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workbookProtection workbookAlgorithmName="SHA-512" workbookHashValue="wS2e3WlmgH1rJvcKFTswAPv60XYqXUD93V6enyUoilng1Ne6X4cd2vfc4O1LZ43W2tw87xPVGHFBCrAKBwTuDw==" workbookSaltValue="PcT/dbncAStTFDonTiXBKQ==" workbookSpinCount="100000" lockStructure="1"/>
  <bookViews>
    <workbookView xWindow="0" yWindow="0" windowWidth="28800" windowHeight="13170" tabRatio="830" firstSheet="20" activeTab="20"/>
  </bookViews>
  <sheets>
    <sheet name="Balans köpt och såld fjv 180524" sheetId="25" state="hidden" r:id="rId1"/>
    <sheet name="Dublettnamn" sheetId="10" state="hidden" r:id="rId2"/>
    <sheet name="Egen hetvattenprod" sheetId="4" state="hidden" r:id="rId3"/>
    <sheet name="Köpt hetvatten" sheetId="6" state="hidden" r:id="rId4"/>
    <sheet name="Kraftvärmeprod" sheetId="5" state="hidden" r:id="rId5"/>
    <sheet name="Slutlig allokering kvv" sheetId="11" state="hidden" r:id="rId6"/>
    <sheet name="Allokerat till el" sheetId="12" state="hidden" r:id="rId7"/>
    <sheet name="Spillvärme" sheetId="9" state="hidden" r:id="rId8"/>
    <sheet name="Miljö" sheetId="8" state="hidden" r:id="rId9"/>
    <sheet name="Leveranser" sheetId="7" state="hidden" r:id="rId10"/>
    <sheet name="Tillförd energi" sheetId="13" state="hidden" r:id="rId11"/>
    <sheet name="Totalt" sheetId="14" state="hidden" r:id="rId12"/>
    <sheet name="Tillförda bränslen per nät" sheetId="16" state="hidden" r:id="rId13"/>
    <sheet name="Sammanfattning bränslen" sheetId="17" state="hidden" r:id="rId14"/>
    <sheet name="Viktade värden el" sheetId="18" state="hidden" r:id="rId15"/>
    <sheet name="Miljövärden" sheetId="1" state="hidden" r:id="rId16"/>
    <sheet name="Miljövärden urval för publ" sheetId="19" state="hidden" r:id="rId17"/>
    <sheet name="Miljövärden för publ företag" sheetId="20" state="hidden" r:id="rId18"/>
    <sheet name="Underlagsinformation" sheetId="21" state="hidden" r:id="rId19"/>
    <sheet name="Underlag till diagram" sheetId="22" state="hidden" r:id="rId20"/>
    <sheet name="Redovisning för kunder" sheetId="23" r:id="rId21"/>
    <sheet name="Emissionsfaktorer" sheetId="24" r:id="rId22"/>
  </sheets>
  <definedNames>
    <definedName name="_xlnm._FilterDatabase" localSheetId="6" hidden="1">'Allokerat till el'!$A$2:$AT$474</definedName>
    <definedName name="_xlnm._FilterDatabase" localSheetId="2" hidden="1">'Egen hetvattenprod'!$A$1:$BK$473</definedName>
    <definedName name="_xlnm._FilterDatabase" localSheetId="4" hidden="1">Kraftvärmeprod!$A$1:$BD$473</definedName>
    <definedName name="_xlnm._FilterDatabase" localSheetId="3" hidden="1">'Köpt hetvatten'!$A$1:$U$1</definedName>
    <definedName name="_xlnm._FilterDatabase" localSheetId="9" hidden="1">Leveranser!$A$1:$AA$473</definedName>
    <definedName name="_xlnm._FilterDatabase" localSheetId="8" hidden="1">Miljö!$A$1:$AE$473</definedName>
    <definedName name="_xlnm._FilterDatabase" localSheetId="15" hidden="1">Miljövärden!$A$2:$H$508</definedName>
    <definedName name="_xlnm._FilterDatabase" localSheetId="5" hidden="1">'Slutlig allokering kvv'!$A$1:$BA$483</definedName>
    <definedName name="_xlnm._FilterDatabase" localSheetId="7" hidden="1">Spillvärme!$A$1:$J$1</definedName>
    <definedName name="_xlnm._FilterDatabase" localSheetId="12" hidden="1">'Tillförda bränslen per nät'!$A$2:$BS$471</definedName>
    <definedName name="_xlnm._FilterDatabase" localSheetId="11" hidden="1">Totalt!$A$1:$CB$467</definedName>
  </definedNames>
  <calcPr calcId="145621"/>
</workbook>
</file>

<file path=xl/calcChain.xml><?xml version="1.0" encoding="utf-8"?>
<calcChain xmlns="http://schemas.openxmlformats.org/spreadsheetml/2006/main">
  <c r="AG323" i="13" l="1"/>
  <c r="AG477" i="13" l="1"/>
  <c r="BJ13" i="4" l="1"/>
  <c r="BJ14" i="4"/>
  <c r="BJ15" i="4"/>
  <c r="BJ16" i="4"/>
  <c r="BJ17" i="4"/>
  <c r="BJ18" i="4"/>
  <c r="BJ19" i="4"/>
  <c r="BJ20" i="4"/>
  <c r="BJ21" i="4"/>
  <c r="BJ22" i="4"/>
  <c r="BJ23" i="4"/>
  <c r="BJ24" i="4"/>
  <c r="BJ25" i="4"/>
  <c r="BJ26" i="4"/>
  <c r="BJ27" i="4"/>
  <c r="BJ28" i="4"/>
  <c r="BJ29" i="4"/>
  <c r="BJ30" i="4"/>
  <c r="BJ31" i="4"/>
  <c r="BJ32" i="4"/>
  <c r="BJ33" i="4"/>
  <c r="BJ34" i="4"/>
  <c r="BJ35" i="4"/>
  <c r="BJ36" i="4"/>
  <c r="BJ37" i="4"/>
  <c r="BJ38" i="4"/>
  <c r="BJ39" i="4"/>
  <c r="BJ40" i="4"/>
  <c r="BJ41" i="4"/>
  <c r="BJ42" i="4"/>
  <c r="BJ43" i="4"/>
  <c r="BJ44" i="4"/>
  <c r="BJ45" i="4"/>
  <c r="BJ46" i="4"/>
  <c r="BJ47" i="4"/>
  <c r="BJ48" i="4"/>
  <c r="BJ49" i="4"/>
  <c r="BJ50" i="4"/>
  <c r="BJ51" i="4"/>
  <c r="BJ52" i="4"/>
  <c r="BJ53" i="4"/>
  <c r="BJ54" i="4"/>
  <c r="BJ55" i="4"/>
  <c r="BJ56" i="4"/>
  <c r="BJ57" i="4"/>
  <c r="BJ58" i="4"/>
  <c r="BJ59" i="4"/>
  <c r="BJ60" i="4"/>
  <c r="BJ61" i="4"/>
  <c r="BJ62" i="4"/>
  <c r="BJ63" i="4"/>
  <c r="BJ64" i="4"/>
  <c r="BJ65" i="4"/>
  <c r="BJ66" i="4"/>
  <c r="BJ67" i="4"/>
  <c r="BJ68" i="4"/>
  <c r="BJ69" i="4"/>
  <c r="BJ70" i="4"/>
  <c r="BJ71" i="4"/>
  <c r="BJ72" i="4"/>
  <c r="BJ73" i="4"/>
  <c r="BJ74" i="4"/>
  <c r="BJ75" i="4"/>
  <c r="BJ76" i="4"/>
  <c r="BJ77" i="4"/>
  <c r="BJ78" i="4"/>
  <c r="BJ79" i="4"/>
  <c r="BJ80" i="4"/>
  <c r="BJ81" i="4"/>
  <c r="BJ82" i="4"/>
  <c r="BJ83" i="4"/>
  <c r="BJ84" i="4"/>
  <c r="BJ85" i="4"/>
  <c r="BJ86" i="4"/>
  <c r="BJ87" i="4"/>
  <c r="BJ88" i="4"/>
  <c r="BJ89" i="4"/>
  <c r="BJ90" i="4"/>
  <c r="BJ91" i="4"/>
  <c r="BJ92" i="4"/>
  <c r="BJ93" i="4"/>
  <c r="BJ94" i="4"/>
  <c r="BJ95" i="4"/>
  <c r="BJ96" i="4"/>
  <c r="BJ97" i="4"/>
  <c r="BJ98" i="4"/>
  <c r="BJ99" i="4"/>
  <c r="BJ100" i="4"/>
  <c r="BJ101" i="4"/>
  <c r="BJ102" i="4"/>
  <c r="BJ103" i="4"/>
  <c r="BJ104" i="4"/>
  <c r="BJ105" i="4"/>
  <c r="BJ106" i="4"/>
  <c r="BJ107" i="4"/>
  <c r="BJ108" i="4"/>
  <c r="BJ109" i="4"/>
  <c r="BJ110" i="4"/>
  <c r="BJ111" i="4"/>
  <c r="BJ112" i="4"/>
  <c r="BJ113" i="4"/>
  <c r="BJ114" i="4"/>
  <c r="BJ115" i="4"/>
  <c r="BJ116" i="4"/>
  <c r="BJ117" i="4"/>
  <c r="BJ118" i="4"/>
  <c r="BJ119" i="4"/>
  <c r="BJ120" i="4"/>
  <c r="BJ121" i="4"/>
  <c r="BJ122" i="4"/>
  <c r="BJ123" i="4"/>
  <c r="BJ124" i="4"/>
  <c r="BJ125" i="4"/>
  <c r="BJ126" i="4"/>
  <c r="BJ127" i="4"/>
  <c r="BJ128" i="4"/>
  <c r="BJ129" i="4"/>
  <c r="BJ130" i="4"/>
  <c r="BJ131" i="4"/>
  <c r="BJ132" i="4"/>
  <c r="BJ133" i="4"/>
  <c r="BJ134" i="4"/>
  <c r="BJ135" i="4"/>
  <c r="BJ136" i="4"/>
  <c r="BJ137" i="4"/>
  <c r="BJ138" i="4"/>
  <c r="BJ139" i="4"/>
  <c r="BJ140" i="4"/>
  <c r="BJ141" i="4"/>
  <c r="BJ142" i="4"/>
  <c r="BJ143" i="4"/>
  <c r="BJ144" i="4"/>
  <c r="BJ145" i="4"/>
  <c r="BJ146" i="4"/>
  <c r="BJ147" i="4"/>
  <c r="BJ148" i="4"/>
  <c r="BJ149" i="4"/>
  <c r="BJ150" i="4"/>
  <c r="BJ151" i="4"/>
  <c r="BJ152" i="4"/>
  <c r="BJ153" i="4"/>
  <c r="BJ154" i="4"/>
  <c r="BJ155" i="4"/>
  <c r="BJ156" i="4"/>
  <c r="BJ157" i="4"/>
  <c r="BJ158" i="4"/>
  <c r="BJ159" i="4"/>
  <c r="BJ160" i="4"/>
  <c r="BJ161" i="4"/>
  <c r="BJ162" i="4"/>
  <c r="BJ163" i="4"/>
  <c r="BJ164" i="4"/>
  <c r="BJ165" i="4"/>
  <c r="BJ166" i="4"/>
  <c r="BJ167" i="4"/>
  <c r="BJ168" i="4"/>
  <c r="BJ169" i="4"/>
  <c r="BJ170" i="4"/>
  <c r="BJ171" i="4"/>
  <c r="BJ172" i="4"/>
  <c r="BJ173" i="4"/>
  <c r="BJ174" i="4"/>
  <c r="BJ175" i="4"/>
  <c r="BJ176" i="4"/>
  <c r="BJ177" i="4"/>
  <c r="BJ178" i="4"/>
  <c r="BJ179" i="4"/>
  <c r="BJ180" i="4"/>
  <c r="BJ181" i="4"/>
  <c r="BJ182" i="4"/>
  <c r="BJ183" i="4"/>
  <c r="BJ184" i="4"/>
  <c r="BJ185" i="4"/>
  <c r="BJ186" i="4"/>
  <c r="BJ187" i="4"/>
  <c r="BJ188" i="4"/>
  <c r="BJ189" i="4"/>
  <c r="BJ190" i="4"/>
  <c r="BJ191" i="4"/>
  <c r="BJ192" i="4"/>
  <c r="BJ193" i="4"/>
  <c r="BJ194" i="4"/>
  <c r="BJ195" i="4"/>
  <c r="BJ196" i="4"/>
  <c r="BJ197" i="4"/>
  <c r="BJ198" i="4"/>
  <c r="BJ199" i="4"/>
  <c r="BJ200" i="4"/>
  <c r="BJ201" i="4"/>
  <c r="BJ202" i="4"/>
  <c r="BJ203" i="4"/>
  <c r="BJ204" i="4"/>
  <c r="BJ205" i="4"/>
  <c r="BJ206" i="4"/>
  <c r="BJ207" i="4"/>
  <c r="BJ208" i="4"/>
  <c r="BJ209" i="4"/>
  <c r="BJ210" i="4"/>
  <c r="BJ211" i="4"/>
  <c r="BJ212" i="4"/>
  <c r="BJ213" i="4"/>
  <c r="BJ214" i="4"/>
  <c r="BJ215" i="4"/>
  <c r="BJ216" i="4"/>
  <c r="BJ217" i="4"/>
  <c r="BJ218" i="4"/>
  <c r="BJ219" i="4"/>
  <c r="BJ220" i="4"/>
  <c r="BJ221" i="4"/>
  <c r="BJ222" i="4"/>
  <c r="BJ223" i="4"/>
  <c r="BJ224" i="4"/>
  <c r="BJ225" i="4"/>
  <c r="BJ226" i="4"/>
  <c r="BJ227" i="4"/>
  <c r="BJ228" i="4"/>
  <c r="BJ229" i="4"/>
  <c r="BJ230" i="4"/>
  <c r="BJ231" i="4"/>
  <c r="BJ232" i="4"/>
  <c r="BJ233" i="4"/>
  <c r="BJ234" i="4"/>
  <c r="BJ235" i="4"/>
  <c r="BJ236" i="4"/>
  <c r="BJ237" i="4"/>
  <c r="BJ238" i="4"/>
  <c r="BJ239" i="4"/>
  <c r="BJ240" i="4"/>
  <c r="BJ241" i="4"/>
  <c r="BJ242" i="4"/>
  <c r="BJ243" i="4"/>
  <c r="BJ244" i="4"/>
  <c r="BJ245" i="4"/>
  <c r="BJ246" i="4"/>
  <c r="BJ247" i="4"/>
  <c r="BJ248" i="4"/>
  <c r="BJ249" i="4"/>
  <c r="BJ250" i="4"/>
  <c r="BJ251" i="4"/>
  <c r="BJ252" i="4"/>
  <c r="BJ253" i="4"/>
  <c r="BJ254" i="4"/>
  <c r="BJ255" i="4"/>
  <c r="BJ256" i="4"/>
  <c r="BJ257" i="4"/>
  <c r="BJ258" i="4"/>
  <c r="BJ259" i="4"/>
  <c r="BJ260" i="4"/>
  <c r="BJ261" i="4"/>
  <c r="BJ262" i="4"/>
  <c r="BJ263" i="4"/>
  <c r="BJ264" i="4"/>
  <c r="BJ265" i="4"/>
  <c r="BJ266" i="4"/>
  <c r="BJ267" i="4"/>
  <c r="BJ268" i="4"/>
  <c r="BJ269" i="4"/>
  <c r="BJ270" i="4"/>
  <c r="BJ271" i="4"/>
  <c r="BJ272" i="4"/>
  <c r="BJ273" i="4"/>
  <c r="BJ274" i="4"/>
  <c r="BJ275" i="4"/>
  <c r="BJ276" i="4"/>
  <c r="BJ277" i="4"/>
  <c r="BJ278" i="4"/>
  <c r="BJ279" i="4"/>
  <c r="BJ280" i="4"/>
  <c r="BJ281" i="4"/>
  <c r="BJ282" i="4"/>
  <c r="BJ283" i="4"/>
  <c r="BJ284" i="4"/>
  <c r="BJ285" i="4"/>
  <c r="BJ286" i="4"/>
  <c r="BJ287" i="4"/>
  <c r="BJ288" i="4"/>
  <c r="BJ289" i="4"/>
  <c r="BJ290" i="4"/>
  <c r="BJ291" i="4"/>
  <c r="BJ292" i="4"/>
  <c r="BJ293" i="4"/>
  <c r="BJ294" i="4"/>
  <c r="BJ295" i="4"/>
  <c r="BJ296" i="4"/>
  <c r="BJ297" i="4"/>
  <c r="BJ298" i="4"/>
  <c r="BJ299" i="4"/>
  <c r="BJ300" i="4"/>
  <c r="BJ301" i="4"/>
  <c r="BJ302" i="4"/>
  <c r="BJ303" i="4"/>
  <c r="BJ304" i="4"/>
  <c r="BJ305" i="4"/>
  <c r="BJ306" i="4"/>
  <c r="BJ307" i="4"/>
  <c r="BJ308" i="4"/>
  <c r="BJ309" i="4"/>
  <c r="BJ310" i="4"/>
  <c r="BJ311" i="4"/>
  <c r="BJ312" i="4"/>
  <c r="BJ313" i="4"/>
  <c r="BJ314" i="4"/>
  <c r="BJ315" i="4"/>
  <c r="BJ316" i="4"/>
  <c r="BJ317" i="4"/>
  <c r="BJ318" i="4"/>
  <c r="BJ319" i="4"/>
  <c r="BJ320" i="4"/>
  <c r="BJ321" i="4"/>
  <c r="BJ322" i="4"/>
  <c r="BJ323" i="4"/>
  <c r="BJ324" i="4"/>
  <c r="BJ325" i="4"/>
  <c r="BJ326" i="4"/>
  <c r="BJ327" i="4"/>
  <c r="BJ328" i="4"/>
  <c r="BJ329" i="4"/>
  <c r="BJ330" i="4"/>
  <c r="BJ331" i="4"/>
  <c r="BJ332" i="4"/>
  <c r="BJ333" i="4"/>
  <c r="BJ334" i="4"/>
  <c r="BJ335" i="4"/>
  <c r="BJ336" i="4"/>
  <c r="BJ337" i="4"/>
  <c r="BJ338" i="4"/>
  <c r="BJ339" i="4"/>
  <c r="BJ340" i="4"/>
  <c r="BJ341" i="4"/>
  <c r="BJ342" i="4"/>
  <c r="BJ343" i="4"/>
  <c r="BJ344" i="4"/>
  <c r="BJ345" i="4"/>
  <c r="BJ346" i="4"/>
  <c r="BJ347" i="4"/>
  <c r="BJ348" i="4"/>
  <c r="BJ349" i="4"/>
  <c r="BJ350" i="4"/>
  <c r="BJ351" i="4"/>
  <c r="BJ352" i="4"/>
  <c r="BJ353" i="4"/>
  <c r="BJ354" i="4"/>
  <c r="BJ355" i="4"/>
  <c r="BJ356" i="4"/>
  <c r="BJ357" i="4"/>
  <c r="BJ358" i="4"/>
  <c r="BJ359" i="4"/>
  <c r="BJ360" i="4"/>
  <c r="BJ361" i="4"/>
  <c r="BJ362" i="4"/>
  <c r="BJ363" i="4"/>
  <c r="BJ364" i="4"/>
  <c r="BJ365" i="4"/>
  <c r="BJ366" i="4"/>
  <c r="BJ367" i="4"/>
  <c r="BJ368" i="4"/>
  <c r="BJ369" i="4"/>
  <c r="BJ370" i="4"/>
  <c r="BJ371" i="4"/>
  <c r="BJ372" i="4"/>
  <c r="BJ373" i="4"/>
  <c r="BJ374" i="4"/>
  <c r="BJ375" i="4"/>
  <c r="BJ376" i="4"/>
  <c r="BJ377" i="4"/>
  <c r="BJ378" i="4"/>
  <c r="BJ379" i="4"/>
  <c r="BJ380" i="4"/>
  <c r="BJ381" i="4"/>
  <c r="BJ382" i="4"/>
  <c r="BJ383" i="4"/>
  <c r="BJ384" i="4"/>
  <c r="BJ385" i="4"/>
  <c r="BJ386" i="4"/>
  <c r="BJ387" i="4"/>
  <c r="BJ388" i="4"/>
  <c r="BJ389" i="4"/>
  <c r="BJ390" i="4"/>
  <c r="BJ391" i="4"/>
  <c r="BJ392" i="4"/>
  <c r="BJ393" i="4"/>
  <c r="BJ394" i="4"/>
  <c r="BJ395" i="4"/>
  <c r="BJ396" i="4"/>
  <c r="BJ397" i="4"/>
  <c r="BJ398" i="4"/>
  <c r="BJ399" i="4"/>
  <c r="BJ400" i="4"/>
  <c r="BJ401" i="4"/>
  <c r="BJ402" i="4"/>
  <c r="BJ403" i="4"/>
  <c r="BJ404" i="4"/>
  <c r="BJ405" i="4"/>
  <c r="BJ406" i="4"/>
  <c r="BJ407" i="4"/>
  <c r="BJ408" i="4"/>
  <c r="BJ409" i="4"/>
  <c r="BJ410" i="4"/>
  <c r="BJ411" i="4"/>
  <c r="BJ412" i="4"/>
  <c r="BJ413" i="4"/>
  <c r="BJ414" i="4"/>
  <c r="BJ415" i="4"/>
  <c r="BJ416" i="4"/>
  <c r="BJ417" i="4"/>
  <c r="BJ418" i="4"/>
  <c r="BJ419" i="4"/>
  <c r="BJ420" i="4"/>
  <c r="BJ421" i="4"/>
  <c r="BJ422" i="4"/>
  <c r="BJ423" i="4"/>
  <c r="BJ424" i="4"/>
  <c r="BJ425" i="4"/>
  <c r="BJ426" i="4"/>
  <c r="BJ427" i="4"/>
  <c r="BJ428" i="4"/>
  <c r="BJ429" i="4"/>
  <c r="BJ430" i="4"/>
  <c r="BJ431" i="4"/>
  <c r="BJ432" i="4"/>
  <c r="BJ433" i="4"/>
  <c r="BJ434" i="4"/>
  <c r="BJ435" i="4"/>
  <c r="BJ436" i="4"/>
  <c r="BJ437" i="4"/>
  <c r="BJ438" i="4"/>
  <c r="BJ439" i="4"/>
  <c r="BJ440" i="4"/>
  <c r="BJ441" i="4"/>
  <c r="BJ442" i="4"/>
  <c r="BJ443" i="4"/>
  <c r="BJ444" i="4"/>
  <c r="BJ445" i="4"/>
  <c r="BJ446" i="4"/>
  <c r="BJ447" i="4"/>
  <c r="BJ448" i="4"/>
  <c r="BJ449" i="4"/>
  <c r="BJ450" i="4"/>
  <c r="BJ451" i="4"/>
  <c r="BJ452" i="4"/>
  <c r="BJ453" i="4"/>
  <c r="BJ454" i="4"/>
  <c r="BJ455" i="4"/>
  <c r="BJ456" i="4"/>
  <c r="BJ457" i="4"/>
  <c r="BJ458" i="4"/>
  <c r="BJ459" i="4"/>
  <c r="BJ460" i="4"/>
  <c r="BJ461" i="4"/>
  <c r="BJ462" i="4"/>
  <c r="BJ463" i="4"/>
  <c r="BJ464" i="4"/>
  <c r="BJ465" i="4"/>
  <c r="BJ466" i="4"/>
  <c r="BJ467" i="4"/>
  <c r="BJ468" i="4"/>
  <c r="BJ469" i="4"/>
  <c r="BJ470" i="4"/>
  <c r="BJ471" i="4"/>
  <c r="BJ472" i="4"/>
  <c r="BJ473" i="4"/>
  <c r="BJ3" i="4"/>
  <c r="BJ4" i="4"/>
  <c r="BJ5" i="4"/>
  <c r="BJ6" i="4"/>
  <c r="BJ7" i="4"/>
  <c r="BJ8" i="4"/>
  <c r="BJ9" i="4"/>
  <c r="BJ10" i="4"/>
  <c r="BJ11" i="4"/>
  <c r="BJ12" i="4"/>
  <c r="BJ2" i="4"/>
  <c r="BI3" i="14" l="1"/>
  <c r="BI4" i="14"/>
  <c r="BI5" i="14"/>
  <c r="BI6" i="14"/>
  <c r="BI7" i="14"/>
  <c r="BI8" i="14"/>
  <c r="BI9" i="14"/>
  <c r="BI10" i="14"/>
  <c r="BI11" i="14"/>
  <c r="BI12" i="14"/>
  <c r="BI13" i="14"/>
  <c r="BI14" i="14"/>
  <c r="BI15" i="14"/>
  <c r="BI16" i="14"/>
  <c r="BI17" i="14"/>
  <c r="BI18" i="14"/>
  <c r="BI19" i="14"/>
  <c r="BI20" i="14"/>
  <c r="BI21" i="14"/>
  <c r="BI22" i="14"/>
  <c r="BI23" i="14"/>
  <c r="BI24" i="14"/>
  <c r="BI25" i="14"/>
  <c r="BI26" i="14"/>
  <c r="BI27" i="14"/>
  <c r="BI28" i="14"/>
  <c r="BI29" i="14"/>
  <c r="BI30" i="14"/>
  <c r="BI31" i="14"/>
  <c r="BI32" i="14"/>
  <c r="BI33" i="14"/>
  <c r="BI34" i="14"/>
  <c r="BI35" i="14"/>
  <c r="BI36" i="14"/>
  <c r="BI37" i="14"/>
  <c r="BI38" i="14"/>
  <c r="BI39" i="14"/>
  <c r="BI40" i="14"/>
  <c r="BI41" i="14"/>
  <c r="BI42" i="14"/>
  <c r="BI43" i="14"/>
  <c r="BI44" i="14"/>
  <c r="BI45" i="14"/>
  <c r="BI46" i="14"/>
  <c r="BI47" i="14"/>
  <c r="BI48" i="14"/>
  <c r="BI49" i="14"/>
  <c r="BI50" i="14"/>
  <c r="BI51" i="14"/>
  <c r="BI52" i="14"/>
  <c r="BI53" i="14"/>
  <c r="BI54" i="14"/>
  <c r="BI55" i="14"/>
  <c r="BI56" i="14"/>
  <c r="BI57" i="14"/>
  <c r="BI58" i="14"/>
  <c r="BI59" i="14"/>
  <c r="BI60" i="14"/>
  <c r="BI61" i="14"/>
  <c r="BI62" i="14"/>
  <c r="BI63" i="14"/>
  <c r="BI64" i="14"/>
  <c r="BI65" i="14"/>
  <c r="BI66" i="14"/>
  <c r="BI67" i="14"/>
  <c r="BI68" i="14"/>
  <c r="BI69" i="14"/>
  <c r="BI70" i="14"/>
  <c r="BI71" i="14"/>
  <c r="BI72" i="14"/>
  <c r="BI73" i="14"/>
  <c r="BI74" i="14"/>
  <c r="BI75" i="14"/>
  <c r="BI76" i="14"/>
  <c r="BI77" i="14"/>
  <c r="BI78" i="14"/>
  <c r="BI79" i="14"/>
  <c r="BI80" i="14"/>
  <c r="BI81" i="14"/>
  <c r="BI82" i="14"/>
  <c r="BI83" i="14"/>
  <c r="BI84" i="14"/>
  <c r="BI85" i="14"/>
  <c r="BI86" i="14"/>
  <c r="BI87" i="14"/>
  <c r="BI88" i="14"/>
  <c r="BI89" i="14"/>
  <c r="BI90" i="14"/>
  <c r="BI91" i="14"/>
  <c r="BI92" i="14"/>
  <c r="BI93" i="14"/>
  <c r="BI94" i="14"/>
  <c r="BI95" i="14"/>
  <c r="BI96" i="14"/>
  <c r="BI97" i="14"/>
  <c r="BI98" i="14"/>
  <c r="BI99" i="14"/>
  <c r="BI100" i="14"/>
  <c r="BI101" i="14"/>
  <c r="BI102" i="14"/>
  <c r="BI103" i="14"/>
  <c r="BI104" i="14"/>
  <c r="BI105" i="14"/>
  <c r="BI106" i="14"/>
  <c r="BI107" i="14"/>
  <c r="BI108" i="14"/>
  <c r="BI109" i="14"/>
  <c r="BI110" i="14"/>
  <c r="BI111" i="14"/>
  <c r="BI112" i="14"/>
  <c r="BI113" i="14"/>
  <c r="BI114" i="14"/>
  <c r="BI115" i="14"/>
  <c r="BI116" i="14"/>
  <c r="BI117" i="14"/>
  <c r="BI118" i="14"/>
  <c r="BI119" i="14"/>
  <c r="BI120" i="14"/>
  <c r="BI121" i="14"/>
  <c r="BI122" i="14"/>
  <c r="BI123" i="14"/>
  <c r="BI124" i="14"/>
  <c r="BI125" i="14"/>
  <c r="BI126" i="14"/>
  <c r="BI127" i="14"/>
  <c r="BI128" i="14"/>
  <c r="BI129" i="14"/>
  <c r="BI130" i="14"/>
  <c r="BI131" i="14"/>
  <c r="BI132" i="14"/>
  <c r="BI133" i="14"/>
  <c r="BI134" i="14"/>
  <c r="BI135" i="14"/>
  <c r="BI136" i="14"/>
  <c r="BI137" i="14"/>
  <c r="BI138" i="14"/>
  <c r="BI139" i="14"/>
  <c r="BI140" i="14"/>
  <c r="BI141" i="14"/>
  <c r="BI142" i="14"/>
  <c r="BI143" i="14"/>
  <c r="BI144" i="14"/>
  <c r="BI145" i="14"/>
  <c r="BI146" i="14"/>
  <c r="BI147" i="14"/>
  <c r="BI148" i="14"/>
  <c r="BI149" i="14"/>
  <c r="BI150" i="14"/>
  <c r="BI151" i="14"/>
  <c r="BI152" i="14"/>
  <c r="BI153" i="14"/>
  <c r="BI154" i="14"/>
  <c r="BI155" i="14"/>
  <c r="BI156" i="14"/>
  <c r="BI157" i="14"/>
  <c r="BI158" i="14"/>
  <c r="BI159" i="14"/>
  <c r="BI160" i="14"/>
  <c r="BI161" i="14"/>
  <c r="BI162" i="14"/>
  <c r="BI163" i="14"/>
  <c r="BI164" i="14"/>
  <c r="BI165" i="14"/>
  <c r="BI166" i="14"/>
  <c r="BI167" i="14"/>
  <c r="BI168" i="14"/>
  <c r="BI169" i="14"/>
  <c r="BI170" i="14"/>
  <c r="BI171" i="14"/>
  <c r="BI172" i="14"/>
  <c r="BI173" i="14"/>
  <c r="BI174" i="14"/>
  <c r="BI175" i="14"/>
  <c r="BI176" i="14"/>
  <c r="BI177" i="14"/>
  <c r="BI178" i="14"/>
  <c r="BI179" i="14"/>
  <c r="BI180" i="14"/>
  <c r="BI181" i="14"/>
  <c r="BI182" i="14"/>
  <c r="BI183" i="14"/>
  <c r="BI184" i="14"/>
  <c r="BI185" i="14"/>
  <c r="BI186" i="14"/>
  <c r="BI187" i="14"/>
  <c r="BI188" i="14"/>
  <c r="BI189" i="14"/>
  <c r="BI190" i="14"/>
  <c r="BI191" i="14"/>
  <c r="BI192" i="14"/>
  <c r="BI193" i="14"/>
  <c r="BI194" i="14"/>
  <c r="BI195" i="14"/>
  <c r="BI196" i="14"/>
  <c r="BI197" i="14"/>
  <c r="BI198" i="14"/>
  <c r="BI199" i="14"/>
  <c r="BI200" i="14"/>
  <c r="BI201" i="14"/>
  <c r="BI202" i="14"/>
  <c r="BI203" i="14"/>
  <c r="BI204" i="14"/>
  <c r="BI205" i="14"/>
  <c r="BI206" i="14"/>
  <c r="BI207" i="14"/>
  <c r="BI208" i="14"/>
  <c r="BI209" i="14"/>
  <c r="BI210" i="14"/>
  <c r="BI211" i="14"/>
  <c r="BI212" i="14"/>
  <c r="BI213" i="14"/>
  <c r="BI214" i="14"/>
  <c r="BI215" i="14"/>
  <c r="BI216" i="14"/>
  <c r="BI217" i="14"/>
  <c r="BI218" i="14"/>
  <c r="BI219" i="14"/>
  <c r="BI220" i="14"/>
  <c r="BI221" i="14"/>
  <c r="BI222" i="14"/>
  <c r="BI223" i="14"/>
  <c r="BI224" i="14"/>
  <c r="BI225" i="14"/>
  <c r="BI226" i="14"/>
  <c r="BI227" i="14"/>
  <c r="BI228" i="14"/>
  <c r="BI229" i="14"/>
  <c r="BI230" i="14"/>
  <c r="BI231" i="14"/>
  <c r="BI232" i="14"/>
  <c r="BI233" i="14"/>
  <c r="BI234" i="14"/>
  <c r="BI235" i="14"/>
  <c r="BI236" i="14"/>
  <c r="BI237" i="14"/>
  <c r="BI238" i="14"/>
  <c r="BI239" i="14"/>
  <c r="BI240" i="14"/>
  <c r="BI241" i="14"/>
  <c r="BI242" i="14"/>
  <c r="BI243" i="14"/>
  <c r="BI244" i="14"/>
  <c r="BI245" i="14"/>
  <c r="BI246" i="14"/>
  <c r="BI247" i="14"/>
  <c r="BI248" i="14"/>
  <c r="BI249" i="14"/>
  <c r="BI250" i="14"/>
  <c r="BI251" i="14"/>
  <c r="BI252" i="14"/>
  <c r="BI253" i="14"/>
  <c r="BI254" i="14"/>
  <c r="BI255" i="14"/>
  <c r="BI256" i="14"/>
  <c r="BI257" i="14"/>
  <c r="BI258" i="14"/>
  <c r="BI259" i="14"/>
  <c r="BI260" i="14"/>
  <c r="BI261" i="14"/>
  <c r="BI262" i="14"/>
  <c r="BI263" i="14"/>
  <c r="BI264" i="14"/>
  <c r="BI265" i="14"/>
  <c r="BI266" i="14"/>
  <c r="BI267" i="14"/>
  <c r="BI268" i="14"/>
  <c r="BI269" i="14"/>
  <c r="BI270" i="14"/>
  <c r="BI271" i="14"/>
  <c r="BI272" i="14"/>
  <c r="BI273" i="14"/>
  <c r="BI274" i="14"/>
  <c r="BI275" i="14"/>
  <c r="BI276" i="14"/>
  <c r="BI277" i="14"/>
  <c r="BI278" i="14"/>
  <c r="BI279" i="14"/>
  <c r="BI280" i="14"/>
  <c r="BI281" i="14"/>
  <c r="BI282" i="14"/>
  <c r="BI283" i="14"/>
  <c r="BI284" i="14"/>
  <c r="BI285" i="14"/>
  <c r="BI286" i="14"/>
  <c r="BI287" i="14"/>
  <c r="BI288" i="14"/>
  <c r="BI289" i="14"/>
  <c r="BI290" i="14"/>
  <c r="BI291" i="14"/>
  <c r="BI292" i="14"/>
  <c r="BI293" i="14"/>
  <c r="BI294" i="14"/>
  <c r="BI295" i="14"/>
  <c r="BI296" i="14"/>
  <c r="BI297" i="14"/>
  <c r="BI298" i="14"/>
  <c r="BI299" i="14"/>
  <c r="BI300" i="14"/>
  <c r="BI301" i="14"/>
  <c r="BI302" i="14"/>
  <c r="BI303" i="14"/>
  <c r="BI304" i="14"/>
  <c r="BI305" i="14"/>
  <c r="BI306" i="14"/>
  <c r="BI307" i="14"/>
  <c r="BI308" i="14"/>
  <c r="BI309" i="14"/>
  <c r="BI310" i="14"/>
  <c r="BI311" i="14"/>
  <c r="BI312" i="14"/>
  <c r="BI313" i="14"/>
  <c r="BI314" i="14"/>
  <c r="BI315" i="14"/>
  <c r="BI316" i="14"/>
  <c r="BI317" i="14"/>
  <c r="BI318" i="14"/>
  <c r="BI319" i="14"/>
  <c r="BI320" i="14"/>
  <c r="BI321" i="14"/>
  <c r="BI322" i="14"/>
  <c r="BI323" i="14"/>
  <c r="BI324" i="14"/>
  <c r="BI325" i="14"/>
  <c r="BI326" i="14"/>
  <c r="BI327" i="14"/>
  <c r="BI328" i="14"/>
  <c r="BI329" i="14"/>
  <c r="BI330" i="14"/>
  <c r="BI331" i="14"/>
  <c r="BI332" i="14"/>
  <c r="BI333" i="14"/>
  <c r="BI334" i="14"/>
  <c r="BI335" i="14"/>
  <c r="BI336" i="14"/>
  <c r="BI337" i="14"/>
  <c r="BI338" i="14"/>
  <c r="BI339" i="14"/>
  <c r="BI340" i="14"/>
  <c r="BI341" i="14"/>
  <c r="BI342" i="14"/>
  <c r="BI343" i="14"/>
  <c r="BI344" i="14"/>
  <c r="BI345" i="14"/>
  <c r="BI346" i="14"/>
  <c r="BI347" i="14"/>
  <c r="BI348" i="14"/>
  <c r="BI349" i="14"/>
  <c r="BI350" i="14"/>
  <c r="BI351" i="14"/>
  <c r="BI352" i="14"/>
  <c r="BI353" i="14"/>
  <c r="BI354" i="14"/>
  <c r="BI355" i="14"/>
  <c r="BI356" i="14"/>
  <c r="BI357" i="14"/>
  <c r="BI358" i="14"/>
  <c r="BI359" i="14"/>
  <c r="BI360" i="14"/>
  <c r="BI361" i="14"/>
  <c r="BI362" i="14"/>
  <c r="BI363" i="14"/>
  <c r="BI364" i="14"/>
  <c r="BI365" i="14"/>
  <c r="BI366" i="14"/>
  <c r="BI367" i="14"/>
  <c r="BI368" i="14"/>
  <c r="BI369" i="14"/>
  <c r="BI370" i="14"/>
  <c r="BI371" i="14"/>
  <c r="BI372" i="14"/>
  <c r="BI373" i="14"/>
  <c r="BI374" i="14"/>
  <c r="BI375" i="14"/>
  <c r="BI376" i="14"/>
  <c r="BI377" i="14"/>
  <c r="BI378" i="14"/>
  <c r="BI379" i="14"/>
  <c r="BI380" i="14"/>
  <c r="BI381" i="14"/>
  <c r="BI382" i="14"/>
  <c r="BI383" i="14"/>
  <c r="BI384" i="14"/>
  <c r="BI385" i="14"/>
  <c r="BI386" i="14"/>
  <c r="BI387" i="14"/>
  <c r="BI388" i="14"/>
  <c r="BI389" i="14"/>
  <c r="BI390" i="14"/>
  <c r="BI391" i="14"/>
  <c r="BI392" i="14"/>
  <c r="BI393" i="14"/>
  <c r="BI394" i="14"/>
  <c r="BI395" i="14"/>
  <c r="BI396" i="14"/>
  <c r="BI397" i="14"/>
  <c r="BI398" i="14"/>
  <c r="BI399" i="14"/>
  <c r="BI400" i="14"/>
  <c r="BI401" i="14"/>
  <c r="BI402" i="14"/>
  <c r="BI403" i="14"/>
  <c r="BI404" i="14"/>
  <c r="BI405" i="14"/>
  <c r="BI406" i="14"/>
  <c r="BI407" i="14"/>
  <c r="BI408" i="14"/>
  <c r="BI409" i="14"/>
  <c r="BI410" i="14"/>
  <c r="BI411" i="14"/>
  <c r="BI412" i="14"/>
  <c r="BI413" i="14"/>
  <c r="BI414" i="14"/>
  <c r="BI415" i="14"/>
  <c r="BI416" i="14"/>
  <c r="BI417" i="14"/>
  <c r="BI418" i="14"/>
  <c r="BI419" i="14"/>
  <c r="BI420" i="14"/>
  <c r="BI421" i="14"/>
  <c r="BI422" i="14"/>
  <c r="BI423" i="14"/>
  <c r="BI424" i="14"/>
  <c r="BI425" i="14"/>
  <c r="BI426" i="14"/>
  <c r="BI427" i="14"/>
  <c r="BI428" i="14"/>
  <c r="BI429" i="14"/>
  <c r="BI430" i="14"/>
  <c r="BI431" i="14"/>
  <c r="BI432" i="14"/>
  <c r="BI433" i="14"/>
  <c r="BI434" i="14"/>
  <c r="BI435" i="14"/>
  <c r="BI436" i="14"/>
  <c r="BI437" i="14"/>
  <c r="BI438" i="14"/>
  <c r="BI439" i="14"/>
  <c r="BI440" i="14"/>
  <c r="BI441" i="14"/>
  <c r="BI442" i="14"/>
  <c r="BI443" i="14"/>
  <c r="BI444" i="14"/>
  <c r="BI445" i="14"/>
  <c r="BI446" i="14"/>
  <c r="BI447" i="14"/>
  <c r="BI448" i="14"/>
  <c r="BI449" i="14"/>
  <c r="BI450" i="14"/>
  <c r="BI451" i="14"/>
  <c r="BI452" i="14"/>
  <c r="BI453" i="14"/>
  <c r="BI454" i="14"/>
  <c r="BI455" i="14"/>
  <c r="BI456" i="14"/>
  <c r="BI457" i="14"/>
  <c r="BI458" i="14"/>
  <c r="BI459" i="14"/>
  <c r="BI460" i="14"/>
  <c r="BI461" i="14"/>
  <c r="BI462" i="14"/>
  <c r="BI463" i="14"/>
  <c r="BI464" i="14"/>
  <c r="BI465" i="14"/>
  <c r="BI466" i="14"/>
  <c r="BI467" i="14"/>
  <c r="BI2" i="14"/>
  <c r="BK3" i="14"/>
  <c r="BK4" i="14"/>
  <c r="BK5" i="14"/>
  <c r="BK6" i="14"/>
  <c r="BK7" i="14"/>
  <c r="BK8" i="14"/>
  <c r="BK9" i="14"/>
  <c r="BK10" i="14"/>
  <c r="BK11" i="14"/>
  <c r="BK12" i="14"/>
  <c r="BK13" i="14"/>
  <c r="BK14" i="14"/>
  <c r="BK15" i="14"/>
  <c r="BK16" i="14"/>
  <c r="BK17" i="14"/>
  <c r="BK18" i="14"/>
  <c r="BK19" i="14"/>
  <c r="BK20" i="14"/>
  <c r="BK21" i="14"/>
  <c r="BK22" i="14"/>
  <c r="BK23" i="14"/>
  <c r="BK24" i="14"/>
  <c r="BK25" i="14"/>
  <c r="BK26" i="14"/>
  <c r="BK27" i="14"/>
  <c r="BK28" i="14"/>
  <c r="BK29" i="14"/>
  <c r="BK30" i="14"/>
  <c r="BK31" i="14"/>
  <c r="BK32" i="14"/>
  <c r="BK33" i="14"/>
  <c r="BK34" i="14"/>
  <c r="BK35" i="14"/>
  <c r="BK36" i="14"/>
  <c r="BK37" i="14"/>
  <c r="BK38" i="14"/>
  <c r="BK39" i="14"/>
  <c r="BK40" i="14"/>
  <c r="BK41" i="14"/>
  <c r="BK42" i="14"/>
  <c r="BK43" i="14"/>
  <c r="BK44" i="14"/>
  <c r="BK45" i="14"/>
  <c r="BK46" i="14"/>
  <c r="BK47" i="14"/>
  <c r="BK48" i="14"/>
  <c r="BK49" i="14"/>
  <c r="BK50" i="14"/>
  <c r="BK51" i="14"/>
  <c r="BK52" i="14"/>
  <c r="BK53" i="14"/>
  <c r="BK54" i="14"/>
  <c r="BK55" i="14"/>
  <c r="BK56" i="14"/>
  <c r="BK57" i="14"/>
  <c r="BK58" i="14"/>
  <c r="BK59" i="14"/>
  <c r="BK60" i="14"/>
  <c r="BK61" i="14"/>
  <c r="BK62" i="14"/>
  <c r="BK63" i="14"/>
  <c r="BK64" i="14"/>
  <c r="BK65" i="14"/>
  <c r="BK66" i="14"/>
  <c r="BK67" i="14"/>
  <c r="BK68" i="14"/>
  <c r="BK69" i="14"/>
  <c r="BK70" i="14"/>
  <c r="BK71" i="14"/>
  <c r="BK72" i="14"/>
  <c r="BK73" i="14"/>
  <c r="BK74" i="14"/>
  <c r="BK75" i="14"/>
  <c r="BK76" i="14"/>
  <c r="BK77" i="14"/>
  <c r="BK78" i="14"/>
  <c r="BK79" i="14"/>
  <c r="BK80" i="14"/>
  <c r="BK81" i="14"/>
  <c r="BK82" i="14"/>
  <c r="BK83" i="14"/>
  <c r="BK84" i="14"/>
  <c r="BK85" i="14"/>
  <c r="BK86" i="14"/>
  <c r="BK87" i="14"/>
  <c r="BK88" i="14"/>
  <c r="BK89" i="14"/>
  <c r="BK90" i="14"/>
  <c r="BK91" i="14"/>
  <c r="BK92" i="14"/>
  <c r="BK93" i="14"/>
  <c r="BK94" i="14"/>
  <c r="BK95" i="14"/>
  <c r="BK96" i="14"/>
  <c r="BK97" i="14"/>
  <c r="BK98" i="14"/>
  <c r="BK99" i="14"/>
  <c r="BK100" i="14"/>
  <c r="BK101" i="14"/>
  <c r="BK102" i="14"/>
  <c r="BK103" i="14"/>
  <c r="BK104" i="14"/>
  <c r="BK105" i="14"/>
  <c r="BK106" i="14"/>
  <c r="BK107" i="14"/>
  <c r="BK108" i="14"/>
  <c r="BK109" i="14"/>
  <c r="BK110" i="14"/>
  <c r="BK111" i="14"/>
  <c r="BK112" i="14"/>
  <c r="BK113" i="14"/>
  <c r="BK114" i="14"/>
  <c r="BK115" i="14"/>
  <c r="BK116" i="14"/>
  <c r="BK117" i="14"/>
  <c r="BK118" i="14"/>
  <c r="BK119" i="14"/>
  <c r="BK120" i="14"/>
  <c r="BK121" i="14"/>
  <c r="BK122" i="14"/>
  <c r="BK123" i="14"/>
  <c r="BK124" i="14"/>
  <c r="BK125" i="14"/>
  <c r="BK126" i="14"/>
  <c r="BK127" i="14"/>
  <c r="BK128" i="14"/>
  <c r="BK129" i="14"/>
  <c r="BK130" i="14"/>
  <c r="BK131" i="14"/>
  <c r="BK132" i="14"/>
  <c r="BK133" i="14"/>
  <c r="BK134" i="14"/>
  <c r="BK135" i="14"/>
  <c r="BK136" i="14"/>
  <c r="BK137" i="14"/>
  <c r="BK138" i="14"/>
  <c r="BK139" i="14"/>
  <c r="BK140" i="14"/>
  <c r="BK141" i="14"/>
  <c r="BK142" i="14"/>
  <c r="BK143" i="14"/>
  <c r="BK144" i="14"/>
  <c r="BK145" i="14"/>
  <c r="BK146" i="14"/>
  <c r="BK147" i="14"/>
  <c r="BK148" i="14"/>
  <c r="BK149" i="14"/>
  <c r="BK150" i="14"/>
  <c r="BK151" i="14"/>
  <c r="BK152" i="14"/>
  <c r="BK153" i="14"/>
  <c r="BK154" i="14"/>
  <c r="BK155" i="14"/>
  <c r="BK156" i="14"/>
  <c r="BK157" i="14"/>
  <c r="BK158" i="14"/>
  <c r="BK159" i="14"/>
  <c r="BK160" i="14"/>
  <c r="BK161" i="14"/>
  <c r="BK162" i="14"/>
  <c r="BK163" i="14"/>
  <c r="BK164" i="14"/>
  <c r="BK165" i="14"/>
  <c r="BK166" i="14"/>
  <c r="BK167" i="14"/>
  <c r="BK168" i="14"/>
  <c r="BK169" i="14"/>
  <c r="BK170" i="14"/>
  <c r="BK171" i="14"/>
  <c r="BK172" i="14"/>
  <c r="BK173" i="14"/>
  <c r="BK174" i="14"/>
  <c r="BK175" i="14"/>
  <c r="BK176" i="14"/>
  <c r="BK177" i="14"/>
  <c r="BK178" i="14"/>
  <c r="BK179" i="14"/>
  <c r="BK180" i="14"/>
  <c r="BK181" i="14"/>
  <c r="BK182" i="14"/>
  <c r="BK183" i="14"/>
  <c r="BK184" i="14"/>
  <c r="BK185" i="14"/>
  <c r="BK186" i="14"/>
  <c r="BK187" i="14"/>
  <c r="BK188" i="14"/>
  <c r="BK189" i="14"/>
  <c r="BK190" i="14"/>
  <c r="BK191" i="14"/>
  <c r="BK192" i="14"/>
  <c r="BK193" i="14"/>
  <c r="BK194" i="14"/>
  <c r="BK195" i="14"/>
  <c r="BK196" i="14"/>
  <c r="BK197" i="14"/>
  <c r="BK198" i="14"/>
  <c r="BK199" i="14"/>
  <c r="BK200" i="14"/>
  <c r="BK201" i="14"/>
  <c r="BK202" i="14"/>
  <c r="BK203" i="14"/>
  <c r="BK204" i="14"/>
  <c r="BK205" i="14"/>
  <c r="BK206" i="14"/>
  <c r="BK207" i="14"/>
  <c r="BK208" i="14"/>
  <c r="BK209" i="14"/>
  <c r="BK210" i="14"/>
  <c r="BK211" i="14"/>
  <c r="BK212" i="14"/>
  <c r="BK213" i="14"/>
  <c r="BK214" i="14"/>
  <c r="BK215" i="14"/>
  <c r="BK216" i="14"/>
  <c r="BK217" i="14"/>
  <c r="BK218" i="14"/>
  <c r="BK219" i="14"/>
  <c r="BK220" i="14"/>
  <c r="BK221" i="14"/>
  <c r="BK222" i="14"/>
  <c r="BK223" i="14"/>
  <c r="BK224" i="14"/>
  <c r="BK225" i="14"/>
  <c r="BK226" i="14"/>
  <c r="BK227" i="14"/>
  <c r="BK228" i="14"/>
  <c r="BK229" i="14"/>
  <c r="BK230" i="14"/>
  <c r="BK231" i="14"/>
  <c r="BK232" i="14"/>
  <c r="BK233" i="14"/>
  <c r="BK234" i="14"/>
  <c r="BK235" i="14"/>
  <c r="BK236" i="14"/>
  <c r="BK237" i="14"/>
  <c r="BK238" i="14"/>
  <c r="BK239" i="14"/>
  <c r="BK240" i="14"/>
  <c r="BK241" i="14"/>
  <c r="BK242" i="14"/>
  <c r="BK243" i="14"/>
  <c r="BK244" i="14"/>
  <c r="BK245" i="14"/>
  <c r="BK246" i="14"/>
  <c r="BK247" i="14"/>
  <c r="BK248" i="14"/>
  <c r="BK249" i="14"/>
  <c r="BK250" i="14"/>
  <c r="BK251" i="14"/>
  <c r="BK252" i="14"/>
  <c r="BK253" i="14"/>
  <c r="BK254" i="14"/>
  <c r="BK255" i="14"/>
  <c r="BK256" i="14"/>
  <c r="BK257" i="14"/>
  <c r="BK258" i="14"/>
  <c r="BK259" i="14"/>
  <c r="BK260" i="14"/>
  <c r="BK261" i="14"/>
  <c r="BK262" i="14"/>
  <c r="BK263" i="14"/>
  <c r="BK264" i="14"/>
  <c r="BK265" i="14"/>
  <c r="BK266" i="14"/>
  <c r="BK267" i="14"/>
  <c r="BK268" i="14"/>
  <c r="BK269" i="14"/>
  <c r="BK270" i="14"/>
  <c r="BK271" i="14"/>
  <c r="BK272" i="14"/>
  <c r="BK273" i="14"/>
  <c r="BK274" i="14"/>
  <c r="BK275" i="14"/>
  <c r="BK276" i="14"/>
  <c r="BK277" i="14"/>
  <c r="BK278" i="14"/>
  <c r="BK279" i="14"/>
  <c r="BK280" i="14"/>
  <c r="BK281" i="14"/>
  <c r="BK282" i="14"/>
  <c r="BK283" i="14"/>
  <c r="BK284" i="14"/>
  <c r="BK285" i="14"/>
  <c r="BK286" i="14"/>
  <c r="BK287" i="14"/>
  <c r="BK288" i="14"/>
  <c r="BK289" i="14"/>
  <c r="BK290" i="14"/>
  <c r="BK291" i="14"/>
  <c r="BK292" i="14"/>
  <c r="BK293" i="14"/>
  <c r="BK294" i="14"/>
  <c r="BK295" i="14"/>
  <c r="BK296" i="14"/>
  <c r="BK297" i="14"/>
  <c r="BK298" i="14"/>
  <c r="BK299" i="14"/>
  <c r="BK300" i="14"/>
  <c r="BK301" i="14"/>
  <c r="BK302" i="14"/>
  <c r="BK303" i="14"/>
  <c r="BK304" i="14"/>
  <c r="BK305" i="14"/>
  <c r="BK306" i="14"/>
  <c r="BK307" i="14"/>
  <c r="BK308" i="14"/>
  <c r="BK309" i="14"/>
  <c r="BK310" i="14"/>
  <c r="BK311" i="14"/>
  <c r="BK312" i="14"/>
  <c r="BK313" i="14"/>
  <c r="BK314" i="14"/>
  <c r="BK315" i="14"/>
  <c r="BK316" i="14"/>
  <c r="BK317" i="14"/>
  <c r="BK318" i="14"/>
  <c r="BK319" i="14"/>
  <c r="BK320" i="14"/>
  <c r="BK321" i="14"/>
  <c r="BK322" i="14"/>
  <c r="BK323" i="14"/>
  <c r="BK324" i="14"/>
  <c r="BK325" i="14"/>
  <c r="BK326" i="14"/>
  <c r="BK327" i="14"/>
  <c r="BK328" i="14"/>
  <c r="BK329" i="14"/>
  <c r="BK330" i="14"/>
  <c r="BK331" i="14"/>
  <c r="BK332" i="14"/>
  <c r="BK333" i="14"/>
  <c r="BK334" i="14"/>
  <c r="BK335" i="14"/>
  <c r="BK336" i="14"/>
  <c r="BK337" i="14"/>
  <c r="BK338" i="14"/>
  <c r="BK339" i="14"/>
  <c r="BK340" i="14"/>
  <c r="BK341" i="14"/>
  <c r="BK342" i="14"/>
  <c r="BK343" i="14"/>
  <c r="BK344" i="14"/>
  <c r="BK345" i="14"/>
  <c r="BK346" i="14"/>
  <c r="BK347" i="14"/>
  <c r="BK348" i="14"/>
  <c r="BK349" i="14"/>
  <c r="BK350" i="14"/>
  <c r="BK351" i="14"/>
  <c r="BK352" i="14"/>
  <c r="BK353" i="14"/>
  <c r="BK354" i="14"/>
  <c r="BK355" i="14"/>
  <c r="BK356" i="14"/>
  <c r="BK357" i="14"/>
  <c r="BK358" i="14"/>
  <c r="BK359" i="14"/>
  <c r="BK360" i="14"/>
  <c r="BK361" i="14"/>
  <c r="BK362" i="14"/>
  <c r="BK363" i="14"/>
  <c r="BK364" i="14"/>
  <c r="BK365" i="14"/>
  <c r="BK366" i="14"/>
  <c r="BK367" i="14"/>
  <c r="BK368" i="14"/>
  <c r="BK369" i="14"/>
  <c r="BK370" i="14"/>
  <c r="BK371" i="14"/>
  <c r="BK372" i="14"/>
  <c r="BK373" i="14"/>
  <c r="BK374" i="14"/>
  <c r="BK375" i="14"/>
  <c r="BK376" i="14"/>
  <c r="BK377" i="14"/>
  <c r="BK378" i="14"/>
  <c r="BK379" i="14"/>
  <c r="BK380" i="14"/>
  <c r="BK381" i="14"/>
  <c r="BK382" i="14"/>
  <c r="BK383" i="14"/>
  <c r="BK384" i="14"/>
  <c r="BK385" i="14"/>
  <c r="BK386" i="14"/>
  <c r="BK387" i="14"/>
  <c r="BK388" i="14"/>
  <c r="BK389" i="14"/>
  <c r="BK390" i="14"/>
  <c r="BK391" i="14"/>
  <c r="BK392" i="14"/>
  <c r="BK393" i="14"/>
  <c r="BK394" i="14"/>
  <c r="BK395" i="14"/>
  <c r="BK396" i="14"/>
  <c r="BK397" i="14"/>
  <c r="BK398" i="14"/>
  <c r="BK399" i="14"/>
  <c r="BK400" i="14"/>
  <c r="BK401" i="14"/>
  <c r="BK402" i="14"/>
  <c r="BK403" i="14"/>
  <c r="BK404" i="14"/>
  <c r="BK405" i="14"/>
  <c r="BK406" i="14"/>
  <c r="BK407" i="14"/>
  <c r="BK408" i="14"/>
  <c r="BK409" i="14"/>
  <c r="BK410" i="14"/>
  <c r="BK411" i="14"/>
  <c r="BK412" i="14"/>
  <c r="BK413" i="14"/>
  <c r="BK414" i="14"/>
  <c r="BK415" i="14"/>
  <c r="BK416" i="14"/>
  <c r="BK417" i="14"/>
  <c r="BK418" i="14"/>
  <c r="BK419" i="14"/>
  <c r="BK420" i="14"/>
  <c r="BK421" i="14"/>
  <c r="BK422" i="14"/>
  <c r="BK423" i="14"/>
  <c r="BK424" i="14"/>
  <c r="BK425" i="14"/>
  <c r="BK426" i="14"/>
  <c r="BK427" i="14"/>
  <c r="BK428" i="14"/>
  <c r="BK429" i="14"/>
  <c r="BK430" i="14"/>
  <c r="BK431" i="14"/>
  <c r="BK432" i="14"/>
  <c r="BK433" i="14"/>
  <c r="BK434" i="14"/>
  <c r="BK435" i="14"/>
  <c r="BK436" i="14"/>
  <c r="BK437" i="14"/>
  <c r="BK438" i="14"/>
  <c r="BK439" i="14"/>
  <c r="BK440" i="14"/>
  <c r="BK441" i="14"/>
  <c r="BK442" i="14"/>
  <c r="BK443" i="14"/>
  <c r="BK444" i="14"/>
  <c r="BK445" i="14"/>
  <c r="BK446" i="14"/>
  <c r="BK447" i="14"/>
  <c r="BK448" i="14"/>
  <c r="BK449" i="14"/>
  <c r="BK450" i="14"/>
  <c r="BK451" i="14"/>
  <c r="BK452" i="14"/>
  <c r="BK453" i="14"/>
  <c r="BK454" i="14"/>
  <c r="BK455" i="14"/>
  <c r="BK456" i="14"/>
  <c r="BK457" i="14"/>
  <c r="BK458" i="14"/>
  <c r="BK459" i="14"/>
  <c r="BK460" i="14"/>
  <c r="BK461" i="14"/>
  <c r="BK462" i="14"/>
  <c r="BK463" i="14"/>
  <c r="BK464" i="14"/>
  <c r="BK465" i="14"/>
  <c r="BK466" i="14"/>
  <c r="BK467" i="14"/>
  <c r="BK2" i="14"/>
  <c r="BH2" i="14"/>
  <c r="BH3" i="14"/>
  <c r="BH4" i="14"/>
  <c r="BH5" i="14"/>
  <c r="BH6" i="14"/>
  <c r="BH7" i="14"/>
  <c r="BH8" i="14"/>
  <c r="BH9" i="14"/>
  <c r="BH10" i="14"/>
  <c r="BH11" i="14"/>
  <c r="BH12" i="14"/>
  <c r="BH13" i="14"/>
  <c r="BH14" i="14"/>
  <c r="BH15" i="14"/>
  <c r="BH16" i="14"/>
  <c r="BH17" i="14"/>
  <c r="BH18" i="14"/>
  <c r="BH19" i="14"/>
  <c r="BH20" i="14"/>
  <c r="BH21" i="14"/>
  <c r="BH22" i="14"/>
  <c r="BH23" i="14"/>
  <c r="BH24" i="14"/>
  <c r="BH25" i="14"/>
  <c r="BH26" i="14"/>
  <c r="BH27" i="14"/>
  <c r="BH28" i="14"/>
  <c r="BH29" i="14"/>
  <c r="BH30" i="14"/>
  <c r="BH31" i="14"/>
  <c r="BH32" i="14"/>
  <c r="BH33" i="14"/>
  <c r="BH34" i="14"/>
  <c r="BH35" i="14"/>
  <c r="BH36" i="14"/>
  <c r="BH37" i="14"/>
  <c r="BH38" i="14"/>
  <c r="BH39" i="14"/>
  <c r="BH40" i="14"/>
  <c r="BH41" i="14"/>
  <c r="BH42" i="14"/>
  <c r="BH43" i="14"/>
  <c r="BH44" i="14"/>
  <c r="BH45" i="14"/>
  <c r="BH46" i="14"/>
  <c r="BH47" i="14"/>
  <c r="BH48" i="14"/>
  <c r="BH49" i="14"/>
  <c r="BH50" i="14"/>
  <c r="BH51" i="14"/>
  <c r="BH52" i="14"/>
  <c r="BH53" i="14"/>
  <c r="BH54" i="14"/>
  <c r="BH55" i="14"/>
  <c r="BH56" i="14"/>
  <c r="BH57" i="14"/>
  <c r="BH58" i="14"/>
  <c r="BH59" i="14"/>
  <c r="BH60" i="14"/>
  <c r="BH61" i="14"/>
  <c r="BH62" i="14"/>
  <c r="BH63" i="14"/>
  <c r="BH64" i="14"/>
  <c r="BH65" i="14"/>
  <c r="BH66" i="14"/>
  <c r="BH67" i="14"/>
  <c r="BH68" i="14"/>
  <c r="BH69" i="14"/>
  <c r="BH70" i="14"/>
  <c r="BH71" i="14"/>
  <c r="BH72" i="14"/>
  <c r="BH73" i="14"/>
  <c r="BH74" i="14"/>
  <c r="BH75" i="14"/>
  <c r="BH76" i="14"/>
  <c r="BH77" i="14"/>
  <c r="BH78" i="14"/>
  <c r="BH79" i="14"/>
  <c r="BH80" i="14"/>
  <c r="BH81" i="14"/>
  <c r="BH82" i="14"/>
  <c r="BH83" i="14"/>
  <c r="BH84" i="14"/>
  <c r="BH85" i="14"/>
  <c r="BH86" i="14"/>
  <c r="BH87" i="14"/>
  <c r="BH88" i="14"/>
  <c r="BH89" i="14"/>
  <c r="BH90" i="14"/>
  <c r="BH91" i="14"/>
  <c r="BH92" i="14"/>
  <c r="BH93" i="14"/>
  <c r="BH94" i="14"/>
  <c r="BH95" i="14"/>
  <c r="BH96" i="14"/>
  <c r="BH97" i="14"/>
  <c r="BH98" i="14"/>
  <c r="BH99" i="14"/>
  <c r="BH100" i="14"/>
  <c r="BH101" i="14"/>
  <c r="BH102" i="14"/>
  <c r="BH103" i="14"/>
  <c r="BH104" i="14"/>
  <c r="BH105" i="14"/>
  <c r="BH106" i="14"/>
  <c r="BH107" i="14"/>
  <c r="BH108" i="14"/>
  <c r="BH109" i="14"/>
  <c r="BH110" i="14"/>
  <c r="BH111" i="14"/>
  <c r="BH112" i="14"/>
  <c r="BH113" i="14"/>
  <c r="BH114" i="14"/>
  <c r="BH115" i="14"/>
  <c r="BH116" i="14"/>
  <c r="BH117" i="14"/>
  <c r="BH118" i="14"/>
  <c r="BH119" i="14"/>
  <c r="BH120" i="14"/>
  <c r="BH121" i="14"/>
  <c r="BH122" i="14"/>
  <c r="BH123" i="14"/>
  <c r="BH124" i="14"/>
  <c r="BH125" i="14"/>
  <c r="BH126" i="14"/>
  <c r="BH127" i="14"/>
  <c r="BH128" i="14"/>
  <c r="BH129" i="14"/>
  <c r="BH130" i="14"/>
  <c r="BH131" i="14"/>
  <c r="BH132" i="14"/>
  <c r="BH133" i="14"/>
  <c r="BH134" i="14"/>
  <c r="BH135" i="14"/>
  <c r="BH136" i="14"/>
  <c r="BH137" i="14"/>
  <c r="BH138" i="14"/>
  <c r="BH139" i="14"/>
  <c r="BH140" i="14"/>
  <c r="BH141" i="14"/>
  <c r="BH142" i="14"/>
  <c r="BH143" i="14"/>
  <c r="BH144" i="14"/>
  <c r="BH145" i="14"/>
  <c r="BH146" i="14"/>
  <c r="BH147" i="14"/>
  <c r="BH148" i="14"/>
  <c r="BH149" i="14"/>
  <c r="BH150" i="14"/>
  <c r="BH151" i="14"/>
  <c r="BH152" i="14"/>
  <c r="BH153" i="14"/>
  <c r="BH154" i="14"/>
  <c r="BH155" i="14"/>
  <c r="BH156" i="14"/>
  <c r="BH157" i="14"/>
  <c r="BH158" i="14"/>
  <c r="BH159" i="14"/>
  <c r="BH160" i="14"/>
  <c r="BH161" i="14"/>
  <c r="BH162" i="14"/>
  <c r="BH163" i="14"/>
  <c r="BH164" i="14"/>
  <c r="BH165" i="14"/>
  <c r="BH166" i="14"/>
  <c r="BH167" i="14"/>
  <c r="BH168" i="14"/>
  <c r="BH169" i="14"/>
  <c r="BH170" i="14"/>
  <c r="BH171" i="14"/>
  <c r="BH172" i="14"/>
  <c r="BH173" i="14"/>
  <c r="BH174" i="14"/>
  <c r="BH175" i="14"/>
  <c r="BH176" i="14"/>
  <c r="BH177" i="14"/>
  <c r="BH178" i="14"/>
  <c r="BH179" i="14"/>
  <c r="BH180" i="14"/>
  <c r="BH181" i="14"/>
  <c r="BH182" i="14"/>
  <c r="BH183" i="14"/>
  <c r="BH184" i="14"/>
  <c r="BH185" i="14"/>
  <c r="BH186" i="14"/>
  <c r="BH187" i="14"/>
  <c r="BH188" i="14"/>
  <c r="BH189" i="14"/>
  <c r="BH190" i="14"/>
  <c r="BH191" i="14"/>
  <c r="BH192" i="14"/>
  <c r="BH193" i="14"/>
  <c r="BH194" i="14"/>
  <c r="BH195" i="14"/>
  <c r="BH196" i="14"/>
  <c r="BH197" i="14"/>
  <c r="BH198" i="14"/>
  <c r="BH199" i="14"/>
  <c r="BH200" i="14"/>
  <c r="BH201" i="14"/>
  <c r="BH202" i="14"/>
  <c r="BH203" i="14"/>
  <c r="BH204" i="14"/>
  <c r="BH205" i="14"/>
  <c r="BH206" i="14"/>
  <c r="BH207" i="14"/>
  <c r="BH208" i="14"/>
  <c r="BH209" i="14"/>
  <c r="BH210" i="14"/>
  <c r="BH211" i="14"/>
  <c r="BH212" i="14"/>
  <c r="BH213" i="14"/>
  <c r="BH214" i="14"/>
  <c r="BH215" i="14"/>
  <c r="BH216" i="14"/>
  <c r="BH217" i="14"/>
  <c r="BH218" i="14"/>
  <c r="BH219" i="14"/>
  <c r="BH220" i="14"/>
  <c r="BH221" i="14"/>
  <c r="BH222" i="14"/>
  <c r="BH223" i="14"/>
  <c r="BH224" i="14"/>
  <c r="BH225" i="14"/>
  <c r="BH226" i="14"/>
  <c r="BH227" i="14"/>
  <c r="BH228" i="14"/>
  <c r="BH229" i="14"/>
  <c r="BH230" i="14"/>
  <c r="BH231" i="14"/>
  <c r="BH232" i="14"/>
  <c r="BH233" i="14"/>
  <c r="BH234" i="14"/>
  <c r="BH235" i="14"/>
  <c r="BH236" i="14"/>
  <c r="BH237" i="14"/>
  <c r="BH238" i="14"/>
  <c r="BH239" i="14"/>
  <c r="BH240" i="14"/>
  <c r="BH241" i="14"/>
  <c r="BH242" i="14"/>
  <c r="BH243" i="14"/>
  <c r="BH244" i="14"/>
  <c r="BH245" i="14"/>
  <c r="BH246" i="14"/>
  <c r="BH247" i="14"/>
  <c r="BH248" i="14"/>
  <c r="BH249" i="14"/>
  <c r="BH250" i="14"/>
  <c r="BH251" i="14"/>
  <c r="BH252" i="14"/>
  <c r="BH253" i="14"/>
  <c r="BH254" i="14"/>
  <c r="BH255" i="14"/>
  <c r="BH256" i="14"/>
  <c r="BH257" i="14"/>
  <c r="BH258" i="14"/>
  <c r="BH259" i="14"/>
  <c r="BH260" i="14"/>
  <c r="BH261" i="14"/>
  <c r="BH262" i="14"/>
  <c r="BH263" i="14"/>
  <c r="BH264" i="14"/>
  <c r="BH265" i="14"/>
  <c r="BH266" i="14"/>
  <c r="BH267" i="14"/>
  <c r="BH268" i="14"/>
  <c r="BH269" i="14"/>
  <c r="BH270" i="14"/>
  <c r="BH271" i="14"/>
  <c r="BH272" i="14"/>
  <c r="BH273" i="14"/>
  <c r="BH274" i="14"/>
  <c r="BH275" i="14"/>
  <c r="BH276" i="14"/>
  <c r="BH277" i="14"/>
  <c r="BH278" i="14"/>
  <c r="BH279" i="14"/>
  <c r="BH280" i="14"/>
  <c r="BH281" i="14"/>
  <c r="BH282" i="14"/>
  <c r="BH283" i="14"/>
  <c r="BH284" i="14"/>
  <c r="BH285" i="14"/>
  <c r="BH286" i="14"/>
  <c r="BH287" i="14"/>
  <c r="BH288" i="14"/>
  <c r="BH289" i="14"/>
  <c r="BH290" i="14"/>
  <c r="BH291" i="14"/>
  <c r="BH292" i="14"/>
  <c r="BH293" i="14"/>
  <c r="BH294" i="14"/>
  <c r="BH295" i="14"/>
  <c r="BH296" i="14"/>
  <c r="BH297" i="14"/>
  <c r="BH298" i="14"/>
  <c r="BH299" i="14"/>
  <c r="BH300" i="14"/>
  <c r="BH301" i="14"/>
  <c r="BH302" i="14"/>
  <c r="BH303" i="14"/>
  <c r="BH304" i="14"/>
  <c r="BH305" i="14"/>
  <c r="BH306" i="14"/>
  <c r="BH307" i="14"/>
  <c r="BH308" i="14"/>
  <c r="BH309" i="14"/>
  <c r="BH310" i="14"/>
  <c r="BH311" i="14"/>
  <c r="BH312" i="14"/>
  <c r="BH313" i="14"/>
  <c r="BH314" i="14"/>
  <c r="BH315" i="14"/>
  <c r="BH316" i="14"/>
  <c r="BH317" i="14"/>
  <c r="BH318" i="14"/>
  <c r="BH319" i="14"/>
  <c r="BH320" i="14"/>
  <c r="BH321" i="14"/>
  <c r="BH322" i="14"/>
  <c r="BH323" i="14"/>
  <c r="BH324" i="14"/>
  <c r="BH325" i="14"/>
  <c r="BH326" i="14"/>
  <c r="BH327" i="14"/>
  <c r="BH328" i="14"/>
  <c r="BH329" i="14"/>
  <c r="BH330" i="14"/>
  <c r="BH331" i="14"/>
  <c r="BH332" i="14"/>
  <c r="BH333" i="14"/>
  <c r="BH334" i="14"/>
  <c r="BH335" i="14"/>
  <c r="BH336" i="14"/>
  <c r="BH337" i="14"/>
  <c r="BH338" i="14"/>
  <c r="BH339" i="14"/>
  <c r="BH340" i="14"/>
  <c r="BH341" i="14"/>
  <c r="BH342" i="14"/>
  <c r="BH343" i="14"/>
  <c r="BH344" i="14"/>
  <c r="BH345" i="14"/>
  <c r="BH346" i="14"/>
  <c r="BH347" i="14"/>
  <c r="BH348" i="14"/>
  <c r="BH349" i="14"/>
  <c r="BH350" i="14"/>
  <c r="BH351" i="14"/>
  <c r="BH352" i="14"/>
  <c r="BH353" i="14"/>
  <c r="BH354" i="14"/>
  <c r="BH355" i="14"/>
  <c r="BH356" i="14"/>
  <c r="BH357" i="14"/>
  <c r="BH358" i="14"/>
  <c r="BH359" i="14"/>
  <c r="BH360" i="14"/>
  <c r="BH361" i="14"/>
  <c r="BH362" i="14"/>
  <c r="BH363" i="14"/>
  <c r="BH364" i="14"/>
  <c r="BH365" i="14"/>
  <c r="BH366" i="14"/>
  <c r="BH367" i="14"/>
  <c r="BH368" i="14"/>
  <c r="BH369" i="14"/>
  <c r="BH370" i="14"/>
  <c r="BH371" i="14"/>
  <c r="BH372" i="14"/>
  <c r="BH373" i="14"/>
  <c r="BH374" i="14"/>
  <c r="BH375" i="14"/>
  <c r="BH376" i="14"/>
  <c r="BH377" i="14"/>
  <c r="BH378" i="14"/>
  <c r="BH379" i="14"/>
  <c r="BH380" i="14"/>
  <c r="BH381" i="14"/>
  <c r="BH382" i="14"/>
  <c r="BH383" i="14"/>
  <c r="BH384" i="14"/>
  <c r="BH385" i="14"/>
  <c r="BH386" i="14"/>
  <c r="BH387" i="14"/>
  <c r="BH388" i="14"/>
  <c r="BH389" i="14"/>
  <c r="BH390" i="14"/>
  <c r="BH391" i="14"/>
  <c r="BH392" i="14"/>
  <c r="BH393" i="14"/>
  <c r="BH394" i="14"/>
  <c r="BH395" i="14"/>
  <c r="BH396" i="14"/>
  <c r="BH397" i="14"/>
  <c r="BH398" i="14"/>
  <c r="BH399" i="14"/>
  <c r="BH400" i="14"/>
  <c r="BH401" i="14"/>
  <c r="BH402" i="14"/>
  <c r="BH403" i="14"/>
  <c r="BH404" i="14"/>
  <c r="BH405" i="14"/>
  <c r="BH406" i="14"/>
  <c r="BH407" i="14"/>
  <c r="BH408" i="14"/>
  <c r="BH409" i="14"/>
  <c r="BH410" i="14"/>
  <c r="BH411" i="14"/>
  <c r="BH412" i="14"/>
  <c r="BH413" i="14"/>
  <c r="BH414" i="14"/>
  <c r="BH415" i="14"/>
  <c r="BH416" i="14"/>
  <c r="BH417" i="14"/>
  <c r="BH418" i="14"/>
  <c r="BH419" i="14"/>
  <c r="BH420" i="14"/>
  <c r="BH421" i="14"/>
  <c r="BH422" i="14"/>
  <c r="BH423" i="14"/>
  <c r="BH424" i="14"/>
  <c r="BH425" i="14"/>
  <c r="BH426" i="14"/>
  <c r="BH427" i="14"/>
  <c r="BH428" i="14"/>
  <c r="BH429" i="14"/>
  <c r="BH430" i="14"/>
  <c r="BH431" i="14"/>
  <c r="BH432" i="14"/>
  <c r="BH433" i="14"/>
  <c r="BH434" i="14"/>
  <c r="BH435" i="14"/>
  <c r="BH436" i="14"/>
  <c r="BH437" i="14"/>
  <c r="BH438" i="14"/>
  <c r="BH439" i="14"/>
  <c r="BH440" i="14"/>
  <c r="BH441" i="14"/>
  <c r="BH442" i="14"/>
  <c r="BH443" i="14"/>
  <c r="BH444" i="14"/>
  <c r="BH445" i="14"/>
  <c r="BH446" i="14"/>
  <c r="BH447" i="14"/>
  <c r="BH448" i="14"/>
  <c r="BH449" i="14"/>
  <c r="BH450" i="14"/>
  <c r="BH451" i="14"/>
  <c r="BH452" i="14"/>
  <c r="BH453" i="14"/>
  <c r="BH454" i="14"/>
  <c r="BH455" i="14"/>
  <c r="BH456" i="14"/>
  <c r="BH457" i="14"/>
  <c r="BH458" i="14"/>
  <c r="BH459" i="14"/>
  <c r="BH460" i="14"/>
  <c r="BH461" i="14"/>
  <c r="BH462" i="14"/>
  <c r="BH463" i="14"/>
  <c r="BH464" i="14"/>
  <c r="BH465" i="14"/>
  <c r="BH466" i="14"/>
  <c r="BH467" i="14"/>
  <c r="AG496" i="13"/>
  <c r="AG620" i="13" l="1"/>
  <c r="F467" i="18" l="1"/>
  <c r="G467" i="18"/>
  <c r="H467" i="18"/>
  <c r="I467" i="18"/>
  <c r="J467" i="18"/>
  <c r="AG341" i="16" l="1"/>
  <c r="D341" i="16"/>
  <c r="E341" i="16"/>
  <c r="F341" i="16"/>
  <c r="G341" i="16"/>
  <c r="H341" i="16"/>
  <c r="I341" i="16"/>
  <c r="J341" i="16"/>
  <c r="K341" i="16"/>
  <c r="L341" i="16"/>
  <c r="M341" i="16"/>
  <c r="N341" i="16"/>
  <c r="O341" i="16"/>
  <c r="P341" i="16"/>
  <c r="Q341" i="16"/>
  <c r="R341" i="16"/>
  <c r="S341" i="16"/>
  <c r="T341" i="16"/>
  <c r="U341" i="16"/>
  <c r="V341" i="16"/>
  <c r="W341" i="16"/>
  <c r="X341" i="16"/>
  <c r="Y341" i="16"/>
  <c r="Z341" i="16"/>
  <c r="AA341" i="16"/>
  <c r="AB341" i="16"/>
  <c r="AC341" i="16"/>
  <c r="AD341" i="16"/>
  <c r="AE341" i="16"/>
  <c r="AF341" i="16"/>
  <c r="C341" i="16"/>
  <c r="AZ470" i="14"/>
  <c r="AX470" i="14"/>
  <c r="AU470" i="14"/>
  <c r="AV470" i="14"/>
  <c r="AW470" i="14"/>
  <c r="AJ470" i="14"/>
  <c r="AI470" i="14"/>
  <c r="AG621" i="13" l="1"/>
  <c r="J40" i="25"/>
  <c r="J42" i="25" s="1"/>
  <c r="C21" i="25"/>
  <c r="X3" i="6"/>
  <c r="X4" i="6"/>
  <c r="X5" i="6"/>
  <c r="X6" i="6"/>
  <c r="X7" i="6"/>
  <c r="X8" i="6"/>
  <c r="X9" i="6"/>
  <c r="X10" i="6"/>
  <c r="X11" i="6"/>
  <c r="X12" i="6"/>
  <c r="X13" i="6"/>
  <c r="X14" i="6"/>
  <c r="X15" i="6"/>
  <c r="X16" i="6"/>
  <c r="X17" i="6"/>
  <c r="X18" i="6"/>
  <c r="X19" i="6"/>
  <c r="X20" i="6"/>
  <c r="X21" i="6"/>
  <c r="X22" i="6"/>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68" i="6"/>
  <c r="X69" i="6"/>
  <c r="X70" i="6"/>
  <c r="X71" i="6"/>
  <c r="X72" i="6"/>
  <c r="X73" i="6"/>
  <c r="X74" i="6"/>
  <c r="X75" i="6"/>
  <c r="X76" i="6"/>
  <c r="X77" i="6"/>
  <c r="X78" i="6"/>
  <c r="X79" i="6"/>
  <c r="X80" i="6"/>
  <c r="X81" i="6"/>
  <c r="X82" i="6"/>
  <c r="X83" i="6"/>
  <c r="X84" i="6"/>
  <c r="X85" i="6"/>
  <c r="X86" i="6"/>
  <c r="X87" i="6"/>
  <c r="X88" i="6"/>
  <c r="X89" i="6"/>
  <c r="X90" i="6"/>
  <c r="X91" i="6"/>
  <c r="X92" i="6"/>
  <c r="X93" i="6"/>
  <c r="X94" i="6"/>
  <c r="X95" i="6"/>
  <c r="X96" i="6"/>
  <c r="X97" i="6"/>
  <c r="X98" i="6"/>
  <c r="X99" i="6"/>
  <c r="X100" i="6"/>
  <c r="X101" i="6"/>
  <c r="X102" i="6"/>
  <c r="X103" i="6"/>
  <c r="X104" i="6"/>
  <c r="X105" i="6"/>
  <c r="X106" i="6"/>
  <c r="X107" i="6"/>
  <c r="X108" i="6"/>
  <c r="X109" i="6"/>
  <c r="X110" i="6"/>
  <c r="X111" i="6"/>
  <c r="X112" i="6"/>
  <c r="X113" i="6"/>
  <c r="X114" i="6"/>
  <c r="X115" i="6"/>
  <c r="X116" i="6"/>
  <c r="X117" i="6"/>
  <c r="X118" i="6"/>
  <c r="X119" i="6"/>
  <c r="X120" i="6"/>
  <c r="X121" i="6"/>
  <c r="X122" i="6"/>
  <c r="X123" i="6"/>
  <c r="X124" i="6"/>
  <c r="X125" i="6"/>
  <c r="X126" i="6"/>
  <c r="X127" i="6"/>
  <c r="X128" i="6"/>
  <c r="X129" i="6"/>
  <c r="X130" i="6"/>
  <c r="X131" i="6"/>
  <c r="X132" i="6"/>
  <c r="X133" i="6"/>
  <c r="X134" i="6"/>
  <c r="X135" i="6"/>
  <c r="X136" i="6"/>
  <c r="X137" i="6"/>
  <c r="X138" i="6"/>
  <c r="X139" i="6"/>
  <c r="X140" i="6"/>
  <c r="X141" i="6"/>
  <c r="X142" i="6"/>
  <c r="X143" i="6"/>
  <c r="X144" i="6"/>
  <c r="X145" i="6"/>
  <c r="X146" i="6"/>
  <c r="X147" i="6"/>
  <c r="X148" i="6"/>
  <c r="X149" i="6"/>
  <c r="X150" i="6"/>
  <c r="X151" i="6"/>
  <c r="X152" i="6"/>
  <c r="X153" i="6"/>
  <c r="X154" i="6"/>
  <c r="X155" i="6"/>
  <c r="X156" i="6"/>
  <c r="X157" i="6"/>
  <c r="X158" i="6"/>
  <c r="X159" i="6"/>
  <c r="X160" i="6"/>
  <c r="X161" i="6"/>
  <c r="X162" i="6"/>
  <c r="X163" i="6"/>
  <c r="X164" i="6"/>
  <c r="X165" i="6"/>
  <c r="X166" i="6"/>
  <c r="X167" i="6"/>
  <c r="X168" i="6"/>
  <c r="X169" i="6"/>
  <c r="X170" i="6"/>
  <c r="X171" i="6"/>
  <c r="X172" i="6"/>
  <c r="X173" i="6"/>
  <c r="X174" i="6"/>
  <c r="X175" i="6"/>
  <c r="X176" i="6"/>
  <c r="X177" i="6"/>
  <c r="X178" i="6"/>
  <c r="X179" i="6"/>
  <c r="X180" i="6"/>
  <c r="X181" i="6"/>
  <c r="X182" i="6"/>
  <c r="X183" i="6"/>
  <c r="X184" i="6"/>
  <c r="X185" i="6"/>
  <c r="X186" i="6"/>
  <c r="X187" i="6"/>
  <c r="X188" i="6"/>
  <c r="X189" i="6"/>
  <c r="X190" i="6"/>
  <c r="X191" i="6"/>
  <c r="X192" i="6"/>
  <c r="X193" i="6"/>
  <c r="X194" i="6"/>
  <c r="X195" i="6"/>
  <c r="X196" i="6"/>
  <c r="X197" i="6"/>
  <c r="X198" i="6"/>
  <c r="X199" i="6"/>
  <c r="X200" i="6"/>
  <c r="X201" i="6"/>
  <c r="X202" i="6"/>
  <c r="X203" i="6"/>
  <c r="X204" i="6"/>
  <c r="X205" i="6"/>
  <c r="X206" i="6"/>
  <c r="X207" i="6"/>
  <c r="X208" i="6"/>
  <c r="X209" i="6"/>
  <c r="X210" i="6"/>
  <c r="X211" i="6"/>
  <c r="X212" i="6"/>
  <c r="X213" i="6"/>
  <c r="X214" i="6"/>
  <c r="X215" i="6"/>
  <c r="X216" i="6"/>
  <c r="X217" i="6"/>
  <c r="X218" i="6"/>
  <c r="X219" i="6"/>
  <c r="X220" i="6"/>
  <c r="X221" i="6"/>
  <c r="X222" i="6"/>
  <c r="X223" i="6"/>
  <c r="X224" i="6"/>
  <c r="X225" i="6"/>
  <c r="X226" i="6"/>
  <c r="X227" i="6"/>
  <c r="X228" i="6"/>
  <c r="X229" i="6"/>
  <c r="X230" i="6"/>
  <c r="X231" i="6"/>
  <c r="X232" i="6"/>
  <c r="X233" i="6"/>
  <c r="X234" i="6"/>
  <c r="X235" i="6"/>
  <c r="X236" i="6"/>
  <c r="X237" i="6"/>
  <c r="X238" i="6"/>
  <c r="X239" i="6"/>
  <c r="X240" i="6"/>
  <c r="X241" i="6"/>
  <c r="X242" i="6"/>
  <c r="X243" i="6"/>
  <c r="X244" i="6"/>
  <c r="X245" i="6"/>
  <c r="X246" i="6"/>
  <c r="X247" i="6"/>
  <c r="X248" i="6"/>
  <c r="X249" i="6"/>
  <c r="X250" i="6"/>
  <c r="X251" i="6"/>
  <c r="X252" i="6"/>
  <c r="X253" i="6"/>
  <c r="X254" i="6"/>
  <c r="X255" i="6"/>
  <c r="X256" i="6"/>
  <c r="X257" i="6"/>
  <c r="X258" i="6"/>
  <c r="X259" i="6"/>
  <c r="X260" i="6"/>
  <c r="X261" i="6"/>
  <c r="X262" i="6"/>
  <c r="X263" i="6"/>
  <c r="X264" i="6"/>
  <c r="X265" i="6"/>
  <c r="X266" i="6"/>
  <c r="X267" i="6"/>
  <c r="X268" i="6"/>
  <c r="X269" i="6"/>
  <c r="X270" i="6"/>
  <c r="X271" i="6"/>
  <c r="X272" i="6"/>
  <c r="X273" i="6"/>
  <c r="X274" i="6"/>
  <c r="X275" i="6"/>
  <c r="X276" i="6"/>
  <c r="X277" i="6"/>
  <c r="X278" i="6"/>
  <c r="X279" i="6"/>
  <c r="X280" i="6"/>
  <c r="X281" i="6"/>
  <c r="X282" i="6"/>
  <c r="X283" i="6"/>
  <c r="X284" i="6"/>
  <c r="X285" i="6"/>
  <c r="X286" i="6"/>
  <c r="X287" i="6"/>
  <c r="X288" i="6"/>
  <c r="X289" i="6"/>
  <c r="X290" i="6"/>
  <c r="X291" i="6"/>
  <c r="X292" i="6"/>
  <c r="X293" i="6"/>
  <c r="X294" i="6"/>
  <c r="X295" i="6"/>
  <c r="X296" i="6"/>
  <c r="X297" i="6"/>
  <c r="X298" i="6"/>
  <c r="X299" i="6"/>
  <c r="X300" i="6"/>
  <c r="X301" i="6"/>
  <c r="X302" i="6"/>
  <c r="X303" i="6"/>
  <c r="X304" i="6"/>
  <c r="X305" i="6"/>
  <c r="X306" i="6"/>
  <c r="X307" i="6"/>
  <c r="X308" i="6"/>
  <c r="X309" i="6"/>
  <c r="X310" i="6"/>
  <c r="X311" i="6"/>
  <c r="X312" i="6"/>
  <c r="X313" i="6"/>
  <c r="X314" i="6"/>
  <c r="X315" i="6"/>
  <c r="X316" i="6"/>
  <c r="X317" i="6"/>
  <c r="X318" i="6"/>
  <c r="X319" i="6"/>
  <c r="X320" i="6"/>
  <c r="X321" i="6"/>
  <c r="X322" i="6"/>
  <c r="X323" i="6"/>
  <c r="X324" i="6"/>
  <c r="X325" i="6"/>
  <c r="X326" i="6"/>
  <c r="X327" i="6"/>
  <c r="X328" i="6"/>
  <c r="X329" i="6"/>
  <c r="X330" i="6"/>
  <c r="X331" i="6"/>
  <c r="X332" i="6"/>
  <c r="X333" i="6"/>
  <c r="X334" i="6"/>
  <c r="X335" i="6"/>
  <c r="X336" i="6"/>
  <c r="X337" i="6"/>
  <c r="X338" i="6"/>
  <c r="X339" i="6"/>
  <c r="X340" i="6"/>
  <c r="X341" i="6"/>
  <c r="X342" i="6"/>
  <c r="X343" i="6"/>
  <c r="X344" i="6"/>
  <c r="X345" i="6"/>
  <c r="X346" i="6"/>
  <c r="X347" i="6"/>
  <c r="X348" i="6"/>
  <c r="X349" i="6"/>
  <c r="X350" i="6"/>
  <c r="X351" i="6"/>
  <c r="X352" i="6"/>
  <c r="X353" i="6"/>
  <c r="X354" i="6"/>
  <c r="X355" i="6"/>
  <c r="X356" i="6"/>
  <c r="X357" i="6"/>
  <c r="X358" i="6"/>
  <c r="X359" i="6"/>
  <c r="X360" i="6"/>
  <c r="X361" i="6"/>
  <c r="X362" i="6"/>
  <c r="X363" i="6"/>
  <c r="X364" i="6"/>
  <c r="X365" i="6"/>
  <c r="X366" i="6"/>
  <c r="X367" i="6"/>
  <c r="X368" i="6"/>
  <c r="X369" i="6"/>
  <c r="X370" i="6"/>
  <c r="X371" i="6"/>
  <c r="X372" i="6"/>
  <c r="X373" i="6"/>
  <c r="X374" i="6"/>
  <c r="X375" i="6"/>
  <c r="X376" i="6"/>
  <c r="X377" i="6"/>
  <c r="X378" i="6"/>
  <c r="X379" i="6"/>
  <c r="X380" i="6"/>
  <c r="X381" i="6"/>
  <c r="X382" i="6"/>
  <c r="X383" i="6"/>
  <c r="X384" i="6"/>
  <c r="X385" i="6"/>
  <c r="X386" i="6"/>
  <c r="X387" i="6"/>
  <c r="X388" i="6"/>
  <c r="X389" i="6"/>
  <c r="X390" i="6"/>
  <c r="X391" i="6"/>
  <c r="X392" i="6"/>
  <c r="X393" i="6"/>
  <c r="X394" i="6"/>
  <c r="X395" i="6"/>
  <c r="X396" i="6"/>
  <c r="X397" i="6"/>
  <c r="X398" i="6"/>
  <c r="X399" i="6"/>
  <c r="X400" i="6"/>
  <c r="X401" i="6"/>
  <c r="X402" i="6"/>
  <c r="X403" i="6"/>
  <c r="X404" i="6"/>
  <c r="X405" i="6"/>
  <c r="X406" i="6"/>
  <c r="X407" i="6"/>
  <c r="X408" i="6"/>
  <c r="X409" i="6"/>
  <c r="X410" i="6"/>
  <c r="X411" i="6"/>
  <c r="X412" i="6"/>
  <c r="X413" i="6"/>
  <c r="X414" i="6"/>
  <c r="X415" i="6"/>
  <c r="X416" i="6"/>
  <c r="X417" i="6"/>
  <c r="X418" i="6"/>
  <c r="X419" i="6"/>
  <c r="X420" i="6"/>
  <c r="X421" i="6"/>
  <c r="X422" i="6"/>
  <c r="X423" i="6"/>
  <c r="X424" i="6"/>
  <c r="X425" i="6"/>
  <c r="X426" i="6"/>
  <c r="X427" i="6"/>
  <c r="X428" i="6"/>
  <c r="X429" i="6"/>
  <c r="X430" i="6"/>
  <c r="X431" i="6"/>
  <c r="X432" i="6"/>
  <c r="X433" i="6"/>
  <c r="X434" i="6"/>
  <c r="X435" i="6"/>
  <c r="X436" i="6"/>
  <c r="X437" i="6"/>
  <c r="X438" i="6"/>
  <c r="X439" i="6"/>
  <c r="X440" i="6"/>
  <c r="X441" i="6"/>
  <c r="X442" i="6"/>
  <c r="X443" i="6"/>
  <c r="X444" i="6"/>
  <c r="X445" i="6"/>
  <c r="X446" i="6"/>
  <c r="X447" i="6"/>
  <c r="X448" i="6"/>
  <c r="X449" i="6"/>
  <c r="X450" i="6"/>
  <c r="X451" i="6"/>
  <c r="X452" i="6"/>
  <c r="X453" i="6"/>
  <c r="X454" i="6"/>
  <c r="X455" i="6"/>
  <c r="X456" i="6"/>
  <c r="X457" i="6"/>
  <c r="X458" i="6"/>
  <c r="X459" i="6"/>
  <c r="X460" i="6"/>
  <c r="X461" i="6"/>
  <c r="X462" i="6"/>
  <c r="X463" i="6"/>
  <c r="X464" i="6"/>
  <c r="X465" i="6"/>
  <c r="X466" i="6"/>
  <c r="X467" i="6"/>
  <c r="X468" i="6"/>
  <c r="X469" i="6"/>
  <c r="X470" i="6"/>
  <c r="X471" i="6"/>
  <c r="X472" i="6"/>
  <c r="X473" i="6"/>
  <c r="X2" i="6"/>
  <c r="F3" i="18" l="1"/>
  <c r="G3" i="18"/>
  <c r="H3" i="18"/>
  <c r="I3" i="18"/>
  <c r="J3" i="18"/>
  <c r="F4" i="18"/>
  <c r="G4" i="18"/>
  <c r="H4" i="18"/>
  <c r="I4" i="18"/>
  <c r="J4" i="18"/>
  <c r="F5" i="18"/>
  <c r="G5" i="18"/>
  <c r="H5" i="18"/>
  <c r="I5" i="18"/>
  <c r="J5" i="18"/>
  <c r="F6" i="18"/>
  <c r="G6" i="18"/>
  <c r="H6" i="18"/>
  <c r="I6" i="18"/>
  <c r="J6" i="18"/>
  <c r="F7" i="18"/>
  <c r="G7" i="18"/>
  <c r="H7" i="18"/>
  <c r="I7" i="18"/>
  <c r="J7" i="18"/>
  <c r="F8" i="18"/>
  <c r="G8" i="18"/>
  <c r="H8" i="18"/>
  <c r="I8" i="18"/>
  <c r="J8" i="18"/>
  <c r="F9" i="18"/>
  <c r="G9" i="18"/>
  <c r="H9" i="18"/>
  <c r="I9" i="18"/>
  <c r="J9" i="18"/>
  <c r="F10" i="18"/>
  <c r="G10" i="18"/>
  <c r="H10" i="18"/>
  <c r="I10" i="18"/>
  <c r="J10" i="18"/>
  <c r="F11" i="18"/>
  <c r="G11" i="18"/>
  <c r="H11" i="18"/>
  <c r="I11" i="18"/>
  <c r="J11" i="18"/>
  <c r="F12" i="18"/>
  <c r="G12" i="18"/>
  <c r="H12" i="18"/>
  <c r="I12" i="18"/>
  <c r="J12" i="18"/>
  <c r="F13" i="18"/>
  <c r="G13" i="18"/>
  <c r="H13" i="18"/>
  <c r="I13" i="18"/>
  <c r="J13" i="18"/>
  <c r="F14" i="18"/>
  <c r="G14" i="18"/>
  <c r="H14" i="18"/>
  <c r="I14" i="18"/>
  <c r="J14" i="18"/>
  <c r="F15" i="18"/>
  <c r="G15" i="18"/>
  <c r="H15" i="18"/>
  <c r="I15" i="18"/>
  <c r="J15" i="18"/>
  <c r="F16" i="18"/>
  <c r="G16" i="18"/>
  <c r="H16" i="18"/>
  <c r="I16" i="18"/>
  <c r="J16" i="18"/>
  <c r="F17" i="18"/>
  <c r="G17" i="18"/>
  <c r="H17" i="18"/>
  <c r="I17" i="18"/>
  <c r="J17" i="18"/>
  <c r="F18" i="18"/>
  <c r="G18" i="18"/>
  <c r="H18" i="18"/>
  <c r="I18" i="18"/>
  <c r="J18" i="18"/>
  <c r="F19" i="18"/>
  <c r="G19" i="18"/>
  <c r="H19" i="18"/>
  <c r="I19" i="18"/>
  <c r="J19" i="18"/>
  <c r="F20" i="18"/>
  <c r="G20" i="18"/>
  <c r="H20" i="18"/>
  <c r="I20" i="18"/>
  <c r="J20" i="18"/>
  <c r="F21" i="18"/>
  <c r="G21" i="18"/>
  <c r="H21" i="18"/>
  <c r="I21" i="18"/>
  <c r="J21" i="18"/>
  <c r="F22" i="18"/>
  <c r="G22" i="18"/>
  <c r="H22" i="18"/>
  <c r="I22" i="18"/>
  <c r="J22" i="18"/>
  <c r="F23" i="18"/>
  <c r="G23" i="18"/>
  <c r="H23" i="18"/>
  <c r="I23" i="18"/>
  <c r="J23" i="18"/>
  <c r="F24" i="18"/>
  <c r="G24" i="18"/>
  <c r="H24" i="18"/>
  <c r="I24" i="18"/>
  <c r="J24" i="18"/>
  <c r="F25" i="18"/>
  <c r="G25" i="18"/>
  <c r="H25" i="18"/>
  <c r="I25" i="18"/>
  <c r="J25" i="18"/>
  <c r="F26" i="18"/>
  <c r="G26" i="18"/>
  <c r="H26" i="18"/>
  <c r="I26" i="18"/>
  <c r="J26" i="18"/>
  <c r="F27" i="18"/>
  <c r="G27" i="18"/>
  <c r="H27" i="18"/>
  <c r="I27" i="18"/>
  <c r="J27" i="18"/>
  <c r="F28" i="18"/>
  <c r="G28" i="18"/>
  <c r="H28" i="18"/>
  <c r="I28" i="18"/>
  <c r="J28" i="18"/>
  <c r="F29" i="18"/>
  <c r="G29" i="18"/>
  <c r="H29" i="18"/>
  <c r="I29" i="18"/>
  <c r="J29" i="18"/>
  <c r="F30" i="18"/>
  <c r="G30" i="18"/>
  <c r="H30" i="18"/>
  <c r="I30" i="18"/>
  <c r="J30" i="18"/>
  <c r="F31" i="18"/>
  <c r="G31" i="18"/>
  <c r="H31" i="18"/>
  <c r="I31" i="18"/>
  <c r="J31" i="18"/>
  <c r="F32" i="18"/>
  <c r="G32" i="18"/>
  <c r="H32" i="18"/>
  <c r="I32" i="18"/>
  <c r="J32" i="18"/>
  <c r="F33" i="18"/>
  <c r="G33" i="18"/>
  <c r="H33" i="18"/>
  <c r="I33" i="18"/>
  <c r="J33" i="18"/>
  <c r="F34" i="18"/>
  <c r="G34" i="18"/>
  <c r="H34" i="18"/>
  <c r="I34" i="18"/>
  <c r="J34" i="18"/>
  <c r="F35" i="18"/>
  <c r="G35" i="18"/>
  <c r="H35" i="18"/>
  <c r="I35" i="18"/>
  <c r="J35" i="18"/>
  <c r="F36" i="18"/>
  <c r="G36" i="18"/>
  <c r="H36" i="18"/>
  <c r="I36" i="18"/>
  <c r="J36" i="18"/>
  <c r="F37" i="18"/>
  <c r="G37" i="18"/>
  <c r="H37" i="18"/>
  <c r="I37" i="18"/>
  <c r="J37" i="18"/>
  <c r="F38" i="18"/>
  <c r="G38" i="18"/>
  <c r="H38" i="18"/>
  <c r="I38" i="18"/>
  <c r="J38" i="18"/>
  <c r="F39" i="18"/>
  <c r="G39" i="18"/>
  <c r="H39" i="18"/>
  <c r="I39" i="18"/>
  <c r="J39" i="18"/>
  <c r="F40" i="18"/>
  <c r="G40" i="18"/>
  <c r="H40" i="18"/>
  <c r="I40" i="18"/>
  <c r="J40" i="18"/>
  <c r="F41" i="18"/>
  <c r="G41" i="18"/>
  <c r="H41" i="18"/>
  <c r="I41" i="18"/>
  <c r="J41" i="18"/>
  <c r="F42" i="18"/>
  <c r="G42" i="18"/>
  <c r="H42" i="18"/>
  <c r="I42" i="18"/>
  <c r="J42" i="18"/>
  <c r="F43" i="18"/>
  <c r="G43" i="18"/>
  <c r="H43" i="18"/>
  <c r="I43" i="18"/>
  <c r="J43" i="18"/>
  <c r="F44" i="18"/>
  <c r="G44" i="18"/>
  <c r="H44" i="18"/>
  <c r="I44" i="18"/>
  <c r="J44" i="18"/>
  <c r="F45" i="18"/>
  <c r="G45" i="18"/>
  <c r="H45" i="18"/>
  <c r="I45" i="18"/>
  <c r="J45" i="18"/>
  <c r="F46" i="18"/>
  <c r="G46" i="18"/>
  <c r="H46" i="18"/>
  <c r="I46" i="18"/>
  <c r="J46" i="18"/>
  <c r="F47" i="18"/>
  <c r="G47" i="18"/>
  <c r="H47" i="18"/>
  <c r="I47" i="18"/>
  <c r="J47" i="18"/>
  <c r="F48" i="18"/>
  <c r="G48" i="18"/>
  <c r="H48" i="18"/>
  <c r="I48" i="18"/>
  <c r="J48" i="18"/>
  <c r="F49" i="18"/>
  <c r="G49" i="18"/>
  <c r="H49" i="18"/>
  <c r="I49" i="18"/>
  <c r="J49" i="18"/>
  <c r="F50" i="18"/>
  <c r="G50" i="18"/>
  <c r="H50" i="18"/>
  <c r="I50" i="18"/>
  <c r="J50" i="18"/>
  <c r="F51" i="18"/>
  <c r="G51" i="18"/>
  <c r="H51" i="18"/>
  <c r="I51" i="18"/>
  <c r="J51" i="18"/>
  <c r="F52" i="18"/>
  <c r="G52" i="18"/>
  <c r="H52" i="18"/>
  <c r="I52" i="18"/>
  <c r="J52" i="18"/>
  <c r="F53" i="18"/>
  <c r="G53" i="18"/>
  <c r="H53" i="18"/>
  <c r="I53" i="18"/>
  <c r="J53" i="18"/>
  <c r="F54" i="18"/>
  <c r="G54" i="18"/>
  <c r="H54" i="18"/>
  <c r="I54" i="18"/>
  <c r="J54" i="18"/>
  <c r="F55" i="18"/>
  <c r="G55" i="18"/>
  <c r="H55" i="18"/>
  <c r="I55" i="18"/>
  <c r="J55" i="18"/>
  <c r="F56" i="18"/>
  <c r="G56" i="18"/>
  <c r="H56" i="18"/>
  <c r="I56" i="18"/>
  <c r="J56" i="18"/>
  <c r="F57" i="18"/>
  <c r="G57" i="18"/>
  <c r="H57" i="18"/>
  <c r="I57" i="18"/>
  <c r="J57" i="18"/>
  <c r="F58" i="18"/>
  <c r="G58" i="18"/>
  <c r="H58" i="18"/>
  <c r="I58" i="18"/>
  <c r="J58" i="18"/>
  <c r="F59" i="18"/>
  <c r="G59" i="18"/>
  <c r="H59" i="18"/>
  <c r="I59" i="18"/>
  <c r="J59" i="18"/>
  <c r="F60" i="18"/>
  <c r="G60" i="18"/>
  <c r="H60" i="18"/>
  <c r="I60" i="18"/>
  <c r="J60" i="18"/>
  <c r="F61" i="18"/>
  <c r="G61" i="18"/>
  <c r="H61" i="18"/>
  <c r="I61" i="18"/>
  <c r="J61" i="18"/>
  <c r="F62" i="18"/>
  <c r="G62" i="18"/>
  <c r="H62" i="18"/>
  <c r="I62" i="18"/>
  <c r="J62" i="18"/>
  <c r="F63" i="18"/>
  <c r="G63" i="18"/>
  <c r="H63" i="18"/>
  <c r="I63" i="18"/>
  <c r="J63" i="18"/>
  <c r="F64" i="18"/>
  <c r="G64" i="18"/>
  <c r="H64" i="18"/>
  <c r="I64" i="18"/>
  <c r="J64" i="18"/>
  <c r="F65" i="18"/>
  <c r="G65" i="18"/>
  <c r="H65" i="18"/>
  <c r="I65" i="18"/>
  <c r="J65" i="18"/>
  <c r="F66" i="18"/>
  <c r="G66" i="18"/>
  <c r="H66" i="18"/>
  <c r="I66" i="18"/>
  <c r="J66" i="18"/>
  <c r="F67" i="18"/>
  <c r="G67" i="18"/>
  <c r="H67" i="18"/>
  <c r="I67" i="18"/>
  <c r="J67" i="18"/>
  <c r="F68" i="18"/>
  <c r="G68" i="18"/>
  <c r="H68" i="18"/>
  <c r="I68" i="18"/>
  <c r="J68" i="18"/>
  <c r="F69" i="18"/>
  <c r="G69" i="18"/>
  <c r="H69" i="18"/>
  <c r="I69" i="18"/>
  <c r="J69" i="18"/>
  <c r="F70" i="18"/>
  <c r="G70" i="18"/>
  <c r="H70" i="18"/>
  <c r="I70" i="18"/>
  <c r="J70" i="18"/>
  <c r="F71" i="18"/>
  <c r="G71" i="18"/>
  <c r="H71" i="18"/>
  <c r="I71" i="18"/>
  <c r="J71" i="18"/>
  <c r="F72" i="18"/>
  <c r="G72" i="18"/>
  <c r="H72" i="18"/>
  <c r="I72" i="18"/>
  <c r="J72" i="18"/>
  <c r="F73" i="18"/>
  <c r="G73" i="18"/>
  <c r="H73" i="18"/>
  <c r="I73" i="18"/>
  <c r="J73" i="18"/>
  <c r="F74" i="18"/>
  <c r="G74" i="18"/>
  <c r="H74" i="18"/>
  <c r="I74" i="18"/>
  <c r="J74" i="18"/>
  <c r="F75" i="18"/>
  <c r="G75" i="18"/>
  <c r="H75" i="18"/>
  <c r="I75" i="18"/>
  <c r="J75" i="18"/>
  <c r="F76" i="18"/>
  <c r="G76" i="18"/>
  <c r="H76" i="18"/>
  <c r="I76" i="18"/>
  <c r="J76" i="18"/>
  <c r="F77" i="18"/>
  <c r="G77" i="18"/>
  <c r="H77" i="18"/>
  <c r="I77" i="18"/>
  <c r="J77" i="18"/>
  <c r="F78" i="18"/>
  <c r="G78" i="18"/>
  <c r="H78" i="18"/>
  <c r="I78" i="18"/>
  <c r="J78" i="18"/>
  <c r="F79" i="18"/>
  <c r="G79" i="18"/>
  <c r="H79" i="18"/>
  <c r="I79" i="18"/>
  <c r="J79" i="18"/>
  <c r="F80" i="18"/>
  <c r="G80" i="18"/>
  <c r="H80" i="18"/>
  <c r="I80" i="18"/>
  <c r="J80" i="18"/>
  <c r="F81" i="18"/>
  <c r="G81" i="18"/>
  <c r="H81" i="18"/>
  <c r="I81" i="18"/>
  <c r="J81" i="18"/>
  <c r="F82" i="18"/>
  <c r="G82" i="18"/>
  <c r="H82" i="18"/>
  <c r="I82" i="18"/>
  <c r="J82" i="18"/>
  <c r="F83" i="18"/>
  <c r="G83" i="18"/>
  <c r="H83" i="18"/>
  <c r="I83" i="18"/>
  <c r="J83" i="18"/>
  <c r="F84" i="18"/>
  <c r="G84" i="18"/>
  <c r="H84" i="18"/>
  <c r="I84" i="18"/>
  <c r="J84" i="18"/>
  <c r="F85" i="18"/>
  <c r="G85" i="18"/>
  <c r="H85" i="18"/>
  <c r="I85" i="18"/>
  <c r="J85" i="18"/>
  <c r="F86" i="18"/>
  <c r="G86" i="18"/>
  <c r="H86" i="18"/>
  <c r="I86" i="18"/>
  <c r="J86" i="18"/>
  <c r="F87" i="18"/>
  <c r="G87" i="18"/>
  <c r="H87" i="18"/>
  <c r="I87" i="18"/>
  <c r="J87" i="18"/>
  <c r="F88" i="18"/>
  <c r="G88" i="18"/>
  <c r="H88" i="18"/>
  <c r="I88" i="18"/>
  <c r="J88" i="18"/>
  <c r="F89" i="18"/>
  <c r="G89" i="18"/>
  <c r="H89" i="18"/>
  <c r="I89" i="18"/>
  <c r="J89" i="18"/>
  <c r="F90" i="18"/>
  <c r="G90" i="18"/>
  <c r="H90" i="18"/>
  <c r="I90" i="18"/>
  <c r="J90" i="18"/>
  <c r="F91" i="18"/>
  <c r="G91" i="18"/>
  <c r="H91" i="18"/>
  <c r="I91" i="18"/>
  <c r="J91" i="18"/>
  <c r="F92" i="18"/>
  <c r="G92" i="18"/>
  <c r="H92" i="18"/>
  <c r="I92" i="18"/>
  <c r="J92" i="18"/>
  <c r="F93" i="18"/>
  <c r="G93" i="18"/>
  <c r="H93" i="18"/>
  <c r="I93" i="18"/>
  <c r="J93" i="18"/>
  <c r="F94" i="18"/>
  <c r="G94" i="18"/>
  <c r="H94" i="18"/>
  <c r="I94" i="18"/>
  <c r="J94" i="18"/>
  <c r="F95" i="18"/>
  <c r="G95" i="18"/>
  <c r="H95" i="18"/>
  <c r="I95" i="18"/>
  <c r="J95" i="18"/>
  <c r="F96" i="18"/>
  <c r="G96" i="18"/>
  <c r="H96" i="18"/>
  <c r="I96" i="18"/>
  <c r="J96" i="18"/>
  <c r="F97" i="18"/>
  <c r="G97" i="18"/>
  <c r="H97" i="18"/>
  <c r="I97" i="18"/>
  <c r="J97" i="18"/>
  <c r="F98" i="18"/>
  <c r="G98" i="18"/>
  <c r="H98" i="18"/>
  <c r="I98" i="18"/>
  <c r="J98" i="18"/>
  <c r="F99" i="18"/>
  <c r="G99" i="18"/>
  <c r="H99" i="18"/>
  <c r="I99" i="18"/>
  <c r="J99" i="18"/>
  <c r="F100" i="18"/>
  <c r="G100" i="18"/>
  <c r="H100" i="18"/>
  <c r="I100" i="18"/>
  <c r="J100" i="18"/>
  <c r="F101" i="18"/>
  <c r="G101" i="18"/>
  <c r="H101" i="18"/>
  <c r="I101" i="18"/>
  <c r="J101" i="18"/>
  <c r="F102" i="18"/>
  <c r="G102" i="18"/>
  <c r="H102" i="18"/>
  <c r="I102" i="18"/>
  <c r="J102" i="18"/>
  <c r="F103" i="18"/>
  <c r="G103" i="18"/>
  <c r="H103" i="18"/>
  <c r="I103" i="18"/>
  <c r="J103" i="18"/>
  <c r="F104" i="18"/>
  <c r="G104" i="18"/>
  <c r="H104" i="18"/>
  <c r="I104" i="18"/>
  <c r="J104" i="18"/>
  <c r="F105" i="18"/>
  <c r="G105" i="18"/>
  <c r="H105" i="18"/>
  <c r="I105" i="18"/>
  <c r="J105" i="18"/>
  <c r="F106" i="18"/>
  <c r="G106" i="18"/>
  <c r="H106" i="18"/>
  <c r="I106" i="18"/>
  <c r="J106" i="18"/>
  <c r="F107" i="18"/>
  <c r="G107" i="18"/>
  <c r="H107" i="18"/>
  <c r="I107" i="18"/>
  <c r="J107" i="18"/>
  <c r="F108" i="18"/>
  <c r="G108" i="18"/>
  <c r="H108" i="18"/>
  <c r="I108" i="18"/>
  <c r="J108" i="18"/>
  <c r="F109" i="18"/>
  <c r="G109" i="18"/>
  <c r="H109" i="18"/>
  <c r="I109" i="18"/>
  <c r="J109" i="18"/>
  <c r="F110" i="18"/>
  <c r="G110" i="18"/>
  <c r="H110" i="18"/>
  <c r="I110" i="18"/>
  <c r="J110" i="18"/>
  <c r="F111" i="18"/>
  <c r="G111" i="18"/>
  <c r="H111" i="18"/>
  <c r="I111" i="18"/>
  <c r="J111" i="18"/>
  <c r="F112" i="18"/>
  <c r="G112" i="18"/>
  <c r="H112" i="18"/>
  <c r="I112" i="18"/>
  <c r="J112" i="18"/>
  <c r="F113" i="18"/>
  <c r="G113" i="18"/>
  <c r="H113" i="18"/>
  <c r="I113" i="18"/>
  <c r="J113" i="18"/>
  <c r="F114" i="18"/>
  <c r="G114" i="18"/>
  <c r="H114" i="18"/>
  <c r="I114" i="18"/>
  <c r="J114" i="18"/>
  <c r="F115" i="18"/>
  <c r="G115" i="18"/>
  <c r="H115" i="18"/>
  <c r="I115" i="18"/>
  <c r="J115" i="18"/>
  <c r="F116" i="18"/>
  <c r="G116" i="18"/>
  <c r="H116" i="18"/>
  <c r="I116" i="18"/>
  <c r="J116" i="18"/>
  <c r="F117" i="18"/>
  <c r="G117" i="18"/>
  <c r="H117" i="18"/>
  <c r="I117" i="18"/>
  <c r="J117" i="18"/>
  <c r="F118" i="18"/>
  <c r="G118" i="18"/>
  <c r="H118" i="18"/>
  <c r="I118" i="18"/>
  <c r="J118" i="18"/>
  <c r="F119" i="18"/>
  <c r="G119" i="18"/>
  <c r="H119" i="18"/>
  <c r="I119" i="18"/>
  <c r="J119" i="18"/>
  <c r="F120" i="18"/>
  <c r="G120" i="18"/>
  <c r="H120" i="18"/>
  <c r="I120" i="18"/>
  <c r="J120" i="18"/>
  <c r="F121" i="18"/>
  <c r="G121" i="18"/>
  <c r="H121" i="18"/>
  <c r="I121" i="18"/>
  <c r="J121" i="18"/>
  <c r="F122" i="18"/>
  <c r="G122" i="18"/>
  <c r="H122" i="18"/>
  <c r="I122" i="18"/>
  <c r="J122" i="18"/>
  <c r="F123" i="18"/>
  <c r="G123" i="18"/>
  <c r="H123" i="18"/>
  <c r="I123" i="18"/>
  <c r="J123" i="18"/>
  <c r="F124" i="18"/>
  <c r="G124" i="18"/>
  <c r="H124" i="18"/>
  <c r="I124" i="18"/>
  <c r="J124" i="18"/>
  <c r="F125" i="18"/>
  <c r="G125" i="18"/>
  <c r="H125" i="18"/>
  <c r="I125" i="18"/>
  <c r="J125" i="18"/>
  <c r="F126" i="18"/>
  <c r="G126" i="18"/>
  <c r="H126" i="18"/>
  <c r="I126" i="18"/>
  <c r="J126" i="18"/>
  <c r="F127" i="18"/>
  <c r="G127" i="18"/>
  <c r="H127" i="18"/>
  <c r="I127" i="18"/>
  <c r="J127" i="18"/>
  <c r="F128" i="18"/>
  <c r="G128" i="18"/>
  <c r="H128" i="18"/>
  <c r="I128" i="18"/>
  <c r="J128" i="18"/>
  <c r="F129" i="18"/>
  <c r="G129" i="18"/>
  <c r="H129" i="18"/>
  <c r="I129" i="18"/>
  <c r="J129" i="18"/>
  <c r="F130" i="18"/>
  <c r="G130" i="18"/>
  <c r="H130" i="18"/>
  <c r="I130" i="18"/>
  <c r="J130" i="18"/>
  <c r="F131" i="18"/>
  <c r="G131" i="18"/>
  <c r="H131" i="18"/>
  <c r="I131" i="18"/>
  <c r="J131" i="18"/>
  <c r="F132" i="18"/>
  <c r="G132" i="18"/>
  <c r="H132" i="18"/>
  <c r="I132" i="18"/>
  <c r="J132" i="18"/>
  <c r="F133" i="18"/>
  <c r="G133" i="18"/>
  <c r="H133" i="18"/>
  <c r="I133" i="18"/>
  <c r="J133" i="18"/>
  <c r="F134" i="18"/>
  <c r="G134" i="18"/>
  <c r="H134" i="18"/>
  <c r="I134" i="18"/>
  <c r="J134" i="18"/>
  <c r="F135" i="18"/>
  <c r="G135" i="18"/>
  <c r="H135" i="18"/>
  <c r="I135" i="18"/>
  <c r="J135" i="18"/>
  <c r="F136" i="18"/>
  <c r="G136" i="18"/>
  <c r="H136" i="18"/>
  <c r="I136" i="18"/>
  <c r="J136" i="18"/>
  <c r="F137" i="18"/>
  <c r="G137" i="18"/>
  <c r="H137" i="18"/>
  <c r="I137" i="18"/>
  <c r="J137" i="18"/>
  <c r="F138" i="18"/>
  <c r="G138" i="18"/>
  <c r="H138" i="18"/>
  <c r="I138" i="18"/>
  <c r="J138" i="18"/>
  <c r="F139" i="18"/>
  <c r="G139" i="18"/>
  <c r="H139" i="18"/>
  <c r="I139" i="18"/>
  <c r="J139" i="18"/>
  <c r="F140" i="18"/>
  <c r="G140" i="18"/>
  <c r="H140" i="18"/>
  <c r="I140" i="18"/>
  <c r="J140" i="18"/>
  <c r="F141" i="18"/>
  <c r="G141" i="18"/>
  <c r="H141" i="18"/>
  <c r="I141" i="18"/>
  <c r="J141" i="18"/>
  <c r="F142" i="18"/>
  <c r="G142" i="18"/>
  <c r="H142" i="18"/>
  <c r="I142" i="18"/>
  <c r="J142" i="18"/>
  <c r="F143" i="18"/>
  <c r="G143" i="18"/>
  <c r="H143" i="18"/>
  <c r="I143" i="18"/>
  <c r="J143" i="18"/>
  <c r="F144" i="18"/>
  <c r="G144" i="18"/>
  <c r="H144" i="18"/>
  <c r="I144" i="18"/>
  <c r="J144" i="18"/>
  <c r="F145" i="18"/>
  <c r="G145" i="18"/>
  <c r="H145" i="18"/>
  <c r="I145" i="18"/>
  <c r="J145" i="18"/>
  <c r="F146" i="18"/>
  <c r="G146" i="18"/>
  <c r="H146" i="18"/>
  <c r="I146" i="18"/>
  <c r="J146" i="18"/>
  <c r="F147" i="18"/>
  <c r="G147" i="18"/>
  <c r="H147" i="18"/>
  <c r="I147" i="18"/>
  <c r="J147" i="18"/>
  <c r="F148" i="18"/>
  <c r="G148" i="18"/>
  <c r="H148" i="18"/>
  <c r="I148" i="18"/>
  <c r="J148" i="18"/>
  <c r="F149" i="18"/>
  <c r="G149" i="18"/>
  <c r="H149" i="18"/>
  <c r="I149" i="18"/>
  <c r="J149" i="18"/>
  <c r="F150" i="18"/>
  <c r="G150" i="18"/>
  <c r="H150" i="18"/>
  <c r="I150" i="18"/>
  <c r="J150" i="18"/>
  <c r="F151" i="18"/>
  <c r="G151" i="18"/>
  <c r="H151" i="18"/>
  <c r="I151" i="18"/>
  <c r="J151" i="18"/>
  <c r="F152" i="18"/>
  <c r="G152" i="18"/>
  <c r="H152" i="18"/>
  <c r="I152" i="18"/>
  <c r="J152" i="18"/>
  <c r="F153" i="18"/>
  <c r="G153" i="18"/>
  <c r="H153" i="18"/>
  <c r="I153" i="18"/>
  <c r="J153" i="18"/>
  <c r="F154" i="18"/>
  <c r="G154" i="18"/>
  <c r="H154" i="18"/>
  <c r="I154" i="18"/>
  <c r="J154" i="18"/>
  <c r="F155" i="18"/>
  <c r="G155" i="18"/>
  <c r="H155" i="18"/>
  <c r="I155" i="18"/>
  <c r="J155" i="18"/>
  <c r="F156" i="18"/>
  <c r="G156" i="18"/>
  <c r="H156" i="18"/>
  <c r="I156" i="18"/>
  <c r="J156" i="18"/>
  <c r="F157" i="18"/>
  <c r="G157" i="18"/>
  <c r="H157" i="18"/>
  <c r="I157" i="18"/>
  <c r="J157" i="18"/>
  <c r="F158" i="18"/>
  <c r="G158" i="18"/>
  <c r="H158" i="18"/>
  <c r="I158" i="18"/>
  <c r="J158" i="18"/>
  <c r="F159" i="18"/>
  <c r="G159" i="18"/>
  <c r="H159" i="18"/>
  <c r="I159" i="18"/>
  <c r="J159" i="18"/>
  <c r="F160" i="18"/>
  <c r="G160" i="18"/>
  <c r="H160" i="18"/>
  <c r="I160" i="18"/>
  <c r="J160" i="18"/>
  <c r="F161" i="18"/>
  <c r="G161" i="18"/>
  <c r="H161" i="18"/>
  <c r="I161" i="18"/>
  <c r="J161" i="18"/>
  <c r="F162" i="18"/>
  <c r="G162" i="18"/>
  <c r="H162" i="18"/>
  <c r="I162" i="18"/>
  <c r="J162" i="18"/>
  <c r="F163" i="18"/>
  <c r="G163" i="18"/>
  <c r="H163" i="18"/>
  <c r="I163" i="18"/>
  <c r="J163" i="18"/>
  <c r="F164" i="18"/>
  <c r="G164" i="18"/>
  <c r="H164" i="18"/>
  <c r="I164" i="18"/>
  <c r="J164" i="18"/>
  <c r="F165" i="18"/>
  <c r="G165" i="18"/>
  <c r="H165" i="18"/>
  <c r="I165" i="18"/>
  <c r="J165" i="18"/>
  <c r="F166" i="18"/>
  <c r="G166" i="18"/>
  <c r="H166" i="18"/>
  <c r="I166" i="18"/>
  <c r="J166" i="18"/>
  <c r="F167" i="18"/>
  <c r="G167" i="18"/>
  <c r="H167" i="18"/>
  <c r="I167" i="18"/>
  <c r="J167" i="18"/>
  <c r="F168" i="18"/>
  <c r="G168" i="18"/>
  <c r="H168" i="18"/>
  <c r="I168" i="18"/>
  <c r="J168" i="18"/>
  <c r="F169" i="18"/>
  <c r="G169" i="18"/>
  <c r="H169" i="18"/>
  <c r="I169" i="18"/>
  <c r="J169" i="18"/>
  <c r="F170" i="18"/>
  <c r="G170" i="18"/>
  <c r="H170" i="18"/>
  <c r="I170" i="18"/>
  <c r="J170" i="18"/>
  <c r="F171" i="18"/>
  <c r="G171" i="18"/>
  <c r="H171" i="18"/>
  <c r="I171" i="18"/>
  <c r="J171" i="18"/>
  <c r="F172" i="18"/>
  <c r="G172" i="18"/>
  <c r="H172" i="18"/>
  <c r="I172" i="18"/>
  <c r="J172" i="18"/>
  <c r="F173" i="18"/>
  <c r="G173" i="18"/>
  <c r="H173" i="18"/>
  <c r="I173" i="18"/>
  <c r="J173" i="18"/>
  <c r="F174" i="18"/>
  <c r="G174" i="18"/>
  <c r="H174" i="18"/>
  <c r="I174" i="18"/>
  <c r="J174" i="18"/>
  <c r="F175" i="18"/>
  <c r="G175" i="18"/>
  <c r="H175" i="18"/>
  <c r="I175" i="18"/>
  <c r="J175" i="18"/>
  <c r="F176" i="18"/>
  <c r="G176" i="18"/>
  <c r="H176" i="18"/>
  <c r="I176" i="18"/>
  <c r="J176" i="18"/>
  <c r="F177" i="18"/>
  <c r="G177" i="18"/>
  <c r="H177" i="18"/>
  <c r="I177" i="18"/>
  <c r="J177" i="18"/>
  <c r="F178" i="18"/>
  <c r="G178" i="18"/>
  <c r="H178" i="18"/>
  <c r="I178" i="18"/>
  <c r="J178" i="18"/>
  <c r="F179" i="18"/>
  <c r="G179" i="18"/>
  <c r="H179" i="18"/>
  <c r="I179" i="18"/>
  <c r="J179" i="18"/>
  <c r="F180" i="18"/>
  <c r="G180" i="18"/>
  <c r="H180" i="18"/>
  <c r="I180" i="18"/>
  <c r="J180" i="18"/>
  <c r="F181" i="18"/>
  <c r="G181" i="18"/>
  <c r="H181" i="18"/>
  <c r="I181" i="18"/>
  <c r="J181" i="18"/>
  <c r="F182" i="18"/>
  <c r="G182" i="18"/>
  <c r="H182" i="18"/>
  <c r="I182" i="18"/>
  <c r="J182" i="18"/>
  <c r="F183" i="18"/>
  <c r="G183" i="18"/>
  <c r="H183" i="18"/>
  <c r="I183" i="18"/>
  <c r="J183" i="18"/>
  <c r="F184" i="18"/>
  <c r="G184" i="18"/>
  <c r="H184" i="18"/>
  <c r="I184" i="18"/>
  <c r="J184" i="18"/>
  <c r="F185" i="18"/>
  <c r="G185" i="18"/>
  <c r="H185" i="18"/>
  <c r="I185" i="18"/>
  <c r="J185" i="18"/>
  <c r="F186" i="18"/>
  <c r="G186" i="18"/>
  <c r="H186" i="18"/>
  <c r="I186" i="18"/>
  <c r="J186" i="18"/>
  <c r="F187" i="18"/>
  <c r="G187" i="18"/>
  <c r="H187" i="18"/>
  <c r="I187" i="18"/>
  <c r="J187" i="18"/>
  <c r="F188" i="18"/>
  <c r="G188" i="18"/>
  <c r="H188" i="18"/>
  <c r="I188" i="18"/>
  <c r="J188" i="18"/>
  <c r="F189" i="18"/>
  <c r="G189" i="18"/>
  <c r="H189" i="18"/>
  <c r="I189" i="18"/>
  <c r="J189" i="18"/>
  <c r="F190" i="18"/>
  <c r="G190" i="18"/>
  <c r="H190" i="18"/>
  <c r="I190" i="18"/>
  <c r="J190" i="18"/>
  <c r="F191" i="18"/>
  <c r="G191" i="18"/>
  <c r="H191" i="18"/>
  <c r="I191" i="18"/>
  <c r="J191" i="18"/>
  <c r="F192" i="18"/>
  <c r="G192" i="18"/>
  <c r="H192" i="18"/>
  <c r="I192" i="18"/>
  <c r="J192" i="18"/>
  <c r="F193" i="18"/>
  <c r="G193" i="18"/>
  <c r="H193" i="18"/>
  <c r="I193" i="18"/>
  <c r="J193" i="18"/>
  <c r="F194" i="18"/>
  <c r="G194" i="18"/>
  <c r="H194" i="18"/>
  <c r="I194" i="18"/>
  <c r="J194" i="18"/>
  <c r="F195" i="18"/>
  <c r="G195" i="18"/>
  <c r="H195" i="18"/>
  <c r="I195" i="18"/>
  <c r="J195" i="18"/>
  <c r="F196" i="18"/>
  <c r="G196" i="18"/>
  <c r="H196" i="18"/>
  <c r="I196" i="18"/>
  <c r="J196" i="18"/>
  <c r="F197" i="18"/>
  <c r="G197" i="18"/>
  <c r="H197" i="18"/>
  <c r="I197" i="18"/>
  <c r="J197" i="18"/>
  <c r="F198" i="18"/>
  <c r="G198" i="18"/>
  <c r="H198" i="18"/>
  <c r="I198" i="18"/>
  <c r="J198" i="18"/>
  <c r="F199" i="18"/>
  <c r="G199" i="18"/>
  <c r="H199" i="18"/>
  <c r="I199" i="18"/>
  <c r="J199" i="18"/>
  <c r="F200" i="18"/>
  <c r="G200" i="18"/>
  <c r="H200" i="18"/>
  <c r="I200" i="18"/>
  <c r="J200" i="18"/>
  <c r="F201" i="18"/>
  <c r="G201" i="18"/>
  <c r="H201" i="18"/>
  <c r="I201" i="18"/>
  <c r="J201" i="18"/>
  <c r="F202" i="18"/>
  <c r="G202" i="18"/>
  <c r="H202" i="18"/>
  <c r="I202" i="18"/>
  <c r="J202" i="18"/>
  <c r="F203" i="18"/>
  <c r="G203" i="18"/>
  <c r="H203" i="18"/>
  <c r="I203" i="18"/>
  <c r="J203" i="18"/>
  <c r="F204" i="18"/>
  <c r="G204" i="18"/>
  <c r="H204" i="18"/>
  <c r="I204" i="18"/>
  <c r="J204" i="18"/>
  <c r="F205" i="18"/>
  <c r="G205" i="18"/>
  <c r="H205" i="18"/>
  <c r="I205" i="18"/>
  <c r="J205" i="18"/>
  <c r="F206" i="18"/>
  <c r="G206" i="18"/>
  <c r="H206" i="18"/>
  <c r="I206" i="18"/>
  <c r="J206" i="18"/>
  <c r="F207" i="18"/>
  <c r="G207" i="18"/>
  <c r="H207" i="18"/>
  <c r="I207" i="18"/>
  <c r="J207" i="18"/>
  <c r="F208" i="18"/>
  <c r="G208" i="18"/>
  <c r="H208" i="18"/>
  <c r="I208" i="18"/>
  <c r="J208" i="18"/>
  <c r="F209" i="18"/>
  <c r="G209" i="18"/>
  <c r="H209" i="18"/>
  <c r="I209" i="18"/>
  <c r="J209" i="18"/>
  <c r="F210" i="18"/>
  <c r="G210" i="18"/>
  <c r="H210" i="18"/>
  <c r="I210" i="18"/>
  <c r="J210" i="18"/>
  <c r="F211" i="18"/>
  <c r="G211" i="18"/>
  <c r="H211" i="18"/>
  <c r="I211" i="18"/>
  <c r="J211" i="18"/>
  <c r="F212" i="18"/>
  <c r="G212" i="18"/>
  <c r="H212" i="18"/>
  <c r="I212" i="18"/>
  <c r="J212" i="18"/>
  <c r="F213" i="18"/>
  <c r="G213" i="18"/>
  <c r="H213" i="18"/>
  <c r="I213" i="18"/>
  <c r="J213" i="18"/>
  <c r="F214" i="18"/>
  <c r="G214" i="18"/>
  <c r="H214" i="18"/>
  <c r="I214" i="18"/>
  <c r="J214" i="18"/>
  <c r="F215" i="18"/>
  <c r="G215" i="18"/>
  <c r="H215" i="18"/>
  <c r="I215" i="18"/>
  <c r="J215" i="18"/>
  <c r="F216" i="18"/>
  <c r="G216" i="18"/>
  <c r="H216" i="18"/>
  <c r="I216" i="18"/>
  <c r="J216" i="18"/>
  <c r="F217" i="18"/>
  <c r="G217" i="18"/>
  <c r="H217" i="18"/>
  <c r="I217" i="18"/>
  <c r="J217" i="18"/>
  <c r="F218" i="18"/>
  <c r="G218" i="18"/>
  <c r="H218" i="18"/>
  <c r="I218" i="18"/>
  <c r="J218" i="18"/>
  <c r="F219" i="18"/>
  <c r="G219" i="18"/>
  <c r="H219" i="18"/>
  <c r="I219" i="18"/>
  <c r="J219" i="18"/>
  <c r="F220" i="18"/>
  <c r="G220" i="18"/>
  <c r="H220" i="18"/>
  <c r="I220" i="18"/>
  <c r="J220" i="18"/>
  <c r="F221" i="18"/>
  <c r="G221" i="18"/>
  <c r="H221" i="18"/>
  <c r="I221" i="18"/>
  <c r="J221" i="18"/>
  <c r="F222" i="18"/>
  <c r="G222" i="18"/>
  <c r="H222" i="18"/>
  <c r="I222" i="18"/>
  <c r="J222" i="18"/>
  <c r="F223" i="18"/>
  <c r="G223" i="18"/>
  <c r="H223" i="18"/>
  <c r="I223" i="18"/>
  <c r="J223" i="18"/>
  <c r="F224" i="18"/>
  <c r="G224" i="18"/>
  <c r="H224" i="18"/>
  <c r="I224" i="18"/>
  <c r="J224" i="18"/>
  <c r="F225" i="18"/>
  <c r="G225" i="18"/>
  <c r="H225" i="18"/>
  <c r="I225" i="18"/>
  <c r="J225" i="18"/>
  <c r="F226" i="18"/>
  <c r="G226" i="18"/>
  <c r="H226" i="18"/>
  <c r="I226" i="18"/>
  <c r="J226" i="18"/>
  <c r="F227" i="18"/>
  <c r="G227" i="18"/>
  <c r="H227" i="18"/>
  <c r="I227" i="18"/>
  <c r="J227" i="18"/>
  <c r="F228" i="18"/>
  <c r="G228" i="18"/>
  <c r="H228" i="18"/>
  <c r="I228" i="18"/>
  <c r="J228" i="18"/>
  <c r="F229" i="18"/>
  <c r="G229" i="18"/>
  <c r="H229" i="18"/>
  <c r="I229" i="18"/>
  <c r="J229" i="18"/>
  <c r="F230" i="18"/>
  <c r="G230" i="18"/>
  <c r="H230" i="18"/>
  <c r="I230" i="18"/>
  <c r="J230" i="18"/>
  <c r="F231" i="18"/>
  <c r="G231" i="18"/>
  <c r="H231" i="18"/>
  <c r="I231" i="18"/>
  <c r="J231" i="18"/>
  <c r="F232" i="18"/>
  <c r="G232" i="18"/>
  <c r="H232" i="18"/>
  <c r="I232" i="18"/>
  <c r="J232" i="18"/>
  <c r="F233" i="18"/>
  <c r="G233" i="18"/>
  <c r="H233" i="18"/>
  <c r="I233" i="18"/>
  <c r="J233" i="18"/>
  <c r="F234" i="18"/>
  <c r="G234" i="18"/>
  <c r="H234" i="18"/>
  <c r="I234" i="18"/>
  <c r="J234" i="18"/>
  <c r="F235" i="18"/>
  <c r="G235" i="18"/>
  <c r="H235" i="18"/>
  <c r="I235" i="18"/>
  <c r="J235" i="18"/>
  <c r="F236" i="18"/>
  <c r="G236" i="18"/>
  <c r="H236" i="18"/>
  <c r="I236" i="18"/>
  <c r="J236" i="18"/>
  <c r="F237" i="18"/>
  <c r="G237" i="18"/>
  <c r="H237" i="18"/>
  <c r="I237" i="18"/>
  <c r="J237" i="18"/>
  <c r="F238" i="18"/>
  <c r="G238" i="18"/>
  <c r="H238" i="18"/>
  <c r="I238" i="18"/>
  <c r="J238" i="18"/>
  <c r="F239" i="18"/>
  <c r="G239" i="18"/>
  <c r="H239" i="18"/>
  <c r="I239" i="18"/>
  <c r="J239" i="18"/>
  <c r="F240" i="18"/>
  <c r="G240" i="18"/>
  <c r="H240" i="18"/>
  <c r="I240" i="18"/>
  <c r="J240" i="18"/>
  <c r="F241" i="18"/>
  <c r="G241" i="18"/>
  <c r="H241" i="18"/>
  <c r="I241" i="18"/>
  <c r="J241" i="18"/>
  <c r="F242" i="18"/>
  <c r="G242" i="18"/>
  <c r="H242" i="18"/>
  <c r="I242" i="18"/>
  <c r="J242" i="18"/>
  <c r="F243" i="18"/>
  <c r="G243" i="18"/>
  <c r="H243" i="18"/>
  <c r="I243" i="18"/>
  <c r="J243" i="18"/>
  <c r="F244" i="18"/>
  <c r="G244" i="18"/>
  <c r="H244" i="18"/>
  <c r="I244" i="18"/>
  <c r="J244" i="18"/>
  <c r="F245" i="18"/>
  <c r="G245" i="18"/>
  <c r="H245" i="18"/>
  <c r="I245" i="18"/>
  <c r="J245" i="18"/>
  <c r="F246" i="18"/>
  <c r="G246" i="18"/>
  <c r="H246" i="18"/>
  <c r="I246" i="18"/>
  <c r="J246" i="18"/>
  <c r="F247" i="18"/>
  <c r="G247" i="18"/>
  <c r="H247" i="18"/>
  <c r="I247" i="18"/>
  <c r="J247" i="18"/>
  <c r="F248" i="18"/>
  <c r="G248" i="18"/>
  <c r="H248" i="18"/>
  <c r="I248" i="18"/>
  <c r="J248" i="18"/>
  <c r="F249" i="18"/>
  <c r="G249" i="18"/>
  <c r="H249" i="18"/>
  <c r="I249" i="18"/>
  <c r="J249" i="18"/>
  <c r="F250" i="18"/>
  <c r="G250" i="18"/>
  <c r="H250" i="18"/>
  <c r="I250" i="18"/>
  <c r="J250" i="18"/>
  <c r="F251" i="18"/>
  <c r="G251" i="18"/>
  <c r="H251" i="18"/>
  <c r="I251" i="18"/>
  <c r="J251" i="18"/>
  <c r="F252" i="18"/>
  <c r="G252" i="18"/>
  <c r="H252" i="18"/>
  <c r="I252" i="18"/>
  <c r="J252" i="18"/>
  <c r="F253" i="18"/>
  <c r="G253" i="18"/>
  <c r="H253" i="18"/>
  <c r="I253" i="18"/>
  <c r="J253" i="18"/>
  <c r="F254" i="18"/>
  <c r="G254" i="18"/>
  <c r="H254" i="18"/>
  <c r="I254" i="18"/>
  <c r="J254" i="18"/>
  <c r="F255" i="18"/>
  <c r="G255" i="18"/>
  <c r="H255" i="18"/>
  <c r="I255" i="18"/>
  <c r="J255" i="18"/>
  <c r="F256" i="18"/>
  <c r="G256" i="18"/>
  <c r="H256" i="18"/>
  <c r="I256" i="18"/>
  <c r="J256" i="18"/>
  <c r="F257" i="18"/>
  <c r="G257" i="18"/>
  <c r="H257" i="18"/>
  <c r="I257" i="18"/>
  <c r="J257" i="18"/>
  <c r="F258" i="18"/>
  <c r="G258" i="18"/>
  <c r="H258" i="18"/>
  <c r="I258" i="18"/>
  <c r="J258" i="18"/>
  <c r="F259" i="18"/>
  <c r="G259" i="18"/>
  <c r="H259" i="18"/>
  <c r="I259" i="18"/>
  <c r="J259" i="18"/>
  <c r="F260" i="18"/>
  <c r="G260" i="18"/>
  <c r="H260" i="18"/>
  <c r="I260" i="18"/>
  <c r="J260" i="18"/>
  <c r="F261" i="18"/>
  <c r="G261" i="18"/>
  <c r="H261" i="18"/>
  <c r="I261" i="18"/>
  <c r="J261" i="18"/>
  <c r="F262" i="18"/>
  <c r="G262" i="18"/>
  <c r="H262" i="18"/>
  <c r="I262" i="18"/>
  <c r="J262" i="18"/>
  <c r="F263" i="18"/>
  <c r="G263" i="18"/>
  <c r="H263" i="18"/>
  <c r="I263" i="18"/>
  <c r="J263" i="18"/>
  <c r="F264" i="18"/>
  <c r="G264" i="18"/>
  <c r="H264" i="18"/>
  <c r="I264" i="18"/>
  <c r="J264" i="18"/>
  <c r="F265" i="18"/>
  <c r="G265" i="18"/>
  <c r="H265" i="18"/>
  <c r="I265" i="18"/>
  <c r="J265" i="18"/>
  <c r="F266" i="18"/>
  <c r="G266" i="18"/>
  <c r="H266" i="18"/>
  <c r="I266" i="18"/>
  <c r="J266" i="18"/>
  <c r="F267" i="18"/>
  <c r="G267" i="18"/>
  <c r="H267" i="18"/>
  <c r="I267" i="18"/>
  <c r="J267" i="18"/>
  <c r="F268" i="18"/>
  <c r="G268" i="18"/>
  <c r="H268" i="18"/>
  <c r="I268" i="18"/>
  <c r="J268" i="18"/>
  <c r="F269" i="18"/>
  <c r="G269" i="18"/>
  <c r="H269" i="18"/>
  <c r="I269" i="18"/>
  <c r="J269" i="18"/>
  <c r="F270" i="18"/>
  <c r="G270" i="18"/>
  <c r="H270" i="18"/>
  <c r="I270" i="18"/>
  <c r="J270" i="18"/>
  <c r="F271" i="18"/>
  <c r="G271" i="18"/>
  <c r="H271" i="18"/>
  <c r="I271" i="18"/>
  <c r="J271" i="18"/>
  <c r="F272" i="18"/>
  <c r="G272" i="18"/>
  <c r="H272" i="18"/>
  <c r="I272" i="18"/>
  <c r="J272" i="18"/>
  <c r="F273" i="18"/>
  <c r="G273" i="18"/>
  <c r="H273" i="18"/>
  <c r="I273" i="18"/>
  <c r="J273" i="18"/>
  <c r="F274" i="18"/>
  <c r="G274" i="18"/>
  <c r="H274" i="18"/>
  <c r="I274" i="18"/>
  <c r="J274" i="18"/>
  <c r="F275" i="18"/>
  <c r="G275" i="18"/>
  <c r="H275" i="18"/>
  <c r="I275" i="18"/>
  <c r="J275" i="18"/>
  <c r="F276" i="18"/>
  <c r="G276" i="18"/>
  <c r="H276" i="18"/>
  <c r="I276" i="18"/>
  <c r="J276" i="18"/>
  <c r="F277" i="18"/>
  <c r="G277" i="18"/>
  <c r="H277" i="18"/>
  <c r="I277" i="18"/>
  <c r="J277" i="18"/>
  <c r="F278" i="18"/>
  <c r="G278" i="18"/>
  <c r="H278" i="18"/>
  <c r="I278" i="18"/>
  <c r="J278" i="18"/>
  <c r="F279" i="18"/>
  <c r="G279" i="18"/>
  <c r="H279" i="18"/>
  <c r="I279" i="18"/>
  <c r="J279" i="18"/>
  <c r="F280" i="18"/>
  <c r="G280" i="18"/>
  <c r="H280" i="18"/>
  <c r="I280" i="18"/>
  <c r="J280" i="18"/>
  <c r="F281" i="18"/>
  <c r="G281" i="18"/>
  <c r="H281" i="18"/>
  <c r="I281" i="18"/>
  <c r="J281" i="18"/>
  <c r="F282" i="18"/>
  <c r="G282" i="18"/>
  <c r="H282" i="18"/>
  <c r="I282" i="18"/>
  <c r="J282" i="18"/>
  <c r="F283" i="18"/>
  <c r="G283" i="18"/>
  <c r="H283" i="18"/>
  <c r="I283" i="18"/>
  <c r="J283" i="18"/>
  <c r="F284" i="18"/>
  <c r="G284" i="18"/>
  <c r="H284" i="18"/>
  <c r="I284" i="18"/>
  <c r="J284" i="18"/>
  <c r="F285" i="18"/>
  <c r="G285" i="18"/>
  <c r="H285" i="18"/>
  <c r="I285" i="18"/>
  <c r="J285" i="18"/>
  <c r="F286" i="18"/>
  <c r="G286" i="18"/>
  <c r="H286" i="18"/>
  <c r="I286" i="18"/>
  <c r="J286" i="18"/>
  <c r="F287" i="18"/>
  <c r="G287" i="18"/>
  <c r="H287" i="18"/>
  <c r="I287" i="18"/>
  <c r="J287" i="18"/>
  <c r="F288" i="18"/>
  <c r="G288" i="18"/>
  <c r="H288" i="18"/>
  <c r="I288" i="18"/>
  <c r="J288" i="18"/>
  <c r="F289" i="18"/>
  <c r="G289" i="18"/>
  <c r="H289" i="18"/>
  <c r="I289" i="18"/>
  <c r="J289" i="18"/>
  <c r="F290" i="18"/>
  <c r="G290" i="18"/>
  <c r="H290" i="18"/>
  <c r="I290" i="18"/>
  <c r="J290" i="18"/>
  <c r="F291" i="18"/>
  <c r="G291" i="18"/>
  <c r="H291" i="18"/>
  <c r="I291" i="18"/>
  <c r="J291" i="18"/>
  <c r="F292" i="18"/>
  <c r="G292" i="18"/>
  <c r="H292" i="18"/>
  <c r="I292" i="18"/>
  <c r="J292" i="18"/>
  <c r="F293" i="18"/>
  <c r="G293" i="18"/>
  <c r="H293" i="18"/>
  <c r="I293" i="18"/>
  <c r="J293" i="18"/>
  <c r="F294" i="18"/>
  <c r="G294" i="18"/>
  <c r="H294" i="18"/>
  <c r="I294" i="18"/>
  <c r="J294" i="18"/>
  <c r="F295" i="18"/>
  <c r="G295" i="18"/>
  <c r="H295" i="18"/>
  <c r="I295" i="18"/>
  <c r="J295" i="18"/>
  <c r="F296" i="18"/>
  <c r="G296" i="18"/>
  <c r="H296" i="18"/>
  <c r="I296" i="18"/>
  <c r="J296" i="18"/>
  <c r="F297" i="18"/>
  <c r="G297" i="18"/>
  <c r="H297" i="18"/>
  <c r="I297" i="18"/>
  <c r="J297" i="18"/>
  <c r="F298" i="18"/>
  <c r="G298" i="18"/>
  <c r="H298" i="18"/>
  <c r="I298" i="18"/>
  <c r="J298" i="18"/>
  <c r="F299" i="18"/>
  <c r="G299" i="18"/>
  <c r="H299" i="18"/>
  <c r="I299" i="18"/>
  <c r="J299" i="18"/>
  <c r="F300" i="18"/>
  <c r="G300" i="18"/>
  <c r="H300" i="18"/>
  <c r="I300" i="18"/>
  <c r="J300" i="18"/>
  <c r="F301" i="18"/>
  <c r="G301" i="18"/>
  <c r="H301" i="18"/>
  <c r="I301" i="18"/>
  <c r="J301" i="18"/>
  <c r="F302" i="18"/>
  <c r="G302" i="18"/>
  <c r="H302" i="18"/>
  <c r="I302" i="18"/>
  <c r="J302" i="18"/>
  <c r="F303" i="18"/>
  <c r="G303" i="18"/>
  <c r="H303" i="18"/>
  <c r="I303" i="18"/>
  <c r="J303" i="18"/>
  <c r="F304" i="18"/>
  <c r="G304" i="18"/>
  <c r="H304" i="18"/>
  <c r="I304" i="18"/>
  <c r="J304" i="18"/>
  <c r="F305" i="18"/>
  <c r="G305" i="18"/>
  <c r="H305" i="18"/>
  <c r="I305" i="18"/>
  <c r="J305" i="18"/>
  <c r="F306" i="18"/>
  <c r="G306" i="18"/>
  <c r="H306" i="18"/>
  <c r="I306" i="18"/>
  <c r="J306" i="18"/>
  <c r="F307" i="18"/>
  <c r="G307" i="18"/>
  <c r="H307" i="18"/>
  <c r="I307" i="18"/>
  <c r="J307" i="18"/>
  <c r="F308" i="18"/>
  <c r="G308" i="18"/>
  <c r="H308" i="18"/>
  <c r="I308" i="18"/>
  <c r="J308" i="18"/>
  <c r="F309" i="18"/>
  <c r="G309" i="18"/>
  <c r="H309" i="18"/>
  <c r="I309" i="18"/>
  <c r="J309" i="18"/>
  <c r="F310" i="18"/>
  <c r="G310" i="18"/>
  <c r="H310" i="18"/>
  <c r="I310" i="18"/>
  <c r="J310" i="18"/>
  <c r="F311" i="18"/>
  <c r="G311" i="18"/>
  <c r="H311" i="18"/>
  <c r="I311" i="18"/>
  <c r="J311" i="18"/>
  <c r="F312" i="18"/>
  <c r="G312" i="18"/>
  <c r="H312" i="18"/>
  <c r="I312" i="18"/>
  <c r="J312" i="18"/>
  <c r="F313" i="18"/>
  <c r="G313" i="18"/>
  <c r="H313" i="18"/>
  <c r="I313" i="18"/>
  <c r="J313" i="18"/>
  <c r="F314" i="18"/>
  <c r="G314" i="18"/>
  <c r="H314" i="18"/>
  <c r="I314" i="18"/>
  <c r="J314" i="18"/>
  <c r="F315" i="18"/>
  <c r="G315" i="18"/>
  <c r="H315" i="18"/>
  <c r="I315" i="18"/>
  <c r="J315" i="18"/>
  <c r="F316" i="18"/>
  <c r="G316" i="18"/>
  <c r="H316" i="18"/>
  <c r="I316" i="18"/>
  <c r="J316" i="18"/>
  <c r="F317" i="18"/>
  <c r="G317" i="18"/>
  <c r="H317" i="18"/>
  <c r="I317" i="18"/>
  <c r="J317" i="18"/>
  <c r="F318" i="18"/>
  <c r="G318" i="18"/>
  <c r="H318" i="18"/>
  <c r="I318" i="18"/>
  <c r="J318" i="18"/>
  <c r="F319" i="18"/>
  <c r="G319" i="18"/>
  <c r="H319" i="18"/>
  <c r="I319" i="18"/>
  <c r="J319" i="18"/>
  <c r="F320" i="18"/>
  <c r="G320" i="18"/>
  <c r="H320" i="18"/>
  <c r="I320" i="18"/>
  <c r="J320" i="18"/>
  <c r="F321" i="18"/>
  <c r="G321" i="18"/>
  <c r="H321" i="18"/>
  <c r="I321" i="18"/>
  <c r="J321" i="18"/>
  <c r="F322" i="18"/>
  <c r="G322" i="18"/>
  <c r="H322" i="18"/>
  <c r="I322" i="18"/>
  <c r="J322" i="18"/>
  <c r="F323" i="18"/>
  <c r="G323" i="18"/>
  <c r="G470" i="18" s="1"/>
  <c r="H323" i="18"/>
  <c r="H470" i="18" s="1"/>
  <c r="I323" i="18"/>
  <c r="I470" i="18" s="1"/>
  <c r="J323" i="18"/>
  <c r="J470" i="18" s="1"/>
  <c r="F324" i="18"/>
  <c r="G324" i="18"/>
  <c r="H324" i="18"/>
  <c r="I324" i="18"/>
  <c r="J324" i="18"/>
  <c r="F325" i="18"/>
  <c r="G325" i="18"/>
  <c r="H325" i="18"/>
  <c r="I325" i="18"/>
  <c r="J325" i="18"/>
  <c r="F326" i="18"/>
  <c r="G326" i="18"/>
  <c r="H326" i="18"/>
  <c r="I326" i="18"/>
  <c r="J326" i="18"/>
  <c r="F327" i="18"/>
  <c r="G327" i="18"/>
  <c r="H327" i="18"/>
  <c r="I327" i="18"/>
  <c r="J327" i="18"/>
  <c r="F328" i="18"/>
  <c r="G328" i="18"/>
  <c r="H328" i="18"/>
  <c r="I328" i="18"/>
  <c r="J328" i="18"/>
  <c r="F329" i="18"/>
  <c r="G329" i="18"/>
  <c r="H329" i="18"/>
  <c r="I329" i="18"/>
  <c r="J329" i="18"/>
  <c r="F330" i="18"/>
  <c r="G330" i="18"/>
  <c r="H330" i="18"/>
  <c r="I330" i="18"/>
  <c r="J330" i="18"/>
  <c r="F331" i="18"/>
  <c r="G331" i="18"/>
  <c r="H331" i="18"/>
  <c r="I331" i="18"/>
  <c r="J331" i="18"/>
  <c r="F332" i="18"/>
  <c r="G332" i="18"/>
  <c r="H332" i="18"/>
  <c r="I332" i="18"/>
  <c r="J332" i="18"/>
  <c r="F333" i="18"/>
  <c r="G333" i="18"/>
  <c r="H333" i="18"/>
  <c r="I333" i="18"/>
  <c r="J333" i="18"/>
  <c r="F334" i="18"/>
  <c r="G334" i="18"/>
  <c r="H334" i="18"/>
  <c r="I334" i="18"/>
  <c r="J334" i="18"/>
  <c r="F335" i="18"/>
  <c r="G335" i="18"/>
  <c r="H335" i="18"/>
  <c r="I335" i="18"/>
  <c r="J335" i="18"/>
  <c r="F336" i="18"/>
  <c r="G336" i="18"/>
  <c r="H336" i="18"/>
  <c r="I336" i="18"/>
  <c r="J336" i="18"/>
  <c r="F337" i="18"/>
  <c r="G337" i="18"/>
  <c r="H337" i="18"/>
  <c r="I337" i="18"/>
  <c r="J337" i="18"/>
  <c r="F338" i="18"/>
  <c r="G338" i="18"/>
  <c r="H338" i="18"/>
  <c r="I338" i="18"/>
  <c r="J338" i="18"/>
  <c r="F339" i="18"/>
  <c r="G339" i="18"/>
  <c r="H339" i="18"/>
  <c r="I339" i="18"/>
  <c r="J339" i="18"/>
  <c r="F340" i="18"/>
  <c r="G340" i="18"/>
  <c r="H340" i="18"/>
  <c r="I340" i="18"/>
  <c r="J340" i="18"/>
  <c r="F341" i="18"/>
  <c r="G341" i="18"/>
  <c r="H341" i="18"/>
  <c r="I341" i="18"/>
  <c r="J341" i="18"/>
  <c r="F342" i="18"/>
  <c r="G342" i="18"/>
  <c r="H342" i="18"/>
  <c r="I342" i="18"/>
  <c r="J342" i="18"/>
  <c r="F343" i="18"/>
  <c r="G343" i="18"/>
  <c r="H343" i="18"/>
  <c r="I343" i="18"/>
  <c r="J343" i="18"/>
  <c r="F344" i="18"/>
  <c r="G344" i="18"/>
  <c r="H344" i="18"/>
  <c r="I344" i="18"/>
  <c r="J344" i="18"/>
  <c r="F345" i="18"/>
  <c r="G345" i="18"/>
  <c r="H345" i="18"/>
  <c r="I345" i="18"/>
  <c r="J345" i="18"/>
  <c r="F346" i="18"/>
  <c r="G346" i="18"/>
  <c r="H346" i="18"/>
  <c r="I346" i="18"/>
  <c r="J346" i="18"/>
  <c r="F347" i="18"/>
  <c r="G347" i="18"/>
  <c r="H347" i="18"/>
  <c r="I347" i="18"/>
  <c r="J347" i="18"/>
  <c r="F348" i="18"/>
  <c r="G348" i="18"/>
  <c r="H348" i="18"/>
  <c r="I348" i="18"/>
  <c r="J348" i="18"/>
  <c r="F349" i="18"/>
  <c r="G349" i="18"/>
  <c r="H349" i="18"/>
  <c r="I349" i="18"/>
  <c r="J349" i="18"/>
  <c r="F350" i="18"/>
  <c r="G350" i="18"/>
  <c r="H350" i="18"/>
  <c r="I350" i="18"/>
  <c r="J350" i="18"/>
  <c r="F351" i="18"/>
  <c r="G351" i="18"/>
  <c r="H351" i="18"/>
  <c r="I351" i="18"/>
  <c r="J351" i="18"/>
  <c r="F352" i="18"/>
  <c r="G352" i="18"/>
  <c r="H352" i="18"/>
  <c r="I352" i="18"/>
  <c r="J352" i="18"/>
  <c r="F353" i="18"/>
  <c r="G353" i="18"/>
  <c r="H353" i="18"/>
  <c r="I353" i="18"/>
  <c r="J353" i="18"/>
  <c r="F354" i="18"/>
  <c r="G354" i="18"/>
  <c r="H354" i="18"/>
  <c r="I354" i="18"/>
  <c r="J354" i="18"/>
  <c r="F355" i="18"/>
  <c r="G355" i="18"/>
  <c r="H355" i="18"/>
  <c r="I355" i="18"/>
  <c r="J355" i="18"/>
  <c r="F356" i="18"/>
  <c r="G356" i="18"/>
  <c r="H356" i="18"/>
  <c r="I356" i="18"/>
  <c r="J356" i="18"/>
  <c r="F357" i="18"/>
  <c r="G357" i="18"/>
  <c r="H357" i="18"/>
  <c r="I357" i="18"/>
  <c r="J357" i="18"/>
  <c r="F358" i="18"/>
  <c r="G358" i="18"/>
  <c r="H358" i="18"/>
  <c r="I358" i="18"/>
  <c r="J358" i="18"/>
  <c r="F359" i="18"/>
  <c r="G359" i="18"/>
  <c r="H359" i="18"/>
  <c r="I359" i="18"/>
  <c r="J359" i="18"/>
  <c r="F360" i="18"/>
  <c r="G360" i="18"/>
  <c r="H360" i="18"/>
  <c r="I360" i="18"/>
  <c r="J360" i="18"/>
  <c r="F361" i="18"/>
  <c r="G361" i="18"/>
  <c r="H361" i="18"/>
  <c r="I361" i="18"/>
  <c r="J361" i="18"/>
  <c r="F362" i="18"/>
  <c r="G362" i="18"/>
  <c r="H362" i="18"/>
  <c r="I362" i="18"/>
  <c r="J362" i="18"/>
  <c r="F363" i="18"/>
  <c r="G363" i="18"/>
  <c r="H363" i="18"/>
  <c r="I363" i="18"/>
  <c r="J363" i="18"/>
  <c r="F364" i="18"/>
  <c r="G364" i="18"/>
  <c r="H364" i="18"/>
  <c r="I364" i="18"/>
  <c r="J364" i="18"/>
  <c r="F365" i="18"/>
  <c r="G365" i="18"/>
  <c r="H365" i="18"/>
  <c r="I365" i="18"/>
  <c r="J365" i="18"/>
  <c r="F366" i="18"/>
  <c r="G366" i="18"/>
  <c r="H366" i="18"/>
  <c r="I366" i="18"/>
  <c r="J366" i="18"/>
  <c r="F367" i="18"/>
  <c r="G367" i="18"/>
  <c r="H367" i="18"/>
  <c r="I367" i="18"/>
  <c r="J367" i="18"/>
  <c r="F368" i="18"/>
  <c r="G368" i="18"/>
  <c r="H368" i="18"/>
  <c r="I368" i="18"/>
  <c r="J368" i="18"/>
  <c r="F369" i="18"/>
  <c r="G369" i="18"/>
  <c r="H369" i="18"/>
  <c r="I369" i="18"/>
  <c r="J369" i="18"/>
  <c r="F370" i="18"/>
  <c r="G370" i="18"/>
  <c r="H370" i="18"/>
  <c r="I370" i="18"/>
  <c r="J370" i="18"/>
  <c r="F371" i="18"/>
  <c r="G371" i="18"/>
  <c r="H371" i="18"/>
  <c r="I371" i="18"/>
  <c r="J371" i="18"/>
  <c r="F372" i="18"/>
  <c r="G372" i="18"/>
  <c r="H372" i="18"/>
  <c r="I372" i="18"/>
  <c r="J372" i="18"/>
  <c r="F373" i="18"/>
  <c r="G373" i="18"/>
  <c r="H373" i="18"/>
  <c r="I373" i="18"/>
  <c r="J373" i="18"/>
  <c r="F374" i="18"/>
  <c r="G374" i="18"/>
  <c r="H374" i="18"/>
  <c r="I374" i="18"/>
  <c r="J374" i="18"/>
  <c r="F375" i="18"/>
  <c r="G375" i="18"/>
  <c r="H375" i="18"/>
  <c r="I375" i="18"/>
  <c r="J375" i="18"/>
  <c r="F376" i="18"/>
  <c r="G376" i="18"/>
  <c r="H376" i="18"/>
  <c r="I376" i="18"/>
  <c r="J376" i="18"/>
  <c r="F377" i="18"/>
  <c r="G377" i="18"/>
  <c r="H377" i="18"/>
  <c r="I377" i="18"/>
  <c r="J377" i="18"/>
  <c r="F378" i="18"/>
  <c r="G378" i="18"/>
  <c r="H378" i="18"/>
  <c r="I378" i="18"/>
  <c r="J378" i="18"/>
  <c r="F379" i="18"/>
  <c r="G379" i="18"/>
  <c r="H379" i="18"/>
  <c r="I379" i="18"/>
  <c r="J379" i="18"/>
  <c r="F380" i="18"/>
  <c r="G380" i="18"/>
  <c r="H380" i="18"/>
  <c r="I380" i="18"/>
  <c r="J380" i="18"/>
  <c r="F381" i="18"/>
  <c r="G381" i="18"/>
  <c r="H381" i="18"/>
  <c r="I381" i="18"/>
  <c r="J381" i="18"/>
  <c r="F382" i="18"/>
  <c r="G382" i="18"/>
  <c r="H382" i="18"/>
  <c r="I382" i="18"/>
  <c r="J382" i="18"/>
  <c r="F383" i="18"/>
  <c r="G383" i="18"/>
  <c r="H383" i="18"/>
  <c r="I383" i="18"/>
  <c r="J383" i="18"/>
  <c r="F384" i="18"/>
  <c r="G384" i="18"/>
  <c r="H384" i="18"/>
  <c r="I384" i="18"/>
  <c r="J384" i="18"/>
  <c r="F385" i="18"/>
  <c r="G385" i="18"/>
  <c r="H385" i="18"/>
  <c r="I385" i="18"/>
  <c r="J385" i="18"/>
  <c r="F386" i="18"/>
  <c r="G386" i="18"/>
  <c r="H386" i="18"/>
  <c r="I386" i="18"/>
  <c r="J386" i="18"/>
  <c r="F387" i="18"/>
  <c r="G387" i="18"/>
  <c r="H387" i="18"/>
  <c r="I387" i="18"/>
  <c r="J387" i="18"/>
  <c r="F388" i="18"/>
  <c r="G388" i="18"/>
  <c r="H388" i="18"/>
  <c r="I388" i="18"/>
  <c r="J388" i="18"/>
  <c r="F389" i="18"/>
  <c r="G389" i="18"/>
  <c r="H389" i="18"/>
  <c r="I389" i="18"/>
  <c r="J389" i="18"/>
  <c r="F390" i="18"/>
  <c r="G390" i="18"/>
  <c r="H390" i="18"/>
  <c r="I390" i="18"/>
  <c r="J390" i="18"/>
  <c r="F391" i="18"/>
  <c r="G391" i="18"/>
  <c r="H391" i="18"/>
  <c r="I391" i="18"/>
  <c r="J391" i="18"/>
  <c r="F392" i="18"/>
  <c r="G392" i="18"/>
  <c r="H392" i="18"/>
  <c r="I392" i="18"/>
  <c r="J392" i="18"/>
  <c r="F393" i="18"/>
  <c r="G393" i="18"/>
  <c r="H393" i="18"/>
  <c r="I393" i="18"/>
  <c r="J393" i="18"/>
  <c r="F394" i="18"/>
  <c r="G394" i="18"/>
  <c r="H394" i="18"/>
  <c r="I394" i="18"/>
  <c r="J394" i="18"/>
  <c r="F395" i="18"/>
  <c r="G395" i="18"/>
  <c r="H395" i="18"/>
  <c r="I395" i="18"/>
  <c r="J395" i="18"/>
  <c r="F396" i="18"/>
  <c r="G396" i="18"/>
  <c r="H396" i="18"/>
  <c r="I396" i="18"/>
  <c r="J396" i="18"/>
  <c r="F397" i="18"/>
  <c r="G397" i="18"/>
  <c r="H397" i="18"/>
  <c r="I397" i="18"/>
  <c r="J397" i="18"/>
  <c r="F398" i="18"/>
  <c r="G398" i="18"/>
  <c r="H398" i="18"/>
  <c r="I398" i="18"/>
  <c r="J398" i="18"/>
  <c r="F399" i="18"/>
  <c r="G399" i="18"/>
  <c r="H399" i="18"/>
  <c r="I399" i="18"/>
  <c r="J399" i="18"/>
  <c r="F400" i="18"/>
  <c r="G400" i="18"/>
  <c r="H400" i="18"/>
  <c r="I400" i="18"/>
  <c r="J400" i="18"/>
  <c r="F401" i="18"/>
  <c r="G401" i="18"/>
  <c r="H401" i="18"/>
  <c r="I401" i="18"/>
  <c r="J401" i="18"/>
  <c r="F402" i="18"/>
  <c r="G402" i="18"/>
  <c r="H402" i="18"/>
  <c r="I402" i="18"/>
  <c r="J402" i="18"/>
  <c r="F403" i="18"/>
  <c r="G403" i="18"/>
  <c r="H403" i="18"/>
  <c r="I403" i="18"/>
  <c r="J403" i="18"/>
  <c r="F404" i="18"/>
  <c r="G404" i="18"/>
  <c r="H404" i="18"/>
  <c r="I404" i="18"/>
  <c r="J404" i="18"/>
  <c r="F405" i="18"/>
  <c r="G405" i="18"/>
  <c r="H405" i="18"/>
  <c r="I405" i="18"/>
  <c r="J405" i="18"/>
  <c r="F406" i="18"/>
  <c r="G406" i="18"/>
  <c r="H406" i="18"/>
  <c r="I406" i="18"/>
  <c r="J406" i="18"/>
  <c r="F407" i="18"/>
  <c r="G407" i="18"/>
  <c r="H407" i="18"/>
  <c r="I407" i="18"/>
  <c r="J407" i="18"/>
  <c r="F408" i="18"/>
  <c r="G408" i="18"/>
  <c r="H408" i="18"/>
  <c r="I408" i="18"/>
  <c r="J408" i="18"/>
  <c r="F409" i="18"/>
  <c r="G409" i="18"/>
  <c r="H409" i="18"/>
  <c r="I409" i="18"/>
  <c r="J409" i="18"/>
  <c r="F410" i="18"/>
  <c r="G410" i="18"/>
  <c r="H410" i="18"/>
  <c r="I410" i="18"/>
  <c r="J410" i="18"/>
  <c r="F411" i="18"/>
  <c r="G411" i="18"/>
  <c r="H411" i="18"/>
  <c r="I411" i="18"/>
  <c r="J411" i="18"/>
  <c r="F412" i="18"/>
  <c r="G412" i="18"/>
  <c r="H412" i="18"/>
  <c r="I412" i="18"/>
  <c r="J412" i="18"/>
  <c r="F413" i="18"/>
  <c r="G413" i="18"/>
  <c r="H413" i="18"/>
  <c r="I413" i="18"/>
  <c r="J413" i="18"/>
  <c r="F414" i="18"/>
  <c r="G414" i="18"/>
  <c r="H414" i="18"/>
  <c r="I414" i="18"/>
  <c r="J414" i="18"/>
  <c r="F415" i="18"/>
  <c r="G415" i="18"/>
  <c r="H415" i="18"/>
  <c r="I415" i="18"/>
  <c r="J415" i="18"/>
  <c r="F416" i="18"/>
  <c r="G416" i="18"/>
  <c r="H416" i="18"/>
  <c r="I416" i="18"/>
  <c r="J416" i="18"/>
  <c r="F417" i="18"/>
  <c r="G417" i="18"/>
  <c r="H417" i="18"/>
  <c r="I417" i="18"/>
  <c r="J417" i="18"/>
  <c r="F418" i="18"/>
  <c r="G418" i="18"/>
  <c r="H418" i="18"/>
  <c r="I418" i="18"/>
  <c r="J418" i="18"/>
  <c r="F419" i="18"/>
  <c r="G419" i="18"/>
  <c r="H419" i="18"/>
  <c r="I419" i="18"/>
  <c r="J419" i="18"/>
  <c r="F420" i="18"/>
  <c r="G420" i="18"/>
  <c r="H420" i="18"/>
  <c r="I420" i="18"/>
  <c r="J420" i="18"/>
  <c r="F421" i="18"/>
  <c r="G421" i="18"/>
  <c r="H421" i="18"/>
  <c r="I421" i="18"/>
  <c r="J421" i="18"/>
  <c r="F422" i="18"/>
  <c r="G422" i="18"/>
  <c r="H422" i="18"/>
  <c r="I422" i="18"/>
  <c r="J422" i="18"/>
  <c r="F423" i="18"/>
  <c r="G423" i="18"/>
  <c r="H423" i="18"/>
  <c r="I423" i="18"/>
  <c r="J423" i="18"/>
  <c r="F424" i="18"/>
  <c r="G424" i="18"/>
  <c r="H424" i="18"/>
  <c r="I424" i="18"/>
  <c r="J424" i="18"/>
  <c r="F425" i="18"/>
  <c r="G425" i="18"/>
  <c r="H425" i="18"/>
  <c r="I425" i="18"/>
  <c r="J425" i="18"/>
  <c r="F426" i="18"/>
  <c r="G426" i="18"/>
  <c r="H426" i="18"/>
  <c r="I426" i="18"/>
  <c r="J426" i="18"/>
  <c r="F427" i="18"/>
  <c r="G427" i="18"/>
  <c r="H427" i="18"/>
  <c r="I427" i="18"/>
  <c r="J427" i="18"/>
  <c r="F428" i="18"/>
  <c r="G428" i="18"/>
  <c r="H428" i="18"/>
  <c r="I428" i="18"/>
  <c r="J428" i="18"/>
  <c r="F429" i="18"/>
  <c r="G429" i="18"/>
  <c r="H429" i="18"/>
  <c r="I429" i="18"/>
  <c r="J429" i="18"/>
  <c r="F430" i="18"/>
  <c r="G430" i="18"/>
  <c r="H430" i="18"/>
  <c r="I430" i="18"/>
  <c r="J430" i="18"/>
  <c r="F431" i="18"/>
  <c r="G431" i="18"/>
  <c r="H431" i="18"/>
  <c r="I431" i="18"/>
  <c r="J431" i="18"/>
  <c r="F432" i="18"/>
  <c r="G432" i="18"/>
  <c r="H432" i="18"/>
  <c r="I432" i="18"/>
  <c r="J432" i="18"/>
  <c r="F433" i="18"/>
  <c r="G433" i="18"/>
  <c r="H433" i="18"/>
  <c r="I433" i="18"/>
  <c r="J433" i="18"/>
  <c r="F434" i="18"/>
  <c r="G434" i="18"/>
  <c r="H434" i="18"/>
  <c r="I434" i="18"/>
  <c r="J434" i="18"/>
  <c r="F435" i="18"/>
  <c r="G435" i="18"/>
  <c r="H435" i="18"/>
  <c r="I435" i="18"/>
  <c r="J435" i="18"/>
  <c r="F436" i="18"/>
  <c r="G436" i="18"/>
  <c r="H436" i="18"/>
  <c r="I436" i="18"/>
  <c r="J436" i="18"/>
  <c r="F437" i="18"/>
  <c r="G437" i="18"/>
  <c r="H437" i="18"/>
  <c r="I437" i="18"/>
  <c r="J437" i="18"/>
  <c r="F438" i="18"/>
  <c r="G438" i="18"/>
  <c r="H438" i="18"/>
  <c r="I438" i="18"/>
  <c r="J438" i="18"/>
  <c r="F439" i="18"/>
  <c r="G439" i="18"/>
  <c r="H439" i="18"/>
  <c r="I439" i="18"/>
  <c r="J439" i="18"/>
  <c r="F440" i="18"/>
  <c r="G440" i="18"/>
  <c r="H440" i="18"/>
  <c r="I440" i="18"/>
  <c r="J440" i="18"/>
  <c r="F441" i="18"/>
  <c r="G441" i="18"/>
  <c r="H441" i="18"/>
  <c r="I441" i="18"/>
  <c r="J441" i="18"/>
  <c r="F442" i="18"/>
  <c r="G442" i="18"/>
  <c r="H442" i="18"/>
  <c r="I442" i="18"/>
  <c r="J442" i="18"/>
  <c r="F443" i="18"/>
  <c r="G443" i="18"/>
  <c r="H443" i="18"/>
  <c r="I443" i="18"/>
  <c r="J443" i="18"/>
  <c r="F444" i="18"/>
  <c r="G444" i="18"/>
  <c r="H444" i="18"/>
  <c r="I444" i="18"/>
  <c r="J444" i="18"/>
  <c r="F445" i="18"/>
  <c r="G445" i="18"/>
  <c r="H445" i="18"/>
  <c r="I445" i="18"/>
  <c r="J445" i="18"/>
  <c r="F446" i="18"/>
  <c r="G446" i="18"/>
  <c r="H446" i="18"/>
  <c r="I446" i="18"/>
  <c r="J446" i="18"/>
  <c r="F447" i="18"/>
  <c r="G447" i="18"/>
  <c r="H447" i="18"/>
  <c r="I447" i="18"/>
  <c r="J447" i="18"/>
  <c r="F448" i="18"/>
  <c r="G448" i="18"/>
  <c r="H448" i="18"/>
  <c r="I448" i="18"/>
  <c r="J448" i="18"/>
  <c r="F449" i="18"/>
  <c r="G449" i="18"/>
  <c r="H449" i="18"/>
  <c r="I449" i="18"/>
  <c r="J449" i="18"/>
  <c r="F450" i="18"/>
  <c r="G450" i="18"/>
  <c r="H450" i="18"/>
  <c r="I450" i="18"/>
  <c r="J450" i="18"/>
  <c r="F451" i="18"/>
  <c r="G451" i="18"/>
  <c r="H451" i="18"/>
  <c r="I451" i="18"/>
  <c r="J451" i="18"/>
  <c r="F452" i="18"/>
  <c r="G452" i="18"/>
  <c r="H452" i="18"/>
  <c r="I452" i="18"/>
  <c r="J452" i="18"/>
  <c r="F453" i="18"/>
  <c r="G453" i="18"/>
  <c r="H453" i="18"/>
  <c r="I453" i="18"/>
  <c r="J453" i="18"/>
  <c r="F454" i="18"/>
  <c r="G454" i="18"/>
  <c r="H454" i="18"/>
  <c r="I454" i="18"/>
  <c r="J454" i="18"/>
  <c r="F455" i="18"/>
  <c r="G455" i="18"/>
  <c r="H455" i="18"/>
  <c r="I455" i="18"/>
  <c r="J455" i="18"/>
  <c r="F456" i="18"/>
  <c r="G456" i="18"/>
  <c r="H456" i="18"/>
  <c r="I456" i="18"/>
  <c r="J456" i="18"/>
  <c r="F457" i="18"/>
  <c r="G457" i="18"/>
  <c r="H457" i="18"/>
  <c r="I457" i="18"/>
  <c r="J457" i="18"/>
  <c r="F458" i="18"/>
  <c r="G458" i="18"/>
  <c r="H458" i="18"/>
  <c r="I458" i="18"/>
  <c r="J458" i="18"/>
  <c r="F459" i="18"/>
  <c r="G459" i="18"/>
  <c r="H459" i="18"/>
  <c r="I459" i="18"/>
  <c r="J459" i="18"/>
  <c r="F460" i="18"/>
  <c r="G460" i="18"/>
  <c r="H460" i="18"/>
  <c r="I460" i="18"/>
  <c r="J460" i="18"/>
  <c r="F461" i="18"/>
  <c r="G461" i="18"/>
  <c r="H461" i="18"/>
  <c r="I461" i="18"/>
  <c r="J461" i="18"/>
  <c r="F462" i="18"/>
  <c r="G462" i="18"/>
  <c r="H462" i="18"/>
  <c r="I462" i="18"/>
  <c r="J462" i="18"/>
  <c r="F463" i="18"/>
  <c r="G463" i="18"/>
  <c r="H463" i="18"/>
  <c r="I463" i="18"/>
  <c r="J463" i="18"/>
  <c r="F464" i="18"/>
  <c r="G464" i="18"/>
  <c r="H464" i="18"/>
  <c r="I464" i="18"/>
  <c r="J464" i="18"/>
  <c r="F465" i="18"/>
  <c r="G465" i="18"/>
  <c r="H465" i="18"/>
  <c r="I465" i="18"/>
  <c r="J465" i="18"/>
  <c r="F466" i="18"/>
  <c r="G466" i="18"/>
  <c r="H466" i="18"/>
  <c r="I466" i="18"/>
  <c r="J466" i="18"/>
  <c r="F470" i="18"/>
  <c r="J2" i="18"/>
  <c r="I2" i="18"/>
  <c r="H2" i="18"/>
  <c r="G2" i="18"/>
  <c r="F2" i="18"/>
  <c r="AP413" i="12"/>
  <c r="AP414" i="12"/>
  <c r="AP415" i="12"/>
  <c r="AP416" i="12"/>
  <c r="AP417" i="12"/>
  <c r="AP418" i="12"/>
  <c r="AP419" i="12"/>
  <c r="AP420" i="12"/>
  <c r="AP421" i="12"/>
  <c r="AP422" i="12"/>
  <c r="AP423" i="12"/>
  <c r="AP424" i="12"/>
  <c r="AP425" i="12"/>
  <c r="AP426" i="12"/>
  <c r="AP427" i="12"/>
  <c r="AP428" i="12"/>
  <c r="AP429" i="12"/>
  <c r="AP430" i="12"/>
  <c r="AP431" i="12"/>
  <c r="AP432" i="12"/>
  <c r="AP433" i="12"/>
  <c r="AP434" i="12"/>
  <c r="AP435" i="12"/>
  <c r="AP436" i="12"/>
  <c r="AP437" i="12"/>
  <c r="AP438" i="12"/>
  <c r="AP439" i="12"/>
  <c r="AP440" i="12"/>
  <c r="AP441" i="12"/>
  <c r="AP442" i="12"/>
  <c r="AP443" i="12"/>
  <c r="AP444" i="12"/>
  <c r="AP445" i="12"/>
  <c r="AP446" i="12"/>
  <c r="AP447" i="12"/>
  <c r="AP448" i="12"/>
  <c r="AP449" i="12"/>
  <c r="AP450" i="12"/>
  <c r="AP451" i="12"/>
  <c r="AP452" i="12"/>
  <c r="AP453" i="12"/>
  <c r="AP454" i="12"/>
  <c r="AP455" i="12"/>
  <c r="AP456" i="12"/>
  <c r="AP457" i="12"/>
  <c r="AP458" i="12"/>
  <c r="AP459" i="12"/>
  <c r="AP460" i="12"/>
  <c r="AP461" i="12"/>
  <c r="AP462" i="12"/>
  <c r="AP463" i="12"/>
  <c r="AP464" i="12"/>
  <c r="AP465" i="12"/>
  <c r="AP466" i="12"/>
  <c r="AP467" i="12"/>
  <c r="AP468" i="12"/>
  <c r="AP469" i="12"/>
  <c r="AP470" i="12"/>
  <c r="AP471" i="12"/>
  <c r="AP472" i="12"/>
  <c r="AP473" i="12"/>
  <c r="AP474" i="12"/>
  <c r="AX169" i="11"/>
  <c r="AX248" i="11"/>
  <c r="AX273" i="11"/>
  <c r="AX373" i="11"/>
  <c r="AX20" i="11"/>
  <c r="AX82" i="11"/>
  <c r="F55" i="22" l="1"/>
  <c r="K198" i="14"/>
  <c r="K197" i="14"/>
  <c r="F26" i="17"/>
  <c r="F28" i="17" s="1"/>
  <c r="I26" i="17"/>
  <c r="I28" i="17" s="1"/>
  <c r="H26" i="17"/>
  <c r="H28" i="17" s="1"/>
  <c r="AL3" i="11" l="1"/>
  <c r="AM3" i="11" s="1"/>
  <c r="AN3" i="11" s="1"/>
  <c r="AV3" i="11"/>
  <c r="AL4" i="11"/>
  <c r="AM4" i="11" s="1"/>
  <c r="AN4" i="11" s="1"/>
  <c r="AV4" i="11"/>
  <c r="AL5" i="11"/>
  <c r="AM5" i="11" s="1"/>
  <c r="AN5" i="11" s="1"/>
  <c r="AV5" i="11"/>
  <c r="AL6" i="11"/>
  <c r="AM6" i="11" s="1"/>
  <c r="AN6" i="11" s="1"/>
  <c r="AV6" i="11"/>
  <c r="AL7" i="11"/>
  <c r="AM7" i="11" s="1"/>
  <c r="AN7" i="11" s="1"/>
  <c r="AV7" i="11"/>
  <c r="AL8" i="11"/>
  <c r="AM8" i="11" s="1"/>
  <c r="AN8" i="11" s="1"/>
  <c r="AV8" i="11"/>
  <c r="AL9" i="11"/>
  <c r="AM9" i="11" s="1"/>
  <c r="AN9" i="11" s="1"/>
  <c r="AV9" i="11"/>
  <c r="AL10" i="11"/>
  <c r="AM10" i="11" s="1"/>
  <c r="AN10" i="11" s="1"/>
  <c r="AV10" i="11"/>
  <c r="AL11" i="11"/>
  <c r="AM11" i="11" s="1"/>
  <c r="AN11" i="11" s="1"/>
  <c r="AV11" i="11"/>
  <c r="AL12" i="11"/>
  <c r="AM12" i="11" s="1"/>
  <c r="AN12" i="11" s="1"/>
  <c r="AV12" i="11"/>
  <c r="AL13" i="11"/>
  <c r="AM13" i="11" s="1"/>
  <c r="AN13" i="11" s="1"/>
  <c r="AV13" i="11"/>
  <c r="AL14" i="11"/>
  <c r="AM14" i="11" s="1"/>
  <c r="AN14" i="11" s="1"/>
  <c r="AV14" i="11"/>
  <c r="AL15" i="11"/>
  <c r="AM15" i="11" s="1"/>
  <c r="AN15" i="11" s="1"/>
  <c r="AV15" i="11"/>
  <c r="AL16" i="11"/>
  <c r="AM16" i="11" s="1"/>
  <c r="AN16" i="11" s="1"/>
  <c r="AV16" i="11"/>
  <c r="AL17" i="11"/>
  <c r="AM17" i="11" s="1"/>
  <c r="AN17" i="11" s="1"/>
  <c r="AV17" i="11"/>
  <c r="AL18" i="11"/>
  <c r="AM18" i="11" s="1"/>
  <c r="AN18" i="11" s="1"/>
  <c r="AV18" i="11"/>
  <c r="AL19" i="11"/>
  <c r="AM19" i="11" s="1"/>
  <c r="AN19" i="11" s="1"/>
  <c r="AV19" i="11"/>
  <c r="AL20" i="11"/>
  <c r="AM20" i="11" s="1"/>
  <c r="AV20" i="11"/>
  <c r="AL21" i="11"/>
  <c r="AM21" i="11" s="1"/>
  <c r="AV21" i="11"/>
  <c r="AL22" i="11"/>
  <c r="AM22" i="11" s="1"/>
  <c r="AV22" i="11"/>
  <c r="AL23" i="11"/>
  <c r="AM23" i="11" s="1"/>
  <c r="AN23" i="11" s="1"/>
  <c r="AV23" i="11"/>
  <c r="AL24" i="11"/>
  <c r="AM24" i="11" s="1"/>
  <c r="AV24" i="11"/>
  <c r="AL25" i="11"/>
  <c r="AM25" i="11" s="1"/>
  <c r="AV25" i="11"/>
  <c r="AL26" i="11"/>
  <c r="AM26" i="11" s="1"/>
  <c r="AV26" i="11"/>
  <c r="AL27" i="11"/>
  <c r="AM27" i="11" s="1"/>
  <c r="AV27" i="11"/>
  <c r="AL28" i="11"/>
  <c r="AM28" i="11" s="1"/>
  <c r="AV28" i="11"/>
  <c r="AL29" i="11"/>
  <c r="AM29" i="11" s="1"/>
  <c r="AV29" i="11"/>
  <c r="AL30" i="11"/>
  <c r="AM30" i="11" s="1"/>
  <c r="AV30" i="11"/>
  <c r="AL31" i="11"/>
  <c r="AM31" i="11" s="1"/>
  <c r="AV31" i="11"/>
  <c r="AL32" i="11"/>
  <c r="AM32" i="11" s="1"/>
  <c r="AV32" i="11"/>
  <c r="AL33" i="11"/>
  <c r="AM33" i="11" s="1"/>
  <c r="AV33" i="11"/>
  <c r="AL34" i="11"/>
  <c r="AM34" i="11" s="1"/>
  <c r="AV34" i="11"/>
  <c r="AL35" i="11"/>
  <c r="AM35" i="11" s="1"/>
  <c r="AN35" i="11" s="1"/>
  <c r="AV35" i="11"/>
  <c r="AL36" i="11"/>
  <c r="AM36" i="11" s="1"/>
  <c r="AN36" i="11" s="1"/>
  <c r="AV36" i="11"/>
  <c r="AL37" i="11"/>
  <c r="AM37" i="11" s="1"/>
  <c r="AN37" i="11" s="1"/>
  <c r="AV37" i="11"/>
  <c r="AL38" i="11"/>
  <c r="AM38" i="11" s="1"/>
  <c r="AN38" i="11" s="1"/>
  <c r="AV38" i="11"/>
  <c r="AL39" i="11"/>
  <c r="AM39" i="11" s="1"/>
  <c r="AN39" i="11" s="1"/>
  <c r="AV39" i="11"/>
  <c r="AL40" i="11"/>
  <c r="AM40" i="11" s="1"/>
  <c r="AN40" i="11" s="1"/>
  <c r="AV40" i="11"/>
  <c r="AL41" i="11"/>
  <c r="AM41" i="11" s="1"/>
  <c r="AN41" i="11" s="1"/>
  <c r="AV41" i="11"/>
  <c r="AL42" i="11"/>
  <c r="AM42" i="11" s="1"/>
  <c r="AN42" i="11" s="1"/>
  <c r="AV42" i="11"/>
  <c r="AL43" i="11"/>
  <c r="AM43" i="11" s="1"/>
  <c r="AN43" i="11" s="1"/>
  <c r="AV43" i="11"/>
  <c r="AL44" i="11"/>
  <c r="AM44" i="11" s="1"/>
  <c r="AN44" i="11" s="1"/>
  <c r="AV44" i="11"/>
  <c r="AL45" i="11"/>
  <c r="AM45" i="11" s="1"/>
  <c r="AN45" i="11" s="1"/>
  <c r="AV45" i="11"/>
  <c r="AL46" i="11"/>
  <c r="AM46" i="11" s="1"/>
  <c r="AV46" i="11"/>
  <c r="AL47" i="11"/>
  <c r="AM47" i="11" s="1"/>
  <c r="AV47" i="11"/>
  <c r="AL48" i="11"/>
  <c r="AM48" i="11" s="1"/>
  <c r="AN48" i="11" s="1"/>
  <c r="AV48" i="11"/>
  <c r="AL49" i="11"/>
  <c r="AM49" i="11" s="1"/>
  <c r="AN49" i="11" s="1"/>
  <c r="AV49" i="11"/>
  <c r="AL50" i="11"/>
  <c r="AM50" i="11" s="1"/>
  <c r="AN50" i="11" s="1"/>
  <c r="AV50" i="11"/>
  <c r="AL51" i="11"/>
  <c r="AM51" i="11" s="1"/>
  <c r="AN51" i="11" s="1"/>
  <c r="AV51" i="11"/>
  <c r="AL52" i="11"/>
  <c r="AM52" i="11" s="1"/>
  <c r="AN52" i="11" s="1"/>
  <c r="AV52" i="11"/>
  <c r="AL53" i="11"/>
  <c r="AM53" i="11" s="1"/>
  <c r="AN53" i="11" s="1"/>
  <c r="AV53" i="11"/>
  <c r="AL54" i="11"/>
  <c r="AM54" i="11" s="1"/>
  <c r="AN54" i="11" s="1"/>
  <c r="AV54" i="11"/>
  <c r="AL55" i="11"/>
  <c r="AM55" i="11" s="1"/>
  <c r="AN55" i="11" s="1"/>
  <c r="AV55" i="11"/>
  <c r="AL56" i="11"/>
  <c r="AM56" i="11" s="1"/>
  <c r="AN56" i="11" s="1"/>
  <c r="AV56" i="11"/>
  <c r="AL57" i="11"/>
  <c r="AM57" i="11" s="1"/>
  <c r="AN57" i="11" s="1"/>
  <c r="AV57" i="11"/>
  <c r="AL58" i="11"/>
  <c r="AM58" i="11" s="1"/>
  <c r="AN58" i="11" s="1"/>
  <c r="AV58" i="11"/>
  <c r="AL59" i="11"/>
  <c r="AM59" i="11" s="1"/>
  <c r="AN59" i="11" s="1"/>
  <c r="AV59" i="11"/>
  <c r="AL60" i="11"/>
  <c r="AM60" i="11" s="1"/>
  <c r="AN60" i="11" s="1"/>
  <c r="AV60" i="11"/>
  <c r="AL61" i="11"/>
  <c r="AM61" i="11" s="1"/>
  <c r="AN61" i="11" s="1"/>
  <c r="AV61" i="11"/>
  <c r="AL62" i="11"/>
  <c r="AM62" i="11" s="1"/>
  <c r="AN62" i="11" s="1"/>
  <c r="AV62" i="11"/>
  <c r="AL63" i="11"/>
  <c r="AM63" i="11" s="1"/>
  <c r="AN63" i="11" s="1"/>
  <c r="AV63" i="11"/>
  <c r="AL64" i="11"/>
  <c r="AM64" i="11" s="1"/>
  <c r="AN64" i="11" s="1"/>
  <c r="AV64" i="11"/>
  <c r="AL65" i="11"/>
  <c r="AM65" i="11" s="1"/>
  <c r="AN65" i="11" s="1"/>
  <c r="AV65" i="11"/>
  <c r="AL66" i="11"/>
  <c r="AM66" i="11" s="1"/>
  <c r="AN66" i="11" s="1"/>
  <c r="AV66" i="11"/>
  <c r="AL67" i="11"/>
  <c r="AM67" i="11" s="1"/>
  <c r="AN67" i="11" s="1"/>
  <c r="AV67" i="11"/>
  <c r="AL68" i="11"/>
  <c r="AM68" i="11" s="1"/>
  <c r="AN68" i="11" s="1"/>
  <c r="AV68" i="11"/>
  <c r="AL69" i="11"/>
  <c r="AM69" i="11" s="1"/>
  <c r="AN69" i="11" s="1"/>
  <c r="AV69" i="11"/>
  <c r="AL70" i="11"/>
  <c r="AM70" i="11" s="1"/>
  <c r="AN70" i="11" s="1"/>
  <c r="AV70" i="11"/>
  <c r="AL71" i="11"/>
  <c r="AM71" i="11" s="1"/>
  <c r="AN71" i="11" s="1"/>
  <c r="AV71" i="11"/>
  <c r="AL72" i="11"/>
  <c r="AM72" i="11" s="1"/>
  <c r="AN72" i="11" s="1"/>
  <c r="AV72" i="11"/>
  <c r="AL73" i="11"/>
  <c r="AM73" i="11" s="1"/>
  <c r="AN73" i="11" s="1"/>
  <c r="AV73" i="11"/>
  <c r="AL74" i="11"/>
  <c r="AM74" i="11" s="1"/>
  <c r="AN74" i="11" s="1"/>
  <c r="AV74" i="11"/>
  <c r="AL75" i="11"/>
  <c r="AM75" i="11" s="1"/>
  <c r="AN75" i="11" s="1"/>
  <c r="AV75" i="11"/>
  <c r="AL76" i="11"/>
  <c r="AM76" i="11" s="1"/>
  <c r="AN76" i="11" s="1"/>
  <c r="AV76" i="11"/>
  <c r="AL77" i="11"/>
  <c r="AM77" i="11" s="1"/>
  <c r="AV77" i="11"/>
  <c r="AL78" i="11"/>
  <c r="AM78" i="11" s="1"/>
  <c r="AN78" i="11" s="1"/>
  <c r="AV78" i="11"/>
  <c r="AL79" i="11"/>
  <c r="AM79" i="11" s="1"/>
  <c r="AN79" i="11" s="1"/>
  <c r="AV79" i="11"/>
  <c r="AL80" i="11"/>
  <c r="AM80" i="11" s="1"/>
  <c r="AN80" i="11" s="1"/>
  <c r="AV80" i="11"/>
  <c r="AL81" i="11"/>
  <c r="AM81" i="11" s="1"/>
  <c r="AV81" i="11"/>
  <c r="AL82" i="11"/>
  <c r="AM82" i="11" s="1"/>
  <c r="AV82" i="11"/>
  <c r="AL83" i="11"/>
  <c r="AM83" i="11" s="1"/>
  <c r="AN83" i="11" s="1"/>
  <c r="AV83" i="11"/>
  <c r="AL84" i="11"/>
  <c r="AM84" i="11" s="1"/>
  <c r="AN84" i="11" s="1"/>
  <c r="AV84" i="11"/>
  <c r="AL85" i="11"/>
  <c r="AM85" i="11" s="1"/>
  <c r="AN85" i="11" s="1"/>
  <c r="AV85" i="11"/>
  <c r="AL86" i="11"/>
  <c r="AM86" i="11" s="1"/>
  <c r="AN86" i="11" s="1"/>
  <c r="AV86" i="11"/>
  <c r="AL87" i="11"/>
  <c r="AM87" i="11" s="1"/>
  <c r="AN87" i="11" s="1"/>
  <c r="AV87" i="11"/>
  <c r="AL88" i="11"/>
  <c r="AM88" i="11" s="1"/>
  <c r="AN88" i="11" s="1"/>
  <c r="AV88" i="11"/>
  <c r="AL89" i="11"/>
  <c r="AM89" i="11" s="1"/>
  <c r="AN89" i="11" s="1"/>
  <c r="AV89" i="11"/>
  <c r="AL90" i="11"/>
  <c r="AM90" i="11" s="1"/>
  <c r="AN90" i="11" s="1"/>
  <c r="AV90" i="11"/>
  <c r="AL91" i="11"/>
  <c r="AM91" i="11" s="1"/>
  <c r="AN91" i="11" s="1"/>
  <c r="AV91" i="11"/>
  <c r="AL92" i="11"/>
  <c r="AM92" i="11" s="1"/>
  <c r="AN92" i="11" s="1"/>
  <c r="AV92" i="11"/>
  <c r="AL93" i="11"/>
  <c r="AM93" i="11" s="1"/>
  <c r="AN93" i="11" s="1"/>
  <c r="AV93" i="11"/>
  <c r="AL94" i="11"/>
  <c r="AM94" i="11" s="1"/>
  <c r="AN94" i="11" s="1"/>
  <c r="AV94" i="11"/>
  <c r="AL95" i="11"/>
  <c r="AM95" i="11" s="1"/>
  <c r="AN95" i="11" s="1"/>
  <c r="AV95" i="11"/>
  <c r="AL96" i="11"/>
  <c r="AM96" i="11" s="1"/>
  <c r="AN96" i="11" s="1"/>
  <c r="AV96" i="11"/>
  <c r="AL97" i="11"/>
  <c r="AM97" i="11" s="1"/>
  <c r="AN97" i="11" s="1"/>
  <c r="AV97" i="11"/>
  <c r="AL98" i="11"/>
  <c r="AM98" i="11" s="1"/>
  <c r="AN98" i="11" s="1"/>
  <c r="AV98" i="11"/>
  <c r="AL99" i="11"/>
  <c r="AM99" i="11" s="1"/>
  <c r="AV99" i="11"/>
  <c r="AL100" i="11"/>
  <c r="AM100" i="11" s="1"/>
  <c r="AV100" i="11"/>
  <c r="AL101" i="11"/>
  <c r="AM101" i="11" s="1"/>
  <c r="AV101" i="11"/>
  <c r="AL102" i="11"/>
  <c r="AM102" i="11" s="1"/>
  <c r="AV102" i="11"/>
  <c r="AL103" i="11"/>
  <c r="AM103" i="11" s="1"/>
  <c r="AV103" i="11"/>
  <c r="AL104" i="11"/>
  <c r="AM104" i="11" s="1"/>
  <c r="AV104" i="11"/>
  <c r="AL105" i="11"/>
  <c r="AM105" i="11" s="1"/>
  <c r="AV105" i="11"/>
  <c r="AL106" i="11"/>
  <c r="AM106" i="11" s="1"/>
  <c r="AV106" i="11"/>
  <c r="AL107" i="11"/>
  <c r="AM107" i="11" s="1"/>
  <c r="AV107" i="11"/>
  <c r="AL108" i="11"/>
  <c r="AM108" i="11" s="1"/>
  <c r="AN108" i="11" s="1"/>
  <c r="AV108" i="11"/>
  <c r="AL109" i="11"/>
  <c r="AM109" i="11" s="1"/>
  <c r="AN109" i="11" s="1"/>
  <c r="AV109" i="11"/>
  <c r="AL110" i="11"/>
  <c r="AM110" i="11" s="1"/>
  <c r="AN110" i="11" s="1"/>
  <c r="AV110" i="11"/>
  <c r="AL111" i="11"/>
  <c r="AM111" i="11" s="1"/>
  <c r="AN111" i="11" s="1"/>
  <c r="AV111" i="11"/>
  <c r="AL112" i="11"/>
  <c r="AM112" i="11" s="1"/>
  <c r="AN112" i="11" s="1"/>
  <c r="AV112" i="11"/>
  <c r="AL113" i="11"/>
  <c r="AM113" i="11" s="1"/>
  <c r="AN113" i="11" s="1"/>
  <c r="AV113" i="11"/>
  <c r="AL114" i="11"/>
  <c r="AM114" i="11" s="1"/>
  <c r="AN114" i="11" s="1"/>
  <c r="AV114" i="11"/>
  <c r="AL115" i="11"/>
  <c r="AM115" i="11" s="1"/>
  <c r="AN115" i="11" s="1"/>
  <c r="AV115" i="11"/>
  <c r="AL116" i="11"/>
  <c r="AM116" i="11" s="1"/>
  <c r="AN116" i="11" s="1"/>
  <c r="AV116" i="11"/>
  <c r="AL117" i="11"/>
  <c r="AM117" i="11" s="1"/>
  <c r="AV117" i="11"/>
  <c r="AL118" i="11"/>
  <c r="AM118" i="11" s="1"/>
  <c r="AN118" i="11" s="1"/>
  <c r="AV118" i="11"/>
  <c r="AL119" i="11"/>
  <c r="AM119" i="11" s="1"/>
  <c r="AN119" i="11" s="1"/>
  <c r="AV119" i="11"/>
  <c r="AL120" i="11"/>
  <c r="AM120" i="11" s="1"/>
  <c r="AV120" i="11"/>
  <c r="AL121" i="11"/>
  <c r="AM121" i="11" s="1"/>
  <c r="AV121" i="11"/>
  <c r="AL122" i="11"/>
  <c r="AM122" i="11" s="1"/>
  <c r="AV122" i="11"/>
  <c r="AL123" i="11"/>
  <c r="AM123" i="11" s="1"/>
  <c r="AV123" i="11"/>
  <c r="AL124" i="11"/>
  <c r="AM124" i="11" s="1"/>
  <c r="AN124" i="11" s="1"/>
  <c r="AV124" i="11"/>
  <c r="AL125" i="11"/>
  <c r="AM125" i="11" s="1"/>
  <c r="AN125" i="11" s="1"/>
  <c r="AV125" i="11"/>
  <c r="AL126" i="11"/>
  <c r="AM126" i="11" s="1"/>
  <c r="AN126" i="11" s="1"/>
  <c r="AV126" i="11"/>
  <c r="AL127" i="11"/>
  <c r="AM127" i="11" s="1"/>
  <c r="AN127" i="11" s="1"/>
  <c r="AV127" i="11"/>
  <c r="AL128" i="11"/>
  <c r="AM128" i="11" s="1"/>
  <c r="AN128" i="11" s="1"/>
  <c r="AV128" i="11"/>
  <c r="AL129" i="11"/>
  <c r="AM129" i="11" s="1"/>
  <c r="AN129" i="11" s="1"/>
  <c r="AV129" i="11"/>
  <c r="AL130" i="11"/>
  <c r="AM130" i="11" s="1"/>
  <c r="AN130" i="11" s="1"/>
  <c r="AV130" i="11"/>
  <c r="AL131" i="11"/>
  <c r="AM131" i="11" s="1"/>
  <c r="AN131" i="11" s="1"/>
  <c r="AV131" i="11"/>
  <c r="AL132" i="11"/>
  <c r="AM132" i="11" s="1"/>
  <c r="AN132" i="11" s="1"/>
  <c r="AV132" i="11"/>
  <c r="AL133" i="11"/>
  <c r="AM133" i="11" s="1"/>
  <c r="AV133" i="11"/>
  <c r="AL134" i="11"/>
  <c r="AM134" i="11" s="1"/>
  <c r="AV134" i="11"/>
  <c r="AL135" i="11"/>
  <c r="AM135" i="11" s="1"/>
  <c r="AV135" i="11"/>
  <c r="AL136" i="11"/>
  <c r="AM136" i="11" s="1"/>
  <c r="AV136" i="11"/>
  <c r="AL137" i="11"/>
  <c r="AM137" i="11" s="1"/>
  <c r="AN137" i="11" s="1"/>
  <c r="AV137" i="11"/>
  <c r="AL138" i="11"/>
  <c r="AM138" i="11" s="1"/>
  <c r="AN138" i="11" s="1"/>
  <c r="AV138" i="11"/>
  <c r="AL139" i="11"/>
  <c r="AM139" i="11" s="1"/>
  <c r="AV139" i="11"/>
  <c r="AL140" i="11"/>
  <c r="AM140" i="11" s="1"/>
  <c r="AN140" i="11" s="1"/>
  <c r="AV140" i="11"/>
  <c r="AL141" i="11"/>
  <c r="AM141" i="11" s="1"/>
  <c r="AN141" i="11" s="1"/>
  <c r="AV141" i="11"/>
  <c r="AL142" i="11"/>
  <c r="AM142" i="11" s="1"/>
  <c r="AN142" i="11" s="1"/>
  <c r="AV142" i="11"/>
  <c r="AL143" i="11"/>
  <c r="AM143" i="11" s="1"/>
  <c r="AN143" i="11" s="1"/>
  <c r="AV143" i="11"/>
  <c r="AL144" i="11"/>
  <c r="AM144" i="11" s="1"/>
  <c r="AN144" i="11" s="1"/>
  <c r="AV144" i="11"/>
  <c r="AL145" i="11"/>
  <c r="AM145" i="11" s="1"/>
  <c r="AV145" i="11"/>
  <c r="AL146" i="11"/>
  <c r="AM146" i="11" s="1"/>
  <c r="AN146" i="11" s="1"/>
  <c r="AV146" i="11"/>
  <c r="AL147" i="11"/>
  <c r="AM147" i="11" s="1"/>
  <c r="AN147" i="11" s="1"/>
  <c r="AV147" i="11"/>
  <c r="AL148" i="11"/>
  <c r="AM148" i="11" s="1"/>
  <c r="AN148" i="11" s="1"/>
  <c r="AV148" i="11"/>
  <c r="AL149" i="11"/>
  <c r="AM149" i="11" s="1"/>
  <c r="AN149" i="11" s="1"/>
  <c r="AV149" i="11"/>
  <c r="AL150" i="11"/>
  <c r="AM150" i="11" s="1"/>
  <c r="AN150" i="11" s="1"/>
  <c r="AV150" i="11"/>
  <c r="AL151" i="11"/>
  <c r="AM151" i="11" s="1"/>
  <c r="AN151" i="11" s="1"/>
  <c r="AV151" i="11"/>
  <c r="AL152" i="11"/>
  <c r="AM152" i="11" s="1"/>
  <c r="AN152" i="11" s="1"/>
  <c r="AV152" i="11"/>
  <c r="AL153" i="11"/>
  <c r="AM153" i="11" s="1"/>
  <c r="AN153" i="11" s="1"/>
  <c r="AV153" i="11"/>
  <c r="AL154" i="11"/>
  <c r="AM154" i="11" s="1"/>
  <c r="AN154" i="11" s="1"/>
  <c r="AV154" i="11"/>
  <c r="AL155" i="11"/>
  <c r="AM155" i="11" s="1"/>
  <c r="AN155" i="11" s="1"/>
  <c r="AV155" i="11"/>
  <c r="AL156" i="11"/>
  <c r="AM156" i="11" s="1"/>
  <c r="AN156" i="11" s="1"/>
  <c r="AV156" i="11"/>
  <c r="AL157" i="11"/>
  <c r="AM157" i="11" s="1"/>
  <c r="AN157" i="11" s="1"/>
  <c r="AV157" i="11"/>
  <c r="AL158" i="11"/>
  <c r="AM158" i="11" s="1"/>
  <c r="AV158" i="11"/>
  <c r="AL159" i="11"/>
  <c r="AM159" i="11" s="1"/>
  <c r="AN159" i="11" s="1"/>
  <c r="AV159" i="11"/>
  <c r="AL160" i="11"/>
  <c r="AM160" i="11" s="1"/>
  <c r="AN160" i="11" s="1"/>
  <c r="AV160" i="11"/>
  <c r="AL161" i="11"/>
  <c r="AM161" i="11" s="1"/>
  <c r="AN161" i="11" s="1"/>
  <c r="AV161" i="11"/>
  <c r="AL162" i="11"/>
  <c r="AM162" i="11" s="1"/>
  <c r="AN162" i="11" s="1"/>
  <c r="AV162" i="11"/>
  <c r="AL163" i="11"/>
  <c r="AM163" i="11" s="1"/>
  <c r="AN163" i="11" s="1"/>
  <c r="AV163" i="11"/>
  <c r="AL164" i="11"/>
  <c r="AM164" i="11" s="1"/>
  <c r="AV164" i="11"/>
  <c r="AL165" i="11"/>
  <c r="AM165" i="11" s="1"/>
  <c r="AN165" i="11" s="1"/>
  <c r="AV165" i="11"/>
  <c r="AL166" i="11"/>
  <c r="AM166" i="11" s="1"/>
  <c r="AN166" i="11" s="1"/>
  <c r="AV166" i="11"/>
  <c r="AL167" i="11"/>
  <c r="AM167" i="11" s="1"/>
  <c r="AN167" i="11" s="1"/>
  <c r="AV167" i="11"/>
  <c r="AL168" i="11"/>
  <c r="AM168" i="11" s="1"/>
  <c r="AN168" i="11" s="1"/>
  <c r="AV168" i="11"/>
  <c r="AL169" i="11"/>
  <c r="AM169" i="11" s="1"/>
  <c r="AV169" i="11"/>
  <c r="AL170" i="11"/>
  <c r="AM170" i="11" s="1"/>
  <c r="AN170" i="11" s="1"/>
  <c r="AV170" i="11"/>
  <c r="AL171" i="11"/>
  <c r="AM171" i="11" s="1"/>
  <c r="AN171" i="11" s="1"/>
  <c r="AV171" i="11"/>
  <c r="AL172" i="11"/>
  <c r="AM172" i="11" s="1"/>
  <c r="AN172" i="11" s="1"/>
  <c r="AV172" i="11"/>
  <c r="AL173" i="11"/>
  <c r="AM173" i="11" s="1"/>
  <c r="AN173" i="11" s="1"/>
  <c r="AV173" i="11"/>
  <c r="AL174" i="11"/>
  <c r="AM174" i="11" s="1"/>
  <c r="AN174" i="11" s="1"/>
  <c r="AV174" i="11"/>
  <c r="AL175" i="11"/>
  <c r="AM175" i="11" s="1"/>
  <c r="AN175" i="11" s="1"/>
  <c r="AV175" i="11"/>
  <c r="AL176" i="11"/>
  <c r="AM176" i="11" s="1"/>
  <c r="AN176" i="11" s="1"/>
  <c r="AV176" i="11"/>
  <c r="AL177" i="11"/>
  <c r="AM177" i="11" s="1"/>
  <c r="AN177" i="11" s="1"/>
  <c r="AV177" i="11"/>
  <c r="AL178" i="11"/>
  <c r="AM178" i="11" s="1"/>
  <c r="AN178" i="11" s="1"/>
  <c r="AV178" i="11"/>
  <c r="AL179" i="11"/>
  <c r="AM179" i="11" s="1"/>
  <c r="AN179" i="11" s="1"/>
  <c r="AV179" i="11"/>
  <c r="AL180" i="11"/>
  <c r="AM180" i="11" s="1"/>
  <c r="AV180" i="11"/>
  <c r="AL181" i="11"/>
  <c r="AM181" i="11" s="1"/>
  <c r="AV181" i="11"/>
  <c r="AL182" i="11"/>
  <c r="AM182" i="11" s="1"/>
  <c r="AN182" i="11" s="1"/>
  <c r="AV182" i="11"/>
  <c r="AL183" i="11"/>
  <c r="AM183" i="11" s="1"/>
  <c r="AN183" i="11" s="1"/>
  <c r="AV183" i="11"/>
  <c r="AL184" i="11"/>
  <c r="AM184" i="11" s="1"/>
  <c r="AN184" i="11" s="1"/>
  <c r="AV184" i="11"/>
  <c r="AL185" i="11"/>
  <c r="AM185" i="11" s="1"/>
  <c r="AN185" i="11" s="1"/>
  <c r="AV185" i="11"/>
  <c r="AL186" i="11"/>
  <c r="AM186" i="11" s="1"/>
  <c r="AV186" i="11"/>
  <c r="AL187" i="11"/>
  <c r="AM187" i="11" s="1"/>
  <c r="AN187" i="11" s="1"/>
  <c r="AV187" i="11"/>
  <c r="AL188" i="11"/>
  <c r="AM188" i="11" s="1"/>
  <c r="AN188" i="11" s="1"/>
  <c r="AV188" i="11"/>
  <c r="AL189" i="11"/>
  <c r="AM189" i="11" s="1"/>
  <c r="AN189" i="11" s="1"/>
  <c r="AV189" i="11"/>
  <c r="AL190" i="11"/>
  <c r="AM190" i="11" s="1"/>
  <c r="AN190" i="11" s="1"/>
  <c r="AV190" i="11"/>
  <c r="AL191" i="11"/>
  <c r="AM191" i="11" s="1"/>
  <c r="AN191" i="11" s="1"/>
  <c r="AV191" i="11"/>
  <c r="AL192" i="11"/>
  <c r="AM192" i="11" s="1"/>
  <c r="AN192" i="11" s="1"/>
  <c r="AV192" i="11"/>
  <c r="AL193" i="11"/>
  <c r="AM193" i="11" s="1"/>
  <c r="AN193" i="11" s="1"/>
  <c r="AV193" i="11"/>
  <c r="AL194" i="11"/>
  <c r="AM194" i="11" s="1"/>
  <c r="AV194" i="11"/>
  <c r="AL195" i="11"/>
  <c r="AM195" i="11" s="1"/>
  <c r="AN195" i="11" s="1"/>
  <c r="AV195" i="11"/>
  <c r="AL196" i="11"/>
  <c r="AM196" i="11" s="1"/>
  <c r="AN196" i="11" s="1"/>
  <c r="AV196" i="11"/>
  <c r="AL197" i="11"/>
  <c r="AM197" i="11" s="1"/>
  <c r="AN197" i="11" s="1"/>
  <c r="AV197" i="11"/>
  <c r="AL198" i="11"/>
  <c r="AM198" i="11" s="1"/>
  <c r="AN198" i="11" s="1"/>
  <c r="AV198" i="11"/>
  <c r="AL199" i="11"/>
  <c r="AM199" i="11" s="1"/>
  <c r="AN199" i="11" s="1"/>
  <c r="AV199" i="11"/>
  <c r="AL200" i="11"/>
  <c r="AM200" i="11" s="1"/>
  <c r="AN200" i="11" s="1"/>
  <c r="AV200" i="11"/>
  <c r="AL201" i="11"/>
  <c r="AM201" i="11" s="1"/>
  <c r="AN201" i="11" s="1"/>
  <c r="AV201" i="11"/>
  <c r="AL202" i="11"/>
  <c r="AM202" i="11" s="1"/>
  <c r="AN202" i="11" s="1"/>
  <c r="AV202" i="11"/>
  <c r="AL203" i="11"/>
  <c r="AM203" i="11" s="1"/>
  <c r="AN203" i="11" s="1"/>
  <c r="AV203" i="11"/>
  <c r="AL204" i="11"/>
  <c r="AM204" i="11" s="1"/>
  <c r="AN204" i="11" s="1"/>
  <c r="AV204" i="11"/>
  <c r="AL205" i="11"/>
  <c r="AM205" i="11" s="1"/>
  <c r="AN205" i="11" s="1"/>
  <c r="AV205" i="11"/>
  <c r="AL206" i="11"/>
  <c r="AM206" i="11" s="1"/>
  <c r="AN206" i="11" s="1"/>
  <c r="AV206" i="11"/>
  <c r="AL207" i="11"/>
  <c r="AM207" i="11" s="1"/>
  <c r="AN207" i="11" s="1"/>
  <c r="AV207" i="11"/>
  <c r="AL208" i="11"/>
  <c r="AM208" i="11" s="1"/>
  <c r="AV208" i="11"/>
  <c r="AL209" i="11"/>
  <c r="AM209" i="11" s="1"/>
  <c r="AN209" i="11" s="1"/>
  <c r="AV209" i="11"/>
  <c r="AL210" i="11"/>
  <c r="AM210" i="11" s="1"/>
  <c r="AV210" i="11"/>
  <c r="AL211" i="11"/>
  <c r="AM211" i="11" s="1"/>
  <c r="AN211" i="11" s="1"/>
  <c r="AV211" i="11"/>
  <c r="AL212" i="11"/>
  <c r="AM212" i="11" s="1"/>
  <c r="AN212" i="11" s="1"/>
  <c r="AV212" i="11"/>
  <c r="AL213" i="11"/>
  <c r="AM213" i="11" s="1"/>
  <c r="AN213" i="11" s="1"/>
  <c r="AV213" i="11"/>
  <c r="AL214" i="11"/>
  <c r="AM214" i="11" s="1"/>
  <c r="AN214" i="11" s="1"/>
  <c r="AV214" i="11"/>
  <c r="AL215" i="11"/>
  <c r="AM215" i="11" s="1"/>
  <c r="AN215" i="11" s="1"/>
  <c r="AV215" i="11"/>
  <c r="AL216" i="11"/>
  <c r="AM216" i="11" s="1"/>
  <c r="AV216" i="11"/>
  <c r="AL217" i="11"/>
  <c r="AM217" i="11" s="1"/>
  <c r="AV217" i="11"/>
  <c r="AL218" i="11"/>
  <c r="AM218" i="11" s="1"/>
  <c r="AV218" i="11"/>
  <c r="AL219" i="11"/>
  <c r="AM219" i="11" s="1"/>
  <c r="AV219" i="11"/>
  <c r="AL220" i="11"/>
  <c r="AM220" i="11" s="1"/>
  <c r="AV220" i="11"/>
  <c r="AL221" i="11"/>
  <c r="AM221" i="11" s="1"/>
  <c r="AV221" i="11"/>
  <c r="AL222" i="11"/>
  <c r="AM222" i="11" s="1"/>
  <c r="AV222" i="11"/>
  <c r="AL223" i="11"/>
  <c r="AM223" i="11" s="1"/>
  <c r="AV223" i="11"/>
  <c r="AL224" i="11"/>
  <c r="AM224" i="11" s="1"/>
  <c r="AV224" i="11"/>
  <c r="AL225" i="11"/>
  <c r="AM225" i="11" s="1"/>
  <c r="AV225" i="11"/>
  <c r="AL226" i="11"/>
  <c r="AM226" i="11" s="1"/>
  <c r="AV226" i="11"/>
  <c r="AL227" i="11"/>
  <c r="AM227" i="11" s="1"/>
  <c r="AN227" i="11" s="1"/>
  <c r="AV227" i="11"/>
  <c r="AL228" i="11"/>
  <c r="AM228" i="11" s="1"/>
  <c r="AN228" i="11" s="1"/>
  <c r="AV228" i="11"/>
  <c r="AL229" i="11"/>
  <c r="AM229" i="11" s="1"/>
  <c r="AN229" i="11" s="1"/>
  <c r="AV229" i="11"/>
  <c r="AL230" i="11"/>
  <c r="AM230" i="11" s="1"/>
  <c r="AN230" i="11" s="1"/>
  <c r="AV230" i="11"/>
  <c r="AL231" i="11"/>
  <c r="AM231" i="11" s="1"/>
  <c r="AN231" i="11" s="1"/>
  <c r="AV231" i="11"/>
  <c r="AL232" i="11"/>
  <c r="AM232" i="11" s="1"/>
  <c r="AV232" i="11"/>
  <c r="AL233" i="11"/>
  <c r="AM233" i="11" s="1"/>
  <c r="AN233" i="11" s="1"/>
  <c r="AV233" i="11"/>
  <c r="AL234" i="11"/>
  <c r="AM234" i="11" s="1"/>
  <c r="AN234" i="11" s="1"/>
  <c r="AV234" i="11"/>
  <c r="AL235" i="11"/>
  <c r="AM235" i="11" s="1"/>
  <c r="AN235" i="11" s="1"/>
  <c r="AV235" i="11"/>
  <c r="AL236" i="11"/>
  <c r="AM236" i="11" s="1"/>
  <c r="AV236" i="11"/>
  <c r="AL237" i="11"/>
  <c r="AM237" i="11" s="1"/>
  <c r="AN237" i="11" s="1"/>
  <c r="AV237" i="11"/>
  <c r="AL238" i="11"/>
  <c r="AM238" i="11" s="1"/>
  <c r="AV238" i="11"/>
  <c r="AL239" i="11"/>
  <c r="AM239" i="11" s="1"/>
  <c r="AV239" i="11"/>
  <c r="AL240" i="11"/>
  <c r="AM240" i="11" s="1"/>
  <c r="AV240" i="11"/>
  <c r="AL241" i="11"/>
  <c r="AM241" i="11" s="1"/>
  <c r="AN241" i="11" s="1"/>
  <c r="AV241" i="11"/>
  <c r="AL242" i="11"/>
  <c r="AM242" i="11" s="1"/>
  <c r="AV242" i="11"/>
  <c r="AL243" i="11"/>
  <c r="AM243" i="11" s="1"/>
  <c r="AV243" i="11"/>
  <c r="AL244" i="11"/>
  <c r="AM244" i="11" s="1"/>
  <c r="AN244" i="11" s="1"/>
  <c r="AV244" i="11"/>
  <c r="AL245" i="11"/>
  <c r="AM245" i="11" s="1"/>
  <c r="AN245" i="11" s="1"/>
  <c r="AV245" i="11"/>
  <c r="AL246" i="11"/>
  <c r="AM246" i="11" s="1"/>
  <c r="AV246" i="11"/>
  <c r="AL247" i="11"/>
  <c r="AM247" i="11" s="1"/>
  <c r="AV247" i="11"/>
  <c r="AL248" i="11"/>
  <c r="AM248" i="11" s="1"/>
  <c r="AV248" i="11"/>
  <c r="AL249" i="11"/>
  <c r="AM249" i="11" s="1"/>
  <c r="AV249" i="11"/>
  <c r="AL250" i="11"/>
  <c r="AM250" i="11" s="1"/>
  <c r="AV250" i="11"/>
  <c r="AL251" i="11"/>
  <c r="AM251" i="11" s="1"/>
  <c r="AV251" i="11"/>
  <c r="AL252" i="11"/>
  <c r="AM252" i="11" s="1"/>
  <c r="AN252" i="11" s="1"/>
  <c r="AV252" i="11"/>
  <c r="AL253" i="11"/>
  <c r="AM253" i="11" s="1"/>
  <c r="AN253" i="11" s="1"/>
  <c r="AV253" i="11"/>
  <c r="AL254" i="11"/>
  <c r="AM254" i="11" s="1"/>
  <c r="AN254" i="11" s="1"/>
  <c r="AV254" i="11"/>
  <c r="AL255" i="11"/>
  <c r="AM255" i="11" s="1"/>
  <c r="AN255" i="11" s="1"/>
  <c r="AV255" i="11"/>
  <c r="AL256" i="11"/>
  <c r="AM256" i="11" s="1"/>
  <c r="AN256" i="11" s="1"/>
  <c r="AV256" i="11"/>
  <c r="AL257" i="11"/>
  <c r="AM257" i="11" s="1"/>
  <c r="AV257" i="11"/>
  <c r="AL258" i="11"/>
  <c r="AM258" i="11" s="1"/>
  <c r="AN258" i="11" s="1"/>
  <c r="AV258" i="11"/>
  <c r="AL259" i="11"/>
  <c r="AM259" i="11" s="1"/>
  <c r="AV259" i="11"/>
  <c r="AL260" i="11"/>
  <c r="AM260" i="11" s="1"/>
  <c r="AV260" i="11"/>
  <c r="AL261" i="11"/>
  <c r="AM261" i="11" s="1"/>
  <c r="AV261" i="11"/>
  <c r="AL262" i="11"/>
  <c r="AM262" i="11" s="1"/>
  <c r="AV262" i="11"/>
  <c r="AL263" i="11"/>
  <c r="AM263" i="11" s="1"/>
  <c r="AV263" i="11"/>
  <c r="AL264" i="11"/>
  <c r="AM264" i="11" s="1"/>
  <c r="AV264" i="11"/>
  <c r="AL265" i="11"/>
  <c r="AM265" i="11" s="1"/>
  <c r="AV265" i="11"/>
  <c r="AL266" i="11"/>
  <c r="AM266" i="11" s="1"/>
  <c r="AV266" i="11"/>
  <c r="AL267" i="11"/>
  <c r="AM267" i="11" s="1"/>
  <c r="AV267" i="11"/>
  <c r="AL268" i="11"/>
  <c r="AM268" i="11" s="1"/>
  <c r="AV268" i="11"/>
  <c r="AL269" i="11"/>
  <c r="AM269" i="11" s="1"/>
  <c r="AV269" i="11"/>
  <c r="AL270" i="11"/>
  <c r="AM270" i="11" s="1"/>
  <c r="AV270" i="11"/>
  <c r="AL271" i="11"/>
  <c r="AM271" i="11" s="1"/>
  <c r="AV271" i="11"/>
  <c r="AL272" i="11"/>
  <c r="AM272" i="11" s="1"/>
  <c r="AV272" i="11"/>
  <c r="AL273" i="11"/>
  <c r="AM273" i="11" s="1"/>
  <c r="AV273" i="11"/>
  <c r="AL274" i="11"/>
  <c r="AM274" i="11" s="1"/>
  <c r="AN274" i="11" s="1"/>
  <c r="AV274" i="11"/>
  <c r="AL275" i="11"/>
  <c r="AM275" i="11" s="1"/>
  <c r="AN275" i="11" s="1"/>
  <c r="AV275" i="11"/>
  <c r="AL276" i="11"/>
  <c r="AM276" i="11" s="1"/>
  <c r="AV276" i="11"/>
  <c r="AL277" i="11"/>
  <c r="AM277" i="11" s="1"/>
  <c r="AN277" i="11" s="1"/>
  <c r="AV277" i="11"/>
  <c r="AL278" i="11"/>
  <c r="AM278" i="11" s="1"/>
  <c r="AN278" i="11" s="1"/>
  <c r="AV278" i="11"/>
  <c r="AL279" i="11"/>
  <c r="AM279" i="11" s="1"/>
  <c r="AN279" i="11" s="1"/>
  <c r="AV279" i="11"/>
  <c r="AL280" i="11"/>
  <c r="AM280" i="11" s="1"/>
  <c r="AN280" i="11" s="1"/>
  <c r="AV280" i="11"/>
  <c r="AL281" i="11"/>
  <c r="AM281" i="11" s="1"/>
  <c r="AN281" i="11" s="1"/>
  <c r="AV281" i="11"/>
  <c r="AL282" i="11"/>
  <c r="AM282" i="11" s="1"/>
  <c r="AN282" i="11" s="1"/>
  <c r="AV282" i="11"/>
  <c r="AL283" i="11"/>
  <c r="AM283" i="11" s="1"/>
  <c r="AN283" i="11" s="1"/>
  <c r="AV283" i="11"/>
  <c r="AL284" i="11"/>
  <c r="AM284" i="11" s="1"/>
  <c r="AN284" i="11" s="1"/>
  <c r="AV284" i="11"/>
  <c r="AL285" i="11"/>
  <c r="AM285" i="11" s="1"/>
  <c r="AV285" i="11"/>
  <c r="AL286" i="11"/>
  <c r="AM286" i="11" s="1"/>
  <c r="AN286" i="11" s="1"/>
  <c r="AV286" i="11"/>
  <c r="AL287" i="11"/>
  <c r="AM287" i="11" s="1"/>
  <c r="AN287" i="11" s="1"/>
  <c r="AV287" i="11"/>
  <c r="AL288" i="11"/>
  <c r="AM288" i="11" s="1"/>
  <c r="AN288" i="11" s="1"/>
  <c r="AV288" i="11"/>
  <c r="AL289" i="11"/>
  <c r="AM289" i="11" s="1"/>
  <c r="AN289" i="11" s="1"/>
  <c r="AV289" i="11"/>
  <c r="AL290" i="11"/>
  <c r="AM290" i="11" s="1"/>
  <c r="AN290" i="11" s="1"/>
  <c r="AV290" i="11"/>
  <c r="AL291" i="11"/>
  <c r="AM291" i="11" s="1"/>
  <c r="AN291" i="11" s="1"/>
  <c r="AV291" i="11"/>
  <c r="AL292" i="11"/>
  <c r="AM292" i="11" s="1"/>
  <c r="AN292" i="11" s="1"/>
  <c r="AV292" i="11"/>
  <c r="AL293" i="11"/>
  <c r="AM293" i="11" s="1"/>
  <c r="AN293" i="11" s="1"/>
  <c r="AV293" i="11"/>
  <c r="AL294" i="11"/>
  <c r="AM294" i="11" s="1"/>
  <c r="AN294" i="11" s="1"/>
  <c r="AV294" i="11"/>
  <c r="AL295" i="11"/>
  <c r="AM295" i="11" s="1"/>
  <c r="AN295" i="11" s="1"/>
  <c r="AV295" i="11"/>
  <c r="AL296" i="11"/>
  <c r="AM296" i="11" s="1"/>
  <c r="AN296" i="11" s="1"/>
  <c r="AV296" i="11"/>
  <c r="AL297" i="11"/>
  <c r="AM297" i="11" s="1"/>
  <c r="AN297" i="11" s="1"/>
  <c r="AV297" i="11"/>
  <c r="AL298" i="11"/>
  <c r="AM298" i="11" s="1"/>
  <c r="AN298" i="11" s="1"/>
  <c r="AV298" i="11"/>
  <c r="AL299" i="11"/>
  <c r="AM299" i="11" s="1"/>
  <c r="AN299" i="11" s="1"/>
  <c r="AV299" i="11"/>
  <c r="AL300" i="11"/>
  <c r="AM300" i="11" s="1"/>
  <c r="AN300" i="11" s="1"/>
  <c r="AV300" i="11"/>
  <c r="AL301" i="11"/>
  <c r="AM301" i="11" s="1"/>
  <c r="AN301" i="11" s="1"/>
  <c r="AV301" i="11"/>
  <c r="AL302" i="11"/>
  <c r="AM302" i="11" s="1"/>
  <c r="AN302" i="11" s="1"/>
  <c r="AV302" i="11"/>
  <c r="AL303" i="11"/>
  <c r="AM303" i="11" s="1"/>
  <c r="AN303" i="11" s="1"/>
  <c r="AV303" i="11"/>
  <c r="AL304" i="11"/>
  <c r="AM304" i="11" s="1"/>
  <c r="AN304" i="11" s="1"/>
  <c r="AV304" i="11"/>
  <c r="AL305" i="11"/>
  <c r="AM305" i="11" s="1"/>
  <c r="AN305" i="11" s="1"/>
  <c r="AV305" i="11"/>
  <c r="AL306" i="11"/>
  <c r="AM306" i="11" s="1"/>
  <c r="AV306" i="11"/>
  <c r="AL307" i="11"/>
  <c r="AM307" i="11" s="1"/>
  <c r="AV307" i="11"/>
  <c r="AL308" i="11"/>
  <c r="AM308" i="11" s="1"/>
  <c r="AV308" i="11"/>
  <c r="AL309" i="11"/>
  <c r="AM309" i="11" s="1"/>
  <c r="AV309" i="11"/>
  <c r="AL310" i="11"/>
  <c r="AM310" i="11" s="1"/>
  <c r="AV310" i="11"/>
  <c r="AL311" i="11"/>
  <c r="AM311" i="11" s="1"/>
  <c r="AV311" i="11"/>
  <c r="AL312" i="11"/>
  <c r="AM312" i="11" s="1"/>
  <c r="AV312" i="11"/>
  <c r="AL313" i="11"/>
  <c r="AM313" i="11" s="1"/>
  <c r="AV313" i="11"/>
  <c r="AL314" i="11"/>
  <c r="AM314" i="11" s="1"/>
  <c r="AV314" i="11"/>
  <c r="AL315" i="11"/>
  <c r="AM315" i="11" s="1"/>
  <c r="AV315" i="11"/>
  <c r="AL316" i="11"/>
  <c r="AM316" i="11" s="1"/>
  <c r="AV316" i="11"/>
  <c r="AL317" i="11"/>
  <c r="AM317" i="11" s="1"/>
  <c r="AN317" i="11" s="1"/>
  <c r="AV317" i="11"/>
  <c r="AL318" i="11"/>
  <c r="AM318" i="11" s="1"/>
  <c r="AV318" i="11"/>
  <c r="AL319" i="11"/>
  <c r="AM319" i="11" s="1"/>
  <c r="AN319" i="11" s="1"/>
  <c r="AV319" i="11"/>
  <c r="AL320" i="11"/>
  <c r="AM320" i="11" s="1"/>
  <c r="AN320" i="11" s="1"/>
  <c r="AV320" i="11"/>
  <c r="AL321" i="11"/>
  <c r="AM321" i="11" s="1"/>
  <c r="AN321" i="11" s="1"/>
  <c r="AV321" i="11"/>
  <c r="AL322" i="11"/>
  <c r="AM322" i="11" s="1"/>
  <c r="AN322" i="11" s="1"/>
  <c r="AV322" i="11"/>
  <c r="AL323" i="11"/>
  <c r="AM323" i="11" s="1"/>
  <c r="AN323" i="11" s="1"/>
  <c r="AV323" i="11"/>
  <c r="AL324" i="11"/>
  <c r="AM324" i="11" s="1"/>
  <c r="AN324" i="11" s="1"/>
  <c r="AV324" i="11"/>
  <c r="AL325" i="11"/>
  <c r="AM325" i="11" s="1"/>
  <c r="AV325" i="11"/>
  <c r="AL326" i="11"/>
  <c r="AM326" i="11" s="1"/>
  <c r="AV326" i="11"/>
  <c r="AL327" i="11"/>
  <c r="AM327" i="11" s="1"/>
  <c r="AV327" i="11"/>
  <c r="AL328" i="11"/>
  <c r="AM328" i="11" s="1"/>
  <c r="AN328" i="11" s="1"/>
  <c r="AV328" i="11"/>
  <c r="AL329" i="11"/>
  <c r="AM329" i="11" s="1"/>
  <c r="AV329" i="11"/>
  <c r="AL330" i="11"/>
  <c r="AM330" i="11" s="1"/>
  <c r="AV330" i="11"/>
  <c r="AL331" i="11"/>
  <c r="AM331" i="11" s="1"/>
  <c r="AV331" i="11"/>
  <c r="AL332" i="11"/>
  <c r="AM332" i="11" s="1"/>
  <c r="AV332" i="11"/>
  <c r="AL333" i="11"/>
  <c r="AM333" i="11" s="1"/>
  <c r="AV333" i="11"/>
  <c r="AL334" i="11"/>
  <c r="AM334" i="11" s="1"/>
  <c r="AV334" i="11"/>
  <c r="AL335" i="11"/>
  <c r="AM335" i="11" s="1"/>
  <c r="AN335" i="11" s="1"/>
  <c r="AV335" i="11"/>
  <c r="AL336" i="11"/>
  <c r="AM336" i="11" s="1"/>
  <c r="AV336" i="11"/>
  <c r="AL337" i="11"/>
  <c r="AM337" i="11" s="1"/>
  <c r="AN337" i="11" s="1"/>
  <c r="AV337" i="11"/>
  <c r="AL338" i="11"/>
  <c r="AM338" i="11" s="1"/>
  <c r="AV338" i="11"/>
  <c r="AL339" i="11"/>
  <c r="AM339" i="11" s="1"/>
  <c r="AN339" i="11" s="1"/>
  <c r="AV339" i="11"/>
  <c r="AL340" i="11"/>
  <c r="AM340" i="11" s="1"/>
  <c r="AN340" i="11" s="1"/>
  <c r="AV340" i="11"/>
  <c r="AL341" i="11"/>
  <c r="AM341" i="11" s="1"/>
  <c r="AN341" i="11" s="1"/>
  <c r="AV341" i="11"/>
  <c r="AL342" i="11"/>
  <c r="AM342" i="11" s="1"/>
  <c r="AN342" i="11" s="1"/>
  <c r="AV342" i="11"/>
  <c r="AL343" i="11"/>
  <c r="AM343" i="11" s="1"/>
  <c r="AN343" i="11" s="1"/>
  <c r="AV343" i="11"/>
  <c r="AL344" i="11"/>
  <c r="AM344" i="11" s="1"/>
  <c r="AN344" i="11" s="1"/>
  <c r="AV344" i="11"/>
  <c r="AL345" i="11"/>
  <c r="AM345" i="11" s="1"/>
  <c r="AV345" i="11"/>
  <c r="AL346" i="11"/>
  <c r="AM346" i="11" s="1"/>
  <c r="AN346" i="11" s="1"/>
  <c r="AV346" i="11"/>
  <c r="AL347" i="11"/>
  <c r="AM347" i="11" s="1"/>
  <c r="AV347" i="11"/>
  <c r="AL348" i="11"/>
  <c r="AM348" i="11" s="1"/>
  <c r="AN348" i="11" s="1"/>
  <c r="AV348" i="11"/>
  <c r="AL349" i="11"/>
  <c r="AM349" i="11" s="1"/>
  <c r="AV349" i="11"/>
  <c r="AL350" i="11"/>
  <c r="AM350" i="11" s="1"/>
  <c r="AN350" i="11" s="1"/>
  <c r="AV350" i="11"/>
  <c r="AL351" i="11"/>
  <c r="AM351" i="11" s="1"/>
  <c r="AN351" i="11" s="1"/>
  <c r="AV351" i="11"/>
  <c r="AL352" i="11"/>
  <c r="AM352" i="11" s="1"/>
  <c r="AN352" i="11" s="1"/>
  <c r="AV352" i="11"/>
  <c r="AL353" i="11"/>
  <c r="AM353" i="11" s="1"/>
  <c r="AV353" i="11"/>
  <c r="AL354" i="11"/>
  <c r="AM354" i="11" s="1"/>
  <c r="AN354" i="11" s="1"/>
  <c r="AV354" i="11"/>
  <c r="AL355" i="11"/>
  <c r="AM355" i="11" s="1"/>
  <c r="AN355" i="11" s="1"/>
  <c r="AV355" i="11"/>
  <c r="AL356" i="11"/>
  <c r="AM356" i="11" s="1"/>
  <c r="AN356" i="11" s="1"/>
  <c r="AV356" i="11"/>
  <c r="AL357" i="11"/>
  <c r="AM357" i="11" s="1"/>
  <c r="AN357" i="11" s="1"/>
  <c r="AV357" i="11"/>
  <c r="AL358" i="11"/>
  <c r="AM358" i="11" s="1"/>
  <c r="AN358" i="11" s="1"/>
  <c r="AV358" i="11"/>
  <c r="AL359" i="11"/>
  <c r="AM359" i="11" s="1"/>
  <c r="AN359" i="11" s="1"/>
  <c r="AV359" i="11"/>
  <c r="AL360" i="11"/>
  <c r="AM360" i="11" s="1"/>
  <c r="AN360" i="11" s="1"/>
  <c r="AV360" i="11"/>
  <c r="AL361" i="11"/>
  <c r="AM361" i="11" s="1"/>
  <c r="AV361" i="11"/>
  <c r="AL362" i="11"/>
  <c r="AM362" i="11" s="1"/>
  <c r="AN362" i="11" s="1"/>
  <c r="AV362" i="11"/>
  <c r="AL363" i="11"/>
  <c r="AM363" i="11" s="1"/>
  <c r="AN363" i="11" s="1"/>
  <c r="AV363" i="11"/>
  <c r="AL364" i="11"/>
  <c r="AM364" i="11" s="1"/>
  <c r="AN364" i="11" s="1"/>
  <c r="AV364" i="11"/>
  <c r="AL365" i="11"/>
  <c r="AM365" i="11" s="1"/>
  <c r="AV365" i="11"/>
  <c r="AL366" i="11"/>
  <c r="AM366" i="11" s="1"/>
  <c r="AV366" i="11"/>
  <c r="AL367" i="11"/>
  <c r="AM367" i="11" s="1"/>
  <c r="AN367" i="11" s="1"/>
  <c r="AV367" i="11"/>
  <c r="AL368" i="11"/>
  <c r="AM368" i="11" s="1"/>
  <c r="AV368" i="11"/>
  <c r="AL369" i="11"/>
  <c r="AM369" i="11" s="1"/>
  <c r="AV369" i="11"/>
  <c r="AL370" i="11"/>
  <c r="AM370" i="11" s="1"/>
  <c r="AN370" i="11" s="1"/>
  <c r="AV370" i="11"/>
  <c r="AL371" i="11"/>
  <c r="AM371" i="11" s="1"/>
  <c r="AN371" i="11" s="1"/>
  <c r="AV371" i="11"/>
  <c r="AL372" i="11"/>
  <c r="AM372" i="11" s="1"/>
  <c r="AN372" i="11" s="1"/>
  <c r="AV372" i="11"/>
  <c r="AL373" i="11"/>
  <c r="AM373" i="11" s="1"/>
  <c r="AV373" i="11"/>
  <c r="AL374" i="11"/>
  <c r="AM374" i="11" s="1"/>
  <c r="AN374" i="11" s="1"/>
  <c r="AV374" i="11"/>
  <c r="AL375" i="11"/>
  <c r="AM375" i="11" s="1"/>
  <c r="AN375" i="11" s="1"/>
  <c r="AV375" i="11"/>
  <c r="AL376" i="11"/>
  <c r="AM376" i="11" s="1"/>
  <c r="AN376" i="11" s="1"/>
  <c r="AV376" i="11"/>
  <c r="AL377" i="11"/>
  <c r="AM377" i="11" s="1"/>
  <c r="AN377" i="11" s="1"/>
  <c r="AV377" i="11"/>
  <c r="AL378" i="11"/>
  <c r="AM378" i="11" s="1"/>
  <c r="AN378" i="11" s="1"/>
  <c r="AV378" i="11"/>
  <c r="AL379" i="11"/>
  <c r="AM379" i="11" s="1"/>
  <c r="AN379" i="11" s="1"/>
  <c r="AV379" i="11"/>
  <c r="AL380" i="11"/>
  <c r="AM380" i="11" s="1"/>
  <c r="AN380" i="11" s="1"/>
  <c r="AV380" i="11"/>
  <c r="AL381" i="11"/>
  <c r="AM381" i="11" s="1"/>
  <c r="AN381" i="11" s="1"/>
  <c r="AV381" i="11"/>
  <c r="AL382" i="11"/>
  <c r="AM382" i="11" s="1"/>
  <c r="AN382" i="11" s="1"/>
  <c r="AV382" i="11"/>
  <c r="AL383" i="11"/>
  <c r="AM383" i="11" s="1"/>
  <c r="AN383" i="11" s="1"/>
  <c r="AV383" i="11"/>
  <c r="AL384" i="11"/>
  <c r="AM384" i="11" s="1"/>
  <c r="AN384" i="11" s="1"/>
  <c r="AV384" i="11"/>
  <c r="AL385" i="11"/>
  <c r="AM385" i="11" s="1"/>
  <c r="AN385" i="11" s="1"/>
  <c r="AV385" i="11"/>
  <c r="AL386" i="11"/>
  <c r="AM386" i="11" s="1"/>
  <c r="AN386" i="11" s="1"/>
  <c r="AV386" i="11"/>
  <c r="AL387" i="11"/>
  <c r="AM387" i="11" s="1"/>
  <c r="AN387" i="11" s="1"/>
  <c r="AV387" i="11"/>
  <c r="AL388" i="11"/>
  <c r="AM388" i="11" s="1"/>
  <c r="AN388" i="11" s="1"/>
  <c r="AV388" i="11"/>
  <c r="AL389" i="11"/>
  <c r="AM389" i="11" s="1"/>
  <c r="AN389" i="11" s="1"/>
  <c r="AV389" i="11"/>
  <c r="AL390" i="11"/>
  <c r="AM390" i="11" s="1"/>
  <c r="AN390" i="11" s="1"/>
  <c r="AV390" i="11"/>
  <c r="AL391" i="11"/>
  <c r="AM391" i="11" s="1"/>
  <c r="AN391" i="11" s="1"/>
  <c r="AV391" i="11"/>
  <c r="AL392" i="11"/>
  <c r="AM392" i="11" s="1"/>
  <c r="AN392" i="11" s="1"/>
  <c r="AV392" i="11"/>
  <c r="AL393" i="11"/>
  <c r="AM393" i="11" s="1"/>
  <c r="AN393" i="11" s="1"/>
  <c r="AV393" i="11"/>
  <c r="AL394" i="11"/>
  <c r="AM394" i="11" s="1"/>
  <c r="AN394" i="11" s="1"/>
  <c r="AV394" i="11"/>
  <c r="AL395" i="11"/>
  <c r="AM395" i="11" s="1"/>
  <c r="AN395" i="11" s="1"/>
  <c r="AV395" i="11"/>
  <c r="AL396" i="11"/>
  <c r="AM396" i="11" s="1"/>
  <c r="AN396" i="11" s="1"/>
  <c r="AV396" i="11"/>
  <c r="AL397" i="11"/>
  <c r="AM397" i="11" s="1"/>
  <c r="AN397" i="11" s="1"/>
  <c r="AV397" i="11"/>
  <c r="AL398" i="11"/>
  <c r="AM398" i="11" s="1"/>
  <c r="AN398" i="11" s="1"/>
  <c r="AV398" i="11"/>
  <c r="AL399" i="11"/>
  <c r="AM399" i="11" s="1"/>
  <c r="AN399" i="11" s="1"/>
  <c r="AV399" i="11"/>
  <c r="AL400" i="11"/>
  <c r="AM400" i="11" s="1"/>
  <c r="AN400" i="11" s="1"/>
  <c r="AV400" i="11"/>
  <c r="AL401" i="11"/>
  <c r="AM401" i="11" s="1"/>
  <c r="AN401" i="11" s="1"/>
  <c r="AV401" i="11"/>
  <c r="AL402" i="11"/>
  <c r="AM402" i="11" s="1"/>
  <c r="AN402" i="11" s="1"/>
  <c r="AV402" i="11"/>
  <c r="AL403" i="11"/>
  <c r="AM403" i="11" s="1"/>
  <c r="AN403" i="11" s="1"/>
  <c r="AV403" i="11"/>
  <c r="AL404" i="11"/>
  <c r="AM404" i="11" s="1"/>
  <c r="AN404" i="11" s="1"/>
  <c r="AV404" i="11"/>
  <c r="AL405" i="11"/>
  <c r="AM405" i="11" s="1"/>
  <c r="AN405" i="11" s="1"/>
  <c r="AV405" i="11"/>
  <c r="AL406" i="11"/>
  <c r="AM406" i="11" s="1"/>
  <c r="AN406" i="11" s="1"/>
  <c r="AV406" i="11"/>
  <c r="AL407" i="11"/>
  <c r="AM407" i="11" s="1"/>
  <c r="AN407" i="11" s="1"/>
  <c r="AV407" i="11"/>
  <c r="AL408" i="11"/>
  <c r="AM408" i="11" s="1"/>
  <c r="AN408" i="11" s="1"/>
  <c r="AV408" i="11"/>
  <c r="AL409" i="11"/>
  <c r="AM409" i="11" s="1"/>
  <c r="AN409" i="11" s="1"/>
  <c r="AV409" i="11"/>
  <c r="AL410" i="11"/>
  <c r="AM410" i="11" s="1"/>
  <c r="AN410" i="11" s="1"/>
  <c r="AV410" i="11"/>
  <c r="AL411" i="11"/>
  <c r="AM411" i="11" s="1"/>
  <c r="AN411" i="11" s="1"/>
  <c r="AV411" i="11"/>
  <c r="AL412" i="11"/>
  <c r="AM412" i="11" s="1"/>
  <c r="AN412" i="11" s="1"/>
  <c r="AV412" i="11"/>
  <c r="AL413" i="11"/>
  <c r="AM413" i="11" s="1"/>
  <c r="AN413" i="11" s="1"/>
  <c r="AV413" i="11"/>
  <c r="AL414" i="11"/>
  <c r="AM414" i="11" s="1"/>
  <c r="AN414" i="11" s="1"/>
  <c r="AV414" i="11"/>
  <c r="AL415" i="11"/>
  <c r="AM415" i="11" s="1"/>
  <c r="AV415" i="11"/>
  <c r="AL416" i="11"/>
  <c r="AM416" i="11" s="1"/>
  <c r="AV416" i="11"/>
  <c r="AL417" i="11"/>
  <c r="AM417" i="11" s="1"/>
  <c r="AN417" i="11" s="1"/>
  <c r="AV417" i="11"/>
  <c r="AL418" i="11"/>
  <c r="AM418" i="11" s="1"/>
  <c r="AN418" i="11" s="1"/>
  <c r="AV418" i="11"/>
  <c r="AL419" i="11"/>
  <c r="AM419" i="11" s="1"/>
  <c r="AN419" i="11" s="1"/>
  <c r="AV419" i="11"/>
  <c r="AL420" i="11"/>
  <c r="AM420" i="11" s="1"/>
  <c r="AN420" i="11" s="1"/>
  <c r="AV420" i="11"/>
  <c r="AL421" i="11"/>
  <c r="AM421" i="11" s="1"/>
  <c r="AN421" i="11" s="1"/>
  <c r="AV421" i="11"/>
  <c r="AL422" i="11"/>
  <c r="AM422" i="11" s="1"/>
  <c r="AN422" i="11" s="1"/>
  <c r="AV422" i="11"/>
  <c r="AL423" i="11"/>
  <c r="AM423" i="11" s="1"/>
  <c r="AN423" i="11" s="1"/>
  <c r="AV423" i="11"/>
  <c r="AL424" i="11"/>
  <c r="AM424" i="11" s="1"/>
  <c r="AN424" i="11" s="1"/>
  <c r="AV424" i="11"/>
  <c r="AL425" i="11"/>
  <c r="AM425" i="11" s="1"/>
  <c r="AN425" i="11" s="1"/>
  <c r="AV425" i="11"/>
  <c r="AL426" i="11"/>
  <c r="AM426" i="11" s="1"/>
  <c r="AN426" i="11" s="1"/>
  <c r="AV426" i="11"/>
  <c r="AL427" i="11"/>
  <c r="AM427" i="11" s="1"/>
  <c r="AV427" i="11"/>
  <c r="AL428" i="11"/>
  <c r="AM428" i="11" s="1"/>
  <c r="AN428" i="11" s="1"/>
  <c r="AV428" i="11"/>
  <c r="AL429" i="11"/>
  <c r="AM429" i="11" s="1"/>
  <c r="AN429" i="11" s="1"/>
  <c r="AV429" i="11"/>
  <c r="AL430" i="11"/>
  <c r="AM430" i="11" s="1"/>
  <c r="AN430" i="11" s="1"/>
  <c r="AV430" i="11"/>
  <c r="AL431" i="11"/>
  <c r="AM431" i="11" s="1"/>
  <c r="AN431" i="11" s="1"/>
  <c r="AV431" i="11"/>
  <c r="AL432" i="11"/>
  <c r="AM432" i="11" s="1"/>
  <c r="AV432" i="11"/>
  <c r="AL433" i="11"/>
  <c r="AM433" i="11" s="1"/>
  <c r="AN433" i="11" s="1"/>
  <c r="AV433" i="11"/>
  <c r="AL434" i="11"/>
  <c r="AM434" i="11" s="1"/>
  <c r="AN434" i="11" s="1"/>
  <c r="AV434" i="11"/>
  <c r="AL435" i="11"/>
  <c r="AM435" i="11" s="1"/>
  <c r="AN435" i="11" s="1"/>
  <c r="AV435" i="11"/>
  <c r="AL436" i="11"/>
  <c r="AM436" i="11" s="1"/>
  <c r="AN436" i="11" s="1"/>
  <c r="AV436" i="11"/>
  <c r="AL437" i="11"/>
  <c r="AM437" i="11" s="1"/>
  <c r="AN437" i="11" s="1"/>
  <c r="AV437" i="11"/>
  <c r="AL438" i="11"/>
  <c r="AM438" i="11" s="1"/>
  <c r="AN438" i="11" s="1"/>
  <c r="AV438" i="11"/>
  <c r="AL439" i="11"/>
  <c r="AM439" i="11" s="1"/>
  <c r="AN439" i="11" s="1"/>
  <c r="AV439" i="11"/>
  <c r="AL440" i="11"/>
  <c r="AM440" i="11" s="1"/>
  <c r="AN440" i="11" s="1"/>
  <c r="AV440" i="11"/>
  <c r="AL441" i="11"/>
  <c r="AM441" i="11" s="1"/>
  <c r="AN441" i="11" s="1"/>
  <c r="AV441" i="11"/>
  <c r="AL442" i="11"/>
  <c r="AM442" i="11" s="1"/>
  <c r="AN442" i="11" s="1"/>
  <c r="AV442" i="11"/>
  <c r="AL443" i="11"/>
  <c r="AM443" i="11" s="1"/>
  <c r="AV443" i="11"/>
  <c r="AL444" i="11"/>
  <c r="AM444" i="11" s="1"/>
  <c r="AV444" i="11"/>
  <c r="AL445" i="11"/>
  <c r="AM445" i="11" s="1"/>
  <c r="AV445" i="11"/>
  <c r="AL446" i="11"/>
  <c r="AM446" i="11" s="1"/>
  <c r="AN446" i="11" s="1"/>
  <c r="AV446" i="11"/>
  <c r="AL447" i="11"/>
  <c r="AM447" i="11" s="1"/>
  <c r="AN447" i="11" s="1"/>
  <c r="AV447" i="11"/>
  <c r="AL448" i="11"/>
  <c r="AM448" i="11" s="1"/>
  <c r="AN448" i="11" s="1"/>
  <c r="AV448" i="11"/>
  <c r="AL449" i="11"/>
  <c r="AM449" i="11" s="1"/>
  <c r="AV449" i="11"/>
  <c r="AL450" i="11"/>
  <c r="AM450" i="11" s="1"/>
  <c r="AN450" i="11" s="1"/>
  <c r="AV450" i="11"/>
  <c r="AL451" i="11"/>
  <c r="AM451" i="11" s="1"/>
  <c r="AV451" i="11"/>
  <c r="AL452" i="11"/>
  <c r="AM452" i="11" s="1"/>
  <c r="AV452" i="11"/>
  <c r="AL453" i="11"/>
  <c r="AM453" i="11" s="1"/>
  <c r="AN453" i="11" s="1"/>
  <c r="AV453" i="11"/>
  <c r="AL454" i="11"/>
  <c r="AM454" i="11" s="1"/>
  <c r="AN454" i="11" s="1"/>
  <c r="AV454" i="11"/>
  <c r="AL455" i="11"/>
  <c r="AM455" i="11" s="1"/>
  <c r="AV455" i="11"/>
  <c r="AL456" i="11"/>
  <c r="AM456" i="11" s="1"/>
  <c r="AN456" i="11" s="1"/>
  <c r="AV456" i="11"/>
  <c r="AL457" i="11"/>
  <c r="AM457" i="11" s="1"/>
  <c r="AV457" i="11"/>
  <c r="AL458" i="11"/>
  <c r="AM458" i="11" s="1"/>
  <c r="AV458" i="11"/>
  <c r="AL459" i="11"/>
  <c r="AM459" i="11" s="1"/>
  <c r="AN459" i="11" s="1"/>
  <c r="AV459" i="11"/>
  <c r="AL460" i="11"/>
  <c r="AM460" i="11" s="1"/>
  <c r="AN460" i="11" s="1"/>
  <c r="AV460" i="11"/>
  <c r="AL461" i="11"/>
  <c r="AM461" i="11" s="1"/>
  <c r="AN461" i="11" s="1"/>
  <c r="AV461" i="11"/>
  <c r="AL462" i="11"/>
  <c r="AM462" i="11" s="1"/>
  <c r="AN462" i="11" s="1"/>
  <c r="AV462" i="11"/>
  <c r="AL463" i="11"/>
  <c r="AM463" i="11" s="1"/>
  <c r="AN463" i="11" s="1"/>
  <c r="AV463" i="11"/>
  <c r="AL464" i="11"/>
  <c r="AM464" i="11" s="1"/>
  <c r="AN464" i="11" s="1"/>
  <c r="AV464" i="11"/>
  <c r="AL465" i="11"/>
  <c r="AM465" i="11" s="1"/>
  <c r="AV465" i="11"/>
  <c r="AL466" i="11"/>
  <c r="AM466" i="11" s="1"/>
  <c r="AV466" i="11"/>
  <c r="AL467" i="11"/>
  <c r="AM467" i="11" s="1"/>
  <c r="AV467" i="11"/>
  <c r="AL468" i="11"/>
  <c r="AM468" i="11" s="1"/>
  <c r="AN468" i="11" s="1"/>
  <c r="AV468" i="11"/>
  <c r="AL469" i="11"/>
  <c r="AM469" i="11" s="1"/>
  <c r="AN469" i="11" s="1"/>
  <c r="AV469" i="11"/>
  <c r="AL470" i="11"/>
  <c r="AM470" i="11" s="1"/>
  <c r="AN470" i="11" s="1"/>
  <c r="AV470" i="11"/>
  <c r="AL471" i="11"/>
  <c r="AM471" i="11" s="1"/>
  <c r="AN471" i="11" s="1"/>
  <c r="AV471" i="11"/>
  <c r="AL472" i="11"/>
  <c r="AM472" i="11" s="1"/>
  <c r="AN472" i="11" s="1"/>
  <c r="AV472" i="11"/>
  <c r="AL473" i="11"/>
  <c r="AM473" i="11" s="1"/>
  <c r="AN473" i="11" s="1"/>
  <c r="AV473" i="11"/>
  <c r="AV2" i="11"/>
  <c r="AL2" i="11"/>
  <c r="AM2" i="11" s="1"/>
  <c r="AN2" i="11" s="1"/>
  <c r="AQ3" i="5"/>
  <c r="AR3" i="11" s="1"/>
  <c r="AQ4" i="5"/>
  <c r="AR4" i="11" s="1"/>
  <c r="AQ5" i="5"/>
  <c r="AR5" i="11" s="1"/>
  <c r="AQ6" i="5"/>
  <c r="AR6" i="11" s="1"/>
  <c r="AQ7" i="5"/>
  <c r="AR7" i="11" s="1"/>
  <c r="AQ8" i="5"/>
  <c r="AR8" i="11" s="1"/>
  <c r="AQ9" i="5"/>
  <c r="AR9" i="11" s="1"/>
  <c r="AQ10" i="5"/>
  <c r="AR10" i="11" s="1"/>
  <c r="AQ11" i="5"/>
  <c r="AR11" i="11" s="1"/>
  <c r="AQ12" i="5"/>
  <c r="AR12" i="11" s="1"/>
  <c r="AQ13" i="5"/>
  <c r="AR13" i="11" s="1"/>
  <c r="AQ14" i="5"/>
  <c r="AR14" i="11" s="1"/>
  <c r="AQ15" i="5"/>
  <c r="AR15" i="11" s="1"/>
  <c r="AQ16" i="5"/>
  <c r="AR16" i="11" s="1"/>
  <c r="AQ17" i="5"/>
  <c r="AR17" i="11" s="1"/>
  <c r="AQ18" i="5"/>
  <c r="AR18" i="11" s="1"/>
  <c r="AQ19" i="5"/>
  <c r="AR19" i="11" s="1"/>
  <c r="AQ20" i="5"/>
  <c r="AR20" i="11" s="1"/>
  <c r="AQ21" i="5"/>
  <c r="AR21" i="11" s="1"/>
  <c r="AQ22" i="5"/>
  <c r="AR22" i="11" s="1"/>
  <c r="AQ23" i="5"/>
  <c r="AR23" i="11" s="1"/>
  <c r="AQ24" i="5"/>
  <c r="AR24" i="11" s="1"/>
  <c r="AQ25" i="5"/>
  <c r="AR25" i="11" s="1"/>
  <c r="AQ26" i="5"/>
  <c r="AR26" i="11" s="1"/>
  <c r="AQ27" i="5"/>
  <c r="AR27" i="11" s="1"/>
  <c r="AQ28" i="5"/>
  <c r="AR28" i="11" s="1"/>
  <c r="AQ29" i="5"/>
  <c r="AR29" i="11" s="1"/>
  <c r="AQ30" i="5"/>
  <c r="AR30" i="11" s="1"/>
  <c r="AQ31" i="5"/>
  <c r="AR31" i="11" s="1"/>
  <c r="AQ32" i="5"/>
  <c r="AR32" i="11" s="1"/>
  <c r="AQ33" i="5"/>
  <c r="AR33" i="11" s="1"/>
  <c r="AQ34" i="5"/>
  <c r="AR34" i="11" s="1"/>
  <c r="AQ35" i="5"/>
  <c r="AR35" i="11" s="1"/>
  <c r="AQ36" i="5"/>
  <c r="AR36" i="11" s="1"/>
  <c r="AQ37" i="5"/>
  <c r="AR37" i="11" s="1"/>
  <c r="AQ38" i="5"/>
  <c r="AR38" i="11" s="1"/>
  <c r="AQ39" i="5"/>
  <c r="AR39" i="11" s="1"/>
  <c r="AQ40" i="5"/>
  <c r="AR40" i="11" s="1"/>
  <c r="AQ41" i="5"/>
  <c r="AR41" i="11" s="1"/>
  <c r="AQ42" i="5"/>
  <c r="AR42" i="11" s="1"/>
  <c r="AQ43" i="5"/>
  <c r="AR43" i="11" s="1"/>
  <c r="AQ44" i="5"/>
  <c r="AR44" i="11" s="1"/>
  <c r="AQ45" i="5"/>
  <c r="AR45" i="11" s="1"/>
  <c r="AQ46" i="5"/>
  <c r="AR46" i="11" s="1"/>
  <c r="AQ47" i="5"/>
  <c r="AR47" i="11" s="1"/>
  <c r="AQ48" i="5"/>
  <c r="AR48" i="11" s="1"/>
  <c r="AQ49" i="5"/>
  <c r="AR49" i="11" s="1"/>
  <c r="AQ50" i="5"/>
  <c r="AR50" i="11" s="1"/>
  <c r="AQ51" i="5"/>
  <c r="AR51" i="11" s="1"/>
  <c r="AQ52" i="5"/>
  <c r="AR52" i="11" s="1"/>
  <c r="AQ53" i="5"/>
  <c r="AR53" i="11" s="1"/>
  <c r="AQ54" i="5"/>
  <c r="AR54" i="11" s="1"/>
  <c r="AQ55" i="5"/>
  <c r="AR55" i="11" s="1"/>
  <c r="AQ56" i="5"/>
  <c r="AR56" i="11" s="1"/>
  <c r="AQ57" i="5"/>
  <c r="AR57" i="11" s="1"/>
  <c r="AQ58" i="5"/>
  <c r="AR58" i="11" s="1"/>
  <c r="AQ59" i="5"/>
  <c r="AR59" i="11" s="1"/>
  <c r="AQ60" i="5"/>
  <c r="AR60" i="11" s="1"/>
  <c r="AQ61" i="5"/>
  <c r="AR61" i="11" s="1"/>
  <c r="AQ62" i="5"/>
  <c r="AR62" i="11" s="1"/>
  <c r="AQ63" i="5"/>
  <c r="AR63" i="11" s="1"/>
  <c r="AQ64" i="5"/>
  <c r="AR64" i="11" s="1"/>
  <c r="AQ65" i="5"/>
  <c r="AR65" i="11" s="1"/>
  <c r="AQ66" i="5"/>
  <c r="AR66" i="11" s="1"/>
  <c r="AQ67" i="5"/>
  <c r="AR67" i="11" s="1"/>
  <c r="AQ68" i="5"/>
  <c r="AR68" i="11" s="1"/>
  <c r="AQ69" i="5"/>
  <c r="AR69" i="11" s="1"/>
  <c r="AQ70" i="5"/>
  <c r="AR70" i="11" s="1"/>
  <c r="AQ71" i="5"/>
  <c r="AR71" i="11" s="1"/>
  <c r="AQ72" i="5"/>
  <c r="AR72" i="11" s="1"/>
  <c r="AQ73" i="5"/>
  <c r="AR73" i="11" s="1"/>
  <c r="AQ74" i="5"/>
  <c r="AR74" i="11" s="1"/>
  <c r="AQ75" i="5"/>
  <c r="AR75" i="11" s="1"/>
  <c r="AQ76" i="5"/>
  <c r="AR76" i="11" s="1"/>
  <c r="AQ77" i="5"/>
  <c r="AR77" i="11" s="1"/>
  <c r="AQ78" i="5"/>
  <c r="AR78" i="11" s="1"/>
  <c r="AQ79" i="5"/>
  <c r="AR79" i="11" s="1"/>
  <c r="AQ80" i="5"/>
  <c r="AR80" i="11" s="1"/>
  <c r="AQ81" i="5"/>
  <c r="AR81" i="11" s="1"/>
  <c r="AQ82" i="5"/>
  <c r="AR82" i="11" s="1"/>
  <c r="AQ83" i="5"/>
  <c r="AR83" i="11" s="1"/>
  <c r="AQ84" i="5"/>
  <c r="AR84" i="11" s="1"/>
  <c r="AQ85" i="5"/>
  <c r="AR85" i="11" s="1"/>
  <c r="AQ86" i="5"/>
  <c r="AR86" i="11" s="1"/>
  <c r="AQ87" i="5"/>
  <c r="AR87" i="11" s="1"/>
  <c r="AQ88" i="5"/>
  <c r="AR88" i="11" s="1"/>
  <c r="AQ89" i="5"/>
  <c r="AR89" i="11" s="1"/>
  <c r="AQ90" i="5"/>
  <c r="AR90" i="11" s="1"/>
  <c r="AQ91" i="5"/>
  <c r="AR91" i="11" s="1"/>
  <c r="AQ92" i="5"/>
  <c r="AR92" i="11" s="1"/>
  <c r="AQ93" i="5"/>
  <c r="AR93" i="11" s="1"/>
  <c r="AQ94" i="5"/>
  <c r="AR94" i="11" s="1"/>
  <c r="AQ95" i="5"/>
  <c r="AR95" i="11" s="1"/>
  <c r="AQ96" i="5"/>
  <c r="AR96" i="11" s="1"/>
  <c r="AQ97" i="5"/>
  <c r="AR97" i="11" s="1"/>
  <c r="AQ98" i="5"/>
  <c r="AR98" i="11" s="1"/>
  <c r="AQ99" i="5"/>
  <c r="AR99" i="11" s="1"/>
  <c r="AQ100" i="5"/>
  <c r="AR100" i="11" s="1"/>
  <c r="AQ101" i="5"/>
  <c r="AR101" i="11" s="1"/>
  <c r="AQ102" i="5"/>
  <c r="AR102" i="11" s="1"/>
  <c r="AQ103" i="5"/>
  <c r="AR103" i="11" s="1"/>
  <c r="AQ104" i="5"/>
  <c r="AR104" i="11" s="1"/>
  <c r="AQ105" i="5"/>
  <c r="AR105" i="11" s="1"/>
  <c r="AQ106" i="5"/>
  <c r="AR106" i="11" s="1"/>
  <c r="AQ107" i="5"/>
  <c r="AR107" i="11" s="1"/>
  <c r="AQ108" i="5"/>
  <c r="AR108" i="11" s="1"/>
  <c r="AQ109" i="5"/>
  <c r="AR109" i="11" s="1"/>
  <c r="AQ110" i="5"/>
  <c r="AR110" i="11" s="1"/>
  <c r="AQ111" i="5"/>
  <c r="AR111" i="11" s="1"/>
  <c r="AQ112" i="5"/>
  <c r="AR112" i="11" s="1"/>
  <c r="AQ113" i="5"/>
  <c r="AR113" i="11" s="1"/>
  <c r="AQ114" i="5"/>
  <c r="AR114" i="11" s="1"/>
  <c r="AQ115" i="5"/>
  <c r="AR115" i="11" s="1"/>
  <c r="AQ116" i="5"/>
  <c r="AR116" i="11" s="1"/>
  <c r="AQ117" i="5"/>
  <c r="AR117" i="11" s="1"/>
  <c r="AQ118" i="5"/>
  <c r="AR118" i="11" s="1"/>
  <c r="AQ119" i="5"/>
  <c r="AR119" i="11" s="1"/>
  <c r="AQ120" i="5"/>
  <c r="AR120" i="11" s="1"/>
  <c r="AQ121" i="5"/>
  <c r="AR121" i="11" s="1"/>
  <c r="AQ122" i="5"/>
  <c r="AR122" i="11" s="1"/>
  <c r="AQ123" i="5"/>
  <c r="AR123" i="11" s="1"/>
  <c r="AQ124" i="5"/>
  <c r="AR124" i="11" s="1"/>
  <c r="AQ125" i="5"/>
  <c r="AR125" i="11" s="1"/>
  <c r="AQ126" i="5"/>
  <c r="AR126" i="11" s="1"/>
  <c r="AQ127" i="5"/>
  <c r="AR127" i="11" s="1"/>
  <c r="AQ128" i="5"/>
  <c r="AR128" i="11" s="1"/>
  <c r="AQ129" i="5"/>
  <c r="AR129" i="11" s="1"/>
  <c r="AQ130" i="5"/>
  <c r="AR130" i="11" s="1"/>
  <c r="AQ131" i="5"/>
  <c r="AR131" i="11" s="1"/>
  <c r="AQ132" i="5"/>
  <c r="AR132" i="11" s="1"/>
  <c r="AQ133" i="5"/>
  <c r="AR133" i="11" s="1"/>
  <c r="AQ134" i="5"/>
  <c r="AR134" i="11" s="1"/>
  <c r="AQ135" i="5"/>
  <c r="AR135" i="11" s="1"/>
  <c r="AQ136" i="5"/>
  <c r="AR136" i="11" s="1"/>
  <c r="AQ137" i="5"/>
  <c r="AR137" i="11" s="1"/>
  <c r="AQ138" i="5"/>
  <c r="AR138" i="11" s="1"/>
  <c r="AQ139" i="5"/>
  <c r="AR139" i="11" s="1"/>
  <c r="AQ140" i="5"/>
  <c r="AR140" i="11" s="1"/>
  <c r="AQ141" i="5"/>
  <c r="AR141" i="11" s="1"/>
  <c r="AQ142" i="5"/>
  <c r="AR142" i="11" s="1"/>
  <c r="AQ143" i="5"/>
  <c r="AR143" i="11" s="1"/>
  <c r="AQ144" i="5"/>
  <c r="AR144" i="11" s="1"/>
  <c r="AQ145" i="5"/>
  <c r="AR145" i="11" s="1"/>
  <c r="AQ146" i="5"/>
  <c r="AR146" i="11" s="1"/>
  <c r="AQ147" i="5"/>
  <c r="AR147" i="11" s="1"/>
  <c r="AQ148" i="5"/>
  <c r="AR148" i="11" s="1"/>
  <c r="AQ149" i="5"/>
  <c r="AR149" i="11" s="1"/>
  <c r="AQ150" i="5"/>
  <c r="AR150" i="11" s="1"/>
  <c r="AQ151" i="5"/>
  <c r="AR151" i="11" s="1"/>
  <c r="AQ152" i="5"/>
  <c r="AR152" i="11" s="1"/>
  <c r="AQ153" i="5"/>
  <c r="AR153" i="11" s="1"/>
  <c r="AQ154" i="5"/>
  <c r="AR154" i="11" s="1"/>
  <c r="AQ155" i="5"/>
  <c r="AR155" i="11" s="1"/>
  <c r="AQ156" i="5"/>
  <c r="AR156" i="11" s="1"/>
  <c r="AQ157" i="5"/>
  <c r="AR157" i="11" s="1"/>
  <c r="AQ158" i="5"/>
  <c r="AR158" i="11" s="1"/>
  <c r="AQ159" i="5"/>
  <c r="AR159" i="11" s="1"/>
  <c r="AQ160" i="5"/>
  <c r="AR160" i="11" s="1"/>
  <c r="AQ161" i="5"/>
  <c r="AR161" i="11" s="1"/>
  <c r="AQ162" i="5"/>
  <c r="AR162" i="11" s="1"/>
  <c r="AQ163" i="5"/>
  <c r="AR163" i="11" s="1"/>
  <c r="AQ164" i="5"/>
  <c r="AR164" i="11" s="1"/>
  <c r="AQ165" i="5"/>
  <c r="AR165" i="11" s="1"/>
  <c r="AQ166" i="5"/>
  <c r="AR166" i="11" s="1"/>
  <c r="AQ167" i="5"/>
  <c r="AR167" i="11" s="1"/>
  <c r="AQ168" i="5"/>
  <c r="AR168" i="11" s="1"/>
  <c r="AQ169" i="5"/>
  <c r="AR169" i="11" s="1"/>
  <c r="AQ170" i="5"/>
  <c r="AR170" i="11" s="1"/>
  <c r="AQ171" i="5"/>
  <c r="AR171" i="11" s="1"/>
  <c r="AQ172" i="5"/>
  <c r="AR172" i="11" s="1"/>
  <c r="AQ173" i="5"/>
  <c r="AR173" i="11" s="1"/>
  <c r="AQ174" i="5"/>
  <c r="AR174" i="11" s="1"/>
  <c r="AQ175" i="5"/>
  <c r="AR175" i="11" s="1"/>
  <c r="AQ176" i="5"/>
  <c r="AR176" i="11" s="1"/>
  <c r="AQ177" i="5"/>
  <c r="AR177" i="11" s="1"/>
  <c r="AQ178" i="5"/>
  <c r="AR178" i="11" s="1"/>
  <c r="AQ179" i="5"/>
  <c r="AR179" i="11" s="1"/>
  <c r="AQ180" i="5"/>
  <c r="AR180" i="11" s="1"/>
  <c r="AQ181" i="5"/>
  <c r="AR181" i="11" s="1"/>
  <c r="AQ182" i="5"/>
  <c r="AR182" i="11" s="1"/>
  <c r="AQ183" i="5"/>
  <c r="AR183" i="11" s="1"/>
  <c r="AQ184" i="5"/>
  <c r="AR184" i="11" s="1"/>
  <c r="AQ185" i="5"/>
  <c r="AR185" i="11" s="1"/>
  <c r="AQ186" i="5"/>
  <c r="AR186" i="11" s="1"/>
  <c r="AQ187" i="5"/>
  <c r="AR187" i="11" s="1"/>
  <c r="AQ188" i="5"/>
  <c r="AR188" i="11" s="1"/>
  <c r="AQ189" i="5"/>
  <c r="AR189" i="11" s="1"/>
  <c r="AQ190" i="5"/>
  <c r="AR190" i="11" s="1"/>
  <c r="AQ191" i="5"/>
  <c r="AR191" i="11" s="1"/>
  <c r="AQ192" i="5"/>
  <c r="AR192" i="11" s="1"/>
  <c r="AQ193" i="5"/>
  <c r="AR193" i="11" s="1"/>
  <c r="AQ194" i="5"/>
  <c r="AR194" i="11" s="1"/>
  <c r="AQ195" i="5"/>
  <c r="AR195" i="11" s="1"/>
  <c r="AQ196" i="5"/>
  <c r="AR196" i="11" s="1"/>
  <c r="AQ197" i="5"/>
  <c r="AR197" i="11" s="1"/>
  <c r="AQ198" i="5"/>
  <c r="AR198" i="11" s="1"/>
  <c r="AQ199" i="5"/>
  <c r="AR199" i="11" s="1"/>
  <c r="AQ200" i="5"/>
  <c r="AR200" i="11" s="1"/>
  <c r="AQ201" i="5"/>
  <c r="AR201" i="11" s="1"/>
  <c r="AQ202" i="5"/>
  <c r="AR202" i="11" s="1"/>
  <c r="AQ203" i="5"/>
  <c r="AR203" i="11" s="1"/>
  <c r="AQ204" i="5"/>
  <c r="AR204" i="11" s="1"/>
  <c r="AQ205" i="5"/>
  <c r="AR205" i="11" s="1"/>
  <c r="AQ206" i="5"/>
  <c r="AR206" i="11" s="1"/>
  <c r="AQ207" i="5"/>
  <c r="AR207" i="11" s="1"/>
  <c r="AQ208" i="5"/>
  <c r="AR208" i="11" s="1"/>
  <c r="AQ209" i="5"/>
  <c r="AR209" i="11" s="1"/>
  <c r="AQ210" i="5"/>
  <c r="AR210" i="11" s="1"/>
  <c r="AQ211" i="5"/>
  <c r="AR211" i="11" s="1"/>
  <c r="AQ212" i="5"/>
  <c r="AR212" i="11" s="1"/>
  <c r="AQ213" i="5"/>
  <c r="AR213" i="11" s="1"/>
  <c r="AQ214" i="5"/>
  <c r="AR214" i="11" s="1"/>
  <c r="AQ215" i="5"/>
  <c r="AR215" i="11" s="1"/>
  <c r="AQ216" i="5"/>
  <c r="AR216" i="11" s="1"/>
  <c r="AQ217" i="5"/>
  <c r="AR217" i="11" s="1"/>
  <c r="AQ218" i="5"/>
  <c r="AR218" i="11" s="1"/>
  <c r="AQ219" i="5"/>
  <c r="AR219" i="11" s="1"/>
  <c r="AQ220" i="5"/>
  <c r="AR220" i="11" s="1"/>
  <c r="AQ221" i="5"/>
  <c r="AR221" i="11" s="1"/>
  <c r="AQ222" i="5"/>
  <c r="AR222" i="11" s="1"/>
  <c r="AQ223" i="5"/>
  <c r="AR223" i="11" s="1"/>
  <c r="AQ224" i="5"/>
  <c r="AR224" i="11" s="1"/>
  <c r="AQ225" i="5"/>
  <c r="AR225" i="11" s="1"/>
  <c r="AQ226" i="5"/>
  <c r="AR226" i="11" s="1"/>
  <c r="AQ227" i="5"/>
  <c r="AR227" i="11" s="1"/>
  <c r="AQ228" i="5"/>
  <c r="AR228" i="11" s="1"/>
  <c r="AQ229" i="5"/>
  <c r="AR229" i="11" s="1"/>
  <c r="AQ230" i="5"/>
  <c r="AR230" i="11" s="1"/>
  <c r="AQ231" i="5"/>
  <c r="AR231" i="11" s="1"/>
  <c r="AQ232" i="5"/>
  <c r="AR232" i="11" s="1"/>
  <c r="AQ233" i="5"/>
  <c r="AR233" i="11" s="1"/>
  <c r="AQ234" i="5"/>
  <c r="AR234" i="11" s="1"/>
  <c r="AQ235" i="5"/>
  <c r="AR235" i="11" s="1"/>
  <c r="AQ236" i="5"/>
  <c r="AR236" i="11" s="1"/>
  <c r="AQ237" i="5"/>
  <c r="AR237" i="11" s="1"/>
  <c r="AQ238" i="5"/>
  <c r="AR238" i="11" s="1"/>
  <c r="AQ239" i="5"/>
  <c r="AR239" i="11" s="1"/>
  <c r="AQ240" i="5"/>
  <c r="AR240" i="11" s="1"/>
  <c r="AQ241" i="5"/>
  <c r="AR241" i="11" s="1"/>
  <c r="AQ242" i="5"/>
  <c r="AR242" i="11" s="1"/>
  <c r="AQ243" i="5"/>
  <c r="AR243" i="11" s="1"/>
  <c r="AQ244" i="5"/>
  <c r="AR244" i="11" s="1"/>
  <c r="AQ245" i="5"/>
  <c r="AR245" i="11" s="1"/>
  <c r="AQ246" i="5"/>
  <c r="AR246" i="11" s="1"/>
  <c r="AQ247" i="5"/>
  <c r="AR247" i="11" s="1"/>
  <c r="AQ248" i="5"/>
  <c r="AR248" i="11" s="1"/>
  <c r="AQ249" i="5"/>
  <c r="AR249" i="11" s="1"/>
  <c r="AQ250" i="5"/>
  <c r="AR250" i="11" s="1"/>
  <c r="AQ251" i="5"/>
  <c r="AR251" i="11" s="1"/>
  <c r="AQ252" i="5"/>
  <c r="AR252" i="11" s="1"/>
  <c r="AQ253" i="5"/>
  <c r="AR253" i="11" s="1"/>
  <c r="AQ254" i="5"/>
  <c r="AR254" i="11" s="1"/>
  <c r="AQ255" i="5"/>
  <c r="AR255" i="11" s="1"/>
  <c r="AQ256" i="5"/>
  <c r="AR256" i="11" s="1"/>
  <c r="AQ257" i="5"/>
  <c r="AR257" i="11" s="1"/>
  <c r="AQ258" i="5"/>
  <c r="AR258" i="11" s="1"/>
  <c r="AQ259" i="5"/>
  <c r="AR259" i="11" s="1"/>
  <c r="AQ260" i="5"/>
  <c r="AR260" i="11" s="1"/>
  <c r="AQ261" i="5"/>
  <c r="AR261" i="11" s="1"/>
  <c r="AQ262" i="5"/>
  <c r="AR262" i="11" s="1"/>
  <c r="AQ263" i="5"/>
  <c r="AR263" i="11" s="1"/>
  <c r="AQ264" i="5"/>
  <c r="AR264" i="11" s="1"/>
  <c r="AQ265" i="5"/>
  <c r="AR265" i="11" s="1"/>
  <c r="AQ266" i="5"/>
  <c r="AR266" i="11" s="1"/>
  <c r="AQ267" i="5"/>
  <c r="AR267" i="11" s="1"/>
  <c r="AQ268" i="5"/>
  <c r="AR268" i="11" s="1"/>
  <c r="AQ269" i="5"/>
  <c r="AR269" i="11" s="1"/>
  <c r="AQ270" i="5"/>
  <c r="AR270" i="11" s="1"/>
  <c r="AQ271" i="5"/>
  <c r="AR271" i="11" s="1"/>
  <c r="AQ272" i="5"/>
  <c r="AR272" i="11" s="1"/>
  <c r="AQ273" i="5"/>
  <c r="AR273" i="11" s="1"/>
  <c r="AQ274" i="5"/>
  <c r="AR274" i="11" s="1"/>
  <c r="AQ275" i="5"/>
  <c r="AR275" i="11" s="1"/>
  <c r="AQ276" i="5"/>
  <c r="AR276" i="11" s="1"/>
  <c r="AQ277" i="5"/>
  <c r="AR277" i="11" s="1"/>
  <c r="AQ278" i="5"/>
  <c r="AR278" i="11" s="1"/>
  <c r="AQ279" i="5"/>
  <c r="AR279" i="11" s="1"/>
  <c r="AQ280" i="5"/>
  <c r="AR280" i="11" s="1"/>
  <c r="AQ281" i="5"/>
  <c r="AR281" i="11" s="1"/>
  <c r="AQ282" i="5"/>
  <c r="AR282" i="11" s="1"/>
  <c r="AQ283" i="5"/>
  <c r="AR283" i="11" s="1"/>
  <c r="AQ284" i="5"/>
  <c r="AR284" i="11" s="1"/>
  <c r="AQ285" i="5"/>
  <c r="AR285" i="11" s="1"/>
  <c r="AQ286" i="5"/>
  <c r="AR286" i="11" s="1"/>
  <c r="AQ287" i="5"/>
  <c r="AR287" i="11" s="1"/>
  <c r="AQ288" i="5"/>
  <c r="AR288" i="11" s="1"/>
  <c r="AQ289" i="5"/>
  <c r="AR289" i="11" s="1"/>
  <c r="AQ290" i="5"/>
  <c r="AR290" i="11" s="1"/>
  <c r="AQ291" i="5"/>
  <c r="AR291" i="11" s="1"/>
  <c r="AQ292" i="5"/>
  <c r="AR292" i="11" s="1"/>
  <c r="AQ293" i="5"/>
  <c r="AR293" i="11" s="1"/>
  <c r="AQ294" i="5"/>
  <c r="AR294" i="11" s="1"/>
  <c r="AQ295" i="5"/>
  <c r="AR295" i="11" s="1"/>
  <c r="AQ296" i="5"/>
  <c r="AR296" i="11" s="1"/>
  <c r="AQ297" i="5"/>
  <c r="AR297" i="11" s="1"/>
  <c r="AQ298" i="5"/>
  <c r="AR298" i="11" s="1"/>
  <c r="AQ299" i="5"/>
  <c r="AR299" i="11" s="1"/>
  <c r="AQ300" i="5"/>
  <c r="AR300" i="11" s="1"/>
  <c r="AQ301" i="5"/>
  <c r="AR301" i="11" s="1"/>
  <c r="AQ302" i="5"/>
  <c r="AR302" i="11" s="1"/>
  <c r="AQ303" i="5"/>
  <c r="AR303" i="11" s="1"/>
  <c r="AQ304" i="5"/>
  <c r="AR304" i="11" s="1"/>
  <c r="AQ305" i="5"/>
  <c r="AR305" i="11" s="1"/>
  <c r="AQ306" i="5"/>
  <c r="AR306" i="11" s="1"/>
  <c r="AQ307" i="5"/>
  <c r="AR307" i="11" s="1"/>
  <c r="AQ308" i="5"/>
  <c r="AR308" i="11" s="1"/>
  <c r="AQ309" i="5"/>
  <c r="AR309" i="11" s="1"/>
  <c r="AQ310" i="5"/>
  <c r="AR310" i="11" s="1"/>
  <c r="AQ311" i="5"/>
  <c r="AR311" i="11" s="1"/>
  <c r="AQ312" i="5"/>
  <c r="AR312" i="11" s="1"/>
  <c r="AQ313" i="5"/>
  <c r="AR313" i="11" s="1"/>
  <c r="AQ314" i="5"/>
  <c r="AR314" i="11" s="1"/>
  <c r="AQ315" i="5"/>
  <c r="AR315" i="11" s="1"/>
  <c r="AQ316" i="5"/>
  <c r="AR316" i="11" s="1"/>
  <c r="AQ317" i="5"/>
  <c r="AR317" i="11" s="1"/>
  <c r="AQ318" i="5"/>
  <c r="AR318" i="11" s="1"/>
  <c r="AQ319" i="5"/>
  <c r="AR319" i="11" s="1"/>
  <c r="AQ320" i="5"/>
  <c r="AR320" i="11" s="1"/>
  <c r="AQ321" i="5"/>
  <c r="AR321" i="11" s="1"/>
  <c r="AQ322" i="5"/>
  <c r="AR322" i="11" s="1"/>
  <c r="AQ323" i="5"/>
  <c r="AR323" i="11" s="1"/>
  <c r="AQ324" i="5"/>
  <c r="AR324" i="11" s="1"/>
  <c r="AQ325" i="5"/>
  <c r="AR325" i="11" s="1"/>
  <c r="AQ326" i="5"/>
  <c r="AR326" i="11" s="1"/>
  <c r="AQ327" i="5"/>
  <c r="AR327" i="11" s="1"/>
  <c r="AQ328" i="5"/>
  <c r="AR328" i="11" s="1"/>
  <c r="AQ329" i="5"/>
  <c r="AR329" i="11" s="1"/>
  <c r="AQ330" i="5"/>
  <c r="AR330" i="11" s="1"/>
  <c r="AQ331" i="5"/>
  <c r="AR331" i="11" s="1"/>
  <c r="AQ332" i="5"/>
  <c r="AR332" i="11" s="1"/>
  <c r="AQ333" i="5"/>
  <c r="AR333" i="11" s="1"/>
  <c r="AQ334" i="5"/>
  <c r="AR334" i="11" s="1"/>
  <c r="AQ335" i="5"/>
  <c r="AR335" i="11" s="1"/>
  <c r="AQ336" i="5"/>
  <c r="AR336" i="11" s="1"/>
  <c r="AQ337" i="5"/>
  <c r="AR337" i="11" s="1"/>
  <c r="AQ338" i="5"/>
  <c r="AR338" i="11" s="1"/>
  <c r="AQ339" i="5"/>
  <c r="AR339" i="11" s="1"/>
  <c r="AQ340" i="5"/>
  <c r="AR340" i="11" s="1"/>
  <c r="AQ341" i="5"/>
  <c r="AR341" i="11" s="1"/>
  <c r="AQ342" i="5"/>
  <c r="AR342" i="11" s="1"/>
  <c r="AQ343" i="5"/>
  <c r="AR343" i="11" s="1"/>
  <c r="AQ344" i="5"/>
  <c r="AR344" i="11" s="1"/>
  <c r="AQ345" i="5"/>
  <c r="AR345" i="11" s="1"/>
  <c r="AQ346" i="5"/>
  <c r="AR346" i="11" s="1"/>
  <c r="AQ347" i="5"/>
  <c r="AR347" i="11" s="1"/>
  <c r="AQ348" i="5"/>
  <c r="AR348" i="11" s="1"/>
  <c r="AQ349" i="5"/>
  <c r="AR349" i="11" s="1"/>
  <c r="AQ350" i="5"/>
  <c r="AR350" i="11" s="1"/>
  <c r="AQ351" i="5"/>
  <c r="AR351" i="11" s="1"/>
  <c r="AQ352" i="5"/>
  <c r="AR352" i="11" s="1"/>
  <c r="AQ353" i="5"/>
  <c r="AR353" i="11" s="1"/>
  <c r="AQ354" i="5"/>
  <c r="AR354" i="11" s="1"/>
  <c r="AQ355" i="5"/>
  <c r="AR355" i="11" s="1"/>
  <c r="AQ356" i="5"/>
  <c r="AR356" i="11" s="1"/>
  <c r="AQ357" i="5"/>
  <c r="AR357" i="11" s="1"/>
  <c r="AQ358" i="5"/>
  <c r="AR358" i="11" s="1"/>
  <c r="AQ359" i="5"/>
  <c r="AR359" i="11" s="1"/>
  <c r="AQ360" i="5"/>
  <c r="AR360" i="11" s="1"/>
  <c r="AQ361" i="5"/>
  <c r="AR361" i="11" s="1"/>
  <c r="AQ362" i="5"/>
  <c r="AR362" i="11" s="1"/>
  <c r="AQ363" i="5"/>
  <c r="AR363" i="11" s="1"/>
  <c r="AQ364" i="5"/>
  <c r="AR364" i="11" s="1"/>
  <c r="AQ365" i="5"/>
  <c r="AR365" i="11" s="1"/>
  <c r="AQ366" i="5"/>
  <c r="AR366" i="11" s="1"/>
  <c r="AQ367" i="5"/>
  <c r="AR367" i="11" s="1"/>
  <c r="AQ368" i="5"/>
  <c r="AR368" i="11" s="1"/>
  <c r="AQ369" i="5"/>
  <c r="AR369" i="11" s="1"/>
  <c r="AQ370" i="5"/>
  <c r="AR370" i="11" s="1"/>
  <c r="AQ371" i="5"/>
  <c r="AR371" i="11" s="1"/>
  <c r="AQ372" i="5"/>
  <c r="AR372" i="11" s="1"/>
  <c r="AQ373" i="5"/>
  <c r="AR373" i="11" s="1"/>
  <c r="AQ374" i="5"/>
  <c r="AR374" i="11" s="1"/>
  <c r="AQ375" i="5"/>
  <c r="AR375" i="11" s="1"/>
  <c r="AQ376" i="5"/>
  <c r="AR376" i="11" s="1"/>
  <c r="AQ377" i="5"/>
  <c r="AR377" i="11" s="1"/>
  <c r="AQ378" i="5"/>
  <c r="AR378" i="11" s="1"/>
  <c r="AQ379" i="5"/>
  <c r="AR379" i="11" s="1"/>
  <c r="AQ380" i="5"/>
  <c r="AR380" i="11" s="1"/>
  <c r="AQ381" i="5"/>
  <c r="AR381" i="11" s="1"/>
  <c r="AQ382" i="5"/>
  <c r="AR382" i="11" s="1"/>
  <c r="AQ383" i="5"/>
  <c r="AR383" i="11" s="1"/>
  <c r="AQ384" i="5"/>
  <c r="AR384" i="11" s="1"/>
  <c r="AQ385" i="5"/>
  <c r="AR385" i="11" s="1"/>
  <c r="AQ386" i="5"/>
  <c r="AR386" i="11" s="1"/>
  <c r="AQ387" i="5"/>
  <c r="AR387" i="11" s="1"/>
  <c r="AQ388" i="5"/>
  <c r="AR388" i="11" s="1"/>
  <c r="AQ389" i="5"/>
  <c r="AR389" i="11" s="1"/>
  <c r="AQ390" i="5"/>
  <c r="AR390" i="11" s="1"/>
  <c r="AQ391" i="5"/>
  <c r="AR391" i="11" s="1"/>
  <c r="AQ392" i="5"/>
  <c r="AR392" i="11" s="1"/>
  <c r="AQ393" i="5"/>
  <c r="AR393" i="11" s="1"/>
  <c r="AQ394" i="5"/>
  <c r="AR394" i="11" s="1"/>
  <c r="AQ395" i="5"/>
  <c r="AR395" i="11" s="1"/>
  <c r="AQ396" i="5"/>
  <c r="AR396" i="11" s="1"/>
  <c r="AQ397" i="5"/>
  <c r="AR397" i="11" s="1"/>
  <c r="AQ398" i="5"/>
  <c r="AR398" i="11" s="1"/>
  <c r="AQ399" i="5"/>
  <c r="AR399" i="11" s="1"/>
  <c r="AQ400" i="5"/>
  <c r="AR400" i="11" s="1"/>
  <c r="AQ401" i="5"/>
  <c r="AR401" i="11" s="1"/>
  <c r="AQ402" i="5"/>
  <c r="AR402" i="11" s="1"/>
  <c r="AQ403" i="5"/>
  <c r="AR403" i="11" s="1"/>
  <c r="AQ404" i="5"/>
  <c r="AR404" i="11" s="1"/>
  <c r="AQ405" i="5"/>
  <c r="AR405" i="11" s="1"/>
  <c r="AQ406" i="5"/>
  <c r="AR406" i="11" s="1"/>
  <c r="AQ407" i="5"/>
  <c r="AR407" i="11" s="1"/>
  <c r="AQ408" i="5"/>
  <c r="AR408" i="11" s="1"/>
  <c r="AQ409" i="5"/>
  <c r="AR409" i="11" s="1"/>
  <c r="AQ410" i="5"/>
  <c r="AR410" i="11" s="1"/>
  <c r="AQ411" i="5"/>
  <c r="AR411" i="11" s="1"/>
  <c r="AQ412" i="5"/>
  <c r="AR412" i="11" s="1"/>
  <c r="AQ413" i="5"/>
  <c r="AR413" i="11" s="1"/>
  <c r="AQ414" i="5"/>
  <c r="AR414" i="11" s="1"/>
  <c r="AQ415" i="5"/>
  <c r="AQ416" i="5"/>
  <c r="AQ417" i="5"/>
  <c r="AR417" i="11" s="1"/>
  <c r="AQ418" i="5"/>
  <c r="AR418" i="11" s="1"/>
  <c r="AQ419" i="5"/>
  <c r="AR419" i="11" s="1"/>
  <c r="AQ420" i="5"/>
  <c r="AR420" i="11" s="1"/>
  <c r="AQ421" i="5"/>
  <c r="AR421" i="11" s="1"/>
  <c r="AQ422" i="5"/>
  <c r="AR422" i="11" s="1"/>
  <c r="AQ423" i="5"/>
  <c r="AR423" i="11" s="1"/>
  <c r="AQ424" i="5"/>
  <c r="AR424" i="11" s="1"/>
  <c r="AQ425" i="5"/>
  <c r="AR425" i="11" s="1"/>
  <c r="AQ426" i="5"/>
  <c r="AR426" i="11" s="1"/>
  <c r="AQ427" i="5"/>
  <c r="AR427" i="11" s="1"/>
  <c r="AQ428" i="5"/>
  <c r="AR428" i="11" s="1"/>
  <c r="AQ429" i="5"/>
  <c r="AR429" i="11" s="1"/>
  <c r="AQ430" i="5"/>
  <c r="AR430" i="11" s="1"/>
  <c r="AQ431" i="5"/>
  <c r="AR431" i="11" s="1"/>
  <c r="AQ432" i="5"/>
  <c r="AR432" i="11" s="1"/>
  <c r="AQ433" i="5"/>
  <c r="AR433" i="11" s="1"/>
  <c r="AQ434" i="5"/>
  <c r="AR434" i="11" s="1"/>
  <c r="AQ435" i="5"/>
  <c r="AR435" i="11" s="1"/>
  <c r="AQ436" i="5"/>
  <c r="AR436" i="11" s="1"/>
  <c r="AQ437" i="5"/>
  <c r="AR437" i="11" s="1"/>
  <c r="AQ438" i="5"/>
  <c r="AR438" i="11" s="1"/>
  <c r="AQ439" i="5"/>
  <c r="AR439" i="11" s="1"/>
  <c r="AQ440" i="5"/>
  <c r="AR440" i="11" s="1"/>
  <c r="AQ441" i="5"/>
  <c r="AR441" i="11" s="1"/>
  <c r="AQ442" i="5"/>
  <c r="AR442" i="11" s="1"/>
  <c r="AQ443" i="5"/>
  <c r="AR443" i="11" s="1"/>
  <c r="AQ444" i="5"/>
  <c r="AR444" i="11" s="1"/>
  <c r="AQ445" i="5"/>
  <c r="AR445" i="11" s="1"/>
  <c r="AQ446" i="5"/>
  <c r="AR446" i="11" s="1"/>
  <c r="AQ447" i="5"/>
  <c r="AR447" i="11" s="1"/>
  <c r="AQ448" i="5"/>
  <c r="AR448" i="11" s="1"/>
  <c r="AQ449" i="5"/>
  <c r="AR449" i="11" s="1"/>
  <c r="AQ450" i="5"/>
  <c r="AR450" i="11" s="1"/>
  <c r="AQ451" i="5"/>
  <c r="AR451" i="11" s="1"/>
  <c r="AQ452" i="5"/>
  <c r="AR452" i="11" s="1"/>
  <c r="AQ453" i="5"/>
  <c r="AR453" i="11" s="1"/>
  <c r="AQ454" i="5"/>
  <c r="AR454" i="11" s="1"/>
  <c r="AQ455" i="5"/>
  <c r="AR455" i="11" s="1"/>
  <c r="AQ456" i="5"/>
  <c r="AR456" i="11" s="1"/>
  <c r="AQ457" i="5"/>
  <c r="AR457" i="11" s="1"/>
  <c r="AQ458" i="5"/>
  <c r="AR458" i="11" s="1"/>
  <c r="AQ459" i="5"/>
  <c r="AR459" i="11" s="1"/>
  <c r="AQ460" i="5"/>
  <c r="AR460" i="11" s="1"/>
  <c r="AQ461" i="5"/>
  <c r="AR461" i="11" s="1"/>
  <c r="AQ462" i="5"/>
  <c r="AR462" i="11" s="1"/>
  <c r="AQ463" i="5"/>
  <c r="AR463" i="11" s="1"/>
  <c r="AQ464" i="5"/>
  <c r="AR464" i="11" s="1"/>
  <c r="AQ465" i="5"/>
  <c r="AR465" i="11" s="1"/>
  <c r="AQ466" i="5"/>
  <c r="AR466" i="11" s="1"/>
  <c r="AQ467" i="5"/>
  <c r="AR467" i="11" s="1"/>
  <c r="AQ468" i="5"/>
  <c r="AR468" i="11" s="1"/>
  <c r="AQ469" i="5"/>
  <c r="AR469" i="11" s="1"/>
  <c r="AQ470" i="5"/>
  <c r="AR470" i="11" s="1"/>
  <c r="AQ471" i="5"/>
  <c r="AR471" i="11" s="1"/>
  <c r="AQ472" i="5"/>
  <c r="AR472" i="11" s="1"/>
  <c r="AQ473" i="5"/>
  <c r="AR473" i="11" s="1"/>
  <c r="AQ2" i="5"/>
  <c r="AR2" i="11" s="1"/>
  <c r="AK3" i="14"/>
  <c r="AM3" i="14"/>
  <c r="AP3" i="14"/>
  <c r="AQ3" i="14"/>
  <c r="AK4" i="14"/>
  <c r="AM4" i="14"/>
  <c r="AP4" i="14"/>
  <c r="AQ4" i="14"/>
  <c r="AK5" i="14"/>
  <c r="AM5" i="14"/>
  <c r="AP5" i="14"/>
  <c r="AQ5" i="14"/>
  <c r="AK6" i="14"/>
  <c r="AM6" i="14"/>
  <c r="AP6" i="14"/>
  <c r="AQ6" i="14"/>
  <c r="AK7" i="14"/>
  <c r="AM7" i="14"/>
  <c r="AP7" i="14"/>
  <c r="AQ7" i="14"/>
  <c r="AK8" i="14"/>
  <c r="AM8" i="14"/>
  <c r="AP8" i="14"/>
  <c r="AQ8" i="14"/>
  <c r="AK9" i="14"/>
  <c r="AM9" i="14"/>
  <c r="AP9" i="14"/>
  <c r="AQ9" i="14"/>
  <c r="AK10" i="14"/>
  <c r="AM10" i="14"/>
  <c r="AP10" i="14"/>
  <c r="AQ10" i="14"/>
  <c r="AK11" i="14"/>
  <c r="AM11" i="14"/>
  <c r="AP11" i="14"/>
  <c r="AQ11" i="14"/>
  <c r="AK12" i="14"/>
  <c r="AM12" i="14"/>
  <c r="AP12" i="14"/>
  <c r="AQ12" i="14"/>
  <c r="AK13" i="14"/>
  <c r="AM13" i="14"/>
  <c r="AP13" i="14"/>
  <c r="AQ13" i="14"/>
  <c r="AK14" i="14"/>
  <c r="AM14" i="14"/>
  <c r="AP14" i="14"/>
  <c r="AQ14" i="14"/>
  <c r="AK15" i="14"/>
  <c r="AM15" i="14"/>
  <c r="AP15" i="14"/>
  <c r="AQ15" i="14"/>
  <c r="AK16" i="14"/>
  <c r="AM16" i="14"/>
  <c r="AP16" i="14"/>
  <c r="AQ16" i="14"/>
  <c r="AK17" i="14"/>
  <c r="AM17" i="14"/>
  <c r="AP17" i="14"/>
  <c r="AQ17" i="14"/>
  <c r="AK18" i="14"/>
  <c r="AM18" i="14"/>
  <c r="AP18" i="14"/>
  <c r="AQ18" i="14"/>
  <c r="AK19" i="14"/>
  <c r="AM19" i="14"/>
  <c r="AP19" i="14"/>
  <c r="AQ19" i="14"/>
  <c r="AK20" i="14"/>
  <c r="AM20" i="14"/>
  <c r="AP20" i="14"/>
  <c r="AQ20" i="14"/>
  <c r="AK21" i="14"/>
  <c r="AM21" i="14"/>
  <c r="AP21" i="14"/>
  <c r="AQ21" i="14"/>
  <c r="AK22" i="14"/>
  <c r="AM22" i="14"/>
  <c r="AP22" i="14"/>
  <c r="AQ22" i="14"/>
  <c r="AK23" i="14"/>
  <c r="AM23" i="14"/>
  <c r="AP23" i="14"/>
  <c r="AQ23" i="14"/>
  <c r="AK24" i="14"/>
  <c r="AM24" i="14"/>
  <c r="AP24" i="14"/>
  <c r="AQ24" i="14"/>
  <c r="AK25" i="14"/>
  <c r="AM25" i="14"/>
  <c r="AP25" i="14"/>
  <c r="AQ25" i="14"/>
  <c r="AK26" i="14"/>
  <c r="AM26" i="14"/>
  <c r="AP26" i="14"/>
  <c r="AQ26" i="14"/>
  <c r="AK27" i="14"/>
  <c r="AM27" i="14"/>
  <c r="AP27" i="14"/>
  <c r="AQ27" i="14"/>
  <c r="AK28" i="14"/>
  <c r="AM28" i="14"/>
  <c r="AP28" i="14"/>
  <c r="AQ28" i="14"/>
  <c r="AK29" i="14"/>
  <c r="AM29" i="14"/>
  <c r="AP29" i="14"/>
  <c r="AQ29" i="14"/>
  <c r="AK30" i="14"/>
  <c r="AM30" i="14"/>
  <c r="AP30" i="14"/>
  <c r="AQ30" i="14"/>
  <c r="AK31" i="14"/>
  <c r="AM31" i="14"/>
  <c r="AP31" i="14"/>
  <c r="AQ31" i="14"/>
  <c r="AK32" i="14"/>
  <c r="AM32" i="14"/>
  <c r="AP32" i="14"/>
  <c r="AQ32" i="14"/>
  <c r="AK33" i="14"/>
  <c r="AM33" i="14"/>
  <c r="AP33" i="14"/>
  <c r="AQ33" i="14"/>
  <c r="AK34" i="14"/>
  <c r="AM34" i="14"/>
  <c r="AP34" i="14"/>
  <c r="AQ34" i="14"/>
  <c r="AK35" i="14"/>
  <c r="AM35" i="14"/>
  <c r="AP35" i="14"/>
  <c r="AQ35" i="14"/>
  <c r="AK36" i="14"/>
  <c r="AM36" i="14"/>
  <c r="AP36" i="14"/>
  <c r="AQ36" i="14"/>
  <c r="AK37" i="14"/>
  <c r="AM37" i="14"/>
  <c r="AP37" i="14"/>
  <c r="AQ37" i="14"/>
  <c r="AK38" i="14"/>
  <c r="AM38" i="14"/>
  <c r="AP38" i="14"/>
  <c r="AQ38" i="14"/>
  <c r="AK39" i="14"/>
  <c r="AM39" i="14"/>
  <c r="AP39" i="14"/>
  <c r="AQ39" i="14"/>
  <c r="AK40" i="14"/>
  <c r="AM40" i="14"/>
  <c r="AP40" i="14"/>
  <c r="AQ40" i="14"/>
  <c r="AK41" i="14"/>
  <c r="AM41" i="14"/>
  <c r="AP41" i="14"/>
  <c r="AQ41" i="14"/>
  <c r="AK42" i="14"/>
  <c r="AM42" i="14"/>
  <c r="AP42" i="14"/>
  <c r="AQ42" i="14"/>
  <c r="AK43" i="14"/>
  <c r="AM43" i="14"/>
  <c r="AP43" i="14"/>
  <c r="AQ43" i="14"/>
  <c r="AK44" i="14"/>
  <c r="AM44" i="14"/>
  <c r="AP44" i="14"/>
  <c r="AQ44" i="14"/>
  <c r="AK45" i="14"/>
  <c r="AM45" i="14"/>
  <c r="AP45" i="14"/>
  <c r="AQ45" i="14"/>
  <c r="AK46" i="14"/>
  <c r="AM46" i="14"/>
  <c r="AP46" i="14"/>
  <c r="AQ46" i="14"/>
  <c r="AK47" i="14"/>
  <c r="AM47" i="14"/>
  <c r="AP47" i="14"/>
  <c r="AQ47" i="14"/>
  <c r="AK48" i="14"/>
  <c r="AM48" i="14"/>
  <c r="AP48" i="14"/>
  <c r="AQ48" i="14"/>
  <c r="AK49" i="14"/>
  <c r="AM49" i="14"/>
  <c r="AP49" i="14"/>
  <c r="AQ49" i="14"/>
  <c r="AK50" i="14"/>
  <c r="AM50" i="14"/>
  <c r="AP50" i="14"/>
  <c r="AQ50" i="14"/>
  <c r="AK51" i="14"/>
  <c r="AM51" i="14"/>
  <c r="AP51" i="14"/>
  <c r="AQ51" i="14"/>
  <c r="AK52" i="14"/>
  <c r="AM52" i="14"/>
  <c r="AP52" i="14"/>
  <c r="AQ52" i="14"/>
  <c r="AK53" i="14"/>
  <c r="AM53" i="14"/>
  <c r="AP53" i="14"/>
  <c r="AQ53" i="14"/>
  <c r="AK54" i="14"/>
  <c r="AM54" i="14"/>
  <c r="AP54" i="14"/>
  <c r="AQ54" i="14"/>
  <c r="AK55" i="14"/>
  <c r="AM55" i="14"/>
  <c r="AP55" i="14"/>
  <c r="AQ55" i="14"/>
  <c r="AK56" i="14"/>
  <c r="AM56" i="14"/>
  <c r="AP56" i="14"/>
  <c r="AQ56" i="14"/>
  <c r="AK57" i="14"/>
  <c r="AM57" i="14"/>
  <c r="AP57" i="14"/>
  <c r="AQ57" i="14"/>
  <c r="AK58" i="14"/>
  <c r="AM58" i="14"/>
  <c r="AP58" i="14"/>
  <c r="AQ58" i="14"/>
  <c r="AK59" i="14"/>
  <c r="AM59" i="14"/>
  <c r="AP59" i="14"/>
  <c r="AQ59" i="14"/>
  <c r="AK60" i="14"/>
  <c r="AM60" i="14"/>
  <c r="AP60" i="14"/>
  <c r="AQ60" i="14"/>
  <c r="AK61" i="14"/>
  <c r="AM61" i="14"/>
  <c r="AP61" i="14"/>
  <c r="AQ61" i="14"/>
  <c r="AK62" i="14"/>
  <c r="AM62" i="14"/>
  <c r="AP62" i="14"/>
  <c r="AQ62" i="14"/>
  <c r="AK63" i="14"/>
  <c r="AM63" i="14"/>
  <c r="AP63" i="14"/>
  <c r="AQ63" i="14"/>
  <c r="AK64" i="14"/>
  <c r="AM64" i="14"/>
  <c r="AP64" i="14"/>
  <c r="AQ64" i="14"/>
  <c r="AK65" i="14"/>
  <c r="AM65" i="14"/>
  <c r="AP65" i="14"/>
  <c r="AQ65" i="14"/>
  <c r="AK66" i="14"/>
  <c r="AM66" i="14"/>
  <c r="AP66" i="14"/>
  <c r="AQ66" i="14"/>
  <c r="AK67" i="14"/>
  <c r="AM67" i="14"/>
  <c r="AP67" i="14"/>
  <c r="AQ67" i="14"/>
  <c r="AK68" i="14"/>
  <c r="AM68" i="14"/>
  <c r="AP68" i="14"/>
  <c r="AQ68" i="14"/>
  <c r="AK69" i="14"/>
  <c r="AM69" i="14"/>
  <c r="AP69" i="14"/>
  <c r="AQ69" i="14"/>
  <c r="AK70" i="14"/>
  <c r="AM70" i="14"/>
  <c r="AP70" i="14"/>
  <c r="AQ70" i="14"/>
  <c r="AK71" i="14"/>
  <c r="AM71" i="14"/>
  <c r="AP71" i="14"/>
  <c r="AQ71" i="14"/>
  <c r="AK72" i="14"/>
  <c r="AM72" i="14"/>
  <c r="AP72" i="14"/>
  <c r="AQ72" i="14"/>
  <c r="AK73" i="14"/>
  <c r="AM73" i="14"/>
  <c r="AP73" i="14"/>
  <c r="AQ73" i="14"/>
  <c r="AK74" i="14"/>
  <c r="AM74" i="14"/>
  <c r="AP74" i="14"/>
  <c r="AQ74" i="14"/>
  <c r="AK75" i="14"/>
  <c r="AM75" i="14"/>
  <c r="AP75" i="14"/>
  <c r="AQ75" i="14"/>
  <c r="AK76" i="14"/>
  <c r="AM76" i="14"/>
  <c r="AP76" i="14"/>
  <c r="AQ76" i="14"/>
  <c r="AK77" i="14"/>
  <c r="AM77" i="14"/>
  <c r="AP77" i="14"/>
  <c r="AQ77" i="14"/>
  <c r="AK78" i="14"/>
  <c r="AM78" i="14"/>
  <c r="AP78" i="14"/>
  <c r="AQ78" i="14"/>
  <c r="AK79" i="14"/>
  <c r="AM79" i="14"/>
  <c r="AP79" i="14"/>
  <c r="AQ79" i="14"/>
  <c r="AK80" i="14"/>
  <c r="AM80" i="14"/>
  <c r="AP80" i="14"/>
  <c r="AQ80" i="14"/>
  <c r="AK81" i="14"/>
  <c r="AM81" i="14"/>
  <c r="AP81" i="14"/>
  <c r="AQ81" i="14"/>
  <c r="AK82" i="14"/>
  <c r="AM82" i="14"/>
  <c r="AP82" i="14"/>
  <c r="AQ82" i="14"/>
  <c r="AK83" i="14"/>
  <c r="AM83" i="14"/>
  <c r="AP83" i="14"/>
  <c r="AQ83" i="14"/>
  <c r="AK84" i="14"/>
  <c r="AM84" i="14"/>
  <c r="AP84" i="14"/>
  <c r="AQ84" i="14"/>
  <c r="AK85" i="14"/>
  <c r="AM85" i="14"/>
  <c r="AP85" i="14"/>
  <c r="AQ85" i="14"/>
  <c r="AK86" i="14"/>
  <c r="AM86" i="14"/>
  <c r="AP86" i="14"/>
  <c r="AQ86" i="14"/>
  <c r="AK87" i="14"/>
  <c r="AM87" i="14"/>
  <c r="AP87" i="14"/>
  <c r="AQ87" i="14"/>
  <c r="AK88" i="14"/>
  <c r="AM88" i="14"/>
  <c r="AP88" i="14"/>
  <c r="AQ88" i="14"/>
  <c r="AK89" i="14"/>
  <c r="AM89" i="14"/>
  <c r="AP89" i="14"/>
  <c r="AQ89" i="14"/>
  <c r="AK90" i="14"/>
  <c r="AM90" i="14"/>
  <c r="AP90" i="14"/>
  <c r="AQ90" i="14"/>
  <c r="AK91" i="14"/>
  <c r="AM91" i="14"/>
  <c r="AP91" i="14"/>
  <c r="AQ91" i="14"/>
  <c r="AK92" i="14"/>
  <c r="AM92" i="14"/>
  <c r="AP92" i="14"/>
  <c r="AQ92" i="14"/>
  <c r="AK93" i="14"/>
  <c r="AM93" i="14"/>
  <c r="AP93" i="14"/>
  <c r="AQ93" i="14"/>
  <c r="AK94" i="14"/>
  <c r="AM94" i="14"/>
  <c r="AP94" i="14"/>
  <c r="AQ94" i="14"/>
  <c r="AK95" i="14"/>
  <c r="AM95" i="14"/>
  <c r="AP95" i="14"/>
  <c r="AQ95" i="14"/>
  <c r="AK96" i="14"/>
  <c r="AM96" i="14"/>
  <c r="AP96" i="14"/>
  <c r="AQ96" i="14"/>
  <c r="AK97" i="14"/>
  <c r="AM97" i="14"/>
  <c r="AP97" i="14"/>
  <c r="AQ97" i="14"/>
  <c r="AK98" i="14"/>
  <c r="AM98" i="14"/>
  <c r="AP98" i="14"/>
  <c r="AQ98" i="14"/>
  <c r="AK99" i="14"/>
  <c r="AM99" i="14"/>
  <c r="AP99" i="14"/>
  <c r="AQ99" i="14"/>
  <c r="AK100" i="14"/>
  <c r="AM100" i="14"/>
  <c r="AP100" i="14"/>
  <c r="AQ100" i="14"/>
  <c r="AK101" i="14"/>
  <c r="AM101" i="14"/>
  <c r="AP101" i="14"/>
  <c r="AQ101" i="14"/>
  <c r="AK102" i="14"/>
  <c r="AM102" i="14"/>
  <c r="AP102" i="14"/>
  <c r="AQ102" i="14"/>
  <c r="AK103" i="14"/>
  <c r="AM103" i="14"/>
  <c r="AP103" i="14"/>
  <c r="AQ103" i="14"/>
  <c r="AK104" i="14"/>
  <c r="AM104" i="14"/>
  <c r="AP104" i="14"/>
  <c r="AQ104" i="14"/>
  <c r="AK105" i="14"/>
  <c r="AM105" i="14"/>
  <c r="AP105" i="14"/>
  <c r="AQ105" i="14"/>
  <c r="AK106" i="14"/>
  <c r="AM106" i="14"/>
  <c r="AP106" i="14"/>
  <c r="AQ106" i="14"/>
  <c r="AK107" i="14"/>
  <c r="AM107" i="14"/>
  <c r="AP107" i="14"/>
  <c r="AQ107" i="14"/>
  <c r="AK108" i="14"/>
  <c r="AM108" i="14"/>
  <c r="AP108" i="14"/>
  <c r="AQ108" i="14"/>
  <c r="AK109" i="14"/>
  <c r="AM109" i="14"/>
  <c r="AP109" i="14"/>
  <c r="AQ109" i="14"/>
  <c r="AK110" i="14"/>
  <c r="AM110" i="14"/>
  <c r="AP110" i="14"/>
  <c r="AQ110" i="14"/>
  <c r="AK111" i="14"/>
  <c r="AM111" i="14"/>
  <c r="AP111" i="14"/>
  <c r="AQ111" i="14"/>
  <c r="AK112" i="14"/>
  <c r="AM112" i="14"/>
  <c r="AP112" i="14"/>
  <c r="AQ112" i="14"/>
  <c r="AK113" i="14"/>
  <c r="AM113" i="14"/>
  <c r="AP113" i="14"/>
  <c r="AQ113" i="14"/>
  <c r="AK114" i="14"/>
  <c r="AM114" i="14"/>
  <c r="AP114" i="14"/>
  <c r="AQ114" i="14"/>
  <c r="AK115" i="14"/>
  <c r="AM115" i="14"/>
  <c r="AP115" i="14"/>
  <c r="AQ115" i="14"/>
  <c r="AK116" i="14"/>
  <c r="AM116" i="14"/>
  <c r="AP116" i="14"/>
  <c r="AQ116" i="14"/>
  <c r="AK117" i="14"/>
  <c r="AM117" i="14"/>
  <c r="AP117" i="14"/>
  <c r="AQ117" i="14"/>
  <c r="AK118" i="14"/>
  <c r="AM118" i="14"/>
  <c r="AP118" i="14"/>
  <c r="AQ118" i="14"/>
  <c r="AK119" i="14"/>
  <c r="AM119" i="14"/>
  <c r="AP119" i="14"/>
  <c r="AQ119" i="14"/>
  <c r="AK120" i="14"/>
  <c r="AM120" i="14"/>
  <c r="AP120" i="14"/>
  <c r="AQ120" i="14"/>
  <c r="AK121" i="14"/>
  <c r="AM121" i="14"/>
  <c r="AP121" i="14"/>
  <c r="AQ121" i="14"/>
  <c r="AK122" i="14"/>
  <c r="AM122" i="14"/>
  <c r="AP122" i="14"/>
  <c r="AQ122" i="14"/>
  <c r="AK123" i="14"/>
  <c r="AM123" i="14"/>
  <c r="AP123" i="14"/>
  <c r="AQ123" i="14"/>
  <c r="AK124" i="14"/>
  <c r="AM124" i="14"/>
  <c r="AP124" i="14"/>
  <c r="AQ124" i="14"/>
  <c r="AK125" i="14"/>
  <c r="AM125" i="14"/>
  <c r="AP125" i="14"/>
  <c r="AQ125" i="14"/>
  <c r="AK126" i="14"/>
  <c r="AM126" i="14"/>
  <c r="AP126" i="14"/>
  <c r="AQ126" i="14"/>
  <c r="AK127" i="14"/>
  <c r="AM127" i="14"/>
  <c r="AP127" i="14"/>
  <c r="AQ127" i="14"/>
  <c r="AK128" i="14"/>
  <c r="AM128" i="14"/>
  <c r="AP128" i="14"/>
  <c r="AQ128" i="14"/>
  <c r="AK129" i="14"/>
  <c r="AM129" i="14"/>
  <c r="AP129" i="14"/>
  <c r="AQ129" i="14"/>
  <c r="AK130" i="14"/>
  <c r="AM130" i="14"/>
  <c r="AP130" i="14"/>
  <c r="AQ130" i="14"/>
  <c r="AK131" i="14"/>
  <c r="AM131" i="14"/>
  <c r="AP131" i="14"/>
  <c r="AQ131" i="14"/>
  <c r="AK132" i="14"/>
  <c r="AM132" i="14"/>
  <c r="AP132" i="14"/>
  <c r="AQ132" i="14"/>
  <c r="AK133" i="14"/>
  <c r="AM133" i="14"/>
  <c r="AP133" i="14"/>
  <c r="AQ133" i="14"/>
  <c r="AK134" i="14"/>
  <c r="AM134" i="14"/>
  <c r="AP134" i="14"/>
  <c r="AQ134" i="14"/>
  <c r="AK135" i="14"/>
  <c r="AM135" i="14"/>
  <c r="AP135" i="14"/>
  <c r="AQ135" i="14"/>
  <c r="AK136" i="14"/>
  <c r="AM136" i="14"/>
  <c r="AP136" i="14"/>
  <c r="AQ136" i="14"/>
  <c r="AK137" i="14"/>
  <c r="AM137" i="14"/>
  <c r="AP137" i="14"/>
  <c r="AQ137" i="14"/>
  <c r="AK138" i="14"/>
  <c r="AM138" i="14"/>
  <c r="AP138" i="14"/>
  <c r="AQ138" i="14"/>
  <c r="AK139" i="14"/>
  <c r="AM139" i="14"/>
  <c r="AP139" i="14"/>
  <c r="AQ139" i="14"/>
  <c r="AK140" i="14"/>
  <c r="AM140" i="14"/>
  <c r="AP140" i="14"/>
  <c r="AQ140" i="14"/>
  <c r="AK141" i="14"/>
  <c r="AM141" i="14"/>
  <c r="AP141" i="14"/>
  <c r="AQ141" i="14"/>
  <c r="AK142" i="14"/>
  <c r="AM142" i="14"/>
  <c r="AP142" i="14"/>
  <c r="AQ142" i="14"/>
  <c r="AK143" i="14"/>
  <c r="AM143" i="14"/>
  <c r="AP143" i="14"/>
  <c r="AQ143" i="14"/>
  <c r="AK144" i="14"/>
  <c r="AM144" i="14"/>
  <c r="AP144" i="14"/>
  <c r="AQ144" i="14"/>
  <c r="AK145" i="14"/>
  <c r="AM145" i="14"/>
  <c r="AP145" i="14"/>
  <c r="AQ145" i="14"/>
  <c r="AK146" i="14"/>
  <c r="AM146" i="14"/>
  <c r="AP146" i="14"/>
  <c r="AQ146" i="14"/>
  <c r="AK147" i="14"/>
  <c r="AM147" i="14"/>
  <c r="AP147" i="14"/>
  <c r="AQ147" i="14"/>
  <c r="AK148" i="14"/>
  <c r="AM148" i="14"/>
  <c r="AP148" i="14"/>
  <c r="AQ148" i="14"/>
  <c r="AK149" i="14"/>
  <c r="AM149" i="14"/>
  <c r="AP149" i="14"/>
  <c r="AQ149" i="14"/>
  <c r="AK150" i="14"/>
  <c r="AM150" i="14"/>
  <c r="AP150" i="14"/>
  <c r="AQ150" i="14"/>
  <c r="AK151" i="14"/>
  <c r="AM151" i="14"/>
  <c r="AP151" i="14"/>
  <c r="AQ151" i="14"/>
  <c r="AK152" i="14"/>
  <c r="AM152" i="14"/>
  <c r="AP152" i="14"/>
  <c r="AQ152" i="14"/>
  <c r="AK153" i="14"/>
  <c r="AM153" i="14"/>
  <c r="AP153" i="14"/>
  <c r="AQ153" i="14"/>
  <c r="AK154" i="14"/>
  <c r="AM154" i="14"/>
  <c r="AP154" i="14"/>
  <c r="AQ154" i="14"/>
  <c r="AK155" i="14"/>
  <c r="AM155" i="14"/>
  <c r="AP155" i="14"/>
  <c r="AQ155" i="14"/>
  <c r="AK156" i="14"/>
  <c r="AM156" i="14"/>
  <c r="AP156" i="14"/>
  <c r="AQ156" i="14"/>
  <c r="AK157" i="14"/>
  <c r="AM157" i="14"/>
  <c r="AP157" i="14"/>
  <c r="AQ157" i="14"/>
  <c r="AK158" i="14"/>
  <c r="AM158" i="14"/>
  <c r="AP158" i="14"/>
  <c r="AQ158" i="14"/>
  <c r="AK159" i="14"/>
  <c r="AM159" i="14"/>
  <c r="AP159" i="14"/>
  <c r="AQ159" i="14"/>
  <c r="AK160" i="14"/>
  <c r="AM160" i="14"/>
  <c r="AP160" i="14"/>
  <c r="AQ160" i="14"/>
  <c r="AK161" i="14"/>
  <c r="AM161" i="14"/>
  <c r="AP161" i="14"/>
  <c r="AQ161" i="14"/>
  <c r="AK162" i="14"/>
  <c r="AM162" i="14"/>
  <c r="AP162" i="14"/>
  <c r="AQ162" i="14"/>
  <c r="AK163" i="14"/>
  <c r="AM163" i="14"/>
  <c r="AP163" i="14"/>
  <c r="AQ163" i="14"/>
  <c r="AK164" i="14"/>
  <c r="AM164" i="14"/>
  <c r="AP164" i="14"/>
  <c r="AQ164" i="14"/>
  <c r="AK165" i="14"/>
  <c r="AM165" i="14"/>
  <c r="AP165" i="14"/>
  <c r="AQ165" i="14"/>
  <c r="AK166" i="14"/>
  <c r="AM166" i="14"/>
  <c r="AP166" i="14"/>
  <c r="AQ166" i="14"/>
  <c r="AK167" i="14"/>
  <c r="AM167" i="14"/>
  <c r="AP167" i="14"/>
  <c r="AQ167" i="14"/>
  <c r="AK168" i="14"/>
  <c r="AM168" i="14"/>
  <c r="AP168" i="14"/>
  <c r="AQ168" i="14"/>
  <c r="AK169" i="14"/>
  <c r="AM169" i="14"/>
  <c r="AP169" i="14"/>
  <c r="AQ169" i="14"/>
  <c r="AK170" i="14"/>
  <c r="AM170" i="14"/>
  <c r="AP170" i="14"/>
  <c r="AQ170" i="14"/>
  <c r="AK171" i="14"/>
  <c r="AM171" i="14"/>
  <c r="AP171" i="14"/>
  <c r="AQ171" i="14"/>
  <c r="AK172" i="14"/>
  <c r="AM172" i="14"/>
  <c r="AP172" i="14"/>
  <c r="AQ172" i="14"/>
  <c r="AK173" i="14"/>
  <c r="AM173" i="14"/>
  <c r="AP173" i="14"/>
  <c r="AQ173" i="14"/>
  <c r="AK174" i="14"/>
  <c r="AM174" i="14"/>
  <c r="AP174" i="14"/>
  <c r="AQ174" i="14"/>
  <c r="AK175" i="14"/>
  <c r="AM175" i="14"/>
  <c r="AP175" i="14"/>
  <c r="AQ175" i="14"/>
  <c r="AK176" i="14"/>
  <c r="AM176" i="14"/>
  <c r="AP176" i="14"/>
  <c r="AQ176" i="14"/>
  <c r="AK177" i="14"/>
  <c r="AM177" i="14"/>
  <c r="AP177" i="14"/>
  <c r="AQ177" i="14"/>
  <c r="AK178" i="14"/>
  <c r="AM178" i="14"/>
  <c r="AP178" i="14"/>
  <c r="AQ178" i="14"/>
  <c r="AK179" i="14"/>
  <c r="AM179" i="14"/>
  <c r="AP179" i="14"/>
  <c r="AQ179" i="14"/>
  <c r="AK180" i="14"/>
  <c r="AM180" i="14"/>
  <c r="AP180" i="14"/>
  <c r="AQ180" i="14"/>
  <c r="AK181" i="14"/>
  <c r="AM181" i="14"/>
  <c r="AP181" i="14"/>
  <c r="AQ181" i="14"/>
  <c r="AK182" i="14"/>
  <c r="AM182" i="14"/>
  <c r="AP182" i="14"/>
  <c r="AQ182" i="14"/>
  <c r="AK183" i="14"/>
  <c r="AM183" i="14"/>
  <c r="AP183" i="14"/>
  <c r="AQ183" i="14"/>
  <c r="AK184" i="14"/>
  <c r="AM184" i="14"/>
  <c r="AP184" i="14"/>
  <c r="AQ184" i="14"/>
  <c r="AK185" i="14"/>
  <c r="AM185" i="14"/>
  <c r="AP185" i="14"/>
  <c r="AQ185" i="14"/>
  <c r="AK186" i="14"/>
  <c r="AM186" i="14"/>
  <c r="AP186" i="14"/>
  <c r="AQ186" i="14"/>
  <c r="AK187" i="14"/>
  <c r="AM187" i="14"/>
  <c r="AP187" i="14"/>
  <c r="AQ187" i="14"/>
  <c r="AK188" i="14"/>
  <c r="AM188" i="14"/>
  <c r="AP188" i="14"/>
  <c r="AQ188" i="14"/>
  <c r="AK189" i="14"/>
  <c r="AM189" i="14"/>
  <c r="AP189" i="14"/>
  <c r="AQ189" i="14"/>
  <c r="AK190" i="14"/>
  <c r="AM190" i="14"/>
  <c r="AP190" i="14"/>
  <c r="AQ190" i="14"/>
  <c r="AK191" i="14"/>
  <c r="AM191" i="14"/>
  <c r="AP191" i="14"/>
  <c r="AQ191" i="14"/>
  <c r="AK192" i="14"/>
  <c r="AM192" i="14"/>
  <c r="AP192" i="14"/>
  <c r="AQ192" i="14"/>
  <c r="AK193" i="14"/>
  <c r="AM193" i="14"/>
  <c r="AP193" i="14"/>
  <c r="AQ193" i="14"/>
  <c r="AK194" i="14"/>
  <c r="AM194" i="14"/>
  <c r="AP194" i="14"/>
  <c r="AQ194" i="14"/>
  <c r="AK195" i="14"/>
  <c r="AM195" i="14"/>
  <c r="AP195" i="14"/>
  <c r="AQ195" i="14"/>
  <c r="AK196" i="14"/>
  <c r="AM196" i="14"/>
  <c r="AP196" i="14"/>
  <c r="AQ196" i="14"/>
  <c r="AK197" i="14"/>
  <c r="AM197" i="14"/>
  <c r="AP197" i="14"/>
  <c r="AQ197" i="14"/>
  <c r="AK198" i="14"/>
  <c r="AM198" i="14"/>
  <c r="AP198" i="14"/>
  <c r="AQ198" i="14"/>
  <c r="AK199" i="14"/>
  <c r="AM199" i="14"/>
  <c r="AP199" i="14"/>
  <c r="AQ199" i="14"/>
  <c r="AK200" i="14"/>
  <c r="AM200" i="14"/>
  <c r="AP200" i="14"/>
  <c r="AQ200" i="14"/>
  <c r="AK201" i="14"/>
  <c r="AM201" i="14"/>
  <c r="AP201" i="14"/>
  <c r="AQ201" i="14"/>
  <c r="AK202" i="14"/>
  <c r="AM202" i="14"/>
  <c r="AP202" i="14"/>
  <c r="AQ202" i="14"/>
  <c r="AK203" i="14"/>
  <c r="AM203" i="14"/>
  <c r="AP203" i="14"/>
  <c r="AQ203" i="14"/>
  <c r="AK204" i="14"/>
  <c r="AM204" i="14"/>
  <c r="AP204" i="14"/>
  <c r="AQ204" i="14"/>
  <c r="AK205" i="14"/>
  <c r="AM205" i="14"/>
  <c r="AP205" i="14"/>
  <c r="AQ205" i="14"/>
  <c r="AK206" i="14"/>
  <c r="AM206" i="14"/>
  <c r="AP206" i="14"/>
  <c r="AQ206" i="14"/>
  <c r="AK207" i="14"/>
  <c r="AM207" i="14"/>
  <c r="AP207" i="14"/>
  <c r="AQ207" i="14"/>
  <c r="AK208" i="14"/>
  <c r="AM208" i="14"/>
  <c r="AP208" i="14"/>
  <c r="AQ208" i="14"/>
  <c r="AK209" i="14"/>
  <c r="AM209" i="14"/>
  <c r="AP209" i="14"/>
  <c r="AQ209" i="14"/>
  <c r="AK210" i="14"/>
  <c r="AM210" i="14"/>
  <c r="AP210" i="14"/>
  <c r="AQ210" i="14"/>
  <c r="AK211" i="14"/>
  <c r="AM211" i="14"/>
  <c r="AP211" i="14"/>
  <c r="AQ211" i="14"/>
  <c r="AK212" i="14"/>
  <c r="AM212" i="14"/>
  <c r="AP212" i="14"/>
  <c r="AQ212" i="14"/>
  <c r="AK213" i="14"/>
  <c r="AM213" i="14"/>
  <c r="AP213" i="14"/>
  <c r="AQ213" i="14"/>
  <c r="AK214" i="14"/>
  <c r="AM214" i="14"/>
  <c r="AP214" i="14"/>
  <c r="AQ214" i="14"/>
  <c r="AK215" i="14"/>
  <c r="AM215" i="14"/>
  <c r="AP215" i="14"/>
  <c r="AQ215" i="14"/>
  <c r="AK216" i="14"/>
  <c r="AM216" i="14"/>
  <c r="AP216" i="14"/>
  <c r="AQ216" i="14"/>
  <c r="AK217" i="14"/>
  <c r="AM217" i="14"/>
  <c r="AP217" i="14"/>
  <c r="AQ217" i="14"/>
  <c r="AK218" i="14"/>
  <c r="AM218" i="14"/>
  <c r="AP218" i="14"/>
  <c r="AQ218" i="14"/>
  <c r="AK219" i="14"/>
  <c r="AM219" i="14"/>
  <c r="AP219" i="14"/>
  <c r="AQ219" i="14"/>
  <c r="AK220" i="14"/>
  <c r="AM220" i="14"/>
  <c r="AP220" i="14"/>
  <c r="AQ220" i="14"/>
  <c r="AK221" i="14"/>
  <c r="AM221" i="14"/>
  <c r="AP221" i="14"/>
  <c r="AQ221" i="14"/>
  <c r="AK222" i="14"/>
  <c r="AM222" i="14"/>
  <c r="AP222" i="14"/>
  <c r="AQ222" i="14"/>
  <c r="AK223" i="14"/>
  <c r="AM223" i="14"/>
  <c r="AP223" i="14"/>
  <c r="AQ223" i="14"/>
  <c r="AK224" i="14"/>
  <c r="AM224" i="14"/>
  <c r="AP224" i="14"/>
  <c r="AQ224" i="14"/>
  <c r="AK225" i="14"/>
  <c r="AM225" i="14"/>
  <c r="AP225" i="14"/>
  <c r="AQ225" i="14"/>
  <c r="AK226" i="14"/>
  <c r="AM226" i="14"/>
  <c r="AP226" i="14"/>
  <c r="AQ226" i="14"/>
  <c r="AK227" i="14"/>
  <c r="AM227" i="14"/>
  <c r="AP227" i="14"/>
  <c r="AQ227" i="14"/>
  <c r="AK228" i="14"/>
  <c r="AM228" i="14"/>
  <c r="AP228" i="14"/>
  <c r="AQ228" i="14"/>
  <c r="AK229" i="14"/>
  <c r="AM229" i="14"/>
  <c r="AP229" i="14"/>
  <c r="AQ229" i="14"/>
  <c r="AK230" i="14"/>
  <c r="AM230" i="14"/>
  <c r="AP230" i="14"/>
  <c r="AQ230" i="14"/>
  <c r="AK231" i="14"/>
  <c r="AM231" i="14"/>
  <c r="AP231" i="14"/>
  <c r="AQ231" i="14"/>
  <c r="AK232" i="14"/>
  <c r="AM232" i="14"/>
  <c r="AP232" i="14"/>
  <c r="AQ232" i="14"/>
  <c r="AK233" i="14"/>
  <c r="AM233" i="14"/>
  <c r="AP233" i="14"/>
  <c r="AQ233" i="14"/>
  <c r="AK234" i="14"/>
  <c r="AM234" i="14"/>
  <c r="AP234" i="14"/>
  <c r="AQ234" i="14"/>
  <c r="AK235" i="14"/>
  <c r="AM235" i="14"/>
  <c r="AP235" i="14"/>
  <c r="AQ235" i="14"/>
  <c r="AK236" i="14"/>
  <c r="AM236" i="14"/>
  <c r="AP236" i="14"/>
  <c r="AQ236" i="14"/>
  <c r="AK237" i="14"/>
  <c r="AM237" i="14"/>
  <c r="AP237" i="14"/>
  <c r="AQ237" i="14"/>
  <c r="AK238" i="14"/>
  <c r="AM238" i="14"/>
  <c r="AP238" i="14"/>
  <c r="AQ238" i="14"/>
  <c r="AK239" i="14"/>
  <c r="AM239" i="14"/>
  <c r="AP239" i="14"/>
  <c r="AQ239" i="14"/>
  <c r="AK240" i="14"/>
  <c r="AM240" i="14"/>
  <c r="AP240" i="14"/>
  <c r="AQ240" i="14"/>
  <c r="AK241" i="14"/>
  <c r="AM241" i="14"/>
  <c r="AP241" i="14"/>
  <c r="AQ241" i="14"/>
  <c r="AK242" i="14"/>
  <c r="AM242" i="14"/>
  <c r="AP242" i="14"/>
  <c r="AQ242" i="14"/>
  <c r="AK243" i="14"/>
  <c r="AM243" i="14"/>
  <c r="AP243" i="14"/>
  <c r="AQ243" i="14"/>
  <c r="AK244" i="14"/>
  <c r="AM244" i="14"/>
  <c r="AP244" i="14"/>
  <c r="AQ244" i="14"/>
  <c r="AK245" i="14"/>
  <c r="AM245" i="14"/>
  <c r="AP245" i="14"/>
  <c r="AQ245" i="14"/>
  <c r="AK246" i="14"/>
  <c r="AM246" i="14"/>
  <c r="AP246" i="14"/>
  <c r="AQ246" i="14"/>
  <c r="AK247" i="14"/>
  <c r="AM247" i="14"/>
  <c r="AP247" i="14"/>
  <c r="AQ247" i="14"/>
  <c r="AK248" i="14"/>
  <c r="AM248" i="14"/>
  <c r="AP248" i="14"/>
  <c r="AQ248" i="14"/>
  <c r="AK249" i="14"/>
  <c r="AM249" i="14"/>
  <c r="AP249" i="14"/>
  <c r="AQ249" i="14"/>
  <c r="AK250" i="14"/>
  <c r="AM250" i="14"/>
  <c r="AP250" i="14"/>
  <c r="AQ250" i="14"/>
  <c r="AK251" i="14"/>
  <c r="AM251" i="14"/>
  <c r="AP251" i="14"/>
  <c r="AQ251" i="14"/>
  <c r="AK252" i="14"/>
  <c r="AM252" i="14"/>
  <c r="AP252" i="14"/>
  <c r="AQ252" i="14"/>
  <c r="AK253" i="14"/>
  <c r="AM253" i="14"/>
  <c r="AP253" i="14"/>
  <c r="AQ253" i="14"/>
  <c r="AK254" i="14"/>
  <c r="AM254" i="14"/>
  <c r="AP254" i="14"/>
  <c r="AQ254" i="14"/>
  <c r="AK255" i="14"/>
  <c r="AM255" i="14"/>
  <c r="AP255" i="14"/>
  <c r="AQ255" i="14"/>
  <c r="AK256" i="14"/>
  <c r="AM256" i="14"/>
  <c r="AP256" i="14"/>
  <c r="AQ256" i="14"/>
  <c r="AK257" i="14"/>
  <c r="AM257" i="14"/>
  <c r="AP257" i="14"/>
  <c r="AQ257" i="14"/>
  <c r="AK258" i="14"/>
  <c r="AM258" i="14"/>
  <c r="AP258" i="14"/>
  <c r="AQ258" i="14"/>
  <c r="AK259" i="14"/>
  <c r="AM259" i="14"/>
  <c r="AP259" i="14"/>
  <c r="AQ259" i="14"/>
  <c r="AK260" i="14"/>
  <c r="AM260" i="14"/>
  <c r="AP260" i="14"/>
  <c r="AQ260" i="14"/>
  <c r="AK261" i="14"/>
  <c r="AM261" i="14"/>
  <c r="AP261" i="14"/>
  <c r="AQ261" i="14"/>
  <c r="AK262" i="14"/>
  <c r="AM262" i="14"/>
  <c r="AP262" i="14"/>
  <c r="AQ262" i="14"/>
  <c r="AK263" i="14"/>
  <c r="AM263" i="14"/>
  <c r="AP263" i="14"/>
  <c r="AQ263" i="14"/>
  <c r="AK264" i="14"/>
  <c r="AM264" i="14"/>
  <c r="AP264" i="14"/>
  <c r="AQ264" i="14"/>
  <c r="AK265" i="14"/>
  <c r="AM265" i="14"/>
  <c r="AP265" i="14"/>
  <c r="AQ265" i="14"/>
  <c r="AK266" i="14"/>
  <c r="AM266" i="14"/>
  <c r="AP266" i="14"/>
  <c r="AQ266" i="14"/>
  <c r="AK267" i="14"/>
  <c r="AM267" i="14"/>
  <c r="AP267" i="14"/>
  <c r="AQ267" i="14"/>
  <c r="AK268" i="14"/>
  <c r="AM268" i="14"/>
  <c r="AP268" i="14"/>
  <c r="AQ268" i="14"/>
  <c r="AK269" i="14"/>
  <c r="AM269" i="14"/>
  <c r="AP269" i="14"/>
  <c r="AQ269" i="14"/>
  <c r="AK270" i="14"/>
  <c r="AM270" i="14"/>
  <c r="AP270" i="14"/>
  <c r="AQ270" i="14"/>
  <c r="AK271" i="14"/>
  <c r="AM271" i="14"/>
  <c r="AP271" i="14"/>
  <c r="AQ271" i="14"/>
  <c r="AK272" i="14"/>
  <c r="AM272" i="14"/>
  <c r="AP272" i="14"/>
  <c r="AQ272" i="14"/>
  <c r="AK273" i="14"/>
  <c r="AM273" i="14"/>
  <c r="AP273" i="14"/>
  <c r="AQ273" i="14"/>
  <c r="AK274" i="14"/>
  <c r="AM274" i="14"/>
  <c r="AP274" i="14"/>
  <c r="AQ274" i="14"/>
  <c r="AK275" i="14"/>
  <c r="AM275" i="14"/>
  <c r="AP275" i="14"/>
  <c r="AQ275" i="14"/>
  <c r="AK276" i="14"/>
  <c r="AM276" i="14"/>
  <c r="AP276" i="14"/>
  <c r="AQ276" i="14"/>
  <c r="AK277" i="14"/>
  <c r="AM277" i="14"/>
  <c r="AP277" i="14"/>
  <c r="AQ277" i="14"/>
  <c r="AK278" i="14"/>
  <c r="AM278" i="14"/>
  <c r="AP278" i="14"/>
  <c r="AQ278" i="14"/>
  <c r="AK279" i="14"/>
  <c r="AM279" i="14"/>
  <c r="AP279" i="14"/>
  <c r="AQ279" i="14"/>
  <c r="AK280" i="14"/>
  <c r="AM280" i="14"/>
  <c r="AP280" i="14"/>
  <c r="AQ280" i="14"/>
  <c r="AK281" i="14"/>
  <c r="AM281" i="14"/>
  <c r="AP281" i="14"/>
  <c r="AQ281" i="14"/>
  <c r="AK282" i="14"/>
  <c r="AM282" i="14"/>
  <c r="AP282" i="14"/>
  <c r="AQ282" i="14"/>
  <c r="AK283" i="14"/>
  <c r="AM283" i="14"/>
  <c r="AP283" i="14"/>
  <c r="AQ283" i="14"/>
  <c r="AK284" i="14"/>
  <c r="AM284" i="14"/>
  <c r="AP284" i="14"/>
  <c r="AQ284" i="14"/>
  <c r="AK285" i="14"/>
  <c r="AM285" i="14"/>
  <c r="AP285" i="14"/>
  <c r="AQ285" i="14"/>
  <c r="AK286" i="14"/>
  <c r="AM286" i="14"/>
  <c r="AP286" i="14"/>
  <c r="AQ286" i="14"/>
  <c r="AK287" i="14"/>
  <c r="AM287" i="14"/>
  <c r="AP287" i="14"/>
  <c r="AQ287" i="14"/>
  <c r="AK288" i="14"/>
  <c r="AM288" i="14"/>
  <c r="AP288" i="14"/>
  <c r="AQ288" i="14"/>
  <c r="AK289" i="14"/>
  <c r="AM289" i="14"/>
  <c r="AP289" i="14"/>
  <c r="AQ289" i="14"/>
  <c r="AK290" i="14"/>
  <c r="AM290" i="14"/>
  <c r="AP290" i="14"/>
  <c r="AQ290" i="14"/>
  <c r="AK291" i="14"/>
  <c r="AM291" i="14"/>
  <c r="AP291" i="14"/>
  <c r="AQ291" i="14"/>
  <c r="AK292" i="14"/>
  <c r="AM292" i="14"/>
  <c r="AP292" i="14"/>
  <c r="AQ292" i="14"/>
  <c r="AK293" i="14"/>
  <c r="AM293" i="14"/>
  <c r="AP293" i="14"/>
  <c r="AQ293" i="14"/>
  <c r="AK294" i="14"/>
  <c r="AM294" i="14"/>
  <c r="AP294" i="14"/>
  <c r="AQ294" i="14"/>
  <c r="AK295" i="14"/>
  <c r="AM295" i="14"/>
  <c r="AP295" i="14"/>
  <c r="AQ295" i="14"/>
  <c r="AK296" i="14"/>
  <c r="AM296" i="14"/>
  <c r="AP296" i="14"/>
  <c r="AQ296" i="14"/>
  <c r="AK297" i="14"/>
  <c r="AM297" i="14"/>
  <c r="AP297" i="14"/>
  <c r="AQ297" i="14"/>
  <c r="AK298" i="14"/>
  <c r="AM298" i="14"/>
  <c r="AP298" i="14"/>
  <c r="AQ298" i="14"/>
  <c r="AK299" i="14"/>
  <c r="AM299" i="14"/>
  <c r="AP299" i="14"/>
  <c r="AQ299" i="14"/>
  <c r="AK300" i="14"/>
  <c r="AM300" i="14"/>
  <c r="AP300" i="14"/>
  <c r="AQ300" i="14"/>
  <c r="AK301" i="14"/>
  <c r="AM301" i="14"/>
  <c r="AP301" i="14"/>
  <c r="AQ301" i="14"/>
  <c r="AK302" i="14"/>
  <c r="AM302" i="14"/>
  <c r="AP302" i="14"/>
  <c r="AQ302" i="14"/>
  <c r="AK303" i="14"/>
  <c r="AM303" i="14"/>
  <c r="AP303" i="14"/>
  <c r="AQ303" i="14"/>
  <c r="AK304" i="14"/>
  <c r="AM304" i="14"/>
  <c r="AP304" i="14"/>
  <c r="AQ304" i="14"/>
  <c r="AK305" i="14"/>
  <c r="AM305" i="14"/>
  <c r="AP305" i="14"/>
  <c r="AQ305" i="14"/>
  <c r="AK306" i="14"/>
  <c r="AM306" i="14"/>
  <c r="AP306" i="14"/>
  <c r="AQ306" i="14"/>
  <c r="AK307" i="14"/>
  <c r="AM307" i="14"/>
  <c r="AP307" i="14"/>
  <c r="AQ307" i="14"/>
  <c r="AK308" i="14"/>
  <c r="AM308" i="14"/>
  <c r="AP308" i="14"/>
  <c r="AQ308" i="14"/>
  <c r="AK309" i="14"/>
  <c r="AM309" i="14"/>
  <c r="AP309" i="14"/>
  <c r="AQ309" i="14"/>
  <c r="AK310" i="14"/>
  <c r="AM310" i="14"/>
  <c r="AP310" i="14"/>
  <c r="AQ310" i="14"/>
  <c r="AK311" i="14"/>
  <c r="AM311" i="14"/>
  <c r="AP311" i="14"/>
  <c r="AQ311" i="14"/>
  <c r="AK312" i="14"/>
  <c r="AM312" i="14"/>
  <c r="AP312" i="14"/>
  <c r="AQ312" i="14"/>
  <c r="AK313" i="14"/>
  <c r="AM313" i="14"/>
  <c r="AP313" i="14"/>
  <c r="AQ313" i="14"/>
  <c r="AK314" i="14"/>
  <c r="AM314" i="14"/>
  <c r="AP314" i="14"/>
  <c r="AQ314" i="14"/>
  <c r="AK315" i="14"/>
  <c r="AM315" i="14"/>
  <c r="AP315" i="14"/>
  <c r="AQ315" i="14"/>
  <c r="AK316" i="14"/>
  <c r="AM316" i="14"/>
  <c r="AP316" i="14"/>
  <c r="AQ316" i="14"/>
  <c r="AK317" i="14"/>
  <c r="AM317" i="14"/>
  <c r="AP317" i="14"/>
  <c r="AQ317" i="14"/>
  <c r="AK318" i="14"/>
  <c r="AM318" i="14"/>
  <c r="AP318" i="14"/>
  <c r="AQ318" i="14"/>
  <c r="AK319" i="14"/>
  <c r="AM319" i="14"/>
  <c r="AP319" i="14"/>
  <c r="AQ319" i="14"/>
  <c r="AK320" i="14"/>
  <c r="AM320" i="14"/>
  <c r="AP320" i="14"/>
  <c r="AQ320" i="14"/>
  <c r="AK321" i="14"/>
  <c r="AM321" i="14"/>
  <c r="AP321" i="14"/>
  <c r="AQ321" i="14"/>
  <c r="AK322" i="14"/>
  <c r="AM322" i="14"/>
  <c r="AP322" i="14"/>
  <c r="AQ322" i="14"/>
  <c r="AK323" i="14"/>
  <c r="AM323" i="14"/>
  <c r="AP323" i="14"/>
  <c r="AQ323" i="14"/>
  <c r="AK324" i="14"/>
  <c r="AM324" i="14"/>
  <c r="AP324" i="14"/>
  <c r="AQ324" i="14"/>
  <c r="AK325" i="14"/>
  <c r="AM325" i="14"/>
  <c r="AP325" i="14"/>
  <c r="AQ325" i="14"/>
  <c r="AK326" i="14"/>
  <c r="AM326" i="14"/>
  <c r="AP326" i="14"/>
  <c r="AQ326" i="14"/>
  <c r="AK327" i="14"/>
  <c r="AM327" i="14"/>
  <c r="AP327" i="14"/>
  <c r="AQ327" i="14"/>
  <c r="AK328" i="14"/>
  <c r="AM328" i="14"/>
  <c r="AP328" i="14"/>
  <c r="AQ328" i="14"/>
  <c r="AK329" i="14"/>
  <c r="AM329" i="14"/>
  <c r="AP329" i="14"/>
  <c r="AQ329" i="14"/>
  <c r="AK330" i="14"/>
  <c r="AM330" i="14"/>
  <c r="AP330" i="14"/>
  <c r="AQ330" i="14"/>
  <c r="AK331" i="14"/>
  <c r="AM331" i="14"/>
  <c r="AP331" i="14"/>
  <c r="AQ331" i="14"/>
  <c r="AK332" i="14"/>
  <c r="AM332" i="14"/>
  <c r="AP332" i="14"/>
  <c r="AQ332" i="14"/>
  <c r="AK333" i="14"/>
  <c r="AM333" i="14"/>
  <c r="AP333" i="14"/>
  <c r="AQ333" i="14"/>
  <c r="AK334" i="14"/>
  <c r="AM334" i="14"/>
  <c r="AP334" i="14"/>
  <c r="AQ334" i="14"/>
  <c r="AK335" i="14"/>
  <c r="AM335" i="14"/>
  <c r="AP335" i="14"/>
  <c r="AQ335" i="14"/>
  <c r="AK336" i="14"/>
  <c r="AM336" i="14"/>
  <c r="AP336" i="14"/>
  <c r="AQ336" i="14"/>
  <c r="AK337" i="14"/>
  <c r="AM337" i="14"/>
  <c r="AP337" i="14"/>
  <c r="AQ337" i="14"/>
  <c r="AK338" i="14"/>
  <c r="AM338" i="14"/>
  <c r="AP338" i="14"/>
  <c r="AQ338" i="14"/>
  <c r="AK339" i="14"/>
  <c r="AM339" i="14"/>
  <c r="AP339" i="14"/>
  <c r="AQ339" i="14"/>
  <c r="AK340" i="14"/>
  <c r="AM340" i="14"/>
  <c r="AP340" i="14"/>
  <c r="AQ340" i="14"/>
  <c r="AK341" i="14"/>
  <c r="AM341" i="14"/>
  <c r="AP341" i="14"/>
  <c r="AQ341" i="14"/>
  <c r="AK342" i="14"/>
  <c r="AM342" i="14"/>
  <c r="AP342" i="14"/>
  <c r="AQ342" i="14"/>
  <c r="AK343" i="14"/>
  <c r="AM343" i="14"/>
  <c r="AP343" i="14"/>
  <c r="AQ343" i="14"/>
  <c r="AK344" i="14"/>
  <c r="AM344" i="14"/>
  <c r="AP344" i="14"/>
  <c r="AQ344" i="14"/>
  <c r="AK345" i="14"/>
  <c r="AM345" i="14"/>
  <c r="AP345" i="14"/>
  <c r="AQ345" i="14"/>
  <c r="AK346" i="14"/>
  <c r="AM346" i="14"/>
  <c r="AP346" i="14"/>
  <c r="AQ346" i="14"/>
  <c r="AK347" i="14"/>
  <c r="AM347" i="14"/>
  <c r="AP347" i="14"/>
  <c r="AQ347" i="14"/>
  <c r="AK348" i="14"/>
  <c r="AM348" i="14"/>
  <c r="AP348" i="14"/>
  <c r="AQ348" i="14"/>
  <c r="AK349" i="14"/>
  <c r="AM349" i="14"/>
  <c r="AP349" i="14"/>
  <c r="AQ349" i="14"/>
  <c r="AK350" i="14"/>
  <c r="AM350" i="14"/>
  <c r="AP350" i="14"/>
  <c r="AQ350" i="14"/>
  <c r="AK351" i="14"/>
  <c r="AM351" i="14"/>
  <c r="AP351" i="14"/>
  <c r="AQ351" i="14"/>
  <c r="AK352" i="14"/>
  <c r="AM352" i="14"/>
  <c r="AP352" i="14"/>
  <c r="AQ352" i="14"/>
  <c r="AK353" i="14"/>
  <c r="AM353" i="14"/>
  <c r="AP353" i="14"/>
  <c r="AQ353" i="14"/>
  <c r="AK354" i="14"/>
  <c r="AM354" i="14"/>
  <c r="AP354" i="14"/>
  <c r="AQ354" i="14"/>
  <c r="AK355" i="14"/>
  <c r="AM355" i="14"/>
  <c r="AP355" i="14"/>
  <c r="AQ355" i="14"/>
  <c r="AK356" i="14"/>
  <c r="AM356" i="14"/>
  <c r="AP356" i="14"/>
  <c r="AQ356" i="14"/>
  <c r="AK357" i="14"/>
  <c r="AM357" i="14"/>
  <c r="AP357" i="14"/>
  <c r="AQ357" i="14"/>
  <c r="AK358" i="14"/>
  <c r="AM358" i="14"/>
  <c r="AP358" i="14"/>
  <c r="AQ358" i="14"/>
  <c r="AK359" i="14"/>
  <c r="AM359" i="14"/>
  <c r="AP359" i="14"/>
  <c r="AQ359" i="14"/>
  <c r="AK360" i="14"/>
  <c r="AM360" i="14"/>
  <c r="AP360" i="14"/>
  <c r="AQ360" i="14"/>
  <c r="AK361" i="14"/>
  <c r="AM361" i="14"/>
  <c r="AP361" i="14"/>
  <c r="AQ361" i="14"/>
  <c r="AK362" i="14"/>
  <c r="AM362" i="14"/>
  <c r="AP362" i="14"/>
  <c r="AQ362" i="14"/>
  <c r="AK363" i="14"/>
  <c r="AM363" i="14"/>
  <c r="AP363" i="14"/>
  <c r="AQ363" i="14"/>
  <c r="AK364" i="14"/>
  <c r="AM364" i="14"/>
  <c r="AP364" i="14"/>
  <c r="AQ364" i="14"/>
  <c r="AK365" i="14"/>
  <c r="AM365" i="14"/>
  <c r="AP365" i="14"/>
  <c r="AQ365" i="14"/>
  <c r="AK366" i="14"/>
  <c r="AM366" i="14"/>
  <c r="AP366" i="14"/>
  <c r="AQ366" i="14"/>
  <c r="AK367" i="14"/>
  <c r="AM367" i="14"/>
  <c r="AP367" i="14"/>
  <c r="AQ367" i="14"/>
  <c r="AK368" i="14"/>
  <c r="AM368" i="14"/>
  <c r="AP368" i="14"/>
  <c r="AQ368" i="14"/>
  <c r="AK369" i="14"/>
  <c r="AM369" i="14"/>
  <c r="AP369" i="14"/>
  <c r="AQ369" i="14"/>
  <c r="AK370" i="14"/>
  <c r="AM370" i="14"/>
  <c r="AP370" i="14"/>
  <c r="AQ370" i="14"/>
  <c r="AK371" i="14"/>
  <c r="AM371" i="14"/>
  <c r="AP371" i="14"/>
  <c r="AQ371" i="14"/>
  <c r="AK372" i="14"/>
  <c r="AM372" i="14"/>
  <c r="AP372" i="14"/>
  <c r="AQ372" i="14"/>
  <c r="AK373" i="14"/>
  <c r="AM373" i="14"/>
  <c r="AP373" i="14"/>
  <c r="AQ373" i="14"/>
  <c r="AK374" i="14"/>
  <c r="AM374" i="14"/>
  <c r="AP374" i="14"/>
  <c r="AQ374" i="14"/>
  <c r="AK375" i="14"/>
  <c r="AM375" i="14"/>
  <c r="AP375" i="14"/>
  <c r="AQ375" i="14"/>
  <c r="AK376" i="14"/>
  <c r="AM376" i="14"/>
  <c r="AP376" i="14"/>
  <c r="AQ376" i="14"/>
  <c r="AK377" i="14"/>
  <c r="AM377" i="14"/>
  <c r="AP377" i="14"/>
  <c r="AQ377" i="14"/>
  <c r="AK378" i="14"/>
  <c r="AM378" i="14"/>
  <c r="AP378" i="14"/>
  <c r="AQ378" i="14"/>
  <c r="AK379" i="14"/>
  <c r="AM379" i="14"/>
  <c r="AP379" i="14"/>
  <c r="AQ379" i="14"/>
  <c r="AK380" i="14"/>
  <c r="AM380" i="14"/>
  <c r="AP380" i="14"/>
  <c r="AQ380" i="14"/>
  <c r="AK381" i="14"/>
  <c r="AM381" i="14"/>
  <c r="AP381" i="14"/>
  <c r="AQ381" i="14"/>
  <c r="AK382" i="14"/>
  <c r="AM382" i="14"/>
  <c r="AP382" i="14"/>
  <c r="AQ382" i="14"/>
  <c r="AK383" i="14"/>
  <c r="AM383" i="14"/>
  <c r="AP383" i="14"/>
  <c r="AQ383" i="14"/>
  <c r="AK384" i="14"/>
  <c r="AM384" i="14"/>
  <c r="AP384" i="14"/>
  <c r="AQ384" i="14"/>
  <c r="AK385" i="14"/>
  <c r="AM385" i="14"/>
  <c r="AP385" i="14"/>
  <c r="AQ385" i="14"/>
  <c r="AK386" i="14"/>
  <c r="AM386" i="14"/>
  <c r="AP386" i="14"/>
  <c r="AQ386" i="14"/>
  <c r="AK387" i="14"/>
  <c r="AM387" i="14"/>
  <c r="AP387" i="14"/>
  <c r="AQ387" i="14"/>
  <c r="AK388" i="14"/>
  <c r="AM388" i="14"/>
  <c r="AP388" i="14"/>
  <c r="AQ388" i="14"/>
  <c r="AK389" i="14"/>
  <c r="AM389" i="14"/>
  <c r="AP389" i="14"/>
  <c r="AQ389" i="14"/>
  <c r="AK390" i="14"/>
  <c r="AM390" i="14"/>
  <c r="AP390" i="14"/>
  <c r="AQ390" i="14"/>
  <c r="AK391" i="14"/>
  <c r="AM391" i="14"/>
  <c r="AP391" i="14"/>
  <c r="AQ391" i="14"/>
  <c r="AK392" i="14"/>
  <c r="AM392" i="14"/>
  <c r="AP392" i="14"/>
  <c r="AQ392" i="14"/>
  <c r="AK393" i="14"/>
  <c r="AM393" i="14"/>
  <c r="AP393" i="14"/>
  <c r="AQ393" i="14"/>
  <c r="AK394" i="14"/>
  <c r="AM394" i="14"/>
  <c r="AP394" i="14"/>
  <c r="AQ394" i="14"/>
  <c r="AK395" i="14"/>
  <c r="AM395" i="14"/>
  <c r="AP395" i="14"/>
  <c r="AQ395" i="14"/>
  <c r="AK396" i="14"/>
  <c r="AM396" i="14"/>
  <c r="AP396" i="14"/>
  <c r="AQ396" i="14"/>
  <c r="AK397" i="14"/>
  <c r="AM397" i="14"/>
  <c r="AP397" i="14"/>
  <c r="AQ397" i="14"/>
  <c r="AK398" i="14"/>
  <c r="AM398" i="14"/>
  <c r="AP398" i="14"/>
  <c r="AQ398" i="14"/>
  <c r="AK399" i="14"/>
  <c r="AM399" i="14"/>
  <c r="AP399" i="14"/>
  <c r="AQ399" i="14"/>
  <c r="AK400" i="14"/>
  <c r="AM400" i="14"/>
  <c r="AP400" i="14"/>
  <c r="AQ400" i="14"/>
  <c r="AK401" i="14"/>
  <c r="AM401" i="14"/>
  <c r="AP401" i="14"/>
  <c r="AQ401" i="14"/>
  <c r="AK402" i="14"/>
  <c r="AM402" i="14"/>
  <c r="AP402" i="14"/>
  <c r="AQ402" i="14"/>
  <c r="AK403" i="14"/>
  <c r="AM403" i="14"/>
  <c r="AP403" i="14"/>
  <c r="AQ403" i="14"/>
  <c r="AK404" i="14"/>
  <c r="AM404" i="14"/>
  <c r="AP404" i="14"/>
  <c r="AQ404" i="14"/>
  <c r="AK405" i="14"/>
  <c r="AM405" i="14"/>
  <c r="AP405" i="14"/>
  <c r="AQ405" i="14"/>
  <c r="AK406" i="14"/>
  <c r="AM406" i="14"/>
  <c r="AP406" i="14"/>
  <c r="AQ406" i="14"/>
  <c r="AK407" i="14"/>
  <c r="AM407" i="14"/>
  <c r="AP407" i="14"/>
  <c r="AQ407" i="14"/>
  <c r="AK408" i="14"/>
  <c r="AM408" i="14"/>
  <c r="AP408" i="14"/>
  <c r="AQ408" i="14"/>
  <c r="AK409" i="14"/>
  <c r="AM409" i="14"/>
  <c r="AP409" i="14"/>
  <c r="AQ409" i="14"/>
  <c r="AK410" i="14"/>
  <c r="AM410" i="14"/>
  <c r="AP410" i="14"/>
  <c r="AQ410" i="14"/>
  <c r="AK411" i="14"/>
  <c r="AM411" i="14"/>
  <c r="AP411" i="14"/>
  <c r="AQ411" i="14"/>
  <c r="AK412" i="14"/>
  <c r="AM412" i="14"/>
  <c r="AP412" i="14"/>
  <c r="AQ412" i="14"/>
  <c r="AK413" i="14"/>
  <c r="AM413" i="14"/>
  <c r="AP413" i="14"/>
  <c r="AQ413" i="14"/>
  <c r="AK414" i="14"/>
  <c r="AM414" i="14"/>
  <c r="AP414" i="14"/>
  <c r="AQ414" i="14"/>
  <c r="AK415" i="14"/>
  <c r="AM415" i="14"/>
  <c r="AP415" i="14"/>
  <c r="AQ415" i="14"/>
  <c r="AK416" i="14"/>
  <c r="AM416" i="14"/>
  <c r="AP416" i="14"/>
  <c r="AQ416" i="14"/>
  <c r="AK417" i="14"/>
  <c r="AM417" i="14"/>
  <c r="AP417" i="14"/>
  <c r="AQ417" i="14"/>
  <c r="AK418" i="14"/>
  <c r="AM418" i="14"/>
  <c r="AP418" i="14"/>
  <c r="AQ418" i="14"/>
  <c r="AK419" i="14"/>
  <c r="AM419" i="14"/>
  <c r="AP419" i="14"/>
  <c r="AQ419" i="14"/>
  <c r="AK420" i="14"/>
  <c r="AM420" i="14"/>
  <c r="AP420" i="14"/>
  <c r="AQ420" i="14"/>
  <c r="AK421" i="14"/>
  <c r="AM421" i="14"/>
  <c r="AP421" i="14"/>
  <c r="AQ421" i="14"/>
  <c r="AK422" i="14"/>
  <c r="AM422" i="14"/>
  <c r="AP422" i="14"/>
  <c r="AQ422" i="14"/>
  <c r="AK423" i="14"/>
  <c r="AM423" i="14"/>
  <c r="AP423" i="14"/>
  <c r="AQ423" i="14"/>
  <c r="AK424" i="14"/>
  <c r="AM424" i="14"/>
  <c r="AP424" i="14"/>
  <c r="AQ424" i="14"/>
  <c r="AK425" i="14"/>
  <c r="AM425" i="14"/>
  <c r="AP425" i="14"/>
  <c r="AQ425" i="14"/>
  <c r="AK426" i="14"/>
  <c r="AM426" i="14"/>
  <c r="AP426" i="14"/>
  <c r="AQ426" i="14"/>
  <c r="AK427" i="14"/>
  <c r="AM427" i="14"/>
  <c r="AP427" i="14"/>
  <c r="AQ427" i="14"/>
  <c r="AK428" i="14"/>
  <c r="AM428" i="14"/>
  <c r="AP428" i="14"/>
  <c r="AQ428" i="14"/>
  <c r="AK429" i="14"/>
  <c r="AM429" i="14"/>
  <c r="AP429" i="14"/>
  <c r="AQ429" i="14"/>
  <c r="AK430" i="14"/>
  <c r="AM430" i="14"/>
  <c r="AP430" i="14"/>
  <c r="AQ430" i="14"/>
  <c r="AK431" i="14"/>
  <c r="AM431" i="14"/>
  <c r="AP431" i="14"/>
  <c r="AQ431" i="14"/>
  <c r="AK432" i="14"/>
  <c r="AM432" i="14"/>
  <c r="AP432" i="14"/>
  <c r="AQ432" i="14"/>
  <c r="AK433" i="14"/>
  <c r="AM433" i="14"/>
  <c r="AP433" i="14"/>
  <c r="AQ433" i="14"/>
  <c r="AK434" i="14"/>
  <c r="AM434" i="14"/>
  <c r="AP434" i="14"/>
  <c r="AQ434" i="14"/>
  <c r="AK435" i="14"/>
  <c r="AM435" i="14"/>
  <c r="AP435" i="14"/>
  <c r="AQ435" i="14"/>
  <c r="AK436" i="14"/>
  <c r="AM436" i="14"/>
  <c r="AP436" i="14"/>
  <c r="AQ436" i="14"/>
  <c r="AK437" i="14"/>
  <c r="AM437" i="14"/>
  <c r="AP437" i="14"/>
  <c r="AQ437" i="14"/>
  <c r="AK438" i="14"/>
  <c r="AM438" i="14"/>
  <c r="AP438" i="14"/>
  <c r="AQ438" i="14"/>
  <c r="AK439" i="14"/>
  <c r="AM439" i="14"/>
  <c r="AP439" i="14"/>
  <c r="AQ439" i="14"/>
  <c r="AK440" i="14"/>
  <c r="AM440" i="14"/>
  <c r="AP440" i="14"/>
  <c r="AQ440" i="14"/>
  <c r="AK441" i="14"/>
  <c r="AM441" i="14"/>
  <c r="AP441" i="14"/>
  <c r="AQ441" i="14"/>
  <c r="AK442" i="14"/>
  <c r="AM442" i="14"/>
  <c r="AP442" i="14"/>
  <c r="AQ442" i="14"/>
  <c r="AK443" i="14"/>
  <c r="AM443" i="14"/>
  <c r="AP443" i="14"/>
  <c r="AQ443" i="14"/>
  <c r="AK444" i="14"/>
  <c r="AM444" i="14"/>
  <c r="AP444" i="14"/>
  <c r="AQ444" i="14"/>
  <c r="AK445" i="14"/>
  <c r="AM445" i="14"/>
  <c r="AP445" i="14"/>
  <c r="AQ445" i="14"/>
  <c r="AK446" i="14"/>
  <c r="AM446" i="14"/>
  <c r="AP446" i="14"/>
  <c r="AQ446" i="14"/>
  <c r="AK447" i="14"/>
  <c r="AM447" i="14"/>
  <c r="AP447" i="14"/>
  <c r="AQ447" i="14"/>
  <c r="AK448" i="14"/>
  <c r="AM448" i="14"/>
  <c r="AP448" i="14"/>
  <c r="AQ448" i="14"/>
  <c r="AK449" i="14"/>
  <c r="AM449" i="14"/>
  <c r="AP449" i="14"/>
  <c r="AQ449" i="14"/>
  <c r="AK450" i="14"/>
  <c r="AM450" i="14"/>
  <c r="AP450" i="14"/>
  <c r="AQ450" i="14"/>
  <c r="AK451" i="14"/>
  <c r="AM451" i="14"/>
  <c r="AP451" i="14"/>
  <c r="AQ451" i="14"/>
  <c r="AK452" i="14"/>
  <c r="AM452" i="14"/>
  <c r="AP452" i="14"/>
  <c r="AQ452" i="14"/>
  <c r="AK453" i="14"/>
  <c r="AM453" i="14"/>
  <c r="AP453" i="14"/>
  <c r="AQ453" i="14"/>
  <c r="AK454" i="14"/>
  <c r="AM454" i="14"/>
  <c r="AP454" i="14"/>
  <c r="AQ454" i="14"/>
  <c r="AK455" i="14"/>
  <c r="AM455" i="14"/>
  <c r="AP455" i="14"/>
  <c r="AQ455" i="14"/>
  <c r="AK456" i="14"/>
  <c r="AM456" i="14"/>
  <c r="AP456" i="14"/>
  <c r="AQ456" i="14"/>
  <c r="AK457" i="14"/>
  <c r="AM457" i="14"/>
  <c r="AP457" i="14"/>
  <c r="AQ457" i="14"/>
  <c r="AK458" i="14"/>
  <c r="AM458" i="14"/>
  <c r="AP458" i="14"/>
  <c r="AQ458" i="14"/>
  <c r="AK459" i="14"/>
  <c r="AM459" i="14"/>
  <c r="AP459" i="14"/>
  <c r="AQ459" i="14"/>
  <c r="AK460" i="14"/>
  <c r="AM460" i="14"/>
  <c r="AP460" i="14"/>
  <c r="AQ460" i="14"/>
  <c r="AK461" i="14"/>
  <c r="AM461" i="14"/>
  <c r="AP461" i="14"/>
  <c r="AQ461" i="14"/>
  <c r="AK462" i="14"/>
  <c r="AM462" i="14"/>
  <c r="AP462" i="14"/>
  <c r="AQ462" i="14"/>
  <c r="AK463" i="14"/>
  <c r="AM463" i="14"/>
  <c r="AP463" i="14"/>
  <c r="AQ463" i="14"/>
  <c r="AK464" i="14"/>
  <c r="AM464" i="14"/>
  <c r="AP464" i="14"/>
  <c r="AQ464" i="14"/>
  <c r="AK465" i="14"/>
  <c r="AM465" i="14"/>
  <c r="AP465" i="14"/>
  <c r="AQ465" i="14"/>
  <c r="AK466" i="14"/>
  <c r="AM466" i="14"/>
  <c r="AP466" i="14"/>
  <c r="AQ466" i="14"/>
  <c r="AK467" i="14"/>
  <c r="AM467" i="14"/>
  <c r="AP467" i="14"/>
  <c r="AQ467" i="14"/>
  <c r="AQ2" i="14"/>
  <c r="AP2" i="14"/>
  <c r="AM2" i="14"/>
  <c r="AK2" i="14"/>
  <c r="C3" i="14"/>
  <c r="D3" i="14"/>
  <c r="E3" i="14"/>
  <c r="F3" i="14"/>
  <c r="G3" i="14"/>
  <c r="H3" i="14"/>
  <c r="I3" i="14"/>
  <c r="J3" i="14"/>
  <c r="K3" i="14"/>
  <c r="L3" i="14"/>
  <c r="M3" i="14"/>
  <c r="N3" i="14"/>
  <c r="O3" i="14"/>
  <c r="P3" i="14"/>
  <c r="Q3" i="14"/>
  <c r="R3" i="14"/>
  <c r="S3" i="14"/>
  <c r="T3" i="14"/>
  <c r="U3" i="14"/>
  <c r="V3" i="14"/>
  <c r="W3" i="14"/>
  <c r="X3" i="14"/>
  <c r="Y3" i="14"/>
  <c r="Z3" i="14"/>
  <c r="AA3" i="14"/>
  <c r="AB3" i="14"/>
  <c r="AC3" i="14"/>
  <c r="AD3" i="14"/>
  <c r="AE3" i="14"/>
  <c r="AF3" i="14"/>
  <c r="C4" i="14"/>
  <c r="D4" i="14"/>
  <c r="E4" i="14"/>
  <c r="F4" i="14"/>
  <c r="G4" i="14"/>
  <c r="H4" i="14"/>
  <c r="I4" i="14"/>
  <c r="J4" i="14"/>
  <c r="K4" i="14"/>
  <c r="L4" i="14"/>
  <c r="M4" i="14"/>
  <c r="N4" i="14"/>
  <c r="O4" i="14"/>
  <c r="P4" i="14"/>
  <c r="Q4" i="14"/>
  <c r="R4" i="14"/>
  <c r="S4" i="14"/>
  <c r="T4" i="14"/>
  <c r="U4" i="14"/>
  <c r="V4" i="14"/>
  <c r="W4" i="14"/>
  <c r="X4" i="14"/>
  <c r="Y4" i="14"/>
  <c r="Z4" i="14"/>
  <c r="AA4" i="14"/>
  <c r="AB4" i="14"/>
  <c r="AC4" i="14"/>
  <c r="AD4" i="14"/>
  <c r="AE4" i="14"/>
  <c r="AF4" i="14"/>
  <c r="C5" i="14"/>
  <c r="D5" i="14"/>
  <c r="E5" i="14"/>
  <c r="F5" i="14"/>
  <c r="G5" i="14"/>
  <c r="H5" i="14"/>
  <c r="I5" i="14"/>
  <c r="J5" i="14"/>
  <c r="K5" i="14"/>
  <c r="L5" i="14"/>
  <c r="M5" i="14"/>
  <c r="N5" i="14"/>
  <c r="O5" i="14"/>
  <c r="P5" i="14"/>
  <c r="Q5" i="14"/>
  <c r="R5" i="14"/>
  <c r="S5" i="14"/>
  <c r="T5" i="14"/>
  <c r="U5" i="14"/>
  <c r="V5" i="14"/>
  <c r="W5" i="14"/>
  <c r="X5" i="14"/>
  <c r="Y5" i="14"/>
  <c r="Z5" i="14"/>
  <c r="AA5" i="14"/>
  <c r="AB5" i="14"/>
  <c r="AC5" i="14"/>
  <c r="AD5" i="14"/>
  <c r="AE5" i="14"/>
  <c r="AF5" i="14"/>
  <c r="C6" i="14"/>
  <c r="D6" i="14"/>
  <c r="E6" i="14"/>
  <c r="F6" i="14"/>
  <c r="G6" i="14"/>
  <c r="H6" i="14"/>
  <c r="I6" i="14"/>
  <c r="J6" i="14"/>
  <c r="K6" i="14"/>
  <c r="L6" i="14"/>
  <c r="M6" i="14"/>
  <c r="N6" i="14"/>
  <c r="O6" i="14"/>
  <c r="P6" i="14"/>
  <c r="Q6" i="14"/>
  <c r="R6" i="14"/>
  <c r="S6" i="14"/>
  <c r="T6" i="14"/>
  <c r="U6" i="14"/>
  <c r="V6" i="14"/>
  <c r="W6" i="14"/>
  <c r="X6" i="14"/>
  <c r="Y6" i="14"/>
  <c r="Z6" i="14"/>
  <c r="AA6" i="14"/>
  <c r="AB6" i="14"/>
  <c r="AC6" i="14"/>
  <c r="AD6" i="14"/>
  <c r="AE6" i="14"/>
  <c r="AF6" i="14"/>
  <c r="C7" i="14"/>
  <c r="D7" i="14"/>
  <c r="E7" i="14"/>
  <c r="F7" i="14"/>
  <c r="G7" i="14"/>
  <c r="H7" i="14"/>
  <c r="I7" i="14"/>
  <c r="J7" i="14"/>
  <c r="K7" i="14"/>
  <c r="L7" i="14"/>
  <c r="M7" i="14"/>
  <c r="N7" i="14"/>
  <c r="O7" i="14"/>
  <c r="P7" i="14"/>
  <c r="Q7" i="14"/>
  <c r="R7" i="14"/>
  <c r="S7" i="14"/>
  <c r="T7" i="14"/>
  <c r="U7" i="14"/>
  <c r="V7" i="14"/>
  <c r="W7" i="14"/>
  <c r="X7" i="14"/>
  <c r="Y7" i="14"/>
  <c r="Z7" i="14"/>
  <c r="AA7" i="14"/>
  <c r="AB7" i="14"/>
  <c r="AC7" i="14"/>
  <c r="AD7" i="14"/>
  <c r="AE7" i="14"/>
  <c r="AF7" i="14"/>
  <c r="C8" i="14"/>
  <c r="D8" i="14"/>
  <c r="E8" i="14"/>
  <c r="F8" i="14"/>
  <c r="G8" i="14"/>
  <c r="H8" i="14"/>
  <c r="I8" i="14"/>
  <c r="J8" i="14"/>
  <c r="K8" i="14"/>
  <c r="L8" i="14"/>
  <c r="M8" i="14"/>
  <c r="N8" i="14"/>
  <c r="O8" i="14"/>
  <c r="P8" i="14"/>
  <c r="Q8" i="14"/>
  <c r="R8" i="14"/>
  <c r="S8" i="14"/>
  <c r="T8" i="14"/>
  <c r="U8" i="14"/>
  <c r="V8" i="14"/>
  <c r="W8" i="14"/>
  <c r="X8" i="14"/>
  <c r="Y8" i="14"/>
  <c r="Z8" i="14"/>
  <c r="AA8" i="14"/>
  <c r="AB8" i="14"/>
  <c r="AC8" i="14"/>
  <c r="AD8" i="14"/>
  <c r="AE8" i="14"/>
  <c r="AF8" i="14"/>
  <c r="C9" i="14"/>
  <c r="D9" i="14"/>
  <c r="E9" i="14"/>
  <c r="F9" i="14"/>
  <c r="G9" i="14"/>
  <c r="H9" i="14"/>
  <c r="I9" i="14"/>
  <c r="J9" i="14"/>
  <c r="K9" i="14"/>
  <c r="L9" i="14"/>
  <c r="M9" i="14"/>
  <c r="N9" i="14"/>
  <c r="O9" i="14"/>
  <c r="P9" i="14"/>
  <c r="Q9" i="14"/>
  <c r="R9" i="14"/>
  <c r="S9" i="14"/>
  <c r="T9" i="14"/>
  <c r="U9" i="14"/>
  <c r="V9" i="14"/>
  <c r="W9" i="14"/>
  <c r="X9" i="14"/>
  <c r="Y9" i="14"/>
  <c r="Z9" i="14"/>
  <c r="AA9" i="14"/>
  <c r="AB9" i="14"/>
  <c r="AC9" i="14"/>
  <c r="AD9" i="14"/>
  <c r="AE9" i="14"/>
  <c r="AF9" i="14"/>
  <c r="C10" i="14"/>
  <c r="D10" i="14"/>
  <c r="E10" i="14"/>
  <c r="F10" i="14"/>
  <c r="G10" i="14"/>
  <c r="H10" i="14"/>
  <c r="I10" i="14"/>
  <c r="J10" i="14"/>
  <c r="K10" i="14"/>
  <c r="L10" i="14"/>
  <c r="M10" i="14"/>
  <c r="N10" i="14"/>
  <c r="O10" i="14"/>
  <c r="P10" i="14"/>
  <c r="Q10" i="14"/>
  <c r="R10" i="14"/>
  <c r="S10" i="14"/>
  <c r="T10" i="14"/>
  <c r="U10" i="14"/>
  <c r="V10" i="14"/>
  <c r="W10" i="14"/>
  <c r="X10" i="14"/>
  <c r="Y10" i="14"/>
  <c r="Z10" i="14"/>
  <c r="AA10" i="14"/>
  <c r="AB10" i="14"/>
  <c r="AC10" i="14"/>
  <c r="AD10" i="14"/>
  <c r="AE10" i="14"/>
  <c r="AF10" i="14"/>
  <c r="C11" i="14"/>
  <c r="D11" i="14"/>
  <c r="E11" i="14"/>
  <c r="F11" i="14"/>
  <c r="G11" i="14"/>
  <c r="H11" i="14"/>
  <c r="I11" i="14"/>
  <c r="J11" i="14"/>
  <c r="K11" i="14"/>
  <c r="L11" i="14"/>
  <c r="M11" i="14"/>
  <c r="N11" i="14"/>
  <c r="O11" i="14"/>
  <c r="P11" i="14"/>
  <c r="Q11" i="14"/>
  <c r="R11" i="14"/>
  <c r="S11" i="14"/>
  <c r="T11" i="14"/>
  <c r="U11" i="14"/>
  <c r="V11" i="14"/>
  <c r="W11" i="14"/>
  <c r="X11" i="14"/>
  <c r="Y11" i="14"/>
  <c r="Z11" i="14"/>
  <c r="AA11" i="14"/>
  <c r="AB11" i="14"/>
  <c r="AC11" i="14"/>
  <c r="AD11" i="14"/>
  <c r="AE11" i="14"/>
  <c r="AF11" i="14"/>
  <c r="C12" i="14"/>
  <c r="D12" i="14"/>
  <c r="E12" i="14"/>
  <c r="F12" i="14"/>
  <c r="G12" i="14"/>
  <c r="H12" i="14"/>
  <c r="I12" i="14"/>
  <c r="J12" i="14"/>
  <c r="K12" i="14"/>
  <c r="L12" i="14"/>
  <c r="M12" i="14"/>
  <c r="N12" i="14"/>
  <c r="O12" i="14"/>
  <c r="P12" i="14"/>
  <c r="Q12" i="14"/>
  <c r="R12" i="14"/>
  <c r="S12" i="14"/>
  <c r="T12" i="14"/>
  <c r="U12" i="14"/>
  <c r="V12" i="14"/>
  <c r="W12" i="14"/>
  <c r="X12" i="14"/>
  <c r="Y12" i="14"/>
  <c r="Z12" i="14"/>
  <c r="AA12" i="14"/>
  <c r="AB12" i="14"/>
  <c r="AC12" i="14"/>
  <c r="AD12" i="14"/>
  <c r="AE12" i="14"/>
  <c r="AF12" i="14"/>
  <c r="C13" i="14"/>
  <c r="D13" i="14"/>
  <c r="E13" i="14"/>
  <c r="F13" i="14"/>
  <c r="G13" i="14"/>
  <c r="H13" i="14"/>
  <c r="I13" i="14"/>
  <c r="J13" i="14"/>
  <c r="K13" i="14"/>
  <c r="L13" i="14"/>
  <c r="M13" i="14"/>
  <c r="N13" i="14"/>
  <c r="O13" i="14"/>
  <c r="P13" i="14"/>
  <c r="Q13" i="14"/>
  <c r="R13" i="14"/>
  <c r="S13" i="14"/>
  <c r="T13" i="14"/>
  <c r="U13" i="14"/>
  <c r="V13" i="14"/>
  <c r="W13" i="14"/>
  <c r="X13" i="14"/>
  <c r="Y13" i="14"/>
  <c r="Z13" i="14"/>
  <c r="AA13" i="14"/>
  <c r="AB13" i="14"/>
  <c r="AC13" i="14"/>
  <c r="AD13" i="14"/>
  <c r="AE13" i="14"/>
  <c r="AF13" i="14"/>
  <c r="C14" i="14"/>
  <c r="D14" i="14"/>
  <c r="E14" i="14"/>
  <c r="F14" i="14"/>
  <c r="G14" i="14"/>
  <c r="H14" i="14"/>
  <c r="I14" i="14"/>
  <c r="J14" i="14"/>
  <c r="K14" i="14"/>
  <c r="L14" i="14"/>
  <c r="M14" i="14"/>
  <c r="N14" i="14"/>
  <c r="O14" i="14"/>
  <c r="P14" i="14"/>
  <c r="Q14" i="14"/>
  <c r="R14" i="14"/>
  <c r="S14" i="14"/>
  <c r="T14" i="14"/>
  <c r="U14" i="14"/>
  <c r="V14" i="14"/>
  <c r="W14" i="14"/>
  <c r="X14" i="14"/>
  <c r="Y14" i="14"/>
  <c r="Z14" i="14"/>
  <c r="AA14" i="14"/>
  <c r="AB14" i="14"/>
  <c r="AC14" i="14"/>
  <c r="AD14" i="14"/>
  <c r="AE14" i="14"/>
  <c r="AF14" i="14"/>
  <c r="C15" i="14"/>
  <c r="D15" i="14"/>
  <c r="E15" i="14"/>
  <c r="F15" i="14"/>
  <c r="G15" i="14"/>
  <c r="H15" i="14"/>
  <c r="I15" i="14"/>
  <c r="J15" i="14"/>
  <c r="K15" i="14"/>
  <c r="L15" i="14"/>
  <c r="M15" i="14"/>
  <c r="N15" i="14"/>
  <c r="O15" i="14"/>
  <c r="P15" i="14"/>
  <c r="Q15" i="14"/>
  <c r="R15" i="14"/>
  <c r="S15" i="14"/>
  <c r="T15" i="14"/>
  <c r="U15" i="14"/>
  <c r="V15" i="14"/>
  <c r="W15" i="14"/>
  <c r="X15" i="14"/>
  <c r="Y15" i="14"/>
  <c r="Z15" i="14"/>
  <c r="AA15" i="14"/>
  <c r="AB15" i="14"/>
  <c r="AC15" i="14"/>
  <c r="AD15" i="14"/>
  <c r="AE15" i="14"/>
  <c r="AF15" i="14"/>
  <c r="C16" i="14"/>
  <c r="D16" i="14"/>
  <c r="E16" i="14"/>
  <c r="F16" i="14"/>
  <c r="G16" i="14"/>
  <c r="H16" i="14"/>
  <c r="I16" i="14"/>
  <c r="J16" i="14"/>
  <c r="K16" i="14"/>
  <c r="L16" i="14"/>
  <c r="M16" i="14"/>
  <c r="N16" i="14"/>
  <c r="O16" i="14"/>
  <c r="P16" i="14"/>
  <c r="Q16" i="14"/>
  <c r="R16" i="14"/>
  <c r="S16" i="14"/>
  <c r="T16" i="14"/>
  <c r="U16" i="14"/>
  <c r="V16" i="14"/>
  <c r="W16" i="14"/>
  <c r="X16" i="14"/>
  <c r="Y16" i="14"/>
  <c r="Z16" i="14"/>
  <c r="AA16" i="14"/>
  <c r="AB16" i="14"/>
  <c r="AC16" i="14"/>
  <c r="AD16" i="14"/>
  <c r="AE16" i="14"/>
  <c r="AF16" i="14"/>
  <c r="C17" i="14"/>
  <c r="D17" i="14"/>
  <c r="E17" i="14"/>
  <c r="F17" i="14"/>
  <c r="G17" i="14"/>
  <c r="H17" i="14"/>
  <c r="I17" i="14"/>
  <c r="J17" i="14"/>
  <c r="K17" i="14"/>
  <c r="L17" i="14"/>
  <c r="M17" i="14"/>
  <c r="N17" i="14"/>
  <c r="O17" i="14"/>
  <c r="P17" i="14"/>
  <c r="Q17" i="14"/>
  <c r="R17" i="14"/>
  <c r="S17" i="14"/>
  <c r="T17" i="14"/>
  <c r="U17" i="14"/>
  <c r="V17" i="14"/>
  <c r="W17" i="14"/>
  <c r="X17" i="14"/>
  <c r="Y17" i="14"/>
  <c r="Z17" i="14"/>
  <c r="AA17" i="14"/>
  <c r="AB17" i="14"/>
  <c r="AC17" i="14"/>
  <c r="AD17" i="14"/>
  <c r="AE17" i="14"/>
  <c r="AF17" i="14"/>
  <c r="C18" i="14"/>
  <c r="D18" i="14"/>
  <c r="E18" i="14"/>
  <c r="F18" i="14"/>
  <c r="G18" i="14"/>
  <c r="H18" i="14"/>
  <c r="I18" i="14"/>
  <c r="J18" i="14"/>
  <c r="K18" i="14"/>
  <c r="L18" i="14"/>
  <c r="M18" i="14"/>
  <c r="N18" i="14"/>
  <c r="O18" i="14"/>
  <c r="P18" i="14"/>
  <c r="Q18" i="14"/>
  <c r="R18" i="14"/>
  <c r="S18" i="14"/>
  <c r="T18" i="14"/>
  <c r="U18" i="14"/>
  <c r="V18" i="14"/>
  <c r="W18" i="14"/>
  <c r="X18" i="14"/>
  <c r="Y18" i="14"/>
  <c r="Z18" i="14"/>
  <c r="AA18" i="14"/>
  <c r="AB18" i="14"/>
  <c r="AC18" i="14"/>
  <c r="AD18" i="14"/>
  <c r="AE18" i="14"/>
  <c r="AF18" i="14"/>
  <c r="C19" i="14"/>
  <c r="D19" i="14"/>
  <c r="E19" i="14"/>
  <c r="F19" i="14"/>
  <c r="G19" i="14"/>
  <c r="H19" i="14"/>
  <c r="I19" i="14"/>
  <c r="J19" i="14"/>
  <c r="K19" i="14"/>
  <c r="L19" i="14"/>
  <c r="M19" i="14"/>
  <c r="N19" i="14"/>
  <c r="O19" i="14"/>
  <c r="P19" i="14"/>
  <c r="Q19" i="14"/>
  <c r="R19" i="14"/>
  <c r="S19" i="14"/>
  <c r="T19" i="14"/>
  <c r="U19" i="14"/>
  <c r="V19" i="14"/>
  <c r="W19" i="14"/>
  <c r="X19" i="14"/>
  <c r="Y19" i="14"/>
  <c r="Z19" i="14"/>
  <c r="AA19" i="14"/>
  <c r="AB19" i="14"/>
  <c r="AC19" i="14"/>
  <c r="AD19" i="14"/>
  <c r="AE19" i="14"/>
  <c r="AF19" i="14"/>
  <c r="C20" i="14"/>
  <c r="D20" i="14"/>
  <c r="E20" i="14"/>
  <c r="F20" i="14"/>
  <c r="G20" i="14"/>
  <c r="H20" i="14"/>
  <c r="I20" i="14"/>
  <c r="J20" i="14"/>
  <c r="K20" i="14"/>
  <c r="L20" i="14"/>
  <c r="M20" i="14"/>
  <c r="N20" i="14"/>
  <c r="O20" i="14"/>
  <c r="P20" i="14"/>
  <c r="Q20" i="14"/>
  <c r="R20" i="14"/>
  <c r="S20" i="14"/>
  <c r="T20" i="14"/>
  <c r="U20" i="14"/>
  <c r="V20" i="14"/>
  <c r="W20" i="14"/>
  <c r="X20" i="14"/>
  <c r="AV20" i="14" s="1"/>
  <c r="Y20" i="14"/>
  <c r="BD20" i="14" s="1"/>
  <c r="Z20" i="14"/>
  <c r="AA20" i="14"/>
  <c r="AB20" i="14"/>
  <c r="AC20" i="14"/>
  <c r="AD20" i="14"/>
  <c r="AE20" i="14"/>
  <c r="AF20" i="14"/>
  <c r="C21" i="14"/>
  <c r="D21" i="14"/>
  <c r="E21" i="14"/>
  <c r="F21" i="14"/>
  <c r="G21" i="14"/>
  <c r="H21" i="14"/>
  <c r="I21" i="14"/>
  <c r="J21" i="14"/>
  <c r="K21" i="14"/>
  <c r="L21" i="14"/>
  <c r="M21" i="14"/>
  <c r="N21" i="14"/>
  <c r="O21" i="14"/>
  <c r="P21" i="14"/>
  <c r="Q21" i="14"/>
  <c r="R21" i="14"/>
  <c r="S21" i="14"/>
  <c r="T21" i="14"/>
  <c r="U21" i="14"/>
  <c r="V21" i="14"/>
  <c r="W21" i="14"/>
  <c r="X21" i="14"/>
  <c r="AV21" i="14" s="1"/>
  <c r="Y21" i="14"/>
  <c r="BD21" i="14" s="1"/>
  <c r="Z21" i="14"/>
  <c r="AA21" i="14"/>
  <c r="AB21" i="14"/>
  <c r="AC21" i="14"/>
  <c r="AD21" i="14"/>
  <c r="AE21" i="14"/>
  <c r="AF21" i="14"/>
  <c r="C22" i="14"/>
  <c r="D22" i="14"/>
  <c r="E22" i="14"/>
  <c r="F22" i="14"/>
  <c r="G22" i="14"/>
  <c r="H22" i="14"/>
  <c r="I22" i="14"/>
  <c r="J22" i="14"/>
  <c r="K22" i="14"/>
  <c r="L22" i="14"/>
  <c r="M22" i="14"/>
  <c r="N22" i="14"/>
  <c r="O22" i="14"/>
  <c r="P22" i="14"/>
  <c r="Q22" i="14"/>
  <c r="R22" i="14"/>
  <c r="S22" i="14"/>
  <c r="T22" i="14"/>
  <c r="U22" i="14"/>
  <c r="V22" i="14"/>
  <c r="W22" i="14"/>
  <c r="X22" i="14"/>
  <c r="Y22" i="14"/>
  <c r="Z22" i="14"/>
  <c r="AA22" i="14"/>
  <c r="AB22" i="14"/>
  <c r="AC22" i="14"/>
  <c r="AD22" i="14"/>
  <c r="AE22" i="14"/>
  <c r="AF22" i="14"/>
  <c r="C23" i="14"/>
  <c r="D23" i="14"/>
  <c r="E23" i="14"/>
  <c r="F23" i="14"/>
  <c r="G23" i="14"/>
  <c r="H23" i="14"/>
  <c r="I23" i="14"/>
  <c r="J23" i="14"/>
  <c r="K23" i="14"/>
  <c r="L23" i="14"/>
  <c r="M23" i="14"/>
  <c r="N23" i="14"/>
  <c r="O23" i="14"/>
  <c r="P23" i="14"/>
  <c r="Q23" i="14"/>
  <c r="R23" i="14"/>
  <c r="S23" i="14"/>
  <c r="T23" i="14"/>
  <c r="U23" i="14"/>
  <c r="V23" i="14"/>
  <c r="W23" i="14"/>
  <c r="X23" i="14"/>
  <c r="AV23" i="14" s="1"/>
  <c r="Y23" i="14"/>
  <c r="BD23" i="14" s="1"/>
  <c r="Z23" i="14"/>
  <c r="AA23" i="14"/>
  <c r="AB23" i="14"/>
  <c r="AC23" i="14"/>
  <c r="AD23" i="14"/>
  <c r="AE23" i="14"/>
  <c r="AF23" i="14"/>
  <c r="C24" i="14"/>
  <c r="D24" i="14"/>
  <c r="E24" i="14"/>
  <c r="F24" i="14"/>
  <c r="G24" i="14"/>
  <c r="H24" i="14"/>
  <c r="I24" i="14"/>
  <c r="J24" i="14"/>
  <c r="K24" i="14"/>
  <c r="L24" i="14"/>
  <c r="M24" i="14"/>
  <c r="N24" i="14"/>
  <c r="O24" i="14"/>
  <c r="P24" i="14"/>
  <c r="Q24" i="14"/>
  <c r="R24" i="14"/>
  <c r="S24" i="14"/>
  <c r="T24" i="14"/>
  <c r="U24" i="14"/>
  <c r="V24" i="14"/>
  <c r="W24" i="14"/>
  <c r="X24" i="14"/>
  <c r="AV24" i="14" s="1"/>
  <c r="Y24" i="14"/>
  <c r="BD24" i="14" s="1"/>
  <c r="Z24" i="14"/>
  <c r="AA24" i="14"/>
  <c r="AB24" i="14"/>
  <c r="AC24" i="14"/>
  <c r="AD24" i="14"/>
  <c r="AE24" i="14"/>
  <c r="AF24" i="14"/>
  <c r="C25" i="14"/>
  <c r="D25" i="14"/>
  <c r="E25" i="14"/>
  <c r="F25" i="14"/>
  <c r="G25" i="14"/>
  <c r="H25" i="14"/>
  <c r="I25" i="14"/>
  <c r="J25" i="14"/>
  <c r="K25" i="14"/>
  <c r="L25" i="14"/>
  <c r="M25" i="14"/>
  <c r="N25" i="14"/>
  <c r="O25" i="14"/>
  <c r="P25" i="14"/>
  <c r="Q25" i="14"/>
  <c r="R25" i="14"/>
  <c r="S25" i="14"/>
  <c r="T25" i="14"/>
  <c r="U25" i="14"/>
  <c r="V25" i="14"/>
  <c r="W25" i="14"/>
  <c r="X25" i="14"/>
  <c r="AV25" i="14" s="1"/>
  <c r="Y25" i="14"/>
  <c r="BD25" i="14" s="1"/>
  <c r="Z25" i="14"/>
  <c r="AA25" i="14"/>
  <c r="AB25" i="14"/>
  <c r="AC25" i="14"/>
  <c r="AD25" i="14"/>
  <c r="AE25" i="14"/>
  <c r="AF25" i="14"/>
  <c r="C26" i="14"/>
  <c r="D26" i="14"/>
  <c r="E26" i="14"/>
  <c r="F26" i="14"/>
  <c r="G26" i="14"/>
  <c r="H26" i="14"/>
  <c r="I26" i="14"/>
  <c r="J26" i="14"/>
  <c r="K26" i="14"/>
  <c r="L26" i="14"/>
  <c r="M26" i="14"/>
  <c r="N26" i="14"/>
  <c r="O26" i="14"/>
  <c r="P26" i="14"/>
  <c r="Q26" i="14"/>
  <c r="R26" i="14"/>
  <c r="S26" i="14"/>
  <c r="T26" i="14"/>
  <c r="U26" i="14"/>
  <c r="V26" i="14"/>
  <c r="W26" i="14"/>
  <c r="X26" i="14"/>
  <c r="AV26" i="14" s="1"/>
  <c r="Y26" i="14"/>
  <c r="BD26" i="14" s="1"/>
  <c r="Z26" i="14"/>
  <c r="AA26" i="14"/>
  <c r="AB26" i="14"/>
  <c r="AC26" i="14"/>
  <c r="AD26" i="14"/>
  <c r="AE26" i="14"/>
  <c r="AF26" i="14"/>
  <c r="C27" i="14"/>
  <c r="D27" i="14"/>
  <c r="E27" i="14"/>
  <c r="F27" i="14"/>
  <c r="G27" i="14"/>
  <c r="H27" i="14"/>
  <c r="I27" i="14"/>
  <c r="J27" i="14"/>
  <c r="K27" i="14"/>
  <c r="L27" i="14"/>
  <c r="M27" i="14"/>
  <c r="N27" i="14"/>
  <c r="O27" i="14"/>
  <c r="P27" i="14"/>
  <c r="Q27" i="14"/>
  <c r="R27" i="14"/>
  <c r="S27" i="14"/>
  <c r="T27" i="14"/>
  <c r="U27" i="14"/>
  <c r="V27" i="14"/>
  <c r="W27" i="14"/>
  <c r="X27" i="14"/>
  <c r="AV27" i="14" s="1"/>
  <c r="Y27" i="14"/>
  <c r="BD27" i="14" s="1"/>
  <c r="Z27" i="14"/>
  <c r="AA27" i="14"/>
  <c r="AB27" i="14"/>
  <c r="AC27" i="14"/>
  <c r="AD27" i="14"/>
  <c r="AE27" i="14"/>
  <c r="AF27" i="14"/>
  <c r="C28" i="14"/>
  <c r="D28" i="14"/>
  <c r="E28" i="14"/>
  <c r="F28" i="14"/>
  <c r="G28" i="14"/>
  <c r="H28" i="14"/>
  <c r="I28" i="14"/>
  <c r="J28" i="14"/>
  <c r="K28" i="14"/>
  <c r="L28" i="14"/>
  <c r="M28" i="14"/>
  <c r="N28" i="14"/>
  <c r="O28" i="14"/>
  <c r="P28" i="14"/>
  <c r="Q28" i="14"/>
  <c r="R28" i="14"/>
  <c r="S28" i="14"/>
  <c r="T28" i="14"/>
  <c r="U28" i="14"/>
  <c r="V28" i="14"/>
  <c r="W28" i="14"/>
  <c r="X28" i="14"/>
  <c r="AV28" i="14" s="1"/>
  <c r="Y28" i="14"/>
  <c r="BD28" i="14" s="1"/>
  <c r="Z28" i="14"/>
  <c r="AA28" i="14"/>
  <c r="AB28" i="14"/>
  <c r="AC28" i="14"/>
  <c r="AD28" i="14"/>
  <c r="AE28" i="14"/>
  <c r="AF28" i="14"/>
  <c r="C29" i="14"/>
  <c r="D29" i="14"/>
  <c r="E29" i="14"/>
  <c r="F29" i="14"/>
  <c r="G29" i="14"/>
  <c r="H29" i="14"/>
  <c r="I29" i="14"/>
  <c r="J29" i="14"/>
  <c r="K29" i="14"/>
  <c r="L29" i="14"/>
  <c r="M29" i="14"/>
  <c r="N29" i="14"/>
  <c r="O29" i="14"/>
  <c r="P29" i="14"/>
  <c r="Q29" i="14"/>
  <c r="R29" i="14"/>
  <c r="S29" i="14"/>
  <c r="T29" i="14"/>
  <c r="U29" i="14"/>
  <c r="V29" i="14"/>
  <c r="W29" i="14"/>
  <c r="X29" i="14"/>
  <c r="AV29" i="14" s="1"/>
  <c r="Y29" i="14"/>
  <c r="BD29" i="14" s="1"/>
  <c r="Z29" i="14"/>
  <c r="AA29" i="14"/>
  <c r="AB29" i="14"/>
  <c r="AC29" i="14"/>
  <c r="AD29" i="14"/>
  <c r="AE29" i="14"/>
  <c r="AF29" i="14"/>
  <c r="C30" i="14"/>
  <c r="D30" i="14"/>
  <c r="E30" i="14"/>
  <c r="F30" i="14"/>
  <c r="G30" i="14"/>
  <c r="H30" i="14"/>
  <c r="I30" i="14"/>
  <c r="J30" i="14"/>
  <c r="K30" i="14"/>
  <c r="L30" i="14"/>
  <c r="M30" i="14"/>
  <c r="N30" i="14"/>
  <c r="O30" i="14"/>
  <c r="P30" i="14"/>
  <c r="Q30" i="14"/>
  <c r="R30" i="14"/>
  <c r="S30" i="14"/>
  <c r="T30" i="14"/>
  <c r="U30" i="14"/>
  <c r="V30" i="14"/>
  <c r="W30" i="14"/>
  <c r="X30" i="14"/>
  <c r="AV30" i="14" s="1"/>
  <c r="Y30" i="14"/>
  <c r="BD30" i="14" s="1"/>
  <c r="Z30" i="14"/>
  <c r="AA30" i="14"/>
  <c r="AB30" i="14"/>
  <c r="AC30" i="14"/>
  <c r="AD30" i="14"/>
  <c r="AE30" i="14"/>
  <c r="AF30" i="14"/>
  <c r="C31" i="14"/>
  <c r="D31" i="14"/>
  <c r="E31" i="14"/>
  <c r="F31" i="14"/>
  <c r="G31" i="14"/>
  <c r="H31" i="14"/>
  <c r="I31" i="14"/>
  <c r="J31" i="14"/>
  <c r="K31" i="14"/>
  <c r="L31" i="14"/>
  <c r="M31" i="14"/>
  <c r="N31" i="14"/>
  <c r="O31" i="14"/>
  <c r="P31" i="14"/>
  <c r="Q31" i="14"/>
  <c r="R31" i="14"/>
  <c r="S31" i="14"/>
  <c r="T31" i="14"/>
  <c r="U31" i="14"/>
  <c r="V31" i="14"/>
  <c r="W31" i="14"/>
  <c r="X31" i="14"/>
  <c r="AV31" i="14" s="1"/>
  <c r="Y31" i="14"/>
  <c r="BD31" i="14" s="1"/>
  <c r="Z31" i="14"/>
  <c r="AA31" i="14"/>
  <c r="AB31" i="14"/>
  <c r="AC31" i="14"/>
  <c r="AD31" i="14"/>
  <c r="AE31" i="14"/>
  <c r="AF31" i="14"/>
  <c r="C32" i="14"/>
  <c r="D32" i="14"/>
  <c r="E32" i="14"/>
  <c r="F32" i="14"/>
  <c r="G32" i="14"/>
  <c r="H32" i="14"/>
  <c r="I32" i="14"/>
  <c r="J32" i="14"/>
  <c r="K32" i="14"/>
  <c r="L32" i="14"/>
  <c r="M32" i="14"/>
  <c r="N32" i="14"/>
  <c r="O32" i="14"/>
  <c r="P32" i="14"/>
  <c r="Q32" i="14"/>
  <c r="R32" i="14"/>
  <c r="S32" i="14"/>
  <c r="T32" i="14"/>
  <c r="U32" i="14"/>
  <c r="V32" i="14"/>
  <c r="W32" i="14"/>
  <c r="X32" i="14"/>
  <c r="AV32" i="14" s="1"/>
  <c r="Y32" i="14"/>
  <c r="BD32" i="14" s="1"/>
  <c r="Z32" i="14"/>
  <c r="AA32" i="14"/>
  <c r="AB32" i="14"/>
  <c r="AC32" i="14"/>
  <c r="AD32" i="14"/>
  <c r="AE32" i="14"/>
  <c r="AF32" i="14"/>
  <c r="C33" i="14"/>
  <c r="D33" i="14"/>
  <c r="E33" i="14"/>
  <c r="F33" i="14"/>
  <c r="G33" i="14"/>
  <c r="H33" i="14"/>
  <c r="I33" i="14"/>
  <c r="J33" i="14"/>
  <c r="K33" i="14"/>
  <c r="L33" i="14"/>
  <c r="M33" i="14"/>
  <c r="N33" i="14"/>
  <c r="O33" i="14"/>
  <c r="P33" i="14"/>
  <c r="Q33" i="14"/>
  <c r="R33" i="14"/>
  <c r="S33" i="14"/>
  <c r="T33" i="14"/>
  <c r="U33" i="14"/>
  <c r="V33" i="14"/>
  <c r="W33" i="14"/>
  <c r="X33" i="14"/>
  <c r="AV33" i="14" s="1"/>
  <c r="Y33" i="14"/>
  <c r="BD33" i="14" s="1"/>
  <c r="Z33" i="14"/>
  <c r="AA33" i="14"/>
  <c r="AB33" i="14"/>
  <c r="AC33" i="14"/>
  <c r="AD33" i="14"/>
  <c r="AE33" i="14"/>
  <c r="AF33" i="14"/>
  <c r="C34" i="14"/>
  <c r="D34" i="14"/>
  <c r="E34" i="14"/>
  <c r="F34" i="14"/>
  <c r="G34" i="14"/>
  <c r="H34" i="14"/>
  <c r="I34" i="14"/>
  <c r="J34" i="14"/>
  <c r="K34" i="14"/>
  <c r="L34" i="14"/>
  <c r="M34" i="14"/>
  <c r="N34" i="14"/>
  <c r="O34" i="14"/>
  <c r="P34" i="14"/>
  <c r="Q34" i="14"/>
  <c r="R34" i="14"/>
  <c r="S34" i="14"/>
  <c r="T34" i="14"/>
  <c r="U34" i="14"/>
  <c r="V34" i="14"/>
  <c r="W34" i="14"/>
  <c r="X34" i="14"/>
  <c r="Y34" i="14"/>
  <c r="Z34" i="14"/>
  <c r="AA34" i="14"/>
  <c r="AB34" i="14"/>
  <c r="AC34" i="14"/>
  <c r="AD34" i="14"/>
  <c r="AE34" i="14"/>
  <c r="AF34" i="14"/>
  <c r="C35" i="14"/>
  <c r="D35" i="14"/>
  <c r="E35" i="14"/>
  <c r="F35" i="14"/>
  <c r="G35" i="14"/>
  <c r="H35" i="14"/>
  <c r="I35" i="14"/>
  <c r="J35" i="14"/>
  <c r="K35" i="14"/>
  <c r="L35" i="14"/>
  <c r="M35" i="14"/>
  <c r="N35" i="14"/>
  <c r="O35" i="14"/>
  <c r="P35" i="14"/>
  <c r="Q35" i="14"/>
  <c r="R35" i="14"/>
  <c r="S35" i="14"/>
  <c r="T35" i="14"/>
  <c r="U35" i="14"/>
  <c r="V35" i="14"/>
  <c r="W35" i="14"/>
  <c r="X35" i="14"/>
  <c r="Y35" i="14"/>
  <c r="Z35" i="14"/>
  <c r="AA35" i="14"/>
  <c r="AB35" i="14"/>
  <c r="AC35" i="14"/>
  <c r="AD35" i="14"/>
  <c r="AE35" i="14"/>
  <c r="AF35" i="14"/>
  <c r="C36" i="14"/>
  <c r="D36" i="14"/>
  <c r="E36" i="14"/>
  <c r="F36" i="14"/>
  <c r="G36" i="14"/>
  <c r="H36" i="14"/>
  <c r="I36" i="14"/>
  <c r="J36" i="14"/>
  <c r="K36" i="14"/>
  <c r="L36" i="14"/>
  <c r="M36" i="14"/>
  <c r="N36" i="14"/>
  <c r="O36" i="14"/>
  <c r="P36" i="14"/>
  <c r="Q36" i="14"/>
  <c r="R36" i="14"/>
  <c r="S36" i="14"/>
  <c r="T36" i="14"/>
  <c r="U36" i="14"/>
  <c r="V36" i="14"/>
  <c r="W36" i="14"/>
  <c r="X36" i="14"/>
  <c r="Y36" i="14"/>
  <c r="Z36" i="14"/>
  <c r="AA36" i="14"/>
  <c r="AB36" i="14"/>
  <c r="AC36" i="14"/>
  <c r="AD36" i="14"/>
  <c r="AE36" i="14"/>
  <c r="AF36" i="14"/>
  <c r="C37" i="14"/>
  <c r="D37" i="14"/>
  <c r="E37" i="14"/>
  <c r="F37" i="14"/>
  <c r="G37" i="14"/>
  <c r="H37" i="14"/>
  <c r="I37" i="14"/>
  <c r="J37" i="14"/>
  <c r="K37" i="14"/>
  <c r="L37" i="14"/>
  <c r="M37" i="14"/>
  <c r="N37" i="14"/>
  <c r="O37" i="14"/>
  <c r="P37" i="14"/>
  <c r="Q37" i="14"/>
  <c r="R37" i="14"/>
  <c r="S37" i="14"/>
  <c r="T37" i="14"/>
  <c r="U37" i="14"/>
  <c r="V37" i="14"/>
  <c r="W37" i="14"/>
  <c r="X37" i="14"/>
  <c r="Y37" i="14"/>
  <c r="Z37" i="14"/>
  <c r="AA37" i="14"/>
  <c r="AB37" i="14"/>
  <c r="AC37" i="14"/>
  <c r="AD37" i="14"/>
  <c r="AE37" i="14"/>
  <c r="AF37" i="14"/>
  <c r="C38" i="14"/>
  <c r="D38" i="14"/>
  <c r="E38" i="14"/>
  <c r="F38" i="14"/>
  <c r="G38" i="14"/>
  <c r="H38" i="14"/>
  <c r="I38" i="14"/>
  <c r="J38" i="14"/>
  <c r="K38" i="14"/>
  <c r="L38" i="14"/>
  <c r="M38" i="14"/>
  <c r="N38" i="14"/>
  <c r="O38" i="14"/>
  <c r="P38" i="14"/>
  <c r="Q38" i="14"/>
  <c r="R38" i="14"/>
  <c r="S38" i="14"/>
  <c r="T38" i="14"/>
  <c r="U38" i="14"/>
  <c r="V38" i="14"/>
  <c r="W38" i="14"/>
  <c r="X38" i="14"/>
  <c r="Y38" i="14"/>
  <c r="Z38" i="14"/>
  <c r="AA38" i="14"/>
  <c r="AB38" i="14"/>
  <c r="AC38" i="14"/>
  <c r="AD38" i="14"/>
  <c r="AE38" i="14"/>
  <c r="AF38" i="14"/>
  <c r="C39" i="14"/>
  <c r="D39" i="14"/>
  <c r="E39" i="14"/>
  <c r="F39" i="14"/>
  <c r="G39" i="14"/>
  <c r="H39" i="14"/>
  <c r="I39" i="14"/>
  <c r="J39" i="14"/>
  <c r="K39" i="14"/>
  <c r="L39" i="14"/>
  <c r="M39" i="14"/>
  <c r="N39" i="14"/>
  <c r="O39" i="14"/>
  <c r="P39" i="14"/>
  <c r="Q39" i="14"/>
  <c r="R39" i="14"/>
  <c r="S39" i="14"/>
  <c r="T39" i="14"/>
  <c r="U39" i="14"/>
  <c r="V39" i="14"/>
  <c r="W39" i="14"/>
  <c r="X39" i="14"/>
  <c r="Y39" i="14"/>
  <c r="Z39" i="14"/>
  <c r="AA39" i="14"/>
  <c r="AB39" i="14"/>
  <c r="AC39" i="14"/>
  <c r="AD39" i="14"/>
  <c r="AE39" i="14"/>
  <c r="AF39" i="14"/>
  <c r="C40" i="14"/>
  <c r="D40" i="14"/>
  <c r="E40" i="14"/>
  <c r="F40" i="14"/>
  <c r="G40" i="14"/>
  <c r="H40" i="14"/>
  <c r="I40" i="14"/>
  <c r="J40" i="14"/>
  <c r="K40" i="14"/>
  <c r="L40" i="14"/>
  <c r="M40" i="14"/>
  <c r="N40" i="14"/>
  <c r="O40" i="14"/>
  <c r="P40" i="14"/>
  <c r="Q40" i="14"/>
  <c r="R40" i="14"/>
  <c r="S40" i="14"/>
  <c r="T40" i="14"/>
  <c r="U40" i="14"/>
  <c r="V40" i="14"/>
  <c r="W40" i="14"/>
  <c r="X40" i="14"/>
  <c r="Y40" i="14"/>
  <c r="Z40" i="14"/>
  <c r="AA40" i="14"/>
  <c r="AB40" i="14"/>
  <c r="AC40" i="14"/>
  <c r="AD40" i="14"/>
  <c r="AE40" i="14"/>
  <c r="AF40" i="14"/>
  <c r="C41" i="14"/>
  <c r="D41" i="14"/>
  <c r="E41" i="14"/>
  <c r="F41" i="14"/>
  <c r="G41" i="14"/>
  <c r="H41" i="14"/>
  <c r="I41" i="14"/>
  <c r="J41" i="14"/>
  <c r="K41" i="14"/>
  <c r="L41" i="14"/>
  <c r="M41" i="14"/>
  <c r="N41" i="14"/>
  <c r="O41" i="14"/>
  <c r="P41" i="14"/>
  <c r="Q41" i="14"/>
  <c r="R41" i="14"/>
  <c r="S41" i="14"/>
  <c r="T41" i="14"/>
  <c r="U41" i="14"/>
  <c r="V41" i="14"/>
  <c r="W41" i="14"/>
  <c r="X41" i="14"/>
  <c r="Y41" i="14"/>
  <c r="Z41" i="14"/>
  <c r="AA41" i="14"/>
  <c r="AB41" i="14"/>
  <c r="AC41" i="14"/>
  <c r="AD41" i="14"/>
  <c r="AE41" i="14"/>
  <c r="AF41" i="14"/>
  <c r="C42" i="14"/>
  <c r="D42" i="14"/>
  <c r="E42" i="14"/>
  <c r="F42" i="14"/>
  <c r="G42" i="14"/>
  <c r="H42" i="14"/>
  <c r="I42" i="14"/>
  <c r="J42" i="14"/>
  <c r="K42" i="14"/>
  <c r="L42" i="14"/>
  <c r="M42" i="14"/>
  <c r="N42" i="14"/>
  <c r="O42" i="14"/>
  <c r="P42" i="14"/>
  <c r="Q42" i="14"/>
  <c r="R42" i="14"/>
  <c r="S42" i="14"/>
  <c r="T42" i="14"/>
  <c r="U42" i="14"/>
  <c r="V42" i="14"/>
  <c r="W42" i="14"/>
  <c r="X42" i="14"/>
  <c r="Y42" i="14"/>
  <c r="Z42" i="14"/>
  <c r="AA42" i="14"/>
  <c r="AB42" i="14"/>
  <c r="AC42" i="14"/>
  <c r="AD42" i="14"/>
  <c r="AE42" i="14"/>
  <c r="AF42" i="14"/>
  <c r="C43" i="14"/>
  <c r="D43" i="14"/>
  <c r="E43" i="14"/>
  <c r="F43" i="14"/>
  <c r="G43" i="14"/>
  <c r="H43" i="14"/>
  <c r="I43" i="14"/>
  <c r="J43" i="14"/>
  <c r="K43" i="14"/>
  <c r="L43" i="14"/>
  <c r="M43" i="14"/>
  <c r="N43" i="14"/>
  <c r="O43" i="14"/>
  <c r="P43" i="14"/>
  <c r="Q43" i="14"/>
  <c r="R43" i="14"/>
  <c r="S43" i="14"/>
  <c r="T43" i="14"/>
  <c r="U43" i="14"/>
  <c r="V43" i="14"/>
  <c r="W43" i="14"/>
  <c r="X43" i="14"/>
  <c r="Y43" i="14"/>
  <c r="Z43" i="14"/>
  <c r="AA43" i="14"/>
  <c r="AB43" i="14"/>
  <c r="AC43" i="14"/>
  <c r="AD43" i="14"/>
  <c r="AE43" i="14"/>
  <c r="AF43" i="14"/>
  <c r="C44" i="14"/>
  <c r="D44" i="14"/>
  <c r="E44" i="14"/>
  <c r="F44" i="14"/>
  <c r="G44" i="14"/>
  <c r="H44" i="14"/>
  <c r="I44" i="14"/>
  <c r="J44" i="14"/>
  <c r="K44" i="14"/>
  <c r="L44" i="14"/>
  <c r="M44" i="14"/>
  <c r="N44" i="14"/>
  <c r="O44" i="14"/>
  <c r="P44" i="14"/>
  <c r="Q44" i="14"/>
  <c r="R44" i="14"/>
  <c r="S44" i="14"/>
  <c r="T44" i="14"/>
  <c r="U44" i="14"/>
  <c r="V44" i="14"/>
  <c r="W44" i="14"/>
  <c r="X44" i="14"/>
  <c r="Y44" i="14"/>
  <c r="Z44" i="14"/>
  <c r="AA44" i="14"/>
  <c r="AB44" i="14"/>
  <c r="AC44" i="14"/>
  <c r="AD44" i="14"/>
  <c r="AE44" i="14"/>
  <c r="AF44" i="14"/>
  <c r="C45" i="14"/>
  <c r="D45" i="14"/>
  <c r="E45" i="14"/>
  <c r="F45" i="14"/>
  <c r="G45" i="14"/>
  <c r="H45" i="14"/>
  <c r="I45" i="14"/>
  <c r="J45" i="14"/>
  <c r="K45" i="14"/>
  <c r="L45" i="14"/>
  <c r="M45" i="14"/>
  <c r="N45" i="14"/>
  <c r="O45" i="14"/>
  <c r="P45" i="14"/>
  <c r="Q45" i="14"/>
  <c r="R45" i="14"/>
  <c r="S45" i="14"/>
  <c r="T45" i="14"/>
  <c r="U45" i="14"/>
  <c r="V45" i="14"/>
  <c r="W45" i="14"/>
  <c r="X45" i="14"/>
  <c r="AV45" i="14" s="1"/>
  <c r="Y45" i="14"/>
  <c r="BD45" i="14" s="1"/>
  <c r="Z45" i="14"/>
  <c r="AA45" i="14"/>
  <c r="AB45" i="14"/>
  <c r="AC45" i="14"/>
  <c r="AD45" i="14"/>
  <c r="AE45" i="14"/>
  <c r="AF45" i="14"/>
  <c r="C46" i="14"/>
  <c r="D46" i="14"/>
  <c r="E46" i="14"/>
  <c r="F46" i="14"/>
  <c r="G46" i="14"/>
  <c r="H46" i="14"/>
  <c r="I46" i="14"/>
  <c r="J46" i="14"/>
  <c r="K46" i="14"/>
  <c r="L46" i="14"/>
  <c r="M46" i="14"/>
  <c r="N46" i="14"/>
  <c r="O46" i="14"/>
  <c r="P46" i="14"/>
  <c r="Q46" i="14"/>
  <c r="R46" i="14"/>
  <c r="S46" i="14"/>
  <c r="T46" i="14"/>
  <c r="U46" i="14"/>
  <c r="V46" i="14"/>
  <c r="W46" i="14"/>
  <c r="X46" i="14"/>
  <c r="AV46" i="14" s="1"/>
  <c r="Y46" i="14"/>
  <c r="BD46" i="14" s="1"/>
  <c r="Z46" i="14"/>
  <c r="AA46" i="14"/>
  <c r="AB46" i="14"/>
  <c r="AC46" i="14"/>
  <c r="AD46" i="14"/>
  <c r="AE46" i="14"/>
  <c r="AF46" i="14"/>
  <c r="C47" i="14"/>
  <c r="D47" i="14"/>
  <c r="E47" i="14"/>
  <c r="F47" i="14"/>
  <c r="G47" i="14"/>
  <c r="H47" i="14"/>
  <c r="I47" i="14"/>
  <c r="J47" i="14"/>
  <c r="K47" i="14"/>
  <c r="L47" i="14"/>
  <c r="M47" i="14"/>
  <c r="N47" i="14"/>
  <c r="O47" i="14"/>
  <c r="P47" i="14"/>
  <c r="Q47" i="14"/>
  <c r="R47" i="14"/>
  <c r="S47" i="14"/>
  <c r="T47" i="14"/>
  <c r="U47" i="14"/>
  <c r="V47" i="14"/>
  <c r="W47" i="14"/>
  <c r="X47" i="14"/>
  <c r="Y47" i="14"/>
  <c r="Z47" i="14"/>
  <c r="AA47" i="14"/>
  <c r="AB47" i="14"/>
  <c r="AC47" i="14"/>
  <c r="AD47" i="14"/>
  <c r="AE47" i="14"/>
  <c r="AF47" i="14"/>
  <c r="C48" i="14"/>
  <c r="D48" i="14"/>
  <c r="E48" i="14"/>
  <c r="F48" i="14"/>
  <c r="G48" i="14"/>
  <c r="H48" i="14"/>
  <c r="I48" i="14"/>
  <c r="J48" i="14"/>
  <c r="K48" i="14"/>
  <c r="L48" i="14"/>
  <c r="M48" i="14"/>
  <c r="N48" i="14"/>
  <c r="O48" i="14"/>
  <c r="P48" i="14"/>
  <c r="Q48" i="14"/>
  <c r="R48" i="14"/>
  <c r="S48" i="14"/>
  <c r="T48" i="14"/>
  <c r="U48" i="14"/>
  <c r="V48" i="14"/>
  <c r="W48" i="14"/>
  <c r="X48" i="14"/>
  <c r="Y48" i="14"/>
  <c r="Z48" i="14"/>
  <c r="AA48" i="14"/>
  <c r="AB48" i="14"/>
  <c r="AC48" i="14"/>
  <c r="AD48" i="14"/>
  <c r="AE48" i="14"/>
  <c r="AF48" i="14"/>
  <c r="C49" i="14"/>
  <c r="D49" i="14"/>
  <c r="E49" i="14"/>
  <c r="F49" i="14"/>
  <c r="G49" i="14"/>
  <c r="H49" i="14"/>
  <c r="I49" i="14"/>
  <c r="J49" i="14"/>
  <c r="K49" i="14"/>
  <c r="L49" i="14"/>
  <c r="M49" i="14"/>
  <c r="N49" i="14"/>
  <c r="O49" i="14"/>
  <c r="P49" i="14"/>
  <c r="Q49" i="14"/>
  <c r="R49" i="14"/>
  <c r="S49" i="14"/>
  <c r="T49" i="14"/>
  <c r="U49" i="14"/>
  <c r="V49" i="14"/>
  <c r="W49" i="14"/>
  <c r="X49" i="14"/>
  <c r="Y49" i="14"/>
  <c r="Z49" i="14"/>
  <c r="AA49" i="14"/>
  <c r="AB49" i="14"/>
  <c r="AC49" i="14"/>
  <c r="AD49" i="14"/>
  <c r="AE49" i="14"/>
  <c r="AF49" i="14"/>
  <c r="C50" i="14"/>
  <c r="D50" i="14"/>
  <c r="E50" i="14"/>
  <c r="F50" i="14"/>
  <c r="G50" i="14"/>
  <c r="H50" i="14"/>
  <c r="I50" i="14"/>
  <c r="J50" i="14"/>
  <c r="K50" i="14"/>
  <c r="L50" i="14"/>
  <c r="M50" i="14"/>
  <c r="N50" i="14"/>
  <c r="O50" i="14"/>
  <c r="P50" i="14"/>
  <c r="Q50" i="14"/>
  <c r="R50" i="14"/>
  <c r="S50" i="14"/>
  <c r="T50" i="14"/>
  <c r="U50" i="14"/>
  <c r="V50" i="14"/>
  <c r="W50" i="14"/>
  <c r="X50" i="14"/>
  <c r="Y50" i="14"/>
  <c r="Z50" i="14"/>
  <c r="AA50" i="14"/>
  <c r="AB50" i="14"/>
  <c r="AC50" i="14"/>
  <c r="AD50" i="14"/>
  <c r="AE50" i="14"/>
  <c r="AF50" i="14"/>
  <c r="C51" i="14"/>
  <c r="D51" i="14"/>
  <c r="E51" i="14"/>
  <c r="F51" i="14"/>
  <c r="G51" i="14"/>
  <c r="H51" i="14"/>
  <c r="I51" i="14"/>
  <c r="J51" i="14"/>
  <c r="K51" i="14"/>
  <c r="L51" i="14"/>
  <c r="M51" i="14"/>
  <c r="N51" i="14"/>
  <c r="O51" i="14"/>
  <c r="P51" i="14"/>
  <c r="Q51" i="14"/>
  <c r="R51" i="14"/>
  <c r="S51" i="14"/>
  <c r="T51" i="14"/>
  <c r="U51" i="14"/>
  <c r="V51" i="14"/>
  <c r="W51" i="14"/>
  <c r="X51" i="14"/>
  <c r="Y51" i="14"/>
  <c r="Z51" i="14"/>
  <c r="AA51" i="14"/>
  <c r="AB51" i="14"/>
  <c r="AC51" i="14"/>
  <c r="AD51" i="14"/>
  <c r="AE51" i="14"/>
  <c r="AF51" i="14"/>
  <c r="C52" i="14"/>
  <c r="D52" i="14"/>
  <c r="E52" i="14"/>
  <c r="F52" i="14"/>
  <c r="G52" i="14"/>
  <c r="H52" i="14"/>
  <c r="I52" i="14"/>
  <c r="J52" i="14"/>
  <c r="K52" i="14"/>
  <c r="L52" i="14"/>
  <c r="M52" i="14"/>
  <c r="N52" i="14"/>
  <c r="O52" i="14"/>
  <c r="P52" i="14"/>
  <c r="Q52" i="14"/>
  <c r="R52" i="14"/>
  <c r="S52" i="14"/>
  <c r="T52" i="14"/>
  <c r="U52" i="14"/>
  <c r="V52" i="14"/>
  <c r="W52" i="14"/>
  <c r="X52" i="14"/>
  <c r="Y52" i="14"/>
  <c r="Z52" i="14"/>
  <c r="AA52" i="14"/>
  <c r="AB52" i="14"/>
  <c r="AC52" i="14"/>
  <c r="AD52" i="14"/>
  <c r="AE52" i="14"/>
  <c r="AF52" i="14"/>
  <c r="C53" i="14"/>
  <c r="D53" i="14"/>
  <c r="E53" i="14"/>
  <c r="F53" i="14"/>
  <c r="G53" i="14"/>
  <c r="H53" i="14"/>
  <c r="I53" i="14"/>
  <c r="J53" i="14"/>
  <c r="K53" i="14"/>
  <c r="L53" i="14"/>
  <c r="M53" i="14"/>
  <c r="N53" i="14"/>
  <c r="O53" i="14"/>
  <c r="P53" i="14"/>
  <c r="Q53" i="14"/>
  <c r="R53" i="14"/>
  <c r="S53" i="14"/>
  <c r="T53" i="14"/>
  <c r="U53" i="14"/>
  <c r="V53" i="14"/>
  <c r="W53" i="14"/>
  <c r="X53" i="14"/>
  <c r="Y53" i="14"/>
  <c r="Z53" i="14"/>
  <c r="AA53" i="14"/>
  <c r="AB53" i="14"/>
  <c r="AC53" i="14"/>
  <c r="AD53" i="14"/>
  <c r="AE53" i="14"/>
  <c r="AF53" i="14"/>
  <c r="C54" i="14"/>
  <c r="D54" i="14"/>
  <c r="E54" i="14"/>
  <c r="F54" i="14"/>
  <c r="G54" i="14"/>
  <c r="H54" i="14"/>
  <c r="I54" i="14"/>
  <c r="J54" i="14"/>
  <c r="K54" i="14"/>
  <c r="L54" i="14"/>
  <c r="M54" i="14"/>
  <c r="N54" i="14"/>
  <c r="O54" i="14"/>
  <c r="P54" i="14"/>
  <c r="Q54" i="14"/>
  <c r="R54" i="14"/>
  <c r="S54" i="14"/>
  <c r="T54" i="14"/>
  <c r="U54" i="14"/>
  <c r="V54" i="14"/>
  <c r="W54" i="14"/>
  <c r="X54" i="14"/>
  <c r="Y54" i="14"/>
  <c r="Z54" i="14"/>
  <c r="AA54" i="14"/>
  <c r="AB54" i="14"/>
  <c r="AC54" i="14"/>
  <c r="AD54" i="14"/>
  <c r="AE54" i="14"/>
  <c r="AF54" i="14"/>
  <c r="C55" i="14"/>
  <c r="D55" i="14"/>
  <c r="E55" i="14"/>
  <c r="F55" i="14"/>
  <c r="G55" i="14"/>
  <c r="H55" i="14"/>
  <c r="I55" i="14"/>
  <c r="J55" i="14"/>
  <c r="K55" i="14"/>
  <c r="L55" i="14"/>
  <c r="M55" i="14"/>
  <c r="N55" i="14"/>
  <c r="O55" i="14"/>
  <c r="P55" i="14"/>
  <c r="Q55" i="14"/>
  <c r="R55" i="14"/>
  <c r="S55" i="14"/>
  <c r="T55" i="14"/>
  <c r="U55" i="14"/>
  <c r="V55" i="14"/>
  <c r="W55" i="14"/>
  <c r="X55" i="14"/>
  <c r="Y55" i="14"/>
  <c r="Z55" i="14"/>
  <c r="AA55" i="14"/>
  <c r="AB55" i="14"/>
  <c r="AC55" i="14"/>
  <c r="AD55" i="14"/>
  <c r="AE55" i="14"/>
  <c r="AF55" i="14"/>
  <c r="C56" i="14"/>
  <c r="D56" i="14"/>
  <c r="E56" i="14"/>
  <c r="F56" i="14"/>
  <c r="G56" i="14"/>
  <c r="H56" i="14"/>
  <c r="I56" i="14"/>
  <c r="J56" i="14"/>
  <c r="K56" i="14"/>
  <c r="L56" i="14"/>
  <c r="M56" i="14"/>
  <c r="N56" i="14"/>
  <c r="O56" i="14"/>
  <c r="P56" i="14"/>
  <c r="Q56" i="14"/>
  <c r="R56" i="14"/>
  <c r="S56" i="14"/>
  <c r="T56" i="14"/>
  <c r="U56" i="14"/>
  <c r="V56" i="14"/>
  <c r="W56" i="14"/>
  <c r="X56" i="14"/>
  <c r="Y56" i="14"/>
  <c r="Z56" i="14"/>
  <c r="AA56" i="14"/>
  <c r="AB56" i="14"/>
  <c r="AC56" i="14"/>
  <c r="AD56" i="14"/>
  <c r="AE56" i="14"/>
  <c r="AF56" i="14"/>
  <c r="C57" i="14"/>
  <c r="D57" i="14"/>
  <c r="E57" i="14"/>
  <c r="F57" i="14"/>
  <c r="G57" i="14"/>
  <c r="H57" i="14"/>
  <c r="I57" i="14"/>
  <c r="J57" i="14"/>
  <c r="K57" i="14"/>
  <c r="L57" i="14"/>
  <c r="M57" i="14"/>
  <c r="N57" i="14"/>
  <c r="O57" i="14"/>
  <c r="P57" i="14"/>
  <c r="Q57" i="14"/>
  <c r="R57" i="14"/>
  <c r="S57" i="14"/>
  <c r="T57" i="14"/>
  <c r="U57" i="14"/>
  <c r="V57" i="14"/>
  <c r="W57" i="14"/>
  <c r="X57" i="14"/>
  <c r="Y57" i="14"/>
  <c r="Z57" i="14"/>
  <c r="AA57" i="14"/>
  <c r="AB57" i="14"/>
  <c r="AC57" i="14"/>
  <c r="AD57" i="14"/>
  <c r="AE57" i="14"/>
  <c r="AF57" i="14"/>
  <c r="C58" i="14"/>
  <c r="D58" i="14"/>
  <c r="E58" i="14"/>
  <c r="F58" i="14"/>
  <c r="G58" i="14"/>
  <c r="H58" i="14"/>
  <c r="I58" i="14"/>
  <c r="J58" i="14"/>
  <c r="K58" i="14"/>
  <c r="L58" i="14"/>
  <c r="M58" i="14"/>
  <c r="N58" i="14"/>
  <c r="O58" i="14"/>
  <c r="P58" i="14"/>
  <c r="Q58" i="14"/>
  <c r="R58" i="14"/>
  <c r="S58" i="14"/>
  <c r="T58" i="14"/>
  <c r="U58" i="14"/>
  <c r="V58" i="14"/>
  <c r="W58" i="14"/>
  <c r="X58" i="14"/>
  <c r="Y58" i="14"/>
  <c r="Z58" i="14"/>
  <c r="AA58" i="14"/>
  <c r="AB58" i="14"/>
  <c r="AC58" i="14"/>
  <c r="AD58" i="14"/>
  <c r="AE58" i="14"/>
  <c r="AF58" i="14"/>
  <c r="C59" i="14"/>
  <c r="D59" i="14"/>
  <c r="E59" i="14"/>
  <c r="F59" i="14"/>
  <c r="G59" i="14"/>
  <c r="H59" i="14"/>
  <c r="I59" i="14"/>
  <c r="J59" i="14"/>
  <c r="K59" i="14"/>
  <c r="L59" i="14"/>
  <c r="M59" i="14"/>
  <c r="N59" i="14"/>
  <c r="O59" i="14"/>
  <c r="P59" i="14"/>
  <c r="Q59" i="14"/>
  <c r="R59" i="14"/>
  <c r="S59" i="14"/>
  <c r="T59" i="14"/>
  <c r="U59" i="14"/>
  <c r="V59" i="14"/>
  <c r="W59" i="14"/>
  <c r="X59" i="14"/>
  <c r="Y59" i="14"/>
  <c r="Z59" i="14"/>
  <c r="AA59" i="14"/>
  <c r="AB59" i="14"/>
  <c r="AC59" i="14"/>
  <c r="AD59" i="14"/>
  <c r="AE59" i="14"/>
  <c r="AF59" i="14"/>
  <c r="C60" i="14"/>
  <c r="D60" i="14"/>
  <c r="E60" i="14"/>
  <c r="F60" i="14"/>
  <c r="G60" i="14"/>
  <c r="H60" i="14"/>
  <c r="I60" i="14"/>
  <c r="J60" i="14"/>
  <c r="K60" i="14"/>
  <c r="L60" i="14"/>
  <c r="M60" i="14"/>
  <c r="N60" i="14"/>
  <c r="O60" i="14"/>
  <c r="P60" i="14"/>
  <c r="Q60" i="14"/>
  <c r="R60" i="14"/>
  <c r="S60" i="14"/>
  <c r="T60" i="14"/>
  <c r="U60" i="14"/>
  <c r="V60" i="14"/>
  <c r="W60" i="14"/>
  <c r="X60" i="14"/>
  <c r="Y60" i="14"/>
  <c r="Z60" i="14"/>
  <c r="AA60" i="14"/>
  <c r="AB60" i="14"/>
  <c r="AC60" i="14"/>
  <c r="AD60" i="14"/>
  <c r="AE60" i="14"/>
  <c r="AF60" i="14"/>
  <c r="C61" i="14"/>
  <c r="D61" i="14"/>
  <c r="E61" i="14"/>
  <c r="F61" i="14"/>
  <c r="G61" i="14"/>
  <c r="H61" i="14"/>
  <c r="I61" i="14"/>
  <c r="J61" i="14"/>
  <c r="K61" i="14"/>
  <c r="L61" i="14"/>
  <c r="M61" i="14"/>
  <c r="N61" i="14"/>
  <c r="O61" i="14"/>
  <c r="P61" i="14"/>
  <c r="Q61" i="14"/>
  <c r="R61" i="14"/>
  <c r="S61" i="14"/>
  <c r="T61" i="14"/>
  <c r="U61" i="14"/>
  <c r="V61" i="14"/>
  <c r="W61" i="14"/>
  <c r="X61" i="14"/>
  <c r="Y61" i="14"/>
  <c r="Z61" i="14"/>
  <c r="AA61" i="14"/>
  <c r="AB61" i="14"/>
  <c r="AC61" i="14"/>
  <c r="AD61" i="14"/>
  <c r="AE61" i="14"/>
  <c r="AF61" i="14"/>
  <c r="C62" i="14"/>
  <c r="D62" i="14"/>
  <c r="E62" i="14"/>
  <c r="F62" i="14"/>
  <c r="G62" i="14"/>
  <c r="H62" i="14"/>
  <c r="I62" i="14"/>
  <c r="J62" i="14"/>
  <c r="K62" i="14"/>
  <c r="L62" i="14"/>
  <c r="M62" i="14"/>
  <c r="N62" i="14"/>
  <c r="O62" i="14"/>
  <c r="P62" i="14"/>
  <c r="Q62" i="14"/>
  <c r="R62" i="14"/>
  <c r="S62" i="14"/>
  <c r="T62" i="14"/>
  <c r="U62" i="14"/>
  <c r="V62" i="14"/>
  <c r="W62" i="14"/>
  <c r="X62" i="14"/>
  <c r="Y62" i="14"/>
  <c r="Z62" i="14"/>
  <c r="AA62" i="14"/>
  <c r="AB62" i="14"/>
  <c r="AC62" i="14"/>
  <c r="AD62" i="14"/>
  <c r="AE62" i="14"/>
  <c r="AF62" i="14"/>
  <c r="C63" i="14"/>
  <c r="D63" i="14"/>
  <c r="E63" i="14"/>
  <c r="F63" i="14"/>
  <c r="G63" i="14"/>
  <c r="H63" i="14"/>
  <c r="I63" i="14"/>
  <c r="J63" i="14"/>
  <c r="K63" i="14"/>
  <c r="L63" i="14"/>
  <c r="M63" i="14"/>
  <c r="N63" i="14"/>
  <c r="O63" i="14"/>
  <c r="P63" i="14"/>
  <c r="Q63" i="14"/>
  <c r="R63" i="14"/>
  <c r="S63" i="14"/>
  <c r="T63" i="14"/>
  <c r="U63" i="14"/>
  <c r="V63" i="14"/>
  <c r="W63" i="14"/>
  <c r="X63" i="14"/>
  <c r="Y63" i="14"/>
  <c r="Z63" i="14"/>
  <c r="AA63" i="14"/>
  <c r="AB63" i="14"/>
  <c r="AC63" i="14"/>
  <c r="AD63" i="14"/>
  <c r="AE63" i="14"/>
  <c r="AF63" i="14"/>
  <c r="C64" i="14"/>
  <c r="D64" i="14"/>
  <c r="E64" i="14"/>
  <c r="F64" i="14"/>
  <c r="G64" i="14"/>
  <c r="H64" i="14"/>
  <c r="I64" i="14"/>
  <c r="J64" i="14"/>
  <c r="K64" i="14"/>
  <c r="L64" i="14"/>
  <c r="M64" i="14"/>
  <c r="N64" i="14"/>
  <c r="O64" i="14"/>
  <c r="P64" i="14"/>
  <c r="Q64" i="14"/>
  <c r="R64" i="14"/>
  <c r="S64" i="14"/>
  <c r="T64" i="14"/>
  <c r="U64" i="14"/>
  <c r="V64" i="14"/>
  <c r="W64" i="14"/>
  <c r="X64" i="14"/>
  <c r="Y64" i="14"/>
  <c r="Z64" i="14"/>
  <c r="AA64" i="14"/>
  <c r="AB64" i="14"/>
  <c r="AC64" i="14"/>
  <c r="AD64" i="14"/>
  <c r="AE64" i="14"/>
  <c r="AF64" i="14"/>
  <c r="C65" i="14"/>
  <c r="D65" i="14"/>
  <c r="E65" i="14"/>
  <c r="F65" i="14"/>
  <c r="G65" i="14"/>
  <c r="H65" i="14"/>
  <c r="I65" i="14"/>
  <c r="J65" i="14"/>
  <c r="K65" i="14"/>
  <c r="L65" i="14"/>
  <c r="M65" i="14"/>
  <c r="N65" i="14"/>
  <c r="O65" i="14"/>
  <c r="P65" i="14"/>
  <c r="Q65" i="14"/>
  <c r="R65" i="14"/>
  <c r="S65" i="14"/>
  <c r="T65" i="14"/>
  <c r="U65" i="14"/>
  <c r="V65" i="14"/>
  <c r="W65" i="14"/>
  <c r="X65" i="14"/>
  <c r="Y65" i="14"/>
  <c r="Z65" i="14"/>
  <c r="AA65" i="14"/>
  <c r="AB65" i="14"/>
  <c r="AC65" i="14"/>
  <c r="AD65" i="14"/>
  <c r="AE65" i="14"/>
  <c r="AF65" i="14"/>
  <c r="C66" i="14"/>
  <c r="D66" i="14"/>
  <c r="E66" i="14"/>
  <c r="F66" i="14"/>
  <c r="G66" i="14"/>
  <c r="H66" i="14"/>
  <c r="I66" i="14"/>
  <c r="J66" i="14"/>
  <c r="K66" i="14"/>
  <c r="L66" i="14"/>
  <c r="M66" i="14"/>
  <c r="N66" i="14"/>
  <c r="O66" i="14"/>
  <c r="P66" i="14"/>
  <c r="Q66" i="14"/>
  <c r="R66" i="14"/>
  <c r="S66" i="14"/>
  <c r="T66" i="14"/>
  <c r="U66" i="14"/>
  <c r="V66" i="14"/>
  <c r="W66" i="14"/>
  <c r="X66" i="14"/>
  <c r="Y66" i="14"/>
  <c r="Z66" i="14"/>
  <c r="AA66" i="14"/>
  <c r="AB66" i="14"/>
  <c r="AC66" i="14"/>
  <c r="AD66" i="14"/>
  <c r="AE66" i="14"/>
  <c r="AF66" i="14"/>
  <c r="C67" i="14"/>
  <c r="D67" i="14"/>
  <c r="E67" i="14"/>
  <c r="F67" i="14"/>
  <c r="G67" i="14"/>
  <c r="H67" i="14"/>
  <c r="I67" i="14"/>
  <c r="J67" i="14"/>
  <c r="K67" i="14"/>
  <c r="L67" i="14"/>
  <c r="M67" i="14"/>
  <c r="N67" i="14"/>
  <c r="O67" i="14"/>
  <c r="P67" i="14"/>
  <c r="Q67" i="14"/>
  <c r="R67" i="14"/>
  <c r="S67" i="14"/>
  <c r="T67" i="14"/>
  <c r="U67" i="14"/>
  <c r="V67" i="14"/>
  <c r="W67" i="14"/>
  <c r="X67" i="14"/>
  <c r="Y67" i="14"/>
  <c r="Z67" i="14"/>
  <c r="AA67" i="14"/>
  <c r="AB67" i="14"/>
  <c r="AC67" i="14"/>
  <c r="AD67" i="14"/>
  <c r="AE67" i="14"/>
  <c r="AF67" i="14"/>
  <c r="C68" i="14"/>
  <c r="D68" i="14"/>
  <c r="E68" i="14"/>
  <c r="F68" i="14"/>
  <c r="G68" i="14"/>
  <c r="H68" i="14"/>
  <c r="I68" i="14"/>
  <c r="J68" i="14"/>
  <c r="K68" i="14"/>
  <c r="L68" i="14"/>
  <c r="M68" i="14"/>
  <c r="N68" i="14"/>
  <c r="O68" i="14"/>
  <c r="P68" i="14"/>
  <c r="Q68" i="14"/>
  <c r="R68" i="14"/>
  <c r="S68" i="14"/>
  <c r="T68" i="14"/>
  <c r="U68" i="14"/>
  <c r="V68" i="14"/>
  <c r="W68" i="14"/>
  <c r="X68" i="14"/>
  <c r="Y68" i="14"/>
  <c r="Z68" i="14"/>
  <c r="AA68" i="14"/>
  <c r="AB68" i="14"/>
  <c r="AC68" i="14"/>
  <c r="AD68" i="14"/>
  <c r="AE68" i="14"/>
  <c r="AF68" i="14"/>
  <c r="C69" i="14"/>
  <c r="D69" i="14"/>
  <c r="E69" i="14"/>
  <c r="F69" i="14"/>
  <c r="G69" i="14"/>
  <c r="H69" i="14"/>
  <c r="I69" i="14"/>
  <c r="J69" i="14"/>
  <c r="K69" i="14"/>
  <c r="L69" i="14"/>
  <c r="M69" i="14"/>
  <c r="N69" i="14"/>
  <c r="O69" i="14"/>
  <c r="P69" i="14"/>
  <c r="Q69" i="14"/>
  <c r="R69" i="14"/>
  <c r="S69" i="14"/>
  <c r="T69" i="14"/>
  <c r="U69" i="14"/>
  <c r="V69" i="14"/>
  <c r="W69" i="14"/>
  <c r="X69" i="14"/>
  <c r="Y69" i="14"/>
  <c r="Z69" i="14"/>
  <c r="AA69" i="14"/>
  <c r="AB69" i="14"/>
  <c r="AC69" i="14"/>
  <c r="AD69" i="14"/>
  <c r="AE69" i="14"/>
  <c r="AF69" i="14"/>
  <c r="C70" i="14"/>
  <c r="D70" i="14"/>
  <c r="E70" i="14"/>
  <c r="F70" i="14"/>
  <c r="G70" i="14"/>
  <c r="H70" i="14"/>
  <c r="I70" i="14"/>
  <c r="J70" i="14"/>
  <c r="K70" i="14"/>
  <c r="L70" i="14"/>
  <c r="M70" i="14"/>
  <c r="N70" i="14"/>
  <c r="O70" i="14"/>
  <c r="P70" i="14"/>
  <c r="Q70" i="14"/>
  <c r="R70" i="14"/>
  <c r="S70" i="14"/>
  <c r="T70" i="14"/>
  <c r="U70" i="14"/>
  <c r="V70" i="14"/>
  <c r="W70" i="14"/>
  <c r="X70" i="14"/>
  <c r="Y70" i="14"/>
  <c r="Z70" i="14"/>
  <c r="AA70" i="14"/>
  <c r="AB70" i="14"/>
  <c r="AC70" i="14"/>
  <c r="AD70" i="14"/>
  <c r="AE70" i="14"/>
  <c r="AF70" i="14"/>
  <c r="C71" i="14"/>
  <c r="D71" i="14"/>
  <c r="E71" i="14"/>
  <c r="F71" i="14"/>
  <c r="G71" i="14"/>
  <c r="H71" i="14"/>
  <c r="I71" i="14"/>
  <c r="J71" i="14"/>
  <c r="K71" i="14"/>
  <c r="L71" i="14"/>
  <c r="M71" i="14"/>
  <c r="N71" i="14"/>
  <c r="O71" i="14"/>
  <c r="P71" i="14"/>
  <c r="Q71" i="14"/>
  <c r="R71" i="14"/>
  <c r="S71" i="14"/>
  <c r="T71" i="14"/>
  <c r="U71" i="14"/>
  <c r="V71" i="14"/>
  <c r="W71" i="14"/>
  <c r="X71" i="14"/>
  <c r="Y71" i="14"/>
  <c r="Z71" i="14"/>
  <c r="AA71" i="14"/>
  <c r="AB71" i="14"/>
  <c r="AC71" i="14"/>
  <c r="AD71" i="14"/>
  <c r="AE71" i="14"/>
  <c r="AF71" i="14"/>
  <c r="C72" i="14"/>
  <c r="D72" i="14"/>
  <c r="E72" i="14"/>
  <c r="F72" i="14"/>
  <c r="G72" i="14"/>
  <c r="H72" i="14"/>
  <c r="I72" i="14"/>
  <c r="J72" i="14"/>
  <c r="K72" i="14"/>
  <c r="L72" i="14"/>
  <c r="M72" i="14"/>
  <c r="N72" i="14"/>
  <c r="O72" i="14"/>
  <c r="P72" i="14"/>
  <c r="Q72" i="14"/>
  <c r="R72" i="14"/>
  <c r="S72" i="14"/>
  <c r="T72" i="14"/>
  <c r="U72" i="14"/>
  <c r="V72" i="14"/>
  <c r="W72" i="14"/>
  <c r="X72" i="14"/>
  <c r="Y72" i="14"/>
  <c r="Z72" i="14"/>
  <c r="AA72" i="14"/>
  <c r="AB72" i="14"/>
  <c r="AC72" i="14"/>
  <c r="AD72" i="14"/>
  <c r="AE72" i="14"/>
  <c r="AF72" i="14"/>
  <c r="C73" i="14"/>
  <c r="D73" i="14"/>
  <c r="E73" i="14"/>
  <c r="F73" i="14"/>
  <c r="G73" i="14"/>
  <c r="H73" i="14"/>
  <c r="I73" i="14"/>
  <c r="J73" i="14"/>
  <c r="K73" i="14"/>
  <c r="L73" i="14"/>
  <c r="M73" i="14"/>
  <c r="N73" i="14"/>
  <c r="O73" i="14"/>
  <c r="P73" i="14"/>
  <c r="Q73" i="14"/>
  <c r="R73" i="14"/>
  <c r="S73" i="14"/>
  <c r="T73" i="14"/>
  <c r="U73" i="14"/>
  <c r="V73" i="14"/>
  <c r="W73" i="14"/>
  <c r="X73" i="14"/>
  <c r="Y73" i="14"/>
  <c r="Z73" i="14"/>
  <c r="AA73" i="14"/>
  <c r="AB73" i="14"/>
  <c r="AC73" i="14"/>
  <c r="AD73" i="14"/>
  <c r="AE73" i="14"/>
  <c r="AF73" i="14"/>
  <c r="C74" i="14"/>
  <c r="D74" i="14"/>
  <c r="E74" i="14"/>
  <c r="F74" i="14"/>
  <c r="G74" i="14"/>
  <c r="H74" i="14"/>
  <c r="I74" i="14"/>
  <c r="J74" i="14"/>
  <c r="K74" i="14"/>
  <c r="L74" i="14"/>
  <c r="M74" i="14"/>
  <c r="N74" i="14"/>
  <c r="O74" i="14"/>
  <c r="P74" i="14"/>
  <c r="Q74" i="14"/>
  <c r="R74" i="14"/>
  <c r="S74" i="14"/>
  <c r="T74" i="14"/>
  <c r="U74" i="14"/>
  <c r="V74" i="14"/>
  <c r="W74" i="14"/>
  <c r="X74" i="14"/>
  <c r="Y74" i="14"/>
  <c r="Z74" i="14"/>
  <c r="AA74" i="14"/>
  <c r="AB74" i="14"/>
  <c r="AC74" i="14"/>
  <c r="AD74" i="14"/>
  <c r="AE74" i="14"/>
  <c r="AF74" i="14"/>
  <c r="C75" i="14"/>
  <c r="D75" i="14"/>
  <c r="E75" i="14"/>
  <c r="F75" i="14"/>
  <c r="G75" i="14"/>
  <c r="H75" i="14"/>
  <c r="I75" i="14"/>
  <c r="J75" i="14"/>
  <c r="K75" i="14"/>
  <c r="L75" i="14"/>
  <c r="M75" i="14"/>
  <c r="N75" i="14"/>
  <c r="O75" i="14"/>
  <c r="P75" i="14"/>
  <c r="Q75" i="14"/>
  <c r="R75" i="14"/>
  <c r="S75" i="14"/>
  <c r="T75" i="14"/>
  <c r="U75" i="14"/>
  <c r="V75" i="14"/>
  <c r="W75" i="14"/>
  <c r="X75" i="14"/>
  <c r="Y75" i="14"/>
  <c r="Z75" i="14"/>
  <c r="AA75" i="14"/>
  <c r="AB75" i="14"/>
  <c r="AC75" i="14"/>
  <c r="AD75" i="14"/>
  <c r="AE75" i="14"/>
  <c r="AF75" i="14"/>
  <c r="C76" i="14"/>
  <c r="D76" i="14"/>
  <c r="E76" i="14"/>
  <c r="F76" i="14"/>
  <c r="G76" i="14"/>
  <c r="H76" i="14"/>
  <c r="I76" i="14"/>
  <c r="J76" i="14"/>
  <c r="K76" i="14"/>
  <c r="L76" i="14"/>
  <c r="M76" i="14"/>
  <c r="N76" i="14"/>
  <c r="O76" i="14"/>
  <c r="P76" i="14"/>
  <c r="Q76" i="14"/>
  <c r="R76" i="14"/>
  <c r="S76" i="14"/>
  <c r="T76" i="14"/>
  <c r="U76" i="14"/>
  <c r="V76" i="14"/>
  <c r="W76" i="14"/>
  <c r="X76" i="14"/>
  <c r="AV76" i="14" s="1"/>
  <c r="Y76" i="14"/>
  <c r="BD76" i="14" s="1"/>
  <c r="Z76" i="14"/>
  <c r="AA76" i="14"/>
  <c r="AB76" i="14"/>
  <c r="AC76" i="14"/>
  <c r="AD76" i="14"/>
  <c r="AE76" i="14"/>
  <c r="AF76" i="14"/>
  <c r="C77" i="14"/>
  <c r="D77" i="14"/>
  <c r="E77" i="14"/>
  <c r="F77" i="14"/>
  <c r="G77" i="14"/>
  <c r="H77" i="14"/>
  <c r="I77" i="14"/>
  <c r="J77" i="14"/>
  <c r="K77" i="14"/>
  <c r="L77" i="14"/>
  <c r="M77" i="14"/>
  <c r="N77" i="14"/>
  <c r="O77" i="14"/>
  <c r="P77" i="14"/>
  <c r="Q77" i="14"/>
  <c r="R77" i="14"/>
  <c r="S77" i="14"/>
  <c r="T77" i="14"/>
  <c r="U77" i="14"/>
  <c r="V77" i="14"/>
  <c r="W77" i="14"/>
  <c r="X77" i="14"/>
  <c r="Y77" i="14"/>
  <c r="Z77" i="14"/>
  <c r="AA77" i="14"/>
  <c r="AB77" i="14"/>
  <c r="AC77" i="14"/>
  <c r="AD77" i="14"/>
  <c r="AE77" i="14"/>
  <c r="AF77" i="14"/>
  <c r="C78" i="14"/>
  <c r="D78" i="14"/>
  <c r="E78" i="14"/>
  <c r="F78" i="14"/>
  <c r="G78" i="14"/>
  <c r="H78" i="14"/>
  <c r="I78" i="14"/>
  <c r="J78" i="14"/>
  <c r="K78" i="14"/>
  <c r="L78" i="14"/>
  <c r="M78" i="14"/>
  <c r="N78" i="14"/>
  <c r="O78" i="14"/>
  <c r="P78" i="14"/>
  <c r="Q78" i="14"/>
  <c r="R78" i="14"/>
  <c r="S78" i="14"/>
  <c r="T78" i="14"/>
  <c r="U78" i="14"/>
  <c r="V78" i="14"/>
  <c r="W78" i="14"/>
  <c r="X78" i="14"/>
  <c r="Y78" i="14"/>
  <c r="Z78" i="14"/>
  <c r="AA78" i="14"/>
  <c r="AB78" i="14"/>
  <c r="AC78" i="14"/>
  <c r="AD78" i="14"/>
  <c r="AE78" i="14"/>
  <c r="AF78" i="14"/>
  <c r="C79" i="14"/>
  <c r="D79" i="14"/>
  <c r="E79" i="14"/>
  <c r="F79" i="14"/>
  <c r="G79" i="14"/>
  <c r="H79" i="14"/>
  <c r="I79" i="14"/>
  <c r="J79" i="14"/>
  <c r="K79" i="14"/>
  <c r="L79" i="14"/>
  <c r="M79" i="14"/>
  <c r="N79" i="14"/>
  <c r="O79" i="14"/>
  <c r="P79" i="14"/>
  <c r="Q79" i="14"/>
  <c r="R79" i="14"/>
  <c r="S79" i="14"/>
  <c r="T79" i="14"/>
  <c r="U79" i="14"/>
  <c r="V79" i="14"/>
  <c r="W79" i="14"/>
  <c r="X79" i="14"/>
  <c r="Y79" i="14"/>
  <c r="Z79" i="14"/>
  <c r="AA79" i="14"/>
  <c r="AB79" i="14"/>
  <c r="AC79" i="14"/>
  <c r="AD79" i="14"/>
  <c r="AE79" i="14"/>
  <c r="AF79" i="14"/>
  <c r="C80" i="14"/>
  <c r="D80" i="14"/>
  <c r="E80" i="14"/>
  <c r="F80" i="14"/>
  <c r="G80" i="14"/>
  <c r="H80" i="14"/>
  <c r="I80" i="14"/>
  <c r="J80" i="14"/>
  <c r="K80" i="14"/>
  <c r="L80" i="14"/>
  <c r="M80" i="14"/>
  <c r="N80" i="14"/>
  <c r="O80" i="14"/>
  <c r="P80" i="14"/>
  <c r="Q80" i="14"/>
  <c r="R80" i="14"/>
  <c r="S80" i="14"/>
  <c r="T80" i="14"/>
  <c r="U80" i="14"/>
  <c r="V80" i="14"/>
  <c r="W80" i="14"/>
  <c r="X80" i="14"/>
  <c r="AV80" i="14" s="1"/>
  <c r="Y80" i="14"/>
  <c r="BD80" i="14" s="1"/>
  <c r="Z80" i="14"/>
  <c r="AA80" i="14"/>
  <c r="AB80" i="14"/>
  <c r="AC80" i="14"/>
  <c r="AD80" i="14"/>
  <c r="AE80" i="14"/>
  <c r="AF80" i="14"/>
  <c r="C81" i="14"/>
  <c r="D81" i="14"/>
  <c r="E81" i="14"/>
  <c r="F81" i="14"/>
  <c r="G81" i="14"/>
  <c r="H81" i="14"/>
  <c r="I81" i="14"/>
  <c r="J81" i="14"/>
  <c r="K81" i="14"/>
  <c r="L81" i="14"/>
  <c r="M81" i="14"/>
  <c r="N81" i="14"/>
  <c r="O81" i="14"/>
  <c r="P81" i="14"/>
  <c r="Q81" i="14"/>
  <c r="R81" i="14"/>
  <c r="S81" i="14"/>
  <c r="T81" i="14"/>
  <c r="U81" i="14"/>
  <c r="V81" i="14"/>
  <c r="W81" i="14"/>
  <c r="X81" i="14"/>
  <c r="Y81" i="14"/>
  <c r="Z81" i="14"/>
  <c r="AA81" i="14"/>
  <c r="AB81" i="14"/>
  <c r="AC81" i="14"/>
  <c r="AD81" i="14"/>
  <c r="AE81" i="14"/>
  <c r="AF81" i="14"/>
  <c r="C82" i="14"/>
  <c r="D82" i="14"/>
  <c r="E82" i="14"/>
  <c r="F82" i="14"/>
  <c r="G82" i="14"/>
  <c r="H82" i="14"/>
  <c r="I82" i="14"/>
  <c r="J82" i="14"/>
  <c r="K82" i="14"/>
  <c r="L82" i="14"/>
  <c r="M82" i="14"/>
  <c r="N82" i="14"/>
  <c r="O82" i="14"/>
  <c r="P82" i="14"/>
  <c r="Q82" i="14"/>
  <c r="R82" i="14"/>
  <c r="S82" i="14"/>
  <c r="T82" i="14"/>
  <c r="U82" i="14"/>
  <c r="V82" i="14"/>
  <c r="W82" i="14"/>
  <c r="X82" i="14"/>
  <c r="Y82" i="14"/>
  <c r="Z82" i="14"/>
  <c r="AA82" i="14"/>
  <c r="AB82" i="14"/>
  <c r="AC82" i="14"/>
  <c r="AD82" i="14"/>
  <c r="AE82" i="14"/>
  <c r="AF82" i="14"/>
  <c r="C83" i="14"/>
  <c r="D83" i="14"/>
  <c r="E83" i="14"/>
  <c r="F83" i="14"/>
  <c r="G83" i="14"/>
  <c r="H83" i="14"/>
  <c r="I83" i="14"/>
  <c r="J83" i="14"/>
  <c r="K83" i="14"/>
  <c r="L83" i="14"/>
  <c r="M83" i="14"/>
  <c r="N83" i="14"/>
  <c r="O83" i="14"/>
  <c r="P83" i="14"/>
  <c r="Q83" i="14"/>
  <c r="R83" i="14"/>
  <c r="S83" i="14"/>
  <c r="T83" i="14"/>
  <c r="U83" i="14"/>
  <c r="V83" i="14"/>
  <c r="W83" i="14"/>
  <c r="X83" i="14"/>
  <c r="Y83" i="14"/>
  <c r="Z83" i="14"/>
  <c r="AA83" i="14"/>
  <c r="AB83" i="14"/>
  <c r="AC83" i="14"/>
  <c r="AD83" i="14"/>
  <c r="AE83" i="14"/>
  <c r="AF83" i="14"/>
  <c r="C84" i="14"/>
  <c r="D84" i="14"/>
  <c r="E84" i="14"/>
  <c r="F84" i="14"/>
  <c r="G84" i="14"/>
  <c r="H84" i="14"/>
  <c r="I84" i="14"/>
  <c r="J84" i="14"/>
  <c r="K84" i="14"/>
  <c r="L84" i="14"/>
  <c r="M84" i="14"/>
  <c r="N84" i="14"/>
  <c r="O84" i="14"/>
  <c r="P84" i="14"/>
  <c r="Q84" i="14"/>
  <c r="R84" i="14"/>
  <c r="S84" i="14"/>
  <c r="T84" i="14"/>
  <c r="U84" i="14"/>
  <c r="V84" i="14"/>
  <c r="W84" i="14"/>
  <c r="X84" i="14"/>
  <c r="Y84" i="14"/>
  <c r="Z84" i="14"/>
  <c r="AA84" i="14"/>
  <c r="AB84" i="14"/>
  <c r="AC84" i="14"/>
  <c r="AD84" i="14"/>
  <c r="AE84" i="14"/>
  <c r="AF84" i="14"/>
  <c r="C85" i="14"/>
  <c r="D85" i="14"/>
  <c r="E85" i="14"/>
  <c r="F85" i="14"/>
  <c r="G85" i="14"/>
  <c r="H85" i="14"/>
  <c r="I85" i="14"/>
  <c r="J85" i="14"/>
  <c r="K85" i="14"/>
  <c r="L85" i="14"/>
  <c r="M85" i="14"/>
  <c r="N85" i="14"/>
  <c r="O85" i="14"/>
  <c r="P85" i="14"/>
  <c r="Q85" i="14"/>
  <c r="R85" i="14"/>
  <c r="S85" i="14"/>
  <c r="T85" i="14"/>
  <c r="U85" i="14"/>
  <c r="V85" i="14"/>
  <c r="W85" i="14"/>
  <c r="X85" i="14"/>
  <c r="Y85" i="14"/>
  <c r="Z85" i="14"/>
  <c r="AA85" i="14"/>
  <c r="AB85" i="14"/>
  <c r="AC85" i="14"/>
  <c r="AD85" i="14"/>
  <c r="AE85" i="14"/>
  <c r="AF85" i="14"/>
  <c r="C86" i="14"/>
  <c r="D86" i="14"/>
  <c r="E86" i="14"/>
  <c r="F86" i="14"/>
  <c r="G86" i="14"/>
  <c r="H86" i="14"/>
  <c r="I86" i="14"/>
  <c r="J86" i="14"/>
  <c r="K86" i="14"/>
  <c r="L86" i="14"/>
  <c r="M86" i="14"/>
  <c r="N86" i="14"/>
  <c r="O86" i="14"/>
  <c r="P86" i="14"/>
  <c r="Q86" i="14"/>
  <c r="R86" i="14"/>
  <c r="S86" i="14"/>
  <c r="T86" i="14"/>
  <c r="U86" i="14"/>
  <c r="V86" i="14"/>
  <c r="W86" i="14"/>
  <c r="X86" i="14"/>
  <c r="Y86" i="14"/>
  <c r="Z86" i="14"/>
  <c r="AA86" i="14"/>
  <c r="AB86" i="14"/>
  <c r="AC86" i="14"/>
  <c r="AD86" i="14"/>
  <c r="AE86" i="14"/>
  <c r="AF86" i="14"/>
  <c r="C87" i="14"/>
  <c r="D87" i="14"/>
  <c r="E87" i="14"/>
  <c r="F87" i="14"/>
  <c r="G87" i="14"/>
  <c r="H87" i="14"/>
  <c r="I87" i="14"/>
  <c r="J87" i="14"/>
  <c r="K87" i="14"/>
  <c r="L87" i="14"/>
  <c r="M87" i="14"/>
  <c r="N87" i="14"/>
  <c r="O87" i="14"/>
  <c r="P87" i="14"/>
  <c r="Q87" i="14"/>
  <c r="R87" i="14"/>
  <c r="S87" i="14"/>
  <c r="T87" i="14"/>
  <c r="U87" i="14"/>
  <c r="V87" i="14"/>
  <c r="W87" i="14"/>
  <c r="X87" i="14"/>
  <c r="Y87" i="14"/>
  <c r="Z87" i="14"/>
  <c r="AA87" i="14"/>
  <c r="AB87" i="14"/>
  <c r="AC87" i="14"/>
  <c r="AD87" i="14"/>
  <c r="AE87" i="14"/>
  <c r="AF87" i="14"/>
  <c r="C88" i="14"/>
  <c r="D88" i="14"/>
  <c r="E88" i="14"/>
  <c r="F88" i="14"/>
  <c r="G88" i="14"/>
  <c r="H88" i="14"/>
  <c r="I88" i="14"/>
  <c r="J88" i="14"/>
  <c r="K88" i="14"/>
  <c r="L88" i="14"/>
  <c r="M88" i="14"/>
  <c r="N88" i="14"/>
  <c r="O88" i="14"/>
  <c r="P88" i="14"/>
  <c r="Q88" i="14"/>
  <c r="R88" i="14"/>
  <c r="S88" i="14"/>
  <c r="T88" i="14"/>
  <c r="U88" i="14"/>
  <c r="V88" i="14"/>
  <c r="W88" i="14"/>
  <c r="X88" i="14"/>
  <c r="Y88" i="14"/>
  <c r="Z88" i="14"/>
  <c r="AA88" i="14"/>
  <c r="AB88" i="14"/>
  <c r="AC88" i="14"/>
  <c r="AD88" i="14"/>
  <c r="AE88" i="14"/>
  <c r="AF88" i="14"/>
  <c r="C89" i="14"/>
  <c r="D89" i="14"/>
  <c r="E89" i="14"/>
  <c r="F89" i="14"/>
  <c r="G89" i="14"/>
  <c r="H89" i="14"/>
  <c r="I89" i="14"/>
  <c r="J89" i="14"/>
  <c r="K89" i="14"/>
  <c r="L89" i="14"/>
  <c r="M89" i="14"/>
  <c r="N89" i="14"/>
  <c r="O89" i="14"/>
  <c r="P89" i="14"/>
  <c r="Q89" i="14"/>
  <c r="R89" i="14"/>
  <c r="S89" i="14"/>
  <c r="T89" i="14"/>
  <c r="U89" i="14"/>
  <c r="V89" i="14"/>
  <c r="W89" i="14"/>
  <c r="X89" i="14"/>
  <c r="Y89" i="14"/>
  <c r="Z89" i="14"/>
  <c r="AA89" i="14"/>
  <c r="AB89" i="14"/>
  <c r="AC89" i="14"/>
  <c r="AD89" i="14"/>
  <c r="AE89" i="14"/>
  <c r="AF89" i="14"/>
  <c r="C90" i="14"/>
  <c r="D90" i="14"/>
  <c r="E90" i="14"/>
  <c r="F90" i="14"/>
  <c r="G90" i="14"/>
  <c r="H90" i="14"/>
  <c r="I90" i="14"/>
  <c r="J90" i="14"/>
  <c r="K90" i="14"/>
  <c r="L90" i="14"/>
  <c r="M90" i="14"/>
  <c r="N90" i="14"/>
  <c r="O90" i="14"/>
  <c r="P90" i="14"/>
  <c r="Q90" i="14"/>
  <c r="R90" i="14"/>
  <c r="S90" i="14"/>
  <c r="T90" i="14"/>
  <c r="U90" i="14"/>
  <c r="V90" i="14"/>
  <c r="W90" i="14"/>
  <c r="X90" i="14"/>
  <c r="Y90" i="14"/>
  <c r="Z90" i="14"/>
  <c r="AA90" i="14"/>
  <c r="AB90" i="14"/>
  <c r="AC90" i="14"/>
  <c r="AD90" i="14"/>
  <c r="AE90" i="14"/>
  <c r="AF90" i="14"/>
  <c r="C91" i="14"/>
  <c r="D91" i="14"/>
  <c r="E91" i="14"/>
  <c r="F91" i="14"/>
  <c r="G91" i="14"/>
  <c r="H91" i="14"/>
  <c r="I91" i="14"/>
  <c r="J91" i="14"/>
  <c r="K91" i="14"/>
  <c r="L91" i="14"/>
  <c r="M91" i="14"/>
  <c r="N91" i="14"/>
  <c r="O91" i="14"/>
  <c r="P91" i="14"/>
  <c r="Q91" i="14"/>
  <c r="R91" i="14"/>
  <c r="S91" i="14"/>
  <c r="T91" i="14"/>
  <c r="U91" i="14"/>
  <c r="V91" i="14"/>
  <c r="W91" i="14"/>
  <c r="X91" i="14"/>
  <c r="Y91" i="14"/>
  <c r="Z91" i="14"/>
  <c r="AA91" i="14"/>
  <c r="AB91" i="14"/>
  <c r="AC91" i="14"/>
  <c r="AD91" i="14"/>
  <c r="AE91" i="14"/>
  <c r="AF91" i="14"/>
  <c r="C92" i="14"/>
  <c r="D92" i="14"/>
  <c r="E92" i="14"/>
  <c r="F92" i="14"/>
  <c r="G92" i="14"/>
  <c r="H92" i="14"/>
  <c r="I92" i="14"/>
  <c r="J92" i="14"/>
  <c r="K92" i="14"/>
  <c r="L92" i="14"/>
  <c r="M92" i="14"/>
  <c r="N92" i="14"/>
  <c r="O92" i="14"/>
  <c r="P92" i="14"/>
  <c r="Q92" i="14"/>
  <c r="R92" i="14"/>
  <c r="S92" i="14"/>
  <c r="T92" i="14"/>
  <c r="U92" i="14"/>
  <c r="V92" i="14"/>
  <c r="W92" i="14"/>
  <c r="X92" i="14"/>
  <c r="Y92" i="14"/>
  <c r="Z92" i="14"/>
  <c r="AA92" i="14"/>
  <c r="AB92" i="14"/>
  <c r="AC92" i="14"/>
  <c r="AD92" i="14"/>
  <c r="AE92" i="14"/>
  <c r="AF92" i="14"/>
  <c r="C93" i="14"/>
  <c r="D93" i="14"/>
  <c r="E93" i="14"/>
  <c r="F93" i="14"/>
  <c r="G93" i="14"/>
  <c r="H93" i="14"/>
  <c r="I93" i="14"/>
  <c r="J93" i="14"/>
  <c r="K93" i="14"/>
  <c r="L93" i="14"/>
  <c r="M93" i="14"/>
  <c r="N93" i="14"/>
  <c r="O93" i="14"/>
  <c r="P93" i="14"/>
  <c r="Q93" i="14"/>
  <c r="R93" i="14"/>
  <c r="S93" i="14"/>
  <c r="T93" i="14"/>
  <c r="U93" i="14"/>
  <c r="V93" i="14"/>
  <c r="W93" i="14"/>
  <c r="X93" i="14"/>
  <c r="Y93" i="14"/>
  <c r="Z93" i="14"/>
  <c r="AA93" i="14"/>
  <c r="AB93" i="14"/>
  <c r="AC93" i="14"/>
  <c r="AD93" i="14"/>
  <c r="AE93" i="14"/>
  <c r="AF93" i="14"/>
  <c r="C94" i="14"/>
  <c r="D94" i="14"/>
  <c r="E94" i="14"/>
  <c r="F94" i="14"/>
  <c r="G94" i="14"/>
  <c r="H94" i="14"/>
  <c r="I94" i="14"/>
  <c r="J94" i="14"/>
  <c r="K94" i="14"/>
  <c r="L94" i="14"/>
  <c r="M94" i="14"/>
  <c r="N94" i="14"/>
  <c r="O94" i="14"/>
  <c r="P94" i="14"/>
  <c r="Q94" i="14"/>
  <c r="R94" i="14"/>
  <c r="S94" i="14"/>
  <c r="T94" i="14"/>
  <c r="U94" i="14"/>
  <c r="V94" i="14"/>
  <c r="W94" i="14"/>
  <c r="X94" i="14"/>
  <c r="Y94" i="14"/>
  <c r="Z94" i="14"/>
  <c r="AA94" i="14"/>
  <c r="AB94" i="14"/>
  <c r="AC94" i="14"/>
  <c r="AD94" i="14"/>
  <c r="AE94" i="14"/>
  <c r="AF94" i="14"/>
  <c r="C95" i="14"/>
  <c r="D95" i="14"/>
  <c r="E95" i="14"/>
  <c r="F95" i="14"/>
  <c r="G95" i="14"/>
  <c r="H95" i="14"/>
  <c r="I95" i="14"/>
  <c r="J95" i="14"/>
  <c r="K95" i="14"/>
  <c r="L95" i="14"/>
  <c r="M95" i="14"/>
  <c r="N95" i="14"/>
  <c r="O95" i="14"/>
  <c r="P95" i="14"/>
  <c r="Q95" i="14"/>
  <c r="R95" i="14"/>
  <c r="S95" i="14"/>
  <c r="T95" i="14"/>
  <c r="U95" i="14"/>
  <c r="V95" i="14"/>
  <c r="W95" i="14"/>
  <c r="X95" i="14"/>
  <c r="Y95" i="14"/>
  <c r="Z95" i="14"/>
  <c r="AA95" i="14"/>
  <c r="AB95" i="14"/>
  <c r="AC95" i="14"/>
  <c r="AD95" i="14"/>
  <c r="AE95" i="14"/>
  <c r="AF95" i="14"/>
  <c r="C96" i="14"/>
  <c r="D96" i="14"/>
  <c r="E96" i="14"/>
  <c r="F96" i="14"/>
  <c r="G96" i="14"/>
  <c r="H96" i="14"/>
  <c r="I96" i="14"/>
  <c r="J96" i="14"/>
  <c r="K96" i="14"/>
  <c r="L96" i="14"/>
  <c r="M96" i="14"/>
  <c r="N96" i="14"/>
  <c r="O96" i="14"/>
  <c r="P96" i="14"/>
  <c r="Q96" i="14"/>
  <c r="R96" i="14"/>
  <c r="S96" i="14"/>
  <c r="T96" i="14"/>
  <c r="U96" i="14"/>
  <c r="V96" i="14"/>
  <c r="W96" i="14"/>
  <c r="X96" i="14"/>
  <c r="Y96" i="14"/>
  <c r="Z96" i="14"/>
  <c r="AA96" i="14"/>
  <c r="AB96" i="14"/>
  <c r="AC96" i="14"/>
  <c r="AD96" i="14"/>
  <c r="AE96" i="14"/>
  <c r="AF96" i="14"/>
  <c r="C97" i="14"/>
  <c r="D97" i="14"/>
  <c r="E97" i="14"/>
  <c r="F97" i="14"/>
  <c r="G97" i="14"/>
  <c r="H97" i="14"/>
  <c r="I97" i="14"/>
  <c r="J97" i="14"/>
  <c r="K97" i="14"/>
  <c r="L97" i="14"/>
  <c r="M97" i="14"/>
  <c r="N97" i="14"/>
  <c r="O97" i="14"/>
  <c r="P97" i="14"/>
  <c r="Q97" i="14"/>
  <c r="R97" i="14"/>
  <c r="S97" i="14"/>
  <c r="T97" i="14"/>
  <c r="U97" i="14"/>
  <c r="V97" i="14"/>
  <c r="W97" i="14"/>
  <c r="X97" i="14"/>
  <c r="AV97" i="14" s="1"/>
  <c r="Y97" i="14"/>
  <c r="BD97" i="14" s="1"/>
  <c r="Z97" i="14"/>
  <c r="AA97" i="14"/>
  <c r="AB97" i="14"/>
  <c r="AC97" i="14"/>
  <c r="AD97" i="14"/>
  <c r="AE97" i="14"/>
  <c r="AF97" i="14"/>
  <c r="C98" i="14"/>
  <c r="D98" i="14"/>
  <c r="E98" i="14"/>
  <c r="F98" i="14"/>
  <c r="G98" i="14"/>
  <c r="H98" i="14"/>
  <c r="I98" i="14"/>
  <c r="J98" i="14"/>
  <c r="K98" i="14"/>
  <c r="L98" i="14"/>
  <c r="M98" i="14"/>
  <c r="N98" i="14"/>
  <c r="O98" i="14"/>
  <c r="P98" i="14"/>
  <c r="Q98" i="14"/>
  <c r="R98" i="14"/>
  <c r="S98" i="14"/>
  <c r="T98" i="14"/>
  <c r="U98" i="14"/>
  <c r="V98" i="14"/>
  <c r="W98" i="14"/>
  <c r="X98" i="14"/>
  <c r="AV98" i="14" s="1"/>
  <c r="Y98" i="14"/>
  <c r="BD98" i="14" s="1"/>
  <c r="Z98" i="14"/>
  <c r="AA98" i="14"/>
  <c r="AB98" i="14"/>
  <c r="AC98" i="14"/>
  <c r="AD98" i="14"/>
  <c r="AE98" i="14"/>
  <c r="AF98" i="14"/>
  <c r="C99" i="14"/>
  <c r="D99" i="14"/>
  <c r="E99" i="14"/>
  <c r="F99" i="14"/>
  <c r="G99" i="14"/>
  <c r="H99" i="14"/>
  <c r="I99" i="14"/>
  <c r="J99" i="14"/>
  <c r="K99" i="14"/>
  <c r="L99" i="14"/>
  <c r="M99" i="14"/>
  <c r="N99" i="14"/>
  <c r="O99" i="14"/>
  <c r="P99" i="14"/>
  <c r="Q99" i="14"/>
  <c r="R99" i="14"/>
  <c r="S99" i="14"/>
  <c r="T99" i="14"/>
  <c r="U99" i="14"/>
  <c r="V99" i="14"/>
  <c r="W99" i="14"/>
  <c r="X99" i="14"/>
  <c r="AV99" i="14" s="1"/>
  <c r="Y99" i="14"/>
  <c r="BD99" i="14" s="1"/>
  <c r="Z99" i="14"/>
  <c r="AA99" i="14"/>
  <c r="AB99" i="14"/>
  <c r="AC99" i="14"/>
  <c r="AD99" i="14"/>
  <c r="AE99" i="14"/>
  <c r="AF99" i="14"/>
  <c r="C100" i="14"/>
  <c r="D100" i="14"/>
  <c r="E100" i="14"/>
  <c r="F100" i="14"/>
  <c r="G100" i="14"/>
  <c r="H100" i="14"/>
  <c r="I100" i="14"/>
  <c r="J100" i="14"/>
  <c r="K100" i="14"/>
  <c r="L100" i="14"/>
  <c r="M100" i="14"/>
  <c r="N100" i="14"/>
  <c r="O100" i="14"/>
  <c r="P100" i="14"/>
  <c r="Q100" i="14"/>
  <c r="R100" i="14"/>
  <c r="S100" i="14"/>
  <c r="T100" i="14"/>
  <c r="U100" i="14"/>
  <c r="V100" i="14"/>
  <c r="W100" i="14"/>
  <c r="X100" i="14"/>
  <c r="AV100" i="14" s="1"/>
  <c r="Y100" i="14"/>
  <c r="BD100" i="14" s="1"/>
  <c r="Z100" i="14"/>
  <c r="AA100" i="14"/>
  <c r="AB100" i="14"/>
  <c r="AC100" i="14"/>
  <c r="AD100" i="14"/>
  <c r="AE100" i="14"/>
  <c r="AF100" i="14"/>
  <c r="C101" i="14"/>
  <c r="D101" i="14"/>
  <c r="E101" i="14"/>
  <c r="F101" i="14"/>
  <c r="G101" i="14"/>
  <c r="H101" i="14"/>
  <c r="I101" i="14"/>
  <c r="J101" i="14"/>
  <c r="K101" i="14"/>
  <c r="L101" i="14"/>
  <c r="M101" i="14"/>
  <c r="N101" i="14"/>
  <c r="O101" i="14"/>
  <c r="P101" i="14"/>
  <c r="Q101" i="14"/>
  <c r="R101" i="14"/>
  <c r="S101" i="14"/>
  <c r="T101" i="14"/>
  <c r="U101" i="14"/>
  <c r="V101" i="14"/>
  <c r="W101" i="14"/>
  <c r="X101" i="14"/>
  <c r="AV101" i="14" s="1"/>
  <c r="Y101" i="14"/>
  <c r="BD101" i="14" s="1"/>
  <c r="Z101" i="14"/>
  <c r="AA101" i="14"/>
  <c r="AB101" i="14"/>
  <c r="AC101" i="14"/>
  <c r="AD101" i="14"/>
  <c r="AE101" i="14"/>
  <c r="AF101" i="14"/>
  <c r="C102" i="14"/>
  <c r="D102" i="14"/>
  <c r="E102" i="14"/>
  <c r="F102" i="14"/>
  <c r="G102" i="14"/>
  <c r="H102" i="14"/>
  <c r="I102" i="14"/>
  <c r="J102" i="14"/>
  <c r="K102" i="14"/>
  <c r="L102" i="14"/>
  <c r="M102" i="14"/>
  <c r="N102" i="14"/>
  <c r="O102" i="14"/>
  <c r="P102" i="14"/>
  <c r="Q102" i="14"/>
  <c r="R102" i="14"/>
  <c r="S102" i="14"/>
  <c r="T102" i="14"/>
  <c r="U102" i="14"/>
  <c r="V102" i="14"/>
  <c r="W102" i="14"/>
  <c r="X102" i="14"/>
  <c r="AV102" i="14" s="1"/>
  <c r="Y102" i="14"/>
  <c r="BD102" i="14" s="1"/>
  <c r="Z102" i="14"/>
  <c r="AA102" i="14"/>
  <c r="AB102" i="14"/>
  <c r="AC102" i="14"/>
  <c r="AD102" i="14"/>
  <c r="AE102" i="14"/>
  <c r="AF102" i="14"/>
  <c r="C103" i="14"/>
  <c r="D103" i="14"/>
  <c r="E103" i="14"/>
  <c r="F103" i="14"/>
  <c r="G103" i="14"/>
  <c r="H103" i="14"/>
  <c r="I103" i="14"/>
  <c r="J103" i="14"/>
  <c r="K103" i="14"/>
  <c r="L103" i="14"/>
  <c r="M103" i="14"/>
  <c r="N103" i="14"/>
  <c r="O103" i="14"/>
  <c r="P103" i="14"/>
  <c r="Q103" i="14"/>
  <c r="R103" i="14"/>
  <c r="S103" i="14"/>
  <c r="T103" i="14"/>
  <c r="U103" i="14"/>
  <c r="V103" i="14"/>
  <c r="W103" i="14"/>
  <c r="X103" i="14"/>
  <c r="AV103" i="14" s="1"/>
  <c r="Y103" i="14"/>
  <c r="BD103" i="14" s="1"/>
  <c r="Z103" i="14"/>
  <c r="AA103" i="14"/>
  <c r="AB103" i="14"/>
  <c r="AC103" i="14"/>
  <c r="AD103" i="14"/>
  <c r="AE103" i="14"/>
  <c r="AF103" i="14"/>
  <c r="C104" i="14"/>
  <c r="D104" i="14"/>
  <c r="E104" i="14"/>
  <c r="F104" i="14"/>
  <c r="G104" i="14"/>
  <c r="H104" i="14"/>
  <c r="I104" i="14"/>
  <c r="J104" i="14"/>
  <c r="K104" i="14"/>
  <c r="L104" i="14"/>
  <c r="M104" i="14"/>
  <c r="N104" i="14"/>
  <c r="O104" i="14"/>
  <c r="P104" i="14"/>
  <c r="Q104" i="14"/>
  <c r="R104" i="14"/>
  <c r="S104" i="14"/>
  <c r="T104" i="14"/>
  <c r="U104" i="14"/>
  <c r="V104" i="14"/>
  <c r="W104" i="14"/>
  <c r="X104" i="14"/>
  <c r="AV104" i="14" s="1"/>
  <c r="Y104" i="14"/>
  <c r="BD104" i="14" s="1"/>
  <c r="Z104" i="14"/>
  <c r="AA104" i="14"/>
  <c r="AB104" i="14"/>
  <c r="AC104" i="14"/>
  <c r="AD104" i="14"/>
  <c r="AE104" i="14"/>
  <c r="AF104" i="14"/>
  <c r="C105" i="14"/>
  <c r="D105" i="14"/>
  <c r="E105" i="14"/>
  <c r="F105" i="14"/>
  <c r="G105" i="14"/>
  <c r="H105" i="14"/>
  <c r="I105" i="14"/>
  <c r="J105" i="14"/>
  <c r="K105" i="14"/>
  <c r="L105" i="14"/>
  <c r="M105" i="14"/>
  <c r="N105" i="14"/>
  <c r="O105" i="14"/>
  <c r="P105" i="14"/>
  <c r="Q105" i="14"/>
  <c r="R105" i="14"/>
  <c r="S105" i="14"/>
  <c r="T105" i="14"/>
  <c r="U105" i="14"/>
  <c r="V105" i="14"/>
  <c r="W105" i="14"/>
  <c r="X105" i="14"/>
  <c r="AV105" i="14" s="1"/>
  <c r="Y105" i="14"/>
  <c r="BD105" i="14" s="1"/>
  <c r="Z105" i="14"/>
  <c r="AA105" i="14"/>
  <c r="AB105" i="14"/>
  <c r="AC105" i="14"/>
  <c r="AD105" i="14"/>
  <c r="AE105" i="14"/>
  <c r="AF105" i="14"/>
  <c r="C106" i="14"/>
  <c r="D106" i="14"/>
  <c r="E106" i="14"/>
  <c r="F106" i="14"/>
  <c r="G106" i="14"/>
  <c r="H106" i="14"/>
  <c r="I106" i="14"/>
  <c r="J106" i="14"/>
  <c r="K106" i="14"/>
  <c r="L106" i="14"/>
  <c r="M106" i="14"/>
  <c r="N106" i="14"/>
  <c r="O106" i="14"/>
  <c r="P106" i="14"/>
  <c r="Q106" i="14"/>
  <c r="R106" i="14"/>
  <c r="S106" i="14"/>
  <c r="T106" i="14"/>
  <c r="U106" i="14"/>
  <c r="V106" i="14"/>
  <c r="W106" i="14"/>
  <c r="X106" i="14"/>
  <c r="Y106" i="14"/>
  <c r="Z106" i="14"/>
  <c r="AA106" i="14"/>
  <c r="AB106" i="14"/>
  <c r="AC106" i="14"/>
  <c r="AD106" i="14"/>
  <c r="AE106" i="14"/>
  <c r="AF106" i="14"/>
  <c r="C107" i="14"/>
  <c r="D107" i="14"/>
  <c r="E107" i="14"/>
  <c r="F107" i="14"/>
  <c r="G107" i="14"/>
  <c r="H107" i="14"/>
  <c r="I107" i="14"/>
  <c r="J107" i="14"/>
  <c r="K107" i="14"/>
  <c r="L107" i="14"/>
  <c r="M107" i="14"/>
  <c r="N107" i="14"/>
  <c r="O107" i="14"/>
  <c r="P107" i="14"/>
  <c r="Q107" i="14"/>
  <c r="R107" i="14"/>
  <c r="S107" i="14"/>
  <c r="T107" i="14"/>
  <c r="U107" i="14"/>
  <c r="V107" i="14"/>
  <c r="W107" i="14"/>
  <c r="X107" i="14"/>
  <c r="Y107" i="14"/>
  <c r="Z107" i="14"/>
  <c r="AA107" i="14"/>
  <c r="AB107" i="14"/>
  <c r="AC107" i="14"/>
  <c r="AD107" i="14"/>
  <c r="AE107" i="14"/>
  <c r="AF107" i="14"/>
  <c r="C108" i="14"/>
  <c r="D108" i="14"/>
  <c r="E108" i="14"/>
  <c r="F108" i="14"/>
  <c r="G108" i="14"/>
  <c r="H108" i="14"/>
  <c r="I108" i="14"/>
  <c r="J108" i="14"/>
  <c r="K108" i="14"/>
  <c r="L108" i="14"/>
  <c r="M108" i="14"/>
  <c r="N108" i="14"/>
  <c r="O108" i="14"/>
  <c r="P108" i="14"/>
  <c r="Q108" i="14"/>
  <c r="R108" i="14"/>
  <c r="S108" i="14"/>
  <c r="T108" i="14"/>
  <c r="U108" i="14"/>
  <c r="V108" i="14"/>
  <c r="W108" i="14"/>
  <c r="X108" i="14"/>
  <c r="Y108" i="14"/>
  <c r="Z108" i="14"/>
  <c r="AA108" i="14"/>
  <c r="AB108" i="14"/>
  <c r="AC108" i="14"/>
  <c r="AD108" i="14"/>
  <c r="AE108" i="14"/>
  <c r="AF108" i="14"/>
  <c r="C109" i="14"/>
  <c r="D109" i="14"/>
  <c r="E109" i="14"/>
  <c r="F109" i="14"/>
  <c r="G109" i="14"/>
  <c r="H109" i="14"/>
  <c r="I109" i="14"/>
  <c r="J109" i="14"/>
  <c r="K109" i="14"/>
  <c r="L109" i="14"/>
  <c r="M109" i="14"/>
  <c r="N109" i="14"/>
  <c r="O109" i="14"/>
  <c r="P109" i="14"/>
  <c r="Q109" i="14"/>
  <c r="R109" i="14"/>
  <c r="S109" i="14"/>
  <c r="T109" i="14"/>
  <c r="U109" i="14"/>
  <c r="V109" i="14"/>
  <c r="W109" i="14"/>
  <c r="X109" i="14"/>
  <c r="Y109" i="14"/>
  <c r="Z109" i="14"/>
  <c r="AA109" i="14"/>
  <c r="AB109" i="14"/>
  <c r="AC109" i="14"/>
  <c r="AD109" i="14"/>
  <c r="AE109" i="14"/>
  <c r="AF109" i="14"/>
  <c r="C110" i="14"/>
  <c r="D110" i="14"/>
  <c r="E110" i="14"/>
  <c r="F110" i="14"/>
  <c r="G110" i="14"/>
  <c r="H110" i="14"/>
  <c r="I110" i="14"/>
  <c r="J110" i="14"/>
  <c r="K110" i="14"/>
  <c r="L110" i="14"/>
  <c r="M110" i="14"/>
  <c r="N110" i="14"/>
  <c r="O110" i="14"/>
  <c r="P110" i="14"/>
  <c r="Q110" i="14"/>
  <c r="R110" i="14"/>
  <c r="S110" i="14"/>
  <c r="T110" i="14"/>
  <c r="U110" i="14"/>
  <c r="V110" i="14"/>
  <c r="W110" i="14"/>
  <c r="X110" i="14"/>
  <c r="Y110" i="14"/>
  <c r="Z110" i="14"/>
  <c r="AA110" i="14"/>
  <c r="AB110" i="14"/>
  <c r="AC110" i="14"/>
  <c r="AD110" i="14"/>
  <c r="AE110" i="14"/>
  <c r="AF110" i="14"/>
  <c r="C111" i="14"/>
  <c r="D111" i="14"/>
  <c r="E111" i="14"/>
  <c r="F111" i="14"/>
  <c r="G111" i="14"/>
  <c r="H111" i="14"/>
  <c r="I111" i="14"/>
  <c r="J111" i="14"/>
  <c r="K111" i="14"/>
  <c r="L111" i="14"/>
  <c r="M111" i="14"/>
  <c r="N111" i="14"/>
  <c r="O111" i="14"/>
  <c r="P111" i="14"/>
  <c r="Q111" i="14"/>
  <c r="R111" i="14"/>
  <c r="S111" i="14"/>
  <c r="T111" i="14"/>
  <c r="U111" i="14"/>
  <c r="V111" i="14"/>
  <c r="W111" i="14"/>
  <c r="X111" i="14"/>
  <c r="Y111" i="14"/>
  <c r="Z111" i="14"/>
  <c r="AA111" i="14"/>
  <c r="AB111" i="14"/>
  <c r="AC111" i="14"/>
  <c r="AD111" i="14"/>
  <c r="AE111" i="14"/>
  <c r="AF111" i="14"/>
  <c r="C112" i="14"/>
  <c r="D112" i="14"/>
  <c r="E112" i="14"/>
  <c r="F112" i="14"/>
  <c r="G112" i="14"/>
  <c r="H112" i="14"/>
  <c r="I112" i="14"/>
  <c r="J112" i="14"/>
  <c r="K112" i="14"/>
  <c r="L112" i="14"/>
  <c r="M112" i="14"/>
  <c r="N112" i="14"/>
  <c r="O112" i="14"/>
  <c r="P112" i="14"/>
  <c r="Q112" i="14"/>
  <c r="R112" i="14"/>
  <c r="S112" i="14"/>
  <c r="T112" i="14"/>
  <c r="U112" i="14"/>
  <c r="V112" i="14"/>
  <c r="W112" i="14"/>
  <c r="X112" i="14"/>
  <c r="Y112" i="14"/>
  <c r="Z112" i="14"/>
  <c r="AA112" i="14"/>
  <c r="AB112" i="14"/>
  <c r="AC112" i="14"/>
  <c r="AD112" i="14"/>
  <c r="AE112" i="14"/>
  <c r="AF112" i="14"/>
  <c r="C113" i="14"/>
  <c r="D113" i="14"/>
  <c r="E113" i="14"/>
  <c r="F113" i="14"/>
  <c r="G113" i="14"/>
  <c r="H113" i="14"/>
  <c r="I113" i="14"/>
  <c r="J113" i="14"/>
  <c r="K113" i="14"/>
  <c r="L113" i="14"/>
  <c r="M113" i="14"/>
  <c r="N113" i="14"/>
  <c r="O113" i="14"/>
  <c r="P113" i="14"/>
  <c r="Q113" i="14"/>
  <c r="R113" i="14"/>
  <c r="S113" i="14"/>
  <c r="T113" i="14"/>
  <c r="U113" i="14"/>
  <c r="V113" i="14"/>
  <c r="W113" i="14"/>
  <c r="X113" i="14"/>
  <c r="Y113" i="14"/>
  <c r="Z113" i="14"/>
  <c r="AA113" i="14"/>
  <c r="AB113" i="14"/>
  <c r="AC113" i="14"/>
  <c r="AD113" i="14"/>
  <c r="AE113" i="14"/>
  <c r="AF113" i="14"/>
  <c r="C114" i="14"/>
  <c r="D114" i="14"/>
  <c r="E114" i="14"/>
  <c r="F114"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AD114" i="14"/>
  <c r="AE114" i="14"/>
  <c r="AF114" i="14"/>
  <c r="C115" i="14"/>
  <c r="D115" i="14"/>
  <c r="E115" i="14"/>
  <c r="F115" i="14"/>
  <c r="G115" i="14"/>
  <c r="H115" i="14"/>
  <c r="I115" i="14"/>
  <c r="J115" i="14"/>
  <c r="K115" i="14"/>
  <c r="L115" i="14"/>
  <c r="M115" i="14"/>
  <c r="N115" i="14"/>
  <c r="O115" i="14"/>
  <c r="P115" i="14"/>
  <c r="Q115" i="14"/>
  <c r="R115" i="14"/>
  <c r="S115" i="14"/>
  <c r="T115" i="14"/>
  <c r="U115" i="14"/>
  <c r="V115" i="14"/>
  <c r="W115" i="14"/>
  <c r="X115" i="14"/>
  <c r="AV115" i="14" s="1"/>
  <c r="Y115" i="14"/>
  <c r="BD115" i="14" s="1"/>
  <c r="Z115" i="14"/>
  <c r="AA115" i="14"/>
  <c r="AB115" i="14"/>
  <c r="AC115" i="14"/>
  <c r="AD115" i="14"/>
  <c r="AE115" i="14"/>
  <c r="AF115" i="14"/>
  <c r="C116" i="14"/>
  <c r="D116" i="14"/>
  <c r="E116" i="14"/>
  <c r="F116" i="14"/>
  <c r="G116" i="14"/>
  <c r="H116" i="14"/>
  <c r="I116" i="14"/>
  <c r="J116" i="14"/>
  <c r="K116" i="14"/>
  <c r="L116" i="14"/>
  <c r="M116" i="14"/>
  <c r="N116" i="14"/>
  <c r="O116" i="14"/>
  <c r="P116" i="14"/>
  <c r="Q116" i="14"/>
  <c r="R116" i="14"/>
  <c r="S116" i="14"/>
  <c r="T116" i="14"/>
  <c r="U116" i="14"/>
  <c r="V116" i="14"/>
  <c r="W116" i="14"/>
  <c r="X116" i="14"/>
  <c r="Y116" i="14"/>
  <c r="Z116" i="14"/>
  <c r="AA116" i="14"/>
  <c r="AB116" i="14"/>
  <c r="AC116" i="14"/>
  <c r="AD116" i="14"/>
  <c r="AE116" i="14"/>
  <c r="AF116" i="14"/>
  <c r="C117" i="14"/>
  <c r="D117" i="14"/>
  <c r="E117" i="14"/>
  <c r="F117" i="14"/>
  <c r="G117" i="14"/>
  <c r="H117" i="14"/>
  <c r="I117" i="14"/>
  <c r="J117" i="14"/>
  <c r="K117" i="14"/>
  <c r="L117" i="14"/>
  <c r="M117" i="14"/>
  <c r="N117" i="14"/>
  <c r="O117" i="14"/>
  <c r="P117" i="14"/>
  <c r="Q117" i="14"/>
  <c r="R117" i="14"/>
  <c r="S117" i="14"/>
  <c r="T117" i="14"/>
  <c r="U117" i="14"/>
  <c r="V117" i="14"/>
  <c r="W117" i="14"/>
  <c r="X117" i="14"/>
  <c r="Y117" i="14"/>
  <c r="Z117" i="14"/>
  <c r="AA117" i="14"/>
  <c r="AB117" i="14"/>
  <c r="AC117" i="14"/>
  <c r="AD117" i="14"/>
  <c r="AE117" i="14"/>
  <c r="AF117" i="14"/>
  <c r="C118" i="14"/>
  <c r="D118" i="14"/>
  <c r="E118" i="14"/>
  <c r="F118" i="14"/>
  <c r="G118" i="14"/>
  <c r="H118" i="14"/>
  <c r="I118" i="14"/>
  <c r="J118" i="14"/>
  <c r="K118" i="14"/>
  <c r="L118" i="14"/>
  <c r="M118" i="14"/>
  <c r="N118" i="14"/>
  <c r="O118" i="14"/>
  <c r="P118" i="14"/>
  <c r="Q118" i="14"/>
  <c r="R118" i="14"/>
  <c r="S118" i="14"/>
  <c r="T118" i="14"/>
  <c r="U118" i="14"/>
  <c r="V118" i="14"/>
  <c r="W118" i="14"/>
  <c r="X118" i="14"/>
  <c r="AV118" i="14" s="1"/>
  <c r="Y118" i="14"/>
  <c r="BD118" i="14" s="1"/>
  <c r="Z118" i="14"/>
  <c r="AA118" i="14"/>
  <c r="AB118" i="14"/>
  <c r="AC118" i="14"/>
  <c r="AD118" i="14"/>
  <c r="AE118" i="14"/>
  <c r="AF118" i="14"/>
  <c r="C119" i="14"/>
  <c r="D119" i="14"/>
  <c r="E119" i="14"/>
  <c r="F119" i="14"/>
  <c r="G119" i="14"/>
  <c r="H119" i="14"/>
  <c r="I119" i="14"/>
  <c r="J119" i="14"/>
  <c r="K119" i="14"/>
  <c r="L119" i="14"/>
  <c r="M119" i="14"/>
  <c r="N119" i="14"/>
  <c r="O119" i="14"/>
  <c r="P119" i="14"/>
  <c r="Q119" i="14"/>
  <c r="R119" i="14"/>
  <c r="S119" i="14"/>
  <c r="T119" i="14"/>
  <c r="U119" i="14"/>
  <c r="V119" i="14"/>
  <c r="W119" i="14"/>
  <c r="X119" i="14"/>
  <c r="AV119" i="14" s="1"/>
  <c r="Y119" i="14"/>
  <c r="BD119" i="14" s="1"/>
  <c r="Z119" i="14"/>
  <c r="AA119" i="14"/>
  <c r="AB119" i="14"/>
  <c r="AC119" i="14"/>
  <c r="AD119" i="14"/>
  <c r="AE119" i="14"/>
  <c r="AF119" i="14"/>
  <c r="C120" i="14"/>
  <c r="D120" i="14"/>
  <c r="E120" i="14"/>
  <c r="F120" i="14"/>
  <c r="G120" i="14"/>
  <c r="H120" i="14"/>
  <c r="I120" i="14"/>
  <c r="J120" i="14"/>
  <c r="K120" i="14"/>
  <c r="L120" i="14"/>
  <c r="M120" i="14"/>
  <c r="N120" i="14"/>
  <c r="O120" i="14"/>
  <c r="P120" i="14"/>
  <c r="Q120" i="14"/>
  <c r="R120" i="14"/>
  <c r="S120" i="14"/>
  <c r="T120" i="14"/>
  <c r="U120" i="14"/>
  <c r="V120" i="14"/>
  <c r="W120" i="14"/>
  <c r="X120" i="14"/>
  <c r="AV120" i="14" s="1"/>
  <c r="Y120" i="14"/>
  <c r="BD120" i="14" s="1"/>
  <c r="Z120" i="14"/>
  <c r="AA120" i="14"/>
  <c r="AB120" i="14"/>
  <c r="AC120" i="14"/>
  <c r="AD120" i="14"/>
  <c r="AE120" i="14"/>
  <c r="AF120" i="14"/>
  <c r="C121" i="14"/>
  <c r="D121" i="14"/>
  <c r="E121" i="14"/>
  <c r="F121" i="14"/>
  <c r="G121" i="14"/>
  <c r="H121" i="14"/>
  <c r="I121" i="14"/>
  <c r="J121" i="14"/>
  <c r="K121" i="14"/>
  <c r="L121" i="14"/>
  <c r="M121" i="14"/>
  <c r="N121" i="14"/>
  <c r="O121" i="14"/>
  <c r="P121" i="14"/>
  <c r="Q121" i="14"/>
  <c r="R121" i="14"/>
  <c r="S121" i="14"/>
  <c r="T121" i="14"/>
  <c r="U121" i="14"/>
  <c r="V121" i="14"/>
  <c r="W121" i="14"/>
  <c r="X121" i="14"/>
  <c r="AV121" i="14" s="1"/>
  <c r="Y121" i="14"/>
  <c r="BD121" i="14" s="1"/>
  <c r="Z121" i="14"/>
  <c r="AA121" i="14"/>
  <c r="AB121" i="14"/>
  <c r="AC121" i="14"/>
  <c r="AD121" i="14"/>
  <c r="AE121" i="14"/>
  <c r="AF121" i="14"/>
  <c r="C122" i="14"/>
  <c r="D122" i="14"/>
  <c r="E122" i="14"/>
  <c r="F122"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AD122" i="14"/>
  <c r="AE122" i="14"/>
  <c r="AF122" i="14"/>
  <c r="C123" i="14"/>
  <c r="D123" i="14"/>
  <c r="E123" i="14"/>
  <c r="F123" i="14"/>
  <c r="G123" i="14"/>
  <c r="H123" i="14"/>
  <c r="I123" i="14"/>
  <c r="J123" i="14"/>
  <c r="K123" i="14"/>
  <c r="L123" i="14"/>
  <c r="M123" i="14"/>
  <c r="N123" i="14"/>
  <c r="O123" i="14"/>
  <c r="P123" i="14"/>
  <c r="Q123" i="14"/>
  <c r="R123" i="14"/>
  <c r="S123" i="14"/>
  <c r="T123" i="14"/>
  <c r="U123" i="14"/>
  <c r="V123" i="14"/>
  <c r="W123" i="14"/>
  <c r="X123" i="14"/>
  <c r="Y123" i="14"/>
  <c r="Z123" i="14"/>
  <c r="AA123" i="14"/>
  <c r="AB123" i="14"/>
  <c r="AC123" i="14"/>
  <c r="AD123" i="14"/>
  <c r="AE123" i="14"/>
  <c r="AF123" i="14"/>
  <c r="C124" i="14"/>
  <c r="D124" i="14"/>
  <c r="E124" i="14"/>
  <c r="F124" i="14"/>
  <c r="G124" i="14"/>
  <c r="H124" i="14"/>
  <c r="I124" i="14"/>
  <c r="J124" i="14"/>
  <c r="K124" i="14"/>
  <c r="L124" i="14"/>
  <c r="M124" i="14"/>
  <c r="N124" i="14"/>
  <c r="O124" i="14"/>
  <c r="P124" i="14"/>
  <c r="Q124" i="14"/>
  <c r="R124" i="14"/>
  <c r="S124" i="14"/>
  <c r="T124" i="14"/>
  <c r="U124" i="14"/>
  <c r="V124" i="14"/>
  <c r="W124" i="14"/>
  <c r="X124" i="14"/>
  <c r="Y124" i="14"/>
  <c r="Z124" i="14"/>
  <c r="AA124" i="14"/>
  <c r="AB124" i="14"/>
  <c r="AC124" i="14"/>
  <c r="AD124" i="14"/>
  <c r="AE124" i="14"/>
  <c r="AF124" i="14"/>
  <c r="C125" i="14"/>
  <c r="D125" i="14"/>
  <c r="E125" i="14"/>
  <c r="F125" i="14"/>
  <c r="G125" i="14"/>
  <c r="H125" i="14"/>
  <c r="I125" i="14"/>
  <c r="J125" i="14"/>
  <c r="K125" i="14"/>
  <c r="L125" i="14"/>
  <c r="M125" i="14"/>
  <c r="N125" i="14"/>
  <c r="O125" i="14"/>
  <c r="P125" i="14"/>
  <c r="Q125" i="14"/>
  <c r="R125" i="14"/>
  <c r="S125" i="14"/>
  <c r="T125" i="14"/>
  <c r="U125" i="14"/>
  <c r="V125" i="14"/>
  <c r="W125" i="14"/>
  <c r="X125" i="14"/>
  <c r="Y125" i="14"/>
  <c r="Z125" i="14"/>
  <c r="AA125" i="14"/>
  <c r="AB125" i="14"/>
  <c r="AC125" i="14"/>
  <c r="AD125" i="14"/>
  <c r="AE125" i="14"/>
  <c r="AF125" i="14"/>
  <c r="C126" i="14"/>
  <c r="D126" i="14"/>
  <c r="E126" i="14"/>
  <c r="F126" i="14"/>
  <c r="G126" i="14"/>
  <c r="H126" i="14"/>
  <c r="I126" i="14"/>
  <c r="J126" i="14"/>
  <c r="K126" i="14"/>
  <c r="L126" i="14"/>
  <c r="M126" i="14"/>
  <c r="N126" i="14"/>
  <c r="O126" i="14"/>
  <c r="P126" i="14"/>
  <c r="Q126" i="14"/>
  <c r="R126" i="14"/>
  <c r="S126" i="14"/>
  <c r="T126" i="14"/>
  <c r="U126" i="14"/>
  <c r="V126" i="14"/>
  <c r="W126" i="14"/>
  <c r="X126" i="14"/>
  <c r="Y126" i="14"/>
  <c r="Z126" i="14"/>
  <c r="AA126" i="14"/>
  <c r="AB126" i="14"/>
  <c r="AC126" i="14"/>
  <c r="AD126" i="14"/>
  <c r="AE126" i="14"/>
  <c r="AF126" i="14"/>
  <c r="C127" i="14"/>
  <c r="D127" i="14"/>
  <c r="E127" i="14"/>
  <c r="F127" i="14"/>
  <c r="G127" i="14"/>
  <c r="H127" i="14"/>
  <c r="I127" i="14"/>
  <c r="J127" i="14"/>
  <c r="K127" i="14"/>
  <c r="L127" i="14"/>
  <c r="M127" i="14"/>
  <c r="N127" i="14"/>
  <c r="O127" i="14"/>
  <c r="P127" i="14"/>
  <c r="Q127" i="14"/>
  <c r="R127" i="14"/>
  <c r="S127" i="14"/>
  <c r="T127" i="14"/>
  <c r="U127" i="14"/>
  <c r="V127" i="14"/>
  <c r="W127" i="14"/>
  <c r="X127" i="14"/>
  <c r="Y127" i="14"/>
  <c r="Z127" i="14"/>
  <c r="AA127" i="14"/>
  <c r="AB127" i="14"/>
  <c r="AC127" i="14"/>
  <c r="AD127" i="14"/>
  <c r="AE127" i="14"/>
  <c r="AF127" i="14"/>
  <c r="C128" i="14"/>
  <c r="D128" i="14"/>
  <c r="E128" i="14"/>
  <c r="F128" i="14"/>
  <c r="G128" i="14"/>
  <c r="H128" i="14"/>
  <c r="I128" i="14"/>
  <c r="J128" i="14"/>
  <c r="K128" i="14"/>
  <c r="L128" i="14"/>
  <c r="M128" i="14"/>
  <c r="N128" i="14"/>
  <c r="O128" i="14"/>
  <c r="P128" i="14"/>
  <c r="Q128" i="14"/>
  <c r="R128" i="14"/>
  <c r="S128" i="14"/>
  <c r="T128" i="14"/>
  <c r="U128" i="14"/>
  <c r="V128" i="14"/>
  <c r="W128" i="14"/>
  <c r="X128" i="14"/>
  <c r="Y128" i="14"/>
  <c r="Z128" i="14"/>
  <c r="AA128" i="14"/>
  <c r="AB128" i="14"/>
  <c r="AC128" i="14"/>
  <c r="AD128" i="14"/>
  <c r="AE128" i="14"/>
  <c r="AF128" i="14"/>
  <c r="C129" i="14"/>
  <c r="D129" i="14"/>
  <c r="E129" i="14"/>
  <c r="F129" i="14"/>
  <c r="G129" i="14"/>
  <c r="H129" i="14"/>
  <c r="I129" i="14"/>
  <c r="J129" i="14"/>
  <c r="K129" i="14"/>
  <c r="L129" i="14"/>
  <c r="M129" i="14"/>
  <c r="N129" i="14"/>
  <c r="O129" i="14"/>
  <c r="P129" i="14"/>
  <c r="Q129" i="14"/>
  <c r="R129" i="14"/>
  <c r="S129" i="14"/>
  <c r="T129" i="14"/>
  <c r="U129" i="14"/>
  <c r="V129" i="14"/>
  <c r="W129" i="14"/>
  <c r="X129" i="14"/>
  <c r="Y129" i="14"/>
  <c r="Z129" i="14"/>
  <c r="AA129" i="14"/>
  <c r="AB129" i="14"/>
  <c r="AC129" i="14"/>
  <c r="AD129" i="14"/>
  <c r="AE129" i="14"/>
  <c r="AF129" i="14"/>
  <c r="C130" i="14"/>
  <c r="D130" i="14"/>
  <c r="E130" i="14"/>
  <c r="F130" i="14"/>
  <c r="G130" i="14"/>
  <c r="H130" i="14"/>
  <c r="I130" i="14"/>
  <c r="J130" i="14"/>
  <c r="K130" i="14"/>
  <c r="L130" i="14"/>
  <c r="M130" i="14"/>
  <c r="N130" i="14"/>
  <c r="O130" i="14"/>
  <c r="P130" i="14"/>
  <c r="Q130" i="14"/>
  <c r="R130" i="14"/>
  <c r="S130" i="14"/>
  <c r="T130" i="14"/>
  <c r="U130" i="14"/>
  <c r="V130" i="14"/>
  <c r="W130" i="14"/>
  <c r="X130" i="14"/>
  <c r="Y130" i="14"/>
  <c r="Z130" i="14"/>
  <c r="AA130" i="14"/>
  <c r="AB130" i="14"/>
  <c r="AC130" i="14"/>
  <c r="AD130" i="14"/>
  <c r="AE130" i="14"/>
  <c r="AF130" i="14"/>
  <c r="C131" i="14"/>
  <c r="D131" i="14"/>
  <c r="E131" i="14"/>
  <c r="F131" i="14"/>
  <c r="G131" i="14"/>
  <c r="H131" i="14"/>
  <c r="I131" i="14"/>
  <c r="J131" i="14"/>
  <c r="K131" i="14"/>
  <c r="L131" i="14"/>
  <c r="M131" i="14"/>
  <c r="N131" i="14"/>
  <c r="O131" i="14"/>
  <c r="P131" i="14"/>
  <c r="Q131" i="14"/>
  <c r="R131" i="14"/>
  <c r="S131" i="14"/>
  <c r="T131" i="14"/>
  <c r="U131" i="14"/>
  <c r="V131" i="14"/>
  <c r="W131" i="14"/>
  <c r="X131" i="14"/>
  <c r="AV131" i="14" s="1"/>
  <c r="Y131" i="14"/>
  <c r="BD131" i="14" s="1"/>
  <c r="Z131" i="14"/>
  <c r="AA131" i="14"/>
  <c r="AB131" i="14"/>
  <c r="AC131" i="14"/>
  <c r="AD131" i="14"/>
  <c r="AE131" i="14"/>
  <c r="AF131" i="14"/>
  <c r="C132" i="14"/>
  <c r="D132" i="14"/>
  <c r="E132" i="14"/>
  <c r="F132" i="14"/>
  <c r="G132" i="14"/>
  <c r="H132" i="14"/>
  <c r="I132" i="14"/>
  <c r="J132" i="14"/>
  <c r="K132" i="14"/>
  <c r="L132" i="14"/>
  <c r="M132" i="14"/>
  <c r="N132" i="14"/>
  <c r="O132" i="14"/>
  <c r="P132" i="14"/>
  <c r="Q132" i="14"/>
  <c r="R132" i="14"/>
  <c r="S132" i="14"/>
  <c r="T132" i="14"/>
  <c r="U132" i="14"/>
  <c r="V132" i="14"/>
  <c r="W132" i="14"/>
  <c r="X132" i="14"/>
  <c r="AV132" i="14" s="1"/>
  <c r="Y132" i="14"/>
  <c r="BD132" i="14" s="1"/>
  <c r="Z132" i="14"/>
  <c r="AA132" i="14"/>
  <c r="AB132" i="14"/>
  <c r="AC132" i="14"/>
  <c r="AD132" i="14"/>
  <c r="AE132" i="14"/>
  <c r="AF132" i="14"/>
  <c r="C133" i="14"/>
  <c r="D133" i="14"/>
  <c r="E133" i="14"/>
  <c r="F133" i="14"/>
  <c r="G133" i="14"/>
  <c r="H133" i="14"/>
  <c r="I133" i="14"/>
  <c r="J133" i="14"/>
  <c r="K133" i="14"/>
  <c r="L133" i="14"/>
  <c r="M133" i="14"/>
  <c r="N133" i="14"/>
  <c r="O133" i="14"/>
  <c r="P133" i="14"/>
  <c r="Q133" i="14"/>
  <c r="R133" i="14"/>
  <c r="S133" i="14"/>
  <c r="T133" i="14"/>
  <c r="U133" i="14"/>
  <c r="V133" i="14"/>
  <c r="W133" i="14"/>
  <c r="X133" i="14"/>
  <c r="AV133" i="14" s="1"/>
  <c r="Y133" i="14"/>
  <c r="BD133" i="14" s="1"/>
  <c r="Z133" i="14"/>
  <c r="AA133" i="14"/>
  <c r="AB133" i="14"/>
  <c r="AC133" i="14"/>
  <c r="AD133" i="14"/>
  <c r="AE133" i="14"/>
  <c r="AF133" i="14"/>
  <c r="C134" i="14"/>
  <c r="D134" i="14"/>
  <c r="E134" i="14"/>
  <c r="F134" i="14"/>
  <c r="G134" i="14"/>
  <c r="H134" i="14"/>
  <c r="I134" i="14"/>
  <c r="J134" i="14"/>
  <c r="K134" i="14"/>
  <c r="L134" i="14"/>
  <c r="M134" i="14"/>
  <c r="N134" i="14"/>
  <c r="O134" i="14"/>
  <c r="P134" i="14"/>
  <c r="Q134" i="14"/>
  <c r="R134" i="14"/>
  <c r="S134" i="14"/>
  <c r="T134" i="14"/>
  <c r="U134" i="14"/>
  <c r="V134" i="14"/>
  <c r="W134" i="14"/>
  <c r="X134" i="14"/>
  <c r="AV134" i="14" s="1"/>
  <c r="Y134" i="14"/>
  <c r="BD134" i="14" s="1"/>
  <c r="Z134" i="14"/>
  <c r="AA134" i="14"/>
  <c r="AB134" i="14"/>
  <c r="AC134" i="14"/>
  <c r="AD134" i="14"/>
  <c r="AE134" i="14"/>
  <c r="AF134" i="14"/>
  <c r="C135" i="14"/>
  <c r="D135" i="14"/>
  <c r="E135" i="14"/>
  <c r="F135" i="14"/>
  <c r="G135" i="14"/>
  <c r="H135" i="14"/>
  <c r="I135" i="14"/>
  <c r="J135" i="14"/>
  <c r="K135" i="14"/>
  <c r="L135" i="14"/>
  <c r="M135" i="14"/>
  <c r="N135" i="14"/>
  <c r="O135" i="14"/>
  <c r="P135" i="14"/>
  <c r="Q135" i="14"/>
  <c r="R135" i="14"/>
  <c r="S135" i="14"/>
  <c r="T135" i="14"/>
  <c r="U135" i="14"/>
  <c r="V135" i="14"/>
  <c r="W135" i="14"/>
  <c r="X135" i="14"/>
  <c r="Y135" i="14"/>
  <c r="Z135" i="14"/>
  <c r="AA135" i="14"/>
  <c r="AB135" i="14"/>
  <c r="AC135" i="14"/>
  <c r="AD135" i="14"/>
  <c r="AE135" i="14"/>
  <c r="AF135" i="14"/>
  <c r="C136" i="14"/>
  <c r="D136" i="14"/>
  <c r="E136" i="14"/>
  <c r="F136" i="14"/>
  <c r="G136" i="14"/>
  <c r="H136" i="14"/>
  <c r="I136" i="14"/>
  <c r="J136" i="14"/>
  <c r="K136" i="14"/>
  <c r="L136" i="14"/>
  <c r="M136" i="14"/>
  <c r="N136" i="14"/>
  <c r="O136" i="14"/>
  <c r="P136" i="14"/>
  <c r="Q136" i="14"/>
  <c r="R136" i="14"/>
  <c r="S136" i="14"/>
  <c r="T136" i="14"/>
  <c r="U136" i="14"/>
  <c r="V136" i="14"/>
  <c r="W136" i="14"/>
  <c r="X136" i="14"/>
  <c r="Y136" i="14"/>
  <c r="Z136" i="14"/>
  <c r="AA136" i="14"/>
  <c r="AB136" i="14"/>
  <c r="AC136" i="14"/>
  <c r="AD136" i="14"/>
  <c r="AE136" i="14"/>
  <c r="AF136" i="14"/>
  <c r="C137" i="14"/>
  <c r="D137" i="14"/>
  <c r="E137" i="14"/>
  <c r="F137" i="14"/>
  <c r="G137" i="14"/>
  <c r="H137" i="14"/>
  <c r="I137" i="14"/>
  <c r="J137" i="14"/>
  <c r="K137" i="14"/>
  <c r="L137" i="14"/>
  <c r="M137" i="14"/>
  <c r="N137" i="14"/>
  <c r="O137" i="14"/>
  <c r="P137" i="14"/>
  <c r="Q137" i="14"/>
  <c r="R137" i="14"/>
  <c r="S137" i="14"/>
  <c r="T137" i="14"/>
  <c r="U137" i="14"/>
  <c r="V137" i="14"/>
  <c r="W137" i="14"/>
  <c r="X137" i="14"/>
  <c r="AV137" i="14" s="1"/>
  <c r="Y137" i="14"/>
  <c r="BD137" i="14" s="1"/>
  <c r="Z137" i="14"/>
  <c r="AA137" i="14"/>
  <c r="AB137" i="14"/>
  <c r="AC137" i="14"/>
  <c r="AD137" i="14"/>
  <c r="AE137" i="14"/>
  <c r="AF137" i="14"/>
  <c r="C138" i="14"/>
  <c r="D138" i="14"/>
  <c r="E138" i="14"/>
  <c r="F138" i="14"/>
  <c r="G138" i="14"/>
  <c r="H138" i="14"/>
  <c r="I138" i="14"/>
  <c r="J138" i="14"/>
  <c r="K138" i="14"/>
  <c r="L138" i="14"/>
  <c r="M138" i="14"/>
  <c r="N138" i="14"/>
  <c r="O138" i="14"/>
  <c r="P138" i="14"/>
  <c r="Q138" i="14"/>
  <c r="R138" i="14"/>
  <c r="S138" i="14"/>
  <c r="T138" i="14"/>
  <c r="U138" i="14"/>
  <c r="V138" i="14"/>
  <c r="W138" i="14"/>
  <c r="X138" i="14"/>
  <c r="Y138" i="14"/>
  <c r="Z138" i="14"/>
  <c r="AA138" i="14"/>
  <c r="AB138" i="14"/>
  <c r="AC138" i="14"/>
  <c r="AD138" i="14"/>
  <c r="AE138" i="14"/>
  <c r="AF138" i="14"/>
  <c r="C139" i="14"/>
  <c r="D139" i="14"/>
  <c r="E139" i="14"/>
  <c r="F139" i="14"/>
  <c r="G139" i="14"/>
  <c r="H139" i="14"/>
  <c r="I139" i="14"/>
  <c r="J139" i="14"/>
  <c r="K139" i="14"/>
  <c r="L139" i="14"/>
  <c r="M139" i="14"/>
  <c r="N139" i="14"/>
  <c r="O139" i="14"/>
  <c r="P139" i="14"/>
  <c r="Q139" i="14"/>
  <c r="R139" i="14"/>
  <c r="S139" i="14"/>
  <c r="T139" i="14"/>
  <c r="U139" i="14"/>
  <c r="V139" i="14"/>
  <c r="W139" i="14"/>
  <c r="X139" i="14"/>
  <c r="Y139" i="14"/>
  <c r="Z139" i="14"/>
  <c r="AA139" i="14"/>
  <c r="AB139" i="14"/>
  <c r="AC139" i="14"/>
  <c r="AD139" i="14"/>
  <c r="AE139" i="14"/>
  <c r="AF139" i="14"/>
  <c r="C140" i="14"/>
  <c r="D140" i="14"/>
  <c r="E140" i="14"/>
  <c r="F140" i="14"/>
  <c r="G140" i="14"/>
  <c r="H140" i="14"/>
  <c r="I140" i="14"/>
  <c r="J140" i="14"/>
  <c r="K140" i="14"/>
  <c r="L140" i="14"/>
  <c r="M140" i="14"/>
  <c r="N140" i="14"/>
  <c r="O140" i="14"/>
  <c r="P140" i="14"/>
  <c r="Q140" i="14"/>
  <c r="R140" i="14"/>
  <c r="S140" i="14"/>
  <c r="T140" i="14"/>
  <c r="U140" i="14"/>
  <c r="V140" i="14"/>
  <c r="W140" i="14"/>
  <c r="X140" i="14"/>
  <c r="Y140" i="14"/>
  <c r="Z140" i="14"/>
  <c r="AA140" i="14"/>
  <c r="AB140" i="14"/>
  <c r="AC140" i="14"/>
  <c r="AD140" i="14"/>
  <c r="AE140" i="14"/>
  <c r="AF140" i="14"/>
  <c r="C141" i="14"/>
  <c r="D141" i="14"/>
  <c r="E141" i="14"/>
  <c r="F141" i="14"/>
  <c r="G141" i="14"/>
  <c r="H141" i="14"/>
  <c r="I141" i="14"/>
  <c r="J141" i="14"/>
  <c r="K141" i="14"/>
  <c r="L141" i="14"/>
  <c r="M141" i="14"/>
  <c r="N141" i="14"/>
  <c r="O141" i="14"/>
  <c r="P141" i="14"/>
  <c r="Q141" i="14"/>
  <c r="R141" i="14"/>
  <c r="S141" i="14"/>
  <c r="T141" i="14"/>
  <c r="U141" i="14"/>
  <c r="V141" i="14"/>
  <c r="W141" i="14"/>
  <c r="X141" i="14"/>
  <c r="Y141" i="14"/>
  <c r="Z141" i="14"/>
  <c r="AA141" i="14"/>
  <c r="AB141" i="14"/>
  <c r="AC141" i="14"/>
  <c r="AD141" i="14"/>
  <c r="AE141" i="14"/>
  <c r="AF141" i="14"/>
  <c r="C142" i="14"/>
  <c r="D142" i="14"/>
  <c r="E142" i="14"/>
  <c r="F142" i="14"/>
  <c r="G142" i="14"/>
  <c r="H142" i="14"/>
  <c r="I142" i="14"/>
  <c r="J142" i="14"/>
  <c r="K142" i="14"/>
  <c r="L142" i="14"/>
  <c r="M142" i="14"/>
  <c r="N142" i="14"/>
  <c r="O142" i="14"/>
  <c r="P142" i="14"/>
  <c r="Q142" i="14"/>
  <c r="R142" i="14"/>
  <c r="S142" i="14"/>
  <c r="T142" i="14"/>
  <c r="U142" i="14"/>
  <c r="V142" i="14"/>
  <c r="W142" i="14"/>
  <c r="X142" i="14"/>
  <c r="Y142" i="14"/>
  <c r="Z142" i="14"/>
  <c r="AA142" i="14"/>
  <c r="AB142" i="14"/>
  <c r="AC142" i="14"/>
  <c r="AD142" i="14"/>
  <c r="AE142" i="14"/>
  <c r="AF142" i="14"/>
  <c r="C143" i="14"/>
  <c r="D143" i="14"/>
  <c r="E143" i="14"/>
  <c r="F143" i="14"/>
  <c r="G143" i="14"/>
  <c r="H143" i="14"/>
  <c r="I143" i="14"/>
  <c r="J143" i="14"/>
  <c r="K143" i="14"/>
  <c r="L143" i="14"/>
  <c r="M143" i="14"/>
  <c r="N143" i="14"/>
  <c r="O143" i="14"/>
  <c r="P143" i="14"/>
  <c r="Q143" i="14"/>
  <c r="R143" i="14"/>
  <c r="S143" i="14"/>
  <c r="T143" i="14"/>
  <c r="U143" i="14"/>
  <c r="V143" i="14"/>
  <c r="W143" i="14"/>
  <c r="X143" i="14"/>
  <c r="AV143" i="14" s="1"/>
  <c r="Y143" i="14"/>
  <c r="BD143" i="14" s="1"/>
  <c r="Z143" i="14"/>
  <c r="AA143" i="14"/>
  <c r="AB143" i="14"/>
  <c r="AC143" i="14"/>
  <c r="AD143" i="14"/>
  <c r="AE143" i="14"/>
  <c r="AF143" i="14"/>
  <c r="C144" i="14"/>
  <c r="D144" i="14"/>
  <c r="E144" i="14"/>
  <c r="F144" i="14"/>
  <c r="G144" i="14"/>
  <c r="H144" i="14"/>
  <c r="I144" i="14"/>
  <c r="J144" i="14"/>
  <c r="K144" i="14"/>
  <c r="L144" i="14"/>
  <c r="M144" i="14"/>
  <c r="N144" i="14"/>
  <c r="O144" i="14"/>
  <c r="P144" i="14"/>
  <c r="Q144" i="14"/>
  <c r="R144" i="14"/>
  <c r="S144" i="14"/>
  <c r="T144" i="14"/>
  <c r="U144" i="14"/>
  <c r="V144" i="14"/>
  <c r="W144" i="14"/>
  <c r="X144" i="14"/>
  <c r="Y144" i="14"/>
  <c r="Z144" i="14"/>
  <c r="AA144" i="14"/>
  <c r="AB144" i="14"/>
  <c r="AC144" i="14"/>
  <c r="AD144" i="14"/>
  <c r="AE144" i="14"/>
  <c r="AF144" i="14"/>
  <c r="C145" i="14"/>
  <c r="D145" i="14"/>
  <c r="E145" i="14"/>
  <c r="F145" i="14"/>
  <c r="G145" i="14"/>
  <c r="H145" i="14"/>
  <c r="I145" i="14"/>
  <c r="J145" i="14"/>
  <c r="K145" i="14"/>
  <c r="L145" i="14"/>
  <c r="M145" i="14"/>
  <c r="N145" i="14"/>
  <c r="O145" i="14"/>
  <c r="P145" i="14"/>
  <c r="Q145" i="14"/>
  <c r="R145" i="14"/>
  <c r="S145" i="14"/>
  <c r="T145" i="14"/>
  <c r="U145" i="14"/>
  <c r="V145" i="14"/>
  <c r="W145" i="14"/>
  <c r="X145" i="14"/>
  <c r="Y145" i="14"/>
  <c r="Z145" i="14"/>
  <c r="AA145" i="14"/>
  <c r="AB145" i="14"/>
  <c r="AC145" i="14"/>
  <c r="AD145" i="14"/>
  <c r="AE145" i="14"/>
  <c r="AF145" i="14"/>
  <c r="C146" i="14"/>
  <c r="D146" i="14"/>
  <c r="E146" i="14"/>
  <c r="F146" i="14"/>
  <c r="G146" i="14"/>
  <c r="H146" i="14"/>
  <c r="I146" i="14"/>
  <c r="J146" i="14"/>
  <c r="K146" i="14"/>
  <c r="L146" i="14"/>
  <c r="M146" i="14"/>
  <c r="N146" i="14"/>
  <c r="O146" i="14"/>
  <c r="P146" i="14"/>
  <c r="Q146" i="14"/>
  <c r="R146" i="14"/>
  <c r="S146" i="14"/>
  <c r="T146" i="14"/>
  <c r="U146" i="14"/>
  <c r="V146" i="14"/>
  <c r="W146" i="14"/>
  <c r="X146" i="14"/>
  <c r="Y146" i="14"/>
  <c r="Z146" i="14"/>
  <c r="AA146" i="14"/>
  <c r="AB146" i="14"/>
  <c r="AC146" i="14"/>
  <c r="AD146" i="14"/>
  <c r="AE146" i="14"/>
  <c r="AF146" i="14"/>
  <c r="C147" i="14"/>
  <c r="D147" i="14"/>
  <c r="E147" i="14"/>
  <c r="F147" i="14"/>
  <c r="G147" i="14"/>
  <c r="H147" i="14"/>
  <c r="I147" i="14"/>
  <c r="J147" i="14"/>
  <c r="K147" i="14"/>
  <c r="L147" i="14"/>
  <c r="M147" i="14"/>
  <c r="N147" i="14"/>
  <c r="O147" i="14"/>
  <c r="P147" i="14"/>
  <c r="Q147" i="14"/>
  <c r="R147" i="14"/>
  <c r="S147" i="14"/>
  <c r="T147" i="14"/>
  <c r="U147" i="14"/>
  <c r="V147" i="14"/>
  <c r="W147" i="14"/>
  <c r="X147" i="14"/>
  <c r="Y147" i="14"/>
  <c r="Z147" i="14"/>
  <c r="AA147" i="14"/>
  <c r="AB147" i="14"/>
  <c r="AC147" i="14"/>
  <c r="AD147" i="14"/>
  <c r="AE147" i="14"/>
  <c r="AF147" i="14"/>
  <c r="C148" i="14"/>
  <c r="D148" i="14"/>
  <c r="E148" i="14"/>
  <c r="F148" i="14"/>
  <c r="G148" i="14"/>
  <c r="H148" i="14"/>
  <c r="I148" i="14"/>
  <c r="J148" i="14"/>
  <c r="K148" i="14"/>
  <c r="L148" i="14"/>
  <c r="M148" i="14"/>
  <c r="N148" i="14"/>
  <c r="O148" i="14"/>
  <c r="P148" i="14"/>
  <c r="Q148" i="14"/>
  <c r="R148" i="14"/>
  <c r="S148" i="14"/>
  <c r="T148" i="14"/>
  <c r="U148" i="14"/>
  <c r="V148" i="14"/>
  <c r="W148" i="14"/>
  <c r="X148" i="14"/>
  <c r="Y148" i="14"/>
  <c r="Z148" i="14"/>
  <c r="AA148" i="14"/>
  <c r="AB148" i="14"/>
  <c r="AC148" i="14"/>
  <c r="AD148" i="14"/>
  <c r="AE148" i="14"/>
  <c r="AF148" i="14"/>
  <c r="C149" i="14"/>
  <c r="D149" i="14"/>
  <c r="E149" i="14"/>
  <c r="F149" i="14"/>
  <c r="G149" i="14"/>
  <c r="H149" i="14"/>
  <c r="I149" i="14"/>
  <c r="J149" i="14"/>
  <c r="K149" i="14"/>
  <c r="L149" i="14"/>
  <c r="M149" i="14"/>
  <c r="N149" i="14"/>
  <c r="O149" i="14"/>
  <c r="P149" i="14"/>
  <c r="Q149" i="14"/>
  <c r="R149" i="14"/>
  <c r="S149" i="14"/>
  <c r="T149" i="14"/>
  <c r="U149" i="14"/>
  <c r="V149" i="14"/>
  <c r="W149" i="14"/>
  <c r="X149" i="14"/>
  <c r="Y149" i="14"/>
  <c r="Z149" i="14"/>
  <c r="AA149" i="14"/>
  <c r="AB149" i="14"/>
  <c r="AC149" i="14"/>
  <c r="AD149" i="14"/>
  <c r="AE149" i="14"/>
  <c r="AF149" i="14"/>
  <c r="C150" i="14"/>
  <c r="D150" i="14"/>
  <c r="E150" i="14"/>
  <c r="F150" i="14"/>
  <c r="G150" i="14"/>
  <c r="H150" i="14"/>
  <c r="I150" i="14"/>
  <c r="J150" i="14"/>
  <c r="K150" i="14"/>
  <c r="L150" i="14"/>
  <c r="M150" i="14"/>
  <c r="N150" i="14"/>
  <c r="O150" i="14"/>
  <c r="P150" i="14"/>
  <c r="Q150" i="14"/>
  <c r="R150" i="14"/>
  <c r="S150" i="14"/>
  <c r="T150" i="14"/>
  <c r="U150" i="14"/>
  <c r="V150" i="14"/>
  <c r="W150" i="14"/>
  <c r="X150" i="14"/>
  <c r="Y150" i="14"/>
  <c r="Z150" i="14"/>
  <c r="AA150" i="14"/>
  <c r="AB150" i="14"/>
  <c r="AC150" i="14"/>
  <c r="AD150" i="14"/>
  <c r="AE150" i="14"/>
  <c r="AF150" i="14"/>
  <c r="C151" i="14"/>
  <c r="D151" i="14"/>
  <c r="E151" i="14"/>
  <c r="F151" i="14"/>
  <c r="G151" i="14"/>
  <c r="H151" i="14"/>
  <c r="I151" i="14"/>
  <c r="J151" i="14"/>
  <c r="K151" i="14"/>
  <c r="L151" i="14"/>
  <c r="M151" i="14"/>
  <c r="N151" i="14"/>
  <c r="O151" i="14"/>
  <c r="P151" i="14"/>
  <c r="Q151" i="14"/>
  <c r="R151" i="14"/>
  <c r="S151" i="14"/>
  <c r="T151" i="14"/>
  <c r="U151" i="14"/>
  <c r="V151" i="14"/>
  <c r="W151" i="14"/>
  <c r="X151" i="14"/>
  <c r="Y151" i="14"/>
  <c r="Z151" i="14"/>
  <c r="AA151" i="14"/>
  <c r="AB151" i="14"/>
  <c r="AC151" i="14"/>
  <c r="AD151" i="14"/>
  <c r="AE151" i="14"/>
  <c r="AF151" i="14"/>
  <c r="C152" i="14"/>
  <c r="D152" i="14"/>
  <c r="E152" i="14"/>
  <c r="F152" i="14"/>
  <c r="G152" i="14"/>
  <c r="H152" i="14"/>
  <c r="I152" i="14"/>
  <c r="J152" i="14"/>
  <c r="K152" i="14"/>
  <c r="L152" i="14"/>
  <c r="M152" i="14"/>
  <c r="N152" i="14"/>
  <c r="O152" i="14"/>
  <c r="P152" i="14"/>
  <c r="Q152" i="14"/>
  <c r="R152" i="14"/>
  <c r="S152" i="14"/>
  <c r="T152" i="14"/>
  <c r="U152" i="14"/>
  <c r="V152" i="14"/>
  <c r="W152" i="14"/>
  <c r="X152" i="14"/>
  <c r="Y152" i="14"/>
  <c r="Z152" i="14"/>
  <c r="AA152" i="14"/>
  <c r="AB152" i="14"/>
  <c r="AC152" i="14"/>
  <c r="AD152" i="14"/>
  <c r="AE152" i="14"/>
  <c r="AF152" i="14"/>
  <c r="C153" i="14"/>
  <c r="D153" i="14"/>
  <c r="E153" i="14"/>
  <c r="F153" i="14"/>
  <c r="G153" i="14"/>
  <c r="H153" i="14"/>
  <c r="I153" i="14"/>
  <c r="J153" i="14"/>
  <c r="K153" i="14"/>
  <c r="L153" i="14"/>
  <c r="M153" i="14"/>
  <c r="N153" i="14"/>
  <c r="O153" i="14"/>
  <c r="P153" i="14"/>
  <c r="Q153" i="14"/>
  <c r="R153" i="14"/>
  <c r="S153" i="14"/>
  <c r="T153" i="14"/>
  <c r="U153" i="14"/>
  <c r="V153" i="14"/>
  <c r="W153" i="14"/>
  <c r="X153" i="14"/>
  <c r="Y153" i="14"/>
  <c r="Z153" i="14"/>
  <c r="AA153" i="14"/>
  <c r="AB153" i="14"/>
  <c r="AC153" i="14"/>
  <c r="AD153" i="14"/>
  <c r="AE153" i="14"/>
  <c r="AF153" i="14"/>
  <c r="C154" i="14"/>
  <c r="D154" i="14"/>
  <c r="E154" i="14"/>
  <c r="F154" i="14"/>
  <c r="G154" i="14"/>
  <c r="H154" i="14"/>
  <c r="I154" i="14"/>
  <c r="J154" i="14"/>
  <c r="K154" i="14"/>
  <c r="L154" i="14"/>
  <c r="M154" i="14"/>
  <c r="N154" i="14"/>
  <c r="O154" i="14"/>
  <c r="P154" i="14"/>
  <c r="Q154" i="14"/>
  <c r="R154" i="14"/>
  <c r="S154" i="14"/>
  <c r="T154" i="14"/>
  <c r="U154" i="14"/>
  <c r="V154" i="14"/>
  <c r="W154" i="14"/>
  <c r="X154" i="14"/>
  <c r="Y154" i="14"/>
  <c r="Z154" i="14"/>
  <c r="AA154" i="14"/>
  <c r="AB154" i="14"/>
  <c r="AC154" i="14"/>
  <c r="AD154" i="14"/>
  <c r="AE154" i="14"/>
  <c r="AF154" i="14"/>
  <c r="C155" i="14"/>
  <c r="D155" i="14"/>
  <c r="E155" i="14"/>
  <c r="F155" i="14"/>
  <c r="G155" i="14"/>
  <c r="H155" i="14"/>
  <c r="I155" i="14"/>
  <c r="J155" i="14"/>
  <c r="K155" i="14"/>
  <c r="L155" i="14"/>
  <c r="M155" i="14"/>
  <c r="N155" i="14"/>
  <c r="O155" i="14"/>
  <c r="P155" i="14"/>
  <c r="Q155" i="14"/>
  <c r="R155" i="14"/>
  <c r="S155" i="14"/>
  <c r="T155" i="14"/>
  <c r="U155" i="14"/>
  <c r="V155" i="14"/>
  <c r="W155" i="14"/>
  <c r="X155" i="14"/>
  <c r="Y155" i="14"/>
  <c r="Z155" i="14"/>
  <c r="AA155" i="14"/>
  <c r="AB155" i="14"/>
  <c r="AC155" i="14"/>
  <c r="AD155" i="14"/>
  <c r="AE155" i="14"/>
  <c r="AF155" i="14"/>
  <c r="C156" i="14"/>
  <c r="D156" i="14"/>
  <c r="E156" i="14"/>
  <c r="F156" i="14"/>
  <c r="G156" i="14"/>
  <c r="H156" i="14"/>
  <c r="I156" i="14"/>
  <c r="J156" i="14"/>
  <c r="K156" i="14"/>
  <c r="L156" i="14"/>
  <c r="M156" i="14"/>
  <c r="N156" i="14"/>
  <c r="O156" i="14"/>
  <c r="P156" i="14"/>
  <c r="Q156" i="14"/>
  <c r="R156" i="14"/>
  <c r="S156" i="14"/>
  <c r="T156" i="14"/>
  <c r="U156" i="14"/>
  <c r="V156" i="14"/>
  <c r="W156" i="14"/>
  <c r="X156" i="14"/>
  <c r="AV156" i="14" s="1"/>
  <c r="Y156" i="14"/>
  <c r="BD156" i="14" s="1"/>
  <c r="Z156" i="14"/>
  <c r="AA156" i="14"/>
  <c r="AB156" i="14"/>
  <c r="AC156" i="14"/>
  <c r="AD156" i="14"/>
  <c r="AE156" i="14"/>
  <c r="AF156" i="14"/>
  <c r="C157" i="14"/>
  <c r="D157" i="14"/>
  <c r="E157" i="14"/>
  <c r="F157" i="14"/>
  <c r="G157" i="14"/>
  <c r="H157" i="14"/>
  <c r="I157" i="14"/>
  <c r="J157" i="14"/>
  <c r="K157" i="14"/>
  <c r="L157" i="14"/>
  <c r="M157" i="14"/>
  <c r="N157" i="14"/>
  <c r="O157" i="14"/>
  <c r="P157" i="14"/>
  <c r="Q157" i="14"/>
  <c r="R157" i="14"/>
  <c r="S157" i="14"/>
  <c r="T157" i="14"/>
  <c r="U157" i="14"/>
  <c r="V157" i="14"/>
  <c r="W157" i="14"/>
  <c r="X157" i="14"/>
  <c r="Y157" i="14"/>
  <c r="Z157" i="14"/>
  <c r="AA157" i="14"/>
  <c r="AB157" i="14"/>
  <c r="AC157" i="14"/>
  <c r="AD157" i="14"/>
  <c r="AE157" i="14"/>
  <c r="AF157" i="14"/>
  <c r="C158" i="14"/>
  <c r="D158" i="14"/>
  <c r="E158" i="14"/>
  <c r="F158" i="14"/>
  <c r="G158" i="14"/>
  <c r="H158" i="14"/>
  <c r="I158" i="14"/>
  <c r="J158" i="14"/>
  <c r="K158" i="14"/>
  <c r="L158" i="14"/>
  <c r="M158" i="14"/>
  <c r="N158" i="14"/>
  <c r="O158" i="14"/>
  <c r="P158" i="14"/>
  <c r="Q158" i="14"/>
  <c r="R158" i="14"/>
  <c r="S158" i="14"/>
  <c r="T158" i="14"/>
  <c r="U158" i="14"/>
  <c r="V158" i="14"/>
  <c r="W158" i="14"/>
  <c r="X158" i="14"/>
  <c r="Y158" i="14"/>
  <c r="Z158" i="14"/>
  <c r="AA158" i="14"/>
  <c r="AB158" i="14"/>
  <c r="AC158" i="14"/>
  <c r="AD158" i="14"/>
  <c r="AE158" i="14"/>
  <c r="AF158" i="14"/>
  <c r="C159" i="14"/>
  <c r="D159" i="14"/>
  <c r="E159" i="14"/>
  <c r="F159" i="14"/>
  <c r="G159" i="14"/>
  <c r="H159" i="14"/>
  <c r="I159" i="14"/>
  <c r="J159" i="14"/>
  <c r="K159" i="14"/>
  <c r="L159" i="14"/>
  <c r="M159" i="14"/>
  <c r="N159" i="14"/>
  <c r="O159" i="14"/>
  <c r="P159" i="14"/>
  <c r="Q159" i="14"/>
  <c r="R159" i="14"/>
  <c r="S159" i="14"/>
  <c r="T159" i="14"/>
  <c r="U159" i="14"/>
  <c r="V159" i="14"/>
  <c r="W159" i="14"/>
  <c r="X159" i="14"/>
  <c r="Y159" i="14"/>
  <c r="Z159" i="14"/>
  <c r="AA159" i="14"/>
  <c r="AB159" i="14"/>
  <c r="AC159" i="14"/>
  <c r="AD159" i="14"/>
  <c r="AE159" i="14"/>
  <c r="AF159" i="14"/>
  <c r="C160" i="14"/>
  <c r="D160" i="14"/>
  <c r="E160" i="14"/>
  <c r="F160" i="14"/>
  <c r="G160" i="14"/>
  <c r="H160" i="14"/>
  <c r="I160" i="14"/>
  <c r="J160" i="14"/>
  <c r="K160" i="14"/>
  <c r="L160" i="14"/>
  <c r="M160" i="14"/>
  <c r="N160" i="14"/>
  <c r="O160" i="14"/>
  <c r="P160" i="14"/>
  <c r="Q160" i="14"/>
  <c r="R160" i="14"/>
  <c r="S160" i="14"/>
  <c r="T160" i="14"/>
  <c r="U160" i="14"/>
  <c r="V160" i="14"/>
  <c r="W160" i="14"/>
  <c r="X160" i="14"/>
  <c r="Y160" i="14"/>
  <c r="Z160" i="14"/>
  <c r="AA160" i="14"/>
  <c r="AB160" i="14"/>
  <c r="AC160" i="14"/>
  <c r="AD160" i="14"/>
  <c r="AE160" i="14"/>
  <c r="AF160" i="14"/>
  <c r="C161" i="14"/>
  <c r="D161" i="14"/>
  <c r="E161" i="14"/>
  <c r="F161" i="14"/>
  <c r="G161" i="14"/>
  <c r="H161" i="14"/>
  <c r="I161" i="14"/>
  <c r="J161" i="14"/>
  <c r="K161" i="14"/>
  <c r="L161" i="14"/>
  <c r="M161" i="14"/>
  <c r="N161" i="14"/>
  <c r="O161" i="14"/>
  <c r="P161" i="14"/>
  <c r="Q161" i="14"/>
  <c r="R161" i="14"/>
  <c r="S161" i="14"/>
  <c r="T161" i="14"/>
  <c r="U161" i="14"/>
  <c r="V161" i="14"/>
  <c r="W161" i="14"/>
  <c r="X161" i="14"/>
  <c r="Y161" i="14"/>
  <c r="Z161" i="14"/>
  <c r="AA161" i="14"/>
  <c r="AB161" i="14"/>
  <c r="AC161" i="14"/>
  <c r="AD161" i="14"/>
  <c r="AE161" i="14"/>
  <c r="AF161" i="14"/>
  <c r="C162" i="14"/>
  <c r="D162" i="14"/>
  <c r="E162" i="14"/>
  <c r="F162" i="14"/>
  <c r="G162" i="14"/>
  <c r="H162" i="14"/>
  <c r="I162" i="14"/>
  <c r="J162" i="14"/>
  <c r="K162" i="14"/>
  <c r="L162" i="14"/>
  <c r="M162" i="14"/>
  <c r="N162" i="14"/>
  <c r="O162" i="14"/>
  <c r="P162" i="14"/>
  <c r="Q162" i="14"/>
  <c r="R162" i="14"/>
  <c r="S162" i="14"/>
  <c r="T162" i="14"/>
  <c r="U162" i="14"/>
  <c r="V162" i="14"/>
  <c r="W162" i="14"/>
  <c r="X162" i="14"/>
  <c r="AV162" i="14" s="1"/>
  <c r="Y162" i="14"/>
  <c r="BD162" i="14" s="1"/>
  <c r="Z162" i="14"/>
  <c r="AA162" i="14"/>
  <c r="AB162" i="14"/>
  <c r="AC162" i="14"/>
  <c r="AD162" i="14"/>
  <c r="AE162" i="14"/>
  <c r="AF162" i="14"/>
  <c r="C163" i="14"/>
  <c r="D163" i="14"/>
  <c r="E163" i="14"/>
  <c r="F163" i="14"/>
  <c r="G163" i="14"/>
  <c r="H163" i="14"/>
  <c r="I163" i="14"/>
  <c r="J163" i="14"/>
  <c r="K163" i="14"/>
  <c r="L163" i="14"/>
  <c r="M163" i="14"/>
  <c r="N163" i="14"/>
  <c r="O163" i="14"/>
  <c r="P163" i="14"/>
  <c r="Q163" i="14"/>
  <c r="R163" i="14"/>
  <c r="S163" i="14"/>
  <c r="T163" i="14"/>
  <c r="U163" i="14"/>
  <c r="V163" i="14"/>
  <c r="W163" i="14"/>
  <c r="X163" i="14"/>
  <c r="Y163" i="14"/>
  <c r="Z163" i="14"/>
  <c r="AA163" i="14"/>
  <c r="AB163" i="14"/>
  <c r="AC163" i="14"/>
  <c r="AD163" i="14"/>
  <c r="AE163" i="14"/>
  <c r="AF163" i="14"/>
  <c r="C164" i="14"/>
  <c r="D164" i="14"/>
  <c r="E164" i="14"/>
  <c r="F164" i="14"/>
  <c r="G164" i="14"/>
  <c r="H164" i="14"/>
  <c r="I164" i="14"/>
  <c r="J164" i="14"/>
  <c r="K164" i="14"/>
  <c r="L164" i="14"/>
  <c r="M164" i="14"/>
  <c r="N164" i="14"/>
  <c r="O164" i="14"/>
  <c r="P164" i="14"/>
  <c r="Q164" i="14"/>
  <c r="R164" i="14"/>
  <c r="S164" i="14"/>
  <c r="T164" i="14"/>
  <c r="U164" i="14"/>
  <c r="V164" i="14"/>
  <c r="W164" i="14"/>
  <c r="X164" i="14"/>
  <c r="Y164" i="14"/>
  <c r="Z164" i="14"/>
  <c r="AA164" i="14"/>
  <c r="AB164" i="14"/>
  <c r="AC164" i="14"/>
  <c r="AD164" i="14"/>
  <c r="AE164" i="14"/>
  <c r="AF164" i="14"/>
  <c r="C165" i="14"/>
  <c r="D165" i="14"/>
  <c r="E165" i="14"/>
  <c r="F165" i="14"/>
  <c r="G165" i="14"/>
  <c r="H165" i="14"/>
  <c r="I165" i="14"/>
  <c r="J165" i="14"/>
  <c r="K165" i="14"/>
  <c r="L165" i="14"/>
  <c r="M165" i="14"/>
  <c r="N165" i="14"/>
  <c r="O165" i="14"/>
  <c r="P165" i="14"/>
  <c r="Q165" i="14"/>
  <c r="R165" i="14"/>
  <c r="S165" i="14"/>
  <c r="T165" i="14"/>
  <c r="U165" i="14"/>
  <c r="V165" i="14"/>
  <c r="W165" i="14"/>
  <c r="X165" i="14"/>
  <c r="Y165" i="14"/>
  <c r="Z165" i="14"/>
  <c r="AA165" i="14"/>
  <c r="AB165" i="14"/>
  <c r="AC165" i="14"/>
  <c r="AD165" i="14"/>
  <c r="AE165" i="14"/>
  <c r="AF165" i="14"/>
  <c r="C166" i="14"/>
  <c r="D166" i="14"/>
  <c r="E166" i="14"/>
  <c r="F166" i="14"/>
  <c r="G166" i="14"/>
  <c r="H166" i="14"/>
  <c r="I166" i="14"/>
  <c r="J166" i="14"/>
  <c r="K166" i="14"/>
  <c r="L166" i="14"/>
  <c r="M166" i="14"/>
  <c r="N166" i="14"/>
  <c r="O166" i="14"/>
  <c r="P166" i="14"/>
  <c r="Q166" i="14"/>
  <c r="R166" i="14"/>
  <c r="S166" i="14"/>
  <c r="T166" i="14"/>
  <c r="U166" i="14"/>
  <c r="V166" i="14"/>
  <c r="W166" i="14"/>
  <c r="X166" i="14"/>
  <c r="Y166" i="14"/>
  <c r="Z166" i="14"/>
  <c r="AA166" i="14"/>
  <c r="AB166" i="14"/>
  <c r="AC166" i="14"/>
  <c r="AD166" i="14"/>
  <c r="AE166" i="14"/>
  <c r="AF166" i="14"/>
  <c r="C167" i="14"/>
  <c r="D167" i="14"/>
  <c r="E167" i="14"/>
  <c r="F167" i="14"/>
  <c r="G167" i="14"/>
  <c r="H167" i="14"/>
  <c r="I167" i="14"/>
  <c r="J167" i="14"/>
  <c r="K167" i="14"/>
  <c r="L167" i="14"/>
  <c r="M167" i="14"/>
  <c r="N167" i="14"/>
  <c r="O167" i="14"/>
  <c r="P167" i="14"/>
  <c r="Q167" i="14"/>
  <c r="R167" i="14"/>
  <c r="S167" i="14"/>
  <c r="T167" i="14"/>
  <c r="U167" i="14"/>
  <c r="V167" i="14"/>
  <c r="W167" i="14"/>
  <c r="X167" i="14"/>
  <c r="Y167" i="14"/>
  <c r="Z167" i="14"/>
  <c r="AA167" i="14"/>
  <c r="AB167" i="14"/>
  <c r="AC167" i="14"/>
  <c r="AD167" i="14"/>
  <c r="AE167" i="14"/>
  <c r="AF167" i="14"/>
  <c r="C168" i="14"/>
  <c r="D168" i="14"/>
  <c r="E168" i="14"/>
  <c r="F168" i="14"/>
  <c r="G168" i="14"/>
  <c r="H168" i="14"/>
  <c r="I168" i="14"/>
  <c r="J168" i="14"/>
  <c r="K168" i="14"/>
  <c r="L168" i="14"/>
  <c r="M168" i="14"/>
  <c r="N168" i="14"/>
  <c r="O168" i="14"/>
  <c r="P168" i="14"/>
  <c r="Q168" i="14"/>
  <c r="R168" i="14"/>
  <c r="S168" i="14"/>
  <c r="T168" i="14"/>
  <c r="U168" i="14"/>
  <c r="V168" i="14"/>
  <c r="W168" i="14"/>
  <c r="X168" i="14"/>
  <c r="Y168" i="14"/>
  <c r="Z168" i="14"/>
  <c r="AA168" i="14"/>
  <c r="AB168" i="14"/>
  <c r="AC168" i="14"/>
  <c r="AD168" i="14"/>
  <c r="AE168" i="14"/>
  <c r="AF168" i="14"/>
  <c r="C169" i="14"/>
  <c r="D169" i="14"/>
  <c r="E169" i="14"/>
  <c r="F169" i="14"/>
  <c r="G169" i="14"/>
  <c r="H169" i="14"/>
  <c r="I169" i="14"/>
  <c r="J169" i="14"/>
  <c r="K169" i="14"/>
  <c r="L169" i="14"/>
  <c r="M169" i="14"/>
  <c r="N169" i="14"/>
  <c r="O169" i="14"/>
  <c r="P169" i="14"/>
  <c r="Q169" i="14"/>
  <c r="R169" i="14"/>
  <c r="S169" i="14"/>
  <c r="T169" i="14"/>
  <c r="U169" i="14"/>
  <c r="V169" i="14"/>
  <c r="W169" i="14"/>
  <c r="X169" i="14"/>
  <c r="Y169" i="14"/>
  <c r="Z169" i="14"/>
  <c r="AA169" i="14"/>
  <c r="AB169" i="14"/>
  <c r="AC169" i="14"/>
  <c r="AD169" i="14"/>
  <c r="AE169" i="14"/>
  <c r="AF169" i="14"/>
  <c r="C170" i="14"/>
  <c r="D170" i="14"/>
  <c r="E170" i="14"/>
  <c r="F170" i="14"/>
  <c r="G170" i="14"/>
  <c r="H170" i="14"/>
  <c r="I170" i="14"/>
  <c r="J170" i="14"/>
  <c r="K170" i="14"/>
  <c r="L170" i="14"/>
  <c r="M170" i="14"/>
  <c r="N170" i="14"/>
  <c r="O170" i="14"/>
  <c r="P170" i="14"/>
  <c r="Q170" i="14"/>
  <c r="R170" i="14"/>
  <c r="S170" i="14"/>
  <c r="T170" i="14"/>
  <c r="U170" i="14"/>
  <c r="V170" i="14"/>
  <c r="W170" i="14"/>
  <c r="X170" i="14"/>
  <c r="Y170" i="14"/>
  <c r="Z170" i="14"/>
  <c r="AA170" i="14"/>
  <c r="AB170" i="14"/>
  <c r="AC170" i="14"/>
  <c r="AD170" i="14"/>
  <c r="AE170" i="14"/>
  <c r="AF170" i="14"/>
  <c r="C171" i="14"/>
  <c r="D171" i="14"/>
  <c r="E171" i="14"/>
  <c r="F171" i="14"/>
  <c r="G171" i="14"/>
  <c r="H171" i="14"/>
  <c r="I171" i="14"/>
  <c r="J171" i="14"/>
  <c r="K171" i="14"/>
  <c r="L171" i="14"/>
  <c r="M171" i="14"/>
  <c r="N171" i="14"/>
  <c r="O171" i="14"/>
  <c r="P171" i="14"/>
  <c r="Q171" i="14"/>
  <c r="R171" i="14"/>
  <c r="S171" i="14"/>
  <c r="T171" i="14"/>
  <c r="U171" i="14"/>
  <c r="V171" i="14"/>
  <c r="W171" i="14"/>
  <c r="X171" i="14"/>
  <c r="Y171" i="14"/>
  <c r="Z171" i="14"/>
  <c r="AA171" i="14"/>
  <c r="AB171" i="14"/>
  <c r="AC171" i="14"/>
  <c r="AD171" i="14"/>
  <c r="AE171" i="14"/>
  <c r="AF171" i="14"/>
  <c r="C172" i="14"/>
  <c r="D172" i="14"/>
  <c r="E172" i="14"/>
  <c r="F172" i="14"/>
  <c r="G172" i="14"/>
  <c r="H172" i="14"/>
  <c r="I172" i="14"/>
  <c r="J172" i="14"/>
  <c r="K172" i="14"/>
  <c r="L172" i="14"/>
  <c r="M172" i="14"/>
  <c r="N172" i="14"/>
  <c r="O172" i="14"/>
  <c r="P172" i="14"/>
  <c r="Q172" i="14"/>
  <c r="R172" i="14"/>
  <c r="S172" i="14"/>
  <c r="T172" i="14"/>
  <c r="U172" i="14"/>
  <c r="V172" i="14"/>
  <c r="W172" i="14"/>
  <c r="X172" i="14"/>
  <c r="Y172" i="14"/>
  <c r="Z172" i="14"/>
  <c r="AA172" i="14"/>
  <c r="AB172" i="14"/>
  <c r="AC172" i="14"/>
  <c r="AD172" i="14"/>
  <c r="AE172" i="14"/>
  <c r="AF172" i="14"/>
  <c r="C173" i="14"/>
  <c r="D173" i="14"/>
  <c r="E173" i="14"/>
  <c r="F173" i="14"/>
  <c r="G173" i="14"/>
  <c r="H173" i="14"/>
  <c r="I173" i="14"/>
  <c r="J173" i="14"/>
  <c r="K173" i="14"/>
  <c r="L173" i="14"/>
  <c r="M173" i="14"/>
  <c r="N173" i="14"/>
  <c r="O173" i="14"/>
  <c r="P173" i="14"/>
  <c r="Q173" i="14"/>
  <c r="R173" i="14"/>
  <c r="S173" i="14"/>
  <c r="T173" i="14"/>
  <c r="U173" i="14"/>
  <c r="V173" i="14"/>
  <c r="W173" i="14"/>
  <c r="X173" i="14"/>
  <c r="Y173" i="14"/>
  <c r="Z173" i="14"/>
  <c r="AA173" i="14"/>
  <c r="AB173" i="14"/>
  <c r="AC173" i="14"/>
  <c r="AD173" i="14"/>
  <c r="AE173" i="14"/>
  <c r="AF173" i="14"/>
  <c r="C174" i="14"/>
  <c r="D174" i="14"/>
  <c r="E174" i="14"/>
  <c r="F174" i="14"/>
  <c r="G174" i="14"/>
  <c r="H174" i="14"/>
  <c r="I174" i="14"/>
  <c r="J174" i="14"/>
  <c r="K174" i="14"/>
  <c r="L174" i="14"/>
  <c r="M174" i="14"/>
  <c r="N174" i="14"/>
  <c r="O174" i="14"/>
  <c r="P174" i="14"/>
  <c r="Q174" i="14"/>
  <c r="R174" i="14"/>
  <c r="S174" i="14"/>
  <c r="T174" i="14"/>
  <c r="U174" i="14"/>
  <c r="V174" i="14"/>
  <c r="W174" i="14"/>
  <c r="X174" i="14"/>
  <c r="Y174" i="14"/>
  <c r="Z174" i="14"/>
  <c r="AA174" i="14"/>
  <c r="AB174" i="14"/>
  <c r="AC174" i="14"/>
  <c r="AD174" i="14"/>
  <c r="AE174" i="14"/>
  <c r="AF174" i="14"/>
  <c r="C175" i="14"/>
  <c r="D175" i="14"/>
  <c r="E175" i="14"/>
  <c r="F175" i="14"/>
  <c r="G175" i="14"/>
  <c r="H175" i="14"/>
  <c r="I175" i="14"/>
  <c r="J175" i="14"/>
  <c r="K175" i="14"/>
  <c r="L175" i="14"/>
  <c r="M175" i="14"/>
  <c r="N175" i="14"/>
  <c r="O175" i="14"/>
  <c r="P175" i="14"/>
  <c r="Q175" i="14"/>
  <c r="R175" i="14"/>
  <c r="S175" i="14"/>
  <c r="T175" i="14"/>
  <c r="U175" i="14"/>
  <c r="V175" i="14"/>
  <c r="W175" i="14"/>
  <c r="X175" i="14"/>
  <c r="Y175" i="14"/>
  <c r="Z175" i="14"/>
  <c r="AA175" i="14"/>
  <c r="AB175" i="14"/>
  <c r="AC175" i="14"/>
  <c r="AD175" i="14"/>
  <c r="AE175" i="14"/>
  <c r="AF175" i="14"/>
  <c r="C176" i="14"/>
  <c r="D176" i="14"/>
  <c r="E176" i="14"/>
  <c r="F176" i="14"/>
  <c r="G176" i="14"/>
  <c r="H176" i="14"/>
  <c r="I176" i="14"/>
  <c r="J176" i="14"/>
  <c r="K176" i="14"/>
  <c r="L176" i="14"/>
  <c r="M176" i="14"/>
  <c r="N176" i="14"/>
  <c r="O176" i="14"/>
  <c r="P176" i="14"/>
  <c r="Q176" i="14"/>
  <c r="R176" i="14"/>
  <c r="S176" i="14"/>
  <c r="T176" i="14"/>
  <c r="U176" i="14"/>
  <c r="V176" i="14"/>
  <c r="W176" i="14"/>
  <c r="X176" i="14"/>
  <c r="Y176" i="14"/>
  <c r="Z176" i="14"/>
  <c r="AA176" i="14"/>
  <c r="AB176" i="14"/>
  <c r="AC176" i="14"/>
  <c r="AD176" i="14"/>
  <c r="AE176" i="14"/>
  <c r="AF176" i="14"/>
  <c r="C177" i="14"/>
  <c r="D177" i="14"/>
  <c r="E177" i="14"/>
  <c r="F177" i="14"/>
  <c r="G177" i="14"/>
  <c r="H177" i="14"/>
  <c r="I177" i="14"/>
  <c r="J177" i="14"/>
  <c r="K177" i="14"/>
  <c r="L177" i="14"/>
  <c r="M177" i="14"/>
  <c r="N177" i="14"/>
  <c r="O177" i="14"/>
  <c r="P177" i="14"/>
  <c r="Q177" i="14"/>
  <c r="R177" i="14"/>
  <c r="S177" i="14"/>
  <c r="T177" i="14"/>
  <c r="U177" i="14"/>
  <c r="V177" i="14"/>
  <c r="W177" i="14"/>
  <c r="X177" i="14"/>
  <c r="AV177" i="14" s="1"/>
  <c r="Y177" i="14"/>
  <c r="BD177" i="14" s="1"/>
  <c r="Z177" i="14"/>
  <c r="AA177" i="14"/>
  <c r="AB177" i="14"/>
  <c r="AC177" i="14"/>
  <c r="AD177" i="14"/>
  <c r="AE177" i="14"/>
  <c r="AF177" i="14"/>
  <c r="C178" i="14"/>
  <c r="D178" i="14"/>
  <c r="E178" i="14"/>
  <c r="F178" i="14"/>
  <c r="G178" i="14"/>
  <c r="H178" i="14"/>
  <c r="I178" i="14"/>
  <c r="J178" i="14"/>
  <c r="K178" i="14"/>
  <c r="L178" i="14"/>
  <c r="M178" i="14"/>
  <c r="N178" i="14"/>
  <c r="O178" i="14"/>
  <c r="P178" i="14"/>
  <c r="Q178" i="14"/>
  <c r="R178" i="14"/>
  <c r="S178" i="14"/>
  <c r="T178" i="14"/>
  <c r="U178" i="14"/>
  <c r="V178" i="14"/>
  <c r="W178" i="14"/>
  <c r="X178" i="14"/>
  <c r="AV178" i="14" s="1"/>
  <c r="Y178" i="14"/>
  <c r="BD178" i="14" s="1"/>
  <c r="Z178" i="14"/>
  <c r="AA178" i="14"/>
  <c r="AB178" i="14"/>
  <c r="AC178" i="14"/>
  <c r="AD178" i="14"/>
  <c r="AE178" i="14"/>
  <c r="AF178" i="14"/>
  <c r="C179" i="14"/>
  <c r="D179" i="14"/>
  <c r="E179" i="14"/>
  <c r="F179" i="14"/>
  <c r="G179" i="14"/>
  <c r="H179" i="14"/>
  <c r="I179" i="14"/>
  <c r="J179" i="14"/>
  <c r="K179" i="14"/>
  <c r="L179" i="14"/>
  <c r="M179" i="14"/>
  <c r="N179" i="14"/>
  <c r="O179" i="14"/>
  <c r="P179" i="14"/>
  <c r="Q179" i="14"/>
  <c r="R179" i="14"/>
  <c r="S179" i="14"/>
  <c r="T179" i="14"/>
  <c r="U179" i="14"/>
  <c r="V179" i="14"/>
  <c r="W179" i="14"/>
  <c r="X179" i="14"/>
  <c r="Y179" i="14"/>
  <c r="Z179" i="14"/>
  <c r="AA179" i="14"/>
  <c r="AB179" i="14"/>
  <c r="AC179" i="14"/>
  <c r="AD179" i="14"/>
  <c r="AE179" i="14"/>
  <c r="AF179" i="14"/>
  <c r="C180" i="14"/>
  <c r="D180" i="14"/>
  <c r="E180" i="14"/>
  <c r="F180" i="14"/>
  <c r="G180" i="14"/>
  <c r="H180" i="14"/>
  <c r="I180" i="14"/>
  <c r="J180" i="14"/>
  <c r="K180" i="14"/>
  <c r="L180" i="14"/>
  <c r="M180" i="14"/>
  <c r="N180" i="14"/>
  <c r="O180" i="14"/>
  <c r="P180" i="14"/>
  <c r="Q180" i="14"/>
  <c r="R180" i="14"/>
  <c r="S180" i="14"/>
  <c r="T180" i="14"/>
  <c r="U180" i="14"/>
  <c r="V180" i="14"/>
  <c r="W180" i="14"/>
  <c r="X180" i="14"/>
  <c r="Y180" i="14"/>
  <c r="Z180" i="14"/>
  <c r="AA180" i="14"/>
  <c r="AB180" i="14"/>
  <c r="AC180" i="14"/>
  <c r="AD180" i="14"/>
  <c r="AE180" i="14"/>
  <c r="AF180" i="14"/>
  <c r="C181" i="14"/>
  <c r="D181" i="14"/>
  <c r="E181" i="14"/>
  <c r="F181" i="14"/>
  <c r="G181" i="14"/>
  <c r="H181" i="14"/>
  <c r="I181" i="14"/>
  <c r="J181" i="14"/>
  <c r="K181" i="14"/>
  <c r="L181" i="14"/>
  <c r="M181" i="14"/>
  <c r="N181" i="14"/>
  <c r="O181" i="14"/>
  <c r="P181" i="14"/>
  <c r="Q181" i="14"/>
  <c r="R181" i="14"/>
  <c r="S181" i="14"/>
  <c r="T181" i="14"/>
  <c r="U181" i="14"/>
  <c r="V181" i="14"/>
  <c r="W181" i="14"/>
  <c r="X181" i="14"/>
  <c r="Y181" i="14"/>
  <c r="Z181" i="14"/>
  <c r="AA181" i="14"/>
  <c r="AB181" i="14"/>
  <c r="AC181" i="14"/>
  <c r="AD181" i="14"/>
  <c r="AE181" i="14"/>
  <c r="AF181" i="14"/>
  <c r="C182" i="14"/>
  <c r="D182" i="14"/>
  <c r="E182" i="14"/>
  <c r="F182" i="14"/>
  <c r="G182" i="14"/>
  <c r="H182" i="14"/>
  <c r="I182" i="14"/>
  <c r="J182" i="14"/>
  <c r="K182" i="14"/>
  <c r="L182" i="14"/>
  <c r="M182" i="14"/>
  <c r="N182" i="14"/>
  <c r="O182" i="14"/>
  <c r="P182" i="14"/>
  <c r="Q182" i="14"/>
  <c r="R182" i="14"/>
  <c r="S182" i="14"/>
  <c r="T182" i="14"/>
  <c r="U182" i="14"/>
  <c r="V182" i="14"/>
  <c r="W182" i="14"/>
  <c r="X182" i="14"/>
  <c r="Y182" i="14"/>
  <c r="Z182" i="14"/>
  <c r="AA182" i="14"/>
  <c r="AB182" i="14"/>
  <c r="AC182" i="14"/>
  <c r="AD182" i="14"/>
  <c r="AE182" i="14"/>
  <c r="AF182" i="14"/>
  <c r="C183" i="14"/>
  <c r="D183" i="14"/>
  <c r="E183" i="14"/>
  <c r="F183" i="14"/>
  <c r="G183" i="14"/>
  <c r="H183" i="14"/>
  <c r="I183" i="14"/>
  <c r="J183" i="14"/>
  <c r="K183" i="14"/>
  <c r="L183" i="14"/>
  <c r="M183" i="14"/>
  <c r="N183" i="14"/>
  <c r="O183" i="14"/>
  <c r="P183" i="14"/>
  <c r="Q183" i="14"/>
  <c r="R183" i="14"/>
  <c r="S183" i="14"/>
  <c r="T183" i="14"/>
  <c r="U183" i="14"/>
  <c r="V183" i="14"/>
  <c r="W183" i="14"/>
  <c r="X183" i="14"/>
  <c r="AV183" i="14" s="1"/>
  <c r="Y183" i="14"/>
  <c r="BD183" i="14" s="1"/>
  <c r="Z183" i="14"/>
  <c r="AA183" i="14"/>
  <c r="AB183" i="14"/>
  <c r="AC183" i="14"/>
  <c r="AD183" i="14"/>
  <c r="AE183" i="14"/>
  <c r="AF183" i="14"/>
  <c r="C184" i="14"/>
  <c r="D184" i="14"/>
  <c r="E184" i="14"/>
  <c r="F184" i="14"/>
  <c r="G184" i="14"/>
  <c r="H184" i="14"/>
  <c r="I184" i="14"/>
  <c r="J184" i="14"/>
  <c r="K184" i="14"/>
  <c r="L184" i="14"/>
  <c r="M184" i="14"/>
  <c r="N184" i="14"/>
  <c r="O184" i="14"/>
  <c r="P184" i="14"/>
  <c r="Q184" i="14"/>
  <c r="R184" i="14"/>
  <c r="S184" i="14"/>
  <c r="T184" i="14"/>
  <c r="U184" i="14"/>
  <c r="V184" i="14"/>
  <c r="W184" i="14"/>
  <c r="X184" i="14"/>
  <c r="Y184" i="14"/>
  <c r="Z184" i="14"/>
  <c r="AA184" i="14"/>
  <c r="AB184" i="14"/>
  <c r="AC184" i="14"/>
  <c r="AD184" i="14"/>
  <c r="AE184" i="14"/>
  <c r="AF184" i="14"/>
  <c r="C185" i="14"/>
  <c r="D185" i="14"/>
  <c r="E185" i="14"/>
  <c r="F185" i="14"/>
  <c r="G185" i="14"/>
  <c r="H185" i="14"/>
  <c r="I185" i="14"/>
  <c r="J185" i="14"/>
  <c r="K185" i="14"/>
  <c r="L185" i="14"/>
  <c r="M185" i="14"/>
  <c r="N185" i="14"/>
  <c r="O185" i="14"/>
  <c r="P185" i="14"/>
  <c r="Q185" i="14"/>
  <c r="R185" i="14"/>
  <c r="S185" i="14"/>
  <c r="T185" i="14"/>
  <c r="U185" i="14"/>
  <c r="V185" i="14"/>
  <c r="W185" i="14"/>
  <c r="X185" i="14"/>
  <c r="Y185" i="14"/>
  <c r="Z185" i="14"/>
  <c r="AA185" i="14"/>
  <c r="AB185" i="14"/>
  <c r="AC185" i="14"/>
  <c r="AD185" i="14"/>
  <c r="AE185" i="14"/>
  <c r="AF185" i="14"/>
  <c r="C186" i="14"/>
  <c r="D186" i="14"/>
  <c r="E186" i="14"/>
  <c r="F186" i="14"/>
  <c r="G186" i="14"/>
  <c r="H186" i="14"/>
  <c r="I186" i="14"/>
  <c r="J186" i="14"/>
  <c r="K186" i="14"/>
  <c r="L186" i="14"/>
  <c r="M186" i="14"/>
  <c r="N186" i="14"/>
  <c r="O186" i="14"/>
  <c r="P186" i="14"/>
  <c r="Q186" i="14"/>
  <c r="R186" i="14"/>
  <c r="S186" i="14"/>
  <c r="T186" i="14"/>
  <c r="U186" i="14"/>
  <c r="V186" i="14"/>
  <c r="W186" i="14"/>
  <c r="X186" i="14"/>
  <c r="Y186" i="14"/>
  <c r="Z186" i="14"/>
  <c r="AA186" i="14"/>
  <c r="AB186" i="14"/>
  <c r="AC186" i="14"/>
  <c r="AD186" i="14"/>
  <c r="AE186" i="14"/>
  <c r="AF186" i="14"/>
  <c r="C187" i="14"/>
  <c r="D187" i="14"/>
  <c r="E187" i="14"/>
  <c r="F187" i="14"/>
  <c r="G187" i="14"/>
  <c r="H187" i="14"/>
  <c r="I187" i="14"/>
  <c r="J187" i="14"/>
  <c r="K187" i="14"/>
  <c r="L187" i="14"/>
  <c r="M187" i="14"/>
  <c r="N187" i="14"/>
  <c r="O187" i="14"/>
  <c r="P187" i="14"/>
  <c r="Q187" i="14"/>
  <c r="R187" i="14"/>
  <c r="S187" i="14"/>
  <c r="T187" i="14"/>
  <c r="U187" i="14"/>
  <c r="V187" i="14"/>
  <c r="W187" i="14"/>
  <c r="X187" i="14"/>
  <c r="Y187" i="14"/>
  <c r="Z187" i="14"/>
  <c r="AA187" i="14"/>
  <c r="AB187" i="14"/>
  <c r="AC187" i="14"/>
  <c r="AD187" i="14"/>
  <c r="AE187" i="14"/>
  <c r="AF187" i="14"/>
  <c r="C188" i="14"/>
  <c r="D188" i="14"/>
  <c r="E188" i="14"/>
  <c r="F188" i="14"/>
  <c r="G188" i="14"/>
  <c r="H188" i="14"/>
  <c r="I188" i="14"/>
  <c r="J188" i="14"/>
  <c r="K188" i="14"/>
  <c r="L188" i="14"/>
  <c r="M188" i="14"/>
  <c r="N188" i="14"/>
  <c r="O188" i="14"/>
  <c r="P188" i="14"/>
  <c r="Q188" i="14"/>
  <c r="R188" i="14"/>
  <c r="S188" i="14"/>
  <c r="T188" i="14"/>
  <c r="U188" i="14"/>
  <c r="V188" i="14"/>
  <c r="W188" i="14"/>
  <c r="X188" i="14"/>
  <c r="Y188" i="14"/>
  <c r="Z188" i="14"/>
  <c r="AA188" i="14"/>
  <c r="AB188" i="14"/>
  <c r="AC188" i="14"/>
  <c r="AD188" i="14"/>
  <c r="AE188" i="14"/>
  <c r="AF188" i="14"/>
  <c r="C189" i="14"/>
  <c r="D189" i="14"/>
  <c r="E189" i="14"/>
  <c r="F189" i="14"/>
  <c r="G189" i="14"/>
  <c r="H189" i="14"/>
  <c r="I189" i="14"/>
  <c r="J189" i="14"/>
  <c r="K189" i="14"/>
  <c r="L189" i="14"/>
  <c r="M189" i="14"/>
  <c r="N189" i="14"/>
  <c r="O189" i="14"/>
  <c r="P189" i="14"/>
  <c r="Q189" i="14"/>
  <c r="R189" i="14"/>
  <c r="S189" i="14"/>
  <c r="T189" i="14"/>
  <c r="U189" i="14"/>
  <c r="V189" i="14"/>
  <c r="W189" i="14"/>
  <c r="X189" i="14"/>
  <c r="Y189" i="14"/>
  <c r="Z189" i="14"/>
  <c r="AA189" i="14"/>
  <c r="AB189" i="14"/>
  <c r="AC189" i="14"/>
  <c r="AD189" i="14"/>
  <c r="AE189" i="14"/>
  <c r="AF189" i="14"/>
  <c r="C190" i="14"/>
  <c r="D190" i="14"/>
  <c r="E190" i="14"/>
  <c r="F190" i="14"/>
  <c r="G190" i="14"/>
  <c r="H190" i="14"/>
  <c r="I190" i="14"/>
  <c r="J190" i="14"/>
  <c r="K190" i="14"/>
  <c r="L190" i="14"/>
  <c r="M190" i="14"/>
  <c r="N190" i="14"/>
  <c r="O190" i="14"/>
  <c r="P190" i="14"/>
  <c r="Q190" i="14"/>
  <c r="R190" i="14"/>
  <c r="S190" i="14"/>
  <c r="T190" i="14"/>
  <c r="U190" i="14"/>
  <c r="V190" i="14"/>
  <c r="W190" i="14"/>
  <c r="X190" i="14"/>
  <c r="Y190" i="14"/>
  <c r="Z190" i="14"/>
  <c r="AA190" i="14"/>
  <c r="AB190" i="14"/>
  <c r="AC190" i="14"/>
  <c r="AD190" i="14"/>
  <c r="AE190" i="14"/>
  <c r="AF190" i="14"/>
  <c r="C191" i="14"/>
  <c r="D191" i="14"/>
  <c r="E191" i="14"/>
  <c r="F191" i="14"/>
  <c r="G191" i="14"/>
  <c r="H191" i="14"/>
  <c r="I191" i="14"/>
  <c r="J191" i="14"/>
  <c r="K191" i="14"/>
  <c r="L191" i="14"/>
  <c r="M191" i="14"/>
  <c r="N191" i="14"/>
  <c r="O191" i="14"/>
  <c r="P191" i="14"/>
  <c r="Q191" i="14"/>
  <c r="R191" i="14"/>
  <c r="S191" i="14"/>
  <c r="T191" i="14"/>
  <c r="U191" i="14"/>
  <c r="V191" i="14"/>
  <c r="W191" i="14"/>
  <c r="X191" i="14"/>
  <c r="AV191" i="14" s="1"/>
  <c r="Y191" i="14"/>
  <c r="BD191" i="14" s="1"/>
  <c r="Z191" i="14"/>
  <c r="AA191" i="14"/>
  <c r="AB191" i="14"/>
  <c r="AC191" i="14"/>
  <c r="AD191" i="14"/>
  <c r="AE191" i="14"/>
  <c r="AF191" i="14"/>
  <c r="C192" i="14"/>
  <c r="D192" i="14"/>
  <c r="E192" i="14"/>
  <c r="F192" i="14"/>
  <c r="G192" i="14"/>
  <c r="H192" i="14"/>
  <c r="I192" i="14"/>
  <c r="J192" i="14"/>
  <c r="K192" i="14"/>
  <c r="L192" i="14"/>
  <c r="M192" i="14"/>
  <c r="N192" i="14"/>
  <c r="O192" i="14"/>
  <c r="P192" i="14"/>
  <c r="Q192" i="14"/>
  <c r="R192" i="14"/>
  <c r="S192" i="14"/>
  <c r="T192" i="14"/>
  <c r="U192" i="14"/>
  <c r="V192" i="14"/>
  <c r="W192" i="14"/>
  <c r="X192" i="14"/>
  <c r="Y192" i="14"/>
  <c r="Z192" i="14"/>
  <c r="AA192" i="14"/>
  <c r="AB192" i="14"/>
  <c r="AC192" i="14"/>
  <c r="AD192" i="14"/>
  <c r="AE192" i="14"/>
  <c r="AF192" i="14"/>
  <c r="C193" i="14"/>
  <c r="D193" i="14"/>
  <c r="E193" i="14"/>
  <c r="F193" i="14"/>
  <c r="G193" i="14"/>
  <c r="H193" i="14"/>
  <c r="I193" i="14"/>
  <c r="J193" i="14"/>
  <c r="K193" i="14"/>
  <c r="L193" i="14"/>
  <c r="M193" i="14"/>
  <c r="N193" i="14"/>
  <c r="O193" i="14"/>
  <c r="P193" i="14"/>
  <c r="Q193" i="14"/>
  <c r="R193" i="14"/>
  <c r="S193" i="14"/>
  <c r="T193" i="14"/>
  <c r="U193" i="14"/>
  <c r="V193" i="14"/>
  <c r="W193" i="14"/>
  <c r="X193" i="14"/>
  <c r="Y193" i="14"/>
  <c r="Z193" i="14"/>
  <c r="AA193" i="14"/>
  <c r="AB193" i="14"/>
  <c r="AC193" i="14"/>
  <c r="AD193" i="14"/>
  <c r="AE193" i="14"/>
  <c r="AF193" i="14"/>
  <c r="C194" i="14"/>
  <c r="D194" i="14"/>
  <c r="E194" i="14"/>
  <c r="F194" i="14"/>
  <c r="G194" i="14"/>
  <c r="H194" i="14"/>
  <c r="I194" i="14"/>
  <c r="J194" i="14"/>
  <c r="K194" i="14"/>
  <c r="L194" i="14"/>
  <c r="M194" i="14"/>
  <c r="N194" i="14"/>
  <c r="O194" i="14"/>
  <c r="P194" i="14"/>
  <c r="Q194" i="14"/>
  <c r="R194" i="14"/>
  <c r="S194" i="14"/>
  <c r="T194" i="14"/>
  <c r="U194" i="14"/>
  <c r="V194" i="14"/>
  <c r="W194" i="14"/>
  <c r="X194" i="14"/>
  <c r="Y194" i="14"/>
  <c r="Z194" i="14"/>
  <c r="AA194" i="14"/>
  <c r="AB194" i="14"/>
  <c r="AC194" i="14"/>
  <c r="AD194" i="14"/>
  <c r="AE194" i="14"/>
  <c r="AF194" i="14"/>
  <c r="C195" i="14"/>
  <c r="D195" i="14"/>
  <c r="E195" i="14"/>
  <c r="F195" i="14"/>
  <c r="G195" i="14"/>
  <c r="H195" i="14"/>
  <c r="I195" i="14"/>
  <c r="J195" i="14"/>
  <c r="K195" i="14"/>
  <c r="L195" i="14"/>
  <c r="M195" i="14"/>
  <c r="N195" i="14"/>
  <c r="O195" i="14"/>
  <c r="P195" i="14"/>
  <c r="Q195" i="14"/>
  <c r="R195" i="14"/>
  <c r="S195" i="14"/>
  <c r="T195" i="14"/>
  <c r="U195" i="14"/>
  <c r="V195" i="14"/>
  <c r="W195" i="14"/>
  <c r="X195" i="14"/>
  <c r="Y195" i="14"/>
  <c r="Z195" i="14"/>
  <c r="AA195" i="14"/>
  <c r="AB195" i="14"/>
  <c r="AC195" i="14"/>
  <c r="AD195" i="14"/>
  <c r="AE195" i="14"/>
  <c r="AF195" i="14"/>
  <c r="C196" i="14"/>
  <c r="D196" i="14"/>
  <c r="E196" i="14"/>
  <c r="F196" i="14"/>
  <c r="G196" i="14"/>
  <c r="H196" i="14"/>
  <c r="I196" i="14"/>
  <c r="J196" i="14"/>
  <c r="K196" i="14"/>
  <c r="L196" i="14"/>
  <c r="M196" i="14"/>
  <c r="N196" i="14"/>
  <c r="O196" i="14"/>
  <c r="P196" i="14"/>
  <c r="Q196" i="14"/>
  <c r="R196" i="14"/>
  <c r="S196" i="14"/>
  <c r="T196" i="14"/>
  <c r="U196" i="14"/>
  <c r="V196" i="14"/>
  <c r="W196" i="14"/>
  <c r="X196" i="14"/>
  <c r="Y196" i="14"/>
  <c r="Z196" i="14"/>
  <c r="AA196" i="14"/>
  <c r="AB196" i="14"/>
  <c r="AC196" i="14"/>
  <c r="AD196" i="14"/>
  <c r="AE196" i="14"/>
  <c r="AF196" i="14"/>
  <c r="C197" i="14"/>
  <c r="D197" i="14"/>
  <c r="E197" i="14"/>
  <c r="F197" i="14"/>
  <c r="G197" i="14"/>
  <c r="H197" i="14"/>
  <c r="I197" i="14"/>
  <c r="J197" i="14"/>
  <c r="L197" i="14"/>
  <c r="M197" i="14"/>
  <c r="N197" i="14"/>
  <c r="O197" i="14"/>
  <c r="P197" i="14"/>
  <c r="Q197" i="14"/>
  <c r="R197" i="14"/>
  <c r="S197" i="14"/>
  <c r="T197" i="14"/>
  <c r="U197" i="14"/>
  <c r="V197" i="14"/>
  <c r="W197" i="14"/>
  <c r="X197" i="14"/>
  <c r="Y197" i="14"/>
  <c r="Z197" i="14"/>
  <c r="AA197" i="14"/>
  <c r="AB197" i="14"/>
  <c r="AC197" i="14"/>
  <c r="AE197" i="14"/>
  <c r="AF197" i="14"/>
  <c r="C198" i="14"/>
  <c r="D198" i="14"/>
  <c r="E198" i="14"/>
  <c r="F198" i="14"/>
  <c r="G198" i="14"/>
  <c r="H198" i="14"/>
  <c r="I198" i="14"/>
  <c r="J198" i="14"/>
  <c r="L198" i="14"/>
  <c r="M198" i="14"/>
  <c r="N198" i="14"/>
  <c r="O198" i="14"/>
  <c r="P198" i="14"/>
  <c r="Q198" i="14"/>
  <c r="R198" i="14"/>
  <c r="S198" i="14"/>
  <c r="T198" i="14"/>
  <c r="U198" i="14"/>
  <c r="V198" i="14"/>
  <c r="W198" i="14"/>
  <c r="X198" i="14"/>
  <c r="Y198" i="14"/>
  <c r="Z198" i="14"/>
  <c r="AA198" i="14"/>
  <c r="AB198" i="14"/>
  <c r="AC198" i="14"/>
  <c r="AE198" i="14"/>
  <c r="AF198" i="14"/>
  <c r="C199" i="14"/>
  <c r="D199" i="14"/>
  <c r="E199" i="14"/>
  <c r="F199" i="14"/>
  <c r="G199" i="14"/>
  <c r="H199" i="14"/>
  <c r="I199" i="14"/>
  <c r="J199" i="14"/>
  <c r="K199" i="14"/>
  <c r="L199" i="14"/>
  <c r="M199" i="14"/>
  <c r="N199" i="14"/>
  <c r="O199" i="14"/>
  <c r="P199" i="14"/>
  <c r="Q199" i="14"/>
  <c r="R199" i="14"/>
  <c r="S199" i="14"/>
  <c r="T199" i="14"/>
  <c r="U199" i="14"/>
  <c r="V199" i="14"/>
  <c r="W199" i="14"/>
  <c r="X199" i="14"/>
  <c r="Y199" i="14"/>
  <c r="Z199" i="14"/>
  <c r="AA199" i="14"/>
  <c r="AB199" i="14"/>
  <c r="AC199" i="14"/>
  <c r="AD199" i="14"/>
  <c r="AE199" i="14"/>
  <c r="AF199" i="14"/>
  <c r="C200" i="14"/>
  <c r="D200" i="14"/>
  <c r="E200" i="14"/>
  <c r="F200" i="14"/>
  <c r="G200" i="14"/>
  <c r="H200" i="14"/>
  <c r="I200" i="14"/>
  <c r="J200" i="14"/>
  <c r="K200" i="14"/>
  <c r="L200" i="14"/>
  <c r="M200" i="14"/>
  <c r="N200" i="14"/>
  <c r="O200" i="14"/>
  <c r="P200" i="14"/>
  <c r="Q200" i="14"/>
  <c r="R200" i="14"/>
  <c r="S200" i="14"/>
  <c r="T200" i="14"/>
  <c r="U200" i="14"/>
  <c r="V200" i="14"/>
  <c r="W200" i="14"/>
  <c r="X200" i="14"/>
  <c r="Y200" i="14"/>
  <c r="Z200" i="14"/>
  <c r="AA200" i="14"/>
  <c r="AB200" i="14"/>
  <c r="AC200" i="14"/>
  <c r="AD200" i="14"/>
  <c r="AE200" i="14"/>
  <c r="AF200" i="14"/>
  <c r="C201" i="14"/>
  <c r="D201" i="14"/>
  <c r="E201" i="14"/>
  <c r="F201" i="14"/>
  <c r="G201" i="14"/>
  <c r="H201" i="14"/>
  <c r="I201" i="14"/>
  <c r="J201" i="14"/>
  <c r="K201" i="14"/>
  <c r="L201" i="14"/>
  <c r="M201" i="14"/>
  <c r="N201" i="14"/>
  <c r="O201" i="14"/>
  <c r="P201" i="14"/>
  <c r="Q201" i="14"/>
  <c r="R201" i="14"/>
  <c r="S201" i="14"/>
  <c r="T201" i="14"/>
  <c r="U201" i="14"/>
  <c r="V201" i="14"/>
  <c r="W201" i="14"/>
  <c r="X201" i="14"/>
  <c r="Y201" i="14"/>
  <c r="Z201" i="14"/>
  <c r="AA201" i="14"/>
  <c r="AB201" i="14"/>
  <c r="AC201" i="14"/>
  <c r="AD201" i="14"/>
  <c r="AE201" i="14"/>
  <c r="AF201" i="14"/>
  <c r="C202" i="14"/>
  <c r="D202" i="14"/>
  <c r="E202" i="14"/>
  <c r="F202" i="14"/>
  <c r="G202" i="14"/>
  <c r="H202" i="14"/>
  <c r="I202" i="14"/>
  <c r="J202" i="14"/>
  <c r="K202" i="14"/>
  <c r="L202" i="14"/>
  <c r="M202" i="14"/>
  <c r="N202" i="14"/>
  <c r="O202" i="14"/>
  <c r="P202" i="14"/>
  <c r="Q202" i="14"/>
  <c r="R202" i="14"/>
  <c r="S202" i="14"/>
  <c r="T202" i="14"/>
  <c r="U202" i="14"/>
  <c r="V202" i="14"/>
  <c r="W202" i="14"/>
  <c r="X202" i="14"/>
  <c r="Y202" i="14"/>
  <c r="Z202" i="14"/>
  <c r="AA202" i="14"/>
  <c r="AB202" i="14"/>
  <c r="AC202" i="14"/>
  <c r="AD202" i="14"/>
  <c r="AE202" i="14"/>
  <c r="AF202" i="14"/>
  <c r="C203" i="14"/>
  <c r="D203" i="14"/>
  <c r="E203" i="14"/>
  <c r="F203" i="14"/>
  <c r="G203" i="14"/>
  <c r="H203" i="14"/>
  <c r="I203" i="14"/>
  <c r="J203" i="14"/>
  <c r="K203" i="14"/>
  <c r="L203" i="14"/>
  <c r="M203" i="14"/>
  <c r="N203" i="14"/>
  <c r="O203" i="14"/>
  <c r="P203" i="14"/>
  <c r="Q203" i="14"/>
  <c r="R203" i="14"/>
  <c r="S203" i="14"/>
  <c r="T203" i="14"/>
  <c r="U203" i="14"/>
  <c r="V203" i="14"/>
  <c r="W203" i="14"/>
  <c r="X203" i="14"/>
  <c r="Y203" i="14"/>
  <c r="Z203" i="14"/>
  <c r="AA203" i="14"/>
  <c r="AB203" i="14"/>
  <c r="AC203" i="14"/>
  <c r="AD203" i="14"/>
  <c r="AE203" i="14"/>
  <c r="AF203" i="14"/>
  <c r="C204" i="14"/>
  <c r="D204" i="14"/>
  <c r="E204" i="14"/>
  <c r="F204" i="14"/>
  <c r="G204" i="14"/>
  <c r="H204" i="14"/>
  <c r="I204" i="14"/>
  <c r="J204" i="14"/>
  <c r="K204" i="14"/>
  <c r="L204" i="14"/>
  <c r="M204" i="14"/>
  <c r="N204" i="14"/>
  <c r="O204" i="14"/>
  <c r="P204" i="14"/>
  <c r="Q204" i="14"/>
  <c r="R204" i="14"/>
  <c r="S204" i="14"/>
  <c r="T204" i="14"/>
  <c r="U204" i="14"/>
  <c r="V204" i="14"/>
  <c r="W204" i="14"/>
  <c r="X204" i="14"/>
  <c r="Y204" i="14"/>
  <c r="Z204" i="14"/>
  <c r="AA204" i="14"/>
  <c r="AB204" i="14"/>
  <c r="AC204" i="14"/>
  <c r="AD204" i="14"/>
  <c r="AE204" i="14"/>
  <c r="AF204" i="14"/>
  <c r="C205" i="14"/>
  <c r="D205" i="14"/>
  <c r="E205" i="14"/>
  <c r="F205" i="14"/>
  <c r="G205" i="14"/>
  <c r="H205" i="14"/>
  <c r="I205" i="14"/>
  <c r="J205" i="14"/>
  <c r="K205" i="14"/>
  <c r="L205" i="14"/>
  <c r="M205" i="14"/>
  <c r="N205" i="14"/>
  <c r="O205" i="14"/>
  <c r="P205" i="14"/>
  <c r="Q205" i="14"/>
  <c r="R205" i="14"/>
  <c r="S205" i="14"/>
  <c r="T205" i="14"/>
  <c r="U205" i="14"/>
  <c r="V205" i="14"/>
  <c r="W205" i="14"/>
  <c r="X205" i="14"/>
  <c r="AV205" i="14" s="1"/>
  <c r="Y205" i="14"/>
  <c r="BD205" i="14" s="1"/>
  <c r="Z205" i="14"/>
  <c r="AA205" i="14"/>
  <c r="AB205" i="14"/>
  <c r="AC205" i="14"/>
  <c r="AD205" i="14"/>
  <c r="AE205" i="14"/>
  <c r="AF205" i="14"/>
  <c r="C206" i="14"/>
  <c r="D206" i="14"/>
  <c r="E206" i="14"/>
  <c r="F206" i="14"/>
  <c r="G206" i="14"/>
  <c r="H206" i="14"/>
  <c r="I206" i="14"/>
  <c r="J206" i="14"/>
  <c r="K206" i="14"/>
  <c r="L206" i="14"/>
  <c r="M206" i="14"/>
  <c r="N206" i="14"/>
  <c r="O206" i="14"/>
  <c r="P206" i="14"/>
  <c r="Q206" i="14"/>
  <c r="R206" i="14"/>
  <c r="S206" i="14"/>
  <c r="T206" i="14"/>
  <c r="U206" i="14"/>
  <c r="V206" i="14"/>
  <c r="W206" i="14"/>
  <c r="X206" i="14"/>
  <c r="Y206" i="14"/>
  <c r="Z206" i="14"/>
  <c r="AA206" i="14"/>
  <c r="AB206" i="14"/>
  <c r="AC206" i="14"/>
  <c r="AD206" i="14"/>
  <c r="AE206" i="14"/>
  <c r="AF206" i="14"/>
  <c r="C207" i="14"/>
  <c r="D207" i="14"/>
  <c r="E207" i="14"/>
  <c r="F207" i="14"/>
  <c r="G207" i="14"/>
  <c r="H207" i="14"/>
  <c r="I207" i="14"/>
  <c r="J207" i="14"/>
  <c r="K207" i="14"/>
  <c r="L207" i="14"/>
  <c r="M207" i="14"/>
  <c r="N207" i="14"/>
  <c r="O207" i="14"/>
  <c r="P207" i="14"/>
  <c r="Q207" i="14"/>
  <c r="R207" i="14"/>
  <c r="S207" i="14"/>
  <c r="T207" i="14"/>
  <c r="U207" i="14"/>
  <c r="V207" i="14"/>
  <c r="W207" i="14"/>
  <c r="X207" i="14"/>
  <c r="AV207" i="14" s="1"/>
  <c r="Y207" i="14"/>
  <c r="BD207" i="14" s="1"/>
  <c r="Z207" i="14"/>
  <c r="AA207" i="14"/>
  <c r="AB207" i="14"/>
  <c r="AC207" i="14"/>
  <c r="AD207" i="14"/>
  <c r="AE207" i="14"/>
  <c r="AF207" i="14"/>
  <c r="C208" i="14"/>
  <c r="D208" i="14"/>
  <c r="E208" i="14"/>
  <c r="F208" i="14"/>
  <c r="G208" i="14"/>
  <c r="H208" i="14"/>
  <c r="I208" i="14"/>
  <c r="J208" i="14"/>
  <c r="K208" i="14"/>
  <c r="L208" i="14"/>
  <c r="M208" i="14"/>
  <c r="N208" i="14"/>
  <c r="O208" i="14"/>
  <c r="P208" i="14"/>
  <c r="Q208" i="14"/>
  <c r="R208" i="14"/>
  <c r="S208" i="14"/>
  <c r="T208" i="14"/>
  <c r="U208" i="14"/>
  <c r="V208" i="14"/>
  <c r="W208" i="14"/>
  <c r="X208" i="14"/>
  <c r="Y208" i="14"/>
  <c r="Z208" i="14"/>
  <c r="AA208" i="14"/>
  <c r="AB208" i="14"/>
  <c r="AC208" i="14"/>
  <c r="AD208" i="14"/>
  <c r="AE208" i="14"/>
  <c r="AF208" i="14"/>
  <c r="C209" i="14"/>
  <c r="D209" i="14"/>
  <c r="E209" i="14"/>
  <c r="F209" i="14"/>
  <c r="G209" i="14"/>
  <c r="H209" i="14"/>
  <c r="I209" i="14"/>
  <c r="J209" i="14"/>
  <c r="K209" i="14"/>
  <c r="L209" i="14"/>
  <c r="M209" i="14"/>
  <c r="N209" i="14"/>
  <c r="O209" i="14"/>
  <c r="P209" i="14"/>
  <c r="Q209" i="14"/>
  <c r="R209" i="14"/>
  <c r="S209" i="14"/>
  <c r="T209" i="14"/>
  <c r="U209" i="14"/>
  <c r="V209" i="14"/>
  <c r="W209" i="14"/>
  <c r="X209" i="14"/>
  <c r="Y209" i="14"/>
  <c r="Z209" i="14"/>
  <c r="AA209" i="14"/>
  <c r="AB209" i="14"/>
  <c r="AC209" i="14"/>
  <c r="AD209" i="14"/>
  <c r="AE209" i="14"/>
  <c r="AF209" i="14"/>
  <c r="C210" i="14"/>
  <c r="D210" i="14"/>
  <c r="E210" i="14"/>
  <c r="F210" i="14"/>
  <c r="G210" i="14"/>
  <c r="H210" i="14"/>
  <c r="I210" i="14"/>
  <c r="J210" i="14"/>
  <c r="K210" i="14"/>
  <c r="L210" i="14"/>
  <c r="M210" i="14"/>
  <c r="N210" i="14"/>
  <c r="O210" i="14"/>
  <c r="P210" i="14"/>
  <c r="Q210" i="14"/>
  <c r="R210" i="14"/>
  <c r="S210" i="14"/>
  <c r="T210" i="14"/>
  <c r="U210" i="14"/>
  <c r="V210" i="14"/>
  <c r="W210" i="14"/>
  <c r="X210" i="14"/>
  <c r="Y210" i="14"/>
  <c r="Z210" i="14"/>
  <c r="AA210" i="14"/>
  <c r="AB210" i="14"/>
  <c r="AC210" i="14"/>
  <c r="AD210" i="14"/>
  <c r="AE210" i="14"/>
  <c r="AF210" i="14"/>
  <c r="C211" i="14"/>
  <c r="D211" i="14"/>
  <c r="E211" i="14"/>
  <c r="F211" i="14"/>
  <c r="G211" i="14"/>
  <c r="H211" i="14"/>
  <c r="I211" i="14"/>
  <c r="J211" i="14"/>
  <c r="K211" i="14"/>
  <c r="L211" i="14"/>
  <c r="M211" i="14"/>
  <c r="N211" i="14"/>
  <c r="O211" i="14"/>
  <c r="P211" i="14"/>
  <c r="Q211" i="14"/>
  <c r="R211" i="14"/>
  <c r="S211" i="14"/>
  <c r="T211" i="14"/>
  <c r="U211" i="14"/>
  <c r="V211" i="14"/>
  <c r="W211" i="14"/>
  <c r="X211" i="14"/>
  <c r="Y211" i="14"/>
  <c r="Z211" i="14"/>
  <c r="AA211" i="14"/>
  <c r="AB211" i="14"/>
  <c r="AC211" i="14"/>
  <c r="AD211" i="14"/>
  <c r="AE211" i="14"/>
  <c r="AF211" i="14"/>
  <c r="C212" i="14"/>
  <c r="D212" i="14"/>
  <c r="E212" i="14"/>
  <c r="F212" i="14"/>
  <c r="G212" i="14"/>
  <c r="H212" i="14"/>
  <c r="I212" i="14"/>
  <c r="J212" i="14"/>
  <c r="K212" i="14"/>
  <c r="L212" i="14"/>
  <c r="M212" i="14"/>
  <c r="N212" i="14"/>
  <c r="O212" i="14"/>
  <c r="P212" i="14"/>
  <c r="Q212" i="14"/>
  <c r="R212" i="14"/>
  <c r="S212" i="14"/>
  <c r="T212" i="14"/>
  <c r="U212" i="14"/>
  <c r="V212" i="14"/>
  <c r="W212" i="14"/>
  <c r="X212" i="14"/>
  <c r="Y212" i="14"/>
  <c r="Z212" i="14"/>
  <c r="AA212" i="14"/>
  <c r="AB212" i="14"/>
  <c r="AC212" i="14"/>
  <c r="AD212" i="14"/>
  <c r="AE212" i="14"/>
  <c r="AF212" i="14"/>
  <c r="C213" i="14"/>
  <c r="D213" i="14"/>
  <c r="E213" i="14"/>
  <c r="F213" i="14"/>
  <c r="G213" i="14"/>
  <c r="H213" i="14"/>
  <c r="I213" i="14"/>
  <c r="J213" i="14"/>
  <c r="K213" i="14"/>
  <c r="L213" i="14"/>
  <c r="M213" i="14"/>
  <c r="N213" i="14"/>
  <c r="O213" i="14"/>
  <c r="P213" i="14"/>
  <c r="Q213" i="14"/>
  <c r="R213" i="14"/>
  <c r="S213" i="14"/>
  <c r="T213" i="14"/>
  <c r="U213" i="14"/>
  <c r="V213" i="14"/>
  <c r="W213" i="14"/>
  <c r="X213" i="14"/>
  <c r="AV213" i="14" s="1"/>
  <c r="Y213" i="14"/>
  <c r="BD213" i="14" s="1"/>
  <c r="Z213" i="14"/>
  <c r="AA213" i="14"/>
  <c r="AB213" i="14"/>
  <c r="AC213" i="14"/>
  <c r="AD213" i="14"/>
  <c r="AE213" i="14"/>
  <c r="AF213" i="14"/>
  <c r="C214" i="14"/>
  <c r="D214" i="14"/>
  <c r="E214" i="14"/>
  <c r="F214" i="14"/>
  <c r="G214" i="14"/>
  <c r="H214" i="14"/>
  <c r="I214" i="14"/>
  <c r="J214" i="14"/>
  <c r="K214" i="14"/>
  <c r="L214" i="14"/>
  <c r="M214" i="14"/>
  <c r="N214" i="14"/>
  <c r="O214" i="14"/>
  <c r="P214" i="14"/>
  <c r="Q214" i="14"/>
  <c r="R214" i="14"/>
  <c r="S214" i="14"/>
  <c r="T214" i="14"/>
  <c r="U214" i="14"/>
  <c r="V214" i="14"/>
  <c r="W214" i="14"/>
  <c r="X214" i="14"/>
  <c r="AV214" i="14" s="1"/>
  <c r="Y214" i="14"/>
  <c r="BD214" i="14" s="1"/>
  <c r="Z214" i="14"/>
  <c r="AA214" i="14"/>
  <c r="AB214" i="14"/>
  <c r="AC214" i="14"/>
  <c r="AD214" i="14"/>
  <c r="AE214" i="14"/>
  <c r="AF214" i="14"/>
  <c r="C215" i="14"/>
  <c r="D215" i="14"/>
  <c r="E215" i="14"/>
  <c r="F215" i="14"/>
  <c r="G215" i="14"/>
  <c r="H215" i="14"/>
  <c r="I215" i="14"/>
  <c r="J215" i="14"/>
  <c r="K215" i="14"/>
  <c r="L215" i="14"/>
  <c r="M215" i="14"/>
  <c r="N215" i="14"/>
  <c r="O215" i="14"/>
  <c r="P215" i="14"/>
  <c r="Q215" i="14"/>
  <c r="R215" i="14"/>
  <c r="S215" i="14"/>
  <c r="T215" i="14"/>
  <c r="U215" i="14"/>
  <c r="V215" i="14"/>
  <c r="W215" i="14"/>
  <c r="X215" i="14"/>
  <c r="AV215" i="14" s="1"/>
  <c r="Y215" i="14"/>
  <c r="BD215" i="14" s="1"/>
  <c r="Z215" i="14"/>
  <c r="AA215" i="14"/>
  <c r="AB215" i="14"/>
  <c r="AC215" i="14"/>
  <c r="AD215" i="14"/>
  <c r="AE215" i="14"/>
  <c r="AF215" i="14"/>
  <c r="C216" i="14"/>
  <c r="D216" i="14"/>
  <c r="E216" i="14"/>
  <c r="F216" i="14"/>
  <c r="G216" i="14"/>
  <c r="H216" i="14"/>
  <c r="I216" i="14"/>
  <c r="J216" i="14"/>
  <c r="K216" i="14"/>
  <c r="L216" i="14"/>
  <c r="M216" i="14"/>
  <c r="N216" i="14"/>
  <c r="O216" i="14"/>
  <c r="P216" i="14"/>
  <c r="Q216" i="14"/>
  <c r="R216" i="14"/>
  <c r="S216" i="14"/>
  <c r="T216" i="14"/>
  <c r="U216" i="14"/>
  <c r="V216" i="14"/>
  <c r="W216" i="14"/>
  <c r="X216" i="14"/>
  <c r="AV216" i="14" s="1"/>
  <c r="Y216" i="14"/>
  <c r="BD216" i="14" s="1"/>
  <c r="Z216" i="14"/>
  <c r="AA216" i="14"/>
  <c r="AB216" i="14"/>
  <c r="AC216" i="14"/>
  <c r="AD216" i="14"/>
  <c r="AE216" i="14"/>
  <c r="AF216" i="14"/>
  <c r="C217" i="14"/>
  <c r="D217" i="14"/>
  <c r="E217" i="14"/>
  <c r="F217" i="14"/>
  <c r="G217" i="14"/>
  <c r="H217" i="14"/>
  <c r="I217" i="14"/>
  <c r="J217" i="14"/>
  <c r="K217" i="14"/>
  <c r="L217" i="14"/>
  <c r="M217" i="14"/>
  <c r="N217" i="14"/>
  <c r="O217" i="14"/>
  <c r="P217" i="14"/>
  <c r="Q217" i="14"/>
  <c r="R217" i="14"/>
  <c r="S217" i="14"/>
  <c r="T217" i="14"/>
  <c r="U217" i="14"/>
  <c r="V217" i="14"/>
  <c r="W217" i="14"/>
  <c r="X217" i="14"/>
  <c r="AV217" i="14" s="1"/>
  <c r="Y217" i="14"/>
  <c r="BD217" i="14" s="1"/>
  <c r="Z217" i="14"/>
  <c r="AA217" i="14"/>
  <c r="AB217" i="14"/>
  <c r="AC217" i="14"/>
  <c r="AD217" i="14"/>
  <c r="AE217" i="14"/>
  <c r="AF217" i="14"/>
  <c r="C218" i="14"/>
  <c r="D218" i="14"/>
  <c r="E218" i="14"/>
  <c r="F218" i="14"/>
  <c r="G218" i="14"/>
  <c r="H218" i="14"/>
  <c r="I218" i="14"/>
  <c r="J218" i="14"/>
  <c r="K218" i="14"/>
  <c r="L218" i="14"/>
  <c r="M218" i="14"/>
  <c r="N218" i="14"/>
  <c r="O218" i="14"/>
  <c r="P218" i="14"/>
  <c r="Q218" i="14"/>
  <c r="R218" i="14"/>
  <c r="S218" i="14"/>
  <c r="T218" i="14"/>
  <c r="U218" i="14"/>
  <c r="V218" i="14"/>
  <c r="W218" i="14"/>
  <c r="X218" i="14"/>
  <c r="AV218" i="14" s="1"/>
  <c r="Y218" i="14"/>
  <c r="BD218" i="14" s="1"/>
  <c r="Z218" i="14"/>
  <c r="AA218" i="14"/>
  <c r="AB218" i="14"/>
  <c r="AC218" i="14"/>
  <c r="AD218" i="14"/>
  <c r="AE218" i="14"/>
  <c r="AF218" i="14"/>
  <c r="C219" i="14"/>
  <c r="D219" i="14"/>
  <c r="E219" i="14"/>
  <c r="F219" i="14"/>
  <c r="G219" i="14"/>
  <c r="H219" i="14"/>
  <c r="I219" i="14"/>
  <c r="J219" i="14"/>
  <c r="K219" i="14"/>
  <c r="L219" i="14"/>
  <c r="M219" i="14"/>
  <c r="N219" i="14"/>
  <c r="O219" i="14"/>
  <c r="P219" i="14"/>
  <c r="Q219" i="14"/>
  <c r="R219" i="14"/>
  <c r="S219" i="14"/>
  <c r="T219" i="14"/>
  <c r="U219" i="14"/>
  <c r="V219" i="14"/>
  <c r="W219" i="14"/>
  <c r="X219" i="14"/>
  <c r="AV219" i="14" s="1"/>
  <c r="Y219" i="14"/>
  <c r="BD219" i="14" s="1"/>
  <c r="Z219" i="14"/>
  <c r="AA219" i="14"/>
  <c r="AB219" i="14"/>
  <c r="AC219" i="14"/>
  <c r="AD219" i="14"/>
  <c r="AE219" i="14"/>
  <c r="AF219" i="14"/>
  <c r="C220" i="14"/>
  <c r="D220" i="14"/>
  <c r="E220" i="14"/>
  <c r="F220" i="14"/>
  <c r="G220" i="14"/>
  <c r="H220" i="14"/>
  <c r="I220" i="14"/>
  <c r="J220" i="14"/>
  <c r="K220" i="14"/>
  <c r="L220" i="14"/>
  <c r="M220" i="14"/>
  <c r="N220" i="14"/>
  <c r="O220" i="14"/>
  <c r="P220" i="14"/>
  <c r="Q220" i="14"/>
  <c r="R220" i="14"/>
  <c r="S220" i="14"/>
  <c r="T220" i="14"/>
  <c r="U220" i="14"/>
  <c r="V220" i="14"/>
  <c r="W220" i="14"/>
  <c r="X220" i="14"/>
  <c r="AV220" i="14" s="1"/>
  <c r="Y220" i="14"/>
  <c r="BD220" i="14" s="1"/>
  <c r="Z220" i="14"/>
  <c r="AA220" i="14"/>
  <c r="AB220" i="14"/>
  <c r="AC220" i="14"/>
  <c r="AD220" i="14"/>
  <c r="AE220" i="14"/>
  <c r="AF220" i="14"/>
  <c r="C221" i="14"/>
  <c r="D221" i="14"/>
  <c r="E221" i="14"/>
  <c r="F221" i="14"/>
  <c r="G221" i="14"/>
  <c r="H221" i="14"/>
  <c r="I221" i="14"/>
  <c r="J221" i="14"/>
  <c r="K221" i="14"/>
  <c r="L221" i="14"/>
  <c r="M221" i="14"/>
  <c r="N221" i="14"/>
  <c r="O221" i="14"/>
  <c r="P221" i="14"/>
  <c r="Q221" i="14"/>
  <c r="R221" i="14"/>
  <c r="S221" i="14"/>
  <c r="T221" i="14"/>
  <c r="U221" i="14"/>
  <c r="V221" i="14"/>
  <c r="W221" i="14"/>
  <c r="X221" i="14"/>
  <c r="AV221" i="14" s="1"/>
  <c r="Y221" i="14"/>
  <c r="BD221" i="14" s="1"/>
  <c r="Z221" i="14"/>
  <c r="AA221" i="14"/>
  <c r="AB221" i="14"/>
  <c r="AC221" i="14"/>
  <c r="AD221" i="14"/>
  <c r="AE221" i="14"/>
  <c r="AF221" i="14"/>
  <c r="C222" i="14"/>
  <c r="D222" i="14"/>
  <c r="E222" i="14"/>
  <c r="F222" i="14"/>
  <c r="G222" i="14"/>
  <c r="H222" i="14"/>
  <c r="I222" i="14"/>
  <c r="J222" i="14"/>
  <c r="K222" i="14"/>
  <c r="L222" i="14"/>
  <c r="M222" i="14"/>
  <c r="N222" i="14"/>
  <c r="O222" i="14"/>
  <c r="P222" i="14"/>
  <c r="Q222" i="14"/>
  <c r="R222" i="14"/>
  <c r="S222" i="14"/>
  <c r="T222" i="14"/>
  <c r="U222" i="14"/>
  <c r="V222" i="14"/>
  <c r="W222" i="14"/>
  <c r="X222" i="14"/>
  <c r="AV222" i="14" s="1"/>
  <c r="Y222" i="14"/>
  <c r="BD222" i="14" s="1"/>
  <c r="Z222" i="14"/>
  <c r="AA222" i="14"/>
  <c r="AB222" i="14"/>
  <c r="AC222" i="14"/>
  <c r="AD222" i="14"/>
  <c r="AE222" i="14"/>
  <c r="AF222" i="14"/>
  <c r="C223" i="14"/>
  <c r="D223" i="14"/>
  <c r="E223" i="14"/>
  <c r="F223" i="14"/>
  <c r="G223" i="14"/>
  <c r="H223" i="14"/>
  <c r="I223" i="14"/>
  <c r="J223" i="14"/>
  <c r="K223" i="14"/>
  <c r="L223" i="14"/>
  <c r="M223" i="14"/>
  <c r="N223" i="14"/>
  <c r="O223" i="14"/>
  <c r="P223" i="14"/>
  <c r="Q223" i="14"/>
  <c r="R223" i="14"/>
  <c r="S223" i="14"/>
  <c r="T223" i="14"/>
  <c r="U223" i="14"/>
  <c r="V223" i="14"/>
  <c r="W223" i="14"/>
  <c r="X223" i="14"/>
  <c r="AV223" i="14" s="1"/>
  <c r="Y223" i="14"/>
  <c r="BD223" i="14" s="1"/>
  <c r="Z223" i="14"/>
  <c r="AA223" i="14"/>
  <c r="AB223" i="14"/>
  <c r="AC223" i="14"/>
  <c r="AD223" i="14"/>
  <c r="AE223" i="14"/>
  <c r="AF223" i="14"/>
  <c r="C224" i="14"/>
  <c r="D224" i="14"/>
  <c r="E224" i="14"/>
  <c r="F224" i="14"/>
  <c r="G224" i="14"/>
  <c r="H224" i="14"/>
  <c r="I224" i="14"/>
  <c r="J224" i="14"/>
  <c r="K224" i="14"/>
  <c r="L224" i="14"/>
  <c r="M224" i="14"/>
  <c r="N224" i="14"/>
  <c r="O224" i="14"/>
  <c r="P224" i="14"/>
  <c r="Q224" i="14"/>
  <c r="R224" i="14"/>
  <c r="S224" i="14"/>
  <c r="T224" i="14"/>
  <c r="U224" i="14"/>
  <c r="V224" i="14"/>
  <c r="W224" i="14"/>
  <c r="X224" i="14"/>
  <c r="Y224" i="14"/>
  <c r="Z224" i="14"/>
  <c r="AA224" i="14"/>
  <c r="AB224" i="14"/>
  <c r="AC224" i="14"/>
  <c r="AD224" i="14"/>
  <c r="AE224" i="14"/>
  <c r="AF224" i="14"/>
  <c r="C225" i="14"/>
  <c r="D225" i="14"/>
  <c r="E225" i="14"/>
  <c r="F225" i="14"/>
  <c r="G225" i="14"/>
  <c r="H225" i="14"/>
  <c r="I225" i="14"/>
  <c r="J225" i="14"/>
  <c r="K225" i="14"/>
  <c r="L225" i="14"/>
  <c r="M225" i="14"/>
  <c r="N225" i="14"/>
  <c r="O225" i="14"/>
  <c r="P225" i="14"/>
  <c r="Q225" i="14"/>
  <c r="R225" i="14"/>
  <c r="S225" i="14"/>
  <c r="T225" i="14"/>
  <c r="U225" i="14"/>
  <c r="V225" i="14"/>
  <c r="W225" i="14"/>
  <c r="X225" i="14"/>
  <c r="Y225" i="14"/>
  <c r="Z225" i="14"/>
  <c r="AA225" i="14"/>
  <c r="AB225" i="14"/>
  <c r="AC225" i="14"/>
  <c r="AD225" i="14"/>
  <c r="AE225" i="14"/>
  <c r="AF225" i="14"/>
  <c r="C226" i="14"/>
  <c r="D226" i="14"/>
  <c r="E226" i="14"/>
  <c r="F226" i="14"/>
  <c r="G226" i="14"/>
  <c r="H226" i="14"/>
  <c r="I226" i="14"/>
  <c r="J226" i="14"/>
  <c r="K226" i="14"/>
  <c r="L226" i="14"/>
  <c r="M226" i="14"/>
  <c r="N226" i="14"/>
  <c r="O226" i="14"/>
  <c r="P226" i="14"/>
  <c r="Q226" i="14"/>
  <c r="R226" i="14"/>
  <c r="S226" i="14"/>
  <c r="T226" i="14"/>
  <c r="U226" i="14"/>
  <c r="V226" i="14"/>
  <c r="W226" i="14"/>
  <c r="X226" i="14"/>
  <c r="Y226" i="14"/>
  <c r="Z226" i="14"/>
  <c r="AA226" i="14"/>
  <c r="AB226" i="14"/>
  <c r="AC226" i="14"/>
  <c r="AD226" i="14"/>
  <c r="AE226" i="14"/>
  <c r="AF226" i="14"/>
  <c r="C227" i="14"/>
  <c r="D227" i="14"/>
  <c r="E227" i="14"/>
  <c r="F227" i="14"/>
  <c r="G227" i="14"/>
  <c r="H227" i="14"/>
  <c r="I227" i="14"/>
  <c r="J227" i="14"/>
  <c r="K227" i="14"/>
  <c r="L227" i="14"/>
  <c r="M227" i="14"/>
  <c r="N227" i="14"/>
  <c r="O227" i="14"/>
  <c r="P227" i="14"/>
  <c r="Q227" i="14"/>
  <c r="R227" i="14"/>
  <c r="S227" i="14"/>
  <c r="T227" i="14"/>
  <c r="U227" i="14"/>
  <c r="V227" i="14"/>
  <c r="W227" i="14"/>
  <c r="X227" i="14"/>
  <c r="Y227" i="14"/>
  <c r="Z227" i="14"/>
  <c r="AA227" i="14"/>
  <c r="AB227" i="14"/>
  <c r="AC227" i="14"/>
  <c r="AD227" i="14"/>
  <c r="AE227" i="14"/>
  <c r="AF227" i="14"/>
  <c r="C228" i="14"/>
  <c r="D228" i="14"/>
  <c r="E228" i="14"/>
  <c r="F228" i="14"/>
  <c r="G228" i="14"/>
  <c r="H228" i="14"/>
  <c r="I228" i="14"/>
  <c r="J228" i="14"/>
  <c r="K228" i="14"/>
  <c r="L228" i="14"/>
  <c r="M228" i="14"/>
  <c r="N228" i="14"/>
  <c r="O228" i="14"/>
  <c r="P228" i="14"/>
  <c r="Q228" i="14"/>
  <c r="R228" i="14"/>
  <c r="S228" i="14"/>
  <c r="T228" i="14"/>
  <c r="U228" i="14"/>
  <c r="V228" i="14"/>
  <c r="W228" i="14"/>
  <c r="X228" i="14"/>
  <c r="Y228" i="14"/>
  <c r="Z228" i="14"/>
  <c r="AA228" i="14"/>
  <c r="AB228" i="14"/>
  <c r="AC228" i="14"/>
  <c r="AD228" i="14"/>
  <c r="AE228" i="14"/>
  <c r="AF228" i="14"/>
  <c r="C229" i="14"/>
  <c r="D229" i="14"/>
  <c r="E229" i="14"/>
  <c r="F229" i="14"/>
  <c r="G229" i="14"/>
  <c r="H229" i="14"/>
  <c r="I229" i="14"/>
  <c r="J229" i="14"/>
  <c r="K229" i="14"/>
  <c r="L229" i="14"/>
  <c r="M229" i="14"/>
  <c r="N229" i="14"/>
  <c r="O229" i="14"/>
  <c r="P229" i="14"/>
  <c r="Q229" i="14"/>
  <c r="R229" i="14"/>
  <c r="S229" i="14"/>
  <c r="T229" i="14"/>
  <c r="U229" i="14"/>
  <c r="V229" i="14"/>
  <c r="W229" i="14"/>
  <c r="X229" i="14"/>
  <c r="Y229" i="14"/>
  <c r="Z229" i="14"/>
  <c r="AA229" i="14"/>
  <c r="AB229" i="14"/>
  <c r="AC229" i="14"/>
  <c r="AD229" i="14"/>
  <c r="AE229" i="14"/>
  <c r="AF229" i="14"/>
  <c r="C230" i="14"/>
  <c r="D230" i="14"/>
  <c r="E230" i="14"/>
  <c r="F230" i="14"/>
  <c r="G230" i="14"/>
  <c r="H230" i="14"/>
  <c r="I230" i="14"/>
  <c r="J230" i="14"/>
  <c r="K230" i="14"/>
  <c r="L230" i="14"/>
  <c r="M230" i="14"/>
  <c r="N230" i="14"/>
  <c r="O230" i="14"/>
  <c r="P230" i="14"/>
  <c r="Q230" i="14"/>
  <c r="R230" i="14"/>
  <c r="S230" i="14"/>
  <c r="T230" i="14"/>
  <c r="U230" i="14"/>
  <c r="V230" i="14"/>
  <c r="W230" i="14"/>
  <c r="X230" i="14"/>
  <c r="Y230" i="14"/>
  <c r="Z230" i="14"/>
  <c r="AA230" i="14"/>
  <c r="AB230" i="14"/>
  <c r="AC230" i="14"/>
  <c r="AD230" i="14"/>
  <c r="AE230" i="14"/>
  <c r="AF230" i="14"/>
  <c r="C231" i="14"/>
  <c r="D231" i="14"/>
  <c r="E231" i="14"/>
  <c r="F231" i="14"/>
  <c r="G231" i="14"/>
  <c r="H231" i="14"/>
  <c r="I231" i="14"/>
  <c r="J231" i="14"/>
  <c r="K231" i="14"/>
  <c r="L231" i="14"/>
  <c r="M231" i="14"/>
  <c r="N231" i="14"/>
  <c r="O231" i="14"/>
  <c r="P231" i="14"/>
  <c r="Q231" i="14"/>
  <c r="R231" i="14"/>
  <c r="S231" i="14"/>
  <c r="T231" i="14"/>
  <c r="U231" i="14"/>
  <c r="V231" i="14"/>
  <c r="W231" i="14"/>
  <c r="X231" i="14"/>
  <c r="Y231" i="14"/>
  <c r="Z231" i="14"/>
  <c r="AA231" i="14"/>
  <c r="AB231" i="14"/>
  <c r="AC231" i="14"/>
  <c r="AD231" i="14"/>
  <c r="AE231" i="14"/>
  <c r="AF231" i="14"/>
  <c r="C232" i="14"/>
  <c r="D232" i="14"/>
  <c r="E232" i="14"/>
  <c r="F232" i="14"/>
  <c r="G232" i="14"/>
  <c r="H232" i="14"/>
  <c r="I232" i="14"/>
  <c r="J232" i="14"/>
  <c r="K232" i="14"/>
  <c r="L232" i="14"/>
  <c r="M232" i="14"/>
  <c r="N232" i="14"/>
  <c r="O232" i="14"/>
  <c r="P232" i="14"/>
  <c r="Q232" i="14"/>
  <c r="R232" i="14"/>
  <c r="S232" i="14"/>
  <c r="T232" i="14"/>
  <c r="U232" i="14"/>
  <c r="V232" i="14"/>
  <c r="W232" i="14"/>
  <c r="X232" i="14"/>
  <c r="Y232" i="14"/>
  <c r="Z232" i="14"/>
  <c r="AA232" i="14"/>
  <c r="AB232" i="14"/>
  <c r="AC232" i="14"/>
  <c r="AD232" i="14"/>
  <c r="AE232" i="14"/>
  <c r="AF232" i="14"/>
  <c r="C233" i="14"/>
  <c r="D233" i="14"/>
  <c r="E233" i="14"/>
  <c r="F233" i="14"/>
  <c r="G233" i="14"/>
  <c r="H233" i="14"/>
  <c r="I233" i="14"/>
  <c r="J233" i="14"/>
  <c r="K233" i="14"/>
  <c r="L233" i="14"/>
  <c r="M233" i="14"/>
  <c r="N233" i="14"/>
  <c r="O233" i="14"/>
  <c r="P233" i="14"/>
  <c r="Q233" i="14"/>
  <c r="R233" i="14"/>
  <c r="S233" i="14"/>
  <c r="T233" i="14"/>
  <c r="U233" i="14"/>
  <c r="V233" i="14"/>
  <c r="W233" i="14"/>
  <c r="X233" i="14"/>
  <c r="AV233" i="14" s="1"/>
  <c r="Y233" i="14"/>
  <c r="BD233" i="14" s="1"/>
  <c r="Z233" i="14"/>
  <c r="AA233" i="14"/>
  <c r="AB233" i="14"/>
  <c r="AC233" i="14"/>
  <c r="AD233" i="14"/>
  <c r="AE233" i="14"/>
  <c r="AF233" i="14"/>
  <c r="C234" i="14"/>
  <c r="D234" i="14"/>
  <c r="E234" i="14"/>
  <c r="F234" i="14"/>
  <c r="G234" i="14"/>
  <c r="H234" i="14"/>
  <c r="I234" i="14"/>
  <c r="J234" i="14"/>
  <c r="K234" i="14"/>
  <c r="L234" i="14"/>
  <c r="M234" i="14"/>
  <c r="N234" i="14"/>
  <c r="O234" i="14"/>
  <c r="P234" i="14"/>
  <c r="Q234" i="14"/>
  <c r="R234" i="14"/>
  <c r="S234" i="14"/>
  <c r="T234" i="14"/>
  <c r="U234" i="14"/>
  <c r="V234" i="14"/>
  <c r="W234" i="14"/>
  <c r="X234" i="14"/>
  <c r="Y234" i="14"/>
  <c r="Z234" i="14"/>
  <c r="AA234" i="14"/>
  <c r="AB234" i="14"/>
  <c r="AC234" i="14"/>
  <c r="AD234" i="14"/>
  <c r="AE234" i="14"/>
  <c r="AF234" i="14"/>
  <c r="C235" i="14"/>
  <c r="D235" i="14"/>
  <c r="E235" i="14"/>
  <c r="F235" i="14"/>
  <c r="G235" i="14"/>
  <c r="H235" i="14"/>
  <c r="I235" i="14"/>
  <c r="J235" i="14"/>
  <c r="K235" i="14"/>
  <c r="L235" i="14"/>
  <c r="M235" i="14"/>
  <c r="N235" i="14"/>
  <c r="O235" i="14"/>
  <c r="P235" i="14"/>
  <c r="Q235" i="14"/>
  <c r="R235" i="14"/>
  <c r="S235" i="14"/>
  <c r="T235" i="14"/>
  <c r="U235" i="14"/>
  <c r="V235" i="14"/>
  <c r="W235" i="14"/>
  <c r="X235" i="14"/>
  <c r="AV235" i="14" s="1"/>
  <c r="Y235" i="14"/>
  <c r="BD235" i="14" s="1"/>
  <c r="Z235" i="14"/>
  <c r="AA235" i="14"/>
  <c r="AB235" i="14"/>
  <c r="AC235" i="14"/>
  <c r="AD235" i="14"/>
  <c r="AE235" i="14"/>
  <c r="AF235" i="14"/>
  <c r="C236" i="14"/>
  <c r="D236" i="14"/>
  <c r="E236" i="14"/>
  <c r="F236" i="14"/>
  <c r="G236" i="14"/>
  <c r="H236" i="14"/>
  <c r="I236" i="14"/>
  <c r="J236" i="14"/>
  <c r="K236" i="14"/>
  <c r="L236" i="14"/>
  <c r="M236" i="14"/>
  <c r="N236" i="14"/>
  <c r="O236" i="14"/>
  <c r="P236" i="14"/>
  <c r="Q236" i="14"/>
  <c r="R236" i="14"/>
  <c r="S236" i="14"/>
  <c r="T236" i="14"/>
  <c r="U236" i="14"/>
  <c r="V236" i="14"/>
  <c r="W236" i="14"/>
  <c r="X236" i="14"/>
  <c r="AV236" i="14" s="1"/>
  <c r="Y236" i="14"/>
  <c r="BD236" i="14" s="1"/>
  <c r="Z236" i="14"/>
  <c r="AA236" i="14"/>
  <c r="AB236" i="14"/>
  <c r="AC236" i="14"/>
  <c r="AD236" i="14"/>
  <c r="AE236" i="14"/>
  <c r="AF236" i="14"/>
  <c r="C237" i="14"/>
  <c r="D237" i="14"/>
  <c r="E237" i="14"/>
  <c r="F237" i="14"/>
  <c r="G237" i="14"/>
  <c r="H237" i="14"/>
  <c r="I237" i="14"/>
  <c r="J237" i="14"/>
  <c r="K237" i="14"/>
  <c r="L237" i="14"/>
  <c r="M237" i="14"/>
  <c r="N237" i="14"/>
  <c r="O237" i="14"/>
  <c r="P237" i="14"/>
  <c r="Q237" i="14"/>
  <c r="R237" i="14"/>
  <c r="S237" i="14"/>
  <c r="T237" i="14"/>
  <c r="U237" i="14"/>
  <c r="V237" i="14"/>
  <c r="W237" i="14"/>
  <c r="X237" i="14"/>
  <c r="AV237" i="14" s="1"/>
  <c r="Y237" i="14"/>
  <c r="BD237" i="14" s="1"/>
  <c r="Z237" i="14"/>
  <c r="AA237" i="14"/>
  <c r="AB237" i="14"/>
  <c r="AC237" i="14"/>
  <c r="AD237" i="14"/>
  <c r="AE237" i="14"/>
  <c r="AF237" i="14"/>
  <c r="C238" i="14"/>
  <c r="D238" i="14"/>
  <c r="E238" i="14"/>
  <c r="F238" i="14"/>
  <c r="G238" i="14"/>
  <c r="H238" i="14"/>
  <c r="I238" i="14"/>
  <c r="J238" i="14"/>
  <c r="K238" i="14"/>
  <c r="L238" i="14"/>
  <c r="M238" i="14"/>
  <c r="N238" i="14"/>
  <c r="O238" i="14"/>
  <c r="P238" i="14"/>
  <c r="Q238" i="14"/>
  <c r="R238" i="14"/>
  <c r="S238" i="14"/>
  <c r="T238" i="14"/>
  <c r="U238" i="14"/>
  <c r="V238" i="14"/>
  <c r="W238" i="14"/>
  <c r="X238" i="14"/>
  <c r="Y238" i="14"/>
  <c r="Z238" i="14"/>
  <c r="AA238" i="14"/>
  <c r="AB238" i="14"/>
  <c r="AC238" i="14"/>
  <c r="AD238" i="14"/>
  <c r="AE238" i="14"/>
  <c r="AF238" i="14"/>
  <c r="C239" i="14"/>
  <c r="D239" i="14"/>
  <c r="E239" i="14"/>
  <c r="F239" i="14"/>
  <c r="G239" i="14"/>
  <c r="H239" i="14"/>
  <c r="I239" i="14"/>
  <c r="J239" i="14"/>
  <c r="K239" i="14"/>
  <c r="L239" i="14"/>
  <c r="M239" i="14"/>
  <c r="N239" i="14"/>
  <c r="O239" i="14"/>
  <c r="P239" i="14"/>
  <c r="Q239" i="14"/>
  <c r="R239" i="14"/>
  <c r="S239" i="14"/>
  <c r="T239" i="14"/>
  <c r="U239" i="14"/>
  <c r="V239" i="14"/>
  <c r="W239" i="14"/>
  <c r="X239" i="14"/>
  <c r="AV239" i="14" s="1"/>
  <c r="Y239" i="14"/>
  <c r="BD239" i="14" s="1"/>
  <c r="Z239" i="14"/>
  <c r="AA239" i="14"/>
  <c r="AB239" i="14"/>
  <c r="AC239" i="14"/>
  <c r="AD239" i="14"/>
  <c r="AE239" i="14"/>
  <c r="AF239" i="14"/>
  <c r="C240" i="14"/>
  <c r="D240" i="14"/>
  <c r="E240" i="14"/>
  <c r="F240" i="14"/>
  <c r="G240" i="14"/>
  <c r="H240" i="14"/>
  <c r="I240" i="14"/>
  <c r="J240" i="14"/>
  <c r="K240" i="14"/>
  <c r="L240" i="14"/>
  <c r="M240" i="14"/>
  <c r="N240" i="14"/>
  <c r="O240" i="14"/>
  <c r="P240" i="14"/>
  <c r="Q240" i="14"/>
  <c r="R240" i="14"/>
  <c r="S240" i="14"/>
  <c r="T240" i="14"/>
  <c r="U240" i="14"/>
  <c r="V240" i="14"/>
  <c r="W240" i="14"/>
  <c r="X240" i="14"/>
  <c r="AV240" i="14" s="1"/>
  <c r="Y240" i="14"/>
  <c r="BD240" i="14" s="1"/>
  <c r="Z240" i="14"/>
  <c r="AA240" i="14"/>
  <c r="AB240" i="14"/>
  <c r="AC240" i="14"/>
  <c r="AD240" i="14"/>
  <c r="AE240" i="14"/>
  <c r="AF240" i="14"/>
  <c r="C241" i="14"/>
  <c r="D241" i="14"/>
  <c r="E241" i="14"/>
  <c r="F241" i="14"/>
  <c r="G241" i="14"/>
  <c r="H241" i="14"/>
  <c r="I241" i="14"/>
  <c r="J241" i="14"/>
  <c r="K241" i="14"/>
  <c r="L241" i="14"/>
  <c r="M241" i="14"/>
  <c r="N241" i="14"/>
  <c r="O241" i="14"/>
  <c r="P241" i="14"/>
  <c r="Q241" i="14"/>
  <c r="R241" i="14"/>
  <c r="S241" i="14"/>
  <c r="T241" i="14"/>
  <c r="U241" i="14"/>
  <c r="V241" i="14"/>
  <c r="W241" i="14"/>
  <c r="X241" i="14"/>
  <c r="Y241" i="14"/>
  <c r="Z241" i="14"/>
  <c r="AA241" i="14"/>
  <c r="AB241" i="14"/>
  <c r="AC241" i="14"/>
  <c r="AD241" i="14"/>
  <c r="AE241" i="14"/>
  <c r="AF241" i="14"/>
  <c r="C242" i="14"/>
  <c r="D242" i="14"/>
  <c r="E242" i="14"/>
  <c r="F242" i="14"/>
  <c r="G242" i="14"/>
  <c r="H242" i="14"/>
  <c r="I242" i="14"/>
  <c r="J242" i="14"/>
  <c r="K242" i="14"/>
  <c r="L242" i="14"/>
  <c r="M242" i="14"/>
  <c r="N242" i="14"/>
  <c r="O242" i="14"/>
  <c r="P242" i="14"/>
  <c r="Q242" i="14"/>
  <c r="R242" i="14"/>
  <c r="S242" i="14"/>
  <c r="T242" i="14"/>
  <c r="U242" i="14"/>
  <c r="V242" i="14"/>
  <c r="W242" i="14"/>
  <c r="X242" i="14"/>
  <c r="Y242" i="14"/>
  <c r="Z242" i="14"/>
  <c r="AA242" i="14"/>
  <c r="AB242" i="14"/>
  <c r="AC242" i="14"/>
  <c r="AD242" i="14"/>
  <c r="AE242" i="14"/>
  <c r="AF242" i="14"/>
  <c r="C243" i="14"/>
  <c r="D243" i="14"/>
  <c r="E243" i="14"/>
  <c r="F243" i="14"/>
  <c r="G243" i="14"/>
  <c r="H243" i="14"/>
  <c r="I243" i="14"/>
  <c r="J243" i="14"/>
  <c r="K243" i="14"/>
  <c r="L243" i="14"/>
  <c r="M243" i="14"/>
  <c r="N243" i="14"/>
  <c r="O243" i="14"/>
  <c r="P243" i="14"/>
  <c r="Q243" i="14"/>
  <c r="R243" i="14"/>
  <c r="S243" i="14"/>
  <c r="T243" i="14"/>
  <c r="U243" i="14"/>
  <c r="V243" i="14"/>
  <c r="W243" i="14"/>
  <c r="X243" i="14"/>
  <c r="AV243" i="14" s="1"/>
  <c r="Y243" i="14"/>
  <c r="BD243" i="14" s="1"/>
  <c r="Z243" i="14"/>
  <c r="AA243" i="14"/>
  <c r="AB243" i="14"/>
  <c r="AC243" i="14"/>
  <c r="AD243" i="14"/>
  <c r="AE243" i="14"/>
  <c r="AF243" i="14"/>
  <c r="C244" i="14"/>
  <c r="D244" i="14"/>
  <c r="E244" i="14"/>
  <c r="F244" i="14"/>
  <c r="G244" i="14"/>
  <c r="H244" i="14"/>
  <c r="I244" i="14"/>
  <c r="J244" i="14"/>
  <c r="K244" i="14"/>
  <c r="L244" i="14"/>
  <c r="M244" i="14"/>
  <c r="N244" i="14"/>
  <c r="O244" i="14"/>
  <c r="P244" i="14"/>
  <c r="Q244" i="14"/>
  <c r="R244" i="14"/>
  <c r="S244" i="14"/>
  <c r="T244" i="14"/>
  <c r="U244" i="14"/>
  <c r="V244" i="14"/>
  <c r="W244" i="14"/>
  <c r="X244" i="14"/>
  <c r="AV244" i="14" s="1"/>
  <c r="Y244" i="14"/>
  <c r="BD244" i="14" s="1"/>
  <c r="Z244" i="14"/>
  <c r="AA244" i="14"/>
  <c r="AB244" i="14"/>
  <c r="AC244" i="14"/>
  <c r="AD244" i="14"/>
  <c r="AE244" i="14"/>
  <c r="AF244" i="14"/>
  <c r="C245" i="14"/>
  <c r="D245" i="14"/>
  <c r="E245" i="14"/>
  <c r="F245" i="14"/>
  <c r="G245" i="14"/>
  <c r="H245" i="14"/>
  <c r="I245" i="14"/>
  <c r="J245" i="14"/>
  <c r="K245" i="14"/>
  <c r="L245" i="14"/>
  <c r="M245" i="14"/>
  <c r="N245" i="14"/>
  <c r="O245" i="14"/>
  <c r="P245" i="14"/>
  <c r="Q245" i="14"/>
  <c r="R245" i="14"/>
  <c r="S245" i="14"/>
  <c r="T245" i="14"/>
  <c r="U245" i="14"/>
  <c r="V245" i="14"/>
  <c r="W245" i="14"/>
  <c r="X245" i="14"/>
  <c r="AV245" i="14" s="1"/>
  <c r="Y245" i="14"/>
  <c r="BD245" i="14" s="1"/>
  <c r="Z245" i="14"/>
  <c r="AA245" i="14"/>
  <c r="AB245" i="14"/>
  <c r="AC245" i="14"/>
  <c r="AD245" i="14"/>
  <c r="AE245" i="14"/>
  <c r="AF245" i="14"/>
  <c r="C246" i="14"/>
  <c r="D246" i="14"/>
  <c r="E246" i="14"/>
  <c r="F246" i="14"/>
  <c r="G246" i="14"/>
  <c r="H246" i="14"/>
  <c r="I246" i="14"/>
  <c r="J246" i="14"/>
  <c r="K246" i="14"/>
  <c r="L246" i="14"/>
  <c r="M246" i="14"/>
  <c r="N246" i="14"/>
  <c r="O246" i="14"/>
  <c r="P246" i="14"/>
  <c r="Q246" i="14"/>
  <c r="R246" i="14"/>
  <c r="S246" i="14"/>
  <c r="T246" i="14"/>
  <c r="U246" i="14"/>
  <c r="V246" i="14"/>
  <c r="W246" i="14"/>
  <c r="X246" i="14"/>
  <c r="AV246" i="14" s="1"/>
  <c r="Y246" i="14"/>
  <c r="BD246" i="14" s="1"/>
  <c r="Z246" i="14"/>
  <c r="AA246" i="14"/>
  <c r="AB246" i="14"/>
  <c r="AC246" i="14"/>
  <c r="AD246" i="14"/>
  <c r="AE246" i="14"/>
  <c r="AF246" i="14"/>
  <c r="C247" i="14"/>
  <c r="D247" i="14"/>
  <c r="E247" i="14"/>
  <c r="F247" i="14"/>
  <c r="G247" i="14"/>
  <c r="H247" i="14"/>
  <c r="I247" i="14"/>
  <c r="J247" i="14"/>
  <c r="K247" i="14"/>
  <c r="L247" i="14"/>
  <c r="M247" i="14"/>
  <c r="N247" i="14"/>
  <c r="O247" i="14"/>
  <c r="P247" i="14"/>
  <c r="Q247" i="14"/>
  <c r="R247" i="14"/>
  <c r="S247" i="14"/>
  <c r="T247" i="14"/>
  <c r="U247" i="14"/>
  <c r="V247" i="14"/>
  <c r="W247" i="14"/>
  <c r="X247" i="14"/>
  <c r="AV247" i="14" s="1"/>
  <c r="Y247" i="14"/>
  <c r="BD247" i="14" s="1"/>
  <c r="Z247" i="14"/>
  <c r="AA247" i="14"/>
  <c r="AB247" i="14"/>
  <c r="AC247" i="14"/>
  <c r="AD247" i="14"/>
  <c r="AE247" i="14"/>
  <c r="AF247" i="14"/>
  <c r="C248" i="14"/>
  <c r="D248" i="14"/>
  <c r="E248" i="14"/>
  <c r="F248" i="14"/>
  <c r="G248" i="14"/>
  <c r="H248" i="14"/>
  <c r="I248" i="14"/>
  <c r="J248" i="14"/>
  <c r="K248" i="14"/>
  <c r="L248" i="14"/>
  <c r="M248" i="14"/>
  <c r="N248" i="14"/>
  <c r="O248" i="14"/>
  <c r="P248" i="14"/>
  <c r="Q248" i="14"/>
  <c r="R248" i="14"/>
  <c r="S248" i="14"/>
  <c r="T248" i="14"/>
  <c r="U248" i="14"/>
  <c r="V248" i="14"/>
  <c r="W248" i="14"/>
  <c r="X248" i="14"/>
  <c r="Y248" i="14"/>
  <c r="Z248" i="14"/>
  <c r="AA248" i="14"/>
  <c r="AB248" i="14"/>
  <c r="AC248" i="14"/>
  <c r="AD248" i="14"/>
  <c r="AE248" i="14"/>
  <c r="AF248" i="14"/>
  <c r="C249" i="14"/>
  <c r="D249" i="14"/>
  <c r="E249" i="14"/>
  <c r="F249" i="14"/>
  <c r="G249" i="14"/>
  <c r="H249" i="14"/>
  <c r="I249" i="14"/>
  <c r="J249" i="14"/>
  <c r="K249" i="14"/>
  <c r="L249" i="14"/>
  <c r="M249" i="14"/>
  <c r="N249" i="14"/>
  <c r="O249" i="14"/>
  <c r="P249" i="14"/>
  <c r="Q249" i="14"/>
  <c r="R249" i="14"/>
  <c r="S249" i="14"/>
  <c r="T249" i="14"/>
  <c r="U249" i="14"/>
  <c r="V249" i="14"/>
  <c r="W249" i="14"/>
  <c r="X249" i="14"/>
  <c r="Y249" i="14"/>
  <c r="Z249" i="14"/>
  <c r="AA249" i="14"/>
  <c r="AB249" i="14"/>
  <c r="AC249" i="14"/>
  <c r="AD249" i="14"/>
  <c r="AE249" i="14"/>
  <c r="AF249" i="14"/>
  <c r="C250" i="14"/>
  <c r="D250" i="14"/>
  <c r="E250" i="14"/>
  <c r="F250" i="14"/>
  <c r="G250" i="14"/>
  <c r="H250" i="14"/>
  <c r="I250" i="14"/>
  <c r="J250" i="14"/>
  <c r="K250" i="14"/>
  <c r="L250" i="14"/>
  <c r="M250" i="14"/>
  <c r="N250" i="14"/>
  <c r="O250" i="14"/>
  <c r="P250" i="14"/>
  <c r="Q250" i="14"/>
  <c r="R250" i="14"/>
  <c r="S250" i="14"/>
  <c r="T250" i="14"/>
  <c r="U250" i="14"/>
  <c r="V250" i="14"/>
  <c r="W250" i="14"/>
  <c r="X250" i="14"/>
  <c r="Y250" i="14"/>
  <c r="Z250" i="14"/>
  <c r="AA250" i="14"/>
  <c r="AB250" i="14"/>
  <c r="AC250" i="14"/>
  <c r="AD250" i="14"/>
  <c r="AE250" i="14"/>
  <c r="AF250" i="14"/>
  <c r="C251" i="14"/>
  <c r="D251" i="14"/>
  <c r="E251" i="14"/>
  <c r="F251" i="14"/>
  <c r="G251" i="14"/>
  <c r="H251" i="14"/>
  <c r="I251" i="14"/>
  <c r="J251" i="14"/>
  <c r="K251" i="14"/>
  <c r="L251" i="14"/>
  <c r="M251" i="14"/>
  <c r="N251" i="14"/>
  <c r="O251" i="14"/>
  <c r="P251" i="14"/>
  <c r="Q251" i="14"/>
  <c r="R251" i="14"/>
  <c r="S251" i="14"/>
  <c r="T251" i="14"/>
  <c r="U251" i="14"/>
  <c r="V251" i="14"/>
  <c r="W251" i="14"/>
  <c r="X251" i="14"/>
  <c r="Y251" i="14"/>
  <c r="Z251" i="14"/>
  <c r="AA251" i="14"/>
  <c r="AB251" i="14"/>
  <c r="AC251" i="14"/>
  <c r="AD251" i="14"/>
  <c r="AE251" i="14"/>
  <c r="AF251" i="14"/>
  <c r="C252" i="14"/>
  <c r="D252" i="14"/>
  <c r="E252" i="14"/>
  <c r="F252" i="14"/>
  <c r="G252" i="14"/>
  <c r="H252" i="14"/>
  <c r="I252" i="14"/>
  <c r="J252" i="14"/>
  <c r="K252" i="14"/>
  <c r="L252" i="14"/>
  <c r="M252" i="14"/>
  <c r="N252" i="14"/>
  <c r="O252" i="14"/>
  <c r="P252" i="14"/>
  <c r="Q252" i="14"/>
  <c r="R252" i="14"/>
  <c r="S252" i="14"/>
  <c r="T252" i="14"/>
  <c r="U252" i="14"/>
  <c r="V252" i="14"/>
  <c r="W252" i="14"/>
  <c r="X252" i="14"/>
  <c r="Y252" i="14"/>
  <c r="Z252" i="14"/>
  <c r="AA252" i="14"/>
  <c r="AB252" i="14"/>
  <c r="AC252" i="14"/>
  <c r="AD252" i="14"/>
  <c r="AE252" i="14"/>
  <c r="AF252" i="14"/>
  <c r="C253" i="14"/>
  <c r="D253" i="14"/>
  <c r="E253" i="14"/>
  <c r="F253" i="14"/>
  <c r="G253" i="14"/>
  <c r="H253" i="14"/>
  <c r="I253" i="14"/>
  <c r="J253" i="14"/>
  <c r="K253" i="14"/>
  <c r="L253" i="14"/>
  <c r="M253" i="14"/>
  <c r="N253" i="14"/>
  <c r="O253" i="14"/>
  <c r="P253" i="14"/>
  <c r="Q253" i="14"/>
  <c r="R253" i="14"/>
  <c r="S253" i="14"/>
  <c r="T253" i="14"/>
  <c r="U253" i="14"/>
  <c r="V253" i="14"/>
  <c r="W253" i="14"/>
  <c r="X253" i="14"/>
  <c r="AV253" i="14" s="1"/>
  <c r="Y253" i="14"/>
  <c r="BD253" i="14" s="1"/>
  <c r="Z253" i="14"/>
  <c r="AA253" i="14"/>
  <c r="AB253" i="14"/>
  <c r="AC253" i="14"/>
  <c r="AD253" i="14"/>
  <c r="AE253" i="14"/>
  <c r="AF253" i="14"/>
  <c r="C254" i="14"/>
  <c r="D254" i="14"/>
  <c r="E254" i="14"/>
  <c r="F254" i="14"/>
  <c r="G254" i="14"/>
  <c r="H254" i="14"/>
  <c r="I254" i="14"/>
  <c r="J254" i="14"/>
  <c r="K254" i="14"/>
  <c r="L254" i="14"/>
  <c r="M254" i="14"/>
  <c r="N254" i="14"/>
  <c r="O254" i="14"/>
  <c r="P254" i="14"/>
  <c r="Q254" i="14"/>
  <c r="R254" i="14"/>
  <c r="S254" i="14"/>
  <c r="T254" i="14"/>
  <c r="U254" i="14"/>
  <c r="V254" i="14"/>
  <c r="W254" i="14"/>
  <c r="X254" i="14"/>
  <c r="Y254" i="14"/>
  <c r="Z254" i="14"/>
  <c r="AA254" i="14"/>
  <c r="AB254" i="14"/>
  <c r="AC254" i="14"/>
  <c r="AD254" i="14"/>
  <c r="AE254" i="14"/>
  <c r="AF254" i="14"/>
  <c r="C255" i="14"/>
  <c r="D255" i="14"/>
  <c r="E255" i="14"/>
  <c r="F255" i="14"/>
  <c r="G255" i="14"/>
  <c r="H255" i="14"/>
  <c r="I255" i="14"/>
  <c r="J255" i="14"/>
  <c r="K255" i="14"/>
  <c r="L255" i="14"/>
  <c r="M255" i="14"/>
  <c r="N255" i="14"/>
  <c r="O255" i="14"/>
  <c r="P255" i="14"/>
  <c r="Q255" i="14"/>
  <c r="R255" i="14"/>
  <c r="S255" i="14"/>
  <c r="T255" i="14"/>
  <c r="U255" i="14"/>
  <c r="V255" i="14"/>
  <c r="W255" i="14"/>
  <c r="X255" i="14"/>
  <c r="AV255" i="14" s="1"/>
  <c r="Y255" i="14"/>
  <c r="BD255" i="14" s="1"/>
  <c r="Z255" i="14"/>
  <c r="AA255" i="14"/>
  <c r="AB255" i="14"/>
  <c r="AC255" i="14"/>
  <c r="AD255" i="14"/>
  <c r="AE255" i="14"/>
  <c r="AF255" i="14"/>
  <c r="C256" i="14"/>
  <c r="D256" i="14"/>
  <c r="E256" i="14"/>
  <c r="F256" i="14"/>
  <c r="G256" i="14"/>
  <c r="H256" i="14"/>
  <c r="I256" i="14"/>
  <c r="J256" i="14"/>
  <c r="K256" i="14"/>
  <c r="L256" i="14"/>
  <c r="M256" i="14"/>
  <c r="N256" i="14"/>
  <c r="O256" i="14"/>
  <c r="P256" i="14"/>
  <c r="Q256" i="14"/>
  <c r="R256" i="14"/>
  <c r="S256" i="14"/>
  <c r="T256" i="14"/>
  <c r="U256" i="14"/>
  <c r="V256" i="14"/>
  <c r="W256" i="14"/>
  <c r="X256" i="14"/>
  <c r="AV256" i="14" s="1"/>
  <c r="Y256" i="14"/>
  <c r="BD256" i="14" s="1"/>
  <c r="Z256" i="14"/>
  <c r="AA256" i="14"/>
  <c r="AB256" i="14"/>
  <c r="AC256" i="14"/>
  <c r="AD256" i="14"/>
  <c r="AE256" i="14"/>
  <c r="AF256" i="14"/>
  <c r="C257" i="14"/>
  <c r="D257" i="14"/>
  <c r="E257" i="14"/>
  <c r="F257" i="14"/>
  <c r="G257" i="14"/>
  <c r="H257" i="14"/>
  <c r="I257" i="14"/>
  <c r="J257" i="14"/>
  <c r="K257" i="14"/>
  <c r="L257" i="14"/>
  <c r="M257" i="14"/>
  <c r="N257" i="14"/>
  <c r="O257" i="14"/>
  <c r="P257" i="14"/>
  <c r="Q257" i="14"/>
  <c r="R257" i="14"/>
  <c r="S257" i="14"/>
  <c r="T257" i="14"/>
  <c r="U257" i="14"/>
  <c r="V257" i="14"/>
  <c r="W257" i="14"/>
  <c r="X257" i="14"/>
  <c r="AV257" i="14" s="1"/>
  <c r="Y257" i="14"/>
  <c r="BD257" i="14" s="1"/>
  <c r="Z257" i="14"/>
  <c r="AA257" i="14"/>
  <c r="AB257" i="14"/>
  <c r="AC257" i="14"/>
  <c r="AD257" i="14"/>
  <c r="AE257" i="14"/>
  <c r="AF257" i="14"/>
  <c r="C258" i="14"/>
  <c r="D258" i="14"/>
  <c r="E258" i="14"/>
  <c r="F258" i="14"/>
  <c r="G258" i="14"/>
  <c r="H258" i="14"/>
  <c r="I258" i="14"/>
  <c r="J258" i="14"/>
  <c r="K258" i="14"/>
  <c r="L258" i="14"/>
  <c r="M258" i="14"/>
  <c r="N258" i="14"/>
  <c r="O258" i="14"/>
  <c r="P258" i="14"/>
  <c r="Q258" i="14"/>
  <c r="R258" i="14"/>
  <c r="S258" i="14"/>
  <c r="T258" i="14"/>
  <c r="U258" i="14"/>
  <c r="V258" i="14"/>
  <c r="W258" i="14"/>
  <c r="X258" i="14"/>
  <c r="AV258" i="14" s="1"/>
  <c r="Y258" i="14"/>
  <c r="BD258" i="14" s="1"/>
  <c r="Z258" i="14"/>
  <c r="AA258" i="14"/>
  <c r="AB258" i="14"/>
  <c r="AC258" i="14"/>
  <c r="AD258" i="14"/>
  <c r="AE258" i="14"/>
  <c r="AF258" i="14"/>
  <c r="C259" i="14"/>
  <c r="D259" i="14"/>
  <c r="E259" i="14"/>
  <c r="F259" i="14"/>
  <c r="G259" i="14"/>
  <c r="H259" i="14"/>
  <c r="I259" i="14"/>
  <c r="J259" i="14"/>
  <c r="K259" i="14"/>
  <c r="L259" i="14"/>
  <c r="M259" i="14"/>
  <c r="N259" i="14"/>
  <c r="O259" i="14"/>
  <c r="P259" i="14"/>
  <c r="Q259" i="14"/>
  <c r="R259" i="14"/>
  <c r="S259" i="14"/>
  <c r="T259" i="14"/>
  <c r="U259" i="14"/>
  <c r="V259" i="14"/>
  <c r="W259" i="14"/>
  <c r="X259" i="14"/>
  <c r="AV259" i="14" s="1"/>
  <c r="Y259" i="14"/>
  <c r="BD259" i="14" s="1"/>
  <c r="Z259" i="14"/>
  <c r="AA259" i="14"/>
  <c r="AB259" i="14"/>
  <c r="AC259" i="14"/>
  <c r="AD259" i="14"/>
  <c r="AE259" i="14"/>
  <c r="AF259" i="14"/>
  <c r="C260" i="14"/>
  <c r="D260" i="14"/>
  <c r="E260" i="14"/>
  <c r="F260" i="14"/>
  <c r="G260" i="14"/>
  <c r="H260" i="14"/>
  <c r="I260" i="14"/>
  <c r="J260" i="14"/>
  <c r="K260" i="14"/>
  <c r="L260" i="14"/>
  <c r="M260" i="14"/>
  <c r="N260" i="14"/>
  <c r="O260" i="14"/>
  <c r="P260" i="14"/>
  <c r="Q260" i="14"/>
  <c r="R260" i="14"/>
  <c r="S260" i="14"/>
  <c r="T260" i="14"/>
  <c r="U260" i="14"/>
  <c r="V260" i="14"/>
  <c r="W260" i="14"/>
  <c r="X260" i="14"/>
  <c r="AV260" i="14" s="1"/>
  <c r="Y260" i="14"/>
  <c r="BD260" i="14" s="1"/>
  <c r="Z260" i="14"/>
  <c r="AA260" i="14"/>
  <c r="AB260" i="14"/>
  <c r="AC260" i="14"/>
  <c r="AD260" i="14"/>
  <c r="AE260" i="14"/>
  <c r="AF260" i="14"/>
  <c r="C261" i="14"/>
  <c r="D261" i="14"/>
  <c r="E261" i="14"/>
  <c r="F261" i="14"/>
  <c r="G261" i="14"/>
  <c r="H261" i="14"/>
  <c r="I261" i="14"/>
  <c r="J261" i="14"/>
  <c r="K261" i="14"/>
  <c r="L261" i="14"/>
  <c r="M261" i="14"/>
  <c r="N261" i="14"/>
  <c r="O261" i="14"/>
  <c r="P261" i="14"/>
  <c r="Q261" i="14"/>
  <c r="R261" i="14"/>
  <c r="S261" i="14"/>
  <c r="T261" i="14"/>
  <c r="U261" i="14"/>
  <c r="V261" i="14"/>
  <c r="W261" i="14"/>
  <c r="X261" i="14"/>
  <c r="AV261" i="14" s="1"/>
  <c r="Y261" i="14"/>
  <c r="BD261" i="14" s="1"/>
  <c r="Z261" i="14"/>
  <c r="AA261" i="14"/>
  <c r="AB261" i="14"/>
  <c r="AC261" i="14"/>
  <c r="AD261" i="14"/>
  <c r="AE261" i="14"/>
  <c r="AF261" i="14"/>
  <c r="C262" i="14"/>
  <c r="D262" i="14"/>
  <c r="E262" i="14"/>
  <c r="F262" i="14"/>
  <c r="G262" i="14"/>
  <c r="H262" i="14"/>
  <c r="I262" i="14"/>
  <c r="J262" i="14"/>
  <c r="K262" i="14"/>
  <c r="L262" i="14"/>
  <c r="M262" i="14"/>
  <c r="N262" i="14"/>
  <c r="O262" i="14"/>
  <c r="P262" i="14"/>
  <c r="Q262" i="14"/>
  <c r="R262" i="14"/>
  <c r="S262" i="14"/>
  <c r="T262" i="14"/>
  <c r="U262" i="14"/>
  <c r="V262" i="14"/>
  <c r="W262" i="14"/>
  <c r="X262" i="14"/>
  <c r="AV262" i="14" s="1"/>
  <c r="Y262" i="14"/>
  <c r="BD262" i="14" s="1"/>
  <c r="Z262" i="14"/>
  <c r="AA262" i="14"/>
  <c r="AB262" i="14"/>
  <c r="AC262" i="14"/>
  <c r="AD262" i="14"/>
  <c r="AE262" i="14"/>
  <c r="AF262" i="14"/>
  <c r="C263" i="14"/>
  <c r="D263" i="14"/>
  <c r="E263" i="14"/>
  <c r="F263" i="14"/>
  <c r="G263" i="14"/>
  <c r="H263" i="14"/>
  <c r="I263" i="14"/>
  <c r="J263" i="14"/>
  <c r="K263" i="14"/>
  <c r="L263" i="14"/>
  <c r="M263" i="14"/>
  <c r="N263" i="14"/>
  <c r="O263" i="14"/>
  <c r="P263" i="14"/>
  <c r="Q263" i="14"/>
  <c r="R263" i="14"/>
  <c r="S263" i="14"/>
  <c r="T263" i="14"/>
  <c r="U263" i="14"/>
  <c r="V263" i="14"/>
  <c r="W263" i="14"/>
  <c r="X263" i="14"/>
  <c r="AV263" i="14" s="1"/>
  <c r="Y263" i="14"/>
  <c r="BD263" i="14" s="1"/>
  <c r="Z263" i="14"/>
  <c r="AA263" i="14"/>
  <c r="AB263" i="14"/>
  <c r="AC263" i="14"/>
  <c r="AD263" i="14"/>
  <c r="AE263" i="14"/>
  <c r="AF263" i="14"/>
  <c r="C264" i="14"/>
  <c r="D264" i="14"/>
  <c r="E264" i="14"/>
  <c r="F264" i="14"/>
  <c r="G264" i="14"/>
  <c r="H264" i="14"/>
  <c r="I264" i="14"/>
  <c r="J264" i="14"/>
  <c r="K264" i="14"/>
  <c r="L264" i="14"/>
  <c r="M264" i="14"/>
  <c r="N264" i="14"/>
  <c r="O264" i="14"/>
  <c r="P264" i="14"/>
  <c r="Q264" i="14"/>
  <c r="R264" i="14"/>
  <c r="S264" i="14"/>
  <c r="T264" i="14"/>
  <c r="U264" i="14"/>
  <c r="V264" i="14"/>
  <c r="W264" i="14"/>
  <c r="X264" i="14"/>
  <c r="AV264" i="14" s="1"/>
  <c r="Y264" i="14"/>
  <c r="BD264" i="14" s="1"/>
  <c r="Z264" i="14"/>
  <c r="AA264" i="14"/>
  <c r="AB264" i="14"/>
  <c r="AC264" i="14"/>
  <c r="AD264" i="14"/>
  <c r="AE264" i="14"/>
  <c r="AF264" i="14"/>
  <c r="C265" i="14"/>
  <c r="D265" i="14"/>
  <c r="E265" i="14"/>
  <c r="F265" i="14"/>
  <c r="G265" i="14"/>
  <c r="H265" i="14"/>
  <c r="I265" i="14"/>
  <c r="J265" i="14"/>
  <c r="K265" i="14"/>
  <c r="L265" i="14"/>
  <c r="M265" i="14"/>
  <c r="N265" i="14"/>
  <c r="O265" i="14"/>
  <c r="P265" i="14"/>
  <c r="Q265" i="14"/>
  <c r="R265" i="14"/>
  <c r="S265" i="14"/>
  <c r="T265" i="14"/>
  <c r="U265" i="14"/>
  <c r="V265" i="14"/>
  <c r="W265" i="14"/>
  <c r="X265" i="14"/>
  <c r="AV265" i="14" s="1"/>
  <c r="Y265" i="14"/>
  <c r="BD265" i="14" s="1"/>
  <c r="Z265" i="14"/>
  <c r="AA265" i="14"/>
  <c r="AB265" i="14"/>
  <c r="AC265" i="14"/>
  <c r="AD265" i="14"/>
  <c r="AE265" i="14"/>
  <c r="AF265" i="14"/>
  <c r="C266" i="14"/>
  <c r="D266" i="14"/>
  <c r="E266" i="14"/>
  <c r="F266" i="14"/>
  <c r="G266" i="14"/>
  <c r="H266" i="14"/>
  <c r="I266" i="14"/>
  <c r="J266" i="14"/>
  <c r="K266" i="14"/>
  <c r="L266" i="14"/>
  <c r="M266" i="14"/>
  <c r="N266" i="14"/>
  <c r="O266" i="14"/>
  <c r="P266" i="14"/>
  <c r="Q266" i="14"/>
  <c r="R266" i="14"/>
  <c r="S266" i="14"/>
  <c r="T266" i="14"/>
  <c r="U266" i="14"/>
  <c r="V266" i="14"/>
  <c r="W266" i="14"/>
  <c r="X266" i="14"/>
  <c r="AV266" i="14" s="1"/>
  <c r="Y266" i="14"/>
  <c r="BD266" i="14" s="1"/>
  <c r="Z266" i="14"/>
  <c r="AA266" i="14"/>
  <c r="AB266" i="14"/>
  <c r="AC266" i="14"/>
  <c r="AD266" i="14"/>
  <c r="AE266" i="14"/>
  <c r="AF266" i="14"/>
  <c r="C267" i="14"/>
  <c r="D267" i="14"/>
  <c r="E267" i="14"/>
  <c r="F267" i="14"/>
  <c r="G267" i="14"/>
  <c r="H267" i="14"/>
  <c r="I267" i="14"/>
  <c r="J267" i="14"/>
  <c r="K267" i="14"/>
  <c r="L267" i="14"/>
  <c r="M267" i="14"/>
  <c r="N267" i="14"/>
  <c r="O267" i="14"/>
  <c r="P267" i="14"/>
  <c r="Q267" i="14"/>
  <c r="R267" i="14"/>
  <c r="S267" i="14"/>
  <c r="T267" i="14"/>
  <c r="U267" i="14"/>
  <c r="V267" i="14"/>
  <c r="W267" i="14"/>
  <c r="X267" i="14"/>
  <c r="AV267" i="14" s="1"/>
  <c r="Y267" i="14"/>
  <c r="BD267" i="14" s="1"/>
  <c r="Z267" i="14"/>
  <c r="AA267" i="14"/>
  <c r="AB267" i="14"/>
  <c r="AC267" i="14"/>
  <c r="AD267" i="14"/>
  <c r="AE267" i="14"/>
  <c r="AF267" i="14"/>
  <c r="C268" i="14"/>
  <c r="D268" i="14"/>
  <c r="E268" i="14"/>
  <c r="F268" i="14"/>
  <c r="G268" i="14"/>
  <c r="H268" i="14"/>
  <c r="I268" i="14"/>
  <c r="J268" i="14"/>
  <c r="K268" i="14"/>
  <c r="L268" i="14"/>
  <c r="M268" i="14"/>
  <c r="N268" i="14"/>
  <c r="O268" i="14"/>
  <c r="P268" i="14"/>
  <c r="Q268" i="14"/>
  <c r="R268" i="14"/>
  <c r="S268" i="14"/>
  <c r="T268" i="14"/>
  <c r="U268" i="14"/>
  <c r="V268" i="14"/>
  <c r="W268" i="14"/>
  <c r="X268" i="14"/>
  <c r="AV268" i="14" s="1"/>
  <c r="Y268" i="14"/>
  <c r="BD268" i="14" s="1"/>
  <c r="Z268" i="14"/>
  <c r="AA268" i="14"/>
  <c r="AB268" i="14"/>
  <c r="AC268" i="14"/>
  <c r="AD268" i="14"/>
  <c r="AE268" i="14"/>
  <c r="AF268" i="14"/>
  <c r="C269" i="14"/>
  <c r="D269" i="14"/>
  <c r="E269" i="14"/>
  <c r="F269" i="14"/>
  <c r="G269" i="14"/>
  <c r="H269" i="14"/>
  <c r="I269" i="14"/>
  <c r="J269" i="14"/>
  <c r="K269" i="14"/>
  <c r="L269" i="14"/>
  <c r="M269" i="14"/>
  <c r="N269" i="14"/>
  <c r="O269" i="14"/>
  <c r="P269" i="14"/>
  <c r="Q269" i="14"/>
  <c r="R269" i="14"/>
  <c r="S269" i="14"/>
  <c r="T269" i="14"/>
  <c r="U269" i="14"/>
  <c r="V269" i="14"/>
  <c r="W269" i="14"/>
  <c r="X269" i="14"/>
  <c r="Y269" i="14"/>
  <c r="Z269" i="14"/>
  <c r="AA269" i="14"/>
  <c r="AB269" i="14"/>
  <c r="AC269" i="14"/>
  <c r="AD269" i="14"/>
  <c r="AE269" i="14"/>
  <c r="AF269" i="14"/>
  <c r="C270" i="14"/>
  <c r="D270" i="14"/>
  <c r="E270" i="14"/>
  <c r="F270" i="14"/>
  <c r="G270" i="14"/>
  <c r="H270" i="14"/>
  <c r="I270" i="14"/>
  <c r="J270" i="14"/>
  <c r="K270" i="14"/>
  <c r="L270" i="14"/>
  <c r="M270" i="14"/>
  <c r="N270" i="14"/>
  <c r="O270" i="14"/>
  <c r="P270" i="14"/>
  <c r="Q270" i="14"/>
  <c r="R270" i="14"/>
  <c r="S270" i="14"/>
  <c r="T270" i="14"/>
  <c r="U270" i="14"/>
  <c r="V270" i="14"/>
  <c r="W270" i="14"/>
  <c r="X270" i="14"/>
  <c r="Y270" i="14"/>
  <c r="Z270" i="14"/>
  <c r="AA270" i="14"/>
  <c r="AB270" i="14"/>
  <c r="AC270" i="14"/>
  <c r="AD270" i="14"/>
  <c r="AE270" i="14"/>
  <c r="AF270" i="14"/>
  <c r="C271" i="14"/>
  <c r="D271" i="14"/>
  <c r="E271" i="14"/>
  <c r="F271" i="14"/>
  <c r="G271" i="14"/>
  <c r="H271" i="14"/>
  <c r="I271" i="14"/>
  <c r="J271" i="14"/>
  <c r="K271" i="14"/>
  <c r="L271" i="14"/>
  <c r="M271" i="14"/>
  <c r="N271" i="14"/>
  <c r="O271" i="14"/>
  <c r="P271" i="14"/>
  <c r="Q271" i="14"/>
  <c r="R271" i="14"/>
  <c r="S271" i="14"/>
  <c r="T271" i="14"/>
  <c r="U271" i="14"/>
  <c r="V271" i="14"/>
  <c r="W271" i="14"/>
  <c r="X271" i="14"/>
  <c r="AV271" i="14" s="1"/>
  <c r="Y271" i="14"/>
  <c r="BD271" i="14" s="1"/>
  <c r="Z271" i="14"/>
  <c r="AA271" i="14"/>
  <c r="AB271" i="14"/>
  <c r="AC271" i="14"/>
  <c r="AD271" i="14"/>
  <c r="AE271" i="14"/>
  <c r="AF271" i="14"/>
  <c r="C272" i="14"/>
  <c r="D272" i="14"/>
  <c r="E272" i="14"/>
  <c r="F272" i="14"/>
  <c r="G272" i="14"/>
  <c r="H272" i="14"/>
  <c r="I272" i="14"/>
  <c r="J272" i="14"/>
  <c r="K272" i="14"/>
  <c r="L272" i="14"/>
  <c r="M272" i="14"/>
  <c r="N272" i="14"/>
  <c r="O272" i="14"/>
  <c r="P272" i="14"/>
  <c r="Q272" i="14"/>
  <c r="R272" i="14"/>
  <c r="S272" i="14"/>
  <c r="T272" i="14"/>
  <c r="U272" i="14"/>
  <c r="V272" i="14"/>
  <c r="W272" i="14"/>
  <c r="X272" i="14"/>
  <c r="Y272" i="14"/>
  <c r="Z272" i="14"/>
  <c r="AA272" i="14"/>
  <c r="AB272" i="14"/>
  <c r="AC272" i="14"/>
  <c r="AD272" i="14"/>
  <c r="AE272" i="14"/>
  <c r="AF272" i="14"/>
  <c r="C273" i="14"/>
  <c r="D273" i="14"/>
  <c r="E273" i="14"/>
  <c r="F273" i="14"/>
  <c r="G273" i="14"/>
  <c r="H273" i="14"/>
  <c r="I273" i="14"/>
  <c r="J273" i="14"/>
  <c r="K273" i="14"/>
  <c r="L273" i="14"/>
  <c r="M273" i="14"/>
  <c r="N273" i="14"/>
  <c r="O273" i="14"/>
  <c r="P273" i="14"/>
  <c r="Q273" i="14"/>
  <c r="R273" i="14"/>
  <c r="S273" i="14"/>
  <c r="T273" i="14"/>
  <c r="U273" i="14"/>
  <c r="V273" i="14"/>
  <c r="W273" i="14"/>
  <c r="X273" i="14"/>
  <c r="Y273" i="14"/>
  <c r="Z273" i="14"/>
  <c r="AA273" i="14"/>
  <c r="AB273" i="14"/>
  <c r="AC273" i="14"/>
  <c r="AD273" i="14"/>
  <c r="AE273" i="14"/>
  <c r="AF273" i="14"/>
  <c r="C274" i="14"/>
  <c r="D274" i="14"/>
  <c r="E274" i="14"/>
  <c r="F274" i="14"/>
  <c r="G274" i="14"/>
  <c r="H274" i="14"/>
  <c r="I274" i="14"/>
  <c r="J274" i="14"/>
  <c r="K274" i="14"/>
  <c r="L274" i="14"/>
  <c r="M274" i="14"/>
  <c r="N274" i="14"/>
  <c r="O274" i="14"/>
  <c r="P274" i="14"/>
  <c r="Q274" i="14"/>
  <c r="R274" i="14"/>
  <c r="S274" i="14"/>
  <c r="T274" i="14"/>
  <c r="U274" i="14"/>
  <c r="V274" i="14"/>
  <c r="W274" i="14"/>
  <c r="X274" i="14"/>
  <c r="Y274" i="14"/>
  <c r="Z274" i="14"/>
  <c r="AA274" i="14"/>
  <c r="AB274" i="14"/>
  <c r="AC274" i="14"/>
  <c r="AD274" i="14"/>
  <c r="AE274" i="14"/>
  <c r="AF274" i="14"/>
  <c r="C275" i="14"/>
  <c r="D275" i="14"/>
  <c r="E275" i="14"/>
  <c r="F275" i="14"/>
  <c r="G275" i="14"/>
  <c r="H275" i="14"/>
  <c r="I275" i="14"/>
  <c r="J275" i="14"/>
  <c r="K275" i="14"/>
  <c r="L275" i="14"/>
  <c r="M275" i="14"/>
  <c r="N275" i="14"/>
  <c r="O275" i="14"/>
  <c r="P275" i="14"/>
  <c r="Q275" i="14"/>
  <c r="R275" i="14"/>
  <c r="S275" i="14"/>
  <c r="T275" i="14"/>
  <c r="U275" i="14"/>
  <c r="V275" i="14"/>
  <c r="W275" i="14"/>
  <c r="X275" i="14"/>
  <c r="Y275" i="14"/>
  <c r="Z275" i="14"/>
  <c r="AA275" i="14"/>
  <c r="AB275" i="14"/>
  <c r="AC275" i="14"/>
  <c r="AD275" i="14"/>
  <c r="AE275" i="14"/>
  <c r="AF275" i="14"/>
  <c r="C276" i="14"/>
  <c r="D276" i="14"/>
  <c r="E276" i="14"/>
  <c r="F276" i="14"/>
  <c r="G276" i="14"/>
  <c r="H276" i="14"/>
  <c r="I276" i="14"/>
  <c r="J276" i="14"/>
  <c r="K276" i="14"/>
  <c r="L276" i="14"/>
  <c r="M276" i="14"/>
  <c r="N276" i="14"/>
  <c r="O276" i="14"/>
  <c r="P276" i="14"/>
  <c r="Q276" i="14"/>
  <c r="R276" i="14"/>
  <c r="S276" i="14"/>
  <c r="T276" i="14"/>
  <c r="U276" i="14"/>
  <c r="V276" i="14"/>
  <c r="W276" i="14"/>
  <c r="X276" i="14"/>
  <c r="Y276" i="14"/>
  <c r="Z276" i="14"/>
  <c r="AA276" i="14"/>
  <c r="AB276" i="14"/>
  <c r="AC276" i="14"/>
  <c r="AD276" i="14"/>
  <c r="AE276" i="14"/>
  <c r="AF276" i="14"/>
  <c r="C277" i="14"/>
  <c r="D277" i="14"/>
  <c r="E277" i="14"/>
  <c r="F277" i="14"/>
  <c r="G277" i="14"/>
  <c r="H277" i="14"/>
  <c r="I277" i="14"/>
  <c r="J277" i="14"/>
  <c r="K277" i="14"/>
  <c r="L277" i="14"/>
  <c r="M277" i="14"/>
  <c r="N277" i="14"/>
  <c r="O277" i="14"/>
  <c r="P277" i="14"/>
  <c r="Q277" i="14"/>
  <c r="R277" i="14"/>
  <c r="S277" i="14"/>
  <c r="T277" i="14"/>
  <c r="U277" i="14"/>
  <c r="V277" i="14"/>
  <c r="W277" i="14"/>
  <c r="X277" i="14"/>
  <c r="Y277" i="14"/>
  <c r="Z277" i="14"/>
  <c r="AA277" i="14"/>
  <c r="AB277" i="14"/>
  <c r="AC277" i="14"/>
  <c r="AD277" i="14"/>
  <c r="AE277" i="14"/>
  <c r="AF277" i="14"/>
  <c r="C278" i="14"/>
  <c r="D278" i="14"/>
  <c r="E278" i="14"/>
  <c r="F278" i="14"/>
  <c r="G278" i="14"/>
  <c r="H278" i="14"/>
  <c r="I278" i="14"/>
  <c r="J278" i="14"/>
  <c r="K278" i="14"/>
  <c r="L278" i="14"/>
  <c r="M278" i="14"/>
  <c r="N278" i="14"/>
  <c r="O278" i="14"/>
  <c r="P278" i="14"/>
  <c r="Q278" i="14"/>
  <c r="R278" i="14"/>
  <c r="S278" i="14"/>
  <c r="T278" i="14"/>
  <c r="U278" i="14"/>
  <c r="V278" i="14"/>
  <c r="W278" i="14"/>
  <c r="X278" i="14"/>
  <c r="Y278" i="14"/>
  <c r="Z278" i="14"/>
  <c r="AA278" i="14"/>
  <c r="AB278" i="14"/>
  <c r="AC278" i="14"/>
  <c r="AD278" i="14"/>
  <c r="AE278" i="14"/>
  <c r="AF278" i="14"/>
  <c r="C279" i="14"/>
  <c r="D279" i="14"/>
  <c r="E279" i="14"/>
  <c r="F279" i="14"/>
  <c r="G279" i="14"/>
  <c r="H279" i="14"/>
  <c r="I279" i="14"/>
  <c r="J279" i="14"/>
  <c r="K279" i="14"/>
  <c r="L279" i="14"/>
  <c r="M279" i="14"/>
  <c r="N279" i="14"/>
  <c r="O279" i="14"/>
  <c r="P279" i="14"/>
  <c r="Q279" i="14"/>
  <c r="R279" i="14"/>
  <c r="S279" i="14"/>
  <c r="T279" i="14"/>
  <c r="U279" i="14"/>
  <c r="V279" i="14"/>
  <c r="W279" i="14"/>
  <c r="X279" i="14"/>
  <c r="Y279" i="14"/>
  <c r="Z279" i="14"/>
  <c r="AA279" i="14"/>
  <c r="AB279" i="14"/>
  <c r="AC279" i="14"/>
  <c r="AD279" i="14"/>
  <c r="AE279" i="14"/>
  <c r="AF279" i="14"/>
  <c r="C280" i="14"/>
  <c r="D280" i="14"/>
  <c r="E280" i="14"/>
  <c r="F280" i="14"/>
  <c r="G280" i="14"/>
  <c r="H280" i="14"/>
  <c r="I280" i="14"/>
  <c r="J280" i="14"/>
  <c r="K280" i="14"/>
  <c r="L280" i="14"/>
  <c r="M280" i="14"/>
  <c r="N280" i="14"/>
  <c r="O280" i="14"/>
  <c r="P280" i="14"/>
  <c r="Q280" i="14"/>
  <c r="R280" i="14"/>
  <c r="S280" i="14"/>
  <c r="T280" i="14"/>
  <c r="U280" i="14"/>
  <c r="V280" i="14"/>
  <c r="W280" i="14"/>
  <c r="X280" i="14"/>
  <c r="AV280" i="14" s="1"/>
  <c r="Y280" i="14"/>
  <c r="BD280" i="14" s="1"/>
  <c r="Z280" i="14"/>
  <c r="AA280" i="14"/>
  <c r="AB280" i="14"/>
  <c r="AC280" i="14"/>
  <c r="AD280" i="14"/>
  <c r="AE280" i="14"/>
  <c r="AF280" i="14"/>
  <c r="C281" i="14"/>
  <c r="D281" i="14"/>
  <c r="E281" i="14"/>
  <c r="F281" i="14"/>
  <c r="G281" i="14"/>
  <c r="H281" i="14"/>
  <c r="I281" i="14"/>
  <c r="J281" i="14"/>
  <c r="K281" i="14"/>
  <c r="L281" i="14"/>
  <c r="M281" i="14"/>
  <c r="N281" i="14"/>
  <c r="O281" i="14"/>
  <c r="P281" i="14"/>
  <c r="Q281" i="14"/>
  <c r="R281" i="14"/>
  <c r="S281" i="14"/>
  <c r="T281" i="14"/>
  <c r="U281" i="14"/>
  <c r="V281" i="14"/>
  <c r="W281" i="14"/>
  <c r="X281" i="14"/>
  <c r="Y281" i="14"/>
  <c r="Z281" i="14"/>
  <c r="AA281" i="14"/>
  <c r="AB281" i="14"/>
  <c r="AC281" i="14"/>
  <c r="AD281" i="14"/>
  <c r="AE281" i="14"/>
  <c r="AF281" i="14"/>
  <c r="C282" i="14"/>
  <c r="D282" i="14"/>
  <c r="E282" i="14"/>
  <c r="F282" i="14"/>
  <c r="G282" i="14"/>
  <c r="H282" i="14"/>
  <c r="I282" i="14"/>
  <c r="J282" i="14"/>
  <c r="K282" i="14"/>
  <c r="L282" i="14"/>
  <c r="M282" i="14"/>
  <c r="N282" i="14"/>
  <c r="O282" i="14"/>
  <c r="P282" i="14"/>
  <c r="Q282" i="14"/>
  <c r="R282" i="14"/>
  <c r="S282" i="14"/>
  <c r="T282" i="14"/>
  <c r="U282" i="14"/>
  <c r="V282" i="14"/>
  <c r="W282" i="14"/>
  <c r="X282" i="14"/>
  <c r="Y282" i="14"/>
  <c r="Z282" i="14"/>
  <c r="AA282" i="14"/>
  <c r="AB282" i="14"/>
  <c r="AC282" i="14"/>
  <c r="AD282" i="14"/>
  <c r="AE282" i="14"/>
  <c r="AF282" i="14"/>
  <c r="C283" i="14"/>
  <c r="D283" i="14"/>
  <c r="E283" i="14"/>
  <c r="F283" i="14"/>
  <c r="G283" i="14"/>
  <c r="H283" i="14"/>
  <c r="I283" i="14"/>
  <c r="J283" i="14"/>
  <c r="K283" i="14"/>
  <c r="L283" i="14"/>
  <c r="M283" i="14"/>
  <c r="N283" i="14"/>
  <c r="O283" i="14"/>
  <c r="P283" i="14"/>
  <c r="Q283" i="14"/>
  <c r="R283" i="14"/>
  <c r="S283" i="14"/>
  <c r="T283" i="14"/>
  <c r="U283" i="14"/>
  <c r="V283" i="14"/>
  <c r="W283" i="14"/>
  <c r="X283" i="14"/>
  <c r="Y283" i="14"/>
  <c r="Z283" i="14"/>
  <c r="AA283" i="14"/>
  <c r="AB283" i="14"/>
  <c r="AC283" i="14"/>
  <c r="AD283" i="14"/>
  <c r="AE283" i="14"/>
  <c r="AF283" i="14"/>
  <c r="C284" i="14"/>
  <c r="D284" i="14"/>
  <c r="E284" i="14"/>
  <c r="F284" i="14"/>
  <c r="G284" i="14"/>
  <c r="H284" i="14"/>
  <c r="I284" i="14"/>
  <c r="J284" i="14"/>
  <c r="K284" i="14"/>
  <c r="L284" i="14"/>
  <c r="M284" i="14"/>
  <c r="N284" i="14"/>
  <c r="O284" i="14"/>
  <c r="P284" i="14"/>
  <c r="Q284" i="14"/>
  <c r="R284" i="14"/>
  <c r="S284" i="14"/>
  <c r="T284" i="14"/>
  <c r="U284" i="14"/>
  <c r="V284" i="14"/>
  <c r="W284" i="14"/>
  <c r="X284" i="14"/>
  <c r="Y284" i="14"/>
  <c r="Z284" i="14"/>
  <c r="AA284" i="14"/>
  <c r="AB284" i="14"/>
  <c r="AC284" i="14"/>
  <c r="AD284" i="14"/>
  <c r="AE284" i="14"/>
  <c r="AF284" i="14"/>
  <c r="C285" i="14"/>
  <c r="D285" i="14"/>
  <c r="E285" i="14"/>
  <c r="F285" i="14"/>
  <c r="G285" i="14"/>
  <c r="H285" i="14"/>
  <c r="I285" i="14"/>
  <c r="J285" i="14"/>
  <c r="K285" i="14"/>
  <c r="L285" i="14"/>
  <c r="M285" i="14"/>
  <c r="N285" i="14"/>
  <c r="O285" i="14"/>
  <c r="P285" i="14"/>
  <c r="Q285" i="14"/>
  <c r="R285" i="14"/>
  <c r="S285" i="14"/>
  <c r="T285" i="14"/>
  <c r="U285" i="14"/>
  <c r="V285" i="14"/>
  <c r="W285" i="14"/>
  <c r="X285" i="14"/>
  <c r="Y285" i="14"/>
  <c r="Z285" i="14"/>
  <c r="AA285" i="14"/>
  <c r="AB285" i="14"/>
  <c r="AC285" i="14"/>
  <c r="AD285" i="14"/>
  <c r="AE285" i="14"/>
  <c r="AF285" i="14"/>
  <c r="C286" i="14"/>
  <c r="D286" i="14"/>
  <c r="E286" i="14"/>
  <c r="F286" i="14"/>
  <c r="G286" i="14"/>
  <c r="H286" i="14"/>
  <c r="I286" i="14"/>
  <c r="J286" i="14"/>
  <c r="K286" i="14"/>
  <c r="L286" i="14"/>
  <c r="M286" i="14"/>
  <c r="N286" i="14"/>
  <c r="O286" i="14"/>
  <c r="P286" i="14"/>
  <c r="Q286" i="14"/>
  <c r="R286" i="14"/>
  <c r="S286" i="14"/>
  <c r="T286" i="14"/>
  <c r="U286" i="14"/>
  <c r="V286" i="14"/>
  <c r="W286" i="14"/>
  <c r="X286" i="14"/>
  <c r="Y286" i="14"/>
  <c r="Z286" i="14"/>
  <c r="AA286" i="14"/>
  <c r="AB286" i="14"/>
  <c r="AC286" i="14"/>
  <c r="AD286" i="14"/>
  <c r="AE286" i="14"/>
  <c r="AF286" i="14"/>
  <c r="C287" i="14"/>
  <c r="D287" i="14"/>
  <c r="E287" i="14"/>
  <c r="F287" i="14"/>
  <c r="G287" i="14"/>
  <c r="H287" i="14"/>
  <c r="I287" i="14"/>
  <c r="J287" i="14"/>
  <c r="K287" i="14"/>
  <c r="L287" i="14"/>
  <c r="M287" i="14"/>
  <c r="N287" i="14"/>
  <c r="O287" i="14"/>
  <c r="P287" i="14"/>
  <c r="Q287" i="14"/>
  <c r="R287" i="14"/>
  <c r="S287" i="14"/>
  <c r="T287" i="14"/>
  <c r="U287" i="14"/>
  <c r="V287" i="14"/>
  <c r="W287" i="14"/>
  <c r="X287" i="14"/>
  <c r="Y287" i="14"/>
  <c r="Z287" i="14"/>
  <c r="AA287" i="14"/>
  <c r="AB287" i="14"/>
  <c r="AC287" i="14"/>
  <c r="AD287" i="14"/>
  <c r="AE287" i="14"/>
  <c r="AF287" i="14"/>
  <c r="C288" i="14"/>
  <c r="D288" i="14"/>
  <c r="E288" i="14"/>
  <c r="F288" i="14"/>
  <c r="G288" i="14"/>
  <c r="H288" i="14"/>
  <c r="I288" i="14"/>
  <c r="J288" i="14"/>
  <c r="K288" i="14"/>
  <c r="L288" i="14"/>
  <c r="M288" i="14"/>
  <c r="N288" i="14"/>
  <c r="O288" i="14"/>
  <c r="P288" i="14"/>
  <c r="Q288" i="14"/>
  <c r="R288" i="14"/>
  <c r="S288" i="14"/>
  <c r="T288" i="14"/>
  <c r="U288" i="14"/>
  <c r="V288" i="14"/>
  <c r="W288" i="14"/>
  <c r="X288" i="14"/>
  <c r="Y288" i="14"/>
  <c r="Z288" i="14"/>
  <c r="AA288" i="14"/>
  <c r="AB288" i="14"/>
  <c r="AC288" i="14"/>
  <c r="AD288" i="14"/>
  <c r="AE288" i="14"/>
  <c r="AF288" i="14"/>
  <c r="C289" i="14"/>
  <c r="D289" i="14"/>
  <c r="E289" i="14"/>
  <c r="F289" i="14"/>
  <c r="G289" i="14"/>
  <c r="H289" i="14"/>
  <c r="I289" i="14"/>
  <c r="J289" i="14"/>
  <c r="K289" i="14"/>
  <c r="L289" i="14"/>
  <c r="M289" i="14"/>
  <c r="N289" i="14"/>
  <c r="O289" i="14"/>
  <c r="P289" i="14"/>
  <c r="Q289" i="14"/>
  <c r="R289" i="14"/>
  <c r="S289" i="14"/>
  <c r="T289" i="14"/>
  <c r="U289" i="14"/>
  <c r="V289" i="14"/>
  <c r="W289" i="14"/>
  <c r="X289" i="14"/>
  <c r="Y289" i="14"/>
  <c r="Z289" i="14"/>
  <c r="AA289" i="14"/>
  <c r="AB289" i="14"/>
  <c r="AC289" i="14"/>
  <c r="AD289" i="14"/>
  <c r="AE289" i="14"/>
  <c r="AF289" i="14"/>
  <c r="C290" i="14"/>
  <c r="D290" i="14"/>
  <c r="E290" i="14"/>
  <c r="F290" i="14"/>
  <c r="G290" i="14"/>
  <c r="H290" i="14"/>
  <c r="I290" i="14"/>
  <c r="J290" i="14"/>
  <c r="K290" i="14"/>
  <c r="L290" i="14"/>
  <c r="M290" i="14"/>
  <c r="N290" i="14"/>
  <c r="O290" i="14"/>
  <c r="P290" i="14"/>
  <c r="Q290" i="14"/>
  <c r="R290" i="14"/>
  <c r="S290" i="14"/>
  <c r="T290" i="14"/>
  <c r="U290" i="14"/>
  <c r="V290" i="14"/>
  <c r="W290" i="14"/>
  <c r="X290" i="14"/>
  <c r="Y290" i="14"/>
  <c r="Z290" i="14"/>
  <c r="AA290" i="14"/>
  <c r="AB290" i="14"/>
  <c r="AC290" i="14"/>
  <c r="AD290" i="14"/>
  <c r="AE290" i="14"/>
  <c r="AF290" i="14"/>
  <c r="C291" i="14"/>
  <c r="D291" i="14"/>
  <c r="E291" i="14"/>
  <c r="F291" i="14"/>
  <c r="G291" i="14"/>
  <c r="H291" i="14"/>
  <c r="I291" i="14"/>
  <c r="J291" i="14"/>
  <c r="K291" i="14"/>
  <c r="L291" i="14"/>
  <c r="M291" i="14"/>
  <c r="N291" i="14"/>
  <c r="O291" i="14"/>
  <c r="P291" i="14"/>
  <c r="Q291" i="14"/>
  <c r="R291" i="14"/>
  <c r="S291" i="14"/>
  <c r="T291" i="14"/>
  <c r="U291" i="14"/>
  <c r="V291" i="14"/>
  <c r="W291" i="14"/>
  <c r="X291" i="14"/>
  <c r="Y291" i="14"/>
  <c r="Z291" i="14"/>
  <c r="AA291" i="14"/>
  <c r="AB291" i="14"/>
  <c r="AC291" i="14"/>
  <c r="AD291" i="14"/>
  <c r="AE291" i="14"/>
  <c r="AF291" i="14"/>
  <c r="C292" i="14"/>
  <c r="D292" i="14"/>
  <c r="E292" i="14"/>
  <c r="F292" i="14"/>
  <c r="G292" i="14"/>
  <c r="H292" i="14"/>
  <c r="I292" i="14"/>
  <c r="J292" i="14"/>
  <c r="K292" i="14"/>
  <c r="L292" i="14"/>
  <c r="M292" i="14"/>
  <c r="N292" i="14"/>
  <c r="O292" i="14"/>
  <c r="P292" i="14"/>
  <c r="Q292" i="14"/>
  <c r="R292" i="14"/>
  <c r="S292" i="14"/>
  <c r="T292" i="14"/>
  <c r="U292" i="14"/>
  <c r="V292" i="14"/>
  <c r="W292" i="14"/>
  <c r="X292" i="14"/>
  <c r="Y292" i="14"/>
  <c r="Z292" i="14"/>
  <c r="AA292" i="14"/>
  <c r="AB292" i="14"/>
  <c r="AC292" i="14"/>
  <c r="AD292" i="14"/>
  <c r="AE292" i="14"/>
  <c r="AF292" i="14"/>
  <c r="C293" i="14"/>
  <c r="D293" i="14"/>
  <c r="E293" i="14"/>
  <c r="F293" i="14"/>
  <c r="G293" i="14"/>
  <c r="H293" i="14"/>
  <c r="I293" i="14"/>
  <c r="J293" i="14"/>
  <c r="K293" i="14"/>
  <c r="L293" i="14"/>
  <c r="M293" i="14"/>
  <c r="N293" i="14"/>
  <c r="O293" i="14"/>
  <c r="P293" i="14"/>
  <c r="Q293" i="14"/>
  <c r="R293" i="14"/>
  <c r="S293" i="14"/>
  <c r="T293" i="14"/>
  <c r="U293" i="14"/>
  <c r="V293" i="14"/>
  <c r="W293" i="14"/>
  <c r="X293" i="14"/>
  <c r="Y293" i="14"/>
  <c r="Z293" i="14"/>
  <c r="AA293" i="14"/>
  <c r="AB293" i="14"/>
  <c r="AC293" i="14"/>
  <c r="AD293" i="14"/>
  <c r="AE293" i="14"/>
  <c r="AF293" i="14"/>
  <c r="C294" i="14"/>
  <c r="D294" i="14"/>
  <c r="E294" i="14"/>
  <c r="F294" i="14"/>
  <c r="G294" i="14"/>
  <c r="H294" i="14"/>
  <c r="I294" i="14"/>
  <c r="J294" i="14"/>
  <c r="K294" i="14"/>
  <c r="L294" i="14"/>
  <c r="M294" i="14"/>
  <c r="N294" i="14"/>
  <c r="O294" i="14"/>
  <c r="P294" i="14"/>
  <c r="Q294" i="14"/>
  <c r="R294" i="14"/>
  <c r="S294" i="14"/>
  <c r="T294" i="14"/>
  <c r="U294" i="14"/>
  <c r="V294" i="14"/>
  <c r="W294" i="14"/>
  <c r="X294" i="14"/>
  <c r="Y294" i="14"/>
  <c r="Z294" i="14"/>
  <c r="AA294" i="14"/>
  <c r="AB294" i="14"/>
  <c r="AC294" i="14"/>
  <c r="AD294" i="14"/>
  <c r="AE294" i="14"/>
  <c r="AF294" i="14"/>
  <c r="C295" i="14"/>
  <c r="D295" i="14"/>
  <c r="E295" i="14"/>
  <c r="F295" i="14"/>
  <c r="G295" i="14"/>
  <c r="H295" i="14"/>
  <c r="I295" i="14"/>
  <c r="J295" i="14"/>
  <c r="K295" i="14"/>
  <c r="L295" i="14"/>
  <c r="M295" i="14"/>
  <c r="N295" i="14"/>
  <c r="O295" i="14"/>
  <c r="P295" i="14"/>
  <c r="Q295" i="14"/>
  <c r="R295" i="14"/>
  <c r="S295" i="14"/>
  <c r="T295" i="14"/>
  <c r="U295" i="14"/>
  <c r="V295" i="14"/>
  <c r="W295" i="14"/>
  <c r="X295" i="14"/>
  <c r="Y295" i="14"/>
  <c r="Z295" i="14"/>
  <c r="AA295" i="14"/>
  <c r="AB295" i="14"/>
  <c r="AC295" i="14"/>
  <c r="AD295" i="14"/>
  <c r="AE295" i="14"/>
  <c r="AF295" i="14"/>
  <c r="C296" i="14"/>
  <c r="D296" i="14"/>
  <c r="E296" i="14"/>
  <c r="F296" i="14"/>
  <c r="G296" i="14"/>
  <c r="H296" i="14"/>
  <c r="I296" i="14"/>
  <c r="J296" i="14"/>
  <c r="K296" i="14"/>
  <c r="L296" i="14"/>
  <c r="M296" i="14"/>
  <c r="N296" i="14"/>
  <c r="O296" i="14"/>
  <c r="P296" i="14"/>
  <c r="Q296" i="14"/>
  <c r="R296" i="14"/>
  <c r="S296" i="14"/>
  <c r="T296" i="14"/>
  <c r="U296" i="14"/>
  <c r="V296" i="14"/>
  <c r="W296" i="14"/>
  <c r="X296" i="14"/>
  <c r="Y296" i="14"/>
  <c r="Z296" i="14"/>
  <c r="AA296" i="14"/>
  <c r="AB296" i="14"/>
  <c r="AC296" i="14"/>
  <c r="AD296" i="14"/>
  <c r="AE296" i="14"/>
  <c r="AF296" i="14"/>
  <c r="C297" i="14"/>
  <c r="D297" i="14"/>
  <c r="E297" i="14"/>
  <c r="F297" i="14"/>
  <c r="G297" i="14"/>
  <c r="H297" i="14"/>
  <c r="I297" i="14"/>
  <c r="J297" i="14"/>
  <c r="K297" i="14"/>
  <c r="L297" i="14"/>
  <c r="M297" i="14"/>
  <c r="N297" i="14"/>
  <c r="O297" i="14"/>
  <c r="P297" i="14"/>
  <c r="Q297" i="14"/>
  <c r="R297" i="14"/>
  <c r="S297" i="14"/>
  <c r="T297" i="14"/>
  <c r="U297" i="14"/>
  <c r="V297" i="14"/>
  <c r="W297" i="14"/>
  <c r="X297" i="14"/>
  <c r="Y297" i="14"/>
  <c r="Z297" i="14"/>
  <c r="AA297" i="14"/>
  <c r="AB297" i="14"/>
  <c r="AC297" i="14"/>
  <c r="AD297" i="14"/>
  <c r="AE297" i="14"/>
  <c r="AF297" i="14"/>
  <c r="C298" i="14"/>
  <c r="D298" i="14"/>
  <c r="E298" i="14"/>
  <c r="F298" i="14"/>
  <c r="G298" i="14"/>
  <c r="H298" i="14"/>
  <c r="I298" i="14"/>
  <c r="J298" i="14"/>
  <c r="K298" i="14"/>
  <c r="L298" i="14"/>
  <c r="M298" i="14"/>
  <c r="N298" i="14"/>
  <c r="O298" i="14"/>
  <c r="P298" i="14"/>
  <c r="Q298" i="14"/>
  <c r="R298" i="14"/>
  <c r="S298" i="14"/>
  <c r="T298" i="14"/>
  <c r="U298" i="14"/>
  <c r="V298" i="14"/>
  <c r="W298" i="14"/>
  <c r="X298" i="14"/>
  <c r="Y298" i="14"/>
  <c r="Z298" i="14"/>
  <c r="AA298" i="14"/>
  <c r="AB298" i="14"/>
  <c r="AC298" i="14"/>
  <c r="AD298" i="14"/>
  <c r="AE298" i="14"/>
  <c r="AF298" i="14"/>
  <c r="C299" i="14"/>
  <c r="D299" i="14"/>
  <c r="E299" i="14"/>
  <c r="F299" i="14"/>
  <c r="G299" i="14"/>
  <c r="H299" i="14"/>
  <c r="I299" i="14"/>
  <c r="J299" i="14"/>
  <c r="K299" i="14"/>
  <c r="L299" i="14"/>
  <c r="M299" i="14"/>
  <c r="N299" i="14"/>
  <c r="O299" i="14"/>
  <c r="P299" i="14"/>
  <c r="Q299" i="14"/>
  <c r="R299" i="14"/>
  <c r="S299" i="14"/>
  <c r="T299" i="14"/>
  <c r="U299" i="14"/>
  <c r="V299" i="14"/>
  <c r="W299" i="14"/>
  <c r="X299" i="14"/>
  <c r="Y299" i="14"/>
  <c r="Z299" i="14"/>
  <c r="AA299" i="14"/>
  <c r="AB299" i="14"/>
  <c r="AC299" i="14"/>
  <c r="AD299" i="14"/>
  <c r="AE299" i="14"/>
  <c r="AF299" i="14"/>
  <c r="C300" i="14"/>
  <c r="D300" i="14"/>
  <c r="E300" i="14"/>
  <c r="F300" i="14"/>
  <c r="G300" i="14"/>
  <c r="H300" i="14"/>
  <c r="I300" i="14"/>
  <c r="J300" i="14"/>
  <c r="K300" i="14"/>
  <c r="L300" i="14"/>
  <c r="M300" i="14"/>
  <c r="N300" i="14"/>
  <c r="O300" i="14"/>
  <c r="P300" i="14"/>
  <c r="Q300" i="14"/>
  <c r="R300" i="14"/>
  <c r="S300" i="14"/>
  <c r="T300" i="14"/>
  <c r="U300" i="14"/>
  <c r="V300" i="14"/>
  <c r="W300" i="14"/>
  <c r="X300" i="14"/>
  <c r="Y300" i="14"/>
  <c r="Z300" i="14"/>
  <c r="AA300" i="14"/>
  <c r="AB300" i="14"/>
  <c r="AC300" i="14"/>
  <c r="AD300" i="14"/>
  <c r="AE300" i="14"/>
  <c r="AF300" i="14"/>
  <c r="C301" i="14"/>
  <c r="D301" i="14"/>
  <c r="E301" i="14"/>
  <c r="F301" i="14"/>
  <c r="G301" i="14"/>
  <c r="H301" i="14"/>
  <c r="I301" i="14"/>
  <c r="J301" i="14"/>
  <c r="K301" i="14"/>
  <c r="L301" i="14"/>
  <c r="M301" i="14"/>
  <c r="N301" i="14"/>
  <c r="O301" i="14"/>
  <c r="P301" i="14"/>
  <c r="Q301" i="14"/>
  <c r="R301" i="14"/>
  <c r="S301" i="14"/>
  <c r="T301" i="14"/>
  <c r="U301" i="14"/>
  <c r="V301" i="14"/>
  <c r="W301" i="14"/>
  <c r="X301" i="14"/>
  <c r="AV301" i="14" s="1"/>
  <c r="Y301" i="14"/>
  <c r="BD301" i="14" s="1"/>
  <c r="Z301" i="14"/>
  <c r="AA301" i="14"/>
  <c r="AB301" i="14"/>
  <c r="AC301" i="14"/>
  <c r="AD301" i="14"/>
  <c r="AE301" i="14"/>
  <c r="AF301" i="14"/>
  <c r="C302" i="14"/>
  <c r="D302" i="14"/>
  <c r="E302" i="14"/>
  <c r="F302" i="14"/>
  <c r="G302" i="14"/>
  <c r="H302" i="14"/>
  <c r="I302" i="14"/>
  <c r="J302" i="14"/>
  <c r="K302" i="14"/>
  <c r="L302" i="14"/>
  <c r="M302" i="14"/>
  <c r="N302" i="14"/>
  <c r="O302" i="14"/>
  <c r="P302" i="14"/>
  <c r="Q302" i="14"/>
  <c r="R302" i="14"/>
  <c r="S302" i="14"/>
  <c r="T302" i="14"/>
  <c r="U302" i="14"/>
  <c r="V302" i="14"/>
  <c r="W302" i="14"/>
  <c r="X302" i="14"/>
  <c r="AV302" i="14" s="1"/>
  <c r="Y302" i="14"/>
  <c r="BD302" i="14" s="1"/>
  <c r="Z302" i="14"/>
  <c r="AA302" i="14"/>
  <c r="AB302" i="14"/>
  <c r="AC302" i="14"/>
  <c r="AD302" i="14"/>
  <c r="AE302" i="14"/>
  <c r="AF302" i="14"/>
  <c r="C303" i="14"/>
  <c r="D303" i="14"/>
  <c r="E303" i="14"/>
  <c r="F303" i="14"/>
  <c r="G303" i="14"/>
  <c r="H303" i="14"/>
  <c r="I303" i="14"/>
  <c r="J303" i="14"/>
  <c r="K303" i="14"/>
  <c r="L303" i="14"/>
  <c r="M303" i="14"/>
  <c r="N303" i="14"/>
  <c r="O303" i="14"/>
  <c r="P303" i="14"/>
  <c r="Q303" i="14"/>
  <c r="R303" i="14"/>
  <c r="S303" i="14"/>
  <c r="T303" i="14"/>
  <c r="U303" i="14"/>
  <c r="V303" i="14"/>
  <c r="W303" i="14"/>
  <c r="X303" i="14"/>
  <c r="AV303" i="14" s="1"/>
  <c r="Y303" i="14"/>
  <c r="BD303" i="14" s="1"/>
  <c r="Z303" i="14"/>
  <c r="AA303" i="14"/>
  <c r="AB303" i="14"/>
  <c r="AC303" i="14"/>
  <c r="AD303" i="14"/>
  <c r="AE303" i="14"/>
  <c r="AF303" i="14"/>
  <c r="C304" i="14"/>
  <c r="D304" i="14"/>
  <c r="E304" i="14"/>
  <c r="F304" i="14"/>
  <c r="G304" i="14"/>
  <c r="H304" i="14"/>
  <c r="I304" i="14"/>
  <c r="J304" i="14"/>
  <c r="K304" i="14"/>
  <c r="L304" i="14"/>
  <c r="M304" i="14"/>
  <c r="N304" i="14"/>
  <c r="O304" i="14"/>
  <c r="P304" i="14"/>
  <c r="Q304" i="14"/>
  <c r="R304" i="14"/>
  <c r="S304" i="14"/>
  <c r="T304" i="14"/>
  <c r="U304" i="14"/>
  <c r="V304" i="14"/>
  <c r="W304" i="14"/>
  <c r="X304" i="14"/>
  <c r="AV304" i="14" s="1"/>
  <c r="Y304" i="14"/>
  <c r="BD304" i="14" s="1"/>
  <c r="Z304" i="14"/>
  <c r="AA304" i="14"/>
  <c r="AB304" i="14"/>
  <c r="AC304" i="14"/>
  <c r="AD304" i="14"/>
  <c r="AE304" i="14"/>
  <c r="AF304" i="14"/>
  <c r="C305" i="14"/>
  <c r="D305" i="14"/>
  <c r="E305" i="14"/>
  <c r="F305" i="14"/>
  <c r="G305" i="14"/>
  <c r="H305" i="14"/>
  <c r="I305" i="14"/>
  <c r="J305" i="14"/>
  <c r="K305" i="14"/>
  <c r="L305" i="14"/>
  <c r="M305" i="14"/>
  <c r="N305" i="14"/>
  <c r="O305" i="14"/>
  <c r="P305" i="14"/>
  <c r="Q305" i="14"/>
  <c r="R305" i="14"/>
  <c r="S305" i="14"/>
  <c r="T305" i="14"/>
  <c r="U305" i="14"/>
  <c r="V305" i="14"/>
  <c r="W305" i="14"/>
  <c r="X305" i="14"/>
  <c r="AV305" i="14" s="1"/>
  <c r="Y305" i="14"/>
  <c r="BD305" i="14" s="1"/>
  <c r="Z305" i="14"/>
  <c r="AA305" i="14"/>
  <c r="AB305" i="14"/>
  <c r="AC305" i="14"/>
  <c r="AD305" i="14"/>
  <c r="AE305" i="14"/>
  <c r="AF305" i="14"/>
  <c r="C306" i="14"/>
  <c r="D306" i="14"/>
  <c r="E306" i="14"/>
  <c r="F306" i="14"/>
  <c r="G306" i="14"/>
  <c r="H306" i="14"/>
  <c r="I306" i="14"/>
  <c r="J306" i="14"/>
  <c r="K306" i="14"/>
  <c r="L306" i="14"/>
  <c r="M306" i="14"/>
  <c r="N306" i="14"/>
  <c r="O306" i="14"/>
  <c r="P306" i="14"/>
  <c r="Q306" i="14"/>
  <c r="R306" i="14"/>
  <c r="S306" i="14"/>
  <c r="T306" i="14"/>
  <c r="U306" i="14"/>
  <c r="V306" i="14"/>
  <c r="W306" i="14"/>
  <c r="X306" i="14"/>
  <c r="AV306" i="14" s="1"/>
  <c r="Y306" i="14"/>
  <c r="BD306" i="14" s="1"/>
  <c r="Z306" i="14"/>
  <c r="AA306" i="14"/>
  <c r="AB306" i="14"/>
  <c r="AC306" i="14"/>
  <c r="AD306" i="14"/>
  <c r="AE306" i="14"/>
  <c r="AF306" i="14"/>
  <c r="C307" i="14"/>
  <c r="D307" i="14"/>
  <c r="E307" i="14"/>
  <c r="F307" i="14"/>
  <c r="G307" i="14"/>
  <c r="H307" i="14"/>
  <c r="I307" i="14"/>
  <c r="J307" i="14"/>
  <c r="K307" i="14"/>
  <c r="L307" i="14"/>
  <c r="M307" i="14"/>
  <c r="N307" i="14"/>
  <c r="O307" i="14"/>
  <c r="P307" i="14"/>
  <c r="Q307" i="14"/>
  <c r="R307" i="14"/>
  <c r="S307" i="14"/>
  <c r="T307" i="14"/>
  <c r="U307" i="14"/>
  <c r="V307" i="14"/>
  <c r="W307" i="14"/>
  <c r="X307" i="14"/>
  <c r="AV307" i="14" s="1"/>
  <c r="Y307" i="14"/>
  <c r="BD307" i="14" s="1"/>
  <c r="Z307" i="14"/>
  <c r="AA307" i="14"/>
  <c r="AB307" i="14"/>
  <c r="AC307" i="14"/>
  <c r="AD307" i="14"/>
  <c r="AE307" i="14"/>
  <c r="AF307" i="14"/>
  <c r="C308" i="14"/>
  <c r="D308" i="14"/>
  <c r="E308" i="14"/>
  <c r="F308" i="14"/>
  <c r="G308" i="14"/>
  <c r="H308" i="14"/>
  <c r="I308" i="14"/>
  <c r="J308" i="14"/>
  <c r="K308" i="14"/>
  <c r="L308" i="14"/>
  <c r="M308" i="14"/>
  <c r="N308" i="14"/>
  <c r="O308" i="14"/>
  <c r="P308" i="14"/>
  <c r="Q308" i="14"/>
  <c r="R308" i="14"/>
  <c r="S308" i="14"/>
  <c r="T308" i="14"/>
  <c r="U308" i="14"/>
  <c r="V308" i="14"/>
  <c r="W308" i="14"/>
  <c r="X308" i="14"/>
  <c r="AV308" i="14" s="1"/>
  <c r="Y308" i="14"/>
  <c r="BD308" i="14" s="1"/>
  <c r="Z308" i="14"/>
  <c r="AA308" i="14"/>
  <c r="AB308" i="14"/>
  <c r="AC308" i="14"/>
  <c r="AD308" i="14"/>
  <c r="AE308" i="14"/>
  <c r="AF308" i="14"/>
  <c r="C309" i="14"/>
  <c r="D309" i="14"/>
  <c r="E309" i="14"/>
  <c r="F309" i="14"/>
  <c r="G309" i="14"/>
  <c r="H309" i="14"/>
  <c r="I309" i="14"/>
  <c r="J309" i="14"/>
  <c r="K309" i="14"/>
  <c r="L309" i="14"/>
  <c r="M309" i="14"/>
  <c r="N309" i="14"/>
  <c r="O309" i="14"/>
  <c r="P309" i="14"/>
  <c r="Q309" i="14"/>
  <c r="R309" i="14"/>
  <c r="S309" i="14"/>
  <c r="T309" i="14"/>
  <c r="U309" i="14"/>
  <c r="V309" i="14"/>
  <c r="W309" i="14"/>
  <c r="X309" i="14"/>
  <c r="AV309" i="14" s="1"/>
  <c r="Y309" i="14"/>
  <c r="BD309" i="14" s="1"/>
  <c r="Z309" i="14"/>
  <c r="AA309" i="14"/>
  <c r="AB309" i="14"/>
  <c r="AC309" i="14"/>
  <c r="AD309" i="14"/>
  <c r="AE309" i="14"/>
  <c r="AF309" i="14"/>
  <c r="C310" i="14"/>
  <c r="D310" i="14"/>
  <c r="E310" i="14"/>
  <c r="F310" i="14"/>
  <c r="G310" i="14"/>
  <c r="H310" i="14"/>
  <c r="I310" i="14"/>
  <c r="J310" i="14"/>
  <c r="K310" i="14"/>
  <c r="L310" i="14"/>
  <c r="M310" i="14"/>
  <c r="N310" i="14"/>
  <c r="O310" i="14"/>
  <c r="P310" i="14"/>
  <c r="Q310" i="14"/>
  <c r="R310" i="14"/>
  <c r="S310" i="14"/>
  <c r="T310" i="14"/>
  <c r="U310" i="14"/>
  <c r="V310" i="14"/>
  <c r="W310" i="14"/>
  <c r="X310" i="14"/>
  <c r="AV310" i="14" s="1"/>
  <c r="Y310" i="14"/>
  <c r="BD310" i="14" s="1"/>
  <c r="Z310" i="14"/>
  <c r="AA310" i="14"/>
  <c r="AB310" i="14"/>
  <c r="AC310" i="14"/>
  <c r="AD310" i="14"/>
  <c r="AE310" i="14"/>
  <c r="AF310" i="14"/>
  <c r="C311" i="14"/>
  <c r="D311" i="14"/>
  <c r="E311" i="14"/>
  <c r="F311" i="14"/>
  <c r="G311" i="14"/>
  <c r="H311" i="14"/>
  <c r="I311" i="14"/>
  <c r="J311" i="14"/>
  <c r="K311" i="14"/>
  <c r="L311" i="14"/>
  <c r="M311" i="14"/>
  <c r="N311" i="14"/>
  <c r="O311" i="14"/>
  <c r="P311" i="14"/>
  <c r="Q311" i="14"/>
  <c r="R311" i="14"/>
  <c r="S311" i="14"/>
  <c r="T311" i="14"/>
  <c r="U311" i="14"/>
  <c r="V311" i="14"/>
  <c r="W311" i="14"/>
  <c r="X311" i="14"/>
  <c r="AV311" i="14" s="1"/>
  <c r="Y311" i="14"/>
  <c r="BD311" i="14" s="1"/>
  <c r="Z311" i="14"/>
  <c r="AA311" i="14"/>
  <c r="AB311" i="14"/>
  <c r="AC311" i="14"/>
  <c r="AD311" i="14"/>
  <c r="AE311" i="14"/>
  <c r="AF311" i="14"/>
  <c r="C312" i="14"/>
  <c r="D312" i="14"/>
  <c r="E312" i="14"/>
  <c r="F312" i="14"/>
  <c r="G312" i="14"/>
  <c r="H312" i="14"/>
  <c r="I312" i="14"/>
  <c r="J312" i="14"/>
  <c r="K312" i="14"/>
  <c r="L312" i="14"/>
  <c r="M312" i="14"/>
  <c r="N312" i="14"/>
  <c r="O312" i="14"/>
  <c r="P312" i="14"/>
  <c r="Q312" i="14"/>
  <c r="R312" i="14"/>
  <c r="S312" i="14"/>
  <c r="T312" i="14"/>
  <c r="U312" i="14"/>
  <c r="V312" i="14"/>
  <c r="W312" i="14"/>
  <c r="X312" i="14"/>
  <c r="Y312" i="14"/>
  <c r="Z312" i="14"/>
  <c r="AA312" i="14"/>
  <c r="AB312" i="14"/>
  <c r="AC312" i="14"/>
  <c r="AD312" i="14"/>
  <c r="AE312" i="14"/>
  <c r="AF312" i="14"/>
  <c r="C313" i="14"/>
  <c r="D313" i="14"/>
  <c r="E313" i="14"/>
  <c r="F313" i="14"/>
  <c r="G313" i="14"/>
  <c r="H313" i="14"/>
  <c r="I313" i="14"/>
  <c r="J313" i="14"/>
  <c r="K313" i="14"/>
  <c r="L313" i="14"/>
  <c r="M313" i="14"/>
  <c r="N313" i="14"/>
  <c r="O313" i="14"/>
  <c r="P313" i="14"/>
  <c r="Q313" i="14"/>
  <c r="R313" i="14"/>
  <c r="S313" i="14"/>
  <c r="T313" i="14"/>
  <c r="U313" i="14"/>
  <c r="V313" i="14"/>
  <c r="W313" i="14"/>
  <c r="X313" i="14"/>
  <c r="AV313" i="14" s="1"/>
  <c r="Y313" i="14"/>
  <c r="BD313" i="14" s="1"/>
  <c r="Z313" i="14"/>
  <c r="AA313" i="14"/>
  <c r="AB313" i="14"/>
  <c r="AC313" i="14"/>
  <c r="AD313" i="14"/>
  <c r="AE313" i="14"/>
  <c r="AF313" i="14"/>
  <c r="C314" i="14"/>
  <c r="D314" i="14"/>
  <c r="E314" i="14"/>
  <c r="F314" i="14"/>
  <c r="G314" i="14"/>
  <c r="H314" i="14"/>
  <c r="I314" i="14"/>
  <c r="J314" i="14"/>
  <c r="K314" i="14"/>
  <c r="L314" i="14"/>
  <c r="M314" i="14"/>
  <c r="N314" i="14"/>
  <c r="O314" i="14"/>
  <c r="P314" i="14"/>
  <c r="Q314" i="14"/>
  <c r="R314" i="14"/>
  <c r="S314" i="14"/>
  <c r="T314" i="14"/>
  <c r="U314" i="14"/>
  <c r="V314" i="14"/>
  <c r="W314" i="14"/>
  <c r="X314" i="14"/>
  <c r="Y314" i="14"/>
  <c r="Z314" i="14"/>
  <c r="AA314" i="14"/>
  <c r="AB314" i="14"/>
  <c r="AC314" i="14"/>
  <c r="AD314" i="14"/>
  <c r="AE314" i="14"/>
  <c r="AF314" i="14"/>
  <c r="C315" i="14"/>
  <c r="D315" i="14"/>
  <c r="E315" i="14"/>
  <c r="F315" i="14"/>
  <c r="G315" i="14"/>
  <c r="H315" i="14"/>
  <c r="I315" i="14"/>
  <c r="J315" i="14"/>
  <c r="K315" i="14"/>
  <c r="L315" i="14"/>
  <c r="M315" i="14"/>
  <c r="N315" i="14"/>
  <c r="O315" i="14"/>
  <c r="P315" i="14"/>
  <c r="Q315" i="14"/>
  <c r="R315" i="14"/>
  <c r="S315" i="14"/>
  <c r="T315" i="14"/>
  <c r="U315" i="14"/>
  <c r="V315" i="14"/>
  <c r="W315" i="14"/>
  <c r="X315" i="14"/>
  <c r="Y315" i="14"/>
  <c r="Z315" i="14"/>
  <c r="AA315" i="14"/>
  <c r="AB315" i="14"/>
  <c r="AC315" i="14"/>
  <c r="AD315" i="14"/>
  <c r="AE315" i="14"/>
  <c r="AF315" i="14"/>
  <c r="C316" i="14"/>
  <c r="D316" i="14"/>
  <c r="E316" i="14"/>
  <c r="F316" i="14"/>
  <c r="G316" i="14"/>
  <c r="H316" i="14"/>
  <c r="I316" i="14"/>
  <c r="J316" i="14"/>
  <c r="K316" i="14"/>
  <c r="L316" i="14"/>
  <c r="M316" i="14"/>
  <c r="N316" i="14"/>
  <c r="O316" i="14"/>
  <c r="P316" i="14"/>
  <c r="Q316" i="14"/>
  <c r="R316" i="14"/>
  <c r="S316" i="14"/>
  <c r="T316" i="14"/>
  <c r="U316" i="14"/>
  <c r="V316" i="14"/>
  <c r="W316" i="14"/>
  <c r="X316" i="14"/>
  <c r="Y316" i="14"/>
  <c r="Z316" i="14"/>
  <c r="AA316" i="14"/>
  <c r="AB316" i="14"/>
  <c r="AC316" i="14"/>
  <c r="AD316" i="14"/>
  <c r="AE316" i="14"/>
  <c r="AF316" i="14"/>
  <c r="C317" i="14"/>
  <c r="D317" i="14"/>
  <c r="E317" i="14"/>
  <c r="F317" i="14"/>
  <c r="G317" i="14"/>
  <c r="H317" i="14"/>
  <c r="I317" i="14"/>
  <c r="J317" i="14"/>
  <c r="K317" i="14"/>
  <c r="L317" i="14"/>
  <c r="M317" i="14"/>
  <c r="N317" i="14"/>
  <c r="O317" i="14"/>
  <c r="P317" i="14"/>
  <c r="Q317" i="14"/>
  <c r="R317" i="14"/>
  <c r="S317" i="14"/>
  <c r="T317" i="14"/>
  <c r="U317" i="14"/>
  <c r="V317" i="14"/>
  <c r="W317" i="14"/>
  <c r="X317" i="14"/>
  <c r="Y317" i="14"/>
  <c r="Z317" i="14"/>
  <c r="AA317" i="14"/>
  <c r="AB317" i="14"/>
  <c r="AC317" i="14"/>
  <c r="AD317" i="14"/>
  <c r="AE317" i="14"/>
  <c r="AF317" i="14"/>
  <c r="C318" i="14"/>
  <c r="D318" i="14"/>
  <c r="E318" i="14"/>
  <c r="F318" i="14"/>
  <c r="G318" i="14"/>
  <c r="H318" i="14"/>
  <c r="I318" i="14"/>
  <c r="J318" i="14"/>
  <c r="K318" i="14"/>
  <c r="L318" i="14"/>
  <c r="M318" i="14"/>
  <c r="N318" i="14"/>
  <c r="O318" i="14"/>
  <c r="P318" i="14"/>
  <c r="Q318" i="14"/>
  <c r="R318" i="14"/>
  <c r="S318" i="14"/>
  <c r="T318" i="14"/>
  <c r="U318" i="14"/>
  <c r="V318" i="14"/>
  <c r="W318" i="14"/>
  <c r="X318" i="14"/>
  <c r="Y318" i="14"/>
  <c r="Z318" i="14"/>
  <c r="AA318" i="14"/>
  <c r="AB318" i="14"/>
  <c r="AC318" i="14"/>
  <c r="AD318" i="14"/>
  <c r="AE318" i="14"/>
  <c r="AF318" i="14"/>
  <c r="C319" i="14"/>
  <c r="D319" i="14"/>
  <c r="E319" i="14"/>
  <c r="F319" i="14"/>
  <c r="G319" i="14"/>
  <c r="H319" i="14"/>
  <c r="I319" i="14"/>
  <c r="J319" i="14"/>
  <c r="K319" i="14"/>
  <c r="L319" i="14"/>
  <c r="M319" i="14"/>
  <c r="N319" i="14"/>
  <c r="O319" i="14"/>
  <c r="P319" i="14"/>
  <c r="Q319" i="14"/>
  <c r="R319" i="14"/>
  <c r="S319" i="14"/>
  <c r="T319" i="14"/>
  <c r="U319" i="14"/>
  <c r="V319" i="14"/>
  <c r="W319" i="14"/>
  <c r="X319" i="14"/>
  <c r="Y319" i="14"/>
  <c r="Z319" i="14"/>
  <c r="AA319" i="14"/>
  <c r="AB319" i="14"/>
  <c r="AC319" i="14"/>
  <c r="AD319" i="14"/>
  <c r="AE319" i="14"/>
  <c r="AF319" i="14"/>
  <c r="C320" i="14"/>
  <c r="D320" i="14"/>
  <c r="E320" i="14"/>
  <c r="F320" i="14"/>
  <c r="G320" i="14"/>
  <c r="H320" i="14"/>
  <c r="I320" i="14"/>
  <c r="J320" i="14"/>
  <c r="K320" i="14"/>
  <c r="L320" i="14"/>
  <c r="M320" i="14"/>
  <c r="N320" i="14"/>
  <c r="O320" i="14"/>
  <c r="P320" i="14"/>
  <c r="Q320" i="14"/>
  <c r="R320" i="14"/>
  <c r="S320" i="14"/>
  <c r="T320" i="14"/>
  <c r="U320" i="14"/>
  <c r="V320" i="14"/>
  <c r="W320" i="14"/>
  <c r="X320" i="14"/>
  <c r="AV320" i="14" s="1"/>
  <c r="Y320" i="14"/>
  <c r="BD320" i="14" s="1"/>
  <c r="Z320" i="14"/>
  <c r="AA320" i="14"/>
  <c r="AB320" i="14"/>
  <c r="AC320" i="14"/>
  <c r="AD320" i="14"/>
  <c r="AE320" i="14"/>
  <c r="AF320" i="14"/>
  <c r="C321" i="14"/>
  <c r="D321" i="14"/>
  <c r="E321" i="14"/>
  <c r="F321" i="14"/>
  <c r="G321" i="14"/>
  <c r="H321" i="14"/>
  <c r="I321" i="14"/>
  <c r="J321" i="14"/>
  <c r="K321" i="14"/>
  <c r="L321" i="14"/>
  <c r="M321" i="14"/>
  <c r="N321" i="14"/>
  <c r="O321" i="14"/>
  <c r="P321" i="14"/>
  <c r="Q321" i="14"/>
  <c r="R321" i="14"/>
  <c r="S321" i="14"/>
  <c r="T321" i="14"/>
  <c r="U321" i="14"/>
  <c r="V321" i="14"/>
  <c r="W321" i="14"/>
  <c r="X321" i="14"/>
  <c r="AV321" i="14" s="1"/>
  <c r="Y321" i="14"/>
  <c r="BD321" i="14" s="1"/>
  <c r="Z321" i="14"/>
  <c r="AA321" i="14"/>
  <c r="AB321" i="14"/>
  <c r="AC321" i="14"/>
  <c r="AD321" i="14"/>
  <c r="AE321" i="14"/>
  <c r="AF321" i="14"/>
  <c r="C322" i="14"/>
  <c r="D322" i="14"/>
  <c r="E322" i="14"/>
  <c r="F322" i="14"/>
  <c r="G322" i="14"/>
  <c r="H322" i="14"/>
  <c r="I322" i="14"/>
  <c r="J322" i="14"/>
  <c r="K322" i="14"/>
  <c r="L322" i="14"/>
  <c r="M322" i="14"/>
  <c r="N322" i="14"/>
  <c r="O322" i="14"/>
  <c r="P322" i="14"/>
  <c r="Q322" i="14"/>
  <c r="R322" i="14"/>
  <c r="S322" i="14"/>
  <c r="T322" i="14"/>
  <c r="U322" i="14"/>
  <c r="V322" i="14"/>
  <c r="W322" i="14"/>
  <c r="X322" i="14"/>
  <c r="AV322" i="14" s="1"/>
  <c r="Y322" i="14"/>
  <c r="BD322" i="14" s="1"/>
  <c r="Z322" i="14"/>
  <c r="AA322" i="14"/>
  <c r="AB322" i="14"/>
  <c r="AC322" i="14"/>
  <c r="AD322" i="14"/>
  <c r="AE322" i="14"/>
  <c r="AF322" i="14"/>
  <c r="C323" i="14"/>
  <c r="D323" i="14"/>
  <c r="E323" i="14"/>
  <c r="F323" i="14"/>
  <c r="G323" i="14"/>
  <c r="H323" i="14"/>
  <c r="I323" i="14"/>
  <c r="J323" i="14"/>
  <c r="K323" i="14"/>
  <c r="L323" i="14"/>
  <c r="M323" i="14"/>
  <c r="N323" i="14"/>
  <c r="O323" i="14"/>
  <c r="P323" i="14"/>
  <c r="Q323" i="14"/>
  <c r="R323" i="14"/>
  <c r="S323" i="14"/>
  <c r="T323" i="14"/>
  <c r="U323" i="14"/>
  <c r="V323" i="14"/>
  <c r="W323" i="14"/>
  <c r="X323" i="14"/>
  <c r="Y323" i="14"/>
  <c r="Z323" i="14"/>
  <c r="AA323" i="14"/>
  <c r="AB323" i="14"/>
  <c r="AC323" i="14"/>
  <c r="AD323" i="14"/>
  <c r="AE323" i="14"/>
  <c r="AF323" i="14"/>
  <c r="C324" i="14"/>
  <c r="D324" i="14"/>
  <c r="E324" i="14"/>
  <c r="F324" i="14"/>
  <c r="G324" i="14"/>
  <c r="H324" i="14"/>
  <c r="I324" i="14"/>
  <c r="J324" i="14"/>
  <c r="K324" i="14"/>
  <c r="L324" i="14"/>
  <c r="M324" i="14"/>
  <c r="N324" i="14"/>
  <c r="O324" i="14"/>
  <c r="P324" i="14"/>
  <c r="Q324" i="14"/>
  <c r="R324" i="14"/>
  <c r="S324" i="14"/>
  <c r="T324" i="14"/>
  <c r="U324" i="14"/>
  <c r="V324" i="14"/>
  <c r="W324" i="14"/>
  <c r="X324" i="14"/>
  <c r="AV324" i="14" s="1"/>
  <c r="Y324" i="14"/>
  <c r="BD324" i="14" s="1"/>
  <c r="Z324" i="14"/>
  <c r="AA324" i="14"/>
  <c r="AB324" i="14"/>
  <c r="AC324" i="14"/>
  <c r="AD324" i="14"/>
  <c r="AE324" i="14"/>
  <c r="AF324" i="14"/>
  <c r="C325" i="14"/>
  <c r="D325" i="14"/>
  <c r="E325" i="14"/>
  <c r="F325" i="14"/>
  <c r="G325" i="14"/>
  <c r="H325" i="14"/>
  <c r="I325" i="14"/>
  <c r="J325" i="14"/>
  <c r="K325" i="14"/>
  <c r="L325" i="14"/>
  <c r="M325" i="14"/>
  <c r="N325" i="14"/>
  <c r="O325" i="14"/>
  <c r="P325" i="14"/>
  <c r="Q325" i="14"/>
  <c r="R325" i="14"/>
  <c r="S325" i="14"/>
  <c r="T325" i="14"/>
  <c r="U325" i="14"/>
  <c r="V325" i="14"/>
  <c r="W325" i="14"/>
  <c r="X325" i="14"/>
  <c r="AV325" i="14" s="1"/>
  <c r="Y325" i="14"/>
  <c r="BD325" i="14" s="1"/>
  <c r="Z325" i="14"/>
  <c r="AA325" i="14"/>
  <c r="AB325" i="14"/>
  <c r="AC325" i="14"/>
  <c r="AD325" i="14"/>
  <c r="AE325" i="14"/>
  <c r="AF325" i="14"/>
  <c r="C326" i="14"/>
  <c r="D326" i="14"/>
  <c r="E326" i="14"/>
  <c r="F326" i="14"/>
  <c r="G326" i="14"/>
  <c r="H326" i="14"/>
  <c r="I326" i="14"/>
  <c r="J326" i="14"/>
  <c r="K326" i="14"/>
  <c r="L326" i="14"/>
  <c r="M326" i="14"/>
  <c r="N326" i="14"/>
  <c r="O326" i="14"/>
  <c r="P326" i="14"/>
  <c r="Q326" i="14"/>
  <c r="R326" i="14"/>
  <c r="S326" i="14"/>
  <c r="T326" i="14"/>
  <c r="U326" i="14"/>
  <c r="V326" i="14"/>
  <c r="W326" i="14"/>
  <c r="X326" i="14"/>
  <c r="AV326" i="14" s="1"/>
  <c r="Y326" i="14"/>
  <c r="BD326" i="14" s="1"/>
  <c r="Z326" i="14"/>
  <c r="AA326" i="14"/>
  <c r="AB326" i="14"/>
  <c r="AC326" i="14"/>
  <c r="AD326" i="14"/>
  <c r="AE326" i="14"/>
  <c r="AF326" i="14"/>
  <c r="C327" i="14"/>
  <c r="D327" i="14"/>
  <c r="E327" i="14"/>
  <c r="F327" i="14"/>
  <c r="G327" i="14"/>
  <c r="H327" i="14"/>
  <c r="I327" i="14"/>
  <c r="J327" i="14"/>
  <c r="K327" i="14"/>
  <c r="L327" i="14"/>
  <c r="M327" i="14"/>
  <c r="N327" i="14"/>
  <c r="O327" i="14"/>
  <c r="P327" i="14"/>
  <c r="Q327" i="14"/>
  <c r="R327" i="14"/>
  <c r="S327" i="14"/>
  <c r="T327" i="14"/>
  <c r="U327" i="14"/>
  <c r="V327" i="14"/>
  <c r="W327" i="14"/>
  <c r="X327" i="14"/>
  <c r="AV327" i="14" s="1"/>
  <c r="Y327" i="14"/>
  <c r="BD327" i="14" s="1"/>
  <c r="Z327" i="14"/>
  <c r="AA327" i="14"/>
  <c r="AB327" i="14"/>
  <c r="AC327" i="14"/>
  <c r="AD327" i="14"/>
  <c r="AE327" i="14"/>
  <c r="AF327" i="14"/>
  <c r="C328" i="14"/>
  <c r="D328" i="14"/>
  <c r="E328" i="14"/>
  <c r="F328" i="14"/>
  <c r="G328" i="14"/>
  <c r="H328" i="14"/>
  <c r="I328" i="14"/>
  <c r="J328" i="14"/>
  <c r="K328" i="14"/>
  <c r="L328" i="14"/>
  <c r="M328" i="14"/>
  <c r="N328" i="14"/>
  <c r="O328" i="14"/>
  <c r="P328" i="14"/>
  <c r="Q328" i="14"/>
  <c r="R328" i="14"/>
  <c r="S328" i="14"/>
  <c r="T328" i="14"/>
  <c r="U328" i="14"/>
  <c r="V328" i="14"/>
  <c r="W328" i="14"/>
  <c r="X328" i="14"/>
  <c r="AV328" i="14" s="1"/>
  <c r="Y328" i="14"/>
  <c r="BD328" i="14" s="1"/>
  <c r="Z328" i="14"/>
  <c r="AA328" i="14"/>
  <c r="AB328" i="14"/>
  <c r="AC328" i="14"/>
  <c r="AD328" i="14"/>
  <c r="AE328" i="14"/>
  <c r="AF328" i="14"/>
  <c r="C329" i="14"/>
  <c r="D329" i="14"/>
  <c r="E329" i="14"/>
  <c r="F329" i="14"/>
  <c r="G329" i="14"/>
  <c r="H329" i="14"/>
  <c r="I329" i="14"/>
  <c r="J329" i="14"/>
  <c r="K329" i="14"/>
  <c r="L329" i="14"/>
  <c r="M329" i="14"/>
  <c r="N329" i="14"/>
  <c r="O329" i="14"/>
  <c r="P329" i="14"/>
  <c r="Q329" i="14"/>
  <c r="R329" i="14"/>
  <c r="S329" i="14"/>
  <c r="T329" i="14"/>
  <c r="U329" i="14"/>
  <c r="V329" i="14"/>
  <c r="W329" i="14"/>
  <c r="X329" i="14"/>
  <c r="AV329" i="14" s="1"/>
  <c r="Y329" i="14"/>
  <c r="BD329" i="14" s="1"/>
  <c r="Z329" i="14"/>
  <c r="AA329" i="14"/>
  <c r="AB329" i="14"/>
  <c r="AC329" i="14"/>
  <c r="AD329" i="14"/>
  <c r="AE329" i="14"/>
  <c r="AF329" i="14"/>
  <c r="C330" i="14"/>
  <c r="D330" i="14"/>
  <c r="E330" i="14"/>
  <c r="F330" i="14"/>
  <c r="G330" i="14"/>
  <c r="H330" i="14"/>
  <c r="I330" i="14"/>
  <c r="J330" i="14"/>
  <c r="K330" i="14"/>
  <c r="L330" i="14"/>
  <c r="M330" i="14"/>
  <c r="N330" i="14"/>
  <c r="O330" i="14"/>
  <c r="P330" i="14"/>
  <c r="Q330" i="14"/>
  <c r="R330" i="14"/>
  <c r="S330" i="14"/>
  <c r="T330" i="14"/>
  <c r="U330" i="14"/>
  <c r="V330" i="14"/>
  <c r="W330" i="14"/>
  <c r="X330" i="14"/>
  <c r="Y330" i="14"/>
  <c r="Z330" i="14"/>
  <c r="AA330" i="14"/>
  <c r="AB330" i="14"/>
  <c r="AC330" i="14"/>
  <c r="AD330" i="14"/>
  <c r="AE330" i="14"/>
  <c r="AF330" i="14"/>
  <c r="C331" i="14"/>
  <c r="D331" i="14"/>
  <c r="E331" i="14"/>
  <c r="F331" i="14"/>
  <c r="G331" i="14"/>
  <c r="H331" i="14"/>
  <c r="I331" i="14"/>
  <c r="J331" i="14"/>
  <c r="K331" i="14"/>
  <c r="L331" i="14"/>
  <c r="M331" i="14"/>
  <c r="N331" i="14"/>
  <c r="O331" i="14"/>
  <c r="P331" i="14"/>
  <c r="Q331" i="14"/>
  <c r="R331" i="14"/>
  <c r="S331" i="14"/>
  <c r="T331" i="14"/>
  <c r="U331" i="14"/>
  <c r="V331" i="14"/>
  <c r="W331" i="14"/>
  <c r="X331" i="14"/>
  <c r="AV331" i="14" s="1"/>
  <c r="Y331" i="14"/>
  <c r="BD331" i="14" s="1"/>
  <c r="Z331" i="14"/>
  <c r="AA331" i="14"/>
  <c r="AB331" i="14"/>
  <c r="AC331" i="14"/>
  <c r="AD331" i="14"/>
  <c r="AE331" i="14"/>
  <c r="AF331" i="14"/>
  <c r="C332" i="14"/>
  <c r="D332" i="14"/>
  <c r="E332" i="14"/>
  <c r="F332" i="14"/>
  <c r="G332" i="14"/>
  <c r="H332" i="14"/>
  <c r="I332" i="14"/>
  <c r="J332" i="14"/>
  <c r="K332" i="14"/>
  <c r="L332" i="14"/>
  <c r="M332" i="14"/>
  <c r="N332" i="14"/>
  <c r="O332" i="14"/>
  <c r="P332" i="14"/>
  <c r="Q332" i="14"/>
  <c r="R332" i="14"/>
  <c r="S332" i="14"/>
  <c r="T332" i="14"/>
  <c r="U332" i="14"/>
  <c r="V332" i="14"/>
  <c r="W332" i="14"/>
  <c r="X332" i="14"/>
  <c r="Y332" i="14"/>
  <c r="Z332" i="14"/>
  <c r="AA332" i="14"/>
  <c r="AB332" i="14"/>
  <c r="AC332" i="14"/>
  <c r="AD332" i="14"/>
  <c r="AE332" i="14"/>
  <c r="AF332" i="14"/>
  <c r="C333" i="14"/>
  <c r="D333" i="14"/>
  <c r="E333" i="14"/>
  <c r="F333" i="14"/>
  <c r="G333" i="14"/>
  <c r="H333" i="14"/>
  <c r="I333" i="14"/>
  <c r="J333" i="14"/>
  <c r="K333" i="14"/>
  <c r="L333" i="14"/>
  <c r="M333" i="14"/>
  <c r="N333" i="14"/>
  <c r="O333" i="14"/>
  <c r="P333" i="14"/>
  <c r="Q333" i="14"/>
  <c r="R333" i="14"/>
  <c r="S333" i="14"/>
  <c r="T333" i="14"/>
  <c r="U333" i="14"/>
  <c r="V333" i="14"/>
  <c r="W333" i="14"/>
  <c r="X333" i="14"/>
  <c r="AV333" i="14" s="1"/>
  <c r="Y333" i="14"/>
  <c r="BD333" i="14" s="1"/>
  <c r="Z333" i="14"/>
  <c r="AA333" i="14"/>
  <c r="AB333" i="14"/>
  <c r="AC333" i="14"/>
  <c r="AD333" i="14"/>
  <c r="AE333" i="14"/>
  <c r="AF333" i="14"/>
  <c r="C334" i="14"/>
  <c r="D334" i="14"/>
  <c r="E334" i="14"/>
  <c r="F334" i="14"/>
  <c r="G334" i="14"/>
  <c r="H334" i="14"/>
  <c r="I334" i="14"/>
  <c r="J334" i="14"/>
  <c r="K334" i="14"/>
  <c r="L334" i="14"/>
  <c r="M334" i="14"/>
  <c r="N334" i="14"/>
  <c r="O334" i="14"/>
  <c r="P334" i="14"/>
  <c r="Q334" i="14"/>
  <c r="R334" i="14"/>
  <c r="S334" i="14"/>
  <c r="T334" i="14"/>
  <c r="U334" i="14"/>
  <c r="V334" i="14"/>
  <c r="W334" i="14"/>
  <c r="X334" i="14"/>
  <c r="Y334" i="14"/>
  <c r="Z334" i="14"/>
  <c r="AA334" i="14"/>
  <c r="AB334" i="14"/>
  <c r="AC334" i="14"/>
  <c r="AD334" i="14"/>
  <c r="AE334" i="14"/>
  <c r="AF334" i="14"/>
  <c r="C335" i="14"/>
  <c r="D335" i="14"/>
  <c r="E335" i="14"/>
  <c r="F335" i="14"/>
  <c r="G335" i="14"/>
  <c r="H335" i="14"/>
  <c r="I335" i="14"/>
  <c r="J335" i="14"/>
  <c r="K335" i="14"/>
  <c r="L335" i="14"/>
  <c r="M335" i="14"/>
  <c r="N335" i="14"/>
  <c r="O335" i="14"/>
  <c r="P335" i="14"/>
  <c r="Q335" i="14"/>
  <c r="R335" i="14"/>
  <c r="S335" i="14"/>
  <c r="T335" i="14"/>
  <c r="U335" i="14"/>
  <c r="V335" i="14"/>
  <c r="W335" i="14"/>
  <c r="X335" i="14"/>
  <c r="Y335" i="14"/>
  <c r="Z335" i="14"/>
  <c r="AA335" i="14"/>
  <c r="AB335" i="14"/>
  <c r="AC335" i="14"/>
  <c r="AD335" i="14"/>
  <c r="AE335" i="14"/>
  <c r="AF335" i="14"/>
  <c r="C336" i="14"/>
  <c r="D336" i="14"/>
  <c r="E336" i="14"/>
  <c r="F336" i="14"/>
  <c r="G336" i="14"/>
  <c r="H336" i="14"/>
  <c r="I336" i="14"/>
  <c r="J336" i="14"/>
  <c r="K336" i="14"/>
  <c r="L336" i="14"/>
  <c r="M336" i="14"/>
  <c r="N336" i="14"/>
  <c r="O336" i="14"/>
  <c r="P336" i="14"/>
  <c r="Q336" i="14"/>
  <c r="R336" i="14"/>
  <c r="S336" i="14"/>
  <c r="T336" i="14"/>
  <c r="U336" i="14"/>
  <c r="V336" i="14"/>
  <c r="W336" i="14"/>
  <c r="X336" i="14"/>
  <c r="Y336" i="14"/>
  <c r="Z336" i="14"/>
  <c r="AA336" i="14"/>
  <c r="AB336" i="14"/>
  <c r="AC336" i="14"/>
  <c r="AD336" i="14"/>
  <c r="AE336" i="14"/>
  <c r="AF336" i="14"/>
  <c r="C337" i="14"/>
  <c r="D337" i="14"/>
  <c r="E337" i="14"/>
  <c r="F337" i="14"/>
  <c r="G337" i="14"/>
  <c r="H337" i="14"/>
  <c r="I337" i="14"/>
  <c r="J337" i="14"/>
  <c r="K337" i="14"/>
  <c r="L337" i="14"/>
  <c r="M337" i="14"/>
  <c r="N337" i="14"/>
  <c r="O337" i="14"/>
  <c r="P337" i="14"/>
  <c r="Q337" i="14"/>
  <c r="R337" i="14"/>
  <c r="S337" i="14"/>
  <c r="T337" i="14"/>
  <c r="U337" i="14"/>
  <c r="V337" i="14"/>
  <c r="W337" i="14"/>
  <c r="X337" i="14"/>
  <c r="Y337" i="14"/>
  <c r="Z337" i="14"/>
  <c r="AA337" i="14"/>
  <c r="AB337" i="14"/>
  <c r="AC337" i="14"/>
  <c r="AD337" i="14"/>
  <c r="AE337" i="14"/>
  <c r="AF337" i="14"/>
  <c r="C338" i="14"/>
  <c r="D338" i="14"/>
  <c r="E338" i="14"/>
  <c r="F338" i="14"/>
  <c r="G338" i="14"/>
  <c r="H338" i="14"/>
  <c r="I338" i="14"/>
  <c r="J338" i="14"/>
  <c r="K338" i="14"/>
  <c r="L338" i="14"/>
  <c r="M338" i="14"/>
  <c r="N338" i="14"/>
  <c r="O338" i="14"/>
  <c r="P338" i="14"/>
  <c r="Q338" i="14"/>
  <c r="R338" i="14"/>
  <c r="S338" i="14"/>
  <c r="T338" i="14"/>
  <c r="U338" i="14"/>
  <c r="V338" i="14"/>
  <c r="W338" i="14"/>
  <c r="X338" i="14"/>
  <c r="Y338" i="14"/>
  <c r="Z338" i="14"/>
  <c r="AA338" i="14"/>
  <c r="AB338" i="14"/>
  <c r="AC338" i="14"/>
  <c r="AD338" i="14"/>
  <c r="AE338" i="14"/>
  <c r="AF338" i="14"/>
  <c r="C339" i="14"/>
  <c r="D339" i="14"/>
  <c r="E339" i="14"/>
  <c r="F339" i="14"/>
  <c r="G339" i="14"/>
  <c r="H339" i="14"/>
  <c r="I339" i="14"/>
  <c r="J339" i="14"/>
  <c r="K339" i="14"/>
  <c r="L339" i="14"/>
  <c r="M339" i="14"/>
  <c r="N339" i="14"/>
  <c r="O339" i="14"/>
  <c r="P339" i="14"/>
  <c r="Q339" i="14"/>
  <c r="R339" i="14"/>
  <c r="S339" i="14"/>
  <c r="T339" i="14"/>
  <c r="U339" i="14"/>
  <c r="V339" i="14"/>
  <c r="W339" i="14"/>
  <c r="X339" i="14"/>
  <c r="AV339" i="14" s="1"/>
  <c r="Y339" i="14"/>
  <c r="BD339" i="14" s="1"/>
  <c r="Z339" i="14"/>
  <c r="AA339" i="14"/>
  <c r="AB339" i="14"/>
  <c r="AC339" i="14"/>
  <c r="AD339" i="14"/>
  <c r="AE339" i="14"/>
  <c r="AF339" i="14"/>
  <c r="C340" i="14"/>
  <c r="D340" i="14"/>
  <c r="E340" i="14"/>
  <c r="F340" i="14"/>
  <c r="G340" i="14"/>
  <c r="H340" i="14"/>
  <c r="I340" i="14"/>
  <c r="J340" i="14"/>
  <c r="K340" i="14"/>
  <c r="L340" i="14"/>
  <c r="M340" i="14"/>
  <c r="N340" i="14"/>
  <c r="O340" i="14"/>
  <c r="P340" i="14"/>
  <c r="Q340" i="14"/>
  <c r="R340" i="14"/>
  <c r="S340" i="14"/>
  <c r="T340" i="14"/>
  <c r="U340" i="14"/>
  <c r="V340" i="14"/>
  <c r="W340" i="14"/>
  <c r="X340" i="14"/>
  <c r="AV340" i="14" s="1"/>
  <c r="Y340" i="14"/>
  <c r="BD340" i="14" s="1"/>
  <c r="Z340" i="14"/>
  <c r="AA340" i="14"/>
  <c r="AB340" i="14"/>
  <c r="AC340" i="14"/>
  <c r="AD340" i="14"/>
  <c r="AE340" i="14"/>
  <c r="AF340" i="14"/>
  <c r="C341" i="14"/>
  <c r="D341" i="14"/>
  <c r="E341" i="14"/>
  <c r="F341" i="14"/>
  <c r="G341" i="14"/>
  <c r="H341" i="14"/>
  <c r="I341" i="14"/>
  <c r="J341" i="14"/>
  <c r="K341" i="14"/>
  <c r="L341" i="14"/>
  <c r="M341" i="14"/>
  <c r="N341" i="14"/>
  <c r="O341" i="14"/>
  <c r="P341" i="14"/>
  <c r="Q341" i="14"/>
  <c r="R341" i="14"/>
  <c r="S341" i="14"/>
  <c r="T341" i="14"/>
  <c r="U341" i="14"/>
  <c r="V341" i="14"/>
  <c r="W341" i="14"/>
  <c r="X341" i="14"/>
  <c r="AV341" i="14" s="1"/>
  <c r="Y341" i="14"/>
  <c r="BD341" i="14" s="1"/>
  <c r="Z341" i="14"/>
  <c r="AA341" i="14"/>
  <c r="AB341" i="14"/>
  <c r="AC341" i="14"/>
  <c r="AD341" i="14"/>
  <c r="AE341" i="14"/>
  <c r="AF341" i="14"/>
  <c r="C342" i="14"/>
  <c r="D342" i="14"/>
  <c r="E342" i="14"/>
  <c r="F342" i="14"/>
  <c r="G342" i="14"/>
  <c r="H342" i="14"/>
  <c r="I342" i="14"/>
  <c r="J342" i="14"/>
  <c r="K342" i="14"/>
  <c r="L342" i="14"/>
  <c r="M342" i="14"/>
  <c r="N342" i="14"/>
  <c r="O342" i="14"/>
  <c r="P342" i="14"/>
  <c r="Q342" i="14"/>
  <c r="R342" i="14"/>
  <c r="S342" i="14"/>
  <c r="T342" i="14"/>
  <c r="U342" i="14"/>
  <c r="V342" i="14"/>
  <c r="W342" i="14"/>
  <c r="X342" i="14"/>
  <c r="AV342" i="14" s="1"/>
  <c r="Y342" i="14"/>
  <c r="BD342" i="14" s="1"/>
  <c r="Z342" i="14"/>
  <c r="AA342" i="14"/>
  <c r="AB342" i="14"/>
  <c r="AC342" i="14"/>
  <c r="AD342" i="14"/>
  <c r="AE342" i="14"/>
  <c r="AF342" i="14"/>
  <c r="C343" i="14"/>
  <c r="D343" i="14"/>
  <c r="E343" i="14"/>
  <c r="F343" i="14"/>
  <c r="G343" i="14"/>
  <c r="H343" i="14"/>
  <c r="I343" i="14"/>
  <c r="J343" i="14"/>
  <c r="K343" i="14"/>
  <c r="L343" i="14"/>
  <c r="M343" i="14"/>
  <c r="N343" i="14"/>
  <c r="O343" i="14"/>
  <c r="P343" i="14"/>
  <c r="Q343" i="14"/>
  <c r="R343" i="14"/>
  <c r="S343" i="14"/>
  <c r="T343" i="14"/>
  <c r="U343" i="14"/>
  <c r="V343" i="14"/>
  <c r="W343" i="14"/>
  <c r="X343" i="14"/>
  <c r="Y343" i="14"/>
  <c r="Z343" i="14"/>
  <c r="AA343" i="14"/>
  <c r="AB343" i="14"/>
  <c r="AC343" i="14"/>
  <c r="AD343" i="14"/>
  <c r="AE343" i="14"/>
  <c r="AF343" i="14"/>
  <c r="C344" i="14"/>
  <c r="D344" i="14"/>
  <c r="E344" i="14"/>
  <c r="F344" i="14"/>
  <c r="G344" i="14"/>
  <c r="H344" i="14"/>
  <c r="I344" i="14"/>
  <c r="J344" i="14"/>
  <c r="K344" i="14"/>
  <c r="L344" i="14"/>
  <c r="M344" i="14"/>
  <c r="N344" i="14"/>
  <c r="O344" i="14"/>
  <c r="P344" i="14"/>
  <c r="Q344" i="14"/>
  <c r="R344" i="14"/>
  <c r="S344" i="14"/>
  <c r="T344" i="14"/>
  <c r="U344" i="14"/>
  <c r="V344" i="14"/>
  <c r="W344" i="14"/>
  <c r="X344" i="14"/>
  <c r="AV344" i="14" s="1"/>
  <c r="Y344" i="14"/>
  <c r="BD344" i="14" s="1"/>
  <c r="Z344" i="14"/>
  <c r="AA344" i="14"/>
  <c r="AB344" i="14"/>
  <c r="AC344" i="14"/>
  <c r="AD344" i="14"/>
  <c r="AE344" i="14"/>
  <c r="AF344" i="14"/>
  <c r="C345" i="14"/>
  <c r="D345" i="14"/>
  <c r="E345" i="14"/>
  <c r="F345" i="14"/>
  <c r="G345" i="14"/>
  <c r="H345" i="14"/>
  <c r="I345" i="14"/>
  <c r="J345" i="14"/>
  <c r="K345" i="14"/>
  <c r="L345" i="14"/>
  <c r="M345" i="14"/>
  <c r="N345" i="14"/>
  <c r="O345" i="14"/>
  <c r="P345" i="14"/>
  <c r="Q345" i="14"/>
  <c r="R345" i="14"/>
  <c r="S345" i="14"/>
  <c r="T345" i="14"/>
  <c r="U345" i="14"/>
  <c r="V345" i="14"/>
  <c r="W345" i="14"/>
  <c r="X345" i="14"/>
  <c r="Y345" i="14"/>
  <c r="Z345" i="14"/>
  <c r="AA345" i="14"/>
  <c r="AB345" i="14"/>
  <c r="AC345" i="14"/>
  <c r="AD345" i="14"/>
  <c r="AE345" i="14"/>
  <c r="AF345" i="14"/>
  <c r="C346" i="14"/>
  <c r="D346" i="14"/>
  <c r="E346" i="14"/>
  <c r="F346" i="14"/>
  <c r="G346" i="14"/>
  <c r="H346" i="14"/>
  <c r="I346" i="14"/>
  <c r="J346" i="14"/>
  <c r="K346" i="14"/>
  <c r="L346" i="14"/>
  <c r="M346" i="14"/>
  <c r="N346" i="14"/>
  <c r="O346" i="14"/>
  <c r="P346" i="14"/>
  <c r="Q346" i="14"/>
  <c r="R346" i="14"/>
  <c r="S346" i="14"/>
  <c r="T346" i="14"/>
  <c r="U346" i="14"/>
  <c r="V346" i="14"/>
  <c r="W346" i="14"/>
  <c r="X346" i="14"/>
  <c r="Y346" i="14"/>
  <c r="Z346" i="14"/>
  <c r="AA346" i="14"/>
  <c r="AB346" i="14"/>
  <c r="AC346" i="14"/>
  <c r="AD346" i="14"/>
  <c r="AE346" i="14"/>
  <c r="AF346" i="14"/>
  <c r="C347" i="14"/>
  <c r="D347" i="14"/>
  <c r="E347" i="14"/>
  <c r="F347" i="14"/>
  <c r="G347" i="14"/>
  <c r="H347" i="14"/>
  <c r="I347" i="14"/>
  <c r="J347" i="14"/>
  <c r="K347" i="14"/>
  <c r="L347" i="14"/>
  <c r="M347" i="14"/>
  <c r="N347" i="14"/>
  <c r="O347" i="14"/>
  <c r="P347" i="14"/>
  <c r="Q347" i="14"/>
  <c r="R347" i="14"/>
  <c r="S347" i="14"/>
  <c r="T347" i="14"/>
  <c r="U347" i="14"/>
  <c r="V347" i="14"/>
  <c r="W347" i="14"/>
  <c r="X347" i="14"/>
  <c r="Y347" i="14"/>
  <c r="Z347" i="14"/>
  <c r="AA347" i="14"/>
  <c r="AB347" i="14"/>
  <c r="AC347" i="14"/>
  <c r="AD347" i="14"/>
  <c r="AE347" i="14"/>
  <c r="AF347" i="14"/>
  <c r="C348" i="14"/>
  <c r="D348" i="14"/>
  <c r="E348" i="14"/>
  <c r="F348" i="14"/>
  <c r="G348" i="14"/>
  <c r="H348" i="14"/>
  <c r="I348" i="14"/>
  <c r="J348" i="14"/>
  <c r="K348" i="14"/>
  <c r="L348" i="14"/>
  <c r="M348" i="14"/>
  <c r="N348" i="14"/>
  <c r="O348" i="14"/>
  <c r="P348" i="14"/>
  <c r="Q348" i="14"/>
  <c r="R348" i="14"/>
  <c r="S348" i="14"/>
  <c r="T348" i="14"/>
  <c r="U348" i="14"/>
  <c r="V348" i="14"/>
  <c r="W348" i="14"/>
  <c r="X348" i="14"/>
  <c r="AV348" i="14" s="1"/>
  <c r="Y348" i="14"/>
  <c r="BD348" i="14" s="1"/>
  <c r="Z348" i="14"/>
  <c r="AA348" i="14"/>
  <c r="AB348" i="14"/>
  <c r="AC348" i="14"/>
  <c r="AD348" i="14"/>
  <c r="AE348" i="14"/>
  <c r="AF348" i="14"/>
  <c r="C349" i="14"/>
  <c r="D349" i="14"/>
  <c r="E349" i="14"/>
  <c r="F349" i="14"/>
  <c r="G349" i="14"/>
  <c r="H349" i="14"/>
  <c r="I349" i="14"/>
  <c r="J349" i="14"/>
  <c r="K349" i="14"/>
  <c r="L349" i="14"/>
  <c r="M349" i="14"/>
  <c r="N349" i="14"/>
  <c r="O349" i="14"/>
  <c r="P349" i="14"/>
  <c r="Q349" i="14"/>
  <c r="R349" i="14"/>
  <c r="S349" i="14"/>
  <c r="T349" i="14"/>
  <c r="U349" i="14"/>
  <c r="V349" i="14"/>
  <c r="W349" i="14"/>
  <c r="X349" i="14"/>
  <c r="Y349" i="14"/>
  <c r="Z349" i="14"/>
  <c r="AA349" i="14"/>
  <c r="AB349" i="14"/>
  <c r="AC349" i="14"/>
  <c r="AD349" i="14"/>
  <c r="AE349" i="14"/>
  <c r="AF349" i="14"/>
  <c r="C350" i="14"/>
  <c r="D350" i="14"/>
  <c r="E350" i="14"/>
  <c r="F350" i="14"/>
  <c r="G350" i="14"/>
  <c r="H350" i="14"/>
  <c r="I350" i="14"/>
  <c r="J350" i="14"/>
  <c r="K350" i="14"/>
  <c r="L350" i="14"/>
  <c r="M350" i="14"/>
  <c r="N350" i="14"/>
  <c r="O350" i="14"/>
  <c r="P350" i="14"/>
  <c r="Q350" i="14"/>
  <c r="R350" i="14"/>
  <c r="S350" i="14"/>
  <c r="T350" i="14"/>
  <c r="U350" i="14"/>
  <c r="V350" i="14"/>
  <c r="W350" i="14"/>
  <c r="X350" i="14"/>
  <c r="Y350" i="14"/>
  <c r="Z350" i="14"/>
  <c r="AA350" i="14"/>
  <c r="AB350" i="14"/>
  <c r="AC350" i="14"/>
  <c r="AD350" i="14"/>
  <c r="AE350" i="14"/>
  <c r="AF350" i="14"/>
  <c r="C351" i="14"/>
  <c r="D351" i="14"/>
  <c r="E351" i="14"/>
  <c r="F351" i="14"/>
  <c r="G351" i="14"/>
  <c r="H351" i="14"/>
  <c r="I351" i="14"/>
  <c r="J351" i="14"/>
  <c r="K351" i="14"/>
  <c r="L351" i="14"/>
  <c r="M351" i="14"/>
  <c r="N351" i="14"/>
  <c r="O351" i="14"/>
  <c r="P351" i="14"/>
  <c r="Q351" i="14"/>
  <c r="R351" i="14"/>
  <c r="S351" i="14"/>
  <c r="T351" i="14"/>
  <c r="U351" i="14"/>
  <c r="V351" i="14"/>
  <c r="W351" i="14"/>
  <c r="X351" i="14"/>
  <c r="Y351" i="14"/>
  <c r="Z351" i="14"/>
  <c r="AA351" i="14"/>
  <c r="AB351" i="14"/>
  <c r="AC351" i="14"/>
  <c r="AD351" i="14"/>
  <c r="AE351" i="14"/>
  <c r="AF351" i="14"/>
  <c r="C352" i="14"/>
  <c r="D352" i="14"/>
  <c r="E352" i="14"/>
  <c r="F352" i="14"/>
  <c r="G352" i="14"/>
  <c r="H352" i="14"/>
  <c r="I352" i="14"/>
  <c r="J352" i="14"/>
  <c r="K352" i="14"/>
  <c r="L352" i="14"/>
  <c r="M352" i="14"/>
  <c r="N352" i="14"/>
  <c r="O352" i="14"/>
  <c r="P352" i="14"/>
  <c r="Q352" i="14"/>
  <c r="R352" i="14"/>
  <c r="S352" i="14"/>
  <c r="T352" i="14"/>
  <c r="U352" i="14"/>
  <c r="V352" i="14"/>
  <c r="W352" i="14"/>
  <c r="X352" i="14"/>
  <c r="Y352" i="14"/>
  <c r="Z352" i="14"/>
  <c r="AA352" i="14"/>
  <c r="AB352" i="14"/>
  <c r="AC352" i="14"/>
  <c r="AD352" i="14"/>
  <c r="AE352" i="14"/>
  <c r="AF352" i="14"/>
  <c r="C353" i="14"/>
  <c r="D353" i="14"/>
  <c r="E353" i="14"/>
  <c r="F353" i="14"/>
  <c r="G353" i="14"/>
  <c r="H353" i="14"/>
  <c r="I353" i="14"/>
  <c r="J353" i="14"/>
  <c r="K353" i="14"/>
  <c r="L353" i="14"/>
  <c r="M353" i="14"/>
  <c r="N353" i="14"/>
  <c r="O353" i="14"/>
  <c r="P353" i="14"/>
  <c r="Q353" i="14"/>
  <c r="R353" i="14"/>
  <c r="S353" i="14"/>
  <c r="T353" i="14"/>
  <c r="U353" i="14"/>
  <c r="V353" i="14"/>
  <c r="W353" i="14"/>
  <c r="X353" i="14"/>
  <c r="Y353" i="14"/>
  <c r="Z353" i="14"/>
  <c r="AA353" i="14"/>
  <c r="AB353" i="14"/>
  <c r="AC353" i="14"/>
  <c r="AD353" i="14"/>
  <c r="AE353" i="14"/>
  <c r="AF353" i="14"/>
  <c r="C354" i="14"/>
  <c r="D354" i="14"/>
  <c r="E354" i="14"/>
  <c r="F354" i="14"/>
  <c r="G354" i="14"/>
  <c r="H354" i="14"/>
  <c r="I354" i="14"/>
  <c r="J354" i="14"/>
  <c r="K354" i="14"/>
  <c r="L354" i="14"/>
  <c r="M354" i="14"/>
  <c r="N354" i="14"/>
  <c r="O354" i="14"/>
  <c r="P354" i="14"/>
  <c r="Q354" i="14"/>
  <c r="R354" i="14"/>
  <c r="S354" i="14"/>
  <c r="T354" i="14"/>
  <c r="U354" i="14"/>
  <c r="V354" i="14"/>
  <c r="W354" i="14"/>
  <c r="X354" i="14"/>
  <c r="Y354" i="14"/>
  <c r="Z354" i="14"/>
  <c r="AA354" i="14"/>
  <c r="AB354" i="14"/>
  <c r="AC354" i="14"/>
  <c r="AD354" i="14"/>
  <c r="AE354" i="14"/>
  <c r="AF354" i="14"/>
  <c r="C355" i="14"/>
  <c r="D355" i="14"/>
  <c r="E355" i="14"/>
  <c r="F355" i="14"/>
  <c r="G355" i="14"/>
  <c r="H355" i="14"/>
  <c r="I355" i="14"/>
  <c r="J355" i="14"/>
  <c r="K355" i="14"/>
  <c r="L355" i="14"/>
  <c r="M355" i="14"/>
  <c r="N355" i="14"/>
  <c r="O355" i="14"/>
  <c r="P355" i="14"/>
  <c r="Q355" i="14"/>
  <c r="R355" i="14"/>
  <c r="S355" i="14"/>
  <c r="T355" i="14"/>
  <c r="U355" i="14"/>
  <c r="V355" i="14"/>
  <c r="W355" i="14"/>
  <c r="X355" i="14"/>
  <c r="Y355" i="14"/>
  <c r="Z355" i="14"/>
  <c r="AA355" i="14"/>
  <c r="AB355" i="14"/>
  <c r="AC355" i="14"/>
  <c r="AD355" i="14"/>
  <c r="AE355" i="14"/>
  <c r="AF355" i="14"/>
  <c r="C356" i="14"/>
  <c r="D356" i="14"/>
  <c r="E356" i="14"/>
  <c r="F356" i="14"/>
  <c r="G356" i="14"/>
  <c r="H356" i="14"/>
  <c r="I356" i="14"/>
  <c r="J356" i="14"/>
  <c r="K356" i="14"/>
  <c r="L356" i="14"/>
  <c r="M356" i="14"/>
  <c r="N356" i="14"/>
  <c r="O356" i="14"/>
  <c r="P356" i="14"/>
  <c r="Q356" i="14"/>
  <c r="R356" i="14"/>
  <c r="S356" i="14"/>
  <c r="T356" i="14"/>
  <c r="U356" i="14"/>
  <c r="V356" i="14"/>
  <c r="W356" i="14"/>
  <c r="X356" i="14"/>
  <c r="AV356" i="14" s="1"/>
  <c r="Y356" i="14"/>
  <c r="BD356" i="14" s="1"/>
  <c r="Z356" i="14"/>
  <c r="AA356" i="14"/>
  <c r="AB356" i="14"/>
  <c r="AC356" i="14"/>
  <c r="AD356" i="14"/>
  <c r="AE356" i="14"/>
  <c r="AF356" i="14"/>
  <c r="C357" i="14"/>
  <c r="D357" i="14"/>
  <c r="E357" i="14"/>
  <c r="F357" i="14"/>
  <c r="G357" i="14"/>
  <c r="H357" i="14"/>
  <c r="I357" i="14"/>
  <c r="J357" i="14"/>
  <c r="K357" i="14"/>
  <c r="L357" i="14"/>
  <c r="M357" i="14"/>
  <c r="N357" i="14"/>
  <c r="O357" i="14"/>
  <c r="P357" i="14"/>
  <c r="Q357" i="14"/>
  <c r="R357" i="14"/>
  <c r="S357" i="14"/>
  <c r="T357" i="14"/>
  <c r="U357" i="14"/>
  <c r="V357" i="14"/>
  <c r="W357" i="14"/>
  <c r="X357" i="14"/>
  <c r="Y357" i="14"/>
  <c r="Z357" i="14"/>
  <c r="AA357" i="14"/>
  <c r="AB357" i="14"/>
  <c r="AC357" i="14"/>
  <c r="AD357" i="14"/>
  <c r="AE357" i="14"/>
  <c r="AF357" i="14"/>
  <c r="C358" i="14"/>
  <c r="D358" i="14"/>
  <c r="E358" i="14"/>
  <c r="F358" i="14"/>
  <c r="G358" i="14"/>
  <c r="H358" i="14"/>
  <c r="I358" i="14"/>
  <c r="J358" i="14"/>
  <c r="K358" i="14"/>
  <c r="L358" i="14"/>
  <c r="M358" i="14"/>
  <c r="N358" i="14"/>
  <c r="O358" i="14"/>
  <c r="P358" i="14"/>
  <c r="Q358" i="14"/>
  <c r="R358" i="14"/>
  <c r="S358" i="14"/>
  <c r="T358" i="14"/>
  <c r="U358" i="14"/>
  <c r="V358" i="14"/>
  <c r="W358" i="14"/>
  <c r="X358" i="14"/>
  <c r="Y358" i="14"/>
  <c r="Z358" i="14"/>
  <c r="AA358" i="14"/>
  <c r="AB358" i="14"/>
  <c r="AC358" i="14"/>
  <c r="AD358" i="14"/>
  <c r="AE358" i="14"/>
  <c r="AF358" i="14"/>
  <c r="C359" i="14"/>
  <c r="D359" i="14"/>
  <c r="E359" i="14"/>
  <c r="F359" i="14"/>
  <c r="G359" i="14"/>
  <c r="H359" i="14"/>
  <c r="I359" i="14"/>
  <c r="J359" i="14"/>
  <c r="K359" i="14"/>
  <c r="L359" i="14"/>
  <c r="M359" i="14"/>
  <c r="N359" i="14"/>
  <c r="O359" i="14"/>
  <c r="P359" i="14"/>
  <c r="Q359" i="14"/>
  <c r="R359" i="14"/>
  <c r="S359" i="14"/>
  <c r="T359" i="14"/>
  <c r="U359" i="14"/>
  <c r="V359" i="14"/>
  <c r="W359" i="14"/>
  <c r="X359" i="14"/>
  <c r="Y359" i="14"/>
  <c r="Z359" i="14"/>
  <c r="AA359" i="14"/>
  <c r="AB359" i="14"/>
  <c r="AC359" i="14"/>
  <c r="AD359" i="14"/>
  <c r="AE359" i="14"/>
  <c r="AF359" i="14"/>
  <c r="C360" i="14"/>
  <c r="D360" i="14"/>
  <c r="E360" i="14"/>
  <c r="F360" i="14"/>
  <c r="G360" i="14"/>
  <c r="H360" i="14"/>
  <c r="I360" i="14"/>
  <c r="J360" i="14"/>
  <c r="K360" i="14"/>
  <c r="L360" i="14"/>
  <c r="M360" i="14"/>
  <c r="N360" i="14"/>
  <c r="O360" i="14"/>
  <c r="P360" i="14"/>
  <c r="Q360" i="14"/>
  <c r="R360" i="14"/>
  <c r="S360" i="14"/>
  <c r="T360" i="14"/>
  <c r="U360" i="14"/>
  <c r="V360" i="14"/>
  <c r="W360" i="14"/>
  <c r="X360" i="14"/>
  <c r="AV360" i="14" s="1"/>
  <c r="Y360" i="14"/>
  <c r="BD360" i="14" s="1"/>
  <c r="Z360" i="14"/>
  <c r="AA360" i="14"/>
  <c r="AB360" i="14"/>
  <c r="AC360" i="14"/>
  <c r="AD360" i="14"/>
  <c r="AE360" i="14"/>
  <c r="AF360" i="14"/>
  <c r="C361" i="14"/>
  <c r="D361" i="14"/>
  <c r="E361" i="14"/>
  <c r="F361" i="14"/>
  <c r="G361" i="14"/>
  <c r="H361" i="14"/>
  <c r="I361" i="14"/>
  <c r="J361" i="14"/>
  <c r="K361" i="14"/>
  <c r="L361" i="14"/>
  <c r="M361" i="14"/>
  <c r="N361" i="14"/>
  <c r="O361" i="14"/>
  <c r="P361" i="14"/>
  <c r="Q361" i="14"/>
  <c r="R361" i="14"/>
  <c r="S361" i="14"/>
  <c r="T361" i="14"/>
  <c r="U361" i="14"/>
  <c r="V361" i="14"/>
  <c r="W361" i="14"/>
  <c r="X361" i="14"/>
  <c r="AV361" i="14" s="1"/>
  <c r="Y361" i="14"/>
  <c r="BD361" i="14" s="1"/>
  <c r="Z361" i="14"/>
  <c r="AA361" i="14"/>
  <c r="AB361" i="14"/>
  <c r="AC361" i="14"/>
  <c r="AD361" i="14"/>
  <c r="AE361" i="14"/>
  <c r="AF361" i="14"/>
  <c r="C362" i="14"/>
  <c r="D362" i="14"/>
  <c r="E362" i="14"/>
  <c r="F362" i="14"/>
  <c r="G362" i="14"/>
  <c r="H362" i="14"/>
  <c r="I362" i="14"/>
  <c r="J362" i="14"/>
  <c r="K362" i="14"/>
  <c r="L362" i="14"/>
  <c r="M362" i="14"/>
  <c r="N362" i="14"/>
  <c r="O362" i="14"/>
  <c r="P362" i="14"/>
  <c r="Q362" i="14"/>
  <c r="R362" i="14"/>
  <c r="S362" i="14"/>
  <c r="T362" i="14"/>
  <c r="U362" i="14"/>
  <c r="V362" i="14"/>
  <c r="W362" i="14"/>
  <c r="X362" i="14"/>
  <c r="Y362" i="14"/>
  <c r="Z362" i="14"/>
  <c r="AA362" i="14"/>
  <c r="AB362" i="14"/>
  <c r="AC362" i="14"/>
  <c r="AD362" i="14"/>
  <c r="AE362" i="14"/>
  <c r="AF362" i="14"/>
  <c r="C363" i="14"/>
  <c r="D363" i="14"/>
  <c r="E363" i="14"/>
  <c r="F363" i="14"/>
  <c r="G363" i="14"/>
  <c r="H363" i="14"/>
  <c r="I363" i="14"/>
  <c r="J363" i="14"/>
  <c r="K363" i="14"/>
  <c r="L363" i="14"/>
  <c r="M363" i="14"/>
  <c r="N363" i="14"/>
  <c r="O363" i="14"/>
  <c r="P363" i="14"/>
  <c r="Q363" i="14"/>
  <c r="R363" i="14"/>
  <c r="S363" i="14"/>
  <c r="T363" i="14"/>
  <c r="U363" i="14"/>
  <c r="V363" i="14"/>
  <c r="W363" i="14"/>
  <c r="X363" i="14"/>
  <c r="AV363" i="14" s="1"/>
  <c r="Y363" i="14"/>
  <c r="BD363" i="14" s="1"/>
  <c r="Z363" i="14"/>
  <c r="AA363" i="14"/>
  <c r="AB363" i="14"/>
  <c r="AC363" i="14"/>
  <c r="AD363" i="14"/>
  <c r="AE363" i="14"/>
  <c r="AF363" i="14"/>
  <c r="C364" i="14"/>
  <c r="D364" i="14"/>
  <c r="E364" i="14"/>
  <c r="F364" i="14"/>
  <c r="G364" i="14"/>
  <c r="H364" i="14"/>
  <c r="I364" i="14"/>
  <c r="J364" i="14"/>
  <c r="K364" i="14"/>
  <c r="L364" i="14"/>
  <c r="M364" i="14"/>
  <c r="N364" i="14"/>
  <c r="O364" i="14"/>
  <c r="P364" i="14"/>
  <c r="Q364" i="14"/>
  <c r="R364" i="14"/>
  <c r="S364" i="14"/>
  <c r="T364" i="14"/>
  <c r="U364" i="14"/>
  <c r="V364" i="14"/>
  <c r="W364" i="14"/>
  <c r="X364" i="14"/>
  <c r="AV364" i="14" s="1"/>
  <c r="Y364" i="14"/>
  <c r="BD364" i="14" s="1"/>
  <c r="Z364" i="14"/>
  <c r="AA364" i="14"/>
  <c r="AB364" i="14"/>
  <c r="AC364" i="14"/>
  <c r="AD364" i="14"/>
  <c r="AE364" i="14"/>
  <c r="AF364" i="14"/>
  <c r="C365" i="14"/>
  <c r="D365" i="14"/>
  <c r="E365" i="14"/>
  <c r="F365" i="14"/>
  <c r="G365" i="14"/>
  <c r="H365" i="14"/>
  <c r="I365" i="14"/>
  <c r="J365" i="14"/>
  <c r="K365" i="14"/>
  <c r="L365" i="14"/>
  <c r="M365" i="14"/>
  <c r="N365" i="14"/>
  <c r="O365" i="14"/>
  <c r="P365" i="14"/>
  <c r="Q365" i="14"/>
  <c r="R365" i="14"/>
  <c r="S365" i="14"/>
  <c r="T365" i="14"/>
  <c r="U365" i="14"/>
  <c r="V365" i="14"/>
  <c r="W365" i="14"/>
  <c r="X365" i="14"/>
  <c r="Y365" i="14"/>
  <c r="Z365" i="14"/>
  <c r="AA365" i="14"/>
  <c r="AB365" i="14"/>
  <c r="AC365" i="14"/>
  <c r="AD365" i="14"/>
  <c r="AE365" i="14"/>
  <c r="AF365" i="14"/>
  <c r="C366" i="14"/>
  <c r="D366" i="14"/>
  <c r="E366" i="14"/>
  <c r="F366" i="14"/>
  <c r="G366" i="14"/>
  <c r="H366" i="14"/>
  <c r="I366" i="14"/>
  <c r="J366" i="14"/>
  <c r="K366" i="14"/>
  <c r="L366" i="14"/>
  <c r="M366" i="14"/>
  <c r="N366" i="14"/>
  <c r="O366" i="14"/>
  <c r="P366" i="14"/>
  <c r="Q366" i="14"/>
  <c r="R366" i="14"/>
  <c r="S366" i="14"/>
  <c r="T366" i="14"/>
  <c r="U366" i="14"/>
  <c r="V366" i="14"/>
  <c r="W366" i="14"/>
  <c r="X366" i="14"/>
  <c r="Y366" i="14"/>
  <c r="Z366" i="14"/>
  <c r="AA366" i="14"/>
  <c r="AB366" i="14"/>
  <c r="AC366" i="14"/>
  <c r="AD366" i="14"/>
  <c r="AE366" i="14"/>
  <c r="AF366" i="14"/>
  <c r="C367" i="14"/>
  <c r="D367" i="14"/>
  <c r="E367" i="14"/>
  <c r="F367" i="14"/>
  <c r="G367" i="14"/>
  <c r="H367" i="14"/>
  <c r="I367" i="14"/>
  <c r="J367" i="14"/>
  <c r="K367" i="14"/>
  <c r="L367" i="14"/>
  <c r="M367" i="14"/>
  <c r="N367" i="14"/>
  <c r="O367" i="14"/>
  <c r="P367" i="14"/>
  <c r="Q367" i="14"/>
  <c r="R367" i="14"/>
  <c r="S367" i="14"/>
  <c r="T367" i="14"/>
  <c r="U367" i="14"/>
  <c r="V367" i="14"/>
  <c r="W367" i="14"/>
  <c r="X367" i="14"/>
  <c r="Y367" i="14"/>
  <c r="Z367" i="14"/>
  <c r="AA367" i="14"/>
  <c r="AB367" i="14"/>
  <c r="AC367" i="14"/>
  <c r="AD367" i="14"/>
  <c r="AE367" i="14"/>
  <c r="AF367" i="14"/>
  <c r="C368" i="14"/>
  <c r="D368" i="14"/>
  <c r="E368" i="14"/>
  <c r="F368" i="14"/>
  <c r="G368" i="14"/>
  <c r="H368" i="14"/>
  <c r="I368" i="14"/>
  <c r="J368" i="14"/>
  <c r="K368" i="14"/>
  <c r="L368" i="14"/>
  <c r="M368" i="14"/>
  <c r="N368" i="14"/>
  <c r="O368" i="14"/>
  <c r="P368" i="14"/>
  <c r="Q368" i="14"/>
  <c r="R368" i="14"/>
  <c r="S368" i="14"/>
  <c r="T368" i="14"/>
  <c r="U368" i="14"/>
  <c r="V368" i="14"/>
  <c r="W368" i="14"/>
  <c r="X368" i="14"/>
  <c r="Y368" i="14"/>
  <c r="Z368" i="14"/>
  <c r="AA368" i="14"/>
  <c r="AB368" i="14"/>
  <c r="AC368" i="14"/>
  <c r="AD368" i="14"/>
  <c r="AE368" i="14"/>
  <c r="AF368" i="14"/>
  <c r="C369" i="14"/>
  <c r="D369" i="14"/>
  <c r="E369" i="14"/>
  <c r="F369" i="14"/>
  <c r="G369" i="14"/>
  <c r="H369" i="14"/>
  <c r="I369" i="14"/>
  <c r="J369" i="14"/>
  <c r="K369" i="14"/>
  <c r="L369" i="14"/>
  <c r="M369" i="14"/>
  <c r="N369" i="14"/>
  <c r="O369" i="14"/>
  <c r="P369" i="14"/>
  <c r="Q369" i="14"/>
  <c r="R369" i="14"/>
  <c r="S369" i="14"/>
  <c r="T369" i="14"/>
  <c r="U369" i="14"/>
  <c r="V369" i="14"/>
  <c r="W369" i="14"/>
  <c r="X369" i="14"/>
  <c r="Y369" i="14"/>
  <c r="Z369" i="14"/>
  <c r="AA369" i="14"/>
  <c r="AB369" i="14"/>
  <c r="AC369" i="14"/>
  <c r="AD369" i="14"/>
  <c r="AE369" i="14"/>
  <c r="AF369" i="14"/>
  <c r="C370" i="14"/>
  <c r="D370" i="14"/>
  <c r="E370" i="14"/>
  <c r="F370" i="14"/>
  <c r="G370" i="14"/>
  <c r="H370" i="14"/>
  <c r="I370" i="14"/>
  <c r="J370" i="14"/>
  <c r="K370" i="14"/>
  <c r="L370" i="14"/>
  <c r="M370" i="14"/>
  <c r="N370" i="14"/>
  <c r="O370" i="14"/>
  <c r="P370" i="14"/>
  <c r="Q370" i="14"/>
  <c r="R370" i="14"/>
  <c r="S370" i="14"/>
  <c r="T370" i="14"/>
  <c r="U370" i="14"/>
  <c r="V370" i="14"/>
  <c r="W370" i="14"/>
  <c r="X370" i="14"/>
  <c r="Y370" i="14"/>
  <c r="Z370" i="14"/>
  <c r="AA370" i="14"/>
  <c r="AB370" i="14"/>
  <c r="AC370" i="14"/>
  <c r="AD370" i="14"/>
  <c r="AE370" i="14"/>
  <c r="AF370" i="14"/>
  <c r="C371" i="14"/>
  <c r="D371" i="14"/>
  <c r="E371" i="14"/>
  <c r="F371" i="14"/>
  <c r="G371" i="14"/>
  <c r="H371" i="14"/>
  <c r="I371" i="14"/>
  <c r="J371" i="14"/>
  <c r="K371" i="14"/>
  <c r="L371" i="14"/>
  <c r="M371" i="14"/>
  <c r="N371" i="14"/>
  <c r="O371" i="14"/>
  <c r="P371" i="14"/>
  <c r="Q371" i="14"/>
  <c r="R371" i="14"/>
  <c r="S371" i="14"/>
  <c r="T371" i="14"/>
  <c r="U371" i="14"/>
  <c r="V371" i="14"/>
  <c r="W371" i="14"/>
  <c r="X371" i="14"/>
  <c r="Y371" i="14"/>
  <c r="Z371" i="14"/>
  <c r="AA371" i="14"/>
  <c r="AB371" i="14"/>
  <c r="AC371" i="14"/>
  <c r="AD371" i="14"/>
  <c r="AE371" i="14"/>
  <c r="AF371" i="14"/>
  <c r="C372" i="14"/>
  <c r="D372" i="14"/>
  <c r="E372" i="14"/>
  <c r="F372" i="14"/>
  <c r="G372" i="14"/>
  <c r="H372" i="14"/>
  <c r="I372" i="14"/>
  <c r="J372" i="14"/>
  <c r="K372" i="14"/>
  <c r="L372" i="14"/>
  <c r="M372" i="14"/>
  <c r="N372" i="14"/>
  <c r="O372" i="14"/>
  <c r="P372" i="14"/>
  <c r="Q372" i="14"/>
  <c r="R372" i="14"/>
  <c r="S372" i="14"/>
  <c r="T372" i="14"/>
  <c r="U372" i="14"/>
  <c r="V372" i="14"/>
  <c r="W372" i="14"/>
  <c r="X372" i="14"/>
  <c r="Y372" i="14"/>
  <c r="Z372" i="14"/>
  <c r="AA372" i="14"/>
  <c r="AB372" i="14"/>
  <c r="AC372" i="14"/>
  <c r="AD372" i="14"/>
  <c r="AE372" i="14"/>
  <c r="AF372" i="14"/>
  <c r="C373" i="14"/>
  <c r="D373" i="14"/>
  <c r="E373" i="14"/>
  <c r="F373" i="14"/>
  <c r="G373" i="14"/>
  <c r="H373" i="14"/>
  <c r="I373" i="14"/>
  <c r="J373" i="14"/>
  <c r="K373" i="14"/>
  <c r="L373" i="14"/>
  <c r="M373" i="14"/>
  <c r="N373" i="14"/>
  <c r="O373" i="14"/>
  <c r="P373" i="14"/>
  <c r="Q373" i="14"/>
  <c r="R373" i="14"/>
  <c r="S373" i="14"/>
  <c r="T373" i="14"/>
  <c r="U373" i="14"/>
  <c r="V373" i="14"/>
  <c r="W373" i="14"/>
  <c r="X373" i="14"/>
  <c r="Y373" i="14"/>
  <c r="Z373" i="14"/>
  <c r="AA373" i="14"/>
  <c r="AB373" i="14"/>
  <c r="AC373" i="14"/>
  <c r="AD373" i="14"/>
  <c r="AE373" i="14"/>
  <c r="AF373" i="14"/>
  <c r="C374" i="14"/>
  <c r="D374" i="14"/>
  <c r="E374" i="14"/>
  <c r="F374" i="14"/>
  <c r="G374" i="14"/>
  <c r="H374" i="14"/>
  <c r="I374" i="14"/>
  <c r="J374" i="14"/>
  <c r="K374" i="14"/>
  <c r="L374" i="14"/>
  <c r="M374" i="14"/>
  <c r="N374" i="14"/>
  <c r="O374" i="14"/>
  <c r="P374" i="14"/>
  <c r="Q374" i="14"/>
  <c r="R374" i="14"/>
  <c r="S374" i="14"/>
  <c r="T374" i="14"/>
  <c r="U374" i="14"/>
  <c r="V374" i="14"/>
  <c r="W374" i="14"/>
  <c r="X374" i="14"/>
  <c r="Y374" i="14"/>
  <c r="Z374" i="14"/>
  <c r="AA374" i="14"/>
  <c r="AB374" i="14"/>
  <c r="AC374" i="14"/>
  <c r="AD374" i="14"/>
  <c r="AE374" i="14"/>
  <c r="AF374" i="14"/>
  <c r="C375" i="14"/>
  <c r="D375" i="14"/>
  <c r="E375" i="14"/>
  <c r="F375" i="14"/>
  <c r="G375" i="14"/>
  <c r="H375" i="14"/>
  <c r="I375" i="14"/>
  <c r="J375" i="14"/>
  <c r="K375" i="14"/>
  <c r="L375" i="14"/>
  <c r="M375" i="14"/>
  <c r="N375" i="14"/>
  <c r="O375" i="14"/>
  <c r="P375" i="14"/>
  <c r="Q375" i="14"/>
  <c r="R375" i="14"/>
  <c r="S375" i="14"/>
  <c r="T375" i="14"/>
  <c r="U375" i="14"/>
  <c r="V375" i="14"/>
  <c r="W375" i="14"/>
  <c r="X375" i="14"/>
  <c r="Y375" i="14"/>
  <c r="Z375" i="14"/>
  <c r="AA375" i="14"/>
  <c r="AB375" i="14"/>
  <c r="AC375" i="14"/>
  <c r="AD375" i="14"/>
  <c r="AE375" i="14"/>
  <c r="AF375" i="14"/>
  <c r="C376" i="14"/>
  <c r="D376" i="14"/>
  <c r="E376" i="14"/>
  <c r="F376" i="14"/>
  <c r="G376" i="14"/>
  <c r="H376" i="14"/>
  <c r="I376" i="14"/>
  <c r="J376" i="14"/>
  <c r="K376" i="14"/>
  <c r="L376" i="14"/>
  <c r="M376" i="14"/>
  <c r="N376" i="14"/>
  <c r="O376" i="14"/>
  <c r="P376" i="14"/>
  <c r="Q376" i="14"/>
  <c r="R376" i="14"/>
  <c r="S376" i="14"/>
  <c r="T376" i="14"/>
  <c r="U376" i="14"/>
  <c r="V376" i="14"/>
  <c r="W376" i="14"/>
  <c r="X376" i="14"/>
  <c r="Y376" i="14"/>
  <c r="Z376" i="14"/>
  <c r="AA376" i="14"/>
  <c r="AB376" i="14"/>
  <c r="AC376" i="14"/>
  <c r="AD376" i="14"/>
  <c r="AE376" i="14"/>
  <c r="AF376" i="14"/>
  <c r="C377" i="14"/>
  <c r="D377" i="14"/>
  <c r="E377" i="14"/>
  <c r="F377" i="14"/>
  <c r="G377" i="14"/>
  <c r="H377" i="14"/>
  <c r="I377" i="14"/>
  <c r="J377" i="14"/>
  <c r="K377" i="14"/>
  <c r="L377" i="14"/>
  <c r="M377" i="14"/>
  <c r="N377" i="14"/>
  <c r="O377" i="14"/>
  <c r="P377" i="14"/>
  <c r="Q377" i="14"/>
  <c r="R377" i="14"/>
  <c r="S377" i="14"/>
  <c r="T377" i="14"/>
  <c r="U377" i="14"/>
  <c r="V377" i="14"/>
  <c r="W377" i="14"/>
  <c r="X377" i="14"/>
  <c r="Y377" i="14"/>
  <c r="Z377" i="14"/>
  <c r="AA377" i="14"/>
  <c r="AB377" i="14"/>
  <c r="AC377" i="14"/>
  <c r="AD377" i="14"/>
  <c r="AE377" i="14"/>
  <c r="AF377" i="14"/>
  <c r="C378" i="14"/>
  <c r="D378" i="14"/>
  <c r="E378" i="14"/>
  <c r="F378" i="14"/>
  <c r="G378" i="14"/>
  <c r="H378" i="14"/>
  <c r="I378" i="14"/>
  <c r="J378" i="14"/>
  <c r="K378" i="14"/>
  <c r="L378" i="14"/>
  <c r="M378" i="14"/>
  <c r="N378" i="14"/>
  <c r="O378" i="14"/>
  <c r="P378" i="14"/>
  <c r="Q378" i="14"/>
  <c r="R378" i="14"/>
  <c r="S378" i="14"/>
  <c r="T378" i="14"/>
  <c r="U378" i="14"/>
  <c r="V378" i="14"/>
  <c r="W378" i="14"/>
  <c r="X378" i="14"/>
  <c r="Y378" i="14"/>
  <c r="Z378" i="14"/>
  <c r="AA378" i="14"/>
  <c r="AB378" i="14"/>
  <c r="AC378" i="14"/>
  <c r="AD378" i="14"/>
  <c r="AE378" i="14"/>
  <c r="AF378" i="14"/>
  <c r="C379" i="14"/>
  <c r="D379" i="14"/>
  <c r="E379" i="14"/>
  <c r="F379" i="14"/>
  <c r="G379" i="14"/>
  <c r="H379" i="14"/>
  <c r="I379" i="14"/>
  <c r="J379" i="14"/>
  <c r="K379" i="14"/>
  <c r="L379" i="14"/>
  <c r="M379" i="14"/>
  <c r="N379" i="14"/>
  <c r="O379" i="14"/>
  <c r="P379" i="14"/>
  <c r="Q379" i="14"/>
  <c r="R379" i="14"/>
  <c r="S379" i="14"/>
  <c r="T379" i="14"/>
  <c r="U379" i="14"/>
  <c r="V379" i="14"/>
  <c r="W379" i="14"/>
  <c r="X379" i="14"/>
  <c r="Y379" i="14"/>
  <c r="Z379" i="14"/>
  <c r="AA379" i="14"/>
  <c r="AB379" i="14"/>
  <c r="AC379" i="14"/>
  <c r="AD379" i="14"/>
  <c r="AE379" i="14"/>
  <c r="AF379" i="14"/>
  <c r="C380" i="14"/>
  <c r="D380" i="14"/>
  <c r="E380" i="14"/>
  <c r="F380" i="14"/>
  <c r="G380" i="14"/>
  <c r="H380" i="14"/>
  <c r="I380" i="14"/>
  <c r="J380" i="14"/>
  <c r="K380" i="14"/>
  <c r="L380" i="14"/>
  <c r="M380" i="14"/>
  <c r="N380" i="14"/>
  <c r="O380" i="14"/>
  <c r="P380" i="14"/>
  <c r="Q380" i="14"/>
  <c r="R380" i="14"/>
  <c r="S380" i="14"/>
  <c r="T380" i="14"/>
  <c r="U380" i="14"/>
  <c r="V380" i="14"/>
  <c r="W380" i="14"/>
  <c r="X380" i="14"/>
  <c r="Y380" i="14"/>
  <c r="Z380" i="14"/>
  <c r="AA380" i="14"/>
  <c r="AB380" i="14"/>
  <c r="AC380" i="14"/>
  <c r="AD380" i="14"/>
  <c r="AE380" i="14"/>
  <c r="AF380" i="14"/>
  <c r="C381" i="14"/>
  <c r="D381" i="14"/>
  <c r="E381" i="14"/>
  <c r="F381" i="14"/>
  <c r="G381" i="14"/>
  <c r="H381" i="14"/>
  <c r="I381" i="14"/>
  <c r="J381" i="14"/>
  <c r="K381" i="14"/>
  <c r="L381" i="14"/>
  <c r="M381" i="14"/>
  <c r="N381" i="14"/>
  <c r="O381" i="14"/>
  <c r="P381" i="14"/>
  <c r="Q381" i="14"/>
  <c r="R381" i="14"/>
  <c r="S381" i="14"/>
  <c r="T381" i="14"/>
  <c r="U381" i="14"/>
  <c r="V381" i="14"/>
  <c r="W381" i="14"/>
  <c r="X381" i="14"/>
  <c r="Y381" i="14"/>
  <c r="Z381" i="14"/>
  <c r="AA381" i="14"/>
  <c r="AB381" i="14"/>
  <c r="AC381" i="14"/>
  <c r="AD381" i="14"/>
  <c r="AE381" i="14"/>
  <c r="AF381" i="14"/>
  <c r="C382" i="14"/>
  <c r="D382" i="14"/>
  <c r="E382" i="14"/>
  <c r="F382" i="14"/>
  <c r="G382" i="14"/>
  <c r="H382" i="14"/>
  <c r="I382" i="14"/>
  <c r="J382" i="14"/>
  <c r="K382" i="14"/>
  <c r="L382" i="14"/>
  <c r="M382" i="14"/>
  <c r="N382" i="14"/>
  <c r="O382" i="14"/>
  <c r="P382" i="14"/>
  <c r="Q382" i="14"/>
  <c r="R382" i="14"/>
  <c r="S382" i="14"/>
  <c r="T382" i="14"/>
  <c r="U382" i="14"/>
  <c r="V382" i="14"/>
  <c r="W382" i="14"/>
  <c r="X382" i="14"/>
  <c r="Y382" i="14"/>
  <c r="Z382" i="14"/>
  <c r="AA382" i="14"/>
  <c r="AB382" i="14"/>
  <c r="AC382" i="14"/>
  <c r="AD382" i="14"/>
  <c r="AE382" i="14"/>
  <c r="AF382" i="14"/>
  <c r="C383" i="14"/>
  <c r="D383" i="14"/>
  <c r="E383" i="14"/>
  <c r="F383" i="14"/>
  <c r="G383" i="14"/>
  <c r="H383" i="14"/>
  <c r="I383" i="14"/>
  <c r="J383" i="14"/>
  <c r="K383" i="14"/>
  <c r="L383" i="14"/>
  <c r="M383" i="14"/>
  <c r="N383" i="14"/>
  <c r="O383" i="14"/>
  <c r="P383" i="14"/>
  <c r="Q383" i="14"/>
  <c r="R383" i="14"/>
  <c r="S383" i="14"/>
  <c r="T383" i="14"/>
  <c r="U383" i="14"/>
  <c r="V383" i="14"/>
  <c r="W383" i="14"/>
  <c r="X383" i="14"/>
  <c r="Y383" i="14"/>
  <c r="Z383" i="14"/>
  <c r="AA383" i="14"/>
  <c r="AB383" i="14"/>
  <c r="AC383" i="14"/>
  <c r="AD383" i="14"/>
  <c r="AE383" i="14"/>
  <c r="AF383" i="14"/>
  <c r="C384" i="14"/>
  <c r="D384" i="14"/>
  <c r="E384" i="14"/>
  <c r="F384" i="14"/>
  <c r="G384" i="14"/>
  <c r="H384" i="14"/>
  <c r="I384" i="14"/>
  <c r="J384" i="14"/>
  <c r="K384" i="14"/>
  <c r="L384" i="14"/>
  <c r="M384" i="14"/>
  <c r="N384" i="14"/>
  <c r="O384" i="14"/>
  <c r="P384" i="14"/>
  <c r="Q384" i="14"/>
  <c r="R384" i="14"/>
  <c r="S384" i="14"/>
  <c r="T384" i="14"/>
  <c r="U384" i="14"/>
  <c r="V384" i="14"/>
  <c r="W384" i="14"/>
  <c r="X384" i="14"/>
  <c r="Y384" i="14"/>
  <c r="Z384" i="14"/>
  <c r="AA384" i="14"/>
  <c r="AB384" i="14"/>
  <c r="AC384" i="14"/>
  <c r="AD384" i="14"/>
  <c r="AE384" i="14"/>
  <c r="AF384" i="14"/>
  <c r="C385" i="14"/>
  <c r="D385" i="14"/>
  <c r="E385" i="14"/>
  <c r="F385" i="14"/>
  <c r="G385" i="14"/>
  <c r="H385" i="14"/>
  <c r="I385" i="14"/>
  <c r="J385" i="14"/>
  <c r="K385" i="14"/>
  <c r="L385" i="14"/>
  <c r="M385" i="14"/>
  <c r="N385" i="14"/>
  <c r="O385" i="14"/>
  <c r="P385" i="14"/>
  <c r="Q385" i="14"/>
  <c r="R385" i="14"/>
  <c r="S385" i="14"/>
  <c r="T385" i="14"/>
  <c r="U385" i="14"/>
  <c r="V385" i="14"/>
  <c r="W385" i="14"/>
  <c r="X385" i="14"/>
  <c r="Y385" i="14"/>
  <c r="Z385" i="14"/>
  <c r="AA385" i="14"/>
  <c r="AB385" i="14"/>
  <c r="AC385" i="14"/>
  <c r="AD385" i="14"/>
  <c r="AE385" i="14"/>
  <c r="AF385" i="14"/>
  <c r="C386" i="14"/>
  <c r="D386" i="14"/>
  <c r="E386" i="14"/>
  <c r="F386" i="14"/>
  <c r="G386" i="14"/>
  <c r="H386" i="14"/>
  <c r="I386" i="14"/>
  <c r="J386" i="14"/>
  <c r="K386" i="14"/>
  <c r="L386" i="14"/>
  <c r="M386" i="14"/>
  <c r="N386" i="14"/>
  <c r="O386" i="14"/>
  <c r="P386" i="14"/>
  <c r="Q386" i="14"/>
  <c r="R386" i="14"/>
  <c r="S386" i="14"/>
  <c r="T386" i="14"/>
  <c r="U386" i="14"/>
  <c r="V386" i="14"/>
  <c r="W386" i="14"/>
  <c r="X386" i="14"/>
  <c r="Y386" i="14"/>
  <c r="Z386" i="14"/>
  <c r="AA386" i="14"/>
  <c r="AB386" i="14"/>
  <c r="AC386" i="14"/>
  <c r="AD386" i="14"/>
  <c r="AE386" i="14"/>
  <c r="AF386" i="14"/>
  <c r="C387" i="14"/>
  <c r="D387" i="14"/>
  <c r="E387" i="14"/>
  <c r="F387" i="14"/>
  <c r="G387" i="14"/>
  <c r="H387" i="14"/>
  <c r="I387" i="14"/>
  <c r="J387" i="14"/>
  <c r="K387" i="14"/>
  <c r="L387" i="14"/>
  <c r="M387" i="14"/>
  <c r="N387" i="14"/>
  <c r="O387" i="14"/>
  <c r="P387" i="14"/>
  <c r="Q387" i="14"/>
  <c r="R387" i="14"/>
  <c r="S387" i="14"/>
  <c r="T387" i="14"/>
  <c r="U387" i="14"/>
  <c r="V387" i="14"/>
  <c r="W387" i="14"/>
  <c r="X387" i="14"/>
  <c r="Y387" i="14"/>
  <c r="Z387" i="14"/>
  <c r="AA387" i="14"/>
  <c r="AB387" i="14"/>
  <c r="AC387" i="14"/>
  <c r="AD387" i="14"/>
  <c r="AE387" i="14"/>
  <c r="AF387" i="14"/>
  <c r="C388" i="14"/>
  <c r="D388" i="14"/>
  <c r="E388" i="14"/>
  <c r="F388" i="14"/>
  <c r="G388" i="14"/>
  <c r="H388" i="14"/>
  <c r="I388" i="14"/>
  <c r="J388" i="14"/>
  <c r="K388" i="14"/>
  <c r="L388" i="14"/>
  <c r="M388" i="14"/>
  <c r="N388" i="14"/>
  <c r="O388" i="14"/>
  <c r="P388" i="14"/>
  <c r="Q388" i="14"/>
  <c r="R388" i="14"/>
  <c r="S388" i="14"/>
  <c r="T388" i="14"/>
  <c r="U388" i="14"/>
  <c r="V388" i="14"/>
  <c r="W388" i="14"/>
  <c r="X388" i="14"/>
  <c r="Y388" i="14"/>
  <c r="Z388" i="14"/>
  <c r="AA388" i="14"/>
  <c r="AB388" i="14"/>
  <c r="AC388" i="14"/>
  <c r="AD388" i="14"/>
  <c r="AE388" i="14"/>
  <c r="AF388" i="14"/>
  <c r="C389" i="14"/>
  <c r="D389" i="14"/>
  <c r="E389" i="14"/>
  <c r="F389" i="14"/>
  <c r="G389" i="14"/>
  <c r="H389" i="14"/>
  <c r="I389" i="14"/>
  <c r="J389" i="14"/>
  <c r="K389" i="14"/>
  <c r="L389" i="14"/>
  <c r="M389" i="14"/>
  <c r="N389" i="14"/>
  <c r="O389" i="14"/>
  <c r="P389" i="14"/>
  <c r="Q389" i="14"/>
  <c r="R389" i="14"/>
  <c r="S389" i="14"/>
  <c r="T389" i="14"/>
  <c r="U389" i="14"/>
  <c r="V389" i="14"/>
  <c r="W389" i="14"/>
  <c r="X389" i="14"/>
  <c r="Y389" i="14"/>
  <c r="Z389" i="14"/>
  <c r="AA389" i="14"/>
  <c r="AB389" i="14"/>
  <c r="AC389" i="14"/>
  <c r="AD389" i="14"/>
  <c r="AE389" i="14"/>
  <c r="AF389" i="14"/>
  <c r="C390" i="14"/>
  <c r="D390" i="14"/>
  <c r="E390" i="14"/>
  <c r="F390" i="14"/>
  <c r="G390" i="14"/>
  <c r="H390" i="14"/>
  <c r="I390" i="14"/>
  <c r="J390" i="14"/>
  <c r="K390" i="14"/>
  <c r="L390" i="14"/>
  <c r="M390" i="14"/>
  <c r="N390" i="14"/>
  <c r="O390" i="14"/>
  <c r="P390" i="14"/>
  <c r="Q390" i="14"/>
  <c r="R390" i="14"/>
  <c r="S390" i="14"/>
  <c r="T390" i="14"/>
  <c r="U390" i="14"/>
  <c r="V390" i="14"/>
  <c r="W390" i="14"/>
  <c r="X390" i="14"/>
  <c r="Y390" i="14"/>
  <c r="Z390" i="14"/>
  <c r="AA390" i="14"/>
  <c r="AB390" i="14"/>
  <c r="AC390" i="14"/>
  <c r="AD390" i="14"/>
  <c r="AE390" i="14"/>
  <c r="AF390" i="14"/>
  <c r="C391" i="14"/>
  <c r="D391" i="14"/>
  <c r="E391" i="14"/>
  <c r="F391" i="14"/>
  <c r="G391" i="14"/>
  <c r="H391" i="14"/>
  <c r="I391" i="14"/>
  <c r="J391" i="14"/>
  <c r="K391" i="14"/>
  <c r="L391" i="14"/>
  <c r="M391" i="14"/>
  <c r="N391" i="14"/>
  <c r="O391" i="14"/>
  <c r="P391" i="14"/>
  <c r="Q391" i="14"/>
  <c r="R391" i="14"/>
  <c r="S391" i="14"/>
  <c r="T391" i="14"/>
  <c r="U391" i="14"/>
  <c r="V391" i="14"/>
  <c r="W391" i="14"/>
  <c r="X391" i="14"/>
  <c r="Y391" i="14"/>
  <c r="Z391" i="14"/>
  <c r="AA391" i="14"/>
  <c r="AB391" i="14"/>
  <c r="AC391" i="14"/>
  <c r="AD391" i="14"/>
  <c r="AE391" i="14"/>
  <c r="AF391" i="14"/>
  <c r="C392" i="14"/>
  <c r="D392" i="14"/>
  <c r="E392" i="14"/>
  <c r="F392" i="14"/>
  <c r="G392" i="14"/>
  <c r="H392" i="14"/>
  <c r="I392" i="14"/>
  <c r="J392" i="14"/>
  <c r="K392" i="14"/>
  <c r="L392" i="14"/>
  <c r="M392" i="14"/>
  <c r="N392" i="14"/>
  <c r="O392" i="14"/>
  <c r="P392" i="14"/>
  <c r="Q392" i="14"/>
  <c r="R392" i="14"/>
  <c r="S392" i="14"/>
  <c r="T392" i="14"/>
  <c r="U392" i="14"/>
  <c r="V392" i="14"/>
  <c r="W392" i="14"/>
  <c r="X392" i="14"/>
  <c r="Y392" i="14"/>
  <c r="Z392" i="14"/>
  <c r="AA392" i="14"/>
  <c r="AB392" i="14"/>
  <c r="AC392" i="14"/>
  <c r="AD392" i="14"/>
  <c r="AE392" i="14"/>
  <c r="AF392" i="14"/>
  <c r="C393" i="14"/>
  <c r="D393" i="14"/>
  <c r="E393" i="14"/>
  <c r="F393" i="14"/>
  <c r="G393" i="14"/>
  <c r="H393" i="14"/>
  <c r="I393" i="14"/>
  <c r="J393" i="14"/>
  <c r="K393" i="14"/>
  <c r="L393" i="14"/>
  <c r="M393" i="14"/>
  <c r="N393" i="14"/>
  <c r="O393" i="14"/>
  <c r="P393" i="14"/>
  <c r="Q393" i="14"/>
  <c r="R393" i="14"/>
  <c r="S393" i="14"/>
  <c r="T393" i="14"/>
  <c r="U393" i="14"/>
  <c r="V393" i="14"/>
  <c r="W393" i="14"/>
  <c r="X393" i="14"/>
  <c r="Y393" i="14"/>
  <c r="Z393" i="14"/>
  <c r="AA393" i="14"/>
  <c r="AB393" i="14"/>
  <c r="AC393" i="14"/>
  <c r="AD393" i="14"/>
  <c r="AE393" i="14"/>
  <c r="AF393" i="14"/>
  <c r="C394" i="14"/>
  <c r="D394" i="14"/>
  <c r="E394" i="14"/>
  <c r="F394" i="14"/>
  <c r="G394" i="14"/>
  <c r="H394" i="14"/>
  <c r="I394" i="14"/>
  <c r="J394" i="14"/>
  <c r="K394" i="14"/>
  <c r="L394" i="14"/>
  <c r="M394" i="14"/>
  <c r="N394" i="14"/>
  <c r="O394" i="14"/>
  <c r="P394" i="14"/>
  <c r="Q394" i="14"/>
  <c r="R394" i="14"/>
  <c r="S394" i="14"/>
  <c r="T394" i="14"/>
  <c r="U394" i="14"/>
  <c r="V394" i="14"/>
  <c r="W394" i="14"/>
  <c r="X394" i="14"/>
  <c r="Y394" i="14"/>
  <c r="Z394" i="14"/>
  <c r="AA394" i="14"/>
  <c r="AB394" i="14"/>
  <c r="AC394" i="14"/>
  <c r="AD394" i="14"/>
  <c r="AE394" i="14"/>
  <c r="AF394" i="14"/>
  <c r="C395" i="14"/>
  <c r="D395" i="14"/>
  <c r="E395" i="14"/>
  <c r="F395" i="14"/>
  <c r="G395" i="14"/>
  <c r="H395" i="14"/>
  <c r="I395" i="14"/>
  <c r="J395" i="14"/>
  <c r="K395" i="14"/>
  <c r="L395" i="14"/>
  <c r="M395" i="14"/>
  <c r="N395" i="14"/>
  <c r="O395" i="14"/>
  <c r="P395" i="14"/>
  <c r="Q395" i="14"/>
  <c r="R395" i="14"/>
  <c r="S395" i="14"/>
  <c r="T395" i="14"/>
  <c r="U395" i="14"/>
  <c r="V395" i="14"/>
  <c r="W395" i="14"/>
  <c r="X395" i="14"/>
  <c r="Y395" i="14"/>
  <c r="Z395" i="14"/>
  <c r="AA395" i="14"/>
  <c r="AB395" i="14"/>
  <c r="AC395" i="14"/>
  <c r="AD395" i="14"/>
  <c r="AE395" i="14"/>
  <c r="AF395" i="14"/>
  <c r="C396" i="14"/>
  <c r="D396" i="14"/>
  <c r="E396" i="14"/>
  <c r="F396" i="14"/>
  <c r="G396" i="14"/>
  <c r="H396" i="14"/>
  <c r="I396" i="14"/>
  <c r="J396" i="14"/>
  <c r="K396" i="14"/>
  <c r="L396" i="14"/>
  <c r="M396" i="14"/>
  <c r="N396" i="14"/>
  <c r="O396" i="14"/>
  <c r="P396" i="14"/>
  <c r="Q396" i="14"/>
  <c r="R396" i="14"/>
  <c r="S396" i="14"/>
  <c r="T396" i="14"/>
  <c r="U396" i="14"/>
  <c r="V396" i="14"/>
  <c r="W396" i="14"/>
  <c r="X396" i="14"/>
  <c r="Y396" i="14"/>
  <c r="Z396" i="14"/>
  <c r="AA396" i="14"/>
  <c r="AB396" i="14"/>
  <c r="AC396" i="14"/>
  <c r="AD396" i="14"/>
  <c r="AE396" i="14"/>
  <c r="AF396" i="14"/>
  <c r="C397" i="14"/>
  <c r="D397" i="14"/>
  <c r="E397" i="14"/>
  <c r="F397" i="14"/>
  <c r="G397" i="14"/>
  <c r="H397" i="14"/>
  <c r="I397" i="14"/>
  <c r="J397" i="14"/>
  <c r="K397" i="14"/>
  <c r="L397" i="14"/>
  <c r="M397" i="14"/>
  <c r="N397" i="14"/>
  <c r="O397" i="14"/>
  <c r="P397" i="14"/>
  <c r="Q397" i="14"/>
  <c r="R397" i="14"/>
  <c r="S397" i="14"/>
  <c r="T397" i="14"/>
  <c r="U397" i="14"/>
  <c r="V397" i="14"/>
  <c r="W397" i="14"/>
  <c r="X397" i="14"/>
  <c r="Y397" i="14"/>
  <c r="Z397" i="14"/>
  <c r="AA397" i="14"/>
  <c r="AB397" i="14"/>
  <c r="AC397" i="14"/>
  <c r="AD397" i="14"/>
  <c r="AE397" i="14"/>
  <c r="AF397" i="14"/>
  <c r="C398" i="14"/>
  <c r="D398" i="14"/>
  <c r="E398" i="14"/>
  <c r="F398" i="14"/>
  <c r="G398" i="14"/>
  <c r="H398" i="14"/>
  <c r="I398" i="14"/>
  <c r="J398" i="14"/>
  <c r="K398" i="14"/>
  <c r="L398" i="14"/>
  <c r="M398" i="14"/>
  <c r="N398" i="14"/>
  <c r="O398" i="14"/>
  <c r="P398" i="14"/>
  <c r="Q398" i="14"/>
  <c r="R398" i="14"/>
  <c r="S398" i="14"/>
  <c r="T398" i="14"/>
  <c r="U398" i="14"/>
  <c r="V398" i="14"/>
  <c r="W398" i="14"/>
  <c r="X398" i="14"/>
  <c r="Y398" i="14"/>
  <c r="Z398" i="14"/>
  <c r="AA398" i="14"/>
  <c r="AB398" i="14"/>
  <c r="AC398" i="14"/>
  <c r="AD398" i="14"/>
  <c r="AE398" i="14"/>
  <c r="AF398" i="14"/>
  <c r="C399" i="14"/>
  <c r="D399" i="14"/>
  <c r="E399" i="14"/>
  <c r="F399" i="14"/>
  <c r="G399" i="14"/>
  <c r="H399" i="14"/>
  <c r="I399" i="14"/>
  <c r="J399" i="14"/>
  <c r="K399" i="14"/>
  <c r="L399" i="14"/>
  <c r="M399" i="14"/>
  <c r="N399" i="14"/>
  <c r="O399" i="14"/>
  <c r="P399" i="14"/>
  <c r="Q399" i="14"/>
  <c r="R399" i="14"/>
  <c r="S399" i="14"/>
  <c r="T399" i="14"/>
  <c r="U399" i="14"/>
  <c r="V399" i="14"/>
  <c r="W399" i="14"/>
  <c r="X399" i="14"/>
  <c r="Y399" i="14"/>
  <c r="Z399" i="14"/>
  <c r="AA399" i="14"/>
  <c r="AB399" i="14"/>
  <c r="AC399" i="14"/>
  <c r="AD399" i="14"/>
  <c r="AE399" i="14"/>
  <c r="AF399" i="14"/>
  <c r="C400" i="14"/>
  <c r="D400" i="14"/>
  <c r="E400" i="14"/>
  <c r="F400" i="14"/>
  <c r="G400" i="14"/>
  <c r="H400" i="14"/>
  <c r="I400" i="14"/>
  <c r="J400" i="14"/>
  <c r="K400" i="14"/>
  <c r="L400" i="14"/>
  <c r="M400" i="14"/>
  <c r="N400" i="14"/>
  <c r="O400" i="14"/>
  <c r="P400" i="14"/>
  <c r="Q400" i="14"/>
  <c r="R400" i="14"/>
  <c r="S400" i="14"/>
  <c r="T400" i="14"/>
  <c r="U400" i="14"/>
  <c r="V400" i="14"/>
  <c r="W400" i="14"/>
  <c r="X400" i="14"/>
  <c r="Y400" i="14"/>
  <c r="Z400" i="14"/>
  <c r="AA400" i="14"/>
  <c r="AB400" i="14"/>
  <c r="AC400" i="14"/>
  <c r="AD400" i="14"/>
  <c r="AE400" i="14"/>
  <c r="AF400" i="14"/>
  <c r="C401" i="14"/>
  <c r="D401" i="14"/>
  <c r="E401" i="14"/>
  <c r="F401" i="14"/>
  <c r="G401" i="14"/>
  <c r="H401" i="14"/>
  <c r="I401" i="14"/>
  <c r="J401" i="14"/>
  <c r="K401" i="14"/>
  <c r="L401" i="14"/>
  <c r="M401" i="14"/>
  <c r="N401" i="14"/>
  <c r="O401" i="14"/>
  <c r="P401" i="14"/>
  <c r="Q401" i="14"/>
  <c r="R401" i="14"/>
  <c r="S401" i="14"/>
  <c r="T401" i="14"/>
  <c r="U401" i="14"/>
  <c r="V401" i="14"/>
  <c r="W401" i="14"/>
  <c r="X401" i="14"/>
  <c r="Y401" i="14"/>
  <c r="Z401" i="14"/>
  <c r="AA401" i="14"/>
  <c r="AB401" i="14"/>
  <c r="AC401" i="14"/>
  <c r="AD401" i="14"/>
  <c r="AE401" i="14"/>
  <c r="AF401" i="14"/>
  <c r="C402" i="14"/>
  <c r="D402" i="14"/>
  <c r="E402" i="14"/>
  <c r="F402" i="14"/>
  <c r="G402" i="14"/>
  <c r="H402" i="14"/>
  <c r="I402" i="14"/>
  <c r="J402" i="14"/>
  <c r="K402" i="14"/>
  <c r="L402" i="14"/>
  <c r="M402" i="14"/>
  <c r="N402" i="14"/>
  <c r="O402" i="14"/>
  <c r="P402" i="14"/>
  <c r="Q402" i="14"/>
  <c r="R402" i="14"/>
  <c r="S402" i="14"/>
  <c r="T402" i="14"/>
  <c r="U402" i="14"/>
  <c r="V402" i="14"/>
  <c r="W402" i="14"/>
  <c r="X402" i="14"/>
  <c r="Y402" i="14"/>
  <c r="Z402" i="14"/>
  <c r="AA402" i="14"/>
  <c r="AB402" i="14"/>
  <c r="AC402" i="14"/>
  <c r="AD402" i="14"/>
  <c r="AE402" i="14"/>
  <c r="AF402" i="14"/>
  <c r="C403" i="14"/>
  <c r="D403" i="14"/>
  <c r="E403" i="14"/>
  <c r="F403" i="14"/>
  <c r="G403" i="14"/>
  <c r="H403" i="14"/>
  <c r="I403" i="14"/>
  <c r="J403" i="14"/>
  <c r="K403" i="14"/>
  <c r="L403" i="14"/>
  <c r="M403" i="14"/>
  <c r="N403" i="14"/>
  <c r="O403" i="14"/>
  <c r="P403" i="14"/>
  <c r="Q403" i="14"/>
  <c r="R403" i="14"/>
  <c r="S403" i="14"/>
  <c r="T403" i="14"/>
  <c r="U403" i="14"/>
  <c r="V403" i="14"/>
  <c r="W403" i="14"/>
  <c r="X403" i="14"/>
  <c r="Y403" i="14"/>
  <c r="Z403" i="14"/>
  <c r="AA403" i="14"/>
  <c r="AB403" i="14"/>
  <c r="AC403" i="14"/>
  <c r="AD403" i="14"/>
  <c r="AE403" i="14"/>
  <c r="AF403" i="14"/>
  <c r="C404" i="14"/>
  <c r="D404" i="14"/>
  <c r="E404" i="14"/>
  <c r="F404" i="14"/>
  <c r="G404" i="14"/>
  <c r="H404" i="14"/>
  <c r="I404" i="14"/>
  <c r="J404" i="14"/>
  <c r="K404" i="14"/>
  <c r="L404" i="14"/>
  <c r="M404" i="14"/>
  <c r="N404" i="14"/>
  <c r="O404" i="14"/>
  <c r="P404" i="14"/>
  <c r="Q404" i="14"/>
  <c r="R404" i="14"/>
  <c r="S404" i="14"/>
  <c r="T404" i="14"/>
  <c r="U404" i="14"/>
  <c r="V404" i="14"/>
  <c r="W404" i="14"/>
  <c r="X404" i="14"/>
  <c r="Y404" i="14"/>
  <c r="Z404" i="14"/>
  <c r="AA404" i="14"/>
  <c r="AB404" i="14"/>
  <c r="AC404" i="14"/>
  <c r="AD404" i="14"/>
  <c r="AE404" i="14"/>
  <c r="AF404" i="14"/>
  <c r="C405" i="14"/>
  <c r="D405" i="14"/>
  <c r="E405" i="14"/>
  <c r="F405" i="14"/>
  <c r="G405" i="14"/>
  <c r="H405" i="14"/>
  <c r="I405" i="14"/>
  <c r="J405" i="14"/>
  <c r="K405" i="14"/>
  <c r="L405" i="14"/>
  <c r="M405" i="14"/>
  <c r="N405" i="14"/>
  <c r="O405" i="14"/>
  <c r="P405" i="14"/>
  <c r="Q405" i="14"/>
  <c r="R405" i="14"/>
  <c r="S405" i="14"/>
  <c r="T405" i="14"/>
  <c r="U405" i="14"/>
  <c r="V405" i="14"/>
  <c r="W405" i="14"/>
  <c r="X405" i="14"/>
  <c r="Y405" i="14"/>
  <c r="Z405" i="14"/>
  <c r="AA405" i="14"/>
  <c r="AB405" i="14"/>
  <c r="AC405" i="14"/>
  <c r="AD405" i="14"/>
  <c r="AE405" i="14"/>
  <c r="AF405" i="14"/>
  <c r="C406" i="14"/>
  <c r="D406" i="14"/>
  <c r="E406" i="14"/>
  <c r="F406" i="14"/>
  <c r="G406" i="14"/>
  <c r="H406" i="14"/>
  <c r="I406" i="14"/>
  <c r="J406" i="14"/>
  <c r="K406" i="14"/>
  <c r="L406" i="14"/>
  <c r="M406" i="14"/>
  <c r="N406" i="14"/>
  <c r="O406" i="14"/>
  <c r="P406" i="14"/>
  <c r="Q406" i="14"/>
  <c r="R406" i="14"/>
  <c r="S406" i="14"/>
  <c r="T406" i="14"/>
  <c r="U406" i="14"/>
  <c r="V406" i="14"/>
  <c r="W406" i="14"/>
  <c r="X406" i="14"/>
  <c r="Y406" i="14"/>
  <c r="Z406" i="14"/>
  <c r="AA406" i="14"/>
  <c r="AB406" i="14"/>
  <c r="AC406" i="14"/>
  <c r="AD406" i="14"/>
  <c r="AE406" i="14"/>
  <c r="AF406" i="14"/>
  <c r="C407" i="14"/>
  <c r="D407" i="14"/>
  <c r="E407" i="14"/>
  <c r="F407" i="14"/>
  <c r="G407" i="14"/>
  <c r="H407" i="14"/>
  <c r="I407" i="14"/>
  <c r="J407" i="14"/>
  <c r="K407" i="14"/>
  <c r="L407" i="14"/>
  <c r="M407" i="14"/>
  <c r="N407" i="14"/>
  <c r="O407" i="14"/>
  <c r="P407" i="14"/>
  <c r="Q407" i="14"/>
  <c r="R407" i="14"/>
  <c r="S407" i="14"/>
  <c r="T407" i="14"/>
  <c r="U407" i="14"/>
  <c r="V407" i="14"/>
  <c r="W407" i="14"/>
  <c r="X407" i="14"/>
  <c r="Y407" i="14"/>
  <c r="Z407" i="14"/>
  <c r="AA407" i="14"/>
  <c r="AB407" i="14"/>
  <c r="AC407" i="14"/>
  <c r="AD407" i="14"/>
  <c r="AE407" i="14"/>
  <c r="AF407" i="14"/>
  <c r="C408" i="14"/>
  <c r="D408" i="14"/>
  <c r="E408" i="14"/>
  <c r="F408" i="14"/>
  <c r="G408" i="14"/>
  <c r="H408" i="14"/>
  <c r="I408" i="14"/>
  <c r="J408" i="14"/>
  <c r="K408" i="14"/>
  <c r="L408" i="14"/>
  <c r="M408" i="14"/>
  <c r="N408" i="14"/>
  <c r="O408" i="14"/>
  <c r="P408" i="14"/>
  <c r="Q408" i="14"/>
  <c r="R408" i="14"/>
  <c r="S408" i="14"/>
  <c r="T408" i="14"/>
  <c r="U408" i="14"/>
  <c r="V408" i="14"/>
  <c r="W408" i="14"/>
  <c r="X408" i="14"/>
  <c r="Y408" i="14"/>
  <c r="Z408" i="14"/>
  <c r="AA408" i="14"/>
  <c r="AB408" i="14"/>
  <c r="AC408" i="14"/>
  <c r="AD408" i="14"/>
  <c r="AE408" i="14"/>
  <c r="AF408" i="14"/>
  <c r="C409" i="14"/>
  <c r="D409" i="14"/>
  <c r="E409" i="14"/>
  <c r="F409" i="14"/>
  <c r="G409" i="14"/>
  <c r="H409" i="14"/>
  <c r="I409" i="14"/>
  <c r="J409" i="14"/>
  <c r="K409" i="14"/>
  <c r="L409" i="14"/>
  <c r="M409" i="14"/>
  <c r="N409" i="14"/>
  <c r="O409" i="14"/>
  <c r="P409" i="14"/>
  <c r="Q409" i="14"/>
  <c r="R409" i="14"/>
  <c r="S409" i="14"/>
  <c r="T409" i="14"/>
  <c r="U409" i="14"/>
  <c r="V409" i="14"/>
  <c r="W409" i="14"/>
  <c r="X409" i="14"/>
  <c r="AV409" i="14" s="1"/>
  <c r="Y409" i="14"/>
  <c r="BD409" i="14" s="1"/>
  <c r="Z409" i="14"/>
  <c r="AA409" i="14"/>
  <c r="AB409" i="14"/>
  <c r="AC409" i="14"/>
  <c r="AD409" i="14"/>
  <c r="AE409" i="14"/>
  <c r="AF409" i="14"/>
  <c r="C410" i="14"/>
  <c r="D410" i="14"/>
  <c r="E410" i="14"/>
  <c r="F410" i="14"/>
  <c r="G410" i="14"/>
  <c r="H410" i="14"/>
  <c r="I410" i="14"/>
  <c r="J410" i="14"/>
  <c r="K410" i="14"/>
  <c r="L410" i="14"/>
  <c r="M410" i="14"/>
  <c r="N410" i="14"/>
  <c r="O410" i="14"/>
  <c r="P410" i="14"/>
  <c r="Q410" i="14"/>
  <c r="R410" i="14"/>
  <c r="S410" i="14"/>
  <c r="T410" i="14"/>
  <c r="U410" i="14"/>
  <c r="V410" i="14"/>
  <c r="W410" i="14"/>
  <c r="X410" i="14"/>
  <c r="AV410" i="14" s="1"/>
  <c r="Y410" i="14"/>
  <c r="BD410" i="14" s="1"/>
  <c r="Z410" i="14"/>
  <c r="AA410" i="14"/>
  <c r="AB410" i="14"/>
  <c r="AC410" i="14"/>
  <c r="AD410" i="14"/>
  <c r="AE410" i="14"/>
  <c r="AF410" i="14"/>
  <c r="C411" i="14"/>
  <c r="D411" i="14"/>
  <c r="E411" i="14"/>
  <c r="F411" i="14"/>
  <c r="G411" i="14"/>
  <c r="H411" i="14"/>
  <c r="I411" i="14"/>
  <c r="J411" i="14"/>
  <c r="K411" i="14"/>
  <c r="L411" i="14"/>
  <c r="M411" i="14"/>
  <c r="N411" i="14"/>
  <c r="O411" i="14"/>
  <c r="P411" i="14"/>
  <c r="Q411" i="14"/>
  <c r="R411" i="14"/>
  <c r="S411" i="14"/>
  <c r="T411" i="14"/>
  <c r="U411" i="14"/>
  <c r="V411" i="14"/>
  <c r="W411" i="14"/>
  <c r="X411" i="14"/>
  <c r="Y411" i="14"/>
  <c r="Z411" i="14"/>
  <c r="AA411" i="14"/>
  <c r="AB411" i="14"/>
  <c r="AC411" i="14"/>
  <c r="AD411" i="14"/>
  <c r="AE411" i="14"/>
  <c r="AF411" i="14"/>
  <c r="C412" i="14"/>
  <c r="D412" i="14"/>
  <c r="E412" i="14"/>
  <c r="F412" i="14"/>
  <c r="G412" i="14"/>
  <c r="H412" i="14"/>
  <c r="I412" i="14"/>
  <c r="J412" i="14"/>
  <c r="K412" i="14"/>
  <c r="L412" i="14"/>
  <c r="M412" i="14"/>
  <c r="N412" i="14"/>
  <c r="O412" i="14"/>
  <c r="P412" i="14"/>
  <c r="Q412" i="14"/>
  <c r="R412" i="14"/>
  <c r="S412" i="14"/>
  <c r="T412" i="14"/>
  <c r="U412" i="14"/>
  <c r="V412" i="14"/>
  <c r="W412" i="14"/>
  <c r="X412" i="14"/>
  <c r="Y412" i="14"/>
  <c r="Z412" i="14"/>
  <c r="AA412" i="14"/>
  <c r="AB412" i="14"/>
  <c r="AC412" i="14"/>
  <c r="AD412" i="14"/>
  <c r="AE412" i="14"/>
  <c r="AF412" i="14"/>
  <c r="C413" i="14"/>
  <c r="D413" i="14"/>
  <c r="E413" i="14"/>
  <c r="F413" i="14"/>
  <c r="G413" i="14"/>
  <c r="H413" i="14"/>
  <c r="I413" i="14"/>
  <c r="J413" i="14"/>
  <c r="K413" i="14"/>
  <c r="L413" i="14"/>
  <c r="M413" i="14"/>
  <c r="N413" i="14"/>
  <c r="O413" i="14"/>
  <c r="P413" i="14"/>
  <c r="Q413" i="14"/>
  <c r="R413" i="14"/>
  <c r="S413" i="14"/>
  <c r="T413" i="14"/>
  <c r="U413" i="14"/>
  <c r="V413" i="14"/>
  <c r="W413" i="14"/>
  <c r="X413" i="14"/>
  <c r="Y413" i="14"/>
  <c r="Z413" i="14"/>
  <c r="AA413" i="14"/>
  <c r="AB413" i="14"/>
  <c r="AC413" i="14"/>
  <c r="AD413" i="14"/>
  <c r="AE413" i="14"/>
  <c r="AF413" i="14"/>
  <c r="C414" i="14"/>
  <c r="D414" i="14"/>
  <c r="E414" i="14"/>
  <c r="F414" i="14"/>
  <c r="G414" i="14"/>
  <c r="H414" i="14"/>
  <c r="I414" i="14"/>
  <c r="J414" i="14"/>
  <c r="K414" i="14"/>
  <c r="L414" i="14"/>
  <c r="M414" i="14"/>
  <c r="N414" i="14"/>
  <c r="O414" i="14"/>
  <c r="P414" i="14"/>
  <c r="Q414" i="14"/>
  <c r="R414" i="14"/>
  <c r="S414" i="14"/>
  <c r="T414" i="14"/>
  <c r="U414" i="14"/>
  <c r="V414" i="14"/>
  <c r="W414" i="14"/>
  <c r="X414" i="14"/>
  <c r="Y414" i="14"/>
  <c r="Z414" i="14"/>
  <c r="AA414" i="14"/>
  <c r="AB414" i="14"/>
  <c r="AC414" i="14"/>
  <c r="AD414" i="14"/>
  <c r="AE414" i="14"/>
  <c r="AF414" i="14"/>
  <c r="C415" i="14"/>
  <c r="D415" i="14"/>
  <c r="E415" i="14"/>
  <c r="F415" i="14"/>
  <c r="G415" i="14"/>
  <c r="H415" i="14"/>
  <c r="I415" i="14"/>
  <c r="J415" i="14"/>
  <c r="K415" i="14"/>
  <c r="L415" i="14"/>
  <c r="M415" i="14"/>
  <c r="N415" i="14"/>
  <c r="O415" i="14"/>
  <c r="P415" i="14"/>
  <c r="Q415" i="14"/>
  <c r="R415" i="14"/>
  <c r="S415" i="14"/>
  <c r="T415" i="14"/>
  <c r="U415" i="14"/>
  <c r="V415" i="14"/>
  <c r="W415" i="14"/>
  <c r="X415" i="14"/>
  <c r="Y415" i="14"/>
  <c r="Z415" i="14"/>
  <c r="AA415" i="14"/>
  <c r="AB415" i="14"/>
  <c r="AC415" i="14"/>
  <c r="AD415" i="14"/>
  <c r="AE415" i="14"/>
  <c r="AF415" i="14"/>
  <c r="C416" i="14"/>
  <c r="D416" i="14"/>
  <c r="E416" i="14"/>
  <c r="F416" i="14"/>
  <c r="G416" i="14"/>
  <c r="H416" i="14"/>
  <c r="I416" i="14"/>
  <c r="J416" i="14"/>
  <c r="K416" i="14"/>
  <c r="L416" i="14"/>
  <c r="M416" i="14"/>
  <c r="N416" i="14"/>
  <c r="O416" i="14"/>
  <c r="P416" i="14"/>
  <c r="Q416" i="14"/>
  <c r="R416" i="14"/>
  <c r="S416" i="14"/>
  <c r="T416" i="14"/>
  <c r="U416" i="14"/>
  <c r="V416" i="14"/>
  <c r="W416" i="14"/>
  <c r="X416" i="14"/>
  <c r="Y416" i="14"/>
  <c r="Z416" i="14"/>
  <c r="AA416" i="14"/>
  <c r="AB416" i="14"/>
  <c r="AC416" i="14"/>
  <c r="AD416" i="14"/>
  <c r="AE416" i="14"/>
  <c r="AF416" i="14"/>
  <c r="C417" i="14"/>
  <c r="D417" i="14"/>
  <c r="E417" i="14"/>
  <c r="F417" i="14"/>
  <c r="G417" i="14"/>
  <c r="H417" i="14"/>
  <c r="I417" i="14"/>
  <c r="J417" i="14"/>
  <c r="K417" i="14"/>
  <c r="L417" i="14"/>
  <c r="M417" i="14"/>
  <c r="N417" i="14"/>
  <c r="O417" i="14"/>
  <c r="P417" i="14"/>
  <c r="Q417" i="14"/>
  <c r="R417" i="14"/>
  <c r="S417" i="14"/>
  <c r="T417" i="14"/>
  <c r="U417" i="14"/>
  <c r="V417" i="14"/>
  <c r="W417" i="14"/>
  <c r="X417" i="14"/>
  <c r="Y417" i="14"/>
  <c r="Z417" i="14"/>
  <c r="AA417" i="14"/>
  <c r="AB417" i="14"/>
  <c r="AC417" i="14"/>
  <c r="AD417" i="14"/>
  <c r="AE417" i="14"/>
  <c r="AF417" i="14"/>
  <c r="C418" i="14"/>
  <c r="D418" i="14"/>
  <c r="E418" i="14"/>
  <c r="F418" i="14"/>
  <c r="G418" i="14"/>
  <c r="H418" i="14"/>
  <c r="I418" i="14"/>
  <c r="J418" i="14"/>
  <c r="K418" i="14"/>
  <c r="L418" i="14"/>
  <c r="M418" i="14"/>
  <c r="N418" i="14"/>
  <c r="O418" i="14"/>
  <c r="P418" i="14"/>
  <c r="Q418" i="14"/>
  <c r="R418" i="14"/>
  <c r="S418" i="14"/>
  <c r="T418" i="14"/>
  <c r="U418" i="14"/>
  <c r="V418" i="14"/>
  <c r="W418" i="14"/>
  <c r="X418" i="14"/>
  <c r="Y418" i="14"/>
  <c r="Z418" i="14"/>
  <c r="AA418" i="14"/>
  <c r="AB418" i="14"/>
  <c r="AC418" i="14"/>
  <c r="AD418" i="14"/>
  <c r="AE418" i="14"/>
  <c r="AF418" i="14"/>
  <c r="C419" i="14"/>
  <c r="D419" i="14"/>
  <c r="E419" i="14"/>
  <c r="F419" i="14"/>
  <c r="G419" i="14"/>
  <c r="H419" i="14"/>
  <c r="I419" i="14"/>
  <c r="J419" i="14"/>
  <c r="K419" i="14"/>
  <c r="L419" i="14"/>
  <c r="M419" i="14"/>
  <c r="N419" i="14"/>
  <c r="O419" i="14"/>
  <c r="P419" i="14"/>
  <c r="Q419" i="14"/>
  <c r="R419" i="14"/>
  <c r="S419" i="14"/>
  <c r="T419" i="14"/>
  <c r="U419" i="14"/>
  <c r="V419" i="14"/>
  <c r="W419" i="14"/>
  <c r="X419" i="14"/>
  <c r="Y419" i="14"/>
  <c r="Z419" i="14"/>
  <c r="AA419" i="14"/>
  <c r="AB419" i="14"/>
  <c r="AC419" i="14"/>
  <c r="AD419" i="14"/>
  <c r="AE419" i="14"/>
  <c r="AF419" i="14"/>
  <c r="C420" i="14"/>
  <c r="D420" i="14"/>
  <c r="E420" i="14"/>
  <c r="F420" i="14"/>
  <c r="G420" i="14"/>
  <c r="H420" i="14"/>
  <c r="I420" i="14"/>
  <c r="J420" i="14"/>
  <c r="K420" i="14"/>
  <c r="L420" i="14"/>
  <c r="M420" i="14"/>
  <c r="N420" i="14"/>
  <c r="O420" i="14"/>
  <c r="P420" i="14"/>
  <c r="Q420" i="14"/>
  <c r="R420" i="14"/>
  <c r="S420" i="14"/>
  <c r="T420" i="14"/>
  <c r="U420" i="14"/>
  <c r="V420" i="14"/>
  <c r="W420" i="14"/>
  <c r="X420" i="14"/>
  <c r="Y420" i="14"/>
  <c r="Z420" i="14"/>
  <c r="AA420" i="14"/>
  <c r="AB420" i="14"/>
  <c r="AC420" i="14"/>
  <c r="AD420" i="14"/>
  <c r="AE420" i="14"/>
  <c r="AF420" i="14"/>
  <c r="C421" i="14"/>
  <c r="D421" i="14"/>
  <c r="E421" i="14"/>
  <c r="F421" i="14"/>
  <c r="G421" i="14"/>
  <c r="H421" i="14"/>
  <c r="I421" i="14"/>
  <c r="J421" i="14"/>
  <c r="K421" i="14"/>
  <c r="L421" i="14"/>
  <c r="M421" i="14"/>
  <c r="N421" i="14"/>
  <c r="O421" i="14"/>
  <c r="P421" i="14"/>
  <c r="Q421" i="14"/>
  <c r="R421" i="14"/>
  <c r="S421" i="14"/>
  <c r="T421" i="14"/>
  <c r="U421" i="14"/>
  <c r="V421" i="14"/>
  <c r="W421" i="14"/>
  <c r="X421" i="14"/>
  <c r="AV421" i="14" s="1"/>
  <c r="Y421" i="14"/>
  <c r="BD421" i="14" s="1"/>
  <c r="Z421" i="14"/>
  <c r="AA421" i="14"/>
  <c r="AB421" i="14"/>
  <c r="AC421" i="14"/>
  <c r="AD421" i="14"/>
  <c r="AE421" i="14"/>
  <c r="AF421" i="14"/>
  <c r="C422" i="14"/>
  <c r="D422" i="14"/>
  <c r="E422" i="14"/>
  <c r="F422" i="14"/>
  <c r="G422" i="14"/>
  <c r="H422" i="14"/>
  <c r="I422" i="14"/>
  <c r="J422" i="14"/>
  <c r="K422" i="14"/>
  <c r="L422" i="14"/>
  <c r="M422" i="14"/>
  <c r="N422" i="14"/>
  <c r="O422" i="14"/>
  <c r="P422" i="14"/>
  <c r="Q422" i="14"/>
  <c r="R422" i="14"/>
  <c r="S422" i="14"/>
  <c r="T422" i="14"/>
  <c r="U422" i="14"/>
  <c r="V422" i="14"/>
  <c r="W422" i="14"/>
  <c r="X422" i="14"/>
  <c r="Y422" i="14"/>
  <c r="Z422" i="14"/>
  <c r="AA422" i="14"/>
  <c r="AB422" i="14"/>
  <c r="AC422" i="14"/>
  <c r="AD422" i="14"/>
  <c r="AE422" i="14"/>
  <c r="AF422" i="14"/>
  <c r="C423" i="14"/>
  <c r="D423" i="14"/>
  <c r="E423" i="14"/>
  <c r="F423" i="14"/>
  <c r="G423" i="14"/>
  <c r="H423" i="14"/>
  <c r="I423" i="14"/>
  <c r="J423" i="14"/>
  <c r="K423" i="14"/>
  <c r="L423" i="14"/>
  <c r="M423" i="14"/>
  <c r="N423" i="14"/>
  <c r="O423" i="14"/>
  <c r="P423" i="14"/>
  <c r="Q423" i="14"/>
  <c r="R423" i="14"/>
  <c r="S423" i="14"/>
  <c r="T423" i="14"/>
  <c r="U423" i="14"/>
  <c r="V423" i="14"/>
  <c r="W423" i="14"/>
  <c r="X423" i="14"/>
  <c r="Y423" i="14"/>
  <c r="Z423" i="14"/>
  <c r="AA423" i="14"/>
  <c r="AB423" i="14"/>
  <c r="AC423" i="14"/>
  <c r="AD423" i="14"/>
  <c r="AE423" i="14"/>
  <c r="AF423" i="14"/>
  <c r="C424" i="14"/>
  <c r="D424" i="14"/>
  <c r="E424" i="14"/>
  <c r="F424" i="14"/>
  <c r="G424" i="14"/>
  <c r="H424" i="14"/>
  <c r="I424" i="14"/>
  <c r="J424" i="14"/>
  <c r="K424" i="14"/>
  <c r="L424" i="14"/>
  <c r="M424" i="14"/>
  <c r="N424" i="14"/>
  <c r="O424" i="14"/>
  <c r="P424" i="14"/>
  <c r="Q424" i="14"/>
  <c r="R424" i="14"/>
  <c r="S424" i="14"/>
  <c r="T424" i="14"/>
  <c r="U424" i="14"/>
  <c r="V424" i="14"/>
  <c r="W424" i="14"/>
  <c r="X424" i="14"/>
  <c r="Y424" i="14"/>
  <c r="Z424" i="14"/>
  <c r="AA424" i="14"/>
  <c r="AB424" i="14"/>
  <c r="AC424" i="14"/>
  <c r="AD424" i="14"/>
  <c r="AE424" i="14"/>
  <c r="AF424" i="14"/>
  <c r="C425" i="14"/>
  <c r="D425" i="14"/>
  <c r="E425" i="14"/>
  <c r="F425" i="14"/>
  <c r="G425" i="14"/>
  <c r="H425" i="14"/>
  <c r="I425" i="14"/>
  <c r="J425" i="14"/>
  <c r="K425" i="14"/>
  <c r="L425" i="14"/>
  <c r="M425" i="14"/>
  <c r="N425" i="14"/>
  <c r="O425" i="14"/>
  <c r="P425" i="14"/>
  <c r="Q425" i="14"/>
  <c r="R425" i="14"/>
  <c r="S425" i="14"/>
  <c r="T425" i="14"/>
  <c r="U425" i="14"/>
  <c r="V425" i="14"/>
  <c r="W425" i="14"/>
  <c r="X425" i="14"/>
  <c r="Y425" i="14"/>
  <c r="Z425" i="14"/>
  <c r="AA425" i="14"/>
  <c r="AB425" i="14"/>
  <c r="AC425" i="14"/>
  <c r="AD425" i="14"/>
  <c r="AE425" i="14"/>
  <c r="AF425" i="14"/>
  <c r="C426" i="14"/>
  <c r="D426" i="14"/>
  <c r="E426" i="14"/>
  <c r="F426" i="14"/>
  <c r="G426" i="14"/>
  <c r="H426" i="14"/>
  <c r="I426" i="14"/>
  <c r="J426" i="14"/>
  <c r="K426" i="14"/>
  <c r="L426" i="14"/>
  <c r="M426" i="14"/>
  <c r="N426" i="14"/>
  <c r="O426" i="14"/>
  <c r="P426" i="14"/>
  <c r="Q426" i="14"/>
  <c r="R426" i="14"/>
  <c r="S426" i="14"/>
  <c r="T426" i="14"/>
  <c r="U426" i="14"/>
  <c r="V426" i="14"/>
  <c r="W426" i="14"/>
  <c r="X426" i="14"/>
  <c r="AV426" i="14" s="1"/>
  <c r="Y426" i="14"/>
  <c r="BD426" i="14" s="1"/>
  <c r="Z426" i="14"/>
  <c r="AA426" i="14"/>
  <c r="AB426" i="14"/>
  <c r="AC426" i="14"/>
  <c r="AD426" i="14"/>
  <c r="AE426" i="14"/>
  <c r="AF426" i="14"/>
  <c r="C427" i="14"/>
  <c r="D427" i="14"/>
  <c r="E427" i="14"/>
  <c r="F427" i="14"/>
  <c r="G427" i="14"/>
  <c r="H427" i="14"/>
  <c r="I427" i="14"/>
  <c r="J427" i="14"/>
  <c r="K427" i="14"/>
  <c r="L427" i="14"/>
  <c r="M427" i="14"/>
  <c r="N427" i="14"/>
  <c r="O427" i="14"/>
  <c r="P427" i="14"/>
  <c r="Q427" i="14"/>
  <c r="R427" i="14"/>
  <c r="S427" i="14"/>
  <c r="T427" i="14"/>
  <c r="U427" i="14"/>
  <c r="V427" i="14"/>
  <c r="W427" i="14"/>
  <c r="X427" i="14"/>
  <c r="Y427" i="14"/>
  <c r="Z427" i="14"/>
  <c r="AA427" i="14"/>
  <c r="AB427" i="14"/>
  <c r="AC427" i="14"/>
  <c r="AD427" i="14"/>
  <c r="AE427" i="14"/>
  <c r="AF427" i="14"/>
  <c r="C428" i="14"/>
  <c r="D428" i="14"/>
  <c r="E428" i="14"/>
  <c r="F428" i="14"/>
  <c r="G428" i="14"/>
  <c r="H428" i="14"/>
  <c r="I428" i="14"/>
  <c r="J428" i="14"/>
  <c r="K428" i="14"/>
  <c r="L428" i="14"/>
  <c r="M428" i="14"/>
  <c r="N428" i="14"/>
  <c r="O428" i="14"/>
  <c r="P428" i="14"/>
  <c r="Q428" i="14"/>
  <c r="R428" i="14"/>
  <c r="S428" i="14"/>
  <c r="T428" i="14"/>
  <c r="U428" i="14"/>
  <c r="V428" i="14"/>
  <c r="W428" i="14"/>
  <c r="X428" i="14"/>
  <c r="Y428" i="14"/>
  <c r="Z428" i="14"/>
  <c r="AA428" i="14"/>
  <c r="AB428" i="14"/>
  <c r="AC428" i="14"/>
  <c r="AD428" i="14"/>
  <c r="AE428" i="14"/>
  <c r="AF428" i="14"/>
  <c r="C429" i="14"/>
  <c r="D429" i="14"/>
  <c r="E429" i="14"/>
  <c r="F429" i="14"/>
  <c r="G429" i="14"/>
  <c r="H429" i="14"/>
  <c r="I429" i="14"/>
  <c r="J429" i="14"/>
  <c r="K429" i="14"/>
  <c r="L429" i="14"/>
  <c r="M429" i="14"/>
  <c r="N429" i="14"/>
  <c r="O429" i="14"/>
  <c r="P429" i="14"/>
  <c r="Q429" i="14"/>
  <c r="R429" i="14"/>
  <c r="S429" i="14"/>
  <c r="T429" i="14"/>
  <c r="U429" i="14"/>
  <c r="V429" i="14"/>
  <c r="W429" i="14"/>
  <c r="X429" i="14"/>
  <c r="Y429" i="14"/>
  <c r="Z429" i="14"/>
  <c r="AA429" i="14"/>
  <c r="AB429" i="14"/>
  <c r="AC429" i="14"/>
  <c r="AD429" i="14"/>
  <c r="AE429" i="14"/>
  <c r="AF429" i="14"/>
  <c r="C430" i="14"/>
  <c r="D430" i="14"/>
  <c r="E430" i="14"/>
  <c r="F430" i="14"/>
  <c r="G430" i="14"/>
  <c r="H430" i="14"/>
  <c r="I430" i="14"/>
  <c r="J430" i="14"/>
  <c r="K430" i="14"/>
  <c r="L430" i="14"/>
  <c r="M430" i="14"/>
  <c r="N430" i="14"/>
  <c r="O430" i="14"/>
  <c r="P430" i="14"/>
  <c r="Q430" i="14"/>
  <c r="R430" i="14"/>
  <c r="S430" i="14"/>
  <c r="T430" i="14"/>
  <c r="U430" i="14"/>
  <c r="V430" i="14"/>
  <c r="W430" i="14"/>
  <c r="X430" i="14"/>
  <c r="Y430" i="14"/>
  <c r="Z430" i="14"/>
  <c r="AA430" i="14"/>
  <c r="AB430" i="14"/>
  <c r="AC430" i="14"/>
  <c r="AD430" i="14"/>
  <c r="AE430" i="14"/>
  <c r="AF430" i="14"/>
  <c r="C431" i="14"/>
  <c r="D431" i="14"/>
  <c r="E431" i="14"/>
  <c r="F431" i="14"/>
  <c r="G431" i="14"/>
  <c r="H431" i="14"/>
  <c r="I431" i="14"/>
  <c r="J431" i="14"/>
  <c r="K431" i="14"/>
  <c r="L431" i="14"/>
  <c r="M431" i="14"/>
  <c r="N431" i="14"/>
  <c r="O431" i="14"/>
  <c r="P431" i="14"/>
  <c r="Q431" i="14"/>
  <c r="R431" i="14"/>
  <c r="S431" i="14"/>
  <c r="T431" i="14"/>
  <c r="U431" i="14"/>
  <c r="V431" i="14"/>
  <c r="W431" i="14"/>
  <c r="X431" i="14"/>
  <c r="Y431" i="14"/>
  <c r="Z431" i="14"/>
  <c r="AA431" i="14"/>
  <c r="AB431" i="14"/>
  <c r="AC431" i="14"/>
  <c r="AD431" i="14"/>
  <c r="AE431" i="14"/>
  <c r="AF431" i="14"/>
  <c r="C432" i="14"/>
  <c r="D432" i="14"/>
  <c r="E432" i="14"/>
  <c r="F432" i="14"/>
  <c r="G432" i="14"/>
  <c r="H432" i="14"/>
  <c r="I432" i="14"/>
  <c r="J432" i="14"/>
  <c r="K432" i="14"/>
  <c r="L432" i="14"/>
  <c r="M432" i="14"/>
  <c r="N432" i="14"/>
  <c r="O432" i="14"/>
  <c r="P432" i="14"/>
  <c r="Q432" i="14"/>
  <c r="R432" i="14"/>
  <c r="S432" i="14"/>
  <c r="T432" i="14"/>
  <c r="U432" i="14"/>
  <c r="V432" i="14"/>
  <c r="W432" i="14"/>
  <c r="X432" i="14"/>
  <c r="Y432" i="14"/>
  <c r="Z432" i="14"/>
  <c r="AA432" i="14"/>
  <c r="AB432" i="14"/>
  <c r="AC432" i="14"/>
  <c r="AD432" i="14"/>
  <c r="AE432" i="14"/>
  <c r="AF432" i="14"/>
  <c r="C433" i="14"/>
  <c r="D433" i="14"/>
  <c r="E433" i="14"/>
  <c r="F433" i="14"/>
  <c r="G433" i="14"/>
  <c r="H433" i="14"/>
  <c r="I433" i="14"/>
  <c r="J433" i="14"/>
  <c r="K433" i="14"/>
  <c r="L433" i="14"/>
  <c r="M433" i="14"/>
  <c r="N433" i="14"/>
  <c r="O433" i="14"/>
  <c r="P433" i="14"/>
  <c r="Q433" i="14"/>
  <c r="R433" i="14"/>
  <c r="S433" i="14"/>
  <c r="T433" i="14"/>
  <c r="U433" i="14"/>
  <c r="V433" i="14"/>
  <c r="W433" i="14"/>
  <c r="X433" i="14"/>
  <c r="Y433" i="14"/>
  <c r="Z433" i="14"/>
  <c r="AA433" i="14"/>
  <c r="AB433" i="14"/>
  <c r="AC433" i="14"/>
  <c r="AD433" i="14"/>
  <c r="AE433" i="14"/>
  <c r="AF433" i="14"/>
  <c r="C434" i="14"/>
  <c r="D434" i="14"/>
  <c r="E434" i="14"/>
  <c r="F434" i="14"/>
  <c r="G434" i="14"/>
  <c r="H434" i="14"/>
  <c r="I434" i="14"/>
  <c r="J434" i="14"/>
  <c r="K434" i="14"/>
  <c r="L434" i="14"/>
  <c r="M434" i="14"/>
  <c r="N434" i="14"/>
  <c r="O434" i="14"/>
  <c r="P434" i="14"/>
  <c r="Q434" i="14"/>
  <c r="R434" i="14"/>
  <c r="S434" i="14"/>
  <c r="T434" i="14"/>
  <c r="U434" i="14"/>
  <c r="V434" i="14"/>
  <c r="W434" i="14"/>
  <c r="X434" i="14"/>
  <c r="Y434" i="14"/>
  <c r="Z434" i="14"/>
  <c r="AA434" i="14"/>
  <c r="AB434" i="14"/>
  <c r="AC434" i="14"/>
  <c r="AD434" i="14"/>
  <c r="AE434" i="14"/>
  <c r="AF434" i="14"/>
  <c r="C435" i="14"/>
  <c r="D435" i="14"/>
  <c r="E435" i="14"/>
  <c r="F435" i="14"/>
  <c r="G435" i="14"/>
  <c r="H435" i="14"/>
  <c r="I435" i="14"/>
  <c r="J435" i="14"/>
  <c r="K435" i="14"/>
  <c r="L435" i="14"/>
  <c r="M435" i="14"/>
  <c r="N435" i="14"/>
  <c r="O435" i="14"/>
  <c r="P435" i="14"/>
  <c r="Q435" i="14"/>
  <c r="R435" i="14"/>
  <c r="S435" i="14"/>
  <c r="T435" i="14"/>
  <c r="U435" i="14"/>
  <c r="V435" i="14"/>
  <c r="W435" i="14"/>
  <c r="X435" i="14"/>
  <c r="Y435" i="14"/>
  <c r="Z435" i="14"/>
  <c r="AA435" i="14"/>
  <c r="AB435" i="14"/>
  <c r="AC435" i="14"/>
  <c r="AD435" i="14"/>
  <c r="AE435" i="14"/>
  <c r="AF435" i="14"/>
  <c r="C436" i="14"/>
  <c r="D436" i="14"/>
  <c r="E436" i="14"/>
  <c r="F436" i="14"/>
  <c r="G436" i="14"/>
  <c r="H436" i="14"/>
  <c r="I436" i="14"/>
  <c r="J436" i="14"/>
  <c r="K436" i="14"/>
  <c r="L436" i="14"/>
  <c r="M436" i="14"/>
  <c r="N436" i="14"/>
  <c r="O436" i="14"/>
  <c r="P436" i="14"/>
  <c r="Q436" i="14"/>
  <c r="R436" i="14"/>
  <c r="S436" i="14"/>
  <c r="T436" i="14"/>
  <c r="U436" i="14"/>
  <c r="V436" i="14"/>
  <c r="W436" i="14"/>
  <c r="X436" i="14"/>
  <c r="Y436" i="14"/>
  <c r="Z436" i="14"/>
  <c r="AA436" i="14"/>
  <c r="AB436" i="14"/>
  <c r="AC436" i="14"/>
  <c r="AD436" i="14"/>
  <c r="AE436" i="14"/>
  <c r="AF436" i="14"/>
  <c r="C437" i="14"/>
  <c r="D437" i="14"/>
  <c r="E437" i="14"/>
  <c r="F437" i="14"/>
  <c r="G437" i="14"/>
  <c r="H437" i="14"/>
  <c r="I437" i="14"/>
  <c r="J437" i="14"/>
  <c r="K437" i="14"/>
  <c r="L437" i="14"/>
  <c r="M437" i="14"/>
  <c r="N437" i="14"/>
  <c r="O437" i="14"/>
  <c r="P437" i="14"/>
  <c r="Q437" i="14"/>
  <c r="R437" i="14"/>
  <c r="S437" i="14"/>
  <c r="T437" i="14"/>
  <c r="U437" i="14"/>
  <c r="V437" i="14"/>
  <c r="W437" i="14"/>
  <c r="X437" i="14"/>
  <c r="AV437" i="14" s="1"/>
  <c r="Y437" i="14"/>
  <c r="BD437" i="14" s="1"/>
  <c r="Z437" i="14"/>
  <c r="AA437" i="14"/>
  <c r="AB437" i="14"/>
  <c r="AC437" i="14"/>
  <c r="AD437" i="14"/>
  <c r="AE437" i="14"/>
  <c r="AF437" i="14"/>
  <c r="C438" i="14"/>
  <c r="D438" i="14"/>
  <c r="E438" i="14"/>
  <c r="F438" i="14"/>
  <c r="G438" i="14"/>
  <c r="H438" i="14"/>
  <c r="I438" i="14"/>
  <c r="J438" i="14"/>
  <c r="K438" i="14"/>
  <c r="L438" i="14"/>
  <c r="M438" i="14"/>
  <c r="N438" i="14"/>
  <c r="O438" i="14"/>
  <c r="P438" i="14"/>
  <c r="Q438" i="14"/>
  <c r="R438" i="14"/>
  <c r="S438" i="14"/>
  <c r="T438" i="14"/>
  <c r="U438" i="14"/>
  <c r="V438" i="14"/>
  <c r="W438" i="14"/>
  <c r="X438" i="14"/>
  <c r="AV438" i="14" s="1"/>
  <c r="Y438" i="14"/>
  <c r="BD438" i="14" s="1"/>
  <c r="Z438" i="14"/>
  <c r="AA438" i="14"/>
  <c r="AB438" i="14"/>
  <c r="AC438" i="14"/>
  <c r="AD438" i="14"/>
  <c r="AE438" i="14"/>
  <c r="AF438" i="14"/>
  <c r="C439" i="14"/>
  <c r="D439" i="14"/>
  <c r="E439" i="14"/>
  <c r="F439" i="14"/>
  <c r="G439" i="14"/>
  <c r="H439" i="14"/>
  <c r="I439" i="14"/>
  <c r="J439" i="14"/>
  <c r="K439" i="14"/>
  <c r="L439" i="14"/>
  <c r="M439" i="14"/>
  <c r="N439" i="14"/>
  <c r="O439" i="14"/>
  <c r="P439" i="14"/>
  <c r="Q439" i="14"/>
  <c r="R439" i="14"/>
  <c r="S439" i="14"/>
  <c r="T439" i="14"/>
  <c r="U439" i="14"/>
  <c r="V439" i="14"/>
  <c r="W439" i="14"/>
  <c r="X439" i="14"/>
  <c r="AV439" i="14" s="1"/>
  <c r="Y439" i="14"/>
  <c r="BD439" i="14" s="1"/>
  <c r="Z439" i="14"/>
  <c r="AA439" i="14"/>
  <c r="AB439" i="14"/>
  <c r="AC439" i="14"/>
  <c r="AD439" i="14"/>
  <c r="AE439" i="14"/>
  <c r="AF439" i="14"/>
  <c r="C440" i="14"/>
  <c r="D440" i="14"/>
  <c r="E440" i="14"/>
  <c r="F440" i="14"/>
  <c r="G440" i="14"/>
  <c r="H440" i="14"/>
  <c r="I440" i="14"/>
  <c r="J440" i="14"/>
  <c r="K440" i="14"/>
  <c r="L440" i="14"/>
  <c r="M440" i="14"/>
  <c r="N440" i="14"/>
  <c r="O440" i="14"/>
  <c r="P440" i="14"/>
  <c r="Q440" i="14"/>
  <c r="R440" i="14"/>
  <c r="S440" i="14"/>
  <c r="T440" i="14"/>
  <c r="U440" i="14"/>
  <c r="V440" i="14"/>
  <c r="W440" i="14"/>
  <c r="X440" i="14"/>
  <c r="Y440" i="14"/>
  <c r="Z440" i="14"/>
  <c r="AA440" i="14"/>
  <c r="AB440" i="14"/>
  <c r="AC440" i="14"/>
  <c r="AD440" i="14"/>
  <c r="AE440" i="14"/>
  <c r="AF440" i="14"/>
  <c r="C441" i="14"/>
  <c r="D441" i="14"/>
  <c r="E441" i="14"/>
  <c r="F441" i="14"/>
  <c r="G441" i="14"/>
  <c r="H441" i="14"/>
  <c r="I441" i="14"/>
  <c r="J441" i="14"/>
  <c r="K441" i="14"/>
  <c r="L441" i="14"/>
  <c r="M441" i="14"/>
  <c r="N441" i="14"/>
  <c r="O441" i="14"/>
  <c r="P441" i="14"/>
  <c r="Q441" i="14"/>
  <c r="R441" i="14"/>
  <c r="S441" i="14"/>
  <c r="T441" i="14"/>
  <c r="U441" i="14"/>
  <c r="V441" i="14"/>
  <c r="W441" i="14"/>
  <c r="X441" i="14"/>
  <c r="Y441" i="14"/>
  <c r="Z441" i="14"/>
  <c r="AA441" i="14"/>
  <c r="AB441" i="14"/>
  <c r="AC441" i="14"/>
  <c r="AD441" i="14"/>
  <c r="AE441" i="14"/>
  <c r="AF441" i="14"/>
  <c r="C442" i="14"/>
  <c r="D442" i="14"/>
  <c r="E442" i="14"/>
  <c r="F442" i="14"/>
  <c r="G442" i="14"/>
  <c r="H442" i="14"/>
  <c r="I442" i="14"/>
  <c r="J442" i="14"/>
  <c r="K442" i="14"/>
  <c r="L442" i="14"/>
  <c r="M442" i="14"/>
  <c r="N442" i="14"/>
  <c r="O442" i="14"/>
  <c r="P442" i="14"/>
  <c r="Q442" i="14"/>
  <c r="R442" i="14"/>
  <c r="S442" i="14"/>
  <c r="T442" i="14"/>
  <c r="U442" i="14"/>
  <c r="V442" i="14"/>
  <c r="W442" i="14"/>
  <c r="X442" i="14"/>
  <c r="Y442" i="14"/>
  <c r="Z442" i="14"/>
  <c r="AA442" i="14"/>
  <c r="AB442" i="14"/>
  <c r="AC442" i="14"/>
  <c r="AD442" i="14"/>
  <c r="AE442" i="14"/>
  <c r="AF442" i="14"/>
  <c r="C443" i="14"/>
  <c r="D443" i="14"/>
  <c r="E443" i="14"/>
  <c r="F443" i="14"/>
  <c r="G443" i="14"/>
  <c r="H443" i="14"/>
  <c r="I443" i="14"/>
  <c r="J443" i="14"/>
  <c r="K443" i="14"/>
  <c r="L443" i="14"/>
  <c r="M443" i="14"/>
  <c r="N443" i="14"/>
  <c r="O443" i="14"/>
  <c r="P443" i="14"/>
  <c r="Q443" i="14"/>
  <c r="R443" i="14"/>
  <c r="S443" i="14"/>
  <c r="T443" i="14"/>
  <c r="U443" i="14"/>
  <c r="V443" i="14"/>
  <c r="W443" i="14"/>
  <c r="X443" i="14"/>
  <c r="AV443" i="14" s="1"/>
  <c r="Y443" i="14"/>
  <c r="BD443" i="14" s="1"/>
  <c r="Z443" i="14"/>
  <c r="AA443" i="14"/>
  <c r="AB443" i="14"/>
  <c r="AC443" i="14"/>
  <c r="AD443" i="14"/>
  <c r="AE443" i="14"/>
  <c r="AF443" i="14"/>
  <c r="C444" i="14"/>
  <c r="D444" i="14"/>
  <c r="E444" i="14"/>
  <c r="F444" i="14"/>
  <c r="G444" i="14"/>
  <c r="H444" i="14"/>
  <c r="I444" i="14"/>
  <c r="J444" i="14"/>
  <c r="K444" i="14"/>
  <c r="L444" i="14"/>
  <c r="M444" i="14"/>
  <c r="N444" i="14"/>
  <c r="O444" i="14"/>
  <c r="P444" i="14"/>
  <c r="Q444" i="14"/>
  <c r="R444" i="14"/>
  <c r="S444" i="14"/>
  <c r="T444" i="14"/>
  <c r="U444" i="14"/>
  <c r="V444" i="14"/>
  <c r="W444" i="14"/>
  <c r="X444" i="14"/>
  <c r="Y444" i="14"/>
  <c r="Z444" i="14"/>
  <c r="AA444" i="14"/>
  <c r="AB444" i="14"/>
  <c r="AC444" i="14"/>
  <c r="AD444" i="14"/>
  <c r="AE444" i="14"/>
  <c r="AF444" i="14"/>
  <c r="C445" i="14"/>
  <c r="D445" i="14"/>
  <c r="E445" i="14"/>
  <c r="F445" i="14"/>
  <c r="G445" i="14"/>
  <c r="H445" i="14"/>
  <c r="I445" i="14"/>
  <c r="J445" i="14"/>
  <c r="K445" i="14"/>
  <c r="L445" i="14"/>
  <c r="M445" i="14"/>
  <c r="N445" i="14"/>
  <c r="O445" i="14"/>
  <c r="P445" i="14"/>
  <c r="Q445" i="14"/>
  <c r="R445" i="14"/>
  <c r="S445" i="14"/>
  <c r="T445" i="14"/>
  <c r="U445" i="14"/>
  <c r="V445" i="14"/>
  <c r="W445" i="14"/>
  <c r="X445" i="14"/>
  <c r="AV445" i="14" s="1"/>
  <c r="Y445" i="14"/>
  <c r="BD445" i="14" s="1"/>
  <c r="Z445" i="14"/>
  <c r="AA445" i="14"/>
  <c r="AB445" i="14"/>
  <c r="AC445" i="14"/>
  <c r="AD445" i="14"/>
  <c r="AE445" i="14"/>
  <c r="AF445" i="14"/>
  <c r="C446" i="14"/>
  <c r="D446" i="14"/>
  <c r="E446" i="14"/>
  <c r="F446" i="14"/>
  <c r="G446" i="14"/>
  <c r="H446" i="14"/>
  <c r="I446" i="14"/>
  <c r="J446" i="14"/>
  <c r="K446" i="14"/>
  <c r="L446" i="14"/>
  <c r="M446" i="14"/>
  <c r="N446" i="14"/>
  <c r="O446" i="14"/>
  <c r="P446" i="14"/>
  <c r="Q446" i="14"/>
  <c r="R446" i="14"/>
  <c r="S446" i="14"/>
  <c r="T446" i="14"/>
  <c r="U446" i="14"/>
  <c r="V446" i="14"/>
  <c r="W446" i="14"/>
  <c r="X446" i="14"/>
  <c r="AV446" i="14" s="1"/>
  <c r="Y446" i="14"/>
  <c r="BD446" i="14" s="1"/>
  <c r="Z446" i="14"/>
  <c r="AA446" i="14"/>
  <c r="AB446" i="14"/>
  <c r="AC446" i="14"/>
  <c r="AD446" i="14"/>
  <c r="AE446" i="14"/>
  <c r="AF446" i="14"/>
  <c r="C447" i="14"/>
  <c r="D447" i="14"/>
  <c r="E447" i="14"/>
  <c r="F447" i="14"/>
  <c r="G447" i="14"/>
  <c r="H447" i="14"/>
  <c r="I447" i="14"/>
  <c r="J447" i="14"/>
  <c r="K447" i="14"/>
  <c r="L447" i="14"/>
  <c r="M447" i="14"/>
  <c r="N447" i="14"/>
  <c r="O447" i="14"/>
  <c r="P447" i="14"/>
  <c r="Q447" i="14"/>
  <c r="R447" i="14"/>
  <c r="S447" i="14"/>
  <c r="T447" i="14"/>
  <c r="U447" i="14"/>
  <c r="V447" i="14"/>
  <c r="W447" i="14"/>
  <c r="X447" i="14"/>
  <c r="Y447" i="14"/>
  <c r="Z447" i="14"/>
  <c r="AA447" i="14"/>
  <c r="AB447" i="14"/>
  <c r="AC447" i="14"/>
  <c r="AD447" i="14"/>
  <c r="AE447" i="14"/>
  <c r="AF447" i="14"/>
  <c r="C448" i="14"/>
  <c r="D448" i="14"/>
  <c r="E448" i="14"/>
  <c r="F448" i="14"/>
  <c r="G448" i="14"/>
  <c r="H448" i="14"/>
  <c r="I448" i="14"/>
  <c r="J448" i="14"/>
  <c r="K448" i="14"/>
  <c r="L448" i="14"/>
  <c r="M448" i="14"/>
  <c r="N448" i="14"/>
  <c r="O448" i="14"/>
  <c r="P448" i="14"/>
  <c r="Q448" i="14"/>
  <c r="R448" i="14"/>
  <c r="S448" i="14"/>
  <c r="T448" i="14"/>
  <c r="U448" i="14"/>
  <c r="V448" i="14"/>
  <c r="W448" i="14"/>
  <c r="X448" i="14"/>
  <c r="Y448" i="14"/>
  <c r="Z448" i="14"/>
  <c r="AA448" i="14"/>
  <c r="AB448" i="14"/>
  <c r="AC448" i="14"/>
  <c r="AD448" i="14"/>
  <c r="AE448" i="14"/>
  <c r="AF448" i="14"/>
  <c r="C449" i="14"/>
  <c r="D449" i="14"/>
  <c r="E449" i="14"/>
  <c r="F449" i="14"/>
  <c r="G449" i="14"/>
  <c r="H449" i="14"/>
  <c r="I449" i="14"/>
  <c r="J449" i="14"/>
  <c r="K449" i="14"/>
  <c r="L449" i="14"/>
  <c r="M449" i="14"/>
  <c r="N449" i="14"/>
  <c r="O449" i="14"/>
  <c r="P449" i="14"/>
  <c r="Q449" i="14"/>
  <c r="R449" i="14"/>
  <c r="S449" i="14"/>
  <c r="T449" i="14"/>
  <c r="U449" i="14"/>
  <c r="V449" i="14"/>
  <c r="W449" i="14"/>
  <c r="X449" i="14"/>
  <c r="AV449" i="14" s="1"/>
  <c r="Y449" i="14"/>
  <c r="BD449" i="14" s="1"/>
  <c r="Z449" i="14"/>
  <c r="AA449" i="14"/>
  <c r="AB449" i="14"/>
  <c r="AC449" i="14"/>
  <c r="AD449" i="14"/>
  <c r="AE449" i="14"/>
  <c r="AF449" i="14"/>
  <c r="C450" i="14"/>
  <c r="D450" i="14"/>
  <c r="E450" i="14"/>
  <c r="F450" i="14"/>
  <c r="G450" i="14"/>
  <c r="H450" i="14"/>
  <c r="I450" i="14"/>
  <c r="J450" i="14"/>
  <c r="K450" i="14"/>
  <c r="L450" i="14"/>
  <c r="M450" i="14"/>
  <c r="N450" i="14"/>
  <c r="O450" i="14"/>
  <c r="P450" i="14"/>
  <c r="Q450" i="14"/>
  <c r="R450" i="14"/>
  <c r="S450" i="14"/>
  <c r="T450" i="14"/>
  <c r="U450" i="14"/>
  <c r="V450" i="14"/>
  <c r="W450" i="14"/>
  <c r="X450" i="14"/>
  <c r="Y450" i="14"/>
  <c r="Z450" i="14"/>
  <c r="AA450" i="14"/>
  <c r="AB450" i="14"/>
  <c r="AC450" i="14"/>
  <c r="AD450" i="14"/>
  <c r="AE450" i="14"/>
  <c r="AF450" i="14"/>
  <c r="C451" i="14"/>
  <c r="D451" i="14"/>
  <c r="E451" i="14"/>
  <c r="F451" i="14"/>
  <c r="G451" i="14"/>
  <c r="H451" i="14"/>
  <c r="I451" i="14"/>
  <c r="J451" i="14"/>
  <c r="K451" i="14"/>
  <c r="L451" i="14"/>
  <c r="M451" i="14"/>
  <c r="N451" i="14"/>
  <c r="O451" i="14"/>
  <c r="P451" i="14"/>
  <c r="Q451" i="14"/>
  <c r="R451" i="14"/>
  <c r="S451" i="14"/>
  <c r="T451" i="14"/>
  <c r="U451" i="14"/>
  <c r="V451" i="14"/>
  <c r="W451" i="14"/>
  <c r="X451" i="14"/>
  <c r="AV451" i="14" s="1"/>
  <c r="Y451" i="14"/>
  <c r="BD451" i="14" s="1"/>
  <c r="Z451" i="14"/>
  <c r="AA451" i="14"/>
  <c r="AB451" i="14"/>
  <c r="AC451" i="14"/>
  <c r="AD451" i="14"/>
  <c r="AE451" i="14"/>
  <c r="AF451" i="14"/>
  <c r="C452" i="14"/>
  <c r="D452" i="14"/>
  <c r="E452" i="14"/>
  <c r="F452" i="14"/>
  <c r="G452" i="14"/>
  <c r="H452" i="14"/>
  <c r="I452" i="14"/>
  <c r="J452" i="14"/>
  <c r="K452" i="14"/>
  <c r="L452" i="14"/>
  <c r="M452" i="14"/>
  <c r="N452" i="14"/>
  <c r="O452" i="14"/>
  <c r="P452" i="14"/>
  <c r="Q452" i="14"/>
  <c r="R452" i="14"/>
  <c r="S452" i="14"/>
  <c r="T452" i="14"/>
  <c r="U452" i="14"/>
  <c r="V452" i="14"/>
  <c r="W452" i="14"/>
  <c r="X452" i="14"/>
  <c r="AV452" i="14" s="1"/>
  <c r="Y452" i="14"/>
  <c r="BD452" i="14" s="1"/>
  <c r="Z452" i="14"/>
  <c r="AA452" i="14"/>
  <c r="AB452" i="14"/>
  <c r="AC452" i="14"/>
  <c r="AD452" i="14"/>
  <c r="AE452" i="14"/>
  <c r="AF452" i="14"/>
  <c r="C453" i="14"/>
  <c r="D453" i="14"/>
  <c r="E453" i="14"/>
  <c r="F453" i="14"/>
  <c r="G453" i="14"/>
  <c r="H453" i="14"/>
  <c r="I453" i="14"/>
  <c r="J453" i="14"/>
  <c r="K453" i="14"/>
  <c r="L453" i="14"/>
  <c r="M453" i="14"/>
  <c r="N453" i="14"/>
  <c r="O453" i="14"/>
  <c r="P453" i="14"/>
  <c r="Q453" i="14"/>
  <c r="R453" i="14"/>
  <c r="S453" i="14"/>
  <c r="T453" i="14"/>
  <c r="U453" i="14"/>
  <c r="V453" i="14"/>
  <c r="W453" i="14"/>
  <c r="X453" i="14"/>
  <c r="Y453" i="14"/>
  <c r="Z453" i="14"/>
  <c r="AA453" i="14"/>
  <c r="AB453" i="14"/>
  <c r="AC453" i="14"/>
  <c r="AD453" i="14"/>
  <c r="AE453" i="14"/>
  <c r="AF453" i="14"/>
  <c r="C454" i="14"/>
  <c r="D454" i="14"/>
  <c r="E454" i="14"/>
  <c r="F454" i="14"/>
  <c r="G454" i="14"/>
  <c r="H454" i="14"/>
  <c r="I454" i="14"/>
  <c r="J454" i="14"/>
  <c r="K454" i="14"/>
  <c r="L454" i="14"/>
  <c r="M454" i="14"/>
  <c r="N454" i="14"/>
  <c r="O454" i="14"/>
  <c r="P454" i="14"/>
  <c r="Q454" i="14"/>
  <c r="R454" i="14"/>
  <c r="S454" i="14"/>
  <c r="T454" i="14"/>
  <c r="U454" i="14"/>
  <c r="V454" i="14"/>
  <c r="W454" i="14"/>
  <c r="X454" i="14"/>
  <c r="Y454" i="14"/>
  <c r="Z454" i="14"/>
  <c r="AA454" i="14"/>
  <c r="AB454" i="14"/>
  <c r="AC454" i="14"/>
  <c r="AD454" i="14"/>
  <c r="AE454" i="14"/>
  <c r="AF454" i="14"/>
  <c r="C455" i="14"/>
  <c r="D455" i="14"/>
  <c r="E455" i="14"/>
  <c r="F455" i="14"/>
  <c r="G455" i="14"/>
  <c r="H455" i="14"/>
  <c r="I455" i="14"/>
  <c r="J455" i="14"/>
  <c r="K455" i="14"/>
  <c r="L455" i="14"/>
  <c r="M455" i="14"/>
  <c r="N455" i="14"/>
  <c r="O455" i="14"/>
  <c r="P455" i="14"/>
  <c r="Q455" i="14"/>
  <c r="R455" i="14"/>
  <c r="S455" i="14"/>
  <c r="T455" i="14"/>
  <c r="U455" i="14"/>
  <c r="V455" i="14"/>
  <c r="W455" i="14"/>
  <c r="X455" i="14"/>
  <c r="Y455" i="14"/>
  <c r="Z455" i="14"/>
  <c r="AA455" i="14"/>
  <c r="AB455" i="14"/>
  <c r="AC455" i="14"/>
  <c r="AD455" i="14"/>
  <c r="AE455" i="14"/>
  <c r="AF455" i="14"/>
  <c r="C456" i="14"/>
  <c r="D456" i="14"/>
  <c r="E456" i="14"/>
  <c r="F456" i="14"/>
  <c r="G456" i="14"/>
  <c r="H456" i="14"/>
  <c r="I456" i="14"/>
  <c r="J456" i="14"/>
  <c r="K456" i="14"/>
  <c r="L456" i="14"/>
  <c r="M456" i="14"/>
  <c r="N456" i="14"/>
  <c r="O456" i="14"/>
  <c r="P456" i="14"/>
  <c r="Q456" i="14"/>
  <c r="R456" i="14"/>
  <c r="S456" i="14"/>
  <c r="T456" i="14"/>
  <c r="U456" i="14"/>
  <c r="V456" i="14"/>
  <c r="W456" i="14"/>
  <c r="X456" i="14"/>
  <c r="Y456" i="14"/>
  <c r="Z456" i="14"/>
  <c r="AA456" i="14"/>
  <c r="AB456" i="14"/>
  <c r="AC456" i="14"/>
  <c r="AD456" i="14"/>
  <c r="AE456" i="14"/>
  <c r="AF456" i="14"/>
  <c r="C457" i="14"/>
  <c r="D457" i="14"/>
  <c r="E457" i="14"/>
  <c r="F457" i="14"/>
  <c r="G457" i="14"/>
  <c r="H457" i="14"/>
  <c r="I457" i="14"/>
  <c r="J457" i="14"/>
  <c r="K457" i="14"/>
  <c r="L457" i="14"/>
  <c r="M457" i="14"/>
  <c r="N457" i="14"/>
  <c r="O457" i="14"/>
  <c r="P457" i="14"/>
  <c r="Q457" i="14"/>
  <c r="R457" i="14"/>
  <c r="S457" i="14"/>
  <c r="T457" i="14"/>
  <c r="U457" i="14"/>
  <c r="V457" i="14"/>
  <c r="W457" i="14"/>
  <c r="X457" i="14"/>
  <c r="Y457" i="14"/>
  <c r="Z457" i="14"/>
  <c r="AA457" i="14"/>
  <c r="AB457" i="14"/>
  <c r="AC457" i="14"/>
  <c r="AD457" i="14"/>
  <c r="AE457" i="14"/>
  <c r="AF457" i="14"/>
  <c r="C458" i="14"/>
  <c r="D458" i="14"/>
  <c r="E458" i="14"/>
  <c r="F458" i="14"/>
  <c r="G458" i="14"/>
  <c r="H458" i="14"/>
  <c r="I458" i="14"/>
  <c r="J458" i="14"/>
  <c r="K458" i="14"/>
  <c r="L458" i="14"/>
  <c r="M458" i="14"/>
  <c r="N458" i="14"/>
  <c r="O458" i="14"/>
  <c r="P458" i="14"/>
  <c r="Q458" i="14"/>
  <c r="R458" i="14"/>
  <c r="S458" i="14"/>
  <c r="T458" i="14"/>
  <c r="U458" i="14"/>
  <c r="V458" i="14"/>
  <c r="W458" i="14"/>
  <c r="X458" i="14"/>
  <c r="Y458" i="14"/>
  <c r="Z458" i="14"/>
  <c r="AA458" i="14"/>
  <c r="AB458" i="14"/>
  <c r="AC458" i="14"/>
  <c r="AD458" i="14"/>
  <c r="AE458" i="14"/>
  <c r="AF458" i="14"/>
  <c r="C459" i="14"/>
  <c r="D459" i="14"/>
  <c r="E459" i="14"/>
  <c r="F459" i="14"/>
  <c r="G459" i="14"/>
  <c r="H459" i="14"/>
  <c r="I459" i="14"/>
  <c r="J459" i="14"/>
  <c r="K459" i="14"/>
  <c r="L459" i="14"/>
  <c r="M459" i="14"/>
  <c r="N459" i="14"/>
  <c r="O459" i="14"/>
  <c r="P459" i="14"/>
  <c r="Q459" i="14"/>
  <c r="R459" i="14"/>
  <c r="S459" i="14"/>
  <c r="T459" i="14"/>
  <c r="U459" i="14"/>
  <c r="V459" i="14"/>
  <c r="W459" i="14"/>
  <c r="X459" i="14"/>
  <c r="AV459" i="14" s="1"/>
  <c r="Y459" i="14"/>
  <c r="BD459" i="14" s="1"/>
  <c r="Z459" i="14"/>
  <c r="AA459" i="14"/>
  <c r="AB459" i="14"/>
  <c r="AC459" i="14"/>
  <c r="AD459" i="14"/>
  <c r="AE459" i="14"/>
  <c r="AF459" i="14"/>
  <c r="C460" i="14"/>
  <c r="D460" i="14"/>
  <c r="E460" i="14"/>
  <c r="F460" i="14"/>
  <c r="G460" i="14"/>
  <c r="H460" i="14"/>
  <c r="I460" i="14"/>
  <c r="J460" i="14"/>
  <c r="K460" i="14"/>
  <c r="L460" i="14"/>
  <c r="M460" i="14"/>
  <c r="N460" i="14"/>
  <c r="O460" i="14"/>
  <c r="P460" i="14"/>
  <c r="Q460" i="14"/>
  <c r="R460" i="14"/>
  <c r="S460" i="14"/>
  <c r="T460" i="14"/>
  <c r="U460" i="14"/>
  <c r="V460" i="14"/>
  <c r="W460" i="14"/>
  <c r="X460" i="14"/>
  <c r="AV460" i="14" s="1"/>
  <c r="Y460" i="14"/>
  <c r="BD460" i="14" s="1"/>
  <c r="Z460" i="14"/>
  <c r="AA460" i="14"/>
  <c r="AB460" i="14"/>
  <c r="AC460" i="14"/>
  <c r="AD460" i="14"/>
  <c r="AE460" i="14"/>
  <c r="AF460" i="14"/>
  <c r="C461" i="14"/>
  <c r="D461" i="14"/>
  <c r="E461" i="14"/>
  <c r="F461" i="14"/>
  <c r="G461" i="14"/>
  <c r="H461" i="14"/>
  <c r="I461" i="14"/>
  <c r="J461" i="14"/>
  <c r="K461" i="14"/>
  <c r="L461" i="14"/>
  <c r="M461" i="14"/>
  <c r="N461" i="14"/>
  <c r="O461" i="14"/>
  <c r="P461" i="14"/>
  <c r="Q461" i="14"/>
  <c r="R461" i="14"/>
  <c r="S461" i="14"/>
  <c r="T461" i="14"/>
  <c r="U461" i="14"/>
  <c r="V461" i="14"/>
  <c r="W461" i="14"/>
  <c r="X461" i="14"/>
  <c r="AV461" i="14" s="1"/>
  <c r="Y461" i="14"/>
  <c r="BD461" i="14" s="1"/>
  <c r="Z461" i="14"/>
  <c r="AA461" i="14"/>
  <c r="AB461" i="14"/>
  <c r="AC461" i="14"/>
  <c r="AD461" i="14"/>
  <c r="AE461" i="14"/>
  <c r="AF461" i="14"/>
  <c r="C462" i="14"/>
  <c r="D462" i="14"/>
  <c r="E462" i="14"/>
  <c r="F462" i="14"/>
  <c r="G462" i="14"/>
  <c r="H462" i="14"/>
  <c r="I462" i="14"/>
  <c r="J462" i="14"/>
  <c r="K462" i="14"/>
  <c r="L462" i="14"/>
  <c r="M462" i="14"/>
  <c r="N462" i="14"/>
  <c r="O462" i="14"/>
  <c r="P462" i="14"/>
  <c r="Q462" i="14"/>
  <c r="R462" i="14"/>
  <c r="S462" i="14"/>
  <c r="T462" i="14"/>
  <c r="U462" i="14"/>
  <c r="V462" i="14"/>
  <c r="W462" i="14"/>
  <c r="X462" i="14"/>
  <c r="Y462" i="14"/>
  <c r="Z462" i="14"/>
  <c r="AA462" i="14"/>
  <c r="AB462" i="14"/>
  <c r="AC462" i="14"/>
  <c r="AD462" i="14"/>
  <c r="AE462" i="14"/>
  <c r="AF462" i="14"/>
  <c r="C463" i="14"/>
  <c r="D463" i="14"/>
  <c r="E463" i="14"/>
  <c r="F463" i="14"/>
  <c r="G463" i="14"/>
  <c r="H463" i="14"/>
  <c r="I463" i="14"/>
  <c r="J463" i="14"/>
  <c r="K463" i="14"/>
  <c r="L463" i="14"/>
  <c r="M463" i="14"/>
  <c r="N463" i="14"/>
  <c r="O463" i="14"/>
  <c r="P463" i="14"/>
  <c r="Q463" i="14"/>
  <c r="R463" i="14"/>
  <c r="S463" i="14"/>
  <c r="T463" i="14"/>
  <c r="U463" i="14"/>
  <c r="V463" i="14"/>
  <c r="W463" i="14"/>
  <c r="X463" i="14"/>
  <c r="Y463" i="14"/>
  <c r="Z463" i="14"/>
  <c r="AA463" i="14"/>
  <c r="AB463" i="14"/>
  <c r="AC463" i="14"/>
  <c r="AD463" i="14"/>
  <c r="AE463" i="14"/>
  <c r="AF463" i="14"/>
  <c r="C464" i="14"/>
  <c r="D464" i="14"/>
  <c r="E464" i="14"/>
  <c r="F464" i="14"/>
  <c r="G464" i="14"/>
  <c r="H464" i="14"/>
  <c r="I464" i="14"/>
  <c r="J464" i="14"/>
  <c r="K464" i="14"/>
  <c r="L464" i="14"/>
  <c r="M464" i="14"/>
  <c r="N464" i="14"/>
  <c r="O464" i="14"/>
  <c r="P464" i="14"/>
  <c r="Q464" i="14"/>
  <c r="R464" i="14"/>
  <c r="S464" i="14"/>
  <c r="T464" i="14"/>
  <c r="U464" i="14"/>
  <c r="V464" i="14"/>
  <c r="W464" i="14"/>
  <c r="X464" i="14"/>
  <c r="Y464" i="14"/>
  <c r="Z464" i="14"/>
  <c r="AA464" i="14"/>
  <c r="AB464" i="14"/>
  <c r="AC464" i="14"/>
  <c r="AD464" i="14"/>
  <c r="AE464" i="14"/>
  <c r="AF464" i="14"/>
  <c r="C465" i="14"/>
  <c r="D465" i="14"/>
  <c r="E465" i="14"/>
  <c r="F465" i="14"/>
  <c r="G465" i="14"/>
  <c r="H465" i="14"/>
  <c r="I465" i="14"/>
  <c r="J465" i="14"/>
  <c r="K465" i="14"/>
  <c r="L465" i="14"/>
  <c r="M465" i="14"/>
  <c r="N465" i="14"/>
  <c r="O465" i="14"/>
  <c r="P465" i="14"/>
  <c r="Q465" i="14"/>
  <c r="R465" i="14"/>
  <c r="S465" i="14"/>
  <c r="T465" i="14"/>
  <c r="U465" i="14"/>
  <c r="V465" i="14"/>
  <c r="W465" i="14"/>
  <c r="X465" i="14"/>
  <c r="Y465" i="14"/>
  <c r="Z465" i="14"/>
  <c r="AA465" i="14"/>
  <c r="AB465" i="14"/>
  <c r="AC465" i="14"/>
  <c r="AD465" i="14"/>
  <c r="AE465" i="14"/>
  <c r="AF465" i="14"/>
  <c r="C466" i="14"/>
  <c r="D466" i="14"/>
  <c r="E466" i="14"/>
  <c r="F466" i="14"/>
  <c r="G466" i="14"/>
  <c r="H466" i="14"/>
  <c r="I466" i="14"/>
  <c r="J466" i="14"/>
  <c r="K466" i="14"/>
  <c r="L466" i="14"/>
  <c r="M466" i="14"/>
  <c r="N466" i="14"/>
  <c r="O466" i="14"/>
  <c r="P466" i="14"/>
  <c r="Q466" i="14"/>
  <c r="R466" i="14"/>
  <c r="S466" i="14"/>
  <c r="T466" i="14"/>
  <c r="U466" i="14"/>
  <c r="V466" i="14"/>
  <c r="W466" i="14"/>
  <c r="X466" i="14"/>
  <c r="Y466" i="14"/>
  <c r="Z466" i="14"/>
  <c r="AA466" i="14"/>
  <c r="AB466" i="14"/>
  <c r="AC466" i="14"/>
  <c r="AD466" i="14"/>
  <c r="AE466" i="14"/>
  <c r="AF466" i="14"/>
  <c r="C467" i="14"/>
  <c r="D467" i="14"/>
  <c r="E467" i="14"/>
  <c r="F467" i="14"/>
  <c r="G467" i="14"/>
  <c r="H467" i="14"/>
  <c r="I467" i="14"/>
  <c r="J467" i="14"/>
  <c r="K467" i="14"/>
  <c r="L467" i="14"/>
  <c r="M467" i="14"/>
  <c r="N467" i="14"/>
  <c r="O467" i="14"/>
  <c r="P467" i="14"/>
  <c r="Q467" i="14"/>
  <c r="R467" i="14"/>
  <c r="S467" i="14"/>
  <c r="T467" i="14"/>
  <c r="U467" i="14"/>
  <c r="V467" i="14"/>
  <c r="W467" i="14"/>
  <c r="X467" i="14"/>
  <c r="Y467" i="14"/>
  <c r="Z467" i="14"/>
  <c r="AA467" i="14"/>
  <c r="AB467" i="14"/>
  <c r="AC467" i="14"/>
  <c r="AD467" i="14"/>
  <c r="AE467" i="14"/>
  <c r="AF467" i="14"/>
  <c r="L2" i="14"/>
  <c r="M2" i="14"/>
  <c r="N2" i="14"/>
  <c r="O2" i="14"/>
  <c r="P2" i="14"/>
  <c r="Q2" i="14"/>
  <c r="R2" i="14"/>
  <c r="S2" i="14"/>
  <c r="T2" i="14"/>
  <c r="U2" i="14"/>
  <c r="V2" i="14"/>
  <c r="W2" i="14"/>
  <c r="X2" i="14"/>
  <c r="Y2" i="14"/>
  <c r="Z2" i="14"/>
  <c r="AA2" i="14"/>
  <c r="AB2" i="14"/>
  <c r="AC2" i="14"/>
  <c r="AD2" i="14"/>
  <c r="AE2" i="14"/>
  <c r="AF2" i="14"/>
  <c r="D2" i="14"/>
  <c r="E2" i="14"/>
  <c r="F2" i="14"/>
  <c r="G2" i="14"/>
  <c r="H2" i="14"/>
  <c r="I2" i="14"/>
  <c r="J2" i="14"/>
  <c r="K2" i="14"/>
  <c r="C2" i="14"/>
  <c r="AN261" i="11" l="1"/>
  <c r="AT261" i="11" s="1"/>
  <c r="AN338" i="11"/>
  <c r="AT338" i="11" s="1"/>
  <c r="AN336" i="11"/>
  <c r="AT336" i="11" s="1"/>
  <c r="AN334" i="11"/>
  <c r="AT334" i="11" s="1"/>
  <c r="AN332" i="11"/>
  <c r="AT332" i="11" s="1"/>
  <c r="AN330" i="11"/>
  <c r="AT330" i="11" s="1"/>
  <c r="AN326" i="11"/>
  <c r="AT326" i="11" s="1"/>
  <c r="AN318" i="11"/>
  <c r="AT318" i="11" s="1"/>
  <c r="AN316" i="11"/>
  <c r="AT316" i="11" s="1"/>
  <c r="AN314" i="11"/>
  <c r="AT314" i="11" s="1"/>
  <c r="AN312" i="11"/>
  <c r="AT312" i="11" s="1"/>
  <c r="AN310" i="11"/>
  <c r="AT310" i="11" s="1"/>
  <c r="AN308" i="11"/>
  <c r="AT308" i="11" s="1"/>
  <c r="AN306" i="11"/>
  <c r="AT306" i="11" s="1"/>
  <c r="AN259" i="11"/>
  <c r="AT259" i="11" s="1"/>
  <c r="AN186" i="11"/>
  <c r="AT186" i="11" s="1"/>
  <c r="AN180" i="11"/>
  <c r="AT180" i="11" s="1"/>
  <c r="AN164" i="11"/>
  <c r="AT164" i="11" s="1"/>
  <c r="AN467" i="11"/>
  <c r="AT467" i="11" s="1"/>
  <c r="AN465" i="11"/>
  <c r="AT465" i="11" s="1"/>
  <c r="AN457" i="11"/>
  <c r="AT457" i="11" s="1"/>
  <c r="AN455" i="11"/>
  <c r="AT455" i="11" s="1"/>
  <c r="AN451" i="11"/>
  <c r="AT451" i="11" s="1"/>
  <c r="AN449" i="11"/>
  <c r="AT449" i="11" s="1"/>
  <c r="AN445" i="11"/>
  <c r="AT445" i="11" s="1"/>
  <c r="AN443" i="11"/>
  <c r="AT443" i="11" s="1"/>
  <c r="AN427" i="11"/>
  <c r="AT427" i="11" s="1"/>
  <c r="AN415" i="11"/>
  <c r="AT415" i="11" s="1"/>
  <c r="AN373" i="11"/>
  <c r="AT373" i="11" s="1"/>
  <c r="AN369" i="11"/>
  <c r="AT369" i="11" s="1"/>
  <c r="AN365" i="11"/>
  <c r="AT365" i="11" s="1"/>
  <c r="AN361" i="11"/>
  <c r="AT361" i="11" s="1"/>
  <c r="AN353" i="11"/>
  <c r="AT353" i="11" s="1"/>
  <c r="AN349" i="11"/>
  <c r="AT349" i="11" s="1"/>
  <c r="AN347" i="11"/>
  <c r="AT347" i="11" s="1"/>
  <c r="AN345" i="11"/>
  <c r="AT345" i="11" s="1"/>
  <c r="AN276" i="11"/>
  <c r="AT276" i="11" s="1"/>
  <c r="AN272" i="11"/>
  <c r="AT272" i="11" s="1"/>
  <c r="AN270" i="11"/>
  <c r="AT270" i="11" s="1"/>
  <c r="AN268" i="11"/>
  <c r="AT268" i="11" s="1"/>
  <c r="AN266" i="11"/>
  <c r="AT266" i="11" s="1"/>
  <c r="AN264" i="11"/>
  <c r="AT264" i="11" s="1"/>
  <c r="AN262" i="11"/>
  <c r="AT262" i="11" s="1"/>
  <c r="AN257" i="11"/>
  <c r="AT257" i="11" s="1"/>
  <c r="AN251" i="11"/>
  <c r="AT251" i="11" s="1"/>
  <c r="AN249" i="11"/>
  <c r="AT249" i="11" s="1"/>
  <c r="AN247" i="11"/>
  <c r="AT247" i="11" s="1"/>
  <c r="AN243" i="11"/>
  <c r="AT243" i="11" s="1"/>
  <c r="AN239" i="11"/>
  <c r="AT239" i="11" s="1"/>
  <c r="AN225" i="11"/>
  <c r="AT225" i="11" s="1"/>
  <c r="AN223" i="11"/>
  <c r="AT223" i="11" s="1"/>
  <c r="AN221" i="11"/>
  <c r="AT221" i="11" s="1"/>
  <c r="AN219" i="11"/>
  <c r="AT219" i="11" s="1"/>
  <c r="AN217" i="11"/>
  <c r="AT217" i="11" s="1"/>
  <c r="AN158" i="11"/>
  <c r="AT158" i="11" s="1"/>
  <c r="AN136" i="11"/>
  <c r="AT136" i="11" s="1"/>
  <c r="AN134" i="11"/>
  <c r="AT134" i="11" s="1"/>
  <c r="AN122" i="11"/>
  <c r="AT122" i="11" s="1"/>
  <c r="AN120" i="11"/>
  <c r="AT120" i="11" s="1"/>
  <c r="AN106" i="11"/>
  <c r="AT106" i="11" s="1"/>
  <c r="AN104" i="11"/>
  <c r="AT104" i="11" s="1"/>
  <c r="AN102" i="11"/>
  <c r="AT102" i="11" s="1"/>
  <c r="AN100" i="11"/>
  <c r="AT100" i="11" s="1"/>
  <c r="AN82" i="11"/>
  <c r="AT82" i="11" s="1"/>
  <c r="AN46" i="11"/>
  <c r="AT46" i="11" s="1"/>
  <c r="AN34" i="11"/>
  <c r="AT34" i="11" s="1"/>
  <c r="AN32" i="11"/>
  <c r="AT32" i="11" s="1"/>
  <c r="AN30" i="11"/>
  <c r="AT30" i="11" s="1"/>
  <c r="AN28" i="11"/>
  <c r="AT28" i="11" s="1"/>
  <c r="AN26" i="11"/>
  <c r="AT26" i="11" s="1"/>
  <c r="AN24" i="11"/>
  <c r="AT24" i="11" s="1"/>
  <c r="AN22" i="11"/>
  <c r="AT22" i="11" s="1"/>
  <c r="AN20" i="11"/>
  <c r="AT20" i="11" s="1"/>
  <c r="AN333" i="11"/>
  <c r="AT333" i="11" s="1"/>
  <c r="AN331" i="11"/>
  <c r="AT331" i="11" s="1"/>
  <c r="AN329" i="11"/>
  <c r="AT329" i="11" s="1"/>
  <c r="AN327" i="11"/>
  <c r="AT327" i="11" s="1"/>
  <c r="AN325" i="11"/>
  <c r="AT325" i="11" s="1"/>
  <c r="AN315" i="11"/>
  <c r="AT315" i="11" s="1"/>
  <c r="AN313" i="11"/>
  <c r="AT313" i="11" s="1"/>
  <c r="AN311" i="11"/>
  <c r="AT311" i="11" s="1"/>
  <c r="AN309" i="11"/>
  <c r="AT309" i="11" s="1"/>
  <c r="AN307" i="11"/>
  <c r="AT307" i="11" s="1"/>
  <c r="AN260" i="11"/>
  <c r="AT260" i="11" s="1"/>
  <c r="AN181" i="11"/>
  <c r="AT181" i="11" s="1"/>
  <c r="AN169" i="11"/>
  <c r="AT169" i="11" s="1"/>
  <c r="AN466" i="11"/>
  <c r="AT466" i="11" s="1"/>
  <c r="AN458" i="11"/>
  <c r="AT458" i="11" s="1"/>
  <c r="AN452" i="11"/>
  <c r="AT452" i="11" s="1"/>
  <c r="AN444" i="11"/>
  <c r="AT444" i="11" s="1"/>
  <c r="AN432" i="11"/>
  <c r="AT432" i="11" s="1"/>
  <c r="AN416" i="11"/>
  <c r="AT416" i="11" s="1"/>
  <c r="AN368" i="11"/>
  <c r="AT368" i="11" s="1"/>
  <c r="AN366" i="11"/>
  <c r="AT366" i="11" s="1"/>
  <c r="AN285" i="11"/>
  <c r="AT285" i="11" s="1"/>
  <c r="AN273" i="11"/>
  <c r="AT273" i="11" s="1"/>
  <c r="AN271" i="11"/>
  <c r="AT271" i="11" s="1"/>
  <c r="AN269" i="11"/>
  <c r="AT269" i="11" s="1"/>
  <c r="AN267" i="11"/>
  <c r="AT267" i="11" s="1"/>
  <c r="AN265" i="11"/>
  <c r="AT265" i="11" s="1"/>
  <c r="AN263" i="11"/>
  <c r="AT263" i="11" s="1"/>
  <c r="AN250" i="11"/>
  <c r="AT250" i="11" s="1"/>
  <c r="AN248" i="11"/>
  <c r="AT248" i="11" s="1"/>
  <c r="AN246" i="11"/>
  <c r="AT246" i="11" s="1"/>
  <c r="AN242" i="11"/>
  <c r="AT242" i="11" s="1"/>
  <c r="AN240" i="11"/>
  <c r="AT240" i="11" s="1"/>
  <c r="AN238" i="11"/>
  <c r="AT238" i="11" s="1"/>
  <c r="AN236" i="11"/>
  <c r="AT236" i="11" s="1"/>
  <c r="AN232" i="11"/>
  <c r="AT232" i="11" s="1"/>
  <c r="AN226" i="11"/>
  <c r="AT226" i="11" s="1"/>
  <c r="AN224" i="11"/>
  <c r="AT224" i="11" s="1"/>
  <c r="AN222" i="11"/>
  <c r="AT222" i="11" s="1"/>
  <c r="AN220" i="11"/>
  <c r="AT220" i="11" s="1"/>
  <c r="AN218" i="11"/>
  <c r="AT218" i="11" s="1"/>
  <c r="AN216" i="11"/>
  <c r="AT216" i="11" s="1"/>
  <c r="AN210" i="11"/>
  <c r="AT210" i="11" s="1"/>
  <c r="AN208" i="11"/>
  <c r="AT208" i="11" s="1"/>
  <c r="AN194" i="11"/>
  <c r="AT194" i="11" s="1"/>
  <c r="AN145" i="11"/>
  <c r="AT145" i="11" s="1"/>
  <c r="AN139" i="11"/>
  <c r="AT139" i="11" s="1"/>
  <c r="AN135" i="11"/>
  <c r="AT135" i="11" s="1"/>
  <c r="AN133" i="11"/>
  <c r="AT133" i="11" s="1"/>
  <c r="AN123" i="11"/>
  <c r="AT123" i="11" s="1"/>
  <c r="AN121" i="11"/>
  <c r="AT121" i="11" s="1"/>
  <c r="AN117" i="11"/>
  <c r="AT117" i="11" s="1"/>
  <c r="AN107" i="11"/>
  <c r="AT107" i="11" s="1"/>
  <c r="AN105" i="11"/>
  <c r="AT105" i="11" s="1"/>
  <c r="AN103" i="11"/>
  <c r="AT103" i="11" s="1"/>
  <c r="AN101" i="11"/>
  <c r="AT101" i="11" s="1"/>
  <c r="AN99" i="11"/>
  <c r="AT99" i="11" s="1"/>
  <c r="AN81" i="11"/>
  <c r="AT81" i="11" s="1"/>
  <c r="AN77" i="11"/>
  <c r="AT77" i="11" s="1"/>
  <c r="AN47" i="11"/>
  <c r="AT47" i="11" s="1"/>
  <c r="AN33" i="11"/>
  <c r="AT33" i="11" s="1"/>
  <c r="AN31" i="11"/>
  <c r="AT31" i="11" s="1"/>
  <c r="AN29" i="11"/>
  <c r="AT29" i="11" s="1"/>
  <c r="AN27" i="11"/>
  <c r="AT27" i="11" s="1"/>
  <c r="AN25" i="11"/>
  <c r="AT25" i="11" s="1"/>
  <c r="AN21" i="11"/>
  <c r="AT21" i="11" s="1"/>
  <c r="BG466" i="14"/>
  <c r="BG464" i="14"/>
  <c r="BG462" i="14"/>
  <c r="BG460" i="14"/>
  <c r="BG458" i="14"/>
  <c r="BG456" i="14"/>
  <c r="BG454" i="14"/>
  <c r="BG452" i="14"/>
  <c r="BG450" i="14"/>
  <c r="BG448" i="14"/>
  <c r="BG446" i="14"/>
  <c r="BG444" i="14"/>
  <c r="BG442" i="14"/>
  <c r="BG440" i="14"/>
  <c r="BG438" i="14"/>
  <c r="BG436" i="14"/>
  <c r="BG434" i="14"/>
  <c r="BG432" i="14"/>
  <c r="BG430" i="14"/>
  <c r="BG428" i="14"/>
  <c r="BG426" i="14"/>
  <c r="BG424" i="14"/>
  <c r="BG422" i="14"/>
  <c r="BG420" i="14"/>
  <c r="BG418" i="14"/>
  <c r="BG416" i="14"/>
  <c r="BG414" i="14"/>
  <c r="BG412" i="14"/>
  <c r="BG410" i="14"/>
  <c r="BG408" i="14"/>
  <c r="BG406" i="14"/>
  <c r="BG404" i="14"/>
  <c r="BG402" i="14"/>
  <c r="BG400" i="14"/>
  <c r="BG398" i="14"/>
  <c r="BG396" i="14"/>
  <c r="BG394" i="14"/>
  <c r="BG392" i="14"/>
  <c r="BG390" i="14"/>
  <c r="BG388" i="14"/>
  <c r="BG386" i="14"/>
  <c r="BG384" i="14"/>
  <c r="BG382" i="14"/>
  <c r="BG380" i="14"/>
  <c r="BG378" i="14"/>
  <c r="BG376" i="14"/>
  <c r="BG374" i="14"/>
  <c r="BG372" i="14"/>
  <c r="BG370" i="14"/>
  <c r="BG368" i="14"/>
  <c r="BG366" i="14"/>
  <c r="BG364" i="14"/>
  <c r="BG362" i="14"/>
  <c r="BG360" i="14"/>
  <c r="BG358" i="14"/>
  <c r="BG356" i="14"/>
  <c r="BG354" i="14"/>
  <c r="BG352" i="14"/>
  <c r="BG350" i="14"/>
  <c r="BG348" i="14"/>
  <c r="BG346" i="14"/>
  <c r="BG344" i="14"/>
  <c r="BG342" i="14"/>
  <c r="BG340" i="14"/>
  <c r="BG338" i="14"/>
  <c r="BG336" i="14"/>
  <c r="BG334" i="14"/>
  <c r="BG332" i="14"/>
  <c r="BG330" i="14"/>
  <c r="BG328" i="14"/>
  <c r="BG326" i="14"/>
  <c r="BG324" i="14"/>
  <c r="BG322" i="14"/>
  <c r="BG320" i="14"/>
  <c r="BG318" i="14"/>
  <c r="BG316" i="14"/>
  <c r="BG314" i="14"/>
  <c r="BG312" i="14"/>
  <c r="BG310" i="14"/>
  <c r="BG308" i="14"/>
  <c r="BG306" i="14"/>
  <c r="BG304" i="14"/>
  <c r="BG302" i="14"/>
  <c r="BG300" i="14"/>
  <c r="BG298" i="14"/>
  <c r="BG296" i="14"/>
  <c r="BG294" i="14"/>
  <c r="BG292" i="14"/>
  <c r="BG290" i="14"/>
  <c r="BG288" i="14"/>
  <c r="BG286" i="14"/>
  <c r="BG284" i="14"/>
  <c r="BG282" i="14"/>
  <c r="BG280" i="14"/>
  <c r="BG278" i="14"/>
  <c r="BG276" i="14"/>
  <c r="BG274" i="14"/>
  <c r="BG272" i="14"/>
  <c r="BG270" i="14"/>
  <c r="BG268" i="14"/>
  <c r="BG266" i="14"/>
  <c r="BG264" i="14"/>
  <c r="BG262" i="14"/>
  <c r="BG260" i="14"/>
  <c r="BG258" i="14"/>
  <c r="BG256" i="14"/>
  <c r="BG254" i="14"/>
  <c r="BG252" i="14"/>
  <c r="BG250" i="14"/>
  <c r="BG248" i="14"/>
  <c r="BG246" i="14"/>
  <c r="BG244" i="14"/>
  <c r="BG242" i="14"/>
  <c r="BG240" i="14"/>
  <c r="BG238" i="14"/>
  <c r="BG236" i="14"/>
  <c r="BG234" i="14"/>
  <c r="BG232" i="14"/>
  <c r="BG230" i="14"/>
  <c r="BG228" i="14"/>
  <c r="BG226" i="14"/>
  <c r="BG224" i="14"/>
  <c r="BG222" i="14"/>
  <c r="BG220" i="14"/>
  <c r="BG218" i="14"/>
  <c r="BG216" i="14"/>
  <c r="BG214" i="14"/>
  <c r="BG212" i="14"/>
  <c r="BG210" i="14"/>
  <c r="BG208" i="14"/>
  <c r="BG206" i="14"/>
  <c r="BG204" i="14"/>
  <c r="BG202" i="14"/>
  <c r="BG200" i="14"/>
  <c r="BG196" i="14"/>
  <c r="BG194" i="14"/>
  <c r="BG192" i="14"/>
  <c r="BG190" i="14"/>
  <c r="BG188" i="14"/>
  <c r="BG186" i="14"/>
  <c r="BG184" i="14"/>
  <c r="BG182" i="14"/>
  <c r="BG180" i="14"/>
  <c r="BG178" i="14"/>
  <c r="BG176" i="14"/>
  <c r="BG174" i="14"/>
  <c r="BG172" i="14"/>
  <c r="BG170" i="14"/>
  <c r="BG168" i="14"/>
  <c r="BG166" i="14"/>
  <c r="BG164" i="14"/>
  <c r="BG162" i="14"/>
  <c r="BG160" i="14"/>
  <c r="BG158" i="14"/>
  <c r="BG156" i="14"/>
  <c r="BG154" i="14"/>
  <c r="BG152" i="14"/>
  <c r="BG150" i="14"/>
  <c r="BG148" i="14"/>
  <c r="BG146" i="14"/>
  <c r="BG144" i="14"/>
  <c r="BG142" i="14"/>
  <c r="BG140" i="14"/>
  <c r="BG138" i="14"/>
  <c r="BG136" i="14"/>
  <c r="BG134" i="14"/>
  <c r="BG132" i="14"/>
  <c r="BG130" i="14"/>
  <c r="BG128" i="14"/>
  <c r="BG126" i="14"/>
  <c r="BG124" i="14"/>
  <c r="BG122" i="14"/>
  <c r="BG120" i="14"/>
  <c r="BG118" i="14"/>
  <c r="BG116" i="14"/>
  <c r="BG114" i="14"/>
  <c r="BG112" i="14"/>
  <c r="BG110" i="14"/>
  <c r="BG108" i="14"/>
  <c r="BG106" i="14"/>
  <c r="BG104" i="14"/>
  <c r="BG102" i="14"/>
  <c r="BG100" i="14"/>
  <c r="BG98" i="14"/>
  <c r="BG96" i="14"/>
  <c r="BG94" i="14"/>
  <c r="BG92" i="14"/>
  <c r="BG90" i="14"/>
  <c r="BG88" i="14"/>
  <c r="BG86" i="14"/>
  <c r="BG84" i="14"/>
  <c r="BG82" i="14"/>
  <c r="BG80" i="14"/>
  <c r="BG78" i="14"/>
  <c r="BG76" i="14"/>
  <c r="BG74" i="14"/>
  <c r="BG72" i="14"/>
  <c r="BG70" i="14"/>
  <c r="BG68" i="14"/>
  <c r="BG66" i="14"/>
  <c r="BG64" i="14"/>
  <c r="BG62" i="14"/>
  <c r="BG60" i="14"/>
  <c r="BG58" i="14"/>
  <c r="BG56" i="14"/>
  <c r="BG54" i="14"/>
  <c r="BG52" i="14"/>
  <c r="BG50" i="14"/>
  <c r="BG48" i="14"/>
  <c r="BG46" i="14"/>
  <c r="BG44" i="14"/>
  <c r="BG42" i="14"/>
  <c r="BG40" i="14"/>
  <c r="BG38" i="14"/>
  <c r="BG36" i="14"/>
  <c r="BG34" i="14"/>
  <c r="BG32" i="14"/>
  <c r="BG30" i="14"/>
  <c r="BG28" i="14"/>
  <c r="BG26" i="14"/>
  <c r="BG24" i="14"/>
  <c r="BG22" i="14"/>
  <c r="BG20" i="14"/>
  <c r="BG18" i="14"/>
  <c r="BG16" i="14"/>
  <c r="BG14" i="14"/>
  <c r="BG12" i="14"/>
  <c r="BG10" i="14"/>
  <c r="BG8" i="14"/>
  <c r="BG6" i="14"/>
  <c r="BG4" i="14"/>
  <c r="BW2" i="14"/>
  <c r="BG198" i="14"/>
  <c r="BG197" i="14"/>
  <c r="BW467" i="14"/>
  <c r="BW466" i="14"/>
  <c r="BW465" i="14"/>
  <c r="BW464" i="14"/>
  <c r="BW463" i="14"/>
  <c r="BW462" i="14"/>
  <c r="BW461" i="14"/>
  <c r="BO461" i="14"/>
  <c r="BR461" i="14"/>
  <c r="BP461" i="14"/>
  <c r="BQ461" i="14"/>
  <c r="BW460" i="14"/>
  <c r="BO460" i="14"/>
  <c r="BP460" i="14"/>
  <c r="BR460" i="14"/>
  <c r="BQ460" i="14"/>
  <c r="BW459" i="14"/>
  <c r="BP459" i="14"/>
  <c r="BO459" i="14"/>
  <c r="BQ459" i="14"/>
  <c r="BR459" i="14"/>
  <c r="BW458" i="14"/>
  <c r="BW457" i="14"/>
  <c r="BW456" i="14"/>
  <c r="BW455" i="14"/>
  <c r="BW454" i="14"/>
  <c r="BW453" i="14"/>
  <c r="BW452" i="14"/>
  <c r="BP452" i="14"/>
  <c r="BR452" i="14"/>
  <c r="BQ452" i="14"/>
  <c r="BO452" i="14"/>
  <c r="BW451" i="14"/>
  <c r="BP451" i="14"/>
  <c r="BO451" i="14"/>
  <c r="BQ451" i="14"/>
  <c r="BR451" i="14"/>
  <c r="BW450" i="14"/>
  <c r="BW449" i="14"/>
  <c r="BP449" i="14"/>
  <c r="BO449" i="14"/>
  <c r="BR449" i="14"/>
  <c r="BQ449" i="14"/>
  <c r="BW448" i="14"/>
  <c r="BW447" i="14"/>
  <c r="BW446" i="14"/>
  <c r="BP446" i="14"/>
  <c r="BO446" i="14"/>
  <c r="BR446" i="14"/>
  <c r="BQ446" i="14"/>
  <c r="BW445" i="14"/>
  <c r="BP445" i="14"/>
  <c r="BO445" i="14"/>
  <c r="BR445" i="14"/>
  <c r="BQ445" i="14"/>
  <c r="BW444" i="14"/>
  <c r="BW443" i="14"/>
  <c r="BP443" i="14"/>
  <c r="BO443" i="14"/>
  <c r="BQ443" i="14"/>
  <c r="BR443" i="14"/>
  <c r="BW442" i="14"/>
  <c r="BW441" i="14"/>
  <c r="BW440" i="14"/>
  <c r="BW439" i="14"/>
  <c r="BP439" i="14"/>
  <c r="BO439" i="14"/>
  <c r="BQ439" i="14"/>
  <c r="BR439" i="14"/>
  <c r="BW438" i="14"/>
  <c r="BP438" i="14"/>
  <c r="BQ438" i="14"/>
  <c r="BR438" i="14"/>
  <c r="BO438" i="14"/>
  <c r="BW437" i="14"/>
  <c r="BP437" i="14"/>
  <c r="BO437" i="14"/>
  <c r="BR437" i="14"/>
  <c r="BQ437" i="14"/>
  <c r="BW436" i="14"/>
  <c r="BW435" i="14"/>
  <c r="BW434" i="14"/>
  <c r="BW433" i="14"/>
  <c r="BW432" i="14"/>
  <c r="BW431" i="14"/>
  <c r="BW430" i="14"/>
  <c r="BW429" i="14"/>
  <c r="BW428" i="14"/>
  <c r="BW427" i="14"/>
  <c r="BW426" i="14"/>
  <c r="BP426" i="14"/>
  <c r="BO426" i="14"/>
  <c r="BR426" i="14"/>
  <c r="BQ426" i="14"/>
  <c r="BW425" i="14"/>
  <c r="BW424" i="14"/>
  <c r="BW423" i="14"/>
  <c r="BW422" i="14"/>
  <c r="BW421" i="14"/>
  <c r="BO421" i="14"/>
  <c r="BP421" i="14"/>
  <c r="BR421" i="14"/>
  <c r="BQ421" i="14"/>
  <c r="BW420" i="14"/>
  <c r="BW419" i="14"/>
  <c r="BW418" i="14"/>
  <c r="BW417" i="14"/>
  <c r="BW416" i="14"/>
  <c r="BW415" i="14"/>
  <c r="BW414" i="14"/>
  <c r="BW413" i="14"/>
  <c r="BW412" i="14"/>
  <c r="BW411" i="14"/>
  <c r="BP410" i="14"/>
  <c r="BW410" i="14"/>
  <c r="BO410" i="14"/>
  <c r="BQ410" i="14"/>
  <c r="BR410" i="14"/>
  <c r="BW409" i="14"/>
  <c r="BQ409" i="14"/>
  <c r="BO409" i="14"/>
  <c r="BR409" i="14"/>
  <c r="BP409" i="14"/>
  <c r="BW408" i="14"/>
  <c r="BW407" i="14"/>
  <c r="BW406" i="14"/>
  <c r="BW405" i="14"/>
  <c r="BW404" i="14"/>
  <c r="BW403" i="14"/>
  <c r="BW402" i="14"/>
  <c r="BW401" i="14"/>
  <c r="BW400" i="14"/>
  <c r="BW399" i="14"/>
  <c r="BW398" i="14"/>
  <c r="BW397" i="14"/>
  <c r="BW396" i="14"/>
  <c r="BW395" i="14"/>
  <c r="BW394" i="14"/>
  <c r="BW393" i="14"/>
  <c r="BW392" i="14"/>
  <c r="BW391" i="14"/>
  <c r="BW390" i="14"/>
  <c r="BW389" i="14"/>
  <c r="BW388" i="14"/>
  <c r="BW387" i="14"/>
  <c r="BW386" i="14"/>
  <c r="BW385" i="14"/>
  <c r="BW384" i="14"/>
  <c r="BW383" i="14"/>
  <c r="BW382" i="14"/>
  <c r="BW381" i="14"/>
  <c r="BW380" i="14"/>
  <c r="BW379" i="14"/>
  <c r="BW378" i="14"/>
  <c r="BW377" i="14"/>
  <c r="BW376" i="14"/>
  <c r="BW375" i="14"/>
  <c r="BW374" i="14"/>
  <c r="BW373" i="14"/>
  <c r="BW372" i="14"/>
  <c r="BW371" i="14"/>
  <c r="BW370" i="14"/>
  <c r="BW369" i="14"/>
  <c r="BW368" i="14"/>
  <c r="BW367" i="14"/>
  <c r="BW366" i="14"/>
  <c r="BW365" i="14"/>
  <c r="BW364" i="14"/>
  <c r="BP364" i="14"/>
  <c r="BO364" i="14"/>
  <c r="BR364" i="14"/>
  <c r="BQ364" i="14"/>
  <c r="BW363" i="14"/>
  <c r="BP363" i="14"/>
  <c r="BO363" i="14"/>
  <c r="BQ363" i="14"/>
  <c r="BR363" i="14"/>
  <c r="BW362" i="14"/>
  <c r="BW361" i="14"/>
  <c r="BP361" i="14"/>
  <c r="BO361" i="14"/>
  <c r="BQ361" i="14"/>
  <c r="BR361" i="14"/>
  <c r="BW360" i="14"/>
  <c r="BP360" i="14"/>
  <c r="BO360" i="14"/>
  <c r="BR360" i="14"/>
  <c r="BQ360" i="14"/>
  <c r="BW359" i="14"/>
  <c r="BW358" i="14"/>
  <c r="BW357" i="14"/>
  <c r="BW356" i="14"/>
  <c r="BP356" i="14"/>
  <c r="BR356" i="14"/>
  <c r="BQ356" i="14"/>
  <c r="BO356" i="14"/>
  <c r="BW355" i="14"/>
  <c r="BW354" i="14"/>
  <c r="BW353" i="14"/>
  <c r="BW352" i="14"/>
  <c r="BW351" i="14"/>
  <c r="BW350" i="14"/>
  <c r="BW349" i="14"/>
  <c r="BW348" i="14"/>
  <c r="BP348" i="14"/>
  <c r="BO348" i="14"/>
  <c r="BR348" i="14"/>
  <c r="BQ348" i="14"/>
  <c r="BW347" i="14"/>
  <c r="BW346" i="14"/>
  <c r="BW345" i="14"/>
  <c r="BW344" i="14"/>
  <c r="BO344" i="14"/>
  <c r="BP344" i="14"/>
  <c r="BR344" i="14"/>
  <c r="BQ344" i="14"/>
  <c r="BW343" i="14"/>
  <c r="BP342" i="14"/>
  <c r="BO342" i="14"/>
  <c r="BW342" i="14"/>
  <c r="BQ342" i="14"/>
  <c r="BR342" i="14"/>
  <c r="BW341" i="14"/>
  <c r="BP341" i="14"/>
  <c r="BO341" i="14"/>
  <c r="BQ341" i="14"/>
  <c r="BR341" i="14"/>
  <c r="BW340" i="14"/>
  <c r="BP340" i="14"/>
  <c r="BO340" i="14"/>
  <c r="BR340" i="14"/>
  <c r="BQ340" i="14"/>
  <c r="BW339" i="14"/>
  <c r="BP339" i="14"/>
  <c r="BO339" i="14"/>
  <c r="BQ339" i="14"/>
  <c r="BR339" i="14"/>
  <c r="BW338" i="14"/>
  <c r="BW337" i="14"/>
  <c r="BW336" i="14"/>
  <c r="BW335" i="14"/>
  <c r="BW334" i="14"/>
  <c r="BP333" i="14"/>
  <c r="BW333" i="14"/>
  <c r="BO333" i="14"/>
  <c r="BR333" i="14"/>
  <c r="BQ333" i="14"/>
  <c r="BW332" i="14"/>
  <c r="BW331" i="14"/>
  <c r="CA331" i="14" s="1"/>
  <c r="BP331" i="14"/>
  <c r="BQ331" i="14"/>
  <c r="BO331" i="14"/>
  <c r="BR331" i="14"/>
  <c r="BW330" i="14"/>
  <c r="BW329" i="14"/>
  <c r="BP329" i="14"/>
  <c r="BO329" i="14"/>
  <c r="BR329" i="14"/>
  <c r="BQ329" i="14"/>
  <c r="BW328" i="14"/>
  <c r="BP328" i="14"/>
  <c r="BO328" i="14"/>
  <c r="BR328" i="14"/>
  <c r="BQ328" i="14"/>
  <c r="BW327" i="14"/>
  <c r="BP327" i="14"/>
  <c r="BO327" i="14"/>
  <c r="BQ327" i="14"/>
  <c r="BR327" i="14"/>
  <c r="BW326" i="14"/>
  <c r="BP326" i="14"/>
  <c r="BQ326" i="14"/>
  <c r="BO326" i="14"/>
  <c r="BR326" i="14"/>
  <c r="BW325" i="14"/>
  <c r="BO325" i="14"/>
  <c r="BR325" i="14"/>
  <c r="BP325" i="14"/>
  <c r="BQ325" i="14"/>
  <c r="BW324" i="14"/>
  <c r="BP324" i="14"/>
  <c r="BO324" i="14"/>
  <c r="BR324" i="14"/>
  <c r="BQ324" i="14"/>
  <c r="BW323" i="14"/>
  <c r="BW322" i="14"/>
  <c r="BP322" i="14"/>
  <c r="BO322" i="14"/>
  <c r="BQ322" i="14"/>
  <c r="BR322" i="14"/>
  <c r="BW321" i="14"/>
  <c r="BP321" i="14"/>
  <c r="BO321" i="14"/>
  <c r="BR321" i="14"/>
  <c r="BQ321" i="14"/>
  <c r="BP320" i="14"/>
  <c r="BW320" i="14"/>
  <c r="BO320" i="14"/>
  <c r="BR320" i="14"/>
  <c r="BQ320" i="14"/>
  <c r="BW319" i="14"/>
  <c r="BW318" i="14"/>
  <c r="BW317" i="14"/>
  <c r="BW316" i="14"/>
  <c r="BW315" i="14"/>
  <c r="BW314" i="14"/>
  <c r="BW313" i="14"/>
  <c r="BP313" i="14"/>
  <c r="BO313" i="14"/>
  <c r="BR313" i="14"/>
  <c r="BQ313" i="14"/>
  <c r="BW312" i="14"/>
  <c r="BW311" i="14"/>
  <c r="BP311" i="14"/>
  <c r="BO311" i="14"/>
  <c r="BQ311" i="14"/>
  <c r="BR311" i="14"/>
  <c r="BW310" i="14"/>
  <c r="BP310" i="14"/>
  <c r="BO310" i="14"/>
  <c r="BR310" i="14"/>
  <c r="BQ310" i="14"/>
  <c r="BW309" i="14"/>
  <c r="BP309" i="14"/>
  <c r="BO309" i="14"/>
  <c r="BR309" i="14"/>
  <c r="BQ309" i="14"/>
  <c r="BW308" i="14"/>
  <c r="BP308" i="14"/>
  <c r="BR308" i="14"/>
  <c r="BQ308" i="14"/>
  <c r="BO308" i="14"/>
  <c r="BW307" i="14"/>
  <c r="BO307" i="14"/>
  <c r="BP307" i="14"/>
  <c r="BR307" i="14"/>
  <c r="BQ307" i="14"/>
  <c r="BW306" i="14"/>
  <c r="BP306" i="14"/>
  <c r="BO306" i="14"/>
  <c r="BR306" i="14"/>
  <c r="BQ306" i="14"/>
  <c r="BW305" i="14"/>
  <c r="BP305" i="14"/>
  <c r="BO305" i="14"/>
  <c r="BR305" i="14"/>
  <c r="BQ305" i="14"/>
  <c r="BW304" i="14"/>
  <c r="BP304" i="14"/>
  <c r="BO304" i="14"/>
  <c r="BR304" i="14"/>
  <c r="BQ304" i="14"/>
  <c r="BW303" i="14"/>
  <c r="BP303" i="14"/>
  <c r="BO303" i="14"/>
  <c r="BR303" i="14"/>
  <c r="BQ303" i="14"/>
  <c r="BW302" i="14"/>
  <c r="BP302" i="14"/>
  <c r="BO302" i="14"/>
  <c r="BR302" i="14"/>
  <c r="BQ302" i="14"/>
  <c r="BW301" i="14"/>
  <c r="BP301" i="14"/>
  <c r="BO301" i="14"/>
  <c r="BR301" i="14"/>
  <c r="BQ301" i="14"/>
  <c r="BW300" i="14"/>
  <c r="BW299" i="14"/>
  <c r="BW298" i="14"/>
  <c r="BW297" i="14"/>
  <c r="BW296" i="14"/>
  <c r="BW295" i="14"/>
  <c r="BW294" i="14"/>
  <c r="BW293" i="14"/>
  <c r="BW292" i="14"/>
  <c r="BW291" i="14"/>
  <c r="BW290" i="14"/>
  <c r="BW289" i="14"/>
  <c r="BW288" i="14"/>
  <c r="BW287" i="14"/>
  <c r="BW286" i="14"/>
  <c r="BW285" i="14"/>
  <c r="BW284" i="14"/>
  <c r="BW283" i="14"/>
  <c r="BW282" i="14"/>
  <c r="BW281" i="14"/>
  <c r="BW280" i="14"/>
  <c r="BP280" i="14"/>
  <c r="BO280" i="14"/>
  <c r="BR280" i="14"/>
  <c r="BQ280" i="14"/>
  <c r="BW279" i="14"/>
  <c r="BW278" i="14"/>
  <c r="BW277" i="14"/>
  <c r="BW276" i="14"/>
  <c r="BW275" i="14"/>
  <c r="BW274" i="14"/>
  <c r="BW273" i="14"/>
  <c r="BW272" i="14"/>
  <c r="BW271" i="14"/>
  <c r="BP271" i="14"/>
  <c r="BO271" i="14"/>
  <c r="BQ271" i="14"/>
  <c r="BR271" i="14"/>
  <c r="BW270" i="14"/>
  <c r="BW269" i="14"/>
  <c r="BW268" i="14"/>
  <c r="BP268" i="14"/>
  <c r="BR268" i="14"/>
  <c r="BQ268" i="14"/>
  <c r="BO268" i="14"/>
  <c r="BW267" i="14"/>
  <c r="BO267" i="14"/>
  <c r="BP267" i="14"/>
  <c r="BR267" i="14"/>
  <c r="BQ267" i="14"/>
  <c r="BW266" i="14"/>
  <c r="BP266" i="14"/>
  <c r="BO266" i="14"/>
  <c r="BR266" i="14"/>
  <c r="BQ266" i="14"/>
  <c r="BW265" i="14"/>
  <c r="BP265" i="14"/>
  <c r="BO265" i="14"/>
  <c r="BR265" i="14"/>
  <c r="BQ265" i="14"/>
  <c r="BW264" i="14"/>
  <c r="BP264" i="14"/>
  <c r="BO264" i="14"/>
  <c r="BR264" i="14"/>
  <c r="BQ264" i="14"/>
  <c r="BW263" i="14"/>
  <c r="BP263" i="14"/>
  <c r="BO263" i="14"/>
  <c r="BR263" i="14"/>
  <c r="BQ263" i="14"/>
  <c r="BW262" i="14"/>
  <c r="BP262" i="14"/>
  <c r="BO262" i="14"/>
  <c r="BR262" i="14"/>
  <c r="BQ262" i="14"/>
  <c r="BW261" i="14"/>
  <c r="BP261" i="14"/>
  <c r="BO261" i="14"/>
  <c r="BR261" i="14"/>
  <c r="BQ261" i="14"/>
  <c r="BW260" i="14"/>
  <c r="BP260" i="14"/>
  <c r="BR260" i="14"/>
  <c r="BQ260" i="14"/>
  <c r="BO260" i="14"/>
  <c r="BW259" i="14"/>
  <c r="BO259" i="14"/>
  <c r="BP259" i="14"/>
  <c r="BR259" i="14"/>
  <c r="BQ259" i="14"/>
  <c r="BW258" i="14"/>
  <c r="BP258" i="14"/>
  <c r="BO258" i="14"/>
  <c r="BR258" i="14"/>
  <c r="BQ258" i="14"/>
  <c r="BW257" i="14"/>
  <c r="BP257" i="14"/>
  <c r="BO257" i="14"/>
  <c r="BR257" i="14"/>
  <c r="BQ257" i="14"/>
  <c r="BW256" i="14"/>
  <c r="BP256" i="14"/>
  <c r="BR256" i="14"/>
  <c r="BQ256" i="14"/>
  <c r="BO256" i="14"/>
  <c r="BW255" i="14"/>
  <c r="BP255" i="14"/>
  <c r="BO255" i="14"/>
  <c r="BR255" i="14"/>
  <c r="BQ255" i="14"/>
  <c r="BW254" i="14"/>
  <c r="BW253" i="14"/>
  <c r="BP253" i="14"/>
  <c r="BO253" i="14"/>
  <c r="BR253" i="14"/>
  <c r="BQ253" i="14"/>
  <c r="BW252" i="14"/>
  <c r="BW251" i="14"/>
  <c r="BW250" i="14"/>
  <c r="BW249" i="14"/>
  <c r="BW248" i="14"/>
  <c r="BW247" i="14"/>
  <c r="BP247" i="14"/>
  <c r="BO247" i="14"/>
  <c r="BQ247" i="14"/>
  <c r="BR247" i="14"/>
  <c r="BW246" i="14"/>
  <c r="BP246" i="14"/>
  <c r="BO246" i="14"/>
  <c r="BQ246" i="14"/>
  <c r="BR246" i="14"/>
  <c r="BW245" i="14"/>
  <c r="BP245" i="14"/>
  <c r="BO245" i="14"/>
  <c r="BR245" i="14"/>
  <c r="BQ245" i="14"/>
  <c r="BP244" i="14"/>
  <c r="BO244" i="14"/>
  <c r="BR244" i="14"/>
  <c r="BW244" i="14"/>
  <c r="BQ244" i="14"/>
  <c r="BW243" i="14"/>
  <c r="BP243" i="14"/>
  <c r="BO243" i="14"/>
  <c r="BQ243" i="14"/>
  <c r="BR243" i="14"/>
  <c r="BW242" i="14"/>
  <c r="BW241" i="14"/>
  <c r="BW240" i="14"/>
  <c r="BO240" i="14"/>
  <c r="BR240" i="14"/>
  <c r="BP240" i="14"/>
  <c r="BQ240" i="14"/>
  <c r="BW239" i="14"/>
  <c r="BP239" i="14"/>
  <c r="BO239" i="14"/>
  <c r="BQ239" i="14"/>
  <c r="BR239" i="14"/>
  <c r="BW238" i="14"/>
  <c r="BW237" i="14"/>
  <c r="BP237" i="14"/>
  <c r="BO237" i="14"/>
  <c r="BR237" i="14"/>
  <c r="BQ237" i="14"/>
  <c r="BW236" i="14"/>
  <c r="BP236" i="14"/>
  <c r="BR236" i="14"/>
  <c r="BQ236" i="14"/>
  <c r="BO236" i="14"/>
  <c r="BW235" i="14"/>
  <c r="BP235" i="14"/>
  <c r="BO235" i="14"/>
  <c r="BQ235" i="14"/>
  <c r="BR235" i="14"/>
  <c r="BW234" i="14"/>
  <c r="BW233" i="14"/>
  <c r="BP233" i="14"/>
  <c r="BO233" i="14"/>
  <c r="BR233" i="14"/>
  <c r="BQ233" i="14"/>
  <c r="BW232" i="14"/>
  <c r="BW231" i="14"/>
  <c r="BW230" i="14"/>
  <c r="BW229" i="14"/>
  <c r="BW228" i="14"/>
  <c r="BW227" i="14"/>
  <c r="BW226" i="14"/>
  <c r="BW225" i="14"/>
  <c r="BW224" i="14"/>
  <c r="BW223" i="14"/>
  <c r="BP223" i="14"/>
  <c r="BO223" i="14"/>
  <c r="BQ223" i="14"/>
  <c r="BR223" i="14"/>
  <c r="BW222" i="14"/>
  <c r="BP222" i="14"/>
  <c r="BO222" i="14"/>
  <c r="BQ222" i="14"/>
  <c r="BR222" i="14"/>
  <c r="BW221" i="14"/>
  <c r="BP221" i="14"/>
  <c r="BQ221" i="14"/>
  <c r="BR221" i="14"/>
  <c r="BO221" i="14"/>
  <c r="BW220" i="14"/>
  <c r="BO220" i="14"/>
  <c r="BR220" i="14"/>
  <c r="BP220" i="14"/>
  <c r="BQ220" i="14"/>
  <c r="BW219" i="14"/>
  <c r="BP219" i="14"/>
  <c r="BO219" i="14"/>
  <c r="BQ219" i="14"/>
  <c r="BR219" i="14"/>
  <c r="BW218" i="14"/>
  <c r="BP218" i="14"/>
  <c r="BO218" i="14"/>
  <c r="BQ218" i="14"/>
  <c r="BR218" i="14"/>
  <c r="BW217" i="14"/>
  <c r="BP217" i="14"/>
  <c r="BQ217" i="14"/>
  <c r="BR217" i="14"/>
  <c r="BO217" i="14"/>
  <c r="BW216" i="14"/>
  <c r="BP216" i="14"/>
  <c r="BO216" i="14"/>
  <c r="BR216" i="14"/>
  <c r="BQ216" i="14"/>
  <c r="BW215" i="14"/>
  <c r="BP215" i="14"/>
  <c r="BO215" i="14"/>
  <c r="BQ215" i="14"/>
  <c r="BR215" i="14"/>
  <c r="BW214" i="14"/>
  <c r="BP214" i="14"/>
  <c r="BO214" i="14"/>
  <c r="BQ214" i="14"/>
  <c r="BR214" i="14"/>
  <c r="BW213" i="14"/>
  <c r="BP213" i="14"/>
  <c r="BQ213" i="14"/>
  <c r="BO213" i="14"/>
  <c r="BR213" i="14"/>
  <c r="BW212" i="14"/>
  <c r="BW211" i="14"/>
  <c r="BW210" i="14"/>
  <c r="BW209" i="14"/>
  <c r="BW208" i="14"/>
  <c r="BW207" i="14"/>
  <c r="BP207" i="14"/>
  <c r="BO207" i="14"/>
  <c r="BR207" i="14"/>
  <c r="BQ207" i="14"/>
  <c r="BW206" i="14"/>
  <c r="BW205" i="14"/>
  <c r="BP205" i="14"/>
  <c r="BO205" i="14"/>
  <c r="BR205" i="14"/>
  <c r="BQ205" i="14"/>
  <c r="BW204" i="14"/>
  <c r="BW203" i="14"/>
  <c r="BW202" i="14"/>
  <c r="BW201" i="14"/>
  <c r="BW200" i="14"/>
  <c r="BW199" i="14"/>
  <c r="BW198" i="14"/>
  <c r="BW197" i="14"/>
  <c r="BW196" i="14"/>
  <c r="BW195" i="14"/>
  <c r="BW194" i="14"/>
  <c r="BW193" i="14"/>
  <c r="BW192" i="14"/>
  <c r="BW191" i="14"/>
  <c r="BO191" i="14"/>
  <c r="BP191" i="14"/>
  <c r="BR191" i="14"/>
  <c r="BQ191" i="14"/>
  <c r="BW190" i="14"/>
  <c r="BW189" i="14"/>
  <c r="BW188" i="14"/>
  <c r="BW187" i="14"/>
  <c r="BW186" i="14"/>
  <c r="BW185" i="14"/>
  <c r="BW184" i="14"/>
  <c r="BW183" i="14"/>
  <c r="BP183" i="14"/>
  <c r="BO183" i="14"/>
  <c r="BQ183" i="14"/>
  <c r="BR183" i="14"/>
  <c r="BW182" i="14"/>
  <c r="BW181" i="14"/>
  <c r="BW180" i="14"/>
  <c r="BW179" i="14"/>
  <c r="BW178" i="14"/>
  <c r="BP178" i="14"/>
  <c r="BO178" i="14"/>
  <c r="BQ178" i="14"/>
  <c r="BR178" i="14"/>
  <c r="BW177" i="14"/>
  <c r="BP177" i="14"/>
  <c r="BQ177" i="14"/>
  <c r="BR177" i="14"/>
  <c r="BO177" i="14"/>
  <c r="BW176" i="14"/>
  <c r="BW175" i="14"/>
  <c r="BW174" i="14"/>
  <c r="BW173" i="14"/>
  <c r="BW172" i="14"/>
  <c r="BW171" i="14"/>
  <c r="BW170" i="14"/>
  <c r="BW169" i="14"/>
  <c r="BW168" i="14"/>
  <c r="BW167" i="14"/>
  <c r="BW166" i="14"/>
  <c r="BW165" i="14"/>
  <c r="BW164" i="14"/>
  <c r="BW163" i="14"/>
  <c r="BW162" i="14"/>
  <c r="BP162" i="14"/>
  <c r="BQ162" i="14"/>
  <c r="BR162" i="14"/>
  <c r="BO162" i="14"/>
  <c r="BW161" i="14"/>
  <c r="BW160" i="14"/>
  <c r="BW159" i="14"/>
  <c r="BW158" i="14"/>
  <c r="BW157" i="14"/>
  <c r="BW156" i="14"/>
  <c r="BP156" i="14"/>
  <c r="BO156" i="14"/>
  <c r="BR156" i="14"/>
  <c r="BQ156" i="14"/>
  <c r="BW155" i="14"/>
  <c r="BW154" i="14"/>
  <c r="BW153" i="14"/>
  <c r="BW152" i="14"/>
  <c r="BW151" i="14"/>
  <c r="BW150" i="14"/>
  <c r="BW149" i="14"/>
  <c r="BW148" i="14"/>
  <c r="BW147" i="14"/>
  <c r="BW146" i="14"/>
  <c r="BW145" i="14"/>
  <c r="BW144" i="14"/>
  <c r="BW143" i="14"/>
  <c r="BP143" i="14"/>
  <c r="BO143" i="14"/>
  <c r="BQ143" i="14"/>
  <c r="BR143" i="14"/>
  <c r="BW142" i="14"/>
  <c r="BW141" i="14"/>
  <c r="BW140" i="14"/>
  <c r="BW139" i="14"/>
  <c r="BW138" i="14"/>
  <c r="BW137" i="14"/>
  <c r="BP137" i="14"/>
  <c r="BO137" i="14"/>
  <c r="BR137" i="14"/>
  <c r="BQ137" i="14"/>
  <c r="BW136" i="14"/>
  <c r="BW135" i="14"/>
  <c r="BW134" i="14"/>
  <c r="BP134" i="14"/>
  <c r="BO134" i="14"/>
  <c r="BR134" i="14"/>
  <c r="BQ134" i="14"/>
  <c r="BW133" i="14"/>
  <c r="BP133" i="14"/>
  <c r="BO133" i="14"/>
  <c r="BR133" i="14"/>
  <c r="BQ133" i="14"/>
  <c r="BW132" i="14"/>
  <c r="BP132" i="14"/>
  <c r="BR132" i="14"/>
  <c r="BQ132" i="14"/>
  <c r="BO132" i="14"/>
  <c r="BW131" i="14"/>
  <c r="BO131" i="14"/>
  <c r="BP131" i="14"/>
  <c r="BR131" i="14"/>
  <c r="BQ131" i="14"/>
  <c r="BW130" i="14"/>
  <c r="BW129" i="14"/>
  <c r="BW128" i="14"/>
  <c r="BW127" i="14"/>
  <c r="BW126" i="14"/>
  <c r="BW125" i="14"/>
  <c r="BW124" i="14"/>
  <c r="BW123" i="14"/>
  <c r="BW122" i="14"/>
  <c r="BW121" i="14"/>
  <c r="BP121" i="14"/>
  <c r="BQ121" i="14"/>
  <c r="BR121" i="14"/>
  <c r="BO121" i="14"/>
  <c r="BW120" i="14"/>
  <c r="BO120" i="14"/>
  <c r="BR120" i="14"/>
  <c r="BP120" i="14"/>
  <c r="BQ120" i="14"/>
  <c r="BW119" i="14"/>
  <c r="BP119" i="14"/>
  <c r="BO119" i="14"/>
  <c r="BQ119" i="14"/>
  <c r="BR119" i="14"/>
  <c r="BW118" i="14"/>
  <c r="BP118" i="14"/>
  <c r="BO118" i="14"/>
  <c r="BQ118" i="14"/>
  <c r="BR118" i="14"/>
  <c r="BW117" i="14"/>
  <c r="BW116" i="14"/>
  <c r="BW115" i="14"/>
  <c r="BP115" i="14"/>
  <c r="BO115" i="14"/>
  <c r="BQ115" i="14"/>
  <c r="BR115" i="14"/>
  <c r="BW114" i="14"/>
  <c r="BW113" i="14"/>
  <c r="BW112" i="14"/>
  <c r="BW111" i="14"/>
  <c r="BW110" i="14"/>
  <c r="BW109" i="14"/>
  <c r="BW108" i="14"/>
  <c r="BW107" i="14"/>
  <c r="BW106" i="14"/>
  <c r="BW105" i="14"/>
  <c r="BP105" i="14"/>
  <c r="BO105" i="14"/>
  <c r="BR105" i="14"/>
  <c r="BQ105" i="14"/>
  <c r="BW104" i="14"/>
  <c r="BP104" i="14"/>
  <c r="BO104" i="14"/>
  <c r="BR104" i="14"/>
  <c r="BQ104" i="14"/>
  <c r="BW103" i="14"/>
  <c r="BP103" i="14"/>
  <c r="BO103" i="14"/>
  <c r="BQ103" i="14"/>
  <c r="BR103" i="14"/>
  <c r="BW102" i="14"/>
  <c r="BP102" i="14"/>
  <c r="BQ102" i="14"/>
  <c r="BR102" i="14"/>
  <c r="BO102" i="14"/>
  <c r="BW101" i="14"/>
  <c r="BO101" i="14"/>
  <c r="BR101" i="14"/>
  <c r="BP101" i="14"/>
  <c r="BQ101" i="14"/>
  <c r="BW100" i="14"/>
  <c r="BP100" i="14"/>
  <c r="BO100" i="14"/>
  <c r="BR100" i="14"/>
  <c r="BQ100" i="14"/>
  <c r="BW99" i="14"/>
  <c r="BP99" i="14"/>
  <c r="BO99" i="14"/>
  <c r="BQ99" i="14"/>
  <c r="BR99" i="14"/>
  <c r="BW98" i="14"/>
  <c r="BP98" i="14"/>
  <c r="BQ98" i="14"/>
  <c r="BO98" i="14"/>
  <c r="BR98" i="14"/>
  <c r="BW97" i="14"/>
  <c r="BP97" i="14"/>
  <c r="BO97" i="14"/>
  <c r="BR97" i="14"/>
  <c r="BQ97" i="14"/>
  <c r="BW96" i="14"/>
  <c r="BW95" i="14"/>
  <c r="BW94" i="14"/>
  <c r="BW93" i="14"/>
  <c r="BW92" i="14"/>
  <c r="BW91" i="14"/>
  <c r="BW90" i="14"/>
  <c r="BW89" i="14"/>
  <c r="BW88" i="14"/>
  <c r="BW87" i="14"/>
  <c r="BW86" i="14"/>
  <c r="BW85" i="14"/>
  <c r="BW84" i="14"/>
  <c r="BW83" i="14"/>
  <c r="BW82" i="14"/>
  <c r="BW81" i="14"/>
  <c r="BP80" i="14"/>
  <c r="BW80" i="14"/>
  <c r="BO80" i="14"/>
  <c r="BR80" i="14"/>
  <c r="BQ80" i="14"/>
  <c r="BW79" i="14"/>
  <c r="BW78" i="14"/>
  <c r="BW77" i="14"/>
  <c r="BW76" i="14"/>
  <c r="BP76" i="14"/>
  <c r="BO76" i="14"/>
  <c r="BR76" i="14"/>
  <c r="BQ76" i="14"/>
  <c r="BW75" i="14"/>
  <c r="BW74" i="14"/>
  <c r="BW73" i="14"/>
  <c r="BW72" i="14"/>
  <c r="BW71" i="14"/>
  <c r="BW70" i="14"/>
  <c r="BW69" i="14"/>
  <c r="BW68" i="14"/>
  <c r="BW67" i="14"/>
  <c r="BW66" i="14"/>
  <c r="BW65" i="14"/>
  <c r="BW64" i="14"/>
  <c r="BW63" i="14"/>
  <c r="BW62" i="14"/>
  <c r="BW61" i="14"/>
  <c r="BW60" i="14"/>
  <c r="BW59" i="14"/>
  <c r="BW58" i="14"/>
  <c r="BW57" i="14"/>
  <c r="BW56" i="14"/>
  <c r="BW55" i="14"/>
  <c r="BW54" i="14"/>
  <c r="BW53" i="14"/>
  <c r="BW52" i="14"/>
  <c r="BW51" i="14"/>
  <c r="BW50" i="14"/>
  <c r="BW49" i="14"/>
  <c r="BW48" i="14"/>
  <c r="BW47" i="14"/>
  <c r="BW46" i="14"/>
  <c r="BP46" i="14"/>
  <c r="BO46" i="14"/>
  <c r="BQ46" i="14"/>
  <c r="BR46" i="14"/>
  <c r="BW45" i="14"/>
  <c r="BP45" i="14"/>
  <c r="BO45" i="14"/>
  <c r="BR45" i="14"/>
  <c r="BQ45" i="14"/>
  <c r="BW44" i="14"/>
  <c r="BW43" i="14"/>
  <c r="BW42" i="14"/>
  <c r="BW41" i="14"/>
  <c r="BW40" i="14"/>
  <c r="BW39" i="14"/>
  <c r="BW38" i="14"/>
  <c r="BW37" i="14"/>
  <c r="BW36" i="14"/>
  <c r="BW35" i="14"/>
  <c r="BW34" i="14"/>
  <c r="BW33" i="14"/>
  <c r="BP33" i="14"/>
  <c r="BO33" i="14"/>
  <c r="BR33" i="14"/>
  <c r="BQ33" i="14"/>
  <c r="BW32" i="14"/>
  <c r="BP32" i="14"/>
  <c r="BO32" i="14"/>
  <c r="BR32" i="14"/>
  <c r="BQ32" i="14"/>
  <c r="BW31" i="14"/>
  <c r="BP31" i="14"/>
  <c r="BQ31" i="14"/>
  <c r="BO31" i="14"/>
  <c r="BR31" i="14"/>
  <c r="BW30" i="14"/>
  <c r="BP30" i="14"/>
  <c r="BO30" i="14"/>
  <c r="BR30" i="14"/>
  <c r="BQ30" i="14"/>
  <c r="BW29" i="14"/>
  <c r="BP29" i="14"/>
  <c r="BO29" i="14"/>
  <c r="BR29" i="14"/>
  <c r="BQ29" i="14"/>
  <c r="BW28" i="14"/>
  <c r="BP28" i="14"/>
  <c r="BO28" i="14"/>
  <c r="BR28" i="14"/>
  <c r="BQ28" i="14"/>
  <c r="BW27" i="14"/>
  <c r="BO27" i="14"/>
  <c r="BQ27" i="14"/>
  <c r="BP27" i="14"/>
  <c r="BR27" i="14"/>
  <c r="BW26" i="14"/>
  <c r="BP26" i="14"/>
  <c r="BO26" i="14"/>
  <c r="BR26" i="14"/>
  <c r="BQ26" i="14"/>
  <c r="BW25" i="14"/>
  <c r="BP25" i="14"/>
  <c r="BO25" i="14"/>
  <c r="BR25" i="14"/>
  <c r="BQ25" i="14"/>
  <c r="BW24" i="14"/>
  <c r="BP24" i="14"/>
  <c r="BO24" i="14"/>
  <c r="BR24" i="14"/>
  <c r="BQ24" i="14"/>
  <c r="BW23" i="14"/>
  <c r="BP23" i="14"/>
  <c r="BQ23" i="14"/>
  <c r="BO23" i="14"/>
  <c r="BR23" i="14"/>
  <c r="BW22" i="14"/>
  <c r="BW21" i="14"/>
  <c r="BP21" i="14"/>
  <c r="BO21" i="14"/>
  <c r="BR21" i="14"/>
  <c r="BQ21" i="14"/>
  <c r="BW20" i="14"/>
  <c r="BP20" i="14"/>
  <c r="BO20" i="14"/>
  <c r="BR20" i="14"/>
  <c r="BQ20" i="14"/>
  <c r="BW19" i="14"/>
  <c r="BW18" i="14"/>
  <c r="BW17" i="14"/>
  <c r="BW16" i="14"/>
  <c r="BW15" i="14"/>
  <c r="BW14" i="14"/>
  <c r="BW13" i="14"/>
  <c r="BW12" i="14"/>
  <c r="BW11" i="14"/>
  <c r="BW10" i="14"/>
  <c r="BW9" i="14"/>
  <c r="BW8" i="14"/>
  <c r="BW7" i="14"/>
  <c r="BW6" i="14"/>
  <c r="BW5" i="14"/>
  <c r="BW4" i="14"/>
  <c r="BW3" i="14"/>
  <c r="BG467" i="14"/>
  <c r="BG465" i="14"/>
  <c r="BG463" i="14"/>
  <c r="BG461" i="14"/>
  <c r="BG459" i="14"/>
  <c r="BG457" i="14"/>
  <c r="BG455" i="14"/>
  <c r="BG453" i="14"/>
  <c r="BG451" i="14"/>
  <c r="BG449" i="14"/>
  <c r="BG447" i="14"/>
  <c r="BG445" i="14"/>
  <c r="BG443" i="14"/>
  <c r="BG441" i="14"/>
  <c r="BG439" i="14"/>
  <c r="BG437" i="14"/>
  <c r="BG435" i="14"/>
  <c r="BG433" i="14"/>
  <c r="BG431" i="14"/>
  <c r="BG429" i="14"/>
  <c r="BG427" i="14"/>
  <c r="BG425" i="14"/>
  <c r="BG423" i="14"/>
  <c r="BG421" i="14"/>
  <c r="BG419" i="14"/>
  <c r="BG417" i="14"/>
  <c r="BG415" i="14"/>
  <c r="BG413" i="14"/>
  <c r="BG411" i="14"/>
  <c r="BG409" i="14"/>
  <c r="BG407" i="14"/>
  <c r="BG405" i="14"/>
  <c r="BG403" i="14"/>
  <c r="BG401" i="14"/>
  <c r="BG399" i="14"/>
  <c r="BG397" i="14"/>
  <c r="BG395" i="14"/>
  <c r="BG393" i="14"/>
  <c r="BG391" i="14"/>
  <c r="BG389" i="14"/>
  <c r="BG387" i="14"/>
  <c r="BG385" i="14"/>
  <c r="BG383" i="14"/>
  <c r="BG381" i="14"/>
  <c r="BG379" i="14"/>
  <c r="BG377" i="14"/>
  <c r="BG375" i="14"/>
  <c r="BG373" i="14"/>
  <c r="BG371" i="14"/>
  <c r="BG369" i="14"/>
  <c r="BG367" i="14"/>
  <c r="BG365" i="14"/>
  <c r="BG363" i="14"/>
  <c r="BG361" i="14"/>
  <c r="BG359" i="14"/>
  <c r="BG357" i="14"/>
  <c r="BG355" i="14"/>
  <c r="BG353" i="14"/>
  <c r="BG351" i="14"/>
  <c r="BG349" i="14"/>
  <c r="BG347" i="14"/>
  <c r="BG345" i="14"/>
  <c r="BG2" i="14"/>
  <c r="BG343" i="14"/>
  <c r="BG341" i="14"/>
  <c r="BG339" i="14"/>
  <c r="BG337" i="14"/>
  <c r="BG335" i="14"/>
  <c r="BG333" i="14"/>
  <c r="BG331" i="14"/>
  <c r="BG329" i="14"/>
  <c r="BG327" i="14"/>
  <c r="BG325" i="14"/>
  <c r="BG323" i="14"/>
  <c r="BG321" i="14"/>
  <c r="BG319" i="14"/>
  <c r="BG317" i="14"/>
  <c r="BG315" i="14"/>
  <c r="BG313" i="14"/>
  <c r="BG311" i="14"/>
  <c r="BG309" i="14"/>
  <c r="BG307" i="14"/>
  <c r="BG305" i="14"/>
  <c r="BG303" i="14"/>
  <c r="BG301" i="14"/>
  <c r="BG299" i="14"/>
  <c r="BG297" i="14"/>
  <c r="BG295" i="14"/>
  <c r="BG293" i="14"/>
  <c r="BG291" i="14"/>
  <c r="BG289" i="14"/>
  <c r="BG287" i="14"/>
  <c r="BG285" i="14"/>
  <c r="BG283" i="14"/>
  <c r="BG281" i="14"/>
  <c r="BG279" i="14"/>
  <c r="BG277" i="14"/>
  <c r="BG275" i="14"/>
  <c r="BG273" i="14"/>
  <c r="BG271" i="14"/>
  <c r="BG269" i="14"/>
  <c r="BG267" i="14"/>
  <c r="BG265" i="14"/>
  <c r="BG263" i="14"/>
  <c r="BG261" i="14"/>
  <c r="BG259" i="14"/>
  <c r="BG257" i="14"/>
  <c r="BG255" i="14"/>
  <c r="BG253" i="14"/>
  <c r="BG251" i="14"/>
  <c r="BG249" i="14"/>
  <c r="BG247" i="14"/>
  <c r="BG245" i="14"/>
  <c r="BG243" i="14"/>
  <c r="BG241" i="14"/>
  <c r="BG239" i="14"/>
  <c r="BG237" i="14"/>
  <c r="BG235" i="14"/>
  <c r="BG233" i="14"/>
  <c r="BG231" i="14"/>
  <c r="BG229" i="14"/>
  <c r="BG227" i="14"/>
  <c r="BG225" i="14"/>
  <c r="BG223" i="14"/>
  <c r="BG221" i="14"/>
  <c r="BG219" i="14"/>
  <c r="BG217" i="14"/>
  <c r="BG215" i="14"/>
  <c r="BG213" i="14"/>
  <c r="BG211" i="14"/>
  <c r="BG209" i="14"/>
  <c r="BG207" i="14"/>
  <c r="BG205" i="14"/>
  <c r="BG203" i="14"/>
  <c r="BG201" i="14"/>
  <c r="BG199" i="14"/>
  <c r="BG195" i="14"/>
  <c r="BG193" i="14"/>
  <c r="BG191" i="14"/>
  <c r="BG189" i="14"/>
  <c r="BG187" i="14"/>
  <c r="BG185" i="14"/>
  <c r="BG183" i="14"/>
  <c r="BG181" i="14"/>
  <c r="BG179" i="14"/>
  <c r="BG177" i="14"/>
  <c r="BG175" i="14"/>
  <c r="BG173" i="14"/>
  <c r="BG171" i="14"/>
  <c r="BG169" i="14"/>
  <c r="BG167" i="14"/>
  <c r="BG165" i="14"/>
  <c r="BG163" i="14"/>
  <c r="BG161" i="14"/>
  <c r="BG159" i="14"/>
  <c r="BG157" i="14"/>
  <c r="BG155" i="14"/>
  <c r="BG153" i="14"/>
  <c r="BG151" i="14"/>
  <c r="BG149" i="14"/>
  <c r="BG147" i="14"/>
  <c r="BG145" i="14"/>
  <c r="BG143" i="14"/>
  <c r="BG141" i="14"/>
  <c r="BG139" i="14"/>
  <c r="BG137" i="14"/>
  <c r="BG135" i="14"/>
  <c r="BG133" i="14"/>
  <c r="BG131" i="14"/>
  <c r="BG129" i="14"/>
  <c r="BG127" i="14"/>
  <c r="BG125" i="14"/>
  <c r="BG123" i="14"/>
  <c r="BG121" i="14"/>
  <c r="BG119" i="14"/>
  <c r="BG117" i="14"/>
  <c r="BG115" i="14"/>
  <c r="BG113" i="14"/>
  <c r="BG111" i="14"/>
  <c r="BG109" i="14"/>
  <c r="BG107" i="14"/>
  <c r="BG105" i="14"/>
  <c r="BG103" i="14"/>
  <c r="BG101" i="14"/>
  <c r="BG99" i="14"/>
  <c r="BG97" i="14"/>
  <c r="BG95" i="14"/>
  <c r="BG93" i="14"/>
  <c r="BG91" i="14"/>
  <c r="BG89" i="14"/>
  <c r="BG87" i="14"/>
  <c r="BG85" i="14"/>
  <c r="BG83" i="14"/>
  <c r="BG81" i="14"/>
  <c r="BG79" i="14"/>
  <c r="BG77" i="14"/>
  <c r="BG75" i="14"/>
  <c r="BG73" i="14"/>
  <c r="BG71" i="14"/>
  <c r="BG69" i="14"/>
  <c r="BG67" i="14"/>
  <c r="BG65" i="14"/>
  <c r="BG63" i="14"/>
  <c r="BG61" i="14"/>
  <c r="BG59" i="14"/>
  <c r="BG57" i="14"/>
  <c r="BG55" i="14"/>
  <c r="BG53" i="14"/>
  <c r="BG51" i="14"/>
  <c r="BG49" i="14"/>
  <c r="BG47" i="14"/>
  <c r="BG45" i="14"/>
  <c r="BG43" i="14"/>
  <c r="BG41" i="14"/>
  <c r="BG39" i="14"/>
  <c r="BG37" i="14"/>
  <c r="BG35" i="14"/>
  <c r="BG33" i="14"/>
  <c r="BG31" i="14"/>
  <c r="BG29" i="14"/>
  <c r="BG27" i="14"/>
  <c r="BG25" i="14"/>
  <c r="BG23" i="14"/>
  <c r="BG21" i="14"/>
  <c r="BG19" i="14"/>
  <c r="BG17" i="14"/>
  <c r="BG15" i="14"/>
  <c r="BG13" i="14"/>
  <c r="BG11" i="14"/>
  <c r="BG9" i="14"/>
  <c r="BG7" i="14"/>
  <c r="BG5" i="14"/>
  <c r="BG3" i="14"/>
  <c r="C467" i="18"/>
  <c r="AR415" i="11"/>
  <c r="AR416" i="11"/>
  <c r="H479" i="14"/>
  <c r="D479" i="14"/>
  <c r="I479" i="14"/>
  <c r="E479" i="14"/>
  <c r="AD479" i="14"/>
  <c r="Z479" i="14"/>
  <c r="V479" i="14"/>
  <c r="R479" i="14"/>
  <c r="N479" i="14"/>
  <c r="Y479" i="14"/>
  <c r="K479" i="14"/>
  <c r="AF479" i="14"/>
  <c r="X479" i="14"/>
  <c r="C479" i="14"/>
  <c r="AC479" i="14"/>
  <c r="Q479" i="14"/>
  <c r="G479" i="14"/>
  <c r="AB479" i="14"/>
  <c r="T479" i="14"/>
  <c r="P479" i="14"/>
  <c r="L479" i="14"/>
  <c r="J479" i="14"/>
  <c r="F479" i="14"/>
  <c r="AE479" i="14"/>
  <c r="AA479" i="14"/>
  <c r="W479" i="14"/>
  <c r="S479" i="14"/>
  <c r="O479" i="14"/>
  <c r="D476" i="14"/>
  <c r="H476" i="14"/>
  <c r="L476" i="14"/>
  <c r="P476" i="14"/>
  <c r="T476" i="14"/>
  <c r="X476" i="14"/>
  <c r="AB476" i="14"/>
  <c r="AF476" i="14"/>
  <c r="E474" i="14"/>
  <c r="I474" i="14"/>
  <c r="M474" i="14"/>
  <c r="Q474" i="14"/>
  <c r="U474" i="14"/>
  <c r="Y474" i="14"/>
  <c r="AC474" i="14"/>
  <c r="F476" i="14"/>
  <c r="J476" i="14"/>
  <c r="N476" i="14"/>
  <c r="R476" i="14"/>
  <c r="V476" i="14"/>
  <c r="Z476" i="14"/>
  <c r="AD476" i="14"/>
  <c r="C476" i="14"/>
  <c r="K474" i="14"/>
  <c r="S474" i="14"/>
  <c r="AA474" i="14"/>
  <c r="P474" i="14"/>
  <c r="X474" i="14"/>
  <c r="AF474" i="14"/>
  <c r="E476" i="14"/>
  <c r="I476" i="14"/>
  <c r="M476" i="14"/>
  <c r="Q476" i="14"/>
  <c r="U476" i="14"/>
  <c r="Y476" i="14"/>
  <c r="AC476" i="14"/>
  <c r="F474" i="14"/>
  <c r="J474" i="14"/>
  <c r="N474" i="14"/>
  <c r="R474" i="14"/>
  <c r="V474" i="14"/>
  <c r="Z474" i="14"/>
  <c r="AD474" i="14"/>
  <c r="C474" i="14"/>
  <c r="G474" i="14"/>
  <c r="O474" i="14"/>
  <c r="W474" i="14"/>
  <c r="AE474" i="14"/>
  <c r="G476" i="14"/>
  <c r="K476" i="14"/>
  <c r="O476" i="14"/>
  <c r="S476" i="14"/>
  <c r="W476" i="14"/>
  <c r="AA476" i="14"/>
  <c r="AE476" i="14"/>
  <c r="D474" i="14"/>
  <c r="H474" i="14"/>
  <c r="L474" i="14"/>
  <c r="T474" i="14"/>
  <c r="AB474" i="14"/>
  <c r="U479" i="14"/>
  <c r="M479" i="14"/>
  <c r="AX472" i="11"/>
  <c r="C466" i="18"/>
  <c r="AX468" i="11"/>
  <c r="C462" i="18"/>
  <c r="AX466" i="11"/>
  <c r="C460" i="18"/>
  <c r="AX460" i="11"/>
  <c r="C454" i="18"/>
  <c r="AX458" i="11"/>
  <c r="C452" i="18"/>
  <c r="C449" i="18"/>
  <c r="AX455" i="11"/>
  <c r="C447" i="18"/>
  <c r="AX453" i="11"/>
  <c r="C445" i="18"/>
  <c r="AX451" i="11"/>
  <c r="AX446" i="11"/>
  <c r="C440" i="18"/>
  <c r="AX440" i="11"/>
  <c r="C434" i="18"/>
  <c r="AX438" i="11"/>
  <c r="C432" i="18"/>
  <c r="AX436" i="11"/>
  <c r="C430" i="18"/>
  <c r="C425" i="18"/>
  <c r="AX431" i="11"/>
  <c r="AX428" i="11"/>
  <c r="C422" i="18"/>
  <c r="C419" i="18"/>
  <c r="AX425" i="11"/>
  <c r="AX422" i="11"/>
  <c r="C416" i="18"/>
  <c r="C415" i="18"/>
  <c r="AX421" i="11"/>
  <c r="AX420" i="11"/>
  <c r="C414" i="18"/>
  <c r="C411" i="18"/>
  <c r="AX417" i="11"/>
  <c r="AX414" i="11"/>
  <c r="C408" i="18"/>
  <c r="C405" i="18"/>
  <c r="AX411" i="11"/>
  <c r="C401" i="18"/>
  <c r="AX407" i="11"/>
  <c r="AX406" i="11"/>
  <c r="C400" i="18"/>
  <c r="AX404" i="11"/>
  <c r="C398" i="18"/>
  <c r="C393" i="18"/>
  <c r="AX399" i="11"/>
  <c r="C389" i="18"/>
  <c r="AX395" i="11"/>
  <c r="AX392" i="11"/>
  <c r="C386" i="18"/>
  <c r="C383" i="18"/>
  <c r="AX389" i="11"/>
  <c r="C381" i="18"/>
  <c r="AX387" i="11"/>
  <c r="C379" i="18"/>
  <c r="AX385" i="11"/>
  <c r="AX384" i="11"/>
  <c r="C378" i="18"/>
  <c r="C375" i="18"/>
  <c r="AX381" i="11"/>
  <c r="C373" i="18"/>
  <c r="AX379" i="11"/>
  <c r="C369" i="18"/>
  <c r="AX375" i="11"/>
  <c r="AX372" i="11"/>
  <c r="C367" i="18"/>
  <c r="AX368" i="11"/>
  <c r="C363" i="18"/>
  <c r="C360" i="18"/>
  <c r="AX365" i="11"/>
  <c r="AX360" i="11"/>
  <c r="C355" i="18"/>
  <c r="C353" i="18"/>
  <c r="AX358" i="11"/>
  <c r="AX355" i="11"/>
  <c r="C350" i="18"/>
  <c r="C346" i="18"/>
  <c r="AX351" i="11"/>
  <c r="C343" i="18"/>
  <c r="AX348" i="11"/>
  <c r="AX344" i="11"/>
  <c r="C339" i="18"/>
  <c r="AX341" i="11"/>
  <c r="C336" i="18"/>
  <c r="C330" i="18"/>
  <c r="AX335" i="11"/>
  <c r="AX334" i="11"/>
  <c r="C329" i="18"/>
  <c r="AX331" i="11"/>
  <c r="C326" i="18"/>
  <c r="C325" i="18"/>
  <c r="AX330" i="11"/>
  <c r="C317" i="18"/>
  <c r="AX322" i="11"/>
  <c r="AX318" i="11"/>
  <c r="C313" i="18"/>
  <c r="C309" i="18"/>
  <c r="AX314" i="11"/>
  <c r="AX312" i="11"/>
  <c r="C307" i="18"/>
  <c r="AX309" i="11"/>
  <c r="C304" i="18"/>
  <c r="AX307" i="11"/>
  <c r="C302" i="18"/>
  <c r="AX301" i="11"/>
  <c r="C296" i="18"/>
  <c r="AX297" i="11"/>
  <c r="C292" i="18"/>
  <c r="C290" i="18"/>
  <c r="AX295" i="11"/>
  <c r="C219" i="18"/>
  <c r="AX222" i="11"/>
  <c r="C216" i="18"/>
  <c r="AX219" i="11"/>
  <c r="AX213" i="11"/>
  <c r="C210" i="18"/>
  <c r="C209" i="18"/>
  <c r="AX212" i="11"/>
  <c r="C205" i="18"/>
  <c r="AX208" i="11"/>
  <c r="AX205" i="11"/>
  <c r="C202" i="18"/>
  <c r="C201" i="18"/>
  <c r="AX204" i="11"/>
  <c r="C197" i="18"/>
  <c r="AX200" i="11"/>
  <c r="AX197" i="11"/>
  <c r="C194" i="18"/>
  <c r="C188" i="18"/>
  <c r="AX191" i="11"/>
  <c r="C184" i="18"/>
  <c r="AX187" i="11"/>
  <c r="AX185" i="11"/>
  <c r="C182" i="18"/>
  <c r="C179" i="18"/>
  <c r="AX182" i="11"/>
  <c r="C175" i="18"/>
  <c r="AX178" i="11"/>
  <c r="C172" i="18"/>
  <c r="AX175" i="11"/>
  <c r="AX173" i="11"/>
  <c r="C170" i="18"/>
  <c r="C166" i="18"/>
  <c r="AX168" i="11"/>
  <c r="C165" i="18"/>
  <c r="AX167" i="11"/>
  <c r="AX164" i="11"/>
  <c r="C162" i="18"/>
  <c r="C160" i="18"/>
  <c r="AX162" i="11"/>
  <c r="C158" i="18"/>
  <c r="AX160" i="11"/>
  <c r="C154" i="18"/>
  <c r="AX156" i="11"/>
  <c r="AX154" i="11"/>
  <c r="C152" i="18"/>
  <c r="C148" i="18"/>
  <c r="AX150" i="11"/>
  <c r="AX148" i="11"/>
  <c r="C146" i="18"/>
  <c r="AX145" i="11"/>
  <c r="C143" i="18"/>
  <c r="C140" i="18"/>
  <c r="AX142" i="11"/>
  <c r="C138" i="18"/>
  <c r="AX140" i="11"/>
  <c r="C134" i="18"/>
  <c r="AX136" i="11"/>
  <c r="AX132" i="11"/>
  <c r="C130" i="18"/>
  <c r="AX129" i="11"/>
  <c r="C127" i="18"/>
  <c r="C125" i="18"/>
  <c r="AX127" i="11"/>
  <c r="AX125" i="11"/>
  <c r="C123" i="18"/>
  <c r="C121" i="18"/>
  <c r="AX123" i="11"/>
  <c r="C118" i="18"/>
  <c r="AX120" i="11"/>
  <c r="C116" i="18"/>
  <c r="AX118" i="11"/>
  <c r="C112" i="18"/>
  <c r="AX114" i="11"/>
  <c r="C110" i="18"/>
  <c r="AX112" i="11"/>
  <c r="AX109" i="11"/>
  <c r="C107" i="18"/>
  <c r="C104" i="18"/>
  <c r="AX106" i="11"/>
  <c r="C101" i="18"/>
  <c r="AX103" i="11"/>
  <c r="C97" i="18"/>
  <c r="AX99" i="11"/>
  <c r="C93" i="18"/>
  <c r="AX95" i="11"/>
  <c r="C90" i="18"/>
  <c r="AX92" i="11"/>
  <c r="C87" i="18"/>
  <c r="AX89" i="11"/>
  <c r="C86" i="18"/>
  <c r="AX88" i="11"/>
  <c r="C85" i="18"/>
  <c r="AX87" i="11"/>
  <c r="C84" i="18"/>
  <c r="AX86" i="11"/>
  <c r="C83" i="18"/>
  <c r="AX85" i="11"/>
  <c r="C80" i="18"/>
  <c r="AX81" i="11"/>
  <c r="C79" i="18"/>
  <c r="AX80" i="11"/>
  <c r="C78" i="18"/>
  <c r="AX79" i="11"/>
  <c r="C77" i="18"/>
  <c r="AX78" i="11"/>
  <c r="C76" i="18"/>
  <c r="AX77" i="11"/>
  <c r="C75" i="18"/>
  <c r="AX76" i="11"/>
  <c r="C74" i="18"/>
  <c r="AX75" i="11"/>
  <c r="C73" i="18"/>
  <c r="AX74" i="11"/>
  <c r="C72" i="18"/>
  <c r="AX73" i="11"/>
  <c r="C71" i="18"/>
  <c r="AX72" i="11"/>
  <c r="C70" i="18"/>
  <c r="AX71" i="11"/>
  <c r="C69" i="18"/>
  <c r="AX70" i="11"/>
  <c r="C68" i="18"/>
  <c r="AX69" i="11"/>
  <c r="C67" i="18"/>
  <c r="AX68" i="11"/>
  <c r="C66" i="18"/>
  <c r="AX67" i="11"/>
  <c r="C65" i="18"/>
  <c r="AX66" i="11"/>
  <c r="C64" i="18"/>
  <c r="AX65" i="11"/>
  <c r="C63" i="18"/>
  <c r="AX64" i="11"/>
  <c r="C62" i="18"/>
  <c r="AX63" i="11"/>
  <c r="C61" i="18"/>
  <c r="AX62" i="11"/>
  <c r="C60" i="18"/>
  <c r="AX61" i="11"/>
  <c r="AX471" i="11"/>
  <c r="C465" i="18"/>
  <c r="AX469" i="11"/>
  <c r="C463" i="18"/>
  <c r="C459" i="18"/>
  <c r="AX465" i="11"/>
  <c r="AX462" i="11"/>
  <c r="C456" i="18"/>
  <c r="C453" i="18"/>
  <c r="AX459" i="11"/>
  <c r="AX456" i="11"/>
  <c r="C450" i="18"/>
  <c r="AX452" i="11"/>
  <c r="C446" i="18"/>
  <c r="AX450" i="11"/>
  <c r="C444" i="18"/>
  <c r="C443" i="18"/>
  <c r="AX449" i="11"/>
  <c r="C441" i="18"/>
  <c r="AX447" i="11"/>
  <c r="C439" i="18"/>
  <c r="AX445" i="11"/>
  <c r="C437" i="18"/>
  <c r="AX443" i="11"/>
  <c r="AX442" i="11"/>
  <c r="C436" i="18"/>
  <c r="C433" i="18"/>
  <c r="AX439" i="11"/>
  <c r="C429" i="18"/>
  <c r="AX435" i="11"/>
  <c r="C427" i="18"/>
  <c r="AX433" i="11"/>
  <c r="AX432" i="11"/>
  <c r="C426" i="18"/>
  <c r="C423" i="18"/>
  <c r="AX429" i="11"/>
  <c r="AX424" i="11"/>
  <c r="C418" i="18"/>
  <c r="C413" i="18"/>
  <c r="AX419" i="11"/>
  <c r="AX412" i="11"/>
  <c r="C406" i="18"/>
  <c r="C403" i="18"/>
  <c r="AX409" i="11"/>
  <c r="C399" i="18"/>
  <c r="AX405" i="11"/>
  <c r="AX402" i="11"/>
  <c r="C396" i="18"/>
  <c r="C395" i="18"/>
  <c r="AX401" i="11"/>
  <c r="C391" i="18"/>
  <c r="AX397" i="11"/>
  <c r="C387" i="18"/>
  <c r="AX393" i="11"/>
  <c r="AX390" i="11"/>
  <c r="C384" i="18"/>
  <c r="AX388" i="11"/>
  <c r="C382" i="18"/>
  <c r="C377" i="18"/>
  <c r="AX383" i="11"/>
  <c r="AX380" i="11"/>
  <c r="C374" i="18"/>
  <c r="C371" i="18"/>
  <c r="AX377" i="11"/>
  <c r="AX374" i="11"/>
  <c r="C368" i="18"/>
  <c r="C365" i="18"/>
  <c r="AX370" i="11"/>
  <c r="C362" i="18"/>
  <c r="AX367" i="11"/>
  <c r="AX364" i="11"/>
  <c r="C359" i="18"/>
  <c r="C357" i="18"/>
  <c r="AX362" i="11"/>
  <c r="C351" i="18"/>
  <c r="AX356" i="11"/>
  <c r="AX353" i="11"/>
  <c r="C348" i="18"/>
  <c r="C347" i="18"/>
  <c r="AX352" i="11"/>
  <c r="AX350" i="11"/>
  <c r="C345" i="18"/>
  <c r="AX347" i="11"/>
  <c r="C342" i="18"/>
  <c r="AX345" i="11"/>
  <c r="C340" i="18"/>
  <c r="C338" i="18"/>
  <c r="AX343" i="11"/>
  <c r="C335" i="18"/>
  <c r="AX340" i="11"/>
  <c r="C333" i="18"/>
  <c r="AX338" i="11"/>
  <c r="C331" i="18"/>
  <c r="AX336" i="11"/>
  <c r="AX328" i="11"/>
  <c r="C323" i="18"/>
  <c r="C319" i="18"/>
  <c r="AX324" i="11"/>
  <c r="C315" i="18"/>
  <c r="AX320" i="11"/>
  <c r="C311" i="18"/>
  <c r="AX316" i="11"/>
  <c r="AX313" i="11"/>
  <c r="C308" i="18"/>
  <c r="C305" i="18"/>
  <c r="AX310" i="11"/>
  <c r="C301" i="18"/>
  <c r="AX306" i="11"/>
  <c r="C299" i="18"/>
  <c r="AX304" i="11"/>
  <c r="AX302" i="11"/>
  <c r="C297" i="18"/>
  <c r="C293" i="18"/>
  <c r="AX298" i="11"/>
  <c r="C289" i="18"/>
  <c r="AX294" i="11"/>
  <c r="C287" i="18"/>
  <c r="AX292" i="11"/>
  <c r="C285" i="18"/>
  <c r="AX290" i="11"/>
  <c r="AX289" i="11"/>
  <c r="C284" i="18"/>
  <c r="C283" i="18"/>
  <c r="AX288" i="11"/>
  <c r="AX286" i="11"/>
  <c r="C281" i="18"/>
  <c r="AX285" i="11"/>
  <c r="C280" i="18"/>
  <c r="C279" i="18"/>
  <c r="AX284" i="11"/>
  <c r="C277" i="18"/>
  <c r="AX282" i="11"/>
  <c r="AX281" i="11"/>
  <c r="C276" i="18"/>
  <c r="C271" i="18"/>
  <c r="AX276" i="11"/>
  <c r="AX275" i="11"/>
  <c r="C270" i="18"/>
  <c r="C268" i="18"/>
  <c r="AX272" i="11"/>
  <c r="C266" i="18"/>
  <c r="AX270" i="11"/>
  <c r="AX268" i="11"/>
  <c r="C264" i="18"/>
  <c r="AX265" i="11"/>
  <c r="C261" i="18"/>
  <c r="AX263" i="11"/>
  <c r="C259" i="18"/>
  <c r="C256" i="18"/>
  <c r="AX260" i="11"/>
  <c r="C252" i="18"/>
  <c r="AX256" i="11"/>
  <c r="AX255" i="11"/>
  <c r="C251" i="18"/>
  <c r="C248" i="18"/>
  <c r="AX252" i="11"/>
  <c r="C247" i="18"/>
  <c r="AX251" i="11"/>
  <c r="AX249" i="11"/>
  <c r="C245" i="18"/>
  <c r="C243" i="18"/>
  <c r="AX246" i="11"/>
  <c r="C241" i="18"/>
  <c r="AX244" i="11"/>
  <c r="C240" i="18"/>
  <c r="AX243" i="11"/>
  <c r="C237" i="18"/>
  <c r="AX240" i="11"/>
  <c r="C235" i="18"/>
  <c r="AX238" i="11"/>
  <c r="AX237" i="11"/>
  <c r="C234" i="18"/>
  <c r="C232" i="18"/>
  <c r="AX235" i="11"/>
  <c r="AX233" i="11"/>
  <c r="C230" i="18"/>
  <c r="C229" i="18"/>
  <c r="AX232" i="11"/>
  <c r="C228" i="18"/>
  <c r="AX231" i="11"/>
  <c r="AX229" i="11"/>
  <c r="C226" i="18"/>
  <c r="AX227" i="11"/>
  <c r="C224" i="18"/>
  <c r="AX225" i="11"/>
  <c r="C222" i="18"/>
  <c r="AX221" i="11"/>
  <c r="C218" i="18"/>
  <c r="AX217" i="11"/>
  <c r="C214" i="18"/>
  <c r="C212" i="18"/>
  <c r="AX215" i="11"/>
  <c r="C211" i="18"/>
  <c r="AX214" i="11"/>
  <c r="AX209" i="11"/>
  <c r="C206" i="18"/>
  <c r="C204" i="18"/>
  <c r="AX207" i="11"/>
  <c r="C200" i="18"/>
  <c r="AX203" i="11"/>
  <c r="AX201" i="11"/>
  <c r="C198" i="18"/>
  <c r="C195" i="18"/>
  <c r="AX198" i="11"/>
  <c r="AX195" i="11"/>
  <c r="C192" i="18"/>
  <c r="C191" i="18"/>
  <c r="AX194" i="11"/>
  <c r="C187" i="18"/>
  <c r="AX190" i="11"/>
  <c r="C183" i="18"/>
  <c r="AX186" i="11"/>
  <c r="C180" i="18"/>
  <c r="AX183" i="11"/>
  <c r="AX181" i="11"/>
  <c r="C178" i="18"/>
  <c r="AX179" i="11"/>
  <c r="C176" i="18"/>
  <c r="C173" i="18"/>
  <c r="AX176" i="11"/>
  <c r="C169" i="18"/>
  <c r="AX172" i="11"/>
  <c r="C167" i="18"/>
  <c r="AX170" i="11"/>
  <c r="C164" i="18"/>
  <c r="AX166" i="11"/>
  <c r="C161" i="18"/>
  <c r="AX163" i="11"/>
  <c r="C157" i="18"/>
  <c r="AX159" i="11"/>
  <c r="C156" i="18"/>
  <c r="AX158" i="11"/>
  <c r="C153" i="18"/>
  <c r="AX155" i="11"/>
  <c r="C150" i="18"/>
  <c r="AX152" i="11"/>
  <c r="AX149" i="11"/>
  <c r="C147" i="18"/>
  <c r="C144" i="18"/>
  <c r="AX146" i="11"/>
  <c r="C141" i="18"/>
  <c r="AX143" i="11"/>
  <c r="C137" i="18"/>
  <c r="AX139" i="11"/>
  <c r="AX137" i="11"/>
  <c r="C135" i="18"/>
  <c r="AX133" i="11"/>
  <c r="C131" i="18"/>
  <c r="C128" i="18"/>
  <c r="AX130" i="11"/>
  <c r="C124" i="18"/>
  <c r="AX126" i="11"/>
  <c r="C120" i="18"/>
  <c r="AX122" i="11"/>
  <c r="C114" i="18"/>
  <c r="AX116" i="11"/>
  <c r="C113" i="18"/>
  <c r="AX115" i="11"/>
  <c r="C109" i="18"/>
  <c r="AX111" i="11"/>
  <c r="C105" i="18"/>
  <c r="AX107" i="11"/>
  <c r="AX105" i="11"/>
  <c r="C103" i="18"/>
  <c r="C100" i="18"/>
  <c r="AX102" i="11"/>
  <c r="C98" i="18"/>
  <c r="AX100" i="11"/>
  <c r="C95" i="18"/>
  <c r="AX97" i="11"/>
  <c r="C92" i="18"/>
  <c r="AX94" i="11"/>
  <c r="C88" i="18"/>
  <c r="AX90" i="11"/>
  <c r="C81" i="18"/>
  <c r="AX83" i="11"/>
  <c r="AX473" i="11"/>
  <c r="AX470" i="11"/>
  <c r="C464" i="18"/>
  <c r="C461" i="18"/>
  <c r="AX467" i="11"/>
  <c r="AX464" i="11"/>
  <c r="C458" i="18"/>
  <c r="C457" i="18"/>
  <c r="AX463" i="11"/>
  <c r="C455" i="18"/>
  <c r="AX461" i="11"/>
  <c r="C451" i="18"/>
  <c r="AX457" i="11"/>
  <c r="AX454" i="11"/>
  <c r="C448" i="18"/>
  <c r="AX448" i="11"/>
  <c r="C442" i="18"/>
  <c r="AX444" i="11"/>
  <c r="C438" i="18"/>
  <c r="C435" i="18"/>
  <c r="AX441" i="11"/>
  <c r="C431" i="18"/>
  <c r="AX437" i="11"/>
  <c r="AX434" i="11"/>
  <c r="C428" i="18"/>
  <c r="AX430" i="11"/>
  <c r="C424" i="18"/>
  <c r="C421" i="18"/>
  <c r="AX427" i="11"/>
  <c r="AX426" i="11"/>
  <c r="C420" i="18"/>
  <c r="C417" i="18"/>
  <c r="AX423" i="11"/>
  <c r="AX418" i="11"/>
  <c r="C412" i="18"/>
  <c r="AX416" i="11"/>
  <c r="C409" i="18"/>
  <c r="C410" i="18"/>
  <c r="AX415" i="11"/>
  <c r="C407" i="18"/>
  <c r="AX413" i="11"/>
  <c r="AX410" i="11"/>
  <c r="C404" i="18"/>
  <c r="AX408" i="11"/>
  <c r="C402" i="18"/>
  <c r="C397" i="18"/>
  <c r="AX403" i="11"/>
  <c r="AX400" i="11"/>
  <c r="C394" i="18"/>
  <c r="AX398" i="11"/>
  <c r="C392" i="18"/>
  <c r="AX396" i="11"/>
  <c r="C390" i="18"/>
  <c r="AX394" i="11"/>
  <c r="C388" i="18"/>
  <c r="C385" i="18"/>
  <c r="AX391" i="11"/>
  <c r="AX386" i="11"/>
  <c r="C380" i="18"/>
  <c r="AX382" i="11"/>
  <c r="C376" i="18"/>
  <c r="AX378" i="11"/>
  <c r="C372" i="18"/>
  <c r="AX376" i="11"/>
  <c r="C370" i="18"/>
  <c r="C366" i="18"/>
  <c r="AX371" i="11"/>
  <c r="C364" i="18"/>
  <c r="AX369" i="11"/>
  <c r="C361" i="18"/>
  <c r="AX366" i="11"/>
  <c r="C358" i="18"/>
  <c r="AX363" i="11"/>
  <c r="C356" i="18"/>
  <c r="AX361" i="11"/>
  <c r="C354" i="18"/>
  <c r="AX359" i="11"/>
  <c r="AX357" i="11"/>
  <c r="C352" i="18"/>
  <c r="C349" i="18"/>
  <c r="AX354" i="11"/>
  <c r="AX349" i="11"/>
  <c r="C344" i="18"/>
  <c r="C341" i="18"/>
  <c r="AX346" i="11"/>
  <c r="C337" i="18"/>
  <c r="AX342" i="11"/>
  <c r="AX339" i="11"/>
  <c r="C334" i="18"/>
  <c r="AX337" i="11"/>
  <c r="C332" i="18"/>
  <c r="AX333" i="11"/>
  <c r="C328" i="18"/>
  <c r="C327" i="18"/>
  <c r="AX332" i="11"/>
  <c r="AX329" i="11"/>
  <c r="C324" i="18"/>
  <c r="C322" i="18"/>
  <c r="AX327" i="11"/>
  <c r="C321" i="18"/>
  <c r="AX326" i="11"/>
  <c r="AX325" i="11"/>
  <c r="C320" i="18"/>
  <c r="AX323" i="11"/>
  <c r="C318" i="18"/>
  <c r="AX321" i="11"/>
  <c r="C316" i="18"/>
  <c r="C314" i="18"/>
  <c r="AX319" i="11"/>
  <c r="AX317" i="11"/>
  <c r="C312" i="18"/>
  <c r="AX315" i="11"/>
  <c r="C310" i="18"/>
  <c r="C306" i="18"/>
  <c r="AX311" i="11"/>
  <c r="C303" i="18"/>
  <c r="AX308" i="11"/>
  <c r="AX305" i="11"/>
  <c r="C300" i="18"/>
  <c r="C298" i="18"/>
  <c r="AX303" i="11"/>
  <c r="C295" i="18"/>
  <c r="AX300" i="11"/>
  <c r="AX299" i="11"/>
  <c r="C294" i="18"/>
  <c r="AX296" i="11"/>
  <c r="C291" i="18"/>
  <c r="AX293" i="11"/>
  <c r="C288" i="18"/>
  <c r="AX291" i="11"/>
  <c r="C286" i="18"/>
  <c r="C282" i="18"/>
  <c r="AX287" i="11"/>
  <c r="AX283" i="11"/>
  <c r="C278" i="18"/>
  <c r="AX280" i="11"/>
  <c r="C275" i="18"/>
  <c r="C274" i="18"/>
  <c r="AX279" i="11"/>
  <c r="C273" i="18"/>
  <c r="AX278" i="11"/>
  <c r="AX277" i="11"/>
  <c r="C272" i="18"/>
  <c r="C269" i="18"/>
  <c r="AX274" i="11"/>
  <c r="AX271" i="11"/>
  <c r="C267" i="18"/>
  <c r="AX269" i="11"/>
  <c r="C265" i="18"/>
  <c r="C263" i="18"/>
  <c r="AX267" i="11"/>
  <c r="C262" i="18"/>
  <c r="AX266" i="11"/>
  <c r="C260" i="18"/>
  <c r="AX264" i="11"/>
  <c r="C258" i="18"/>
  <c r="AX262" i="11"/>
  <c r="AX261" i="11"/>
  <c r="C257" i="18"/>
  <c r="C255" i="18"/>
  <c r="AX259" i="11"/>
  <c r="C254" i="18"/>
  <c r="AX258" i="11"/>
  <c r="AX257" i="11"/>
  <c r="C253" i="18"/>
  <c r="C250" i="18"/>
  <c r="AX254" i="11"/>
  <c r="AX253" i="11"/>
  <c r="C249" i="18"/>
  <c r="C246" i="18"/>
  <c r="AX250" i="11"/>
  <c r="C244" i="18"/>
  <c r="AX247" i="11"/>
  <c r="AX245" i="11"/>
  <c r="C242" i="18"/>
  <c r="C239" i="18"/>
  <c r="AX242" i="11"/>
  <c r="AX241" i="11"/>
  <c r="C238" i="18"/>
  <c r="C236" i="18"/>
  <c r="AX239" i="11"/>
  <c r="C233" i="18"/>
  <c r="AX236" i="11"/>
  <c r="AX234" i="11"/>
  <c r="C231" i="18"/>
  <c r="C227" i="18"/>
  <c r="AX230" i="11"/>
  <c r="C225" i="18"/>
  <c r="AX228" i="11"/>
  <c r="C223" i="18"/>
  <c r="AX226" i="11"/>
  <c r="C221" i="18"/>
  <c r="AX224" i="11"/>
  <c r="C220" i="18"/>
  <c r="AX223" i="11"/>
  <c r="C217" i="18"/>
  <c r="AX220" i="11"/>
  <c r="C215" i="18"/>
  <c r="AX218" i="11"/>
  <c r="C213" i="18"/>
  <c r="AX216" i="11"/>
  <c r="AX211" i="11"/>
  <c r="C208" i="18"/>
  <c r="C207" i="18"/>
  <c r="AX210" i="11"/>
  <c r="C203" i="18"/>
  <c r="AX206" i="11"/>
  <c r="C199" i="18"/>
  <c r="AX202" i="11"/>
  <c r="C196" i="18"/>
  <c r="AX199" i="11"/>
  <c r="C193" i="18"/>
  <c r="AX196" i="11"/>
  <c r="AX193" i="11"/>
  <c r="C190" i="18"/>
  <c r="C189" i="18"/>
  <c r="AX192" i="11"/>
  <c r="AX189" i="11"/>
  <c r="C186" i="18"/>
  <c r="C185" i="18"/>
  <c r="AX188" i="11"/>
  <c r="C181" i="18"/>
  <c r="AX184" i="11"/>
  <c r="C177" i="18"/>
  <c r="AX180" i="11"/>
  <c r="AX177" i="11"/>
  <c r="C174" i="18"/>
  <c r="C171" i="18"/>
  <c r="AX174" i="11"/>
  <c r="C168" i="18"/>
  <c r="AX171" i="11"/>
  <c r="AX165" i="11"/>
  <c r="C163" i="18"/>
  <c r="AX161" i="11"/>
  <c r="C159" i="18"/>
  <c r="AX157" i="11"/>
  <c r="C155" i="18"/>
  <c r="AX153" i="11"/>
  <c r="C151" i="18"/>
  <c r="C149" i="18"/>
  <c r="AX151" i="11"/>
  <c r="C145" i="18"/>
  <c r="AX147" i="11"/>
  <c r="C142" i="18"/>
  <c r="AX144" i="11"/>
  <c r="AX141" i="11"/>
  <c r="C139" i="18"/>
  <c r="C136" i="18"/>
  <c r="AX138" i="11"/>
  <c r="C133" i="18"/>
  <c r="AX135" i="11"/>
  <c r="C132" i="18"/>
  <c r="AX134" i="11"/>
  <c r="C129" i="18"/>
  <c r="AX131" i="11"/>
  <c r="C126" i="18"/>
  <c r="AX128" i="11"/>
  <c r="C122" i="18"/>
  <c r="AX124" i="11"/>
  <c r="AX121" i="11"/>
  <c r="C119" i="18"/>
  <c r="C117" i="18"/>
  <c r="AX119" i="11"/>
  <c r="AX117" i="11"/>
  <c r="C115" i="18"/>
  <c r="AX113" i="11"/>
  <c r="C111" i="18"/>
  <c r="C108" i="18"/>
  <c r="AX110" i="11"/>
  <c r="C106" i="18"/>
  <c r="AX108" i="11"/>
  <c r="C102" i="18"/>
  <c r="AX104" i="11"/>
  <c r="AX101" i="11"/>
  <c r="C99" i="18"/>
  <c r="C96" i="18"/>
  <c r="AX98" i="11"/>
  <c r="C94" i="18"/>
  <c r="AX96" i="11"/>
  <c r="C91" i="18"/>
  <c r="AX93" i="11"/>
  <c r="C89" i="18"/>
  <c r="AX91" i="11"/>
  <c r="C82" i="18"/>
  <c r="AX84" i="11"/>
  <c r="C59" i="18"/>
  <c r="AX60" i="11"/>
  <c r="C58" i="18"/>
  <c r="AX59" i="11"/>
  <c r="C57" i="18"/>
  <c r="AX58" i="11"/>
  <c r="C56" i="18"/>
  <c r="AX57" i="11"/>
  <c r="C55" i="18"/>
  <c r="AX56" i="11"/>
  <c r="C54" i="18"/>
  <c r="AX55" i="11"/>
  <c r="C53" i="18"/>
  <c r="AX54" i="11"/>
  <c r="C52" i="18"/>
  <c r="AX53" i="11"/>
  <c r="C51" i="18"/>
  <c r="AX52" i="11"/>
  <c r="C50" i="18"/>
  <c r="AX51" i="11"/>
  <c r="C49" i="18"/>
  <c r="AX50" i="11"/>
  <c r="C48" i="18"/>
  <c r="AX49" i="11"/>
  <c r="C47" i="18"/>
  <c r="AX48" i="11"/>
  <c r="C46" i="18"/>
  <c r="AX47" i="11"/>
  <c r="C45" i="18"/>
  <c r="AX46" i="11"/>
  <c r="C44" i="18"/>
  <c r="AX45" i="11"/>
  <c r="C43" i="18"/>
  <c r="AX44" i="11"/>
  <c r="C42" i="18"/>
  <c r="AX43" i="11"/>
  <c r="C41" i="18"/>
  <c r="AX42" i="11"/>
  <c r="C40" i="18"/>
  <c r="AX41" i="11"/>
  <c r="C39" i="18"/>
  <c r="AX40" i="11"/>
  <c r="C38" i="18"/>
  <c r="AX39" i="11"/>
  <c r="C37" i="18"/>
  <c r="AX38" i="11"/>
  <c r="C36" i="18"/>
  <c r="AX37" i="11"/>
  <c r="C35" i="18"/>
  <c r="AX36" i="11"/>
  <c r="C34" i="18"/>
  <c r="AX35" i="11"/>
  <c r="C33" i="18"/>
  <c r="AX34" i="11"/>
  <c r="C32" i="18"/>
  <c r="AX33" i="11"/>
  <c r="C31" i="18"/>
  <c r="AX32" i="11"/>
  <c r="C30" i="18"/>
  <c r="AX31" i="11"/>
  <c r="C29" i="18"/>
  <c r="AX30" i="11"/>
  <c r="C28" i="18"/>
  <c r="AX29" i="11"/>
  <c r="C27" i="18"/>
  <c r="AX28" i="11"/>
  <c r="C26" i="18"/>
  <c r="AX27" i="11"/>
  <c r="C25" i="18"/>
  <c r="AX26" i="11"/>
  <c r="C24" i="18"/>
  <c r="AX25" i="11"/>
  <c r="C23" i="18"/>
  <c r="AX24" i="11"/>
  <c r="C22" i="18"/>
  <c r="AX23" i="11"/>
  <c r="C21" i="18"/>
  <c r="AX22" i="11"/>
  <c r="C20" i="18"/>
  <c r="AX21" i="11"/>
  <c r="C19" i="18"/>
  <c r="AX19" i="11"/>
  <c r="C18" i="18"/>
  <c r="AX18" i="11"/>
  <c r="C17" i="18"/>
  <c r="AX17" i="11"/>
  <c r="C16" i="18"/>
  <c r="AX16" i="11"/>
  <c r="C15" i="18"/>
  <c r="AX15" i="11"/>
  <c r="C14" i="18"/>
  <c r="AX14" i="11"/>
  <c r="C13" i="18"/>
  <c r="AX13" i="11"/>
  <c r="C12" i="18"/>
  <c r="AX12" i="11"/>
  <c r="C11" i="18"/>
  <c r="AX11" i="11"/>
  <c r="C10" i="18"/>
  <c r="AX10" i="11"/>
  <c r="C9" i="18"/>
  <c r="AX9" i="11"/>
  <c r="C8" i="18"/>
  <c r="AX8" i="11"/>
  <c r="C7" i="18"/>
  <c r="AX7" i="11"/>
  <c r="C6" i="18"/>
  <c r="AX6" i="11"/>
  <c r="C5" i="18"/>
  <c r="AX5" i="11"/>
  <c r="C4" i="18"/>
  <c r="AX4" i="11"/>
  <c r="C3" i="18"/>
  <c r="AX3" i="11"/>
  <c r="C2" i="18"/>
  <c r="AX2" i="11"/>
  <c r="AK476" i="14"/>
  <c r="AK477" i="14"/>
  <c r="AK474" i="14"/>
  <c r="AK479" i="14"/>
  <c r="AK475" i="14"/>
  <c r="AM477" i="14"/>
  <c r="AM474" i="14"/>
  <c r="AM479" i="14"/>
  <c r="AM475" i="14"/>
  <c r="AM476" i="14"/>
  <c r="AT230" i="11"/>
  <c r="AT407" i="11"/>
  <c r="AT395" i="11"/>
  <c r="AT391" i="11"/>
  <c r="AT387" i="11"/>
  <c r="AT379" i="11"/>
  <c r="AT319" i="11"/>
  <c r="AT303" i="11"/>
  <c r="AT295" i="11"/>
  <c r="AT287" i="11"/>
  <c r="AT283" i="11"/>
  <c r="AT279" i="11"/>
  <c r="AT274" i="11"/>
  <c r="AT233" i="11"/>
  <c r="AT231" i="11"/>
  <c r="AT414" i="11"/>
  <c r="AT410" i="11"/>
  <c r="AT406" i="11"/>
  <c r="AT402" i="11"/>
  <c r="AT398" i="11"/>
  <c r="AT394" i="11"/>
  <c r="AT390" i="11"/>
  <c r="AT386" i="11"/>
  <c r="AT382" i="11"/>
  <c r="AT378" i="11"/>
  <c r="AT364" i="11"/>
  <c r="AT321" i="11"/>
  <c r="AT305" i="11"/>
  <c r="AT297" i="11"/>
  <c r="AT289" i="11"/>
  <c r="AT286" i="11"/>
  <c r="AT282" i="11"/>
  <c r="AT278" i="11"/>
  <c r="AT409" i="11"/>
  <c r="AT405" i="11"/>
  <c r="AT401" i="11"/>
  <c r="AT397" i="11"/>
  <c r="AT393" i="11"/>
  <c r="AT389" i="11"/>
  <c r="AT385" i="11"/>
  <c r="AT381" i="11"/>
  <c r="AT377" i="11"/>
  <c r="AT374" i="11"/>
  <c r="AT323" i="11"/>
  <c r="AT291" i="11"/>
  <c r="AT281" i="11"/>
  <c r="AT275" i="11"/>
  <c r="AT412" i="11"/>
  <c r="AT408" i="11"/>
  <c r="AT404" i="11"/>
  <c r="AT392" i="11"/>
  <c r="AT388" i="11"/>
  <c r="AT384" i="11"/>
  <c r="AT380" i="11"/>
  <c r="AT317" i="11"/>
  <c r="AT301" i="11"/>
  <c r="AT284" i="11"/>
  <c r="AT280" i="11"/>
  <c r="AT255" i="11"/>
  <c r="AT468" i="11"/>
  <c r="AT460" i="11"/>
  <c r="AT471" i="11"/>
  <c r="AT463" i="11"/>
  <c r="AT447" i="11"/>
  <c r="AT439" i="11"/>
  <c r="AT435" i="11"/>
  <c r="AT431" i="11"/>
  <c r="AT423" i="11"/>
  <c r="AT419" i="11"/>
  <c r="AT375" i="11"/>
  <c r="AT371" i="11"/>
  <c r="AT367" i="11"/>
  <c r="AT359" i="11"/>
  <c r="AT343" i="11"/>
  <c r="AT339" i="11"/>
  <c r="AT335" i="11"/>
  <c r="AT258" i="11"/>
  <c r="AT256" i="11"/>
  <c r="AT254" i="11"/>
  <c r="AT252" i="11"/>
  <c r="AT207" i="11"/>
  <c r="AT203" i="11"/>
  <c r="AT199" i="11"/>
  <c r="AT182" i="11"/>
  <c r="AT178" i="11"/>
  <c r="AT174" i="11"/>
  <c r="AT165" i="11"/>
  <c r="AT155" i="11"/>
  <c r="AT149" i="11"/>
  <c r="AT125" i="11"/>
  <c r="AT40" i="11"/>
  <c r="AT36" i="11"/>
  <c r="AT15" i="11"/>
  <c r="AT11" i="11"/>
  <c r="AT454" i="11"/>
  <c r="AT446" i="11"/>
  <c r="AT442" i="11"/>
  <c r="AT438" i="11"/>
  <c r="AT430" i="11"/>
  <c r="AT426" i="11"/>
  <c r="AT418" i="11"/>
  <c r="AT277" i="11"/>
  <c r="AT235" i="11"/>
  <c r="AT228" i="11"/>
  <c r="AT202" i="11"/>
  <c r="AT198" i="11"/>
  <c r="AT195" i="11"/>
  <c r="AT193" i="11"/>
  <c r="AT191" i="11"/>
  <c r="AT185" i="11"/>
  <c r="AT177" i="11"/>
  <c r="AT173" i="11"/>
  <c r="AT167" i="11"/>
  <c r="AT131" i="11"/>
  <c r="AT113" i="11"/>
  <c r="AT39" i="11"/>
  <c r="AT18" i="11"/>
  <c r="AT14" i="11"/>
  <c r="AT10" i="11"/>
  <c r="AT470" i="11"/>
  <c r="AT462" i="11"/>
  <c r="AT469" i="11"/>
  <c r="AT461" i="11"/>
  <c r="AT453" i="11"/>
  <c r="AT437" i="11"/>
  <c r="AT433" i="11"/>
  <c r="AT429" i="11"/>
  <c r="AT425" i="11"/>
  <c r="AT417" i="11"/>
  <c r="AT360" i="11"/>
  <c r="AT358" i="11"/>
  <c r="AT356" i="11"/>
  <c r="AT354" i="11"/>
  <c r="AT350" i="11"/>
  <c r="AT348" i="11"/>
  <c r="AT340" i="11"/>
  <c r="AT288" i="11"/>
  <c r="AT253" i="11"/>
  <c r="AT245" i="11"/>
  <c r="AT209" i="11"/>
  <c r="AT205" i="11"/>
  <c r="AT201" i="11"/>
  <c r="AT197" i="11"/>
  <c r="AT184" i="11"/>
  <c r="AT176" i="11"/>
  <c r="AT172" i="11"/>
  <c r="AT163" i="11"/>
  <c r="AT147" i="11"/>
  <c r="AT137" i="11"/>
  <c r="AT109" i="11"/>
  <c r="AT38" i="11"/>
  <c r="AT17" i="11"/>
  <c r="AT13" i="11"/>
  <c r="AT9" i="11"/>
  <c r="AT4" i="11"/>
  <c r="AT464" i="11"/>
  <c r="AT456" i="11"/>
  <c r="AT448" i="11"/>
  <c r="AT440" i="11"/>
  <c r="AT436" i="11"/>
  <c r="AT428" i="11"/>
  <c r="AT424" i="11"/>
  <c r="AT420" i="11"/>
  <c r="AT324" i="11"/>
  <c r="AT322" i="11"/>
  <c r="AT320" i="11"/>
  <c r="AT304" i="11"/>
  <c r="AT302" i="11"/>
  <c r="AT300" i="11"/>
  <c r="AT298" i="11"/>
  <c r="AT296" i="11"/>
  <c r="AT294" i="11"/>
  <c r="AT292" i="11"/>
  <c r="AT241" i="11"/>
  <c r="AT229" i="11"/>
  <c r="AT227" i="11"/>
  <c r="AT200" i="11"/>
  <c r="AT192" i="11"/>
  <c r="AT190" i="11"/>
  <c r="AT187" i="11"/>
  <c r="AT183" i="11"/>
  <c r="AT179" i="11"/>
  <c r="AT175" i="11"/>
  <c r="AT171" i="11"/>
  <c r="AT129" i="11"/>
  <c r="AT16" i="11"/>
  <c r="AT244" i="11"/>
  <c r="AT215" i="11"/>
  <c r="AT211" i="11"/>
  <c r="AT189" i="11"/>
  <c r="AT152" i="11"/>
  <c r="AT144" i="11"/>
  <c r="AT128" i="11"/>
  <c r="AT112" i="11"/>
  <c r="AT98" i="11"/>
  <c r="AT94" i="11"/>
  <c r="AT90" i="11"/>
  <c r="AT86" i="11"/>
  <c r="AT74" i="11"/>
  <c r="AT70" i="11"/>
  <c r="AT66" i="11"/>
  <c r="AT58" i="11"/>
  <c r="AT54" i="11"/>
  <c r="AT43" i="11"/>
  <c r="AT7" i="11"/>
  <c r="AT5" i="11"/>
  <c r="AT212" i="11"/>
  <c r="AT196" i="11"/>
  <c r="AT168" i="11"/>
  <c r="AT159" i="11"/>
  <c r="AT154" i="11"/>
  <c r="AT146" i="11"/>
  <c r="AT143" i="11"/>
  <c r="AT138" i="11"/>
  <c r="AT127" i="11"/>
  <c r="AT114" i="11"/>
  <c r="AT111" i="11"/>
  <c r="AT97" i="11"/>
  <c r="AT93" i="11"/>
  <c r="AT89" i="11"/>
  <c r="AT73" i="11"/>
  <c r="AT69" i="11"/>
  <c r="AT61" i="11"/>
  <c r="AT57" i="11"/>
  <c r="AT53" i="11"/>
  <c r="AT49" i="11"/>
  <c r="AT45" i="11"/>
  <c r="AT42" i="11"/>
  <c r="AT19" i="11"/>
  <c r="AT234" i="11"/>
  <c r="AT213" i="11"/>
  <c r="AT204" i="11"/>
  <c r="AT170" i="11"/>
  <c r="AT161" i="11"/>
  <c r="AT132" i="11"/>
  <c r="AT124" i="11"/>
  <c r="AT108" i="11"/>
  <c r="AT96" i="11"/>
  <c r="AT92" i="11"/>
  <c r="AT80" i="11"/>
  <c r="AT76" i="11"/>
  <c r="AT72" i="11"/>
  <c r="AT68" i="11"/>
  <c r="AT64" i="11"/>
  <c r="AT60" i="11"/>
  <c r="AT56" i="11"/>
  <c r="AT52" i="11"/>
  <c r="AT48" i="11"/>
  <c r="AT8" i="11"/>
  <c r="AT6" i="11"/>
  <c r="AT237" i="11"/>
  <c r="AT214" i="11"/>
  <c r="AT206" i="11"/>
  <c r="AT188" i="11"/>
  <c r="AT166" i="11"/>
  <c r="AT150" i="11"/>
  <c r="AT142" i="11"/>
  <c r="AT126" i="11"/>
  <c r="AT118" i="11"/>
  <c r="AT110" i="11"/>
  <c r="AT91" i="11"/>
  <c r="AT87" i="11"/>
  <c r="AT83" i="11"/>
  <c r="AT79" i="11"/>
  <c r="AT75" i="11"/>
  <c r="AT71" i="11"/>
  <c r="AT63" i="11"/>
  <c r="AT59" i="11"/>
  <c r="AT55" i="11"/>
  <c r="AT51" i="11"/>
  <c r="AT23" i="11"/>
  <c r="AT3" i="11"/>
  <c r="AT459" i="11"/>
  <c r="AT411" i="11"/>
  <c r="AT403" i="11"/>
  <c r="AT399" i="11"/>
  <c r="AT383" i="11"/>
  <c r="AT363" i="11"/>
  <c r="AT357" i="11"/>
  <c r="AT355" i="11"/>
  <c r="AT351" i="11"/>
  <c r="AT341" i="11"/>
  <c r="AT337" i="11"/>
  <c r="AT160" i="11"/>
  <c r="AT157" i="11"/>
  <c r="AT141" i="11"/>
  <c r="AT78" i="11"/>
  <c r="AT62" i="11"/>
  <c r="AT50" i="11"/>
  <c r="AT450" i="11"/>
  <c r="AT434" i="11"/>
  <c r="AT422" i="11"/>
  <c r="AT88" i="11"/>
  <c r="AT84" i="11"/>
  <c r="AT44" i="11"/>
  <c r="AT35" i="11"/>
  <c r="AT12" i="11"/>
  <c r="AT473" i="11"/>
  <c r="AT441" i="11"/>
  <c r="AT421" i="11"/>
  <c r="AT400" i="11"/>
  <c r="AT396" i="11"/>
  <c r="AT376" i="11"/>
  <c r="AT372" i="11"/>
  <c r="AT370" i="11"/>
  <c r="AT362" i="11"/>
  <c r="AT352" i="11"/>
  <c r="AT346" i="11"/>
  <c r="AT344" i="11"/>
  <c r="AT342" i="11"/>
  <c r="AT472" i="11"/>
  <c r="AT162" i="11"/>
  <c r="AT151" i="11"/>
  <c r="AT130" i="11"/>
  <c r="AT119" i="11"/>
  <c r="AT85" i="11"/>
  <c r="AT65" i="11"/>
  <c r="AT156" i="11"/>
  <c r="AT153" i="11"/>
  <c r="AT148" i="11"/>
  <c r="AT140" i="11"/>
  <c r="AT116" i="11"/>
  <c r="AT115" i="11"/>
  <c r="AT95" i="11"/>
  <c r="AT67" i="11"/>
  <c r="AT41" i="11"/>
  <c r="BD467" i="14"/>
  <c r="BD465" i="14"/>
  <c r="BD463" i="14"/>
  <c r="BD457" i="14"/>
  <c r="BD455" i="14"/>
  <c r="BD453" i="14"/>
  <c r="BD447" i="14"/>
  <c r="BD441" i="14"/>
  <c r="BD435" i="14"/>
  <c r="BD433" i="14"/>
  <c r="BD431" i="14"/>
  <c r="BD429" i="14"/>
  <c r="BD427" i="14"/>
  <c r="BD425" i="14"/>
  <c r="BD423" i="14"/>
  <c r="BD419" i="14"/>
  <c r="BD417" i="14"/>
  <c r="BD415" i="14"/>
  <c r="BD413" i="14"/>
  <c r="BD411" i="14"/>
  <c r="BD407" i="14"/>
  <c r="BD405" i="14"/>
  <c r="BD403" i="14"/>
  <c r="BD401" i="14"/>
  <c r="BD399" i="14"/>
  <c r="BD397" i="14"/>
  <c r="BD395" i="14"/>
  <c r="BD393" i="14"/>
  <c r="BD391" i="14"/>
  <c r="BD389" i="14"/>
  <c r="BD387" i="14"/>
  <c r="BD385" i="14"/>
  <c r="BD383" i="14"/>
  <c r="BD381" i="14"/>
  <c r="BD379" i="14"/>
  <c r="BD377" i="14"/>
  <c r="BD375" i="14"/>
  <c r="BD373" i="14"/>
  <c r="BD371" i="14"/>
  <c r="BD369" i="14"/>
  <c r="BD367" i="14"/>
  <c r="BD365" i="14"/>
  <c r="BD359" i="14"/>
  <c r="BD357" i="14"/>
  <c r="BD355" i="14"/>
  <c r="BD353" i="14"/>
  <c r="BD351" i="14"/>
  <c r="BD349" i="14"/>
  <c r="BD347" i="14"/>
  <c r="BD345" i="14"/>
  <c r="BD343" i="14"/>
  <c r="BD337" i="14"/>
  <c r="BD335" i="14"/>
  <c r="BD323" i="14"/>
  <c r="BD319" i="14"/>
  <c r="BD317" i="14"/>
  <c r="BD315" i="14"/>
  <c r="BD299" i="14"/>
  <c r="BD297" i="14"/>
  <c r="BD295" i="14"/>
  <c r="BD293" i="14"/>
  <c r="BD291" i="14"/>
  <c r="BD289" i="14"/>
  <c r="BD287" i="14"/>
  <c r="BD285" i="14"/>
  <c r="BD283" i="14"/>
  <c r="BD281" i="14"/>
  <c r="BD279" i="14"/>
  <c r="BD277" i="14"/>
  <c r="BD275" i="14"/>
  <c r="BD273" i="14"/>
  <c r="BD269" i="14"/>
  <c r="BD251" i="14"/>
  <c r="BD249" i="14"/>
  <c r="BD241" i="14"/>
  <c r="BD231" i="14"/>
  <c r="BD229" i="14"/>
  <c r="BD227" i="14"/>
  <c r="BD225" i="14"/>
  <c r="BD211" i="14"/>
  <c r="BD209" i="14"/>
  <c r="BD203" i="14"/>
  <c r="BD201" i="14"/>
  <c r="BD199" i="14"/>
  <c r="BD197" i="14"/>
  <c r="BD195" i="14"/>
  <c r="BD193" i="14"/>
  <c r="BD189" i="14"/>
  <c r="BD187" i="14"/>
  <c r="BD185" i="14"/>
  <c r="BD181" i="14"/>
  <c r="BD179" i="14"/>
  <c r="BD175" i="14"/>
  <c r="BD173" i="14"/>
  <c r="BD171" i="14"/>
  <c r="BD169" i="14"/>
  <c r="BD167" i="14"/>
  <c r="BD165" i="14"/>
  <c r="BD163" i="14"/>
  <c r="BD161" i="14"/>
  <c r="BD159" i="14"/>
  <c r="BD157" i="14"/>
  <c r="BD155" i="14"/>
  <c r="BD153" i="14"/>
  <c r="BD151" i="14"/>
  <c r="BD149" i="14"/>
  <c r="BD147" i="14"/>
  <c r="BD145" i="14"/>
  <c r="BD141" i="14"/>
  <c r="BD139" i="14"/>
  <c r="BD135" i="14"/>
  <c r="BD129" i="14"/>
  <c r="BD127" i="14"/>
  <c r="BD125" i="14"/>
  <c r="BD123" i="14"/>
  <c r="BD117" i="14"/>
  <c r="BD113" i="14"/>
  <c r="BD111" i="14"/>
  <c r="BD109" i="14"/>
  <c r="BD107" i="14"/>
  <c r="BD95" i="14"/>
  <c r="BD93" i="14"/>
  <c r="BD91" i="14"/>
  <c r="BD89" i="14"/>
  <c r="BD87" i="14"/>
  <c r="BD85" i="14"/>
  <c r="BD83" i="14"/>
  <c r="BD81" i="14"/>
  <c r="BD79" i="14"/>
  <c r="BD77" i="14"/>
  <c r="BD75" i="14"/>
  <c r="BD73" i="14"/>
  <c r="BD71" i="14"/>
  <c r="BD69" i="14"/>
  <c r="BD67" i="14"/>
  <c r="BD65" i="14"/>
  <c r="BD63" i="14"/>
  <c r="BD61" i="14"/>
  <c r="BD59" i="14"/>
  <c r="BD57" i="14"/>
  <c r="BD55" i="14"/>
  <c r="BD53" i="14"/>
  <c r="BD51" i="14"/>
  <c r="BD49" i="14"/>
  <c r="BD47" i="14"/>
  <c r="BD43" i="14"/>
  <c r="BD41" i="14"/>
  <c r="BD39" i="14"/>
  <c r="BD37" i="14"/>
  <c r="BD35" i="14"/>
  <c r="BD19" i="14"/>
  <c r="BD17" i="14"/>
  <c r="BD15" i="14"/>
  <c r="BD13" i="14"/>
  <c r="BD11" i="14"/>
  <c r="BD9" i="14"/>
  <c r="BD7" i="14"/>
  <c r="BD5" i="14"/>
  <c r="BD3" i="14"/>
  <c r="E477" i="14"/>
  <c r="I477" i="14"/>
  <c r="M477" i="14"/>
  <c r="Q477" i="14"/>
  <c r="U477" i="14"/>
  <c r="Y477" i="14"/>
  <c r="AC477" i="14"/>
  <c r="G475" i="14"/>
  <c r="K475" i="14"/>
  <c r="O475" i="14"/>
  <c r="S475" i="14"/>
  <c r="W475" i="14"/>
  <c r="AA475" i="14"/>
  <c r="AE475" i="14"/>
  <c r="D24" i="17"/>
  <c r="D6" i="17"/>
  <c r="D20" i="17"/>
  <c r="F477" i="14"/>
  <c r="J477" i="14"/>
  <c r="N477" i="14"/>
  <c r="R477" i="14"/>
  <c r="V477" i="14"/>
  <c r="Z477" i="14"/>
  <c r="AD477" i="14"/>
  <c r="C477" i="14"/>
  <c r="D475" i="14"/>
  <c r="H475" i="14"/>
  <c r="L475" i="14"/>
  <c r="P475" i="14"/>
  <c r="T475" i="14"/>
  <c r="X475" i="14"/>
  <c r="AB475" i="14"/>
  <c r="AF475" i="14"/>
  <c r="D4" i="17"/>
  <c r="D15" i="17"/>
  <c r="D25" i="17"/>
  <c r="G477" i="14"/>
  <c r="K477" i="14"/>
  <c r="O477" i="14"/>
  <c r="S477" i="14"/>
  <c r="W477" i="14"/>
  <c r="AA477" i="14"/>
  <c r="AE477" i="14"/>
  <c r="E475" i="14"/>
  <c r="I475" i="14"/>
  <c r="M475" i="14"/>
  <c r="Q475" i="14"/>
  <c r="U475" i="14"/>
  <c r="Y475" i="14"/>
  <c r="AC475" i="14"/>
  <c r="D11" i="17"/>
  <c r="D19" i="17"/>
  <c r="D2" i="17"/>
  <c r="D23" i="17"/>
  <c r="H477" i="14"/>
  <c r="X477" i="14"/>
  <c r="J475" i="14"/>
  <c r="Z475" i="14"/>
  <c r="D17" i="17"/>
  <c r="L477" i="14"/>
  <c r="AB477" i="14"/>
  <c r="N475" i="14"/>
  <c r="AD475" i="14"/>
  <c r="D16" i="17"/>
  <c r="P477" i="14"/>
  <c r="AF477" i="14"/>
  <c r="R475" i="14"/>
  <c r="C475" i="14"/>
  <c r="D12" i="17"/>
  <c r="D477" i="14"/>
  <c r="F475" i="14"/>
  <c r="T477" i="14"/>
  <c r="V475" i="14"/>
  <c r="D21" i="17"/>
  <c r="AV2" i="14"/>
  <c r="AV465" i="14"/>
  <c r="AV463" i="14"/>
  <c r="AV457" i="14"/>
  <c r="AV455" i="14"/>
  <c r="AV453" i="14"/>
  <c r="AV447" i="14"/>
  <c r="AV441" i="14"/>
  <c r="AV435" i="14"/>
  <c r="AV433" i="14"/>
  <c r="AV431" i="14"/>
  <c r="AV429" i="14"/>
  <c r="AV427" i="14"/>
  <c r="AV425" i="14"/>
  <c r="AV423" i="14"/>
  <c r="AV419" i="14"/>
  <c r="AV417" i="14"/>
  <c r="AV415" i="14"/>
  <c r="AV413" i="14"/>
  <c r="AV411" i="14"/>
  <c r="AV407" i="14"/>
  <c r="AV405" i="14"/>
  <c r="AV403" i="14"/>
  <c r="AV401" i="14"/>
  <c r="AV399" i="14"/>
  <c r="AV397" i="14"/>
  <c r="AV395" i="14"/>
  <c r="AV393" i="14"/>
  <c r="AV391" i="14"/>
  <c r="AV389" i="14"/>
  <c r="AV387" i="14"/>
  <c r="AV385" i="14"/>
  <c r="AV383" i="14"/>
  <c r="AV381" i="14"/>
  <c r="AV379" i="14"/>
  <c r="AV377" i="14"/>
  <c r="AV375" i="14"/>
  <c r="AV373" i="14"/>
  <c r="AV371" i="14"/>
  <c r="AV369" i="14"/>
  <c r="AV367" i="14"/>
  <c r="AV365" i="14"/>
  <c r="AV359" i="14"/>
  <c r="AV357" i="14"/>
  <c r="AV355" i="14"/>
  <c r="AV353" i="14"/>
  <c r="AV351" i="14"/>
  <c r="AV349" i="14"/>
  <c r="AV347" i="14"/>
  <c r="AV345" i="14"/>
  <c r="AV343" i="14"/>
  <c r="AV337" i="14"/>
  <c r="AV335" i="14"/>
  <c r="AV323" i="14"/>
  <c r="AV319" i="14"/>
  <c r="AV317" i="14"/>
  <c r="AV315" i="14"/>
  <c r="AV299" i="14"/>
  <c r="AV297" i="14"/>
  <c r="AV295" i="14"/>
  <c r="AV293" i="14"/>
  <c r="AV291" i="14"/>
  <c r="AV289" i="14"/>
  <c r="AV287" i="14"/>
  <c r="AV285" i="14"/>
  <c r="AV283" i="14"/>
  <c r="AV281" i="14"/>
  <c r="AV279" i="14"/>
  <c r="AV277" i="14"/>
  <c r="AV275" i="14"/>
  <c r="AV273" i="14"/>
  <c r="AV269" i="14"/>
  <c r="AV251" i="14"/>
  <c r="AV249" i="14"/>
  <c r="AV241" i="14"/>
  <c r="AV231" i="14"/>
  <c r="AV229" i="14"/>
  <c r="AV227" i="14"/>
  <c r="AV225" i="14"/>
  <c r="AV211" i="14"/>
  <c r="AV209" i="14"/>
  <c r="AV203" i="14"/>
  <c r="AV201" i="14"/>
  <c r="AV199" i="14"/>
  <c r="AV197" i="14"/>
  <c r="AV195" i="14"/>
  <c r="AV193" i="14"/>
  <c r="AV189" i="14"/>
  <c r="AV187" i="14"/>
  <c r="AV185" i="14"/>
  <c r="AV181" i="14"/>
  <c r="AV179" i="14"/>
  <c r="AV175" i="14"/>
  <c r="AV173" i="14"/>
  <c r="AV171" i="14"/>
  <c r="AV169" i="14"/>
  <c r="AV167" i="14"/>
  <c r="AV165" i="14"/>
  <c r="AV163" i="14"/>
  <c r="AV161" i="14"/>
  <c r="AV159" i="14"/>
  <c r="AV157" i="14"/>
  <c r="AV155" i="14"/>
  <c r="AV153" i="14"/>
  <c r="AV151" i="14"/>
  <c r="AV149" i="14"/>
  <c r="AV147" i="14"/>
  <c r="AV145" i="14"/>
  <c r="AV141" i="14"/>
  <c r="AV139" i="14"/>
  <c r="AV135" i="14"/>
  <c r="AV129" i="14"/>
  <c r="AV127" i="14"/>
  <c r="AV125" i="14"/>
  <c r="AV123" i="14"/>
  <c r="AV117" i="14"/>
  <c r="AV113" i="14"/>
  <c r="AV111" i="14"/>
  <c r="AV109" i="14"/>
  <c r="AV107" i="14"/>
  <c r="AV95" i="14"/>
  <c r="AV93" i="14"/>
  <c r="AV91" i="14"/>
  <c r="AV89" i="14"/>
  <c r="AV87" i="14"/>
  <c r="AV85" i="14"/>
  <c r="AV83" i="14"/>
  <c r="AV81" i="14"/>
  <c r="AV79" i="14"/>
  <c r="AV77" i="14"/>
  <c r="AV75" i="14"/>
  <c r="AV73" i="14"/>
  <c r="AV71" i="14"/>
  <c r="AV69" i="14"/>
  <c r="AV67" i="14"/>
  <c r="AV65" i="14"/>
  <c r="AV63" i="14"/>
  <c r="AV61" i="14"/>
  <c r="AV59" i="14"/>
  <c r="AV57" i="14"/>
  <c r="AV55" i="14"/>
  <c r="AV53" i="14"/>
  <c r="AV51" i="14"/>
  <c r="AV49" i="14"/>
  <c r="AV47" i="14"/>
  <c r="AV43" i="14"/>
  <c r="AV41" i="14"/>
  <c r="AV39" i="14"/>
  <c r="AV37" i="14"/>
  <c r="AV35" i="14"/>
  <c r="AV19" i="14"/>
  <c r="AV17" i="14"/>
  <c r="AV15" i="14"/>
  <c r="AV13" i="14"/>
  <c r="AV11" i="14"/>
  <c r="AV9" i="14"/>
  <c r="AV7" i="14"/>
  <c r="AV5" i="14"/>
  <c r="AV3" i="14"/>
  <c r="AV467" i="14"/>
  <c r="BF2" i="14"/>
  <c r="AX2" i="14"/>
  <c r="BD466" i="14"/>
  <c r="BD464" i="14"/>
  <c r="BD462" i="14"/>
  <c r="BD458" i="14"/>
  <c r="BD456" i="14"/>
  <c r="BD454" i="14"/>
  <c r="BD450" i="14"/>
  <c r="BD448" i="14"/>
  <c r="BD444" i="14"/>
  <c r="BD442" i="14"/>
  <c r="BD440" i="14"/>
  <c r="BD436" i="14"/>
  <c r="BD434" i="14"/>
  <c r="BD432" i="14"/>
  <c r="BD430" i="14"/>
  <c r="BD428" i="14"/>
  <c r="BD424" i="14"/>
  <c r="BD422" i="14"/>
  <c r="BD420" i="14"/>
  <c r="BD418" i="14"/>
  <c r="BD416" i="14"/>
  <c r="BD414" i="14"/>
  <c r="BD412" i="14"/>
  <c r="BD408" i="14"/>
  <c r="BD406" i="14"/>
  <c r="BD404" i="14"/>
  <c r="BD402" i="14"/>
  <c r="BD400" i="14"/>
  <c r="BD398" i="14"/>
  <c r="BD396" i="14"/>
  <c r="BD394" i="14"/>
  <c r="BD392" i="14"/>
  <c r="BD390" i="14"/>
  <c r="BD388" i="14"/>
  <c r="BD386" i="14"/>
  <c r="BD384" i="14"/>
  <c r="BD382" i="14"/>
  <c r="BD380" i="14"/>
  <c r="BD378" i="14"/>
  <c r="BD376" i="14"/>
  <c r="BD374" i="14"/>
  <c r="BD372" i="14"/>
  <c r="BD370" i="14"/>
  <c r="BD368" i="14"/>
  <c r="BD366" i="14"/>
  <c r="BD362" i="14"/>
  <c r="BD358" i="14"/>
  <c r="BD354" i="14"/>
  <c r="BD352" i="14"/>
  <c r="BD350" i="14"/>
  <c r="BD346" i="14"/>
  <c r="BD338" i="14"/>
  <c r="BD336" i="14"/>
  <c r="BD334" i="14"/>
  <c r="BD332" i="14"/>
  <c r="BD330" i="14"/>
  <c r="BD318" i="14"/>
  <c r="BD316" i="14"/>
  <c r="BD314" i="14"/>
  <c r="BD312" i="14"/>
  <c r="BD300" i="14"/>
  <c r="BD298" i="14"/>
  <c r="BD296" i="14"/>
  <c r="BD294" i="14"/>
  <c r="BD292" i="14"/>
  <c r="BD290" i="14"/>
  <c r="BD288" i="14"/>
  <c r="BD286" i="14"/>
  <c r="BD284" i="14"/>
  <c r="BD282" i="14"/>
  <c r="BD278" i="14"/>
  <c r="BD276" i="14"/>
  <c r="BD274" i="14"/>
  <c r="BD272" i="14"/>
  <c r="BD270" i="14"/>
  <c r="BD254" i="14"/>
  <c r="BD252" i="14"/>
  <c r="BD250" i="14"/>
  <c r="BD248" i="14"/>
  <c r="BD242" i="14"/>
  <c r="BD238" i="14"/>
  <c r="BD234" i="14"/>
  <c r="BD232" i="14"/>
  <c r="BD230" i="14"/>
  <c r="BD228" i="14"/>
  <c r="BD226" i="14"/>
  <c r="BD224" i="14"/>
  <c r="BD212" i="14"/>
  <c r="BD210" i="14"/>
  <c r="BD208" i="14"/>
  <c r="BD206" i="14"/>
  <c r="BD204" i="14"/>
  <c r="BD202" i="14"/>
  <c r="BD200" i="14"/>
  <c r="BD198" i="14"/>
  <c r="BD196" i="14"/>
  <c r="BD194" i="14"/>
  <c r="BD192" i="14"/>
  <c r="BD190" i="14"/>
  <c r="BD188" i="14"/>
  <c r="BD186" i="14"/>
  <c r="BD184" i="14"/>
  <c r="BD182" i="14"/>
  <c r="BD180" i="14"/>
  <c r="BD176" i="14"/>
  <c r="BD174" i="14"/>
  <c r="BD172" i="14"/>
  <c r="BD170" i="14"/>
  <c r="BD168" i="14"/>
  <c r="BD166" i="14"/>
  <c r="BD164" i="14"/>
  <c r="BD160" i="14"/>
  <c r="BD158" i="14"/>
  <c r="BD154" i="14"/>
  <c r="BD152" i="14"/>
  <c r="BD150" i="14"/>
  <c r="BD148" i="14"/>
  <c r="BD146" i="14"/>
  <c r="BD144" i="14"/>
  <c r="BD142" i="14"/>
  <c r="BD140" i="14"/>
  <c r="BD138" i="14"/>
  <c r="BD136" i="14"/>
  <c r="BD130" i="14"/>
  <c r="BD128" i="14"/>
  <c r="BD126" i="14"/>
  <c r="BD124" i="14"/>
  <c r="BD122" i="14"/>
  <c r="BD116" i="14"/>
  <c r="BD114" i="14"/>
  <c r="BD112" i="14"/>
  <c r="BD110" i="14"/>
  <c r="BD108" i="14"/>
  <c r="BD106" i="14"/>
  <c r="BD96" i="14"/>
  <c r="BD94" i="14"/>
  <c r="BD92" i="14"/>
  <c r="BD90" i="14"/>
  <c r="BD88" i="14"/>
  <c r="BD86" i="14"/>
  <c r="BD84" i="14"/>
  <c r="BD82" i="14"/>
  <c r="BD78" i="14"/>
  <c r="BD74" i="14"/>
  <c r="BD72" i="14"/>
  <c r="BD70" i="14"/>
  <c r="BD68" i="14"/>
  <c r="BD66" i="14"/>
  <c r="BD64" i="14"/>
  <c r="BD62" i="14"/>
  <c r="BD60" i="14"/>
  <c r="BD58" i="14"/>
  <c r="BD56" i="14"/>
  <c r="BD54" i="14"/>
  <c r="BD52" i="14"/>
  <c r="BD50" i="14"/>
  <c r="BD48" i="14"/>
  <c r="BD44" i="14"/>
  <c r="BD42" i="14"/>
  <c r="BD40" i="14"/>
  <c r="BD38" i="14"/>
  <c r="BD36" i="14"/>
  <c r="BD34" i="14"/>
  <c r="BD22" i="14"/>
  <c r="BD18" i="14"/>
  <c r="BD16" i="14"/>
  <c r="BD14" i="14"/>
  <c r="BD12" i="14"/>
  <c r="BD10" i="14"/>
  <c r="BD8" i="14"/>
  <c r="BD6" i="14"/>
  <c r="BD4" i="14"/>
  <c r="BD2" i="14"/>
  <c r="AV466" i="14"/>
  <c r="AV464" i="14"/>
  <c r="AV462" i="14"/>
  <c r="AV458" i="14"/>
  <c r="AV456" i="14"/>
  <c r="AV454" i="14"/>
  <c r="AV450" i="14"/>
  <c r="AV448" i="14"/>
  <c r="AV444" i="14"/>
  <c r="AV442" i="14"/>
  <c r="AV440" i="14"/>
  <c r="AV436" i="14"/>
  <c r="AV434" i="14"/>
  <c r="AV432" i="14"/>
  <c r="AV430" i="14"/>
  <c r="AV428" i="14"/>
  <c r="AV424" i="14"/>
  <c r="AV422" i="14"/>
  <c r="AV420" i="14"/>
  <c r="AV418" i="14"/>
  <c r="AV416" i="14"/>
  <c r="AV414" i="14"/>
  <c r="AV412" i="14"/>
  <c r="AV408" i="14"/>
  <c r="AV406" i="14"/>
  <c r="AV404" i="14"/>
  <c r="AV402" i="14"/>
  <c r="AV400" i="14"/>
  <c r="AV398" i="14"/>
  <c r="AV396" i="14"/>
  <c r="AV394" i="14"/>
  <c r="AV392" i="14"/>
  <c r="AV390" i="14"/>
  <c r="AV388" i="14"/>
  <c r="AV386" i="14"/>
  <c r="AV384" i="14"/>
  <c r="AV382" i="14"/>
  <c r="AV380" i="14"/>
  <c r="AV378" i="14"/>
  <c r="AV376" i="14"/>
  <c r="AV374" i="14"/>
  <c r="AV372" i="14"/>
  <c r="AV370" i="14"/>
  <c r="AV368" i="14"/>
  <c r="AV366" i="14"/>
  <c r="AV362" i="14"/>
  <c r="AV358" i="14"/>
  <c r="AV354" i="14"/>
  <c r="AV352" i="14"/>
  <c r="AV350" i="14"/>
  <c r="AV346" i="14"/>
  <c r="AV338" i="14"/>
  <c r="AV336" i="14"/>
  <c r="AV334" i="14"/>
  <c r="AV332" i="14"/>
  <c r="AV330" i="14"/>
  <c r="AV318" i="14"/>
  <c r="AV316" i="14"/>
  <c r="AV314" i="14"/>
  <c r="AV312" i="14"/>
  <c r="AV300" i="14"/>
  <c r="AV298" i="14"/>
  <c r="AV296" i="14"/>
  <c r="AV294" i="14"/>
  <c r="AV292" i="14"/>
  <c r="AV290" i="14"/>
  <c r="AV288" i="14"/>
  <c r="AV286" i="14"/>
  <c r="AV284" i="14"/>
  <c r="AV282" i="14"/>
  <c r="AV278" i="14"/>
  <c r="AV276" i="14"/>
  <c r="AV274" i="14"/>
  <c r="AV272" i="14"/>
  <c r="AV270" i="14"/>
  <c r="AV254" i="14"/>
  <c r="AV252" i="14"/>
  <c r="AV250" i="14"/>
  <c r="AV248" i="14"/>
  <c r="AV242" i="14"/>
  <c r="AV238" i="14"/>
  <c r="AV234" i="14"/>
  <c r="AV232" i="14"/>
  <c r="AV230" i="14"/>
  <c r="AV228" i="14"/>
  <c r="AV226" i="14"/>
  <c r="AV224" i="14"/>
  <c r="AV212" i="14"/>
  <c r="AV210" i="14"/>
  <c r="AV208" i="14"/>
  <c r="AV206" i="14"/>
  <c r="AV204" i="14"/>
  <c r="AV202" i="14"/>
  <c r="AV200" i="14"/>
  <c r="AV198" i="14"/>
  <c r="AV196" i="14"/>
  <c r="AV194" i="14"/>
  <c r="AV192" i="14"/>
  <c r="AV190" i="14"/>
  <c r="AV188" i="14"/>
  <c r="AV186" i="14"/>
  <c r="AV184" i="14"/>
  <c r="AV182" i="14"/>
  <c r="AV180" i="14"/>
  <c r="AV176" i="14"/>
  <c r="AV174" i="14"/>
  <c r="AV172" i="14"/>
  <c r="AV170" i="14"/>
  <c r="AV168" i="14"/>
  <c r="AV166" i="14"/>
  <c r="AV164" i="14"/>
  <c r="AV160" i="14"/>
  <c r="AV158" i="14"/>
  <c r="AV154" i="14"/>
  <c r="AV152" i="14"/>
  <c r="AV150" i="14"/>
  <c r="AV148" i="14"/>
  <c r="AV146" i="14"/>
  <c r="AV144" i="14"/>
  <c r="AV142" i="14"/>
  <c r="AV140" i="14"/>
  <c r="AV138" i="14"/>
  <c r="AV136" i="14"/>
  <c r="AV130" i="14"/>
  <c r="AV128" i="14"/>
  <c r="AV126" i="14"/>
  <c r="AV124" i="14"/>
  <c r="AV122" i="14"/>
  <c r="AV116" i="14"/>
  <c r="AV114" i="14"/>
  <c r="AV112" i="14"/>
  <c r="AV110" i="14"/>
  <c r="AV108" i="14"/>
  <c r="AV106" i="14"/>
  <c r="AV96" i="14"/>
  <c r="AV94" i="14"/>
  <c r="AV92" i="14"/>
  <c r="AV90" i="14"/>
  <c r="AV88" i="14"/>
  <c r="AV86" i="14"/>
  <c r="AV84" i="14"/>
  <c r="AV82" i="14"/>
  <c r="AV78" i="14"/>
  <c r="AV74" i="14"/>
  <c r="AV72" i="14"/>
  <c r="AV70" i="14"/>
  <c r="AV68" i="14"/>
  <c r="AV66" i="14"/>
  <c r="AV64" i="14"/>
  <c r="AV62" i="14"/>
  <c r="AV60" i="14"/>
  <c r="AV58" i="14"/>
  <c r="AV56" i="14"/>
  <c r="AV54" i="14"/>
  <c r="AV52" i="14"/>
  <c r="AV50" i="14"/>
  <c r="AV48" i="14"/>
  <c r="AV44" i="14"/>
  <c r="AV42" i="14"/>
  <c r="AV40" i="14"/>
  <c r="AV38" i="14"/>
  <c r="AV36" i="14"/>
  <c r="AV34" i="14"/>
  <c r="AV22" i="14"/>
  <c r="AV18" i="14"/>
  <c r="AV16" i="14"/>
  <c r="AV14" i="14"/>
  <c r="AV12" i="14"/>
  <c r="AV10" i="14"/>
  <c r="AV8" i="14"/>
  <c r="AV6" i="14"/>
  <c r="AV4" i="14"/>
  <c r="AU2" i="14"/>
  <c r="BC467" i="14"/>
  <c r="AI467" i="14"/>
  <c r="AW464" i="14"/>
  <c r="BE464" i="14"/>
  <c r="BC459" i="14"/>
  <c r="AI459" i="14"/>
  <c r="AW456" i="14"/>
  <c r="BE456" i="14"/>
  <c r="BC451" i="14"/>
  <c r="AI451" i="14"/>
  <c r="BF450" i="14"/>
  <c r="AW448" i="14"/>
  <c r="BE448" i="14"/>
  <c r="AW446" i="14"/>
  <c r="BE446" i="14"/>
  <c r="BF444" i="14"/>
  <c r="AW442" i="14"/>
  <c r="BE442" i="14"/>
  <c r="BC439" i="14"/>
  <c r="AI439" i="14"/>
  <c r="BF438" i="14"/>
  <c r="BC437" i="14"/>
  <c r="AI437" i="14"/>
  <c r="AW436" i="14"/>
  <c r="BE436" i="14"/>
  <c r="BC429" i="14"/>
  <c r="AI429" i="14"/>
  <c r="BC2" i="14"/>
  <c r="AI2" i="14"/>
  <c r="AZ466" i="14"/>
  <c r="AU465" i="14"/>
  <c r="L465" i="18" s="1"/>
  <c r="AX465" i="14"/>
  <c r="AZ462" i="14"/>
  <c r="AU461" i="14"/>
  <c r="L461" i="18" s="1"/>
  <c r="AX461" i="14"/>
  <c r="AZ458" i="14"/>
  <c r="AU457" i="14"/>
  <c r="L457" i="18" s="1"/>
  <c r="AX457" i="14"/>
  <c r="AZ454" i="14"/>
  <c r="AU453" i="14"/>
  <c r="L453" i="18" s="1"/>
  <c r="AX453" i="14"/>
  <c r="AZ452" i="14"/>
  <c r="AU451" i="14"/>
  <c r="L451" i="18" s="1"/>
  <c r="AX451" i="14"/>
  <c r="AZ2" i="14"/>
  <c r="AW467" i="14"/>
  <c r="BE467" i="14"/>
  <c r="BF467" i="14"/>
  <c r="AI466" i="14"/>
  <c r="BC466" i="14"/>
  <c r="AW465" i="14"/>
  <c r="BE465" i="14"/>
  <c r="BF465" i="14"/>
  <c r="BC464" i="14"/>
  <c r="AI464" i="14"/>
  <c r="AW463" i="14"/>
  <c r="BE463" i="14"/>
  <c r="BF463" i="14"/>
  <c r="BC462" i="14"/>
  <c r="AI462" i="14"/>
  <c r="AW461" i="14"/>
  <c r="BE461" i="14"/>
  <c r="BF461" i="14"/>
  <c r="AI460" i="14"/>
  <c r="BC460" i="14"/>
  <c r="AW459" i="14"/>
  <c r="BE459" i="14"/>
  <c r="BF459" i="14"/>
  <c r="AI458" i="14"/>
  <c r="BC458" i="14"/>
  <c r="AW457" i="14"/>
  <c r="BE457" i="14"/>
  <c r="BF457" i="14"/>
  <c r="BC456" i="14"/>
  <c r="AI456" i="14"/>
  <c r="AW455" i="14"/>
  <c r="BE455" i="14"/>
  <c r="BF455" i="14"/>
  <c r="BC454" i="14"/>
  <c r="AI454" i="14"/>
  <c r="AW453" i="14"/>
  <c r="BE453" i="14"/>
  <c r="BF453" i="14"/>
  <c r="AI452" i="14"/>
  <c r="BC452" i="14"/>
  <c r="AW451" i="14"/>
  <c r="BE451" i="14"/>
  <c r="BF451" i="14"/>
  <c r="AI450" i="14"/>
  <c r="BC450" i="14"/>
  <c r="AW449" i="14"/>
  <c r="BE449" i="14"/>
  <c r="BF449" i="14"/>
  <c r="BC448" i="14"/>
  <c r="AI448" i="14"/>
  <c r="AW447" i="14"/>
  <c r="BE447" i="14"/>
  <c r="BF447" i="14"/>
  <c r="BC446" i="14"/>
  <c r="AI446" i="14"/>
  <c r="AW445" i="14"/>
  <c r="BE445" i="14"/>
  <c r="BF445" i="14"/>
  <c r="AI444" i="14"/>
  <c r="BC444" i="14"/>
  <c r="AW443" i="14"/>
  <c r="BE443" i="14"/>
  <c r="BF443" i="14"/>
  <c r="AI442" i="14"/>
  <c r="BC442" i="14"/>
  <c r="AW441" i="14"/>
  <c r="BE441" i="14"/>
  <c r="BF441" i="14"/>
  <c r="BC440" i="14"/>
  <c r="AI440" i="14"/>
  <c r="AW439" i="14"/>
  <c r="BE439" i="14"/>
  <c r="BF439" i="14"/>
  <c r="BC438" i="14"/>
  <c r="AI438" i="14"/>
  <c r="AW437" i="14"/>
  <c r="BE437" i="14"/>
  <c r="BF437" i="14"/>
  <c r="AI436" i="14"/>
  <c r="BC436" i="14"/>
  <c r="AW435" i="14"/>
  <c r="BE435" i="14"/>
  <c r="BF435" i="14"/>
  <c r="BC434" i="14"/>
  <c r="AI434" i="14"/>
  <c r="AW433" i="14"/>
  <c r="BE433" i="14"/>
  <c r="BF433" i="14"/>
  <c r="BC432" i="14"/>
  <c r="AI432" i="14"/>
  <c r="AW431" i="14"/>
  <c r="BE431" i="14"/>
  <c r="BF431" i="14"/>
  <c r="BC430" i="14"/>
  <c r="AI430" i="14"/>
  <c r="AW429" i="14"/>
  <c r="BE429" i="14"/>
  <c r="BF429" i="14"/>
  <c r="BC428" i="14"/>
  <c r="AI428" i="14"/>
  <c r="AW427" i="14"/>
  <c r="BE427" i="14"/>
  <c r="BF427" i="14"/>
  <c r="BC426" i="14"/>
  <c r="AI426" i="14"/>
  <c r="AW425" i="14"/>
  <c r="BE425" i="14"/>
  <c r="BF425" i="14"/>
  <c r="BC424" i="14"/>
  <c r="AI424" i="14"/>
  <c r="AW423" i="14"/>
  <c r="BE423" i="14"/>
  <c r="BF423" i="14"/>
  <c r="BC422" i="14"/>
  <c r="AI422" i="14"/>
  <c r="AW421" i="14"/>
  <c r="BE421" i="14"/>
  <c r="BF421" i="14"/>
  <c r="BC420" i="14"/>
  <c r="AI420" i="14"/>
  <c r="AW419" i="14"/>
  <c r="BE419" i="14"/>
  <c r="BF419" i="14"/>
  <c r="BC418" i="14"/>
  <c r="AI418" i="14"/>
  <c r="AW417" i="14"/>
  <c r="BE417" i="14"/>
  <c r="BF417" i="14"/>
  <c r="BC416" i="14"/>
  <c r="AI416" i="14"/>
  <c r="AW415" i="14"/>
  <c r="BE415" i="14"/>
  <c r="BF415" i="14"/>
  <c r="BC414" i="14"/>
  <c r="AI414" i="14"/>
  <c r="AW413" i="14"/>
  <c r="BE413" i="14"/>
  <c r="BF413" i="14"/>
  <c r="BC412" i="14"/>
  <c r="AI412" i="14"/>
  <c r="AW411" i="14"/>
  <c r="BE411" i="14"/>
  <c r="BF411" i="14"/>
  <c r="BC410" i="14"/>
  <c r="AI410" i="14"/>
  <c r="AW409" i="14"/>
  <c r="BE409" i="14"/>
  <c r="BF409" i="14"/>
  <c r="BC408" i="14"/>
  <c r="AI408" i="14"/>
  <c r="AW407" i="14"/>
  <c r="BE407" i="14"/>
  <c r="BF407" i="14"/>
  <c r="BC406" i="14"/>
  <c r="AI406" i="14"/>
  <c r="AW405" i="14"/>
  <c r="BE405" i="14"/>
  <c r="BF405" i="14"/>
  <c r="BC404" i="14"/>
  <c r="AI404" i="14"/>
  <c r="AW403" i="14"/>
  <c r="BE403" i="14"/>
  <c r="BF403" i="14"/>
  <c r="BC402" i="14"/>
  <c r="AI402" i="14"/>
  <c r="AW401" i="14"/>
  <c r="BE401" i="14"/>
  <c r="BF401" i="14"/>
  <c r="BC400" i="14"/>
  <c r="AI400" i="14"/>
  <c r="AW399" i="14"/>
  <c r="BE399" i="14"/>
  <c r="BF399" i="14"/>
  <c r="BC398" i="14"/>
  <c r="AI398" i="14"/>
  <c r="AW397" i="14"/>
  <c r="BE397" i="14"/>
  <c r="BF397" i="14"/>
  <c r="BC396" i="14"/>
  <c r="AI396" i="14"/>
  <c r="AW395" i="14"/>
  <c r="BE395" i="14"/>
  <c r="BF395" i="14"/>
  <c r="BC394" i="14"/>
  <c r="AI394" i="14"/>
  <c r="AW393" i="14"/>
  <c r="BE393" i="14"/>
  <c r="BF393" i="14"/>
  <c r="BC392" i="14"/>
  <c r="AI392" i="14"/>
  <c r="AW391" i="14"/>
  <c r="BE391" i="14"/>
  <c r="BF391" i="14"/>
  <c r="BC390" i="14"/>
  <c r="AI390" i="14"/>
  <c r="AW389" i="14"/>
  <c r="BE389" i="14"/>
  <c r="BF389" i="14"/>
  <c r="BC388" i="14"/>
  <c r="AI388" i="14"/>
  <c r="AW387" i="14"/>
  <c r="BE387" i="14"/>
  <c r="BF387" i="14"/>
  <c r="BC465" i="14"/>
  <c r="AI465" i="14"/>
  <c r="BC463" i="14"/>
  <c r="AI463" i="14"/>
  <c r="BF460" i="14"/>
  <c r="BC457" i="14"/>
  <c r="AI457" i="14"/>
  <c r="AZ467" i="14"/>
  <c r="AU466" i="14"/>
  <c r="L466" i="18" s="1"/>
  <c r="AX466" i="14"/>
  <c r="AZ465" i="14"/>
  <c r="AU464" i="14"/>
  <c r="L464" i="18" s="1"/>
  <c r="AX464" i="14"/>
  <c r="AZ463" i="14"/>
  <c r="AU462" i="14"/>
  <c r="L462" i="18" s="1"/>
  <c r="AX462" i="14"/>
  <c r="AZ461" i="14"/>
  <c r="AU460" i="14"/>
  <c r="L460" i="18" s="1"/>
  <c r="AX460" i="14"/>
  <c r="AZ459" i="14"/>
  <c r="AU458" i="14"/>
  <c r="L458" i="18" s="1"/>
  <c r="AX458" i="14"/>
  <c r="AZ457" i="14"/>
  <c r="AU456" i="14"/>
  <c r="L456" i="18" s="1"/>
  <c r="AX456" i="14"/>
  <c r="AZ455" i="14"/>
  <c r="AU454" i="14"/>
  <c r="L454" i="18" s="1"/>
  <c r="AX454" i="14"/>
  <c r="AZ453" i="14"/>
  <c r="AU452" i="14"/>
  <c r="L452" i="18" s="1"/>
  <c r="AX452" i="14"/>
  <c r="AZ451" i="14"/>
  <c r="AU450" i="14"/>
  <c r="L450" i="18" s="1"/>
  <c r="AX450" i="14"/>
  <c r="AZ449" i="14"/>
  <c r="AU448" i="14"/>
  <c r="L448" i="18" s="1"/>
  <c r="AX448" i="14"/>
  <c r="AZ447" i="14"/>
  <c r="AU446" i="14"/>
  <c r="L446" i="18" s="1"/>
  <c r="AX446" i="14"/>
  <c r="AZ445" i="14"/>
  <c r="AU444" i="14"/>
  <c r="L444" i="18" s="1"/>
  <c r="AX444" i="14"/>
  <c r="AZ443" i="14"/>
  <c r="AU442" i="14"/>
  <c r="L442" i="18" s="1"/>
  <c r="AX442" i="14"/>
  <c r="AZ441" i="14"/>
  <c r="AU440" i="14"/>
  <c r="L440" i="18" s="1"/>
  <c r="AX440" i="14"/>
  <c r="AZ439" i="14"/>
  <c r="AU438" i="14"/>
  <c r="L438" i="18" s="1"/>
  <c r="AX438" i="14"/>
  <c r="AZ437" i="14"/>
  <c r="AU436" i="14"/>
  <c r="L436" i="18" s="1"/>
  <c r="AX436" i="14"/>
  <c r="AZ435" i="14"/>
  <c r="AU434" i="14"/>
  <c r="L434" i="18" s="1"/>
  <c r="AX434" i="14"/>
  <c r="AZ433" i="14"/>
  <c r="AU432" i="14"/>
  <c r="L432" i="18" s="1"/>
  <c r="AX432" i="14"/>
  <c r="AZ431" i="14"/>
  <c r="AU430" i="14"/>
  <c r="L430" i="18" s="1"/>
  <c r="AX430" i="14"/>
  <c r="AZ429" i="14"/>
  <c r="AU428" i="14"/>
  <c r="L428" i="18" s="1"/>
  <c r="AX428" i="14"/>
  <c r="AZ427" i="14"/>
  <c r="AU426" i="14"/>
  <c r="L426" i="18" s="1"/>
  <c r="AX426" i="14"/>
  <c r="AZ425" i="14"/>
  <c r="AU424" i="14"/>
  <c r="L424" i="18" s="1"/>
  <c r="AX424" i="14"/>
  <c r="AZ423" i="14"/>
  <c r="AU422" i="14"/>
  <c r="L422" i="18" s="1"/>
  <c r="AX422" i="14"/>
  <c r="AZ421" i="14"/>
  <c r="AU420" i="14"/>
  <c r="L420" i="18" s="1"/>
  <c r="AX420" i="14"/>
  <c r="AZ419" i="14"/>
  <c r="AU418" i="14"/>
  <c r="L418" i="18" s="1"/>
  <c r="AX418" i="14"/>
  <c r="AZ417" i="14"/>
  <c r="AU416" i="14"/>
  <c r="L416" i="18" s="1"/>
  <c r="AX416" i="14"/>
  <c r="AZ415" i="14"/>
  <c r="AU414" i="14"/>
  <c r="L414" i="18" s="1"/>
  <c r="AX414" i="14"/>
  <c r="AZ413" i="14"/>
  <c r="AU412" i="14"/>
  <c r="L412" i="18" s="1"/>
  <c r="AX412" i="14"/>
  <c r="AZ411" i="14"/>
  <c r="AU410" i="14"/>
  <c r="AX410" i="14"/>
  <c r="AZ409" i="14"/>
  <c r="AU408" i="14"/>
  <c r="L408" i="18" s="1"/>
  <c r="AX408" i="14"/>
  <c r="AZ407" i="14"/>
  <c r="AU406" i="14"/>
  <c r="L406" i="18" s="1"/>
  <c r="AX406" i="14"/>
  <c r="AZ405" i="14"/>
  <c r="AU404" i="14"/>
  <c r="L404" i="18" s="1"/>
  <c r="AX404" i="14"/>
  <c r="AZ403" i="14"/>
  <c r="AU402" i="14"/>
  <c r="L402" i="18" s="1"/>
  <c r="AX402" i="14"/>
  <c r="AZ401" i="14"/>
  <c r="AU400" i="14"/>
  <c r="L400" i="18" s="1"/>
  <c r="AX400" i="14"/>
  <c r="AZ399" i="14"/>
  <c r="AU398" i="14"/>
  <c r="L398" i="18" s="1"/>
  <c r="AX398" i="14"/>
  <c r="AZ397" i="14"/>
  <c r="AU396" i="14"/>
  <c r="L396" i="18" s="1"/>
  <c r="AX396" i="14"/>
  <c r="AZ395" i="14"/>
  <c r="AU394" i="14"/>
  <c r="L394" i="18" s="1"/>
  <c r="AX394" i="14"/>
  <c r="AZ393" i="14"/>
  <c r="AU392" i="14"/>
  <c r="L392" i="18" s="1"/>
  <c r="AX392" i="14"/>
  <c r="AZ391" i="14"/>
  <c r="AU390" i="14"/>
  <c r="L390" i="18" s="1"/>
  <c r="AX390" i="14"/>
  <c r="AZ389" i="14"/>
  <c r="AU388" i="14"/>
  <c r="L388" i="18" s="1"/>
  <c r="AX388" i="14"/>
  <c r="AZ387" i="14"/>
  <c r="AU386" i="14"/>
  <c r="L386" i="18" s="1"/>
  <c r="AX386" i="14"/>
  <c r="AZ385" i="14"/>
  <c r="AU384" i="14"/>
  <c r="L384" i="18" s="1"/>
  <c r="AX384" i="14"/>
  <c r="AZ383" i="14"/>
  <c r="AU382" i="14"/>
  <c r="L382" i="18" s="1"/>
  <c r="AX382" i="14"/>
  <c r="AZ381" i="14"/>
  <c r="AU380" i="14"/>
  <c r="L380" i="18" s="1"/>
  <c r="AX380" i="14"/>
  <c r="AZ379" i="14"/>
  <c r="AU378" i="14"/>
  <c r="L378" i="18" s="1"/>
  <c r="AX378" i="14"/>
  <c r="AZ377" i="14"/>
  <c r="AU376" i="14"/>
  <c r="L376" i="18" s="1"/>
  <c r="AX376" i="14"/>
  <c r="AZ375" i="14"/>
  <c r="AU374" i="14"/>
  <c r="L374" i="18" s="1"/>
  <c r="AX374" i="14"/>
  <c r="AZ373" i="14"/>
  <c r="AU372" i="14"/>
  <c r="L372" i="18" s="1"/>
  <c r="AX372" i="14"/>
  <c r="AZ371" i="14"/>
  <c r="AU370" i="14"/>
  <c r="L370" i="18" s="1"/>
  <c r="AX370" i="14"/>
  <c r="BF466" i="14"/>
  <c r="AW462" i="14"/>
  <c r="BE462" i="14"/>
  <c r="AW458" i="14"/>
  <c r="BE458" i="14"/>
  <c r="BF456" i="14"/>
  <c r="AW454" i="14"/>
  <c r="BE454" i="14"/>
  <c r="BC453" i="14"/>
  <c r="AI453" i="14"/>
  <c r="BF452" i="14"/>
  <c r="BC449" i="14"/>
  <c r="AI449" i="14"/>
  <c r="BF448" i="14"/>
  <c r="BC447" i="14"/>
  <c r="AI447" i="14"/>
  <c r="BF446" i="14"/>
  <c r="BC445" i="14"/>
  <c r="AI445" i="14"/>
  <c r="AW444" i="14"/>
  <c r="BE444" i="14"/>
  <c r="BC443" i="14"/>
  <c r="AI443" i="14"/>
  <c r="BF442" i="14"/>
  <c r="AW440" i="14"/>
  <c r="BE440" i="14"/>
  <c r="AW438" i="14"/>
  <c r="BE438" i="14"/>
  <c r="BC435" i="14"/>
  <c r="AI435" i="14"/>
  <c r="BE434" i="14"/>
  <c r="AW434" i="14"/>
  <c r="BC433" i="14"/>
  <c r="AI433" i="14"/>
  <c r="BE432" i="14"/>
  <c r="AW432" i="14"/>
  <c r="BF430" i="14"/>
  <c r="BE428" i="14"/>
  <c r="AW428" i="14"/>
  <c r="BF428" i="14"/>
  <c r="BC427" i="14"/>
  <c r="AI427" i="14"/>
  <c r="BE426" i="14"/>
  <c r="AW426" i="14"/>
  <c r="BF426" i="14"/>
  <c r="BC425" i="14"/>
  <c r="AI425" i="14"/>
  <c r="BE424" i="14"/>
  <c r="AW424" i="14"/>
  <c r="BF424" i="14"/>
  <c r="BC423" i="14"/>
  <c r="AI423" i="14"/>
  <c r="BE422" i="14"/>
  <c r="AW422" i="14"/>
  <c r="BF422" i="14"/>
  <c r="BC421" i="14"/>
  <c r="AI421" i="14"/>
  <c r="BE420" i="14"/>
  <c r="AW420" i="14"/>
  <c r="BF420" i="14"/>
  <c r="BC419" i="14"/>
  <c r="AI419" i="14"/>
  <c r="BE418" i="14"/>
  <c r="AW418" i="14"/>
  <c r="BF418" i="14"/>
  <c r="BC417" i="14"/>
  <c r="AI417" i="14"/>
  <c r="BE416" i="14"/>
  <c r="AW416" i="14"/>
  <c r="BF416" i="14"/>
  <c r="BC415" i="14"/>
  <c r="AI415" i="14"/>
  <c r="BE414" i="14"/>
  <c r="AW414" i="14"/>
  <c r="BF414" i="14"/>
  <c r="BC413" i="14"/>
  <c r="AI413" i="14"/>
  <c r="BE412" i="14"/>
  <c r="AW412" i="14"/>
  <c r="BF412" i="14"/>
  <c r="BC411" i="14"/>
  <c r="AI411" i="14"/>
  <c r="BE410" i="14"/>
  <c r="AW410" i="14"/>
  <c r="BF410" i="14"/>
  <c r="BC409" i="14"/>
  <c r="AI409" i="14"/>
  <c r="BE408" i="14"/>
  <c r="AW408" i="14"/>
  <c r="BF408" i="14"/>
  <c r="BC407" i="14"/>
  <c r="AI407" i="14"/>
  <c r="BE406" i="14"/>
  <c r="AW406" i="14"/>
  <c r="BF406" i="14"/>
  <c r="BC405" i="14"/>
  <c r="AI405" i="14"/>
  <c r="BE404" i="14"/>
  <c r="AW404" i="14"/>
  <c r="BF404" i="14"/>
  <c r="BC403" i="14"/>
  <c r="AI403" i="14"/>
  <c r="BE402" i="14"/>
  <c r="AW402" i="14"/>
  <c r="BF402" i="14"/>
  <c r="BC401" i="14"/>
  <c r="AI401" i="14"/>
  <c r="BE400" i="14"/>
  <c r="AW400" i="14"/>
  <c r="BF400" i="14"/>
  <c r="BC399" i="14"/>
  <c r="AI399" i="14"/>
  <c r="BE398" i="14"/>
  <c r="AW398" i="14"/>
  <c r="BF398" i="14"/>
  <c r="BC397" i="14"/>
  <c r="AI397" i="14"/>
  <c r="BE396" i="14"/>
  <c r="AW396" i="14"/>
  <c r="BF396" i="14"/>
  <c r="BC395" i="14"/>
  <c r="AI395" i="14"/>
  <c r="BE394" i="14"/>
  <c r="AW394" i="14"/>
  <c r="BF394" i="14"/>
  <c r="BC393" i="14"/>
  <c r="AI393" i="14"/>
  <c r="BE392" i="14"/>
  <c r="AW392" i="14"/>
  <c r="BF392" i="14"/>
  <c r="BC391" i="14"/>
  <c r="AI391" i="14"/>
  <c r="BE390" i="14"/>
  <c r="AW390" i="14"/>
  <c r="BF390" i="14"/>
  <c r="BC389" i="14"/>
  <c r="AI389" i="14"/>
  <c r="BE388" i="14"/>
  <c r="AW388" i="14"/>
  <c r="BF388" i="14"/>
  <c r="BC387" i="14"/>
  <c r="AI387" i="14"/>
  <c r="BE386" i="14"/>
  <c r="AW386" i="14"/>
  <c r="BF386" i="14"/>
  <c r="BC385" i="14"/>
  <c r="AI385" i="14"/>
  <c r="BE384" i="14"/>
  <c r="AW384" i="14"/>
  <c r="BF384" i="14"/>
  <c r="BC383" i="14"/>
  <c r="AI383" i="14"/>
  <c r="BE382" i="14"/>
  <c r="AW382" i="14"/>
  <c r="BF382" i="14"/>
  <c r="BC381" i="14"/>
  <c r="AI381" i="14"/>
  <c r="BE380" i="14"/>
  <c r="AW380" i="14"/>
  <c r="BF380" i="14"/>
  <c r="BC379" i="14"/>
  <c r="AI379" i="14"/>
  <c r="BE378" i="14"/>
  <c r="AW378" i="14"/>
  <c r="BF378" i="14"/>
  <c r="BC377" i="14"/>
  <c r="AI377" i="14"/>
  <c r="BE376" i="14"/>
  <c r="AW376" i="14"/>
  <c r="BF376" i="14"/>
  <c r="BC375" i="14"/>
  <c r="AI375" i="14"/>
  <c r="BE374" i="14"/>
  <c r="AW374" i="14"/>
  <c r="BF374" i="14"/>
  <c r="BC373" i="14"/>
  <c r="AI373" i="14"/>
  <c r="BE372" i="14"/>
  <c r="AW372" i="14"/>
  <c r="BF372" i="14"/>
  <c r="BC371" i="14"/>
  <c r="AI371" i="14"/>
  <c r="BE370" i="14"/>
  <c r="AW370" i="14"/>
  <c r="BF370" i="14"/>
  <c r="BC369" i="14"/>
  <c r="AI369" i="14"/>
  <c r="BE368" i="14"/>
  <c r="AW368" i="14"/>
  <c r="BF368" i="14"/>
  <c r="BC367" i="14"/>
  <c r="AI367" i="14"/>
  <c r="BE366" i="14"/>
  <c r="AW366" i="14"/>
  <c r="BF366" i="14"/>
  <c r="BC365" i="14"/>
  <c r="AI365" i="14"/>
  <c r="BE364" i="14"/>
  <c r="AW364" i="14"/>
  <c r="BF364" i="14"/>
  <c r="BC363" i="14"/>
  <c r="AI363" i="14"/>
  <c r="BE362" i="14"/>
  <c r="AW362" i="14"/>
  <c r="BF362" i="14"/>
  <c r="BC361" i="14"/>
  <c r="AI361" i="14"/>
  <c r="BE360" i="14"/>
  <c r="AW360" i="14"/>
  <c r="BF360" i="14"/>
  <c r="BC359" i="14"/>
  <c r="AI359" i="14"/>
  <c r="BE358" i="14"/>
  <c r="AW358" i="14"/>
  <c r="BF358" i="14"/>
  <c r="BC357" i="14"/>
  <c r="AI357" i="14"/>
  <c r="BE356" i="14"/>
  <c r="AW356" i="14"/>
  <c r="BF356" i="14"/>
  <c r="BC355" i="14"/>
  <c r="AI355" i="14"/>
  <c r="BE354" i="14"/>
  <c r="AW354" i="14"/>
  <c r="BF354" i="14"/>
  <c r="BC353" i="14"/>
  <c r="AI353" i="14"/>
  <c r="BE352" i="14"/>
  <c r="AW352" i="14"/>
  <c r="BF352" i="14"/>
  <c r="BC351" i="14"/>
  <c r="AI351" i="14"/>
  <c r="BE350" i="14"/>
  <c r="AW350" i="14"/>
  <c r="BF350" i="14"/>
  <c r="BC349" i="14"/>
  <c r="AI349" i="14"/>
  <c r="BE348" i="14"/>
  <c r="AW348" i="14"/>
  <c r="BF348" i="14"/>
  <c r="BC347" i="14"/>
  <c r="AI347" i="14"/>
  <c r="BE346" i="14"/>
  <c r="AW346" i="14"/>
  <c r="BF346" i="14"/>
  <c r="BC345" i="14"/>
  <c r="AI345" i="14"/>
  <c r="BE344" i="14"/>
  <c r="AW344" i="14"/>
  <c r="BF344" i="14"/>
  <c r="BC343" i="14"/>
  <c r="AI343" i="14"/>
  <c r="BE342" i="14"/>
  <c r="AW342" i="14"/>
  <c r="BF342" i="14"/>
  <c r="BC341" i="14"/>
  <c r="AI341" i="14"/>
  <c r="AW340" i="14"/>
  <c r="BE340" i="14"/>
  <c r="BF340" i="14"/>
  <c r="BC339" i="14"/>
  <c r="AI339" i="14"/>
  <c r="AW338" i="14"/>
  <c r="BE338" i="14"/>
  <c r="BF338" i="14"/>
  <c r="BC337" i="14"/>
  <c r="AI337" i="14"/>
  <c r="AW336" i="14"/>
  <c r="BE336" i="14"/>
  <c r="BF336" i="14"/>
  <c r="BC335" i="14"/>
  <c r="AI335" i="14"/>
  <c r="AW334" i="14"/>
  <c r="BE334" i="14"/>
  <c r="BF334" i="14"/>
  <c r="BC333" i="14"/>
  <c r="AI333" i="14"/>
  <c r="AW332" i="14"/>
  <c r="BE332" i="14"/>
  <c r="BF332" i="14"/>
  <c r="BC331" i="14"/>
  <c r="AI331" i="14"/>
  <c r="AW330" i="14"/>
  <c r="BE330" i="14"/>
  <c r="BF330" i="14"/>
  <c r="AW466" i="14"/>
  <c r="BE466" i="14"/>
  <c r="BF464" i="14"/>
  <c r="BF462" i="14"/>
  <c r="BC461" i="14"/>
  <c r="AI461" i="14"/>
  <c r="AW460" i="14"/>
  <c r="BE460" i="14"/>
  <c r="BF458" i="14"/>
  <c r="BC455" i="14"/>
  <c r="AI455" i="14"/>
  <c r="BF454" i="14"/>
  <c r="AW452" i="14"/>
  <c r="BE452" i="14"/>
  <c r="AW450" i="14"/>
  <c r="BE450" i="14"/>
  <c r="BC441" i="14"/>
  <c r="AI441" i="14"/>
  <c r="BF440" i="14"/>
  <c r="BF436" i="14"/>
  <c r="BF434" i="14"/>
  <c r="BF432" i="14"/>
  <c r="BC431" i="14"/>
  <c r="AI431" i="14"/>
  <c r="BE430" i="14"/>
  <c r="AW430" i="14"/>
  <c r="BE2" i="14"/>
  <c r="AW2" i="14"/>
  <c r="AU467" i="14"/>
  <c r="AX467" i="14"/>
  <c r="AZ464" i="14"/>
  <c r="AU463" i="14"/>
  <c r="L463" i="18" s="1"/>
  <c r="AX463" i="14"/>
  <c r="AZ460" i="14"/>
  <c r="AU459" i="14"/>
  <c r="L459" i="18" s="1"/>
  <c r="AX459" i="14"/>
  <c r="AZ456" i="14"/>
  <c r="AU455" i="14"/>
  <c r="L455" i="18" s="1"/>
  <c r="AX455" i="14"/>
  <c r="AZ450" i="14"/>
  <c r="AU449" i="14"/>
  <c r="L449" i="18" s="1"/>
  <c r="AX449" i="14"/>
  <c r="AZ448" i="14"/>
  <c r="AU447" i="14"/>
  <c r="L447" i="18" s="1"/>
  <c r="AX447" i="14"/>
  <c r="AZ446" i="14"/>
  <c r="AU445" i="14"/>
  <c r="L445" i="18" s="1"/>
  <c r="AX445" i="14"/>
  <c r="AZ444" i="14"/>
  <c r="AU443" i="14"/>
  <c r="L443" i="18" s="1"/>
  <c r="AX443" i="14"/>
  <c r="AZ442" i="14"/>
  <c r="AU441" i="14"/>
  <c r="L441" i="18" s="1"/>
  <c r="AX441" i="14"/>
  <c r="AZ440" i="14"/>
  <c r="AU439" i="14"/>
  <c r="L439" i="18" s="1"/>
  <c r="AX439" i="14"/>
  <c r="AZ438" i="14"/>
  <c r="AU437" i="14"/>
  <c r="L437" i="18" s="1"/>
  <c r="AX437" i="14"/>
  <c r="AZ436" i="14"/>
  <c r="AU435" i="14"/>
  <c r="L435" i="18" s="1"/>
  <c r="AX435" i="14"/>
  <c r="AZ434" i="14"/>
  <c r="AU433" i="14"/>
  <c r="L433" i="18" s="1"/>
  <c r="AX433" i="14"/>
  <c r="AZ432" i="14"/>
  <c r="AU431" i="14"/>
  <c r="L431" i="18" s="1"/>
  <c r="AX431" i="14"/>
  <c r="AZ430" i="14"/>
  <c r="AU429" i="14"/>
  <c r="L429" i="18" s="1"/>
  <c r="AX429" i="14"/>
  <c r="AZ428" i="14"/>
  <c r="AU427" i="14"/>
  <c r="L427" i="18" s="1"/>
  <c r="AX427" i="14"/>
  <c r="AZ426" i="14"/>
  <c r="AU425" i="14"/>
  <c r="L425" i="18" s="1"/>
  <c r="AX425" i="14"/>
  <c r="AZ424" i="14"/>
  <c r="AU423" i="14"/>
  <c r="L423" i="18" s="1"/>
  <c r="AX423" i="14"/>
  <c r="AZ422" i="14"/>
  <c r="AU421" i="14"/>
  <c r="L421" i="18" s="1"/>
  <c r="AX421" i="14"/>
  <c r="AZ420" i="14"/>
  <c r="AU419" i="14"/>
  <c r="L419" i="18" s="1"/>
  <c r="AX419" i="14"/>
  <c r="AZ418" i="14"/>
  <c r="AU417" i="14"/>
  <c r="L417" i="18" s="1"/>
  <c r="AX417" i="14"/>
  <c r="AZ416" i="14"/>
  <c r="AU415" i="14"/>
  <c r="L415" i="18" s="1"/>
  <c r="AX415" i="14"/>
  <c r="AZ414" i="14"/>
  <c r="AU413" i="14"/>
  <c r="L413" i="18" s="1"/>
  <c r="AX413" i="14"/>
  <c r="AZ412" i="14"/>
  <c r="AU411" i="14"/>
  <c r="L411" i="18" s="1"/>
  <c r="AX411" i="14"/>
  <c r="AZ410" i="14"/>
  <c r="AU409" i="14"/>
  <c r="AX409" i="14"/>
  <c r="AZ408" i="14"/>
  <c r="AU407" i="14"/>
  <c r="L407" i="18" s="1"/>
  <c r="AX407" i="14"/>
  <c r="AZ406" i="14"/>
  <c r="AU405" i="14"/>
  <c r="L405" i="18" s="1"/>
  <c r="AX405" i="14"/>
  <c r="AZ404" i="14"/>
  <c r="AU403" i="14"/>
  <c r="L403" i="18" s="1"/>
  <c r="AX403" i="14"/>
  <c r="AZ402" i="14"/>
  <c r="AU401" i="14"/>
  <c r="L401" i="18" s="1"/>
  <c r="AX401" i="14"/>
  <c r="AZ400" i="14"/>
  <c r="AU399" i="14"/>
  <c r="L399" i="18" s="1"/>
  <c r="AX399" i="14"/>
  <c r="AZ398" i="14"/>
  <c r="AU397" i="14"/>
  <c r="L397" i="18" s="1"/>
  <c r="AX397" i="14"/>
  <c r="AZ396" i="14"/>
  <c r="AU395" i="14"/>
  <c r="L395" i="18" s="1"/>
  <c r="AX395" i="14"/>
  <c r="AZ394" i="14"/>
  <c r="AU393" i="14"/>
  <c r="L393" i="18" s="1"/>
  <c r="AX393" i="14"/>
  <c r="AZ392" i="14"/>
  <c r="AU391" i="14"/>
  <c r="L391" i="18" s="1"/>
  <c r="AX391" i="14"/>
  <c r="AZ390" i="14"/>
  <c r="AU389" i="14"/>
  <c r="L389" i="18" s="1"/>
  <c r="AX389" i="14"/>
  <c r="AZ388" i="14"/>
  <c r="AU387" i="14"/>
  <c r="L387" i="18" s="1"/>
  <c r="AX387" i="14"/>
  <c r="AZ386" i="14"/>
  <c r="AU385" i="14"/>
  <c r="L385" i="18" s="1"/>
  <c r="AX385" i="14"/>
  <c r="AZ384" i="14"/>
  <c r="AU383" i="14"/>
  <c r="L383" i="18" s="1"/>
  <c r="AX383" i="14"/>
  <c r="AZ382" i="14"/>
  <c r="AU381" i="14"/>
  <c r="L381" i="18" s="1"/>
  <c r="AX381" i="14"/>
  <c r="AZ380" i="14"/>
  <c r="AU379" i="14"/>
  <c r="L379" i="18" s="1"/>
  <c r="AX379" i="14"/>
  <c r="AZ378" i="14"/>
  <c r="AU377" i="14"/>
  <c r="L377" i="18" s="1"/>
  <c r="AX377" i="14"/>
  <c r="AZ376" i="14"/>
  <c r="AU375" i="14"/>
  <c r="L375" i="18" s="1"/>
  <c r="AX375" i="14"/>
  <c r="AZ374" i="14"/>
  <c r="AU373" i="14"/>
  <c r="L373" i="18" s="1"/>
  <c r="AX373" i="14"/>
  <c r="AZ372" i="14"/>
  <c r="AU371" i="14"/>
  <c r="L371" i="18" s="1"/>
  <c r="AX371" i="14"/>
  <c r="AZ370" i="14"/>
  <c r="AU369" i="14"/>
  <c r="L369" i="18" s="1"/>
  <c r="AX369" i="14"/>
  <c r="AZ368" i="14"/>
  <c r="AU367" i="14"/>
  <c r="L367" i="18" s="1"/>
  <c r="AX367" i="14"/>
  <c r="AZ366" i="14"/>
  <c r="AU365" i="14"/>
  <c r="L365" i="18" s="1"/>
  <c r="AX365" i="14"/>
  <c r="AZ364" i="14"/>
  <c r="AU363" i="14"/>
  <c r="L363" i="18" s="1"/>
  <c r="AX363" i="14"/>
  <c r="AZ362" i="14"/>
  <c r="AU361" i="14"/>
  <c r="L361" i="18" s="1"/>
  <c r="AX361" i="14"/>
  <c r="AZ360" i="14"/>
  <c r="AU359" i="14"/>
  <c r="L359" i="18" s="1"/>
  <c r="AX359" i="14"/>
  <c r="AZ358" i="14"/>
  <c r="AU357" i="14"/>
  <c r="L357" i="18" s="1"/>
  <c r="AX357" i="14"/>
  <c r="AZ356" i="14"/>
  <c r="AU355" i="14"/>
  <c r="L355" i="18" s="1"/>
  <c r="AX355" i="14"/>
  <c r="AZ354" i="14"/>
  <c r="AU353" i="14"/>
  <c r="L353" i="18" s="1"/>
  <c r="AX353" i="14"/>
  <c r="AZ352" i="14"/>
  <c r="AU351" i="14"/>
  <c r="L351" i="18" s="1"/>
  <c r="AX351" i="14"/>
  <c r="AZ350" i="14"/>
  <c r="AU349" i="14"/>
  <c r="L349" i="18" s="1"/>
  <c r="AX349" i="14"/>
  <c r="AZ348" i="14"/>
  <c r="AU347" i="14"/>
  <c r="L347" i="18" s="1"/>
  <c r="AX347" i="14"/>
  <c r="AZ346" i="14"/>
  <c r="AU345" i="14"/>
  <c r="L345" i="18" s="1"/>
  <c r="AX345" i="14"/>
  <c r="AZ344" i="14"/>
  <c r="AU343" i="14"/>
  <c r="L343" i="18" s="1"/>
  <c r="AX343" i="14"/>
  <c r="AZ342" i="14"/>
  <c r="AU341" i="14"/>
  <c r="L341" i="18" s="1"/>
  <c r="AX341" i="14"/>
  <c r="AZ340" i="14"/>
  <c r="AU339" i="14"/>
  <c r="L339" i="18" s="1"/>
  <c r="AX339" i="14"/>
  <c r="AZ338" i="14"/>
  <c r="AU337" i="14"/>
  <c r="L337" i="18" s="1"/>
  <c r="AX337" i="14"/>
  <c r="AZ336" i="14"/>
  <c r="AU335" i="14"/>
  <c r="L335" i="18" s="1"/>
  <c r="AX335" i="14"/>
  <c r="AZ334" i="14"/>
  <c r="AU333" i="14"/>
  <c r="L333" i="18" s="1"/>
  <c r="AX333" i="14"/>
  <c r="AZ332" i="14"/>
  <c r="AU331" i="14"/>
  <c r="L331" i="18" s="1"/>
  <c r="AX331" i="14"/>
  <c r="AZ330" i="14"/>
  <c r="AU329" i="14"/>
  <c r="L329" i="18" s="1"/>
  <c r="AX329" i="14"/>
  <c r="AZ328" i="14"/>
  <c r="AU327" i="14"/>
  <c r="L327" i="18" s="1"/>
  <c r="AX327" i="14"/>
  <c r="AZ326" i="14"/>
  <c r="AU325" i="14"/>
  <c r="L325" i="18" s="1"/>
  <c r="AX325" i="14"/>
  <c r="AZ324" i="14"/>
  <c r="AU323" i="14"/>
  <c r="L323" i="18" s="1"/>
  <c r="AX323" i="14"/>
  <c r="AZ322" i="14"/>
  <c r="AU321" i="14"/>
  <c r="L321" i="18" s="1"/>
  <c r="AX321" i="14"/>
  <c r="AZ320" i="14"/>
  <c r="AU319" i="14"/>
  <c r="L319" i="18" s="1"/>
  <c r="AX319" i="14"/>
  <c r="AZ318" i="14"/>
  <c r="AU317" i="14"/>
  <c r="L317" i="18" s="1"/>
  <c r="AX317" i="14"/>
  <c r="AZ316" i="14"/>
  <c r="AU315" i="14"/>
  <c r="L315" i="18" s="1"/>
  <c r="AX315" i="14"/>
  <c r="AZ314" i="14"/>
  <c r="AU313" i="14"/>
  <c r="L313" i="18" s="1"/>
  <c r="AX313" i="14"/>
  <c r="AZ312" i="14"/>
  <c r="AU311" i="14"/>
  <c r="L311" i="18" s="1"/>
  <c r="AX311" i="14"/>
  <c r="AZ310" i="14"/>
  <c r="AU309" i="14"/>
  <c r="L309" i="18" s="1"/>
  <c r="AX309" i="14"/>
  <c r="AZ308" i="14"/>
  <c r="AU307" i="14"/>
  <c r="L307" i="18" s="1"/>
  <c r="AX307" i="14"/>
  <c r="AZ306" i="14"/>
  <c r="AU305" i="14"/>
  <c r="L305" i="18" s="1"/>
  <c r="AX305" i="14"/>
  <c r="AZ304" i="14"/>
  <c r="AU303" i="14"/>
  <c r="L303" i="18" s="1"/>
  <c r="AX303" i="14"/>
  <c r="AZ302" i="14"/>
  <c r="AU301" i="14"/>
  <c r="L301" i="18" s="1"/>
  <c r="AX301" i="14"/>
  <c r="AZ300" i="14"/>
  <c r="AU299" i="14"/>
  <c r="L299" i="18" s="1"/>
  <c r="AX299" i="14"/>
  <c r="AZ298" i="14"/>
  <c r="AU297" i="14"/>
  <c r="L297" i="18" s="1"/>
  <c r="AX297" i="14"/>
  <c r="AZ296" i="14"/>
  <c r="AU295" i="14"/>
  <c r="L295" i="18" s="1"/>
  <c r="AX295" i="14"/>
  <c r="AZ294" i="14"/>
  <c r="AU293" i="14"/>
  <c r="L293" i="18" s="1"/>
  <c r="AX293" i="14"/>
  <c r="AZ292" i="14"/>
  <c r="AU291" i="14"/>
  <c r="L291" i="18" s="1"/>
  <c r="AX291" i="14"/>
  <c r="AZ290" i="14"/>
  <c r="AU289" i="14"/>
  <c r="L289" i="18" s="1"/>
  <c r="AX289" i="14"/>
  <c r="AZ288" i="14"/>
  <c r="AU287" i="14"/>
  <c r="L287" i="18" s="1"/>
  <c r="AX287" i="14"/>
  <c r="AZ286" i="14"/>
  <c r="AU285" i="14"/>
  <c r="L285" i="18" s="1"/>
  <c r="AX285" i="14"/>
  <c r="AZ284" i="14"/>
  <c r="AU283" i="14"/>
  <c r="L283" i="18" s="1"/>
  <c r="AX283" i="14"/>
  <c r="AZ282" i="14"/>
  <c r="AU281" i="14"/>
  <c r="L281" i="18" s="1"/>
  <c r="AX281" i="14"/>
  <c r="AZ280" i="14"/>
  <c r="AU279" i="14"/>
  <c r="L279" i="18" s="1"/>
  <c r="AX279" i="14"/>
  <c r="AZ278" i="14"/>
  <c r="AU277" i="14"/>
  <c r="L277" i="18" s="1"/>
  <c r="AX277" i="14"/>
  <c r="AZ276" i="14"/>
  <c r="AU275" i="14"/>
  <c r="L275" i="18" s="1"/>
  <c r="AX275" i="14"/>
  <c r="AZ274" i="14"/>
  <c r="AU273" i="14"/>
  <c r="L273" i="18" s="1"/>
  <c r="AX273" i="14"/>
  <c r="AZ272" i="14"/>
  <c r="AU271" i="14"/>
  <c r="L271" i="18" s="1"/>
  <c r="AX271" i="14"/>
  <c r="AZ270" i="14"/>
  <c r="AU269" i="14"/>
  <c r="L269" i="18" s="1"/>
  <c r="AX269" i="14"/>
  <c r="AZ268" i="14"/>
  <c r="AU267" i="14"/>
  <c r="L267" i="18" s="1"/>
  <c r="AX267" i="14"/>
  <c r="AZ266" i="14"/>
  <c r="AU265" i="14"/>
  <c r="L265" i="18" s="1"/>
  <c r="AX265" i="14"/>
  <c r="AZ264" i="14"/>
  <c r="AU263" i="14"/>
  <c r="L263" i="18" s="1"/>
  <c r="AX263" i="14"/>
  <c r="AZ262" i="14"/>
  <c r="AU261" i="14"/>
  <c r="L261" i="18" s="1"/>
  <c r="AX261" i="14"/>
  <c r="AZ260" i="14"/>
  <c r="AU259" i="14"/>
  <c r="L259" i="18" s="1"/>
  <c r="AX259" i="14"/>
  <c r="AZ258" i="14"/>
  <c r="AU257" i="14"/>
  <c r="L257" i="18" s="1"/>
  <c r="AX257" i="14"/>
  <c r="AZ256" i="14"/>
  <c r="AU255" i="14"/>
  <c r="L255" i="18" s="1"/>
  <c r="AX255" i="14"/>
  <c r="AZ254" i="14"/>
  <c r="AU253" i="14"/>
  <c r="L253" i="18" s="1"/>
  <c r="AX253" i="14"/>
  <c r="AZ252" i="14"/>
  <c r="AU251" i="14"/>
  <c r="L251" i="18" s="1"/>
  <c r="AX251" i="14"/>
  <c r="AZ250" i="14"/>
  <c r="AU249" i="14"/>
  <c r="L249" i="18" s="1"/>
  <c r="AX249" i="14"/>
  <c r="AZ248" i="14"/>
  <c r="AU247" i="14"/>
  <c r="L247" i="18" s="1"/>
  <c r="AX247" i="14"/>
  <c r="AZ246" i="14"/>
  <c r="AU245" i="14"/>
  <c r="L245" i="18" s="1"/>
  <c r="AX245" i="14"/>
  <c r="AZ244" i="14"/>
  <c r="AU243" i="14"/>
  <c r="L243" i="18" s="1"/>
  <c r="AX243" i="14"/>
  <c r="AZ242" i="14"/>
  <c r="AU241" i="14"/>
  <c r="L241" i="18" s="1"/>
  <c r="AX241" i="14"/>
  <c r="AZ240" i="14"/>
  <c r="AU239" i="14"/>
  <c r="L239" i="18" s="1"/>
  <c r="AX239" i="14"/>
  <c r="AZ238" i="14"/>
  <c r="AU237" i="14"/>
  <c r="L237" i="18" s="1"/>
  <c r="AX237" i="14"/>
  <c r="AZ236" i="14"/>
  <c r="AU235" i="14"/>
  <c r="L235" i="18" s="1"/>
  <c r="AX235" i="14"/>
  <c r="AZ234" i="14"/>
  <c r="AU233" i="14"/>
  <c r="L233" i="18" s="1"/>
  <c r="AX233" i="14"/>
  <c r="AZ232" i="14"/>
  <c r="AU231" i="14"/>
  <c r="L231" i="18" s="1"/>
  <c r="AX231" i="14"/>
  <c r="AZ230" i="14"/>
  <c r="AU229" i="14"/>
  <c r="L229" i="18" s="1"/>
  <c r="AX229" i="14"/>
  <c r="AZ228" i="14"/>
  <c r="AU227" i="14"/>
  <c r="L227" i="18" s="1"/>
  <c r="AX227" i="14"/>
  <c r="AZ226" i="14"/>
  <c r="AU225" i="14"/>
  <c r="L225" i="18" s="1"/>
  <c r="AX225" i="14"/>
  <c r="AZ224" i="14"/>
  <c r="AU223" i="14"/>
  <c r="L223" i="18" s="1"/>
  <c r="AX223" i="14"/>
  <c r="AZ222" i="14"/>
  <c r="AU221" i="14"/>
  <c r="L221" i="18" s="1"/>
  <c r="AX221" i="14"/>
  <c r="AZ220" i="14"/>
  <c r="AU219" i="14"/>
  <c r="L219" i="18" s="1"/>
  <c r="AX219" i="14"/>
  <c r="AZ218" i="14"/>
  <c r="AU217" i="14"/>
  <c r="L217" i="18" s="1"/>
  <c r="AX217" i="14"/>
  <c r="AZ216" i="14"/>
  <c r="AU215" i="14"/>
  <c r="L215" i="18" s="1"/>
  <c r="AX215" i="14"/>
  <c r="AZ214" i="14"/>
  <c r="AU213" i="14"/>
  <c r="L213" i="18" s="1"/>
  <c r="AX213" i="14"/>
  <c r="AZ212" i="14"/>
  <c r="AU211" i="14"/>
  <c r="L211" i="18" s="1"/>
  <c r="AX211" i="14"/>
  <c r="AZ210" i="14"/>
  <c r="AU209" i="14"/>
  <c r="L209" i="18" s="1"/>
  <c r="AX209" i="14"/>
  <c r="AZ208" i="14"/>
  <c r="AU207" i="14"/>
  <c r="L207" i="18" s="1"/>
  <c r="AX207" i="14"/>
  <c r="AZ206" i="14"/>
  <c r="AU205" i="14"/>
  <c r="L205" i="18" s="1"/>
  <c r="AX205" i="14"/>
  <c r="AZ204" i="14"/>
  <c r="AU203" i="14"/>
  <c r="L203" i="18" s="1"/>
  <c r="AX203" i="14"/>
  <c r="AZ202" i="14"/>
  <c r="AU201" i="14"/>
  <c r="L201" i="18" s="1"/>
  <c r="AX201" i="14"/>
  <c r="AZ200" i="14"/>
  <c r="AU199" i="14"/>
  <c r="L199" i="18" s="1"/>
  <c r="AX199" i="14"/>
  <c r="AZ198" i="14"/>
  <c r="AU197" i="14"/>
  <c r="L197" i="18" s="1"/>
  <c r="AX197" i="14"/>
  <c r="AZ196" i="14"/>
  <c r="AU195" i="14"/>
  <c r="L195" i="18" s="1"/>
  <c r="AX195" i="14"/>
  <c r="AZ194" i="14"/>
  <c r="AU193" i="14"/>
  <c r="L193" i="18" s="1"/>
  <c r="AX193" i="14"/>
  <c r="AZ192" i="14"/>
  <c r="AU191" i="14"/>
  <c r="L191" i="18" s="1"/>
  <c r="AX191" i="14"/>
  <c r="AZ190" i="14"/>
  <c r="AU189" i="14"/>
  <c r="L189" i="18" s="1"/>
  <c r="AX189" i="14"/>
  <c r="AZ188" i="14"/>
  <c r="AU187" i="14"/>
  <c r="L187" i="18" s="1"/>
  <c r="AX187" i="14"/>
  <c r="AZ186" i="14"/>
  <c r="AU185" i="14"/>
  <c r="L185" i="18" s="1"/>
  <c r="AX185" i="14"/>
  <c r="AZ184" i="14"/>
  <c r="AU183" i="14"/>
  <c r="L183" i="18" s="1"/>
  <c r="AX183" i="14"/>
  <c r="AZ182" i="14"/>
  <c r="AU181" i="14"/>
  <c r="L181" i="18" s="1"/>
  <c r="AX181" i="14"/>
  <c r="AZ180" i="14"/>
  <c r="AU179" i="14"/>
  <c r="L179" i="18" s="1"/>
  <c r="AX179" i="14"/>
  <c r="AZ178" i="14"/>
  <c r="AU177" i="14"/>
  <c r="L177" i="18" s="1"/>
  <c r="AX177" i="14"/>
  <c r="AZ176" i="14"/>
  <c r="AU175" i="14"/>
  <c r="L175" i="18" s="1"/>
  <c r="AX175" i="14"/>
  <c r="AZ174" i="14"/>
  <c r="AU173" i="14"/>
  <c r="L173" i="18" s="1"/>
  <c r="AX173" i="14"/>
  <c r="AZ172" i="14"/>
  <c r="AU171" i="14"/>
  <c r="L171" i="18" s="1"/>
  <c r="AX171" i="14"/>
  <c r="AZ170" i="14"/>
  <c r="AU169" i="14"/>
  <c r="L169" i="18" s="1"/>
  <c r="AX169" i="14"/>
  <c r="AZ168" i="14"/>
  <c r="AU167" i="14"/>
  <c r="L167" i="18" s="1"/>
  <c r="AX167" i="14"/>
  <c r="AZ166" i="14"/>
  <c r="AU165" i="14"/>
  <c r="L165" i="18" s="1"/>
  <c r="AX165" i="14"/>
  <c r="AZ164" i="14"/>
  <c r="AU163" i="14"/>
  <c r="L163" i="18" s="1"/>
  <c r="AX163" i="14"/>
  <c r="AZ162" i="14"/>
  <c r="AU161" i="14"/>
  <c r="L161" i="18" s="1"/>
  <c r="AX161" i="14"/>
  <c r="AZ160" i="14"/>
  <c r="AU159" i="14"/>
  <c r="L159" i="18" s="1"/>
  <c r="AX159" i="14"/>
  <c r="AZ158" i="14"/>
  <c r="AU157" i="14"/>
  <c r="L157" i="18" s="1"/>
  <c r="AX157" i="14"/>
  <c r="AZ156" i="14"/>
  <c r="AU155" i="14"/>
  <c r="L155" i="18" s="1"/>
  <c r="AX155" i="14"/>
  <c r="AZ154" i="14"/>
  <c r="AU153" i="14"/>
  <c r="L153" i="18" s="1"/>
  <c r="AX153" i="14"/>
  <c r="AZ152" i="14"/>
  <c r="AU151" i="14"/>
  <c r="L151" i="18" s="1"/>
  <c r="AX151" i="14"/>
  <c r="AZ150" i="14"/>
  <c r="AU149" i="14"/>
  <c r="L149" i="18" s="1"/>
  <c r="AX149" i="14"/>
  <c r="AZ148" i="14"/>
  <c r="AU147" i="14"/>
  <c r="L147" i="18" s="1"/>
  <c r="AX147" i="14"/>
  <c r="AZ146" i="14"/>
  <c r="AU145" i="14"/>
  <c r="L145" i="18" s="1"/>
  <c r="AX145" i="14"/>
  <c r="AZ144" i="14"/>
  <c r="AU143" i="14"/>
  <c r="L143" i="18" s="1"/>
  <c r="AX143" i="14"/>
  <c r="AZ142" i="14"/>
  <c r="AU141" i="14"/>
  <c r="L141" i="18" s="1"/>
  <c r="AX141" i="14"/>
  <c r="AZ140" i="14"/>
  <c r="AU139" i="14"/>
  <c r="L139" i="18" s="1"/>
  <c r="AX139" i="14"/>
  <c r="AZ138" i="14"/>
  <c r="AU137" i="14"/>
  <c r="L137" i="18" s="1"/>
  <c r="AX137" i="14"/>
  <c r="AZ136" i="14"/>
  <c r="AU135" i="14"/>
  <c r="L135" i="18" s="1"/>
  <c r="AX135" i="14"/>
  <c r="AZ134" i="14"/>
  <c r="AU133" i="14"/>
  <c r="L133" i="18" s="1"/>
  <c r="AX133" i="14"/>
  <c r="AZ132" i="14"/>
  <c r="AU131" i="14"/>
  <c r="L131" i="18" s="1"/>
  <c r="AX131" i="14"/>
  <c r="AZ130" i="14"/>
  <c r="AU129" i="14"/>
  <c r="L129" i="18" s="1"/>
  <c r="AX129" i="14"/>
  <c r="AZ128" i="14"/>
  <c r="AU127" i="14"/>
  <c r="L127" i="18" s="1"/>
  <c r="AX127" i="14"/>
  <c r="AZ126" i="14"/>
  <c r="AU125" i="14"/>
  <c r="L125" i="18" s="1"/>
  <c r="AX125" i="14"/>
  <c r="AZ124" i="14"/>
  <c r="AU123" i="14"/>
  <c r="L123" i="18" s="1"/>
  <c r="AX123" i="14"/>
  <c r="AZ122" i="14"/>
  <c r="AU121" i="14"/>
  <c r="L121" i="18" s="1"/>
  <c r="AX121" i="14"/>
  <c r="AZ120" i="14"/>
  <c r="AU119" i="14"/>
  <c r="L119" i="18" s="1"/>
  <c r="AX119" i="14"/>
  <c r="AZ118" i="14"/>
  <c r="AU117" i="14"/>
  <c r="L117" i="18" s="1"/>
  <c r="AX117" i="14"/>
  <c r="AZ116" i="14"/>
  <c r="AU115" i="14"/>
  <c r="L115" i="18" s="1"/>
  <c r="AX115" i="14"/>
  <c r="AZ114" i="14"/>
  <c r="AU113" i="14"/>
  <c r="L113" i="18" s="1"/>
  <c r="AX113" i="14"/>
  <c r="AZ112" i="14"/>
  <c r="AU111" i="14"/>
  <c r="L111" i="18" s="1"/>
  <c r="AX111" i="14"/>
  <c r="AZ110" i="14"/>
  <c r="AU109" i="14"/>
  <c r="L109" i="18" s="1"/>
  <c r="AX109" i="14"/>
  <c r="AZ108" i="14"/>
  <c r="BC386" i="14"/>
  <c r="AI386" i="14"/>
  <c r="AW385" i="14"/>
  <c r="BE385" i="14"/>
  <c r="BF385" i="14"/>
  <c r="BC384" i="14"/>
  <c r="AI384" i="14"/>
  <c r="AW383" i="14"/>
  <c r="BE383" i="14"/>
  <c r="BF383" i="14"/>
  <c r="BC382" i="14"/>
  <c r="AI382" i="14"/>
  <c r="AW381" i="14"/>
  <c r="BE381" i="14"/>
  <c r="BF381" i="14"/>
  <c r="BC380" i="14"/>
  <c r="AI380" i="14"/>
  <c r="AW379" i="14"/>
  <c r="BE379" i="14"/>
  <c r="BF379" i="14"/>
  <c r="BC378" i="14"/>
  <c r="AI378" i="14"/>
  <c r="AW377" i="14"/>
  <c r="BE377" i="14"/>
  <c r="BF377" i="14"/>
  <c r="BC376" i="14"/>
  <c r="AI376" i="14"/>
  <c r="AW375" i="14"/>
  <c r="BE375" i="14"/>
  <c r="BF375" i="14"/>
  <c r="BC374" i="14"/>
  <c r="AI374" i="14"/>
  <c r="AW373" i="14"/>
  <c r="BE373" i="14"/>
  <c r="BF373" i="14"/>
  <c r="BC372" i="14"/>
  <c r="AI372" i="14"/>
  <c r="AW371" i="14"/>
  <c r="BE371" i="14"/>
  <c r="BF371" i="14"/>
  <c r="BC370" i="14"/>
  <c r="AI370" i="14"/>
  <c r="AW369" i="14"/>
  <c r="BE369" i="14"/>
  <c r="BF369" i="14"/>
  <c r="BC368" i="14"/>
  <c r="AI368" i="14"/>
  <c r="AW367" i="14"/>
  <c r="BE367" i="14"/>
  <c r="BF367" i="14"/>
  <c r="BC366" i="14"/>
  <c r="AI366" i="14"/>
  <c r="AW365" i="14"/>
  <c r="BE365" i="14"/>
  <c r="BF365" i="14"/>
  <c r="BC364" i="14"/>
  <c r="AI364" i="14"/>
  <c r="AW363" i="14"/>
  <c r="BE363" i="14"/>
  <c r="BF363" i="14"/>
  <c r="BC362" i="14"/>
  <c r="AI362" i="14"/>
  <c r="AW361" i="14"/>
  <c r="BE361" i="14"/>
  <c r="BF361" i="14"/>
  <c r="BC360" i="14"/>
  <c r="AI360" i="14"/>
  <c r="AW359" i="14"/>
  <c r="BE359" i="14"/>
  <c r="BF359" i="14"/>
  <c r="BC358" i="14"/>
  <c r="AI358" i="14"/>
  <c r="AW357" i="14"/>
  <c r="BE357" i="14"/>
  <c r="BF357" i="14"/>
  <c r="BC356" i="14"/>
  <c r="AI356" i="14"/>
  <c r="AW355" i="14"/>
  <c r="BE355" i="14"/>
  <c r="BF355" i="14"/>
  <c r="BC354" i="14"/>
  <c r="AI354" i="14"/>
  <c r="AW353" i="14"/>
  <c r="BE353" i="14"/>
  <c r="BF353" i="14"/>
  <c r="BC352" i="14"/>
  <c r="AI352" i="14"/>
  <c r="AW351" i="14"/>
  <c r="BE351" i="14"/>
  <c r="BF351" i="14"/>
  <c r="BC350" i="14"/>
  <c r="AI350" i="14"/>
  <c r="AW349" i="14"/>
  <c r="BE349" i="14"/>
  <c r="BF349" i="14"/>
  <c r="BC348" i="14"/>
  <c r="AI348" i="14"/>
  <c r="AW347" i="14"/>
  <c r="BE347" i="14"/>
  <c r="BF347" i="14"/>
  <c r="BC346" i="14"/>
  <c r="AI346" i="14"/>
  <c r="AW345" i="14"/>
  <c r="BE345" i="14"/>
  <c r="BF345" i="14"/>
  <c r="BC344" i="14"/>
  <c r="AI344" i="14"/>
  <c r="AW343" i="14"/>
  <c r="BE343" i="14"/>
  <c r="BF343" i="14"/>
  <c r="BC342" i="14"/>
  <c r="AI342" i="14"/>
  <c r="AW341" i="14"/>
  <c r="BE341" i="14"/>
  <c r="BF341" i="14"/>
  <c r="BC340" i="14"/>
  <c r="AI340" i="14"/>
  <c r="AW339" i="14"/>
  <c r="BE339" i="14"/>
  <c r="BF339" i="14"/>
  <c r="BC338" i="14"/>
  <c r="AI338" i="14"/>
  <c r="AW337" i="14"/>
  <c r="BE337" i="14"/>
  <c r="BF337" i="14"/>
  <c r="BC336" i="14"/>
  <c r="AI336" i="14"/>
  <c r="BE335" i="14"/>
  <c r="AW335" i="14"/>
  <c r="BF335" i="14"/>
  <c r="BC334" i="14"/>
  <c r="AI334" i="14"/>
  <c r="BE333" i="14"/>
  <c r="AW333" i="14"/>
  <c r="BF333" i="14"/>
  <c r="BC332" i="14"/>
  <c r="AI332" i="14"/>
  <c r="AW331" i="14"/>
  <c r="BE331" i="14"/>
  <c r="BF331" i="14"/>
  <c r="BC330" i="14"/>
  <c r="AI330" i="14"/>
  <c r="AW329" i="14"/>
  <c r="BE329" i="14"/>
  <c r="BF329" i="14"/>
  <c r="BC328" i="14"/>
  <c r="AI328" i="14"/>
  <c r="BE327" i="14"/>
  <c r="AW327" i="14"/>
  <c r="BF327" i="14"/>
  <c r="BC326" i="14"/>
  <c r="AI326" i="14"/>
  <c r="BE325" i="14"/>
  <c r="AW325" i="14"/>
  <c r="BF325" i="14"/>
  <c r="BC324" i="14"/>
  <c r="AI324" i="14"/>
  <c r="BE323" i="14"/>
  <c r="AW323" i="14"/>
  <c r="BF323" i="14"/>
  <c r="BC322" i="14"/>
  <c r="AI322" i="14"/>
  <c r="BE321" i="14"/>
  <c r="AW321" i="14"/>
  <c r="BF321" i="14"/>
  <c r="BC320" i="14"/>
  <c r="AI320" i="14"/>
  <c r="BE319" i="14"/>
  <c r="AW319" i="14"/>
  <c r="BF319" i="14"/>
  <c r="BC318" i="14"/>
  <c r="AI318" i="14"/>
  <c r="BE317" i="14"/>
  <c r="AW317" i="14"/>
  <c r="BF317" i="14"/>
  <c r="BC316" i="14"/>
  <c r="AI316" i="14"/>
  <c r="BE315" i="14"/>
  <c r="AW315" i="14"/>
  <c r="BF315" i="14"/>
  <c r="BC314" i="14"/>
  <c r="AI314" i="14"/>
  <c r="BE313" i="14"/>
  <c r="AW313" i="14"/>
  <c r="BF313" i="14"/>
  <c r="BC312" i="14"/>
  <c r="AI312" i="14"/>
  <c r="BE311" i="14"/>
  <c r="AW311" i="14"/>
  <c r="BF311" i="14"/>
  <c r="BC310" i="14"/>
  <c r="AI310" i="14"/>
  <c r="BE309" i="14"/>
  <c r="AW309" i="14"/>
  <c r="BF309" i="14"/>
  <c r="BC308" i="14"/>
  <c r="AI308" i="14"/>
  <c r="BE307" i="14"/>
  <c r="AW307" i="14"/>
  <c r="BF307" i="14"/>
  <c r="BC306" i="14"/>
  <c r="AI306" i="14"/>
  <c r="BE305" i="14"/>
  <c r="AW305" i="14"/>
  <c r="BF305" i="14"/>
  <c r="BC304" i="14"/>
  <c r="AI304" i="14"/>
  <c r="BE303" i="14"/>
  <c r="AW303" i="14"/>
  <c r="BF303" i="14"/>
  <c r="BC302" i="14"/>
  <c r="AI302" i="14"/>
  <c r="BE301" i="14"/>
  <c r="AW301" i="14"/>
  <c r="BF301" i="14"/>
  <c r="BC300" i="14"/>
  <c r="AI300" i="14"/>
  <c r="BE299" i="14"/>
  <c r="AW299" i="14"/>
  <c r="BF299" i="14"/>
  <c r="BC298" i="14"/>
  <c r="AI298" i="14"/>
  <c r="BE297" i="14"/>
  <c r="AW297" i="14"/>
  <c r="BF297" i="14"/>
  <c r="BC296" i="14"/>
  <c r="AI296" i="14"/>
  <c r="BE295" i="14"/>
  <c r="AW295" i="14"/>
  <c r="BF295" i="14"/>
  <c r="BC294" i="14"/>
  <c r="AI294" i="14"/>
  <c r="BE293" i="14"/>
  <c r="AW293" i="14"/>
  <c r="BF293" i="14"/>
  <c r="BC292" i="14"/>
  <c r="AI292" i="14"/>
  <c r="BE291" i="14"/>
  <c r="AW291" i="14"/>
  <c r="BF291" i="14"/>
  <c r="BC290" i="14"/>
  <c r="AI290" i="14"/>
  <c r="BE289" i="14"/>
  <c r="AW289" i="14"/>
  <c r="BF289" i="14"/>
  <c r="BC288" i="14"/>
  <c r="AI288" i="14"/>
  <c r="BE287" i="14"/>
  <c r="AW287" i="14"/>
  <c r="BF287" i="14"/>
  <c r="BC286" i="14"/>
  <c r="AI286" i="14"/>
  <c r="BE285" i="14"/>
  <c r="AW285" i="14"/>
  <c r="BF285" i="14"/>
  <c r="BC284" i="14"/>
  <c r="AI284" i="14"/>
  <c r="BE283" i="14"/>
  <c r="AW283" i="14"/>
  <c r="BF283" i="14"/>
  <c r="BC282" i="14"/>
  <c r="AI282" i="14"/>
  <c r="BE281" i="14"/>
  <c r="AW281" i="14"/>
  <c r="BF281" i="14"/>
  <c r="BC280" i="14"/>
  <c r="AI280" i="14"/>
  <c r="BE279" i="14"/>
  <c r="AW279" i="14"/>
  <c r="BF279" i="14"/>
  <c r="BC278" i="14"/>
  <c r="AI278" i="14"/>
  <c r="BE277" i="14"/>
  <c r="AW277" i="14"/>
  <c r="BF277" i="14"/>
  <c r="BC276" i="14"/>
  <c r="AI276" i="14"/>
  <c r="BE275" i="14"/>
  <c r="AW275" i="14"/>
  <c r="BF275" i="14"/>
  <c r="BC274" i="14"/>
  <c r="AI274" i="14"/>
  <c r="BE273" i="14"/>
  <c r="AW273" i="14"/>
  <c r="BF273" i="14"/>
  <c r="BC272" i="14"/>
  <c r="AI272" i="14"/>
  <c r="BE271" i="14"/>
  <c r="AW271" i="14"/>
  <c r="BF271" i="14"/>
  <c r="BC270" i="14"/>
  <c r="AI270" i="14"/>
  <c r="BE269" i="14"/>
  <c r="AW269" i="14"/>
  <c r="BF269" i="14"/>
  <c r="BC268" i="14"/>
  <c r="AI268" i="14"/>
  <c r="BE267" i="14"/>
  <c r="AW267" i="14"/>
  <c r="BF267" i="14"/>
  <c r="BC266" i="14"/>
  <c r="AI266" i="14"/>
  <c r="BE265" i="14"/>
  <c r="AW265" i="14"/>
  <c r="BF265" i="14"/>
  <c r="BC264" i="14"/>
  <c r="AI264" i="14"/>
  <c r="BE263" i="14"/>
  <c r="AW263" i="14"/>
  <c r="BF263" i="14"/>
  <c r="BC262" i="14"/>
  <c r="AI262" i="14"/>
  <c r="BE261" i="14"/>
  <c r="AW261" i="14"/>
  <c r="BF261" i="14"/>
  <c r="BC260" i="14"/>
  <c r="AI260" i="14"/>
  <c r="BE259" i="14"/>
  <c r="AW259" i="14"/>
  <c r="BF259" i="14"/>
  <c r="BC258" i="14"/>
  <c r="AI258" i="14"/>
  <c r="BE257" i="14"/>
  <c r="AW257" i="14"/>
  <c r="BF257" i="14"/>
  <c r="BC256" i="14"/>
  <c r="AI256" i="14"/>
  <c r="BE255" i="14"/>
  <c r="AW255" i="14"/>
  <c r="BF255" i="14"/>
  <c r="BC254" i="14"/>
  <c r="AI254" i="14"/>
  <c r="BE253" i="14"/>
  <c r="AW253" i="14"/>
  <c r="BF253" i="14"/>
  <c r="BC252" i="14"/>
  <c r="AI252" i="14"/>
  <c r="BE251" i="14"/>
  <c r="AW251" i="14"/>
  <c r="BF251" i="14"/>
  <c r="BC250" i="14"/>
  <c r="AI250" i="14"/>
  <c r="BE249" i="14"/>
  <c r="AW249" i="14"/>
  <c r="BF249" i="14"/>
  <c r="BC248" i="14"/>
  <c r="AI248" i="14"/>
  <c r="BE247" i="14"/>
  <c r="AW247" i="14"/>
  <c r="BF247" i="14"/>
  <c r="BC246" i="14"/>
  <c r="AI246" i="14"/>
  <c r="BE245" i="14"/>
  <c r="AW245" i="14"/>
  <c r="BF245" i="14"/>
  <c r="BC244" i="14"/>
  <c r="AI244" i="14"/>
  <c r="BE243" i="14"/>
  <c r="AW243" i="14"/>
  <c r="BF243" i="14"/>
  <c r="BC242" i="14"/>
  <c r="AI242" i="14"/>
  <c r="BE241" i="14"/>
  <c r="AW241" i="14"/>
  <c r="BF241" i="14"/>
  <c r="BC240" i="14"/>
  <c r="AI240" i="14"/>
  <c r="BE239" i="14"/>
  <c r="AW239" i="14"/>
  <c r="BF239" i="14"/>
  <c r="BC238" i="14"/>
  <c r="AI238" i="14"/>
  <c r="BE237" i="14"/>
  <c r="AW237" i="14"/>
  <c r="BF237" i="14"/>
  <c r="BC236" i="14"/>
  <c r="AI236" i="14"/>
  <c r="BE235" i="14"/>
  <c r="AW235" i="14"/>
  <c r="BF235" i="14"/>
  <c r="BC234" i="14"/>
  <c r="AI234" i="14"/>
  <c r="BE233" i="14"/>
  <c r="AW233" i="14"/>
  <c r="BF233" i="14"/>
  <c r="BC232" i="14"/>
  <c r="AI232" i="14"/>
  <c r="BE231" i="14"/>
  <c r="AW231" i="14"/>
  <c r="BF231" i="14"/>
  <c r="BC230" i="14"/>
  <c r="AI230" i="14"/>
  <c r="BE229" i="14"/>
  <c r="AW229" i="14"/>
  <c r="BF229" i="14"/>
  <c r="BC228" i="14"/>
  <c r="AI228" i="14"/>
  <c r="BE227" i="14"/>
  <c r="AW227" i="14"/>
  <c r="BF227" i="14"/>
  <c r="BC226" i="14"/>
  <c r="AI226" i="14"/>
  <c r="BE225" i="14"/>
  <c r="AW225" i="14"/>
  <c r="BF225" i="14"/>
  <c r="BC224" i="14"/>
  <c r="AI224" i="14"/>
  <c r="BE223" i="14"/>
  <c r="AW223" i="14"/>
  <c r="BF223" i="14"/>
  <c r="BC222" i="14"/>
  <c r="AI222" i="14"/>
  <c r="AW221" i="14"/>
  <c r="BE221" i="14"/>
  <c r="BF221" i="14"/>
  <c r="BC220" i="14"/>
  <c r="AI220" i="14"/>
  <c r="AW219" i="14"/>
  <c r="BE219" i="14"/>
  <c r="BF219" i="14"/>
  <c r="BC218" i="14"/>
  <c r="AI218" i="14"/>
  <c r="BE217" i="14"/>
  <c r="AW217" i="14"/>
  <c r="BF217" i="14"/>
  <c r="BC216" i="14"/>
  <c r="AI216" i="14"/>
  <c r="AW215" i="14"/>
  <c r="BE215" i="14"/>
  <c r="BF215" i="14"/>
  <c r="BC214" i="14"/>
  <c r="AI214" i="14"/>
  <c r="BE213" i="14"/>
  <c r="AW213" i="14"/>
  <c r="BF213" i="14"/>
  <c r="BC212" i="14"/>
  <c r="AI212" i="14"/>
  <c r="AW211" i="14"/>
  <c r="BE211" i="14"/>
  <c r="BF211" i="14"/>
  <c r="BC210" i="14"/>
  <c r="AI210" i="14"/>
  <c r="BE209" i="14"/>
  <c r="AW209" i="14"/>
  <c r="BF209" i="14"/>
  <c r="BC208" i="14"/>
  <c r="AI208" i="14"/>
  <c r="AW207" i="14"/>
  <c r="BE207" i="14"/>
  <c r="BF207" i="14"/>
  <c r="BC206" i="14"/>
  <c r="AI206" i="14"/>
  <c r="AW205" i="14"/>
  <c r="BE205" i="14"/>
  <c r="BF205" i="14"/>
  <c r="BC204" i="14"/>
  <c r="AI204" i="14"/>
  <c r="AW203" i="14"/>
  <c r="BE203" i="14"/>
  <c r="BF203" i="14"/>
  <c r="BC202" i="14"/>
  <c r="AI202" i="14"/>
  <c r="AW201" i="14"/>
  <c r="BE201" i="14"/>
  <c r="BF201" i="14"/>
  <c r="BC200" i="14"/>
  <c r="AI200" i="14"/>
  <c r="AW199" i="14"/>
  <c r="BE199" i="14"/>
  <c r="BF199" i="14"/>
  <c r="BC198" i="14"/>
  <c r="AI198" i="14"/>
  <c r="BE197" i="14"/>
  <c r="AW197" i="14"/>
  <c r="BF197" i="14"/>
  <c r="BC196" i="14"/>
  <c r="AI196" i="14"/>
  <c r="BE195" i="14"/>
  <c r="AW195" i="14"/>
  <c r="BF195" i="14"/>
  <c r="BC194" i="14"/>
  <c r="AI194" i="14"/>
  <c r="BE193" i="14"/>
  <c r="AW193" i="14"/>
  <c r="BF193" i="14"/>
  <c r="BC192" i="14"/>
  <c r="AI192" i="14"/>
  <c r="BE191" i="14"/>
  <c r="AW191" i="14"/>
  <c r="BF191" i="14"/>
  <c r="BC190" i="14"/>
  <c r="AI190" i="14"/>
  <c r="BE189" i="14"/>
  <c r="AW189" i="14"/>
  <c r="BF189" i="14"/>
  <c r="BC188" i="14"/>
  <c r="AI188" i="14"/>
  <c r="BE187" i="14"/>
  <c r="AW187" i="14"/>
  <c r="BF187" i="14"/>
  <c r="BC186" i="14"/>
  <c r="AI186" i="14"/>
  <c r="BE185" i="14"/>
  <c r="AW185" i="14"/>
  <c r="BF185" i="14"/>
  <c r="BC184" i="14"/>
  <c r="AI184" i="14"/>
  <c r="BE183" i="14"/>
  <c r="AW183" i="14"/>
  <c r="BF183" i="14"/>
  <c r="BC182" i="14"/>
  <c r="AI182" i="14"/>
  <c r="BE181" i="14"/>
  <c r="AW181" i="14"/>
  <c r="BF181" i="14"/>
  <c r="BC180" i="14"/>
  <c r="AI180" i="14"/>
  <c r="BE179" i="14"/>
  <c r="AW179" i="14"/>
  <c r="BF179" i="14"/>
  <c r="BC178" i="14"/>
  <c r="AI178" i="14"/>
  <c r="BE177" i="14"/>
  <c r="AW177" i="14"/>
  <c r="BF177" i="14"/>
  <c r="BC176" i="14"/>
  <c r="AI176" i="14"/>
  <c r="BE175" i="14"/>
  <c r="AW175" i="14"/>
  <c r="BF175" i="14"/>
  <c r="BC174" i="14"/>
  <c r="AI174" i="14"/>
  <c r="BE173" i="14"/>
  <c r="AW173" i="14"/>
  <c r="BF173" i="14"/>
  <c r="BC172" i="14"/>
  <c r="AI172" i="14"/>
  <c r="BE171" i="14"/>
  <c r="AW171" i="14"/>
  <c r="BF171" i="14"/>
  <c r="BC170" i="14"/>
  <c r="AI170" i="14"/>
  <c r="BE169" i="14"/>
  <c r="AW169" i="14"/>
  <c r="BF169" i="14"/>
  <c r="BC168" i="14"/>
  <c r="AI168" i="14"/>
  <c r="BE167" i="14"/>
  <c r="AW167" i="14"/>
  <c r="BF167" i="14"/>
  <c r="BC166" i="14"/>
  <c r="AI166" i="14"/>
  <c r="BE165" i="14"/>
  <c r="AW165" i="14"/>
  <c r="BF165" i="14"/>
  <c r="BC164" i="14"/>
  <c r="AI164" i="14"/>
  <c r="BE163" i="14"/>
  <c r="AW163" i="14"/>
  <c r="BF163" i="14"/>
  <c r="BC162" i="14"/>
  <c r="AI162" i="14"/>
  <c r="BE161" i="14"/>
  <c r="AW161" i="14"/>
  <c r="BF161" i="14"/>
  <c r="BC160" i="14"/>
  <c r="AI160" i="14"/>
  <c r="BE159" i="14"/>
  <c r="AW159" i="14"/>
  <c r="BF159" i="14"/>
  <c r="BC158" i="14"/>
  <c r="AI158" i="14"/>
  <c r="BE157" i="14"/>
  <c r="AW157" i="14"/>
  <c r="BF157" i="14"/>
  <c r="BC156" i="14"/>
  <c r="AI156" i="14"/>
  <c r="BE155" i="14"/>
  <c r="AW155" i="14"/>
  <c r="BF155" i="14"/>
  <c r="BC154" i="14"/>
  <c r="AI154" i="14"/>
  <c r="BE153" i="14"/>
  <c r="AW153" i="14"/>
  <c r="BF153" i="14"/>
  <c r="AI152" i="14"/>
  <c r="AI148" i="14"/>
  <c r="AI144" i="14"/>
  <c r="AI140" i="14"/>
  <c r="AI136" i="14"/>
  <c r="AI132" i="14"/>
  <c r="AI128" i="14"/>
  <c r="AI124" i="14"/>
  <c r="AI120" i="14"/>
  <c r="AI116" i="14"/>
  <c r="AI112" i="14"/>
  <c r="AI108" i="14"/>
  <c r="AI104" i="14"/>
  <c r="AI100" i="14"/>
  <c r="AI96" i="14"/>
  <c r="AI92" i="14"/>
  <c r="AI90" i="14"/>
  <c r="AI88" i="14"/>
  <c r="AI84" i="14"/>
  <c r="AI80" i="14"/>
  <c r="AI76" i="14"/>
  <c r="AI72" i="14"/>
  <c r="AI68" i="14"/>
  <c r="AI64" i="14"/>
  <c r="AI60" i="14"/>
  <c r="AI56" i="14"/>
  <c r="AI52" i="14"/>
  <c r="AI48" i="14"/>
  <c r="AI44" i="14"/>
  <c r="AI40" i="14"/>
  <c r="AI36" i="14"/>
  <c r="AI32" i="14"/>
  <c r="AI28" i="14"/>
  <c r="AI24" i="14"/>
  <c r="AI20" i="14"/>
  <c r="AI16" i="14"/>
  <c r="AI12" i="14"/>
  <c r="AI8" i="14"/>
  <c r="AI4" i="14"/>
  <c r="AZ369" i="14"/>
  <c r="AU368" i="14"/>
  <c r="L368" i="18" s="1"/>
  <c r="AX368" i="14"/>
  <c r="AZ367" i="14"/>
  <c r="AU366" i="14"/>
  <c r="L366" i="18" s="1"/>
  <c r="AX366" i="14"/>
  <c r="AZ365" i="14"/>
  <c r="AU364" i="14"/>
  <c r="L364" i="18" s="1"/>
  <c r="AX364" i="14"/>
  <c r="AZ363" i="14"/>
  <c r="AU362" i="14"/>
  <c r="L362" i="18" s="1"/>
  <c r="AX362" i="14"/>
  <c r="AZ361" i="14"/>
  <c r="AU360" i="14"/>
  <c r="L360" i="18" s="1"/>
  <c r="AX360" i="14"/>
  <c r="AZ359" i="14"/>
  <c r="AU358" i="14"/>
  <c r="L358" i="18" s="1"/>
  <c r="AX358" i="14"/>
  <c r="AZ357" i="14"/>
  <c r="AU356" i="14"/>
  <c r="L356" i="18" s="1"/>
  <c r="AX356" i="14"/>
  <c r="AZ355" i="14"/>
  <c r="AU354" i="14"/>
  <c r="L354" i="18" s="1"/>
  <c r="AX354" i="14"/>
  <c r="AZ353" i="14"/>
  <c r="AU352" i="14"/>
  <c r="L352" i="18" s="1"/>
  <c r="AX352" i="14"/>
  <c r="AZ351" i="14"/>
  <c r="AU350" i="14"/>
  <c r="L350" i="18" s="1"/>
  <c r="AX350" i="14"/>
  <c r="AZ349" i="14"/>
  <c r="AU348" i="14"/>
  <c r="L348" i="18" s="1"/>
  <c r="AX348" i="14"/>
  <c r="AZ347" i="14"/>
  <c r="AU346" i="14"/>
  <c r="L346" i="18" s="1"/>
  <c r="AX346" i="14"/>
  <c r="AZ345" i="14"/>
  <c r="AU344" i="14"/>
  <c r="L344" i="18" s="1"/>
  <c r="AX344" i="14"/>
  <c r="AZ343" i="14"/>
  <c r="AU342" i="14"/>
  <c r="L342" i="18" s="1"/>
  <c r="AX342" i="14"/>
  <c r="AZ341" i="14"/>
  <c r="AU340" i="14"/>
  <c r="L340" i="18" s="1"/>
  <c r="AX340" i="14"/>
  <c r="AZ339" i="14"/>
  <c r="AU338" i="14"/>
  <c r="L338" i="18" s="1"/>
  <c r="AX338" i="14"/>
  <c r="AZ337" i="14"/>
  <c r="AU336" i="14"/>
  <c r="L336" i="18" s="1"/>
  <c r="AX336" i="14"/>
  <c r="AZ335" i="14"/>
  <c r="AU334" i="14"/>
  <c r="L334" i="18" s="1"/>
  <c r="AX334" i="14"/>
  <c r="AZ333" i="14"/>
  <c r="AU332" i="14"/>
  <c r="L332" i="18" s="1"/>
  <c r="AX332" i="14"/>
  <c r="AZ331" i="14"/>
  <c r="AU330" i="14"/>
  <c r="L330" i="18" s="1"/>
  <c r="AX330" i="14"/>
  <c r="AZ329" i="14"/>
  <c r="AU328" i="14"/>
  <c r="L328" i="18" s="1"/>
  <c r="AX328" i="14"/>
  <c r="AZ327" i="14"/>
  <c r="AU326" i="14"/>
  <c r="L326" i="18" s="1"/>
  <c r="AX326" i="14"/>
  <c r="AZ325" i="14"/>
  <c r="AU324" i="14"/>
  <c r="L324" i="18" s="1"/>
  <c r="AX324" i="14"/>
  <c r="AZ323" i="14"/>
  <c r="AU322" i="14"/>
  <c r="L322" i="18" s="1"/>
  <c r="AX322" i="14"/>
  <c r="AZ321" i="14"/>
  <c r="AU320" i="14"/>
  <c r="L320" i="18" s="1"/>
  <c r="AX320" i="14"/>
  <c r="AZ319" i="14"/>
  <c r="AU318" i="14"/>
  <c r="L318" i="18" s="1"/>
  <c r="AX318" i="14"/>
  <c r="AZ317" i="14"/>
  <c r="AU316" i="14"/>
  <c r="L316" i="18" s="1"/>
  <c r="AX316" i="14"/>
  <c r="AZ315" i="14"/>
  <c r="AU314" i="14"/>
  <c r="L314" i="18" s="1"/>
  <c r="AX314" i="14"/>
  <c r="AZ313" i="14"/>
  <c r="AU312" i="14"/>
  <c r="L312" i="18" s="1"/>
  <c r="AX312" i="14"/>
  <c r="AZ311" i="14"/>
  <c r="AU310" i="14"/>
  <c r="L310" i="18" s="1"/>
  <c r="AX310" i="14"/>
  <c r="AZ309" i="14"/>
  <c r="AU308" i="14"/>
  <c r="L308" i="18" s="1"/>
  <c r="AX308" i="14"/>
  <c r="AZ307" i="14"/>
  <c r="AU306" i="14"/>
  <c r="L306" i="18" s="1"/>
  <c r="AX306" i="14"/>
  <c r="AZ305" i="14"/>
  <c r="AU304" i="14"/>
  <c r="L304" i="18" s="1"/>
  <c r="AX304" i="14"/>
  <c r="AZ303" i="14"/>
  <c r="AU302" i="14"/>
  <c r="L302" i="18" s="1"/>
  <c r="AX302" i="14"/>
  <c r="AZ301" i="14"/>
  <c r="AU300" i="14"/>
  <c r="L300" i="18" s="1"/>
  <c r="AX300" i="14"/>
  <c r="AZ299" i="14"/>
  <c r="AU298" i="14"/>
  <c r="L298" i="18" s="1"/>
  <c r="AX298" i="14"/>
  <c r="AZ297" i="14"/>
  <c r="AU296" i="14"/>
  <c r="L296" i="18" s="1"/>
  <c r="AX296" i="14"/>
  <c r="AZ295" i="14"/>
  <c r="AU294" i="14"/>
  <c r="L294" i="18" s="1"/>
  <c r="AX294" i="14"/>
  <c r="AZ293" i="14"/>
  <c r="AU292" i="14"/>
  <c r="L292" i="18" s="1"/>
  <c r="AX292" i="14"/>
  <c r="AZ291" i="14"/>
  <c r="AU290" i="14"/>
  <c r="L290" i="18" s="1"/>
  <c r="AX290" i="14"/>
  <c r="AZ289" i="14"/>
  <c r="AU288" i="14"/>
  <c r="L288" i="18" s="1"/>
  <c r="AX288" i="14"/>
  <c r="AZ287" i="14"/>
  <c r="AU286" i="14"/>
  <c r="L286" i="18" s="1"/>
  <c r="AX286" i="14"/>
  <c r="AZ285" i="14"/>
  <c r="AU284" i="14"/>
  <c r="L284" i="18" s="1"/>
  <c r="AX284" i="14"/>
  <c r="AZ283" i="14"/>
  <c r="AU282" i="14"/>
  <c r="L282" i="18" s="1"/>
  <c r="AX282" i="14"/>
  <c r="AZ281" i="14"/>
  <c r="AU280" i="14"/>
  <c r="L280" i="18" s="1"/>
  <c r="AX280" i="14"/>
  <c r="AZ279" i="14"/>
  <c r="AU278" i="14"/>
  <c r="L278" i="18" s="1"/>
  <c r="AX278" i="14"/>
  <c r="AZ277" i="14"/>
  <c r="AU276" i="14"/>
  <c r="L276" i="18" s="1"/>
  <c r="AX276" i="14"/>
  <c r="AZ275" i="14"/>
  <c r="AU274" i="14"/>
  <c r="L274" i="18" s="1"/>
  <c r="AX274" i="14"/>
  <c r="AZ273" i="14"/>
  <c r="AU272" i="14"/>
  <c r="L272" i="18" s="1"/>
  <c r="AX272" i="14"/>
  <c r="AZ271" i="14"/>
  <c r="AU270" i="14"/>
  <c r="L270" i="18" s="1"/>
  <c r="AX270" i="14"/>
  <c r="AZ269" i="14"/>
  <c r="AU268" i="14"/>
  <c r="L268" i="18" s="1"/>
  <c r="AX268" i="14"/>
  <c r="AZ267" i="14"/>
  <c r="AU266" i="14"/>
  <c r="L266" i="18" s="1"/>
  <c r="AX266" i="14"/>
  <c r="AZ265" i="14"/>
  <c r="AU264" i="14"/>
  <c r="L264" i="18" s="1"/>
  <c r="AX264" i="14"/>
  <c r="AZ263" i="14"/>
  <c r="AU262" i="14"/>
  <c r="L262" i="18" s="1"/>
  <c r="AX262" i="14"/>
  <c r="AZ261" i="14"/>
  <c r="AU260" i="14"/>
  <c r="L260" i="18" s="1"/>
  <c r="AX260" i="14"/>
  <c r="AZ259" i="14"/>
  <c r="AU258" i="14"/>
  <c r="L258" i="18" s="1"/>
  <c r="AX258" i="14"/>
  <c r="AZ257" i="14"/>
  <c r="AU256" i="14"/>
  <c r="L256" i="18" s="1"/>
  <c r="AX256" i="14"/>
  <c r="AZ255" i="14"/>
  <c r="AU254" i="14"/>
  <c r="L254" i="18" s="1"/>
  <c r="AX254" i="14"/>
  <c r="AZ253" i="14"/>
  <c r="AU252" i="14"/>
  <c r="L252" i="18" s="1"/>
  <c r="AX252" i="14"/>
  <c r="AZ251" i="14"/>
  <c r="AU250" i="14"/>
  <c r="L250" i="18" s="1"/>
  <c r="AX250" i="14"/>
  <c r="AZ249" i="14"/>
  <c r="AU248" i="14"/>
  <c r="L248" i="18" s="1"/>
  <c r="AX248" i="14"/>
  <c r="AZ247" i="14"/>
  <c r="AU246" i="14"/>
  <c r="L246" i="18" s="1"/>
  <c r="AX246" i="14"/>
  <c r="AZ245" i="14"/>
  <c r="AU244" i="14"/>
  <c r="L244" i="18" s="1"/>
  <c r="AX244" i="14"/>
  <c r="AZ243" i="14"/>
  <c r="AU242" i="14"/>
  <c r="L242" i="18" s="1"/>
  <c r="AX242" i="14"/>
  <c r="AZ241" i="14"/>
  <c r="AU240" i="14"/>
  <c r="L240" i="18" s="1"/>
  <c r="AX240" i="14"/>
  <c r="AZ239" i="14"/>
  <c r="AU238" i="14"/>
  <c r="L238" i="18" s="1"/>
  <c r="AX238" i="14"/>
  <c r="AZ237" i="14"/>
  <c r="AU236" i="14"/>
  <c r="L236" i="18" s="1"/>
  <c r="AX236" i="14"/>
  <c r="AZ235" i="14"/>
  <c r="AU234" i="14"/>
  <c r="L234" i="18" s="1"/>
  <c r="AX234" i="14"/>
  <c r="AZ233" i="14"/>
  <c r="AU232" i="14"/>
  <c r="L232" i="18" s="1"/>
  <c r="AX232" i="14"/>
  <c r="AZ231" i="14"/>
  <c r="AU230" i="14"/>
  <c r="L230" i="18" s="1"/>
  <c r="AX230" i="14"/>
  <c r="AZ229" i="14"/>
  <c r="AU228" i="14"/>
  <c r="L228" i="18" s="1"/>
  <c r="AX228" i="14"/>
  <c r="AZ227" i="14"/>
  <c r="AU226" i="14"/>
  <c r="L226" i="18" s="1"/>
  <c r="AX226" i="14"/>
  <c r="AZ225" i="14"/>
  <c r="AU224" i="14"/>
  <c r="L224" i="18" s="1"/>
  <c r="AX224" i="14"/>
  <c r="AZ223" i="14"/>
  <c r="AU222" i="14"/>
  <c r="L222" i="18" s="1"/>
  <c r="AX222" i="14"/>
  <c r="AZ221" i="14"/>
  <c r="AU220" i="14"/>
  <c r="L220" i="18" s="1"/>
  <c r="AX220" i="14"/>
  <c r="AZ219" i="14"/>
  <c r="AU218" i="14"/>
  <c r="L218" i="18" s="1"/>
  <c r="AX218" i="14"/>
  <c r="AZ217" i="14"/>
  <c r="AU216" i="14"/>
  <c r="L216" i="18" s="1"/>
  <c r="AX216" i="14"/>
  <c r="AZ215" i="14"/>
  <c r="AU214" i="14"/>
  <c r="L214" i="18" s="1"/>
  <c r="AX214" i="14"/>
  <c r="AZ213" i="14"/>
  <c r="AU212" i="14"/>
  <c r="L212" i="18" s="1"/>
  <c r="AX212" i="14"/>
  <c r="AZ211" i="14"/>
  <c r="AU210" i="14"/>
  <c r="L210" i="18" s="1"/>
  <c r="AX210" i="14"/>
  <c r="AZ209" i="14"/>
  <c r="AU208" i="14"/>
  <c r="L208" i="18" s="1"/>
  <c r="AX208" i="14"/>
  <c r="AZ207" i="14"/>
  <c r="AU206" i="14"/>
  <c r="L206" i="18" s="1"/>
  <c r="AX206" i="14"/>
  <c r="AZ205" i="14"/>
  <c r="AU204" i="14"/>
  <c r="L204" i="18" s="1"/>
  <c r="AX204" i="14"/>
  <c r="AZ203" i="14"/>
  <c r="AU202" i="14"/>
  <c r="L202" i="18" s="1"/>
  <c r="AX202" i="14"/>
  <c r="AZ201" i="14"/>
  <c r="AU200" i="14"/>
  <c r="L200" i="18" s="1"/>
  <c r="AX200" i="14"/>
  <c r="AZ199" i="14"/>
  <c r="AU198" i="14"/>
  <c r="L198" i="18" s="1"/>
  <c r="AX198" i="14"/>
  <c r="AZ197" i="14"/>
  <c r="AU196" i="14"/>
  <c r="L196" i="18" s="1"/>
  <c r="AX196" i="14"/>
  <c r="AZ195" i="14"/>
  <c r="AU194" i="14"/>
  <c r="L194" i="18" s="1"/>
  <c r="AX194" i="14"/>
  <c r="AZ193" i="14"/>
  <c r="AU192" i="14"/>
  <c r="L192" i="18" s="1"/>
  <c r="AX192" i="14"/>
  <c r="AZ191" i="14"/>
  <c r="AU190" i="14"/>
  <c r="L190" i="18" s="1"/>
  <c r="AX190" i="14"/>
  <c r="AZ189" i="14"/>
  <c r="AU188" i="14"/>
  <c r="L188" i="18" s="1"/>
  <c r="AX188" i="14"/>
  <c r="AZ187" i="14"/>
  <c r="AU186" i="14"/>
  <c r="L186" i="18" s="1"/>
  <c r="AX186" i="14"/>
  <c r="AZ185" i="14"/>
  <c r="AU184" i="14"/>
  <c r="L184" i="18" s="1"/>
  <c r="AX184" i="14"/>
  <c r="AZ183" i="14"/>
  <c r="AU182" i="14"/>
  <c r="L182" i="18" s="1"/>
  <c r="AX182" i="14"/>
  <c r="AZ181" i="14"/>
  <c r="AU180" i="14"/>
  <c r="L180" i="18" s="1"/>
  <c r="AX180" i="14"/>
  <c r="AZ179" i="14"/>
  <c r="AU178" i="14"/>
  <c r="L178" i="18" s="1"/>
  <c r="AX178" i="14"/>
  <c r="AZ177" i="14"/>
  <c r="AU176" i="14"/>
  <c r="L176" i="18" s="1"/>
  <c r="AX176" i="14"/>
  <c r="AZ175" i="14"/>
  <c r="AU174" i="14"/>
  <c r="L174" i="18" s="1"/>
  <c r="AX174" i="14"/>
  <c r="AZ173" i="14"/>
  <c r="AU172" i="14"/>
  <c r="L172" i="18" s="1"/>
  <c r="AX172" i="14"/>
  <c r="AZ171" i="14"/>
  <c r="AU170" i="14"/>
  <c r="L170" i="18" s="1"/>
  <c r="AX170" i="14"/>
  <c r="AZ169" i="14"/>
  <c r="AU168" i="14"/>
  <c r="L168" i="18" s="1"/>
  <c r="AX168" i="14"/>
  <c r="AZ167" i="14"/>
  <c r="AU166" i="14"/>
  <c r="L166" i="18" s="1"/>
  <c r="AX166" i="14"/>
  <c r="AZ165" i="14"/>
  <c r="AU164" i="14"/>
  <c r="L164" i="18" s="1"/>
  <c r="AX164" i="14"/>
  <c r="AZ163" i="14"/>
  <c r="AU162" i="14"/>
  <c r="L162" i="18" s="1"/>
  <c r="AX162" i="14"/>
  <c r="AZ161" i="14"/>
  <c r="AU160" i="14"/>
  <c r="L160" i="18" s="1"/>
  <c r="AX160" i="14"/>
  <c r="AZ159" i="14"/>
  <c r="AU158" i="14"/>
  <c r="L158" i="18" s="1"/>
  <c r="AX158" i="14"/>
  <c r="AZ157" i="14"/>
  <c r="AU156" i="14"/>
  <c r="L156" i="18" s="1"/>
  <c r="AX156" i="14"/>
  <c r="AZ155" i="14"/>
  <c r="AU154" i="14"/>
  <c r="L154" i="18" s="1"/>
  <c r="AX154" i="14"/>
  <c r="AZ153" i="14"/>
  <c r="AU152" i="14"/>
  <c r="L152" i="18" s="1"/>
  <c r="AX152" i="14"/>
  <c r="AZ151" i="14"/>
  <c r="AU150" i="14"/>
  <c r="L150" i="18" s="1"/>
  <c r="AX150" i="14"/>
  <c r="AZ149" i="14"/>
  <c r="AU148" i="14"/>
  <c r="L148" i="18" s="1"/>
  <c r="AX148" i="14"/>
  <c r="AZ147" i="14"/>
  <c r="AU146" i="14"/>
  <c r="L146" i="18" s="1"/>
  <c r="AX146" i="14"/>
  <c r="AZ145" i="14"/>
  <c r="AU144" i="14"/>
  <c r="L144" i="18" s="1"/>
  <c r="AX144" i="14"/>
  <c r="AZ143" i="14"/>
  <c r="AU142" i="14"/>
  <c r="L142" i="18" s="1"/>
  <c r="AX142" i="14"/>
  <c r="AZ141" i="14"/>
  <c r="AU140" i="14"/>
  <c r="L140" i="18" s="1"/>
  <c r="AX140" i="14"/>
  <c r="AZ139" i="14"/>
  <c r="AU138" i="14"/>
  <c r="L138" i="18" s="1"/>
  <c r="AX138" i="14"/>
  <c r="AZ137" i="14"/>
  <c r="AU136" i="14"/>
  <c r="L136" i="18" s="1"/>
  <c r="AX136" i="14"/>
  <c r="AZ135" i="14"/>
  <c r="AU134" i="14"/>
  <c r="L134" i="18" s="1"/>
  <c r="AX134" i="14"/>
  <c r="AZ133" i="14"/>
  <c r="AU132" i="14"/>
  <c r="L132" i="18" s="1"/>
  <c r="AX132" i="14"/>
  <c r="AZ131" i="14"/>
  <c r="AU130" i="14"/>
  <c r="L130" i="18" s="1"/>
  <c r="AX130" i="14"/>
  <c r="AZ129" i="14"/>
  <c r="AU128" i="14"/>
  <c r="L128" i="18" s="1"/>
  <c r="AX128" i="14"/>
  <c r="AZ127" i="14"/>
  <c r="AU126" i="14"/>
  <c r="L126" i="18" s="1"/>
  <c r="AX126" i="14"/>
  <c r="AZ125" i="14"/>
  <c r="AU124" i="14"/>
  <c r="L124" i="18" s="1"/>
  <c r="AX124" i="14"/>
  <c r="AZ123" i="14"/>
  <c r="AU122" i="14"/>
  <c r="L122" i="18" s="1"/>
  <c r="AX122" i="14"/>
  <c r="AZ121" i="14"/>
  <c r="AU120" i="14"/>
  <c r="L120" i="18" s="1"/>
  <c r="AX120" i="14"/>
  <c r="AZ119" i="14"/>
  <c r="AU118" i="14"/>
  <c r="L118" i="18" s="1"/>
  <c r="AX118" i="14"/>
  <c r="AZ117" i="14"/>
  <c r="AU116" i="14"/>
  <c r="L116" i="18" s="1"/>
  <c r="AX116" i="14"/>
  <c r="AZ115" i="14"/>
  <c r="AU114" i="14"/>
  <c r="L114" i="18" s="1"/>
  <c r="AX114" i="14"/>
  <c r="AZ113" i="14"/>
  <c r="AU112" i="14"/>
  <c r="L112" i="18" s="1"/>
  <c r="AX112" i="14"/>
  <c r="AZ111" i="14"/>
  <c r="AU110" i="14"/>
  <c r="L110" i="18" s="1"/>
  <c r="AX110" i="14"/>
  <c r="AZ109" i="14"/>
  <c r="AU108" i="14"/>
  <c r="L108" i="18" s="1"/>
  <c r="AX108" i="14"/>
  <c r="AZ107" i="14"/>
  <c r="AU106" i="14"/>
  <c r="L106" i="18" s="1"/>
  <c r="AX106" i="14"/>
  <c r="AZ105" i="14"/>
  <c r="BC329" i="14"/>
  <c r="AI329" i="14"/>
  <c r="AW328" i="14"/>
  <c r="BE328" i="14"/>
  <c r="BF328" i="14"/>
  <c r="BC327" i="14"/>
  <c r="AI327" i="14"/>
  <c r="AW326" i="14"/>
  <c r="BE326" i="14"/>
  <c r="BF326" i="14"/>
  <c r="BC325" i="14"/>
  <c r="AI325" i="14"/>
  <c r="AW324" i="14"/>
  <c r="BE324" i="14"/>
  <c r="BF324" i="14"/>
  <c r="BC323" i="14"/>
  <c r="AI323" i="14"/>
  <c r="AW322" i="14"/>
  <c r="BE322" i="14"/>
  <c r="BF322" i="14"/>
  <c r="BC321" i="14"/>
  <c r="AI321" i="14"/>
  <c r="AW320" i="14"/>
  <c r="BE320" i="14"/>
  <c r="BF320" i="14"/>
  <c r="BC319" i="14"/>
  <c r="AI319" i="14"/>
  <c r="AW318" i="14"/>
  <c r="BE318" i="14"/>
  <c r="BF318" i="14"/>
  <c r="BC317" i="14"/>
  <c r="AI317" i="14"/>
  <c r="AW316" i="14"/>
  <c r="BE316" i="14"/>
  <c r="BF316" i="14"/>
  <c r="BC315" i="14"/>
  <c r="AI315" i="14"/>
  <c r="AW314" i="14"/>
  <c r="BE314" i="14"/>
  <c r="BF314" i="14"/>
  <c r="BC313" i="14"/>
  <c r="AI313" i="14"/>
  <c r="AW312" i="14"/>
  <c r="BE312" i="14"/>
  <c r="BF312" i="14"/>
  <c r="BC311" i="14"/>
  <c r="AI311" i="14"/>
  <c r="AW310" i="14"/>
  <c r="BE310" i="14"/>
  <c r="BF310" i="14"/>
  <c r="BC309" i="14"/>
  <c r="AI309" i="14"/>
  <c r="AW308" i="14"/>
  <c r="BE308" i="14"/>
  <c r="BF308" i="14"/>
  <c r="BC307" i="14"/>
  <c r="AI307" i="14"/>
  <c r="AW306" i="14"/>
  <c r="BE306" i="14"/>
  <c r="BF306" i="14"/>
  <c r="BC305" i="14"/>
  <c r="AI305" i="14"/>
  <c r="AW304" i="14"/>
  <c r="BE304" i="14"/>
  <c r="BF304" i="14"/>
  <c r="BC303" i="14"/>
  <c r="AI303" i="14"/>
  <c r="AW302" i="14"/>
  <c r="BE302" i="14"/>
  <c r="BF302" i="14"/>
  <c r="BC301" i="14"/>
  <c r="AI301" i="14"/>
  <c r="AW300" i="14"/>
  <c r="BE300" i="14"/>
  <c r="BF300" i="14"/>
  <c r="BC299" i="14"/>
  <c r="AI299" i="14"/>
  <c r="AW298" i="14"/>
  <c r="BE298" i="14"/>
  <c r="BF298" i="14"/>
  <c r="BC297" i="14"/>
  <c r="AI297" i="14"/>
  <c r="AW296" i="14"/>
  <c r="BE296" i="14"/>
  <c r="BF296" i="14"/>
  <c r="BC295" i="14"/>
  <c r="AI295" i="14"/>
  <c r="AW294" i="14"/>
  <c r="BE294" i="14"/>
  <c r="BF294" i="14"/>
  <c r="BC293" i="14"/>
  <c r="AI293" i="14"/>
  <c r="AW292" i="14"/>
  <c r="BE292" i="14"/>
  <c r="BF292" i="14"/>
  <c r="BC291" i="14"/>
  <c r="AI291" i="14"/>
  <c r="AW290" i="14"/>
  <c r="BE290" i="14"/>
  <c r="BF290" i="14"/>
  <c r="BC289" i="14"/>
  <c r="AI289" i="14"/>
  <c r="AW288" i="14"/>
  <c r="BE288" i="14"/>
  <c r="BF288" i="14"/>
  <c r="BC287" i="14"/>
  <c r="AI287" i="14"/>
  <c r="AW286" i="14"/>
  <c r="BE286" i="14"/>
  <c r="BF286" i="14"/>
  <c r="BC285" i="14"/>
  <c r="AI285" i="14"/>
  <c r="AW284" i="14"/>
  <c r="BE284" i="14"/>
  <c r="BF284" i="14"/>
  <c r="BC283" i="14"/>
  <c r="AI283" i="14"/>
  <c r="AW282" i="14"/>
  <c r="BE282" i="14"/>
  <c r="BF282" i="14"/>
  <c r="BC281" i="14"/>
  <c r="AI281" i="14"/>
  <c r="AW280" i="14"/>
  <c r="BE280" i="14"/>
  <c r="BF280" i="14"/>
  <c r="BC279" i="14"/>
  <c r="AI279" i="14"/>
  <c r="AW278" i="14"/>
  <c r="BE278" i="14"/>
  <c r="BF278" i="14"/>
  <c r="BC277" i="14"/>
  <c r="AI277" i="14"/>
  <c r="AW276" i="14"/>
  <c r="BE276" i="14"/>
  <c r="BF276" i="14"/>
  <c r="BC275" i="14"/>
  <c r="AI275" i="14"/>
  <c r="AW274" i="14"/>
  <c r="BE274" i="14"/>
  <c r="BF274" i="14"/>
  <c r="BC273" i="14"/>
  <c r="AI273" i="14"/>
  <c r="AW272" i="14"/>
  <c r="BE272" i="14"/>
  <c r="BF272" i="14"/>
  <c r="BC271" i="14"/>
  <c r="AI271" i="14"/>
  <c r="AW270" i="14"/>
  <c r="BE270" i="14"/>
  <c r="BF270" i="14"/>
  <c r="BC269" i="14"/>
  <c r="AI269" i="14"/>
  <c r="AW268" i="14"/>
  <c r="BE268" i="14"/>
  <c r="BF268" i="14"/>
  <c r="BC267" i="14"/>
  <c r="AI267" i="14"/>
  <c r="AW266" i="14"/>
  <c r="BE266" i="14"/>
  <c r="BF266" i="14"/>
  <c r="BC265" i="14"/>
  <c r="AI265" i="14"/>
  <c r="AW264" i="14"/>
  <c r="BE264" i="14"/>
  <c r="BF264" i="14"/>
  <c r="BC263" i="14"/>
  <c r="AI263" i="14"/>
  <c r="AW262" i="14"/>
  <c r="BE262" i="14"/>
  <c r="BF262" i="14"/>
  <c r="BC261" i="14"/>
  <c r="AI261" i="14"/>
  <c r="AW260" i="14"/>
  <c r="BE260" i="14"/>
  <c r="BF260" i="14"/>
  <c r="BC259" i="14"/>
  <c r="AI259" i="14"/>
  <c r="AW258" i="14"/>
  <c r="BE258" i="14"/>
  <c r="BF258" i="14"/>
  <c r="BC257" i="14"/>
  <c r="AI257" i="14"/>
  <c r="AW256" i="14"/>
  <c r="BE256" i="14"/>
  <c r="BF256" i="14"/>
  <c r="BC255" i="14"/>
  <c r="AI255" i="14"/>
  <c r="AW254" i="14"/>
  <c r="BE254" i="14"/>
  <c r="BF254" i="14"/>
  <c r="BC253" i="14"/>
  <c r="AI253" i="14"/>
  <c r="AW252" i="14"/>
  <c r="BE252" i="14"/>
  <c r="BF252" i="14"/>
  <c r="BC251" i="14"/>
  <c r="AI251" i="14"/>
  <c r="AW250" i="14"/>
  <c r="BE250" i="14"/>
  <c r="BF250" i="14"/>
  <c r="BC249" i="14"/>
  <c r="AI249" i="14"/>
  <c r="AW248" i="14"/>
  <c r="BE248" i="14"/>
  <c r="BF248" i="14"/>
  <c r="BC247" i="14"/>
  <c r="AI247" i="14"/>
  <c r="AW246" i="14"/>
  <c r="BE246" i="14"/>
  <c r="BF246" i="14"/>
  <c r="BC245" i="14"/>
  <c r="AI245" i="14"/>
  <c r="AW244" i="14"/>
  <c r="BE244" i="14"/>
  <c r="BF244" i="14"/>
  <c r="BC243" i="14"/>
  <c r="AI243" i="14"/>
  <c r="AW242" i="14"/>
  <c r="BE242" i="14"/>
  <c r="BF242" i="14"/>
  <c r="BC241" i="14"/>
  <c r="AI241" i="14"/>
  <c r="AW240" i="14"/>
  <c r="BE240" i="14"/>
  <c r="BF240" i="14"/>
  <c r="BC239" i="14"/>
  <c r="AI239" i="14"/>
  <c r="AW238" i="14"/>
  <c r="BE238" i="14"/>
  <c r="BF238" i="14"/>
  <c r="BC237" i="14"/>
  <c r="AI237" i="14"/>
  <c r="AW236" i="14"/>
  <c r="BE236" i="14"/>
  <c r="BF236" i="14"/>
  <c r="BC235" i="14"/>
  <c r="AI235" i="14"/>
  <c r="AW234" i="14"/>
  <c r="BE234" i="14"/>
  <c r="BF234" i="14"/>
  <c r="BC233" i="14"/>
  <c r="AI233" i="14"/>
  <c r="AW232" i="14"/>
  <c r="BE232" i="14"/>
  <c r="BF232" i="14"/>
  <c r="BC231" i="14"/>
  <c r="AI231" i="14"/>
  <c r="AW230" i="14"/>
  <c r="BE230" i="14"/>
  <c r="BF230" i="14"/>
  <c r="BC229" i="14"/>
  <c r="AI229" i="14"/>
  <c r="AW228" i="14"/>
  <c r="BE228" i="14"/>
  <c r="BF228" i="14"/>
  <c r="BC227" i="14"/>
  <c r="AI227" i="14"/>
  <c r="AW226" i="14"/>
  <c r="BE226" i="14"/>
  <c r="BF226" i="14"/>
  <c r="BC225" i="14"/>
  <c r="AI225" i="14"/>
  <c r="AW224" i="14"/>
  <c r="BE224" i="14"/>
  <c r="BF224" i="14"/>
  <c r="BC223" i="14"/>
  <c r="AI223" i="14"/>
  <c r="AW222" i="14"/>
  <c r="BE222" i="14"/>
  <c r="BF222" i="14"/>
  <c r="BC221" i="14"/>
  <c r="AI221" i="14"/>
  <c r="BE220" i="14"/>
  <c r="AW220" i="14"/>
  <c r="BF220" i="14"/>
  <c r="BC219" i="14"/>
  <c r="AI219" i="14"/>
  <c r="BE218" i="14"/>
  <c r="AW218" i="14"/>
  <c r="BF218" i="14"/>
  <c r="BC217" i="14"/>
  <c r="AI217" i="14"/>
  <c r="BE216" i="14"/>
  <c r="AW216" i="14"/>
  <c r="BF216" i="14"/>
  <c r="BC215" i="14"/>
  <c r="AI215" i="14"/>
  <c r="BE214" i="14"/>
  <c r="AW214" i="14"/>
  <c r="BF214" i="14"/>
  <c r="BC213" i="14"/>
  <c r="AI213" i="14"/>
  <c r="BE212" i="14"/>
  <c r="AW212" i="14"/>
  <c r="BF212" i="14"/>
  <c r="BC211" i="14"/>
  <c r="AI211" i="14"/>
  <c r="BE210" i="14"/>
  <c r="AW210" i="14"/>
  <c r="BF210" i="14"/>
  <c r="BC209" i="14"/>
  <c r="AI209" i="14"/>
  <c r="BE208" i="14"/>
  <c r="AW208" i="14"/>
  <c r="BF208" i="14"/>
  <c r="BC207" i="14"/>
  <c r="AI207" i="14"/>
  <c r="BE206" i="14"/>
  <c r="AW206" i="14"/>
  <c r="BF206" i="14"/>
  <c r="BC205" i="14"/>
  <c r="AI205" i="14"/>
  <c r="BE204" i="14"/>
  <c r="AW204" i="14"/>
  <c r="BF204" i="14"/>
  <c r="BC203" i="14"/>
  <c r="AI203" i="14"/>
  <c r="BE202" i="14"/>
  <c r="AW202" i="14"/>
  <c r="BF202" i="14"/>
  <c r="BC201" i="14"/>
  <c r="AI201" i="14"/>
  <c r="BE200" i="14"/>
  <c r="AW200" i="14"/>
  <c r="BF200" i="14"/>
  <c r="BC199" i="14"/>
  <c r="AI199" i="14"/>
  <c r="AW198" i="14"/>
  <c r="BE198" i="14"/>
  <c r="BF198" i="14"/>
  <c r="BC197" i="14"/>
  <c r="AI197" i="14"/>
  <c r="AW196" i="14"/>
  <c r="BE196" i="14"/>
  <c r="BF196" i="14"/>
  <c r="BC195" i="14"/>
  <c r="AI195" i="14"/>
  <c r="AW194" i="14"/>
  <c r="BE194" i="14"/>
  <c r="BF194" i="14"/>
  <c r="BC193" i="14"/>
  <c r="AI193" i="14"/>
  <c r="AW192" i="14"/>
  <c r="BE192" i="14"/>
  <c r="BF192" i="14"/>
  <c r="BC191" i="14"/>
  <c r="AI191" i="14"/>
  <c r="AW190" i="14"/>
  <c r="BE190" i="14"/>
  <c r="BF190" i="14"/>
  <c r="BC189" i="14"/>
  <c r="AI189" i="14"/>
  <c r="AW188" i="14"/>
  <c r="BE188" i="14"/>
  <c r="BF188" i="14"/>
  <c r="BC187" i="14"/>
  <c r="AI187" i="14"/>
  <c r="AW186" i="14"/>
  <c r="BE186" i="14"/>
  <c r="BF186" i="14"/>
  <c r="BC185" i="14"/>
  <c r="AI185" i="14"/>
  <c r="AW184" i="14"/>
  <c r="BE184" i="14"/>
  <c r="BF184" i="14"/>
  <c r="BC183" i="14"/>
  <c r="AI183" i="14"/>
  <c r="AW182" i="14"/>
  <c r="BE182" i="14"/>
  <c r="BF182" i="14"/>
  <c r="BC181" i="14"/>
  <c r="AI181" i="14"/>
  <c r="AW180" i="14"/>
  <c r="BE180" i="14"/>
  <c r="BF180" i="14"/>
  <c r="BC179" i="14"/>
  <c r="AI179" i="14"/>
  <c r="AW178" i="14"/>
  <c r="BE178" i="14"/>
  <c r="BF178" i="14"/>
  <c r="BC177" i="14"/>
  <c r="AI177" i="14"/>
  <c r="AW176" i="14"/>
  <c r="BE176" i="14"/>
  <c r="BF176" i="14"/>
  <c r="BC175" i="14"/>
  <c r="AI175" i="14"/>
  <c r="AW174" i="14"/>
  <c r="BE174" i="14"/>
  <c r="BF174" i="14"/>
  <c r="BC173" i="14"/>
  <c r="AI173" i="14"/>
  <c r="AW172" i="14"/>
  <c r="BE172" i="14"/>
  <c r="BF172" i="14"/>
  <c r="BC171" i="14"/>
  <c r="AI171" i="14"/>
  <c r="AW170" i="14"/>
  <c r="BE170" i="14"/>
  <c r="BF170" i="14"/>
  <c r="BC169" i="14"/>
  <c r="AI169" i="14"/>
  <c r="AW168" i="14"/>
  <c r="BE168" i="14"/>
  <c r="BF168" i="14"/>
  <c r="BC167" i="14"/>
  <c r="AI167" i="14"/>
  <c r="AW166" i="14"/>
  <c r="BE166" i="14"/>
  <c r="BF166" i="14"/>
  <c r="BC165" i="14"/>
  <c r="AI165" i="14"/>
  <c r="AW164" i="14"/>
  <c r="BE164" i="14"/>
  <c r="BF164" i="14"/>
  <c r="BC163" i="14"/>
  <c r="AI163" i="14"/>
  <c r="AW162" i="14"/>
  <c r="BE162" i="14"/>
  <c r="BF162" i="14"/>
  <c r="BC161" i="14"/>
  <c r="AI161" i="14"/>
  <c r="AW160" i="14"/>
  <c r="BE160" i="14"/>
  <c r="BF160" i="14"/>
  <c r="BC159" i="14"/>
  <c r="AI159" i="14"/>
  <c r="AW158" i="14"/>
  <c r="BE158" i="14"/>
  <c r="BF158" i="14"/>
  <c r="BC157" i="14"/>
  <c r="AI157" i="14"/>
  <c r="AW156" i="14"/>
  <c r="BE156" i="14"/>
  <c r="BF156" i="14"/>
  <c r="BC155" i="14"/>
  <c r="AI155" i="14"/>
  <c r="AW154" i="14"/>
  <c r="BE154" i="14"/>
  <c r="BF154" i="14"/>
  <c r="BC153" i="14"/>
  <c r="AI153" i="14"/>
  <c r="AW152" i="14"/>
  <c r="BE152" i="14"/>
  <c r="BF152" i="14"/>
  <c r="BC151" i="14"/>
  <c r="AI151" i="14"/>
  <c r="AW150" i="14"/>
  <c r="BE150" i="14"/>
  <c r="BF150" i="14"/>
  <c r="BC149" i="14"/>
  <c r="AI149" i="14"/>
  <c r="AW148" i="14"/>
  <c r="BE148" i="14"/>
  <c r="BF148" i="14"/>
  <c r="BC147" i="14"/>
  <c r="AI147" i="14"/>
  <c r="AW146" i="14"/>
  <c r="BE146" i="14"/>
  <c r="BF146" i="14"/>
  <c r="BC145" i="14"/>
  <c r="AI145" i="14"/>
  <c r="AW144" i="14"/>
  <c r="BE144" i="14"/>
  <c r="BF144" i="14"/>
  <c r="BC143" i="14"/>
  <c r="AI143" i="14"/>
  <c r="AW142" i="14"/>
  <c r="BE142" i="14"/>
  <c r="BF142" i="14"/>
  <c r="BC141" i="14"/>
  <c r="AI141" i="14"/>
  <c r="AW140" i="14"/>
  <c r="BE140" i="14"/>
  <c r="BF140" i="14"/>
  <c r="BC139" i="14"/>
  <c r="AI139" i="14"/>
  <c r="AW138" i="14"/>
  <c r="BE138" i="14"/>
  <c r="BF138" i="14"/>
  <c r="BC137" i="14"/>
  <c r="AI137" i="14"/>
  <c r="BE136" i="14"/>
  <c r="AW136" i="14"/>
  <c r="BF136" i="14"/>
  <c r="BC135" i="14"/>
  <c r="AI135" i="14"/>
  <c r="BE134" i="14"/>
  <c r="AW134" i="14"/>
  <c r="BF134" i="14"/>
  <c r="BC133" i="14"/>
  <c r="AI133" i="14"/>
  <c r="BE132" i="14"/>
  <c r="AW132" i="14"/>
  <c r="BF132" i="14"/>
  <c r="BC131" i="14"/>
  <c r="AI131" i="14"/>
  <c r="BE130" i="14"/>
  <c r="AW130" i="14"/>
  <c r="BF130" i="14"/>
  <c r="BC129" i="14"/>
  <c r="AI129" i="14"/>
  <c r="BE128" i="14"/>
  <c r="AW128" i="14"/>
  <c r="BF128" i="14"/>
  <c r="BC127" i="14"/>
  <c r="AI127" i="14"/>
  <c r="BE126" i="14"/>
  <c r="AW126" i="14"/>
  <c r="BF126" i="14"/>
  <c r="BC125" i="14"/>
  <c r="AI125" i="14"/>
  <c r="BE124" i="14"/>
  <c r="AW124" i="14"/>
  <c r="BF124" i="14"/>
  <c r="BC123" i="14"/>
  <c r="AI123" i="14"/>
  <c r="BE122" i="14"/>
  <c r="AW122" i="14"/>
  <c r="BF122" i="14"/>
  <c r="BC121" i="14"/>
  <c r="AI121" i="14"/>
  <c r="BE120" i="14"/>
  <c r="AW120" i="14"/>
  <c r="BF120" i="14"/>
  <c r="BC119" i="14"/>
  <c r="AI119" i="14"/>
  <c r="AW118" i="14"/>
  <c r="BE118" i="14"/>
  <c r="BF118" i="14"/>
  <c r="BC117" i="14"/>
  <c r="AI117" i="14"/>
  <c r="BE116" i="14"/>
  <c r="AW116" i="14"/>
  <c r="BF116" i="14"/>
  <c r="BC115" i="14"/>
  <c r="AI115" i="14"/>
  <c r="AW114" i="14"/>
  <c r="BE114" i="14"/>
  <c r="BF114" i="14"/>
  <c r="BC113" i="14"/>
  <c r="AI113" i="14"/>
  <c r="BE112" i="14"/>
  <c r="AW112" i="14"/>
  <c r="BF112" i="14"/>
  <c r="BC111" i="14"/>
  <c r="AI111" i="14"/>
  <c r="AW110" i="14"/>
  <c r="BE110" i="14"/>
  <c r="BF110" i="14"/>
  <c r="BC109" i="14"/>
  <c r="AI109" i="14"/>
  <c r="BE108" i="14"/>
  <c r="AW108" i="14"/>
  <c r="BF108" i="14"/>
  <c r="BC107" i="14"/>
  <c r="AI107" i="14"/>
  <c r="AW106" i="14"/>
  <c r="BE106" i="14"/>
  <c r="BF106" i="14"/>
  <c r="BC105" i="14"/>
  <c r="AI105" i="14"/>
  <c r="BE104" i="14"/>
  <c r="AW104" i="14"/>
  <c r="BF104" i="14"/>
  <c r="BC103" i="14"/>
  <c r="AI103" i="14"/>
  <c r="AW102" i="14"/>
  <c r="BE102" i="14"/>
  <c r="BF102" i="14"/>
  <c r="BC101" i="14"/>
  <c r="AI101" i="14"/>
  <c r="BE100" i="14"/>
  <c r="AW100" i="14"/>
  <c r="BF100" i="14"/>
  <c r="BC99" i="14"/>
  <c r="AI99" i="14"/>
  <c r="AW98" i="14"/>
  <c r="BE98" i="14"/>
  <c r="BF98" i="14"/>
  <c r="BC97" i="14"/>
  <c r="AI97" i="14"/>
  <c r="BE96" i="14"/>
  <c r="AW96" i="14"/>
  <c r="BF96" i="14"/>
  <c r="BC95" i="14"/>
  <c r="AI95" i="14"/>
  <c r="AW94" i="14"/>
  <c r="BE94" i="14"/>
  <c r="BF94" i="14"/>
  <c r="BC93" i="14"/>
  <c r="AI93" i="14"/>
  <c r="BE92" i="14"/>
  <c r="AW92" i="14"/>
  <c r="BF92" i="14"/>
  <c r="BC91" i="14"/>
  <c r="AI91" i="14"/>
  <c r="AW90" i="14"/>
  <c r="BE90" i="14"/>
  <c r="BF90" i="14"/>
  <c r="BC89" i="14"/>
  <c r="AI89" i="14"/>
  <c r="BE88" i="14"/>
  <c r="AW88" i="14"/>
  <c r="BF88" i="14"/>
  <c r="BC87" i="14"/>
  <c r="AI87" i="14"/>
  <c r="AW86" i="14"/>
  <c r="BE86" i="14"/>
  <c r="BF86" i="14"/>
  <c r="BC85" i="14"/>
  <c r="AI85" i="14"/>
  <c r="AW84" i="14"/>
  <c r="BE84" i="14"/>
  <c r="BF84" i="14"/>
  <c r="BC83" i="14"/>
  <c r="AI83" i="14"/>
  <c r="AW82" i="14"/>
  <c r="BE82" i="14"/>
  <c r="BF82" i="14"/>
  <c r="BC81" i="14"/>
  <c r="AI81" i="14"/>
  <c r="AW80" i="14"/>
  <c r="BE80" i="14"/>
  <c r="BF80" i="14"/>
  <c r="BC79" i="14"/>
  <c r="AI79" i="14"/>
  <c r="AW78" i="14"/>
  <c r="BE78" i="14"/>
  <c r="BF78" i="14"/>
  <c r="BC77" i="14"/>
  <c r="AI77" i="14"/>
  <c r="AW76" i="14"/>
  <c r="BE76" i="14"/>
  <c r="BF76" i="14"/>
  <c r="BC75" i="14"/>
  <c r="AI75" i="14"/>
  <c r="AW74" i="14"/>
  <c r="BE74" i="14"/>
  <c r="BF74" i="14"/>
  <c r="BC73" i="14"/>
  <c r="AI73" i="14"/>
  <c r="AW72" i="14"/>
  <c r="BE72" i="14"/>
  <c r="BF72" i="14"/>
  <c r="BC71" i="14"/>
  <c r="AI71" i="14"/>
  <c r="AW70" i="14"/>
  <c r="BE70" i="14"/>
  <c r="BF70" i="14"/>
  <c r="BC69" i="14"/>
  <c r="AI69" i="14"/>
  <c r="AW68" i="14"/>
  <c r="BE68" i="14"/>
  <c r="BF68" i="14"/>
  <c r="BC67" i="14"/>
  <c r="AI67" i="14"/>
  <c r="BE66" i="14"/>
  <c r="AW66" i="14"/>
  <c r="BF66" i="14"/>
  <c r="BC65" i="14"/>
  <c r="AI65" i="14"/>
  <c r="BE64" i="14"/>
  <c r="AW64" i="14"/>
  <c r="BF64" i="14"/>
  <c r="BC63" i="14"/>
  <c r="AI63" i="14"/>
  <c r="AW62" i="14"/>
  <c r="BE62" i="14"/>
  <c r="BF62" i="14"/>
  <c r="BC61" i="14"/>
  <c r="AI61" i="14"/>
  <c r="AW60" i="14"/>
  <c r="BE60" i="14"/>
  <c r="BF60" i="14"/>
  <c r="BC59" i="14"/>
  <c r="AI59" i="14"/>
  <c r="BE58" i="14"/>
  <c r="AW58" i="14"/>
  <c r="BF58" i="14"/>
  <c r="BC57" i="14"/>
  <c r="AI57" i="14"/>
  <c r="AW56" i="14"/>
  <c r="BE56" i="14"/>
  <c r="BF56" i="14"/>
  <c r="BC55" i="14"/>
  <c r="AI55" i="14"/>
  <c r="BE54" i="14"/>
  <c r="AW54" i="14"/>
  <c r="BF54" i="14"/>
  <c r="BC53" i="14"/>
  <c r="AI53" i="14"/>
  <c r="BE52" i="14"/>
  <c r="AW52" i="14"/>
  <c r="BF52" i="14"/>
  <c r="BC51" i="14"/>
  <c r="AI51" i="14"/>
  <c r="BE50" i="14"/>
  <c r="AW50" i="14"/>
  <c r="BF50" i="14"/>
  <c r="BC49" i="14"/>
  <c r="AI49" i="14"/>
  <c r="AW48" i="14"/>
  <c r="BE48" i="14"/>
  <c r="BF48" i="14"/>
  <c r="BC47" i="14"/>
  <c r="AI47" i="14"/>
  <c r="BE46" i="14"/>
  <c r="AW46" i="14"/>
  <c r="BF46" i="14"/>
  <c r="BC45" i="14"/>
  <c r="AI45" i="14"/>
  <c r="BE44" i="14"/>
  <c r="AW44" i="14"/>
  <c r="BF44" i="14"/>
  <c r="BC43" i="14"/>
  <c r="AI43" i="14"/>
  <c r="BE42" i="14"/>
  <c r="AW42" i="14"/>
  <c r="BF42" i="14"/>
  <c r="BC41" i="14"/>
  <c r="AI41" i="14"/>
  <c r="BE40" i="14"/>
  <c r="AW40" i="14"/>
  <c r="BF40" i="14"/>
  <c r="BC39" i="14"/>
  <c r="AI39" i="14"/>
  <c r="BE38" i="14"/>
  <c r="AW38" i="14"/>
  <c r="BF38" i="14"/>
  <c r="BC37" i="14"/>
  <c r="AI37" i="14"/>
  <c r="BE36" i="14"/>
  <c r="AW36" i="14"/>
  <c r="BF36" i="14"/>
  <c r="BC35" i="14"/>
  <c r="AI35" i="14"/>
  <c r="BE34" i="14"/>
  <c r="AW34" i="14"/>
  <c r="BF34" i="14"/>
  <c r="BC33" i="14"/>
  <c r="AI33" i="14"/>
  <c r="BE32" i="14"/>
  <c r="AW32" i="14"/>
  <c r="BF32" i="14"/>
  <c r="BC31" i="14"/>
  <c r="AI31" i="14"/>
  <c r="BE30" i="14"/>
  <c r="AW30" i="14"/>
  <c r="BF30" i="14"/>
  <c r="BC29" i="14"/>
  <c r="AI29" i="14"/>
  <c r="BE28" i="14"/>
  <c r="AW28" i="14"/>
  <c r="BF28" i="14"/>
  <c r="BC27" i="14"/>
  <c r="AI27" i="14"/>
  <c r="BE26" i="14"/>
  <c r="AW26" i="14"/>
  <c r="BF26" i="14"/>
  <c r="BC25" i="14"/>
  <c r="AI25" i="14"/>
  <c r="BE24" i="14"/>
  <c r="AW24" i="14"/>
  <c r="BF24" i="14"/>
  <c r="BC23" i="14"/>
  <c r="AI23" i="14"/>
  <c r="BE22" i="14"/>
  <c r="AW22" i="14"/>
  <c r="BF22" i="14"/>
  <c r="BC21" i="14"/>
  <c r="AI21" i="14"/>
  <c r="BE20" i="14"/>
  <c r="AW20" i="14"/>
  <c r="BF20" i="14"/>
  <c r="BC19" i="14"/>
  <c r="AI19" i="14"/>
  <c r="BE18" i="14"/>
  <c r="AW18" i="14"/>
  <c r="BF18" i="14"/>
  <c r="BC17" i="14"/>
  <c r="AI17" i="14"/>
  <c r="BE16" i="14"/>
  <c r="AW16" i="14"/>
  <c r="BF16" i="14"/>
  <c r="BC15" i="14"/>
  <c r="AI15" i="14"/>
  <c r="BE14" i="14"/>
  <c r="AW14" i="14"/>
  <c r="BF14" i="14"/>
  <c r="BC13" i="14"/>
  <c r="AI13" i="14"/>
  <c r="BE12" i="14"/>
  <c r="AW12" i="14"/>
  <c r="BF12" i="14"/>
  <c r="BC11" i="14"/>
  <c r="AI11" i="14"/>
  <c r="BE10" i="14"/>
  <c r="AW10" i="14"/>
  <c r="BF10" i="14"/>
  <c r="BC9" i="14"/>
  <c r="AI9" i="14"/>
  <c r="BE8" i="14"/>
  <c r="AW8" i="14"/>
  <c r="BF8" i="14"/>
  <c r="BC7" i="14"/>
  <c r="AI7" i="14"/>
  <c r="BE6" i="14"/>
  <c r="AW6" i="14"/>
  <c r="BF6" i="14"/>
  <c r="BC5" i="14"/>
  <c r="AI5" i="14"/>
  <c r="BE4" i="14"/>
  <c r="AW4" i="14"/>
  <c r="BF4" i="14"/>
  <c r="BC3" i="14"/>
  <c r="AI3" i="14"/>
  <c r="AU107" i="14"/>
  <c r="L107" i="18" s="1"/>
  <c r="AX107" i="14"/>
  <c r="AZ106" i="14"/>
  <c r="AU105" i="14"/>
  <c r="L105" i="18" s="1"/>
  <c r="AX105" i="14"/>
  <c r="AZ104" i="14"/>
  <c r="AU103" i="14"/>
  <c r="L103" i="18" s="1"/>
  <c r="AX103" i="14"/>
  <c r="AZ102" i="14"/>
  <c r="AU101" i="14"/>
  <c r="L101" i="18" s="1"/>
  <c r="AX101" i="14"/>
  <c r="AZ100" i="14"/>
  <c r="AU99" i="14"/>
  <c r="L99" i="18" s="1"/>
  <c r="AX99" i="14"/>
  <c r="AZ98" i="14"/>
  <c r="AU97" i="14"/>
  <c r="L97" i="18" s="1"/>
  <c r="AX97" i="14"/>
  <c r="AZ96" i="14"/>
  <c r="AU95" i="14"/>
  <c r="L95" i="18" s="1"/>
  <c r="AX95" i="14"/>
  <c r="AZ94" i="14"/>
  <c r="AU93" i="14"/>
  <c r="L93" i="18" s="1"/>
  <c r="AX93" i="14"/>
  <c r="AZ92" i="14"/>
  <c r="AU91" i="14"/>
  <c r="L91" i="18" s="1"/>
  <c r="AX91" i="14"/>
  <c r="AZ90" i="14"/>
  <c r="AU89" i="14"/>
  <c r="L89" i="18" s="1"/>
  <c r="AX89" i="14"/>
  <c r="AZ88" i="14"/>
  <c r="AU87" i="14"/>
  <c r="L87" i="18" s="1"/>
  <c r="AX87" i="14"/>
  <c r="AZ86" i="14"/>
  <c r="AU85" i="14"/>
  <c r="L85" i="18" s="1"/>
  <c r="AX85" i="14"/>
  <c r="AZ84" i="14"/>
  <c r="AU83" i="14"/>
  <c r="L83" i="18" s="1"/>
  <c r="AX83" i="14"/>
  <c r="AZ82" i="14"/>
  <c r="AU81" i="14"/>
  <c r="L81" i="18" s="1"/>
  <c r="AX81" i="14"/>
  <c r="AZ80" i="14"/>
  <c r="AU79" i="14"/>
  <c r="L79" i="18" s="1"/>
  <c r="AX79" i="14"/>
  <c r="AZ78" i="14"/>
  <c r="AU77" i="14"/>
  <c r="L77" i="18" s="1"/>
  <c r="AX77" i="14"/>
  <c r="AZ76" i="14"/>
  <c r="AU75" i="14"/>
  <c r="L75" i="18" s="1"/>
  <c r="AX75" i="14"/>
  <c r="AZ74" i="14"/>
  <c r="AU73" i="14"/>
  <c r="L73" i="18" s="1"/>
  <c r="AX73" i="14"/>
  <c r="AZ72" i="14"/>
  <c r="AU71" i="14"/>
  <c r="L71" i="18" s="1"/>
  <c r="AX71" i="14"/>
  <c r="AZ70" i="14"/>
  <c r="AU69" i="14"/>
  <c r="L69" i="18" s="1"/>
  <c r="AX69" i="14"/>
  <c r="AZ68" i="14"/>
  <c r="AU67" i="14"/>
  <c r="L67" i="18" s="1"/>
  <c r="AX67" i="14"/>
  <c r="AZ66" i="14"/>
  <c r="AU65" i="14"/>
  <c r="L65" i="18" s="1"/>
  <c r="AX65" i="14"/>
  <c r="AZ64" i="14"/>
  <c r="AU63" i="14"/>
  <c r="L63" i="18" s="1"/>
  <c r="AX63" i="14"/>
  <c r="AZ62" i="14"/>
  <c r="AU61" i="14"/>
  <c r="L61" i="18" s="1"/>
  <c r="AX61" i="14"/>
  <c r="AZ60" i="14"/>
  <c r="AU59" i="14"/>
  <c r="L59" i="18" s="1"/>
  <c r="AX59" i="14"/>
  <c r="AZ58" i="14"/>
  <c r="AU57" i="14"/>
  <c r="L57" i="18" s="1"/>
  <c r="AX57" i="14"/>
  <c r="AZ56" i="14"/>
  <c r="AU55" i="14"/>
  <c r="L55" i="18" s="1"/>
  <c r="AX55" i="14"/>
  <c r="AZ54" i="14"/>
  <c r="AU53" i="14"/>
  <c r="L53" i="18" s="1"/>
  <c r="AX53" i="14"/>
  <c r="AZ52" i="14"/>
  <c r="AU51" i="14"/>
  <c r="L51" i="18" s="1"/>
  <c r="AX51" i="14"/>
  <c r="AZ50" i="14"/>
  <c r="AU49" i="14"/>
  <c r="L49" i="18" s="1"/>
  <c r="AX49" i="14"/>
  <c r="AZ48" i="14"/>
  <c r="AU47" i="14"/>
  <c r="L47" i="18" s="1"/>
  <c r="AX47" i="14"/>
  <c r="AZ46" i="14"/>
  <c r="AU45" i="14"/>
  <c r="L45" i="18" s="1"/>
  <c r="AX45" i="14"/>
  <c r="AZ44" i="14"/>
  <c r="AU43" i="14"/>
  <c r="L43" i="18" s="1"/>
  <c r="AX43" i="14"/>
  <c r="AZ42" i="14"/>
  <c r="AU41" i="14"/>
  <c r="L41" i="18" s="1"/>
  <c r="AX41" i="14"/>
  <c r="AZ40" i="14"/>
  <c r="AU39" i="14"/>
  <c r="L39" i="18" s="1"/>
  <c r="AX39" i="14"/>
  <c r="AZ38" i="14"/>
  <c r="AU37" i="14"/>
  <c r="L37" i="18" s="1"/>
  <c r="AX37" i="14"/>
  <c r="AZ36" i="14"/>
  <c r="AU35" i="14"/>
  <c r="L35" i="18" s="1"/>
  <c r="AX35" i="14"/>
  <c r="AZ34" i="14"/>
  <c r="AU33" i="14"/>
  <c r="L33" i="18" s="1"/>
  <c r="AX33" i="14"/>
  <c r="AZ32" i="14"/>
  <c r="AU31" i="14"/>
  <c r="L31" i="18" s="1"/>
  <c r="AX31" i="14"/>
  <c r="AZ30" i="14"/>
  <c r="AU29" i="14"/>
  <c r="L29" i="18" s="1"/>
  <c r="AX29" i="14"/>
  <c r="AZ28" i="14"/>
  <c r="AU27" i="14"/>
  <c r="L27" i="18" s="1"/>
  <c r="AX27" i="14"/>
  <c r="AZ26" i="14"/>
  <c r="AU25" i="14"/>
  <c r="L25" i="18" s="1"/>
  <c r="AX25" i="14"/>
  <c r="AZ24" i="14"/>
  <c r="AU23" i="14"/>
  <c r="L23" i="18" s="1"/>
  <c r="AX23" i="14"/>
  <c r="AZ22" i="14"/>
  <c r="AU21" i="14"/>
  <c r="L21" i="18" s="1"/>
  <c r="AX21" i="14"/>
  <c r="AZ20" i="14"/>
  <c r="AU19" i="14"/>
  <c r="L19" i="18" s="1"/>
  <c r="AX19" i="14"/>
  <c r="AZ18" i="14"/>
  <c r="AU17" i="14"/>
  <c r="L17" i="18" s="1"/>
  <c r="AX17" i="14"/>
  <c r="AZ16" i="14"/>
  <c r="AU15" i="14"/>
  <c r="L15" i="18" s="1"/>
  <c r="AX15" i="14"/>
  <c r="AZ14" i="14"/>
  <c r="AU13" i="14"/>
  <c r="L13" i="18" s="1"/>
  <c r="AX13" i="14"/>
  <c r="AZ12" i="14"/>
  <c r="AU11" i="14"/>
  <c r="L11" i="18" s="1"/>
  <c r="AX11" i="14"/>
  <c r="AZ10" i="14"/>
  <c r="AU9" i="14"/>
  <c r="L9" i="18" s="1"/>
  <c r="AX9" i="14"/>
  <c r="AZ8" i="14"/>
  <c r="AU7" i="14"/>
  <c r="L7" i="18" s="1"/>
  <c r="AX7" i="14"/>
  <c r="AZ6" i="14"/>
  <c r="AU5" i="14"/>
  <c r="L5" i="18" s="1"/>
  <c r="AX5" i="14"/>
  <c r="AZ4" i="14"/>
  <c r="AU3" i="14"/>
  <c r="L3" i="18" s="1"/>
  <c r="AX3" i="14"/>
  <c r="BC152" i="14"/>
  <c r="BE151" i="14"/>
  <c r="AW151" i="14"/>
  <c r="BF151" i="14"/>
  <c r="BC150" i="14"/>
  <c r="BE149" i="14"/>
  <c r="AW149" i="14"/>
  <c r="BF149" i="14"/>
  <c r="BC148" i="14"/>
  <c r="BE147" i="14"/>
  <c r="AW147" i="14"/>
  <c r="BF147" i="14"/>
  <c r="BC146" i="14"/>
  <c r="BE145" i="14"/>
  <c r="AW145" i="14"/>
  <c r="BF145" i="14"/>
  <c r="BC144" i="14"/>
  <c r="BE143" i="14"/>
  <c r="AW143" i="14"/>
  <c r="BF143" i="14"/>
  <c r="BC142" i="14"/>
  <c r="BE141" i="14"/>
  <c r="AW141" i="14"/>
  <c r="BF141" i="14"/>
  <c r="BC140" i="14"/>
  <c r="BE139" i="14"/>
  <c r="AW139" i="14"/>
  <c r="BF139" i="14"/>
  <c r="BC138" i="14"/>
  <c r="BE137" i="14"/>
  <c r="AW137" i="14"/>
  <c r="BF137" i="14"/>
  <c r="BC136" i="14"/>
  <c r="AW135" i="14"/>
  <c r="BE135" i="14"/>
  <c r="BF135" i="14"/>
  <c r="BC134" i="14"/>
  <c r="AW133" i="14"/>
  <c r="BE133" i="14"/>
  <c r="BF133" i="14"/>
  <c r="BC132" i="14"/>
  <c r="AW131" i="14"/>
  <c r="BE131" i="14"/>
  <c r="BF131" i="14"/>
  <c r="BC130" i="14"/>
  <c r="AW129" i="14"/>
  <c r="BE129" i="14"/>
  <c r="BF129" i="14"/>
  <c r="BC128" i="14"/>
  <c r="AW127" i="14"/>
  <c r="BE127" i="14"/>
  <c r="BF127" i="14"/>
  <c r="BC126" i="14"/>
  <c r="AW125" i="14"/>
  <c r="BE125" i="14"/>
  <c r="BF125" i="14"/>
  <c r="BC124" i="14"/>
  <c r="AW123" i="14"/>
  <c r="BE123" i="14"/>
  <c r="BF123" i="14"/>
  <c r="BC122" i="14"/>
  <c r="AW121" i="14"/>
  <c r="BE121" i="14"/>
  <c r="BF121" i="14"/>
  <c r="BC120" i="14"/>
  <c r="AW119" i="14"/>
  <c r="BE119" i="14"/>
  <c r="BF119" i="14"/>
  <c r="BC118" i="14"/>
  <c r="AW117" i="14"/>
  <c r="BE117" i="14"/>
  <c r="BF117" i="14"/>
  <c r="BC116" i="14"/>
  <c r="AW115" i="14"/>
  <c r="BE115" i="14"/>
  <c r="BF115" i="14"/>
  <c r="BC114" i="14"/>
  <c r="AW113" i="14"/>
  <c r="BE113" i="14"/>
  <c r="BF113" i="14"/>
  <c r="BC112" i="14"/>
  <c r="AW111" i="14"/>
  <c r="BE111" i="14"/>
  <c r="BF111" i="14"/>
  <c r="BC110" i="14"/>
  <c r="AW109" i="14"/>
  <c r="BE109" i="14"/>
  <c r="BF109" i="14"/>
  <c r="BC108" i="14"/>
  <c r="AW107" i="14"/>
  <c r="BE107" i="14"/>
  <c r="BF107" i="14"/>
  <c r="BC106" i="14"/>
  <c r="AW105" i="14"/>
  <c r="BE105" i="14"/>
  <c r="BF105" i="14"/>
  <c r="BC104" i="14"/>
  <c r="AW103" i="14"/>
  <c r="BE103" i="14"/>
  <c r="BF103" i="14"/>
  <c r="BC102" i="14"/>
  <c r="AW101" i="14"/>
  <c r="BE101" i="14"/>
  <c r="BF101" i="14"/>
  <c r="BC100" i="14"/>
  <c r="AW99" i="14"/>
  <c r="BE99" i="14"/>
  <c r="BF99" i="14"/>
  <c r="BC98" i="14"/>
  <c r="AW97" i="14"/>
  <c r="BE97" i="14"/>
  <c r="BF97" i="14"/>
  <c r="BC96" i="14"/>
  <c r="AW95" i="14"/>
  <c r="BE95" i="14"/>
  <c r="BF95" i="14"/>
  <c r="BC94" i="14"/>
  <c r="AW93" i="14"/>
  <c r="BE93" i="14"/>
  <c r="BF93" i="14"/>
  <c r="BC92" i="14"/>
  <c r="AW91" i="14"/>
  <c r="BE91" i="14"/>
  <c r="BF91" i="14"/>
  <c r="BC90" i="14"/>
  <c r="AW89" i="14"/>
  <c r="BE89" i="14"/>
  <c r="BF89" i="14"/>
  <c r="BC88" i="14"/>
  <c r="AW87" i="14"/>
  <c r="BE87" i="14"/>
  <c r="BF87" i="14"/>
  <c r="BC86" i="14"/>
  <c r="BE85" i="14"/>
  <c r="AW85" i="14"/>
  <c r="BF85" i="14"/>
  <c r="BC84" i="14"/>
  <c r="AW83" i="14"/>
  <c r="BE83" i="14"/>
  <c r="BF83" i="14"/>
  <c r="BC82" i="14"/>
  <c r="AW81" i="14"/>
  <c r="BE81" i="14"/>
  <c r="BF81" i="14"/>
  <c r="BC80" i="14"/>
  <c r="AW79" i="14"/>
  <c r="BE79" i="14"/>
  <c r="BF79" i="14"/>
  <c r="BC78" i="14"/>
  <c r="AW77" i="14"/>
  <c r="BE77" i="14"/>
  <c r="BF77" i="14"/>
  <c r="BC76" i="14"/>
  <c r="BE75" i="14"/>
  <c r="AW75" i="14"/>
  <c r="BF75" i="14"/>
  <c r="BC74" i="14"/>
  <c r="AW73" i="14"/>
  <c r="BE73" i="14"/>
  <c r="BF73" i="14"/>
  <c r="BC72" i="14"/>
  <c r="AW71" i="14"/>
  <c r="BE71" i="14"/>
  <c r="BF71" i="14"/>
  <c r="BC70" i="14"/>
  <c r="BE69" i="14"/>
  <c r="AW69" i="14"/>
  <c r="BF69" i="14"/>
  <c r="BC68" i="14"/>
  <c r="AW67" i="14"/>
  <c r="BE67" i="14"/>
  <c r="BF67" i="14"/>
  <c r="BC66" i="14"/>
  <c r="AW65" i="14"/>
  <c r="BE65" i="14"/>
  <c r="BF65" i="14"/>
  <c r="BC64" i="14"/>
  <c r="AW63" i="14"/>
  <c r="BE63" i="14"/>
  <c r="BF63" i="14"/>
  <c r="BC62" i="14"/>
  <c r="AW61" i="14"/>
  <c r="BE61" i="14"/>
  <c r="BF61" i="14"/>
  <c r="BC60" i="14"/>
  <c r="AW59" i="14"/>
  <c r="BE59" i="14"/>
  <c r="BF59" i="14"/>
  <c r="BC58" i="14"/>
  <c r="AW57" i="14"/>
  <c r="BE57" i="14"/>
  <c r="BF57" i="14"/>
  <c r="BC56" i="14"/>
  <c r="AW55" i="14"/>
  <c r="BE55" i="14"/>
  <c r="BF55" i="14"/>
  <c r="BC54" i="14"/>
  <c r="AW53" i="14"/>
  <c r="BE53" i="14"/>
  <c r="BF53" i="14"/>
  <c r="BC52" i="14"/>
  <c r="BE51" i="14"/>
  <c r="AW51" i="14"/>
  <c r="BF51" i="14"/>
  <c r="BC50" i="14"/>
  <c r="AW49" i="14"/>
  <c r="BE49" i="14"/>
  <c r="BF49" i="14"/>
  <c r="BC48" i="14"/>
  <c r="AW47" i="14"/>
  <c r="BE47" i="14"/>
  <c r="BF47" i="14"/>
  <c r="BC46" i="14"/>
  <c r="AW45" i="14"/>
  <c r="BE45" i="14"/>
  <c r="BF45" i="14"/>
  <c r="BC44" i="14"/>
  <c r="BE43" i="14"/>
  <c r="AW43" i="14"/>
  <c r="BF43" i="14"/>
  <c r="BC42" i="14"/>
  <c r="AW41" i="14"/>
  <c r="BE41" i="14"/>
  <c r="BF41" i="14"/>
  <c r="BC40" i="14"/>
  <c r="AW39" i="14"/>
  <c r="BE39" i="14"/>
  <c r="BF39" i="14"/>
  <c r="BC38" i="14"/>
  <c r="AW37" i="14"/>
  <c r="BE37" i="14"/>
  <c r="BF37" i="14"/>
  <c r="BC36" i="14"/>
  <c r="BE35" i="14"/>
  <c r="AW35" i="14"/>
  <c r="BF35" i="14"/>
  <c r="BC34" i="14"/>
  <c r="BE33" i="14"/>
  <c r="AW33" i="14"/>
  <c r="BF33" i="14"/>
  <c r="BC32" i="14"/>
  <c r="BE31" i="14"/>
  <c r="AW31" i="14"/>
  <c r="BF31" i="14"/>
  <c r="BC30" i="14"/>
  <c r="BE29" i="14"/>
  <c r="AW29" i="14"/>
  <c r="BF29" i="14"/>
  <c r="BC28" i="14"/>
  <c r="BE27" i="14"/>
  <c r="AW27" i="14"/>
  <c r="BF27" i="14"/>
  <c r="BC26" i="14"/>
  <c r="BE25" i="14"/>
  <c r="AW25" i="14"/>
  <c r="BF25" i="14"/>
  <c r="BC24" i="14"/>
  <c r="BE23" i="14"/>
  <c r="AW23" i="14"/>
  <c r="BF23" i="14"/>
  <c r="BC22" i="14"/>
  <c r="BE21" i="14"/>
  <c r="AW21" i="14"/>
  <c r="BF21" i="14"/>
  <c r="BC20" i="14"/>
  <c r="BE19" i="14"/>
  <c r="AW19" i="14"/>
  <c r="BF19" i="14"/>
  <c r="BC18" i="14"/>
  <c r="BE17" i="14"/>
  <c r="AW17" i="14"/>
  <c r="BF17" i="14"/>
  <c r="BC16" i="14"/>
  <c r="BE15" i="14"/>
  <c r="AW15" i="14"/>
  <c r="BF15" i="14"/>
  <c r="BC14" i="14"/>
  <c r="BE13" i="14"/>
  <c r="AW13" i="14"/>
  <c r="BF13" i="14"/>
  <c r="BC12" i="14"/>
  <c r="BE11" i="14"/>
  <c r="AW11" i="14"/>
  <c r="BF11" i="14"/>
  <c r="BC10" i="14"/>
  <c r="BE9" i="14"/>
  <c r="AW9" i="14"/>
  <c r="BF9" i="14"/>
  <c r="BC8" i="14"/>
  <c r="BE7" i="14"/>
  <c r="AW7" i="14"/>
  <c r="BF7" i="14"/>
  <c r="BC6" i="14"/>
  <c r="BE5" i="14"/>
  <c r="AW5" i="14"/>
  <c r="BF5" i="14"/>
  <c r="BC4" i="14"/>
  <c r="BE3" i="14"/>
  <c r="AW3" i="14"/>
  <c r="BF3" i="14"/>
  <c r="AU104" i="14"/>
  <c r="L104" i="18" s="1"/>
  <c r="AX104" i="14"/>
  <c r="AZ103" i="14"/>
  <c r="AU102" i="14"/>
  <c r="L102" i="18" s="1"/>
  <c r="AX102" i="14"/>
  <c r="AZ101" i="14"/>
  <c r="AU100" i="14"/>
  <c r="L100" i="18" s="1"/>
  <c r="AX100" i="14"/>
  <c r="AZ99" i="14"/>
  <c r="AU98" i="14"/>
  <c r="L98" i="18" s="1"/>
  <c r="AX98" i="14"/>
  <c r="AZ97" i="14"/>
  <c r="AU96" i="14"/>
  <c r="L96" i="18" s="1"/>
  <c r="AX96" i="14"/>
  <c r="AZ95" i="14"/>
  <c r="AU94" i="14"/>
  <c r="L94" i="18" s="1"/>
  <c r="AX94" i="14"/>
  <c r="AZ93" i="14"/>
  <c r="AU92" i="14"/>
  <c r="L92" i="18" s="1"/>
  <c r="AX92" i="14"/>
  <c r="AZ91" i="14"/>
  <c r="AU90" i="14"/>
  <c r="L90" i="18" s="1"/>
  <c r="AX90" i="14"/>
  <c r="AZ89" i="14"/>
  <c r="AU88" i="14"/>
  <c r="L88" i="18" s="1"/>
  <c r="AX88" i="14"/>
  <c r="AZ87" i="14"/>
  <c r="AU86" i="14"/>
  <c r="L86" i="18" s="1"/>
  <c r="AX86" i="14"/>
  <c r="AZ85" i="14"/>
  <c r="AU84" i="14"/>
  <c r="L84" i="18" s="1"/>
  <c r="AX84" i="14"/>
  <c r="AZ83" i="14"/>
  <c r="AU82" i="14"/>
  <c r="L82" i="18" s="1"/>
  <c r="AX82" i="14"/>
  <c r="AZ81" i="14"/>
  <c r="AU80" i="14"/>
  <c r="L80" i="18" s="1"/>
  <c r="AX80" i="14"/>
  <c r="AZ79" i="14"/>
  <c r="AU78" i="14"/>
  <c r="L78" i="18" s="1"/>
  <c r="AX78" i="14"/>
  <c r="AZ77" i="14"/>
  <c r="AU76" i="14"/>
  <c r="L76" i="18" s="1"/>
  <c r="AX76" i="14"/>
  <c r="AZ75" i="14"/>
  <c r="AU74" i="14"/>
  <c r="L74" i="18" s="1"/>
  <c r="AX74" i="14"/>
  <c r="AZ73" i="14"/>
  <c r="AU72" i="14"/>
  <c r="L72" i="18" s="1"/>
  <c r="AX72" i="14"/>
  <c r="AZ71" i="14"/>
  <c r="AU70" i="14"/>
  <c r="L70" i="18" s="1"/>
  <c r="AX70" i="14"/>
  <c r="AZ69" i="14"/>
  <c r="AU68" i="14"/>
  <c r="L68" i="18" s="1"/>
  <c r="AX68" i="14"/>
  <c r="AZ67" i="14"/>
  <c r="AU66" i="14"/>
  <c r="L66" i="18" s="1"/>
  <c r="AX66" i="14"/>
  <c r="AZ65" i="14"/>
  <c r="AU64" i="14"/>
  <c r="L64" i="18" s="1"/>
  <c r="AX64" i="14"/>
  <c r="AZ63" i="14"/>
  <c r="AU62" i="14"/>
  <c r="L62" i="18" s="1"/>
  <c r="AX62" i="14"/>
  <c r="AZ61" i="14"/>
  <c r="AU60" i="14"/>
  <c r="L60" i="18" s="1"/>
  <c r="AX60" i="14"/>
  <c r="AZ59" i="14"/>
  <c r="AU58" i="14"/>
  <c r="L58" i="18" s="1"/>
  <c r="AX58" i="14"/>
  <c r="AZ57" i="14"/>
  <c r="AU56" i="14"/>
  <c r="L56" i="18" s="1"/>
  <c r="AX56" i="14"/>
  <c r="AZ55" i="14"/>
  <c r="AU54" i="14"/>
  <c r="L54" i="18" s="1"/>
  <c r="AX54" i="14"/>
  <c r="AZ53" i="14"/>
  <c r="AU52" i="14"/>
  <c r="L52" i="18" s="1"/>
  <c r="AX52" i="14"/>
  <c r="AZ51" i="14"/>
  <c r="AU50" i="14"/>
  <c r="L50" i="18" s="1"/>
  <c r="AX50" i="14"/>
  <c r="AZ49" i="14"/>
  <c r="AU48" i="14"/>
  <c r="L48" i="18" s="1"/>
  <c r="AX48" i="14"/>
  <c r="AZ47" i="14"/>
  <c r="AU46" i="14"/>
  <c r="L46" i="18" s="1"/>
  <c r="AX46" i="14"/>
  <c r="AZ45" i="14"/>
  <c r="AU44" i="14"/>
  <c r="L44" i="18" s="1"/>
  <c r="AX44" i="14"/>
  <c r="AZ43" i="14"/>
  <c r="AU42" i="14"/>
  <c r="L42" i="18" s="1"/>
  <c r="AX42" i="14"/>
  <c r="AZ41" i="14"/>
  <c r="AU40" i="14"/>
  <c r="L40" i="18" s="1"/>
  <c r="AX40" i="14"/>
  <c r="AZ39" i="14"/>
  <c r="AU38" i="14"/>
  <c r="L38" i="18" s="1"/>
  <c r="AX38" i="14"/>
  <c r="AZ37" i="14"/>
  <c r="AU36" i="14"/>
  <c r="L36" i="18" s="1"/>
  <c r="AX36" i="14"/>
  <c r="AZ35" i="14"/>
  <c r="AU34" i="14"/>
  <c r="L34" i="18" s="1"/>
  <c r="AX34" i="14"/>
  <c r="AZ33" i="14"/>
  <c r="AU32" i="14"/>
  <c r="L32" i="18" s="1"/>
  <c r="AX32" i="14"/>
  <c r="AZ31" i="14"/>
  <c r="AU30" i="14"/>
  <c r="L30" i="18" s="1"/>
  <c r="AX30" i="14"/>
  <c r="AZ29" i="14"/>
  <c r="AU28" i="14"/>
  <c r="L28" i="18" s="1"/>
  <c r="AX28" i="14"/>
  <c r="AZ27" i="14"/>
  <c r="AU26" i="14"/>
  <c r="L26" i="18" s="1"/>
  <c r="AX26" i="14"/>
  <c r="AZ25" i="14"/>
  <c r="AU24" i="14"/>
  <c r="L24" i="18" s="1"/>
  <c r="AX24" i="14"/>
  <c r="AZ23" i="14"/>
  <c r="AU22" i="14"/>
  <c r="L22" i="18" s="1"/>
  <c r="AX22" i="14"/>
  <c r="AZ21" i="14"/>
  <c r="AU20" i="14"/>
  <c r="L20" i="18" s="1"/>
  <c r="AX20" i="14"/>
  <c r="AZ19" i="14"/>
  <c r="AU18" i="14"/>
  <c r="L18" i="18" s="1"/>
  <c r="AX18" i="14"/>
  <c r="AZ17" i="14"/>
  <c r="AU16" i="14"/>
  <c r="L16" i="18" s="1"/>
  <c r="AX16" i="14"/>
  <c r="AZ15" i="14"/>
  <c r="AU14" i="14"/>
  <c r="L14" i="18" s="1"/>
  <c r="AX14" i="14"/>
  <c r="AZ13" i="14"/>
  <c r="AU12" i="14"/>
  <c r="L12" i="18" s="1"/>
  <c r="AX12" i="14"/>
  <c r="AZ11" i="14"/>
  <c r="AU10" i="14"/>
  <c r="L10" i="18" s="1"/>
  <c r="AX10" i="14"/>
  <c r="AZ9" i="14"/>
  <c r="AU8" i="14"/>
  <c r="L8" i="18" s="1"/>
  <c r="AX8" i="14"/>
  <c r="AZ7" i="14"/>
  <c r="AU6" i="14"/>
  <c r="L6" i="18" s="1"/>
  <c r="AX6" i="14"/>
  <c r="AZ5" i="14"/>
  <c r="AU4" i="14"/>
  <c r="L4" i="18" s="1"/>
  <c r="AX4" i="14"/>
  <c r="AZ3" i="14"/>
  <c r="AI150" i="14"/>
  <c r="AI146" i="14"/>
  <c r="AI142" i="14"/>
  <c r="AI138" i="14"/>
  <c r="AI134" i="14"/>
  <c r="AI130" i="14"/>
  <c r="AI126" i="14"/>
  <c r="AI122" i="14"/>
  <c r="AI118" i="14"/>
  <c r="AI114" i="14"/>
  <c r="AI110" i="14"/>
  <c r="AI106" i="14"/>
  <c r="AI102" i="14"/>
  <c r="AI98" i="14"/>
  <c r="AI94" i="14"/>
  <c r="AI86" i="14"/>
  <c r="AI82" i="14"/>
  <c r="AI78" i="14"/>
  <c r="AI74" i="14"/>
  <c r="AI70" i="14"/>
  <c r="AI66" i="14"/>
  <c r="AI62" i="14"/>
  <c r="AI58" i="14"/>
  <c r="AI54" i="14"/>
  <c r="AI50" i="14"/>
  <c r="AI46" i="14"/>
  <c r="AI42" i="14"/>
  <c r="AI38" i="14"/>
  <c r="AI34" i="14"/>
  <c r="AI30" i="14"/>
  <c r="AI26" i="14"/>
  <c r="AI22" i="14"/>
  <c r="AI18" i="14"/>
  <c r="AI14" i="14"/>
  <c r="AI10" i="14"/>
  <c r="AI6" i="14"/>
  <c r="AT413" i="11"/>
  <c r="AT328" i="11"/>
  <c r="AT290" i="11"/>
  <c r="AT299" i="11"/>
  <c r="AT293" i="11"/>
  <c r="AT37" i="11"/>
  <c r="AT2" i="11"/>
  <c r="CA327" i="14" l="1"/>
  <c r="CA247" i="14"/>
  <c r="CA255" i="14"/>
  <c r="CA246" i="14"/>
  <c r="CA302" i="14"/>
  <c r="CA306" i="14"/>
  <c r="CA310" i="14"/>
  <c r="CA446" i="14"/>
  <c r="CA439" i="14"/>
  <c r="CA443" i="14"/>
  <c r="CA459" i="14"/>
  <c r="CA339" i="14"/>
  <c r="CA262" i="14"/>
  <c r="CA259" i="14"/>
  <c r="CA267" i="14"/>
  <c r="CA258" i="14"/>
  <c r="CA207" i="14"/>
  <c r="CA215" i="14"/>
  <c r="CA219" i="14"/>
  <c r="CA223" i="14"/>
  <c r="CA235" i="14"/>
  <c r="CA239" i="14"/>
  <c r="CA243" i="14"/>
  <c r="CA263" i="14"/>
  <c r="CA271" i="14"/>
  <c r="CA266" i="14"/>
  <c r="CA322" i="14"/>
  <c r="CA303" i="14"/>
  <c r="CA307" i="14"/>
  <c r="CA311" i="14"/>
  <c r="CA320" i="14"/>
  <c r="CA364" i="14"/>
  <c r="CA426" i="14"/>
  <c r="CA131" i="14"/>
  <c r="CA191" i="14"/>
  <c r="CA24" i="14"/>
  <c r="CA28" i="14"/>
  <c r="CA32" i="14"/>
  <c r="CA76" i="14"/>
  <c r="CA100" i="14"/>
  <c r="CA104" i="14"/>
  <c r="CA348" i="14"/>
  <c r="CA360" i="14"/>
  <c r="CA120" i="14"/>
  <c r="CA214" i="14"/>
  <c r="CA218" i="14"/>
  <c r="CA222" i="14"/>
  <c r="CA99" i="14"/>
  <c r="CA103" i="14"/>
  <c r="CA115" i="14"/>
  <c r="CA119" i="14"/>
  <c r="CA143" i="14"/>
  <c r="CA183" i="14"/>
  <c r="CA325" i="14"/>
  <c r="CA361" i="14"/>
  <c r="CA449" i="14"/>
  <c r="CA26" i="14"/>
  <c r="CA30" i="14"/>
  <c r="CA46" i="14"/>
  <c r="CA98" i="14"/>
  <c r="CA102" i="14"/>
  <c r="CA23" i="14"/>
  <c r="CA27" i="14"/>
  <c r="CA31" i="14"/>
  <c r="CA80" i="14"/>
  <c r="CA20" i="14"/>
  <c r="CA21" i="14"/>
  <c r="CA25" i="14"/>
  <c r="CA29" i="14"/>
  <c r="CA33" i="14"/>
  <c r="CA118" i="14"/>
  <c r="CA134" i="14"/>
  <c r="CA162" i="14"/>
  <c r="CA178" i="14"/>
  <c r="CA326" i="14"/>
  <c r="CA438" i="14"/>
  <c r="CA363" i="14"/>
  <c r="CA451" i="14"/>
  <c r="CA132" i="14"/>
  <c r="CA156" i="14"/>
  <c r="CA216" i="14"/>
  <c r="CA220" i="14"/>
  <c r="CA236" i="14"/>
  <c r="CA240" i="14"/>
  <c r="CA256" i="14"/>
  <c r="CA260" i="14"/>
  <c r="CA264" i="14"/>
  <c r="CA268" i="14"/>
  <c r="CA280" i="14"/>
  <c r="CA304" i="14"/>
  <c r="CA308" i="14"/>
  <c r="CA324" i="14"/>
  <c r="CA328" i="14"/>
  <c r="CA333" i="14"/>
  <c r="CA340" i="14"/>
  <c r="CA342" i="14"/>
  <c r="CA344" i="14"/>
  <c r="CA356" i="14"/>
  <c r="CA452" i="14"/>
  <c r="CA460" i="14"/>
  <c r="CA45" i="14"/>
  <c r="CA97" i="14"/>
  <c r="CA101" i="14"/>
  <c r="CA105" i="14"/>
  <c r="CA121" i="14"/>
  <c r="CA133" i="14"/>
  <c r="CA137" i="14"/>
  <c r="CA177" i="14"/>
  <c r="CA205" i="14"/>
  <c r="CA213" i="14"/>
  <c r="CA217" i="14"/>
  <c r="CA221" i="14"/>
  <c r="CA233" i="14"/>
  <c r="CA237" i="14"/>
  <c r="CA244" i="14"/>
  <c r="CA245" i="14"/>
  <c r="CA253" i="14"/>
  <c r="CA257" i="14"/>
  <c r="CA261" i="14"/>
  <c r="CA265" i="14"/>
  <c r="CA301" i="14"/>
  <c r="CA305" i="14"/>
  <c r="CA309" i="14"/>
  <c r="CA313" i="14"/>
  <c r="CA321" i="14"/>
  <c r="CA329" i="14"/>
  <c r="CA341" i="14"/>
  <c r="CA409" i="14"/>
  <c r="CA410" i="14"/>
  <c r="CA421" i="14"/>
  <c r="CA437" i="14"/>
  <c r="CA445" i="14"/>
  <c r="CA461" i="14"/>
  <c r="BT301" i="14"/>
  <c r="BT303" i="14"/>
  <c r="BT307" i="14"/>
  <c r="BT309" i="14"/>
  <c r="BT322" i="14"/>
  <c r="BT360" i="14"/>
  <c r="BZ99" i="14"/>
  <c r="BZ103" i="14"/>
  <c r="BZ115" i="14"/>
  <c r="BZ119" i="14"/>
  <c r="BZ143" i="14"/>
  <c r="BZ303" i="14"/>
  <c r="BZ307" i="14"/>
  <c r="BZ311" i="14"/>
  <c r="BZ320" i="14"/>
  <c r="BZ327" i="14"/>
  <c r="BZ331" i="14"/>
  <c r="BZ339" i="14"/>
  <c r="BZ360" i="14"/>
  <c r="BZ364" i="14"/>
  <c r="BZ449" i="14"/>
  <c r="BZ214" i="14"/>
  <c r="BZ218" i="14"/>
  <c r="BZ222" i="14"/>
  <c r="BZ246" i="14"/>
  <c r="BZ258" i="14"/>
  <c r="BZ262" i="14"/>
  <c r="BZ266" i="14"/>
  <c r="BZ120" i="14"/>
  <c r="BZ348" i="14"/>
  <c r="BZ98" i="14"/>
  <c r="BZ23" i="14"/>
  <c r="BZ31" i="14"/>
  <c r="BZ363" i="14"/>
  <c r="BZ220" i="14"/>
  <c r="BZ304" i="14"/>
  <c r="BZ324" i="14"/>
  <c r="BZ328" i="14"/>
  <c r="BZ340" i="14"/>
  <c r="BZ342" i="14"/>
  <c r="BT438" i="14"/>
  <c r="BZ205" i="14"/>
  <c r="BZ233" i="14"/>
  <c r="BZ237" i="14"/>
  <c r="BZ244" i="14"/>
  <c r="BZ245" i="14"/>
  <c r="BZ253" i="14"/>
  <c r="BZ257" i="14"/>
  <c r="BZ261" i="14"/>
  <c r="BZ265" i="14"/>
  <c r="BZ410" i="14"/>
  <c r="BZ437" i="14"/>
  <c r="BT443" i="14"/>
  <c r="BZ445" i="14"/>
  <c r="BT459" i="14"/>
  <c r="BT461" i="14"/>
  <c r="BZ461" i="14"/>
  <c r="BT20" i="14"/>
  <c r="BZ26" i="14"/>
  <c r="BZ30" i="14"/>
  <c r="BZ46" i="14"/>
  <c r="BT80" i="14"/>
  <c r="BT100" i="14"/>
  <c r="BT102" i="14"/>
  <c r="BT104" i="14"/>
  <c r="BZ118" i="14"/>
  <c r="BZ134" i="14"/>
  <c r="BT162" i="14"/>
  <c r="BZ178" i="14"/>
  <c r="BZ27" i="14"/>
  <c r="BZ80" i="14"/>
  <c r="BT98" i="14"/>
  <c r="BT121" i="14"/>
  <c r="BT131" i="14"/>
  <c r="BZ131" i="14"/>
  <c r="BT177" i="14"/>
  <c r="BZ183" i="14"/>
  <c r="BT191" i="14"/>
  <c r="BZ191" i="14"/>
  <c r="BT207" i="14"/>
  <c r="BZ207" i="14"/>
  <c r="BT213" i="14"/>
  <c r="BZ215" i="14"/>
  <c r="BT217" i="14"/>
  <c r="BZ219" i="14"/>
  <c r="BT221" i="14"/>
  <c r="BZ223" i="14"/>
  <c r="BZ235" i="14"/>
  <c r="BZ239" i="14"/>
  <c r="BZ243" i="14"/>
  <c r="BT244" i="14"/>
  <c r="BZ247" i="14"/>
  <c r="BT255" i="14"/>
  <c r="BZ255" i="14"/>
  <c r="BT259" i="14"/>
  <c r="BZ259" i="14"/>
  <c r="BZ263" i="14"/>
  <c r="BT267" i="14"/>
  <c r="BZ267" i="14"/>
  <c r="BZ271" i="14"/>
  <c r="BZ20" i="14"/>
  <c r="BT23" i="14"/>
  <c r="BT24" i="14"/>
  <c r="BZ24" i="14"/>
  <c r="BT26" i="14"/>
  <c r="BT28" i="14"/>
  <c r="BZ28" i="14"/>
  <c r="BT30" i="14"/>
  <c r="BT32" i="14"/>
  <c r="BZ32" i="14"/>
  <c r="BT46" i="14"/>
  <c r="BT76" i="14"/>
  <c r="BZ76" i="14"/>
  <c r="BT99" i="14"/>
  <c r="BZ100" i="14"/>
  <c r="BZ104" i="14"/>
  <c r="BT118" i="14"/>
  <c r="BT120" i="14"/>
  <c r="BZ132" i="14"/>
  <c r="BT134" i="14"/>
  <c r="BT143" i="14"/>
  <c r="BT156" i="14"/>
  <c r="BZ156" i="14"/>
  <c r="BT178" i="14"/>
  <c r="BT214" i="14"/>
  <c r="BT216" i="14"/>
  <c r="BZ216" i="14"/>
  <c r="BT218" i="14"/>
  <c r="BT220" i="14"/>
  <c r="BT222" i="14"/>
  <c r="BT235" i="14"/>
  <c r="BZ236" i="14"/>
  <c r="BT240" i="14"/>
  <c r="BZ240" i="14"/>
  <c r="BT243" i="14"/>
  <c r="BT246" i="14"/>
  <c r="BZ256" i="14"/>
  <c r="BT258" i="14"/>
  <c r="BZ260" i="14"/>
  <c r="BT262" i="14"/>
  <c r="BT264" i="14"/>
  <c r="BZ264" i="14"/>
  <c r="BT266" i="14"/>
  <c r="BZ268" i="14"/>
  <c r="BT280" i="14"/>
  <c r="BZ280" i="14"/>
  <c r="BT21" i="14"/>
  <c r="BZ21" i="14"/>
  <c r="BT25" i="14"/>
  <c r="BZ25" i="14"/>
  <c r="BT27" i="14"/>
  <c r="BT29" i="14"/>
  <c r="BZ29" i="14"/>
  <c r="BT31" i="14"/>
  <c r="BT33" i="14"/>
  <c r="BZ33" i="14"/>
  <c r="BT45" i="14"/>
  <c r="BZ45" i="14"/>
  <c r="BT97" i="14"/>
  <c r="BZ97" i="14"/>
  <c r="BT101" i="14"/>
  <c r="BZ101" i="14"/>
  <c r="BT103" i="14"/>
  <c r="BT105" i="14"/>
  <c r="BZ105" i="14"/>
  <c r="BT115" i="14"/>
  <c r="BT119" i="14"/>
  <c r="BZ121" i="14"/>
  <c r="BT132" i="14"/>
  <c r="BT133" i="14"/>
  <c r="BZ133" i="14"/>
  <c r="BT137" i="14"/>
  <c r="BZ137" i="14"/>
  <c r="BZ177" i="14"/>
  <c r="BT183" i="14"/>
  <c r="BT205" i="14"/>
  <c r="BZ213" i="14"/>
  <c r="BT215" i="14"/>
  <c r="BZ217" i="14"/>
  <c r="BT219" i="14"/>
  <c r="BZ221" i="14"/>
  <c r="BT223" i="14"/>
  <c r="BT233" i="14"/>
  <c r="BT236" i="14"/>
  <c r="BT237" i="14"/>
  <c r="BT239" i="14"/>
  <c r="BT245" i="14"/>
  <c r="BT247" i="14"/>
  <c r="BT253" i="14"/>
  <c r="BT256" i="14"/>
  <c r="BT257" i="14"/>
  <c r="BT260" i="14"/>
  <c r="BT261" i="14"/>
  <c r="BT263" i="14"/>
  <c r="BT265" i="14"/>
  <c r="BT268" i="14"/>
  <c r="BT271" i="14"/>
  <c r="BZ102" i="14"/>
  <c r="BZ162" i="14"/>
  <c r="BZ302" i="14"/>
  <c r="BZ306" i="14"/>
  <c r="BZ310" i="14"/>
  <c r="BT320" i="14"/>
  <c r="BZ322" i="14"/>
  <c r="BT324" i="14"/>
  <c r="BZ326" i="14"/>
  <c r="BT328" i="14"/>
  <c r="BT341" i="14"/>
  <c r="BT348" i="14"/>
  <c r="BT361" i="14"/>
  <c r="BT364" i="14"/>
  <c r="BT421" i="14"/>
  <c r="BT437" i="14"/>
  <c r="BT439" i="14"/>
  <c r="BZ446" i="14"/>
  <c r="BZ451" i="14"/>
  <c r="BZ459" i="14"/>
  <c r="BT302" i="14"/>
  <c r="BT304" i="14"/>
  <c r="BT306" i="14"/>
  <c r="BZ308" i="14"/>
  <c r="BT310" i="14"/>
  <c r="BT311" i="14"/>
  <c r="BT326" i="14"/>
  <c r="BT331" i="14"/>
  <c r="BZ333" i="14"/>
  <c r="BT340" i="14"/>
  <c r="BT344" i="14"/>
  <c r="BZ344" i="14"/>
  <c r="BZ356" i="14"/>
  <c r="BT409" i="14"/>
  <c r="BT410" i="14"/>
  <c r="BZ421" i="14"/>
  <c r="BZ438" i="14"/>
  <c r="BZ443" i="14"/>
  <c r="BT445" i="14"/>
  <c r="BT449" i="14"/>
  <c r="BZ452" i="14"/>
  <c r="BT460" i="14"/>
  <c r="BZ460" i="14"/>
  <c r="BZ301" i="14"/>
  <c r="BT305" i="14"/>
  <c r="BZ305" i="14"/>
  <c r="BT308" i="14"/>
  <c r="BZ309" i="14"/>
  <c r="BT313" i="14"/>
  <c r="BZ313" i="14"/>
  <c r="BT321" i="14"/>
  <c r="BZ321" i="14"/>
  <c r="BT325" i="14"/>
  <c r="BZ325" i="14"/>
  <c r="BT327" i="14"/>
  <c r="BT329" i="14"/>
  <c r="BZ329" i="14"/>
  <c r="BT333" i="14"/>
  <c r="BT339" i="14"/>
  <c r="BZ341" i="14"/>
  <c r="BT342" i="14"/>
  <c r="BT356" i="14"/>
  <c r="BZ361" i="14"/>
  <c r="BT363" i="14"/>
  <c r="BZ409" i="14"/>
  <c r="BT426" i="14"/>
  <c r="BZ426" i="14"/>
  <c r="BZ439" i="14"/>
  <c r="BT446" i="14"/>
  <c r="BT451" i="14"/>
  <c r="BT452" i="14"/>
  <c r="AI479" i="14"/>
  <c r="L470" i="18"/>
  <c r="P470" i="18" s="1"/>
  <c r="L467" i="18"/>
  <c r="AU474" i="14"/>
  <c r="AW474" i="14"/>
  <c r="AX474" i="14"/>
  <c r="AZ474" i="14"/>
  <c r="AI474" i="14"/>
  <c r="AV474" i="14"/>
  <c r="E476" i="18"/>
  <c r="AX476" i="14"/>
  <c r="AW475" i="14"/>
  <c r="AV477" i="14"/>
  <c r="AZ477" i="14"/>
  <c r="AW477" i="14"/>
  <c r="AZ476" i="14"/>
  <c r="AV476" i="14"/>
  <c r="AV475" i="14"/>
  <c r="AW476" i="14"/>
  <c r="AX477" i="14"/>
  <c r="AI477" i="14"/>
  <c r="AZ475" i="14"/>
  <c r="AU475" i="14"/>
  <c r="AX475" i="14"/>
  <c r="D5" i="17"/>
  <c r="C5" i="17" s="1"/>
  <c r="AI475" i="14"/>
  <c r="D22" i="17"/>
  <c r="C22" i="17" s="1"/>
  <c r="AU476" i="14"/>
  <c r="D18" i="17"/>
  <c r="C18" i="17" s="1"/>
  <c r="AU477" i="14"/>
  <c r="Q4" i="18"/>
  <c r="N4" i="18"/>
  <c r="O4" i="18"/>
  <c r="P4" i="18"/>
  <c r="Q6" i="18"/>
  <c r="N6" i="18"/>
  <c r="O6" i="18"/>
  <c r="P6" i="18"/>
  <c r="Q8" i="18"/>
  <c r="P8" i="18"/>
  <c r="N8" i="18"/>
  <c r="O8" i="18"/>
  <c r="Q10" i="18"/>
  <c r="N10" i="18"/>
  <c r="O10" i="18"/>
  <c r="P10" i="18"/>
  <c r="Q12" i="18"/>
  <c r="O12" i="18"/>
  <c r="P12" i="18"/>
  <c r="N12" i="18"/>
  <c r="Q14" i="18"/>
  <c r="P14" i="18"/>
  <c r="N14" i="18"/>
  <c r="O14" i="18"/>
  <c r="Q16" i="18"/>
  <c r="N16" i="18"/>
  <c r="O16" i="18"/>
  <c r="P16" i="18"/>
  <c r="Q18" i="18"/>
  <c r="O18" i="18"/>
  <c r="P18" i="18"/>
  <c r="N18" i="18"/>
  <c r="Q20" i="18"/>
  <c r="N20" i="18"/>
  <c r="O20" i="18"/>
  <c r="P20" i="18"/>
  <c r="Q22" i="18"/>
  <c r="N22" i="18"/>
  <c r="O22" i="18"/>
  <c r="P22" i="18"/>
  <c r="Q24" i="18"/>
  <c r="P24" i="18"/>
  <c r="N24" i="18"/>
  <c r="O24" i="18"/>
  <c r="Q26" i="18"/>
  <c r="N26" i="18"/>
  <c r="O26" i="18"/>
  <c r="P26" i="18"/>
  <c r="Q28" i="18"/>
  <c r="O28" i="18"/>
  <c r="P28" i="18"/>
  <c r="N28" i="18"/>
  <c r="Q30" i="18"/>
  <c r="P30" i="18"/>
  <c r="N30" i="18"/>
  <c r="O30" i="18"/>
  <c r="Q32" i="18"/>
  <c r="N32" i="18"/>
  <c r="O32" i="18"/>
  <c r="P32" i="18"/>
  <c r="Q34" i="18"/>
  <c r="O34" i="18"/>
  <c r="P34" i="18"/>
  <c r="N34" i="18"/>
  <c r="Q36" i="18"/>
  <c r="N36" i="18"/>
  <c r="O36" i="18"/>
  <c r="P36" i="18"/>
  <c r="Q38" i="18"/>
  <c r="N38" i="18"/>
  <c r="O38" i="18"/>
  <c r="P38" i="18"/>
  <c r="Q40" i="18"/>
  <c r="P40" i="18"/>
  <c r="N40" i="18"/>
  <c r="O40" i="18"/>
  <c r="Q42" i="18"/>
  <c r="N42" i="18"/>
  <c r="O42" i="18"/>
  <c r="P42" i="18"/>
  <c r="Q44" i="18"/>
  <c r="O44" i="18"/>
  <c r="P44" i="18"/>
  <c r="N44" i="18"/>
  <c r="Q46" i="18"/>
  <c r="P46" i="18"/>
  <c r="N46" i="18"/>
  <c r="O46" i="18"/>
  <c r="Q48" i="18"/>
  <c r="N48" i="18"/>
  <c r="O48" i="18"/>
  <c r="P48" i="18"/>
  <c r="Q50" i="18"/>
  <c r="O50" i="18"/>
  <c r="P50" i="18"/>
  <c r="N50" i="18"/>
  <c r="Q52" i="18"/>
  <c r="N52" i="18"/>
  <c r="O52" i="18"/>
  <c r="P52" i="18"/>
  <c r="Q54" i="18"/>
  <c r="N54" i="18"/>
  <c r="O54" i="18"/>
  <c r="P54" i="18"/>
  <c r="Q56" i="18"/>
  <c r="P56" i="18"/>
  <c r="N56" i="18"/>
  <c r="O56" i="18"/>
  <c r="Q58" i="18"/>
  <c r="N58" i="18"/>
  <c r="O58" i="18"/>
  <c r="P58" i="18"/>
  <c r="Q60" i="18"/>
  <c r="O60" i="18"/>
  <c r="P60" i="18"/>
  <c r="N60" i="18"/>
  <c r="Q62" i="18"/>
  <c r="P62" i="18"/>
  <c r="N62" i="18"/>
  <c r="O62" i="18"/>
  <c r="Q64" i="18"/>
  <c r="N64" i="18"/>
  <c r="O64" i="18"/>
  <c r="P64" i="18"/>
  <c r="Q66" i="18"/>
  <c r="O66" i="18"/>
  <c r="P66" i="18"/>
  <c r="N66" i="18"/>
  <c r="Q68" i="18"/>
  <c r="N68" i="18"/>
  <c r="O68" i="18"/>
  <c r="P68" i="18"/>
  <c r="Q70" i="18"/>
  <c r="N70" i="18"/>
  <c r="O70" i="18"/>
  <c r="P70" i="18"/>
  <c r="Q72" i="18"/>
  <c r="P72" i="18"/>
  <c r="N72" i="18"/>
  <c r="O72" i="18"/>
  <c r="Q74" i="18"/>
  <c r="N74" i="18"/>
  <c r="O74" i="18"/>
  <c r="P74" i="18"/>
  <c r="Q76" i="18"/>
  <c r="O76" i="18"/>
  <c r="P76" i="18"/>
  <c r="N76" i="18"/>
  <c r="Q78" i="18"/>
  <c r="P78" i="18"/>
  <c r="N78" i="18"/>
  <c r="O78" i="18"/>
  <c r="Q80" i="18"/>
  <c r="N80" i="18"/>
  <c r="O80" i="18"/>
  <c r="P80" i="18"/>
  <c r="N82" i="18"/>
  <c r="O82" i="18"/>
  <c r="P82" i="18"/>
  <c r="Q82" i="18"/>
  <c r="N84" i="18"/>
  <c r="Q84" i="18"/>
  <c r="O84" i="18"/>
  <c r="P84" i="18"/>
  <c r="P86" i="18"/>
  <c r="N86" i="18"/>
  <c r="Q86" i="18"/>
  <c r="O86" i="18"/>
  <c r="N88" i="18"/>
  <c r="Q88" i="18"/>
  <c r="P88" i="18"/>
  <c r="O88" i="18"/>
  <c r="N90" i="18"/>
  <c r="O90" i="18"/>
  <c r="P90" i="18"/>
  <c r="Q90" i="18"/>
  <c r="N92" i="18"/>
  <c r="P92" i="18"/>
  <c r="O92" i="18"/>
  <c r="Q92" i="18"/>
  <c r="N94" i="18"/>
  <c r="O94" i="18"/>
  <c r="P94" i="18"/>
  <c r="Q94" i="18"/>
  <c r="N96" i="18"/>
  <c r="O96" i="18"/>
  <c r="P96" i="18"/>
  <c r="Q96" i="18"/>
  <c r="N98" i="18"/>
  <c r="O98" i="18"/>
  <c r="P98" i="18"/>
  <c r="Q98" i="18"/>
  <c r="N100" i="18"/>
  <c r="P100" i="18"/>
  <c r="O100" i="18"/>
  <c r="Q100" i="18"/>
  <c r="N102" i="18"/>
  <c r="O102" i="18"/>
  <c r="P102" i="18"/>
  <c r="Q102" i="18"/>
  <c r="N104" i="18"/>
  <c r="O104" i="18"/>
  <c r="P104" i="18"/>
  <c r="Q104" i="18"/>
  <c r="N3" i="18"/>
  <c r="O3" i="18"/>
  <c r="P3" i="18"/>
  <c r="Q3" i="18"/>
  <c r="Q5" i="18"/>
  <c r="P5" i="18"/>
  <c r="N5" i="18"/>
  <c r="O5" i="18"/>
  <c r="P7" i="18"/>
  <c r="Q7" i="18"/>
  <c r="N7" i="18"/>
  <c r="O7" i="18"/>
  <c r="Q9" i="18"/>
  <c r="O9" i="18"/>
  <c r="P9" i="18"/>
  <c r="N9" i="18"/>
  <c r="Q11" i="18"/>
  <c r="N11" i="18"/>
  <c r="O11" i="18"/>
  <c r="P11" i="18"/>
  <c r="Q13" i="18"/>
  <c r="N13" i="18"/>
  <c r="O13" i="18"/>
  <c r="P13" i="18"/>
  <c r="N15" i="18"/>
  <c r="O15" i="18"/>
  <c r="Q15" i="18"/>
  <c r="P15" i="18"/>
  <c r="Q17" i="18"/>
  <c r="N17" i="18"/>
  <c r="O17" i="18"/>
  <c r="P17" i="18"/>
  <c r="N19" i="18"/>
  <c r="O19" i="18"/>
  <c r="Q19" i="18"/>
  <c r="P19" i="18"/>
  <c r="Q21" i="18"/>
  <c r="P21" i="18"/>
  <c r="N21" i="18"/>
  <c r="O21" i="18"/>
  <c r="P23" i="18"/>
  <c r="Q23" i="18"/>
  <c r="N23" i="18"/>
  <c r="O23" i="18"/>
  <c r="Q25" i="18"/>
  <c r="O25" i="18"/>
  <c r="P25" i="18"/>
  <c r="N25" i="18"/>
  <c r="Q27" i="18"/>
  <c r="N27" i="18"/>
  <c r="O27" i="18"/>
  <c r="P27" i="18"/>
  <c r="Q29" i="18"/>
  <c r="N29" i="18"/>
  <c r="O29" i="18"/>
  <c r="P29" i="18"/>
  <c r="N31" i="18"/>
  <c r="O31" i="18"/>
  <c r="P31" i="18"/>
  <c r="Q31" i="18"/>
  <c r="Q33" i="18"/>
  <c r="N33" i="18"/>
  <c r="O33" i="18"/>
  <c r="P33" i="18"/>
  <c r="N35" i="18"/>
  <c r="O35" i="18"/>
  <c r="P35" i="18"/>
  <c r="Q35" i="18"/>
  <c r="Q37" i="18"/>
  <c r="P37" i="18"/>
  <c r="N37" i="18"/>
  <c r="O37" i="18"/>
  <c r="P39" i="18"/>
  <c r="Q39" i="18"/>
  <c r="N39" i="18"/>
  <c r="O39" i="18"/>
  <c r="Q41" i="18"/>
  <c r="O41" i="18"/>
  <c r="P41" i="18"/>
  <c r="N41" i="18"/>
  <c r="Q43" i="18"/>
  <c r="N43" i="18"/>
  <c r="O43" i="18"/>
  <c r="P43" i="18"/>
  <c r="Q45" i="18"/>
  <c r="N45" i="18"/>
  <c r="O45" i="18"/>
  <c r="P45" i="18"/>
  <c r="N47" i="18"/>
  <c r="O47" i="18"/>
  <c r="Q47" i="18"/>
  <c r="P47" i="18"/>
  <c r="Q49" i="18"/>
  <c r="N49" i="18"/>
  <c r="O49" i="18"/>
  <c r="P49" i="18"/>
  <c r="N51" i="18"/>
  <c r="O51" i="18"/>
  <c r="Q51" i="18"/>
  <c r="P51" i="18"/>
  <c r="Q53" i="18"/>
  <c r="P53" i="18"/>
  <c r="N53" i="18"/>
  <c r="O53" i="18"/>
  <c r="P55" i="18"/>
  <c r="Q55" i="18"/>
  <c r="N55" i="18"/>
  <c r="O55" i="18"/>
  <c r="Q57" i="18"/>
  <c r="O57" i="18"/>
  <c r="P57" i="18"/>
  <c r="N57" i="18"/>
  <c r="Q59" i="18"/>
  <c r="N59" i="18"/>
  <c r="O59" i="18"/>
  <c r="P59" i="18"/>
  <c r="Q61" i="18"/>
  <c r="N61" i="18"/>
  <c r="O61" i="18"/>
  <c r="P61" i="18"/>
  <c r="N63" i="18"/>
  <c r="O63" i="18"/>
  <c r="P63" i="18"/>
  <c r="Q63" i="18"/>
  <c r="Q65" i="18"/>
  <c r="N65" i="18"/>
  <c r="O65" i="18"/>
  <c r="P65" i="18"/>
  <c r="P67" i="18"/>
  <c r="Q67" i="18"/>
  <c r="N67" i="18"/>
  <c r="O67" i="18"/>
  <c r="Q69" i="18"/>
  <c r="P69" i="18"/>
  <c r="N69" i="18"/>
  <c r="O69" i="18"/>
  <c r="N71" i="18"/>
  <c r="O71" i="18"/>
  <c r="Q71" i="18"/>
  <c r="P71" i="18"/>
  <c r="Q73" i="18"/>
  <c r="O73" i="18"/>
  <c r="P73" i="18"/>
  <c r="N73" i="18"/>
  <c r="P75" i="18"/>
  <c r="Q75" i="18"/>
  <c r="N75" i="18"/>
  <c r="O75" i="18"/>
  <c r="Q77" i="18"/>
  <c r="N77" i="18"/>
  <c r="O77" i="18"/>
  <c r="P77" i="18"/>
  <c r="N79" i="18"/>
  <c r="O79" i="18"/>
  <c r="P79" i="18"/>
  <c r="Q79" i="18"/>
  <c r="Q81" i="18"/>
  <c r="N81" i="18"/>
  <c r="O81" i="18"/>
  <c r="P81" i="18"/>
  <c r="Q83" i="18"/>
  <c r="N83" i="18"/>
  <c r="O83" i="18"/>
  <c r="P83" i="18"/>
  <c r="N85" i="18"/>
  <c r="Q85" i="18"/>
  <c r="O85" i="18"/>
  <c r="P85" i="18"/>
  <c r="O87" i="18"/>
  <c r="Q87" i="18"/>
  <c r="N87" i="18"/>
  <c r="P87" i="18"/>
  <c r="N89" i="18"/>
  <c r="Q89" i="18"/>
  <c r="P89" i="18"/>
  <c r="O89" i="18"/>
  <c r="N91" i="18"/>
  <c r="Q91" i="18"/>
  <c r="P91" i="18"/>
  <c r="O91" i="18"/>
  <c r="N93" i="18"/>
  <c r="Q93" i="18"/>
  <c r="P93" i="18"/>
  <c r="O93" i="18"/>
  <c r="N95" i="18"/>
  <c r="Q95" i="18"/>
  <c r="O95" i="18"/>
  <c r="P95" i="18"/>
  <c r="N97" i="18"/>
  <c r="Q97" i="18"/>
  <c r="O97" i="18"/>
  <c r="P97" i="18"/>
  <c r="N99" i="18"/>
  <c r="Q99" i="18"/>
  <c r="P99" i="18"/>
  <c r="O99" i="18"/>
  <c r="N101" i="18"/>
  <c r="Q101" i="18"/>
  <c r="P101" i="18"/>
  <c r="O101" i="18"/>
  <c r="N103" i="18"/>
  <c r="Q103" i="18"/>
  <c r="O103" i="18"/>
  <c r="P103" i="18"/>
  <c r="N105" i="18"/>
  <c r="Q105" i="18"/>
  <c r="O105" i="18"/>
  <c r="P105" i="18"/>
  <c r="N107" i="18"/>
  <c r="Q107" i="18"/>
  <c r="P107" i="18"/>
  <c r="O107" i="18"/>
  <c r="N106" i="18"/>
  <c r="O106" i="18"/>
  <c r="P106" i="18"/>
  <c r="Q106" i="18"/>
  <c r="N108" i="18"/>
  <c r="O108" i="18"/>
  <c r="P108" i="18"/>
  <c r="Q108" i="18"/>
  <c r="N110" i="18"/>
  <c r="O110" i="18"/>
  <c r="P110" i="18"/>
  <c r="Q110" i="18"/>
  <c r="N112" i="18"/>
  <c r="O112" i="18"/>
  <c r="P112" i="18"/>
  <c r="Q112" i="18"/>
  <c r="N114" i="18"/>
  <c r="O114" i="18"/>
  <c r="P114" i="18"/>
  <c r="Q114" i="18"/>
  <c r="N116" i="18"/>
  <c r="O116" i="18"/>
  <c r="P116" i="18"/>
  <c r="Q116" i="18"/>
  <c r="N118" i="18"/>
  <c r="O118" i="18"/>
  <c r="P118" i="18"/>
  <c r="Q118" i="18"/>
  <c r="N120" i="18"/>
  <c r="O120" i="18"/>
  <c r="P120" i="18"/>
  <c r="Q120" i="18"/>
  <c r="N122" i="18"/>
  <c r="P122" i="18"/>
  <c r="O122" i="18"/>
  <c r="Q122" i="18"/>
  <c r="N124" i="18"/>
  <c r="O124" i="18"/>
  <c r="P124" i="18"/>
  <c r="Q124" i="18"/>
  <c r="N126" i="18"/>
  <c r="O126" i="18"/>
  <c r="Q126" i="18"/>
  <c r="P126" i="18"/>
  <c r="N128" i="18"/>
  <c r="O128" i="18"/>
  <c r="Q128" i="18"/>
  <c r="P128" i="18"/>
  <c r="N130" i="18"/>
  <c r="O130" i="18"/>
  <c r="P130" i="18"/>
  <c r="Q130" i="18"/>
  <c r="N132" i="18"/>
  <c r="P132" i="18"/>
  <c r="O132" i="18"/>
  <c r="Q132" i="18"/>
  <c r="N134" i="18"/>
  <c r="O134" i="18"/>
  <c r="P134" i="18"/>
  <c r="Q134" i="18"/>
  <c r="N136" i="18"/>
  <c r="P136" i="18"/>
  <c r="O136" i="18"/>
  <c r="Q136" i="18"/>
  <c r="N138" i="18"/>
  <c r="O138" i="18"/>
  <c r="P138" i="18"/>
  <c r="Q138" i="18"/>
  <c r="N140" i="18"/>
  <c r="Q140" i="18"/>
  <c r="P140" i="18"/>
  <c r="O140" i="18"/>
  <c r="N142" i="18"/>
  <c r="Q142" i="18"/>
  <c r="P142" i="18"/>
  <c r="O142" i="18"/>
  <c r="N144" i="18"/>
  <c r="Q144" i="18"/>
  <c r="P144" i="18"/>
  <c r="O144" i="18"/>
  <c r="N146" i="18"/>
  <c r="Q146" i="18"/>
  <c r="O146" i="18"/>
  <c r="P146" i="18"/>
  <c r="N148" i="18"/>
  <c r="Q148" i="18"/>
  <c r="O148" i="18"/>
  <c r="P148" i="18"/>
  <c r="N150" i="18"/>
  <c r="Q150" i="18"/>
  <c r="O150" i="18"/>
  <c r="P150" i="18"/>
  <c r="N152" i="18"/>
  <c r="Q152" i="18"/>
  <c r="P152" i="18"/>
  <c r="O152" i="18"/>
  <c r="N154" i="18"/>
  <c r="Q154" i="18"/>
  <c r="O154" i="18"/>
  <c r="P154" i="18"/>
  <c r="N156" i="18"/>
  <c r="Q156" i="18"/>
  <c r="O156" i="18"/>
  <c r="P156" i="18"/>
  <c r="N158" i="18"/>
  <c r="Q158" i="18"/>
  <c r="P158" i="18"/>
  <c r="O158" i="18"/>
  <c r="N160" i="18"/>
  <c r="Q160" i="18"/>
  <c r="P160" i="18"/>
  <c r="O160" i="18"/>
  <c r="N162" i="18"/>
  <c r="Q162" i="18"/>
  <c r="O162" i="18"/>
  <c r="P162" i="18"/>
  <c r="N164" i="18"/>
  <c r="Q164" i="18"/>
  <c r="O164" i="18"/>
  <c r="P164" i="18"/>
  <c r="N166" i="18"/>
  <c r="Q166" i="18"/>
  <c r="O166" i="18"/>
  <c r="P166" i="18"/>
  <c r="N168" i="18"/>
  <c r="Q168" i="18"/>
  <c r="P168" i="18"/>
  <c r="O168" i="18"/>
  <c r="N170" i="18"/>
  <c r="Q170" i="18"/>
  <c r="O170" i="18"/>
  <c r="P170" i="18"/>
  <c r="N172" i="18"/>
  <c r="Q172" i="18"/>
  <c r="O172" i="18"/>
  <c r="P172" i="18"/>
  <c r="N174" i="18"/>
  <c r="Q174" i="18"/>
  <c r="P174" i="18"/>
  <c r="O174" i="18"/>
  <c r="N176" i="18"/>
  <c r="Q176" i="18"/>
  <c r="P176" i="18"/>
  <c r="O176" i="18"/>
  <c r="N178" i="18"/>
  <c r="Q178" i="18"/>
  <c r="O178" i="18"/>
  <c r="P178" i="18"/>
  <c r="N180" i="18"/>
  <c r="Q180" i="18"/>
  <c r="O180" i="18"/>
  <c r="P180" i="18"/>
  <c r="N182" i="18"/>
  <c r="Q182" i="18"/>
  <c r="O182" i="18"/>
  <c r="P182" i="18"/>
  <c r="N184" i="18"/>
  <c r="Q184" i="18"/>
  <c r="P184" i="18"/>
  <c r="O184" i="18"/>
  <c r="N186" i="18"/>
  <c r="Q186" i="18"/>
  <c r="O186" i="18"/>
  <c r="P186" i="18"/>
  <c r="N188" i="18"/>
  <c r="Q188" i="18"/>
  <c r="O188" i="18"/>
  <c r="P188" i="18"/>
  <c r="N190" i="18"/>
  <c r="P190" i="18"/>
  <c r="O190" i="18"/>
  <c r="Q190" i="18"/>
  <c r="N192" i="18"/>
  <c r="Q192" i="18"/>
  <c r="P192" i="18"/>
  <c r="O192" i="18"/>
  <c r="Q194" i="18"/>
  <c r="N194" i="18"/>
  <c r="O194" i="18"/>
  <c r="P194" i="18"/>
  <c r="Q196" i="18"/>
  <c r="N196" i="18"/>
  <c r="O196" i="18"/>
  <c r="P196" i="18"/>
  <c r="N198" i="18"/>
  <c r="Q198" i="18"/>
  <c r="O198" i="18"/>
  <c r="P198" i="18"/>
  <c r="N200" i="18"/>
  <c r="Q200" i="18"/>
  <c r="P200" i="18"/>
  <c r="O200" i="18"/>
  <c r="Q202" i="18"/>
  <c r="N202" i="18"/>
  <c r="O202" i="18"/>
  <c r="P202" i="18"/>
  <c r="Q204" i="18"/>
  <c r="N204" i="18"/>
  <c r="O204" i="18"/>
  <c r="P204" i="18"/>
  <c r="Q206" i="18"/>
  <c r="N206" i="18"/>
  <c r="P206" i="18"/>
  <c r="O206" i="18"/>
  <c r="Q208" i="18"/>
  <c r="N208" i="18"/>
  <c r="P208" i="18"/>
  <c r="O208" i="18"/>
  <c r="Q210" i="18"/>
  <c r="N210" i="18"/>
  <c r="P210" i="18"/>
  <c r="O210" i="18"/>
  <c r="Q212" i="18"/>
  <c r="N212" i="18"/>
  <c r="O212" i="18"/>
  <c r="P212" i="18"/>
  <c r="Q214" i="18"/>
  <c r="N214" i="18"/>
  <c r="O214" i="18"/>
  <c r="P214" i="18"/>
  <c r="Q216" i="18"/>
  <c r="N216" i="18"/>
  <c r="O216" i="18"/>
  <c r="P216" i="18"/>
  <c r="Q218" i="18"/>
  <c r="N218" i="18"/>
  <c r="P218" i="18"/>
  <c r="O218" i="18"/>
  <c r="Q220" i="18"/>
  <c r="N220" i="18"/>
  <c r="O220" i="18"/>
  <c r="P220" i="18"/>
  <c r="P222" i="18"/>
  <c r="N222" i="18"/>
  <c r="Q222" i="18"/>
  <c r="O222" i="18"/>
  <c r="N224" i="18"/>
  <c r="O224" i="18"/>
  <c r="Q224" i="18"/>
  <c r="P224" i="18"/>
  <c r="P226" i="18"/>
  <c r="N226" i="18"/>
  <c r="Q226" i="18"/>
  <c r="O226" i="18"/>
  <c r="N228" i="18"/>
  <c r="Q228" i="18"/>
  <c r="O228" i="18"/>
  <c r="P228" i="18"/>
  <c r="P230" i="18"/>
  <c r="Q230" i="18"/>
  <c r="O230" i="18"/>
  <c r="N230" i="18"/>
  <c r="P232" i="18"/>
  <c r="Q232" i="18"/>
  <c r="O232" i="18"/>
  <c r="N232" i="18"/>
  <c r="P234" i="18"/>
  <c r="Q234" i="18"/>
  <c r="O234" i="18"/>
  <c r="N234" i="18"/>
  <c r="P236" i="18"/>
  <c r="Q236" i="18"/>
  <c r="O236" i="18"/>
  <c r="N236" i="18"/>
  <c r="P238" i="18"/>
  <c r="O238" i="18"/>
  <c r="Q238" i="18"/>
  <c r="N238" i="18"/>
  <c r="P240" i="18"/>
  <c r="Q240" i="18"/>
  <c r="O240" i="18"/>
  <c r="N240" i="18"/>
  <c r="P242" i="18"/>
  <c r="O242" i="18"/>
  <c r="Q242" i="18"/>
  <c r="N242" i="18"/>
  <c r="P244" i="18"/>
  <c r="O244" i="18"/>
  <c r="Q244" i="18"/>
  <c r="N244" i="18"/>
  <c r="P246" i="18"/>
  <c r="Q246" i="18"/>
  <c r="O246" i="18"/>
  <c r="N246" i="18"/>
  <c r="P248" i="18"/>
  <c r="Q248" i="18"/>
  <c r="O248" i="18"/>
  <c r="N248" i="18"/>
  <c r="P250" i="18"/>
  <c r="Q250" i="18"/>
  <c r="O250" i="18"/>
  <c r="N250" i="18"/>
  <c r="P252" i="18"/>
  <c r="Q252" i="18"/>
  <c r="O252" i="18"/>
  <c r="N252" i="18"/>
  <c r="P254" i="18"/>
  <c r="O254" i="18"/>
  <c r="Q254" i="18"/>
  <c r="N254" i="18"/>
  <c r="Q256" i="18"/>
  <c r="P256" i="18"/>
  <c r="O256" i="18"/>
  <c r="N256" i="18"/>
  <c r="P258" i="18"/>
  <c r="O258" i="18"/>
  <c r="Q258" i="18"/>
  <c r="N258" i="18"/>
  <c r="P260" i="18"/>
  <c r="Q260" i="18"/>
  <c r="O260" i="18"/>
  <c r="N260" i="18"/>
  <c r="P262" i="18"/>
  <c r="O262" i="18"/>
  <c r="Q262" i="18"/>
  <c r="N262" i="18"/>
  <c r="P264" i="18"/>
  <c r="O264" i="18"/>
  <c r="Q264" i="18"/>
  <c r="N264" i="18"/>
  <c r="O266" i="18"/>
  <c r="P266" i="18"/>
  <c r="Q266" i="18"/>
  <c r="N266" i="18"/>
  <c r="Q268" i="18"/>
  <c r="O268" i="18"/>
  <c r="P268" i="18"/>
  <c r="N268" i="18"/>
  <c r="P270" i="18"/>
  <c r="O270" i="18"/>
  <c r="Q270" i="18"/>
  <c r="N270" i="18"/>
  <c r="O272" i="18"/>
  <c r="P272" i="18"/>
  <c r="Q272" i="18"/>
  <c r="N272" i="18"/>
  <c r="O274" i="18"/>
  <c r="P274" i="18"/>
  <c r="Q274" i="18"/>
  <c r="N274" i="18"/>
  <c r="Q276" i="18"/>
  <c r="P276" i="18"/>
  <c r="O276" i="18"/>
  <c r="N276" i="18"/>
  <c r="P278" i="18"/>
  <c r="O278" i="18"/>
  <c r="Q278" i="18"/>
  <c r="N278" i="18"/>
  <c r="P280" i="18"/>
  <c r="O280" i="18"/>
  <c r="Q280" i="18"/>
  <c r="N280" i="18"/>
  <c r="O282" i="18"/>
  <c r="P282" i="18"/>
  <c r="Q282" i="18"/>
  <c r="N282" i="18"/>
  <c r="O284" i="18"/>
  <c r="P284" i="18"/>
  <c r="Q284" i="18"/>
  <c r="N284" i="18"/>
  <c r="P286" i="18"/>
  <c r="O286" i="18"/>
  <c r="Q286" i="18"/>
  <c r="N286" i="18"/>
  <c r="P288" i="18"/>
  <c r="Q288" i="18"/>
  <c r="O288" i="18"/>
  <c r="N288" i="18"/>
  <c r="P290" i="18"/>
  <c r="O290" i="18"/>
  <c r="Q290" i="18"/>
  <c r="N290" i="18"/>
  <c r="P292" i="18"/>
  <c r="Q292" i="18"/>
  <c r="O292" i="18"/>
  <c r="N292" i="18"/>
  <c r="P294" i="18"/>
  <c r="O294" i="18"/>
  <c r="Q294" i="18"/>
  <c r="N294" i="18"/>
  <c r="P296" i="18"/>
  <c r="O296" i="18"/>
  <c r="Q296" i="18"/>
  <c r="N296" i="18"/>
  <c r="O298" i="18"/>
  <c r="P298" i="18"/>
  <c r="Q298" i="18"/>
  <c r="N298" i="18"/>
  <c r="Q300" i="18"/>
  <c r="O300" i="18"/>
  <c r="P300" i="18"/>
  <c r="N300" i="18"/>
  <c r="P302" i="18"/>
  <c r="O302" i="18"/>
  <c r="Q302" i="18"/>
  <c r="N302" i="18"/>
  <c r="P304" i="18"/>
  <c r="Q304" i="18"/>
  <c r="O304" i="18"/>
  <c r="N304" i="18"/>
  <c r="P306" i="18"/>
  <c r="O306" i="18"/>
  <c r="Q306" i="18"/>
  <c r="N306" i="18"/>
  <c r="Q308" i="18"/>
  <c r="P308" i="18"/>
  <c r="O308" i="18"/>
  <c r="N308" i="18"/>
  <c r="O310" i="18"/>
  <c r="P310" i="18"/>
  <c r="Q310" i="18"/>
  <c r="N310" i="18"/>
  <c r="P312" i="18"/>
  <c r="O312" i="18"/>
  <c r="Q312" i="18"/>
  <c r="N312" i="18"/>
  <c r="P314" i="18"/>
  <c r="O314" i="18"/>
  <c r="Q314" i="18"/>
  <c r="N314" i="18"/>
  <c r="O316" i="18"/>
  <c r="P316" i="18"/>
  <c r="N316" i="18"/>
  <c r="Q316" i="18"/>
  <c r="O318" i="18"/>
  <c r="Q318" i="18"/>
  <c r="N318" i="18"/>
  <c r="P318" i="18"/>
  <c r="O320" i="18"/>
  <c r="P320" i="18"/>
  <c r="Q320" i="18"/>
  <c r="N320" i="18"/>
  <c r="O322" i="18"/>
  <c r="Q322" i="18"/>
  <c r="P322" i="18"/>
  <c r="N322" i="18"/>
  <c r="O324" i="18"/>
  <c r="P324" i="18"/>
  <c r="N324" i="18"/>
  <c r="Q324" i="18"/>
  <c r="O326" i="18"/>
  <c r="Q326" i="18"/>
  <c r="N326" i="18"/>
  <c r="P326" i="18"/>
  <c r="O328" i="18"/>
  <c r="P328" i="18"/>
  <c r="Q328" i="18"/>
  <c r="N328" i="18"/>
  <c r="O330" i="18"/>
  <c r="P330" i="18"/>
  <c r="N330" i="18"/>
  <c r="Q330" i="18"/>
  <c r="O332" i="18"/>
  <c r="P332" i="18"/>
  <c r="N332" i="18"/>
  <c r="Q332" i="18"/>
  <c r="O334" i="18"/>
  <c r="Q334" i="18"/>
  <c r="N334" i="18"/>
  <c r="P334" i="18"/>
  <c r="O336" i="18"/>
  <c r="P336" i="18"/>
  <c r="Q336" i="18"/>
  <c r="N336" i="18"/>
  <c r="O338" i="18"/>
  <c r="Q338" i="18"/>
  <c r="P338" i="18"/>
  <c r="N338" i="18"/>
  <c r="O340" i="18"/>
  <c r="P340" i="18"/>
  <c r="N340" i="18"/>
  <c r="Q340" i="18"/>
  <c r="O342" i="18"/>
  <c r="Q342" i="18"/>
  <c r="N342" i="18"/>
  <c r="P342" i="18"/>
  <c r="O344" i="18"/>
  <c r="P344" i="18"/>
  <c r="Q344" i="18"/>
  <c r="N344" i="18"/>
  <c r="N346" i="18"/>
  <c r="Q346" i="18"/>
  <c r="O346" i="18"/>
  <c r="P346" i="18"/>
  <c r="N348" i="18"/>
  <c r="P348" i="18"/>
  <c r="Q348" i="18"/>
  <c r="O348" i="18"/>
  <c r="P350" i="18"/>
  <c r="Q350" i="18"/>
  <c r="N350" i="18"/>
  <c r="O350" i="18"/>
  <c r="P352" i="18"/>
  <c r="Q352" i="18"/>
  <c r="O352" i="18"/>
  <c r="N352" i="18"/>
  <c r="P354" i="18"/>
  <c r="Q354" i="18"/>
  <c r="N354" i="18"/>
  <c r="O354" i="18"/>
  <c r="P356" i="18"/>
  <c r="Q356" i="18"/>
  <c r="O356" i="18"/>
  <c r="N356" i="18"/>
  <c r="Q358" i="18"/>
  <c r="P358" i="18"/>
  <c r="N358" i="18"/>
  <c r="O358" i="18"/>
  <c r="P360" i="18"/>
  <c r="Q360" i="18"/>
  <c r="O360" i="18"/>
  <c r="N360" i="18"/>
  <c r="Q362" i="18"/>
  <c r="N362" i="18"/>
  <c r="O362" i="18"/>
  <c r="P362" i="18"/>
  <c r="O364" i="18"/>
  <c r="P364" i="18"/>
  <c r="Q364" i="18"/>
  <c r="N364" i="18"/>
  <c r="Q366" i="18"/>
  <c r="N366" i="18"/>
  <c r="P366" i="18"/>
  <c r="O366" i="18"/>
  <c r="N368" i="18"/>
  <c r="O368" i="18"/>
  <c r="Q368" i="18"/>
  <c r="P368" i="18"/>
  <c r="N109" i="18"/>
  <c r="Q109" i="18"/>
  <c r="P109" i="18"/>
  <c r="O109" i="18"/>
  <c r="N111" i="18"/>
  <c r="Q111" i="18"/>
  <c r="O111" i="18"/>
  <c r="P111" i="18"/>
  <c r="N113" i="18"/>
  <c r="Q113" i="18"/>
  <c r="O113" i="18"/>
  <c r="P113" i="18"/>
  <c r="N115" i="18"/>
  <c r="Q115" i="18"/>
  <c r="P115" i="18"/>
  <c r="O115" i="18"/>
  <c r="N117" i="18"/>
  <c r="Q117" i="18"/>
  <c r="P117" i="18"/>
  <c r="O117" i="18"/>
  <c r="N119" i="18"/>
  <c r="Q119" i="18"/>
  <c r="O119" i="18"/>
  <c r="P119" i="18"/>
  <c r="N121" i="18"/>
  <c r="Q121" i="18"/>
  <c r="O121" i="18"/>
  <c r="P121" i="18"/>
  <c r="N123" i="18"/>
  <c r="Q123" i="18"/>
  <c r="P123" i="18"/>
  <c r="O123" i="18"/>
  <c r="N125" i="18"/>
  <c r="Q125" i="18"/>
  <c r="P125" i="18"/>
  <c r="O125" i="18"/>
  <c r="N127" i="18"/>
  <c r="Q127" i="18"/>
  <c r="O127" i="18"/>
  <c r="P127" i="18"/>
  <c r="N129" i="18"/>
  <c r="Q129" i="18"/>
  <c r="O129" i="18"/>
  <c r="P129" i="18"/>
  <c r="N131" i="18"/>
  <c r="Q131" i="18"/>
  <c r="P131" i="18"/>
  <c r="O131" i="18"/>
  <c r="N133" i="18"/>
  <c r="Q133" i="18"/>
  <c r="P133" i="18"/>
  <c r="O133" i="18"/>
  <c r="N135" i="18"/>
  <c r="Q135" i="18"/>
  <c r="O135" i="18"/>
  <c r="P135" i="18"/>
  <c r="P137" i="18"/>
  <c r="Q137" i="18"/>
  <c r="O137" i="18"/>
  <c r="N137" i="18"/>
  <c r="N139" i="18"/>
  <c r="Q139" i="18"/>
  <c r="O139" i="18"/>
  <c r="P139" i="18"/>
  <c r="N141" i="18"/>
  <c r="O141" i="18"/>
  <c r="Q141" i="18"/>
  <c r="P141" i="18"/>
  <c r="N143" i="18"/>
  <c r="Q143" i="18"/>
  <c r="O143" i="18"/>
  <c r="P143" i="18"/>
  <c r="N145" i="18"/>
  <c r="Q145" i="18"/>
  <c r="O145" i="18"/>
  <c r="P145" i="18"/>
  <c r="Q147" i="18"/>
  <c r="P147" i="18"/>
  <c r="N147" i="18"/>
  <c r="O147" i="18"/>
  <c r="N149" i="18"/>
  <c r="O149" i="18"/>
  <c r="Q149" i="18"/>
  <c r="P149" i="18"/>
  <c r="N151" i="18"/>
  <c r="Q151" i="18"/>
  <c r="O151" i="18"/>
  <c r="P151" i="18"/>
  <c r="Q153" i="18"/>
  <c r="N153" i="18"/>
  <c r="O153" i="18"/>
  <c r="P153" i="18"/>
  <c r="N155" i="18"/>
  <c r="P155" i="18"/>
  <c r="O155" i="18"/>
  <c r="Q155" i="18"/>
  <c r="N157" i="18"/>
  <c r="Q157" i="18"/>
  <c r="P157" i="18"/>
  <c r="O157" i="18"/>
  <c r="N159" i="18"/>
  <c r="Q159" i="18"/>
  <c r="O159" i="18"/>
  <c r="P159" i="18"/>
  <c r="N161" i="18"/>
  <c r="O161" i="18"/>
  <c r="Q161" i="18"/>
  <c r="P161" i="18"/>
  <c r="Q163" i="18"/>
  <c r="N163" i="18"/>
  <c r="P163" i="18"/>
  <c r="O163" i="18"/>
  <c r="N165" i="18"/>
  <c r="Q165" i="18"/>
  <c r="O165" i="18"/>
  <c r="P165" i="18"/>
  <c r="N167" i="18"/>
  <c r="Q167" i="18"/>
  <c r="O167" i="18"/>
  <c r="P167" i="18"/>
  <c r="Q169" i="18"/>
  <c r="N169" i="18"/>
  <c r="O169" i="18"/>
  <c r="P169" i="18"/>
  <c r="N171" i="18"/>
  <c r="Q171" i="18"/>
  <c r="P171" i="18"/>
  <c r="O171" i="18"/>
  <c r="N173" i="18"/>
  <c r="Q173" i="18"/>
  <c r="P173" i="18"/>
  <c r="O173" i="18"/>
  <c r="Q175" i="18"/>
  <c r="N175" i="18"/>
  <c r="O175" i="18"/>
  <c r="P175" i="18"/>
  <c r="N177" i="18"/>
  <c r="Q177" i="18"/>
  <c r="O177" i="18"/>
  <c r="P177" i="18"/>
  <c r="Q179" i="18"/>
  <c r="P179" i="18"/>
  <c r="N179" i="18"/>
  <c r="O179" i="18"/>
  <c r="N181" i="18"/>
  <c r="Q181" i="18"/>
  <c r="O181" i="18"/>
  <c r="P181" i="18"/>
  <c r="Q183" i="18"/>
  <c r="N183" i="18"/>
  <c r="O183" i="18"/>
  <c r="P183" i="18"/>
  <c r="Q185" i="18"/>
  <c r="N185" i="18"/>
  <c r="O185" i="18"/>
  <c r="P185" i="18"/>
  <c r="Q187" i="18"/>
  <c r="N187" i="18"/>
  <c r="P187" i="18"/>
  <c r="O187" i="18"/>
  <c r="Q189" i="18"/>
  <c r="N189" i="18"/>
  <c r="P189" i="18"/>
  <c r="O189" i="18"/>
  <c r="N191" i="18"/>
  <c r="Q191" i="18"/>
  <c r="O191" i="18"/>
  <c r="P191" i="18"/>
  <c r="N193" i="18"/>
  <c r="Q193" i="18"/>
  <c r="O193" i="18"/>
  <c r="P193" i="18"/>
  <c r="N195" i="18"/>
  <c r="Q195" i="18"/>
  <c r="P195" i="18"/>
  <c r="O195" i="18"/>
  <c r="N197" i="18"/>
  <c r="Q197" i="18"/>
  <c r="O197" i="18"/>
  <c r="P197" i="18"/>
  <c r="N199" i="18"/>
  <c r="Q199" i="18"/>
  <c r="O199" i="18"/>
  <c r="P199" i="18"/>
  <c r="N201" i="18"/>
  <c r="Q201" i="18"/>
  <c r="O201" i="18"/>
  <c r="P201" i="18"/>
  <c r="N203" i="18"/>
  <c r="Q203" i="18"/>
  <c r="P203" i="18"/>
  <c r="O203" i="18"/>
  <c r="N205" i="18"/>
  <c r="Q205" i="18"/>
  <c r="P205" i="18"/>
  <c r="O205" i="18"/>
  <c r="N207" i="18"/>
  <c r="Q207" i="18"/>
  <c r="O207" i="18"/>
  <c r="P207" i="18"/>
  <c r="N209" i="18"/>
  <c r="P209" i="18"/>
  <c r="Q209" i="18"/>
  <c r="O209" i="18"/>
  <c r="Q211" i="18"/>
  <c r="N211" i="18"/>
  <c r="O211" i="18"/>
  <c r="P211" i="18"/>
  <c r="N213" i="18"/>
  <c r="P213" i="18"/>
  <c r="Q213" i="18"/>
  <c r="O213" i="18"/>
  <c r="Q215" i="18"/>
  <c r="N215" i="18"/>
  <c r="O215" i="18"/>
  <c r="P215" i="18"/>
  <c r="Q217" i="18"/>
  <c r="N217" i="18"/>
  <c r="P217" i="18"/>
  <c r="O217" i="18"/>
  <c r="Q219" i="18"/>
  <c r="N219" i="18"/>
  <c r="O219" i="18"/>
  <c r="P219" i="18"/>
  <c r="N221" i="18"/>
  <c r="Q221" i="18"/>
  <c r="P221" i="18"/>
  <c r="O221" i="18"/>
  <c r="P223" i="18"/>
  <c r="N223" i="18"/>
  <c r="O223" i="18"/>
  <c r="Q223" i="18"/>
  <c r="N225" i="18"/>
  <c r="O225" i="18"/>
  <c r="P225" i="18"/>
  <c r="Q225" i="18"/>
  <c r="O227" i="18"/>
  <c r="Q227" i="18"/>
  <c r="P227" i="18"/>
  <c r="N227" i="18"/>
  <c r="Q229" i="18"/>
  <c r="O229" i="18"/>
  <c r="P229" i="18"/>
  <c r="N229" i="18"/>
  <c r="Q231" i="18"/>
  <c r="O231" i="18"/>
  <c r="N231" i="18"/>
  <c r="P231" i="18"/>
  <c r="Q233" i="18"/>
  <c r="O233" i="18"/>
  <c r="P233" i="18"/>
  <c r="N233" i="18"/>
  <c r="Q235" i="18"/>
  <c r="O235" i="18"/>
  <c r="P235" i="18"/>
  <c r="N235" i="18"/>
  <c r="Q237" i="18"/>
  <c r="O237" i="18"/>
  <c r="N237" i="18"/>
  <c r="P237" i="18"/>
  <c r="Q239" i="18"/>
  <c r="O239" i="18"/>
  <c r="N239" i="18"/>
  <c r="P239" i="18"/>
  <c r="Q241" i="18"/>
  <c r="O241" i="18"/>
  <c r="P241" i="18"/>
  <c r="N241" i="18"/>
  <c r="Q243" i="18"/>
  <c r="O243" i="18"/>
  <c r="P243" i="18"/>
  <c r="N243" i="18"/>
  <c r="Q245" i="18"/>
  <c r="O245" i="18"/>
  <c r="P245" i="18"/>
  <c r="N245" i="18"/>
  <c r="Q247" i="18"/>
  <c r="O247" i="18"/>
  <c r="N247" i="18"/>
  <c r="P247" i="18"/>
  <c r="Q249" i="18"/>
  <c r="O249" i="18"/>
  <c r="P249" i="18"/>
  <c r="N249" i="18"/>
  <c r="Q251" i="18"/>
  <c r="O251" i="18"/>
  <c r="P251" i="18"/>
  <c r="N251" i="18"/>
  <c r="Q253" i="18"/>
  <c r="O253" i="18"/>
  <c r="N253" i="18"/>
  <c r="P253" i="18"/>
  <c r="Q255" i="18"/>
  <c r="O255" i="18"/>
  <c r="N255" i="18"/>
  <c r="P255" i="18"/>
  <c r="Q257" i="18"/>
  <c r="O257" i="18"/>
  <c r="P257" i="18"/>
  <c r="N257" i="18"/>
  <c r="Q259" i="18"/>
  <c r="O259" i="18"/>
  <c r="P259" i="18"/>
  <c r="N259" i="18"/>
  <c r="Q261" i="18"/>
  <c r="O261" i="18"/>
  <c r="P261" i="18"/>
  <c r="N261" i="18"/>
  <c r="Q263" i="18"/>
  <c r="O263" i="18"/>
  <c r="N263" i="18"/>
  <c r="P263" i="18"/>
  <c r="Q265" i="18"/>
  <c r="O265" i="18"/>
  <c r="P265" i="18"/>
  <c r="N265" i="18"/>
  <c r="Q267" i="18"/>
  <c r="O267" i="18"/>
  <c r="P267" i="18"/>
  <c r="N267" i="18"/>
  <c r="Q269" i="18"/>
  <c r="O269" i="18"/>
  <c r="N269" i="18"/>
  <c r="P269" i="18"/>
  <c r="Q271" i="18"/>
  <c r="O271" i="18"/>
  <c r="N271" i="18"/>
  <c r="P271" i="18"/>
  <c r="Q273" i="18"/>
  <c r="O273" i="18"/>
  <c r="P273" i="18"/>
  <c r="N273" i="18"/>
  <c r="Q275" i="18"/>
  <c r="O275" i="18"/>
  <c r="P275" i="18"/>
  <c r="N275" i="18"/>
  <c r="Q277" i="18"/>
  <c r="O277" i="18"/>
  <c r="P277" i="18"/>
  <c r="N277" i="18"/>
  <c r="Q279" i="18"/>
  <c r="O279" i="18"/>
  <c r="N279" i="18"/>
  <c r="P279" i="18"/>
  <c r="Q281" i="18"/>
  <c r="O281" i="18"/>
  <c r="P281" i="18"/>
  <c r="N281" i="18"/>
  <c r="Q283" i="18"/>
  <c r="O283" i="18"/>
  <c r="P283" i="18"/>
  <c r="N283" i="18"/>
  <c r="Q285" i="18"/>
  <c r="O285" i="18"/>
  <c r="N285" i="18"/>
  <c r="P285" i="18"/>
  <c r="Q287" i="18"/>
  <c r="O287" i="18"/>
  <c r="N287" i="18"/>
  <c r="P287" i="18"/>
  <c r="Q289" i="18"/>
  <c r="O289" i="18"/>
  <c r="P289" i="18"/>
  <c r="N289" i="18"/>
  <c r="Q291" i="18"/>
  <c r="O291" i="18"/>
  <c r="P291" i="18"/>
  <c r="N291" i="18"/>
  <c r="Q293" i="18"/>
  <c r="O293" i="18"/>
  <c r="P293" i="18"/>
  <c r="N293" i="18"/>
  <c r="Q295" i="18"/>
  <c r="O295" i="18"/>
  <c r="N295" i="18"/>
  <c r="P295" i="18"/>
  <c r="Q297" i="18"/>
  <c r="O297" i="18"/>
  <c r="P297" i="18"/>
  <c r="N297" i="18"/>
  <c r="Q299" i="18"/>
  <c r="O299" i="18"/>
  <c r="P299" i="18"/>
  <c r="N299" i="18"/>
  <c r="Q301" i="18"/>
  <c r="O301" i="18"/>
  <c r="N301" i="18"/>
  <c r="P301" i="18"/>
  <c r="Q303" i="18"/>
  <c r="O303" i="18"/>
  <c r="N303" i="18"/>
  <c r="P303" i="18"/>
  <c r="Q305" i="18"/>
  <c r="O305" i="18"/>
  <c r="P305" i="18"/>
  <c r="N305" i="18"/>
  <c r="Q307" i="18"/>
  <c r="O307" i="18"/>
  <c r="P307" i="18"/>
  <c r="N307" i="18"/>
  <c r="Q309" i="18"/>
  <c r="O309" i="18"/>
  <c r="P309" i="18"/>
  <c r="N309" i="18"/>
  <c r="Q311" i="18"/>
  <c r="O311" i="18"/>
  <c r="N311" i="18"/>
  <c r="P311" i="18"/>
  <c r="Q313" i="18"/>
  <c r="O313" i="18"/>
  <c r="P313" i="18"/>
  <c r="N313" i="18"/>
  <c r="Q315" i="18"/>
  <c r="O315" i="18"/>
  <c r="P315" i="18"/>
  <c r="N315" i="18"/>
  <c r="Q317" i="18"/>
  <c r="P317" i="18"/>
  <c r="O317" i="18"/>
  <c r="N317" i="18"/>
  <c r="Q319" i="18"/>
  <c r="N319" i="18"/>
  <c r="P319" i="18"/>
  <c r="O319" i="18"/>
  <c r="Q321" i="18"/>
  <c r="N321" i="18"/>
  <c r="O321" i="18"/>
  <c r="P321" i="18"/>
  <c r="Q323" i="18"/>
  <c r="P323" i="18"/>
  <c r="O323" i="18"/>
  <c r="N323" i="18"/>
  <c r="Q325" i="18"/>
  <c r="P325" i="18"/>
  <c r="O325" i="18"/>
  <c r="N325" i="18"/>
  <c r="Q327" i="18"/>
  <c r="P327" i="18"/>
  <c r="O327" i="18"/>
  <c r="N327" i="18"/>
  <c r="Q329" i="18"/>
  <c r="N329" i="18"/>
  <c r="O329" i="18"/>
  <c r="P329" i="18"/>
  <c r="Q331" i="18"/>
  <c r="P331" i="18"/>
  <c r="O331" i="18"/>
  <c r="N331" i="18"/>
  <c r="Q333" i="18"/>
  <c r="P333" i="18"/>
  <c r="O333" i="18"/>
  <c r="N333" i="18"/>
  <c r="Q335" i="18"/>
  <c r="N335" i="18"/>
  <c r="P335" i="18"/>
  <c r="O335" i="18"/>
  <c r="Q337" i="18"/>
  <c r="N337" i="18"/>
  <c r="O337" i="18"/>
  <c r="P337" i="18"/>
  <c r="Q339" i="18"/>
  <c r="P339" i="18"/>
  <c r="O339" i="18"/>
  <c r="N339" i="18"/>
  <c r="Q341" i="18"/>
  <c r="P341" i="18"/>
  <c r="O341" i="18"/>
  <c r="N341" i="18"/>
  <c r="Q343" i="18"/>
  <c r="P343" i="18"/>
  <c r="O343" i="18"/>
  <c r="N343" i="18"/>
  <c r="Q345" i="18"/>
  <c r="N345" i="18"/>
  <c r="O345" i="18"/>
  <c r="P345" i="18"/>
  <c r="N347" i="18"/>
  <c r="Q347" i="18"/>
  <c r="O347" i="18"/>
  <c r="P347" i="18"/>
  <c r="N349" i="18"/>
  <c r="O349" i="18"/>
  <c r="Q349" i="18"/>
  <c r="P349" i="18"/>
  <c r="Q351" i="18"/>
  <c r="P351" i="18"/>
  <c r="O351" i="18"/>
  <c r="N351" i="18"/>
  <c r="P353" i="18"/>
  <c r="Q353" i="18"/>
  <c r="N353" i="18"/>
  <c r="O353" i="18"/>
  <c r="P355" i="18"/>
  <c r="Q355" i="18"/>
  <c r="O355" i="18"/>
  <c r="N355" i="18"/>
  <c r="Q357" i="18"/>
  <c r="P357" i="18"/>
  <c r="N357" i="18"/>
  <c r="O357" i="18"/>
  <c r="Q359" i="18"/>
  <c r="N359" i="18"/>
  <c r="O359" i="18"/>
  <c r="P359" i="18"/>
  <c r="Q361" i="18"/>
  <c r="P361" i="18"/>
  <c r="N361" i="18"/>
  <c r="O361" i="18"/>
  <c r="Q363" i="18"/>
  <c r="P363" i="18"/>
  <c r="N363" i="18"/>
  <c r="O363" i="18"/>
  <c r="Q365" i="18"/>
  <c r="P365" i="18"/>
  <c r="O365" i="18"/>
  <c r="N365" i="18"/>
  <c r="Q367" i="18"/>
  <c r="P367" i="18"/>
  <c r="N367" i="18"/>
  <c r="O367" i="18"/>
  <c r="Q369" i="18"/>
  <c r="P369" i="18"/>
  <c r="N369" i="18"/>
  <c r="O369" i="18"/>
  <c r="Q371" i="18"/>
  <c r="P371" i="18"/>
  <c r="O371" i="18"/>
  <c r="N371" i="18"/>
  <c r="N373" i="18"/>
  <c r="Q373" i="18"/>
  <c r="P373" i="18"/>
  <c r="O373" i="18"/>
  <c r="P375" i="18"/>
  <c r="N375" i="18"/>
  <c r="Q375" i="18"/>
  <c r="O375" i="18"/>
  <c r="N377" i="18"/>
  <c r="O377" i="18"/>
  <c r="P377" i="18"/>
  <c r="Q377" i="18"/>
  <c r="Q379" i="18"/>
  <c r="P379" i="18"/>
  <c r="O379" i="18"/>
  <c r="N379" i="18"/>
  <c r="N381" i="18"/>
  <c r="Q381" i="18"/>
  <c r="P381" i="18"/>
  <c r="O381" i="18"/>
  <c r="P383" i="18"/>
  <c r="N383" i="18"/>
  <c r="Q383" i="18"/>
  <c r="O383" i="18"/>
  <c r="N385" i="18"/>
  <c r="Q385" i="18"/>
  <c r="O385" i="18"/>
  <c r="P385" i="18"/>
  <c r="Q387" i="18"/>
  <c r="P387" i="18"/>
  <c r="O387" i="18"/>
  <c r="N387" i="18"/>
  <c r="N389" i="18"/>
  <c r="Q389" i="18"/>
  <c r="P389" i="18"/>
  <c r="O389" i="18"/>
  <c r="P391" i="18"/>
  <c r="N391" i="18"/>
  <c r="Q391" i="18"/>
  <c r="O391" i="18"/>
  <c r="N393" i="18"/>
  <c r="O393" i="18"/>
  <c r="P393" i="18"/>
  <c r="Q393" i="18"/>
  <c r="Q395" i="18"/>
  <c r="P395" i="18"/>
  <c r="O395" i="18"/>
  <c r="N395" i="18"/>
  <c r="N397" i="18"/>
  <c r="Q397" i="18"/>
  <c r="P397" i="18"/>
  <c r="O397" i="18"/>
  <c r="P399" i="18"/>
  <c r="N399" i="18"/>
  <c r="O399" i="18"/>
  <c r="Q399" i="18"/>
  <c r="N401" i="18"/>
  <c r="Q401" i="18"/>
  <c r="O401" i="18"/>
  <c r="P401" i="18"/>
  <c r="Q403" i="18"/>
  <c r="P403" i="18"/>
  <c r="O403" i="18"/>
  <c r="N403" i="18"/>
  <c r="Q405" i="18"/>
  <c r="N405" i="18"/>
  <c r="P405" i="18"/>
  <c r="O405" i="18"/>
  <c r="Q407" i="18"/>
  <c r="P407" i="18"/>
  <c r="N407" i="18"/>
  <c r="O407" i="18"/>
  <c r="L410" i="18"/>
  <c r="L409" i="18"/>
  <c r="Q411" i="18"/>
  <c r="P411" i="18"/>
  <c r="O411" i="18"/>
  <c r="N411" i="18"/>
  <c r="Q413" i="18"/>
  <c r="N413" i="18"/>
  <c r="P413" i="18"/>
  <c r="O413" i="18"/>
  <c r="Q415" i="18"/>
  <c r="P415" i="18"/>
  <c r="N415" i="18"/>
  <c r="O415" i="18"/>
  <c r="N417" i="18"/>
  <c r="O417" i="18"/>
  <c r="P417" i="18"/>
  <c r="Q417" i="18"/>
  <c r="O419" i="18"/>
  <c r="N419" i="18"/>
  <c r="Q419" i="18"/>
  <c r="P419" i="18"/>
  <c r="N421" i="18"/>
  <c r="O421" i="18"/>
  <c r="P421" i="18"/>
  <c r="Q421" i="18"/>
  <c r="N423" i="18"/>
  <c r="O423" i="18"/>
  <c r="Q423" i="18"/>
  <c r="P423" i="18"/>
  <c r="N425" i="18"/>
  <c r="O425" i="18"/>
  <c r="P425" i="18"/>
  <c r="Q425" i="18"/>
  <c r="N427" i="18"/>
  <c r="O427" i="18"/>
  <c r="P427" i="18"/>
  <c r="Q427" i="18"/>
  <c r="N429" i="18"/>
  <c r="P429" i="18"/>
  <c r="Q429" i="18"/>
  <c r="O429" i="18"/>
  <c r="Q431" i="18"/>
  <c r="P431" i="18"/>
  <c r="N431" i="18"/>
  <c r="O431" i="18"/>
  <c r="P433" i="18"/>
  <c r="O433" i="18"/>
  <c r="N433" i="18"/>
  <c r="Q433" i="18"/>
  <c r="Q435" i="18"/>
  <c r="O435" i="18"/>
  <c r="P435" i="18"/>
  <c r="N435" i="18"/>
  <c r="O437" i="18"/>
  <c r="N437" i="18"/>
  <c r="Q437" i="18"/>
  <c r="P437" i="18"/>
  <c r="O439" i="18"/>
  <c r="N439" i="18"/>
  <c r="Q439" i="18"/>
  <c r="P439" i="18"/>
  <c r="P441" i="18"/>
  <c r="Q441" i="18"/>
  <c r="O441" i="18"/>
  <c r="N441" i="18"/>
  <c r="P443" i="18"/>
  <c r="O443" i="18"/>
  <c r="Q443" i="18"/>
  <c r="N443" i="18"/>
  <c r="P445" i="18"/>
  <c r="Q445" i="18"/>
  <c r="O445" i="18"/>
  <c r="N445" i="18"/>
  <c r="P447" i="18"/>
  <c r="Q447" i="18"/>
  <c r="N447" i="18"/>
  <c r="O447" i="18"/>
  <c r="P449" i="18"/>
  <c r="N449" i="18"/>
  <c r="Q449" i="18"/>
  <c r="O449" i="18"/>
  <c r="P455" i="18"/>
  <c r="Q455" i="18"/>
  <c r="N455" i="18"/>
  <c r="O455" i="18"/>
  <c r="N459" i="18"/>
  <c r="P459" i="18"/>
  <c r="Q459" i="18"/>
  <c r="O459" i="18"/>
  <c r="P463" i="18"/>
  <c r="N463" i="18"/>
  <c r="Q463" i="18"/>
  <c r="O463" i="18"/>
  <c r="N470" i="18"/>
  <c r="Q470" i="18"/>
  <c r="O470" i="18"/>
  <c r="D7" i="17"/>
  <c r="AW479" i="14"/>
  <c r="O370" i="18"/>
  <c r="Q370" i="18"/>
  <c r="P370" i="18"/>
  <c r="N370" i="18"/>
  <c r="O372" i="18"/>
  <c r="Q372" i="18"/>
  <c r="P372" i="18"/>
  <c r="N372" i="18"/>
  <c r="O374" i="18"/>
  <c r="Q374" i="18"/>
  <c r="N374" i="18"/>
  <c r="P374" i="18"/>
  <c r="Q376" i="18"/>
  <c r="O376" i="18"/>
  <c r="P376" i="18"/>
  <c r="N376" i="18"/>
  <c r="O378" i="18"/>
  <c r="Q378" i="18"/>
  <c r="P378" i="18"/>
  <c r="N378" i="18"/>
  <c r="O380" i="18"/>
  <c r="Q380" i="18"/>
  <c r="P380" i="18"/>
  <c r="N380" i="18"/>
  <c r="Q382" i="18"/>
  <c r="N382" i="18"/>
  <c r="O382" i="18"/>
  <c r="P382" i="18"/>
  <c r="O384" i="18"/>
  <c r="Q384" i="18"/>
  <c r="P384" i="18"/>
  <c r="N384" i="18"/>
  <c r="Q386" i="18"/>
  <c r="O386" i="18"/>
  <c r="P386" i="18"/>
  <c r="N386" i="18"/>
  <c r="O388" i="18"/>
  <c r="Q388" i="18"/>
  <c r="N388" i="18"/>
  <c r="P388" i="18"/>
  <c r="O390" i="18"/>
  <c r="Q390" i="18"/>
  <c r="N390" i="18"/>
  <c r="P390" i="18"/>
  <c r="O392" i="18"/>
  <c r="Q392" i="18"/>
  <c r="P392" i="18"/>
  <c r="N392" i="18"/>
  <c r="O394" i="18"/>
  <c r="Q394" i="18"/>
  <c r="P394" i="18"/>
  <c r="N394" i="18"/>
  <c r="O396" i="18"/>
  <c r="Q396" i="18"/>
  <c r="P396" i="18"/>
  <c r="N396" i="18"/>
  <c r="N398" i="18"/>
  <c r="O398" i="18"/>
  <c r="Q398" i="18"/>
  <c r="P398" i="18"/>
  <c r="O400" i="18"/>
  <c r="Q400" i="18"/>
  <c r="P400" i="18"/>
  <c r="N400" i="18"/>
  <c r="O402" i="18"/>
  <c r="Q402" i="18"/>
  <c r="P402" i="18"/>
  <c r="N402" i="18"/>
  <c r="O404" i="18"/>
  <c r="Q404" i="18"/>
  <c r="P404" i="18"/>
  <c r="N404" i="18"/>
  <c r="O406" i="18"/>
  <c r="P406" i="18"/>
  <c r="N406" i="18"/>
  <c r="Q406" i="18"/>
  <c r="O408" i="18"/>
  <c r="P408" i="18"/>
  <c r="N408" i="18"/>
  <c r="Q408" i="18"/>
  <c r="O412" i="18"/>
  <c r="Q412" i="18"/>
  <c r="N412" i="18"/>
  <c r="P412" i="18"/>
  <c r="O414" i="18"/>
  <c r="P414" i="18"/>
  <c r="N414" i="18"/>
  <c r="Q414" i="18"/>
  <c r="O416" i="18"/>
  <c r="P416" i="18"/>
  <c r="Q416" i="18"/>
  <c r="N416" i="18"/>
  <c r="N418" i="18"/>
  <c r="O418" i="18"/>
  <c r="Q418" i="18"/>
  <c r="P418" i="18"/>
  <c r="N420" i="18"/>
  <c r="O420" i="18"/>
  <c r="Q420" i="18"/>
  <c r="P420" i="18"/>
  <c r="N422" i="18"/>
  <c r="O422" i="18"/>
  <c r="Q422" i="18"/>
  <c r="P422" i="18"/>
  <c r="N424" i="18"/>
  <c r="O424" i="18"/>
  <c r="Q424" i="18"/>
  <c r="P424" i="18"/>
  <c r="N426" i="18"/>
  <c r="Q426" i="18"/>
  <c r="O426" i="18"/>
  <c r="P426" i="18"/>
  <c r="N428" i="18"/>
  <c r="O428" i="18"/>
  <c r="Q428" i="18"/>
  <c r="P428" i="18"/>
  <c r="P430" i="18"/>
  <c r="Q430" i="18"/>
  <c r="O430" i="18"/>
  <c r="N430" i="18"/>
  <c r="N432" i="18"/>
  <c r="P432" i="18"/>
  <c r="Q432" i="18"/>
  <c r="O432" i="18"/>
  <c r="O434" i="18"/>
  <c r="P434" i="18"/>
  <c r="Q434" i="18"/>
  <c r="N434" i="18"/>
  <c r="N436" i="18"/>
  <c r="Q436" i="18"/>
  <c r="O436" i="18"/>
  <c r="P436" i="18"/>
  <c r="N438" i="18"/>
  <c r="P438" i="18"/>
  <c r="O438" i="18"/>
  <c r="Q438" i="18"/>
  <c r="P440" i="18"/>
  <c r="Q440" i="18"/>
  <c r="N440" i="18"/>
  <c r="O440" i="18"/>
  <c r="P442" i="18"/>
  <c r="O442" i="18"/>
  <c r="N442" i="18"/>
  <c r="Q442" i="18"/>
  <c r="P444" i="18"/>
  <c r="O444" i="18"/>
  <c r="Q444" i="18"/>
  <c r="N444" i="18"/>
  <c r="P446" i="18"/>
  <c r="O446" i="18"/>
  <c r="N446" i="18"/>
  <c r="Q446" i="18"/>
  <c r="P448" i="18"/>
  <c r="Q448" i="18"/>
  <c r="O448" i="18"/>
  <c r="N448" i="18"/>
  <c r="P450" i="18"/>
  <c r="Q450" i="18"/>
  <c r="O450" i="18"/>
  <c r="N450" i="18"/>
  <c r="P452" i="18"/>
  <c r="Q452" i="18"/>
  <c r="O452" i="18"/>
  <c r="N452" i="18"/>
  <c r="P454" i="18"/>
  <c r="N454" i="18"/>
  <c r="O454" i="18"/>
  <c r="Q454" i="18"/>
  <c r="P456" i="18"/>
  <c r="Q456" i="18"/>
  <c r="N456" i="18"/>
  <c r="O456" i="18"/>
  <c r="P458" i="18"/>
  <c r="O458" i="18"/>
  <c r="N458" i="18"/>
  <c r="Q458" i="18"/>
  <c r="P460" i="18"/>
  <c r="O460" i="18"/>
  <c r="Q460" i="18"/>
  <c r="N460" i="18"/>
  <c r="P462" i="18"/>
  <c r="N462" i="18"/>
  <c r="O462" i="18"/>
  <c r="Q462" i="18"/>
  <c r="P464" i="18"/>
  <c r="Q464" i="18"/>
  <c r="O464" i="18"/>
  <c r="N464" i="18"/>
  <c r="P466" i="18"/>
  <c r="Q466" i="18"/>
  <c r="O466" i="18"/>
  <c r="N466" i="18"/>
  <c r="AZ479" i="14"/>
  <c r="P451" i="18"/>
  <c r="N451" i="18"/>
  <c r="O451" i="18"/>
  <c r="Q451" i="18"/>
  <c r="P453" i="18"/>
  <c r="N453" i="18"/>
  <c r="Q453" i="18"/>
  <c r="O453" i="18"/>
  <c r="P457" i="18"/>
  <c r="Q457" i="18"/>
  <c r="N457" i="18"/>
  <c r="O457" i="18"/>
  <c r="P461" i="18"/>
  <c r="O461" i="18"/>
  <c r="Q461" i="18"/>
  <c r="N461" i="18"/>
  <c r="P465" i="18"/>
  <c r="Q465" i="18"/>
  <c r="N465" i="18"/>
  <c r="O465" i="18"/>
  <c r="L2" i="18"/>
  <c r="AU479" i="14"/>
  <c r="D8" i="17"/>
  <c r="AX479" i="14"/>
  <c r="D9" i="17"/>
  <c r="AV479" i="14"/>
  <c r="C21" i="17"/>
  <c r="B21" i="17"/>
  <c r="C12" i="17"/>
  <c r="B12" i="17"/>
  <c r="C16" i="17"/>
  <c r="B16" i="17"/>
  <c r="B17" i="17"/>
  <c r="C17" i="17"/>
  <c r="B23" i="17"/>
  <c r="C23" i="17"/>
  <c r="C19" i="17"/>
  <c r="B19" i="17"/>
  <c r="C11" i="17"/>
  <c r="B11" i="17"/>
  <c r="C25" i="17"/>
  <c r="B25" i="17"/>
  <c r="C15" i="17"/>
  <c r="B15" i="17"/>
  <c r="C4" i="17"/>
  <c r="B4" i="17"/>
  <c r="C20" i="17"/>
  <c r="B20" i="17"/>
  <c r="B6" i="17"/>
  <c r="C6" i="17"/>
  <c r="C24" i="17"/>
  <c r="B24" i="17"/>
  <c r="B22" i="17"/>
  <c r="C2" i="17"/>
  <c r="B2" i="17"/>
  <c r="AI476" i="14"/>
  <c r="N467" i="18" l="1"/>
  <c r="Q467" i="18"/>
  <c r="P467" i="18"/>
  <c r="O467" i="18"/>
  <c r="B5" i="17"/>
  <c r="B18" i="17"/>
  <c r="D26" i="17"/>
  <c r="C9" i="17"/>
  <c r="B9" i="17"/>
  <c r="C8" i="17"/>
  <c r="B8" i="17"/>
  <c r="Q2" i="18"/>
  <c r="Q472" i="18" s="1"/>
  <c r="N2" i="18"/>
  <c r="N472" i="18" s="1"/>
  <c r="L472" i="18"/>
  <c r="O2" i="18"/>
  <c r="P2" i="18"/>
  <c r="P472" i="18" s="1"/>
  <c r="C7" i="17"/>
  <c r="B7" i="17"/>
  <c r="Q409" i="18"/>
  <c r="P409" i="18"/>
  <c r="O409" i="18"/>
  <c r="N409" i="18"/>
  <c r="O410" i="18"/>
  <c r="Q410" i="18"/>
  <c r="P410" i="18"/>
  <c r="N410" i="18"/>
  <c r="C26" i="17"/>
  <c r="B26" i="17"/>
  <c r="R2" i="20"/>
  <c r="C18" i="23"/>
  <c r="F67" i="22"/>
  <c r="F62" i="22"/>
  <c r="F46" i="22"/>
  <c r="I46" i="22" s="1"/>
  <c r="K2" i="22"/>
  <c r="A2" i="22"/>
  <c r="O472" i="18" l="1"/>
  <c r="H474" i="18" s="1"/>
  <c r="I474" i="18"/>
  <c r="G474" i="18"/>
  <c r="J474" i="18"/>
  <c r="D2" i="22"/>
  <c r="M46" i="22"/>
  <c r="S46" i="22" s="1"/>
  <c r="C78" i="23" l="1"/>
  <c r="C41" i="23" s="1"/>
  <c r="X46" i="22"/>
  <c r="Y46" i="22" l="1"/>
  <c r="M47" i="23" s="1"/>
  <c r="J47" i="23"/>
  <c r="J464" i="21" l="1"/>
  <c r="J465" i="21"/>
  <c r="J466" i="21"/>
  <c r="J467" i="21"/>
  <c r="J468" i="21"/>
  <c r="J469" i="21"/>
  <c r="J470" i="21"/>
  <c r="J471" i="21"/>
  <c r="J472" i="21"/>
  <c r="J473" i="21"/>
  <c r="G464" i="21"/>
  <c r="G465" i="21"/>
  <c r="G466" i="21"/>
  <c r="G467" i="21"/>
  <c r="G468" i="21"/>
  <c r="G469" i="21"/>
  <c r="G470" i="21"/>
  <c r="G471" i="21"/>
  <c r="G472" i="21"/>
  <c r="G473" i="21"/>
  <c r="F464" i="21"/>
  <c r="F465" i="21"/>
  <c r="F466" i="21"/>
  <c r="F467" i="21"/>
  <c r="F468" i="21"/>
  <c r="F469" i="21"/>
  <c r="F470" i="21"/>
  <c r="F471" i="21"/>
  <c r="F472" i="21"/>
  <c r="F473" i="21"/>
  <c r="E464" i="21"/>
  <c r="E465" i="21"/>
  <c r="E466" i="21"/>
  <c r="E467" i="21"/>
  <c r="E468" i="21"/>
  <c r="E469" i="21"/>
  <c r="E470" i="21"/>
  <c r="E471" i="21"/>
  <c r="E472" i="21"/>
  <c r="E473" i="21"/>
  <c r="E463" i="21"/>
  <c r="D464" i="21"/>
  <c r="D465" i="21"/>
  <c r="D466" i="21"/>
  <c r="D467" i="21"/>
  <c r="D468" i="21"/>
  <c r="D469" i="21"/>
  <c r="D470" i="21"/>
  <c r="D471" i="21"/>
  <c r="D472" i="21"/>
  <c r="D473" i="21"/>
  <c r="G463" i="21"/>
  <c r="F463" i="21"/>
  <c r="D463" i="21"/>
  <c r="G462" i="21"/>
  <c r="F462" i="21"/>
  <c r="E462" i="21"/>
  <c r="D462" i="21"/>
  <c r="G461" i="21"/>
  <c r="F461" i="21"/>
  <c r="E461" i="21"/>
  <c r="D461" i="21"/>
  <c r="G460" i="21"/>
  <c r="F460" i="21"/>
  <c r="E460" i="21"/>
  <c r="D460" i="21"/>
  <c r="G459" i="21"/>
  <c r="F459" i="21"/>
  <c r="E459" i="21"/>
  <c r="D459" i="21"/>
  <c r="G458" i="21"/>
  <c r="F458" i="21"/>
  <c r="E458" i="21"/>
  <c r="D458" i="21"/>
  <c r="G457" i="21"/>
  <c r="F457" i="21"/>
  <c r="E457" i="21"/>
  <c r="D457" i="21"/>
  <c r="G456" i="21"/>
  <c r="F456" i="21"/>
  <c r="E456" i="21"/>
  <c r="D456" i="21"/>
  <c r="G455" i="21"/>
  <c r="F455" i="21"/>
  <c r="E455" i="21"/>
  <c r="D455" i="21"/>
  <c r="G454" i="21"/>
  <c r="F454" i="21"/>
  <c r="E454" i="21"/>
  <c r="D454" i="21"/>
  <c r="G453" i="21"/>
  <c r="F453" i="21"/>
  <c r="E453" i="21"/>
  <c r="D453" i="21"/>
  <c r="G452" i="21"/>
  <c r="F452" i="21"/>
  <c r="E452" i="21"/>
  <c r="D452" i="21"/>
  <c r="G451" i="21"/>
  <c r="F451" i="21"/>
  <c r="E451" i="21"/>
  <c r="D451" i="21"/>
  <c r="G450" i="21"/>
  <c r="F450" i="21"/>
  <c r="E450" i="21"/>
  <c r="D450" i="21"/>
  <c r="G449" i="21"/>
  <c r="F449" i="21"/>
  <c r="E449" i="21"/>
  <c r="D449" i="21"/>
  <c r="G448" i="21"/>
  <c r="F448" i="21"/>
  <c r="E448" i="21"/>
  <c r="D448" i="21"/>
  <c r="G447" i="21"/>
  <c r="F447" i="21"/>
  <c r="E447" i="21"/>
  <c r="D447" i="21"/>
  <c r="G446" i="21"/>
  <c r="F446" i="21"/>
  <c r="E446" i="21"/>
  <c r="D446" i="21"/>
  <c r="G445" i="21"/>
  <c r="F445" i="21"/>
  <c r="E445" i="21"/>
  <c r="D445" i="21"/>
  <c r="G444" i="21"/>
  <c r="F444" i="21"/>
  <c r="E444" i="21"/>
  <c r="D444" i="21"/>
  <c r="G443" i="21"/>
  <c r="F443" i="21"/>
  <c r="E443" i="21"/>
  <c r="D443" i="21"/>
  <c r="G442" i="21"/>
  <c r="F442" i="21"/>
  <c r="E442" i="21"/>
  <c r="D442" i="21"/>
  <c r="G441" i="21"/>
  <c r="F441" i="21"/>
  <c r="E441" i="21"/>
  <c r="D441" i="21"/>
  <c r="G440" i="21"/>
  <c r="F440" i="21"/>
  <c r="E440" i="21"/>
  <c r="D440" i="21"/>
  <c r="G439" i="21"/>
  <c r="F439" i="21"/>
  <c r="E439" i="21"/>
  <c r="D439" i="21"/>
  <c r="G438" i="21"/>
  <c r="F438" i="21"/>
  <c r="E438" i="21"/>
  <c r="D438" i="21"/>
  <c r="G437" i="21"/>
  <c r="F437" i="21"/>
  <c r="E437" i="21"/>
  <c r="D437" i="21"/>
  <c r="G436" i="21"/>
  <c r="F436" i="21"/>
  <c r="E436" i="21"/>
  <c r="D436" i="21"/>
  <c r="G435" i="21"/>
  <c r="F435" i="21"/>
  <c r="E435" i="21"/>
  <c r="D435" i="21"/>
  <c r="G434" i="21"/>
  <c r="F434" i="21"/>
  <c r="E434" i="21"/>
  <c r="D434" i="21"/>
  <c r="G433" i="21"/>
  <c r="F433" i="21"/>
  <c r="E433" i="21"/>
  <c r="D433" i="21"/>
  <c r="G432" i="21"/>
  <c r="F432" i="21"/>
  <c r="E432" i="21"/>
  <c r="D432" i="21"/>
  <c r="G431" i="21"/>
  <c r="F431" i="21"/>
  <c r="E431" i="21"/>
  <c r="D431" i="21"/>
  <c r="G430" i="21"/>
  <c r="F430" i="21"/>
  <c r="E430" i="21"/>
  <c r="D430" i="21"/>
  <c r="G429" i="21"/>
  <c r="F429" i="21"/>
  <c r="E429" i="21"/>
  <c r="D429" i="21"/>
  <c r="G428" i="21"/>
  <c r="F428" i="21"/>
  <c r="E428" i="21"/>
  <c r="D428" i="21"/>
  <c r="G427" i="21"/>
  <c r="F427" i="21"/>
  <c r="E427" i="21"/>
  <c r="D427" i="21"/>
  <c r="G426" i="21"/>
  <c r="F426" i="21"/>
  <c r="E426" i="21"/>
  <c r="D426" i="21"/>
  <c r="G425" i="21"/>
  <c r="F425" i="21"/>
  <c r="E425" i="21"/>
  <c r="D425" i="21"/>
  <c r="G424" i="21"/>
  <c r="F424" i="21"/>
  <c r="E424" i="21"/>
  <c r="D424" i="21"/>
  <c r="G423" i="21"/>
  <c r="F423" i="21"/>
  <c r="E423" i="21"/>
  <c r="D423" i="21"/>
  <c r="G422" i="21"/>
  <c r="F422" i="21"/>
  <c r="E422" i="21"/>
  <c r="D422" i="21"/>
  <c r="G421" i="21"/>
  <c r="F421" i="21"/>
  <c r="E421" i="21"/>
  <c r="D421" i="21"/>
  <c r="G420" i="21"/>
  <c r="F420" i="21"/>
  <c r="E420" i="21"/>
  <c r="D420" i="21"/>
  <c r="G419" i="21"/>
  <c r="F419" i="21"/>
  <c r="E419" i="21"/>
  <c r="D419" i="21"/>
  <c r="G418" i="21"/>
  <c r="F418" i="21"/>
  <c r="E418" i="21"/>
  <c r="D418" i="21"/>
  <c r="G417" i="21"/>
  <c r="F417" i="21"/>
  <c r="E417" i="21"/>
  <c r="D417" i="21"/>
  <c r="G416" i="21"/>
  <c r="F416" i="21"/>
  <c r="E416" i="21"/>
  <c r="D416" i="21"/>
  <c r="G415" i="21"/>
  <c r="F415" i="21"/>
  <c r="E415" i="21"/>
  <c r="D415" i="21"/>
  <c r="G414" i="21"/>
  <c r="F414" i="21"/>
  <c r="E414" i="21"/>
  <c r="D414" i="21"/>
  <c r="G413" i="21"/>
  <c r="F413" i="21"/>
  <c r="E413" i="21"/>
  <c r="D413" i="21"/>
  <c r="G412" i="21"/>
  <c r="F412" i="21"/>
  <c r="E412" i="21"/>
  <c r="D412" i="21"/>
  <c r="G411" i="21"/>
  <c r="F411" i="21"/>
  <c r="E411" i="21"/>
  <c r="D411" i="21"/>
  <c r="G410" i="21"/>
  <c r="F410" i="21"/>
  <c r="E410" i="21"/>
  <c r="D410" i="21"/>
  <c r="G409" i="21"/>
  <c r="F409" i="21"/>
  <c r="E409" i="21"/>
  <c r="D409" i="21"/>
  <c r="G408" i="21"/>
  <c r="F408" i="21"/>
  <c r="E408" i="21"/>
  <c r="D408" i="21"/>
  <c r="G407" i="21"/>
  <c r="F407" i="21"/>
  <c r="E407" i="21"/>
  <c r="D407" i="21"/>
  <c r="G406" i="21"/>
  <c r="F406" i="21"/>
  <c r="E406" i="21"/>
  <c r="D406" i="21"/>
  <c r="G405" i="21"/>
  <c r="F405" i="21"/>
  <c r="E405" i="21"/>
  <c r="D405" i="21"/>
  <c r="G404" i="21"/>
  <c r="F404" i="21"/>
  <c r="E404" i="21"/>
  <c r="D404" i="21"/>
  <c r="G403" i="21"/>
  <c r="F403" i="21"/>
  <c r="E403" i="21"/>
  <c r="D403" i="21"/>
  <c r="G402" i="21"/>
  <c r="F402" i="21"/>
  <c r="E402" i="21"/>
  <c r="D402" i="21"/>
  <c r="G401" i="21"/>
  <c r="F401" i="21"/>
  <c r="E401" i="21"/>
  <c r="D401" i="21"/>
  <c r="G400" i="21"/>
  <c r="F400" i="21"/>
  <c r="E400" i="21"/>
  <c r="D400" i="21"/>
  <c r="G399" i="21"/>
  <c r="F399" i="21"/>
  <c r="E399" i="21"/>
  <c r="D399" i="21"/>
  <c r="G398" i="21"/>
  <c r="F398" i="21"/>
  <c r="E398" i="21"/>
  <c r="D398" i="21"/>
  <c r="G397" i="21"/>
  <c r="F397" i="21"/>
  <c r="E397" i="21"/>
  <c r="D397" i="21"/>
  <c r="G396" i="21"/>
  <c r="F396" i="21"/>
  <c r="E396" i="21"/>
  <c r="D396" i="21"/>
  <c r="G395" i="21"/>
  <c r="F395" i="21"/>
  <c r="E395" i="21"/>
  <c r="D395" i="21"/>
  <c r="G394" i="21"/>
  <c r="F394" i="21"/>
  <c r="E394" i="21"/>
  <c r="D394" i="21"/>
  <c r="G393" i="21"/>
  <c r="F393" i="21"/>
  <c r="E393" i="21"/>
  <c r="D393" i="21"/>
  <c r="G392" i="21"/>
  <c r="F392" i="21"/>
  <c r="E392" i="21"/>
  <c r="D392" i="21"/>
  <c r="G391" i="21"/>
  <c r="F391" i="21"/>
  <c r="E391" i="21"/>
  <c r="D391" i="21"/>
  <c r="G390" i="21"/>
  <c r="F390" i="21"/>
  <c r="E390" i="21"/>
  <c r="D390" i="21"/>
  <c r="G389" i="21"/>
  <c r="F389" i="21"/>
  <c r="E389" i="21"/>
  <c r="D389" i="21"/>
  <c r="G388" i="21"/>
  <c r="F388" i="21"/>
  <c r="E388" i="21"/>
  <c r="D388" i="21"/>
  <c r="G387" i="21"/>
  <c r="F387" i="21"/>
  <c r="E387" i="21"/>
  <c r="D387" i="21"/>
  <c r="G386" i="21"/>
  <c r="F386" i="21"/>
  <c r="E386" i="21"/>
  <c r="D386" i="21"/>
  <c r="G385" i="21"/>
  <c r="F385" i="21"/>
  <c r="E385" i="21"/>
  <c r="D385" i="21"/>
  <c r="G384" i="21"/>
  <c r="F384" i="21"/>
  <c r="E384" i="21"/>
  <c r="D384" i="21"/>
  <c r="G383" i="21"/>
  <c r="F383" i="21"/>
  <c r="E383" i="21"/>
  <c r="D383" i="21"/>
  <c r="G382" i="21"/>
  <c r="F382" i="21"/>
  <c r="E382" i="21"/>
  <c r="D382" i="21"/>
  <c r="G381" i="21"/>
  <c r="F381" i="21"/>
  <c r="E381" i="21"/>
  <c r="D381" i="21"/>
  <c r="G380" i="21"/>
  <c r="F380" i="21"/>
  <c r="E380" i="21"/>
  <c r="D380" i="21"/>
  <c r="G379" i="21"/>
  <c r="F379" i="21"/>
  <c r="E379" i="21"/>
  <c r="D379" i="21"/>
  <c r="G378" i="21"/>
  <c r="F378" i="21"/>
  <c r="E378" i="21"/>
  <c r="D378" i="21"/>
  <c r="G377" i="21"/>
  <c r="F377" i="21"/>
  <c r="E377" i="21"/>
  <c r="D377" i="21"/>
  <c r="G376" i="21"/>
  <c r="F376" i="21"/>
  <c r="E376" i="21"/>
  <c r="D376" i="21"/>
  <c r="G375" i="21"/>
  <c r="F375" i="21"/>
  <c r="E375" i="21"/>
  <c r="D375" i="21"/>
  <c r="G374" i="21"/>
  <c r="F374" i="21"/>
  <c r="E374" i="21"/>
  <c r="D374" i="21"/>
  <c r="G373" i="21"/>
  <c r="F373" i="21"/>
  <c r="E373" i="21"/>
  <c r="D373" i="21"/>
  <c r="G372" i="21"/>
  <c r="F372" i="21"/>
  <c r="E372" i="21"/>
  <c r="D372" i="21"/>
  <c r="G371" i="21"/>
  <c r="F371" i="21"/>
  <c r="E371" i="21"/>
  <c r="D371" i="21"/>
  <c r="G370" i="21"/>
  <c r="F370" i="21"/>
  <c r="E370" i="21"/>
  <c r="D370" i="21"/>
  <c r="G369" i="21"/>
  <c r="F369" i="21"/>
  <c r="E369" i="21"/>
  <c r="D369" i="21"/>
  <c r="G368" i="21"/>
  <c r="F368" i="21"/>
  <c r="E368" i="21"/>
  <c r="D368" i="21"/>
  <c r="G367" i="21"/>
  <c r="F367" i="21"/>
  <c r="E367" i="21"/>
  <c r="D367" i="21"/>
  <c r="G366" i="21"/>
  <c r="F366" i="21"/>
  <c r="E366" i="21"/>
  <c r="D366" i="21"/>
  <c r="G365" i="21"/>
  <c r="F365" i="21"/>
  <c r="E365" i="21"/>
  <c r="D365" i="21"/>
  <c r="G364" i="21"/>
  <c r="F364" i="21"/>
  <c r="E364" i="21"/>
  <c r="D364" i="21"/>
  <c r="G363" i="21"/>
  <c r="F363" i="21"/>
  <c r="E363" i="21"/>
  <c r="D363" i="21"/>
  <c r="G362" i="21"/>
  <c r="F362" i="21"/>
  <c r="E362" i="21"/>
  <c r="D362" i="21"/>
  <c r="G361" i="21"/>
  <c r="F361" i="21"/>
  <c r="E361" i="21"/>
  <c r="D361" i="21"/>
  <c r="G360" i="21"/>
  <c r="F360" i="21"/>
  <c r="E360" i="21"/>
  <c r="D360" i="21"/>
  <c r="G359" i="21"/>
  <c r="F359" i="21"/>
  <c r="E359" i="21"/>
  <c r="D359" i="21"/>
  <c r="G358" i="21"/>
  <c r="F358" i="21"/>
  <c r="E358" i="21"/>
  <c r="D358" i="21"/>
  <c r="G357" i="21"/>
  <c r="F357" i="21"/>
  <c r="E357" i="21"/>
  <c r="D357" i="21"/>
  <c r="G356" i="21"/>
  <c r="F356" i="21"/>
  <c r="E356" i="21"/>
  <c r="D356" i="21"/>
  <c r="G355" i="21"/>
  <c r="F355" i="21"/>
  <c r="E355" i="21"/>
  <c r="D355" i="21"/>
  <c r="G354" i="21"/>
  <c r="F354" i="21"/>
  <c r="E354" i="21"/>
  <c r="D354" i="21"/>
  <c r="G353" i="21"/>
  <c r="F353" i="21"/>
  <c r="E353" i="21"/>
  <c r="D353" i="21"/>
  <c r="G352" i="21"/>
  <c r="F352" i="21"/>
  <c r="E352" i="21"/>
  <c r="D352" i="21"/>
  <c r="G351" i="21"/>
  <c r="F351" i="21"/>
  <c r="E351" i="21"/>
  <c r="D351" i="21"/>
  <c r="G350" i="21"/>
  <c r="F350" i="21"/>
  <c r="E350" i="21"/>
  <c r="D350" i="21"/>
  <c r="G349" i="21"/>
  <c r="F349" i="21"/>
  <c r="E349" i="21"/>
  <c r="D349" i="21"/>
  <c r="G348" i="21"/>
  <c r="F348" i="21"/>
  <c r="E348" i="21"/>
  <c r="D348" i="21"/>
  <c r="G347" i="21"/>
  <c r="F347" i="21"/>
  <c r="E347" i="21"/>
  <c r="D347" i="21"/>
  <c r="G346" i="21"/>
  <c r="F346" i="21"/>
  <c r="E346" i="21"/>
  <c r="D346" i="21"/>
  <c r="G345" i="21"/>
  <c r="F345" i="21"/>
  <c r="E345" i="21"/>
  <c r="D345" i="21"/>
  <c r="G344" i="21"/>
  <c r="F344" i="21"/>
  <c r="E344" i="21"/>
  <c r="D344" i="21"/>
  <c r="G343" i="21"/>
  <c r="F343" i="21"/>
  <c r="E343" i="21"/>
  <c r="D343" i="21"/>
  <c r="G342" i="21"/>
  <c r="F342" i="21"/>
  <c r="E342" i="21"/>
  <c r="D342" i="21"/>
  <c r="G341" i="21"/>
  <c r="F341" i="21"/>
  <c r="E341" i="21"/>
  <c r="D341" i="21"/>
  <c r="G340" i="21"/>
  <c r="F340" i="21"/>
  <c r="E340" i="21"/>
  <c r="D340" i="21"/>
  <c r="G339" i="21"/>
  <c r="F339" i="21"/>
  <c r="E339" i="21"/>
  <c r="D339" i="21"/>
  <c r="G338" i="21"/>
  <c r="F338" i="21"/>
  <c r="E338" i="21"/>
  <c r="D338" i="21"/>
  <c r="G337" i="21"/>
  <c r="F337" i="21"/>
  <c r="E337" i="21"/>
  <c r="D337" i="21"/>
  <c r="G336" i="21"/>
  <c r="F336" i="21"/>
  <c r="E336" i="21"/>
  <c r="D336" i="21"/>
  <c r="G335" i="21"/>
  <c r="F335" i="21"/>
  <c r="E335" i="21"/>
  <c r="D335" i="21"/>
  <c r="G334" i="21"/>
  <c r="F334" i="21"/>
  <c r="E334" i="21"/>
  <c r="D334" i="21"/>
  <c r="G333" i="21"/>
  <c r="F333" i="21"/>
  <c r="E333" i="21"/>
  <c r="D333" i="21"/>
  <c r="G332" i="21"/>
  <c r="F332" i="21"/>
  <c r="E332" i="21"/>
  <c r="D332" i="21"/>
  <c r="G331" i="21"/>
  <c r="F331" i="21"/>
  <c r="E331" i="21"/>
  <c r="D331" i="21"/>
  <c r="G330" i="21"/>
  <c r="F330" i="21"/>
  <c r="E330" i="21"/>
  <c r="D330" i="21"/>
  <c r="G329" i="21"/>
  <c r="F329" i="21"/>
  <c r="E329" i="21"/>
  <c r="D329" i="21"/>
  <c r="G328" i="21"/>
  <c r="F328" i="21"/>
  <c r="E328" i="21"/>
  <c r="D328" i="21"/>
  <c r="G327" i="21"/>
  <c r="F327" i="21"/>
  <c r="E327" i="21"/>
  <c r="D327" i="21"/>
  <c r="G326" i="21"/>
  <c r="F326" i="21"/>
  <c r="E326" i="21"/>
  <c r="D326" i="21"/>
  <c r="G325" i="21"/>
  <c r="F325" i="21"/>
  <c r="E325" i="21"/>
  <c r="D325" i="21"/>
  <c r="G324" i="21"/>
  <c r="F324" i="21"/>
  <c r="E324" i="21"/>
  <c r="D324" i="21"/>
  <c r="G323" i="21"/>
  <c r="F323" i="21"/>
  <c r="E323" i="21"/>
  <c r="D323" i="21"/>
  <c r="G322" i="21"/>
  <c r="F322" i="21"/>
  <c r="E322" i="21"/>
  <c r="D322" i="21"/>
  <c r="G321" i="21"/>
  <c r="F321" i="21"/>
  <c r="E321" i="21"/>
  <c r="D321" i="21"/>
  <c r="G320" i="21"/>
  <c r="F320" i="21"/>
  <c r="E320" i="21"/>
  <c r="D320" i="21"/>
  <c r="G319" i="21"/>
  <c r="F319" i="21"/>
  <c r="E319" i="21"/>
  <c r="D319" i="21"/>
  <c r="G318" i="21"/>
  <c r="F318" i="21"/>
  <c r="E318" i="21"/>
  <c r="D318" i="21"/>
  <c r="G317" i="21"/>
  <c r="F317" i="21"/>
  <c r="E317" i="21"/>
  <c r="D317" i="21"/>
  <c r="G316" i="21"/>
  <c r="F316" i="21"/>
  <c r="E316" i="21"/>
  <c r="D316" i="21"/>
  <c r="G315" i="21"/>
  <c r="F315" i="21"/>
  <c r="E315" i="21"/>
  <c r="D315" i="21"/>
  <c r="G314" i="21"/>
  <c r="F314" i="21"/>
  <c r="E314" i="21"/>
  <c r="D314" i="21"/>
  <c r="G313" i="21"/>
  <c r="F313" i="21"/>
  <c r="E313" i="21"/>
  <c r="D313" i="21"/>
  <c r="G312" i="21"/>
  <c r="F312" i="21"/>
  <c r="E312" i="21"/>
  <c r="D312" i="21"/>
  <c r="G311" i="21"/>
  <c r="F311" i="21"/>
  <c r="E311" i="21"/>
  <c r="D311" i="21"/>
  <c r="G310" i="21"/>
  <c r="F310" i="21"/>
  <c r="E310" i="21"/>
  <c r="D310" i="21"/>
  <c r="G309" i="21"/>
  <c r="F309" i="21"/>
  <c r="E309" i="21"/>
  <c r="D309" i="21"/>
  <c r="G308" i="21"/>
  <c r="F308" i="21"/>
  <c r="E308" i="21"/>
  <c r="D308" i="21"/>
  <c r="G307" i="21"/>
  <c r="F307" i="21"/>
  <c r="E307" i="21"/>
  <c r="D307" i="21"/>
  <c r="G306" i="21"/>
  <c r="F306" i="21"/>
  <c r="E306" i="21"/>
  <c r="D306" i="21"/>
  <c r="G305" i="21"/>
  <c r="F305" i="21"/>
  <c r="E305" i="21"/>
  <c r="D305" i="21"/>
  <c r="G304" i="21"/>
  <c r="F304" i="21"/>
  <c r="E304" i="21"/>
  <c r="D304" i="21"/>
  <c r="G303" i="21"/>
  <c r="F303" i="21"/>
  <c r="E303" i="21"/>
  <c r="D303" i="21"/>
  <c r="G302" i="21"/>
  <c r="F302" i="21"/>
  <c r="E302" i="21"/>
  <c r="D302" i="21"/>
  <c r="G301" i="21"/>
  <c r="F301" i="21"/>
  <c r="E301" i="21"/>
  <c r="D301" i="21"/>
  <c r="G300" i="21"/>
  <c r="F300" i="21"/>
  <c r="E300" i="21"/>
  <c r="D300" i="21"/>
  <c r="G299" i="21"/>
  <c r="F299" i="21"/>
  <c r="E299" i="21"/>
  <c r="D299" i="21"/>
  <c r="G298" i="21"/>
  <c r="F298" i="21"/>
  <c r="E298" i="21"/>
  <c r="D298" i="21"/>
  <c r="G297" i="21"/>
  <c r="F297" i="21"/>
  <c r="E297" i="21"/>
  <c r="D297" i="21"/>
  <c r="G296" i="21"/>
  <c r="F296" i="21"/>
  <c r="E296" i="21"/>
  <c r="D296" i="21"/>
  <c r="G295" i="21"/>
  <c r="F295" i="21"/>
  <c r="E295" i="21"/>
  <c r="D295" i="21"/>
  <c r="G294" i="21"/>
  <c r="F294" i="21"/>
  <c r="E294" i="21"/>
  <c r="D294" i="21"/>
  <c r="G293" i="21"/>
  <c r="F293" i="21"/>
  <c r="E293" i="21"/>
  <c r="D293" i="21"/>
  <c r="G292" i="21"/>
  <c r="F292" i="21"/>
  <c r="E292" i="21"/>
  <c r="D292" i="21"/>
  <c r="G291" i="21"/>
  <c r="F291" i="21"/>
  <c r="E291" i="21"/>
  <c r="D291" i="21"/>
  <c r="G290" i="21"/>
  <c r="F290" i="21"/>
  <c r="E290" i="21"/>
  <c r="D290" i="21"/>
  <c r="G289" i="21"/>
  <c r="F289" i="21"/>
  <c r="E289" i="21"/>
  <c r="D289" i="21"/>
  <c r="G288" i="21"/>
  <c r="F288" i="21"/>
  <c r="E288" i="21"/>
  <c r="D288" i="21"/>
  <c r="G287" i="21"/>
  <c r="F287" i="21"/>
  <c r="E287" i="21"/>
  <c r="D287" i="21"/>
  <c r="G286" i="21"/>
  <c r="F286" i="21"/>
  <c r="E286" i="21"/>
  <c r="D286" i="21"/>
  <c r="G285" i="21"/>
  <c r="F285" i="21"/>
  <c r="E285" i="21"/>
  <c r="D285" i="21"/>
  <c r="G284" i="21"/>
  <c r="F284" i="21"/>
  <c r="E284" i="21"/>
  <c r="D284" i="21"/>
  <c r="G283" i="21"/>
  <c r="F283" i="21"/>
  <c r="E283" i="21"/>
  <c r="D283" i="21"/>
  <c r="G282" i="21"/>
  <c r="F282" i="21"/>
  <c r="E282" i="21"/>
  <c r="D282" i="21"/>
  <c r="G281" i="21"/>
  <c r="F281" i="21"/>
  <c r="E281" i="21"/>
  <c r="D281" i="21"/>
  <c r="G280" i="21"/>
  <c r="F280" i="21"/>
  <c r="E280" i="21"/>
  <c r="D280" i="21"/>
  <c r="G279" i="21"/>
  <c r="F279" i="21"/>
  <c r="E279" i="21"/>
  <c r="D279" i="21"/>
  <c r="G278" i="21"/>
  <c r="F278" i="21"/>
  <c r="E278" i="21"/>
  <c r="D278" i="21"/>
  <c r="G277" i="21"/>
  <c r="F277" i="21"/>
  <c r="E277" i="21"/>
  <c r="D277" i="21"/>
  <c r="G276" i="21"/>
  <c r="F276" i="21"/>
  <c r="E276" i="21"/>
  <c r="D276" i="21"/>
  <c r="G275" i="21"/>
  <c r="F275" i="21"/>
  <c r="E275" i="21"/>
  <c r="D275" i="21"/>
  <c r="G274" i="21"/>
  <c r="F274" i="21"/>
  <c r="E274" i="21"/>
  <c r="D274" i="21"/>
  <c r="G273" i="21"/>
  <c r="F273" i="21"/>
  <c r="E273" i="21"/>
  <c r="D273" i="21"/>
  <c r="G272" i="21"/>
  <c r="F272" i="21"/>
  <c r="E272" i="21"/>
  <c r="D272" i="21"/>
  <c r="G271" i="21"/>
  <c r="F271" i="21"/>
  <c r="E271" i="21"/>
  <c r="D271" i="21"/>
  <c r="G270" i="21"/>
  <c r="F270" i="21"/>
  <c r="E270" i="21"/>
  <c r="D270" i="21"/>
  <c r="G269" i="21"/>
  <c r="F269" i="21"/>
  <c r="E269" i="21"/>
  <c r="D269" i="21"/>
  <c r="G268" i="21"/>
  <c r="F268" i="21"/>
  <c r="E268" i="21"/>
  <c r="D268" i="21"/>
  <c r="G267" i="21"/>
  <c r="F267" i="21"/>
  <c r="E267" i="21"/>
  <c r="D267" i="21"/>
  <c r="G266" i="21"/>
  <c r="F266" i="21"/>
  <c r="E266" i="21"/>
  <c r="D266" i="21"/>
  <c r="G265" i="21"/>
  <c r="F265" i="21"/>
  <c r="E265" i="21"/>
  <c r="D265" i="21"/>
  <c r="G264" i="21"/>
  <c r="F264" i="21"/>
  <c r="E264" i="21"/>
  <c r="D264" i="21"/>
  <c r="G263" i="21"/>
  <c r="F263" i="21"/>
  <c r="E263" i="21"/>
  <c r="D263" i="21"/>
  <c r="G262" i="21"/>
  <c r="F262" i="21"/>
  <c r="E262" i="21"/>
  <c r="D262" i="21"/>
  <c r="G261" i="21"/>
  <c r="F261" i="21"/>
  <c r="E261" i="21"/>
  <c r="D261" i="21"/>
  <c r="G260" i="21"/>
  <c r="F260" i="21"/>
  <c r="E260" i="21"/>
  <c r="D260" i="21"/>
  <c r="G259" i="21"/>
  <c r="F259" i="21"/>
  <c r="E259" i="21"/>
  <c r="D259" i="21"/>
  <c r="G258" i="21"/>
  <c r="F258" i="21"/>
  <c r="E258" i="21"/>
  <c r="D258" i="21"/>
  <c r="G257" i="21"/>
  <c r="F257" i="21"/>
  <c r="E257" i="21"/>
  <c r="D257" i="21"/>
  <c r="G256" i="21"/>
  <c r="F256" i="21"/>
  <c r="E256" i="21"/>
  <c r="D256" i="21"/>
  <c r="G255" i="21"/>
  <c r="F255" i="21"/>
  <c r="E255" i="21"/>
  <c r="D255" i="21"/>
  <c r="G254" i="21"/>
  <c r="F254" i="21"/>
  <c r="E254" i="21"/>
  <c r="D254" i="21"/>
  <c r="G253" i="21"/>
  <c r="F253" i="21"/>
  <c r="E253" i="21"/>
  <c r="D253" i="21"/>
  <c r="G252" i="21"/>
  <c r="F252" i="21"/>
  <c r="E252" i="21"/>
  <c r="D252" i="21"/>
  <c r="G251" i="21"/>
  <c r="F251" i="21"/>
  <c r="E251" i="21"/>
  <c r="D251" i="21"/>
  <c r="G250" i="21"/>
  <c r="F250" i="21"/>
  <c r="E250" i="21"/>
  <c r="D250" i="21"/>
  <c r="G249" i="21"/>
  <c r="F249" i="21"/>
  <c r="E249" i="21"/>
  <c r="D249" i="21"/>
  <c r="G248" i="21"/>
  <c r="F248" i="21"/>
  <c r="E248" i="21"/>
  <c r="D248" i="21"/>
  <c r="G247" i="21"/>
  <c r="F247" i="21"/>
  <c r="E247" i="21"/>
  <c r="D247" i="21"/>
  <c r="G246" i="21"/>
  <c r="F246" i="21"/>
  <c r="E246" i="21"/>
  <c r="D246" i="21"/>
  <c r="G245" i="21"/>
  <c r="F245" i="21"/>
  <c r="E245" i="21"/>
  <c r="D245" i="21"/>
  <c r="G244" i="21"/>
  <c r="F244" i="21"/>
  <c r="E244" i="21"/>
  <c r="D244" i="21"/>
  <c r="G243" i="21"/>
  <c r="F243" i="21"/>
  <c r="E243" i="21"/>
  <c r="D243" i="21"/>
  <c r="G242" i="21"/>
  <c r="F242" i="21"/>
  <c r="E242" i="21"/>
  <c r="D242" i="21"/>
  <c r="G241" i="21"/>
  <c r="F241" i="21"/>
  <c r="E241" i="21"/>
  <c r="D241" i="21"/>
  <c r="G240" i="21"/>
  <c r="F240" i="21"/>
  <c r="E240" i="21"/>
  <c r="D240" i="21"/>
  <c r="G239" i="21"/>
  <c r="F239" i="21"/>
  <c r="E239" i="21"/>
  <c r="D239" i="21"/>
  <c r="G238" i="21"/>
  <c r="F238" i="21"/>
  <c r="E238" i="21"/>
  <c r="D238" i="21"/>
  <c r="G237" i="21"/>
  <c r="F237" i="21"/>
  <c r="E237" i="21"/>
  <c r="D237" i="21"/>
  <c r="G236" i="21"/>
  <c r="F236" i="21"/>
  <c r="E236" i="21"/>
  <c r="D236" i="21"/>
  <c r="G235" i="21"/>
  <c r="F235" i="21"/>
  <c r="E235" i="21"/>
  <c r="D235" i="21"/>
  <c r="G234" i="21"/>
  <c r="F234" i="21"/>
  <c r="E234" i="21"/>
  <c r="D234" i="21"/>
  <c r="G233" i="21"/>
  <c r="F233" i="21"/>
  <c r="E233" i="21"/>
  <c r="D233" i="21"/>
  <c r="G232" i="21"/>
  <c r="F232" i="21"/>
  <c r="E232" i="21"/>
  <c r="D232" i="21"/>
  <c r="G231" i="21"/>
  <c r="F231" i="21"/>
  <c r="E231" i="21"/>
  <c r="D231" i="21"/>
  <c r="G230" i="21"/>
  <c r="F230" i="21"/>
  <c r="E230" i="21"/>
  <c r="D230" i="21"/>
  <c r="G229" i="21"/>
  <c r="F229" i="21"/>
  <c r="E229" i="21"/>
  <c r="D229" i="21"/>
  <c r="G228" i="21"/>
  <c r="F228" i="21"/>
  <c r="E228" i="21"/>
  <c r="D228" i="21"/>
  <c r="G227" i="21"/>
  <c r="F227" i="21"/>
  <c r="E227" i="21"/>
  <c r="D227" i="21"/>
  <c r="G226" i="21"/>
  <c r="F226" i="21"/>
  <c r="E226" i="21"/>
  <c r="D226" i="21"/>
  <c r="G225" i="21"/>
  <c r="F225" i="21"/>
  <c r="E225" i="21"/>
  <c r="D225" i="21"/>
  <c r="G224" i="21"/>
  <c r="F224" i="21"/>
  <c r="E224" i="21"/>
  <c r="D224" i="21"/>
  <c r="G223" i="21"/>
  <c r="F223" i="21"/>
  <c r="E223" i="21"/>
  <c r="D223" i="21"/>
  <c r="G222" i="21"/>
  <c r="F222" i="21"/>
  <c r="E222" i="21"/>
  <c r="D222" i="21"/>
  <c r="G221" i="21"/>
  <c r="F221" i="21"/>
  <c r="E221" i="21"/>
  <c r="D221" i="21"/>
  <c r="G220" i="21"/>
  <c r="F220" i="21"/>
  <c r="E220" i="21"/>
  <c r="D220" i="21"/>
  <c r="G219" i="21"/>
  <c r="F219" i="21"/>
  <c r="E219" i="21"/>
  <c r="D219" i="21"/>
  <c r="G218" i="21"/>
  <c r="F218" i="21"/>
  <c r="E218" i="21"/>
  <c r="D218" i="21"/>
  <c r="G217" i="21"/>
  <c r="F217" i="21"/>
  <c r="E217" i="21"/>
  <c r="D217" i="21"/>
  <c r="G216" i="21"/>
  <c r="F216" i="21"/>
  <c r="E216" i="21"/>
  <c r="D216" i="21"/>
  <c r="G215" i="21"/>
  <c r="F215" i="21"/>
  <c r="E215" i="21"/>
  <c r="D215" i="21"/>
  <c r="G214" i="21"/>
  <c r="F214" i="21"/>
  <c r="E214" i="21"/>
  <c r="D214" i="21"/>
  <c r="G213" i="21"/>
  <c r="F213" i="21"/>
  <c r="E213" i="21"/>
  <c r="D213" i="21"/>
  <c r="G212" i="21"/>
  <c r="F212" i="21"/>
  <c r="E212" i="21"/>
  <c r="D212" i="21"/>
  <c r="G211" i="21"/>
  <c r="F211" i="21"/>
  <c r="E211" i="21"/>
  <c r="D211" i="21"/>
  <c r="G210" i="21"/>
  <c r="F210" i="21"/>
  <c r="E210" i="21"/>
  <c r="D210" i="21"/>
  <c r="G209" i="21"/>
  <c r="F209" i="21"/>
  <c r="E209" i="21"/>
  <c r="D209" i="21"/>
  <c r="G208" i="21"/>
  <c r="F208" i="21"/>
  <c r="E208" i="21"/>
  <c r="D208" i="21"/>
  <c r="G207" i="21"/>
  <c r="F207" i="21"/>
  <c r="E207" i="21"/>
  <c r="D207" i="21"/>
  <c r="G206" i="21"/>
  <c r="F206" i="21"/>
  <c r="E206" i="21"/>
  <c r="D206" i="21"/>
  <c r="G205" i="21"/>
  <c r="F205" i="21"/>
  <c r="E205" i="21"/>
  <c r="D205" i="21"/>
  <c r="G204" i="21"/>
  <c r="F204" i="21"/>
  <c r="E204" i="21"/>
  <c r="D204" i="21"/>
  <c r="G203" i="21"/>
  <c r="F203" i="21"/>
  <c r="E203" i="21"/>
  <c r="D203" i="21"/>
  <c r="G202" i="21"/>
  <c r="F202" i="21"/>
  <c r="E202" i="21"/>
  <c r="D202" i="21"/>
  <c r="G201" i="21"/>
  <c r="F201" i="21"/>
  <c r="E201" i="21"/>
  <c r="D201" i="21"/>
  <c r="G200" i="21"/>
  <c r="F200" i="21"/>
  <c r="E200" i="21"/>
  <c r="D200" i="21"/>
  <c r="G199" i="21"/>
  <c r="F199" i="21"/>
  <c r="E199" i="21"/>
  <c r="D199" i="21"/>
  <c r="G198" i="21"/>
  <c r="F198" i="21"/>
  <c r="E198" i="21"/>
  <c r="D198" i="21"/>
  <c r="G197" i="21"/>
  <c r="F197" i="21"/>
  <c r="E197" i="21"/>
  <c r="D197" i="21"/>
  <c r="G196" i="21"/>
  <c r="F196" i="21"/>
  <c r="E196" i="21"/>
  <c r="D196" i="21"/>
  <c r="G195" i="21"/>
  <c r="F195" i="21"/>
  <c r="E195" i="21"/>
  <c r="D195" i="21"/>
  <c r="G194" i="21"/>
  <c r="F194" i="21"/>
  <c r="E194" i="21"/>
  <c r="D194" i="21"/>
  <c r="G193" i="21"/>
  <c r="F193" i="21"/>
  <c r="E193" i="21"/>
  <c r="D193" i="21"/>
  <c r="G192" i="21"/>
  <c r="F192" i="21"/>
  <c r="E192" i="21"/>
  <c r="D192" i="21"/>
  <c r="G191" i="21"/>
  <c r="F191" i="21"/>
  <c r="E191" i="21"/>
  <c r="D191" i="21"/>
  <c r="G190" i="21"/>
  <c r="F190" i="21"/>
  <c r="E190" i="21"/>
  <c r="D190" i="21"/>
  <c r="G189" i="21"/>
  <c r="F189" i="21"/>
  <c r="E189" i="21"/>
  <c r="D189" i="21"/>
  <c r="G188" i="21"/>
  <c r="F188" i="21"/>
  <c r="E188" i="21"/>
  <c r="D188" i="21"/>
  <c r="G187" i="21"/>
  <c r="F187" i="21"/>
  <c r="E187" i="21"/>
  <c r="D187" i="21"/>
  <c r="G186" i="21"/>
  <c r="F186" i="21"/>
  <c r="E186" i="21"/>
  <c r="D186" i="21"/>
  <c r="G185" i="21"/>
  <c r="F185" i="21"/>
  <c r="E185" i="21"/>
  <c r="D185" i="21"/>
  <c r="G184" i="21"/>
  <c r="F184" i="21"/>
  <c r="E184" i="21"/>
  <c r="D184" i="21"/>
  <c r="G183" i="21"/>
  <c r="F183" i="21"/>
  <c r="E183" i="21"/>
  <c r="D183" i="21"/>
  <c r="G182" i="21"/>
  <c r="F182" i="21"/>
  <c r="E182" i="21"/>
  <c r="D182" i="21"/>
  <c r="G181" i="21"/>
  <c r="F181" i="21"/>
  <c r="E181" i="21"/>
  <c r="D181" i="21"/>
  <c r="G180" i="21"/>
  <c r="F180" i="21"/>
  <c r="E180" i="21"/>
  <c r="D180" i="21"/>
  <c r="G179" i="21"/>
  <c r="F179" i="21"/>
  <c r="E179" i="21"/>
  <c r="D179" i="21"/>
  <c r="G178" i="21"/>
  <c r="F178" i="21"/>
  <c r="E178" i="21"/>
  <c r="D178" i="21"/>
  <c r="G177" i="21"/>
  <c r="F177" i="21"/>
  <c r="E177" i="21"/>
  <c r="D177" i="21"/>
  <c r="G176" i="21"/>
  <c r="F176" i="21"/>
  <c r="E176" i="21"/>
  <c r="D176" i="21"/>
  <c r="G175" i="21"/>
  <c r="F175" i="21"/>
  <c r="E175" i="21"/>
  <c r="D175" i="21"/>
  <c r="G174" i="21"/>
  <c r="F174" i="21"/>
  <c r="E174" i="21"/>
  <c r="D174" i="21"/>
  <c r="G173" i="21"/>
  <c r="F173" i="21"/>
  <c r="E173" i="21"/>
  <c r="D173" i="21"/>
  <c r="G172" i="21"/>
  <c r="F172" i="21"/>
  <c r="E172" i="21"/>
  <c r="D172" i="21"/>
  <c r="G171" i="21"/>
  <c r="F171" i="21"/>
  <c r="E171" i="21"/>
  <c r="D171" i="21"/>
  <c r="G170" i="21"/>
  <c r="F170" i="21"/>
  <c r="E170" i="21"/>
  <c r="D170" i="21"/>
  <c r="G169" i="21"/>
  <c r="F169" i="21"/>
  <c r="E169" i="21"/>
  <c r="D169" i="21"/>
  <c r="G168" i="21"/>
  <c r="F168" i="21"/>
  <c r="E168" i="21"/>
  <c r="D168" i="21"/>
  <c r="G167" i="21"/>
  <c r="F167" i="21"/>
  <c r="E167" i="21"/>
  <c r="D167" i="21"/>
  <c r="G166" i="21"/>
  <c r="F166" i="21"/>
  <c r="E166" i="21"/>
  <c r="D166" i="21"/>
  <c r="G165" i="21"/>
  <c r="F165" i="21"/>
  <c r="E165" i="21"/>
  <c r="D165" i="21"/>
  <c r="G164" i="21"/>
  <c r="F164" i="21"/>
  <c r="E164" i="21"/>
  <c r="D164" i="21"/>
  <c r="G163" i="21"/>
  <c r="F163" i="21"/>
  <c r="E163" i="21"/>
  <c r="D163" i="21"/>
  <c r="G162" i="21"/>
  <c r="F162" i="21"/>
  <c r="E162" i="21"/>
  <c r="D162" i="21"/>
  <c r="G161" i="21"/>
  <c r="F161" i="21"/>
  <c r="E161" i="21"/>
  <c r="D161" i="21"/>
  <c r="G160" i="21"/>
  <c r="F160" i="21"/>
  <c r="E160" i="21"/>
  <c r="D160" i="21"/>
  <c r="G159" i="21"/>
  <c r="F159" i="21"/>
  <c r="E159" i="21"/>
  <c r="D159" i="21"/>
  <c r="G158" i="21"/>
  <c r="F158" i="21"/>
  <c r="E158" i="21"/>
  <c r="D158" i="21"/>
  <c r="G157" i="21"/>
  <c r="F157" i="21"/>
  <c r="E157" i="21"/>
  <c r="D157" i="21"/>
  <c r="G156" i="21"/>
  <c r="F156" i="21"/>
  <c r="E156" i="21"/>
  <c r="D156" i="21"/>
  <c r="G155" i="21"/>
  <c r="F155" i="21"/>
  <c r="E155" i="21"/>
  <c r="D155" i="21"/>
  <c r="G154" i="21"/>
  <c r="F154" i="21"/>
  <c r="E154" i="21"/>
  <c r="D154" i="21"/>
  <c r="G153" i="21"/>
  <c r="F153" i="21"/>
  <c r="E153" i="21"/>
  <c r="D153" i="21"/>
  <c r="G152" i="21"/>
  <c r="F152" i="21"/>
  <c r="E152" i="21"/>
  <c r="D152" i="21"/>
  <c r="G151" i="21"/>
  <c r="F151" i="21"/>
  <c r="E151" i="21"/>
  <c r="D151" i="21"/>
  <c r="G150" i="21"/>
  <c r="F150" i="21"/>
  <c r="E150" i="21"/>
  <c r="D150" i="21"/>
  <c r="G149" i="21"/>
  <c r="F149" i="21"/>
  <c r="E149" i="21"/>
  <c r="D149" i="21"/>
  <c r="G148" i="21"/>
  <c r="F148" i="21"/>
  <c r="E148" i="21"/>
  <c r="D148" i="21"/>
  <c r="G147" i="21"/>
  <c r="F147" i="21"/>
  <c r="E147" i="21"/>
  <c r="D147" i="21"/>
  <c r="G146" i="21"/>
  <c r="F146" i="21"/>
  <c r="E146" i="21"/>
  <c r="D146" i="21"/>
  <c r="G145" i="21"/>
  <c r="F145" i="21"/>
  <c r="E145" i="21"/>
  <c r="D145" i="21"/>
  <c r="G144" i="21"/>
  <c r="F144" i="21"/>
  <c r="E144" i="21"/>
  <c r="D144" i="21"/>
  <c r="G143" i="21"/>
  <c r="F143" i="21"/>
  <c r="E143" i="21"/>
  <c r="D143" i="21"/>
  <c r="G142" i="21"/>
  <c r="F142" i="21"/>
  <c r="E142" i="21"/>
  <c r="D142" i="21"/>
  <c r="G141" i="21"/>
  <c r="F141" i="21"/>
  <c r="E141" i="21"/>
  <c r="D141" i="21"/>
  <c r="G140" i="21"/>
  <c r="F140" i="21"/>
  <c r="E140" i="21"/>
  <c r="D140" i="21"/>
  <c r="G139" i="21"/>
  <c r="F139" i="21"/>
  <c r="E139" i="21"/>
  <c r="D139" i="21"/>
  <c r="G138" i="21"/>
  <c r="F138" i="21"/>
  <c r="E138" i="21"/>
  <c r="D138" i="21"/>
  <c r="G137" i="21"/>
  <c r="F137" i="21"/>
  <c r="E137" i="21"/>
  <c r="D137" i="21"/>
  <c r="G136" i="21"/>
  <c r="F136" i="21"/>
  <c r="E136" i="21"/>
  <c r="D136" i="21"/>
  <c r="G135" i="21"/>
  <c r="F135" i="21"/>
  <c r="E135" i="21"/>
  <c r="D135" i="21"/>
  <c r="G134" i="21"/>
  <c r="F134" i="21"/>
  <c r="E134" i="21"/>
  <c r="D134" i="21"/>
  <c r="G133" i="21"/>
  <c r="F133" i="21"/>
  <c r="E133" i="21"/>
  <c r="D133" i="21"/>
  <c r="G132" i="21"/>
  <c r="F132" i="21"/>
  <c r="E132" i="21"/>
  <c r="D132" i="21"/>
  <c r="G131" i="21"/>
  <c r="F131" i="21"/>
  <c r="E131" i="21"/>
  <c r="D131" i="21"/>
  <c r="G130" i="21"/>
  <c r="F130" i="21"/>
  <c r="E130" i="21"/>
  <c r="D130" i="21"/>
  <c r="G129" i="21"/>
  <c r="F129" i="21"/>
  <c r="E129" i="21"/>
  <c r="D129" i="21"/>
  <c r="G128" i="21"/>
  <c r="F128" i="21"/>
  <c r="E128" i="21"/>
  <c r="D128" i="21"/>
  <c r="G127" i="21"/>
  <c r="F127" i="21"/>
  <c r="E127" i="21"/>
  <c r="D127" i="21"/>
  <c r="G126" i="21"/>
  <c r="F126" i="21"/>
  <c r="E126" i="21"/>
  <c r="D126" i="21"/>
  <c r="G125" i="21"/>
  <c r="F125" i="21"/>
  <c r="E125" i="21"/>
  <c r="D125" i="21"/>
  <c r="G124" i="21"/>
  <c r="F124" i="21"/>
  <c r="E124" i="21"/>
  <c r="D124" i="21"/>
  <c r="G123" i="21"/>
  <c r="F123" i="21"/>
  <c r="E123" i="21"/>
  <c r="D123" i="21"/>
  <c r="G122" i="21"/>
  <c r="F122" i="21"/>
  <c r="E122" i="21"/>
  <c r="D122" i="21"/>
  <c r="G121" i="21"/>
  <c r="F121" i="21"/>
  <c r="E121" i="21"/>
  <c r="D121" i="21"/>
  <c r="G120" i="21"/>
  <c r="F120" i="21"/>
  <c r="E120" i="21"/>
  <c r="D120" i="21"/>
  <c r="G119" i="21"/>
  <c r="F119" i="21"/>
  <c r="E119" i="21"/>
  <c r="D119" i="21"/>
  <c r="G118" i="21"/>
  <c r="F118" i="21"/>
  <c r="E118" i="21"/>
  <c r="D118" i="21"/>
  <c r="G117" i="21"/>
  <c r="F117" i="21"/>
  <c r="E117" i="21"/>
  <c r="D117" i="21"/>
  <c r="G116" i="21"/>
  <c r="F116" i="21"/>
  <c r="E116" i="21"/>
  <c r="D116" i="21"/>
  <c r="G115" i="21"/>
  <c r="F115" i="21"/>
  <c r="E115" i="21"/>
  <c r="D115" i="21"/>
  <c r="G114" i="21"/>
  <c r="F114" i="21"/>
  <c r="E114" i="21"/>
  <c r="D114" i="21"/>
  <c r="G113" i="21"/>
  <c r="F113" i="21"/>
  <c r="E113" i="21"/>
  <c r="D113" i="21"/>
  <c r="G112" i="21"/>
  <c r="F112" i="21"/>
  <c r="E112" i="21"/>
  <c r="D112" i="21"/>
  <c r="G111" i="21"/>
  <c r="F111" i="21"/>
  <c r="E111" i="21"/>
  <c r="D111" i="21"/>
  <c r="G110" i="21"/>
  <c r="F110" i="21"/>
  <c r="E110" i="21"/>
  <c r="D110" i="21"/>
  <c r="G109" i="21"/>
  <c r="F109" i="21"/>
  <c r="E109" i="21"/>
  <c r="D109" i="21"/>
  <c r="G108" i="21"/>
  <c r="F108" i="21"/>
  <c r="E108" i="21"/>
  <c r="D108" i="21"/>
  <c r="G107" i="21"/>
  <c r="F107" i="21"/>
  <c r="E107" i="21"/>
  <c r="D107" i="21"/>
  <c r="G106" i="21"/>
  <c r="F106" i="21"/>
  <c r="E106" i="21"/>
  <c r="D106" i="21"/>
  <c r="G105" i="21"/>
  <c r="F105" i="21"/>
  <c r="E105" i="21"/>
  <c r="D105" i="21"/>
  <c r="G104" i="21"/>
  <c r="F104" i="21"/>
  <c r="E104" i="21"/>
  <c r="D104" i="21"/>
  <c r="G103" i="21"/>
  <c r="F103" i="21"/>
  <c r="E103" i="21"/>
  <c r="D103" i="21"/>
  <c r="G102" i="21"/>
  <c r="F102" i="21"/>
  <c r="E102" i="21"/>
  <c r="D102" i="21"/>
  <c r="G101" i="21"/>
  <c r="F101" i="21"/>
  <c r="E101" i="21"/>
  <c r="D101" i="21"/>
  <c r="G100" i="21"/>
  <c r="F100" i="21"/>
  <c r="E100" i="21"/>
  <c r="D100" i="21"/>
  <c r="G99" i="21"/>
  <c r="F99" i="21"/>
  <c r="E99" i="21"/>
  <c r="D99" i="21"/>
  <c r="G98" i="21"/>
  <c r="F98" i="21"/>
  <c r="E98" i="21"/>
  <c r="D98" i="21"/>
  <c r="G97" i="21"/>
  <c r="F97" i="21"/>
  <c r="E97" i="21"/>
  <c r="D97" i="21"/>
  <c r="G96" i="21"/>
  <c r="F96" i="21"/>
  <c r="E96" i="21"/>
  <c r="D96" i="21"/>
  <c r="G95" i="21"/>
  <c r="F95" i="21"/>
  <c r="E95" i="21"/>
  <c r="D95" i="21"/>
  <c r="G94" i="21"/>
  <c r="F94" i="21"/>
  <c r="E94" i="21"/>
  <c r="D94" i="21"/>
  <c r="G93" i="21"/>
  <c r="F93" i="21"/>
  <c r="E93" i="21"/>
  <c r="D93" i="21"/>
  <c r="G92" i="21"/>
  <c r="F92" i="21"/>
  <c r="E92" i="21"/>
  <c r="D92" i="21"/>
  <c r="G91" i="21"/>
  <c r="F91" i="21"/>
  <c r="E91" i="21"/>
  <c r="D91" i="21"/>
  <c r="G90" i="21"/>
  <c r="F90" i="21"/>
  <c r="E90" i="21"/>
  <c r="D90" i="21"/>
  <c r="G89" i="21"/>
  <c r="F89" i="21"/>
  <c r="E89" i="21"/>
  <c r="D89" i="21"/>
  <c r="G88" i="21"/>
  <c r="F88" i="21"/>
  <c r="E88" i="21"/>
  <c r="D88" i="21"/>
  <c r="G87" i="21"/>
  <c r="F87" i="21"/>
  <c r="E87" i="21"/>
  <c r="D87" i="21"/>
  <c r="G86" i="21"/>
  <c r="F86" i="21"/>
  <c r="E86" i="21"/>
  <c r="D86" i="21"/>
  <c r="G85" i="21"/>
  <c r="F85" i="21"/>
  <c r="E85" i="21"/>
  <c r="D85" i="21"/>
  <c r="G84" i="21"/>
  <c r="F84" i="21"/>
  <c r="E84" i="21"/>
  <c r="D84" i="21"/>
  <c r="G83" i="21"/>
  <c r="F83" i="21"/>
  <c r="E83" i="21"/>
  <c r="D83" i="21"/>
  <c r="G82" i="21"/>
  <c r="F82" i="21"/>
  <c r="E82" i="21"/>
  <c r="D82" i="21"/>
  <c r="G81" i="21"/>
  <c r="F81" i="21"/>
  <c r="E81" i="21"/>
  <c r="D81" i="21"/>
  <c r="G80" i="21"/>
  <c r="F80" i="21"/>
  <c r="E80" i="21"/>
  <c r="D80" i="21"/>
  <c r="G79" i="21"/>
  <c r="F79" i="21"/>
  <c r="E79" i="21"/>
  <c r="D79" i="21"/>
  <c r="G78" i="21"/>
  <c r="F78" i="21"/>
  <c r="E78" i="21"/>
  <c r="D78" i="21"/>
  <c r="G77" i="21"/>
  <c r="F77" i="21"/>
  <c r="E77" i="21"/>
  <c r="D77" i="21"/>
  <c r="G76" i="21"/>
  <c r="F76" i="21"/>
  <c r="E76" i="21"/>
  <c r="D76" i="21"/>
  <c r="G75" i="21"/>
  <c r="F75" i="21"/>
  <c r="E75" i="21"/>
  <c r="D75" i="21"/>
  <c r="G74" i="21"/>
  <c r="F74" i="21"/>
  <c r="E74" i="21"/>
  <c r="D74" i="21"/>
  <c r="G73" i="21"/>
  <c r="F73" i="21"/>
  <c r="E73" i="21"/>
  <c r="D73" i="21"/>
  <c r="G72" i="21"/>
  <c r="F72" i="21"/>
  <c r="E72" i="21"/>
  <c r="D72" i="21"/>
  <c r="G71" i="21"/>
  <c r="F71" i="21"/>
  <c r="E71" i="21"/>
  <c r="D71" i="21"/>
  <c r="G70" i="21"/>
  <c r="F70" i="21"/>
  <c r="E70" i="21"/>
  <c r="D70" i="21"/>
  <c r="G69" i="21"/>
  <c r="F69" i="21"/>
  <c r="E69" i="21"/>
  <c r="D69" i="21"/>
  <c r="G68" i="21"/>
  <c r="F68" i="21"/>
  <c r="E68" i="21"/>
  <c r="D68" i="21"/>
  <c r="G67" i="21"/>
  <c r="F67" i="21"/>
  <c r="E67" i="21"/>
  <c r="D67" i="21"/>
  <c r="G66" i="21"/>
  <c r="F66" i="21"/>
  <c r="E66" i="21"/>
  <c r="D66" i="21"/>
  <c r="G65" i="21"/>
  <c r="F65" i="21"/>
  <c r="E65" i="21"/>
  <c r="D65" i="21"/>
  <c r="G64" i="21"/>
  <c r="F64" i="21"/>
  <c r="E64" i="21"/>
  <c r="D64" i="21"/>
  <c r="G63" i="21"/>
  <c r="F63" i="21"/>
  <c r="E63" i="21"/>
  <c r="D63" i="21"/>
  <c r="G62" i="21"/>
  <c r="F62" i="21"/>
  <c r="E62" i="21"/>
  <c r="D62" i="21"/>
  <c r="G61" i="21"/>
  <c r="F61" i="21"/>
  <c r="E61" i="21"/>
  <c r="D61" i="21"/>
  <c r="G60" i="21"/>
  <c r="F60" i="21"/>
  <c r="E60" i="21"/>
  <c r="D60" i="21"/>
  <c r="G59" i="21"/>
  <c r="F59" i="21"/>
  <c r="E59" i="21"/>
  <c r="D59" i="21"/>
  <c r="G58" i="21"/>
  <c r="F58" i="21"/>
  <c r="E58" i="21"/>
  <c r="D58" i="21"/>
  <c r="G57" i="21"/>
  <c r="F57" i="21"/>
  <c r="E57" i="21"/>
  <c r="D57" i="21"/>
  <c r="G56" i="21"/>
  <c r="F56" i="21"/>
  <c r="E56" i="21"/>
  <c r="D56" i="21"/>
  <c r="G55" i="21"/>
  <c r="F55" i="21"/>
  <c r="E55" i="21"/>
  <c r="D55" i="21"/>
  <c r="G54" i="21"/>
  <c r="F54" i="21"/>
  <c r="E54" i="21"/>
  <c r="D54" i="21"/>
  <c r="G53" i="21"/>
  <c r="F53" i="21"/>
  <c r="E53" i="21"/>
  <c r="D53" i="21"/>
  <c r="G52" i="21"/>
  <c r="F52" i="21"/>
  <c r="E52" i="21"/>
  <c r="D52" i="21"/>
  <c r="G51" i="21"/>
  <c r="F51" i="21"/>
  <c r="E51" i="21"/>
  <c r="D51" i="21"/>
  <c r="G50" i="21"/>
  <c r="F50" i="21"/>
  <c r="E50" i="21"/>
  <c r="D50" i="21"/>
  <c r="G49" i="21"/>
  <c r="F49" i="21"/>
  <c r="E49" i="21"/>
  <c r="D49" i="21"/>
  <c r="G48" i="21"/>
  <c r="F48" i="21"/>
  <c r="E48" i="21"/>
  <c r="D48" i="21"/>
  <c r="G47" i="21"/>
  <c r="F47" i="21"/>
  <c r="E47" i="21"/>
  <c r="D47" i="21"/>
  <c r="G46" i="21"/>
  <c r="F46" i="21"/>
  <c r="E46" i="21"/>
  <c r="D46" i="21"/>
  <c r="G45" i="21"/>
  <c r="F45" i="21"/>
  <c r="E45" i="21"/>
  <c r="D45" i="21"/>
  <c r="G44" i="21"/>
  <c r="F44" i="21"/>
  <c r="E44" i="21"/>
  <c r="D44" i="21"/>
  <c r="G43" i="21"/>
  <c r="F43" i="21"/>
  <c r="E43" i="21"/>
  <c r="D43" i="21"/>
  <c r="G42" i="21"/>
  <c r="F42" i="21"/>
  <c r="E42" i="21"/>
  <c r="D42" i="21"/>
  <c r="G41" i="21"/>
  <c r="F41" i="21"/>
  <c r="E41" i="21"/>
  <c r="D41" i="21"/>
  <c r="G40" i="21"/>
  <c r="F40" i="21"/>
  <c r="E40" i="21"/>
  <c r="D40" i="21"/>
  <c r="G39" i="21"/>
  <c r="F39" i="21"/>
  <c r="E39" i="21"/>
  <c r="D39" i="21"/>
  <c r="G38" i="21"/>
  <c r="F38" i="21"/>
  <c r="E38" i="21"/>
  <c r="D38" i="21"/>
  <c r="G37" i="21"/>
  <c r="F37" i="21"/>
  <c r="E37" i="21"/>
  <c r="D37" i="21"/>
  <c r="G36" i="21"/>
  <c r="F36" i="21"/>
  <c r="E36" i="21"/>
  <c r="D36" i="21"/>
  <c r="G35" i="21"/>
  <c r="F35" i="21"/>
  <c r="E35" i="21"/>
  <c r="D35" i="21"/>
  <c r="G34" i="21"/>
  <c r="F34" i="21"/>
  <c r="E34" i="21"/>
  <c r="D34" i="21"/>
  <c r="G33" i="21"/>
  <c r="F33" i="21"/>
  <c r="E33" i="21"/>
  <c r="D33" i="21"/>
  <c r="G32" i="21"/>
  <c r="F32" i="21"/>
  <c r="E32" i="21"/>
  <c r="D32" i="21"/>
  <c r="G31" i="21"/>
  <c r="F31" i="21"/>
  <c r="E31" i="21"/>
  <c r="D31" i="21"/>
  <c r="G30" i="21"/>
  <c r="F30" i="21"/>
  <c r="E30" i="21"/>
  <c r="D30" i="21"/>
  <c r="G29" i="21"/>
  <c r="F29" i="21"/>
  <c r="E29" i="21"/>
  <c r="D29" i="21"/>
  <c r="G28" i="21"/>
  <c r="F28" i="21"/>
  <c r="E28" i="21"/>
  <c r="D28" i="21"/>
  <c r="G27" i="21"/>
  <c r="F27" i="21"/>
  <c r="E27" i="21"/>
  <c r="D27" i="21"/>
  <c r="G26" i="21"/>
  <c r="F26" i="21"/>
  <c r="E26" i="21"/>
  <c r="D26" i="21"/>
  <c r="G25" i="21"/>
  <c r="F25" i="21"/>
  <c r="E25" i="21"/>
  <c r="D25" i="21"/>
  <c r="G24" i="21"/>
  <c r="F24" i="21"/>
  <c r="E24" i="21"/>
  <c r="D24" i="21"/>
  <c r="G23" i="21"/>
  <c r="F23" i="21"/>
  <c r="E23" i="21"/>
  <c r="D23" i="21"/>
  <c r="G22" i="21"/>
  <c r="F22" i="21"/>
  <c r="E22" i="21"/>
  <c r="D22" i="21"/>
  <c r="G21" i="21"/>
  <c r="F21" i="21"/>
  <c r="E21" i="21"/>
  <c r="D21" i="21"/>
  <c r="G20" i="21"/>
  <c r="F20" i="21"/>
  <c r="E20" i="21"/>
  <c r="D20" i="21"/>
  <c r="G19" i="21"/>
  <c r="F19" i="21"/>
  <c r="E19" i="21"/>
  <c r="D19" i="21"/>
  <c r="G18" i="21"/>
  <c r="F18" i="21"/>
  <c r="E18" i="21"/>
  <c r="D18" i="21"/>
  <c r="G17" i="21"/>
  <c r="F17" i="21"/>
  <c r="E17" i="21"/>
  <c r="D17" i="21"/>
  <c r="G16" i="21"/>
  <c r="F16" i="21"/>
  <c r="E16" i="21"/>
  <c r="D16" i="21"/>
  <c r="G15" i="21"/>
  <c r="F15" i="21"/>
  <c r="E15" i="21"/>
  <c r="D15" i="21"/>
  <c r="G14" i="21"/>
  <c r="F14" i="21"/>
  <c r="E14" i="21"/>
  <c r="D14" i="21"/>
  <c r="G13" i="21"/>
  <c r="F13" i="21"/>
  <c r="E13" i="21"/>
  <c r="D13" i="21"/>
  <c r="G12" i="21"/>
  <c r="F12" i="21"/>
  <c r="E12" i="21"/>
  <c r="D12" i="21"/>
  <c r="G11" i="21"/>
  <c r="F11" i="21"/>
  <c r="E11" i="21"/>
  <c r="D11" i="21"/>
  <c r="G10" i="21"/>
  <c r="F10" i="21"/>
  <c r="E10" i="21"/>
  <c r="D10" i="21"/>
  <c r="G9" i="21"/>
  <c r="F9" i="21"/>
  <c r="E9" i="21"/>
  <c r="D9" i="21"/>
  <c r="G8" i="21"/>
  <c r="F8" i="21"/>
  <c r="E8" i="21"/>
  <c r="D8" i="21"/>
  <c r="G7" i="21"/>
  <c r="F7" i="21"/>
  <c r="E7" i="21"/>
  <c r="D7" i="21"/>
  <c r="G6" i="21"/>
  <c r="F6" i="21"/>
  <c r="E6" i="21"/>
  <c r="D6" i="21"/>
  <c r="G5" i="21"/>
  <c r="F5" i="21"/>
  <c r="E5" i="21"/>
  <c r="D5" i="21"/>
  <c r="G4" i="21"/>
  <c r="F4" i="21"/>
  <c r="E4" i="21"/>
  <c r="D4" i="21"/>
  <c r="G3" i="21"/>
  <c r="F3" i="21"/>
  <c r="E3" i="21"/>
  <c r="D3" i="21"/>
  <c r="G2" i="21"/>
  <c r="F2" i="21"/>
  <c r="E2" i="21"/>
  <c r="D2" i="21"/>
  <c r="J463" i="21"/>
  <c r="J462" i="21"/>
  <c r="J461" i="21"/>
  <c r="J460" i="21"/>
  <c r="J459" i="21"/>
  <c r="J458" i="21"/>
  <c r="J457" i="21"/>
  <c r="J456" i="21"/>
  <c r="J455" i="21"/>
  <c r="J454" i="21"/>
  <c r="J453" i="21"/>
  <c r="J452" i="21"/>
  <c r="J451" i="21"/>
  <c r="J450" i="21"/>
  <c r="J449" i="21"/>
  <c r="J448" i="21"/>
  <c r="J447" i="21"/>
  <c r="J446" i="21"/>
  <c r="J445" i="21"/>
  <c r="J444" i="21"/>
  <c r="J443" i="21"/>
  <c r="J442" i="21"/>
  <c r="J441" i="21"/>
  <c r="J440" i="21"/>
  <c r="J439" i="21"/>
  <c r="J438" i="21"/>
  <c r="J437" i="21"/>
  <c r="J436" i="21"/>
  <c r="J435" i="21"/>
  <c r="J434" i="21"/>
  <c r="J433" i="21"/>
  <c r="J432" i="21"/>
  <c r="J431" i="21"/>
  <c r="J430" i="21"/>
  <c r="J429" i="21"/>
  <c r="J428" i="21"/>
  <c r="J427" i="21"/>
  <c r="J426" i="21"/>
  <c r="J425" i="21"/>
  <c r="J424" i="21"/>
  <c r="J423" i="21"/>
  <c r="J422" i="21"/>
  <c r="J421" i="21"/>
  <c r="J420" i="21"/>
  <c r="J419" i="21"/>
  <c r="J418" i="21"/>
  <c r="J417" i="21"/>
  <c r="J416" i="21"/>
  <c r="J415" i="21"/>
  <c r="J414" i="21"/>
  <c r="J413" i="21"/>
  <c r="J412" i="21"/>
  <c r="J411" i="21"/>
  <c r="J410" i="21"/>
  <c r="J409" i="21"/>
  <c r="J408" i="21"/>
  <c r="J407" i="21"/>
  <c r="J406" i="21"/>
  <c r="J405" i="21"/>
  <c r="J404" i="21"/>
  <c r="J403" i="21"/>
  <c r="J402" i="21"/>
  <c r="J401" i="21"/>
  <c r="J400" i="21"/>
  <c r="J399" i="21"/>
  <c r="J398" i="21"/>
  <c r="J397" i="21"/>
  <c r="J396" i="21"/>
  <c r="J395" i="21"/>
  <c r="J394" i="21"/>
  <c r="J393" i="21"/>
  <c r="J392" i="21"/>
  <c r="J391" i="21"/>
  <c r="J390" i="21"/>
  <c r="J389" i="21"/>
  <c r="J388" i="21"/>
  <c r="J387" i="21"/>
  <c r="J386" i="21"/>
  <c r="J385" i="21"/>
  <c r="J384" i="21"/>
  <c r="J383" i="21"/>
  <c r="J382" i="21"/>
  <c r="J381" i="21"/>
  <c r="J380" i="21"/>
  <c r="J379" i="21"/>
  <c r="J378" i="21"/>
  <c r="J377" i="21"/>
  <c r="J376" i="21"/>
  <c r="J375" i="21"/>
  <c r="J374" i="21"/>
  <c r="J373" i="21"/>
  <c r="J372" i="21"/>
  <c r="J371" i="21"/>
  <c r="J370" i="21"/>
  <c r="J369" i="21"/>
  <c r="J368" i="21"/>
  <c r="J367" i="21"/>
  <c r="J366" i="21"/>
  <c r="J365" i="21"/>
  <c r="J364" i="21"/>
  <c r="J363" i="21"/>
  <c r="J362" i="21"/>
  <c r="J361" i="21"/>
  <c r="J360" i="21"/>
  <c r="J359" i="21"/>
  <c r="J358" i="21"/>
  <c r="J357" i="21"/>
  <c r="J356" i="21"/>
  <c r="J355" i="21"/>
  <c r="J354" i="21"/>
  <c r="J353" i="21"/>
  <c r="J352" i="21"/>
  <c r="J351" i="21"/>
  <c r="J350" i="21"/>
  <c r="J349" i="21"/>
  <c r="J348" i="21"/>
  <c r="J347" i="21"/>
  <c r="J346" i="21"/>
  <c r="J345" i="21"/>
  <c r="J344" i="21"/>
  <c r="J343" i="21"/>
  <c r="J342" i="21"/>
  <c r="J341" i="21"/>
  <c r="J340" i="21"/>
  <c r="J339" i="21"/>
  <c r="J338" i="21"/>
  <c r="J337" i="21"/>
  <c r="J336" i="21"/>
  <c r="J335" i="21"/>
  <c r="J334" i="21"/>
  <c r="J333" i="21"/>
  <c r="J332" i="21"/>
  <c r="J331" i="21"/>
  <c r="J330" i="21"/>
  <c r="J329" i="21"/>
  <c r="J328" i="21"/>
  <c r="J327" i="21"/>
  <c r="J326" i="21"/>
  <c r="J325" i="21"/>
  <c r="J324" i="21"/>
  <c r="J323" i="21"/>
  <c r="J322" i="21"/>
  <c r="J321" i="21"/>
  <c r="J320" i="21"/>
  <c r="J319" i="21"/>
  <c r="J318" i="21"/>
  <c r="J317" i="21"/>
  <c r="J316" i="21"/>
  <c r="J315" i="21"/>
  <c r="J314" i="21"/>
  <c r="J313" i="21"/>
  <c r="J312" i="21"/>
  <c r="J311" i="21"/>
  <c r="J310" i="21"/>
  <c r="J309" i="21"/>
  <c r="J308" i="21"/>
  <c r="J307" i="21"/>
  <c r="J306" i="21"/>
  <c r="J305" i="21"/>
  <c r="J304" i="21"/>
  <c r="J303" i="21"/>
  <c r="J302" i="21"/>
  <c r="J301" i="21"/>
  <c r="J300" i="21"/>
  <c r="J299" i="21"/>
  <c r="J298" i="21"/>
  <c r="J297" i="21"/>
  <c r="J296" i="21"/>
  <c r="J295" i="21"/>
  <c r="J294" i="21"/>
  <c r="J293" i="21"/>
  <c r="J292" i="21"/>
  <c r="J291" i="21"/>
  <c r="J290" i="21"/>
  <c r="J289" i="21"/>
  <c r="J288" i="21"/>
  <c r="J287" i="21"/>
  <c r="J286" i="21"/>
  <c r="J285" i="21"/>
  <c r="J284" i="21"/>
  <c r="J283" i="21"/>
  <c r="J282" i="21"/>
  <c r="J281" i="21"/>
  <c r="J280" i="21"/>
  <c r="J279" i="21"/>
  <c r="J278" i="21"/>
  <c r="J277" i="21"/>
  <c r="J276" i="21"/>
  <c r="J275" i="21"/>
  <c r="J274" i="21"/>
  <c r="J273" i="21"/>
  <c r="J272" i="21"/>
  <c r="J271" i="21"/>
  <c r="J270" i="21"/>
  <c r="J269" i="21"/>
  <c r="J268" i="21"/>
  <c r="J267" i="21"/>
  <c r="J266" i="21"/>
  <c r="J265" i="21"/>
  <c r="J264" i="21"/>
  <c r="J263" i="21"/>
  <c r="J262" i="21"/>
  <c r="J261" i="21"/>
  <c r="J260" i="21"/>
  <c r="J259" i="21"/>
  <c r="J258" i="21"/>
  <c r="J257" i="21"/>
  <c r="J256" i="21"/>
  <c r="J255" i="21"/>
  <c r="J254" i="21"/>
  <c r="J253" i="21"/>
  <c r="J252" i="21"/>
  <c r="J251" i="21"/>
  <c r="J250" i="21"/>
  <c r="J249" i="21"/>
  <c r="J248" i="21"/>
  <c r="J247" i="21"/>
  <c r="J246" i="21"/>
  <c r="J245" i="21"/>
  <c r="J244" i="21"/>
  <c r="J243" i="21"/>
  <c r="J242" i="21"/>
  <c r="J241" i="21"/>
  <c r="J240" i="21"/>
  <c r="J239" i="21"/>
  <c r="J238" i="21"/>
  <c r="J237" i="21"/>
  <c r="J236" i="21"/>
  <c r="J235" i="21"/>
  <c r="J234" i="21"/>
  <c r="J233" i="21"/>
  <c r="J232" i="21"/>
  <c r="J231" i="21"/>
  <c r="J230" i="21"/>
  <c r="J229" i="21"/>
  <c r="J228" i="21"/>
  <c r="J227" i="21"/>
  <c r="J226" i="21"/>
  <c r="J225" i="21"/>
  <c r="J224" i="21"/>
  <c r="J223" i="21"/>
  <c r="J222" i="21"/>
  <c r="J221" i="21"/>
  <c r="J220" i="21"/>
  <c r="J219" i="21"/>
  <c r="J218" i="21"/>
  <c r="J217" i="21"/>
  <c r="J216" i="21"/>
  <c r="J215" i="21"/>
  <c r="J214" i="21"/>
  <c r="J213" i="21"/>
  <c r="J212" i="21"/>
  <c r="J211" i="21"/>
  <c r="J210" i="21"/>
  <c r="J209" i="21"/>
  <c r="J208" i="21"/>
  <c r="J207" i="21"/>
  <c r="J206" i="21"/>
  <c r="J205" i="21"/>
  <c r="J204" i="21"/>
  <c r="J203" i="21"/>
  <c r="J202" i="21"/>
  <c r="J201" i="21"/>
  <c r="J200" i="21"/>
  <c r="J199" i="21"/>
  <c r="J198" i="21"/>
  <c r="J197" i="21"/>
  <c r="J196" i="21"/>
  <c r="J195" i="21"/>
  <c r="J194" i="21"/>
  <c r="J193" i="21"/>
  <c r="J192" i="21"/>
  <c r="J191" i="21"/>
  <c r="J190" i="21"/>
  <c r="J189" i="21"/>
  <c r="J188" i="21"/>
  <c r="J187" i="21"/>
  <c r="J186" i="21"/>
  <c r="J185" i="21"/>
  <c r="J184" i="21"/>
  <c r="J183" i="21"/>
  <c r="J182" i="21"/>
  <c r="J181" i="21"/>
  <c r="J180" i="21"/>
  <c r="J179" i="21"/>
  <c r="J178" i="21"/>
  <c r="J177" i="21"/>
  <c r="J176" i="21"/>
  <c r="J175" i="21"/>
  <c r="J174" i="21"/>
  <c r="J173" i="21"/>
  <c r="J172" i="21"/>
  <c r="J171" i="21"/>
  <c r="J170" i="21"/>
  <c r="J169" i="21"/>
  <c r="J168" i="21"/>
  <c r="J167" i="21"/>
  <c r="J166" i="21"/>
  <c r="J165" i="21"/>
  <c r="J164" i="21"/>
  <c r="J163" i="21"/>
  <c r="J162" i="21"/>
  <c r="J161" i="21"/>
  <c r="J160" i="21"/>
  <c r="J159" i="21"/>
  <c r="J158" i="21"/>
  <c r="J157" i="21"/>
  <c r="J156" i="21"/>
  <c r="J155" i="21"/>
  <c r="J154" i="21"/>
  <c r="J153" i="21"/>
  <c r="J152" i="21"/>
  <c r="J151" i="21"/>
  <c r="J150" i="21"/>
  <c r="J149" i="21"/>
  <c r="J148" i="21"/>
  <c r="J147" i="21"/>
  <c r="J146" i="21"/>
  <c r="J145" i="21"/>
  <c r="J144" i="21"/>
  <c r="J143" i="21"/>
  <c r="J142" i="21"/>
  <c r="J141" i="21"/>
  <c r="J140" i="21"/>
  <c r="J139" i="21"/>
  <c r="J138" i="21"/>
  <c r="J137" i="21"/>
  <c r="J136" i="21"/>
  <c r="J135" i="21"/>
  <c r="J134" i="21"/>
  <c r="J133" i="21"/>
  <c r="J132" i="21"/>
  <c r="J131" i="21"/>
  <c r="J130" i="21"/>
  <c r="J129" i="21"/>
  <c r="J128" i="21"/>
  <c r="J127" i="21"/>
  <c r="J126" i="21"/>
  <c r="J125" i="21"/>
  <c r="J124" i="21"/>
  <c r="J123" i="21"/>
  <c r="J122" i="21"/>
  <c r="J121" i="21"/>
  <c r="J120" i="21"/>
  <c r="J119" i="21"/>
  <c r="J118" i="21"/>
  <c r="J117" i="21"/>
  <c r="J116" i="21"/>
  <c r="J115" i="21"/>
  <c r="J114" i="21"/>
  <c r="J113" i="21"/>
  <c r="J112" i="21"/>
  <c r="J111" i="21"/>
  <c r="J110" i="21"/>
  <c r="J109" i="21"/>
  <c r="J108" i="21"/>
  <c r="J107" i="21"/>
  <c r="J106" i="21"/>
  <c r="J105" i="21"/>
  <c r="J104" i="21"/>
  <c r="J103" i="21"/>
  <c r="J102" i="21"/>
  <c r="J101" i="21"/>
  <c r="J100" i="21"/>
  <c r="J99" i="21"/>
  <c r="J98" i="21"/>
  <c r="J97" i="21"/>
  <c r="J96" i="21"/>
  <c r="J95" i="21"/>
  <c r="J94" i="21"/>
  <c r="J93" i="21"/>
  <c r="J92" i="21"/>
  <c r="J91" i="21"/>
  <c r="J90" i="21"/>
  <c r="J89" i="21"/>
  <c r="J88" i="21"/>
  <c r="J87" i="21"/>
  <c r="J86" i="21"/>
  <c r="J85" i="21"/>
  <c r="J84" i="21"/>
  <c r="J83" i="21"/>
  <c r="J82" i="21"/>
  <c r="J81" i="21"/>
  <c r="J80" i="21"/>
  <c r="J79" i="21"/>
  <c r="J78" i="21"/>
  <c r="J77" i="21"/>
  <c r="J76" i="21"/>
  <c r="J75" i="21"/>
  <c r="J74" i="21"/>
  <c r="J73" i="21"/>
  <c r="J72" i="21"/>
  <c r="J71" i="21"/>
  <c r="J70" i="21"/>
  <c r="J69" i="21"/>
  <c r="J68" i="21"/>
  <c r="J67" i="21"/>
  <c r="J66" i="21"/>
  <c r="J65" i="21"/>
  <c r="J64" i="21"/>
  <c r="J63" i="21"/>
  <c r="J62" i="21"/>
  <c r="J61" i="21"/>
  <c r="J60" i="21"/>
  <c r="J59" i="21"/>
  <c r="J58" i="21"/>
  <c r="J57" i="21"/>
  <c r="J56" i="21"/>
  <c r="J55" i="21"/>
  <c r="J54" i="21"/>
  <c r="J53" i="21"/>
  <c r="J52" i="21"/>
  <c r="J51" i="21"/>
  <c r="J50" i="21"/>
  <c r="J49" i="21"/>
  <c r="J48" i="21"/>
  <c r="J47" i="21"/>
  <c r="J46" i="21"/>
  <c r="J45" i="21"/>
  <c r="J44" i="21"/>
  <c r="J43" i="21"/>
  <c r="J42" i="21"/>
  <c r="J41" i="21"/>
  <c r="J40" i="21"/>
  <c r="J39" i="21"/>
  <c r="J38" i="21"/>
  <c r="J37" i="21"/>
  <c r="J36" i="21"/>
  <c r="J35" i="21"/>
  <c r="J34" i="21"/>
  <c r="J33" i="21"/>
  <c r="J32" i="21"/>
  <c r="J31" i="21"/>
  <c r="J30" i="21"/>
  <c r="J29" i="21"/>
  <c r="J28" i="21"/>
  <c r="J27" i="21"/>
  <c r="J26" i="21"/>
  <c r="J25" i="21"/>
  <c r="J24" i="21"/>
  <c r="J23" i="21"/>
  <c r="J22" i="21"/>
  <c r="J21" i="21"/>
  <c r="J20" i="21"/>
  <c r="J19" i="21"/>
  <c r="J18" i="21"/>
  <c r="J17" i="21"/>
  <c r="J16" i="21"/>
  <c r="J15" i="21"/>
  <c r="J14" i="21"/>
  <c r="J13" i="21"/>
  <c r="J12" i="21"/>
  <c r="J11" i="21"/>
  <c r="J10" i="21"/>
  <c r="J9" i="21"/>
  <c r="J8" i="21"/>
  <c r="J7" i="21"/>
  <c r="J6" i="21"/>
  <c r="J5" i="21"/>
  <c r="J4" i="21"/>
  <c r="J3" i="21"/>
  <c r="J2" i="21"/>
  <c r="C465" i="19"/>
  <c r="D465" i="19"/>
  <c r="E465" i="19"/>
  <c r="F465" i="19"/>
  <c r="G465" i="19"/>
  <c r="H465" i="19"/>
  <c r="C466" i="19"/>
  <c r="D466" i="19"/>
  <c r="E466" i="19"/>
  <c r="F466" i="19"/>
  <c r="G466" i="19"/>
  <c r="H466" i="19"/>
  <c r="C467" i="19"/>
  <c r="D467" i="19"/>
  <c r="E467" i="19"/>
  <c r="F467" i="19"/>
  <c r="G467" i="19"/>
  <c r="H467" i="19"/>
  <c r="C468" i="19"/>
  <c r="D468" i="19"/>
  <c r="E468" i="19"/>
  <c r="F468" i="19"/>
  <c r="G468" i="19"/>
  <c r="H468" i="19"/>
  <c r="P468" i="19" s="1"/>
  <c r="C469" i="19"/>
  <c r="D469" i="19"/>
  <c r="E469" i="19"/>
  <c r="F469" i="19"/>
  <c r="G469" i="19"/>
  <c r="H469" i="19"/>
  <c r="C470" i="19"/>
  <c r="D470" i="19"/>
  <c r="E470" i="19"/>
  <c r="F470" i="19"/>
  <c r="G470" i="19"/>
  <c r="H470" i="19"/>
  <c r="C471" i="19"/>
  <c r="D471" i="19"/>
  <c r="E471" i="19"/>
  <c r="F471" i="19"/>
  <c r="G471" i="19"/>
  <c r="H471" i="19"/>
  <c r="C472" i="19"/>
  <c r="D472" i="19"/>
  <c r="E472" i="19"/>
  <c r="F472" i="19"/>
  <c r="G472" i="19"/>
  <c r="H472" i="19"/>
  <c r="P472" i="19" s="1"/>
  <c r="C473" i="19"/>
  <c r="D473" i="19"/>
  <c r="E473" i="19"/>
  <c r="F473" i="19"/>
  <c r="G473" i="19"/>
  <c r="H473" i="19"/>
  <c r="C474" i="19"/>
  <c r="D474" i="19"/>
  <c r="E474" i="19"/>
  <c r="F474" i="19"/>
  <c r="G474" i="19"/>
  <c r="H474" i="19"/>
  <c r="P474" i="19" s="1"/>
  <c r="H4" i="19"/>
  <c r="H5" i="19"/>
  <c r="H6" i="19"/>
  <c r="H7" i="19"/>
  <c r="P7" i="19" s="1"/>
  <c r="H8" i="19"/>
  <c r="P8" i="19" s="1"/>
  <c r="H9" i="19"/>
  <c r="H10" i="19"/>
  <c r="H11" i="19"/>
  <c r="H12" i="19"/>
  <c r="P12" i="19" s="1"/>
  <c r="H13" i="19"/>
  <c r="H14" i="19"/>
  <c r="H15" i="19"/>
  <c r="P15" i="19" s="1"/>
  <c r="H16" i="19"/>
  <c r="P16" i="19" s="1"/>
  <c r="H17" i="19"/>
  <c r="H18" i="19"/>
  <c r="H19" i="19"/>
  <c r="P19" i="19" s="1"/>
  <c r="H20" i="19"/>
  <c r="H21" i="19"/>
  <c r="H22" i="19"/>
  <c r="H23" i="19"/>
  <c r="P23" i="19" s="1"/>
  <c r="H24" i="19"/>
  <c r="P24" i="19" s="1"/>
  <c r="H25" i="19"/>
  <c r="H26" i="19"/>
  <c r="H27" i="19"/>
  <c r="H28" i="19"/>
  <c r="P28" i="19" s="1"/>
  <c r="H29" i="19"/>
  <c r="H30" i="19"/>
  <c r="H31" i="19"/>
  <c r="P31" i="19" s="1"/>
  <c r="H32" i="19"/>
  <c r="P32" i="19" s="1"/>
  <c r="H33" i="19"/>
  <c r="H34" i="19"/>
  <c r="H35" i="19"/>
  <c r="P35" i="19" s="1"/>
  <c r="H36" i="19"/>
  <c r="H37" i="19"/>
  <c r="H38" i="19"/>
  <c r="H39" i="19"/>
  <c r="P39" i="19" s="1"/>
  <c r="H40" i="19"/>
  <c r="P40" i="19" s="1"/>
  <c r="H41" i="19"/>
  <c r="H42" i="19"/>
  <c r="H43" i="19"/>
  <c r="H44" i="19"/>
  <c r="P44" i="19" s="1"/>
  <c r="H45" i="19"/>
  <c r="H46" i="19"/>
  <c r="H47" i="19"/>
  <c r="P47" i="19" s="1"/>
  <c r="H48" i="19"/>
  <c r="P48" i="19" s="1"/>
  <c r="H49" i="19"/>
  <c r="H50" i="19"/>
  <c r="H51" i="19"/>
  <c r="P51" i="19" s="1"/>
  <c r="H52" i="19"/>
  <c r="H53" i="19"/>
  <c r="H54" i="19"/>
  <c r="H55" i="19"/>
  <c r="P55" i="19" s="1"/>
  <c r="H56" i="19"/>
  <c r="P56" i="19" s="1"/>
  <c r="H57" i="19"/>
  <c r="H58" i="19"/>
  <c r="H59" i="19"/>
  <c r="H60" i="19"/>
  <c r="P60" i="19" s="1"/>
  <c r="H61" i="19"/>
  <c r="H62" i="19"/>
  <c r="H63" i="19"/>
  <c r="P63" i="19" s="1"/>
  <c r="H64" i="19"/>
  <c r="P64" i="19" s="1"/>
  <c r="H65" i="19"/>
  <c r="H66" i="19"/>
  <c r="H67" i="19"/>
  <c r="P67" i="19" s="1"/>
  <c r="H68" i="19"/>
  <c r="H69" i="19"/>
  <c r="H70" i="19"/>
  <c r="H71" i="19"/>
  <c r="P71" i="19" s="1"/>
  <c r="H72" i="19"/>
  <c r="P72" i="19" s="1"/>
  <c r="H73" i="19"/>
  <c r="H74" i="19"/>
  <c r="H75" i="19"/>
  <c r="H76" i="19"/>
  <c r="P76" i="19" s="1"/>
  <c r="H77" i="19"/>
  <c r="H78" i="19"/>
  <c r="H79" i="19"/>
  <c r="P79" i="19" s="1"/>
  <c r="H80" i="19"/>
  <c r="P80" i="19" s="1"/>
  <c r="H81" i="19"/>
  <c r="H82" i="19"/>
  <c r="H83" i="19"/>
  <c r="P83" i="19" s="1"/>
  <c r="H84" i="19"/>
  <c r="H85" i="19"/>
  <c r="H86" i="19"/>
  <c r="H87" i="19"/>
  <c r="P87" i="19" s="1"/>
  <c r="H88" i="19"/>
  <c r="P88" i="19" s="1"/>
  <c r="H89" i="19"/>
  <c r="H90" i="19"/>
  <c r="H91" i="19"/>
  <c r="H92" i="19"/>
  <c r="P92" i="19" s="1"/>
  <c r="H93" i="19"/>
  <c r="H94" i="19"/>
  <c r="H95" i="19"/>
  <c r="P95" i="19" s="1"/>
  <c r="H96" i="19"/>
  <c r="P96" i="19" s="1"/>
  <c r="H97" i="19"/>
  <c r="H98" i="19"/>
  <c r="H99" i="19"/>
  <c r="P99" i="19" s="1"/>
  <c r="H100" i="19"/>
  <c r="H101" i="19"/>
  <c r="H102" i="19"/>
  <c r="H103" i="19"/>
  <c r="P103" i="19" s="1"/>
  <c r="H104" i="19"/>
  <c r="P104" i="19" s="1"/>
  <c r="H105" i="19"/>
  <c r="H106" i="19"/>
  <c r="H107" i="19"/>
  <c r="H108" i="19"/>
  <c r="P108" i="19" s="1"/>
  <c r="H109" i="19"/>
  <c r="H110" i="19"/>
  <c r="H111" i="19"/>
  <c r="P111" i="19" s="1"/>
  <c r="H112" i="19"/>
  <c r="P112" i="19" s="1"/>
  <c r="H113" i="19"/>
  <c r="H114" i="19"/>
  <c r="H115" i="19"/>
  <c r="P115" i="19" s="1"/>
  <c r="H116" i="19"/>
  <c r="H117" i="19"/>
  <c r="H118" i="19"/>
  <c r="H119" i="19"/>
  <c r="P119" i="19" s="1"/>
  <c r="H120" i="19"/>
  <c r="P120" i="19" s="1"/>
  <c r="H121" i="19"/>
  <c r="H122" i="19"/>
  <c r="H123" i="19"/>
  <c r="H124" i="19"/>
  <c r="P124" i="19" s="1"/>
  <c r="H125" i="19"/>
  <c r="H126" i="19"/>
  <c r="H127" i="19"/>
  <c r="P127" i="19" s="1"/>
  <c r="H128" i="19"/>
  <c r="P128" i="19" s="1"/>
  <c r="H129" i="19"/>
  <c r="H130" i="19"/>
  <c r="H131" i="19"/>
  <c r="P131" i="19" s="1"/>
  <c r="H132" i="19"/>
  <c r="H133" i="19"/>
  <c r="H134" i="19"/>
  <c r="H135" i="19"/>
  <c r="H136" i="19"/>
  <c r="P136" i="19" s="1"/>
  <c r="H137" i="19"/>
  <c r="H138" i="19"/>
  <c r="H139" i="19"/>
  <c r="P139" i="19" s="1"/>
  <c r="H140" i="19"/>
  <c r="H141" i="19"/>
  <c r="H142" i="19"/>
  <c r="H143" i="19"/>
  <c r="P143" i="19" s="1"/>
  <c r="H144" i="19"/>
  <c r="P144" i="19" s="1"/>
  <c r="H145" i="19"/>
  <c r="H146" i="19"/>
  <c r="H147" i="19"/>
  <c r="H148" i="19"/>
  <c r="P148" i="19" s="1"/>
  <c r="H149" i="19"/>
  <c r="H150" i="19"/>
  <c r="H151" i="19"/>
  <c r="P151" i="19" s="1"/>
  <c r="H152" i="19"/>
  <c r="H153" i="19"/>
  <c r="H154" i="19"/>
  <c r="H155" i="19"/>
  <c r="H156" i="19"/>
  <c r="P156" i="19" s="1"/>
  <c r="H157" i="19"/>
  <c r="H158" i="19"/>
  <c r="H159" i="19"/>
  <c r="P159" i="19" s="1"/>
  <c r="H160" i="19"/>
  <c r="P160" i="19" s="1"/>
  <c r="H161" i="19"/>
  <c r="H162" i="19"/>
  <c r="H163" i="19"/>
  <c r="P163" i="19" s="1"/>
  <c r="H164" i="19"/>
  <c r="H165" i="19"/>
  <c r="H166" i="19"/>
  <c r="H167" i="19"/>
  <c r="H168" i="19"/>
  <c r="P168" i="19" s="1"/>
  <c r="H169" i="19"/>
  <c r="H170" i="19"/>
  <c r="H171" i="19"/>
  <c r="P171" i="19" s="1"/>
  <c r="H172" i="19"/>
  <c r="H173" i="19"/>
  <c r="H174" i="19"/>
  <c r="H175" i="19"/>
  <c r="P175" i="19" s="1"/>
  <c r="H176" i="19"/>
  <c r="P176" i="19" s="1"/>
  <c r="H177" i="19"/>
  <c r="H178" i="19"/>
  <c r="H179" i="19"/>
  <c r="H180" i="19"/>
  <c r="P180" i="19" s="1"/>
  <c r="H181" i="19"/>
  <c r="H182" i="19"/>
  <c r="H183" i="19"/>
  <c r="P183" i="19" s="1"/>
  <c r="H184" i="19"/>
  <c r="H185" i="19"/>
  <c r="H186" i="19"/>
  <c r="H187" i="19"/>
  <c r="H188" i="19"/>
  <c r="P188" i="19" s="1"/>
  <c r="H189" i="19"/>
  <c r="H190" i="19"/>
  <c r="H191" i="19"/>
  <c r="P191" i="19" s="1"/>
  <c r="H192" i="19"/>
  <c r="P192" i="19" s="1"/>
  <c r="H193" i="19"/>
  <c r="H194" i="19"/>
  <c r="H195" i="19"/>
  <c r="P195" i="19" s="1"/>
  <c r="H196" i="19"/>
  <c r="H197" i="19"/>
  <c r="H198" i="19"/>
  <c r="H199" i="19"/>
  <c r="H200" i="19"/>
  <c r="P200" i="19" s="1"/>
  <c r="H201" i="19"/>
  <c r="H202" i="19"/>
  <c r="H203" i="19"/>
  <c r="P203" i="19" s="1"/>
  <c r="H204" i="19"/>
  <c r="H205" i="19"/>
  <c r="H206" i="19"/>
  <c r="H207" i="19"/>
  <c r="P207" i="19" s="1"/>
  <c r="H208" i="19"/>
  <c r="P208" i="19" s="1"/>
  <c r="H209" i="19"/>
  <c r="H210" i="19"/>
  <c r="H211" i="19"/>
  <c r="H212" i="19"/>
  <c r="P212" i="19" s="1"/>
  <c r="H213" i="19"/>
  <c r="H214" i="19"/>
  <c r="H215" i="19"/>
  <c r="P215" i="19" s="1"/>
  <c r="H216" i="19"/>
  <c r="H217" i="19"/>
  <c r="H218" i="19"/>
  <c r="H219" i="19"/>
  <c r="H220" i="19"/>
  <c r="P220" i="19" s="1"/>
  <c r="H221" i="19"/>
  <c r="H222" i="19"/>
  <c r="H223" i="19"/>
  <c r="P223" i="19" s="1"/>
  <c r="H224" i="19"/>
  <c r="P224" i="19" s="1"/>
  <c r="H225" i="19"/>
  <c r="H226" i="19"/>
  <c r="H227" i="19"/>
  <c r="P227" i="19" s="1"/>
  <c r="H228" i="19"/>
  <c r="H229" i="19"/>
  <c r="H230" i="19"/>
  <c r="H231" i="19"/>
  <c r="H232" i="19"/>
  <c r="P232" i="19" s="1"/>
  <c r="H233" i="19"/>
  <c r="H234" i="19"/>
  <c r="H235" i="19"/>
  <c r="P235" i="19" s="1"/>
  <c r="H236" i="19"/>
  <c r="H237" i="19"/>
  <c r="H238" i="19"/>
  <c r="H239" i="19"/>
  <c r="P239" i="19" s="1"/>
  <c r="H240" i="19"/>
  <c r="P240" i="19" s="1"/>
  <c r="H241" i="19"/>
  <c r="H242" i="19"/>
  <c r="H243" i="19"/>
  <c r="H244" i="19"/>
  <c r="P244" i="19" s="1"/>
  <c r="H245" i="19"/>
  <c r="H246" i="19"/>
  <c r="H247" i="19"/>
  <c r="P247" i="19" s="1"/>
  <c r="H248" i="19"/>
  <c r="H249" i="19"/>
  <c r="H250" i="19"/>
  <c r="H251" i="19"/>
  <c r="H252" i="19"/>
  <c r="P252" i="19" s="1"/>
  <c r="H253" i="19"/>
  <c r="H254" i="19"/>
  <c r="H255" i="19"/>
  <c r="P255" i="19" s="1"/>
  <c r="H256" i="19"/>
  <c r="P256" i="19" s="1"/>
  <c r="H257" i="19"/>
  <c r="H258" i="19"/>
  <c r="H259" i="19"/>
  <c r="P259" i="19" s="1"/>
  <c r="H260" i="19"/>
  <c r="H261" i="19"/>
  <c r="H262" i="19"/>
  <c r="P262" i="19" s="1"/>
  <c r="H263" i="19"/>
  <c r="H264" i="19"/>
  <c r="P264" i="19" s="1"/>
  <c r="H265" i="19"/>
  <c r="H266" i="19"/>
  <c r="H267" i="19"/>
  <c r="P267" i="19" s="1"/>
  <c r="H268" i="19"/>
  <c r="P268" i="19" s="1"/>
  <c r="H269" i="19"/>
  <c r="H270" i="19"/>
  <c r="H271" i="19"/>
  <c r="P271" i="19" s="1"/>
  <c r="H272" i="19"/>
  <c r="P272" i="19" s="1"/>
  <c r="H273" i="19"/>
  <c r="H274" i="19"/>
  <c r="P274" i="19" s="1"/>
  <c r="H275" i="19"/>
  <c r="H276" i="19"/>
  <c r="H277" i="19"/>
  <c r="H278" i="19"/>
  <c r="H279" i="19"/>
  <c r="P279" i="19" s="1"/>
  <c r="H280" i="19"/>
  <c r="P280" i="19" s="1"/>
  <c r="H281" i="19"/>
  <c r="H282" i="19"/>
  <c r="P282" i="19" s="1"/>
  <c r="H283" i="19"/>
  <c r="H284" i="19"/>
  <c r="P284" i="19" s="1"/>
  <c r="H285" i="19"/>
  <c r="H286" i="19"/>
  <c r="P286" i="19" s="1"/>
  <c r="H287" i="19"/>
  <c r="P287" i="19" s="1"/>
  <c r="H288" i="19"/>
  <c r="P288" i="19" s="1"/>
  <c r="H289" i="19"/>
  <c r="H290" i="19"/>
  <c r="H291" i="19"/>
  <c r="P291" i="19" s="1"/>
  <c r="H292" i="19"/>
  <c r="H293" i="19"/>
  <c r="H294" i="19"/>
  <c r="P294" i="19" s="1"/>
  <c r="H295" i="19"/>
  <c r="H296" i="19"/>
  <c r="P296" i="19" s="1"/>
  <c r="H297" i="19"/>
  <c r="H298" i="19"/>
  <c r="H299" i="19"/>
  <c r="P299" i="19" s="1"/>
  <c r="H300" i="19"/>
  <c r="P300" i="19" s="1"/>
  <c r="H301" i="19"/>
  <c r="H302" i="19"/>
  <c r="H303" i="19"/>
  <c r="P303" i="19" s="1"/>
  <c r="H304" i="19"/>
  <c r="P304" i="19" s="1"/>
  <c r="H305" i="19"/>
  <c r="H306" i="19"/>
  <c r="P306" i="19" s="1"/>
  <c r="H307" i="19"/>
  <c r="H308" i="19"/>
  <c r="H309" i="19"/>
  <c r="H310" i="19"/>
  <c r="H311" i="19"/>
  <c r="P311" i="19" s="1"/>
  <c r="H312" i="19"/>
  <c r="P312" i="19" s="1"/>
  <c r="H313" i="19"/>
  <c r="H314" i="19"/>
  <c r="P314" i="19" s="1"/>
  <c r="H315" i="19"/>
  <c r="H316" i="19"/>
  <c r="P316" i="19" s="1"/>
  <c r="H317" i="19"/>
  <c r="H318" i="19"/>
  <c r="P318" i="19" s="1"/>
  <c r="H319" i="19"/>
  <c r="P319" i="19" s="1"/>
  <c r="H320" i="19"/>
  <c r="P320" i="19" s="1"/>
  <c r="H321" i="19"/>
  <c r="H322" i="19"/>
  <c r="H323" i="19"/>
  <c r="P323" i="19" s="1"/>
  <c r="H324" i="19"/>
  <c r="H325" i="19"/>
  <c r="H326" i="19"/>
  <c r="P326" i="19" s="1"/>
  <c r="H327" i="19"/>
  <c r="H328" i="19"/>
  <c r="P328" i="19" s="1"/>
  <c r="H329" i="19"/>
  <c r="H330" i="19"/>
  <c r="H331" i="19"/>
  <c r="P331" i="19" s="1"/>
  <c r="H332" i="19"/>
  <c r="P332" i="19" s="1"/>
  <c r="H333" i="19"/>
  <c r="H334" i="19"/>
  <c r="H335" i="19"/>
  <c r="P335" i="19" s="1"/>
  <c r="H336" i="19"/>
  <c r="P336" i="19" s="1"/>
  <c r="H337" i="19"/>
  <c r="H338" i="19"/>
  <c r="P338" i="19" s="1"/>
  <c r="H339" i="19"/>
  <c r="H340" i="19"/>
  <c r="H341" i="19"/>
  <c r="H342" i="19"/>
  <c r="H343" i="19"/>
  <c r="P343" i="19" s="1"/>
  <c r="H344" i="19"/>
  <c r="P344" i="19" s="1"/>
  <c r="H345" i="19"/>
  <c r="H346" i="19"/>
  <c r="P346" i="19" s="1"/>
  <c r="H347" i="19"/>
  <c r="H348" i="19"/>
  <c r="P348" i="19" s="1"/>
  <c r="H349" i="19"/>
  <c r="H350" i="19"/>
  <c r="P350" i="19" s="1"/>
  <c r="H351" i="19"/>
  <c r="P351" i="19" s="1"/>
  <c r="H352" i="19"/>
  <c r="P352" i="19" s="1"/>
  <c r="H353" i="19"/>
  <c r="H354" i="19"/>
  <c r="H355" i="19"/>
  <c r="P355" i="19" s="1"/>
  <c r="H356" i="19"/>
  <c r="H357" i="19"/>
  <c r="H358" i="19"/>
  <c r="P358" i="19" s="1"/>
  <c r="H359" i="19"/>
  <c r="H360" i="19"/>
  <c r="P360" i="19" s="1"/>
  <c r="H361" i="19"/>
  <c r="H362" i="19"/>
  <c r="H363" i="19"/>
  <c r="P363" i="19" s="1"/>
  <c r="H364" i="19"/>
  <c r="P364" i="19" s="1"/>
  <c r="H365" i="19"/>
  <c r="H366" i="19"/>
  <c r="H367" i="19"/>
  <c r="P367" i="19" s="1"/>
  <c r="H368" i="19"/>
  <c r="P368" i="19" s="1"/>
  <c r="H369" i="19"/>
  <c r="H370" i="19"/>
  <c r="P370" i="19" s="1"/>
  <c r="H371" i="19"/>
  <c r="H372" i="19"/>
  <c r="H373" i="19"/>
  <c r="H374" i="19"/>
  <c r="H375" i="19"/>
  <c r="P375" i="19" s="1"/>
  <c r="H376" i="19"/>
  <c r="P376" i="19" s="1"/>
  <c r="H377" i="19"/>
  <c r="H378" i="19"/>
  <c r="P378" i="19" s="1"/>
  <c r="H379" i="19"/>
  <c r="H380" i="19"/>
  <c r="P380" i="19" s="1"/>
  <c r="H381" i="19"/>
  <c r="H382" i="19"/>
  <c r="P382" i="19" s="1"/>
  <c r="H383" i="19"/>
  <c r="P383" i="19" s="1"/>
  <c r="H384" i="19"/>
  <c r="P384" i="19" s="1"/>
  <c r="H385" i="19"/>
  <c r="H386" i="19"/>
  <c r="H387" i="19"/>
  <c r="P387" i="19" s="1"/>
  <c r="H388" i="19"/>
  <c r="H389" i="19"/>
  <c r="P389" i="19" s="1"/>
  <c r="H390" i="19"/>
  <c r="P390" i="19" s="1"/>
  <c r="H391" i="19"/>
  <c r="H392" i="19"/>
  <c r="P392" i="19" s="1"/>
  <c r="H393" i="19"/>
  <c r="H394" i="19"/>
  <c r="H395" i="19"/>
  <c r="P395" i="19" s="1"/>
  <c r="H396" i="19"/>
  <c r="P396" i="19" s="1"/>
  <c r="H397" i="19"/>
  <c r="P397" i="19" s="1"/>
  <c r="H398" i="19"/>
  <c r="H399" i="19"/>
  <c r="P399" i="19" s="1"/>
  <c r="H400" i="19"/>
  <c r="P400" i="19" s="1"/>
  <c r="H401" i="19"/>
  <c r="H402" i="19"/>
  <c r="P402" i="19" s="1"/>
  <c r="H403" i="19"/>
  <c r="H404" i="19"/>
  <c r="P404" i="19" s="1"/>
  <c r="H405" i="19"/>
  <c r="H406" i="19"/>
  <c r="H407" i="19"/>
  <c r="P407" i="19" s="1"/>
  <c r="H408" i="19"/>
  <c r="P408" i="19" s="1"/>
  <c r="H409" i="19"/>
  <c r="P409" i="19" s="1"/>
  <c r="H410" i="19"/>
  <c r="P410" i="19" s="1"/>
  <c r="H411" i="19"/>
  <c r="H412" i="19"/>
  <c r="P412" i="19" s="1"/>
  <c r="H413" i="19"/>
  <c r="H414" i="19"/>
  <c r="P414" i="19" s="1"/>
  <c r="H415" i="19"/>
  <c r="P415" i="19" s="1"/>
  <c r="H416" i="19"/>
  <c r="H417" i="19"/>
  <c r="H418" i="19"/>
  <c r="H419" i="19"/>
  <c r="P419" i="19" s="1"/>
  <c r="H420" i="19"/>
  <c r="P420" i="19" s="1"/>
  <c r="H421" i="19"/>
  <c r="P421" i="19" s="1"/>
  <c r="H422" i="19"/>
  <c r="P422" i="19" s="1"/>
  <c r="H423" i="19"/>
  <c r="H424" i="19"/>
  <c r="H425" i="19"/>
  <c r="H426" i="19"/>
  <c r="H427" i="19"/>
  <c r="P427" i="19" s="1"/>
  <c r="H428" i="19"/>
  <c r="P428" i="19" s="1"/>
  <c r="H429" i="19"/>
  <c r="P429" i="19" s="1"/>
  <c r="H430" i="19"/>
  <c r="H431" i="19"/>
  <c r="P431" i="19" s="1"/>
  <c r="H432" i="19"/>
  <c r="H433" i="19"/>
  <c r="H434" i="19"/>
  <c r="P434" i="19" s="1"/>
  <c r="H435" i="19"/>
  <c r="H436" i="19"/>
  <c r="P436" i="19" s="1"/>
  <c r="H437" i="19"/>
  <c r="H438" i="19"/>
  <c r="H439" i="19"/>
  <c r="P439" i="19" s="1"/>
  <c r="H440" i="19"/>
  <c r="H441" i="19"/>
  <c r="P441" i="19" s="1"/>
  <c r="H442" i="19"/>
  <c r="P442" i="19" s="1"/>
  <c r="H443" i="19"/>
  <c r="H444" i="19"/>
  <c r="P444" i="19" s="1"/>
  <c r="H445" i="19"/>
  <c r="H446" i="19"/>
  <c r="P446" i="19" s="1"/>
  <c r="H447" i="19"/>
  <c r="P447" i="19" s="1"/>
  <c r="H448" i="19"/>
  <c r="P448" i="19" s="1"/>
  <c r="H449" i="19"/>
  <c r="H450" i="19"/>
  <c r="H451" i="19"/>
  <c r="P451" i="19" s="1"/>
  <c r="H452" i="19"/>
  <c r="P452" i="19" s="1"/>
  <c r="H453" i="19"/>
  <c r="P453" i="19" s="1"/>
  <c r="H454" i="19"/>
  <c r="P454" i="19" s="1"/>
  <c r="H455" i="19"/>
  <c r="H456" i="19"/>
  <c r="P456" i="19" s="1"/>
  <c r="H457" i="19"/>
  <c r="H458" i="19"/>
  <c r="P458" i="19" s="1"/>
  <c r="H459" i="19"/>
  <c r="P459" i="19" s="1"/>
  <c r="H460" i="19"/>
  <c r="H461" i="19"/>
  <c r="P461" i="19" s="1"/>
  <c r="H462" i="19"/>
  <c r="H463" i="19"/>
  <c r="P463" i="19" s="1"/>
  <c r="H464" i="19"/>
  <c r="P464" i="19" s="1"/>
  <c r="H3" i="19"/>
  <c r="G4" i="19"/>
  <c r="G5" i="19"/>
  <c r="G6" i="19"/>
  <c r="G7" i="19"/>
  <c r="G8"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44" i="19"/>
  <c r="G445" i="19"/>
  <c r="G446" i="19"/>
  <c r="G447" i="19"/>
  <c r="G448" i="19"/>
  <c r="G449" i="19"/>
  <c r="G450" i="19"/>
  <c r="G451" i="19"/>
  <c r="G452" i="19"/>
  <c r="G453" i="19"/>
  <c r="G454" i="19"/>
  <c r="G455" i="19"/>
  <c r="G456" i="19"/>
  <c r="G457" i="19"/>
  <c r="G458" i="19"/>
  <c r="G459" i="19"/>
  <c r="G460" i="19"/>
  <c r="G461" i="19"/>
  <c r="G462" i="19"/>
  <c r="G463" i="19"/>
  <c r="G464" i="19"/>
  <c r="G3" i="19"/>
  <c r="C4" i="19"/>
  <c r="D4" i="19"/>
  <c r="E4" i="19"/>
  <c r="F4" i="19"/>
  <c r="C5" i="19"/>
  <c r="D5" i="19"/>
  <c r="E5" i="19"/>
  <c r="F5" i="19"/>
  <c r="C6" i="19"/>
  <c r="D6" i="19"/>
  <c r="E6" i="19"/>
  <c r="F6" i="19"/>
  <c r="C7" i="19"/>
  <c r="D7" i="19"/>
  <c r="E7" i="19"/>
  <c r="F7" i="19"/>
  <c r="C8" i="19"/>
  <c r="D8" i="19"/>
  <c r="E8" i="19"/>
  <c r="F8" i="19"/>
  <c r="C9" i="19"/>
  <c r="D9" i="19"/>
  <c r="E9" i="19"/>
  <c r="F9" i="19"/>
  <c r="C10" i="19"/>
  <c r="D10" i="19"/>
  <c r="E10" i="19"/>
  <c r="F10" i="19"/>
  <c r="C11" i="19"/>
  <c r="D11" i="19"/>
  <c r="E11" i="19"/>
  <c r="F11" i="19"/>
  <c r="C12" i="19"/>
  <c r="D12" i="19"/>
  <c r="E12" i="19"/>
  <c r="F12" i="19"/>
  <c r="C13" i="19"/>
  <c r="D13" i="19"/>
  <c r="E13" i="19"/>
  <c r="F13" i="19"/>
  <c r="C14" i="19"/>
  <c r="D14" i="19"/>
  <c r="E14" i="19"/>
  <c r="F14" i="19"/>
  <c r="C15" i="19"/>
  <c r="D15" i="19"/>
  <c r="E15" i="19"/>
  <c r="F15" i="19"/>
  <c r="C16" i="19"/>
  <c r="D16" i="19"/>
  <c r="E16" i="19"/>
  <c r="F16" i="19"/>
  <c r="C17" i="19"/>
  <c r="D17" i="19"/>
  <c r="E17" i="19"/>
  <c r="F17" i="19"/>
  <c r="C18" i="19"/>
  <c r="D18" i="19"/>
  <c r="E18" i="19"/>
  <c r="F18" i="19"/>
  <c r="C19" i="19"/>
  <c r="D19" i="19"/>
  <c r="E19" i="19"/>
  <c r="F19" i="19"/>
  <c r="C20" i="19"/>
  <c r="D20" i="19"/>
  <c r="E20" i="19"/>
  <c r="F20" i="19"/>
  <c r="C21" i="19"/>
  <c r="D21" i="19"/>
  <c r="E21" i="19"/>
  <c r="F21" i="19"/>
  <c r="C22" i="19"/>
  <c r="D22" i="19"/>
  <c r="E22" i="19"/>
  <c r="F22" i="19"/>
  <c r="C23" i="19"/>
  <c r="D23" i="19"/>
  <c r="E23" i="19"/>
  <c r="F23" i="19"/>
  <c r="C24" i="19"/>
  <c r="D24" i="19"/>
  <c r="E24" i="19"/>
  <c r="F24" i="19"/>
  <c r="C25" i="19"/>
  <c r="D25" i="19"/>
  <c r="E25" i="19"/>
  <c r="F25" i="19"/>
  <c r="C26" i="19"/>
  <c r="D26" i="19"/>
  <c r="E26" i="19"/>
  <c r="F26" i="19"/>
  <c r="C27" i="19"/>
  <c r="D27" i="19"/>
  <c r="E27" i="19"/>
  <c r="F27" i="19"/>
  <c r="C28" i="19"/>
  <c r="D28" i="19"/>
  <c r="E28" i="19"/>
  <c r="F28" i="19"/>
  <c r="C29" i="19"/>
  <c r="D29" i="19"/>
  <c r="E29" i="19"/>
  <c r="F29" i="19"/>
  <c r="C30" i="19"/>
  <c r="D30" i="19"/>
  <c r="E30" i="19"/>
  <c r="F30" i="19"/>
  <c r="C31" i="19"/>
  <c r="D31" i="19"/>
  <c r="E31" i="19"/>
  <c r="F31" i="19"/>
  <c r="C32" i="19"/>
  <c r="D32" i="19"/>
  <c r="E32" i="19"/>
  <c r="F32" i="19"/>
  <c r="C33" i="19"/>
  <c r="D33" i="19"/>
  <c r="E33" i="19"/>
  <c r="F33" i="19"/>
  <c r="C34" i="19"/>
  <c r="D34" i="19"/>
  <c r="E34" i="19"/>
  <c r="F34" i="19"/>
  <c r="C35" i="19"/>
  <c r="D35" i="19"/>
  <c r="E35" i="19"/>
  <c r="F35" i="19"/>
  <c r="C36" i="19"/>
  <c r="D36" i="19"/>
  <c r="E36" i="19"/>
  <c r="F36" i="19"/>
  <c r="C37" i="19"/>
  <c r="D37" i="19"/>
  <c r="E37" i="19"/>
  <c r="F37" i="19"/>
  <c r="C38" i="19"/>
  <c r="D38" i="19"/>
  <c r="E38" i="19"/>
  <c r="F38" i="19"/>
  <c r="C39" i="19"/>
  <c r="D39" i="19"/>
  <c r="E39" i="19"/>
  <c r="F39" i="19"/>
  <c r="C40" i="19"/>
  <c r="D40" i="19"/>
  <c r="E40" i="19"/>
  <c r="F40" i="19"/>
  <c r="C41" i="19"/>
  <c r="D41" i="19"/>
  <c r="E41" i="19"/>
  <c r="F41" i="19"/>
  <c r="C42" i="19"/>
  <c r="D42" i="19"/>
  <c r="E42" i="19"/>
  <c r="F42" i="19"/>
  <c r="C43" i="19"/>
  <c r="D43" i="19"/>
  <c r="E43" i="19"/>
  <c r="F43" i="19"/>
  <c r="C44" i="19"/>
  <c r="D44" i="19"/>
  <c r="E44" i="19"/>
  <c r="F44" i="19"/>
  <c r="C45" i="19"/>
  <c r="D45" i="19"/>
  <c r="E45" i="19"/>
  <c r="F45" i="19"/>
  <c r="C46" i="19"/>
  <c r="D46" i="19"/>
  <c r="E46" i="19"/>
  <c r="F46" i="19"/>
  <c r="C47" i="19"/>
  <c r="D47" i="19"/>
  <c r="E47" i="19"/>
  <c r="F47" i="19"/>
  <c r="C48" i="19"/>
  <c r="D48" i="19"/>
  <c r="E48" i="19"/>
  <c r="F48" i="19"/>
  <c r="C49" i="19"/>
  <c r="D49" i="19"/>
  <c r="E49" i="19"/>
  <c r="F49" i="19"/>
  <c r="C50" i="19"/>
  <c r="D50" i="19"/>
  <c r="E50" i="19"/>
  <c r="F50" i="19"/>
  <c r="C51" i="19"/>
  <c r="D51" i="19"/>
  <c r="E51" i="19"/>
  <c r="F51" i="19"/>
  <c r="C52" i="19"/>
  <c r="D52" i="19"/>
  <c r="E52" i="19"/>
  <c r="F52" i="19"/>
  <c r="C53" i="19"/>
  <c r="D53" i="19"/>
  <c r="E53" i="19"/>
  <c r="F53" i="19"/>
  <c r="C54" i="19"/>
  <c r="D54" i="19"/>
  <c r="E54" i="19"/>
  <c r="F54" i="19"/>
  <c r="C55" i="19"/>
  <c r="D55" i="19"/>
  <c r="E55" i="19"/>
  <c r="F55" i="19"/>
  <c r="C56" i="19"/>
  <c r="D56" i="19"/>
  <c r="E56" i="19"/>
  <c r="F56" i="19"/>
  <c r="C57" i="19"/>
  <c r="D57" i="19"/>
  <c r="E57" i="19"/>
  <c r="F57" i="19"/>
  <c r="C58" i="19"/>
  <c r="D58" i="19"/>
  <c r="E58" i="19"/>
  <c r="F58" i="19"/>
  <c r="C59" i="19"/>
  <c r="D59" i="19"/>
  <c r="E59" i="19"/>
  <c r="F59" i="19"/>
  <c r="C60" i="19"/>
  <c r="D60" i="19"/>
  <c r="E60" i="19"/>
  <c r="F60" i="19"/>
  <c r="C61" i="19"/>
  <c r="D61" i="19"/>
  <c r="E61" i="19"/>
  <c r="F61" i="19"/>
  <c r="C62" i="19"/>
  <c r="D62" i="19"/>
  <c r="E62" i="19"/>
  <c r="F62" i="19"/>
  <c r="C63" i="19"/>
  <c r="D63" i="19"/>
  <c r="E63" i="19"/>
  <c r="F63" i="19"/>
  <c r="C64" i="19"/>
  <c r="D64" i="19"/>
  <c r="E64" i="19"/>
  <c r="F64" i="19"/>
  <c r="C65" i="19"/>
  <c r="D65" i="19"/>
  <c r="E65" i="19"/>
  <c r="F65" i="19"/>
  <c r="C66" i="19"/>
  <c r="D66" i="19"/>
  <c r="E66" i="19"/>
  <c r="F66" i="19"/>
  <c r="C67" i="19"/>
  <c r="D67" i="19"/>
  <c r="E67" i="19"/>
  <c r="F67" i="19"/>
  <c r="C68" i="19"/>
  <c r="D68" i="19"/>
  <c r="E68" i="19"/>
  <c r="F68" i="19"/>
  <c r="C69" i="19"/>
  <c r="D69" i="19"/>
  <c r="E69" i="19"/>
  <c r="F69" i="19"/>
  <c r="C70" i="19"/>
  <c r="D70" i="19"/>
  <c r="E70" i="19"/>
  <c r="F70" i="19"/>
  <c r="C71" i="19"/>
  <c r="D71" i="19"/>
  <c r="E71" i="19"/>
  <c r="F71" i="19"/>
  <c r="C72" i="19"/>
  <c r="D72" i="19"/>
  <c r="E72" i="19"/>
  <c r="F72" i="19"/>
  <c r="C73" i="19"/>
  <c r="D73" i="19"/>
  <c r="E73" i="19"/>
  <c r="F73" i="19"/>
  <c r="C74" i="19"/>
  <c r="D74" i="19"/>
  <c r="E74" i="19"/>
  <c r="F74" i="19"/>
  <c r="C75" i="19"/>
  <c r="D75" i="19"/>
  <c r="E75" i="19"/>
  <c r="F75" i="19"/>
  <c r="C76" i="19"/>
  <c r="D76" i="19"/>
  <c r="E76" i="19"/>
  <c r="F76" i="19"/>
  <c r="C77" i="19"/>
  <c r="D77" i="19"/>
  <c r="E77" i="19"/>
  <c r="F77" i="19"/>
  <c r="C78" i="19"/>
  <c r="D78" i="19"/>
  <c r="E78" i="19"/>
  <c r="F78" i="19"/>
  <c r="C79" i="19"/>
  <c r="D79" i="19"/>
  <c r="E79" i="19"/>
  <c r="F79" i="19"/>
  <c r="C80" i="19"/>
  <c r="D80" i="19"/>
  <c r="E80" i="19"/>
  <c r="F80" i="19"/>
  <c r="C81" i="19"/>
  <c r="D81" i="19"/>
  <c r="E81" i="19"/>
  <c r="F81" i="19"/>
  <c r="C82" i="19"/>
  <c r="D82" i="19"/>
  <c r="E82" i="19"/>
  <c r="F82" i="19"/>
  <c r="C83" i="19"/>
  <c r="D83" i="19"/>
  <c r="E83" i="19"/>
  <c r="F83" i="19"/>
  <c r="C84" i="19"/>
  <c r="D84" i="19"/>
  <c r="E84" i="19"/>
  <c r="F84" i="19"/>
  <c r="C85" i="19"/>
  <c r="D85" i="19"/>
  <c r="E85" i="19"/>
  <c r="F85" i="19"/>
  <c r="C86" i="19"/>
  <c r="D86" i="19"/>
  <c r="E86" i="19"/>
  <c r="F86" i="19"/>
  <c r="C87" i="19"/>
  <c r="D87" i="19"/>
  <c r="E87" i="19"/>
  <c r="F87" i="19"/>
  <c r="C88" i="19"/>
  <c r="D88" i="19"/>
  <c r="E88" i="19"/>
  <c r="F88" i="19"/>
  <c r="C89" i="19"/>
  <c r="D89" i="19"/>
  <c r="E89" i="19"/>
  <c r="F89" i="19"/>
  <c r="C90" i="19"/>
  <c r="D90" i="19"/>
  <c r="E90" i="19"/>
  <c r="F90" i="19"/>
  <c r="C91" i="19"/>
  <c r="D91" i="19"/>
  <c r="E91" i="19"/>
  <c r="F91" i="19"/>
  <c r="C92" i="19"/>
  <c r="D92" i="19"/>
  <c r="E92" i="19"/>
  <c r="F92" i="19"/>
  <c r="C93" i="19"/>
  <c r="D93" i="19"/>
  <c r="E93" i="19"/>
  <c r="F93" i="19"/>
  <c r="C94" i="19"/>
  <c r="D94" i="19"/>
  <c r="E94" i="19"/>
  <c r="F94" i="19"/>
  <c r="C95" i="19"/>
  <c r="D95" i="19"/>
  <c r="E95" i="19"/>
  <c r="F95" i="19"/>
  <c r="C96" i="19"/>
  <c r="D96" i="19"/>
  <c r="E96" i="19"/>
  <c r="F96" i="19"/>
  <c r="C97" i="19"/>
  <c r="D97" i="19"/>
  <c r="E97" i="19"/>
  <c r="F97" i="19"/>
  <c r="C98" i="19"/>
  <c r="D98" i="19"/>
  <c r="E98" i="19"/>
  <c r="F98" i="19"/>
  <c r="C99" i="19"/>
  <c r="D99" i="19"/>
  <c r="E99" i="19"/>
  <c r="F99" i="19"/>
  <c r="C100" i="19"/>
  <c r="D100" i="19"/>
  <c r="E100" i="19"/>
  <c r="F100" i="19"/>
  <c r="C101" i="19"/>
  <c r="D101" i="19"/>
  <c r="E101" i="19"/>
  <c r="F101" i="19"/>
  <c r="C102" i="19"/>
  <c r="D102" i="19"/>
  <c r="E102" i="19"/>
  <c r="F102" i="19"/>
  <c r="C103" i="19"/>
  <c r="D103" i="19"/>
  <c r="E103" i="19"/>
  <c r="F103" i="19"/>
  <c r="C104" i="19"/>
  <c r="D104" i="19"/>
  <c r="E104" i="19"/>
  <c r="F104" i="19"/>
  <c r="C105" i="19"/>
  <c r="D105" i="19"/>
  <c r="E105" i="19"/>
  <c r="F105" i="19"/>
  <c r="C106" i="19"/>
  <c r="D106" i="19"/>
  <c r="E106" i="19"/>
  <c r="F106" i="19"/>
  <c r="C107" i="19"/>
  <c r="D107" i="19"/>
  <c r="E107" i="19"/>
  <c r="F107" i="19"/>
  <c r="C108" i="19"/>
  <c r="D108" i="19"/>
  <c r="E108" i="19"/>
  <c r="F108" i="19"/>
  <c r="C109" i="19"/>
  <c r="D109" i="19"/>
  <c r="E109" i="19"/>
  <c r="F109" i="19"/>
  <c r="C110" i="19"/>
  <c r="D110" i="19"/>
  <c r="E110" i="19"/>
  <c r="F110" i="19"/>
  <c r="C111" i="19"/>
  <c r="D111" i="19"/>
  <c r="E111" i="19"/>
  <c r="F111" i="19"/>
  <c r="C112" i="19"/>
  <c r="D112" i="19"/>
  <c r="E112" i="19"/>
  <c r="F112" i="19"/>
  <c r="C113" i="19"/>
  <c r="D113" i="19"/>
  <c r="E113" i="19"/>
  <c r="F113" i="19"/>
  <c r="C114" i="19"/>
  <c r="D114" i="19"/>
  <c r="E114" i="19"/>
  <c r="F114" i="19"/>
  <c r="C115" i="19"/>
  <c r="D115" i="19"/>
  <c r="E115" i="19"/>
  <c r="F115" i="19"/>
  <c r="C116" i="19"/>
  <c r="D116" i="19"/>
  <c r="E116" i="19"/>
  <c r="F116" i="19"/>
  <c r="C117" i="19"/>
  <c r="D117" i="19"/>
  <c r="E117" i="19"/>
  <c r="F117" i="19"/>
  <c r="C118" i="19"/>
  <c r="D118" i="19"/>
  <c r="E118" i="19"/>
  <c r="F118" i="19"/>
  <c r="C119" i="19"/>
  <c r="D119" i="19"/>
  <c r="E119" i="19"/>
  <c r="F119" i="19"/>
  <c r="C120" i="19"/>
  <c r="D120" i="19"/>
  <c r="E120" i="19"/>
  <c r="F120" i="19"/>
  <c r="C121" i="19"/>
  <c r="D121" i="19"/>
  <c r="E121" i="19"/>
  <c r="F121" i="19"/>
  <c r="C122" i="19"/>
  <c r="D122" i="19"/>
  <c r="E122" i="19"/>
  <c r="F122" i="19"/>
  <c r="C123" i="19"/>
  <c r="D123" i="19"/>
  <c r="E123" i="19"/>
  <c r="F123" i="19"/>
  <c r="C124" i="19"/>
  <c r="D124" i="19"/>
  <c r="E124" i="19"/>
  <c r="F124" i="19"/>
  <c r="C125" i="19"/>
  <c r="D125" i="19"/>
  <c r="E125" i="19"/>
  <c r="F125" i="19"/>
  <c r="C126" i="19"/>
  <c r="D126" i="19"/>
  <c r="E126" i="19"/>
  <c r="F126" i="19"/>
  <c r="C127" i="19"/>
  <c r="D127" i="19"/>
  <c r="E127" i="19"/>
  <c r="F127" i="19"/>
  <c r="C128" i="19"/>
  <c r="D128" i="19"/>
  <c r="E128" i="19"/>
  <c r="F128" i="19"/>
  <c r="C129" i="19"/>
  <c r="D129" i="19"/>
  <c r="E129" i="19"/>
  <c r="F129" i="19"/>
  <c r="C130" i="19"/>
  <c r="D130" i="19"/>
  <c r="E130" i="19"/>
  <c r="F130" i="19"/>
  <c r="C131" i="19"/>
  <c r="D131" i="19"/>
  <c r="E131" i="19"/>
  <c r="F131" i="19"/>
  <c r="C132" i="19"/>
  <c r="D132" i="19"/>
  <c r="E132" i="19"/>
  <c r="F132" i="19"/>
  <c r="C133" i="19"/>
  <c r="D133" i="19"/>
  <c r="E133" i="19"/>
  <c r="F133" i="19"/>
  <c r="C134" i="19"/>
  <c r="D134" i="19"/>
  <c r="E134" i="19"/>
  <c r="F134" i="19"/>
  <c r="C135" i="19"/>
  <c r="D135" i="19"/>
  <c r="E135" i="19"/>
  <c r="F135" i="19"/>
  <c r="C136" i="19"/>
  <c r="D136" i="19"/>
  <c r="E136" i="19"/>
  <c r="F136" i="19"/>
  <c r="C137" i="19"/>
  <c r="D137" i="19"/>
  <c r="E137" i="19"/>
  <c r="F137" i="19"/>
  <c r="C138" i="19"/>
  <c r="D138" i="19"/>
  <c r="E138" i="19"/>
  <c r="F138" i="19"/>
  <c r="C139" i="19"/>
  <c r="D139" i="19"/>
  <c r="E139" i="19"/>
  <c r="F139" i="19"/>
  <c r="C140" i="19"/>
  <c r="D140" i="19"/>
  <c r="E140" i="19"/>
  <c r="F140" i="19"/>
  <c r="C141" i="19"/>
  <c r="D141" i="19"/>
  <c r="E141" i="19"/>
  <c r="F141" i="19"/>
  <c r="C142" i="19"/>
  <c r="D142" i="19"/>
  <c r="E142" i="19"/>
  <c r="F142" i="19"/>
  <c r="C143" i="19"/>
  <c r="D143" i="19"/>
  <c r="E143" i="19"/>
  <c r="F143" i="19"/>
  <c r="C144" i="19"/>
  <c r="D144" i="19"/>
  <c r="E144" i="19"/>
  <c r="F144" i="19"/>
  <c r="C145" i="19"/>
  <c r="D145" i="19"/>
  <c r="E145" i="19"/>
  <c r="F145" i="19"/>
  <c r="C146" i="19"/>
  <c r="D146" i="19"/>
  <c r="E146" i="19"/>
  <c r="F146" i="19"/>
  <c r="C147" i="19"/>
  <c r="D147" i="19"/>
  <c r="E147" i="19"/>
  <c r="F147" i="19"/>
  <c r="C148" i="19"/>
  <c r="D148" i="19"/>
  <c r="E148" i="19"/>
  <c r="F148" i="19"/>
  <c r="C149" i="19"/>
  <c r="D149" i="19"/>
  <c r="E149" i="19"/>
  <c r="F149" i="19"/>
  <c r="C150" i="19"/>
  <c r="D150" i="19"/>
  <c r="E150" i="19"/>
  <c r="F150" i="19"/>
  <c r="C151" i="19"/>
  <c r="D151" i="19"/>
  <c r="E151" i="19"/>
  <c r="F151" i="19"/>
  <c r="C152" i="19"/>
  <c r="D152" i="19"/>
  <c r="E152" i="19"/>
  <c r="F152" i="19"/>
  <c r="C153" i="19"/>
  <c r="D153" i="19"/>
  <c r="E153" i="19"/>
  <c r="F153" i="19"/>
  <c r="C154" i="19"/>
  <c r="D154" i="19"/>
  <c r="E154" i="19"/>
  <c r="F154" i="19"/>
  <c r="C155" i="19"/>
  <c r="D155" i="19"/>
  <c r="E155" i="19"/>
  <c r="F155" i="19"/>
  <c r="C156" i="19"/>
  <c r="D156" i="19"/>
  <c r="E156" i="19"/>
  <c r="F156" i="19"/>
  <c r="C157" i="19"/>
  <c r="D157" i="19"/>
  <c r="E157" i="19"/>
  <c r="F157" i="19"/>
  <c r="C158" i="19"/>
  <c r="D158" i="19"/>
  <c r="E158" i="19"/>
  <c r="F158" i="19"/>
  <c r="C159" i="19"/>
  <c r="D159" i="19"/>
  <c r="E159" i="19"/>
  <c r="F159" i="19"/>
  <c r="C160" i="19"/>
  <c r="D160" i="19"/>
  <c r="E160" i="19"/>
  <c r="F160" i="19"/>
  <c r="C161" i="19"/>
  <c r="D161" i="19"/>
  <c r="E161" i="19"/>
  <c r="F161" i="19"/>
  <c r="C162" i="19"/>
  <c r="D162" i="19"/>
  <c r="E162" i="19"/>
  <c r="F162" i="19"/>
  <c r="C163" i="19"/>
  <c r="D163" i="19"/>
  <c r="E163" i="19"/>
  <c r="F163" i="19"/>
  <c r="C164" i="19"/>
  <c r="D164" i="19"/>
  <c r="E164" i="19"/>
  <c r="F164" i="19"/>
  <c r="C165" i="19"/>
  <c r="D165" i="19"/>
  <c r="E165" i="19"/>
  <c r="F165" i="19"/>
  <c r="C166" i="19"/>
  <c r="D166" i="19"/>
  <c r="E166" i="19"/>
  <c r="F166" i="19"/>
  <c r="C167" i="19"/>
  <c r="D167" i="19"/>
  <c r="E167" i="19"/>
  <c r="F167" i="19"/>
  <c r="C168" i="19"/>
  <c r="D168" i="19"/>
  <c r="E168" i="19"/>
  <c r="F168" i="19"/>
  <c r="C169" i="19"/>
  <c r="D169" i="19"/>
  <c r="E169" i="19"/>
  <c r="F169" i="19"/>
  <c r="C170" i="19"/>
  <c r="D170" i="19"/>
  <c r="E170" i="19"/>
  <c r="F170" i="19"/>
  <c r="C171" i="19"/>
  <c r="D171" i="19"/>
  <c r="E171" i="19"/>
  <c r="F171" i="19"/>
  <c r="C172" i="19"/>
  <c r="D172" i="19"/>
  <c r="E172" i="19"/>
  <c r="F172" i="19"/>
  <c r="C173" i="19"/>
  <c r="D173" i="19"/>
  <c r="E173" i="19"/>
  <c r="F173" i="19"/>
  <c r="C174" i="19"/>
  <c r="D174" i="19"/>
  <c r="E174" i="19"/>
  <c r="F174" i="19"/>
  <c r="C175" i="19"/>
  <c r="D175" i="19"/>
  <c r="E175" i="19"/>
  <c r="F175" i="19"/>
  <c r="C176" i="19"/>
  <c r="D176" i="19"/>
  <c r="E176" i="19"/>
  <c r="F176" i="19"/>
  <c r="C177" i="19"/>
  <c r="D177" i="19"/>
  <c r="E177" i="19"/>
  <c r="F177" i="19"/>
  <c r="C178" i="19"/>
  <c r="D178" i="19"/>
  <c r="E178" i="19"/>
  <c r="F178" i="19"/>
  <c r="C179" i="19"/>
  <c r="D179" i="19"/>
  <c r="E179" i="19"/>
  <c r="F179" i="19"/>
  <c r="C180" i="19"/>
  <c r="D180" i="19"/>
  <c r="E180" i="19"/>
  <c r="F180" i="19"/>
  <c r="C181" i="19"/>
  <c r="D181" i="19"/>
  <c r="E181" i="19"/>
  <c r="F181" i="19"/>
  <c r="C182" i="19"/>
  <c r="D182" i="19"/>
  <c r="E182" i="19"/>
  <c r="F182" i="19"/>
  <c r="C183" i="19"/>
  <c r="D183" i="19"/>
  <c r="E183" i="19"/>
  <c r="F183" i="19"/>
  <c r="C184" i="19"/>
  <c r="D184" i="19"/>
  <c r="E184" i="19"/>
  <c r="F184" i="19"/>
  <c r="C185" i="19"/>
  <c r="D185" i="19"/>
  <c r="E185" i="19"/>
  <c r="F185" i="19"/>
  <c r="C186" i="19"/>
  <c r="D186" i="19"/>
  <c r="E186" i="19"/>
  <c r="F186" i="19"/>
  <c r="C187" i="19"/>
  <c r="D187" i="19"/>
  <c r="E187" i="19"/>
  <c r="F187" i="19"/>
  <c r="C188" i="19"/>
  <c r="D188" i="19"/>
  <c r="E188" i="19"/>
  <c r="F188" i="19"/>
  <c r="C189" i="19"/>
  <c r="D189" i="19"/>
  <c r="E189" i="19"/>
  <c r="F189" i="19"/>
  <c r="C190" i="19"/>
  <c r="D190" i="19"/>
  <c r="E190" i="19"/>
  <c r="F190" i="19"/>
  <c r="C191" i="19"/>
  <c r="D191" i="19"/>
  <c r="E191" i="19"/>
  <c r="F191" i="19"/>
  <c r="C192" i="19"/>
  <c r="D192" i="19"/>
  <c r="E192" i="19"/>
  <c r="F192" i="19"/>
  <c r="C193" i="19"/>
  <c r="D193" i="19"/>
  <c r="E193" i="19"/>
  <c r="F193" i="19"/>
  <c r="C194" i="19"/>
  <c r="D194" i="19"/>
  <c r="E194" i="19"/>
  <c r="F194" i="19"/>
  <c r="C195" i="19"/>
  <c r="D195" i="19"/>
  <c r="E195" i="19"/>
  <c r="F195" i="19"/>
  <c r="C196" i="19"/>
  <c r="D196" i="19"/>
  <c r="E196" i="19"/>
  <c r="F196" i="19"/>
  <c r="C197" i="19"/>
  <c r="D197" i="19"/>
  <c r="E197" i="19"/>
  <c r="F197" i="19"/>
  <c r="C198" i="19"/>
  <c r="D198" i="19"/>
  <c r="E198" i="19"/>
  <c r="F198" i="19"/>
  <c r="C199" i="19"/>
  <c r="D199" i="19"/>
  <c r="E199" i="19"/>
  <c r="F199" i="19"/>
  <c r="C200" i="19"/>
  <c r="D200" i="19"/>
  <c r="E200" i="19"/>
  <c r="F200" i="19"/>
  <c r="C201" i="19"/>
  <c r="D201" i="19"/>
  <c r="E201" i="19"/>
  <c r="F201" i="19"/>
  <c r="C202" i="19"/>
  <c r="D202" i="19"/>
  <c r="E202" i="19"/>
  <c r="F202" i="19"/>
  <c r="C203" i="19"/>
  <c r="D203" i="19"/>
  <c r="E203" i="19"/>
  <c r="F203" i="19"/>
  <c r="C204" i="19"/>
  <c r="D204" i="19"/>
  <c r="E204" i="19"/>
  <c r="F204" i="19"/>
  <c r="C205" i="19"/>
  <c r="D205" i="19"/>
  <c r="E205" i="19"/>
  <c r="F205" i="19"/>
  <c r="C206" i="19"/>
  <c r="D206" i="19"/>
  <c r="E206" i="19"/>
  <c r="F206" i="19"/>
  <c r="C207" i="19"/>
  <c r="D207" i="19"/>
  <c r="E207" i="19"/>
  <c r="F207" i="19"/>
  <c r="C208" i="19"/>
  <c r="D208" i="19"/>
  <c r="E208" i="19"/>
  <c r="F208" i="19"/>
  <c r="C209" i="19"/>
  <c r="D209" i="19"/>
  <c r="E209" i="19"/>
  <c r="F209" i="19"/>
  <c r="C210" i="19"/>
  <c r="D210" i="19"/>
  <c r="E210" i="19"/>
  <c r="F210" i="19"/>
  <c r="C211" i="19"/>
  <c r="D211" i="19"/>
  <c r="E211" i="19"/>
  <c r="F211" i="19"/>
  <c r="C212" i="19"/>
  <c r="D212" i="19"/>
  <c r="E212" i="19"/>
  <c r="F212" i="19"/>
  <c r="C213" i="19"/>
  <c r="D213" i="19"/>
  <c r="E213" i="19"/>
  <c r="F213" i="19"/>
  <c r="C214" i="19"/>
  <c r="D214" i="19"/>
  <c r="E214" i="19"/>
  <c r="F214" i="19"/>
  <c r="C215" i="19"/>
  <c r="D215" i="19"/>
  <c r="E215" i="19"/>
  <c r="F215" i="19"/>
  <c r="C216" i="19"/>
  <c r="D216" i="19"/>
  <c r="E216" i="19"/>
  <c r="F216" i="19"/>
  <c r="C217" i="19"/>
  <c r="D217" i="19"/>
  <c r="E217" i="19"/>
  <c r="F217" i="19"/>
  <c r="C218" i="19"/>
  <c r="D218" i="19"/>
  <c r="E218" i="19"/>
  <c r="F218" i="19"/>
  <c r="C219" i="19"/>
  <c r="D219" i="19"/>
  <c r="E219" i="19"/>
  <c r="F219" i="19"/>
  <c r="C220" i="19"/>
  <c r="D220" i="19"/>
  <c r="E220" i="19"/>
  <c r="F220" i="19"/>
  <c r="C221" i="19"/>
  <c r="D221" i="19"/>
  <c r="E221" i="19"/>
  <c r="F221" i="19"/>
  <c r="C222" i="19"/>
  <c r="D222" i="19"/>
  <c r="E222" i="19"/>
  <c r="F222" i="19"/>
  <c r="C223" i="19"/>
  <c r="D223" i="19"/>
  <c r="E223" i="19"/>
  <c r="F223" i="19"/>
  <c r="C224" i="19"/>
  <c r="D224" i="19"/>
  <c r="E224" i="19"/>
  <c r="F224" i="19"/>
  <c r="C225" i="19"/>
  <c r="D225" i="19"/>
  <c r="E225" i="19"/>
  <c r="F225" i="19"/>
  <c r="C226" i="19"/>
  <c r="D226" i="19"/>
  <c r="E226" i="19"/>
  <c r="F226" i="19"/>
  <c r="C227" i="19"/>
  <c r="D227" i="19"/>
  <c r="E227" i="19"/>
  <c r="F227" i="19"/>
  <c r="C228" i="19"/>
  <c r="D228" i="19"/>
  <c r="E228" i="19"/>
  <c r="F228" i="19"/>
  <c r="C229" i="19"/>
  <c r="D229" i="19"/>
  <c r="E229" i="19"/>
  <c r="F229" i="19"/>
  <c r="C230" i="19"/>
  <c r="D230" i="19"/>
  <c r="E230" i="19"/>
  <c r="F230" i="19"/>
  <c r="C231" i="19"/>
  <c r="D231" i="19"/>
  <c r="E231" i="19"/>
  <c r="F231" i="19"/>
  <c r="C232" i="19"/>
  <c r="D232" i="19"/>
  <c r="E232" i="19"/>
  <c r="F232" i="19"/>
  <c r="C233" i="19"/>
  <c r="D233" i="19"/>
  <c r="E233" i="19"/>
  <c r="F233" i="19"/>
  <c r="C234" i="19"/>
  <c r="D234" i="19"/>
  <c r="E234" i="19"/>
  <c r="F234" i="19"/>
  <c r="C235" i="19"/>
  <c r="D235" i="19"/>
  <c r="E235" i="19"/>
  <c r="F235" i="19"/>
  <c r="C236" i="19"/>
  <c r="D236" i="19"/>
  <c r="E236" i="19"/>
  <c r="F236" i="19"/>
  <c r="C237" i="19"/>
  <c r="D237" i="19"/>
  <c r="E237" i="19"/>
  <c r="F237" i="19"/>
  <c r="C238" i="19"/>
  <c r="D238" i="19"/>
  <c r="E238" i="19"/>
  <c r="F238" i="19"/>
  <c r="C239" i="19"/>
  <c r="D239" i="19"/>
  <c r="E239" i="19"/>
  <c r="F239" i="19"/>
  <c r="C240" i="19"/>
  <c r="D240" i="19"/>
  <c r="E240" i="19"/>
  <c r="F240" i="19"/>
  <c r="C241" i="19"/>
  <c r="D241" i="19"/>
  <c r="E241" i="19"/>
  <c r="F241" i="19"/>
  <c r="C242" i="19"/>
  <c r="D242" i="19"/>
  <c r="E242" i="19"/>
  <c r="F242" i="19"/>
  <c r="C243" i="19"/>
  <c r="D243" i="19"/>
  <c r="E243" i="19"/>
  <c r="F243" i="19"/>
  <c r="C244" i="19"/>
  <c r="D244" i="19"/>
  <c r="E244" i="19"/>
  <c r="F244" i="19"/>
  <c r="C245" i="19"/>
  <c r="D245" i="19"/>
  <c r="E245" i="19"/>
  <c r="F245" i="19"/>
  <c r="C246" i="19"/>
  <c r="D246" i="19"/>
  <c r="E246" i="19"/>
  <c r="F246" i="19"/>
  <c r="C247" i="19"/>
  <c r="D247" i="19"/>
  <c r="E247" i="19"/>
  <c r="F247" i="19"/>
  <c r="C248" i="19"/>
  <c r="D248" i="19"/>
  <c r="E248" i="19"/>
  <c r="F248" i="19"/>
  <c r="C249" i="19"/>
  <c r="D249" i="19"/>
  <c r="E249" i="19"/>
  <c r="F249" i="19"/>
  <c r="C250" i="19"/>
  <c r="D250" i="19"/>
  <c r="E250" i="19"/>
  <c r="F250" i="19"/>
  <c r="C251" i="19"/>
  <c r="D251" i="19"/>
  <c r="E251" i="19"/>
  <c r="F251" i="19"/>
  <c r="C252" i="19"/>
  <c r="D252" i="19"/>
  <c r="E252" i="19"/>
  <c r="F252" i="19"/>
  <c r="C253" i="19"/>
  <c r="D253" i="19"/>
  <c r="E253" i="19"/>
  <c r="F253" i="19"/>
  <c r="C254" i="19"/>
  <c r="D254" i="19"/>
  <c r="E254" i="19"/>
  <c r="F254" i="19"/>
  <c r="C255" i="19"/>
  <c r="D255" i="19"/>
  <c r="E255" i="19"/>
  <c r="F255" i="19"/>
  <c r="C256" i="19"/>
  <c r="D256" i="19"/>
  <c r="E256" i="19"/>
  <c r="F256" i="19"/>
  <c r="C257" i="19"/>
  <c r="D257" i="19"/>
  <c r="E257" i="19"/>
  <c r="F257" i="19"/>
  <c r="C258" i="19"/>
  <c r="D258" i="19"/>
  <c r="E258" i="19"/>
  <c r="F258" i="19"/>
  <c r="C259" i="19"/>
  <c r="D259" i="19"/>
  <c r="E259" i="19"/>
  <c r="F259" i="19"/>
  <c r="C260" i="19"/>
  <c r="D260" i="19"/>
  <c r="E260" i="19"/>
  <c r="F260" i="19"/>
  <c r="C261" i="19"/>
  <c r="D261" i="19"/>
  <c r="E261" i="19"/>
  <c r="F261" i="19"/>
  <c r="C262" i="19"/>
  <c r="D262" i="19"/>
  <c r="E262" i="19"/>
  <c r="F262" i="19"/>
  <c r="C263" i="19"/>
  <c r="D263" i="19"/>
  <c r="E263" i="19"/>
  <c r="F263" i="19"/>
  <c r="C264" i="19"/>
  <c r="D264" i="19"/>
  <c r="E264" i="19"/>
  <c r="F264" i="19"/>
  <c r="C265" i="19"/>
  <c r="D265" i="19"/>
  <c r="E265" i="19"/>
  <c r="F265" i="19"/>
  <c r="C266" i="19"/>
  <c r="D266" i="19"/>
  <c r="E266" i="19"/>
  <c r="F266" i="19"/>
  <c r="C267" i="19"/>
  <c r="D267" i="19"/>
  <c r="E267" i="19"/>
  <c r="F267" i="19"/>
  <c r="C268" i="19"/>
  <c r="D268" i="19"/>
  <c r="E268" i="19"/>
  <c r="F268" i="19"/>
  <c r="C269" i="19"/>
  <c r="D269" i="19"/>
  <c r="E269" i="19"/>
  <c r="F269" i="19"/>
  <c r="C270" i="19"/>
  <c r="D270" i="19"/>
  <c r="E270" i="19"/>
  <c r="F270" i="19"/>
  <c r="C271" i="19"/>
  <c r="D271" i="19"/>
  <c r="E271" i="19"/>
  <c r="F271" i="19"/>
  <c r="C272" i="19"/>
  <c r="D272" i="19"/>
  <c r="E272" i="19"/>
  <c r="F272" i="19"/>
  <c r="C273" i="19"/>
  <c r="D273" i="19"/>
  <c r="E273" i="19"/>
  <c r="F273" i="19"/>
  <c r="C274" i="19"/>
  <c r="D274" i="19"/>
  <c r="E274" i="19"/>
  <c r="F274" i="19"/>
  <c r="C275" i="19"/>
  <c r="D275" i="19"/>
  <c r="E275" i="19"/>
  <c r="F275" i="19"/>
  <c r="C276" i="19"/>
  <c r="D276" i="19"/>
  <c r="E276" i="19"/>
  <c r="F276" i="19"/>
  <c r="C277" i="19"/>
  <c r="D277" i="19"/>
  <c r="E277" i="19"/>
  <c r="F277" i="19"/>
  <c r="C278" i="19"/>
  <c r="D278" i="19"/>
  <c r="E278" i="19"/>
  <c r="F278" i="19"/>
  <c r="C279" i="19"/>
  <c r="D279" i="19"/>
  <c r="E279" i="19"/>
  <c r="F279" i="19"/>
  <c r="C280" i="19"/>
  <c r="D280" i="19"/>
  <c r="E280" i="19"/>
  <c r="F280" i="19"/>
  <c r="C281" i="19"/>
  <c r="D281" i="19"/>
  <c r="E281" i="19"/>
  <c r="F281" i="19"/>
  <c r="C282" i="19"/>
  <c r="D282" i="19"/>
  <c r="E282" i="19"/>
  <c r="F282" i="19"/>
  <c r="C283" i="19"/>
  <c r="D283" i="19"/>
  <c r="E283" i="19"/>
  <c r="F283" i="19"/>
  <c r="C284" i="19"/>
  <c r="D284" i="19"/>
  <c r="E284" i="19"/>
  <c r="F284" i="19"/>
  <c r="C285" i="19"/>
  <c r="D285" i="19"/>
  <c r="E285" i="19"/>
  <c r="F285" i="19"/>
  <c r="C286" i="19"/>
  <c r="D286" i="19"/>
  <c r="E286" i="19"/>
  <c r="F286" i="19"/>
  <c r="C287" i="19"/>
  <c r="D287" i="19"/>
  <c r="E287" i="19"/>
  <c r="F287" i="19"/>
  <c r="C288" i="19"/>
  <c r="D288" i="19"/>
  <c r="E288" i="19"/>
  <c r="F288" i="19"/>
  <c r="C289" i="19"/>
  <c r="D289" i="19"/>
  <c r="E289" i="19"/>
  <c r="F289" i="19"/>
  <c r="C290" i="19"/>
  <c r="D290" i="19"/>
  <c r="E290" i="19"/>
  <c r="F290" i="19"/>
  <c r="C291" i="19"/>
  <c r="D291" i="19"/>
  <c r="E291" i="19"/>
  <c r="F291" i="19"/>
  <c r="C292" i="19"/>
  <c r="D292" i="19"/>
  <c r="E292" i="19"/>
  <c r="F292" i="19"/>
  <c r="C293" i="19"/>
  <c r="D293" i="19"/>
  <c r="E293" i="19"/>
  <c r="F293" i="19"/>
  <c r="C294" i="19"/>
  <c r="D294" i="19"/>
  <c r="E294" i="19"/>
  <c r="F294" i="19"/>
  <c r="C295" i="19"/>
  <c r="D295" i="19"/>
  <c r="E295" i="19"/>
  <c r="F295" i="19"/>
  <c r="C296" i="19"/>
  <c r="D296" i="19"/>
  <c r="E296" i="19"/>
  <c r="F296" i="19"/>
  <c r="C297" i="19"/>
  <c r="D297" i="19"/>
  <c r="E297" i="19"/>
  <c r="F297" i="19"/>
  <c r="C298" i="19"/>
  <c r="D298" i="19"/>
  <c r="E298" i="19"/>
  <c r="F298" i="19"/>
  <c r="C299" i="19"/>
  <c r="D299" i="19"/>
  <c r="E299" i="19"/>
  <c r="F299" i="19"/>
  <c r="C300" i="19"/>
  <c r="D300" i="19"/>
  <c r="E300" i="19"/>
  <c r="F300" i="19"/>
  <c r="C301" i="19"/>
  <c r="D301" i="19"/>
  <c r="E301" i="19"/>
  <c r="F301" i="19"/>
  <c r="C302" i="19"/>
  <c r="D302" i="19"/>
  <c r="E302" i="19"/>
  <c r="F302" i="19"/>
  <c r="C303" i="19"/>
  <c r="D303" i="19"/>
  <c r="E303" i="19"/>
  <c r="F303" i="19"/>
  <c r="C304" i="19"/>
  <c r="D304" i="19"/>
  <c r="E304" i="19"/>
  <c r="F304" i="19"/>
  <c r="C305" i="19"/>
  <c r="D305" i="19"/>
  <c r="E305" i="19"/>
  <c r="F305" i="19"/>
  <c r="C306" i="19"/>
  <c r="D306" i="19"/>
  <c r="E306" i="19"/>
  <c r="F306" i="19"/>
  <c r="C307" i="19"/>
  <c r="D307" i="19"/>
  <c r="E307" i="19"/>
  <c r="F307" i="19"/>
  <c r="C308" i="19"/>
  <c r="D308" i="19"/>
  <c r="E308" i="19"/>
  <c r="F308" i="19"/>
  <c r="C309" i="19"/>
  <c r="D309" i="19"/>
  <c r="E309" i="19"/>
  <c r="F309" i="19"/>
  <c r="C310" i="19"/>
  <c r="D310" i="19"/>
  <c r="E310" i="19"/>
  <c r="F310" i="19"/>
  <c r="C311" i="19"/>
  <c r="D311" i="19"/>
  <c r="E311" i="19"/>
  <c r="F311" i="19"/>
  <c r="C312" i="19"/>
  <c r="D312" i="19"/>
  <c r="E312" i="19"/>
  <c r="F312" i="19"/>
  <c r="C313" i="19"/>
  <c r="D313" i="19"/>
  <c r="E313" i="19"/>
  <c r="F313" i="19"/>
  <c r="C314" i="19"/>
  <c r="D314" i="19"/>
  <c r="E314" i="19"/>
  <c r="F314" i="19"/>
  <c r="C315" i="19"/>
  <c r="D315" i="19"/>
  <c r="E315" i="19"/>
  <c r="F315" i="19"/>
  <c r="C316" i="19"/>
  <c r="D316" i="19"/>
  <c r="E316" i="19"/>
  <c r="F316" i="19"/>
  <c r="C317" i="19"/>
  <c r="D317" i="19"/>
  <c r="E317" i="19"/>
  <c r="F317" i="19"/>
  <c r="C318" i="19"/>
  <c r="D318" i="19"/>
  <c r="E318" i="19"/>
  <c r="F318" i="19"/>
  <c r="C319" i="19"/>
  <c r="D319" i="19"/>
  <c r="E319" i="19"/>
  <c r="F319" i="19"/>
  <c r="C320" i="19"/>
  <c r="D320" i="19"/>
  <c r="E320" i="19"/>
  <c r="F320" i="19"/>
  <c r="C321" i="19"/>
  <c r="D321" i="19"/>
  <c r="E321" i="19"/>
  <c r="F321" i="19"/>
  <c r="C322" i="19"/>
  <c r="D322" i="19"/>
  <c r="E322" i="19"/>
  <c r="F322" i="19"/>
  <c r="C323" i="19"/>
  <c r="D323" i="19"/>
  <c r="E323" i="19"/>
  <c r="F323" i="19"/>
  <c r="C324" i="19"/>
  <c r="D324" i="19"/>
  <c r="E324" i="19"/>
  <c r="F324" i="19"/>
  <c r="C325" i="19"/>
  <c r="D325" i="19"/>
  <c r="E325" i="19"/>
  <c r="F325" i="19"/>
  <c r="C326" i="19"/>
  <c r="D326" i="19"/>
  <c r="E326" i="19"/>
  <c r="F326" i="19"/>
  <c r="C327" i="19"/>
  <c r="D327" i="19"/>
  <c r="E327" i="19"/>
  <c r="F327" i="19"/>
  <c r="C328" i="19"/>
  <c r="D328" i="19"/>
  <c r="E328" i="19"/>
  <c r="F328" i="19"/>
  <c r="C329" i="19"/>
  <c r="D329" i="19"/>
  <c r="E329" i="19"/>
  <c r="F329" i="19"/>
  <c r="C330" i="19"/>
  <c r="D330" i="19"/>
  <c r="E330" i="19"/>
  <c r="F330" i="19"/>
  <c r="C331" i="19"/>
  <c r="D331" i="19"/>
  <c r="E331" i="19"/>
  <c r="F331" i="19"/>
  <c r="C332" i="19"/>
  <c r="D332" i="19"/>
  <c r="E332" i="19"/>
  <c r="F332" i="19"/>
  <c r="C333" i="19"/>
  <c r="D333" i="19"/>
  <c r="E333" i="19"/>
  <c r="F333" i="19"/>
  <c r="C334" i="19"/>
  <c r="D334" i="19"/>
  <c r="E334" i="19"/>
  <c r="F334" i="19"/>
  <c r="C335" i="19"/>
  <c r="D335" i="19"/>
  <c r="E335" i="19"/>
  <c r="F335" i="19"/>
  <c r="C336" i="19"/>
  <c r="D336" i="19"/>
  <c r="E336" i="19"/>
  <c r="F336" i="19"/>
  <c r="C337" i="19"/>
  <c r="D337" i="19"/>
  <c r="E337" i="19"/>
  <c r="F337" i="19"/>
  <c r="C338" i="19"/>
  <c r="D338" i="19"/>
  <c r="E338" i="19"/>
  <c r="F338" i="19"/>
  <c r="C339" i="19"/>
  <c r="D339" i="19"/>
  <c r="E339" i="19"/>
  <c r="F339" i="19"/>
  <c r="C340" i="19"/>
  <c r="D340" i="19"/>
  <c r="E340" i="19"/>
  <c r="F340" i="19"/>
  <c r="C341" i="19"/>
  <c r="D341" i="19"/>
  <c r="E341" i="19"/>
  <c r="F341" i="19"/>
  <c r="C342" i="19"/>
  <c r="D342" i="19"/>
  <c r="E342" i="19"/>
  <c r="F342" i="19"/>
  <c r="C343" i="19"/>
  <c r="D343" i="19"/>
  <c r="E343" i="19"/>
  <c r="F343" i="19"/>
  <c r="C344" i="19"/>
  <c r="D344" i="19"/>
  <c r="E344" i="19"/>
  <c r="F344" i="19"/>
  <c r="C345" i="19"/>
  <c r="D345" i="19"/>
  <c r="E345" i="19"/>
  <c r="F345" i="19"/>
  <c r="C346" i="19"/>
  <c r="D346" i="19"/>
  <c r="E346" i="19"/>
  <c r="F346" i="19"/>
  <c r="C347" i="19"/>
  <c r="D347" i="19"/>
  <c r="E347" i="19"/>
  <c r="F347" i="19"/>
  <c r="C348" i="19"/>
  <c r="D348" i="19"/>
  <c r="E348" i="19"/>
  <c r="F348" i="19"/>
  <c r="C349" i="19"/>
  <c r="D349" i="19"/>
  <c r="E349" i="19"/>
  <c r="F349" i="19"/>
  <c r="C350" i="19"/>
  <c r="D350" i="19"/>
  <c r="E350" i="19"/>
  <c r="F350" i="19"/>
  <c r="C351" i="19"/>
  <c r="D351" i="19"/>
  <c r="E351" i="19"/>
  <c r="F351" i="19"/>
  <c r="C352" i="19"/>
  <c r="D352" i="19"/>
  <c r="E352" i="19"/>
  <c r="F352" i="19"/>
  <c r="C353" i="19"/>
  <c r="D353" i="19"/>
  <c r="E353" i="19"/>
  <c r="F353" i="19"/>
  <c r="C354" i="19"/>
  <c r="D354" i="19"/>
  <c r="E354" i="19"/>
  <c r="F354" i="19"/>
  <c r="C355" i="19"/>
  <c r="D355" i="19"/>
  <c r="E355" i="19"/>
  <c r="F355" i="19"/>
  <c r="C356" i="19"/>
  <c r="D356" i="19"/>
  <c r="E356" i="19"/>
  <c r="F356" i="19"/>
  <c r="C357" i="19"/>
  <c r="D357" i="19"/>
  <c r="E357" i="19"/>
  <c r="F357" i="19"/>
  <c r="C358" i="19"/>
  <c r="D358" i="19"/>
  <c r="E358" i="19"/>
  <c r="F358" i="19"/>
  <c r="C359" i="19"/>
  <c r="D359" i="19"/>
  <c r="E359" i="19"/>
  <c r="F359" i="19"/>
  <c r="C360" i="19"/>
  <c r="D360" i="19"/>
  <c r="E360" i="19"/>
  <c r="F360" i="19"/>
  <c r="C361" i="19"/>
  <c r="D361" i="19"/>
  <c r="E361" i="19"/>
  <c r="F361" i="19"/>
  <c r="C362" i="19"/>
  <c r="D362" i="19"/>
  <c r="E362" i="19"/>
  <c r="F362" i="19"/>
  <c r="C363" i="19"/>
  <c r="D363" i="19"/>
  <c r="E363" i="19"/>
  <c r="F363" i="19"/>
  <c r="C364" i="19"/>
  <c r="D364" i="19"/>
  <c r="E364" i="19"/>
  <c r="F364" i="19"/>
  <c r="C365" i="19"/>
  <c r="D365" i="19"/>
  <c r="E365" i="19"/>
  <c r="F365" i="19"/>
  <c r="C366" i="19"/>
  <c r="D366" i="19"/>
  <c r="E366" i="19"/>
  <c r="F366" i="19"/>
  <c r="C367" i="19"/>
  <c r="D367" i="19"/>
  <c r="E367" i="19"/>
  <c r="F367" i="19"/>
  <c r="C368" i="19"/>
  <c r="D368" i="19"/>
  <c r="E368" i="19"/>
  <c r="F368" i="19"/>
  <c r="C369" i="19"/>
  <c r="D369" i="19"/>
  <c r="E369" i="19"/>
  <c r="F369" i="19"/>
  <c r="C370" i="19"/>
  <c r="D370" i="19"/>
  <c r="E370" i="19"/>
  <c r="F370" i="19"/>
  <c r="C371" i="19"/>
  <c r="D371" i="19"/>
  <c r="E371" i="19"/>
  <c r="F371" i="19"/>
  <c r="C372" i="19"/>
  <c r="D372" i="19"/>
  <c r="E372" i="19"/>
  <c r="F372" i="19"/>
  <c r="C373" i="19"/>
  <c r="D373" i="19"/>
  <c r="E373" i="19"/>
  <c r="F373" i="19"/>
  <c r="C374" i="19"/>
  <c r="D374" i="19"/>
  <c r="E374" i="19"/>
  <c r="F374" i="19"/>
  <c r="C375" i="19"/>
  <c r="D375" i="19"/>
  <c r="E375" i="19"/>
  <c r="F375" i="19"/>
  <c r="C376" i="19"/>
  <c r="D376" i="19"/>
  <c r="E376" i="19"/>
  <c r="F376" i="19"/>
  <c r="C377" i="19"/>
  <c r="D377" i="19"/>
  <c r="E377" i="19"/>
  <c r="F377" i="19"/>
  <c r="C378" i="19"/>
  <c r="D378" i="19"/>
  <c r="E378" i="19"/>
  <c r="F378" i="19"/>
  <c r="C379" i="19"/>
  <c r="D379" i="19"/>
  <c r="E379" i="19"/>
  <c r="F379" i="19"/>
  <c r="C380" i="19"/>
  <c r="D380" i="19"/>
  <c r="E380" i="19"/>
  <c r="F380" i="19"/>
  <c r="C381" i="19"/>
  <c r="D381" i="19"/>
  <c r="E381" i="19"/>
  <c r="F381" i="19"/>
  <c r="C382" i="19"/>
  <c r="D382" i="19"/>
  <c r="E382" i="19"/>
  <c r="F382" i="19"/>
  <c r="C383" i="19"/>
  <c r="D383" i="19"/>
  <c r="E383" i="19"/>
  <c r="F383" i="19"/>
  <c r="C384" i="19"/>
  <c r="D384" i="19"/>
  <c r="E384" i="19"/>
  <c r="F384" i="19"/>
  <c r="C385" i="19"/>
  <c r="D385" i="19"/>
  <c r="E385" i="19"/>
  <c r="F385" i="19"/>
  <c r="C386" i="19"/>
  <c r="D386" i="19"/>
  <c r="E386" i="19"/>
  <c r="F386" i="19"/>
  <c r="C387" i="19"/>
  <c r="D387" i="19"/>
  <c r="E387" i="19"/>
  <c r="F387" i="19"/>
  <c r="C388" i="19"/>
  <c r="D388" i="19"/>
  <c r="E388" i="19"/>
  <c r="F388" i="19"/>
  <c r="C389" i="19"/>
  <c r="D389" i="19"/>
  <c r="E389" i="19"/>
  <c r="F389" i="19"/>
  <c r="C390" i="19"/>
  <c r="D390" i="19"/>
  <c r="E390" i="19"/>
  <c r="F390" i="19"/>
  <c r="C391" i="19"/>
  <c r="D391" i="19"/>
  <c r="E391" i="19"/>
  <c r="F391" i="19"/>
  <c r="C392" i="19"/>
  <c r="D392" i="19"/>
  <c r="E392" i="19"/>
  <c r="F392" i="19"/>
  <c r="C393" i="19"/>
  <c r="D393" i="19"/>
  <c r="E393" i="19"/>
  <c r="F393" i="19"/>
  <c r="C394" i="19"/>
  <c r="D394" i="19"/>
  <c r="E394" i="19"/>
  <c r="F394" i="19"/>
  <c r="C395" i="19"/>
  <c r="D395" i="19"/>
  <c r="E395" i="19"/>
  <c r="F395" i="19"/>
  <c r="C396" i="19"/>
  <c r="D396" i="19"/>
  <c r="E396" i="19"/>
  <c r="F396" i="19"/>
  <c r="C397" i="19"/>
  <c r="D397" i="19"/>
  <c r="E397" i="19"/>
  <c r="F397" i="19"/>
  <c r="C398" i="19"/>
  <c r="D398" i="19"/>
  <c r="E398" i="19"/>
  <c r="F398" i="19"/>
  <c r="C399" i="19"/>
  <c r="D399" i="19"/>
  <c r="E399" i="19"/>
  <c r="F399" i="19"/>
  <c r="C400" i="19"/>
  <c r="D400" i="19"/>
  <c r="E400" i="19"/>
  <c r="F400" i="19"/>
  <c r="C401" i="19"/>
  <c r="D401" i="19"/>
  <c r="E401" i="19"/>
  <c r="F401" i="19"/>
  <c r="C402" i="19"/>
  <c r="D402" i="19"/>
  <c r="E402" i="19"/>
  <c r="F402" i="19"/>
  <c r="C403" i="19"/>
  <c r="D403" i="19"/>
  <c r="E403" i="19"/>
  <c r="F403" i="19"/>
  <c r="C404" i="19"/>
  <c r="D404" i="19"/>
  <c r="E404" i="19"/>
  <c r="F404" i="19"/>
  <c r="C405" i="19"/>
  <c r="D405" i="19"/>
  <c r="E405" i="19"/>
  <c r="F405" i="19"/>
  <c r="C406" i="19"/>
  <c r="D406" i="19"/>
  <c r="E406" i="19"/>
  <c r="F406" i="19"/>
  <c r="C407" i="19"/>
  <c r="D407" i="19"/>
  <c r="E407" i="19"/>
  <c r="F407" i="19"/>
  <c r="C408" i="19"/>
  <c r="D408" i="19"/>
  <c r="E408" i="19"/>
  <c r="F408" i="19"/>
  <c r="C409" i="19"/>
  <c r="D409" i="19"/>
  <c r="E409" i="19"/>
  <c r="F409" i="19"/>
  <c r="C410" i="19"/>
  <c r="D410" i="19"/>
  <c r="E410" i="19"/>
  <c r="F410" i="19"/>
  <c r="C411" i="19"/>
  <c r="D411" i="19"/>
  <c r="E411" i="19"/>
  <c r="F411" i="19"/>
  <c r="C412" i="19"/>
  <c r="D412" i="19"/>
  <c r="E412" i="19"/>
  <c r="F412" i="19"/>
  <c r="C413" i="19"/>
  <c r="D413" i="19"/>
  <c r="E413" i="19"/>
  <c r="F413" i="19"/>
  <c r="C414" i="19"/>
  <c r="D414" i="19"/>
  <c r="E414" i="19"/>
  <c r="F414" i="19"/>
  <c r="C415" i="19"/>
  <c r="D415" i="19"/>
  <c r="E415" i="19"/>
  <c r="F415" i="19"/>
  <c r="C416" i="19"/>
  <c r="D416" i="19"/>
  <c r="E416" i="19"/>
  <c r="F416" i="19"/>
  <c r="C417" i="19"/>
  <c r="D417" i="19"/>
  <c r="E417" i="19"/>
  <c r="F417" i="19"/>
  <c r="C418" i="19"/>
  <c r="D418" i="19"/>
  <c r="E418" i="19"/>
  <c r="F418" i="19"/>
  <c r="C419" i="19"/>
  <c r="D419" i="19"/>
  <c r="E419" i="19"/>
  <c r="F419" i="19"/>
  <c r="C420" i="19"/>
  <c r="D420" i="19"/>
  <c r="E420" i="19"/>
  <c r="F420" i="19"/>
  <c r="C421" i="19"/>
  <c r="D421" i="19"/>
  <c r="E421" i="19"/>
  <c r="F421" i="19"/>
  <c r="C422" i="19"/>
  <c r="D422" i="19"/>
  <c r="E422" i="19"/>
  <c r="F422" i="19"/>
  <c r="C423" i="19"/>
  <c r="D423" i="19"/>
  <c r="E423" i="19"/>
  <c r="F423" i="19"/>
  <c r="C424" i="19"/>
  <c r="D424" i="19"/>
  <c r="E424" i="19"/>
  <c r="F424" i="19"/>
  <c r="C425" i="19"/>
  <c r="D425" i="19"/>
  <c r="E425" i="19"/>
  <c r="F425" i="19"/>
  <c r="C426" i="19"/>
  <c r="D426" i="19"/>
  <c r="E426" i="19"/>
  <c r="F426" i="19"/>
  <c r="C427" i="19"/>
  <c r="D427" i="19"/>
  <c r="E427" i="19"/>
  <c r="F427" i="19"/>
  <c r="C428" i="19"/>
  <c r="D428" i="19"/>
  <c r="E428" i="19"/>
  <c r="F428" i="19"/>
  <c r="C429" i="19"/>
  <c r="D429" i="19"/>
  <c r="E429" i="19"/>
  <c r="F429" i="19"/>
  <c r="C430" i="19"/>
  <c r="D430" i="19"/>
  <c r="E430" i="19"/>
  <c r="F430" i="19"/>
  <c r="C431" i="19"/>
  <c r="D431" i="19"/>
  <c r="E431" i="19"/>
  <c r="F431" i="19"/>
  <c r="C432" i="19"/>
  <c r="D432" i="19"/>
  <c r="E432" i="19"/>
  <c r="F432" i="19"/>
  <c r="C433" i="19"/>
  <c r="D433" i="19"/>
  <c r="E433" i="19"/>
  <c r="F433" i="19"/>
  <c r="C434" i="19"/>
  <c r="D434" i="19"/>
  <c r="E434" i="19"/>
  <c r="F434" i="19"/>
  <c r="C435" i="19"/>
  <c r="D435" i="19"/>
  <c r="E435" i="19"/>
  <c r="F435" i="19"/>
  <c r="C436" i="19"/>
  <c r="D436" i="19"/>
  <c r="E436" i="19"/>
  <c r="F436" i="19"/>
  <c r="C437" i="19"/>
  <c r="D437" i="19"/>
  <c r="E437" i="19"/>
  <c r="F437" i="19"/>
  <c r="C438" i="19"/>
  <c r="D438" i="19"/>
  <c r="E438" i="19"/>
  <c r="F438" i="19"/>
  <c r="C439" i="19"/>
  <c r="D439" i="19"/>
  <c r="E439" i="19"/>
  <c r="F439" i="19"/>
  <c r="C440" i="19"/>
  <c r="D440" i="19"/>
  <c r="E440" i="19"/>
  <c r="F440" i="19"/>
  <c r="C441" i="19"/>
  <c r="D441" i="19"/>
  <c r="E441" i="19"/>
  <c r="F441" i="19"/>
  <c r="C442" i="19"/>
  <c r="D442" i="19"/>
  <c r="E442" i="19"/>
  <c r="F442" i="19"/>
  <c r="C443" i="19"/>
  <c r="D443" i="19"/>
  <c r="E443" i="19"/>
  <c r="F443" i="19"/>
  <c r="C444" i="19"/>
  <c r="D444" i="19"/>
  <c r="E444" i="19"/>
  <c r="F444" i="19"/>
  <c r="C445" i="19"/>
  <c r="D445" i="19"/>
  <c r="E445" i="19"/>
  <c r="F445" i="19"/>
  <c r="C446" i="19"/>
  <c r="D446" i="19"/>
  <c r="E446" i="19"/>
  <c r="F446" i="19"/>
  <c r="C447" i="19"/>
  <c r="D447" i="19"/>
  <c r="E447" i="19"/>
  <c r="F447" i="19"/>
  <c r="C448" i="19"/>
  <c r="D448" i="19"/>
  <c r="E448" i="19"/>
  <c r="F448" i="19"/>
  <c r="C449" i="19"/>
  <c r="D449" i="19"/>
  <c r="E449" i="19"/>
  <c r="F449" i="19"/>
  <c r="C450" i="19"/>
  <c r="D450" i="19"/>
  <c r="E450" i="19"/>
  <c r="F450" i="19"/>
  <c r="C451" i="19"/>
  <c r="D451" i="19"/>
  <c r="E451" i="19"/>
  <c r="F451" i="19"/>
  <c r="C452" i="19"/>
  <c r="D452" i="19"/>
  <c r="E452" i="19"/>
  <c r="F452" i="19"/>
  <c r="C453" i="19"/>
  <c r="D453" i="19"/>
  <c r="E453" i="19"/>
  <c r="F453" i="19"/>
  <c r="C454" i="19"/>
  <c r="D454" i="19"/>
  <c r="E454" i="19"/>
  <c r="F454" i="19"/>
  <c r="C455" i="19"/>
  <c r="D455" i="19"/>
  <c r="E455" i="19"/>
  <c r="F455" i="19"/>
  <c r="C456" i="19"/>
  <c r="D456" i="19"/>
  <c r="E456" i="19"/>
  <c r="F456" i="19"/>
  <c r="C457" i="19"/>
  <c r="D457" i="19"/>
  <c r="E457" i="19"/>
  <c r="F457" i="19"/>
  <c r="C458" i="19"/>
  <c r="D458" i="19"/>
  <c r="E458" i="19"/>
  <c r="F458" i="19"/>
  <c r="C459" i="19"/>
  <c r="D459" i="19"/>
  <c r="E459" i="19"/>
  <c r="F459" i="19"/>
  <c r="C460" i="19"/>
  <c r="D460" i="19"/>
  <c r="E460" i="19"/>
  <c r="F460" i="19"/>
  <c r="C461" i="19"/>
  <c r="D461" i="19"/>
  <c r="E461" i="19"/>
  <c r="F461" i="19"/>
  <c r="C462" i="19"/>
  <c r="D462" i="19"/>
  <c r="E462" i="19"/>
  <c r="F462" i="19"/>
  <c r="C463" i="19"/>
  <c r="D463" i="19"/>
  <c r="E463" i="19"/>
  <c r="F463" i="19"/>
  <c r="C464" i="19"/>
  <c r="D464" i="19"/>
  <c r="E464" i="19"/>
  <c r="F464" i="19"/>
  <c r="D3" i="19"/>
  <c r="E3" i="19"/>
  <c r="F3" i="19"/>
  <c r="C3" i="19"/>
  <c r="P457" i="19"/>
  <c r="P455" i="19"/>
  <c r="P443" i="19"/>
  <c r="P437" i="19"/>
  <c r="P435" i="19"/>
  <c r="P425" i="19"/>
  <c r="P423" i="19"/>
  <c r="P411" i="19"/>
  <c r="P405" i="19"/>
  <c r="P403" i="19"/>
  <c r="P393" i="19"/>
  <c r="P391" i="19"/>
  <c r="P379" i="19"/>
  <c r="P377" i="19"/>
  <c r="P373" i="19"/>
  <c r="P371" i="19"/>
  <c r="P361" i="19"/>
  <c r="P359" i="19"/>
  <c r="P357" i="19"/>
  <c r="P347" i="19"/>
  <c r="P345" i="19"/>
  <c r="P341" i="19"/>
  <c r="P339" i="19"/>
  <c r="P329" i="19"/>
  <c r="P327" i="19"/>
  <c r="P325" i="19"/>
  <c r="P315" i="19"/>
  <c r="P313" i="19"/>
  <c r="P309" i="19"/>
  <c r="P307" i="19"/>
  <c r="P297" i="19"/>
  <c r="P295" i="19"/>
  <c r="P293" i="19"/>
  <c r="P283" i="19"/>
  <c r="P281" i="19"/>
  <c r="P277" i="19"/>
  <c r="P275" i="19"/>
  <c r="P265" i="19"/>
  <c r="P263" i="19"/>
  <c r="P261" i="19"/>
  <c r="P251" i="19"/>
  <c r="P249" i="19"/>
  <c r="P245" i="19"/>
  <c r="P243" i="19"/>
  <c r="P233" i="19"/>
  <c r="P231" i="19"/>
  <c r="P229" i="19"/>
  <c r="P219" i="19"/>
  <c r="P217" i="19"/>
  <c r="P213" i="19"/>
  <c r="P211" i="19"/>
  <c r="P201" i="19"/>
  <c r="P199" i="19"/>
  <c r="P197" i="19"/>
  <c r="P187" i="19"/>
  <c r="P185" i="19"/>
  <c r="P181" i="19"/>
  <c r="P179" i="19"/>
  <c r="P169" i="19"/>
  <c r="P167" i="19"/>
  <c r="P165" i="19"/>
  <c r="P155" i="19"/>
  <c r="P153" i="19"/>
  <c r="P149" i="19"/>
  <c r="P147" i="19"/>
  <c r="P137" i="19"/>
  <c r="P135" i="19"/>
  <c r="P133" i="19"/>
  <c r="P123" i="19"/>
  <c r="P107" i="19"/>
  <c r="P91" i="19"/>
  <c r="P75" i="19"/>
  <c r="P59" i="19"/>
  <c r="P43" i="19"/>
  <c r="P27" i="19"/>
  <c r="P11" i="19"/>
  <c r="P3" i="19"/>
  <c r="R3" i="19" s="1"/>
  <c r="P476" i="19"/>
  <c r="P475" i="19"/>
  <c r="P473" i="19"/>
  <c r="P471" i="19"/>
  <c r="P470" i="19"/>
  <c r="P469" i="19"/>
  <c r="P467" i="19"/>
  <c r="P466" i="19"/>
  <c r="P465" i="19"/>
  <c r="P462" i="19"/>
  <c r="P460" i="19"/>
  <c r="P450" i="19"/>
  <c r="P449" i="19"/>
  <c r="P445" i="19"/>
  <c r="P440" i="19"/>
  <c r="P438" i="19"/>
  <c r="P433" i="19"/>
  <c r="P432" i="19"/>
  <c r="P430" i="19"/>
  <c r="P426" i="19"/>
  <c r="P424" i="19"/>
  <c r="P418" i="19"/>
  <c r="P417" i="19"/>
  <c r="P416" i="19"/>
  <c r="P413" i="19"/>
  <c r="P406" i="19"/>
  <c r="P401" i="19"/>
  <c r="P398" i="19"/>
  <c r="P394" i="19"/>
  <c r="P388" i="19"/>
  <c r="P386" i="19"/>
  <c r="P385" i="19"/>
  <c r="P381" i="19"/>
  <c r="P374" i="19"/>
  <c r="P372" i="19"/>
  <c r="P369" i="19"/>
  <c r="P366" i="19"/>
  <c r="P365" i="19"/>
  <c r="P362" i="19"/>
  <c r="P356" i="19"/>
  <c r="P354" i="19"/>
  <c r="P353" i="19"/>
  <c r="P349" i="19"/>
  <c r="P342" i="19"/>
  <c r="P340" i="19"/>
  <c r="P337" i="19"/>
  <c r="P334" i="19"/>
  <c r="P333" i="19"/>
  <c r="P330" i="19"/>
  <c r="P324" i="19"/>
  <c r="P322" i="19"/>
  <c r="P321" i="19"/>
  <c r="P317" i="19"/>
  <c r="P310" i="19"/>
  <c r="P308" i="19"/>
  <c r="P305" i="19"/>
  <c r="P302" i="19"/>
  <c r="P301" i="19"/>
  <c r="P298" i="19"/>
  <c r="P292" i="19"/>
  <c r="P290" i="19"/>
  <c r="P289" i="19"/>
  <c r="P285" i="19"/>
  <c r="P278" i="19"/>
  <c r="P276" i="19"/>
  <c r="P273" i="19"/>
  <c r="P270" i="19"/>
  <c r="P269" i="19"/>
  <c r="P266" i="19"/>
  <c r="P260" i="19"/>
  <c r="P258" i="19"/>
  <c r="P257" i="19"/>
  <c r="P254" i="19"/>
  <c r="P253" i="19"/>
  <c r="P250" i="19"/>
  <c r="P248" i="19"/>
  <c r="P246" i="19"/>
  <c r="P242" i="19"/>
  <c r="P241" i="19"/>
  <c r="P238" i="19"/>
  <c r="P237" i="19"/>
  <c r="P236" i="19"/>
  <c r="P234" i="19"/>
  <c r="P230" i="19"/>
  <c r="P228" i="19"/>
  <c r="P226" i="19"/>
  <c r="P225" i="19"/>
  <c r="P222" i="19"/>
  <c r="P221" i="19"/>
  <c r="P218" i="19"/>
  <c r="P216" i="19"/>
  <c r="P214" i="19"/>
  <c r="P210" i="19"/>
  <c r="P209" i="19"/>
  <c r="P206" i="19"/>
  <c r="P205" i="19"/>
  <c r="P204" i="19"/>
  <c r="P202" i="19"/>
  <c r="P198" i="19"/>
  <c r="P196" i="19"/>
  <c r="P194" i="19"/>
  <c r="P193" i="19"/>
  <c r="P190" i="19"/>
  <c r="P189" i="19"/>
  <c r="P186" i="19"/>
  <c r="P184" i="19"/>
  <c r="P182" i="19"/>
  <c r="P178" i="19"/>
  <c r="P177" i="19"/>
  <c r="P174" i="19"/>
  <c r="P173" i="19"/>
  <c r="P172" i="19"/>
  <c r="P170" i="19"/>
  <c r="P166" i="19"/>
  <c r="P164" i="19"/>
  <c r="P162" i="19"/>
  <c r="P161" i="19"/>
  <c r="P158" i="19"/>
  <c r="P157" i="19"/>
  <c r="P154" i="19"/>
  <c r="P152" i="19"/>
  <c r="P150" i="19"/>
  <c r="P146" i="19"/>
  <c r="P145" i="19"/>
  <c r="P142" i="19"/>
  <c r="P141" i="19"/>
  <c r="P140" i="19"/>
  <c r="P138" i="19"/>
  <c r="P134" i="19"/>
  <c r="P132" i="19"/>
  <c r="P130" i="19"/>
  <c r="P129" i="19"/>
  <c r="P126" i="19"/>
  <c r="P125" i="19"/>
  <c r="P122" i="19"/>
  <c r="P121" i="19"/>
  <c r="P118" i="19"/>
  <c r="P117" i="19"/>
  <c r="P116" i="19"/>
  <c r="P114" i="19"/>
  <c r="P113" i="19"/>
  <c r="P110" i="19"/>
  <c r="P109" i="19"/>
  <c r="P106" i="19"/>
  <c r="P105" i="19"/>
  <c r="P102" i="19"/>
  <c r="P101" i="19"/>
  <c r="P100" i="19"/>
  <c r="P98" i="19"/>
  <c r="P97" i="19"/>
  <c r="P94" i="19"/>
  <c r="P93" i="19"/>
  <c r="P90" i="19"/>
  <c r="P89" i="19"/>
  <c r="P86" i="19"/>
  <c r="P85" i="19"/>
  <c r="P84" i="19"/>
  <c r="P82" i="19"/>
  <c r="P81" i="19"/>
  <c r="P78" i="19"/>
  <c r="P77" i="19"/>
  <c r="P74" i="19"/>
  <c r="P73" i="19"/>
  <c r="P70" i="19"/>
  <c r="P69" i="19"/>
  <c r="P68" i="19"/>
  <c r="P66" i="19"/>
  <c r="P65" i="19"/>
  <c r="P62" i="19"/>
  <c r="P61" i="19"/>
  <c r="P58" i="19"/>
  <c r="P57" i="19"/>
  <c r="P54" i="19"/>
  <c r="P53" i="19"/>
  <c r="P52" i="19"/>
  <c r="P50" i="19"/>
  <c r="P49" i="19"/>
  <c r="P46" i="19"/>
  <c r="P45" i="19"/>
  <c r="P42" i="19"/>
  <c r="P41" i="19"/>
  <c r="P38" i="19"/>
  <c r="P37" i="19"/>
  <c r="P36" i="19"/>
  <c r="P34" i="19"/>
  <c r="P33" i="19"/>
  <c r="P30" i="19"/>
  <c r="P29" i="19"/>
  <c r="P26" i="19"/>
  <c r="P25" i="19"/>
  <c r="P22" i="19"/>
  <c r="P21" i="19"/>
  <c r="P20" i="19"/>
  <c r="P18" i="19"/>
  <c r="P17" i="19"/>
  <c r="P14" i="19"/>
  <c r="P13" i="19"/>
  <c r="P10" i="19"/>
  <c r="P9" i="19"/>
  <c r="P6" i="19"/>
  <c r="P5" i="19"/>
  <c r="P4" i="19"/>
  <c r="B5" i="20" l="1"/>
  <c r="Q5" i="20" s="1"/>
  <c r="P5" i="20" s="1"/>
  <c r="C5" i="20"/>
  <c r="Q4" i="20"/>
  <c r="R4" i="19"/>
  <c r="R5" i="19" s="1"/>
  <c r="R6" i="19" s="1"/>
  <c r="R7" i="19" s="1"/>
  <c r="R8" i="19" s="1"/>
  <c r="R9" i="19" s="1"/>
  <c r="R10" i="19" s="1"/>
  <c r="R11" i="19" s="1"/>
  <c r="R12" i="19" s="1"/>
  <c r="R13" i="19" s="1"/>
  <c r="R14" i="19" s="1"/>
  <c r="R15" i="19" s="1"/>
  <c r="R16" i="19" s="1"/>
  <c r="R17" i="19" s="1"/>
  <c r="R18" i="19" s="1"/>
  <c r="R19" i="19" s="1"/>
  <c r="R20" i="19" s="1"/>
  <c r="R21" i="19" s="1"/>
  <c r="R22" i="19" s="1"/>
  <c r="R23" i="19" s="1"/>
  <c r="R24" i="19" s="1"/>
  <c r="R25" i="19" s="1"/>
  <c r="R26" i="19" s="1"/>
  <c r="R27" i="19" s="1"/>
  <c r="R28" i="19" s="1"/>
  <c r="R29" i="19" s="1"/>
  <c r="R30" i="19" s="1"/>
  <c r="R31" i="19" s="1"/>
  <c r="R32" i="19" s="1"/>
  <c r="R33" i="19" s="1"/>
  <c r="R34" i="19" s="1"/>
  <c r="R35" i="19" s="1"/>
  <c r="R36" i="19" s="1"/>
  <c r="R37" i="19" s="1"/>
  <c r="R38" i="19" s="1"/>
  <c r="R39" i="19" s="1"/>
  <c r="R40" i="19" s="1"/>
  <c r="R41" i="19" s="1"/>
  <c r="R42" i="19" s="1"/>
  <c r="R43" i="19" s="1"/>
  <c r="R44" i="19" s="1"/>
  <c r="R45" i="19" s="1"/>
  <c r="R46" i="19" s="1"/>
  <c r="R47" i="19" s="1"/>
  <c r="R48" i="19" s="1"/>
  <c r="R49" i="19" s="1"/>
  <c r="R50" i="19" s="1"/>
  <c r="R51" i="19" s="1"/>
  <c r="R52" i="19" s="1"/>
  <c r="R53" i="19" s="1"/>
  <c r="R54" i="19" s="1"/>
  <c r="R55" i="19" s="1"/>
  <c r="R56" i="19" s="1"/>
  <c r="R57" i="19" s="1"/>
  <c r="R58" i="19" s="1"/>
  <c r="R59" i="19" s="1"/>
  <c r="R60" i="19" s="1"/>
  <c r="R61" i="19" s="1"/>
  <c r="R62" i="19" s="1"/>
  <c r="R63" i="19" s="1"/>
  <c r="R64" i="19" s="1"/>
  <c r="R65" i="19" s="1"/>
  <c r="R66" i="19" s="1"/>
  <c r="R67" i="19" s="1"/>
  <c r="R68" i="19" s="1"/>
  <c r="R69" i="19" s="1"/>
  <c r="R70" i="19" s="1"/>
  <c r="R71" i="19" s="1"/>
  <c r="R72" i="19" s="1"/>
  <c r="R73" i="19" s="1"/>
  <c r="R74" i="19" s="1"/>
  <c r="R75" i="19" s="1"/>
  <c r="R76" i="19" s="1"/>
  <c r="R77" i="19" s="1"/>
  <c r="R78" i="19" s="1"/>
  <c r="R79" i="19" s="1"/>
  <c r="R80" i="19" s="1"/>
  <c r="R81" i="19" s="1"/>
  <c r="R82" i="19" s="1"/>
  <c r="R83" i="19" s="1"/>
  <c r="R84" i="19" s="1"/>
  <c r="R85" i="19" s="1"/>
  <c r="R86" i="19" s="1"/>
  <c r="R87" i="19" s="1"/>
  <c r="R88" i="19" s="1"/>
  <c r="R89" i="19" s="1"/>
  <c r="R90" i="19" s="1"/>
  <c r="R91" i="19" s="1"/>
  <c r="R92" i="19" s="1"/>
  <c r="R93" i="19" s="1"/>
  <c r="R94" i="19" s="1"/>
  <c r="R95" i="19" s="1"/>
  <c r="R96" i="19" s="1"/>
  <c r="R97" i="19" s="1"/>
  <c r="R98" i="19" s="1"/>
  <c r="R99" i="19" s="1"/>
  <c r="R100" i="19" s="1"/>
  <c r="R101" i="19" s="1"/>
  <c r="R102" i="19" s="1"/>
  <c r="R103" i="19" s="1"/>
  <c r="R104" i="19" s="1"/>
  <c r="R105" i="19" s="1"/>
  <c r="R106" i="19" s="1"/>
  <c r="R107" i="19" s="1"/>
  <c r="R108" i="19" s="1"/>
  <c r="R109" i="19" s="1"/>
  <c r="R110" i="19" s="1"/>
  <c r="R111" i="19" s="1"/>
  <c r="R112" i="19" s="1"/>
  <c r="R113" i="19" s="1"/>
  <c r="R114" i="19" s="1"/>
  <c r="R115" i="19" s="1"/>
  <c r="R116" i="19" s="1"/>
  <c r="R117" i="19" s="1"/>
  <c r="R118" i="19" s="1"/>
  <c r="R119" i="19" s="1"/>
  <c r="R120" i="19" s="1"/>
  <c r="R121" i="19" s="1"/>
  <c r="R122" i="19" s="1"/>
  <c r="R123" i="19" s="1"/>
  <c r="R124" i="19" s="1"/>
  <c r="R125" i="19" s="1"/>
  <c r="R126" i="19" s="1"/>
  <c r="R127" i="19" s="1"/>
  <c r="R128" i="19" s="1"/>
  <c r="R129" i="19" s="1"/>
  <c r="R130" i="19" s="1"/>
  <c r="R131" i="19" s="1"/>
  <c r="R132" i="19" s="1"/>
  <c r="R133" i="19" s="1"/>
  <c r="R134" i="19" s="1"/>
  <c r="R135" i="19" s="1"/>
  <c r="R136" i="19" s="1"/>
  <c r="R137" i="19" s="1"/>
  <c r="R138" i="19" s="1"/>
  <c r="R139" i="19" s="1"/>
  <c r="R140" i="19" s="1"/>
  <c r="R141" i="19" s="1"/>
  <c r="R142" i="19" s="1"/>
  <c r="R143" i="19" s="1"/>
  <c r="R144" i="19" s="1"/>
  <c r="R145" i="19" s="1"/>
  <c r="R146" i="19" s="1"/>
  <c r="R147" i="19" s="1"/>
  <c r="R148" i="19" s="1"/>
  <c r="R149" i="19" s="1"/>
  <c r="R150" i="19" s="1"/>
  <c r="R151" i="19" s="1"/>
  <c r="R152" i="19" s="1"/>
  <c r="R153" i="19" s="1"/>
  <c r="R154" i="19" s="1"/>
  <c r="R155" i="19" s="1"/>
  <c r="R156" i="19" s="1"/>
  <c r="R157" i="19" s="1"/>
  <c r="R158" i="19" s="1"/>
  <c r="R159" i="19" s="1"/>
  <c r="R160" i="19" s="1"/>
  <c r="R161" i="19" s="1"/>
  <c r="R162" i="19" s="1"/>
  <c r="R163" i="19" s="1"/>
  <c r="R164" i="19" s="1"/>
  <c r="R165" i="19" s="1"/>
  <c r="R166" i="19" s="1"/>
  <c r="R167" i="19" s="1"/>
  <c r="R168" i="19" s="1"/>
  <c r="R169" i="19" s="1"/>
  <c r="R170" i="19" s="1"/>
  <c r="R171" i="19" s="1"/>
  <c r="R172" i="19" s="1"/>
  <c r="R173" i="19" s="1"/>
  <c r="R174" i="19" s="1"/>
  <c r="R175" i="19" s="1"/>
  <c r="R176" i="19" s="1"/>
  <c r="R177" i="19" s="1"/>
  <c r="R178" i="19" s="1"/>
  <c r="R179" i="19" s="1"/>
  <c r="R180" i="19" s="1"/>
  <c r="R181" i="19" s="1"/>
  <c r="R182" i="19" s="1"/>
  <c r="R183" i="19" s="1"/>
  <c r="R184" i="19" s="1"/>
  <c r="R185" i="19" s="1"/>
  <c r="R186" i="19" s="1"/>
  <c r="R187" i="19" s="1"/>
  <c r="R188" i="19" s="1"/>
  <c r="R189" i="19" s="1"/>
  <c r="R190" i="19" s="1"/>
  <c r="R191" i="19" s="1"/>
  <c r="R192" i="19" s="1"/>
  <c r="R193" i="19" s="1"/>
  <c r="R194" i="19" s="1"/>
  <c r="R195" i="19" s="1"/>
  <c r="R196" i="19" s="1"/>
  <c r="R197" i="19" s="1"/>
  <c r="R198" i="19" s="1"/>
  <c r="R199" i="19" s="1"/>
  <c r="R200" i="19" s="1"/>
  <c r="R201" i="19" s="1"/>
  <c r="R202" i="19" s="1"/>
  <c r="R203" i="19" s="1"/>
  <c r="R204" i="19" s="1"/>
  <c r="R205" i="19" s="1"/>
  <c r="R206" i="19" s="1"/>
  <c r="R207" i="19" s="1"/>
  <c r="R208" i="19" s="1"/>
  <c r="R209" i="19" s="1"/>
  <c r="R210" i="19" s="1"/>
  <c r="R211" i="19" s="1"/>
  <c r="R212" i="19" s="1"/>
  <c r="R213" i="19" s="1"/>
  <c r="R214" i="19" s="1"/>
  <c r="R215" i="19" s="1"/>
  <c r="R216" i="19" s="1"/>
  <c r="R217" i="19" s="1"/>
  <c r="R218" i="19" s="1"/>
  <c r="R219" i="19" s="1"/>
  <c r="R220" i="19" s="1"/>
  <c r="R221" i="19" s="1"/>
  <c r="R222" i="19" s="1"/>
  <c r="R223" i="19" s="1"/>
  <c r="R224" i="19" s="1"/>
  <c r="R225" i="19" s="1"/>
  <c r="R226" i="19" s="1"/>
  <c r="R227" i="19" s="1"/>
  <c r="R228" i="19" s="1"/>
  <c r="R229" i="19" s="1"/>
  <c r="R230" i="19" s="1"/>
  <c r="R231" i="19" s="1"/>
  <c r="R232" i="19" s="1"/>
  <c r="R233" i="19" s="1"/>
  <c r="R234" i="19" s="1"/>
  <c r="R235" i="19" s="1"/>
  <c r="R236" i="19" s="1"/>
  <c r="R237" i="19" s="1"/>
  <c r="R238" i="19" s="1"/>
  <c r="R239" i="19" s="1"/>
  <c r="R240" i="19" s="1"/>
  <c r="R241" i="19" s="1"/>
  <c r="R242" i="19" s="1"/>
  <c r="R243" i="19" s="1"/>
  <c r="R244" i="19" s="1"/>
  <c r="R245" i="19" s="1"/>
  <c r="R246" i="19" s="1"/>
  <c r="R247" i="19" s="1"/>
  <c r="R248" i="19" s="1"/>
  <c r="R249" i="19" s="1"/>
  <c r="R250" i="19" s="1"/>
  <c r="R251" i="19" s="1"/>
  <c r="R252" i="19" s="1"/>
  <c r="R253" i="19" s="1"/>
  <c r="R254" i="19" s="1"/>
  <c r="R255" i="19" s="1"/>
  <c r="R256" i="19" s="1"/>
  <c r="R257" i="19" s="1"/>
  <c r="R258" i="19" s="1"/>
  <c r="R259" i="19" s="1"/>
  <c r="R260" i="19" s="1"/>
  <c r="R261" i="19" s="1"/>
  <c r="R262" i="19" s="1"/>
  <c r="R263" i="19" s="1"/>
  <c r="R264" i="19" s="1"/>
  <c r="R265" i="19" s="1"/>
  <c r="R266" i="19" s="1"/>
  <c r="R267" i="19" s="1"/>
  <c r="R268" i="19" s="1"/>
  <c r="R269" i="19" s="1"/>
  <c r="R270" i="19" s="1"/>
  <c r="R271" i="19" s="1"/>
  <c r="R272" i="19" s="1"/>
  <c r="R273" i="19" s="1"/>
  <c r="R274" i="19" s="1"/>
  <c r="R275" i="19" s="1"/>
  <c r="R276" i="19" s="1"/>
  <c r="R277" i="19" s="1"/>
  <c r="R278" i="19" s="1"/>
  <c r="R279" i="19" s="1"/>
  <c r="R280" i="19" s="1"/>
  <c r="R281" i="19" s="1"/>
  <c r="R282" i="19" s="1"/>
  <c r="R283" i="19" s="1"/>
  <c r="R284" i="19" s="1"/>
  <c r="R285" i="19" s="1"/>
  <c r="R286" i="19" s="1"/>
  <c r="R287" i="19" s="1"/>
  <c r="R288" i="19" s="1"/>
  <c r="R289" i="19" s="1"/>
  <c r="R290" i="19" s="1"/>
  <c r="R291" i="19" s="1"/>
  <c r="R292" i="19" s="1"/>
  <c r="R293" i="19" s="1"/>
  <c r="R294" i="19" s="1"/>
  <c r="R295" i="19" s="1"/>
  <c r="R296" i="19" s="1"/>
  <c r="R297" i="19" s="1"/>
  <c r="R298" i="19" s="1"/>
  <c r="R299" i="19" s="1"/>
  <c r="R300" i="19" s="1"/>
  <c r="R301" i="19" s="1"/>
  <c r="R302" i="19" s="1"/>
  <c r="R303" i="19" s="1"/>
  <c r="R304" i="19" s="1"/>
  <c r="R305" i="19" s="1"/>
  <c r="R306" i="19" s="1"/>
  <c r="R307" i="19" s="1"/>
  <c r="R308" i="19" s="1"/>
  <c r="R309" i="19" s="1"/>
  <c r="R310" i="19" s="1"/>
  <c r="R311" i="19" s="1"/>
  <c r="R312" i="19" s="1"/>
  <c r="R313" i="19" s="1"/>
  <c r="R314" i="19" s="1"/>
  <c r="R315" i="19" s="1"/>
  <c r="R316" i="19" s="1"/>
  <c r="R317" i="19" s="1"/>
  <c r="R318" i="19" s="1"/>
  <c r="R319" i="19" s="1"/>
  <c r="R320" i="19" s="1"/>
  <c r="R321" i="19" s="1"/>
  <c r="R322" i="19" s="1"/>
  <c r="R323" i="19" s="1"/>
  <c r="R324" i="19" s="1"/>
  <c r="R325" i="19" s="1"/>
  <c r="R326" i="19" s="1"/>
  <c r="R327" i="19" s="1"/>
  <c r="R328" i="19" s="1"/>
  <c r="R329" i="19" s="1"/>
  <c r="R330" i="19" s="1"/>
  <c r="R331" i="19" s="1"/>
  <c r="R332" i="19" s="1"/>
  <c r="R333" i="19" s="1"/>
  <c r="R334" i="19" s="1"/>
  <c r="R335" i="19" s="1"/>
  <c r="R336" i="19" s="1"/>
  <c r="R337" i="19" s="1"/>
  <c r="R338" i="19" s="1"/>
  <c r="R339" i="19" s="1"/>
  <c r="R340" i="19" s="1"/>
  <c r="R341" i="19" s="1"/>
  <c r="R342" i="19" s="1"/>
  <c r="R343" i="19" s="1"/>
  <c r="R344" i="19" s="1"/>
  <c r="R345" i="19" s="1"/>
  <c r="R346" i="19" s="1"/>
  <c r="R347" i="19" s="1"/>
  <c r="R348" i="19" s="1"/>
  <c r="R349" i="19" s="1"/>
  <c r="R350" i="19" s="1"/>
  <c r="R351" i="19" s="1"/>
  <c r="R352" i="19" s="1"/>
  <c r="R353" i="19" s="1"/>
  <c r="R354" i="19" s="1"/>
  <c r="R355" i="19" s="1"/>
  <c r="R356" i="19" s="1"/>
  <c r="R357" i="19" s="1"/>
  <c r="R358" i="19" s="1"/>
  <c r="R359" i="19" s="1"/>
  <c r="R360" i="19" s="1"/>
  <c r="R361" i="19" s="1"/>
  <c r="R362" i="19" s="1"/>
  <c r="R363" i="19" s="1"/>
  <c r="R364" i="19" s="1"/>
  <c r="R365" i="19" s="1"/>
  <c r="R366" i="19" s="1"/>
  <c r="R367" i="19" s="1"/>
  <c r="R368" i="19" s="1"/>
  <c r="R369" i="19" s="1"/>
  <c r="R370" i="19" s="1"/>
  <c r="R371" i="19" s="1"/>
  <c r="R372" i="19" s="1"/>
  <c r="R373" i="19" s="1"/>
  <c r="R374" i="19" s="1"/>
  <c r="R375" i="19" s="1"/>
  <c r="R376" i="19" s="1"/>
  <c r="R377" i="19" s="1"/>
  <c r="R378" i="19" s="1"/>
  <c r="R379" i="19" s="1"/>
  <c r="R380" i="19" s="1"/>
  <c r="R381" i="19" s="1"/>
  <c r="R382" i="19" s="1"/>
  <c r="R383" i="19" s="1"/>
  <c r="R384" i="19" s="1"/>
  <c r="R385" i="19" s="1"/>
  <c r="R386" i="19" s="1"/>
  <c r="R387" i="19" s="1"/>
  <c r="R388" i="19" s="1"/>
  <c r="R389" i="19" s="1"/>
  <c r="R390" i="19" s="1"/>
  <c r="R391" i="19" s="1"/>
  <c r="R392" i="19" s="1"/>
  <c r="R393" i="19" s="1"/>
  <c r="R394" i="19" s="1"/>
  <c r="R395" i="19" s="1"/>
  <c r="R396" i="19" s="1"/>
  <c r="R397" i="19" s="1"/>
  <c r="R398" i="19" s="1"/>
  <c r="R399" i="19" s="1"/>
  <c r="R400" i="19" s="1"/>
  <c r="R401" i="19" s="1"/>
  <c r="R402" i="19" s="1"/>
  <c r="R403" i="19" s="1"/>
  <c r="R404" i="19" s="1"/>
  <c r="R405" i="19" s="1"/>
  <c r="R406" i="19" s="1"/>
  <c r="R407" i="19" s="1"/>
  <c r="R408" i="19" s="1"/>
  <c r="R409" i="19" s="1"/>
  <c r="R410" i="19" s="1"/>
  <c r="R411" i="19" s="1"/>
  <c r="R412" i="19" s="1"/>
  <c r="R413" i="19" s="1"/>
  <c r="R414" i="19" s="1"/>
  <c r="R415" i="19" s="1"/>
  <c r="R416" i="19" s="1"/>
  <c r="R417" i="19" s="1"/>
  <c r="R418" i="19" s="1"/>
  <c r="R419" i="19" s="1"/>
  <c r="R420" i="19" s="1"/>
  <c r="R421" i="19" s="1"/>
  <c r="R422" i="19" s="1"/>
  <c r="R423" i="19" s="1"/>
  <c r="R424" i="19" s="1"/>
  <c r="R425" i="19" s="1"/>
  <c r="R426" i="19" s="1"/>
  <c r="R427" i="19" s="1"/>
  <c r="R428" i="19" s="1"/>
  <c r="R429" i="19" s="1"/>
  <c r="R430" i="19" s="1"/>
  <c r="R431" i="19" s="1"/>
  <c r="R432" i="19" s="1"/>
  <c r="R433" i="19" s="1"/>
  <c r="R434" i="19" s="1"/>
  <c r="R435" i="19" s="1"/>
  <c r="R436" i="19" s="1"/>
  <c r="R437" i="19" s="1"/>
  <c r="R438" i="19" s="1"/>
  <c r="R439" i="19" s="1"/>
  <c r="R440" i="19" s="1"/>
  <c r="R441" i="19" s="1"/>
  <c r="R442" i="19" s="1"/>
  <c r="R443" i="19" s="1"/>
  <c r="R444" i="19" s="1"/>
  <c r="R445" i="19" s="1"/>
  <c r="R446" i="19" s="1"/>
  <c r="R447" i="19" s="1"/>
  <c r="R448" i="19" s="1"/>
  <c r="R449" i="19" s="1"/>
  <c r="R450" i="19" s="1"/>
  <c r="R451" i="19" s="1"/>
  <c r="R452" i="19" s="1"/>
  <c r="R453" i="19" s="1"/>
  <c r="R454" i="19" s="1"/>
  <c r="R455" i="19" s="1"/>
  <c r="R456" i="19" s="1"/>
  <c r="R457" i="19" s="1"/>
  <c r="R458" i="19" s="1"/>
  <c r="R459" i="19" s="1"/>
  <c r="R460" i="19" s="1"/>
  <c r="R461" i="19" s="1"/>
  <c r="R462" i="19" s="1"/>
  <c r="R463" i="19" s="1"/>
  <c r="R464" i="19" s="1"/>
  <c r="R465" i="19" s="1"/>
  <c r="R466" i="19" s="1"/>
  <c r="R467" i="19" s="1"/>
  <c r="R468" i="19" s="1"/>
  <c r="R469" i="19" s="1"/>
  <c r="R470" i="19" s="1"/>
  <c r="R471" i="19" s="1"/>
  <c r="R472" i="19" s="1"/>
  <c r="R473" i="19" s="1"/>
  <c r="R474" i="19" s="1"/>
  <c r="R475" i="19" s="1"/>
  <c r="R476" i="19" s="1"/>
  <c r="E5" i="20" l="1"/>
  <c r="J5" i="20"/>
  <c r="G5" i="20"/>
  <c r="F5" i="20"/>
  <c r="B456" i="20"/>
  <c r="C451" i="20"/>
  <c r="C440" i="20"/>
  <c r="C435" i="20"/>
  <c r="C424" i="20"/>
  <c r="C419" i="20"/>
  <c r="C408" i="20"/>
  <c r="B403" i="20"/>
  <c r="B399" i="20"/>
  <c r="C392" i="20"/>
  <c r="B384" i="20"/>
  <c r="B377" i="20"/>
  <c r="C370" i="20"/>
  <c r="C362" i="20"/>
  <c r="B358" i="20"/>
  <c r="C349" i="20"/>
  <c r="C343" i="20"/>
  <c r="C339" i="20"/>
  <c r="C331" i="20"/>
  <c r="C322" i="20"/>
  <c r="B316" i="20"/>
  <c r="C312" i="20"/>
  <c r="C305" i="20"/>
  <c r="B300" i="20"/>
  <c r="B292" i="20"/>
  <c r="B284" i="20"/>
  <c r="B276" i="20"/>
  <c r="B268" i="20"/>
  <c r="B260" i="20"/>
  <c r="B252" i="20"/>
  <c r="B244" i="20"/>
  <c r="B236" i="20"/>
  <c r="B228" i="20"/>
  <c r="B220" i="20"/>
  <c r="B212" i="20"/>
  <c r="B204" i="20"/>
  <c r="B196" i="20"/>
  <c r="B188" i="20"/>
  <c r="C179" i="20"/>
  <c r="C169" i="20"/>
  <c r="C161" i="20"/>
  <c r="C153" i="20"/>
  <c r="C145" i="20"/>
  <c r="C137" i="20"/>
  <c r="C129" i="20"/>
  <c r="C121" i="20"/>
  <c r="C113" i="20"/>
  <c r="C105" i="20"/>
  <c r="C97" i="20"/>
  <c r="C89" i="20"/>
  <c r="C81" i="20"/>
  <c r="C73" i="20"/>
  <c r="C65" i="20"/>
  <c r="C57" i="20"/>
  <c r="C49" i="20"/>
  <c r="C41" i="20"/>
  <c r="C33" i="20"/>
  <c r="C25" i="20"/>
  <c r="C17" i="20"/>
  <c r="C9" i="20"/>
  <c r="C487" i="20"/>
  <c r="C479" i="20"/>
  <c r="C471" i="20"/>
  <c r="B461" i="20"/>
  <c r="B453" i="20"/>
  <c r="C449" i="20"/>
  <c r="B437" i="20"/>
  <c r="C433" i="20"/>
  <c r="B421" i="20"/>
  <c r="C417" i="20"/>
  <c r="C398" i="20"/>
  <c r="B394" i="20"/>
  <c r="B386" i="20"/>
  <c r="C379" i="20"/>
  <c r="C373" i="20"/>
  <c r="C364" i="20"/>
  <c r="B359" i="20"/>
  <c r="B349" i="20"/>
  <c r="B344" i="20"/>
  <c r="B340" i="20"/>
  <c r="C334" i="20"/>
  <c r="C326" i="20"/>
  <c r="B322" i="20"/>
  <c r="B312" i="20"/>
  <c r="B305" i="20"/>
  <c r="C296" i="20"/>
  <c r="C288" i="20"/>
  <c r="C280" i="20"/>
  <c r="C272" i="20"/>
  <c r="C264" i="20"/>
  <c r="C256" i="20"/>
  <c r="C248" i="20"/>
  <c r="C240" i="20"/>
  <c r="C232" i="20"/>
  <c r="C224" i="20"/>
  <c r="C216" i="20"/>
  <c r="C208" i="20"/>
  <c r="C200" i="20"/>
  <c r="C192" i="20"/>
  <c r="C184" i="20"/>
  <c r="C177" i="20"/>
  <c r="B168" i="20"/>
  <c r="B160" i="20"/>
  <c r="B152" i="20"/>
  <c r="B144" i="20"/>
  <c r="B136" i="20"/>
  <c r="B128" i="20"/>
  <c r="B120" i="20"/>
  <c r="B112" i="20"/>
  <c r="B104" i="20"/>
  <c r="B96" i="20"/>
  <c r="B88" i="20"/>
  <c r="B80" i="20"/>
  <c r="B71" i="20"/>
  <c r="B63" i="20"/>
  <c r="B55" i="20"/>
  <c r="B47" i="20"/>
  <c r="B39" i="20"/>
  <c r="B31" i="20"/>
  <c r="B23" i="20"/>
  <c r="B15" i="20"/>
  <c r="B7" i="20"/>
  <c r="C486" i="20"/>
  <c r="C482" i="20"/>
  <c r="C478" i="20"/>
  <c r="C474" i="20"/>
  <c r="C470" i="20"/>
  <c r="C466" i="20"/>
  <c r="C458" i="20"/>
  <c r="B449" i="20"/>
  <c r="C445" i="20"/>
  <c r="B433" i="20"/>
  <c r="C429" i="20"/>
  <c r="B417" i="20"/>
  <c r="C413" i="20"/>
  <c r="B396" i="20"/>
  <c r="C387" i="20"/>
  <c r="B379" i="20"/>
  <c r="C369" i="20"/>
  <c r="B357" i="20"/>
  <c r="B350" i="20"/>
  <c r="B336" i="20"/>
  <c r="B328" i="20"/>
  <c r="C321" i="20"/>
  <c r="C306" i="20"/>
  <c r="C297" i="20"/>
  <c r="C289" i="20"/>
  <c r="C281" i="20"/>
  <c r="C273" i="20"/>
  <c r="C265" i="20"/>
  <c r="C257" i="20"/>
  <c r="C249" i="20"/>
  <c r="C241" i="20"/>
  <c r="C233" i="20"/>
  <c r="C225" i="20"/>
  <c r="C217" i="20"/>
  <c r="C209" i="20"/>
  <c r="C201" i="20"/>
  <c r="C193" i="20"/>
  <c r="C185" i="20"/>
  <c r="C175" i="20"/>
  <c r="B170" i="20"/>
  <c r="B162" i="20"/>
  <c r="B154" i="20"/>
  <c r="B146" i="20"/>
  <c r="B138" i="20"/>
  <c r="B130" i="20"/>
  <c r="B122" i="20"/>
  <c r="B114" i="20"/>
  <c r="B106" i="20"/>
  <c r="B98" i="20"/>
  <c r="B90" i="20"/>
  <c r="B82" i="20"/>
  <c r="B74" i="20"/>
  <c r="C66" i="20"/>
  <c r="C58" i="20"/>
  <c r="C50" i="20"/>
  <c r="C42" i="20"/>
  <c r="C34" i="20"/>
  <c r="C26" i="20"/>
  <c r="C18" i="20"/>
  <c r="C10" i="20"/>
  <c r="B482" i="20"/>
  <c r="B474" i="20"/>
  <c r="B466" i="20"/>
  <c r="B458" i="20"/>
  <c r="B448" i="20"/>
  <c r="B443" i="20"/>
  <c r="B432" i="20"/>
  <c r="B427" i="20"/>
  <c r="B416" i="20"/>
  <c r="B411" i="20"/>
  <c r="C406" i="20"/>
  <c r="C401" i="20"/>
  <c r="C390" i="20"/>
  <c r="C384" i="20"/>
  <c r="B372" i="20"/>
  <c r="C367" i="20"/>
  <c r="B355" i="20"/>
  <c r="C345" i="20"/>
  <c r="C332" i="20"/>
  <c r="B320" i="20"/>
  <c r="C316" i="20"/>
  <c r="B304" i="20"/>
  <c r="B297" i="20"/>
  <c r="B289" i="20"/>
  <c r="B281" i="20"/>
  <c r="B273" i="20"/>
  <c r="B265" i="20"/>
  <c r="B257" i="20"/>
  <c r="B249" i="20"/>
  <c r="B241" i="20"/>
  <c r="B233" i="20"/>
  <c r="B225" i="20"/>
  <c r="B217" i="20"/>
  <c r="B209" i="20"/>
  <c r="B201" i="20"/>
  <c r="B193" i="20"/>
  <c r="B185" i="20"/>
  <c r="C176" i="20"/>
  <c r="B172" i="20"/>
  <c r="B164" i="20"/>
  <c r="B156" i="20"/>
  <c r="B148" i="20"/>
  <c r="B140" i="20"/>
  <c r="B132" i="20"/>
  <c r="B124" i="20"/>
  <c r="B116" i="20"/>
  <c r="B108" i="20"/>
  <c r="B100" i="20"/>
  <c r="B92" i="20"/>
  <c r="B84" i="20"/>
  <c r="B76" i="20"/>
  <c r="B66" i="20"/>
  <c r="B58" i="20"/>
  <c r="B50" i="20"/>
  <c r="B42" i="20"/>
  <c r="B34" i="20"/>
  <c r="B26" i="20"/>
  <c r="B18" i="20"/>
  <c r="B10" i="20"/>
  <c r="B463" i="20"/>
  <c r="B455" i="20"/>
  <c r="B444" i="20"/>
  <c r="B439" i="20"/>
  <c r="B428" i="20"/>
  <c r="B423" i="20"/>
  <c r="B412" i="20"/>
  <c r="B406" i="20"/>
  <c r="B402" i="20"/>
  <c r="C397" i="20"/>
  <c r="C391" i="20"/>
  <c r="B383" i="20"/>
  <c r="C376" i="20"/>
  <c r="B368" i="20"/>
  <c r="B361" i="20"/>
  <c r="C354" i="20"/>
  <c r="C346" i="20"/>
  <c r="C342" i="20"/>
  <c r="B338" i="20"/>
  <c r="B330" i="20"/>
  <c r="B319" i="20"/>
  <c r="C315" i="20"/>
  <c r="B310" i="20"/>
  <c r="B303" i="20"/>
  <c r="B295" i="20"/>
  <c r="B287" i="20"/>
  <c r="B279" i="20"/>
  <c r="B271" i="20"/>
  <c r="B263" i="20"/>
  <c r="B255" i="20"/>
  <c r="B247" i="20"/>
  <c r="B239" i="20"/>
  <c r="B231" i="20"/>
  <c r="B223" i="20"/>
  <c r="B215" i="20"/>
  <c r="B207" i="20"/>
  <c r="B199" i="20"/>
  <c r="B191" i="20"/>
  <c r="B183" i="20"/>
  <c r="C178" i="20"/>
  <c r="C168" i="20"/>
  <c r="C160" i="20"/>
  <c r="C152" i="20"/>
  <c r="C144" i="20"/>
  <c r="C136" i="20"/>
  <c r="C128" i="20"/>
  <c r="C120" i="20"/>
  <c r="C112" i="20"/>
  <c r="C104" i="20"/>
  <c r="C96" i="20"/>
  <c r="C88" i="20"/>
  <c r="C80" i="20"/>
  <c r="B72" i="20"/>
  <c r="B64" i="20"/>
  <c r="B56" i="20"/>
  <c r="B48" i="20"/>
  <c r="B40" i="20"/>
  <c r="B32" i="20"/>
  <c r="B24" i="20"/>
  <c r="B16" i="20"/>
  <c r="B8" i="20"/>
  <c r="C485" i="20"/>
  <c r="C477" i="20"/>
  <c r="C469" i="20"/>
  <c r="C460" i="20"/>
  <c r="C452" i="20"/>
  <c r="C447" i="20"/>
  <c r="C436" i="20"/>
  <c r="C431" i="20"/>
  <c r="C420" i="20"/>
  <c r="C415" i="20"/>
  <c r="B397" i="20"/>
  <c r="B392" i="20"/>
  <c r="C382" i="20"/>
  <c r="B378" i="20"/>
  <c r="B370" i="20"/>
  <c r="C363" i="20"/>
  <c r="C357" i="20"/>
  <c r="C348" i="20"/>
  <c r="B343" i="20"/>
  <c r="B339" i="20"/>
  <c r="B331" i="20"/>
  <c r="B325" i="20"/>
  <c r="B315" i="20"/>
  <c r="C311" i="20"/>
  <c r="B301" i="20"/>
  <c r="B293" i="20"/>
  <c r="B285" i="20"/>
  <c r="B277" i="20"/>
  <c r="B269" i="20"/>
  <c r="B261" i="20"/>
  <c r="B253" i="20"/>
  <c r="B245" i="20"/>
  <c r="B237" i="20"/>
  <c r="B229" i="20"/>
  <c r="B221" i="20"/>
  <c r="B213" i="20"/>
  <c r="B205" i="20"/>
  <c r="B197" i="20"/>
  <c r="B189" i="20"/>
  <c r="B181" i="20"/>
  <c r="C171" i="20"/>
  <c r="C163" i="20"/>
  <c r="C155" i="20"/>
  <c r="C147" i="20"/>
  <c r="C139" i="20"/>
  <c r="C131" i="20"/>
  <c r="C123" i="20"/>
  <c r="C115" i="20"/>
  <c r="C107" i="20"/>
  <c r="C99" i="20"/>
  <c r="C91" i="20"/>
  <c r="C83" i="20"/>
  <c r="C75" i="20"/>
  <c r="B70" i="20"/>
  <c r="B62" i="20"/>
  <c r="B54" i="20"/>
  <c r="B46" i="20"/>
  <c r="B38" i="20"/>
  <c r="B30" i="20"/>
  <c r="B22" i="20"/>
  <c r="B14" i="20"/>
  <c r="B6" i="20"/>
  <c r="B485" i="20"/>
  <c r="B481" i="20"/>
  <c r="B477" i="20"/>
  <c r="B473" i="20"/>
  <c r="B469" i="20"/>
  <c r="C465" i="20"/>
  <c r="C457" i="20"/>
  <c r="C448" i="20"/>
  <c r="C443" i="20"/>
  <c r="C432" i="20"/>
  <c r="C427" i="20"/>
  <c r="C416" i="20"/>
  <c r="C411" i="20"/>
  <c r="B395" i="20"/>
  <c r="C385" i="20"/>
  <c r="B373" i="20"/>
  <c r="B366" i="20"/>
  <c r="C356" i="20"/>
  <c r="B348" i="20"/>
  <c r="C335" i="20"/>
  <c r="C327" i="20"/>
  <c r="C320" i="20"/>
  <c r="C304" i="20"/>
  <c r="B296" i="20"/>
  <c r="B288" i="20"/>
  <c r="B280" i="20"/>
  <c r="B272" i="20"/>
  <c r="B264" i="20"/>
  <c r="B256" i="20"/>
  <c r="B248" i="20"/>
  <c r="B240" i="20"/>
  <c r="B232" i="20"/>
  <c r="B224" i="20"/>
  <c r="B216" i="20"/>
  <c r="B208" i="20"/>
  <c r="B200" i="20"/>
  <c r="B192" i="20"/>
  <c r="B184" i="20"/>
  <c r="C174" i="20"/>
  <c r="C165" i="20"/>
  <c r="C157" i="20"/>
  <c r="C149" i="20"/>
  <c r="C141" i="20"/>
  <c r="C133" i="20"/>
  <c r="C125" i="20"/>
  <c r="C117" i="20"/>
  <c r="C109" i="20"/>
  <c r="C101" i="20"/>
  <c r="C93" i="20"/>
  <c r="C85" i="20"/>
  <c r="C77" i="20"/>
  <c r="C69" i="20"/>
  <c r="C61" i="20"/>
  <c r="C53" i="20"/>
  <c r="C45" i="20"/>
  <c r="C37" i="20"/>
  <c r="C29" i="20"/>
  <c r="C21" i="20"/>
  <c r="C13" i="20"/>
  <c r="D5" i="20"/>
  <c r="B3" i="12"/>
  <c r="B3" i="16"/>
  <c r="AK3" i="16" s="1"/>
  <c r="B480" i="20"/>
  <c r="B472" i="20"/>
  <c r="B465" i="20"/>
  <c r="B457" i="20"/>
  <c r="B446" i="20"/>
  <c r="C442" i="20"/>
  <c r="B430" i="20"/>
  <c r="C426" i="20"/>
  <c r="B414" i="20"/>
  <c r="C410" i="20"/>
  <c r="C405" i="20"/>
  <c r="C400" i="20"/>
  <c r="B388" i="20"/>
  <c r="C383" i="20"/>
  <c r="B371" i="20"/>
  <c r="C361" i="20"/>
  <c r="B353" i="20"/>
  <c r="C338" i="20"/>
  <c r="C330" i="20"/>
  <c r="C319" i="20"/>
  <c r="C310" i="20"/>
  <c r="C303" i="20"/>
  <c r="C295" i="20"/>
  <c r="C287" i="20"/>
  <c r="C279" i="20"/>
  <c r="C271" i="20"/>
  <c r="C263" i="20"/>
  <c r="C255" i="20"/>
  <c r="C247" i="20"/>
  <c r="C239" i="20"/>
  <c r="C231" i="20"/>
  <c r="C223" i="20"/>
  <c r="C215" i="20"/>
  <c r="C207" i="20"/>
  <c r="C199" i="20"/>
  <c r="C191" i="20"/>
  <c r="C183" i="20"/>
  <c r="B175" i="20"/>
  <c r="C167" i="20"/>
  <c r="C159" i="20"/>
  <c r="C151" i="20"/>
  <c r="C143" i="20"/>
  <c r="C135" i="20"/>
  <c r="C127" i="20"/>
  <c r="C119" i="20"/>
  <c r="C111" i="20"/>
  <c r="C103" i="20"/>
  <c r="C95" i="20"/>
  <c r="C87" i="20"/>
  <c r="C79" i="20"/>
  <c r="C72" i="20"/>
  <c r="C64" i="20"/>
  <c r="C56" i="20"/>
  <c r="C48" i="20"/>
  <c r="C40" i="20"/>
  <c r="C32" i="20"/>
  <c r="C24" i="20"/>
  <c r="C16" i="20"/>
  <c r="C8" i="20"/>
  <c r="C462" i="20"/>
  <c r="C454" i="20"/>
  <c r="B442" i="20"/>
  <c r="C438" i="20"/>
  <c r="B426" i="20"/>
  <c r="C422" i="20"/>
  <c r="B410" i="20"/>
  <c r="B405" i="20"/>
  <c r="B401" i="20"/>
  <c r="C394" i="20"/>
  <c r="B390" i="20"/>
  <c r="C381" i="20"/>
  <c r="C375" i="20"/>
  <c r="B367" i="20"/>
  <c r="C360" i="20"/>
  <c r="B352" i="20"/>
  <c r="B345" i="20"/>
  <c r="C341" i="20"/>
  <c r="B333" i="20"/>
  <c r="C325" i="20"/>
  <c r="B318" i="20"/>
  <c r="C314" i="20"/>
  <c r="B308" i="20"/>
  <c r="B302" i="20"/>
  <c r="B294" i="20"/>
  <c r="B286" i="20"/>
  <c r="B278" i="20"/>
  <c r="B270" i="20"/>
  <c r="B262" i="20"/>
  <c r="B254" i="20"/>
  <c r="B246" i="20"/>
  <c r="B238" i="20"/>
  <c r="B230" i="20"/>
  <c r="B222" i="20"/>
  <c r="B214" i="20"/>
  <c r="B206" i="20"/>
  <c r="B198" i="20"/>
  <c r="B190" i="20"/>
  <c r="B182" i="20"/>
  <c r="B176" i="20"/>
  <c r="B167" i="20"/>
  <c r="B159" i="20"/>
  <c r="B151" i="20"/>
  <c r="B143" i="20"/>
  <c r="B135" i="20"/>
  <c r="B127" i="20"/>
  <c r="B119" i="20"/>
  <c r="B111" i="20"/>
  <c r="B103" i="20"/>
  <c r="B95" i="20"/>
  <c r="B87" i="20"/>
  <c r="B79" i="20"/>
  <c r="C71" i="20"/>
  <c r="C63" i="20"/>
  <c r="C55" i="20"/>
  <c r="C47" i="20"/>
  <c r="C39" i="20"/>
  <c r="C31" i="20"/>
  <c r="C23" i="20"/>
  <c r="C15" i="20"/>
  <c r="C7" i="20"/>
  <c r="C483" i="20"/>
  <c r="C475" i="20"/>
  <c r="C467" i="20"/>
  <c r="C459" i="20"/>
  <c r="B451" i="20"/>
  <c r="B440" i="20"/>
  <c r="B435" i="20"/>
  <c r="B424" i="20"/>
  <c r="B419" i="20"/>
  <c r="B408" i="20"/>
  <c r="C396" i="20"/>
  <c r="B391" i="20"/>
  <c r="B381" i="20"/>
  <c r="B376" i="20"/>
  <c r="C366" i="20"/>
  <c r="B362" i="20"/>
  <c r="B354" i="20"/>
  <c r="C347" i="20"/>
  <c r="B342" i="20"/>
  <c r="C337" i="20"/>
  <c r="C329" i="20"/>
  <c r="B324" i="20"/>
  <c r="B314" i="20"/>
  <c r="C309" i="20"/>
  <c r="C299" i="20"/>
  <c r="C291" i="20"/>
  <c r="C283" i="20"/>
  <c r="C275" i="20"/>
  <c r="C267" i="20"/>
  <c r="C259" i="20"/>
  <c r="C251" i="20"/>
  <c r="C243" i="20"/>
  <c r="C235" i="20"/>
  <c r="C227" i="20"/>
  <c r="C219" i="20"/>
  <c r="C211" i="20"/>
  <c r="C203" i="20"/>
  <c r="C195" i="20"/>
  <c r="C187" i="20"/>
  <c r="B179" i="20"/>
  <c r="C170" i="20"/>
  <c r="C162" i="20"/>
  <c r="C154" i="20"/>
  <c r="C146" i="20"/>
  <c r="C138" i="20"/>
  <c r="C130" i="20"/>
  <c r="C122" i="20"/>
  <c r="C114" i="20"/>
  <c r="C106" i="20"/>
  <c r="C98" i="20"/>
  <c r="C90" i="20"/>
  <c r="C82" i="20"/>
  <c r="C74" i="20"/>
  <c r="C68" i="20"/>
  <c r="C60" i="20"/>
  <c r="C52" i="20"/>
  <c r="C44" i="20"/>
  <c r="C36" i="20"/>
  <c r="C28" i="20"/>
  <c r="C20" i="20"/>
  <c r="C12" i="20"/>
  <c r="C484" i="20"/>
  <c r="C480" i="20"/>
  <c r="C476" i="20"/>
  <c r="C472" i="20"/>
  <c r="C468" i="20"/>
  <c r="B460" i="20"/>
  <c r="B452" i="20"/>
  <c r="B447" i="20"/>
  <c r="B436" i="20"/>
  <c r="B431" i="20"/>
  <c r="B420" i="20"/>
  <c r="B415" i="20"/>
  <c r="C407" i="20"/>
  <c r="B389" i="20"/>
  <c r="B382" i="20"/>
  <c r="C372" i="20"/>
  <c r="B364" i="20"/>
  <c r="C355" i="20"/>
  <c r="B347" i="20"/>
  <c r="B334" i="20"/>
  <c r="B326" i="20"/>
  <c r="B311" i="20"/>
  <c r="B299" i="20"/>
  <c r="B291" i="20"/>
  <c r="B283" i="20"/>
  <c r="B275" i="20"/>
  <c r="B267" i="20"/>
  <c r="B259" i="20"/>
  <c r="B251" i="20"/>
  <c r="B243" i="20"/>
  <c r="B235" i="20"/>
  <c r="B227" i="20"/>
  <c r="B219" i="20"/>
  <c r="B211" i="20"/>
  <c r="B203" i="20"/>
  <c r="B195" i="20"/>
  <c r="B187" i="20"/>
  <c r="C180" i="20"/>
  <c r="C172" i="20"/>
  <c r="C164" i="20"/>
  <c r="C156" i="20"/>
  <c r="C148" i="20"/>
  <c r="C140" i="20"/>
  <c r="C132" i="20"/>
  <c r="C124" i="20"/>
  <c r="C116" i="20"/>
  <c r="C108" i="20"/>
  <c r="C100" i="20"/>
  <c r="C92" i="20"/>
  <c r="C84" i="20"/>
  <c r="C76" i="20"/>
  <c r="B68" i="20"/>
  <c r="B60" i="20"/>
  <c r="B52" i="20"/>
  <c r="B44" i="20"/>
  <c r="B36" i="20"/>
  <c r="B28" i="20"/>
  <c r="B20" i="20"/>
  <c r="B12" i="20"/>
  <c r="B486" i="20"/>
  <c r="B478" i="20"/>
  <c r="B470" i="20"/>
  <c r="C464" i="20"/>
  <c r="C456" i="20"/>
  <c r="B445" i="20"/>
  <c r="C441" i="20"/>
  <c r="B429" i="20"/>
  <c r="C425" i="20"/>
  <c r="B413" i="20"/>
  <c r="C409" i="20"/>
  <c r="C403" i="20"/>
  <c r="C399" i="20"/>
  <c r="B387" i="20"/>
  <c r="C377" i="20"/>
  <c r="B369" i="20"/>
  <c r="C358" i="20"/>
  <c r="C352" i="20"/>
  <c r="B335" i="20"/>
  <c r="B327" i="20"/>
  <c r="C318" i="20"/>
  <c r="C308" i="20"/>
  <c r="C302" i="20"/>
  <c r="C294" i="20"/>
  <c r="C286" i="20"/>
  <c r="C278" i="20"/>
  <c r="C270" i="20"/>
  <c r="C262" i="20"/>
  <c r="C254" i="20"/>
  <c r="C246" i="20"/>
  <c r="C238" i="20"/>
  <c r="C230" i="20"/>
  <c r="C222" i="20"/>
  <c r="C214" i="20"/>
  <c r="C206" i="20"/>
  <c r="C198" i="20"/>
  <c r="C190" i="20"/>
  <c r="C182" i="20"/>
  <c r="B174" i="20"/>
  <c r="C166" i="20"/>
  <c r="C158" i="20"/>
  <c r="C150" i="20"/>
  <c r="C142" i="20"/>
  <c r="C134" i="20"/>
  <c r="C126" i="20"/>
  <c r="C118" i="20"/>
  <c r="C110" i="20"/>
  <c r="C102" i="20"/>
  <c r="C94" i="20"/>
  <c r="C86" i="20"/>
  <c r="C78" i="20"/>
  <c r="B69" i="20"/>
  <c r="B61" i="20"/>
  <c r="B53" i="20"/>
  <c r="B45" i="20"/>
  <c r="B37" i="20"/>
  <c r="B29" i="20"/>
  <c r="B21" i="20"/>
  <c r="B13" i="20"/>
  <c r="A3" i="12"/>
  <c r="A3" i="16"/>
  <c r="C461" i="20"/>
  <c r="C453" i="20"/>
  <c r="B441" i="20"/>
  <c r="C437" i="20"/>
  <c r="B425" i="20"/>
  <c r="C421" i="20"/>
  <c r="B409" i="20"/>
  <c r="C404" i="20"/>
  <c r="B400" i="20"/>
  <c r="B393" i="20"/>
  <c r="C386" i="20"/>
  <c r="C378" i="20"/>
  <c r="B374" i="20"/>
  <c r="C365" i="20"/>
  <c r="C359" i="20"/>
  <c r="B351" i="20"/>
  <c r="C344" i="20"/>
  <c r="C340" i="20"/>
  <c r="B332" i="20"/>
  <c r="C324" i="20"/>
  <c r="B317" i="20"/>
  <c r="C313" i="20"/>
  <c r="C307" i="20"/>
  <c r="C301" i="20"/>
  <c r="C293" i="20"/>
  <c r="C285" i="20"/>
  <c r="C277" i="20"/>
  <c r="C269" i="20"/>
  <c r="C261" i="20"/>
  <c r="C253" i="20"/>
  <c r="C245" i="20"/>
  <c r="C237" i="20"/>
  <c r="C229" i="20"/>
  <c r="C221" i="20"/>
  <c r="C213" i="20"/>
  <c r="C205" i="20"/>
  <c r="C197" i="20"/>
  <c r="C189" i="20"/>
  <c r="C181" i="20"/>
  <c r="B173" i="20"/>
  <c r="B166" i="20"/>
  <c r="B158" i="20"/>
  <c r="B150" i="20"/>
  <c r="B142" i="20"/>
  <c r="B134" i="20"/>
  <c r="B126" i="20"/>
  <c r="B118" i="20"/>
  <c r="B110" i="20"/>
  <c r="B102" i="20"/>
  <c r="B94" i="20"/>
  <c r="B86" i="20"/>
  <c r="B78" i="20"/>
  <c r="C70" i="20"/>
  <c r="C62" i="20"/>
  <c r="C54" i="20"/>
  <c r="C46" i="20"/>
  <c r="C38" i="20"/>
  <c r="C30" i="20"/>
  <c r="C22" i="20"/>
  <c r="C14" i="20"/>
  <c r="C6" i="20"/>
  <c r="C481" i="20"/>
  <c r="C473" i="20"/>
  <c r="B462" i="20"/>
  <c r="B454" i="20"/>
  <c r="C450" i="20"/>
  <c r="B438" i="20"/>
  <c r="C434" i="20"/>
  <c r="B422" i="20"/>
  <c r="C418" i="20"/>
  <c r="B404" i="20"/>
  <c r="C395" i="20"/>
  <c r="C389" i="20"/>
  <c r="C380" i="20"/>
  <c r="B375" i="20"/>
  <c r="B365" i="20"/>
  <c r="B360" i="20"/>
  <c r="C350" i="20"/>
  <c r="B346" i="20"/>
  <c r="B341" i="20"/>
  <c r="C336" i="20"/>
  <c r="C328" i="20"/>
  <c r="C323" i="20"/>
  <c r="B313" i="20"/>
  <c r="B307" i="20"/>
  <c r="C298" i="20"/>
  <c r="C290" i="20"/>
  <c r="C282" i="20"/>
  <c r="C274" i="20"/>
  <c r="C266" i="20"/>
  <c r="C258" i="20"/>
  <c r="C250" i="20"/>
  <c r="C242" i="20"/>
  <c r="C234" i="20"/>
  <c r="C226" i="20"/>
  <c r="C218" i="20"/>
  <c r="C210" i="20"/>
  <c r="C202" i="20"/>
  <c r="C194" i="20"/>
  <c r="C186" i="20"/>
  <c r="B178" i="20"/>
  <c r="B169" i="20"/>
  <c r="B161" i="20"/>
  <c r="B153" i="20"/>
  <c r="B145" i="20"/>
  <c r="B137" i="20"/>
  <c r="B129" i="20"/>
  <c r="B121" i="20"/>
  <c r="B113" i="20"/>
  <c r="B105" i="20"/>
  <c r="B97" i="20"/>
  <c r="B89" i="20"/>
  <c r="B81" i="20"/>
  <c r="B73" i="20"/>
  <c r="B65" i="20"/>
  <c r="B57" i="20"/>
  <c r="B49" i="20"/>
  <c r="B41" i="20"/>
  <c r="B33" i="20"/>
  <c r="B25" i="20"/>
  <c r="B17" i="20"/>
  <c r="B9" i="20"/>
  <c r="B487" i="20"/>
  <c r="B483" i="20"/>
  <c r="B479" i="20"/>
  <c r="B475" i="20"/>
  <c r="B471" i="20"/>
  <c r="B467" i="20"/>
  <c r="B459" i="20"/>
  <c r="B450" i="20"/>
  <c r="C446" i="20"/>
  <c r="B434" i="20"/>
  <c r="C430" i="20"/>
  <c r="B418" i="20"/>
  <c r="C414" i="20"/>
  <c r="B398" i="20"/>
  <c r="C388" i="20"/>
  <c r="B380" i="20"/>
  <c r="C371" i="20"/>
  <c r="B363" i="20"/>
  <c r="C353" i="20"/>
  <c r="B337" i="20"/>
  <c r="B329" i="20"/>
  <c r="B323" i="20"/>
  <c r="B309" i="20"/>
  <c r="B298" i="20"/>
  <c r="B290" i="20"/>
  <c r="B282" i="20"/>
  <c r="B274" i="20"/>
  <c r="B266" i="20"/>
  <c r="B258" i="20"/>
  <c r="B250" i="20"/>
  <c r="B242" i="20"/>
  <c r="B234" i="20"/>
  <c r="B226" i="20"/>
  <c r="B218" i="20"/>
  <c r="B210" i="20"/>
  <c r="B202" i="20"/>
  <c r="B194" i="20"/>
  <c r="B186" i="20"/>
  <c r="B177" i="20"/>
  <c r="B171" i="20"/>
  <c r="B163" i="20"/>
  <c r="B155" i="20"/>
  <c r="B147" i="20"/>
  <c r="B139" i="20"/>
  <c r="B131" i="20"/>
  <c r="B123" i="20"/>
  <c r="B115" i="20"/>
  <c r="B107" i="20"/>
  <c r="B99" i="20"/>
  <c r="B91" i="20"/>
  <c r="B83" i="20"/>
  <c r="B75" i="20"/>
  <c r="C67" i="20"/>
  <c r="C59" i="20"/>
  <c r="C51" i="20"/>
  <c r="C43" i="20"/>
  <c r="C35" i="20"/>
  <c r="C27" i="20"/>
  <c r="C19" i="20"/>
  <c r="C11" i="20"/>
  <c r="B484" i="20"/>
  <c r="B476" i="20"/>
  <c r="B468" i="20"/>
  <c r="C463" i="20"/>
  <c r="C455" i="20"/>
  <c r="C444" i="20"/>
  <c r="C439" i="20"/>
  <c r="C428" i="20"/>
  <c r="C423" i="20"/>
  <c r="C412" i="20"/>
  <c r="B407" i="20"/>
  <c r="C402" i="20"/>
  <c r="C393" i="20"/>
  <c r="B385" i="20"/>
  <c r="C374" i="20"/>
  <c r="C368" i="20"/>
  <c r="B356" i="20"/>
  <c r="C351" i="20"/>
  <c r="C333" i="20"/>
  <c r="B321" i="20"/>
  <c r="C317" i="20"/>
  <c r="B306" i="20"/>
  <c r="C300" i="20"/>
  <c r="C292" i="20"/>
  <c r="C284" i="20"/>
  <c r="C276" i="20"/>
  <c r="C268" i="20"/>
  <c r="C260" i="20"/>
  <c r="C252" i="20"/>
  <c r="C244" i="20"/>
  <c r="C236" i="20"/>
  <c r="C228" i="20"/>
  <c r="C220" i="20"/>
  <c r="C212" i="20"/>
  <c r="C204" i="20"/>
  <c r="C196" i="20"/>
  <c r="C188" i="20"/>
  <c r="B180" i="20"/>
  <c r="C173" i="20"/>
  <c r="B165" i="20"/>
  <c r="B157" i="20"/>
  <c r="B149" i="20"/>
  <c r="B141" i="20"/>
  <c r="B133" i="20"/>
  <c r="B125" i="20"/>
  <c r="B117" i="20"/>
  <c r="B109" i="20"/>
  <c r="B101" i="20"/>
  <c r="B93" i="20"/>
  <c r="B85" i="20"/>
  <c r="B77" i="20"/>
  <c r="B67" i="20"/>
  <c r="B59" i="20"/>
  <c r="B51" i="20"/>
  <c r="B43" i="20"/>
  <c r="B35" i="20"/>
  <c r="B27" i="20"/>
  <c r="B19" i="20"/>
  <c r="B11" i="20"/>
  <c r="B464" i="20"/>
  <c r="N5" i="20"/>
  <c r="J6" i="20"/>
  <c r="J7" i="20" s="1"/>
  <c r="J8" i="20" s="1"/>
  <c r="J9" i="20" l="1"/>
  <c r="J10" i="20" s="1"/>
  <c r="J11" i="20" s="1"/>
  <c r="K3" i="22"/>
  <c r="K4" i="22" s="1"/>
  <c r="A115" i="12"/>
  <c r="A115" i="16"/>
  <c r="Q117" i="20"/>
  <c r="A147" i="12"/>
  <c r="A147" i="16"/>
  <c r="Q149" i="20"/>
  <c r="D212" i="20"/>
  <c r="B210" i="12"/>
  <c r="B210" i="16"/>
  <c r="AK210" i="16" s="1"/>
  <c r="G212" i="20"/>
  <c r="E212" i="20"/>
  <c r="F212" i="20"/>
  <c r="A304" i="12"/>
  <c r="A304" i="16"/>
  <c r="Q306" i="20"/>
  <c r="Q27" i="20"/>
  <c r="A25" i="12"/>
  <c r="A25" i="16"/>
  <c r="A57" i="12"/>
  <c r="A57" i="16"/>
  <c r="Q59" i="20"/>
  <c r="A91" i="12"/>
  <c r="A91" i="16"/>
  <c r="Q93" i="20"/>
  <c r="A123" i="12"/>
  <c r="A123" i="16"/>
  <c r="Q125" i="20"/>
  <c r="A155" i="12"/>
  <c r="A155" i="16"/>
  <c r="Q157" i="20"/>
  <c r="D188" i="20"/>
  <c r="B186" i="12"/>
  <c r="B186" i="16"/>
  <c r="AK186" i="16" s="1"/>
  <c r="G188" i="20"/>
  <c r="E188" i="20"/>
  <c r="F188" i="20"/>
  <c r="D220" i="20"/>
  <c r="B218" i="12"/>
  <c r="B218" i="16"/>
  <c r="AK218" i="16" s="1"/>
  <c r="G220" i="20"/>
  <c r="E220" i="20"/>
  <c r="F220" i="20"/>
  <c r="D252" i="20"/>
  <c r="B250" i="12"/>
  <c r="B250" i="16"/>
  <c r="AK250" i="16" s="1"/>
  <c r="G252" i="20"/>
  <c r="E252" i="20"/>
  <c r="F252" i="20"/>
  <c r="D284" i="20"/>
  <c r="B282" i="12"/>
  <c r="B282" i="16"/>
  <c r="AK282" i="16" s="1"/>
  <c r="G284" i="20"/>
  <c r="E284" i="20"/>
  <c r="F284" i="20"/>
  <c r="B315" i="12"/>
  <c r="B315" i="16"/>
  <c r="AK315" i="16" s="1"/>
  <c r="G317" i="20"/>
  <c r="E317" i="20"/>
  <c r="F317" i="20"/>
  <c r="D317" i="20"/>
  <c r="A354" i="12"/>
  <c r="Q356" i="20"/>
  <c r="B391" i="12"/>
  <c r="E393" i="20"/>
  <c r="D393" i="20"/>
  <c r="G393" i="20"/>
  <c r="F393" i="20"/>
  <c r="E423" i="20"/>
  <c r="B421" i="12"/>
  <c r="G423" i="20"/>
  <c r="D423" i="20"/>
  <c r="F423" i="20"/>
  <c r="G455" i="20"/>
  <c r="B453" i="12"/>
  <c r="F455" i="20"/>
  <c r="D455" i="20"/>
  <c r="E455" i="20"/>
  <c r="D35" i="20"/>
  <c r="B33" i="12"/>
  <c r="B33" i="16"/>
  <c r="AK33" i="16" s="1"/>
  <c r="F35" i="20"/>
  <c r="E35" i="20"/>
  <c r="G35" i="20"/>
  <c r="D67" i="20"/>
  <c r="B65" i="12"/>
  <c r="B65" i="16"/>
  <c r="AK65" i="16" s="1"/>
  <c r="F67" i="20"/>
  <c r="E67" i="20"/>
  <c r="G67" i="20"/>
  <c r="A97" i="12"/>
  <c r="A97" i="16"/>
  <c r="Q99" i="20"/>
  <c r="A129" i="12"/>
  <c r="A129" i="16"/>
  <c r="Q131" i="20"/>
  <c r="A161" i="12"/>
  <c r="A161" i="16"/>
  <c r="Q163" i="20"/>
  <c r="A192" i="12"/>
  <c r="A192" i="16"/>
  <c r="Q194" i="20"/>
  <c r="A224" i="12"/>
  <c r="A224" i="16"/>
  <c r="Q226" i="20"/>
  <c r="A256" i="12"/>
  <c r="A256" i="16"/>
  <c r="Q258" i="20"/>
  <c r="A288" i="12"/>
  <c r="A288" i="16"/>
  <c r="Q290" i="20"/>
  <c r="A327" i="12"/>
  <c r="A327" i="16"/>
  <c r="Q329" i="20"/>
  <c r="D371" i="20"/>
  <c r="B369" i="12"/>
  <c r="G371" i="20"/>
  <c r="F371" i="20"/>
  <c r="E371" i="20"/>
  <c r="G414" i="20"/>
  <c r="B412" i="12"/>
  <c r="E414" i="20"/>
  <c r="D414" i="20"/>
  <c r="F414" i="20"/>
  <c r="G446" i="20"/>
  <c r="B444" i="12"/>
  <c r="E446" i="20"/>
  <c r="D446" i="20"/>
  <c r="F446" i="20"/>
  <c r="A469" i="12"/>
  <c r="A31" i="12"/>
  <c r="A31" i="16"/>
  <c r="Q33" i="20"/>
  <c r="A63" i="12"/>
  <c r="A63" i="16"/>
  <c r="Q65" i="20"/>
  <c r="A95" i="12"/>
  <c r="A95" i="16"/>
  <c r="Q97" i="20"/>
  <c r="A127" i="12"/>
  <c r="A127" i="16"/>
  <c r="Q129" i="20"/>
  <c r="A159" i="12"/>
  <c r="A159" i="16"/>
  <c r="Q161" i="20"/>
  <c r="D194" i="20"/>
  <c r="B192" i="12"/>
  <c r="B192" i="16"/>
  <c r="AK192" i="16" s="1"/>
  <c r="E194" i="20"/>
  <c r="F194" i="20"/>
  <c r="G194" i="20"/>
  <c r="D226" i="20"/>
  <c r="B224" i="12"/>
  <c r="B224" i="16"/>
  <c r="AK224" i="16" s="1"/>
  <c r="E226" i="20"/>
  <c r="F226" i="20"/>
  <c r="G226" i="20"/>
  <c r="D258" i="20"/>
  <c r="B256" i="12"/>
  <c r="B256" i="16"/>
  <c r="AK256" i="16" s="1"/>
  <c r="E258" i="20"/>
  <c r="F258" i="20"/>
  <c r="G258" i="20"/>
  <c r="D290" i="20"/>
  <c r="B288" i="12"/>
  <c r="B288" i="16"/>
  <c r="AK288" i="16" s="1"/>
  <c r="E290" i="20"/>
  <c r="F290" i="20"/>
  <c r="G290" i="20"/>
  <c r="D323" i="20"/>
  <c r="B321" i="12"/>
  <c r="B321" i="16"/>
  <c r="AK321" i="16" s="1"/>
  <c r="E323" i="20"/>
  <c r="G323" i="20"/>
  <c r="F323" i="20"/>
  <c r="A344" i="12"/>
  <c r="Q346" i="20"/>
  <c r="A373" i="12"/>
  <c r="Q375" i="20"/>
  <c r="A402" i="12"/>
  <c r="Q404" i="20"/>
  <c r="A436" i="12"/>
  <c r="Q438" i="20"/>
  <c r="G473" i="20"/>
  <c r="B471" i="12"/>
  <c r="D473" i="20"/>
  <c r="F473" i="20"/>
  <c r="E473" i="20"/>
  <c r="F22" i="20"/>
  <c r="B20" i="12"/>
  <c r="B20" i="16"/>
  <c r="AK20" i="16" s="1"/>
  <c r="G22" i="20"/>
  <c r="E22" i="20"/>
  <c r="D22" i="20"/>
  <c r="F54" i="20"/>
  <c r="B52" i="12"/>
  <c r="B52" i="16"/>
  <c r="AK52" i="16" s="1"/>
  <c r="G54" i="20"/>
  <c r="E54" i="20"/>
  <c r="D54" i="20"/>
  <c r="A84" i="12"/>
  <c r="A84" i="16"/>
  <c r="Q86" i="20"/>
  <c r="A116" i="12"/>
  <c r="A116" i="16"/>
  <c r="Q118" i="20"/>
  <c r="A148" i="12"/>
  <c r="A148" i="16"/>
  <c r="Q150" i="20"/>
  <c r="F181" i="20"/>
  <c r="B179" i="12"/>
  <c r="B179" i="16"/>
  <c r="AK179" i="16" s="1"/>
  <c r="G181" i="20"/>
  <c r="E181" i="20"/>
  <c r="D181" i="20"/>
  <c r="F213" i="20"/>
  <c r="B211" i="12"/>
  <c r="B211" i="16"/>
  <c r="AK211" i="16" s="1"/>
  <c r="G213" i="20"/>
  <c r="E213" i="20"/>
  <c r="D213" i="20"/>
  <c r="F245" i="20"/>
  <c r="B243" i="12"/>
  <c r="B243" i="16"/>
  <c r="AK243" i="16" s="1"/>
  <c r="G245" i="20"/>
  <c r="E245" i="20"/>
  <c r="D245" i="20"/>
  <c r="F277" i="20"/>
  <c r="B275" i="12"/>
  <c r="B275" i="16"/>
  <c r="AK275" i="16" s="1"/>
  <c r="G277" i="20"/>
  <c r="E277" i="20"/>
  <c r="D277" i="20"/>
  <c r="D307" i="20"/>
  <c r="B305" i="12"/>
  <c r="B305" i="16"/>
  <c r="AK305" i="16" s="1"/>
  <c r="G307" i="20"/>
  <c r="F307" i="20"/>
  <c r="E307" i="20"/>
  <c r="A330" i="12"/>
  <c r="A330" i="16"/>
  <c r="Q332" i="20"/>
  <c r="D359" i="20"/>
  <c r="B357" i="12"/>
  <c r="G359" i="20"/>
  <c r="F359" i="20"/>
  <c r="E359" i="20"/>
  <c r="B384" i="12"/>
  <c r="G386" i="20"/>
  <c r="F386" i="20"/>
  <c r="E386" i="20"/>
  <c r="D386" i="20"/>
  <c r="A407" i="12"/>
  <c r="Q409" i="20"/>
  <c r="A439" i="12"/>
  <c r="Q441" i="20"/>
  <c r="A27" i="12"/>
  <c r="A27" i="16"/>
  <c r="Q29" i="20"/>
  <c r="A59" i="12"/>
  <c r="A59" i="16"/>
  <c r="Q61" i="20"/>
  <c r="G94" i="20"/>
  <c r="B92" i="12"/>
  <c r="B92" i="16"/>
  <c r="AK92" i="16" s="1"/>
  <c r="E94" i="20"/>
  <c r="D94" i="20"/>
  <c r="F94" i="20"/>
  <c r="G126" i="20"/>
  <c r="B124" i="12"/>
  <c r="B124" i="16"/>
  <c r="AK124" i="16" s="1"/>
  <c r="E126" i="20"/>
  <c r="D126" i="20"/>
  <c r="F126" i="20"/>
  <c r="G158" i="20"/>
  <c r="B156" i="12"/>
  <c r="B156" i="16"/>
  <c r="AK156" i="16" s="1"/>
  <c r="E158" i="20"/>
  <c r="D158" i="20"/>
  <c r="F158" i="20"/>
  <c r="D190" i="20"/>
  <c r="B188" i="12"/>
  <c r="B188" i="16"/>
  <c r="AK188" i="16" s="1"/>
  <c r="F190" i="20"/>
  <c r="E190" i="20"/>
  <c r="G190" i="20"/>
  <c r="D222" i="20"/>
  <c r="B220" i="12"/>
  <c r="B220" i="16"/>
  <c r="AK220" i="16" s="1"/>
  <c r="F222" i="20"/>
  <c r="E222" i="20"/>
  <c r="G222" i="20"/>
  <c r="D254" i="20"/>
  <c r="B252" i="12"/>
  <c r="B252" i="16"/>
  <c r="AK252" i="16" s="1"/>
  <c r="F254" i="20"/>
  <c r="E254" i="20"/>
  <c r="G254" i="20"/>
  <c r="D286" i="20"/>
  <c r="B284" i="12"/>
  <c r="B284" i="16"/>
  <c r="AK284" i="16" s="1"/>
  <c r="F286" i="20"/>
  <c r="E286" i="20"/>
  <c r="G286" i="20"/>
  <c r="B316" i="12"/>
  <c r="B316" i="16"/>
  <c r="AK316" i="16" s="1"/>
  <c r="G318" i="20"/>
  <c r="E318" i="20"/>
  <c r="F318" i="20"/>
  <c r="D318" i="20"/>
  <c r="B356" i="12"/>
  <c r="G358" i="20"/>
  <c r="F358" i="20"/>
  <c r="E358" i="20"/>
  <c r="D358" i="20"/>
  <c r="D399" i="20"/>
  <c r="B397" i="12"/>
  <c r="G399" i="20"/>
  <c r="F399" i="20"/>
  <c r="E399" i="20"/>
  <c r="E425" i="20"/>
  <c r="B423" i="12"/>
  <c r="F425" i="20"/>
  <c r="D425" i="20"/>
  <c r="G425" i="20"/>
  <c r="G456" i="20"/>
  <c r="B454" i="12"/>
  <c r="F456" i="20"/>
  <c r="E456" i="20"/>
  <c r="D456" i="20"/>
  <c r="A34" i="12"/>
  <c r="A34" i="16"/>
  <c r="Q36" i="20"/>
  <c r="A66" i="12"/>
  <c r="A66" i="16"/>
  <c r="Q68" i="20"/>
  <c r="G100" i="20"/>
  <c r="B98" i="12"/>
  <c r="B98" i="16"/>
  <c r="AK98" i="16" s="1"/>
  <c r="E100" i="20"/>
  <c r="D100" i="20"/>
  <c r="F100" i="20"/>
  <c r="G132" i="20"/>
  <c r="B130" i="12"/>
  <c r="B130" i="16"/>
  <c r="AK130" i="16" s="1"/>
  <c r="E132" i="20"/>
  <c r="D132" i="20"/>
  <c r="F132" i="20"/>
  <c r="G164" i="20"/>
  <c r="B162" i="12"/>
  <c r="B162" i="16"/>
  <c r="AK162" i="16" s="1"/>
  <c r="E164" i="20"/>
  <c r="D164" i="20"/>
  <c r="F164" i="20"/>
  <c r="A193" i="12"/>
  <c r="A193" i="16"/>
  <c r="Q195" i="20"/>
  <c r="A225" i="12"/>
  <c r="A225" i="16"/>
  <c r="Q227" i="20"/>
  <c r="A257" i="12"/>
  <c r="A257" i="16"/>
  <c r="Q259" i="20"/>
  <c r="A289" i="12"/>
  <c r="A289" i="16"/>
  <c r="Q291" i="20"/>
  <c r="A332" i="12"/>
  <c r="A332" i="16"/>
  <c r="Q334" i="20"/>
  <c r="F372" i="20"/>
  <c r="B370" i="12"/>
  <c r="E372" i="20"/>
  <c r="D372" i="20"/>
  <c r="G372" i="20"/>
  <c r="A413" i="12"/>
  <c r="Q415" i="20"/>
  <c r="A445" i="12"/>
  <c r="Q447" i="20"/>
  <c r="G472" i="20"/>
  <c r="B470" i="12"/>
  <c r="E472" i="20"/>
  <c r="D472" i="20"/>
  <c r="F472" i="20"/>
  <c r="F12" i="20"/>
  <c r="B10" i="12"/>
  <c r="B10" i="16"/>
  <c r="AK10" i="16" s="1"/>
  <c r="D12" i="20"/>
  <c r="E12" i="20"/>
  <c r="G12" i="20"/>
  <c r="F44" i="20"/>
  <c r="B42" i="12"/>
  <c r="B42" i="16"/>
  <c r="AK42" i="16" s="1"/>
  <c r="D44" i="20"/>
  <c r="G44" i="20"/>
  <c r="E44" i="20"/>
  <c r="G74" i="20"/>
  <c r="B72" i="12"/>
  <c r="B72" i="16"/>
  <c r="AK72" i="16" s="1"/>
  <c r="D74" i="20"/>
  <c r="E74" i="20"/>
  <c r="F74" i="20"/>
  <c r="G106" i="20"/>
  <c r="B104" i="12"/>
  <c r="B104" i="16"/>
  <c r="AK104" i="16" s="1"/>
  <c r="D106" i="20"/>
  <c r="E106" i="20"/>
  <c r="F106" i="20"/>
  <c r="G138" i="20"/>
  <c r="B136" i="12"/>
  <c r="B136" i="16"/>
  <c r="AK136" i="16" s="1"/>
  <c r="D138" i="20"/>
  <c r="E138" i="20"/>
  <c r="F138" i="20"/>
  <c r="D170" i="20"/>
  <c r="B168" i="12"/>
  <c r="B168" i="16"/>
  <c r="AK168" i="16" s="1"/>
  <c r="E170" i="20"/>
  <c r="F170" i="20"/>
  <c r="G170" i="20"/>
  <c r="B201" i="12"/>
  <c r="B201" i="16"/>
  <c r="AK201" i="16" s="1"/>
  <c r="D203" i="20"/>
  <c r="F203" i="20"/>
  <c r="G203" i="20"/>
  <c r="E203" i="20"/>
  <c r="B233" i="12"/>
  <c r="B233" i="16"/>
  <c r="AK233" i="16" s="1"/>
  <c r="D235" i="20"/>
  <c r="F235" i="20"/>
  <c r="G235" i="20"/>
  <c r="E235" i="20"/>
  <c r="B265" i="12"/>
  <c r="B265" i="16"/>
  <c r="AK265" i="16" s="1"/>
  <c r="D267" i="20"/>
  <c r="F267" i="20"/>
  <c r="G267" i="20"/>
  <c r="E267" i="20"/>
  <c r="B297" i="12"/>
  <c r="B297" i="16"/>
  <c r="AK297" i="16" s="1"/>
  <c r="D299" i="20"/>
  <c r="F299" i="20"/>
  <c r="G299" i="20"/>
  <c r="E299" i="20"/>
  <c r="B327" i="12"/>
  <c r="B327" i="16"/>
  <c r="AK327" i="16" s="1"/>
  <c r="F329" i="20"/>
  <c r="E329" i="20"/>
  <c r="D329" i="20"/>
  <c r="G329" i="20"/>
  <c r="A352" i="12"/>
  <c r="Q354" i="20"/>
  <c r="A379" i="12"/>
  <c r="Q381" i="20"/>
  <c r="A417" i="12"/>
  <c r="Q419" i="20"/>
  <c r="A449" i="12"/>
  <c r="Q451" i="20"/>
  <c r="G483" i="20"/>
  <c r="D483" i="20"/>
  <c r="E483" i="20"/>
  <c r="F483" i="20"/>
  <c r="D31" i="20"/>
  <c r="B29" i="12"/>
  <c r="B29" i="16"/>
  <c r="AK29" i="16" s="1"/>
  <c r="G31" i="20"/>
  <c r="F31" i="20"/>
  <c r="E31" i="20"/>
  <c r="D63" i="20"/>
  <c r="B61" i="12"/>
  <c r="B61" i="16"/>
  <c r="AK61" i="16" s="1"/>
  <c r="G63" i="20"/>
  <c r="F63" i="20"/>
  <c r="E63" i="20"/>
  <c r="A93" i="12"/>
  <c r="A93" i="16"/>
  <c r="Q95" i="20"/>
  <c r="A125" i="12"/>
  <c r="A125" i="16"/>
  <c r="Q127" i="20"/>
  <c r="A157" i="12"/>
  <c r="A157" i="16"/>
  <c r="Q159" i="20"/>
  <c r="A188" i="12"/>
  <c r="A188" i="16"/>
  <c r="Q190" i="20"/>
  <c r="A220" i="12"/>
  <c r="A220" i="16"/>
  <c r="Q222" i="20"/>
  <c r="A252" i="12"/>
  <c r="A252" i="16"/>
  <c r="Q254" i="20"/>
  <c r="A284" i="12"/>
  <c r="A284" i="16"/>
  <c r="Q286" i="20"/>
  <c r="B312" i="12"/>
  <c r="B312" i="16"/>
  <c r="AK312" i="16" s="1"/>
  <c r="G314" i="20"/>
  <c r="E314" i="20"/>
  <c r="F314" i="20"/>
  <c r="D314" i="20"/>
  <c r="D341" i="20"/>
  <c r="B339" i="12"/>
  <c r="B339" i="16"/>
  <c r="AK339" i="16" s="1"/>
  <c r="F341" i="20"/>
  <c r="E341" i="20"/>
  <c r="G341" i="20"/>
  <c r="A365" i="12"/>
  <c r="Q367" i="20"/>
  <c r="B392" i="12"/>
  <c r="G394" i="20"/>
  <c r="F394" i="20"/>
  <c r="E394" i="20"/>
  <c r="D394" i="20"/>
  <c r="G422" i="20"/>
  <c r="B420" i="12"/>
  <c r="F422" i="20"/>
  <c r="E422" i="20"/>
  <c r="D422" i="20"/>
  <c r="G454" i="20"/>
  <c r="B452" i="12"/>
  <c r="F454" i="20"/>
  <c r="E454" i="20"/>
  <c r="D454" i="20"/>
  <c r="F24" i="20"/>
  <c r="B22" i="12"/>
  <c r="B22" i="16"/>
  <c r="AK22" i="16" s="1"/>
  <c r="D24" i="20"/>
  <c r="G24" i="20"/>
  <c r="E24" i="20"/>
  <c r="F56" i="20"/>
  <c r="B54" i="12"/>
  <c r="B54" i="16"/>
  <c r="AK54" i="16" s="1"/>
  <c r="D56" i="20"/>
  <c r="E56" i="20"/>
  <c r="G56" i="20"/>
  <c r="G87" i="20"/>
  <c r="B85" i="12"/>
  <c r="B85" i="16"/>
  <c r="AK85" i="16" s="1"/>
  <c r="F87" i="20"/>
  <c r="E87" i="20"/>
  <c r="D87" i="20"/>
  <c r="G119" i="20"/>
  <c r="B117" i="12"/>
  <c r="B117" i="16"/>
  <c r="AK117" i="16" s="1"/>
  <c r="F119" i="20"/>
  <c r="E119" i="20"/>
  <c r="D119" i="20"/>
  <c r="G151" i="20"/>
  <c r="B149" i="12"/>
  <c r="B149" i="16"/>
  <c r="AK149" i="16" s="1"/>
  <c r="F151" i="20"/>
  <c r="E151" i="20"/>
  <c r="D151" i="20"/>
  <c r="B181" i="12"/>
  <c r="B181" i="16"/>
  <c r="AK181" i="16" s="1"/>
  <c r="G183" i="20"/>
  <c r="E183" i="20"/>
  <c r="D183" i="20"/>
  <c r="F183" i="20"/>
  <c r="B213" i="12"/>
  <c r="B213" i="16"/>
  <c r="AK213" i="16" s="1"/>
  <c r="G215" i="20"/>
  <c r="E215" i="20"/>
  <c r="D215" i="20"/>
  <c r="F215" i="20"/>
  <c r="B245" i="12"/>
  <c r="B245" i="16"/>
  <c r="AK245" i="16" s="1"/>
  <c r="G247" i="20"/>
  <c r="E247" i="20"/>
  <c r="D247" i="20"/>
  <c r="F247" i="20"/>
  <c r="B277" i="12"/>
  <c r="B277" i="16"/>
  <c r="AK277" i="16" s="1"/>
  <c r="G279" i="20"/>
  <c r="E279" i="20"/>
  <c r="D279" i="20"/>
  <c r="F279" i="20"/>
  <c r="B308" i="12"/>
  <c r="B308" i="16"/>
  <c r="AK308" i="16" s="1"/>
  <c r="E310" i="20"/>
  <c r="G310" i="20"/>
  <c r="F310" i="20"/>
  <c r="D310" i="20"/>
  <c r="A351" i="12"/>
  <c r="Q353" i="20"/>
  <c r="A386" i="12"/>
  <c r="Q388" i="20"/>
  <c r="A412" i="12"/>
  <c r="Q414" i="20"/>
  <c r="A444" i="12"/>
  <c r="Q446" i="20"/>
  <c r="D37" i="20"/>
  <c r="B35" i="12"/>
  <c r="B35" i="16"/>
  <c r="AK35" i="16" s="1"/>
  <c r="E37" i="20"/>
  <c r="G37" i="20"/>
  <c r="F37" i="20"/>
  <c r="D69" i="20"/>
  <c r="B67" i="12"/>
  <c r="B67" i="16"/>
  <c r="AK67" i="16" s="1"/>
  <c r="G69" i="20"/>
  <c r="E69" i="20"/>
  <c r="F69" i="20"/>
  <c r="G101" i="20"/>
  <c r="B99" i="12"/>
  <c r="B99" i="16"/>
  <c r="AK99" i="16" s="1"/>
  <c r="F101" i="20"/>
  <c r="E101" i="20"/>
  <c r="D101" i="20"/>
  <c r="G133" i="20"/>
  <c r="B131" i="12"/>
  <c r="B131" i="16"/>
  <c r="AK131" i="16" s="1"/>
  <c r="F133" i="20"/>
  <c r="E133" i="20"/>
  <c r="D133" i="20"/>
  <c r="G165" i="20"/>
  <c r="B163" i="12"/>
  <c r="B163" i="16"/>
  <c r="AK163" i="16" s="1"/>
  <c r="F165" i="20"/>
  <c r="E165" i="20"/>
  <c r="D165" i="20"/>
  <c r="A198" i="12"/>
  <c r="A198" i="16"/>
  <c r="Q200" i="20"/>
  <c r="A230" i="12"/>
  <c r="A230" i="16"/>
  <c r="Q232" i="20"/>
  <c r="A262" i="12"/>
  <c r="A262" i="16"/>
  <c r="Q264" i="20"/>
  <c r="A294" i="12"/>
  <c r="A294" i="16"/>
  <c r="Q296" i="20"/>
  <c r="D335" i="20"/>
  <c r="B333" i="12"/>
  <c r="B333" i="16"/>
  <c r="AK333" i="16" s="1"/>
  <c r="F335" i="20"/>
  <c r="E335" i="20"/>
  <c r="G335" i="20"/>
  <c r="A371" i="12"/>
  <c r="Q373" i="20"/>
  <c r="G416" i="20"/>
  <c r="B414" i="12"/>
  <c r="E416" i="20"/>
  <c r="D416" i="20"/>
  <c r="F416" i="20"/>
  <c r="G448" i="20"/>
  <c r="B446" i="12"/>
  <c r="E448" i="20"/>
  <c r="D448" i="20"/>
  <c r="F448" i="20"/>
  <c r="A471" i="12"/>
  <c r="A4" i="12"/>
  <c r="A4" i="16"/>
  <c r="Q6" i="20"/>
  <c r="P6" i="20" s="1"/>
  <c r="A36" i="12"/>
  <c r="A36" i="16"/>
  <c r="Q38" i="20"/>
  <c r="A68" i="12"/>
  <c r="A68" i="16"/>
  <c r="Q70" i="20"/>
  <c r="G99" i="20"/>
  <c r="B97" i="12"/>
  <c r="B97" i="16"/>
  <c r="AK97" i="16" s="1"/>
  <c r="F99" i="20"/>
  <c r="E99" i="20"/>
  <c r="D99" i="20"/>
  <c r="G131" i="20"/>
  <c r="B129" i="12"/>
  <c r="B129" i="16"/>
  <c r="AK129" i="16" s="1"/>
  <c r="F131" i="20"/>
  <c r="E131" i="20"/>
  <c r="D131" i="20"/>
  <c r="G163" i="20"/>
  <c r="B161" i="12"/>
  <c r="B161" i="16"/>
  <c r="AK161" i="16" s="1"/>
  <c r="F163" i="20"/>
  <c r="E163" i="20"/>
  <c r="D163" i="20"/>
  <c r="A195" i="12"/>
  <c r="A195" i="16"/>
  <c r="Q197" i="20"/>
  <c r="A227" i="12"/>
  <c r="A227" i="16"/>
  <c r="Q229" i="20"/>
  <c r="A259" i="12"/>
  <c r="A259" i="16"/>
  <c r="Q261" i="20"/>
  <c r="A291" i="12"/>
  <c r="A291" i="16"/>
  <c r="Q293" i="20"/>
  <c r="A323" i="12"/>
  <c r="A323" i="16"/>
  <c r="Q325" i="20"/>
  <c r="F348" i="20"/>
  <c r="B346" i="12"/>
  <c r="D348" i="20"/>
  <c r="G348" i="20"/>
  <c r="E348" i="20"/>
  <c r="A376" i="12"/>
  <c r="Q378" i="20"/>
  <c r="E415" i="20"/>
  <c r="B413" i="12"/>
  <c r="G415" i="20"/>
  <c r="D415" i="20"/>
  <c r="F415" i="20"/>
  <c r="E447" i="20"/>
  <c r="B445" i="12"/>
  <c r="G447" i="20"/>
  <c r="D447" i="20"/>
  <c r="F447" i="20"/>
  <c r="G477" i="20"/>
  <c r="D477" i="20"/>
  <c r="F477" i="20"/>
  <c r="E477" i="20"/>
  <c r="A22" i="12"/>
  <c r="A22" i="16"/>
  <c r="Q24" i="20"/>
  <c r="A54" i="12"/>
  <c r="A54" i="16"/>
  <c r="Q56" i="20"/>
  <c r="G88" i="20"/>
  <c r="B86" i="12"/>
  <c r="B86" i="16"/>
  <c r="AK86" i="16" s="1"/>
  <c r="E88" i="20"/>
  <c r="D88" i="20"/>
  <c r="F88" i="20"/>
  <c r="G120" i="20"/>
  <c r="B118" i="12"/>
  <c r="B118" i="16"/>
  <c r="AK118" i="16" s="1"/>
  <c r="E120" i="20"/>
  <c r="D120" i="20"/>
  <c r="F120" i="20"/>
  <c r="G152" i="20"/>
  <c r="B150" i="12"/>
  <c r="B150" i="16"/>
  <c r="AK150" i="16" s="1"/>
  <c r="E152" i="20"/>
  <c r="D152" i="20"/>
  <c r="F152" i="20"/>
  <c r="A181" i="12"/>
  <c r="A181" i="16"/>
  <c r="Q183" i="20"/>
  <c r="A213" i="12"/>
  <c r="A213" i="16"/>
  <c r="Q215" i="20"/>
  <c r="A245" i="12"/>
  <c r="A245" i="16"/>
  <c r="Q247" i="20"/>
  <c r="A277" i="12"/>
  <c r="A277" i="16"/>
  <c r="Q279" i="20"/>
  <c r="A308" i="12"/>
  <c r="A308" i="16"/>
  <c r="Q310" i="20"/>
  <c r="A336" i="12"/>
  <c r="A336" i="16"/>
  <c r="Q338" i="20"/>
  <c r="A359" i="12"/>
  <c r="Q361" i="20"/>
  <c r="D391" i="20"/>
  <c r="B389" i="12"/>
  <c r="G391" i="20"/>
  <c r="F391" i="20"/>
  <c r="E391" i="20"/>
  <c r="A410" i="12"/>
  <c r="Q412" i="20"/>
  <c r="A442" i="12"/>
  <c r="Q444" i="20"/>
  <c r="A16" i="12"/>
  <c r="A16" i="16"/>
  <c r="Q18" i="20"/>
  <c r="A48" i="12"/>
  <c r="A48" i="16"/>
  <c r="Q50" i="20"/>
  <c r="A82" i="12"/>
  <c r="A82" i="16"/>
  <c r="Q84" i="20"/>
  <c r="A114" i="12"/>
  <c r="A114" i="16"/>
  <c r="Q116" i="20"/>
  <c r="A146" i="12"/>
  <c r="A146" i="16"/>
  <c r="Q148" i="20"/>
  <c r="B174" i="12"/>
  <c r="B174" i="16"/>
  <c r="AK174" i="16" s="1"/>
  <c r="D176" i="20"/>
  <c r="F176" i="20"/>
  <c r="E176" i="20"/>
  <c r="G176" i="20"/>
  <c r="A207" i="12"/>
  <c r="A207" i="16"/>
  <c r="Q209" i="20"/>
  <c r="A239" i="12"/>
  <c r="A239" i="16"/>
  <c r="Q241" i="20"/>
  <c r="A271" i="12"/>
  <c r="A271" i="16"/>
  <c r="Q273" i="20"/>
  <c r="A302" i="12"/>
  <c r="A302" i="16"/>
  <c r="Q304" i="20"/>
  <c r="B343" i="12"/>
  <c r="B340" i="16"/>
  <c r="AK340" i="16" s="1"/>
  <c r="E345" i="20"/>
  <c r="F345" i="20"/>
  <c r="D345" i="20"/>
  <c r="G345" i="20"/>
  <c r="F384" i="20"/>
  <c r="B382" i="12"/>
  <c r="G384" i="20"/>
  <c r="E384" i="20"/>
  <c r="D384" i="20"/>
  <c r="A409" i="12"/>
  <c r="Q411" i="20"/>
  <c r="A441" i="12"/>
  <c r="Q443" i="20"/>
  <c r="A472" i="12"/>
  <c r="F26" i="20"/>
  <c r="B24" i="12"/>
  <c r="B24" i="16"/>
  <c r="AK24" i="16" s="1"/>
  <c r="G26" i="20"/>
  <c r="E26" i="20"/>
  <c r="D26" i="20"/>
  <c r="F58" i="20"/>
  <c r="B56" i="12"/>
  <c r="B56" i="16"/>
  <c r="AK56" i="16" s="1"/>
  <c r="G58" i="20"/>
  <c r="E58" i="20"/>
  <c r="D58" i="20"/>
  <c r="A88" i="12"/>
  <c r="A88" i="16"/>
  <c r="Q90" i="20"/>
  <c r="A120" i="12"/>
  <c r="A120" i="16"/>
  <c r="Q122" i="20"/>
  <c r="A152" i="12"/>
  <c r="A152" i="16"/>
  <c r="Q154" i="20"/>
  <c r="F185" i="20"/>
  <c r="B183" i="12"/>
  <c r="B183" i="16"/>
  <c r="AK183" i="16" s="1"/>
  <c r="E185" i="20"/>
  <c r="D185" i="20"/>
  <c r="G185" i="20"/>
  <c r="F217" i="20"/>
  <c r="B215" i="12"/>
  <c r="B215" i="16"/>
  <c r="AK215" i="16" s="1"/>
  <c r="E217" i="20"/>
  <c r="D217" i="20"/>
  <c r="G217" i="20"/>
  <c r="F249" i="20"/>
  <c r="B247" i="12"/>
  <c r="B247" i="16"/>
  <c r="AK247" i="16" s="1"/>
  <c r="E249" i="20"/>
  <c r="D249" i="20"/>
  <c r="G249" i="20"/>
  <c r="F281" i="20"/>
  <c r="B279" i="12"/>
  <c r="B279" i="16"/>
  <c r="AK279" i="16" s="1"/>
  <c r="E281" i="20"/>
  <c r="D281" i="20"/>
  <c r="G281" i="20"/>
  <c r="B319" i="12"/>
  <c r="B319" i="16"/>
  <c r="AK319" i="16" s="1"/>
  <c r="D321" i="20"/>
  <c r="G321" i="20"/>
  <c r="F321" i="20"/>
  <c r="E321" i="20"/>
  <c r="A355" i="12"/>
  <c r="Q357" i="20"/>
  <c r="A394" i="12"/>
  <c r="Q396" i="20"/>
  <c r="A431" i="12"/>
  <c r="Q433" i="20"/>
  <c r="G466" i="20"/>
  <c r="B464" i="12"/>
  <c r="E466" i="20"/>
  <c r="D466" i="20"/>
  <c r="F466" i="20"/>
  <c r="G482" i="20"/>
  <c r="E482" i="20"/>
  <c r="D482" i="20"/>
  <c r="F482" i="20"/>
  <c r="A21" i="12"/>
  <c r="A21" i="16"/>
  <c r="Q23" i="20"/>
  <c r="A53" i="12"/>
  <c r="A53" i="16"/>
  <c r="Q55" i="20"/>
  <c r="A86" i="12"/>
  <c r="A86" i="16"/>
  <c r="Q88" i="20"/>
  <c r="A118" i="12"/>
  <c r="A118" i="16"/>
  <c r="Q120" i="20"/>
  <c r="A150" i="12"/>
  <c r="A150" i="16"/>
  <c r="Q152" i="20"/>
  <c r="D184" i="20"/>
  <c r="B182" i="12"/>
  <c r="B182" i="16"/>
  <c r="AK182" i="16" s="1"/>
  <c r="G184" i="20"/>
  <c r="F184" i="20"/>
  <c r="E184" i="20"/>
  <c r="D216" i="20"/>
  <c r="B214" i="12"/>
  <c r="B214" i="16"/>
  <c r="AK214" i="16" s="1"/>
  <c r="G216" i="20"/>
  <c r="F216" i="20"/>
  <c r="E216" i="20"/>
  <c r="D248" i="20"/>
  <c r="B246" i="12"/>
  <c r="B246" i="16"/>
  <c r="AK246" i="16" s="1"/>
  <c r="G248" i="20"/>
  <c r="F248" i="20"/>
  <c r="E248" i="20"/>
  <c r="D280" i="20"/>
  <c r="B278" i="12"/>
  <c r="B278" i="16"/>
  <c r="AK278" i="16" s="1"/>
  <c r="G280" i="20"/>
  <c r="F280" i="20"/>
  <c r="E280" i="20"/>
  <c r="A310" i="12"/>
  <c r="A310" i="16"/>
  <c r="Q312" i="20"/>
  <c r="A338" i="12"/>
  <c r="A338" i="16"/>
  <c r="Q340" i="20"/>
  <c r="F364" i="20"/>
  <c r="B362" i="12"/>
  <c r="D364" i="20"/>
  <c r="G364" i="20"/>
  <c r="E364" i="20"/>
  <c r="A392" i="12"/>
  <c r="Q394" i="20"/>
  <c r="E433" i="20"/>
  <c r="B431" i="12"/>
  <c r="D433" i="20"/>
  <c r="F433" i="20"/>
  <c r="G433" i="20"/>
  <c r="A459" i="12"/>
  <c r="Q461" i="20"/>
  <c r="D9" i="20"/>
  <c r="B7" i="12"/>
  <c r="B7" i="16"/>
  <c r="AK7" i="16" s="1"/>
  <c r="E9" i="20"/>
  <c r="F9" i="20"/>
  <c r="G9" i="20"/>
  <c r="D41" i="20"/>
  <c r="B39" i="12"/>
  <c r="B39" i="16"/>
  <c r="AK39" i="16" s="1"/>
  <c r="F41" i="20"/>
  <c r="G41" i="20"/>
  <c r="E41" i="20"/>
  <c r="G73" i="20"/>
  <c r="B71" i="12"/>
  <c r="B71" i="16"/>
  <c r="AK71" i="16" s="1"/>
  <c r="F73" i="20"/>
  <c r="E73" i="20"/>
  <c r="D73" i="20"/>
  <c r="G105" i="20"/>
  <c r="B103" i="12"/>
  <c r="B103" i="16"/>
  <c r="AK103" i="16" s="1"/>
  <c r="F105" i="20"/>
  <c r="E105" i="20"/>
  <c r="D105" i="20"/>
  <c r="G137" i="20"/>
  <c r="B135" i="12"/>
  <c r="B135" i="16"/>
  <c r="AK135" i="16" s="1"/>
  <c r="F137" i="20"/>
  <c r="E137" i="20"/>
  <c r="D137" i="20"/>
  <c r="G169" i="20"/>
  <c r="B167" i="12"/>
  <c r="B167" i="16"/>
  <c r="AK167" i="16" s="1"/>
  <c r="F169" i="20"/>
  <c r="E169" i="20"/>
  <c r="D169" i="20"/>
  <c r="A202" i="12"/>
  <c r="A202" i="16"/>
  <c r="Q204" i="20"/>
  <c r="A234" i="12"/>
  <c r="A234" i="16"/>
  <c r="Q236" i="20"/>
  <c r="A266" i="12"/>
  <c r="A266" i="16"/>
  <c r="Q268" i="20"/>
  <c r="A298" i="12"/>
  <c r="A298" i="16"/>
  <c r="Q300" i="20"/>
  <c r="B320" i="12"/>
  <c r="B320" i="16"/>
  <c r="AK320" i="16" s="1"/>
  <c r="G322" i="20"/>
  <c r="E322" i="20"/>
  <c r="D322" i="20"/>
  <c r="F322" i="20"/>
  <c r="B347" i="12"/>
  <c r="E349" i="20"/>
  <c r="G349" i="20"/>
  <c r="F349" i="20"/>
  <c r="D349" i="20"/>
  <c r="A375" i="12"/>
  <c r="Q377" i="20"/>
  <c r="A401" i="12"/>
  <c r="Q403" i="20"/>
  <c r="E435" i="20"/>
  <c r="B433" i="12"/>
  <c r="G435" i="20"/>
  <c r="F435" i="20"/>
  <c r="D435" i="20"/>
  <c r="A462" i="12"/>
  <c r="Q464" i="20"/>
  <c r="A65" i="12"/>
  <c r="A65" i="16"/>
  <c r="Q67" i="20"/>
  <c r="A131" i="12"/>
  <c r="A131" i="16"/>
  <c r="Q133" i="20"/>
  <c r="A163" i="12"/>
  <c r="A163" i="16"/>
  <c r="Q165" i="20"/>
  <c r="D196" i="20"/>
  <c r="B194" i="12"/>
  <c r="B194" i="16"/>
  <c r="AK194" i="16" s="1"/>
  <c r="G196" i="20"/>
  <c r="E196" i="20"/>
  <c r="F196" i="20"/>
  <c r="D228" i="20"/>
  <c r="B226" i="12"/>
  <c r="B226" i="16"/>
  <c r="AK226" i="16" s="1"/>
  <c r="G228" i="20"/>
  <c r="E228" i="20"/>
  <c r="F228" i="20"/>
  <c r="D260" i="20"/>
  <c r="B258" i="12"/>
  <c r="B258" i="16"/>
  <c r="AK258" i="16" s="1"/>
  <c r="G260" i="20"/>
  <c r="E260" i="20"/>
  <c r="F260" i="20"/>
  <c r="D292" i="20"/>
  <c r="B290" i="12"/>
  <c r="B290" i="16"/>
  <c r="AK290" i="16" s="1"/>
  <c r="G292" i="20"/>
  <c r="E292" i="20"/>
  <c r="F292" i="20"/>
  <c r="A319" i="12"/>
  <c r="A319" i="16"/>
  <c r="Q321" i="20"/>
  <c r="F368" i="20"/>
  <c r="B366" i="12"/>
  <c r="G368" i="20"/>
  <c r="E368" i="20"/>
  <c r="D368" i="20"/>
  <c r="G402" i="20"/>
  <c r="B400" i="12"/>
  <c r="E402" i="20"/>
  <c r="D402" i="20"/>
  <c r="F402" i="20"/>
  <c r="G428" i="20"/>
  <c r="B426" i="12"/>
  <c r="F428" i="20"/>
  <c r="E428" i="20"/>
  <c r="D428" i="20"/>
  <c r="G463" i="20"/>
  <c r="B461" i="12"/>
  <c r="F463" i="20"/>
  <c r="D463" i="20"/>
  <c r="E463" i="20"/>
  <c r="D11" i="20"/>
  <c r="B9" i="12"/>
  <c r="B9" i="16"/>
  <c r="AK9" i="16" s="1"/>
  <c r="F11" i="20"/>
  <c r="E11" i="20"/>
  <c r="G11" i="20"/>
  <c r="D43" i="20"/>
  <c r="B41" i="12"/>
  <c r="B41" i="16"/>
  <c r="AK41" i="16" s="1"/>
  <c r="F43" i="20"/>
  <c r="E43" i="20"/>
  <c r="G43" i="20"/>
  <c r="A73" i="12"/>
  <c r="A73" i="16"/>
  <c r="Q75" i="20"/>
  <c r="A105" i="12"/>
  <c r="A105" i="16"/>
  <c r="Q107" i="20"/>
  <c r="A137" i="12"/>
  <c r="A137" i="16"/>
  <c r="Q139" i="20"/>
  <c r="A169" i="12"/>
  <c r="A169" i="16"/>
  <c r="Q171" i="20"/>
  <c r="A200" i="12"/>
  <c r="A200" i="16"/>
  <c r="Q202" i="20"/>
  <c r="A232" i="12"/>
  <c r="A232" i="16"/>
  <c r="Q234" i="20"/>
  <c r="A264" i="12"/>
  <c r="A264" i="16"/>
  <c r="Q266" i="20"/>
  <c r="A296" i="12"/>
  <c r="A296" i="16"/>
  <c r="Q298" i="20"/>
  <c r="A335" i="12"/>
  <c r="A335" i="16"/>
  <c r="Q337" i="20"/>
  <c r="A378" i="12"/>
  <c r="Q380" i="20"/>
  <c r="A416" i="12"/>
  <c r="Q418" i="20"/>
  <c r="A448" i="12"/>
  <c r="Q450" i="20"/>
  <c r="A473" i="12"/>
  <c r="A7" i="12"/>
  <c r="A7" i="16"/>
  <c r="Q9" i="20"/>
  <c r="A39" i="12"/>
  <c r="A39" i="16"/>
  <c r="Q41" i="20"/>
  <c r="A71" i="12"/>
  <c r="A71" i="16"/>
  <c r="Q73" i="20"/>
  <c r="A103" i="12"/>
  <c r="A103" i="16"/>
  <c r="Q105" i="20"/>
  <c r="A135" i="12"/>
  <c r="A135" i="16"/>
  <c r="Q137" i="20"/>
  <c r="A167" i="12"/>
  <c r="A167" i="16"/>
  <c r="Q169" i="20"/>
  <c r="D202" i="20"/>
  <c r="B200" i="12"/>
  <c r="B200" i="16"/>
  <c r="AK200" i="16" s="1"/>
  <c r="E202" i="20"/>
  <c r="F202" i="20"/>
  <c r="G202" i="20"/>
  <c r="D234" i="20"/>
  <c r="B232" i="12"/>
  <c r="B232" i="16"/>
  <c r="AK232" i="16" s="1"/>
  <c r="E234" i="20"/>
  <c r="F234" i="20"/>
  <c r="G234" i="20"/>
  <c r="D266" i="20"/>
  <c r="B264" i="12"/>
  <c r="B264" i="16"/>
  <c r="AK264" i="16" s="1"/>
  <c r="E266" i="20"/>
  <c r="F266" i="20"/>
  <c r="G266" i="20"/>
  <c r="D298" i="20"/>
  <c r="B296" i="12"/>
  <c r="B296" i="16"/>
  <c r="AK296" i="16" s="1"/>
  <c r="E298" i="20"/>
  <c r="F298" i="20"/>
  <c r="G298" i="20"/>
  <c r="F328" i="20"/>
  <c r="B326" i="12"/>
  <c r="B326" i="16"/>
  <c r="AK326" i="16" s="1"/>
  <c r="D328" i="20"/>
  <c r="E328" i="20"/>
  <c r="G328" i="20"/>
  <c r="B348" i="12"/>
  <c r="F350" i="20"/>
  <c r="E350" i="20"/>
  <c r="G350" i="20"/>
  <c r="D350" i="20"/>
  <c r="F380" i="20"/>
  <c r="B378" i="12"/>
  <c r="D380" i="20"/>
  <c r="G380" i="20"/>
  <c r="E380" i="20"/>
  <c r="G418" i="20"/>
  <c r="B416" i="12"/>
  <c r="D418" i="20"/>
  <c r="F418" i="20"/>
  <c r="E418" i="20"/>
  <c r="G450" i="20"/>
  <c r="B448" i="12"/>
  <c r="D450" i="20"/>
  <c r="F450" i="20"/>
  <c r="E450" i="20"/>
  <c r="G481" i="20"/>
  <c r="D481" i="20"/>
  <c r="F481" i="20"/>
  <c r="E481" i="20"/>
  <c r="F30" i="20"/>
  <c r="B28" i="12"/>
  <c r="B28" i="16"/>
  <c r="AK28" i="16" s="1"/>
  <c r="G30" i="20"/>
  <c r="E30" i="20"/>
  <c r="D30" i="20"/>
  <c r="F62" i="20"/>
  <c r="B60" i="12"/>
  <c r="B60" i="16"/>
  <c r="AK60" i="16" s="1"/>
  <c r="G62" i="20"/>
  <c r="E62" i="20"/>
  <c r="D62" i="20"/>
  <c r="A92" i="12"/>
  <c r="A92" i="16"/>
  <c r="Q94" i="20"/>
  <c r="A124" i="12"/>
  <c r="A124" i="16"/>
  <c r="Q126" i="20"/>
  <c r="A156" i="12"/>
  <c r="A156" i="16"/>
  <c r="Q158" i="20"/>
  <c r="F189" i="20"/>
  <c r="B187" i="12"/>
  <c r="B187" i="16"/>
  <c r="AK187" i="16" s="1"/>
  <c r="G189" i="20"/>
  <c r="E189" i="20"/>
  <c r="D189" i="20"/>
  <c r="F221" i="20"/>
  <c r="B219" i="12"/>
  <c r="B219" i="16"/>
  <c r="AK219" i="16" s="1"/>
  <c r="G221" i="20"/>
  <c r="E221" i="20"/>
  <c r="D221" i="20"/>
  <c r="F253" i="20"/>
  <c r="B251" i="12"/>
  <c r="B251" i="16"/>
  <c r="AK251" i="16" s="1"/>
  <c r="G253" i="20"/>
  <c r="E253" i="20"/>
  <c r="D253" i="20"/>
  <c r="F285" i="20"/>
  <c r="B283" i="12"/>
  <c r="B283" i="16"/>
  <c r="AK283" i="16" s="1"/>
  <c r="G285" i="20"/>
  <c r="E285" i="20"/>
  <c r="D285" i="20"/>
  <c r="B311" i="12"/>
  <c r="B311" i="16"/>
  <c r="AK311" i="16" s="1"/>
  <c r="G313" i="20"/>
  <c r="E313" i="20"/>
  <c r="F313" i="20"/>
  <c r="D313" i="20"/>
  <c r="B338" i="12"/>
  <c r="B338" i="16"/>
  <c r="AK338" i="16" s="1"/>
  <c r="G340" i="20"/>
  <c r="D340" i="20"/>
  <c r="F340" i="20"/>
  <c r="E340" i="20"/>
  <c r="B363" i="12"/>
  <c r="E365" i="20"/>
  <c r="G365" i="20"/>
  <c r="F365" i="20"/>
  <c r="D365" i="20"/>
  <c r="A391" i="12"/>
  <c r="Q393" i="20"/>
  <c r="E421" i="20"/>
  <c r="B419" i="12"/>
  <c r="F421" i="20"/>
  <c r="D421" i="20"/>
  <c r="G421" i="20"/>
  <c r="G453" i="20"/>
  <c r="B451" i="12"/>
  <c r="F453" i="20"/>
  <c r="D453" i="20"/>
  <c r="E453" i="20"/>
  <c r="A35" i="12"/>
  <c r="A35" i="16"/>
  <c r="Q37" i="20"/>
  <c r="A67" i="12"/>
  <c r="A67" i="16"/>
  <c r="Q69" i="20"/>
  <c r="G102" i="20"/>
  <c r="B100" i="12"/>
  <c r="B100" i="16"/>
  <c r="AK100" i="16" s="1"/>
  <c r="E102" i="20"/>
  <c r="D102" i="20"/>
  <c r="F102" i="20"/>
  <c r="G134" i="20"/>
  <c r="B132" i="12"/>
  <c r="B132" i="16"/>
  <c r="AK132" i="16" s="1"/>
  <c r="E134" i="20"/>
  <c r="D134" i="20"/>
  <c r="F134" i="20"/>
  <c r="G166" i="20"/>
  <c r="B164" i="12"/>
  <c r="B164" i="16"/>
  <c r="AK164" i="16" s="1"/>
  <c r="E166" i="20"/>
  <c r="D166" i="20"/>
  <c r="F166" i="20"/>
  <c r="D198" i="20"/>
  <c r="B196" i="12"/>
  <c r="B196" i="16"/>
  <c r="AK196" i="16" s="1"/>
  <c r="F198" i="20"/>
  <c r="E198" i="20"/>
  <c r="G198" i="20"/>
  <c r="D230" i="20"/>
  <c r="B228" i="12"/>
  <c r="B228" i="16"/>
  <c r="AK228" i="16" s="1"/>
  <c r="F230" i="20"/>
  <c r="E230" i="20"/>
  <c r="G230" i="20"/>
  <c r="D262" i="20"/>
  <c r="B260" i="12"/>
  <c r="B260" i="16"/>
  <c r="AK260" i="16" s="1"/>
  <c r="F262" i="20"/>
  <c r="E262" i="20"/>
  <c r="G262" i="20"/>
  <c r="D294" i="20"/>
  <c r="B292" i="12"/>
  <c r="B292" i="16"/>
  <c r="AK292" i="16" s="1"/>
  <c r="F294" i="20"/>
  <c r="E294" i="20"/>
  <c r="G294" i="20"/>
  <c r="A325" i="12"/>
  <c r="A325" i="16"/>
  <c r="Q327" i="20"/>
  <c r="A367" i="12"/>
  <c r="Q369" i="20"/>
  <c r="B401" i="12"/>
  <c r="G403" i="20"/>
  <c r="E403" i="20"/>
  <c r="F403" i="20"/>
  <c r="D403" i="20"/>
  <c r="A427" i="12"/>
  <c r="Q429" i="20"/>
  <c r="G464" i="20"/>
  <c r="B462" i="12"/>
  <c r="F464" i="20"/>
  <c r="E464" i="20"/>
  <c r="D464" i="20"/>
  <c r="A10" i="12"/>
  <c r="A10" i="16"/>
  <c r="Q12" i="20"/>
  <c r="A42" i="12"/>
  <c r="A42" i="16"/>
  <c r="Q44" i="20"/>
  <c r="G76" i="20"/>
  <c r="B74" i="12"/>
  <c r="B74" i="16"/>
  <c r="AK74" i="16" s="1"/>
  <c r="E76" i="20"/>
  <c r="D76" i="20"/>
  <c r="F76" i="20"/>
  <c r="G108" i="20"/>
  <c r="B106" i="12"/>
  <c r="B106" i="16"/>
  <c r="AK106" i="16" s="1"/>
  <c r="E108" i="20"/>
  <c r="D108" i="20"/>
  <c r="F108" i="20"/>
  <c r="G140" i="20"/>
  <c r="B138" i="12"/>
  <c r="B138" i="16"/>
  <c r="AK138" i="16" s="1"/>
  <c r="E140" i="20"/>
  <c r="D140" i="20"/>
  <c r="F140" i="20"/>
  <c r="B170" i="12"/>
  <c r="B170" i="16"/>
  <c r="AK170" i="16" s="1"/>
  <c r="G172" i="20"/>
  <c r="D172" i="20"/>
  <c r="F172" i="20"/>
  <c r="E172" i="20"/>
  <c r="A201" i="12"/>
  <c r="A201" i="16"/>
  <c r="Q203" i="20"/>
  <c r="A233" i="12"/>
  <c r="A233" i="16"/>
  <c r="Q235" i="20"/>
  <c r="A265" i="12"/>
  <c r="A265" i="16"/>
  <c r="Q267" i="20"/>
  <c r="A297" i="12"/>
  <c r="A297" i="16"/>
  <c r="Q299" i="20"/>
  <c r="A345" i="12"/>
  <c r="Q347" i="20"/>
  <c r="A380" i="12"/>
  <c r="Q382" i="20"/>
  <c r="A418" i="12"/>
  <c r="Q420" i="20"/>
  <c r="A450" i="12"/>
  <c r="Q452" i="20"/>
  <c r="G476" i="20"/>
  <c r="B474" i="12"/>
  <c r="E476" i="20"/>
  <c r="D476" i="20"/>
  <c r="F476" i="20"/>
  <c r="F20" i="20"/>
  <c r="B18" i="12"/>
  <c r="B18" i="16"/>
  <c r="AK18" i="16" s="1"/>
  <c r="D20" i="20"/>
  <c r="E20" i="20"/>
  <c r="G20" i="20"/>
  <c r="F52" i="20"/>
  <c r="B50" i="12"/>
  <c r="B50" i="16"/>
  <c r="AK50" i="16" s="1"/>
  <c r="D52" i="20"/>
  <c r="E52" i="20"/>
  <c r="G52" i="20"/>
  <c r="G82" i="20"/>
  <c r="B80" i="12"/>
  <c r="B80" i="16"/>
  <c r="AK80" i="16" s="1"/>
  <c r="D82" i="20"/>
  <c r="E82" i="20"/>
  <c r="F82" i="20"/>
  <c r="G114" i="20"/>
  <c r="B112" i="12"/>
  <c r="B112" i="16"/>
  <c r="AK112" i="16" s="1"/>
  <c r="D114" i="20"/>
  <c r="E114" i="20"/>
  <c r="F114" i="20"/>
  <c r="G146" i="20"/>
  <c r="B144" i="12"/>
  <c r="B144" i="16"/>
  <c r="AK144" i="16" s="1"/>
  <c r="D146" i="20"/>
  <c r="E146" i="20"/>
  <c r="F146" i="20"/>
  <c r="A177" i="12"/>
  <c r="A177" i="16"/>
  <c r="Q179" i="20"/>
  <c r="B209" i="12"/>
  <c r="B209" i="16"/>
  <c r="AK209" i="16" s="1"/>
  <c r="D211" i="20"/>
  <c r="F211" i="20"/>
  <c r="G211" i="20"/>
  <c r="E211" i="20"/>
  <c r="B241" i="12"/>
  <c r="B241" i="16"/>
  <c r="AK241" i="16" s="1"/>
  <c r="D243" i="20"/>
  <c r="F243" i="20"/>
  <c r="G243" i="20"/>
  <c r="E243" i="20"/>
  <c r="B273" i="12"/>
  <c r="B273" i="16"/>
  <c r="AK273" i="16" s="1"/>
  <c r="D275" i="20"/>
  <c r="F275" i="20"/>
  <c r="G275" i="20"/>
  <c r="E275" i="20"/>
  <c r="B307" i="12"/>
  <c r="B307" i="16"/>
  <c r="AK307" i="16" s="1"/>
  <c r="F309" i="20"/>
  <c r="D309" i="20"/>
  <c r="E309" i="20"/>
  <c r="G309" i="20"/>
  <c r="B335" i="12"/>
  <c r="B335" i="16"/>
  <c r="AK335" i="16" s="1"/>
  <c r="F337" i="20"/>
  <c r="E337" i="20"/>
  <c r="D337" i="20"/>
  <c r="G337" i="20"/>
  <c r="A360" i="12"/>
  <c r="Q362" i="20"/>
  <c r="A389" i="12"/>
  <c r="Q391" i="20"/>
  <c r="A422" i="12"/>
  <c r="Q424" i="20"/>
  <c r="G459" i="20"/>
  <c r="B457" i="12"/>
  <c r="D459" i="20"/>
  <c r="F459" i="20"/>
  <c r="E459" i="20"/>
  <c r="D7" i="20"/>
  <c r="B5" i="12"/>
  <c r="B5" i="16"/>
  <c r="AK5" i="16" s="1"/>
  <c r="G7" i="20"/>
  <c r="F7" i="20"/>
  <c r="E7" i="20"/>
  <c r="D39" i="20"/>
  <c r="B37" i="12"/>
  <c r="B37" i="16"/>
  <c r="AK37" i="16" s="1"/>
  <c r="G39" i="20"/>
  <c r="F39" i="20"/>
  <c r="E39" i="20"/>
  <c r="D71" i="20"/>
  <c r="B69" i="12"/>
  <c r="B69" i="16"/>
  <c r="AK69" i="16" s="1"/>
  <c r="G71" i="20"/>
  <c r="F71" i="20"/>
  <c r="E71" i="20"/>
  <c r="A101" i="12"/>
  <c r="A101" i="16"/>
  <c r="Q103" i="20"/>
  <c r="A133" i="12"/>
  <c r="A133" i="16"/>
  <c r="Q135" i="20"/>
  <c r="Q167" i="20"/>
  <c r="A165" i="12"/>
  <c r="A165" i="16"/>
  <c r="A196" i="12"/>
  <c r="A196" i="16"/>
  <c r="Q198" i="20"/>
  <c r="A228" i="12"/>
  <c r="A228" i="16"/>
  <c r="Q230" i="20"/>
  <c r="A260" i="12"/>
  <c r="A260" i="16"/>
  <c r="Q262" i="20"/>
  <c r="A292" i="12"/>
  <c r="A292" i="16"/>
  <c r="Q294" i="20"/>
  <c r="A316" i="12"/>
  <c r="A316" i="16"/>
  <c r="Q318" i="20"/>
  <c r="A343" i="12"/>
  <c r="A340" i="16"/>
  <c r="Q345" i="20"/>
  <c r="D375" i="20"/>
  <c r="B373" i="12"/>
  <c r="G375" i="20"/>
  <c r="F375" i="20"/>
  <c r="E375" i="20"/>
  <c r="A399" i="12"/>
  <c r="Q401" i="20"/>
  <c r="A424" i="12"/>
  <c r="Q426" i="20"/>
  <c r="G462" i="20"/>
  <c r="B460" i="12"/>
  <c r="F462" i="20"/>
  <c r="E462" i="20"/>
  <c r="D462" i="20"/>
  <c r="F32" i="20"/>
  <c r="B30" i="12"/>
  <c r="B30" i="16"/>
  <c r="AK30" i="16" s="1"/>
  <c r="D32" i="20"/>
  <c r="E32" i="20"/>
  <c r="G32" i="20"/>
  <c r="F64" i="20"/>
  <c r="B62" i="12"/>
  <c r="B62" i="16"/>
  <c r="AK62" i="16" s="1"/>
  <c r="D64" i="20"/>
  <c r="E64" i="20"/>
  <c r="G64" i="20"/>
  <c r="G95" i="20"/>
  <c r="B93" i="12"/>
  <c r="B93" i="16"/>
  <c r="AK93" i="16" s="1"/>
  <c r="F95" i="20"/>
  <c r="E95" i="20"/>
  <c r="D95" i="20"/>
  <c r="G127" i="20"/>
  <c r="B125" i="12"/>
  <c r="B125" i="16"/>
  <c r="AK125" i="16" s="1"/>
  <c r="F127" i="20"/>
  <c r="E127" i="20"/>
  <c r="D127" i="20"/>
  <c r="G159" i="20"/>
  <c r="B157" i="12"/>
  <c r="B157" i="16"/>
  <c r="AK157" i="16" s="1"/>
  <c r="F159" i="20"/>
  <c r="E159" i="20"/>
  <c r="D159" i="20"/>
  <c r="B189" i="12"/>
  <c r="B189" i="16"/>
  <c r="AK189" i="16" s="1"/>
  <c r="G191" i="20"/>
  <c r="E191" i="20"/>
  <c r="D191" i="20"/>
  <c r="F191" i="20"/>
  <c r="B221" i="12"/>
  <c r="B221" i="16"/>
  <c r="AK221" i="16" s="1"/>
  <c r="G223" i="20"/>
  <c r="E223" i="20"/>
  <c r="D223" i="20"/>
  <c r="F223" i="20"/>
  <c r="B253" i="12"/>
  <c r="B253" i="16"/>
  <c r="AK253" i="16" s="1"/>
  <c r="G255" i="20"/>
  <c r="E255" i="20"/>
  <c r="D255" i="20"/>
  <c r="F255" i="20"/>
  <c r="B285" i="12"/>
  <c r="B285" i="16"/>
  <c r="AK285" i="16" s="1"/>
  <c r="G287" i="20"/>
  <c r="E287" i="20"/>
  <c r="D287" i="20"/>
  <c r="F287" i="20"/>
  <c r="D319" i="20"/>
  <c r="B317" i="12"/>
  <c r="B317" i="16"/>
  <c r="AK317" i="16" s="1"/>
  <c r="G319" i="20"/>
  <c r="F319" i="20"/>
  <c r="E319" i="20"/>
  <c r="B359" i="12"/>
  <c r="E361" i="20"/>
  <c r="D361" i="20"/>
  <c r="G361" i="20"/>
  <c r="F361" i="20"/>
  <c r="G400" i="20"/>
  <c r="B398" i="12"/>
  <c r="E400" i="20"/>
  <c r="D400" i="20"/>
  <c r="F400" i="20"/>
  <c r="G426" i="20"/>
  <c r="B424" i="12"/>
  <c r="F426" i="20"/>
  <c r="E426" i="20"/>
  <c r="D426" i="20"/>
  <c r="A455" i="12"/>
  <c r="Q457" i="20"/>
  <c r="D13" i="20"/>
  <c r="B11" i="12"/>
  <c r="B11" i="16"/>
  <c r="AK11" i="16" s="1"/>
  <c r="E13" i="20"/>
  <c r="F13" i="20"/>
  <c r="G13" i="20"/>
  <c r="D45" i="20"/>
  <c r="B43" i="12"/>
  <c r="B43" i="16"/>
  <c r="AK43" i="16" s="1"/>
  <c r="F45" i="20"/>
  <c r="E45" i="20"/>
  <c r="G45" i="20"/>
  <c r="G77" i="20"/>
  <c r="B75" i="12"/>
  <c r="B75" i="16"/>
  <c r="AK75" i="16" s="1"/>
  <c r="F77" i="20"/>
  <c r="E77" i="20"/>
  <c r="D77" i="20"/>
  <c r="G109" i="20"/>
  <c r="B107" i="12"/>
  <c r="B107" i="16"/>
  <c r="AK107" i="16" s="1"/>
  <c r="F109" i="20"/>
  <c r="E109" i="20"/>
  <c r="D109" i="20"/>
  <c r="G141" i="20"/>
  <c r="B139" i="12"/>
  <c r="B139" i="16"/>
  <c r="AK139" i="16" s="1"/>
  <c r="F141" i="20"/>
  <c r="E141" i="20"/>
  <c r="D141" i="20"/>
  <c r="D174" i="20"/>
  <c r="B172" i="12"/>
  <c r="B172" i="16"/>
  <c r="AK172" i="16" s="1"/>
  <c r="F174" i="20"/>
  <c r="E174" i="20"/>
  <c r="G174" i="20"/>
  <c r="A206" i="12"/>
  <c r="A206" i="16"/>
  <c r="Q208" i="20"/>
  <c r="A238" i="12"/>
  <c r="A238" i="16"/>
  <c r="Q240" i="20"/>
  <c r="A270" i="12"/>
  <c r="A270" i="16"/>
  <c r="Q272" i="20"/>
  <c r="B302" i="12"/>
  <c r="B302" i="16"/>
  <c r="AK302" i="16" s="1"/>
  <c r="F304" i="20"/>
  <c r="G304" i="20"/>
  <c r="E304" i="20"/>
  <c r="D304" i="20"/>
  <c r="A346" i="12"/>
  <c r="Q348" i="20"/>
  <c r="B383" i="12"/>
  <c r="D385" i="20"/>
  <c r="G385" i="20"/>
  <c r="F385" i="20"/>
  <c r="E385" i="20"/>
  <c r="E427" i="20"/>
  <c r="B425" i="12"/>
  <c r="G427" i="20"/>
  <c r="D427" i="20"/>
  <c r="F427" i="20"/>
  <c r="G457" i="20"/>
  <c r="B455" i="12"/>
  <c r="F457" i="20"/>
  <c r="D457" i="20"/>
  <c r="E457" i="20"/>
  <c r="A12" i="12"/>
  <c r="A12" i="16"/>
  <c r="Q14" i="20"/>
  <c r="A44" i="12"/>
  <c r="A44" i="16"/>
  <c r="Q46" i="20"/>
  <c r="G75" i="20"/>
  <c r="B73" i="12"/>
  <c r="B73" i="16"/>
  <c r="AK73" i="16" s="1"/>
  <c r="F75" i="20"/>
  <c r="E75" i="20"/>
  <c r="D75" i="20"/>
  <c r="G107" i="20"/>
  <c r="B105" i="12"/>
  <c r="B105" i="16"/>
  <c r="AK105" i="16" s="1"/>
  <c r="F107" i="20"/>
  <c r="E107" i="20"/>
  <c r="D107" i="20"/>
  <c r="G139" i="20"/>
  <c r="B137" i="12"/>
  <c r="B137" i="16"/>
  <c r="AK137" i="16" s="1"/>
  <c r="F139" i="20"/>
  <c r="E139" i="20"/>
  <c r="D139" i="20"/>
  <c r="B169" i="12"/>
  <c r="B169" i="16"/>
  <c r="AK169" i="16" s="1"/>
  <c r="D171" i="20"/>
  <c r="E171" i="20"/>
  <c r="F171" i="20"/>
  <c r="G171" i="20"/>
  <c r="A203" i="12"/>
  <c r="A203" i="16"/>
  <c r="Q205" i="20"/>
  <c r="A235" i="12"/>
  <c r="A235" i="16"/>
  <c r="Q237" i="20"/>
  <c r="A267" i="12"/>
  <c r="A267" i="16"/>
  <c r="Q269" i="20"/>
  <c r="A299" i="12"/>
  <c r="A299" i="16"/>
  <c r="Q301" i="20"/>
  <c r="A329" i="12"/>
  <c r="A329" i="16"/>
  <c r="Q331" i="20"/>
  <c r="B355" i="12"/>
  <c r="F357" i="20"/>
  <c r="E357" i="20"/>
  <c r="D357" i="20"/>
  <c r="G357" i="20"/>
  <c r="B380" i="12"/>
  <c r="F382" i="20"/>
  <c r="E382" i="20"/>
  <c r="G382" i="20"/>
  <c r="D382" i="20"/>
  <c r="G420" i="20"/>
  <c r="B418" i="12"/>
  <c r="D420" i="20"/>
  <c r="F420" i="20"/>
  <c r="E420" i="20"/>
  <c r="G452" i="20"/>
  <c r="B450" i="12"/>
  <c r="D452" i="20"/>
  <c r="F452" i="20"/>
  <c r="E452" i="20"/>
  <c r="G485" i="20"/>
  <c r="D485" i="20"/>
  <c r="F485" i="20"/>
  <c r="E485" i="20"/>
  <c r="A30" i="12"/>
  <c r="A30" i="16"/>
  <c r="Q32" i="20"/>
  <c r="A62" i="12"/>
  <c r="A62" i="16"/>
  <c r="Q64" i="20"/>
  <c r="G96" i="20"/>
  <c r="B94" i="12"/>
  <c r="B94" i="16"/>
  <c r="AK94" i="16" s="1"/>
  <c r="E96" i="20"/>
  <c r="D96" i="20"/>
  <c r="F96" i="20"/>
  <c r="G128" i="20"/>
  <c r="B126" i="12"/>
  <c r="B126" i="16"/>
  <c r="AK126" i="16" s="1"/>
  <c r="E128" i="20"/>
  <c r="D128" i="20"/>
  <c r="F128" i="20"/>
  <c r="G160" i="20"/>
  <c r="B158" i="12"/>
  <c r="B158" i="16"/>
  <c r="AK158" i="16" s="1"/>
  <c r="E160" i="20"/>
  <c r="D160" i="20"/>
  <c r="F160" i="20"/>
  <c r="A189" i="12"/>
  <c r="A189" i="16"/>
  <c r="Q191" i="20"/>
  <c r="A221" i="12"/>
  <c r="A221" i="16"/>
  <c r="Q223" i="20"/>
  <c r="A253" i="12"/>
  <c r="A253" i="16"/>
  <c r="Q255" i="20"/>
  <c r="A285" i="12"/>
  <c r="A285" i="16"/>
  <c r="Q287" i="20"/>
  <c r="D315" i="20"/>
  <c r="B313" i="12"/>
  <c r="B313" i="16"/>
  <c r="AK313" i="16" s="1"/>
  <c r="G315" i="20"/>
  <c r="F315" i="20"/>
  <c r="E315" i="20"/>
  <c r="B340" i="12"/>
  <c r="G342" i="20"/>
  <c r="D342" i="20"/>
  <c r="F342" i="20"/>
  <c r="E342" i="20"/>
  <c r="A366" i="12"/>
  <c r="Q368" i="20"/>
  <c r="B395" i="12"/>
  <c r="E397" i="20"/>
  <c r="G397" i="20"/>
  <c r="F397" i="20"/>
  <c r="D397" i="20"/>
  <c r="A421" i="12"/>
  <c r="Q423" i="20"/>
  <c r="A453" i="12"/>
  <c r="Q455" i="20"/>
  <c r="A24" i="12"/>
  <c r="A24" i="16"/>
  <c r="Q26" i="20"/>
  <c r="A56" i="12"/>
  <c r="A56" i="16"/>
  <c r="Q58" i="20"/>
  <c r="A90" i="12"/>
  <c r="A90" i="16"/>
  <c r="Q92" i="20"/>
  <c r="A122" i="12"/>
  <c r="A122" i="16"/>
  <c r="Q124" i="20"/>
  <c r="A154" i="12"/>
  <c r="A154" i="16"/>
  <c r="Q156" i="20"/>
  <c r="A183" i="12"/>
  <c r="A183" i="16"/>
  <c r="Q185" i="20"/>
  <c r="A215" i="12"/>
  <c r="A215" i="16"/>
  <c r="Q217" i="20"/>
  <c r="A247" i="12"/>
  <c r="A247" i="16"/>
  <c r="Q249" i="20"/>
  <c r="A279" i="12"/>
  <c r="A279" i="16"/>
  <c r="Q281" i="20"/>
  <c r="B314" i="12"/>
  <c r="B314" i="16"/>
  <c r="AK314" i="16" s="1"/>
  <c r="E316" i="20"/>
  <c r="D316" i="20"/>
  <c r="F316" i="20"/>
  <c r="G316" i="20"/>
  <c r="A353" i="12"/>
  <c r="Q355" i="20"/>
  <c r="B388" i="12"/>
  <c r="G390" i="20"/>
  <c r="F390" i="20"/>
  <c r="E390" i="20"/>
  <c r="D390" i="20"/>
  <c r="A414" i="12"/>
  <c r="Q416" i="20"/>
  <c r="A446" i="12"/>
  <c r="Q448" i="20"/>
  <c r="F34" i="20"/>
  <c r="B32" i="12"/>
  <c r="B32" i="16"/>
  <c r="AK32" i="16" s="1"/>
  <c r="G34" i="20"/>
  <c r="E34" i="20"/>
  <c r="D34" i="20"/>
  <c r="F66" i="20"/>
  <c r="B64" i="12"/>
  <c r="B64" i="16"/>
  <c r="AK64" i="16" s="1"/>
  <c r="G66" i="20"/>
  <c r="E66" i="20"/>
  <c r="D66" i="20"/>
  <c r="A96" i="12"/>
  <c r="A96" i="16"/>
  <c r="Q98" i="20"/>
  <c r="A128" i="12"/>
  <c r="A128" i="16"/>
  <c r="Q130" i="20"/>
  <c r="A160" i="12"/>
  <c r="A160" i="16"/>
  <c r="Q162" i="20"/>
  <c r="F193" i="20"/>
  <c r="B191" i="12"/>
  <c r="B191" i="16"/>
  <c r="AK191" i="16" s="1"/>
  <c r="E193" i="20"/>
  <c r="D193" i="20"/>
  <c r="G193" i="20"/>
  <c r="F225" i="20"/>
  <c r="B223" i="12"/>
  <c r="B223" i="16"/>
  <c r="AK223" i="16" s="1"/>
  <c r="E225" i="20"/>
  <c r="D225" i="20"/>
  <c r="G225" i="20"/>
  <c r="F257" i="20"/>
  <c r="B255" i="12"/>
  <c r="B255" i="16"/>
  <c r="AK255" i="16" s="1"/>
  <c r="E257" i="20"/>
  <c r="D257" i="20"/>
  <c r="G257" i="20"/>
  <c r="F289" i="20"/>
  <c r="B287" i="12"/>
  <c r="B287" i="16"/>
  <c r="AK287" i="16" s="1"/>
  <c r="E289" i="20"/>
  <c r="D289" i="20"/>
  <c r="G289" i="20"/>
  <c r="A326" i="12"/>
  <c r="A326" i="16"/>
  <c r="Q328" i="20"/>
  <c r="B367" i="12"/>
  <c r="F369" i="20"/>
  <c r="D369" i="20"/>
  <c r="G369" i="20"/>
  <c r="E369" i="20"/>
  <c r="E413" i="20"/>
  <c r="B411" i="12"/>
  <c r="F413" i="20"/>
  <c r="D413" i="20"/>
  <c r="G413" i="20"/>
  <c r="E445" i="20"/>
  <c r="B443" i="12"/>
  <c r="F445" i="20"/>
  <c r="D445" i="20"/>
  <c r="G445" i="20"/>
  <c r="G470" i="20"/>
  <c r="B468" i="12"/>
  <c r="E470" i="20"/>
  <c r="D470" i="20"/>
  <c r="F470" i="20"/>
  <c r="G486" i="20"/>
  <c r="E486" i="20"/>
  <c r="D486" i="20"/>
  <c r="F486" i="20"/>
  <c r="A29" i="12"/>
  <c r="A29" i="16"/>
  <c r="Q31" i="20"/>
  <c r="A61" i="12"/>
  <c r="A61" i="16"/>
  <c r="Q63" i="20"/>
  <c r="A94" i="12"/>
  <c r="A94" i="16"/>
  <c r="Q96" i="20"/>
  <c r="A126" i="12"/>
  <c r="A126" i="16"/>
  <c r="Q128" i="20"/>
  <c r="A158" i="12"/>
  <c r="A158" i="16"/>
  <c r="Q160" i="20"/>
  <c r="D192" i="20"/>
  <c r="B190" i="12"/>
  <c r="B190" i="16"/>
  <c r="AK190" i="16" s="1"/>
  <c r="G192" i="20"/>
  <c r="F192" i="20"/>
  <c r="E192" i="20"/>
  <c r="D224" i="20"/>
  <c r="B222" i="12"/>
  <c r="B222" i="16"/>
  <c r="AK222" i="16" s="1"/>
  <c r="G224" i="20"/>
  <c r="F224" i="20"/>
  <c r="E224" i="20"/>
  <c r="D256" i="20"/>
  <c r="B254" i="12"/>
  <c r="B254" i="16"/>
  <c r="AK254" i="16" s="1"/>
  <c r="G256" i="20"/>
  <c r="F256" i="20"/>
  <c r="E256" i="20"/>
  <c r="D288" i="20"/>
  <c r="B286" i="12"/>
  <c r="B286" i="16"/>
  <c r="AK286" i="16" s="1"/>
  <c r="G288" i="20"/>
  <c r="F288" i="20"/>
  <c r="E288" i="20"/>
  <c r="A320" i="12"/>
  <c r="A320" i="16"/>
  <c r="Q322" i="20"/>
  <c r="A342" i="12"/>
  <c r="Q344" i="20"/>
  <c r="B371" i="12"/>
  <c r="F373" i="20"/>
  <c r="E373" i="20"/>
  <c r="D373" i="20"/>
  <c r="G373" i="20"/>
  <c r="B396" i="12"/>
  <c r="E398" i="20"/>
  <c r="D398" i="20"/>
  <c r="G398" i="20"/>
  <c r="F398" i="20"/>
  <c r="A435" i="12"/>
  <c r="Q437" i="20"/>
  <c r="G471" i="20"/>
  <c r="B469" i="12"/>
  <c r="D471" i="20"/>
  <c r="F471" i="20"/>
  <c r="E471" i="20"/>
  <c r="D17" i="20"/>
  <c r="B15" i="12"/>
  <c r="B15" i="16"/>
  <c r="AK15" i="16" s="1"/>
  <c r="F17" i="20"/>
  <c r="G17" i="20"/>
  <c r="E17" i="20"/>
  <c r="D49" i="20"/>
  <c r="B47" i="12"/>
  <c r="B47" i="16"/>
  <c r="AK47" i="16" s="1"/>
  <c r="F49" i="20"/>
  <c r="G49" i="20"/>
  <c r="E49" i="20"/>
  <c r="G81" i="20"/>
  <c r="B79" i="12"/>
  <c r="B79" i="16"/>
  <c r="AK79" i="16" s="1"/>
  <c r="F81" i="20"/>
  <c r="E81" i="20"/>
  <c r="D81" i="20"/>
  <c r="G113" i="20"/>
  <c r="B111" i="12"/>
  <c r="B111" i="16"/>
  <c r="AK111" i="16" s="1"/>
  <c r="F113" i="20"/>
  <c r="E113" i="20"/>
  <c r="D113" i="20"/>
  <c r="G145" i="20"/>
  <c r="B143" i="12"/>
  <c r="B143" i="16"/>
  <c r="AK143" i="16" s="1"/>
  <c r="F145" i="20"/>
  <c r="E145" i="20"/>
  <c r="D145" i="20"/>
  <c r="B177" i="12"/>
  <c r="B177" i="16"/>
  <c r="AK177" i="16" s="1"/>
  <c r="G179" i="20"/>
  <c r="D179" i="20"/>
  <c r="E179" i="20"/>
  <c r="F179" i="20"/>
  <c r="A210" i="12"/>
  <c r="A210" i="16"/>
  <c r="Q212" i="20"/>
  <c r="A242" i="12"/>
  <c r="A242" i="16"/>
  <c r="Q244" i="20"/>
  <c r="A274" i="12"/>
  <c r="A274" i="16"/>
  <c r="Q276" i="20"/>
  <c r="B303" i="12"/>
  <c r="B303" i="16"/>
  <c r="AK303" i="16" s="1"/>
  <c r="E305" i="20"/>
  <c r="D305" i="20"/>
  <c r="F305" i="20"/>
  <c r="G305" i="20"/>
  <c r="D331" i="20"/>
  <c r="B329" i="12"/>
  <c r="B329" i="16"/>
  <c r="AK329" i="16" s="1"/>
  <c r="G331" i="20"/>
  <c r="F331" i="20"/>
  <c r="E331" i="20"/>
  <c r="A356" i="12"/>
  <c r="Q358" i="20"/>
  <c r="A382" i="12"/>
  <c r="Q384" i="20"/>
  <c r="G408" i="20"/>
  <c r="B406" i="12"/>
  <c r="F408" i="20"/>
  <c r="E408" i="20"/>
  <c r="D408" i="20"/>
  <c r="G440" i="20"/>
  <c r="B438" i="12"/>
  <c r="F440" i="20"/>
  <c r="E440" i="20"/>
  <c r="D440" i="20"/>
  <c r="A49" i="12"/>
  <c r="A49" i="16"/>
  <c r="Q51" i="20"/>
  <c r="A33" i="12"/>
  <c r="A33" i="16"/>
  <c r="Q35" i="20"/>
  <c r="A99" i="12"/>
  <c r="A99" i="16"/>
  <c r="Q101" i="20"/>
  <c r="Q11" i="20"/>
  <c r="A9" i="12"/>
  <c r="A9" i="16"/>
  <c r="A41" i="12"/>
  <c r="A41" i="16"/>
  <c r="Q43" i="20"/>
  <c r="A75" i="12"/>
  <c r="A75" i="16"/>
  <c r="Q77" i="20"/>
  <c r="A107" i="12"/>
  <c r="A107" i="16"/>
  <c r="Q109" i="20"/>
  <c r="A139" i="12"/>
  <c r="A139" i="16"/>
  <c r="Q141" i="20"/>
  <c r="F173" i="20"/>
  <c r="B171" i="12"/>
  <c r="B171" i="16"/>
  <c r="AK171" i="16" s="1"/>
  <c r="G173" i="20"/>
  <c r="E173" i="20"/>
  <c r="D173" i="20"/>
  <c r="D204" i="20"/>
  <c r="B202" i="12"/>
  <c r="B202" i="16"/>
  <c r="AK202" i="16" s="1"/>
  <c r="G204" i="20"/>
  <c r="E204" i="20"/>
  <c r="F204" i="20"/>
  <c r="D236" i="20"/>
  <c r="B234" i="12"/>
  <c r="B234" i="16"/>
  <c r="AK234" i="16" s="1"/>
  <c r="G236" i="20"/>
  <c r="E236" i="20"/>
  <c r="F236" i="20"/>
  <c r="D268" i="20"/>
  <c r="B266" i="12"/>
  <c r="B266" i="16"/>
  <c r="AK266" i="16" s="1"/>
  <c r="G268" i="20"/>
  <c r="E268" i="20"/>
  <c r="F268" i="20"/>
  <c r="D300" i="20"/>
  <c r="B298" i="12"/>
  <c r="B298" i="16"/>
  <c r="AK298" i="16" s="1"/>
  <c r="G300" i="20"/>
  <c r="E300" i="20"/>
  <c r="F300" i="20"/>
  <c r="B331" i="12"/>
  <c r="B331" i="16"/>
  <c r="AK331" i="16" s="1"/>
  <c r="D333" i="20"/>
  <c r="G333" i="20"/>
  <c r="F333" i="20"/>
  <c r="E333" i="20"/>
  <c r="B372" i="12"/>
  <c r="G374" i="20"/>
  <c r="E374" i="20"/>
  <c r="D374" i="20"/>
  <c r="F374" i="20"/>
  <c r="A405" i="12"/>
  <c r="Q407" i="20"/>
  <c r="E439" i="20"/>
  <c r="B437" i="12"/>
  <c r="G439" i="20"/>
  <c r="D439" i="20"/>
  <c r="F439" i="20"/>
  <c r="A466" i="12"/>
  <c r="Q468" i="20"/>
  <c r="D19" i="20"/>
  <c r="B17" i="12"/>
  <c r="B17" i="16"/>
  <c r="AK17" i="16" s="1"/>
  <c r="F19" i="20"/>
  <c r="E19" i="20"/>
  <c r="G19" i="20"/>
  <c r="D51" i="20"/>
  <c r="B49" i="12"/>
  <c r="B49" i="16"/>
  <c r="AK49" i="16" s="1"/>
  <c r="F51" i="20"/>
  <c r="E51" i="20"/>
  <c r="G51" i="20"/>
  <c r="A81" i="12"/>
  <c r="A81" i="16"/>
  <c r="Q83" i="20"/>
  <c r="A113" i="12"/>
  <c r="A113" i="16"/>
  <c r="Q115" i="20"/>
  <c r="A145" i="12"/>
  <c r="A145" i="16"/>
  <c r="Q147" i="20"/>
  <c r="A175" i="12"/>
  <c r="A175" i="16"/>
  <c r="Q177" i="20"/>
  <c r="A208" i="12"/>
  <c r="A208" i="16"/>
  <c r="Q210" i="20"/>
  <c r="A240" i="12"/>
  <c r="A240" i="16"/>
  <c r="Q242" i="20"/>
  <c r="A272" i="12"/>
  <c r="A272" i="16"/>
  <c r="Q274" i="20"/>
  <c r="A307" i="12"/>
  <c r="A307" i="16"/>
  <c r="Q309" i="20"/>
  <c r="B351" i="12"/>
  <c r="D353" i="20"/>
  <c r="G353" i="20"/>
  <c r="F353" i="20"/>
  <c r="E353" i="20"/>
  <c r="F388" i="20"/>
  <c r="B386" i="12"/>
  <c r="E388" i="20"/>
  <c r="D388" i="20"/>
  <c r="G388" i="20"/>
  <c r="G430" i="20"/>
  <c r="B428" i="12"/>
  <c r="E430" i="20"/>
  <c r="D430" i="20"/>
  <c r="F430" i="20"/>
  <c r="A457" i="12"/>
  <c r="Q459" i="20"/>
  <c r="A15" i="12"/>
  <c r="A15" i="16"/>
  <c r="Q17" i="20"/>
  <c r="A47" i="12"/>
  <c r="A47" i="16"/>
  <c r="Q49" i="20"/>
  <c r="A79" i="12"/>
  <c r="A79" i="16"/>
  <c r="Q81" i="20"/>
  <c r="A111" i="12"/>
  <c r="A111" i="16"/>
  <c r="Q113" i="20"/>
  <c r="A143" i="12"/>
  <c r="A143" i="16"/>
  <c r="Q145" i="20"/>
  <c r="A176" i="12"/>
  <c r="A176" i="16"/>
  <c r="Q178" i="20"/>
  <c r="D210" i="20"/>
  <c r="B208" i="12"/>
  <c r="B208" i="16"/>
  <c r="AK208" i="16" s="1"/>
  <c r="E210" i="20"/>
  <c r="F210" i="20"/>
  <c r="G210" i="20"/>
  <c r="D242" i="20"/>
  <c r="B240" i="12"/>
  <c r="B240" i="16"/>
  <c r="AK240" i="16" s="1"/>
  <c r="E242" i="20"/>
  <c r="F242" i="20"/>
  <c r="G242" i="20"/>
  <c r="D274" i="20"/>
  <c r="B272" i="12"/>
  <c r="B272" i="16"/>
  <c r="AK272" i="16" s="1"/>
  <c r="E274" i="20"/>
  <c r="F274" i="20"/>
  <c r="G274" i="20"/>
  <c r="A305" i="12"/>
  <c r="A305" i="16"/>
  <c r="Q307" i="20"/>
  <c r="F336" i="20"/>
  <c r="B334" i="12"/>
  <c r="B334" i="16"/>
  <c r="AK334" i="16" s="1"/>
  <c r="D336" i="20"/>
  <c r="E336" i="20"/>
  <c r="G336" i="20"/>
  <c r="A358" i="12"/>
  <c r="Q360" i="20"/>
  <c r="B387" i="12"/>
  <c r="F389" i="20"/>
  <c r="E389" i="20"/>
  <c r="D389" i="20"/>
  <c r="G389" i="20"/>
  <c r="A420" i="12"/>
  <c r="Q422" i="20"/>
  <c r="A452" i="12"/>
  <c r="Q454" i="20"/>
  <c r="F6" i="20"/>
  <c r="B4" i="12"/>
  <c r="B4" i="16"/>
  <c r="AK4" i="16" s="1"/>
  <c r="G6" i="20"/>
  <c r="E6" i="20"/>
  <c r="D6" i="20"/>
  <c r="F38" i="20"/>
  <c r="B36" i="12"/>
  <c r="B36" i="16"/>
  <c r="AK36" i="16" s="1"/>
  <c r="G38" i="20"/>
  <c r="E38" i="20"/>
  <c r="D38" i="20"/>
  <c r="F70" i="20"/>
  <c r="B68" i="12"/>
  <c r="B68" i="16"/>
  <c r="AK68" i="16" s="1"/>
  <c r="G70" i="20"/>
  <c r="E70" i="20"/>
  <c r="D70" i="20"/>
  <c r="A100" i="12"/>
  <c r="A100" i="16"/>
  <c r="Q102" i="20"/>
  <c r="A132" i="12"/>
  <c r="A132" i="16"/>
  <c r="Q134" i="20"/>
  <c r="A164" i="12"/>
  <c r="A164" i="16"/>
  <c r="Q166" i="20"/>
  <c r="F197" i="20"/>
  <c r="B195" i="12"/>
  <c r="B195" i="16"/>
  <c r="AK195" i="16" s="1"/>
  <c r="G197" i="20"/>
  <c r="E197" i="20"/>
  <c r="D197" i="20"/>
  <c r="F229" i="20"/>
  <c r="B227" i="12"/>
  <c r="B227" i="16"/>
  <c r="AK227" i="16" s="1"/>
  <c r="G229" i="20"/>
  <c r="E229" i="20"/>
  <c r="D229" i="20"/>
  <c r="F261" i="20"/>
  <c r="B259" i="12"/>
  <c r="B259" i="16"/>
  <c r="AK259" i="16" s="1"/>
  <c r="G261" i="20"/>
  <c r="E261" i="20"/>
  <c r="D261" i="20"/>
  <c r="F293" i="20"/>
  <c r="B291" i="12"/>
  <c r="B291" i="16"/>
  <c r="AK291" i="16" s="1"/>
  <c r="G293" i="20"/>
  <c r="E293" i="20"/>
  <c r="D293" i="20"/>
  <c r="A315" i="12"/>
  <c r="A315" i="16"/>
  <c r="Q317" i="20"/>
  <c r="F344" i="20"/>
  <c r="B342" i="12"/>
  <c r="G344" i="20"/>
  <c r="E344" i="20"/>
  <c r="D344" i="20"/>
  <c r="A372" i="12"/>
  <c r="Q374" i="20"/>
  <c r="A398" i="12"/>
  <c r="Q400" i="20"/>
  <c r="A423" i="12"/>
  <c r="Q425" i="20"/>
  <c r="G461" i="20"/>
  <c r="B459" i="12"/>
  <c r="F461" i="20"/>
  <c r="D461" i="20"/>
  <c r="E461" i="20"/>
  <c r="A11" i="12"/>
  <c r="A11" i="16"/>
  <c r="Q13" i="20"/>
  <c r="A43" i="12"/>
  <c r="A43" i="16"/>
  <c r="Q45" i="20"/>
  <c r="G78" i="20"/>
  <c r="B76" i="12"/>
  <c r="B76" i="16"/>
  <c r="AK76" i="16" s="1"/>
  <c r="E78" i="20"/>
  <c r="D78" i="20"/>
  <c r="F78" i="20"/>
  <c r="G110" i="20"/>
  <c r="B108" i="12"/>
  <c r="B108" i="16"/>
  <c r="AK108" i="16" s="1"/>
  <c r="E110" i="20"/>
  <c r="D110" i="20"/>
  <c r="F110" i="20"/>
  <c r="G142" i="20"/>
  <c r="B140" i="12"/>
  <c r="B140" i="16"/>
  <c r="AK140" i="16" s="1"/>
  <c r="E142" i="20"/>
  <c r="D142" i="20"/>
  <c r="F142" i="20"/>
  <c r="A172" i="12"/>
  <c r="A172" i="16"/>
  <c r="Q174" i="20"/>
  <c r="D206" i="20"/>
  <c r="B204" i="12"/>
  <c r="B204" i="16"/>
  <c r="AK204" i="16" s="1"/>
  <c r="F206" i="20"/>
  <c r="E206" i="20"/>
  <c r="G206" i="20"/>
  <c r="D238" i="20"/>
  <c r="B236" i="12"/>
  <c r="B236" i="16"/>
  <c r="AK236" i="16" s="1"/>
  <c r="F238" i="20"/>
  <c r="E238" i="20"/>
  <c r="G238" i="20"/>
  <c r="D270" i="20"/>
  <c r="B268" i="12"/>
  <c r="B268" i="16"/>
  <c r="AK268" i="16" s="1"/>
  <c r="F270" i="20"/>
  <c r="E270" i="20"/>
  <c r="G270" i="20"/>
  <c r="B300" i="12"/>
  <c r="B300" i="16"/>
  <c r="AK300" i="16" s="1"/>
  <c r="G302" i="20"/>
  <c r="E302" i="20"/>
  <c r="F302" i="20"/>
  <c r="D302" i="20"/>
  <c r="A333" i="12"/>
  <c r="A333" i="16"/>
  <c r="Q335" i="20"/>
  <c r="B375" i="12"/>
  <c r="E377" i="20"/>
  <c r="F377" i="20"/>
  <c r="D377" i="20"/>
  <c r="G377" i="20"/>
  <c r="E409" i="20"/>
  <c r="B407" i="12"/>
  <c r="F409" i="20"/>
  <c r="D409" i="20"/>
  <c r="G409" i="20"/>
  <c r="E441" i="20"/>
  <c r="B439" i="12"/>
  <c r="F441" i="20"/>
  <c r="D441" i="20"/>
  <c r="G441" i="20"/>
  <c r="A468" i="12"/>
  <c r="A18" i="12"/>
  <c r="A18" i="16"/>
  <c r="Q20" i="20"/>
  <c r="A50" i="12"/>
  <c r="A50" i="16"/>
  <c r="Q52" i="20"/>
  <c r="G84" i="20"/>
  <c r="B82" i="12"/>
  <c r="B82" i="16"/>
  <c r="AK82" i="16" s="1"/>
  <c r="E84" i="20"/>
  <c r="D84" i="20"/>
  <c r="F84" i="20"/>
  <c r="G116" i="20"/>
  <c r="B114" i="12"/>
  <c r="B114" i="16"/>
  <c r="AK114" i="16" s="1"/>
  <c r="E116" i="20"/>
  <c r="D116" i="20"/>
  <c r="F116" i="20"/>
  <c r="G148" i="20"/>
  <c r="B146" i="12"/>
  <c r="B146" i="16"/>
  <c r="AK146" i="16" s="1"/>
  <c r="E148" i="20"/>
  <c r="D148" i="20"/>
  <c r="F148" i="20"/>
  <c r="B178" i="12"/>
  <c r="B178" i="16"/>
  <c r="AK178" i="16" s="1"/>
  <c r="D180" i="20"/>
  <c r="F180" i="20"/>
  <c r="E180" i="20"/>
  <c r="G180" i="20"/>
  <c r="A209" i="12"/>
  <c r="A209" i="16"/>
  <c r="Q211" i="20"/>
  <c r="A241" i="12"/>
  <c r="A241" i="16"/>
  <c r="Q243" i="20"/>
  <c r="A273" i="12"/>
  <c r="A273" i="16"/>
  <c r="Q275" i="20"/>
  <c r="A309" i="12"/>
  <c r="A309" i="16"/>
  <c r="Q311" i="20"/>
  <c r="D355" i="20"/>
  <c r="B353" i="12"/>
  <c r="G355" i="20"/>
  <c r="F355" i="20"/>
  <c r="E355" i="20"/>
  <c r="A387" i="12"/>
  <c r="Q389" i="20"/>
  <c r="A429" i="12"/>
  <c r="Q431" i="20"/>
  <c r="A458" i="12"/>
  <c r="Q460" i="20"/>
  <c r="G480" i="20"/>
  <c r="E480" i="20"/>
  <c r="D480" i="20"/>
  <c r="F480" i="20"/>
  <c r="F28" i="20"/>
  <c r="B26" i="12"/>
  <c r="B26" i="16"/>
  <c r="AK26" i="16" s="1"/>
  <c r="D28" i="20"/>
  <c r="E28" i="20"/>
  <c r="G28" i="20"/>
  <c r="F60" i="20"/>
  <c r="B58" i="12"/>
  <c r="B58" i="16"/>
  <c r="AK58" i="16" s="1"/>
  <c r="D60" i="20"/>
  <c r="E60" i="20"/>
  <c r="G60" i="20"/>
  <c r="G90" i="20"/>
  <c r="B88" i="12"/>
  <c r="B88" i="16"/>
  <c r="AK88" i="16" s="1"/>
  <c r="D90" i="20"/>
  <c r="E90" i="20"/>
  <c r="F90" i="20"/>
  <c r="G122" i="20"/>
  <c r="B120" i="12"/>
  <c r="B120" i="16"/>
  <c r="AK120" i="16" s="1"/>
  <c r="D122" i="20"/>
  <c r="E122" i="20"/>
  <c r="F122" i="20"/>
  <c r="G154" i="20"/>
  <c r="B152" i="12"/>
  <c r="B152" i="16"/>
  <c r="AK152" i="16" s="1"/>
  <c r="D154" i="20"/>
  <c r="E154" i="20"/>
  <c r="F154" i="20"/>
  <c r="B185" i="12"/>
  <c r="B185" i="16"/>
  <c r="AK185" i="16" s="1"/>
  <c r="D187" i="20"/>
  <c r="F187" i="20"/>
  <c r="G187" i="20"/>
  <c r="E187" i="20"/>
  <c r="B217" i="12"/>
  <c r="B217" i="16"/>
  <c r="AK217" i="16" s="1"/>
  <c r="D219" i="20"/>
  <c r="F219" i="20"/>
  <c r="G219" i="20"/>
  <c r="E219" i="20"/>
  <c r="B249" i="12"/>
  <c r="B249" i="16"/>
  <c r="AK249" i="16" s="1"/>
  <c r="D251" i="20"/>
  <c r="F251" i="20"/>
  <c r="G251" i="20"/>
  <c r="E251" i="20"/>
  <c r="B281" i="12"/>
  <c r="B281" i="16"/>
  <c r="AK281" i="16" s="1"/>
  <c r="D283" i="20"/>
  <c r="F283" i="20"/>
  <c r="G283" i="20"/>
  <c r="E283" i="20"/>
  <c r="A312" i="12"/>
  <c r="A312" i="16"/>
  <c r="Q314" i="20"/>
  <c r="A340" i="12"/>
  <c r="Q342" i="20"/>
  <c r="B364" i="12"/>
  <c r="E366" i="20"/>
  <c r="D366" i="20"/>
  <c r="G366" i="20"/>
  <c r="F366" i="20"/>
  <c r="F396" i="20"/>
  <c r="B394" i="12"/>
  <c r="D396" i="20"/>
  <c r="G396" i="20"/>
  <c r="E396" i="20"/>
  <c r="A433" i="12"/>
  <c r="Q435" i="20"/>
  <c r="G467" i="20"/>
  <c r="B465" i="12"/>
  <c r="D467" i="20"/>
  <c r="E467" i="20"/>
  <c r="F467" i="20"/>
  <c r="D15" i="20"/>
  <c r="B13" i="12"/>
  <c r="B13" i="16"/>
  <c r="AK13" i="16" s="1"/>
  <c r="G15" i="20"/>
  <c r="F15" i="20"/>
  <c r="E15" i="20"/>
  <c r="D47" i="20"/>
  <c r="B45" i="12"/>
  <c r="B45" i="16"/>
  <c r="AK45" i="16" s="1"/>
  <c r="G47" i="20"/>
  <c r="F47" i="20"/>
  <c r="E47" i="20"/>
  <c r="A77" i="12"/>
  <c r="A77" i="16"/>
  <c r="Q79" i="20"/>
  <c r="A109" i="12"/>
  <c r="A109" i="16"/>
  <c r="Q111" i="20"/>
  <c r="A141" i="12"/>
  <c r="A141" i="16"/>
  <c r="Q143" i="20"/>
  <c r="A174" i="12"/>
  <c r="A174" i="16"/>
  <c r="Q176" i="20"/>
  <c r="A204" i="12"/>
  <c r="A204" i="16"/>
  <c r="Q206" i="20"/>
  <c r="A236" i="12"/>
  <c r="A236" i="16"/>
  <c r="Q238" i="20"/>
  <c r="A268" i="12"/>
  <c r="A268" i="16"/>
  <c r="Q270" i="20"/>
  <c r="A300" i="12"/>
  <c r="A300" i="16"/>
  <c r="Q302" i="20"/>
  <c r="B323" i="12"/>
  <c r="B323" i="16"/>
  <c r="AK323" i="16" s="1"/>
  <c r="E325" i="20"/>
  <c r="F325" i="20"/>
  <c r="D325" i="20"/>
  <c r="G325" i="20"/>
  <c r="B89" i="22" s="1"/>
  <c r="A350" i="12"/>
  <c r="Q352" i="20"/>
  <c r="B379" i="12"/>
  <c r="E381" i="20"/>
  <c r="G381" i="20"/>
  <c r="F381" i="20"/>
  <c r="D381" i="20"/>
  <c r="A403" i="12"/>
  <c r="Q405" i="20"/>
  <c r="G438" i="20"/>
  <c r="B436" i="12"/>
  <c r="F438" i="20"/>
  <c r="E438" i="20"/>
  <c r="D438" i="20"/>
  <c r="F8" i="20"/>
  <c r="B6" i="12"/>
  <c r="B6" i="16"/>
  <c r="AK6" i="16" s="1"/>
  <c r="D8" i="20"/>
  <c r="E8" i="20"/>
  <c r="G8" i="20"/>
  <c r="F40" i="20"/>
  <c r="B38" i="12"/>
  <c r="B38" i="16"/>
  <c r="AK38" i="16" s="1"/>
  <c r="D40" i="20"/>
  <c r="G40" i="20"/>
  <c r="E40" i="20"/>
  <c r="E72" i="20"/>
  <c r="B70" i="12"/>
  <c r="B70" i="16"/>
  <c r="AK70" i="16" s="1"/>
  <c r="D72" i="20"/>
  <c r="G72" i="20"/>
  <c r="F72" i="20"/>
  <c r="G103" i="20"/>
  <c r="B101" i="12"/>
  <c r="B101" i="16"/>
  <c r="AK101" i="16" s="1"/>
  <c r="F103" i="20"/>
  <c r="E103" i="20"/>
  <c r="D103" i="20"/>
  <c r="G135" i="20"/>
  <c r="B133" i="12"/>
  <c r="B133" i="16"/>
  <c r="AK133" i="16" s="1"/>
  <c r="F135" i="20"/>
  <c r="E135" i="20"/>
  <c r="D135" i="20"/>
  <c r="G167" i="20"/>
  <c r="B165" i="12"/>
  <c r="B165" i="16"/>
  <c r="AK165" i="16" s="1"/>
  <c r="F167" i="20"/>
  <c r="E167" i="20"/>
  <c r="D167" i="20"/>
  <c r="B197" i="12"/>
  <c r="B197" i="16"/>
  <c r="AK197" i="16" s="1"/>
  <c r="G199" i="20"/>
  <c r="E199" i="20"/>
  <c r="D199" i="20"/>
  <c r="F199" i="20"/>
  <c r="B229" i="12"/>
  <c r="B229" i="16"/>
  <c r="AK229" i="16" s="1"/>
  <c r="G231" i="20"/>
  <c r="E231" i="20"/>
  <c r="D231" i="20"/>
  <c r="F231" i="20"/>
  <c r="B261" i="12"/>
  <c r="B261" i="16"/>
  <c r="AK261" i="16" s="1"/>
  <c r="G263" i="20"/>
  <c r="E263" i="20"/>
  <c r="D263" i="20"/>
  <c r="F263" i="20"/>
  <c r="B293" i="12"/>
  <c r="B293" i="16"/>
  <c r="AK293" i="16" s="1"/>
  <c r="G295" i="20"/>
  <c r="E295" i="20"/>
  <c r="D295" i="20"/>
  <c r="F295" i="20"/>
  <c r="F330" i="20"/>
  <c r="B328" i="12"/>
  <c r="B328" i="16"/>
  <c r="AK328" i="16" s="1"/>
  <c r="G330" i="20"/>
  <c r="D330" i="20"/>
  <c r="E330" i="20"/>
  <c r="A369" i="12"/>
  <c r="Q371" i="20"/>
  <c r="E405" i="20"/>
  <c r="B403" i="12"/>
  <c r="F405" i="20"/>
  <c r="D405" i="20"/>
  <c r="G405" i="20"/>
  <c r="A428" i="12"/>
  <c r="Q430" i="20"/>
  <c r="A463" i="12"/>
  <c r="Q465" i="20"/>
  <c r="AJ3" i="16"/>
  <c r="AF3" i="16"/>
  <c r="G3" i="16"/>
  <c r="E3" i="16"/>
  <c r="Z3" i="16"/>
  <c r="Y3" i="16"/>
  <c r="Q3" i="16"/>
  <c r="P3" i="16"/>
  <c r="AB3" i="16"/>
  <c r="AV3" i="16" s="1"/>
  <c r="AW3" i="16" s="1"/>
  <c r="L3" i="16"/>
  <c r="R3" i="16"/>
  <c r="J3" i="16"/>
  <c r="AE3" i="16"/>
  <c r="W3" i="16"/>
  <c r="O3" i="16"/>
  <c r="H3" i="16"/>
  <c r="AC3" i="16"/>
  <c r="AY3" i="16" s="1"/>
  <c r="I3" i="16"/>
  <c r="BF3" i="16" s="1"/>
  <c r="AD3" i="16"/>
  <c r="V3" i="16"/>
  <c r="U3" i="16"/>
  <c r="M3" i="16"/>
  <c r="X3" i="16"/>
  <c r="K3" i="16"/>
  <c r="T3" i="16"/>
  <c r="N3" i="16"/>
  <c r="F3" i="16"/>
  <c r="AA3" i="16"/>
  <c r="S3" i="16"/>
  <c r="C3" i="16"/>
  <c r="D3" i="16"/>
  <c r="D21" i="20"/>
  <c r="B19" i="12"/>
  <c r="B19" i="16"/>
  <c r="AK19" i="16" s="1"/>
  <c r="E21" i="20"/>
  <c r="G21" i="20"/>
  <c r="F21" i="20"/>
  <c r="D53" i="20"/>
  <c r="B51" i="12"/>
  <c r="B51" i="16"/>
  <c r="AK51" i="16" s="1"/>
  <c r="G53" i="20"/>
  <c r="E53" i="20"/>
  <c r="F53" i="20"/>
  <c r="G85" i="20"/>
  <c r="B83" i="12"/>
  <c r="B83" i="16"/>
  <c r="AK83" i="16" s="1"/>
  <c r="F85" i="20"/>
  <c r="E85" i="20"/>
  <c r="D85" i="20"/>
  <c r="G117" i="20"/>
  <c r="B115" i="12"/>
  <c r="B115" i="16"/>
  <c r="AK115" i="16" s="1"/>
  <c r="F117" i="20"/>
  <c r="E117" i="20"/>
  <c r="D117" i="20"/>
  <c r="G149" i="20"/>
  <c r="B147" i="12"/>
  <c r="B147" i="16"/>
  <c r="AK147" i="16" s="1"/>
  <c r="F149" i="20"/>
  <c r="E149" i="20"/>
  <c r="D149" i="20"/>
  <c r="A182" i="12"/>
  <c r="A182" i="16"/>
  <c r="Q184" i="20"/>
  <c r="A214" i="12"/>
  <c r="A214" i="16"/>
  <c r="Q216" i="20"/>
  <c r="A246" i="12"/>
  <c r="A246" i="16"/>
  <c r="Q248" i="20"/>
  <c r="A278" i="12"/>
  <c r="A278" i="16"/>
  <c r="Q280" i="20"/>
  <c r="F320" i="20"/>
  <c r="B318" i="12"/>
  <c r="B318" i="16"/>
  <c r="AK318" i="16" s="1"/>
  <c r="E320" i="20"/>
  <c r="D320" i="20"/>
  <c r="G320" i="20"/>
  <c r="F356" i="20"/>
  <c r="B354" i="12"/>
  <c r="E356" i="20"/>
  <c r="D356" i="20"/>
  <c r="G356" i="20"/>
  <c r="A393" i="12"/>
  <c r="Q395" i="20"/>
  <c r="G432" i="20"/>
  <c r="B430" i="12"/>
  <c r="E432" i="20"/>
  <c r="D432" i="20"/>
  <c r="F432" i="20"/>
  <c r="G465" i="20"/>
  <c r="B463" i="12"/>
  <c r="F465" i="20"/>
  <c r="D465" i="20"/>
  <c r="E465" i="20"/>
  <c r="A20" i="12"/>
  <c r="A20" i="16"/>
  <c r="Q22" i="20"/>
  <c r="A52" i="12"/>
  <c r="A52" i="16"/>
  <c r="Q54" i="20"/>
  <c r="G83" i="20"/>
  <c r="B81" i="12"/>
  <c r="B81" i="16"/>
  <c r="AK81" i="16" s="1"/>
  <c r="F83" i="20"/>
  <c r="E83" i="20"/>
  <c r="D83" i="20"/>
  <c r="G115" i="20"/>
  <c r="B113" i="12"/>
  <c r="B113" i="16"/>
  <c r="AK113" i="16" s="1"/>
  <c r="F115" i="20"/>
  <c r="E115" i="20"/>
  <c r="D115" i="20"/>
  <c r="G147" i="20"/>
  <c r="B145" i="12"/>
  <c r="B145" i="16"/>
  <c r="AK145" i="16" s="1"/>
  <c r="F147" i="20"/>
  <c r="E147" i="20"/>
  <c r="D147" i="20"/>
  <c r="A179" i="12"/>
  <c r="A179" i="16"/>
  <c r="Q181" i="20"/>
  <c r="A211" i="12"/>
  <c r="A211" i="16"/>
  <c r="Q213" i="20"/>
  <c r="A243" i="12"/>
  <c r="A243" i="16"/>
  <c r="Q245" i="20"/>
  <c r="A275" i="12"/>
  <c r="A275" i="16"/>
  <c r="Q277" i="20"/>
  <c r="D311" i="20"/>
  <c r="B309" i="12"/>
  <c r="B309" i="16"/>
  <c r="AK309" i="16" s="1"/>
  <c r="E311" i="20"/>
  <c r="G311" i="20"/>
  <c r="F311" i="20"/>
  <c r="A337" i="12"/>
  <c r="A337" i="16"/>
  <c r="Q339" i="20"/>
  <c r="D363" i="20"/>
  <c r="B361" i="12"/>
  <c r="F363" i="20"/>
  <c r="G363" i="20"/>
  <c r="E363" i="20"/>
  <c r="A390" i="12"/>
  <c r="Q392" i="20"/>
  <c r="E431" i="20"/>
  <c r="B429" i="12"/>
  <c r="G431" i="20"/>
  <c r="D431" i="20"/>
  <c r="F431" i="20"/>
  <c r="G460" i="20"/>
  <c r="B458" i="12"/>
  <c r="D460" i="20"/>
  <c r="F460" i="20"/>
  <c r="E460" i="20"/>
  <c r="A6" i="12"/>
  <c r="A6" i="16"/>
  <c r="Q8" i="20"/>
  <c r="A38" i="12"/>
  <c r="A38" i="16"/>
  <c r="Q40" i="20"/>
  <c r="A70" i="12"/>
  <c r="A70" i="16"/>
  <c r="Q72" i="20"/>
  <c r="G104" i="20"/>
  <c r="B102" i="12"/>
  <c r="B102" i="16"/>
  <c r="AK102" i="16" s="1"/>
  <c r="E104" i="20"/>
  <c r="D104" i="20"/>
  <c r="F104" i="20"/>
  <c r="G136" i="20"/>
  <c r="B134" i="12"/>
  <c r="B134" i="16"/>
  <c r="AK134" i="16" s="1"/>
  <c r="E136" i="20"/>
  <c r="D136" i="20"/>
  <c r="F136" i="20"/>
  <c r="G168" i="20"/>
  <c r="B166" i="12"/>
  <c r="B166" i="16"/>
  <c r="AK166" i="16" s="1"/>
  <c r="E168" i="20"/>
  <c r="D168" i="20"/>
  <c r="F168" i="20"/>
  <c r="A197" i="12"/>
  <c r="A197" i="16"/>
  <c r="Q199" i="20"/>
  <c r="A229" i="12"/>
  <c r="A229" i="16"/>
  <c r="Q231" i="20"/>
  <c r="A261" i="12"/>
  <c r="A261" i="16"/>
  <c r="Q263" i="20"/>
  <c r="A293" i="12"/>
  <c r="A293" i="16"/>
  <c r="Q295" i="20"/>
  <c r="A317" i="12"/>
  <c r="A317" i="16"/>
  <c r="Q319" i="20"/>
  <c r="B344" i="12"/>
  <c r="G346" i="20"/>
  <c r="F346" i="20"/>
  <c r="E346" i="20"/>
  <c r="D346" i="20"/>
  <c r="F376" i="20"/>
  <c r="B374" i="12"/>
  <c r="G376" i="20"/>
  <c r="E376" i="20"/>
  <c r="D376" i="20"/>
  <c r="A400" i="12"/>
  <c r="Q402" i="20"/>
  <c r="A426" i="12"/>
  <c r="Q428" i="20"/>
  <c r="A461" i="12"/>
  <c r="Q463" i="20"/>
  <c r="A32" i="12"/>
  <c r="A32" i="16"/>
  <c r="Q34" i="20"/>
  <c r="A64" i="12"/>
  <c r="A64" i="16"/>
  <c r="Q66" i="20"/>
  <c r="A98" i="12"/>
  <c r="A98" i="16"/>
  <c r="Q100" i="20"/>
  <c r="A130" i="12"/>
  <c r="A130" i="16"/>
  <c r="Q132" i="20"/>
  <c r="A162" i="12"/>
  <c r="A162" i="16"/>
  <c r="Q164" i="20"/>
  <c r="A191" i="12"/>
  <c r="A191" i="16"/>
  <c r="Q193" i="20"/>
  <c r="A223" i="12"/>
  <c r="A223" i="16"/>
  <c r="Q225" i="20"/>
  <c r="A255" i="12"/>
  <c r="A255" i="16"/>
  <c r="Q257" i="20"/>
  <c r="A287" i="12"/>
  <c r="A287" i="16"/>
  <c r="Q289" i="20"/>
  <c r="A318" i="12"/>
  <c r="A318" i="16"/>
  <c r="Q320" i="20"/>
  <c r="D367" i="20"/>
  <c r="B365" i="12"/>
  <c r="G367" i="20"/>
  <c r="F367" i="20"/>
  <c r="E367" i="20"/>
  <c r="B399" i="12"/>
  <c r="G401" i="20"/>
  <c r="F401" i="20"/>
  <c r="E401" i="20"/>
  <c r="D401" i="20"/>
  <c r="A425" i="12"/>
  <c r="Q427" i="20"/>
  <c r="A456" i="12"/>
  <c r="Q458" i="20"/>
  <c r="F10" i="20"/>
  <c r="B8" i="12"/>
  <c r="B8" i="16"/>
  <c r="AK8" i="16" s="1"/>
  <c r="G10" i="20"/>
  <c r="E10" i="20"/>
  <c r="D10" i="20"/>
  <c r="F42" i="20"/>
  <c r="B40" i="12"/>
  <c r="B40" i="16"/>
  <c r="AK40" i="16" s="1"/>
  <c r="G42" i="20"/>
  <c r="E42" i="20"/>
  <c r="D42" i="20"/>
  <c r="A72" i="12"/>
  <c r="A72" i="16"/>
  <c r="Q74" i="20"/>
  <c r="A104" i="12"/>
  <c r="A104" i="16"/>
  <c r="Q106" i="20"/>
  <c r="A136" i="12"/>
  <c r="A136" i="16"/>
  <c r="Q138" i="20"/>
  <c r="A168" i="12"/>
  <c r="A168" i="16"/>
  <c r="Q170" i="20"/>
  <c r="F201" i="20"/>
  <c r="B199" i="12"/>
  <c r="B199" i="16"/>
  <c r="AK199" i="16" s="1"/>
  <c r="E201" i="20"/>
  <c r="D201" i="20"/>
  <c r="G201" i="20"/>
  <c r="F233" i="20"/>
  <c r="B231" i="12"/>
  <c r="B231" i="16"/>
  <c r="AK231" i="16" s="1"/>
  <c r="E233" i="20"/>
  <c r="D233" i="20"/>
  <c r="G233" i="20"/>
  <c r="F265" i="20"/>
  <c r="B263" i="12"/>
  <c r="B263" i="16"/>
  <c r="AK263" i="16" s="1"/>
  <c r="E265" i="20"/>
  <c r="D265" i="20"/>
  <c r="G265" i="20"/>
  <c r="F297" i="20"/>
  <c r="B295" i="12"/>
  <c r="B295" i="16"/>
  <c r="AK295" i="16" s="1"/>
  <c r="E297" i="20"/>
  <c r="D297" i="20"/>
  <c r="G297" i="20"/>
  <c r="A334" i="12"/>
  <c r="A334" i="16"/>
  <c r="Q336" i="20"/>
  <c r="A377" i="12"/>
  <c r="Q379" i="20"/>
  <c r="A415" i="12"/>
  <c r="Q417" i="20"/>
  <c r="A447" i="12"/>
  <c r="Q449" i="20"/>
  <c r="G474" i="20"/>
  <c r="B472" i="12"/>
  <c r="E474" i="20"/>
  <c r="D474" i="20"/>
  <c r="F474" i="20"/>
  <c r="A5" i="12"/>
  <c r="A5" i="16"/>
  <c r="Q7" i="20"/>
  <c r="A37" i="12"/>
  <c r="A37" i="16"/>
  <c r="Q39" i="20"/>
  <c r="A69" i="12"/>
  <c r="A69" i="16"/>
  <c r="Q71" i="20"/>
  <c r="A102" i="12"/>
  <c r="A102" i="16"/>
  <c r="Q104" i="20"/>
  <c r="A134" i="12"/>
  <c r="A134" i="16"/>
  <c r="Q136" i="20"/>
  <c r="A166" i="12"/>
  <c r="A166" i="16"/>
  <c r="Q168" i="20"/>
  <c r="D200" i="20"/>
  <c r="B198" i="12"/>
  <c r="B198" i="16"/>
  <c r="AK198" i="16" s="1"/>
  <c r="G200" i="20"/>
  <c r="F200" i="20"/>
  <c r="E200" i="20"/>
  <c r="D232" i="20"/>
  <c r="B230" i="12"/>
  <c r="B230" i="16"/>
  <c r="AK230" i="16" s="1"/>
  <c r="G232" i="20"/>
  <c r="F232" i="20"/>
  <c r="E232" i="20"/>
  <c r="D264" i="20"/>
  <c r="B262" i="12"/>
  <c r="B262" i="16"/>
  <c r="AK262" i="16" s="1"/>
  <c r="G264" i="20"/>
  <c r="F264" i="20"/>
  <c r="E264" i="20"/>
  <c r="D296" i="20"/>
  <c r="B294" i="12"/>
  <c r="B294" i="16"/>
  <c r="AK294" i="16" s="1"/>
  <c r="G296" i="20"/>
  <c r="F296" i="20"/>
  <c r="E296" i="20"/>
  <c r="B324" i="12"/>
  <c r="B324" i="16"/>
  <c r="AK324" i="16" s="1"/>
  <c r="G326" i="20"/>
  <c r="E326" i="20"/>
  <c r="D326" i="20"/>
  <c r="F326" i="20"/>
  <c r="A347" i="12"/>
  <c r="Q349" i="20"/>
  <c r="D379" i="20"/>
  <c r="B377" i="12"/>
  <c r="F379" i="20"/>
  <c r="G379" i="20"/>
  <c r="E379" i="20"/>
  <c r="E417" i="20"/>
  <c r="B415" i="12"/>
  <c r="D417" i="20"/>
  <c r="F417" i="20"/>
  <c r="G417" i="20"/>
  <c r="E449" i="20"/>
  <c r="B447" i="12"/>
  <c r="D449" i="20"/>
  <c r="F449" i="20"/>
  <c r="G449" i="20"/>
  <c r="G479" i="20"/>
  <c r="D479" i="20"/>
  <c r="F479" i="20"/>
  <c r="E479" i="20"/>
  <c r="D25" i="20"/>
  <c r="B23" i="12"/>
  <c r="B23" i="16"/>
  <c r="AK23" i="16" s="1"/>
  <c r="F25" i="20"/>
  <c r="G25" i="20"/>
  <c r="E25" i="20"/>
  <c r="D57" i="20"/>
  <c r="B55" i="12"/>
  <c r="B55" i="16"/>
  <c r="AK55" i="16" s="1"/>
  <c r="E57" i="20"/>
  <c r="F57" i="20"/>
  <c r="G57" i="20"/>
  <c r="G89" i="20"/>
  <c r="B87" i="12"/>
  <c r="B87" i="16"/>
  <c r="AK87" i="16" s="1"/>
  <c r="F89" i="20"/>
  <c r="E89" i="20"/>
  <c r="D89" i="20"/>
  <c r="G121" i="20"/>
  <c r="B119" i="12"/>
  <c r="B119" i="16"/>
  <c r="AK119" i="16" s="1"/>
  <c r="F121" i="20"/>
  <c r="E121" i="20"/>
  <c r="D121" i="20"/>
  <c r="G153" i="20"/>
  <c r="B151" i="12"/>
  <c r="B151" i="16"/>
  <c r="AK151" i="16" s="1"/>
  <c r="F153" i="20"/>
  <c r="E153" i="20"/>
  <c r="D153" i="20"/>
  <c r="A186" i="12"/>
  <c r="A186" i="16"/>
  <c r="Q188" i="20"/>
  <c r="A218" i="12"/>
  <c r="A218" i="16"/>
  <c r="Q220" i="20"/>
  <c r="A250" i="12"/>
  <c r="A250" i="16"/>
  <c r="Q252" i="20"/>
  <c r="A282" i="12"/>
  <c r="A282" i="16"/>
  <c r="Q284" i="20"/>
  <c r="B310" i="12"/>
  <c r="B310" i="16"/>
  <c r="AK310" i="16" s="1"/>
  <c r="E312" i="20"/>
  <c r="D312" i="20"/>
  <c r="F312" i="20"/>
  <c r="G312" i="20"/>
  <c r="B337" i="12"/>
  <c r="B337" i="16"/>
  <c r="AK337" i="16" s="1"/>
  <c r="F339" i="20"/>
  <c r="E339" i="20"/>
  <c r="D339" i="20"/>
  <c r="G339" i="20"/>
  <c r="B360" i="12"/>
  <c r="G362" i="20"/>
  <c r="F362" i="20"/>
  <c r="E362" i="20"/>
  <c r="D362" i="20"/>
  <c r="F392" i="20"/>
  <c r="B390" i="12"/>
  <c r="G392" i="20"/>
  <c r="E392" i="20"/>
  <c r="D392" i="20"/>
  <c r="E419" i="20"/>
  <c r="B417" i="12"/>
  <c r="G419" i="20"/>
  <c r="F419" i="20"/>
  <c r="D419" i="20"/>
  <c r="E451" i="20"/>
  <c r="B449" i="12"/>
  <c r="G451" i="20"/>
  <c r="F451" i="20"/>
  <c r="D451" i="20"/>
  <c r="Q19" i="20"/>
  <c r="A17" i="12"/>
  <c r="A17" i="16"/>
  <c r="A83" i="12"/>
  <c r="A83" i="16"/>
  <c r="Q85" i="20"/>
  <c r="A178" i="12"/>
  <c r="A178" i="16"/>
  <c r="Q180" i="20"/>
  <c r="D244" i="20"/>
  <c r="B242" i="12"/>
  <c r="B242" i="16"/>
  <c r="AK242" i="16" s="1"/>
  <c r="G244" i="20"/>
  <c r="E244" i="20"/>
  <c r="F244" i="20"/>
  <c r="D276" i="20"/>
  <c r="B274" i="12"/>
  <c r="B274" i="16"/>
  <c r="AK274" i="16" s="1"/>
  <c r="G276" i="20"/>
  <c r="E276" i="20"/>
  <c r="F276" i="20"/>
  <c r="D351" i="20"/>
  <c r="B349" i="12"/>
  <c r="G351" i="20"/>
  <c r="F351" i="20"/>
  <c r="E351" i="20"/>
  <c r="A383" i="12"/>
  <c r="Q385" i="20"/>
  <c r="G412" i="20"/>
  <c r="B410" i="12"/>
  <c r="F412" i="20"/>
  <c r="E412" i="20"/>
  <c r="D412" i="20"/>
  <c r="G444" i="20"/>
  <c r="B442" i="12"/>
  <c r="F444" i="20"/>
  <c r="E444" i="20"/>
  <c r="D444" i="20"/>
  <c r="A474" i="12"/>
  <c r="D27" i="20"/>
  <c r="B25" i="12"/>
  <c r="B25" i="16"/>
  <c r="AK25" i="16" s="1"/>
  <c r="F27" i="20"/>
  <c r="E27" i="20"/>
  <c r="G27" i="20"/>
  <c r="D59" i="20"/>
  <c r="B57" i="12"/>
  <c r="B57" i="16"/>
  <c r="AK57" i="16" s="1"/>
  <c r="F59" i="20"/>
  <c r="E59" i="20"/>
  <c r="G59" i="20"/>
  <c r="A89" i="12"/>
  <c r="A89" i="16"/>
  <c r="Q91" i="20"/>
  <c r="A121" i="12"/>
  <c r="A121" i="16"/>
  <c r="Q123" i="20"/>
  <c r="A153" i="12"/>
  <c r="A153" i="16"/>
  <c r="Q155" i="20"/>
  <c r="A184" i="12"/>
  <c r="A184" i="16"/>
  <c r="Q186" i="20"/>
  <c r="A216" i="12"/>
  <c r="A216" i="16"/>
  <c r="Q218" i="20"/>
  <c r="A248" i="12"/>
  <c r="A248" i="16"/>
  <c r="Q250" i="20"/>
  <c r="A280" i="12"/>
  <c r="A280" i="16"/>
  <c r="Q282" i="20"/>
  <c r="A321" i="12"/>
  <c r="A321" i="16"/>
  <c r="Q323" i="20"/>
  <c r="A361" i="12"/>
  <c r="Q363" i="20"/>
  <c r="A396" i="12"/>
  <c r="Q398" i="20"/>
  <c r="A432" i="12"/>
  <c r="Q434" i="20"/>
  <c r="A465" i="12"/>
  <c r="Q467" i="20"/>
  <c r="A23" i="12"/>
  <c r="A23" i="16"/>
  <c r="Q25" i="20"/>
  <c r="A55" i="12"/>
  <c r="A55" i="16"/>
  <c r="Q57" i="20"/>
  <c r="A87" i="12"/>
  <c r="A87" i="16"/>
  <c r="Q89" i="20"/>
  <c r="A119" i="12"/>
  <c r="A119" i="16"/>
  <c r="Q121" i="20"/>
  <c r="A151" i="12"/>
  <c r="A151" i="16"/>
  <c r="Q153" i="20"/>
  <c r="D186" i="20"/>
  <c r="B184" i="12"/>
  <c r="B184" i="16"/>
  <c r="AK184" i="16" s="1"/>
  <c r="E186" i="20"/>
  <c r="F186" i="20"/>
  <c r="G186" i="20"/>
  <c r="D218" i="20"/>
  <c r="B216" i="12"/>
  <c r="B216" i="16"/>
  <c r="AK216" i="16" s="1"/>
  <c r="E218" i="20"/>
  <c r="F218" i="20"/>
  <c r="G218" i="20"/>
  <c r="D250" i="20"/>
  <c r="B248" i="12"/>
  <c r="B248" i="16"/>
  <c r="AK248" i="16" s="1"/>
  <c r="E250" i="20"/>
  <c r="F250" i="20"/>
  <c r="G250" i="20"/>
  <c r="D282" i="20"/>
  <c r="B280" i="12"/>
  <c r="B280" i="16"/>
  <c r="AK280" i="16" s="1"/>
  <c r="E282" i="20"/>
  <c r="F282" i="20"/>
  <c r="G282" i="20"/>
  <c r="A311" i="12"/>
  <c r="A311" i="16"/>
  <c r="Q313" i="20"/>
  <c r="A339" i="12"/>
  <c r="A339" i="16"/>
  <c r="Q341" i="20"/>
  <c r="A363" i="12"/>
  <c r="Q365" i="20"/>
  <c r="D395" i="20"/>
  <c r="B393" i="12"/>
  <c r="F395" i="20"/>
  <c r="G395" i="20"/>
  <c r="E395" i="20"/>
  <c r="G434" i="20"/>
  <c r="B432" i="12"/>
  <c r="D434" i="20"/>
  <c r="F434" i="20"/>
  <c r="E434" i="20"/>
  <c r="A460" i="12"/>
  <c r="Q462" i="20"/>
  <c r="F14" i="20"/>
  <c r="B12" i="12"/>
  <c r="B12" i="16"/>
  <c r="AK12" i="16" s="1"/>
  <c r="G14" i="20"/>
  <c r="E14" i="20"/>
  <c r="D14" i="20"/>
  <c r="F46" i="20"/>
  <c r="B44" i="12"/>
  <c r="B44" i="16"/>
  <c r="AK44" i="16" s="1"/>
  <c r="G46" i="20"/>
  <c r="E46" i="20"/>
  <c r="D46" i="20"/>
  <c r="A76" i="12"/>
  <c r="A76" i="16"/>
  <c r="Q78" i="20"/>
  <c r="A108" i="12"/>
  <c r="A108" i="16"/>
  <c r="Q110" i="20"/>
  <c r="A140" i="12"/>
  <c r="A140" i="16"/>
  <c r="Q142" i="20"/>
  <c r="A171" i="12"/>
  <c r="A171" i="16"/>
  <c r="Q173" i="20"/>
  <c r="F205" i="20"/>
  <c r="B203" i="12"/>
  <c r="B203" i="16"/>
  <c r="AK203" i="16" s="1"/>
  <c r="G205" i="20"/>
  <c r="E205" i="20"/>
  <c r="D205" i="20"/>
  <c r="F237" i="20"/>
  <c r="B235" i="12"/>
  <c r="B235" i="16"/>
  <c r="AK235" i="16" s="1"/>
  <c r="G237" i="20"/>
  <c r="E237" i="20"/>
  <c r="D237" i="20"/>
  <c r="F269" i="20"/>
  <c r="B267" i="12"/>
  <c r="B267" i="16"/>
  <c r="AK267" i="16" s="1"/>
  <c r="G269" i="20"/>
  <c r="E269" i="20"/>
  <c r="D269" i="20"/>
  <c r="F301" i="20"/>
  <c r="B299" i="12"/>
  <c r="B299" i="16"/>
  <c r="AK299" i="16" s="1"/>
  <c r="G301" i="20"/>
  <c r="E301" i="20"/>
  <c r="D301" i="20"/>
  <c r="F324" i="20"/>
  <c r="B322" i="12"/>
  <c r="B322" i="16"/>
  <c r="AK322" i="16" s="1"/>
  <c r="E324" i="20"/>
  <c r="D324" i="20"/>
  <c r="G324" i="20"/>
  <c r="A349" i="12"/>
  <c r="Q351" i="20"/>
  <c r="B376" i="12"/>
  <c r="G378" i="20"/>
  <c r="F378" i="20"/>
  <c r="E378" i="20"/>
  <c r="D378" i="20"/>
  <c r="G404" i="20"/>
  <c r="B402" i="12"/>
  <c r="F404" i="20"/>
  <c r="E404" i="20"/>
  <c r="D404" i="20"/>
  <c r="E437" i="20"/>
  <c r="B435" i="12"/>
  <c r="F437" i="20"/>
  <c r="D437" i="20"/>
  <c r="G437" i="20"/>
  <c r="A19" i="12"/>
  <c r="A19" i="16"/>
  <c r="Q21" i="20"/>
  <c r="A51" i="12"/>
  <c r="A51" i="16"/>
  <c r="Q53" i="20"/>
  <c r="G86" i="20"/>
  <c r="B84" i="12"/>
  <c r="B84" i="16"/>
  <c r="AK84" i="16" s="1"/>
  <c r="E86" i="20"/>
  <c r="D86" i="20"/>
  <c r="F86" i="20"/>
  <c r="G118" i="20"/>
  <c r="B116" i="12"/>
  <c r="B116" i="16"/>
  <c r="AK116" i="16" s="1"/>
  <c r="E118" i="20"/>
  <c r="D118" i="20"/>
  <c r="F118" i="20"/>
  <c r="G150" i="20"/>
  <c r="B148" i="12"/>
  <c r="B148" i="16"/>
  <c r="AK148" i="16" s="1"/>
  <c r="E150" i="20"/>
  <c r="D150" i="20"/>
  <c r="F150" i="20"/>
  <c r="D182" i="20"/>
  <c r="B180" i="12"/>
  <c r="B180" i="16"/>
  <c r="AK180" i="16" s="1"/>
  <c r="F182" i="20"/>
  <c r="E182" i="20"/>
  <c r="G182" i="20"/>
  <c r="D214" i="20"/>
  <c r="B212" i="12"/>
  <c r="B212" i="16"/>
  <c r="AK212" i="16" s="1"/>
  <c r="F214" i="20"/>
  <c r="E214" i="20"/>
  <c r="G214" i="20"/>
  <c r="D246" i="20"/>
  <c r="B244" i="12"/>
  <c r="B244" i="16"/>
  <c r="AK244" i="16" s="1"/>
  <c r="F246" i="20"/>
  <c r="E246" i="20"/>
  <c r="G246" i="20"/>
  <c r="D278" i="20"/>
  <c r="B276" i="12"/>
  <c r="B276" i="16"/>
  <c r="AK276" i="16" s="1"/>
  <c r="F278" i="20"/>
  <c r="E278" i="20"/>
  <c r="G278" i="20"/>
  <c r="B306" i="12"/>
  <c r="B306" i="16"/>
  <c r="AK306" i="16" s="1"/>
  <c r="F308" i="20"/>
  <c r="G308" i="20"/>
  <c r="D308" i="20"/>
  <c r="E308" i="20"/>
  <c r="F352" i="20"/>
  <c r="B350" i="12"/>
  <c r="G352" i="20"/>
  <c r="E352" i="20"/>
  <c r="D352" i="20"/>
  <c r="A385" i="12"/>
  <c r="Q387" i="20"/>
  <c r="A411" i="12"/>
  <c r="Q413" i="20"/>
  <c r="A443" i="12"/>
  <c r="Q445" i="20"/>
  <c r="A26" i="12"/>
  <c r="A26" i="16"/>
  <c r="Q28" i="20"/>
  <c r="A58" i="12"/>
  <c r="A58" i="16"/>
  <c r="Q60" i="20"/>
  <c r="G92" i="20"/>
  <c r="B90" i="12"/>
  <c r="B90" i="16"/>
  <c r="AK90" i="16" s="1"/>
  <c r="E92" i="20"/>
  <c r="D92" i="20"/>
  <c r="F92" i="20"/>
  <c r="G124" i="20"/>
  <c r="B122" i="12"/>
  <c r="B122" i="16"/>
  <c r="AK122" i="16" s="1"/>
  <c r="E124" i="20"/>
  <c r="D124" i="20"/>
  <c r="F124" i="20"/>
  <c r="G156" i="20"/>
  <c r="B154" i="12"/>
  <c r="B154" i="16"/>
  <c r="AK154" i="16" s="1"/>
  <c r="E156" i="20"/>
  <c r="D156" i="20"/>
  <c r="F156" i="20"/>
  <c r="A185" i="12"/>
  <c r="A185" i="16"/>
  <c r="Q187" i="20"/>
  <c r="A217" i="12"/>
  <c r="A217" i="16"/>
  <c r="Q219" i="20"/>
  <c r="A249" i="12"/>
  <c r="A249" i="16"/>
  <c r="Q251" i="20"/>
  <c r="A281" i="12"/>
  <c r="A281" i="16"/>
  <c r="Q283" i="20"/>
  <c r="A324" i="12"/>
  <c r="A324" i="16"/>
  <c r="Q326" i="20"/>
  <c r="A362" i="12"/>
  <c r="Q364" i="20"/>
  <c r="B405" i="12"/>
  <c r="D407" i="20"/>
  <c r="G407" i="20"/>
  <c r="E407" i="20"/>
  <c r="F407" i="20"/>
  <c r="A434" i="12"/>
  <c r="Q436" i="20"/>
  <c r="G468" i="20"/>
  <c r="B466" i="12"/>
  <c r="E468" i="20"/>
  <c r="D468" i="20"/>
  <c r="F468" i="20"/>
  <c r="G484" i="20"/>
  <c r="E484" i="20"/>
  <c r="D484" i="20"/>
  <c r="F484" i="20"/>
  <c r="F36" i="20"/>
  <c r="B34" i="12"/>
  <c r="B34" i="16"/>
  <c r="AK34" i="16" s="1"/>
  <c r="D36" i="20"/>
  <c r="E36" i="20"/>
  <c r="G36" i="20"/>
  <c r="F68" i="20"/>
  <c r="B66" i="12"/>
  <c r="B66" i="16"/>
  <c r="AK66" i="16" s="1"/>
  <c r="D68" i="20"/>
  <c r="E68" i="20"/>
  <c r="G68" i="20"/>
  <c r="G98" i="20"/>
  <c r="B96" i="12"/>
  <c r="B96" i="16"/>
  <c r="AK96" i="16" s="1"/>
  <c r="D98" i="20"/>
  <c r="E98" i="20"/>
  <c r="F98" i="20"/>
  <c r="G130" i="20"/>
  <c r="B128" i="12"/>
  <c r="B128" i="16"/>
  <c r="AK128" i="16" s="1"/>
  <c r="D130" i="20"/>
  <c r="E130" i="20"/>
  <c r="F130" i="20"/>
  <c r="G162" i="20"/>
  <c r="B160" i="12"/>
  <c r="B160" i="16"/>
  <c r="AK160" i="16" s="1"/>
  <c r="D162" i="20"/>
  <c r="E162" i="20"/>
  <c r="F162" i="20"/>
  <c r="B193" i="12"/>
  <c r="B193" i="16"/>
  <c r="AK193" i="16" s="1"/>
  <c r="D195" i="20"/>
  <c r="F195" i="20"/>
  <c r="G195" i="20"/>
  <c r="E195" i="20"/>
  <c r="B225" i="12"/>
  <c r="B225" i="16"/>
  <c r="AK225" i="16" s="1"/>
  <c r="D227" i="20"/>
  <c r="F227" i="20"/>
  <c r="G227" i="20"/>
  <c r="E227" i="20"/>
  <c r="B257" i="12"/>
  <c r="B257" i="16"/>
  <c r="AK257" i="16" s="1"/>
  <c r="D259" i="20"/>
  <c r="F259" i="20"/>
  <c r="G259" i="20"/>
  <c r="E259" i="20"/>
  <c r="B289" i="12"/>
  <c r="B289" i="16"/>
  <c r="AK289" i="16" s="1"/>
  <c r="D291" i="20"/>
  <c r="F291" i="20"/>
  <c r="G291" i="20"/>
  <c r="E291" i="20"/>
  <c r="A322" i="12"/>
  <c r="A322" i="16"/>
  <c r="Q324" i="20"/>
  <c r="D347" i="20"/>
  <c r="B345" i="12"/>
  <c r="F347" i="20"/>
  <c r="G347" i="20"/>
  <c r="E347" i="20"/>
  <c r="A374" i="12"/>
  <c r="Q376" i="20"/>
  <c r="A406" i="12"/>
  <c r="Q408" i="20"/>
  <c r="A438" i="12"/>
  <c r="Q440" i="20"/>
  <c r="G475" i="20"/>
  <c r="B473" i="12"/>
  <c r="D475" i="20"/>
  <c r="E475" i="20"/>
  <c r="F475" i="20"/>
  <c r="D23" i="20"/>
  <c r="B21" i="12"/>
  <c r="B21" i="16"/>
  <c r="AK21" i="16" s="1"/>
  <c r="G23" i="20"/>
  <c r="F23" i="20"/>
  <c r="E23" i="20"/>
  <c r="D55" i="20"/>
  <c r="B53" i="12"/>
  <c r="B53" i="16"/>
  <c r="AK53" i="16" s="1"/>
  <c r="G55" i="20"/>
  <c r="F55" i="20"/>
  <c r="E55" i="20"/>
  <c r="A85" i="12"/>
  <c r="A85" i="16"/>
  <c r="Q87" i="20"/>
  <c r="A117" i="12"/>
  <c r="A117" i="16"/>
  <c r="Q119" i="20"/>
  <c r="Q151" i="20"/>
  <c r="A149" i="12"/>
  <c r="A149" i="16"/>
  <c r="A180" i="12"/>
  <c r="A180" i="16"/>
  <c r="Q182" i="20"/>
  <c r="A212" i="12"/>
  <c r="A212" i="16"/>
  <c r="Q214" i="20"/>
  <c r="A244" i="12"/>
  <c r="A244" i="16"/>
  <c r="Q246" i="20"/>
  <c r="A276" i="12"/>
  <c r="A276" i="16"/>
  <c r="Q278" i="20"/>
  <c r="A306" i="12"/>
  <c r="A306" i="16"/>
  <c r="Q308" i="20"/>
  <c r="A331" i="12"/>
  <c r="A331" i="16"/>
  <c r="Q333" i="20"/>
  <c r="F360" i="20"/>
  <c r="B358" i="12"/>
  <c r="G360" i="20"/>
  <c r="E360" i="20"/>
  <c r="D360" i="20"/>
  <c r="A388" i="12"/>
  <c r="Q390" i="20"/>
  <c r="A408" i="12"/>
  <c r="Q410" i="20"/>
  <c r="A440" i="12"/>
  <c r="Q442" i="20"/>
  <c r="F16" i="20"/>
  <c r="B14" i="12"/>
  <c r="B14" i="16"/>
  <c r="AK14" i="16" s="1"/>
  <c r="D16" i="20"/>
  <c r="E16" i="20"/>
  <c r="G16" i="20"/>
  <c r="F48" i="20"/>
  <c r="B46" i="12"/>
  <c r="B46" i="16"/>
  <c r="AK46" i="16" s="1"/>
  <c r="D48" i="20"/>
  <c r="E48" i="20"/>
  <c r="G48" i="20"/>
  <c r="G79" i="20"/>
  <c r="B77" i="12"/>
  <c r="B77" i="16"/>
  <c r="AK77" i="16" s="1"/>
  <c r="F79" i="20"/>
  <c r="E79" i="20"/>
  <c r="D79" i="20"/>
  <c r="G111" i="20"/>
  <c r="B109" i="12"/>
  <c r="B109" i="16"/>
  <c r="AK109" i="16" s="1"/>
  <c r="F111" i="20"/>
  <c r="E111" i="20"/>
  <c r="D111" i="20"/>
  <c r="G143" i="20"/>
  <c r="B141" i="12"/>
  <c r="B141" i="16"/>
  <c r="AK141" i="16" s="1"/>
  <c r="F143" i="20"/>
  <c r="E143" i="20"/>
  <c r="D143" i="20"/>
  <c r="A173" i="12"/>
  <c r="A173" i="16"/>
  <c r="Q175" i="20"/>
  <c r="B205" i="12"/>
  <c r="B205" i="16"/>
  <c r="AK205" i="16" s="1"/>
  <c r="G207" i="20"/>
  <c r="E207" i="20"/>
  <c r="D207" i="20"/>
  <c r="F207" i="20"/>
  <c r="B237" i="12"/>
  <c r="B237" i="16"/>
  <c r="AK237" i="16" s="1"/>
  <c r="G239" i="20"/>
  <c r="E239" i="20"/>
  <c r="D239" i="20"/>
  <c r="F239" i="20"/>
  <c r="B269" i="12"/>
  <c r="B269" i="16"/>
  <c r="AK269" i="16" s="1"/>
  <c r="G271" i="20"/>
  <c r="E271" i="20"/>
  <c r="D271" i="20"/>
  <c r="F271" i="20"/>
  <c r="D303" i="20"/>
  <c r="B301" i="12"/>
  <c r="B301" i="16"/>
  <c r="AK301" i="16" s="1"/>
  <c r="G303" i="20"/>
  <c r="F303" i="20"/>
  <c r="E303" i="20"/>
  <c r="F338" i="20"/>
  <c r="B336" i="12"/>
  <c r="B336" i="16"/>
  <c r="AK336" i="16" s="1"/>
  <c r="G338" i="20"/>
  <c r="D338" i="20"/>
  <c r="E338" i="20"/>
  <c r="D383" i="20"/>
  <c r="B381" i="12"/>
  <c r="G383" i="20"/>
  <c r="F383" i="20"/>
  <c r="E383" i="20"/>
  <c r="G410" i="20"/>
  <c r="B408" i="12"/>
  <c r="F410" i="20"/>
  <c r="E410" i="20"/>
  <c r="D410" i="20"/>
  <c r="G442" i="20"/>
  <c r="B440" i="12"/>
  <c r="F442" i="20"/>
  <c r="E442" i="20"/>
  <c r="D442" i="20"/>
  <c r="A470" i="12"/>
  <c r="C3" i="12"/>
  <c r="D3" i="12"/>
  <c r="AK3" i="12"/>
  <c r="AM3" i="12"/>
  <c r="D29" i="20"/>
  <c r="B27" i="12"/>
  <c r="B27" i="16"/>
  <c r="AK27" i="16" s="1"/>
  <c r="E29" i="20"/>
  <c r="F29" i="20"/>
  <c r="G29" i="20"/>
  <c r="D61" i="20"/>
  <c r="B59" i="12"/>
  <c r="B59" i="16"/>
  <c r="AK59" i="16" s="1"/>
  <c r="E61" i="20"/>
  <c r="F61" i="20"/>
  <c r="G61" i="20"/>
  <c r="G93" i="20"/>
  <c r="B91" i="12"/>
  <c r="B91" i="16"/>
  <c r="AK91" i="16" s="1"/>
  <c r="F93" i="20"/>
  <c r="E93" i="20"/>
  <c r="D93" i="20"/>
  <c r="G125" i="20"/>
  <c r="B123" i="12"/>
  <c r="B123" i="16"/>
  <c r="AK123" i="16" s="1"/>
  <c r="F125" i="20"/>
  <c r="E125" i="20"/>
  <c r="D125" i="20"/>
  <c r="G157" i="20"/>
  <c r="B155" i="12"/>
  <c r="B155" i="16"/>
  <c r="AK155" i="16" s="1"/>
  <c r="F157" i="20"/>
  <c r="E157" i="20"/>
  <c r="D157" i="20"/>
  <c r="A190" i="12"/>
  <c r="A190" i="16"/>
  <c r="Q192" i="20"/>
  <c r="A222" i="12"/>
  <c r="A222" i="16"/>
  <c r="Q224" i="20"/>
  <c r="Q256" i="20"/>
  <c r="A254" i="12"/>
  <c r="A254" i="16"/>
  <c r="A286" i="12"/>
  <c r="A286" i="16"/>
  <c r="Q288" i="20"/>
  <c r="D327" i="20"/>
  <c r="B325" i="12"/>
  <c r="B325" i="16"/>
  <c r="AK325" i="16" s="1"/>
  <c r="F327" i="20"/>
  <c r="E327" i="20"/>
  <c r="G327" i="20"/>
  <c r="A364" i="12"/>
  <c r="Q366" i="20"/>
  <c r="B409" i="12"/>
  <c r="G411" i="20"/>
  <c r="F411" i="20"/>
  <c r="D411" i="20"/>
  <c r="E411" i="20"/>
  <c r="E443" i="20"/>
  <c r="B441" i="12"/>
  <c r="G443" i="20"/>
  <c r="D443" i="20"/>
  <c r="F443" i="20"/>
  <c r="A467" i="12"/>
  <c r="A28" i="12"/>
  <c r="A28" i="16"/>
  <c r="Q30" i="20"/>
  <c r="A60" i="12"/>
  <c r="A60" i="16"/>
  <c r="Q62" i="20"/>
  <c r="G91" i="20"/>
  <c r="B89" i="12"/>
  <c r="B89" i="16"/>
  <c r="AK89" i="16" s="1"/>
  <c r="F91" i="20"/>
  <c r="E91" i="20"/>
  <c r="D91" i="20"/>
  <c r="G123" i="20"/>
  <c r="B121" i="12"/>
  <c r="B121" i="16"/>
  <c r="AK121" i="16" s="1"/>
  <c r="F123" i="20"/>
  <c r="E123" i="20"/>
  <c r="D123" i="20"/>
  <c r="G155" i="20"/>
  <c r="B153" i="12"/>
  <c r="B153" i="16"/>
  <c r="AK153" i="16" s="1"/>
  <c r="F155" i="20"/>
  <c r="E155" i="20"/>
  <c r="D155" i="20"/>
  <c r="A187" i="12"/>
  <c r="A187" i="16"/>
  <c r="Q189" i="20"/>
  <c r="A219" i="12"/>
  <c r="A219" i="16"/>
  <c r="Q221" i="20"/>
  <c r="A251" i="12"/>
  <c r="A251" i="16"/>
  <c r="Q253" i="20"/>
  <c r="A283" i="12"/>
  <c r="A283" i="16"/>
  <c r="Q285" i="20"/>
  <c r="A313" i="12"/>
  <c r="A313" i="16"/>
  <c r="Q315" i="20"/>
  <c r="A341" i="12"/>
  <c r="Q343" i="20"/>
  <c r="A368" i="12"/>
  <c r="Q370" i="20"/>
  <c r="A395" i="12"/>
  <c r="Q397" i="20"/>
  <c r="G436" i="20"/>
  <c r="B434" i="12"/>
  <c r="D436" i="20"/>
  <c r="F436" i="20"/>
  <c r="E436" i="20"/>
  <c r="G469" i="20"/>
  <c r="B467" i="12"/>
  <c r="D469" i="20"/>
  <c r="F469" i="20"/>
  <c r="E469" i="20"/>
  <c r="A14" i="12"/>
  <c r="A14" i="16"/>
  <c r="Q16" i="20"/>
  <c r="A46" i="12"/>
  <c r="A46" i="16"/>
  <c r="Q48" i="20"/>
  <c r="G80" i="20"/>
  <c r="B78" i="12"/>
  <c r="B78" i="16"/>
  <c r="AK78" i="16" s="1"/>
  <c r="E80" i="20"/>
  <c r="D80" i="20"/>
  <c r="F80" i="20"/>
  <c r="G112" i="20"/>
  <c r="B110" i="12"/>
  <c r="B110" i="16"/>
  <c r="AK110" i="16" s="1"/>
  <c r="E112" i="20"/>
  <c r="D112" i="20"/>
  <c r="F112" i="20"/>
  <c r="G144" i="20"/>
  <c r="B142" i="12"/>
  <c r="B142" i="16"/>
  <c r="AK142" i="16" s="1"/>
  <c r="E144" i="20"/>
  <c r="D144" i="20"/>
  <c r="F144" i="20"/>
  <c r="D178" i="20"/>
  <c r="B176" i="12"/>
  <c r="B176" i="16"/>
  <c r="AK176" i="16" s="1"/>
  <c r="F178" i="20"/>
  <c r="E178" i="20"/>
  <c r="G178" i="20"/>
  <c r="A205" i="12"/>
  <c r="A205" i="16"/>
  <c r="Q207" i="20"/>
  <c r="A237" i="12"/>
  <c r="A237" i="16"/>
  <c r="Q239" i="20"/>
  <c r="A269" i="12"/>
  <c r="A269" i="16"/>
  <c r="Q271" i="20"/>
  <c r="A301" i="12"/>
  <c r="A301" i="16"/>
  <c r="Q303" i="20"/>
  <c r="A328" i="12"/>
  <c r="A328" i="16"/>
  <c r="Q330" i="20"/>
  <c r="B352" i="12"/>
  <c r="G354" i="20"/>
  <c r="F354" i="20"/>
  <c r="E354" i="20"/>
  <c r="D354" i="20"/>
  <c r="A381" i="12"/>
  <c r="Q383" i="20"/>
  <c r="A404" i="12"/>
  <c r="Q406" i="20"/>
  <c r="A437" i="12"/>
  <c r="Q439" i="20"/>
  <c r="A8" i="12"/>
  <c r="A8" i="16"/>
  <c r="Q10" i="20"/>
  <c r="A40" i="12"/>
  <c r="A40" i="16"/>
  <c r="Q42" i="20"/>
  <c r="A74" i="12"/>
  <c r="A74" i="16"/>
  <c r="Q76" i="20"/>
  <c r="A106" i="12"/>
  <c r="A106" i="16"/>
  <c r="Q108" i="20"/>
  <c r="A138" i="12"/>
  <c r="A138" i="16"/>
  <c r="Q140" i="20"/>
  <c r="A170" i="12"/>
  <c r="A170" i="16"/>
  <c r="Q172" i="20"/>
  <c r="A199" i="12"/>
  <c r="A199" i="16"/>
  <c r="Q201" i="20"/>
  <c r="A231" i="12"/>
  <c r="A231" i="16"/>
  <c r="Q233" i="20"/>
  <c r="A263" i="12"/>
  <c r="A263" i="16"/>
  <c r="Q265" i="20"/>
  <c r="A295" i="12"/>
  <c r="A295" i="16"/>
  <c r="Q297" i="20"/>
  <c r="F332" i="20"/>
  <c r="B330" i="12"/>
  <c r="B330" i="16"/>
  <c r="AK330" i="16" s="1"/>
  <c r="E332" i="20"/>
  <c r="D332" i="20"/>
  <c r="G332" i="20"/>
  <c r="A370" i="12"/>
  <c r="Q372" i="20"/>
  <c r="G406" i="20"/>
  <c r="B404" i="12"/>
  <c r="F406" i="20"/>
  <c r="E406" i="20"/>
  <c r="D406" i="20"/>
  <c r="A430" i="12"/>
  <c r="Q432" i="20"/>
  <c r="A464" i="12"/>
  <c r="Q466" i="20"/>
  <c r="F18" i="20"/>
  <c r="B16" i="12"/>
  <c r="B16" i="16"/>
  <c r="AK16" i="16" s="1"/>
  <c r="G18" i="20"/>
  <c r="E18" i="20"/>
  <c r="D18" i="20"/>
  <c r="F50" i="20"/>
  <c r="B48" i="12"/>
  <c r="B48" i="16"/>
  <c r="AK48" i="16" s="1"/>
  <c r="G50" i="20"/>
  <c r="E50" i="20"/>
  <c r="D50" i="20"/>
  <c r="A80" i="12"/>
  <c r="A80" i="16"/>
  <c r="Q82" i="20"/>
  <c r="A112" i="12"/>
  <c r="A112" i="16"/>
  <c r="Q114" i="20"/>
  <c r="A144" i="12"/>
  <c r="A144" i="16"/>
  <c r="Q146" i="20"/>
  <c r="B173" i="12"/>
  <c r="B173" i="16"/>
  <c r="AK173" i="16" s="1"/>
  <c r="D175" i="20"/>
  <c r="F175" i="20"/>
  <c r="G175" i="20"/>
  <c r="E175" i="20"/>
  <c r="F209" i="20"/>
  <c r="B207" i="12"/>
  <c r="B207" i="16"/>
  <c r="AK207" i="16" s="1"/>
  <c r="E209" i="20"/>
  <c r="D209" i="20"/>
  <c r="G209" i="20"/>
  <c r="F241" i="20"/>
  <c r="B239" i="12"/>
  <c r="B239" i="16"/>
  <c r="AK239" i="16" s="1"/>
  <c r="E241" i="20"/>
  <c r="D241" i="20"/>
  <c r="G241" i="20"/>
  <c r="F273" i="20"/>
  <c r="B271" i="12"/>
  <c r="B271" i="16"/>
  <c r="AK271" i="16" s="1"/>
  <c r="E273" i="20"/>
  <c r="D273" i="20"/>
  <c r="G273" i="20"/>
  <c r="B304" i="12"/>
  <c r="B304" i="16"/>
  <c r="AK304" i="16" s="1"/>
  <c r="F306" i="20"/>
  <c r="D306" i="20"/>
  <c r="G306" i="20"/>
  <c r="E306" i="20"/>
  <c r="A348" i="12"/>
  <c r="Q350" i="20"/>
  <c r="D387" i="20"/>
  <c r="B385" i="12"/>
  <c r="G387" i="20"/>
  <c r="F387" i="20"/>
  <c r="E387" i="20"/>
  <c r="E429" i="20"/>
  <c r="B427" i="12"/>
  <c r="F429" i="20"/>
  <c r="D429" i="20"/>
  <c r="G429" i="20"/>
  <c r="G458" i="20"/>
  <c r="B456" i="12"/>
  <c r="E458" i="20"/>
  <c r="D458" i="20"/>
  <c r="F458" i="20"/>
  <c r="G478" i="20"/>
  <c r="E478" i="20"/>
  <c r="D478" i="20"/>
  <c r="F478" i="20"/>
  <c r="Q15" i="20"/>
  <c r="A13" i="12"/>
  <c r="A13" i="16"/>
  <c r="A45" i="12"/>
  <c r="A45" i="16"/>
  <c r="Q47" i="20"/>
  <c r="A78" i="12"/>
  <c r="A78" i="16"/>
  <c r="Q80" i="20"/>
  <c r="A110" i="12"/>
  <c r="A110" i="16"/>
  <c r="Q112" i="20"/>
  <c r="A142" i="12"/>
  <c r="A142" i="16"/>
  <c r="Q144" i="20"/>
  <c r="F177" i="20"/>
  <c r="B175" i="12"/>
  <c r="B175" i="16"/>
  <c r="AK175" i="16" s="1"/>
  <c r="D177" i="20"/>
  <c r="G177" i="20"/>
  <c r="E177" i="20"/>
  <c r="D208" i="20"/>
  <c r="B206" i="12"/>
  <c r="B206" i="16"/>
  <c r="AK206" i="16" s="1"/>
  <c r="G208" i="20"/>
  <c r="F208" i="20"/>
  <c r="E208" i="20"/>
  <c r="D240" i="20"/>
  <c r="B238" i="12"/>
  <c r="B238" i="16"/>
  <c r="AK238" i="16" s="1"/>
  <c r="G240" i="20"/>
  <c r="F240" i="20"/>
  <c r="E240" i="20"/>
  <c r="D272" i="20"/>
  <c r="B270" i="12"/>
  <c r="B270" i="16"/>
  <c r="AK270" i="16" s="1"/>
  <c r="G272" i="20"/>
  <c r="F272" i="20"/>
  <c r="E272" i="20"/>
  <c r="A303" i="12"/>
  <c r="A303" i="16"/>
  <c r="Q305" i="20"/>
  <c r="F334" i="20"/>
  <c r="B332" i="12"/>
  <c r="B332" i="16"/>
  <c r="AK332" i="16" s="1"/>
  <c r="G334" i="20"/>
  <c r="E334" i="20"/>
  <c r="D334" i="20"/>
  <c r="A357" i="12"/>
  <c r="Q359" i="20"/>
  <c r="A384" i="12"/>
  <c r="Q386" i="20"/>
  <c r="A419" i="12"/>
  <c r="Q421" i="20"/>
  <c r="A451" i="12"/>
  <c r="Q453" i="20"/>
  <c r="G487" i="20"/>
  <c r="D487" i="20"/>
  <c r="F487" i="20"/>
  <c r="E487" i="20"/>
  <c r="D33" i="20"/>
  <c r="B31" i="12"/>
  <c r="B31" i="16"/>
  <c r="AK31" i="16" s="1"/>
  <c r="F33" i="20"/>
  <c r="G33" i="20"/>
  <c r="E33" i="20"/>
  <c r="D65" i="20"/>
  <c r="B63" i="12"/>
  <c r="B63" i="16"/>
  <c r="AK63" i="16" s="1"/>
  <c r="F65" i="20"/>
  <c r="G65" i="20"/>
  <c r="E65" i="20"/>
  <c r="G97" i="20"/>
  <c r="B95" i="12"/>
  <c r="B95" i="16"/>
  <c r="AK95" i="16" s="1"/>
  <c r="F97" i="20"/>
  <c r="E97" i="20"/>
  <c r="D97" i="20"/>
  <c r="G129" i="20"/>
  <c r="B127" i="12"/>
  <c r="B127" i="16"/>
  <c r="AK127" i="16" s="1"/>
  <c r="F129" i="20"/>
  <c r="E129" i="20"/>
  <c r="D129" i="20"/>
  <c r="G161" i="20"/>
  <c r="B159" i="12"/>
  <c r="B159" i="16"/>
  <c r="AK159" i="16" s="1"/>
  <c r="F161" i="20"/>
  <c r="E161" i="20"/>
  <c r="D161" i="20"/>
  <c r="A194" i="12"/>
  <c r="A194" i="16"/>
  <c r="Q196" i="20"/>
  <c r="A226" i="12"/>
  <c r="A226" i="16"/>
  <c r="Q228" i="20"/>
  <c r="A258" i="12"/>
  <c r="A258" i="16"/>
  <c r="Q260" i="20"/>
  <c r="A290" i="12"/>
  <c r="A290" i="16"/>
  <c r="Q292" i="20"/>
  <c r="A314" i="12"/>
  <c r="A314" i="16"/>
  <c r="Q316" i="20"/>
  <c r="D343" i="20"/>
  <c r="B341" i="12"/>
  <c r="G343" i="20"/>
  <c r="F343" i="20"/>
  <c r="E343" i="20"/>
  <c r="B368" i="12"/>
  <c r="G370" i="20"/>
  <c r="F370" i="20"/>
  <c r="E370" i="20"/>
  <c r="D370" i="20"/>
  <c r="A397" i="12"/>
  <c r="Q399" i="20"/>
  <c r="G424" i="20"/>
  <c r="B422" i="12"/>
  <c r="F424" i="20"/>
  <c r="E424" i="20"/>
  <c r="D424" i="20"/>
  <c r="A454" i="12"/>
  <c r="Q456" i="20"/>
  <c r="E89" i="22" l="1"/>
  <c r="E91" i="22" s="1"/>
  <c r="A8" i="22"/>
  <c r="P26" i="22" s="1"/>
  <c r="J12" i="20"/>
  <c r="T8" i="22"/>
  <c r="AB8" i="22"/>
  <c r="F26" i="22" s="1"/>
  <c r="AA8" i="22"/>
  <c r="L26" i="22" s="1"/>
  <c r="B8" i="22"/>
  <c r="K8" i="22"/>
  <c r="X8" i="22"/>
  <c r="E17" i="22"/>
  <c r="V8" i="22"/>
  <c r="C26" i="22" s="1"/>
  <c r="P8" i="22"/>
  <c r="Y8" i="22"/>
  <c r="W8" i="22"/>
  <c r="M26" i="22" s="1"/>
  <c r="D8" i="22"/>
  <c r="S8" i="22"/>
  <c r="U8" i="22"/>
  <c r="C79" i="23"/>
  <c r="G30" i="23" s="1"/>
  <c r="AD8" i="22"/>
  <c r="G8" i="22"/>
  <c r="G26" i="22" s="1"/>
  <c r="R8" i="22"/>
  <c r="Z8" i="22"/>
  <c r="K26" i="22" s="1"/>
  <c r="G17" i="22"/>
  <c r="I8" i="22"/>
  <c r="I26" i="22" s="1"/>
  <c r="J8" i="22"/>
  <c r="J26" i="22" s="1"/>
  <c r="L8" i="22"/>
  <c r="AC8" i="22"/>
  <c r="U26" i="22" s="1"/>
  <c r="F8" i="22"/>
  <c r="S26" i="22" s="1"/>
  <c r="M8" i="22"/>
  <c r="E8" i="22"/>
  <c r="R26" i="22" s="1"/>
  <c r="H8" i="22"/>
  <c r="H26" i="22" s="1"/>
  <c r="N8" i="22"/>
  <c r="O8" i="22"/>
  <c r="Q8" i="22"/>
  <c r="C8" i="22"/>
  <c r="D63" i="12"/>
  <c r="C63" i="12"/>
  <c r="AK63" i="12"/>
  <c r="AM63" i="12"/>
  <c r="AJ206" i="16"/>
  <c r="AD206" i="16"/>
  <c r="N206" i="16"/>
  <c r="AC206" i="16"/>
  <c r="AY206" i="16" s="1"/>
  <c r="I206" i="16"/>
  <c r="BF206" i="16" s="1"/>
  <c r="Z206" i="16"/>
  <c r="J206" i="16"/>
  <c r="U206" i="16"/>
  <c r="E206" i="16"/>
  <c r="V206" i="16"/>
  <c r="F206" i="16"/>
  <c r="Q206" i="16"/>
  <c r="R206" i="16"/>
  <c r="M206" i="16"/>
  <c r="AB206" i="16"/>
  <c r="AV206" i="16" s="1"/>
  <c r="AW206" i="16" s="1"/>
  <c r="H206" i="16"/>
  <c r="AA206" i="16"/>
  <c r="K206" i="16"/>
  <c r="T206" i="16"/>
  <c r="D206" i="16"/>
  <c r="W206" i="16"/>
  <c r="G206" i="16"/>
  <c r="P206" i="16"/>
  <c r="S206" i="16"/>
  <c r="C206" i="16"/>
  <c r="AF206" i="16"/>
  <c r="L206" i="16"/>
  <c r="AE206" i="16"/>
  <c r="O206" i="16"/>
  <c r="X206" i="16"/>
  <c r="Y206" i="16"/>
  <c r="C385" i="12"/>
  <c r="AM385" i="12"/>
  <c r="D385" i="12"/>
  <c r="AK385" i="12"/>
  <c r="AJ239" i="16"/>
  <c r="R239" i="16"/>
  <c r="AC239" i="16"/>
  <c r="AY239" i="16" s="1"/>
  <c r="I239" i="16"/>
  <c r="BF239" i="16" s="1"/>
  <c r="AD239" i="16"/>
  <c r="N239" i="16"/>
  <c r="U239" i="16"/>
  <c r="E239" i="16"/>
  <c r="Z239" i="16"/>
  <c r="J239" i="16"/>
  <c r="Q239" i="16"/>
  <c r="V239" i="16"/>
  <c r="F239" i="16"/>
  <c r="AF239" i="16"/>
  <c r="L239" i="16"/>
  <c r="S239" i="16"/>
  <c r="C239" i="16"/>
  <c r="AB239" i="16"/>
  <c r="AV239" i="16" s="1"/>
  <c r="AW239" i="16" s="1"/>
  <c r="H239" i="16"/>
  <c r="AE239" i="16"/>
  <c r="O239" i="16"/>
  <c r="M239" i="16"/>
  <c r="T239" i="16"/>
  <c r="D239" i="16"/>
  <c r="AA239" i="16"/>
  <c r="K239" i="16"/>
  <c r="P239" i="16"/>
  <c r="W239" i="16"/>
  <c r="G239" i="16"/>
  <c r="X239" i="16"/>
  <c r="Y239" i="16"/>
  <c r="D48" i="12"/>
  <c r="C48" i="12"/>
  <c r="AK48" i="12"/>
  <c r="AM48" i="12"/>
  <c r="C341" i="12"/>
  <c r="AK341" i="12"/>
  <c r="D341" i="12"/>
  <c r="AM341" i="12"/>
  <c r="AJ159" i="16"/>
  <c r="R159" i="16"/>
  <c r="AC159" i="16"/>
  <c r="AY159" i="16" s="1"/>
  <c r="I159" i="16"/>
  <c r="BF159" i="16" s="1"/>
  <c r="AD159" i="16"/>
  <c r="N159" i="16"/>
  <c r="U159" i="16"/>
  <c r="E159" i="16"/>
  <c r="Z159" i="16"/>
  <c r="J159" i="16"/>
  <c r="Q159" i="16"/>
  <c r="V159" i="16"/>
  <c r="F159" i="16"/>
  <c r="M159" i="16"/>
  <c r="AF159" i="16"/>
  <c r="L159" i="16"/>
  <c r="S159" i="16"/>
  <c r="C159" i="16"/>
  <c r="AB159" i="16"/>
  <c r="AV159" i="16" s="1"/>
  <c r="AW159" i="16" s="1"/>
  <c r="H159" i="16"/>
  <c r="AE159" i="16"/>
  <c r="O159" i="16"/>
  <c r="T159" i="16"/>
  <c r="D159" i="16"/>
  <c r="AA159" i="16"/>
  <c r="K159" i="16"/>
  <c r="P159" i="16"/>
  <c r="W159" i="16"/>
  <c r="G159" i="16"/>
  <c r="X159" i="16"/>
  <c r="Y159" i="16"/>
  <c r="AJ95" i="16"/>
  <c r="V95" i="16"/>
  <c r="Q95" i="16"/>
  <c r="Z95" i="16"/>
  <c r="J95" i="16"/>
  <c r="M95" i="16"/>
  <c r="N95" i="16"/>
  <c r="R95" i="16"/>
  <c r="AC95" i="16"/>
  <c r="AY95" i="16" s="1"/>
  <c r="I95" i="16"/>
  <c r="BF95" i="16" s="1"/>
  <c r="AD95" i="16"/>
  <c r="U95" i="16"/>
  <c r="E95" i="16"/>
  <c r="F95" i="16"/>
  <c r="T95" i="16"/>
  <c r="D95" i="16"/>
  <c r="AA95" i="16"/>
  <c r="K95" i="16"/>
  <c r="P95" i="16"/>
  <c r="W95" i="16"/>
  <c r="G95" i="16"/>
  <c r="AF95" i="16"/>
  <c r="L95" i="16"/>
  <c r="S95" i="16"/>
  <c r="C95" i="16"/>
  <c r="AB95" i="16"/>
  <c r="AV95" i="16" s="1"/>
  <c r="AW95" i="16" s="1"/>
  <c r="H95" i="16"/>
  <c r="AE95" i="16"/>
  <c r="O95" i="16"/>
  <c r="Y95" i="16"/>
  <c r="X95" i="16"/>
  <c r="AJ31" i="16"/>
  <c r="N31" i="16"/>
  <c r="AD31" i="16"/>
  <c r="F31" i="16"/>
  <c r="Q31" i="16"/>
  <c r="J31" i="16"/>
  <c r="R31" i="16"/>
  <c r="U31" i="16"/>
  <c r="M31" i="16"/>
  <c r="I31" i="16"/>
  <c r="BF31" i="16" s="1"/>
  <c r="E31" i="16"/>
  <c r="Z31" i="16"/>
  <c r="V31" i="16"/>
  <c r="AC31" i="16"/>
  <c r="AY31" i="16" s="1"/>
  <c r="T31" i="16"/>
  <c r="D31" i="16"/>
  <c r="AA31" i="16"/>
  <c r="K31" i="16"/>
  <c r="P31" i="16"/>
  <c r="W31" i="16"/>
  <c r="G31" i="16"/>
  <c r="AF31" i="16"/>
  <c r="L31" i="16"/>
  <c r="S31" i="16"/>
  <c r="C31" i="16"/>
  <c r="AB31" i="16"/>
  <c r="AV31" i="16" s="1"/>
  <c r="AW31" i="16" s="1"/>
  <c r="H31" i="16"/>
  <c r="AE31" i="16"/>
  <c r="O31" i="16"/>
  <c r="Y31" i="16"/>
  <c r="X31" i="16"/>
  <c r="C270" i="12"/>
  <c r="D270" i="12"/>
  <c r="AK270" i="12"/>
  <c r="AM270" i="12"/>
  <c r="C206" i="12"/>
  <c r="D206" i="12"/>
  <c r="AK206" i="12"/>
  <c r="AM206" i="12"/>
  <c r="AJ304" i="16"/>
  <c r="F304" i="16"/>
  <c r="Z304" i="16"/>
  <c r="AC304" i="16"/>
  <c r="AY304" i="16" s="1"/>
  <c r="I304" i="16"/>
  <c r="BF304" i="16" s="1"/>
  <c r="T304" i="16"/>
  <c r="D304" i="16"/>
  <c r="AE304" i="16"/>
  <c r="O304" i="16"/>
  <c r="N304" i="16"/>
  <c r="U304" i="16"/>
  <c r="E304" i="16"/>
  <c r="V304" i="16"/>
  <c r="P304" i="16"/>
  <c r="AA304" i="16"/>
  <c r="K304" i="16"/>
  <c r="AD304" i="16"/>
  <c r="Q304" i="16"/>
  <c r="J304" i="16"/>
  <c r="AF304" i="16"/>
  <c r="L304" i="16"/>
  <c r="W304" i="16"/>
  <c r="G304" i="16"/>
  <c r="R304" i="16"/>
  <c r="M304" i="16"/>
  <c r="AB304" i="16"/>
  <c r="AV304" i="16" s="1"/>
  <c r="AW304" i="16" s="1"/>
  <c r="H304" i="16"/>
  <c r="S304" i="16"/>
  <c r="C304" i="16"/>
  <c r="X304" i="16"/>
  <c r="Y304" i="16"/>
  <c r="D239" i="12"/>
  <c r="C239" i="12"/>
  <c r="AK239" i="12"/>
  <c r="AM239" i="12"/>
  <c r="AJ173" i="16"/>
  <c r="AB173" i="16"/>
  <c r="AV173" i="16" s="1"/>
  <c r="AW173" i="16" s="1"/>
  <c r="H173" i="16"/>
  <c r="W173" i="16"/>
  <c r="G173" i="16"/>
  <c r="T173" i="16"/>
  <c r="D173" i="16"/>
  <c r="S173" i="16"/>
  <c r="C173" i="16"/>
  <c r="P173" i="16"/>
  <c r="AE173" i="16"/>
  <c r="O173" i="16"/>
  <c r="AF173" i="16"/>
  <c r="L173" i="16"/>
  <c r="V173" i="16"/>
  <c r="F173" i="16"/>
  <c r="U173" i="16"/>
  <c r="E173" i="16"/>
  <c r="R173" i="16"/>
  <c r="Q173" i="16"/>
  <c r="AA173" i="16"/>
  <c r="AD173" i="16"/>
  <c r="N173" i="16"/>
  <c r="M173" i="16"/>
  <c r="K173" i="16"/>
  <c r="Z173" i="16"/>
  <c r="J173" i="16"/>
  <c r="AC173" i="16"/>
  <c r="AY173" i="16" s="1"/>
  <c r="I173" i="16"/>
  <c r="BF173" i="16" s="1"/>
  <c r="X173" i="16"/>
  <c r="Y173" i="16"/>
  <c r="AJ16" i="16"/>
  <c r="AD16" i="16"/>
  <c r="F16" i="16"/>
  <c r="AC16" i="16"/>
  <c r="AY16" i="16" s="1"/>
  <c r="I16" i="16"/>
  <c r="BF16" i="16" s="1"/>
  <c r="Z16" i="16"/>
  <c r="U16" i="16"/>
  <c r="E16" i="16"/>
  <c r="N16" i="16"/>
  <c r="V16" i="16"/>
  <c r="Q16" i="16"/>
  <c r="J16" i="16"/>
  <c r="R16" i="16"/>
  <c r="M16" i="16"/>
  <c r="AB16" i="16"/>
  <c r="AV16" i="16" s="1"/>
  <c r="AW16" i="16" s="1"/>
  <c r="H16" i="16"/>
  <c r="AA16" i="16"/>
  <c r="K16" i="16"/>
  <c r="T16" i="16"/>
  <c r="D16" i="16"/>
  <c r="W16" i="16"/>
  <c r="G16" i="16"/>
  <c r="P16" i="16"/>
  <c r="S16" i="16"/>
  <c r="C16" i="16"/>
  <c r="AF16" i="16"/>
  <c r="L16" i="16"/>
  <c r="AE16" i="16"/>
  <c r="O16" i="16"/>
  <c r="X16" i="16"/>
  <c r="Y16" i="16"/>
  <c r="C352" i="12"/>
  <c r="AK352" i="12"/>
  <c r="AM352" i="12"/>
  <c r="D352" i="12"/>
  <c r="D176" i="12"/>
  <c r="C176" i="12"/>
  <c r="AK176" i="12"/>
  <c r="AM176" i="12"/>
  <c r="D110" i="12"/>
  <c r="C110" i="12"/>
  <c r="AK110" i="12"/>
  <c r="AM110" i="12"/>
  <c r="D434" i="12"/>
  <c r="C434" i="12"/>
  <c r="D121" i="12"/>
  <c r="C121" i="12"/>
  <c r="AK121" i="12"/>
  <c r="AM121" i="12"/>
  <c r="D441" i="12"/>
  <c r="C441" i="12"/>
  <c r="AJ155" i="16"/>
  <c r="K155" i="16"/>
  <c r="AD155" i="16"/>
  <c r="J155" i="16"/>
  <c r="R155" i="16"/>
  <c r="M155" i="16"/>
  <c r="N155" i="16"/>
  <c r="F155" i="16"/>
  <c r="AC155" i="16"/>
  <c r="AY155" i="16" s="1"/>
  <c r="Z155" i="16"/>
  <c r="I155" i="16"/>
  <c r="BF155" i="16" s="1"/>
  <c r="U155" i="16"/>
  <c r="V155" i="16"/>
  <c r="E155" i="16"/>
  <c r="Q155" i="16"/>
  <c r="AB155" i="16"/>
  <c r="AV155" i="16" s="1"/>
  <c r="AW155" i="16" s="1"/>
  <c r="H155" i="16"/>
  <c r="S155" i="16"/>
  <c r="T155" i="16"/>
  <c r="D155" i="16"/>
  <c r="AE155" i="16"/>
  <c r="O155" i="16"/>
  <c r="P155" i="16"/>
  <c r="AA155" i="16"/>
  <c r="G155" i="16"/>
  <c r="AF155" i="16"/>
  <c r="L155" i="16"/>
  <c r="W155" i="16"/>
  <c r="C155" i="16"/>
  <c r="X155" i="16"/>
  <c r="Y155" i="16"/>
  <c r="AJ91" i="16"/>
  <c r="Z91" i="16"/>
  <c r="Q91" i="16"/>
  <c r="F91" i="16"/>
  <c r="AD91" i="16"/>
  <c r="R91" i="16"/>
  <c r="J91" i="16"/>
  <c r="M91" i="16"/>
  <c r="N91" i="16"/>
  <c r="AC91" i="16"/>
  <c r="AY91" i="16" s="1"/>
  <c r="I91" i="16"/>
  <c r="BF91" i="16" s="1"/>
  <c r="U91" i="16"/>
  <c r="E91" i="16"/>
  <c r="V91" i="16"/>
  <c r="T91" i="16"/>
  <c r="D91" i="16"/>
  <c r="AA91" i="16"/>
  <c r="K91" i="16"/>
  <c r="P91" i="16"/>
  <c r="W91" i="16"/>
  <c r="G91" i="16"/>
  <c r="AF91" i="16"/>
  <c r="L91" i="16"/>
  <c r="S91" i="16"/>
  <c r="C91" i="16"/>
  <c r="AB91" i="16"/>
  <c r="AV91" i="16" s="1"/>
  <c r="AW91" i="16" s="1"/>
  <c r="H91" i="16"/>
  <c r="AE91" i="16"/>
  <c r="O91" i="16"/>
  <c r="Y91" i="16"/>
  <c r="X91" i="16"/>
  <c r="AJ27" i="16"/>
  <c r="J27" i="16"/>
  <c r="F27" i="16"/>
  <c r="E27" i="16"/>
  <c r="I27" i="16"/>
  <c r="BF27" i="16" s="1"/>
  <c r="AD27" i="16"/>
  <c r="Z27" i="16"/>
  <c r="V27" i="16"/>
  <c r="AC27" i="16"/>
  <c r="AY27" i="16" s="1"/>
  <c r="U27" i="16"/>
  <c r="R27" i="16"/>
  <c r="N27" i="16"/>
  <c r="M27" i="16"/>
  <c r="Q27" i="16"/>
  <c r="T27" i="16"/>
  <c r="D27" i="16"/>
  <c r="AA27" i="16"/>
  <c r="K27" i="16"/>
  <c r="P27" i="16"/>
  <c r="W27" i="16"/>
  <c r="G27" i="16"/>
  <c r="AF27" i="16"/>
  <c r="L27" i="16"/>
  <c r="S27" i="16"/>
  <c r="C27" i="16"/>
  <c r="AB27" i="16"/>
  <c r="AV27" i="16" s="1"/>
  <c r="AW27" i="16" s="1"/>
  <c r="H27" i="16"/>
  <c r="AE27" i="16"/>
  <c r="O27" i="16"/>
  <c r="Y27" i="16"/>
  <c r="X27" i="16"/>
  <c r="AJ301" i="16"/>
  <c r="Z301" i="16"/>
  <c r="AC301" i="16"/>
  <c r="AY301" i="16" s="1"/>
  <c r="I301" i="16"/>
  <c r="BF301" i="16" s="1"/>
  <c r="N301" i="16"/>
  <c r="AB301" i="16"/>
  <c r="AV301" i="16" s="1"/>
  <c r="AW301" i="16" s="1"/>
  <c r="H301" i="16"/>
  <c r="W301" i="16"/>
  <c r="G301" i="16"/>
  <c r="V301" i="16"/>
  <c r="R301" i="16"/>
  <c r="U301" i="16"/>
  <c r="E301" i="16"/>
  <c r="T301" i="16"/>
  <c r="D301" i="16"/>
  <c r="S301" i="16"/>
  <c r="C301" i="16"/>
  <c r="F301" i="16"/>
  <c r="J301" i="16"/>
  <c r="Q301" i="16"/>
  <c r="P301" i="16"/>
  <c r="AE301" i="16"/>
  <c r="O301" i="16"/>
  <c r="M301" i="16"/>
  <c r="AD301" i="16"/>
  <c r="AF301" i="16"/>
  <c r="L301" i="16"/>
  <c r="AA301" i="16"/>
  <c r="K301" i="16"/>
  <c r="X301" i="16"/>
  <c r="Y301" i="16"/>
  <c r="C269" i="12"/>
  <c r="D269" i="12"/>
  <c r="AK269" i="12"/>
  <c r="AM269" i="12"/>
  <c r="C205" i="12"/>
  <c r="D205" i="12"/>
  <c r="AK205" i="12"/>
  <c r="AM205" i="12"/>
  <c r="C141" i="12"/>
  <c r="D141" i="12"/>
  <c r="AK141" i="12"/>
  <c r="AM141" i="12"/>
  <c r="C77" i="12"/>
  <c r="D77" i="12"/>
  <c r="AK77" i="12"/>
  <c r="AM77" i="12"/>
  <c r="D14" i="12"/>
  <c r="C14" i="12"/>
  <c r="AK14" i="12"/>
  <c r="AM14" i="12"/>
  <c r="D53" i="12"/>
  <c r="C53" i="12"/>
  <c r="AK53" i="12"/>
  <c r="AM53" i="12"/>
  <c r="D473" i="12"/>
  <c r="C473" i="12"/>
  <c r="AJ289" i="16"/>
  <c r="AB289" i="16"/>
  <c r="AV289" i="16" s="1"/>
  <c r="AW289" i="16" s="1"/>
  <c r="H289" i="16"/>
  <c r="W289" i="16"/>
  <c r="G289" i="16"/>
  <c r="AD289" i="16"/>
  <c r="N289" i="16"/>
  <c r="T289" i="16"/>
  <c r="D289" i="16"/>
  <c r="S289" i="16"/>
  <c r="C289" i="16"/>
  <c r="P289" i="16"/>
  <c r="AE289" i="16"/>
  <c r="O289" i="16"/>
  <c r="AF289" i="16"/>
  <c r="L289" i="16"/>
  <c r="AA289" i="16"/>
  <c r="K289" i="16"/>
  <c r="R289" i="16"/>
  <c r="U289" i="16"/>
  <c r="E289" i="16"/>
  <c r="J289" i="16"/>
  <c r="Q289" i="16"/>
  <c r="Z289" i="16"/>
  <c r="F289" i="16"/>
  <c r="M289" i="16"/>
  <c r="V289" i="16"/>
  <c r="AC289" i="16"/>
  <c r="AY289" i="16" s="1"/>
  <c r="I289" i="16"/>
  <c r="BF289" i="16" s="1"/>
  <c r="X289" i="16"/>
  <c r="Y289" i="16"/>
  <c r="AJ225" i="16"/>
  <c r="Z225" i="16"/>
  <c r="J225" i="16"/>
  <c r="Q225" i="16"/>
  <c r="V225" i="16"/>
  <c r="F225" i="16"/>
  <c r="M225" i="16"/>
  <c r="R225" i="16"/>
  <c r="AC225" i="16"/>
  <c r="AY225" i="16" s="1"/>
  <c r="I225" i="16"/>
  <c r="BF225" i="16" s="1"/>
  <c r="AD225" i="16"/>
  <c r="N225" i="16"/>
  <c r="T225" i="16"/>
  <c r="D225" i="16"/>
  <c r="AA225" i="16"/>
  <c r="K225" i="16"/>
  <c r="P225" i="16"/>
  <c r="W225" i="16"/>
  <c r="G225" i="16"/>
  <c r="U225" i="16"/>
  <c r="AF225" i="16"/>
  <c r="L225" i="16"/>
  <c r="S225" i="16"/>
  <c r="C225" i="16"/>
  <c r="E225" i="16"/>
  <c r="AB225" i="16"/>
  <c r="AV225" i="16" s="1"/>
  <c r="AW225" i="16" s="1"/>
  <c r="H225" i="16"/>
  <c r="AE225" i="16"/>
  <c r="O225" i="16"/>
  <c r="Y225" i="16"/>
  <c r="X225" i="16"/>
  <c r="D160" i="12"/>
  <c r="C160" i="12"/>
  <c r="AK160" i="12"/>
  <c r="AM160" i="12"/>
  <c r="D96" i="12"/>
  <c r="C96" i="12"/>
  <c r="AK96" i="12"/>
  <c r="AM96" i="12"/>
  <c r="C34" i="12"/>
  <c r="D34" i="12"/>
  <c r="AK34" i="12"/>
  <c r="AM34" i="12"/>
  <c r="AM405" i="12"/>
  <c r="D405" i="12"/>
  <c r="C405" i="12"/>
  <c r="AK405" i="12"/>
  <c r="AJ122" i="16"/>
  <c r="AC122" i="16"/>
  <c r="AY122" i="16" s="1"/>
  <c r="I122" i="16"/>
  <c r="BF122" i="16" s="1"/>
  <c r="Z122" i="16"/>
  <c r="R122" i="16"/>
  <c r="AD122" i="16"/>
  <c r="U122" i="16"/>
  <c r="E122" i="16"/>
  <c r="V122" i="16"/>
  <c r="N122" i="16"/>
  <c r="F122" i="16"/>
  <c r="Q122" i="16"/>
  <c r="J122" i="16"/>
  <c r="M122" i="16"/>
  <c r="T122" i="16"/>
  <c r="D122" i="16"/>
  <c r="W122" i="16"/>
  <c r="G122" i="16"/>
  <c r="P122" i="16"/>
  <c r="S122" i="16"/>
  <c r="C122" i="16"/>
  <c r="AF122" i="16"/>
  <c r="L122" i="16"/>
  <c r="AE122" i="16"/>
  <c r="O122" i="16"/>
  <c r="AB122" i="16"/>
  <c r="AV122" i="16" s="1"/>
  <c r="AW122" i="16" s="1"/>
  <c r="H122" i="16"/>
  <c r="AA122" i="16"/>
  <c r="K122" i="16"/>
  <c r="X122" i="16"/>
  <c r="Y122" i="16"/>
  <c r="C350" i="12"/>
  <c r="AK350" i="12"/>
  <c r="AM350" i="12"/>
  <c r="D350" i="12"/>
  <c r="D276" i="12"/>
  <c r="C276" i="12"/>
  <c r="AK276" i="12"/>
  <c r="AM276" i="12"/>
  <c r="D212" i="12"/>
  <c r="C212" i="12"/>
  <c r="AK212" i="12"/>
  <c r="AM212" i="12"/>
  <c r="C148" i="12"/>
  <c r="D148" i="12"/>
  <c r="AK148" i="12"/>
  <c r="AM148" i="12"/>
  <c r="C84" i="12"/>
  <c r="D84" i="12"/>
  <c r="AK84" i="12"/>
  <c r="AM84" i="12"/>
  <c r="D435" i="12"/>
  <c r="C435" i="12"/>
  <c r="AJ322" i="16"/>
  <c r="AD322" i="16"/>
  <c r="E322" i="16"/>
  <c r="V322" i="16"/>
  <c r="M322" i="16"/>
  <c r="AF322" i="16"/>
  <c r="L322" i="16"/>
  <c r="AE322" i="16"/>
  <c r="O322" i="16"/>
  <c r="R322" i="16"/>
  <c r="Z322" i="16"/>
  <c r="J322" i="16"/>
  <c r="I322" i="16"/>
  <c r="BF322" i="16" s="1"/>
  <c r="AB322" i="16"/>
  <c r="AV322" i="16" s="1"/>
  <c r="AW322" i="16" s="1"/>
  <c r="H322" i="16"/>
  <c r="AA322" i="16"/>
  <c r="K322" i="16"/>
  <c r="F322" i="16"/>
  <c r="N322" i="16"/>
  <c r="AC322" i="16"/>
  <c r="AY322" i="16" s="1"/>
  <c r="T322" i="16"/>
  <c r="D322" i="16"/>
  <c r="W322" i="16"/>
  <c r="G322" i="16"/>
  <c r="Q322" i="16"/>
  <c r="U322" i="16"/>
  <c r="P322" i="16"/>
  <c r="S322" i="16"/>
  <c r="C322" i="16"/>
  <c r="X322" i="16"/>
  <c r="Y322" i="16"/>
  <c r="AJ267" i="16"/>
  <c r="P267" i="16"/>
  <c r="AE267" i="16"/>
  <c r="O267" i="16"/>
  <c r="V267" i="16"/>
  <c r="F267" i="16"/>
  <c r="AF267" i="16"/>
  <c r="L267" i="16"/>
  <c r="AA267" i="16"/>
  <c r="K267" i="16"/>
  <c r="AB267" i="16"/>
  <c r="AV267" i="16" s="1"/>
  <c r="AW267" i="16" s="1"/>
  <c r="H267" i="16"/>
  <c r="W267" i="16"/>
  <c r="G267" i="16"/>
  <c r="T267" i="16"/>
  <c r="D267" i="16"/>
  <c r="S267" i="16"/>
  <c r="C267" i="16"/>
  <c r="N267" i="16"/>
  <c r="M267" i="16"/>
  <c r="AD267" i="16"/>
  <c r="J267" i="16"/>
  <c r="AC267" i="16"/>
  <c r="AY267" i="16" s="1"/>
  <c r="I267" i="16"/>
  <c r="BF267" i="16" s="1"/>
  <c r="Z267" i="16"/>
  <c r="U267" i="16"/>
  <c r="E267" i="16"/>
  <c r="R267" i="16"/>
  <c r="Q267" i="16"/>
  <c r="X267" i="16"/>
  <c r="Y267" i="16"/>
  <c r="AJ203" i="16"/>
  <c r="P203" i="16"/>
  <c r="AE203" i="16"/>
  <c r="O203" i="16"/>
  <c r="AF203" i="16"/>
  <c r="L203" i="16"/>
  <c r="AA203" i="16"/>
  <c r="K203" i="16"/>
  <c r="AB203" i="16"/>
  <c r="AV203" i="16" s="1"/>
  <c r="AW203" i="16" s="1"/>
  <c r="H203" i="16"/>
  <c r="W203" i="16"/>
  <c r="G203" i="16"/>
  <c r="T203" i="16"/>
  <c r="D203" i="16"/>
  <c r="AD203" i="16"/>
  <c r="N203" i="16"/>
  <c r="M203" i="16"/>
  <c r="S203" i="16"/>
  <c r="Z203" i="16"/>
  <c r="J203" i="16"/>
  <c r="AC203" i="16"/>
  <c r="AY203" i="16" s="1"/>
  <c r="I203" i="16"/>
  <c r="BF203" i="16" s="1"/>
  <c r="C203" i="16"/>
  <c r="V203" i="16"/>
  <c r="F203" i="16"/>
  <c r="U203" i="16"/>
  <c r="E203" i="16"/>
  <c r="R203" i="16"/>
  <c r="Q203" i="16"/>
  <c r="X203" i="16"/>
  <c r="Y203" i="16"/>
  <c r="AJ12" i="16"/>
  <c r="AD12" i="16"/>
  <c r="J12" i="16"/>
  <c r="AC12" i="16"/>
  <c r="AY12" i="16" s="1"/>
  <c r="I12" i="16"/>
  <c r="BF12" i="16" s="1"/>
  <c r="Z12" i="16"/>
  <c r="F12" i="16"/>
  <c r="U12" i="16"/>
  <c r="E12" i="16"/>
  <c r="V12" i="16"/>
  <c r="R12" i="16"/>
  <c r="Q12" i="16"/>
  <c r="N12" i="16"/>
  <c r="M12" i="16"/>
  <c r="AB12" i="16"/>
  <c r="AV12" i="16" s="1"/>
  <c r="AW12" i="16" s="1"/>
  <c r="H12" i="16"/>
  <c r="AA12" i="16"/>
  <c r="K12" i="16"/>
  <c r="T12" i="16"/>
  <c r="D12" i="16"/>
  <c r="W12" i="16"/>
  <c r="G12" i="16"/>
  <c r="P12" i="16"/>
  <c r="S12" i="16"/>
  <c r="C12" i="16"/>
  <c r="AF12" i="16"/>
  <c r="L12" i="16"/>
  <c r="AE12" i="16"/>
  <c r="O12" i="16"/>
  <c r="X12" i="16"/>
  <c r="Y12" i="16"/>
  <c r="C393" i="12"/>
  <c r="AM393" i="12"/>
  <c r="D393" i="12"/>
  <c r="AK393" i="12"/>
  <c r="AJ248" i="16"/>
  <c r="V248" i="16"/>
  <c r="F248" i="16"/>
  <c r="Q248" i="16"/>
  <c r="R248" i="16"/>
  <c r="M248" i="16"/>
  <c r="AD248" i="16"/>
  <c r="N248" i="16"/>
  <c r="AC248" i="16"/>
  <c r="AY248" i="16" s="1"/>
  <c r="I248" i="16"/>
  <c r="BF248" i="16" s="1"/>
  <c r="Z248" i="16"/>
  <c r="J248" i="16"/>
  <c r="P248" i="16"/>
  <c r="S248" i="16"/>
  <c r="C248" i="16"/>
  <c r="AF248" i="16"/>
  <c r="L248" i="16"/>
  <c r="AE248" i="16"/>
  <c r="O248" i="16"/>
  <c r="U248" i="16"/>
  <c r="AB248" i="16"/>
  <c r="AV248" i="16" s="1"/>
  <c r="AW248" i="16" s="1"/>
  <c r="H248" i="16"/>
  <c r="AA248" i="16"/>
  <c r="K248" i="16"/>
  <c r="E248" i="16"/>
  <c r="T248" i="16"/>
  <c r="D248" i="16"/>
  <c r="W248" i="16"/>
  <c r="G248" i="16"/>
  <c r="Y248" i="16"/>
  <c r="X248" i="16"/>
  <c r="AJ184" i="16"/>
  <c r="T184" i="16"/>
  <c r="D184" i="16"/>
  <c r="W184" i="16"/>
  <c r="G184" i="16"/>
  <c r="P184" i="16"/>
  <c r="S184" i="16"/>
  <c r="C184" i="16"/>
  <c r="AF184" i="16"/>
  <c r="L184" i="16"/>
  <c r="AE184" i="16"/>
  <c r="O184" i="16"/>
  <c r="AB184" i="16"/>
  <c r="AV184" i="16" s="1"/>
  <c r="AW184" i="16" s="1"/>
  <c r="H184" i="16"/>
  <c r="R184" i="16"/>
  <c r="M184" i="16"/>
  <c r="AD184" i="16"/>
  <c r="N184" i="16"/>
  <c r="AC184" i="16"/>
  <c r="AY184" i="16" s="1"/>
  <c r="I184" i="16"/>
  <c r="BF184" i="16" s="1"/>
  <c r="AA184" i="16"/>
  <c r="Z184" i="16"/>
  <c r="J184" i="16"/>
  <c r="U184" i="16"/>
  <c r="E184" i="16"/>
  <c r="K184" i="16"/>
  <c r="V184" i="16"/>
  <c r="F184" i="16"/>
  <c r="Q184" i="16"/>
  <c r="X184" i="16"/>
  <c r="Y184" i="16"/>
  <c r="D25" i="12"/>
  <c r="C25" i="12"/>
  <c r="AK25" i="12"/>
  <c r="AM25" i="12"/>
  <c r="D442" i="12"/>
  <c r="C442" i="12"/>
  <c r="AJ274" i="16"/>
  <c r="AD274" i="16"/>
  <c r="N274" i="16"/>
  <c r="AC274" i="16"/>
  <c r="AY274" i="16" s="1"/>
  <c r="I274" i="16"/>
  <c r="BF274" i="16" s="1"/>
  <c r="P274" i="16"/>
  <c r="Z274" i="16"/>
  <c r="J274" i="16"/>
  <c r="U274" i="16"/>
  <c r="E274" i="16"/>
  <c r="V274" i="16"/>
  <c r="F274" i="16"/>
  <c r="Q274" i="16"/>
  <c r="R274" i="16"/>
  <c r="M274" i="16"/>
  <c r="AF274" i="16"/>
  <c r="H274" i="16"/>
  <c r="AA274" i="16"/>
  <c r="K274" i="16"/>
  <c r="AB274" i="16"/>
  <c r="AV274" i="16" s="1"/>
  <c r="AW274" i="16" s="1"/>
  <c r="D274" i="16"/>
  <c r="W274" i="16"/>
  <c r="G274" i="16"/>
  <c r="T274" i="16"/>
  <c r="S274" i="16"/>
  <c r="C274" i="16"/>
  <c r="L274" i="16"/>
  <c r="AE274" i="16"/>
  <c r="O274" i="16"/>
  <c r="X274" i="16"/>
  <c r="Y274" i="16"/>
  <c r="D417" i="12"/>
  <c r="C417" i="12"/>
  <c r="AJ310" i="16"/>
  <c r="AB310" i="16"/>
  <c r="AV310" i="16" s="1"/>
  <c r="AW310" i="16" s="1"/>
  <c r="O310" i="16"/>
  <c r="AF310" i="16"/>
  <c r="S310" i="16"/>
  <c r="AD310" i="16"/>
  <c r="N310" i="16"/>
  <c r="AC310" i="16"/>
  <c r="AY310" i="16" s="1"/>
  <c r="I310" i="16"/>
  <c r="BF310" i="16" s="1"/>
  <c r="P310" i="16"/>
  <c r="T310" i="16"/>
  <c r="G310" i="16"/>
  <c r="L310" i="16"/>
  <c r="K310" i="16"/>
  <c r="Z310" i="16"/>
  <c r="J310" i="16"/>
  <c r="U310" i="16"/>
  <c r="E310" i="16"/>
  <c r="D310" i="16"/>
  <c r="H310" i="16"/>
  <c r="AE310" i="16"/>
  <c r="C310" i="16"/>
  <c r="V310" i="16"/>
  <c r="F310" i="16"/>
  <c r="Q310" i="16"/>
  <c r="W310" i="16"/>
  <c r="AA310" i="16"/>
  <c r="R310" i="16"/>
  <c r="M310" i="16"/>
  <c r="X310" i="16"/>
  <c r="Y310" i="16"/>
  <c r="D119" i="12"/>
  <c r="C119" i="12"/>
  <c r="AK119" i="12"/>
  <c r="AM119" i="12"/>
  <c r="D55" i="12"/>
  <c r="C55" i="12"/>
  <c r="AK55" i="12"/>
  <c r="AM55" i="12"/>
  <c r="C447" i="12"/>
  <c r="D447" i="12"/>
  <c r="C377" i="12"/>
  <c r="AM377" i="12"/>
  <c r="D377" i="12"/>
  <c r="AK377" i="12"/>
  <c r="AJ262" i="16"/>
  <c r="AD262" i="16"/>
  <c r="N262" i="16"/>
  <c r="AC262" i="16"/>
  <c r="AY262" i="16" s="1"/>
  <c r="I262" i="16"/>
  <c r="BF262" i="16" s="1"/>
  <c r="P262" i="16"/>
  <c r="Z262" i="16"/>
  <c r="J262" i="16"/>
  <c r="U262" i="16"/>
  <c r="E262" i="16"/>
  <c r="V262" i="16"/>
  <c r="F262" i="16"/>
  <c r="Q262" i="16"/>
  <c r="R262" i="16"/>
  <c r="M262" i="16"/>
  <c r="AB262" i="16"/>
  <c r="AV262" i="16" s="1"/>
  <c r="AW262" i="16" s="1"/>
  <c r="D262" i="16"/>
  <c r="AA262" i="16"/>
  <c r="K262" i="16"/>
  <c r="T262" i="16"/>
  <c r="W262" i="16"/>
  <c r="G262" i="16"/>
  <c r="L262" i="16"/>
  <c r="S262" i="16"/>
  <c r="C262" i="16"/>
  <c r="AF262" i="16"/>
  <c r="H262" i="16"/>
  <c r="AE262" i="16"/>
  <c r="O262" i="16"/>
  <c r="X262" i="16"/>
  <c r="Y262" i="16"/>
  <c r="AJ198" i="16"/>
  <c r="AD198" i="16"/>
  <c r="N198" i="16"/>
  <c r="AC198" i="16"/>
  <c r="AY198" i="16" s="1"/>
  <c r="I198" i="16"/>
  <c r="BF198" i="16" s="1"/>
  <c r="Z198" i="16"/>
  <c r="J198" i="16"/>
  <c r="U198" i="16"/>
  <c r="E198" i="16"/>
  <c r="V198" i="16"/>
  <c r="F198" i="16"/>
  <c r="Q198" i="16"/>
  <c r="R198" i="16"/>
  <c r="AB198" i="16"/>
  <c r="AV198" i="16" s="1"/>
  <c r="AW198" i="16" s="1"/>
  <c r="H198" i="16"/>
  <c r="AA198" i="16"/>
  <c r="K198" i="16"/>
  <c r="T198" i="16"/>
  <c r="D198" i="16"/>
  <c r="W198" i="16"/>
  <c r="G198" i="16"/>
  <c r="M198" i="16"/>
  <c r="P198" i="16"/>
  <c r="S198" i="16"/>
  <c r="C198" i="16"/>
  <c r="AF198" i="16"/>
  <c r="L198" i="16"/>
  <c r="AE198" i="16"/>
  <c r="O198" i="16"/>
  <c r="X198" i="16"/>
  <c r="Y198" i="16"/>
  <c r="AJ263" i="16"/>
  <c r="P263" i="16"/>
  <c r="AE263" i="16"/>
  <c r="O263" i="16"/>
  <c r="V263" i="16"/>
  <c r="F263" i="16"/>
  <c r="AF263" i="16"/>
  <c r="L263" i="16"/>
  <c r="AA263" i="16"/>
  <c r="K263" i="16"/>
  <c r="AB263" i="16"/>
  <c r="AV263" i="16" s="1"/>
  <c r="AW263" i="16" s="1"/>
  <c r="H263" i="16"/>
  <c r="W263" i="16"/>
  <c r="G263" i="16"/>
  <c r="T263" i="16"/>
  <c r="D263" i="16"/>
  <c r="S263" i="16"/>
  <c r="C263" i="16"/>
  <c r="R263" i="16"/>
  <c r="M263" i="16"/>
  <c r="N263" i="16"/>
  <c r="AC263" i="16"/>
  <c r="AY263" i="16" s="1"/>
  <c r="I263" i="16"/>
  <c r="BF263" i="16" s="1"/>
  <c r="AD263" i="16"/>
  <c r="J263" i="16"/>
  <c r="U263" i="16"/>
  <c r="E263" i="16"/>
  <c r="Z263" i="16"/>
  <c r="Q263" i="16"/>
  <c r="X263" i="16"/>
  <c r="Y263" i="16"/>
  <c r="AJ199" i="16"/>
  <c r="P199" i="16"/>
  <c r="AE199" i="16"/>
  <c r="O199" i="16"/>
  <c r="AF199" i="16"/>
  <c r="L199" i="16"/>
  <c r="AA199" i="16"/>
  <c r="K199" i="16"/>
  <c r="AB199" i="16"/>
  <c r="AV199" i="16" s="1"/>
  <c r="AW199" i="16" s="1"/>
  <c r="H199" i="16"/>
  <c r="W199" i="16"/>
  <c r="G199" i="16"/>
  <c r="T199" i="16"/>
  <c r="D199" i="16"/>
  <c r="S199" i="16"/>
  <c r="AD199" i="16"/>
  <c r="N199" i="16"/>
  <c r="M199" i="16"/>
  <c r="C199" i="16"/>
  <c r="Z199" i="16"/>
  <c r="J199" i="16"/>
  <c r="AC199" i="16"/>
  <c r="AY199" i="16" s="1"/>
  <c r="I199" i="16"/>
  <c r="BF199" i="16" s="1"/>
  <c r="V199" i="16"/>
  <c r="F199" i="16"/>
  <c r="U199" i="16"/>
  <c r="E199" i="16"/>
  <c r="R199" i="16"/>
  <c r="Q199" i="16"/>
  <c r="X199" i="16"/>
  <c r="Y199" i="16"/>
  <c r="AJ8" i="16"/>
  <c r="Z8" i="16"/>
  <c r="J8" i="16"/>
  <c r="AC8" i="16"/>
  <c r="AY8" i="16" s="1"/>
  <c r="I8" i="16"/>
  <c r="BF8" i="16" s="1"/>
  <c r="V8" i="16"/>
  <c r="F8" i="16"/>
  <c r="U8" i="16"/>
  <c r="E8" i="16"/>
  <c r="R8" i="16"/>
  <c r="Q8" i="16"/>
  <c r="AD8" i="16"/>
  <c r="N8" i="16"/>
  <c r="M8" i="16"/>
  <c r="AB8" i="16"/>
  <c r="AV8" i="16" s="1"/>
  <c r="AW8" i="16" s="1"/>
  <c r="H8" i="16"/>
  <c r="AA8" i="16"/>
  <c r="K8" i="16"/>
  <c r="T8" i="16"/>
  <c r="D8" i="16"/>
  <c r="W8" i="16"/>
  <c r="G8" i="16"/>
  <c r="P8" i="16"/>
  <c r="S8" i="16"/>
  <c r="C8" i="16"/>
  <c r="AF8" i="16"/>
  <c r="L8" i="16"/>
  <c r="AE8" i="16"/>
  <c r="O8" i="16"/>
  <c r="X8" i="16"/>
  <c r="Y8" i="16"/>
  <c r="C374" i="12"/>
  <c r="AK374" i="12"/>
  <c r="AM374" i="12"/>
  <c r="D374" i="12"/>
  <c r="AJ134" i="16"/>
  <c r="T134" i="16"/>
  <c r="AE134" i="16"/>
  <c r="O134" i="16"/>
  <c r="P134" i="16"/>
  <c r="H134" i="16"/>
  <c r="AA134" i="16"/>
  <c r="K134" i="16"/>
  <c r="AB134" i="16"/>
  <c r="AV134" i="16" s="1"/>
  <c r="AW134" i="16" s="1"/>
  <c r="W134" i="16"/>
  <c r="G134" i="16"/>
  <c r="D134" i="16"/>
  <c r="L134" i="16"/>
  <c r="S134" i="16"/>
  <c r="C134" i="16"/>
  <c r="AF134" i="16"/>
  <c r="V134" i="16"/>
  <c r="F134" i="16"/>
  <c r="Q134" i="16"/>
  <c r="R134" i="16"/>
  <c r="M134" i="16"/>
  <c r="AD134" i="16"/>
  <c r="N134" i="16"/>
  <c r="AC134" i="16"/>
  <c r="AY134" i="16" s="1"/>
  <c r="I134" i="16"/>
  <c r="BF134" i="16" s="1"/>
  <c r="Z134" i="16"/>
  <c r="J134" i="16"/>
  <c r="U134" i="16"/>
  <c r="E134" i="16"/>
  <c r="X134" i="16"/>
  <c r="Y134" i="16"/>
  <c r="D429" i="12"/>
  <c r="C429" i="12"/>
  <c r="C145" i="12"/>
  <c r="D145" i="12"/>
  <c r="AK145" i="12"/>
  <c r="AM145" i="12"/>
  <c r="C81" i="12"/>
  <c r="D81" i="12"/>
  <c r="AK81" i="12"/>
  <c r="AM81" i="12"/>
  <c r="C463" i="12"/>
  <c r="D463" i="12"/>
  <c r="AJ318" i="16"/>
  <c r="F318" i="16"/>
  <c r="I318" i="16"/>
  <c r="BF318" i="16" s="1"/>
  <c r="AF318" i="16"/>
  <c r="L318" i="16"/>
  <c r="W318" i="16"/>
  <c r="G318" i="16"/>
  <c r="V318" i="16"/>
  <c r="U318" i="16"/>
  <c r="AB318" i="16"/>
  <c r="AV318" i="16" s="1"/>
  <c r="AW318" i="16" s="1"/>
  <c r="H318" i="16"/>
  <c r="S318" i="16"/>
  <c r="C318" i="16"/>
  <c r="J318" i="16"/>
  <c r="AD318" i="16"/>
  <c r="AC318" i="16"/>
  <c r="AY318" i="16" s="1"/>
  <c r="Z318" i="16"/>
  <c r="M318" i="16"/>
  <c r="T318" i="16"/>
  <c r="D318" i="16"/>
  <c r="AE318" i="16"/>
  <c r="O318" i="16"/>
  <c r="R318" i="16"/>
  <c r="Q318" i="16"/>
  <c r="N318" i="16"/>
  <c r="E318" i="16"/>
  <c r="P318" i="16"/>
  <c r="AA318" i="16"/>
  <c r="K318" i="16"/>
  <c r="X318" i="16"/>
  <c r="Y318" i="16"/>
  <c r="AJ115" i="16"/>
  <c r="AC115" i="16"/>
  <c r="AY115" i="16" s="1"/>
  <c r="I115" i="16"/>
  <c r="BF115" i="16" s="1"/>
  <c r="R115" i="16"/>
  <c r="U115" i="16"/>
  <c r="E115" i="16"/>
  <c r="Q115" i="16"/>
  <c r="V115" i="16"/>
  <c r="Z115" i="16"/>
  <c r="AD115" i="16"/>
  <c r="M115" i="16"/>
  <c r="F115" i="16"/>
  <c r="N115" i="16"/>
  <c r="J115" i="16"/>
  <c r="AB115" i="16"/>
  <c r="AV115" i="16" s="1"/>
  <c r="AW115" i="16" s="1"/>
  <c r="H115" i="16"/>
  <c r="AE115" i="16"/>
  <c r="O115" i="16"/>
  <c r="T115" i="16"/>
  <c r="D115" i="16"/>
  <c r="AA115" i="16"/>
  <c r="K115" i="16"/>
  <c r="P115" i="16"/>
  <c r="W115" i="16"/>
  <c r="G115" i="16"/>
  <c r="AF115" i="16"/>
  <c r="L115" i="16"/>
  <c r="S115" i="16"/>
  <c r="C115" i="16"/>
  <c r="X115" i="16"/>
  <c r="Y115" i="16"/>
  <c r="AJ51" i="16"/>
  <c r="R51" i="16"/>
  <c r="Q51" i="16"/>
  <c r="M51" i="16"/>
  <c r="V51" i="16"/>
  <c r="Z51" i="16"/>
  <c r="AC51" i="16"/>
  <c r="AY51" i="16" s="1"/>
  <c r="I51" i="16"/>
  <c r="BF51" i="16" s="1"/>
  <c r="J51" i="16"/>
  <c r="F51" i="16"/>
  <c r="N51" i="16"/>
  <c r="AD51" i="16"/>
  <c r="U51" i="16"/>
  <c r="E51" i="16"/>
  <c r="T51" i="16"/>
  <c r="D51" i="16"/>
  <c r="AA51" i="16"/>
  <c r="K51" i="16"/>
  <c r="P51" i="16"/>
  <c r="W51" i="16"/>
  <c r="G51" i="16"/>
  <c r="AF51" i="16"/>
  <c r="L51" i="16"/>
  <c r="S51" i="16"/>
  <c r="C51" i="16"/>
  <c r="AB51" i="16"/>
  <c r="AV51" i="16" s="1"/>
  <c r="AW51" i="16" s="1"/>
  <c r="H51" i="16"/>
  <c r="AE51" i="16"/>
  <c r="O51" i="16"/>
  <c r="Y51" i="16"/>
  <c r="X51" i="16"/>
  <c r="D328" i="12"/>
  <c r="C328" i="12"/>
  <c r="AK328" i="12"/>
  <c r="AM328" i="12"/>
  <c r="AJ261" i="16"/>
  <c r="AB261" i="16"/>
  <c r="AV261" i="16" s="1"/>
  <c r="AW261" i="16" s="1"/>
  <c r="H261" i="16"/>
  <c r="W261" i="16"/>
  <c r="G261" i="16"/>
  <c r="AD261" i="16"/>
  <c r="N261" i="16"/>
  <c r="T261" i="16"/>
  <c r="D261" i="16"/>
  <c r="S261" i="16"/>
  <c r="C261" i="16"/>
  <c r="P261" i="16"/>
  <c r="AE261" i="16"/>
  <c r="O261" i="16"/>
  <c r="AF261" i="16"/>
  <c r="L261" i="16"/>
  <c r="AA261" i="16"/>
  <c r="K261" i="16"/>
  <c r="J261" i="16"/>
  <c r="U261" i="16"/>
  <c r="E261" i="16"/>
  <c r="Z261" i="16"/>
  <c r="F261" i="16"/>
  <c r="Q261" i="16"/>
  <c r="V261" i="16"/>
  <c r="M261" i="16"/>
  <c r="R261" i="16"/>
  <c r="AC261" i="16"/>
  <c r="AY261" i="16" s="1"/>
  <c r="I261" i="16"/>
  <c r="BF261" i="16" s="1"/>
  <c r="X261" i="16"/>
  <c r="Y261" i="16"/>
  <c r="AJ197" i="16"/>
  <c r="Z197" i="16"/>
  <c r="J197" i="16"/>
  <c r="Q197" i="16"/>
  <c r="V197" i="16"/>
  <c r="F197" i="16"/>
  <c r="M197" i="16"/>
  <c r="R197" i="16"/>
  <c r="AC197" i="16"/>
  <c r="AY197" i="16" s="1"/>
  <c r="I197" i="16"/>
  <c r="BF197" i="16" s="1"/>
  <c r="AD197" i="16"/>
  <c r="N197" i="16"/>
  <c r="E197" i="16"/>
  <c r="T197" i="16"/>
  <c r="D197" i="16"/>
  <c r="AA197" i="16"/>
  <c r="K197" i="16"/>
  <c r="P197" i="16"/>
  <c r="W197" i="16"/>
  <c r="G197" i="16"/>
  <c r="AF197" i="16"/>
  <c r="L197" i="16"/>
  <c r="S197" i="16"/>
  <c r="C197" i="16"/>
  <c r="U197" i="16"/>
  <c r="AB197" i="16"/>
  <c r="AV197" i="16" s="1"/>
  <c r="AW197" i="16" s="1"/>
  <c r="H197" i="16"/>
  <c r="AE197" i="16"/>
  <c r="O197" i="16"/>
  <c r="Y197" i="16"/>
  <c r="X197" i="16"/>
  <c r="D133" i="12"/>
  <c r="C133" i="12"/>
  <c r="AK133" i="12"/>
  <c r="AM133" i="12"/>
  <c r="D70" i="12"/>
  <c r="C70" i="12"/>
  <c r="AK70" i="12"/>
  <c r="AM70" i="12"/>
  <c r="D6" i="12"/>
  <c r="C6" i="12"/>
  <c r="AK6" i="12"/>
  <c r="AM6" i="12"/>
  <c r="C379" i="12"/>
  <c r="AK379" i="12"/>
  <c r="D379" i="12"/>
  <c r="AM379" i="12"/>
  <c r="AJ323" i="16"/>
  <c r="D323" i="16"/>
  <c r="O323" i="16"/>
  <c r="S323" i="16"/>
  <c r="R323" i="16"/>
  <c r="Q323" i="16"/>
  <c r="G323" i="16"/>
  <c r="AB323" i="16"/>
  <c r="AV323" i="16" s="1"/>
  <c r="AW323" i="16" s="1"/>
  <c r="K323" i="16"/>
  <c r="AD323" i="16"/>
  <c r="N323" i="16"/>
  <c r="M323" i="16"/>
  <c r="AF323" i="16"/>
  <c r="AE323" i="16"/>
  <c r="T323" i="16"/>
  <c r="C323" i="16"/>
  <c r="Z323" i="16"/>
  <c r="J323" i="16"/>
  <c r="AC323" i="16"/>
  <c r="AY323" i="16" s="1"/>
  <c r="I323" i="16"/>
  <c r="BF323" i="16" s="1"/>
  <c r="L323" i="16"/>
  <c r="P323" i="16"/>
  <c r="W323" i="16"/>
  <c r="H323" i="16"/>
  <c r="AA323" i="16"/>
  <c r="V323" i="16"/>
  <c r="F323" i="16"/>
  <c r="U323" i="16"/>
  <c r="E323" i="16"/>
  <c r="Y323" i="16"/>
  <c r="X323" i="16"/>
  <c r="C13" i="12"/>
  <c r="D13" i="12"/>
  <c r="AK13" i="12"/>
  <c r="AM13" i="12"/>
  <c r="C249" i="12"/>
  <c r="D249" i="12"/>
  <c r="AK249" i="12"/>
  <c r="AM249" i="12"/>
  <c r="C185" i="12"/>
  <c r="D185" i="12"/>
  <c r="AK185" i="12"/>
  <c r="AM185" i="12"/>
  <c r="AJ152" i="16"/>
  <c r="L152" i="16"/>
  <c r="W152" i="16"/>
  <c r="G152" i="16"/>
  <c r="AF152" i="16"/>
  <c r="S152" i="16"/>
  <c r="C152" i="16"/>
  <c r="P152" i="16"/>
  <c r="AE152" i="16"/>
  <c r="O152" i="16"/>
  <c r="T152" i="16"/>
  <c r="AB152" i="16"/>
  <c r="AV152" i="16" s="1"/>
  <c r="AW152" i="16" s="1"/>
  <c r="AA152" i="16"/>
  <c r="K152" i="16"/>
  <c r="D152" i="16"/>
  <c r="H152" i="16"/>
  <c r="AD152" i="16"/>
  <c r="N152" i="16"/>
  <c r="Q152" i="16"/>
  <c r="Z152" i="16"/>
  <c r="J152" i="16"/>
  <c r="M152" i="16"/>
  <c r="V152" i="16"/>
  <c r="F152" i="16"/>
  <c r="AC152" i="16"/>
  <c r="AY152" i="16" s="1"/>
  <c r="I152" i="16"/>
  <c r="BF152" i="16" s="1"/>
  <c r="R152" i="16"/>
  <c r="U152" i="16"/>
  <c r="E152" i="16"/>
  <c r="X152" i="16"/>
  <c r="Y152" i="16"/>
  <c r="AJ88" i="16"/>
  <c r="AC88" i="16"/>
  <c r="AY88" i="16" s="1"/>
  <c r="I88" i="16"/>
  <c r="BF88" i="16" s="1"/>
  <c r="AD88" i="16"/>
  <c r="Z88" i="16"/>
  <c r="U88" i="16"/>
  <c r="E88" i="16"/>
  <c r="N88" i="16"/>
  <c r="V88" i="16"/>
  <c r="J88" i="16"/>
  <c r="Q88" i="16"/>
  <c r="F88" i="16"/>
  <c r="R88" i="16"/>
  <c r="M88" i="16"/>
  <c r="AB88" i="16"/>
  <c r="AV88" i="16" s="1"/>
  <c r="AW88" i="16" s="1"/>
  <c r="H88" i="16"/>
  <c r="AA88" i="16"/>
  <c r="K88" i="16"/>
  <c r="T88" i="16"/>
  <c r="D88" i="16"/>
  <c r="W88" i="16"/>
  <c r="G88" i="16"/>
  <c r="P88" i="16"/>
  <c r="S88" i="16"/>
  <c r="C88" i="16"/>
  <c r="AF88" i="16"/>
  <c r="L88" i="16"/>
  <c r="AE88" i="16"/>
  <c r="O88" i="16"/>
  <c r="X88" i="16"/>
  <c r="Y88" i="16"/>
  <c r="AJ26" i="16"/>
  <c r="K26" i="16"/>
  <c r="AF26" i="16"/>
  <c r="AB26" i="16"/>
  <c r="AV26" i="16" s="1"/>
  <c r="AW26" i="16" s="1"/>
  <c r="AA26" i="16"/>
  <c r="AE26" i="16"/>
  <c r="C26" i="16"/>
  <c r="H26" i="16"/>
  <c r="P26" i="16"/>
  <c r="T26" i="16"/>
  <c r="S26" i="16"/>
  <c r="W26" i="16"/>
  <c r="L26" i="16"/>
  <c r="D26" i="16"/>
  <c r="G26" i="16"/>
  <c r="O26" i="16"/>
  <c r="R26" i="16"/>
  <c r="U26" i="16"/>
  <c r="E26" i="16"/>
  <c r="AD26" i="16"/>
  <c r="N26" i="16"/>
  <c r="Q26" i="16"/>
  <c r="Z26" i="16"/>
  <c r="J26" i="16"/>
  <c r="M26" i="16"/>
  <c r="V26" i="16"/>
  <c r="F26" i="16"/>
  <c r="AC26" i="16"/>
  <c r="AY26" i="16" s="1"/>
  <c r="I26" i="16"/>
  <c r="BF26" i="16" s="1"/>
  <c r="X26" i="16"/>
  <c r="Y26" i="16"/>
  <c r="C353" i="12"/>
  <c r="AM353" i="12"/>
  <c r="AK353" i="12"/>
  <c r="D353" i="12"/>
  <c r="C146" i="12"/>
  <c r="D146" i="12"/>
  <c r="AK146" i="12"/>
  <c r="AM146" i="12"/>
  <c r="D82" i="12"/>
  <c r="C82" i="12"/>
  <c r="AK82" i="12"/>
  <c r="AM82" i="12"/>
  <c r="AK407" i="12"/>
  <c r="C407" i="12"/>
  <c r="AM407" i="12"/>
  <c r="D407" i="12"/>
  <c r="D300" i="12"/>
  <c r="C300" i="12"/>
  <c r="AK300" i="12"/>
  <c r="AM300" i="12"/>
  <c r="AJ268" i="16"/>
  <c r="V268" i="16"/>
  <c r="F268" i="16"/>
  <c r="Q268" i="16"/>
  <c r="AB268" i="16"/>
  <c r="AV268" i="16" s="1"/>
  <c r="AW268" i="16" s="1"/>
  <c r="H268" i="16"/>
  <c r="R268" i="16"/>
  <c r="M268" i="16"/>
  <c r="AD268" i="16"/>
  <c r="N268" i="16"/>
  <c r="AC268" i="16"/>
  <c r="AY268" i="16" s="1"/>
  <c r="I268" i="16"/>
  <c r="BF268" i="16" s="1"/>
  <c r="Z268" i="16"/>
  <c r="J268" i="16"/>
  <c r="U268" i="16"/>
  <c r="E268" i="16"/>
  <c r="AF268" i="16"/>
  <c r="D268" i="16"/>
  <c r="S268" i="16"/>
  <c r="C268" i="16"/>
  <c r="T268" i="16"/>
  <c r="AE268" i="16"/>
  <c r="O268" i="16"/>
  <c r="P268" i="16"/>
  <c r="AA268" i="16"/>
  <c r="K268" i="16"/>
  <c r="L268" i="16"/>
  <c r="W268" i="16"/>
  <c r="G268" i="16"/>
  <c r="Y268" i="16"/>
  <c r="X268" i="16"/>
  <c r="AJ204" i="16"/>
  <c r="V204" i="16"/>
  <c r="F204" i="16"/>
  <c r="Q204" i="16"/>
  <c r="R204" i="16"/>
  <c r="M204" i="16"/>
  <c r="AD204" i="16"/>
  <c r="N204" i="16"/>
  <c r="AC204" i="16"/>
  <c r="AY204" i="16" s="1"/>
  <c r="I204" i="16"/>
  <c r="BF204" i="16" s="1"/>
  <c r="Z204" i="16"/>
  <c r="J204" i="16"/>
  <c r="E204" i="16"/>
  <c r="P204" i="16"/>
  <c r="S204" i="16"/>
  <c r="C204" i="16"/>
  <c r="AF204" i="16"/>
  <c r="L204" i="16"/>
  <c r="AE204" i="16"/>
  <c r="O204" i="16"/>
  <c r="AB204" i="16"/>
  <c r="AV204" i="16" s="1"/>
  <c r="AW204" i="16" s="1"/>
  <c r="H204" i="16"/>
  <c r="AA204" i="16"/>
  <c r="K204" i="16"/>
  <c r="U204" i="16"/>
  <c r="T204" i="16"/>
  <c r="D204" i="16"/>
  <c r="W204" i="16"/>
  <c r="G204" i="16"/>
  <c r="Y204" i="16"/>
  <c r="X204" i="16"/>
  <c r="C108" i="12"/>
  <c r="D108" i="12"/>
  <c r="AK108" i="12"/>
  <c r="AM108" i="12"/>
  <c r="D259" i="12"/>
  <c r="C259" i="12"/>
  <c r="AK259" i="12"/>
  <c r="AM259" i="12"/>
  <c r="D195" i="12"/>
  <c r="C195" i="12"/>
  <c r="AK195" i="12"/>
  <c r="AM195" i="12"/>
  <c r="AJ36" i="16"/>
  <c r="AF36" i="16"/>
  <c r="W36" i="16"/>
  <c r="C36" i="16"/>
  <c r="P36" i="16"/>
  <c r="AB36" i="16"/>
  <c r="AV36" i="16" s="1"/>
  <c r="AW36" i="16" s="1"/>
  <c r="D36" i="16"/>
  <c r="O36" i="16"/>
  <c r="AA36" i="16"/>
  <c r="H36" i="16"/>
  <c r="T36" i="16"/>
  <c r="G36" i="16"/>
  <c r="S36" i="16"/>
  <c r="L36" i="16"/>
  <c r="AE36" i="16"/>
  <c r="K36" i="16"/>
  <c r="Z36" i="16"/>
  <c r="J36" i="16"/>
  <c r="M36" i="16"/>
  <c r="V36" i="16"/>
  <c r="F36" i="16"/>
  <c r="AC36" i="16"/>
  <c r="AY36" i="16" s="1"/>
  <c r="I36" i="16"/>
  <c r="BF36" i="16" s="1"/>
  <c r="R36" i="16"/>
  <c r="U36" i="16"/>
  <c r="E36" i="16"/>
  <c r="AD36" i="16"/>
  <c r="N36" i="16"/>
  <c r="Q36" i="16"/>
  <c r="X36" i="16"/>
  <c r="Y36" i="16"/>
  <c r="D387" i="12"/>
  <c r="C387" i="12"/>
  <c r="AK387" i="12"/>
  <c r="AM387" i="12"/>
  <c r="C334" i="12"/>
  <c r="D334" i="12"/>
  <c r="AK334" i="12"/>
  <c r="AM334" i="12"/>
  <c r="AJ272" i="16"/>
  <c r="V272" i="16"/>
  <c r="F272" i="16"/>
  <c r="Q272" i="16"/>
  <c r="AB272" i="16"/>
  <c r="AV272" i="16" s="1"/>
  <c r="AW272" i="16" s="1"/>
  <c r="H272" i="16"/>
  <c r="R272" i="16"/>
  <c r="M272" i="16"/>
  <c r="AD272" i="16"/>
  <c r="N272" i="16"/>
  <c r="AC272" i="16"/>
  <c r="AY272" i="16" s="1"/>
  <c r="I272" i="16"/>
  <c r="BF272" i="16" s="1"/>
  <c r="Z272" i="16"/>
  <c r="J272" i="16"/>
  <c r="U272" i="16"/>
  <c r="E272" i="16"/>
  <c r="T272" i="16"/>
  <c r="S272" i="16"/>
  <c r="C272" i="16"/>
  <c r="P272" i="16"/>
  <c r="AE272" i="16"/>
  <c r="O272" i="16"/>
  <c r="L272" i="16"/>
  <c r="AA272" i="16"/>
  <c r="K272" i="16"/>
  <c r="AF272" i="16"/>
  <c r="D272" i="16"/>
  <c r="W272" i="16"/>
  <c r="G272" i="16"/>
  <c r="Y272" i="16"/>
  <c r="X272" i="16"/>
  <c r="AJ208" i="16"/>
  <c r="V208" i="16"/>
  <c r="F208" i="16"/>
  <c r="Q208" i="16"/>
  <c r="R208" i="16"/>
  <c r="M208" i="16"/>
  <c r="AD208" i="16"/>
  <c r="N208" i="16"/>
  <c r="AC208" i="16"/>
  <c r="AY208" i="16" s="1"/>
  <c r="I208" i="16"/>
  <c r="BF208" i="16" s="1"/>
  <c r="Z208" i="16"/>
  <c r="J208" i="16"/>
  <c r="U208" i="16"/>
  <c r="P208" i="16"/>
  <c r="S208" i="16"/>
  <c r="C208" i="16"/>
  <c r="E208" i="16"/>
  <c r="AF208" i="16"/>
  <c r="L208" i="16"/>
  <c r="AE208" i="16"/>
  <c r="O208" i="16"/>
  <c r="AB208" i="16"/>
  <c r="AV208" i="16" s="1"/>
  <c r="AW208" i="16" s="1"/>
  <c r="H208" i="16"/>
  <c r="AA208" i="16"/>
  <c r="K208" i="16"/>
  <c r="T208" i="16"/>
  <c r="D208" i="16"/>
  <c r="W208" i="16"/>
  <c r="G208" i="16"/>
  <c r="Y208" i="16"/>
  <c r="X208" i="16"/>
  <c r="D428" i="12"/>
  <c r="C428" i="12"/>
  <c r="D17" i="12"/>
  <c r="C17" i="12"/>
  <c r="AK17" i="12"/>
  <c r="AM17" i="12"/>
  <c r="AJ331" i="16"/>
  <c r="J331" i="16"/>
  <c r="E331" i="16"/>
  <c r="P331" i="16"/>
  <c r="AE331" i="16"/>
  <c r="O331" i="16"/>
  <c r="AC331" i="16"/>
  <c r="AY331" i="16" s="1"/>
  <c r="AD331" i="16"/>
  <c r="AF331" i="16"/>
  <c r="L331" i="16"/>
  <c r="AA331" i="16"/>
  <c r="K331" i="16"/>
  <c r="Z331" i="16"/>
  <c r="Q331" i="16"/>
  <c r="R331" i="16"/>
  <c r="U331" i="16"/>
  <c r="AB331" i="16"/>
  <c r="AV331" i="16" s="1"/>
  <c r="AW331" i="16" s="1"/>
  <c r="H331" i="16"/>
  <c r="W331" i="16"/>
  <c r="G331" i="16"/>
  <c r="N331" i="16"/>
  <c r="V331" i="16"/>
  <c r="I331" i="16"/>
  <c r="BF331" i="16" s="1"/>
  <c r="F331" i="16"/>
  <c r="M331" i="16"/>
  <c r="T331" i="16"/>
  <c r="D331" i="16"/>
  <c r="S331" i="16"/>
  <c r="C331" i="16"/>
  <c r="X331" i="16"/>
  <c r="Y331" i="16"/>
  <c r="C266" i="12"/>
  <c r="D266" i="12"/>
  <c r="AK266" i="12"/>
  <c r="AM266" i="12"/>
  <c r="C202" i="12"/>
  <c r="D202" i="12"/>
  <c r="AK202" i="12"/>
  <c r="AM202" i="12"/>
  <c r="AJ177" i="16"/>
  <c r="AB177" i="16"/>
  <c r="AV177" i="16" s="1"/>
  <c r="AW177" i="16" s="1"/>
  <c r="H177" i="16"/>
  <c r="W177" i="16"/>
  <c r="G177" i="16"/>
  <c r="T177" i="16"/>
  <c r="D177" i="16"/>
  <c r="S177" i="16"/>
  <c r="C177" i="16"/>
  <c r="P177" i="16"/>
  <c r="AE177" i="16"/>
  <c r="O177" i="16"/>
  <c r="AF177" i="16"/>
  <c r="L177" i="16"/>
  <c r="K177" i="16"/>
  <c r="V177" i="16"/>
  <c r="F177" i="16"/>
  <c r="U177" i="16"/>
  <c r="E177" i="16"/>
  <c r="R177" i="16"/>
  <c r="Q177" i="16"/>
  <c r="AD177" i="16"/>
  <c r="N177" i="16"/>
  <c r="M177" i="16"/>
  <c r="AA177" i="16"/>
  <c r="Z177" i="16"/>
  <c r="J177" i="16"/>
  <c r="AC177" i="16"/>
  <c r="AY177" i="16" s="1"/>
  <c r="I177" i="16"/>
  <c r="BF177" i="16" s="1"/>
  <c r="X177" i="16"/>
  <c r="Y177" i="16"/>
  <c r="D111" i="12"/>
  <c r="C111" i="12"/>
  <c r="AK111" i="12"/>
  <c r="AM111" i="12"/>
  <c r="D47" i="12"/>
  <c r="C47" i="12"/>
  <c r="AK47" i="12"/>
  <c r="AM47" i="12"/>
  <c r="C469" i="12"/>
  <c r="D469" i="12"/>
  <c r="D371" i="12"/>
  <c r="AK371" i="12"/>
  <c r="C371" i="12"/>
  <c r="AM371" i="12"/>
  <c r="AJ254" i="16"/>
  <c r="AD254" i="16"/>
  <c r="N254" i="16"/>
  <c r="AC254" i="16"/>
  <c r="AY254" i="16" s="1"/>
  <c r="I254" i="16"/>
  <c r="BF254" i="16" s="1"/>
  <c r="Z254" i="16"/>
  <c r="J254" i="16"/>
  <c r="U254" i="16"/>
  <c r="E254" i="16"/>
  <c r="V254" i="16"/>
  <c r="F254" i="16"/>
  <c r="Q254" i="16"/>
  <c r="R254" i="16"/>
  <c r="M254" i="16"/>
  <c r="AB254" i="16"/>
  <c r="AV254" i="16" s="1"/>
  <c r="AW254" i="16" s="1"/>
  <c r="H254" i="16"/>
  <c r="AA254" i="16"/>
  <c r="K254" i="16"/>
  <c r="T254" i="16"/>
  <c r="D254" i="16"/>
  <c r="W254" i="16"/>
  <c r="G254" i="16"/>
  <c r="P254" i="16"/>
  <c r="S254" i="16"/>
  <c r="C254" i="16"/>
  <c r="AF254" i="16"/>
  <c r="L254" i="16"/>
  <c r="AE254" i="16"/>
  <c r="O254" i="16"/>
  <c r="X254" i="16"/>
  <c r="Y254" i="16"/>
  <c r="AJ190" i="16"/>
  <c r="AF190" i="16"/>
  <c r="L190" i="16"/>
  <c r="W190" i="16"/>
  <c r="G190" i="16"/>
  <c r="AB190" i="16"/>
  <c r="AV190" i="16" s="1"/>
  <c r="AW190" i="16" s="1"/>
  <c r="H190" i="16"/>
  <c r="S190" i="16"/>
  <c r="C190" i="16"/>
  <c r="T190" i="16"/>
  <c r="D190" i="16"/>
  <c r="AE190" i="16"/>
  <c r="O190" i="16"/>
  <c r="P190" i="16"/>
  <c r="K190" i="16"/>
  <c r="Z190" i="16"/>
  <c r="J190" i="16"/>
  <c r="M190" i="16"/>
  <c r="V190" i="16"/>
  <c r="F190" i="16"/>
  <c r="AC190" i="16"/>
  <c r="AY190" i="16" s="1"/>
  <c r="I190" i="16"/>
  <c r="BF190" i="16" s="1"/>
  <c r="R190" i="16"/>
  <c r="U190" i="16"/>
  <c r="E190" i="16"/>
  <c r="AA190" i="16"/>
  <c r="AD190" i="16"/>
  <c r="N190" i="16"/>
  <c r="Q190" i="16"/>
  <c r="X190" i="16"/>
  <c r="Y190" i="16"/>
  <c r="C443" i="12"/>
  <c r="D443" i="12"/>
  <c r="AJ287" i="16"/>
  <c r="P287" i="16"/>
  <c r="AE287" i="16"/>
  <c r="O287" i="16"/>
  <c r="V287" i="16"/>
  <c r="F287" i="16"/>
  <c r="AF287" i="16"/>
  <c r="L287" i="16"/>
  <c r="AA287" i="16"/>
  <c r="K287" i="16"/>
  <c r="AB287" i="16"/>
  <c r="AV287" i="16" s="1"/>
  <c r="AW287" i="16" s="1"/>
  <c r="H287" i="16"/>
  <c r="W287" i="16"/>
  <c r="G287" i="16"/>
  <c r="T287" i="16"/>
  <c r="D287" i="16"/>
  <c r="S287" i="16"/>
  <c r="C287" i="16"/>
  <c r="AD287" i="16"/>
  <c r="J287" i="16"/>
  <c r="M287" i="16"/>
  <c r="Z287" i="16"/>
  <c r="AC287" i="16"/>
  <c r="AY287" i="16" s="1"/>
  <c r="I287" i="16"/>
  <c r="BF287" i="16" s="1"/>
  <c r="R287" i="16"/>
  <c r="U287" i="16"/>
  <c r="E287" i="16"/>
  <c r="N287" i="16"/>
  <c r="Q287" i="16"/>
  <c r="X287" i="16"/>
  <c r="Y287" i="16"/>
  <c r="AJ223" i="16"/>
  <c r="P223" i="16"/>
  <c r="W223" i="16"/>
  <c r="G223" i="16"/>
  <c r="AF223" i="16"/>
  <c r="L223" i="16"/>
  <c r="S223" i="16"/>
  <c r="C223" i="16"/>
  <c r="AB223" i="16"/>
  <c r="AV223" i="16" s="1"/>
  <c r="AW223" i="16" s="1"/>
  <c r="H223" i="16"/>
  <c r="AE223" i="16"/>
  <c r="O223" i="16"/>
  <c r="T223" i="16"/>
  <c r="D223" i="16"/>
  <c r="AD223" i="16"/>
  <c r="N223" i="16"/>
  <c r="U223" i="16"/>
  <c r="E223" i="16"/>
  <c r="AA223" i="16"/>
  <c r="Z223" i="16"/>
  <c r="J223" i="16"/>
  <c r="Q223" i="16"/>
  <c r="K223" i="16"/>
  <c r="V223" i="16"/>
  <c r="F223" i="16"/>
  <c r="M223" i="16"/>
  <c r="R223" i="16"/>
  <c r="AC223" i="16"/>
  <c r="AY223" i="16" s="1"/>
  <c r="I223" i="16"/>
  <c r="BF223" i="16" s="1"/>
  <c r="X223" i="16"/>
  <c r="Y223" i="16"/>
  <c r="C32" i="12"/>
  <c r="D32" i="12"/>
  <c r="AK32" i="12"/>
  <c r="AM32" i="12"/>
  <c r="AJ158" i="16"/>
  <c r="AF158" i="16"/>
  <c r="L158" i="16"/>
  <c r="W158" i="16"/>
  <c r="G158" i="16"/>
  <c r="AB158" i="16"/>
  <c r="AV158" i="16" s="1"/>
  <c r="AW158" i="16" s="1"/>
  <c r="H158" i="16"/>
  <c r="S158" i="16"/>
  <c r="C158" i="16"/>
  <c r="T158" i="16"/>
  <c r="D158" i="16"/>
  <c r="AE158" i="16"/>
  <c r="O158" i="16"/>
  <c r="P158" i="16"/>
  <c r="Z158" i="16"/>
  <c r="J158" i="16"/>
  <c r="M158" i="16"/>
  <c r="AA158" i="16"/>
  <c r="V158" i="16"/>
  <c r="F158" i="16"/>
  <c r="AC158" i="16"/>
  <c r="AY158" i="16" s="1"/>
  <c r="I158" i="16"/>
  <c r="BF158" i="16" s="1"/>
  <c r="K158" i="16"/>
  <c r="R158" i="16"/>
  <c r="U158" i="16"/>
  <c r="E158" i="16"/>
  <c r="AD158" i="16"/>
  <c r="N158" i="16"/>
  <c r="Q158" i="16"/>
  <c r="X158" i="16"/>
  <c r="Y158" i="16"/>
  <c r="AJ94" i="16"/>
  <c r="AE94" i="16"/>
  <c r="O94" i="16"/>
  <c r="D94" i="16"/>
  <c r="AA94" i="16"/>
  <c r="K94" i="16"/>
  <c r="T94" i="16"/>
  <c r="W94" i="16"/>
  <c r="G94" i="16"/>
  <c r="AB94" i="16"/>
  <c r="AV94" i="16" s="1"/>
  <c r="AW94" i="16" s="1"/>
  <c r="AF94" i="16"/>
  <c r="H94" i="16"/>
  <c r="S94" i="16"/>
  <c r="C94" i="16"/>
  <c r="P94" i="16"/>
  <c r="L94" i="16"/>
  <c r="R94" i="16"/>
  <c r="U94" i="16"/>
  <c r="E94" i="16"/>
  <c r="AD94" i="16"/>
  <c r="N94" i="16"/>
  <c r="Q94" i="16"/>
  <c r="Z94" i="16"/>
  <c r="J94" i="16"/>
  <c r="M94" i="16"/>
  <c r="V94" i="16"/>
  <c r="F94" i="16"/>
  <c r="AC94" i="16"/>
  <c r="AY94" i="16" s="1"/>
  <c r="I94" i="16"/>
  <c r="BF94" i="16" s="1"/>
  <c r="X94" i="16"/>
  <c r="Y94" i="16"/>
  <c r="D355" i="12"/>
  <c r="C355" i="12"/>
  <c r="AK355" i="12"/>
  <c r="AM355" i="12"/>
  <c r="AJ169" i="16"/>
  <c r="AB169" i="16"/>
  <c r="AV169" i="16" s="1"/>
  <c r="AW169" i="16" s="1"/>
  <c r="H169" i="16"/>
  <c r="W169" i="16"/>
  <c r="G169" i="16"/>
  <c r="T169" i="16"/>
  <c r="D169" i="16"/>
  <c r="S169" i="16"/>
  <c r="C169" i="16"/>
  <c r="P169" i="16"/>
  <c r="AE169" i="16"/>
  <c r="O169" i="16"/>
  <c r="AF169" i="16"/>
  <c r="L169" i="16"/>
  <c r="V169" i="16"/>
  <c r="F169" i="16"/>
  <c r="U169" i="16"/>
  <c r="E169" i="16"/>
  <c r="AA169" i="16"/>
  <c r="R169" i="16"/>
  <c r="Q169" i="16"/>
  <c r="K169" i="16"/>
  <c r="AD169" i="16"/>
  <c r="N169" i="16"/>
  <c r="M169" i="16"/>
  <c r="Z169" i="16"/>
  <c r="J169" i="16"/>
  <c r="AC169" i="16"/>
  <c r="AY169" i="16" s="1"/>
  <c r="I169" i="16"/>
  <c r="BF169" i="16" s="1"/>
  <c r="X169" i="16"/>
  <c r="Y169" i="16"/>
  <c r="D105" i="12"/>
  <c r="C105" i="12"/>
  <c r="AK105" i="12"/>
  <c r="AM105" i="12"/>
  <c r="D425" i="12"/>
  <c r="C425" i="12"/>
  <c r="C302" i="12"/>
  <c r="D302" i="12"/>
  <c r="AK302" i="12"/>
  <c r="AM302" i="12"/>
  <c r="D139" i="12"/>
  <c r="C139" i="12"/>
  <c r="AK139" i="12"/>
  <c r="AM139" i="12"/>
  <c r="C75" i="12"/>
  <c r="D75" i="12"/>
  <c r="AK75" i="12"/>
  <c r="AM75" i="12"/>
  <c r="D11" i="12"/>
  <c r="C11" i="12"/>
  <c r="AK11" i="12"/>
  <c r="AM11" i="12"/>
  <c r="C253" i="12"/>
  <c r="D253" i="12"/>
  <c r="AK253" i="12"/>
  <c r="AM253" i="12"/>
  <c r="C189" i="12"/>
  <c r="D189" i="12"/>
  <c r="AK189" i="12"/>
  <c r="AM189" i="12"/>
  <c r="AJ157" i="16"/>
  <c r="Z157" i="16"/>
  <c r="J157" i="16"/>
  <c r="Q157" i="16"/>
  <c r="V157" i="16"/>
  <c r="F157" i="16"/>
  <c r="M157" i="16"/>
  <c r="R157" i="16"/>
  <c r="AC157" i="16"/>
  <c r="AY157" i="16" s="1"/>
  <c r="I157" i="16"/>
  <c r="BF157" i="16" s="1"/>
  <c r="AD157" i="16"/>
  <c r="N157" i="16"/>
  <c r="E157" i="16"/>
  <c r="T157" i="16"/>
  <c r="D157" i="16"/>
  <c r="AA157" i="16"/>
  <c r="K157" i="16"/>
  <c r="P157" i="16"/>
  <c r="W157" i="16"/>
  <c r="G157" i="16"/>
  <c r="AF157" i="16"/>
  <c r="L157" i="16"/>
  <c r="S157" i="16"/>
  <c r="C157" i="16"/>
  <c r="U157" i="16"/>
  <c r="AB157" i="16"/>
  <c r="AV157" i="16" s="1"/>
  <c r="AW157" i="16" s="1"/>
  <c r="H157" i="16"/>
  <c r="AE157" i="16"/>
  <c r="O157" i="16"/>
  <c r="Y157" i="16"/>
  <c r="X157" i="16"/>
  <c r="AJ93" i="16"/>
  <c r="V93" i="16"/>
  <c r="AC93" i="16"/>
  <c r="AY93" i="16" s="1"/>
  <c r="I93" i="16"/>
  <c r="BF93" i="16" s="1"/>
  <c r="AD93" i="16"/>
  <c r="Z93" i="16"/>
  <c r="J93" i="16"/>
  <c r="U93" i="16"/>
  <c r="E93" i="16"/>
  <c r="F93" i="16"/>
  <c r="N93" i="16"/>
  <c r="R93" i="16"/>
  <c r="Q93" i="16"/>
  <c r="M93" i="16"/>
  <c r="AF93" i="16"/>
  <c r="L93" i="16"/>
  <c r="S93" i="16"/>
  <c r="C93" i="16"/>
  <c r="AB93" i="16"/>
  <c r="AV93" i="16" s="1"/>
  <c r="AW93" i="16" s="1"/>
  <c r="H93" i="16"/>
  <c r="AE93" i="16"/>
  <c r="O93" i="16"/>
  <c r="T93" i="16"/>
  <c r="D93" i="16"/>
  <c r="AA93" i="16"/>
  <c r="K93" i="16"/>
  <c r="P93" i="16"/>
  <c r="W93" i="16"/>
  <c r="G93" i="16"/>
  <c r="X93" i="16"/>
  <c r="Y93" i="16"/>
  <c r="AJ30" i="16"/>
  <c r="W30" i="16"/>
  <c r="S30" i="16"/>
  <c r="AB30" i="16"/>
  <c r="AV30" i="16" s="1"/>
  <c r="AW30" i="16" s="1"/>
  <c r="D30" i="16"/>
  <c r="O30" i="16"/>
  <c r="K30" i="16"/>
  <c r="T30" i="16"/>
  <c r="P30" i="16"/>
  <c r="AF30" i="16"/>
  <c r="C30" i="16"/>
  <c r="G30" i="16"/>
  <c r="H30" i="16"/>
  <c r="L30" i="16"/>
  <c r="AE30" i="16"/>
  <c r="AA30" i="16"/>
  <c r="R30" i="16"/>
  <c r="U30" i="16"/>
  <c r="E30" i="16"/>
  <c r="AD30" i="16"/>
  <c r="N30" i="16"/>
  <c r="Q30" i="16"/>
  <c r="Z30" i="16"/>
  <c r="J30" i="16"/>
  <c r="M30" i="16"/>
  <c r="V30" i="16"/>
  <c r="F30" i="16"/>
  <c r="AC30" i="16"/>
  <c r="AY30" i="16" s="1"/>
  <c r="I30" i="16"/>
  <c r="BF30" i="16" s="1"/>
  <c r="X30" i="16"/>
  <c r="Y30" i="16"/>
  <c r="D69" i="12"/>
  <c r="C69" i="12"/>
  <c r="AK69" i="12"/>
  <c r="AM69" i="12"/>
  <c r="D5" i="12"/>
  <c r="C5" i="12"/>
  <c r="AK5" i="12"/>
  <c r="AM5" i="12"/>
  <c r="C307" i="12"/>
  <c r="D307" i="12"/>
  <c r="AK307" i="12"/>
  <c r="AM307" i="12"/>
  <c r="C241" i="12"/>
  <c r="D241" i="12"/>
  <c r="AK241" i="12"/>
  <c r="AM241" i="12"/>
  <c r="D112" i="12"/>
  <c r="C112" i="12"/>
  <c r="AK112" i="12"/>
  <c r="AM112" i="12"/>
  <c r="C50" i="12"/>
  <c r="D50" i="12"/>
  <c r="AK50" i="12"/>
  <c r="AM50" i="12"/>
  <c r="D474" i="12"/>
  <c r="C474" i="12"/>
  <c r="C138" i="12"/>
  <c r="D138" i="12"/>
  <c r="AK138" i="12"/>
  <c r="AM138" i="12"/>
  <c r="C74" i="12"/>
  <c r="D74" i="12"/>
  <c r="AK74" i="12"/>
  <c r="AM74" i="12"/>
  <c r="D462" i="12"/>
  <c r="C462" i="12"/>
  <c r="AJ292" i="16"/>
  <c r="V292" i="16"/>
  <c r="F292" i="16"/>
  <c r="Q292" i="16"/>
  <c r="AB292" i="16"/>
  <c r="AV292" i="16" s="1"/>
  <c r="AW292" i="16" s="1"/>
  <c r="H292" i="16"/>
  <c r="R292" i="16"/>
  <c r="M292" i="16"/>
  <c r="AD292" i="16"/>
  <c r="N292" i="16"/>
  <c r="AC292" i="16"/>
  <c r="AY292" i="16" s="1"/>
  <c r="I292" i="16"/>
  <c r="BF292" i="16" s="1"/>
  <c r="Z292" i="16"/>
  <c r="J292" i="16"/>
  <c r="U292" i="16"/>
  <c r="E292" i="16"/>
  <c r="P292" i="16"/>
  <c r="S292" i="16"/>
  <c r="C292" i="16"/>
  <c r="L292" i="16"/>
  <c r="AE292" i="16"/>
  <c r="O292" i="16"/>
  <c r="AF292" i="16"/>
  <c r="D292" i="16"/>
  <c r="AA292" i="16"/>
  <c r="K292" i="16"/>
  <c r="T292" i="16"/>
  <c r="W292" i="16"/>
  <c r="G292" i="16"/>
  <c r="Y292" i="16"/>
  <c r="X292" i="16"/>
  <c r="AJ228" i="16"/>
  <c r="T228" i="16"/>
  <c r="D228" i="16"/>
  <c r="W228" i="16"/>
  <c r="G228" i="16"/>
  <c r="P228" i="16"/>
  <c r="S228" i="16"/>
  <c r="C228" i="16"/>
  <c r="AF228" i="16"/>
  <c r="L228" i="16"/>
  <c r="AE228" i="16"/>
  <c r="O228" i="16"/>
  <c r="AB228" i="16"/>
  <c r="AV228" i="16" s="1"/>
  <c r="AW228" i="16" s="1"/>
  <c r="H228" i="16"/>
  <c r="AA228" i="16"/>
  <c r="R228" i="16"/>
  <c r="M228" i="16"/>
  <c r="K228" i="16"/>
  <c r="AD228" i="16"/>
  <c r="N228" i="16"/>
  <c r="AC228" i="16"/>
  <c r="AY228" i="16" s="1"/>
  <c r="I228" i="16"/>
  <c r="BF228" i="16" s="1"/>
  <c r="Z228" i="16"/>
  <c r="J228" i="16"/>
  <c r="U228" i="16"/>
  <c r="E228" i="16"/>
  <c r="V228" i="16"/>
  <c r="F228" i="16"/>
  <c r="Q228" i="16"/>
  <c r="X228" i="16"/>
  <c r="Y228" i="16"/>
  <c r="AJ164" i="16"/>
  <c r="T164" i="16"/>
  <c r="D164" i="16"/>
  <c r="W164" i="16"/>
  <c r="G164" i="16"/>
  <c r="P164" i="16"/>
  <c r="S164" i="16"/>
  <c r="C164" i="16"/>
  <c r="AF164" i="16"/>
  <c r="L164" i="16"/>
  <c r="AE164" i="16"/>
  <c r="O164" i="16"/>
  <c r="AB164" i="16"/>
  <c r="AV164" i="16" s="1"/>
  <c r="AW164" i="16" s="1"/>
  <c r="H164" i="16"/>
  <c r="R164" i="16"/>
  <c r="M164" i="16"/>
  <c r="AD164" i="16"/>
  <c r="N164" i="16"/>
  <c r="AC164" i="16"/>
  <c r="AY164" i="16" s="1"/>
  <c r="I164" i="16"/>
  <c r="BF164" i="16" s="1"/>
  <c r="AA164" i="16"/>
  <c r="Z164" i="16"/>
  <c r="J164" i="16"/>
  <c r="U164" i="16"/>
  <c r="E164" i="16"/>
  <c r="K164" i="16"/>
  <c r="V164" i="16"/>
  <c r="F164" i="16"/>
  <c r="Q164" i="16"/>
  <c r="X164" i="16"/>
  <c r="Y164" i="16"/>
  <c r="AJ100" i="16"/>
  <c r="L100" i="16"/>
  <c r="W100" i="16"/>
  <c r="G100" i="16"/>
  <c r="H100" i="16"/>
  <c r="P100" i="16"/>
  <c r="S100" i="16"/>
  <c r="C100" i="16"/>
  <c r="AE100" i="16"/>
  <c r="O100" i="16"/>
  <c r="AF100" i="16"/>
  <c r="AA100" i="16"/>
  <c r="K100" i="16"/>
  <c r="T100" i="16"/>
  <c r="AB100" i="16"/>
  <c r="AV100" i="16" s="1"/>
  <c r="AW100" i="16" s="1"/>
  <c r="D100" i="16"/>
  <c r="AD100" i="16"/>
  <c r="N100" i="16"/>
  <c r="AC100" i="16"/>
  <c r="AY100" i="16" s="1"/>
  <c r="I100" i="16"/>
  <c r="BF100" i="16" s="1"/>
  <c r="Z100" i="16"/>
  <c r="J100" i="16"/>
  <c r="U100" i="16"/>
  <c r="E100" i="16"/>
  <c r="V100" i="16"/>
  <c r="F100" i="16"/>
  <c r="Q100" i="16"/>
  <c r="R100" i="16"/>
  <c r="M100" i="16"/>
  <c r="X100" i="16"/>
  <c r="Y100" i="16"/>
  <c r="AJ311" i="16"/>
  <c r="F311" i="16"/>
  <c r="Q311" i="16"/>
  <c r="U311" i="16"/>
  <c r="P311" i="16"/>
  <c r="AE311" i="16"/>
  <c r="O311" i="16"/>
  <c r="Z311" i="16"/>
  <c r="I311" i="16"/>
  <c r="BF311" i="16" s="1"/>
  <c r="M311" i="16"/>
  <c r="AF311" i="16"/>
  <c r="L311" i="16"/>
  <c r="AA311" i="16"/>
  <c r="K311" i="16"/>
  <c r="R311" i="16"/>
  <c r="AD311" i="16"/>
  <c r="E311" i="16"/>
  <c r="AB311" i="16"/>
  <c r="AV311" i="16" s="1"/>
  <c r="AW311" i="16" s="1"/>
  <c r="H311" i="16"/>
  <c r="W311" i="16"/>
  <c r="G311" i="16"/>
  <c r="V311" i="16"/>
  <c r="J311" i="16"/>
  <c r="AC311" i="16"/>
  <c r="AY311" i="16" s="1"/>
  <c r="N311" i="16"/>
  <c r="T311" i="16"/>
  <c r="D311" i="16"/>
  <c r="S311" i="16"/>
  <c r="C311" i="16"/>
  <c r="X311" i="16"/>
  <c r="Y311" i="16"/>
  <c r="C251" i="12"/>
  <c r="D251" i="12"/>
  <c r="AK251" i="12"/>
  <c r="AM251" i="12"/>
  <c r="D187" i="12"/>
  <c r="C187" i="12"/>
  <c r="AK187" i="12"/>
  <c r="AM187" i="12"/>
  <c r="AJ28" i="16"/>
  <c r="H28" i="16"/>
  <c r="T28" i="16"/>
  <c r="O28" i="16"/>
  <c r="K28" i="16"/>
  <c r="L28" i="16"/>
  <c r="D28" i="16"/>
  <c r="G28" i="16"/>
  <c r="C28" i="16"/>
  <c r="AF28" i="16"/>
  <c r="AE28" i="16"/>
  <c r="AA28" i="16"/>
  <c r="P28" i="16"/>
  <c r="AB28" i="16"/>
  <c r="AV28" i="16" s="1"/>
  <c r="AW28" i="16" s="1"/>
  <c r="W28" i="16"/>
  <c r="S28" i="16"/>
  <c r="Z28" i="16"/>
  <c r="J28" i="16"/>
  <c r="M28" i="16"/>
  <c r="V28" i="16"/>
  <c r="F28" i="16"/>
  <c r="AC28" i="16"/>
  <c r="AY28" i="16" s="1"/>
  <c r="I28" i="16"/>
  <c r="BF28" i="16" s="1"/>
  <c r="R28" i="16"/>
  <c r="U28" i="16"/>
  <c r="E28" i="16"/>
  <c r="AD28" i="16"/>
  <c r="N28" i="16"/>
  <c r="Q28" i="16"/>
  <c r="X28" i="16"/>
  <c r="Y28" i="16"/>
  <c r="AJ296" i="16"/>
  <c r="AB296" i="16"/>
  <c r="AV296" i="16" s="1"/>
  <c r="AW296" i="16" s="1"/>
  <c r="H296" i="16"/>
  <c r="W296" i="16"/>
  <c r="G296" i="16"/>
  <c r="V296" i="16"/>
  <c r="F296" i="16"/>
  <c r="Q296" i="16"/>
  <c r="L296" i="16"/>
  <c r="S296" i="16"/>
  <c r="C296" i="16"/>
  <c r="P296" i="16"/>
  <c r="R296" i="16"/>
  <c r="M296" i="16"/>
  <c r="AF296" i="16"/>
  <c r="AE296" i="16"/>
  <c r="O296" i="16"/>
  <c r="D296" i="16"/>
  <c r="AD296" i="16"/>
  <c r="N296" i="16"/>
  <c r="AC296" i="16"/>
  <c r="AY296" i="16" s="1"/>
  <c r="I296" i="16"/>
  <c r="BF296" i="16" s="1"/>
  <c r="T296" i="16"/>
  <c r="AA296" i="16"/>
  <c r="K296" i="16"/>
  <c r="Z296" i="16"/>
  <c r="J296" i="16"/>
  <c r="U296" i="16"/>
  <c r="E296" i="16"/>
  <c r="Y296" i="16"/>
  <c r="X296" i="16"/>
  <c r="AJ232" i="16"/>
  <c r="T232" i="16"/>
  <c r="D232" i="16"/>
  <c r="W232" i="16"/>
  <c r="G232" i="16"/>
  <c r="P232" i="16"/>
  <c r="S232" i="16"/>
  <c r="C232" i="16"/>
  <c r="AF232" i="16"/>
  <c r="L232" i="16"/>
  <c r="AE232" i="16"/>
  <c r="O232" i="16"/>
  <c r="AB232" i="16"/>
  <c r="AV232" i="16" s="1"/>
  <c r="AW232" i="16" s="1"/>
  <c r="H232" i="16"/>
  <c r="R232" i="16"/>
  <c r="M232" i="16"/>
  <c r="AA232" i="16"/>
  <c r="AD232" i="16"/>
  <c r="N232" i="16"/>
  <c r="AC232" i="16"/>
  <c r="AY232" i="16" s="1"/>
  <c r="I232" i="16"/>
  <c r="BF232" i="16" s="1"/>
  <c r="K232" i="16"/>
  <c r="Z232" i="16"/>
  <c r="J232" i="16"/>
  <c r="U232" i="16"/>
  <c r="E232" i="16"/>
  <c r="V232" i="16"/>
  <c r="F232" i="16"/>
  <c r="Q232" i="16"/>
  <c r="X232" i="16"/>
  <c r="Y232" i="16"/>
  <c r="AJ41" i="16"/>
  <c r="AC41" i="16"/>
  <c r="AY41" i="16" s="1"/>
  <c r="I41" i="16"/>
  <c r="BF41" i="16" s="1"/>
  <c r="J41" i="16"/>
  <c r="AD41" i="16"/>
  <c r="V41" i="16"/>
  <c r="U41" i="16"/>
  <c r="E41" i="16"/>
  <c r="N41" i="16"/>
  <c r="R41" i="16"/>
  <c r="F41" i="16"/>
  <c r="Q41" i="16"/>
  <c r="M41" i="16"/>
  <c r="Z41" i="16"/>
  <c r="AF41" i="16"/>
  <c r="L41" i="16"/>
  <c r="S41" i="16"/>
  <c r="C41" i="16"/>
  <c r="AB41" i="16"/>
  <c r="AV41" i="16" s="1"/>
  <c r="AW41" i="16" s="1"/>
  <c r="H41" i="16"/>
  <c r="AE41" i="16"/>
  <c r="O41" i="16"/>
  <c r="T41" i="16"/>
  <c r="D41" i="16"/>
  <c r="AA41" i="16"/>
  <c r="K41" i="16"/>
  <c r="P41" i="16"/>
  <c r="W41" i="16"/>
  <c r="G41" i="16"/>
  <c r="X41" i="16"/>
  <c r="Y41" i="16"/>
  <c r="C290" i="12"/>
  <c r="D290" i="12"/>
  <c r="AK290" i="12"/>
  <c r="AM290" i="12"/>
  <c r="C226" i="12"/>
  <c r="D226" i="12"/>
  <c r="AK226" i="12"/>
  <c r="AM226" i="12"/>
  <c r="D433" i="12"/>
  <c r="C433" i="12"/>
  <c r="C167" i="12"/>
  <c r="D167" i="12"/>
  <c r="AK167" i="12"/>
  <c r="AM167" i="12"/>
  <c r="C103" i="12"/>
  <c r="D103" i="12"/>
  <c r="AK103" i="12"/>
  <c r="AM103" i="12"/>
  <c r="C39" i="12"/>
  <c r="D39" i="12"/>
  <c r="AK39" i="12"/>
  <c r="AM39" i="12"/>
  <c r="C362" i="12"/>
  <c r="AK362" i="12"/>
  <c r="AM362" i="12"/>
  <c r="D362" i="12"/>
  <c r="C278" i="12"/>
  <c r="D278" i="12"/>
  <c r="AK278" i="12"/>
  <c r="AM278" i="12"/>
  <c r="C214" i="12"/>
  <c r="D214" i="12"/>
  <c r="AK214" i="12"/>
  <c r="AM214" i="12"/>
  <c r="C279" i="12"/>
  <c r="D279" i="12"/>
  <c r="AK279" i="12"/>
  <c r="AM279" i="12"/>
  <c r="C215" i="12"/>
  <c r="D215" i="12"/>
  <c r="AK215" i="12"/>
  <c r="AM215" i="12"/>
  <c r="AJ56" i="16"/>
  <c r="W56" i="16"/>
  <c r="G56" i="16"/>
  <c r="AB56" i="16"/>
  <c r="AV56" i="16" s="1"/>
  <c r="AW56" i="16" s="1"/>
  <c r="T56" i="16"/>
  <c r="AF56" i="16"/>
  <c r="S56" i="16"/>
  <c r="C56" i="16"/>
  <c r="L56" i="16"/>
  <c r="H56" i="16"/>
  <c r="P56" i="16"/>
  <c r="AE56" i="16"/>
  <c r="O56" i="16"/>
  <c r="AA56" i="16"/>
  <c r="K56" i="16"/>
  <c r="D56" i="16"/>
  <c r="Z56" i="16"/>
  <c r="J56" i="16"/>
  <c r="M56" i="16"/>
  <c r="V56" i="16"/>
  <c r="F56" i="16"/>
  <c r="AC56" i="16"/>
  <c r="AY56" i="16" s="1"/>
  <c r="I56" i="16"/>
  <c r="BF56" i="16" s="1"/>
  <c r="R56" i="16"/>
  <c r="U56" i="16"/>
  <c r="E56" i="16"/>
  <c r="AD56" i="16"/>
  <c r="N56" i="16"/>
  <c r="Q56" i="16"/>
  <c r="X56" i="16"/>
  <c r="Y56" i="16"/>
  <c r="C343" i="12"/>
  <c r="D343" i="12"/>
  <c r="AK343" i="12"/>
  <c r="AM343" i="12"/>
  <c r="C389" i="12"/>
  <c r="D389" i="12"/>
  <c r="AK389" i="12"/>
  <c r="AM389" i="12"/>
  <c r="AJ118" i="16"/>
  <c r="AF118" i="16"/>
  <c r="W118" i="16"/>
  <c r="G118" i="16"/>
  <c r="T118" i="16"/>
  <c r="AB118" i="16"/>
  <c r="AV118" i="16" s="1"/>
  <c r="AW118" i="16" s="1"/>
  <c r="D118" i="16"/>
  <c r="S118" i="16"/>
  <c r="C118" i="16"/>
  <c r="L118" i="16"/>
  <c r="H118" i="16"/>
  <c r="AE118" i="16"/>
  <c r="O118" i="16"/>
  <c r="P118" i="16"/>
  <c r="AA118" i="16"/>
  <c r="K118" i="16"/>
  <c r="V118" i="16"/>
  <c r="F118" i="16"/>
  <c r="AC118" i="16"/>
  <c r="AY118" i="16" s="1"/>
  <c r="I118" i="16"/>
  <c r="BF118" i="16" s="1"/>
  <c r="R118" i="16"/>
  <c r="U118" i="16"/>
  <c r="E118" i="16"/>
  <c r="AD118" i="16"/>
  <c r="N118" i="16"/>
  <c r="Q118" i="16"/>
  <c r="Z118" i="16"/>
  <c r="J118" i="16"/>
  <c r="M118" i="16"/>
  <c r="X118" i="16"/>
  <c r="Y118" i="16"/>
  <c r="AJ129" i="16"/>
  <c r="AC129" i="16"/>
  <c r="AY129" i="16" s="1"/>
  <c r="I129" i="16"/>
  <c r="BF129" i="16" s="1"/>
  <c r="Z129" i="16"/>
  <c r="U129" i="16"/>
  <c r="E129" i="16"/>
  <c r="J129" i="16"/>
  <c r="AD129" i="16"/>
  <c r="R129" i="16"/>
  <c r="Q129" i="16"/>
  <c r="V129" i="16"/>
  <c r="F129" i="16"/>
  <c r="M129" i="16"/>
  <c r="N129" i="16"/>
  <c r="P129" i="16"/>
  <c r="AE129" i="16"/>
  <c r="O129" i="16"/>
  <c r="AF129" i="16"/>
  <c r="L129" i="16"/>
  <c r="AA129" i="16"/>
  <c r="K129" i="16"/>
  <c r="AB129" i="16"/>
  <c r="AV129" i="16" s="1"/>
  <c r="AW129" i="16" s="1"/>
  <c r="H129" i="16"/>
  <c r="W129" i="16"/>
  <c r="G129" i="16"/>
  <c r="T129" i="16"/>
  <c r="D129" i="16"/>
  <c r="S129" i="16"/>
  <c r="C129" i="16"/>
  <c r="X129" i="16"/>
  <c r="Y129" i="16"/>
  <c r="D446" i="12"/>
  <c r="C446" i="12"/>
  <c r="AJ163" i="16"/>
  <c r="P163" i="16"/>
  <c r="W163" i="16"/>
  <c r="G163" i="16"/>
  <c r="AF163" i="16"/>
  <c r="L163" i="16"/>
  <c r="S163" i="16"/>
  <c r="C163" i="16"/>
  <c r="AB163" i="16"/>
  <c r="AV163" i="16" s="1"/>
  <c r="AW163" i="16" s="1"/>
  <c r="H163" i="16"/>
  <c r="AE163" i="16"/>
  <c r="O163" i="16"/>
  <c r="T163" i="16"/>
  <c r="D163" i="16"/>
  <c r="AA163" i="16"/>
  <c r="AD163" i="16"/>
  <c r="N163" i="16"/>
  <c r="U163" i="16"/>
  <c r="E163" i="16"/>
  <c r="K163" i="16"/>
  <c r="Z163" i="16"/>
  <c r="J163" i="16"/>
  <c r="Q163" i="16"/>
  <c r="V163" i="16"/>
  <c r="F163" i="16"/>
  <c r="M163" i="16"/>
  <c r="R163" i="16"/>
  <c r="AC163" i="16"/>
  <c r="AY163" i="16" s="1"/>
  <c r="I163" i="16"/>
  <c r="BF163" i="16" s="1"/>
  <c r="X163" i="16"/>
  <c r="Y163" i="16"/>
  <c r="AJ99" i="16"/>
  <c r="Q99" i="16"/>
  <c r="R99" i="16"/>
  <c r="Z99" i="16"/>
  <c r="M99" i="16"/>
  <c r="V99" i="16"/>
  <c r="AD99" i="16"/>
  <c r="J99" i="16"/>
  <c r="AC99" i="16"/>
  <c r="AY99" i="16" s="1"/>
  <c r="I99" i="16"/>
  <c r="BF99" i="16" s="1"/>
  <c r="F99" i="16"/>
  <c r="N99" i="16"/>
  <c r="U99" i="16"/>
  <c r="E99" i="16"/>
  <c r="AB99" i="16"/>
  <c r="AV99" i="16" s="1"/>
  <c r="AW99" i="16" s="1"/>
  <c r="H99" i="16"/>
  <c r="W99" i="16"/>
  <c r="G99" i="16"/>
  <c r="T99" i="16"/>
  <c r="D99" i="16"/>
  <c r="S99" i="16"/>
  <c r="C99" i="16"/>
  <c r="P99" i="16"/>
  <c r="AE99" i="16"/>
  <c r="O99" i="16"/>
  <c r="AF99" i="16"/>
  <c r="L99" i="16"/>
  <c r="AA99" i="16"/>
  <c r="K99" i="16"/>
  <c r="Y99" i="16"/>
  <c r="X99" i="16"/>
  <c r="AJ35" i="16"/>
  <c r="F35" i="16"/>
  <c r="Z35" i="16"/>
  <c r="Q35" i="16"/>
  <c r="N35" i="16"/>
  <c r="I35" i="16"/>
  <c r="BF35" i="16" s="1"/>
  <c r="U35" i="16"/>
  <c r="AD35" i="16"/>
  <c r="J35" i="16"/>
  <c r="M35" i="16"/>
  <c r="R35" i="16"/>
  <c r="V35" i="16"/>
  <c r="AC35" i="16"/>
  <c r="AY35" i="16" s="1"/>
  <c r="E35" i="16"/>
  <c r="T35" i="16"/>
  <c r="D35" i="16"/>
  <c r="AA35" i="16"/>
  <c r="K35" i="16"/>
  <c r="P35" i="16"/>
  <c r="W35" i="16"/>
  <c r="G35" i="16"/>
  <c r="AF35" i="16"/>
  <c r="L35" i="16"/>
  <c r="S35" i="16"/>
  <c r="C35" i="16"/>
  <c r="AB35" i="16"/>
  <c r="AV35" i="16" s="1"/>
  <c r="AW35" i="16" s="1"/>
  <c r="H35" i="16"/>
  <c r="AE35" i="16"/>
  <c r="O35" i="16"/>
  <c r="Y35" i="16"/>
  <c r="X35" i="16"/>
  <c r="D308" i="12"/>
  <c r="C308" i="12"/>
  <c r="AK308" i="12"/>
  <c r="AM308" i="12"/>
  <c r="C245" i="12"/>
  <c r="D245" i="12"/>
  <c r="AK245" i="12"/>
  <c r="AM245" i="12"/>
  <c r="C181" i="12"/>
  <c r="D181" i="12"/>
  <c r="AK181" i="12"/>
  <c r="AM181" i="12"/>
  <c r="AJ149" i="16"/>
  <c r="AE149" i="16"/>
  <c r="O149" i="16"/>
  <c r="AF149" i="16"/>
  <c r="H149" i="16"/>
  <c r="AB149" i="16"/>
  <c r="AV149" i="16" s="1"/>
  <c r="AW149" i="16" s="1"/>
  <c r="AA149" i="16"/>
  <c r="K149" i="16"/>
  <c r="P149" i="16"/>
  <c r="D149" i="16"/>
  <c r="L149" i="16"/>
  <c r="W149" i="16"/>
  <c r="G149" i="16"/>
  <c r="S149" i="16"/>
  <c r="C149" i="16"/>
  <c r="T149" i="16"/>
  <c r="R149" i="16"/>
  <c r="Q149" i="16"/>
  <c r="AD149" i="16"/>
  <c r="N149" i="16"/>
  <c r="M149" i="16"/>
  <c r="Z149" i="16"/>
  <c r="J149" i="16"/>
  <c r="AC149" i="16"/>
  <c r="AY149" i="16" s="1"/>
  <c r="I149" i="16"/>
  <c r="BF149" i="16" s="1"/>
  <c r="V149" i="16"/>
  <c r="F149" i="16"/>
  <c r="U149" i="16"/>
  <c r="E149" i="16"/>
  <c r="X149" i="16"/>
  <c r="Y149" i="16"/>
  <c r="AJ85" i="16"/>
  <c r="AE85" i="16"/>
  <c r="O85" i="16"/>
  <c r="L85" i="16"/>
  <c r="AA85" i="16"/>
  <c r="K85" i="16"/>
  <c r="T85" i="16"/>
  <c r="W85" i="16"/>
  <c r="G85" i="16"/>
  <c r="AF85" i="16"/>
  <c r="D85" i="16"/>
  <c r="H85" i="16"/>
  <c r="S85" i="16"/>
  <c r="C85" i="16"/>
  <c r="AB85" i="16"/>
  <c r="AV85" i="16" s="1"/>
  <c r="AW85" i="16" s="1"/>
  <c r="P85" i="16"/>
  <c r="AD85" i="16"/>
  <c r="N85" i="16"/>
  <c r="M85" i="16"/>
  <c r="Z85" i="16"/>
  <c r="J85" i="16"/>
  <c r="AC85" i="16"/>
  <c r="AY85" i="16" s="1"/>
  <c r="I85" i="16"/>
  <c r="BF85" i="16" s="1"/>
  <c r="V85" i="16"/>
  <c r="F85" i="16"/>
  <c r="U85" i="16"/>
  <c r="E85" i="16"/>
  <c r="R85" i="16"/>
  <c r="Q85" i="16"/>
  <c r="X85" i="16"/>
  <c r="Y85" i="16"/>
  <c r="AJ22" i="16"/>
  <c r="L22" i="16"/>
  <c r="H22" i="16"/>
  <c r="S22" i="16"/>
  <c r="AA22" i="16"/>
  <c r="D22" i="16"/>
  <c r="O22" i="16"/>
  <c r="C22" i="16"/>
  <c r="AB22" i="16"/>
  <c r="AV22" i="16" s="1"/>
  <c r="AW22" i="16" s="1"/>
  <c r="AF22" i="16"/>
  <c r="AE22" i="16"/>
  <c r="K22" i="16"/>
  <c r="T22" i="16"/>
  <c r="P22" i="16"/>
  <c r="W22" i="16"/>
  <c r="G22" i="16"/>
  <c r="R22" i="16"/>
  <c r="U22" i="16"/>
  <c r="E22" i="16"/>
  <c r="AD22" i="16"/>
  <c r="N22" i="16"/>
  <c r="Q22" i="16"/>
  <c r="Z22" i="16"/>
  <c r="J22" i="16"/>
  <c r="M22" i="16"/>
  <c r="V22" i="16"/>
  <c r="F22" i="16"/>
  <c r="AC22" i="16"/>
  <c r="AY22" i="16" s="1"/>
  <c r="I22" i="16"/>
  <c r="BF22" i="16" s="1"/>
  <c r="X22" i="16"/>
  <c r="Y22" i="16"/>
  <c r="C392" i="12"/>
  <c r="AK392" i="12"/>
  <c r="AM392" i="12"/>
  <c r="D392" i="12"/>
  <c r="D339" i="12"/>
  <c r="C339" i="12"/>
  <c r="AK339" i="12"/>
  <c r="AM339" i="12"/>
  <c r="AJ61" i="16"/>
  <c r="AC61" i="16"/>
  <c r="AY61" i="16" s="1"/>
  <c r="I61" i="16"/>
  <c r="BF61" i="16" s="1"/>
  <c r="J61" i="16"/>
  <c r="V61" i="16"/>
  <c r="U61" i="16"/>
  <c r="E61" i="16"/>
  <c r="F61" i="16"/>
  <c r="Q61" i="16"/>
  <c r="AD61" i="16"/>
  <c r="M61" i="16"/>
  <c r="Z61" i="16"/>
  <c r="N61" i="16"/>
  <c r="R61" i="16"/>
  <c r="AF61" i="16"/>
  <c r="L61" i="16"/>
  <c r="S61" i="16"/>
  <c r="C61" i="16"/>
  <c r="AB61" i="16"/>
  <c r="AV61" i="16" s="1"/>
  <c r="AW61" i="16" s="1"/>
  <c r="H61" i="16"/>
  <c r="AE61" i="16"/>
  <c r="O61" i="16"/>
  <c r="T61" i="16"/>
  <c r="D61" i="16"/>
  <c r="AA61" i="16"/>
  <c r="K61" i="16"/>
  <c r="P61" i="16"/>
  <c r="W61" i="16"/>
  <c r="G61" i="16"/>
  <c r="X61" i="16"/>
  <c r="Y61" i="16"/>
  <c r="C297" i="12"/>
  <c r="D297" i="12"/>
  <c r="AK297" i="12"/>
  <c r="AM297" i="12"/>
  <c r="C233" i="12"/>
  <c r="D233" i="12"/>
  <c r="AK233" i="12"/>
  <c r="AM233" i="12"/>
  <c r="AJ136" i="16"/>
  <c r="W136" i="16"/>
  <c r="G136" i="16"/>
  <c r="T136" i="16"/>
  <c r="P136" i="16"/>
  <c r="S136" i="16"/>
  <c r="C136" i="16"/>
  <c r="D136" i="16"/>
  <c r="AB136" i="16"/>
  <c r="AV136" i="16" s="1"/>
  <c r="AW136" i="16" s="1"/>
  <c r="AE136" i="16"/>
  <c r="O136" i="16"/>
  <c r="AF136" i="16"/>
  <c r="L136" i="16"/>
  <c r="AA136" i="16"/>
  <c r="K136" i="16"/>
  <c r="H136" i="16"/>
  <c r="AD136" i="16"/>
  <c r="N136" i="16"/>
  <c r="AC136" i="16"/>
  <c r="AY136" i="16" s="1"/>
  <c r="I136" i="16"/>
  <c r="BF136" i="16" s="1"/>
  <c r="Z136" i="16"/>
  <c r="J136" i="16"/>
  <c r="U136" i="16"/>
  <c r="E136" i="16"/>
  <c r="V136" i="16"/>
  <c r="F136" i="16"/>
  <c r="Q136" i="16"/>
  <c r="R136" i="16"/>
  <c r="M136" i="16"/>
  <c r="X136" i="16"/>
  <c r="Y136" i="16"/>
  <c r="AJ72" i="16"/>
  <c r="AE72" i="16"/>
  <c r="O72" i="16"/>
  <c r="T72" i="16"/>
  <c r="AF72" i="16"/>
  <c r="AA72" i="16"/>
  <c r="K72" i="16"/>
  <c r="P72" i="16"/>
  <c r="D72" i="16"/>
  <c r="L72" i="16"/>
  <c r="W72" i="16"/>
  <c r="G72" i="16"/>
  <c r="AB72" i="16"/>
  <c r="AV72" i="16" s="1"/>
  <c r="AW72" i="16" s="1"/>
  <c r="S72" i="16"/>
  <c r="C72" i="16"/>
  <c r="H72" i="16"/>
  <c r="Z72" i="16"/>
  <c r="J72" i="16"/>
  <c r="U72" i="16"/>
  <c r="E72" i="16"/>
  <c r="V72" i="16"/>
  <c r="F72" i="16"/>
  <c r="Q72" i="16"/>
  <c r="R72" i="16"/>
  <c r="M72" i="16"/>
  <c r="AD72" i="16"/>
  <c r="N72" i="16"/>
  <c r="AC72" i="16"/>
  <c r="AY72" i="16" s="1"/>
  <c r="I72" i="16"/>
  <c r="BF72" i="16" s="1"/>
  <c r="X72" i="16"/>
  <c r="Y72" i="16"/>
  <c r="AJ10" i="16"/>
  <c r="R10" i="16"/>
  <c r="Q10" i="16"/>
  <c r="AD10" i="16"/>
  <c r="N10" i="16"/>
  <c r="M10" i="16"/>
  <c r="Z10" i="16"/>
  <c r="J10" i="16"/>
  <c r="AC10" i="16"/>
  <c r="AY10" i="16" s="1"/>
  <c r="I10" i="16"/>
  <c r="BF10" i="16" s="1"/>
  <c r="V10" i="16"/>
  <c r="F10" i="16"/>
  <c r="U10" i="16"/>
  <c r="E10" i="16"/>
  <c r="P10" i="16"/>
  <c r="S10" i="16"/>
  <c r="C10" i="16"/>
  <c r="AF10" i="16"/>
  <c r="L10" i="16"/>
  <c r="AE10" i="16"/>
  <c r="O10" i="16"/>
  <c r="AB10" i="16"/>
  <c r="AV10" i="16" s="1"/>
  <c r="AW10" i="16" s="1"/>
  <c r="H10" i="16"/>
  <c r="AA10" i="16"/>
  <c r="K10" i="16"/>
  <c r="T10" i="16"/>
  <c r="D10" i="16"/>
  <c r="W10" i="16"/>
  <c r="G10" i="16"/>
  <c r="Y10" i="16"/>
  <c r="X10" i="16"/>
  <c r="C162" i="12"/>
  <c r="D162" i="12"/>
  <c r="AK162" i="12"/>
  <c r="AM162" i="12"/>
  <c r="D98" i="12"/>
  <c r="C98" i="12"/>
  <c r="AK98" i="12"/>
  <c r="AM98" i="12"/>
  <c r="D454" i="12"/>
  <c r="C454" i="12"/>
  <c r="C397" i="12"/>
  <c r="AK397" i="12"/>
  <c r="D397" i="12"/>
  <c r="AM397" i="12"/>
  <c r="AJ316" i="16"/>
  <c r="R316" i="16"/>
  <c r="AC316" i="16"/>
  <c r="AY316" i="16" s="1"/>
  <c r="F316" i="16"/>
  <c r="T316" i="16"/>
  <c r="D316" i="16"/>
  <c r="AE316" i="16"/>
  <c r="O316" i="16"/>
  <c r="Z316" i="16"/>
  <c r="J316" i="16"/>
  <c r="Q316" i="16"/>
  <c r="U316" i="16"/>
  <c r="P316" i="16"/>
  <c r="AA316" i="16"/>
  <c r="K316" i="16"/>
  <c r="N316" i="16"/>
  <c r="I316" i="16"/>
  <c r="BF316" i="16" s="1"/>
  <c r="M316" i="16"/>
  <c r="AF316" i="16"/>
  <c r="L316" i="16"/>
  <c r="W316" i="16"/>
  <c r="G316" i="16"/>
  <c r="AD316" i="16"/>
  <c r="V316" i="16"/>
  <c r="E316" i="16"/>
  <c r="AB316" i="16"/>
  <c r="AV316" i="16" s="1"/>
  <c r="AW316" i="16" s="1"/>
  <c r="H316" i="16"/>
  <c r="S316" i="16"/>
  <c r="C316" i="16"/>
  <c r="X316" i="16"/>
  <c r="Y316" i="16"/>
  <c r="D252" i="12"/>
  <c r="C252" i="12"/>
  <c r="AK252" i="12"/>
  <c r="AM252" i="12"/>
  <c r="D188" i="12"/>
  <c r="C188" i="12"/>
  <c r="AK188" i="12"/>
  <c r="AM188" i="12"/>
  <c r="C124" i="12"/>
  <c r="D124" i="12"/>
  <c r="AK124" i="12"/>
  <c r="AM124" i="12"/>
  <c r="AJ275" i="16"/>
  <c r="P275" i="16"/>
  <c r="AE275" i="16"/>
  <c r="O275" i="16"/>
  <c r="V275" i="16"/>
  <c r="F275" i="16"/>
  <c r="AF275" i="16"/>
  <c r="L275" i="16"/>
  <c r="AA275" i="16"/>
  <c r="K275" i="16"/>
  <c r="AB275" i="16"/>
  <c r="AV275" i="16" s="1"/>
  <c r="AW275" i="16" s="1"/>
  <c r="H275" i="16"/>
  <c r="W275" i="16"/>
  <c r="G275" i="16"/>
  <c r="T275" i="16"/>
  <c r="D275" i="16"/>
  <c r="S275" i="16"/>
  <c r="C275" i="16"/>
  <c r="Z275" i="16"/>
  <c r="M275" i="16"/>
  <c r="R275" i="16"/>
  <c r="AC275" i="16"/>
  <c r="AY275" i="16" s="1"/>
  <c r="I275" i="16"/>
  <c r="BF275" i="16" s="1"/>
  <c r="N275" i="16"/>
  <c r="U275" i="16"/>
  <c r="E275" i="16"/>
  <c r="AD275" i="16"/>
  <c r="J275" i="16"/>
  <c r="Q275" i="16"/>
  <c r="X275" i="16"/>
  <c r="Y275" i="16"/>
  <c r="AJ211" i="16"/>
  <c r="P211" i="16"/>
  <c r="AE211" i="16"/>
  <c r="O211" i="16"/>
  <c r="AF211" i="16"/>
  <c r="L211" i="16"/>
  <c r="AA211" i="16"/>
  <c r="K211" i="16"/>
  <c r="AB211" i="16"/>
  <c r="AV211" i="16" s="1"/>
  <c r="AW211" i="16" s="1"/>
  <c r="H211" i="16"/>
  <c r="W211" i="16"/>
  <c r="G211" i="16"/>
  <c r="T211" i="16"/>
  <c r="D211" i="16"/>
  <c r="C211" i="16"/>
  <c r="AD211" i="16"/>
  <c r="N211" i="16"/>
  <c r="M211" i="16"/>
  <c r="Z211" i="16"/>
  <c r="J211" i="16"/>
  <c r="AC211" i="16"/>
  <c r="AY211" i="16" s="1"/>
  <c r="I211" i="16"/>
  <c r="BF211" i="16" s="1"/>
  <c r="V211" i="16"/>
  <c r="F211" i="16"/>
  <c r="U211" i="16"/>
  <c r="E211" i="16"/>
  <c r="S211" i="16"/>
  <c r="R211" i="16"/>
  <c r="Q211" i="16"/>
  <c r="X211" i="16"/>
  <c r="Y211" i="16"/>
  <c r="D20" i="12"/>
  <c r="C20" i="12"/>
  <c r="AK20" i="12"/>
  <c r="AM20" i="12"/>
  <c r="C321" i="12"/>
  <c r="D321" i="12"/>
  <c r="AK321" i="12"/>
  <c r="AM321" i="12"/>
  <c r="D256" i="12"/>
  <c r="C256" i="12"/>
  <c r="AK256" i="12"/>
  <c r="AM256" i="12"/>
  <c r="D192" i="12"/>
  <c r="C192" i="12"/>
  <c r="AK192" i="12"/>
  <c r="AM192" i="12"/>
  <c r="AJ65" i="16"/>
  <c r="Q65" i="16"/>
  <c r="N65" i="16"/>
  <c r="Z65" i="16"/>
  <c r="M65" i="16"/>
  <c r="F65" i="16"/>
  <c r="AC65" i="16"/>
  <c r="AY65" i="16" s="1"/>
  <c r="I65" i="16"/>
  <c r="BF65" i="16" s="1"/>
  <c r="AD65" i="16"/>
  <c r="U65" i="16"/>
  <c r="E65" i="16"/>
  <c r="V65" i="16"/>
  <c r="J65" i="16"/>
  <c r="R65" i="16"/>
  <c r="AF65" i="16"/>
  <c r="L65" i="16"/>
  <c r="AA65" i="16"/>
  <c r="K65" i="16"/>
  <c r="AB65" i="16"/>
  <c r="AV65" i="16" s="1"/>
  <c r="AW65" i="16" s="1"/>
  <c r="H65" i="16"/>
  <c r="W65" i="16"/>
  <c r="G65" i="16"/>
  <c r="T65" i="16"/>
  <c r="D65" i="16"/>
  <c r="S65" i="16"/>
  <c r="C65" i="16"/>
  <c r="P65" i="16"/>
  <c r="AE65" i="16"/>
  <c r="O65" i="16"/>
  <c r="Y65" i="16"/>
  <c r="X65" i="16"/>
  <c r="C282" i="12"/>
  <c r="D282" i="12"/>
  <c r="AK282" i="12"/>
  <c r="AM282" i="12"/>
  <c r="C218" i="12"/>
  <c r="D218" i="12"/>
  <c r="AK218" i="12"/>
  <c r="AM218" i="12"/>
  <c r="Q26" i="22"/>
  <c r="D332" i="12"/>
  <c r="C332" i="12"/>
  <c r="AK332" i="12"/>
  <c r="AM332" i="12"/>
  <c r="AJ270" i="16"/>
  <c r="AD270" i="16"/>
  <c r="N270" i="16"/>
  <c r="AC270" i="16"/>
  <c r="AY270" i="16" s="1"/>
  <c r="I270" i="16"/>
  <c r="BF270" i="16" s="1"/>
  <c r="P270" i="16"/>
  <c r="Z270" i="16"/>
  <c r="J270" i="16"/>
  <c r="U270" i="16"/>
  <c r="E270" i="16"/>
  <c r="V270" i="16"/>
  <c r="F270" i="16"/>
  <c r="Q270" i="16"/>
  <c r="R270" i="16"/>
  <c r="M270" i="16"/>
  <c r="L270" i="16"/>
  <c r="AA270" i="16"/>
  <c r="K270" i="16"/>
  <c r="AF270" i="16"/>
  <c r="H270" i="16"/>
  <c r="W270" i="16"/>
  <c r="G270" i="16"/>
  <c r="AB270" i="16"/>
  <c r="AV270" i="16" s="1"/>
  <c r="AW270" i="16" s="1"/>
  <c r="D270" i="16"/>
  <c r="S270" i="16"/>
  <c r="C270" i="16"/>
  <c r="T270" i="16"/>
  <c r="AE270" i="16"/>
  <c r="O270" i="16"/>
  <c r="X270" i="16"/>
  <c r="Y270" i="16"/>
  <c r="D456" i="12"/>
  <c r="C456" i="12"/>
  <c r="C422" i="12"/>
  <c r="D422" i="12"/>
  <c r="C159" i="12"/>
  <c r="D159" i="12"/>
  <c r="AK159" i="12"/>
  <c r="AM159" i="12"/>
  <c r="C95" i="12"/>
  <c r="D95" i="12"/>
  <c r="AK95" i="12"/>
  <c r="AM95" i="12"/>
  <c r="D31" i="12"/>
  <c r="C31" i="12"/>
  <c r="AK31" i="12"/>
  <c r="AM31" i="12"/>
  <c r="AJ238" i="16"/>
  <c r="AF238" i="16"/>
  <c r="L238" i="16"/>
  <c r="W238" i="16"/>
  <c r="G238" i="16"/>
  <c r="AB238" i="16"/>
  <c r="AV238" i="16" s="1"/>
  <c r="AW238" i="16" s="1"/>
  <c r="H238" i="16"/>
  <c r="S238" i="16"/>
  <c r="C238" i="16"/>
  <c r="T238" i="16"/>
  <c r="D238" i="16"/>
  <c r="AE238" i="16"/>
  <c r="O238" i="16"/>
  <c r="P238" i="16"/>
  <c r="K238" i="16"/>
  <c r="Z238" i="16"/>
  <c r="J238" i="16"/>
  <c r="M238" i="16"/>
  <c r="V238" i="16"/>
  <c r="F238" i="16"/>
  <c r="AC238" i="16"/>
  <c r="AY238" i="16" s="1"/>
  <c r="I238" i="16"/>
  <c r="BF238" i="16" s="1"/>
  <c r="R238" i="16"/>
  <c r="U238" i="16"/>
  <c r="E238" i="16"/>
  <c r="AA238" i="16"/>
  <c r="AD238" i="16"/>
  <c r="N238" i="16"/>
  <c r="Q238" i="16"/>
  <c r="X238" i="16"/>
  <c r="Y238" i="16"/>
  <c r="AJ175" i="16"/>
  <c r="P175" i="16"/>
  <c r="AE175" i="16"/>
  <c r="O175" i="16"/>
  <c r="AF175" i="16"/>
  <c r="L175" i="16"/>
  <c r="AA175" i="16"/>
  <c r="K175" i="16"/>
  <c r="AB175" i="16"/>
  <c r="AV175" i="16" s="1"/>
  <c r="AW175" i="16" s="1"/>
  <c r="H175" i="16"/>
  <c r="W175" i="16"/>
  <c r="G175" i="16"/>
  <c r="T175" i="16"/>
  <c r="D175" i="16"/>
  <c r="C175" i="16"/>
  <c r="AD175" i="16"/>
  <c r="N175" i="16"/>
  <c r="M175" i="16"/>
  <c r="Z175" i="16"/>
  <c r="J175" i="16"/>
  <c r="AC175" i="16"/>
  <c r="AY175" i="16" s="1"/>
  <c r="I175" i="16"/>
  <c r="BF175" i="16" s="1"/>
  <c r="V175" i="16"/>
  <c r="F175" i="16"/>
  <c r="U175" i="16"/>
  <c r="E175" i="16"/>
  <c r="S175" i="16"/>
  <c r="R175" i="16"/>
  <c r="Q175" i="16"/>
  <c r="X175" i="16"/>
  <c r="Y175" i="16"/>
  <c r="C427" i="12"/>
  <c r="D427" i="12"/>
  <c r="D304" i="12"/>
  <c r="C304" i="12"/>
  <c r="AK304" i="12"/>
  <c r="AM304" i="12"/>
  <c r="AJ271" i="16"/>
  <c r="P271" i="16"/>
  <c r="AE271" i="16"/>
  <c r="O271" i="16"/>
  <c r="V271" i="16"/>
  <c r="F271" i="16"/>
  <c r="AF271" i="16"/>
  <c r="L271" i="16"/>
  <c r="AA271" i="16"/>
  <c r="K271" i="16"/>
  <c r="AB271" i="16"/>
  <c r="AV271" i="16" s="1"/>
  <c r="AW271" i="16" s="1"/>
  <c r="H271" i="16"/>
  <c r="W271" i="16"/>
  <c r="G271" i="16"/>
  <c r="T271" i="16"/>
  <c r="D271" i="16"/>
  <c r="S271" i="16"/>
  <c r="C271" i="16"/>
  <c r="AD271" i="16"/>
  <c r="J271" i="16"/>
  <c r="M271" i="16"/>
  <c r="Z271" i="16"/>
  <c r="AC271" i="16"/>
  <c r="AY271" i="16" s="1"/>
  <c r="I271" i="16"/>
  <c r="BF271" i="16" s="1"/>
  <c r="R271" i="16"/>
  <c r="U271" i="16"/>
  <c r="E271" i="16"/>
  <c r="N271" i="16"/>
  <c r="Q271" i="16"/>
  <c r="X271" i="16"/>
  <c r="Y271" i="16"/>
  <c r="AJ207" i="16"/>
  <c r="P207" i="16"/>
  <c r="AE207" i="16"/>
  <c r="O207" i="16"/>
  <c r="AF207" i="16"/>
  <c r="L207" i="16"/>
  <c r="AA207" i="16"/>
  <c r="K207" i="16"/>
  <c r="AB207" i="16"/>
  <c r="AV207" i="16" s="1"/>
  <c r="AW207" i="16" s="1"/>
  <c r="H207" i="16"/>
  <c r="W207" i="16"/>
  <c r="G207" i="16"/>
  <c r="T207" i="16"/>
  <c r="D207" i="16"/>
  <c r="AD207" i="16"/>
  <c r="N207" i="16"/>
  <c r="M207" i="16"/>
  <c r="Z207" i="16"/>
  <c r="J207" i="16"/>
  <c r="AC207" i="16"/>
  <c r="AY207" i="16" s="1"/>
  <c r="I207" i="16"/>
  <c r="BF207" i="16" s="1"/>
  <c r="S207" i="16"/>
  <c r="V207" i="16"/>
  <c r="F207" i="16"/>
  <c r="U207" i="16"/>
  <c r="E207" i="16"/>
  <c r="C207" i="16"/>
  <c r="R207" i="16"/>
  <c r="Q207" i="16"/>
  <c r="X207" i="16"/>
  <c r="Y207" i="16"/>
  <c r="C173" i="12"/>
  <c r="D173" i="12"/>
  <c r="AK173" i="12"/>
  <c r="AM173" i="12"/>
  <c r="D16" i="12"/>
  <c r="C16" i="12"/>
  <c r="AK16" i="12"/>
  <c r="AM16" i="12"/>
  <c r="C404" i="12"/>
  <c r="AK404" i="12"/>
  <c r="AM404" i="12"/>
  <c r="D404" i="12"/>
  <c r="AJ330" i="16"/>
  <c r="AF330" i="16"/>
  <c r="AE330" i="16"/>
  <c r="T330" i="16"/>
  <c r="G330" i="16"/>
  <c r="AD330" i="16"/>
  <c r="N330" i="16"/>
  <c r="AC330" i="16"/>
  <c r="AY330" i="16" s="1"/>
  <c r="I330" i="16"/>
  <c r="BF330" i="16" s="1"/>
  <c r="H330" i="16"/>
  <c r="AB330" i="16"/>
  <c r="AV330" i="16" s="1"/>
  <c r="AW330" i="16" s="1"/>
  <c r="S330" i="16"/>
  <c r="L330" i="16"/>
  <c r="AA330" i="16"/>
  <c r="Z330" i="16"/>
  <c r="J330" i="16"/>
  <c r="U330" i="16"/>
  <c r="E330" i="16"/>
  <c r="P330" i="16"/>
  <c r="K330" i="16"/>
  <c r="W330" i="16"/>
  <c r="V330" i="16"/>
  <c r="F330" i="16"/>
  <c r="Q330" i="16"/>
  <c r="D330" i="16"/>
  <c r="C330" i="16"/>
  <c r="O330" i="16"/>
  <c r="R330" i="16"/>
  <c r="M330" i="16"/>
  <c r="X330" i="16"/>
  <c r="Y330" i="16"/>
  <c r="AJ142" i="16"/>
  <c r="H142" i="16"/>
  <c r="AE142" i="16"/>
  <c r="O142" i="16"/>
  <c r="D142" i="16"/>
  <c r="AA142" i="16"/>
  <c r="K142" i="16"/>
  <c r="AF142" i="16"/>
  <c r="W142" i="16"/>
  <c r="G142" i="16"/>
  <c r="L142" i="16"/>
  <c r="AB142" i="16"/>
  <c r="AV142" i="16" s="1"/>
  <c r="AW142" i="16" s="1"/>
  <c r="S142" i="16"/>
  <c r="C142" i="16"/>
  <c r="P142" i="16"/>
  <c r="T142" i="16"/>
  <c r="V142" i="16"/>
  <c r="F142" i="16"/>
  <c r="Q142" i="16"/>
  <c r="R142" i="16"/>
  <c r="M142" i="16"/>
  <c r="AD142" i="16"/>
  <c r="N142" i="16"/>
  <c r="AC142" i="16"/>
  <c r="AY142" i="16" s="1"/>
  <c r="I142" i="16"/>
  <c r="BF142" i="16" s="1"/>
  <c r="Z142" i="16"/>
  <c r="J142" i="16"/>
  <c r="U142" i="16"/>
  <c r="E142" i="16"/>
  <c r="X142" i="16"/>
  <c r="Y142" i="16"/>
  <c r="AJ78" i="16"/>
  <c r="W78" i="16"/>
  <c r="G78" i="16"/>
  <c r="AB78" i="16"/>
  <c r="AV78" i="16" s="1"/>
  <c r="AW78" i="16" s="1"/>
  <c r="S78" i="16"/>
  <c r="C78" i="16"/>
  <c r="T78" i="16"/>
  <c r="P78" i="16"/>
  <c r="AF78" i="16"/>
  <c r="AE78" i="16"/>
  <c r="O78" i="16"/>
  <c r="D78" i="16"/>
  <c r="L78" i="16"/>
  <c r="AA78" i="16"/>
  <c r="K78" i="16"/>
  <c r="H78" i="16"/>
  <c r="R78" i="16"/>
  <c r="M78" i="16"/>
  <c r="AD78" i="16"/>
  <c r="N78" i="16"/>
  <c r="AC78" i="16"/>
  <c r="AY78" i="16" s="1"/>
  <c r="I78" i="16"/>
  <c r="BF78" i="16" s="1"/>
  <c r="Z78" i="16"/>
  <c r="J78" i="16"/>
  <c r="U78" i="16"/>
  <c r="E78" i="16"/>
  <c r="V78" i="16"/>
  <c r="F78" i="16"/>
  <c r="Q78" i="16"/>
  <c r="X78" i="16"/>
  <c r="Y78" i="16"/>
  <c r="AJ153" i="16"/>
  <c r="AC153" i="16"/>
  <c r="AY153" i="16" s="1"/>
  <c r="I153" i="16"/>
  <c r="BF153" i="16" s="1"/>
  <c r="Z153" i="16"/>
  <c r="AD153" i="16"/>
  <c r="U153" i="16"/>
  <c r="E153" i="16"/>
  <c r="J153" i="16"/>
  <c r="N153" i="16"/>
  <c r="V153" i="16"/>
  <c r="Q153" i="16"/>
  <c r="F153" i="16"/>
  <c r="M153" i="16"/>
  <c r="R153" i="16"/>
  <c r="P153" i="16"/>
  <c r="W153" i="16"/>
  <c r="G153" i="16"/>
  <c r="AF153" i="16"/>
  <c r="L153" i="16"/>
  <c r="S153" i="16"/>
  <c r="C153" i="16"/>
  <c r="AB153" i="16"/>
  <c r="AV153" i="16" s="1"/>
  <c r="AW153" i="16" s="1"/>
  <c r="H153" i="16"/>
  <c r="AE153" i="16"/>
  <c r="O153" i="16"/>
  <c r="T153" i="16"/>
  <c r="D153" i="16"/>
  <c r="AA153" i="16"/>
  <c r="K153" i="16"/>
  <c r="Y153" i="16"/>
  <c r="X153" i="16"/>
  <c r="AJ89" i="16"/>
  <c r="P89" i="16"/>
  <c r="AE89" i="16"/>
  <c r="O89" i="16"/>
  <c r="T89" i="16"/>
  <c r="H89" i="16"/>
  <c r="AA89" i="16"/>
  <c r="K89" i="16"/>
  <c r="D89" i="16"/>
  <c r="W89" i="16"/>
  <c r="G89" i="16"/>
  <c r="AF89" i="16"/>
  <c r="S89" i="16"/>
  <c r="C89" i="16"/>
  <c r="L89" i="16"/>
  <c r="AB89" i="16"/>
  <c r="AV89" i="16" s="1"/>
  <c r="AW89" i="16" s="1"/>
  <c r="AD89" i="16"/>
  <c r="N89" i="16"/>
  <c r="M89" i="16"/>
  <c r="Z89" i="16"/>
  <c r="J89" i="16"/>
  <c r="AC89" i="16"/>
  <c r="AY89" i="16" s="1"/>
  <c r="I89" i="16"/>
  <c r="BF89" i="16" s="1"/>
  <c r="V89" i="16"/>
  <c r="F89" i="16"/>
  <c r="U89" i="16"/>
  <c r="E89" i="16"/>
  <c r="R89" i="16"/>
  <c r="Q89" i="16"/>
  <c r="X89" i="16"/>
  <c r="Y89" i="16"/>
  <c r="D155" i="12"/>
  <c r="C155" i="12"/>
  <c r="AK155" i="12"/>
  <c r="AM155" i="12"/>
  <c r="D91" i="12"/>
  <c r="C91" i="12"/>
  <c r="AK91" i="12"/>
  <c r="AM91" i="12"/>
  <c r="D27" i="12"/>
  <c r="C27" i="12"/>
  <c r="AK27" i="12"/>
  <c r="AM27" i="12"/>
  <c r="K3" i="12"/>
  <c r="T3" i="12"/>
  <c r="M3" i="12"/>
  <c r="AA3" i="12"/>
  <c r="O3" i="12"/>
  <c r="Q3" i="12"/>
  <c r="V3" i="12"/>
  <c r="AE3" i="12"/>
  <c r="U3" i="12"/>
  <c r="P3" i="12"/>
  <c r="Z3" i="12"/>
  <c r="I3" i="12"/>
  <c r="Y3" i="12"/>
  <c r="S3" i="12"/>
  <c r="N3" i="12"/>
  <c r="F3" i="12"/>
  <c r="H3" i="12"/>
  <c r="X3" i="12"/>
  <c r="AB3" i="12"/>
  <c r="G3" i="12"/>
  <c r="W3" i="12"/>
  <c r="R3" i="12"/>
  <c r="L3" i="12"/>
  <c r="J3" i="12"/>
  <c r="AC3" i="12"/>
  <c r="D440" i="12"/>
  <c r="C440" i="12"/>
  <c r="C381" i="12"/>
  <c r="AK381" i="12"/>
  <c r="D381" i="12"/>
  <c r="AM381" i="12"/>
  <c r="C301" i="12"/>
  <c r="D301" i="12"/>
  <c r="AK301" i="12"/>
  <c r="AM301" i="12"/>
  <c r="AJ237" i="16"/>
  <c r="Z237" i="16"/>
  <c r="J237" i="16"/>
  <c r="Q237" i="16"/>
  <c r="V237" i="16"/>
  <c r="F237" i="16"/>
  <c r="M237" i="16"/>
  <c r="R237" i="16"/>
  <c r="AC237" i="16"/>
  <c r="AY237" i="16" s="1"/>
  <c r="I237" i="16"/>
  <c r="BF237" i="16" s="1"/>
  <c r="AD237" i="16"/>
  <c r="N237" i="16"/>
  <c r="T237" i="16"/>
  <c r="D237" i="16"/>
  <c r="AA237" i="16"/>
  <c r="K237" i="16"/>
  <c r="U237" i="16"/>
  <c r="P237" i="16"/>
  <c r="W237" i="16"/>
  <c r="G237" i="16"/>
  <c r="E237" i="16"/>
  <c r="AF237" i="16"/>
  <c r="L237" i="16"/>
  <c r="S237" i="16"/>
  <c r="C237" i="16"/>
  <c r="AB237" i="16"/>
  <c r="AV237" i="16" s="1"/>
  <c r="AW237" i="16" s="1"/>
  <c r="H237" i="16"/>
  <c r="AE237" i="16"/>
  <c r="O237" i="16"/>
  <c r="Y237" i="16"/>
  <c r="X237" i="16"/>
  <c r="AJ109" i="16"/>
  <c r="AD109" i="16"/>
  <c r="Q109" i="16"/>
  <c r="V109" i="16"/>
  <c r="N109" i="16"/>
  <c r="M109" i="16"/>
  <c r="F109" i="16"/>
  <c r="AC109" i="16"/>
  <c r="AY109" i="16" s="1"/>
  <c r="I109" i="16"/>
  <c r="BF109" i="16" s="1"/>
  <c r="Z109" i="16"/>
  <c r="U109" i="16"/>
  <c r="E109" i="16"/>
  <c r="J109" i="16"/>
  <c r="R109" i="16"/>
  <c r="P109" i="16"/>
  <c r="W109" i="16"/>
  <c r="G109" i="16"/>
  <c r="AF109" i="16"/>
  <c r="L109" i="16"/>
  <c r="S109" i="16"/>
  <c r="C109" i="16"/>
  <c r="AB109" i="16"/>
  <c r="AV109" i="16" s="1"/>
  <c r="AW109" i="16" s="1"/>
  <c r="H109" i="16"/>
  <c r="AE109" i="16"/>
  <c r="O109" i="16"/>
  <c r="T109" i="16"/>
  <c r="D109" i="16"/>
  <c r="AA109" i="16"/>
  <c r="K109" i="16"/>
  <c r="Y109" i="16"/>
  <c r="X109" i="16"/>
  <c r="AJ46" i="16"/>
  <c r="AE46" i="16"/>
  <c r="O46" i="16"/>
  <c r="AB46" i="16"/>
  <c r="AV46" i="16" s="1"/>
  <c r="AW46" i="16" s="1"/>
  <c r="AA46" i="16"/>
  <c r="K46" i="16"/>
  <c r="AF46" i="16"/>
  <c r="H46" i="16"/>
  <c r="W46" i="16"/>
  <c r="G46" i="16"/>
  <c r="L46" i="16"/>
  <c r="T46" i="16"/>
  <c r="D46" i="16"/>
  <c r="S46" i="16"/>
  <c r="C46" i="16"/>
  <c r="P46" i="16"/>
  <c r="R46" i="16"/>
  <c r="U46" i="16"/>
  <c r="E46" i="16"/>
  <c r="AD46" i="16"/>
  <c r="N46" i="16"/>
  <c r="Q46" i="16"/>
  <c r="Z46" i="16"/>
  <c r="J46" i="16"/>
  <c r="M46" i="16"/>
  <c r="V46" i="16"/>
  <c r="F46" i="16"/>
  <c r="AC46" i="16"/>
  <c r="AY46" i="16" s="1"/>
  <c r="I46" i="16"/>
  <c r="BF46" i="16" s="1"/>
  <c r="X46" i="16"/>
  <c r="Y46" i="16"/>
  <c r="AJ21" i="16"/>
  <c r="P21" i="16"/>
  <c r="AE21" i="16"/>
  <c r="O21" i="16"/>
  <c r="D21" i="16"/>
  <c r="T21" i="16"/>
  <c r="AA21" i="16"/>
  <c r="K21" i="16"/>
  <c r="AF21" i="16"/>
  <c r="L21" i="16"/>
  <c r="W21" i="16"/>
  <c r="G21" i="16"/>
  <c r="AB21" i="16"/>
  <c r="AV21" i="16" s="1"/>
  <c r="AW21" i="16" s="1"/>
  <c r="H21" i="16"/>
  <c r="S21" i="16"/>
  <c r="C21" i="16"/>
  <c r="AD21" i="16"/>
  <c r="N21" i="16"/>
  <c r="M21" i="16"/>
  <c r="Z21" i="16"/>
  <c r="J21" i="16"/>
  <c r="AC21" i="16"/>
  <c r="AY21" i="16" s="1"/>
  <c r="I21" i="16"/>
  <c r="BF21" i="16" s="1"/>
  <c r="V21" i="16"/>
  <c r="F21" i="16"/>
  <c r="U21" i="16"/>
  <c r="E21" i="16"/>
  <c r="R21" i="16"/>
  <c r="Q21" i="16"/>
  <c r="X21" i="16"/>
  <c r="Y21" i="16"/>
  <c r="C289" i="12"/>
  <c r="D289" i="12"/>
  <c r="AK289" i="12"/>
  <c r="AM289" i="12"/>
  <c r="C225" i="12"/>
  <c r="D225" i="12"/>
  <c r="AK225" i="12"/>
  <c r="AM225" i="12"/>
  <c r="AJ128" i="16"/>
  <c r="H128" i="16"/>
  <c r="W128" i="16"/>
  <c r="G128" i="16"/>
  <c r="AB128" i="16"/>
  <c r="AV128" i="16" s="1"/>
  <c r="AW128" i="16" s="1"/>
  <c r="S128" i="16"/>
  <c r="C128" i="16"/>
  <c r="L128" i="16"/>
  <c r="AE128" i="16"/>
  <c r="O128" i="16"/>
  <c r="T128" i="16"/>
  <c r="AF128" i="16"/>
  <c r="AA128" i="16"/>
  <c r="K128" i="16"/>
  <c r="D128" i="16"/>
  <c r="P128" i="16"/>
  <c r="AD128" i="16"/>
  <c r="N128" i="16"/>
  <c r="AC128" i="16"/>
  <c r="AY128" i="16" s="1"/>
  <c r="I128" i="16"/>
  <c r="BF128" i="16" s="1"/>
  <c r="Z128" i="16"/>
  <c r="J128" i="16"/>
  <c r="U128" i="16"/>
  <c r="E128" i="16"/>
  <c r="V128" i="16"/>
  <c r="F128" i="16"/>
  <c r="Q128" i="16"/>
  <c r="R128" i="16"/>
  <c r="M128" i="16"/>
  <c r="X128" i="16"/>
  <c r="Y128" i="16"/>
  <c r="AJ66" i="16"/>
  <c r="L66" i="16"/>
  <c r="W66" i="16"/>
  <c r="G66" i="16"/>
  <c r="AF66" i="16"/>
  <c r="S66" i="16"/>
  <c r="C66" i="16"/>
  <c r="AB66" i="16"/>
  <c r="AV66" i="16" s="1"/>
  <c r="AW66" i="16" s="1"/>
  <c r="P66" i="16"/>
  <c r="T66" i="16"/>
  <c r="AE66" i="16"/>
  <c r="O66" i="16"/>
  <c r="H66" i="16"/>
  <c r="D66" i="16"/>
  <c r="AA66" i="16"/>
  <c r="K66" i="16"/>
  <c r="R66" i="16"/>
  <c r="M66" i="16"/>
  <c r="AD66" i="16"/>
  <c r="N66" i="16"/>
  <c r="AC66" i="16"/>
  <c r="AY66" i="16" s="1"/>
  <c r="I66" i="16"/>
  <c r="BF66" i="16" s="1"/>
  <c r="Z66" i="16"/>
  <c r="J66" i="16"/>
  <c r="U66" i="16"/>
  <c r="E66" i="16"/>
  <c r="V66" i="16"/>
  <c r="F66" i="16"/>
  <c r="Q66" i="16"/>
  <c r="X66" i="16"/>
  <c r="Y66" i="16"/>
  <c r="C122" i="12"/>
  <c r="D122" i="12"/>
  <c r="AK122" i="12"/>
  <c r="AM122" i="12"/>
  <c r="AJ244" i="16"/>
  <c r="V244" i="16"/>
  <c r="F244" i="16"/>
  <c r="Q244" i="16"/>
  <c r="R244" i="16"/>
  <c r="M244" i="16"/>
  <c r="AD244" i="16"/>
  <c r="N244" i="16"/>
  <c r="AC244" i="16"/>
  <c r="AY244" i="16" s="1"/>
  <c r="I244" i="16"/>
  <c r="BF244" i="16" s="1"/>
  <c r="Z244" i="16"/>
  <c r="J244" i="16"/>
  <c r="P244" i="16"/>
  <c r="S244" i="16"/>
  <c r="C244" i="16"/>
  <c r="U244" i="16"/>
  <c r="AF244" i="16"/>
  <c r="L244" i="16"/>
  <c r="AE244" i="16"/>
  <c r="O244" i="16"/>
  <c r="E244" i="16"/>
  <c r="AB244" i="16"/>
  <c r="AV244" i="16" s="1"/>
  <c r="AW244" i="16" s="1"/>
  <c r="H244" i="16"/>
  <c r="AA244" i="16"/>
  <c r="K244" i="16"/>
  <c r="T244" i="16"/>
  <c r="D244" i="16"/>
  <c r="W244" i="16"/>
  <c r="G244" i="16"/>
  <c r="Y244" i="16"/>
  <c r="X244" i="16"/>
  <c r="AJ180" i="16"/>
  <c r="V180" i="16"/>
  <c r="F180" i="16"/>
  <c r="AC180" i="16"/>
  <c r="AY180" i="16" s="1"/>
  <c r="I180" i="16"/>
  <c r="BF180" i="16" s="1"/>
  <c r="R180" i="16"/>
  <c r="U180" i="16"/>
  <c r="E180" i="16"/>
  <c r="AD180" i="16"/>
  <c r="N180" i="16"/>
  <c r="Q180" i="16"/>
  <c r="Z180" i="16"/>
  <c r="J180" i="16"/>
  <c r="P180" i="16"/>
  <c r="AA180" i="16"/>
  <c r="K180" i="16"/>
  <c r="AF180" i="16"/>
  <c r="L180" i="16"/>
  <c r="W180" i="16"/>
  <c r="G180" i="16"/>
  <c r="M180" i="16"/>
  <c r="AB180" i="16"/>
  <c r="AV180" i="16" s="1"/>
  <c r="AW180" i="16" s="1"/>
  <c r="H180" i="16"/>
  <c r="S180" i="16"/>
  <c r="C180" i="16"/>
  <c r="T180" i="16"/>
  <c r="D180" i="16"/>
  <c r="AE180" i="16"/>
  <c r="O180" i="16"/>
  <c r="X180" i="16"/>
  <c r="Y180" i="16"/>
  <c r="AJ116" i="16"/>
  <c r="D116" i="16"/>
  <c r="AE116" i="16"/>
  <c r="O116" i="16"/>
  <c r="AF116" i="16"/>
  <c r="AB116" i="16"/>
  <c r="AV116" i="16" s="1"/>
  <c r="AW116" i="16" s="1"/>
  <c r="AA116" i="16"/>
  <c r="K116" i="16"/>
  <c r="H116" i="16"/>
  <c r="L116" i="16"/>
  <c r="P116" i="16"/>
  <c r="W116" i="16"/>
  <c r="G116" i="16"/>
  <c r="T116" i="16"/>
  <c r="S116" i="16"/>
  <c r="C116" i="16"/>
  <c r="AD116" i="16"/>
  <c r="N116" i="16"/>
  <c r="Q116" i="16"/>
  <c r="Z116" i="16"/>
  <c r="J116" i="16"/>
  <c r="M116" i="16"/>
  <c r="V116" i="16"/>
  <c r="F116" i="16"/>
  <c r="AC116" i="16"/>
  <c r="AY116" i="16" s="1"/>
  <c r="I116" i="16"/>
  <c r="BF116" i="16" s="1"/>
  <c r="R116" i="16"/>
  <c r="U116" i="16"/>
  <c r="E116" i="16"/>
  <c r="X116" i="16"/>
  <c r="Y116" i="16"/>
  <c r="C376" i="12"/>
  <c r="AK376" i="12"/>
  <c r="AM376" i="12"/>
  <c r="D376" i="12"/>
  <c r="C322" i="12"/>
  <c r="D322" i="12"/>
  <c r="AK322" i="12"/>
  <c r="AM322" i="12"/>
  <c r="D267" i="12"/>
  <c r="C267" i="12"/>
  <c r="AK267" i="12"/>
  <c r="AM267" i="12"/>
  <c r="D203" i="12"/>
  <c r="C203" i="12"/>
  <c r="AK203" i="12"/>
  <c r="AM203" i="12"/>
  <c r="D12" i="12"/>
  <c r="C12" i="12"/>
  <c r="AK12" i="12"/>
  <c r="AM12" i="12"/>
  <c r="D248" i="12"/>
  <c r="C248" i="12"/>
  <c r="AK248" i="12"/>
  <c r="AM248" i="12"/>
  <c r="D184" i="12"/>
  <c r="C184" i="12"/>
  <c r="AK184" i="12"/>
  <c r="AM184" i="12"/>
  <c r="AJ57" i="16"/>
  <c r="R57" i="16"/>
  <c r="AC57" i="16"/>
  <c r="AY57" i="16" s="1"/>
  <c r="I57" i="16"/>
  <c r="BF57" i="16" s="1"/>
  <c r="U57" i="16"/>
  <c r="E57" i="16"/>
  <c r="Z57" i="16"/>
  <c r="Q57" i="16"/>
  <c r="V57" i="16"/>
  <c r="F57" i="16"/>
  <c r="AD57" i="16"/>
  <c r="M57" i="16"/>
  <c r="N57" i="16"/>
  <c r="J57" i="16"/>
  <c r="AF57" i="16"/>
  <c r="L57" i="16"/>
  <c r="S57" i="16"/>
  <c r="C57" i="16"/>
  <c r="AB57" i="16"/>
  <c r="AV57" i="16" s="1"/>
  <c r="AW57" i="16" s="1"/>
  <c r="H57" i="16"/>
  <c r="AE57" i="16"/>
  <c r="O57" i="16"/>
  <c r="T57" i="16"/>
  <c r="D57" i="16"/>
  <c r="AA57" i="16"/>
  <c r="K57" i="16"/>
  <c r="P57" i="16"/>
  <c r="W57" i="16"/>
  <c r="G57" i="16"/>
  <c r="X57" i="16"/>
  <c r="Y57" i="16"/>
  <c r="C274" i="12"/>
  <c r="D274" i="12"/>
  <c r="AK274" i="12"/>
  <c r="AM274" i="12"/>
  <c r="C360" i="12"/>
  <c r="AK360" i="12"/>
  <c r="AM360" i="12"/>
  <c r="D360" i="12"/>
  <c r="C310" i="12"/>
  <c r="D310" i="12"/>
  <c r="AK310" i="12"/>
  <c r="AM310" i="12"/>
  <c r="AJ151" i="16"/>
  <c r="Q151" i="16"/>
  <c r="Z151" i="16"/>
  <c r="V151" i="16"/>
  <c r="AD151" i="16"/>
  <c r="M151" i="16"/>
  <c r="J151" i="16"/>
  <c r="F151" i="16"/>
  <c r="N151" i="16"/>
  <c r="AC151" i="16"/>
  <c r="AY151" i="16" s="1"/>
  <c r="I151" i="16"/>
  <c r="BF151" i="16" s="1"/>
  <c r="R151" i="16"/>
  <c r="U151" i="16"/>
  <c r="E151" i="16"/>
  <c r="AB151" i="16"/>
  <c r="AV151" i="16" s="1"/>
  <c r="AW151" i="16" s="1"/>
  <c r="H151" i="16"/>
  <c r="AE151" i="16"/>
  <c r="O151" i="16"/>
  <c r="T151" i="16"/>
  <c r="D151" i="16"/>
  <c r="AA151" i="16"/>
  <c r="K151" i="16"/>
  <c r="P151" i="16"/>
  <c r="W151" i="16"/>
  <c r="G151" i="16"/>
  <c r="AF151" i="16"/>
  <c r="L151" i="16"/>
  <c r="S151" i="16"/>
  <c r="C151" i="16"/>
  <c r="X151" i="16"/>
  <c r="Y151" i="16"/>
  <c r="AJ87" i="16"/>
  <c r="H87" i="16"/>
  <c r="W87" i="16"/>
  <c r="G87" i="16"/>
  <c r="D87" i="16"/>
  <c r="S87" i="16"/>
  <c r="C87" i="16"/>
  <c r="AE87" i="16"/>
  <c r="O87" i="16"/>
  <c r="AF87" i="16"/>
  <c r="T87" i="16"/>
  <c r="AA87" i="16"/>
  <c r="K87" i="16"/>
  <c r="P87" i="16"/>
  <c r="AB87" i="16"/>
  <c r="AV87" i="16" s="1"/>
  <c r="AW87" i="16" s="1"/>
  <c r="L87" i="16"/>
  <c r="V87" i="16"/>
  <c r="F87" i="16"/>
  <c r="U87" i="16"/>
  <c r="E87" i="16"/>
  <c r="R87" i="16"/>
  <c r="Q87" i="16"/>
  <c r="AD87" i="16"/>
  <c r="N87" i="16"/>
  <c r="M87" i="16"/>
  <c r="Z87" i="16"/>
  <c r="J87" i="16"/>
  <c r="AC87" i="16"/>
  <c r="AY87" i="16" s="1"/>
  <c r="I87" i="16"/>
  <c r="BF87" i="16" s="1"/>
  <c r="X87" i="16"/>
  <c r="Y87" i="16"/>
  <c r="AJ23" i="16"/>
  <c r="N23" i="16"/>
  <c r="R23" i="16"/>
  <c r="M23" i="16"/>
  <c r="F23" i="16"/>
  <c r="J23" i="16"/>
  <c r="I23" i="16"/>
  <c r="BF23" i="16" s="1"/>
  <c r="AC23" i="16"/>
  <c r="AY23" i="16" s="1"/>
  <c r="AD23" i="16"/>
  <c r="Q23" i="16"/>
  <c r="Z23" i="16"/>
  <c r="V23" i="16"/>
  <c r="U23" i="16"/>
  <c r="E23" i="16"/>
  <c r="T23" i="16"/>
  <c r="D23" i="16"/>
  <c r="AA23" i="16"/>
  <c r="K23" i="16"/>
  <c r="P23" i="16"/>
  <c r="W23" i="16"/>
  <c r="G23" i="16"/>
  <c r="AF23" i="16"/>
  <c r="L23" i="16"/>
  <c r="S23" i="16"/>
  <c r="C23" i="16"/>
  <c r="AB23" i="16"/>
  <c r="AV23" i="16" s="1"/>
  <c r="AW23" i="16" s="1"/>
  <c r="H23" i="16"/>
  <c r="AE23" i="16"/>
  <c r="O23" i="16"/>
  <c r="Y23" i="16"/>
  <c r="X23" i="16"/>
  <c r="AJ324" i="16"/>
  <c r="Z324" i="16"/>
  <c r="Q324" i="16"/>
  <c r="J324" i="16"/>
  <c r="AC324" i="16"/>
  <c r="AY324" i="16" s="1"/>
  <c r="T324" i="16"/>
  <c r="D324" i="16"/>
  <c r="W324" i="16"/>
  <c r="G324" i="16"/>
  <c r="R324" i="16"/>
  <c r="N324" i="16"/>
  <c r="I324" i="16"/>
  <c r="BF324" i="16" s="1"/>
  <c r="M324" i="16"/>
  <c r="P324" i="16"/>
  <c r="S324" i="16"/>
  <c r="C324" i="16"/>
  <c r="F324" i="16"/>
  <c r="AD324" i="16"/>
  <c r="E324" i="16"/>
  <c r="AF324" i="16"/>
  <c r="L324" i="16"/>
  <c r="AE324" i="16"/>
  <c r="O324" i="16"/>
  <c r="U324" i="16"/>
  <c r="V324" i="16"/>
  <c r="AB324" i="16"/>
  <c r="AV324" i="16" s="1"/>
  <c r="AW324" i="16" s="1"/>
  <c r="H324" i="16"/>
  <c r="AA324" i="16"/>
  <c r="K324" i="16"/>
  <c r="X324" i="16"/>
  <c r="Y324" i="16"/>
  <c r="C262" i="12"/>
  <c r="D262" i="12"/>
  <c r="AK262" i="12"/>
  <c r="AM262" i="12"/>
  <c r="C198" i="12"/>
  <c r="D198" i="12"/>
  <c r="AK198" i="12"/>
  <c r="AM198" i="12"/>
  <c r="D472" i="12"/>
  <c r="C472" i="12"/>
  <c r="C263" i="12"/>
  <c r="D263" i="12"/>
  <c r="AK263" i="12"/>
  <c r="AM263" i="12"/>
  <c r="C199" i="12"/>
  <c r="D199" i="12"/>
  <c r="AK199" i="12"/>
  <c r="AM199" i="12"/>
  <c r="D8" i="12"/>
  <c r="C8" i="12"/>
  <c r="AK8" i="12"/>
  <c r="AM8" i="12"/>
  <c r="D134" i="12"/>
  <c r="C134" i="12"/>
  <c r="AK134" i="12"/>
  <c r="AM134" i="12"/>
  <c r="C361" i="12"/>
  <c r="AM361" i="12"/>
  <c r="D361" i="12"/>
  <c r="AK361" i="12"/>
  <c r="AJ309" i="16"/>
  <c r="J309" i="16"/>
  <c r="R309" i="16"/>
  <c r="M309" i="16"/>
  <c r="AB309" i="16"/>
  <c r="AV309" i="16" s="1"/>
  <c r="AW309" i="16" s="1"/>
  <c r="H309" i="16"/>
  <c r="W309" i="16"/>
  <c r="G309" i="16"/>
  <c r="F309" i="16"/>
  <c r="I309" i="16"/>
  <c r="BF309" i="16" s="1"/>
  <c r="T309" i="16"/>
  <c r="D309" i="16"/>
  <c r="S309" i="16"/>
  <c r="C309" i="16"/>
  <c r="AC309" i="16"/>
  <c r="AY309" i="16" s="1"/>
  <c r="E309" i="16"/>
  <c r="Z309" i="16"/>
  <c r="P309" i="16"/>
  <c r="AE309" i="16"/>
  <c r="O309" i="16"/>
  <c r="V309" i="16"/>
  <c r="AD309" i="16"/>
  <c r="U309" i="16"/>
  <c r="N309" i="16"/>
  <c r="Q309" i="16"/>
  <c r="AF309" i="16"/>
  <c r="L309" i="16"/>
  <c r="AA309" i="16"/>
  <c r="K309" i="16"/>
  <c r="X309" i="16"/>
  <c r="Y309" i="16"/>
  <c r="AJ113" i="16"/>
  <c r="AD113" i="16"/>
  <c r="Q113" i="16"/>
  <c r="N113" i="16"/>
  <c r="M113" i="16"/>
  <c r="Z113" i="16"/>
  <c r="AC113" i="16"/>
  <c r="AY113" i="16" s="1"/>
  <c r="I113" i="16"/>
  <c r="BF113" i="16" s="1"/>
  <c r="R113" i="16"/>
  <c r="V113" i="16"/>
  <c r="F113" i="16"/>
  <c r="U113" i="16"/>
  <c r="E113" i="16"/>
  <c r="J113" i="16"/>
  <c r="P113" i="16"/>
  <c r="W113" i="16"/>
  <c r="G113" i="16"/>
  <c r="AF113" i="16"/>
  <c r="L113" i="16"/>
  <c r="S113" i="16"/>
  <c r="C113" i="16"/>
  <c r="AB113" i="16"/>
  <c r="AV113" i="16" s="1"/>
  <c r="AW113" i="16" s="1"/>
  <c r="H113" i="16"/>
  <c r="AE113" i="16"/>
  <c r="O113" i="16"/>
  <c r="T113" i="16"/>
  <c r="D113" i="16"/>
  <c r="AA113" i="16"/>
  <c r="K113" i="16"/>
  <c r="Y113" i="16"/>
  <c r="X113" i="16"/>
  <c r="C318" i="12"/>
  <c r="D318" i="12"/>
  <c r="AK318" i="12"/>
  <c r="AM318" i="12"/>
  <c r="C115" i="12"/>
  <c r="D115" i="12"/>
  <c r="AK115" i="12"/>
  <c r="AM115" i="12"/>
  <c r="D51" i="12"/>
  <c r="C51" i="12"/>
  <c r="AK51" i="12"/>
  <c r="AM51" i="12"/>
  <c r="D261" i="12"/>
  <c r="C261" i="12"/>
  <c r="AK261" i="12"/>
  <c r="AM261" i="12"/>
  <c r="D197" i="12"/>
  <c r="C197" i="12"/>
  <c r="AK197" i="12"/>
  <c r="AM197" i="12"/>
  <c r="AJ165" i="16"/>
  <c r="Z165" i="16"/>
  <c r="J165" i="16"/>
  <c r="AC165" i="16"/>
  <c r="AY165" i="16" s="1"/>
  <c r="I165" i="16"/>
  <c r="BF165" i="16" s="1"/>
  <c r="V165" i="16"/>
  <c r="F165" i="16"/>
  <c r="U165" i="16"/>
  <c r="E165" i="16"/>
  <c r="R165" i="16"/>
  <c r="Q165" i="16"/>
  <c r="AD165" i="16"/>
  <c r="N165" i="16"/>
  <c r="T165" i="16"/>
  <c r="D165" i="16"/>
  <c r="S165" i="16"/>
  <c r="C165" i="16"/>
  <c r="M165" i="16"/>
  <c r="P165" i="16"/>
  <c r="AE165" i="16"/>
  <c r="O165" i="16"/>
  <c r="AF165" i="16"/>
  <c r="L165" i="16"/>
  <c r="AA165" i="16"/>
  <c r="K165" i="16"/>
  <c r="AB165" i="16"/>
  <c r="AV165" i="16" s="1"/>
  <c r="AW165" i="16" s="1"/>
  <c r="H165" i="16"/>
  <c r="W165" i="16"/>
  <c r="G165" i="16"/>
  <c r="X165" i="16"/>
  <c r="Y165" i="16"/>
  <c r="AJ101" i="16"/>
  <c r="AC101" i="16"/>
  <c r="AY101" i="16" s="1"/>
  <c r="I101" i="16"/>
  <c r="BF101" i="16" s="1"/>
  <c r="Z101" i="16"/>
  <c r="U101" i="16"/>
  <c r="E101" i="16"/>
  <c r="V101" i="16"/>
  <c r="F101" i="16"/>
  <c r="AD101" i="16"/>
  <c r="Q101" i="16"/>
  <c r="R101" i="16"/>
  <c r="N101" i="16"/>
  <c r="J101" i="16"/>
  <c r="M101" i="16"/>
  <c r="P101" i="16"/>
  <c r="AE101" i="16"/>
  <c r="O101" i="16"/>
  <c r="AF101" i="16"/>
  <c r="L101" i="16"/>
  <c r="AA101" i="16"/>
  <c r="K101" i="16"/>
  <c r="AB101" i="16"/>
  <c r="AV101" i="16" s="1"/>
  <c r="AW101" i="16" s="1"/>
  <c r="H101" i="16"/>
  <c r="W101" i="16"/>
  <c r="G101" i="16"/>
  <c r="T101" i="16"/>
  <c r="D101" i="16"/>
  <c r="S101" i="16"/>
  <c r="C101" i="16"/>
  <c r="X101" i="16"/>
  <c r="Y101" i="16"/>
  <c r="AJ38" i="16"/>
  <c r="AE38" i="16"/>
  <c r="O38" i="16"/>
  <c r="AF38" i="16"/>
  <c r="AB38" i="16"/>
  <c r="AV38" i="16" s="1"/>
  <c r="AW38" i="16" s="1"/>
  <c r="W38" i="16"/>
  <c r="G38" i="16"/>
  <c r="L38" i="16"/>
  <c r="P38" i="16"/>
  <c r="T38" i="16"/>
  <c r="H38" i="16"/>
  <c r="K38" i="16"/>
  <c r="AA38" i="16"/>
  <c r="D38" i="16"/>
  <c r="C38" i="16"/>
  <c r="S38" i="16"/>
  <c r="R38" i="16"/>
  <c r="U38" i="16"/>
  <c r="E38" i="16"/>
  <c r="AD38" i="16"/>
  <c r="N38" i="16"/>
  <c r="Q38" i="16"/>
  <c r="Z38" i="16"/>
  <c r="J38" i="16"/>
  <c r="M38" i="16"/>
  <c r="V38" i="16"/>
  <c r="F38" i="16"/>
  <c r="AC38" i="16"/>
  <c r="AY38" i="16" s="1"/>
  <c r="I38" i="16"/>
  <c r="BF38" i="16" s="1"/>
  <c r="X38" i="16"/>
  <c r="Y38" i="16"/>
  <c r="D323" i="12"/>
  <c r="C323" i="12"/>
  <c r="AK323" i="12"/>
  <c r="AM323" i="12"/>
  <c r="AJ45" i="16"/>
  <c r="F45" i="16"/>
  <c r="AC45" i="16"/>
  <c r="AY45" i="16" s="1"/>
  <c r="I45" i="16"/>
  <c r="BF45" i="16" s="1"/>
  <c r="N45" i="16"/>
  <c r="AD45" i="16"/>
  <c r="U45" i="16"/>
  <c r="E45" i="16"/>
  <c r="R45" i="16"/>
  <c r="Q45" i="16"/>
  <c r="V45" i="16"/>
  <c r="M45" i="16"/>
  <c r="Z45" i="16"/>
  <c r="J45" i="16"/>
  <c r="AF45" i="16"/>
  <c r="L45" i="16"/>
  <c r="S45" i="16"/>
  <c r="C45" i="16"/>
  <c r="AB45" i="16"/>
  <c r="AV45" i="16" s="1"/>
  <c r="AW45" i="16" s="1"/>
  <c r="H45" i="16"/>
  <c r="AE45" i="16"/>
  <c r="O45" i="16"/>
  <c r="T45" i="16"/>
  <c r="D45" i="16"/>
  <c r="AA45" i="16"/>
  <c r="K45" i="16"/>
  <c r="P45" i="16"/>
  <c r="W45" i="16"/>
  <c r="G45" i="16"/>
  <c r="X45" i="16"/>
  <c r="Y45" i="16"/>
  <c r="AJ281" i="16"/>
  <c r="AB281" i="16"/>
  <c r="AV281" i="16" s="1"/>
  <c r="AW281" i="16" s="1"/>
  <c r="H281" i="16"/>
  <c r="W281" i="16"/>
  <c r="G281" i="16"/>
  <c r="AD281" i="16"/>
  <c r="N281" i="16"/>
  <c r="T281" i="16"/>
  <c r="D281" i="16"/>
  <c r="S281" i="16"/>
  <c r="C281" i="16"/>
  <c r="P281" i="16"/>
  <c r="AE281" i="16"/>
  <c r="O281" i="16"/>
  <c r="AF281" i="16"/>
  <c r="L281" i="16"/>
  <c r="AA281" i="16"/>
  <c r="K281" i="16"/>
  <c r="Z281" i="16"/>
  <c r="F281" i="16"/>
  <c r="U281" i="16"/>
  <c r="E281" i="16"/>
  <c r="V281" i="16"/>
  <c r="Q281" i="16"/>
  <c r="R281" i="16"/>
  <c r="M281" i="16"/>
  <c r="J281" i="16"/>
  <c r="AC281" i="16"/>
  <c r="AY281" i="16" s="1"/>
  <c r="I281" i="16"/>
  <c r="BF281" i="16" s="1"/>
  <c r="X281" i="16"/>
  <c r="Y281" i="16"/>
  <c r="AJ217" i="16"/>
  <c r="AB217" i="16"/>
  <c r="AV217" i="16" s="1"/>
  <c r="AW217" i="16" s="1"/>
  <c r="H217" i="16"/>
  <c r="W217" i="16"/>
  <c r="G217" i="16"/>
  <c r="T217" i="16"/>
  <c r="D217" i="16"/>
  <c r="S217" i="16"/>
  <c r="C217" i="16"/>
  <c r="P217" i="16"/>
  <c r="AE217" i="16"/>
  <c r="O217" i="16"/>
  <c r="AF217" i="16"/>
  <c r="L217" i="16"/>
  <c r="AA217" i="16"/>
  <c r="V217" i="16"/>
  <c r="F217" i="16"/>
  <c r="U217" i="16"/>
  <c r="E217" i="16"/>
  <c r="K217" i="16"/>
  <c r="R217" i="16"/>
  <c r="Q217" i="16"/>
  <c r="AD217" i="16"/>
  <c r="N217" i="16"/>
  <c r="M217" i="16"/>
  <c r="Z217" i="16"/>
  <c r="J217" i="16"/>
  <c r="AC217" i="16"/>
  <c r="AY217" i="16" s="1"/>
  <c r="I217" i="16"/>
  <c r="BF217" i="16" s="1"/>
  <c r="X217" i="16"/>
  <c r="Y217" i="16"/>
  <c r="C152" i="12"/>
  <c r="D152" i="12"/>
  <c r="AK152" i="12"/>
  <c r="AM152" i="12"/>
  <c r="C88" i="12"/>
  <c r="D88" i="12"/>
  <c r="AK88" i="12"/>
  <c r="AM88" i="12"/>
  <c r="C26" i="12"/>
  <c r="D26" i="12"/>
  <c r="AK26" i="12"/>
  <c r="AM26" i="12"/>
  <c r="AJ114" i="16"/>
  <c r="W114" i="16"/>
  <c r="G114" i="16"/>
  <c r="T114" i="16"/>
  <c r="AB114" i="16"/>
  <c r="AV114" i="16" s="1"/>
  <c r="AW114" i="16" s="1"/>
  <c r="P114" i="16"/>
  <c r="S114" i="16"/>
  <c r="C114" i="16"/>
  <c r="D114" i="16"/>
  <c r="H114" i="16"/>
  <c r="AF114" i="16"/>
  <c r="AE114" i="16"/>
  <c r="O114" i="16"/>
  <c r="L114" i="16"/>
  <c r="AA114" i="16"/>
  <c r="K114" i="16"/>
  <c r="V114" i="16"/>
  <c r="F114" i="16"/>
  <c r="AC114" i="16"/>
  <c r="AY114" i="16" s="1"/>
  <c r="I114" i="16"/>
  <c r="BF114" i="16" s="1"/>
  <c r="R114" i="16"/>
  <c r="U114" i="16"/>
  <c r="E114" i="16"/>
  <c r="AD114" i="16"/>
  <c r="N114" i="16"/>
  <c r="Q114" i="16"/>
  <c r="Z114" i="16"/>
  <c r="J114" i="16"/>
  <c r="M114" i="16"/>
  <c r="X114" i="16"/>
  <c r="Y114" i="16"/>
  <c r="D268" i="12"/>
  <c r="C268" i="12"/>
  <c r="AK268" i="12"/>
  <c r="AM268" i="12"/>
  <c r="D204" i="12"/>
  <c r="C204" i="12"/>
  <c r="AK204" i="12"/>
  <c r="AM204" i="12"/>
  <c r="AJ140" i="16"/>
  <c r="W140" i="16"/>
  <c r="G140" i="16"/>
  <c r="S140" i="16"/>
  <c r="C140" i="16"/>
  <c r="T140" i="16"/>
  <c r="AE140" i="16"/>
  <c r="O140" i="16"/>
  <c r="L140" i="16"/>
  <c r="AB140" i="16"/>
  <c r="AV140" i="16" s="1"/>
  <c r="AW140" i="16" s="1"/>
  <c r="AF140" i="16"/>
  <c r="D140" i="16"/>
  <c r="AA140" i="16"/>
  <c r="K140" i="16"/>
  <c r="H140" i="16"/>
  <c r="P140" i="16"/>
  <c r="AD140" i="16"/>
  <c r="N140" i="16"/>
  <c r="AC140" i="16"/>
  <c r="AY140" i="16" s="1"/>
  <c r="I140" i="16"/>
  <c r="BF140" i="16" s="1"/>
  <c r="Z140" i="16"/>
  <c r="J140" i="16"/>
  <c r="U140" i="16"/>
  <c r="E140" i="16"/>
  <c r="V140" i="16"/>
  <c r="F140" i="16"/>
  <c r="Q140" i="16"/>
  <c r="R140" i="16"/>
  <c r="M140" i="16"/>
  <c r="X140" i="16"/>
  <c r="Y140" i="16"/>
  <c r="AJ76" i="16"/>
  <c r="AE76" i="16"/>
  <c r="O76" i="16"/>
  <c r="AB76" i="16"/>
  <c r="AV76" i="16" s="1"/>
  <c r="AW76" i="16" s="1"/>
  <c r="AA76" i="16"/>
  <c r="K76" i="16"/>
  <c r="H76" i="16"/>
  <c r="L76" i="16"/>
  <c r="AF76" i="16"/>
  <c r="T76" i="16"/>
  <c r="W76" i="16"/>
  <c r="G76" i="16"/>
  <c r="P76" i="16"/>
  <c r="D76" i="16"/>
  <c r="S76" i="16"/>
  <c r="C76" i="16"/>
  <c r="Z76" i="16"/>
  <c r="J76" i="16"/>
  <c r="U76" i="16"/>
  <c r="E76" i="16"/>
  <c r="V76" i="16"/>
  <c r="F76" i="16"/>
  <c r="Q76" i="16"/>
  <c r="R76" i="16"/>
  <c r="M76" i="16"/>
  <c r="AD76" i="16"/>
  <c r="N76" i="16"/>
  <c r="AC76" i="16"/>
  <c r="AY76" i="16" s="1"/>
  <c r="I76" i="16"/>
  <c r="BF76" i="16" s="1"/>
  <c r="X76" i="16"/>
  <c r="Y76" i="16"/>
  <c r="C342" i="12"/>
  <c r="AK342" i="12"/>
  <c r="AM342" i="12"/>
  <c r="D342" i="12"/>
  <c r="AJ291" i="16"/>
  <c r="P291" i="16"/>
  <c r="AE291" i="16"/>
  <c r="O291" i="16"/>
  <c r="V291" i="16"/>
  <c r="F291" i="16"/>
  <c r="AF291" i="16"/>
  <c r="L291" i="16"/>
  <c r="AA291" i="16"/>
  <c r="K291" i="16"/>
  <c r="AB291" i="16"/>
  <c r="AV291" i="16" s="1"/>
  <c r="AW291" i="16" s="1"/>
  <c r="H291" i="16"/>
  <c r="W291" i="16"/>
  <c r="G291" i="16"/>
  <c r="T291" i="16"/>
  <c r="D291" i="16"/>
  <c r="S291" i="16"/>
  <c r="C291" i="16"/>
  <c r="Z291" i="16"/>
  <c r="M291" i="16"/>
  <c r="R291" i="16"/>
  <c r="AC291" i="16"/>
  <c r="AY291" i="16" s="1"/>
  <c r="I291" i="16"/>
  <c r="BF291" i="16" s="1"/>
  <c r="N291" i="16"/>
  <c r="U291" i="16"/>
  <c r="E291" i="16"/>
  <c r="AD291" i="16"/>
  <c r="J291" i="16"/>
  <c r="Q291" i="16"/>
  <c r="X291" i="16"/>
  <c r="Y291" i="16"/>
  <c r="AJ227" i="16"/>
  <c r="P227" i="16"/>
  <c r="W227" i="16"/>
  <c r="G227" i="16"/>
  <c r="AF227" i="16"/>
  <c r="L227" i="16"/>
  <c r="S227" i="16"/>
  <c r="C227" i="16"/>
  <c r="AB227" i="16"/>
  <c r="AV227" i="16" s="1"/>
  <c r="AW227" i="16" s="1"/>
  <c r="H227" i="16"/>
  <c r="AE227" i="16"/>
  <c r="O227" i="16"/>
  <c r="T227" i="16"/>
  <c r="D227" i="16"/>
  <c r="AD227" i="16"/>
  <c r="N227" i="16"/>
  <c r="U227" i="16"/>
  <c r="E227" i="16"/>
  <c r="Z227" i="16"/>
  <c r="J227" i="16"/>
  <c r="Q227" i="16"/>
  <c r="AA227" i="16"/>
  <c r="V227" i="16"/>
  <c r="F227" i="16"/>
  <c r="M227" i="16"/>
  <c r="K227" i="16"/>
  <c r="R227" i="16"/>
  <c r="AC227" i="16"/>
  <c r="AY227" i="16" s="1"/>
  <c r="I227" i="16"/>
  <c r="BF227" i="16" s="1"/>
  <c r="X227" i="16"/>
  <c r="Y227" i="16"/>
  <c r="D36" i="12"/>
  <c r="C36" i="12"/>
  <c r="AK36" i="12"/>
  <c r="AM36" i="12"/>
  <c r="D272" i="12"/>
  <c r="C272" i="12"/>
  <c r="AK272" i="12"/>
  <c r="AM272" i="12"/>
  <c r="D208" i="12"/>
  <c r="C208" i="12"/>
  <c r="AK208" i="12"/>
  <c r="AM208" i="12"/>
  <c r="C351" i="12"/>
  <c r="AK351" i="12"/>
  <c r="AM351" i="12"/>
  <c r="D351" i="12"/>
  <c r="AJ49" i="16"/>
  <c r="N49" i="16"/>
  <c r="AC49" i="16"/>
  <c r="AY49" i="16" s="1"/>
  <c r="I49" i="16"/>
  <c r="BF49" i="16" s="1"/>
  <c r="Z49" i="16"/>
  <c r="U49" i="16"/>
  <c r="E49" i="16"/>
  <c r="J49" i="16"/>
  <c r="R49" i="16"/>
  <c r="V49" i="16"/>
  <c r="Q49" i="16"/>
  <c r="F49" i="16"/>
  <c r="AD49" i="16"/>
  <c r="M49" i="16"/>
  <c r="AF49" i="16"/>
  <c r="L49" i="16"/>
  <c r="S49" i="16"/>
  <c r="C49" i="16"/>
  <c r="AB49" i="16"/>
  <c r="AV49" i="16" s="1"/>
  <c r="AW49" i="16" s="1"/>
  <c r="H49" i="16"/>
  <c r="AE49" i="16"/>
  <c r="O49" i="16"/>
  <c r="T49" i="16"/>
  <c r="D49" i="16"/>
  <c r="AA49" i="16"/>
  <c r="K49" i="16"/>
  <c r="P49" i="16"/>
  <c r="W49" i="16"/>
  <c r="G49" i="16"/>
  <c r="X49" i="16"/>
  <c r="Y49" i="16"/>
  <c r="C437" i="12"/>
  <c r="D437" i="12"/>
  <c r="C331" i="12"/>
  <c r="D331" i="12"/>
  <c r="AK331" i="12"/>
  <c r="AM331" i="12"/>
  <c r="AJ298" i="16"/>
  <c r="L298" i="16"/>
  <c r="AE298" i="16"/>
  <c r="O298" i="16"/>
  <c r="AD298" i="16"/>
  <c r="N298" i="16"/>
  <c r="AC298" i="16"/>
  <c r="AY298" i="16" s="1"/>
  <c r="I298" i="16"/>
  <c r="BF298" i="16" s="1"/>
  <c r="AF298" i="16"/>
  <c r="AA298" i="16"/>
  <c r="K298" i="16"/>
  <c r="AB298" i="16"/>
  <c r="AV298" i="16" s="1"/>
  <c r="AW298" i="16" s="1"/>
  <c r="Z298" i="16"/>
  <c r="J298" i="16"/>
  <c r="U298" i="16"/>
  <c r="E298" i="16"/>
  <c r="P298" i="16"/>
  <c r="W298" i="16"/>
  <c r="G298" i="16"/>
  <c r="H298" i="16"/>
  <c r="V298" i="16"/>
  <c r="F298" i="16"/>
  <c r="Q298" i="16"/>
  <c r="T298" i="16"/>
  <c r="D298" i="16"/>
  <c r="S298" i="16"/>
  <c r="C298" i="16"/>
  <c r="R298" i="16"/>
  <c r="M298" i="16"/>
  <c r="X298" i="16"/>
  <c r="Y298" i="16"/>
  <c r="AJ234" i="16"/>
  <c r="AD234" i="16"/>
  <c r="N234" i="16"/>
  <c r="Q234" i="16"/>
  <c r="Z234" i="16"/>
  <c r="J234" i="16"/>
  <c r="M234" i="16"/>
  <c r="V234" i="16"/>
  <c r="F234" i="16"/>
  <c r="AC234" i="16"/>
  <c r="AY234" i="16" s="1"/>
  <c r="I234" i="16"/>
  <c r="BF234" i="16" s="1"/>
  <c r="R234" i="16"/>
  <c r="AB234" i="16"/>
  <c r="AV234" i="16" s="1"/>
  <c r="AW234" i="16" s="1"/>
  <c r="H234" i="16"/>
  <c r="S234" i="16"/>
  <c r="C234" i="16"/>
  <c r="T234" i="16"/>
  <c r="D234" i="16"/>
  <c r="AE234" i="16"/>
  <c r="O234" i="16"/>
  <c r="U234" i="16"/>
  <c r="P234" i="16"/>
  <c r="AA234" i="16"/>
  <c r="K234" i="16"/>
  <c r="E234" i="16"/>
  <c r="AF234" i="16"/>
  <c r="L234" i="16"/>
  <c r="W234" i="16"/>
  <c r="G234" i="16"/>
  <c r="Y234" i="16"/>
  <c r="X234" i="16"/>
  <c r="AJ171" i="16"/>
  <c r="P171" i="16"/>
  <c r="AE171" i="16"/>
  <c r="O171" i="16"/>
  <c r="AF171" i="16"/>
  <c r="L171" i="16"/>
  <c r="AA171" i="16"/>
  <c r="K171" i="16"/>
  <c r="AB171" i="16"/>
  <c r="AV171" i="16" s="1"/>
  <c r="AW171" i="16" s="1"/>
  <c r="H171" i="16"/>
  <c r="W171" i="16"/>
  <c r="G171" i="16"/>
  <c r="T171" i="16"/>
  <c r="D171" i="16"/>
  <c r="AD171" i="16"/>
  <c r="N171" i="16"/>
  <c r="M171" i="16"/>
  <c r="Z171" i="16"/>
  <c r="J171" i="16"/>
  <c r="AC171" i="16"/>
  <c r="AY171" i="16" s="1"/>
  <c r="I171" i="16"/>
  <c r="BF171" i="16" s="1"/>
  <c r="S171" i="16"/>
  <c r="V171" i="16"/>
  <c r="F171" i="16"/>
  <c r="U171" i="16"/>
  <c r="E171" i="16"/>
  <c r="C171" i="16"/>
  <c r="R171" i="16"/>
  <c r="Q171" i="16"/>
  <c r="X171" i="16"/>
  <c r="Y171" i="16"/>
  <c r="D438" i="12"/>
  <c r="C438" i="12"/>
  <c r="AJ303" i="16"/>
  <c r="L303" i="16"/>
  <c r="W303" i="16"/>
  <c r="G303" i="16"/>
  <c r="H303" i="16"/>
  <c r="R303" i="16"/>
  <c r="AC303" i="16"/>
  <c r="AY303" i="16" s="1"/>
  <c r="I303" i="16"/>
  <c r="BF303" i="16" s="1"/>
  <c r="P303" i="16"/>
  <c r="S303" i="16"/>
  <c r="C303" i="16"/>
  <c r="AD303" i="16"/>
  <c r="N303" i="16"/>
  <c r="U303" i="16"/>
  <c r="E303" i="16"/>
  <c r="D303" i="16"/>
  <c r="AF303" i="16"/>
  <c r="AE303" i="16"/>
  <c r="O303" i="16"/>
  <c r="Z303" i="16"/>
  <c r="J303" i="16"/>
  <c r="Q303" i="16"/>
  <c r="T303" i="16"/>
  <c r="AA303" i="16"/>
  <c r="K303" i="16"/>
  <c r="AB303" i="16"/>
  <c r="AV303" i="16" s="1"/>
  <c r="AW303" i="16" s="1"/>
  <c r="V303" i="16"/>
  <c r="F303" i="16"/>
  <c r="M303" i="16"/>
  <c r="X303" i="16"/>
  <c r="Y303" i="16"/>
  <c r="C177" i="12"/>
  <c r="D177" i="12"/>
  <c r="AK177" i="12"/>
  <c r="AM177" i="12"/>
  <c r="AJ143" i="16"/>
  <c r="AE143" i="16"/>
  <c r="O143" i="16"/>
  <c r="H143" i="16"/>
  <c r="AF143" i="16"/>
  <c r="AA143" i="16"/>
  <c r="K143" i="16"/>
  <c r="T143" i="16"/>
  <c r="L143" i="16"/>
  <c r="W143" i="16"/>
  <c r="G143" i="16"/>
  <c r="D143" i="16"/>
  <c r="P143" i="16"/>
  <c r="S143" i="16"/>
  <c r="C143" i="16"/>
  <c r="AB143" i="16"/>
  <c r="AV143" i="16" s="1"/>
  <c r="AW143" i="16" s="1"/>
  <c r="Z143" i="16"/>
  <c r="J143" i="16"/>
  <c r="AC143" i="16"/>
  <c r="AY143" i="16" s="1"/>
  <c r="I143" i="16"/>
  <c r="BF143" i="16" s="1"/>
  <c r="V143" i="16"/>
  <c r="F143" i="16"/>
  <c r="U143" i="16"/>
  <c r="E143" i="16"/>
  <c r="R143" i="16"/>
  <c r="Q143" i="16"/>
  <c r="AD143" i="16"/>
  <c r="N143" i="16"/>
  <c r="M143" i="16"/>
  <c r="X143" i="16"/>
  <c r="Y143" i="16"/>
  <c r="AJ79" i="16"/>
  <c r="V79" i="16"/>
  <c r="AC79" i="16"/>
  <c r="AY79" i="16" s="1"/>
  <c r="I79" i="16"/>
  <c r="BF79" i="16" s="1"/>
  <c r="J79" i="16"/>
  <c r="R79" i="16"/>
  <c r="U79" i="16"/>
  <c r="E79" i="16"/>
  <c r="Q79" i="16"/>
  <c r="Z79" i="16"/>
  <c r="F79" i="16"/>
  <c r="M79" i="16"/>
  <c r="AD79" i="16"/>
  <c r="N79" i="16"/>
  <c r="T79" i="16"/>
  <c r="D79" i="16"/>
  <c r="S79" i="16"/>
  <c r="C79" i="16"/>
  <c r="P79" i="16"/>
  <c r="AE79" i="16"/>
  <c r="O79" i="16"/>
  <c r="AF79" i="16"/>
  <c r="L79" i="16"/>
  <c r="AA79" i="16"/>
  <c r="K79" i="16"/>
  <c r="AB79" i="16"/>
  <c r="AV79" i="16" s="1"/>
  <c r="AW79" i="16" s="1"/>
  <c r="H79" i="16"/>
  <c r="W79" i="16"/>
  <c r="G79" i="16"/>
  <c r="X79" i="16"/>
  <c r="Y79" i="16"/>
  <c r="AJ15" i="16"/>
  <c r="AF15" i="16"/>
  <c r="W15" i="16"/>
  <c r="G15" i="16"/>
  <c r="T15" i="16"/>
  <c r="AB15" i="16"/>
  <c r="AV15" i="16" s="1"/>
  <c r="AW15" i="16" s="1"/>
  <c r="S15" i="16"/>
  <c r="C15" i="16"/>
  <c r="L15" i="16"/>
  <c r="P15" i="16"/>
  <c r="AE15" i="16"/>
  <c r="O15" i="16"/>
  <c r="D15" i="16"/>
  <c r="H15" i="16"/>
  <c r="AA15" i="16"/>
  <c r="K15" i="16"/>
  <c r="V15" i="16"/>
  <c r="F15" i="16"/>
  <c r="U15" i="16"/>
  <c r="E15" i="16"/>
  <c r="R15" i="16"/>
  <c r="Q15" i="16"/>
  <c r="AD15" i="16"/>
  <c r="N15" i="16"/>
  <c r="M15" i="16"/>
  <c r="Z15" i="16"/>
  <c r="J15" i="16"/>
  <c r="AC15" i="16"/>
  <c r="AY15" i="16" s="1"/>
  <c r="I15" i="16"/>
  <c r="BF15" i="16" s="1"/>
  <c r="X15" i="16"/>
  <c r="Y15" i="16"/>
  <c r="C254" i="12"/>
  <c r="D254" i="12"/>
  <c r="AK254" i="12"/>
  <c r="AM254" i="12"/>
  <c r="C190" i="12"/>
  <c r="D190" i="12"/>
  <c r="AK190" i="12"/>
  <c r="AM190" i="12"/>
  <c r="AK367" i="12"/>
  <c r="C367" i="12"/>
  <c r="AM367" i="12"/>
  <c r="D367" i="12"/>
  <c r="D287" i="12"/>
  <c r="C287" i="12"/>
  <c r="AK287" i="12"/>
  <c r="AM287" i="12"/>
  <c r="D223" i="12"/>
  <c r="C223" i="12"/>
  <c r="AK223" i="12"/>
  <c r="AM223" i="12"/>
  <c r="AJ64" i="16"/>
  <c r="N64" i="16"/>
  <c r="AC64" i="16"/>
  <c r="AY64" i="16" s="1"/>
  <c r="I64" i="16"/>
  <c r="BF64" i="16" s="1"/>
  <c r="AD64" i="16"/>
  <c r="F64" i="16"/>
  <c r="U64" i="16"/>
  <c r="E64" i="16"/>
  <c r="V64" i="16"/>
  <c r="R64" i="16"/>
  <c r="Q64" i="16"/>
  <c r="J64" i="16"/>
  <c r="Z64" i="16"/>
  <c r="M64" i="16"/>
  <c r="AB64" i="16"/>
  <c r="AV64" i="16" s="1"/>
  <c r="AW64" i="16" s="1"/>
  <c r="H64" i="16"/>
  <c r="AA64" i="16"/>
  <c r="K64" i="16"/>
  <c r="T64" i="16"/>
  <c r="D64" i="16"/>
  <c r="W64" i="16"/>
  <c r="G64" i="16"/>
  <c r="P64" i="16"/>
  <c r="S64" i="16"/>
  <c r="C64" i="16"/>
  <c r="AF64" i="16"/>
  <c r="L64" i="16"/>
  <c r="AE64" i="16"/>
  <c r="O64" i="16"/>
  <c r="X64" i="16"/>
  <c r="Y64" i="16"/>
  <c r="C388" i="12"/>
  <c r="AK388" i="12"/>
  <c r="AM388" i="12"/>
  <c r="D388" i="12"/>
  <c r="AJ314" i="16"/>
  <c r="C314" i="16"/>
  <c r="T314" i="16"/>
  <c r="AA314" i="16"/>
  <c r="AD314" i="16"/>
  <c r="N314" i="16"/>
  <c r="AC314" i="16"/>
  <c r="AY314" i="16" s="1"/>
  <c r="I314" i="16"/>
  <c r="BF314" i="16" s="1"/>
  <c r="H314" i="16"/>
  <c r="AB314" i="16"/>
  <c r="AV314" i="16" s="1"/>
  <c r="AW314" i="16" s="1"/>
  <c r="AE314" i="16"/>
  <c r="L314" i="16"/>
  <c r="W314" i="16"/>
  <c r="Z314" i="16"/>
  <c r="J314" i="16"/>
  <c r="U314" i="16"/>
  <c r="E314" i="16"/>
  <c r="P314" i="16"/>
  <c r="S314" i="16"/>
  <c r="O314" i="16"/>
  <c r="V314" i="16"/>
  <c r="F314" i="16"/>
  <c r="Q314" i="16"/>
  <c r="D314" i="16"/>
  <c r="K314" i="16"/>
  <c r="AF314" i="16"/>
  <c r="G314" i="16"/>
  <c r="R314" i="16"/>
  <c r="M314" i="16"/>
  <c r="X314" i="16"/>
  <c r="Y314" i="16"/>
  <c r="C395" i="12"/>
  <c r="D395" i="12"/>
  <c r="AK395" i="12"/>
  <c r="AM395" i="12"/>
  <c r="C158" i="12"/>
  <c r="D158" i="12"/>
  <c r="AK158" i="12"/>
  <c r="AM158" i="12"/>
  <c r="D94" i="12"/>
  <c r="C94" i="12"/>
  <c r="AK94" i="12"/>
  <c r="AM94" i="12"/>
  <c r="D450" i="12"/>
  <c r="C450" i="12"/>
  <c r="D169" i="12"/>
  <c r="C169" i="12"/>
  <c r="AK169" i="12"/>
  <c r="AM169" i="12"/>
  <c r="AJ137" i="16"/>
  <c r="F137" i="16"/>
  <c r="AC137" i="16"/>
  <c r="AY137" i="16" s="1"/>
  <c r="I137" i="16"/>
  <c r="BF137" i="16" s="1"/>
  <c r="Z137" i="16"/>
  <c r="R137" i="16"/>
  <c r="U137" i="16"/>
  <c r="E137" i="16"/>
  <c r="N137" i="16"/>
  <c r="Q137" i="16"/>
  <c r="AD137" i="16"/>
  <c r="M137" i="16"/>
  <c r="J137" i="16"/>
  <c r="V137" i="16"/>
  <c r="P137" i="16"/>
  <c r="AE137" i="16"/>
  <c r="O137" i="16"/>
  <c r="AF137" i="16"/>
  <c r="L137" i="16"/>
  <c r="AA137" i="16"/>
  <c r="K137" i="16"/>
  <c r="AB137" i="16"/>
  <c r="AV137" i="16" s="1"/>
  <c r="AW137" i="16" s="1"/>
  <c r="H137" i="16"/>
  <c r="W137" i="16"/>
  <c r="G137" i="16"/>
  <c r="T137" i="16"/>
  <c r="D137" i="16"/>
  <c r="S137" i="16"/>
  <c r="C137" i="16"/>
  <c r="X137" i="16"/>
  <c r="Y137" i="16"/>
  <c r="AJ73" i="16"/>
  <c r="N73" i="16"/>
  <c r="Q73" i="16"/>
  <c r="F73" i="16"/>
  <c r="M73" i="16"/>
  <c r="R73" i="16"/>
  <c r="AC73" i="16"/>
  <c r="AY73" i="16" s="1"/>
  <c r="I73" i="16"/>
  <c r="BF73" i="16" s="1"/>
  <c r="V73" i="16"/>
  <c r="AD73" i="16"/>
  <c r="U73" i="16"/>
  <c r="E73" i="16"/>
  <c r="J73" i="16"/>
  <c r="Z73" i="16"/>
  <c r="AF73" i="16"/>
  <c r="L73" i="16"/>
  <c r="AA73" i="16"/>
  <c r="K73" i="16"/>
  <c r="AB73" i="16"/>
  <c r="AV73" i="16" s="1"/>
  <c r="AW73" i="16" s="1"/>
  <c r="H73" i="16"/>
  <c r="W73" i="16"/>
  <c r="G73" i="16"/>
  <c r="T73" i="16"/>
  <c r="D73" i="16"/>
  <c r="S73" i="16"/>
  <c r="C73" i="16"/>
  <c r="P73" i="16"/>
  <c r="AE73" i="16"/>
  <c r="O73" i="16"/>
  <c r="Y73" i="16"/>
  <c r="X73" i="16"/>
  <c r="AJ172" i="16"/>
  <c r="V172" i="16"/>
  <c r="F172" i="16"/>
  <c r="Q172" i="16"/>
  <c r="R172" i="16"/>
  <c r="M172" i="16"/>
  <c r="AD172" i="16"/>
  <c r="N172" i="16"/>
  <c r="AC172" i="16"/>
  <c r="AY172" i="16" s="1"/>
  <c r="I172" i="16"/>
  <c r="BF172" i="16" s="1"/>
  <c r="Z172" i="16"/>
  <c r="J172" i="16"/>
  <c r="U172" i="16"/>
  <c r="P172" i="16"/>
  <c r="S172" i="16"/>
  <c r="C172" i="16"/>
  <c r="E172" i="16"/>
  <c r="AF172" i="16"/>
  <c r="L172" i="16"/>
  <c r="AE172" i="16"/>
  <c r="O172" i="16"/>
  <c r="AB172" i="16"/>
  <c r="AV172" i="16" s="1"/>
  <c r="AW172" i="16" s="1"/>
  <c r="H172" i="16"/>
  <c r="AA172" i="16"/>
  <c r="K172" i="16"/>
  <c r="T172" i="16"/>
  <c r="D172" i="16"/>
  <c r="W172" i="16"/>
  <c r="G172" i="16"/>
  <c r="Y172" i="16"/>
  <c r="X172" i="16"/>
  <c r="AJ107" i="16"/>
  <c r="AB107" i="16"/>
  <c r="AV107" i="16" s="1"/>
  <c r="AW107" i="16" s="1"/>
  <c r="AE107" i="16"/>
  <c r="O107" i="16"/>
  <c r="H107" i="16"/>
  <c r="L107" i="16"/>
  <c r="AA107" i="16"/>
  <c r="K107" i="16"/>
  <c r="W107" i="16"/>
  <c r="G107" i="16"/>
  <c r="P107" i="16"/>
  <c r="T107" i="16"/>
  <c r="S107" i="16"/>
  <c r="C107" i="16"/>
  <c r="AF107" i="16"/>
  <c r="D107" i="16"/>
  <c r="Z107" i="16"/>
  <c r="J107" i="16"/>
  <c r="AC107" i="16"/>
  <c r="AY107" i="16" s="1"/>
  <c r="I107" i="16"/>
  <c r="BF107" i="16" s="1"/>
  <c r="V107" i="16"/>
  <c r="F107" i="16"/>
  <c r="U107" i="16"/>
  <c r="E107" i="16"/>
  <c r="R107" i="16"/>
  <c r="Q107" i="16"/>
  <c r="AD107" i="16"/>
  <c r="N107" i="16"/>
  <c r="M107" i="16"/>
  <c r="X107" i="16"/>
  <c r="Y107" i="16"/>
  <c r="AJ43" i="16"/>
  <c r="Q43" i="16"/>
  <c r="J43" i="16"/>
  <c r="AD43" i="16"/>
  <c r="M43" i="16"/>
  <c r="N43" i="16"/>
  <c r="V43" i="16"/>
  <c r="AC43" i="16"/>
  <c r="AY43" i="16" s="1"/>
  <c r="I43" i="16"/>
  <c r="BF43" i="16" s="1"/>
  <c r="R43" i="16"/>
  <c r="F43" i="16"/>
  <c r="U43" i="16"/>
  <c r="E43" i="16"/>
  <c r="Z43" i="16"/>
  <c r="T43" i="16"/>
  <c r="D43" i="16"/>
  <c r="AA43" i="16"/>
  <c r="K43" i="16"/>
  <c r="P43" i="16"/>
  <c r="W43" i="16"/>
  <c r="G43" i="16"/>
  <c r="AF43" i="16"/>
  <c r="L43" i="16"/>
  <c r="S43" i="16"/>
  <c r="C43" i="16"/>
  <c r="AB43" i="16"/>
  <c r="AV43" i="16" s="1"/>
  <c r="AW43" i="16" s="1"/>
  <c r="H43" i="16"/>
  <c r="AE43" i="16"/>
  <c r="O43" i="16"/>
  <c r="Y43" i="16"/>
  <c r="X43" i="16"/>
  <c r="D424" i="12"/>
  <c r="C424" i="12"/>
  <c r="AJ285" i="16"/>
  <c r="AB285" i="16"/>
  <c r="AV285" i="16" s="1"/>
  <c r="AW285" i="16" s="1"/>
  <c r="H285" i="16"/>
  <c r="W285" i="16"/>
  <c r="G285" i="16"/>
  <c r="AD285" i="16"/>
  <c r="N285" i="16"/>
  <c r="T285" i="16"/>
  <c r="D285" i="16"/>
  <c r="S285" i="16"/>
  <c r="C285" i="16"/>
  <c r="P285" i="16"/>
  <c r="AE285" i="16"/>
  <c r="O285" i="16"/>
  <c r="AF285" i="16"/>
  <c r="L285" i="16"/>
  <c r="AA285" i="16"/>
  <c r="K285" i="16"/>
  <c r="V285" i="16"/>
  <c r="U285" i="16"/>
  <c r="E285" i="16"/>
  <c r="R285" i="16"/>
  <c r="Q285" i="16"/>
  <c r="J285" i="16"/>
  <c r="M285" i="16"/>
  <c r="Z285" i="16"/>
  <c r="F285" i="16"/>
  <c r="AC285" i="16"/>
  <c r="AY285" i="16" s="1"/>
  <c r="I285" i="16"/>
  <c r="BF285" i="16" s="1"/>
  <c r="X285" i="16"/>
  <c r="Y285" i="16"/>
  <c r="AJ221" i="16"/>
  <c r="AB221" i="16"/>
  <c r="AV221" i="16" s="1"/>
  <c r="AW221" i="16" s="1"/>
  <c r="H221" i="16"/>
  <c r="AE221" i="16"/>
  <c r="O221" i="16"/>
  <c r="T221" i="16"/>
  <c r="D221" i="16"/>
  <c r="AA221" i="16"/>
  <c r="K221" i="16"/>
  <c r="P221" i="16"/>
  <c r="W221" i="16"/>
  <c r="G221" i="16"/>
  <c r="AF221" i="16"/>
  <c r="L221" i="16"/>
  <c r="V221" i="16"/>
  <c r="F221" i="16"/>
  <c r="M221" i="16"/>
  <c r="S221" i="16"/>
  <c r="R221" i="16"/>
  <c r="AC221" i="16"/>
  <c r="AY221" i="16" s="1"/>
  <c r="I221" i="16"/>
  <c r="BF221" i="16" s="1"/>
  <c r="C221" i="16"/>
  <c r="AD221" i="16"/>
  <c r="N221" i="16"/>
  <c r="U221" i="16"/>
  <c r="E221" i="16"/>
  <c r="Z221" i="16"/>
  <c r="J221" i="16"/>
  <c r="Q221" i="16"/>
  <c r="X221" i="16"/>
  <c r="Y221" i="16"/>
  <c r="C157" i="12"/>
  <c r="D157" i="12"/>
  <c r="AK157" i="12"/>
  <c r="AM157" i="12"/>
  <c r="C93" i="12"/>
  <c r="D93" i="12"/>
  <c r="AK93" i="12"/>
  <c r="AM93" i="12"/>
  <c r="D30" i="12"/>
  <c r="C30" i="12"/>
  <c r="AK30" i="12"/>
  <c r="AM30" i="12"/>
  <c r="AJ37" i="16"/>
  <c r="F37" i="16"/>
  <c r="N37" i="16"/>
  <c r="R37" i="16"/>
  <c r="U37" i="16"/>
  <c r="E37" i="16"/>
  <c r="J37" i="16"/>
  <c r="Q37" i="16"/>
  <c r="I37" i="16"/>
  <c r="BF37" i="16" s="1"/>
  <c r="AC37" i="16"/>
  <c r="AY37" i="16" s="1"/>
  <c r="Z37" i="16"/>
  <c r="AD37" i="16"/>
  <c r="V37" i="16"/>
  <c r="M37" i="16"/>
  <c r="AF37" i="16"/>
  <c r="L37" i="16"/>
  <c r="S37" i="16"/>
  <c r="C37" i="16"/>
  <c r="AB37" i="16"/>
  <c r="AV37" i="16" s="1"/>
  <c r="AW37" i="16" s="1"/>
  <c r="H37" i="16"/>
  <c r="AE37" i="16"/>
  <c r="O37" i="16"/>
  <c r="T37" i="16"/>
  <c r="D37" i="16"/>
  <c r="AA37" i="16"/>
  <c r="K37" i="16"/>
  <c r="P37" i="16"/>
  <c r="W37" i="16"/>
  <c r="G37" i="16"/>
  <c r="X37" i="16"/>
  <c r="Y37" i="16"/>
  <c r="BF335" i="16"/>
  <c r="AM335" i="16"/>
  <c r="J335" i="16"/>
  <c r="Z335" i="16"/>
  <c r="I335" i="16"/>
  <c r="AE335" i="16"/>
  <c r="U335" i="16"/>
  <c r="L335" i="16"/>
  <c r="AG335" i="16"/>
  <c r="H335" i="16"/>
  <c r="AS335" i="16"/>
  <c r="AT335" i="16" s="1"/>
  <c r="AJ335" i="16"/>
  <c r="N335" i="16"/>
  <c r="AD335" i="16"/>
  <c r="O335" i="16"/>
  <c r="E335" i="16"/>
  <c r="AA335" i="16"/>
  <c r="Q335" i="16"/>
  <c r="M335" i="16"/>
  <c r="AC335" i="16"/>
  <c r="AY335" i="16"/>
  <c r="AI335" i="16"/>
  <c r="R335" i="16"/>
  <c r="D335" i="16"/>
  <c r="T335" i="16"/>
  <c r="K335" i="16"/>
  <c r="AF335" i="16"/>
  <c r="W335" i="16"/>
  <c r="S335" i="16"/>
  <c r="AV335" i="16"/>
  <c r="AW335" i="16" s="1"/>
  <c r="F335" i="16"/>
  <c r="V335" i="16"/>
  <c r="C335" i="16"/>
  <c r="Y335" i="16"/>
  <c r="P335" i="16"/>
  <c r="G335" i="16"/>
  <c r="AB335" i="16"/>
  <c r="X335" i="16"/>
  <c r="AJ273" i="16"/>
  <c r="AB273" i="16"/>
  <c r="AV273" i="16" s="1"/>
  <c r="AW273" i="16" s="1"/>
  <c r="H273" i="16"/>
  <c r="W273" i="16"/>
  <c r="G273" i="16"/>
  <c r="AD273" i="16"/>
  <c r="N273" i="16"/>
  <c r="T273" i="16"/>
  <c r="D273" i="16"/>
  <c r="S273" i="16"/>
  <c r="C273" i="16"/>
  <c r="P273" i="16"/>
  <c r="AE273" i="16"/>
  <c r="O273" i="16"/>
  <c r="AF273" i="16"/>
  <c r="L273" i="16"/>
  <c r="AA273" i="16"/>
  <c r="K273" i="16"/>
  <c r="R273" i="16"/>
  <c r="U273" i="16"/>
  <c r="E273" i="16"/>
  <c r="J273" i="16"/>
  <c r="Q273" i="16"/>
  <c r="Z273" i="16"/>
  <c r="F273" i="16"/>
  <c r="M273" i="16"/>
  <c r="V273" i="16"/>
  <c r="AC273" i="16"/>
  <c r="AY273" i="16" s="1"/>
  <c r="I273" i="16"/>
  <c r="BF273" i="16" s="1"/>
  <c r="X273" i="16"/>
  <c r="Y273" i="16"/>
  <c r="AJ209" i="16"/>
  <c r="AB209" i="16"/>
  <c r="AV209" i="16" s="1"/>
  <c r="AW209" i="16" s="1"/>
  <c r="H209" i="16"/>
  <c r="W209" i="16"/>
  <c r="G209" i="16"/>
  <c r="T209" i="16"/>
  <c r="D209" i="16"/>
  <c r="S209" i="16"/>
  <c r="C209" i="16"/>
  <c r="P209" i="16"/>
  <c r="AE209" i="16"/>
  <c r="O209" i="16"/>
  <c r="AF209" i="16"/>
  <c r="L209" i="16"/>
  <c r="V209" i="16"/>
  <c r="F209" i="16"/>
  <c r="U209" i="16"/>
  <c r="E209" i="16"/>
  <c r="R209" i="16"/>
  <c r="Q209" i="16"/>
  <c r="AA209" i="16"/>
  <c r="AD209" i="16"/>
  <c r="N209" i="16"/>
  <c r="M209" i="16"/>
  <c r="K209" i="16"/>
  <c r="Z209" i="16"/>
  <c r="J209" i="16"/>
  <c r="AC209" i="16"/>
  <c r="AY209" i="16" s="1"/>
  <c r="I209" i="16"/>
  <c r="BF209" i="16" s="1"/>
  <c r="X209" i="16"/>
  <c r="Y209" i="16"/>
  <c r="AJ144" i="16"/>
  <c r="N144" i="16"/>
  <c r="Q144" i="16"/>
  <c r="V144" i="16"/>
  <c r="J144" i="16"/>
  <c r="M144" i="16"/>
  <c r="F144" i="16"/>
  <c r="AC144" i="16"/>
  <c r="AY144" i="16" s="1"/>
  <c r="I144" i="16"/>
  <c r="BF144" i="16" s="1"/>
  <c r="R144" i="16"/>
  <c r="AD144" i="16"/>
  <c r="U144" i="16"/>
  <c r="E144" i="16"/>
  <c r="Z144" i="16"/>
  <c r="AF144" i="16"/>
  <c r="L144" i="16"/>
  <c r="AE144" i="16"/>
  <c r="O144" i="16"/>
  <c r="AB144" i="16"/>
  <c r="AV144" i="16" s="1"/>
  <c r="AW144" i="16" s="1"/>
  <c r="H144" i="16"/>
  <c r="AA144" i="16"/>
  <c r="K144" i="16"/>
  <c r="T144" i="16"/>
  <c r="D144" i="16"/>
  <c r="W144" i="16"/>
  <c r="G144" i="16"/>
  <c r="P144" i="16"/>
  <c r="S144" i="16"/>
  <c r="C144" i="16"/>
  <c r="Y144" i="16"/>
  <c r="X144" i="16"/>
  <c r="AJ80" i="16"/>
  <c r="AE80" i="16"/>
  <c r="O80" i="16"/>
  <c r="T80" i="16"/>
  <c r="AB80" i="16"/>
  <c r="AV80" i="16" s="1"/>
  <c r="AW80" i="16" s="1"/>
  <c r="AA80" i="16"/>
  <c r="K80" i="16"/>
  <c r="AF80" i="16"/>
  <c r="L80" i="16"/>
  <c r="D80" i="16"/>
  <c r="W80" i="16"/>
  <c r="G80" i="16"/>
  <c r="P80" i="16"/>
  <c r="H80" i="16"/>
  <c r="S80" i="16"/>
  <c r="C80" i="16"/>
  <c r="Z80" i="16"/>
  <c r="J80" i="16"/>
  <c r="U80" i="16"/>
  <c r="E80" i="16"/>
  <c r="V80" i="16"/>
  <c r="F80" i="16"/>
  <c r="Q80" i="16"/>
  <c r="R80" i="16"/>
  <c r="M80" i="16"/>
  <c r="AD80" i="16"/>
  <c r="N80" i="16"/>
  <c r="AC80" i="16"/>
  <c r="AY80" i="16" s="1"/>
  <c r="I80" i="16"/>
  <c r="BF80" i="16" s="1"/>
  <c r="X80" i="16"/>
  <c r="Y80" i="16"/>
  <c r="AJ18" i="16"/>
  <c r="F18" i="16"/>
  <c r="R18" i="16"/>
  <c r="Q18" i="16"/>
  <c r="AD18" i="16"/>
  <c r="J18" i="16"/>
  <c r="M18" i="16"/>
  <c r="V18" i="16"/>
  <c r="AC18" i="16"/>
  <c r="AY18" i="16" s="1"/>
  <c r="I18" i="16"/>
  <c r="BF18" i="16" s="1"/>
  <c r="N18" i="16"/>
  <c r="Z18" i="16"/>
  <c r="U18" i="16"/>
  <c r="E18" i="16"/>
  <c r="P18" i="16"/>
  <c r="S18" i="16"/>
  <c r="C18" i="16"/>
  <c r="AF18" i="16"/>
  <c r="L18" i="16"/>
  <c r="AE18" i="16"/>
  <c r="O18" i="16"/>
  <c r="AB18" i="16"/>
  <c r="AV18" i="16" s="1"/>
  <c r="AW18" i="16" s="1"/>
  <c r="H18" i="16"/>
  <c r="AA18" i="16"/>
  <c r="K18" i="16"/>
  <c r="T18" i="16"/>
  <c r="D18" i="16"/>
  <c r="W18" i="16"/>
  <c r="G18" i="16"/>
  <c r="Y18" i="16"/>
  <c r="X18" i="16"/>
  <c r="AJ106" i="16"/>
  <c r="AC106" i="16"/>
  <c r="AY106" i="16" s="1"/>
  <c r="I106" i="16"/>
  <c r="BF106" i="16" s="1"/>
  <c r="N106" i="16"/>
  <c r="R106" i="16"/>
  <c r="U106" i="16"/>
  <c r="E106" i="16"/>
  <c r="V106" i="16"/>
  <c r="Z106" i="16"/>
  <c r="Q106" i="16"/>
  <c r="J106" i="16"/>
  <c r="F106" i="16"/>
  <c r="M106" i="16"/>
  <c r="AD106" i="16"/>
  <c r="T106" i="16"/>
  <c r="D106" i="16"/>
  <c r="W106" i="16"/>
  <c r="G106" i="16"/>
  <c r="P106" i="16"/>
  <c r="S106" i="16"/>
  <c r="C106" i="16"/>
  <c r="AF106" i="16"/>
  <c r="L106" i="16"/>
  <c r="AE106" i="16"/>
  <c r="O106" i="16"/>
  <c r="AB106" i="16"/>
  <c r="AV106" i="16" s="1"/>
  <c r="AW106" i="16" s="1"/>
  <c r="H106" i="16"/>
  <c r="AA106" i="16"/>
  <c r="K106" i="16"/>
  <c r="X106" i="16"/>
  <c r="Y106" i="16"/>
  <c r="D292" i="12"/>
  <c r="C292" i="12"/>
  <c r="AK292" i="12"/>
  <c r="AM292" i="12"/>
  <c r="D228" i="12"/>
  <c r="C228" i="12"/>
  <c r="AK228" i="12"/>
  <c r="AM228" i="12"/>
  <c r="D164" i="12"/>
  <c r="C164" i="12"/>
  <c r="AK164" i="12"/>
  <c r="AM164" i="12"/>
  <c r="D100" i="12"/>
  <c r="C100" i="12"/>
  <c r="AK100" i="12"/>
  <c r="AM100" i="12"/>
  <c r="D451" i="12"/>
  <c r="C451" i="12"/>
  <c r="C363" i="12"/>
  <c r="D363" i="12"/>
  <c r="AK363" i="12"/>
  <c r="AM363" i="12"/>
  <c r="C311" i="12"/>
  <c r="D311" i="12"/>
  <c r="AK311" i="12"/>
  <c r="AM311" i="12"/>
  <c r="AJ283" i="16"/>
  <c r="P283" i="16"/>
  <c r="AE283" i="16"/>
  <c r="O283" i="16"/>
  <c r="V283" i="16"/>
  <c r="F283" i="16"/>
  <c r="AF283" i="16"/>
  <c r="L283" i="16"/>
  <c r="AA283" i="16"/>
  <c r="K283" i="16"/>
  <c r="AB283" i="16"/>
  <c r="AV283" i="16" s="1"/>
  <c r="AW283" i="16" s="1"/>
  <c r="H283" i="16"/>
  <c r="W283" i="16"/>
  <c r="G283" i="16"/>
  <c r="T283" i="16"/>
  <c r="D283" i="16"/>
  <c r="S283" i="16"/>
  <c r="C283" i="16"/>
  <c r="N283" i="16"/>
  <c r="M283" i="16"/>
  <c r="AD283" i="16"/>
  <c r="J283" i="16"/>
  <c r="AC283" i="16"/>
  <c r="AY283" i="16" s="1"/>
  <c r="I283" i="16"/>
  <c r="BF283" i="16" s="1"/>
  <c r="Z283" i="16"/>
  <c r="U283" i="16"/>
  <c r="E283" i="16"/>
  <c r="R283" i="16"/>
  <c r="Q283" i="16"/>
  <c r="X283" i="16"/>
  <c r="Y283" i="16"/>
  <c r="AJ219" i="16"/>
  <c r="P219" i="16"/>
  <c r="W219" i="16"/>
  <c r="G219" i="16"/>
  <c r="AF219" i="16"/>
  <c r="L219" i="16"/>
  <c r="S219" i="16"/>
  <c r="C219" i="16"/>
  <c r="AB219" i="16"/>
  <c r="AV219" i="16" s="1"/>
  <c r="AW219" i="16" s="1"/>
  <c r="H219" i="16"/>
  <c r="AE219" i="16"/>
  <c r="O219" i="16"/>
  <c r="T219" i="16"/>
  <c r="D219" i="16"/>
  <c r="AA219" i="16"/>
  <c r="AD219" i="16"/>
  <c r="N219" i="16"/>
  <c r="U219" i="16"/>
  <c r="E219" i="16"/>
  <c r="K219" i="16"/>
  <c r="Z219" i="16"/>
  <c r="J219" i="16"/>
  <c r="Q219" i="16"/>
  <c r="V219" i="16"/>
  <c r="F219" i="16"/>
  <c r="M219" i="16"/>
  <c r="R219" i="16"/>
  <c r="AC219" i="16"/>
  <c r="AY219" i="16" s="1"/>
  <c r="I219" i="16"/>
  <c r="BF219" i="16" s="1"/>
  <c r="X219" i="16"/>
  <c r="Y219" i="16"/>
  <c r="D28" i="12"/>
  <c r="C28" i="12"/>
  <c r="AK28" i="12"/>
  <c r="AM28" i="12"/>
  <c r="C416" i="12"/>
  <c r="D416" i="12"/>
  <c r="D296" i="12"/>
  <c r="C296" i="12"/>
  <c r="AK296" i="12"/>
  <c r="AM296" i="12"/>
  <c r="D232" i="12"/>
  <c r="C232" i="12"/>
  <c r="AK232" i="12"/>
  <c r="AM232" i="12"/>
  <c r="D41" i="12"/>
  <c r="C41" i="12"/>
  <c r="AK41" i="12"/>
  <c r="AM41" i="12"/>
  <c r="D461" i="12"/>
  <c r="C461" i="12"/>
  <c r="C400" i="12"/>
  <c r="AK400" i="12"/>
  <c r="AM400" i="12"/>
  <c r="D400" i="12"/>
  <c r="AJ258" i="16"/>
  <c r="AD258" i="16"/>
  <c r="N258" i="16"/>
  <c r="AC258" i="16"/>
  <c r="AY258" i="16" s="1"/>
  <c r="I258" i="16"/>
  <c r="BF258" i="16" s="1"/>
  <c r="Z258" i="16"/>
  <c r="J258" i="16"/>
  <c r="U258" i="16"/>
  <c r="E258" i="16"/>
  <c r="V258" i="16"/>
  <c r="F258" i="16"/>
  <c r="Q258" i="16"/>
  <c r="R258" i="16"/>
  <c r="AB258" i="16"/>
  <c r="AV258" i="16" s="1"/>
  <c r="AW258" i="16" s="1"/>
  <c r="H258" i="16"/>
  <c r="AA258" i="16"/>
  <c r="K258" i="16"/>
  <c r="M258" i="16"/>
  <c r="T258" i="16"/>
  <c r="D258" i="16"/>
  <c r="W258" i="16"/>
  <c r="G258" i="16"/>
  <c r="P258" i="16"/>
  <c r="S258" i="16"/>
  <c r="C258" i="16"/>
  <c r="AF258" i="16"/>
  <c r="L258" i="16"/>
  <c r="AE258" i="16"/>
  <c r="O258" i="16"/>
  <c r="X258" i="16"/>
  <c r="Y258" i="16"/>
  <c r="AJ194" i="16"/>
  <c r="AF194" i="16"/>
  <c r="L194" i="16"/>
  <c r="W194" i="16"/>
  <c r="G194" i="16"/>
  <c r="AB194" i="16"/>
  <c r="AV194" i="16" s="1"/>
  <c r="AW194" i="16" s="1"/>
  <c r="H194" i="16"/>
  <c r="S194" i="16"/>
  <c r="C194" i="16"/>
  <c r="T194" i="16"/>
  <c r="D194" i="16"/>
  <c r="AE194" i="16"/>
  <c r="O194" i="16"/>
  <c r="P194" i="16"/>
  <c r="AA194" i="16"/>
  <c r="Z194" i="16"/>
  <c r="J194" i="16"/>
  <c r="M194" i="16"/>
  <c r="K194" i="16"/>
  <c r="V194" i="16"/>
  <c r="F194" i="16"/>
  <c r="AC194" i="16"/>
  <c r="AY194" i="16" s="1"/>
  <c r="I194" i="16"/>
  <c r="BF194" i="16" s="1"/>
  <c r="R194" i="16"/>
  <c r="U194" i="16"/>
  <c r="E194" i="16"/>
  <c r="AD194" i="16"/>
  <c r="N194" i="16"/>
  <c r="Q194" i="16"/>
  <c r="X194" i="16"/>
  <c r="Y194" i="16"/>
  <c r="C347" i="12"/>
  <c r="AM347" i="12"/>
  <c r="D347" i="12"/>
  <c r="AK347" i="12"/>
  <c r="AJ135" i="16"/>
  <c r="Q135" i="16"/>
  <c r="V135" i="16"/>
  <c r="J135" i="16"/>
  <c r="M135" i="16"/>
  <c r="F135" i="16"/>
  <c r="AD135" i="16"/>
  <c r="AC135" i="16"/>
  <c r="AY135" i="16" s="1"/>
  <c r="I135" i="16"/>
  <c r="BF135" i="16" s="1"/>
  <c r="N135" i="16"/>
  <c r="R135" i="16"/>
  <c r="U135" i="16"/>
  <c r="E135" i="16"/>
  <c r="Z135" i="16"/>
  <c r="AB135" i="16"/>
  <c r="AV135" i="16" s="1"/>
  <c r="AW135" i="16" s="1"/>
  <c r="H135" i="16"/>
  <c r="W135" i="16"/>
  <c r="G135" i="16"/>
  <c r="T135" i="16"/>
  <c r="D135" i="16"/>
  <c r="S135" i="16"/>
  <c r="C135" i="16"/>
  <c r="P135" i="16"/>
  <c r="AE135" i="16"/>
  <c r="O135" i="16"/>
  <c r="AF135" i="16"/>
  <c r="L135" i="16"/>
  <c r="AA135" i="16"/>
  <c r="K135" i="16"/>
  <c r="Y135" i="16"/>
  <c r="X135" i="16"/>
  <c r="AJ71" i="16"/>
  <c r="N71" i="16"/>
  <c r="AC71" i="16"/>
  <c r="AY71" i="16" s="1"/>
  <c r="I71" i="16"/>
  <c r="BF71" i="16" s="1"/>
  <c r="V71" i="16"/>
  <c r="U71" i="16"/>
  <c r="E71" i="16"/>
  <c r="F71" i="16"/>
  <c r="Q71" i="16"/>
  <c r="AD71" i="16"/>
  <c r="J71" i="16"/>
  <c r="Z71" i="16"/>
  <c r="M71" i="16"/>
  <c r="R71" i="16"/>
  <c r="T71" i="16"/>
  <c r="D71" i="16"/>
  <c r="S71" i="16"/>
  <c r="C71" i="16"/>
  <c r="P71" i="16"/>
  <c r="AE71" i="16"/>
  <c r="O71" i="16"/>
  <c r="AF71" i="16"/>
  <c r="L71" i="16"/>
  <c r="AA71" i="16"/>
  <c r="K71" i="16"/>
  <c r="AB71" i="16"/>
  <c r="AV71" i="16" s="1"/>
  <c r="AW71" i="16" s="1"/>
  <c r="H71" i="16"/>
  <c r="W71" i="16"/>
  <c r="G71" i="16"/>
  <c r="X71" i="16"/>
  <c r="Y71" i="16"/>
  <c r="AJ7" i="16"/>
  <c r="T7" i="16"/>
  <c r="D7" i="16"/>
  <c r="W7" i="16"/>
  <c r="G7" i="16"/>
  <c r="P7" i="16"/>
  <c r="S7" i="16"/>
  <c r="C7" i="16"/>
  <c r="AF7" i="16"/>
  <c r="L7" i="16"/>
  <c r="AE7" i="16"/>
  <c r="O7" i="16"/>
  <c r="AB7" i="16"/>
  <c r="AV7" i="16" s="1"/>
  <c r="AW7" i="16" s="1"/>
  <c r="H7" i="16"/>
  <c r="AA7" i="16"/>
  <c r="K7" i="16"/>
  <c r="V7" i="16"/>
  <c r="F7" i="16"/>
  <c r="U7" i="16"/>
  <c r="E7" i="16"/>
  <c r="R7" i="16"/>
  <c r="Q7" i="16"/>
  <c r="AD7" i="16"/>
  <c r="N7" i="16"/>
  <c r="M7" i="16"/>
  <c r="Z7" i="16"/>
  <c r="J7" i="16"/>
  <c r="AC7" i="16"/>
  <c r="AY7" i="16" s="1"/>
  <c r="I7" i="16"/>
  <c r="BF7" i="16" s="1"/>
  <c r="X7" i="16"/>
  <c r="Y7" i="16"/>
  <c r="AJ246" i="16"/>
  <c r="AD246" i="16"/>
  <c r="N246" i="16"/>
  <c r="AC246" i="16"/>
  <c r="AY246" i="16" s="1"/>
  <c r="I246" i="16"/>
  <c r="BF246" i="16" s="1"/>
  <c r="Z246" i="16"/>
  <c r="J246" i="16"/>
  <c r="U246" i="16"/>
  <c r="E246" i="16"/>
  <c r="V246" i="16"/>
  <c r="F246" i="16"/>
  <c r="Q246" i="16"/>
  <c r="R246" i="16"/>
  <c r="AB246" i="16"/>
  <c r="AV246" i="16" s="1"/>
  <c r="AW246" i="16" s="1"/>
  <c r="H246" i="16"/>
  <c r="AA246" i="16"/>
  <c r="K246" i="16"/>
  <c r="T246" i="16"/>
  <c r="D246" i="16"/>
  <c r="W246" i="16"/>
  <c r="G246" i="16"/>
  <c r="M246" i="16"/>
  <c r="P246" i="16"/>
  <c r="S246" i="16"/>
  <c r="C246" i="16"/>
  <c r="AF246" i="16"/>
  <c r="L246" i="16"/>
  <c r="AE246" i="16"/>
  <c r="O246" i="16"/>
  <c r="X246" i="16"/>
  <c r="Y246" i="16"/>
  <c r="AJ182" i="16"/>
  <c r="AF182" i="16"/>
  <c r="L182" i="16"/>
  <c r="AE182" i="16"/>
  <c r="O182" i="16"/>
  <c r="AB182" i="16"/>
  <c r="AV182" i="16" s="1"/>
  <c r="AW182" i="16" s="1"/>
  <c r="H182" i="16"/>
  <c r="AA182" i="16"/>
  <c r="K182" i="16"/>
  <c r="T182" i="16"/>
  <c r="D182" i="16"/>
  <c r="W182" i="16"/>
  <c r="G182" i="16"/>
  <c r="P182" i="16"/>
  <c r="Z182" i="16"/>
  <c r="J182" i="16"/>
  <c r="U182" i="16"/>
  <c r="E182" i="16"/>
  <c r="V182" i="16"/>
  <c r="F182" i="16"/>
  <c r="Q182" i="16"/>
  <c r="S182" i="16"/>
  <c r="R182" i="16"/>
  <c r="M182" i="16"/>
  <c r="C182" i="16"/>
  <c r="AD182" i="16"/>
  <c r="N182" i="16"/>
  <c r="AC182" i="16"/>
  <c r="AY182" i="16" s="1"/>
  <c r="I182" i="16"/>
  <c r="BF182" i="16" s="1"/>
  <c r="X182" i="16"/>
  <c r="Y182" i="16"/>
  <c r="AJ247" i="16"/>
  <c r="P247" i="16"/>
  <c r="AE247" i="16"/>
  <c r="O247" i="16"/>
  <c r="AF247" i="16"/>
  <c r="L247" i="16"/>
  <c r="AA247" i="16"/>
  <c r="K247" i="16"/>
  <c r="AB247" i="16"/>
  <c r="AV247" i="16" s="1"/>
  <c r="AW247" i="16" s="1"/>
  <c r="H247" i="16"/>
  <c r="W247" i="16"/>
  <c r="G247" i="16"/>
  <c r="T247" i="16"/>
  <c r="D247" i="16"/>
  <c r="S247" i="16"/>
  <c r="AD247" i="16"/>
  <c r="N247" i="16"/>
  <c r="M247" i="16"/>
  <c r="C247" i="16"/>
  <c r="Z247" i="16"/>
  <c r="J247" i="16"/>
  <c r="AC247" i="16"/>
  <c r="AY247" i="16" s="1"/>
  <c r="I247" i="16"/>
  <c r="BF247" i="16" s="1"/>
  <c r="V247" i="16"/>
  <c r="F247" i="16"/>
  <c r="U247" i="16"/>
  <c r="E247" i="16"/>
  <c r="R247" i="16"/>
  <c r="Q247" i="16"/>
  <c r="X247" i="16"/>
  <c r="Y247" i="16"/>
  <c r="AJ183" i="16"/>
  <c r="R183" i="16"/>
  <c r="Q183" i="16"/>
  <c r="AD183" i="16"/>
  <c r="N183" i="16"/>
  <c r="M183" i="16"/>
  <c r="Z183" i="16"/>
  <c r="J183" i="16"/>
  <c r="AC183" i="16"/>
  <c r="AY183" i="16" s="1"/>
  <c r="I183" i="16"/>
  <c r="BF183" i="16" s="1"/>
  <c r="V183" i="16"/>
  <c r="F183" i="16"/>
  <c r="U183" i="16"/>
  <c r="AF183" i="16"/>
  <c r="L183" i="16"/>
  <c r="AA183" i="16"/>
  <c r="K183" i="16"/>
  <c r="E183" i="16"/>
  <c r="AB183" i="16"/>
  <c r="AV183" i="16" s="1"/>
  <c r="AW183" i="16" s="1"/>
  <c r="H183" i="16"/>
  <c r="W183" i="16"/>
  <c r="G183" i="16"/>
  <c r="T183" i="16"/>
  <c r="D183" i="16"/>
  <c r="S183" i="16"/>
  <c r="C183" i="16"/>
  <c r="P183" i="16"/>
  <c r="AE183" i="16"/>
  <c r="O183" i="16"/>
  <c r="Y183" i="16"/>
  <c r="X183" i="16"/>
  <c r="D56" i="12"/>
  <c r="C56" i="12"/>
  <c r="AK56" i="12"/>
  <c r="AM56" i="12"/>
  <c r="C382" i="12"/>
  <c r="AK382" i="12"/>
  <c r="AM382" i="12"/>
  <c r="D382" i="12"/>
  <c r="AJ174" i="16"/>
  <c r="AD174" i="16"/>
  <c r="N174" i="16"/>
  <c r="AC174" i="16"/>
  <c r="AY174" i="16" s="1"/>
  <c r="I174" i="16"/>
  <c r="BF174" i="16" s="1"/>
  <c r="Z174" i="16"/>
  <c r="J174" i="16"/>
  <c r="U174" i="16"/>
  <c r="E174" i="16"/>
  <c r="V174" i="16"/>
  <c r="F174" i="16"/>
  <c r="Q174" i="16"/>
  <c r="R174" i="16"/>
  <c r="AB174" i="16"/>
  <c r="AV174" i="16" s="1"/>
  <c r="AW174" i="16" s="1"/>
  <c r="H174" i="16"/>
  <c r="AA174" i="16"/>
  <c r="K174" i="16"/>
  <c r="M174" i="16"/>
  <c r="T174" i="16"/>
  <c r="D174" i="16"/>
  <c r="W174" i="16"/>
  <c r="G174" i="16"/>
  <c r="P174" i="16"/>
  <c r="S174" i="16"/>
  <c r="C174" i="16"/>
  <c r="AF174" i="16"/>
  <c r="L174" i="16"/>
  <c r="AE174" i="16"/>
  <c r="O174" i="16"/>
  <c r="X174" i="16"/>
  <c r="Y174" i="16"/>
  <c r="D118" i="12"/>
  <c r="C118" i="12"/>
  <c r="AK118" i="12"/>
  <c r="AM118" i="12"/>
  <c r="D413" i="12"/>
  <c r="C413" i="12"/>
  <c r="C129" i="12"/>
  <c r="D129" i="12"/>
  <c r="AK129" i="12"/>
  <c r="AM129" i="12"/>
  <c r="D163" i="12"/>
  <c r="C163" i="12"/>
  <c r="AK163" i="12"/>
  <c r="AM163" i="12"/>
  <c r="C99" i="12"/>
  <c r="D99" i="12"/>
  <c r="AK99" i="12"/>
  <c r="AM99" i="12"/>
  <c r="C35" i="12"/>
  <c r="D35" i="12"/>
  <c r="AK35" i="12"/>
  <c r="AM35" i="12"/>
  <c r="AJ277" i="16"/>
  <c r="AB277" i="16"/>
  <c r="AV277" i="16" s="1"/>
  <c r="AW277" i="16" s="1"/>
  <c r="H277" i="16"/>
  <c r="W277" i="16"/>
  <c r="G277" i="16"/>
  <c r="AD277" i="16"/>
  <c r="N277" i="16"/>
  <c r="T277" i="16"/>
  <c r="D277" i="16"/>
  <c r="S277" i="16"/>
  <c r="C277" i="16"/>
  <c r="P277" i="16"/>
  <c r="AE277" i="16"/>
  <c r="O277" i="16"/>
  <c r="AF277" i="16"/>
  <c r="L277" i="16"/>
  <c r="AA277" i="16"/>
  <c r="K277" i="16"/>
  <c r="J277" i="16"/>
  <c r="U277" i="16"/>
  <c r="E277" i="16"/>
  <c r="Z277" i="16"/>
  <c r="F277" i="16"/>
  <c r="Q277" i="16"/>
  <c r="V277" i="16"/>
  <c r="M277" i="16"/>
  <c r="R277" i="16"/>
  <c r="AC277" i="16"/>
  <c r="AY277" i="16" s="1"/>
  <c r="I277" i="16"/>
  <c r="BF277" i="16" s="1"/>
  <c r="X277" i="16"/>
  <c r="Y277" i="16"/>
  <c r="AJ213" i="16"/>
  <c r="AB213" i="16"/>
  <c r="AV213" i="16" s="1"/>
  <c r="AW213" i="16" s="1"/>
  <c r="H213" i="16"/>
  <c r="W213" i="16"/>
  <c r="G213" i="16"/>
  <c r="T213" i="16"/>
  <c r="D213" i="16"/>
  <c r="S213" i="16"/>
  <c r="C213" i="16"/>
  <c r="P213" i="16"/>
  <c r="AE213" i="16"/>
  <c r="O213" i="16"/>
  <c r="AF213" i="16"/>
  <c r="L213" i="16"/>
  <c r="K213" i="16"/>
  <c r="V213" i="16"/>
  <c r="F213" i="16"/>
  <c r="U213" i="16"/>
  <c r="E213" i="16"/>
  <c r="R213" i="16"/>
  <c r="Q213" i="16"/>
  <c r="AD213" i="16"/>
  <c r="N213" i="16"/>
  <c r="M213" i="16"/>
  <c r="AA213" i="16"/>
  <c r="Z213" i="16"/>
  <c r="J213" i="16"/>
  <c r="AC213" i="16"/>
  <c r="AY213" i="16" s="1"/>
  <c r="I213" i="16"/>
  <c r="BF213" i="16" s="1"/>
  <c r="X213" i="16"/>
  <c r="Y213" i="16"/>
  <c r="D149" i="12"/>
  <c r="C149" i="12"/>
  <c r="AK149" i="12"/>
  <c r="AM149" i="12"/>
  <c r="D85" i="12"/>
  <c r="C85" i="12"/>
  <c r="AK85" i="12"/>
  <c r="AM85" i="12"/>
  <c r="D22" i="12"/>
  <c r="C22" i="12"/>
  <c r="AK22" i="12"/>
  <c r="AM22" i="12"/>
  <c r="D420" i="12"/>
  <c r="C420" i="12"/>
  <c r="C61" i="12"/>
  <c r="D61" i="12"/>
  <c r="AK61" i="12"/>
  <c r="AM61" i="12"/>
  <c r="AJ327" i="16"/>
  <c r="C327" i="16"/>
  <c r="P327" i="16"/>
  <c r="AA327" i="16"/>
  <c r="R327" i="16"/>
  <c r="Q327" i="16"/>
  <c r="T327" i="16"/>
  <c r="AE327" i="16"/>
  <c r="D327" i="16"/>
  <c r="W327" i="16"/>
  <c r="AD327" i="16"/>
  <c r="N327" i="16"/>
  <c r="M327" i="16"/>
  <c r="AB327" i="16"/>
  <c r="AV327" i="16" s="1"/>
  <c r="AW327" i="16" s="1"/>
  <c r="H327" i="16"/>
  <c r="S327" i="16"/>
  <c r="O327" i="16"/>
  <c r="Z327" i="16"/>
  <c r="J327" i="16"/>
  <c r="AC327" i="16"/>
  <c r="AY327" i="16" s="1"/>
  <c r="I327" i="16"/>
  <c r="BF327" i="16" s="1"/>
  <c r="L327" i="16"/>
  <c r="K327" i="16"/>
  <c r="AF327" i="16"/>
  <c r="G327" i="16"/>
  <c r="V327" i="16"/>
  <c r="F327" i="16"/>
  <c r="U327" i="16"/>
  <c r="E327" i="16"/>
  <c r="Y327" i="16"/>
  <c r="X327" i="16"/>
  <c r="AJ265" i="16"/>
  <c r="AB265" i="16"/>
  <c r="AV265" i="16" s="1"/>
  <c r="AW265" i="16" s="1"/>
  <c r="H265" i="16"/>
  <c r="W265" i="16"/>
  <c r="G265" i="16"/>
  <c r="AD265" i="16"/>
  <c r="N265" i="16"/>
  <c r="T265" i="16"/>
  <c r="D265" i="16"/>
  <c r="S265" i="16"/>
  <c r="C265" i="16"/>
  <c r="P265" i="16"/>
  <c r="AE265" i="16"/>
  <c r="O265" i="16"/>
  <c r="AF265" i="16"/>
  <c r="L265" i="16"/>
  <c r="AA265" i="16"/>
  <c r="K265" i="16"/>
  <c r="Z265" i="16"/>
  <c r="F265" i="16"/>
  <c r="U265" i="16"/>
  <c r="E265" i="16"/>
  <c r="V265" i="16"/>
  <c r="Q265" i="16"/>
  <c r="R265" i="16"/>
  <c r="M265" i="16"/>
  <c r="J265" i="16"/>
  <c r="AC265" i="16"/>
  <c r="AY265" i="16" s="1"/>
  <c r="I265" i="16"/>
  <c r="BF265" i="16" s="1"/>
  <c r="X265" i="16"/>
  <c r="Y265" i="16"/>
  <c r="AJ201" i="16"/>
  <c r="AB201" i="16"/>
  <c r="AV201" i="16" s="1"/>
  <c r="AW201" i="16" s="1"/>
  <c r="H201" i="16"/>
  <c r="W201" i="16"/>
  <c r="G201" i="16"/>
  <c r="T201" i="16"/>
  <c r="D201" i="16"/>
  <c r="S201" i="16"/>
  <c r="C201" i="16"/>
  <c r="P201" i="16"/>
  <c r="AE201" i="16"/>
  <c r="O201" i="16"/>
  <c r="AF201" i="16"/>
  <c r="L201" i="16"/>
  <c r="AA201" i="16"/>
  <c r="V201" i="16"/>
  <c r="F201" i="16"/>
  <c r="U201" i="16"/>
  <c r="E201" i="16"/>
  <c r="K201" i="16"/>
  <c r="R201" i="16"/>
  <c r="Q201" i="16"/>
  <c r="AD201" i="16"/>
  <c r="N201" i="16"/>
  <c r="M201" i="16"/>
  <c r="Z201" i="16"/>
  <c r="J201" i="16"/>
  <c r="AC201" i="16"/>
  <c r="AY201" i="16" s="1"/>
  <c r="I201" i="16"/>
  <c r="BF201" i="16" s="1"/>
  <c r="X201" i="16"/>
  <c r="Y201" i="16"/>
  <c r="D136" i="12"/>
  <c r="C136" i="12"/>
  <c r="AK136" i="12"/>
  <c r="AM136" i="12"/>
  <c r="D72" i="12"/>
  <c r="C72" i="12"/>
  <c r="AK72" i="12"/>
  <c r="AM72" i="12"/>
  <c r="C10" i="12"/>
  <c r="D10" i="12"/>
  <c r="AK10" i="12"/>
  <c r="AM10" i="12"/>
  <c r="AJ130" i="16"/>
  <c r="T130" i="16"/>
  <c r="AE130" i="16"/>
  <c r="O130" i="16"/>
  <c r="AB130" i="16"/>
  <c r="AV130" i="16" s="1"/>
  <c r="AW130" i="16" s="1"/>
  <c r="P130" i="16"/>
  <c r="D130" i="16"/>
  <c r="AA130" i="16"/>
  <c r="K130" i="16"/>
  <c r="L130" i="16"/>
  <c r="W130" i="16"/>
  <c r="G130" i="16"/>
  <c r="S130" i="16"/>
  <c r="C130" i="16"/>
  <c r="H130" i="16"/>
  <c r="AF130" i="16"/>
  <c r="V130" i="16"/>
  <c r="F130" i="16"/>
  <c r="Q130" i="16"/>
  <c r="R130" i="16"/>
  <c r="M130" i="16"/>
  <c r="AD130" i="16"/>
  <c r="N130" i="16"/>
  <c r="AC130" i="16"/>
  <c r="AY130" i="16" s="1"/>
  <c r="I130" i="16"/>
  <c r="BF130" i="16" s="1"/>
  <c r="Z130" i="16"/>
  <c r="J130" i="16"/>
  <c r="U130" i="16"/>
  <c r="E130" i="16"/>
  <c r="X130" i="16"/>
  <c r="Y130" i="16"/>
  <c r="D316" i="12"/>
  <c r="C316" i="12"/>
  <c r="AK316" i="12"/>
  <c r="AM316" i="12"/>
  <c r="AJ284" i="16"/>
  <c r="V284" i="16"/>
  <c r="F284" i="16"/>
  <c r="Q284" i="16"/>
  <c r="AB284" i="16"/>
  <c r="AV284" i="16" s="1"/>
  <c r="AW284" i="16" s="1"/>
  <c r="H284" i="16"/>
  <c r="R284" i="16"/>
  <c r="M284" i="16"/>
  <c r="AD284" i="16"/>
  <c r="N284" i="16"/>
  <c r="AC284" i="16"/>
  <c r="AY284" i="16" s="1"/>
  <c r="I284" i="16"/>
  <c r="BF284" i="16" s="1"/>
  <c r="Z284" i="16"/>
  <c r="J284" i="16"/>
  <c r="U284" i="16"/>
  <c r="E284" i="16"/>
  <c r="AF284" i="16"/>
  <c r="D284" i="16"/>
  <c r="S284" i="16"/>
  <c r="C284" i="16"/>
  <c r="T284" i="16"/>
  <c r="AE284" i="16"/>
  <c r="O284" i="16"/>
  <c r="P284" i="16"/>
  <c r="AA284" i="16"/>
  <c r="K284" i="16"/>
  <c r="L284" i="16"/>
  <c r="W284" i="16"/>
  <c r="G284" i="16"/>
  <c r="Y284" i="16"/>
  <c r="X284" i="16"/>
  <c r="AJ220" i="16"/>
  <c r="V220" i="16"/>
  <c r="F220" i="16"/>
  <c r="AC220" i="16"/>
  <c r="AY220" i="16" s="1"/>
  <c r="I220" i="16"/>
  <c r="BF220" i="16" s="1"/>
  <c r="R220" i="16"/>
  <c r="U220" i="16"/>
  <c r="E220" i="16"/>
  <c r="AD220" i="16"/>
  <c r="N220" i="16"/>
  <c r="Q220" i="16"/>
  <c r="Z220" i="16"/>
  <c r="J220" i="16"/>
  <c r="P220" i="16"/>
  <c r="AA220" i="16"/>
  <c r="K220" i="16"/>
  <c r="AF220" i="16"/>
  <c r="L220" i="16"/>
  <c r="W220" i="16"/>
  <c r="G220" i="16"/>
  <c r="AB220" i="16"/>
  <c r="AV220" i="16" s="1"/>
  <c r="AW220" i="16" s="1"/>
  <c r="H220" i="16"/>
  <c r="S220" i="16"/>
  <c r="C220" i="16"/>
  <c r="M220" i="16"/>
  <c r="T220" i="16"/>
  <c r="D220" i="16"/>
  <c r="AE220" i="16"/>
  <c r="O220" i="16"/>
  <c r="X220" i="16"/>
  <c r="Y220" i="16"/>
  <c r="AJ156" i="16"/>
  <c r="AD156" i="16"/>
  <c r="K156" i="16"/>
  <c r="H156" i="16"/>
  <c r="P156" i="16"/>
  <c r="W156" i="16"/>
  <c r="C156" i="16"/>
  <c r="AE156" i="16"/>
  <c r="D156" i="16"/>
  <c r="L156" i="16"/>
  <c r="S156" i="16"/>
  <c r="AB156" i="16"/>
  <c r="AV156" i="16" s="1"/>
  <c r="AW156" i="16" s="1"/>
  <c r="AF156" i="16"/>
  <c r="O156" i="16"/>
  <c r="T156" i="16"/>
  <c r="AA156" i="16"/>
  <c r="G156" i="16"/>
  <c r="N156" i="16"/>
  <c r="U156" i="16"/>
  <c r="E156" i="16"/>
  <c r="Z156" i="16"/>
  <c r="J156" i="16"/>
  <c r="Q156" i="16"/>
  <c r="V156" i="16"/>
  <c r="F156" i="16"/>
  <c r="M156" i="16"/>
  <c r="R156" i="16"/>
  <c r="AC156" i="16"/>
  <c r="AY156" i="16" s="1"/>
  <c r="I156" i="16"/>
  <c r="BF156" i="16" s="1"/>
  <c r="X156" i="16"/>
  <c r="Y156" i="16"/>
  <c r="AJ92" i="16"/>
  <c r="W92" i="16"/>
  <c r="G92" i="16"/>
  <c r="S92" i="16"/>
  <c r="C92" i="16"/>
  <c r="T92" i="16"/>
  <c r="AE92" i="16"/>
  <c r="O92" i="16"/>
  <c r="L92" i="16"/>
  <c r="AB92" i="16"/>
  <c r="AV92" i="16" s="1"/>
  <c r="AW92" i="16" s="1"/>
  <c r="AF92" i="16"/>
  <c r="D92" i="16"/>
  <c r="AA92" i="16"/>
  <c r="K92" i="16"/>
  <c r="H92" i="16"/>
  <c r="P92" i="16"/>
  <c r="Z92" i="16"/>
  <c r="J92" i="16"/>
  <c r="M92" i="16"/>
  <c r="V92" i="16"/>
  <c r="F92" i="16"/>
  <c r="AC92" i="16"/>
  <c r="AY92" i="16" s="1"/>
  <c r="I92" i="16"/>
  <c r="BF92" i="16" s="1"/>
  <c r="R92" i="16"/>
  <c r="U92" i="16"/>
  <c r="E92" i="16"/>
  <c r="AD92" i="16"/>
  <c r="N92" i="16"/>
  <c r="Q92" i="16"/>
  <c r="X92" i="16"/>
  <c r="Y92" i="16"/>
  <c r="C384" i="12"/>
  <c r="AK384" i="12"/>
  <c r="AM384" i="12"/>
  <c r="D384" i="12"/>
  <c r="D275" i="12"/>
  <c r="C275" i="12"/>
  <c r="AK275" i="12"/>
  <c r="AM275" i="12"/>
  <c r="D211" i="12"/>
  <c r="C211" i="12"/>
  <c r="AK211" i="12"/>
  <c r="AM211" i="12"/>
  <c r="AJ52" i="16"/>
  <c r="W52" i="16"/>
  <c r="G52" i="16"/>
  <c r="T52" i="16"/>
  <c r="H52" i="16"/>
  <c r="L52" i="16"/>
  <c r="AB52" i="16"/>
  <c r="AV52" i="16" s="1"/>
  <c r="AW52" i="16" s="1"/>
  <c r="S52" i="16"/>
  <c r="C52" i="16"/>
  <c r="D52" i="16"/>
  <c r="P52" i="16"/>
  <c r="AE52" i="16"/>
  <c r="O52" i="16"/>
  <c r="AA52" i="16"/>
  <c r="K52" i="16"/>
  <c r="AF52" i="16"/>
  <c r="Z52" i="16"/>
  <c r="J52" i="16"/>
  <c r="M52" i="16"/>
  <c r="V52" i="16"/>
  <c r="F52" i="16"/>
  <c r="AC52" i="16"/>
  <c r="AY52" i="16" s="1"/>
  <c r="I52" i="16"/>
  <c r="BF52" i="16" s="1"/>
  <c r="R52" i="16"/>
  <c r="U52" i="16"/>
  <c r="E52" i="16"/>
  <c r="AD52" i="16"/>
  <c r="N52" i="16"/>
  <c r="Q52" i="16"/>
  <c r="X52" i="16"/>
  <c r="Y52" i="16"/>
  <c r="AJ288" i="16"/>
  <c r="V288" i="16"/>
  <c r="F288" i="16"/>
  <c r="Q288" i="16"/>
  <c r="AB288" i="16"/>
  <c r="AV288" i="16" s="1"/>
  <c r="AW288" i="16" s="1"/>
  <c r="H288" i="16"/>
  <c r="R288" i="16"/>
  <c r="M288" i="16"/>
  <c r="AD288" i="16"/>
  <c r="N288" i="16"/>
  <c r="AC288" i="16"/>
  <c r="AY288" i="16" s="1"/>
  <c r="I288" i="16"/>
  <c r="BF288" i="16" s="1"/>
  <c r="Z288" i="16"/>
  <c r="J288" i="16"/>
  <c r="U288" i="16"/>
  <c r="E288" i="16"/>
  <c r="T288" i="16"/>
  <c r="S288" i="16"/>
  <c r="C288" i="16"/>
  <c r="P288" i="16"/>
  <c r="AE288" i="16"/>
  <c r="O288" i="16"/>
  <c r="L288" i="16"/>
  <c r="AA288" i="16"/>
  <c r="K288" i="16"/>
  <c r="AF288" i="16"/>
  <c r="D288" i="16"/>
  <c r="W288" i="16"/>
  <c r="G288" i="16"/>
  <c r="Y288" i="16"/>
  <c r="X288" i="16"/>
  <c r="AJ224" i="16"/>
  <c r="V224" i="16"/>
  <c r="F224" i="16"/>
  <c r="AC224" i="16"/>
  <c r="AY224" i="16" s="1"/>
  <c r="I224" i="16"/>
  <c r="BF224" i="16" s="1"/>
  <c r="R224" i="16"/>
  <c r="U224" i="16"/>
  <c r="E224" i="16"/>
  <c r="AD224" i="16"/>
  <c r="N224" i="16"/>
  <c r="Q224" i="16"/>
  <c r="Z224" i="16"/>
  <c r="J224" i="16"/>
  <c r="M224" i="16"/>
  <c r="P224" i="16"/>
  <c r="AA224" i="16"/>
  <c r="K224" i="16"/>
  <c r="AF224" i="16"/>
  <c r="L224" i="16"/>
  <c r="W224" i="16"/>
  <c r="G224" i="16"/>
  <c r="AB224" i="16"/>
  <c r="AV224" i="16" s="1"/>
  <c r="AW224" i="16" s="1"/>
  <c r="H224" i="16"/>
  <c r="S224" i="16"/>
  <c r="C224" i="16"/>
  <c r="T224" i="16"/>
  <c r="D224" i="16"/>
  <c r="AE224" i="16"/>
  <c r="O224" i="16"/>
  <c r="X224" i="16"/>
  <c r="Y224" i="16"/>
  <c r="C412" i="12"/>
  <c r="AK412" i="12"/>
  <c r="AM412" i="12"/>
  <c r="D412" i="12"/>
  <c r="C65" i="12"/>
  <c r="D65" i="12"/>
  <c r="AK65" i="12"/>
  <c r="AM65" i="12"/>
  <c r="C453" i="12"/>
  <c r="D453" i="12"/>
  <c r="AJ250" i="16"/>
  <c r="AD250" i="16"/>
  <c r="N250" i="16"/>
  <c r="AC250" i="16"/>
  <c r="AY250" i="16" s="1"/>
  <c r="I250" i="16"/>
  <c r="BF250" i="16" s="1"/>
  <c r="Z250" i="16"/>
  <c r="J250" i="16"/>
  <c r="U250" i="16"/>
  <c r="E250" i="16"/>
  <c r="V250" i="16"/>
  <c r="F250" i="16"/>
  <c r="Q250" i="16"/>
  <c r="R250" i="16"/>
  <c r="AB250" i="16"/>
  <c r="AV250" i="16" s="1"/>
  <c r="AW250" i="16" s="1"/>
  <c r="H250" i="16"/>
  <c r="AA250" i="16"/>
  <c r="K250" i="16"/>
  <c r="T250" i="16"/>
  <c r="D250" i="16"/>
  <c r="W250" i="16"/>
  <c r="G250" i="16"/>
  <c r="P250" i="16"/>
  <c r="S250" i="16"/>
  <c r="C250" i="16"/>
  <c r="M250" i="16"/>
  <c r="AF250" i="16"/>
  <c r="L250" i="16"/>
  <c r="AE250" i="16"/>
  <c r="O250" i="16"/>
  <c r="X250" i="16"/>
  <c r="Y250" i="16"/>
  <c r="AJ186" i="16"/>
  <c r="AF186" i="16"/>
  <c r="L186" i="16"/>
  <c r="AE186" i="16"/>
  <c r="O186" i="16"/>
  <c r="AB186" i="16"/>
  <c r="AV186" i="16" s="1"/>
  <c r="AW186" i="16" s="1"/>
  <c r="H186" i="16"/>
  <c r="AA186" i="16"/>
  <c r="K186" i="16"/>
  <c r="T186" i="16"/>
  <c r="D186" i="16"/>
  <c r="W186" i="16"/>
  <c r="G186" i="16"/>
  <c r="P186" i="16"/>
  <c r="C186" i="16"/>
  <c r="Z186" i="16"/>
  <c r="J186" i="16"/>
  <c r="U186" i="16"/>
  <c r="E186" i="16"/>
  <c r="V186" i="16"/>
  <c r="F186" i="16"/>
  <c r="Q186" i="16"/>
  <c r="R186" i="16"/>
  <c r="M186" i="16"/>
  <c r="S186" i="16"/>
  <c r="AD186" i="16"/>
  <c r="N186" i="16"/>
  <c r="AC186" i="16"/>
  <c r="AY186" i="16" s="1"/>
  <c r="I186" i="16"/>
  <c r="BF186" i="16" s="1"/>
  <c r="X186" i="16"/>
  <c r="Y186" i="16"/>
  <c r="AJ210" i="16"/>
  <c r="AD210" i="16"/>
  <c r="N210" i="16"/>
  <c r="AC210" i="16"/>
  <c r="AY210" i="16" s="1"/>
  <c r="I210" i="16"/>
  <c r="BF210" i="16" s="1"/>
  <c r="Z210" i="16"/>
  <c r="J210" i="16"/>
  <c r="U210" i="16"/>
  <c r="E210" i="16"/>
  <c r="V210" i="16"/>
  <c r="F210" i="16"/>
  <c r="Q210" i="16"/>
  <c r="R210" i="16"/>
  <c r="AB210" i="16"/>
  <c r="AV210" i="16" s="1"/>
  <c r="AW210" i="16" s="1"/>
  <c r="H210" i="16"/>
  <c r="AA210" i="16"/>
  <c r="K210" i="16"/>
  <c r="M210" i="16"/>
  <c r="T210" i="16"/>
  <c r="D210" i="16"/>
  <c r="W210" i="16"/>
  <c r="G210" i="16"/>
  <c r="P210" i="16"/>
  <c r="S210" i="16"/>
  <c r="C210" i="16"/>
  <c r="AF210" i="16"/>
  <c r="L210" i="16"/>
  <c r="AE210" i="16"/>
  <c r="O210" i="16"/>
  <c r="X210" i="16"/>
  <c r="Y210" i="16"/>
  <c r="C368" i="12"/>
  <c r="AK368" i="12"/>
  <c r="AM368" i="12"/>
  <c r="D368" i="12"/>
  <c r="D127" i="12"/>
  <c r="C127" i="12"/>
  <c r="AK127" i="12"/>
  <c r="AM127" i="12"/>
  <c r="AJ110" i="16"/>
  <c r="W110" i="16"/>
  <c r="G110" i="16"/>
  <c r="T110" i="16"/>
  <c r="S110" i="16"/>
  <c r="C110" i="16"/>
  <c r="L110" i="16"/>
  <c r="AF110" i="16"/>
  <c r="AB110" i="16"/>
  <c r="AV110" i="16" s="1"/>
  <c r="AW110" i="16" s="1"/>
  <c r="AE110" i="16"/>
  <c r="O110" i="16"/>
  <c r="D110" i="16"/>
  <c r="P110" i="16"/>
  <c r="AA110" i="16"/>
  <c r="K110" i="16"/>
  <c r="H110" i="16"/>
  <c r="V110" i="16"/>
  <c r="F110" i="16"/>
  <c r="AC110" i="16"/>
  <c r="AY110" i="16" s="1"/>
  <c r="I110" i="16"/>
  <c r="BF110" i="16" s="1"/>
  <c r="R110" i="16"/>
  <c r="U110" i="16"/>
  <c r="E110" i="16"/>
  <c r="AD110" i="16"/>
  <c r="N110" i="16"/>
  <c r="Q110" i="16"/>
  <c r="Z110" i="16"/>
  <c r="J110" i="16"/>
  <c r="M110" i="16"/>
  <c r="X110" i="16"/>
  <c r="Y110" i="16"/>
  <c r="AJ127" i="16"/>
  <c r="Q127" i="16"/>
  <c r="R127" i="16"/>
  <c r="AD127" i="16"/>
  <c r="V127" i="16"/>
  <c r="M127" i="16"/>
  <c r="J127" i="16"/>
  <c r="F127" i="16"/>
  <c r="AC127" i="16"/>
  <c r="AY127" i="16" s="1"/>
  <c r="I127" i="16"/>
  <c r="BF127" i="16" s="1"/>
  <c r="Z127" i="16"/>
  <c r="U127" i="16"/>
  <c r="E127" i="16"/>
  <c r="N127" i="16"/>
  <c r="AB127" i="16"/>
  <c r="AV127" i="16" s="1"/>
  <c r="AW127" i="16" s="1"/>
  <c r="H127" i="16"/>
  <c r="W127" i="16"/>
  <c r="G127" i="16"/>
  <c r="T127" i="16"/>
  <c r="D127" i="16"/>
  <c r="S127" i="16"/>
  <c r="C127" i="16"/>
  <c r="P127" i="16"/>
  <c r="AE127" i="16"/>
  <c r="O127" i="16"/>
  <c r="AF127" i="16"/>
  <c r="L127" i="16"/>
  <c r="AA127" i="16"/>
  <c r="K127" i="16"/>
  <c r="Y127" i="16"/>
  <c r="X127" i="16"/>
  <c r="AJ63" i="16"/>
  <c r="W63" i="16"/>
  <c r="G63" i="16"/>
  <c r="D63" i="16"/>
  <c r="AB63" i="16"/>
  <c r="AV63" i="16" s="1"/>
  <c r="AW63" i="16" s="1"/>
  <c r="S63" i="16"/>
  <c r="C63" i="16"/>
  <c r="H63" i="16"/>
  <c r="P63" i="16"/>
  <c r="AE63" i="16"/>
  <c r="O63" i="16"/>
  <c r="AF63" i="16"/>
  <c r="AA63" i="16"/>
  <c r="K63" i="16"/>
  <c r="T63" i="16"/>
  <c r="L63" i="16"/>
  <c r="V63" i="16"/>
  <c r="F63" i="16"/>
  <c r="U63" i="16"/>
  <c r="E63" i="16"/>
  <c r="R63" i="16"/>
  <c r="Q63" i="16"/>
  <c r="AD63" i="16"/>
  <c r="N63" i="16"/>
  <c r="M63" i="16"/>
  <c r="Z63" i="16"/>
  <c r="J63" i="16"/>
  <c r="AC63" i="16"/>
  <c r="AY63" i="16" s="1"/>
  <c r="I63" i="16"/>
  <c r="BF63" i="16" s="1"/>
  <c r="X63" i="16"/>
  <c r="Y63" i="16"/>
  <c r="AJ332" i="16"/>
  <c r="T332" i="16"/>
  <c r="AF332" i="16"/>
  <c r="G332" i="16"/>
  <c r="L332" i="16"/>
  <c r="K332" i="16"/>
  <c r="V332" i="16"/>
  <c r="F332" i="16"/>
  <c r="Q332" i="16"/>
  <c r="H332" i="16"/>
  <c r="P332" i="16"/>
  <c r="AE332" i="16"/>
  <c r="C332" i="16"/>
  <c r="R332" i="16"/>
  <c r="M332" i="16"/>
  <c r="D332" i="16"/>
  <c r="W332" i="16"/>
  <c r="AA332" i="16"/>
  <c r="AD332" i="16"/>
  <c r="N332" i="16"/>
  <c r="AC332" i="16"/>
  <c r="AY332" i="16" s="1"/>
  <c r="I332" i="16"/>
  <c r="BF332" i="16" s="1"/>
  <c r="AB332" i="16"/>
  <c r="AV332" i="16" s="1"/>
  <c r="AW332" i="16" s="1"/>
  <c r="O332" i="16"/>
  <c r="S332" i="16"/>
  <c r="Z332" i="16"/>
  <c r="J332" i="16"/>
  <c r="U332" i="16"/>
  <c r="E332" i="16"/>
  <c r="Y332" i="16"/>
  <c r="X332" i="16"/>
  <c r="C238" i="12"/>
  <c r="D238" i="12"/>
  <c r="AK238" i="12"/>
  <c r="AM238" i="12"/>
  <c r="D175" i="12"/>
  <c r="C175" i="12"/>
  <c r="AK175" i="12"/>
  <c r="AM175" i="12"/>
  <c r="D271" i="12"/>
  <c r="C271" i="12"/>
  <c r="AK271" i="12"/>
  <c r="AM271" i="12"/>
  <c r="D207" i="12"/>
  <c r="C207" i="12"/>
  <c r="AK207" i="12"/>
  <c r="AM207" i="12"/>
  <c r="AJ48" i="16"/>
  <c r="W48" i="16"/>
  <c r="G48" i="16"/>
  <c r="AB48" i="16"/>
  <c r="AV48" i="16" s="1"/>
  <c r="AW48" i="16" s="1"/>
  <c r="S48" i="16"/>
  <c r="C48" i="16"/>
  <c r="P48" i="16"/>
  <c r="AE48" i="16"/>
  <c r="O48" i="16"/>
  <c r="T48" i="16"/>
  <c r="AF48" i="16"/>
  <c r="AA48" i="16"/>
  <c r="K48" i="16"/>
  <c r="D48" i="16"/>
  <c r="H48" i="16"/>
  <c r="L48" i="16"/>
  <c r="Z48" i="16"/>
  <c r="J48" i="16"/>
  <c r="M48" i="16"/>
  <c r="V48" i="16"/>
  <c r="F48" i="16"/>
  <c r="AC48" i="16"/>
  <c r="AY48" i="16" s="1"/>
  <c r="I48" i="16"/>
  <c r="BF48" i="16" s="1"/>
  <c r="R48" i="16"/>
  <c r="U48" i="16"/>
  <c r="E48" i="16"/>
  <c r="AD48" i="16"/>
  <c r="N48" i="16"/>
  <c r="Q48" i="16"/>
  <c r="X48" i="16"/>
  <c r="Y48" i="16"/>
  <c r="C330" i="12"/>
  <c r="D330" i="12"/>
  <c r="AK330" i="12"/>
  <c r="AM330" i="12"/>
  <c r="D142" i="12"/>
  <c r="C142" i="12"/>
  <c r="AK142" i="12"/>
  <c r="AM142" i="12"/>
  <c r="D78" i="12"/>
  <c r="C78" i="12"/>
  <c r="AK78" i="12"/>
  <c r="AM78" i="12"/>
  <c r="D467" i="12"/>
  <c r="C467" i="12"/>
  <c r="C153" i="12"/>
  <c r="D153" i="12"/>
  <c r="AK153" i="12"/>
  <c r="AM153" i="12"/>
  <c r="D89" i="12"/>
  <c r="C89" i="12"/>
  <c r="AK89" i="12"/>
  <c r="AM89" i="12"/>
  <c r="AJ325" i="16"/>
  <c r="D325" i="16"/>
  <c r="W325" i="16"/>
  <c r="AB325" i="16"/>
  <c r="AV325" i="16" s="1"/>
  <c r="AW325" i="16" s="1"/>
  <c r="AA325" i="16"/>
  <c r="Z325" i="16"/>
  <c r="J325" i="16"/>
  <c r="AC325" i="16"/>
  <c r="AY325" i="16" s="1"/>
  <c r="I325" i="16"/>
  <c r="BF325" i="16" s="1"/>
  <c r="AF325" i="16"/>
  <c r="K325" i="16"/>
  <c r="L325" i="16"/>
  <c r="S325" i="16"/>
  <c r="V325" i="16"/>
  <c r="F325" i="16"/>
  <c r="U325" i="16"/>
  <c r="E325" i="16"/>
  <c r="T325" i="16"/>
  <c r="C325" i="16"/>
  <c r="O325" i="16"/>
  <c r="R325" i="16"/>
  <c r="Q325" i="16"/>
  <c r="P325" i="16"/>
  <c r="H325" i="16"/>
  <c r="AE325" i="16"/>
  <c r="G325" i="16"/>
  <c r="AD325" i="16"/>
  <c r="N325" i="16"/>
  <c r="M325" i="16"/>
  <c r="X325" i="16"/>
  <c r="Y325" i="16"/>
  <c r="AJ123" i="16"/>
  <c r="P123" i="16"/>
  <c r="AE123" i="16"/>
  <c r="O123" i="16"/>
  <c r="H123" i="16"/>
  <c r="AA123" i="16"/>
  <c r="K123" i="16"/>
  <c r="W123" i="16"/>
  <c r="G123" i="16"/>
  <c r="T123" i="16"/>
  <c r="AF123" i="16"/>
  <c r="S123" i="16"/>
  <c r="C123" i="16"/>
  <c r="AB123" i="16"/>
  <c r="AV123" i="16" s="1"/>
  <c r="AW123" i="16" s="1"/>
  <c r="L123" i="16"/>
  <c r="D123" i="16"/>
  <c r="Z123" i="16"/>
  <c r="J123" i="16"/>
  <c r="AC123" i="16"/>
  <c r="AY123" i="16" s="1"/>
  <c r="I123" i="16"/>
  <c r="BF123" i="16" s="1"/>
  <c r="V123" i="16"/>
  <c r="F123" i="16"/>
  <c r="U123" i="16"/>
  <c r="E123" i="16"/>
  <c r="R123" i="16"/>
  <c r="Q123" i="16"/>
  <c r="AD123" i="16"/>
  <c r="N123" i="16"/>
  <c r="M123" i="16"/>
  <c r="X123" i="16"/>
  <c r="Y123" i="16"/>
  <c r="AJ59" i="16"/>
  <c r="Z59" i="16"/>
  <c r="Q59" i="16"/>
  <c r="J59" i="16"/>
  <c r="F59" i="16"/>
  <c r="M59" i="16"/>
  <c r="AC59" i="16"/>
  <c r="AY59" i="16" s="1"/>
  <c r="I59" i="16"/>
  <c r="BF59" i="16" s="1"/>
  <c r="AD59" i="16"/>
  <c r="R59" i="16"/>
  <c r="U59" i="16"/>
  <c r="E59" i="16"/>
  <c r="V59" i="16"/>
  <c r="N59" i="16"/>
  <c r="T59" i="16"/>
  <c r="D59" i="16"/>
  <c r="AA59" i="16"/>
  <c r="K59" i="16"/>
  <c r="P59" i="16"/>
  <c r="W59" i="16"/>
  <c r="G59" i="16"/>
  <c r="AF59" i="16"/>
  <c r="L59" i="16"/>
  <c r="S59" i="16"/>
  <c r="C59" i="16"/>
  <c r="AB59" i="16"/>
  <c r="AV59" i="16" s="1"/>
  <c r="AW59" i="16" s="1"/>
  <c r="H59" i="16"/>
  <c r="AE59" i="16"/>
  <c r="O59" i="16"/>
  <c r="Y59" i="16"/>
  <c r="X59" i="16"/>
  <c r="BF336" i="16"/>
  <c r="AY336" i="16"/>
  <c r="AJ336" i="16"/>
  <c r="O336" i="16"/>
  <c r="AE336" i="16"/>
  <c r="P336" i="16"/>
  <c r="F336" i="16"/>
  <c r="AB336" i="16"/>
  <c r="R336" i="16"/>
  <c r="Y336" i="16"/>
  <c r="T336" i="16"/>
  <c r="AV336" i="16"/>
  <c r="AW336" i="16" s="1"/>
  <c r="C336" i="16"/>
  <c r="S336" i="16"/>
  <c r="AI336" i="16"/>
  <c r="U336" i="16"/>
  <c r="L336" i="16"/>
  <c r="AG336" i="16"/>
  <c r="X336" i="16"/>
  <c r="I336" i="16"/>
  <c r="AM336" i="16"/>
  <c r="G336" i="16"/>
  <c r="W336" i="16"/>
  <c r="E336" i="16"/>
  <c r="Z336" i="16"/>
  <c r="Q336" i="16"/>
  <c r="H336" i="16"/>
  <c r="AC336" i="16"/>
  <c r="AD336" i="16"/>
  <c r="AS336" i="16"/>
  <c r="AT336" i="16" s="1"/>
  <c r="K336" i="16"/>
  <c r="AA336" i="16"/>
  <c r="J336" i="16"/>
  <c r="AF336" i="16"/>
  <c r="V336" i="16"/>
  <c r="M336" i="16"/>
  <c r="D336" i="16"/>
  <c r="N336" i="16"/>
  <c r="C237" i="12"/>
  <c r="D237" i="12"/>
  <c r="AK237" i="12"/>
  <c r="AM237" i="12"/>
  <c r="C109" i="12"/>
  <c r="D109" i="12"/>
  <c r="AK109" i="12"/>
  <c r="AM109" i="12"/>
  <c r="D46" i="12"/>
  <c r="C46" i="12"/>
  <c r="AK46" i="12"/>
  <c r="AM46" i="12"/>
  <c r="D21" i="12"/>
  <c r="C21" i="12"/>
  <c r="AK21" i="12"/>
  <c r="AM21" i="12"/>
  <c r="AJ257" i="16"/>
  <c r="AB257" i="16"/>
  <c r="AV257" i="16" s="1"/>
  <c r="AW257" i="16" s="1"/>
  <c r="H257" i="16"/>
  <c r="W257" i="16"/>
  <c r="G257" i="16"/>
  <c r="T257" i="16"/>
  <c r="D257" i="16"/>
  <c r="S257" i="16"/>
  <c r="C257" i="16"/>
  <c r="P257" i="16"/>
  <c r="AE257" i="16"/>
  <c r="O257" i="16"/>
  <c r="AF257" i="16"/>
  <c r="L257" i="16"/>
  <c r="V257" i="16"/>
  <c r="F257" i="16"/>
  <c r="U257" i="16"/>
  <c r="E257" i="16"/>
  <c r="R257" i="16"/>
  <c r="Q257" i="16"/>
  <c r="AA257" i="16"/>
  <c r="AD257" i="16"/>
  <c r="N257" i="16"/>
  <c r="M257" i="16"/>
  <c r="K257" i="16"/>
  <c r="Z257" i="16"/>
  <c r="J257" i="16"/>
  <c r="AC257" i="16"/>
  <c r="AY257" i="16" s="1"/>
  <c r="I257" i="16"/>
  <c r="BF257" i="16" s="1"/>
  <c r="X257" i="16"/>
  <c r="Y257" i="16"/>
  <c r="AJ193" i="16"/>
  <c r="Z193" i="16"/>
  <c r="J193" i="16"/>
  <c r="Q193" i="16"/>
  <c r="V193" i="16"/>
  <c r="F193" i="16"/>
  <c r="M193" i="16"/>
  <c r="R193" i="16"/>
  <c r="AC193" i="16"/>
  <c r="AY193" i="16" s="1"/>
  <c r="I193" i="16"/>
  <c r="BF193" i="16" s="1"/>
  <c r="AD193" i="16"/>
  <c r="N193" i="16"/>
  <c r="T193" i="16"/>
  <c r="D193" i="16"/>
  <c r="AA193" i="16"/>
  <c r="K193" i="16"/>
  <c r="P193" i="16"/>
  <c r="W193" i="16"/>
  <c r="G193" i="16"/>
  <c r="U193" i="16"/>
  <c r="AF193" i="16"/>
  <c r="L193" i="16"/>
  <c r="S193" i="16"/>
  <c r="C193" i="16"/>
  <c r="E193" i="16"/>
  <c r="AB193" i="16"/>
  <c r="AV193" i="16" s="1"/>
  <c r="AW193" i="16" s="1"/>
  <c r="H193" i="16"/>
  <c r="AE193" i="16"/>
  <c r="O193" i="16"/>
  <c r="Y193" i="16"/>
  <c r="X193" i="16"/>
  <c r="D128" i="12"/>
  <c r="C128" i="12"/>
  <c r="AK128" i="12"/>
  <c r="AM128" i="12"/>
  <c r="C66" i="12"/>
  <c r="D66" i="12"/>
  <c r="AK66" i="12"/>
  <c r="AM66" i="12"/>
  <c r="D466" i="12"/>
  <c r="C466" i="12"/>
  <c r="AJ154" i="16"/>
  <c r="AE154" i="16"/>
  <c r="O154" i="16"/>
  <c r="L154" i="16"/>
  <c r="AA154" i="16"/>
  <c r="K154" i="16"/>
  <c r="AF154" i="16"/>
  <c r="W154" i="16"/>
  <c r="G154" i="16"/>
  <c r="T154" i="16"/>
  <c r="AB154" i="16"/>
  <c r="AV154" i="16" s="1"/>
  <c r="AW154" i="16" s="1"/>
  <c r="D154" i="16"/>
  <c r="S154" i="16"/>
  <c r="C154" i="16"/>
  <c r="H154" i="16"/>
  <c r="P154" i="16"/>
  <c r="V154" i="16"/>
  <c r="F154" i="16"/>
  <c r="AC154" i="16"/>
  <c r="AY154" i="16" s="1"/>
  <c r="I154" i="16"/>
  <c r="BF154" i="16" s="1"/>
  <c r="R154" i="16"/>
  <c r="U154" i="16"/>
  <c r="E154" i="16"/>
  <c r="AD154" i="16"/>
  <c r="N154" i="16"/>
  <c r="Q154" i="16"/>
  <c r="Z154" i="16"/>
  <c r="J154" i="16"/>
  <c r="M154" i="16"/>
  <c r="X154" i="16"/>
  <c r="Y154" i="16"/>
  <c r="AJ90" i="16"/>
  <c r="AE90" i="16"/>
  <c r="O90" i="16"/>
  <c r="AA90" i="16"/>
  <c r="K90" i="16"/>
  <c r="P90" i="16"/>
  <c r="AF90" i="16"/>
  <c r="T90" i="16"/>
  <c r="W90" i="16"/>
  <c r="G90" i="16"/>
  <c r="AB90" i="16"/>
  <c r="AV90" i="16" s="1"/>
  <c r="AW90" i="16" s="1"/>
  <c r="D90" i="16"/>
  <c r="H90" i="16"/>
  <c r="S90" i="16"/>
  <c r="C90" i="16"/>
  <c r="L90" i="16"/>
  <c r="R90" i="16"/>
  <c r="U90" i="16"/>
  <c r="E90" i="16"/>
  <c r="AD90" i="16"/>
  <c r="N90" i="16"/>
  <c r="Q90" i="16"/>
  <c r="Z90" i="16"/>
  <c r="J90" i="16"/>
  <c r="M90" i="16"/>
  <c r="V90" i="16"/>
  <c r="F90" i="16"/>
  <c r="AC90" i="16"/>
  <c r="AY90" i="16" s="1"/>
  <c r="I90" i="16"/>
  <c r="BF90" i="16" s="1"/>
  <c r="X90" i="16"/>
  <c r="Y90" i="16"/>
  <c r="AJ306" i="16"/>
  <c r="H306" i="16"/>
  <c r="AE306" i="16"/>
  <c r="O306" i="16"/>
  <c r="AD306" i="16"/>
  <c r="N306" i="16"/>
  <c r="AC306" i="16"/>
  <c r="AY306" i="16" s="1"/>
  <c r="I306" i="16"/>
  <c r="BF306" i="16" s="1"/>
  <c r="AA306" i="16"/>
  <c r="K306" i="16"/>
  <c r="AB306" i="16"/>
  <c r="AV306" i="16" s="1"/>
  <c r="AW306" i="16" s="1"/>
  <c r="Z306" i="16"/>
  <c r="J306" i="16"/>
  <c r="U306" i="16"/>
  <c r="E306" i="16"/>
  <c r="T306" i="16"/>
  <c r="AF306" i="16"/>
  <c r="W306" i="16"/>
  <c r="G306" i="16"/>
  <c r="L306" i="16"/>
  <c r="V306" i="16"/>
  <c r="F306" i="16"/>
  <c r="Q306" i="16"/>
  <c r="D306" i="16"/>
  <c r="P306" i="16"/>
  <c r="S306" i="16"/>
  <c r="C306" i="16"/>
  <c r="R306" i="16"/>
  <c r="M306" i="16"/>
  <c r="X306" i="16"/>
  <c r="Y306" i="16"/>
  <c r="D244" i="12"/>
  <c r="C244" i="12"/>
  <c r="AK244" i="12"/>
  <c r="AM244" i="12"/>
  <c r="D180" i="12"/>
  <c r="C180" i="12"/>
  <c r="AK180" i="12"/>
  <c r="AM180" i="12"/>
  <c r="C116" i="12"/>
  <c r="D116" i="12"/>
  <c r="AK116" i="12"/>
  <c r="AM116" i="12"/>
  <c r="C402" i="12"/>
  <c r="AK402" i="12"/>
  <c r="AM402" i="12"/>
  <c r="D402" i="12"/>
  <c r="AJ299" i="16"/>
  <c r="J299" i="16"/>
  <c r="Q299" i="16"/>
  <c r="N299" i="16"/>
  <c r="P299" i="16"/>
  <c r="AE299" i="16"/>
  <c r="O299" i="16"/>
  <c r="V299" i="16"/>
  <c r="M299" i="16"/>
  <c r="AF299" i="16"/>
  <c r="L299" i="16"/>
  <c r="AA299" i="16"/>
  <c r="K299" i="16"/>
  <c r="F299" i="16"/>
  <c r="Z299" i="16"/>
  <c r="AC299" i="16"/>
  <c r="AY299" i="16" s="1"/>
  <c r="I299" i="16"/>
  <c r="BF299" i="16" s="1"/>
  <c r="AB299" i="16"/>
  <c r="AV299" i="16" s="1"/>
  <c r="AW299" i="16" s="1"/>
  <c r="H299" i="16"/>
  <c r="W299" i="16"/>
  <c r="G299" i="16"/>
  <c r="R299" i="16"/>
  <c r="U299" i="16"/>
  <c r="E299" i="16"/>
  <c r="AD299" i="16"/>
  <c r="T299" i="16"/>
  <c r="D299" i="16"/>
  <c r="S299" i="16"/>
  <c r="C299" i="16"/>
  <c r="X299" i="16"/>
  <c r="Y299" i="16"/>
  <c r="AJ235" i="16"/>
  <c r="P235" i="16"/>
  <c r="W235" i="16"/>
  <c r="G235" i="16"/>
  <c r="AF235" i="16"/>
  <c r="L235" i="16"/>
  <c r="S235" i="16"/>
  <c r="C235" i="16"/>
  <c r="AB235" i="16"/>
  <c r="AV235" i="16" s="1"/>
  <c r="AW235" i="16" s="1"/>
  <c r="H235" i="16"/>
  <c r="AE235" i="16"/>
  <c r="O235" i="16"/>
  <c r="T235" i="16"/>
  <c r="D235" i="16"/>
  <c r="AA235" i="16"/>
  <c r="AD235" i="16"/>
  <c r="N235" i="16"/>
  <c r="U235" i="16"/>
  <c r="E235" i="16"/>
  <c r="K235" i="16"/>
  <c r="Z235" i="16"/>
  <c r="J235" i="16"/>
  <c r="Q235" i="16"/>
  <c r="V235" i="16"/>
  <c r="F235" i="16"/>
  <c r="M235" i="16"/>
  <c r="R235" i="16"/>
  <c r="AC235" i="16"/>
  <c r="AY235" i="16" s="1"/>
  <c r="I235" i="16"/>
  <c r="BF235" i="16" s="1"/>
  <c r="X235" i="16"/>
  <c r="Y235" i="16"/>
  <c r="AJ44" i="16"/>
  <c r="W44" i="16"/>
  <c r="G44" i="16"/>
  <c r="T44" i="16"/>
  <c r="H44" i="16"/>
  <c r="S44" i="16"/>
  <c r="C44" i="16"/>
  <c r="AB44" i="16"/>
  <c r="AV44" i="16" s="1"/>
  <c r="AW44" i="16" s="1"/>
  <c r="D44" i="16"/>
  <c r="AE44" i="16"/>
  <c r="O44" i="16"/>
  <c r="L44" i="16"/>
  <c r="AF44" i="16"/>
  <c r="AA44" i="16"/>
  <c r="K44" i="16"/>
  <c r="P44" i="16"/>
  <c r="Z44" i="16"/>
  <c r="J44" i="16"/>
  <c r="M44" i="16"/>
  <c r="V44" i="16"/>
  <c r="F44" i="16"/>
  <c r="AC44" i="16"/>
  <c r="AY44" i="16" s="1"/>
  <c r="I44" i="16"/>
  <c r="BF44" i="16" s="1"/>
  <c r="R44" i="16"/>
  <c r="U44" i="16"/>
  <c r="E44" i="16"/>
  <c r="AD44" i="16"/>
  <c r="N44" i="16"/>
  <c r="Q44" i="16"/>
  <c r="X44" i="16"/>
  <c r="Y44" i="16"/>
  <c r="C432" i="12"/>
  <c r="D432" i="12"/>
  <c r="AJ280" i="16"/>
  <c r="V280" i="16"/>
  <c r="F280" i="16"/>
  <c r="Q280" i="16"/>
  <c r="AB280" i="16"/>
  <c r="AV280" i="16" s="1"/>
  <c r="AW280" i="16" s="1"/>
  <c r="H280" i="16"/>
  <c r="R280" i="16"/>
  <c r="M280" i="16"/>
  <c r="AD280" i="16"/>
  <c r="N280" i="16"/>
  <c r="AC280" i="16"/>
  <c r="AY280" i="16" s="1"/>
  <c r="I280" i="16"/>
  <c r="BF280" i="16" s="1"/>
  <c r="Z280" i="16"/>
  <c r="J280" i="16"/>
  <c r="U280" i="16"/>
  <c r="E280" i="16"/>
  <c r="L280" i="16"/>
  <c r="S280" i="16"/>
  <c r="C280" i="16"/>
  <c r="AF280" i="16"/>
  <c r="D280" i="16"/>
  <c r="AE280" i="16"/>
  <c r="O280" i="16"/>
  <c r="T280" i="16"/>
  <c r="AA280" i="16"/>
  <c r="K280" i="16"/>
  <c r="P280" i="16"/>
  <c r="W280" i="16"/>
  <c r="G280" i="16"/>
  <c r="Y280" i="16"/>
  <c r="X280" i="16"/>
  <c r="AJ216" i="16"/>
  <c r="V216" i="16"/>
  <c r="F216" i="16"/>
  <c r="Q216" i="16"/>
  <c r="R216" i="16"/>
  <c r="M216" i="16"/>
  <c r="AD216" i="16"/>
  <c r="N216" i="16"/>
  <c r="AC216" i="16"/>
  <c r="AY216" i="16" s="1"/>
  <c r="I216" i="16"/>
  <c r="BF216" i="16" s="1"/>
  <c r="Z216" i="16"/>
  <c r="J216" i="16"/>
  <c r="P216" i="16"/>
  <c r="S216" i="16"/>
  <c r="C216" i="16"/>
  <c r="AF216" i="16"/>
  <c r="L216" i="16"/>
  <c r="AE216" i="16"/>
  <c r="O216" i="16"/>
  <c r="U216" i="16"/>
  <c r="AB216" i="16"/>
  <c r="AV216" i="16" s="1"/>
  <c r="AW216" i="16" s="1"/>
  <c r="H216" i="16"/>
  <c r="AA216" i="16"/>
  <c r="K216" i="16"/>
  <c r="E216" i="16"/>
  <c r="T216" i="16"/>
  <c r="D216" i="16"/>
  <c r="W216" i="16"/>
  <c r="G216" i="16"/>
  <c r="Y216" i="16"/>
  <c r="X216" i="16"/>
  <c r="C57" i="12"/>
  <c r="D57" i="12"/>
  <c r="AK57" i="12"/>
  <c r="AM57" i="12"/>
  <c r="C410" i="12"/>
  <c r="AK410" i="12"/>
  <c r="AM410" i="12"/>
  <c r="D410" i="12"/>
  <c r="AJ242" i="16"/>
  <c r="AF242" i="16"/>
  <c r="L242" i="16"/>
  <c r="W242" i="16"/>
  <c r="G242" i="16"/>
  <c r="AB242" i="16"/>
  <c r="AV242" i="16" s="1"/>
  <c r="AW242" i="16" s="1"/>
  <c r="H242" i="16"/>
  <c r="S242" i="16"/>
  <c r="C242" i="16"/>
  <c r="T242" i="16"/>
  <c r="D242" i="16"/>
  <c r="AE242" i="16"/>
  <c r="O242" i="16"/>
  <c r="P242" i="16"/>
  <c r="AA242" i="16"/>
  <c r="Z242" i="16"/>
  <c r="J242" i="16"/>
  <c r="M242" i="16"/>
  <c r="K242" i="16"/>
  <c r="V242" i="16"/>
  <c r="F242" i="16"/>
  <c r="AC242" i="16"/>
  <c r="AY242" i="16" s="1"/>
  <c r="I242" i="16"/>
  <c r="BF242" i="16" s="1"/>
  <c r="R242" i="16"/>
  <c r="U242" i="16"/>
  <c r="E242" i="16"/>
  <c r="AD242" i="16"/>
  <c r="N242" i="16"/>
  <c r="Q242" i="16"/>
  <c r="X242" i="16"/>
  <c r="Y242" i="16"/>
  <c r="D449" i="12"/>
  <c r="C449" i="12"/>
  <c r="C390" i="12"/>
  <c r="AK390" i="12"/>
  <c r="AM390" i="12"/>
  <c r="D390" i="12"/>
  <c r="BF337" i="16"/>
  <c r="AY337" i="16"/>
  <c r="AI337" i="16"/>
  <c r="P337" i="16"/>
  <c r="AF337" i="16"/>
  <c r="Q337" i="16"/>
  <c r="G337" i="16"/>
  <c r="AC337" i="16"/>
  <c r="S337" i="16"/>
  <c r="U337" i="16"/>
  <c r="AE337" i="16"/>
  <c r="AS337" i="16"/>
  <c r="AT337" i="16" s="1"/>
  <c r="D337" i="16"/>
  <c r="T337" i="16"/>
  <c r="AJ337" i="16"/>
  <c r="V337" i="16"/>
  <c r="M337" i="16"/>
  <c r="C337" i="16"/>
  <c r="Y337" i="16"/>
  <c r="E337" i="16"/>
  <c r="AM337" i="16"/>
  <c r="H337" i="16"/>
  <c r="X337" i="16"/>
  <c r="F337" i="16"/>
  <c r="AA337" i="16"/>
  <c r="R337" i="16"/>
  <c r="I337" i="16"/>
  <c r="AD337" i="16"/>
  <c r="Z337" i="16"/>
  <c r="AV337" i="16"/>
  <c r="AW337" i="16" s="1"/>
  <c r="L337" i="16"/>
  <c r="AB337" i="16"/>
  <c r="K337" i="16"/>
  <c r="AG337" i="16"/>
  <c r="W337" i="16"/>
  <c r="N337" i="16"/>
  <c r="O337" i="16"/>
  <c r="J337" i="16"/>
  <c r="C151" i="12"/>
  <c r="D151" i="12"/>
  <c r="AK151" i="12"/>
  <c r="AM151" i="12"/>
  <c r="D87" i="12"/>
  <c r="C87" i="12"/>
  <c r="AK87" i="12"/>
  <c r="AM87" i="12"/>
  <c r="D23" i="12"/>
  <c r="C23" i="12"/>
  <c r="AK23" i="12"/>
  <c r="AM23" i="12"/>
  <c r="C415" i="12"/>
  <c r="D415" i="12"/>
  <c r="D324" i="12"/>
  <c r="C324" i="12"/>
  <c r="AK324" i="12"/>
  <c r="AM324" i="12"/>
  <c r="AJ294" i="16"/>
  <c r="P294" i="16"/>
  <c r="AE294" i="16"/>
  <c r="O294" i="16"/>
  <c r="AD294" i="16"/>
  <c r="N294" i="16"/>
  <c r="AC294" i="16"/>
  <c r="AY294" i="16" s="1"/>
  <c r="I294" i="16"/>
  <c r="BF294" i="16" s="1"/>
  <c r="T294" i="16"/>
  <c r="D294" i="16"/>
  <c r="AA294" i="16"/>
  <c r="K294" i="16"/>
  <c r="AB294" i="16"/>
  <c r="AV294" i="16" s="1"/>
  <c r="AW294" i="16" s="1"/>
  <c r="Z294" i="16"/>
  <c r="J294" i="16"/>
  <c r="U294" i="16"/>
  <c r="E294" i="16"/>
  <c r="H294" i="16"/>
  <c r="W294" i="16"/>
  <c r="G294" i="16"/>
  <c r="L294" i="16"/>
  <c r="V294" i="16"/>
  <c r="F294" i="16"/>
  <c r="Q294" i="16"/>
  <c r="AF294" i="16"/>
  <c r="S294" i="16"/>
  <c r="C294" i="16"/>
  <c r="R294" i="16"/>
  <c r="M294" i="16"/>
  <c r="X294" i="16"/>
  <c r="Y294" i="16"/>
  <c r="AJ230" i="16"/>
  <c r="AF230" i="16"/>
  <c r="L230" i="16"/>
  <c r="AE230" i="16"/>
  <c r="O230" i="16"/>
  <c r="AB230" i="16"/>
  <c r="AV230" i="16" s="1"/>
  <c r="AW230" i="16" s="1"/>
  <c r="H230" i="16"/>
  <c r="AA230" i="16"/>
  <c r="K230" i="16"/>
  <c r="T230" i="16"/>
  <c r="D230" i="16"/>
  <c r="W230" i="16"/>
  <c r="G230" i="16"/>
  <c r="P230" i="16"/>
  <c r="Z230" i="16"/>
  <c r="J230" i="16"/>
  <c r="U230" i="16"/>
  <c r="E230" i="16"/>
  <c r="S230" i="16"/>
  <c r="V230" i="16"/>
  <c r="F230" i="16"/>
  <c r="Q230" i="16"/>
  <c r="C230" i="16"/>
  <c r="R230" i="16"/>
  <c r="M230" i="16"/>
  <c r="AD230" i="16"/>
  <c r="N230" i="16"/>
  <c r="AC230" i="16"/>
  <c r="AY230" i="16" s="1"/>
  <c r="I230" i="16"/>
  <c r="BF230" i="16" s="1"/>
  <c r="X230" i="16"/>
  <c r="Y230" i="16"/>
  <c r="AJ295" i="16"/>
  <c r="F295" i="16"/>
  <c r="Q295" i="16"/>
  <c r="J295" i="16"/>
  <c r="P295" i="16"/>
  <c r="AE295" i="16"/>
  <c r="O295" i="16"/>
  <c r="Z295" i="16"/>
  <c r="M295" i="16"/>
  <c r="AF295" i="16"/>
  <c r="L295" i="16"/>
  <c r="AA295" i="16"/>
  <c r="K295" i="16"/>
  <c r="AD295" i="16"/>
  <c r="N295" i="16"/>
  <c r="AC295" i="16"/>
  <c r="AY295" i="16" s="1"/>
  <c r="I295" i="16"/>
  <c r="BF295" i="16" s="1"/>
  <c r="AB295" i="16"/>
  <c r="AV295" i="16" s="1"/>
  <c r="AW295" i="16" s="1"/>
  <c r="H295" i="16"/>
  <c r="W295" i="16"/>
  <c r="G295" i="16"/>
  <c r="R295" i="16"/>
  <c r="U295" i="16"/>
  <c r="E295" i="16"/>
  <c r="V295" i="16"/>
  <c r="T295" i="16"/>
  <c r="D295" i="16"/>
  <c r="S295" i="16"/>
  <c r="C295" i="16"/>
  <c r="X295" i="16"/>
  <c r="Y295" i="16"/>
  <c r="AJ231" i="16"/>
  <c r="R231" i="16"/>
  <c r="Q231" i="16"/>
  <c r="AD231" i="16"/>
  <c r="N231" i="16"/>
  <c r="M231" i="16"/>
  <c r="Z231" i="16"/>
  <c r="J231" i="16"/>
  <c r="AC231" i="16"/>
  <c r="AY231" i="16" s="1"/>
  <c r="I231" i="16"/>
  <c r="BF231" i="16" s="1"/>
  <c r="V231" i="16"/>
  <c r="F231" i="16"/>
  <c r="E231" i="16"/>
  <c r="AF231" i="16"/>
  <c r="L231" i="16"/>
  <c r="AA231" i="16"/>
  <c r="K231" i="16"/>
  <c r="AB231" i="16"/>
  <c r="AV231" i="16" s="1"/>
  <c r="AW231" i="16" s="1"/>
  <c r="H231" i="16"/>
  <c r="W231" i="16"/>
  <c r="G231" i="16"/>
  <c r="T231" i="16"/>
  <c r="D231" i="16"/>
  <c r="S231" i="16"/>
  <c r="C231" i="16"/>
  <c r="U231" i="16"/>
  <c r="P231" i="16"/>
  <c r="AE231" i="16"/>
  <c r="O231" i="16"/>
  <c r="Y231" i="16"/>
  <c r="X231" i="16"/>
  <c r="AJ40" i="16"/>
  <c r="W40" i="16"/>
  <c r="G40" i="16"/>
  <c r="S40" i="16"/>
  <c r="C40" i="16"/>
  <c r="T40" i="16"/>
  <c r="AE40" i="16"/>
  <c r="O40" i="16"/>
  <c r="P40" i="16"/>
  <c r="AB40" i="16"/>
  <c r="AV40" i="16" s="1"/>
  <c r="AW40" i="16" s="1"/>
  <c r="AF40" i="16"/>
  <c r="L40" i="16"/>
  <c r="AA40" i="16"/>
  <c r="K40" i="16"/>
  <c r="D40" i="16"/>
  <c r="H40" i="16"/>
  <c r="Z40" i="16"/>
  <c r="J40" i="16"/>
  <c r="M40" i="16"/>
  <c r="V40" i="16"/>
  <c r="F40" i="16"/>
  <c r="AC40" i="16"/>
  <c r="AY40" i="16" s="1"/>
  <c r="I40" i="16"/>
  <c r="BF40" i="16" s="1"/>
  <c r="R40" i="16"/>
  <c r="U40" i="16"/>
  <c r="E40" i="16"/>
  <c r="AD40" i="16"/>
  <c r="N40" i="16"/>
  <c r="Q40" i="16"/>
  <c r="X40" i="16"/>
  <c r="Y40" i="16"/>
  <c r="AK399" i="12"/>
  <c r="AM399" i="12"/>
  <c r="D399" i="12"/>
  <c r="C399" i="12"/>
  <c r="AJ166" i="16"/>
  <c r="AF166" i="16"/>
  <c r="L166" i="16"/>
  <c r="AE166" i="16"/>
  <c r="O166" i="16"/>
  <c r="AB166" i="16"/>
  <c r="AV166" i="16" s="1"/>
  <c r="AW166" i="16" s="1"/>
  <c r="H166" i="16"/>
  <c r="AA166" i="16"/>
  <c r="K166" i="16"/>
  <c r="T166" i="16"/>
  <c r="D166" i="16"/>
  <c r="W166" i="16"/>
  <c r="G166" i="16"/>
  <c r="P166" i="16"/>
  <c r="C166" i="16"/>
  <c r="Z166" i="16"/>
  <c r="J166" i="16"/>
  <c r="U166" i="16"/>
  <c r="E166" i="16"/>
  <c r="V166" i="16"/>
  <c r="F166" i="16"/>
  <c r="Q166" i="16"/>
  <c r="R166" i="16"/>
  <c r="M166" i="16"/>
  <c r="S166" i="16"/>
  <c r="AD166" i="16"/>
  <c r="N166" i="16"/>
  <c r="AC166" i="16"/>
  <c r="AY166" i="16" s="1"/>
  <c r="I166" i="16"/>
  <c r="BF166" i="16" s="1"/>
  <c r="X166" i="16"/>
  <c r="Y166" i="16"/>
  <c r="AJ102" i="16"/>
  <c r="AE102" i="16"/>
  <c r="O102" i="16"/>
  <c r="T102" i="16"/>
  <c r="H102" i="16"/>
  <c r="P102" i="16"/>
  <c r="AA102" i="16"/>
  <c r="K102" i="16"/>
  <c r="D102" i="16"/>
  <c r="W102" i="16"/>
  <c r="G102" i="16"/>
  <c r="AF102" i="16"/>
  <c r="S102" i="16"/>
  <c r="C102" i="16"/>
  <c r="AB102" i="16"/>
  <c r="AV102" i="16" s="1"/>
  <c r="AW102" i="16" s="1"/>
  <c r="L102" i="16"/>
  <c r="V102" i="16"/>
  <c r="F102" i="16"/>
  <c r="Q102" i="16"/>
  <c r="R102" i="16"/>
  <c r="M102" i="16"/>
  <c r="AD102" i="16"/>
  <c r="N102" i="16"/>
  <c r="AC102" i="16"/>
  <c r="AY102" i="16" s="1"/>
  <c r="I102" i="16"/>
  <c r="BF102" i="16" s="1"/>
  <c r="Z102" i="16"/>
  <c r="J102" i="16"/>
  <c r="U102" i="16"/>
  <c r="E102" i="16"/>
  <c r="X102" i="16"/>
  <c r="Y102" i="16"/>
  <c r="D458" i="12"/>
  <c r="C458" i="12"/>
  <c r="C309" i="12"/>
  <c r="D309" i="12"/>
  <c r="AK309" i="12"/>
  <c r="AM309" i="12"/>
  <c r="D113" i="12"/>
  <c r="C113" i="12"/>
  <c r="AK113" i="12"/>
  <c r="AM113" i="12"/>
  <c r="C430" i="12"/>
  <c r="D430" i="12"/>
  <c r="AJ147" i="16"/>
  <c r="W147" i="16"/>
  <c r="G147" i="16"/>
  <c r="AF147" i="16"/>
  <c r="D147" i="16"/>
  <c r="AB147" i="16"/>
  <c r="AV147" i="16" s="1"/>
  <c r="AW147" i="16" s="1"/>
  <c r="S147" i="16"/>
  <c r="C147" i="16"/>
  <c r="L147" i="16"/>
  <c r="P147" i="16"/>
  <c r="AE147" i="16"/>
  <c r="O147" i="16"/>
  <c r="AA147" i="16"/>
  <c r="K147" i="16"/>
  <c r="T147" i="16"/>
  <c r="H147" i="16"/>
  <c r="Z147" i="16"/>
  <c r="J147" i="16"/>
  <c r="AC147" i="16"/>
  <c r="AY147" i="16" s="1"/>
  <c r="I147" i="16"/>
  <c r="BF147" i="16" s="1"/>
  <c r="V147" i="16"/>
  <c r="F147" i="16"/>
  <c r="U147" i="16"/>
  <c r="E147" i="16"/>
  <c r="R147" i="16"/>
  <c r="Q147" i="16"/>
  <c r="AD147" i="16"/>
  <c r="N147" i="16"/>
  <c r="M147" i="16"/>
  <c r="X147" i="16"/>
  <c r="Y147" i="16"/>
  <c r="AJ83" i="16"/>
  <c r="W83" i="16"/>
  <c r="G83" i="16"/>
  <c r="H83" i="16"/>
  <c r="T83" i="16"/>
  <c r="S83" i="16"/>
  <c r="C83" i="16"/>
  <c r="D83" i="16"/>
  <c r="L83" i="16"/>
  <c r="AE83" i="16"/>
  <c r="O83" i="16"/>
  <c r="AF83" i="16"/>
  <c r="AA83" i="16"/>
  <c r="K83" i="16"/>
  <c r="AB83" i="16"/>
  <c r="AV83" i="16" s="1"/>
  <c r="AW83" i="16" s="1"/>
  <c r="P83" i="16"/>
  <c r="V83" i="16"/>
  <c r="F83" i="16"/>
  <c r="U83" i="16"/>
  <c r="E83" i="16"/>
  <c r="R83" i="16"/>
  <c r="Q83" i="16"/>
  <c r="AD83" i="16"/>
  <c r="N83" i="16"/>
  <c r="M83" i="16"/>
  <c r="Z83" i="16"/>
  <c r="J83" i="16"/>
  <c r="AC83" i="16"/>
  <c r="AY83" i="16" s="1"/>
  <c r="I83" i="16"/>
  <c r="BF83" i="16" s="1"/>
  <c r="X83" i="16"/>
  <c r="Y83" i="16"/>
  <c r="AJ19" i="16"/>
  <c r="H19" i="16"/>
  <c r="T19" i="16"/>
  <c r="W19" i="16"/>
  <c r="G19" i="16"/>
  <c r="L19" i="16"/>
  <c r="S19" i="16"/>
  <c r="C19" i="16"/>
  <c r="AB19" i="16"/>
  <c r="AV19" i="16" s="1"/>
  <c r="AW19" i="16" s="1"/>
  <c r="D19" i="16"/>
  <c r="AE19" i="16"/>
  <c r="O19" i="16"/>
  <c r="P19" i="16"/>
  <c r="AF19" i="16"/>
  <c r="AA19" i="16"/>
  <c r="K19" i="16"/>
  <c r="V19" i="16"/>
  <c r="F19" i="16"/>
  <c r="U19" i="16"/>
  <c r="E19" i="16"/>
  <c r="R19" i="16"/>
  <c r="Q19" i="16"/>
  <c r="AD19" i="16"/>
  <c r="N19" i="16"/>
  <c r="M19" i="16"/>
  <c r="Z19" i="16"/>
  <c r="J19" i="16"/>
  <c r="AC19" i="16"/>
  <c r="AY19" i="16" s="1"/>
  <c r="I19" i="16"/>
  <c r="BF19" i="16" s="1"/>
  <c r="X19" i="16"/>
  <c r="Y19" i="16"/>
  <c r="BL3" i="16"/>
  <c r="BI3" i="16"/>
  <c r="BR3" i="16"/>
  <c r="BK3" i="16"/>
  <c r="BG3" i="16"/>
  <c r="BQ3" i="16"/>
  <c r="BJ3" i="16"/>
  <c r="BM3" i="16"/>
  <c r="BH3" i="16"/>
  <c r="AJ293" i="16"/>
  <c r="AC293" i="16"/>
  <c r="AY293" i="16" s="1"/>
  <c r="AB293" i="16"/>
  <c r="AV293" i="16" s="1"/>
  <c r="AW293" i="16" s="1"/>
  <c r="H293" i="16"/>
  <c r="W293" i="16"/>
  <c r="G293" i="16"/>
  <c r="N293" i="16"/>
  <c r="U293" i="16"/>
  <c r="T293" i="16"/>
  <c r="D293" i="16"/>
  <c r="S293" i="16"/>
  <c r="C293" i="16"/>
  <c r="Z293" i="16"/>
  <c r="P293" i="16"/>
  <c r="AE293" i="16"/>
  <c r="O293" i="16"/>
  <c r="AD293" i="16"/>
  <c r="V293" i="16"/>
  <c r="AF293" i="16"/>
  <c r="L293" i="16"/>
  <c r="AA293" i="16"/>
  <c r="K293" i="16"/>
  <c r="J293" i="16"/>
  <c r="E293" i="16"/>
  <c r="F293" i="16"/>
  <c r="Q293" i="16"/>
  <c r="M293" i="16"/>
  <c r="R293" i="16"/>
  <c r="I293" i="16"/>
  <c r="BF293" i="16" s="1"/>
  <c r="X293" i="16"/>
  <c r="Y293" i="16"/>
  <c r="AJ229" i="16"/>
  <c r="Z229" i="16"/>
  <c r="J229" i="16"/>
  <c r="AC229" i="16"/>
  <c r="AY229" i="16" s="1"/>
  <c r="I229" i="16"/>
  <c r="BF229" i="16" s="1"/>
  <c r="V229" i="16"/>
  <c r="F229" i="16"/>
  <c r="U229" i="16"/>
  <c r="E229" i="16"/>
  <c r="R229" i="16"/>
  <c r="Q229" i="16"/>
  <c r="AD229" i="16"/>
  <c r="N229" i="16"/>
  <c r="T229" i="16"/>
  <c r="D229" i="16"/>
  <c r="S229" i="16"/>
  <c r="C229" i="16"/>
  <c r="P229" i="16"/>
  <c r="AE229" i="16"/>
  <c r="O229" i="16"/>
  <c r="AF229" i="16"/>
  <c r="L229" i="16"/>
  <c r="AA229" i="16"/>
  <c r="K229" i="16"/>
  <c r="M229" i="16"/>
  <c r="AB229" i="16"/>
  <c r="AV229" i="16" s="1"/>
  <c r="AW229" i="16" s="1"/>
  <c r="H229" i="16"/>
  <c r="W229" i="16"/>
  <c r="G229" i="16"/>
  <c r="X229" i="16"/>
  <c r="Y229" i="16"/>
  <c r="C165" i="12"/>
  <c r="D165" i="12"/>
  <c r="AK165" i="12"/>
  <c r="AM165" i="12"/>
  <c r="D101" i="12"/>
  <c r="C101" i="12"/>
  <c r="AK101" i="12"/>
  <c r="AM101" i="12"/>
  <c r="D38" i="12"/>
  <c r="C38" i="12"/>
  <c r="AK38" i="12"/>
  <c r="AM38" i="12"/>
  <c r="D436" i="12"/>
  <c r="C436" i="12"/>
  <c r="C45" i="12"/>
  <c r="D45" i="12"/>
  <c r="AK45" i="12"/>
  <c r="AM45" i="12"/>
  <c r="D465" i="12"/>
  <c r="C465" i="12"/>
  <c r="C364" i="12"/>
  <c r="AK364" i="12"/>
  <c r="AM364" i="12"/>
  <c r="D364" i="12"/>
  <c r="C281" i="12"/>
  <c r="D281" i="12"/>
  <c r="AK281" i="12"/>
  <c r="AM281" i="12"/>
  <c r="C217" i="12"/>
  <c r="D217" i="12"/>
  <c r="AK217" i="12"/>
  <c r="AM217" i="12"/>
  <c r="AJ120" i="16"/>
  <c r="AD120" i="16"/>
  <c r="Q120" i="16"/>
  <c r="V120" i="16"/>
  <c r="R120" i="16"/>
  <c r="J120" i="16"/>
  <c r="M120" i="16"/>
  <c r="N120" i="16"/>
  <c r="F120" i="16"/>
  <c r="AC120" i="16"/>
  <c r="AY120" i="16" s="1"/>
  <c r="I120" i="16"/>
  <c r="BF120" i="16" s="1"/>
  <c r="U120" i="16"/>
  <c r="E120" i="16"/>
  <c r="Z120" i="16"/>
  <c r="AF120" i="16"/>
  <c r="L120" i="16"/>
  <c r="AE120" i="16"/>
  <c r="O120" i="16"/>
  <c r="AB120" i="16"/>
  <c r="AV120" i="16" s="1"/>
  <c r="AW120" i="16" s="1"/>
  <c r="H120" i="16"/>
  <c r="AA120" i="16"/>
  <c r="K120" i="16"/>
  <c r="T120" i="16"/>
  <c r="D120" i="16"/>
  <c r="W120" i="16"/>
  <c r="G120" i="16"/>
  <c r="P120" i="16"/>
  <c r="S120" i="16"/>
  <c r="C120" i="16"/>
  <c r="Y120" i="16"/>
  <c r="X120" i="16"/>
  <c r="AJ58" i="16"/>
  <c r="AE58" i="16"/>
  <c r="O58" i="16"/>
  <c r="AB58" i="16"/>
  <c r="AV58" i="16" s="1"/>
  <c r="AW58" i="16" s="1"/>
  <c r="L58" i="16"/>
  <c r="AA58" i="16"/>
  <c r="K58" i="16"/>
  <c r="T58" i="16"/>
  <c r="H58" i="16"/>
  <c r="P58" i="16"/>
  <c r="W58" i="16"/>
  <c r="G58" i="16"/>
  <c r="D58" i="16"/>
  <c r="S58" i="16"/>
  <c r="C58" i="16"/>
  <c r="AF58" i="16"/>
  <c r="R58" i="16"/>
  <c r="U58" i="16"/>
  <c r="E58" i="16"/>
  <c r="AD58" i="16"/>
  <c r="N58" i="16"/>
  <c r="Q58" i="16"/>
  <c r="Z58" i="16"/>
  <c r="J58" i="16"/>
  <c r="M58" i="16"/>
  <c r="V58" i="16"/>
  <c r="F58" i="16"/>
  <c r="AC58" i="16"/>
  <c r="AY58" i="16" s="1"/>
  <c r="I58" i="16"/>
  <c r="BF58" i="16" s="1"/>
  <c r="X58" i="16"/>
  <c r="Y58" i="16"/>
  <c r="AJ178" i="16"/>
  <c r="AF178" i="16"/>
  <c r="L178" i="16"/>
  <c r="W178" i="16"/>
  <c r="G178" i="16"/>
  <c r="AB178" i="16"/>
  <c r="AV178" i="16" s="1"/>
  <c r="AW178" i="16" s="1"/>
  <c r="H178" i="16"/>
  <c r="S178" i="16"/>
  <c r="C178" i="16"/>
  <c r="T178" i="16"/>
  <c r="D178" i="16"/>
  <c r="AE178" i="16"/>
  <c r="O178" i="16"/>
  <c r="P178" i="16"/>
  <c r="Z178" i="16"/>
  <c r="J178" i="16"/>
  <c r="M178" i="16"/>
  <c r="AA178" i="16"/>
  <c r="V178" i="16"/>
  <c r="F178" i="16"/>
  <c r="AC178" i="16"/>
  <c r="AY178" i="16" s="1"/>
  <c r="I178" i="16"/>
  <c r="BF178" i="16" s="1"/>
  <c r="K178" i="16"/>
  <c r="R178" i="16"/>
  <c r="U178" i="16"/>
  <c r="E178" i="16"/>
  <c r="AD178" i="16"/>
  <c r="N178" i="16"/>
  <c r="Q178" i="16"/>
  <c r="X178" i="16"/>
  <c r="Y178" i="16"/>
  <c r="D114" i="12"/>
  <c r="C114" i="12"/>
  <c r="AK114" i="12"/>
  <c r="AM114" i="12"/>
  <c r="D439" i="12"/>
  <c r="C439" i="12"/>
  <c r="AJ236" i="16"/>
  <c r="V236" i="16"/>
  <c r="F236" i="16"/>
  <c r="AC236" i="16"/>
  <c r="AY236" i="16" s="1"/>
  <c r="I236" i="16"/>
  <c r="BF236" i="16" s="1"/>
  <c r="R236" i="16"/>
  <c r="U236" i="16"/>
  <c r="E236" i="16"/>
  <c r="AD236" i="16"/>
  <c r="N236" i="16"/>
  <c r="Q236" i="16"/>
  <c r="Z236" i="16"/>
  <c r="J236" i="16"/>
  <c r="P236" i="16"/>
  <c r="AA236" i="16"/>
  <c r="K236" i="16"/>
  <c r="AF236" i="16"/>
  <c r="L236" i="16"/>
  <c r="W236" i="16"/>
  <c r="G236" i="16"/>
  <c r="AB236" i="16"/>
  <c r="AV236" i="16" s="1"/>
  <c r="AW236" i="16" s="1"/>
  <c r="H236" i="16"/>
  <c r="S236" i="16"/>
  <c r="C236" i="16"/>
  <c r="M236" i="16"/>
  <c r="T236" i="16"/>
  <c r="D236" i="16"/>
  <c r="AE236" i="16"/>
  <c r="O236" i="16"/>
  <c r="X236" i="16"/>
  <c r="Y236" i="16"/>
  <c r="C140" i="12"/>
  <c r="D140" i="12"/>
  <c r="AK140" i="12"/>
  <c r="AM140" i="12"/>
  <c r="D76" i="12"/>
  <c r="C76" i="12"/>
  <c r="AK76" i="12"/>
  <c r="AM76" i="12"/>
  <c r="C459" i="12"/>
  <c r="D459" i="12"/>
  <c r="D291" i="12"/>
  <c r="C291" i="12"/>
  <c r="AK291" i="12"/>
  <c r="AM291" i="12"/>
  <c r="D227" i="12"/>
  <c r="C227" i="12"/>
  <c r="AK227" i="12"/>
  <c r="AM227" i="12"/>
  <c r="AJ68" i="16"/>
  <c r="AF68" i="16"/>
  <c r="AE68" i="16"/>
  <c r="O68" i="16"/>
  <c r="AB68" i="16"/>
  <c r="AV68" i="16" s="1"/>
  <c r="AW68" i="16" s="1"/>
  <c r="H68" i="16"/>
  <c r="AA68" i="16"/>
  <c r="K68" i="16"/>
  <c r="L68" i="16"/>
  <c r="W68" i="16"/>
  <c r="G68" i="16"/>
  <c r="T68" i="16"/>
  <c r="P68" i="16"/>
  <c r="S68" i="16"/>
  <c r="C68" i="16"/>
  <c r="D68" i="16"/>
  <c r="Z68" i="16"/>
  <c r="J68" i="16"/>
  <c r="U68" i="16"/>
  <c r="E68" i="16"/>
  <c r="V68" i="16"/>
  <c r="F68" i="16"/>
  <c r="Q68" i="16"/>
  <c r="R68" i="16"/>
  <c r="M68" i="16"/>
  <c r="AD68" i="16"/>
  <c r="N68" i="16"/>
  <c r="AC68" i="16"/>
  <c r="AY68" i="16" s="1"/>
  <c r="I68" i="16"/>
  <c r="BF68" i="16" s="1"/>
  <c r="X68" i="16"/>
  <c r="Y68" i="16"/>
  <c r="AJ4" i="16"/>
  <c r="Z4" i="16"/>
  <c r="J4" i="16"/>
  <c r="AC4" i="16"/>
  <c r="AY4" i="16" s="1"/>
  <c r="I4" i="16"/>
  <c r="BF4" i="16" s="1"/>
  <c r="V4" i="16"/>
  <c r="F4" i="16"/>
  <c r="U4" i="16"/>
  <c r="E4" i="16"/>
  <c r="R4" i="16"/>
  <c r="Q4" i="16"/>
  <c r="AD4" i="16"/>
  <c r="N4" i="16"/>
  <c r="M4" i="16"/>
  <c r="AB4" i="16"/>
  <c r="AV4" i="16" s="1"/>
  <c r="AW4" i="16" s="1"/>
  <c r="H4" i="16"/>
  <c r="AA4" i="16"/>
  <c r="K4" i="16"/>
  <c r="T4" i="16"/>
  <c r="D4" i="16"/>
  <c r="W4" i="16"/>
  <c r="G4" i="16"/>
  <c r="P4" i="16"/>
  <c r="S4" i="16"/>
  <c r="C4" i="16"/>
  <c r="AF4" i="16"/>
  <c r="L4" i="16"/>
  <c r="AE4" i="16"/>
  <c r="O4" i="16"/>
  <c r="X4" i="16"/>
  <c r="Y4" i="16"/>
  <c r="AJ240" i="16"/>
  <c r="T240" i="16"/>
  <c r="D240" i="16"/>
  <c r="AE240" i="16"/>
  <c r="O240" i="16"/>
  <c r="P240" i="16"/>
  <c r="AA240" i="16"/>
  <c r="K240" i="16"/>
  <c r="AF240" i="16"/>
  <c r="L240" i="16"/>
  <c r="W240" i="16"/>
  <c r="G240" i="16"/>
  <c r="AB240" i="16"/>
  <c r="AV240" i="16" s="1"/>
  <c r="AW240" i="16" s="1"/>
  <c r="H240" i="16"/>
  <c r="S240" i="16"/>
  <c r="R240" i="16"/>
  <c r="U240" i="16"/>
  <c r="E240" i="16"/>
  <c r="C240" i="16"/>
  <c r="AD240" i="16"/>
  <c r="N240" i="16"/>
  <c r="Q240" i="16"/>
  <c r="Z240" i="16"/>
  <c r="J240" i="16"/>
  <c r="M240" i="16"/>
  <c r="V240" i="16"/>
  <c r="F240" i="16"/>
  <c r="AC240" i="16"/>
  <c r="AY240" i="16" s="1"/>
  <c r="I240" i="16"/>
  <c r="BF240" i="16" s="1"/>
  <c r="X240" i="16"/>
  <c r="Y240" i="16"/>
  <c r="C386" i="12"/>
  <c r="AK386" i="12"/>
  <c r="AM386" i="12"/>
  <c r="D386" i="12"/>
  <c r="D49" i="12"/>
  <c r="C49" i="12"/>
  <c r="AK49" i="12"/>
  <c r="AM49" i="12"/>
  <c r="C298" i="12"/>
  <c r="D298" i="12"/>
  <c r="AK298" i="12"/>
  <c r="AM298" i="12"/>
  <c r="C234" i="12"/>
  <c r="D234" i="12"/>
  <c r="AK234" i="12"/>
  <c r="AM234" i="12"/>
  <c r="D171" i="12"/>
  <c r="C171" i="12"/>
  <c r="AK171" i="12"/>
  <c r="AM171" i="12"/>
  <c r="AJ329" i="16"/>
  <c r="V329" i="16"/>
  <c r="Q329" i="16"/>
  <c r="F329" i="16"/>
  <c r="E329" i="16"/>
  <c r="AB329" i="16"/>
  <c r="AV329" i="16" s="1"/>
  <c r="AW329" i="16" s="1"/>
  <c r="H329" i="16"/>
  <c r="W329" i="16"/>
  <c r="G329" i="16"/>
  <c r="J329" i="16"/>
  <c r="I329" i="16"/>
  <c r="BF329" i="16" s="1"/>
  <c r="AC329" i="16"/>
  <c r="AY329" i="16" s="1"/>
  <c r="T329" i="16"/>
  <c r="D329" i="16"/>
  <c r="S329" i="16"/>
  <c r="C329" i="16"/>
  <c r="Z329" i="16"/>
  <c r="AD329" i="16"/>
  <c r="U329" i="16"/>
  <c r="P329" i="16"/>
  <c r="AE329" i="16"/>
  <c r="O329" i="16"/>
  <c r="N329" i="16"/>
  <c r="R329" i="16"/>
  <c r="M329" i="16"/>
  <c r="AF329" i="16"/>
  <c r="L329" i="16"/>
  <c r="AA329" i="16"/>
  <c r="K329" i="16"/>
  <c r="X329" i="16"/>
  <c r="Y329" i="16"/>
  <c r="D303" i="12"/>
  <c r="C303" i="12"/>
  <c r="AK303" i="12"/>
  <c r="AM303" i="12"/>
  <c r="D143" i="12"/>
  <c r="C143" i="12"/>
  <c r="AK143" i="12"/>
  <c r="AM143" i="12"/>
  <c r="D79" i="12"/>
  <c r="C79" i="12"/>
  <c r="AK79" i="12"/>
  <c r="AM79" i="12"/>
  <c r="D15" i="12"/>
  <c r="C15" i="12"/>
  <c r="AK15" i="12"/>
  <c r="AM15" i="12"/>
  <c r="C396" i="12"/>
  <c r="AK396" i="12"/>
  <c r="AM396" i="12"/>
  <c r="D396" i="12"/>
  <c r="AJ286" i="16"/>
  <c r="AD286" i="16"/>
  <c r="N286" i="16"/>
  <c r="AC286" i="16"/>
  <c r="AY286" i="16" s="1"/>
  <c r="I286" i="16"/>
  <c r="BF286" i="16" s="1"/>
  <c r="P286" i="16"/>
  <c r="Z286" i="16"/>
  <c r="J286" i="16"/>
  <c r="U286" i="16"/>
  <c r="E286" i="16"/>
  <c r="V286" i="16"/>
  <c r="F286" i="16"/>
  <c r="Q286" i="16"/>
  <c r="R286" i="16"/>
  <c r="M286" i="16"/>
  <c r="L286" i="16"/>
  <c r="AA286" i="16"/>
  <c r="K286" i="16"/>
  <c r="AF286" i="16"/>
  <c r="H286" i="16"/>
  <c r="W286" i="16"/>
  <c r="G286" i="16"/>
  <c r="AB286" i="16"/>
  <c r="AV286" i="16" s="1"/>
  <c r="AW286" i="16" s="1"/>
  <c r="D286" i="16"/>
  <c r="S286" i="16"/>
  <c r="C286" i="16"/>
  <c r="T286" i="16"/>
  <c r="AE286" i="16"/>
  <c r="O286" i="16"/>
  <c r="X286" i="16"/>
  <c r="Y286" i="16"/>
  <c r="AJ222" i="16"/>
  <c r="AD222" i="16"/>
  <c r="N222" i="16"/>
  <c r="Q222" i="16"/>
  <c r="Z222" i="16"/>
  <c r="J222" i="16"/>
  <c r="M222" i="16"/>
  <c r="V222" i="16"/>
  <c r="F222" i="16"/>
  <c r="AC222" i="16"/>
  <c r="AY222" i="16" s="1"/>
  <c r="I222" i="16"/>
  <c r="BF222" i="16" s="1"/>
  <c r="R222" i="16"/>
  <c r="E222" i="16"/>
  <c r="AB222" i="16"/>
  <c r="AV222" i="16" s="1"/>
  <c r="AW222" i="16" s="1"/>
  <c r="H222" i="16"/>
  <c r="S222" i="16"/>
  <c r="C222" i="16"/>
  <c r="T222" i="16"/>
  <c r="D222" i="16"/>
  <c r="AE222" i="16"/>
  <c r="O222" i="16"/>
  <c r="P222" i="16"/>
  <c r="AA222" i="16"/>
  <c r="K222" i="16"/>
  <c r="U222" i="16"/>
  <c r="AF222" i="16"/>
  <c r="L222" i="16"/>
  <c r="W222" i="16"/>
  <c r="G222" i="16"/>
  <c r="Y222" i="16"/>
  <c r="X222" i="16"/>
  <c r="D468" i="12"/>
  <c r="C468" i="12"/>
  <c r="C411" i="12"/>
  <c r="D411" i="12"/>
  <c r="AK411" i="12"/>
  <c r="AM411" i="12"/>
  <c r="AJ255" i="16"/>
  <c r="P255" i="16"/>
  <c r="AE255" i="16"/>
  <c r="O255" i="16"/>
  <c r="AF255" i="16"/>
  <c r="L255" i="16"/>
  <c r="AA255" i="16"/>
  <c r="K255" i="16"/>
  <c r="AB255" i="16"/>
  <c r="AV255" i="16" s="1"/>
  <c r="AW255" i="16" s="1"/>
  <c r="H255" i="16"/>
  <c r="W255" i="16"/>
  <c r="G255" i="16"/>
  <c r="T255" i="16"/>
  <c r="D255" i="16"/>
  <c r="AD255" i="16"/>
  <c r="N255" i="16"/>
  <c r="M255" i="16"/>
  <c r="Z255" i="16"/>
  <c r="J255" i="16"/>
  <c r="AC255" i="16"/>
  <c r="AY255" i="16" s="1"/>
  <c r="I255" i="16"/>
  <c r="BF255" i="16" s="1"/>
  <c r="S255" i="16"/>
  <c r="V255" i="16"/>
  <c r="F255" i="16"/>
  <c r="U255" i="16"/>
  <c r="E255" i="16"/>
  <c r="C255" i="16"/>
  <c r="R255" i="16"/>
  <c r="Q255" i="16"/>
  <c r="X255" i="16"/>
  <c r="Y255" i="16"/>
  <c r="AJ191" i="16"/>
  <c r="R191" i="16"/>
  <c r="AC191" i="16"/>
  <c r="AY191" i="16" s="1"/>
  <c r="I191" i="16"/>
  <c r="BF191" i="16" s="1"/>
  <c r="AD191" i="16"/>
  <c r="N191" i="16"/>
  <c r="U191" i="16"/>
  <c r="E191" i="16"/>
  <c r="Z191" i="16"/>
  <c r="J191" i="16"/>
  <c r="Q191" i="16"/>
  <c r="V191" i="16"/>
  <c r="F191" i="16"/>
  <c r="AF191" i="16"/>
  <c r="L191" i="16"/>
  <c r="S191" i="16"/>
  <c r="C191" i="16"/>
  <c r="AB191" i="16"/>
  <c r="AV191" i="16" s="1"/>
  <c r="AW191" i="16" s="1"/>
  <c r="H191" i="16"/>
  <c r="AE191" i="16"/>
  <c r="O191" i="16"/>
  <c r="M191" i="16"/>
  <c r="T191" i="16"/>
  <c r="D191" i="16"/>
  <c r="AA191" i="16"/>
  <c r="K191" i="16"/>
  <c r="P191" i="16"/>
  <c r="W191" i="16"/>
  <c r="G191" i="16"/>
  <c r="X191" i="16"/>
  <c r="Y191" i="16"/>
  <c r="D64" i="12"/>
  <c r="C64" i="12"/>
  <c r="AK64" i="12"/>
  <c r="AM64" i="12"/>
  <c r="C314" i="12"/>
  <c r="D314" i="12"/>
  <c r="AK314" i="12"/>
  <c r="AM314" i="12"/>
  <c r="C340" i="12"/>
  <c r="AM340" i="12"/>
  <c r="D340" i="12"/>
  <c r="AK340" i="12"/>
  <c r="AJ313" i="16"/>
  <c r="V313" i="16"/>
  <c r="F313" i="16"/>
  <c r="AC313" i="16"/>
  <c r="AY313" i="16" s="1"/>
  <c r="AB313" i="16"/>
  <c r="AV313" i="16" s="1"/>
  <c r="AW313" i="16" s="1"/>
  <c r="H313" i="16"/>
  <c r="W313" i="16"/>
  <c r="G313" i="16"/>
  <c r="J313" i="16"/>
  <c r="Q313" i="16"/>
  <c r="U313" i="16"/>
  <c r="T313" i="16"/>
  <c r="D313" i="16"/>
  <c r="S313" i="16"/>
  <c r="C313" i="16"/>
  <c r="Z313" i="16"/>
  <c r="I313" i="16"/>
  <c r="BF313" i="16" s="1"/>
  <c r="AD313" i="16"/>
  <c r="M313" i="16"/>
  <c r="P313" i="16"/>
  <c r="AE313" i="16"/>
  <c r="O313" i="16"/>
  <c r="N313" i="16"/>
  <c r="R313" i="16"/>
  <c r="E313" i="16"/>
  <c r="AF313" i="16"/>
  <c r="L313" i="16"/>
  <c r="AA313" i="16"/>
  <c r="K313" i="16"/>
  <c r="X313" i="16"/>
  <c r="Y313" i="16"/>
  <c r="AJ126" i="16"/>
  <c r="D126" i="16"/>
  <c r="AE126" i="16"/>
  <c r="O126" i="16"/>
  <c r="AB126" i="16"/>
  <c r="AV126" i="16" s="1"/>
  <c r="AW126" i="16" s="1"/>
  <c r="AA126" i="16"/>
  <c r="K126" i="16"/>
  <c r="AF126" i="16"/>
  <c r="H126" i="16"/>
  <c r="W126" i="16"/>
  <c r="G126" i="16"/>
  <c r="L126" i="16"/>
  <c r="P126" i="16"/>
  <c r="T126" i="16"/>
  <c r="S126" i="16"/>
  <c r="C126" i="16"/>
  <c r="V126" i="16"/>
  <c r="F126" i="16"/>
  <c r="Q126" i="16"/>
  <c r="R126" i="16"/>
  <c r="M126" i="16"/>
  <c r="AD126" i="16"/>
  <c r="N126" i="16"/>
  <c r="AC126" i="16"/>
  <c r="AY126" i="16" s="1"/>
  <c r="I126" i="16"/>
  <c r="BF126" i="16" s="1"/>
  <c r="Z126" i="16"/>
  <c r="J126" i="16"/>
  <c r="U126" i="16"/>
  <c r="E126" i="16"/>
  <c r="X126" i="16"/>
  <c r="Y126" i="16"/>
  <c r="C380" i="12"/>
  <c r="AK380" i="12"/>
  <c r="AM380" i="12"/>
  <c r="D380" i="12"/>
  <c r="C137" i="12"/>
  <c r="D137" i="12"/>
  <c r="AK137" i="12"/>
  <c r="AM137" i="12"/>
  <c r="C73" i="12"/>
  <c r="D73" i="12"/>
  <c r="AK73" i="12"/>
  <c r="AM73" i="12"/>
  <c r="D455" i="12"/>
  <c r="C455" i="12"/>
  <c r="D172" i="12"/>
  <c r="C172" i="12"/>
  <c r="AK172" i="12"/>
  <c r="AM172" i="12"/>
  <c r="D107" i="12"/>
  <c r="C107" i="12"/>
  <c r="AK107" i="12"/>
  <c r="AM107" i="12"/>
  <c r="D43" i="12"/>
  <c r="C43" i="12"/>
  <c r="AK43" i="12"/>
  <c r="AM43" i="12"/>
  <c r="C359" i="12"/>
  <c r="D359" i="12"/>
  <c r="AK359" i="12"/>
  <c r="AM359" i="12"/>
  <c r="AJ317" i="16"/>
  <c r="L317" i="16"/>
  <c r="AF317" i="16"/>
  <c r="AE317" i="16"/>
  <c r="C317" i="16"/>
  <c r="Z317" i="16"/>
  <c r="J317" i="16"/>
  <c r="Q317" i="16"/>
  <c r="T317" i="16"/>
  <c r="W317" i="16"/>
  <c r="P317" i="16"/>
  <c r="AA317" i="16"/>
  <c r="V317" i="16"/>
  <c r="F317" i="16"/>
  <c r="M317" i="16"/>
  <c r="H317" i="16"/>
  <c r="O317" i="16"/>
  <c r="D317" i="16"/>
  <c r="S317" i="16"/>
  <c r="R317" i="16"/>
  <c r="AC317" i="16"/>
  <c r="AY317" i="16" s="1"/>
  <c r="I317" i="16"/>
  <c r="BF317" i="16" s="1"/>
  <c r="AB317" i="16"/>
  <c r="AV317" i="16" s="1"/>
  <c r="AW317" i="16" s="1"/>
  <c r="G317" i="16"/>
  <c r="K317" i="16"/>
  <c r="AD317" i="16"/>
  <c r="N317" i="16"/>
  <c r="U317" i="16"/>
  <c r="E317" i="16"/>
  <c r="Y317" i="16"/>
  <c r="X317" i="16"/>
  <c r="C285" i="12"/>
  <c r="D285" i="12"/>
  <c r="AK285" i="12"/>
  <c r="AM285" i="12"/>
  <c r="C221" i="12"/>
  <c r="D221" i="12"/>
  <c r="AK221" i="12"/>
  <c r="AM221" i="12"/>
  <c r="AJ125" i="16"/>
  <c r="AC125" i="16"/>
  <c r="AY125" i="16" s="1"/>
  <c r="I125" i="16"/>
  <c r="BF125" i="16" s="1"/>
  <c r="N125" i="16"/>
  <c r="R125" i="16"/>
  <c r="J125" i="16"/>
  <c r="U125" i="16"/>
  <c r="E125" i="16"/>
  <c r="Q125" i="16"/>
  <c r="V125" i="16"/>
  <c r="M125" i="16"/>
  <c r="AD125" i="16"/>
  <c r="F125" i="16"/>
  <c r="Z125" i="16"/>
  <c r="P125" i="16"/>
  <c r="AE125" i="16"/>
  <c r="O125" i="16"/>
  <c r="AF125" i="16"/>
  <c r="L125" i="16"/>
  <c r="AA125" i="16"/>
  <c r="K125" i="16"/>
  <c r="AB125" i="16"/>
  <c r="AV125" i="16" s="1"/>
  <c r="AW125" i="16" s="1"/>
  <c r="H125" i="16"/>
  <c r="W125" i="16"/>
  <c r="G125" i="16"/>
  <c r="T125" i="16"/>
  <c r="D125" i="16"/>
  <c r="S125" i="16"/>
  <c r="C125" i="16"/>
  <c r="X125" i="16"/>
  <c r="Y125" i="16"/>
  <c r="AJ62" i="16"/>
  <c r="N62" i="16"/>
  <c r="Q62" i="16"/>
  <c r="Z62" i="16"/>
  <c r="M62" i="16"/>
  <c r="V62" i="16"/>
  <c r="J62" i="16"/>
  <c r="AC62" i="16"/>
  <c r="AY62" i="16" s="1"/>
  <c r="I62" i="16"/>
  <c r="BF62" i="16" s="1"/>
  <c r="F62" i="16"/>
  <c r="R62" i="16"/>
  <c r="AD62" i="16"/>
  <c r="U62" i="16"/>
  <c r="E62" i="16"/>
  <c r="P62" i="16"/>
  <c r="S62" i="16"/>
  <c r="C62" i="16"/>
  <c r="AF62" i="16"/>
  <c r="L62" i="16"/>
  <c r="AE62" i="16"/>
  <c r="O62" i="16"/>
  <c r="AB62" i="16"/>
  <c r="AV62" i="16" s="1"/>
  <c r="AW62" i="16" s="1"/>
  <c r="H62" i="16"/>
  <c r="AA62" i="16"/>
  <c r="K62" i="16"/>
  <c r="T62" i="16"/>
  <c r="D62" i="16"/>
  <c r="W62" i="16"/>
  <c r="G62" i="16"/>
  <c r="Y62" i="16"/>
  <c r="X62" i="16"/>
  <c r="D37" i="12"/>
  <c r="C37" i="12"/>
  <c r="AK37" i="12"/>
  <c r="AM37" i="12"/>
  <c r="D457" i="12"/>
  <c r="C457" i="12"/>
  <c r="C335" i="12"/>
  <c r="D335" i="12"/>
  <c r="AM335" i="12"/>
  <c r="AK335" i="12"/>
  <c r="C273" i="12"/>
  <c r="D273" i="12"/>
  <c r="AK273" i="12"/>
  <c r="AM273" i="12"/>
  <c r="C209" i="12"/>
  <c r="D209" i="12"/>
  <c r="AK209" i="12"/>
  <c r="AM209" i="12"/>
  <c r="D144" i="12"/>
  <c r="C144" i="12"/>
  <c r="AK144" i="12"/>
  <c r="AM144" i="12"/>
  <c r="D80" i="12"/>
  <c r="C80" i="12"/>
  <c r="AK80" i="12"/>
  <c r="AM80" i="12"/>
  <c r="C18" i="12"/>
  <c r="D18" i="12"/>
  <c r="AK18" i="12"/>
  <c r="AM18" i="12"/>
  <c r="AJ170" i="16"/>
  <c r="AD170" i="16"/>
  <c r="N170" i="16"/>
  <c r="AC170" i="16"/>
  <c r="AY170" i="16" s="1"/>
  <c r="I170" i="16"/>
  <c r="BF170" i="16" s="1"/>
  <c r="Z170" i="16"/>
  <c r="J170" i="16"/>
  <c r="U170" i="16"/>
  <c r="E170" i="16"/>
  <c r="V170" i="16"/>
  <c r="F170" i="16"/>
  <c r="Q170" i="16"/>
  <c r="R170" i="16"/>
  <c r="M170" i="16"/>
  <c r="AB170" i="16"/>
  <c r="AV170" i="16" s="1"/>
  <c r="AW170" i="16" s="1"/>
  <c r="H170" i="16"/>
  <c r="AA170" i="16"/>
  <c r="K170" i="16"/>
  <c r="T170" i="16"/>
  <c r="D170" i="16"/>
  <c r="W170" i="16"/>
  <c r="G170" i="16"/>
  <c r="P170" i="16"/>
  <c r="S170" i="16"/>
  <c r="C170" i="16"/>
  <c r="AF170" i="16"/>
  <c r="L170" i="16"/>
  <c r="AE170" i="16"/>
  <c r="O170" i="16"/>
  <c r="X170" i="16"/>
  <c r="Y170" i="16"/>
  <c r="D106" i="12"/>
  <c r="C106" i="12"/>
  <c r="AK106" i="12"/>
  <c r="AM106" i="12"/>
  <c r="C401" i="12"/>
  <c r="AM401" i="12"/>
  <c r="D401" i="12"/>
  <c r="AK401" i="12"/>
  <c r="AJ260" i="16"/>
  <c r="V260" i="16"/>
  <c r="F260" i="16"/>
  <c r="Q260" i="16"/>
  <c r="AB260" i="16"/>
  <c r="AV260" i="16" s="1"/>
  <c r="AW260" i="16" s="1"/>
  <c r="R260" i="16"/>
  <c r="M260" i="16"/>
  <c r="AD260" i="16"/>
  <c r="N260" i="16"/>
  <c r="AC260" i="16"/>
  <c r="AY260" i="16" s="1"/>
  <c r="I260" i="16"/>
  <c r="BF260" i="16" s="1"/>
  <c r="Z260" i="16"/>
  <c r="J260" i="16"/>
  <c r="U260" i="16"/>
  <c r="E260" i="16"/>
  <c r="P260" i="16"/>
  <c r="S260" i="16"/>
  <c r="C260" i="16"/>
  <c r="L260" i="16"/>
  <c r="AE260" i="16"/>
  <c r="O260" i="16"/>
  <c r="AF260" i="16"/>
  <c r="H260" i="16"/>
  <c r="AA260" i="16"/>
  <c r="K260" i="16"/>
  <c r="T260" i="16"/>
  <c r="D260" i="16"/>
  <c r="W260" i="16"/>
  <c r="G260" i="16"/>
  <c r="Y260" i="16"/>
  <c r="X260" i="16"/>
  <c r="AJ196" i="16"/>
  <c r="T196" i="16"/>
  <c r="D196" i="16"/>
  <c r="AE196" i="16"/>
  <c r="O196" i="16"/>
  <c r="P196" i="16"/>
  <c r="AA196" i="16"/>
  <c r="K196" i="16"/>
  <c r="AF196" i="16"/>
  <c r="L196" i="16"/>
  <c r="W196" i="16"/>
  <c r="G196" i="16"/>
  <c r="AB196" i="16"/>
  <c r="AV196" i="16" s="1"/>
  <c r="AW196" i="16" s="1"/>
  <c r="H196" i="16"/>
  <c r="R196" i="16"/>
  <c r="U196" i="16"/>
  <c r="E196" i="16"/>
  <c r="S196" i="16"/>
  <c r="AD196" i="16"/>
  <c r="N196" i="16"/>
  <c r="Q196" i="16"/>
  <c r="C196" i="16"/>
  <c r="Z196" i="16"/>
  <c r="J196" i="16"/>
  <c r="M196" i="16"/>
  <c r="V196" i="16"/>
  <c r="F196" i="16"/>
  <c r="AC196" i="16"/>
  <c r="AY196" i="16" s="1"/>
  <c r="I196" i="16"/>
  <c r="BF196" i="16" s="1"/>
  <c r="X196" i="16"/>
  <c r="Y196" i="16"/>
  <c r="AJ132" i="16"/>
  <c r="AB132" i="16"/>
  <c r="AV132" i="16" s="1"/>
  <c r="AW132" i="16" s="1"/>
  <c r="W132" i="16"/>
  <c r="G132" i="16"/>
  <c r="L132" i="16"/>
  <c r="T132" i="16"/>
  <c r="H132" i="16"/>
  <c r="S132" i="16"/>
  <c r="C132" i="16"/>
  <c r="P132" i="16"/>
  <c r="D132" i="16"/>
  <c r="AE132" i="16"/>
  <c r="O132" i="16"/>
  <c r="AA132" i="16"/>
  <c r="K132" i="16"/>
  <c r="AF132" i="16"/>
  <c r="AD132" i="16"/>
  <c r="N132" i="16"/>
  <c r="AC132" i="16"/>
  <c r="AY132" i="16" s="1"/>
  <c r="I132" i="16"/>
  <c r="BF132" i="16" s="1"/>
  <c r="Z132" i="16"/>
  <c r="J132" i="16"/>
  <c r="U132" i="16"/>
  <c r="E132" i="16"/>
  <c r="V132" i="16"/>
  <c r="F132" i="16"/>
  <c r="Q132" i="16"/>
  <c r="R132" i="16"/>
  <c r="M132" i="16"/>
  <c r="X132" i="16"/>
  <c r="Y132" i="16"/>
  <c r="BF338" i="16"/>
  <c r="AM338" i="16"/>
  <c r="AI338" i="16"/>
  <c r="Q338" i="16"/>
  <c r="AG338" i="16"/>
  <c r="R338" i="16"/>
  <c r="H338" i="16"/>
  <c r="AD338" i="16"/>
  <c r="T338" i="16"/>
  <c r="AA338" i="16"/>
  <c r="AY338" i="16"/>
  <c r="E338" i="16"/>
  <c r="U338" i="16"/>
  <c r="AJ338" i="16"/>
  <c r="W338" i="16"/>
  <c r="N338" i="16"/>
  <c r="D338" i="16"/>
  <c r="Z338" i="16"/>
  <c r="K338" i="16"/>
  <c r="AV338" i="16"/>
  <c r="AW338" i="16" s="1"/>
  <c r="I338" i="16"/>
  <c r="Y338" i="16"/>
  <c r="G338" i="16"/>
  <c r="AB338" i="16"/>
  <c r="S338" i="16"/>
  <c r="J338" i="16"/>
  <c r="AE338" i="16"/>
  <c r="AF338" i="16"/>
  <c r="AS338" i="16"/>
  <c r="AT338" i="16" s="1"/>
  <c r="M338" i="16"/>
  <c r="AC338" i="16"/>
  <c r="L338" i="16"/>
  <c r="C338" i="16"/>
  <c r="X338" i="16"/>
  <c r="O338" i="16"/>
  <c r="F338" i="16"/>
  <c r="P338" i="16"/>
  <c r="V338" i="16"/>
  <c r="D283" i="12"/>
  <c r="C283" i="12"/>
  <c r="AK283" i="12"/>
  <c r="AM283" i="12"/>
  <c r="D219" i="12"/>
  <c r="C219" i="12"/>
  <c r="AK219" i="12"/>
  <c r="AM219" i="12"/>
  <c r="AJ60" i="16"/>
  <c r="W60" i="16"/>
  <c r="G60" i="16"/>
  <c r="AB60" i="16"/>
  <c r="AV60" i="16" s="1"/>
  <c r="AW60" i="16" s="1"/>
  <c r="AF60" i="16"/>
  <c r="S60" i="16"/>
  <c r="C60" i="16"/>
  <c r="T60" i="16"/>
  <c r="P60" i="16"/>
  <c r="H60" i="16"/>
  <c r="AE60" i="16"/>
  <c r="O60" i="16"/>
  <c r="D60" i="16"/>
  <c r="L60" i="16"/>
  <c r="AA60" i="16"/>
  <c r="K60" i="16"/>
  <c r="Z60" i="16"/>
  <c r="J60" i="16"/>
  <c r="M60" i="16"/>
  <c r="V60" i="16"/>
  <c r="F60" i="16"/>
  <c r="AC60" i="16"/>
  <c r="AY60" i="16" s="1"/>
  <c r="I60" i="16"/>
  <c r="BF60" i="16" s="1"/>
  <c r="R60" i="16"/>
  <c r="U60" i="16"/>
  <c r="E60" i="16"/>
  <c r="AD60" i="16"/>
  <c r="N60" i="16"/>
  <c r="Q60" i="16"/>
  <c r="X60" i="16"/>
  <c r="Y60" i="16"/>
  <c r="C348" i="12"/>
  <c r="AK348" i="12"/>
  <c r="AM348" i="12"/>
  <c r="D348" i="12"/>
  <c r="AJ326" i="16"/>
  <c r="AD326" i="16"/>
  <c r="N326" i="16"/>
  <c r="AC326" i="16"/>
  <c r="AY326" i="16" s="1"/>
  <c r="AF326" i="16"/>
  <c r="L326" i="16"/>
  <c r="AE326" i="16"/>
  <c r="O326" i="16"/>
  <c r="R326" i="16"/>
  <c r="Q326" i="16"/>
  <c r="U326" i="16"/>
  <c r="AB326" i="16"/>
  <c r="AV326" i="16" s="1"/>
  <c r="AW326" i="16" s="1"/>
  <c r="H326" i="16"/>
  <c r="AA326" i="16"/>
  <c r="K326" i="16"/>
  <c r="F326" i="16"/>
  <c r="I326" i="16"/>
  <c r="BF326" i="16" s="1"/>
  <c r="V326" i="16"/>
  <c r="M326" i="16"/>
  <c r="T326" i="16"/>
  <c r="D326" i="16"/>
  <c r="W326" i="16"/>
  <c r="G326" i="16"/>
  <c r="Z326" i="16"/>
  <c r="J326" i="16"/>
  <c r="E326" i="16"/>
  <c r="P326" i="16"/>
  <c r="S326" i="16"/>
  <c r="C326" i="16"/>
  <c r="X326" i="16"/>
  <c r="Y326" i="16"/>
  <c r="AJ264" i="16"/>
  <c r="V264" i="16"/>
  <c r="F264" i="16"/>
  <c r="Q264" i="16"/>
  <c r="AB264" i="16"/>
  <c r="AV264" i="16" s="1"/>
  <c r="AW264" i="16" s="1"/>
  <c r="H264" i="16"/>
  <c r="R264" i="16"/>
  <c r="M264" i="16"/>
  <c r="AD264" i="16"/>
  <c r="N264" i="16"/>
  <c r="AC264" i="16"/>
  <c r="AY264" i="16" s="1"/>
  <c r="I264" i="16"/>
  <c r="BF264" i="16" s="1"/>
  <c r="Z264" i="16"/>
  <c r="J264" i="16"/>
  <c r="U264" i="16"/>
  <c r="E264" i="16"/>
  <c r="L264" i="16"/>
  <c r="S264" i="16"/>
  <c r="C264" i="16"/>
  <c r="AF264" i="16"/>
  <c r="D264" i="16"/>
  <c r="AE264" i="16"/>
  <c r="O264" i="16"/>
  <c r="T264" i="16"/>
  <c r="AA264" i="16"/>
  <c r="K264" i="16"/>
  <c r="P264" i="16"/>
  <c r="W264" i="16"/>
  <c r="G264" i="16"/>
  <c r="Y264" i="16"/>
  <c r="X264" i="16"/>
  <c r="AJ200" i="16"/>
  <c r="V200" i="16"/>
  <c r="F200" i="16"/>
  <c r="Q200" i="16"/>
  <c r="R200" i="16"/>
  <c r="M200" i="16"/>
  <c r="AD200" i="16"/>
  <c r="N200" i="16"/>
  <c r="AC200" i="16"/>
  <c r="AY200" i="16" s="1"/>
  <c r="I200" i="16"/>
  <c r="BF200" i="16" s="1"/>
  <c r="Z200" i="16"/>
  <c r="J200" i="16"/>
  <c r="P200" i="16"/>
  <c r="S200" i="16"/>
  <c r="C200" i="16"/>
  <c r="AF200" i="16"/>
  <c r="L200" i="16"/>
  <c r="AE200" i="16"/>
  <c r="O200" i="16"/>
  <c r="U200" i="16"/>
  <c r="AB200" i="16"/>
  <c r="AV200" i="16" s="1"/>
  <c r="AW200" i="16" s="1"/>
  <c r="H200" i="16"/>
  <c r="AA200" i="16"/>
  <c r="K200" i="16"/>
  <c r="E200" i="16"/>
  <c r="T200" i="16"/>
  <c r="D200" i="16"/>
  <c r="W200" i="16"/>
  <c r="G200" i="16"/>
  <c r="Y200" i="16"/>
  <c r="X200" i="16"/>
  <c r="AJ9" i="16"/>
  <c r="AF9" i="16"/>
  <c r="L9" i="16"/>
  <c r="AE9" i="16"/>
  <c r="O9" i="16"/>
  <c r="AB9" i="16"/>
  <c r="AV9" i="16" s="1"/>
  <c r="AW9" i="16" s="1"/>
  <c r="H9" i="16"/>
  <c r="AA9" i="16"/>
  <c r="K9" i="16"/>
  <c r="T9" i="16"/>
  <c r="D9" i="16"/>
  <c r="W9" i="16"/>
  <c r="G9" i="16"/>
  <c r="P9" i="16"/>
  <c r="S9" i="16"/>
  <c r="C9" i="16"/>
  <c r="AD9" i="16"/>
  <c r="N9" i="16"/>
  <c r="M9" i="16"/>
  <c r="Z9" i="16"/>
  <c r="J9" i="16"/>
  <c r="AC9" i="16"/>
  <c r="AY9" i="16" s="1"/>
  <c r="I9" i="16"/>
  <c r="BF9" i="16" s="1"/>
  <c r="V9" i="16"/>
  <c r="F9" i="16"/>
  <c r="U9" i="16"/>
  <c r="E9" i="16"/>
  <c r="R9" i="16"/>
  <c r="Q9" i="16"/>
  <c r="X9" i="16"/>
  <c r="Y9" i="16"/>
  <c r="C258" i="12"/>
  <c r="D258" i="12"/>
  <c r="AK258" i="12"/>
  <c r="AM258" i="12"/>
  <c r="C194" i="12"/>
  <c r="D194" i="12"/>
  <c r="AK194" i="12"/>
  <c r="AM194" i="12"/>
  <c r="AJ320" i="16"/>
  <c r="AA320" i="16"/>
  <c r="K320" i="16"/>
  <c r="V320" i="16"/>
  <c r="F320" i="16"/>
  <c r="AC320" i="16"/>
  <c r="AY320" i="16" s="1"/>
  <c r="I320" i="16"/>
  <c r="BF320" i="16" s="1"/>
  <c r="AB320" i="16"/>
  <c r="AV320" i="16" s="1"/>
  <c r="AW320" i="16" s="1"/>
  <c r="AF320" i="16"/>
  <c r="O320" i="16"/>
  <c r="T320" i="16"/>
  <c r="AE320" i="16"/>
  <c r="C320" i="16"/>
  <c r="R320" i="16"/>
  <c r="U320" i="16"/>
  <c r="E320" i="16"/>
  <c r="L320" i="16"/>
  <c r="P320" i="16"/>
  <c r="G320" i="16"/>
  <c r="H320" i="16"/>
  <c r="W320" i="16"/>
  <c r="AD320" i="16"/>
  <c r="N320" i="16"/>
  <c r="Q320" i="16"/>
  <c r="D320" i="16"/>
  <c r="S320" i="16"/>
  <c r="Z320" i="16"/>
  <c r="J320" i="16"/>
  <c r="M320" i="16"/>
  <c r="X320" i="16"/>
  <c r="Y320" i="16"/>
  <c r="C135" i="12"/>
  <c r="D135" i="12"/>
  <c r="AK135" i="12"/>
  <c r="AM135" i="12"/>
  <c r="D71" i="12"/>
  <c r="C71" i="12"/>
  <c r="AK71" i="12"/>
  <c r="AM71" i="12"/>
  <c r="D7" i="12"/>
  <c r="C7" i="12"/>
  <c r="AK7" i="12"/>
  <c r="AM7" i="12"/>
  <c r="C246" i="12"/>
  <c r="D246" i="12"/>
  <c r="AK246" i="12"/>
  <c r="AM246" i="12"/>
  <c r="C182" i="12"/>
  <c r="D182" i="12"/>
  <c r="AK182" i="12"/>
  <c r="AM182" i="12"/>
  <c r="AJ319" i="16"/>
  <c r="N319" i="16"/>
  <c r="V319" i="16"/>
  <c r="M319" i="16"/>
  <c r="R319" i="16"/>
  <c r="I319" i="16"/>
  <c r="BF319" i="16" s="1"/>
  <c r="P319" i="16"/>
  <c r="W319" i="16"/>
  <c r="G319" i="16"/>
  <c r="J319" i="16"/>
  <c r="E319" i="16"/>
  <c r="F319" i="16"/>
  <c r="AF319" i="16"/>
  <c r="L319" i="16"/>
  <c r="S319" i="16"/>
  <c r="C319" i="16"/>
  <c r="U319" i="16"/>
  <c r="AB319" i="16"/>
  <c r="AV319" i="16" s="1"/>
  <c r="AW319" i="16" s="1"/>
  <c r="H319" i="16"/>
  <c r="AE319" i="16"/>
  <c r="O319" i="16"/>
  <c r="Z319" i="16"/>
  <c r="AC319" i="16"/>
  <c r="AY319" i="16" s="1"/>
  <c r="AD319" i="16"/>
  <c r="Q319" i="16"/>
  <c r="T319" i="16"/>
  <c r="D319" i="16"/>
  <c r="AA319" i="16"/>
  <c r="K319" i="16"/>
  <c r="X319" i="16"/>
  <c r="Y319" i="16"/>
  <c r="C247" i="12"/>
  <c r="D247" i="12"/>
  <c r="AK247" i="12"/>
  <c r="AM247" i="12"/>
  <c r="C183" i="12"/>
  <c r="D183" i="12"/>
  <c r="AK183" i="12"/>
  <c r="AM183" i="12"/>
  <c r="AJ24" i="16"/>
  <c r="AF24" i="16"/>
  <c r="P24" i="16"/>
  <c r="W24" i="16"/>
  <c r="G24" i="16"/>
  <c r="L24" i="16"/>
  <c r="H24" i="16"/>
  <c r="K24" i="16"/>
  <c r="AA24" i="16"/>
  <c r="T24" i="16"/>
  <c r="D24" i="16"/>
  <c r="C24" i="16"/>
  <c r="S24" i="16"/>
  <c r="AB24" i="16"/>
  <c r="AV24" i="16" s="1"/>
  <c r="AW24" i="16" s="1"/>
  <c r="AE24" i="16"/>
  <c r="O24" i="16"/>
  <c r="Z24" i="16"/>
  <c r="J24" i="16"/>
  <c r="M24" i="16"/>
  <c r="V24" i="16"/>
  <c r="F24" i="16"/>
  <c r="AC24" i="16"/>
  <c r="AY24" i="16" s="1"/>
  <c r="I24" i="16"/>
  <c r="BF24" i="16" s="1"/>
  <c r="R24" i="16"/>
  <c r="U24" i="16"/>
  <c r="E24" i="16"/>
  <c r="AD24" i="16"/>
  <c r="N24" i="16"/>
  <c r="Q24" i="16"/>
  <c r="X24" i="16"/>
  <c r="Y24" i="16"/>
  <c r="C174" i="12"/>
  <c r="D174" i="12"/>
  <c r="AM174" i="12"/>
  <c r="AK174" i="12"/>
  <c r="AJ150" i="16"/>
  <c r="P150" i="16"/>
  <c r="AE150" i="16"/>
  <c r="O150" i="16"/>
  <c r="D150" i="16"/>
  <c r="AA150" i="16"/>
  <c r="K150" i="16"/>
  <c r="W150" i="16"/>
  <c r="G150" i="16"/>
  <c r="AB150" i="16"/>
  <c r="AV150" i="16" s="1"/>
  <c r="AW150" i="16" s="1"/>
  <c r="H150" i="16"/>
  <c r="AF150" i="16"/>
  <c r="S150" i="16"/>
  <c r="C150" i="16"/>
  <c r="L150" i="16"/>
  <c r="T150" i="16"/>
  <c r="V150" i="16"/>
  <c r="F150" i="16"/>
  <c r="AC150" i="16"/>
  <c r="AY150" i="16" s="1"/>
  <c r="I150" i="16"/>
  <c r="BF150" i="16" s="1"/>
  <c r="R150" i="16"/>
  <c r="U150" i="16"/>
  <c r="E150" i="16"/>
  <c r="AD150" i="16"/>
  <c r="N150" i="16"/>
  <c r="Q150" i="16"/>
  <c r="Z150" i="16"/>
  <c r="J150" i="16"/>
  <c r="M150" i="16"/>
  <c r="X150" i="16"/>
  <c r="Y150" i="16"/>
  <c r="AJ86" i="16"/>
  <c r="Q86" i="16"/>
  <c r="AD86" i="16"/>
  <c r="R86" i="16"/>
  <c r="Z86" i="16"/>
  <c r="M86" i="16"/>
  <c r="V86" i="16"/>
  <c r="N86" i="16"/>
  <c r="F86" i="16"/>
  <c r="AC86" i="16"/>
  <c r="AY86" i="16" s="1"/>
  <c r="I86" i="16"/>
  <c r="BF86" i="16" s="1"/>
  <c r="J86" i="16"/>
  <c r="U86" i="16"/>
  <c r="E86" i="16"/>
  <c r="P86" i="16"/>
  <c r="S86" i="16"/>
  <c r="C86" i="16"/>
  <c r="AF86" i="16"/>
  <c r="L86" i="16"/>
  <c r="AE86" i="16"/>
  <c r="O86" i="16"/>
  <c r="AB86" i="16"/>
  <c r="AV86" i="16" s="1"/>
  <c r="AW86" i="16" s="1"/>
  <c r="H86" i="16"/>
  <c r="AA86" i="16"/>
  <c r="K86" i="16"/>
  <c r="T86" i="16"/>
  <c r="D86" i="16"/>
  <c r="W86" i="16"/>
  <c r="G86" i="16"/>
  <c r="Y86" i="16"/>
  <c r="X86" i="16"/>
  <c r="C346" i="12"/>
  <c r="AK346" i="12"/>
  <c r="AM346" i="12"/>
  <c r="D346" i="12"/>
  <c r="AJ161" i="16"/>
  <c r="Z161" i="16"/>
  <c r="J161" i="16"/>
  <c r="Q161" i="16"/>
  <c r="V161" i="16"/>
  <c r="F161" i="16"/>
  <c r="M161" i="16"/>
  <c r="R161" i="16"/>
  <c r="AC161" i="16"/>
  <c r="AY161" i="16" s="1"/>
  <c r="I161" i="16"/>
  <c r="BF161" i="16" s="1"/>
  <c r="AD161" i="16"/>
  <c r="N161" i="16"/>
  <c r="U161" i="16"/>
  <c r="T161" i="16"/>
  <c r="D161" i="16"/>
  <c r="AA161" i="16"/>
  <c r="K161" i="16"/>
  <c r="E161" i="16"/>
  <c r="P161" i="16"/>
  <c r="W161" i="16"/>
  <c r="G161" i="16"/>
  <c r="AF161" i="16"/>
  <c r="L161" i="16"/>
  <c r="S161" i="16"/>
  <c r="C161" i="16"/>
  <c r="AB161" i="16"/>
  <c r="AV161" i="16" s="1"/>
  <c r="AW161" i="16" s="1"/>
  <c r="H161" i="16"/>
  <c r="AE161" i="16"/>
  <c r="O161" i="16"/>
  <c r="Y161" i="16"/>
  <c r="X161" i="16"/>
  <c r="AJ97" i="16"/>
  <c r="AD97" i="16"/>
  <c r="AC97" i="16"/>
  <c r="AY97" i="16" s="1"/>
  <c r="I97" i="16"/>
  <c r="BF97" i="16" s="1"/>
  <c r="R97" i="16"/>
  <c r="N97" i="16"/>
  <c r="U97" i="16"/>
  <c r="E97" i="16"/>
  <c r="J97" i="16"/>
  <c r="Z97" i="16"/>
  <c r="Q97" i="16"/>
  <c r="F97" i="16"/>
  <c r="M97" i="16"/>
  <c r="V97" i="16"/>
  <c r="AF97" i="16"/>
  <c r="L97" i="16"/>
  <c r="S97" i="16"/>
  <c r="C97" i="16"/>
  <c r="AB97" i="16"/>
  <c r="AV97" i="16" s="1"/>
  <c r="AW97" i="16" s="1"/>
  <c r="H97" i="16"/>
  <c r="AE97" i="16"/>
  <c r="O97" i="16"/>
  <c r="T97" i="16"/>
  <c r="D97" i="16"/>
  <c r="AA97" i="16"/>
  <c r="K97" i="16"/>
  <c r="P97" i="16"/>
  <c r="W97" i="16"/>
  <c r="G97" i="16"/>
  <c r="X97" i="16"/>
  <c r="Y97" i="16"/>
  <c r="D414" i="12"/>
  <c r="C414" i="12"/>
  <c r="AJ333" i="16"/>
  <c r="I333" i="16"/>
  <c r="BF333" i="16" s="1"/>
  <c r="M333" i="16"/>
  <c r="AB333" i="16"/>
  <c r="AV333" i="16" s="1"/>
  <c r="AW333" i="16" s="1"/>
  <c r="H333" i="16"/>
  <c r="W333" i="16"/>
  <c r="G333" i="16"/>
  <c r="AD333" i="16"/>
  <c r="Z333" i="16"/>
  <c r="E333" i="16"/>
  <c r="T333" i="16"/>
  <c r="D333" i="16"/>
  <c r="S333" i="16"/>
  <c r="C333" i="16"/>
  <c r="N333" i="16"/>
  <c r="V333" i="16"/>
  <c r="R333" i="16"/>
  <c r="AC333" i="16"/>
  <c r="AY333" i="16" s="1"/>
  <c r="P333" i="16"/>
  <c r="AE333" i="16"/>
  <c r="O333" i="16"/>
  <c r="J333" i="16"/>
  <c r="U333" i="16"/>
  <c r="F333" i="16"/>
  <c r="Q333" i="16"/>
  <c r="AF333" i="16"/>
  <c r="L333" i="16"/>
  <c r="AA333" i="16"/>
  <c r="K333" i="16"/>
  <c r="X333" i="16"/>
  <c r="Y333" i="16"/>
  <c r="AJ131" i="16"/>
  <c r="Q131" i="16"/>
  <c r="M131" i="16"/>
  <c r="Z131" i="16"/>
  <c r="V131" i="16"/>
  <c r="AC131" i="16"/>
  <c r="AY131" i="16" s="1"/>
  <c r="I131" i="16"/>
  <c r="BF131" i="16" s="1"/>
  <c r="F131" i="16"/>
  <c r="AD131" i="16"/>
  <c r="R131" i="16"/>
  <c r="J131" i="16"/>
  <c r="U131" i="16"/>
  <c r="E131" i="16"/>
  <c r="N131" i="16"/>
  <c r="AB131" i="16"/>
  <c r="AV131" i="16" s="1"/>
  <c r="AW131" i="16" s="1"/>
  <c r="H131" i="16"/>
  <c r="W131" i="16"/>
  <c r="G131" i="16"/>
  <c r="T131" i="16"/>
  <c r="D131" i="16"/>
  <c r="S131" i="16"/>
  <c r="C131" i="16"/>
  <c r="P131" i="16"/>
  <c r="AE131" i="16"/>
  <c r="O131" i="16"/>
  <c r="AF131" i="16"/>
  <c r="L131" i="16"/>
  <c r="AA131" i="16"/>
  <c r="K131" i="16"/>
  <c r="Y131" i="16"/>
  <c r="X131" i="16"/>
  <c r="AJ67" i="16"/>
  <c r="AC67" i="16"/>
  <c r="AY67" i="16" s="1"/>
  <c r="I67" i="16"/>
  <c r="BF67" i="16" s="1"/>
  <c r="R67" i="16"/>
  <c r="J67" i="16"/>
  <c r="U67" i="16"/>
  <c r="E67" i="16"/>
  <c r="V67" i="16"/>
  <c r="Q67" i="16"/>
  <c r="Z67" i="16"/>
  <c r="F67" i="16"/>
  <c r="M67" i="16"/>
  <c r="N67" i="16"/>
  <c r="AD67" i="16"/>
  <c r="T67" i="16"/>
  <c r="D67" i="16"/>
  <c r="S67" i="16"/>
  <c r="C67" i="16"/>
  <c r="P67" i="16"/>
  <c r="AE67" i="16"/>
  <c r="O67" i="16"/>
  <c r="AF67" i="16"/>
  <c r="L67" i="16"/>
  <c r="AA67" i="16"/>
  <c r="K67" i="16"/>
  <c r="AB67" i="16"/>
  <c r="AV67" i="16" s="1"/>
  <c r="AW67" i="16" s="1"/>
  <c r="H67" i="16"/>
  <c r="W67" i="16"/>
  <c r="G67" i="16"/>
  <c r="X67" i="16"/>
  <c r="Y67" i="16"/>
  <c r="C277" i="12"/>
  <c r="D277" i="12"/>
  <c r="AK277" i="12"/>
  <c r="AM277" i="12"/>
  <c r="C213" i="12"/>
  <c r="D213" i="12"/>
  <c r="AK213" i="12"/>
  <c r="AM213" i="12"/>
  <c r="AJ117" i="16"/>
  <c r="Q117" i="16"/>
  <c r="F117" i="16"/>
  <c r="M117" i="16"/>
  <c r="J117" i="16"/>
  <c r="AC117" i="16"/>
  <c r="AY117" i="16" s="1"/>
  <c r="I117" i="16"/>
  <c r="BF117" i="16" s="1"/>
  <c r="Z117" i="16"/>
  <c r="V117" i="16"/>
  <c r="U117" i="16"/>
  <c r="E117" i="16"/>
  <c r="R117" i="16"/>
  <c r="N117" i="16"/>
  <c r="AD117" i="16"/>
  <c r="P117" i="16"/>
  <c r="W117" i="16"/>
  <c r="G117" i="16"/>
  <c r="AF117" i="16"/>
  <c r="L117" i="16"/>
  <c r="S117" i="16"/>
  <c r="C117" i="16"/>
  <c r="AB117" i="16"/>
  <c r="AV117" i="16" s="1"/>
  <c r="AW117" i="16" s="1"/>
  <c r="H117" i="16"/>
  <c r="AE117" i="16"/>
  <c r="O117" i="16"/>
  <c r="T117" i="16"/>
  <c r="D117" i="16"/>
  <c r="AA117" i="16"/>
  <c r="K117" i="16"/>
  <c r="Y117" i="16"/>
  <c r="X117" i="16"/>
  <c r="AJ54" i="16"/>
  <c r="AE54" i="16"/>
  <c r="O54" i="16"/>
  <c r="AB54" i="16"/>
  <c r="AV54" i="16" s="1"/>
  <c r="AW54" i="16" s="1"/>
  <c r="P54" i="16"/>
  <c r="AF54" i="16"/>
  <c r="AA54" i="16"/>
  <c r="K54" i="16"/>
  <c r="L54" i="16"/>
  <c r="T54" i="16"/>
  <c r="H54" i="16"/>
  <c r="W54" i="16"/>
  <c r="G54" i="16"/>
  <c r="D54" i="16"/>
  <c r="S54" i="16"/>
  <c r="C54" i="16"/>
  <c r="R54" i="16"/>
  <c r="U54" i="16"/>
  <c r="E54" i="16"/>
  <c r="AD54" i="16"/>
  <c r="N54" i="16"/>
  <c r="Q54" i="16"/>
  <c r="Z54" i="16"/>
  <c r="J54" i="16"/>
  <c r="M54" i="16"/>
  <c r="V54" i="16"/>
  <c r="F54" i="16"/>
  <c r="AC54" i="16"/>
  <c r="AY54" i="16" s="1"/>
  <c r="I54" i="16"/>
  <c r="BF54" i="16" s="1"/>
  <c r="X54" i="16"/>
  <c r="Y54" i="16"/>
  <c r="AJ312" i="16"/>
  <c r="AF312" i="16"/>
  <c r="H312" i="16"/>
  <c r="W312" i="16"/>
  <c r="AA312" i="16"/>
  <c r="V312" i="16"/>
  <c r="F312" i="16"/>
  <c r="Q312" i="16"/>
  <c r="T312" i="16"/>
  <c r="O312" i="16"/>
  <c r="L312" i="16"/>
  <c r="S312" i="16"/>
  <c r="R312" i="16"/>
  <c r="M312" i="16"/>
  <c r="D312" i="16"/>
  <c r="AB312" i="16"/>
  <c r="AV312" i="16" s="1"/>
  <c r="AW312" i="16" s="1"/>
  <c r="G312" i="16"/>
  <c r="K312" i="16"/>
  <c r="AD312" i="16"/>
  <c r="N312" i="16"/>
  <c r="AC312" i="16"/>
  <c r="AY312" i="16" s="1"/>
  <c r="I312" i="16"/>
  <c r="BF312" i="16" s="1"/>
  <c r="P312" i="16"/>
  <c r="AE312" i="16"/>
  <c r="C312" i="16"/>
  <c r="Z312" i="16"/>
  <c r="J312" i="16"/>
  <c r="U312" i="16"/>
  <c r="E312" i="16"/>
  <c r="Y312" i="16"/>
  <c r="X312" i="16"/>
  <c r="AJ29" i="16"/>
  <c r="V29" i="16"/>
  <c r="F29" i="16"/>
  <c r="Z29" i="16"/>
  <c r="M29" i="16"/>
  <c r="Q29" i="16"/>
  <c r="J29" i="16"/>
  <c r="N29" i="16"/>
  <c r="E29" i="16"/>
  <c r="I29" i="16"/>
  <c r="BF29" i="16" s="1"/>
  <c r="R29" i="16"/>
  <c r="AD29" i="16"/>
  <c r="U29" i="16"/>
  <c r="AC29" i="16"/>
  <c r="AY29" i="16" s="1"/>
  <c r="AF29" i="16"/>
  <c r="L29" i="16"/>
  <c r="S29" i="16"/>
  <c r="C29" i="16"/>
  <c r="AB29" i="16"/>
  <c r="AV29" i="16" s="1"/>
  <c r="AW29" i="16" s="1"/>
  <c r="H29" i="16"/>
  <c r="AE29" i="16"/>
  <c r="O29" i="16"/>
  <c r="T29" i="16"/>
  <c r="D29" i="16"/>
  <c r="AA29" i="16"/>
  <c r="K29" i="16"/>
  <c r="P29" i="16"/>
  <c r="W29" i="16"/>
  <c r="G29" i="16"/>
  <c r="X29" i="16"/>
  <c r="Y29" i="16"/>
  <c r="C327" i="12"/>
  <c r="D327" i="12"/>
  <c r="AK327" i="12"/>
  <c r="AM327" i="12"/>
  <c r="C265" i="12"/>
  <c r="D265" i="12"/>
  <c r="AK265" i="12"/>
  <c r="AM265" i="12"/>
  <c r="C201" i="12"/>
  <c r="D201" i="12"/>
  <c r="AK201" i="12"/>
  <c r="AM201" i="12"/>
  <c r="AJ168" i="16"/>
  <c r="T168" i="16"/>
  <c r="D168" i="16"/>
  <c r="W168" i="16"/>
  <c r="G168" i="16"/>
  <c r="P168" i="16"/>
  <c r="S168" i="16"/>
  <c r="C168" i="16"/>
  <c r="AF168" i="16"/>
  <c r="L168" i="16"/>
  <c r="AE168" i="16"/>
  <c r="O168" i="16"/>
  <c r="AB168" i="16"/>
  <c r="AV168" i="16" s="1"/>
  <c r="AW168" i="16" s="1"/>
  <c r="H168" i="16"/>
  <c r="K168" i="16"/>
  <c r="R168" i="16"/>
  <c r="M168" i="16"/>
  <c r="AD168" i="16"/>
  <c r="N168" i="16"/>
  <c r="AC168" i="16"/>
  <c r="AY168" i="16" s="1"/>
  <c r="I168" i="16"/>
  <c r="BF168" i="16" s="1"/>
  <c r="Z168" i="16"/>
  <c r="J168" i="16"/>
  <c r="U168" i="16"/>
  <c r="E168" i="16"/>
  <c r="AA168" i="16"/>
  <c r="V168" i="16"/>
  <c r="F168" i="16"/>
  <c r="Q168" i="16"/>
  <c r="X168" i="16"/>
  <c r="Y168" i="16"/>
  <c r="AJ104" i="16"/>
  <c r="Q104" i="16"/>
  <c r="N104" i="16"/>
  <c r="F104" i="16"/>
  <c r="V104" i="16"/>
  <c r="M104" i="16"/>
  <c r="R104" i="16"/>
  <c r="J104" i="16"/>
  <c r="AC104" i="16"/>
  <c r="AY104" i="16" s="1"/>
  <c r="I104" i="16"/>
  <c r="BF104" i="16" s="1"/>
  <c r="U104" i="16"/>
  <c r="E104" i="16"/>
  <c r="AD104" i="16"/>
  <c r="Z104" i="16"/>
  <c r="AF104" i="16"/>
  <c r="L104" i="16"/>
  <c r="AE104" i="16"/>
  <c r="O104" i="16"/>
  <c r="AB104" i="16"/>
  <c r="AV104" i="16" s="1"/>
  <c r="AW104" i="16" s="1"/>
  <c r="H104" i="16"/>
  <c r="AA104" i="16"/>
  <c r="K104" i="16"/>
  <c r="T104" i="16"/>
  <c r="D104" i="16"/>
  <c r="W104" i="16"/>
  <c r="G104" i="16"/>
  <c r="P104" i="16"/>
  <c r="S104" i="16"/>
  <c r="C104" i="16"/>
  <c r="Y104" i="16"/>
  <c r="X104" i="16"/>
  <c r="AJ42" i="16"/>
  <c r="L42" i="16"/>
  <c r="AE42" i="16"/>
  <c r="O42" i="16"/>
  <c r="D42" i="16"/>
  <c r="AA42" i="16"/>
  <c r="K42" i="16"/>
  <c r="T42" i="16"/>
  <c r="W42" i="16"/>
  <c r="G42" i="16"/>
  <c r="H42" i="16"/>
  <c r="AB42" i="16"/>
  <c r="AV42" i="16" s="1"/>
  <c r="AW42" i="16" s="1"/>
  <c r="S42" i="16"/>
  <c r="C42" i="16"/>
  <c r="P42" i="16"/>
  <c r="AF42" i="16"/>
  <c r="R42" i="16"/>
  <c r="U42" i="16"/>
  <c r="E42" i="16"/>
  <c r="AD42" i="16"/>
  <c r="N42" i="16"/>
  <c r="Q42" i="16"/>
  <c r="Z42" i="16"/>
  <c r="J42" i="16"/>
  <c r="M42" i="16"/>
  <c r="V42" i="16"/>
  <c r="F42" i="16"/>
  <c r="AC42" i="16"/>
  <c r="AY42" i="16" s="1"/>
  <c r="I42" i="16"/>
  <c r="BF42" i="16" s="1"/>
  <c r="X42" i="16"/>
  <c r="Y42" i="16"/>
  <c r="C130" i="12"/>
  <c r="D130" i="12"/>
  <c r="AK130" i="12"/>
  <c r="AM130" i="12"/>
  <c r="D423" i="12"/>
  <c r="C423" i="12"/>
  <c r="D284" i="12"/>
  <c r="C284" i="12"/>
  <c r="AK284" i="12"/>
  <c r="AM284" i="12"/>
  <c r="D220" i="12"/>
  <c r="C220" i="12"/>
  <c r="AK220" i="12"/>
  <c r="AM220" i="12"/>
  <c r="D156" i="12"/>
  <c r="C156" i="12"/>
  <c r="AK156" i="12"/>
  <c r="AM156" i="12"/>
  <c r="D92" i="12"/>
  <c r="C92" i="12"/>
  <c r="AK92" i="12"/>
  <c r="AM92" i="12"/>
  <c r="C357" i="12"/>
  <c r="D357" i="12"/>
  <c r="AK357" i="12"/>
  <c r="AM357" i="12"/>
  <c r="AJ305" i="16"/>
  <c r="AB305" i="16"/>
  <c r="AV305" i="16" s="1"/>
  <c r="AW305" i="16" s="1"/>
  <c r="AE305" i="16"/>
  <c r="O305" i="16"/>
  <c r="D305" i="16"/>
  <c r="Z305" i="16"/>
  <c r="J305" i="16"/>
  <c r="Q305" i="16"/>
  <c r="L305" i="16"/>
  <c r="AF305" i="16"/>
  <c r="AA305" i="16"/>
  <c r="K305" i="16"/>
  <c r="V305" i="16"/>
  <c r="F305" i="16"/>
  <c r="M305" i="16"/>
  <c r="T305" i="16"/>
  <c r="W305" i="16"/>
  <c r="G305" i="16"/>
  <c r="R305" i="16"/>
  <c r="AC305" i="16"/>
  <c r="AY305" i="16" s="1"/>
  <c r="I305" i="16"/>
  <c r="BF305" i="16" s="1"/>
  <c r="H305" i="16"/>
  <c r="S305" i="16"/>
  <c r="C305" i="16"/>
  <c r="P305" i="16"/>
  <c r="AD305" i="16"/>
  <c r="N305" i="16"/>
  <c r="U305" i="16"/>
  <c r="E305" i="16"/>
  <c r="Y305" i="16"/>
  <c r="X305" i="16"/>
  <c r="AJ243" i="16"/>
  <c r="R243" i="16"/>
  <c r="AC243" i="16"/>
  <c r="AY243" i="16" s="1"/>
  <c r="I243" i="16"/>
  <c r="BF243" i="16" s="1"/>
  <c r="AD243" i="16"/>
  <c r="N243" i="16"/>
  <c r="U243" i="16"/>
  <c r="E243" i="16"/>
  <c r="Z243" i="16"/>
  <c r="J243" i="16"/>
  <c r="Q243" i="16"/>
  <c r="V243" i="16"/>
  <c r="F243" i="16"/>
  <c r="AF243" i="16"/>
  <c r="L243" i="16"/>
  <c r="S243" i="16"/>
  <c r="C243" i="16"/>
  <c r="AB243" i="16"/>
  <c r="AV243" i="16" s="1"/>
  <c r="AW243" i="16" s="1"/>
  <c r="H243" i="16"/>
  <c r="AE243" i="16"/>
  <c r="O243" i="16"/>
  <c r="T243" i="16"/>
  <c r="D243" i="16"/>
  <c r="AA243" i="16"/>
  <c r="K243" i="16"/>
  <c r="M243" i="16"/>
  <c r="P243" i="16"/>
  <c r="W243" i="16"/>
  <c r="G243" i="16"/>
  <c r="X243" i="16"/>
  <c r="Y243" i="16"/>
  <c r="AJ179" i="16"/>
  <c r="P179" i="16"/>
  <c r="W179" i="16"/>
  <c r="G179" i="16"/>
  <c r="AF179" i="16"/>
  <c r="L179" i="16"/>
  <c r="S179" i="16"/>
  <c r="C179" i="16"/>
  <c r="AB179" i="16"/>
  <c r="AV179" i="16" s="1"/>
  <c r="AW179" i="16" s="1"/>
  <c r="H179" i="16"/>
  <c r="AE179" i="16"/>
  <c r="O179" i="16"/>
  <c r="T179" i="16"/>
  <c r="D179" i="16"/>
  <c r="K179" i="16"/>
  <c r="AD179" i="16"/>
  <c r="N179" i="16"/>
  <c r="U179" i="16"/>
  <c r="E179" i="16"/>
  <c r="Z179" i="16"/>
  <c r="J179" i="16"/>
  <c r="Q179" i="16"/>
  <c r="V179" i="16"/>
  <c r="F179" i="16"/>
  <c r="M179" i="16"/>
  <c r="AA179" i="16"/>
  <c r="R179" i="16"/>
  <c r="AC179" i="16"/>
  <c r="AY179" i="16" s="1"/>
  <c r="I179" i="16"/>
  <c r="BF179" i="16" s="1"/>
  <c r="X179" i="16"/>
  <c r="Y179" i="16"/>
  <c r="D52" i="12"/>
  <c r="C52" i="12"/>
  <c r="AK52" i="12"/>
  <c r="AM52" i="12"/>
  <c r="D471" i="12"/>
  <c r="C471" i="12"/>
  <c r="D288" i="12"/>
  <c r="C288" i="12"/>
  <c r="AK288" i="12"/>
  <c r="AM288" i="12"/>
  <c r="D224" i="12"/>
  <c r="C224" i="12"/>
  <c r="AK224" i="12"/>
  <c r="AM224" i="12"/>
  <c r="AJ33" i="16"/>
  <c r="R33" i="16"/>
  <c r="Z33" i="16"/>
  <c r="V33" i="16"/>
  <c r="I33" i="16"/>
  <c r="BF33" i="16" s="1"/>
  <c r="AC33" i="16"/>
  <c r="AY33" i="16" s="1"/>
  <c r="J33" i="16"/>
  <c r="F33" i="16"/>
  <c r="Q33" i="16"/>
  <c r="N33" i="16"/>
  <c r="U33" i="16"/>
  <c r="E33" i="16"/>
  <c r="AD33" i="16"/>
  <c r="M33" i="16"/>
  <c r="AF33" i="16"/>
  <c r="L33" i="16"/>
  <c r="S33" i="16"/>
  <c r="C33" i="16"/>
  <c r="AB33" i="16"/>
  <c r="AV33" i="16" s="1"/>
  <c r="AW33" i="16" s="1"/>
  <c r="H33" i="16"/>
  <c r="AE33" i="16"/>
  <c r="O33" i="16"/>
  <c r="T33" i="16"/>
  <c r="D33" i="16"/>
  <c r="AA33" i="16"/>
  <c r="K33" i="16"/>
  <c r="P33" i="16"/>
  <c r="W33" i="16"/>
  <c r="G33" i="16"/>
  <c r="X33" i="16"/>
  <c r="Y33" i="16"/>
  <c r="AK391" i="12"/>
  <c r="C391" i="12"/>
  <c r="AM391" i="12"/>
  <c r="D391" i="12"/>
  <c r="AJ315" i="16"/>
  <c r="F315" i="16"/>
  <c r="J315" i="16"/>
  <c r="I315" i="16"/>
  <c r="BF315" i="16" s="1"/>
  <c r="AC315" i="16"/>
  <c r="AY315" i="16" s="1"/>
  <c r="P315" i="16"/>
  <c r="AE315" i="16"/>
  <c r="O315" i="16"/>
  <c r="Z315" i="16"/>
  <c r="U315" i="16"/>
  <c r="AF315" i="16"/>
  <c r="L315" i="16"/>
  <c r="AA315" i="16"/>
  <c r="K315" i="16"/>
  <c r="AD315" i="16"/>
  <c r="N315" i="16"/>
  <c r="M315" i="16"/>
  <c r="AB315" i="16"/>
  <c r="AV315" i="16" s="1"/>
  <c r="AW315" i="16" s="1"/>
  <c r="H315" i="16"/>
  <c r="W315" i="16"/>
  <c r="G315" i="16"/>
  <c r="V315" i="16"/>
  <c r="R315" i="16"/>
  <c r="Q315" i="16"/>
  <c r="E315" i="16"/>
  <c r="T315" i="16"/>
  <c r="D315" i="16"/>
  <c r="S315" i="16"/>
  <c r="C315" i="16"/>
  <c r="X315" i="16"/>
  <c r="Y315" i="16"/>
  <c r="C250" i="12"/>
  <c r="D250" i="12"/>
  <c r="AK250" i="12"/>
  <c r="AM250" i="12"/>
  <c r="C186" i="12"/>
  <c r="D186" i="12"/>
  <c r="AK186" i="12"/>
  <c r="AM186" i="12"/>
  <c r="C210" i="12"/>
  <c r="D210" i="12"/>
  <c r="AK210" i="12"/>
  <c r="AM210" i="12"/>
  <c r="AJ176" i="16"/>
  <c r="V176" i="16"/>
  <c r="F176" i="16"/>
  <c r="Q176" i="16"/>
  <c r="R176" i="16"/>
  <c r="M176" i="16"/>
  <c r="AD176" i="16"/>
  <c r="N176" i="16"/>
  <c r="AC176" i="16"/>
  <c r="AY176" i="16" s="1"/>
  <c r="I176" i="16"/>
  <c r="BF176" i="16" s="1"/>
  <c r="Z176" i="16"/>
  <c r="J176" i="16"/>
  <c r="P176" i="16"/>
  <c r="S176" i="16"/>
  <c r="C176" i="16"/>
  <c r="U176" i="16"/>
  <c r="AF176" i="16"/>
  <c r="L176" i="16"/>
  <c r="AE176" i="16"/>
  <c r="O176" i="16"/>
  <c r="E176" i="16"/>
  <c r="AB176" i="16"/>
  <c r="AV176" i="16" s="1"/>
  <c r="AW176" i="16" s="1"/>
  <c r="H176" i="16"/>
  <c r="AA176" i="16"/>
  <c r="K176" i="16"/>
  <c r="T176" i="16"/>
  <c r="D176" i="16"/>
  <c r="W176" i="16"/>
  <c r="G176" i="16"/>
  <c r="Y176" i="16"/>
  <c r="X176" i="16"/>
  <c r="AJ121" i="16"/>
  <c r="W121" i="16"/>
  <c r="G121" i="16"/>
  <c r="D121" i="16"/>
  <c r="S121" i="16"/>
  <c r="C121" i="16"/>
  <c r="AB121" i="16"/>
  <c r="AV121" i="16" s="1"/>
  <c r="AW121" i="16" s="1"/>
  <c r="AE121" i="16"/>
  <c r="O121" i="16"/>
  <c r="AF121" i="16"/>
  <c r="L121" i="16"/>
  <c r="P121" i="16"/>
  <c r="AA121" i="16"/>
  <c r="K121" i="16"/>
  <c r="T121" i="16"/>
  <c r="H121" i="16"/>
  <c r="R121" i="16"/>
  <c r="Q121" i="16"/>
  <c r="AD121" i="16"/>
  <c r="N121" i="16"/>
  <c r="M121" i="16"/>
  <c r="Z121" i="16"/>
  <c r="J121" i="16"/>
  <c r="AC121" i="16"/>
  <c r="AY121" i="16" s="1"/>
  <c r="I121" i="16"/>
  <c r="BF121" i="16" s="1"/>
  <c r="V121" i="16"/>
  <c r="F121" i="16"/>
  <c r="U121" i="16"/>
  <c r="E121" i="16"/>
  <c r="X121" i="16"/>
  <c r="Y121" i="16"/>
  <c r="D409" i="12"/>
  <c r="AK409" i="12"/>
  <c r="AM409" i="12"/>
  <c r="C409" i="12"/>
  <c r="D325" i="12"/>
  <c r="C325" i="12"/>
  <c r="AK325" i="12"/>
  <c r="AM325" i="12"/>
  <c r="C123" i="12"/>
  <c r="D123" i="12"/>
  <c r="AK123" i="12"/>
  <c r="AM123" i="12"/>
  <c r="D59" i="12"/>
  <c r="C59" i="12"/>
  <c r="AK59" i="12"/>
  <c r="AM59" i="12"/>
  <c r="C408" i="12"/>
  <c r="AK408" i="12"/>
  <c r="AM408" i="12"/>
  <c r="D408" i="12"/>
  <c r="C336" i="12"/>
  <c r="AK336" i="12"/>
  <c r="AM336" i="12"/>
  <c r="D336" i="12"/>
  <c r="AJ269" i="16"/>
  <c r="AB269" i="16"/>
  <c r="AV269" i="16" s="1"/>
  <c r="AW269" i="16" s="1"/>
  <c r="H269" i="16"/>
  <c r="W269" i="16"/>
  <c r="G269" i="16"/>
  <c r="AD269" i="16"/>
  <c r="N269" i="16"/>
  <c r="T269" i="16"/>
  <c r="D269" i="16"/>
  <c r="S269" i="16"/>
  <c r="C269" i="16"/>
  <c r="P269" i="16"/>
  <c r="AE269" i="16"/>
  <c r="O269" i="16"/>
  <c r="AF269" i="16"/>
  <c r="L269" i="16"/>
  <c r="AA269" i="16"/>
  <c r="K269" i="16"/>
  <c r="V269" i="16"/>
  <c r="U269" i="16"/>
  <c r="E269" i="16"/>
  <c r="R269" i="16"/>
  <c r="Q269" i="16"/>
  <c r="J269" i="16"/>
  <c r="M269" i="16"/>
  <c r="Z269" i="16"/>
  <c r="F269" i="16"/>
  <c r="AC269" i="16"/>
  <c r="AY269" i="16" s="1"/>
  <c r="I269" i="16"/>
  <c r="BF269" i="16" s="1"/>
  <c r="X269" i="16"/>
  <c r="Y269" i="16"/>
  <c r="AJ205" i="16"/>
  <c r="AB205" i="16"/>
  <c r="AV205" i="16" s="1"/>
  <c r="AW205" i="16" s="1"/>
  <c r="H205" i="16"/>
  <c r="W205" i="16"/>
  <c r="G205" i="16"/>
  <c r="T205" i="16"/>
  <c r="D205" i="16"/>
  <c r="S205" i="16"/>
  <c r="C205" i="16"/>
  <c r="P205" i="16"/>
  <c r="AE205" i="16"/>
  <c r="O205" i="16"/>
  <c r="AF205" i="16"/>
  <c r="L205" i="16"/>
  <c r="V205" i="16"/>
  <c r="F205" i="16"/>
  <c r="U205" i="16"/>
  <c r="E205" i="16"/>
  <c r="AA205" i="16"/>
  <c r="R205" i="16"/>
  <c r="Q205" i="16"/>
  <c r="K205" i="16"/>
  <c r="AD205" i="16"/>
  <c r="N205" i="16"/>
  <c r="M205" i="16"/>
  <c r="Z205" i="16"/>
  <c r="J205" i="16"/>
  <c r="AC205" i="16"/>
  <c r="AY205" i="16" s="1"/>
  <c r="I205" i="16"/>
  <c r="BF205" i="16" s="1"/>
  <c r="X205" i="16"/>
  <c r="Y205" i="16"/>
  <c r="AJ141" i="16"/>
  <c r="AC141" i="16"/>
  <c r="AY141" i="16" s="1"/>
  <c r="I141" i="16"/>
  <c r="BF141" i="16" s="1"/>
  <c r="J141" i="16"/>
  <c r="AD141" i="16"/>
  <c r="Z141" i="16"/>
  <c r="U141" i="16"/>
  <c r="E141" i="16"/>
  <c r="N141" i="16"/>
  <c r="R141" i="16"/>
  <c r="F141" i="16"/>
  <c r="Q141" i="16"/>
  <c r="M141" i="16"/>
  <c r="V141" i="16"/>
  <c r="P141" i="16"/>
  <c r="AE141" i="16"/>
  <c r="O141" i="16"/>
  <c r="AF141" i="16"/>
  <c r="L141" i="16"/>
  <c r="AA141" i="16"/>
  <c r="K141" i="16"/>
  <c r="AB141" i="16"/>
  <c r="AV141" i="16" s="1"/>
  <c r="AW141" i="16" s="1"/>
  <c r="H141" i="16"/>
  <c r="W141" i="16"/>
  <c r="G141" i="16"/>
  <c r="T141" i="16"/>
  <c r="D141" i="16"/>
  <c r="S141" i="16"/>
  <c r="C141" i="16"/>
  <c r="X141" i="16"/>
  <c r="Y141" i="16"/>
  <c r="AJ77" i="16"/>
  <c r="Z77" i="16"/>
  <c r="Q77" i="16"/>
  <c r="F77" i="16"/>
  <c r="V77" i="16"/>
  <c r="J77" i="16"/>
  <c r="M77" i="16"/>
  <c r="AC77" i="16"/>
  <c r="AY77" i="16" s="1"/>
  <c r="I77" i="16"/>
  <c r="BF77" i="16" s="1"/>
  <c r="AD77" i="16"/>
  <c r="U77" i="16"/>
  <c r="E77" i="16"/>
  <c r="R77" i="16"/>
  <c r="N77" i="16"/>
  <c r="AF77" i="16"/>
  <c r="L77" i="16"/>
  <c r="AA77" i="16"/>
  <c r="K77" i="16"/>
  <c r="AB77" i="16"/>
  <c r="AV77" i="16" s="1"/>
  <c r="AW77" i="16" s="1"/>
  <c r="H77" i="16"/>
  <c r="W77" i="16"/>
  <c r="G77" i="16"/>
  <c r="T77" i="16"/>
  <c r="D77" i="16"/>
  <c r="S77" i="16"/>
  <c r="C77" i="16"/>
  <c r="P77" i="16"/>
  <c r="AE77" i="16"/>
  <c r="O77" i="16"/>
  <c r="Y77" i="16"/>
  <c r="X77" i="16"/>
  <c r="AJ14" i="16"/>
  <c r="Z14" i="16"/>
  <c r="AD14" i="16"/>
  <c r="Q14" i="16"/>
  <c r="R14" i="16"/>
  <c r="V14" i="16"/>
  <c r="M14" i="16"/>
  <c r="F14" i="16"/>
  <c r="N14" i="16"/>
  <c r="AC14" i="16"/>
  <c r="AY14" i="16" s="1"/>
  <c r="I14" i="16"/>
  <c r="BF14" i="16" s="1"/>
  <c r="J14" i="16"/>
  <c r="U14" i="16"/>
  <c r="E14" i="16"/>
  <c r="P14" i="16"/>
  <c r="S14" i="16"/>
  <c r="C14" i="16"/>
  <c r="AF14" i="16"/>
  <c r="L14" i="16"/>
  <c r="AE14" i="16"/>
  <c r="O14" i="16"/>
  <c r="AB14" i="16"/>
  <c r="AV14" i="16" s="1"/>
  <c r="AW14" i="16" s="1"/>
  <c r="H14" i="16"/>
  <c r="AA14" i="16"/>
  <c r="K14" i="16"/>
  <c r="T14" i="16"/>
  <c r="D14" i="16"/>
  <c r="W14" i="16"/>
  <c r="G14" i="16"/>
  <c r="Y14" i="16"/>
  <c r="X14" i="16"/>
  <c r="C358" i="12"/>
  <c r="AK358" i="12"/>
  <c r="AM358" i="12"/>
  <c r="D358" i="12"/>
  <c r="AJ53" i="16"/>
  <c r="N53" i="16"/>
  <c r="AC53" i="16"/>
  <c r="AY53" i="16" s="1"/>
  <c r="I53" i="16"/>
  <c r="BF53" i="16" s="1"/>
  <c r="U53" i="16"/>
  <c r="E53" i="16"/>
  <c r="AD53" i="16"/>
  <c r="Q53" i="16"/>
  <c r="Z53" i="16"/>
  <c r="R53" i="16"/>
  <c r="V53" i="16"/>
  <c r="M53" i="16"/>
  <c r="F53" i="16"/>
  <c r="J53" i="16"/>
  <c r="AF53" i="16"/>
  <c r="L53" i="16"/>
  <c r="S53" i="16"/>
  <c r="C53" i="16"/>
  <c r="AB53" i="16"/>
  <c r="AV53" i="16" s="1"/>
  <c r="AW53" i="16" s="1"/>
  <c r="H53" i="16"/>
  <c r="AE53" i="16"/>
  <c r="O53" i="16"/>
  <c r="T53" i="16"/>
  <c r="D53" i="16"/>
  <c r="AA53" i="16"/>
  <c r="K53" i="16"/>
  <c r="P53" i="16"/>
  <c r="W53" i="16"/>
  <c r="G53" i="16"/>
  <c r="X53" i="16"/>
  <c r="Y53" i="16"/>
  <c r="C345" i="12"/>
  <c r="AK345" i="12"/>
  <c r="AM345" i="12"/>
  <c r="D345" i="12"/>
  <c r="C257" i="12"/>
  <c r="D257" i="12"/>
  <c r="AK257" i="12"/>
  <c r="AM257" i="12"/>
  <c r="C193" i="12"/>
  <c r="D193" i="12"/>
  <c r="AK193" i="12"/>
  <c r="AM193" i="12"/>
  <c r="AJ160" i="16"/>
  <c r="T160" i="16"/>
  <c r="D160" i="16"/>
  <c r="AE160" i="16"/>
  <c r="O160" i="16"/>
  <c r="P160" i="16"/>
  <c r="AA160" i="16"/>
  <c r="K160" i="16"/>
  <c r="AF160" i="16"/>
  <c r="L160" i="16"/>
  <c r="W160" i="16"/>
  <c r="G160" i="16"/>
  <c r="AB160" i="16"/>
  <c r="AV160" i="16" s="1"/>
  <c r="AW160" i="16" s="1"/>
  <c r="H160" i="16"/>
  <c r="R160" i="16"/>
  <c r="U160" i="16"/>
  <c r="E160" i="16"/>
  <c r="AD160" i="16"/>
  <c r="N160" i="16"/>
  <c r="Q160" i="16"/>
  <c r="S160" i="16"/>
  <c r="Z160" i="16"/>
  <c r="J160" i="16"/>
  <c r="M160" i="16"/>
  <c r="C160" i="16"/>
  <c r="V160" i="16"/>
  <c r="F160" i="16"/>
  <c r="AC160" i="16"/>
  <c r="AY160" i="16" s="1"/>
  <c r="I160" i="16"/>
  <c r="BF160" i="16" s="1"/>
  <c r="X160" i="16"/>
  <c r="Y160" i="16"/>
  <c r="AJ96" i="16"/>
  <c r="W96" i="16"/>
  <c r="G96" i="16"/>
  <c r="D96" i="16"/>
  <c r="S96" i="16"/>
  <c r="C96" i="16"/>
  <c r="P96" i="16"/>
  <c r="AF96" i="16"/>
  <c r="AE96" i="16"/>
  <c r="O96" i="16"/>
  <c r="AB96" i="16"/>
  <c r="AV96" i="16" s="1"/>
  <c r="AW96" i="16" s="1"/>
  <c r="H96" i="16"/>
  <c r="AA96" i="16"/>
  <c r="K96" i="16"/>
  <c r="L96" i="16"/>
  <c r="T96" i="16"/>
  <c r="Z96" i="16"/>
  <c r="J96" i="16"/>
  <c r="M96" i="16"/>
  <c r="V96" i="16"/>
  <c r="F96" i="16"/>
  <c r="AC96" i="16"/>
  <c r="AY96" i="16" s="1"/>
  <c r="I96" i="16"/>
  <c r="BF96" i="16" s="1"/>
  <c r="R96" i="16"/>
  <c r="U96" i="16"/>
  <c r="E96" i="16"/>
  <c r="AD96" i="16"/>
  <c r="N96" i="16"/>
  <c r="Q96" i="16"/>
  <c r="X96" i="16"/>
  <c r="Y96" i="16"/>
  <c r="AJ34" i="16"/>
  <c r="AF34" i="16"/>
  <c r="K34" i="16"/>
  <c r="AA34" i="16"/>
  <c r="D34" i="16"/>
  <c r="T34" i="16"/>
  <c r="C34" i="16"/>
  <c r="S34" i="16"/>
  <c r="H34" i="16"/>
  <c r="AB34" i="16"/>
  <c r="AV34" i="16" s="1"/>
  <c r="AW34" i="16" s="1"/>
  <c r="AE34" i="16"/>
  <c r="O34" i="16"/>
  <c r="L34" i="16"/>
  <c r="P34" i="16"/>
  <c r="W34" i="16"/>
  <c r="G34" i="16"/>
  <c r="R34" i="16"/>
  <c r="U34" i="16"/>
  <c r="E34" i="16"/>
  <c r="AD34" i="16"/>
  <c r="N34" i="16"/>
  <c r="Q34" i="16"/>
  <c r="Z34" i="16"/>
  <c r="J34" i="16"/>
  <c r="M34" i="16"/>
  <c r="V34" i="16"/>
  <c r="F34" i="16"/>
  <c r="AC34" i="16"/>
  <c r="AY34" i="16" s="1"/>
  <c r="I34" i="16"/>
  <c r="BF34" i="16" s="1"/>
  <c r="X34" i="16"/>
  <c r="Y34" i="16"/>
  <c r="D154" i="12"/>
  <c r="C154" i="12"/>
  <c r="AK154" i="12"/>
  <c r="AM154" i="12"/>
  <c r="D90" i="12"/>
  <c r="C90" i="12"/>
  <c r="AK90" i="12"/>
  <c r="AM90" i="12"/>
  <c r="C306" i="12"/>
  <c r="D306" i="12"/>
  <c r="AK306" i="12"/>
  <c r="AM306" i="12"/>
  <c r="AJ276" i="16"/>
  <c r="V276" i="16"/>
  <c r="F276" i="16"/>
  <c r="Q276" i="16"/>
  <c r="AB276" i="16"/>
  <c r="AV276" i="16" s="1"/>
  <c r="AW276" i="16" s="1"/>
  <c r="H276" i="16"/>
  <c r="R276" i="16"/>
  <c r="M276" i="16"/>
  <c r="AD276" i="16"/>
  <c r="N276" i="16"/>
  <c r="AC276" i="16"/>
  <c r="AY276" i="16" s="1"/>
  <c r="I276" i="16"/>
  <c r="BF276" i="16" s="1"/>
  <c r="Z276" i="16"/>
  <c r="J276" i="16"/>
  <c r="U276" i="16"/>
  <c r="E276" i="16"/>
  <c r="P276" i="16"/>
  <c r="S276" i="16"/>
  <c r="C276" i="16"/>
  <c r="L276" i="16"/>
  <c r="AE276" i="16"/>
  <c r="O276" i="16"/>
  <c r="AF276" i="16"/>
  <c r="D276" i="16"/>
  <c r="AA276" i="16"/>
  <c r="K276" i="16"/>
  <c r="T276" i="16"/>
  <c r="W276" i="16"/>
  <c r="G276" i="16"/>
  <c r="Y276" i="16"/>
  <c r="X276" i="16"/>
  <c r="AJ212" i="16"/>
  <c r="V212" i="16"/>
  <c r="F212" i="16"/>
  <c r="Q212" i="16"/>
  <c r="R212" i="16"/>
  <c r="M212" i="16"/>
  <c r="AD212" i="16"/>
  <c r="N212" i="16"/>
  <c r="AC212" i="16"/>
  <c r="AY212" i="16" s="1"/>
  <c r="I212" i="16"/>
  <c r="BF212" i="16" s="1"/>
  <c r="Z212" i="16"/>
  <c r="J212" i="16"/>
  <c r="P212" i="16"/>
  <c r="S212" i="16"/>
  <c r="C212" i="16"/>
  <c r="U212" i="16"/>
  <c r="AF212" i="16"/>
  <c r="L212" i="16"/>
  <c r="AE212" i="16"/>
  <c r="O212" i="16"/>
  <c r="E212" i="16"/>
  <c r="AB212" i="16"/>
  <c r="AV212" i="16" s="1"/>
  <c r="AW212" i="16" s="1"/>
  <c r="H212" i="16"/>
  <c r="AA212" i="16"/>
  <c r="K212" i="16"/>
  <c r="T212" i="16"/>
  <c r="D212" i="16"/>
  <c r="W212" i="16"/>
  <c r="G212" i="16"/>
  <c r="Y212" i="16"/>
  <c r="X212" i="16"/>
  <c r="AJ148" i="16"/>
  <c r="N148" i="16"/>
  <c r="AC148" i="16"/>
  <c r="AY148" i="16" s="1"/>
  <c r="I148" i="16"/>
  <c r="BF148" i="16" s="1"/>
  <c r="U148" i="16"/>
  <c r="E148" i="16"/>
  <c r="V148" i="16"/>
  <c r="Q148" i="16"/>
  <c r="AD148" i="16"/>
  <c r="J148" i="16"/>
  <c r="F148" i="16"/>
  <c r="Z148" i="16"/>
  <c r="M148" i="16"/>
  <c r="R148" i="16"/>
  <c r="AF148" i="16"/>
  <c r="L148" i="16"/>
  <c r="AE148" i="16"/>
  <c r="O148" i="16"/>
  <c r="AB148" i="16"/>
  <c r="AV148" i="16" s="1"/>
  <c r="AW148" i="16" s="1"/>
  <c r="H148" i="16"/>
  <c r="AA148" i="16"/>
  <c r="K148" i="16"/>
  <c r="T148" i="16"/>
  <c r="D148" i="16"/>
  <c r="W148" i="16"/>
  <c r="G148" i="16"/>
  <c r="P148" i="16"/>
  <c r="S148" i="16"/>
  <c r="C148" i="16"/>
  <c r="Y148" i="16"/>
  <c r="X148" i="16"/>
  <c r="AJ84" i="16"/>
  <c r="V84" i="16"/>
  <c r="AC84" i="16"/>
  <c r="AY84" i="16" s="1"/>
  <c r="I84" i="16"/>
  <c r="BF84" i="16" s="1"/>
  <c r="AD84" i="16"/>
  <c r="F84" i="16"/>
  <c r="U84" i="16"/>
  <c r="E84" i="16"/>
  <c r="Z84" i="16"/>
  <c r="R84" i="16"/>
  <c r="Q84" i="16"/>
  <c r="N84" i="16"/>
  <c r="M84" i="16"/>
  <c r="J84" i="16"/>
  <c r="AB84" i="16"/>
  <c r="AV84" i="16" s="1"/>
  <c r="AW84" i="16" s="1"/>
  <c r="H84" i="16"/>
  <c r="AA84" i="16"/>
  <c r="K84" i="16"/>
  <c r="T84" i="16"/>
  <c r="D84" i="16"/>
  <c r="W84" i="16"/>
  <c r="G84" i="16"/>
  <c r="P84" i="16"/>
  <c r="S84" i="16"/>
  <c r="C84" i="16"/>
  <c r="AF84" i="16"/>
  <c r="L84" i="16"/>
  <c r="AE84" i="16"/>
  <c r="O84" i="16"/>
  <c r="X84" i="16"/>
  <c r="Y84" i="16"/>
  <c r="D299" i="12"/>
  <c r="C299" i="12"/>
  <c r="AK299" i="12"/>
  <c r="AM299" i="12"/>
  <c r="D235" i="12"/>
  <c r="C235" i="12"/>
  <c r="AK235" i="12"/>
  <c r="AM235" i="12"/>
  <c r="D44" i="12"/>
  <c r="C44" i="12"/>
  <c r="AK44" i="12"/>
  <c r="AM44" i="12"/>
  <c r="D280" i="12"/>
  <c r="C280" i="12"/>
  <c r="AK280" i="12"/>
  <c r="AM280" i="12"/>
  <c r="D216" i="12"/>
  <c r="C216" i="12"/>
  <c r="AK216" i="12"/>
  <c r="AM216" i="12"/>
  <c r="AJ25" i="16"/>
  <c r="AD25" i="16"/>
  <c r="V25" i="16"/>
  <c r="AC25" i="16"/>
  <c r="AY25" i="16" s="1"/>
  <c r="E25" i="16"/>
  <c r="Z25" i="16"/>
  <c r="N25" i="16"/>
  <c r="M25" i="16"/>
  <c r="R25" i="16"/>
  <c r="F25" i="16"/>
  <c r="I25" i="16"/>
  <c r="BF25" i="16" s="1"/>
  <c r="U25" i="16"/>
  <c r="J25" i="16"/>
  <c r="Q25" i="16"/>
  <c r="AF25" i="16"/>
  <c r="L25" i="16"/>
  <c r="S25" i="16"/>
  <c r="C25" i="16"/>
  <c r="AB25" i="16"/>
  <c r="AV25" i="16" s="1"/>
  <c r="AW25" i="16" s="1"/>
  <c r="H25" i="16"/>
  <c r="AE25" i="16"/>
  <c r="O25" i="16"/>
  <c r="T25" i="16"/>
  <c r="D25" i="16"/>
  <c r="AA25" i="16"/>
  <c r="K25" i="16"/>
  <c r="P25" i="16"/>
  <c r="W25" i="16"/>
  <c r="G25" i="16"/>
  <c r="X25" i="16"/>
  <c r="Y25" i="16"/>
  <c r="C349" i="12"/>
  <c r="AK349" i="12"/>
  <c r="AM349" i="12"/>
  <c r="D349" i="12"/>
  <c r="C242" i="12"/>
  <c r="D242" i="12"/>
  <c r="AK242" i="12"/>
  <c r="AM242" i="12"/>
  <c r="C337" i="12"/>
  <c r="D337" i="12"/>
  <c r="AM337" i="12"/>
  <c r="AK337" i="12"/>
  <c r="AJ119" i="16"/>
  <c r="AC119" i="16"/>
  <c r="AY119" i="16" s="1"/>
  <c r="I119" i="16"/>
  <c r="BF119" i="16" s="1"/>
  <c r="U119" i="16"/>
  <c r="E119" i="16"/>
  <c r="F119" i="16"/>
  <c r="AD119" i="16"/>
  <c r="Q119" i="16"/>
  <c r="Z119" i="16"/>
  <c r="V119" i="16"/>
  <c r="R119" i="16"/>
  <c r="M119" i="16"/>
  <c r="J119" i="16"/>
  <c r="N119" i="16"/>
  <c r="AB119" i="16"/>
  <c r="AV119" i="16" s="1"/>
  <c r="AW119" i="16" s="1"/>
  <c r="H119" i="16"/>
  <c r="AE119" i="16"/>
  <c r="O119" i="16"/>
  <c r="T119" i="16"/>
  <c r="D119" i="16"/>
  <c r="AA119" i="16"/>
  <c r="K119" i="16"/>
  <c r="P119" i="16"/>
  <c r="W119" i="16"/>
  <c r="G119" i="16"/>
  <c r="AF119" i="16"/>
  <c r="L119" i="16"/>
  <c r="S119" i="16"/>
  <c r="C119" i="16"/>
  <c r="X119" i="16"/>
  <c r="Y119" i="16"/>
  <c r="AJ55" i="16"/>
  <c r="N55" i="16"/>
  <c r="Q55" i="16"/>
  <c r="R55" i="16"/>
  <c r="M55" i="16"/>
  <c r="AC55" i="16"/>
  <c r="AY55" i="16" s="1"/>
  <c r="I55" i="16"/>
  <c r="BF55" i="16" s="1"/>
  <c r="Z55" i="16"/>
  <c r="V55" i="16"/>
  <c r="AD55" i="16"/>
  <c r="U55" i="16"/>
  <c r="E55" i="16"/>
  <c r="J55" i="16"/>
  <c r="F55" i="16"/>
  <c r="T55" i="16"/>
  <c r="D55" i="16"/>
  <c r="AA55" i="16"/>
  <c r="K55" i="16"/>
  <c r="P55" i="16"/>
  <c r="W55" i="16"/>
  <c r="G55" i="16"/>
  <c r="AF55" i="16"/>
  <c r="L55" i="16"/>
  <c r="S55" i="16"/>
  <c r="C55" i="16"/>
  <c r="AB55" i="16"/>
  <c r="AV55" i="16" s="1"/>
  <c r="AW55" i="16" s="1"/>
  <c r="H55" i="16"/>
  <c r="AE55" i="16"/>
  <c r="O55" i="16"/>
  <c r="Y55" i="16"/>
  <c r="X55" i="16"/>
  <c r="C294" i="12"/>
  <c r="D294" i="12"/>
  <c r="AK294" i="12"/>
  <c r="AM294" i="12"/>
  <c r="C230" i="12"/>
  <c r="D230" i="12"/>
  <c r="AK230" i="12"/>
  <c r="AM230" i="12"/>
  <c r="D295" i="12"/>
  <c r="C295" i="12"/>
  <c r="AK295" i="12"/>
  <c r="AM295" i="12"/>
  <c r="D231" i="12"/>
  <c r="C231" i="12"/>
  <c r="AK231" i="12"/>
  <c r="AM231" i="12"/>
  <c r="C40" i="12"/>
  <c r="D40" i="12"/>
  <c r="AK40" i="12"/>
  <c r="AM40" i="12"/>
  <c r="C365" i="12"/>
  <c r="AK365" i="12"/>
  <c r="D365" i="12"/>
  <c r="AM365" i="12"/>
  <c r="C344" i="12"/>
  <c r="AK344" i="12"/>
  <c r="AM344" i="12"/>
  <c r="D344" i="12"/>
  <c r="C166" i="12"/>
  <c r="D166" i="12"/>
  <c r="AK166" i="12"/>
  <c r="AM166" i="12"/>
  <c r="D102" i="12"/>
  <c r="C102" i="12"/>
  <c r="AK102" i="12"/>
  <c r="AM102" i="12"/>
  <c r="AJ145" i="16"/>
  <c r="AE145" i="16"/>
  <c r="O145" i="16"/>
  <c r="T145" i="16"/>
  <c r="G145" i="16"/>
  <c r="AB145" i="16"/>
  <c r="AV145" i="16" s="1"/>
  <c r="AW145" i="16" s="1"/>
  <c r="AA145" i="16"/>
  <c r="C145" i="16"/>
  <c r="D145" i="16"/>
  <c r="H145" i="16"/>
  <c r="W145" i="16"/>
  <c r="AF145" i="16"/>
  <c r="P145" i="16"/>
  <c r="S145" i="16"/>
  <c r="K145" i="16"/>
  <c r="L145" i="16"/>
  <c r="R145" i="16"/>
  <c r="Q145" i="16"/>
  <c r="AD145" i="16"/>
  <c r="N145" i="16"/>
  <c r="M145" i="16"/>
  <c r="Z145" i="16"/>
  <c r="J145" i="16"/>
  <c r="AC145" i="16"/>
  <c r="AY145" i="16" s="1"/>
  <c r="I145" i="16"/>
  <c r="BF145" i="16" s="1"/>
  <c r="V145" i="16"/>
  <c r="F145" i="16"/>
  <c r="U145" i="16"/>
  <c r="E145" i="16"/>
  <c r="X145" i="16"/>
  <c r="Y145" i="16"/>
  <c r="AJ81" i="16"/>
  <c r="AE81" i="16"/>
  <c r="O81" i="16"/>
  <c r="D81" i="16"/>
  <c r="T81" i="16"/>
  <c r="AA81" i="16"/>
  <c r="K81" i="16"/>
  <c r="P81" i="16"/>
  <c r="W81" i="16"/>
  <c r="G81" i="16"/>
  <c r="AF81" i="16"/>
  <c r="S81" i="16"/>
  <c r="C81" i="16"/>
  <c r="AB81" i="16"/>
  <c r="AV81" i="16" s="1"/>
  <c r="AW81" i="16" s="1"/>
  <c r="L81" i="16"/>
  <c r="H81" i="16"/>
  <c r="AD81" i="16"/>
  <c r="N81" i="16"/>
  <c r="M81" i="16"/>
  <c r="Z81" i="16"/>
  <c r="J81" i="16"/>
  <c r="AC81" i="16"/>
  <c r="AY81" i="16" s="1"/>
  <c r="I81" i="16"/>
  <c r="BF81" i="16" s="1"/>
  <c r="V81" i="16"/>
  <c r="F81" i="16"/>
  <c r="U81" i="16"/>
  <c r="E81" i="16"/>
  <c r="R81" i="16"/>
  <c r="Q81" i="16"/>
  <c r="X81" i="16"/>
  <c r="Y81" i="16"/>
  <c r="C354" i="12"/>
  <c r="AK354" i="12"/>
  <c r="AM354" i="12"/>
  <c r="D354" i="12"/>
  <c r="D147" i="12"/>
  <c r="C147" i="12"/>
  <c r="AK147" i="12"/>
  <c r="AM147" i="12"/>
  <c r="C83" i="12"/>
  <c r="D83" i="12"/>
  <c r="AK83" i="12"/>
  <c r="AM83" i="12"/>
  <c r="D19" i="12"/>
  <c r="C19" i="12"/>
  <c r="AK19" i="12"/>
  <c r="AM19" i="12"/>
  <c r="BA3" i="16"/>
  <c r="BD3" i="16"/>
  <c r="BB3" i="16"/>
  <c r="BC3" i="16"/>
  <c r="AZ3" i="16"/>
  <c r="D403" i="12"/>
  <c r="C403" i="12"/>
  <c r="AK403" i="12"/>
  <c r="AM403" i="12"/>
  <c r="AJ328" i="16"/>
  <c r="V328" i="16"/>
  <c r="F328" i="16"/>
  <c r="I328" i="16"/>
  <c r="BF328" i="16" s="1"/>
  <c r="T328" i="16"/>
  <c r="D328" i="16"/>
  <c r="W328" i="16"/>
  <c r="G328" i="16"/>
  <c r="J328" i="16"/>
  <c r="AD328" i="16"/>
  <c r="U328" i="16"/>
  <c r="P328" i="16"/>
  <c r="S328" i="16"/>
  <c r="C328" i="16"/>
  <c r="Z328" i="16"/>
  <c r="AC328" i="16"/>
  <c r="AY328" i="16" s="1"/>
  <c r="N328" i="16"/>
  <c r="M328" i="16"/>
  <c r="AF328" i="16"/>
  <c r="L328" i="16"/>
  <c r="AE328" i="16"/>
  <c r="O328" i="16"/>
  <c r="R328" i="16"/>
  <c r="Q328" i="16"/>
  <c r="E328" i="16"/>
  <c r="AB328" i="16"/>
  <c r="AV328" i="16" s="1"/>
  <c r="AW328" i="16" s="1"/>
  <c r="H328" i="16"/>
  <c r="AA328" i="16"/>
  <c r="K328" i="16"/>
  <c r="X328" i="16"/>
  <c r="Y328" i="16"/>
  <c r="C293" i="12"/>
  <c r="D293" i="12"/>
  <c r="AK293" i="12"/>
  <c r="AM293" i="12"/>
  <c r="C229" i="12"/>
  <c r="D229" i="12"/>
  <c r="AK229" i="12"/>
  <c r="AM229" i="12"/>
  <c r="AJ133" i="16"/>
  <c r="AC133" i="16"/>
  <c r="AY133" i="16" s="1"/>
  <c r="I133" i="16"/>
  <c r="BF133" i="16" s="1"/>
  <c r="F133" i="16"/>
  <c r="U133" i="16"/>
  <c r="E133" i="16"/>
  <c r="AD133" i="16"/>
  <c r="Z133" i="16"/>
  <c r="Q133" i="16"/>
  <c r="R133" i="16"/>
  <c r="J133" i="16"/>
  <c r="M133" i="16"/>
  <c r="V133" i="16"/>
  <c r="N133" i="16"/>
  <c r="P133" i="16"/>
  <c r="AE133" i="16"/>
  <c r="O133" i="16"/>
  <c r="AF133" i="16"/>
  <c r="L133" i="16"/>
  <c r="AA133" i="16"/>
  <c r="K133" i="16"/>
  <c r="AB133" i="16"/>
  <c r="AV133" i="16" s="1"/>
  <c r="AW133" i="16" s="1"/>
  <c r="H133" i="16"/>
  <c r="W133" i="16"/>
  <c r="G133" i="16"/>
  <c r="T133" i="16"/>
  <c r="D133" i="16"/>
  <c r="S133" i="16"/>
  <c r="C133" i="16"/>
  <c r="X133" i="16"/>
  <c r="Y133" i="16"/>
  <c r="AJ70" i="16"/>
  <c r="W70" i="16"/>
  <c r="G70" i="16"/>
  <c r="AB70" i="16"/>
  <c r="AV70" i="16" s="1"/>
  <c r="AW70" i="16" s="1"/>
  <c r="AF70" i="16"/>
  <c r="S70" i="16"/>
  <c r="C70" i="16"/>
  <c r="H70" i="16"/>
  <c r="D70" i="16"/>
  <c r="AE70" i="16"/>
  <c r="O70" i="16"/>
  <c r="T70" i="16"/>
  <c r="AA70" i="16"/>
  <c r="K70" i="16"/>
  <c r="L70" i="16"/>
  <c r="P70" i="16"/>
  <c r="R70" i="16"/>
  <c r="M70" i="16"/>
  <c r="AD70" i="16"/>
  <c r="N70" i="16"/>
  <c r="AC70" i="16"/>
  <c r="AY70" i="16" s="1"/>
  <c r="I70" i="16"/>
  <c r="BF70" i="16" s="1"/>
  <c r="Z70" i="16"/>
  <c r="J70" i="16"/>
  <c r="U70" i="16"/>
  <c r="E70" i="16"/>
  <c r="V70" i="16"/>
  <c r="F70" i="16"/>
  <c r="Q70" i="16"/>
  <c r="X70" i="16"/>
  <c r="Y70" i="16"/>
  <c r="AJ6" i="16"/>
  <c r="R6" i="16"/>
  <c r="Q6" i="16"/>
  <c r="AD6" i="16"/>
  <c r="N6" i="16"/>
  <c r="M6" i="16"/>
  <c r="Z6" i="16"/>
  <c r="J6" i="16"/>
  <c r="AC6" i="16"/>
  <c r="AY6" i="16" s="1"/>
  <c r="I6" i="16"/>
  <c r="BF6" i="16" s="1"/>
  <c r="V6" i="16"/>
  <c r="F6" i="16"/>
  <c r="U6" i="16"/>
  <c r="E6" i="16"/>
  <c r="P6" i="16"/>
  <c r="S6" i="16"/>
  <c r="C6" i="16"/>
  <c r="AF6" i="16"/>
  <c r="L6" i="16"/>
  <c r="AE6" i="16"/>
  <c r="O6" i="16"/>
  <c r="AB6" i="16"/>
  <c r="AV6" i="16" s="1"/>
  <c r="AW6" i="16" s="1"/>
  <c r="H6" i="16"/>
  <c r="AA6" i="16"/>
  <c r="K6" i="16"/>
  <c r="T6" i="16"/>
  <c r="D6" i="16"/>
  <c r="W6" i="16"/>
  <c r="G6" i="16"/>
  <c r="Y6" i="16"/>
  <c r="X6" i="16"/>
  <c r="AJ13" i="16"/>
  <c r="P13" i="16"/>
  <c r="AF13" i="16"/>
  <c r="AE13" i="16"/>
  <c r="O13" i="16"/>
  <c r="H13" i="16"/>
  <c r="T13" i="16"/>
  <c r="AA13" i="16"/>
  <c r="K13" i="16"/>
  <c r="L13" i="16"/>
  <c r="W13" i="16"/>
  <c r="G13" i="16"/>
  <c r="AB13" i="16"/>
  <c r="AV13" i="16" s="1"/>
  <c r="AW13" i="16" s="1"/>
  <c r="D13" i="16"/>
  <c r="S13" i="16"/>
  <c r="C13" i="16"/>
  <c r="AD13" i="16"/>
  <c r="N13" i="16"/>
  <c r="M13" i="16"/>
  <c r="Z13" i="16"/>
  <c r="J13" i="16"/>
  <c r="AC13" i="16"/>
  <c r="AY13" i="16" s="1"/>
  <c r="I13" i="16"/>
  <c r="BF13" i="16" s="1"/>
  <c r="V13" i="16"/>
  <c r="F13" i="16"/>
  <c r="U13" i="16"/>
  <c r="E13" i="16"/>
  <c r="R13" i="16"/>
  <c r="Q13" i="16"/>
  <c r="X13" i="16"/>
  <c r="Y13" i="16"/>
  <c r="C394" i="12"/>
  <c r="AK394" i="12"/>
  <c r="AM394" i="12"/>
  <c r="D394" i="12"/>
  <c r="AJ249" i="16"/>
  <c r="AB249" i="16"/>
  <c r="AV249" i="16" s="1"/>
  <c r="AW249" i="16" s="1"/>
  <c r="H249" i="16"/>
  <c r="W249" i="16"/>
  <c r="G249" i="16"/>
  <c r="T249" i="16"/>
  <c r="D249" i="16"/>
  <c r="S249" i="16"/>
  <c r="C249" i="16"/>
  <c r="P249" i="16"/>
  <c r="AE249" i="16"/>
  <c r="O249" i="16"/>
  <c r="AF249" i="16"/>
  <c r="L249" i="16"/>
  <c r="AA249" i="16"/>
  <c r="V249" i="16"/>
  <c r="F249" i="16"/>
  <c r="U249" i="16"/>
  <c r="E249" i="16"/>
  <c r="K249" i="16"/>
  <c r="R249" i="16"/>
  <c r="Q249" i="16"/>
  <c r="AD249" i="16"/>
  <c r="N249" i="16"/>
  <c r="M249" i="16"/>
  <c r="Z249" i="16"/>
  <c r="J249" i="16"/>
  <c r="AC249" i="16"/>
  <c r="AY249" i="16" s="1"/>
  <c r="I249" i="16"/>
  <c r="BF249" i="16" s="1"/>
  <c r="X249" i="16"/>
  <c r="Y249" i="16"/>
  <c r="AJ185" i="16"/>
  <c r="Z185" i="16"/>
  <c r="J185" i="16"/>
  <c r="AC185" i="16"/>
  <c r="AY185" i="16" s="1"/>
  <c r="I185" i="16"/>
  <c r="BF185" i="16" s="1"/>
  <c r="V185" i="16"/>
  <c r="F185" i="16"/>
  <c r="U185" i="16"/>
  <c r="E185" i="16"/>
  <c r="R185" i="16"/>
  <c r="Q185" i="16"/>
  <c r="AD185" i="16"/>
  <c r="N185" i="16"/>
  <c r="T185" i="16"/>
  <c r="D185" i="16"/>
  <c r="S185" i="16"/>
  <c r="C185" i="16"/>
  <c r="M185" i="16"/>
  <c r="P185" i="16"/>
  <c r="AE185" i="16"/>
  <c r="O185" i="16"/>
  <c r="AF185" i="16"/>
  <c r="L185" i="16"/>
  <c r="AA185" i="16"/>
  <c r="K185" i="16"/>
  <c r="AB185" i="16"/>
  <c r="AV185" i="16" s="1"/>
  <c r="AW185" i="16" s="1"/>
  <c r="H185" i="16"/>
  <c r="W185" i="16"/>
  <c r="G185" i="16"/>
  <c r="X185" i="16"/>
  <c r="Y185" i="16"/>
  <c r="C120" i="12"/>
  <c r="D120" i="12"/>
  <c r="AK120" i="12"/>
  <c r="AM120" i="12"/>
  <c r="C58" i="12"/>
  <c r="D58" i="12"/>
  <c r="AK58" i="12"/>
  <c r="AM58" i="12"/>
  <c r="C178" i="12"/>
  <c r="D178" i="12"/>
  <c r="AK178" i="12"/>
  <c r="AM178" i="12"/>
  <c r="AJ146" i="16"/>
  <c r="N146" i="16"/>
  <c r="Q146" i="16"/>
  <c r="V146" i="16"/>
  <c r="M146" i="16"/>
  <c r="R146" i="16"/>
  <c r="F146" i="16"/>
  <c r="AC146" i="16"/>
  <c r="AY146" i="16" s="1"/>
  <c r="I146" i="16"/>
  <c r="BF146" i="16" s="1"/>
  <c r="Z146" i="16"/>
  <c r="AD146" i="16"/>
  <c r="U146" i="16"/>
  <c r="E146" i="16"/>
  <c r="J146" i="16"/>
  <c r="T146" i="16"/>
  <c r="D146" i="16"/>
  <c r="W146" i="16"/>
  <c r="G146" i="16"/>
  <c r="P146" i="16"/>
  <c r="S146" i="16"/>
  <c r="C146" i="16"/>
  <c r="AF146" i="16"/>
  <c r="L146" i="16"/>
  <c r="AE146" i="16"/>
  <c r="O146" i="16"/>
  <c r="AB146" i="16"/>
  <c r="AV146" i="16" s="1"/>
  <c r="AW146" i="16" s="1"/>
  <c r="H146" i="16"/>
  <c r="AA146" i="16"/>
  <c r="K146" i="16"/>
  <c r="X146" i="16"/>
  <c r="Y146" i="16"/>
  <c r="AJ82" i="16"/>
  <c r="J82" i="16"/>
  <c r="Q82" i="16"/>
  <c r="AD82" i="16"/>
  <c r="M82" i="16"/>
  <c r="V82" i="16"/>
  <c r="R82" i="16"/>
  <c r="AC82" i="16"/>
  <c r="AY82" i="16" s="1"/>
  <c r="I82" i="16"/>
  <c r="BF82" i="16" s="1"/>
  <c r="N82" i="16"/>
  <c r="F82" i="16"/>
  <c r="Z82" i="16"/>
  <c r="U82" i="16"/>
  <c r="E82" i="16"/>
  <c r="P82" i="16"/>
  <c r="S82" i="16"/>
  <c r="C82" i="16"/>
  <c r="AF82" i="16"/>
  <c r="L82" i="16"/>
  <c r="AE82" i="16"/>
  <c r="O82" i="16"/>
  <c r="AB82" i="16"/>
  <c r="AV82" i="16" s="1"/>
  <c r="AW82" i="16" s="1"/>
  <c r="H82" i="16"/>
  <c r="AA82" i="16"/>
  <c r="K82" i="16"/>
  <c r="T82" i="16"/>
  <c r="D82" i="16"/>
  <c r="W82" i="16"/>
  <c r="G82" i="16"/>
  <c r="Y82" i="16"/>
  <c r="X82" i="16"/>
  <c r="AK375" i="12"/>
  <c r="D375" i="12"/>
  <c r="AM375" i="12"/>
  <c r="C375" i="12"/>
  <c r="AJ300" i="16"/>
  <c r="H300" i="16"/>
  <c r="P300" i="16"/>
  <c r="W300" i="16"/>
  <c r="G300" i="16"/>
  <c r="V300" i="16"/>
  <c r="F300" i="16"/>
  <c r="Q300" i="16"/>
  <c r="D300" i="16"/>
  <c r="S300" i="16"/>
  <c r="C300" i="16"/>
  <c r="AF300" i="16"/>
  <c r="R300" i="16"/>
  <c r="M300" i="16"/>
  <c r="AE300" i="16"/>
  <c r="O300" i="16"/>
  <c r="L300" i="16"/>
  <c r="AD300" i="16"/>
  <c r="N300" i="16"/>
  <c r="AC300" i="16"/>
  <c r="AY300" i="16" s="1"/>
  <c r="I300" i="16"/>
  <c r="BF300" i="16" s="1"/>
  <c r="T300" i="16"/>
  <c r="AB300" i="16"/>
  <c r="AV300" i="16" s="1"/>
  <c r="AW300" i="16" s="1"/>
  <c r="AA300" i="16"/>
  <c r="K300" i="16"/>
  <c r="Z300" i="16"/>
  <c r="J300" i="16"/>
  <c r="U300" i="16"/>
  <c r="E300" i="16"/>
  <c r="Y300" i="16"/>
  <c r="X300" i="16"/>
  <c r="D236" i="12"/>
  <c r="C236" i="12"/>
  <c r="AK236" i="12"/>
  <c r="AM236" i="12"/>
  <c r="AJ108" i="16"/>
  <c r="AE108" i="16"/>
  <c r="O108" i="16"/>
  <c r="T108" i="16"/>
  <c r="AF108" i="16"/>
  <c r="AA108" i="16"/>
  <c r="K108" i="16"/>
  <c r="H108" i="16"/>
  <c r="D108" i="16"/>
  <c r="AB108" i="16"/>
  <c r="AV108" i="16" s="1"/>
  <c r="AW108" i="16" s="1"/>
  <c r="W108" i="16"/>
  <c r="G108" i="16"/>
  <c r="P108" i="16"/>
  <c r="L108" i="16"/>
  <c r="S108" i="16"/>
  <c r="C108" i="16"/>
  <c r="AD108" i="16"/>
  <c r="N108" i="16"/>
  <c r="Q108" i="16"/>
  <c r="Z108" i="16"/>
  <c r="J108" i="16"/>
  <c r="M108" i="16"/>
  <c r="V108" i="16"/>
  <c r="F108" i="16"/>
  <c r="AC108" i="16"/>
  <c r="AY108" i="16" s="1"/>
  <c r="I108" i="16"/>
  <c r="BF108" i="16" s="1"/>
  <c r="R108" i="16"/>
  <c r="U108" i="16"/>
  <c r="E108" i="16"/>
  <c r="X108" i="16"/>
  <c r="Y108" i="16"/>
  <c r="AJ259" i="16"/>
  <c r="P259" i="16"/>
  <c r="AE259" i="16"/>
  <c r="O259" i="16"/>
  <c r="AF259" i="16"/>
  <c r="L259" i="16"/>
  <c r="AA259" i="16"/>
  <c r="K259" i="16"/>
  <c r="AB259" i="16"/>
  <c r="AV259" i="16" s="1"/>
  <c r="AW259" i="16" s="1"/>
  <c r="H259" i="16"/>
  <c r="W259" i="16"/>
  <c r="G259" i="16"/>
  <c r="T259" i="16"/>
  <c r="D259" i="16"/>
  <c r="S259" i="16"/>
  <c r="C259" i="16"/>
  <c r="AD259" i="16"/>
  <c r="N259" i="16"/>
  <c r="M259" i="16"/>
  <c r="Z259" i="16"/>
  <c r="J259" i="16"/>
  <c r="AC259" i="16"/>
  <c r="AY259" i="16" s="1"/>
  <c r="I259" i="16"/>
  <c r="BF259" i="16" s="1"/>
  <c r="V259" i="16"/>
  <c r="F259" i="16"/>
  <c r="U259" i="16"/>
  <c r="E259" i="16"/>
  <c r="R259" i="16"/>
  <c r="Q259" i="16"/>
  <c r="X259" i="16"/>
  <c r="Y259" i="16"/>
  <c r="AJ195" i="16"/>
  <c r="R195" i="16"/>
  <c r="AC195" i="16"/>
  <c r="AY195" i="16" s="1"/>
  <c r="I195" i="16"/>
  <c r="BF195" i="16" s="1"/>
  <c r="AD195" i="16"/>
  <c r="N195" i="16"/>
  <c r="U195" i="16"/>
  <c r="E195" i="16"/>
  <c r="Z195" i="16"/>
  <c r="J195" i="16"/>
  <c r="Q195" i="16"/>
  <c r="V195" i="16"/>
  <c r="F195" i="16"/>
  <c r="AF195" i="16"/>
  <c r="L195" i="16"/>
  <c r="S195" i="16"/>
  <c r="C195" i="16"/>
  <c r="AB195" i="16"/>
  <c r="AV195" i="16" s="1"/>
  <c r="AW195" i="16" s="1"/>
  <c r="H195" i="16"/>
  <c r="AE195" i="16"/>
  <c r="O195" i="16"/>
  <c r="T195" i="16"/>
  <c r="D195" i="16"/>
  <c r="AA195" i="16"/>
  <c r="K195" i="16"/>
  <c r="M195" i="16"/>
  <c r="P195" i="16"/>
  <c r="W195" i="16"/>
  <c r="G195" i="16"/>
  <c r="X195" i="16"/>
  <c r="Y195" i="16"/>
  <c r="C68" i="12"/>
  <c r="D68" i="12"/>
  <c r="AK68" i="12"/>
  <c r="AM68" i="12"/>
  <c r="C4" i="12"/>
  <c r="D4" i="12"/>
  <c r="AK4" i="12"/>
  <c r="AM4" i="12"/>
  <c r="AJ334" i="16"/>
  <c r="L334" i="16"/>
  <c r="P334" i="16"/>
  <c r="W334" i="16"/>
  <c r="H334" i="16"/>
  <c r="K334" i="16"/>
  <c r="AD334" i="16"/>
  <c r="N334" i="16"/>
  <c r="AC334" i="16"/>
  <c r="AY334" i="16" s="1"/>
  <c r="I334" i="16"/>
  <c r="BF334" i="16" s="1"/>
  <c r="D334" i="16"/>
  <c r="O334" i="16"/>
  <c r="AE334" i="16"/>
  <c r="G334" i="16"/>
  <c r="Z334" i="16"/>
  <c r="J334" i="16"/>
  <c r="U334" i="16"/>
  <c r="E334" i="16"/>
  <c r="C334" i="16"/>
  <c r="AA334" i="16"/>
  <c r="V334" i="16"/>
  <c r="F334" i="16"/>
  <c r="Q334" i="16"/>
  <c r="AB334" i="16"/>
  <c r="AV334" i="16" s="1"/>
  <c r="AW334" i="16" s="1"/>
  <c r="AF334" i="16"/>
  <c r="T334" i="16"/>
  <c r="S334" i="16"/>
  <c r="R334" i="16"/>
  <c r="M334" i="16"/>
  <c r="Y334" i="16"/>
  <c r="X334" i="16"/>
  <c r="D240" i="12"/>
  <c r="C240" i="12"/>
  <c r="AK240" i="12"/>
  <c r="AM240" i="12"/>
  <c r="AJ17" i="16"/>
  <c r="P17" i="16"/>
  <c r="AE17" i="16"/>
  <c r="O17" i="16"/>
  <c r="AB17" i="16"/>
  <c r="AV17" i="16" s="1"/>
  <c r="AW17" i="16" s="1"/>
  <c r="D17" i="16"/>
  <c r="AA17" i="16"/>
  <c r="K17" i="16"/>
  <c r="L17" i="16"/>
  <c r="AF17" i="16"/>
  <c r="W17" i="16"/>
  <c r="G17" i="16"/>
  <c r="H17" i="16"/>
  <c r="T17" i="16"/>
  <c r="S17" i="16"/>
  <c r="C17" i="16"/>
  <c r="AD17" i="16"/>
  <c r="N17" i="16"/>
  <c r="M17" i="16"/>
  <c r="Z17" i="16"/>
  <c r="J17" i="16"/>
  <c r="AC17" i="16"/>
  <c r="AY17" i="16" s="1"/>
  <c r="I17" i="16"/>
  <c r="BF17" i="16" s="1"/>
  <c r="V17" i="16"/>
  <c r="F17" i="16"/>
  <c r="U17" i="16"/>
  <c r="E17" i="16"/>
  <c r="R17" i="16"/>
  <c r="Q17" i="16"/>
  <c r="X17" i="16"/>
  <c r="Y17" i="16"/>
  <c r="C372" i="12"/>
  <c r="AK372" i="12"/>
  <c r="AM372" i="12"/>
  <c r="D372" i="12"/>
  <c r="AJ266" i="16"/>
  <c r="AD266" i="16"/>
  <c r="N266" i="16"/>
  <c r="AC266" i="16"/>
  <c r="AY266" i="16" s="1"/>
  <c r="I266" i="16"/>
  <c r="BF266" i="16" s="1"/>
  <c r="P266" i="16"/>
  <c r="Z266" i="16"/>
  <c r="J266" i="16"/>
  <c r="U266" i="16"/>
  <c r="E266" i="16"/>
  <c r="V266" i="16"/>
  <c r="F266" i="16"/>
  <c r="Q266" i="16"/>
  <c r="R266" i="16"/>
  <c r="M266" i="16"/>
  <c r="T266" i="16"/>
  <c r="AA266" i="16"/>
  <c r="K266" i="16"/>
  <c r="L266" i="16"/>
  <c r="W266" i="16"/>
  <c r="G266" i="16"/>
  <c r="AF266" i="16"/>
  <c r="H266" i="16"/>
  <c r="S266" i="16"/>
  <c r="C266" i="16"/>
  <c r="AB266" i="16"/>
  <c r="AV266" i="16" s="1"/>
  <c r="AW266" i="16" s="1"/>
  <c r="D266" i="16"/>
  <c r="AE266" i="16"/>
  <c r="O266" i="16"/>
  <c r="X266" i="16"/>
  <c r="Y266" i="16"/>
  <c r="AJ202" i="16"/>
  <c r="AD202" i="16"/>
  <c r="N202" i="16"/>
  <c r="AC202" i="16"/>
  <c r="AY202" i="16" s="1"/>
  <c r="I202" i="16"/>
  <c r="BF202" i="16" s="1"/>
  <c r="Z202" i="16"/>
  <c r="J202" i="16"/>
  <c r="U202" i="16"/>
  <c r="E202" i="16"/>
  <c r="V202" i="16"/>
  <c r="F202" i="16"/>
  <c r="Q202" i="16"/>
  <c r="R202" i="16"/>
  <c r="AB202" i="16"/>
  <c r="AV202" i="16" s="1"/>
  <c r="AW202" i="16" s="1"/>
  <c r="H202" i="16"/>
  <c r="AA202" i="16"/>
  <c r="K202" i="16"/>
  <c r="T202" i="16"/>
  <c r="D202" i="16"/>
  <c r="W202" i="16"/>
  <c r="G202" i="16"/>
  <c r="P202" i="16"/>
  <c r="S202" i="16"/>
  <c r="C202" i="16"/>
  <c r="M202" i="16"/>
  <c r="AF202" i="16"/>
  <c r="L202" i="16"/>
  <c r="AE202" i="16"/>
  <c r="O202" i="16"/>
  <c r="X202" i="16"/>
  <c r="Y202" i="16"/>
  <c r="C406" i="12"/>
  <c r="AK406" i="12"/>
  <c r="AM406" i="12"/>
  <c r="D406" i="12"/>
  <c r="C329" i="12"/>
  <c r="D329" i="12"/>
  <c r="AK329" i="12"/>
  <c r="AM329" i="12"/>
  <c r="AJ111" i="16"/>
  <c r="Z111" i="16"/>
  <c r="AC111" i="16"/>
  <c r="AY111" i="16" s="1"/>
  <c r="I111" i="16"/>
  <c r="BF111" i="16" s="1"/>
  <c r="R111" i="16"/>
  <c r="N111" i="16"/>
  <c r="U111" i="16"/>
  <c r="E111" i="16"/>
  <c r="AD111" i="16"/>
  <c r="Q111" i="16"/>
  <c r="F111" i="16"/>
  <c r="V111" i="16"/>
  <c r="M111" i="16"/>
  <c r="J111" i="16"/>
  <c r="AB111" i="16"/>
  <c r="AV111" i="16" s="1"/>
  <c r="AW111" i="16" s="1"/>
  <c r="H111" i="16"/>
  <c r="AE111" i="16"/>
  <c r="O111" i="16"/>
  <c r="T111" i="16"/>
  <c r="D111" i="16"/>
  <c r="AA111" i="16"/>
  <c r="K111" i="16"/>
  <c r="P111" i="16"/>
  <c r="W111" i="16"/>
  <c r="G111" i="16"/>
  <c r="AF111" i="16"/>
  <c r="L111" i="16"/>
  <c r="S111" i="16"/>
  <c r="C111" i="16"/>
  <c r="X111" i="16"/>
  <c r="Y111" i="16"/>
  <c r="AJ47" i="16"/>
  <c r="N47" i="16"/>
  <c r="Q47" i="16"/>
  <c r="R47" i="16"/>
  <c r="V47" i="16"/>
  <c r="AD47" i="16"/>
  <c r="M47" i="16"/>
  <c r="J47" i="16"/>
  <c r="F47" i="16"/>
  <c r="AC47" i="16"/>
  <c r="AY47" i="16" s="1"/>
  <c r="I47" i="16"/>
  <c r="BF47" i="16" s="1"/>
  <c r="Z47" i="16"/>
  <c r="U47" i="16"/>
  <c r="E47" i="16"/>
  <c r="T47" i="16"/>
  <c r="D47" i="16"/>
  <c r="AA47" i="16"/>
  <c r="K47" i="16"/>
  <c r="P47" i="16"/>
  <c r="W47" i="16"/>
  <c r="G47" i="16"/>
  <c r="AF47" i="16"/>
  <c r="L47" i="16"/>
  <c r="S47" i="16"/>
  <c r="C47" i="16"/>
  <c r="AB47" i="16"/>
  <c r="AV47" i="16" s="1"/>
  <c r="AW47" i="16" s="1"/>
  <c r="H47" i="16"/>
  <c r="AE47" i="16"/>
  <c r="O47" i="16"/>
  <c r="Y47" i="16"/>
  <c r="X47" i="16"/>
  <c r="C286" i="12"/>
  <c r="D286" i="12"/>
  <c r="AK286" i="12"/>
  <c r="AM286" i="12"/>
  <c r="C222" i="12"/>
  <c r="D222" i="12"/>
  <c r="AK222" i="12"/>
  <c r="AM222" i="12"/>
  <c r="C255" i="12"/>
  <c r="D255" i="12"/>
  <c r="AK255" i="12"/>
  <c r="AM255" i="12"/>
  <c r="C191" i="12"/>
  <c r="D191" i="12"/>
  <c r="AK191" i="12"/>
  <c r="AM191" i="12"/>
  <c r="AJ32" i="16"/>
  <c r="D32" i="16"/>
  <c r="C32" i="16"/>
  <c r="W32" i="16"/>
  <c r="AF32" i="16"/>
  <c r="AE32" i="16"/>
  <c r="O32" i="16"/>
  <c r="H32" i="16"/>
  <c r="AB32" i="16"/>
  <c r="AV32" i="16" s="1"/>
  <c r="AW32" i="16" s="1"/>
  <c r="L32" i="16"/>
  <c r="S32" i="16"/>
  <c r="G32" i="16"/>
  <c r="T32" i="16"/>
  <c r="P32" i="16"/>
  <c r="K32" i="16"/>
  <c r="AA32" i="16"/>
  <c r="Z32" i="16"/>
  <c r="J32" i="16"/>
  <c r="M32" i="16"/>
  <c r="V32" i="16"/>
  <c r="F32" i="16"/>
  <c r="AC32" i="16"/>
  <c r="AY32" i="16" s="1"/>
  <c r="I32" i="16"/>
  <c r="BF32" i="16" s="1"/>
  <c r="R32" i="16"/>
  <c r="U32" i="16"/>
  <c r="E32" i="16"/>
  <c r="AD32" i="16"/>
  <c r="N32" i="16"/>
  <c r="Q32" i="16"/>
  <c r="X32" i="16"/>
  <c r="Y32" i="16"/>
  <c r="C313" i="12"/>
  <c r="D313" i="12"/>
  <c r="AK313" i="12"/>
  <c r="AM313" i="12"/>
  <c r="D126" i="12"/>
  <c r="C126" i="12"/>
  <c r="AK126" i="12"/>
  <c r="AM126" i="12"/>
  <c r="C418" i="12"/>
  <c r="D418" i="12"/>
  <c r="AJ105" i="16"/>
  <c r="D105" i="16"/>
  <c r="W105" i="16"/>
  <c r="G105" i="16"/>
  <c r="H105" i="16"/>
  <c r="S105" i="16"/>
  <c r="C105" i="16"/>
  <c r="AB105" i="16"/>
  <c r="AV105" i="16" s="1"/>
  <c r="AW105" i="16" s="1"/>
  <c r="AF105" i="16"/>
  <c r="AE105" i="16"/>
  <c r="O105" i="16"/>
  <c r="L105" i="16"/>
  <c r="P105" i="16"/>
  <c r="AA105" i="16"/>
  <c r="K105" i="16"/>
  <c r="T105" i="16"/>
  <c r="R105" i="16"/>
  <c r="Q105" i="16"/>
  <c r="AD105" i="16"/>
  <c r="N105" i="16"/>
  <c r="M105" i="16"/>
  <c r="Z105" i="16"/>
  <c r="J105" i="16"/>
  <c r="AC105" i="16"/>
  <c r="AY105" i="16" s="1"/>
  <c r="I105" i="16"/>
  <c r="BF105" i="16" s="1"/>
  <c r="V105" i="16"/>
  <c r="F105" i="16"/>
  <c r="U105" i="16"/>
  <c r="E105" i="16"/>
  <c r="X105" i="16"/>
  <c r="Y105" i="16"/>
  <c r="AK383" i="12"/>
  <c r="AM383" i="12"/>
  <c r="C383" i="12"/>
  <c r="D383" i="12"/>
  <c r="AJ302" i="16"/>
  <c r="J302" i="16"/>
  <c r="Q302" i="16"/>
  <c r="AF302" i="16"/>
  <c r="L302" i="16"/>
  <c r="W302" i="16"/>
  <c r="G302" i="16"/>
  <c r="AD302" i="16"/>
  <c r="M302" i="16"/>
  <c r="Z302" i="16"/>
  <c r="AB302" i="16"/>
  <c r="AV302" i="16" s="1"/>
  <c r="AW302" i="16" s="1"/>
  <c r="H302" i="16"/>
  <c r="S302" i="16"/>
  <c r="C302" i="16"/>
  <c r="R302" i="16"/>
  <c r="AC302" i="16"/>
  <c r="AY302" i="16" s="1"/>
  <c r="I302" i="16"/>
  <c r="BF302" i="16" s="1"/>
  <c r="N302" i="16"/>
  <c r="T302" i="16"/>
  <c r="D302" i="16"/>
  <c r="AE302" i="16"/>
  <c r="O302" i="16"/>
  <c r="V302" i="16"/>
  <c r="F302" i="16"/>
  <c r="U302" i="16"/>
  <c r="E302" i="16"/>
  <c r="P302" i="16"/>
  <c r="AA302" i="16"/>
  <c r="K302" i="16"/>
  <c r="X302" i="16"/>
  <c r="Y302" i="16"/>
  <c r="AJ139" i="16"/>
  <c r="J139" i="16"/>
  <c r="Q139" i="16"/>
  <c r="N139" i="16"/>
  <c r="V139" i="16"/>
  <c r="Z139" i="16"/>
  <c r="M139" i="16"/>
  <c r="F139" i="16"/>
  <c r="R139" i="16"/>
  <c r="AC139" i="16"/>
  <c r="AY139" i="16" s="1"/>
  <c r="I139" i="16"/>
  <c r="BF139" i="16" s="1"/>
  <c r="U139" i="16"/>
  <c r="E139" i="16"/>
  <c r="AD139" i="16"/>
  <c r="AB139" i="16"/>
  <c r="AV139" i="16" s="1"/>
  <c r="AW139" i="16" s="1"/>
  <c r="H139" i="16"/>
  <c r="W139" i="16"/>
  <c r="G139" i="16"/>
  <c r="T139" i="16"/>
  <c r="D139" i="16"/>
  <c r="S139" i="16"/>
  <c r="C139" i="16"/>
  <c r="P139" i="16"/>
  <c r="AE139" i="16"/>
  <c r="O139" i="16"/>
  <c r="AF139" i="16"/>
  <c r="L139" i="16"/>
  <c r="AA139" i="16"/>
  <c r="K139" i="16"/>
  <c r="Y139" i="16"/>
  <c r="X139" i="16"/>
  <c r="AJ75" i="16"/>
  <c r="R75" i="16"/>
  <c r="AC75" i="16"/>
  <c r="AY75" i="16" s="1"/>
  <c r="I75" i="16"/>
  <c r="BF75" i="16" s="1"/>
  <c r="N75" i="16"/>
  <c r="U75" i="16"/>
  <c r="E75" i="16"/>
  <c r="Q75" i="16"/>
  <c r="V75" i="16"/>
  <c r="Z75" i="16"/>
  <c r="M75" i="16"/>
  <c r="F75" i="16"/>
  <c r="J75" i="16"/>
  <c r="AD75" i="16"/>
  <c r="T75" i="16"/>
  <c r="D75" i="16"/>
  <c r="S75" i="16"/>
  <c r="C75" i="16"/>
  <c r="P75" i="16"/>
  <c r="AE75" i="16"/>
  <c r="O75" i="16"/>
  <c r="AF75" i="16"/>
  <c r="L75" i="16"/>
  <c r="AA75" i="16"/>
  <c r="K75" i="16"/>
  <c r="AB75" i="16"/>
  <c r="AV75" i="16" s="1"/>
  <c r="AW75" i="16" s="1"/>
  <c r="H75" i="16"/>
  <c r="W75" i="16"/>
  <c r="G75" i="16"/>
  <c r="X75" i="16"/>
  <c r="Y75" i="16"/>
  <c r="AJ11" i="16"/>
  <c r="T11" i="16"/>
  <c r="D11" i="16"/>
  <c r="W11" i="16"/>
  <c r="G11" i="16"/>
  <c r="P11" i="16"/>
  <c r="S11" i="16"/>
  <c r="C11" i="16"/>
  <c r="AF11" i="16"/>
  <c r="L11" i="16"/>
  <c r="AE11" i="16"/>
  <c r="O11" i="16"/>
  <c r="AB11" i="16"/>
  <c r="AV11" i="16" s="1"/>
  <c r="AW11" i="16" s="1"/>
  <c r="H11" i="16"/>
  <c r="AA11" i="16"/>
  <c r="K11" i="16"/>
  <c r="V11" i="16"/>
  <c r="F11" i="16"/>
  <c r="U11" i="16"/>
  <c r="E11" i="16"/>
  <c r="R11" i="16"/>
  <c r="Q11" i="16"/>
  <c r="AD11" i="16"/>
  <c r="N11" i="16"/>
  <c r="M11" i="16"/>
  <c r="Z11" i="16"/>
  <c r="J11" i="16"/>
  <c r="AC11" i="16"/>
  <c r="AY11" i="16" s="1"/>
  <c r="I11" i="16"/>
  <c r="BF11" i="16" s="1"/>
  <c r="X11" i="16"/>
  <c r="Y11" i="16"/>
  <c r="C398" i="12"/>
  <c r="AK398" i="12"/>
  <c r="AM398" i="12"/>
  <c r="D398" i="12"/>
  <c r="C317" i="12"/>
  <c r="D317" i="12"/>
  <c r="AK317" i="12"/>
  <c r="AM317" i="12"/>
  <c r="AJ253" i="16"/>
  <c r="AB253" i="16"/>
  <c r="AV253" i="16" s="1"/>
  <c r="AW253" i="16" s="1"/>
  <c r="H253" i="16"/>
  <c r="W253" i="16"/>
  <c r="G253" i="16"/>
  <c r="T253" i="16"/>
  <c r="D253" i="16"/>
  <c r="S253" i="16"/>
  <c r="C253" i="16"/>
  <c r="P253" i="16"/>
  <c r="AE253" i="16"/>
  <c r="O253" i="16"/>
  <c r="AF253" i="16"/>
  <c r="L253" i="16"/>
  <c r="V253" i="16"/>
  <c r="F253" i="16"/>
  <c r="U253" i="16"/>
  <c r="E253" i="16"/>
  <c r="AA253" i="16"/>
  <c r="R253" i="16"/>
  <c r="Q253" i="16"/>
  <c r="K253" i="16"/>
  <c r="AD253" i="16"/>
  <c r="N253" i="16"/>
  <c r="M253" i="16"/>
  <c r="Z253" i="16"/>
  <c r="J253" i="16"/>
  <c r="AC253" i="16"/>
  <c r="AY253" i="16" s="1"/>
  <c r="I253" i="16"/>
  <c r="BF253" i="16" s="1"/>
  <c r="X253" i="16"/>
  <c r="Y253" i="16"/>
  <c r="AJ189" i="16"/>
  <c r="AB189" i="16"/>
  <c r="AV189" i="16" s="1"/>
  <c r="AW189" i="16" s="1"/>
  <c r="H189" i="16"/>
  <c r="W189" i="16"/>
  <c r="G189" i="16"/>
  <c r="T189" i="16"/>
  <c r="D189" i="16"/>
  <c r="S189" i="16"/>
  <c r="C189" i="16"/>
  <c r="P189" i="16"/>
  <c r="AE189" i="16"/>
  <c r="O189" i="16"/>
  <c r="AF189" i="16"/>
  <c r="L189" i="16"/>
  <c r="V189" i="16"/>
  <c r="F189" i="16"/>
  <c r="U189" i="16"/>
  <c r="E189" i="16"/>
  <c r="AA189" i="16"/>
  <c r="R189" i="16"/>
  <c r="Q189" i="16"/>
  <c r="K189" i="16"/>
  <c r="AD189" i="16"/>
  <c r="N189" i="16"/>
  <c r="M189" i="16"/>
  <c r="Z189" i="16"/>
  <c r="J189" i="16"/>
  <c r="AC189" i="16"/>
  <c r="AY189" i="16" s="1"/>
  <c r="I189" i="16"/>
  <c r="BF189" i="16" s="1"/>
  <c r="X189" i="16"/>
  <c r="Y189" i="16"/>
  <c r="C125" i="12"/>
  <c r="D125" i="12"/>
  <c r="AK125" i="12"/>
  <c r="AM125" i="12"/>
  <c r="D62" i="12"/>
  <c r="C62" i="12"/>
  <c r="AK62" i="12"/>
  <c r="AM62" i="12"/>
  <c r="D460" i="12"/>
  <c r="C460" i="12"/>
  <c r="C373" i="12"/>
  <c r="AK373" i="12"/>
  <c r="D373" i="12"/>
  <c r="AM373" i="12"/>
  <c r="AJ69" i="16"/>
  <c r="Q69" i="16"/>
  <c r="Z69" i="16"/>
  <c r="AD69" i="16"/>
  <c r="M69" i="16"/>
  <c r="J69" i="16"/>
  <c r="F69" i="16"/>
  <c r="AC69" i="16"/>
  <c r="AY69" i="16" s="1"/>
  <c r="I69" i="16"/>
  <c r="BF69" i="16" s="1"/>
  <c r="V69" i="16"/>
  <c r="R69" i="16"/>
  <c r="U69" i="16"/>
  <c r="E69" i="16"/>
  <c r="N69" i="16"/>
  <c r="AF69" i="16"/>
  <c r="L69" i="16"/>
  <c r="AA69" i="16"/>
  <c r="K69" i="16"/>
  <c r="AB69" i="16"/>
  <c r="AV69" i="16" s="1"/>
  <c r="AW69" i="16" s="1"/>
  <c r="H69" i="16"/>
  <c r="W69" i="16"/>
  <c r="G69" i="16"/>
  <c r="T69" i="16"/>
  <c r="D69" i="16"/>
  <c r="S69" i="16"/>
  <c r="C69" i="16"/>
  <c r="P69" i="16"/>
  <c r="AE69" i="16"/>
  <c r="O69" i="16"/>
  <c r="Y69" i="16"/>
  <c r="X69" i="16"/>
  <c r="AJ5" i="16"/>
  <c r="AF5" i="16"/>
  <c r="L5" i="16"/>
  <c r="AE5" i="16"/>
  <c r="O5" i="16"/>
  <c r="AB5" i="16"/>
  <c r="AV5" i="16" s="1"/>
  <c r="AW5" i="16" s="1"/>
  <c r="H5" i="16"/>
  <c r="AA5" i="16"/>
  <c r="K5" i="16"/>
  <c r="T5" i="16"/>
  <c r="D5" i="16"/>
  <c r="W5" i="16"/>
  <c r="G5" i="16"/>
  <c r="P5" i="16"/>
  <c r="S5" i="16"/>
  <c r="C5" i="16"/>
  <c r="AD5" i="16"/>
  <c r="N5" i="16"/>
  <c r="M5" i="16"/>
  <c r="Z5" i="16"/>
  <c r="J5" i="16"/>
  <c r="AC5" i="16"/>
  <c r="AY5" i="16" s="1"/>
  <c r="I5" i="16"/>
  <c r="BF5" i="16" s="1"/>
  <c r="V5" i="16"/>
  <c r="F5" i="16"/>
  <c r="U5" i="16"/>
  <c r="E5" i="16"/>
  <c r="R5" i="16"/>
  <c r="Q5" i="16"/>
  <c r="X5" i="16"/>
  <c r="Y5" i="16"/>
  <c r="AJ307" i="16"/>
  <c r="R307" i="16"/>
  <c r="Z307" i="16"/>
  <c r="Q307" i="16"/>
  <c r="J307" i="16"/>
  <c r="P307" i="16"/>
  <c r="AE307" i="16"/>
  <c r="O307" i="16"/>
  <c r="F307" i="16"/>
  <c r="N307" i="16"/>
  <c r="M307" i="16"/>
  <c r="AF307" i="16"/>
  <c r="L307" i="16"/>
  <c r="AA307" i="16"/>
  <c r="K307" i="16"/>
  <c r="AC307" i="16"/>
  <c r="AY307" i="16" s="1"/>
  <c r="I307" i="16"/>
  <c r="BF307" i="16" s="1"/>
  <c r="AB307" i="16"/>
  <c r="AV307" i="16" s="1"/>
  <c r="AW307" i="16" s="1"/>
  <c r="H307" i="16"/>
  <c r="W307" i="16"/>
  <c r="G307" i="16"/>
  <c r="AD307" i="16"/>
  <c r="U307" i="16"/>
  <c r="E307" i="16"/>
  <c r="V307" i="16"/>
  <c r="T307" i="16"/>
  <c r="D307" i="16"/>
  <c r="S307" i="16"/>
  <c r="C307" i="16"/>
  <c r="X307" i="16"/>
  <c r="Y307" i="16"/>
  <c r="AJ241" i="16"/>
  <c r="Z241" i="16"/>
  <c r="J241" i="16"/>
  <c r="Q241" i="16"/>
  <c r="V241" i="16"/>
  <c r="F241" i="16"/>
  <c r="M241" i="16"/>
  <c r="R241" i="16"/>
  <c r="AC241" i="16"/>
  <c r="AY241" i="16" s="1"/>
  <c r="I241" i="16"/>
  <c r="BF241" i="16" s="1"/>
  <c r="AD241" i="16"/>
  <c r="N241" i="16"/>
  <c r="T241" i="16"/>
  <c r="D241" i="16"/>
  <c r="AA241" i="16"/>
  <c r="K241" i="16"/>
  <c r="P241" i="16"/>
  <c r="W241" i="16"/>
  <c r="G241" i="16"/>
  <c r="U241" i="16"/>
  <c r="AF241" i="16"/>
  <c r="L241" i="16"/>
  <c r="S241" i="16"/>
  <c r="C241" i="16"/>
  <c r="E241" i="16"/>
  <c r="AB241" i="16"/>
  <c r="AV241" i="16" s="1"/>
  <c r="AW241" i="16" s="1"/>
  <c r="H241" i="16"/>
  <c r="AE241" i="16"/>
  <c r="O241" i="16"/>
  <c r="Y241" i="16"/>
  <c r="X241" i="16"/>
  <c r="AJ112" i="16"/>
  <c r="AE112" i="16"/>
  <c r="O112" i="16"/>
  <c r="P112" i="16"/>
  <c r="T112" i="16"/>
  <c r="AA112" i="16"/>
  <c r="K112" i="16"/>
  <c r="H112" i="16"/>
  <c r="AF112" i="16"/>
  <c r="W112" i="16"/>
  <c r="G112" i="16"/>
  <c r="L112" i="16"/>
  <c r="S112" i="16"/>
  <c r="C112" i="16"/>
  <c r="AB112" i="16"/>
  <c r="AV112" i="16" s="1"/>
  <c r="AW112" i="16" s="1"/>
  <c r="D112" i="16"/>
  <c r="AD112" i="16"/>
  <c r="N112" i="16"/>
  <c r="Q112" i="16"/>
  <c r="Z112" i="16"/>
  <c r="J112" i="16"/>
  <c r="M112" i="16"/>
  <c r="V112" i="16"/>
  <c r="F112" i="16"/>
  <c r="AC112" i="16"/>
  <c r="AY112" i="16" s="1"/>
  <c r="I112" i="16"/>
  <c r="BF112" i="16" s="1"/>
  <c r="R112" i="16"/>
  <c r="U112" i="16"/>
  <c r="E112" i="16"/>
  <c r="X112" i="16"/>
  <c r="Y112" i="16"/>
  <c r="AJ50" i="16"/>
  <c r="AE50" i="16"/>
  <c r="O50" i="16"/>
  <c r="D50" i="16"/>
  <c r="P50" i="16"/>
  <c r="AF50" i="16"/>
  <c r="AA50" i="16"/>
  <c r="K50" i="16"/>
  <c r="L50" i="16"/>
  <c r="W50" i="16"/>
  <c r="G50" i="16"/>
  <c r="S50" i="16"/>
  <c r="C50" i="16"/>
  <c r="T50" i="16"/>
  <c r="H50" i="16"/>
  <c r="AB50" i="16"/>
  <c r="AV50" i="16" s="1"/>
  <c r="AW50" i="16" s="1"/>
  <c r="R50" i="16"/>
  <c r="U50" i="16"/>
  <c r="E50" i="16"/>
  <c r="AD50" i="16"/>
  <c r="N50" i="16"/>
  <c r="Q50" i="16"/>
  <c r="Z50" i="16"/>
  <c r="J50" i="16"/>
  <c r="M50" i="16"/>
  <c r="V50" i="16"/>
  <c r="F50" i="16"/>
  <c r="AC50" i="16"/>
  <c r="AY50" i="16" s="1"/>
  <c r="I50" i="16"/>
  <c r="BF50" i="16" s="1"/>
  <c r="X50" i="16"/>
  <c r="Y50" i="16"/>
  <c r="C170" i="12"/>
  <c r="D170" i="12"/>
  <c r="AK170" i="12"/>
  <c r="AM170" i="12"/>
  <c r="AJ138" i="16"/>
  <c r="AE138" i="16"/>
  <c r="O138" i="16"/>
  <c r="AB138" i="16"/>
  <c r="AV138" i="16" s="1"/>
  <c r="AW138" i="16" s="1"/>
  <c r="AA138" i="16"/>
  <c r="K138" i="16"/>
  <c r="T138" i="16"/>
  <c r="H138" i="16"/>
  <c r="W138" i="16"/>
  <c r="G138" i="16"/>
  <c r="D138" i="16"/>
  <c r="AF138" i="16"/>
  <c r="P138" i="16"/>
  <c r="S138" i="16"/>
  <c r="C138" i="16"/>
  <c r="L138" i="16"/>
  <c r="V138" i="16"/>
  <c r="F138" i="16"/>
  <c r="Q138" i="16"/>
  <c r="R138" i="16"/>
  <c r="M138" i="16"/>
  <c r="AD138" i="16"/>
  <c r="N138" i="16"/>
  <c r="AC138" i="16"/>
  <c r="AY138" i="16" s="1"/>
  <c r="I138" i="16"/>
  <c r="BF138" i="16" s="1"/>
  <c r="Z138" i="16"/>
  <c r="J138" i="16"/>
  <c r="U138" i="16"/>
  <c r="E138" i="16"/>
  <c r="X138" i="16"/>
  <c r="Y138" i="16"/>
  <c r="AJ74" i="16"/>
  <c r="W74" i="16"/>
  <c r="G74" i="16"/>
  <c r="H74" i="16"/>
  <c r="T74" i="16"/>
  <c r="AF74" i="16"/>
  <c r="S74" i="16"/>
  <c r="C74" i="16"/>
  <c r="D74" i="16"/>
  <c r="AB74" i="16"/>
  <c r="AV74" i="16" s="1"/>
  <c r="AW74" i="16" s="1"/>
  <c r="P74" i="16"/>
  <c r="AE74" i="16"/>
  <c r="O74" i="16"/>
  <c r="L74" i="16"/>
  <c r="AA74" i="16"/>
  <c r="K74" i="16"/>
  <c r="R74" i="16"/>
  <c r="M74" i="16"/>
  <c r="AD74" i="16"/>
  <c r="N74" i="16"/>
  <c r="AC74" i="16"/>
  <c r="AY74" i="16" s="1"/>
  <c r="I74" i="16"/>
  <c r="BF74" i="16" s="1"/>
  <c r="Z74" i="16"/>
  <c r="J74" i="16"/>
  <c r="U74" i="16"/>
  <c r="E74" i="16"/>
  <c r="V74" i="16"/>
  <c r="F74" i="16"/>
  <c r="Q74" i="16"/>
  <c r="X74" i="16"/>
  <c r="Y74" i="16"/>
  <c r="D260" i="12"/>
  <c r="C260" i="12"/>
  <c r="AK260" i="12"/>
  <c r="AM260" i="12"/>
  <c r="D196" i="12"/>
  <c r="C196" i="12"/>
  <c r="AK196" i="12"/>
  <c r="AM196" i="12"/>
  <c r="C132" i="12"/>
  <c r="D132" i="12"/>
  <c r="AK132" i="12"/>
  <c r="AM132" i="12"/>
  <c r="D419" i="12"/>
  <c r="C419" i="12"/>
  <c r="C338" i="12"/>
  <c r="AK338" i="12"/>
  <c r="AM338" i="12"/>
  <c r="D338" i="12"/>
  <c r="AJ251" i="16"/>
  <c r="P251" i="16"/>
  <c r="AE251" i="16"/>
  <c r="O251" i="16"/>
  <c r="AF251" i="16"/>
  <c r="L251" i="16"/>
  <c r="AA251" i="16"/>
  <c r="K251" i="16"/>
  <c r="AB251" i="16"/>
  <c r="AV251" i="16" s="1"/>
  <c r="AW251" i="16" s="1"/>
  <c r="H251" i="16"/>
  <c r="W251" i="16"/>
  <c r="G251" i="16"/>
  <c r="T251" i="16"/>
  <c r="D251" i="16"/>
  <c r="AD251" i="16"/>
  <c r="N251" i="16"/>
  <c r="M251" i="16"/>
  <c r="S251" i="16"/>
  <c r="Z251" i="16"/>
  <c r="J251" i="16"/>
  <c r="AC251" i="16"/>
  <c r="AY251" i="16" s="1"/>
  <c r="I251" i="16"/>
  <c r="BF251" i="16" s="1"/>
  <c r="C251" i="16"/>
  <c r="V251" i="16"/>
  <c r="F251" i="16"/>
  <c r="U251" i="16"/>
  <c r="E251" i="16"/>
  <c r="R251" i="16"/>
  <c r="Q251" i="16"/>
  <c r="X251" i="16"/>
  <c r="Y251" i="16"/>
  <c r="AJ187" i="16"/>
  <c r="P187" i="16"/>
  <c r="AE187" i="16"/>
  <c r="O187" i="16"/>
  <c r="AF187" i="16"/>
  <c r="L187" i="16"/>
  <c r="AA187" i="16"/>
  <c r="K187" i="16"/>
  <c r="AB187" i="16"/>
  <c r="AV187" i="16" s="1"/>
  <c r="AW187" i="16" s="1"/>
  <c r="H187" i="16"/>
  <c r="W187" i="16"/>
  <c r="G187" i="16"/>
  <c r="T187" i="16"/>
  <c r="D187" i="16"/>
  <c r="AD187" i="16"/>
  <c r="N187" i="16"/>
  <c r="M187" i="16"/>
  <c r="S187" i="16"/>
  <c r="Z187" i="16"/>
  <c r="J187" i="16"/>
  <c r="AC187" i="16"/>
  <c r="AY187" i="16" s="1"/>
  <c r="I187" i="16"/>
  <c r="BF187" i="16" s="1"/>
  <c r="C187" i="16"/>
  <c r="V187" i="16"/>
  <c r="F187" i="16"/>
  <c r="U187" i="16"/>
  <c r="E187" i="16"/>
  <c r="R187" i="16"/>
  <c r="Q187" i="16"/>
  <c r="X187" i="16"/>
  <c r="Y187" i="16"/>
  <c r="C60" i="12"/>
  <c r="D60" i="12"/>
  <c r="AK60" i="12"/>
  <c r="AM60" i="12"/>
  <c r="C448" i="12"/>
  <c r="D448" i="12"/>
  <c r="C378" i="12"/>
  <c r="AK378" i="12"/>
  <c r="AM378" i="12"/>
  <c r="D378" i="12"/>
  <c r="C326" i="12"/>
  <c r="D326" i="12"/>
  <c r="AK326" i="12"/>
  <c r="AM326" i="12"/>
  <c r="D264" i="12"/>
  <c r="C264" i="12"/>
  <c r="AK264" i="12"/>
  <c r="AM264" i="12"/>
  <c r="D200" i="12"/>
  <c r="C200" i="12"/>
  <c r="AK200" i="12"/>
  <c r="AM200" i="12"/>
  <c r="D9" i="12"/>
  <c r="C9" i="12"/>
  <c r="AK9" i="12"/>
  <c r="AM9" i="12"/>
  <c r="C426" i="12"/>
  <c r="D426" i="12"/>
  <c r="C366" i="12"/>
  <c r="AK366" i="12"/>
  <c r="AM366" i="12"/>
  <c r="D366" i="12"/>
  <c r="AJ290" i="16"/>
  <c r="AD290" i="16"/>
  <c r="N290" i="16"/>
  <c r="AC290" i="16"/>
  <c r="AY290" i="16" s="1"/>
  <c r="I290" i="16"/>
  <c r="BF290" i="16" s="1"/>
  <c r="P290" i="16"/>
  <c r="Z290" i="16"/>
  <c r="J290" i="16"/>
  <c r="U290" i="16"/>
  <c r="E290" i="16"/>
  <c r="V290" i="16"/>
  <c r="F290" i="16"/>
  <c r="Q290" i="16"/>
  <c r="R290" i="16"/>
  <c r="M290" i="16"/>
  <c r="AF290" i="16"/>
  <c r="H290" i="16"/>
  <c r="AA290" i="16"/>
  <c r="K290" i="16"/>
  <c r="AB290" i="16"/>
  <c r="AV290" i="16" s="1"/>
  <c r="AW290" i="16" s="1"/>
  <c r="D290" i="16"/>
  <c r="W290" i="16"/>
  <c r="G290" i="16"/>
  <c r="T290" i="16"/>
  <c r="S290" i="16"/>
  <c r="C290" i="16"/>
  <c r="L290" i="16"/>
  <c r="AE290" i="16"/>
  <c r="O290" i="16"/>
  <c r="X290" i="16"/>
  <c r="Y290" i="16"/>
  <c r="AJ226" i="16"/>
  <c r="AF226" i="16"/>
  <c r="L226" i="16"/>
  <c r="W226" i="16"/>
  <c r="G226" i="16"/>
  <c r="AB226" i="16"/>
  <c r="AV226" i="16" s="1"/>
  <c r="AW226" i="16" s="1"/>
  <c r="H226" i="16"/>
  <c r="S226" i="16"/>
  <c r="C226" i="16"/>
  <c r="T226" i="16"/>
  <c r="D226" i="16"/>
  <c r="AE226" i="16"/>
  <c r="O226" i="16"/>
  <c r="P226" i="16"/>
  <c r="AA226" i="16"/>
  <c r="Z226" i="16"/>
  <c r="J226" i="16"/>
  <c r="M226" i="16"/>
  <c r="K226" i="16"/>
  <c r="V226" i="16"/>
  <c r="F226" i="16"/>
  <c r="AC226" i="16"/>
  <c r="AY226" i="16" s="1"/>
  <c r="I226" i="16"/>
  <c r="BF226" i="16" s="1"/>
  <c r="R226" i="16"/>
  <c r="U226" i="16"/>
  <c r="E226" i="16"/>
  <c r="AD226" i="16"/>
  <c r="N226" i="16"/>
  <c r="Q226" i="16"/>
  <c r="X226" i="16"/>
  <c r="Y226" i="16"/>
  <c r="D320" i="12"/>
  <c r="C320" i="12"/>
  <c r="AK320" i="12"/>
  <c r="AM320" i="12"/>
  <c r="AJ167" i="16"/>
  <c r="R167" i="16"/>
  <c r="Q167" i="16"/>
  <c r="AD167" i="16"/>
  <c r="N167" i="16"/>
  <c r="M167" i="16"/>
  <c r="Z167" i="16"/>
  <c r="J167" i="16"/>
  <c r="AC167" i="16"/>
  <c r="AY167" i="16" s="1"/>
  <c r="I167" i="16"/>
  <c r="BF167" i="16" s="1"/>
  <c r="V167" i="16"/>
  <c r="F167" i="16"/>
  <c r="AF167" i="16"/>
  <c r="L167" i="16"/>
  <c r="AA167" i="16"/>
  <c r="K167" i="16"/>
  <c r="U167" i="16"/>
  <c r="AB167" i="16"/>
  <c r="AV167" i="16" s="1"/>
  <c r="AW167" i="16" s="1"/>
  <c r="H167" i="16"/>
  <c r="W167" i="16"/>
  <c r="G167" i="16"/>
  <c r="E167" i="16"/>
  <c r="T167" i="16"/>
  <c r="D167" i="16"/>
  <c r="S167" i="16"/>
  <c r="C167" i="16"/>
  <c r="P167" i="16"/>
  <c r="AE167" i="16"/>
  <c r="O167" i="16"/>
  <c r="Y167" i="16"/>
  <c r="X167" i="16"/>
  <c r="AJ103" i="16"/>
  <c r="L103" i="16"/>
  <c r="AE103" i="16"/>
  <c r="O103" i="16"/>
  <c r="AA103" i="16"/>
  <c r="K103" i="16"/>
  <c r="AB103" i="16"/>
  <c r="AV103" i="16" s="1"/>
  <c r="AW103" i="16" s="1"/>
  <c r="P103" i="16"/>
  <c r="W103" i="16"/>
  <c r="G103" i="16"/>
  <c r="AF103" i="16"/>
  <c r="D103" i="16"/>
  <c r="T103" i="16"/>
  <c r="S103" i="16"/>
  <c r="C103" i="16"/>
  <c r="H103" i="16"/>
  <c r="Z103" i="16"/>
  <c r="J103" i="16"/>
  <c r="AC103" i="16"/>
  <c r="AY103" i="16" s="1"/>
  <c r="I103" i="16"/>
  <c r="BF103" i="16" s="1"/>
  <c r="V103" i="16"/>
  <c r="F103" i="16"/>
  <c r="U103" i="16"/>
  <c r="E103" i="16"/>
  <c r="R103" i="16"/>
  <c r="Q103" i="16"/>
  <c r="AD103" i="16"/>
  <c r="N103" i="16"/>
  <c r="M103" i="16"/>
  <c r="X103" i="16"/>
  <c r="Y103" i="16"/>
  <c r="AJ39" i="16"/>
  <c r="V39" i="16"/>
  <c r="M39" i="16"/>
  <c r="N39" i="16"/>
  <c r="Z39" i="16"/>
  <c r="R39" i="16"/>
  <c r="F39" i="16"/>
  <c r="J39" i="16"/>
  <c r="E39" i="16"/>
  <c r="AC39" i="16"/>
  <c r="AY39" i="16" s="1"/>
  <c r="Q39" i="16"/>
  <c r="U39" i="16"/>
  <c r="AD39" i="16"/>
  <c r="I39" i="16"/>
  <c r="BF39" i="16" s="1"/>
  <c r="T39" i="16"/>
  <c r="D39" i="16"/>
  <c r="AA39" i="16"/>
  <c r="K39" i="16"/>
  <c r="P39" i="16"/>
  <c r="W39" i="16"/>
  <c r="G39" i="16"/>
  <c r="AF39" i="16"/>
  <c r="L39" i="16"/>
  <c r="S39" i="16"/>
  <c r="C39" i="16"/>
  <c r="AB39" i="16"/>
  <c r="AV39" i="16" s="1"/>
  <c r="AW39" i="16" s="1"/>
  <c r="H39" i="16"/>
  <c r="AE39" i="16"/>
  <c r="O39" i="16"/>
  <c r="Y39" i="16"/>
  <c r="X39" i="16"/>
  <c r="C431" i="12"/>
  <c r="D431" i="12"/>
  <c r="AJ278" i="16"/>
  <c r="AD278" i="16"/>
  <c r="N278" i="16"/>
  <c r="AC278" i="16"/>
  <c r="AY278" i="16" s="1"/>
  <c r="I278" i="16"/>
  <c r="BF278" i="16" s="1"/>
  <c r="P278" i="16"/>
  <c r="Z278" i="16"/>
  <c r="J278" i="16"/>
  <c r="U278" i="16"/>
  <c r="E278" i="16"/>
  <c r="V278" i="16"/>
  <c r="F278" i="16"/>
  <c r="Q278" i="16"/>
  <c r="R278" i="16"/>
  <c r="M278" i="16"/>
  <c r="AB278" i="16"/>
  <c r="AV278" i="16" s="1"/>
  <c r="AW278" i="16" s="1"/>
  <c r="D278" i="16"/>
  <c r="AA278" i="16"/>
  <c r="K278" i="16"/>
  <c r="T278" i="16"/>
  <c r="W278" i="16"/>
  <c r="G278" i="16"/>
  <c r="L278" i="16"/>
  <c r="S278" i="16"/>
  <c r="C278" i="16"/>
  <c r="AF278" i="16"/>
  <c r="H278" i="16"/>
  <c r="AE278" i="16"/>
  <c r="O278" i="16"/>
  <c r="X278" i="16"/>
  <c r="Y278" i="16"/>
  <c r="AJ214" i="16"/>
  <c r="AD214" i="16"/>
  <c r="N214" i="16"/>
  <c r="AC214" i="16"/>
  <c r="AY214" i="16" s="1"/>
  <c r="I214" i="16"/>
  <c r="BF214" i="16" s="1"/>
  <c r="Z214" i="16"/>
  <c r="J214" i="16"/>
  <c r="U214" i="16"/>
  <c r="E214" i="16"/>
  <c r="V214" i="16"/>
  <c r="F214" i="16"/>
  <c r="Q214" i="16"/>
  <c r="R214" i="16"/>
  <c r="AB214" i="16"/>
  <c r="AV214" i="16" s="1"/>
  <c r="AW214" i="16" s="1"/>
  <c r="H214" i="16"/>
  <c r="AA214" i="16"/>
  <c r="K214" i="16"/>
  <c r="T214" i="16"/>
  <c r="D214" i="16"/>
  <c r="W214" i="16"/>
  <c r="G214" i="16"/>
  <c r="M214" i="16"/>
  <c r="P214" i="16"/>
  <c r="S214" i="16"/>
  <c r="C214" i="16"/>
  <c r="AF214" i="16"/>
  <c r="L214" i="16"/>
  <c r="AE214" i="16"/>
  <c r="O214" i="16"/>
  <c r="X214" i="16"/>
  <c r="Y214" i="16"/>
  <c r="C464" i="12"/>
  <c r="D464" i="12"/>
  <c r="C319" i="12"/>
  <c r="D319" i="12"/>
  <c r="AK319" i="12"/>
  <c r="AM319" i="12"/>
  <c r="AJ279" i="16"/>
  <c r="P279" i="16"/>
  <c r="AE279" i="16"/>
  <c r="O279" i="16"/>
  <c r="V279" i="16"/>
  <c r="F279" i="16"/>
  <c r="AF279" i="16"/>
  <c r="L279" i="16"/>
  <c r="AA279" i="16"/>
  <c r="K279" i="16"/>
  <c r="AB279" i="16"/>
  <c r="AV279" i="16" s="1"/>
  <c r="AW279" i="16" s="1"/>
  <c r="H279" i="16"/>
  <c r="W279" i="16"/>
  <c r="G279" i="16"/>
  <c r="T279" i="16"/>
  <c r="D279" i="16"/>
  <c r="S279" i="16"/>
  <c r="C279" i="16"/>
  <c r="R279" i="16"/>
  <c r="M279" i="16"/>
  <c r="N279" i="16"/>
  <c r="AC279" i="16"/>
  <c r="AY279" i="16" s="1"/>
  <c r="I279" i="16"/>
  <c r="BF279" i="16" s="1"/>
  <c r="AD279" i="16"/>
  <c r="J279" i="16"/>
  <c r="U279" i="16"/>
  <c r="E279" i="16"/>
  <c r="Z279" i="16"/>
  <c r="Q279" i="16"/>
  <c r="X279" i="16"/>
  <c r="Y279" i="16"/>
  <c r="AJ215" i="16"/>
  <c r="P215" i="16"/>
  <c r="AE215" i="16"/>
  <c r="O215" i="16"/>
  <c r="AF215" i="16"/>
  <c r="L215" i="16"/>
  <c r="AA215" i="16"/>
  <c r="K215" i="16"/>
  <c r="AB215" i="16"/>
  <c r="AV215" i="16" s="1"/>
  <c r="AW215" i="16" s="1"/>
  <c r="H215" i="16"/>
  <c r="W215" i="16"/>
  <c r="G215" i="16"/>
  <c r="T215" i="16"/>
  <c r="D215" i="16"/>
  <c r="S215" i="16"/>
  <c r="AD215" i="16"/>
  <c r="N215" i="16"/>
  <c r="M215" i="16"/>
  <c r="C215" i="16"/>
  <c r="Z215" i="16"/>
  <c r="J215" i="16"/>
  <c r="AC215" i="16"/>
  <c r="AY215" i="16" s="1"/>
  <c r="I215" i="16"/>
  <c r="BF215" i="16" s="1"/>
  <c r="V215" i="16"/>
  <c r="F215" i="16"/>
  <c r="U215" i="16"/>
  <c r="E215" i="16"/>
  <c r="R215" i="16"/>
  <c r="Q215" i="16"/>
  <c r="X215" i="16"/>
  <c r="Y215" i="16"/>
  <c r="C24" i="12"/>
  <c r="D24" i="12"/>
  <c r="AK24" i="12"/>
  <c r="AM24" i="12"/>
  <c r="BF340" i="16"/>
  <c r="AJ340" i="16"/>
  <c r="G340" i="16"/>
  <c r="W340" i="16"/>
  <c r="H340" i="16"/>
  <c r="X340" i="16"/>
  <c r="I340" i="16"/>
  <c r="Y340" i="16"/>
  <c r="V340" i="16"/>
  <c r="AD340" i="16"/>
  <c r="AM340" i="16"/>
  <c r="AI340" i="16"/>
  <c r="K340" i="16"/>
  <c r="AA340" i="16"/>
  <c r="L340" i="16"/>
  <c r="AB340" i="16"/>
  <c r="M340" i="16"/>
  <c r="AC340" i="16"/>
  <c r="J340" i="16"/>
  <c r="R340" i="16"/>
  <c r="AY340" i="16"/>
  <c r="AS340" i="16"/>
  <c r="AT340" i="16" s="1"/>
  <c r="O340" i="16"/>
  <c r="AE340" i="16"/>
  <c r="P340" i="16"/>
  <c r="AF340" i="16"/>
  <c r="Q340" i="16"/>
  <c r="AG340" i="16"/>
  <c r="Z340" i="16"/>
  <c r="AV340" i="16"/>
  <c r="AW340" i="16" s="1"/>
  <c r="C340" i="16"/>
  <c r="S340" i="16"/>
  <c r="D340" i="16"/>
  <c r="T340" i="16"/>
  <c r="E340" i="16"/>
  <c r="U340" i="16"/>
  <c r="F340" i="16"/>
  <c r="N340" i="16"/>
  <c r="D150" i="12"/>
  <c r="C150" i="12"/>
  <c r="AK150" i="12"/>
  <c r="AM150" i="12"/>
  <c r="D86" i="12"/>
  <c r="C86" i="12"/>
  <c r="AK86" i="12"/>
  <c r="AM86" i="12"/>
  <c r="D445" i="12"/>
  <c r="C445" i="12"/>
  <c r="C161" i="12"/>
  <c r="D161" i="12"/>
  <c r="AK161" i="12"/>
  <c r="AM161" i="12"/>
  <c r="C97" i="12"/>
  <c r="D97" i="12"/>
  <c r="AK97" i="12"/>
  <c r="AM97" i="12"/>
  <c r="P7" i="20"/>
  <c r="P8" i="20" s="1"/>
  <c r="P9" i="20" s="1"/>
  <c r="P10" i="20" s="1"/>
  <c r="P11" i="20" s="1"/>
  <c r="P12" i="20" s="1"/>
  <c r="P13" i="20" s="1"/>
  <c r="P14" i="20" s="1"/>
  <c r="P15" i="20" s="1"/>
  <c r="P16" i="20" s="1"/>
  <c r="P17" i="20" s="1"/>
  <c r="P18" i="20" s="1"/>
  <c r="P19" i="20" s="1"/>
  <c r="P20" i="20" s="1"/>
  <c r="P21" i="20" s="1"/>
  <c r="P22" i="20" s="1"/>
  <c r="P23" i="20" s="1"/>
  <c r="P24" i="20" s="1"/>
  <c r="P25" i="20" s="1"/>
  <c r="P26" i="20" s="1"/>
  <c r="P27" i="20" s="1"/>
  <c r="P28" i="20" s="1"/>
  <c r="P29" i="20" s="1"/>
  <c r="P30" i="20" s="1"/>
  <c r="P31" i="20" s="1"/>
  <c r="P32" i="20" s="1"/>
  <c r="P33" i="20" s="1"/>
  <c r="P34" i="20" s="1"/>
  <c r="P35" i="20" s="1"/>
  <c r="P36" i="20" s="1"/>
  <c r="P37" i="20" s="1"/>
  <c r="P38" i="20" s="1"/>
  <c r="P39" i="20" s="1"/>
  <c r="P40" i="20" s="1"/>
  <c r="P41" i="20" s="1"/>
  <c r="P42" i="20" s="1"/>
  <c r="P43" i="20" s="1"/>
  <c r="P44" i="20" s="1"/>
  <c r="P45" i="20" s="1"/>
  <c r="P46" i="20" s="1"/>
  <c r="P47" i="20" s="1"/>
  <c r="P48" i="20" s="1"/>
  <c r="P49" i="20" s="1"/>
  <c r="P50" i="20" s="1"/>
  <c r="P51" i="20" s="1"/>
  <c r="P52" i="20" s="1"/>
  <c r="P53" i="20" s="1"/>
  <c r="P54" i="20" s="1"/>
  <c r="P55" i="20" s="1"/>
  <c r="P56" i="20" s="1"/>
  <c r="P57" i="20" s="1"/>
  <c r="P58" i="20" s="1"/>
  <c r="P59" i="20" s="1"/>
  <c r="P60" i="20" s="1"/>
  <c r="P61" i="20" s="1"/>
  <c r="P62" i="20" s="1"/>
  <c r="P63" i="20" s="1"/>
  <c r="P64" i="20" s="1"/>
  <c r="P65" i="20" s="1"/>
  <c r="P66" i="20" s="1"/>
  <c r="P67" i="20" s="1"/>
  <c r="P68" i="20" s="1"/>
  <c r="P69" i="20" s="1"/>
  <c r="P70" i="20" s="1"/>
  <c r="P71" i="20" s="1"/>
  <c r="P72" i="20" s="1"/>
  <c r="P73" i="20" s="1"/>
  <c r="P74" i="20" s="1"/>
  <c r="P75" i="20" s="1"/>
  <c r="P76" i="20" s="1"/>
  <c r="P77" i="20" s="1"/>
  <c r="P78" i="20" s="1"/>
  <c r="P79" i="20" s="1"/>
  <c r="P80" i="20" s="1"/>
  <c r="P81" i="20" s="1"/>
  <c r="P82" i="20" s="1"/>
  <c r="P83" i="20" s="1"/>
  <c r="P84" i="20" s="1"/>
  <c r="P85" i="20" s="1"/>
  <c r="P86" i="20" s="1"/>
  <c r="P87" i="20" s="1"/>
  <c r="P88" i="20" s="1"/>
  <c r="P89" i="20" s="1"/>
  <c r="P90" i="20" s="1"/>
  <c r="P91" i="20" s="1"/>
  <c r="P92" i="20" s="1"/>
  <c r="P93" i="20" s="1"/>
  <c r="P94" i="20" s="1"/>
  <c r="P95" i="20" s="1"/>
  <c r="P96" i="20" s="1"/>
  <c r="P97" i="20" s="1"/>
  <c r="P98" i="20" s="1"/>
  <c r="P99" i="20" s="1"/>
  <c r="P100" i="20" s="1"/>
  <c r="P101" i="20" s="1"/>
  <c r="P102" i="20" s="1"/>
  <c r="P103" i="20" s="1"/>
  <c r="P104" i="20" s="1"/>
  <c r="P105" i="20" s="1"/>
  <c r="P106" i="20" s="1"/>
  <c r="P107" i="20" s="1"/>
  <c r="P108" i="20" s="1"/>
  <c r="P109" i="20" s="1"/>
  <c r="P110" i="20" s="1"/>
  <c r="P111" i="20" s="1"/>
  <c r="P112" i="20" s="1"/>
  <c r="P113" i="20" s="1"/>
  <c r="P114" i="20" s="1"/>
  <c r="P115" i="20" s="1"/>
  <c r="P116" i="20" s="1"/>
  <c r="P117" i="20" s="1"/>
  <c r="P118" i="20" s="1"/>
  <c r="P119" i="20" s="1"/>
  <c r="P120" i="20" s="1"/>
  <c r="P121" i="20" s="1"/>
  <c r="P122" i="20" s="1"/>
  <c r="P123" i="20" s="1"/>
  <c r="P124" i="20" s="1"/>
  <c r="P125" i="20" s="1"/>
  <c r="P126" i="20" s="1"/>
  <c r="P127" i="20" s="1"/>
  <c r="P128" i="20" s="1"/>
  <c r="P129" i="20" s="1"/>
  <c r="P130" i="20" s="1"/>
  <c r="P131" i="20" s="1"/>
  <c r="P132" i="20" s="1"/>
  <c r="P133" i="20" s="1"/>
  <c r="P134" i="20" s="1"/>
  <c r="P135" i="20" s="1"/>
  <c r="P136" i="20" s="1"/>
  <c r="P137" i="20" s="1"/>
  <c r="P138" i="20" s="1"/>
  <c r="P139" i="20" s="1"/>
  <c r="P140" i="20" s="1"/>
  <c r="P141" i="20" s="1"/>
  <c r="P142" i="20" s="1"/>
  <c r="P143" i="20" s="1"/>
  <c r="P144" i="20" s="1"/>
  <c r="P145" i="20" s="1"/>
  <c r="P146" i="20" s="1"/>
  <c r="P147" i="20" s="1"/>
  <c r="P148" i="20" s="1"/>
  <c r="P149" i="20" s="1"/>
  <c r="P150" i="20" s="1"/>
  <c r="P151" i="20" s="1"/>
  <c r="P152" i="20" s="1"/>
  <c r="P153" i="20" s="1"/>
  <c r="P154" i="20" s="1"/>
  <c r="P155" i="20" s="1"/>
  <c r="P156" i="20" s="1"/>
  <c r="P157" i="20" s="1"/>
  <c r="P158" i="20" s="1"/>
  <c r="P159" i="20" s="1"/>
  <c r="P160" i="20" s="1"/>
  <c r="P161" i="20" s="1"/>
  <c r="P162" i="20" s="1"/>
  <c r="P163" i="20" s="1"/>
  <c r="P164" i="20" s="1"/>
  <c r="P165" i="20" s="1"/>
  <c r="P166" i="20" s="1"/>
  <c r="P167" i="20" s="1"/>
  <c r="P168" i="20" s="1"/>
  <c r="P169" i="20" s="1"/>
  <c r="P170" i="20" s="1"/>
  <c r="P171" i="20" s="1"/>
  <c r="P172" i="20" s="1"/>
  <c r="P173" i="20" s="1"/>
  <c r="P174" i="20" s="1"/>
  <c r="P175" i="20" s="1"/>
  <c r="P176" i="20" s="1"/>
  <c r="P177" i="20" s="1"/>
  <c r="P178" i="20" s="1"/>
  <c r="P179" i="20" s="1"/>
  <c r="P180" i="20" s="1"/>
  <c r="P181" i="20" s="1"/>
  <c r="P182" i="20" s="1"/>
  <c r="P183" i="20" s="1"/>
  <c r="P184" i="20" s="1"/>
  <c r="P185" i="20" s="1"/>
  <c r="P186" i="20" s="1"/>
  <c r="P187" i="20" s="1"/>
  <c r="P188" i="20" s="1"/>
  <c r="P189" i="20" s="1"/>
  <c r="P190" i="20" s="1"/>
  <c r="P191" i="20" s="1"/>
  <c r="P192" i="20" s="1"/>
  <c r="P193" i="20" s="1"/>
  <c r="P194" i="20" s="1"/>
  <c r="P195" i="20" s="1"/>
  <c r="P196" i="20" s="1"/>
  <c r="P197" i="20" s="1"/>
  <c r="P198" i="20" s="1"/>
  <c r="P199" i="20" s="1"/>
  <c r="P200" i="20" s="1"/>
  <c r="P201" i="20" s="1"/>
  <c r="P202" i="20" s="1"/>
  <c r="P203" i="20" s="1"/>
  <c r="P204" i="20" s="1"/>
  <c r="P205" i="20" s="1"/>
  <c r="P206" i="20" s="1"/>
  <c r="P207" i="20" s="1"/>
  <c r="P208" i="20" s="1"/>
  <c r="P209" i="20" s="1"/>
  <c r="P210" i="20" s="1"/>
  <c r="P211" i="20" s="1"/>
  <c r="P212" i="20" s="1"/>
  <c r="P213" i="20" s="1"/>
  <c r="P214" i="20" s="1"/>
  <c r="P215" i="20" s="1"/>
  <c r="P216" i="20" s="1"/>
  <c r="P217" i="20" s="1"/>
  <c r="P218" i="20" s="1"/>
  <c r="P219" i="20" s="1"/>
  <c r="P220" i="20" s="1"/>
  <c r="P221" i="20" s="1"/>
  <c r="P222" i="20" s="1"/>
  <c r="P223" i="20" s="1"/>
  <c r="P224" i="20" s="1"/>
  <c r="P225" i="20" s="1"/>
  <c r="P226" i="20" s="1"/>
  <c r="P227" i="20" s="1"/>
  <c r="P228" i="20" s="1"/>
  <c r="P229" i="20" s="1"/>
  <c r="P230" i="20" s="1"/>
  <c r="P231" i="20" s="1"/>
  <c r="P232" i="20" s="1"/>
  <c r="P233" i="20" s="1"/>
  <c r="P234" i="20" s="1"/>
  <c r="P235" i="20" s="1"/>
  <c r="P236" i="20" s="1"/>
  <c r="P237" i="20" s="1"/>
  <c r="P238" i="20" s="1"/>
  <c r="P239" i="20" s="1"/>
  <c r="P240" i="20" s="1"/>
  <c r="P241" i="20" s="1"/>
  <c r="P242" i="20" s="1"/>
  <c r="P243" i="20" s="1"/>
  <c r="P244" i="20" s="1"/>
  <c r="P245" i="20" s="1"/>
  <c r="P246" i="20" s="1"/>
  <c r="P247" i="20" s="1"/>
  <c r="P248" i="20" s="1"/>
  <c r="P249" i="20" s="1"/>
  <c r="P250" i="20" s="1"/>
  <c r="P251" i="20" s="1"/>
  <c r="P252" i="20" s="1"/>
  <c r="P253" i="20" s="1"/>
  <c r="P254" i="20" s="1"/>
  <c r="P255" i="20" s="1"/>
  <c r="P256" i="20" s="1"/>
  <c r="P257" i="20" s="1"/>
  <c r="P258" i="20" s="1"/>
  <c r="P259" i="20" s="1"/>
  <c r="P260" i="20" s="1"/>
  <c r="P261" i="20" s="1"/>
  <c r="P262" i="20" s="1"/>
  <c r="P263" i="20" s="1"/>
  <c r="P264" i="20" s="1"/>
  <c r="P265" i="20" s="1"/>
  <c r="P266" i="20" s="1"/>
  <c r="P267" i="20" s="1"/>
  <c r="P268" i="20" s="1"/>
  <c r="P269" i="20" s="1"/>
  <c r="P270" i="20" s="1"/>
  <c r="P271" i="20" s="1"/>
  <c r="P272" i="20" s="1"/>
  <c r="P273" i="20" s="1"/>
  <c r="P274" i="20" s="1"/>
  <c r="P275" i="20" s="1"/>
  <c r="P276" i="20" s="1"/>
  <c r="P277" i="20" s="1"/>
  <c r="P278" i="20" s="1"/>
  <c r="P279" i="20" s="1"/>
  <c r="P280" i="20" s="1"/>
  <c r="P281" i="20" s="1"/>
  <c r="P282" i="20" s="1"/>
  <c r="P283" i="20" s="1"/>
  <c r="P284" i="20" s="1"/>
  <c r="P285" i="20" s="1"/>
  <c r="P286" i="20" s="1"/>
  <c r="P287" i="20" s="1"/>
  <c r="P288" i="20" s="1"/>
  <c r="P289" i="20" s="1"/>
  <c r="P290" i="20" s="1"/>
  <c r="P291" i="20" s="1"/>
  <c r="P292" i="20" s="1"/>
  <c r="P293" i="20" s="1"/>
  <c r="P294" i="20" s="1"/>
  <c r="P295" i="20" s="1"/>
  <c r="P296" i="20" s="1"/>
  <c r="P297" i="20" s="1"/>
  <c r="P298" i="20" s="1"/>
  <c r="P299" i="20" s="1"/>
  <c r="P300" i="20" s="1"/>
  <c r="P301" i="20" s="1"/>
  <c r="P302" i="20" s="1"/>
  <c r="P303" i="20" s="1"/>
  <c r="P304" i="20" s="1"/>
  <c r="P305" i="20" s="1"/>
  <c r="P306" i="20" s="1"/>
  <c r="P307" i="20" s="1"/>
  <c r="P308" i="20" s="1"/>
  <c r="P309" i="20" s="1"/>
  <c r="P310" i="20" s="1"/>
  <c r="P311" i="20" s="1"/>
  <c r="P312" i="20" s="1"/>
  <c r="P313" i="20" s="1"/>
  <c r="P314" i="20" s="1"/>
  <c r="P315" i="20" s="1"/>
  <c r="P316" i="20" s="1"/>
  <c r="P317" i="20" s="1"/>
  <c r="P318" i="20" s="1"/>
  <c r="P319" i="20" s="1"/>
  <c r="P320" i="20" s="1"/>
  <c r="P321" i="20" s="1"/>
  <c r="P322" i="20" s="1"/>
  <c r="P323" i="20" s="1"/>
  <c r="P324" i="20" s="1"/>
  <c r="P325" i="20" s="1"/>
  <c r="P326" i="20" s="1"/>
  <c r="P327" i="20" s="1"/>
  <c r="P328" i="20" s="1"/>
  <c r="P329" i="20" s="1"/>
  <c r="P330" i="20" s="1"/>
  <c r="P331" i="20" s="1"/>
  <c r="P332" i="20" s="1"/>
  <c r="P333" i="20" s="1"/>
  <c r="P334" i="20" s="1"/>
  <c r="P335" i="20" s="1"/>
  <c r="P336" i="20" s="1"/>
  <c r="P337" i="20" s="1"/>
  <c r="P338" i="20" s="1"/>
  <c r="P339" i="20" s="1"/>
  <c r="P340" i="20" s="1"/>
  <c r="P341" i="20" s="1"/>
  <c r="P342" i="20" s="1"/>
  <c r="P343" i="20" s="1"/>
  <c r="P344" i="20" s="1"/>
  <c r="P345" i="20" s="1"/>
  <c r="P346" i="20" s="1"/>
  <c r="P347" i="20" s="1"/>
  <c r="P348" i="20" s="1"/>
  <c r="P349" i="20" s="1"/>
  <c r="P350" i="20" s="1"/>
  <c r="P351" i="20" s="1"/>
  <c r="P352" i="20" s="1"/>
  <c r="P353" i="20" s="1"/>
  <c r="P354" i="20" s="1"/>
  <c r="P355" i="20" s="1"/>
  <c r="P356" i="20" s="1"/>
  <c r="P357" i="20" s="1"/>
  <c r="P358" i="20" s="1"/>
  <c r="P359" i="20" s="1"/>
  <c r="P360" i="20" s="1"/>
  <c r="P361" i="20" s="1"/>
  <c r="P362" i="20" s="1"/>
  <c r="P363" i="20" s="1"/>
  <c r="P364" i="20" s="1"/>
  <c r="P365" i="20" s="1"/>
  <c r="P366" i="20" s="1"/>
  <c r="P367" i="20" s="1"/>
  <c r="P368" i="20" s="1"/>
  <c r="P369" i="20" s="1"/>
  <c r="P370" i="20" s="1"/>
  <c r="P371" i="20" s="1"/>
  <c r="P372" i="20" s="1"/>
  <c r="P373" i="20" s="1"/>
  <c r="P374" i="20" s="1"/>
  <c r="P375" i="20" s="1"/>
  <c r="P376" i="20" s="1"/>
  <c r="P377" i="20" s="1"/>
  <c r="P378" i="20" s="1"/>
  <c r="P379" i="20" s="1"/>
  <c r="P380" i="20" s="1"/>
  <c r="P381" i="20" s="1"/>
  <c r="P382" i="20" s="1"/>
  <c r="P383" i="20" s="1"/>
  <c r="P384" i="20" s="1"/>
  <c r="P385" i="20" s="1"/>
  <c r="P386" i="20" s="1"/>
  <c r="P387" i="20" s="1"/>
  <c r="P388" i="20" s="1"/>
  <c r="P389" i="20" s="1"/>
  <c r="P390" i="20" s="1"/>
  <c r="P391" i="20" s="1"/>
  <c r="P392" i="20" s="1"/>
  <c r="P393" i="20" s="1"/>
  <c r="P394" i="20" s="1"/>
  <c r="P395" i="20" s="1"/>
  <c r="P396" i="20" s="1"/>
  <c r="P397" i="20" s="1"/>
  <c r="P398" i="20" s="1"/>
  <c r="P399" i="20" s="1"/>
  <c r="P400" i="20" s="1"/>
  <c r="P401" i="20" s="1"/>
  <c r="P402" i="20" s="1"/>
  <c r="P403" i="20" s="1"/>
  <c r="P404" i="20" s="1"/>
  <c r="P405" i="20" s="1"/>
  <c r="P406" i="20" s="1"/>
  <c r="P407" i="20" s="1"/>
  <c r="P408" i="20" s="1"/>
  <c r="P409" i="20" s="1"/>
  <c r="P410" i="20" s="1"/>
  <c r="P411" i="20" s="1"/>
  <c r="P412" i="20" s="1"/>
  <c r="P413" i="20" s="1"/>
  <c r="P414" i="20" s="1"/>
  <c r="P415" i="20" s="1"/>
  <c r="P416" i="20" s="1"/>
  <c r="P417" i="20" s="1"/>
  <c r="P418" i="20" s="1"/>
  <c r="P419" i="20" s="1"/>
  <c r="P420" i="20" s="1"/>
  <c r="P421" i="20" s="1"/>
  <c r="P422" i="20" s="1"/>
  <c r="P423" i="20" s="1"/>
  <c r="P424" i="20" s="1"/>
  <c r="P425" i="20" s="1"/>
  <c r="P426" i="20" s="1"/>
  <c r="P427" i="20" s="1"/>
  <c r="P428" i="20" s="1"/>
  <c r="P429" i="20" s="1"/>
  <c r="P430" i="20" s="1"/>
  <c r="P431" i="20" s="1"/>
  <c r="P432" i="20" s="1"/>
  <c r="P433" i="20" s="1"/>
  <c r="P434" i="20" s="1"/>
  <c r="P435" i="20" s="1"/>
  <c r="P436" i="20" s="1"/>
  <c r="P437" i="20" s="1"/>
  <c r="P438" i="20" s="1"/>
  <c r="P439" i="20" s="1"/>
  <c r="P440" i="20" s="1"/>
  <c r="P441" i="20" s="1"/>
  <c r="P442" i="20" s="1"/>
  <c r="P443" i="20" s="1"/>
  <c r="P444" i="20" s="1"/>
  <c r="P445" i="20" s="1"/>
  <c r="P446" i="20" s="1"/>
  <c r="P447" i="20" s="1"/>
  <c r="P448" i="20" s="1"/>
  <c r="P449" i="20" s="1"/>
  <c r="P450" i="20" s="1"/>
  <c r="P451" i="20" s="1"/>
  <c r="P452" i="20" s="1"/>
  <c r="P453" i="20" s="1"/>
  <c r="P454" i="20" s="1"/>
  <c r="P455" i="20" s="1"/>
  <c r="P456" i="20" s="1"/>
  <c r="P457" i="20" s="1"/>
  <c r="P458" i="20" s="1"/>
  <c r="P459" i="20" s="1"/>
  <c r="P460" i="20" s="1"/>
  <c r="P461" i="20" s="1"/>
  <c r="P462" i="20" s="1"/>
  <c r="P463" i="20" s="1"/>
  <c r="P464" i="20" s="1"/>
  <c r="P465" i="20" s="1"/>
  <c r="P466" i="20" s="1"/>
  <c r="P467" i="20" s="1"/>
  <c r="P468" i="20" s="1"/>
  <c r="C333" i="12"/>
  <c r="D333" i="12"/>
  <c r="AK333" i="12"/>
  <c r="AM333" i="12"/>
  <c r="C131" i="12"/>
  <c r="D131" i="12"/>
  <c r="AK131" i="12"/>
  <c r="AM131" i="12"/>
  <c r="C67" i="12"/>
  <c r="D67" i="12"/>
  <c r="AK67" i="12"/>
  <c r="AM67" i="12"/>
  <c r="AJ308" i="16"/>
  <c r="AA308" i="16"/>
  <c r="G308" i="16"/>
  <c r="AF308" i="16"/>
  <c r="W308" i="16"/>
  <c r="V308" i="16"/>
  <c r="F308" i="16"/>
  <c r="Q308" i="16"/>
  <c r="AB308" i="16"/>
  <c r="AV308" i="16" s="1"/>
  <c r="AW308" i="16" s="1"/>
  <c r="S308" i="16"/>
  <c r="C308" i="16"/>
  <c r="P308" i="16"/>
  <c r="R308" i="16"/>
  <c r="M308" i="16"/>
  <c r="L308" i="16"/>
  <c r="T308" i="16"/>
  <c r="O308" i="16"/>
  <c r="D308" i="16"/>
  <c r="AD308" i="16"/>
  <c r="N308" i="16"/>
  <c r="AC308" i="16"/>
  <c r="AY308" i="16" s="1"/>
  <c r="I308" i="16"/>
  <c r="BF308" i="16" s="1"/>
  <c r="H308" i="16"/>
  <c r="AE308" i="16"/>
  <c r="K308" i="16"/>
  <c r="Z308" i="16"/>
  <c r="J308" i="16"/>
  <c r="U308" i="16"/>
  <c r="E308" i="16"/>
  <c r="Y308" i="16"/>
  <c r="X308" i="16"/>
  <c r="AJ245" i="16"/>
  <c r="AB245" i="16"/>
  <c r="AV245" i="16" s="1"/>
  <c r="AW245" i="16" s="1"/>
  <c r="H245" i="16"/>
  <c r="W245" i="16"/>
  <c r="G245" i="16"/>
  <c r="T245" i="16"/>
  <c r="D245" i="16"/>
  <c r="S245" i="16"/>
  <c r="C245" i="16"/>
  <c r="P245" i="16"/>
  <c r="AE245" i="16"/>
  <c r="O245" i="16"/>
  <c r="AF245" i="16"/>
  <c r="L245" i="16"/>
  <c r="K245" i="16"/>
  <c r="V245" i="16"/>
  <c r="F245" i="16"/>
  <c r="U245" i="16"/>
  <c r="E245" i="16"/>
  <c r="R245" i="16"/>
  <c r="Q245" i="16"/>
  <c r="AD245" i="16"/>
  <c r="N245" i="16"/>
  <c r="M245" i="16"/>
  <c r="AA245" i="16"/>
  <c r="Z245" i="16"/>
  <c r="J245" i="16"/>
  <c r="AC245" i="16"/>
  <c r="AY245" i="16" s="1"/>
  <c r="I245" i="16"/>
  <c r="BF245" i="16" s="1"/>
  <c r="X245" i="16"/>
  <c r="Y245" i="16"/>
  <c r="AJ181" i="16"/>
  <c r="AB181" i="16"/>
  <c r="AV181" i="16" s="1"/>
  <c r="AW181" i="16" s="1"/>
  <c r="H181" i="16"/>
  <c r="AE181" i="16"/>
  <c r="O181" i="16"/>
  <c r="T181" i="16"/>
  <c r="D181" i="16"/>
  <c r="AA181" i="16"/>
  <c r="K181" i="16"/>
  <c r="P181" i="16"/>
  <c r="W181" i="16"/>
  <c r="G181" i="16"/>
  <c r="AF181" i="16"/>
  <c r="L181" i="16"/>
  <c r="S181" i="16"/>
  <c r="V181" i="16"/>
  <c r="F181" i="16"/>
  <c r="M181" i="16"/>
  <c r="C181" i="16"/>
  <c r="R181" i="16"/>
  <c r="AC181" i="16"/>
  <c r="AY181" i="16" s="1"/>
  <c r="I181" i="16"/>
  <c r="BF181" i="16" s="1"/>
  <c r="AD181" i="16"/>
  <c r="N181" i="16"/>
  <c r="U181" i="16"/>
  <c r="E181" i="16"/>
  <c r="Z181" i="16"/>
  <c r="J181" i="16"/>
  <c r="Q181" i="16"/>
  <c r="X181" i="16"/>
  <c r="Y181" i="16"/>
  <c r="D117" i="12"/>
  <c r="C117" i="12"/>
  <c r="AK117" i="12"/>
  <c r="AM117" i="12"/>
  <c r="D54" i="12"/>
  <c r="C54" i="12"/>
  <c r="AK54" i="12"/>
  <c r="AM54" i="12"/>
  <c r="D452" i="12"/>
  <c r="C452" i="12"/>
  <c r="BF339" i="16"/>
  <c r="AV339" i="16"/>
  <c r="AW339" i="16" s="1"/>
  <c r="AI339" i="16"/>
  <c r="R339" i="16"/>
  <c r="C339" i="16"/>
  <c r="X339" i="16"/>
  <c r="O339" i="16"/>
  <c r="E339" i="16"/>
  <c r="AA339" i="16"/>
  <c r="G339" i="16"/>
  <c r="AY339" i="16"/>
  <c r="F339" i="16"/>
  <c r="V339" i="16"/>
  <c r="H339" i="16"/>
  <c r="AC339" i="16"/>
  <c r="T339" i="16"/>
  <c r="K339" i="16"/>
  <c r="AF339" i="16"/>
  <c r="AB339" i="16"/>
  <c r="AM339" i="16"/>
  <c r="J339" i="16"/>
  <c r="Z339" i="16"/>
  <c r="M339" i="16"/>
  <c r="D339" i="16"/>
  <c r="Y339" i="16"/>
  <c r="P339" i="16"/>
  <c r="Q339" i="16"/>
  <c r="L339" i="16"/>
  <c r="AS339" i="16"/>
  <c r="AT339" i="16" s="1"/>
  <c r="AJ339" i="16"/>
  <c r="N339" i="16"/>
  <c r="AD339" i="16"/>
  <c r="S339" i="16"/>
  <c r="I339" i="16"/>
  <c r="AE339" i="16"/>
  <c r="U339" i="16"/>
  <c r="W339" i="16"/>
  <c r="AG339" i="16"/>
  <c r="D312" i="12"/>
  <c r="C312" i="12"/>
  <c r="AK312" i="12"/>
  <c r="AM312" i="12"/>
  <c r="C29" i="12"/>
  <c r="D29" i="12"/>
  <c r="AK29" i="12"/>
  <c r="AM29" i="12"/>
  <c r="AJ297" i="16"/>
  <c r="V297" i="16"/>
  <c r="AC297" i="16"/>
  <c r="AY297" i="16" s="1"/>
  <c r="I297" i="16"/>
  <c r="BF297" i="16" s="1"/>
  <c r="F297" i="16"/>
  <c r="AB297" i="16"/>
  <c r="AV297" i="16" s="1"/>
  <c r="AW297" i="16" s="1"/>
  <c r="H297" i="16"/>
  <c r="W297" i="16"/>
  <c r="G297" i="16"/>
  <c r="AD297" i="16"/>
  <c r="J297" i="16"/>
  <c r="U297" i="16"/>
  <c r="E297" i="16"/>
  <c r="T297" i="16"/>
  <c r="D297" i="16"/>
  <c r="S297" i="16"/>
  <c r="C297" i="16"/>
  <c r="Z297" i="16"/>
  <c r="Q297" i="16"/>
  <c r="P297" i="16"/>
  <c r="AE297" i="16"/>
  <c r="O297" i="16"/>
  <c r="N297" i="16"/>
  <c r="M297" i="16"/>
  <c r="R297" i="16"/>
  <c r="AF297" i="16"/>
  <c r="L297" i="16"/>
  <c r="AA297" i="16"/>
  <c r="K297" i="16"/>
  <c r="X297" i="16"/>
  <c r="Y297" i="16"/>
  <c r="AJ233" i="16"/>
  <c r="Z233" i="16"/>
  <c r="J233" i="16"/>
  <c r="AC233" i="16"/>
  <c r="AY233" i="16" s="1"/>
  <c r="I233" i="16"/>
  <c r="BF233" i="16" s="1"/>
  <c r="V233" i="16"/>
  <c r="F233" i="16"/>
  <c r="U233" i="16"/>
  <c r="E233" i="16"/>
  <c r="R233" i="16"/>
  <c r="Q233" i="16"/>
  <c r="AD233" i="16"/>
  <c r="N233" i="16"/>
  <c r="M233" i="16"/>
  <c r="T233" i="16"/>
  <c r="D233" i="16"/>
  <c r="S233" i="16"/>
  <c r="C233" i="16"/>
  <c r="P233" i="16"/>
  <c r="AE233" i="16"/>
  <c r="O233" i="16"/>
  <c r="AF233" i="16"/>
  <c r="L233" i="16"/>
  <c r="AA233" i="16"/>
  <c r="K233" i="16"/>
  <c r="AB233" i="16"/>
  <c r="AV233" i="16" s="1"/>
  <c r="AW233" i="16" s="1"/>
  <c r="H233" i="16"/>
  <c r="W233" i="16"/>
  <c r="G233" i="16"/>
  <c r="X233" i="16"/>
  <c r="Y233" i="16"/>
  <c r="D168" i="12"/>
  <c r="C168" i="12"/>
  <c r="AK168" i="12"/>
  <c r="AM168" i="12"/>
  <c r="C104" i="12"/>
  <c r="D104" i="12"/>
  <c r="AK104" i="12"/>
  <c r="AM104" i="12"/>
  <c r="C42" i="12"/>
  <c r="D42" i="12"/>
  <c r="AK42" i="12"/>
  <c r="AM42" i="12"/>
  <c r="D470" i="12"/>
  <c r="C470" i="12"/>
  <c r="C370" i="12"/>
  <c r="AK370" i="12"/>
  <c r="AM370" i="12"/>
  <c r="D370" i="12"/>
  <c r="AJ162" i="16"/>
  <c r="AF162" i="16"/>
  <c r="L162" i="16"/>
  <c r="W162" i="16"/>
  <c r="G162" i="16"/>
  <c r="AB162" i="16"/>
  <c r="AV162" i="16" s="1"/>
  <c r="AW162" i="16" s="1"/>
  <c r="H162" i="16"/>
  <c r="S162" i="16"/>
  <c r="C162" i="16"/>
  <c r="T162" i="16"/>
  <c r="D162" i="16"/>
  <c r="AE162" i="16"/>
  <c r="O162" i="16"/>
  <c r="P162" i="16"/>
  <c r="Z162" i="16"/>
  <c r="J162" i="16"/>
  <c r="M162" i="16"/>
  <c r="V162" i="16"/>
  <c r="F162" i="16"/>
  <c r="AC162" i="16"/>
  <c r="AY162" i="16" s="1"/>
  <c r="I162" i="16"/>
  <c r="BF162" i="16" s="1"/>
  <c r="AA162" i="16"/>
  <c r="R162" i="16"/>
  <c r="U162" i="16"/>
  <c r="E162" i="16"/>
  <c r="K162" i="16"/>
  <c r="AD162" i="16"/>
  <c r="N162" i="16"/>
  <c r="Q162" i="16"/>
  <c r="X162" i="16"/>
  <c r="Y162" i="16"/>
  <c r="AJ98" i="16"/>
  <c r="AE98" i="16"/>
  <c r="O98" i="16"/>
  <c r="D98" i="16"/>
  <c r="H98" i="16"/>
  <c r="AA98" i="16"/>
  <c r="K98" i="16"/>
  <c r="AF98" i="16"/>
  <c r="W98" i="16"/>
  <c r="G98" i="16"/>
  <c r="L98" i="16"/>
  <c r="T98" i="16"/>
  <c r="S98" i="16"/>
  <c r="C98" i="16"/>
  <c r="P98" i="16"/>
  <c r="AB98" i="16"/>
  <c r="AV98" i="16" s="1"/>
  <c r="AW98" i="16" s="1"/>
  <c r="V98" i="16"/>
  <c r="R98" i="16"/>
  <c r="U98" i="16"/>
  <c r="E98" i="16"/>
  <c r="N98" i="16"/>
  <c r="Q98" i="16"/>
  <c r="AD98" i="16"/>
  <c r="AC98" i="16"/>
  <c r="AY98" i="16" s="1"/>
  <c r="J98" i="16"/>
  <c r="M98" i="16"/>
  <c r="Z98" i="16"/>
  <c r="F98" i="16"/>
  <c r="I98" i="16"/>
  <c r="BF98" i="16" s="1"/>
  <c r="X98" i="16"/>
  <c r="Y98" i="16"/>
  <c r="C356" i="12"/>
  <c r="AK356" i="12"/>
  <c r="AM356" i="12"/>
  <c r="D356" i="12"/>
  <c r="AJ252" i="16"/>
  <c r="V252" i="16"/>
  <c r="F252" i="16"/>
  <c r="Q252" i="16"/>
  <c r="R252" i="16"/>
  <c r="M252" i="16"/>
  <c r="AD252" i="16"/>
  <c r="N252" i="16"/>
  <c r="AC252" i="16"/>
  <c r="AY252" i="16" s="1"/>
  <c r="I252" i="16"/>
  <c r="BF252" i="16" s="1"/>
  <c r="Z252" i="16"/>
  <c r="J252" i="16"/>
  <c r="E252" i="16"/>
  <c r="P252" i="16"/>
  <c r="S252" i="16"/>
  <c r="C252" i="16"/>
  <c r="AF252" i="16"/>
  <c r="L252" i="16"/>
  <c r="AE252" i="16"/>
  <c r="O252" i="16"/>
  <c r="AB252" i="16"/>
  <c r="AV252" i="16" s="1"/>
  <c r="AW252" i="16" s="1"/>
  <c r="H252" i="16"/>
  <c r="AA252" i="16"/>
  <c r="K252" i="16"/>
  <c r="U252" i="16"/>
  <c r="T252" i="16"/>
  <c r="D252" i="16"/>
  <c r="W252" i="16"/>
  <c r="G252" i="16"/>
  <c r="Y252" i="16"/>
  <c r="X252" i="16"/>
  <c r="AJ188" i="16"/>
  <c r="V188" i="16"/>
  <c r="F188" i="16"/>
  <c r="Q188" i="16"/>
  <c r="R188" i="16"/>
  <c r="M188" i="16"/>
  <c r="AD188" i="16"/>
  <c r="N188" i="16"/>
  <c r="AC188" i="16"/>
  <c r="AY188" i="16" s="1"/>
  <c r="I188" i="16"/>
  <c r="BF188" i="16" s="1"/>
  <c r="Z188" i="16"/>
  <c r="J188" i="16"/>
  <c r="E188" i="16"/>
  <c r="P188" i="16"/>
  <c r="S188" i="16"/>
  <c r="C188" i="16"/>
  <c r="AF188" i="16"/>
  <c r="L188" i="16"/>
  <c r="AE188" i="16"/>
  <c r="O188" i="16"/>
  <c r="AB188" i="16"/>
  <c r="AV188" i="16" s="1"/>
  <c r="AW188" i="16" s="1"/>
  <c r="H188" i="16"/>
  <c r="AA188" i="16"/>
  <c r="K188" i="16"/>
  <c r="U188" i="16"/>
  <c r="T188" i="16"/>
  <c r="D188" i="16"/>
  <c r="W188" i="16"/>
  <c r="G188" i="16"/>
  <c r="Y188" i="16"/>
  <c r="X188" i="16"/>
  <c r="AJ124" i="16"/>
  <c r="Q124" i="16"/>
  <c r="V124" i="16"/>
  <c r="M124" i="16"/>
  <c r="Z124" i="16"/>
  <c r="J124" i="16"/>
  <c r="R124" i="16"/>
  <c r="AD124" i="16"/>
  <c r="AC124" i="16"/>
  <c r="AY124" i="16" s="1"/>
  <c r="I124" i="16"/>
  <c r="BF124" i="16" s="1"/>
  <c r="N124" i="16"/>
  <c r="F124" i="16"/>
  <c r="U124" i="16"/>
  <c r="E124" i="16"/>
  <c r="AF124" i="16"/>
  <c r="L124" i="16"/>
  <c r="AE124" i="16"/>
  <c r="O124" i="16"/>
  <c r="AB124" i="16"/>
  <c r="AV124" i="16" s="1"/>
  <c r="AW124" i="16" s="1"/>
  <c r="H124" i="16"/>
  <c r="AA124" i="16"/>
  <c r="K124" i="16"/>
  <c r="T124" i="16"/>
  <c r="D124" i="16"/>
  <c r="W124" i="16"/>
  <c r="G124" i="16"/>
  <c r="P124" i="16"/>
  <c r="S124" i="16"/>
  <c r="C124" i="16"/>
  <c r="Y124" i="16"/>
  <c r="X124" i="16"/>
  <c r="C305" i="12"/>
  <c r="D305" i="12"/>
  <c r="AK305" i="12"/>
  <c r="AM305" i="12"/>
  <c r="C243" i="12"/>
  <c r="D243" i="12"/>
  <c r="AK243" i="12"/>
  <c r="AM243" i="12"/>
  <c r="C179" i="12"/>
  <c r="D179" i="12"/>
  <c r="AK179" i="12"/>
  <c r="AM179" i="12"/>
  <c r="AJ20" i="16"/>
  <c r="N20" i="16"/>
  <c r="Z20" i="16"/>
  <c r="AC20" i="16"/>
  <c r="AY20" i="16" s="1"/>
  <c r="I20" i="16"/>
  <c r="BF20" i="16" s="1"/>
  <c r="F20" i="16"/>
  <c r="R20" i="16"/>
  <c r="U20" i="16"/>
  <c r="E20" i="16"/>
  <c r="AD20" i="16"/>
  <c r="J20" i="16"/>
  <c r="Q20" i="16"/>
  <c r="V20" i="16"/>
  <c r="M20" i="16"/>
  <c r="AB20" i="16"/>
  <c r="AV20" i="16" s="1"/>
  <c r="AW20" i="16" s="1"/>
  <c r="H20" i="16"/>
  <c r="AA20" i="16"/>
  <c r="K20" i="16"/>
  <c r="T20" i="16"/>
  <c r="D20" i="16"/>
  <c r="W20" i="16"/>
  <c r="G20" i="16"/>
  <c r="P20" i="16"/>
  <c r="S20" i="16"/>
  <c r="C20" i="16"/>
  <c r="AF20" i="16"/>
  <c r="L20" i="16"/>
  <c r="AE20" i="16"/>
  <c r="O20" i="16"/>
  <c r="X20" i="16"/>
  <c r="Y20" i="16"/>
  <c r="AJ321" i="16"/>
  <c r="N321" i="16"/>
  <c r="J321" i="16"/>
  <c r="F321" i="16"/>
  <c r="I321" i="16"/>
  <c r="BF321" i="16" s="1"/>
  <c r="AB321" i="16"/>
  <c r="AV321" i="16" s="1"/>
  <c r="AW321" i="16" s="1"/>
  <c r="H321" i="16"/>
  <c r="AE321" i="16"/>
  <c r="O321" i="16"/>
  <c r="AC321" i="16"/>
  <c r="AY321" i="16" s="1"/>
  <c r="T321" i="16"/>
  <c r="D321" i="16"/>
  <c r="AA321" i="16"/>
  <c r="K321" i="16"/>
  <c r="M321" i="16"/>
  <c r="AD321" i="16"/>
  <c r="U321" i="16"/>
  <c r="P321" i="16"/>
  <c r="W321" i="16"/>
  <c r="G321" i="16"/>
  <c r="Z321" i="16"/>
  <c r="V321" i="16"/>
  <c r="E321" i="16"/>
  <c r="R321" i="16"/>
  <c r="Q321" i="16"/>
  <c r="AF321" i="16"/>
  <c r="L321" i="16"/>
  <c r="S321" i="16"/>
  <c r="C321" i="16"/>
  <c r="X321" i="16"/>
  <c r="Y321" i="16"/>
  <c r="AJ256" i="16"/>
  <c r="V256" i="16"/>
  <c r="F256" i="16"/>
  <c r="Q256" i="16"/>
  <c r="R256" i="16"/>
  <c r="M256" i="16"/>
  <c r="AD256" i="16"/>
  <c r="N256" i="16"/>
  <c r="AC256" i="16"/>
  <c r="AY256" i="16" s="1"/>
  <c r="I256" i="16"/>
  <c r="BF256" i="16" s="1"/>
  <c r="Z256" i="16"/>
  <c r="J256" i="16"/>
  <c r="U256" i="16"/>
  <c r="P256" i="16"/>
  <c r="S256" i="16"/>
  <c r="C256" i="16"/>
  <c r="E256" i="16"/>
  <c r="AF256" i="16"/>
  <c r="L256" i="16"/>
  <c r="AE256" i="16"/>
  <c r="O256" i="16"/>
  <c r="AB256" i="16"/>
  <c r="AV256" i="16" s="1"/>
  <c r="AW256" i="16" s="1"/>
  <c r="H256" i="16"/>
  <c r="AA256" i="16"/>
  <c r="K256" i="16"/>
  <c r="T256" i="16"/>
  <c r="D256" i="16"/>
  <c r="W256" i="16"/>
  <c r="G256" i="16"/>
  <c r="Y256" i="16"/>
  <c r="X256" i="16"/>
  <c r="AJ192" i="16"/>
  <c r="T192" i="16"/>
  <c r="D192" i="16"/>
  <c r="AE192" i="16"/>
  <c r="O192" i="16"/>
  <c r="P192" i="16"/>
  <c r="AA192" i="16"/>
  <c r="K192" i="16"/>
  <c r="AF192" i="16"/>
  <c r="L192" i="16"/>
  <c r="W192" i="16"/>
  <c r="G192" i="16"/>
  <c r="AB192" i="16"/>
  <c r="AV192" i="16" s="1"/>
  <c r="AW192" i="16" s="1"/>
  <c r="H192" i="16"/>
  <c r="S192" i="16"/>
  <c r="R192" i="16"/>
  <c r="U192" i="16"/>
  <c r="E192" i="16"/>
  <c r="C192" i="16"/>
  <c r="AD192" i="16"/>
  <c r="N192" i="16"/>
  <c r="Q192" i="16"/>
  <c r="Z192" i="16"/>
  <c r="J192" i="16"/>
  <c r="M192" i="16"/>
  <c r="V192" i="16"/>
  <c r="F192" i="16"/>
  <c r="AC192" i="16"/>
  <c r="AY192" i="16" s="1"/>
  <c r="I192" i="16"/>
  <c r="BF192" i="16" s="1"/>
  <c r="X192" i="16"/>
  <c r="Y192" i="16"/>
  <c r="D444" i="12"/>
  <c r="C444" i="12"/>
  <c r="C369" i="12"/>
  <c r="AM369" i="12"/>
  <c r="D369" i="12"/>
  <c r="AK369" i="12"/>
  <c r="D33" i="12"/>
  <c r="C33" i="12"/>
  <c r="AK33" i="12"/>
  <c r="AM33" i="12"/>
  <c r="D421" i="12"/>
  <c r="C421" i="12"/>
  <c r="C315" i="12"/>
  <c r="D315" i="12"/>
  <c r="AK315" i="12"/>
  <c r="AM315" i="12"/>
  <c r="AJ282" i="16"/>
  <c r="AD282" i="16"/>
  <c r="N282" i="16"/>
  <c r="AC282" i="16"/>
  <c r="AY282" i="16" s="1"/>
  <c r="I282" i="16"/>
  <c r="BF282" i="16" s="1"/>
  <c r="P282" i="16"/>
  <c r="Z282" i="16"/>
  <c r="J282" i="16"/>
  <c r="U282" i="16"/>
  <c r="E282" i="16"/>
  <c r="V282" i="16"/>
  <c r="F282" i="16"/>
  <c r="Q282" i="16"/>
  <c r="R282" i="16"/>
  <c r="M282" i="16"/>
  <c r="T282" i="16"/>
  <c r="AA282" i="16"/>
  <c r="K282" i="16"/>
  <c r="L282" i="16"/>
  <c r="W282" i="16"/>
  <c r="G282" i="16"/>
  <c r="AF282" i="16"/>
  <c r="H282" i="16"/>
  <c r="S282" i="16"/>
  <c r="C282" i="16"/>
  <c r="AB282" i="16"/>
  <c r="AV282" i="16" s="1"/>
  <c r="AW282" i="16" s="1"/>
  <c r="D282" i="16"/>
  <c r="AE282" i="16"/>
  <c r="O282" i="16"/>
  <c r="X282" i="16"/>
  <c r="Y282" i="16"/>
  <c r="AJ218" i="16"/>
  <c r="AF218" i="16"/>
  <c r="L218" i="16"/>
  <c r="W218" i="16"/>
  <c r="G218" i="16"/>
  <c r="AB218" i="16"/>
  <c r="AV218" i="16" s="1"/>
  <c r="AW218" i="16" s="1"/>
  <c r="H218" i="16"/>
  <c r="S218" i="16"/>
  <c r="C218" i="16"/>
  <c r="T218" i="16"/>
  <c r="D218" i="16"/>
  <c r="AE218" i="16"/>
  <c r="O218" i="16"/>
  <c r="P218" i="16"/>
  <c r="Z218" i="16"/>
  <c r="J218" i="16"/>
  <c r="M218" i="16"/>
  <c r="V218" i="16"/>
  <c r="F218" i="16"/>
  <c r="AC218" i="16"/>
  <c r="AY218" i="16" s="1"/>
  <c r="I218" i="16"/>
  <c r="BF218" i="16" s="1"/>
  <c r="AA218" i="16"/>
  <c r="R218" i="16"/>
  <c r="U218" i="16"/>
  <c r="E218" i="16"/>
  <c r="K218" i="16"/>
  <c r="AD218" i="16"/>
  <c r="N218" i="16"/>
  <c r="Q218" i="16"/>
  <c r="X218" i="16"/>
  <c r="Y218" i="16"/>
  <c r="Y8" i="7"/>
  <c r="V118" i="7"/>
  <c r="AL116" i="14" s="1"/>
  <c r="U3" i="7"/>
  <c r="V3" i="7"/>
  <c r="AL3" i="14" s="1"/>
  <c r="U4" i="7"/>
  <c r="V4" i="7"/>
  <c r="AL4" i="14" s="1"/>
  <c r="U5" i="7"/>
  <c r="V5" i="7"/>
  <c r="AL5" i="14" s="1"/>
  <c r="U6" i="7"/>
  <c r="V6" i="7"/>
  <c r="AL6" i="14" s="1"/>
  <c r="U7" i="7"/>
  <c r="V7" i="7"/>
  <c r="AL7" i="14" s="1"/>
  <c r="U8" i="7"/>
  <c r="V8" i="7"/>
  <c r="AL8" i="14" s="1"/>
  <c r="U9" i="7"/>
  <c r="V9" i="7"/>
  <c r="AL9" i="14" s="1"/>
  <c r="U10" i="7"/>
  <c r="V10" i="7"/>
  <c r="AL10" i="14" s="1"/>
  <c r="U11" i="7"/>
  <c r="V11" i="7"/>
  <c r="AL11" i="14" s="1"/>
  <c r="U12" i="7"/>
  <c r="V12" i="7"/>
  <c r="AL12" i="14" s="1"/>
  <c r="U13" i="7"/>
  <c r="V13" i="7"/>
  <c r="AL13" i="14" s="1"/>
  <c r="U14" i="7"/>
  <c r="V14" i="7"/>
  <c r="AL14" i="14" s="1"/>
  <c r="U15" i="7"/>
  <c r="V15" i="7"/>
  <c r="AL15" i="14" s="1"/>
  <c r="U16" i="7"/>
  <c r="V16" i="7"/>
  <c r="AL16" i="14" s="1"/>
  <c r="U17" i="7"/>
  <c r="V17" i="7"/>
  <c r="AL17" i="14" s="1"/>
  <c r="U18" i="7"/>
  <c r="V18" i="7"/>
  <c r="AL18" i="14" s="1"/>
  <c r="U19" i="7"/>
  <c r="V19" i="7"/>
  <c r="AL19" i="14" s="1"/>
  <c r="U20" i="7"/>
  <c r="V20" i="7"/>
  <c r="U21" i="7"/>
  <c r="V21" i="7"/>
  <c r="AL20" i="14" s="1"/>
  <c r="U22" i="7"/>
  <c r="V22" i="7"/>
  <c r="AL21" i="14" s="1"/>
  <c r="U23" i="7"/>
  <c r="V23" i="7"/>
  <c r="AL22" i="14" s="1"/>
  <c r="U24" i="7"/>
  <c r="V24" i="7"/>
  <c r="AL23" i="14" s="1"/>
  <c r="U25" i="7"/>
  <c r="V25" i="7"/>
  <c r="AL24" i="14" s="1"/>
  <c r="U26" i="7"/>
  <c r="V26" i="7"/>
  <c r="AL25" i="14" s="1"/>
  <c r="U27" i="7"/>
  <c r="V27" i="7"/>
  <c r="AL26" i="14" s="1"/>
  <c r="U28" i="7"/>
  <c r="V28" i="7"/>
  <c r="AL27" i="14" s="1"/>
  <c r="U29" i="7"/>
  <c r="V29" i="7"/>
  <c r="AL28" i="14" s="1"/>
  <c r="U30" i="7"/>
  <c r="V30" i="7"/>
  <c r="AL29" i="14" s="1"/>
  <c r="U31" i="7"/>
  <c r="V31" i="7"/>
  <c r="AL30" i="14" s="1"/>
  <c r="U32" i="7"/>
  <c r="V32" i="7"/>
  <c r="AL31" i="14" s="1"/>
  <c r="U33" i="7"/>
  <c r="V33" i="7"/>
  <c r="AL32" i="14" s="1"/>
  <c r="U34" i="7"/>
  <c r="V34" i="7"/>
  <c r="AL33" i="14" s="1"/>
  <c r="U35" i="7"/>
  <c r="V35" i="7"/>
  <c r="AL34" i="14" s="1"/>
  <c r="U36" i="7"/>
  <c r="V36" i="7"/>
  <c r="AL35" i="14" s="1"/>
  <c r="U37" i="7"/>
  <c r="V37" i="7"/>
  <c r="AL36" i="14" s="1"/>
  <c r="U38" i="7"/>
  <c r="V38" i="7"/>
  <c r="AL37" i="14" s="1"/>
  <c r="U39" i="7"/>
  <c r="V39" i="7"/>
  <c r="AL38" i="14" s="1"/>
  <c r="U40" i="7"/>
  <c r="V40" i="7"/>
  <c r="AL39" i="14" s="1"/>
  <c r="U41" i="7"/>
  <c r="V41" i="7"/>
  <c r="AL40" i="14" s="1"/>
  <c r="U42" i="7"/>
  <c r="V42" i="7"/>
  <c r="AL41" i="14" s="1"/>
  <c r="U43" i="7"/>
  <c r="V43" i="7"/>
  <c r="AL42" i="14" s="1"/>
  <c r="U44" i="7"/>
  <c r="V44" i="7"/>
  <c r="AL43" i="14" s="1"/>
  <c r="U45" i="7"/>
  <c r="V45" i="7"/>
  <c r="AL44" i="14" s="1"/>
  <c r="U46" i="7"/>
  <c r="V46" i="7"/>
  <c r="AL45" i="14" s="1"/>
  <c r="U47" i="7"/>
  <c r="V47" i="7"/>
  <c r="AL46" i="14" s="1"/>
  <c r="U48" i="7"/>
  <c r="V48" i="7"/>
  <c r="AL47" i="14" s="1"/>
  <c r="U49" i="7"/>
  <c r="V49" i="7"/>
  <c r="AL48" i="14" s="1"/>
  <c r="U50" i="7"/>
  <c r="V50" i="7"/>
  <c r="AL49" i="14" s="1"/>
  <c r="U51" i="7"/>
  <c r="V51" i="7"/>
  <c r="AL50" i="14" s="1"/>
  <c r="U52" i="7"/>
  <c r="V52" i="7"/>
  <c r="AL51" i="14" s="1"/>
  <c r="U53" i="7"/>
  <c r="V53" i="7"/>
  <c r="AL52" i="14" s="1"/>
  <c r="U54" i="7"/>
  <c r="V54" i="7"/>
  <c r="AL53" i="14" s="1"/>
  <c r="U55" i="7"/>
  <c r="V55" i="7"/>
  <c r="AL54" i="14" s="1"/>
  <c r="U56" i="7"/>
  <c r="V56" i="7"/>
  <c r="AL55" i="14" s="1"/>
  <c r="U57" i="7"/>
  <c r="V57" i="7"/>
  <c r="AL56" i="14" s="1"/>
  <c r="U58" i="7"/>
  <c r="V58" i="7"/>
  <c r="AL57" i="14" s="1"/>
  <c r="U59" i="7"/>
  <c r="V59" i="7"/>
  <c r="AL58" i="14" s="1"/>
  <c r="U60" i="7"/>
  <c r="V60" i="7"/>
  <c r="AL59" i="14" s="1"/>
  <c r="U61" i="7"/>
  <c r="V61" i="7"/>
  <c r="AL60" i="14" s="1"/>
  <c r="U62" i="7"/>
  <c r="V62" i="7"/>
  <c r="AL61" i="14" s="1"/>
  <c r="U63" i="7"/>
  <c r="AL62" i="14"/>
  <c r="U64" i="7"/>
  <c r="V64" i="7"/>
  <c r="AL63" i="14" s="1"/>
  <c r="U65" i="7"/>
  <c r="V65" i="7"/>
  <c r="AL64" i="14" s="1"/>
  <c r="U66" i="7"/>
  <c r="V66" i="7"/>
  <c r="AL65" i="14" s="1"/>
  <c r="U67" i="7"/>
  <c r="V67" i="7"/>
  <c r="AL66" i="14" s="1"/>
  <c r="U68" i="7"/>
  <c r="V68" i="7"/>
  <c r="AL67" i="14" s="1"/>
  <c r="U69" i="7"/>
  <c r="V69" i="7"/>
  <c r="AL68" i="14" s="1"/>
  <c r="U70" i="7"/>
  <c r="V70" i="7"/>
  <c r="AL69" i="14" s="1"/>
  <c r="U71" i="7"/>
  <c r="V71" i="7"/>
  <c r="AL70" i="14" s="1"/>
  <c r="U72" i="7"/>
  <c r="V72" i="7"/>
  <c r="AL71" i="14" s="1"/>
  <c r="U73" i="7"/>
  <c r="V73" i="7"/>
  <c r="AL72" i="14" s="1"/>
  <c r="U74" i="7"/>
  <c r="V74" i="7"/>
  <c r="AL73" i="14" s="1"/>
  <c r="U75" i="7"/>
  <c r="V75" i="7"/>
  <c r="AL74" i="14" s="1"/>
  <c r="U76" i="7"/>
  <c r="V76" i="7"/>
  <c r="AL75" i="14" s="1"/>
  <c r="U77" i="7"/>
  <c r="V77" i="7"/>
  <c r="AL76" i="14" s="1"/>
  <c r="U78" i="7"/>
  <c r="V78" i="7"/>
  <c r="AL77" i="14" s="1"/>
  <c r="U79" i="7"/>
  <c r="V79" i="7"/>
  <c r="AL78" i="14" s="1"/>
  <c r="U80" i="7"/>
  <c r="V80" i="7"/>
  <c r="AL79" i="14" s="1"/>
  <c r="U81" i="7"/>
  <c r="V81" i="7"/>
  <c r="AL80" i="14" s="1"/>
  <c r="U82" i="7"/>
  <c r="V82" i="7"/>
  <c r="U83" i="7"/>
  <c r="V83" i="7"/>
  <c r="AL81" i="14" s="1"/>
  <c r="U84" i="7"/>
  <c r="V84" i="7"/>
  <c r="AL82" i="14" s="1"/>
  <c r="U85" i="7"/>
  <c r="V85" i="7"/>
  <c r="AL83" i="14" s="1"/>
  <c r="U86" i="7"/>
  <c r="V86" i="7"/>
  <c r="AL84" i="14" s="1"/>
  <c r="U87" i="7"/>
  <c r="V87" i="7"/>
  <c r="AL85" i="14" s="1"/>
  <c r="U88" i="7"/>
  <c r="V88" i="7"/>
  <c r="AL86" i="14" s="1"/>
  <c r="U89" i="7"/>
  <c r="V89" i="7"/>
  <c r="AL87" i="14" s="1"/>
  <c r="U90" i="7"/>
  <c r="V90" i="7"/>
  <c r="AL88" i="14" s="1"/>
  <c r="U91" i="7"/>
  <c r="V91" i="7"/>
  <c r="AL89" i="14" s="1"/>
  <c r="U92" i="7"/>
  <c r="V92" i="7"/>
  <c r="AL90" i="14" s="1"/>
  <c r="U93" i="7"/>
  <c r="V93" i="7"/>
  <c r="AL91" i="14" s="1"/>
  <c r="U94" i="7"/>
  <c r="V94" i="7"/>
  <c r="AL92" i="14" s="1"/>
  <c r="U95" i="7"/>
  <c r="V95" i="7"/>
  <c r="AL93" i="14" s="1"/>
  <c r="U96" i="7"/>
  <c r="V96" i="7"/>
  <c r="AL94" i="14" s="1"/>
  <c r="U97" i="7"/>
  <c r="V97" i="7"/>
  <c r="AL95" i="14" s="1"/>
  <c r="U98" i="7"/>
  <c r="V98" i="7"/>
  <c r="AL96" i="14" s="1"/>
  <c r="U99" i="7"/>
  <c r="V99" i="7"/>
  <c r="AL97" i="14" s="1"/>
  <c r="U100" i="7"/>
  <c r="V100" i="7"/>
  <c r="AL98" i="14" s="1"/>
  <c r="U101" i="7"/>
  <c r="V101" i="7"/>
  <c r="AL99" i="14" s="1"/>
  <c r="U102" i="7"/>
  <c r="V102" i="7"/>
  <c r="AL100" i="14" s="1"/>
  <c r="U103" i="7"/>
  <c r="V103" i="7"/>
  <c r="AL101" i="14" s="1"/>
  <c r="U104" i="7"/>
  <c r="V104" i="7"/>
  <c r="AL102" i="14" s="1"/>
  <c r="U105" i="7"/>
  <c r="V105" i="7"/>
  <c r="AL103" i="14" s="1"/>
  <c r="U106" i="7"/>
  <c r="V106" i="7"/>
  <c r="AL104" i="14" s="1"/>
  <c r="U107" i="7"/>
  <c r="V107" i="7"/>
  <c r="AL105" i="14" s="1"/>
  <c r="U108" i="7"/>
  <c r="V108" i="7"/>
  <c r="AL106" i="14" s="1"/>
  <c r="U109" i="7"/>
  <c r="V109" i="7"/>
  <c r="AL107" i="14" s="1"/>
  <c r="U110" i="7"/>
  <c r="V110" i="7"/>
  <c r="AL108" i="14" s="1"/>
  <c r="U111" i="7"/>
  <c r="V111" i="7"/>
  <c r="AL109" i="14" s="1"/>
  <c r="U112" i="7"/>
  <c r="V112" i="7"/>
  <c r="AL110" i="14" s="1"/>
  <c r="U113" i="7"/>
  <c r="V113" i="7"/>
  <c r="AL111" i="14" s="1"/>
  <c r="U114" i="7"/>
  <c r="V114" i="7"/>
  <c r="AL112" i="14" s="1"/>
  <c r="U115" i="7"/>
  <c r="V115" i="7"/>
  <c r="AL113" i="14" s="1"/>
  <c r="U116" i="7"/>
  <c r="V116" i="7"/>
  <c r="AL114" i="14" s="1"/>
  <c r="U117" i="7"/>
  <c r="V117" i="7"/>
  <c r="AL115" i="14" s="1"/>
  <c r="U118" i="7"/>
  <c r="U119" i="7"/>
  <c r="V119" i="7"/>
  <c r="AL117" i="14" s="1"/>
  <c r="U120" i="7"/>
  <c r="V120" i="7"/>
  <c r="AL118" i="14" s="1"/>
  <c r="U121" i="7"/>
  <c r="V121" i="7"/>
  <c r="AL119" i="14" s="1"/>
  <c r="U122" i="7"/>
  <c r="V122" i="7"/>
  <c r="AL120" i="14" s="1"/>
  <c r="U123" i="7"/>
  <c r="V123" i="7"/>
  <c r="AL121" i="14" s="1"/>
  <c r="U124" i="7"/>
  <c r="V124" i="7"/>
  <c r="AL122" i="14" s="1"/>
  <c r="U125" i="7"/>
  <c r="V125" i="7"/>
  <c r="AL123" i="14" s="1"/>
  <c r="U126" i="7"/>
  <c r="V126" i="7"/>
  <c r="AL124" i="14" s="1"/>
  <c r="U127" i="7"/>
  <c r="V127" i="7"/>
  <c r="AL125" i="14" s="1"/>
  <c r="U128" i="7"/>
  <c r="V128" i="7"/>
  <c r="AL126" i="14" s="1"/>
  <c r="U129" i="7"/>
  <c r="V129" i="7"/>
  <c r="AL127" i="14" s="1"/>
  <c r="U130" i="7"/>
  <c r="V130" i="7"/>
  <c r="AL128" i="14" s="1"/>
  <c r="U131" i="7"/>
  <c r="V131" i="7"/>
  <c r="AL129" i="14" s="1"/>
  <c r="U132" i="7"/>
  <c r="V132" i="7"/>
  <c r="AL130" i="14" s="1"/>
  <c r="U133" i="7"/>
  <c r="V133" i="7"/>
  <c r="AL131" i="14" s="1"/>
  <c r="U134" i="7"/>
  <c r="V134" i="7"/>
  <c r="AL132" i="14" s="1"/>
  <c r="U135" i="7"/>
  <c r="V135" i="7"/>
  <c r="AL133" i="14" s="1"/>
  <c r="U136" i="7"/>
  <c r="V136" i="7"/>
  <c r="AL134" i="14" s="1"/>
  <c r="U137" i="7"/>
  <c r="V137" i="7"/>
  <c r="AL135" i="14" s="1"/>
  <c r="U138" i="7"/>
  <c r="V138" i="7"/>
  <c r="AL136" i="14" s="1"/>
  <c r="U139" i="7"/>
  <c r="V139" i="7"/>
  <c r="AL137" i="14" s="1"/>
  <c r="U140" i="7"/>
  <c r="V140" i="7"/>
  <c r="AL138" i="14" s="1"/>
  <c r="U141" i="7"/>
  <c r="V141" i="7"/>
  <c r="AL139" i="14" s="1"/>
  <c r="U142" i="7"/>
  <c r="V142" i="7"/>
  <c r="AL140" i="14" s="1"/>
  <c r="U143" i="7"/>
  <c r="V143" i="7"/>
  <c r="AL141" i="14" s="1"/>
  <c r="U144" i="7"/>
  <c r="V144" i="7"/>
  <c r="AL142" i="14" s="1"/>
  <c r="U145" i="7"/>
  <c r="V145" i="7"/>
  <c r="AL143" i="14" s="1"/>
  <c r="U146" i="7"/>
  <c r="V146" i="7"/>
  <c r="AL144" i="14" s="1"/>
  <c r="U147" i="7"/>
  <c r="V147" i="7"/>
  <c r="AL145" i="14" s="1"/>
  <c r="U148" i="7"/>
  <c r="V148" i="7"/>
  <c r="AL146" i="14" s="1"/>
  <c r="U149" i="7"/>
  <c r="V149" i="7"/>
  <c r="AL147" i="14" s="1"/>
  <c r="U150" i="7"/>
  <c r="V150" i="7"/>
  <c r="AL148" i="14" s="1"/>
  <c r="U151" i="7"/>
  <c r="V151" i="7"/>
  <c r="AL149" i="14" s="1"/>
  <c r="U152" i="7"/>
  <c r="V152" i="7"/>
  <c r="AL150" i="14" s="1"/>
  <c r="U153" i="7"/>
  <c r="V153" i="7"/>
  <c r="AL151" i="14" s="1"/>
  <c r="U154" i="7"/>
  <c r="V154" i="7"/>
  <c r="AL152" i="14" s="1"/>
  <c r="U155" i="7"/>
  <c r="V155" i="7"/>
  <c r="AL153" i="14" s="1"/>
  <c r="U156" i="7"/>
  <c r="V156" i="7"/>
  <c r="AL154" i="14" s="1"/>
  <c r="U157" i="7"/>
  <c r="V157" i="7"/>
  <c r="AL155" i="14" s="1"/>
  <c r="U158" i="7"/>
  <c r="V158" i="7"/>
  <c r="AL156" i="14" s="1"/>
  <c r="U159" i="7"/>
  <c r="V159" i="7"/>
  <c r="AL157" i="14" s="1"/>
  <c r="U160" i="7"/>
  <c r="V160" i="7"/>
  <c r="AL158" i="14" s="1"/>
  <c r="U161" i="7"/>
  <c r="V161" i="7"/>
  <c r="AL159" i="14" s="1"/>
  <c r="U162" i="7"/>
  <c r="V162" i="7"/>
  <c r="AL160" i="14" s="1"/>
  <c r="U163" i="7"/>
  <c r="V163" i="7"/>
  <c r="AL161" i="14" s="1"/>
  <c r="U164" i="7"/>
  <c r="V164" i="7"/>
  <c r="AL162" i="14" s="1"/>
  <c r="U165" i="7"/>
  <c r="V165" i="7"/>
  <c r="AL163" i="14" s="1"/>
  <c r="U166" i="7"/>
  <c r="V166" i="7"/>
  <c r="AL164" i="14" s="1"/>
  <c r="U167" i="7"/>
  <c r="V167" i="7"/>
  <c r="AL165" i="14" s="1"/>
  <c r="U168" i="7"/>
  <c r="V168" i="7"/>
  <c r="AL166" i="14" s="1"/>
  <c r="U169" i="7"/>
  <c r="V169" i="7"/>
  <c r="U170" i="7"/>
  <c r="V170" i="7"/>
  <c r="AL167" i="14" s="1"/>
  <c r="U171" i="7"/>
  <c r="V171" i="7"/>
  <c r="AL168" i="14" s="1"/>
  <c r="U172" i="7"/>
  <c r="V172" i="7"/>
  <c r="AL169" i="14" s="1"/>
  <c r="U173" i="7"/>
  <c r="V173" i="7"/>
  <c r="AL170" i="14" s="1"/>
  <c r="U174" i="7"/>
  <c r="V174" i="7"/>
  <c r="AL171" i="14" s="1"/>
  <c r="U175" i="7"/>
  <c r="V175" i="7"/>
  <c r="AL172" i="14" s="1"/>
  <c r="U176" i="7"/>
  <c r="V176" i="7"/>
  <c r="AL173" i="14" s="1"/>
  <c r="U177" i="7"/>
  <c r="V177" i="7"/>
  <c r="AL174" i="14" s="1"/>
  <c r="U178" i="7"/>
  <c r="V178" i="7"/>
  <c r="AL175" i="14" s="1"/>
  <c r="U179" i="7"/>
  <c r="V179" i="7"/>
  <c r="AL176" i="14" s="1"/>
  <c r="U180" i="7"/>
  <c r="V180" i="7"/>
  <c r="AL177" i="14" s="1"/>
  <c r="U181" i="7"/>
  <c r="V181" i="7"/>
  <c r="AL178" i="14" s="1"/>
  <c r="U182" i="7"/>
  <c r="V182" i="7"/>
  <c r="AL179" i="14" s="1"/>
  <c r="U183" i="7"/>
  <c r="V183" i="7"/>
  <c r="AL180" i="14" s="1"/>
  <c r="U184" i="7"/>
  <c r="V184" i="7"/>
  <c r="AL181" i="14" s="1"/>
  <c r="U185" i="7"/>
  <c r="V185" i="7"/>
  <c r="AL182" i="14" s="1"/>
  <c r="U186" i="7"/>
  <c r="V186" i="7"/>
  <c r="AL183" i="14" s="1"/>
  <c r="U187" i="7"/>
  <c r="V187" i="7"/>
  <c r="AL184" i="14" s="1"/>
  <c r="U188" i="7"/>
  <c r="V188" i="7"/>
  <c r="AL185" i="14" s="1"/>
  <c r="U189" i="7"/>
  <c r="V189" i="7"/>
  <c r="AL186" i="14" s="1"/>
  <c r="U190" i="7"/>
  <c r="V190" i="7"/>
  <c r="AL187" i="14" s="1"/>
  <c r="U191" i="7"/>
  <c r="V191" i="7"/>
  <c r="AL188" i="14" s="1"/>
  <c r="U192" i="7"/>
  <c r="V192" i="7"/>
  <c r="AL189" i="14" s="1"/>
  <c r="U193" i="7"/>
  <c r="V193" i="7"/>
  <c r="AL190" i="14" s="1"/>
  <c r="U194" i="7"/>
  <c r="V194" i="7"/>
  <c r="AL191" i="14" s="1"/>
  <c r="U195" i="7"/>
  <c r="V195" i="7"/>
  <c r="AL192" i="14" s="1"/>
  <c r="U196" i="7"/>
  <c r="V196" i="7"/>
  <c r="AL193" i="14" s="1"/>
  <c r="U197" i="7"/>
  <c r="V197" i="7"/>
  <c r="AL194" i="14" s="1"/>
  <c r="U198" i="7"/>
  <c r="V198" i="7"/>
  <c r="AL195" i="14" s="1"/>
  <c r="U199" i="7"/>
  <c r="V199" i="7"/>
  <c r="AL196" i="14" s="1"/>
  <c r="U200" i="7"/>
  <c r="V200" i="7"/>
  <c r="AL197" i="14" s="1"/>
  <c r="U201" i="7"/>
  <c r="V201" i="7"/>
  <c r="AL198" i="14" s="1"/>
  <c r="U202" i="7"/>
  <c r="V202" i="7"/>
  <c r="AL199" i="14" s="1"/>
  <c r="U203" i="7"/>
  <c r="V203" i="7"/>
  <c r="AL200" i="14" s="1"/>
  <c r="U204" i="7"/>
  <c r="V204" i="7"/>
  <c r="AL201" i="14" s="1"/>
  <c r="U205" i="7"/>
  <c r="V205" i="7"/>
  <c r="AL202" i="14" s="1"/>
  <c r="U206" i="7"/>
  <c r="V206" i="7"/>
  <c r="AL203" i="14" s="1"/>
  <c r="U207" i="7"/>
  <c r="V207" i="7"/>
  <c r="AL204" i="14" s="1"/>
  <c r="U208" i="7"/>
  <c r="V208" i="7"/>
  <c r="AL205" i="14" s="1"/>
  <c r="U209" i="7"/>
  <c r="V209" i="7"/>
  <c r="AL206" i="14" s="1"/>
  <c r="U210" i="7"/>
  <c r="V210" i="7"/>
  <c r="AL207" i="14" s="1"/>
  <c r="U211" i="7"/>
  <c r="V211" i="7"/>
  <c r="AL208" i="14" s="1"/>
  <c r="U212" i="7"/>
  <c r="V212" i="7"/>
  <c r="AL209" i="14" s="1"/>
  <c r="U213" i="7"/>
  <c r="V213" i="7"/>
  <c r="AL210" i="14" s="1"/>
  <c r="U214" i="7"/>
  <c r="V214" i="7"/>
  <c r="AL211" i="14" s="1"/>
  <c r="U215" i="7"/>
  <c r="V215" i="7"/>
  <c r="AL212" i="14" s="1"/>
  <c r="U216" i="7"/>
  <c r="V216" i="7"/>
  <c r="AL213" i="14" s="1"/>
  <c r="U217" i="7"/>
  <c r="V217" i="7"/>
  <c r="AL214" i="14" s="1"/>
  <c r="U218" i="7"/>
  <c r="V218" i="7"/>
  <c r="AL215" i="14" s="1"/>
  <c r="U219" i="7"/>
  <c r="V219" i="7"/>
  <c r="AL216" i="14" s="1"/>
  <c r="U220" i="7"/>
  <c r="V220" i="7"/>
  <c r="AL217" i="14" s="1"/>
  <c r="U221" i="7"/>
  <c r="V221" i="7"/>
  <c r="AL218" i="14" s="1"/>
  <c r="U222" i="7"/>
  <c r="V222" i="7"/>
  <c r="AL219" i="14" s="1"/>
  <c r="U223" i="7"/>
  <c r="V223" i="7"/>
  <c r="AL220" i="14" s="1"/>
  <c r="U224" i="7"/>
  <c r="V224" i="7"/>
  <c r="AL221" i="14" s="1"/>
  <c r="U225" i="7"/>
  <c r="V225" i="7"/>
  <c r="AL222" i="14" s="1"/>
  <c r="U226" i="7"/>
  <c r="V226" i="7"/>
  <c r="AL223" i="14" s="1"/>
  <c r="U227" i="7"/>
  <c r="V227" i="7"/>
  <c r="AL224" i="14" s="1"/>
  <c r="U228" i="7"/>
  <c r="V228" i="7"/>
  <c r="AL225" i="14" s="1"/>
  <c r="U229" i="7"/>
  <c r="V229" i="7"/>
  <c r="AL226" i="14" s="1"/>
  <c r="U230" i="7"/>
  <c r="V230" i="7"/>
  <c r="AL227" i="14" s="1"/>
  <c r="U231" i="7"/>
  <c r="V231" i="7"/>
  <c r="AL228" i="14" s="1"/>
  <c r="U232" i="7"/>
  <c r="V232" i="7"/>
  <c r="AL229" i="14" s="1"/>
  <c r="U233" i="7"/>
  <c r="V233" i="7"/>
  <c r="AL230" i="14" s="1"/>
  <c r="U234" i="7"/>
  <c r="V234" i="7"/>
  <c r="AL231" i="14" s="1"/>
  <c r="U235" i="7"/>
  <c r="V235" i="7"/>
  <c r="AL232" i="14" s="1"/>
  <c r="U236" i="7"/>
  <c r="V236" i="7"/>
  <c r="AL233" i="14" s="1"/>
  <c r="U237" i="7"/>
  <c r="V237" i="7"/>
  <c r="AL234" i="14" s="1"/>
  <c r="U238" i="7"/>
  <c r="V238" i="7"/>
  <c r="AL235" i="14" s="1"/>
  <c r="U239" i="7"/>
  <c r="V239" i="7"/>
  <c r="AL236" i="14" s="1"/>
  <c r="U240" i="7"/>
  <c r="V240" i="7"/>
  <c r="AL237" i="14" s="1"/>
  <c r="U241" i="7"/>
  <c r="V241" i="7"/>
  <c r="AL238" i="14" s="1"/>
  <c r="U242" i="7"/>
  <c r="V242" i="7"/>
  <c r="AL239" i="14" s="1"/>
  <c r="U243" i="7"/>
  <c r="V243" i="7"/>
  <c r="AL240" i="14" s="1"/>
  <c r="U244" i="7"/>
  <c r="V244" i="7"/>
  <c r="AL241" i="14" s="1"/>
  <c r="U245" i="7"/>
  <c r="V245" i="7"/>
  <c r="AL242" i="14" s="1"/>
  <c r="U246" i="7"/>
  <c r="V246" i="7"/>
  <c r="AL243" i="14" s="1"/>
  <c r="U247" i="7"/>
  <c r="V247" i="7"/>
  <c r="AL244" i="14" s="1"/>
  <c r="U248" i="7"/>
  <c r="V248" i="7"/>
  <c r="U249" i="7"/>
  <c r="V249" i="7"/>
  <c r="AL245" i="14" s="1"/>
  <c r="U250" i="7"/>
  <c r="V250" i="7"/>
  <c r="AL246" i="14" s="1"/>
  <c r="U251" i="7"/>
  <c r="V251" i="7"/>
  <c r="AL247" i="14" s="1"/>
  <c r="U252" i="7"/>
  <c r="V252" i="7"/>
  <c r="AL248" i="14" s="1"/>
  <c r="U253" i="7"/>
  <c r="V253" i="7"/>
  <c r="AL249" i="14" s="1"/>
  <c r="U254" i="7"/>
  <c r="V254" i="7"/>
  <c r="AL250" i="14" s="1"/>
  <c r="U255" i="7"/>
  <c r="V255" i="7"/>
  <c r="AL251" i="14" s="1"/>
  <c r="U256" i="7"/>
  <c r="V256" i="7"/>
  <c r="AL252" i="14" s="1"/>
  <c r="U257" i="7"/>
  <c r="V257" i="7"/>
  <c r="AL253" i="14" s="1"/>
  <c r="U258" i="7"/>
  <c r="V258" i="7"/>
  <c r="AL254" i="14" s="1"/>
  <c r="U259" i="7"/>
  <c r="V259" i="7"/>
  <c r="AL255" i="14" s="1"/>
  <c r="U260" i="7"/>
  <c r="V260" i="7"/>
  <c r="AL256" i="14" s="1"/>
  <c r="U261" i="7"/>
  <c r="V261" i="7"/>
  <c r="AL257" i="14" s="1"/>
  <c r="U262" i="7"/>
  <c r="V262" i="7"/>
  <c r="AL258" i="14" s="1"/>
  <c r="U263" i="7"/>
  <c r="V263" i="7"/>
  <c r="AL259" i="14" s="1"/>
  <c r="U264" i="7"/>
  <c r="V264" i="7"/>
  <c r="AL260" i="14" s="1"/>
  <c r="U265" i="7"/>
  <c r="V265" i="7"/>
  <c r="AL261" i="14" s="1"/>
  <c r="U266" i="7"/>
  <c r="V266" i="7"/>
  <c r="AL262" i="14" s="1"/>
  <c r="U267" i="7"/>
  <c r="V267" i="7"/>
  <c r="AL263" i="14" s="1"/>
  <c r="U268" i="7"/>
  <c r="V268" i="7"/>
  <c r="AL264" i="14" s="1"/>
  <c r="U269" i="7"/>
  <c r="V269" i="7"/>
  <c r="AL265" i="14" s="1"/>
  <c r="U270" i="7"/>
  <c r="V270" i="7"/>
  <c r="AL266" i="14" s="1"/>
  <c r="U271" i="7"/>
  <c r="V271" i="7"/>
  <c r="AL267" i="14" s="1"/>
  <c r="U272" i="7"/>
  <c r="V272" i="7"/>
  <c r="AL268" i="14" s="1"/>
  <c r="U273" i="7"/>
  <c r="V273" i="7"/>
  <c r="U274" i="7"/>
  <c r="V274" i="7"/>
  <c r="AL269" i="14" s="1"/>
  <c r="U275" i="7"/>
  <c r="V275" i="7"/>
  <c r="AL270" i="14" s="1"/>
  <c r="U276" i="7"/>
  <c r="V276" i="7"/>
  <c r="AL271" i="14" s="1"/>
  <c r="U277" i="7"/>
  <c r="V277" i="7"/>
  <c r="AL272" i="14" s="1"/>
  <c r="U278" i="7"/>
  <c r="V278" i="7"/>
  <c r="AL273" i="14" s="1"/>
  <c r="U279" i="7"/>
  <c r="V279" i="7"/>
  <c r="AL274" i="14" s="1"/>
  <c r="U280" i="7"/>
  <c r="V280" i="7"/>
  <c r="AL275" i="14" s="1"/>
  <c r="U281" i="7"/>
  <c r="V281" i="7"/>
  <c r="AL276" i="14" s="1"/>
  <c r="U282" i="7"/>
  <c r="V282" i="7"/>
  <c r="AL277" i="14" s="1"/>
  <c r="U283" i="7"/>
  <c r="V283" i="7"/>
  <c r="AL278" i="14" s="1"/>
  <c r="U284" i="7"/>
  <c r="V284" i="7"/>
  <c r="AL279" i="14" s="1"/>
  <c r="U285" i="7"/>
  <c r="V285" i="7"/>
  <c r="AL280" i="14" s="1"/>
  <c r="U286" i="7"/>
  <c r="V286" i="7"/>
  <c r="AL281" i="14" s="1"/>
  <c r="U287" i="7"/>
  <c r="V287" i="7"/>
  <c r="AL282" i="14" s="1"/>
  <c r="U288" i="7"/>
  <c r="V288" i="7"/>
  <c r="AL283" i="14" s="1"/>
  <c r="U289" i="7"/>
  <c r="V289" i="7"/>
  <c r="AL284" i="14" s="1"/>
  <c r="U290" i="7"/>
  <c r="V290" i="7"/>
  <c r="AL285" i="14" s="1"/>
  <c r="U291" i="7"/>
  <c r="V291" i="7"/>
  <c r="AL286" i="14" s="1"/>
  <c r="U292" i="7"/>
  <c r="V292" i="7"/>
  <c r="AL287" i="14" s="1"/>
  <c r="U293" i="7"/>
  <c r="V293" i="7"/>
  <c r="AL288" i="14" s="1"/>
  <c r="U294" i="7"/>
  <c r="V294" i="7"/>
  <c r="AL289" i="14" s="1"/>
  <c r="U295" i="7"/>
  <c r="V295" i="7"/>
  <c r="AL290" i="14" s="1"/>
  <c r="U296" i="7"/>
  <c r="V296" i="7"/>
  <c r="AL291" i="14" s="1"/>
  <c r="U297" i="7"/>
  <c r="V297" i="7"/>
  <c r="AL292" i="14" s="1"/>
  <c r="U298" i="7"/>
  <c r="V298" i="7"/>
  <c r="AL293" i="14" s="1"/>
  <c r="U299" i="7"/>
  <c r="V299" i="7"/>
  <c r="AL294" i="14" s="1"/>
  <c r="U300" i="7"/>
  <c r="V300" i="7"/>
  <c r="AL295" i="14" s="1"/>
  <c r="U301" i="7"/>
  <c r="V301" i="7"/>
  <c r="AL296" i="14" s="1"/>
  <c r="U302" i="7"/>
  <c r="V302" i="7"/>
  <c r="AL297" i="14" s="1"/>
  <c r="U303" i="7"/>
  <c r="V303" i="7"/>
  <c r="AL298" i="14" s="1"/>
  <c r="U304" i="7"/>
  <c r="V304" i="7"/>
  <c r="AL299" i="14" s="1"/>
  <c r="U305" i="7"/>
  <c r="V305" i="7"/>
  <c r="AL300" i="14" s="1"/>
  <c r="U306" i="7"/>
  <c r="V306" i="7"/>
  <c r="AL301" i="14" s="1"/>
  <c r="U307" i="7"/>
  <c r="V307" i="7"/>
  <c r="AL302" i="14" s="1"/>
  <c r="U308" i="7"/>
  <c r="V308" i="7"/>
  <c r="AL303" i="14" s="1"/>
  <c r="U309" i="7"/>
  <c r="V309" i="7"/>
  <c r="AL304" i="14" s="1"/>
  <c r="U310" i="7"/>
  <c r="V310" i="7"/>
  <c r="AL305" i="14" s="1"/>
  <c r="U311" i="7"/>
  <c r="V311" i="7"/>
  <c r="AL306" i="14" s="1"/>
  <c r="U312" i="7"/>
  <c r="V312" i="7"/>
  <c r="AL307" i="14" s="1"/>
  <c r="U313" i="7"/>
  <c r="V313" i="7"/>
  <c r="AL308" i="14" s="1"/>
  <c r="U314" i="7"/>
  <c r="V314" i="7"/>
  <c r="AL309" i="14" s="1"/>
  <c r="U315" i="7"/>
  <c r="V315" i="7"/>
  <c r="AL310" i="14" s="1"/>
  <c r="U316" i="7"/>
  <c r="V316" i="7"/>
  <c r="AL311" i="14" s="1"/>
  <c r="U317" i="7"/>
  <c r="V317" i="7"/>
  <c r="AL312" i="14" s="1"/>
  <c r="U318" i="7"/>
  <c r="V318" i="7"/>
  <c r="AL313" i="14" s="1"/>
  <c r="U319" i="7"/>
  <c r="V319" i="7"/>
  <c r="AL314" i="14" s="1"/>
  <c r="U320" i="7"/>
  <c r="V320" i="7"/>
  <c r="AL315" i="14" s="1"/>
  <c r="U321" i="7"/>
  <c r="V321" i="7"/>
  <c r="AL316" i="14" s="1"/>
  <c r="U322" i="7"/>
  <c r="V322" i="7"/>
  <c r="AL317" i="14" s="1"/>
  <c r="U323" i="7"/>
  <c r="V323" i="7"/>
  <c r="AL318" i="14" s="1"/>
  <c r="U324" i="7"/>
  <c r="V324" i="7"/>
  <c r="AL319" i="14" s="1"/>
  <c r="U325" i="7"/>
  <c r="V325" i="7"/>
  <c r="AL320" i="14" s="1"/>
  <c r="U326" i="7"/>
  <c r="V326" i="7"/>
  <c r="AL321" i="14" s="1"/>
  <c r="U327" i="7"/>
  <c r="V327" i="7"/>
  <c r="AL322" i="14" s="1"/>
  <c r="U328" i="7"/>
  <c r="V328" i="7"/>
  <c r="AL323" i="14" s="1"/>
  <c r="U329" i="7"/>
  <c r="V329" i="7"/>
  <c r="AL324" i="14" s="1"/>
  <c r="U330" i="7"/>
  <c r="V330" i="7"/>
  <c r="AL325" i="14" s="1"/>
  <c r="U331" i="7"/>
  <c r="V331" i="7"/>
  <c r="AL326" i="14" s="1"/>
  <c r="U332" i="7"/>
  <c r="V332" i="7"/>
  <c r="AL327" i="14" s="1"/>
  <c r="U333" i="7"/>
  <c r="V333" i="7"/>
  <c r="AL328" i="14" s="1"/>
  <c r="U334" i="7"/>
  <c r="V334" i="7"/>
  <c r="AL329" i="14" s="1"/>
  <c r="U335" i="7"/>
  <c r="V335" i="7"/>
  <c r="AL330" i="14" s="1"/>
  <c r="U336" i="7"/>
  <c r="V336" i="7"/>
  <c r="AL331" i="14" s="1"/>
  <c r="U337" i="7"/>
  <c r="V337" i="7"/>
  <c r="AL332" i="14" s="1"/>
  <c r="U338" i="7"/>
  <c r="V338" i="7"/>
  <c r="AL333" i="14" s="1"/>
  <c r="U339" i="7"/>
  <c r="V339" i="7"/>
  <c r="AL334" i="14" s="1"/>
  <c r="U340" i="7"/>
  <c r="V340" i="7"/>
  <c r="AL335" i="14" s="1"/>
  <c r="U341" i="7"/>
  <c r="V341" i="7"/>
  <c r="AL336" i="14" s="1"/>
  <c r="U342" i="7"/>
  <c r="V342" i="7"/>
  <c r="AL337" i="14" s="1"/>
  <c r="U343" i="7"/>
  <c r="V343" i="7"/>
  <c r="AL338" i="14" s="1"/>
  <c r="U344" i="7"/>
  <c r="V344" i="7"/>
  <c r="AL339" i="14" s="1"/>
  <c r="U345" i="7"/>
  <c r="V345" i="7"/>
  <c r="AL340" i="14" s="1"/>
  <c r="U346" i="7"/>
  <c r="V346" i="7"/>
  <c r="AL341" i="14" s="1"/>
  <c r="U347" i="7"/>
  <c r="V347" i="7"/>
  <c r="AL342" i="14" s="1"/>
  <c r="U348" i="7"/>
  <c r="V348" i="7"/>
  <c r="AL343" i="14" s="1"/>
  <c r="U349" i="7"/>
  <c r="V349" i="7"/>
  <c r="AL344" i="14" s="1"/>
  <c r="U350" i="7"/>
  <c r="V350" i="7"/>
  <c r="AL345" i="14" s="1"/>
  <c r="U351" i="7"/>
  <c r="V351" i="7"/>
  <c r="AL346" i="14" s="1"/>
  <c r="U352" i="7"/>
  <c r="V352" i="7"/>
  <c r="AL347" i="14" s="1"/>
  <c r="U353" i="7"/>
  <c r="V353" i="7"/>
  <c r="AL348" i="14" s="1"/>
  <c r="U354" i="7"/>
  <c r="V354" i="7"/>
  <c r="AL349" i="14" s="1"/>
  <c r="U355" i="7"/>
  <c r="V355" i="7"/>
  <c r="AL350" i="14" s="1"/>
  <c r="U356" i="7"/>
  <c r="V356" i="7"/>
  <c r="AL351" i="14" s="1"/>
  <c r="U357" i="7"/>
  <c r="V357" i="7"/>
  <c r="AL352" i="14" s="1"/>
  <c r="U358" i="7"/>
  <c r="V358" i="7"/>
  <c r="AL353" i="14" s="1"/>
  <c r="U359" i="7"/>
  <c r="V359" i="7"/>
  <c r="AL354" i="14" s="1"/>
  <c r="U360" i="7"/>
  <c r="V360" i="7"/>
  <c r="AL355" i="14" s="1"/>
  <c r="U361" i="7"/>
  <c r="V361" i="7"/>
  <c r="AL356" i="14" s="1"/>
  <c r="U362" i="7"/>
  <c r="V362" i="7"/>
  <c r="AL357" i="14" s="1"/>
  <c r="U363" i="7"/>
  <c r="V363" i="7"/>
  <c r="AL358" i="14" s="1"/>
  <c r="U364" i="7"/>
  <c r="V364" i="7"/>
  <c r="AL359" i="14" s="1"/>
  <c r="U365" i="7"/>
  <c r="V365" i="7"/>
  <c r="AL360" i="14" s="1"/>
  <c r="U366" i="7"/>
  <c r="V366" i="7"/>
  <c r="AL361" i="14" s="1"/>
  <c r="U367" i="7"/>
  <c r="V367" i="7"/>
  <c r="AL362" i="14" s="1"/>
  <c r="U368" i="7"/>
  <c r="V368" i="7"/>
  <c r="AL363" i="14" s="1"/>
  <c r="U369" i="7"/>
  <c r="V369" i="7"/>
  <c r="AL364" i="14" s="1"/>
  <c r="U370" i="7"/>
  <c r="V370" i="7"/>
  <c r="AL365" i="14" s="1"/>
  <c r="U371" i="7"/>
  <c r="V371" i="7"/>
  <c r="AL366" i="14" s="1"/>
  <c r="U372" i="7"/>
  <c r="V372" i="7"/>
  <c r="AL367" i="14" s="1"/>
  <c r="U373" i="7"/>
  <c r="V373" i="7"/>
  <c r="U374" i="7"/>
  <c r="V374" i="7"/>
  <c r="AL368" i="14" s="1"/>
  <c r="U375" i="7"/>
  <c r="V375" i="7"/>
  <c r="AL369" i="14" s="1"/>
  <c r="U376" i="7"/>
  <c r="V376" i="7"/>
  <c r="AL370" i="14" s="1"/>
  <c r="U377" i="7"/>
  <c r="V377" i="7"/>
  <c r="AL371" i="14" s="1"/>
  <c r="U378" i="7"/>
  <c r="V378" i="7"/>
  <c r="AL372" i="14" s="1"/>
  <c r="U379" i="7"/>
  <c r="V379" i="7"/>
  <c r="AL373" i="14" s="1"/>
  <c r="U380" i="7"/>
  <c r="V380" i="7"/>
  <c r="AL374" i="14" s="1"/>
  <c r="U381" i="7"/>
  <c r="V381" i="7"/>
  <c r="AL375" i="14" s="1"/>
  <c r="U382" i="7"/>
  <c r="V382" i="7"/>
  <c r="AL376" i="14" s="1"/>
  <c r="U383" i="7"/>
  <c r="V383" i="7"/>
  <c r="AL377" i="14" s="1"/>
  <c r="U384" i="7"/>
  <c r="V384" i="7"/>
  <c r="AL378" i="14" s="1"/>
  <c r="U385" i="7"/>
  <c r="V385" i="7"/>
  <c r="AL379" i="14" s="1"/>
  <c r="U386" i="7"/>
  <c r="V386" i="7"/>
  <c r="AL380" i="14" s="1"/>
  <c r="U387" i="7"/>
  <c r="V387" i="7"/>
  <c r="AL381" i="14" s="1"/>
  <c r="U388" i="7"/>
  <c r="V388" i="7"/>
  <c r="AL382" i="14" s="1"/>
  <c r="U389" i="7"/>
  <c r="V389" i="7"/>
  <c r="AL383" i="14" s="1"/>
  <c r="U390" i="7"/>
  <c r="V390" i="7"/>
  <c r="AL384" i="14" s="1"/>
  <c r="U391" i="7"/>
  <c r="V391" i="7"/>
  <c r="AL385" i="14" s="1"/>
  <c r="U392" i="7"/>
  <c r="V392" i="7"/>
  <c r="AL386" i="14" s="1"/>
  <c r="U393" i="7"/>
  <c r="V393" i="7"/>
  <c r="AL387" i="14" s="1"/>
  <c r="U394" i="7"/>
  <c r="V394" i="7"/>
  <c r="AL388" i="14" s="1"/>
  <c r="U395" i="7"/>
  <c r="V395" i="7"/>
  <c r="AL389" i="14" s="1"/>
  <c r="U396" i="7"/>
  <c r="V396" i="7"/>
  <c r="AL390" i="14" s="1"/>
  <c r="U397" i="7"/>
  <c r="V397" i="7"/>
  <c r="AL391" i="14" s="1"/>
  <c r="U398" i="7"/>
  <c r="V398" i="7"/>
  <c r="AL392" i="14" s="1"/>
  <c r="U399" i="7"/>
  <c r="V399" i="7"/>
  <c r="AL393" i="14" s="1"/>
  <c r="U400" i="7"/>
  <c r="V400" i="7"/>
  <c r="AL394" i="14" s="1"/>
  <c r="U401" i="7"/>
  <c r="V401" i="7"/>
  <c r="AL395" i="14" s="1"/>
  <c r="U402" i="7"/>
  <c r="V402" i="7"/>
  <c r="AL396" i="14" s="1"/>
  <c r="U403" i="7"/>
  <c r="V403" i="7"/>
  <c r="AL397" i="14" s="1"/>
  <c r="U404" i="7"/>
  <c r="V404" i="7"/>
  <c r="AL398" i="14" s="1"/>
  <c r="U405" i="7"/>
  <c r="V405" i="7"/>
  <c r="AL399" i="14" s="1"/>
  <c r="U406" i="7"/>
  <c r="V406" i="7"/>
  <c r="AL400" i="14" s="1"/>
  <c r="U407" i="7"/>
  <c r="V407" i="7"/>
  <c r="AL401" i="14" s="1"/>
  <c r="U408" i="7"/>
  <c r="V408" i="7"/>
  <c r="AL402" i="14" s="1"/>
  <c r="U409" i="7"/>
  <c r="V409" i="7"/>
  <c r="AL403" i="14" s="1"/>
  <c r="U410" i="7"/>
  <c r="V410" i="7"/>
  <c r="AL404" i="14" s="1"/>
  <c r="U411" i="7"/>
  <c r="V411" i="7"/>
  <c r="AL405" i="14" s="1"/>
  <c r="U412" i="7"/>
  <c r="V412" i="7"/>
  <c r="AL406" i="14" s="1"/>
  <c r="U413" i="7"/>
  <c r="V413" i="7"/>
  <c r="AL407" i="14" s="1"/>
  <c r="U414" i="7"/>
  <c r="V414" i="7"/>
  <c r="AL408" i="14" s="1"/>
  <c r="U415" i="7"/>
  <c r="V415" i="7"/>
  <c r="U416" i="7"/>
  <c r="V416" i="7"/>
  <c r="U417" i="7"/>
  <c r="V417" i="7"/>
  <c r="AL411" i="14" s="1"/>
  <c r="U418" i="7"/>
  <c r="V418" i="7"/>
  <c r="AL412" i="14" s="1"/>
  <c r="U419" i="7"/>
  <c r="V419" i="7"/>
  <c r="AL413" i="14" s="1"/>
  <c r="U420" i="7"/>
  <c r="V420" i="7"/>
  <c r="AL414" i="14" s="1"/>
  <c r="U421" i="7"/>
  <c r="V421" i="7"/>
  <c r="AL415" i="14" s="1"/>
  <c r="U422" i="7"/>
  <c r="V422" i="7"/>
  <c r="AL416" i="14" s="1"/>
  <c r="U423" i="7"/>
  <c r="V423" i="7"/>
  <c r="AL417" i="14" s="1"/>
  <c r="U424" i="7"/>
  <c r="V424" i="7"/>
  <c r="AL418" i="14" s="1"/>
  <c r="U425" i="7"/>
  <c r="V425" i="7"/>
  <c r="AL419" i="14" s="1"/>
  <c r="U426" i="7"/>
  <c r="V426" i="7"/>
  <c r="AL420" i="14" s="1"/>
  <c r="U427" i="7"/>
  <c r="V427" i="7"/>
  <c r="AL421" i="14" s="1"/>
  <c r="U428" i="7"/>
  <c r="V428" i="7"/>
  <c r="AL422" i="14" s="1"/>
  <c r="U429" i="7"/>
  <c r="V429" i="7"/>
  <c r="AL423" i="14" s="1"/>
  <c r="U430" i="7"/>
  <c r="V430" i="7"/>
  <c r="AL424" i="14" s="1"/>
  <c r="U431" i="7"/>
  <c r="V431" i="7"/>
  <c r="AL425" i="14" s="1"/>
  <c r="U432" i="7"/>
  <c r="V432" i="7"/>
  <c r="AL426" i="14" s="1"/>
  <c r="U433" i="7"/>
  <c r="V433" i="7"/>
  <c r="AL427" i="14" s="1"/>
  <c r="U434" i="7"/>
  <c r="V434" i="7"/>
  <c r="AL428" i="14" s="1"/>
  <c r="U435" i="7"/>
  <c r="V435" i="7"/>
  <c r="AL429" i="14" s="1"/>
  <c r="U436" i="7"/>
  <c r="V436" i="7"/>
  <c r="AL430" i="14" s="1"/>
  <c r="U437" i="7"/>
  <c r="V437" i="7"/>
  <c r="AL431" i="14" s="1"/>
  <c r="U438" i="7"/>
  <c r="V438" i="7"/>
  <c r="AL432" i="14" s="1"/>
  <c r="U439" i="7"/>
  <c r="V439" i="7"/>
  <c r="AL433" i="14" s="1"/>
  <c r="U440" i="7"/>
  <c r="V440" i="7"/>
  <c r="AL434" i="14" s="1"/>
  <c r="U441" i="7"/>
  <c r="V441" i="7"/>
  <c r="AL435" i="14" s="1"/>
  <c r="U442" i="7"/>
  <c r="V442" i="7"/>
  <c r="AL436" i="14" s="1"/>
  <c r="U443" i="7"/>
  <c r="V443" i="7"/>
  <c r="AL437" i="14" s="1"/>
  <c r="U444" i="7"/>
  <c r="V444" i="7"/>
  <c r="AL438" i="14" s="1"/>
  <c r="U445" i="7"/>
  <c r="V445" i="7"/>
  <c r="AL439" i="14" s="1"/>
  <c r="U446" i="7"/>
  <c r="V446" i="7"/>
  <c r="AL440" i="14" s="1"/>
  <c r="U447" i="7"/>
  <c r="V447" i="7"/>
  <c r="AL441" i="14" s="1"/>
  <c r="U448" i="7"/>
  <c r="V448" i="7"/>
  <c r="AL442" i="14" s="1"/>
  <c r="U449" i="7"/>
  <c r="V449" i="7"/>
  <c r="AL443" i="14" s="1"/>
  <c r="U450" i="7"/>
  <c r="V450" i="7"/>
  <c r="AL444" i="14" s="1"/>
  <c r="U451" i="7"/>
  <c r="V451" i="7"/>
  <c r="AL445" i="14" s="1"/>
  <c r="U452" i="7"/>
  <c r="V452" i="7"/>
  <c r="AL446" i="14" s="1"/>
  <c r="U453" i="7"/>
  <c r="V453" i="7"/>
  <c r="AL447" i="14" s="1"/>
  <c r="U454" i="7"/>
  <c r="V454" i="7"/>
  <c r="AL448" i="14" s="1"/>
  <c r="U455" i="7"/>
  <c r="V455" i="7"/>
  <c r="AL449" i="14" s="1"/>
  <c r="U456" i="7"/>
  <c r="V456" i="7"/>
  <c r="AL450" i="14" s="1"/>
  <c r="U457" i="7"/>
  <c r="V457" i="7"/>
  <c r="AL451" i="14" s="1"/>
  <c r="U458" i="7"/>
  <c r="V458" i="7"/>
  <c r="AL452" i="14" s="1"/>
  <c r="U459" i="7"/>
  <c r="V459" i="7"/>
  <c r="AL453" i="14" s="1"/>
  <c r="U460" i="7"/>
  <c r="V460" i="7"/>
  <c r="AL454" i="14" s="1"/>
  <c r="U461" i="7"/>
  <c r="V461" i="7"/>
  <c r="AL455" i="14" s="1"/>
  <c r="U462" i="7"/>
  <c r="V462" i="7"/>
  <c r="AL456" i="14" s="1"/>
  <c r="U463" i="7"/>
  <c r="V463" i="7"/>
  <c r="AL457" i="14" s="1"/>
  <c r="U464" i="7"/>
  <c r="V464" i="7"/>
  <c r="AL458" i="14" s="1"/>
  <c r="U465" i="7"/>
  <c r="V465" i="7"/>
  <c r="AL459" i="14" s="1"/>
  <c r="U466" i="7"/>
  <c r="V466" i="7"/>
  <c r="AL460" i="14" s="1"/>
  <c r="U467" i="7"/>
  <c r="V467" i="7"/>
  <c r="AL461" i="14" s="1"/>
  <c r="U468" i="7"/>
  <c r="V468" i="7"/>
  <c r="AL462" i="14" s="1"/>
  <c r="U469" i="7"/>
  <c r="V469" i="7"/>
  <c r="AL463" i="14" s="1"/>
  <c r="U470" i="7"/>
  <c r="V470" i="7"/>
  <c r="AL464" i="14" s="1"/>
  <c r="U471" i="7"/>
  <c r="V471" i="7"/>
  <c r="AL465" i="14" s="1"/>
  <c r="U472" i="7"/>
  <c r="V472" i="7"/>
  <c r="AL466" i="14" s="1"/>
  <c r="U473" i="7"/>
  <c r="V473" i="7"/>
  <c r="AL467" i="14" s="1"/>
  <c r="V2" i="7"/>
  <c r="AL2" i="14" s="1"/>
  <c r="U2" i="7"/>
  <c r="W7" i="8"/>
  <c r="Y7" i="8"/>
  <c r="Z7" i="8" s="1"/>
  <c r="AG7" i="14" s="1"/>
  <c r="BJ7" i="14" s="1"/>
  <c r="W8" i="8"/>
  <c r="Y8" i="8"/>
  <c r="Z8" i="8" s="1"/>
  <c r="AG8" i="14" s="1"/>
  <c r="BJ8" i="14" s="1"/>
  <c r="W9" i="8"/>
  <c r="Y9" i="8"/>
  <c r="Z9" i="8" s="1"/>
  <c r="AG9" i="14" s="1"/>
  <c r="BJ9" i="14" s="1"/>
  <c r="W10" i="8"/>
  <c r="Y10" i="8"/>
  <c r="Z10" i="8" s="1"/>
  <c r="AG10" i="14" s="1"/>
  <c r="BJ10" i="14" s="1"/>
  <c r="W11" i="8"/>
  <c r="Y11" i="8"/>
  <c r="Z11" i="8" s="1"/>
  <c r="AG11" i="14" s="1"/>
  <c r="BJ11" i="14" s="1"/>
  <c r="W12" i="8"/>
  <c r="Y12" i="8"/>
  <c r="Z12" i="8" s="1"/>
  <c r="AG12" i="14" s="1"/>
  <c r="BJ12" i="14" s="1"/>
  <c r="W13" i="8"/>
  <c r="Y13" i="8"/>
  <c r="Z13" i="8" s="1"/>
  <c r="AG13" i="14" s="1"/>
  <c r="BJ13" i="14" s="1"/>
  <c r="W14" i="8"/>
  <c r="Y14" i="8"/>
  <c r="Z14" i="8" s="1"/>
  <c r="AG14" i="14" s="1"/>
  <c r="BJ14" i="14" s="1"/>
  <c r="W15" i="8"/>
  <c r="Y15" i="8"/>
  <c r="Z15" i="8" s="1"/>
  <c r="AG15" i="14" s="1"/>
  <c r="BJ15" i="14" s="1"/>
  <c r="W16" i="8"/>
  <c r="Y16" i="8"/>
  <c r="Z16" i="8" s="1"/>
  <c r="AG16" i="14" s="1"/>
  <c r="BJ16" i="14" s="1"/>
  <c r="W17" i="8"/>
  <c r="Y17" i="8"/>
  <c r="Z17" i="8" s="1"/>
  <c r="AG17" i="14" s="1"/>
  <c r="BJ17" i="14" s="1"/>
  <c r="W18" i="8"/>
  <c r="Y18" i="8"/>
  <c r="Z18" i="8" s="1"/>
  <c r="AG18" i="14" s="1"/>
  <c r="BJ18" i="14" s="1"/>
  <c r="W19" i="8"/>
  <c r="Y19" i="8"/>
  <c r="Z19" i="8" s="1"/>
  <c r="AG19" i="14" s="1"/>
  <c r="BJ19" i="14" s="1"/>
  <c r="W20" i="8"/>
  <c r="Y20" i="8"/>
  <c r="Z20" i="8" s="1"/>
  <c r="W21" i="8"/>
  <c r="E20" i="18" s="1"/>
  <c r="Y21" i="8"/>
  <c r="Z21" i="8" s="1"/>
  <c r="AG20" i="14" s="1"/>
  <c r="BJ20" i="14" s="1"/>
  <c r="BL20" i="14" s="1"/>
  <c r="W22" i="8"/>
  <c r="E21" i="18" s="1"/>
  <c r="Y22" i="8"/>
  <c r="Z22" i="8" s="1"/>
  <c r="AG21" i="14" s="1"/>
  <c r="BJ21" i="14" s="1"/>
  <c r="BL21" i="14" s="1"/>
  <c r="W23" i="8"/>
  <c r="Y23" i="8"/>
  <c r="Z23" i="8" s="1"/>
  <c r="AG22" i="14" s="1"/>
  <c r="BJ22" i="14" s="1"/>
  <c r="W24" i="8"/>
  <c r="E23" i="18" s="1"/>
  <c r="Y24" i="8"/>
  <c r="Z24" i="8" s="1"/>
  <c r="AG23" i="14" s="1"/>
  <c r="BJ23" i="14" s="1"/>
  <c r="BL23" i="14" s="1"/>
  <c r="W25" i="8"/>
  <c r="E24" i="18" s="1"/>
  <c r="Y25" i="8"/>
  <c r="Z25" i="8" s="1"/>
  <c r="AG24" i="14" s="1"/>
  <c r="BJ24" i="14" s="1"/>
  <c r="BL24" i="14" s="1"/>
  <c r="W26" i="8"/>
  <c r="E25" i="18" s="1"/>
  <c r="Y26" i="8"/>
  <c r="Z26" i="8" s="1"/>
  <c r="AG25" i="14" s="1"/>
  <c r="BJ25" i="14" s="1"/>
  <c r="BL25" i="14" s="1"/>
  <c r="W27" i="8"/>
  <c r="E26" i="18" s="1"/>
  <c r="Y27" i="8"/>
  <c r="Z27" i="8" s="1"/>
  <c r="AG26" i="14" s="1"/>
  <c r="BJ26" i="14" s="1"/>
  <c r="BL26" i="14" s="1"/>
  <c r="W28" i="8"/>
  <c r="E27" i="18" s="1"/>
  <c r="Y28" i="8"/>
  <c r="Z28" i="8" s="1"/>
  <c r="AG27" i="14" s="1"/>
  <c r="BJ27" i="14" s="1"/>
  <c r="BL27" i="14" s="1"/>
  <c r="W29" i="8"/>
  <c r="E28" i="18" s="1"/>
  <c r="Y29" i="8"/>
  <c r="Z29" i="8" s="1"/>
  <c r="AG28" i="14" s="1"/>
  <c r="BJ28" i="14" s="1"/>
  <c r="BL28" i="14" s="1"/>
  <c r="W30" i="8"/>
  <c r="E29" i="18" s="1"/>
  <c r="Y30" i="8"/>
  <c r="Z30" i="8" s="1"/>
  <c r="AG29" i="14" s="1"/>
  <c r="BJ29" i="14" s="1"/>
  <c r="BL29" i="14" s="1"/>
  <c r="W31" i="8"/>
  <c r="E30" i="18" s="1"/>
  <c r="Y31" i="8"/>
  <c r="Z31" i="8" s="1"/>
  <c r="AG30" i="14" s="1"/>
  <c r="BJ30" i="14" s="1"/>
  <c r="BL30" i="14" s="1"/>
  <c r="W32" i="8"/>
  <c r="E31" i="18" s="1"/>
  <c r="Y32" i="8"/>
  <c r="Z32" i="8" s="1"/>
  <c r="AG31" i="14" s="1"/>
  <c r="BJ31" i="14" s="1"/>
  <c r="BL31" i="14" s="1"/>
  <c r="W33" i="8"/>
  <c r="E32" i="18" s="1"/>
  <c r="Y33" i="8"/>
  <c r="Z33" i="8" s="1"/>
  <c r="AG32" i="14" s="1"/>
  <c r="BJ32" i="14" s="1"/>
  <c r="BL32" i="14" s="1"/>
  <c r="W34" i="8"/>
  <c r="E33" i="18" s="1"/>
  <c r="Y34" i="8"/>
  <c r="Z34" i="8" s="1"/>
  <c r="AG33" i="14" s="1"/>
  <c r="BJ33" i="14" s="1"/>
  <c r="BL33" i="14" s="1"/>
  <c r="W35" i="8"/>
  <c r="Y35" i="8"/>
  <c r="Z35" i="8" s="1"/>
  <c r="AG34" i="14" s="1"/>
  <c r="BJ34" i="14" s="1"/>
  <c r="W36" i="8"/>
  <c r="Y36" i="8"/>
  <c r="Z36" i="8" s="1"/>
  <c r="AG35" i="14" s="1"/>
  <c r="BJ35" i="14" s="1"/>
  <c r="W37" i="8"/>
  <c r="Y37" i="8"/>
  <c r="Z37" i="8" s="1"/>
  <c r="AG36" i="14" s="1"/>
  <c r="BJ36" i="14" s="1"/>
  <c r="W38" i="8"/>
  <c r="Y38" i="8"/>
  <c r="Z38" i="8" s="1"/>
  <c r="AG37" i="14" s="1"/>
  <c r="BJ37" i="14" s="1"/>
  <c r="W39" i="8"/>
  <c r="Y39" i="8"/>
  <c r="Z39" i="8" s="1"/>
  <c r="AG38" i="14" s="1"/>
  <c r="BJ38" i="14" s="1"/>
  <c r="W40" i="8"/>
  <c r="Y40" i="8"/>
  <c r="Z40" i="8" s="1"/>
  <c r="AG39" i="14" s="1"/>
  <c r="BJ39" i="14" s="1"/>
  <c r="W41" i="8"/>
  <c r="Y41" i="8"/>
  <c r="Z41" i="8" s="1"/>
  <c r="AG40" i="14" s="1"/>
  <c r="BJ40" i="14" s="1"/>
  <c r="W42" i="8"/>
  <c r="Y42" i="8"/>
  <c r="Z42" i="8" s="1"/>
  <c r="AG41" i="14" s="1"/>
  <c r="BJ41" i="14" s="1"/>
  <c r="W43" i="8"/>
  <c r="Y43" i="8"/>
  <c r="Z43" i="8" s="1"/>
  <c r="AG42" i="14" s="1"/>
  <c r="BJ42" i="14" s="1"/>
  <c r="W44" i="8"/>
  <c r="Y44" i="8"/>
  <c r="Z44" i="8" s="1"/>
  <c r="AG43" i="14" s="1"/>
  <c r="BJ43" i="14" s="1"/>
  <c r="W45" i="8"/>
  <c r="Y45" i="8"/>
  <c r="Z45" i="8" s="1"/>
  <c r="AG44" i="14" s="1"/>
  <c r="BJ44" i="14" s="1"/>
  <c r="W46" i="8"/>
  <c r="E45" i="18" s="1"/>
  <c r="Y46" i="8"/>
  <c r="Z46" i="8" s="1"/>
  <c r="AG45" i="14" s="1"/>
  <c r="BJ45" i="14" s="1"/>
  <c r="BL45" i="14" s="1"/>
  <c r="W47" i="8"/>
  <c r="E46" i="18" s="1"/>
  <c r="Y47" i="8"/>
  <c r="Z47" i="8" s="1"/>
  <c r="AG46" i="14" s="1"/>
  <c r="BJ46" i="14" s="1"/>
  <c r="BL46" i="14" s="1"/>
  <c r="W48" i="8"/>
  <c r="Y48" i="8"/>
  <c r="Z48" i="8" s="1"/>
  <c r="AG47" i="14" s="1"/>
  <c r="BJ47" i="14" s="1"/>
  <c r="W49" i="8"/>
  <c r="Y49" i="8"/>
  <c r="Z49" i="8" s="1"/>
  <c r="AG48" i="14" s="1"/>
  <c r="BJ48" i="14" s="1"/>
  <c r="W50" i="8"/>
  <c r="Y50" i="8"/>
  <c r="Z50" i="8" s="1"/>
  <c r="AG49" i="14" s="1"/>
  <c r="BJ49" i="14" s="1"/>
  <c r="W51" i="8"/>
  <c r="Y51" i="8"/>
  <c r="Z51" i="8" s="1"/>
  <c r="AG50" i="14" s="1"/>
  <c r="BJ50" i="14" s="1"/>
  <c r="W52" i="8"/>
  <c r="Y52" i="8"/>
  <c r="Z52" i="8" s="1"/>
  <c r="AG51" i="14" s="1"/>
  <c r="BJ51" i="14" s="1"/>
  <c r="W53" i="8"/>
  <c r="Y53" i="8"/>
  <c r="Z53" i="8" s="1"/>
  <c r="AG52" i="14" s="1"/>
  <c r="BJ52" i="14" s="1"/>
  <c r="W54" i="8"/>
  <c r="Y54" i="8"/>
  <c r="Z54" i="8" s="1"/>
  <c r="AG53" i="14" s="1"/>
  <c r="BJ53" i="14" s="1"/>
  <c r="W55" i="8"/>
  <c r="Y55" i="8"/>
  <c r="Z55" i="8" s="1"/>
  <c r="AG54" i="14" s="1"/>
  <c r="BJ54" i="14" s="1"/>
  <c r="W56" i="8"/>
  <c r="Y56" i="8"/>
  <c r="Z56" i="8" s="1"/>
  <c r="AG55" i="14" s="1"/>
  <c r="BJ55" i="14" s="1"/>
  <c r="W57" i="8"/>
  <c r="Y57" i="8"/>
  <c r="Z57" i="8" s="1"/>
  <c r="AG56" i="14" s="1"/>
  <c r="BJ56" i="14" s="1"/>
  <c r="W58" i="8"/>
  <c r="Y58" i="8"/>
  <c r="Z58" i="8" s="1"/>
  <c r="AG57" i="14" s="1"/>
  <c r="BJ57" i="14" s="1"/>
  <c r="W59" i="8"/>
  <c r="Y59" i="8"/>
  <c r="Z59" i="8" s="1"/>
  <c r="AG58" i="14" s="1"/>
  <c r="BJ58" i="14" s="1"/>
  <c r="W60" i="8"/>
  <c r="Y60" i="8"/>
  <c r="Z60" i="8" s="1"/>
  <c r="AG59" i="14" s="1"/>
  <c r="BJ59" i="14" s="1"/>
  <c r="W61" i="8"/>
  <c r="Y61" i="8"/>
  <c r="Z61" i="8" s="1"/>
  <c r="AG60" i="14" s="1"/>
  <c r="BJ60" i="14" s="1"/>
  <c r="W62" i="8"/>
  <c r="Y62" i="8"/>
  <c r="Z62" i="8" s="1"/>
  <c r="AG61" i="14" s="1"/>
  <c r="BJ61" i="14" s="1"/>
  <c r="W63" i="8"/>
  <c r="Y63" i="8"/>
  <c r="Z63" i="8" s="1"/>
  <c r="AG62" i="14" s="1"/>
  <c r="BJ62" i="14" s="1"/>
  <c r="W64" i="8"/>
  <c r="Y64" i="8"/>
  <c r="W65" i="8"/>
  <c r="Y65" i="8"/>
  <c r="Z65" i="8" s="1"/>
  <c r="AG64" i="14" s="1"/>
  <c r="BJ64" i="14" s="1"/>
  <c r="W66" i="8"/>
  <c r="Y66" i="8"/>
  <c r="Z66" i="8" s="1"/>
  <c r="AG65" i="14" s="1"/>
  <c r="BJ65" i="14" s="1"/>
  <c r="W67" i="8"/>
  <c r="Y67" i="8"/>
  <c r="Z67" i="8" s="1"/>
  <c r="AG66" i="14" s="1"/>
  <c r="BJ66" i="14" s="1"/>
  <c r="W68" i="8"/>
  <c r="Y68" i="8"/>
  <c r="W69" i="8"/>
  <c r="Y69" i="8"/>
  <c r="Z69" i="8" s="1"/>
  <c r="AG68" i="14" s="1"/>
  <c r="BJ68" i="14" s="1"/>
  <c r="W70" i="8"/>
  <c r="Y70" i="8"/>
  <c r="Z70" i="8" s="1"/>
  <c r="AG69" i="14" s="1"/>
  <c r="BJ69" i="14" s="1"/>
  <c r="W71" i="8"/>
  <c r="Y71" i="8"/>
  <c r="Z71" i="8" s="1"/>
  <c r="AG70" i="14" s="1"/>
  <c r="BJ70" i="14" s="1"/>
  <c r="W72" i="8"/>
  <c r="Y72" i="8"/>
  <c r="W73" i="8"/>
  <c r="Y73" i="8"/>
  <c r="W74" i="8"/>
  <c r="Y74" i="8"/>
  <c r="Z74" i="8" s="1"/>
  <c r="AG73" i="14" s="1"/>
  <c r="BJ73" i="14" s="1"/>
  <c r="W75" i="8"/>
  <c r="Y75" i="8"/>
  <c r="Z75" i="8" s="1"/>
  <c r="AG74" i="14" s="1"/>
  <c r="BJ74" i="14" s="1"/>
  <c r="W76" i="8"/>
  <c r="Y76" i="8"/>
  <c r="W77" i="8"/>
  <c r="E76" i="18" s="1"/>
  <c r="Y77" i="8"/>
  <c r="Z77" i="8" s="1"/>
  <c r="AG76" i="14" s="1"/>
  <c r="BJ76" i="14" s="1"/>
  <c r="BL76" i="14" s="1"/>
  <c r="W78" i="8"/>
  <c r="Y78" i="8"/>
  <c r="Z78" i="8" s="1"/>
  <c r="AG77" i="14" s="1"/>
  <c r="BJ77" i="14" s="1"/>
  <c r="W79" i="8"/>
  <c r="Y79" i="8"/>
  <c r="Z79" i="8" s="1"/>
  <c r="AG78" i="14" s="1"/>
  <c r="BJ78" i="14" s="1"/>
  <c r="W80" i="8"/>
  <c r="Y80" i="8"/>
  <c r="W81" i="8"/>
  <c r="E80" i="18" s="1"/>
  <c r="Y81" i="8"/>
  <c r="Z81" i="8" s="1"/>
  <c r="AG80" i="14" s="1"/>
  <c r="BJ80" i="14" s="1"/>
  <c r="BL80" i="14" s="1"/>
  <c r="W82" i="8"/>
  <c r="Y82" i="8"/>
  <c r="Z82" i="8" s="1"/>
  <c r="W83" i="8"/>
  <c r="Y83" i="8"/>
  <c r="Z83" i="8" s="1"/>
  <c r="AG81" i="14" s="1"/>
  <c r="BJ81" i="14" s="1"/>
  <c r="W84" i="8"/>
  <c r="Y84" i="8"/>
  <c r="W85" i="8"/>
  <c r="Y85" i="8"/>
  <c r="Z85" i="8" s="1"/>
  <c r="AG83" i="14" s="1"/>
  <c r="BJ83" i="14" s="1"/>
  <c r="W86" i="8"/>
  <c r="Y86" i="8"/>
  <c r="Z86" i="8" s="1"/>
  <c r="AG84" i="14" s="1"/>
  <c r="BJ84" i="14" s="1"/>
  <c r="W87" i="8"/>
  <c r="Y87" i="8"/>
  <c r="Z87" i="8" s="1"/>
  <c r="AG85" i="14" s="1"/>
  <c r="BJ85" i="14" s="1"/>
  <c r="W88" i="8"/>
  <c r="Y88" i="8"/>
  <c r="W89" i="8"/>
  <c r="Y89" i="8"/>
  <c r="W90" i="8"/>
  <c r="Y90" i="8"/>
  <c r="Z90" i="8" s="1"/>
  <c r="AG88" i="14" s="1"/>
  <c r="BJ88" i="14" s="1"/>
  <c r="W91" i="8"/>
  <c r="Y91" i="8"/>
  <c r="Z91" i="8" s="1"/>
  <c r="AG89" i="14" s="1"/>
  <c r="BJ89" i="14" s="1"/>
  <c r="W92" i="8"/>
  <c r="Y92" i="8"/>
  <c r="W93" i="8"/>
  <c r="Y93" i="8"/>
  <c r="Z93" i="8" s="1"/>
  <c r="AG91" i="14" s="1"/>
  <c r="BJ91" i="14" s="1"/>
  <c r="W94" i="8"/>
  <c r="Y94" i="8"/>
  <c r="Z94" i="8" s="1"/>
  <c r="AG92" i="14" s="1"/>
  <c r="BJ92" i="14" s="1"/>
  <c r="W95" i="8"/>
  <c r="Y95" i="8"/>
  <c r="Z95" i="8" s="1"/>
  <c r="AG93" i="14" s="1"/>
  <c r="BJ93" i="14" s="1"/>
  <c r="W96" i="8"/>
  <c r="Y96" i="8"/>
  <c r="W97" i="8"/>
  <c r="Y97" i="8"/>
  <c r="Z97" i="8" s="1"/>
  <c r="AG95" i="14" s="1"/>
  <c r="BJ95" i="14" s="1"/>
  <c r="W98" i="8"/>
  <c r="Y98" i="8"/>
  <c r="Z98" i="8" s="1"/>
  <c r="AG96" i="14" s="1"/>
  <c r="BJ96" i="14" s="1"/>
  <c r="W99" i="8"/>
  <c r="E97" i="18" s="1"/>
  <c r="Y99" i="8"/>
  <c r="Z99" i="8" s="1"/>
  <c r="AG97" i="14" s="1"/>
  <c r="BJ97" i="14" s="1"/>
  <c r="BL97" i="14" s="1"/>
  <c r="W100" i="8"/>
  <c r="E98" i="18" s="1"/>
  <c r="Y100" i="8"/>
  <c r="W101" i="8"/>
  <c r="E99" i="18" s="1"/>
  <c r="Y101" i="8"/>
  <c r="Z101" i="8" s="1"/>
  <c r="AG99" i="14" s="1"/>
  <c r="BJ99" i="14" s="1"/>
  <c r="BL99" i="14" s="1"/>
  <c r="W102" i="8"/>
  <c r="E100" i="18" s="1"/>
  <c r="Y102" i="8"/>
  <c r="Z102" i="8" s="1"/>
  <c r="AG100" i="14" s="1"/>
  <c r="BJ100" i="14" s="1"/>
  <c r="BL100" i="14" s="1"/>
  <c r="W103" i="8"/>
  <c r="E101" i="18" s="1"/>
  <c r="Y103" i="8"/>
  <c r="Z103" i="8" s="1"/>
  <c r="AG101" i="14" s="1"/>
  <c r="BJ101" i="14" s="1"/>
  <c r="BL101" i="14" s="1"/>
  <c r="W104" i="8"/>
  <c r="E102" i="18" s="1"/>
  <c r="Y104" i="8"/>
  <c r="W105" i="8"/>
  <c r="E103" i="18" s="1"/>
  <c r="Y105" i="8"/>
  <c r="W106" i="8"/>
  <c r="E104" i="18" s="1"/>
  <c r="Y106" i="8"/>
  <c r="Z106" i="8" s="1"/>
  <c r="AG104" i="14" s="1"/>
  <c r="BJ104" i="14" s="1"/>
  <c r="BL104" i="14" s="1"/>
  <c r="W107" i="8"/>
  <c r="E105" i="18" s="1"/>
  <c r="Y107" i="8"/>
  <c r="Z107" i="8" s="1"/>
  <c r="AG105" i="14" s="1"/>
  <c r="BJ105" i="14" s="1"/>
  <c r="BL105" i="14" s="1"/>
  <c r="W108" i="8"/>
  <c r="Y108" i="8"/>
  <c r="W109" i="8"/>
  <c r="Y109" i="8"/>
  <c r="Z109" i="8" s="1"/>
  <c r="AG107" i="14" s="1"/>
  <c r="BJ107" i="14" s="1"/>
  <c r="W110" i="8"/>
  <c r="Y110" i="8"/>
  <c r="Z110" i="8" s="1"/>
  <c r="AG108" i="14" s="1"/>
  <c r="BJ108" i="14" s="1"/>
  <c r="W111" i="8"/>
  <c r="Y111" i="8"/>
  <c r="Z111" i="8" s="1"/>
  <c r="AG109" i="14" s="1"/>
  <c r="BJ109" i="14" s="1"/>
  <c r="W112" i="8"/>
  <c r="Y112" i="8"/>
  <c r="W113" i="8"/>
  <c r="Y113" i="8"/>
  <c r="Z113" i="8" s="1"/>
  <c r="AG111" i="14" s="1"/>
  <c r="BJ111" i="14" s="1"/>
  <c r="W114" i="8"/>
  <c r="Y114" i="8"/>
  <c r="Z114" i="8" s="1"/>
  <c r="AG112" i="14" s="1"/>
  <c r="BJ112" i="14" s="1"/>
  <c r="W115" i="8"/>
  <c r="Y115" i="8"/>
  <c r="Z115" i="8" s="1"/>
  <c r="AG113" i="14" s="1"/>
  <c r="BJ113" i="14" s="1"/>
  <c r="W116" i="8"/>
  <c r="Y116" i="8"/>
  <c r="W117" i="8"/>
  <c r="E115" i="18" s="1"/>
  <c r="Y117" i="8"/>
  <c r="Z117" i="8" s="1"/>
  <c r="AG115" i="14" s="1"/>
  <c r="BJ115" i="14" s="1"/>
  <c r="BL115" i="14" s="1"/>
  <c r="W118" i="8"/>
  <c r="Y118" i="8"/>
  <c r="Z118" i="8" s="1"/>
  <c r="AG116" i="14" s="1"/>
  <c r="BJ116" i="14" s="1"/>
  <c r="W119" i="8"/>
  <c r="Y119" i="8"/>
  <c r="Z119" i="8" s="1"/>
  <c r="AG117" i="14" s="1"/>
  <c r="BJ117" i="14" s="1"/>
  <c r="W120" i="8"/>
  <c r="E118" i="18" s="1"/>
  <c r="Y120" i="8"/>
  <c r="W121" i="8"/>
  <c r="E119" i="18" s="1"/>
  <c r="Y121" i="8"/>
  <c r="W122" i="8"/>
  <c r="E120" i="18" s="1"/>
  <c r="Y122" i="8"/>
  <c r="Z122" i="8" s="1"/>
  <c r="AG120" i="14" s="1"/>
  <c r="BJ120" i="14" s="1"/>
  <c r="BL120" i="14" s="1"/>
  <c r="W123" i="8"/>
  <c r="E121" i="18" s="1"/>
  <c r="Y123" i="8"/>
  <c r="Z123" i="8" s="1"/>
  <c r="AG121" i="14" s="1"/>
  <c r="BJ121" i="14" s="1"/>
  <c r="BL121" i="14" s="1"/>
  <c r="W124" i="8"/>
  <c r="Y124" i="8"/>
  <c r="W125" i="8"/>
  <c r="Y125" i="8"/>
  <c r="Z125" i="8" s="1"/>
  <c r="AG123" i="14" s="1"/>
  <c r="BJ123" i="14" s="1"/>
  <c r="W126" i="8"/>
  <c r="Y126" i="8"/>
  <c r="Z126" i="8" s="1"/>
  <c r="AG124" i="14" s="1"/>
  <c r="BJ124" i="14" s="1"/>
  <c r="W127" i="8"/>
  <c r="Y127" i="8"/>
  <c r="Z127" i="8" s="1"/>
  <c r="AG125" i="14" s="1"/>
  <c r="BJ125" i="14" s="1"/>
  <c r="W128" i="8"/>
  <c r="Y128" i="8"/>
  <c r="W129" i="8"/>
  <c r="Y129" i="8"/>
  <c r="Z129" i="8" s="1"/>
  <c r="AG127" i="14" s="1"/>
  <c r="BJ127" i="14" s="1"/>
  <c r="W130" i="8"/>
  <c r="Y130" i="8"/>
  <c r="Z130" i="8" s="1"/>
  <c r="AG128" i="14" s="1"/>
  <c r="BJ128" i="14" s="1"/>
  <c r="W131" i="8"/>
  <c r="Y131" i="8"/>
  <c r="Z131" i="8" s="1"/>
  <c r="AG129" i="14" s="1"/>
  <c r="BJ129" i="14" s="1"/>
  <c r="W132" i="8"/>
  <c r="Y132" i="8"/>
  <c r="Z132" i="8" s="1"/>
  <c r="AG130" i="14" s="1"/>
  <c r="BJ130" i="14" s="1"/>
  <c r="W133" i="8"/>
  <c r="E131" i="18" s="1"/>
  <c r="Y133" i="8"/>
  <c r="Z133" i="8" s="1"/>
  <c r="AG131" i="14" s="1"/>
  <c r="BJ131" i="14" s="1"/>
  <c r="BL131" i="14" s="1"/>
  <c r="W134" i="8"/>
  <c r="E132" i="18" s="1"/>
  <c r="Y134" i="8"/>
  <c r="Z134" i="8" s="1"/>
  <c r="AG132" i="14" s="1"/>
  <c r="BJ132" i="14" s="1"/>
  <c r="BL132" i="14" s="1"/>
  <c r="W135" i="8"/>
  <c r="E133" i="18" s="1"/>
  <c r="Y135" i="8"/>
  <c r="Z135" i="8" s="1"/>
  <c r="AG133" i="14" s="1"/>
  <c r="BJ133" i="14" s="1"/>
  <c r="BL133" i="14" s="1"/>
  <c r="W136" i="8"/>
  <c r="E134" i="18" s="1"/>
  <c r="Y136" i="8"/>
  <c r="Z136" i="8" s="1"/>
  <c r="AG134" i="14" s="1"/>
  <c r="BJ134" i="14" s="1"/>
  <c r="BL134" i="14" s="1"/>
  <c r="W137" i="8"/>
  <c r="Y137" i="8"/>
  <c r="Z137" i="8" s="1"/>
  <c r="AG135" i="14" s="1"/>
  <c r="BJ135" i="14" s="1"/>
  <c r="W138" i="8"/>
  <c r="Y138" i="8"/>
  <c r="Z138" i="8" s="1"/>
  <c r="AG136" i="14" s="1"/>
  <c r="BJ136" i="14" s="1"/>
  <c r="W139" i="8"/>
  <c r="E137" i="18" s="1"/>
  <c r="Y139" i="8"/>
  <c r="Z139" i="8" s="1"/>
  <c r="AG137" i="14" s="1"/>
  <c r="BJ137" i="14" s="1"/>
  <c r="BL137" i="14" s="1"/>
  <c r="W140" i="8"/>
  <c r="Y140" i="8"/>
  <c r="Z140" i="8" s="1"/>
  <c r="AG138" i="14" s="1"/>
  <c r="BJ138" i="14" s="1"/>
  <c r="W141" i="8"/>
  <c r="Y141" i="8"/>
  <c r="Z141" i="8" s="1"/>
  <c r="AG139" i="14" s="1"/>
  <c r="BJ139" i="14" s="1"/>
  <c r="W142" i="8"/>
  <c r="Y142" i="8"/>
  <c r="Z142" i="8" s="1"/>
  <c r="AG140" i="14" s="1"/>
  <c r="BJ140" i="14" s="1"/>
  <c r="W143" i="8"/>
  <c r="Y143" i="8"/>
  <c r="AA143" i="8" s="1"/>
  <c r="W144" i="8"/>
  <c r="Y144" i="8"/>
  <c r="AA144" i="8" s="1"/>
  <c r="W145" i="8"/>
  <c r="E143" i="18" s="1"/>
  <c r="Y145" i="8"/>
  <c r="AA145" i="8" s="1"/>
  <c r="W146" i="8"/>
  <c r="Y146" i="8"/>
  <c r="Z146" i="8" s="1"/>
  <c r="AG144" i="14" s="1"/>
  <c r="BJ144" i="14" s="1"/>
  <c r="W147" i="8"/>
  <c r="Y147" i="8"/>
  <c r="Z147" i="8" s="1"/>
  <c r="AG145" i="14" s="1"/>
  <c r="BJ145" i="14" s="1"/>
  <c r="W148" i="8"/>
  <c r="Y148" i="8"/>
  <c r="Z148" i="8" s="1"/>
  <c r="AG146" i="14" s="1"/>
  <c r="BJ146" i="14" s="1"/>
  <c r="W149" i="8"/>
  <c r="Y149" i="8"/>
  <c r="Z149" i="8" s="1"/>
  <c r="AG147" i="14" s="1"/>
  <c r="BJ147" i="14" s="1"/>
  <c r="W150" i="8"/>
  <c r="Y150" i="8"/>
  <c r="W151" i="8"/>
  <c r="Y151" i="8"/>
  <c r="Z151" i="8" s="1"/>
  <c r="AG149" i="14" s="1"/>
  <c r="BJ149" i="14" s="1"/>
  <c r="W152" i="8"/>
  <c r="Y152" i="8"/>
  <c r="Z152" i="8" s="1"/>
  <c r="AG150" i="14" s="1"/>
  <c r="BJ150" i="14" s="1"/>
  <c r="W153" i="8"/>
  <c r="Y153" i="8"/>
  <c r="Z153" i="8" s="1"/>
  <c r="AG151" i="14" s="1"/>
  <c r="BJ151" i="14" s="1"/>
  <c r="W154" i="8"/>
  <c r="Y154" i="8"/>
  <c r="W155" i="8"/>
  <c r="Y155" i="8"/>
  <c r="Z155" i="8" s="1"/>
  <c r="AG153" i="14" s="1"/>
  <c r="BJ153" i="14" s="1"/>
  <c r="W156" i="8"/>
  <c r="Y156" i="8"/>
  <c r="Z156" i="8" s="1"/>
  <c r="AG154" i="14" s="1"/>
  <c r="BJ154" i="14" s="1"/>
  <c r="W157" i="8"/>
  <c r="Y157" i="8"/>
  <c r="Z157" i="8" s="1"/>
  <c r="AG155" i="14" s="1"/>
  <c r="BJ155" i="14" s="1"/>
  <c r="W158" i="8"/>
  <c r="E156" i="18" s="1"/>
  <c r="Y158" i="8"/>
  <c r="W159" i="8"/>
  <c r="Y159" i="8"/>
  <c r="Z159" i="8" s="1"/>
  <c r="AG157" i="14" s="1"/>
  <c r="BJ157" i="14" s="1"/>
  <c r="W160" i="8"/>
  <c r="Y160" i="8"/>
  <c r="Z160" i="8" s="1"/>
  <c r="AG158" i="14" s="1"/>
  <c r="BJ158" i="14" s="1"/>
  <c r="W161" i="8"/>
  <c r="Y161" i="8"/>
  <c r="Z161" i="8" s="1"/>
  <c r="AG159" i="14" s="1"/>
  <c r="BJ159" i="14" s="1"/>
  <c r="W162" i="8"/>
  <c r="Y162" i="8"/>
  <c r="W163" i="8"/>
  <c r="Y163" i="8"/>
  <c r="Z163" i="8" s="1"/>
  <c r="AG161" i="14" s="1"/>
  <c r="BJ161" i="14" s="1"/>
  <c r="W164" i="8"/>
  <c r="E162" i="18" s="1"/>
  <c r="Y164" i="8"/>
  <c r="Z164" i="8" s="1"/>
  <c r="AG162" i="14" s="1"/>
  <c r="BJ162" i="14" s="1"/>
  <c r="BL162" i="14" s="1"/>
  <c r="W165" i="8"/>
  <c r="Y165" i="8"/>
  <c r="Z165" i="8" s="1"/>
  <c r="AG163" i="14" s="1"/>
  <c r="BJ163" i="14" s="1"/>
  <c r="W166" i="8"/>
  <c r="Y166" i="8"/>
  <c r="W167" i="8"/>
  <c r="Y167" i="8"/>
  <c r="Z167" i="8" s="1"/>
  <c r="AG165" i="14" s="1"/>
  <c r="BJ165" i="14" s="1"/>
  <c r="W168" i="8"/>
  <c r="Y168" i="8"/>
  <c r="Z168" i="8" s="1"/>
  <c r="AG166" i="14" s="1"/>
  <c r="BJ166" i="14" s="1"/>
  <c r="W169" i="8"/>
  <c r="Y169" i="8"/>
  <c r="Z169" i="8" s="1"/>
  <c r="W170" i="8"/>
  <c r="Y170" i="8"/>
  <c r="W171" i="8"/>
  <c r="Y171" i="8"/>
  <c r="Z171" i="8" s="1"/>
  <c r="AG168" i="14" s="1"/>
  <c r="BJ168" i="14" s="1"/>
  <c r="W172" i="8"/>
  <c r="Y172" i="8"/>
  <c r="Z172" i="8" s="1"/>
  <c r="AG169" i="14" s="1"/>
  <c r="BJ169" i="14" s="1"/>
  <c r="W173" i="8"/>
  <c r="Y173" i="8"/>
  <c r="Z173" i="8" s="1"/>
  <c r="AG170" i="14" s="1"/>
  <c r="BJ170" i="14" s="1"/>
  <c r="W174" i="8"/>
  <c r="Y174" i="8"/>
  <c r="W175" i="8"/>
  <c r="Y175" i="8"/>
  <c r="Z175" i="8" s="1"/>
  <c r="AG172" i="14" s="1"/>
  <c r="BJ172" i="14" s="1"/>
  <c r="W176" i="8"/>
  <c r="Y176" i="8"/>
  <c r="Z176" i="8" s="1"/>
  <c r="AG173" i="14" s="1"/>
  <c r="BJ173" i="14" s="1"/>
  <c r="W177" i="8"/>
  <c r="Y177" i="8"/>
  <c r="Z177" i="8" s="1"/>
  <c r="AG174" i="14" s="1"/>
  <c r="BJ174" i="14" s="1"/>
  <c r="W178" i="8"/>
  <c r="Y178" i="8"/>
  <c r="W179" i="8"/>
  <c r="Y179" i="8"/>
  <c r="Z179" i="8" s="1"/>
  <c r="AG176" i="14" s="1"/>
  <c r="BJ176" i="14" s="1"/>
  <c r="W180" i="8"/>
  <c r="E177" i="18" s="1"/>
  <c r="Y180" i="8"/>
  <c r="Z180" i="8" s="1"/>
  <c r="AG177" i="14" s="1"/>
  <c r="BJ177" i="14" s="1"/>
  <c r="BL177" i="14" s="1"/>
  <c r="W181" i="8"/>
  <c r="E178" i="18" s="1"/>
  <c r="Y181" i="8"/>
  <c r="Z181" i="8" s="1"/>
  <c r="AG178" i="14" s="1"/>
  <c r="BJ178" i="14" s="1"/>
  <c r="BL178" i="14" s="1"/>
  <c r="W182" i="8"/>
  <c r="Y182" i="8"/>
  <c r="W183" i="8"/>
  <c r="Y183" i="8"/>
  <c r="Z183" i="8" s="1"/>
  <c r="AG180" i="14" s="1"/>
  <c r="BJ180" i="14" s="1"/>
  <c r="W184" i="8"/>
  <c r="Y184" i="8"/>
  <c r="Z184" i="8" s="1"/>
  <c r="AG181" i="14" s="1"/>
  <c r="BJ181" i="14" s="1"/>
  <c r="W185" i="8"/>
  <c r="Y185" i="8"/>
  <c r="Z185" i="8" s="1"/>
  <c r="AG182" i="14" s="1"/>
  <c r="BJ182" i="14" s="1"/>
  <c r="W186" i="8"/>
  <c r="E183" i="18" s="1"/>
  <c r="Y186" i="8"/>
  <c r="W187" i="8"/>
  <c r="Y187" i="8"/>
  <c r="Z187" i="8" s="1"/>
  <c r="AG184" i="14" s="1"/>
  <c r="BJ184" i="14" s="1"/>
  <c r="W188" i="8"/>
  <c r="Y188" i="8"/>
  <c r="Z188" i="8" s="1"/>
  <c r="AG185" i="14" s="1"/>
  <c r="BJ185" i="14" s="1"/>
  <c r="W189" i="8"/>
  <c r="Y189" i="8"/>
  <c r="Z189" i="8" s="1"/>
  <c r="AG186" i="14" s="1"/>
  <c r="BJ186" i="14" s="1"/>
  <c r="W190" i="8"/>
  <c r="Y190" i="8"/>
  <c r="W191" i="8"/>
  <c r="Y191" i="8"/>
  <c r="Z191" i="8" s="1"/>
  <c r="AG188" i="14" s="1"/>
  <c r="BJ188" i="14" s="1"/>
  <c r="W192" i="8"/>
  <c r="Y192" i="8"/>
  <c r="Z192" i="8" s="1"/>
  <c r="AG189" i="14" s="1"/>
  <c r="BJ189" i="14" s="1"/>
  <c r="W193" i="8"/>
  <c r="Y193" i="8"/>
  <c r="Z193" i="8" s="1"/>
  <c r="AG190" i="14" s="1"/>
  <c r="BJ190" i="14" s="1"/>
  <c r="W194" i="8"/>
  <c r="E191" i="18" s="1"/>
  <c r="Y194" i="8"/>
  <c r="W195" i="8"/>
  <c r="Y195" i="8"/>
  <c r="Z195" i="8" s="1"/>
  <c r="AG192" i="14" s="1"/>
  <c r="BJ192" i="14" s="1"/>
  <c r="W196" i="8"/>
  <c r="Y196" i="8"/>
  <c r="Z196" i="8" s="1"/>
  <c r="AG193" i="14" s="1"/>
  <c r="BJ193" i="14" s="1"/>
  <c r="W197" i="8"/>
  <c r="Y197" i="8"/>
  <c r="Z197" i="8" s="1"/>
  <c r="AG194" i="14" s="1"/>
  <c r="BJ194" i="14" s="1"/>
  <c r="W198" i="8"/>
  <c r="Y198" i="8"/>
  <c r="W199" i="8"/>
  <c r="Y199" i="8"/>
  <c r="Z199" i="8" s="1"/>
  <c r="AG196" i="14" s="1"/>
  <c r="BJ196" i="14" s="1"/>
  <c r="W200" i="8"/>
  <c r="Y200" i="8"/>
  <c r="Z200" i="8" s="1"/>
  <c r="AG197" i="14" s="1"/>
  <c r="BJ197" i="14" s="1"/>
  <c r="W201" i="8"/>
  <c r="Y201" i="8"/>
  <c r="Z201" i="8" s="1"/>
  <c r="AG198" i="14" s="1"/>
  <c r="BJ198" i="14" s="1"/>
  <c r="W202" i="8"/>
  <c r="Y202" i="8"/>
  <c r="W203" i="8"/>
  <c r="Y203" i="8"/>
  <c r="Z203" i="8" s="1"/>
  <c r="AG200" i="14" s="1"/>
  <c r="BJ200" i="14" s="1"/>
  <c r="W204" i="8"/>
  <c r="Y204" i="8"/>
  <c r="Z204" i="8" s="1"/>
  <c r="AG201" i="14" s="1"/>
  <c r="BJ201" i="14" s="1"/>
  <c r="W205" i="8"/>
  <c r="Y205" i="8"/>
  <c r="Z205" i="8" s="1"/>
  <c r="AG202" i="14" s="1"/>
  <c r="BJ202" i="14" s="1"/>
  <c r="W206" i="8"/>
  <c r="Y206" i="8"/>
  <c r="W207" i="8"/>
  <c r="Y207" i="8"/>
  <c r="Z207" i="8" s="1"/>
  <c r="AG204" i="14" s="1"/>
  <c r="BJ204" i="14" s="1"/>
  <c r="W208" i="8"/>
  <c r="E205" i="18" s="1"/>
  <c r="Y208" i="8"/>
  <c r="Z208" i="8" s="1"/>
  <c r="AG205" i="14" s="1"/>
  <c r="BJ205" i="14" s="1"/>
  <c r="BL205" i="14" s="1"/>
  <c r="W209" i="8"/>
  <c r="Y209" i="8"/>
  <c r="Z209" i="8" s="1"/>
  <c r="AG206" i="14" s="1"/>
  <c r="BJ206" i="14" s="1"/>
  <c r="W210" i="8"/>
  <c r="E207" i="18" s="1"/>
  <c r="Y210" i="8"/>
  <c r="W211" i="8"/>
  <c r="Y211" i="8"/>
  <c r="Z211" i="8" s="1"/>
  <c r="AG208" i="14" s="1"/>
  <c r="BJ208" i="14" s="1"/>
  <c r="W212" i="8"/>
  <c r="Y212" i="8"/>
  <c r="Z212" i="8" s="1"/>
  <c r="AG209" i="14" s="1"/>
  <c r="BJ209" i="14" s="1"/>
  <c r="W213" i="8"/>
  <c r="Y213" i="8"/>
  <c r="Z213" i="8" s="1"/>
  <c r="AG210" i="14" s="1"/>
  <c r="BJ210" i="14" s="1"/>
  <c r="W214" i="8"/>
  <c r="Y214" i="8"/>
  <c r="W215" i="8"/>
  <c r="Y215" i="8"/>
  <c r="Z215" i="8" s="1"/>
  <c r="AG212" i="14" s="1"/>
  <c r="BJ212" i="14" s="1"/>
  <c r="W216" i="8"/>
  <c r="E213" i="18" s="1"/>
  <c r="Y216" i="8"/>
  <c r="Z216" i="8" s="1"/>
  <c r="AG213" i="14" s="1"/>
  <c r="BJ213" i="14" s="1"/>
  <c r="BL213" i="14" s="1"/>
  <c r="W217" i="8"/>
  <c r="E214" i="18" s="1"/>
  <c r="Y217" i="8"/>
  <c r="Z217" i="8" s="1"/>
  <c r="AG214" i="14" s="1"/>
  <c r="BJ214" i="14" s="1"/>
  <c r="BL214" i="14" s="1"/>
  <c r="W218" i="8"/>
  <c r="E215" i="18" s="1"/>
  <c r="Y218" i="8"/>
  <c r="W219" i="8"/>
  <c r="E216" i="18" s="1"/>
  <c r="Y219" i="8"/>
  <c r="Z219" i="8" s="1"/>
  <c r="AG216" i="14" s="1"/>
  <c r="BJ216" i="14" s="1"/>
  <c r="BL216" i="14" s="1"/>
  <c r="W220" i="8"/>
  <c r="E217" i="18" s="1"/>
  <c r="Y220" i="8"/>
  <c r="Z220" i="8" s="1"/>
  <c r="AG217" i="14" s="1"/>
  <c r="BJ217" i="14" s="1"/>
  <c r="BL217" i="14" s="1"/>
  <c r="W221" i="8"/>
  <c r="E218" i="18" s="1"/>
  <c r="Y221" i="8"/>
  <c r="Z221" i="8" s="1"/>
  <c r="AG218" i="14" s="1"/>
  <c r="BJ218" i="14" s="1"/>
  <c r="BL218" i="14" s="1"/>
  <c r="W222" i="8"/>
  <c r="E219" i="18" s="1"/>
  <c r="Y222" i="8"/>
  <c r="W223" i="8"/>
  <c r="E220" i="18" s="1"/>
  <c r="Y223" i="8"/>
  <c r="Z223" i="8" s="1"/>
  <c r="AG220" i="14" s="1"/>
  <c r="BJ220" i="14" s="1"/>
  <c r="BL220" i="14" s="1"/>
  <c r="W224" i="8"/>
  <c r="E221" i="18" s="1"/>
  <c r="Y224" i="8"/>
  <c r="Z224" i="8" s="1"/>
  <c r="AG221" i="14" s="1"/>
  <c r="BJ221" i="14" s="1"/>
  <c r="BL221" i="14" s="1"/>
  <c r="W225" i="8"/>
  <c r="E222" i="18" s="1"/>
  <c r="Y225" i="8"/>
  <c r="Z225" i="8" s="1"/>
  <c r="AG222" i="14" s="1"/>
  <c r="BJ222" i="14" s="1"/>
  <c r="BL222" i="14" s="1"/>
  <c r="W226" i="8"/>
  <c r="E223" i="18" s="1"/>
  <c r="Y226" i="8"/>
  <c r="W227" i="8"/>
  <c r="Y227" i="8"/>
  <c r="Z227" i="8" s="1"/>
  <c r="AG224" i="14" s="1"/>
  <c r="BJ224" i="14" s="1"/>
  <c r="W228" i="8"/>
  <c r="Y228" i="8"/>
  <c r="Z228" i="8" s="1"/>
  <c r="AG225" i="14" s="1"/>
  <c r="BJ225" i="14" s="1"/>
  <c r="W229" i="8"/>
  <c r="Y229" i="8"/>
  <c r="Z229" i="8" s="1"/>
  <c r="AG226" i="14" s="1"/>
  <c r="BJ226" i="14" s="1"/>
  <c r="W230" i="8"/>
  <c r="Y230" i="8"/>
  <c r="W231" i="8"/>
  <c r="Y231" i="8"/>
  <c r="Z231" i="8" s="1"/>
  <c r="AG228" i="14" s="1"/>
  <c r="BJ228" i="14" s="1"/>
  <c r="W232" i="8"/>
  <c r="Y232" i="8"/>
  <c r="Z232" i="8" s="1"/>
  <c r="AG229" i="14" s="1"/>
  <c r="BJ229" i="14" s="1"/>
  <c r="W233" i="8"/>
  <c r="Y233" i="8"/>
  <c r="Z233" i="8" s="1"/>
  <c r="AG230" i="14" s="1"/>
  <c r="BJ230" i="14" s="1"/>
  <c r="W234" i="8"/>
  <c r="Y234" i="8"/>
  <c r="Z234" i="8" s="1"/>
  <c r="AG231" i="14" s="1"/>
  <c r="BJ231" i="14" s="1"/>
  <c r="W235" i="8"/>
  <c r="Y235" i="8"/>
  <c r="Z235" i="8" s="1"/>
  <c r="AG232" i="14" s="1"/>
  <c r="BJ232" i="14" s="1"/>
  <c r="W236" i="8"/>
  <c r="E233" i="18" s="1"/>
  <c r="Y236" i="8"/>
  <c r="Z236" i="8" s="1"/>
  <c r="AG233" i="14" s="1"/>
  <c r="BJ233" i="14" s="1"/>
  <c r="BL233" i="14" s="1"/>
  <c r="W237" i="8"/>
  <c r="Y237" i="8"/>
  <c r="Z237" i="8" s="1"/>
  <c r="AG234" i="14" s="1"/>
  <c r="BJ234" i="14" s="1"/>
  <c r="W238" i="8"/>
  <c r="E235" i="18" s="1"/>
  <c r="Y238" i="8"/>
  <c r="Z238" i="8" s="1"/>
  <c r="AG235" i="14" s="1"/>
  <c r="BJ235" i="14" s="1"/>
  <c r="BL235" i="14" s="1"/>
  <c r="W239" i="8"/>
  <c r="E236" i="18" s="1"/>
  <c r="Y239" i="8"/>
  <c r="Z239" i="8" s="1"/>
  <c r="AG236" i="14" s="1"/>
  <c r="BJ236" i="14" s="1"/>
  <c r="BL236" i="14" s="1"/>
  <c r="W240" i="8"/>
  <c r="E237" i="18" s="1"/>
  <c r="Y240" i="8"/>
  <c r="Z240" i="8" s="1"/>
  <c r="AG237" i="14" s="1"/>
  <c r="BJ237" i="14" s="1"/>
  <c r="BL237" i="14" s="1"/>
  <c r="W241" i="8"/>
  <c r="Y241" i="8"/>
  <c r="Z241" i="8" s="1"/>
  <c r="AG238" i="14" s="1"/>
  <c r="BJ238" i="14" s="1"/>
  <c r="W242" i="8"/>
  <c r="E239" i="18" s="1"/>
  <c r="Y242" i="8"/>
  <c r="Z242" i="8" s="1"/>
  <c r="AG239" i="14" s="1"/>
  <c r="BJ239" i="14" s="1"/>
  <c r="BL239" i="14" s="1"/>
  <c r="W243" i="8"/>
  <c r="E240" i="18" s="1"/>
  <c r="Y243" i="8"/>
  <c r="Z243" i="8" s="1"/>
  <c r="AG240" i="14" s="1"/>
  <c r="BJ240" i="14" s="1"/>
  <c r="BL240" i="14" s="1"/>
  <c r="W244" i="8"/>
  <c r="Y244" i="8"/>
  <c r="Z244" i="8" s="1"/>
  <c r="AG241" i="14" s="1"/>
  <c r="BJ241" i="14" s="1"/>
  <c r="W245" i="8"/>
  <c r="Y245" i="8"/>
  <c r="Z245" i="8" s="1"/>
  <c r="AG242" i="14" s="1"/>
  <c r="BJ242" i="14" s="1"/>
  <c r="W246" i="8"/>
  <c r="E243" i="18" s="1"/>
  <c r="Y246" i="8"/>
  <c r="Z246" i="8" s="1"/>
  <c r="AG243" i="14" s="1"/>
  <c r="BJ243" i="14" s="1"/>
  <c r="BL243" i="14" s="1"/>
  <c r="W247" i="8"/>
  <c r="E244" i="18" s="1"/>
  <c r="Y247" i="8"/>
  <c r="Z247" i="8" s="1"/>
  <c r="AG244" i="14" s="1"/>
  <c r="BJ244" i="14" s="1"/>
  <c r="BL244" i="14" s="1"/>
  <c r="W248" i="8"/>
  <c r="Y248" i="8"/>
  <c r="Z248" i="8" s="1"/>
  <c r="W249" i="8"/>
  <c r="E245" i="18" s="1"/>
  <c r="Y249" i="8"/>
  <c r="Z249" i="8" s="1"/>
  <c r="AG245" i="14" s="1"/>
  <c r="BJ245" i="14" s="1"/>
  <c r="BL245" i="14" s="1"/>
  <c r="W250" i="8"/>
  <c r="E246" i="18" s="1"/>
  <c r="Y250" i="8"/>
  <c r="Z250" i="8" s="1"/>
  <c r="AG246" i="14" s="1"/>
  <c r="BJ246" i="14" s="1"/>
  <c r="BL246" i="14" s="1"/>
  <c r="W251" i="8"/>
  <c r="E247" i="18" s="1"/>
  <c r="Y251" i="8"/>
  <c r="Z251" i="8" s="1"/>
  <c r="AG247" i="14" s="1"/>
  <c r="BJ247" i="14" s="1"/>
  <c r="BL247" i="14" s="1"/>
  <c r="W252" i="8"/>
  <c r="Y252" i="8"/>
  <c r="Z252" i="8" s="1"/>
  <c r="AG248" i="14" s="1"/>
  <c r="BJ248" i="14" s="1"/>
  <c r="W253" i="8"/>
  <c r="Y253" i="8"/>
  <c r="Z253" i="8" s="1"/>
  <c r="AG249" i="14" s="1"/>
  <c r="BJ249" i="14" s="1"/>
  <c r="W254" i="8"/>
  <c r="Y254" i="8"/>
  <c r="Z254" i="8" s="1"/>
  <c r="AG250" i="14" s="1"/>
  <c r="BJ250" i="14" s="1"/>
  <c r="W255" i="8"/>
  <c r="Y255" i="8"/>
  <c r="Z255" i="8" s="1"/>
  <c r="AG251" i="14" s="1"/>
  <c r="BJ251" i="14" s="1"/>
  <c r="W256" i="8"/>
  <c r="Y256" i="8"/>
  <c r="Z256" i="8" s="1"/>
  <c r="AG252" i="14" s="1"/>
  <c r="BJ252" i="14" s="1"/>
  <c r="W257" i="8"/>
  <c r="E253" i="18" s="1"/>
  <c r="Y257" i="8"/>
  <c r="Z257" i="8" s="1"/>
  <c r="AG253" i="14" s="1"/>
  <c r="BJ253" i="14" s="1"/>
  <c r="BL253" i="14" s="1"/>
  <c r="W258" i="8"/>
  <c r="Y258" i="8"/>
  <c r="AA258" i="8" s="1"/>
  <c r="W259" i="8"/>
  <c r="E255" i="18" s="1"/>
  <c r="Y259" i="8"/>
  <c r="AA259" i="8" s="1"/>
  <c r="W260" i="8"/>
  <c r="E256" i="18" s="1"/>
  <c r="Y260" i="8"/>
  <c r="Z260" i="8" s="1"/>
  <c r="AG256" i="14" s="1"/>
  <c r="BJ256" i="14" s="1"/>
  <c r="BL256" i="14" s="1"/>
  <c r="W261" i="8"/>
  <c r="E257" i="18" s="1"/>
  <c r="Y261" i="8"/>
  <c r="AA261" i="8" s="1"/>
  <c r="W262" i="8"/>
  <c r="E258" i="18" s="1"/>
  <c r="Y262" i="8"/>
  <c r="AA262" i="8" s="1"/>
  <c r="W263" i="8"/>
  <c r="E259" i="18" s="1"/>
  <c r="Y263" i="8"/>
  <c r="AA263" i="8" s="1"/>
  <c r="W264" i="8"/>
  <c r="E260" i="18" s="1"/>
  <c r="Y264" i="8"/>
  <c r="AA264" i="8" s="1"/>
  <c r="W265" i="8"/>
  <c r="E261" i="18" s="1"/>
  <c r="Y265" i="8"/>
  <c r="AA265" i="8" s="1"/>
  <c r="W266" i="8"/>
  <c r="E262" i="18" s="1"/>
  <c r="Y266" i="8"/>
  <c r="AA266" i="8" s="1"/>
  <c r="W267" i="8"/>
  <c r="E263" i="18" s="1"/>
  <c r="Y267" i="8"/>
  <c r="AA267" i="8" s="1"/>
  <c r="W268" i="8"/>
  <c r="E264" i="18" s="1"/>
  <c r="Y268" i="8"/>
  <c r="AA268" i="8" s="1"/>
  <c r="W269" i="8"/>
  <c r="E265" i="18" s="1"/>
  <c r="Y269" i="8"/>
  <c r="AA269" i="8" s="1"/>
  <c r="W270" i="8"/>
  <c r="E266" i="18" s="1"/>
  <c r="Y270" i="8"/>
  <c r="AA270" i="8" s="1"/>
  <c r="W271" i="8"/>
  <c r="E267" i="18" s="1"/>
  <c r="Y271" i="8"/>
  <c r="AA271" i="8" s="1"/>
  <c r="W272" i="8"/>
  <c r="E268" i="18" s="1"/>
  <c r="Y272" i="8"/>
  <c r="AA272" i="8" s="1"/>
  <c r="W273" i="8"/>
  <c r="Y273" i="8"/>
  <c r="AA273" i="8" s="1"/>
  <c r="W274" i="8"/>
  <c r="Y274" i="8"/>
  <c r="AA274" i="8" s="1"/>
  <c r="W275" i="8"/>
  <c r="Y275" i="8"/>
  <c r="AA275" i="8" s="1"/>
  <c r="W276" i="8"/>
  <c r="E271" i="18" s="1"/>
  <c r="Y276" i="8"/>
  <c r="AA276" i="8" s="1"/>
  <c r="W277" i="8"/>
  <c r="Y277" i="8"/>
  <c r="AA277" i="8" s="1"/>
  <c r="W278" i="8"/>
  <c r="Y278" i="8"/>
  <c r="AA278" i="8" s="1"/>
  <c r="W279" i="8"/>
  <c r="Y279" i="8"/>
  <c r="AA279" i="8" s="1"/>
  <c r="W280" i="8"/>
  <c r="Y280" i="8"/>
  <c r="AA280" i="8" s="1"/>
  <c r="W281" i="8"/>
  <c r="Y281" i="8"/>
  <c r="AA281" i="8" s="1"/>
  <c r="W282" i="8"/>
  <c r="Y282" i="8"/>
  <c r="AA282" i="8" s="1"/>
  <c r="W283" i="8"/>
  <c r="Y283" i="8"/>
  <c r="AA283" i="8" s="1"/>
  <c r="W284" i="8"/>
  <c r="Y284" i="8"/>
  <c r="AA284" i="8" s="1"/>
  <c r="W285" i="8"/>
  <c r="E280" i="18" s="1"/>
  <c r="Y285" i="8"/>
  <c r="AA285" i="8" s="1"/>
  <c r="W286" i="8"/>
  <c r="Y286" i="8"/>
  <c r="AA286" i="8" s="1"/>
  <c r="W287" i="8"/>
  <c r="Y287" i="8"/>
  <c r="AA287" i="8" s="1"/>
  <c r="W288" i="8"/>
  <c r="Y288" i="8"/>
  <c r="AA288" i="8" s="1"/>
  <c r="W289" i="8"/>
  <c r="Y289" i="8"/>
  <c r="AA289" i="8" s="1"/>
  <c r="W290" i="8"/>
  <c r="Y290" i="8"/>
  <c r="AA290" i="8" s="1"/>
  <c r="W291" i="8"/>
  <c r="Y291" i="8"/>
  <c r="AA291" i="8" s="1"/>
  <c r="W292" i="8"/>
  <c r="Y292" i="8"/>
  <c r="AA292" i="8" s="1"/>
  <c r="W293" i="8"/>
  <c r="Y293" i="8"/>
  <c r="AA293" i="8" s="1"/>
  <c r="W294" i="8"/>
  <c r="Y294" i="8"/>
  <c r="AA294" i="8" s="1"/>
  <c r="W295" i="8"/>
  <c r="Y295" i="8"/>
  <c r="AA295" i="8" s="1"/>
  <c r="W296" i="8"/>
  <c r="Y296" i="8"/>
  <c r="AA296" i="8" s="1"/>
  <c r="W297" i="8"/>
  <c r="Y297" i="8"/>
  <c r="AA297" i="8" s="1"/>
  <c r="W298" i="8"/>
  <c r="Y298" i="8"/>
  <c r="AA298" i="8" s="1"/>
  <c r="W299" i="8"/>
  <c r="Y299" i="8"/>
  <c r="AA299" i="8" s="1"/>
  <c r="W300" i="8"/>
  <c r="Y300" i="8"/>
  <c r="AA300" i="8" s="1"/>
  <c r="W301" i="8"/>
  <c r="Y301" i="8"/>
  <c r="AA301" i="8" s="1"/>
  <c r="W302" i="8"/>
  <c r="Y302" i="8"/>
  <c r="AA302" i="8" s="1"/>
  <c r="W303" i="8"/>
  <c r="Y303" i="8"/>
  <c r="AA303" i="8" s="1"/>
  <c r="W304" i="8"/>
  <c r="Y304" i="8"/>
  <c r="AA304" i="8" s="1"/>
  <c r="W305" i="8"/>
  <c r="Y305" i="8"/>
  <c r="AA305" i="8" s="1"/>
  <c r="W306" i="8"/>
  <c r="E301" i="18" s="1"/>
  <c r="Y306" i="8"/>
  <c r="AA306" i="8" s="1"/>
  <c r="W307" i="8"/>
  <c r="E302" i="18" s="1"/>
  <c r="Y307" i="8"/>
  <c r="AA307" i="8" s="1"/>
  <c r="W308" i="8"/>
  <c r="E303" i="18" s="1"/>
  <c r="Y308" i="8"/>
  <c r="AA308" i="8" s="1"/>
  <c r="W309" i="8"/>
  <c r="E304" i="18" s="1"/>
  <c r="Y309" i="8"/>
  <c r="AA309" i="8" s="1"/>
  <c r="W310" i="8"/>
  <c r="E305" i="18" s="1"/>
  <c r="Y310" i="8"/>
  <c r="AA310" i="8" s="1"/>
  <c r="W311" i="8"/>
  <c r="E306" i="18" s="1"/>
  <c r="Y311" i="8"/>
  <c r="AA311" i="8" s="1"/>
  <c r="W312" i="8"/>
  <c r="E307" i="18" s="1"/>
  <c r="Y312" i="8"/>
  <c r="AA312" i="8" s="1"/>
  <c r="W313" i="8"/>
  <c r="E308" i="18" s="1"/>
  <c r="Y313" i="8"/>
  <c r="AA313" i="8" s="1"/>
  <c r="W314" i="8"/>
  <c r="E309" i="18" s="1"/>
  <c r="Y314" i="8"/>
  <c r="AA314" i="8" s="1"/>
  <c r="W315" i="8"/>
  <c r="E310" i="18" s="1"/>
  <c r="Y315" i="8"/>
  <c r="AA315" i="8" s="1"/>
  <c r="W316" i="8"/>
  <c r="E311" i="18" s="1"/>
  <c r="Y316" i="8"/>
  <c r="AA316" i="8" s="1"/>
  <c r="W317" i="8"/>
  <c r="Y317" i="8"/>
  <c r="AA317" i="8" s="1"/>
  <c r="W318" i="8"/>
  <c r="E313" i="18" s="1"/>
  <c r="Y318" i="8"/>
  <c r="Z318" i="8" s="1"/>
  <c r="AG313" i="14" s="1"/>
  <c r="BJ313" i="14" s="1"/>
  <c r="BL313" i="14" s="1"/>
  <c r="W319" i="8"/>
  <c r="Y319" i="8"/>
  <c r="Z319" i="8" s="1"/>
  <c r="AG314" i="14" s="1"/>
  <c r="BJ314" i="14" s="1"/>
  <c r="W320" i="8"/>
  <c r="Y320" i="8"/>
  <c r="Z320" i="8" s="1"/>
  <c r="AG315" i="14" s="1"/>
  <c r="BJ315" i="14" s="1"/>
  <c r="W321" i="8"/>
  <c r="Y321" i="8"/>
  <c r="Z321" i="8" s="1"/>
  <c r="AG316" i="14" s="1"/>
  <c r="BJ316" i="14" s="1"/>
  <c r="W322" i="8"/>
  <c r="Y322" i="8"/>
  <c r="Z322" i="8" s="1"/>
  <c r="AG317" i="14" s="1"/>
  <c r="BJ317" i="14" s="1"/>
  <c r="W323" i="8"/>
  <c r="Y323" i="8"/>
  <c r="Z323" i="8" s="1"/>
  <c r="AG318" i="14" s="1"/>
  <c r="BJ318" i="14" s="1"/>
  <c r="W324" i="8"/>
  <c r="Y324" i="8"/>
  <c r="Z324" i="8" s="1"/>
  <c r="AG319" i="14" s="1"/>
  <c r="BJ319" i="14" s="1"/>
  <c r="W325" i="8"/>
  <c r="E320" i="18" s="1"/>
  <c r="Y325" i="8"/>
  <c r="Z325" i="8" s="1"/>
  <c r="AG320" i="14" s="1"/>
  <c r="BJ320" i="14" s="1"/>
  <c r="BL320" i="14" s="1"/>
  <c r="W326" i="8"/>
  <c r="E321" i="18" s="1"/>
  <c r="Y326" i="8"/>
  <c r="Z326" i="8" s="1"/>
  <c r="AG321" i="14" s="1"/>
  <c r="BJ321" i="14" s="1"/>
  <c r="BL321" i="14" s="1"/>
  <c r="W327" i="8"/>
  <c r="E322" i="18" s="1"/>
  <c r="Y327" i="8"/>
  <c r="Z327" i="8" s="1"/>
  <c r="AG322" i="14" s="1"/>
  <c r="BJ322" i="14" s="1"/>
  <c r="BL322" i="14" s="1"/>
  <c r="W328" i="8"/>
  <c r="Y328" i="8"/>
  <c r="Z328" i="8" s="1"/>
  <c r="AG323" i="14" s="1"/>
  <c r="BJ323" i="14" s="1"/>
  <c r="W329" i="8"/>
  <c r="E324" i="18" s="1"/>
  <c r="Y329" i="8"/>
  <c r="Z329" i="8" s="1"/>
  <c r="AG324" i="14" s="1"/>
  <c r="BJ324" i="14" s="1"/>
  <c r="BL324" i="14" s="1"/>
  <c r="W330" i="8"/>
  <c r="E325" i="18" s="1"/>
  <c r="Y330" i="8"/>
  <c r="Z330" i="8" s="1"/>
  <c r="AG325" i="14" s="1"/>
  <c r="BJ325" i="14" s="1"/>
  <c r="BL325" i="14" s="1"/>
  <c r="W331" i="8"/>
  <c r="E326" i="18" s="1"/>
  <c r="Y331" i="8"/>
  <c r="Z331" i="8" s="1"/>
  <c r="AG326" i="14" s="1"/>
  <c r="BJ326" i="14" s="1"/>
  <c r="BL326" i="14" s="1"/>
  <c r="W332" i="8"/>
  <c r="E327" i="18" s="1"/>
  <c r="Y332" i="8"/>
  <c r="Z332" i="8" s="1"/>
  <c r="AG327" i="14" s="1"/>
  <c r="BJ327" i="14" s="1"/>
  <c r="BL327" i="14" s="1"/>
  <c r="W333" i="8"/>
  <c r="E328" i="18" s="1"/>
  <c r="Y333" i="8"/>
  <c r="Z333" i="8" s="1"/>
  <c r="AG328" i="14" s="1"/>
  <c r="BJ328" i="14" s="1"/>
  <c r="BL328" i="14" s="1"/>
  <c r="W334" i="8"/>
  <c r="E329" i="18" s="1"/>
  <c r="Y334" i="8"/>
  <c r="Z334" i="8" s="1"/>
  <c r="AG329" i="14" s="1"/>
  <c r="BJ329" i="14" s="1"/>
  <c r="BL329" i="14" s="1"/>
  <c r="W335" i="8"/>
  <c r="Y335" i="8"/>
  <c r="Z335" i="8" s="1"/>
  <c r="AG330" i="14" s="1"/>
  <c r="BJ330" i="14" s="1"/>
  <c r="W336" i="8"/>
  <c r="E331" i="18" s="1"/>
  <c r="Y336" i="8"/>
  <c r="Z336" i="8" s="1"/>
  <c r="AG331" i="14" s="1"/>
  <c r="BJ331" i="14" s="1"/>
  <c r="BL331" i="14" s="1"/>
  <c r="W337" i="8"/>
  <c r="Y337" i="8"/>
  <c r="Z337" i="8" s="1"/>
  <c r="AG332" i="14" s="1"/>
  <c r="BJ332" i="14" s="1"/>
  <c r="W338" i="8"/>
  <c r="E333" i="18" s="1"/>
  <c r="Y338" i="8"/>
  <c r="Z338" i="8" s="1"/>
  <c r="AG333" i="14" s="1"/>
  <c r="BJ333" i="14" s="1"/>
  <c r="BL333" i="14" s="1"/>
  <c r="W339" i="8"/>
  <c r="Y339" i="8"/>
  <c r="Z339" i="8" s="1"/>
  <c r="AG334" i="14" s="1"/>
  <c r="BJ334" i="14" s="1"/>
  <c r="W340" i="8"/>
  <c r="Y340" i="8"/>
  <c r="Z340" i="8" s="1"/>
  <c r="AG335" i="14" s="1"/>
  <c r="BJ335" i="14" s="1"/>
  <c r="W341" i="8"/>
  <c r="Y341" i="8"/>
  <c r="Z341" i="8" s="1"/>
  <c r="AG336" i="14" s="1"/>
  <c r="BJ336" i="14" s="1"/>
  <c r="W342" i="8"/>
  <c r="Y342" i="8"/>
  <c r="Z342" i="8" s="1"/>
  <c r="AG337" i="14" s="1"/>
  <c r="BJ337" i="14" s="1"/>
  <c r="W343" i="8"/>
  <c r="Y343" i="8"/>
  <c r="Z343" i="8" s="1"/>
  <c r="AG338" i="14" s="1"/>
  <c r="BJ338" i="14" s="1"/>
  <c r="W344" i="8"/>
  <c r="E339" i="18" s="1"/>
  <c r="Y344" i="8"/>
  <c r="Z344" i="8" s="1"/>
  <c r="AG339" i="14" s="1"/>
  <c r="BJ339" i="14" s="1"/>
  <c r="BL339" i="14" s="1"/>
  <c r="W345" i="8"/>
  <c r="E340" i="18" s="1"/>
  <c r="Y345" i="8"/>
  <c r="Z345" i="8" s="1"/>
  <c r="AG340" i="14" s="1"/>
  <c r="BJ340" i="14" s="1"/>
  <c r="BL340" i="14" s="1"/>
  <c r="W346" i="8"/>
  <c r="E341" i="18" s="1"/>
  <c r="Y346" i="8"/>
  <c r="Z346" i="8" s="1"/>
  <c r="AG341" i="14" s="1"/>
  <c r="BJ341" i="14" s="1"/>
  <c r="BL341" i="14" s="1"/>
  <c r="W347" i="8"/>
  <c r="E342" i="18" s="1"/>
  <c r="Y347" i="8"/>
  <c r="Z347" i="8" s="1"/>
  <c r="AG342" i="14" s="1"/>
  <c r="BJ342" i="14" s="1"/>
  <c r="BL342" i="14" s="1"/>
  <c r="W348" i="8"/>
  <c r="Y348" i="8"/>
  <c r="Z348" i="8" s="1"/>
  <c r="AG343" i="14" s="1"/>
  <c r="BJ343" i="14" s="1"/>
  <c r="W349" i="8"/>
  <c r="E344" i="18" s="1"/>
  <c r="Y349" i="8"/>
  <c r="Z349" i="8" s="1"/>
  <c r="AG344" i="14" s="1"/>
  <c r="BJ344" i="14" s="1"/>
  <c r="BL344" i="14" s="1"/>
  <c r="W350" i="8"/>
  <c r="Y350" i="8"/>
  <c r="Z350" i="8" s="1"/>
  <c r="AG345" i="14" s="1"/>
  <c r="BJ345" i="14" s="1"/>
  <c r="W351" i="8"/>
  <c r="Y351" i="8"/>
  <c r="Z351" i="8" s="1"/>
  <c r="AG346" i="14" s="1"/>
  <c r="BJ346" i="14" s="1"/>
  <c r="W352" i="8"/>
  <c r="Y352" i="8"/>
  <c r="Z352" i="8" s="1"/>
  <c r="AG347" i="14" s="1"/>
  <c r="BJ347" i="14" s="1"/>
  <c r="W353" i="8"/>
  <c r="E348" i="18" s="1"/>
  <c r="Y353" i="8"/>
  <c r="Z353" i="8" s="1"/>
  <c r="AG348" i="14" s="1"/>
  <c r="BJ348" i="14" s="1"/>
  <c r="BL348" i="14" s="1"/>
  <c r="W354" i="8"/>
  <c r="Y354" i="8"/>
  <c r="Z354" i="8" s="1"/>
  <c r="AG349" i="14" s="1"/>
  <c r="BJ349" i="14" s="1"/>
  <c r="W355" i="8"/>
  <c r="Y355" i="8"/>
  <c r="Z355" i="8" s="1"/>
  <c r="AG350" i="14" s="1"/>
  <c r="BJ350" i="14" s="1"/>
  <c r="W356" i="8"/>
  <c r="Y356" i="8"/>
  <c r="Z356" i="8" s="1"/>
  <c r="AG351" i="14" s="1"/>
  <c r="BJ351" i="14" s="1"/>
  <c r="W357" i="8"/>
  <c r="Y357" i="8"/>
  <c r="Z357" i="8" s="1"/>
  <c r="AG352" i="14" s="1"/>
  <c r="BJ352" i="14" s="1"/>
  <c r="W358" i="8"/>
  <c r="Y358" i="8"/>
  <c r="Z358" i="8" s="1"/>
  <c r="AG353" i="14" s="1"/>
  <c r="BJ353" i="14" s="1"/>
  <c r="W359" i="8"/>
  <c r="Y359" i="8"/>
  <c r="Z359" i="8" s="1"/>
  <c r="AG354" i="14" s="1"/>
  <c r="BJ354" i="14" s="1"/>
  <c r="W360" i="8"/>
  <c r="Y360" i="8"/>
  <c r="Z360" i="8" s="1"/>
  <c r="AG355" i="14" s="1"/>
  <c r="BJ355" i="14" s="1"/>
  <c r="W361" i="8"/>
  <c r="E356" i="18" s="1"/>
  <c r="Y361" i="8"/>
  <c r="Z361" i="8" s="1"/>
  <c r="AG356" i="14" s="1"/>
  <c r="BJ356" i="14" s="1"/>
  <c r="BL356" i="14" s="1"/>
  <c r="W362" i="8"/>
  <c r="Y362" i="8"/>
  <c r="Z362" i="8" s="1"/>
  <c r="AG357" i="14" s="1"/>
  <c r="BJ357" i="14" s="1"/>
  <c r="W363" i="8"/>
  <c r="Y363" i="8"/>
  <c r="Z363" i="8" s="1"/>
  <c r="AG358" i="14" s="1"/>
  <c r="BJ358" i="14" s="1"/>
  <c r="W364" i="8"/>
  <c r="Y364" i="8"/>
  <c r="Z364" i="8" s="1"/>
  <c r="AG359" i="14" s="1"/>
  <c r="BJ359" i="14" s="1"/>
  <c r="W365" i="8"/>
  <c r="E360" i="18" s="1"/>
  <c r="Y365" i="8"/>
  <c r="Z365" i="8" s="1"/>
  <c r="AG360" i="14" s="1"/>
  <c r="BJ360" i="14" s="1"/>
  <c r="BL360" i="14" s="1"/>
  <c r="W366" i="8"/>
  <c r="E361" i="18" s="1"/>
  <c r="Y366" i="8"/>
  <c r="Z366" i="8" s="1"/>
  <c r="AG361" i="14" s="1"/>
  <c r="BJ361" i="14" s="1"/>
  <c r="BL361" i="14" s="1"/>
  <c r="W367" i="8"/>
  <c r="Y367" i="8"/>
  <c r="Z367" i="8" s="1"/>
  <c r="AG362" i="14" s="1"/>
  <c r="BJ362" i="14" s="1"/>
  <c r="W368" i="8"/>
  <c r="E363" i="18" s="1"/>
  <c r="Y368" i="8"/>
  <c r="Z368" i="8" s="1"/>
  <c r="AG363" i="14" s="1"/>
  <c r="BJ363" i="14" s="1"/>
  <c r="BL363" i="14" s="1"/>
  <c r="W369" i="8"/>
  <c r="E364" i="18" s="1"/>
  <c r="Y369" i="8"/>
  <c r="Z369" i="8" s="1"/>
  <c r="AG364" i="14" s="1"/>
  <c r="BJ364" i="14" s="1"/>
  <c r="BL364" i="14" s="1"/>
  <c r="W370" i="8"/>
  <c r="Y370" i="8"/>
  <c r="Z370" i="8" s="1"/>
  <c r="AG365" i="14" s="1"/>
  <c r="BJ365" i="14" s="1"/>
  <c r="W371" i="8"/>
  <c r="Y371" i="8"/>
  <c r="Z371" i="8" s="1"/>
  <c r="AG366" i="14" s="1"/>
  <c r="BJ366" i="14" s="1"/>
  <c r="W372" i="8"/>
  <c r="Y372" i="8"/>
  <c r="Z372" i="8" s="1"/>
  <c r="AG367" i="14" s="1"/>
  <c r="BJ367" i="14" s="1"/>
  <c r="W373" i="8"/>
  <c r="Y373" i="8"/>
  <c r="Z373" i="8" s="1"/>
  <c r="W374" i="8"/>
  <c r="Y374" i="8"/>
  <c r="Z374" i="8" s="1"/>
  <c r="AG368" i="14" s="1"/>
  <c r="BJ368" i="14" s="1"/>
  <c r="W375" i="8"/>
  <c r="Y375" i="8"/>
  <c r="Z375" i="8" s="1"/>
  <c r="AG369" i="14" s="1"/>
  <c r="BJ369" i="14" s="1"/>
  <c r="W376" i="8"/>
  <c r="Y376" i="8"/>
  <c r="Z376" i="8" s="1"/>
  <c r="AG370" i="14" s="1"/>
  <c r="BJ370" i="14" s="1"/>
  <c r="W377" i="8"/>
  <c r="Y377" i="8"/>
  <c r="Z377" i="8" s="1"/>
  <c r="AG371" i="14" s="1"/>
  <c r="BJ371" i="14" s="1"/>
  <c r="W378" i="8"/>
  <c r="Y378" i="8"/>
  <c r="Z378" i="8" s="1"/>
  <c r="AG372" i="14" s="1"/>
  <c r="BJ372" i="14" s="1"/>
  <c r="W379" i="8"/>
  <c r="Y379" i="8"/>
  <c r="Z379" i="8" s="1"/>
  <c r="AG373" i="14" s="1"/>
  <c r="BJ373" i="14" s="1"/>
  <c r="W380" i="8"/>
  <c r="Y380" i="8"/>
  <c r="Z380" i="8" s="1"/>
  <c r="AG374" i="14" s="1"/>
  <c r="BJ374" i="14" s="1"/>
  <c r="W381" i="8"/>
  <c r="Y381" i="8"/>
  <c r="Z381" i="8" s="1"/>
  <c r="AG375" i="14" s="1"/>
  <c r="BJ375" i="14" s="1"/>
  <c r="W382" i="8"/>
  <c r="Y382" i="8"/>
  <c r="Z382" i="8" s="1"/>
  <c r="AG376" i="14" s="1"/>
  <c r="BJ376" i="14" s="1"/>
  <c r="W383" i="8"/>
  <c r="Y383" i="8"/>
  <c r="Z383" i="8" s="1"/>
  <c r="AG377" i="14" s="1"/>
  <c r="BJ377" i="14" s="1"/>
  <c r="W384" i="8"/>
  <c r="Y384" i="8"/>
  <c r="Z384" i="8" s="1"/>
  <c r="AG378" i="14" s="1"/>
  <c r="BJ378" i="14" s="1"/>
  <c r="W385" i="8"/>
  <c r="Y385" i="8"/>
  <c r="Z385" i="8" s="1"/>
  <c r="AG379" i="14" s="1"/>
  <c r="BJ379" i="14" s="1"/>
  <c r="W386" i="8"/>
  <c r="Y386" i="8"/>
  <c r="Z386" i="8" s="1"/>
  <c r="AG380" i="14" s="1"/>
  <c r="BJ380" i="14" s="1"/>
  <c r="W387" i="8"/>
  <c r="Y387" i="8"/>
  <c r="Z387" i="8" s="1"/>
  <c r="AG381" i="14" s="1"/>
  <c r="BJ381" i="14" s="1"/>
  <c r="W388" i="8"/>
  <c r="Y388" i="8"/>
  <c r="Z388" i="8" s="1"/>
  <c r="AG382" i="14" s="1"/>
  <c r="BJ382" i="14" s="1"/>
  <c r="W389" i="8"/>
  <c r="Y389" i="8"/>
  <c r="Z389" i="8" s="1"/>
  <c r="AG383" i="14" s="1"/>
  <c r="BJ383" i="14" s="1"/>
  <c r="W390" i="8"/>
  <c r="Y390" i="8"/>
  <c r="Z390" i="8" s="1"/>
  <c r="AG384" i="14" s="1"/>
  <c r="BJ384" i="14" s="1"/>
  <c r="W391" i="8"/>
  <c r="Y391" i="8"/>
  <c r="Z391" i="8" s="1"/>
  <c r="AG385" i="14" s="1"/>
  <c r="BJ385" i="14" s="1"/>
  <c r="W392" i="8"/>
  <c r="Y392" i="8"/>
  <c r="Z392" i="8" s="1"/>
  <c r="AG386" i="14" s="1"/>
  <c r="BJ386" i="14" s="1"/>
  <c r="W393" i="8"/>
  <c r="Y393" i="8"/>
  <c r="Z393" i="8" s="1"/>
  <c r="AG387" i="14" s="1"/>
  <c r="BJ387" i="14" s="1"/>
  <c r="W394" i="8"/>
  <c r="Y394" i="8"/>
  <c r="Z394" i="8" s="1"/>
  <c r="AG388" i="14" s="1"/>
  <c r="BJ388" i="14" s="1"/>
  <c r="W395" i="8"/>
  <c r="Y395" i="8"/>
  <c r="Z395" i="8" s="1"/>
  <c r="AG389" i="14" s="1"/>
  <c r="BJ389" i="14" s="1"/>
  <c r="W396" i="8"/>
  <c r="Y396" i="8"/>
  <c r="Z396" i="8" s="1"/>
  <c r="AG390" i="14" s="1"/>
  <c r="BJ390" i="14" s="1"/>
  <c r="W397" i="8"/>
  <c r="Y397" i="8"/>
  <c r="Z397" i="8" s="1"/>
  <c r="AG391" i="14" s="1"/>
  <c r="BJ391" i="14" s="1"/>
  <c r="W398" i="8"/>
  <c r="Y398" i="8"/>
  <c r="Z398" i="8" s="1"/>
  <c r="AG392" i="14" s="1"/>
  <c r="BJ392" i="14" s="1"/>
  <c r="W399" i="8"/>
  <c r="Y399" i="8"/>
  <c r="Z399" i="8" s="1"/>
  <c r="AG393" i="14" s="1"/>
  <c r="BJ393" i="14" s="1"/>
  <c r="W400" i="8"/>
  <c r="Y400" i="8"/>
  <c r="Z400" i="8" s="1"/>
  <c r="AG394" i="14" s="1"/>
  <c r="BJ394" i="14" s="1"/>
  <c r="W401" i="8"/>
  <c r="Y401" i="8"/>
  <c r="Z401" i="8" s="1"/>
  <c r="AG395" i="14" s="1"/>
  <c r="BJ395" i="14" s="1"/>
  <c r="W402" i="8"/>
  <c r="Y402" i="8"/>
  <c r="Z402" i="8" s="1"/>
  <c r="AG396" i="14" s="1"/>
  <c r="BJ396" i="14" s="1"/>
  <c r="W403" i="8"/>
  <c r="Y403" i="8"/>
  <c r="Z403" i="8" s="1"/>
  <c r="AG397" i="14" s="1"/>
  <c r="BJ397" i="14" s="1"/>
  <c r="W404" i="8"/>
  <c r="Y404" i="8"/>
  <c r="Z404" i="8" s="1"/>
  <c r="AG398" i="14" s="1"/>
  <c r="BJ398" i="14" s="1"/>
  <c r="W405" i="8"/>
  <c r="Y405" i="8"/>
  <c r="Z405" i="8" s="1"/>
  <c r="AG399" i="14" s="1"/>
  <c r="BJ399" i="14" s="1"/>
  <c r="W406" i="8"/>
  <c r="Y406" i="8"/>
  <c r="Z406" i="8" s="1"/>
  <c r="AG400" i="14" s="1"/>
  <c r="BJ400" i="14" s="1"/>
  <c r="W407" i="8"/>
  <c r="Y407" i="8"/>
  <c r="Z407" i="8" s="1"/>
  <c r="AG401" i="14" s="1"/>
  <c r="BJ401" i="14" s="1"/>
  <c r="W408" i="8"/>
  <c r="Y408" i="8"/>
  <c r="Z408" i="8" s="1"/>
  <c r="AG402" i="14" s="1"/>
  <c r="BJ402" i="14" s="1"/>
  <c r="W409" i="8"/>
  <c r="Y409" i="8"/>
  <c r="Z409" i="8" s="1"/>
  <c r="AG403" i="14" s="1"/>
  <c r="BJ403" i="14" s="1"/>
  <c r="W410" i="8"/>
  <c r="Y410" i="8"/>
  <c r="Z410" i="8" s="1"/>
  <c r="AG404" i="14" s="1"/>
  <c r="BJ404" i="14" s="1"/>
  <c r="W411" i="8"/>
  <c r="Y411" i="8"/>
  <c r="Z411" i="8" s="1"/>
  <c r="AG405" i="14" s="1"/>
  <c r="BJ405" i="14" s="1"/>
  <c r="W412" i="8"/>
  <c r="Y412" i="8"/>
  <c r="Z412" i="8" s="1"/>
  <c r="AG406" i="14" s="1"/>
  <c r="BJ406" i="14" s="1"/>
  <c r="W413" i="8"/>
  <c r="Y413" i="8"/>
  <c r="Z413" i="8" s="1"/>
  <c r="AG407" i="14" s="1"/>
  <c r="BJ407" i="14" s="1"/>
  <c r="W414" i="8"/>
  <c r="Y414" i="8"/>
  <c r="Z414" i="8" s="1"/>
  <c r="AG408" i="14" s="1"/>
  <c r="BJ408" i="14" s="1"/>
  <c r="W415" i="8"/>
  <c r="Y415" i="8"/>
  <c r="Z415" i="8" s="1"/>
  <c r="W416" i="8"/>
  <c r="Y416" i="8"/>
  <c r="Z416" i="8" s="1"/>
  <c r="W417" i="8"/>
  <c r="Y417" i="8"/>
  <c r="Z417" i="8" s="1"/>
  <c r="AG411" i="14" s="1"/>
  <c r="BJ411" i="14" s="1"/>
  <c r="W418" i="8"/>
  <c r="Y418" i="8"/>
  <c r="Z418" i="8" s="1"/>
  <c r="AG412" i="14" s="1"/>
  <c r="BJ412" i="14" s="1"/>
  <c r="W419" i="8"/>
  <c r="Y419" i="8"/>
  <c r="Z419" i="8" s="1"/>
  <c r="AG413" i="14" s="1"/>
  <c r="BJ413" i="14" s="1"/>
  <c r="W420" i="8"/>
  <c r="Y420" i="8"/>
  <c r="Z420" i="8" s="1"/>
  <c r="AG414" i="14" s="1"/>
  <c r="BJ414" i="14" s="1"/>
  <c r="W421" i="8"/>
  <c r="Y421" i="8"/>
  <c r="Z421" i="8" s="1"/>
  <c r="AG415" i="14" s="1"/>
  <c r="BJ415" i="14" s="1"/>
  <c r="W422" i="8"/>
  <c r="Y422" i="8"/>
  <c r="Z422" i="8" s="1"/>
  <c r="AG416" i="14" s="1"/>
  <c r="BJ416" i="14" s="1"/>
  <c r="W423" i="8"/>
  <c r="Y423" i="8"/>
  <c r="Z423" i="8" s="1"/>
  <c r="AG417" i="14" s="1"/>
  <c r="BJ417" i="14" s="1"/>
  <c r="W424" i="8"/>
  <c r="Y424" i="8"/>
  <c r="Z424" i="8" s="1"/>
  <c r="AG418" i="14" s="1"/>
  <c r="BJ418" i="14" s="1"/>
  <c r="W425" i="8"/>
  <c r="Y425" i="8"/>
  <c r="Z425" i="8" s="1"/>
  <c r="AG419" i="14" s="1"/>
  <c r="BJ419" i="14" s="1"/>
  <c r="W426" i="8"/>
  <c r="Y426" i="8"/>
  <c r="Z426" i="8" s="1"/>
  <c r="AG420" i="14" s="1"/>
  <c r="BJ420" i="14" s="1"/>
  <c r="W427" i="8"/>
  <c r="E421" i="18" s="1"/>
  <c r="Y427" i="8"/>
  <c r="Z427" i="8" s="1"/>
  <c r="AG421" i="14" s="1"/>
  <c r="BJ421" i="14" s="1"/>
  <c r="BL421" i="14" s="1"/>
  <c r="W428" i="8"/>
  <c r="Y428" i="8"/>
  <c r="Z428" i="8" s="1"/>
  <c r="AG422" i="14" s="1"/>
  <c r="BJ422" i="14" s="1"/>
  <c r="W429" i="8"/>
  <c r="Y429" i="8"/>
  <c r="Z429" i="8" s="1"/>
  <c r="AG423" i="14" s="1"/>
  <c r="BJ423" i="14" s="1"/>
  <c r="W430" i="8"/>
  <c r="Y430" i="8"/>
  <c r="Z430" i="8" s="1"/>
  <c r="AG424" i="14" s="1"/>
  <c r="BJ424" i="14" s="1"/>
  <c r="W431" i="8"/>
  <c r="Y431" i="8"/>
  <c r="Z431" i="8" s="1"/>
  <c r="AG425" i="14" s="1"/>
  <c r="BJ425" i="14" s="1"/>
  <c r="W432" i="8"/>
  <c r="E426" i="18" s="1"/>
  <c r="Y432" i="8"/>
  <c r="Z432" i="8" s="1"/>
  <c r="AG426" i="14" s="1"/>
  <c r="BJ426" i="14" s="1"/>
  <c r="BL426" i="14" s="1"/>
  <c r="W433" i="8"/>
  <c r="Y433" i="8"/>
  <c r="Z433" i="8" s="1"/>
  <c r="AG427" i="14" s="1"/>
  <c r="BJ427" i="14" s="1"/>
  <c r="W434" i="8"/>
  <c r="Y434" i="8"/>
  <c r="Z434" i="8" s="1"/>
  <c r="AG428" i="14" s="1"/>
  <c r="BJ428" i="14" s="1"/>
  <c r="W435" i="8"/>
  <c r="Y435" i="8"/>
  <c r="Z435" i="8" s="1"/>
  <c r="AG429" i="14" s="1"/>
  <c r="BJ429" i="14" s="1"/>
  <c r="W436" i="8"/>
  <c r="Y436" i="8"/>
  <c r="Z436" i="8" s="1"/>
  <c r="AG430" i="14" s="1"/>
  <c r="BJ430" i="14" s="1"/>
  <c r="W437" i="8"/>
  <c r="Y437" i="8"/>
  <c r="Z437" i="8" s="1"/>
  <c r="AG431" i="14" s="1"/>
  <c r="BJ431" i="14" s="1"/>
  <c r="W438" i="8"/>
  <c r="Y438" i="8"/>
  <c r="Z438" i="8" s="1"/>
  <c r="AG432" i="14" s="1"/>
  <c r="BJ432" i="14" s="1"/>
  <c r="W439" i="8"/>
  <c r="Y439" i="8"/>
  <c r="Z439" i="8" s="1"/>
  <c r="AG433" i="14" s="1"/>
  <c r="BJ433" i="14" s="1"/>
  <c r="W440" i="8"/>
  <c r="Y440" i="8"/>
  <c r="Z440" i="8" s="1"/>
  <c r="AG434" i="14" s="1"/>
  <c r="BJ434" i="14" s="1"/>
  <c r="W441" i="8"/>
  <c r="Y441" i="8"/>
  <c r="Z441" i="8" s="1"/>
  <c r="AG435" i="14" s="1"/>
  <c r="BJ435" i="14" s="1"/>
  <c r="W442" i="8"/>
  <c r="Y442" i="8"/>
  <c r="Z442" i="8" s="1"/>
  <c r="AG436" i="14" s="1"/>
  <c r="BJ436" i="14" s="1"/>
  <c r="W443" i="8"/>
  <c r="E437" i="18" s="1"/>
  <c r="Y443" i="8"/>
  <c r="Z443" i="8" s="1"/>
  <c r="AG437" i="14" s="1"/>
  <c r="BJ437" i="14" s="1"/>
  <c r="BL437" i="14" s="1"/>
  <c r="W444" i="8"/>
  <c r="E438" i="18" s="1"/>
  <c r="Y444" i="8"/>
  <c r="Z444" i="8" s="1"/>
  <c r="AG438" i="14" s="1"/>
  <c r="BJ438" i="14" s="1"/>
  <c r="BL438" i="14" s="1"/>
  <c r="W445" i="8"/>
  <c r="E439" i="18" s="1"/>
  <c r="Y445" i="8"/>
  <c r="Z445" i="8" s="1"/>
  <c r="AG439" i="14" s="1"/>
  <c r="BJ439" i="14" s="1"/>
  <c r="BL439" i="14" s="1"/>
  <c r="W446" i="8"/>
  <c r="Y446" i="8"/>
  <c r="Z446" i="8" s="1"/>
  <c r="AG440" i="14" s="1"/>
  <c r="BJ440" i="14" s="1"/>
  <c r="W447" i="8"/>
  <c r="Y447" i="8"/>
  <c r="Z447" i="8" s="1"/>
  <c r="AG441" i="14" s="1"/>
  <c r="BJ441" i="14" s="1"/>
  <c r="W448" i="8"/>
  <c r="Y448" i="8"/>
  <c r="Z448" i="8" s="1"/>
  <c r="AG442" i="14" s="1"/>
  <c r="BJ442" i="14" s="1"/>
  <c r="W449" i="8"/>
  <c r="E443" i="18" s="1"/>
  <c r="Y449" i="8"/>
  <c r="Z449" i="8" s="1"/>
  <c r="AG443" i="14" s="1"/>
  <c r="BJ443" i="14" s="1"/>
  <c r="BL443" i="14" s="1"/>
  <c r="W450" i="8"/>
  <c r="Y450" i="8"/>
  <c r="Z450" i="8" s="1"/>
  <c r="AG444" i="14" s="1"/>
  <c r="BJ444" i="14" s="1"/>
  <c r="W451" i="8"/>
  <c r="E445" i="18" s="1"/>
  <c r="Y451" i="8"/>
  <c r="Z451" i="8" s="1"/>
  <c r="AG445" i="14" s="1"/>
  <c r="BJ445" i="14" s="1"/>
  <c r="BL445" i="14" s="1"/>
  <c r="W452" i="8"/>
  <c r="E446" i="18" s="1"/>
  <c r="Y452" i="8"/>
  <c r="Z452" i="8" s="1"/>
  <c r="AG446" i="14" s="1"/>
  <c r="BJ446" i="14" s="1"/>
  <c r="BL446" i="14" s="1"/>
  <c r="W453" i="8"/>
  <c r="Y453" i="8"/>
  <c r="Z453" i="8" s="1"/>
  <c r="AG447" i="14" s="1"/>
  <c r="BJ447" i="14" s="1"/>
  <c r="W454" i="8"/>
  <c r="Y454" i="8"/>
  <c r="Z454" i="8" s="1"/>
  <c r="AG448" i="14" s="1"/>
  <c r="BJ448" i="14" s="1"/>
  <c r="W455" i="8"/>
  <c r="E449" i="18" s="1"/>
  <c r="Y455" i="8"/>
  <c r="Z455" i="8" s="1"/>
  <c r="AG449" i="14" s="1"/>
  <c r="BJ449" i="14" s="1"/>
  <c r="BL449" i="14" s="1"/>
  <c r="W456" i="8"/>
  <c r="Y456" i="8"/>
  <c r="Z456" i="8" s="1"/>
  <c r="AG450" i="14" s="1"/>
  <c r="BJ450" i="14" s="1"/>
  <c r="W457" i="8"/>
  <c r="E451" i="18" s="1"/>
  <c r="Y457" i="8"/>
  <c r="Z457" i="8" s="1"/>
  <c r="AG451" i="14" s="1"/>
  <c r="BJ451" i="14" s="1"/>
  <c r="BL451" i="14" s="1"/>
  <c r="W458" i="8"/>
  <c r="E452" i="18" s="1"/>
  <c r="Y458" i="8"/>
  <c r="Z458" i="8" s="1"/>
  <c r="AG452" i="14" s="1"/>
  <c r="BJ452" i="14" s="1"/>
  <c r="BL452" i="14" s="1"/>
  <c r="W459" i="8"/>
  <c r="Y459" i="8"/>
  <c r="Z459" i="8" s="1"/>
  <c r="AG453" i="14" s="1"/>
  <c r="BJ453" i="14" s="1"/>
  <c r="W460" i="8"/>
  <c r="Y460" i="8"/>
  <c r="Z460" i="8" s="1"/>
  <c r="AG454" i="14" s="1"/>
  <c r="BJ454" i="14" s="1"/>
  <c r="W461" i="8"/>
  <c r="Y461" i="8"/>
  <c r="Z461" i="8" s="1"/>
  <c r="AG455" i="14" s="1"/>
  <c r="BJ455" i="14" s="1"/>
  <c r="W462" i="8"/>
  <c r="Y462" i="8"/>
  <c r="Z462" i="8" s="1"/>
  <c r="AG456" i="14" s="1"/>
  <c r="BJ456" i="14" s="1"/>
  <c r="W463" i="8"/>
  <c r="Y463" i="8"/>
  <c r="Z463" i="8" s="1"/>
  <c r="AG457" i="14" s="1"/>
  <c r="BJ457" i="14" s="1"/>
  <c r="W464" i="8"/>
  <c r="Y464" i="8"/>
  <c r="Z464" i="8" s="1"/>
  <c r="AG458" i="14" s="1"/>
  <c r="BJ458" i="14" s="1"/>
  <c r="W465" i="8"/>
  <c r="E459" i="18" s="1"/>
  <c r="Y465" i="8"/>
  <c r="Z465" i="8" s="1"/>
  <c r="AG459" i="14" s="1"/>
  <c r="BJ459" i="14" s="1"/>
  <c r="BL459" i="14" s="1"/>
  <c r="W466" i="8"/>
  <c r="E460" i="18" s="1"/>
  <c r="Y466" i="8"/>
  <c r="Z466" i="8" s="1"/>
  <c r="AG460" i="14" s="1"/>
  <c r="BJ460" i="14" s="1"/>
  <c r="BL460" i="14" s="1"/>
  <c r="W467" i="8"/>
  <c r="E461" i="18" s="1"/>
  <c r="Y467" i="8"/>
  <c r="Z467" i="8" s="1"/>
  <c r="AG461" i="14" s="1"/>
  <c r="BJ461" i="14" s="1"/>
  <c r="BL461" i="14" s="1"/>
  <c r="W468" i="8"/>
  <c r="Y468" i="8"/>
  <c r="Z468" i="8" s="1"/>
  <c r="AG462" i="14" s="1"/>
  <c r="BJ462" i="14" s="1"/>
  <c r="W469" i="8"/>
  <c r="Y469" i="8"/>
  <c r="Z469" i="8" s="1"/>
  <c r="AG463" i="14" s="1"/>
  <c r="BJ463" i="14" s="1"/>
  <c r="W470" i="8"/>
  <c r="Y470" i="8"/>
  <c r="Z470" i="8" s="1"/>
  <c r="AG464" i="14" s="1"/>
  <c r="BJ464" i="14" s="1"/>
  <c r="W471" i="8"/>
  <c r="Y471" i="8"/>
  <c r="Z471" i="8" s="1"/>
  <c r="AG465" i="14" s="1"/>
  <c r="BJ465" i="14" s="1"/>
  <c r="W472" i="8"/>
  <c r="Y472" i="8"/>
  <c r="Z472" i="8" s="1"/>
  <c r="AG466" i="14" s="1"/>
  <c r="BJ466" i="14" s="1"/>
  <c r="W473" i="8"/>
  <c r="E467" i="18" s="1"/>
  <c r="Y473" i="8"/>
  <c r="Z473" i="8" s="1"/>
  <c r="AG467" i="14" s="1"/>
  <c r="BJ467" i="14" s="1"/>
  <c r="Y6" i="8"/>
  <c r="AA6" i="8" s="1"/>
  <c r="W6" i="8"/>
  <c r="Y5" i="8"/>
  <c r="AA5" i="8" s="1"/>
  <c r="W5" i="8"/>
  <c r="Y4" i="8"/>
  <c r="AA4" i="8" s="1"/>
  <c r="W4" i="8"/>
  <c r="Y3" i="8"/>
  <c r="AA3" i="8" s="1"/>
  <c r="W3" i="8"/>
  <c r="Y2" i="8"/>
  <c r="AA2" i="8" s="1"/>
  <c r="W2" i="8"/>
  <c r="AY3" i="5"/>
  <c r="BK3" i="4" s="1"/>
  <c r="AY4" i="5"/>
  <c r="BK4" i="4" s="1"/>
  <c r="AY5" i="5"/>
  <c r="BK5" i="4" s="1"/>
  <c r="AY6" i="5"/>
  <c r="BK6" i="4" s="1"/>
  <c r="AY7" i="5"/>
  <c r="BK7" i="4" s="1"/>
  <c r="AY8" i="5"/>
  <c r="BK8" i="4" s="1"/>
  <c r="AY9" i="5"/>
  <c r="BK9" i="4" s="1"/>
  <c r="AY10" i="5"/>
  <c r="BK10" i="4" s="1"/>
  <c r="AY11" i="5"/>
  <c r="BK11" i="4" s="1"/>
  <c r="AY12" i="5"/>
  <c r="BK12" i="4" s="1"/>
  <c r="AY13" i="5"/>
  <c r="BK13" i="4" s="1"/>
  <c r="AY14" i="5"/>
  <c r="BK14" i="4" s="1"/>
  <c r="AY15" i="5"/>
  <c r="BK15" i="4" s="1"/>
  <c r="AY16" i="5"/>
  <c r="BK16" i="4" s="1"/>
  <c r="AY17" i="5"/>
  <c r="BK17" i="4" s="1"/>
  <c r="AY18" i="5"/>
  <c r="BK18" i="4" s="1"/>
  <c r="AY19" i="5"/>
  <c r="BK19" i="4" s="1"/>
  <c r="AY20" i="5"/>
  <c r="BK20" i="4" s="1"/>
  <c r="AY21" i="5"/>
  <c r="BK21" i="4" s="1"/>
  <c r="AY22" i="5"/>
  <c r="BK22" i="4" s="1"/>
  <c r="AY23" i="5"/>
  <c r="BK23" i="4" s="1"/>
  <c r="AY24" i="5"/>
  <c r="BK24" i="4" s="1"/>
  <c r="AY25" i="5"/>
  <c r="BK25" i="4" s="1"/>
  <c r="AY26" i="5"/>
  <c r="BK26" i="4" s="1"/>
  <c r="AY27" i="5"/>
  <c r="BK27" i="4" s="1"/>
  <c r="AY28" i="5"/>
  <c r="BK28" i="4" s="1"/>
  <c r="AY29" i="5"/>
  <c r="BK29" i="4" s="1"/>
  <c r="AY30" i="5"/>
  <c r="BK30" i="4" s="1"/>
  <c r="AY31" i="5"/>
  <c r="BK31" i="4" s="1"/>
  <c r="AY32" i="5"/>
  <c r="BK32" i="4" s="1"/>
  <c r="AY33" i="5"/>
  <c r="BK33" i="4" s="1"/>
  <c r="AY34" i="5"/>
  <c r="BK34" i="4" s="1"/>
  <c r="AY35" i="5"/>
  <c r="BK35" i="4" s="1"/>
  <c r="AY36" i="5"/>
  <c r="BK36" i="4" s="1"/>
  <c r="AY37" i="5"/>
  <c r="BK37" i="4" s="1"/>
  <c r="AY38" i="5"/>
  <c r="BK38" i="4" s="1"/>
  <c r="AY39" i="5"/>
  <c r="BK39" i="4" s="1"/>
  <c r="AY40" i="5"/>
  <c r="BK40" i="4" s="1"/>
  <c r="AY41" i="5"/>
  <c r="BK41" i="4" s="1"/>
  <c r="AY42" i="5"/>
  <c r="BK42" i="4" s="1"/>
  <c r="AY43" i="5"/>
  <c r="BK43" i="4" s="1"/>
  <c r="AY44" i="5"/>
  <c r="BK44" i="4" s="1"/>
  <c r="AY45" i="5"/>
  <c r="BK45" i="4" s="1"/>
  <c r="AY46" i="5"/>
  <c r="BK46" i="4" s="1"/>
  <c r="AY47" i="5"/>
  <c r="BK47" i="4" s="1"/>
  <c r="AY48" i="5"/>
  <c r="BK48" i="4" s="1"/>
  <c r="AY49" i="5"/>
  <c r="BK49" i="4" s="1"/>
  <c r="AY50" i="5"/>
  <c r="BK50" i="4" s="1"/>
  <c r="AY51" i="5"/>
  <c r="BK51" i="4" s="1"/>
  <c r="AY52" i="5"/>
  <c r="BK52" i="4" s="1"/>
  <c r="AY53" i="5"/>
  <c r="BK53" i="4" s="1"/>
  <c r="AY54" i="5"/>
  <c r="BK54" i="4" s="1"/>
  <c r="AY55" i="5"/>
  <c r="BK55" i="4" s="1"/>
  <c r="AY56" i="5"/>
  <c r="BK56" i="4" s="1"/>
  <c r="AY57" i="5"/>
  <c r="BK57" i="4" s="1"/>
  <c r="AY58" i="5"/>
  <c r="BK58" i="4" s="1"/>
  <c r="AY59" i="5"/>
  <c r="BK59" i="4" s="1"/>
  <c r="AY60" i="5"/>
  <c r="BK60" i="4" s="1"/>
  <c r="AY61" i="5"/>
  <c r="BK61" i="4" s="1"/>
  <c r="AY62" i="5"/>
  <c r="BK62" i="4" s="1"/>
  <c r="AY63" i="5"/>
  <c r="BK63" i="4" s="1"/>
  <c r="AY64" i="5"/>
  <c r="BK64" i="4" s="1"/>
  <c r="AY65" i="5"/>
  <c r="BK65" i="4" s="1"/>
  <c r="AY66" i="5"/>
  <c r="BK66" i="4" s="1"/>
  <c r="AY67" i="5"/>
  <c r="BK67" i="4" s="1"/>
  <c r="AY68" i="5"/>
  <c r="BK68" i="4" s="1"/>
  <c r="AY69" i="5"/>
  <c r="BK69" i="4" s="1"/>
  <c r="AY70" i="5"/>
  <c r="BK70" i="4" s="1"/>
  <c r="AY71" i="5"/>
  <c r="BK71" i="4" s="1"/>
  <c r="AY72" i="5"/>
  <c r="BK72" i="4" s="1"/>
  <c r="AY73" i="5"/>
  <c r="BK73" i="4" s="1"/>
  <c r="AY74" i="5"/>
  <c r="BK74" i="4" s="1"/>
  <c r="AY75" i="5"/>
  <c r="BK75" i="4" s="1"/>
  <c r="AY76" i="5"/>
  <c r="BK76" i="4" s="1"/>
  <c r="AY77" i="5"/>
  <c r="BK77" i="4" s="1"/>
  <c r="AY78" i="5"/>
  <c r="BK78" i="4" s="1"/>
  <c r="AY79" i="5"/>
  <c r="BK79" i="4" s="1"/>
  <c r="AY80" i="5"/>
  <c r="BK80" i="4" s="1"/>
  <c r="AY81" i="5"/>
  <c r="BK81" i="4" s="1"/>
  <c r="AY82" i="5"/>
  <c r="BK82" i="4" s="1"/>
  <c r="AY83" i="5"/>
  <c r="BK83" i="4" s="1"/>
  <c r="AY84" i="5"/>
  <c r="BK84" i="4" s="1"/>
  <c r="AY85" i="5"/>
  <c r="BK85" i="4" s="1"/>
  <c r="AY86" i="5"/>
  <c r="AY87" i="5"/>
  <c r="BK87" i="4" s="1"/>
  <c r="AY88" i="5"/>
  <c r="BK88" i="4" s="1"/>
  <c r="AY89" i="5"/>
  <c r="BK89" i="4" s="1"/>
  <c r="AY90" i="5"/>
  <c r="BK90" i="4" s="1"/>
  <c r="AY91" i="5"/>
  <c r="BK91" i="4" s="1"/>
  <c r="AY92" i="5"/>
  <c r="BK92" i="4" s="1"/>
  <c r="AY93" i="5"/>
  <c r="BK93" i="4" s="1"/>
  <c r="AY94" i="5"/>
  <c r="BK94" i="4" s="1"/>
  <c r="AY95" i="5"/>
  <c r="BK95" i="4" s="1"/>
  <c r="AY96" i="5"/>
  <c r="BK96" i="4" s="1"/>
  <c r="AY97" i="5"/>
  <c r="BK97" i="4" s="1"/>
  <c r="AY98" i="5"/>
  <c r="BK98" i="4" s="1"/>
  <c r="AY99" i="5"/>
  <c r="BK99" i="4" s="1"/>
  <c r="AY100" i="5"/>
  <c r="BK100" i="4" s="1"/>
  <c r="AY101" i="5"/>
  <c r="BK101" i="4" s="1"/>
  <c r="AY102" i="5"/>
  <c r="BK102" i="4" s="1"/>
  <c r="AY103" i="5"/>
  <c r="BK103" i="4" s="1"/>
  <c r="AY104" i="5"/>
  <c r="BK104" i="4" s="1"/>
  <c r="AY105" i="5"/>
  <c r="BK105" i="4" s="1"/>
  <c r="AY106" i="5"/>
  <c r="BK106" i="4" s="1"/>
  <c r="AY107" i="5"/>
  <c r="BK107" i="4" s="1"/>
  <c r="AY108" i="5"/>
  <c r="BK108" i="4" s="1"/>
  <c r="AY109" i="5"/>
  <c r="BK109" i="4" s="1"/>
  <c r="AY110" i="5"/>
  <c r="BK110" i="4" s="1"/>
  <c r="AY111" i="5"/>
  <c r="BK111" i="4" s="1"/>
  <c r="AY112" i="5"/>
  <c r="BK112" i="4" s="1"/>
  <c r="AY113" i="5"/>
  <c r="BK113" i="4" s="1"/>
  <c r="AY114" i="5"/>
  <c r="BK114" i="4" s="1"/>
  <c r="AY115" i="5"/>
  <c r="BK115" i="4" s="1"/>
  <c r="AY116" i="5"/>
  <c r="BK116" i="4" s="1"/>
  <c r="AY117" i="5"/>
  <c r="BK117" i="4" s="1"/>
  <c r="AY118" i="5"/>
  <c r="BK118" i="4" s="1"/>
  <c r="AY119" i="5"/>
  <c r="BK119" i="4" s="1"/>
  <c r="AY120" i="5"/>
  <c r="BK120" i="4" s="1"/>
  <c r="AY121" i="5"/>
  <c r="BK121" i="4" s="1"/>
  <c r="AY122" i="5"/>
  <c r="BK122" i="4" s="1"/>
  <c r="AY123" i="5"/>
  <c r="BK123" i="4" s="1"/>
  <c r="AY124" i="5"/>
  <c r="BK124" i="4" s="1"/>
  <c r="AY125" i="5"/>
  <c r="BK125" i="4" s="1"/>
  <c r="AY126" i="5"/>
  <c r="BK126" i="4" s="1"/>
  <c r="AY127" i="5"/>
  <c r="BK127" i="4" s="1"/>
  <c r="AY128" i="5"/>
  <c r="BK128" i="4" s="1"/>
  <c r="AY129" i="5"/>
  <c r="BK129" i="4" s="1"/>
  <c r="AY130" i="5"/>
  <c r="BK130" i="4" s="1"/>
  <c r="AY131" i="5"/>
  <c r="BK131" i="4" s="1"/>
  <c r="AY132" i="5"/>
  <c r="BK132" i="4" s="1"/>
  <c r="AY133" i="5"/>
  <c r="BK133" i="4" s="1"/>
  <c r="AY134" i="5"/>
  <c r="BK134" i="4" s="1"/>
  <c r="AY135" i="5"/>
  <c r="BK135" i="4" s="1"/>
  <c r="AY136" i="5"/>
  <c r="BK136" i="4" s="1"/>
  <c r="AY137" i="5"/>
  <c r="BK137" i="4" s="1"/>
  <c r="AY138" i="5"/>
  <c r="BK138" i="4" s="1"/>
  <c r="AY139" i="5"/>
  <c r="BK139" i="4" s="1"/>
  <c r="AY140" i="5"/>
  <c r="BK140" i="4" s="1"/>
  <c r="AY141" i="5"/>
  <c r="BK141" i="4" s="1"/>
  <c r="AY142" i="5"/>
  <c r="BK142" i="4" s="1"/>
  <c r="AY143" i="5"/>
  <c r="BK143" i="4" s="1"/>
  <c r="AY144" i="5"/>
  <c r="BK144" i="4" s="1"/>
  <c r="AY145" i="5"/>
  <c r="BK145" i="4" s="1"/>
  <c r="AY146" i="5"/>
  <c r="BK146" i="4" s="1"/>
  <c r="AY147" i="5"/>
  <c r="BK147" i="4" s="1"/>
  <c r="AY148" i="5"/>
  <c r="BK148" i="4" s="1"/>
  <c r="AY149" i="5"/>
  <c r="AY150" i="5"/>
  <c r="BK150" i="4" s="1"/>
  <c r="AY151" i="5"/>
  <c r="BK151" i="4" s="1"/>
  <c r="AY152" i="5"/>
  <c r="BK152" i="4" s="1"/>
  <c r="AY153" i="5"/>
  <c r="BK153" i="4" s="1"/>
  <c r="AY154" i="5"/>
  <c r="BK154" i="4" s="1"/>
  <c r="AY155" i="5"/>
  <c r="BK155" i="4" s="1"/>
  <c r="AY156" i="5"/>
  <c r="BK156" i="4" s="1"/>
  <c r="AY157" i="5"/>
  <c r="BK157" i="4" s="1"/>
  <c r="AY158" i="5"/>
  <c r="BK158" i="4" s="1"/>
  <c r="AY159" i="5"/>
  <c r="BK159" i="4" s="1"/>
  <c r="AY160" i="5"/>
  <c r="BK160" i="4" s="1"/>
  <c r="AY161" i="5"/>
  <c r="BK161" i="4" s="1"/>
  <c r="AY162" i="5"/>
  <c r="BK162" i="4" s="1"/>
  <c r="AY163" i="5"/>
  <c r="BK163" i="4" s="1"/>
  <c r="AY164" i="5"/>
  <c r="BK164" i="4" s="1"/>
  <c r="AY165" i="5"/>
  <c r="BK165" i="4" s="1"/>
  <c r="AY166" i="5"/>
  <c r="BK166" i="4" s="1"/>
  <c r="AY167" i="5"/>
  <c r="BK167" i="4" s="1"/>
  <c r="AY168" i="5"/>
  <c r="BK168" i="4" s="1"/>
  <c r="AY169" i="5"/>
  <c r="BK169" i="4" s="1"/>
  <c r="AY170" i="5"/>
  <c r="BK170" i="4" s="1"/>
  <c r="AY171" i="5"/>
  <c r="BK171" i="4" s="1"/>
  <c r="AY172" i="5"/>
  <c r="BK172" i="4" s="1"/>
  <c r="AY173" i="5"/>
  <c r="BK173" i="4" s="1"/>
  <c r="AY174" i="5"/>
  <c r="BK174" i="4" s="1"/>
  <c r="AY175" i="5"/>
  <c r="BK175" i="4" s="1"/>
  <c r="AY176" i="5"/>
  <c r="BK176" i="4" s="1"/>
  <c r="AY177" i="5"/>
  <c r="BK177" i="4" s="1"/>
  <c r="AY178" i="5"/>
  <c r="BK178" i="4" s="1"/>
  <c r="AY179" i="5"/>
  <c r="BK179" i="4" s="1"/>
  <c r="AY180" i="5"/>
  <c r="BK180" i="4" s="1"/>
  <c r="AY181" i="5"/>
  <c r="AY182" i="5"/>
  <c r="BK182" i="4" s="1"/>
  <c r="AY183" i="5"/>
  <c r="BK183" i="4" s="1"/>
  <c r="AY184" i="5"/>
  <c r="BK184" i="4" s="1"/>
  <c r="AY185" i="5"/>
  <c r="BK185" i="4" s="1"/>
  <c r="AY186" i="5"/>
  <c r="BK186" i="4" s="1"/>
  <c r="AY187" i="5"/>
  <c r="BK187" i="4" s="1"/>
  <c r="AY188" i="5"/>
  <c r="BK188" i="4" s="1"/>
  <c r="AY189" i="5"/>
  <c r="BK189" i="4" s="1"/>
  <c r="AY190" i="5"/>
  <c r="BK190" i="4" s="1"/>
  <c r="AY191" i="5"/>
  <c r="BK191" i="4" s="1"/>
  <c r="AY192" i="5"/>
  <c r="BK192" i="4" s="1"/>
  <c r="AY193" i="5"/>
  <c r="BK193" i="4" s="1"/>
  <c r="AY194" i="5"/>
  <c r="BK194" i="4" s="1"/>
  <c r="AY195" i="5"/>
  <c r="BK195" i="4" s="1"/>
  <c r="AY196" i="5"/>
  <c r="BK196" i="4" s="1"/>
  <c r="AY197" i="5"/>
  <c r="AY198" i="5"/>
  <c r="BK198" i="4" s="1"/>
  <c r="AY199" i="5"/>
  <c r="BK199" i="4" s="1"/>
  <c r="AY200" i="5"/>
  <c r="BK200" i="4" s="1"/>
  <c r="AY201" i="5"/>
  <c r="BK201" i="4" s="1"/>
  <c r="AY202" i="5"/>
  <c r="BK202" i="4" s="1"/>
  <c r="AY203" i="5"/>
  <c r="BK203" i="4" s="1"/>
  <c r="AY204" i="5"/>
  <c r="BK204" i="4" s="1"/>
  <c r="AY205" i="5"/>
  <c r="BK205" i="4" s="1"/>
  <c r="AY206" i="5"/>
  <c r="BK206" i="4" s="1"/>
  <c r="AY207" i="5"/>
  <c r="BK207" i="4" s="1"/>
  <c r="AY208" i="5"/>
  <c r="BK208" i="4" s="1"/>
  <c r="AY209" i="5"/>
  <c r="BK209" i="4" s="1"/>
  <c r="AY210" i="5"/>
  <c r="BK210" i="4" s="1"/>
  <c r="AY211" i="5"/>
  <c r="BK211" i="4" s="1"/>
  <c r="AY212" i="5"/>
  <c r="BK212" i="4" s="1"/>
  <c r="AY213" i="5"/>
  <c r="BK213" i="4" s="1"/>
  <c r="AY214" i="5"/>
  <c r="BK214" i="4" s="1"/>
  <c r="AY215" i="5"/>
  <c r="BK215" i="4" s="1"/>
  <c r="AY216" i="5"/>
  <c r="BK216" i="4" s="1"/>
  <c r="AY217" i="5"/>
  <c r="BK217" i="4" s="1"/>
  <c r="AY218" i="5"/>
  <c r="BK218" i="4" s="1"/>
  <c r="AY219" i="5"/>
  <c r="BK219" i="4" s="1"/>
  <c r="AY220" i="5"/>
  <c r="BK220" i="4" s="1"/>
  <c r="AY221" i="5"/>
  <c r="AY222" i="5"/>
  <c r="BK222" i="4" s="1"/>
  <c r="AY223" i="5"/>
  <c r="BK223" i="4" s="1"/>
  <c r="AY224" i="5"/>
  <c r="BK224" i="4" s="1"/>
  <c r="AY225" i="5"/>
  <c r="AY226" i="5"/>
  <c r="BK226" i="4" s="1"/>
  <c r="AY227" i="5"/>
  <c r="BK227" i="4" s="1"/>
  <c r="AY228" i="5"/>
  <c r="BK228" i="4" s="1"/>
  <c r="AY229" i="5"/>
  <c r="AY230" i="5"/>
  <c r="BK230" i="4" s="1"/>
  <c r="AY231" i="5"/>
  <c r="BK231" i="4" s="1"/>
  <c r="AY232" i="5"/>
  <c r="BK232" i="4" s="1"/>
  <c r="AY233" i="5"/>
  <c r="AY234" i="5"/>
  <c r="BK234" i="4" s="1"/>
  <c r="AY235" i="5"/>
  <c r="BK235" i="4" s="1"/>
  <c r="AY236" i="5"/>
  <c r="BK236" i="4" s="1"/>
  <c r="AY237" i="5"/>
  <c r="AY238" i="5"/>
  <c r="BK238" i="4" s="1"/>
  <c r="AY239" i="5"/>
  <c r="BK239" i="4" s="1"/>
  <c r="AY240" i="5"/>
  <c r="BK240" i="4" s="1"/>
  <c r="AY241" i="5"/>
  <c r="AY242" i="5"/>
  <c r="BK242" i="4" s="1"/>
  <c r="AY243" i="5"/>
  <c r="BK243" i="4" s="1"/>
  <c r="AY244" i="5"/>
  <c r="BK244" i="4" s="1"/>
  <c r="AY245" i="5"/>
  <c r="AY246" i="5"/>
  <c r="BK246" i="4" s="1"/>
  <c r="AY247" i="5"/>
  <c r="BK247" i="4" s="1"/>
  <c r="AY248" i="5"/>
  <c r="BK248" i="4" s="1"/>
  <c r="AY249" i="5"/>
  <c r="AY250" i="5"/>
  <c r="BK250" i="4" s="1"/>
  <c r="AY251" i="5"/>
  <c r="BK251" i="4" s="1"/>
  <c r="AY252" i="5"/>
  <c r="BK252" i="4" s="1"/>
  <c r="AY253" i="5"/>
  <c r="AY254" i="5"/>
  <c r="BK254" i="4" s="1"/>
  <c r="AY255" i="5"/>
  <c r="BK255" i="4" s="1"/>
  <c r="AY256" i="5"/>
  <c r="BK256" i="4" s="1"/>
  <c r="AY257" i="5"/>
  <c r="AY258" i="5"/>
  <c r="BK258" i="4" s="1"/>
  <c r="AY259" i="5"/>
  <c r="BK259" i="4" s="1"/>
  <c r="AY260" i="5"/>
  <c r="BK260" i="4" s="1"/>
  <c r="AY261" i="5"/>
  <c r="AY262" i="5"/>
  <c r="BK262" i="4" s="1"/>
  <c r="AY263" i="5"/>
  <c r="BK263" i="4" s="1"/>
  <c r="AY264" i="5"/>
  <c r="BK264" i="4" s="1"/>
  <c r="AY265" i="5"/>
  <c r="AY266" i="5"/>
  <c r="BK266" i="4" s="1"/>
  <c r="AY267" i="5"/>
  <c r="BK267" i="4" s="1"/>
  <c r="AY268" i="5"/>
  <c r="BK268" i="4" s="1"/>
  <c r="AY269" i="5"/>
  <c r="AY270" i="5"/>
  <c r="BK270" i="4" s="1"/>
  <c r="AY271" i="5"/>
  <c r="BK271" i="4" s="1"/>
  <c r="AY272" i="5"/>
  <c r="BK272" i="4" s="1"/>
  <c r="AY273" i="5"/>
  <c r="AY274" i="5"/>
  <c r="BK274" i="4" s="1"/>
  <c r="AY275" i="5"/>
  <c r="BK275" i="4" s="1"/>
  <c r="AY276" i="5"/>
  <c r="BK276" i="4" s="1"/>
  <c r="AY277" i="5"/>
  <c r="AY278" i="5"/>
  <c r="BK278" i="4" s="1"/>
  <c r="AY279" i="5"/>
  <c r="BK279" i="4" s="1"/>
  <c r="AY280" i="5"/>
  <c r="BK280" i="4" s="1"/>
  <c r="AY281" i="5"/>
  <c r="AY282" i="5"/>
  <c r="BK282" i="4" s="1"/>
  <c r="AY283" i="5"/>
  <c r="BK283" i="4" s="1"/>
  <c r="AY284" i="5"/>
  <c r="BK284" i="4" s="1"/>
  <c r="AY285" i="5"/>
  <c r="AY286" i="5"/>
  <c r="BK286" i="4" s="1"/>
  <c r="AY287" i="5"/>
  <c r="BK287" i="4" s="1"/>
  <c r="AY288" i="5"/>
  <c r="BK288" i="4" s="1"/>
  <c r="AY289" i="5"/>
  <c r="AY290" i="5"/>
  <c r="BK290" i="4" s="1"/>
  <c r="AY291" i="5"/>
  <c r="BK291" i="4" s="1"/>
  <c r="AY292" i="5"/>
  <c r="BK292" i="4" s="1"/>
  <c r="AY293" i="5"/>
  <c r="AY294" i="5"/>
  <c r="BK294" i="4" s="1"/>
  <c r="AY295" i="5"/>
  <c r="BK295" i="4" s="1"/>
  <c r="AY296" i="5"/>
  <c r="BK296" i="4" s="1"/>
  <c r="AY297" i="5"/>
  <c r="AY298" i="5"/>
  <c r="BK298" i="4" s="1"/>
  <c r="AY299" i="5"/>
  <c r="BK299" i="4" s="1"/>
  <c r="AY300" i="5"/>
  <c r="BK300" i="4" s="1"/>
  <c r="AY301" i="5"/>
  <c r="AY302" i="5"/>
  <c r="BK302" i="4" s="1"/>
  <c r="AY303" i="5"/>
  <c r="BK303" i="4" s="1"/>
  <c r="AY304" i="5"/>
  <c r="BK304" i="4" s="1"/>
  <c r="AY305" i="5"/>
  <c r="AY306" i="5"/>
  <c r="BK306" i="4" s="1"/>
  <c r="AY307" i="5"/>
  <c r="BK307" i="4" s="1"/>
  <c r="AY308" i="5"/>
  <c r="BK308" i="4" s="1"/>
  <c r="AY309" i="5"/>
  <c r="AY310" i="5"/>
  <c r="BK310" i="4" s="1"/>
  <c r="AY311" i="5"/>
  <c r="BK311" i="4" s="1"/>
  <c r="AY312" i="5"/>
  <c r="BK312" i="4" s="1"/>
  <c r="AY313" i="5"/>
  <c r="AY314" i="5"/>
  <c r="BK314" i="4" s="1"/>
  <c r="AY315" i="5"/>
  <c r="BK315" i="4" s="1"/>
  <c r="AY316" i="5"/>
  <c r="BK316" i="4" s="1"/>
  <c r="AY317" i="5"/>
  <c r="BK317" i="4" s="1"/>
  <c r="AY318" i="5"/>
  <c r="BK318" i="4" s="1"/>
  <c r="AY319" i="5"/>
  <c r="BK319" i="4" s="1"/>
  <c r="AY320" i="5"/>
  <c r="BK320" i="4" s="1"/>
  <c r="AY321" i="5"/>
  <c r="AY322" i="5"/>
  <c r="AY323" i="5"/>
  <c r="BK323" i="4" s="1"/>
  <c r="AY324" i="5"/>
  <c r="BK324" i="4" s="1"/>
  <c r="AY325" i="5"/>
  <c r="AY326" i="5"/>
  <c r="AY327" i="5"/>
  <c r="AY328" i="5"/>
  <c r="BK328" i="4" s="1"/>
  <c r="AY329" i="5"/>
  <c r="AY330" i="5"/>
  <c r="AY331" i="5"/>
  <c r="AY332" i="5"/>
  <c r="BK332" i="4" s="1"/>
  <c r="AY333" i="5"/>
  <c r="AY334" i="5"/>
  <c r="AY335" i="5"/>
  <c r="BK335" i="4" s="1"/>
  <c r="AY336" i="5"/>
  <c r="BK336" i="4" s="1"/>
  <c r="AY337" i="5"/>
  <c r="AY338" i="5"/>
  <c r="AY339" i="5"/>
  <c r="BK339" i="4" s="1"/>
  <c r="AY340" i="5"/>
  <c r="BK340" i="4" s="1"/>
  <c r="AY341" i="5"/>
  <c r="AY342" i="5"/>
  <c r="AY343" i="5"/>
  <c r="AY344" i="5"/>
  <c r="BK344" i="4" s="1"/>
  <c r="AY345" i="5"/>
  <c r="AY346" i="5"/>
  <c r="AY347" i="5"/>
  <c r="AY348" i="5"/>
  <c r="BK348" i="4" s="1"/>
  <c r="AY349" i="5"/>
  <c r="AY350" i="5"/>
  <c r="AY351" i="5"/>
  <c r="BK351" i="4" s="1"/>
  <c r="AY352" i="5"/>
  <c r="BK352" i="4" s="1"/>
  <c r="AY353" i="5"/>
  <c r="AY354" i="5"/>
  <c r="AY355" i="5"/>
  <c r="BK355" i="4" s="1"/>
  <c r="AY356" i="5"/>
  <c r="BK356" i="4" s="1"/>
  <c r="AY357" i="5"/>
  <c r="AY358" i="5"/>
  <c r="AY359" i="5"/>
  <c r="AY360" i="5"/>
  <c r="BK360" i="4" s="1"/>
  <c r="AY361" i="5"/>
  <c r="AY362" i="5"/>
  <c r="AY363" i="5"/>
  <c r="AY364" i="5"/>
  <c r="BK364" i="4" s="1"/>
  <c r="AY365" i="5"/>
  <c r="AY366" i="5"/>
  <c r="AY367" i="5"/>
  <c r="AY368" i="5"/>
  <c r="BK368" i="4" s="1"/>
  <c r="AY369" i="5"/>
  <c r="AY370" i="5"/>
  <c r="AY371" i="5"/>
  <c r="AY372" i="5"/>
  <c r="BK372" i="4" s="1"/>
  <c r="AY373" i="5"/>
  <c r="AY374" i="5"/>
  <c r="AY375" i="5"/>
  <c r="AY376" i="5"/>
  <c r="BK376" i="4" s="1"/>
  <c r="AY377" i="5"/>
  <c r="AY378" i="5"/>
  <c r="AY379" i="5"/>
  <c r="AY380" i="5"/>
  <c r="BK380" i="4" s="1"/>
  <c r="AY381" i="5"/>
  <c r="AY382" i="5"/>
  <c r="AY383" i="5"/>
  <c r="AY384" i="5"/>
  <c r="BK384" i="4" s="1"/>
  <c r="AY385" i="5"/>
  <c r="AY386" i="5"/>
  <c r="AY387" i="5"/>
  <c r="AY388" i="5"/>
  <c r="BK388" i="4" s="1"/>
  <c r="AY389" i="5"/>
  <c r="AY390" i="5"/>
  <c r="AY391" i="5"/>
  <c r="AY392" i="5"/>
  <c r="BK392" i="4" s="1"/>
  <c r="AY393" i="5"/>
  <c r="AY394" i="5"/>
  <c r="AY395" i="5"/>
  <c r="AY396" i="5"/>
  <c r="BK396" i="4" s="1"/>
  <c r="AY397" i="5"/>
  <c r="AY398" i="5"/>
  <c r="AY399" i="5"/>
  <c r="AY400" i="5"/>
  <c r="BK400" i="4" s="1"/>
  <c r="AY401" i="5"/>
  <c r="AY402" i="5"/>
  <c r="AY403" i="5"/>
  <c r="AY404" i="5"/>
  <c r="BK404" i="4" s="1"/>
  <c r="AY405" i="5"/>
  <c r="AY406" i="5"/>
  <c r="AY407" i="5"/>
  <c r="AY408" i="5"/>
  <c r="BK408" i="4" s="1"/>
  <c r="AY409" i="5"/>
  <c r="AY410" i="5"/>
  <c r="AY411" i="5"/>
  <c r="AY412" i="5"/>
  <c r="BK412" i="4" s="1"/>
  <c r="AY413" i="5"/>
  <c r="AY414" i="5"/>
  <c r="AY415" i="5"/>
  <c r="AY416" i="5"/>
  <c r="AY417" i="5"/>
  <c r="AY418" i="5"/>
  <c r="AY419" i="5"/>
  <c r="AY420" i="5"/>
  <c r="AY421" i="5"/>
  <c r="AY422" i="5"/>
  <c r="AY423" i="5"/>
  <c r="AY424" i="5"/>
  <c r="AY425" i="5"/>
  <c r="AY426" i="5"/>
  <c r="AY427" i="5"/>
  <c r="AY428" i="5"/>
  <c r="BK428" i="4" s="1"/>
  <c r="AY429" i="5"/>
  <c r="AY430" i="5"/>
  <c r="AY431" i="5"/>
  <c r="AY432" i="5"/>
  <c r="BK432" i="4" s="1"/>
  <c r="AY433" i="5"/>
  <c r="AY434" i="5"/>
  <c r="AY435" i="5"/>
  <c r="AY436" i="5"/>
  <c r="AY437" i="5"/>
  <c r="AY438" i="5"/>
  <c r="AY439" i="5"/>
  <c r="AY440" i="5"/>
  <c r="AY441" i="5"/>
  <c r="AY442" i="5"/>
  <c r="AY443" i="5"/>
  <c r="AY444" i="5"/>
  <c r="BK444" i="4" s="1"/>
  <c r="AY445" i="5"/>
  <c r="AY446" i="5"/>
  <c r="AY447" i="5"/>
  <c r="AY448" i="5"/>
  <c r="AY449" i="5"/>
  <c r="AY450" i="5"/>
  <c r="AY451" i="5"/>
  <c r="AY452" i="5"/>
  <c r="BK452" i="4" s="1"/>
  <c r="AY453" i="5"/>
  <c r="AY454" i="5"/>
  <c r="AY455" i="5"/>
  <c r="AY456" i="5"/>
  <c r="AY457" i="5"/>
  <c r="AY458" i="5"/>
  <c r="AY459" i="5"/>
  <c r="AY460" i="5"/>
  <c r="BK460" i="4" s="1"/>
  <c r="AY461" i="5"/>
  <c r="AY462" i="5"/>
  <c r="AY463" i="5"/>
  <c r="AY464" i="5"/>
  <c r="AY465" i="5"/>
  <c r="AY466" i="5"/>
  <c r="AY467" i="5"/>
  <c r="AY468" i="5"/>
  <c r="BK468" i="4" s="1"/>
  <c r="AY469" i="5"/>
  <c r="AY470" i="5"/>
  <c r="AY471" i="5"/>
  <c r="AY472" i="5"/>
  <c r="AY473" i="5"/>
  <c r="AY2" i="5"/>
  <c r="AR3" i="5"/>
  <c r="AR4" i="5"/>
  <c r="AR5" i="5"/>
  <c r="AR6" i="5"/>
  <c r="AR7" i="5"/>
  <c r="AR8" i="5"/>
  <c r="AR9" i="5"/>
  <c r="AR10" i="5"/>
  <c r="AR11" i="5"/>
  <c r="AR12"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2" i="5"/>
  <c r="AT3" i="5"/>
  <c r="AP3" i="11" s="1"/>
  <c r="BA3" i="11" s="1"/>
  <c r="AU3" i="5"/>
  <c r="AQ3" i="11" s="1"/>
  <c r="AT4" i="5"/>
  <c r="AP4" i="11" s="1"/>
  <c r="BA4" i="11" s="1"/>
  <c r="AU4" i="5"/>
  <c r="AQ4" i="11" s="1"/>
  <c r="AT5" i="5"/>
  <c r="AP5" i="11" s="1"/>
  <c r="BA5" i="11" s="1"/>
  <c r="AU5" i="5"/>
  <c r="AQ5" i="11" s="1"/>
  <c r="AT6" i="5"/>
  <c r="AP6" i="11" s="1"/>
  <c r="BA6" i="11" s="1"/>
  <c r="AU6" i="5"/>
  <c r="AQ6" i="11" s="1"/>
  <c r="AT7" i="5"/>
  <c r="AP7" i="11" s="1"/>
  <c r="BA7" i="11" s="1"/>
  <c r="AU7" i="5"/>
  <c r="AQ7" i="11" s="1"/>
  <c r="AT8" i="5"/>
  <c r="AP8" i="11" s="1"/>
  <c r="BA8" i="11" s="1"/>
  <c r="AU8" i="5"/>
  <c r="AQ8" i="11" s="1"/>
  <c r="AT9" i="5"/>
  <c r="AP9" i="11" s="1"/>
  <c r="BA9" i="11" s="1"/>
  <c r="AU9" i="5"/>
  <c r="AQ9" i="11" s="1"/>
  <c r="AT10" i="5"/>
  <c r="AP10" i="11" s="1"/>
  <c r="BA10" i="11" s="1"/>
  <c r="AU10" i="5"/>
  <c r="AQ10" i="11" s="1"/>
  <c r="AT11" i="5"/>
  <c r="AP11" i="11" s="1"/>
  <c r="BA11" i="11" s="1"/>
  <c r="AU11" i="5"/>
  <c r="AQ11" i="11" s="1"/>
  <c r="AT12" i="5"/>
  <c r="AP12" i="11" s="1"/>
  <c r="BA12" i="11" s="1"/>
  <c r="AU12" i="5"/>
  <c r="AQ12" i="11" s="1"/>
  <c r="AT13" i="5"/>
  <c r="AP13" i="11" s="1"/>
  <c r="BA13" i="11" s="1"/>
  <c r="AU13" i="5"/>
  <c r="AQ13" i="11" s="1"/>
  <c r="AT14" i="5"/>
  <c r="AP14" i="11" s="1"/>
  <c r="BA14" i="11" s="1"/>
  <c r="AU14" i="5"/>
  <c r="AQ14" i="11" s="1"/>
  <c r="AT15" i="5"/>
  <c r="AP15" i="11" s="1"/>
  <c r="BA15" i="11" s="1"/>
  <c r="AU15" i="5"/>
  <c r="AQ15" i="11" s="1"/>
  <c r="AT16" i="5"/>
  <c r="AP16" i="11" s="1"/>
  <c r="BA16" i="11" s="1"/>
  <c r="AU16" i="5"/>
  <c r="AQ16" i="11" s="1"/>
  <c r="AT17" i="5"/>
  <c r="AP17" i="11" s="1"/>
  <c r="BA17" i="11" s="1"/>
  <c r="AU17" i="5"/>
  <c r="AQ17" i="11" s="1"/>
  <c r="AT18" i="5"/>
  <c r="AP18" i="11" s="1"/>
  <c r="BA18" i="11" s="1"/>
  <c r="AU18" i="5"/>
  <c r="AQ18" i="11" s="1"/>
  <c r="AT19" i="5"/>
  <c r="AP19" i="11" s="1"/>
  <c r="BA19" i="11" s="1"/>
  <c r="AU19" i="5"/>
  <c r="AQ19" i="11" s="1"/>
  <c r="AT20" i="5"/>
  <c r="AP20" i="11" s="1"/>
  <c r="BA20" i="11" s="1"/>
  <c r="AU20" i="5"/>
  <c r="AQ20" i="11" s="1"/>
  <c r="AT21" i="5"/>
  <c r="AP21" i="11" s="1"/>
  <c r="BA21" i="11" s="1"/>
  <c r="AU21" i="5"/>
  <c r="AQ21" i="11" s="1"/>
  <c r="AT22" i="5"/>
  <c r="AP22" i="11" s="1"/>
  <c r="BA22" i="11" s="1"/>
  <c r="AU22" i="5"/>
  <c r="AQ22" i="11" s="1"/>
  <c r="AT23" i="5"/>
  <c r="AP23" i="11" s="1"/>
  <c r="BA23" i="11" s="1"/>
  <c r="AU23" i="5"/>
  <c r="AQ23" i="11" s="1"/>
  <c r="AT24" i="5"/>
  <c r="AP24" i="11" s="1"/>
  <c r="BA24" i="11" s="1"/>
  <c r="AU24" i="5"/>
  <c r="AQ24" i="11" s="1"/>
  <c r="AT25" i="5"/>
  <c r="AP25" i="11" s="1"/>
  <c r="BA25" i="11" s="1"/>
  <c r="AU25" i="5"/>
  <c r="AQ25" i="11" s="1"/>
  <c r="AT26" i="5"/>
  <c r="AP26" i="11" s="1"/>
  <c r="BA26" i="11" s="1"/>
  <c r="AU26" i="5"/>
  <c r="AQ26" i="11" s="1"/>
  <c r="AT27" i="5"/>
  <c r="AP27" i="11" s="1"/>
  <c r="BA27" i="11" s="1"/>
  <c r="AU27" i="5"/>
  <c r="AQ27" i="11" s="1"/>
  <c r="AT28" i="5"/>
  <c r="AP28" i="11" s="1"/>
  <c r="BA28" i="11" s="1"/>
  <c r="AU28" i="5"/>
  <c r="AQ28" i="11" s="1"/>
  <c r="AT29" i="5"/>
  <c r="AP29" i="11" s="1"/>
  <c r="BA29" i="11" s="1"/>
  <c r="AU29" i="5"/>
  <c r="AQ29" i="11" s="1"/>
  <c r="AT30" i="5"/>
  <c r="AP30" i="11" s="1"/>
  <c r="BA30" i="11" s="1"/>
  <c r="AU30" i="5"/>
  <c r="AQ30" i="11" s="1"/>
  <c r="AT31" i="5"/>
  <c r="AP31" i="11" s="1"/>
  <c r="BA31" i="11" s="1"/>
  <c r="AU31" i="5"/>
  <c r="AQ31" i="11" s="1"/>
  <c r="AT32" i="5"/>
  <c r="AP32" i="11" s="1"/>
  <c r="BA32" i="11" s="1"/>
  <c r="AU32" i="5"/>
  <c r="AQ32" i="11" s="1"/>
  <c r="AT33" i="5"/>
  <c r="AP33" i="11" s="1"/>
  <c r="BA33" i="11" s="1"/>
  <c r="AU33" i="5"/>
  <c r="AQ33" i="11" s="1"/>
  <c r="AT34" i="5"/>
  <c r="AP34" i="11" s="1"/>
  <c r="BA34" i="11" s="1"/>
  <c r="AU34" i="5"/>
  <c r="AQ34" i="11" s="1"/>
  <c r="AT35" i="5"/>
  <c r="AP35" i="11" s="1"/>
  <c r="BA35" i="11" s="1"/>
  <c r="AU35" i="5"/>
  <c r="AQ35" i="11" s="1"/>
  <c r="AT36" i="5"/>
  <c r="AP36" i="11" s="1"/>
  <c r="BA36" i="11" s="1"/>
  <c r="AU36" i="5"/>
  <c r="AQ36" i="11" s="1"/>
  <c r="AT37" i="5"/>
  <c r="AP37" i="11" s="1"/>
  <c r="BA37" i="11" s="1"/>
  <c r="AU37" i="5"/>
  <c r="AQ37" i="11" s="1"/>
  <c r="AT38" i="5"/>
  <c r="AP38" i="11" s="1"/>
  <c r="BA38" i="11" s="1"/>
  <c r="AU38" i="5"/>
  <c r="AQ38" i="11" s="1"/>
  <c r="AT39" i="5"/>
  <c r="AP39" i="11" s="1"/>
  <c r="BA39" i="11" s="1"/>
  <c r="AU39" i="5"/>
  <c r="AQ39" i="11" s="1"/>
  <c r="AT40" i="5"/>
  <c r="AP40" i="11" s="1"/>
  <c r="BA40" i="11" s="1"/>
  <c r="AU40" i="5"/>
  <c r="AQ40" i="11" s="1"/>
  <c r="AT41" i="5"/>
  <c r="AP41" i="11" s="1"/>
  <c r="BA41" i="11" s="1"/>
  <c r="AU41" i="5"/>
  <c r="AQ41" i="11" s="1"/>
  <c r="AT42" i="5"/>
  <c r="AP42" i="11" s="1"/>
  <c r="BA42" i="11" s="1"/>
  <c r="AU42" i="5"/>
  <c r="AQ42" i="11" s="1"/>
  <c r="AT43" i="5"/>
  <c r="AP43" i="11" s="1"/>
  <c r="BA43" i="11" s="1"/>
  <c r="AU43" i="5"/>
  <c r="AQ43" i="11" s="1"/>
  <c r="AT44" i="5"/>
  <c r="AP44" i="11" s="1"/>
  <c r="BA44" i="11" s="1"/>
  <c r="AU44" i="5"/>
  <c r="AQ44" i="11" s="1"/>
  <c r="AT45" i="5"/>
  <c r="AP45" i="11" s="1"/>
  <c r="BA45" i="11" s="1"/>
  <c r="AU45" i="5"/>
  <c r="AQ45" i="11" s="1"/>
  <c r="AT46" i="5"/>
  <c r="AP46" i="11" s="1"/>
  <c r="BA46" i="11" s="1"/>
  <c r="AU46" i="5"/>
  <c r="AQ46" i="11" s="1"/>
  <c r="AT47" i="5"/>
  <c r="AP47" i="11" s="1"/>
  <c r="BA47" i="11" s="1"/>
  <c r="AU47" i="5"/>
  <c r="AQ47" i="11" s="1"/>
  <c r="AT48" i="5"/>
  <c r="AP48" i="11" s="1"/>
  <c r="BA48" i="11" s="1"/>
  <c r="AU48" i="5"/>
  <c r="AQ48" i="11" s="1"/>
  <c r="AT49" i="5"/>
  <c r="AP49" i="11" s="1"/>
  <c r="BA49" i="11" s="1"/>
  <c r="AU49" i="5"/>
  <c r="AQ49" i="11" s="1"/>
  <c r="AT50" i="5"/>
  <c r="AP50" i="11" s="1"/>
  <c r="BA50" i="11" s="1"/>
  <c r="AU50" i="5"/>
  <c r="AQ50" i="11" s="1"/>
  <c r="AT51" i="5"/>
  <c r="AP51" i="11" s="1"/>
  <c r="BA51" i="11" s="1"/>
  <c r="AU51" i="5"/>
  <c r="AQ51" i="11" s="1"/>
  <c r="AT52" i="5"/>
  <c r="AP52" i="11" s="1"/>
  <c r="BA52" i="11" s="1"/>
  <c r="AU52" i="5"/>
  <c r="AQ52" i="11" s="1"/>
  <c r="AT53" i="5"/>
  <c r="AP53" i="11" s="1"/>
  <c r="BA53" i="11" s="1"/>
  <c r="AU53" i="5"/>
  <c r="AQ53" i="11" s="1"/>
  <c r="AT54" i="5"/>
  <c r="AP54" i="11" s="1"/>
  <c r="BA54" i="11" s="1"/>
  <c r="AU54" i="5"/>
  <c r="AQ54" i="11" s="1"/>
  <c r="AT55" i="5"/>
  <c r="AP55" i="11" s="1"/>
  <c r="BA55" i="11" s="1"/>
  <c r="AU55" i="5"/>
  <c r="AQ55" i="11" s="1"/>
  <c r="AT56" i="5"/>
  <c r="AP56" i="11" s="1"/>
  <c r="BA56" i="11" s="1"/>
  <c r="AU56" i="5"/>
  <c r="AQ56" i="11" s="1"/>
  <c r="AT57" i="5"/>
  <c r="AP57" i="11" s="1"/>
  <c r="BA57" i="11" s="1"/>
  <c r="AU57" i="5"/>
  <c r="AQ57" i="11" s="1"/>
  <c r="AT58" i="5"/>
  <c r="AP58" i="11" s="1"/>
  <c r="BA58" i="11" s="1"/>
  <c r="AU58" i="5"/>
  <c r="AQ58" i="11" s="1"/>
  <c r="AT59" i="5"/>
  <c r="AP59" i="11" s="1"/>
  <c r="BA59" i="11" s="1"/>
  <c r="AU59" i="5"/>
  <c r="AQ59" i="11" s="1"/>
  <c r="AT60" i="5"/>
  <c r="AP60" i="11" s="1"/>
  <c r="BA60" i="11" s="1"/>
  <c r="AU60" i="5"/>
  <c r="AQ60" i="11" s="1"/>
  <c r="AT61" i="5"/>
  <c r="AP61" i="11" s="1"/>
  <c r="BA61" i="11" s="1"/>
  <c r="AU61" i="5"/>
  <c r="AQ61" i="11" s="1"/>
  <c r="AT62" i="5"/>
  <c r="AP62" i="11" s="1"/>
  <c r="BA62" i="11" s="1"/>
  <c r="AU62" i="5"/>
  <c r="AQ62" i="11" s="1"/>
  <c r="AT63" i="5"/>
  <c r="AP63" i="11" s="1"/>
  <c r="BA63" i="11" s="1"/>
  <c r="AU63" i="5"/>
  <c r="AQ63" i="11" s="1"/>
  <c r="AT64" i="5"/>
  <c r="AP64" i="11" s="1"/>
  <c r="BA64" i="11" s="1"/>
  <c r="AU64" i="5"/>
  <c r="AQ64" i="11" s="1"/>
  <c r="AT65" i="5"/>
  <c r="AP65" i="11" s="1"/>
  <c r="BA65" i="11" s="1"/>
  <c r="AU65" i="5"/>
  <c r="AQ65" i="11" s="1"/>
  <c r="AT66" i="5"/>
  <c r="AP66" i="11" s="1"/>
  <c r="BA66" i="11" s="1"/>
  <c r="AU66" i="5"/>
  <c r="AQ66" i="11" s="1"/>
  <c r="AT67" i="5"/>
  <c r="AP67" i="11" s="1"/>
  <c r="BA67" i="11" s="1"/>
  <c r="AU67" i="5"/>
  <c r="AQ67" i="11" s="1"/>
  <c r="AT68" i="5"/>
  <c r="AP68" i="11" s="1"/>
  <c r="BA68" i="11" s="1"/>
  <c r="AU68" i="5"/>
  <c r="AQ68" i="11" s="1"/>
  <c r="AT69" i="5"/>
  <c r="AP69" i="11" s="1"/>
  <c r="BA69" i="11" s="1"/>
  <c r="AU69" i="5"/>
  <c r="AQ69" i="11" s="1"/>
  <c r="AT70" i="5"/>
  <c r="AP70" i="11" s="1"/>
  <c r="BA70" i="11" s="1"/>
  <c r="AU70" i="5"/>
  <c r="AQ70" i="11" s="1"/>
  <c r="AT71" i="5"/>
  <c r="AP71" i="11" s="1"/>
  <c r="BA71" i="11" s="1"/>
  <c r="AU71" i="5"/>
  <c r="AQ71" i="11" s="1"/>
  <c r="AT72" i="5"/>
  <c r="AP72" i="11" s="1"/>
  <c r="BA72" i="11" s="1"/>
  <c r="AU72" i="5"/>
  <c r="AQ72" i="11" s="1"/>
  <c r="AT73" i="5"/>
  <c r="AP73" i="11" s="1"/>
  <c r="BA73" i="11" s="1"/>
  <c r="AU73" i="5"/>
  <c r="AQ73" i="11" s="1"/>
  <c r="AT74" i="5"/>
  <c r="AP74" i="11" s="1"/>
  <c r="BA74" i="11" s="1"/>
  <c r="AU74" i="5"/>
  <c r="AQ74" i="11" s="1"/>
  <c r="AT75" i="5"/>
  <c r="AP75" i="11" s="1"/>
  <c r="BA75" i="11" s="1"/>
  <c r="AU75" i="5"/>
  <c r="AQ75" i="11" s="1"/>
  <c r="AT76" i="5"/>
  <c r="AP76" i="11" s="1"/>
  <c r="BA76" i="11" s="1"/>
  <c r="AU76" i="5"/>
  <c r="AQ76" i="11" s="1"/>
  <c r="AT77" i="5"/>
  <c r="AP77" i="11" s="1"/>
  <c r="BA77" i="11" s="1"/>
  <c r="AU77" i="5"/>
  <c r="AQ77" i="11" s="1"/>
  <c r="AT78" i="5"/>
  <c r="AP78" i="11" s="1"/>
  <c r="BA78" i="11" s="1"/>
  <c r="AU78" i="5"/>
  <c r="AQ78" i="11" s="1"/>
  <c r="AT79" i="5"/>
  <c r="AP79" i="11" s="1"/>
  <c r="BA79" i="11" s="1"/>
  <c r="AU79" i="5"/>
  <c r="AQ79" i="11" s="1"/>
  <c r="AT80" i="5"/>
  <c r="AP80" i="11" s="1"/>
  <c r="BA80" i="11" s="1"/>
  <c r="AU80" i="5"/>
  <c r="AQ80" i="11" s="1"/>
  <c r="AT81" i="5"/>
  <c r="AP81" i="11" s="1"/>
  <c r="BA81" i="11" s="1"/>
  <c r="AU81" i="5"/>
  <c r="AQ81" i="11" s="1"/>
  <c r="AT82" i="5"/>
  <c r="AP82" i="11" s="1"/>
  <c r="BA82" i="11" s="1"/>
  <c r="AU82" i="5"/>
  <c r="AQ82" i="11" s="1"/>
  <c r="AT83" i="5"/>
  <c r="AP83" i="11" s="1"/>
  <c r="BA83" i="11" s="1"/>
  <c r="AU83" i="5"/>
  <c r="AQ83" i="11" s="1"/>
  <c r="AT84" i="5"/>
  <c r="AP84" i="11" s="1"/>
  <c r="BA84" i="11" s="1"/>
  <c r="AU84" i="5"/>
  <c r="AQ84" i="11" s="1"/>
  <c r="AT85" i="5"/>
  <c r="AP85" i="11" s="1"/>
  <c r="BA85" i="11" s="1"/>
  <c r="AU85" i="5"/>
  <c r="AQ85" i="11" s="1"/>
  <c r="AT86" i="5"/>
  <c r="AP86" i="11" s="1"/>
  <c r="BA86" i="11" s="1"/>
  <c r="AU86" i="5"/>
  <c r="AQ86" i="11" s="1"/>
  <c r="AT87" i="5"/>
  <c r="AP87" i="11" s="1"/>
  <c r="BA87" i="11" s="1"/>
  <c r="AU87" i="5"/>
  <c r="AQ87" i="11" s="1"/>
  <c r="AT88" i="5"/>
  <c r="AP88" i="11" s="1"/>
  <c r="BA88" i="11" s="1"/>
  <c r="AU88" i="5"/>
  <c r="AQ88" i="11" s="1"/>
  <c r="AT89" i="5"/>
  <c r="AP89" i="11" s="1"/>
  <c r="BA89" i="11" s="1"/>
  <c r="AU89" i="5"/>
  <c r="AQ89" i="11" s="1"/>
  <c r="AT90" i="5"/>
  <c r="AP90" i="11" s="1"/>
  <c r="BA90" i="11" s="1"/>
  <c r="AU90" i="5"/>
  <c r="AQ90" i="11" s="1"/>
  <c r="AT91" i="5"/>
  <c r="AP91" i="11" s="1"/>
  <c r="BA91" i="11" s="1"/>
  <c r="AU91" i="5"/>
  <c r="AQ91" i="11" s="1"/>
  <c r="AT92" i="5"/>
  <c r="AP92" i="11" s="1"/>
  <c r="BA92" i="11" s="1"/>
  <c r="AU92" i="5"/>
  <c r="AQ92" i="11" s="1"/>
  <c r="AT93" i="5"/>
  <c r="AP93" i="11" s="1"/>
  <c r="BA93" i="11" s="1"/>
  <c r="AU93" i="5"/>
  <c r="AQ93" i="11" s="1"/>
  <c r="AT94" i="5"/>
  <c r="AP94" i="11" s="1"/>
  <c r="BA94" i="11" s="1"/>
  <c r="AU94" i="5"/>
  <c r="AQ94" i="11" s="1"/>
  <c r="AT95" i="5"/>
  <c r="AP95" i="11" s="1"/>
  <c r="BA95" i="11" s="1"/>
  <c r="AU95" i="5"/>
  <c r="AQ95" i="11" s="1"/>
  <c r="AT96" i="5"/>
  <c r="AP96" i="11" s="1"/>
  <c r="BA96" i="11" s="1"/>
  <c r="AU96" i="5"/>
  <c r="AQ96" i="11" s="1"/>
  <c r="AT97" i="5"/>
  <c r="AP97" i="11" s="1"/>
  <c r="BA97" i="11" s="1"/>
  <c r="AU97" i="5"/>
  <c r="AQ97" i="11" s="1"/>
  <c r="AT98" i="5"/>
  <c r="AP98" i="11" s="1"/>
  <c r="BA98" i="11" s="1"/>
  <c r="AU98" i="5"/>
  <c r="AQ98" i="11" s="1"/>
  <c r="AT99" i="5"/>
  <c r="AP99" i="11" s="1"/>
  <c r="BA99" i="11" s="1"/>
  <c r="AU99" i="5"/>
  <c r="AQ99" i="11" s="1"/>
  <c r="AT100" i="5"/>
  <c r="AP100" i="11" s="1"/>
  <c r="BA100" i="11" s="1"/>
  <c r="AU100" i="5"/>
  <c r="AQ100" i="11" s="1"/>
  <c r="AT101" i="5"/>
  <c r="AP101" i="11" s="1"/>
  <c r="BA101" i="11" s="1"/>
  <c r="AU101" i="5"/>
  <c r="AQ101" i="11" s="1"/>
  <c r="AT102" i="5"/>
  <c r="AP102" i="11" s="1"/>
  <c r="BA102" i="11" s="1"/>
  <c r="AU102" i="5"/>
  <c r="AQ102" i="11" s="1"/>
  <c r="AT103" i="5"/>
  <c r="AP103" i="11" s="1"/>
  <c r="BA103" i="11" s="1"/>
  <c r="AU103" i="5"/>
  <c r="AQ103" i="11" s="1"/>
  <c r="AT104" i="5"/>
  <c r="AP104" i="11" s="1"/>
  <c r="BA104" i="11" s="1"/>
  <c r="AU104" i="5"/>
  <c r="AQ104" i="11" s="1"/>
  <c r="AT105" i="5"/>
  <c r="AP105" i="11" s="1"/>
  <c r="BA105" i="11" s="1"/>
  <c r="AU105" i="5"/>
  <c r="AQ105" i="11" s="1"/>
  <c r="AT106" i="5"/>
  <c r="AP106" i="11" s="1"/>
  <c r="BA106" i="11" s="1"/>
  <c r="AU106" i="5"/>
  <c r="AQ106" i="11" s="1"/>
  <c r="AT107" i="5"/>
  <c r="AP107" i="11" s="1"/>
  <c r="BA107" i="11" s="1"/>
  <c r="AU107" i="5"/>
  <c r="AQ107" i="11" s="1"/>
  <c r="AT108" i="5"/>
  <c r="AP108" i="11" s="1"/>
  <c r="BA108" i="11" s="1"/>
  <c r="AU108" i="5"/>
  <c r="AQ108" i="11" s="1"/>
  <c r="AT109" i="5"/>
  <c r="AP109" i="11" s="1"/>
  <c r="BA109" i="11" s="1"/>
  <c r="AU109" i="5"/>
  <c r="AQ109" i="11" s="1"/>
  <c r="AT110" i="5"/>
  <c r="AP110" i="11" s="1"/>
  <c r="BA110" i="11" s="1"/>
  <c r="AU110" i="5"/>
  <c r="AQ110" i="11" s="1"/>
  <c r="AT111" i="5"/>
  <c r="AP111" i="11" s="1"/>
  <c r="BA111" i="11" s="1"/>
  <c r="AU111" i="5"/>
  <c r="AQ111" i="11" s="1"/>
  <c r="AT112" i="5"/>
  <c r="AP112" i="11" s="1"/>
  <c r="BA112" i="11" s="1"/>
  <c r="AU112" i="5"/>
  <c r="AQ112" i="11" s="1"/>
  <c r="AT113" i="5"/>
  <c r="AP113" i="11" s="1"/>
  <c r="BA113" i="11" s="1"/>
  <c r="AU113" i="5"/>
  <c r="AQ113" i="11" s="1"/>
  <c r="AT114" i="5"/>
  <c r="AP114" i="11" s="1"/>
  <c r="BA114" i="11" s="1"/>
  <c r="AU114" i="5"/>
  <c r="AQ114" i="11" s="1"/>
  <c r="AT115" i="5"/>
  <c r="AP115" i="11" s="1"/>
  <c r="BA115" i="11" s="1"/>
  <c r="AU115" i="5"/>
  <c r="AQ115" i="11" s="1"/>
  <c r="AT116" i="5"/>
  <c r="AP116" i="11" s="1"/>
  <c r="BA116" i="11" s="1"/>
  <c r="AU116" i="5"/>
  <c r="AQ116" i="11" s="1"/>
  <c r="AT117" i="5"/>
  <c r="AP117" i="11" s="1"/>
  <c r="BA117" i="11" s="1"/>
  <c r="AU117" i="5"/>
  <c r="AQ117" i="11" s="1"/>
  <c r="AT118" i="5"/>
  <c r="AP118" i="11" s="1"/>
  <c r="BA118" i="11" s="1"/>
  <c r="AU118" i="5"/>
  <c r="AQ118" i="11" s="1"/>
  <c r="AT119" i="5"/>
  <c r="AP119" i="11" s="1"/>
  <c r="BA119" i="11" s="1"/>
  <c r="AU119" i="5"/>
  <c r="AQ119" i="11" s="1"/>
  <c r="AT120" i="5"/>
  <c r="AP120" i="11" s="1"/>
  <c r="BA120" i="11" s="1"/>
  <c r="AU120" i="5"/>
  <c r="AQ120" i="11" s="1"/>
  <c r="AT121" i="5"/>
  <c r="AP121" i="11" s="1"/>
  <c r="BA121" i="11" s="1"/>
  <c r="AU121" i="5"/>
  <c r="AQ121" i="11" s="1"/>
  <c r="AT122" i="5"/>
  <c r="AP122" i="11" s="1"/>
  <c r="BA122" i="11" s="1"/>
  <c r="AU122" i="5"/>
  <c r="AQ122" i="11" s="1"/>
  <c r="AT123" i="5"/>
  <c r="AP123" i="11" s="1"/>
  <c r="BA123" i="11" s="1"/>
  <c r="AU123" i="5"/>
  <c r="AQ123" i="11" s="1"/>
  <c r="AT124" i="5"/>
  <c r="AP124" i="11" s="1"/>
  <c r="BA124" i="11" s="1"/>
  <c r="AU124" i="5"/>
  <c r="AQ124" i="11" s="1"/>
  <c r="AT125" i="5"/>
  <c r="AP125" i="11" s="1"/>
  <c r="BA125" i="11" s="1"/>
  <c r="AU125" i="5"/>
  <c r="AQ125" i="11" s="1"/>
  <c r="AT126" i="5"/>
  <c r="AP126" i="11" s="1"/>
  <c r="BA126" i="11" s="1"/>
  <c r="AU126" i="5"/>
  <c r="AQ126" i="11" s="1"/>
  <c r="AT127" i="5"/>
  <c r="AP127" i="11" s="1"/>
  <c r="BA127" i="11" s="1"/>
  <c r="AU127" i="5"/>
  <c r="AQ127" i="11" s="1"/>
  <c r="AT128" i="5"/>
  <c r="AP128" i="11" s="1"/>
  <c r="BA128" i="11" s="1"/>
  <c r="AU128" i="5"/>
  <c r="AQ128" i="11" s="1"/>
  <c r="AT129" i="5"/>
  <c r="AP129" i="11" s="1"/>
  <c r="BA129" i="11" s="1"/>
  <c r="AU129" i="5"/>
  <c r="AQ129" i="11" s="1"/>
  <c r="AT130" i="5"/>
  <c r="AP130" i="11" s="1"/>
  <c r="BA130" i="11" s="1"/>
  <c r="AU130" i="5"/>
  <c r="AQ130" i="11" s="1"/>
  <c r="AT131" i="5"/>
  <c r="AP131" i="11" s="1"/>
  <c r="BA131" i="11" s="1"/>
  <c r="AU131" i="5"/>
  <c r="AQ131" i="11" s="1"/>
  <c r="AT132" i="5"/>
  <c r="AP132" i="11" s="1"/>
  <c r="BA132" i="11" s="1"/>
  <c r="AU132" i="5"/>
  <c r="AQ132" i="11" s="1"/>
  <c r="AT133" i="5"/>
  <c r="AP133" i="11" s="1"/>
  <c r="BA133" i="11" s="1"/>
  <c r="AU133" i="5"/>
  <c r="AQ133" i="11" s="1"/>
  <c r="AT134" i="5"/>
  <c r="AP134" i="11" s="1"/>
  <c r="BA134" i="11" s="1"/>
  <c r="AU134" i="5"/>
  <c r="AQ134" i="11" s="1"/>
  <c r="AT135" i="5"/>
  <c r="AP135" i="11" s="1"/>
  <c r="BA135" i="11" s="1"/>
  <c r="AU135" i="5"/>
  <c r="AQ135" i="11" s="1"/>
  <c r="AT136" i="5"/>
  <c r="AP136" i="11" s="1"/>
  <c r="BA136" i="11" s="1"/>
  <c r="AU136" i="5"/>
  <c r="AQ136" i="11" s="1"/>
  <c r="AT137" i="5"/>
  <c r="AP137" i="11" s="1"/>
  <c r="BA137" i="11" s="1"/>
  <c r="AU137" i="5"/>
  <c r="AQ137" i="11" s="1"/>
  <c r="AT138" i="5"/>
  <c r="AP138" i="11" s="1"/>
  <c r="BA138" i="11" s="1"/>
  <c r="AU138" i="5"/>
  <c r="AQ138" i="11" s="1"/>
  <c r="AT139" i="5"/>
  <c r="AP139" i="11" s="1"/>
  <c r="BA139" i="11" s="1"/>
  <c r="AU139" i="5"/>
  <c r="AQ139" i="11" s="1"/>
  <c r="AT140" i="5"/>
  <c r="AP140" i="11" s="1"/>
  <c r="BA140" i="11" s="1"/>
  <c r="AU140" i="5"/>
  <c r="AQ140" i="11" s="1"/>
  <c r="AT141" i="5"/>
  <c r="AP141" i="11" s="1"/>
  <c r="BA141" i="11" s="1"/>
  <c r="AU141" i="5"/>
  <c r="AQ141" i="11" s="1"/>
  <c r="AT142" i="5"/>
  <c r="AP142" i="11" s="1"/>
  <c r="BA142" i="11" s="1"/>
  <c r="AU142" i="5"/>
  <c r="AQ142" i="11" s="1"/>
  <c r="AT143" i="5"/>
  <c r="AP143" i="11" s="1"/>
  <c r="BA143" i="11" s="1"/>
  <c r="AU143" i="5"/>
  <c r="AQ143" i="11" s="1"/>
  <c r="AT144" i="5"/>
  <c r="AP144" i="11" s="1"/>
  <c r="BA144" i="11" s="1"/>
  <c r="AU144" i="5"/>
  <c r="AQ144" i="11" s="1"/>
  <c r="AT145" i="5"/>
  <c r="AP145" i="11" s="1"/>
  <c r="BA145" i="11" s="1"/>
  <c r="AU145" i="5"/>
  <c r="AQ145" i="11" s="1"/>
  <c r="AT146" i="5"/>
  <c r="AP146" i="11" s="1"/>
  <c r="BA146" i="11" s="1"/>
  <c r="AU146" i="5"/>
  <c r="AQ146" i="11" s="1"/>
  <c r="AT147" i="5"/>
  <c r="AP147" i="11" s="1"/>
  <c r="BA147" i="11" s="1"/>
  <c r="AU147" i="5"/>
  <c r="AQ147" i="11" s="1"/>
  <c r="AT148" i="5"/>
  <c r="AP148" i="11" s="1"/>
  <c r="BA148" i="11" s="1"/>
  <c r="AU148" i="5"/>
  <c r="AQ148" i="11" s="1"/>
  <c r="AT149" i="5"/>
  <c r="AP149" i="11" s="1"/>
  <c r="BA149" i="11" s="1"/>
  <c r="AU149" i="5"/>
  <c r="AQ149" i="11" s="1"/>
  <c r="AT150" i="5"/>
  <c r="AP150" i="11" s="1"/>
  <c r="BA150" i="11" s="1"/>
  <c r="AU150" i="5"/>
  <c r="AQ150" i="11" s="1"/>
  <c r="AT151" i="5"/>
  <c r="AP151" i="11" s="1"/>
  <c r="BA151" i="11" s="1"/>
  <c r="AU151" i="5"/>
  <c r="AQ151" i="11" s="1"/>
  <c r="AT152" i="5"/>
  <c r="AP152" i="11" s="1"/>
  <c r="BA152" i="11" s="1"/>
  <c r="AU152" i="5"/>
  <c r="AQ152" i="11" s="1"/>
  <c r="AT153" i="5"/>
  <c r="AP153" i="11" s="1"/>
  <c r="BA153" i="11" s="1"/>
  <c r="AU153" i="5"/>
  <c r="AQ153" i="11" s="1"/>
  <c r="AT154" i="5"/>
  <c r="AP154" i="11" s="1"/>
  <c r="BA154" i="11" s="1"/>
  <c r="AU154" i="5"/>
  <c r="AQ154" i="11" s="1"/>
  <c r="AT155" i="5"/>
  <c r="AP155" i="11" s="1"/>
  <c r="BA155" i="11" s="1"/>
  <c r="AU155" i="5"/>
  <c r="AQ155" i="11" s="1"/>
  <c r="AT156" i="5"/>
  <c r="AP156" i="11" s="1"/>
  <c r="BA156" i="11" s="1"/>
  <c r="AU156" i="5"/>
  <c r="AQ156" i="11" s="1"/>
  <c r="AT157" i="5"/>
  <c r="AP157" i="11" s="1"/>
  <c r="BA157" i="11" s="1"/>
  <c r="AU157" i="5"/>
  <c r="AQ157" i="11" s="1"/>
  <c r="AT158" i="5"/>
  <c r="AP158" i="11" s="1"/>
  <c r="BA158" i="11" s="1"/>
  <c r="AU158" i="5"/>
  <c r="AQ158" i="11" s="1"/>
  <c r="AT159" i="5"/>
  <c r="AP159" i="11" s="1"/>
  <c r="BA159" i="11" s="1"/>
  <c r="AU159" i="5"/>
  <c r="AQ159" i="11" s="1"/>
  <c r="AT160" i="5"/>
  <c r="AP160" i="11" s="1"/>
  <c r="BA160" i="11" s="1"/>
  <c r="AU160" i="5"/>
  <c r="AQ160" i="11" s="1"/>
  <c r="AT161" i="5"/>
  <c r="AP161" i="11" s="1"/>
  <c r="BA161" i="11" s="1"/>
  <c r="AU161" i="5"/>
  <c r="AQ161" i="11" s="1"/>
  <c r="AT162" i="5"/>
  <c r="AP162" i="11" s="1"/>
  <c r="BA162" i="11" s="1"/>
  <c r="AU162" i="5"/>
  <c r="AQ162" i="11" s="1"/>
  <c r="AT163" i="5"/>
  <c r="AP163" i="11" s="1"/>
  <c r="BA163" i="11" s="1"/>
  <c r="AU163" i="5"/>
  <c r="AQ163" i="11" s="1"/>
  <c r="AT164" i="5"/>
  <c r="AP164" i="11" s="1"/>
  <c r="BA164" i="11" s="1"/>
  <c r="AU164" i="5"/>
  <c r="AQ164" i="11" s="1"/>
  <c r="AT165" i="5"/>
  <c r="AP165" i="11" s="1"/>
  <c r="BA165" i="11" s="1"/>
  <c r="AU165" i="5"/>
  <c r="AQ165" i="11" s="1"/>
  <c r="AT166" i="5"/>
  <c r="AP166" i="11" s="1"/>
  <c r="BA166" i="11" s="1"/>
  <c r="AU166" i="5"/>
  <c r="AQ166" i="11" s="1"/>
  <c r="AT167" i="5"/>
  <c r="AP167" i="11" s="1"/>
  <c r="BA167" i="11" s="1"/>
  <c r="AU167" i="5"/>
  <c r="AQ167" i="11" s="1"/>
  <c r="AT168" i="5"/>
  <c r="AP168" i="11" s="1"/>
  <c r="BA168" i="11" s="1"/>
  <c r="AU168" i="5"/>
  <c r="AQ168" i="11" s="1"/>
  <c r="AT169" i="5"/>
  <c r="AP169" i="11" s="1"/>
  <c r="BA169" i="11" s="1"/>
  <c r="AU169" i="5"/>
  <c r="AQ169" i="11" s="1"/>
  <c r="AT170" i="5"/>
  <c r="AP170" i="11" s="1"/>
  <c r="BA170" i="11" s="1"/>
  <c r="AU170" i="5"/>
  <c r="AQ170" i="11" s="1"/>
  <c r="AT171" i="5"/>
  <c r="AP171" i="11" s="1"/>
  <c r="BA171" i="11" s="1"/>
  <c r="AU171" i="5"/>
  <c r="AQ171" i="11" s="1"/>
  <c r="AT172" i="5"/>
  <c r="AP172" i="11" s="1"/>
  <c r="BA172" i="11" s="1"/>
  <c r="AU172" i="5"/>
  <c r="AQ172" i="11" s="1"/>
  <c r="AT173" i="5"/>
  <c r="AP173" i="11" s="1"/>
  <c r="BA173" i="11" s="1"/>
  <c r="AU173" i="5"/>
  <c r="AQ173" i="11" s="1"/>
  <c r="AT174" i="5"/>
  <c r="AP174" i="11" s="1"/>
  <c r="BA174" i="11" s="1"/>
  <c r="AU174" i="5"/>
  <c r="AQ174" i="11" s="1"/>
  <c r="AT175" i="5"/>
  <c r="AP175" i="11" s="1"/>
  <c r="BA175" i="11" s="1"/>
  <c r="AU175" i="5"/>
  <c r="AQ175" i="11" s="1"/>
  <c r="AT176" i="5"/>
  <c r="AP176" i="11" s="1"/>
  <c r="BA176" i="11" s="1"/>
  <c r="AU176" i="5"/>
  <c r="AQ176" i="11" s="1"/>
  <c r="AT177" i="5"/>
  <c r="AP177" i="11" s="1"/>
  <c r="BA177" i="11" s="1"/>
  <c r="AU177" i="5"/>
  <c r="AQ177" i="11" s="1"/>
  <c r="AT178" i="5"/>
  <c r="AP178" i="11" s="1"/>
  <c r="BA178" i="11" s="1"/>
  <c r="AU178" i="5"/>
  <c r="AQ178" i="11" s="1"/>
  <c r="AT179" i="5"/>
  <c r="AP179" i="11" s="1"/>
  <c r="BA179" i="11" s="1"/>
  <c r="AU179" i="5"/>
  <c r="AQ179" i="11" s="1"/>
  <c r="AT180" i="5"/>
  <c r="AP180" i="11" s="1"/>
  <c r="BA180" i="11" s="1"/>
  <c r="AU180" i="5"/>
  <c r="AQ180" i="11" s="1"/>
  <c r="AT181" i="5"/>
  <c r="AP181" i="11" s="1"/>
  <c r="BA181" i="11" s="1"/>
  <c r="AU181" i="5"/>
  <c r="AQ181" i="11" s="1"/>
  <c r="AT182" i="5"/>
  <c r="AP182" i="11" s="1"/>
  <c r="BA182" i="11" s="1"/>
  <c r="AU182" i="5"/>
  <c r="AQ182" i="11" s="1"/>
  <c r="AT183" i="5"/>
  <c r="AP183" i="11" s="1"/>
  <c r="BA183" i="11" s="1"/>
  <c r="AU183" i="5"/>
  <c r="AQ183" i="11" s="1"/>
  <c r="AT184" i="5"/>
  <c r="AP184" i="11" s="1"/>
  <c r="BA184" i="11" s="1"/>
  <c r="AU184" i="5"/>
  <c r="AQ184" i="11" s="1"/>
  <c r="AT185" i="5"/>
  <c r="AP185" i="11" s="1"/>
  <c r="BA185" i="11" s="1"/>
  <c r="AU185" i="5"/>
  <c r="AQ185" i="11" s="1"/>
  <c r="AT186" i="5"/>
  <c r="AP186" i="11" s="1"/>
  <c r="BA186" i="11" s="1"/>
  <c r="AU186" i="5"/>
  <c r="AQ186" i="11" s="1"/>
  <c r="AT187" i="5"/>
  <c r="AP187" i="11" s="1"/>
  <c r="BA187" i="11" s="1"/>
  <c r="AU187" i="5"/>
  <c r="AQ187" i="11" s="1"/>
  <c r="AT188" i="5"/>
  <c r="AP188" i="11" s="1"/>
  <c r="BA188" i="11" s="1"/>
  <c r="AU188" i="5"/>
  <c r="AQ188" i="11" s="1"/>
  <c r="AT189" i="5"/>
  <c r="AP189" i="11" s="1"/>
  <c r="BA189" i="11" s="1"/>
  <c r="AU189" i="5"/>
  <c r="AQ189" i="11" s="1"/>
  <c r="AT190" i="5"/>
  <c r="AP190" i="11" s="1"/>
  <c r="BA190" i="11" s="1"/>
  <c r="AU190" i="5"/>
  <c r="AQ190" i="11" s="1"/>
  <c r="AT191" i="5"/>
  <c r="AP191" i="11" s="1"/>
  <c r="BA191" i="11" s="1"/>
  <c r="AU191" i="5"/>
  <c r="AQ191" i="11" s="1"/>
  <c r="AT192" i="5"/>
  <c r="AP192" i="11" s="1"/>
  <c r="BA192" i="11" s="1"/>
  <c r="AU192" i="5"/>
  <c r="AQ192" i="11" s="1"/>
  <c r="AT193" i="5"/>
  <c r="AP193" i="11" s="1"/>
  <c r="BA193" i="11" s="1"/>
  <c r="AU193" i="5"/>
  <c r="AQ193" i="11" s="1"/>
  <c r="AT194" i="5"/>
  <c r="AP194" i="11" s="1"/>
  <c r="BA194" i="11" s="1"/>
  <c r="AU194" i="5"/>
  <c r="AQ194" i="11" s="1"/>
  <c r="AT195" i="5"/>
  <c r="AP195" i="11" s="1"/>
  <c r="BA195" i="11" s="1"/>
  <c r="AU195" i="5"/>
  <c r="AQ195" i="11" s="1"/>
  <c r="AT196" i="5"/>
  <c r="AP196" i="11" s="1"/>
  <c r="BA196" i="11" s="1"/>
  <c r="AU196" i="5"/>
  <c r="AQ196" i="11" s="1"/>
  <c r="AT197" i="5"/>
  <c r="AP197" i="11" s="1"/>
  <c r="BA197" i="11" s="1"/>
  <c r="AU197" i="5"/>
  <c r="AQ197" i="11" s="1"/>
  <c r="AT198" i="5"/>
  <c r="AP198" i="11" s="1"/>
  <c r="BA198" i="11" s="1"/>
  <c r="AU198" i="5"/>
  <c r="AQ198" i="11" s="1"/>
  <c r="AT199" i="5"/>
  <c r="AP199" i="11" s="1"/>
  <c r="BA199" i="11" s="1"/>
  <c r="AU199" i="5"/>
  <c r="AQ199" i="11" s="1"/>
  <c r="AT200" i="5"/>
  <c r="AP200" i="11" s="1"/>
  <c r="BA200" i="11" s="1"/>
  <c r="AU200" i="5"/>
  <c r="AQ200" i="11" s="1"/>
  <c r="AT201" i="5"/>
  <c r="AP201" i="11" s="1"/>
  <c r="BA201" i="11" s="1"/>
  <c r="AU201" i="5"/>
  <c r="AQ201" i="11" s="1"/>
  <c r="AT202" i="5"/>
  <c r="AP202" i="11" s="1"/>
  <c r="BA202" i="11" s="1"/>
  <c r="AU202" i="5"/>
  <c r="AQ202" i="11" s="1"/>
  <c r="AT203" i="5"/>
  <c r="AP203" i="11" s="1"/>
  <c r="BA203" i="11" s="1"/>
  <c r="AU203" i="5"/>
  <c r="AQ203" i="11" s="1"/>
  <c r="AT204" i="5"/>
  <c r="AP204" i="11" s="1"/>
  <c r="BA204" i="11" s="1"/>
  <c r="AU204" i="5"/>
  <c r="AQ204" i="11" s="1"/>
  <c r="AT205" i="5"/>
  <c r="AP205" i="11" s="1"/>
  <c r="BA205" i="11" s="1"/>
  <c r="AU205" i="5"/>
  <c r="AQ205" i="11" s="1"/>
  <c r="AT206" i="5"/>
  <c r="AP206" i="11" s="1"/>
  <c r="BA206" i="11" s="1"/>
  <c r="AU206" i="5"/>
  <c r="AQ206" i="11" s="1"/>
  <c r="AT207" i="5"/>
  <c r="AP207" i="11" s="1"/>
  <c r="BA207" i="11" s="1"/>
  <c r="AU207" i="5"/>
  <c r="AQ207" i="11" s="1"/>
  <c r="AT208" i="5"/>
  <c r="AP208" i="11" s="1"/>
  <c r="BA208" i="11" s="1"/>
  <c r="AU208" i="5"/>
  <c r="AQ208" i="11" s="1"/>
  <c r="AT209" i="5"/>
  <c r="AP209" i="11" s="1"/>
  <c r="BA209" i="11" s="1"/>
  <c r="AU209" i="5"/>
  <c r="AQ209" i="11" s="1"/>
  <c r="AT210" i="5"/>
  <c r="AP210" i="11" s="1"/>
  <c r="BA210" i="11" s="1"/>
  <c r="AU210" i="5"/>
  <c r="AQ210" i="11" s="1"/>
  <c r="AT211" i="5"/>
  <c r="AP211" i="11" s="1"/>
  <c r="BA211" i="11" s="1"/>
  <c r="AU211" i="5"/>
  <c r="AQ211" i="11" s="1"/>
  <c r="AT212" i="5"/>
  <c r="AP212" i="11" s="1"/>
  <c r="BA212" i="11" s="1"/>
  <c r="AU212" i="5"/>
  <c r="AQ212" i="11" s="1"/>
  <c r="AT213" i="5"/>
  <c r="AP213" i="11" s="1"/>
  <c r="BA213" i="11" s="1"/>
  <c r="AU213" i="5"/>
  <c r="AQ213" i="11" s="1"/>
  <c r="AT214" i="5"/>
  <c r="AP214" i="11" s="1"/>
  <c r="BA214" i="11" s="1"/>
  <c r="AU214" i="5"/>
  <c r="AQ214" i="11" s="1"/>
  <c r="AT215" i="5"/>
  <c r="AP215" i="11" s="1"/>
  <c r="BA215" i="11" s="1"/>
  <c r="AU215" i="5"/>
  <c r="AQ215" i="11" s="1"/>
  <c r="AT216" i="5"/>
  <c r="AP216" i="11" s="1"/>
  <c r="BA216" i="11" s="1"/>
  <c r="AU216" i="5"/>
  <c r="AQ216" i="11" s="1"/>
  <c r="AT217" i="5"/>
  <c r="AP217" i="11" s="1"/>
  <c r="BA217" i="11" s="1"/>
  <c r="AU217" i="5"/>
  <c r="AQ217" i="11" s="1"/>
  <c r="AT218" i="5"/>
  <c r="AP218" i="11" s="1"/>
  <c r="BA218" i="11" s="1"/>
  <c r="AU218" i="5"/>
  <c r="AQ218" i="11" s="1"/>
  <c r="AT219" i="5"/>
  <c r="AP219" i="11" s="1"/>
  <c r="BA219" i="11" s="1"/>
  <c r="AU219" i="5"/>
  <c r="AQ219" i="11" s="1"/>
  <c r="AT220" i="5"/>
  <c r="AP220" i="11" s="1"/>
  <c r="BA220" i="11" s="1"/>
  <c r="AU220" i="5"/>
  <c r="AQ220" i="11" s="1"/>
  <c r="AT221" i="5"/>
  <c r="AP221" i="11" s="1"/>
  <c r="BA221" i="11" s="1"/>
  <c r="AU221" i="5"/>
  <c r="AQ221" i="11" s="1"/>
  <c r="AT222" i="5"/>
  <c r="AP222" i="11" s="1"/>
  <c r="BA222" i="11" s="1"/>
  <c r="AU222" i="5"/>
  <c r="AQ222" i="11" s="1"/>
  <c r="AT223" i="5"/>
  <c r="AP223" i="11" s="1"/>
  <c r="BA223" i="11" s="1"/>
  <c r="AU223" i="5"/>
  <c r="AQ223" i="11" s="1"/>
  <c r="AT224" i="5"/>
  <c r="AP224" i="11" s="1"/>
  <c r="BA224" i="11" s="1"/>
  <c r="AU224" i="5"/>
  <c r="AQ224" i="11" s="1"/>
  <c r="AT225" i="5"/>
  <c r="AP225" i="11" s="1"/>
  <c r="BA225" i="11" s="1"/>
  <c r="AU225" i="5"/>
  <c r="AQ225" i="11" s="1"/>
  <c r="AT226" i="5"/>
  <c r="AP226" i="11" s="1"/>
  <c r="BA226" i="11" s="1"/>
  <c r="AU226" i="5"/>
  <c r="AQ226" i="11" s="1"/>
  <c r="AT227" i="5"/>
  <c r="AP227" i="11" s="1"/>
  <c r="BA227" i="11" s="1"/>
  <c r="AU227" i="5"/>
  <c r="AQ227" i="11" s="1"/>
  <c r="AT228" i="5"/>
  <c r="AP228" i="11" s="1"/>
  <c r="BA228" i="11" s="1"/>
  <c r="AU228" i="5"/>
  <c r="AQ228" i="11" s="1"/>
  <c r="AT229" i="5"/>
  <c r="AP229" i="11" s="1"/>
  <c r="BA229" i="11" s="1"/>
  <c r="AU229" i="5"/>
  <c r="AQ229" i="11" s="1"/>
  <c r="AT230" i="5"/>
  <c r="AP230" i="11" s="1"/>
  <c r="BA230" i="11" s="1"/>
  <c r="AU230" i="5"/>
  <c r="AQ230" i="11" s="1"/>
  <c r="AT231" i="5"/>
  <c r="AP231" i="11" s="1"/>
  <c r="BA231" i="11" s="1"/>
  <c r="AU231" i="5"/>
  <c r="AQ231" i="11" s="1"/>
  <c r="AT232" i="5"/>
  <c r="AP232" i="11" s="1"/>
  <c r="BA232" i="11" s="1"/>
  <c r="AU232" i="5"/>
  <c r="AQ232" i="11" s="1"/>
  <c r="AT233" i="5"/>
  <c r="AP233" i="11" s="1"/>
  <c r="BA233" i="11" s="1"/>
  <c r="AU233" i="5"/>
  <c r="AQ233" i="11" s="1"/>
  <c r="AT234" i="5"/>
  <c r="AP234" i="11" s="1"/>
  <c r="BA234" i="11" s="1"/>
  <c r="AU234" i="5"/>
  <c r="AQ234" i="11" s="1"/>
  <c r="AT235" i="5"/>
  <c r="AP235" i="11" s="1"/>
  <c r="BA235" i="11" s="1"/>
  <c r="AU235" i="5"/>
  <c r="AQ235" i="11" s="1"/>
  <c r="AT236" i="5"/>
  <c r="AP236" i="11" s="1"/>
  <c r="BA236" i="11" s="1"/>
  <c r="AU236" i="5"/>
  <c r="AQ236" i="11" s="1"/>
  <c r="AT237" i="5"/>
  <c r="AP237" i="11" s="1"/>
  <c r="BA237" i="11" s="1"/>
  <c r="AU237" i="5"/>
  <c r="AQ237" i="11" s="1"/>
  <c r="AT238" i="5"/>
  <c r="AP238" i="11" s="1"/>
  <c r="BA238" i="11" s="1"/>
  <c r="AU238" i="5"/>
  <c r="AQ238" i="11" s="1"/>
  <c r="AT239" i="5"/>
  <c r="AP239" i="11" s="1"/>
  <c r="BA239" i="11" s="1"/>
  <c r="AU239" i="5"/>
  <c r="AQ239" i="11" s="1"/>
  <c r="AT240" i="5"/>
  <c r="AP240" i="11" s="1"/>
  <c r="BA240" i="11" s="1"/>
  <c r="AU240" i="5"/>
  <c r="AQ240" i="11" s="1"/>
  <c r="AT241" i="5"/>
  <c r="AP241" i="11" s="1"/>
  <c r="BA241" i="11" s="1"/>
  <c r="AU241" i="5"/>
  <c r="AQ241" i="11" s="1"/>
  <c r="AT242" i="5"/>
  <c r="AP242" i="11" s="1"/>
  <c r="BA242" i="11" s="1"/>
  <c r="AU242" i="5"/>
  <c r="AQ242" i="11" s="1"/>
  <c r="AT243" i="5"/>
  <c r="AP243" i="11" s="1"/>
  <c r="BA243" i="11" s="1"/>
  <c r="AU243" i="5"/>
  <c r="AQ243" i="11" s="1"/>
  <c r="AT244" i="5"/>
  <c r="AP244" i="11" s="1"/>
  <c r="BA244" i="11" s="1"/>
  <c r="AU244" i="5"/>
  <c r="AQ244" i="11" s="1"/>
  <c r="AT245" i="5"/>
  <c r="AP245" i="11" s="1"/>
  <c r="BA245" i="11" s="1"/>
  <c r="AU245" i="5"/>
  <c r="AQ245" i="11" s="1"/>
  <c r="AT246" i="5"/>
  <c r="AP246" i="11" s="1"/>
  <c r="BA246" i="11" s="1"/>
  <c r="AU246" i="5"/>
  <c r="AQ246" i="11" s="1"/>
  <c r="AT247" i="5"/>
  <c r="AP247" i="11" s="1"/>
  <c r="BA247" i="11" s="1"/>
  <c r="AU247" i="5"/>
  <c r="AQ247" i="11" s="1"/>
  <c r="AT248" i="5"/>
  <c r="AP248" i="11" s="1"/>
  <c r="BA248" i="11" s="1"/>
  <c r="AU248" i="5"/>
  <c r="AQ248" i="11" s="1"/>
  <c r="AT249" i="5"/>
  <c r="AP249" i="11" s="1"/>
  <c r="BA249" i="11" s="1"/>
  <c r="AU249" i="5"/>
  <c r="AQ249" i="11" s="1"/>
  <c r="AT250" i="5"/>
  <c r="AP250" i="11" s="1"/>
  <c r="BA250" i="11" s="1"/>
  <c r="AU250" i="5"/>
  <c r="AQ250" i="11" s="1"/>
  <c r="AT251" i="5"/>
  <c r="AP251" i="11" s="1"/>
  <c r="BA251" i="11" s="1"/>
  <c r="AU251" i="5"/>
  <c r="AQ251" i="11" s="1"/>
  <c r="AT252" i="5"/>
  <c r="AP252" i="11" s="1"/>
  <c r="BA252" i="11" s="1"/>
  <c r="AU252" i="5"/>
  <c r="AQ252" i="11" s="1"/>
  <c r="AT253" i="5"/>
  <c r="AP253" i="11" s="1"/>
  <c r="BA253" i="11" s="1"/>
  <c r="AU253" i="5"/>
  <c r="AQ253" i="11" s="1"/>
  <c r="AT254" i="5"/>
  <c r="AP254" i="11" s="1"/>
  <c r="BA254" i="11" s="1"/>
  <c r="AU254" i="5"/>
  <c r="AQ254" i="11" s="1"/>
  <c r="AT255" i="5"/>
  <c r="AP255" i="11" s="1"/>
  <c r="BA255" i="11" s="1"/>
  <c r="AU255" i="5"/>
  <c r="AQ255" i="11" s="1"/>
  <c r="AT256" i="5"/>
  <c r="AP256" i="11" s="1"/>
  <c r="BA256" i="11" s="1"/>
  <c r="AU256" i="5"/>
  <c r="AQ256" i="11" s="1"/>
  <c r="AT257" i="5"/>
  <c r="AP257" i="11" s="1"/>
  <c r="BA257" i="11" s="1"/>
  <c r="AU257" i="5"/>
  <c r="AQ257" i="11" s="1"/>
  <c r="AT258" i="5"/>
  <c r="AP258" i="11" s="1"/>
  <c r="BA258" i="11" s="1"/>
  <c r="AU258" i="5"/>
  <c r="AQ258" i="11" s="1"/>
  <c r="AT259" i="5"/>
  <c r="AP259" i="11" s="1"/>
  <c r="BA259" i="11" s="1"/>
  <c r="AU259" i="5"/>
  <c r="AQ259" i="11" s="1"/>
  <c r="AT260" i="5"/>
  <c r="AP260" i="11" s="1"/>
  <c r="BA260" i="11" s="1"/>
  <c r="AU260" i="5"/>
  <c r="AQ260" i="11" s="1"/>
  <c r="AT261" i="5"/>
  <c r="AP261" i="11" s="1"/>
  <c r="BA261" i="11" s="1"/>
  <c r="AU261" i="5"/>
  <c r="AQ261" i="11" s="1"/>
  <c r="AT262" i="5"/>
  <c r="AP262" i="11" s="1"/>
  <c r="BA262" i="11" s="1"/>
  <c r="AU262" i="5"/>
  <c r="AQ262" i="11" s="1"/>
  <c r="AT263" i="5"/>
  <c r="AP263" i="11" s="1"/>
  <c r="BA263" i="11" s="1"/>
  <c r="AU263" i="5"/>
  <c r="AQ263" i="11" s="1"/>
  <c r="AT264" i="5"/>
  <c r="AP264" i="11" s="1"/>
  <c r="BA264" i="11" s="1"/>
  <c r="AU264" i="5"/>
  <c r="AQ264" i="11" s="1"/>
  <c r="AT265" i="5"/>
  <c r="AP265" i="11" s="1"/>
  <c r="BA265" i="11" s="1"/>
  <c r="AU265" i="5"/>
  <c r="AQ265" i="11" s="1"/>
  <c r="AT266" i="5"/>
  <c r="AP266" i="11" s="1"/>
  <c r="BA266" i="11" s="1"/>
  <c r="AU266" i="5"/>
  <c r="AQ266" i="11" s="1"/>
  <c r="AT267" i="5"/>
  <c r="AP267" i="11" s="1"/>
  <c r="BA267" i="11" s="1"/>
  <c r="AU267" i="5"/>
  <c r="AQ267" i="11" s="1"/>
  <c r="AT268" i="5"/>
  <c r="AP268" i="11" s="1"/>
  <c r="BA268" i="11" s="1"/>
  <c r="AU268" i="5"/>
  <c r="AQ268" i="11" s="1"/>
  <c r="AT269" i="5"/>
  <c r="AP269" i="11" s="1"/>
  <c r="BA269" i="11" s="1"/>
  <c r="AU269" i="5"/>
  <c r="AQ269" i="11" s="1"/>
  <c r="AT270" i="5"/>
  <c r="AP270" i="11" s="1"/>
  <c r="BA270" i="11" s="1"/>
  <c r="AU270" i="5"/>
  <c r="AQ270" i="11" s="1"/>
  <c r="AT271" i="5"/>
  <c r="AP271" i="11" s="1"/>
  <c r="BA271" i="11" s="1"/>
  <c r="AU271" i="5"/>
  <c r="AQ271" i="11" s="1"/>
  <c r="AT272" i="5"/>
  <c r="AP272" i="11" s="1"/>
  <c r="BA272" i="11" s="1"/>
  <c r="AU272" i="5"/>
  <c r="AQ272" i="11" s="1"/>
  <c r="AT273" i="5"/>
  <c r="AP273" i="11" s="1"/>
  <c r="BA273" i="11" s="1"/>
  <c r="AU273" i="5"/>
  <c r="AQ273" i="11" s="1"/>
  <c r="AT274" i="5"/>
  <c r="AP274" i="11" s="1"/>
  <c r="BA274" i="11" s="1"/>
  <c r="AU274" i="5"/>
  <c r="AQ274" i="11" s="1"/>
  <c r="AT275" i="5"/>
  <c r="AP275" i="11" s="1"/>
  <c r="BA275" i="11" s="1"/>
  <c r="AU275" i="5"/>
  <c r="AQ275" i="11" s="1"/>
  <c r="AT276" i="5"/>
  <c r="AP276" i="11" s="1"/>
  <c r="BA276" i="11" s="1"/>
  <c r="AU276" i="5"/>
  <c r="AQ276" i="11" s="1"/>
  <c r="AT277" i="5"/>
  <c r="AP277" i="11" s="1"/>
  <c r="BA277" i="11" s="1"/>
  <c r="AU277" i="5"/>
  <c r="AQ277" i="11" s="1"/>
  <c r="AT278" i="5"/>
  <c r="AP278" i="11" s="1"/>
  <c r="BA278" i="11" s="1"/>
  <c r="AU278" i="5"/>
  <c r="AQ278" i="11" s="1"/>
  <c r="AT279" i="5"/>
  <c r="AP279" i="11" s="1"/>
  <c r="BA279" i="11" s="1"/>
  <c r="AU279" i="5"/>
  <c r="AQ279" i="11" s="1"/>
  <c r="AT280" i="5"/>
  <c r="AP280" i="11" s="1"/>
  <c r="BA280" i="11" s="1"/>
  <c r="AU280" i="5"/>
  <c r="AQ280" i="11" s="1"/>
  <c r="AT281" i="5"/>
  <c r="AP281" i="11" s="1"/>
  <c r="BA281" i="11" s="1"/>
  <c r="AU281" i="5"/>
  <c r="AQ281" i="11" s="1"/>
  <c r="AT282" i="5"/>
  <c r="AP282" i="11" s="1"/>
  <c r="BA282" i="11" s="1"/>
  <c r="AU282" i="5"/>
  <c r="AQ282" i="11" s="1"/>
  <c r="AT283" i="5"/>
  <c r="AP283" i="11" s="1"/>
  <c r="BA283" i="11" s="1"/>
  <c r="AU283" i="5"/>
  <c r="AQ283" i="11" s="1"/>
  <c r="AT284" i="5"/>
  <c r="AP284" i="11" s="1"/>
  <c r="BA284" i="11" s="1"/>
  <c r="AU284" i="5"/>
  <c r="AQ284" i="11" s="1"/>
  <c r="AT285" i="5"/>
  <c r="AP285" i="11" s="1"/>
  <c r="BA285" i="11" s="1"/>
  <c r="AU285" i="5"/>
  <c r="AQ285" i="11" s="1"/>
  <c r="AT286" i="5"/>
  <c r="AP286" i="11" s="1"/>
  <c r="BA286" i="11" s="1"/>
  <c r="AU286" i="5"/>
  <c r="AQ286" i="11" s="1"/>
  <c r="AT287" i="5"/>
  <c r="AP287" i="11" s="1"/>
  <c r="BA287" i="11" s="1"/>
  <c r="AU287" i="5"/>
  <c r="AQ287" i="11" s="1"/>
  <c r="AT288" i="5"/>
  <c r="AP288" i="11" s="1"/>
  <c r="BA288" i="11" s="1"/>
  <c r="AU288" i="5"/>
  <c r="AQ288" i="11" s="1"/>
  <c r="AT289" i="5"/>
  <c r="AP289" i="11" s="1"/>
  <c r="BA289" i="11" s="1"/>
  <c r="AU289" i="5"/>
  <c r="AQ289" i="11" s="1"/>
  <c r="AT290" i="5"/>
  <c r="AP290" i="11" s="1"/>
  <c r="BA290" i="11" s="1"/>
  <c r="AU290" i="5"/>
  <c r="AQ290" i="11" s="1"/>
  <c r="AT291" i="5"/>
  <c r="AP291" i="11" s="1"/>
  <c r="BA291" i="11" s="1"/>
  <c r="AU291" i="5"/>
  <c r="AQ291" i="11" s="1"/>
  <c r="AT292" i="5"/>
  <c r="AP292" i="11" s="1"/>
  <c r="BA292" i="11" s="1"/>
  <c r="AU292" i="5"/>
  <c r="AQ292" i="11" s="1"/>
  <c r="AT293" i="5"/>
  <c r="AP293" i="11" s="1"/>
  <c r="BA293" i="11" s="1"/>
  <c r="AU293" i="5"/>
  <c r="AQ293" i="11" s="1"/>
  <c r="AT294" i="5"/>
  <c r="AP294" i="11" s="1"/>
  <c r="BA294" i="11" s="1"/>
  <c r="AU294" i="5"/>
  <c r="AQ294" i="11" s="1"/>
  <c r="AT295" i="5"/>
  <c r="AP295" i="11" s="1"/>
  <c r="BA295" i="11" s="1"/>
  <c r="AU295" i="5"/>
  <c r="AQ295" i="11" s="1"/>
  <c r="AT296" i="5"/>
  <c r="AP296" i="11" s="1"/>
  <c r="BA296" i="11" s="1"/>
  <c r="AU296" i="5"/>
  <c r="AQ296" i="11" s="1"/>
  <c r="AT297" i="5"/>
  <c r="AP297" i="11" s="1"/>
  <c r="BA297" i="11" s="1"/>
  <c r="AU297" i="5"/>
  <c r="AQ297" i="11" s="1"/>
  <c r="AT298" i="5"/>
  <c r="AP298" i="11" s="1"/>
  <c r="BA298" i="11" s="1"/>
  <c r="AU298" i="5"/>
  <c r="AQ298" i="11" s="1"/>
  <c r="AT299" i="5"/>
  <c r="AP299" i="11" s="1"/>
  <c r="BA299" i="11" s="1"/>
  <c r="AU299" i="5"/>
  <c r="AQ299" i="11" s="1"/>
  <c r="AT300" i="5"/>
  <c r="AP300" i="11" s="1"/>
  <c r="BA300" i="11" s="1"/>
  <c r="AU300" i="5"/>
  <c r="AQ300" i="11" s="1"/>
  <c r="AT301" i="5"/>
  <c r="AP301" i="11" s="1"/>
  <c r="BA301" i="11" s="1"/>
  <c r="AU301" i="5"/>
  <c r="AQ301" i="11" s="1"/>
  <c r="AT302" i="5"/>
  <c r="AP302" i="11" s="1"/>
  <c r="BA302" i="11" s="1"/>
  <c r="AU302" i="5"/>
  <c r="AQ302" i="11" s="1"/>
  <c r="AT303" i="5"/>
  <c r="AP303" i="11" s="1"/>
  <c r="BA303" i="11" s="1"/>
  <c r="AU303" i="5"/>
  <c r="AQ303" i="11" s="1"/>
  <c r="AT304" i="5"/>
  <c r="AP304" i="11" s="1"/>
  <c r="BA304" i="11" s="1"/>
  <c r="AU304" i="5"/>
  <c r="AQ304" i="11" s="1"/>
  <c r="AT305" i="5"/>
  <c r="AP305" i="11" s="1"/>
  <c r="BA305" i="11" s="1"/>
  <c r="AU305" i="5"/>
  <c r="AQ305" i="11" s="1"/>
  <c r="AT306" i="5"/>
  <c r="AP306" i="11" s="1"/>
  <c r="BA306" i="11" s="1"/>
  <c r="AU306" i="5"/>
  <c r="AQ306" i="11" s="1"/>
  <c r="AT307" i="5"/>
  <c r="AP307" i="11" s="1"/>
  <c r="BA307" i="11" s="1"/>
  <c r="AU307" i="5"/>
  <c r="AQ307" i="11" s="1"/>
  <c r="AT308" i="5"/>
  <c r="AP308" i="11" s="1"/>
  <c r="BA308" i="11" s="1"/>
  <c r="AU308" i="5"/>
  <c r="AQ308" i="11" s="1"/>
  <c r="AT309" i="5"/>
  <c r="AP309" i="11" s="1"/>
  <c r="BA309" i="11" s="1"/>
  <c r="AU309" i="5"/>
  <c r="AQ309" i="11" s="1"/>
  <c r="AT310" i="5"/>
  <c r="AP310" i="11" s="1"/>
  <c r="BA310" i="11" s="1"/>
  <c r="AU310" i="5"/>
  <c r="AQ310" i="11" s="1"/>
  <c r="AT311" i="5"/>
  <c r="AP311" i="11" s="1"/>
  <c r="BA311" i="11" s="1"/>
  <c r="AU311" i="5"/>
  <c r="AQ311" i="11" s="1"/>
  <c r="AT312" i="5"/>
  <c r="AP312" i="11" s="1"/>
  <c r="BA312" i="11" s="1"/>
  <c r="AU312" i="5"/>
  <c r="AQ312" i="11" s="1"/>
  <c r="AT313" i="5"/>
  <c r="AP313" i="11" s="1"/>
  <c r="BA313" i="11" s="1"/>
  <c r="AU313" i="5"/>
  <c r="AQ313" i="11" s="1"/>
  <c r="AT314" i="5"/>
  <c r="AP314" i="11" s="1"/>
  <c r="BA314" i="11" s="1"/>
  <c r="AU314" i="5"/>
  <c r="AQ314" i="11" s="1"/>
  <c r="AT315" i="5"/>
  <c r="AP315" i="11" s="1"/>
  <c r="BA315" i="11" s="1"/>
  <c r="AU315" i="5"/>
  <c r="AQ315" i="11" s="1"/>
  <c r="AT316" i="5"/>
  <c r="AP316" i="11" s="1"/>
  <c r="BA316" i="11" s="1"/>
  <c r="AU316" i="5"/>
  <c r="AQ316" i="11" s="1"/>
  <c r="AT317" i="5"/>
  <c r="AP317" i="11" s="1"/>
  <c r="BA317" i="11" s="1"/>
  <c r="AU317" i="5"/>
  <c r="AQ317" i="11" s="1"/>
  <c r="AT318" i="5"/>
  <c r="AP318" i="11" s="1"/>
  <c r="BA318" i="11" s="1"/>
  <c r="AU318" i="5"/>
  <c r="AQ318" i="11" s="1"/>
  <c r="AT319" i="5"/>
  <c r="AP319" i="11" s="1"/>
  <c r="BA319" i="11" s="1"/>
  <c r="AU319" i="5"/>
  <c r="AQ319" i="11" s="1"/>
  <c r="AT320" i="5"/>
  <c r="AP320" i="11" s="1"/>
  <c r="BA320" i="11" s="1"/>
  <c r="AU320" i="5"/>
  <c r="AQ320" i="11" s="1"/>
  <c r="AT321" i="5"/>
  <c r="AP321" i="11" s="1"/>
  <c r="BA321" i="11" s="1"/>
  <c r="AU321" i="5"/>
  <c r="AQ321" i="11" s="1"/>
  <c r="AT322" i="5"/>
  <c r="AP322" i="11" s="1"/>
  <c r="BA322" i="11" s="1"/>
  <c r="AU322" i="5"/>
  <c r="AQ322" i="11" s="1"/>
  <c r="AT323" i="5"/>
  <c r="AP323" i="11" s="1"/>
  <c r="BA323" i="11" s="1"/>
  <c r="AU323" i="5"/>
  <c r="AQ323" i="11" s="1"/>
  <c r="AT324" i="5"/>
  <c r="AP324" i="11" s="1"/>
  <c r="BA324" i="11" s="1"/>
  <c r="AU324" i="5"/>
  <c r="AQ324" i="11" s="1"/>
  <c r="AT325" i="5"/>
  <c r="AP325" i="11" s="1"/>
  <c r="BA325" i="11" s="1"/>
  <c r="AU325" i="5"/>
  <c r="AQ325" i="11" s="1"/>
  <c r="AT326" i="5"/>
  <c r="AP326" i="11" s="1"/>
  <c r="BA326" i="11" s="1"/>
  <c r="AU326" i="5"/>
  <c r="AQ326" i="11" s="1"/>
  <c r="AT327" i="5"/>
  <c r="AP327" i="11" s="1"/>
  <c r="BA327" i="11" s="1"/>
  <c r="AU327" i="5"/>
  <c r="AQ327" i="11" s="1"/>
  <c r="AT328" i="5"/>
  <c r="AP328" i="11" s="1"/>
  <c r="BA328" i="11" s="1"/>
  <c r="AU328" i="5"/>
  <c r="AQ328" i="11" s="1"/>
  <c r="AT329" i="5"/>
  <c r="AP329" i="11" s="1"/>
  <c r="BA329" i="11" s="1"/>
  <c r="AU329" i="5"/>
  <c r="AQ329" i="11" s="1"/>
  <c r="AT330" i="5"/>
  <c r="AP330" i="11" s="1"/>
  <c r="BA330" i="11" s="1"/>
  <c r="AU330" i="5"/>
  <c r="AQ330" i="11" s="1"/>
  <c r="AT331" i="5"/>
  <c r="AP331" i="11" s="1"/>
  <c r="BA331" i="11" s="1"/>
  <c r="AU331" i="5"/>
  <c r="AQ331" i="11" s="1"/>
  <c r="AT332" i="5"/>
  <c r="AP332" i="11" s="1"/>
  <c r="BA332" i="11" s="1"/>
  <c r="AU332" i="5"/>
  <c r="AQ332" i="11" s="1"/>
  <c r="AT333" i="5"/>
  <c r="AP333" i="11" s="1"/>
  <c r="BA333" i="11" s="1"/>
  <c r="AU333" i="5"/>
  <c r="AQ333" i="11" s="1"/>
  <c r="AT334" i="5"/>
  <c r="AP334" i="11" s="1"/>
  <c r="BA334" i="11" s="1"/>
  <c r="AU334" i="5"/>
  <c r="AQ334" i="11" s="1"/>
  <c r="AT335" i="5"/>
  <c r="AP335" i="11" s="1"/>
  <c r="BA335" i="11" s="1"/>
  <c r="AU335" i="5"/>
  <c r="AQ335" i="11" s="1"/>
  <c r="AT336" i="5"/>
  <c r="AP336" i="11" s="1"/>
  <c r="BA336" i="11" s="1"/>
  <c r="AU336" i="5"/>
  <c r="AQ336" i="11" s="1"/>
  <c r="AT337" i="5"/>
  <c r="AP337" i="11" s="1"/>
  <c r="BA337" i="11" s="1"/>
  <c r="AU337" i="5"/>
  <c r="AQ337" i="11" s="1"/>
  <c r="AT338" i="5"/>
  <c r="AP338" i="11" s="1"/>
  <c r="BA338" i="11" s="1"/>
  <c r="AU338" i="5"/>
  <c r="AQ338" i="11" s="1"/>
  <c r="AT339" i="5"/>
  <c r="AP339" i="11" s="1"/>
  <c r="BA339" i="11" s="1"/>
  <c r="AU339" i="5"/>
  <c r="AQ339" i="11" s="1"/>
  <c r="AT340" i="5"/>
  <c r="AP340" i="11" s="1"/>
  <c r="BA340" i="11" s="1"/>
  <c r="AU340" i="5"/>
  <c r="AQ340" i="11" s="1"/>
  <c r="AT341" i="5"/>
  <c r="AP341" i="11" s="1"/>
  <c r="BA341" i="11" s="1"/>
  <c r="AU341" i="5"/>
  <c r="AQ341" i="11" s="1"/>
  <c r="AT342" i="5"/>
  <c r="AP342" i="11" s="1"/>
  <c r="BA342" i="11" s="1"/>
  <c r="AU342" i="5"/>
  <c r="AQ342" i="11" s="1"/>
  <c r="AT343" i="5"/>
  <c r="AP343" i="11" s="1"/>
  <c r="BA343" i="11" s="1"/>
  <c r="AU343" i="5"/>
  <c r="AQ343" i="11" s="1"/>
  <c r="AT344" i="5"/>
  <c r="AP344" i="11" s="1"/>
  <c r="BA344" i="11" s="1"/>
  <c r="AU344" i="5"/>
  <c r="AQ344" i="11" s="1"/>
  <c r="AT345" i="5"/>
  <c r="AP345" i="11" s="1"/>
  <c r="BA345" i="11" s="1"/>
  <c r="AU345" i="5"/>
  <c r="AQ345" i="11" s="1"/>
  <c r="AT346" i="5"/>
  <c r="AP346" i="11" s="1"/>
  <c r="BA346" i="11" s="1"/>
  <c r="AU346" i="5"/>
  <c r="AQ346" i="11" s="1"/>
  <c r="AT347" i="5"/>
  <c r="AP347" i="11" s="1"/>
  <c r="BA347" i="11" s="1"/>
  <c r="AU347" i="5"/>
  <c r="AQ347" i="11" s="1"/>
  <c r="AT348" i="5"/>
  <c r="AP348" i="11" s="1"/>
  <c r="BA348" i="11" s="1"/>
  <c r="AU348" i="5"/>
  <c r="AQ348" i="11" s="1"/>
  <c r="AT349" i="5"/>
  <c r="AP349" i="11" s="1"/>
  <c r="BA349" i="11" s="1"/>
  <c r="AU349" i="5"/>
  <c r="AQ349" i="11" s="1"/>
  <c r="AT350" i="5"/>
  <c r="AP350" i="11" s="1"/>
  <c r="BA350" i="11" s="1"/>
  <c r="AU350" i="5"/>
  <c r="AQ350" i="11" s="1"/>
  <c r="AT351" i="5"/>
  <c r="AP351" i="11" s="1"/>
  <c r="BA351" i="11" s="1"/>
  <c r="AU351" i="5"/>
  <c r="AQ351" i="11" s="1"/>
  <c r="AT352" i="5"/>
  <c r="AP352" i="11" s="1"/>
  <c r="BA352" i="11" s="1"/>
  <c r="AU352" i="5"/>
  <c r="AQ352" i="11" s="1"/>
  <c r="AT353" i="5"/>
  <c r="AP353" i="11" s="1"/>
  <c r="BA353" i="11" s="1"/>
  <c r="AU353" i="5"/>
  <c r="AQ353" i="11" s="1"/>
  <c r="AT354" i="5"/>
  <c r="AP354" i="11" s="1"/>
  <c r="BA354" i="11" s="1"/>
  <c r="AU354" i="5"/>
  <c r="AQ354" i="11" s="1"/>
  <c r="AT355" i="5"/>
  <c r="AP355" i="11" s="1"/>
  <c r="BA355" i="11" s="1"/>
  <c r="AU355" i="5"/>
  <c r="AQ355" i="11" s="1"/>
  <c r="AT356" i="5"/>
  <c r="AP356" i="11" s="1"/>
  <c r="BA356" i="11" s="1"/>
  <c r="AU356" i="5"/>
  <c r="AQ356" i="11" s="1"/>
  <c r="AT357" i="5"/>
  <c r="AP357" i="11" s="1"/>
  <c r="BA357" i="11" s="1"/>
  <c r="AU357" i="5"/>
  <c r="AQ357" i="11" s="1"/>
  <c r="AT358" i="5"/>
  <c r="AP358" i="11" s="1"/>
  <c r="BA358" i="11" s="1"/>
  <c r="AU358" i="5"/>
  <c r="AQ358" i="11" s="1"/>
  <c r="AT359" i="5"/>
  <c r="AP359" i="11" s="1"/>
  <c r="BA359" i="11" s="1"/>
  <c r="AU359" i="5"/>
  <c r="AQ359" i="11" s="1"/>
  <c r="AT360" i="5"/>
  <c r="AP360" i="11" s="1"/>
  <c r="BA360" i="11" s="1"/>
  <c r="AU360" i="5"/>
  <c r="AQ360" i="11" s="1"/>
  <c r="AT361" i="5"/>
  <c r="AP361" i="11" s="1"/>
  <c r="BA361" i="11" s="1"/>
  <c r="AU361" i="5"/>
  <c r="AQ361" i="11" s="1"/>
  <c r="AT362" i="5"/>
  <c r="AP362" i="11" s="1"/>
  <c r="BA362" i="11" s="1"/>
  <c r="AU362" i="5"/>
  <c r="AQ362" i="11" s="1"/>
  <c r="AT363" i="5"/>
  <c r="AP363" i="11" s="1"/>
  <c r="BA363" i="11" s="1"/>
  <c r="AU363" i="5"/>
  <c r="AQ363" i="11" s="1"/>
  <c r="AT364" i="5"/>
  <c r="AP364" i="11" s="1"/>
  <c r="BA364" i="11" s="1"/>
  <c r="AU364" i="5"/>
  <c r="AQ364" i="11" s="1"/>
  <c r="AT365" i="5"/>
  <c r="AP365" i="11" s="1"/>
  <c r="BA365" i="11" s="1"/>
  <c r="AU365" i="5"/>
  <c r="AQ365" i="11" s="1"/>
  <c r="AT366" i="5"/>
  <c r="AP366" i="11" s="1"/>
  <c r="BA366" i="11" s="1"/>
  <c r="AU366" i="5"/>
  <c r="AQ366" i="11" s="1"/>
  <c r="AT367" i="5"/>
  <c r="AP367" i="11" s="1"/>
  <c r="BA367" i="11" s="1"/>
  <c r="AU367" i="5"/>
  <c r="AQ367" i="11" s="1"/>
  <c r="AT368" i="5"/>
  <c r="AP368" i="11" s="1"/>
  <c r="BA368" i="11" s="1"/>
  <c r="AU368" i="5"/>
  <c r="AQ368" i="11" s="1"/>
  <c r="AT369" i="5"/>
  <c r="AP369" i="11" s="1"/>
  <c r="BA369" i="11" s="1"/>
  <c r="AU369" i="5"/>
  <c r="AQ369" i="11" s="1"/>
  <c r="AT370" i="5"/>
  <c r="AP370" i="11" s="1"/>
  <c r="BA370" i="11" s="1"/>
  <c r="AU370" i="5"/>
  <c r="AQ370" i="11" s="1"/>
  <c r="AT371" i="5"/>
  <c r="AP371" i="11" s="1"/>
  <c r="BA371" i="11" s="1"/>
  <c r="AU371" i="5"/>
  <c r="AQ371" i="11" s="1"/>
  <c r="AT372" i="5"/>
  <c r="AP372" i="11" s="1"/>
  <c r="BA372" i="11" s="1"/>
  <c r="AU372" i="5"/>
  <c r="AQ372" i="11" s="1"/>
  <c r="AT373" i="5"/>
  <c r="AP373" i="11" s="1"/>
  <c r="BA373" i="11" s="1"/>
  <c r="AU373" i="5"/>
  <c r="AQ373" i="11" s="1"/>
  <c r="AT374" i="5"/>
  <c r="AP374" i="11" s="1"/>
  <c r="BA374" i="11" s="1"/>
  <c r="AU374" i="5"/>
  <c r="AQ374" i="11" s="1"/>
  <c r="AT375" i="5"/>
  <c r="AP375" i="11" s="1"/>
  <c r="BA375" i="11" s="1"/>
  <c r="AU375" i="5"/>
  <c r="AQ375" i="11" s="1"/>
  <c r="AT376" i="5"/>
  <c r="AP376" i="11" s="1"/>
  <c r="BA376" i="11" s="1"/>
  <c r="AU376" i="5"/>
  <c r="AQ376" i="11" s="1"/>
  <c r="AT377" i="5"/>
  <c r="AP377" i="11" s="1"/>
  <c r="BA377" i="11" s="1"/>
  <c r="AU377" i="5"/>
  <c r="AQ377" i="11" s="1"/>
  <c r="AT378" i="5"/>
  <c r="AP378" i="11" s="1"/>
  <c r="BA378" i="11" s="1"/>
  <c r="AU378" i="5"/>
  <c r="AQ378" i="11" s="1"/>
  <c r="AT379" i="5"/>
  <c r="AP379" i="11" s="1"/>
  <c r="BA379" i="11" s="1"/>
  <c r="AU379" i="5"/>
  <c r="AQ379" i="11" s="1"/>
  <c r="AT380" i="5"/>
  <c r="AP380" i="11" s="1"/>
  <c r="BA380" i="11" s="1"/>
  <c r="AU380" i="5"/>
  <c r="AQ380" i="11" s="1"/>
  <c r="AT381" i="5"/>
  <c r="AP381" i="11" s="1"/>
  <c r="BA381" i="11" s="1"/>
  <c r="AU381" i="5"/>
  <c r="AQ381" i="11" s="1"/>
  <c r="AT382" i="5"/>
  <c r="AP382" i="11" s="1"/>
  <c r="BA382" i="11" s="1"/>
  <c r="AU382" i="5"/>
  <c r="AQ382" i="11" s="1"/>
  <c r="AT383" i="5"/>
  <c r="AP383" i="11" s="1"/>
  <c r="BA383" i="11" s="1"/>
  <c r="AU383" i="5"/>
  <c r="AQ383" i="11" s="1"/>
  <c r="AT384" i="5"/>
  <c r="AP384" i="11" s="1"/>
  <c r="BA384" i="11" s="1"/>
  <c r="AU384" i="5"/>
  <c r="AQ384" i="11" s="1"/>
  <c r="AT385" i="5"/>
  <c r="AP385" i="11" s="1"/>
  <c r="BA385" i="11" s="1"/>
  <c r="AU385" i="5"/>
  <c r="AQ385" i="11" s="1"/>
  <c r="AT386" i="5"/>
  <c r="AP386" i="11" s="1"/>
  <c r="BA386" i="11" s="1"/>
  <c r="AU386" i="5"/>
  <c r="AQ386" i="11" s="1"/>
  <c r="AT387" i="5"/>
  <c r="AP387" i="11" s="1"/>
  <c r="BA387" i="11" s="1"/>
  <c r="AU387" i="5"/>
  <c r="AQ387" i="11" s="1"/>
  <c r="AT388" i="5"/>
  <c r="AP388" i="11" s="1"/>
  <c r="BA388" i="11" s="1"/>
  <c r="AU388" i="5"/>
  <c r="AQ388" i="11" s="1"/>
  <c r="AT389" i="5"/>
  <c r="AP389" i="11" s="1"/>
  <c r="BA389" i="11" s="1"/>
  <c r="AU389" i="5"/>
  <c r="AQ389" i="11" s="1"/>
  <c r="AT390" i="5"/>
  <c r="AP390" i="11" s="1"/>
  <c r="BA390" i="11" s="1"/>
  <c r="AU390" i="5"/>
  <c r="AQ390" i="11" s="1"/>
  <c r="AT391" i="5"/>
  <c r="AP391" i="11" s="1"/>
  <c r="BA391" i="11" s="1"/>
  <c r="AU391" i="5"/>
  <c r="AQ391" i="11" s="1"/>
  <c r="AT392" i="5"/>
  <c r="AP392" i="11" s="1"/>
  <c r="BA392" i="11" s="1"/>
  <c r="AU392" i="5"/>
  <c r="AQ392" i="11" s="1"/>
  <c r="AT393" i="5"/>
  <c r="AP393" i="11" s="1"/>
  <c r="BA393" i="11" s="1"/>
  <c r="AU393" i="5"/>
  <c r="AQ393" i="11" s="1"/>
  <c r="AT394" i="5"/>
  <c r="AP394" i="11" s="1"/>
  <c r="BA394" i="11" s="1"/>
  <c r="AU394" i="5"/>
  <c r="AQ394" i="11" s="1"/>
  <c r="AT395" i="5"/>
  <c r="AP395" i="11" s="1"/>
  <c r="BA395" i="11" s="1"/>
  <c r="AU395" i="5"/>
  <c r="AQ395" i="11" s="1"/>
  <c r="AT396" i="5"/>
  <c r="AP396" i="11" s="1"/>
  <c r="BA396" i="11" s="1"/>
  <c r="AU396" i="5"/>
  <c r="AQ396" i="11" s="1"/>
  <c r="AT397" i="5"/>
  <c r="AP397" i="11" s="1"/>
  <c r="BA397" i="11" s="1"/>
  <c r="AU397" i="5"/>
  <c r="AQ397" i="11" s="1"/>
  <c r="AT398" i="5"/>
  <c r="AP398" i="11" s="1"/>
  <c r="BA398" i="11" s="1"/>
  <c r="AU398" i="5"/>
  <c r="AQ398" i="11" s="1"/>
  <c r="AT399" i="5"/>
  <c r="AP399" i="11" s="1"/>
  <c r="BA399" i="11" s="1"/>
  <c r="AU399" i="5"/>
  <c r="AQ399" i="11" s="1"/>
  <c r="AT400" i="5"/>
  <c r="AP400" i="11" s="1"/>
  <c r="BA400" i="11" s="1"/>
  <c r="AU400" i="5"/>
  <c r="AQ400" i="11" s="1"/>
  <c r="AT401" i="5"/>
  <c r="AP401" i="11" s="1"/>
  <c r="BA401" i="11" s="1"/>
  <c r="AU401" i="5"/>
  <c r="AQ401" i="11" s="1"/>
  <c r="AT402" i="5"/>
  <c r="AP402" i="11" s="1"/>
  <c r="BA402" i="11" s="1"/>
  <c r="AU402" i="5"/>
  <c r="AQ402" i="11" s="1"/>
  <c r="AT403" i="5"/>
  <c r="AP403" i="11" s="1"/>
  <c r="BA403" i="11" s="1"/>
  <c r="AU403" i="5"/>
  <c r="AQ403" i="11" s="1"/>
  <c r="AT404" i="5"/>
  <c r="AP404" i="11" s="1"/>
  <c r="BA404" i="11" s="1"/>
  <c r="AU404" i="5"/>
  <c r="AQ404" i="11" s="1"/>
  <c r="AT405" i="5"/>
  <c r="AP405" i="11" s="1"/>
  <c r="BA405" i="11" s="1"/>
  <c r="AU405" i="5"/>
  <c r="AQ405" i="11" s="1"/>
  <c r="AT406" i="5"/>
  <c r="AP406" i="11" s="1"/>
  <c r="BA406" i="11" s="1"/>
  <c r="AU406" i="5"/>
  <c r="AQ406" i="11" s="1"/>
  <c r="AT407" i="5"/>
  <c r="AP407" i="11" s="1"/>
  <c r="BA407" i="11" s="1"/>
  <c r="AU407" i="5"/>
  <c r="AQ407" i="11" s="1"/>
  <c r="AT408" i="5"/>
  <c r="AP408" i="11" s="1"/>
  <c r="BA408" i="11" s="1"/>
  <c r="AU408" i="5"/>
  <c r="AQ408" i="11" s="1"/>
  <c r="AT409" i="5"/>
  <c r="AP409" i="11" s="1"/>
  <c r="BA409" i="11" s="1"/>
  <c r="AU409" i="5"/>
  <c r="AQ409" i="11" s="1"/>
  <c r="AT410" i="5"/>
  <c r="AP410" i="11" s="1"/>
  <c r="BA410" i="11" s="1"/>
  <c r="AU410" i="5"/>
  <c r="AQ410" i="11" s="1"/>
  <c r="AT411" i="5"/>
  <c r="AP411" i="11" s="1"/>
  <c r="BA411" i="11" s="1"/>
  <c r="AU411" i="5"/>
  <c r="AQ411" i="11" s="1"/>
  <c r="AT412" i="5"/>
  <c r="AP412" i="11" s="1"/>
  <c r="BA412" i="11" s="1"/>
  <c r="AU412" i="5"/>
  <c r="AQ412" i="11" s="1"/>
  <c r="AT413" i="5"/>
  <c r="AP413" i="11" s="1"/>
  <c r="BA413" i="11" s="1"/>
  <c r="AU413" i="5"/>
  <c r="AQ413" i="11" s="1"/>
  <c r="AT414" i="5"/>
  <c r="AP414" i="11" s="1"/>
  <c r="BA414" i="11" s="1"/>
  <c r="AU414" i="5"/>
  <c r="AQ414" i="11" s="1"/>
  <c r="AT415" i="5"/>
  <c r="AU415" i="5"/>
  <c r="AT416" i="5"/>
  <c r="AU416" i="5"/>
  <c r="AT417" i="5"/>
  <c r="AP417" i="11" s="1"/>
  <c r="BA417" i="11" s="1"/>
  <c r="AU417" i="5"/>
  <c r="AQ417" i="11" s="1"/>
  <c r="AT418" i="5"/>
  <c r="AP418" i="11" s="1"/>
  <c r="BA418" i="11" s="1"/>
  <c r="AU418" i="5"/>
  <c r="AQ418" i="11" s="1"/>
  <c r="AT419" i="5"/>
  <c r="AP419" i="11" s="1"/>
  <c r="BA419" i="11" s="1"/>
  <c r="AU419" i="5"/>
  <c r="AQ419" i="11" s="1"/>
  <c r="AT420" i="5"/>
  <c r="AP420" i="11" s="1"/>
  <c r="BA420" i="11" s="1"/>
  <c r="AU420" i="5"/>
  <c r="AQ420" i="11" s="1"/>
  <c r="AT421" i="5"/>
  <c r="AP421" i="11" s="1"/>
  <c r="BA421" i="11" s="1"/>
  <c r="AU421" i="5"/>
  <c r="AQ421" i="11" s="1"/>
  <c r="AT422" i="5"/>
  <c r="AP422" i="11" s="1"/>
  <c r="BA422" i="11" s="1"/>
  <c r="AU422" i="5"/>
  <c r="AQ422" i="11" s="1"/>
  <c r="AT423" i="5"/>
  <c r="AP423" i="11" s="1"/>
  <c r="BA423" i="11" s="1"/>
  <c r="AU423" i="5"/>
  <c r="AQ423" i="11" s="1"/>
  <c r="AT424" i="5"/>
  <c r="AP424" i="11" s="1"/>
  <c r="BA424" i="11" s="1"/>
  <c r="AU424" i="5"/>
  <c r="AQ424" i="11" s="1"/>
  <c r="AT425" i="5"/>
  <c r="AP425" i="11" s="1"/>
  <c r="BA425" i="11" s="1"/>
  <c r="AU425" i="5"/>
  <c r="AQ425" i="11" s="1"/>
  <c r="AT426" i="5"/>
  <c r="AP426" i="11" s="1"/>
  <c r="BA426" i="11" s="1"/>
  <c r="AU426" i="5"/>
  <c r="AQ426" i="11" s="1"/>
  <c r="AT427" i="5"/>
  <c r="AP427" i="11" s="1"/>
  <c r="BA427" i="11" s="1"/>
  <c r="AU427" i="5"/>
  <c r="AQ427" i="11" s="1"/>
  <c r="AT428" i="5"/>
  <c r="AP428" i="11" s="1"/>
  <c r="BA428" i="11" s="1"/>
  <c r="AU428" i="5"/>
  <c r="AQ428" i="11" s="1"/>
  <c r="AT429" i="5"/>
  <c r="AP429" i="11" s="1"/>
  <c r="BA429" i="11" s="1"/>
  <c r="AU429" i="5"/>
  <c r="AQ429" i="11" s="1"/>
  <c r="AT430" i="5"/>
  <c r="AP430" i="11" s="1"/>
  <c r="BA430" i="11" s="1"/>
  <c r="AU430" i="5"/>
  <c r="AQ430" i="11" s="1"/>
  <c r="AT431" i="5"/>
  <c r="AP431" i="11" s="1"/>
  <c r="BA431" i="11" s="1"/>
  <c r="AU431" i="5"/>
  <c r="AQ431" i="11" s="1"/>
  <c r="AT432" i="5"/>
  <c r="AP432" i="11" s="1"/>
  <c r="BA432" i="11" s="1"/>
  <c r="AU432" i="5"/>
  <c r="AQ432" i="11" s="1"/>
  <c r="AT433" i="5"/>
  <c r="AP433" i="11" s="1"/>
  <c r="BA433" i="11" s="1"/>
  <c r="AU433" i="5"/>
  <c r="AQ433" i="11" s="1"/>
  <c r="AT434" i="5"/>
  <c r="AP434" i="11" s="1"/>
  <c r="BA434" i="11" s="1"/>
  <c r="AU434" i="5"/>
  <c r="AT435" i="5"/>
  <c r="AP435" i="11" s="1"/>
  <c r="BA435" i="11" s="1"/>
  <c r="AU435" i="5"/>
  <c r="AQ435" i="11" s="1"/>
  <c r="AT436" i="5"/>
  <c r="AP436" i="11" s="1"/>
  <c r="BA436" i="11" s="1"/>
  <c r="AU436" i="5"/>
  <c r="AQ436" i="11" s="1"/>
  <c r="AT437" i="5"/>
  <c r="AP437" i="11" s="1"/>
  <c r="BA437" i="11" s="1"/>
  <c r="AU437" i="5"/>
  <c r="AQ437" i="11" s="1"/>
  <c r="AT438" i="5"/>
  <c r="AP438" i="11" s="1"/>
  <c r="BA438" i="11" s="1"/>
  <c r="AU438" i="5"/>
  <c r="AQ438" i="11" s="1"/>
  <c r="AT439" i="5"/>
  <c r="AP439" i="11" s="1"/>
  <c r="BA439" i="11" s="1"/>
  <c r="AU439" i="5"/>
  <c r="AQ439" i="11" s="1"/>
  <c r="AT440" i="5"/>
  <c r="AP440" i="11" s="1"/>
  <c r="BA440" i="11" s="1"/>
  <c r="AU440" i="5"/>
  <c r="AQ440" i="11" s="1"/>
  <c r="AT441" i="5"/>
  <c r="AP441" i="11" s="1"/>
  <c r="BA441" i="11" s="1"/>
  <c r="AU441" i="5"/>
  <c r="AQ441" i="11" s="1"/>
  <c r="AT442" i="5"/>
  <c r="AP442" i="11" s="1"/>
  <c r="BA442" i="11" s="1"/>
  <c r="AU442" i="5"/>
  <c r="AQ442" i="11" s="1"/>
  <c r="AT443" i="5"/>
  <c r="AP443" i="11" s="1"/>
  <c r="BA443" i="11" s="1"/>
  <c r="AU443" i="5"/>
  <c r="AQ443" i="11" s="1"/>
  <c r="AT444" i="5"/>
  <c r="AP444" i="11" s="1"/>
  <c r="BA444" i="11" s="1"/>
  <c r="AU444" i="5"/>
  <c r="AQ444" i="11" s="1"/>
  <c r="AT445" i="5"/>
  <c r="AP445" i="11" s="1"/>
  <c r="BA445" i="11" s="1"/>
  <c r="AU445" i="5"/>
  <c r="AQ445" i="11" s="1"/>
  <c r="AT446" i="5"/>
  <c r="AP446" i="11" s="1"/>
  <c r="BA446" i="11" s="1"/>
  <c r="AU446" i="5"/>
  <c r="AQ446" i="11" s="1"/>
  <c r="AT447" i="5"/>
  <c r="AP447" i="11" s="1"/>
  <c r="BA447" i="11" s="1"/>
  <c r="AU447" i="5"/>
  <c r="AQ447" i="11" s="1"/>
  <c r="AT448" i="5"/>
  <c r="AP448" i="11" s="1"/>
  <c r="BA448" i="11" s="1"/>
  <c r="AU448" i="5"/>
  <c r="AQ448" i="11" s="1"/>
  <c r="AT449" i="5"/>
  <c r="AP449" i="11" s="1"/>
  <c r="BA449" i="11" s="1"/>
  <c r="AU449" i="5"/>
  <c r="AQ449" i="11" s="1"/>
  <c r="AT450" i="5"/>
  <c r="AP450" i="11" s="1"/>
  <c r="BA450" i="11" s="1"/>
  <c r="AU450" i="5"/>
  <c r="AQ450" i="11" s="1"/>
  <c r="AT451" i="5"/>
  <c r="AP451" i="11" s="1"/>
  <c r="BA451" i="11" s="1"/>
  <c r="AU451" i="5"/>
  <c r="AQ451" i="11" s="1"/>
  <c r="AT452" i="5"/>
  <c r="AP452" i="11" s="1"/>
  <c r="BA452" i="11" s="1"/>
  <c r="AU452" i="5"/>
  <c r="AQ452" i="11" s="1"/>
  <c r="AT453" i="5"/>
  <c r="AP453" i="11" s="1"/>
  <c r="BA453" i="11" s="1"/>
  <c r="AU453" i="5"/>
  <c r="AQ453" i="11" s="1"/>
  <c r="AT454" i="5"/>
  <c r="AP454" i="11" s="1"/>
  <c r="BA454" i="11" s="1"/>
  <c r="AU454" i="5"/>
  <c r="AQ454" i="11" s="1"/>
  <c r="AT455" i="5"/>
  <c r="AP455" i="11" s="1"/>
  <c r="BA455" i="11" s="1"/>
  <c r="AU455" i="5"/>
  <c r="AQ455" i="11" s="1"/>
  <c r="AT456" i="5"/>
  <c r="AP456" i="11" s="1"/>
  <c r="BA456" i="11" s="1"/>
  <c r="AU456" i="5"/>
  <c r="AQ456" i="11" s="1"/>
  <c r="AT457" i="5"/>
  <c r="AP457" i="11" s="1"/>
  <c r="BA457" i="11" s="1"/>
  <c r="AU457" i="5"/>
  <c r="AQ457" i="11" s="1"/>
  <c r="AT458" i="5"/>
  <c r="AP458" i="11" s="1"/>
  <c r="BA458" i="11" s="1"/>
  <c r="AU458" i="5"/>
  <c r="AQ458" i="11" s="1"/>
  <c r="AT459" i="5"/>
  <c r="AP459" i="11" s="1"/>
  <c r="BA459" i="11" s="1"/>
  <c r="AU459" i="5"/>
  <c r="AQ459" i="11" s="1"/>
  <c r="AT460" i="5"/>
  <c r="AP460" i="11" s="1"/>
  <c r="BA460" i="11" s="1"/>
  <c r="AU460" i="5"/>
  <c r="AQ460" i="11" s="1"/>
  <c r="AT461" i="5"/>
  <c r="AP461" i="11" s="1"/>
  <c r="BA461" i="11" s="1"/>
  <c r="AU461" i="5"/>
  <c r="AQ461" i="11" s="1"/>
  <c r="AT462" i="5"/>
  <c r="AP462" i="11" s="1"/>
  <c r="BA462" i="11" s="1"/>
  <c r="AU462" i="5"/>
  <c r="AQ462" i="11" s="1"/>
  <c r="AT463" i="5"/>
  <c r="AP463" i="11" s="1"/>
  <c r="BA463" i="11" s="1"/>
  <c r="AU463" i="5"/>
  <c r="AQ463" i="11" s="1"/>
  <c r="AT464" i="5"/>
  <c r="AP464" i="11" s="1"/>
  <c r="BA464" i="11" s="1"/>
  <c r="AU464" i="5"/>
  <c r="AQ464" i="11" s="1"/>
  <c r="AT465" i="5"/>
  <c r="AP465" i="11" s="1"/>
  <c r="BA465" i="11" s="1"/>
  <c r="AU465" i="5"/>
  <c r="AQ465" i="11" s="1"/>
  <c r="AT466" i="5"/>
  <c r="AP466" i="11" s="1"/>
  <c r="BA466" i="11" s="1"/>
  <c r="AU466" i="5"/>
  <c r="AQ466" i="11" s="1"/>
  <c r="AT467" i="5"/>
  <c r="AP467" i="11" s="1"/>
  <c r="BA467" i="11" s="1"/>
  <c r="AU467" i="5"/>
  <c r="AQ467" i="11" s="1"/>
  <c r="AT468" i="5"/>
  <c r="AP468" i="11" s="1"/>
  <c r="BA468" i="11" s="1"/>
  <c r="AU468" i="5"/>
  <c r="AQ468" i="11" s="1"/>
  <c r="AT469" i="5"/>
  <c r="AP469" i="11" s="1"/>
  <c r="BA469" i="11" s="1"/>
  <c r="AU469" i="5"/>
  <c r="AQ469" i="11" s="1"/>
  <c r="AT470" i="5"/>
  <c r="AP470" i="11" s="1"/>
  <c r="BA470" i="11" s="1"/>
  <c r="AU470" i="5"/>
  <c r="AQ470" i="11" s="1"/>
  <c r="AT471" i="5"/>
  <c r="AP471" i="11" s="1"/>
  <c r="BA471" i="11" s="1"/>
  <c r="AU471" i="5"/>
  <c r="AQ471" i="11" s="1"/>
  <c r="AT472" i="5"/>
  <c r="AP472" i="11" s="1"/>
  <c r="BA472" i="11" s="1"/>
  <c r="AU472" i="5"/>
  <c r="AQ472" i="11" s="1"/>
  <c r="AT473" i="5"/>
  <c r="AP473" i="11" s="1"/>
  <c r="BA473" i="11" s="1"/>
  <c r="AU473" i="5"/>
  <c r="AQ473" i="11" s="1"/>
  <c r="AU2" i="5"/>
  <c r="AQ2" i="11" s="1"/>
  <c r="AT2" i="5"/>
  <c r="AP2" i="11" s="1"/>
  <c r="BA2" i="11" s="1"/>
  <c r="BA3" i="4"/>
  <c r="BA4" i="4"/>
  <c r="BA5" i="4"/>
  <c r="BA6" i="4"/>
  <c r="BA7" i="4"/>
  <c r="BA8" i="4"/>
  <c r="BA9" i="4"/>
  <c r="BA10" i="4"/>
  <c r="BA11" i="4"/>
  <c r="BA12" i="4"/>
  <c r="BA13" i="4"/>
  <c r="BA14" i="4"/>
  <c r="BA15" i="4"/>
  <c r="BA16" i="4"/>
  <c r="BA17" i="4"/>
  <c r="BA18" i="4"/>
  <c r="BC18" i="4" s="1"/>
  <c r="BA19" i="4"/>
  <c r="BA20" i="4"/>
  <c r="BA21" i="4"/>
  <c r="BA22" i="4"/>
  <c r="BA23" i="4"/>
  <c r="BA24" i="4"/>
  <c r="BA25" i="4"/>
  <c r="BA26" i="4"/>
  <c r="BA27" i="4"/>
  <c r="BA28" i="4"/>
  <c r="BA29" i="4"/>
  <c r="BA30" i="4"/>
  <c r="BA31" i="4"/>
  <c r="BA32" i="4"/>
  <c r="BA33" i="4"/>
  <c r="BA34" i="4"/>
  <c r="BD34" i="4" s="1"/>
  <c r="BA35" i="4"/>
  <c r="BA36" i="4"/>
  <c r="BA37" i="4"/>
  <c r="BA38" i="4"/>
  <c r="BA39" i="4"/>
  <c r="BA40" i="4"/>
  <c r="BA41" i="4"/>
  <c r="BA42" i="4"/>
  <c r="BA43" i="4"/>
  <c r="BA44" i="4"/>
  <c r="BA45" i="4"/>
  <c r="BA46" i="4"/>
  <c r="BA47" i="4"/>
  <c r="BA48" i="4"/>
  <c r="BA49" i="4"/>
  <c r="BA50" i="4"/>
  <c r="BA51" i="4"/>
  <c r="BA52" i="4"/>
  <c r="BA53" i="4"/>
  <c r="BA54" i="4"/>
  <c r="BA55" i="4"/>
  <c r="BA56" i="4"/>
  <c r="BA57" i="4"/>
  <c r="BA58" i="4"/>
  <c r="BA59" i="4"/>
  <c r="BA60" i="4"/>
  <c r="BA61" i="4"/>
  <c r="BA62" i="4"/>
  <c r="BA63" i="4"/>
  <c r="BA64" i="4"/>
  <c r="BB64" i="4" s="1"/>
  <c r="BA65" i="4"/>
  <c r="BA66" i="4"/>
  <c r="BA67" i="4"/>
  <c r="BA68" i="4"/>
  <c r="BA69" i="4"/>
  <c r="BA70" i="4"/>
  <c r="BA71" i="4"/>
  <c r="BA72" i="4"/>
  <c r="BA73" i="4"/>
  <c r="BA74" i="4"/>
  <c r="BA75" i="4"/>
  <c r="BA76" i="4"/>
  <c r="BA77" i="4"/>
  <c r="BA78" i="4"/>
  <c r="BA79" i="4"/>
  <c r="BA80" i="4"/>
  <c r="BA81" i="4"/>
  <c r="BA82" i="4"/>
  <c r="BA83" i="4"/>
  <c r="BA84" i="4"/>
  <c r="BA85" i="4"/>
  <c r="BA86" i="4"/>
  <c r="BA87" i="4"/>
  <c r="BA88" i="4"/>
  <c r="BA89" i="4"/>
  <c r="BA90" i="4"/>
  <c r="BA91" i="4"/>
  <c r="BA92" i="4"/>
  <c r="BA93" i="4"/>
  <c r="BA94" i="4"/>
  <c r="BA95" i="4"/>
  <c r="BA96" i="4"/>
  <c r="BA97" i="4"/>
  <c r="BA98" i="4"/>
  <c r="BA99" i="4"/>
  <c r="BA100" i="4"/>
  <c r="BA101" i="4"/>
  <c r="BA102" i="4"/>
  <c r="BA103" i="4"/>
  <c r="BA104" i="4"/>
  <c r="BA105" i="4"/>
  <c r="BA106" i="4"/>
  <c r="BA107" i="4"/>
  <c r="BA108" i="4"/>
  <c r="BA109" i="4"/>
  <c r="BA110" i="4"/>
  <c r="BA111" i="4"/>
  <c r="BA112" i="4"/>
  <c r="BA113" i="4"/>
  <c r="BA114" i="4"/>
  <c r="BA115" i="4"/>
  <c r="BA116" i="4"/>
  <c r="BA117" i="4"/>
  <c r="BA118" i="4"/>
  <c r="BA119" i="4"/>
  <c r="BA120" i="4"/>
  <c r="BA121" i="4"/>
  <c r="BA122" i="4"/>
  <c r="BA123" i="4"/>
  <c r="BA124" i="4"/>
  <c r="BE124" i="4" s="1"/>
  <c r="BA125" i="4"/>
  <c r="BA126" i="4"/>
  <c r="BA127" i="4"/>
  <c r="BA128" i="4"/>
  <c r="BA129" i="4"/>
  <c r="BA130" i="4"/>
  <c r="BA131" i="4"/>
  <c r="BA132" i="4"/>
  <c r="BA133" i="4"/>
  <c r="BA134" i="4"/>
  <c r="BA135" i="4"/>
  <c r="BA136" i="4"/>
  <c r="BA137" i="4"/>
  <c r="BA138" i="4"/>
  <c r="BA139" i="4"/>
  <c r="BA140" i="4"/>
  <c r="BE140" i="4" s="1"/>
  <c r="BA141" i="4"/>
  <c r="BA142" i="4"/>
  <c r="BA143" i="4"/>
  <c r="BA144" i="4"/>
  <c r="BA145" i="4"/>
  <c r="BA146" i="4"/>
  <c r="BC146" i="4" s="1"/>
  <c r="BA147" i="4"/>
  <c r="BA148" i="4"/>
  <c r="BA149" i="4"/>
  <c r="BA150" i="4"/>
  <c r="BA151" i="4"/>
  <c r="BA152" i="4"/>
  <c r="BA153" i="4"/>
  <c r="BA154" i="4"/>
  <c r="BA155" i="4"/>
  <c r="BA156" i="4"/>
  <c r="BE156" i="4" s="1"/>
  <c r="BA157" i="4"/>
  <c r="BA158" i="4"/>
  <c r="BA159" i="4"/>
  <c r="BA160" i="4"/>
  <c r="BA161" i="4"/>
  <c r="BA162" i="4"/>
  <c r="BC162" i="4" s="1"/>
  <c r="BA163" i="4"/>
  <c r="BA164" i="4"/>
  <c r="BA165" i="4"/>
  <c r="BA166" i="4"/>
  <c r="BA167" i="4"/>
  <c r="BD167" i="4" s="1"/>
  <c r="BA168" i="4"/>
  <c r="BA169" i="4"/>
  <c r="BA170" i="4"/>
  <c r="BA171" i="4"/>
  <c r="BA172" i="4"/>
  <c r="BE172" i="4" s="1"/>
  <c r="BA173" i="4"/>
  <c r="BA174" i="4"/>
  <c r="BA175" i="4"/>
  <c r="BA176" i="4"/>
  <c r="BA177" i="4"/>
  <c r="BA178" i="4"/>
  <c r="BC178" i="4" s="1"/>
  <c r="BA179" i="4"/>
  <c r="BA180" i="4"/>
  <c r="BA181" i="4"/>
  <c r="BA182" i="4"/>
  <c r="BA183" i="4"/>
  <c r="BA184" i="4"/>
  <c r="BA185" i="4"/>
  <c r="BA186" i="4"/>
  <c r="BA187" i="4"/>
  <c r="BA188" i="4"/>
  <c r="BA189" i="4"/>
  <c r="BA190" i="4"/>
  <c r="BA191" i="4"/>
  <c r="BA192" i="4"/>
  <c r="BA193" i="4"/>
  <c r="BA194" i="4"/>
  <c r="BA195" i="4"/>
  <c r="BA196" i="4"/>
  <c r="BA197" i="4"/>
  <c r="BC197" i="4" s="1"/>
  <c r="BA198" i="4"/>
  <c r="BA199" i="4"/>
  <c r="BC199" i="4" s="1"/>
  <c r="BA200" i="4"/>
  <c r="BA201" i="4"/>
  <c r="BC201" i="4" s="1"/>
  <c r="BA202" i="4"/>
  <c r="BA203" i="4"/>
  <c r="BA204" i="4"/>
  <c r="BA205" i="4"/>
  <c r="BC205" i="4" s="1"/>
  <c r="BA206" i="4"/>
  <c r="BA207" i="4"/>
  <c r="BA208" i="4"/>
  <c r="BA209" i="4"/>
  <c r="BC209" i="4" s="1"/>
  <c r="BA210" i="4"/>
  <c r="BA211" i="4"/>
  <c r="BA212" i="4"/>
  <c r="BA213" i="4"/>
  <c r="BC213" i="4" s="1"/>
  <c r="BA214" i="4"/>
  <c r="BA215" i="4"/>
  <c r="BA216" i="4"/>
  <c r="BA217" i="4"/>
  <c r="BC217" i="4" s="1"/>
  <c r="BA218" i="4"/>
  <c r="BA219" i="4"/>
  <c r="BC219" i="4" s="1"/>
  <c r="BA220" i="4"/>
  <c r="BA221" i="4"/>
  <c r="BC221" i="4" s="1"/>
  <c r="BA222" i="4"/>
  <c r="BA223" i="4"/>
  <c r="BA224" i="4"/>
  <c r="BA225" i="4"/>
  <c r="BC225" i="4" s="1"/>
  <c r="BA226" i="4"/>
  <c r="BA227" i="4"/>
  <c r="BA228" i="4"/>
  <c r="BA229" i="4"/>
  <c r="BC229" i="4" s="1"/>
  <c r="BA230" i="4"/>
  <c r="BA231" i="4"/>
  <c r="BC231" i="4" s="1"/>
  <c r="BA232" i="4"/>
  <c r="BA233" i="4"/>
  <c r="BC233" i="4" s="1"/>
  <c r="BA234" i="4"/>
  <c r="BA235" i="4"/>
  <c r="BC235" i="4" s="1"/>
  <c r="BA236" i="4"/>
  <c r="BA237" i="4"/>
  <c r="BC237" i="4" s="1"/>
  <c r="BA238" i="4"/>
  <c r="BA239" i="4"/>
  <c r="BA240" i="4"/>
  <c r="BA241" i="4"/>
  <c r="BC241" i="4" s="1"/>
  <c r="BA242" i="4"/>
  <c r="BA243" i="4"/>
  <c r="BA244" i="4"/>
  <c r="BA245" i="4"/>
  <c r="BC245" i="4" s="1"/>
  <c r="BA246" i="4"/>
  <c r="BA247" i="4"/>
  <c r="BC247" i="4" s="1"/>
  <c r="BA248" i="4"/>
  <c r="BA249" i="4"/>
  <c r="BC249" i="4" s="1"/>
  <c r="BA250" i="4"/>
  <c r="BA251" i="4"/>
  <c r="BC251" i="4" s="1"/>
  <c r="BA252" i="4"/>
  <c r="BA253" i="4"/>
  <c r="BC253" i="4" s="1"/>
  <c r="BA254" i="4"/>
  <c r="BA255" i="4"/>
  <c r="BA256" i="4"/>
  <c r="BA257" i="4"/>
  <c r="BC257" i="4" s="1"/>
  <c r="BA258" i="4"/>
  <c r="BA259" i="4"/>
  <c r="BC259" i="4" s="1"/>
  <c r="BA260" i="4"/>
  <c r="BA261" i="4"/>
  <c r="BC261" i="4" s="1"/>
  <c r="BA262" i="4"/>
  <c r="BA263" i="4"/>
  <c r="BA264" i="4"/>
  <c r="BA265" i="4"/>
  <c r="BC265" i="4" s="1"/>
  <c r="BA266" i="4"/>
  <c r="BC266" i="4" s="1"/>
  <c r="BA267" i="4"/>
  <c r="BA268" i="4"/>
  <c r="BC268" i="4" s="1"/>
  <c r="BA269" i="4"/>
  <c r="BC269" i="4" s="1"/>
  <c r="BA270" i="4"/>
  <c r="BB270" i="4" s="1"/>
  <c r="BA271" i="4"/>
  <c r="BA272" i="4"/>
  <c r="BA273" i="4"/>
  <c r="BC273" i="4" s="1"/>
  <c r="BA274" i="4"/>
  <c r="BC274" i="4" s="1"/>
  <c r="BA275" i="4"/>
  <c r="BA276" i="4"/>
  <c r="BC276" i="4" s="1"/>
  <c r="BA277" i="4"/>
  <c r="BC277" i="4" s="1"/>
  <c r="BA278" i="4"/>
  <c r="BB278" i="4" s="1"/>
  <c r="BA279" i="4"/>
  <c r="BA280" i="4"/>
  <c r="BC280" i="4" s="1"/>
  <c r="BA281" i="4"/>
  <c r="BC281" i="4" s="1"/>
  <c r="BA282" i="4"/>
  <c r="BA283" i="4"/>
  <c r="BA284" i="4"/>
  <c r="BC284" i="4" s="1"/>
  <c r="BA285" i="4"/>
  <c r="BC285" i="4" s="1"/>
  <c r="BA286" i="4"/>
  <c r="BB286" i="4" s="1"/>
  <c r="BA287" i="4"/>
  <c r="BA288" i="4"/>
  <c r="BA289" i="4"/>
  <c r="BC289" i="4" s="1"/>
  <c r="BA290" i="4"/>
  <c r="BA291" i="4"/>
  <c r="BA292" i="4"/>
  <c r="BC292" i="4" s="1"/>
  <c r="BA293" i="4"/>
  <c r="BC293" i="4" s="1"/>
  <c r="BA294" i="4"/>
  <c r="BC294" i="4" s="1"/>
  <c r="BA295" i="4"/>
  <c r="BA296" i="4"/>
  <c r="BC296" i="4" s="1"/>
  <c r="BA297" i="4"/>
  <c r="BC297" i="4" s="1"/>
  <c r="BA298" i="4"/>
  <c r="BB298" i="4" s="1"/>
  <c r="BA299" i="4"/>
  <c r="BA300" i="4"/>
  <c r="BC300" i="4" s="1"/>
  <c r="BA301" i="4"/>
  <c r="BC301" i="4" s="1"/>
  <c r="BA302" i="4"/>
  <c r="BC302" i="4" s="1"/>
  <c r="BA303" i="4"/>
  <c r="BA304" i="4"/>
  <c r="BA305" i="4"/>
  <c r="BC305" i="4" s="1"/>
  <c r="BA306" i="4"/>
  <c r="BB306" i="4" s="1"/>
  <c r="BA307" i="4"/>
  <c r="BA308" i="4"/>
  <c r="BC308" i="4" s="1"/>
  <c r="BA309" i="4"/>
  <c r="BC309" i="4" s="1"/>
  <c r="BA310" i="4"/>
  <c r="BA311" i="4"/>
  <c r="BA312" i="4"/>
  <c r="BC312" i="4" s="1"/>
  <c r="BA313" i="4"/>
  <c r="BC313" i="4" s="1"/>
  <c r="BA314" i="4"/>
  <c r="BB314" i="4" s="1"/>
  <c r="BA315" i="4"/>
  <c r="BA316" i="4"/>
  <c r="BC316" i="4" s="1"/>
  <c r="BA317" i="4"/>
  <c r="BC317" i="4" s="1"/>
  <c r="BA318" i="4"/>
  <c r="BA319" i="4"/>
  <c r="BA320" i="4"/>
  <c r="BA321" i="4"/>
  <c r="BC321" i="4" s="1"/>
  <c r="BA322" i="4"/>
  <c r="BB322" i="4" s="1"/>
  <c r="BA323" i="4"/>
  <c r="BA324" i="4"/>
  <c r="BC324" i="4" s="1"/>
  <c r="BA325" i="4"/>
  <c r="BC325" i="4" s="1"/>
  <c r="BA326" i="4"/>
  <c r="BB326" i="4" s="1"/>
  <c r="BA327" i="4"/>
  <c r="BA328" i="4"/>
  <c r="BC328" i="4" s="1"/>
  <c r="BA329" i="4"/>
  <c r="BC329" i="4" s="1"/>
  <c r="BA330" i="4"/>
  <c r="BC330" i="4" s="1"/>
  <c r="BA331" i="4"/>
  <c r="BA332" i="4"/>
  <c r="BC332" i="4" s="1"/>
  <c r="BA333" i="4"/>
  <c r="BC333" i="4" s="1"/>
  <c r="BA334" i="4"/>
  <c r="BB334" i="4" s="1"/>
  <c r="BA335" i="4"/>
  <c r="BA336" i="4"/>
  <c r="BA337" i="4"/>
  <c r="BC337" i="4" s="1"/>
  <c r="BA338" i="4"/>
  <c r="BC338" i="4" s="1"/>
  <c r="BA339" i="4"/>
  <c r="BA340" i="4"/>
  <c r="BC340" i="4" s="1"/>
  <c r="BA341" i="4"/>
  <c r="BC341" i="4" s="1"/>
  <c r="BA342" i="4"/>
  <c r="BB342" i="4" s="1"/>
  <c r="BA343" i="4"/>
  <c r="BA344" i="4"/>
  <c r="BC344" i="4" s="1"/>
  <c r="BA345" i="4"/>
  <c r="BC345" i="4" s="1"/>
  <c r="BA346" i="4"/>
  <c r="BA347" i="4"/>
  <c r="BA348" i="4"/>
  <c r="BC348" i="4" s="1"/>
  <c r="BA349" i="4"/>
  <c r="BC349" i="4" s="1"/>
  <c r="BA350" i="4"/>
  <c r="BE350" i="4" s="1"/>
  <c r="BA351" i="4"/>
  <c r="BA352" i="4"/>
  <c r="BA353" i="4"/>
  <c r="BA354" i="4"/>
  <c r="BC354" i="4" s="1"/>
  <c r="BA355" i="4"/>
  <c r="BA356" i="4"/>
  <c r="BA357" i="4"/>
  <c r="BE357" i="4" s="1"/>
  <c r="BA358" i="4"/>
  <c r="BA359" i="4"/>
  <c r="BA360" i="4"/>
  <c r="BA361" i="4"/>
  <c r="BE361" i="4" s="1"/>
  <c r="BA362" i="4"/>
  <c r="BA363" i="4"/>
  <c r="BA364" i="4"/>
  <c r="BC364" i="4" s="1"/>
  <c r="BA365" i="4"/>
  <c r="BC365" i="4" s="1"/>
  <c r="BA366" i="4"/>
  <c r="BB366" i="4" s="1"/>
  <c r="BA367" i="4"/>
  <c r="BC367" i="4" s="1"/>
  <c r="BA368" i="4"/>
  <c r="BC368" i="4" s="1"/>
  <c r="BA369" i="4"/>
  <c r="BD369" i="4" s="1"/>
  <c r="BA370" i="4"/>
  <c r="BA371" i="4"/>
  <c r="BA372" i="4"/>
  <c r="BC372" i="4" s="1"/>
  <c r="BA373" i="4"/>
  <c r="BD373" i="4" s="1"/>
  <c r="BA374" i="4"/>
  <c r="BA375" i="4"/>
  <c r="BA376" i="4"/>
  <c r="BC376" i="4" s="1"/>
  <c r="BA377" i="4"/>
  <c r="BB377" i="4" s="1"/>
  <c r="BA378" i="4"/>
  <c r="BC378" i="4" s="1"/>
  <c r="BA379" i="4"/>
  <c r="BA380" i="4"/>
  <c r="BC380" i="4" s="1"/>
  <c r="BA381" i="4"/>
  <c r="BB381" i="4" s="1"/>
  <c r="BA382" i="4"/>
  <c r="BA383" i="4"/>
  <c r="BC383" i="4" s="1"/>
  <c r="BA384" i="4"/>
  <c r="BC384" i="4" s="1"/>
  <c r="BA385" i="4"/>
  <c r="BA386" i="4"/>
  <c r="BD386" i="4" s="1"/>
  <c r="BA387" i="4"/>
  <c r="BA388" i="4"/>
  <c r="BC388" i="4" s="1"/>
  <c r="BA389" i="4"/>
  <c r="BA390" i="4"/>
  <c r="BD390" i="4" s="1"/>
  <c r="BA391" i="4"/>
  <c r="BC391" i="4" s="1"/>
  <c r="BA392" i="4"/>
  <c r="BC392" i="4" s="1"/>
  <c r="BA393" i="4"/>
  <c r="BC393" i="4" s="1"/>
  <c r="BA394" i="4"/>
  <c r="BB394" i="4" s="1"/>
  <c r="BA395" i="4"/>
  <c r="BA396" i="4"/>
  <c r="BC396" i="4" s="1"/>
  <c r="BA397" i="4"/>
  <c r="BA398" i="4"/>
  <c r="BA399" i="4"/>
  <c r="BA400" i="4"/>
  <c r="BC400" i="4" s="1"/>
  <c r="BA401" i="4"/>
  <c r="BD401" i="4" s="1"/>
  <c r="BA402" i="4"/>
  <c r="BA403" i="4"/>
  <c r="BA404" i="4"/>
  <c r="BC404" i="4" s="1"/>
  <c r="BA405" i="4"/>
  <c r="BD405" i="4" s="1"/>
  <c r="BA406" i="4"/>
  <c r="BA407" i="4"/>
  <c r="BA408" i="4"/>
  <c r="BC408" i="4" s="1"/>
  <c r="BA409" i="4"/>
  <c r="BB409" i="4" s="1"/>
  <c r="BA410" i="4"/>
  <c r="BA411" i="4"/>
  <c r="BA412" i="4"/>
  <c r="BC412" i="4" s="1"/>
  <c r="BA413" i="4"/>
  <c r="BB413" i="4" s="1"/>
  <c r="BA414" i="4"/>
  <c r="BC414" i="4" s="1"/>
  <c r="BA415" i="4"/>
  <c r="BC415" i="4" s="1"/>
  <c r="BA416" i="4"/>
  <c r="BC416" i="4" s="1"/>
  <c r="BA417" i="4"/>
  <c r="BA418" i="4"/>
  <c r="BD418" i="4" s="1"/>
  <c r="BA419" i="4"/>
  <c r="BA420" i="4"/>
  <c r="BB420" i="4" s="1"/>
  <c r="BA421" i="4"/>
  <c r="BA422" i="4"/>
  <c r="BD422" i="4" s="1"/>
  <c r="BA423" i="4"/>
  <c r="BA424" i="4"/>
  <c r="BB424" i="4" s="1"/>
  <c r="BA425" i="4"/>
  <c r="BA426" i="4"/>
  <c r="BD426" i="4" s="1"/>
  <c r="BA427" i="4"/>
  <c r="BA428" i="4"/>
  <c r="BB428" i="4" s="1"/>
  <c r="BA429" i="4"/>
  <c r="BA430" i="4"/>
  <c r="BD430" i="4" s="1"/>
  <c r="BA431" i="4"/>
  <c r="BA432" i="4"/>
  <c r="BB432" i="4" s="1"/>
  <c r="BA433" i="4"/>
  <c r="BA434" i="4"/>
  <c r="BD434" i="4" s="1"/>
  <c r="BA435" i="4"/>
  <c r="BB435" i="4" s="1"/>
  <c r="BA436" i="4"/>
  <c r="BB436" i="4" s="1"/>
  <c r="BA437" i="4"/>
  <c r="BA438" i="4"/>
  <c r="BD438" i="4" s="1"/>
  <c r="BA439" i="4"/>
  <c r="BB439" i="4" s="1"/>
  <c r="BA440" i="4"/>
  <c r="BB440" i="4" s="1"/>
  <c r="BA441" i="4"/>
  <c r="BA442" i="4"/>
  <c r="BD442" i="4" s="1"/>
  <c r="BA443" i="4"/>
  <c r="BB443" i="4" s="1"/>
  <c r="BA444" i="4"/>
  <c r="BB444" i="4" s="1"/>
  <c r="BA445" i="4"/>
  <c r="BA446" i="4"/>
  <c r="BD446" i="4" s="1"/>
  <c r="BA447" i="4"/>
  <c r="BA448" i="4"/>
  <c r="BB448" i="4" s="1"/>
  <c r="BA449" i="4"/>
  <c r="BA450" i="4"/>
  <c r="BD450" i="4" s="1"/>
  <c r="BA451" i="4"/>
  <c r="BA452" i="4"/>
  <c r="BB452" i="4" s="1"/>
  <c r="BA453" i="4"/>
  <c r="BA454" i="4"/>
  <c r="BD454" i="4" s="1"/>
  <c r="BA455" i="4"/>
  <c r="BB455" i="4" s="1"/>
  <c r="BA456" i="4"/>
  <c r="BB456" i="4" s="1"/>
  <c r="BA457" i="4"/>
  <c r="BA458" i="4"/>
  <c r="BD458" i="4" s="1"/>
  <c r="BA459" i="4"/>
  <c r="BA460" i="4"/>
  <c r="BB460" i="4" s="1"/>
  <c r="BA461" i="4"/>
  <c r="BA462" i="4"/>
  <c r="BD462" i="4" s="1"/>
  <c r="BA463" i="4"/>
  <c r="BA464" i="4"/>
  <c r="BB464" i="4" s="1"/>
  <c r="BA465" i="4"/>
  <c r="BA466" i="4"/>
  <c r="BD466" i="4" s="1"/>
  <c r="BA467" i="4"/>
  <c r="BA468" i="4"/>
  <c r="BB468" i="4" s="1"/>
  <c r="BA469" i="4"/>
  <c r="BA470" i="4"/>
  <c r="BD470" i="4" s="1"/>
  <c r="BA471" i="4"/>
  <c r="BA472" i="4"/>
  <c r="BB472" i="4" s="1"/>
  <c r="BA473" i="4"/>
  <c r="BA2" i="4"/>
  <c r="BE2" i="4" s="1"/>
  <c r="AV3" i="4"/>
  <c r="AW3" i="4"/>
  <c r="AV4" i="4"/>
  <c r="AW4" i="4"/>
  <c r="AV5" i="4"/>
  <c r="AW5" i="4"/>
  <c r="AV6" i="4"/>
  <c r="AW6" i="4"/>
  <c r="AV7" i="4"/>
  <c r="AW7" i="4"/>
  <c r="AV8" i="4"/>
  <c r="AW8" i="4"/>
  <c r="AV9" i="4"/>
  <c r="AW9" i="4"/>
  <c r="AV10" i="4"/>
  <c r="AW10" i="4"/>
  <c r="AV11" i="4"/>
  <c r="AW11" i="4"/>
  <c r="AV12" i="4"/>
  <c r="AW12" i="4"/>
  <c r="AV13" i="4"/>
  <c r="AW13" i="4"/>
  <c r="AV14" i="4"/>
  <c r="AW14" i="4"/>
  <c r="AV15" i="4"/>
  <c r="AW15" i="4"/>
  <c r="AV16" i="4"/>
  <c r="AW16" i="4"/>
  <c r="AV17" i="4"/>
  <c r="AW17" i="4"/>
  <c r="AV18" i="4"/>
  <c r="AW18" i="4"/>
  <c r="AV19" i="4"/>
  <c r="AW19" i="4"/>
  <c r="AV20" i="4"/>
  <c r="AW20" i="4"/>
  <c r="AV21" i="4"/>
  <c r="AW21" i="4"/>
  <c r="AV22" i="4"/>
  <c r="AW22" i="4"/>
  <c r="AV23" i="4"/>
  <c r="AW23" i="4"/>
  <c r="AV24" i="4"/>
  <c r="AW24" i="4"/>
  <c r="AV25" i="4"/>
  <c r="AW25" i="4"/>
  <c r="AV26" i="4"/>
  <c r="AW26" i="4"/>
  <c r="AV27" i="4"/>
  <c r="AW27" i="4"/>
  <c r="AV28" i="4"/>
  <c r="AW28" i="4"/>
  <c r="AV29" i="4"/>
  <c r="AW29" i="4"/>
  <c r="AV30" i="4"/>
  <c r="AW30" i="4"/>
  <c r="AV31" i="4"/>
  <c r="AW31" i="4"/>
  <c r="AV32" i="4"/>
  <c r="AW32" i="4"/>
  <c r="AV33" i="4"/>
  <c r="AW33" i="4"/>
  <c r="AV34" i="4"/>
  <c r="AW34" i="4"/>
  <c r="AV35" i="4"/>
  <c r="AW35" i="4"/>
  <c r="AV36" i="4"/>
  <c r="AW36" i="4"/>
  <c r="AV37" i="4"/>
  <c r="AW37" i="4"/>
  <c r="AV38" i="4"/>
  <c r="AW38" i="4"/>
  <c r="AV39" i="4"/>
  <c r="AW39" i="4"/>
  <c r="AV40" i="4"/>
  <c r="AW40" i="4"/>
  <c r="AV41" i="4"/>
  <c r="AW41" i="4"/>
  <c r="AV42" i="4"/>
  <c r="AW42" i="4"/>
  <c r="AV43" i="4"/>
  <c r="AW43" i="4"/>
  <c r="AV44" i="4"/>
  <c r="AW44" i="4"/>
  <c r="AV45" i="4"/>
  <c r="AW45" i="4"/>
  <c r="AV46" i="4"/>
  <c r="AW46" i="4"/>
  <c r="AV47" i="4"/>
  <c r="AW47" i="4"/>
  <c r="AV48" i="4"/>
  <c r="AW48" i="4"/>
  <c r="AV49" i="4"/>
  <c r="AW49" i="4"/>
  <c r="AV50" i="4"/>
  <c r="AW50" i="4"/>
  <c r="AV51" i="4"/>
  <c r="AW51" i="4"/>
  <c r="AV52" i="4"/>
  <c r="AW52" i="4"/>
  <c r="AV53" i="4"/>
  <c r="AW53" i="4"/>
  <c r="AV54" i="4"/>
  <c r="AW54" i="4"/>
  <c r="AV55" i="4"/>
  <c r="AW55" i="4"/>
  <c r="AV56" i="4"/>
  <c r="AW56" i="4"/>
  <c r="AV57" i="4"/>
  <c r="AW57" i="4"/>
  <c r="AV58" i="4"/>
  <c r="AW58" i="4"/>
  <c r="AV59" i="4"/>
  <c r="AW59" i="4"/>
  <c r="AV60" i="4"/>
  <c r="AW60" i="4"/>
  <c r="AV61" i="4"/>
  <c r="AW61" i="4"/>
  <c r="AV62" i="4"/>
  <c r="AW62" i="4"/>
  <c r="AV63" i="4"/>
  <c r="AW63" i="4"/>
  <c r="AV64" i="4"/>
  <c r="AW64" i="4"/>
  <c r="AV65" i="4"/>
  <c r="AW65" i="4"/>
  <c r="AV66" i="4"/>
  <c r="AW66" i="4"/>
  <c r="AV67" i="4"/>
  <c r="AW67" i="4"/>
  <c r="AV68" i="4"/>
  <c r="AW68" i="4"/>
  <c r="AV69" i="4"/>
  <c r="AW69" i="4"/>
  <c r="AV70" i="4"/>
  <c r="AW70" i="4"/>
  <c r="AV71" i="4"/>
  <c r="AW71" i="4"/>
  <c r="AV72" i="4"/>
  <c r="AW72" i="4"/>
  <c r="AV73" i="4"/>
  <c r="AW73" i="4"/>
  <c r="AV74" i="4"/>
  <c r="AW74" i="4"/>
  <c r="AV75" i="4"/>
  <c r="AW75" i="4"/>
  <c r="AV76" i="4"/>
  <c r="AW76" i="4"/>
  <c r="AV77" i="4"/>
  <c r="AW77" i="4"/>
  <c r="AV78" i="4"/>
  <c r="AW78" i="4"/>
  <c r="AV79" i="4"/>
  <c r="AW79" i="4"/>
  <c r="AV80" i="4"/>
  <c r="AW80" i="4"/>
  <c r="AV81" i="4"/>
  <c r="AW81" i="4"/>
  <c r="AV82" i="4"/>
  <c r="AW82" i="4"/>
  <c r="AV83" i="4"/>
  <c r="AW83" i="4"/>
  <c r="AV84" i="4"/>
  <c r="AW84" i="4"/>
  <c r="AV85" i="4"/>
  <c r="AW85" i="4"/>
  <c r="AV86" i="4"/>
  <c r="AW86" i="4"/>
  <c r="AV87" i="4"/>
  <c r="AW87" i="4"/>
  <c r="AV88" i="4"/>
  <c r="AW88" i="4"/>
  <c r="AV89" i="4"/>
  <c r="AW89" i="4"/>
  <c r="AV90" i="4"/>
  <c r="AW90" i="4"/>
  <c r="AV91" i="4"/>
  <c r="AW91" i="4"/>
  <c r="AV92" i="4"/>
  <c r="AW92" i="4"/>
  <c r="AV93" i="4"/>
  <c r="AW93" i="4"/>
  <c r="AV94" i="4"/>
  <c r="AW94" i="4"/>
  <c r="AV95" i="4"/>
  <c r="AW95" i="4"/>
  <c r="AV96" i="4"/>
  <c r="AW96" i="4"/>
  <c r="AV97" i="4"/>
  <c r="AW97" i="4"/>
  <c r="AV98" i="4"/>
  <c r="AW98" i="4"/>
  <c r="AV99" i="4"/>
  <c r="AW99" i="4"/>
  <c r="AV100" i="4"/>
  <c r="AW100" i="4"/>
  <c r="AV101" i="4"/>
  <c r="AW101" i="4"/>
  <c r="AV102" i="4"/>
  <c r="AW102" i="4"/>
  <c r="AV103" i="4"/>
  <c r="AW103" i="4"/>
  <c r="AV104" i="4"/>
  <c r="AW104" i="4"/>
  <c r="AV105" i="4"/>
  <c r="AW105" i="4"/>
  <c r="AV106" i="4"/>
  <c r="AW106" i="4"/>
  <c r="AV107" i="4"/>
  <c r="AW107" i="4"/>
  <c r="AV108" i="4"/>
  <c r="AW108" i="4"/>
  <c r="AV109" i="4"/>
  <c r="AW109" i="4"/>
  <c r="AV110" i="4"/>
  <c r="AW110" i="4"/>
  <c r="AV111" i="4"/>
  <c r="AW111" i="4"/>
  <c r="AV112" i="4"/>
  <c r="AW112" i="4"/>
  <c r="AV113" i="4"/>
  <c r="AW113" i="4"/>
  <c r="AV114" i="4"/>
  <c r="AW114" i="4"/>
  <c r="AV115" i="4"/>
  <c r="AW115" i="4"/>
  <c r="AV116" i="4"/>
  <c r="AW116" i="4"/>
  <c r="AV117" i="4"/>
  <c r="AW117" i="4"/>
  <c r="AV118" i="4"/>
  <c r="AW118" i="4"/>
  <c r="AV119" i="4"/>
  <c r="AW119" i="4"/>
  <c r="AV120" i="4"/>
  <c r="AW120" i="4"/>
  <c r="AV121" i="4"/>
  <c r="AW121" i="4"/>
  <c r="AV122" i="4"/>
  <c r="AW122" i="4"/>
  <c r="AV123" i="4"/>
  <c r="AW123" i="4"/>
  <c r="AV124" i="4"/>
  <c r="AW124" i="4"/>
  <c r="AV125" i="4"/>
  <c r="AW125" i="4"/>
  <c r="AV126" i="4"/>
  <c r="AW126" i="4"/>
  <c r="AV127" i="4"/>
  <c r="AW127" i="4"/>
  <c r="AV128" i="4"/>
  <c r="AW128" i="4"/>
  <c r="AV129" i="4"/>
  <c r="AW129" i="4"/>
  <c r="AV130" i="4"/>
  <c r="AW130" i="4"/>
  <c r="AV131" i="4"/>
  <c r="AW131" i="4"/>
  <c r="AV132" i="4"/>
  <c r="AW132" i="4"/>
  <c r="AV133" i="4"/>
  <c r="AW133" i="4"/>
  <c r="AV134" i="4"/>
  <c r="AW134" i="4"/>
  <c r="AV135" i="4"/>
  <c r="AW135" i="4"/>
  <c r="AV136" i="4"/>
  <c r="AW136" i="4"/>
  <c r="AV137" i="4"/>
  <c r="AW137" i="4"/>
  <c r="AV138" i="4"/>
  <c r="AW138" i="4"/>
  <c r="AV139" i="4"/>
  <c r="AW139" i="4"/>
  <c r="AV140" i="4"/>
  <c r="AW140" i="4"/>
  <c r="AV141" i="4"/>
  <c r="AW141" i="4"/>
  <c r="AV142" i="4"/>
  <c r="AW142" i="4"/>
  <c r="AV143" i="4"/>
  <c r="AW143" i="4"/>
  <c r="AV144" i="4"/>
  <c r="AW144" i="4"/>
  <c r="AV145" i="4"/>
  <c r="AW145" i="4"/>
  <c r="AV146" i="4"/>
  <c r="AW146" i="4"/>
  <c r="AV147" i="4"/>
  <c r="AW147" i="4"/>
  <c r="AV148" i="4"/>
  <c r="AW148" i="4"/>
  <c r="AV149" i="4"/>
  <c r="AW149" i="4"/>
  <c r="AV150" i="4"/>
  <c r="AW150" i="4"/>
  <c r="AV151" i="4"/>
  <c r="AW151" i="4"/>
  <c r="AV152" i="4"/>
  <c r="AW152" i="4"/>
  <c r="AV153" i="4"/>
  <c r="AW153" i="4"/>
  <c r="AV154" i="4"/>
  <c r="AW154" i="4"/>
  <c r="AV155" i="4"/>
  <c r="AW155" i="4"/>
  <c r="AV156" i="4"/>
  <c r="AW156" i="4"/>
  <c r="AV157" i="4"/>
  <c r="AW157" i="4"/>
  <c r="AV158" i="4"/>
  <c r="AW158" i="4"/>
  <c r="AV159" i="4"/>
  <c r="AW159" i="4"/>
  <c r="AV160" i="4"/>
  <c r="AW160" i="4"/>
  <c r="AV161" i="4"/>
  <c r="AW161" i="4"/>
  <c r="AV162" i="4"/>
  <c r="AW162" i="4"/>
  <c r="AV163" i="4"/>
  <c r="AW163" i="4"/>
  <c r="AV164" i="4"/>
  <c r="AW164" i="4"/>
  <c r="AV165" i="4"/>
  <c r="AW165" i="4"/>
  <c r="AV166" i="4"/>
  <c r="AW166" i="4"/>
  <c r="AV167" i="4"/>
  <c r="AW167" i="4"/>
  <c r="AV168" i="4"/>
  <c r="AW168" i="4"/>
  <c r="AV169" i="4"/>
  <c r="AW169" i="4"/>
  <c r="AV170" i="4"/>
  <c r="AW170" i="4"/>
  <c r="AV171" i="4"/>
  <c r="AW171" i="4"/>
  <c r="AV172" i="4"/>
  <c r="AW172" i="4"/>
  <c r="AV173" i="4"/>
  <c r="AW173" i="4"/>
  <c r="AV174" i="4"/>
  <c r="AW174" i="4"/>
  <c r="AV175" i="4"/>
  <c r="AW175" i="4"/>
  <c r="AV176" i="4"/>
  <c r="AW176" i="4"/>
  <c r="AV177" i="4"/>
  <c r="AW177" i="4"/>
  <c r="AV178" i="4"/>
  <c r="AW178" i="4"/>
  <c r="AV179" i="4"/>
  <c r="AW179" i="4"/>
  <c r="AV180" i="4"/>
  <c r="AW180" i="4"/>
  <c r="AV181" i="4"/>
  <c r="AW181" i="4"/>
  <c r="AV182" i="4"/>
  <c r="AW182" i="4"/>
  <c r="AV183" i="4"/>
  <c r="AW183" i="4"/>
  <c r="AV184" i="4"/>
  <c r="AW184" i="4"/>
  <c r="AV185" i="4"/>
  <c r="AW185" i="4"/>
  <c r="AV186" i="4"/>
  <c r="AW186" i="4"/>
  <c r="AV187" i="4"/>
  <c r="AW187" i="4"/>
  <c r="AV188" i="4"/>
  <c r="AW188" i="4"/>
  <c r="AV189" i="4"/>
  <c r="AW189" i="4"/>
  <c r="AV190" i="4"/>
  <c r="AW190" i="4"/>
  <c r="AV191" i="4"/>
  <c r="AW191" i="4"/>
  <c r="AV192" i="4"/>
  <c r="AW192" i="4"/>
  <c r="AV193" i="4"/>
  <c r="AW193" i="4"/>
  <c r="AV194" i="4"/>
  <c r="AW194" i="4"/>
  <c r="AV195" i="4"/>
  <c r="AW195" i="4"/>
  <c r="AV196" i="4"/>
  <c r="AW196" i="4"/>
  <c r="AV197" i="4"/>
  <c r="AW197" i="4"/>
  <c r="AV198" i="4"/>
  <c r="AW198" i="4"/>
  <c r="AV199" i="4"/>
  <c r="AW199" i="4"/>
  <c r="AV200" i="4"/>
  <c r="AW200" i="4"/>
  <c r="AV201" i="4"/>
  <c r="AW201" i="4"/>
  <c r="AV202" i="4"/>
  <c r="AW202" i="4"/>
  <c r="AV203" i="4"/>
  <c r="AW203" i="4"/>
  <c r="AV204" i="4"/>
  <c r="AW204" i="4"/>
  <c r="AV205" i="4"/>
  <c r="AW205" i="4"/>
  <c r="AV206" i="4"/>
  <c r="AW206" i="4"/>
  <c r="AV207" i="4"/>
  <c r="AW207" i="4"/>
  <c r="AV208" i="4"/>
  <c r="AW208" i="4"/>
  <c r="AV209" i="4"/>
  <c r="AW209" i="4"/>
  <c r="AV210" i="4"/>
  <c r="AW210" i="4"/>
  <c r="AV211" i="4"/>
  <c r="AW211" i="4"/>
  <c r="AV212" i="4"/>
  <c r="AW212" i="4"/>
  <c r="AV213" i="4"/>
  <c r="AW213" i="4"/>
  <c r="AV214" i="4"/>
  <c r="AW214" i="4"/>
  <c r="AV215" i="4"/>
  <c r="AW215" i="4"/>
  <c r="AV216" i="4"/>
  <c r="AW216" i="4"/>
  <c r="AV217" i="4"/>
  <c r="AW217" i="4"/>
  <c r="AV218" i="4"/>
  <c r="AW218" i="4"/>
  <c r="AV219" i="4"/>
  <c r="AW219" i="4"/>
  <c r="AV220" i="4"/>
  <c r="AW220" i="4"/>
  <c r="AV221" i="4"/>
  <c r="AW221" i="4"/>
  <c r="AV222" i="4"/>
  <c r="AW222" i="4"/>
  <c r="AV223" i="4"/>
  <c r="AW223" i="4"/>
  <c r="AV224" i="4"/>
  <c r="AW224" i="4"/>
  <c r="AV225" i="4"/>
  <c r="AW225" i="4"/>
  <c r="AV226" i="4"/>
  <c r="AW226" i="4"/>
  <c r="AV227" i="4"/>
  <c r="AW227" i="4"/>
  <c r="AV228" i="4"/>
  <c r="AW228" i="4"/>
  <c r="AV229" i="4"/>
  <c r="AW229" i="4"/>
  <c r="AV230" i="4"/>
  <c r="AW230" i="4"/>
  <c r="AV231" i="4"/>
  <c r="AW231" i="4"/>
  <c r="AV232" i="4"/>
  <c r="AW232" i="4"/>
  <c r="AV233" i="4"/>
  <c r="AW233" i="4"/>
  <c r="AV234" i="4"/>
  <c r="AW234" i="4"/>
  <c r="AV235" i="4"/>
  <c r="AW235" i="4"/>
  <c r="AV236" i="4"/>
  <c r="AW236" i="4"/>
  <c r="AV237" i="4"/>
  <c r="AW237" i="4"/>
  <c r="AV238" i="4"/>
  <c r="AW238" i="4"/>
  <c r="AV239" i="4"/>
  <c r="AW239" i="4"/>
  <c r="AV240" i="4"/>
  <c r="AW240" i="4"/>
  <c r="AV241" i="4"/>
  <c r="AW241" i="4"/>
  <c r="AV242" i="4"/>
  <c r="AW242" i="4"/>
  <c r="AV243" i="4"/>
  <c r="AW243" i="4"/>
  <c r="AV244" i="4"/>
  <c r="AW244" i="4"/>
  <c r="AV245" i="4"/>
  <c r="AW245" i="4"/>
  <c r="AV246" i="4"/>
  <c r="AW246" i="4"/>
  <c r="AV247" i="4"/>
  <c r="AW247" i="4"/>
  <c r="AV248" i="4"/>
  <c r="AW248" i="4"/>
  <c r="AV249" i="4"/>
  <c r="AW249" i="4"/>
  <c r="AV250" i="4"/>
  <c r="AW250" i="4"/>
  <c r="AV251" i="4"/>
  <c r="AW251" i="4"/>
  <c r="AV252" i="4"/>
  <c r="AW252" i="4"/>
  <c r="AV253" i="4"/>
  <c r="AW253" i="4"/>
  <c r="AV254" i="4"/>
  <c r="AW254" i="4"/>
  <c r="AV255" i="4"/>
  <c r="AW255" i="4"/>
  <c r="AV256" i="4"/>
  <c r="AW256" i="4"/>
  <c r="AV257" i="4"/>
  <c r="AW257" i="4"/>
  <c r="AV258" i="4"/>
  <c r="AW258" i="4"/>
  <c r="AV259" i="4"/>
  <c r="AW259" i="4"/>
  <c r="AV260" i="4"/>
  <c r="AW260" i="4"/>
  <c r="AV261" i="4"/>
  <c r="AW261" i="4"/>
  <c r="AV262" i="4"/>
  <c r="AW262" i="4"/>
  <c r="AV263" i="4"/>
  <c r="AW263" i="4"/>
  <c r="AV264" i="4"/>
  <c r="AW264" i="4"/>
  <c r="AV265" i="4"/>
  <c r="AW265" i="4"/>
  <c r="AV266" i="4"/>
  <c r="AW266" i="4"/>
  <c r="AV267" i="4"/>
  <c r="AW267" i="4"/>
  <c r="AV268" i="4"/>
  <c r="AW268" i="4"/>
  <c r="AV269" i="4"/>
  <c r="AW269" i="4"/>
  <c r="AV270" i="4"/>
  <c r="AW270" i="4"/>
  <c r="AV271" i="4"/>
  <c r="AW271" i="4"/>
  <c r="AV272" i="4"/>
  <c r="AW272" i="4"/>
  <c r="AV273" i="4"/>
  <c r="AW273" i="4"/>
  <c r="AV274" i="4"/>
  <c r="AW274" i="4"/>
  <c r="AV275" i="4"/>
  <c r="AW275" i="4"/>
  <c r="AV276" i="4"/>
  <c r="AW276" i="4"/>
  <c r="AV277" i="4"/>
  <c r="AW277" i="4"/>
  <c r="AV278" i="4"/>
  <c r="AW278" i="4"/>
  <c r="AV279" i="4"/>
  <c r="AW279" i="4"/>
  <c r="AV280" i="4"/>
  <c r="AW280" i="4"/>
  <c r="AV281" i="4"/>
  <c r="AW281" i="4"/>
  <c r="AV282" i="4"/>
  <c r="AW282" i="4"/>
  <c r="AV283" i="4"/>
  <c r="AW283" i="4"/>
  <c r="AV284" i="4"/>
  <c r="AW284" i="4"/>
  <c r="AV285" i="4"/>
  <c r="AW285" i="4"/>
  <c r="AV286" i="4"/>
  <c r="AW286" i="4"/>
  <c r="AV287" i="4"/>
  <c r="AW287" i="4"/>
  <c r="AV288" i="4"/>
  <c r="AW288" i="4"/>
  <c r="AV289" i="4"/>
  <c r="AW289" i="4"/>
  <c r="AV290" i="4"/>
  <c r="AW290" i="4"/>
  <c r="AV291" i="4"/>
  <c r="AW291" i="4"/>
  <c r="AV292" i="4"/>
  <c r="AW292" i="4"/>
  <c r="AV293" i="4"/>
  <c r="AW293" i="4"/>
  <c r="AV294" i="4"/>
  <c r="AW294" i="4"/>
  <c r="AV295" i="4"/>
  <c r="AW295" i="4"/>
  <c r="AV296" i="4"/>
  <c r="AW296" i="4"/>
  <c r="AV297" i="4"/>
  <c r="AW297" i="4"/>
  <c r="AV298" i="4"/>
  <c r="AW298" i="4"/>
  <c r="AV299" i="4"/>
  <c r="AW299" i="4"/>
  <c r="AV300" i="4"/>
  <c r="AW300" i="4"/>
  <c r="AV301" i="4"/>
  <c r="AW301" i="4"/>
  <c r="AV302" i="4"/>
  <c r="AW302" i="4"/>
  <c r="AV303" i="4"/>
  <c r="AW303" i="4"/>
  <c r="AV304" i="4"/>
  <c r="AW304" i="4"/>
  <c r="AV305" i="4"/>
  <c r="AW305" i="4"/>
  <c r="AV306" i="4"/>
  <c r="AW306" i="4"/>
  <c r="AV307" i="4"/>
  <c r="AW307" i="4"/>
  <c r="AV308" i="4"/>
  <c r="AW308" i="4"/>
  <c r="AV309" i="4"/>
  <c r="AW309" i="4"/>
  <c r="AV310" i="4"/>
  <c r="AW310" i="4"/>
  <c r="AV311" i="4"/>
  <c r="AW311" i="4"/>
  <c r="AV312" i="4"/>
  <c r="AW312" i="4"/>
  <c r="AV313" i="4"/>
  <c r="AW313" i="4"/>
  <c r="AV314" i="4"/>
  <c r="AW314" i="4"/>
  <c r="AV315" i="4"/>
  <c r="AW315" i="4"/>
  <c r="AV316" i="4"/>
  <c r="AW316" i="4"/>
  <c r="AV317" i="4"/>
  <c r="AW317" i="4"/>
  <c r="AV318" i="4"/>
  <c r="AW318" i="4"/>
  <c r="AV319" i="4"/>
  <c r="AW319" i="4"/>
  <c r="AV320" i="4"/>
  <c r="AW320" i="4"/>
  <c r="AV321" i="4"/>
  <c r="AW321" i="4"/>
  <c r="AV322" i="4"/>
  <c r="AW322" i="4"/>
  <c r="AV323" i="4"/>
  <c r="AW323" i="4"/>
  <c r="AV324" i="4"/>
  <c r="AW324" i="4"/>
  <c r="AV325" i="4"/>
  <c r="AW325" i="4"/>
  <c r="AV326" i="4"/>
  <c r="AW326" i="4"/>
  <c r="AV327" i="4"/>
  <c r="AW327" i="4"/>
  <c r="AV328" i="4"/>
  <c r="AW328" i="4"/>
  <c r="AV329" i="4"/>
  <c r="AW329" i="4"/>
  <c r="AV330" i="4"/>
  <c r="AW330" i="4"/>
  <c r="AV331" i="4"/>
  <c r="AW331" i="4"/>
  <c r="AV332" i="4"/>
  <c r="AW332" i="4"/>
  <c r="AV333" i="4"/>
  <c r="AW333" i="4"/>
  <c r="AV334" i="4"/>
  <c r="AW334" i="4"/>
  <c r="AV335" i="4"/>
  <c r="AW335" i="4"/>
  <c r="AV336" i="4"/>
  <c r="AW336" i="4"/>
  <c r="AV337" i="4"/>
  <c r="AW337" i="4"/>
  <c r="AV338" i="4"/>
  <c r="AW338" i="4"/>
  <c r="AV339" i="4"/>
  <c r="AW339" i="4"/>
  <c r="AV340" i="4"/>
  <c r="AW340" i="4"/>
  <c r="AV341" i="4"/>
  <c r="AW341" i="4"/>
  <c r="AV342" i="4"/>
  <c r="AW342" i="4"/>
  <c r="AV343" i="4"/>
  <c r="AW343" i="4"/>
  <c r="AV344" i="4"/>
  <c r="AW344" i="4"/>
  <c r="AV345" i="4"/>
  <c r="AW345" i="4"/>
  <c r="AV346" i="4"/>
  <c r="AW346" i="4"/>
  <c r="AV347" i="4"/>
  <c r="AW347" i="4"/>
  <c r="AV348" i="4"/>
  <c r="AW348" i="4"/>
  <c r="AV349" i="4"/>
  <c r="AW349" i="4"/>
  <c r="AV350" i="4"/>
  <c r="AW350" i="4"/>
  <c r="AV351" i="4"/>
  <c r="AW351" i="4"/>
  <c r="AV352" i="4"/>
  <c r="AW352" i="4"/>
  <c r="AV353" i="4"/>
  <c r="AW353" i="4"/>
  <c r="AV354" i="4"/>
  <c r="AW354" i="4"/>
  <c r="AV355" i="4"/>
  <c r="AW355" i="4"/>
  <c r="AV356" i="4"/>
  <c r="AW356" i="4"/>
  <c r="AV357" i="4"/>
  <c r="AW357" i="4"/>
  <c r="AV358" i="4"/>
  <c r="AW358" i="4"/>
  <c r="AV359" i="4"/>
  <c r="AW359" i="4"/>
  <c r="AV360" i="4"/>
  <c r="AW360" i="4"/>
  <c r="AV361" i="4"/>
  <c r="AW361" i="4"/>
  <c r="AV362" i="4"/>
  <c r="AW362" i="4"/>
  <c r="AV363" i="4"/>
  <c r="AW363" i="4"/>
  <c r="AV364" i="4"/>
  <c r="AW364" i="4"/>
  <c r="AV365" i="4"/>
  <c r="AW365" i="4"/>
  <c r="AV366" i="4"/>
  <c r="AW366" i="4"/>
  <c r="AV367" i="4"/>
  <c r="AW367" i="4"/>
  <c r="AV368" i="4"/>
  <c r="AW368" i="4"/>
  <c r="AV369" i="4"/>
  <c r="AW369" i="4"/>
  <c r="AV370" i="4"/>
  <c r="AW370" i="4"/>
  <c r="AV371" i="4"/>
  <c r="AW371" i="4"/>
  <c r="AV372" i="4"/>
  <c r="AW372" i="4"/>
  <c r="AV373" i="4"/>
  <c r="AW373" i="4"/>
  <c r="AV374" i="4"/>
  <c r="AW374" i="4"/>
  <c r="AV375" i="4"/>
  <c r="AW375" i="4"/>
  <c r="AV376" i="4"/>
  <c r="AW376" i="4"/>
  <c r="AV377" i="4"/>
  <c r="AW377" i="4"/>
  <c r="AV378" i="4"/>
  <c r="AW378" i="4"/>
  <c r="AV379" i="4"/>
  <c r="AW379" i="4"/>
  <c r="AV380" i="4"/>
  <c r="AW380" i="4"/>
  <c r="AV381" i="4"/>
  <c r="AW381" i="4"/>
  <c r="AV382" i="4"/>
  <c r="AW382" i="4"/>
  <c r="AV383" i="4"/>
  <c r="AW383" i="4"/>
  <c r="AV384" i="4"/>
  <c r="AW384" i="4"/>
  <c r="AV385" i="4"/>
  <c r="AW385" i="4"/>
  <c r="AV386" i="4"/>
  <c r="AW386" i="4"/>
  <c r="AV387" i="4"/>
  <c r="AW387" i="4"/>
  <c r="AV388" i="4"/>
  <c r="AW388" i="4"/>
  <c r="AV389" i="4"/>
  <c r="AW389" i="4"/>
  <c r="AV390" i="4"/>
  <c r="AW390" i="4"/>
  <c r="AV391" i="4"/>
  <c r="AW391" i="4"/>
  <c r="AV392" i="4"/>
  <c r="AW392" i="4"/>
  <c r="AV393" i="4"/>
  <c r="AW393" i="4"/>
  <c r="AV394" i="4"/>
  <c r="AW394" i="4"/>
  <c r="AV395" i="4"/>
  <c r="AW395" i="4"/>
  <c r="AV396" i="4"/>
  <c r="AW396" i="4"/>
  <c r="AV397" i="4"/>
  <c r="AW397" i="4"/>
  <c r="AV398" i="4"/>
  <c r="AW398" i="4"/>
  <c r="AV399" i="4"/>
  <c r="AW399" i="4"/>
  <c r="AV400" i="4"/>
  <c r="AW400" i="4"/>
  <c r="AV401" i="4"/>
  <c r="AW401" i="4"/>
  <c r="AV402" i="4"/>
  <c r="AW402" i="4"/>
  <c r="AV403" i="4"/>
  <c r="AW403" i="4"/>
  <c r="AV404" i="4"/>
  <c r="AW404" i="4"/>
  <c r="AV405" i="4"/>
  <c r="AW405" i="4"/>
  <c r="AV406" i="4"/>
  <c r="AW406" i="4"/>
  <c r="AV407" i="4"/>
  <c r="AW407" i="4"/>
  <c r="AV408" i="4"/>
  <c r="AW408" i="4"/>
  <c r="AV409" i="4"/>
  <c r="AW409" i="4"/>
  <c r="AV410" i="4"/>
  <c r="AW410" i="4"/>
  <c r="AV411" i="4"/>
  <c r="AW411" i="4"/>
  <c r="AV412" i="4"/>
  <c r="AW412" i="4"/>
  <c r="AV413" i="4"/>
  <c r="AW413" i="4"/>
  <c r="AV414" i="4"/>
  <c r="AW414" i="4"/>
  <c r="AV415" i="4"/>
  <c r="AW415" i="4"/>
  <c r="AV416" i="4"/>
  <c r="AW416" i="4"/>
  <c r="AV417" i="4"/>
  <c r="AW417" i="4"/>
  <c r="AV418" i="4"/>
  <c r="AW418" i="4"/>
  <c r="AV419" i="4"/>
  <c r="AW419" i="4"/>
  <c r="AV420" i="4"/>
  <c r="AW420" i="4"/>
  <c r="AV421" i="4"/>
  <c r="AW421" i="4"/>
  <c r="AV422" i="4"/>
  <c r="AW422" i="4"/>
  <c r="AV423" i="4"/>
  <c r="AW423" i="4"/>
  <c r="AV424" i="4"/>
  <c r="AW424" i="4"/>
  <c r="AV425" i="4"/>
  <c r="AW425" i="4"/>
  <c r="AV426" i="4"/>
  <c r="AW426" i="4"/>
  <c r="AV427" i="4"/>
  <c r="AW427" i="4"/>
  <c r="AV428" i="4"/>
  <c r="AW428" i="4"/>
  <c r="AV429" i="4"/>
  <c r="AW429" i="4"/>
  <c r="AV430" i="4"/>
  <c r="AW430" i="4"/>
  <c r="AV431" i="4"/>
  <c r="AW431" i="4"/>
  <c r="AV432" i="4"/>
  <c r="AW432" i="4"/>
  <c r="AV433" i="4"/>
  <c r="AW433" i="4"/>
  <c r="AV434" i="4"/>
  <c r="AW434" i="4"/>
  <c r="AV435" i="4"/>
  <c r="AW435" i="4"/>
  <c r="AV436" i="4"/>
  <c r="AW436" i="4"/>
  <c r="AV437" i="4"/>
  <c r="AW437" i="4"/>
  <c r="AV438" i="4"/>
  <c r="AW438" i="4"/>
  <c r="AV439" i="4"/>
  <c r="AW439" i="4"/>
  <c r="AV440" i="4"/>
  <c r="AW440" i="4"/>
  <c r="AV441" i="4"/>
  <c r="AW441" i="4"/>
  <c r="AV442" i="4"/>
  <c r="AW442" i="4"/>
  <c r="AV443" i="4"/>
  <c r="AW443" i="4"/>
  <c r="AV444" i="4"/>
  <c r="AW444" i="4"/>
  <c r="AV445" i="4"/>
  <c r="AW445" i="4"/>
  <c r="AV446" i="4"/>
  <c r="AW446" i="4"/>
  <c r="AV447" i="4"/>
  <c r="AW447" i="4"/>
  <c r="AV448" i="4"/>
  <c r="AW448" i="4"/>
  <c r="AV449" i="4"/>
  <c r="AW449" i="4"/>
  <c r="AV450" i="4"/>
  <c r="AW450" i="4"/>
  <c r="AV451" i="4"/>
  <c r="AW451" i="4"/>
  <c r="AV452" i="4"/>
  <c r="AW452" i="4"/>
  <c r="AV453" i="4"/>
  <c r="AW453" i="4"/>
  <c r="AV454" i="4"/>
  <c r="AW454" i="4"/>
  <c r="AV455" i="4"/>
  <c r="AW455" i="4"/>
  <c r="AV456" i="4"/>
  <c r="AW456" i="4"/>
  <c r="AV457" i="4"/>
  <c r="AW457" i="4"/>
  <c r="AV458" i="4"/>
  <c r="AW458" i="4"/>
  <c r="AV459" i="4"/>
  <c r="AW459" i="4"/>
  <c r="AV460" i="4"/>
  <c r="AW460" i="4"/>
  <c r="AV461" i="4"/>
  <c r="AW461" i="4"/>
  <c r="AV462" i="4"/>
  <c r="AW462" i="4"/>
  <c r="AV463" i="4"/>
  <c r="AW463" i="4"/>
  <c r="AV464" i="4"/>
  <c r="AW464" i="4"/>
  <c r="AV465" i="4"/>
  <c r="AW465" i="4"/>
  <c r="AV466" i="4"/>
  <c r="AW466" i="4"/>
  <c r="AV467" i="4"/>
  <c r="AW467" i="4"/>
  <c r="AV468" i="4"/>
  <c r="AW468" i="4"/>
  <c r="AV469" i="4"/>
  <c r="AW469" i="4"/>
  <c r="AV470" i="4"/>
  <c r="AW470" i="4"/>
  <c r="AV471" i="4"/>
  <c r="AW471" i="4"/>
  <c r="AV472" i="4"/>
  <c r="AW472" i="4"/>
  <c r="AV473" i="4"/>
  <c r="AW473" i="4"/>
  <c r="AW2" i="4"/>
  <c r="AV2" i="4"/>
  <c r="H89" i="22" l="1"/>
  <c r="J89" i="22" s="1"/>
  <c r="BA2" i="5"/>
  <c r="BK2" i="4"/>
  <c r="BB470" i="5"/>
  <c r="BK470" i="4"/>
  <c r="BB466" i="5"/>
  <c r="BK466" i="4"/>
  <c r="BB462" i="5"/>
  <c r="BK462" i="4"/>
  <c r="BB458" i="5"/>
  <c r="BK458" i="4"/>
  <c r="BB454" i="5"/>
  <c r="BK454" i="4"/>
  <c r="BB450" i="5"/>
  <c r="BK450" i="4"/>
  <c r="BB446" i="5"/>
  <c r="BK446" i="4"/>
  <c r="BC442" i="5"/>
  <c r="BK442" i="4"/>
  <c r="BC438" i="5"/>
  <c r="BK438" i="4"/>
  <c r="BC434" i="5"/>
  <c r="BK434" i="4"/>
  <c r="BC430" i="5"/>
  <c r="BK430" i="4"/>
  <c r="BC426" i="5"/>
  <c r="BK426" i="4"/>
  <c r="BC422" i="5"/>
  <c r="BK422" i="4"/>
  <c r="BC418" i="5"/>
  <c r="BK418" i="4"/>
  <c r="BC414" i="5"/>
  <c r="BK414" i="4"/>
  <c r="BC410" i="5"/>
  <c r="BK410" i="4"/>
  <c r="BC406" i="5"/>
  <c r="BK406" i="4"/>
  <c r="BC402" i="5"/>
  <c r="BK402" i="4"/>
  <c r="BC398" i="5"/>
  <c r="BK398" i="4"/>
  <c r="BC394" i="5"/>
  <c r="BK394" i="4"/>
  <c r="BC390" i="5"/>
  <c r="BK390" i="4"/>
  <c r="BC386" i="5"/>
  <c r="BK386" i="4"/>
  <c r="BC382" i="5"/>
  <c r="BK382" i="4"/>
  <c r="BC378" i="5"/>
  <c r="BK378" i="4"/>
  <c r="BC374" i="5"/>
  <c r="BK374" i="4"/>
  <c r="BC370" i="5"/>
  <c r="BK370" i="4"/>
  <c r="BC366" i="5"/>
  <c r="BK366" i="4"/>
  <c r="BC362" i="5"/>
  <c r="BK362" i="4"/>
  <c r="BA358" i="5"/>
  <c r="BK358" i="4"/>
  <c r="BA354" i="5"/>
  <c r="BK354" i="4"/>
  <c r="BA350" i="5"/>
  <c r="BK350" i="4"/>
  <c r="BA346" i="5"/>
  <c r="BK346" i="4"/>
  <c r="BA342" i="5"/>
  <c r="BK342" i="4"/>
  <c r="BA338" i="5"/>
  <c r="BK338" i="4"/>
  <c r="BA334" i="5"/>
  <c r="BK334" i="4"/>
  <c r="BA330" i="5"/>
  <c r="BK330" i="4"/>
  <c r="BA326" i="5"/>
  <c r="BK326" i="4"/>
  <c r="BA322" i="5"/>
  <c r="BK322" i="4"/>
  <c r="BA86" i="5"/>
  <c r="BK86" i="4"/>
  <c r="BB319" i="16"/>
  <c r="BB473" i="5"/>
  <c r="BK473" i="4"/>
  <c r="BB469" i="5"/>
  <c r="BK469" i="4"/>
  <c r="BB465" i="5"/>
  <c r="BK465" i="4"/>
  <c r="BB461" i="5"/>
  <c r="BK461" i="4"/>
  <c r="BB457" i="5"/>
  <c r="BK457" i="4"/>
  <c r="BB453" i="5"/>
  <c r="BK453" i="4"/>
  <c r="BB449" i="5"/>
  <c r="BK449" i="4"/>
  <c r="BB445" i="5"/>
  <c r="BK445" i="4"/>
  <c r="BC441" i="5"/>
  <c r="BK441" i="4"/>
  <c r="BC437" i="5"/>
  <c r="BK437" i="4"/>
  <c r="BC433" i="5"/>
  <c r="BK433" i="4"/>
  <c r="BC429" i="5"/>
  <c r="BK429" i="4"/>
  <c r="BC425" i="5"/>
  <c r="BK425" i="4"/>
  <c r="BC421" i="5"/>
  <c r="BK421" i="4"/>
  <c r="BC417" i="5"/>
  <c r="BK417" i="4"/>
  <c r="BC413" i="5"/>
  <c r="BK413" i="4"/>
  <c r="BC409" i="5"/>
  <c r="BK409" i="4"/>
  <c r="BC405" i="5"/>
  <c r="BK405" i="4"/>
  <c r="BC401" i="5"/>
  <c r="BK401" i="4"/>
  <c r="BC397" i="5"/>
  <c r="BK397" i="4"/>
  <c r="BC393" i="5"/>
  <c r="BK393" i="4"/>
  <c r="BC389" i="5"/>
  <c r="BK389" i="4"/>
  <c r="BC385" i="5"/>
  <c r="BK385" i="4"/>
  <c r="BC381" i="5"/>
  <c r="BK381" i="4"/>
  <c r="BC377" i="5"/>
  <c r="BK377" i="4"/>
  <c r="BC373" i="5"/>
  <c r="BK373" i="4"/>
  <c r="BC369" i="5"/>
  <c r="BK369" i="4"/>
  <c r="BC365" i="5"/>
  <c r="BK365" i="4"/>
  <c r="AZ361" i="5"/>
  <c r="BK361" i="4"/>
  <c r="AZ357" i="5"/>
  <c r="BK357" i="4"/>
  <c r="BB353" i="5"/>
  <c r="BK353" i="4"/>
  <c r="AZ349" i="5"/>
  <c r="BK349" i="4"/>
  <c r="AZ345" i="5"/>
  <c r="BK345" i="4"/>
  <c r="AZ341" i="5"/>
  <c r="BK341" i="4"/>
  <c r="BB337" i="5"/>
  <c r="BK337" i="4"/>
  <c r="AZ333" i="5"/>
  <c r="BK333" i="4"/>
  <c r="AZ329" i="5"/>
  <c r="BK329" i="4"/>
  <c r="AZ325" i="5"/>
  <c r="BK325" i="4"/>
  <c r="BB321" i="5"/>
  <c r="BK321" i="4"/>
  <c r="AZ313" i="5"/>
  <c r="BK313" i="4"/>
  <c r="AZ309" i="5"/>
  <c r="BK309" i="4"/>
  <c r="AZ305" i="5"/>
  <c r="BK305" i="4"/>
  <c r="AZ301" i="5"/>
  <c r="BK301" i="4"/>
  <c r="AZ297" i="5"/>
  <c r="BK297" i="4"/>
  <c r="AZ293" i="5"/>
  <c r="BK293" i="4"/>
  <c r="AZ289" i="5"/>
  <c r="BK289" i="4"/>
  <c r="AZ285" i="5"/>
  <c r="BK285" i="4"/>
  <c r="AZ281" i="5"/>
  <c r="BK281" i="4"/>
  <c r="AZ277" i="5"/>
  <c r="BK277" i="4"/>
  <c r="AZ273" i="5"/>
  <c r="BK273" i="4"/>
  <c r="AZ269" i="5"/>
  <c r="BK269" i="4"/>
  <c r="AZ265" i="5"/>
  <c r="BK265" i="4"/>
  <c r="AZ261" i="5"/>
  <c r="BK261" i="4"/>
  <c r="AZ257" i="5"/>
  <c r="BK257" i="4"/>
  <c r="AZ253" i="5"/>
  <c r="BK253" i="4"/>
  <c r="AZ249" i="5"/>
  <c r="BK249" i="4"/>
  <c r="AZ245" i="5"/>
  <c r="BK245" i="4"/>
  <c r="AZ241" i="5"/>
  <c r="BK241" i="4"/>
  <c r="AZ237" i="5"/>
  <c r="BK237" i="4"/>
  <c r="AZ233" i="5"/>
  <c r="BK233" i="4"/>
  <c r="AZ229" i="5"/>
  <c r="BK229" i="4"/>
  <c r="AZ225" i="5"/>
  <c r="BK225" i="4"/>
  <c r="AZ221" i="5"/>
  <c r="BK221" i="4"/>
  <c r="AZ197" i="5"/>
  <c r="BK197" i="4"/>
  <c r="AZ181" i="5"/>
  <c r="BK181" i="4"/>
  <c r="AZ149" i="5"/>
  <c r="BK149" i="4"/>
  <c r="BA472" i="5"/>
  <c r="BK472" i="4"/>
  <c r="BA464" i="5"/>
  <c r="BK464" i="4"/>
  <c r="BA456" i="5"/>
  <c r="BK456" i="4"/>
  <c r="BA448" i="5"/>
  <c r="BK448" i="4"/>
  <c r="BA440" i="5"/>
  <c r="BK440" i="4"/>
  <c r="BA436" i="5"/>
  <c r="BK436" i="4"/>
  <c r="BA424" i="5"/>
  <c r="BK424" i="4"/>
  <c r="BA420" i="5"/>
  <c r="BK420" i="4"/>
  <c r="BB471" i="5"/>
  <c r="BK471" i="4"/>
  <c r="BB467" i="5"/>
  <c r="BK467" i="4"/>
  <c r="BB463" i="5"/>
  <c r="BK463" i="4"/>
  <c r="BB459" i="5"/>
  <c r="BK459" i="4"/>
  <c r="BB455" i="5"/>
  <c r="BK455" i="4"/>
  <c r="BB451" i="5"/>
  <c r="BK451" i="4"/>
  <c r="BB447" i="5"/>
  <c r="BK447" i="4"/>
  <c r="BC443" i="5"/>
  <c r="BK443" i="4"/>
  <c r="BC439" i="5"/>
  <c r="BK439" i="4"/>
  <c r="BC435" i="5"/>
  <c r="BK435" i="4"/>
  <c r="BC431" i="5"/>
  <c r="BK431" i="4"/>
  <c r="BC427" i="5"/>
  <c r="BK427" i="4"/>
  <c r="BC423" i="5"/>
  <c r="BK423" i="4"/>
  <c r="BC419" i="5"/>
  <c r="BK419" i="4"/>
  <c r="BC415" i="5"/>
  <c r="BK415" i="4"/>
  <c r="BK416" i="4"/>
  <c r="BC411" i="5"/>
  <c r="BK411" i="4"/>
  <c r="BC407" i="5"/>
  <c r="BK407" i="4"/>
  <c r="BC403" i="5"/>
  <c r="BK403" i="4"/>
  <c r="BC399" i="5"/>
  <c r="BK399" i="4"/>
  <c r="BC395" i="5"/>
  <c r="BK395" i="4"/>
  <c r="BC391" i="5"/>
  <c r="BK391" i="4"/>
  <c r="BC387" i="5"/>
  <c r="BK387" i="4"/>
  <c r="BC383" i="5"/>
  <c r="BK383" i="4"/>
  <c r="BC379" i="5"/>
  <c r="BK379" i="4"/>
  <c r="BC375" i="5"/>
  <c r="BK375" i="4"/>
  <c r="BC371" i="5"/>
  <c r="BK371" i="4"/>
  <c r="BC367" i="5"/>
  <c r="BK367" i="4"/>
  <c r="BC363" i="5"/>
  <c r="BK363" i="4"/>
  <c r="BC359" i="5"/>
  <c r="BK359" i="4"/>
  <c r="BB347" i="5"/>
  <c r="BK347" i="4"/>
  <c r="BC343" i="5"/>
  <c r="BK343" i="4"/>
  <c r="BB331" i="5"/>
  <c r="BK331" i="4"/>
  <c r="BC327" i="5"/>
  <c r="BK327" i="4"/>
  <c r="BB441" i="5"/>
  <c r="BA469" i="5"/>
  <c r="BB417" i="5"/>
  <c r="BA463" i="5"/>
  <c r="BB385" i="5"/>
  <c r="D26" i="22"/>
  <c r="BL462" i="14"/>
  <c r="BO462" i="14" s="1"/>
  <c r="CA462" i="14" s="1"/>
  <c r="BL454" i="14"/>
  <c r="BO454" i="14" s="1"/>
  <c r="CA454" i="14" s="1"/>
  <c r="BL448" i="14"/>
  <c r="BO448" i="14" s="1"/>
  <c r="CA448" i="14" s="1"/>
  <c r="BL436" i="14"/>
  <c r="BO436" i="14" s="1"/>
  <c r="CA436" i="14" s="1"/>
  <c r="BL432" i="14"/>
  <c r="BP432" i="14" s="1"/>
  <c r="BL430" i="14"/>
  <c r="BO430" i="14" s="1"/>
  <c r="CA430" i="14" s="1"/>
  <c r="BL422" i="14"/>
  <c r="BO422" i="14" s="1"/>
  <c r="CA422" i="14" s="1"/>
  <c r="BL420" i="14"/>
  <c r="BO420" i="14" s="1"/>
  <c r="CA420" i="14" s="1"/>
  <c r="BL416" i="14"/>
  <c r="BO416" i="14" s="1"/>
  <c r="CA416" i="14" s="1"/>
  <c r="BL414" i="14"/>
  <c r="BO414" i="14" s="1"/>
  <c r="CA414" i="14" s="1"/>
  <c r="BL408" i="14"/>
  <c r="BP408" i="14" s="1"/>
  <c r="BL404" i="14"/>
  <c r="BP404" i="14" s="1"/>
  <c r="BL400" i="14"/>
  <c r="BO400" i="14" s="1"/>
  <c r="CA400" i="14" s="1"/>
  <c r="BL396" i="14"/>
  <c r="BP396" i="14" s="1"/>
  <c r="BL390" i="14"/>
  <c r="BP390" i="14" s="1"/>
  <c r="BL386" i="14"/>
  <c r="BO386" i="14" s="1"/>
  <c r="CA386" i="14" s="1"/>
  <c r="BL380" i="14"/>
  <c r="BO380" i="14" s="1"/>
  <c r="CA380" i="14" s="1"/>
  <c r="BL378" i="14"/>
  <c r="BO378" i="14" s="1"/>
  <c r="CA378" i="14" s="1"/>
  <c r="BL374" i="14"/>
  <c r="BO374" i="14" s="1"/>
  <c r="CA374" i="14" s="1"/>
  <c r="BL370" i="14"/>
  <c r="BP370" i="14" s="1"/>
  <c r="BL367" i="14"/>
  <c r="BO367" i="14" s="1"/>
  <c r="CA367" i="14" s="1"/>
  <c r="BL359" i="14"/>
  <c r="BO359" i="14" s="1"/>
  <c r="CA359" i="14" s="1"/>
  <c r="BL357" i="14"/>
  <c r="BO357" i="14" s="1"/>
  <c r="CA357" i="14" s="1"/>
  <c r="BL351" i="14"/>
  <c r="BO351" i="14" s="1"/>
  <c r="CA351" i="14" s="1"/>
  <c r="BL347" i="14"/>
  <c r="BP347" i="14" s="1"/>
  <c r="BL343" i="14"/>
  <c r="BO343" i="14" s="1"/>
  <c r="CA343" i="14" s="1"/>
  <c r="BL337" i="14"/>
  <c r="BO337" i="14" s="1"/>
  <c r="CA337" i="14" s="1"/>
  <c r="BL317" i="14"/>
  <c r="BO317" i="14" s="1"/>
  <c r="CA317" i="14" s="1"/>
  <c r="BL252" i="14"/>
  <c r="BO252" i="14" s="1"/>
  <c r="CA252" i="14" s="1"/>
  <c r="BL248" i="14"/>
  <c r="BO248" i="14" s="1"/>
  <c r="CA248" i="14" s="1"/>
  <c r="BL241" i="14"/>
  <c r="BO241" i="14" s="1"/>
  <c r="CA241" i="14" s="1"/>
  <c r="BL231" i="14"/>
  <c r="BO231" i="14" s="1"/>
  <c r="CA231" i="14" s="1"/>
  <c r="BL225" i="14"/>
  <c r="BP225" i="14" s="1"/>
  <c r="BL201" i="14"/>
  <c r="BP201" i="14" s="1"/>
  <c r="BL193" i="14"/>
  <c r="BO193" i="14" s="1"/>
  <c r="CA193" i="14" s="1"/>
  <c r="BL181" i="14"/>
  <c r="BO181" i="14" s="1"/>
  <c r="CA181" i="14" s="1"/>
  <c r="BL173" i="14"/>
  <c r="BO173" i="14" s="1"/>
  <c r="CA173" i="14" s="1"/>
  <c r="BL166" i="14"/>
  <c r="BO166" i="14" s="1"/>
  <c r="CA166" i="14" s="1"/>
  <c r="BL150" i="14"/>
  <c r="BO150" i="14" s="1"/>
  <c r="CA150" i="14" s="1"/>
  <c r="BL144" i="14"/>
  <c r="BO144" i="14" s="1"/>
  <c r="CA144" i="14" s="1"/>
  <c r="BL138" i="14"/>
  <c r="BO138" i="14" s="1"/>
  <c r="CA138" i="14" s="1"/>
  <c r="BL130" i="14"/>
  <c r="BO130" i="14" s="1"/>
  <c r="CA130" i="14" s="1"/>
  <c r="BL124" i="14"/>
  <c r="BO124" i="14" s="1"/>
  <c r="CA124" i="14" s="1"/>
  <c r="BL112" i="14"/>
  <c r="BP112" i="14" s="1"/>
  <c r="BL96" i="14"/>
  <c r="BP96" i="14" s="1"/>
  <c r="BL88" i="14"/>
  <c r="BP88" i="14" s="1"/>
  <c r="BL77" i="14"/>
  <c r="BP77" i="14" s="1"/>
  <c r="BL65" i="14"/>
  <c r="BP65" i="14" s="1"/>
  <c r="BL59" i="14"/>
  <c r="BO59" i="14" s="1"/>
  <c r="CA59" i="14" s="1"/>
  <c r="BL55" i="14"/>
  <c r="BO55" i="14" s="1"/>
  <c r="CA55" i="14" s="1"/>
  <c r="BL51" i="14"/>
  <c r="BO51" i="14" s="1"/>
  <c r="CA51" i="14" s="1"/>
  <c r="BL49" i="14"/>
  <c r="BP49" i="14" s="1"/>
  <c r="BL43" i="14"/>
  <c r="BO43" i="14" s="1"/>
  <c r="CA43" i="14" s="1"/>
  <c r="BL39" i="14"/>
  <c r="BO39" i="14" s="1"/>
  <c r="CA39" i="14" s="1"/>
  <c r="BL35" i="14"/>
  <c r="BO35" i="14" s="1"/>
  <c r="CA35" i="14" s="1"/>
  <c r="BL18" i="14"/>
  <c r="BP18" i="14" s="1"/>
  <c r="BL14" i="14"/>
  <c r="BO14" i="14" s="1"/>
  <c r="CA14" i="14" s="1"/>
  <c r="BL10" i="14"/>
  <c r="BO10" i="14" s="1"/>
  <c r="CA10" i="14" s="1"/>
  <c r="BL8" i="14"/>
  <c r="BO8" i="14" s="1"/>
  <c r="CA8" i="14" s="1"/>
  <c r="BL456" i="14"/>
  <c r="BO456" i="14" s="1"/>
  <c r="CA456" i="14" s="1"/>
  <c r="BL440" i="14"/>
  <c r="BO440" i="14" s="1"/>
  <c r="CA440" i="14" s="1"/>
  <c r="BL434" i="14"/>
  <c r="BO434" i="14" s="1"/>
  <c r="CA434" i="14" s="1"/>
  <c r="BL428" i="14"/>
  <c r="BP428" i="14" s="1"/>
  <c r="BL424" i="14"/>
  <c r="BO424" i="14" s="1"/>
  <c r="CA424" i="14" s="1"/>
  <c r="BL418" i="14"/>
  <c r="BO418" i="14" s="1"/>
  <c r="CA418" i="14" s="1"/>
  <c r="BL412" i="14"/>
  <c r="BO412" i="14" s="1"/>
  <c r="CA412" i="14" s="1"/>
  <c r="BL406" i="14"/>
  <c r="BP406" i="14" s="1"/>
  <c r="BL402" i="14"/>
  <c r="BL398" i="14"/>
  <c r="BP398" i="14" s="1"/>
  <c r="BL394" i="14"/>
  <c r="BP394" i="14" s="1"/>
  <c r="BL392" i="14"/>
  <c r="BO392" i="14" s="1"/>
  <c r="CA392" i="14" s="1"/>
  <c r="BL388" i="14"/>
  <c r="BP388" i="14" s="1"/>
  <c r="BL384" i="14"/>
  <c r="BP384" i="14" s="1"/>
  <c r="BL382" i="14"/>
  <c r="BP382" i="14" s="1"/>
  <c r="BL376" i="14"/>
  <c r="BL372" i="14"/>
  <c r="BO372" i="14" s="1"/>
  <c r="CA372" i="14" s="1"/>
  <c r="BL368" i="14"/>
  <c r="BP368" i="14" s="1"/>
  <c r="BL365" i="14"/>
  <c r="BO365" i="14" s="1"/>
  <c r="CA365" i="14" s="1"/>
  <c r="BL355" i="14"/>
  <c r="BO355" i="14" s="1"/>
  <c r="CA355" i="14" s="1"/>
  <c r="BL353" i="14"/>
  <c r="BP353" i="14" s="1"/>
  <c r="BL349" i="14"/>
  <c r="BP349" i="14" s="1"/>
  <c r="BL345" i="14"/>
  <c r="BO345" i="14" s="1"/>
  <c r="CA345" i="14" s="1"/>
  <c r="BL335" i="14"/>
  <c r="BP335" i="14" s="1"/>
  <c r="BL323" i="14"/>
  <c r="BO323" i="14" s="1"/>
  <c r="CA323" i="14" s="1"/>
  <c r="BL319" i="14"/>
  <c r="BP319" i="14" s="1"/>
  <c r="BL315" i="14"/>
  <c r="BO315" i="14" s="1"/>
  <c r="CA315" i="14" s="1"/>
  <c r="BL250" i="14"/>
  <c r="BP250" i="14" s="1"/>
  <c r="BL229" i="14"/>
  <c r="BO229" i="14" s="1"/>
  <c r="CA229" i="14" s="1"/>
  <c r="BL209" i="14"/>
  <c r="BO209" i="14" s="1"/>
  <c r="CA209" i="14" s="1"/>
  <c r="BL197" i="14"/>
  <c r="BO197" i="14" s="1"/>
  <c r="CA197" i="14" s="1"/>
  <c r="BL189" i="14"/>
  <c r="BO189" i="14" s="1"/>
  <c r="CA189" i="14" s="1"/>
  <c r="BL185" i="14"/>
  <c r="BP185" i="14" s="1"/>
  <c r="BL169" i="14"/>
  <c r="BP169" i="14" s="1"/>
  <c r="BL158" i="14"/>
  <c r="BO158" i="14" s="1"/>
  <c r="CA158" i="14" s="1"/>
  <c r="BL154" i="14"/>
  <c r="BO154" i="14" s="1"/>
  <c r="CA154" i="14" s="1"/>
  <c r="BL146" i="14"/>
  <c r="BO146" i="14" s="1"/>
  <c r="CA146" i="14" s="1"/>
  <c r="BL140" i="14"/>
  <c r="BP140" i="14" s="1"/>
  <c r="BL136" i="14"/>
  <c r="BO136" i="14" s="1"/>
  <c r="CA136" i="14" s="1"/>
  <c r="BL128" i="14"/>
  <c r="BO128" i="14" s="1"/>
  <c r="CA128" i="14" s="1"/>
  <c r="BL116" i="14"/>
  <c r="BP116" i="14" s="1"/>
  <c r="BL108" i="14"/>
  <c r="BP108" i="14" s="1"/>
  <c r="BL92" i="14"/>
  <c r="BO92" i="14" s="1"/>
  <c r="CA92" i="14" s="1"/>
  <c r="BL84" i="14"/>
  <c r="BP84" i="14" s="1"/>
  <c r="BL73" i="14"/>
  <c r="BP73" i="14" s="1"/>
  <c r="BL69" i="14"/>
  <c r="BO69" i="14" s="1"/>
  <c r="CA69" i="14" s="1"/>
  <c r="BL61" i="14"/>
  <c r="BP61" i="14" s="1"/>
  <c r="BL57" i="14"/>
  <c r="BP57" i="14" s="1"/>
  <c r="BL53" i="14"/>
  <c r="BO53" i="14" s="1"/>
  <c r="CA53" i="14" s="1"/>
  <c r="BL47" i="14"/>
  <c r="BP47" i="14" s="1"/>
  <c r="BL41" i="14"/>
  <c r="BP41" i="14" s="1"/>
  <c r="BL37" i="14"/>
  <c r="BO37" i="14" s="1"/>
  <c r="CA37" i="14" s="1"/>
  <c r="BL16" i="14"/>
  <c r="BP16" i="14" s="1"/>
  <c r="BL12" i="14"/>
  <c r="BO12" i="14" s="1"/>
  <c r="CA12" i="14" s="1"/>
  <c r="BL466" i="14"/>
  <c r="BO466" i="14" s="1"/>
  <c r="CA466" i="14" s="1"/>
  <c r="BL458" i="14"/>
  <c r="BO458" i="14" s="1"/>
  <c r="CA458" i="14" s="1"/>
  <c r="BL450" i="14"/>
  <c r="BO450" i="14" s="1"/>
  <c r="CA450" i="14" s="1"/>
  <c r="BL444" i="14"/>
  <c r="BO444" i="14" s="1"/>
  <c r="CA444" i="14" s="1"/>
  <c r="BL465" i="14"/>
  <c r="BP465" i="14" s="1"/>
  <c r="BL455" i="14"/>
  <c r="BP455" i="14" s="1"/>
  <c r="BL453" i="14"/>
  <c r="BO453" i="14" s="1"/>
  <c r="CA453" i="14" s="1"/>
  <c r="BL447" i="14"/>
  <c r="BO447" i="14" s="1"/>
  <c r="CA447" i="14" s="1"/>
  <c r="BL441" i="14"/>
  <c r="BP441" i="14" s="1"/>
  <c r="BL433" i="14"/>
  <c r="BP433" i="14" s="1"/>
  <c r="BL429" i="14"/>
  <c r="BP429" i="14" s="1"/>
  <c r="BL425" i="14"/>
  <c r="BO425" i="14" s="1"/>
  <c r="CA425" i="14" s="1"/>
  <c r="BL419" i="14"/>
  <c r="BO419" i="14" s="1"/>
  <c r="CA419" i="14" s="1"/>
  <c r="BL415" i="14"/>
  <c r="BO415" i="14" s="1"/>
  <c r="CA415" i="14" s="1"/>
  <c r="BL411" i="14"/>
  <c r="BL405" i="14"/>
  <c r="BO405" i="14" s="1"/>
  <c r="CA405" i="14" s="1"/>
  <c r="BL401" i="14"/>
  <c r="BO401" i="14" s="1"/>
  <c r="CA401" i="14" s="1"/>
  <c r="BL397" i="14"/>
  <c r="BO397" i="14" s="1"/>
  <c r="CA397" i="14" s="1"/>
  <c r="BL395" i="14"/>
  <c r="BP395" i="14" s="1"/>
  <c r="BL391" i="14"/>
  <c r="BO391" i="14" s="1"/>
  <c r="CA391" i="14" s="1"/>
  <c r="BL389" i="14"/>
  <c r="BP389" i="14" s="1"/>
  <c r="BL385" i="14"/>
  <c r="BP385" i="14" s="1"/>
  <c r="BL381" i="14"/>
  <c r="BP381" i="14" s="1"/>
  <c r="BL379" i="14"/>
  <c r="BO379" i="14" s="1"/>
  <c r="CA379" i="14" s="1"/>
  <c r="BL375" i="14"/>
  <c r="BO375" i="14" s="1"/>
  <c r="CA375" i="14" s="1"/>
  <c r="BL371" i="14"/>
  <c r="BO371" i="14" s="1"/>
  <c r="CA371" i="14" s="1"/>
  <c r="BL352" i="14"/>
  <c r="BO352" i="14" s="1"/>
  <c r="CA352" i="14" s="1"/>
  <c r="BL346" i="14"/>
  <c r="BO346" i="14" s="1"/>
  <c r="CA346" i="14" s="1"/>
  <c r="BL336" i="14"/>
  <c r="BO336" i="14" s="1"/>
  <c r="CA336" i="14" s="1"/>
  <c r="BL330" i="14"/>
  <c r="BO330" i="14" s="1"/>
  <c r="CA330" i="14" s="1"/>
  <c r="BL316" i="14"/>
  <c r="BO316" i="14" s="1"/>
  <c r="CA316" i="14" s="1"/>
  <c r="BL242" i="14"/>
  <c r="BO242" i="14" s="1"/>
  <c r="CA242" i="14" s="1"/>
  <c r="BL238" i="14"/>
  <c r="BP238" i="14" s="1"/>
  <c r="BL232" i="14"/>
  <c r="BO232" i="14" s="1"/>
  <c r="CA232" i="14" s="1"/>
  <c r="BL226" i="14"/>
  <c r="BO226" i="14" s="1"/>
  <c r="CA226" i="14" s="1"/>
  <c r="BL212" i="14"/>
  <c r="BP212" i="14" s="1"/>
  <c r="BL208" i="14"/>
  <c r="BO208" i="14" s="1"/>
  <c r="CA208" i="14" s="1"/>
  <c r="BL204" i="14"/>
  <c r="BP204" i="14" s="1"/>
  <c r="BL200" i="14"/>
  <c r="BP200" i="14" s="1"/>
  <c r="BL198" i="14"/>
  <c r="BL194" i="14"/>
  <c r="BO194" i="14" s="1"/>
  <c r="CA194" i="14" s="1"/>
  <c r="BL188" i="14"/>
  <c r="BO188" i="14" s="1"/>
  <c r="CA188" i="14" s="1"/>
  <c r="BL186" i="14"/>
  <c r="BP186" i="14" s="1"/>
  <c r="BL180" i="14"/>
  <c r="BO180" i="14" s="1"/>
  <c r="CA180" i="14" s="1"/>
  <c r="BL176" i="14"/>
  <c r="BO176" i="14" s="1"/>
  <c r="CA176" i="14" s="1"/>
  <c r="BL172" i="14"/>
  <c r="BO172" i="14" s="1"/>
  <c r="CA172" i="14" s="1"/>
  <c r="BL168" i="14"/>
  <c r="BP168" i="14" s="1"/>
  <c r="BL165" i="14"/>
  <c r="BP165" i="14" s="1"/>
  <c r="BL161" i="14"/>
  <c r="BP161" i="14" s="1"/>
  <c r="BL157" i="14"/>
  <c r="BP157" i="14" s="1"/>
  <c r="BL151" i="14"/>
  <c r="BO151" i="14" s="1"/>
  <c r="CA151" i="14" s="1"/>
  <c r="BL145" i="14"/>
  <c r="BP145" i="14" s="1"/>
  <c r="BL139" i="14"/>
  <c r="BP139" i="14" s="1"/>
  <c r="BL135" i="14"/>
  <c r="BO135" i="14" s="1"/>
  <c r="CA135" i="14" s="1"/>
  <c r="BL129" i="14"/>
  <c r="BO129" i="14" s="1"/>
  <c r="CA129" i="14" s="1"/>
  <c r="BL125" i="14"/>
  <c r="BO125" i="14" s="1"/>
  <c r="CA125" i="14" s="1"/>
  <c r="BL111" i="14"/>
  <c r="BP111" i="14" s="1"/>
  <c r="BL107" i="14"/>
  <c r="BO107" i="14" s="1"/>
  <c r="CA107" i="14" s="1"/>
  <c r="BL95" i="14"/>
  <c r="BO95" i="14" s="1"/>
  <c r="CA95" i="14" s="1"/>
  <c r="BL91" i="14"/>
  <c r="BL89" i="14"/>
  <c r="BO89" i="14" s="1"/>
  <c r="CA89" i="14" s="1"/>
  <c r="BL83" i="14"/>
  <c r="BO83" i="14" s="1"/>
  <c r="CA83" i="14" s="1"/>
  <c r="BL81" i="14"/>
  <c r="BO81" i="14" s="1"/>
  <c r="CA81" i="14" s="1"/>
  <c r="BL70" i="14"/>
  <c r="BL64" i="14"/>
  <c r="BO64" i="14" s="1"/>
  <c r="CA64" i="14" s="1"/>
  <c r="BL60" i="14"/>
  <c r="BO60" i="14" s="1"/>
  <c r="CA60" i="14" s="1"/>
  <c r="BL56" i="14"/>
  <c r="BO56" i="14" s="1"/>
  <c r="CA56" i="14" s="1"/>
  <c r="BL50" i="14"/>
  <c r="BP50" i="14" s="1"/>
  <c r="BL42" i="14"/>
  <c r="BO42" i="14" s="1"/>
  <c r="CA42" i="14" s="1"/>
  <c r="BL38" i="14"/>
  <c r="BP38" i="14" s="1"/>
  <c r="BL34" i="14"/>
  <c r="BO34" i="14" s="1"/>
  <c r="CA34" i="14" s="1"/>
  <c r="BL22" i="14"/>
  <c r="BP22" i="14" s="1"/>
  <c r="BL19" i="14"/>
  <c r="BO19" i="14" s="1"/>
  <c r="CA19" i="14" s="1"/>
  <c r="BL15" i="14"/>
  <c r="BO15" i="14" s="1"/>
  <c r="CA15" i="14" s="1"/>
  <c r="BL11" i="14"/>
  <c r="BP11" i="14" s="1"/>
  <c r="BL9" i="14"/>
  <c r="BO9" i="14" s="1"/>
  <c r="CA9" i="14" s="1"/>
  <c r="BL7" i="14"/>
  <c r="BO7" i="14" s="1"/>
  <c r="CA7" i="14" s="1"/>
  <c r="BL464" i="14"/>
  <c r="BO464" i="14" s="1"/>
  <c r="CA464" i="14" s="1"/>
  <c r="BL442" i="14"/>
  <c r="BO442" i="14" s="1"/>
  <c r="CA442" i="14" s="1"/>
  <c r="BL467" i="14"/>
  <c r="BO467" i="14" s="1"/>
  <c r="CA467" i="14" s="1"/>
  <c r="BL463" i="14"/>
  <c r="BO463" i="14" s="1"/>
  <c r="CA463" i="14" s="1"/>
  <c r="BL457" i="14"/>
  <c r="BP457" i="14" s="1"/>
  <c r="BL435" i="14"/>
  <c r="BO435" i="14" s="1"/>
  <c r="CA435" i="14" s="1"/>
  <c r="BL431" i="14"/>
  <c r="BO431" i="14" s="1"/>
  <c r="CA431" i="14" s="1"/>
  <c r="BL427" i="14"/>
  <c r="BO427" i="14" s="1"/>
  <c r="CA427" i="14" s="1"/>
  <c r="BL423" i="14"/>
  <c r="BO423" i="14" s="1"/>
  <c r="CA423" i="14" s="1"/>
  <c r="BL417" i="14"/>
  <c r="BP417" i="14" s="1"/>
  <c r="BL413" i="14"/>
  <c r="BO413" i="14" s="1"/>
  <c r="CA413" i="14" s="1"/>
  <c r="BL407" i="14"/>
  <c r="BP407" i="14" s="1"/>
  <c r="BL403" i="14"/>
  <c r="BO403" i="14" s="1"/>
  <c r="CA403" i="14" s="1"/>
  <c r="BL399" i="14"/>
  <c r="BO399" i="14" s="1"/>
  <c r="CA399" i="14" s="1"/>
  <c r="BL393" i="14"/>
  <c r="BO393" i="14" s="1"/>
  <c r="CA393" i="14" s="1"/>
  <c r="BL387" i="14"/>
  <c r="BP387" i="14" s="1"/>
  <c r="BL383" i="14"/>
  <c r="BO383" i="14" s="1"/>
  <c r="CA383" i="14" s="1"/>
  <c r="BL377" i="14"/>
  <c r="BP377" i="14" s="1"/>
  <c r="BL373" i="14"/>
  <c r="BO373" i="14" s="1"/>
  <c r="CA373" i="14" s="1"/>
  <c r="BL369" i="14"/>
  <c r="BP369" i="14" s="1"/>
  <c r="BL366" i="14"/>
  <c r="BP366" i="14" s="1"/>
  <c r="BL362" i="14"/>
  <c r="BP362" i="14" s="1"/>
  <c r="BL358" i="14"/>
  <c r="BP358" i="14" s="1"/>
  <c r="BL354" i="14"/>
  <c r="BO354" i="14" s="1"/>
  <c r="CA354" i="14" s="1"/>
  <c r="BL350" i="14"/>
  <c r="BP350" i="14" s="1"/>
  <c r="BL338" i="14"/>
  <c r="BO338" i="14" s="1"/>
  <c r="CA338" i="14" s="1"/>
  <c r="BL334" i="14"/>
  <c r="BO334" i="14" s="1"/>
  <c r="CA334" i="14" s="1"/>
  <c r="BL332" i="14"/>
  <c r="BO332" i="14" s="1"/>
  <c r="CA332" i="14" s="1"/>
  <c r="BL318" i="14"/>
  <c r="BP318" i="14" s="1"/>
  <c r="BL314" i="14"/>
  <c r="BO314" i="14" s="1"/>
  <c r="CA314" i="14" s="1"/>
  <c r="BL251" i="14"/>
  <c r="BO251" i="14" s="1"/>
  <c r="CA251" i="14" s="1"/>
  <c r="BL249" i="14"/>
  <c r="BO249" i="14" s="1"/>
  <c r="CA249" i="14" s="1"/>
  <c r="BL234" i="14"/>
  <c r="BP234" i="14" s="1"/>
  <c r="BL230" i="14"/>
  <c r="BO230" i="14" s="1"/>
  <c r="CA230" i="14" s="1"/>
  <c r="BL228" i="14"/>
  <c r="BO228" i="14" s="1"/>
  <c r="CA228" i="14" s="1"/>
  <c r="BL224" i="14"/>
  <c r="BO224" i="14" s="1"/>
  <c r="CA224" i="14" s="1"/>
  <c r="BL210" i="14"/>
  <c r="BO210" i="14" s="1"/>
  <c r="CA210" i="14" s="1"/>
  <c r="BL206" i="14"/>
  <c r="BO206" i="14" s="1"/>
  <c r="CA206" i="14" s="1"/>
  <c r="BL202" i="14"/>
  <c r="BO202" i="14" s="1"/>
  <c r="CA202" i="14" s="1"/>
  <c r="BL196" i="14"/>
  <c r="BO196" i="14" s="1"/>
  <c r="CA196" i="14" s="1"/>
  <c r="BL192" i="14"/>
  <c r="BP192" i="14" s="1"/>
  <c r="BL190" i="14"/>
  <c r="BO190" i="14" s="1"/>
  <c r="CA190" i="14" s="1"/>
  <c r="BL184" i="14"/>
  <c r="BO184" i="14" s="1"/>
  <c r="CA184" i="14" s="1"/>
  <c r="BL182" i="14"/>
  <c r="BP182" i="14" s="1"/>
  <c r="BL174" i="14"/>
  <c r="BO174" i="14" s="1"/>
  <c r="CA174" i="14" s="1"/>
  <c r="BL170" i="14"/>
  <c r="BO170" i="14" s="1"/>
  <c r="CA170" i="14" s="1"/>
  <c r="BL163" i="14"/>
  <c r="BO163" i="14" s="1"/>
  <c r="CA163" i="14" s="1"/>
  <c r="BL159" i="14"/>
  <c r="BO159" i="14" s="1"/>
  <c r="CA159" i="14" s="1"/>
  <c r="BL155" i="14"/>
  <c r="BO155" i="14" s="1"/>
  <c r="CA155" i="14" s="1"/>
  <c r="BL153" i="14"/>
  <c r="BP153" i="14" s="1"/>
  <c r="BL149" i="14"/>
  <c r="BP149" i="14" s="1"/>
  <c r="BL147" i="14"/>
  <c r="BO147" i="14" s="1"/>
  <c r="CA147" i="14" s="1"/>
  <c r="BL127" i="14"/>
  <c r="BP127" i="14" s="1"/>
  <c r="BL123" i="14"/>
  <c r="BO123" i="14" s="1"/>
  <c r="CA123" i="14" s="1"/>
  <c r="BL117" i="14"/>
  <c r="BO117" i="14" s="1"/>
  <c r="CA117" i="14" s="1"/>
  <c r="BL113" i="14"/>
  <c r="BO113" i="14" s="1"/>
  <c r="CA113" i="14" s="1"/>
  <c r="BL109" i="14"/>
  <c r="BP109" i="14" s="1"/>
  <c r="BL93" i="14"/>
  <c r="BP93" i="14" s="1"/>
  <c r="BL85" i="14"/>
  <c r="BO85" i="14" s="1"/>
  <c r="CA85" i="14" s="1"/>
  <c r="BL78" i="14"/>
  <c r="BP78" i="14" s="1"/>
  <c r="BL74" i="14"/>
  <c r="BP74" i="14" s="1"/>
  <c r="BL68" i="14"/>
  <c r="BO68" i="14" s="1"/>
  <c r="CA68" i="14" s="1"/>
  <c r="BL66" i="14"/>
  <c r="BO66" i="14" s="1"/>
  <c r="CA66" i="14" s="1"/>
  <c r="BL62" i="14"/>
  <c r="BO62" i="14" s="1"/>
  <c r="CA62" i="14" s="1"/>
  <c r="BL58" i="14"/>
  <c r="BO58" i="14" s="1"/>
  <c r="CA58" i="14" s="1"/>
  <c r="BL54" i="14"/>
  <c r="BO54" i="14" s="1"/>
  <c r="CA54" i="14" s="1"/>
  <c r="BL52" i="14"/>
  <c r="BL48" i="14"/>
  <c r="BL44" i="14"/>
  <c r="BO44" i="14" s="1"/>
  <c r="CA44" i="14" s="1"/>
  <c r="BL40" i="14"/>
  <c r="BP40" i="14" s="1"/>
  <c r="BL36" i="14"/>
  <c r="BO36" i="14" s="1"/>
  <c r="CA36" i="14" s="1"/>
  <c r="BL17" i="14"/>
  <c r="BO17" i="14" s="1"/>
  <c r="CA17" i="14" s="1"/>
  <c r="BL13" i="14"/>
  <c r="BP13" i="14" s="1"/>
  <c r="BB409" i="5"/>
  <c r="BB377" i="5"/>
  <c r="AQ415" i="11"/>
  <c r="AQ416" i="11"/>
  <c r="BA453" i="5"/>
  <c r="BB429" i="5"/>
  <c r="BB401" i="5"/>
  <c r="BB369" i="5"/>
  <c r="AP416" i="11"/>
  <c r="BA416" i="11" s="1"/>
  <c r="AP415" i="11"/>
  <c r="BA415" i="11" s="1"/>
  <c r="BA447" i="5"/>
  <c r="AZ423" i="5"/>
  <c r="BB393" i="5"/>
  <c r="BB361" i="5"/>
  <c r="AV434" i="5"/>
  <c r="AQ434" i="11"/>
  <c r="AX381" i="4"/>
  <c r="AX47" i="4"/>
  <c r="G34" i="23"/>
  <c r="AK8" i="22"/>
  <c r="N26" i="22" s="1"/>
  <c r="G24" i="23"/>
  <c r="C19" i="23" s="1"/>
  <c r="E14" i="23"/>
  <c r="G36" i="23"/>
  <c r="C14" i="23"/>
  <c r="G39" i="23"/>
  <c r="G23" i="23"/>
  <c r="G26" i="23"/>
  <c r="E17" i="23"/>
  <c r="G35" i="23"/>
  <c r="G27" i="23"/>
  <c r="G38" i="23"/>
  <c r="A26" i="22"/>
  <c r="B26" i="22"/>
  <c r="G29" i="22"/>
  <c r="B34" i="22" s="1"/>
  <c r="AX359" i="4"/>
  <c r="AX347" i="4"/>
  <c r="AX343" i="4"/>
  <c r="AX335" i="4"/>
  <c r="AX271" i="4"/>
  <c r="AX363" i="4"/>
  <c r="AX349" i="4"/>
  <c r="AX291" i="4"/>
  <c r="AX449" i="4"/>
  <c r="AX417" i="4"/>
  <c r="AX413" i="4"/>
  <c r="AX409" i="4"/>
  <c r="AX405" i="4"/>
  <c r="AX397" i="4"/>
  <c r="AX393" i="4"/>
  <c r="AX389" i="4"/>
  <c r="AX385" i="4"/>
  <c r="AX170" i="4"/>
  <c r="AX154" i="4"/>
  <c r="AX152" i="4"/>
  <c r="AX102" i="4"/>
  <c r="AX98" i="4"/>
  <c r="AX96" i="4"/>
  <c r="AX66" i="4"/>
  <c r="AX64" i="4"/>
  <c r="F17" i="22"/>
  <c r="J13" i="20"/>
  <c r="N6" i="20" s="1"/>
  <c r="I356" i="12"/>
  <c r="G356" i="12"/>
  <c r="AE356" i="12"/>
  <c r="AC356" i="12"/>
  <c r="V356" i="12"/>
  <c r="M356" i="12"/>
  <c r="F356" i="12"/>
  <c r="AA356" i="12"/>
  <c r="K356" i="12"/>
  <c r="L356" i="12"/>
  <c r="J356" i="12"/>
  <c r="N356" i="12"/>
  <c r="Z356" i="12"/>
  <c r="T356" i="12"/>
  <c r="Y356" i="12"/>
  <c r="W356" i="12"/>
  <c r="AB356" i="12"/>
  <c r="S356" i="12"/>
  <c r="R356" i="12"/>
  <c r="O356" i="12"/>
  <c r="H356" i="12"/>
  <c r="Q356" i="12"/>
  <c r="U356" i="12"/>
  <c r="P356" i="12"/>
  <c r="X356" i="12"/>
  <c r="BL98" i="16"/>
  <c r="BH98" i="16"/>
  <c r="BQ98" i="16"/>
  <c r="BG98" i="16"/>
  <c r="BM98" i="16"/>
  <c r="BK98" i="16"/>
  <c r="BJ98" i="16"/>
  <c r="BR98" i="16"/>
  <c r="BI98" i="16"/>
  <c r="BQ162" i="16"/>
  <c r="BH162" i="16"/>
  <c r="BR162" i="16"/>
  <c r="BM162" i="16"/>
  <c r="BI162" i="16"/>
  <c r="BL162" i="16"/>
  <c r="BK162" i="16"/>
  <c r="BG162" i="16"/>
  <c r="BJ162" i="16"/>
  <c r="AN340" i="16"/>
  <c r="AP340" i="16"/>
  <c r="AQ340" i="16"/>
  <c r="AO340" i="16"/>
  <c r="BR215" i="16"/>
  <c r="BG215" i="16"/>
  <c r="BQ215" i="16"/>
  <c r="BJ215" i="16"/>
  <c r="BM215" i="16"/>
  <c r="BI215" i="16"/>
  <c r="BL215" i="16"/>
  <c r="BK215" i="16"/>
  <c r="BH215" i="16"/>
  <c r="BR279" i="16"/>
  <c r="BG279" i="16"/>
  <c r="BQ279" i="16"/>
  <c r="BJ279" i="16"/>
  <c r="BM279" i="16"/>
  <c r="BI279" i="16"/>
  <c r="BL279" i="16"/>
  <c r="BK279" i="16"/>
  <c r="BH279" i="16"/>
  <c r="AC464" i="12"/>
  <c r="AR464" i="12"/>
  <c r="BR214" i="16"/>
  <c r="BL214" i="16"/>
  <c r="BK214" i="16"/>
  <c r="BH214" i="16"/>
  <c r="BQ214" i="16"/>
  <c r="BM214" i="16"/>
  <c r="BJ214" i="16"/>
  <c r="BI214" i="16"/>
  <c r="BG214" i="16"/>
  <c r="BR278" i="16"/>
  <c r="BL278" i="16"/>
  <c r="BK278" i="16"/>
  <c r="BH278" i="16"/>
  <c r="BQ278" i="16"/>
  <c r="BM278" i="16"/>
  <c r="BJ278" i="16"/>
  <c r="BI278" i="16"/>
  <c r="BG278" i="16"/>
  <c r="BG39" i="16"/>
  <c r="BR39" i="16"/>
  <c r="BQ39" i="16"/>
  <c r="BM39" i="16"/>
  <c r="BL39" i="16"/>
  <c r="BJ39" i="16"/>
  <c r="BI39" i="16"/>
  <c r="BK39" i="16"/>
  <c r="BH39" i="16"/>
  <c r="BD39" i="16"/>
  <c r="BB39" i="16"/>
  <c r="BC39" i="16"/>
  <c r="BA39" i="16"/>
  <c r="AZ39" i="16"/>
  <c r="BG167" i="16"/>
  <c r="BQ167" i="16"/>
  <c r="BR167" i="16"/>
  <c r="BL167" i="16"/>
  <c r="BK167" i="16"/>
  <c r="BI167" i="16"/>
  <c r="BM167" i="16"/>
  <c r="BH167" i="16"/>
  <c r="BJ167" i="16"/>
  <c r="BR290" i="16"/>
  <c r="BL290" i="16"/>
  <c r="BH290" i="16"/>
  <c r="BQ290" i="16"/>
  <c r="BM290" i="16"/>
  <c r="BK290" i="16"/>
  <c r="BG290" i="16"/>
  <c r="BJ290" i="16"/>
  <c r="BI290" i="16"/>
  <c r="T378" i="12"/>
  <c r="N378" i="12"/>
  <c r="AE378" i="12"/>
  <c r="F378" i="12"/>
  <c r="Y378" i="12"/>
  <c r="U378" i="12"/>
  <c r="S378" i="12"/>
  <c r="Z378" i="12"/>
  <c r="O378" i="12"/>
  <c r="H378" i="12"/>
  <c r="AB378" i="12"/>
  <c r="AC378" i="12"/>
  <c r="G378" i="12"/>
  <c r="J378" i="12"/>
  <c r="X378" i="12"/>
  <c r="M378" i="12"/>
  <c r="AA378" i="12"/>
  <c r="P378" i="12"/>
  <c r="R378" i="12"/>
  <c r="L378" i="12"/>
  <c r="V378" i="12"/>
  <c r="Q378" i="12"/>
  <c r="W378" i="12"/>
  <c r="I378" i="12"/>
  <c r="K378" i="12"/>
  <c r="AC448" i="12"/>
  <c r="AR448" i="12"/>
  <c r="H60" i="12"/>
  <c r="X60" i="12"/>
  <c r="Q60" i="12"/>
  <c r="J60" i="12"/>
  <c r="Z60" i="12"/>
  <c r="K60" i="12"/>
  <c r="L60" i="12"/>
  <c r="AB60" i="12"/>
  <c r="U60" i="12"/>
  <c r="N60" i="12"/>
  <c r="S60" i="12"/>
  <c r="AA60" i="12"/>
  <c r="P60" i="12"/>
  <c r="I60" i="12"/>
  <c r="Y60" i="12"/>
  <c r="R60" i="12"/>
  <c r="G60" i="12"/>
  <c r="O60" i="12"/>
  <c r="AE60" i="12"/>
  <c r="T60" i="12"/>
  <c r="M60" i="12"/>
  <c r="F60" i="12"/>
  <c r="V60" i="12"/>
  <c r="W60" i="12"/>
  <c r="AC60" i="12"/>
  <c r="BA187" i="16"/>
  <c r="AZ187" i="16"/>
  <c r="BB187" i="16"/>
  <c r="BC187" i="16"/>
  <c r="BD187" i="16"/>
  <c r="BA251" i="16"/>
  <c r="BD251" i="16"/>
  <c r="BB251" i="16"/>
  <c r="AZ251" i="16"/>
  <c r="BC251" i="16"/>
  <c r="BR74" i="16"/>
  <c r="BH74" i="16"/>
  <c r="BQ74" i="16"/>
  <c r="BM74" i="16"/>
  <c r="BK74" i="16"/>
  <c r="BL74" i="16"/>
  <c r="BJ74" i="16"/>
  <c r="BI74" i="16"/>
  <c r="BG74" i="16"/>
  <c r="BR5" i="16"/>
  <c r="BH5" i="16"/>
  <c r="BQ5" i="16"/>
  <c r="BL5" i="16"/>
  <c r="BI5" i="16"/>
  <c r="BK5" i="16"/>
  <c r="BG5" i="16"/>
  <c r="BM5" i="16"/>
  <c r="BJ5" i="16"/>
  <c r="W125" i="12"/>
  <c r="I125" i="12"/>
  <c r="J125" i="12"/>
  <c r="H125" i="12"/>
  <c r="Q125" i="12"/>
  <c r="N125" i="12"/>
  <c r="G125" i="12"/>
  <c r="P125" i="12"/>
  <c r="Y125" i="12"/>
  <c r="O125" i="12"/>
  <c r="X125" i="12"/>
  <c r="F125" i="12"/>
  <c r="AB125" i="12"/>
  <c r="T125" i="12"/>
  <c r="R125" i="12"/>
  <c r="L125" i="12"/>
  <c r="AA125" i="12"/>
  <c r="K125" i="12"/>
  <c r="V125" i="12"/>
  <c r="S125" i="12"/>
  <c r="Z125" i="12"/>
  <c r="AC125" i="12"/>
  <c r="U125" i="12"/>
  <c r="AE125" i="12"/>
  <c r="M125" i="12"/>
  <c r="BL189" i="16"/>
  <c r="BK189" i="16"/>
  <c r="BG189" i="16"/>
  <c r="BR189" i="16"/>
  <c r="BM189" i="16"/>
  <c r="BJ189" i="16"/>
  <c r="BI189" i="16"/>
  <c r="BQ189" i="16"/>
  <c r="BH189" i="16"/>
  <c r="BL253" i="16"/>
  <c r="BK253" i="16"/>
  <c r="BG253" i="16"/>
  <c r="BQ253" i="16"/>
  <c r="BR253" i="16"/>
  <c r="BM253" i="16"/>
  <c r="BJ253" i="16"/>
  <c r="BI253" i="16"/>
  <c r="BH253" i="16"/>
  <c r="AE317" i="12"/>
  <c r="S317" i="12"/>
  <c r="AB317" i="12"/>
  <c r="V317" i="12"/>
  <c r="N317" i="12"/>
  <c r="J317" i="12"/>
  <c r="H317" i="12"/>
  <c r="Z317" i="12"/>
  <c r="U317" i="12"/>
  <c r="F317" i="12"/>
  <c r="T317" i="12"/>
  <c r="I317" i="12"/>
  <c r="R317" i="12"/>
  <c r="O317" i="12"/>
  <c r="M317" i="12"/>
  <c r="AA317" i="12"/>
  <c r="AC317" i="12"/>
  <c r="G317" i="12"/>
  <c r="L317" i="12"/>
  <c r="Q317" i="12"/>
  <c r="P317" i="12"/>
  <c r="Y317" i="12"/>
  <c r="W317" i="12"/>
  <c r="K317" i="12"/>
  <c r="X317" i="12"/>
  <c r="BL11" i="16"/>
  <c r="BG11" i="16"/>
  <c r="BQ11" i="16"/>
  <c r="BH11" i="16"/>
  <c r="BR11" i="16"/>
  <c r="BJ11" i="16"/>
  <c r="BM11" i="16"/>
  <c r="BK11" i="16"/>
  <c r="BI11" i="16"/>
  <c r="BR302" i="16"/>
  <c r="BH302" i="16"/>
  <c r="BQ302" i="16"/>
  <c r="BJ302" i="16"/>
  <c r="BM302" i="16"/>
  <c r="BK302" i="16"/>
  <c r="BI302" i="16"/>
  <c r="BL302" i="16"/>
  <c r="BG302" i="16"/>
  <c r="BB105" i="16"/>
  <c r="AZ105" i="16"/>
  <c r="BA105" i="16"/>
  <c r="BC105" i="16"/>
  <c r="BD105" i="16"/>
  <c r="F418" i="12"/>
  <c r="AE418" i="12"/>
  <c r="AR418" i="12" s="1"/>
  <c r="AC418" i="12"/>
  <c r="H418" i="12"/>
  <c r="G418" i="12"/>
  <c r="Y418" i="12"/>
  <c r="Q418" i="12"/>
  <c r="AA418" i="12"/>
  <c r="M418" i="12"/>
  <c r="Z418" i="12"/>
  <c r="N418" i="12"/>
  <c r="X418" i="12"/>
  <c r="P418" i="12"/>
  <c r="U418" i="12"/>
  <c r="W418" i="12"/>
  <c r="I418" i="12"/>
  <c r="R418" i="12"/>
  <c r="T418" i="12"/>
  <c r="J418" i="12"/>
  <c r="S418" i="12"/>
  <c r="V418" i="12"/>
  <c r="O418" i="12"/>
  <c r="AB418" i="12"/>
  <c r="L418" i="12"/>
  <c r="K418" i="12"/>
  <c r="I313" i="12"/>
  <c r="K313" i="12"/>
  <c r="W313" i="12"/>
  <c r="R313" i="12"/>
  <c r="H313" i="12"/>
  <c r="J313" i="12"/>
  <c r="Y313" i="12"/>
  <c r="S313" i="12"/>
  <c r="F313" i="12"/>
  <c r="AE313" i="12"/>
  <c r="M313" i="12"/>
  <c r="X313" i="12"/>
  <c r="AB313" i="12"/>
  <c r="Z313" i="12"/>
  <c r="U313" i="12"/>
  <c r="P313" i="12"/>
  <c r="AC313" i="12"/>
  <c r="Q313" i="12"/>
  <c r="AA313" i="12"/>
  <c r="L313" i="12"/>
  <c r="T313" i="12"/>
  <c r="O313" i="12"/>
  <c r="N313" i="12"/>
  <c r="V313" i="12"/>
  <c r="G313" i="12"/>
  <c r="AE191" i="12"/>
  <c r="U191" i="12"/>
  <c r="N191" i="12"/>
  <c r="G191" i="12"/>
  <c r="W191" i="12"/>
  <c r="L191" i="12"/>
  <c r="I191" i="12"/>
  <c r="Y191" i="12"/>
  <c r="R191" i="12"/>
  <c r="K191" i="12"/>
  <c r="AA191" i="12"/>
  <c r="AB191" i="12"/>
  <c r="M191" i="12"/>
  <c r="F191" i="12"/>
  <c r="V191" i="12"/>
  <c r="O191" i="12"/>
  <c r="H191" i="12"/>
  <c r="P191" i="12"/>
  <c r="Q191" i="12"/>
  <c r="J191" i="12"/>
  <c r="Z191" i="12"/>
  <c r="S191" i="12"/>
  <c r="X191" i="12"/>
  <c r="T191" i="12"/>
  <c r="AC191" i="12"/>
  <c r="AE255" i="12"/>
  <c r="S255" i="12"/>
  <c r="L255" i="12"/>
  <c r="AB255" i="12"/>
  <c r="U255" i="12"/>
  <c r="F255" i="12"/>
  <c r="G255" i="12"/>
  <c r="W255" i="12"/>
  <c r="P255" i="12"/>
  <c r="I255" i="12"/>
  <c r="Y255" i="12"/>
  <c r="V255" i="12"/>
  <c r="K255" i="12"/>
  <c r="AA255" i="12"/>
  <c r="T255" i="12"/>
  <c r="M255" i="12"/>
  <c r="N255" i="12"/>
  <c r="J255" i="12"/>
  <c r="O255" i="12"/>
  <c r="H255" i="12"/>
  <c r="X255" i="12"/>
  <c r="Q255" i="12"/>
  <c r="R255" i="12"/>
  <c r="Z255" i="12"/>
  <c r="AC255" i="12"/>
  <c r="BB17" i="16"/>
  <c r="AZ17" i="16"/>
  <c r="BA17" i="16"/>
  <c r="BD17" i="16"/>
  <c r="BC17" i="16"/>
  <c r="BQ195" i="16"/>
  <c r="BL195" i="16"/>
  <c r="BJ195" i="16"/>
  <c r="BR195" i="16"/>
  <c r="BM195" i="16"/>
  <c r="BK195" i="16"/>
  <c r="BH195" i="16"/>
  <c r="BI195" i="16"/>
  <c r="BG195" i="16"/>
  <c r="Q236" i="12"/>
  <c r="K236" i="12"/>
  <c r="AA236" i="12"/>
  <c r="L236" i="12"/>
  <c r="N236" i="12"/>
  <c r="P236" i="12"/>
  <c r="AE236" i="12"/>
  <c r="U236" i="12"/>
  <c r="O236" i="12"/>
  <c r="J236" i="12"/>
  <c r="T236" i="12"/>
  <c r="V236" i="12"/>
  <c r="I236" i="12"/>
  <c r="Y236" i="12"/>
  <c r="S236" i="12"/>
  <c r="R236" i="12"/>
  <c r="AB236" i="12"/>
  <c r="X236" i="12"/>
  <c r="M236" i="12"/>
  <c r="G236" i="12"/>
  <c r="W236" i="12"/>
  <c r="Z236" i="12"/>
  <c r="F236" i="12"/>
  <c r="H236" i="12"/>
  <c r="AC236" i="12"/>
  <c r="BA300" i="16"/>
  <c r="AZ300" i="16"/>
  <c r="BB300" i="16"/>
  <c r="BC300" i="16"/>
  <c r="BD300" i="16"/>
  <c r="BC6" i="16"/>
  <c r="BA6" i="16"/>
  <c r="AZ6" i="16"/>
  <c r="BB6" i="16"/>
  <c r="BD6" i="16"/>
  <c r="I229" i="12"/>
  <c r="J229" i="12"/>
  <c r="O229" i="12"/>
  <c r="P229" i="12"/>
  <c r="Q229" i="12"/>
  <c r="N229" i="12"/>
  <c r="W229" i="12"/>
  <c r="T229" i="12"/>
  <c r="U229" i="12"/>
  <c r="Z229" i="12"/>
  <c r="H229" i="12"/>
  <c r="F229" i="12"/>
  <c r="G229" i="12"/>
  <c r="X229" i="12"/>
  <c r="V229" i="12"/>
  <c r="AB229" i="12"/>
  <c r="M229" i="12"/>
  <c r="Y229" i="12"/>
  <c r="AA229" i="12"/>
  <c r="AC229" i="12"/>
  <c r="L229" i="12"/>
  <c r="AE229" i="12"/>
  <c r="K229" i="12"/>
  <c r="S229" i="12"/>
  <c r="R229" i="12"/>
  <c r="M293" i="12"/>
  <c r="K293" i="12"/>
  <c r="R293" i="12"/>
  <c r="O293" i="12"/>
  <c r="AB293" i="12"/>
  <c r="S293" i="12"/>
  <c r="U293" i="12"/>
  <c r="AC293" i="12"/>
  <c r="J293" i="12"/>
  <c r="V293" i="12"/>
  <c r="X293" i="12"/>
  <c r="H293" i="12"/>
  <c r="L293" i="12"/>
  <c r="Q293" i="12"/>
  <c r="AA293" i="12"/>
  <c r="N293" i="12"/>
  <c r="T293" i="12"/>
  <c r="Z293" i="12"/>
  <c r="AE293" i="12"/>
  <c r="P293" i="12"/>
  <c r="F293" i="12"/>
  <c r="W293" i="12"/>
  <c r="Y293" i="12"/>
  <c r="G293" i="12"/>
  <c r="I293" i="12"/>
  <c r="BL145" i="16"/>
  <c r="BH145" i="16"/>
  <c r="BR145" i="16"/>
  <c r="BM145" i="16"/>
  <c r="BK145" i="16"/>
  <c r="BG145" i="16"/>
  <c r="BJ145" i="16"/>
  <c r="BQ145" i="16"/>
  <c r="BI145" i="16"/>
  <c r="AE166" i="12"/>
  <c r="U166" i="12"/>
  <c r="N166" i="12"/>
  <c r="G166" i="12"/>
  <c r="W166" i="12"/>
  <c r="H166" i="12"/>
  <c r="I166" i="12"/>
  <c r="Y166" i="12"/>
  <c r="R166" i="12"/>
  <c r="K166" i="12"/>
  <c r="AA166" i="12"/>
  <c r="X166" i="12"/>
  <c r="M166" i="12"/>
  <c r="F166" i="12"/>
  <c r="V166" i="12"/>
  <c r="O166" i="12"/>
  <c r="P166" i="12"/>
  <c r="L166" i="12"/>
  <c r="Q166" i="12"/>
  <c r="J166" i="12"/>
  <c r="Z166" i="12"/>
  <c r="S166" i="12"/>
  <c r="T166" i="12"/>
  <c r="AB166" i="12"/>
  <c r="AC166" i="12"/>
  <c r="AE231" i="12"/>
  <c r="U231" i="12"/>
  <c r="N231" i="12"/>
  <c r="G231" i="12"/>
  <c r="W231" i="12"/>
  <c r="L231" i="12"/>
  <c r="I231" i="12"/>
  <c r="Y231" i="12"/>
  <c r="R231" i="12"/>
  <c r="K231" i="12"/>
  <c r="AA231" i="12"/>
  <c r="AB231" i="12"/>
  <c r="M231" i="12"/>
  <c r="F231" i="12"/>
  <c r="V231" i="12"/>
  <c r="O231" i="12"/>
  <c r="H231" i="12"/>
  <c r="P231" i="12"/>
  <c r="Q231" i="12"/>
  <c r="J231" i="12"/>
  <c r="Z231" i="12"/>
  <c r="S231" i="12"/>
  <c r="X231" i="12"/>
  <c r="T231" i="12"/>
  <c r="AC231" i="12"/>
  <c r="AE295" i="12"/>
  <c r="S295" i="12"/>
  <c r="L295" i="12"/>
  <c r="AB295" i="12"/>
  <c r="U295" i="12"/>
  <c r="F295" i="12"/>
  <c r="G295" i="12"/>
  <c r="W295" i="12"/>
  <c r="P295" i="12"/>
  <c r="I295" i="12"/>
  <c r="Y295" i="12"/>
  <c r="V295" i="12"/>
  <c r="K295" i="12"/>
  <c r="AA295" i="12"/>
  <c r="T295" i="12"/>
  <c r="M295" i="12"/>
  <c r="N295" i="12"/>
  <c r="J295" i="12"/>
  <c r="O295" i="12"/>
  <c r="H295" i="12"/>
  <c r="X295" i="12"/>
  <c r="Q295" i="12"/>
  <c r="R295" i="12"/>
  <c r="Z295" i="12"/>
  <c r="AC295" i="12"/>
  <c r="AE242" i="12"/>
  <c r="S242" i="12"/>
  <c r="M242" i="12"/>
  <c r="N242" i="12"/>
  <c r="P242" i="12"/>
  <c r="Q242" i="12"/>
  <c r="G242" i="12"/>
  <c r="W242" i="12"/>
  <c r="R242" i="12"/>
  <c r="T242" i="12"/>
  <c r="U242" i="12"/>
  <c r="V242" i="12"/>
  <c r="K242" i="12"/>
  <c r="AA242" i="12"/>
  <c r="X242" i="12"/>
  <c r="Y242" i="12"/>
  <c r="Z242" i="12"/>
  <c r="F242" i="12"/>
  <c r="O242" i="12"/>
  <c r="H242" i="12"/>
  <c r="I242" i="12"/>
  <c r="J242" i="12"/>
  <c r="L242" i="12"/>
  <c r="AB242" i="12"/>
  <c r="AC242" i="12"/>
  <c r="Q216" i="12"/>
  <c r="J216" i="12"/>
  <c r="Z216" i="12"/>
  <c r="S216" i="12"/>
  <c r="T216" i="12"/>
  <c r="AB216" i="12"/>
  <c r="AE216" i="12"/>
  <c r="U216" i="12"/>
  <c r="N216" i="12"/>
  <c r="G216" i="12"/>
  <c r="W216" i="12"/>
  <c r="H216" i="12"/>
  <c r="I216" i="12"/>
  <c r="Y216" i="12"/>
  <c r="R216" i="12"/>
  <c r="K216" i="12"/>
  <c r="AA216" i="12"/>
  <c r="X216" i="12"/>
  <c r="M216" i="12"/>
  <c r="F216" i="12"/>
  <c r="V216" i="12"/>
  <c r="O216" i="12"/>
  <c r="P216" i="12"/>
  <c r="L216" i="12"/>
  <c r="AC216" i="12"/>
  <c r="O280" i="12"/>
  <c r="H280" i="12"/>
  <c r="X280" i="12"/>
  <c r="Q280" i="12"/>
  <c r="V280" i="12"/>
  <c r="R280" i="12"/>
  <c r="AE280" i="12"/>
  <c r="S280" i="12"/>
  <c r="L280" i="12"/>
  <c r="AB280" i="12"/>
  <c r="U280" i="12"/>
  <c r="J280" i="12"/>
  <c r="G280" i="12"/>
  <c r="W280" i="12"/>
  <c r="P280" i="12"/>
  <c r="I280" i="12"/>
  <c r="Y280" i="12"/>
  <c r="Z280" i="12"/>
  <c r="K280" i="12"/>
  <c r="AA280" i="12"/>
  <c r="T280" i="12"/>
  <c r="M280" i="12"/>
  <c r="F280" i="12"/>
  <c r="N280" i="12"/>
  <c r="AC280" i="12"/>
  <c r="BG212" i="16"/>
  <c r="BQ212" i="16"/>
  <c r="BR212" i="16"/>
  <c r="BL212" i="16"/>
  <c r="BI212" i="16"/>
  <c r="BK212" i="16"/>
  <c r="BH212" i="16"/>
  <c r="BM212" i="16"/>
  <c r="BJ212" i="16"/>
  <c r="BB34" i="16"/>
  <c r="AZ34" i="16"/>
  <c r="BC34" i="16"/>
  <c r="BD34" i="16"/>
  <c r="BA34" i="16"/>
  <c r="BC160" i="16"/>
  <c r="BD160" i="16"/>
  <c r="BA160" i="16"/>
  <c r="BB160" i="16"/>
  <c r="AZ160" i="16"/>
  <c r="BC14" i="16"/>
  <c r="BD14" i="16"/>
  <c r="BA14" i="16"/>
  <c r="AZ14" i="16"/>
  <c r="BB14" i="16"/>
  <c r="BR33" i="16"/>
  <c r="BL33" i="16"/>
  <c r="BH33" i="16"/>
  <c r="BQ33" i="16"/>
  <c r="BM33" i="16"/>
  <c r="BG33" i="16"/>
  <c r="BK33" i="16"/>
  <c r="BJ33" i="16"/>
  <c r="BI33" i="16"/>
  <c r="BL179" i="16"/>
  <c r="BG179" i="16"/>
  <c r="BQ179" i="16"/>
  <c r="BM179" i="16"/>
  <c r="BH179" i="16"/>
  <c r="BR179" i="16"/>
  <c r="BK179" i="16"/>
  <c r="BJ179" i="16"/>
  <c r="BI179" i="16"/>
  <c r="BG305" i="16"/>
  <c r="BQ305" i="16"/>
  <c r="BR305" i="16"/>
  <c r="BL305" i="16"/>
  <c r="BM305" i="16"/>
  <c r="BJ305" i="16"/>
  <c r="BI305" i="16"/>
  <c r="BK305" i="16"/>
  <c r="BH305" i="16"/>
  <c r="J357" i="12"/>
  <c r="O357" i="12"/>
  <c r="V357" i="12"/>
  <c r="M357" i="12"/>
  <c r="S357" i="12"/>
  <c r="L357" i="12"/>
  <c r="Y357" i="12"/>
  <c r="U357" i="12"/>
  <c r="AC357" i="12"/>
  <c r="G357" i="12"/>
  <c r="W357" i="12"/>
  <c r="X357" i="12"/>
  <c r="AB357" i="12"/>
  <c r="AE357" i="12"/>
  <c r="R357" i="12"/>
  <c r="F357" i="12"/>
  <c r="N357" i="12"/>
  <c r="Q357" i="12"/>
  <c r="P357" i="12"/>
  <c r="K357" i="12"/>
  <c r="H357" i="12"/>
  <c r="Z357" i="12"/>
  <c r="T357" i="12"/>
  <c r="AA357" i="12"/>
  <c r="I357" i="12"/>
  <c r="BA42" i="16"/>
  <c r="BB42" i="16"/>
  <c r="BC42" i="16"/>
  <c r="BD42" i="16"/>
  <c r="AZ42" i="16"/>
  <c r="BG117" i="16"/>
  <c r="BQ117" i="16"/>
  <c r="BR117" i="16"/>
  <c r="BL117" i="16"/>
  <c r="BI117" i="16"/>
  <c r="BM117" i="16"/>
  <c r="BH117" i="16"/>
  <c r="BK117" i="16"/>
  <c r="BJ117" i="16"/>
  <c r="BQ67" i="16"/>
  <c r="BL67" i="16"/>
  <c r="BK67" i="16"/>
  <c r="BG67" i="16"/>
  <c r="BR67" i="16"/>
  <c r="BM67" i="16"/>
  <c r="BI67" i="16"/>
  <c r="BJ67" i="16"/>
  <c r="BH67" i="16"/>
  <c r="BG131" i="16"/>
  <c r="BR131" i="16"/>
  <c r="BQ131" i="16"/>
  <c r="BL131" i="16"/>
  <c r="BK131" i="16"/>
  <c r="BJ131" i="16"/>
  <c r="BM131" i="16"/>
  <c r="BH131" i="16"/>
  <c r="BI131" i="16"/>
  <c r="BD161" i="16"/>
  <c r="AZ161" i="16"/>
  <c r="BA161" i="16"/>
  <c r="BB161" i="16"/>
  <c r="BC161" i="16"/>
  <c r="BR150" i="16"/>
  <c r="BH150" i="16"/>
  <c r="BQ150" i="16"/>
  <c r="BJ150" i="16"/>
  <c r="BM150" i="16"/>
  <c r="BK150" i="16"/>
  <c r="BI150" i="16"/>
  <c r="BL150" i="16"/>
  <c r="BG150" i="16"/>
  <c r="BG264" i="16"/>
  <c r="BQ264" i="16"/>
  <c r="BR264" i="16"/>
  <c r="BL264" i="16"/>
  <c r="BJ264" i="16"/>
  <c r="BM264" i="16"/>
  <c r="BK264" i="16"/>
  <c r="BI264" i="16"/>
  <c r="BH264" i="16"/>
  <c r="BA326" i="16"/>
  <c r="BD326" i="16"/>
  <c r="BC326" i="16"/>
  <c r="AZ326" i="16"/>
  <c r="BB326" i="16"/>
  <c r="BR132" i="16"/>
  <c r="BG132" i="16"/>
  <c r="BQ132" i="16"/>
  <c r="BM132" i="16"/>
  <c r="BI132" i="16"/>
  <c r="BL132" i="16"/>
  <c r="BK132" i="16"/>
  <c r="BH132" i="16"/>
  <c r="BJ132" i="16"/>
  <c r="AZ196" i="16"/>
  <c r="BA196" i="16"/>
  <c r="BB196" i="16"/>
  <c r="BC196" i="16"/>
  <c r="BD196" i="16"/>
  <c r="AE106" i="12"/>
  <c r="T106" i="12"/>
  <c r="M106" i="12"/>
  <c r="F106" i="12"/>
  <c r="O106" i="12"/>
  <c r="Z106" i="12"/>
  <c r="H106" i="12"/>
  <c r="X106" i="12"/>
  <c r="Q106" i="12"/>
  <c r="N106" i="12"/>
  <c r="W106" i="12"/>
  <c r="AA106" i="12"/>
  <c r="L106" i="12"/>
  <c r="AB106" i="12"/>
  <c r="U106" i="12"/>
  <c r="V106" i="12"/>
  <c r="J106" i="12"/>
  <c r="K106" i="12"/>
  <c r="P106" i="12"/>
  <c r="I106" i="12"/>
  <c r="Y106" i="12"/>
  <c r="G106" i="12"/>
  <c r="R106" i="12"/>
  <c r="S106" i="12"/>
  <c r="AC106" i="12"/>
  <c r="F80" i="12"/>
  <c r="V80" i="12"/>
  <c r="S80" i="12"/>
  <c r="T80" i="12"/>
  <c r="U80" i="12"/>
  <c r="L80" i="12"/>
  <c r="J80" i="12"/>
  <c r="Z80" i="12"/>
  <c r="X80" i="12"/>
  <c r="Y80" i="12"/>
  <c r="AA80" i="12"/>
  <c r="Q80" i="12"/>
  <c r="N80" i="12"/>
  <c r="H80" i="12"/>
  <c r="I80" i="12"/>
  <c r="K80" i="12"/>
  <c r="G80" i="12"/>
  <c r="W80" i="12"/>
  <c r="AE80" i="12"/>
  <c r="R80" i="12"/>
  <c r="M80" i="12"/>
  <c r="O80" i="12"/>
  <c r="P80" i="12"/>
  <c r="AB80" i="12"/>
  <c r="AC80" i="12"/>
  <c r="G144" i="12"/>
  <c r="W144" i="12"/>
  <c r="R144" i="12"/>
  <c r="T144" i="12"/>
  <c r="U144" i="12"/>
  <c r="F144" i="12"/>
  <c r="K144" i="12"/>
  <c r="AA144" i="12"/>
  <c r="X144" i="12"/>
  <c r="Y144" i="12"/>
  <c r="Z144" i="12"/>
  <c r="AB144" i="12"/>
  <c r="O144" i="12"/>
  <c r="H144" i="12"/>
  <c r="I144" i="12"/>
  <c r="J144" i="12"/>
  <c r="Q144" i="12"/>
  <c r="L144" i="12"/>
  <c r="AE144" i="12"/>
  <c r="S144" i="12"/>
  <c r="M144" i="12"/>
  <c r="N144" i="12"/>
  <c r="P144" i="12"/>
  <c r="V144" i="12"/>
  <c r="AC144" i="12"/>
  <c r="AC455" i="12"/>
  <c r="AR455" i="12"/>
  <c r="BR286" i="16"/>
  <c r="BL286" i="16"/>
  <c r="BK286" i="16"/>
  <c r="BH286" i="16"/>
  <c r="BQ286" i="16"/>
  <c r="BM286" i="16"/>
  <c r="BJ286" i="16"/>
  <c r="BI286" i="16"/>
  <c r="BG286" i="16"/>
  <c r="AC171" i="12"/>
  <c r="AE171" i="12"/>
  <c r="U171" i="12"/>
  <c r="N171" i="12"/>
  <c r="G171" i="12"/>
  <c r="W171" i="12"/>
  <c r="I171" i="12"/>
  <c r="Y171" i="12"/>
  <c r="R171" i="12"/>
  <c r="K171" i="12"/>
  <c r="AA171" i="12"/>
  <c r="M171" i="12"/>
  <c r="F171" i="12"/>
  <c r="V171" i="12"/>
  <c r="O171" i="12"/>
  <c r="Q171" i="12"/>
  <c r="J171" i="12"/>
  <c r="Z171" i="12"/>
  <c r="S171" i="12"/>
  <c r="H171" i="12"/>
  <c r="P171" i="12"/>
  <c r="X171" i="12"/>
  <c r="T171" i="12"/>
  <c r="L171" i="12"/>
  <c r="AB171" i="12"/>
  <c r="T386" i="12"/>
  <c r="V386" i="12"/>
  <c r="Z386" i="12"/>
  <c r="M386" i="12"/>
  <c r="AB386" i="12"/>
  <c r="AC386" i="12"/>
  <c r="G386" i="12"/>
  <c r="L386" i="12"/>
  <c r="N386" i="12"/>
  <c r="U386" i="12"/>
  <c r="H386" i="12"/>
  <c r="AA386" i="12"/>
  <c r="P386" i="12"/>
  <c r="R386" i="12"/>
  <c r="Q386" i="12"/>
  <c r="S386" i="12"/>
  <c r="J386" i="12"/>
  <c r="W386" i="12"/>
  <c r="I386" i="12"/>
  <c r="K386" i="12"/>
  <c r="O386" i="12"/>
  <c r="X386" i="12"/>
  <c r="AE386" i="12"/>
  <c r="F386" i="12"/>
  <c r="Y386" i="12"/>
  <c r="AR459" i="12"/>
  <c r="AC459" i="12"/>
  <c r="G140" i="12"/>
  <c r="W140" i="12"/>
  <c r="R140" i="12"/>
  <c r="T140" i="12"/>
  <c r="U140" i="12"/>
  <c r="L140" i="12"/>
  <c r="K140" i="12"/>
  <c r="AA140" i="12"/>
  <c r="X140" i="12"/>
  <c r="Y140" i="12"/>
  <c r="Z140" i="12"/>
  <c r="Q140" i="12"/>
  <c r="O140" i="12"/>
  <c r="H140" i="12"/>
  <c r="I140" i="12"/>
  <c r="J140" i="12"/>
  <c r="F140" i="12"/>
  <c r="V140" i="12"/>
  <c r="AE140" i="12"/>
  <c r="S140" i="12"/>
  <c r="M140" i="12"/>
  <c r="N140" i="12"/>
  <c r="P140" i="12"/>
  <c r="AB140" i="12"/>
  <c r="AC140" i="12"/>
  <c r="BR236" i="16"/>
  <c r="BL236" i="16"/>
  <c r="BG236" i="16"/>
  <c r="BQ236" i="16"/>
  <c r="BM236" i="16"/>
  <c r="BH236" i="16"/>
  <c r="BK236" i="16"/>
  <c r="BJ236" i="16"/>
  <c r="BI236" i="16"/>
  <c r="BQ178" i="16"/>
  <c r="BH178" i="16"/>
  <c r="BR178" i="16"/>
  <c r="BJ178" i="16"/>
  <c r="BM178" i="16"/>
  <c r="BK178" i="16"/>
  <c r="BI178" i="16"/>
  <c r="BL178" i="16"/>
  <c r="BG178" i="16"/>
  <c r="BA120" i="16"/>
  <c r="BD120" i="16"/>
  <c r="AZ120" i="16"/>
  <c r="BB120" i="16"/>
  <c r="BC120" i="16"/>
  <c r="I165" i="12"/>
  <c r="U165" i="12"/>
  <c r="L165" i="12"/>
  <c r="N165" i="12"/>
  <c r="G165" i="12"/>
  <c r="AE165" i="12"/>
  <c r="W165" i="12"/>
  <c r="T165" i="12"/>
  <c r="J165" i="12"/>
  <c r="H165" i="12"/>
  <c r="M165" i="12"/>
  <c r="K165" i="12"/>
  <c r="AC165" i="12"/>
  <c r="X165" i="12"/>
  <c r="Q165" i="12"/>
  <c r="O165" i="12"/>
  <c r="R165" i="12"/>
  <c r="S165" i="12"/>
  <c r="V165" i="12"/>
  <c r="AB165" i="12"/>
  <c r="Y165" i="12"/>
  <c r="Z165" i="12"/>
  <c r="P165" i="12"/>
  <c r="F165" i="12"/>
  <c r="AA165" i="12"/>
  <c r="BR229" i="16"/>
  <c r="BL229" i="16"/>
  <c r="BG229" i="16"/>
  <c r="BQ229" i="16"/>
  <c r="BM229" i="16"/>
  <c r="BK229" i="16"/>
  <c r="BH229" i="16"/>
  <c r="BJ229" i="16"/>
  <c r="BI229" i="16"/>
  <c r="BL293" i="16"/>
  <c r="BK293" i="16"/>
  <c r="BG293" i="16"/>
  <c r="BQ293" i="16"/>
  <c r="BR293" i="16"/>
  <c r="BM293" i="16"/>
  <c r="BJ293" i="16"/>
  <c r="BI293" i="16"/>
  <c r="BH293" i="16"/>
  <c r="BL19" i="16"/>
  <c r="BG19" i="16"/>
  <c r="BQ19" i="16"/>
  <c r="BK19" i="16"/>
  <c r="BH19" i="16"/>
  <c r="BM19" i="16"/>
  <c r="BJ19" i="16"/>
  <c r="BR19" i="16"/>
  <c r="BI19" i="16"/>
  <c r="BL83" i="16"/>
  <c r="BG83" i="16"/>
  <c r="BQ83" i="16"/>
  <c r="BK83" i="16"/>
  <c r="BH83" i="16"/>
  <c r="BM83" i="16"/>
  <c r="BJ83" i="16"/>
  <c r="BR83" i="16"/>
  <c r="BI83" i="16"/>
  <c r="AC458" i="12"/>
  <c r="AR458" i="12"/>
  <c r="S399" i="12"/>
  <c r="AE399" i="12"/>
  <c r="T399" i="12"/>
  <c r="M399" i="12"/>
  <c r="F399" i="12"/>
  <c r="O399" i="12"/>
  <c r="Z399" i="12"/>
  <c r="H399" i="12"/>
  <c r="X399" i="12"/>
  <c r="Q399" i="12"/>
  <c r="N399" i="12"/>
  <c r="W399" i="12"/>
  <c r="L399" i="12"/>
  <c r="AB399" i="12"/>
  <c r="U399" i="12"/>
  <c r="V399" i="12"/>
  <c r="J399" i="12"/>
  <c r="P399" i="12"/>
  <c r="I399" i="12"/>
  <c r="Y399" i="12"/>
  <c r="G399" i="12"/>
  <c r="R399" i="12"/>
  <c r="AA399" i="12"/>
  <c r="K399" i="12"/>
  <c r="AC399" i="12"/>
  <c r="BD40" i="16"/>
  <c r="BB40" i="16"/>
  <c r="BC40" i="16"/>
  <c r="BA40" i="16"/>
  <c r="AZ40" i="16"/>
  <c r="BG231" i="16"/>
  <c r="BQ231" i="16"/>
  <c r="BR231" i="16"/>
  <c r="BL231" i="16"/>
  <c r="BI231" i="16"/>
  <c r="BH231" i="16"/>
  <c r="BM231" i="16"/>
  <c r="BK231" i="16"/>
  <c r="BJ231" i="16"/>
  <c r="K23" i="12"/>
  <c r="AA23" i="12"/>
  <c r="Y23" i="12"/>
  <c r="Z23" i="12"/>
  <c r="V23" i="12"/>
  <c r="R23" i="12"/>
  <c r="O23" i="12"/>
  <c r="I23" i="12"/>
  <c r="J23" i="12"/>
  <c r="F23" i="12"/>
  <c r="AB23" i="12"/>
  <c r="X23" i="12"/>
  <c r="AE23" i="12"/>
  <c r="S23" i="12"/>
  <c r="N23" i="12"/>
  <c r="P23" i="12"/>
  <c r="L23" i="12"/>
  <c r="H23" i="12"/>
  <c r="G23" i="12"/>
  <c r="W23" i="12"/>
  <c r="T23" i="12"/>
  <c r="U23" i="12"/>
  <c r="Q23" i="12"/>
  <c r="M23" i="12"/>
  <c r="AC23" i="12"/>
  <c r="J87" i="12"/>
  <c r="Z87" i="12"/>
  <c r="AA87" i="12"/>
  <c r="W87" i="12"/>
  <c r="S87" i="12"/>
  <c r="T87" i="12"/>
  <c r="N87" i="12"/>
  <c r="K87" i="12"/>
  <c r="G87" i="12"/>
  <c r="AB87" i="12"/>
  <c r="X87" i="12"/>
  <c r="Y87" i="12"/>
  <c r="AE87" i="12"/>
  <c r="R87" i="12"/>
  <c r="P87" i="12"/>
  <c r="L87" i="12"/>
  <c r="H87" i="12"/>
  <c r="I87" i="12"/>
  <c r="F87" i="12"/>
  <c r="V87" i="12"/>
  <c r="U87" i="12"/>
  <c r="Q87" i="12"/>
  <c r="M87" i="12"/>
  <c r="O87" i="12"/>
  <c r="AC87" i="12"/>
  <c r="X390" i="12"/>
  <c r="M390" i="12"/>
  <c r="S390" i="12"/>
  <c r="AB390" i="12"/>
  <c r="Y390" i="12"/>
  <c r="F390" i="12"/>
  <c r="W390" i="12"/>
  <c r="O390" i="12"/>
  <c r="Z390" i="12"/>
  <c r="AC390" i="12"/>
  <c r="G390" i="12"/>
  <c r="J390" i="12"/>
  <c r="H390" i="12"/>
  <c r="L390" i="12"/>
  <c r="N390" i="12"/>
  <c r="V390" i="12"/>
  <c r="P390" i="12"/>
  <c r="R390" i="12"/>
  <c r="AE390" i="12"/>
  <c r="U390" i="12"/>
  <c r="AA390" i="12"/>
  <c r="T390" i="12"/>
  <c r="Q390" i="12"/>
  <c r="I390" i="12"/>
  <c r="K390" i="12"/>
  <c r="BG280" i="16"/>
  <c r="BQ280" i="16"/>
  <c r="BR280" i="16"/>
  <c r="BL280" i="16"/>
  <c r="BK280" i="16"/>
  <c r="BJ280" i="16"/>
  <c r="BM280" i="16"/>
  <c r="BI280" i="16"/>
  <c r="BH280" i="16"/>
  <c r="BB44" i="16"/>
  <c r="AZ44" i="16"/>
  <c r="BC44" i="16"/>
  <c r="BD44" i="16"/>
  <c r="BA44" i="16"/>
  <c r="AC466" i="12"/>
  <c r="AR466" i="12"/>
  <c r="G128" i="12"/>
  <c r="W128" i="12"/>
  <c r="P128" i="12"/>
  <c r="I128" i="12"/>
  <c r="Y128" i="12"/>
  <c r="V128" i="12"/>
  <c r="K128" i="12"/>
  <c r="AA128" i="12"/>
  <c r="T128" i="12"/>
  <c r="M128" i="12"/>
  <c r="N128" i="12"/>
  <c r="J128" i="12"/>
  <c r="O128" i="12"/>
  <c r="H128" i="12"/>
  <c r="X128" i="12"/>
  <c r="Q128" i="12"/>
  <c r="R128" i="12"/>
  <c r="Z128" i="12"/>
  <c r="AE128" i="12"/>
  <c r="S128" i="12"/>
  <c r="L128" i="12"/>
  <c r="AB128" i="12"/>
  <c r="U128" i="12"/>
  <c r="F128" i="12"/>
  <c r="AC128" i="12"/>
  <c r="BC257" i="16"/>
  <c r="AZ257" i="16"/>
  <c r="BA257" i="16"/>
  <c r="BB257" i="16"/>
  <c r="BD257" i="16"/>
  <c r="AP336" i="16"/>
  <c r="AO336" i="16"/>
  <c r="AQ336" i="16"/>
  <c r="AN336" i="16"/>
  <c r="BG59" i="16"/>
  <c r="BQ59" i="16"/>
  <c r="BR59" i="16"/>
  <c r="BI59" i="16"/>
  <c r="BH59" i="16"/>
  <c r="BM59" i="16"/>
  <c r="BL59" i="16"/>
  <c r="BK59" i="16"/>
  <c r="BJ59" i="16"/>
  <c r="BR123" i="16"/>
  <c r="BG123" i="16"/>
  <c r="BQ123" i="16"/>
  <c r="BM123" i="16"/>
  <c r="BK123" i="16"/>
  <c r="BI123" i="16"/>
  <c r="BL123" i="16"/>
  <c r="BH123" i="16"/>
  <c r="BJ123" i="16"/>
  <c r="BB325" i="16"/>
  <c r="BD325" i="16"/>
  <c r="BA325" i="16"/>
  <c r="AZ325" i="16"/>
  <c r="BC325" i="16"/>
  <c r="I330" i="12"/>
  <c r="T330" i="12"/>
  <c r="AE330" i="12"/>
  <c r="S330" i="12"/>
  <c r="F330" i="12"/>
  <c r="AC330" i="12"/>
  <c r="Q330" i="12"/>
  <c r="U330" i="12"/>
  <c r="AB330" i="12"/>
  <c r="M330" i="12"/>
  <c r="AA330" i="12"/>
  <c r="K330" i="12"/>
  <c r="X330" i="12"/>
  <c r="G330" i="12"/>
  <c r="Y330" i="12"/>
  <c r="R330" i="12"/>
  <c r="P330" i="12"/>
  <c r="J330" i="12"/>
  <c r="W330" i="12"/>
  <c r="H330" i="12"/>
  <c r="Z330" i="12"/>
  <c r="O330" i="12"/>
  <c r="L330" i="12"/>
  <c r="V330" i="12"/>
  <c r="N330" i="12"/>
  <c r="BQ210" i="16"/>
  <c r="BL210" i="16"/>
  <c r="BH210" i="16"/>
  <c r="BR210" i="16"/>
  <c r="BM210" i="16"/>
  <c r="BG210" i="16"/>
  <c r="BK210" i="16"/>
  <c r="BJ210" i="16"/>
  <c r="BI210" i="16"/>
  <c r="BL186" i="16"/>
  <c r="BH186" i="16"/>
  <c r="BR186" i="16"/>
  <c r="BM186" i="16"/>
  <c r="BG186" i="16"/>
  <c r="BK186" i="16"/>
  <c r="BJ186" i="16"/>
  <c r="BQ186" i="16"/>
  <c r="BI186" i="16"/>
  <c r="BR250" i="16"/>
  <c r="BL250" i="16"/>
  <c r="BH250" i="16"/>
  <c r="BQ250" i="16"/>
  <c r="BM250" i="16"/>
  <c r="BG250" i="16"/>
  <c r="BJ250" i="16"/>
  <c r="BK250" i="16"/>
  <c r="BI250" i="16"/>
  <c r="AE211" i="12"/>
  <c r="U211" i="12"/>
  <c r="N211" i="12"/>
  <c r="G211" i="12"/>
  <c r="W211" i="12"/>
  <c r="L211" i="12"/>
  <c r="I211" i="12"/>
  <c r="Y211" i="12"/>
  <c r="R211" i="12"/>
  <c r="K211" i="12"/>
  <c r="AA211" i="12"/>
  <c r="AB211" i="12"/>
  <c r="M211" i="12"/>
  <c r="F211" i="12"/>
  <c r="V211" i="12"/>
  <c r="O211" i="12"/>
  <c r="H211" i="12"/>
  <c r="P211" i="12"/>
  <c r="Q211" i="12"/>
  <c r="J211" i="12"/>
  <c r="Z211" i="12"/>
  <c r="S211" i="12"/>
  <c r="X211" i="12"/>
  <c r="T211" i="12"/>
  <c r="AC211" i="12"/>
  <c r="AE275" i="12"/>
  <c r="S275" i="12"/>
  <c r="L275" i="12"/>
  <c r="AB275" i="12"/>
  <c r="U275" i="12"/>
  <c r="F275" i="12"/>
  <c r="G275" i="12"/>
  <c r="W275" i="12"/>
  <c r="P275" i="12"/>
  <c r="I275" i="12"/>
  <c r="Y275" i="12"/>
  <c r="V275" i="12"/>
  <c r="K275" i="12"/>
  <c r="AA275" i="12"/>
  <c r="T275" i="12"/>
  <c r="M275" i="12"/>
  <c r="N275" i="12"/>
  <c r="J275" i="12"/>
  <c r="O275" i="12"/>
  <c r="H275" i="12"/>
  <c r="X275" i="12"/>
  <c r="Q275" i="12"/>
  <c r="R275" i="12"/>
  <c r="Z275" i="12"/>
  <c r="AC275" i="12"/>
  <c r="X384" i="12"/>
  <c r="Z384" i="12"/>
  <c r="L384" i="12"/>
  <c r="J384" i="12"/>
  <c r="N384" i="12"/>
  <c r="O384" i="12"/>
  <c r="F384" i="12"/>
  <c r="K384" i="12"/>
  <c r="Y384" i="12"/>
  <c r="AB384" i="12"/>
  <c r="S384" i="12"/>
  <c r="R384" i="12"/>
  <c r="AA384" i="12"/>
  <c r="T384" i="12"/>
  <c r="I384" i="12"/>
  <c r="AE384" i="12"/>
  <c r="U384" i="12"/>
  <c r="P384" i="12"/>
  <c r="H384" i="12"/>
  <c r="W384" i="12"/>
  <c r="G384" i="12"/>
  <c r="AC384" i="12"/>
  <c r="V384" i="12"/>
  <c r="M384" i="12"/>
  <c r="Q384" i="12"/>
  <c r="BR92" i="16"/>
  <c r="BG92" i="16"/>
  <c r="BQ92" i="16"/>
  <c r="BK92" i="16"/>
  <c r="BI92" i="16"/>
  <c r="BM92" i="16"/>
  <c r="BH92" i="16"/>
  <c r="BL92" i="16"/>
  <c r="BJ92" i="16"/>
  <c r="BB284" i="16"/>
  <c r="BC284" i="16"/>
  <c r="BD284" i="16"/>
  <c r="AZ284" i="16"/>
  <c r="BA284" i="16"/>
  <c r="H420" i="12"/>
  <c r="X420" i="12"/>
  <c r="Q420" i="12"/>
  <c r="J420" i="12"/>
  <c r="Z420" i="12"/>
  <c r="W420" i="12"/>
  <c r="L420" i="12"/>
  <c r="AB420" i="12"/>
  <c r="U420" i="12"/>
  <c r="N420" i="12"/>
  <c r="O420" i="12"/>
  <c r="K420" i="12"/>
  <c r="P420" i="12"/>
  <c r="I420" i="12"/>
  <c r="Y420" i="12"/>
  <c r="R420" i="12"/>
  <c r="S420" i="12"/>
  <c r="AA420" i="12"/>
  <c r="AE420" i="12"/>
  <c r="AR420" i="12" s="1"/>
  <c r="T420" i="12"/>
  <c r="M420" i="12"/>
  <c r="F420" i="12"/>
  <c r="V420" i="12"/>
  <c r="G420" i="12"/>
  <c r="AC420" i="12"/>
  <c r="AE22" i="12"/>
  <c r="S22" i="12"/>
  <c r="L22" i="12"/>
  <c r="H22" i="12"/>
  <c r="I22" i="12"/>
  <c r="J22" i="12"/>
  <c r="G22" i="12"/>
  <c r="W22" i="12"/>
  <c r="Q22" i="12"/>
  <c r="M22" i="12"/>
  <c r="N22" i="12"/>
  <c r="P22" i="12"/>
  <c r="K22" i="12"/>
  <c r="AA22" i="12"/>
  <c r="V22" i="12"/>
  <c r="R22" i="12"/>
  <c r="T22" i="12"/>
  <c r="U22" i="12"/>
  <c r="O22" i="12"/>
  <c r="F22" i="12"/>
  <c r="AB22" i="12"/>
  <c r="X22" i="12"/>
  <c r="Y22" i="12"/>
  <c r="Z22" i="12"/>
  <c r="AC22" i="12"/>
  <c r="N85" i="12"/>
  <c r="Z85" i="12"/>
  <c r="Y85" i="12"/>
  <c r="AA85" i="12"/>
  <c r="W85" i="12"/>
  <c r="J85" i="12"/>
  <c r="S85" i="12"/>
  <c r="M85" i="12"/>
  <c r="F85" i="12"/>
  <c r="P85" i="12"/>
  <c r="X85" i="12"/>
  <c r="Q85" i="12"/>
  <c r="O85" i="12"/>
  <c r="R85" i="12"/>
  <c r="AB85" i="12"/>
  <c r="AC85" i="12"/>
  <c r="U85" i="12"/>
  <c r="H85" i="12"/>
  <c r="AE85" i="12"/>
  <c r="G85" i="12"/>
  <c r="T85" i="12"/>
  <c r="V85" i="12"/>
  <c r="L85" i="12"/>
  <c r="I85" i="12"/>
  <c r="K85" i="12"/>
  <c r="G149" i="12"/>
  <c r="P149" i="12"/>
  <c r="L149" i="12"/>
  <c r="AE149" i="12"/>
  <c r="H149" i="12"/>
  <c r="S149" i="12"/>
  <c r="Y149" i="12"/>
  <c r="AB149" i="12"/>
  <c r="N149" i="12"/>
  <c r="AA149" i="12"/>
  <c r="I149" i="12"/>
  <c r="W149" i="12"/>
  <c r="F149" i="12"/>
  <c r="R149" i="12"/>
  <c r="K149" i="12"/>
  <c r="M149" i="12"/>
  <c r="T149" i="12"/>
  <c r="J149" i="12"/>
  <c r="V149" i="12"/>
  <c r="Q149" i="12"/>
  <c r="X149" i="12"/>
  <c r="O149" i="12"/>
  <c r="Z149" i="12"/>
  <c r="U149" i="12"/>
  <c r="AC149" i="12"/>
  <c r="BB213" i="16"/>
  <c r="BD213" i="16"/>
  <c r="AZ213" i="16"/>
  <c r="BA213" i="16"/>
  <c r="BC213" i="16"/>
  <c r="M163" i="12"/>
  <c r="F163" i="12"/>
  <c r="V163" i="12"/>
  <c r="O163" i="12"/>
  <c r="H163" i="12"/>
  <c r="P163" i="12"/>
  <c r="Q163" i="12"/>
  <c r="J163" i="12"/>
  <c r="Z163" i="12"/>
  <c r="S163" i="12"/>
  <c r="X163" i="12"/>
  <c r="T163" i="12"/>
  <c r="AE163" i="12"/>
  <c r="U163" i="12"/>
  <c r="N163" i="12"/>
  <c r="G163" i="12"/>
  <c r="W163" i="12"/>
  <c r="L163" i="12"/>
  <c r="I163" i="12"/>
  <c r="Y163" i="12"/>
  <c r="R163" i="12"/>
  <c r="K163" i="12"/>
  <c r="AA163" i="12"/>
  <c r="AB163" i="12"/>
  <c r="AC163" i="12"/>
  <c r="AC413" i="12"/>
  <c r="I413" i="12"/>
  <c r="Y413" i="12"/>
  <c r="X413" i="12"/>
  <c r="Z413" i="12"/>
  <c r="V413" i="12"/>
  <c r="L413" i="12"/>
  <c r="M413" i="12"/>
  <c r="H413" i="12"/>
  <c r="J413" i="12"/>
  <c r="F413" i="12"/>
  <c r="AA413" i="12"/>
  <c r="R413" i="12"/>
  <c r="Q413" i="12"/>
  <c r="N413" i="12"/>
  <c r="O413" i="12"/>
  <c r="K413" i="12"/>
  <c r="G413" i="12"/>
  <c r="W413" i="12"/>
  <c r="AE413" i="12"/>
  <c r="AR413" i="12" s="1"/>
  <c r="U413" i="12"/>
  <c r="S413" i="12"/>
  <c r="T413" i="12"/>
  <c r="P413" i="12"/>
  <c r="AB413" i="12"/>
  <c r="AE118" i="12"/>
  <c r="T118" i="12"/>
  <c r="M118" i="12"/>
  <c r="F118" i="12"/>
  <c r="O118" i="12"/>
  <c r="Z118" i="12"/>
  <c r="H118" i="12"/>
  <c r="X118" i="12"/>
  <c r="Q118" i="12"/>
  <c r="N118" i="12"/>
  <c r="W118" i="12"/>
  <c r="AA118" i="12"/>
  <c r="L118" i="12"/>
  <c r="AB118" i="12"/>
  <c r="U118" i="12"/>
  <c r="V118" i="12"/>
  <c r="J118" i="12"/>
  <c r="K118" i="12"/>
  <c r="P118" i="12"/>
  <c r="I118" i="12"/>
  <c r="Y118" i="12"/>
  <c r="G118" i="12"/>
  <c r="R118" i="12"/>
  <c r="S118" i="12"/>
  <c r="AC118" i="12"/>
  <c r="BA174" i="16"/>
  <c r="BD174" i="16"/>
  <c r="AZ174" i="16"/>
  <c r="BB174" i="16"/>
  <c r="BC174" i="16"/>
  <c r="H56" i="12"/>
  <c r="X56" i="12"/>
  <c r="Q56" i="12"/>
  <c r="J56" i="12"/>
  <c r="Z56" i="12"/>
  <c r="K56" i="12"/>
  <c r="L56" i="12"/>
  <c r="AB56" i="12"/>
  <c r="U56" i="12"/>
  <c r="N56" i="12"/>
  <c r="S56" i="12"/>
  <c r="AA56" i="12"/>
  <c r="P56" i="12"/>
  <c r="I56" i="12"/>
  <c r="Y56" i="12"/>
  <c r="R56" i="12"/>
  <c r="G56" i="12"/>
  <c r="O56" i="12"/>
  <c r="AE56" i="12"/>
  <c r="T56" i="12"/>
  <c r="M56" i="12"/>
  <c r="F56" i="12"/>
  <c r="V56" i="12"/>
  <c r="W56" i="12"/>
  <c r="AC56" i="12"/>
  <c r="BB7" i="16"/>
  <c r="AZ7" i="16"/>
  <c r="BD7" i="16"/>
  <c r="BC7" i="16"/>
  <c r="BA7" i="16"/>
  <c r="BR71" i="16"/>
  <c r="BL71" i="16"/>
  <c r="BG71" i="16"/>
  <c r="BQ71" i="16"/>
  <c r="BM71" i="16"/>
  <c r="BH71" i="16"/>
  <c r="BK71" i="16"/>
  <c r="BJ71" i="16"/>
  <c r="BI71" i="16"/>
  <c r="BC135" i="16"/>
  <c r="BB135" i="16"/>
  <c r="BD135" i="16"/>
  <c r="AZ135" i="16"/>
  <c r="BA135" i="16"/>
  <c r="BB258" i="16"/>
  <c r="BD258" i="16"/>
  <c r="BA258" i="16"/>
  <c r="BC258" i="16"/>
  <c r="AZ258" i="16"/>
  <c r="BA283" i="16"/>
  <c r="BD283" i="16"/>
  <c r="AZ283" i="16"/>
  <c r="BC283" i="16"/>
  <c r="BB283" i="16"/>
  <c r="BB80" i="16"/>
  <c r="AZ80" i="16"/>
  <c r="BC80" i="16"/>
  <c r="BD80" i="16"/>
  <c r="BA80" i="16"/>
  <c r="BB144" i="16"/>
  <c r="BA144" i="16"/>
  <c r="BC144" i="16"/>
  <c r="AZ144" i="16"/>
  <c r="BD144" i="16"/>
  <c r="BA209" i="16"/>
  <c r="AZ209" i="16"/>
  <c r="BD209" i="16"/>
  <c r="BB209" i="16"/>
  <c r="BC209" i="16"/>
  <c r="BC79" i="16"/>
  <c r="BA79" i="16"/>
  <c r="BD79" i="16"/>
  <c r="AZ79" i="16"/>
  <c r="BB79" i="16"/>
  <c r="BA143" i="16"/>
  <c r="AZ143" i="16"/>
  <c r="BB143" i="16"/>
  <c r="BC143" i="16"/>
  <c r="BD143" i="16"/>
  <c r="BB303" i="16"/>
  <c r="BA303" i="16"/>
  <c r="AZ303" i="16"/>
  <c r="BC303" i="16"/>
  <c r="BD303" i="16"/>
  <c r="BR171" i="16"/>
  <c r="BG171" i="16"/>
  <c r="BQ171" i="16"/>
  <c r="BK171" i="16"/>
  <c r="BJ171" i="16"/>
  <c r="BM171" i="16"/>
  <c r="BI171" i="16"/>
  <c r="BL171" i="16"/>
  <c r="BH171" i="16"/>
  <c r="AE331" i="12"/>
  <c r="T331" i="12"/>
  <c r="M331" i="12"/>
  <c r="F331" i="12"/>
  <c r="O331" i="12"/>
  <c r="Z331" i="12"/>
  <c r="H331" i="12"/>
  <c r="X331" i="12"/>
  <c r="Q331" i="12"/>
  <c r="N331" i="12"/>
  <c r="W331" i="12"/>
  <c r="K331" i="12"/>
  <c r="L331" i="12"/>
  <c r="AB331" i="12"/>
  <c r="U331" i="12"/>
  <c r="V331" i="12"/>
  <c r="J331" i="12"/>
  <c r="S331" i="12"/>
  <c r="P331" i="12"/>
  <c r="I331" i="12"/>
  <c r="Y331" i="12"/>
  <c r="G331" i="12"/>
  <c r="R331" i="12"/>
  <c r="AA331" i="12"/>
  <c r="AC331" i="12"/>
  <c r="BD49" i="16"/>
  <c r="AZ49" i="16"/>
  <c r="BB49" i="16"/>
  <c r="BC49" i="16"/>
  <c r="BA49" i="16"/>
  <c r="S351" i="12"/>
  <c r="AE351" i="12"/>
  <c r="T351" i="12"/>
  <c r="M351" i="12"/>
  <c r="F351" i="12"/>
  <c r="O351" i="12"/>
  <c r="Z351" i="12"/>
  <c r="H351" i="12"/>
  <c r="X351" i="12"/>
  <c r="Q351" i="12"/>
  <c r="N351" i="12"/>
  <c r="W351" i="12"/>
  <c r="L351" i="12"/>
  <c r="AB351" i="12"/>
  <c r="U351" i="12"/>
  <c r="V351" i="12"/>
  <c r="J351" i="12"/>
  <c r="P351" i="12"/>
  <c r="I351" i="12"/>
  <c r="Y351" i="12"/>
  <c r="G351" i="12"/>
  <c r="R351" i="12"/>
  <c r="AA351" i="12"/>
  <c r="K351" i="12"/>
  <c r="AC351" i="12"/>
  <c r="BL76" i="16"/>
  <c r="BG76" i="16"/>
  <c r="BR76" i="16"/>
  <c r="BH76" i="16"/>
  <c r="BQ76" i="16"/>
  <c r="BJ76" i="16"/>
  <c r="BM76" i="16"/>
  <c r="BK76" i="16"/>
  <c r="BI76" i="16"/>
  <c r="BQ114" i="16"/>
  <c r="BH114" i="16"/>
  <c r="BR114" i="16"/>
  <c r="BM114" i="16"/>
  <c r="BI114" i="16"/>
  <c r="BL114" i="16"/>
  <c r="BG114" i="16"/>
  <c r="BK114" i="16"/>
  <c r="BJ114" i="16"/>
  <c r="BD217" i="16"/>
  <c r="BC217" i="16"/>
  <c r="AZ217" i="16"/>
  <c r="BA217" i="16"/>
  <c r="BB217" i="16"/>
  <c r="BD281" i="16"/>
  <c r="BC281" i="16"/>
  <c r="AZ281" i="16"/>
  <c r="BA281" i="16"/>
  <c r="BB281" i="16"/>
  <c r="BL38" i="16"/>
  <c r="BK38" i="16"/>
  <c r="BH38" i="16"/>
  <c r="BR38" i="16"/>
  <c r="BJ38" i="16"/>
  <c r="BI38" i="16"/>
  <c r="BQ38" i="16"/>
  <c r="BM38" i="16"/>
  <c r="BG38" i="16"/>
  <c r="BR165" i="16"/>
  <c r="BL165" i="16"/>
  <c r="BG165" i="16"/>
  <c r="BQ165" i="16"/>
  <c r="BM165" i="16"/>
  <c r="BH165" i="16"/>
  <c r="BK165" i="16"/>
  <c r="BJ165" i="16"/>
  <c r="BI165" i="16"/>
  <c r="L115" i="12"/>
  <c r="AB115" i="12"/>
  <c r="U115" i="12"/>
  <c r="V115" i="12"/>
  <c r="J115" i="12"/>
  <c r="S115" i="12"/>
  <c r="P115" i="12"/>
  <c r="I115" i="12"/>
  <c r="Y115" i="12"/>
  <c r="G115" i="12"/>
  <c r="R115" i="12"/>
  <c r="AA115" i="12"/>
  <c r="AE115" i="12"/>
  <c r="T115" i="12"/>
  <c r="M115" i="12"/>
  <c r="F115" i="12"/>
  <c r="O115" i="12"/>
  <c r="Z115" i="12"/>
  <c r="H115" i="12"/>
  <c r="X115" i="12"/>
  <c r="Q115" i="12"/>
  <c r="N115" i="12"/>
  <c r="W115" i="12"/>
  <c r="K115" i="12"/>
  <c r="AC115" i="12"/>
  <c r="V318" i="12"/>
  <c r="AE318" i="12"/>
  <c r="K318" i="12"/>
  <c r="F318" i="12"/>
  <c r="S318" i="12"/>
  <c r="Y318" i="12"/>
  <c r="G318" i="12"/>
  <c r="O318" i="12"/>
  <c r="AA318" i="12"/>
  <c r="H318" i="12"/>
  <c r="T318" i="12"/>
  <c r="I318" i="12"/>
  <c r="L318" i="12"/>
  <c r="AB318" i="12"/>
  <c r="Q318" i="12"/>
  <c r="U318" i="12"/>
  <c r="X318" i="12"/>
  <c r="AC318" i="12"/>
  <c r="P318" i="12"/>
  <c r="M318" i="12"/>
  <c r="J318" i="12"/>
  <c r="N318" i="12"/>
  <c r="R318" i="12"/>
  <c r="Z318" i="12"/>
  <c r="W318" i="12"/>
  <c r="BH113" i="16"/>
  <c r="BQ113" i="16"/>
  <c r="BR113" i="16"/>
  <c r="BL113" i="16"/>
  <c r="BK113" i="16"/>
  <c r="BJ113" i="16"/>
  <c r="BM113" i="16"/>
  <c r="BI113" i="16"/>
  <c r="BG113" i="16"/>
  <c r="AC472" i="12"/>
  <c r="AR472" i="12"/>
  <c r="BR324" i="16"/>
  <c r="BG324" i="16"/>
  <c r="BQ324" i="16"/>
  <c r="BK324" i="16"/>
  <c r="BJ324" i="16"/>
  <c r="BM324" i="16"/>
  <c r="BI324" i="16"/>
  <c r="BL324" i="16"/>
  <c r="BH324" i="16"/>
  <c r="BG23" i="16"/>
  <c r="BR23" i="16"/>
  <c r="BQ23" i="16"/>
  <c r="BM23" i="16"/>
  <c r="BL23" i="16"/>
  <c r="BK23" i="16"/>
  <c r="BJ23" i="16"/>
  <c r="BI23" i="16"/>
  <c r="BH23" i="16"/>
  <c r="BR151" i="16"/>
  <c r="BL151" i="16"/>
  <c r="BK151" i="16"/>
  <c r="BG151" i="16"/>
  <c r="BQ151" i="16"/>
  <c r="BM151" i="16"/>
  <c r="BJ151" i="16"/>
  <c r="BI151" i="16"/>
  <c r="BH151" i="16"/>
  <c r="L360" i="12"/>
  <c r="X360" i="12"/>
  <c r="K360" i="12"/>
  <c r="Q360" i="12"/>
  <c r="N360" i="12"/>
  <c r="H360" i="12"/>
  <c r="W360" i="12"/>
  <c r="F360" i="12"/>
  <c r="Y360" i="12"/>
  <c r="J360" i="12"/>
  <c r="M360" i="12"/>
  <c r="AA360" i="12"/>
  <c r="I360" i="12"/>
  <c r="V360" i="12"/>
  <c r="Z360" i="12"/>
  <c r="T360" i="12"/>
  <c r="R360" i="12"/>
  <c r="P360" i="12"/>
  <c r="U360" i="12"/>
  <c r="AC360" i="12"/>
  <c r="O360" i="12"/>
  <c r="AE360" i="12"/>
  <c r="G360" i="12"/>
  <c r="S360" i="12"/>
  <c r="AB360" i="12"/>
  <c r="AE274" i="12"/>
  <c r="S274" i="12"/>
  <c r="L274" i="12"/>
  <c r="AB274" i="12"/>
  <c r="U274" i="12"/>
  <c r="J274" i="12"/>
  <c r="G274" i="12"/>
  <c r="W274" i="12"/>
  <c r="P274" i="12"/>
  <c r="I274" i="12"/>
  <c r="Y274" i="12"/>
  <c r="Z274" i="12"/>
  <c r="K274" i="12"/>
  <c r="AA274" i="12"/>
  <c r="T274" i="12"/>
  <c r="M274" i="12"/>
  <c r="F274" i="12"/>
  <c r="N274" i="12"/>
  <c r="O274" i="12"/>
  <c r="H274" i="12"/>
  <c r="X274" i="12"/>
  <c r="Q274" i="12"/>
  <c r="V274" i="12"/>
  <c r="R274" i="12"/>
  <c r="AC274" i="12"/>
  <c r="BR57" i="16"/>
  <c r="BL57" i="16"/>
  <c r="BH57" i="16"/>
  <c r="BQ57" i="16"/>
  <c r="BM57" i="16"/>
  <c r="BK57" i="16"/>
  <c r="BG57" i="16"/>
  <c r="BJ57" i="16"/>
  <c r="BI57" i="16"/>
  <c r="Q184" i="12"/>
  <c r="J184" i="12"/>
  <c r="Z184" i="12"/>
  <c r="S184" i="12"/>
  <c r="T184" i="12"/>
  <c r="AB184" i="12"/>
  <c r="AE184" i="12"/>
  <c r="U184" i="12"/>
  <c r="N184" i="12"/>
  <c r="G184" i="12"/>
  <c r="W184" i="12"/>
  <c r="H184" i="12"/>
  <c r="I184" i="12"/>
  <c r="Y184" i="12"/>
  <c r="R184" i="12"/>
  <c r="K184" i="12"/>
  <c r="AA184" i="12"/>
  <c r="X184" i="12"/>
  <c r="M184" i="12"/>
  <c r="F184" i="12"/>
  <c r="V184" i="12"/>
  <c r="O184" i="12"/>
  <c r="P184" i="12"/>
  <c r="L184" i="12"/>
  <c r="AC184" i="12"/>
  <c r="O248" i="12"/>
  <c r="H248" i="12"/>
  <c r="X248" i="12"/>
  <c r="Q248" i="12"/>
  <c r="V248" i="12"/>
  <c r="R248" i="12"/>
  <c r="AE248" i="12"/>
  <c r="S248" i="12"/>
  <c r="L248" i="12"/>
  <c r="AB248" i="12"/>
  <c r="U248" i="12"/>
  <c r="J248" i="12"/>
  <c r="G248" i="12"/>
  <c r="W248" i="12"/>
  <c r="P248" i="12"/>
  <c r="I248" i="12"/>
  <c r="Y248" i="12"/>
  <c r="Z248" i="12"/>
  <c r="K248" i="12"/>
  <c r="AA248" i="12"/>
  <c r="T248" i="12"/>
  <c r="M248" i="12"/>
  <c r="F248" i="12"/>
  <c r="N248" i="12"/>
  <c r="AC248" i="12"/>
  <c r="H376" i="12"/>
  <c r="M376" i="12"/>
  <c r="P376" i="12"/>
  <c r="AC376" i="12"/>
  <c r="V376" i="12"/>
  <c r="X376" i="12"/>
  <c r="I376" i="12"/>
  <c r="F376" i="12"/>
  <c r="R376" i="12"/>
  <c r="L376" i="12"/>
  <c r="J376" i="12"/>
  <c r="Y376" i="12"/>
  <c r="N376" i="12"/>
  <c r="Q376" i="12"/>
  <c r="AA376" i="12"/>
  <c r="T376" i="12"/>
  <c r="AB376" i="12"/>
  <c r="S376" i="12"/>
  <c r="O376" i="12"/>
  <c r="Z376" i="12"/>
  <c r="W376" i="12"/>
  <c r="G376" i="12"/>
  <c r="U376" i="12"/>
  <c r="AE376" i="12"/>
  <c r="K376" i="12"/>
  <c r="BL116" i="16"/>
  <c r="BK116" i="16"/>
  <c r="BG116" i="16"/>
  <c r="BR116" i="16"/>
  <c r="BM116" i="16"/>
  <c r="BJ116" i="16"/>
  <c r="BI116" i="16"/>
  <c r="BQ116" i="16"/>
  <c r="BH116" i="16"/>
  <c r="BG244" i="16"/>
  <c r="BQ244" i="16"/>
  <c r="BR244" i="16"/>
  <c r="BL244" i="16"/>
  <c r="BI244" i="16"/>
  <c r="BK244" i="16"/>
  <c r="BH244" i="16"/>
  <c r="BM244" i="16"/>
  <c r="BJ244" i="16"/>
  <c r="M225" i="12"/>
  <c r="R225" i="12"/>
  <c r="K225" i="12"/>
  <c r="I225" i="12"/>
  <c r="AA225" i="12"/>
  <c r="AB225" i="12"/>
  <c r="Y225" i="12"/>
  <c r="W225" i="12"/>
  <c r="AE225" i="12"/>
  <c r="S225" i="12"/>
  <c r="P225" i="12"/>
  <c r="F225" i="12"/>
  <c r="G225" i="12"/>
  <c r="Z225" i="12"/>
  <c r="H225" i="12"/>
  <c r="AC225" i="12"/>
  <c r="N225" i="12"/>
  <c r="T225" i="12"/>
  <c r="J225" i="12"/>
  <c r="O225" i="12"/>
  <c r="L225" i="12"/>
  <c r="U225" i="12"/>
  <c r="X225" i="12"/>
  <c r="Q225" i="12"/>
  <c r="V225" i="12"/>
  <c r="M289" i="12"/>
  <c r="AA289" i="12"/>
  <c r="V289" i="12"/>
  <c r="T289" i="12"/>
  <c r="K289" i="12"/>
  <c r="P289" i="12"/>
  <c r="R289" i="12"/>
  <c r="S289" i="12"/>
  <c r="X289" i="12"/>
  <c r="F289" i="12"/>
  <c r="W289" i="12"/>
  <c r="U289" i="12"/>
  <c r="AE289" i="12"/>
  <c r="J289" i="12"/>
  <c r="H289" i="12"/>
  <c r="O289" i="12"/>
  <c r="Y289" i="12"/>
  <c r="G289" i="12"/>
  <c r="AB289" i="12"/>
  <c r="N289" i="12"/>
  <c r="AC289" i="12"/>
  <c r="I289" i="12"/>
  <c r="Z289" i="12"/>
  <c r="L289" i="12"/>
  <c r="Q289" i="12"/>
  <c r="BL46" i="16"/>
  <c r="BK46" i="16"/>
  <c r="BH46" i="16"/>
  <c r="BR46" i="16"/>
  <c r="BQ46" i="16"/>
  <c r="BM46" i="16"/>
  <c r="BJ46" i="16"/>
  <c r="BI46" i="16"/>
  <c r="BG46" i="16"/>
  <c r="BG109" i="16"/>
  <c r="BQ109" i="16"/>
  <c r="BR109" i="16"/>
  <c r="BL109" i="16"/>
  <c r="BI109" i="16"/>
  <c r="BK109" i="16"/>
  <c r="BH109" i="16"/>
  <c r="BM109" i="16"/>
  <c r="BJ109" i="16"/>
  <c r="BB237" i="16"/>
  <c r="AZ237" i="16"/>
  <c r="BC237" i="16"/>
  <c r="BD237" i="16"/>
  <c r="BA237" i="16"/>
  <c r="S301" i="12"/>
  <c r="R301" i="12"/>
  <c r="V301" i="12"/>
  <c r="G301" i="12"/>
  <c r="F301" i="12"/>
  <c r="X301" i="12"/>
  <c r="I301" i="12"/>
  <c r="Y301" i="12"/>
  <c r="U301" i="12"/>
  <c r="AC301" i="12"/>
  <c r="Q301" i="12"/>
  <c r="L301" i="12"/>
  <c r="AE301" i="12"/>
  <c r="AB301" i="12"/>
  <c r="T301" i="12"/>
  <c r="O301" i="12"/>
  <c r="N301" i="12"/>
  <c r="K301" i="12"/>
  <c r="M301" i="12"/>
  <c r="P301" i="12"/>
  <c r="AA301" i="12"/>
  <c r="W301" i="12"/>
  <c r="H301" i="12"/>
  <c r="Z301" i="12"/>
  <c r="J301" i="12"/>
  <c r="AZ142" i="16"/>
  <c r="BB142" i="16"/>
  <c r="BC142" i="16"/>
  <c r="BD142" i="16"/>
  <c r="BA142" i="16"/>
  <c r="BC330" i="16"/>
  <c r="BD330" i="16"/>
  <c r="BA330" i="16"/>
  <c r="BB330" i="16"/>
  <c r="AZ330" i="16"/>
  <c r="G16" i="12"/>
  <c r="W16" i="12"/>
  <c r="Q16" i="12"/>
  <c r="M16" i="12"/>
  <c r="N16" i="12"/>
  <c r="J16" i="12"/>
  <c r="K16" i="12"/>
  <c r="AA16" i="12"/>
  <c r="V16" i="12"/>
  <c r="R16" i="12"/>
  <c r="T16" i="12"/>
  <c r="P16" i="12"/>
  <c r="O16" i="12"/>
  <c r="F16" i="12"/>
  <c r="AB16" i="12"/>
  <c r="X16" i="12"/>
  <c r="Y16" i="12"/>
  <c r="U16" i="12"/>
  <c r="AE16" i="12"/>
  <c r="S16" i="12"/>
  <c r="L16" i="12"/>
  <c r="H16" i="12"/>
  <c r="I16" i="12"/>
  <c r="Z16" i="12"/>
  <c r="AC16" i="12"/>
  <c r="BD207" i="16"/>
  <c r="AZ207" i="16"/>
  <c r="BA207" i="16"/>
  <c r="BB207" i="16"/>
  <c r="BC207" i="16"/>
  <c r="BR271" i="16"/>
  <c r="BG271" i="16"/>
  <c r="BQ271" i="16"/>
  <c r="BJ271" i="16"/>
  <c r="BM271" i="16"/>
  <c r="BK271" i="16"/>
  <c r="BI271" i="16"/>
  <c r="BL271" i="16"/>
  <c r="BH271" i="16"/>
  <c r="O304" i="12"/>
  <c r="H304" i="12"/>
  <c r="X304" i="12"/>
  <c r="Q304" i="12"/>
  <c r="V304" i="12"/>
  <c r="R304" i="12"/>
  <c r="AE304" i="12"/>
  <c r="S304" i="12"/>
  <c r="L304" i="12"/>
  <c r="AB304" i="12"/>
  <c r="U304" i="12"/>
  <c r="J304" i="12"/>
  <c r="G304" i="12"/>
  <c r="W304" i="12"/>
  <c r="P304" i="12"/>
  <c r="I304" i="12"/>
  <c r="Y304" i="12"/>
  <c r="Z304" i="12"/>
  <c r="K304" i="12"/>
  <c r="AA304" i="12"/>
  <c r="T304" i="12"/>
  <c r="M304" i="12"/>
  <c r="F304" i="12"/>
  <c r="N304" i="12"/>
  <c r="AC304" i="12"/>
  <c r="BR175" i="16"/>
  <c r="BG175" i="16"/>
  <c r="BQ175" i="16"/>
  <c r="BM175" i="16"/>
  <c r="BI175" i="16"/>
  <c r="BL175" i="16"/>
  <c r="BH175" i="16"/>
  <c r="BK175" i="16"/>
  <c r="BJ175" i="16"/>
  <c r="BR238" i="16"/>
  <c r="BH238" i="16"/>
  <c r="BQ238" i="16"/>
  <c r="BJ238" i="16"/>
  <c r="BM238" i="16"/>
  <c r="BK238" i="16"/>
  <c r="BI238" i="16"/>
  <c r="BL238" i="16"/>
  <c r="BG238" i="16"/>
  <c r="Q192" i="12"/>
  <c r="J192" i="12"/>
  <c r="Z192" i="12"/>
  <c r="S192" i="12"/>
  <c r="T192" i="12"/>
  <c r="AB192" i="12"/>
  <c r="AE192" i="12"/>
  <c r="U192" i="12"/>
  <c r="N192" i="12"/>
  <c r="G192" i="12"/>
  <c r="W192" i="12"/>
  <c r="H192" i="12"/>
  <c r="I192" i="12"/>
  <c r="Y192" i="12"/>
  <c r="R192" i="12"/>
  <c r="K192" i="12"/>
  <c r="AA192" i="12"/>
  <c r="X192" i="12"/>
  <c r="M192" i="12"/>
  <c r="F192" i="12"/>
  <c r="V192" i="12"/>
  <c r="O192" i="12"/>
  <c r="P192" i="12"/>
  <c r="L192" i="12"/>
  <c r="AC192" i="12"/>
  <c r="O256" i="12"/>
  <c r="H256" i="12"/>
  <c r="X256" i="12"/>
  <c r="Q256" i="12"/>
  <c r="V256" i="12"/>
  <c r="R256" i="12"/>
  <c r="AE256" i="12"/>
  <c r="S256" i="12"/>
  <c r="L256" i="12"/>
  <c r="AB256" i="12"/>
  <c r="U256" i="12"/>
  <c r="J256" i="12"/>
  <c r="G256" i="12"/>
  <c r="W256" i="12"/>
  <c r="P256" i="12"/>
  <c r="I256" i="12"/>
  <c r="Y256" i="12"/>
  <c r="Z256" i="12"/>
  <c r="K256" i="12"/>
  <c r="AA256" i="12"/>
  <c r="T256" i="12"/>
  <c r="M256" i="12"/>
  <c r="F256" i="12"/>
  <c r="N256" i="12"/>
  <c r="AC256" i="12"/>
  <c r="G20" i="12"/>
  <c r="W20" i="12"/>
  <c r="Q20" i="12"/>
  <c r="M20" i="12"/>
  <c r="N20" i="12"/>
  <c r="U20" i="12"/>
  <c r="K20" i="12"/>
  <c r="AA20" i="12"/>
  <c r="V20" i="12"/>
  <c r="R20" i="12"/>
  <c r="T20" i="12"/>
  <c r="Z20" i="12"/>
  <c r="O20" i="12"/>
  <c r="F20" i="12"/>
  <c r="AB20" i="12"/>
  <c r="X20" i="12"/>
  <c r="Y20" i="12"/>
  <c r="J20" i="12"/>
  <c r="AE20" i="12"/>
  <c r="S20" i="12"/>
  <c r="L20" i="12"/>
  <c r="H20" i="12"/>
  <c r="I20" i="12"/>
  <c r="P20" i="12"/>
  <c r="AC20" i="12"/>
  <c r="BA316" i="16"/>
  <c r="AZ316" i="16"/>
  <c r="BD316" i="16"/>
  <c r="BB316" i="16"/>
  <c r="BC316" i="16"/>
  <c r="AE162" i="12"/>
  <c r="U162" i="12"/>
  <c r="N162" i="12"/>
  <c r="G162" i="12"/>
  <c r="W162" i="12"/>
  <c r="H162" i="12"/>
  <c r="I162" i="12"/>
  <c r="Y162" i="12"/>
  <c r="R162" i="12"/>
  <c r="K162" i="12"/>
  <c r="AA162" i="12"/>
  <c r="X162" i="12"/>
  <c r="M162" i="12"/>
  <c r="F162" i="12"/>
  <c r="V162" i="12"/>
  <c r="O162" i="12"/>
  <c r="P162" i="12"/>
  <c r="AB162" i="12"/>
  <c r="Q162" i="12"/>
  <c r="J162" i="12"/>
  <c r="Z162" i="12"/>
  <c r="S162" i="12"/>
  <c r="T162" i="12"/>
  <c r="L162" i="12"/>
  <c r="AC162" i="12"/>
  <c r="BA10" i="16"/>
  <c r="BD10" i="16"/>
  <c r="AZ10" i="16"/>
  <c r="BB10" i="16"/>
  <c r="BC10" i="16"/>
  <c r="BL72" i="16"/>
  <c r="BK72" i="16"/>
  <c r="BG72" i="16"/>
  <c r="BR72" i="16"/>
  <c r="BJ72" i="16"/>
  <c r="BI72" i="16"/>
  <c r="BQ72" i="16"/>
  <c r="BM72" i="16"/>
  <c r="BH72" i="16"/>
  <c r="Z233" i="12"/>
  <c r="AE233" i="12"/>
  <c r="S233" i="12"/>
  <c r="U233" i="12"/>
  <c r="X233" i="12"/>
  <c r="J233" i="12"/>
  <c r="T233" i="12"/>
  <c r="I233" i="12"/>
  <c r="O233" i="12"/>
  <c r="K233" i="12"/>
  <c r="N233" i="12"/>
  <c r="AC233" i="12"/>
  <c r="V233" i="12"/>
  <c r="R233" i="12"/>
  <c r="L233" i="12"/>
  <c r="Y233" i="12"/>
  <c r="P233" i="12"/>
  <c r="F233" i="12"/>
  <c r="AB233" i="12"/>
  <c r="M233" i="12"/>
  <c r="W233" i="12"/>
  <c r="H233" i="12"/>
  <c r="Q233" i="12"/>
  <c r="AA233" i="12"/>
  <c r="G233" i="12"/>
  <c r="X297" i="12"/>
  <c r="F297" i="12"/>
  <c r="AE297" i="12"/>
  <c r="H297" i="12"/>
  <c r="Y297" i="12"/>
  <c r="J297" i="12"/>
  <c r="L297" i="12"/>
  <c r="R297" i="12"/>
  <c r="AB297" i="12"/>
  <c r="Z297" i="12"/>
  <c r="O297" i="12"/>
  <c r="Q297" i="12"/>
  <c r="AC297" i="12"/>
  <c r="G297" i="12"/>
  <c r="N297" i="12"/>
  <c r="P297" i="12"/>
  <c r="W297" i="12"/>
  <c r="U297" i="12"/>
  <c r="I297" i="12"/>
  <c r="S297" i="12"/>
  <c r="M297" i="12"/>
  <c r="T297" i="12"/>
  <c r="AA297" i="12"/>
  <c r="V297" i="12"/>
  <c r="K297" i="12"/>
  <c r="BC149" i="16"/>
  <c r="BA149" i="16"/>
  <c r="BB149" i="16"/>
  <c r="BD149" i="16"/>
  <c r="AZ149" i="16"/>
  <c r="O308" i="12"/>
  <c r="H308" i="12"/>
  <c r="X308" i="12"/>
  <c r="Q308" i="12"/>
  <c r="V308" i="12"/>
  <c r="R308" i="12"/>
  <c r="AE308" i="12"/>
  <c r="S308" i="12"/>
  <c r="L308" i="12"/>
  <c r="AB308" i="12"/>
  <c r="U308" i="12"/>
  <c r="J308" i="12"/>
  <c r="G308" i="12"/>
  <c r="W308" i="12"/>
  <c r="P308" i="12"/>
  <c r="I308" i="12"/>
  <c r="Y308" i="12"/>
  <c r="Z308" i="12"/>
  <c r="K308" i="12"/>
  <c r="AA308" i="12"/>
  <c r="T308" i="12"/>
  <c r="M308" i="12"/>
  <c r="F308" i="12"/>
  <c r="N308" i="12"/>
  <c r="AC308" i="12"/>
  <c r="U389" i="12"/>
  <c r="X389" i="12"/>
  <c r="Z389" i="12"/>
  <c r="V389" i="12"/>
  <c r="S389" i="12"/>
  <c r="L389" i="12"/>
  <c r="Y389" i="12"/>
  <c r="T389" i="12"/>
  <c r="AA389" i="12"/>
  <c r="H389" i="12"/>
  <c r="W389" i="12"/>
  <c r="AB389" i="12"/>
  <c r="M389" i="12"/>
  <c r="J389" i="12"/>
  <c r="F389" i="12"/>
  <c r="K389" i="12"/>
  <c r="AC389" i="12"/>
  <c r="G389" i="12"/>
  <c r="N389" i="12"/>
  <c r="I389" i="12"/>
  <c r="O389" i="12"/>
  <c r="AE389" i="12"/>
  <c r="R389" i="12"/>
  <c r="Q389" i="12"/>
  <c r="P389" i="12"/>
  <c r="S343" i="12"/>
  <c r="L343" i="12"/>
  <c r="AB343" i="12"/>
  <c r="U343" i="12"/>
  <c r="V343" i="12"/>
  <c r="J343" i="12"/>
  <c r="P343" i="12"/>
  <c r="I343" i="12"/>
  <c r="Y343" i="12"/>
  <c r="G343" i="12"/>
  <c r="R343" i="12"/>
  <c r="AE343" i="12"/>
  <c r="T343" i="12"/>
  <c r="M343" i="12"/>
  <c r="F343" i="12"/>
  <c r="O343" i="12"/>
  <c r="Z343" i="12"/>
  <c r="H343" i="12"/>
  <c r="X343" i="12"/>
  <c r="Q343" i="12"/>
  <c r="N343" i="12"/>
  <c r="W343" i="12"/>
  <c r="AA343" i="12"/>
  <c r="K343" i="12"/>
  <c r="AC343" i="12"/>
  <c r="AE226" i="12"/>
  <c r="U226" i="12"/>
  <c r="N226" i="12"/>
  <c r="G226" i="12"/>
  <c r="I226" i="12"/>
  <c r="Y226" i="12"/>
  <c r="R226" i="12"/>
  <c r="K226" i="12"/>
  <c r="M226" i="12"/>
  <c r="F226" i="12"/>
  <c r="V226" i="12"/>
  <c r="O226" i="12"/>
  <c r="Q226" i="12"/>
  <c r="J226" i="12"/>
  <c r="Z226" i="12"/>
  <c r="S226" i="12"/>
  <c r="W226" i="12"/>
  <c r="H226" i="12"/>
  <c r="AA226" i="12"/>
  <c r="X226" i="12"/>
  <c r="P226" i="12"/>
  <c r="AB226" i="12"/>
  <c r="T226" i="12"/>
  <c r="L226" i="12"/>
  <c r="AC226" i="12"/>
  <c r="F290" i="12"/>
  <c r="S290" i="12"/>
  <c r="J290" i="12"/>
  <c r="V290" i="12"/>
  <c r="Z290" i="12"/>
  <c r="Y290" i="12"/>
  <c r="R290" i="12"/>
  <c r="AC290" i="12"/>
  <c r="L290" i="12"/>
  <c r="O290" i="12"/>
  <c r="W290" i="12"/>
  <c r="G290" i="12"/>
  <c r="N290" i="12"/>
  <c r="I290" i="12"/>
  <c r="K290" i="12"/>
  <c r="AB290" i="12"/>
  <c r="P290" i="12"/>
  <c r="T290" i="12"/>
  <c r="AA290" i="12"/>
  <c r="AE290" i="12"/>
  <c r="U290" i="12"/>
  <c r="M290" i="12"/>
  <c r="Q290" i="12"/>
  <c r="X290" i="12"/>
  <c r="H290" i="12"/>
  <c r="BR41" i="16"/>
  <c r="BL41" i="16"/>
  <c r="BH41" i="16"/>
  <c r="BQ41" i="16"/>
  <c r="BM41" i="16"/>
  <c r="BG41" i="16"/>
  <c r="BK41" i="16"/>
  <c r="BJ41" i="16"/>
  <c r="BI41" i="16"/>
  <c r="BR100" i="16"/>
  <c r="BG100" i="16"/>
  <c r="BQ100" i="16"/>
  <c r="BL100" i="16"/>
  <c r="BI100" i="16"/>
  <c r="BK100" i="16"/>
  <c r="BH100" i="16"/>
  <c r="BM100" i="16"/>
  <c r="BJ100" i="16"/>
  <c r="BR164" i="16"/>
  <c r="BG164" i="16"/>
  <c r="BQ164" i="16"/>
  <c r="BK164" i="16"/>
  <c r="BJ164" i="16"/>
  <c r="BM164" i="16"/>
  <c r="BI164" i="16"/>
  <c r="BL164" i="16"/>
  <c r="BH164" i="16"/>
  <c r="BG292" i="16"/>
  <c r="BQ292" i="16"/>
  <c r="BR292" i="16"/>
  <c r="BL292" i="16"/>
  <c r="BI292" i="16"/>
  <c r="BH292" i="16"/>
  <c r="BM292" i="16"/>
  <c r="BK292" i="16"/>
  <c r="BJ292" i="16"/>
  <c r="AC474" i="12"/>
  <c r="AR474" i="12"/>
  <c r="H112" i="12"/>
  <c r="X112" i="12"/>
  <c r="Q112" i="12"/>
  <c r="N112" i="12"/>
  <c r="W112" i="12"/>
  <c r="K112" i="12"/>
  <c r="L112" i="12"/>
  <c r="AB112" i="12"/>
  <c r="U112" i="12"/>
  <c r="V112" i="12"/>
  <c r="J112" i="12"/>
  <c r="S112" i="12"/>
  <c r="P112" i="12"/>
  <c r="I112" i="12"/>
  <c r="Y112" i="12"/>
  <c r="G112" i="12"/>
  <c r="R112" i="12"/>
  <c r="AA112" i="12"/>
  <c r="AE112" i="12"/>
  <c r="T112" i="12"/>
  <c r="M112" i="12"/>
  <c r="F112" i="12"/>
  <c r="O112" i="12"/>
  <c r="Z112" i="12"/>
  <c r="AC112" i="12"/>
  <c r="AC5" i="12"/>
  <c r="G5" i="12"/>
  <c r="W5" i="12"/>
  <c r="Q5" i="12"/>
  <c r="M5" i="12"/>
  <c r="T5" i="12"/>
  <c r="Z5" i="12"/>
  <c r="K5" i="12"/>
  <c r="AA5" i="12"/>
  <c r="V5" i="12"/>
  <c r="R5" i="12"/>
  <c r="J5" i="12"/>
  <c r="N5" i="12"/>
  <c r="O5" i="12"/>
  <c r="F5" i="12"/>
  <c r="AB5" i="12"/>
  <c r="X5" i="12"/>
  <c r="U5" i="12"/>
  <c r="P5" i="12"/>
  <c r="AE5" i="12"/>
  <c r="S5" i="12"/>
  <c r="L5" i="12"/>
  <c r="H5" i="12"/>
  <c r="I5" i="12"/>
  <c r="Y5" i="12"/>
  <c r="P69" i="12"/>
  <c r="I69" i="12"/>
  <c r="Y69" i="12"/>
  <c r="AE69" i="12"/>
  <c r="T69" i="12"/>
  <c r="M69" i="12"/>
  <c r="H69" i="12"/>
  <c r="X69" i="12"/>
  <c r="Q69" i="12"/>
  <c r="F69" i="12"/>
  <c r="V69" i="12"/>
  <c r="O69" i="12"/>
  <c r="L69" i="12"/>
  <c r="J69" i="12"/>
  <c r="Z69" i="12"/>
  <c r="S69" i="12"/>
  <c r="AB69" i="12"/>
  <c r="N69" i="12"/>
  <c r="K69" i="12"/>
  <c r="G69" i="12"/>
  <c r="U69" i="12"/>
  <c r="R69" i="12"/>
  <c r="AA69" i="12"/>
  <c r="W69" i="12"/>
  <c r="AC69" i="12"/>
  <c r="BD30" i="16"/>
  <c r="BC30" i="16"/>
  <c r="BA30" i="16"/>
  <c r="AZ30" i="16"/>
  <c r="BB30" i="16"/>
  <c r="BR93" i="16"/>
  <c r="BL93" i="16"/>
  <c r="BK93" i="16"/>
  <c r="BG93" i="16"/>
  <c r="BQ93" i="16"/>
  <c r="BM93" i="16"/>
  <c r="BJ93" i="16"/>
  <c r="BI93" i="16"/>
  <c r="BH93" i="16"/>
  <c r="BL169" i="16"/>
  <c r="BK169" i="16"/>
  <c r="BH169" i="16"/>
  <c r="BR169" i="16"/>
  <c r="BM169" i="16"/>
  <c r="BQ169" i="16"/>
  <c r="BJ169" i="16"/>
  <c r="BI169" i="16"/>
  <c r="BG169" i="16"/>
  <c r="AZ94" i="16"/>
  <c r="BB94" i="16"/>
  <c r="BC94" i="16"/>
  <c r="BD94" i="16"/>
  <c r="BA94" i="16"/>
  <c r="AC469" i="12"/>
  <c r="AR469" i="12"/>
  <c r="BL177" i="16"/>
  <c r="BK177" i="16"/>
  <c r="BH177" i="16"/>
  <c r="BR177" i="16"/>
  <c r="BM177" i="16"/>
  <c r="BJ177" i="16"/>
  <c r="BI177" i="16"/>
  <c r="BQ177" i="16"/>
  <c r="BG177" i="16"/>
  <c r="H428" i="12"/>
  <c r="X428" i="12"/>
  <c r="Q428" i="12"/>
  <c r="J428" i="12"/>
  <c r="Z428" i="12"/>
  <c r="W428" i="12"/>
  <c r="L428" i="12"/>
  <c r="AB428" i="12"/>
  <c r="U428" i="12"/>
  <c r="N428" i="12"/>
  <c r="O428" i="12"/>
  <c r="K428" i="12"/>
  <c r="P428" i="12"/>
  <c r="I428" i="12"/>
  <c r="Y428" i="12"/>
  <c r="R428" i="12"/>
  <c r="S428" i="12"/>
  <c r="AA428" i="12"/>
  <c r="AE428" i="12"/>
  <c r="AR428" i="12" s="1"/>
  <c r="T428" i="12"/>
  <c r="M428" i="12"/>
  <c r="F428" i="12"/>
  <c r="V428" i="12"/>
  <c r="G428" i="12"/>
  <c r="AC428" i="12"/>
  <c r="BI272" i="16"/>
  <c r="BQ272" i="16"/>
  <c r="BR272" i="16"/>
  <c r="BL272" i="16"/>
  <c r="BM272" i="16"/>
  <c r="BJ272" i="16"/>
  <c r="BG272" i="16"/>
  <c r="BK272" i="16"/>
  <c r="BH272" i="16"/>
  <c r="K387" i="12"/>
  <c r="AC387" i="12"/>
  <c r="S387" i="12"/>
  <c r="H387" i="12"/>
  <c r="X387" i="12"/>
  <c r="Q387" i="12"/>
  <c r="N387" i="12"/>
  <c r="W387" i="12"/>
  <c r="L387" i="12"/>
  <c r="AB387" i="12"/>
  <c r="U387" i="12"/>
  <c r="V387" i="12"/>
  <c r="J387" i="12"/>
  <c r="P387" i="12"/>
  <c r="I387" i="12"/>
  <c r="Y387" i="12"/>
  <c r="G387" i="12"/>
  <c r="R387" i="12"/>
  <c r="AE387" i="12"/>
  <c r="T387" i="12"/>
  <c r="M387" i="12"/>
  <c r="F387" i="12"/>
  <c r="O387" i="12"/>
  <c r="Z387" i="12"/>
  <c r="AA387" i="12"/>
  <c r="AE195" i="12"/>
  <c r="U195" i="12"/>
  <c r="N195" i="12"/>
  <c r="G195" i="12"/>
  <c r="W195" i="12"/>
  <c r="L195" i="12"/>
  <c r="I195" i="12"/>
  <c r="Y195" i="12"/>
  <c r="R195" i="12"/>
  <c r="K195" i="12"/>
  <c r="AA195" i="12"/>
  <c r="AB195" i="12"/>
  <c r="M195" i="12"/>
  <c r="F195" i="12"/>
  <c r="V195" i="12"/>
  <c r="O195" i="12"/>
  <c r="H195" i="12"/>
  <c r="P195" i="12"/>
  <c r="Q195" i="12"/>
  <c r="J195" i="12"/>
  <c r="Z195" i="12"/>
  <c r="S195" i="12"/>
  <c r="X195" i="12"/>
  <c r="T195" i="12"/>
  <c r="AC195" i="12"/>
  <c r="AE259" i="12"/>
  <c r="S259" i="12"/>
  <c r="L259" i="12"/>
  <c r="AB259" i="12"/>
  <c r="U259" i="12"/>
  <c r="F259" i="12"/>
  <c r="G259" i="12"/>
  <c r="W259" i="12"/>
  <c r="P259" i="12"/>
  <c r="I259" i="12"/>
  <c r="Y259" i="12"/>
  <c r="V259" i="12"/>
  <c r="K259" i="12"/>
  <c r="AA259" i="12"/>
  <c r="T259" i="12"/>
  <c r="M259" i="12"/>
  <c r="N259" i="12"/>
  <c r="J259" i="12"/>
  <c r="O259" i="12"/>
  <c r="H259" i="12"/>
  <c r="X259" i="12"/>
  <c r="Q259" i="12"/>
  <c r="R259" i="12"/>
  <c r="Z259" i="12"/>
  <c r="AC259" i="12"/>
  <c r="BA268" i="16"/>
  <c r="AZ268" i="16"/>
  <c r="BD268" i="16"/>
  <c r="BB268" i="16"/>
  <c r="BC268" i="16"/>
  <c r="H407" i="12"/>
  <c r="X407" i="12"/>
  <c r="Q407" i="12"/>
  <c r="N407" i="12"/>
  <c r="S407" i="12"/>
  <c r="L407" i="12"/>
  <c r="AB407" i="12"/>
  <c r="U407" i="12"/>
  <c r="P407" i="12"/>
  <c r="I407" i="12"/>
  <c r="Y407" i="12"/>
  <c r="AE407" i="12"/>
  <c r="T407" i="12"/>
  <c r="M407" i="12"/>
  <c r="F407" i="12"/>
  <c r="V407" i="12"/>
  <c r="J407" i="12"/>
  <c r="G407" i="12"/>
  <c r="R407" i="12"/>
  <c r="O407" i="12"/>
  <c r="Z407" i="12"/>
  <c r="W407" i="12"/>
  <c r="AA407" i="12"/>
  <c r="K407" i="12"/>
  <c r="AC407" i="12"/>
  <c r="L353" i="12"/>
  <c r="U353" i="12"/>
  <c r="AB353" i="12"/>
  <c r="N353" i="12"/>
  <c r="K353" i="12"/>
  <c r="W353" i="12"/>
  <c r="P353" i="12"/>
  <c r="Z353" i="12"/>
  <c r="X353" i="12"/>
  <c r="AA353" i="12"/>
  <c r="T353" i="12"/>
  <c r="V353" i="12"/>
  <c r="AC353" i="12"/>
  <c r="O353" i="12"/>
  <c r="H353" i="12"/>
  <c r="R353" i="12"/>
  <c r="AE353" i="12"/>
  <c r="Y353" i="12"/>
  <c r="F353" i="12"/>
  <c r="G353" i="12"/>
  <c r="S353" i="12"/>
  <c r="I353" i="12"/>
  <c r="Q353" i="12"/>
  <c r="M353" i="12"/>
  <c r="J353" i="12"/>
  <c r="BR88" i="16"/>
  <c r="BL88" i="16"/>
  <c r="BG88" i="16"/>
  <c r="BQ88" i="16"/>
  <c r="BM88" i="16"/>
  <c r="BK88" i="16"/>
  <c r="BH88" i="16"/>
  <c r="BJ88" i="16"/>
  <c r="BI88" i="16"/>
  <c r="BQ115" i="16"/>
  <c r="BL115" i="16"/>
  <c r="BG115" i="16"/>
  <c r="BR115" i="16"/>
  <c r="BM115" i="16"/>
  <c r="BH115" i="16"/>
  <c r="BJ115" i="16"/>
  <c r="BK115" i="16"/>
  <c r="BI115" i="16"/>
  <c r="BR318" i="16"/>
  <c r="BG318" i="16"/>
  <c r="BQ318" i="16"/>
  <c r="BK318" i="16"/>
  <c r="BJ318" i="16"/>
  <c r="BM318" i="16"/>
  <c r="BI318" i="16"/>
  <c r="BL318" i="16"/>
  <c r="BH318" i="16"/>
  <c r="AC463" i="12"/>
  <c r="AR463" i="12"/>
  <c r="J81" i="12"/>
  <c r="Q81" i="12"/>
  <c r="F81" i="12"/>
  <c r="M81" i="12"/>
  <c r="V81" i="12"/>
  <c r="I81" i="12"/>
  <c r="U81" i="12"/>
  <c r="L81" i="12"/>
  <c r="G81" i="12"/>
  <c r="AA81" i="12"/>
  <c r="P81" i="12"/>
  <c r="T81" i="12"/>
  <c r="K81" i="12"/>
  <c r="O81" i="12"/>
  <c r="Z81" i="12"/>
  <c r="AC81" i="12"/>
  <c r="Y81" i="12"/>
  <c r="R81" i="12"/>
  <c r="X81" i="12"/>
  <c r="N81" i="12"/>
  <c r="S81" i="12"/>
  <c r="H81" i="12"/>
  <c r="AE81" i="12"/>
  <c r="AB81" i="12"/>
  <c r="W81" i="12"/>
  <c r="K145" i="12"/>
  <c r="G145" i="12"/>
  <c r="M145" i="12"/>
  <c r="W145" i="12"/>
  <c r="T145" i="12"/>
  <c r="U145" i="12"/>
  <c r="Q145" i="12"/>
  <c r="N145" i="12"/>
  <c r="S145" i="12"/>
  <c r="X145" i="12"/>
  <c r="O145" i="12"/>
  <c r="Y145" i="12"/>
  <c r="AA145" i="12"/>
  <c r="AC145" i="12"/>
  <c r="H145" i="12"/>
  <c r="AE145" i="12"/>
  <c r="AB145" i="12"/>
  <c r="R145" i="12"/>
  <c r="L145" i="12"/>
  <c r="F145" i="12"/>
  <c r="V145" i="12"/>
  <c r="P145" i="12"/>
  <c r="I145" i="12"/>
  <c r="J145" i="12"/>
  <c r="Z145" i="12"/>
  <c r="BA199" i="16"/>
  <c r="AZ199" i="16"/>
  <c r="BB199" i="16"/>
  <c r="BC199" i="16"/>
  <c r="BD199" i="16"/>
  <c r="AZ198" i="16"/>
  <c r="BB198" i="16"/>
  <c r="BC198" i="16"/>
  <c r="BD198" i="16"/>
  <c r="BA198" i="16"/>
  <c r="BR12" i="16"/>
  <c r="BL12" i="16"/>
  <c r="BK12" i="16"/>
  <c r="BI12" i="16"/>
  <c r="BQ12" i="16"/>
  <c r="BM12" i="16"/>
  <c r="BJ12" i="16"/>
  <c r="BH12" i="16"/>
  <c r="BG12" i="16"/>
  <c r="BC203" i="16"/>
  <c r="AZ203" i="16"/>
  <c r="BA203" i="16"/>
  <c r="BB203" i="16"/>
  <c r="BD203" i="16"/>
  <c r="BL322" i="16"/>
  <c r="BK322" i="16"/>
  <c r="BG322" i="16"/>
  <c r="BQ322" i="16"/>
  <c r="BR322" i="16"/>
  <c r="BM322" i="16"/>
  <c r="BJ322" i="16"/>
  <c r="BI322" i="16"/>
  <c r="BH322" i="16"/>
  <c r="BB122" i="16"/>
  <c r="AZ122" i="16"/>
  <c r="BD122" i="16"/>
  <c r="BA122" i="16"/>
  <c r="BC122" i="16"/>
  <c r="BH225" i="16"/>
  <c r="BQ225" i="16"/>
  <c r="BR225" i="16"/>
  <c r="BL225" i="16"/>
  <c r="BM225" i="16"/>
  <c r="BK225" i="16"/>
  <c r="BJ225" i="16"/>
  <c r="BI225" i="16"/>
  <c r="BG225" i="16"/>
  <c r="AC473" i="12"/>
  <c r="AR473" i="12"/>
  <c r="AE53" i="12"/>
  <c r="T53" i="12"/>
  <c r="M53" i="12"/>
  <c r="F53" i="12"/>
  <c r="V53" i="12"/>
  <c r="O53" i="12"/>
  <c r="H53" i="12"/>
  <c r="X53" i="12"/>
  <c r="Q53" i="12"/>
  <c r="J53" i="12"/>
  <c r="Z53" i="12"/>
  <c r="S53" i="12"/>
  <c r="L53" i="12"/>
  <c r="AB53" i="12"/>
  <c r="U53" i="12"/>
  <c r="N53" i="12"/>
  <c r="K53" i="12"/>
  <c r="G53" i="12"/>
  <c r="P53" i="12"/>
  <c r="I53" i="12"/>
  <c r="Y53" i="12"/>
  <c r="R53" i="12"/>
  <c r="AA53" i="12"/>
  <c r="W53" i="12"/>
  <c r="AC53" i="12"/>
  <c r="AE14" i="12"/>
  <c r="S14" i="12"/>
  <c r="L14" i="12"/>
  <c r="H14" i="12"/>
  <c r="I14" i="12"/>
  <c r="J14" i="12"/>
  <c r="G14" i="12"/>
  <c r="W14" i="12"/>
  <c r="Q14" i="12"/>
  <c r="M14" i="12"/>
  <c r="N14" i="12"/>
  <c r="P14" i="12"/>
  <c r="K14" i="12"/>
  <c r="AA14" i="12"/>
  <c r="V14" i="12"/>
  <c r="R14" i="12"/>
  <c r="T14" i="12"/>
  <c r="U14" i="12"/>
  <c r="O14" i="12"/>
  <c r="F14" i="12"/>
  <c r="AB14" i="12"/>
  <c r="X14" i="12"/>
  <c r="Y14" i="12"/>
  <c r="Z14" i="12"/>
  <c r="AC14" i="12"/>
  <c r="BL301" i="16"/>
  <c r="BK301" i="16"/>
  <c r="BG301" i="16"/>
  <c r="BQ301" i="16"/>
  <c r="BR301" i="16"/>
  <c r="BM301" i="16"/>
  <c r="BJ301" i="16"/>
  <c r="BI301" i="16"/>
  <c r="BH301" i="16"/>
  <c r="BG91" i="16"/>
  <c r="BQ91" i="16"/>
  <c r="BR91" i="16"/>
  <c r="BI91" i="16"/>
  <c r="BH91" i="16"/>
  <c r="BM91" i="16"/>
  <c r="BL91" i="16"/>
  <c r="BK91" i="16"/>
  <c r="BJ91" i="16"/>
  <c r="BR155" i="16"/>
  <c r="BL155" i="16"/>
  <c r="BG155" i="16"/>
  <c r="BQ155" i="16"/>
  <c r="BM155" i="16"/>
  <c r="BK155" i="16"/>
  <c r="BH155" i="16"/>
  <c r="BJ155" i="16"/>
  <c r="BI155" i="16"/>
  <c r="G352" i="12"/>
  <c r="AA352" i="12"/>
  <c r="U352" i="12"/>
  <c r="AE352" i="12"/>
  <c r="K352" i="12"/>
  <c r="H352" i="12"/>
  <c r="M352" i="12"/>
  <c r="N352" i="12"/>
  <c r="AC352" i="12"/>
  <c r="V352" i="12"/>
  <c r="X352" i="12"/>
  <c r="P352" i="12"/>
  <c r="I352" i="12"/>
  <c r="Z352" i="12"/>
  <c r="T352" i="12"/>
  <c r="L352" i="12"/>
  <c r="J352" i="12"/>
  <c r="Y352" i="12"/>
  <c r="Q352" i="12"/>
  <c r="R352" i="12"/>
  <c r="F352" i="12"/>
  <c r="AB352" i="12"/>
  <c r="S352" i="12"/>
  <c r="O352" i="12"/>
  <c r="W352" i="12"/>
  <c r="AE206" i="12"/>
  <c r="U206" i="12"/>
  <c r="N206" i="12"/>
  <c r="G206" i="12"/>
  <c r="W206" i="12"/>
  <c r="H206" i="12"/>
  <c r="I206" i="12"/>
  <c r="Y206" i="12"/>
  <c r="R206" i="12"/>
  <c r="K206" i="12"/>
  <c r="AA206" i="12"/>
  <c r="X206" i="12"/>
  <c r="M206" i="12"/>
  <c r="F206" i="12"/>
  <c r="V206" i="12"/>
  <c r="O206" i="12"/>
  <c r="P206" i="12"/>
  <c r="L206" i="12"/>
  <c r="Q206" i="12"/>
  <c r="J206" i="12"/>
  <c r="Z206" i="12"/>
  <c r="S206" i="12"/>
  <c r="T206" i="12"/>
  <c r="AB206" i="12"/>
  <c r="AC206" i="12"/>
  <c r="AE270" i="12"/>
  <c r="S270" i="12"/>
  <c r="L270" i="12"/>
  <c r="AB270" i="12"/>
  <c r="U270" i="12"/>
  <c r="J270" i="12"/>
  <c r="G270" i="12"/>
  <c r="W270" i="12"/>
  <c r="P270" i="12"/>
  <c r="I270" i="12"/>
  <c r="Y270" i="12"/>
  <c r="Z270" i="12"/>
  <c r="K270" i="12"/>
  <c r="AA270" i="12"/>
  <c r="T270" i="12"/>
  <c r="M270" i="12"/>
  <c r="F270" i="12"/>
  <c r="N270" i="12"/>
  <c r="O270" i="12"/>
  <c r="H270" i="12"/>
  <c r="X270" i="12"/>
  <c r="Q270" i="12"/>
  <c r="V270" i="12"/>
  <c r="R270" i="12"/>
  <c r="AC270" i="12"/>
  <c r="H48" i="12"/>
  <c r="X48" i="12"/>
  <c r="Q48" i="12"/>
  <c r="J48" i="12"/>
  <c r="Z48" i="12"/>
  <c r="K48" i="12"/>
  <c r="L48" i="12"/>
  <c r="AB48" i="12"/>
  <c r="U48" i="12"/>
  <c r="N48" i="12"/>
  <c r="S48" i="12"/>
  <c r="AA48" i="12"/>
  <c r="P48" i="12"/>
  <c r="I48" i="12"/>
  <c r="Y48" i="12"/>
  <c r="R48" i="12"/>
  <c r="G48" i="12"/>
  <c r="O48" i="12"/>
  <c r="AE48" i="12"/>
  <c r="T48" i="12"/>
  <c r="M48" i="12"/>
  <c r="F48" i="12"/>
  <c r="V48" i="12"/>
  <c r="W48" i="12"/>
  <c r="AC48" i="12"/>
  <c r="BR239" i="16"/>
  <c r="BL239" i="16"/>
  <c r="BK239" i="16"/>
  <c r="BG239" i="16"/>
  <c r="BQ239" i="16"/>
  <c r="BM239" i="16"/>
  <c r="BJ239" i="16"/>
  <c r="BI239" i="16"/>
  <c r="BH239" i="16"/>
  <c r="AZ206" i="16"/>
  <c r="BA206" i="16"/>
  <c r="BB206" i="16"/>
  <c r="BC206" i="16"/>
  <c r="BD206" i="16"/>
  <c r="L63" i="12"/>
  <c r="AB63" i="12"/>
  <c r="U63" i="12"/>
  <c r="N63" i="12"/>
  <c r="K63" i="12"/>
  <c r="W63" i="12"/>
  <c r="P63" i="12"/>
  <c r="I63" i="12"/>
  <c r="Y63" i="12"/>
  <c r="R63" i="12"/>
  <c r="AA63" i="12"/>
  <c r="G63" i="12"/>
  <c r="AE63" i="12"/>
  <c r="T63" i="12"/>
  <c r="M63" i="12"/>
  <c r="F63" i="12"/>
  <c r="V63" i="12"/>
  <c r="O63" i="12"/>
  <c r="H63" i="12"/>
  <c r="X63" i="12"/>
  <c r="Q63" i="12"/>
  <c r="J63" i="12"/>
  <c r="Z63" i="12"/>
  <c r="S63" i="12"/>
  <c r="AC63" i="12"/>
  <c r="AC421" i="12"/>
  <c r="H421" i="12"/>
  <c r="X421" i="12"/>
  <c r="Q421" i="12"/>
  <c r="J421" i="12"/>
  <c r="Z421" i="12"/>
  <c r="AA421" i="12"/>
  <c r="L421" i="12"/>
  <c r="AB421" i="12"/>
  <c r="U421" i="12"/>
  <c r="N421" i="12"/>
  <c r="G421" i="12"/>
  <c r="O421" i="12"/>
  <c r="P421" i="12"/>
  <c r="I421" i="12"/>
  <c r="Y421" i="12"/>
  <c r="R421" i="12"/>
  <c r="W421" i="12"/>
  <c r="S421" i="12"/>
  <c r="AE421" i="12"/>
  <c r="AR421" i="12" s="1"/>
  <c r="T421" i="12"/>
  <c r="M421" i="12"/>
  <c r="F421" i="12"/>
  <c r="V421" i="12"/>
  <c r="K421" i="12"/>
  <c r="F33" i="12"/>
  <c r="V33" i="12"/>
  <c r="O33" i="12"/>
  <c r="H33" i="12"/>
  <c r="X33" i="12"/>
  <c r="Y33" i="12"/>
  <c r="J33" i="12"/>
  <c r="Z33" i="12"/>
  <c r="S33" i="12"/>
  <c r="L33" i="12"/>
  <c r="AB33" i="12"/>
  <c r="M33" i="12"/>
  <c r="N33" i="12"/>
  <c r="G33" i="12"/>
  <c r="W33" i="12"/>
  <c r="P33" i="12"/>
  <c r="U33" i="12"/>
  <c r="Q33" i="12"/>
  <c r="AE33" i="12"/>
  <c r="R33" i="12"/>
  <c r="K33" i="12"/>
  <c r="AA33" i="12"/>
  <c r="T33" i="12"/>
  <c r="I33" i="12"/>
  <c r="AC33" i="12"/>
  <c r="BI256" i="16"/>
  <c r="BQ256" i="16"/>
  <c r="BR256" i="16"/>
  <c r="BL256" i="16"/>
  <c r="BM256" i="16"/>
  <c r="BK256" i="16"/>
  <c r="BJ256" i="16"/>
  <c r="BG256" i="16"/>
  <c r="BH256" i="16"/>
  <c r="BC321" i="16"/>
  <c r="BD321" i="16"/>
  <c r="AZ321" i="16"/>
  <c r="BA321" i="16"/>
  <c r="BB321" i="16"/>
  <c r="BG124" i="16"/>
  <c r="BQ124" i="16"/>
  <c r="BR124" i="16"/>
  <c r="BL124" i="16"/>
  <c r="BI124" i="16"/>
  <c r="BH124" i="16"/>
  <c r="BM124" i="16"/>
  <c r="BK124" i="16"/>
  <c r="BJ124" i="16"/>
  <c r="BG188" i="16"/>
  <c r="BQ188" i="16"/>
  <c r="BR188" i="16"/>
  <c r="BL188" i="16"/>
  <c r="BI188" i="16"/>
  <c r="BM188" i="16"/>
  <c r="BH188" i="16"/>
  <c r="BK188" i="16"/>
  <c r="BJ188" i="16"/>
  <c r="BG252" i="16"/>
  <c r="BQ252" i="16"/>
  <c r="BR252" i="16"/>
  <c r="BL252" i="16"/>
  <c r="BI252" i="16"/>
  <c r="BM252" i="16"/>
  <c r="BH252" i="16"/>
  <c r="BK252" i="16"/>
  <c r="BJ252" i="16"/>
  <c r="AZ162" i="16"/>
  <c r="BD162" i="16"/>
  <c r="BA162" i="16"/>
  <c r="BB162" i="16"/>
  <c r="BC162" i="16"/>
  <c r="BR181" i="16"/>
  <c r="BG181" i="16"/>
  <c r="BQ181" i="16"/>
  <c r="BM181" i="16"/>
  <c r="BK181" i="16"/>
  <c r="BI181" i="16"/>
  <c r="BL181" i="16"/>
  <c r="BH181" i="16"/>
  <c r="BJ181" i="16"/>
  <c r="BG308" i="16"/>
  <c r="BQ308" i="16"/>
  <c r="BR308" i="16"/>
  <c r="BL308" i="16"/>
  <c r="BI308" i="16"/>
  <c r="BK308" i="16"/>
  <c r="BH308" i="16"/>
  <c r="BM308" i="16"/>
  <c r="BJ308" i="16"/>
  <c r="AC445" i="12"/>
  <c r="AR445" i="12"/>
  <c r="AE86" i="12"/>
  <c r="R86" i="12"/>
  <c r="M86" i="12"/>
  <c r="O86" i="12"/>
  <c r="P86" i="12"/>
  <c r="Q86" i="12"/>
  <c r="F86" i="12"/>
  <c r="V86" i="12"/>
  <c r="S86" i="12"/>
  <c r="T86" i="12"/>
  <c r="U86" i="12"/>
  <c r="W86" i="12"/>
  <c r="J86" i="12"/>
  <c r="Z86" i="12"/>
  <c r="X86" i="12"/>
  <c r="Y86" i="12"/>
  <c r="AA86" i="12"/>
  <c r="G86" i="12"/>
  <c r="N86" i="12"/>
  <c r="H86" i="12"/>
  <c r="I86" i="12"/>
  <c r="K86" i="12"/>
  <c r="L86" i="12"/>
  <c r="AB86" i="12"/>
  <c r="AC86" i="12"/>
  <c r="AE150" i="12"/>
  <c r="S150" i="12"/>
  <c r="M150" i="12"/>
  <c r="N150" i="12"/>
  <c r="P150" i="12"/>
  <c r="F150" i="12"/>
  <c r="G150" i="12"/>
  <c r="W150" i="12"/>
  <c r="R150" i="12"/>
  <c r="T150" i="12"/>
  <c r="U150" i="12"/>
  <c r="AB150" i="12"/>
  <c r="K150" i="12"/>
  <c r="AA150" i="12"/>
  <c r="X150" i="12"/>
  <c r="Y150" i="12"/>
  <c r="Z150" i="12"/>
  <c r="L150" i="12"/>
  <c r="O150" i="12"/>
  <c r="H150" i="12"/>
  <c r="I150" i="12"/>
  <c r="J150" i="12"/>
  <c r="V150" i="12"/>
  <c r="Q150" i="12"/>
  <c r="AC150" i="12"/>
  <c r="BC215" i="16"/>
  <c r="BD215" i="16"/>
  <c r="AZ215" i="16"/>
  <c r="BA215" i="16"/>
  <c r="BB215" i="16"/>
  <c r="AZ279" i="16"/>
  <c r="BC279" i="16"/>
  <c r="BD279" i="16"/>
  <c r="BA279" i="16"/>
  <c r="BB279" i="16"/>
  <c r="AZ214" i="16"/>
  <c r="BD214" i="16"/>
  <c r="BA214" i="16"/>
  <c r="BB214" i="16"/>
  <c r="BC214" i="16"/>
  <c r="AZ278" i="16"/>
  <c r="BC278" i="16"/>
  <c r="BD278" i="16"/>
  <c r="BA278" i="16"/>
  <c r="BB278" i="16"/>
  <c r="P431" i="12"/>
  <c r="I431" i="12"/>
  <c r="Y431" i="12"/>
  <c r="R431" i="12"/>
  <c r="AE431" i="12"/>
  <c r="AR431" i="12" s="1"/>
  <c r="T431" i="12"/>
  <c r="M431" i="12"/>
  <c r="F431" i="12"/>
  <c r="V431" i="12"/>
  <c r="S431" i="12"/>
  <c r="H431" i="12"/>
  <c r="X431" i="12"/>
  <c r="Q431" i="12"/>
  <c r="J431" i="12"/>
  <c r="Z431" i="12"/>
  <c r="L431" i="12"/>
  <c r="AB431" i="12"/>
  <c r="U431" i="12"/>
  <c r="N431" i="12"/>
  <c r="AA431" i="12"/>
  <c r="K431" i="12"/>
  <c r="G431" i="12"/>
  <c r="W431" i="12"/>
  <c r="O431" i="12"/>
  <c r="AC431" i="12"/>
  <c r="BC74" i="16"/>
  <c r="BD74" i="16"/>
  <c r="AZ74" i="16"/>
  <c r="BA74" i="16"/>
  <c r="BB74" i="16"/>
  <c r="BL138" i="16"/>
  <c r="BH138" i="16"/>
  <c r="BR138" i="16"/>
  <c r="BM138" i="16"/>
  <c r="BG138" i="16"/>
  <c r="BQ138" i="16"/>
  <c r="BJ138" i="16"/>
  <c r="BK138" i="16"/>
  <c r="BI138" i="16"/>
  <c r="AE170" i="12"/>
  <c r="U170" i="12"/>
  <c r="N170" i="12"/>
  <c r="G170" i="12"/>
  <c r="W170" i="12"/>
  <c r="H170" i="12"/>
  <c r="I170" i="12"/>
  <c r="Y170" i="12"/>
  <c r="R170" i="12"/>
  <c r="K170" i="12"/>
  <c r="AA170" i="12"/>
  <c r="X170" i="12"/>
  <c r="M170" i="12"/>
  <c r="F170" i="12"/>
  <c r="V170" i="12"/>
  <c r="O170" i="12"/>
  <c r="P170" i="12"/>
  <c r="AB170" i="12"/>
  <c r="Q170" i="12"/>
  <c r="J170" i="12"/>
  <c r="Z170" i="12"/>
  <c r="S170" i="12"/>
  <c r="T170" i="12"/>
  <c r="L170" i="12"/>
  <c r="AC170" i="12"/>
  <c r="BL112" i="16"/>
  <c r="BI112" i="16"/>
  <c r="BR112" i="16"/>
  <c r="BM112" i="16"/>
  <c r="BK112" i="16"/>
  <c r="BH112" i="16"/>
  <c r="BJ112" i="16"/>
  <c r="BQ112" i="16"/>
  <c r="BG112" i="16"/>
  <c r="BG241" i="16"/>
  <c r="BQ241" i="16"/>
  <c r="BR241" i="16"/>
  <c r="BL241" i="16"/>
  <c r="BM241" i="16"/>
  <c r="BJ241" i="16"/>
  <c r="BI241" i="16"/>
  <c r="BK241" i="16"/>
  <c r="BH241" i="16"/>
  <c r="BD5" i="16"/>
  <c r="AZ5" i="16"/>
  <c r="BB5" i="16"/>
  <c r="BC5" i="16"/>
  <c r="BA5" i="16"/>
  <c r="F373" i="12"/>
  <c r="W373" i="12"/>
  <c r="X373" i="12"/>
  <c r="R373" i="12"/>
  <c r="N373" i="12"/>
  <c r="T373" i="12"/>
  <c r="L373" i="12"/>
  <c r="H373" i="12"/>
  <c r="O373" i="12"/>
  <c r="M373" i="12"/>
  <c r="AB373" i="12"/>
  <c r="Z373" i="12"/>
  <c r="AA373" i="12"/>
  <c r="AE373" i="12"/>
  <c r="G373" i="12"/>
  <c r="AC373" i="12"/>
  <c r="U373" i="12"/>
  <c r="K373" i="12"/>
  <c r="Q373" i="12"/>
  <c r="S373" i="12"/>
  <c r="I373" i="12"/>
  <c r="J373" i="12"/>
  <c r="P373" i="12"/>
  <c r="V373" i="12"/>
  <c r="Y373" i="12"/>
  <c r="AC460" i="12"/>
  <c r="AR460" i="12"/>
  <c r="AE62" i="12"/>
  <c r="T62" i="12"/>
  <c r="M62" i="12"/>
  <c r="F62" i="12"/>
  <c r="V62" i="12"/>
  <c r="W62" i="12"/>
  <c r="H62" i="12"/>
  <c r="X62" i="12"/>
  <c r="Q62" i="12"/>
  <c r="J62" i="12"/>
  <c r="Z62" i="12"/>
  <c r="K62" i="12"/>
  <c r="L62" i="12"/>
  <c r="AB62" i="12"/>
  <c r="U62" i="12"/>
  <c r="N62" i="12"/>
  <c r="S62" i="12"/>
  <c r="AA62" i="12"/>
  <c r="P62" i="12"/>
  <c r="I62" i="12"/>
  <c r="Y62" i="12"/>
  <c r="R62" i="12"/>
  <c r="G62" i="12"/>
  <c r="O62" i="12"/>
  <c r="AC62" i="12"/>
  <c r="BB189" i="16"/>
  <c r="BA189" i="16"/>
  <c r="BC189" i="16"/>
  <c r="BD189" i="16"/>
  <c r="AZ189" i="16"/>
  <c r="BA11" i="16"/>
  <c r="BD11" i="16"/>
  <c r="AZ11" i="16"/>
  <c r="BB11" i="16"/>
  <c r="BC11" i="16"/>
  <c r="BR75" i="16"/>
  <c r="BL75" i="16"/>
  <c r="BK75" i="16"/>
  <c r="BG75" i="16"/>
  <c r="BQ75" i="16"/>
  <c r="BM75" i="16"/>
  <c r="BJ75" i="16"/>
  <c r="BI75" i="16"/>
  <c r="BH75" i="16"/>
  <c r="AZ302" i="16"/>
  <c r="BA302" i="16"/>
  <c r="BB302" i="16"/>
  <c r="BC302" i="16"/>
  <c r="BD302" i="16"/>
  <c r="AE126" i="12"/>
  <c r="S126" i="12"/>
  <c r="L126" i="12"/>
  <c r="AB126" i="12"/>
  <c r="U126" i="12"/>
  <c r="F126" i="12"/>
  <c r="G126" i="12"/>
  <c r="W126" i="12"/>
  <c r="P126" i="12"/>
  <c r="I126" i="12"/>
  <c r="Y126" i="12"/>
  <c r="V126" i="12"/>
  <c r="K126" i="12"/>
  <c r="AA126" i="12"/>
  <c r="T126" i="12"/>
  <c r="M126" i="12"/>
  <c r="N126" i="12"/>
  <c r="J126" i="12"/>
  <c r="O126" i="12"/>
  <c r="H126" i="12"/>
  <c r="X126" i="12"/>
  <c r="Q126" i="12"/>
  <c r="R126" i="12"/>
  <c r="Z126" i="12"/>
  <c r="AC126" i="12"/>
  <c r="T329" i="12"/>
  <c r="AE329" i="12"/>
  <c r="AA329" i="12"/>
  <c r="M329" i="12"/>
  <c r="G329" i="12"/>
  <c r="R329" i="12"/>
  <c r="H329" i="12"/>
  <c r="S329" i="12"/>
  <c r="I329" i="12"/>
  <c r="K329" i="12"/>
  <c r="AB329" i="12"/>
  <c r="Z329" i="12"/>
  <c r="X329" i="12"/>
  <c r="AC329" i="12"/>
  <c r="J329" i="12"/>
  <c r="P329" i="12"/>
  <c r="W329" i="12"/>
  <c r="L329" i="12"/>
  <c r="O329" i="12"/>
  <c r="V329" i="12"/>
  <c r="N329" i="12"/>
  <c r="F329" i="12"/>
  <c r="Y329" i="12"/>
  <c r="U329" i="12"/>
  <c r="Q329" i="12"/>
  <c r="BR202" i="16"/>
  <c r="BL202" i="16"/>
  <c r="BH202" i="16"/>
  <c r="BQ202" i="16"/>
  <c r="BM202" i="16"/>
  <c r="BG202" i="16"/>
  <c r="BK202" i="16"/>
  <c r="BJ202" i="16"/>
  <c r="BI202" i="16"/>
  <c r="BR266" i="16"/>
  <c r="BL266" i="16"/>
  <c r="BH266" i="16"/>
  <c r="BQ266" i="16"/>
  <c r="BM266" i="16"/>
  <c r="BG266" i="16"/>
  <c r="BK266" i="16"/>
  <c r="BJ266" i="16"/>
  <c r="BI266" i="16"/>
  <c r="O240" i="12"/>
  <c r="H240" i="12"/>
  <c r="I240" i="12"/>
  <c r="J240" i="12"/>
  <c r="Q240" i="12"/>
  <c r="L240" i="12"/>
  <c r="AE240" i="12"/>
  <c r="S240" i="12"/>
  <c r="M240" i="12"/>
  <c r="N240" i="12"/>
  <c r="P240" i="12"/>
  <c r="V240" i="12"/>
  <c r="G240" i="12"/>
  <c r="W240" i="12"/>
  <c r="R240" i="12"/>
  <c r="T240" i="12"/>
  <c r="U240" i="12"/>
  <c r="F240" i="12"/>
  <c r="K240" i="12"/>
  <c r="AA240" i="12"/>
  <c r="X240" i="12"/>
  <c r="Y240" i="12"/>
  <c r="Z240" i="12"/>
  <c r="AB240" i="12"/>
  <c r="AC240" i="12"/>
  <c r="BB195" i="16"/>
  <c r="BC195" i="16"/>
  <c r="BD195" i="16"/>
  <c r="AZ195" i="16"/>
  <c r="BA195" i="16"/>
  <c r="BQ259" i="16"/>
  <c r="BH259" i="16"/>
  <c r="BR259" i="16"/>
  <c r="BM259" i="16"/>
  <c r="BG259" i="16"/>
  <c r="BL259" i="16"/>
  <c r="BJ259" i="16"/>
  <c r="BK259" i="16"/>
  <c r="BI259" i="16"/>
  <c r="AE58" i="12"/>
  <c r="T58" i="12"/>
  <c r="M58" i="12"/>
  <c r="F58" i="12"/>
  <c r="V58" i="12"/>
  <c r="W58" i="12"/>
  <c r="H58" i="12"/>
  <c r="X58" i="12"/>
  <c r="Q58" i="12"/>
  <c r="J58" i="12"/>
  <c r="Z58" i="12"/>
  <c r="K58" i="12"/>
  <c r="L58" i="12"/>
  <c r="AB58" i="12"/>
  <c r="U58" i="12"/>
  <c r="N58" i="12"/>
  <c r="S58" i="12"/>
  <c r="AA58" i="12"/>
  <c r="P58" i="12"/>
  <c r="I58" i="12"/>
  <c r="Y58" i="12"/>
  <c r="R58" i="12"/>
  <c r="G58" i="12"/>
  <c r="O58" i="12"/>
  <c r="AC58" i="12"/>
  <c r="H120" i="12"/>
  <c r="X120" i="12"/>
  <c r="Q120" i="12"/>
  <c r="N120" i="12"/>
  <c r="W120" i="12"/>
  <c r="K120" i="12"/>
  <c r="L120" i="12"/>
  <c r="AB120" i="12"/>
  <c r="U120" i="12"/>
  <c r="V120" i="12"/>
  <c r="J120" i="12"/>
  <c r="S120" i="12"/>
  <c r="P120" i="12"/>
  <c r="I120" i="12"/>
  <c r="Y120" i="12"/>
  <c r="G120" i="12"/>
  <c r="R120" i="12"/>
  <c r="AA120" i="12"/>
  <c r="AE120" i="12"/>
  <c r="T120" i="12"/>
  <c r="M120" i="12"/>
  <c r="F120" i="12"/>
  <c r="O120" i="12"/>
  <c r="Z120" i="12"/>
  <c r="AC120" i="12"/>
  <c r="BR185" i="16"/>
  <c r="BL185" i="16"/>
  <c r="BG185" i="16"/>
  <c r="BQ185" i="16"/>
  <c r="BM185" i="16"/>
  <c r="BH185" i="16"/>
  <c r="BJ185" i="16"/>
  <c r="BK185" i="16"/>
  <c r="BI185" i="16"/>
  <c r="BL249" i="16"/>
  <c r="BH249" i="16"/>
  <c r="BQ249" i="16"/>
  <c r="BR249" i="16"/>
  <c r="BM249" i="16"/>
  <c r="BG249" i="16"/>
  <c r="BK249" i="16"/>
  <c r="BJ249" i="16"/>
  <c r="BI249" i="16"/>
  <c r="BB328" i="16"/>
  <c r="BC328" i="16"/>
  <c r="BD328" i="16"/>
  <c r="AZ328" i="16"/>
  <c r="BA328" i="16"/>
  <c r="BR328" i="16"/>
  <c r="BG328" i="16"/>
  <c r="BQ328" i="16"/>
  <c r="BM328" i="16"/>
  <c r="BK328" i="16"/>
  <c r="BI328" i="16"/>
  <c r="BL328" i="16"/>
  <c r="BH328" i="16"/>
  <c r="BJ328" i="16"/>
  <c r="K403" i="12"/>
  <c r="AC403" i="12"/>
  <c r="S403" i="12"/>
  <c r="H403" i="12"/>
  <c r="X403" i="12"/>
  <c r="Q403" i="12"/>
  <c r="N403" i="12"/>
  <c r="W403" i="12"/>
  <c r="L403" i="12"/>
  <c r="AB403" i="12"/>
  <c r="U403" i="12"/>
  <c r="V403" i="12"/>
  <c r="J403" i="12"/>
  <c r="P403" i="12"/>
  <c r="I403" i="12"/>
  <c r="Y403" i="12"/>
  <c r="G403" i="12"/>
  <c r="R403" i="12"/>
  <c r="AE403" i="12"/>
  <c r="T403" i="12"/>
  <c r="M403" i="12"/>
  <c r="F403" i="12"/>
  <c r="O403" i="12"/>
  <c r="Z403" i="12"/>
  <c r="AA403" i="12"/>
  <c r="J83" i="12"/>
  <c r="Z83" i="12"/>
  <c r="AA83" i="12"/>
  <c r="W83" i="12"/>
  <c r="S83" i="12"/>
  <c r="I83" i="12"/>
  <c r="N83" i="12"/>
  <c r="K83" i="12"/>
  <c r="G83" i="12"/>
  <c r="AB83" i="12"/>
  <c r="X83" i="12"/>
  <c r="O83" i="12"/>
  <c r="AE83" i="12"/>
  <c r="R83" i="12"/>
  <c r="P83" i="12"/>
  <c r="L83" i="12"/>
  <c r="H83" i="12"/>
  <c r="T83" i="12"/>
  <c r="F83" i="12"/>
  <c r="V83" i="12"/>
  <c r="U83" i="12"/>
  <c r="Q83" i="12"/>
  <c r="M83" i="12"/>
  <c r="Y83" i="12"/>
  <c r="AC83" i="12"/>
  <c r="AE102" i="12"/>
  <c r="T102" i="12"/>
  <c r="M102" i="12"/>
  <c r="F102" i="12"/>
  <c r="O102" i="12"/>
  <c r="Z102" i="12"/>
  <c r="H102" i="12"/>
  <c r="X102" i="12"/>
  <c r="Q102" i="12"/>
  <c r="N102" i="12"/>
  <c r="W102" i="12"/>
  <c r="AA102" i="12"/>
  <c r="L102" i="12"/>
  <c r="AB102" i="12"/>
  <c r="U102" i="12"/>
  <c r="V102" i="12"/>
  <c r="J102" i="12"/>
  <c r="K102" i="12"/>
  <c r="P102" i="12"/>
  <c r="I102" i="12"/>
  <c r="Y102" i="12"/>
  <c r="G102" i="12"/>
  <c r="R102" i="12"/>
  <c r="S102" i="12"/>
  <c r="AC102" i="12"/>
  <c r="G337" i="12"/>
  <c r="F337" i="12"/>
  <c r="K337" i="12"/>
  <c r="AC337" i="12"/>
  <c r="V337" i="12"/>
  <c r="Q337" i="12"/>
  <c r="U337" i="12"/>
  <c r="Z337" i="12"/>
  <c r="M337" i="12"/>
  <c r="O337" i="12"/>
  <c r="P337" i="12"/>
  <c r="J337" i="12"/>
  <c r="T337" i="12"/>
  <c r="X337" i="12"/>
  <c r="AE337" i="12"/>
  <c r="AA337" i="12"/>
  <c r="L337" i="12"/>
  <c r="AB337" i="12"/>
  <c r="I337" i="12"/>
  <c r="S337" i="12"/>
  <c r="R337" i="12"/>
  <c r="H337" i="12"/>
  <c r="W337" i="12"/>
  <c r="Y337" i="12"/>
  <c r="N337" i="12"/>
  <c r="BR25" i="16"/>
  <c r="BL25" i="16"/>
  <c r="BH25" i="16"/>
  <c r="BQ25" i="16"/>
  <c r="BM25" i="16"/>
  <c r="BK25" i="16"/>
  <c r="BG25" i="16"/>
  <c r="BJ25" i="16"/>
  <c r="BI25" i="16"/>
  <c r="BC212" i="16"/>
  <c r="BD212" i="16"/>
  <c r="BA212" i="16"/>
  <c r="BB212" i="16"/>
  <c r="AZ212" i="16"/>
  <c r="H306" i="12"/>
  <c r="AB306" i="12"/>
  <c r="P306" i="12"/>
  <c r="T306" i="12"/>
  <c r="AA306" i="12"/>
  <c r="AC306" i="12"/>
  <c r="AE306" i="12"/>
  <c r="U306" i="12"/>
  <c r="M306" i="12"/>
  <c r="Q306" i="12"/>
  <c r="X306" i="12"/>
  <c r="R306" i="12"/>
  <c r="I306" i="12"/>
  <c r="S306" i="12"/>
  <c r="J306" i="12"/>
  <c r="V306" i="12"/>
  <c r="Z306" i="12"/>
  <c r="Y306" i="12"/>
  <c r="K306" i="12"/>
  <c r="L306" i="12"/>
  <c r="O306" i="12"/>
  <c r="W306" i="12"/>
  <c r="G306" i="12"/>
  <c r="N306" i="12"/>
  <c r="F306" i="12"/>
  <c r="AE90" i="12"/>
  <c r="S90" i="12"/>
  <c r="L90" i="12"/>
  <c r="AB90" i="12"/>
  <c r="U90" i="12"/>
  <c r="J90" i="12"/>
  <c r="G90" i="12"/>
  <c r="W90" i="12"/>
  <c r="P90" i="12"/>
  <c r="I90" i="12"/>
  <c r="Y90" i="12"/>
  <c r="Z90" i="12"/>
  <c r="K90" i="12"/>
  <c r="AA90" i="12"/>
  <c r="T90" i="12"/>
  <c r="M90" i="12"/>
  <c r="F90" i="12"/>
  <c r="N90" i="12"/>
  <c r="O90" i="12"/>
  <c r="H90" i="12"/>
  <c r="X90" i="12"/>
  <c r="Q90" i="12"/>
  <c r="V90" i="12"/>
  <c r="R90" i="12"/>
  <c r="AC90" i="12"/>
  <c r="AE154" i="12"/>
  <c r="S154" i="12"/>
  <c r="M154" i="12"/>
  <c r="N154" i="12"/>
  <c r="P154" i="12"/>
  <c r="Q154" i="12"/>
  <c r="G154" i="12"/>
  <c r="W154" i="12"/>
  <c r="R154" i="12"/>
  <c r="T154" i="12"/>
  <c r="U154" i="12"/>
  <c r="V154" i="12"/>
  <c r="K154" i="12"/>
  <c r="AA154" i="12"/>
  <c r="X154" i="12"/>
  <c r="Y154" i="12"/>
  <c r="Z154" i="12"/>
  <c r="F154" i="12"/>
  <c r="O154" i="12"/>
  <c r="H154" i="12"/>
  <c r="I154" i="12"/>
  <c r="J154" i="12"/>
  <c r="L154" i="12"/>
  <c r="AB154" i="12"/>
  <c r="AC154" i="12"/>
  <c r="BR96" i="16"/>
  <c r="BI96" i="16"/>
  <c r="BQ96" i="16"/>
  <c r="BJ96" i="16"/>
  <c r="BM96" i="16"/>
  <c r="BG96" i="16"/>
  <c r="BL96" i="16"/>
  <c r="BK96" i="16"/>
  <c r="BH96" i="16"/>
  <c r="Z345" i="12"/>
  <c r="V345" i="12"/>
  <c r="G345" i="12"/>
  <c r="O345" i="12"/>
  <c r="F345" i="12"/>
  <c r="AC345" i="12"/>
  <c r="R345" i="12"/>
  <c r="M345" i="12"/>
  <c r="I345" i="12"/>
  <c r="AA345" i="12"/>
  <c r="P345" i="12"/>
  <c r="AE345" i="12"/>
  <c r="T345" i="12"/>
  <c r="H345" i="12"/>
  <c r="J345" i="12"/>
  <c r="Y345" i="12"/>
  <c r="Q345" i="12"/>
  <c r="S345" i="12"/>
  <c r="X345" i="12"/>
  <c r="K345" i="12"/>
  <c r="AB345" i="12"/>
  <c r="W345" i="12"/>
  <c r="L345" i="12"/>
  <c r="N345" i="12"/>
  <c r="U345" i="12"/>
  <c r="BH77" i="16"/>
  <c r="BQ77" i="16"/>
  <c r="BR77" i="16"/>
  <c r="BM77" i="16"/>
  <c r="BK77" i="16"/>
  <c r="BL77" i="16"/>
  <c r="BJ77" i="16"/>
  <c r="BI77" i="16"/>
  <c r="BG77" i="16"/>
  <c r="BL205" i="16"/>
  <c r="BK205" i="16"/>
  <c r="BG205" i="16"/>
  <c r="BR205" i="16"/>
  <c r="BM205" i="16"/>
  <c r="BJ205" i="16"/>
  <c r="BI205" i="16"/>
  <c r="BQ205" i="16"/>
  <c r="BH205" i="16"/>
  <c r="BL269" i="16"/>
  <c r="BK269" i="16"/>
  <c r="BG269" i="16"/>
  <c r="BQ269" i="16"/>
  <c r="BR269" i="16"/>
  <c r="BM269" i="16"/>
  <c r="BJ269" i="16"/>
  <c r="BI269" i="16"/>
  <c r="BH269" i="16"/>
  <c r="BL121" i="16"/>
  <c r="BH121" i="16"/>
  <c r="BR121" i="16"/>
  <c r="BM121" i="16"/>
  <c r="BG121" i="16"/>
  <c r="BQ121" i="16"/>
  <c r="BK121" i="16"/>
  <c r="BJ121" i="16"/>
  <c r="BI121" i="16"/>
  <c r="AE210" i="12"/>
  <c r="U210" i="12"/>
  <c r="N210" i="12"/>
  <c r="G210" i="12"/>
  <c r="W210" i="12"/>
  <c r="H210" i="12"/>
  <c r="I210" i="12"/>
  <c r="Y210" i="12"/>
  <c r="R210" i="12"/>
  <c r="K210" i="12"/>
  <c r="AA210" i="12"/>
  <c r="X210" i="12"/>
  <c r="M210" i="12"/>
  <c r="F210" i="12"/>
  <c r="V210" i="12"/>
  <c r="O210" i="12"/>
  <c r="P210" i="12"/>
  <c r="AB210" i="12"/>
  <c r="Q210" i="12"/>
  <c r="J210" i="12"/>
  <c r="Z210" i="12"/>
  <c r="S210" i="12"/>
  <c r="T210" i="12"/>
  <c r="L210" i="12"/>
  <c r="AC210" i="12"/>
  <c r="AE186" i="12"/>
  <c r="U186" i="12"/>
  <c r="N186" i="12"/>
  <c r="G186" i="12"/>
  <c r="W186" i="12"/>
  <c r="H186" i="12"/>
  <c r="I186" i="12"/>
  <c r="Y186" i="12"/>
  <c r="R186" i="12"/>
  <c r="K186" i="12"/>
  <c r="AA186" i="12"/>
  <c r="X186" i="12"/>
  <c r="M186" i="12"/>
  <c r="F186" i="12"/>
  <c r="V186" i="12"/>
  <c r="O186" i="12"/>
  <c r="P186" i="12"/>
  <c r="AB186" i="12"/>
  <c r="Q186" i="12"/>
  <c r="J186" i="12"/>
  <c r="Z186" i="12"/>
  <c r="S186" i="12"/>
  <c r="T186" i="12"/>
  <c r="L186" i="12"/>
  <c r="AC186" i="12"/>
  <c r="AE250" i="12"/>
  <c r="S250" i="12"/>
  <c r="L250" i="12"/>
  <c r="AB250" i="12"/>
  <c r="U250" i="12"/>
  <c r="J250" i="12"/>
  <c r="G250" i="12"/>
  <c r="W250" i="12"/>
  <c r="P250" i="12"/>
  <c r="I250" i="12"/>
  <c r="Y250" i="12"/>
  <c r="Z250" i="12"/>
  <c r="K250" i="12"/>
  <c r="AA250" i="12"/>
  <c r="T250" i="12"/>
  <c r="M250" i="12"/>
  <c r="F250" i="12"/>
  <c r="N250" i="12"/>
  <c r="O250" i="12"/>
  <c r="H250" i="12"/>
  <c r="X250" i="12"/>
  <c r="Q250" i="12"/>
  <c r="V250" i="12"/>
  <c r="R250" i="12"/>
  <c r="AC250" i="12"/>
  <c r="AC471" i="12"/>
  <c r="AR471" i="12"/>
  <c r="H52" i="12"/>
  <c r="X52" i="12"/>
  <c r="Q52" i="12"/>
  <c r="J52" i="12"/>
  <c r="Z52" i="12"/>
  <c r="K52" i="12"/>
  <c r="L52" i="12"/>
  <c r="AB52" i="12"/>
  <c r="U52" i="12"/>
  <c r="N52" i="12"/>
  <c r="S52" i="12"/>
  <c r="AA52" i="12"/>
  <c r="P52" i="12"/>
  <c r="I52" i="12"/>
  <c r="Y52" i="12"/>
  <c r="R52" i="12"/>
  <c r="G52" i="12"/>
  <c r="O52" i="12"/>
  <c r="AE52" i="12"/>
  <c r="T52" i="12"/>
  <c r="M52" i="12"/>
  <c r="F52" i="12"/>
  <c r="V52" i="12"/>
  <c r="W52" i="12"/>
  <c r="AC52" i="12"/>
  <c r="BQ243" i="16"/>
  <c r="BL243" i="16"/>
  <c r="BG243" i="16"/>
  <c r="BR243" i="16"/>
  <c r="BM243" i="16"/>
  <c r="BH243" i="16"/>
  <c r="BK243" i="16"/>
  <c r="BJ243" i="16"/>
  <c r="BI243" i="16"/>
  <c r="H92" i="12"/>
  <c r="X92" i="12"/>
  <c r="Q92" i="12"/>
  <c r="N92" i="12"/>
  <c r="W92" i="12"/>
  <c r="K92" i="12"/>
  <c r="L92" i="12"/>
  <c r="AB92" i="12"/>
  <c r="U92" i="12"/>
  <c r="V92" i="12"/>
  <c r="J92" i="12"/>
  <c r="S92" i="12"/>
  <c r="P92" i="12"/>
  <c r="I92" i="12"/>
  <c r="Y92" i="12"/>
  <c r="G92" i="12"/>
  <c r="R92" i="12"/>
  <c r="AA92" i="12"/>
  <c r="AE92" i="12"/>
  <c r="T92" i="12"/>
  <c r="M92" i="12"/>
  <c r="F92" i="12"/>
  <c r="O92" i="12"/>
  <c r="Z92" i="12"/>
  <c r="AC92" i="12"/>
  <c r="O156" i="12"/>
  <c r="H156" i="12"/>
  <c r="I156" i="12"/>
  <c r="J156" i="12"/>
  <c r="F156" i="12"/>
  <c r="V156" i="12"/>
  <c r="AE156" i="12"/>
  <c r="S156" i="12"/>
  <c r="M156" i="12"/>
  <c r="N156" i="12"/>
  <c r="P156" i="12"/>
  <c r="AB156" i="12"/>
  <c r="G156" i="12"/>
  <c r="W156" i="12"/>
  <c r="R156" i="12"/>
  <c r="T156" i="12"/>
  <c r="U156" i="12"/>
  <c r="L156" i="12"/>
  <c r="K156" i="12"/>
  <c r="AA156" i="12"/>
  <c r="X156" i="12"/>
  <c r="Y156" i="12"/>
  <c r="Z156" i="12"/>
  <c r="Q156" i="12"/>
  <c r="AC156" i="12"/>
  <c r="Q220" i="12"/>
  <c r="J220" i="12"/>
  <c r="Z220" i="12"/>
  <c r="S220" i="12"/>
  <c r="T220" i="12"/>
  <c r="AB220" i="12"/>
  <c r="AE220" i="12"/>
  <c r="U220" i="12"/>
  <c r="N220" i="12"/>
  <c r="G220" i="12"/>
  <c r="W220" i="12"/>
  <c r="H220" i="12"/>
  <c r="I220" i="12"/>
  <c r="Y220" i="12"/>
  <c r="R220" i="12"/>
  <c r="K220" i="12"/>
  <c r="AA220" i="12"/>
  <c r="X220" i="12"/>
  <c r="M220" i="12"/>
  <c r="F220" i="12"/>
  <c r="V220" i="12"/>
  <c r="O220" i="12"/>
  <c r="P220" i="12"/>
  <c r="L220" i="12"/>
  <c r="AC220" i="12"/>
  <c r="O284" i="12"/>
  <c r="H284" i="12"/>
  <c r="X284" i="12"/>
  <c r="Q284" i="12"/>
  <c r="V284" i="12"/>
  <c r="R284" i="12"/>
  <c r="AE284" i="12"/>
  <c r="S284" i="12"/>
  <c r="L284" i="12"/>
  <c r="AB284" i="12"/>
  <c r="U284" i="12"/>
  <c r="J284" i="12"/>
  <c r="G284" i="12"/>
  <c r="W284" i="12"/>
  <c r="P284" i="12"/>
  <c r="I284" i="12"/>
  <c r="Y284" i="12"/>
  <c r="Z284" i="12"/>
  <c r="K284" i="12"/>
  <c r="AA284" i="12"/>
  <c r="T284" i="12"/>
  <c r="M284" i="12"/>
  <c r="F284" i="12"/>
  <c r="N284" i="12"/>
  <c r="AC284" i="12"/>
  <c r="AE130" i="12"/>
  <c r="S130" i="12"/>
  <c r="L130" i="12"/>
  <c r="AB130" i="12"/>
  <c r="U130" i="12"/>
  <c r="F130" i="12"/>
  <c r="G130" i="12"/>
  <c r="W130" i="12"/>
  <c r="P130" i="12"/>
  <c r="I130" i="12"/>
  <c r="Y130" i="12"/>
  <c r="V130" i="12"/>
  <c r="K130" i="12"/>
  <c r="AA130" i="12"/>
  <c r="T130" i="12"/>
  <c r="M130" i="12"/>
  <c r="N130" i="12"/>
  <c r="Z130" i="12"/>
  <c r="O130" i="12"/>
  <c r="H130" i="12"/>
  <c r="X130" i="12"/>
  <c r="Q130" i="12"/>
  <c r="R130" i="12"/>
  <c r="J130" i="12"/>
  <c r="AC130" i="12"/>
  <c r="BD117" i="16"/>
  <c r="AZ117" i="16"/>
  <c r="BA117" i="16"/>
  <c r="BB117" i="16"/>
  <c r="BC117" i="16"/>
  <c r="BA131" i="16"/>
  <c r="AZ131" i="16"/>
  <c r="BC131" i="16"/>
  <c r="BD131" i="16"/>
  <c r="BB131" i="16"/>
  <c r="BA333" i="16"/>
  <c r="BD333" i="16"/>
  <c r="BB333" i="16"/>
  <c r="AZ333" i="16"/>
  <c r="BC333" i="16"/>
  <c r="BL333" i="16"/>
  <c r="BG333" i="16"/>
  <c r="BQ333" i="16"/>
  <c r="BR333" i="16"/>
  <c r="BM333" i="16"/>
  <c r="BH333" i="16"/>
  <c r="BJ333" i="16"/>
  <c r="BK333" i="16"/>
  <c r="BI333" i="16"/>
  <c r="Q414" i="12"/>
  <c r="K414" i="12"/>
  <c r="G414" i="12"/>
  <c r="AB414" i="12"/>
  <c r="X414" i="12"/>
  <c r="T414" i="12"/>
  <c r="AE414" i="12"/>
  <c r="AR414" i="12" s="1"/>
  <c r="U414" i="12"/>
  <c r="P414" i="12"/>
  <c r="L414" i="12"/>
  <c r="H414" i="12"/>
  <c r="Z414" i="12"/>
  <c r="I414" i="12"/>
  <c r="Y414" i="12"/>
  <c r="V414" i="12"/>
  <c r="R414" i="12"/>
  <c r="N414" i="12"/>
  <c r="J414" i="12"/>
  <c r="M414" i="12"/>
  <c r="F414" i="12"/>
  <c r="AA414" i="12"/>
  <c r="W414" i="12"/>
  <c r="S414" i="12"/>
  <c r="O414" i="12"/>
  <c r="AC414" i="12"/>
  <c r="BR97" i="16"/>
  <c r="BL97" i="16"/>
  <c r="BH97" i="16"/>
  <c r="BQ97" i="16"/>
  <c r="BM97" i="16"/>
  <c r="BG97" i="16"/>
  <c r="BK97" i="16"/>
  <c r="BJ97" i="16"/>
  <c r="BI97" i="16"/>
  <c r="BH86" i="16"/>
  <c r="BQ86" i="16"/>
  <c r="BR86" i="16"/>
  <c r="BM86" i="16"/>
  <c r="BL86" i="16"/>
  <c r="BK86" i="16"/>
  <c r="BJ86" i="16"/>
  <c r="BI86" i="16"/>
  <c r="BG86" i="16"/>
  <c r="AZ150" i="16"/>
  <c r="BA150" i="16"/>
  <c r="BB150" i="16"/>
  <c r="BC150" i="16"/>
  <c r="BD150" i="16"/>
  <c r="BR24" i="16"/>
  <c r="BG24" i="16"/>
  <c r="BQ24" i="16"/>
  <c r="BM24" i="16"/>
  <c r="BL24" i="16"/>
  <c r="BJ24" i="16"/>
  <c r="BK24" i="16"/>
  <c r="BI24" i="16"/>
  <c r="BH24" i="16"/>
  <c r="K135" i="12"/>
  <c r="AA135" i="12"/>
  <c r="T135" i="12"/>
  <c r="M135" i="12"/>
  <c r="F135" i="12"/>
  <c r="N135" i="12"/>
  <c r="O135" i="12"/>
  <c r="H135" i="12"/>
  <c r="X135" i="12"/>
  <c r="Q135" i="12"/>
  <c r="V135" i="12"/>
  <c r="R135" i="12"/>
  <c r="AE135" i="12"/>
  <c r="S135" i="12"/>
  <c r="L135" i="12"/>
  <c r="AB135" i="12"/>
  <c r="U135" i="12"/>
  <c r="J135" i="12"/>
  <c r="G135" i="12"/>
  <c r="W135" i="12"/>
  <c r="P135" i="12"/>
  <c r="I135" i="12"/>
  <c r="Y135" i="12"/>
  <c r="Z135" i="12"/>
  <c r="AC135" i="12"/>
  <c r="AE194" i="12"/>
  <c r="U194" i="12"/>
  <c r="N194" i="12"/>
  <c r="G194" i="12"/>
  <c r="W194" i="12"/>
  <c r="H194" i="12"/>
  <c r="I194" i="12"/>
  <c r="Y194" i="12"/>
  <c r="R194" i="12"/>
  <c r="K194" i="12"/>
  <c r="AA194" i="12"/>
  <c r="X194" i="12"/>
  <c r="M194" i="12"/>
  <c r="F194" i="12"/>
  <c r="V194" i="12"/>
  <c r="O194" i="12"/>
  <c r="P194" i="12"/>
  <c r="AB194" i="12"/>
  <c r="Q194" i="12"/>
  <c r="J194" i="12"/>
  <c r="Z194" i="12"/>
  <c r="S194" i="12"/>
  <c r="T194" i="12"/>
  <c r="L194" i="12"/>
  <c r="AC194" i="12"/>
  <c r="AE258" i="12"/>
  <c r="S258" i="12"/>
  <c r="L258" i="12"/>
  <c r="AB258" i="12"/>
  <c r="U258" i="12"/>
  <c r="J258" i="12"/>
  <c r="G258" i="12"/>
  <c r="W258" i="12"/>
  <c r="P258" i="12"/>
  <c r="I258" i="12"/>
  <c r="Y258" i="12"/>
  <c r="Z258" i="12"/>
  <c r="K258" i="12"/>
  <c r="AA258" i="12"/>
  <c r="T258" i="12"/>
  <c r="M258" i="12"/>
  <c r="F258" i="12"/>
  <c r="N258" i="12"/>
  <c r="O258" i="12"/>
  <c r="H258" i="12"/>
  <c r="X258" i="12"/>
  <c r="Q258" i="12"/>
  <c r="V258" i="12"/>
  <c r="R258" i="12"/>
  <c r="AC258" i="12"/>
  <c r="BR9" i="16"/>
  <c r="BH9" i="16"/>
  <c r="BQ9" i="16"/>
  <c r="BM9" i="16"/>
  <c r="BK9" i="16"/>
  <c r="BL9" i="16"/>
  <c r="BJ9" i="16"/>
  <c r="BI9" i="16"/>
  <c r="BG9" i="16"/>
  <c r="BC264" i="16"/>
  <c r="AZ264" i="16"/>
  <c r="BA264" i="16"/>
  <c r="BB264" i="16"/>
  <c r="BD264" i="16"/>
  <c r="X348" i="12"/>
  <c r="AA348" i="12"/>
  <c r="Q348" i="12"/>
  <c r="L348" i="12"/>
  <c r="J348" i="12"/>
  <c r="N348" i="12"/>
  <c r="G348" i="12"/>
  <c r="Z348" i="12"/>
  <c r="H348" i="12"/>
  <c r="AB348" i="12"/>
  <c r="S348" i="12"/>
  <c r="R348" i="12"/>
  <c r="K348" i="12"/>
  <c r="Y348" i="12"/>
  <c r="T348" i="12"/>
  <c r="U348" i="12"/>
  <c r="P348" i="12"/>
  <c r="AE348" i="12"/>
  <c r="F348" i="12"/>
  <c r="O348" i="12"/>
  <c r="W348" i="12"/>
  <c r="AC348" i="12"/>
  <c r="V348" i="12"/>
  <c r="M348" i="12"/>
  <c r="I348" i="12"/>
  <c r="BQ338" i="16"/>
  <c r="BG338" i="16"/>
  <c r="BL338" i="16"/>
  <c r="BH338" i="16"/>
  <c r="BJ338" i="16"/>
  <c r="BK338" i="16"/>
  <c r="BI338" i="16"/>
  <c r="BM338" i="16"/>
  <c r="BR338" i="16"/>
  <c r="BC132" i="16"/>
  <c r="AZ132" i="16"/>
  <c r="BD132" i="16"/>
  <c r="BA132" i="16"/>
  <c r="BB132" i="16"/>
  <c r="BG260" i="16"/>
  <c r="BQ260" i="16"/>
  <c r="BR260" i="16"/>
  <c r="BL260" i="16"/>
  <c r="BI260" i="16"/>
  <c r="BH260" i="16"/>
  <c r="BM260" i="16"/>
  <c r="BK260" i="16"/>
  <c r="BJ260" i="16"/>
  <c r="BR125" i="16"/>
  <c r="BL125" i="16"/>
  <c r="BK125" i="16"/>
  <c r="BG125" i="16"/>
  <c r="BQ125" i="16"/>
  <c r="BM125" i="16"/>
  <c r="BJ125" i="16"/>
  <c r="BI125" i="16"/>
  <c r="BH125" i="16"/>
  <c r="L380" i="12"/>
  <c r="X380" i="12"/>
  <c r="K380" i="12"/>
  <c r="Q380" i="12"/>
  <c r="N380" i="12"/>
  <c r="H380" i="12"/>
  <c r="W380" i="12"/>
  <c r="F380" i="12"/>
  <c r="Y380" i="12"/>
  <c r="U380" i="12"/>
  <c r="AC380" i="12"/>
  <c r="M380" i="12"/>
  <c r="AA380" i="12"/>
  <c r="I380" i="12"/>
  <c r="S380" i="12"/>
  <c r="AB380" i="12"/>
  <c r="Z380" i="12"/>
  <c r="T380" i="12"/>
  <c r="R380" i="12"/>
  <c r="P380" i="12"/>
  <c r="J380" i="12"/>
  <c r="O380" i="12"/>
  <c r="AE380" i="12"/>
  <c r="G380" i="12"/>
  <c r="V380" i="12"/>
  <c r="P340" i="12"/>
  <c r="I340" i="12"/>
  <c r="Y340" i="12"/>
  <c r="G340" i="12"/>
  <c r="R340" i="12"/>
  <c r="AA340" i="12"/>
  <c r="AE340" i="12"/>
  <c r="T340" i="12"/>
  <c r="M340" i="12"/>
  <c r="F340" i="12"/>
  <c r="O340" i="12"/>
  <c r="Z340" i="12"/>
  <c r="H340" i="12"/>
  <c r="Q340" i="12"/>
  <c r="W340" i="12"/>
  <c r="L340" i="12"/>
  <c r="U340" i="12"/>
  <c r="J340" i="12"/>
  <c r="X340" i="12"/>
  <c r="N340" i="12"/>
  <c r="K340" i="12"/>
  <c r="AB340" i="12"/>
  <c r="V340" i="12"/>
  <c r="S340" i="12"/>
  <c r="AC340" i="12"/>
  <c r="AC468" i="12"/>
  <c r="AR468" i="12"/>
  <c r="BC286" i="16"/>
  <c r="BB286" i="16"/>
  <c r="AZ286" i="16"/>
  <c r="BD286" i="16"/>
  <c r="BA286" i="16"/>
  <c r="K15" i="12"/>
  <c r="AA15" i="12"/>
  <c r="Y15" i="12"/>
  <c r="Z15" i="12"/>
  <c r="V15" i="12"/>
  <c r="R15" i="12"/>
  <c r="O15" i="12"/>
  <c r="I15" i="12"/>
  <c r="J15" i="12"/>
  <c r="F15" i="12"/>
  <c r="AB15" i="12"/>
  <c r="X15" i="12"/>
  <c r="AE15" i="12"/>
  <c r="S15" i="12"/>
  <c r="N15" i="12"/>
  <c r="P15" i="12"/>
  <c r="L15" i="12"/>
  <c r="H15" i="12"/>
  <c r="G15" i="12"/>
  <c r="W15" i="12"/>
  <c r="T15" i="12"/>
  <c r="U15" i="12"/>
  <c r="Q15" i="12"/>
  <c r="M15" i="12"/>
  <c r="AC15" i="12"/>
  <c r="J79" i="12"/>
  <c r="Z79" i="12"/>
  <c r="AA79" i="12"/>
  <c r="W79" i="12"/>
  <c r="S79" i="12"/>
  <c r="T79" i="12"/>
  <c r="N79" i="12"/>
  <c r="K79" i="12"/>
  <c r="G79" i="12"/>
  <c r="AB79" i="12"/>
  <c r="X79" i="12"/>
  <c r="Y79" i="12"/>
  <c r="AE79" i="12"/>
  <c r="R79" i="12"/>
  <c r="P79" i="12"/>
  <c r="L79" i="12"/>
  <c r="H79" i="12"/>
  <c r="I79" i="12"/>
  <c r="F79" i="12"/>
  <c r="V79" i="12"/>
  <c r="U79" i="12"/>
  <c r="Q79" i="12"/>
  <c r="M79" i="12"/>
  <c r="O79" i="12"/>
  <c r="AC79" i="12"/>
  <c r="K143" i="12"/>
  <c r="AA143" i="12"/>
  <c r="Z143" i="12"/>
  <c r="V143" i="12"/>
  <c r="R143" i="12"/>
  <c r="I143" i="12"/>
  <c r="O143" i="12"/>
  <c r="J143" i="12"/>
  <c r="F143" i="12"/>
  <c r="AB143" i="12"/>
  <c r="X143" i="12"/>
  <c r="N143" i="12"/>
  <c r="AE143" i="12"/>
  <c r="S143" i="12"/>
  <c r="P143" i="12"/>
  <c r="L143" i="12"/>
  <c r="H143" i="12"/>
  <c r="T143" i="12"/>
  <c r="G143" i="12"/>
  <c r="W143" i="12"/>
  <c r="U143" i="12"/>
  <c r="Q143" i="12"/>
  <c r="M143" i="12"/>
  <c r="Y143" i="12"/>
  <c r="AC143" i="12"/>
  <c r="AE303" i="12"/>
  <c r="S303" i="12"/>
  <c r="L303" i="12"/>
  <c r="AB303" i="12"/>
  <c r="U303" i="12"/>
  <c r="F303" i="12"/>
  <c r="G303" i="12"/>
  <c r="W303" i="12"/>
  <c r="P303" i="12"/>
  <c r="I303" i="12"/>
  <c r="Y303" i="12"/>
  <c r="V303" i="12"/>
  <c r="K303" i="12"/>
  <c r="AA303" i="12"/>
  <c r="T303" i="12"/>
  <c r="M303" i="12"/>
  <c r="N303" i="12"/>
  <c r="J303" i="12"/>
  <c r="O303" i="12"/>
  <c r="H303" i="12"/>
  <c r="X303" i="12"/>
  <c r="Q303" i="12"/>
  <c r="R303" i="12"/>
  <c r="Z303" i="12"/>
  <c r="AC303" i="12"/>
  <c r="BC329" i="16"/>
  <c r="BB329" i="16"/>
  <c r="AZ329" i="16"/>
  <c r="BD329" i="16"/>
  <c r="BA329" i="16"/>
  <c r="F76" i="12"/>
  <c r="V76" i="12"/>
  <c r="S76" i="12"/>
  <c r="T76" i="12"/>
  <c r="U76" i="12"/>
  <c r="G76" i="12"/>
  <c r="J76" i="12"/>
  <c r="Z76" i="12"/>
  <c r="X76" i="12"/>
  <c r="Y76" i="12"/>
  <c r="AA76" i="12"/>
  <c r="AB76" i="12"/>
  <c r="N76" i="12"/>
  <c r="H76" i="12"/>
  <c r="I76" i="12"/>
  <c r="K76" i="12"/>
  <c r="Q76" i="12"/>
  <c r="L76" i="12"/>
  <c r="AE76" i="12"/>
  <c r="R76" i="12"/>
  <c r="M76" i="12"/>
  <c r="O76" i="12"/>
  <c r="P76" i="12"/>
  <c r="W76" i="12"/>
  <c r="AC76" i="12"/>
  <c r="BA178" i="16"/>
  <c r="BD178" i="16"/>
  <c r="BC178" i="16"/>
  <c r="AZ178" i="16"/>
  <c r="BB178" i="16"/>
  <c r="BL58" i="16"/>
  <c r="BH58" i="16"/>
  <c r="BR58" i="16"/>
  <c r="BG58" i="16"/>
  <c r="BQ58" i="16"/>
  <c r="BK58" i="16"/>
  <c r="BJ58" i="16"/>
  <c r="BM58" i="16"/>
  <c r="BI58" i="16"/>
  <c r="AE217" i="12"/>
  <c r="U217" i="12"/>
  <c r="N217" i="12"/>
  <c r="G217" i="12"/>
  <c r="W217" i="12"/>
  <c r="L217" i="12"/>
  <c r="I217" i="12"/>
  <c r="Y217" i="12"/>
  <c r="R217" i="12"/>
  <c r="K217" i="12"/>
  <c r="AA217" i="12"/>
  <c r="AB217" i="12"/>
  <c r="M217" i="12"/>
  <c r="F217" i="12"/>
  <c r="V217" i="12"/>
  <c r="O217" i="12"/>
  <c r="H217" i="12"/>
  <c r="P217" i="12"/>
  <c r="Z217" i="12"/>
  <c r="S217" i="12"/>
  <c r="Q217" i="12"/>
  <c r="X217" i="12"/>
  <c r="J217" i="12"/>
  <c r="T217" i="12"/>
  <c r="AC217" i="12"/>
  <c r="AB281" i="12"/>
  <c r="R281" i="12"/>
  <c r="S281" i="12"/>
  <c r="Z281" i="12"/>
  <c r="L281" i="12"/>
  <c r="U281" i="12"/>
  <c r="AE281" i="12"/>
  <c r="G281" i="12"/>
  <c r="N281" i="12"/>
  <c r="O281" i="12"/>
  <c r="T281" i="12"/>
  <c r="F281" i="12"/>
  <c r="W281" i="12"/>
  <c r="AC281" i="12"/>
  <c r="Q281" i="12"/>
  <c r="AA281" i="12"/>
  <c r="Y281" i="12"/>
  <c r="X281" i="12"/>
  <c r="V281" i="12"/>
  <c r="K281" i="12"/>
  <c r="I281" i="12"/>
  <c r="J281" i="12"/>
  <c r="H281" i="12"/>
  <c r="M281" i="12"/>
  <c r="P281" i="12"/>
  <c r="AC436" i="12"/>
  <c r="H436" i="12"/>
  <c r="X436" i="12"/>
  <c r="Q436" i="12"/>
  <c r="J436" i="12"/>
  <c r="Z436" i="12"/>
  <c r="W436" i="12"/>
  <c r="L436" i="12"/>
  <c r="AB436" i="12"/>
  <c r="U436" i="12"/>
  <c r="N436" i="12"/>
  <c r="O436" i="12"/>
  <c r="K436" i="12"/>
  <c r="P436" i="12"/>
  <c r="I436" i="12"/>
  <c r="Y436" i="12"/>
  <c r="R436" i="12"/>
  <c r="S436" i="12"/>
  <c r="AA436" i="12"/>
  <c r="AE436" i="12"/>
  <c r="AR436" i="12" s="1"/>
  <c r="T436" i="12"/>
  <c r="M436" i="12"/>
  <c r="F436" i="12"/>
  <c r="V436" i="12"/>
  <c r="G436" i="12"/>
  <c r="AE38" i="12"/>
  <c r="R38" i="12"/>
  <c r="L38" i="12"/>
  <c r="AB38" i="12"/>
  <c r="I38" i="12"/>
  <c r="S38" i="12"/>
  <c r="F38" i="12"/>
  <c r="V38" i="12"/>
  <c r="P38" i="12"/>
  <c r="G38" i="12"/>
  <c r="Q38" i="12"/>
  <c r="AA38" i="12"/>
  <c r="J38" i="12"/>
  <c r="Z38" i="12"/>
  <c r="T38" i="12"/>
  <c r="O38" i="12"/>
  <c r="Y38" i="12"/>
  <c r="M38" i="12"/>
  <c r="N38" i="12"/>
  <c r="H38" i="12"/>
  <c r="X38" i="12"/>
  <c r="W38" i="12"/>
  <c r="K38" i="12"/>
  <c r="U38" i="12"/>
  <c r="AC38" i="12"/>
  <c r="L101" i="12"/>
  <c r="AB101" i="12"/>
  <c r="U101" i="12"/>
  <c r="V101" i="12"/>
  <c r="J101" i="12"/>
  <c r="AA101" i="12"/>
  <c r="P101" i="12"/>
  <c r="I101" i="12"/>
  <c r="Y101" i="12"/>
  <c r="G101" i="12"/>
  <c r="R101" i="12"/>
  <c r="K101" i="12"/>
  <c r="AE101" i="12"/>
  <c r="T101" i="12"/>
  <c r="M101" i="12"/>
  <c r="F101" i="12"/>
  <c r="O101" i="12"/>
  <c r="Z101" i="12"/>
  <c r="X101" i="12"/>
  <c r="S101" i="12"/>
  <c r="Q101" i="12"/>
  <c r="N101" i="12"/>
  <c r="H101" i="12"/>
  <c r="W101" i="12"/>
  <c r="AC101" i="12"/>
  <c r="BC19" i="16"/>
  <c r="BA19" i="16"/>
  <c r="AZ19" i="16"/>
  <c r="BD19" i="16"/>
  <c r="BB19" i="16"/>
  <c r="BC83" i="16"/>
  <c r="BB83" i="16"/>
  <c r="BA83" i="16"/>
  <c r="BD83" i="16"/>
  <c r="AZ83" i="16"/>
  <c r="BQ147" i="16"/>
  <c r="BG147" i="16"/>
  <c r="BR147" i="16"/>
  <c r="BM147" i="16"/>
  <c r="BI147" i="16"/>
  <c r="BL147" i="16"/>
  <c r="BH147" i="16"/>
  <c r="BK147" i="16"/>
  <c r="BJ147" i="16"/>
  <c r="S430" i="12"/>
  <c r="AE430" i="12"/>
  <c r="AR430" i="12" s="1"/>
  <c r="R430" i="12"/>
  <c r="L430" i="12"/>
  <c r="P430" i="12"/>
  <c r="K430" i="12"/>
  <c r="AA430" i="12"/>
  <c r="F430" i="12"/>
  <c r="G430" i="12"/>
  <c r="I430" i="12"/>
  <c r="V430" i="12"/>
  <c r="AB430" i="12"/>
  <c r="M430" i="12"/>
  <c r="T430" i="12"/>
  <c r="W430" i="12"/>
  <c r="H430" i="12"/>
  <c r="U430" i="12"/>
  <c r="J430" i="12"/>
  <c r="Y430" i="12"/>
  <c r="Q430" i="12"/>
  <c r="X430" i="12"/>
  <c r="AC430" i="12"/>
  <c r="N430" i="12"/>
  <c r="O430" i="12"/>
  <c r="Z430" i="12"/>
  <c r="X309" i="12"/>
  <c r="N309" i="12"/>
  <c r="Q309" i="12"/>
  <c r="H309" i="12"/>
  <c r="Z309" i="12"/>
  <c r="O309" i="12"/>
  <c r="M309" i="12"/>
  <c r="I309" i="12"/>
  <c r="U309" i="12"/>
  <c r="T309" i="12"/>
  <c r="P309" i="12"/>
  <c r="AB309" i="12"/>
  <c r="AE309" i="12"/>
  <c r="AA309" i="12"/>
  <c r="F309" i="12"/>
  <c r="W309" i="12"/>
  <c r="J309" i="12"/>
  <c r="L309" i="12"/>
  <c r="AC309" i="12"/>
  <c r="V309" i="12"/>
  <c r="K309" i="12"/>
  <c r="Y309" i="12"/>
  <c r="G309" i="12"/>
  <c r="R309" i="12"/>
  <c r="S309" i="12"/>
  <c r="AZ231" i="16"/>
  <c r="BC231" i="16"/>
  <c r="BD231" i="16"/>
  <c r="BA231" i="16"/>
  <c r="BB231" i="16"/>
  <c r="BR295" i="16"/>
  <c r="BG295" i="16"/>
  <c r="BQ295" i="16"/>
  <c r="BK295" i="16"/>
  <c r="BI295" i="16"/>
  <c r="BM295" i="16"/>
  <c r="BJ295" i="16"/>
  <c r="BL295" i="16"/>
  <c r="BH295" i="16"/>
  <c r="BL230" i="16"/>
  <c r="BH230" i="16"/>
  <c r="BR230" i="16"/>
  <c r="BM230" i="16"/>
  <c r="BK230" i="16"/>
  <c r="BG230" i="16"/>
  <c r="BJ230" i="16"/>
  <c r="BQ230" i="16"/>
  <c r="BI230" i="16"/>
  <c r="AZ337" i="16"/>
  <c r="BC337" i="16"/>
  <c r="BB337" i="16"/>
  <c r="BD337" i="16"/>
  <c r="BA337" i="16"/>
  <c r="AC449" i="12"/>
  <c r="AR449" i="12"/>
  <c r="O410" i="12"/>
  <c r="AA410" i="12"/>
  <c r="P410" i="12"/>
  <c r="V410" i="12"/>
  <c r="L410" i="12"/>
  <c r="M410" i="12"/>
  <c r="G410" i="12"/>
  <c r="S410" i="12"/>
  <c r="H410" i="12"/>
  <c r="R410" i="12"/>
  <c r="Y410" i="12"/>
  <c r="F410" i="12"/>
  <c r="AB410" i="12"/>
  <c r="U410" i="12"/>
  <c r="AE410" i="12"/>
  <c r="Z410" i="12"/>
  <c r="I410" i="12"/>
  <c r="X410" i="12"/>
  <c r="Q410" i="12"/>
  <c r="W410" i="12"/>
  <c r="T410" i="12"/>
  <c r="N410" i="12"/>
  <c r="AC410" i="12"/>
  <c r="K410" i="12"/>
  <c r="J410" i="12"/>
  <c r="AE432" i="12"/>
  <c r="T432" i="12"/>
  <c r="M432" i="12"/>
  <c r="F432" i="12"/>
  <c r="V432" i="12"/>
  <c r="G432" i="12"/>
  <c r="H432" i="12"/>
  <c r="X432" i="12"/>
  <c r="Q432" i="12"/>
  <c r="J432" i="12"/>
  <c r="Z432" i="12"/>
  <c r="W432" i="12"/>
  <c r="L432" i="12"/>
  <c r="U432" i="12"/>
  <c r="O432" i="12"/>
  <c r="P432" i="12"/>
  <c r="Y432" i="12"/>
  <c r="S432" i="12"/>
  <c r="AB432" i="12"/>
  <c r="N432" i="12"/>
  <c r="K432" i="12"/>
  <c r="I432" i="12"/>
  <c r="R432" i="12"/>
  <c r="AA432" i="12"/>
  <c r="AR432" i="12"/>
  <c r="AC432" i="12"/>
  <c r="BL235" i="16"/>
  <c r="BK235" i="16"/>
  <c r="BG235" i="16"/>
  <c r="BR235" i="16"/>
  <c r="BM235" i="16"/>
  <c r="BJ235" i="16"/>
  <c r="BI235" i="16"/>
  <c r="BQ235" i="16"/>
  <c r="BH235" i="16"/>
  <c r="BR299" i="16"/>
  <c r="BG299" i="16"/>
  <c r="BQ299" i="16"/>
  <c r="BM299" i="16"/>
  <c r="BI299" i="16"/>
  <c r="BL299" i="16"/>
  <c r="BH299" i="16"/>
  <c r="BK299" i="16"/>
  <c r="BJ299" i="16"/>
  <c r="H116" i="12"/>
  <c r="X116" i="12"/>
  <c r="Q116" i="12"/>
  <c r="N116" i="12"/>
  <c r="W116" i="12"/>
  <c r="K116" i="12"/>
  <c r="L116" i="12"/>
  <c r="AB116" i="12"/>
  <c r="U116" i="12"/>
  <c r="V116" i="12"/>
  <c r="J116" i="12"/>
  <c r="S116" i="12"/>
  <c r="P116" i="12"/>
  <c r="I116" i="12"/>
  <c r="Y116" i="12"/>
  <c r="G116" i="12"/>
  <c r="R116" i="12"/>
  <c r="AA116" i="12"/>
  <c r="AE116" i="12"/>
  <c r="T116" i="12"/>
  <c r="M116" i="12"/>
  <c r="F116" i="12"/>
  <c r="O116" i="12"/>
  <c r="Z116" i="12"/>
  <c r="AC116" i="12"/>
  <c r="BL90" i="16"/>
  <c r="BH90" i="16"/>
  <c r="BR90" i="16"/>
  <c r="BG90" i="16"/>
  <c r="BQ90" i="16"/>
  <c r="BK90" i="16"/>
  <c r="BJ90" i="16"/>
  <c r="BM90" i="16"/>
  <c r="BI90" i="16"/>
  <c r="H109" i="12"/>
  <c r="AE109" i="12"/>
  <c r="O109" i="12"/>
  <c r="T109" i="12"/>
  <c r="Z109" i="12"/>
  <c r="M109" i="12"/>
  <c r="F109" i="12"/>
  <c r="K109" i="12"/>
  <c r="I109" i="12"/>
  <c r="V109" i="12"/>
  <c r="N109" i="12"/>
  <c r="AC109" i="12"/>
  <c r="R109" i="12"/>
  <c r="P109" i="12"/>
  <c r="U109" i="12"/>
  <c r="Q109" i="12"/>
  <c r="G109" i="12"/>
  <c r="AA109" i="12"/>
  <c r="AB109" i="12"/>
  <c r="S109" i="12"/>
  <c r="X109" i="12"/>
  <c r="Y109" i="12"/>
  <c r="J109" i="12"/>
  <c r="L109" i="12"/>
  <c r="W109" i="12"/>
  <c r="K237" i="12"/>
  <c r="W237" i="12"/>
  <c r="N237" i="12"/>
  <c r="U237" i="12"/>
  <c r="V237" i="12"/>
  <c r="G237" i="12"/>
  <c r="R237" i="12"/>
  <c r="P237" i="12"/>
  <c r="Y237" i="12"/>
  <c r="O237" i="12"/>
  <c r="Z237" i="12"/>
  <c r="AC237" i="12"/>
  <c r="H237" i="12"/>
  <c r="S237" i="12"/>
  <c r="F237" i="12"/>
  <c r="AE237" i="12"/>
  <c r="T237" i="12"/>
  <c r="AA237" i="12"/>
  <c r="M237" i="12"/>
  <c r="I237" i="12"/>
  <c r="L237" i="12"/>
  <c r="X237" i="12"/>
  <c r="Q237" i="12"/>
  <c r="J237" i="12"/>
  <c r="AB237" i="12"/>
  <c r="BQ336" i="16"/>
  <c r="BK336" i="16"/>
  <c r="BI336" i="16"/>
  <c r="BG336" i="16"/>
  <c r="BR336" i="16"/>
  <c r="BL336" i="16"/>
  <c r="BH336" i="16"/>
  <c r="BJ336" i="16"/>
  <c r="BM336" i="16"/>
  <c r="BB59" i="16"/>
  <c r="AZ59" i="16"/>
  <c r="BD59" i="16"/>
  <c r="BC59" i="16"/>
  <c r="BA59" i="16"/>
  <c r="AC467" i="12"/>
  <c r="AR467" i="12"/>
  <c r="AE78" i="12"/>
  <c r="R78" i="12"/>
  <c r="M78" i="12"/>
  <c r="O78" i="12"/>
  <c r="P78" i="12"/>
  <c r="Q78" i="12"/>
  <c r="F78" i="12"/>
  <c r="V78" i="12"/>
  <c r="S78" i="12"/>
  <c r="T78" i="12"/>
  <c r="U78" i="12"/>
  <c r="W78" i="12"/>
  <c r="J78" i="12"/>
  <c r="Z78" i="12"/>
  <c r="X78" i="12"/>
  <c r="Y78" i="12"/>
  <c r="AA78" i="12"/>
  <c r="G78" i="12"/>
  <c r="N78" i="12"/>
  <c r="H78" i="12"/>
  <c r="I78" i="12"/>
  <c r="K78" i="12"/>
  <c r="L78" i="12"/>
  <c r="AB78" i="12"/>
  <c r="AC78" i="12"/>
  <c r="AE142" i="12"/>
  <c r="S142" i="12"/>
  <c r="M142" i="12"/>
  <c r="N142" i="12"/>
  <c r="P142" i="12"/>
  <c r="F142" i="12"/>
  <c r="G142" i="12"/>
  <c r="W142" i="12"/>
  <c r="R142" i="12"/>
  <c r="T142" i="12"/>
  <c r="U142" i="12"/>
  <c r="AB142" i="12"/>
  <c r="K142" i="12"/>
  <c r="AA142" i="12"/>
  <c r="X142" i="12"/>
  <c r="Y142" i="12"/>
  <c r="Z142" i="12"/>
  <c r="L142" i="12"/>
  <c r="O142" i="12"/>
  <c r="H142" i="12"/>
  <c r="I142" i="12"/>
  <c r="J142" i="12"/>
  <c r="V142" i="12"/>
  <c r="Q142" i="12"/>
  <c r="AC142" i="12"/>
  <c r="AE207" i="12"/>
  <c r="U207" i="12"/>
  <c r="N207" i="12"/>
  <c r="G207" i="12"/>
  <c r="W207" i="12"/>
  <c r="L207" i="12"/>
  <c r="I207" i="12"/>
  <c r="Y207" i="12"/>
  <c r="R207" i="12"/>
  <c r="K207" i="12"/>
  <c r="AA207" i="12"/>
  <c r="AB207" i="12"/>
  <c r="M207" i="12"/>
  <c r="F207" i="12"/>
  <c r="V207" i="12"/>
  <c r="O207" i="12"/>
  <c r="H207" i="12"/>
  <c r="P207" i="12"/>
  <c r="Q207" i="12"/>
  <c r="J207" i="12"/>
  <c r="Z207" i="12"/>
  <c r="S207" i="12"/>
  <c r="X207" i="12"/>
  <c r="T207" i="12"/>
  <c r="AC207" i="12"/>
  <c r="AE271" i="12"/>
  <c r="S271" i="12"/>
  <c r="L271" i="12"/>
  <c r="AB271" i="12"/>
  <c r="U271" i="12"/>
  <c r="F271" i="12"/>
  <c r="G271" i="12"/>
  <c r="W271" i="12"/>
  <c r="P271" i="12"/>
  <c r="I271" i="12"/>
  <c r="Y271" i="12"/>
  <c r="V271" i="12"/>
  <c r="K271" i="12"/>
  <c r="AA271" i="12"/>
  <c r="T271" i="12"/>
  <c r="M271" i="12"/>
  <c r="N271" i="12"/>
  <c r="J271" i="12"/>
  <c r="O271" i="12"/>
  <c r="H271" i="12"/>
  <c r="X271" i="12"/>
  <c r="Q271" i="12"/>
  <c r="R271" i="12"/>
  <c r="Z271" i="12"/>
  <c r="AC271" i="12"/>
  <c r="BL332" i="16"/>
  <c r="BG332" i="16"/>
  <c r="BQ332" i="16"/>
  <c r="BR332" i="16"/>
  <c r="BM332" i="16"/>
  <c r="BK332" i="16"/>
  <c r="BJ332" i="16"/>
  <c r="BI332" i="16"/>
  <c r="BH332" i="16"/>
  <c r="BG127" i="16"/>
  <c r="BQ127" i="16"/>
  <c r="BR127" i="16"/>
  <c r="BL127" i="16"/>
  <c r="BJ127" i="16"/>
  <c r="BM127" i="16"/>
  <c r="BK127" i="16"/>
  <c r="BI127" i="16"/>
  <c r="BH127" i="16"/>
  <c r="K127" i="12"/>
  <c r="AA127" i="12"/>
  <c r="T127" i="12"/>
  <c r="M127" i="12"/>
  <c r="F127" i="12"/>
  <c r="N127" i="12"/>
  <c r="O127" i="12"/>
  <c r="H127" i="12"/>
  <c r="X127" i="12"/>
  <c r="Q127" i="12"/>
  <c r="V127" i="12"/>
  <c r="R127" i="12"/>
  <c r="AE127" i="12"/>
  <c r="S127" i="12"/>
  <c r="L127" i="12"/>
  <c r="AB127" i="12"/>
  <c r="U127" i="12"/>
  <c r="J127" i="12"/>
  <c r="G127" i="12"/>
  <c r="W127" i="12"/>
  <c r="P127" i="12"/>
  <c r="I127" i="12"/>
  <c r="Y127" i="12"/>
  <c r="Z127" i="12"/>
  <c r="AC127" i="12"/>
  <c r="BB210" i="16"/>
  <c r="BD210" i="16"/>
  <c r="BA210" i="16"/>
  <c r="BC210" i="16"/>
  <c r="AZ210" i="16"/>
  <c r="AZ186" i="16"/>
  <c r="BB186" i="16"/>
  <c r="BC186" i="16"/>
  <c r="BD186" i="16"/>
  <c r="BA186" i="16"/>
  <c r="AC453" i="12"/>
  <c r="AR453" i="12"/>
  <c r="L65" i="12"/>
  <c r="H65" i="12"/>
  <c r="Z65" i="12"/>
  <c r="X65" i="12"/>
  <c r="S65" i="12"/>
  <c r="Q65" i="12"/>
  <c r="J65" i="12"/>
  <c r="F65" i="12"/>
  <c r="Y65" i="12"/>
  <c r="K65" i="12"/>
  <c r="AC65" i="12"/>
  <c r="M65" i="12"/>
  <c r="W65" i="12"/>
  <c r="I65" i="12"/>
  <c r="N65" i="12"/>
  <c r="O65" i="12"/>
  <c r="T65" i="12"/>
  <c r="AA65" i="12"/>
  <c r="P65" i="12"/>
  <c r="U65" i="12"/>
  <c r="V65" i="12"/>
  <c r="AE65" i="12"/>
  <c r="R65" i="12"/>
  <c r="G65" i="12"/>
  <c r="AB65" i="12"/>
  <c r="BR224" i="16"/>
  <c r="BL224" i="16"/>
  <c r="BK224" i="16"/>
  <c r="BI224" i="16"/>
  <c r="BQ224" i="16"/>
  <c r="BM224" i="16"/>
  <c r="BJ224" i="16"/>
  <c r="BG224" i="16"/>
  <c r="BH224" i="16"/>
  <c r="BR52" i="16"/>
  <c r="BG52" i="16"/>
  <c r="BQ52" i="16"/>
  <c r="BL52" i="16"/>
  <c r="BI52" i="16"/>
  <c r="BH52" i="16"/>
  <c r="BM52" i="16"/>
  <c r="BK52" i="16"/>
  <c r="BJ52" i="16"/>
  <c r="BL130" i="16"/>
  <c r="BH130" i="16"/>
  <c r="BQ130" i="16"/>
  <c r="BM130" i="16"/>
  <c r="BG130" i="16"/>
  <c r="BK130" i="16"/>
  <c r="BJ130" i="16"/>
  <c r="BR130" i="16"/>
  <c r="BI130" i="16"/>
  <c r="AE10" i="12"/>
  <c r="S10" i="12"/>
  <c r="L10" i="12"/>
  <c r="H10" i="12"/>
  <c r="I10" i="12"/>
  <c r="U10" i="12"/>
  <c r="G10" i="12"/>
  <c r="W10" i="12"/>
  <c r="Q10" i="12"/>
  <c r="M10" i="12"/>
  <c r="N10" i="12"/>
  <c r="Z10" i="12"/>
  <c r="K10" i="12"/>
  <c r="AA10" i="12"/>
  <c r="V10" i="12"/>
  <c r="R10" i="12"/>
  <c r="T10" i="12"/>
  <c r="J10" i="12"/>
  <c r="O10" i="12"/>
  <c r="F10" i="12"/>
  <c r="AB10" i="12"/>
  <c r="X10" i="12"/>
  <c r="Y10" i="12"/>
  <c r="P10" i="12"/>
  <c r="AC10" i="12"/>
  <c r="BL201" i="16"/>
  <c r="BG201" i="16"/>
  <c r="BR201" i="16"/>
  <c r="BM201" i="16"/>
  <c r="BK201" i="16"/>
  <c r="BH201" i="16"/>
  <c r="BJ201" i="16"/>
  <c r="BQ201" i="16"/>
  <c r="BI201" i="16"/>
  <c r="BL265" i="16"/>
  <c r="BH265" i="16"/>
  <c r="BQ265" i="16"/>
  <c r="BR265" i="16"/>
  <c r="BM265" i="16"/>
  <c r="BK265" i="16"/>
  <c r="BG265" i="16"/>
  <c r="BJ265" i="16"/>
  <c r="BI265" i="16"/>
  <c r="BH327" i="16"/>
  <c r="BQ327" i="16"/>
  <c r="BR327" i="16"/>
  <c r="BM327" i="16"/>
  <c r="BI327" i="16"/>
  <c r="BL327" i="16"/>
  <c r="BK327" i="16"/>
  <c r="BG327" i="16"/>
  <c r="BJ327" i="16"/>
  <c r="X61" i="12"/>
  <c r="F61" i="12"/>
  <c r="O61" i="12"/>
  <c r="I61" i="12"/>
  <c r="N61" i="12"/>
  <c r="G61" i="12"/>
  <c r="H61" i="12"/>
  <c r="Q61" i="12"/>
  <c r="V61" i="12"/>
  <c r="P61" i="12"/>
  <c r="Y61" i="12"/>
  <c r="K61" i="12"/>
  <c r="M61" i="12"/>
  <c r="S61" i="12"/>
  <c r="AB61" i="12"/>
  <c r="W61" i="12"/>
  <c r="T61" i="12"/>
  <c r="Z61" i="12"/>
  <c r="L61" i="12"/>
  <c r="AA61" i="12"/>
  <c r="AE61" i="12"/>
  <c r="J61" i="12"/>
  <c r="AC61" i="12"/>
  <c r="R61" i="12"/>
  <c r="U61" i="12"/>
  <c r="L382" i="12"/>
  <c r="AE382" i="12"/>
  <c r="M382" i="12"/>
  <c r="J382" i="12"/>
  <c r="Q382" i="12"/>
  <c r="I382" i="12"/>
  <c r="K382" i="12"/>
  <c r="AB382" i="12"/>
  <c r="W382" i="12"/>
  <c r="X382" i="12"/>
  <c r="Y382" i="12"/>
  <c r="N382" i="12"/>
  <c r="H382" i="12"/>
  <c r="F382" i="12"/>
  <c r="Z382" i="12"/>
  <c r="AC382" i="12"/>
  <c r="G382" i="12"/>
  <c r="S382" i="12"/>
  <c r="U382" i="12"/>
  <c r="O382" i="12"/>
  <c r="AA382" i="12"/>
  <c r="T382" i="12"/>
  <c r="V382" i="12"/>
  <c r="P382" i="12"/>
  <c r="R382" i="12"/>
  <c r="BR247" i="16"/>
  <c r="BG247" i="16"/>
  <c r="BQ247" i="16"/>
  <c r="BJ247" i="16"/>
  <c r="BM247" i="16"/>
  <c r="BI247" i="16"/>
  <c r="BL247" i="16"/>
  <c r="BK247" i="16"/>
  <c r="BH247" i="16"/>
  <c r="BD71" i="16"/>
  <c r="BA71" i="16"/>
  <c r="AZ71" i="16"/>
  <c r="BB71" i="16"/>
  <c r="BC71" i="16"/>
  <c r="BQ194" i="16"/>
  <c r="BH194" i="16"/>
  <c r="BR194" i="16"/>
  <c r="BM194" i="16"/>
  <c r="BI194" i="16"/>
  <c r="BL194" i="16"/>
  <c r="BG194" i="16"/>
  <c r="BK194" i="16"/>
  <c r="BJ194" i="16"/>
  <c r="AA400" i="12"/>
  <c r="F400" i="12"/>
  <c r="X400" i="12"/>
  <c r="Y400" i="12"/>
  <c r="U400" i="12"/>
  <c r="P400" i="12"/>
  <c r="AE400" i="12"/>
  <c r="O400" i="12"/>
  <c r="AC400" i="12"/>
  <c r="V400" i="12"/>
  <c r="M400" i="12"/>
  <c r="I400" i="12"/>
  <c r="T400" i="12"/>
  <c r="H400" i="12"/>
  <c r="L400" i="12"/>
  <c r="J400" i="12"/>
  <c r="N400" i="12"/>
  <c r="G400" i="12"/>
  <c r="Q400" i="12"/>
  <c r="W400" i="12"/>
  <c r="Z400" i="12"/>
  <c r="AB400" i="12"/>
  <c r="S400" i="12"/>
  <c r="R400" i="12"/>
  <c r="K400" i="12"/>
  <c r="AC451" i="12"/>
  <c r="AR451" i="12"/>
  <c r="H100" i="12"/>
  <c r="X100" i="12"/>
  <c r="Q100" i="12"/>
  <c r="N100" i="12"/>
  <c r="W100" i="12"/>
  <c r="K100" i="12"/>
  <c r="L100" i="12"/>
  <c r="AB100" i="12"/>
  <c r="U100" i="12"/>
  <c r="V100" i="12"/>
  <c r="J100" i="12"/>
  <c r="S100" i="12"/>
  <c r="P100" i="12"/>
  <c r="I100" i="12"/>
  <c r="Y100" i="12"/>
  <c r="G100" i="12"/>
  <c r="R100" i="12"/>
  <c r="AA100" i="12"/>
  <c r="AE100" i="12"/>
  <c r="T100" i="12"/>
  <c r="M100" i="12"/>
  <c r="F100" i="12"/>
  <c r="O100" i="12"/>
  <c r="Z100" i="12"/>
  <c r="AC100" i="12"/>
  <c r="Q164" i="12"/>
  <c r="J164" i="12"/>
  <c r="Z164" i="12"/>
  <c r="S164" i="12"/>
  <c r="T164" i="12"/>
  <c r="AB164" i="12"/>
  <c r="AE164" i="12"/>
  <c r="U164" i="12"/>
  <c r="N164" i="12"/>
  <c r="G164" i="12"/>
  <c r="W164" i="12"/>
  <c r="H164" i="12"/>
  <c r="I164" i="12"/>
  <c r="Y164" i="12"/>
  <c r="R164" i="12"/>
  <c r="K164" i="12"/>
  <c r="AA164" i="12"/>
  <c r="X164" i="12"/>
  <c r="M164" i="12"/>
  <c r="F164" i="12"/>
  <c r="V164" i="12"/>
  <c r="O164" i="12"/>
  <c r="P164" i="12"/>
  <c r="L164" i="12"/>
  <c r="AC164" i="12"/>
  <c r="Q228" i="12"/>
  <c r="J228" i="12"/>
  <c r="Z228" i="12"/>
  <c r="S228" i="12"/>
  <c r="T228" i="12"/>
  <c r="AB228" i="12"/>
  <c r="AE228" i="12"/>
  <c r="U228" i="12"/>
  <c r="N228" i="12"/>
  <c r="G228" i="12"/>
  <c r="W228" i="12"/>
  <c r="H228" i="12"/>
  <c r="I228" i="12"/>
  <c r="Y228" i="12"/>
  <c r="R228" i="12"/>
  <c r="K228" i="12"/>
  <c r="AA228" i="12"/>
  <c r="X228" i="12"/>
  <c r="M228" i="12"/>
  <c r="F228" i="12"/>
  <c r="V228" i="12"/>
  <c r="O228" i="12"/>
  <c r="P228" i="12"/>
  <c r="L228" i="12"/>
  <c r="AC228" i="12"/>
  <c r="O292" i="12"/>
  <c r="H292" i="12"/>
  <c r="X292" i="12"/>
  <c r="Q292" i="12"/>
  <c r="V292" i="12"/>
  <c r="R292" i="12"/>
  <c r="AE292" i="12"/>
  <c r="S292" i="12"/>
  <c r="L292" i="12"/>
  <c r="AB292" i="12"/>
  <c r="U292" i="12"/>
  <c r="J292" i="12"/>
  <c r="G292" i="12"/>
  <c r="W292" i="12"/>
  <c r="P292" i="12"/>
  <c r="I292" i="12"/>
  <c r="Y292" i="12"/>
  <c r="Z292" i="12"/>
  <c r="K292" i="12"/>
  <c r="AA292" i="12"/>
  <c r="T292" i="12"/>
  <c r="M292" i="12"/>
  <c r="F292" i="12"/>
  <c r="N292" i="12"/>
  <c r="AC292" i="12"/>
  <c r="BR106" i="16"/>
  <c r="BL106" i="16"/>
  <c r="BH106" i="16"/>
  <c r="BQ106" i="16"/>
  <c r="BM106" i="16"/>
  <c r="BG106" i="16"/>
  <c r="BK106" i="16"/>
  <c r="BJ106" i="16"/>
  <c r="BI106" i="16"/>
  <c r="AN335" i="16"/>
  <c r="AP335" i="16"/>
  <c r="AQ335" i="16"/>
  <c r="AO335" i="16"/>
  <c r="BR37" i="16"/>
  <c r="BL37" i="16"/>
  <c r="BK37" i="16"/>
  <c r="BH37" i="16"/>
  <c r="BQ37" i="16"/>
  <c r="BM37" i="16"/>
  <c r="BJ37" i="16"/>
  <c r="BI37" i="16"/>
  <c r="BG37" i="16"/>
  <c r="H93" i="12"/>
  <c r="Q93" i="12"/>
  <c r="O93" i="12"/>
  <c r="P93" i="12"/>
  <c r="Y93" i="12"/>
  <c r="J93" i="12"/>
  <c r="X93" i="12"/>
  <c r="F93" i="12"/>
  <c r="Z93" i="12"/>
  <c r="V93" i="12"/>
  <c r="AA93" i="12"/>
  <c r="I93" i="12"/>
  <c r="M93" i="12"/>
  <c r="N93" i="12"/>
  <c r="K93" i="12"/>
  <c r="T93" i="12"/>
  <c r="U93" i="12"/>
  <c r="L93" i="12"/>
  <c r="R93" i="12"/>
  <c r="AE93" i="12"/>
  <c r="S93" i="12"/>
  <c r="AB93" i="12"/>
  <c r="AC93" i="12"/>
  <c r="G93" i="12"/>
  <c r="W93" i="12"/>
  <c r="O157" i="12"/>
  <c r="V157" i="12"/>
  <c r="I157" i="12"/>
  <c r="J157" i="12"/>
  <c r="H157" i="12"/>
  <c r="N157" i="12"/>
  <c r="U157" i="12"/>
  <c r="R157" i="12"/>
  <c r="G157" i="12"/>
  <c r="L157" i="12"/>
  <c r="AA157" i="12"/>
  <c r="M157" i="12"/>
  <c r="AE157" i="12"/>
  <c r="W157" i="12"/>
  <c r="Q157" i="12"/>
  <c r="Z157" i="12"/>
  <c r="K157" i="12"/>
  <c r="T157" i="12"/>
  <c r="Y157" i="12"/>
  <c r="F157" i="12"/>
  <c r="AC157" i="12"/>
  <c r="X157" i="12"/>
  <c r="S157" i="12"/>
  <c r="AB157" i="12"/>
  <c r="P157" i="12"/>
  <c r="BR221" i="16"/>
  <c r="BG221" i="16"/>
  <c r="BQ221" i="16"/>
  <c r="BK221" i="16"/>
  <c r="BJ221" i="16"/>
  <c r="BM221" i="16"/>
  <c r="BI221" i="16"/>
  <c r="BL221" i="16"/>
  <c r="BH221" i="16"/>
  <c r="BL285" i="16"/>
  <c r="BK285" i="16"/>
  <c r="BG285" i="16"/>
  <c r="BQ285" i="16"/>
  <c r="BR285" i="16"/>
  <c r="BM285" i="16"/>
  <c r="BJ285" i="16"/>
  <c r="BI285" i="16"/>
  <c r="BH285" i="16"/>
  <c r="BG172" i="16"/>
  <c r="BQ172" i="16"/>
  <c r="BR172" i="16"/>
  <c r="BL172" i="16"/>
  <c r="BM172" i="16"/>
  <c r="BJ172" i="16"/>
  <c r="BI172" i="16"/>
  <c r="BK172" i="16"/>
  <c r="BH172" i="16"/>
  <c r="S395" i="12"/>
  <c r="P395" i="12"/>
  <c r="I395" i="12"/>
  <c r="Y395" i="12"/>
  <c r="G395" i="12"/>
  <c r="R395" i="12"/>
  <c r="AE395" i="12"/>
  <c r="T395" i="12"/>
  <c r="M395" i="12"/>
  <c r="F395" i="12"/>
  <c r="O395" i="12"/>
  <c r="Z395" i="12"/>
  <c r="H395" i="12"/>
  <c r="X395" i="12"/>
  <c r="Q395" i="12"/>
  <c r="N395" i="12"/>
  <c r="W395" i="12"/>
  <c r="L395" i="12"/>
  <c r="AB395" i="12"/>
  <c r="U395" i="12"/>
  <c r="V395" i="12"/>
  <c r="J395" i="12"/>
  <c r="AA395" i="12"/>
  <c r="AC395" i="12"/>
  <c r="K395" i="12"/>
  <c r="AC438" i="12"/>
  <c r="AE438" i="12"/>
  <c r="AR438" i="12" s="1"/>
  <c r="T438" i="12"/>
  <c r="K438" i="12"/>
  <c r="G438" i="12"/>
  <c r="I438" i="12"/>
  <c r="J438" i="12"/>
  <c r="H438" i="12"/>
  <c r="X438" i="12"/>
  <c r="Q438" i="12"/>
  <c r="M438" i="12"/>
  <c r="N438" i="12"/>
  <c r="O438" i="12"/>
  <c r="L438" i="12"/>
  <c r="AB438" i="12"/>
  <c r="V438" i="12"/>
  <c r="R438" i="12"/>
  <c r="S438" i="12"/>
  <c r="U438" i="12"/>
  <c r="P438" i="12"/>
  <c r="F438" i="12"/>
  <c r="AA438" i="12"/>
  <c r="W438" i="12"/>
  <c r="Y438" i="12"/>
  <c r="Z438" i="12"/>
  <c r="BB171" i="16"/>
  <c r="BD171" i="16"/>
  <c r="AZ171" i="16"/>
  <c r="BA171" i="16"/>
  <c r="BC171" i="16"/>
  <c r="BR298" i="16"/>
  <c r="BL298" i="16"/>
  <c r="BH298" i="16"/>
  <c r="BQ298" i="16"/>
  <c r="BM298" i="16"/>
  <c r="BG298" i="16"/>
  <c r="BK298" i="16"/>
  <c r="BJ298" i="16"/>
  <c r="BI298" i="16"/>
  <c r="BL227" i="16"/>
  <c r="BK227" i="16"/>
  <c r="BG227" i="16"/>
  <c r="BQ227" i="16"/>
  <c r="BM227" i="16"/>
  <c r="BR227" i="16"/>
  <c r="BJ227" i="16"/>
  <c r="BI227" i="16"/>
  <c r="BH227" i="16"/>
  <c r="BD76" i="16"/>
  <c r="BC76" i="16"/>
  <c r="BA76" i="16"/>
  <c r="AZ76" i="16"/>
  <c r="BB76" i="16"/>
  <c r="BR140" i="16"/>
  <c r="BG140" i="16"/>
  <c r="BQ140" i="16"/>
  <c r="BM140" i="16"/>
  <c r="BI140" i="16"/>
  <c r="BL140" i="16"/>
  <c r="BH140" i="16"/>
  <c r="BK140" i="16"/>
  <c r="BJ140" i="16"/>
  <c r="Q204" i="12"/>
  <c r="J204" i="12"/>
  <c r="Z204" i="12"/>
  <c r="S204" i="12"/>
  <c r="T204" i="12"/>
  <c r="AB204" i="12"/>
  <c r="AE204" i="12"/>
  <c r="U204" i="12"/>
  <c r="N204" i="12"/>
  <c r="G204" i="12"/>
  <c r="W204" i="12"/>
  <c r="H204" i="12"/>
  <c r="I204" i="12"/>
  <c r="Y204" i="12"/>
  <c r="R204" i="12"/>
  <c r="K204" i="12"/>
  <c r="AA204" i="12"/>
  <c r="X204" i="12"/>
  <c r="M204" i="12"/>
  <c r="F204" i="12"/>
  <c r="V204" i="12"/>
  <c r="O204" i="12"/>
  <c r="P204" i="12"/>
  <c r="L204" i="12"/>
  <c r="AC204" i="12"/>
  <c r="O268" i="12"/>
  <c r="H268" i="12"/>
  <c r="X268" i="12"/>
  <c r="Q268" i="12"/>
  <c r="V268" i="12"/>
  <c r="R268" i="12"/>
  <c r="AE268" i="12"/>
  <c r="S268" i="12"/>
  <c r="L268" i="12"/>
  <c r="AB268" i="12"/>
  <c r="U268" i="12"/>
  <c r="J268" i="12"/>
  <c r="G268" i="12"/>
  <c r="W268" i="12"/>
  <c r="P268" i="12"/>
  <c r="I268" i="12"/>
  <c r="Y268" i="12"/>
  <c r="Z268" i="12"/>
  <c r="K268" i="12"/>
  <c r="AA268" i="12"/>
  <c r="T268" i="12"/>
  <c r="M268" i="12"/>
  <c r="F268" i="12"/>
  <c r="N268" i="12"/>
  <c r="AC268" i="12"/>
  <c r="AZ114" i="16"/>
  <c r="BD114" i="16"/>
  <c r="BA114" i="16"/>
  <c r="BB114" i="16"/>
  <c r="BC114" i="16"/>
  <c r="I197" i="12"/>
  <c r="Z197" i="12"/>
  <c r="W197" i="12"/>
  <c r="AE197" i="12"/>
  <c r="AB197" i="12"/>
  <c r="Y197" i="12"/>
  <c r="L197" i="12"/>
  <c r="N197" i="12"/>
  <c r="G197" i="12"/>
  <c r="P197" i="12"/>
  <c r="F197" i="12"/>
  <c r="S197" i="12"/>
  <c r="Q197" i="12"/>
  <c r="J197" i="12"/>
  <c r="AC197" i="12"/>
  <c r="H197" i="12"/>
  <c r="M197" i="12"/>
  <c r="R197" i="12"/>
  <c r="X197" i="12"/>
  <c r="T197" i="12"/>
  <c r="O197" i="12"/>
  <c r="U197" i="12"/>
  <c r="K197" i="12"/>
  <c r="AA197" i="12"/>
  <c r="V197" i="12"/>
  <c r="G261" i="12"/>
  <c r="AB261" i="12"/>
  <c r="AE261" i="12"/>
  <c r="U261" i="12"/>
  <c r="S261" i="12"/>
  <c r="F261" i="12"/>
  <c r="L261" i="12"/>
  <c r="X261" i="12"/>
  <c r="N261" i="12"/>
  <c r="K261" i="12"/>
  <c r="I261" i="12"/>
  <c r="J261" i="12"/>
  <c r="H261" i="12"/>
  <c r="M261" i="12"/>
  <c r="P261" i="12"/>
  <c r="R261" i="12"/>
  <c r="O261" i="12"/>
  <c r="T261" i="12"/>
  <c r="V261" i="12"/>
  <c r="W261" i="12"/>
  <c r="Q261" i="12"/>
  <c r="Z261" i="12"/>
  <c r="AA261" i="12"/>
  <c r="Y261" i="12"/>
  <c r="AC261" i="12"/>
  <c r="L51" i="12"/>
  <c r="AB51" i="12"/>
  <c r="U51" i="12"/>
  <c r="N51" i="12"/>
  <c r="K51" i="12"/>
  <c r="G51" i="12"/>
  <c r="P51" i="12"/>
  <c r="I51" i="12"/>
  <c r="Y51" i="12"/>
  <c r="R51" i="12"/>
  <c r="AA51" i="12"/>
  <c r="W51" i="12"/>
  <c r="AE51" i="12"/>
  <c r="T51" i="12"/>
  <c r="M51" i="12"/>
  <c r="F51" i="12"/>
  <c r="V51" i="12"/>
  <c r="O51" i="12"/>
  <c r="H51" i="12"/>
  <c r="X51" i="12"/>
  <c r="Q51" i="12"/>
  <c r="J51" i="12"/>
  <c r="Z51" i="12"/>
  <c r="S51" i="12"/>
  <c r="AC51" i="12"/>
  <c r="BB309" i="16"/>
  <c r="BD309" i="16"/>
  <c r="BA309" i="16"/>
  <c r="AZ309" i="16"/>
  <c r="BC309" i="16"/>
  <c r="AE199" i="12"/>
  <c r="U199" i="12"/>
  <c r="N199" i="12"/>
  <c r="G199" i="12"/>
  <c r="W199" i="12"/>
  <c r="L199" i="12"/>
  <c r="I199" i="12"/>
  <c r="Y199" i="12"/>
  <c r="R199" i="12"/>
  <c r="K199" i="12"/>
  <c r="AA199" i="12"/>
  <c r="AB199" i="12"/>
  <c r="M199" i="12"/>
  <c r="F199" i="12"/>
  <c r="V199" i="12"/>
  <c r="O199" i="12"/>
  <c r="H199" i="12"/>
  <c r="P199" i="12"/>
  <c r="Q199" i="12"/>
  <c r="J199" i="12"/>
  <c r="Z199" i="12"/>
  <c r="S199" i="12"/>
  <c r="X199" i="12"/>
  <c r="T199" i="12"/>
  <c r="AC199" i="12"/>
  <c r="AE263" i="12"/>
  <c r="S263" i="12"/>
  <c r="L263" i="12"/>
  <c r="AB263" i="12"/>
  <c r="U263" i="12"/>
  <c r="F263" i="12"/>
  <c r="G263" i="12"/>
  <c r="W263" i="12"/>
  <c r="P263" i="12"/>
  <c r="I263" i="12"/>
  <c r="Y263" i="12"/>
  <c r="V263" i="12"/>
  <c r="K263" i="12"/>
  <c r="AA263" i="12"/>
  <c r="T263" i="12"/>
  <c r="M263" i="12"/>
  <c r="N263" i="12"/>
  <c r="J263" i="12"/>
  <c r="O263" i="12"/>
  <c r="H263" i="12"/>
  <c r="X263" i="12"/>
  <c r="Q263" i="12"/>
  <c r="R263" i="12"/>
  <c r="Z263" i="12"/>
  <c r="AC263" i="12"/>
  <c r="BA151" i="16"/>
  <c r="AZ151" i="16"/>
  <c r="BB151" i="16"/>
  <c r="BC151" i="16"/>
  <c r="BD151" i="16"/>
  <c r="BR180" i="16"/>
  <c r="BL180" i="16"/>
  <c r="BK180" i="16"/>
  <c r="BG180" i="16"/>
  <c r="BQ180" i="16"/>
  <c r="BM180" i="16"/>
  <c r="BJ180" i="16"/>
  <c r="BI180" i="16"/>
  <c r="BH180" i="16"/>
  <c r="AE122" i="12"/>
  <c r="T122" i="12"/>
  <c r="U122" i="12"/>
  <c r="V122" i="12"/>
  <c r="W122" i="12"/>
  <c r="X122" i="12"/>
  <c r="H122" i="12"/>
  <c r="I122" i="12"/>
  <c r="Y122" i="12"/>
  <c r="AA122" i="12"/>
  <c r="AB122" i="12"/>
  <c r="Z122" i="12"/>
  <c r="L122" i="12"/>
  <c r="M122" i="12"/>
  <c r="F122" i="12"/>
  <c r="G122" i="12"/>
  <c r="J122" i="12"/>
  <c r="K122" i="12"/>
  <c r="P122" i="12"/>
  <c r="Q122" i="12"/>
  <c r="N122" i="12"/>
  <c r="O122" i="12"/>
  <c r="R122" i="12"/>
  <c r="S122" i="12"/>
  <c r="AC122" i="12"/>
  <c r="BR128" i="16"/>
  <c r="BI128" i="16"/>
  <c r="BQ128" i="16"/>
  <c r="BJ128" i="16"/>
  <c r="BM128" i="16"/>
  <c r="BG128" i="16"/>
  <c r="BL128" i="16"/>
  <c r="BK128" i="16"/>
  <c r="BH128" i="16"/>
  <c r="BC46" i="16"/>
  <c r="AZ46" i="16"/>
  <c r="BB46" i="16"/>
  <c r="BD46" i="16"/>
  <c r="BA46" i="16"/>
  <c r="AC27" i="12"/>
  <c r="K27" i="12"/>
  <c r="AA27" i="12"/>
  <c r="Y27" i="12"/>
  <c r="Z27" i="12"/>
  <c r="V27" i="12"/>
  <c r="H27" i="12"/>
  <c r="O27" i="12"/>
  <c r="I27" i="12"/>
  <c r="J27" i="12"/>
  <c r="F27" i="12"/>
  <c r="AB27" i="12"/>
  <c r="M27" i="12"/>
  <c r="AE27" i="12"/>
  <c r="S27" i="12"/>
  <c r="N27" i="12"/>
  <c r="P27" i="12"/>
  <c r="L27" i="12"/>
  <c r="R27" i="12"/>
  <c r="G27" i="12"/>
  <c r="W27" i="12"/>
  <c r="T27" i="12"/>
  <c r="U27" i="12"/>
  <c r="Q27" i="12"/>
  <c r="X27" i="12"/>
  <c r="AC91" i="12"/>
  <c r="K91" i="12"/>
  <c r="T91" i="12"/>
  <c r="M91" i="12"/>
  <c r="N91" i="12"/>
  <c r="F91" i="12"/>
  <c r="S91" i="12"/>
  <c r="H91" i="12"/>
  <c r="X91" i="12"/>
  <c r="Q91" i="12"/>
  <c r="V91" i="12"/>
  <c r="R91" i="12"/>
  <c r="AA91" i="12"/>
  <c r="AE91" i="12"/>
  <c r="L91" i="12"/>
  <c r="AB91" i="12"/>
  <c r="U91" i="12"/>
  <c r="O91" i="12"/>
  <c r="Z91" i="12"/>
  <c r="G91" i="12"/>
  <c r="P91" i="12"/>
  <c r="I91" i="12"/>
  <c r="Y91" i="12"/>
  <c r="W91" i="12"/>
  <c r="J91" i="12"/>
  <c r="AC155" i="12"/>
  <c r="K155" i="12"/>
  <c r="AA155" i="12"/>
  <c r="Z155" i="12"/>
  <c r="V155" i="12"/>
  <c r="R155" i="12"/>
  <c r="T155" i="12"/>
  <c r="O155" i="12"/>
  <c r="J155" i="12"/>
  <c r="F155" i="12"/>
  <c r="AB155" i="12"/>
  <c r="X155" i="12"/>
  <c r="Y155" i="12"/>
  <c r="AE155" i="12"/>
  <c r="S155" i="12"/>
  <c r="P155" i="12"/>
  <c r="L155" i="12"/>
  <c r="H155" i="12"/>
  <c r="I155" i="12"/>
  <c r="G155" i="12"/>
  <c r="W155" i="12"/>
  <c r="U155" i="12"/>
  <c r="Q155" i="12"/>
  <c r="M155" i="12"/>
  <c r="N155" i="12"/>
  <c r="L404" i="12"/>
  <c r="N404" i="12"/>
  <c r="H404" i="12"/>
  <c r="W404" i="12"/>
  <c r="X404" i="12"/>
  <c r="K404" i="12"/>
  <c r="Q404" i="12"/>
  <c r="Z404" i="12"/>
  <c r="T404" i="12"/>
  <c r="R404" i="12"/>
  <c r="P404" i="12"/>
  <c r="S404" i="12"/>
  <c r="AB404" i="12"/>
  <c r="AC404" i="12"/>
  <c r="O404" i="12"/>
  <c r="AE404" i="12"/>
  <c r="G404" i="12"/>
  <c r="J404" i="12"/>
  <c r="F404" i="12"/>
  <c r="Y404" i="12"/>
  <c r="V404" i="12"/>
  <c r="M404" i="12"/>
  <c r="AA404" i="12"/>
  <c r="I404" i="12"/>
  <c r="U404" i="12"/>
  <c r="AC427" i="12"/>
  <c r="H427" i="12"/>
  <c r="X427" i="12"/>
  <c r="Q427" i="12"/>
  <c r="J427" i="12"/>
  <c r="Z427" i="12"/>
  <c r="L427" i="12"/>
  <c r="AB427" i="12"/>
  <c r="U427" i="12"/>
  <c r="N427" i="12"/>
  <c r="P427" i="12"/>
  <c r="I427" i="12"/>
  <c r="Y427" i="12"/>
  <c r="R427" i="12"/>
  <c r="S427" i="12"/>
  <c r="AE427" i="12"/>
  <c r="AR427" i="12" s="1"/>
  <c r="T427" i="12"/>
  <c r="M427" i="12"/>
  <c r="F427" i="12"/>
  <c r="V427" i="12"/>
  <c r="K427" i="12"/>
  <c r="AA427" i="12"/>
  <c r="W427" i="12"/>
  <c r="G427" i="12"/>
  <c r="O427" i="12"/>
  <c r="BD175" i="16"/>
  <c r="BC175" i="16"/>
  <c r="AZ175" i="16"/>
  <c r="BA175" i="16"/>
  <c r="BB175" i="16"/>
  <c r="L95" i="12"/>
  <c r="AB95" i="12"/>
  <c r="U95" i="12"/>
  <c r="V95" i="12"/>
  <c r="J95" i="12"/>
  <c r="S95" i="12"/>
  <c r="P95" i="12"/>
  <c r="I95" i="12"/>
  <c r="Y95" i="12"/>
  <c r="G95" i="12"/>
  <c r="R95" i="12"/>
  <c r="AA95" i="12"/>
  <c r="AE95" i="12"/>
  <c r="T95" i="12"/>
  <c r="M95" i="12"/>
  <c r="F95" i="12"/>
  <c r="O95" i="12"/>
  <c r="Z95" i="12"/>
  <c r="H95" i="12"/>
  <c r="X95" i="12"/>
  <c r="Q95" i="12"/>
  <c r="N95" i="12"/>
  <c r="W95" i="12"/>
  <c r="K95" i="12"/>
  <c r="AC95" i="12"/>
  <c r="M159" i="12"/>
  <c r="F159" i="12"/>
  <c r="V159" i="12"/>
  <c r="O159" i="12"/>
  <c r="H159" i="12"/>
  <c r="P159" i="12"/>
  <c r="Q159" i="12"/>
  <c r="J159" i="12"/>
  <c r="Z159" i="12"/>
  <c r="S159" i="12"/>
  <c r="X159" i="12"/>
  <c r="T159" i="12"/>
  <c r="AE159" i="12"/>
  <c r="U159" i="12"/>
  <c r="N159" i="12"/>
  <c r="G159" i="12"/>
  <c r="W159" i="12"/>
  <c r="L159" i="12"/>
  <c r="I159" i="12"/>
  <c r="Y159" i="12"/>
  <c r="R159" i="12"/>
  <c r="K159" i="12"/>
  <c r="AA159" i="12"/>
  <c r="AB159" i="12"/>
  <c r="AC159" i="12"/>
  <c r="BR270" i="16"/>
  <c r="BL270" i="16"/>
  <c r="BK270" i="16"/>
  <c r="BH270" i="16"/>
  <c r="BQ270" i="16"/>
  <c r="BM270" i="16"/>
  <c r="BJ270" i="16"/>
  <c r="BI270" i="16"/>
  <c r="BG270" i="16"/>
  <c r="AE218" i="12"/>
  <c r="U218" i="12"/>
  <c r="N218" i="12"/>
  <c r="G218" i="12"/>
  <c r="W218" i="12"/>
  <c r="H218" i="12"/>
  <c r="I218" i="12"/>
  <c r="Y218" i="12"/>
  <c r="R218" i="12"/>
  <c r="K218" i="12"/>
  <c r="AA218" i="12"/>
  <c r="X218" i="12"/>
  <c r="M218" i="12"/>
  <c r="F218" i="12"/>
  <c r="V218" i="12"/>
  <c r="O218" i="12"/>
  <c r="P218" i="12"/>
  <c r="AB218" i="12"/>
  <c r="Q218" i="12"/>
  <c r="J218" i="12"/>
  <c r="Z218" i="12"/>
  <c r="S218" i="12"/>
  <c r="T218" i="12"/>
  <c r="L218" i="12"/>
  <c r="AC218" i="12"/>
  <c r="AE282" i="12"/>
  <c r="S282" i="12"/>
  <c r="L282" i="12"/>
  <c r="AB282" i="12"/>
  <c r="U282" i="12"/>
  <c r="J282" i="12"/>
  <c r="G282" i="12"/>
  <c r="W282" i="12"/>
  <c r="P282" i="12"/>
  <c r="I282" i="12"/>
  <c r="Y282" i="12"/>
  <c r="Z282" i="12"/>
  <c r="K282" i="12"/>
  <c r="AA282" i="12"/>
  <c r="T282" i="12"/>
  <c r="M282" i="12"/>
  <c r="F282" i="12"/>
  <c r="N282" i="12"/>
  <c r="O282" i="12"/>
  <c r="H282" i="12"/>
  <c r="X282" i="12"/>
  <c r="Q282" i="12"/>
  <c r="V282" i="12"/>
  <c r="R282" i="12"/>
  <c r="AC282" i="12"/>
  <c r="BH65" i="16"/>
  <c r="BQ65" i="16"/>
  <c r="BR65" i="16"/>
  <c r="BK65" i="16"/>
  <c r="BI65" i="16"/>
  <c r="BG65" i="16"/>
  <c r="BM65" i="16"/>
  <c r="BL65" i="16"/>
  <c r="BJ65" i="16"/>
  <c r="BQ275" i="16"/>
  <c r="BG275" i="16"/>
  <c r="BR275" i="16"/>
  <c r="BM275" i="16"/>
  <c r="BK275" i="16"/>
  <c r="BI275" i="16"/>
  <c r="BL275" i="16"/>
  <c r="BH275" i="16"/>
  <c r="BJ275" i="16"/>
  <c r="U397" i="12"/>
  <c r="Y397" i="12"/>
  <c r="R397" i="12"/>
  <c r="K397" i="12"/>
  <c r="J397" i="12"/>
  <c r="AE397" i="12"/>
  <c r="S397" i="12"/>
  <c r="AC397" i="12"/>
  <c r="M397" i="12"/>
  <c r="V397" i="12"/>
  <c r="N397" i="12"/>
  <c r="T397" i="12"/>
  <c r="W397" i="12"/>
  <c r="AB397" i="12"/>
  <c r="I397" i="12"/>
  <c r="G397" i="12"/>
  <c r="P397" i="12"/>
  <c r="AA397" i="12"/>
  <c r="L397" i="12"/>
  <c r="F397" i="12"/>
  <c r="Q397" i="12"/>
  <c r="Z397" i="12"/>
  <c r="X397" i="12"/>
  <c r="O397" i="12"/>
  <c r="H397" i="12"/>
  <c r="AC454" i="12"/>
  <c r="AR454" i="12"/>
  <c r="AE98" i="12"/>
  <c r="T98" i="12"/>
  <c r="M98" i="12"/>
  <c r="F98" i="12"/>
  <c r="O98" i="12"/>
  <c r="Z98" i="12"/>
  <c r="H98" i="12"/>
  <c r="X98" i="12"/>
  <c r="Q98" i="12"/>
  <c r="N98" i="12"/>
  <c r="W98" i="12"/>
  <c r="AA98" i="12"/>
  <c r="L98" i="12"/>
  <c r="AB98" i="12"/>
  <c r="U98" i="12"/>
  <c r="V98" i="12"/>
  <c r="J98" i="12"/>
  <c r="K98" i="12"/>
  <c r="P98" i="12"/>
  <c r="I98" i="12"/>
  <c r="Y98" i="12"/>
  <c r="G98" i="12"/>
  <c r="R98" i="12"/>
  <c r="S98" i="12"/>
  <c r="AC98" i="12"/>
  <c r="BB72" i="16"/>
  <c r="AZ72" i="16"/>
  <c r="BD72" i="16"/>
  <c r="BA72" i="16"/>
  <c r="BC72" i="16"/>
  <c r="BR136" i="16"/>
  <c r="BG136" i="16"/>
  <c r="BQ136" i="16"/>
  <c r="BK136" i="16"/>
  <c r="BJ136" i="16"/>
  <c r="BM136" i="16"/>
  <c r="BI136" i="16"/>
  <c r="BL136" i="16"/>
  <c r="BH136" i="16"/>
  <c r="K339" i="12"/>
  <c r="AC339" i="12"/>
  <c r="S339" i="12"/>
  <c r="H339" i="12"/>
  <c r="X339" i="12"/>
  <c r="Q339" i="12"/>
  <c r="N339" i="12"/>
  <c r="W339" i="12"/>
  <c r="L339" i="12"/>
  <c r="AB339" i="12"/>
  <c r="U339" i="12"/>
  <c r="V339" i="12"/>
  <c r="J339" i="12"/>
  <c r="P339" i="12"/>
  <c r="I339" i="12"/>
  <c r="Y339" i="12"/>
  <c r="G339" i="12"/>
  <c r="R339" i="12"/>
  <c r="AE339" i="12"/>
  <c r="T339" i="12"/>
  <c r="M339" i="12"/>
  <c r="F339" i="12"/>
  <c r="O339" i="12"/>
  <c r="Z339" i="12"/>
  <c r="AA339" i="12"/>
  <c r="BR85" i="16"/>
  <c r="BG85" i="16"/>
  <c r="BQ85" i="16"/>
  <c r="BL85" i="16"/>
  <c r="BI85" i="16"/>
  <c r="BH85" i="16"/>
  <c r="BM85" i="16"/>
  <c r="BK85" i="16"/>
  <c r="BJ85" i="16"/>
  <c r="BR118" i="16"/>
  <c r="BH118" i="16"/>
  <c r="BQ118" i="16"/>
  <c r="BJ118" i="16"/>
  <c r="BM118" i="16"/>
  <c r="BK118" i="16"/>
  <c r="BI118" i="16"/>
  <c r="BL118" i="16"/>
  <c r="BG118" i="16"/>
  <c r="BR56" i="16"/>
  <c r="BG56" i="16"/>
  <c r="BQ56" i="16"/>
  <c r="BM56" i="16"/>
  <c r="BL56" i="16"/>
  <c r="BJ56" i="16"/>
  <c r="BK56" i="16"/>
  <c r="BI56" i="16"/>
  <c r="BH56" i="16"/>
  <c r="S362" i="12"/>
  <c r="T362" i="12"/>
  <c r="Q362" i="12"/>
  <c r="AA362" i="12"/>
  <c r="I362" i="12"/>
  <c r="K362" i="12"/>
  <c r="AE362" i="12"/>
  <c r="L362" i="12"/>
  <c r="N362" i="12"/>
  <c r="H362" i="12"/>
  <c r="W362" i="12"/>
  <c r="Y362" i="12"/>
  <c r="M362" i="12"/>
  <c r="U362" i="12"/>
  <c r="J362" i="12"/>
  <c r="O362" i="12"/>
  <c r="F362" i="12"/>
  <c r="AC362" i="12"/>
  <c r="G362" i="12"/>
  <c r="V362" i="12"/>
  <c r="Z362" i="12"/>
  <c r="X362" i="12"/>
  <c r="AB362" i="12"/>
  <c r="P362" i="12"/>
  <c r="R362" i="12"/>
  <c r="AC433" i="12"/>
  <c r="H433" i="12"/>
  <c r="X433" i="12"/>
  <c r="Q433" i="12"/>
  <c r="J433" i="12"/>
  <c r="Z433" i="12"/>
  <c r="AA433" i="12"/>
  <c r="L433" i="12"/>
  <c r="AB433" i="12"/>
  <c r="U433" i="12"/>
  <c r="N433" i="12"/>
  <c r="G433" i="12"/>
  <c r="O433" i="12"/>
  <c r="P433" i="12"/>
  <c r="I433" i="12"/>
  <c r="Y433" i="12"/>
  <c r="R433" i="12"/>
  <c r="W433" i="12"/>
  <c r="S433" i="12"/>
  <c r="AE433" i="12"/>
  <c r="AR433" i="12" s="1"/>
  <c r="T433" i="12"/>
  <c r="M433" i="12"/>
  <c r="F433" i="12"/>
  <c r="V433" i="12"/>
  <c r="K433" i="12"/>
  <c r="BB41" i="16"/>
  <c r="AZ41" i="16"/>
  <c r="BC41" i="16"/>
  <c r="BA41" i="16"/>
  <c r="BD41" i="16"/>
  <c r="BG296" i="16"/>
  <c r="BQ296" i="16"/>
  <c r="BR296" i="16"/>
  <c r="BL296" i="16"/>
  <c r="BJ296" i="16"/>
  <c r="BM296" i="16"/>
  <c r="BK296" i="16"/>
  <c r="BI296" i="16"/>
  <c r="BH296" i="16"/>
  <c r="AE251" i="12"/>
  <c r="S251" i="12"/>
  <c r="L251" i="12"/>
  <c r="AB251" i="12"/>
  <c r="U251" i="12"/>
  <c r="F251" i="12"/>
  <c r="G251" i="12"/>
  <c r="W251" i="12"/>
  <c r="P251" i="12"/>
  <c r="I251" i="12"/>
  <c r="Y251" i="12"/>
  <c r="V251" i="12"/>
  <c r="K251" i="12"/>
  <c r="AA251" i="12"/>
  <c r="T251" i="12"/>
  <c r="M251" i="12"/>
  <c r="N251" i="12"/>
  <c r="J251" i="12"/>
  <c r="O251" i="12"/>
  <c r="H251" i="12"/>
  <c r="X251" i="12"/>
  <c r="Q251" i="12"/>
  <c r="R251" i="12"/>
  <c r="Z251" i="12"/>
  <c r="AC251" i="12"/>
  <c r="BR311" i="16"/>
  <c r="BH311" i="16"/>
  <c r="BQ311" i="16"/>
  <c r="BJ311" i="16"/>
  <c r="BM311" i="16"/>
  <c r="BI311" i="16"/>
  <c r="BL311" i="16"/>
  <c r="BK311" i="16"/>
  <c r="BG311" i="16"/>
  <c r="BA100" i="16"/>
  <c r="BD100" i="16"/>
  <c r="BB100" i="16"/>
  <c r="BC100" i="16"/>
  <c r="AZ100" i="16"/>
  <c r="AE74" i="12"/>
  <c r="R74" i="12"/>
  <c r="M74" i="12"/>
  <c r="O74" i="12"/>
  <c r="P74" i="12"/>
  <c r="G74" i="12"/>
  <c r="F74" i="12"/>
  <c r="V74" i="12"/>
  <c r="S74" i="12"/>
  <c r="T74" i="12"/>
  <c r="U74" i="12"/>
  <c r="AB74" i="12"/>
  <c r="J74" i="12"/>
  <c r="Z74" i="12"/>
  <c r="X74" i="12"/>
  <c r="Y74" i="12"/>
  <c r="AA74" i="12"/>
  <c r="L74" i="12"/>
  <c r="N74" i="12"/>
  <c r="H74" i="12"/>
  <c r="I74" i="12"/>
  <c r="K74" i="12"/>
  <c r="W74" i="12"/>
  <c r="Q74" i="12"/>
  <c r="AC74" i="12"/>
  <c r="AE138" i="12"/>
  <c r="S138" i="12"/>
  <c r="M138" i="12"/>
  <c r="N138" i="12"/>
  <c r="P138" i="12"/>
  <c r="Q138" i="12"/>
  <c r="G138" i="12"/>
  <c r="W138" i="12"/>
  <c r="R138" i="12"/>
  <c r="T138" i="12"/>
  <c r="U138" i="12"/>
  <c r="V138" i="12"/>
  <c r="K138" i="12"/>
  <c r="AA138" i="12"/>
  <c r="X138" i="12"/>
  <c r="Y138" i="12"/>
  <c r="Z138" i="12"/>
  <c r="F138" i="12"/>
  <c r="O138" i="12"/>
  <c r="H138" i="12"/>
  <c r="I138" i="12"/>
  <c r="J138" i="12"/>
  <c r="L138" i="12"/>
  <c r="AB138" i="12"/>
  <c r="AC138" i="12"/>
  <c r="BC93" i="16"/>
  <c r="BB93" i="16"/>
  <c r="BA93" i="16"/>
  <c r="AZ93" i="16"/>
  <c r="BD93" i="16"/>
  <c r="AC425" i="12"/>
  <c r="H425" i="12"/>
  <c r="X425" i="12"/>
  <c r="Q425" i="12"/>
  <c r="J425" i="12"/>
  <c r="Z425" i="12"/>
  <c r="AA425" i="12"/>
  <c r="L425" i="12"/>
  <c r="AB425" i="12"/>
  <c r="U425" i="12"/>
  <c r="N425" i="12"/>
  <c r="G425" i="12"/>
  <c r="O425" i="12"/>
  <c r="P425" i="12"/>
  <c r="I425" i="12"/>
  <c r="Y425" i="12"/>
  <c r="R425" i="12"/>
  <c r="W425" i="12"/>
  <c r="S425" i="12"/>
  <c r="AE425" i="12"/>
  <c r="AR425" i="12" s="1"/>
  <c r="T425" i="12"/>
  <c r="M425" i="12"/>
  <c r="F425" i="12"/>
  <c r="V425" i="12"/>
  <c r="K425" i="12"/>
  <c r="L105" i="12"/>
  <c r="AB105" i="12"/>
  <c r="U105" i="12"/>
  <c r="V105" i="12"/>
  <c r="J105" i="12"/>
  <c r="AA105" i="12"/>
  <c r="P105" i="12"/>
  <c r="I105" i="12"/>
  <c r="Y105" i="12"/>
  <c r="G105" i="12"/>
  <c r="R105" i="12"/>
  <c r="K105" i="12"/>
  <c r="AE105" i="12"/>
  <c r="T105" i="12"/>
  <c r="M105" i="12"/>
  <c r="F105" i="12"/>
  <c r="O105" i="12"/>
  <c r="Z105" i="12"/>
  <c r="N105" i="12"/>
  <c r="H105" i="12"/>
  <c r="W105" i="12"/>
  <c r="X105" i="12"/>
  <c r="S105" i="12"/>
  <c r="Q105" i="12"/>
  <c r="AC105" i="12"/>
  <c r="BA169" i="16"/>
  <c r="AZ169" i="16"/>
  <c r="BD169" i="16"/>
  <c r="BB169" i="16"/>
  <c r="BC169" i="16"/>
  <c r="K355" i="12"/>
  <c r="AC355" i="12"/>
  <c r="S355" i="12"/>
  <c r="H355" i="12"/>
  <c r="X355" i="12"/>
  <c r="Q355" i="12"/>
  <c r="N355" i="12"/>
  <c r="W355" i="12"/>
  <c r="L355" i="12"/>
  <c r="AB355" i="12"/>
  <c r="U355" i="12"/>
  <c r="V355" i="12"/>
  <c r="J355" i="12"/>
  <c r="P355" i="12"/>
  <c r="I355" i="12"/>
  <c r="Y355" i="12"/>
  <c r="G355" i="12"/>
  <c r="R355" i="12"/>
  <c r="AE355" i="12"/>
  <c r="T355" i="12"/>
  <c r="M355" i="12"/>
  <c r="F355" i="12"/>
  <c r="O355" i="12"/>
  <c r="Z355" i="12"/>
  <c r="AA355" i="12"/>
  <c r="F32" i="12"/>
  <c r="V32" i="12"/>
  <c r="O32" i="12"/>
  <c r="H32" i="12"/>
  <c r="X32" i="12"/>
  <c r="U32" i="12"/>
  <c r="J32" i="12"/>
  <c r="Z32" i="12"/>
  <c r="S32" i="12"/>
  <c r="L32" i="12"/>
  <c r="AB32" i="12"/>
  <c r="I32" i="12"/>
  <c r="N32" i="12"/>
  <c r="G32" i="12"/>
  <c r="W32" i="12"/>
  <c r="P32" i="12"/>
  <c r="M32" i="12"/>
  <c r="Y32" i="12"/>
  <c r="AE32" i="12"/>
  <c r="R32" i="12"/>
  <c r="K32" i="12"/>
  <c r="AA32" i="12"/>
  <c r="T32" i="12"/>
  <c r="Q32" i="12"/>
  <c r="AC32" i="12"/>
  <c r="BL223" i="16"/>
  <c r="BG223" i="16"/>
  <c r="BR223" i="16"/>
  <c r="BM223" i="16"/>
  <c r="BH223" i="16"/>
  <c r="BQ223" i="16"/>
  <c r="BJ223" i="16"/>
  <c r="BK223" i="16"/>
  <c r="BI223" i="16"/>
  <c r="BR190" i="16"/>
  <c r="BH190" i="16"/>
  <c r="BQ190" i="16"/>
  <c r="BK190" i="16"/>
  <c r="BJ190" i="16"/>
  <c r="BM190" i="16"/>
  <c r="BI190" i="16"/>
  <c r="BL190" i="16"/>
  <c r="BG190" i="16"/>
  <c r="L47" i="12"/>
  <c r="AB47" i="12"/>
  <c r="U47" i="12"/>
  <c r="N47" i="12"/>
  <c r="K47" i="12"/>
  <c r="W47" i="12"/>
  <c r="P47" i="12"/>
  <c r="I47" i="12"/>
  <c r="Y47" i="12"/>
  <c r="R47" i="12"/>
  <c r="AA47" i="12"/>
  <c r="G47" i="12"/>
  <c r="AE47" i="12"/>
  <c r="T47" i="12"/>
  <c r="M47" i="12"/>
  <c r="F47" i="12"/>
  <c r="V47" i="12"/>
  <c r="O47" i="12"/>
  <c r="H47" i="12"/>
  <c r="X47" i="12"/>
  <c r="Q47" i="12"/>
  <c r="J47" i="12"/>
  <c r="Z47" i="12"/>
  <c r="S47" i="12"/>
  <c r="AC47" i="12"/>
  <c r="L111" i="12"/>
  <c r="AB111" i="12"/>
  <c r="U111" i="12"/>
  <c r="V111" i="12"/>
  <c r="J111" i="12"/>
  <c r="S111" i="12"/>
  <c r="P111" i="12"/>
  <c r="I111" i="12"/>
  <c r="Y111" i="12"/>
  <c r="G111" i="12"/>
  <c r="R111" i="12"/>
  <c r="AA111" i="12"/>
  <c r="AE111" i="12"/>
  <c r="T111" i="12"/>
  <c r="M111" i="12"/>
  <c r="F111" i="12"/>
  <c r="O111" i="12"/>
  <c r="Z111" i="12"/>
  <c r="H111" i="12"/>
  <c r="X111" i="12"/>
  <c r="Q111" i="12"/>
  <c r="N111" i="12"/>
  <c r="W111" i="12"/>
  <c r="K111" i="12"/>
  <c r="AC111" i="12"/>
  <c r="BR331" i="16"/>
  <c r="BH331" i="16"/>
  <c r="BQ331" i="16"/>
  <c r="BJ331" i="16"/>
  <c r="BM331" i="16"/>
  <c r="BI331" i="16"/>
  <c r="BL331" i="16"/>
  <c r="BK331" i="16"/>
  <c r="BG331" i="16"/>
  <c r="BC331" i="16"/>
  <c r="BB331" i="16"/>
  <c r="AZ331" i="16"/>
  <c r="BD331" i="16"/>
  <c r="BA331" i="16"/>
  <c r="BC272" i="16"/>
  <c r="BD272" i="16"/>
  <c r="AZ272" i="16"/>
  <c r="BA272" i="16"/>
  <c r="BB272" i="16"/>
  <c r="BR36" i="16"/>
  <c r="BG36" i="16"/>
  <c r="BQ36" i="16"/>
  <c r="BL36" i="16"/>
  <c r="BI36" i="16"/>
  <c r="BK36" i="16"/>
  <c r="BH36" i="16"/>
  <c r="BM36" i="16"/>
  <c r="BJ36" i="16"/>
  <c r="BG204" i="16"/>
  <c r="BQ204" i="16"/>
  <c r="BR204" i="16"/>
  <c r="BL204" i="16"/>
  <c r="BK204" i="16"/>
  <c r="BI204" i="16"/>
  <c r="BM204" i="16"/>
  <c r="BH204" i="16"/>
  <c r="BJ204" i="16"/>
  <c r="BL152" i="16"/>
  <c r="BG152" i="16"/>
  <c r="BR152" i="16"/>
  <c r="BM152" i="16"/>
  <c r="BH152" i="16"/>
  <c r="BQ152" i="16"/>
  <c r="BK152" i="16"/>
  <c r="BJ152" i="16"/>
  <c r="BI152" i="16"/>
  <c r="S379" i="12"/>
  <c r="P379" i="12"/>
  <c r="I379" i="12"/>
  <c r="Y379" i="12"/>
  <c r="G379" i="12"/>
  <c r="R379" i="12"/>
  <c r="AE379" i="12"/>
  <c r="T379" i="12"/>
  <c r="M379" i="12"/>
  <c r="F379" i="12"/>
  <c r="O379" i="12"/>
  <c r="Z379" i="12"/>
  <c r="H379" i="12"/>
  <c r="X379" i="12"/>
  <c r="Q379" i="12"/>
  <c r="N379" i="12"/>
  <c r="W379" i="12"/>
  <c r="L379" i="12"/>
  <c r="AB379" i="12"/>
  <c r="U379" i="12"/>
  <c r="V379" i="12"/>
  <c r="J379" i="12"/>
  <c r="AA379" i="12"/>
  <c r="K379" i="12"/>
  <c r="AC379" i="12"/>
  <c r="BG197" i="16"/>
  <c r="BQ197" i="16"/>
  <c r="BR197" i="16"/>
  <c r="BL197" i="16"/>
  <c r="BI197" i="16"/>
  <c r="BH197" i="16"/>
  <c r="BM197" i="16"/>
  <c r="BK197" i="16"/>
  <c r="BJ197" i="16"/>
  <c r="BL134" i="16"/>
  <c r="BK134" i="16"/>
  <c r="BH134" i="16"/>
  <c r="BR134" i="16"/>
  <c r="BM134" i="16"/>
  <c r="BJ134" i="16"/>
  <c r="BI134" i="16"/>
  <c r="BQ134" i="16"/>
  <c r="BG134" i="16"/>
  <c r="BR8" i="16"/>
  <c r="BL8" i="16"/>
  <c r="BI8" i="16"/>
  <c r="BQ8" i="16"/>
  <c r="BM8" i="16"/>
  <c r="BG8" i="16"/>
  <c r="BK8" i="16"/>
  <c r="BJ8" i="16"/>
  <c r="BH8" i="16"/>
  <c r="AR447" i="12"/>
  <c r="AC447" i="12"/>
  <c r="BR310" i="16"/>
  <c r="BL310" i="16"/>
  <c r="BK310" i="16"/>
  <c r="BG310" i="16"/>
  <c r="BQ310" i="16"/>
  <c r="BM310" i="16"/>
  <c r="BJ310" i="16"/>
  <c r="BI310" i="16"/>
  <c r="BH310" i="16"/>
  <c r="AC442" i="12"/>
  <c r="AR442" i="12"/>
  <c r="G25" i="12"/>
  <c r="W25" i="12"/>
  <c r="T25" i="12"/>
  <c r="U25" i="12"/>
  <c r="Q25" i="12"/>
  <c r="H25" i="12"/>
  <c r="K25" i="12"/>
  <c r="AA25" i="12"/>
  <c r="Y25" i="12"/>
  <c r="Z25" i="12"/>
  <c r="V25" i="12"/>
  <c r="M25" i="12"/>
  <c r="O25" i="12"/>
  <c r="I25" i="12"/>
  <c r="J25" i="12"/>
  <c r="F25" i="12"/>
  <c r="AB25" i="12"/>
  <c r="R25" i="12"/>
  <c r="AE25" i="12"/>
  <c r="S25" i="12"/>
  <c r="N25" i="12"/>
  <c r="P25" i="12"/>
  <c r="L25" i="12"/>
  <c r="X25" i="12"/>
  <c r="AC25" i="12"/>
  <c r="BR184" i="16"/>
  <c r="BG184" i="16"/>
  <c r="BQ184" i="16"/>
  <c r="BJ184" i="16"/>
  <c r="BM184" i="16"/>
  <c r="BI184" i="16"/>
  <c r="BL184" i="16"/>
  <c r="BK184" i="16"/>
  <c r="BH184" i="16"/>
  <c r="BB12" i="16"/>
  <c r="BA12" i="16"/>
  <c r="BD12" i="16"/>
  <c r="AZ12" i="16"/>
  <c r="BC12" i="16"/>
  <c r="BR267" i="16"/>
  <c r="BG267" i="16"/>
  <c r="BQ267" i="16"/>
  <c r="BM267" i="16"/>
  <c r="BI267" i="16"/>
  <c r="BL267" i="16"/>
  <c r="BH267" i="16"/>
  <c r="BK267" i="16"/>
  <c r="BJ267" i="16"/>
  <c r="F84" i="12"/>
  <c r="V84" i="12"/>
  <c r="S84" i="12"/>
  <c r="T84" i="12"/>
  <c r="U84" i="12"/>
  <c r="G84" i="12"/>
  <c r="J84" i="12"/>
  <c r="Z84" i="12"/>
  <c r="X84" i="12"/>
  <c r="Y84" i="12"/>
  <c r="AA84" i="12"/>
  <c r="AB84" i="12"/>
  <c r="N84" i="12"/>
  <c r="H84" i="12"/>
  <c r="I84" i="12"/>
  <c r="K84" i="12"/>
  <c r="Q84" i="12"/>
  <c r="L84" i="12"/>
  <c r="AE84" i="12"/>
  <c r="R84" i="12"/>
  <c r="M84" i="12"/>
  <c r="O84" i="12"/>
  <c r="P84" i="12"/>
  <c r="W84" i="12"/>
  <c r="AC84" i="12"/>
  <c r="G148" i="12"/>
  <c r="W148" i="12"/>
  <c r="R148" i="12"/>
  <c r="T148" i="12"/>
  <c r="U148" i="12"/>
  <c r="L148" i="12"/>
  <c r="K148" i="12"/>
  <c r="AA148" i="12"/>
  <c r="X148" i="12"/>
  <c r="Y148" i="12"/>
  <c r="Z148" i="12"/>
  <c r="Q148" i="12"/>
  <c r="O148" i="12"/>
  <c r="H148" i="12"/>
  <c r="I148" i="12"/>
  <c r="J148" i="12"/>
  <c r="F148" i="12"/>
  <c r="V148" i="12"/>
  <c r="AE148" i="12"/>
  <c r="S148" i="12"/>
  <c r="M148" i="12"/>
  <c r="N148" i="12"/>
  <c r="P148" i="12"/>
  <c r="AB148" i="12"/>
  <c r="AC148" i="12"/>
  <c r="H405" i="12"/>
  <c r="P405" i="12"/>
  <c r="Y405" i="12"/>
  <c r="R405" i="12"/>
  <c r="T405" i="12"/>
  <c r="F405" i="12"/>
  <c r="Z405" i="12"/>
  <c r="I405" i="12"/>
  <c r="G405" i="12"/>
  <c r="AA405" i="12"/>
  <c r="AE405" i="12"/>
  <c r="M405" i="12"/>
  <c r="O405" i="12"/>
  <c r="J405" i="12"/>
  <c r="L405" i="12"/>
  <c r="Q405" i="12"/>
  <c r="V405" i="12"/>
  <c r="K405" i="12"/>
  <c r="X405" i="12"/>
  <c r="U405" i="12"/>
  <c r="W405" i="12"/>
  <c r="S405" i="12"/>
  <c r="AB405" i="12"/>
  <c r="N405" i="12"/>
  <c r="AC405" i="12"/>
  <c r="AE34" i="12"/>
  <c r="R34" i="12"/>
  <c r="K34" i="12"/>
  <c r="AA34" i="12"/>
  <c r="T34" i="12"/>
  <c r="Q34" i="12"/>
  <c r="F34" i="12"/>
  <c r="V34" i="12"/>
  <c r="O34" i="12"/>
  <c r="H34" i="12"/>
  <c r="X34" i="12"/>
  <c r="U34" i="12"/>
  <c r="J34" i="12"/>
  <c r="Z34" i="12"/>
  <c r="S34" i="12"/>
  <c r="L34" i="12"/>
  <c r="AB34" i="12"/>
  <c r="I34" i="12"/>
  <c r="N34" i="12"/>
  <c r="G34" i="12"/>
  <c r="W34" i="12"/>
  <c r="P34" i="12"/>
  <c r="M34" i="12"/>
  <c r="Y34" i="12"/>
  <c r="AC34" i="12"/>
  <c r="BL289" i="16"/>
  <c r="BG289" i="16"/>
  <c r="BQ289" i="16"/>
  <c r="BR289" i="16"/>
  <c r="BM289" i="16"/>
  <c r="BH289" i="16"/>
  <c r="BJ289" i="16"/>
  <c r="BK289" i="16"/>
  <c r="BI289" i="16"/>
  <c r="AZ301" i="16"/>
  <c r="BA301" i="16"/>
  <c r="BB301" i="16"/>
  <c r="BC301" i="16"/>
  <c r="BD301" i="16"/>
  <c r="AC441" i="12"/>
  <c r="AR441" i="12"/>
  <c r="L121" i="12"/>
  <c r="W121" i="12"/>
  <c r="AE121" i="12"/>
  <c r="M121" i="12"/>
  <c r="N121" i="12"/>
  <c r="K121" i="12"/>
  <c r="T121" i="12"/>
  <c r="R121" i="12"/>
  <c r="G121" i="12"/>
  <c r="U121" i="12"/>
  <c r="AB121" i="12"/>
  <c r="S121" i="12"/>
  <c r="H121" i="12"/>
  <c r="J121" i="12"/>
  <c r="P121" i="12"/>
  <c r="Q121" i="12"/>
  <c r="AC121" i="12"/>
  <c r="V121" i="12"/>
  <c r="Z121" i="12"/>
  <c r="X121" i="12"/>
  <c r="Y121" i="12"/>
  <c r="O121" i="12"/>
  <c r="AA121" i="12"/>
  <c r="I121" i="12"/>
  <c r="F121" i="12"/>
  <c r="BR16" i="16"/>
  <c r="BL16" i="16"/>
  <c r="BG16" i="16"/>
  <c r="BQ16" i="16"/>
  <c r="BM16" i="16"/>
  <c r="BI16" i="16"/>
  <c r="BJ16" i="16"/>
  <c r="BK16" i="16"/>
  <c r="BH16" i="16"/>
  <c r="BL173" i="16"/>
  <c r="BG173" i="16"/>
  <c r="BR173" i="16"/>
  <c r="BM173" i="16"/>
  <c r="BK173" i="16"/>
  <c r="BH173" i="16"/>
  <c r="BJ173" i="16"/>
  <c r="BQ173" i="16"/>
  <c r="BI173" i="16"/>
  <c r="BL304" i="16"/>
  <c r="BG304" i="16"/>
  <c r="BQ304" i="16"/>
  <c r="BR304" i="16"/>
  <c r="BM304" i="16"/>
  <c r="BH304" i="16"/>
  <c r="BK304" i="16"/>
  <c r="BJ304" i="16"/>
  <c r="BI304" i="16"/>
  <c r="BR159" i="16"/>
  <c r="BL159" i="16"/>
  <c r="BK159" i="16"/>
  <c r="BG159" i="16"/>
  <c r="BQ159" i="16"/>
  <c r="BM159" i="16"/>
  <c r="BJ159" i="16"/>
  <c r="BI159" i="16"/>
  <c r="BH159" i="16"/>
  <c r="AZ239" i="16"/>
  <c r="BB239" i="16"/>
  <c r="BC239" i="16"/>
  <c r="BD239" i="16"/>
  <c r="BA239" i="16"/>
  <c r="BR218" i="16"/>
  <c r="BH218" i="16"/>
  <c r="BQ218" i="16"/>
  <c r="BM218" i="16"/>
  <c r="BI218" i="16"/>
  <c r="BL218" i="16"/>
  <c r="BK218" i="16"/>
  <c r="BG218" i="16"/>
  <c r="BJ218" i="16"/>
  <c r="BR282" i="16"/>
  <c r="BL282" i="16"/>
  <c r="BH282" i="16"/>
  <c r="BQ282" i="16"/>
  <c r="BM282" i="16"/>
  <c r="BG282" i="16"/>
  <c r="BJ282" i="16"/>
  <c r="BK282" i="16"/>
  <c r="BI282" i="16"/>
  <c r="AE315" i="12"/>
  <c r="S315" i="12"/>
  <c r="L315" i="12"/>
  <c r="AB315" i="12"/>
  <c r="U315" i="12"/>
  <c r="F315" i="12"/>
  <c r="G315" i="12"/>
  <c r="W315" i="12"/>
  <c r="P315" i="12"/>
  <c r="I315" i="12"/>
  <c r="Y315" i="12"/>
  <c r="V315" i="12"/>
  <c r="K315" i="12"/>
  <c r="AA315" i="12"/>
  <c r="T315" i="12"/>
  <c r="M315" i="12"/>
  <c r="N315" i="12"/>
  <c r="J315" i="12"/>
  <c r="O315" i="12"/>
  <c r="H315" i="12"/>
  <c r="X315" i="12"/>
  <c r="Q315" i="12"/>
  <c r="R315" i="12"/>
  <c r="Z315" i="12"/>
  <c r="AC315" i="12"/>
  <c r="BA256" i="16"/>
  <c r="AZ256" i="16"/>
  <c r="BB256" i="16"/>
  <c r="BC256" i="16"/>
  <c r="BD256" i="16"/>
  <c r="BR321" i="16"/>
  <c r="BG321" i="16"/>
  <c r="BQ321" i="16"/>
  <c r="BM321" i="16"/>
  <c r="BI321" i="16"/>
  <c r="BL321" i="16"/>
  <c r="BH321" i="16"/>
  <c r="BK321" i="16"/>
  <c r="BJ321" i="16"/>
  <c r="BR20" i="16"/>
  <c r="BL20" i="16"/>
  <c r="BK20" i="16"/>
  <c r="BI20" i="16"/>
  <c r="BQ20" i="16"/>
  <c r="BM20" i="16"/>
  <c r="BJ20" i="16"/>
  <c r="BH20" i="16"/>
  <c r="BG20" i="16"/>
  <c r="AE179" i="12"/>
  <c r="U179" i="12"/>
  <c r="N179" i="12"/>
  <c r="G179" i="12"/>
  <c r="W179" i="12"/>
  <c r="L179" i="12"/>
  <c r="I179" i="12"/>
  <c r="Y179" i="12"/>
  <c r="R179" i="12"/>
  <c r="K179" i="12"/>
  <c r="AA179" i="12"/>
  <c r="AB179" i="12"/>
  <c r="M179" i="12"/>
  <c r="F179" i="12"/>
  <c r="V179" i="12"/>
  <c r="O179" i="12"/>
  <c r="H179" i="12"/>
  <c r="P179" i="12"/>
  <c r="Q179" i="12"/>
  <c r="J179" i="12"/>
  <c r="Z179" i="12"/>
  <c r="S179" i="12"/>
  <c r="X179" i="12"/>
  <c r="T179" i="12"/>
  <c r="AC179" i="12"/>
  <c r="AE243" i="12"/>
  <c r="S243" i="12"/>
  <c r="P243" i="12"/>
  <c r="L243" i="12"/>
  <c r="H243" i="12"/>
  <c r="I243" i="12"/>
  <c r="G243" i="12"/>
  <c r="W243" i="12"/>
  <c r="U243" i="12"/>
  <c r="Q243" i="12"/>
  <c r="M243" i="12"/>
  <c r="N243" i="12"/>
  <c r="K243" i="12"/>
  <c r="AA243" i="12"/>
  <c r="Z243" i="12"/>
  <c r="V243" i="12"/>
  <c r="R243" i="12"/>
  <c r="T243" i="12"/>
  <c r="O243" i="12"/>
  <c r="J243" i="12"/>
  <c r="F243" i="12"/>
  <c r="AB243" i="12"/>
  <c r="X243" i="12"/>
  <c r="Y243" i="12"/>
  <c r="AC243" i="12"/>
  <c r="H305" i="12"/>
  <c r="N305" i="12"/>
  <c r="K305" i="12"/>
  <c r="AC305" i="12"/>
  <c r="M305" i="12"/>
  <c r="T305" i="12"/>
  <c r="J305" i="12"/>
  <c r="G305" i="12"/>
  <c r="I305" i="12"/>
  <c r="F305" i="12"/>
  <c r="O305" i="12"/>
  <c r="W305" i="12"/>
  <c r="Y305" i="12"/>
  <c r="P305" i="12"/>
  <c r="V305" i="12"/>
  <c r="X305" i="12"/>
  <c r="Q305" i="12"/>
  <c r="AA305" i="12"/>
  <c r="Z305" i="12"/>
  <c r="L305" i="12"/>
  <c r="R305" i="12"/>
  <c r="S305" i="12"/>
  <c r="U305" i="12"/>
  <c r="AE305" i="12"/>
  <c r="AB305" i="12"/>
  <c r="AZ188" i="16"/>
  <c r="BC188" i="16"/>
  <c r="BD188" i="16"/>
  <c r="BA188" i="16"/>
  <c r="BB188" i="16"/>
  <c r="BC252" i="16"/>
  <c r="BA252" i="16"/>
  <c r="BB252" i="16"/>
  <c r="BD252" i="16"/>
  <c r="AZ252" i="16"/>
  <c r="M370" i="12"/>
  <c r="N370" i="12"/>
  <c r="S370" i="12"/>
  <c r="O370" i="12"/>
  <c r="W370" i="12"/>
  <c r="AC370" i="12"/>
  <c r="G370" i="12"/>
  <c r="Z370" i="12"/>
  <c r="T370" i="12"/>
  <c r="AE370" i="12"/>
  <c r="H370" i="12"/>
  <c r="F370" i="12"/>
  <c r="P370" i="12"/>
  <c r="R370" i="12"/>
  <c r="L370" i="12"/>
  <c r="V370" i="12"/>
  <c r="J370" i="12"/>
  <c r="AB370" i="12"/>
  <c r="I370" i="12"/>
  <c r="K370" i="12"/>
  <c r="X370" i="12"/>
  <c r="U370" i="12"/>
  <c r="Q370" i="12"/>
  <c r="AA370" i="12"/>
  <c r="Y370" i="12"/>
  <c r="AE42" i="12"/>
  <c r="T42" i="12"/>
  <c r="M42" i="12"/>
  <c r="F42" i="12"/>
  <c r="V42" i="12"/>
  <c r="W42" i="12"/>
  <c r="H42" i="12"/>
  <c r="X42" i="12"/>
  <c r="Q42" i="12"/>
  <c r="J42" i="12"/>
  <c r="Z42" i="12"/>
  <c r="K42" i="12"/>
  <c r="L42" i="12"/>
  <c r="AB42" i="12"/>
  <c r="U42" i="12"/>
  <c r="N42" i="12"/>
  <c r="S42" i="12"/>
  <c r="AA42" i="12"/>
  <c r="P42" i="12"/>
  <c r="I42" i="12"/>
  <c r="Y42" i="12"/>
  <c r="R42" i="12"/>
  <c r="G42" i="12"/>
  <c r="O42" i="12"/>
  <c r="AC42" i="12"/>
  <c r="H104" i="12"/>
  <c r="X104" i="12"/>
  <c r="Q104" i="12"/>
  <c r="N104" i="12"/>
  <c r="W104" i="12"/>
  <c r="K104" i="12"/>
  <c r="L104" i="12"/>
  <c r="AB104" i="12"/>
  <c r="U104" i="12"/>
  <c r="V104" i="12"/>
  <c r="J104" i="12"/>
  <c r="S104" i="12"/>
  <c r="P104" i="12"/>
  <c r="I104" i="12"/>
  <c r="Y104" i="12"/>
  <c r="G104" i="12"/>
  <c r="R104" i="12"/>
  <c r="AA104" i="12"/>
  <c r="AE104" i="12"/>
  <c r="T104" i="12"/>
  <c r="M104" i="12"/>
  <c r="F104" i="12"/>
  <c r="O104" i="12"/>
  <c r="Z104" i="12"/>
  <c r="AC104" i="12"/>
  <c r="BR233" i="16"/>
  <c r="BL233" i="16"/>
  <c r="BK233" i="16"/>
  <c r="BH233" i="16"/>
  <c r="BQ233" i="16"/>
  <c r="BM233" i="16"/>
  <c r="BJ233" i="16"/>
  <c r="BI233" i="16"/>
  <c r="BG233" i="16"/>
  <c r="F29" i="12"/>
  <c r="V29" i="12"/>
  <c r="O29" i="12"/>
  <c r="H29" i="12"/>
  <c r="X29" i="12"/>
  <c r="Y29" i="12"/>
  <c r="J29" i="12"/>
  <c r="Z29" i="12"/>
  <c r="S29" i="12"/>
  <c r="L29" i="12"/>
  <c r="AB29" i="12"/>
  <c r="M29" i="12"/>
  <c r="N29" i="12"/>
  <c r="G29" i="12"/>
  <c r="W29" i="12"/>
  <c r="P29" i="12"/>
  <c r="U29" i="12"/>
  <c r="Q29" i="12"/>
  <c r="AE29" i="12"/>
  <c r="R29" i="12"/>
  <c r="K29" i="12"/>
  <c r="AA29" i="12"/>
  <c r="T29" i="12"/>
  <c r="I29" i="12"/>
  <c r="AC29" i="12"/>
  <c r="AN339" i="16"/>
  <c r="AQ339" i="16"/>
  <c r="AP339" i="16"/>
  <c r="AO339" i="16"/>
  <c r="BR339" i="16"/>
  <c r="BJ339" i="16"/>
  <c r="BM339" i="16"/>
  <c r="BI339" i="16"/>
  <c r="BH339" i="16"/>
  <c r="BQ339" i="16"/>
  <c r="BK339" i="16"/>
  <c r="BG339" i="16"/>
  <c r="BL339" i="16"/>
  <c r="BB181" i="16"/>
  <c r="BC181" i="16"/>
  <c r="BD181" i="16"/>
  <c r="AZ181" i="16"/>
  <c r="BA181" i="16"/>
  <c r="BL245" i="16"/>
  <c r="BK245" i="16"/>
  <c r="BG245" i="16"/>
  <c r="BQ245" i="16"/>
  <c r="BR245" i="16"/>
  <c r="BM245" i="16"/>
  <c r="BJ245" i="16"/>
  <c r="BI245" i="16"/>
  <c r="BH245" i="16"/>
  <c r="L67" i="12"/>
  <c r="AB67" i="12"/>
  <c r="U67" i="12"/>
  <c r="N67" i="12"/>
  <c r="K67" i="12"/>
  <c r="G67" i="12"/>
  <c r="P67" i="12"/>
  <c r="I67" i="12"/>
  <c r="Y67" i="12"/>
  <c r="R67" i="12"/>
  <c r="AA67" i="12"/>
  <c r="W67" i="12"/>
  <c r="AE67" i="12"/>
  <c r="T67" i="12"/>
  <c r="M67" i="12"/>
  <c r="F67" i="12"/>
  <c r="V67" i="12"/>
  <c r="O67" i="12"/>
  <c r="H67" i="12"/>
  <c r="X67" i="12"/>
  <c r="Q67" i="12"/>
  <c r="J67" i="12"/>
  <c r="Z67" i="12"/>
  <c r="S67" i="12"/>
  <c r="AC67" i="12"/>
  <c r="K131" i="12"/>
  <c r="AA131" i="12"/>
  <c r="T131" i="12"/>
  <c r="M131" i="12"/>
  <c r="F131" i="12"/>
  <c r="N131" i="12"/>
  <c r="O131" i="12"/>
  <c r="H131" i="12"/>
  <c r="X131" i="12"/>
  <c r="Q131" i="12"/>
  <c r="V131" i="12"/>
  <c r="R131" i="12"/>
  <c r="AE131" i="12"/>
  <c r="S131" i="12"/>
  <c r="L131" i="12"/>
  <c r="AB131" i="12"/>
  <c r="U131" i="12"/>
  <c r="J131" i="12"/>
  <c r="G131" i="12"/>
  <c r="W131" i="12"/>
  <c r="P131" i="12"/>
  <c r="I131" i="12"/>
  <c r="Y131" i="12"/>
  <c r="Z131" i="12"/>
  <c r="AC131" i="12"/>
  <c r="O333" i="12"/>
  <c r="P333" i="12"/>
  <c r="I333" i="12"/>
  <c r="S333" i="12"/>
  <c r="Q333" i="12"/>
  <c r="AA333" i="12"/>
  <c r="L333" i="12"/>
  <c r="W333" i="12"/>
  <c r="X333" i="12"/>
  <c r="H333" i="12"/>
  <c r="T333" i="12"/>
  <c r="J333" i="12"/>
  <c r="AB333" i="12"/>
  <c r="K333" i="12"/>
  <c r="Z333" i="12"/>
  <c r="AE333" i="12"/>
  <c r="R333" i="12"/>
  <c r="F333" i="12"/>
  <c r="U333" i="12"/>
  <c r="G333" i="12"/>
  <c r="V333" i="12"/>
  <c r="M333" i="12"/>
  <c r="AC333" i="12"/>
  <c r="N333" i="12"/>
  <c r="Y333" i="12"/>
  <c r="L97" i="12"/>
  <c r="Q97" i="12"/>
  <c r="N97" i="12"/>
  <c r="H97" i="12"/>
  <c r="W97" i="12"/>
  <c r="X97" i="12"/>
  <c r="S97" i="12"/>
  <c r="Z97" i="12"/>
  <c r="T97" i="12"/>
  <c r="R97" i="12"/>
  <c r="P97" i="12"/>
  <c r="V97" i="12"/>
  <c r="O97" i="12"/>
  <c r="AE97" i="12"/>
  <c r="G97" i="12"/>
  <c r="U97" i="12"/>
  <c r="F97" i="12"/>
  <c r="Y97" i="12"/>
  <c r="AA97" i="12"/>
  <c r="AB97" i="12"/>
  <c r="M97" i="12"/>
  <c r="K97" i="12"/>
  <c r="I97" i="12"/>
  <c r="J97" i="12"/>
  <c r="AC97" i="12"/>
  <c r="I161" i="12"/>
  <c r="G161" i="12"/>
  <c r="AE161" i="12"/>
  <c r="W161" i="12"/>
  <c r="U161" i="12"/>
  <c r="L161" i="12"/>
  <c r="N161" i="12"/>
  <c r="S161" i="12"/>
  <c r="V161" i="12"/>
  <c r="R161" i="12"/>
  <c r="Z161" i="12"/>
  <c r="P161" i="12"/>
  <c r="F161" i="12"/>
  <c r="AB161" i="12"/>
  <c r="Y161" i="12"/>
  <c r="T161" i="12"/>
  <c r="J161" i="12"/>
  <c r="H161" i="12"/>
  <c r="M161" i="12"/>
  <c r="AA161" i="12"/>
  <c r="X161" i="12"/>
  <c r="Q161" i="12"/>
  <c r="O161" i="12"/>
  <c r="K161" i="12"/>
  <c r="AC161" i="12"/>
  <c r="BB340" i="16"/>
  <c r="BA340" i="16"/>
  <c r="BD340" i="16"/>
  <c r="BC340" i="16"/>
  <c r="AZ340" i="16"/>
  <c r="G24" i="12"/>
  <c r="W24" i="12"/>
  <c r="Q24" i="12"/>
  <c r="M24" i="12"/>
  <c r="N24" i="12"/>
  <c r="J24" i="12"/>
  <c r="K24" i="12"/>
  <c r="AA24" i="12"/>
  <c r="V24" i="12"/>
  <c r="R24" i="12"/>
  <c r="T24" i="12"/>
  <c r="P24" i="12"/>
  <c r="O24" i="12"/>
  <c r="F24" i="12"/>
  <c r="AB24" i="12"/>
  <c r="X24" i="12"/>
  <c r="Y24" i="12"/>
  <c r="U24" i="12"/>
  <c r="AE24" i="12"/>
  <c r="S24" i="12"/>
  <c r="L24" i="12"/>
  <c r="H24" i="12"/>
  <c r="I24" i="12"/>
  <c r="Z24" i="12"/>
  <c r="AC24" i="12"/>
  <c r="AE319" i="12"/>
  <c r="S319" i="12"/>
  <c r="L319" i="12"/>
  <c r="AB319" i="12"/>
  <c r="U319" i="12"/>
  <c r="F319" i="12"/>
  <c r="G319" i="12"/>
  <c r="W319" i="12"/>
  <c r="P319" i="12"/>
  <c r="I319" i="12"/>
  <c r="Y319" i="12"/>
  <c r="V319" i="12"/>
  <c r="K319" i="12"/>
  <c r="AA319" i="12"/>
  <c r="T319" i="12"/>
  <c r="M319" i="12"/>
  <c r="N319" i="12"/>
  <c r="J319" i="12"/>
  <c r="O319" i="12"/>
  <c r="H319" i="12"/>
  <c r="X319" i="12"/>
  <c r="Q319" i="12"/>
  <c r="R319" i="12"/>
  <c r="Z319" i="12"/>
  <c r="AC319" i="12"/>
  <c r="BR103" i="16"/>
  <c r="BG103" i="16"/>
  <c r="BQ103" i="16"/>
  <c r="BM103" i="16"/>
  <c r="BK103" i="16"/>
  <c r="BL103" i="16"/>
  <c r="BJ103" i="16"/>
  <c r="BI103" i="16"/>
  <c r="BH103" i="16"/>
  <c r="O320" i="12"/>
  <c r="H320" i="12"/>
  <c r="X320" i="12"/>
  <c r="Q320" i="12"/>
  <c r="V320" i="12"/>
  <c r="R320" i="12"/>
  <c r="AE320" i="12"/>
  <c r="S320" i="12"/>
  <c r="L320" i="12"/>
  <c r="AB320" i="12"/>
  <c r="U320" i="12"/>
  <c r="J320" i="12"/>
  <c r="G320" i="12"/>
  <c r="W320" i="12"/>
  <c r="P320" i="12"/>
  <c r="I320" i="12"/>
  <c r="Y320" i="12"/>
  <c r="Z320" i="12"/>
  <c r="K320" i="12"/>
  <c r="AA320" i="12"/>
  <c r="T320" i="12"/>
  <c r="M320" i="12"/>
  <c r="F320" i="12"/>
  <c r="N320" i="12"/>
  <c r="AC320" i="12"/>
  <c r="BR226" i="16"/>
  <c r="BH226" i="16"/>
  <c r="BQ226" i="16"/>
  <c r="BM226" i="16"/>
  <c r="BI226" i="16"/>
  <c r="BL226" i="16"/>
  <c r="BG226" i="16"/>
  <c r="BK226" i="16"/>
  <c r="BJ226" i="16"/>
  <c r="U366" i="12"/>
  <c r="AE366" i="12"/>
  <c r="AA366" i="12"/>
  <c r="S366" i="12"/>
  <c r="Z366" i="12"/>
  <c r="P366" i="12"/>
  <c r="R366" i="12"/>
  <c r="W366" i="12"/>
  <c r="M366" i="12"/>
  <c r="F366" i="12"/>
  <c r="V366" i="12"/>
  <c r="I366" i="12"/>
  <c r="K366" i="12"/>
  <c r="AB366" i="12"/>
  <c r="J366" i="12"/>
  <c r="N366" i="12"/>
  <c r="H366" i="12"/>
  <c r="Q366" i="12"/>
  <c r="Y366" i="12"/>
  <c r="L366" i="12"/>
  <c r="O366" i="12"/>
  <c r="X366" i="12"/>
  <c r="T366" i="12"/>
  <c r="AC366" i="12"/>
  <c r="G366" i="12"/>
  <c r="M426" i="12"/>
  <c r="P426" i="12"/>
  <c r="Y426" i="12"/>
  <c r="I426" i="12"/>
  <c r="U426" i="12"/>
  <c r="T426" i="12"/>
  <c r="Z426" i="12"/>
  <c r="V426" i="12"/>
  <c r="AC426" i="12"/>
  <c r="N426" i="12"/>
  <c r="Q426" i="12"/>
  <c r="H426" i="12"/>
  <c r="AA426" i="12"/>
  <c r="S426" i="12"/>
  <c r="W426" i="12"/>
  <c r="L426" i="12"/>
  <c r="O426" i="12"/>
  <c r="R426" i="12"/>
  <c r="F426" i="12"/>
  <c r="X426" i="12"/>
  <c r="AE426" i="12"/>
  <c r="AR426" i="12" s="1"/>
  <c r="J426" i="12"/>
  <c r="AB426" i="12"/>
  <c r="K426" i="12"/>
  <c r="G426" i="12"/>
  <c r="U326" i="12"/>
  <c r="O326" i="12"/>
  <c r="S326" i="12"/>
  <c r="N326" i="12"/>
  <c r="J326" i="12"/>
  <c r="K326" i="12"/>
  <c r="L326" i="12"/>
  <c r="G326" i="12"/>
  <c r="R326" i="12"/>
  <c r="I326" i="12"/>
  <c r="Z326" i="12"/>
  <c r="Q326" i="12"/>
  <c r="AA326" i="12"/>
  <c r="T326" i="12"/>
  <c r="Y326" i="12"/>
  <c r="V326" i="12"/>
  <c r="AE326" i="12"/>
  <c r="AB326" i="12"/>
  <c r="AC326" i="12"/>
  <c r="X326" i="12"/>
  <c r="P326" i="12"/>
  <c r="H326" i="12"/>
  <c r="M326" i="12"/>
  <c r="F326" i="12"/>
  <c r="W326" i="12"/>
  <c r="F338" i="12"/>
  <c r="G338" i="12"/>
  <c r="Y338" i="12"/>
  <c r="V338" i="12"/>
  <c r="R338" i="12"/>
  <c r="L338" i="12"/>
  <c r="AC338" i="12"/>
  <c r="Q338" i="12"/>
  <c r="Z338" i="12"/>
  <c r="O338" i="12"/>
  <c r="I338" i="12"/>
  <c r="K338" i="12"/>
  <c r="X338" i="12"/>
  <c r="T338" i="12"/>
  <c r="AE338" i="12"/>
  <c r="S338" i="12"/>
  <c r="J338" i="12"/>
  <c r="W338" i="12"/>
  <c r="H338" i="12"/>
  <c r="U338" i="12"/>
  <c r="AB338" i="12"/>
  <c r="P338" i="12"/>
  <c r="M338" i="12"/>
  <c r="AA338" i="12"/>
  <c r="N338" i="12"/>
  <c r="G132" i="12"/>
  <c r="W132" i="12"/>
  <c r="P132" i="12"/>
  <c r="I132" i="12"/>
  <c r="Y132" i="12"/>
  <c r="V132" i="12"/>
  <c r="K132" i="12"/>
  <c r="AA132" i="12"/>
  <c r="T132" i="12"/>
  <c r="M132" i="12"/>
  <c r="N132" i="12"/>
  <c r="J132" i="12"/>
  <c r="O132" i="12"/>
  <c r="H132" i="12"/>
  <c r="X132" i="12"/>
  <c r="Q132" i="12"/>
  <c r="R132" i="12"/>
  <c r="Z132" i="12"/>
  <c r="AE132" i="12"/>
  <c r="S132" i="12"/>
  <c r="L132" i="12"/>
  <c r="AB132" i="12"/>
  <c r="U132" i="12"/>
  <c r="F132" i="12"/>
  <c r="AC132" i="12"/>
  <c r="BB138" i="16"/>
  <c r="BC138" i="16"/>
  <c r="AZ138" i="16"/>
  <c r="BD138" i="16"/>
  <c r="BA138" i="16"/>
  <c r="BL50" i="16"/>
  <c r="BH50" i="16"/>
  <c r="BQ50" i="16"/>
  <c r="BK50" i="16"/>
  <c r="BG50" i="16"/>
  <c r="BM50" i="16"/>
  <c r="BJ50" i="16"/>
  <c r="BR50" i="16"/>
  <c r="BI50" i="16"/>
  <c r="BD241" i="16"/>
  <c r="BB241" i="16"/>
  <c r="BC241" i="16"/>
  <c r="AZ241" i="16"/>
  <c r="BA241" i="16"/>
  <c r="BQ307" i="16"/>
  <c r="BH307" i="16"/>
  <c r="BR307" i="16"/>
  <c r="BM307" i="16"/>
  <c r="BK307" i="16"/>
  <c r="BJ307" i="16"/>
  <c r="BL307" i="16"/>
  <c r="BG307" i="16"/>
  <c r="BI307" i="16"/>
  <c r="BG69" i="16"/>
  <c r="BQ69" i="16"/>
  <c r="BR69" i="16"/>
  <c r="BM69" i="16"/>
  <c r="BL69" i="16"/>
  <c r="BJ69" i="16"/>
  <c r="BI69" i="16"/>
  <c r="BK69" i="16"/>
  <c r="BH69" i="16"/>
  <c r="AA398" i="12"/>
  <c r="AE398" i="12"/>
  <c r="F398" i="12"/>
  <c r="O398" i="12"/>
  <c r="Z398" i="12"/>
  <c r="AC398" i="12"/>
  <c r="G398" i="12"/>
  <c r="L398" i="12"/>
  <c r="M398" i="12"/>
  <c r="S398" i="12"/>
  <c r="X398" i="12"/>
  <c r="V398" i="12"/>
  <c r="P398" i="12"/>
  <c r="R398" i="12"/>
  <c r="U398" i="12"/>
  <c r="J398" i="12"/>
  <c r="AB398" i="12"/>
  <c r="Q398" i="12"/>
  <c r="I398" i="12"/>
  <c r="K398" i="12"/>
  <c r="W398" i="12"/>
  <c r="H398" i="12"/>
  <c r="N398" i="12"/>
  <c r="T398" i="12"/>
  <c r="Y398" i="12"/>
  <c r="BB75" i="16"/>
  <c r="AZ75" i="16"/>
  <c r="BA75" i="16"/>
  <c r="BD75" i="16"/>
  <c r="BC75" i="16"/>
  <c r="BG139" i="16"/>
  <c r="BQ139" i="16"/>
  <c r="BR139" i="16"/>
  <c r="BL139" i="16"/>
  <c r="BI139" i="16"/>
  <c r="BK139" i="16"/>
  <c r="BH139" i="16"/>
  <c r="BM139" i="16"/>
  <c r="BJ139" i="16"/>
  <c r="S383" i="12"/>
  <c r="AE383" i="12"/>
  <c r="T383" i="12"/>
  <c r="M383" i="12"/>
  <c r="F383" i="12"/>
  <c r="O383" i="12"/>
  <c r="Z383" i="12"/>
  <c r="H383" i="12"/>
  <c r="X383" i="12"/>
  <c r="Q383" i="12"/>
  <c r="N383" i="12"/>
  <c r="W383" i="12"/>
  <c r="L383" i="12"/>
  <c r="AB383" i="12"/>
  <c r="U383" i="12"/>
  <c r="V383" i="12"/>
  <c r="J383" i="12"/>
  <c r="P383" i="12"/>
  <c r="I383" i="12"/>
  <c r="Y383" i="12"/>
  <c r="G383" i="12"/>
  <c r="R383" i="12"/>
  <c r="AA383" i="12"/>
  <c r="K383" i="12"/>
  <c r="AC383" i="12"/>
  <c r="BR32" i="16"/>
  <c r="BI32" i="16"/>
  <c r="BQ32" i="16"/>
  <c r="BJ32" i="16"/>
  <c r="BM32" i="16"/>
  <c r="BG32" i="16"/>
  <c r="BL32" i="16"/>
  <c r="BK32" i="16"/>
  <c r="BH32" i="16"/>
  <c r="BR111" i="16"/>
  <c r="BL111" i="16"/>
  <c r="BK111" i="16"/>
  <c r="BG111" i="16"/>
  <c r="BQ111" i="16"/>
  <c r="BM111" i="16"/>
  <c r="BJ111" i="16"/>
  <c r="BI111" i="16"/>
  <c r="BH111" i="16"/>
  <c r="BB202" i="16"/>
  <c r="BA202" i="16"/>
  <c r="BC202" i="16"/>
  <c r="AZ202" i="16"/>
  <c r="BD202" i="16"/>
  <c r="AZ266" i="16"/>
  <c r="BD266" i="16"/>
  <c r="BA266" i="16"/>
  <c r="BB266" i="16"/>
  <c r="BC266" i="16"/>
  <c r="BC259" i="16"/>
  <c r="BD259" i="16"/>
  <c r="BA259" i="16"/>
  <c r="BB259" i="16"/>
  <c r="AZ259" i="16"/>
  <c r="BL108" i="16"/>
  <c r="BK108" i="16"/>
  <c r="BG108" i="16"/>
  <c r="BR108" i="16"/>
  <c r="BQ108" i="16"/>
  <c r="BM108" i="16"/>
  <c r="BJ108" i="16"/>
  <c r="BI108" i="16"/>
  <c r="BH108" i="16"/>
  <c r="BH82" i="16"/>
  <c r="BR82" i="16"/>
  <c r="BQ82" i="16"/>
  <c r="BI82" i="16"/>
  <c r="BG82" i="16"/>
  <c r="BM82" i="16"/>
  <c r="BK82" i="16"/>
  <c r="BL82" i="16"/>
  <c r="BJ82" i="16"/>
  <c r="BQ146" i="16"/>
  <c r="BL146" i="16"/>
  <c r="BH146" i="16"/>
  <c r="BR146" i="16"/>
  <c r="BM146" i="16"/>
  <c r="BG146" i="16"/>
  <c r="BJ146" i="16"/>
  <c r="BK146" i="16"/>
  <c r="BI146" i="16"/>
  <c r="AE178" i="12"/>
  <c r="U178" i="12"/>
  <c r="N178" i="12"/>
  <c r="G178" i="12"/>
  <c r="W178" i="12"/>
  <c r="H178" i="12"/>
  <c r="I178" i="12"/>
  <c r="Y178" i="12"/>
  <c r="R178" i="12"/>
  <c r="K178" i="12"/>
  <c r="AA178" i="12"/>
  <c r="X178" i="12"/>
  <c r="M178" i="12"/>
  <c r="F178" i="12"/>
  <c r="V178" i="12"/>
  <c r="O178" i="12"/>
  <c r="P178" i="12"/>
  <c r="AB178" i="12"/>
  <c r="Q178" i="12"/>
  <c r="J178" i="12"/>
  <c r="Z178" i="12"/>
  <c r="S178" i="12"/>
  <c r="T178" i="12"/>
  <c r="L178" i="12"/>
  <c r="AC178" i="12"/>
  <c r="BC185" i="16"/>
  <c r="BD185" i="16"/>
  <c r="AZ185" i="16"/>
  <c r="BA185" i="16"/>
  <c r="BB185" i="16"/>
  <c r="BR133" i="16"/>
  <c r="BL133" i="16"/>
  <c r="BK133" i="16"/>
  <c r="BG133" i="16"/>
  <c r="BQ133" i="16"/>
  <c r="BM133" i="16"/>
  <c r="BJ133" i="16"/>
  <c r="BI133" i="16"/>
  <c r="BH133" i="16"/>
  <c r="K19" i="12"/>
  <c r="AA19" i="12"/>
  <c r="Y19" i="12"/>
  <c r="Z19" i="12"/>
  <c r="V19" i="12"/>
  <c r="H19" i="12"/>
  <c r="O19" i="12"/>
  <c r="I19" i="12"/>
  <c r="J19" i="12"/>
  <c r="F19" i="12"/>
  <c r="AB19" i="12"/>
  <c r="M19" i="12"/>
  <c r="AE19" i="12"/>
  <c r="S19" i="12"/>
  <c r="N19" i="12"/>
  <c r="P19" i="12"/>
  <c r="L19" i="12"/>
  <c r="R19" i="12"/>
  <c r="G19" i="12"/>
  <c r="W19" i="12"/>
  <c r="T19" i="12"/>
  <c r="U19" i="12"/>
  <c r="Q19" i="12"/>
  <c r="X19" i="12"/>
  <c r="AC19" i="12"/>
  <c r="K147" i="12"/>
  <c r="AA147" i="12"/>
  <c r="Z147" i="12"/>
  <c r="V147" i="12"/>
  <c r="R147" i="12"/>
  <c r="T147" i="12"/>
  <c r="O147" i="12"/>
  <c r="J147" i="12"/>
  <c r="F147" i="12"/>
  <c r="AB147" i="12"/>
  <c r="X147" i="12"/>
  <c r="Y147" i="12"/>
  <c r="AE147" i="12"/>
  <c r="S147" i="12"/>
  <c r="P147" i="12"/>
  <c r="L147" i="12"/>
  <c r="H147" i="12"/>
  <c r="I147" i="12"/>
  <c r="G147" i="12"/>
  <c r="W147" i="12"/>
  <c r="U147" i="12"/>
  <c r="Q147" i="12"/>
  <c r="M147" i="12"/>
  <c r="N147" i="12"/>
  <c r="AC147" i="12"/>
  <c r="BR81" i="16"/>
  <c r="BH81" i="16"/>
  <c r="BQ81" i="16"/>
  <c r="BK81" i="16"/>
  <c r="BJ81" i="16"/>
  <c r="BM81" i="16"/>
  <c r="BI81" i="16"/>
  <c r="BL81" i="16"/>
  <c r="BG81" i="16"/>
  <c r="H344" i="12"/>
  <c r="G344" i="12"/>
  <c r="U344" i="12"/>
  <c r="AE344" i="12"/>
  <c r="K344" i="12"/>
  <c r="W344" i="12"/>
  <c r="AA344" i="12"/>
  <c r="AC344" i="12"/>
  <c r="V344" i="12"/>
  <c r="X344" i="12"/>
  <c r="T344" i="12"/>
  <c r="M344" i="12"/>
  <c r="I344" i="12"/>
  <c r="P344" i="12"/>
  <c r="N344" i="12"/>
  <c r="L344" i="12"/>
  <c r="J344" i="12"/>
  <c r="Y344" i="12"/>
  <c r="F344" i="12"/>
  <c r="Z344" i="12"/>
  <c r="Q344" i="12"/>
  <c r="AB344" i="12"/>
  <c r="S344" i="12"/>
  <c r="O344" i="12"/>
  <c r="R344" i="12"/>
  <c r="J365" i="12"/>
  <c r="R365" i="12"/>
  <c r="V365" i="12"/>
  <c r="AE365" i="12"/>
  <c r="S365" i="12"/>
  <c r="AA365" i="12"/>
  <c r="K365" i="12"/>
  <c r="Y365" i="12"/>
  <c r="W365" i="12"/>
  <c r="G365" i="12"/>
  <c r="AC365" i="12"/>
  <c r="M365" i="12"/>
  <c r="U365" i="12"/>
  <c r="I365" i="12"/>
  <c r="P365" i="12"/>
  <c r="AB365" i="12"/>
  <c r="N365" i="12"/>
  <c r="L365" i="12"/>
  <c r="T365" i="12"/>
  <c r="Z365" i="12"/>
  <c r="X365" i="12"/>
  <c r="O365" i="12"/>
  <c r="H365" i="12"/>
  <c r="F365" i="12"/>
  <c r="Q365" i="12"/>
  <c r="O349" i="12"/>
  <c r="F349" i="12"/>
  <c r="X349" i="12"/>
  <c r="Z349" i="12"/>
  <c r="H349" i="12"/>
  <c r="Q349" i="12"/>
  <c r="G349" i="12"/>
  <c r="V349" i="12"/>
  <c r="U349" i="12"/>
  <c r="M349" i="12"/>
  <c r="Y349" i="12"/>
  <c r="K349" i="12"/>
  <c r="AB349" i="12"/>
  <c r="L349" i="12"/>
  <c r="AA349" i="12"/>
  <c r="T349" i="12"/>
  <c r="S349" i="12"/>
  <c r="I349" i="12"/>
  <c r="W349" i="12"/>
  <c r="AC349" i="12"/>
  <c r="R349" i="12"/>
  <c r="AE349" i="12"/>
  <c r="J349" i="12"/>
  <c r="P349" i="12"/>
  <c r="N349" i="12"/>
  <c r="BR84" i="16"/>
  <c r="BL84" i="16"/>
  <c r="BK84" i="16"/>
  <c r="BG84" i="16"/>
  <c r="BQ84" i="16"/>
  <c r="BM84" i="16"/>
  <c r="BJ84" i="16"/>
  <c r="BI84" i="16"/>
  <c r="BH84" i="16"/>
  <c r="BG148" i="16"/>
  <c r="BQ148" i="16"/>
  <c r="BR148" i="16"/>
  <c r="BL148" i="16"/>
  <c r="BI148" i="16"/>
  <c r="BM148" i="16"/>
  <c r="BH148" i="16"/>
  <c r="BK148" i="16"/>
  <c r="BJ148" i="16"/>
  <c r="BG276" i="16"/>
  <c r="BQ276" i="16"/>
  <c r="BR276" i="16"/>
  <c r="BL276" i="16"/>
  <c r="BI276" i="16"/>
  <c r="BK276" i="16"/>
  <c r="BH276" i="16"/>
  <c r="BM276" i="16"/>
  <c r="BJ276" i="16"/>
  <c r="BR53" i="16"/>
  <c r="BL53" i="16"/>
  <c r="BK53" i="16"/>
  <c r="BH53" i="16"/>
  <c r="BQ53" i="16"/>
  <c r="BM53" i="16"/>
  <c r="BJ53" i="16"/>
  <c r="BI53" i="16"/>
  <c r="BG53" i="16"/>
  <c r="M123" i="12"/>
  <c r="S123" i="12"/>
  <c r="O123" i="12"/>
  <c r="F123" i="12"/>
  <c r="Y123" i="12"/>
  <c r="L123" i="12"/>
  <c r="Q123" i="12"/>
  <c r="W123" i="12"/>
  <c r="T123" i="12"/>
  <c r="K123" i="12"/>
  <c r="V123" i="12"/>
  <c r="R123" i="12"/>
  <c r="AE123" i="12"/>
  <c r="H123" i="12"/>
  <c r="AA123" i="12"/>
  <c r="X123" i="12"/>
  <c r="P123" i="12"/>
  <c r="G123" i="12"/>
  <c r="I123" i="12"/>
  <c r="N123" i="12"/>
  <c r="J123" i="12"/>
  <c r="AB123" i="12"/>
  <c r="U123" i="12"/>
  <c r="Z123" i="12"/>
  <c r="AC123" i="12"/>
  <c r="BR315" i="16"/>
  <c r="BH315" i="16"/>
  <c r="BQ315" i="16"/>
  <c r="BM315" i="16"/>
  <c r="BI315" i="16"/>
  <c r="BL315" i="16"/>
  <c r="BK315" i="16"/>
  <c r="BG315" i="16"/>
  <c r="BJ315" i="16"/>
  <c r="BA243" i="16"/>
  <c r="BD243" i="16"/>
  <c r="BB243" i="16"/>
  <c r="AZ243" i="16"/>
  <c r="BC243" i="16"/>
  <c r="O423" i="12"/>
  <c r="AC423" i="12"/>
  <c r="S423" i="12"/>
  <c r="P423" i="12"/>
  <c r="I423" i="12"/>
  <c r="Y423" i="12"/>
  <c r="R423" i="12"/>
  <c r="AE423" i="12"/>
  <c r="AR423" i="12" s="1"/>
  <c r="T423" i="12"/>
  <c r="M423" i="12"/>
  <c r="F423" i="12"/>
  <c r="V423" i="12"/>
  <c r="H423" i="12"/>
  <c r="X423" i="12"/>
  <c r="Q423" i="12"/>
  <c r="J423" i="12"/>
  <c r="Z423" i="12"/>
  <c r="L423" i="12"/>
  <c r="AB423" i="12"/>
  <c r="U423" i="12"/>
  <c r="N423" i="12"/>
  <c r="AA423" i="12"/>
  <c r="K423" i="12"/>
  <c r="G423" i="12"/>
  <c r="W423" i="12"/>
  <c r="BG104" i="16"/>
  <c r="BQ104" i="16"/>
  <c r="BR104" i="16"/>
  <c r="BM104" i="16"/>
  <c r="BL104" i="16"/>
  <c r="BJ104" i="16"/>
  <c r="BI104" i="16"/>
  <c r="BK104" i="16"/>
  <c r="BH104" i="16"/>
  <c r="BC29" i="16"/>
  <c r="BB29" i="16"/>
  <c r="BA29" i="16"/>
  <c r="BD29" i="16"/>
  <c r="AZ29" i="16"/>
  <c r="BR29" i="16"/>
  <c r="BL29" i="16"/>
  <c r="BK29" i="16"/>
  <c r="BH29" i="16"/>
  <c r="BQ29" i="16"/>
  <c r="BM29" i="16"/>
  <c r="BJ29" i="16"/>
  <c r="BI29" i="16"/>
  <c r="BG29" i="16"/>
  <c r="BG312" i="16"/>
  <c r="BQ312" i="16"/>
  <c r="BR312" i="16"/>
  <c r="BL312" i="16"/>
  <c r="BK312" i="16"/>
  <c r="BJ312" i="16"/>
  <c r="BM312" i="16"/>
  <c r="BI312" i="16"/>
  <c r="BH312" i="16"/>
  <c r="BL54" i="16"/>
  <c r="BK54" i="16"/>
  <c r="BH54" i="16"/>
  <c r="BR54" i="16"/>
  <c r="BJ54" i="16"/>
  <c r="BI54" i="16"/>
  <c r="BQ54" i="16"/>
  <c r="BM54" i="16"/>
  <c r="BG54" i="16"/>
  <c r="AE213" i="12"/>
  <c r="Q213" i="12"/>
  <c r="X213" i="12"/>
  <c r="J213" i="12"/>
  <c r="T213" i="12"/>
  <c r="Z213" i="12"/>
  <c r="S213" i="12"/>
  <c r="V213" i="12"/>
  <c r="AB213" i="12"/>
  <c r="Y213" i="12"/>
  <c r="W213" i="12"/>
  <c r="P213" i="12"/>
  <c r="F213" i="12"/>
  <c r="AA213" i="12"/>
  <c r="I213" i="12"/>
  <c r="G213" i="12"/>
  <c r="AC213" i="12"/>
  <c r="H213" i="12"/>
  <c r="M213" i="12"/>
  <c r="K213" i="12"/>
  <c r="N213" i="12"/>
  <c r="O213" i="12"/>
  <c r="R213" i="12"/>
  <c r="L213" i="12"/>
  <c r="U213" i="12"/>
  <c r="AE277" i="12"/>
  <c r="Z277" i="12"/>
  <c r="AC277" i="12"/>
  <c r="M277" i="12"/>
  <c r="Q277" i="12"/>
  <c r="G277" i="12"/>
  <c r="U277" i="12"/>
  <c r="J277" i="12"/>
  <c r="Y277" i="12"/>
  <c r="K277" i="12"/>
  <c r="V277" i="12"/>
  <c r="P277" i="12"/>
  <c r="F277" i="12"/>
  <c r="X277" i="12"/>
  <c r="N277" i="12"/>
  <c r="W277" i="12"/>
  <c r="I277" i="12"/>
  <c r="AB277" i="12"/>
  <c r="AA277" i="12"/>
  <c r="S277" i="12"/>
  <c r="L277" i="12"/>
  <c r="O277" i="12"/>
  <c r="H277" i="12"/>
  <c r="T277" i="12"/>
  <c r="R277" i="12"/>
  <c r="BA97" i="16"/>
  <c r="BB97" i="16"/>
  <c r="BC97" i="16"/>
  <c r="BD97" i="16"/>
  <c r="AZ97" i="16"/>
  <c r="M346" i="12"/>
  <c r="U346" i="12"/>
  <c r="Z346" i="12"/>
  <c r="L346" i="12"/>
  <c r="S346" i="12"/>
  <c r="F346" i="12"/>
  <c r="I346" i="12"/>
  <c r="K346" i="12"/>
  <c r="J346" i="12"/>
  <c r="Q346" i="12"/>
  <c r="O346" i="12"/>
  <c r="H346" i="12"/>
  <c r="AB346" i="12"/>
  <c r="Y346" i="12"/>
  <c r="X346" i="12"/>
  <c r="AE346" i="12"/>
  <c r="AA346" i="12"/>
  <c r="AC346" i="12"/>
  <c r="G346" i="12"/>
  <c r="T346" i="12"/>
  <c r="N346" i="12"/>
  <c r="V346" i="12"/>
  <c r="W346" i="12"/>
  <c r="P346" i="12"/>
  <c r="R346" i="12"/>
  <c r="BB86" i="16"/>
  <c r="BA86" i="16"/>
  <c r="BC86" i="16"/>
  <c r="BD86" i="16"/>
  <c r="AZ86" i="16"/>
  <c r="BL319" i="16"/>
  <c r="BH319" i="16"/>
  <c r="BQ319" i="16"/>
  <c r="BR319" i="16"/>
  <c r="BM319" i="16"/>
  <c r="BG319" i="16"/>
  <c r="BJ319" i="16"/>
  <c r="BK319" i="16"/>
  <c r="BI319" i="16"/>
  <c r="AE182" i="12"/>
  <c r="U182" i="12"/>
  <c r="N182" i="12"/>
  <c r="G182" i="12"/>
  <c r="W182" i="12"/>
  <c r="H182" i="12"/>
  <c r="I182" i="12"/>
  <c r="Y182" i="12"/>
  <c r="R182" i="12"/>
  <c r="K182" i="12"/>
  <c r="AA182" i="12"/>
  <c r="X182" i="12"/>
  <c r="M182" i="12"/>
  <c r="F182" i="12"/>
  <c r="V182" i="12"/>
  <c r="O182" i="12"/>
  <c r="P182" i="12"/>
  <c r="L182" i="12"/>
  <c r="Q182" i="12"/>
  <c r="J182" i="12"/>
  <c r="Z182" i="12"/>
  <c r="S182" i="12"/>
  <c r="T182" i="12"/>
  <c r="AB182" i="12"/>
  <c r="AC182" i="12"/>
  <c r="AE246" i="12"/>
  <c r="S246" i="12"/>
  <c r="W246" i="12"/>
  <c r="T246" i="12"/>
  <c r="P246" i="12"/>
  <c r="F246" i="12"/>
  <c r="G246" i="12"/>
  <c r="H246" i="12"/>
  <c r="AA246" i="12"/>
  <c r="X246" i="12"/>
  <c r="U246" i="12"/>
  <c r="Z246" i="12"/>
  <c r="K246" i="12"/>
  <c r="M246" i="12"/>
  <c r="I246" i="12"/>
  <c r="AB246" i="12"/>
  <c r="Y246" i="12"/>
  <c r="L246" i="12"/>
  <c r="O246" i="12"/>
  <c r="R246" i="12"/>
  <c r="N246" i="12"/>
  <c r="J246" i="12"/>
  <c r="V246" i="12"/>
  <c r="Q246" i="12"/>
  <c r="AC246" i="12"/>
  <c r="K7" i="12"/>
  <c r="W7" i="12"/>
  <c r="P7" i="12"/>
  <c r="Q7" i="12"/>
  <c r="Z7" i="12"/>
  <c r="N7" i="12"/>
  <c r="J7" i="12"/>
  <c r="AA7" i="12"/>
  <c r="T7" i="12"/>
  <c r="Y7" i="12"/>
  <c r="M7" i="12"/>
  <c r="V7" i="12"/>
  <c r="AE7" i="12"/>
  <c r="O7" i="12"/>
  <c r="F7" i="12"/>
  <c r="X7" i="12"/>
  <c r="I7" i="12"/>
  <c r="U7" i="12"/>
  <c r="G7" i="12"/>
  <c r="S7" i="12"/>
  <c r="L7" i="12"/>
  <c r="H7" i="12"/>
  <c r="R7" i="12"/>
  <c r="AB7" i="12"/>
  <c r="AC7" i="12"/>
  <c r="L71" i="12"/>
  <c r="AB71" i="12"/>
  <c r="U71" i="12"/>
  <c r="N71" i="12"/>
  <c r="K71" i="12"/>
  <c r="W71" i="12"/>
  <c r="P71" i="12"/>
  <c r="I71" i="12"/>
  <c r="Y71" i="12"/>
  <c r="R71" i="12"/>
  <c r="AA71" i="12"/>
  <c r="G71" i="12"/>
  <c r="AE71" i="12"/>
  <c r="T71" i="12"/>
  <c r="M71" i="12"/>
  <c r="F71" i="12"/>
  <c r="V71" i="12"/>
  <c r="O71" i="12"/>
  <c r="H71" i="12"/>
  <c r="X71" i="12"/>
  <c r="Q71" i="12"/>
  <c r="J71" i="12"/>
  <c r="Z71" i="12"/>
  <c r="S71" i="12"/>
  <c r="AC71" i="12"/>
  <c r="BC9" i="16"/>
  <c r="BD9" i="16"/>
  <c r="AZ9" i="16"/>
  <c r="BB9" i="16"/>
  <c r="BA9" i="16"/>
  <c r="BG200" i="16"/>
  <c r="BQ200" i="16"/>
  <c r="BR200" i="16"/>
  <c r="BL200" i="16"/>
  <c r="BJ200" i="16"/>
  <c r="BM200" i="16"/>
  <c r="BK200" i="16"/>
  <c r="BI200" i="16"/>
  <c r="BH200" i="16"/>
  <c r="AC219" i="12"/>
  <c r="AE219" i="12"/>
  <c r="U219" i="12"/>
  <c r="N219" i="12"/>
  <c r="G219" i="12"/>
  <c r="W219" i="12"/>
  <c r="L219" i="12"/>
  <c r="I219" i="12"/>
  <c r="Y219" i="12"/>
  <c r="R219" i="12"/>
  <c r="K219" i="12"/>
  <c r="AA219" i="12"/>
  <c r="AB219" i="12"/>
  <c r="M219" i="12"/>
  <c r="F219" i="12"/>
  <c r="V219" i="12"/>
  <c r="O219" i="12"/>
  <c r="H219" i="12"/>
  <c r="P219" i="12"/>
  <c r="Q219" i="12"/>
  <c r="J219" i="12"/>
  <c r="Z219" i="12"/>
  <c r="S219" i="12"/>
  <c r="X219" i="12"/>
  <c r="T219" i="12"/>
  <c r="AC283" i="12"/>
  <c r="AE283" i="12"/>
  <c r="S283" i="12"/>
  <c r="L283" i="12"/>
  <c r="AB283" i="12"/>
  <c r="U283" i="12"/>
  <c r="F283" i="12"/>
  <c r="G283" i="12"/>
  <c r="W283" i="12"/>
  <c r="P283" i="12"/>
  <c r="I283" i="12"/>
  <c r="Y283" i="12"/>
  <c r="V283" i="12"/>
  <c r="K283" i="12"/>
  <c r="AA283" i="12"/>
  <c r="T283" i="12"/>
  <c r="M283" i="12"/>
  <c r="N283" i="12"/>
  <c r="J283" i="12"/>
  <c r="O283" i="12"/>
  <c r="H283" i="12"/>
  <c r="X283" i="12"/>
  <c r="Q283" i="12"/>
  <c r="R283" i="12"/>
  <c r="Z283" i="12"/>
  <c r="AZ338" i="16"/>
  <c r="BA338" i="16"/>
  <c r="BD338" i="16"/>
  <c r="BC338" i="16"/>
  <c r="BB338" i="16"/>
  <c r="I401" i="12"/>
  <c r="F401" i="12"/>
  <c r="R401" i="12"/>
  <c r="V401" i="12"/>
  <c r="O401" i="12"/>
  <c r="Z401" i="12"/>
  <c r="AC401" i="12"/>
  <c r="P401" i="12"/>
  <c r="M401" i="12"/>
  <c r="G401" i="12"/>
  <c r="S401" i="12"/>
  <c r="AE401" i="12"/>
  <c r="J401" i="12"/>
  <c r="H401" i="12"/>
  <c r="Q401" i="12"/>
  <c r="Y401" i="12"/>
  <c r="X401" i="12"/>
  <c r="AA401" i="12"/>
  <c r="T401" i="12"/>
  <c r="K401" i="12"/>
  <c r="AB401" i="12"/>
  <c r="W401" i="12"/>
  <c r="L401" i="12"/>
  <c r="N401" i="12"/>
  <c r="U401" i="12"/>
  <c r="AC457" i="12"/>
  <c r="AR457" i="12"/>
  <c r="F37" i="12"/>
  <c r="V37" i="12"/>
  <c r="L37" i="12"/>
  <c r="AB37" i="12"/>
  <c r="Q37" i="12"/>
  <c r="AA37" i="12"/>
  <c r="J37" i="12"/>
  <c r="Z37" i="12"/>
  <c r="P37" i="12"/>
  <c r="O37" i="12"/>
  <c r="Y37" i="12"/>
  <c r="M37" i="12"/>
  <c r="N37" i="12"/>
  <c r="G37" i="12"/>
  <c r="T37" i="12"/>
  <c r="W37" i="12"/>
  <c r="K37" i="12"/>
  <c r="U37" i="12"/>
  <c r="AE37" i="12"/>
  <c r="R37" i="12"/>
  <c r="H37" i="12"/>
  <c r="X37" i="12"/>
  <c r="I37" i="12"/>
  <c r="S37" i="12"/>
  <c r="AC37" i="12"/>
  <c r="BC125" i="16"/>
  <c r="BD125" i="16"/>
  <c r="AZ125" i="16"/>
  <c r="BA125" i="16"/>
  <c r="BB125" i="16"/>
  <c r="BG317" i="16"/>
  <c r="BQ317" i="16"/>
  <c r="BR317" i="16"/>
  <c r="BL317" i="16"/>
  <c r="BI317" i="16"/>
  <c r="BM317" i="16"/>
  <c r="BH317" i="16"/>
  <c r="BK317" i="16"/>
  <c r="BJ317" i="16"/>
  <c r="BL126" i="16"/>
  <c r="BK126" i="16"/>
  <c r="BH126" i="16"/>
  <c r="BR126" i="16"/>
  <c r="BM126" i="16"/>
  <c r="BQ126" i="16"/>
  <c r="BJ126" i="16"/>
  <c r="BI126" i="16"/>
  <c r="BG126" i="16"/>
  <c r="BL313" i="16"/>
  <c r="BG313" i="16"/>
  <c r="BQ313" i="16"/>
  <c r="BR313" i="16"/>
  <c r="BM313" i="16"/>
  <c r="BH313" i="16"/>
  <c r="BK313" i="16"/>
  <c r="BJ313" i="16"/>
  <c r="BI313" i="16"/>
  <c r="K314" i="12"/>
  <c r="AE314" i="12"/>
  <c r="N314" i="12"/>
  <c r="S314" i="12"/>
  <c r="M314" i="12"/>
  <c r="AC314" i="12"/>
  <c r="P314" i="12"/>
  <c r="AA314" i="12"/>
  <c r="O314" i="12"/>
  <c r="AB314" i="12"/>
  <c r="J314" i="12"/>
  <c r="Q314" i="12"/>
  <c r="Z314" i="12"/>
  <c r="W314" i="12"/>
  <c r="X314" i="12"/>
  <c r="T314" i="12"/>
  <c r="V314" i="12"/>
  <c r="Y314" i="12"/>
  <c r="G314" i="12"/>
  <c r="U314" i="12"/>
  <c r="F314" i="12"/>
  <c r="H314" i="12"/>
  <c r="R314" i="12"/>
  <c r="L314" i="12"/>
  <c r="I314" i="12"/>
  <c r="BR255" i="16"/>
  <c r="BG255" i="16"/>
  <c r="BQ255" i="16"/>
  <c r="BK255" i="16"/>
  <c r="BJ255" i="16"/>
  <c r="BM255" i="16"/>
  <c r="BI255" i="16"/>
  <c r="BL255" i="16"/>
  <c r="BH255" i="16"/>
  <c r="W411" i="12"/>
  <c r="G411" i="12"/>
  <c r="AE411" i="12"/>
  <c r="U411" i="12"/>
  <c r="S411" i="12"/>
  <c r="T411" i="12"/>
  <c r="P411" i="12"/>
  <c r="I411" i="12"/>
  <c r="Y411" i="12"/>
  <c r="X411" i="12"/>
  <c r="Z411" i="12"/>
  <c r="V411" i="12"/>
  <c r="M411" i="12"/>
  <c r="H411" i="12"/>
  <c r="J411" i="12"/>
  <c r="F411" i="12"/>
  <c r="AA411" i="12"/>
  <c r="AB411" i="12"/>
  <c r="Q411" i="12"/>
  <c r="N411" i="12"/>
  <c r="O411" i="12"/>
  <c r="K411" i="12"/>
  <c r="R411" i="12"/>
  <c r="L411" i="12"/>
  <c r="AC411" i="12"/>
  <c r="BH222" i="16"/>
  <c r="BQ222" i="16"/>
  <c r="BR222" i="16"/>
  <c r="BL222" i="16"/>
  <c r="BI222" i="16"/>
  <c r="BM222" i="16"/>
  <c r="BG222" i="16"/>
  <c r="BK222" i="16"/>
  <c r="BJ222" i="16"/>
  <c r="N396" i="12"/>
  <c r="I396" i="12"/>
  <c r="L396" i="12"/>
  <c r="J396" i="12"/>
  <c r="Y396" i="12"/>
  <c r="F396" i="12"/>
  <c r="Q396" i="12"/>
  <c r="Z396" i="12"/>
  <c r="AB396" i="12"/>
  <c r="S396" i="12"/>
  <c r="O396" i="12"/>
  <c r="R396" i="12"/>
  <c r="AA396" i="12"/>
  <c r="H396" i="12"/>
  <c r="W396" i="12"/>
  <c r="G396" i="12"/>
  <c r="U396" i="12"/>
  <c r="AE396" i="12"/>
  <c r="K396" i="12"/>
  <c r="M396" i="12"/>
  <c r="P396" i="12"/>
  <c r="AC396" i="12"/>
  <c r="V396" i="12"/>
  <c r="X396" i="12"/>
  <c r="T396" i="12"/>
  <c r="BL329" i="16"/>
  <c r="BK329" i="16"/>
  <c r="BG329" i="16"/>
  <c r="BQ329" i="16"/>
  <c r="BR329" i="16"/>
  <c r="BM329" i="16"/>
  <c r="BJ329" i="16"/>
  <c r="BI329" i="16"/>
  <c r="BH329" i="16"/>
  <c r="BL240" i="16"/>
  <c r="BI240" i="16"/>
  <c r="BQ240" i="16"/>
  <c r="BR240" i="16"/>
  <c r="BM240" i="16"/>
  <c r="BH240" i="16"/>
  <c r="BK240" i="16"/>
  <c r="BJ240" i="16"/>
  <c r="BG240" i="16"/>
  <c r="BR4" i="16"/>
  <c r="BL4" i="16"/>
  <c r="BK4" i="16"/>
  <c r="BI4" i="16"/>
  <c r="BQ4" i="16"/>
  <c r="BM4" i="16"/>
  <c r="BJ4" i="16"/>
  <c r="BH4" i="16"/>
  <c r="BG4" i="16"/>
  <c r="BL68" i="16"/>
  <c r="BG68" i="16"/>
  <c r="BR68" i="16"/>
  <c r="BH68" i="16"/>
  <c r="BM68" i="16"/>
  <c r="BK68" i="16"/>
  <c r="BJ68" i="16"/>
  <c r="BQ68" i="16"/>
  <c r="BI68" i="16"/>
  <c r="F439" i="12"/>
  <c r="AC439" i="12"/>
  <c r="G439" i="12"/>
  <c r="Q439" i="12"/>
  <c r="AE439" i="12"/>
  <c r="AR439" i="12" s="1"/>
  <c r="T439" i="12"/>
  <c r="W439" i="12"/>
  <c r="K439" i="12"/>
  <c r="H439" i="12"/>
  <c r="X439" i="12"/>
  <c r="R439" i="12"/>
  <c r="AA439" i="12"/>
  <c r="L439" i="12"/>
  <c r="AB439" i="12"/>
  <c r="M439" i="12"/>
  <c r="V439" i="12"/>
  <c r="P439" i="12"/>
  <c r="U439" i="12"/>
  <c r="O439" i="12"/>
  <c r="J439" i="12"/>
  <c r="Z439" i="12"/>
  <c r="I439" i="12"/>
  <c r="Y439" i="12"/>
  <c r="S439" i="12"/>
  <c r="N439" i="12"/>
  <c r="AE114" i="12"/>
  <c r="T114" i="12"/>
  <c r="M114" i="12"/>
  <c r="F114" i="12"/>
  <c r="O114" i="12"/>
  <c r="Z114" i="12"/>
  <c r="H114" i="12"/>
  <c r="X114" i="12"/>
  <c r="Q114" i="12"/>
  <c r="N114" i="12"/>
  <c r="W114" i="12"/>
  <c r="AA114" i="12"/>
  <c r="L114" i="12"/>
  <c r="AB114" i="12"/>
  <c r="U114" i="12"/>
  <c r="V114" i="12"/>
  <c r="J114" i="12"/>
  <c r="K114" i="12"/>
  <c r="P114" i="12"/>
  <c r="I114" i="12"/>
  <c r="Y114" i="12"/>
  <c r="G114" i="12"/>
  <c r="R114" i="12"/>
  <c r="S114" i="12"/>
  <c r="AC114" i="12"/>
  <c r="BC58" i="16"/>
  <c r="AZ58" i="16"/>
  <c r="BA58" i="16"/>
  <c r="BB58" i="16"/>
  <c r="BD58" i="16"/>
  <c r="AE45" i="12"/>
  <c r="T45" i="12"/>
  <c r="M45" i="12"/>
  <c r="F45" i="12"/>
  <c r="V45" i="12"/>
  <c r="O45" i="12"/>
  <c r="H45" i="12"/>
  <c r="X45" i="12"/>
  <c r="Q45" i="12"/>
  <c r="J45" i="12"/>
  <c r="Z45" i="12"/>
  <c r="S45" i="12"/>
  <c r="L45" i="12"/>
  <c r="AB45" i="12"/>
  <c r="U45" i="12"/>
  <c r="N45" i="12"/>
  <c r="K45" i="12"/>
  <c r="G45" i="12"/>
  <c r="P45" i="12"/>
  <c r="I45" i="12"/>
  <c r="Y45" i="12"/>
  <c r="R45" i="12"/>
  <c r="AA45" i="12"/>
  <c r="W45" i="12"/>
  <c r="AC45" i="12"/>
  <c r="BB147" i="16"/>
  <c r="BA147" i="16"/>
  <c r="BC147" i="16"/>
  <c r="BD147" i="16"/>
  <c r="AZ147" i="16"/>
  <c r="L113" i="12"/>
  <c r="AE113" i="12"/>
  <c r="M113" i="12"/>
  <c r="W113" i="12"/>
  <c r="AB113" i="12"/>
  <c r="S113" i="12"/>
  <c r="U113" i="12"/>
  <c r="N113" i="12"/>
  <c r="K113" i="12"/>
  <c r="T113" i="12"/>
  <c r="G113" i="12"/>
  <c r="R113" i="12"/>
  <c r="P113" i="12"/>
  <c r="O113" i="12"/>
  <c r="H113" i="12"/>
  <c r="J113" i="12"/>
  <c r="AC113" i="12"/>
  <c r="F113" i="12"/>
  <c r="V113" i="12"/>
  <c r="Q113" i="12"/>
  <c r="Y113" i="12"/>
  <c r="Z113" i="12"/>
  <c r="X113" i="12"/>
  <c r="AA113" i="12"/>
  <c r="I113" i="12"/>
  <c r="BA295" i="16"/>
  <c r="BD295" i="16"/>
  <c r="BB295" i="16"/>
  <c r="AZ295" i="16"/>
  <c r="BC295" i="16"/>
  <c r="BR294" i="16"/>
  <c r="BL294" i="16"/>
  <c r="BK294" i="16"/>
  <c r="BH294" i="16"/>
  <c r="BQ294" i="16"/>
  <c r="BM294" i="16"/>
  <c r="BJ294" i="16"/>
  <c r="BI294" i="16"/>
  <c r="BG294" i="16"/>
  <c r="O324" i="12"/>
  <c r="H324" i="12"/>
  <c r="I324" i="12"/>
  <c r="P324" i="12"/>
  <c r="AB324" i="12"/>
  <c r="V324" i="12"/>
  <c r="AE324" i="12"/>
  <c r="S324" i="12"/>
  <c r="M324" i="12"/>
  <c r="N324" i="12"/>
  <c r="Z324" i="12"/>
  <c r="J324" i="12"/>
  <c r="G324" i="12"/>
  <c r="W324" i="12"/>
  <c r="R324" i="12"/>
  <c r="T324" i="12"/>
  <c r="F324" i="12"/>
  <c r="U324" i="12"/>
  <c r="K324" i="12"/>
  <c r="AA324" i="12"/>
  <c r="X324" i="12"/>
  <c r="Y324" i="12"/>
  <c r="Q324" i="12"/>
  <c r="L324" i="12"/>
  <c r="AC324" i="12"/>
  <c r="AQ337" i="16"/>
  <c r="AO337" i="16"/>
  <c r="AP337" i="16"/>
  <c r="AN337" i="16"/>
  <c r="BR242" i="16"/>
  <c r="BH242" i="16"/>
  <c r="BQ242" i="16"/>
  <c r="BM242" i="16"/>
  <c r="BK242" i="16"/>
  <c r="BI242" i="16"/>
  <c r="BL242" i="16"/>
  <c r="BG242" i="16"/>
  <c r="BJ242" i="16"/>
  <c r="BG216" i="16"/>
  <c r="BQ216" i="16"/>
  <c r="BR216" i="16"/>
  <c r="BL216" i="16"/>
  <c r="BK216" i="16"/>
  <c r="BJ216" i="16"/>
  <c r="BM216" i="16"/>
  <c r="BI216" i="16"/>
  <c r="BH216" i="16"/>
  <c r="BB299" i="16"/>
  <c r="BA299" i="16"/>
  <c r="AZ299" i="16"/>
  <c r="BC299" i="16"/>
  <c r="BD299" i="16"/>
  <c r="Q180" i="12"/>
  <c r="J180" i="12"/>
  <c r="Z180" i="12"/>
  <c r="S180" i="12"/>
  <c r="T180" i="12"/>
  <c r="AB180" i="12"/>
  <c r="AE180" i="12"/>
  <c r="U180" i="12"/>
  <c r="N180" i="12"/>
  <c r="G180" i="12"/>
  <c r="W180" i="12"/>
  <c r="H180" i="12"/>
  <c r="I180" i="12"/>
  <c r="Y180" i="12"/>
  <c r="R180" i="12"/>
  <c r="K180" i="12"/>
  <c r="AA180" i="12"/>
  <c r="X180" i="12"/>
  <c r="M180" i="12"/>
  <c r="F180" i="12"/>
  <c r="V180" i="12"/>
  <c r="O180" i="12"/>
  <c r="P180" i="12"/>
  <c r="L180" i="12"/>
  <c r="AC180" i="12"/>
  <c r="O244" i="12"/>
  <c r="H244" i="12"/>
  <c r="I244" i="12"/>
  <c r="J244" i="12"/>
  <c r="F244" i="12"/>
  <c r="V244" i="12"/>
  <c r="AE244" i="12"/>
  <c r="S244" i="12"/>
  <c r="M244" i="12"/>
  <c r="N244" i="12"/>
  <c r="P244" i="12"/>
  <c r="AB244" i="12"/>
  <c r="G244" i="12"/>
  <c r="W244" i="12"/>
  <c r="R244" i="12"/>
  <c r="T244" i="12"/>
  <c r="U244" i="12"/>
  <c r="L244" i="12"/>
  <c r="K244" i="12"/>
  <c r="AA244" i="12"/>
  <c r="X244" i="12"/>
  <c r="Y244" i="12"/>
  <c r="Z244" i="12"/>
  <c r="Q244" i="12"/>
  <c r="AC244" i="12"/>
  <c r="BR306" i="16"/>
  <c r="BL306" i="16"/>
  <c r="BG306" i="16"/>
  <c r="BQ306" i="16"/>
  <c r="BM306" i="16"/>
  <c r="BH306" i="16"/>
  <c r="BK306" i="16"/>
  <c r="BJ306" i="16"/>
  <c r="BI306" i="16"/>
  <c r="BR154" i="16"/>
  <c r="BH154" i="16"/>
  <c r="BQ154" i="16"/>
  <c r="BM154" i="16"/>
  <c r="BK154" i="16"/>
  <c r="BI154" i="16"/>
  <c r="BL154" i="16"/>
  <c r="BG154" i="16"/>
  <c r="BJ154" i="16"/>
  <c r="BH193" i="16"/>
  <c r="BQ193" i="16"/>
  <c r="BR193" i="16"/>
  <c r="BL193" i="16"/>
  <c r="BM193" i="16"/>
  <c r="BK193" i="16"/>
  <c r="BJ193" i="16"/>
  <c r="BI193" i="16"/>
  <c r="BG193" i="16"/>
  <c r="AE46" i="12"/>
  <c r="T46" i="12"/>
  <c r="M46" i="12"/>
  <c r="F46" i="12"/>
  <c r="V46" i="12"/>
  <c r="W46" i="12"/>
  <c r="H46" i="12"/>
  <c r="X46" i="12"/>
  <c r="Q46" i="12"/>
  <c r="J46" i="12"/>
  <c r="Z46" i="12"/>
  <c r="K46" i="12"/>
  <c r="L46" i="12"/>
  <c r="AB46" i="12"/>
  <c r="U46" i="12"/>
  <c r="N46" i="12"/>
  <c r="S46" i="12"/>
  <c r="AA46" i="12"/>
  <c r="P46" i="12"/>
  <c r="I46" i="12"/>
  <c r="Y46" i="12"/>
  <c r="R46" i="12"/>
  <c r="G46" i="12"/>
  <c r="O46" i="12"/>
  <c r="AC46" i="12"/>
  <c r="K153" i="12"/>
  <c r="AA153" i="12"/>
  <c r="Z153" i="12"/>
  <c r="V153" i="12"/>
  <c r="R153" i="12"/>
  <c r="Y153" i="12"/>
  <c r="O153" i="12"/>
  <c r="J153" i="12"/>
  <c r="F153" i="12"/>
  <c r="AB153" i="12"/>
  <c r="X153" i="12"/>
  <c r="I153" i="12"/>
  <c r="AE153" i="12"/>
  <c r="S153" i="12"/>
  <c r="P153" i="12"/>
  <c r="L153" i="12"/>
  <c r="H153" i="12"/>
  <c r="N153" i="12"/>
  <c r="W153" i="12"/>
  <c r="T153" i="12"/>
  <c r="U153" i="12"/>
  <c r="Q153" i="12"/>
  <c r="G153" i="12"/>
  <c r="M153" i="12"/>
  <c r="AC153" i="12"/>
  <c r="BR48" i="16"/>
  <c r="BI48" i="16"/>
  <c r="BQ48" i="16"/>
  <c r="BK48" i="16"/>
  <c r="BJ48" i="16"/>
  <c r="BM48" i="16"/>
  <c r="BG48" i="16"/>
  <c r="BL48" i="16"/>
  <c r="BH48" i="16"/>
  <c r="AE238" i="12"/>
  <c r="S238" i="12"/>
  <c r="M238" i="12"/>
  <c r="N238" i="12"/>
  <c r="P238" i="12"/>
  <c r="F238" i="12"/>
  <c r="G238" i="12"/>
  <c r="W238" i="12"/>
  <c r="R238" i="12"/>
  <c r="T238" i="12"/>
  <c r="U238" i="12"/>
  <c r="AB238" i="12"/>
  <c r="K238" i="12"/>
  <c r="AA238" i="12"/>
  <c r="X238" i="12"/>
  <c r="Y238" i="12"/>
  <c r="Z238" i="12"/>
  <c r="L238" i="12"/>
  <c r="O238" i="12"/>
  <c r="H238" i="12"/>
  <c r="I238" i="12"/>
  <c r="J238" i="12"/>
  <c r="V238" i="12"/>
  <c r="Q238" i="12"/>
  <c r="AC238" i="12"/>
  <c r="BD332" i="16"/>
  <c r="AZ332" i="16"/>
  <c r="BA332" i="16"/>
  <c r="BB332" i="16"/>
  <c r="BC332" i="16"/>
  <c r="BL63" i="16"/>
  <c r="BK63" i="16"/>
  <c r="BG63" i="16"/>
  <c r="BR63" i="16"/>
  <c r="BQ63" i="16"/>
  <c r="BM63" i="16"/>
  <c r="BJ63" i="16"/>
  <c r="BI63" i="16"/>
  <c r="BH63" i="16"/>
  <c r="BD127" i="16"/>
  <c r="BC127" i="16"/>
  <c r="AZ127" i="16"/>
  <c r="BA127" i="16"/>
  <c r="BB127" i="16"/>
  <c r="BR110" i="16"/>
  <c r="BH110" i="16"/>
  <c r="BQ110" i="16"/>
  <c r="BK110" i="16"/>
  <c r="BJ110" i="16"/>
  <c r="BM110" i="16"/>
  <c r="BI110" i="16"/>
  <c r="BL110" i="16"/>
  <c r="BG110" i="16"/>
  <c r="L368" i="12"/>
  <c r="N368" i="12"/>
  <c r="H368" i="12"/>
  <c r="W368" i="12"/>
  <c r="X368" i="12"/>
  <c r="K368" i="12"/>
  <c r="Q368" i="12"/>
  <c r="Z368" i="12"/>
  <c r="T368" i="12"/>
  <c r="R368" i="12"/>
  <c r="P368" i="12"/>
  <c r="S368" i="12"/>
  <c r="AB368" i="12"/>
  <c r="O368" i="12"/>
  <c r="AE368" i="12"/>
  <c r="G368" i="12"/>
  <c r="J368" i="12"/>
  <c r="F368" i="12"/>
  <c r="Y368" i="12"/>
  <c r="V368" i="12"/>
  <c r="AC368" i="12"/>
  <c r="M368" i="12"/>
  <c r="AA368" i="12"/>
  <c r="I368" i="12"/>
  <c r="U368" i="12"/>
  <c r="BB224" i="16"/>
  <c r="AZ224" i="16"/>
  <c r="BD224" i="16"/>
  <c r="BA224" i="16"/>
  <c r="BC224" i="16"/>
  <c r="BI288" i="16"/>
  <c r="BQ288" i="16"/>
  <c r="BR288" i="16"/>
  <c r="BL288" i="16"/>
  <c r="BM288" i="16"/>
  <c r="BK288" i="16"/>
  <c r="BJ288" i="16"/>
  <c r="BG288" i="16"/>
  <c r="BH288" i="16"/>
  <c r="BL156" i="16"/>
  <c r="BK156" i="16"/>
  <c r="BG156" i="16"/>
  <c r="BR156" i="16"/>
  <c r="BM156" i="16"/>
  <c r="BQ156" i="16"/>
  <c r="BJ156" i="16"/>
  <c r="BI156" i="16"/>
  <c r="BH156" i="16"/>
  <c r="BR220" i="16"/>
  <c r="BL220" i="16"/>
  <c r="BG220" i="16"/>
  <c r="BQ220" i="16"/>
  <c r="BM220" i="16"/>
  <c r="BH220" i="16"/>
  <c r="BJ220" i="16"/>
  <c r="BK220" i="16"/>
  <c r="BI220" i="16"/>
  <c r="BB130" i="16"/>
  <c r="AZ130" i="16"/>
  <c r="BD130" i="16"/>
  <c r="BA130" i="16"/>
  <c r="BC130" i="16"/>
  <c r="I72" i="12"/>
  <c r="N72" i="12"/>
  <c r="L72" i="12"/>
  <c r="O72" i="12"/>
  <c r="P72" i="12"/>
  <c r="K72" i="12"/>
  <c r="M72" i="12"/>
  <c r="R72" i="12"/>
  <c r="S72" i="12"/>
  <c r="T72" i="12"/>
  <c r="U72" i="12"/>
  <c r="Q72" i="12"/>
  <c r="F72" i="12"/>
  <c r="V72" i="12"/>
  <c r="X72" i="12"/>
  <c r="Y72" i="12"/>
  <c r="AA72" i="12"/>
  <c r="W72" i="12"/>
  <c r="AE72" i="12"/>
  <c r="J72" i="12"/>
  <c r="Z72" i="12"/>
  <c r="G72" i="12"/>
  <c r="H72" i="12"/>
  <c r="AB72" i="12"/>
  <c r="AC72" i="12"/>
  <c r="G136" i="12"/>
  <c r="W136" i="12"/>
  <c r="P136" i="12"/>
  <c r="Q136" i="12"/>
  <c r="Y136" i="12"/>
  <c r="J136" i="12"/>
  <c r="K136" i="12"/>
  <c r="AA136" i="12"/>
  <c r="T136" i="12"/>
  <c r="N136" i="12"/>
  <c r="F136" i="12"/>
  <c r="V136" i="12"/>
  <c r="O136" i="12"/>
  <c r="H136" i="12"/>
  <c r="I136" i="12"/>
  <c r="X136" i="12"/>
  <c r="U136" i="12"/>
  <c r="AB136" i="12"/>
  <c r="AE136" i="12"/>
  <c r="S136" i="12"/>
  <c r="L136" i="12"/>
  <c r="M136" i="12"/>
  <c r="R136" i="12"/>
  <c r="Z136" i="12"/>
  <c r="AC136" i="12"/>
  <c r="BB201" i="16"/>
  <c r="AZ201" i="16"/>
  <c r="BA201" i="16"/>
  <c r="BC201" i="16"/>
  <c r="BD201" i="16"/>
  <c r="BA265" i="16"/>
  <c r="BD265" i="16"/>
  <c r="AZ265" i="16"/>
  <c r="BB265" i="16"/>
  <c r="BC265" i="16"/>
  <c r="K129" i="12"/>
  <c r="G129" i="12"/>
  <c r="Y129" i="12"/>
  <c r="W129" i="12"/>
  <c r="Z129" i="12"/>
  <c r="P129" i="12"/>
  <c r="I129" i="12"/>
  <c r="AB129" i="12"/>
  <c r="X129" i="12"/>
  <c r="F129" i="12"/>
  <c r="L129" i="12"/>
  <c r="R129" i="12"/>
  <c r="H129" i="12"/>
  <c r="M129" i="12"/>
  <c r="AC129" i="12"/>
  <c r="J129" i="12"/>
  <c r="S129" i="12"/>
  <c r="V129" i="12"/>
  <c r="O129" i="12"/>
  <c r="T129" i="12"/>
  <c r="U129" i="12"/>
  <c r="AE129" i="12"/>
  <c r="Q129" i="12"/>
  <c r="N129" i="12"/>
  <c r="AA129" i="12"/>
  <c r="BG183" i="16"/>
  <c r="BQ183" i="16"/>
  <c r="BR183" i="16"/>
  <c r="BL183" i="16"/>
  <c r="BK183" i="16"/>
  <c r="BJ183" i="16"/>
  <c r="BM183" i="16"/>
  <c r="BI183" i="16"/>
  <c r="BH183" i="16"/>
  <c r="BC247" i="16"/>
  <c r="BA247" i="16"/>
  <c r="BB247" i="16"/>
  <c r="AZ247" i="16"/>
  <c r="BD247" i="16"/>
  <c r="AC347" i="12"/>
  <c r="S347" i="12"/>
  <c r="P347" i="12"/>
  <c r="I347" i="12"/>
  <c r="Y347" i="12"/>
  <c r="G347" i="12"/>
  <c r="R347" i="12"/>
  <c r="AE347" i="12"/>
  <c r="T347" i="12"/>
  <c r="M347" i="12"/>
  <c r="F347" i="12"/>
  <c r="O347" i="12"/>
  <c r="Z347" i="12"/>
  <c r="H347" i="12"/>
  <c r="X347" i="12"/>
  <c r="Q347" i="12"/>
  <c r="N347" i="12"/>
  <c r="W347" i="12"/>
  <c r="L347" i="12"/>
  <c r="AB347" i="12"/>
  <c r="U347" i="12"/>
  <c r="V347" i="12"/>
  <c r="J347" i="12"/>
  <c r="AA347" i="12"/>
  <c r="K347" i="12"/>
  <c r="BC194" i="16"/>
  <c r="BA194" i="16"/>
  <c r="BB194" i="16"/>
  <c r="AZ194" i="16"/>
  <c r="BD194" i="16"/>
  <c r="AC461" i="12"/>
  <c r="AR461" i="12"/>
  <c r="AB41" i="12"/>
  <c r="T41" i="12"/>
  <c r="J41" i="12"/>
  <c r="S41" i="12"/>
  <c r="AA41" i="12"/>
  <c r="AE41" i="12"/>
  <c r="U41" i="12"/>
  <c r="W41" i="12"/>
  <c r="L41" i="12"/>
  <c r="Z41" i="12"/>
  <c r="R41" i="12"/>
  <c r="M41" i="12"/>
  <c r="Y41" i="12"/>
  <c r="F41" i="12"/>
  <c r="G41" i="12"/>
  <c r="I41" i="12"/>
  <c r="Q41" i="12"/>
  <c r="H41" i="12"/>
  <c r="K41" i="12"/>
  <c r="P41" i="12"/>
  <c r="O41" i="12"/>
  <c r="X41" i="12"/>
  <c r="AC41" i="12"/>
  <c r="N41" i="12"/>
  <c r="V41" i="12"/>
  <c r="Q232" i="12"/>
  <c r="J232" i="12"/>
  <c r="Z232" i="12"/>
  <c r="S232" i="12"/>
  <c r="T232" i="12"/>
  <c r="AB232" i="12"/>
  <c r="AE232" i="12"/>
  <c r="U232" i="12"/>
  <c r="N232" i="12"/>
  <c r="G232" i="12"/>
  <c r="W232" i="12"/>
  <c r="H232" i="12"/>
  <c r="I232" i="12"/>
  <c r="Y232" i="12"/>
  <c r="R232" i="12"/>
  <c r="K232" i="12"/>
  <c r="AA232" i="12"/>
  <c r="X232" i="12"/>
  <c r="M232" i="12"/>
  <c r="F232" i="12"/>
  <c r="V232" i="12"/>
  <c r="O232" i="12"/>
  <c r="P232" i="12"/>
  <c r="L232" i="12"/>
  <c r="AC232" i="12"/>
  <c r="O296" i="12"/>
  <c r="H296" i="12"/>
  <c r="X296" i="12"/>
  <c r="Q296" i="12"/>
  <c r="V296" i="12"/>
  <c r="R296" i="12"/>
  <c r="AE296" i="12"/>
  <c r="S296" i="12"/>
  <c r="L296" i="12"/>
  <c r="AB296" i="12"/>
  <c r="U296" i="12"/>
  <c r="J296" i="12"/>
  <c r="G296" i="12"/>
  <c r="W296" i="12"/>
  <c r="P296" i="12"/>
  <c r="I296" i="12"/>
  <c r="Y296" i="12"/>
  <c r="Z296" i="12"/>
  <c r="K296" i="12"/>
  <c r="AA296" i="12"/>
  <c r="T296" i="12"/>
  <c r="M296" i="12"/>
  <c r="F296" i="12"/>
  <c r="N296" i="12"/>
  <c r="AC296" i="12"/>
  <c r="W416" i="12"/>
  <c r="Q416" i="12"/>
  <c r="O416" i="12"/>
  <c r="J416" i="12"/>
  <c r="S416" i="12"/>
  <c r="X416" i="12"/>
  <c r="AB416" i="12"/>
  <c r="F416" i="12"/>
  <c r="G416" i="12"/>
  <c r="K416" i="12"/>
  <c r="AC416" i="12"/>
  <c r="AA416" i="12"/>
  <c r="U416" i="12"/>
  <c r="AE416" i="12"/>
  <c r="AR416" i="12" s="1"/>
  <c r="N416" i="12"/>
  <c r="L416" i="12"/>
  <c r="R416" i="12"/>
  <c r="P416" i="12"/>
  <c r="V416" i="12"/>
  <c r="T416" i="12"/>
  <c r="Y416" i="12"/>
  <c r="Z416" i="12"/>
  <c r="M416" i="12"/>
  <c r="H416" i="12"/>
  <c r="I416" i="12"/>
  <c r="BL219" i="16"/>
  <c r="BK219" i="16"/>
  <c r="BG219" i="16"/>
  <c r="BR219" i="16"/>
  <c r="BM219" i="16"/>
  <c r="BJ219" i="16"/>
  <c r="BI219" i="16"/>
  <c r="BQ219" i="16"/>
  <c r="BH219" i="16"/>
  <c r="AE311" i="12"/>
  <c r="S311" i="12"/>
  <c r="L311" i="12"/>
  <c r="AB311" i="12"/>
  <c r="U311" i="12"/>
  <c r="F311" i="12"/>
  <c r="G311" i="12"/>
  <c r="W311" i="12"/>
  <c r="P311" i="12"/>
  <c r="I311" i="12"/>
  <c r="Y311" i="12"/>
  <c r="V311" i="12"/>
  <c r="K311" i="12"/>
  <c r="AA311" i="12"/>
  <c r="T311" i="12"/>
  <c r="M311" i="12"/>
  <c r="N311" i="12"/>
  <c r="J311" i="12"/>
  <c r="O311" i="12"/>
  <c r="H311" i="12"/>
  <c r="X311" i="12"/>
  <c r="Q311" i="12"/>
  <c r="R311" i="12"/>
  <c r="Z311" i="12"/>
  <c r="AC311" i="12"/>
  <c r="S363" i="12"/>
  <c r="P363" i="12"/>
  <c r="I363" i="12"/>
  <c r="Y363" i="12"/>
  <c r="G363" i="12"/>
  <c r="R363" i="12"/>
  <c r="AE363" i="12"/>
  <c r="T363" i="12"/>
  <c r="M363" i="12"/>
  <c r="F363" i="12"/>
  <c r="O363" i="12"/>
  <c r="Z363" i="12"/>
  <c r="H363" i="12"/>
  <c r="X363" i="12"/>
  <c r="Q363" i="12"/>
  <c r="N363" i="12"/>
  <c r="W363" i="12"/>
  <c r="L363" i="12"/>
  <c r="AB363" i="12"/>
  <c r="U363" i="12"/>
  <c r="V363" i="12"/>
  <c r="J363" i="12"/>
  <c r="AA363" i="12"/>
  <c r="K363" i="12"/>
  <c r="AC363" i="12"/>
  <c r="BB106" i="16"/>
  <c r="BD106" i="16"/>
  <c r="BA106" i="16"/>
  <c r="BC106" i="16"/>
  <c r="AZ106" i="16"/>
  <c r="BH18" i="16"/>
  <c r="BR18" i="16"/>
  <c r="BQ18" i="16"/>
  <c r="BI18" i="16"/>
  <c r="BG18" i="16"/>
  <c r="BM18" i="16"/>
  <c r="BK18" i="16"/>
  <c r="BL18" i="16"/>
  <c r="BJ18" i="16"/>
  <c r="BD335" i="16"/>
  <c r="AZ335" i="16"/>
  <c r="BC335" i="16"/>
  <c r="BA335" i="16"/>
  <c r="BB335" i="16"/>
  <c r="AE30" i="12"/>
  <c r="R30" i="12"/>
  <c r="K30" i="12"/>
  <c r="AA30" i="12"/>
  <c r="T30" i="12"/>
  <c r="Q30" i="12"/>
  <c r="F30" i="12"/>
  <c r="V30" i="12"/>
  <c r="O30" i="12"/>
  <c r="H30" i="12"/>
  <c r="X30" i="12"/>
  <c r="U30" i="12"/>
  <c r="J30" i="12"/>
  <c r="Z30" i="12"/>
  <c r="S30" i="12"/>
  <c r="L30" i="12"/>
  <c r="AB30" i="12"/>
  <c r="Y30" i="12"/>
  <c r="N30" i="12"/>
  <c r="G30" i="12"/>
  <c r="W30" i="12"/>
  <c r="P30" i="12"/>
  <c r="M30" i="12"/>
  <c r="I30" i="12"/>
  <c r="AC30" i="12"/>
  <c r="BB285" i="16"/>
  <c r="AZ285" i="16"/>
  <c r="BC285" i="16"/>
  <c r="BD285" i="16"/>
  <c r="BA285" i="16"/>
  <c r="BG43" i="16"/>
  <c r="BR43" i="16"/>
  <c r="BQ43" i="16"/>
  <c r="BI43" i="16"/>
  <c r="BK43" i="16"/>
  <c r="BH43" i="16"/>
  <c r="BM43" i="16"/>
  <c r="BL43" i="16"/>
  <c r="BJ43" i="16"/>
  <c r="BG73" i="16"/>
  <c r="BQ73" i="16"/>
  <c r="BR73" i="16"/>
  <c r="BI73" i="16"/>
  <c r="BK73" i="16"/>
  <c r="BH73" i="16"/>
  <c r="BM73" i="16"/>
  <c r="BL73" i="16"/>
  <c r="BJ73" i="16"/>
  <c r="BR137" i="16"/>
  <c r="BL137" i="16"/>
  <c r="BH137" i="16"/>
  <c r="BQ137" i="16"/>
  <c r="BM137" i="16"/>
  <c r="BG137" i="16"/>
  <c r="BK137" i="16"/>
  <c r="BJ137" i="16"/>
  <c r="BI137" i="16"/>
  <c r="AE169" i="12"/>
  <c r="S169" i="12"/>
  <c r="Q169" i="12"/>
  <c r="X169" i="12"/>
  <c r="J169" i="12"/>
  <c r="T169" i="12"/>
  <c r="Z169" i="12"/>
  <c r="P169" i="12"/>
  <c r="F169" i="12"/>
  <c r="K169" i="12"/>
  <c r="N169" i="12"/>
  <c r="H169" i="12"/>
  <c r="M169" i="12"/>
  <c r="R169" i="12"/>
  <c r="L169" i="12"/>
  <c r="U169" i="12"/>
  <c r="O169" i="12"/>
  <c r="AB169" i="12"/>
  <c r="Y169" i="12"/>
  <c r="W169" i="12"/>
  <c r="V169" i="12"/>
  <c r="AA169" i="12"/>
  <c r="I169" i="12"/>
  <c r="G169" i="12"/>
  <c r="AC169" i="12"/>
  <c r="AE158" i="12"/>
  <c r="U158" i="12"/>
  <c r="N158" i="12"/>
  <c r="G158" i="12"/>
  <c r="W158" i="12"/>
  <c r="H158" i="12"/>
  <c r="I158" i="12"/>
  <c r="Y158" i="12"/>
  <c r="R158" i="12"/>
  <c r="K158" i="12"/>
  <c r="AA158" i="12"/>
  <c r="X158" i="12"/>
  <c r="M158" i="12"/>
  <c r="F158" i="12"/>
  <c r="V158" i="12"/>
  <c r="O158" i="12"/>
  <c r="P158" i="12"/>
  <c r="L158" i="12"/>
  <c r="Q158" i="12"/>
  <c r="J158" i="12"/>
  <c r="Z158" i="12"/>
  <c r="S158" i="12"/>
  <c r="T158" i="12"/>
  <c r="AB158" i="12"/>
  <c r="AC158" i="12"/>
  <c r="BR314" i="16"/>
  <c r="BL314" i="16"/>
  <c r="BH314" i="16"/>
  <c r="BQ314" i="16"/>
  <c r="BM314" i="16"/>
  <c r="BG314" i="16"/>
  <c r="BJ314" i="16"/>
  <c r="BK314" i="16"/>
  <c r="BI314" i="16"/>
  <c r="BR64" i="16"/>
  <c r="BL64" i="16"/>
  <c r="BI64" i="16"/>
  <c r="BQ64" i="16"/>
  <c r="BM64" i="16"/>
  <c r="BH64" i="16"/>
  <c r="BK64" i="16"/>
  <c r="BJ64" i="16"/>
  <c r="BG64" i="16"/>
  <c r="AE223" i="12"/>
  <c r="U223" i="12"/>
  <c r="N223" i="12"/>
  <c r="G223" i="12"/>
  <c r="W223" i="12"/>
  <c r="L223" i="12"/>
  <c r="I223" i="12"/>
  <c r="Y223" i="12"/>
  <c r="R223" i="12"/>
  <c r="K223" i="12"/>
  <c r="AA223" i="12"/>
  <c r="AB223" i="12"/>
  <c r="M223" i="12"/>
  <c r="F223" i="12"/>
  <c r="V223" i="12"/>
  <c r="O223" i="12"/>
  <c r="H223" i="12"/>
  <c r="P223" i="12"/>
  <c r="Q223" i="12"/>
  <c r="J223" i="12"/>
  <c r="Z223" i="12"/>
  <c r="S223" i="12"/>
  <c r="X223" i="12"/>
  <c r="T223" i="12"/>
  <c r="AC223" i="12"/>
  <c r="AE287" i="12"/>
  <c r="S287" i="12"/>
  <c r="L287" i="12"/>
  <c r="AB287" i="12"/>
  <c r="U287" i="12"/>
  <c r="F287" i="12"/>
  <c r="G287" i="12"/>
  <c r="W287" i="12"/>
  <c r="P287" i="12"/>
  <c r="I287" i="12"/>
  <c r="Y287" i="12"/>
  <c r="V287" i="12"/>
  <c r="K287" i="12"/>
  <c r="AA287" i="12"/>
  <c r="T287" i="12"/>
  <c r="M287" i="12"/>
  <c r="N287" i="12"/>
  <c r="J287" i="12"/>
  <c r="O287" i="12"/>
  <c r="H287" i="12"/>
  <c r="X287" i="12"/>
  <c r="Q287" i="12"/>
  <c r="R287" i="12"/>
  <c r="Z287" i="12"/>
  <c r="AC287" i="12"/>
  <c r="BL15" i="16"/>
  <c r="BK15" i="16"/>
  <c r="BH15" i="16"/>
  <c r="BQ15" i="16"/>
  <c r="BR15" i="16"/>
  <c r="BM15" i="16"/>
  <c r="BJ15" i="16"/>
  <c r="BI15" i="16"/>
  <c r="BG15" i="16"/>
  <c r="Q177" i="12"/>
  <c r="J177" i="12"/>
  <c r="Z177" i="12"/>
  <c r="S177" i="12"/>
  <c r="X177" i="12"/>
  <c r="T177" i="12"/>
  <c r="AE177" i="12"/>
  <c r="U177" i="12"/>
  <c r="N177" i="12"/>
  <c r="G177" i="12"/>
  <c r="W177" i="12"/>
  <c r="L177" i="12"/>
  <c r="I177" i="12"/>
  <c r="Y177" i="12"/>
  <c r="R177" i="12"/>
  <c r="K177" i="12"/>
  <c r="AA177" i="12"/>
  <c r="AB177" i="12"/>
  <c r="O177" i="12"/>
  <c r="M177" i="12"/>
  <c r="H177" i="12"/>
  <c r="F177" i="12"/>
  <c r="P177" i="12"/>
  <c r="V177" i="12"/>
  <c r="AC177" i="12"/>
  <c r="BH234" i="16"/>
  <c r="BQ234" i="16"/>
  <c r="BR234" i="16"/>
  <c r="BL234" i="16"/>
  <c r="BJ234" i="16"/>
  <c r="BM234" i="16"/>
  <c r="BK234" i="16"/>
  <c r="BI234" i="16"/>
  <c r="BG234" i="16"/>
  <c r="H437" i="12"/>
  <c r="X437" i="12"/>
  <c r="Q437" i="12"/>
  <c r="J437" i="12"/>
  <c r="G437" i="12"/>
  <c r="O437" i="12"/>
  <c r="L437" i="12"/>
  <c r="AB437" i="12"/>
  <c r="U437" i="12"/>
  <c r="N437" i="12"/>
  <c r="W437" i="12"/>
  <c r="AA437" i="12"/>
  <c r="P437" i="12"/>
  <c r="I437" i="12"/>
  <c r="Y437" i="12"/>
  <c r="R437" i="12"/>
  <c r="K437" i="12"/>
  <c r="S437" i="12"/>
  <c r="AE437" i="12"/>
  <c r="AR437" i="12" s="1"/>
  <c r="T437" i="12"/>
  <c r="M437" i="12"/>
  <c r="F437" i="12"/>
  <c r="V437" i="12"/>
  <c r="Z437" i="12"/>
  <c r="AC437" i="12"/>
  <c r="Q208" i="12"/>
  <c r="J208" i="12"/>
  <c r="Z208" i="12"/>
  <c r="S208" i="12"/>
  <c r="T208" i="12"/>
  <c r="AB208" i="12"/>
  <c r="AE208" i="12"/>
  <c r="U208" i="12"/>
  <c r="N208" i="12"/>
  <c r="G208" i="12"/>
  <c r="W208" i="12"/>
  <c r="H208" i="12"/>
  <c r="I208" i="12"/>
  <c r="Y208" i="12"/>
  <c r="R208" i="12"/>
  <c r="K208" i="12"/>
  <c r="AA208" i="12"/>
  <c r="X208" i="12"/>
  <c r="M208" i="12"/>
  <c r="F208" i="12"/>
  <c r="V208" i="12"/>
  <c r="O208" i="12"/>
  <c r="P208" i="12"/>
  <c r="L208" i="12"/>
  <c r="AC208" i="12"/>
  <c r="O272" i="12"/>
  <c r="H272" i="12"/>
  <c r="X272" i="12"/>
  <c r="Q272" i="12"/>
  <c r="V272" i="12"/>
  <c r="R272" i="12"/>
  <c r="AE272" i="12"/>
  <c r="S272" i="12"/>
  <c r="L272" i="12"/>
  <c r="AB272" i="12"/>
  <c r="U272" i="12"/>
  <c r="J272" i="12"/>
  <c r="G272" i="12"/>
  <c r="W272" i="12"/>
  <c r="P272" i="12"/>
  <c r="I272" i="12"/>
  <c r="Y272" i="12"/>
  <c r="Z272" i="12"/>
  <c r="K272" i="12"/>
  <c r="AA272" i="12"/>
  <c r="T272" i="12"/>
  <c r="M272" i="12"/>
  <c r="F272" i="12"/>
  <c r="N272" i="12"/>
  <c r="AC272" i="12"/>
  <c r="F36" i="12"/>
  <c r="V36" i="12"/>
  <c r="O36" i="12"/>
  <c r="H36" i="12"/>
  <c r="X36" i="12"/>
  <c r="U36" i="12"/>
  <c r="J36" i="12"/>
  <c r="Z36" i="12"/>
  <c r="S36" i="12"/>
  <c r="L36" i="12"/>
  <c r="AB36" i="12"/>
  <c r="I36" i="12"/>
  <c r="N36" i="12"/>
  <c r="G36" i="12"/>
  <c r="W36" i="12"/>
  <c r="P36" i="12"/>
  <c r="M36" i="12"/>
  <c r="Y36" i="12"/>
  <c r="AE36" i="12"/>
  <c r="R36" i="12"/>
  <c r="K36" i="12"/>
  <c r="AA36" i="12"/>
  <c r="T36" i="12"/>
  <c r="Q36" i="12"/>
  <c r="AC36" i="12"/>
  <c r="BC227" i="16"/>
  <c r="BB227" i="16"/>
  <c r="AZ227" i="16"/>
  <c r="BD227" i="16"/>
  <c r="BA227" i="16"/>
  <c r="BC140" i="16"/>
  <c r="BB140" i="16"/>
  <c r="AZ140" i="16"/>
  <c r="BD140" i="16"/>
  <c r="BA140" i="16"/>
  <c r="BR45" i="16"/>
  <c r="BL45" i="16"/>
  <c r="BK45" i="16"/>
  <c r="BH45" i="16"/>
  <c r="BQ45" i="16"/>
  <c r="BM45" i="16"/>
  <c r="BJ45" i="16"/>
  <c r="BI45" i="16"/>
  <c r="BG45" i="16"/>
  <c r="AC323" i="12"/>
  <c r="AE323" i="12"/>
  <c r="S323" i="12"/>
  <c r="P323" i="12"/>
  <c r="L323" i="12"/>
  <c r="H323" i="12"/>
  <c r="M323" i="12"/>
  <c r="G323" i="12"/>
  <c r="W323" i="12"/>
  <c r="U323" i="12"/>
  <c r="Q323" i="12"/>
  <c r="R323" i="12"/>
  <c r="X323" i="12"/>
  <c r="K323" i="12"/>
  <c r="AA323" i="12"/>
  <c r="Z323" i="12"/>
  <c r="V323" i="12"/>
  <c r="I323" i="12"/>
  <c r="N323" i="12"/>
  <c r="O323" i="12"/>
  <c r="J323" i="12"/>
  <c r="F323" i="12"/>
  <c r="AB323" i="12"/>
  <c r="T323" i="12"/>
  <c r="Y323" i="12"/>
  <c r="BR101" i="16"/>
  <c r="BL101" i="16"/>
  <c r="BK101" i="16"/>
  <c r="BG101" i="16"/>
  <c r="BQ101" i="16"/>
  <c r="BM101" i="16"/>
  <c r="BJ101" i="16"/>
  <c r="BI101" i="16"/>
  <c r="BH101" i="16"/>
  <c r="BL309" i="16"/>
  <c r="BK309" i="16"/>
  <c r="BG309" i="16"/>
  <c r="BQ309" i="16"/>
  <c r="BR309" i="16"/>
  <c r="BM309" i="16"/>
  <c r="BJ309" i="16"/>
  <c r="BI309" i="16"/>
  <c r="BH309" i="16"/>
  <c r="O361" i="12"/>
  <c r="K361" i="12"/>
  <c r="J361" i="12"/>
  <c r="W361" i="12"/>
  <c r="AC361" i="12"/>
  <c r="V361" i="12"/>
  <c r="Z361" i="12"/>
  <c r="F361" i="12"/>
  <c r="Q361" i="12"/>
  <c r="X361" i="12"/>
  <c r="H361" i="12"/>
  <c r="P361" i="12"/>
  <c r="N361" i="12"/>
  <c r="I361" i="12"/>
  <c r="U361" i="12"/>
  <c r="Y361" i="12"/>
  <c r="AB361" i="12"/>
  <c r="S361" i="12"/>
  <c r="L361" i="12"/>
  <c r="G361" i="12"/>
  <c r="M361" i="12"/>
  <c r="AA361" i="12"/>
  <c r="T361" i="12"/>
  <c r="R361" i="12"/>
  <c r="AE361" i="12"/>
  <c r="G8" i="12"/>
  <c r="W8" i="12"/>
  <c r="Q8" i="12"/>
  <c r="M8" i="12"/>
  <c r="N8" i="12"/>
  <c r="J8" i="12"/>
  <c r="K8" i="12"/>
  <c r="AA8" i="12"/>
  <c r="V8" i="12"/>
  <c r="R8" i="12"/>
  <c r="T8" i="12"/>
  <c r="P8" i="12"/>
  <c r="O8" i="12"/>
  <c r="F8" i="12"/>
  <c r="AB8" i="12"/>
  <c r="X8" i="12"/>
  <c r="Y8" i="12"/>
  <c r="U8" i="12"/>
  <c r="AE8" i="12"/>
  <c r="S8" i="12"/>
  <c r="L8" i="12"/>
  <c r="H8" i="12"/>
  <c r="I8" i="12"/>
  <c r="Z8" i="12"/>
  <c r="AC8" i="12"/>
  <c r="BL87" i="16"/>
  <c r="BK87" i="16"/>
  <c r="BG87" i="16"/>
  <c r="BR87" i="16"/>
  <c r="BJ87" i="16"/>
  <c r="BI87" i="16"/>
  <c r="BQ87" i="16"/>
  <c r="BM87" i="16"/>
  <c r="BH87" i="16"/>
  <c r="AA310" i="12"/>
  <c r="M310" i="12"/>
  <c r="Q310" i="12"/>
  <c r="U310" i="12"/>
  <c r="F310" i="12"/>
  <c r="J310" i="12"/>
  <c r="Y310" i="12"/>
  <c r="G310" i="12"/>
  <c r="V310" i="12"/>
  <c r="N310" i="12"/>
  <c r="R310" i="12"/>
  <c r="I310" i="12"/>
  <c r="O310" i="12"/>
  <c r="AE310" i="12"/>
  <c r="K310" i="12"/>
  <c r="S310" i="12"/>
  <c r="AB310" i="12"/>
  <c r="AC310" i="12"/>
  <c r="P310" i="12"/>
  <c r="L310" i="12"/>
  <c r="H310" i="12"/>
  <c r="T310" i="12"/>
  <c r="X310" i="12"/>
  <c r="Z310" i="12"/>
  <c r="W310" i="12"/>
  <c r="U322" i="12"/>
  <c r="X322" i="12"/>
  <c r="L322" i="12"/>
  <c r="T322" i="12"/>
  <c r="R322" i="12"/>
  <c r="AC322" i="12"/>
  <c r="P322" i="12"/>
  <c r="V322" i="12"/>
  <c r="J322" i="12"/>
  <c r="Y322" i="12"/>
  <c r="Q322" i="12"/>
  <c r="Z322" i="12"/>
  <c r="W322" i="12"/>
  <c r="AE322" i="12"/>
  <c r="F322" i="12"/>
  <c r="AB322" i="12"/>
  <c r="S322" i="12"/>
  <c r="N322" i="12"/>
  <c r="G322" i="12"/>
  <c r="AA322" i="12"/>
  <c r="K322" i="12"/>
  <c r="O322" i="12"/>
  <c r="I322" i="12"/>
  <c r="H322" i="12"/>
  <c r="M322" i="12"/>
  <c r="BR21" i="16"/>
  <c r="BH21" i="16"/>
  <c r="BQ21" i="16"/>
  <c r="BL21" i="16"/>
  <c r="BI21" i="16"/>
  <c r="BG21" i="16"/>
  <c r="BM21" i="16"/>
  <c r="BK21" i="16"/>
  <c r="BJ21" i="16"/>
  <c r="AI3" i="12"/>
  <c r="BR89" i="16"/>
  <c r="BH89" i="16"/>
  <c r="BQ89" i="16"/>
  <c r="BM89" i="16"/>
  <c r="BL89" i="16"/>
  <c r="BJ89" i="16"/>
  <c r="BK89" i="16"/>
  <c r="BI89" i="16"/>
  <c r="BG89" i="16"/>
  <c r="BH153" i="16"/>
  <c r="BQ153" i="16"/>
  <c r="BR153" i="16"/>
  <c r="BL153" i="16"/>
  <c r="BM153" i="16"/>
  <c r="BK153" i="16"/>
  <c r="BJ153" i="16"/>
  <c r="BI153" i="16"/>
  <c r="BG153" i="16"/>
  <c r="BR78" i="16"/>
  <c r="BH78" i="16"/>
  <c r="BQ78" i="16"/>
  <c r="BI78" i="16"/>
  <c r="BM78" i="16"/>
  <c r="BG78" i="16"/>
  <c r="BL78" i="16"/>
  <c r="BK78" i="16"/>
  <c r="BJ78" i="16"/>
  <c r="J31" i="12"/>
  <c r="Z31" i="12"/>
  <c r="S31" i="12"/>
  <c r="L31" i="12"/>
  <c r="AB31" i="12"/>
  <c r="M31" i="12"/>
  <c r="N31" i="12"/>
  <c r="G31" i="12"/>
  <c r="W31" i="12"/>
  <c r="P31" i="12"/>
  <c r="U31" i="12"/>
  <c r="Q31" i="12"/>
  <c r="AE31" i="12"/>
  <c r="R31" i="12"/>
  <c r="K31" i="12"/>
  <c r="AA31" i="12"/>
  <c r="T31" i="12"/>
  <c r="I31" i="12"/>
  <c r="F31" i="12"/>
  <c r="V31" i="12"/>
  <c r="O31" i="12"/>
  <c r="H31" i="12"/>
  <c r="X31" i="12"/>
  <c r="Y31" i="12"/>
  <c r="AC31" i="12"/>
  <c r="AC456" i="12"/>
  <c r="AR456" i="12"/>
  <c r="BB270" i="16"/>
  <c r="AZ270" i="16"/>
  <c r="BD270" i="16"/>
  <c r="BA270" i="16"/>
  <c r="BC270" i="16"/>
  <c r="P332" i="12"/>
  <c r="I332" i="12"/>
  <c r="Y332" i="12"/>
  <c r="G332" i="12"/>
  <c r="R332" i="12"/>
  <c r="AA332" i="12"/>
  <c r="AE332" i="12"/>
  <c r="T332" i="12"/>
  <c r="M332" i="12"/>
  <c r="F332" i="12"/>
  <c r="O332" i="12"/>
  <c r="Z332" i="12"/>
  <c r="H332" i="12"/>
  <c r="X332" i="12"/>
  <c r="Q332" i="12"/>
  <c r="N332" i="12"/>
  <c r="W332" i="12"/>
  <c r="K332" i="12"/>
  <c r="L332" i="12"/>
  <c r="AB332" i="12"/>
  <c r="U332" i="12"/>
  <c r="V332" i="12"/>
  <c r="J332" i="12"/>
  <c r="S332" i="12"/>
  <c r="AC332" i="12"/>
  <c r="BQ211" i="16"/>
  <c r="BG211" i="16"/>
  <c r="BR211" i="16"/>
  <c r="BM211" i="16"/>
  <c r="BK211" i="16"/>
  <c r="BI211" i="16"/>
  <c r="BL211" i="16"/>
  <c r="BH211" i="16"/>
  <c r="BJ211" i="16"/>
  <c r="BB275" i="16"/>
  <c r="BC275" i="16"/>
  <c r="BD275" i="16"/>
  <c r="BA275" i="16"/>
  <c r="AZ275" i="16"/>
  <c r="G124" i="12"/>
  <c r="W124" i="12"/>
  <c r="P124" i="12"/>
  <c r="I124" i="12"/>
  <c r="Y124" i="12"/>
  <c r="V124" i="12"/>
  <c r="K124" i="12"/>
  <c r="AA124" i="12"/>
  <c r="T124" i="12"/>
  <c r="M124" i="12"/>
  <c r="N124" i="12"/>
  <c r="J124" i="12"/>
  <c r="O124" i="12"/>
  <c r="H124" i="12"/>
  <c r="X124" i="12"/>
  <c r="Q124" i="12"/>
  <c r="R124" i="12"/>
  <c r="Z124" i="12"/>
  <c r="AE124" i="12"/>
  <c r="S124" i="12"/>
  <c r="L124" i="12"/>
  <c r="AB124" i="12"/>
  <c r="U124" i="12"/>
  <c r="F124" i="12"/>
  <c r="AC124" i="12"/>
  <c r="BL316" i="16"/>
  <c r="BK316" i="16"/>
  <c r="BG316" i="16"/>
  <c r="BQ316" i="16"/>
  <c r="BR316" i="16"/>
  <c r="BM316" i="16"/>
  <c r="BJ316" i="16"/>
  <c r="BI316" i="16"/>
  <c r="BH316" i="16"/>
  <c r="BA136" i="16"/>
  <c r="BD136" i="16"/>
  <c r="BC136" i="16"/>
  <c r="AZ136" i="16"/>
  <c r="BB136" i="16"/>
  <c r="BR61" i="16"/>
  <c r="BL61" i="16"/>
  <c r="BK61" i="16"/>
  <c r="BH61" i="16"/>
  <c r="BQ61" i="16"/>
  <c r="BM61" i="16"/>
  <c r="BJ61" i="16"/>
  <c r="BI61" i="16"/>
  <c r="BG61" i="16"/>
  <c r="L392" i="12"/>
  <c r="X392" i="12"/>
  <c r="K392" i="12"/>
  <c r="Q392" i="12"/>
  <c r="N392" i="12"/>
  <c r="H392" i="12"/>
  <c r="W392" i="12"/>
  <c r="F392" i="12"/>
  <c r="Y392" i="12"/>
  <c r="J392" i="12"/>
  <c r="M392" i="12"/>
  <c r="AA392" i="12"/>
  <c r="I392" i="12"/>
  <c r="V392" i="12"/>
  <c r="Z392" i="12"/>
  <c r="T392" i="12"/>
  <c r="R392" i="12"/>
  <c r="P392" i="12"/>
  <c r="U392" i="12"/>
  <c r="AC392" i="12"/>
  <c r="O392" i="12"/>
  <c r="AE392" i="12"/>
  <c r="G392" i="12"/>
  <c r="S392" i="12"/>
  <c r="AB392" i="12"/>
  <c r="BA85" i="16"/>
  <c r="BB85" i="16"/>
  <c r="BC85" i="16"/>
  <c r="BD85" i="16"/>
  <c r="AZ85" i="16"/>
  <c r="BG35" i="16"/>
  <c r="BR35" i="16"/>
  <c r="BQ35" i="16"/>
  <c r="BK35" i="16"/>
  <c r="BI35" i="16"/>
  <c r="BH35" i="16"/>
  <c r="BM35" i="16"/>
  <c r="BL35" i="16"/>
  <c r="BJ35" i="16"/>
  <c r="BG99" i="16"/>
  <c r="BR99" i="16"/>
  <c r="BQ99" i="16"/>
  <c r="BK99" i="16"/>
  <c r="BI99" i="16"/>
  <c r="BH99" i="16"/>
  <c r="BM99" i="16"/>
  <c r="BL99" i="16"/>
  <c r="BJ99" i="16"/>
  <c r="AC446" i="12"/>
  <c r="AR446" i="12"/>
  <c r="BC56" i="16"/>
  <c r="AZ56" i="16"/>
  <c r="BD56" i="16"/>
  <c r="BA56" i="16"/>
  <c r="BB56" i="16"/>
  <c r="BR232" i="16"/>
  <c r="BG232" i="16"/>
  <c r="BQ232" i="16"/>
  <c r="BM232" i="16"/>
  <c r="BI232" i="16"/>
  <c r="BL232" i="16"/>
  <c r="BH232" i="16"/>
  <c r="BK232" i="16"/>
  <c r="BJ232" i="16"/>
  <c r="AE187" i="12"/>
  <c r="U187" i="12"/>
  <c r="N187" i="12"/>
  <c r="G187" i="12"/>
  <c r="W187" i="12"/>
  <c r="L187" i="12"/>
  <c r="I187" i="12"/>
  <c r="Y187" i="12"/>
  <c r="R187" i="12"/>
  <c r="K187" i="12"/>
  <c r="AA187" i="12"/>
  <c r="AB187" i="12"/>
  <c r="M187" i="12"/>
  <c r="F187" i="12"/>
  <c r="V187" i="12"/>
  <c r="O187" i="12"/>
  <c r="H187" i="12"/>
  <c r="P187" i="12"/>
  <c r="Q187" i="12"/>
  <c r="J187" i="12"/>
  <c r="Z187" i="12"/>
  <c r="S187" i="12"/>
  <c r="X187" i="12"/>
  <c r="T187" i="12"/>
  <c r="AC187" i="12"/>
  <c r="AZ311" i="16"/>
  <c r="BD311" i="16"/>
  <c r="BA311" i="16"/>
  <c r="BB311" i="16"/>
  <c r="BC311" i="16"/>
  <c r="BR228" i="16"/>
  <c r="BG228" i="16"/>
  <c r="BQ228" i="16"/>
  <c r="BK228" i="16"/>
  <c r="BJ228" i="16"/>
  <c r="BM228" i="16"/>
  <c r="BI228" i="16"/>
  <c r="BL228" i="16"/>
  <c r="BH228" i="16"/>
  <c r="AC462" i="12"/>
  <c r="AR462" i="12"/>
  <c r="BG157" i="16"/>
  <c r="BQ157" i="16"/>
  <c r="BR157" i="16"/>
  <c r="BL157" i="16"/>
  <c r="BI157" i="16"/>
  <c r="BH157" i="16"/>
  <c r="BM157" i="16"/>
  <c r="BK157" i="16"/>
  <c r="BJ157" i="16"/>
  <c r="J75" i="12"/>
  <c r="Z75" i="12"/>
  <c r="AA75" i="12"/>
  <c r="W75" i="12"/>
  <c r="S75" i="12"/>
  <c r="I75" i="12"/>
  <c r="N75" i="12"/>
  <c r="K75" i="12"/>
  <c r="G75" i="12"/>
  <c r="AB75" i="12"/>
  <c r="X75" i="12"/>
  <c r="O75" i="12"/>
  <c r="AE75" i="12"/>
  <c r="R75" i="12"/>
  <c r="P75" i="12"/>
  <c r="L75" i="12"/>
  <c r="H75" i="12"/>
  <c r="T75" i="12"/>
  <c r="F75" i="12"/>
  <c r="V75" i="12"/>
  <c r="U75" i="12"/>
  <c r="Q75" i="12"/>
  <c r="M75" i="12"/>
  <c r="Y75" i="12"/>
  <c r="AC75" i="12"/>
  <c r="W302" i="12"/>
  <c r="AE302" i="12"/>
  <c r="U302" i="12"/>
  <c r="X302" i="12"/>
  <c r="H302" i="12"/>
  <c r="O302" i="12"/>
  <c r="Z302" i="12"/>
  <c r="T302" i="12"/>
  <c r="S302" i="12"/>
  <c r="J302" i="12"/>
  <c r="Y302" i="12"/>
  <c r="I302" i="12"/>
  <c r="P302" i="12"/>
  <c r="L302" i="12"/>
  <c r="G302" i="12"/>
  <c r="N302" i="12"/>
  <c r="F302" i="12"/>
  <c r="M302" i="12"/>
  <c r="Q302" i="12"/>
  <c r="AC302" i="12"/>
  <c r="AB302" i="12"/>
  <c r="AA302" i="12"/>
  <c r="K302" i="12"/>
  <c r="R302" i="12"/>
  <c r="V302" i="12"/>
  <c r="BR158" i="16"/>
  <c r="BH158" i="16"/>
  <c r="BQ158" i="16"/>
  <c r="BJ158" i="16"/>
  <c r="BM158" i="16"/>
  <c r="BI158" i="16"/>
  <c r="BL158" i="16"/>
  <c r="BK158" i="16"/>
  <c r="BG158" i="16"/>
  <c r="BB223" i="16"/>
  <c r="BC223" i="16"/>
  <c r="BD223" i="16"/>
  <c r="AZ223" i="16"/>
  <c r="BA223" i="16"/>
  <c r="BR287" i="16"/>
  <c r="BG287" i="16"/>
  <c r="BQ287" i="16"/>
  <c r="BK287" i="16"/>
  <c r="BJ287" i="16"/>
  <c r="BM287" i="16"/>
  <c r="BI287" i="16"/>
  <c r="BL287" i="16"/>
  <c r="BH287" i="16"/>
  <c r="AC443" i="12"/>
  <c r="AR443" i="12"/>
  <c r="BR254" i="16"/>
  <c r="BL254" i="16"/>
  <c r="BK254" i="16"/>
  <c r="BH254" i="16"/>
  <c r="BQ254" i="16"/>
  <c r="BM254" i="16"/>
  <c r="BJ254" i="16"/>
  <c r="BI254" i="16"/>
  <c r="BG254" i="16"/>
  <c r="BI208" i="16"/>
  <c r="BQ208" i="16"/>
  <c r="BR208" i="16"/>
  <c r="BL208" i="16"/>
  <c r="BM208" i="16"/>
  <c r="BJ208" i="16"/>
  <c r="BG208" i="16"/>
  <c r="BK208" i="16"/>
  <c r="BH208" i="16"/>
  <c r="BC36" i="16"/>
  <c r="BB36" i="16"/>
  <c r="BD36" i="16"/>
  <c r="AZ36" i="16"/>
  <c r="BA36" i="16"/>
  <c r="H108" i="12"/>
  <c r="X108" i="12"/>
  <c r="Q108" i="12"/>
  <c r="N108" i="12"/>
  <c r="W108" i="12"/>
  <c r="K108" i="12"/>
  <c r="L108" i="12"/>
  <c r="AB108" i="12"/>
  <c r="U108" i="12"/>
  <c r="V108" i="12"/>
  <c r="J108" i="12"/>
  <c r="S108" i="12"/>
  <c r="P108" i="12"/>
  <c r="I108" i="12"/>
  <c r="Y108" i="12"/>
  <c r="G108" i="12"/>
  <c r="R108" i="12"/>
  <c r="AA108" i="12"/>
  <c r="AE108" i="12"/>
  <c r="T108" i="12"/>
  <c r="M108" i="12"/>
  <c r="F108" i="12"/>
  <c r="O108" i="12"/>
  <c r="Z108" i="12"/>
  <c r="AC108" i="12"/>
  <c r="BC204" i="16"/>
  <c r="BA204" i="16"/>
  <c r="BB204" i="16"/>
  <c r="AZ204" i="16"/>
  <c r="BD204" i="16"/>
  <c r="AE146" i="12"/>
  <c r="S146" i="12"/>
  <c r="M146" i="12"/>
  <c r="N146" i="12"/>
  <c r="P146" i="12"/>
  <c r="Q146" i="12"/>
  <c r="G146" i="12"/>
  <c r="W146" i="12"/>
  <c r="R146" i="12"/>
  <c r="T146" i="12"/>
  <c r="U146" i="12"/>
  <c r="V146" i="12"/>
  <c r="K146" i="12"/>
  <c r="AA146" i="12"/>
  <c r="X146" i="12"/>
  <c r="Y146" i="12"/>
  <c r="Z146" i="12"/>
  <c r="AB146" i="12"/>
  <c r="O146" i="12"/>
  <c r="H146" i="12"/>
  <c r="I146" i="12"/>
  <c r="J146" i="12"/>
  <c r="L146" i="12"/>
  <c r="F146" i="12"/>
  <c r="AC146" i="12"/>
  <c r="BL26" i="16"/>
  <c r="BH26" i="16"/>
  <c r="BR26" i="16"/>
  <c r="BG26" i="16"/>
  <c r="BQ26" i="16"/>
  <c r="BK26" i="16"/>
  <c r="BJ26" i="16"/>
  <c r="BM26" i="16"/>
  <c r="BI26" i="16"/>
  <c r="BA152" i="16"/>
  <c r="BD152" i="16"/>
  <c r="BB152" i="16"/>
  <c r="BC152" i="16"/>
  <c r="AZ152" i="16"/>
  <c r="Z185" i="12"/>
  <c r="T185" i="12"/>
  <c r="J185" i="12"/>
  <c r="S185" i="12"/>
  <c r="AE185" i="12"/>
  <c r="X185" i="12"/>
  <c r="U185" i="12"/>
  <c r="I185" i="12"/>
  <c r="V185" i="12"/>
  <c r="AA185" i="12"/>
  <c r="L185" i="12"/>
  <c r="Y185" i="12"/>
  <c r="AC185" i="12"/>
  <c r="P185" i="12"/>
  <c r="F185" i="12"/>
  <c r="K185" i="12"/>
  <c r="W185" i="12"/>
  <c r="H185" i="12"/>
  <c r="Q185" i="12"/>
  <c r="R185" i="12"/>
  <c r="G185" i="12"/>
  <c r="O185" i="12"/>
  <c r="AB185" i="12"/>
  <c r="M185" i="12"/>
  <c r="N185" i="12"/>
  <c r="W249" i="12"/>
  <c r="S249" i="12"/>
  <c r="AB249" i="12"/>
  <c r="F249" i="12"/>
  <c r="G249" i="12"/>
  <c r="U249" i="12"/>
  <c r="V249" i="12"/>
  <c r="AC249" i="12"/>
  <c r="M249" i="12"/>
  <c r="X249" i="12"/>
  <c r="L249" i="12"/>
  <c r="I249" i="12"/>
  <c r="T249" i="12"/>
  <c r="Z249" i="12"/>
  <c r="H249" i="12"/>
  <c r="Y249" i="12"/>
  <c r="AE249" i="12"/>
  <c r="J249" i="12"/>
  <c r="AA249" i="12"/>
  <c r="R249" i="12"/>
  <c r="O249" i="12"/>
  <c r="P249" i="12"/>
  <c r="N249" i="12"/>
  <c r="K249" i="12"/>
  <c r="Q249" i="12"/>
  <c r="G13" i="12"/>
  <c r="W13" i="12"/>
  <c r="T13" i="12"/>
  <c r="U13" i="12"/>
  <c r="Q13" i="12"/>
  <c r="R13" i="12"/>
  <c r="K13" i="12"/>
  <c r="AA13" i="12"/>
  <c r="Y13" i="12"/>
  <c r="Z13" i="12"/>
  <c r="V13" i="12"/>
  <c r="X13" i="12"/>
  <c r="O13" i="12"/>
  <c r="I13" i="12"/>
  <c r="J13" i="12"/>
  <c r="F13" i="12"/>
  <c r="AB13" i="12"/>
  <c r="H13" i="12"/>
  <c r="AE13" i="12"/>
  <c r="S13" i="12"/>
  <c r="N13" i="12"/>
  <c r="P13" i="12"/>
  <c r="L13" i="12"/>
  <c r="M13" i="12"/>
  <c r="AC13" i="12"/>
  <c r="BC197" i="16"/>
  <c r="BB197" i="16"/>
  <c r="BD197" i="16"/>
  <c r="AZ197" i="16"/>
  <c r="BA197" i="16"/>
  <c r="BL261" i="16"/>
  <c r="BK261" i="16"/>
  <c r="BG261" i="16"/>
  <c r="BQ261" i="16"/>
  <c r="BR261" i="16"/>
  <c r="BM261" i="16"/>
  <c r="BJ261" i="16"/>
  <c r="BI261" i="16"/>
  <c r="BH261" i="16"/>
  <c r="AC429" i="12"/>
  <c r="H429" i="12"/>
  <c r="X429" i="12"/>
  <c r="Q429" i="12"/>
  <c r="J429" i="12"/>
  <c r="Z429" i="12"/>
  <c r="AA429" i="12"/>
  <c r="L429" i="12"/>
  <c r="AB429" i="12"/>
  <c r="U429" i="12"/>
  <c r="N429" i="12"/>
  <c r="G429" i="12"/>
  <c r="O429" i="12"/>
  <c r="P429" i="12"/>
  <c r="I429" i="12"/>
  <c r="Y429" i="12"/>
  <c r="R429" i="12"/>
  <c r="W429" i="12"/>
  <c r="S429" i="12"/>
  <c r="AE429" i="12"/>
  <c r="AR429" i="12" s="1"/>
  <c r="T429" i="12"/>
  <c r="M429" i="12"/>
  <c r="F429" i="12"/>
  <c r="V429" i="12"/>
  <c r="K429" i="12"/>
  <c r="AZ134" i="16"/>
  <c r="BC134" i="16"/>
  <c r="BD134" i="16"/>
  <c r="BA134" i="16"/>
  <c r="BB134" i="16"/>
  <c r="BD8" i="16"/>
  <c r="AZ8" i="16"/>
  <c r="BA8" i="16"/>
  <c r="BB8" i="16"/>
  <c r="BC8" i="16"/>
  <c r="N377" i="12"/>
  <c r="H377" i="12"/>
  <c r="K377" i="12"/>
  <c r="U377" i="12"/>
  <c r="I377" i="12"/>
  <c r="V377" i="12"/>
  <c r="Y377" i="12"/>
  <c r="Q377" i="12"/>
  <c r="P377" i="12"/>
  <c r="S377" i="12"/>
  <c r="L377" i="12"/>
  <c r="X377" i="12"/>
  <c r="Z377" i="12"/>
  <c r="J377" i="12"/>
  <c r="W377" i="12"/>
  <c r="AC377" i="12"/>
  <c r="AB377" i="12"/>
  <c r="O377" i="12"/>
  <c r="F377" i="12"/>
  <c r="G377" i="12"/>
  <c r="M377" i="12"/>
  <c r="AA377" i="12"/>
  <c r="T377" i="12"/>
  <c r="R377" i="12"/>
  <c r="AE377" i="12"/>
  <c r="L55" i="12"/>
  <c r="AB55" i="12"/>
  <c r="U55" i="12"/>
  <c r="N55" i="12"/>
  <c r="K55" i="12"/>
  <c r="W55" i="12"/>
  <c r="P55" i="12"/>
  <c r="I55" i="12"/>
  <c r="Y55" i="12"/>
  <c r="R55" i="12"/>
  <c r="AA55" i="12"/>
  <c r="G55" i="12"/>
  <c r="AE55" i="12"/>
  <c r="T55" i="12"/>
  <c r="M55" i="12"/>
  <c r="F55" i="12"/>
  <c r="V55" i="12"/>
  <c r="O55" i="12"/>
  <c r="H55" i="12"/>
  <c r="X55" i="12"/>
  <c r="Q55" i="12"/>
  <c r="J55" i="12"/>
  <c r="Z55" i="12"/>
  <c r="S55" i="12"/>
  <c r="AC55" i="12"/>
  <c r="L119" i="12"/>
  <c r="AB119" i="12"/>
  <c r="U119" i="12"/>
  <c r="V119" i="12"/>
  <c r="J119" i="12"/>
  <c r="S119" i="12"/>
  <c r="P119" i="12"/>
  <c r="I119" i="12"/>
  <c r="Y119" i="12"/>
  <c r="G119" i="12"/>
  <c r="R119" i="12"/>
  <c r="AA119" i="12"/>
  <c r="AE119" i="12"/>
  <c r="T119" i="12"/>
  <c r="M119" i="12"/>
  <c r="F119" i="12"/>
  <c r="O119" i="12"/>
  <c r="Z119" i="12"/>
  <c r="H119" i="12"/>
  <c r="X119" i="12"/>
  <c r="Q119" i="12"/>
  <c r="N119" i="12"/>
  <c r="W119" i="12"/>
  <c r="K119" i="12"/>
  <c r="AC119" i="12"/>
  <c r="BR274" i="16"/>
  <c r="BL274" i="16"/>
  <c r="BH274" i="16"/>
  <c r="BQ274" i="16"/>
  <c r="BM274" i="16"/>
  <c r="BG274" i="16"/>
  <c r="BK274" i="16"/>
  <c r="BJ274" i="16"/>
  <c r="BI274" i="16"/>
  <c r="BC184" i="16"/>
  <c r="BB184" i="16"/>
  <c r="AZ184" i="16"/>
  <c r="BD184" i="16"/>
  <c r="BA184" i="16"/>
  <c r="O435" i="12"/>
  <c r="AC435" i="12"/>
  <c r="H435" i="12"/>
  <c r="X435" i="12"/>
  <c r="Q435" i="12"/>
  <c r="J435" i="12"/>
  <c r="Z435" i="12"/>
  <c r="S435" i="12"/>
  <c r="L435" i="12"/>
  <c r="AB435" i="12"/>
  <c r="U435" i="12"/>
  <c r="N435" i="12"/>
  <c r="P435" i="12"/>
  <c r="I435" i="12"/>
  <c r="Y435" i="12"/>
  <c r="R435" i="12"/>
  <c r="AE435" i="12"/>
  <c r="AR435" i="12" s="1"/>
  <c r="T435" i="12"/>
  <c r="M435" i="12"/>
  <c r="F435" i="12"/>
  <c r="V435" i="12"/>
  <c r="K435" i="12"/>
  <c r="AA435" i="12"/>
  <c r="W435" i="12"/>
  <c r="G435" i="12"/>
  <c r="Q212" i="12"/>
  <c r="J212" i="12"/>
  <c r="Z212" i="12"/>
  <c r="S212" i="12"/>
  <c r="T212" i="12"/>
  <c r="AB212" i="12"/>
  <c r="AE212" i="12"/>
  <c r="U212" i="12"/>
  <c r="N212" i="12"/>
  <c r="G212" i="12"/>
  <c r="W212" i="12"/>
  <c r="H212" i="12"/>
  <c r="I212" i="12"/>
  <c r="Y212" i="12"/>
  <c r="R212" i="12"/>
  <c r="K212" i="12"/>
  <c r="AA212" i="12"/>
  <c r="X212" i="12"/>
  <c r="M212" i="12"/>
  <c r="F212" i="12"/>
  <c r="V212" i="12"/>
  <c r="O212" i="12"/>
  <c r="P212" i="12"/>
  <c r="L212" i="12"/>
  <c r="AC212" i="12"/>
  <c r="O276" i="12"/>
  <c r="H276" i="12"/>
  <c r="X276" i="12"/>
  <c r="Q276" i="12"/>
  <c r="V276" i="12"/>
  <c r="R276" i="12"/>
  <c r="AE276" i="12"/>
  <c r="S276" i="12"/>
  <c r="L276" i="12"/>
  <c r="AB276" i="12"/>
  <c r="U276" i="12"/>
  <c r="J276" i="12"/>
  <c r="G276" i="12"/>
  <c r="W276" i="12"/>
  <c r="P276" i="12"/>
  <c r="I276" i="12"/>
  <c r="Y276" i="12"/>
  <c r="Z276" i="12"/>
  <c r="K276" i="12"/>
  <c r="AA276" i="12"/>
  <c r="T276" i="12"/>
  <c r="M276" i="12"/>
  <c r="F276" i="12"/>
  <c r="N276" i="12"/>
  <c r="AC276" i="12"/>
  <c r="H96" i="12"/>
  <c r="X96" i="12"/>
  <c r="Q96" i="12"/>
  <c r="N96" i="12"/>
  <c r="W96" i="12"/>
  <c r="K96" i="12"/>
  <c r="L96" i="12"/>
  <c r="AB96" i="12"/>
  <c r="U96" i="12"/>
  <c r="V96" i="12"/>
  <c r="J96" i="12"/>
  <c r="S96" i="12"/>
  <c r="P96" i="12"/>
  <c r="I96" i="12"/>
  <c r="Y96" i="12"/>
  <c r="G96" i="12"/>
  <c r="R96" i="12"/>
  <c r="AA96" i="12"/>
  <c r="AE96" i="12"/>
  <c r="T96" i="12"/>
  <c r="M96" i="12"/>
  <c r="F96" i="12"/>
  <c r="O96" i="12"/>
  <c r="Z96" i="12"/>
  <c r="AC96" i="12"/>
  <c r="Q160" i="12"/>
  <c r="J160" i="12"/>
  <c r="Z160" i="12"/>
  <c r="S160" i="12"/>
  <c r="T160" i="12"/>
  <c r="AB160" i="12"/>
  <c r="AE160" i="12"/>
  <c r="U160" i="12"/>
  <c r="N160" i="12"/>
  <c r="G160" i="12"/>
  <c r="W160" i="12"/>
  <c r="H160" i="12"/>
  <c r="I160" i="12"/>
  <c r="Y160" i="12"/>
  <c r="R160" i="12"/>
  <c r="K160" i="12"/>
  <c r="AA160" i="12"/>
  <c r="X160" i="12"/>
  <c r="M160" i="12"/>
  <c r="F160" i="12"/>
  <c r="V160" i="12"/>
  <c r="O160" i="12"/>
  <c r="P160" i="12"/>
  <c r="L160" i="12"/>
  <c r="AC160" i="12"/>
  <c r="BD289" i="16"/>
  <c r="BB289" i="16"/>
  <c r="BC289" i="16"/>
  <c r="AZ289" i="16"/>
  <c r="BA289" i="16"/>
  <c r="BB27" i="16"/>
  <c r="AZ27" i="16"/>
  <c r="BC27" i="16"/>
  <c r="BA27" i="16"/>
  <c r="BD27" i="16"/>
  <c r="BG27" i="16"/>
  <c r="BR27" i="16"/>
  <c r="BQ27" i="16"/>
  <c r="BI27" i="16"/>
  <c r="BH27" i="16"/>
  <c r="BM27" i="16"/>
  <c r="BL27" i="16"/>
  <c r="BK27" i="16"/>
  <c r="BJ27" i="16"/>
  <c r="BB155" i="16"/>
  <c r="AZ155" i="16"/>
  <c r="BA155" i="16"/>
  <c r="BC155" i="16"/>
  <c r="BD155" i="16"/>
  <c r="BC173" i="16"/>
  <c r="BD173" i="16"/>
  <c r="AZ173" i="16"/>
  <c r="BA173" i="16"/>
  <c r="BB173" i="16"/>
  <c r="AE239" i="12"/>
  <c r="S239" i="12"/>
  <c r="P239" i="12"/>
  <c r="L239" i="12"/>
  <c r="H239" i="12"/>
  <c r="T239" i="12"/>
  <c r="G239" i="12"/>
  <c r="W239" i="12"/>
  <c r="U239" i="12"/>
  <c r="Q239" i="12"/>
  <c r="M239" i="12"/>
  <c r="Y239" i="12"/>
  <c r="K239" i="12"/>
  <c r="AA239" i="12"/>
  <c r="Z239" i="12"/>
  <c r="V239" i="12"/>
  <c r="R239" i="12"/>
  <c r="I239" i="12"/>
  <c r="O239" i="12"/>
  <c r="J239" i="12"/>
  <c r="F239" i="12"/>
  <c r="AB239" i="12"/>
  <c r="X239" i="12"/>
  <c r="N239" i="12"/>
  <c r="AC239" i="12"/>
  <c r="BA304" i="16"/>
  <c r="AZ304" i="16"/>
  <c r="BB304" i="16"/>
  <c r="BC304" i="16"/>
  <c r="BD304" i="16"/>
  <c r="Q385" i="12"/>
  <c r="V385" i="12"/>
  <c r="AC385" i="12"/>
  <c r="R385" i="12"/>
  <c r="AE385" i="12"/>
  <c r="F385" i="12"/>
  <c r="P385" i="12"/>
  <c r="X385" i="12"/>
  <c r="S385" i="12"/>
  <c r="I385" i="12"/>
  <c r="Y385" i="12"/>
  <c r="O385" i="12"/>
  <c r="G385" i="12"/>
  <c r="AA385" i="12"/>
  <c r="H385" i="12"/>
  <c r="Z385" i="12"/>
  <c r="T385" i="12"/>
  <c r="M385" i="12"/>
  <c r="J385" i="12"/>
  <c r="N385" i="12"/>
  <c r="U385" i="12"/>
  <c r="K385" i="12"/>
  <c r="AB385" i="12"/>
  <c r="W385" i="12"/>
  <c r="L385" i="12"/>
  <c r="BL192" i="16"/>
  <c r="BI192" i="16"/>
  <c r="BR192" i="16"/>
  <c r="BM192" i="16"/>
  <c r="BH192" i="16"/>
  <c r="BQ192" i="16"/>
  <c r="BJ192" i="16"/>
  <c r="BK192" i="16"/>
  <c r="BG192" i="16"/>
  <c r="BA218" i="16"/>
  <c r="BD218" i="16"/>
  <c r="BC218" i="16"/>
  <c r="AZ218" i="16"/>
  <c r="BB218" i="16"/>
  <c r="BA282" i="16"/>
  <c r="BD282" i="16"/>
  <c r="BC282" i="16"/>
  <c r="AZ282" i="16"/>
  <c r="BB282" i="16"/>
  <c r="G369" i="12"/>
  <c r="O369" i="12"/>
  <c r="X369" i="12"/>
  <c r="P369" i="12"/>
  <c r="Q369" i="12"/>
  <c r="R369" i="12"/>
  <c r="AA369" i="12"/>
  <c r="H369" i="12"/>
  <c r="Z369" i="12"/>
  <c r="V369" i="12"/>
  <c r="Y369" i="12"/>
  <c r="J369" i="12"/>
  <c r="AC369" i="12"/>
  <c r="S369" i="12"/>
  <c r="T369" i="12"/>
  <c r="F369" i="12"/>
  <c r="AE369" i="12"/>
  <c r="M369" i="12"/>
  <c r="I369" i="12"/>
  <c r="N369" i="12"/>
  <c r="U369" i="12"/>
  <c r="K369" i="12"/>
  <c r="AB369" i="12"/>
  <c r="W369" i="12"/>
  <c r="L369" i="12"/>
  <c r="AC444" i="12"/>
  <c r="AR444" i="12"/>
  <c r="AZ20" i="16"/>
  <c r="BC20" i="16"/>
  <c r="BD20" i="16"/>
  <c r="BA20" i="16"/>
  <c r="BB20" i="16"/>
  <c r="AC470" i="12"/>
  <c r="AR470" i="12"/>
  <c r="Q168" i="12"/>
  <c r="J168" i="12"/>
  <c r="Z168" i="12"/>
  <c r="S168" i="12"/>
  <c r="T168" i="12"/>
  <c r="AB168" i="12"/>
  <c r="AE168" i="12"/>
  <c r="U168" i="12"/>
  <c r="N168" i="12"/>
  <c r="G168" i="12"/>
  <c r="W168" i="12"/>
  <c r="H168" i="12"/>
  <c r="I168" i="12"/>
  <c r="Y168" i="12"/>
  <c r="R168" i="12"/>
  <c r="K168" i="12"/>
  <c r="AA168" i="12"/>
  <c r="X168" i="12"/>
  <c r="M168" i="12"/>
  <c r="F168" i="12"/>
  <c r="V168" i="12"/>
  <c r="O168" i="12"/>
  <c r="P168" i="12"/>
  <c r="L168" i="12"/>
  <c r="AC168" i="12"/>
  <c r="AZ233" i="16"/>
  <c r="BC233" i="16"/>
  <c r="BD233" i="16"/>
  <c r="BA233" i="16"/>
  <c r="BB233" i="16"/>
  <c r="BL297" i="16"/>
  <c r="BH297" i="16"/>
  <c r="BQ297" i="16"/>
  <c r="BR297" i="16"/>
  <c r="BM297" i="16"/>
  <c r="BK297" i="16"/>
  <c r="BG297" i="16"/>
  <c r="BJ297" i="16"/>
  <c r="BI297" i="16"/>
  <c r="O312" i="12"/>
  <c r="H312" i="12"/>
  <c r="X312" i="12"/>
  <c r="Q312" i="12"/>
  <c r="V312" i="12"/>
  <c r="R312" i="12"/>
  <c r="AE312" i="12"/>
  <c r="S312" i="12"/>
  <c r="L312" i="12"/>
  <c r="AB312" i="12"/>
  <c r="U312" i="12"/>
  <c r="J312" i="12"/>
  <c r="G312" i="12"/>
  <c r="W312" i="12"/>
  <c r="P312" i="12"/>
  <c r="I312" i="12"/>
  <c r="Y312" i="12"/>
  <c r="Z312" i="12"/>
  <c r="K312" i="12"/>
  <c r="AA312" i="12"/>
  <c r="T312" i="12"/>
  <c r="M312" i="12"/>
  <c r="F312" i="12"/>
  <c r="N312" i="12"/>
  <c r="AC312" i="12"/>
  <c r="BD339" i="16"/>
  <c r="BA339" i="16"/>
  <c r="AZ339" i="16"/>
  <c r="BB339" i="16"/>
  <c r="BC339" i="16"/>
  <c r="AC452" i="12"/>
  <c r="AR452" i="12"/>
  <c r="AE54" i="12"/>
  <c r="T54" i="12"/>
  <c r="M54" i="12"/>
  <c r="F54" i="12"/>
  <c r="V54" i="12"/>
  <c r="W54" i="12"/>
  <c r="H54" i="12"/>
  <c r="X54" i="12"/>
  <c r="Q54" i="12"/>
  <c r="J54" i="12"/>
  <c r="Z54" i="12"/>
  <c r="K54" i="12"/>
  <c r="L54" i="12"/>
  <c r="AB54" i="12"/>
  <c r="U54" i="12"/>
  <c r="N54" i="12"/>
  <c r="S54" i="12"/>
  <c r="AA54" i="12"/>
  <c r="P54" i="12"/>
  <c r="I54" i="12"/>
  <c r="Y54" i="12"/>
  <c r="R54" i="12"/>
  <c r="G54" i="12"/>
  <c r="O54" i="12"/>
  <c r="AC54" i="12"/>
  <c r="I117" i="12"/>
  <c r="V117" i="12"/>
  <c r="AA117" i="12"/>
  <c r="H117" i="12"/>
  <c r="Q117" i="12"/>
  <c r="O117" i="12"/>
  <c r="P117" i="12"/>
  <c r="Y117" i="12"/>
  <c r="J117" i="12"/>
  <c r="X117" i="12"/>
  <c r="F117" i="12"/>
  <c r="Z117" i="12"/>
  <c r="U117" i="12"/>
  <c r="K117" i="12"/>
  <c r="T117" i="12"/>
  <c r="S117" i="12"/>
  <c r="AB117" i="12"/>
  <c r="R117" i="12"/>
  <c r="AE117" i="12"/>
  <c r="W117" i="12"/>
  <c r="L117" i="12"/>
  <c r="G117" i="12"/>
  <c r="AC117" i="12"/>
  <c r="N117" i="12"/>
  <c r="M117" i="12"/>
  <c r="AZ245" i="16"/>
  <c r="BA245" i="16"/>
  <c r="BB245" i="16"/>
  <c r="BC245" i="16"/>
  <c r="BD245" i="16"/>
  <c r="S24" i="20"/>
  <c r="S10" i="20"/>
  <c r="S19" i="20"/>
  <c r="S33" i="20"/>
  <c r="S16" i="20"/>
  <c r="S6" i="20"/>
  <c r="S18" i="20"/>
  <c r="S27" i="20"/>
  <c r="S34" i="20"/>
  <c r="S21" i="20"/>
  <c r="S25" i="20"/>
  <c r="S26" i="20"/>
  <c r="S23" i="20"/>
  <c r="S30" i="20"/>
  <c r="S8" i="20"/>
  <c r="S14" i="20"/>
  <c r="S5" i="20"/>
  <c r="S20" i="20"/>
  <c r="S15" i="20"/>
  <c r="S29" i="20"/>
  <c r="S17" i="20"/>
  <c r="S28" i="20"/>
  <c r="S7" i="20"/>
  <c r="S9" i="20"/>
  <c r="S12" i="20"/>
  <c r="S32" i="20"/>
  <c r="S31" i="20"/>
  <c r="S22" i="20"/>
  <c r="S11" i="20"/>
  <c r="S13" i="20"/>
  <c r="BM340" i="16"/>
  <c r="BQ340" i="16"/>
  <c r="BJ340" i="16"/>
  <c r="BR340" i="16"/>
  <c r="BK340" i="16"/>
  <c r="BI340" i="16"/>
  <c r="BH340" i="16"/>
  <c r="BL340" i="16"/>
  <c r="BG340" i="16"/>
  <c r="BC226" i="16"/>
  <c r="BB226" i="16"/>
  <c r="AZ226" i="16"/>
  <c r="BD226" i="16"/>
  <c r="BA226" i="16"/>
  <c r="G9" i="12"/>
  <c r="W9" i="12"/>
  <c r="T9" i="12"/>
  <c r="U9" i="12"/>
  <c r="Q9" i="12"/>
  <c r="H9" i="12"/>
  <c r="K9" i="12"/>
  <c r="AA9" i="12"/>
  <c r="Y9" i="12"/>
  <c r="Z9" i="12"/>
  <c r="V9" i="12"/>
  <c r="M9" i="12"/>
  <c r="O9" i="12"/>
  <c r="I9" i="12"/>
  <c r="J9" i="12"/>
  <c r="F9" i="12"/>
  <c r="AB9" i="12"/>
  <c r="R9" i="12"/>
  <c r="AE9" i="12"/>
  <c r="S9" i="12"/>
  <c r="N9" i="12"/>
  <c r="P9" i="12"/>
  <c r="L9" i="12"/>
  <c r="X9" i="12"/>
  <c r="AC9" i="12"/>
  <c r="Q200" i="12"/>
  <c r="J200" i="12"/>
  <c r="Z200" i="12"/>
  <c r="S200" i="12"/>
  <c r="T200" i="12"/>
  <c r="AB200" i="12"/>
  <c r="AE200" i="12"/>
  <c r="U200" i="12"/>
  <c r="N200" i="12"/>
  <c r="G200" i="12"/>
  <c r="W200" i="12"/>
  <c r="H200" i="12"/>
  <c r="I200" i="12"/>
  <c r="Y200" i="12"/>
  <c r="R200" i="12"/>
  <c r="K200" i="12"/>
  <c r="AA200" i="12"/>
  <c r="X200" i="12"/>
  <c r="M200" i="12"/>
  <c r="F200" i="12"/>
  <c r="V200" i="12"/>
  <c r="O200" i="12"/>
  <c r="P200" i="12"/>
  <c r="L200" i="12"/>
  <c r="AC200" i="12"/>
  <c r="O264" i="12"/>
  <c r="H264" i="12"/>
  <c r="X264" i="12"/>
  <c r="Q264" i="12"/>
  <c r="V264" i="12"/>
  <c r="R264" i="12"/>
  <c r="AE264" i="12"/>
  <c r="S264" i="12"/>
  <c r="L264" i="12"/>
  <c r="AB264" i="12"/>
  <c r="U264" i="12"/>
  <c r="J264" i="12"/>
  <c r="G264" i="12"/>
  <c r="W264" i="12"/>
  <c r="P264" i="12"/>
  <c r="I264" i="12"/>
  <c r="Y264" i="12"/>
  <c r="Z264" i="12"/>
  <c r="K264" i="12"/>
  <c r="AA264" i="12"/>
  <c r="T264" i="12"/>
  <c r="M264" i="12"/>
  <c r="F264" i="12"/>
  <c r="N264" i="12"/>
  <c r="AC264" i="12"/>
  <c r="BR187" i="16"/>
  <c r="BG187" i="16"/>
  <c r="BQ187" i="16"/>
  <c r="BM187" i="16"/>
  <c r="BI187" i="16"/>
  <c r="BL187" i="16"/>
  <c r="BK187" i="16"/>
  <c r="BH187" i="16"/>
  <c r="BJ187" i="16"/>
  <c r="BR251" i="16"/>
  <c r="BG251" i="16"/>
  <c r="BQ251" i="16"/>
  <c r="BM251" i="16"/>
  <c r="BI251" i="16"/>
  <c r="BL251" i="16"/>
  <c r="BK251" i="16"/>
  <c r="BH251" i="16"/>
  <c r="BJ251" i="16"/>
  <c r="AC419" i="12"/>
  <c r="O419" i="12"/>
  <c r="H419" i="12"/>
  <c r="X419" i="12"/>
  <c r="Q419" i="12"/>
  <c r="J419" i="12"/>
  <c r="Z419" i="12"/>
  <c r="S419" i="12"/>
  <c r="L419" i="12"/>
  <c r="AB419" i="12"/>
  <c r="U419" i="12"/>
  <c r="N419" i="12"/>
  <c r="P419" i="12"/>
  <c r="I419" i="12"/>
  <c r="Y419" i="12"/>
  <c r="R419" i="12"/>
  <c r="AE419" i="12"/>
  <c r="AR419" i="12" s="1"/>
  <c r="T419" i="12"/>
  <c r="M419" i="12"/>
  <c r="F419" i="12"/>
  <c r="V419" i="12"/>
  <c r="K419" i="12"/>
  <c r="AA419" i="12"/>
  <c r="W419" i="12"/>
  <c r="G419" i="12"/>
  <c r="Q196" i="12"/>
  <c r="AE196" i="12"/>
  <c r="U196" i="12"/>
  <c r="I196" i="12"/>
  <c r="Y196" i="12"/>
  <c r="M196" i="12"/>
  <c r="F196" i="12"/>
  <c r="J196" i="12"/>
  <c r="Z196" i="12"/>
  <c r="S196" i="12"/>
  <c r="T196" i="12"/>
  <c r="AB196" i="12"/>
  <c r="N196" i="12"/>
  <c r="G196" i="12"/>
  <c r="W196" i="12"/>
  <c r="H196" i="12"/>
  <c r="R196" i="12"/>
  <c r="K196" i="12"/>
  <c r="AA196" i="12"/>
  <c r="X196" i="12"/>
  <c r="V196" i="12"/>
  <c r="O196" i="12"/>
  <c r="P196" i="12"/>
  <c r="L196" i="12"/>
  <c r="AC196" i="12"/>
  <c r="O260" i="12"/>
  <c r="H260" i="12"/>
  <c r="X260" i="12"/>
  <c r="Q260" i="12"/>
  <c r="V260" i="12"/>
  <c r="R260" i="12"/>
  <c r="AE260" i="12"/>
  <c r="S260" i="12"/>
  <c r="L260" i="12"/>
  <c r="AB260" i="12"/>
  <c r="U260" i="12"/>
  <c r="J260" i="12"/>
  <c r="G260" i="12"/>
  <c r="W260" i="12"/>
  <c r="P260" i="12"/>
  <c r="I260" i="12"/>
  <c r="Y260" i="12"/>
  <c r="Z260" i="12"/>
  <c r="K260" i="12"/>
  <c r="AA260" i="12"/>
  <c r="T260" i="12"/>
  <c r="M260" i="12"/>
  <c r="F260" i="12"/>
  <c r="N260" i="12"/>
  <c r="AC260" i="12"/>
  <c r="BA69" i="16"/>
  <c r="BD69" i="16"/>
  <c r="AZ69" i="16"/>
  <c r="BB69" i="16"/>
  <c r="BC69" i="16"/>
  <c r="BA139" i="16"/>
  <c r="AZ139" i="16"/>
  <c r="BB139" i="16"/>
  <c r="BC139" i="16"/>
  <c r="BD139" i="16"/>
  <c r="BL105" i="16"/>
  <c r="BH105" i="16"/>
  <c r="BR105" i="16"/>
  <c r="BG105" i="16"/>
  <c r="BQ105" i="16"/>
  <c r="BJ105" i="16"/>
  <c r="BM105" i="16"/>
  <c r="BK105" i="16"/>
  <c r="BI105" i="16"/>
  <c r="AZ32" i="16"/>
  <c r="BC32" i="16"/>
  <c r="BD32" i="16"/>
  <c r="BA32" i="16"/>
  <c r="BB32" i="16"/>
  <c r="AE222" i="12"/>
  <c r="U222" i="12"/>
  <c r="N222" i="12"/>
  <c r="G222" i="12"/>
  <c r="W222" i="12"/>
  <c r="H222" i="12"/>
  <c r="I222" i="12"/>
  <c r="Y222" i="12"/>
  <c r="R222" i="12"/>
  <c r="K222" i="12"/>
  <c r="AA222" i="12"/>
  <c r="X222" i="12"/>
  <c r="M222" i="12"/>
  <c r="F222" i="12"/>
  <c r="V222" i="12"/>
  <c r="O222" i="12"/>
  <c r="P222" i="12"/>
  <c r="L222" i="12"/>
  <c r="Q222" i="12"/>
  <c r="J222" i="12"/>
  <c r="Z222" i="12"/>
  <c r="S222" i="12"/>
  <c r="T222" i="12"/>
  <c r="AB222" i="12"/>
  <c r="AC222" i="12"/>
  <c r="G286" i="12"/>
  <c r="W286" i="12"/>
  <c r="P286" i="12"/>
  <c r="I286" i="12"/>
  <c r="Y286" i="12"/>
  <c r="Z286" i="12"/>
  <c r="K286" i="12"/>
  <c r="AA286" i="12"/>
  <c r="T286" i="12"/>
  <c r="M286" i="12"/>
  <c r="F286" i="12"/>
  <c r="N286" i="12"/>
  <c r="O286" i="12"/>
  <c r="H286" i="12"/>
  <c r="X286" i="12"/>
  <c r="Q286" i="12"/>
  <c r="V286" i="12"/>
  <c r="R286" i="12"/>
  <c r="AE286" i="12"/>
  <c r="S286" i="12"/>
  <c r="L286" i="12"/>
  <c r="AB286" i="12"/>
  <c r="U286" i="12"/>
  <c r="J286" i="12"/>
  <c r="AC286" i="12"/>
  <c r="BG47" i="16"/>
  <c r="BQ47" i="16"/>
  <c r="BR47" i="16"/>
  <c r="BM47" i="16"/>
  <c r="BK47" i="16"/>
  <c r="BL47" i="16"/>
  <c r="BJ47" i="16"/>
  <c r="BI47" i="16"/>
  <c r="BH47" i="16"/>
  <c r="BC111" i="16"/>
  <c r="AZ111" i="16"/>
  <c r="BA111" i="16"/>
  <c r="BB111" i="16"/>
  <c r="BD111" i="16"/>
  <c r="O406" i="12"/>
  <c r="J406" i="12"/>
  <c r="W406" i="12"/>
  <c r="V406" i="12"/>
  <c r="P406" i="12"/>
  <c r="R406" i="12"/>
  <c r="AA406" i="12"/>
  <c r="L406" i="12"/>
  <c r="X406" i="12"/>
  <c r="N406" i="12"/>
  <c r="Q406" i="12"/>
  <c r="I406" i="12"/>
  <c r="K406" i="12"/>
  <c r="H406" i="12"/>
  <c r="AE406" i="12"/>
  <c r="F406" i="12"/>
  <c r="AB406" i="12"/>
  <c r="Y406" i="12"/>
  <c r="M406" i="12"/>
  <c r="U406" i="12"/>
  <c r="S406" i="12"/>
  <c r="T406" i="12"/>
  <c r="Z406" i="12"/>
  <c r="AC406" i="12"/>
  <c r="G406" i="12"/>
  <c r="F372" i="12"/>
  <c r="H372" i="12"/>
  <c r="I372" i="12"/>
  <c r="AE372" i="12"/>
  <c r="AB372" i="12"/>
  <c r="S372" i="12"/>
  <c r="R372" i="12"/>
  <c r="G372" i="12"/>
  <c r="AA372" i="12"/>
  <c r="Z372" i="12"/>
  <c r="U372" i="12"/>
  <c r="P372" i="12"/>
  <c r="T372" i="12"/>
  <c r="X372" i="12"/>
  <c r="O372" i="12"/>
  <c r="Q372" i="12"/>
  <c r="AC372" i="12"/>
  <c r="V372" i="12"/>
  <c r="M372" i="12"/>
  <c r="Y372" i="12"/>
  <c r="K372" i="12"/>
  <c r="L372" i="12"/>
  <c r="J372" i="12"/>
  <c r="N372" i="12"/>
  <c r="W372" i="12"/>
  <c r="BR17" i="16"/>
  <c r="BH17" i="16"/>
  <c r="BQ17" i="16"/>
  <c r="BK17" i="16"/>
  <c r="BJ17" i="16"/>
  <c r="BM17" i="16"/>
  <c r="BI17" i="16"/>
  <c r="BL17" i="16"/>
  <c r="BG17" i="16"/>
  <c r="BR334" i="16"/>
  <c r="BG334" i="16"/>
  <c r="BQ334" i="16"/>
  <c r="BI334" i="16"/>
  <c r="BH334" i="16"/>
  <c r="BM334" i="16"/>
  <c r="BK334" i="16"/>
  <c r="BL334" i="16"/>
  <c r="BJ334" i="16"/>
  <c r="G4" i="12"/>
  <c r="W4" i="12"/>
  <c r="T4" i="12"/>
  <c r="U4" i="12"/>
  <c r="M4" i="12"/>
  <c r="H4" i="12"/>
  <c r="K4" i="12"/>
  <c r="AA4" i="12"/>
  <c r="Y4" i="12"/>
  <c r="Z4" i="12"/>
  <c r="X4" i="12"/>
  <c r="Q4" i="12"/>
  <c r="O4" i="12"/>
  <c r="I4" i="12"/>
  <c r="J4" i="12"/>
  <c r="L4" i="12"/>
  <c r="F4" i="12"/>
  <c r="R4" i="12"/>
  <c r="AE4" i="12"/>
  <c r="S4" i="12"/>
  <c r="N4" i="12"/>
  <c r="P4" i="12"/>
  <c r="V4" i="12"/>
  <c r="AB4" i="12"/>
  <c r="AC4" i="12"/>
  <c r="H68" i="12"/>
  <c r="X68" i="12"/>
  <c r="Q68" i="12"/>
  <c r="J68" i="12"/>
  <c r="Z68" i="12"/>
  <c r="K68" i="12"/>
  <c r="L68" i="12"/>
  <c r="AB68" i="12"/>
  <c r="U68" i="12"/>
  <c r="N68" i="12"/>
  <c r="S68" i="12"/>
  <c r="AA68" i="12"/>
  <c r="P68" i="12"/>
  <c r="I68" i="12"/>
  <c r="Y68" i="12"/>
  <c r="R68" i="12"/>
  <c r="G68" i="12"/>
  <c r="O68" i="12"/>
  <c r="AE68" i="12"/>
  <c r="T68" i="12"/>
  <c r="M68" i="12"/>
  <c r="F68" i="12"/>
  <c r="V68" i="12"/>
  <c r="W68" i="12"/>
  <c r="AC68" i="12"/>
  <c r="BC108" i="16"/>
  <c r="BD108" i="16"/>
  <c r="BA108" i="16"/>
  <c r="BB108" i="16"/>
  <c r="AZ108" i="16"/>
  <c r="BG300" i="16"/>
  <c r="BQ300" i="16"/>
  <c r="BR300" i="16"/>
  <c r="BL300" i="16"/>
  <c r="BK300" i="16"/>
  <c r="BI300" i="16"/>
  <c r="BM300" i="16"/>
  <c r="BH300" i="16"/>
  <c r="BJ300" i="16"/>
  <c r="S375" i="12"/>
  <c r="L375" i="12"/>
  <c r="AB375" i="12"/>
  <c r="U375" i="12"/>
  <c r="V375" i="12"/>
  <c r="J375" i="12"/>
  <c r="P375" i="12"/>
  <c r="I375" i="12"/>
  <c r="Y375" i="12"/>
  <c r="G375" i="12"/>
  <c r="R375" i="12"/>
  <c r="AE375" i="12"/>
  <c r="T375" i="12"/>
  <c r="M375" i="12"/>
  <c r="F375" i="12"/>
  <c r="O375" i="12"/>
  <c r="Z375" i="12"/>
  <c r="H375" i="12"/>
  <c r="X375" i="12"/>
  <c r="Q375" i="12"/>
  <c r="N375" i="12"/>
  <c r="W375" i="12"/>
  <c r="AA375" i="12"/>
  <c r="K375" i="12"/>
  <c r="AC375" i="12"/>
  <c r="BD82" i="16"/>
  <c r="BC82" i="16"/>
  <c r="AZ82" i="16"/>
  <c r="BA82" i="16"/>
  <c r="BB82" i="16"/>
  <c r="BC146" i="16"/>
  <c r="BA146" i="16"/>
  <c r="BB146" i="16"/>
  <c r="AZ146" i="16"/>
  <c r="BD146" i="16"/>
  <c r="AE394" i="12"/>
  <c r="T394" i="12"/>
  <c r="L394" i="12"/>
  <c r="J394" i="12"/>
  <c r="AA394" i="12"/>
  <c r="I394" i="12"/>
  <c r="K394" i="12"/>
  <c r="M394" i="12"/>
  <c r="N394" i="12"/>
  <c r="Z394" i="12"/>
  <c r="H394" i="12"/>
  <c r="W394" i="12"/>
  <c r="Y394" i="12"/>
  <c r="V394" i="12"/>
  <c r="X394" i="12"/>
  <c r="Q394" i="12"/>
  <c r="F394" i="12"/>
  <c r="AC394" i="12"/>
  <c r="G394" i="12"/>
  <c r="S394" i="12"/>
  <c r="O394" i="12"/>
  <c r="U394" i="12"/>
  <c r="AB394" i="12"/>
  <c r="P394" i="12"/>
  <c r="R394" i="12"/>
  <c r="BR13" i="16"/>
  <c r="BH13" i="16"/>
  <c r="BQ13" i="16"/>
  <c r="BI13" i="16"/>
  <c r="BM13" i="16"/>
  <c r="BG13" i="16"/>
  <c r="BL13" i="16"/>
  <c r="BK13" i="16"/>
  <c r="BJ13" i="16"/>
  <c r="BH6" i="16"/>
  <c r="BQ6" i="16"/>
  <c r="BR6" i="16"/>
  <c r="BM6" i="16"/>
  <c r="BL6" i="16"/>
  <c r="BJ6" i="16"/>
  <c r="BI6" i="16"/>
  <c r="BK6" i="16"/>
  <c r="BG6" i="16"/>
  <c r="BR70" i="16"/>
  <c r="BH70" i="16"/>
  <c r="BQ70" i="16"/>
  <c r="BL70" i="16"/>
  <c r="BI70" i="16"/>
  <c r="BK70" i="16"/>
  <c r="BG70" i="16"/>
  <c r="BM70" i="16"/>
  <c r="BJ70" i="16"/>
  <c r="BB133" i="16"/>
  <c r="BC133" i="16"/>
  <c r="BD133" i="16"/>
  <c r="AZ133" i="16"/>
  <c r="BA133" i="16"/>
  <c r="O354" i="12"/>
  <c r="T354" i="12"/>
  <c r="V354" i="12"/>
  <c r="AB354" i="12"/>
  <c r="I354" i="12"/>
  <c r="K354" i="12"/>
  <c r="AE354" i="12"/>
  <c r="N354" i="12"/>
  <c r="J354" i="12"/>
  <c r="X354" i="12"/>
  <c r="H354" i="12"/>
  <c r="AA354" i="12"/>
  <c r="Y354" i="12"/>
  <c r="L354" i="12"/>
  <c r="U354" i="12"/>
  <c r="S354" i="12"/>
  <c r="W354" i="12"/>
  <c r="AC354" i="12"/>
  <c r="G354" i="12"/>
  <c r="Q354" i="12"/>
  <c r="Z354" i="12"/>
  <c r="M354" i="12"/>
  <c r="F354" i="12"/>
  <c r="P354" i="12"/>
  <c r="R354" i="12"/>
  <c r="H40" i="12"/>
  <c r="X40" i="12"/>
  <c r="Q40" i="12"/>
  <c r="J40" i="12"/>
  <c r="Z40" i="12"/>
  <c r="K40" i="12"/>
  <c r="L40" i="12"/>
  <c r="AB40" i="12"/>
  <c r="U40" i="12"/>
  <c r="N40" i="12"/>
  <c r="S40" i="12"/>
  <c r="AA40" i="12"/>
  <c r="P40" i="12"/>
  <c r="I40" i="12"/>
  <c r="Y40" i="12"/>
  <c r="R40" i="12"/>
  <c r="G40" i="12"/>
  <c r="O40" i="12"/>
  <c r="AE40" i="12"/>
  <c r="T40" i="12"/>
  <c r="M40" i="12"/>
  <c r="F40" i="12"/>
  <c r="V40" i="12"/>
  <c r="W40" i="12"/>
  <c r="AC40" i="12"/>
  <c r="AE230" i="12"/>
  <c r="U230" i="12"/>
  <c r="N230" i="12"/>
  <c r="G230" i="12"/>
  <c r="W230" i="12"/>
  <c r="H230" i="12"/>
  <c r="I230" i="12"/>
  <c r="Y230" i="12"/>
  <c r="R230" i="12"/>
  <c r="K230" i="12"/>
  <c r="AA230" i="12"/>
  <c r="X230" i="12"/>
  <c r="M230" i="12"/>
  <c r="F230" i="12"/>
  <c r="V230" i="12"/>
  <c r="O230" i="12"/>
  <c r="P230" i="12"/>
  <c r="L230" i="12"/>
  <c r="Q230" i="12"/>
  <c r="J230" i="12"/>
  <c r="Z230" i="12"/>
  <c r="S230" i="12"/>
  <c r="T230" i="12"/>
  <c r="AB230" i="12"/>
  <c r="AC230" i="12"/>
  <c r="Z294" i="12"/>
  <c r="S294" i="12"/>
  <c r="J294" i="12"/>
  <c r="Y294" i="12"/>
  <c r="I294" i="12"/>
  <c r="P294" i="12"/>
  <c r="T294" i="12"/>
  <c r="L294" i="12"/>
  <c r="G294" i="12"/>
  <c r="N294" i="12"/>
  <c r="F294" i="12"/>
  <c r="M294" i="12"/>
  <c r="AB294" i="12"/>
  <c r="AA294" i="12"/>
  <c r="K294" i="12"/>
  <c r="R294" i="12"/>
  <c r="V294" i="12"/>
  <c r="Q294" i="12"/>
  <c r="W294" i="12"/>
  <c r="AC294" i="12"/>
  <c r="AE294" i="12"/>
  <c r="U294" i="12"/>
  <c r="X294" i="12"/>
  <c r="H294" i="12"/>
  <c r="O294" i="12"/>
  <c r="BG55" i="16"/>
  <c r="BQ55" i="16"/>
  <c r="BR55" i="16"/>
  <c r="BM55" i="16"/>
  <c r="BL55" i="16"/>
  <c r="BK55" i="16"/>
  <c r="BJ55" i="16"/>
  <c r="BI55" i="16"/>
  <c r="BH55" i="16"/>
  <c r="BR119" i="16"/>
  <c r="BL119" i="16"/>
  <c r="BK119" i="16"/>
  <c r="BG119" i="16"/>
  <c r="BQ119" i="16"/>
  <c r="BM119" i="16"/>
  <c r="BJ119" i="16"/>
  <c r="BI119" i="16"/>
  <c r="BH119" i="16"/>
  <c r="H44" i="12"/>
  <c r="X44" i="12"/>
  <c r="Q44" i="12"/>
  <c r="J44" i="12"/>
  <c r="Z44" i="12"/>
  <c r="K44" i="12"/>
  <c r="L44" i="12"/>
  <c r="AB44" i="12"/>
  <c r="U44" i="12"/>
  <c r="N44" i="12"/>
  <c r="S44" i="12"/>
  <c r="AA44" i="12"/>
  <c r="P44" i="12"/>
  <c r="I44" i="12"/>
  <c r="Y44" i="12"/>
  <c r="R44" i="12"/>
  <c r="G44" i="12"/>
  <c r="O44" i="12"/>
  <c r="AE44" i="12"/>
  <c r="T44" i="12"/>
  <c r="M44" i="12"/>
  <c r="F44" i="12"/>
  <c r="V44" i="12"/>
  <c r="W44" i="12"/>
  <c r="AC44" i="12"/>
  <c r="AC235" i="12"/>
  <c r="AE235" i="12"/>
  <c r="U235" i="12"/>
  <c r="N235" i="12"/>
  <c r="G235" i="12"/>
  <c r="W235" i="12"/>
  <c r="L235" i="12"/>
  <c r="I235" i="12"/>
  <c r="Y235" i="12"/>
  <c r="R235" i="12"/>
  <c r="K235" i="12"/>
  <c r="AA235" i="12"/>
  <c r="AB235" i="12"/>
  <c r="M235" i="12"/>
  <c r="F235" i="12"/>
  <c r="V235" i="12"/>
  <c r="O235" i="12"/>
  <c r="H235" i="12"/>
  <c r="P235" i="12"/>
  <c r="Q235" i="12"/>
  <c r="J235" i="12"/>
  <c r="Z235" i="12"/>
  <c r="S235" i="12"/>
  <c r="X235" i="12"/>
  <c r="T235" i="12"/>
  <c r="AC299" i="12"/>
  <c r="AE299" i="12"/>
  <c r="S299" i="12"/>
  <c r="L299" i="12"/>
  <c r="AB299" i="12"/>
  <c r="U299" i="12"/>
  <c r="F299" i="12"/>
  <c r="G299" i="12"/>
  <c r="W299" i="12"/>
  <c r="P299" i="12"/>
  <c r="I299" i="12"/>
  <c r="Y299" i="12"/>
  <c r="V299" i="12"/>
  <c r="K299" i="12"/>
  <c r="AA299" i="12"/>
  <c r="T299" i="12"/>
  <c r="M299" i="12"/>
  <c r="N299" i="12"/>
  <c r="J299" i="12"/>
  <c r="O299" i="12"/>
  <c r="H299" i="12"/>
  <c r="X299" i="12"/>
  <c r="Q299" i="12"/>
  <c r="R299" i="12"/>
  <c r="Z299" i="12"/>
  <c r="BA84" i="16"/>
  <c r="BC84" i="16"/>
  <c r="BD84" i="16"/>
  <c r="AZ84" i="16"/>
  <c r="BB84" i="16"/>
  <c r="AZ148" i="16"/>
  <c r="BA148" i="16"/>
  <c r="BB148" i="16"/>
  <c r="BC148" i="16"/>
  <c r="BD148" i="16"/>
  <c r="BL34" i="16"/>
  <c r="BH34" i="16"/>
  <c r="BQ34" i="16"/>
  <c r="BG34" i="16"/>
  <c r="BM34" i="16"/>
  <c r="BK34" i="16"/>
  <c r="BJ34" i="16"/>
  <c r="BR34" i="16"/>
  <c r="BI34" i="16"/>
  <c r="BL160" i="16"/>
  <c r="BI160" i="16"/>
  <c r="BR160" i="16"/>
  <c r="BM160" i="16"/>
  <c r="BH160" i="16"/>
  <c r="BK160" i="16"/>
  <c r="BJ160" i="16"/>
  <c r="BQ160" i="16"/>
  <c r="BG160" i="16"/>
  <c r="I193" i="12"/>
  <c r="Y193" i="12"/>
  <c r="R193" i="12"/>
  <c r="K193" i="12"/>
  <c r="AA193" i="12"/>
  <c r="AB193" i="12"/>
  <c r="M193" i="12"/>
  <c r="F193" i="12"/>
  <c r="V193" i="12"/>
  <c r="O193" i="12"/>
  <c r="H193" i="12"/>
  <c r="P193" i="12"/>
  <c r="Q193" i="12"/>
  <c r="J193" i="12"/>
  <c r="Z193" i="12"/>
  <c r="S193" i="12"/>
  <c r="X193" i="12"/>
  <c r="T193" i="12"/>
  <c r="N193" i="12"/>
  <c r="G193" i="12"/>
  <c r="AE193" i="12"/>
  <c r="W193" i="12"/>
  <c r="U193" i="12"/>
  <c r="L193" i="12"/>
  <c r="AC193" i="12"/>
  <c r="AA257" i="12"/>
  <c r="T257" i="12"/>
  <c r="M257" i="12"/>
  <c r="K257" i="12"/>
  <c r="V257" i="12"/>
  <c r="O257" i="12"/>
  <c r="I257" i="12"/>
  <c r="AB257" i="12"/>
  <c r="N257" i="12"/>
  <c r="AC257" i="12"/>
  <c r="P257" i="12"/>
  <c r="Z257" i="12"/>
  <c r="L257" i="12"/>
  <c r="Q257" i="12"/>
  <c r="F257" i="12"/>
  <c r="W257" i="12"/>
  <c r="R257" i="12"/>
  <c r="S257" i="12"/>
  <c r="X257" i="12"/>
  <c r="Y257" i="12"/>
  <c r="G257" i="12"/>
  <c r="U257" i="12"/>
  <c r="AE257" i="12"/>
  <c r="J257" i="12"/>
  <c r="H257" i="12"/>
  <c r="U358" i="12"/>
  <c r="AB358" i="12"/>
  <c r="W358" i="12"/>
  <c r="L358" i="12"/>
  <c r="Y358" i="12"/>
  <c r="X358" i="12"/>
  <c r="O358" i="12"/>
  <c r="N358" i="12"/>
  <c r="AA358" i="12"/>
  <c r="Z358" i="12"/>
  <c r="AC358" i="12"/>
  <c r="G358" i="12"/>
  <c r="F358" i="12"/>
  <c r="AE358" i="12"/>
  <c r="H358" i="12"/>
  <c r="V358" i="12"/>
  <c r="P358" i="12"/>
  <c r="R358" i="12"/>
  <c r="J358" i="12"/>
  <c r="M358" i="12"/>
  <c r="S358" i="12"/>
  <c r="T358" i="12"/>
  <c r="Q358" i="12"/>
  <c r="I358" i="12"/>
  <c r="K358" i="12"/>
  <c r="BH14" i="16"/>
  <c r="BQ14" i="16"/>
  <c r="BR14" i="16"/>
  <c r="BM14" i="16"/>
  <c r="BK14" i="16"/>
  <c r="BL14" i="16"/>
  <c r="BJ14" i="16"/>
  <c r="BI14" i="16"/>
  <c r="BG14" i="16"/>
  <c r="BR141" i="16"/>
  <c r="BL141" i="16"/>
  <c r="BK141" i="16"/>
  <c r="BG141" i="16"/>
  <c r="BQ141" i="16"/>
  <c r="BM141" i="16"/>
  <c r="BJ141" i="16"/>
  <c r="BI141" i="16"/>
  <c r="BH141" i="16"/>
  <c r="T336" i="12"/>
  <c r="AE336" i="12"/>
  <c r="W336" i="12"/>
  <c r="L336" i="12"/>
  <c r="J336" i="12"/>
  <c r="N336" i="12"/>
  <c r="O336" i="12"/>
  <c r="Y336" i="12"/>
  <c r="G336" i="12"/>
  <c r="I336" i="12"/>
  <c r="AB336" i="12"/>
  <c r="S336" i="12"/>
  <c r="R336" i="12"/>
  <c r="AA336" i="12"/>
  <c r="K336" i="12"/>
  <c r="X336" i="12"/>
  <c r="U336" i="12"/>
  <c r="P336" i="12"/>
  <c r="H336" i="12"/>
  <c r="F336" i="12"/>
  <c r="Z336" i="12"/>
  <c r="AC336" i="12"/>
  <c r="V336" i="12"/>
  <c r="M336" i="12"/>
  <c r="Q336" i="12"/>
  <c r="T408" i="12"/>
  <c r="N408" i="12"/>
  <c r="AC408" i="12"/>
  <c r="V408" i="12"/>
  <c r="X408" i="12"/>
  <c r="P408" i="12"/>
  <c r="AA408" i="12"/>
  <c r="R408" i="12"/>
  <c r="G408" i="12"/>
  <c r="L408" i="12"/>
  <c r="J408" i="12"/>
  <c r="Y408" i="12"/>
  <c r="Q408" i="12"/>
  <c r="M408" i="12"/>
  <c r="F408" i="12"/>
  <c r="I408" i="12"/>
  <c r="AB408" i="12"/>
  <c r="S408" i="12"/>
  <c r="O408" i="12"/>
  <c r="W408" i="12"/>
  <c r="Z408" i="12"/>
  <c r="H408" i="12"/>
  <c r="U408" i="12"/>
  <c r="AE408" i="12"/>
  <c r="K408" i="12"/>
  <c r="L59" i="12"/>
  <c r="AB59" i="12"/>
  <c r="U59" i="12"/>
  <c r="N59" i="12"/>
  <c r="K59" i="12"/>
  <c r="G59" i="12"/>
  <c r="P59" i="12"/>
  <c r="I59" i="12"/>
  <c r="Y59" i="12"/>
  <c r="R59" i="12"/>
  <c r="AA59" i="12"/>
  <c r="W59" i="12"/>
  <c r="AE59" i="12"/>
  <c r="T59" i="12"/>
  <c r="M59" i="12"/>
  <c r="F59" i="12"/>
  <c r="V59" i="12"/>
  <c r="O59" i="12"/>
  <c r="H59" i="12"/>
  <c r="X59" i="12"/>
  <c r="Q59" i="12"/>
  <c r="J59" i="12"/>
  <c r="Z59" i="12"/>
  <c r="S59" i="12"/>
  <c r="AC59" i="12"/>
  <c r="H325" i="12"/>
  <c r="J325" i="12"/>
  <c r="G325" i="12"/>
  <c r="AA325" i="12"/>
  <c r="M325" i="12"/>
  <c r="T325" i="12"/>
  <c r="O325" i="12"/>
  <c r="AB325" i="12"/>
  <c r="Z325" i="12"/>
  <c r="F325" i="12"/>
  <c r="Y325" i="12"/>
  <c r="S325" i="12"/>
  <c r="I325" i="12"/>
  <c r="X325" i="12"/>
  <c r="AC325" i="12"/>
  <c r="V325" i="12"/>
  <c r="W325" i="12"/>
  <c r="Q325" i="12"/>
  <c r="U325" i="12"/>
  <c r="L325" i="12"/>
  <c r="K325" i="12"/>
  <c r="N325" i="12"/>
  <c r="R325" i="12"/>
  <c r="AE325" i="12"/>
  <c r="P325" i="12"/>
  <c r="AC409" i="12"/>
  <c r="H409" i="12"/>
  <c r="X409" i="12"/>
  <c r="Q409" i="12"/>
  <c r="N409" i="12"/>
  <c r="W409" i="12"/>
  <c r="K409" i="12"/>
  <c r="L409" i="12"/>
  <c r="AB409" i="12"/>
  <c r="U409" i="12"/>
  <c r="V409" i="12"/>
  <c r="J409" i="12"/>
  <c r="S409" i="12"/>
  <c r="P409" i="12"/>
  <c r="I409" i="12"/>
  <c r="Y409" i="12"/>
  <c r="G409" i="12"/>
  <c r="R409" i="12"/>
  <c r="AA409" i="12"/>
  <c r="AE409" i="12"/>
  <c r="T409" i="12"/>
  <c r="M409" i="12"/>
  <c r="F409" i="12"/>
  <c r="O409" i="12"/>
  <c r="Z409" i="12"/>
  <c r="BI176" i="16"/>
  <c r="BQ176" i="16"/>
  <c r="BR176" i="16"/>
  <c r="BL176" i="16"/>
  <c r="BG176" i="16"/>
  <c r="BK176" i="16"/>
  <c r="BH176" i="16"/>
  <c r="BM176" i="16"/>
  <c r="BJ176" i="16"/>
  <c r="S391" i="12"/>
  <c r="L391" i="12"/>
  <c r="AB391" i="12"/>
  <c r="U391" i="12"/>
  <c r="V391" i="12"/>
  <c r="J391" i="12"/>
  <c r="P391" i="12"/>
  <c r="I391" i="12"/>
  <c r="Y391" i="12"/>
  <c r="G391" i="12"/>
  <c r="R391" i="12"/>
  <c r="AE391" i="12"/>
  <c r="T391" i="12"/>
  <c r="M391" i="12"/>
  <c r="F391" i="12"/>
  <c r="O391" i="12"/>
  <c r="Z391" i="12"/>
  <c r="H391" i="12"/>
  <c r="X391" i="12"/>
  <c r="Q391" i="12"/>
  <c r="N391" i="12"/>
  <c r="W391" i="12"/>
  <c r="AA391" i="12"/>
  <c r="K391" i="12"/>
  <c r="AC391" i="12"/>
  <c r="BA33" i="16"/>
  <c r="BB33" i="16"/>
  <c r="BC33" i="16"/>
  <c r="BD33" i="16"/>
  <c r="AZ33" i="16"/>
  <c r="Q224" i="12"/>
  <c r="J224" i="12"/>
  <c r="Z224" i="12"/>
  <c r="S224" i="12"/>
  <c r="T224" i="12"/>
  <c r="AB224" i="12"/>
  <c r="AE224" i="12"/>
  <c r="U224" i="12"/>
  <c r="N224" i="12"/>
  <c r="G224" i="12"/>
  <c r="W224" i="12"/>
  <c r="H224" i="12"/>
  <c r="I224" i="12"/>
  <c r="Y224" i="12"/>
  <c r="R224" i="12"/>
  <c r="K224" i="12"/>
  <c r="AA224" i="12"/>
  <c r="X224" i="12"/>
  <c r="M224" i="12"/>
  <c r="F224" i="12"/>
  <c r="V224" i="12"/>
  <c r="O224" i="12"/>
  <c r="P224" i="12"/>
  <c r="L224" i="12"/>
  <c r="AC224" i="12"/>
  <c r="O288" i="12"/>
  <c r="H288" i="12"/>
  <c r="X288" i="12"/>
  <c r="Q288" i="12"/>
  <c r="V288" i="12"/>
  <c r="R288" i="12"/>
  <c r="AE288" i="12"/>
  <c r="S288" i="12"/>
  <c r="L288" i="12"/>
  <c r="AB288" i="12"/>
  <c r="U288" i="12"/>
  <c r="J288" i="12"/>
  <c r="G288" i="12"/>
  <c r="W288" i="12"/>
  <c r="P288" i="12"/>
  <c r="I288" i="12"/>
  <c r="Y288" i="12"/>
  <c r="Z288" i="12"/>
  <c r="K288" i="12"/>
  <c r="AA288" i="12"/>
  <c r="T288" i="12"/>
  <c r="M288" i="12"/>
  <c r="F288" i="12"/>
  <c r="N288" i="12"/>
  <c r="AC288" i="12"/>
  <c r="BL42" i="16"/>
  <c r="BH42" i="16"/>
  <c r="BR42" i="16"/>
  <c r="BG42" i="16"/>
  <c r="BQ42" i="16"/>
  <c r="BJ42" i="16"/>
  <c r="BM42" i="16"/>
  <c r="BK42" i="16"/>
  <c r="BI42" i="16"/>
  <c r="BR168" i="16"/>
  <c r="BG168" i="16"/>
  <c r="BQ168" i="16"/>
  <c r="BM168" i="16"/>
  <c r="BI168" i="16"/>
  <c r="BL168" i="16"/>
  <c r="BH168" i="16"/>
  <c r="BK168" i="16"/>
  <c r="BJ168" i="16"/>
  <c r="AE201" i="12"/>
  <c r="Q201" i="12"/>
  <c r="X201" i="12"/>
  <c r="J201" i="12"/>
  <c r="T201" i="12"/>
  <c r="Z201" i="12"/>
  <c r="S201" i="12"/>
  <c r="H201" i="12"/>
  <c r="M201" i="12"/>
  <c r="K201" i="12"/>
  <c r="G201" i="12"/>
  <c r="O201" i="12"/>
  <c r="R201" i="12"/>
  <c r="N201" i="12"/>
  <c r="AC201" i="12"/>
  <c r="V201" i="12"/>
  <c r="AB201" i="12"/>
  <c r="Y201" i="12"/>
  <c r="L201" i="12"/>
  <c r="U201" i="12"/>
  <c r="P201" i="12"/>
  <c r="F201" i="12"/>
  <c r="AA201" i="12"/>
  <c r="I201" i="12"/>
  <c r="W201" i="12"/>
  <c r="K265" i="12"/>
  <c r="Z265" i="12"/>
  <c r="H265" i="12"/>
  <c r="I265" i="12"/>
  <c r="N265" i="12"/>
  <c r="L265" i="12"/>
  <c r="Y265" i="12"/>
  <c r="T265" i="12"/>
  <c r="P265" i="12"/>
  <c r="AB265" i="12"/>
  <c r="X265" i="12"/>
  <c r="W265" i="12"/>
  <c r="O265" i="12"/>
  <c r="AE265" i="12"/>
  <c r="U265" i="12"/>
  <c r="AA265" i="12"/>
  <c r="V265" i="12"/>
  <c r="R265" i="12"/>
  <c r="AC265" i="12"/>
  <c r="S265" i="12"/>
  <c r="F265" i="12"/>
  <c r="J265" i="12"/>
  <c r="G265" i="12"/>
  <c r="Q265" i="12"/>
  <c r="M265" i="12"/>
  <c r="AE327" i="12"/>
  <c r="T327" i="12"/>
  <c r="M327" i="12"/>
  <c r="F327" i="12"/>
  <c r="O327" i="12"/>
  <c r="Z327" i="12"/>
  <c r="H327" i="12"/>
  <c r="X327" i="12"/>
  <c r="Q327" i="12"/>
  <c r="N327" i="12"/>
  <c r="W327" i="12"/>
  <c r="K327" i="12"/>
  <c r="L327" i="12"/>
  <c r="AB327" i="12"/>
  <c r="U327" i="12"/>
  <c r="V327" i="12"/>
  <c r="J327" i="12"/>
  <c r="S327" i="12"/>
  <c r="P327" i="12"/>
  <c r="I327" i="12"/>
  <c r="Y327" i="12"/>
  <c r="G327" i="12"/>
  <c r="R327" i="12"/>
  <c r="AA327" i="12"/>
  <c r="AC327" i="12"/>
  <c r="BD312" i="16"/>
  <c r="BA312" i="16"/>
  <c r="BB312" i="16"/>
  <c r="BC312" i="16"/>
  <c r="AZ312" i="16"/>
  <c r="BA54" i="16"/>
  <c r="AZ54" i="16"/>
  <c r="BB54" i="16"/>
  <c r="BC54" i="16"/>
  <c r="BD54" i="16"/>
  <c r="BH161" i="16"/>
  <c r="BQ161" i="16"/>
  <c r="BR161" i="16"/>
  <c r="BL161" i="16"/>
  <c r="BJ161" i="16"/>
  <c r="BM161" i="16"/>
  <c r="BK161" i="16"/>
  <c r="BI161" i="16"/>
  <c r="BG161" i="16"/>
  <c r="AE174" i="12"/>
  <c r="U174" i="12"/>
  <c r="N174" i="12"/>
  <c r="G174" i="12"/>
  <c r="W174" i="12"/>
  <c r="H174" i="12"/>
  <c r="I174" i="12"/>
  <c r="Y174" i="12"/>
  <c r="R174" i="12"/>
  <c r="K174" i="12"/>
  <c r="AA174" i="12"/>
  <c r="X174" i="12"/>
  <c r="M174" i="12"/>
  <c r="F174" i="12"/>
  <c r="V174" i="12"/>
  <c r="O174" i="12"/>
  <c r="P174" i="12"/>
  <c r="L174" i="12"/>
  <c r="Q174" i="12"/>
  <c r="J174" i="12"/>
  <c r="Z174" i="12"/>
  <c r="S174" i="12"/>
  <c r="T174" i="12"/>
  <c r="AB174" i="12"/>
  <c r="AC174" i="12"/>
  <c r="AE183" i="12"/>
  <c r="U183" i="12"/>
  <c r="N183" i="12"/>
  <c r="G183" i="12"/>
  <c r="W183" i="12"/>
  <c r="L183" i="12"/>
  <c r="I183" i="12"/>
  <c r="Y183" i="12"/>
  <c r="R183" i="12"/>
  <c r="K183" i="12"/>
  <c r="AA183" i="12"/>
  <c r="AB183" i="12"/>
  <c r="M183" i="12"/>
  <c r="F183" i="12"/>
  <c r="V183" i="12"/>
  <c r="O183" i="12"/>
  <c r="H183" i="12"/>
  <c r="P183" i="12"/>
  <c r="Q183" i="12"/>
  <c r="J183" i="12"/>
  <c r="Z183" i="12"/>
  <c r="S183" i="12"/>
  <c r="X183" i="12"/>
  <c r="T183" i="12"/>
  <c r="AC183" i="12"/>
  <c r="AE247" i="12"/>
  <c r="S247" i="12"/>
  <c r="L247" i="12"/>
  <c r="AB247" i="12"/>
  <c r="U247" i="12"/>
  <c r="F247" i="12"/>
  <c r="G247" i="12"/>
  <c r="W247" i="12"/>
  <c r="P247" i="12"/>
  <c r="I247" i="12"/>
  <c r="Y247" i="12"/>
  <c r="V247" i="12"/>
  <c r="K247" i="12"/>
  <c r="AA247" i="12"/>
  <c r="T247" i="12"/>
  <c r="M247" i="12"/>
  <c r="N247" i="12"/>
  <c r="J247" i="12"/>
  <c r="O247" i="12"/>
  <c r="H247" i="12"/>
  <c r="X247" i="12"/>
  <c r="Q247" i="12"/>
  <c r="R247" i="12"/>
  <c r="Z247" i="12"/>
  <c r="AC247" i="12"/>
  <c r="BR320" i="16"/>
  <c r="BL320" i="16"/>
  <c r="BK320" i="16"/>
  <c r="BG320" i="16"/>
  <c r="BQ320" i="16"/>
  <c r="BM320" i="16"/>
  <c r="BJ320" i="16"/>
  <c r="BI320" i="16"/>
  <c r="BH320" i="16"/>
  <c r="BA200" i="16"/>
  <c r="BD200" i="16"/>
  <c r="BB200" i="16"/>
  <c r="BC200" i="16"/>
  <c r="AZ200" i="16"/>
  <c r="BL326" i="16"/>
  <c r="BG326" i="16"/>
  <c r="BQ326" i="16"/>
  <c r="BR326" i="16"/>
  <c r="BM326" i="16"/>
  <c r="BK326" i="16"/>
  <c r="BH326" i="16"/>
  <c r="BJ326" i="16"/>
  <c r="BI326" i="16"/>
  <c r="BR60" i="16"/>
  <c r="BG60" i="16"/>
  <c r="BQ60" i="16"/>
  <c r="BK60" i="16"/>
  <c r="BI60" i="16"/>
  <c r="BM60" i="16"/>
  <c r="BH60" i="16"/>
  <c r="BL60" i="16"/>
  <c r="BJ60" i="16"/>
  <c r="AO338" i="16"/>
  <c r="AQ338" i="16"/>
  <c r="AP338" i="16"/>
  <c r="AN338" i="16"/>
  <c r="BL196" i="16"/>
  <c r="BK196" i="16"/>
  <c r="BG196" i="16"/>
  <c r="BR196" i="16"/>
  <c r="BM196" i="16"/>
  <c r="BQ196" i="16"/>
  <c r="BJ196" i="16"/>
  <c r="BI196" i="16"/>
  <c r="BH196" i="16"/>
  <c r="BR170" i="16"/>
  <c r="BL170" i="16"/>
  <c r="BK170" i="16"/>
  <c r="BH170" i="16"/>
  <c r="BQ170" i="16"/>
  <c r="BM170" i="16"/>
  <c r="BJ170" i="16"/>
  <c r="BI170" i="16"/>
  <c r="BG170" i="16"/>
  <c r="AE18" i="12"/>
  <c r="S18" i="12"/>
  <c r="L18" i="12"/>
  <c r="H18" i="12"/>
  <c r="I18" i="12"/>
  <c r="U18" i="12"/>
  <c r="G18" i="12"/>
  <c r="W18" i="12"/>
  <c r="Q18" i="12"/>
  <c r="M18" i="12"/>
  <c r="N18" i="12"/>
  <c r="Z18" i="12"/>
  <c r="K18" i="12"/>
  <c r="AA18" i="12"/>
  <c r="V18" i="12"/>
  <c r="R18" i="12"/>
  <c r="T18" i="12"/>
  <c r="J18" i="12"/>
  <c r="O18" i="12"/>
  <c r="F18" i="12"/>
  <c r="AB18" i="12"/>
  <c r="X18" i="12"/>
  <c r="Y18" i="12"/>
  <c r="P18" i="12"/>
  <c r="AC18" i="12"/>
  <c r="Y209" i="12"/>
  <c r="O209" i="12"/>
  <c r="X209" i="12"/>
  <c r="Q209" i="12"/>
  <c r="R209" i="12"/>
  <c r="T209" i="12"/>
  <c r="M209" i="12"/>
  <c r="Z209" i="12"/>
  <c r="V209" i="12"/>
  <c r="G209" i="12"/>
  <c r="H209" i="12"/>
  <c r="F209" i="12"/>
  <c r="N209" i="12"/>
  <c r="K209" i="12"/>
  <c r="P209" i="12"/>
  <c r="I209" i="12"/>
  <c r="AB209" i="12"/>
  <c r="AC209" i="12"/>
  <c r="L209" i="12"/>
  <c r="U209" i="12"/>
  <c r="J209" i="12"/>
  <c r="AA209" i="12"/>
  <c r="S209" i="12"/>
  <c r="W209" i="12"/>
  <c r="AE209" i="12"/>
  <c r="S273" i="12"/>
  <c r="T273" i="12"/>
  <c r="U273" i="12"/>
  <c r="J273" i="12"/>
  <c r="O273" i="12"/>
  <c r="Q273" i="12"/>
  <c r="N273" i="12"/>
  <c r="W273" i="12"/>
  <c r="V273" i="12"/>
  <c r="K273" i="12"/>
  <c r="L273" i="12"/>
  <c r="R273" i="12"/>
  <c r="X273" i="12"/>
  <c r="P273" i="12"/>
  <c r="Y273" i="12"/>
  <c r="AE273" i="12"/>
  <c r="M273" i="12"/>
  <c r="AC273" i="12"/>
  <c r="I273" i="12"/>
  <c r="AB273" i="12"/>
  <c r="F273" i="12"/>
  <c r="AA273" i="12"/>
  <c r="Z273" i="12"/>
  <c r="G273" i="12"/>
  <c r="H273" i="12"/>
  <c r="AE335" i="12"/>
  <c r="T335" i="12"/>
  <c r="M335" i="12"/>
  <c r="F335" i="12"/>
  <c r="O335" i="12"/>
  <c r="Z335" i="12"/>
  <c r="H335" i="12"/>
  <c r="X335" i="12"/>
  <c r="Q335" i="12"/>
  <c r="N335" i="12"/>
  <c r="W335" i="12"/>
  <c r="K335" i="12"/>
  <c r="L335" i="12"/>
  <c r="AB335" i="12"/>
  <c r="U335" i="12"/>
  <c r="V335" i="12"/>
  <c r="J335" i="12"/>
  <c r="S335" i="12"/>
  <c r="P335" i="12"/>
  <c r="I335" i="12"/>
  <c r="Y335" i="12"/>
  <c r="G335" i="12"/>
  <c r="R335" i="12"/>
  <c r="AA335" i="12"/>
  <c r="AC335" i="12"/>
  <c r="BH62" i="16"/>
  <c r="BQ62" i="16"/>
  <c r="BR62" i="16"/>
  <c r="BM62" i="16"/>
  <c r="BL62" i="16"/>
  <c r="BJ62" i="16"/>
  <c r="BK62" i="16"/>
  <c r="BI62" i="16"/>
  <c r="BG62" i="16"/>
  <c r="Y221" i="12"/>
  <c r="Q221" i="12"/>
  <c r="R221" i="12"/>
  <c r="O221" i="12"/>
  <c r="X221" i="12"/>
  <c r="J221" i="12"/>
  <c r="AA221" i="12"/>
  <c r="L221" i="12"/>
  <c r="U221" i="12"/>
  <c r="T221" i="12"/>
  <c r="M221" i="12"/>
  <c r="Z221" i="12"/>
  <c r="AB221" i="12"/>
  <c r="AC221" i="12"/>
  <c r="W221" i="12"/>
  <c r="AE221" i="12"/>
  <c r="H221" i="12"/>
  <c r="F221" i="12"/>
  <c r="S221" i="12"/>
  <c r="G221" i="12"/>
  <c r="K221" i="12"/>
  <c r="P221" i="12"/>
  <c r="I221" i="12"/>
  <c r="V221" i="12"/>
  <c r="N221" i="12"/>
  <c r="K285" i="12"/>
  <c r="M285" i="12"/>
  <c r="Z285" i="12"/>
  <c r="AE285" i="12"/>
  <c r="H285" i="12"/>
  <c r="AB285" i="12"/>
  <c r="N285" i="12"/>
  <c r="L285" i="12"/>
  <c r="W285" i="12"/>
  <c r="V285" i="12"/>
  <c r="S285" i="12"/>
  <c r="AA285" i="12"/>
  <c r="X285" i="12"/>
  <c r="P285" i="12"/>
  <c r="F285" i="12"/>
  <c r="O285" i="12"/>
  <c r="J285" i="12"/>
  <c r="AC285" i="12"/>
  <c r="I285" i="12"/>
  <c r="Q285" i="12"/>
  <c r="R285" i="12"/>
  <c r="U285" i="12"/>
  <c r="G285" i="12"/>
  <c r="Y285" i="12"/>
  <c r="T285" i="12"/>
  <c r="BA317" i="16"/>
  <c r="BD317" i="16"/>
  <c r="BB317" i="16"/>
  <c r="AZ317" i="16"/>
  <c r="BC317" i="16"/>
  <c r="S359" i="12"/>
  <c r="L359" i="12"/>
  <c r="AB359" i="12"/>
  <c r="U359" i="12"/>
  <c r="V359" i="12"/>
  <c r="J359" i="12"/>
  <c r="P359" i="12"/>
  <c r="I359" i="12"/>
  <c r="Y359" i="12"/>
  <c r="G359" i="12"/>
  <c r="R359" i="12"/>
  <c r="AE359" i="12"/>
  <c r="T359" i="12"/>
  <c r="M359" i="12"/>
  <c r="F359" i="12"/>
  <c r="O359" i="12"/>
  <c r="Z359" i="12"/>
  <c r="H359" i="12"/>
  <c r="X359" i="12"/>
  <c r="Q359" i="12"/>
  <c r="N359" i="12"/>
  <c r="W359" i="12"/>
  <c r="AA359" i="12"/>
  <c r="AC359" i="12"/>
  <c r="K359" i="12"/>
  <c r="L43" i="12"/>
  <c r="AB43" i="12"/>
  <c r="U43" i="12"/>
  <c r="N43" i="12"/>
  <c r="K43" i="12"/>
  <c r="G43" i="12"/>
  <c r="P43" i="12"/>
  <c r="I43" i="12"/>
  <c r="Y43" i="12"/>
  <c r="R43" i="12"/>
  <c r="AA43" i="12"/>
  <c r="W43" i="12"/>
  <c r="AE43" i="12"/>
  <c r="T43" i="12"/>
  <c r="M43" i="12"/>
  <c r="F43" i="12"/>
  <c r="V43" i="12"/>
  <c r="O43" i="12"/>
  <c r="H43" i="12"/>
  <c r="X43" i="12"/>
  <c r="Q43" i="12"/>
  <c r="J43" i="12"/>
  <c r="Z43" i="12"/>
  <c r="S43" i="12"/>
  <c r="AC43" i="12"/>
  <c r="AC107" i="12"/>
  <c r="L107" i="12"/>
  <c r="AB107" i="12"/>
  <c r="U107" i="12"/>
  <c r="V107" i="12"/>
  <c r="J107" i="12"/>
  <c r="S107" i="12"/>
  <c r="P107" i="12"/>
  <c r="I107" i="12"/>
  <c r="Y107" i="12"/>
  <c r="G107" i="12"/>
  <c r="R107" i="12"/>
  <c r="AA107" i="12"/>
  <c r="AE107" i="12"/>
  <c r="T107" i="12"/>
  <c r="M107" i="12"/>
  <c r="F107" i="12"/>
  <c r="O107" i="12"/>
  <c r="Z107" i="12"/>
  <c r="H107" i="12"/>
  <c r="X107" i="12"/>
  <c r="Q107" i="12"/>
  <c r="N107" i="12"/>
  <c r="W107" i="12"/>
  <c r="K107" i="12"/>
  <c r="Q172" i="12"/>
  <c r="J172" i="12"/>
  <c r="Z172" i="12"/>
  <c r="S172" i="12"/>
  <c r="T172" i="12"/>
  <c r="AB172" i="12"/>
  <c r="AE172" i="12"/>
  <c r="U172" i="12"/>
  <c r="N172" i="12"/>
  <c r="G172" i="12"/>
  <c r="W172" i="12"/>
  <c r="H172" i="12"/>
  <c r="I172" i="12"/>
  <c r="Y172" i="12"/>
  <c r="R172" i="12"/>
  <c r="K172" i="12"/>
  <c r="AA172" i="12"/>
  <c r="X172" i="12"/>
  <c r="M172" i="12"/>
  <c r="F172" i="12"/>
  <c r="V172" i="12"/>
  <c r="O172" i="12"/>
  <c r="P172" i="12"/>
  <c r="L172" i="12"/>
  <c r="AC172" i="12"/>
  <c r="J73" i="12"/>
  <c r="V73" i="12"/>
  <c r="I73" i="12"/>
  <c r="U73" i="12"/>
  <c r="Q73" i="12"/>
  <c r="M73" i="12"/>
  <c r="F73" i="12"/>
  <c r="Y73" i="12"/>
  <c r="R73" i="12"/>
  <c r="X73" i="12"/>
  <c r="N73" i="12"/>
  <c r="O73" i="12"/>
  <c r="Z73" i="12"/>
  <c r="H73" i="12"/>
  <c r="AE73" i="12"/>
  <c r="AB73" i="12"/>
  <c r="S73" i="12"/>
  <c r="L73" i="12"/>
  <c r="G73" i="12"/>
  <c r="W73" i="12"/>
  <c r="AC73" i="12"/>
  <c r="P73" i="12"/>
  <c r="T73" i="12"/>
  <c r="K73" i="12"/>
  <c r="AA73" i="12"/>
  <c r="K137" i="12"/>
  <c r="AA137" i="12"/>
  <c r="Z137" i="12"/>
  <c r="V137" i="12"/>
  <c r="R137" i="12"/>
  <c r="Y137" i="12"/>
  <c r="O137" i="12"/>
  <c r="J137" i="12"/>
  <c r="F137" i="12"/>
  <c r="AB137" i="12"/>
  <c r="X137" i="12"/>
  <c r="I137" i="12"/>
  <c r="AE137" i="12"/>
  <c r="S137" i="12"/>
  <c r="P137" i="12"/>
  <c r="L137" i="12"/>
  <c r="H137" i="12"/>
  <c r="N137" i="12"/>
  <c r="W137" i="12"/>
  <c r="T137" i="12"/>
  <c r="U137" i="12"/>
  <c r="Q137" i="12"/>
  <c r="G137" i="12"/>
  <c r="M137" i="12"/>
  <c r="AC137" i="12"/>
  <c r="BA126" i="16"/>
  <c r="BD126" i="16"/>
  <c r="AZ126" i="16"/>
  <c r="BB126" i="16"/>
  <c r="BC126" i="16"/>
  <c r="BD313" i="16"/>
  <c r="AZ313" i="16"/>
  <c r="BA313" i="16"/>
  <c r="BB313" i="16"/>
  <c r="BC313" i="16"/>
  <c r="H64" i="12"/>
  <c r="X64" i="12"/>
  <c r="Q64" i="12"/>
  <c r="J64" i="12"/>
  <c r="Z64" i="12"/>
  <c r="K64" i="12"/>
  <c r="L64" i="12"/>
  <c r="AB64" i="12"/>
  <c r="U64" i="12"/>
  <c r="N64" i="12"/>
  <c r="S64" i="12"/>
  <c r="AA64" i="12"/>
  <c r="P64" i="12"/>
  <c r="I64" i="12"/>
  <c r="Y64" i="12"/>
  <c r="R64" i="12"/>
  <c r="G64" i="12"/>
  <c r="O64" i="12"/>
  <c r="AE64" i="12"/>
  <c r="T64" i="12"/>
  <c r="M64" i="12"/>
  <c r="F64" i="12"/>
  <c r="V64" i="12"/>
  <c r="W64" i="12"/>
  <c r="AC64" i="12"/>
  <c r="BR191" i="16"/>
  <c r="BL191" i="16"/>
  <c r="BK191" i="16"/>
  <c r="BG191" i="16"/>
  <c r="BQ191" i="16"/>
  <c r="BM191" i="16"/>
  <c r="BJ191" i="16"/>
  <c r="BI191" i="16"/>
  <c r="BH191" i="16"/>
  <c r="BB255" i="16"/>
  <c r="BD255" i="16"/>
  <c r="BA255" i="16"/>
  <c r="AZ255" i="16"/>
  <c r="BC255" i="16"/>
  <c r="AE234" i="12"/>
  <c r="U234" i="12"/>
  <c r="N234" i="12"/>
  <c r="G234" i="12"/>
  <c r="W234" i="12"/>
  <c r="H234" i="12"/>
  <c r="I234" i="12"/>
  <c r="Y234" i="12"/>
  <c r="R234" i="12"/>
  <c r="K234" i="12"/>
  <c r="AA234" i="12"/>
  <c r="X234" i="12"/>
  <c r="M234" i="12"/>
  <c r="F234" i="12"/>
  <c r="V234" i="12"/>
  <c r="O234" i="12"/>
  <c r="P234" i="12"/>
  <c r="AB234" i="12"/>
  <c r="Q234" i="12"/>
  <c r="J234" i="12"/>
  <c r="Z234" i="12"/>
  <c r="S234" i="12"/>
  <c r="T234" i="12"/>
  <c r="L234" i="12"/>
  <c r="AC234" i="12"/>
  <c r="R298" i="12"/>
  <c r="K298" i="12"/>
  <c r="AE298" i="12"/>
  <c r="U298" i="12"/>
  <c r="M298" i="12"/>
  <c r="Q298" i="12"/>
  <c r="X298" i="12"/>
  <c r="AC298" i="12"/>
  <c r="S298" i="12"/>
  <c r="J298" i="12"/>
  <c r="V298" i="12"/>
  <c r="Z298" i="12"/>
  <c r="Y298" i="12"/>
  <c r="I298" i="12"/>
  <c r="L298" i="12"/>
  <c r="O298" i="12"/>
  <c r="W298" i="12"/>
  <c r="G298" i="12"/>
  <c r="N298" i="12"/>
  <c r="AB298" i="12"/>
  <c r="P298" i="12"/>
  <c r="T298" i="12"/>
  <c r="AA298" i="12"/>
  <c r="F298" i="12"/>
  <c r="H298" i="12"/>
  <c r="AE49" i="12"/>
  <c r="M49" i="12"/>
  <c r="Z49" i="12"/>
  <c r="L49" i="12"/>
  <c r="U49" i="12"/>
  <c r="AA49" i="12"/>
  <c r="T49" i="12"/>
  <c r="J49" i="12"/>
  <c r="S49" i="12"/>
  <c r="AB49" i="12"/>
  <c r="R49" i="12"/>
  <c r="W49" i="12"/>
  <c r="P49" i="12"/>
  <c r="V49" i="12"/>
  <c r="H49" i="12"/>
  <c r="K49" i="12"/>
  <c r="AC49" i="12"/>
  <c r="F49" i="12"/>
  <c r="N49" i="12"/>
  <c r="Q49" i="12"/>
  <c r="Y49" i="12"/>
  <c r="O49" i="12"/>
  <c r="X49" i="12"/>
  <c r="G49" i="12"/>
  <c r="I49" i="12"/>
  <c r="BB4" i="16"/>
  <c r="BA4" i="16"/>
  <c r="AZ4" i="16"/>
  <c r="BC4" i="16"/>
  <c r="BD4" i="16"/>
  <c r="BA68" i="16"/>
  <c r="BD68" i="16"/>
  <c r="AZ68" i="16"/>
  <c r="BB68" i="16"/>
  <c r="BC68" i="16"/>
  <c r="AE227" i="12"/>
  <c r="U227" i="12"/>
  <c r="N227" i="12"/>
  <c r="G227" i="12"/>
  <c r="W227" i="12"/>
  <c r="L227" i="12"/>
  <c r="I227" i="12"/>
  <c r="Y227" i="12"/>
  <c r="R227" i="12"/>
  <c r="K227" i="12"/>
  <c r="AA227" i="12"/>
  <c r="AB227" i="12"/>
  <c r="M227" i="12"/>
  <c r="F227" i="12"/>
  <c r="V227" i="12"/>
  <c r="O227" i="12"/>
  <c r="H227" i="12"/>
  <c r="P227" i="12"/>
  <c r="Q227" i="12"/>
  <c r="J227" i="12"/>
  <c r="Z227" i="12"/>
  <c r="S227" i="12"/>
  <c r="X227" i="12"/>
  <c r="T227" i="12"/>
  <c r="AC227" i="12"/>
  <c r="AE291" i="12"/>
  <c r="S291" i="12"/>
  <c r="L291" i="12"/>
  <c r="AB291" i="12"/>
  <c r="U291" i="12"/>
  <c r="F291" i="12"/>
  <c r="G291" i="12"/>
  <c r="W291" i="12"/>
  <c r="P291" i="12"/>
  <c r="I291" i="12"/>
  <c r="Y291" i="12"/>
  <c r="V291" i="12"/>
  <c r="K291" i="12"/>
  <c r="AA291" i="12"/>
  <c r="T291" i="12"/>
  <c r="M291" i="12"/>
  <c r="N291" i="12"/>
  <c r="J291" i="12"/>
  <c r="O291" i="12"/>
  <c r="H291" i="12"/>
  <c r="X291" i="12"/>
  <c r="Q291" i="12"/>
  <c r="R291" i="12"/>
  <c r="Z291" i="12"/>
  <c r="AC291" i="12"/>
  <c r="BG120" i="16"/>
  <c r="BQ120" i="16"/>
  <c r="BR120" i="16"/>
  <c r="BL120" i="16"/>
  <c r="BM120" i="16"/>
  <c r="BK120" i="16"/>
  <c r="BJ120" i="16"/>
  <c r="BI120" i="16"/>
  <c r="BH120" i="16"/>
  <c r="W364" i="12"/>
  <c r="Q364" i="12"/>
  <c r="T364" i="12"/>
  <c r="N364" i="12"/>
  <c r="AB364" i="12"/>
  <c r="S364" i="12"/>
  <c r="O364" i="12"/>
  <c r="G364" i="12"/>
  <c r="F364" i="12"/>
  <c r="U364" i="12"/>
  <c r="AE364" i="12"/>
  <c r="K364" i="12"/>
  <c r="AA364" i="12"/>
  <c r="R364" i="12"/>
  <c r="AC364" i="12"/>
  <c r="V364" i="12"/>
  <c r="X364" i="12"/>
  <c r="H364" i="12"/>
  <c r="P364" i="12"/>
  <c r="I364" i="12"/>
  <c r="Z364" i="12"/>
  <c r="L364" i="12"/>
  <c r="J364" i="12"/>
  <c r="Y364" i="12"/>
  <c r="M364" i="12"/>
  <c r="AC465" i="12"/>
  <c r="AR465" i="12"/>
  <c r="BL102" i="16"/>
  <c r="BK102" i="16"/>
  <c r="BH102" i="16"/>
  <c r="BR102" i="16"/>
  <c r="BJ102" i="16"/>
  <c r="BI102" i="16"/>
  <c r="BQ102" i="16"/>
  <c r="BM102" i="16"/>
  <c r="BG102" i="16"/>
  <c r="BL166" i="16"/>
  <c r="BH166" i="16"/>
  <c r="BR166" i="16"/>
  <c r="BM166" i="16"/>
  <c r="BG166" i="16"/>
  <c r="BQ166" i="16"/>
  <c r="BJ166" i="16"/>
  <c r="BK166" i="16"/>
  <c r="BI166" i="16"/>
  <c r="BR40" i="16"/>
  <c r="BG40" i="16"/>
  <c r="BQ40" i="16"/>
  <c r="BM40" i="16"/>
  <c r="BK40" i="16"/>
  <c r="BL40" i="16"/>
  <c r="BJ40" i="16"/>
  <c r="BI40" i="16"/>
  <c r="BH40" i="16"/>
  <c r="AZ294" i="16"/>
  <c r="BB294" i="16"/>
  <c r="BC294" i="16"/>
  <c r="BD294" i="16"/>
  <c r="BA294" i="16"/>
  <c r="Q415" i="12"/>
  <c r="N415" i="12"/>
  <c r="O415" i="12"/>
  <c r="K415" i="12"/>
  <c r="AE415" i="12"/>
  <c r="AR415" i="12" s="1"/>
  <c r="U415" i="12"/>
  <c r="S415" i="12"/>
  <c r="T415" i="12"/>
  <c r="P415" i="12"/>
  <c r="R415" i="12"/>
  <c r="I415" i="12"/>
  <c r="Y415" i="12"/>
  <c r="X415" i="12"/>
  <c r="Z415" i="12"/>
  <c r="V415" i="12"/>
  <c r="M415" i="12"/>
  <c r="H415" i="12"/>
  <c r="J415" i="12"/>
  <c r="F415" i="12"/>
  <c r="AA415" i="12"/>
  <c r="AB415" i="12"/>
  <c r="G415" i="12"/>
  <c r="W415" i="12"/>
  <c r="AC415" i="12"/>
  <c r="L415" i="12"/>
  <c r="K151" i="12"/>
  <c r="AA151" i="12"/>
  <c r="Z151" i="12"/>
  <c r="V151" i="12"/>
  <c r="R151" i="12"/>
  <c r="I151" i="12"/>
  <c r="O151" i="12"/>
  <c r="J151" i="12"/>
  <c r="F151" i="12"/>
  <c r="AB151" i="12"/>
  <c r="X151" i="12"/>
  <c r="N151" i="12"/>
  <c r="AE151" i="12"/>
  <c r="S151" i="12"/>
  <c r="P151" i="12"/>
  <c r="L151" i="12"/>
  <c r="H151" i="12"/>
  <c r="T151" i="12"/>
  <c r="G151" i="12"/>
  <c r="W151" i="12"/>
  <c r="U151" i="12"/>
  <c r="Q151" i="12"/>
  <c r="M151" i="12"/>
  <c r="Y151" i="12"/>
  <c r="AC151" i="12"/>
  <c r="BM337" i="16"/>
  <c r="BJ337" i="16"/>
  <c r="BI337" i="16"/>
  <c r="BL337" i="16"/>
  <c r="BG337" i="16"/>
  <c r="BH337" i="16"/>
  <c r="BR337" i="16"/>
  <c r="BK337" i="16"/>
  <c r="BQ337" i="16"/>
  <c r="BB242" i="16"/>
  <c r="BA242" i="16"/>
  <c r="BC242" i="16"/>
  <c r="AZ242" i="16"/>
  <c r="BD242" i="16"/>
  <c r="L57" i="12"/>
  <c r="Q57" i="12"/>
  <c r="J57" i="12"/>
  <c r="H57" i="12"/>
  <c r="Z57" i="12"/>
  <c r="X57" i="12"/>
  <c r="S57" i="12"/>
  <c r="O57" i="12"/>
  <c r="T57" i="12"/>
  <c r="AA57" i="12"/>
  <c r="P57" i="12"/>
  <c r="N57" i="12"/>
  <c r="V57" i="12"/>
  <c r="AE57" i="12"/>
  <c r="R57" i="12"/>
  <c r="U57" i="12"/>
  <c r="F57" i="12"/>
  <c r="Y57" i="12"/>
  <c r="G57" i="12"/>
  <c r="AB57" i="12"/>
  <c r="AC57" i="12"/>
  <c r="M57" i="12"/>
  <c r="W57" i="12"/>
  <c r="I57" i="12"/>
  <c r="K57" i="12"/>
  <c r="BA216" i="16"/>
  <c r="BD216" i="16"/>
  <c r="AZ216" i="16"/>
  <c r="BB216" i="16"/>
  <c r="BC216" i="16"/>
  <c r="BR44" i="16"/>
  <c r="BG44" i="16"/>
  <c r="BQ44" i="16"/>
  <c r="BI44" i="16"/>
  <c r="BM44" i="16"/>
  <c r="BH44" i="16"/>
  <c r="BL44" i="16"/>
  <c r="BK44" i="16"/>
  <c r="BJ44" i="16"/>
  <c r="N402" i="12"/>
  <c r="M402" i="12"/>
  <c r="J402" i="12"/>
  <c r="W402" i="12"/>
  <c r="I402" i="12"/>
  <c r="K402" i="12"/>
  <c r="Z402" i="12"/>
  <c r="O402" i="12"/>
  <c r="L402" i="12"/>
  <c r="H402" i="12"/>
  <c r="F402" i="12"/>
  <c r="Y402" i="12"/>
  <c r="T402" i="12"/>
  <c r="U402" i="12"/>
  <c r="S402" i="12"/>
  <c r="AB402" i="12"/>
  <c r="AC402" i="12"/>
  <c r="G402" i="12"/>
  <c r="X402" i="12"/>
  <c r="V402" i="12"/>
  <c r="AE402" i="12"/>
  <c r="Q402" i="12"/>
  <c r="AA402" i="12"/>
  <c r="P402" i="12"/>
  <c r="R402" i="12"/>
  <c r="BC306" i="16"/>
  <c r="BA306" i="16"/>
  <c r="BB306" i="16"/>
  <c r="AZ306" i="16"/>
  <c r="BD306" i="16"/>
  <c r="AE66" i="12"/>
  <c r="T66" i="12"/>
  <c r="M66" i="12"/>
  <c r="F66" i="12"/>
  <c r="V66" i="12"/>
  <c r="W66" i="12"/>
  <c r="H66" i="12"/>
  <c r="X66" i="12"/>
  <c r="Q66" i="12"/>
  <c r="J66" i="12"/>
  <c r="Z66" i="12"/>
  <c r="K66" i="12"/>
  <c r="L66" i="12"/>
  <c r="AB66" i="12"/>
  <c r="U66" i="12"/>
  <c r="N66" i="12"/>
  <c r="S66" i="12"/>
  <c r="AA66" i="12"/>
  <c r="P66" i="12"/>
  <c r="I66" i="12"/>
  <c r="Y66" i="12"/>
  <c r="R66" i="12"/>
  <c r="G66" i="12"/>
  <c r="O66" i="12"/>
  <c r="AC66" i="12"/>
  <c r="BA193" i="16"/>
  <c r="AZ193" i="16"/>
  <c r="BC193" i="16"/>
  <c r="BD193" i="16"/>
  <c r="BB193" i="16"/>
  <c r="BL257" i="16"/>
  <c r="BG257" i="16"/>
  <c r="BQ257" i="16"/>
  <c r="BR257" i="16"/>
  <c r="BM257" i="16"/>
  <c r="BH257" i="16"/>
  <c r="BJ257" i="16"/>
  <c r="BK257" i="16"/>
  <c r="BI257" i="16"/>
  <c r="G21" i="12"/>
  <c r="W21" i="12"/>
  <c r="T21" i="12"/>
  <c r="U21" i="12"/>
  <c r="Q21" i="12"/>
  <c r="R21" i="12"/>
  <c r="K21" i="12"/>
  <c r="AA21" i="12"/>
  <c r="Y21" i="12"/>
  <c r="Z21" i="12"/>
  <c r="V21" i="12"/>
  <c r="X21" i="12"/>
  <c r="O21" i="12"/>
  <c r="I21" i="12"/>
  <c r="J21" i="12"/>
  <c r="F21" i="12"/>
  <c r="AB21" i="12"/>
  <c r="H21" i="12"/>
  <c r="AE21" i="12"/>
  <c r="S21" i="12"/>
  <c r="N21" i="12"/>
  <c r="P21" i="12"/>
  <c r="L21" i="12"/>
  <c r="M21" i="12"/>
  <c r="AC21" i="12"/>
  <c r="BD336" i="16"/>
  <c r="BC336" i="16"/>
  <c r="BB336" i="16"/>
  <c r="AZ336" i="16"/>
  <c r="BA336" i="16"/>
  <c r="BR325" i="16"/>
  <c r="BL325" i="16"/>
  <c r="BK325" i="16"/>
  <c r="BG325" i="16"/>
  <c r="BQ325" i="16"/>
  <c r="BM325" i="16"/>
  <c r="BH325" i="16"/>
  <c r="BJ325" i="16"/>
  <c r="BI325" i="16"/>
  <c r="AA89" i="12"/>
  <c r="S89" i="12"/>
  <c r="AB89" i="12"/>
  <c r="V89" i="12"/>
  <c r="L89" i="12"/>
  <c r="Z89" i="12"/>
  <c r="R89" i="12"/>
  <c r="AE89" i="12"/>
  <c r="M89" i="12"/>
  <c r="T89" i="12"/>
  <c r="K89" i="12"/>
  <c r="U89" i="12"/>
  <c r="G89" i="12"/>
  <c r="N89" i="12"/>
  <c r="O89" i="12"/>
  <c r="P89" i="12"/>
  <c r="AC89" i="12"/>
  <c r="Q89" i="12"/>
  <c r="F89" i="12"/>
  <c r="W89" i="12"/>
  <c r="X89" i="12"/>
  <c r="Y89" i="12"/>
  <c r="J89" i="12"/>
  <c r="H89" i="12"/>
  <c r="I89" i="12"/>
  <c r="BD48" i="16"/>
  <c r="AZ48" i="16"/>
  <c r="BB48" i="16"/>
  <c r="BC48" i="16"/>
  <c r="BA48" i="16"/>
  <c r="AE175" i="12"/>
  <c r="U175" i="12"/>
  <c r="N175" i="12"/>
  <c r="G175" i="12"/>
  <c r="W175" i="12"/>
  <c r="L175" i="12"/>
  <c r="I175" i="12"/>
  <c r="Y175" i="12"/>
  <c r="R175" i="12"/>
  <c r="K175" i="12"/>
  <c r="AA175" i="12"/>
  <c r="AB175" i="12"/>
  <c r="M175" i="12"/>
  <c r="F175" i="12"/>
  <c r="V175" i="12"/>
  <c r="O175" i="12"/>
  <c r="H175" i="12"/>
  <c r="P175" i="12"/>
  <c r="Q175" i="12"/>
  <c r="J175" i="12"/>
  <c r="Z175" i="12"/>
  <c r="S175" i="12"/>
  <c r="X175" i="12"/>
  <c r="T175" i="12"/>
  <c r="AC175" i="12"/>
  <c r="BA63" i="16"/>
  <c r="BD63" i="16"/>
  <c r="AZ63" i="16"/>
  <c r="BB63" i="16"/>
  <c r="BC63" i="16"/>
  <c r="M412" i="12"/>
  <c r="Y412" i="12"/>
  <c r="O412" i="12"/>
  <c r="V412" i="12"/>
  <c r="R412" i="12"/>
  <c r="I412" i="12"/>
  <c r="N412" i="12"/>
  <c r="L412" i="12"/>
  <c r="G412" i="12"/>
  <c r="AA412" i="12"/>
  <c r="AC412" i="12"/>
  <c r="P412" i="12"/>
  <c r="Z412" i="12"/>
  <c r="K412" i="12"/>
  <c r="T412" i="12"/>
  <c r="F412" i="12"/>
  <c r="J412" i="12"/>
  <c r="U412" i="12"/>
  <c r="X412" i="12"/>
  <c r="Q412" i="12"/>
  <c r="S412" i="12"/>
  <c r="H412" i="12"/>
  <c r="AE412" i="12"/>
  <c r="AB412" i="12"/>
  <c r="W412" i="12"/>
  <c r="BB156" i="16"/>
  <c r="BD156" i="16"/>
  <c r="BA156" i="16"/>
  <c r="BC156" i="16"/>
  <c r="AZ156" i="16"/>
  <c r="BG284" i="16"/>
  <c r="BQ284" i="16"/>
  <c r="BR284" i="16"/>
  <c r="BL284" i="16"/>
  <c r="BI284" i="16"/>
  <c r="BM284" i="16"/>
  <c r="BH284" i="16"/>
  <c r="BK284" i="16"/>
  <c r="BJ284" i="16"/>
  <c r="O316" i="12"/>
  <c r="H316" i="12"/>
  <c r="X316" i="12"/>
  <c r="Q316" i="12"/>
  <c r="V316" i="12"/>
  <c r="R316" i="12"/>
  <c r="AE316" i="12"/>
  <c r="S316" i="12"/>
  <c r="L316" i="12"/>
  <c r="AB316" i="12"/>
  <c r="U316" i="12"/>
  <c r="J316" i="12"/>
  <c r="G316" i="12"/>
  <c r="W316" i="12"/>
  <c r="P316" i="12"/>
  <c r="I316" i="12"/>
  <c r="Y316" i="12"/>
  <c r="Z316" i="12"/>
  <c r="K316" i="12"/>
  <c r="AA316" i="12"/>
  <c r="T316" i="12"/>
  <c r="M316" i="12"/>
  <c r="F316" i="12"/>
  <c r="N316" i="12"/>
  <c r="AC316" i="12"/>
  <c r="BL213" i="16"/>
  <c r="BK213" i="16"/>
  <c r="BG213" i="16"/>
  <c r="BR213" i="16"/>
  <c r="BM213" i="16"/>
  <c r="BQ213" i="16"/>
  <c r="BJ213" i="16"/>
  <c r="BI213" i="16"/>
  <c r="BH213" i="16"/>
  <c r="BL277" i="16"/>
  <c r="BK277" i="16"/>
  <c r="BG277" i="16"/>
  <c r="BQ277" i="16"/>
  <c r="BR277" i="16"/>
  <c r="BM277" i="16"/>
  <c r="BJ277" i="16"/>
  <c r="BI277" i="16"/>
  <c r="BH277" i="16"/>
  <c r="J35" i="12"/>
  <c r="Z35" i="12"/>
  <c r="S35" i="12"/>
  <c r="L35" i="12"/>
  <c r="AB35" i="12"/>
  <c r="M35" i="12"/>
  <c r="N35" i="12"/>
  <c r="G35" i="12"/>
  <c r="W35" i="12"/>
  <c r="P35" i="12"/>
  <c r="U35" i="12"/>
  <c r="Q35" i="12"/>
  <c r="AE35" i="12"/>
  <c r="R35" i="12"/>
  <c r="K35" i="12"/>
  <c r="AA35" i="12"/>
  <c r="T35" i="12"/>
  <c r="I35" i="12"/>
  <c r="F35" i="12"/>
  <c r="V35" i="12"/>
  <c r="O35" i="12"/>
  <c r="H35" i="12"/>
  <c r="X35" i="12"/>
  <c r="Y35" i="12"/>
  <c r="AC35" i="12"/>
  <c r="L99" i="12"/>
  <c r="AB99" i="12"/>
  <c r="U99" i="12"/>
  <c r="V99" i="12"/>
  <c r="J99" i="12"/>
  <c r="S99" i="12"/>
  <c r="P99" i="12"/>
  <c r="I99" i="12"/>
  <c r="Y99" i="12"/>
  <c r="G99" i="12"/>
  <c r="R99" i="12"/>
  <c r="AA99" i="12"/>
  <c r="AE99" i="12"/>
  <c r="T99" i="12"/>
  <c r="M99" i="12"/>
  <c r="F99" i="12"/>
  <c r="O99" i="12"/>
  <c r="Z99" i="12"/>
  <c r="H99" i="12"/>
  <c r="X99" i="12"/>
  <c r="Q99" i="12"/>
  <c r="N99" i="12"/>
  <c r="W99" i="12"/>
  <c r="K99" i="12"/>
  <c r="AC99" i="12"/>
  <c r="BR174" i="16"/>
  <c r="BL174" i="16"/>
  <c r="BH174" i="16"/>
  <c r="BQ174" i="16"/>
  <c r="BM174" i="16"/>
  <c r="BG174" i="16"/>
  <c r="BK174" i="16"/>
  <c r="BJ174" i="16"/>
  <c r="BI174" i="16"/>
  <c r="BB183" i="16"/>
  <c r="BD183" i="16"/>
  <c r="AZ183" i="16"/>
  <c r="BA183" i="16"/>
  <c r="BC183" i="16"/>
  <c r="BL182" i="16"/>
  <c r="BK182" i="16"/>
  <c r="BH182" i="16"/>
  <c r="BR182" i="16"/>
  <c r="BM182" i="16"/>
  <c r="BQ182" i="16"/>
  <c r="BJ182" i="16"/>
  <c r="BI182" i="16"/>
  <c r="BG182" i="16"/>
  <c r="BR246" i="16"/>
  <c r="BL246" i="16"/>
  <c r="BK246" i="16"/>
  <c r="BH246" i="16"/>
  <c r="BQ246" i="16"/>
  <c r="BM246" i="16"/>
  <c r="BJ246" i="16"/>
  <c r="BI246" i="16"/>
  <c r="BG246" i="16"/>
  <c r="BL7" i="16"/>
  <c r="BK7" i="16"/>
  <c r="BH7" i="16"/>
  <c r="BQ7" i="16"/>
  <c r="BJ7" i="16"/>
  <c r="BI7" i="16"/>
  <c r="BR7" i="16"/>
  <c r="BM7" i="16"/>
  <c r="BG7" i="16"/>
  <c r="BG135" i="16"/>
  <c r="BQ135" i="16"/>
  <c r="BR135" i="16"/>
  <c r="BL135" i="16"/>
  <c r="BM135" i="16"/>
  <c r="BJ135" i="16"/>
  <c r="BI135" i="16"/>
  <c r="BK135" i="16"/>
  <c r="BH135" i="16"/>
  <c r="BR258" i="16"/>
  <c r="BL258" i="16"/>
  <c r="BH258" i="16"/>
  <c r="BQ258" i="16"/>
  <c r="BM258" i="16"/>
  <c r="BK258" i="16"/>
  <c r="BG258" i="16"/>
  <c r="BJ258" i="16"/>
  <c r="BI258" i="16"/>
  <c r="F28" i="12"/>
  <c r="V28" i="12"/>
  <c r="O28" i="12"/>
  <c r="H28" i="12"/>
  <c r="X28" i="12"/>
  <c r="U28" i="12"/>
  <c r="J28" i="12"/>
  <c r="Z28" i="12"/>
  <c r="S28" i="12"/>
  <c r="L28" i="12"/>
  <c r="AB28" i="12"/>
  <c r="I28" i="12"/>
  <c r="N28" i="12"/>
  <c r="G28" i="12"/>
  <c r="W28" i="12"/>
  <c r="P28" i="12"/>
  <c r="M28" i="12"/>
  <c r="Y28" i="12"/>
  <c r="AE28" i="12"/>
  <c r="R28" i="12"/>
  <c r="K28" i="12"/>
  <c r="AA28" i="12"/>
  <c r="T28" i="12"/>
  <c r="Q28" i="12"/>
  <c r="AC28" i="12"/>
  <c r="BR283" i="16"/>
  <c r="BG283" i="16"/>
  <c r="BQ283" i="16"/>
  <c r="BM283" i="16"/>
  <c r="BI283" i="16"/>
  <c r="BL283" i="16"/>
  <c r="BK283" i="16"/>
  <c r="BH283" i="16"/>
  <c r="BJ283" i="16"/>
  <c r="BD18" i="16"/>
  <c r="BC18" i="16"/>
  <c r="BA18" i="16"/>
  <c r="AZ18" i="16"/>
  <c r="BB18" i="16"/>
  <c r="BL80" i="16"/>
  <c r="BK80" i="16"/>
  <c r="BI80" i="16"/>
  <c r="BR80" i="16"/>
  <c r="BQ80" i="16"/>
  <c r="BM80" i="16"/>
  <c r="BJ80" i="16"/>
  <c r="BG80" i="16"/>
  <c r="BH80" i="16"/>
  <c r="BI144" i="16"/>
  <c r="BQ144" i="16"/>
  <c r="BR144" i="16"/>
  <c r="BL144" i="16"/>
  <c r="BK144" i="16"/>
  <c r="BJ144" i="16"/>
  <c r="BM144" i="16"/>
  <c r="BG144" i="16"/>
  <c r="BH144" i="16"/>
  <c r="BL209" i="16"/>
  <c r="BH209" i="16"/>
  <c r="BR209" i="16"/>
  <c r="BM209" i="16"/>
  <c r="BG209" i="16"/>
  <c r="BQ209" i="16"/>
  <c r="BK209" i="16"/>
  <c r="BJ209" i="16"/>
  <c r="BI209" i="16"/>
  <c r="BL273" i="16"/>
  <c r="BG273" i="16"/>
  <c r="BQ273" i="16"/>
  <c r="BR273" i="16"/>
  <c r="BM273" i="16"/>
  <c r="BH273" i="16"/>
  <c r="BK273" i="16"/>
  <c r="BJ273" i="16"/>
  <c r="BI273" i="16"/>
  <c r="BR335" i="16"/>
  <c r="BQ335" i="16"/>
  <c r="BL335" i="16"/>
  <c r="BJ335" i="16"/>
  <c r="BI335" i="16"/>
  <c r="BH335" i="16"/>
  <c r="BM335" i="16"/>
  <c r="BG335" i="16"/>
  <c r="BK335" i="16"/>
  <c r="AE424" i="12"/>
  <c r="AR424" i="12" s="1"/>
  <c r="T424" i="12"/>
  <c r="M424" i="12"/>
  <c r="F424" i="12"/>
  <c r="V424" i="12"/>
  <c r="G424" i="12"/>
  <c r="H424" i="12"/>
  <c r="X424" i="12"/>
  <c r="Q424" i="12"/>
  <c r="J424" i="12"/>
  <c r="Z424" i="12"/>
  <c r="W424" i="12"/>
  <c r="L424" i="12"/>
  <c r="U424" i="12"/>
  <c r="O424" i="12"/>
  <c r="P424" i="12"/>
  <c r="Y424" i="12"/>
  <c r="S424" i="12"/>
  <c r="AB424" i="12"/>
  <c r="N424" i="12"/>
  <c r="K424" i="12"/>
  <c r="I424" i="12"/>
  <c r="R424" i="12"/>
  <c r="AA424" i="12"/>
  <c r="AC424" i="12"/>
  <c r="BC43" i="16"/>
  <c r="AZ43" i="16"/>
  <c r="BB43" i="16"/>
  <c r="BA43" i="16"/>
  <c r="BD43" i="16"/>
  <c r="BR107" i="16"/>
  <c r="BG107" i="16"/>
  <c r="BQ107" i="16"/>
  <c r="BI107" i="16"/>
  <c r="BM107" i="16"/>
  <c r="BH107" i="16"/>
  <c r="BL107" i="16"/>
  <c r="BK107" i="16"/>
  <c r="BJ107" i="16"/>
  <c r="BD137" i="16"/>
  <c r="BB137" i="16"/>
  <c r="BC137" i="16"/>
  <c r="AZ137" i="16"/>
  <c r="BA137" i="16"/>
  <c r="AC450" i="12"/>
  <c r="AR450" i="12"/>
  <c r="AE94" i="12"/>
  <c r="T94" i="12"/>
  <c r="M94" i="12"/>
  <c r="F94" i="12"/>
  <c r="O94" i="12"/>
  <c r="Z94" i="12"/>
  <c r="H94" i="12"/>
  <c r="X94" i="12"/>
  <c r="Q94" i="12"/>
  <c r="N94" i="12"/>
  <c r="W94" i="12"/>
  <c r="AA94" i="12"/>
  <c r="L94" i="12"/>
  <c r="AB94" i="12"/>
  <c r="U94" i="12"/>
  <c r="V94" i="12"/>
  <c r="J94" i="12"/>
  <c r="K94" i="12"/>
  <c r="P94" i="12"/>
  <c r="I94" i="12"/>
  <c r="Y94" i="12"/>
  <c r="G94" i="12"/>
  <c r="R94" i="12"/>
  <c r="S94" i="12"/>
  <c r="AC94" i="12"/>
  <c r="L388" i="12"/>
  <c r="N388" i="12"/>
  <c r="H388" i="12"/>
  <c r="W388" i="12"/>
  <c r="X388" i="12"/>
  <c r="K388" i="12"/>
  <c r="Q388" i="12"/>
  <c r="Z388" i="12"/>
  <c r="T388" i="12"/>
  <c r="R388" i="12"/>
  <c r="P388" i="12"/>
  <c r="V388" i="12"/>
  <c r="AC388" i="12"/>
  <c r="O388" i="12"/>
  <c r="AE388" i="12"/>
  <c r="G388" i="12"/>
  <c r="U388" i="12"/>
  <c r="F388" i="12"/>
  <c r="Y388" i="12"/>
  <c r="S388" i="12"/>
  <c r="AB388" i="12"/>
  <c r="M388" i="12"/>
  <c r="AA388" i="12"/>
  <c r="I388" i="12"/>
  <c r="J388" i="12"/>
  <c r="BC64" i="16"/>
  <c r="BA64" i="16"/>
  <c r="AZ64" i="16"/>
  <c r="BB64" i="16"/>
  <c r="BD64" i="16"/>
  <c r="S367" i="12"/>
  <c r="AE367" i="12"/>
  <c r="T367" i="12"/>
  <c r="M367" i="12"/>
  <c r="F367" i="12"/>
  <c r="O367" i="12"/>
  <c r="Z367" i="12"/>
  <c r="H367" i="12"/>
  <c r="X367" i="12"/>
  <c r="Q367" i="12"/>
  <c r="N367" i="12"/>
  <c r="W367" i="12"/>
  <c r="L367" i="12"/>
  <c r="AB367" i="12"/>
  <c r="U367" i="12"/>
  <c r="V367" i="12"/>
  <c r="J367" i="12"/>
  <c r="P367" i="12"/>
  <c r="I367" i="12"/>
  <c r="Y367" i="12"/>
  <c r="G367" i="12"/>
  <c r="R367" i="12"/>
  <c r="AA367" i="12"/>
  <c r="AC367" i="12"/>
  <c r="K367" i="12"/>
  <c r="AE190" i="12"/>
  <c r="U190" i="12"/>
  <c r="N190" i="12"/>
  <c r="G190" i="12"/>
  <c r="W190" i="12"/>
  <c r="H190" i="12"/>
  <c r="I190" i="12"/>
  <c r="Y190" i="12"/>
  <c r="R190" i="12"/>
  <c r="K190" i="12"/>
  <c r="AA190" i="12"/>
  <c r="X190" i="12"/>
  <c r="M190" i="12"/>
  <c r="F190" i="12"/>
  <c r="V190" i="12"/>
  <c r="O190" i="12"/>
  <c r="P190" i="12"/>
  <c r="L190" i="12"/>
  <c r="Q190" i="12"/>
  <c r="J190" i="12"/>
  <c r="Z190" i="12"/>
  <c r="S190" i="12"/>
  <c r="T190" i="12"/>
  <c r="AB190" i="12"/>
  <c r="AC190" i="12"/>
  <c r="AE254" i="12"/>
  <c r="S254" i="12"/>
  <c r="L254" i="12"/>
  <c r="AB254" i="12"/>
  <c r="U254" i="12"/>
  <c r="J254" i="12"/>
  <c r="G254" i="12"/>
  <c r="W254" i="12"/>
  <c r="P254" i="12"/>
  <c r="I254" i="12"/>
  <c r="Y254" i="12"/>
  <c r="Z254" i="12"/>
  <c r="K254" i="12"/>
  <c r="AA254" i="12"/>
  <c r="T254" i="12"/>
  <c r="M254" i="12"/>
  <c r="F254" i="12"/>
  <c r="N254" i="12"/>
  <c r="O254" i="12"/>
  <c r="H254" i="12"/>
  <c r="X254" i="12"/>
  <c r="Q254" i="12"/>
  <c r="V254" i="12"/>
  <c r="R254" i="12"/>
  <c r="AC254" i="12"/>
  <c r="BD15" i="16"/>
  <c r="BA15" i="16"/>
  <c r="AZ15" i="16"/>
  <c r="BB15" i="16"/>
  <c r="BC15" i="16"/>
  <c r="BR79" i="16"/>
  <c r="BL79" i="16"/>
  <c r="BG79" i="16"/>
  <c r="BQ79" i="16"/>
  <c r="BM79" i="16"/>
  <c r="BH79" i="16"/>
  <c r="BJ79" i="16"/>
  <c r="BK79" i="16"/>
  <c r="BI79" i="16"/>
  <c r="BR143" i="16"/>
  <c r="BG143" i="16"/>
  <c r="BQ143" i="16"/>
  <c r="BK143" i="16"/>
  <c r="BJ143" i="16"/>
  <c r="BM143" i="16"/>
  <c r="BI143" i="16"/>
  <c r="BL143" i="16"/>
  <c r="BH143" i="16"/>
  <c r="BR303" i="16"/>
  <c r="BL303" i="16"/>
  <c r="BK303" i="16"/>
  <c r="BG303" i="16"/>
  <c r="BQ303" i="16"/>
  <c r="BM303" i="16"/>
  <c r="BI303" i="16"/>
  <c r="BJ303" i="16"/>
  <c r="BH303" i="16"/>
  <c r="BA234" i="16"/>
  <c r="BD234" i="16"/>
  <c r="BC234" i="16"/>
  <c r="AZ234" i="16"/>
  <c r="BB234" i="16"/>
  <c r="BR49" i="16"/>
  <c r="BL49" i="16"/>
  <c r="BH49" i="16"/>
  <c r="BQ49" i="16"/>
  <c r="BM49" i="16"/>
  <c r="BG49" i="16"/>
  <c r="BJ49" i="16"/>
  <c r="BK49" i="16"/>
  <c r="BI49" i="16"/>
  <c r="BQ291" i="16"/>
  <c r="BG291" i="16"/>
  <c r="BR291" i="16"/>
  <c r="BM291" i="16"/>
  <c r="BI291" i="16"/>
  <c r="BL291" i="16"/>
  <c r="BH291" i="16"/>
  <c r="BK291" i="16"/>
  <c r="BJ291" i="16"/>
  <c r="AA342" i="12"/>
  <c r="AE342" i="12"/>
  <c r="AB342" i="12"/>
  <c r="V342" i="12"/>
  <c r="AC342" i="12"/>
  <c r="G342" i="12"/>
  <c r="H342" i="12"/>
  <c r="L342" i="12"/>
  <c r="N342" i="12"/>
  <c r="S342" i="12"/>
  <c r="Q342" i="12"/>
  <c r="P342" i="12"/>
  <c r="R342" i="12"/>
  <c r="M342" i="12"/>
  <c r="U342" i="12"/>
  <c r="X342" i="12"/>
  <c r="F342" i="12"/>
  <c r="I342" i="12"/>
  <c r="K342" i="12"/>
  <c r="O342" i="12"/>
  <c r="W342" i="12"/>
  <c r="J342" i="12"/>
  <c r="T342" i="12"/>
  <c r="Z342" i="12"/>
  <c r="Y342" i="12"/>
  <c r="AE26" i="12"/>
  <c r="S26" i="12"/>
  <c r="L26" i="12"/>
  <c r="H26" i="12"/>
  <c r="I26" i="12"/>
  <c r="U26" i="12"/>
  <c r="G26" i="12"/>
  <c r="W26" i="12"/>
  <c r="Q26" i="12"/>
  <c r="M26" i="12"/>
  <c r="N26" i="12"/>
  <c r="Z26" i="12"/>
  <c r="K26" i="12"/>
  <c r="AA26" i="12"/>
  <c r="V26" i="12"/>
  <c r="R26" i="12"/>
  <c r="T26" i="12"/>
  <c r="J26" i="12"/>
  <c r="O26" i="12"/>
  <c r="F26" i="12"/>
  <c r="AB26" i="12"/>
  <c r="X26" i="12"/>
  <c r="Y26" i="12"/>
  <c r="P26" i="12"/>
  <c r="AC26" i="12"/>
  <c r="G88" i="12"/>
  <c r="W88" i="12"/>
  <c r="P88" i="12"/>
  <c r="I88" i="12"/>
  <c r="Y88" i="12"/>
  <c r="Z88" i="12"/>
  <c r="K88" i="12"/>
  <c r="AA88" i="12"/>
  <c r="T88" i="12"/>
  <c r="M88" i="12"/>
  <c r="F88" i="12"/>
  <c r="N88" i="12"/>
  <c r="O88" i="12"/>
  <c r="H88" i="12"/>
  <c r="X88" i="12"/>
  <c r="Q88" i="12"/>
  <c r="V88" i="12"/>
  <c r="R88" i="12"/>
  <c r="AE88" i="12"/>
  <c r="S88" i="12"/>
  <c r="L88" i="12"/>
  <c r="AB88" i="12"/>
  <c r="U88" i="12"/>
  <c r="J88" i="12"/>
  <c r="AC88" i="12"/>
  <c r="G152" i="12"/>
  <c r="W152" i="12"/>
  <c r="R152" i="12"/>
  <c r="T152" i="12"/>
  <c r="U152" i="12"/>
  <c r="F152" i="12"/>
  <c r="K152" i="12"/>
  <c r="AA152" i="12"/>
  <c r="X152" i="12"/>
  <c r="Y152" i="12"/>
  <c r="Z152" i="12"/>
  <c r="AB152" i="12"/>
  <c r="O152" i="12"/>
  <c r="H152" i="12"/>
  <c r="I152" i="12"/>
  <c r="J152" i="12"/>
  <c r="Q152" i="12"/>
  <c r="L152" i="12"/>
  <c r="AE152" i="12"/>
  <c r="S152" i="12"/>
  <c r="M152" i="12"/>
  <c r="N152" i="12"/>
  <c r="P152" i="12"/>
  <c r="V152" i="12"/>
  <c r="AC152" i="12"/>
  <c r="BL217" i="16"/>
  <c r="BG217" i="16"/>
  <c r="BR217" i="16"/>
  <c r="BM217" i="16"/>
  <c r="BH217" i="16"/>
  <c r="BK217" i="16"/>
  <c r="BJ217" i="16"/>
  <c r="BQ217" i="16"/>
  <c r="BI217" i="16"/>
  <c r="BL281" i="16"/>
  <c r="BH281" i="16"/>
  <c r="BQ281" i="16"/>
  <c r="BR281" i="16"/>
  <c r="BM281" i="16"/>
  <c r="BG281" i="16"/>
  <c r="BK281" i="16"/>
  <c r="BJ281" i="16"/>
  <c r="BI281" i="16"/>
  <c r="BA45" i="16"/>
  <c r="AZ45" i="16"/>
  <c r="BB45" i="16"/>
  <c r="BC45" i="16"/>
  <c r="BD45" i="16"/>
  <c r="BA101" i="16"/>
  <c r="AZ101" i="16"/>
  <c r="BB101" i="16"/>
  <c r="BC101" i="16"/>
  <c r="BD101" i="16"/>
  <c r="AE134" i="12"/>
  <c r="S134" i="12"/>
  <c r="L134" i="12"/>
  <c r="AB134" i="12"/>
  <c r="U134" i="12"/>
  <c r="F134" i="12"/>
  <c r="G134" i="12"/>
  <c r="W134" i="12"/>
  <c r="P134" i="12"/>
  <c r="I134" i="12"/>
  <c r="Y134" i="12"/>
  <c r="V134" i="12"/>
  <c r="K134" i="12"/>
  <c r="AA134" i="12"/>
  <c r="T134" i="12"/>
  <c r="M134" i="12"/>
  <c r="N134" i="12"/>
  <c r="J134" i="12"/>
  <c r="O134" i="12"/>
  <c r="H134" i="12"/>
  <c r="X134" i="12"/>
  <c r="Q134" i="12"/>
  <c r="R134" i="12"/>
  <c r="Z134" i="12"/>
  <c r="AC134" i="12"/>
  <c r="AE198" i="12"/>
  <c r="U198" i="12"/>
  <c r="N198" i="12"/>
  <c r="G198" i="12"/>
  <c r="W198" i="12"/>
  <c r="H198" i="12"/>
  <c r="I198" i="12"/>
  <c r="Y198" i="12"/>
  <c r="R198" i="12"/>
  <c r="K198" i="12"/>
  <c r="AA198" i="12"/>
  <c r="X198" i="12"/>
  <c r="M198" i="12"/>
  <c r="F198" i="12"/>
  <c r="V198" i="12"/>
  <c r="O198" i="12"/>
  <c r="P198" i="12"/>
  <c r="L198" i="12"/>
  <c r="Q198" i="12"/>
  <c r="J198" i="12"/>
  <c r="Z198" i="12"/>
  <c r="S198" i="12"/>
  <c r="T198" i="12"/>
  <c r="AB198" i="12"/>
  <c r="AC198" i="12"/>
  <c r="AE262" i="12"/>
  <c r="S262" i="12"/>
  <c r="L262" i="12"/>
  <c r="AB262" i="12"/>
  <c r="U262" i="12"/>
  <c r="J262" i="12"/>
  <c r="G262" i="12"/>
  <c r="W262" i="12"/>
  <c r="P262" i="12"/>
  <c r="I262" i="12"/>
  <c r="Y262" i="12"/>
  <c r="Z262" i="12"/>
  <c r="K262" i="12"/>
  <c r="AA262" i="12"/>
  <c r="T262" i="12"/>
  <c r="M262" i="12"/>
  <c r="F262" i="12"/>
  <c r="N262" i="12"/>
  <c r="O262" i="12"/>
  <c r="H262" i="12"/>
  <c r="X262" i="12"/>
  <c r="Q262" i="12"/>
  <c r="V262" i="12"/>
  <c r="R262" i="12"/>
  <c r="AC262" i="12"/>
  <c r="BD324" i="16"/>
  <c r="BC324" i="16"/>
  <c r="AZ324" i="16"/>
  <c r="BA324" i="16"/>
  <c r="BB324" i="16"/>
  <c r="G12" i="12"/>
  <c r="W12" i="12"/>
  <c r="Q12" i="12"/>
  <c r="M12" i="12"/>
  <c r="N12" i="12"/>
  <c r="U12" i="12"/>
  <c r="K12" i="12"/>
  <c r="AA12" i="12"/>
  <c r="V12" i="12"/>
  <c r="R12" i="12"/>
  <c r="T12" i="12"/>
  <c r="Z12" i="12"/>
  <c r="O12" i="12"/>
  <c r="F12" i="12"/>
  <c r="AB12" i="12"/>
  <c r="X12" i="12"/>
  <c r="Y12" i="12"/>
  <c r="J12" i="12"/>
  <c r="AE12" i="12"/>
  <c r="S12" i="12"/>
  <c r="L12" i="12"/>
  <c r="H12" i="12"/>
  <c r="I12" i="12"/>
  <c r="P12" i="12"/>
  <c r="AC12" i="12"/>
  <c r="AC203" i="12"/>
  <c r="AE203" i="12"/>
  <c r="U203" i="12"/>
  <c r="N203" i="12"/>
  <c r="G203" i="12"/>
  <c r="W203" i="12"/>
  <c r="L203" i="12"/>
  <c r="I203" i="12"/>
  <c r="Y203" i="12"/>
  <c r="R203" i="12"/>
  <c r="K203" i="12"/>
  <c r="AA203" i="12"/>
  <c r="AB203" i="12"/>
  <c r="M203" i="12"/>
  <c r="F203" i="12"/>
  <c r="V203" i="12"/>
  <c r="O203" i="12"/>
  <c r="H203" i="12"/>
  <c r="P203" i="12"/>
  <c r="Q203" i="12"/>
  <c r="J203" i="12"/>
  <c r="Z203" i="12"/>
  <c r="S203" i="12"/>
  <c r="X203" i="12"/>
  <c r="T203" i="12"/>
  <c r="AC267" i="12"/>
  <c r="AE267" i="12"/>
  <c r="S267" i="12"/>
  <c r="L267" i="12"/>
  <c r="AB267" i="12"/>
  <c r="U267" i="12"/>
  <c r="F267" i="12"/>
  <c r="G267" i="12"/>
  <c r="W267" i="12"/>
  <c r="P267" i="12"/>
  <c r="I267" i="12"/>
  <c r="Y267" i="12"/>
  <c r="V267" i="12"/>
  <c r="K267" i="12"/>
  <c r="AA267" i="12"/>
  <c r="T267" i="12"/>
  <c r="M267" i="12"/>
  <c r="N267" i="12"/>
  <c r="J267" i="12"/>
  <c r="O267" i="12"/>
  <c r="H267" i="12"/>
  <c r="X267" i="12"/>
  <c r="Q267" i="12"/>
  <c r="R267" i="12"/>
  <c r="Z267" i="12"/>
  <c r="BQ66" i="16"/>
  <c r="BH66" i="16"/>
  <c r="BR66" i="16"/>
  <c r="BJ66" i="16"/>
  <c r="BM66" i="16"/>
  <c r="BI66" i="16"/>
  <c r="BL66" i="16"/>
  <c r="BK66" i="16"/>
  <c r="BG66" i="16"/>
  <c r="BG237" i="16"/>
  <c r="BQ237" i="16"/>
  <c r="BR237" i="16"/>
  <c r="BL237" i="16"/>
  <c r="BK237" i="16"/>
  <c r="BI237" i="16"/>
  <c r="BM237" i="16"/>
  <c r="BH237" i="16"/>
  <c r="BJ237" i="16"/>
  <c r="Y381" i="12"/>
  <c r="V381" i="12"/>
  <c r="AC381" i="12"/>
  <c r="J381" i="12"/>
  <c r="AB381" i="12"/>
  <c r="U381" i="12"/>
  <c r="I381" i="12"/>
  <c r="P381" i="12"/>
  <c r="T381" i="12"/>
  <c r="AA381" i="12"/>
  <c r="W381" i="12"/>
  <c r="S381" i="12"/>
  <c r="R381" i="12"/>
  <c r="K381" i="12"/>
  <c r="L381" i="12"/>
  <c r="AE381" i="12"/>
  <c r="M381" i="12"/>
  <c r="N381" i="12"/>
  <c r="G381" i="12"/>
  <c r="Z381" i="12"/>
  <c r="X381" i="12"/>
  <c r="O381" i="12"/>
  <c r="H381" i="12"/>
  <c r="F381" i="12"/>
  <c r="Q381" i="12"/>
  <c r="AC440" i="12"/>
  <c r="AR440" i="12"/>
  <c r="AZ78" i="16"/>
  <c r="BC78" i="16"/>
  <c r="BD78" i="16"/>
  <c r="BA78" i="16"/>
  <c r="BB78" i="16"/>
  <c r="BL142" i="16"/>
  <c r="BK142" i="16"/>
  <c r="BH142" i="16"/>
  <c r="BR142" i="16"/>
  <c r="BM142" i="16"/>
  <c r="BQ142" i="16"/>
  <c r="BJ142" i="16"/>
  <c r="BI142" i="16"/>
  <c r="BG142" i="16"/>
  <c r="BR330" i="16"/>
  <c r="BH330" i="16"/>
  <c r="BL330" i="16"/>
  <c r="BQ330" i="16"/>
  <c r="BJ330" i="16"/>
  <c r="BK330" i="16"/>
  <c r="BI330" i="16"/>
  <c r="BG330" i="16"/>
  <c r="BM330" i="16"/>
  <c r="U173" i="12"/>
  <c r="H173" i="12"/>
  <c r="M173" i="12"/>
  <c r="N173" i="12"/>
  <c r="K173" i="12"/>
  <c r="G173" i="12"/>
  <c r="Y173" i="12"/>
  <c r="O173" i="12"/>
  <c r="S173" i="12"/>
  <c r="F173" i="12"/>
  <c r="AB173" i="12"/>
  <c r="AE173" i="12"/>
  <c r="R173" i="12"/>
  <c r="Z173" i="12"/>
  <c r="P173" i="12"/>
  <c r="I173" i="12"/>
  <c r="W173" i="12"/>
  <c r="AC173" i="12"/>
  <c r="T173" i="12"/>
  <c r="J173" i="12"/>
  <c r="AA173" i="12"/>
  <c r="V173" i="12"/>
  <c r="L173" i="12"/>
  <c r="X173" i="12"/>
  <c r="Q173" i="12"/>
  <c r="BR207" i="16"/>
  <c r="BG207" i="16"/>
  <c r="BQ207" i="16"/>
  <c r="BJ207" i="16"/>
  <c r="BM207" i="16"/>
  <c r="BK207" i="16"/>
  <c r="BI207" i="16"/>
  <c r="BL207" i="16"/>
  <c r="BH207" i="16"/>
  <c r="AE422" i="12"/>
  <c r="AR422" i="12" s="1"/>
  <c r="M422" i="12"/>
  <c r="G422" i="12"/>
  <c r="T422" i="12"/>
  <c r="S422" i="12"/>
  <c r="AC422" i="12"/>
  <c r="N422" i="12"/>
  <c r="I422" i="12"/>
  <c r="P422" i="12"/>
  <c r="R422" i="12"/>
  <c r="Q422" i="12"/>
  <c r="Y422" i="12"/>
  <c r="L422" i="12"/>
  <c r="O422" i="12"/>
  <c r="F422" i="12"/>
  <c r="J422" i="12"/>
  <c r="X422" i="12"/>
  <c r="AB422" i="12"/>
  <c r="K422" i="12"/>
  <c r="Z422" i="12"/>
  <c r="W422" i="12"/>
  <c r="V422" i="12"/>
  <c r="U422" i="12"/>
  <c r="H422" i="12"/>
  <c r="AA422" i="12"/>
  <c r="P321" i="12"/>
  <c r="AB321" i="12"/>
  <c r="K321" i="12"/>
  <c r="M321" i="12"/>
  <c r="AA321" i="12"/>
  <c r="V321" i="12"/>
  <c r="AE321" i="12"/>
  <c r="Q321" i="12"/>
  <c r="AC321" i="12"/>
  <c r="J321" i="12"/>
  <c r="U321" i="12"/>
  <c r="X321" i="12"/>
  <c r="N321" i="12"/>
  <c r="G321" i="12"/>
  <c r="T321" i="12"/>
  <c r="Z321" i="12"/>
  <c r="H321" i="12"/>
  <c r="S321" i="12"/>
  <c r="I321" i="12"/>
  <c r="F321" i="12"/>
  <c r="L321" i="12"/>
  <c r="Y321" i="12"/>
  <c r="W321" i="12"/>
  <c r="R321" i="12"/>
  <c r="O321" i="12"/>
  <c r="Q188" i="12"/>
  <c r="J188" i="12"/>
  <c r="Z188" i="12"/>
  <c r="S188" i="12"/>
  <c r="T188" i="12"/>
  <c r="AB188" i="12"/>
  <c r="AE188" i="12"/>
  <c r="U188" i="12"/>
  <c r="N188" i="12"/>
  <c r="G188" i="12"/>
  <c r="W188" i="12"/>
  <c r="H188" i="12"/>
  <c r="I188" i="12"/>
  <c r="Y188" i="12"/>
  <c r="R188" i="12"/>
  <c r="K188" i="12"/>
  <c r="AA188" i="12"/>
  <c r="X188" i="12"/>
  <c r="M188" i="12"/>
  <c r="F188" i="12"/>
  <c r="V188" i="12"/>
  <c r="O188" i="12"/>
  <c r="P188" i="12"/>
  <c r="L188" i="12"/>
  <c r="AC188" i="12"/>
  <c r="O252" i="12"/>
  <c r="H252" i="12"/>
  <c r="X252" i="12"/>
  <c r="Q252" i="12"/>
  <c r="V252" i="12"/>
  <c r="R252" i="12"/>
  <c r="AE252" i="12"/>
  <c r="S252" i="12"/>
  <c r="L252" i="12"/>
  <c r="AB252" i="12"/>
  <c r="U252" i="12"/>
  <c r="J252" i="12"/>
  <c r="G252" i="12"/>
  <c r="W252" i="12"/>
  <c r="P252" i="12"/>
  <c r="I252" i="12"/>
  <c r="Y252" i="12"/>
  <c r="Z252" i="12"/>
  <c r="K252" i="12"/>
  <c r="AA252" i="12"/>
  <c r="T252" i="12"/>
  <c r="M252" i="12"/>
  <c r="F252" i="12"/>
  <c r="N252" i="12"/>
  <c r="AC252" i="12"/>
  <c r="BH10" i="16"/>
  <c r="BQ10" i="16"/>
  <c r="BR10" i="16"/>
  <c r="BI10" i="16"/>
  <c r="BK10" i="16"/>
  <c r="BG10" i="16"/>
  <c r="BM10" i="16"/>
  <c r="BL10" i="16"/>
  <c r="BJ10" i="16"/>
  <c r="BL22" i="16"/>
  <c r="BK22" i="16"/>
  <c r="BH22" i="16"/>
  <c r="BR22" i="16"/>
  <c r="BJ22" i="16"/>
  <c r="BI22" i="16"/>
  <c r="BQ22" i="16"/>
  <c r="BM22" i="16"/>
  <c r="BG22" i="16"/>
  <c r="BL149" i="16"/>
  <c r="BK149" i="16"/>
  <c r="BG149" i="16"/>
  <c r="BR149" i="16"/>
  <c r="BM149" i="16"/>
  <c r="BJ149" i="16"/>
  <c r="BI149" i="16"/>
  <c r="BQ149" i="16"/>
  <c r="BH149" i="16"/>
  <c r="Q181" i="12"/>
  <c r="J181" i="12"/>
  <c r="Z181" i="12"/>
  <c r="S181" i="12"/>
  <c r="X181" i="12"/>
  <c r="T181" i="12"/>
  <c r="AE181" i="12"/>
  <c r="U181" i="12"/>
  <c r="N181" i="12"/>
  <c r="G181" i="12"/>
  <c r="W181" i="12"/>
  <c r="L181" i="12"/>
  <c r="I181" i="12"/>
  <c r="Y181" i="12"/>
  <c r="R181" i="12"/>
  <c r="K181" i="12"/>
  <c r="AA181" i="12"/>
  <c r="AB181" i="12"/>
  <c r="F181" i="12"/>
  <c r="P181" i="12"/>
  <c r="V181" i="12"/>
  <c r="O181" i="12"/>
  <c r="M181" i="12"/>
  <c r="H181" i="12"/>
  <c r="AC181" i="12"/>
  <c r="O245" i="12"/>
  <c r="X245" i="12"/>
  <c r="J245" i="12"/>
  <c r="N245" i="12"/>
  <c r="F245" i="12"/>
  <c r="AB245" i="12"/>
  <c r="I245" i="12"/>
  <c r="AA245" i="12"/>
  <c r="M245" i="12"/>
  <c r="G245" i="12"/>
  <c r="L245" i="12"/>
  <c r="R245" i="12"/>
  <c r="K245" i="12"/>
  <c r="Q245" i="12"/>
  <c r="P245" i="12"/>
  <c r="AE245" i="12"/>
  <c r="V245" i="12"/>
  <c r="U245" i="12"/>
  <c r="T245" i="12"/>
  <c r="S245" i="12"/>
  <c r="AC245" i="12"/>
  <c r="Z245" i="12"/>
  <c r="Y245" i="12"/>
  <c r="W245" i="12"/>
  <c r="H245" i="12"/>
  <c r="BD99" i="16"/>
  <c r="BC99" i="16"/>
  <c r="BA99" i="16"/>
  <c r="BB99" i="16"/>
  <c r="AZ99" i="16"/>
  <c r="BL163" i="16"/>
  <c r="BK163" i="16"/>
  <c r="BG163" i="16"/>
  <c r="BQ163" i="16"/>
  <c r="BM163" i="16"/>
  <c r="BJ163" i="16"/>
  <c r="BI163" i="16"/>
  <c r="BR163" i="16"/>
  <c r="BH163" i="16"/>
  <c r="BR129" i="16"/>
  <c r="BL129" i="16"/>
  <c r="BH129" i="16"/>
  <c r="BQ129" i="16"/>
  <c r="BM129" i="16"/>
  <c r="BG129" i="16"/>
  <c r="BK129" i="16"/>
  <c r="BJ129" i="16"/>
  <c r="BI129" i="16"/>
  <c r="AE215" i="12"/>
  <c r="U215" i="12"/>
  <c r="N215" i="12"/>
  <c r="G215" i="12"/>
  <c r="W215" i="12"/>
  <c r="L215" i="12"/>
  <c r="I215" i="12"/>
  <c r="Y215" i="12"/>
  <c r="R215" i="12"/>
  <c r="K215" i="12"/>
  <c r="AA215" i="12"/>
  <c r="AB215" i="12"/>
  <c r="M215" i="12"/>
  <c r="F215" i="12"/>
  <c r="V215" i="12"/>
  <c r="O215" i="12"/>
  <c r="H215" i="12"/>
  <c r="P215" i="12"/>
  <c r="Q215" i="12"/>
  <c r="J215" i="12"/>
  <c r="Z215" i="12"/>
  <c r="S215" i="12"/>
  <c r="X215" i="12"/>
  <c r="T215" i="12"/>
  <c r="AC215" i="12"/>
  <c r="AE279" i="12"/>
  <c r="S279" i="12"/>
  <c r="L279" i="12"/>
  <c r="AB279" i="12"/>
  <c r="U279" i="12"/>
  <c r="F279" i="12"/>
  <c r="G279" i="12"/>
  <c r="W279" i="12"/>
  <c r="P279" i="12"/>
  <c r="I279" i="12"/>
  <c r="Y279" i="12"/>
  <c r="V279" i="12"/>
  <c r="K279" i="12"/>
  <c r="AA279" i="12"/>
  <c r="T279" i="12"/>
  <c r="M279" i="12"/>
  <c r="N279" i="12"/>
  <c r="J279" i="12"/>
  <c r="O279" i="12"/>
  <c r="H279" i="12"/>
  <c r="X279" i="12"/>
  <c r="Q279" i="12"/>
  <c r="R279" i="12"/>
  <c r="Z279" i="12"/>
  <c r="AC279" i="12"/>
  <c r="AE214" i="12"/>
  <c r="U214" i="12"/>
  <c r="N214" i="12"/>
  <c r="G214" i="12"/>
  <c r="W214" i="12"/>
  <c r="H214" i="12"/>
  <c r="I214" i="12"/>
  <c r="Y214" i="12"/>
  <c r="R214" i="12"/>
  <c r="K214" i="12"/>
  <c r="AA214" i="12"/>
  <c r="X214" i="12"/>
  <c r="M214" i="12"/>
  <c r="F214" i="12"/>
  <c r="V214" i="12"/>
  <c r="O214" i="12"/>
  <c r="P214" i="12"/>
  <c r="L214" i="12"/>
  <c r="Q214" i="12"/>
  <c r="J214" i="12"/>
  <c r="Z214" i="12"/>
  <c r="S214" i="12"/>
  <c r="T214" i="12"/>
  <c r="AB214" i="12"/>
  <c r="AC214" i="12"/>
  <c r="AE278" i="12"/>
  <c r="S278" i="12"/>
  <c r="L278" i="12"/>
  <c r="AB278" i="12"/>
  <c r="U278" i="12"/>
  <c r="J278" i="12"/>
  <c r="G278" i="12"/>
  <c r="W278" i="12"/>
  <c r="P278" i="12"/>
  <c r="I278" i="12"/>
  <c r="Y278" i="12"/>
  <c r="Z278" i="12"/>
  <c r="K278" i="12"/>
  <c r="AA278" i="12"/>
  <c r="T278" i="12"/>
  <c r="M278" i="12"/>
  <c r="F278" i="12"/>
  <c r="N278" i="12"/>
  <c r="O278" i="12"/>
  <c r="H278" i="12"/>
  <c r="X278" i="12"/>
  <c r="Q278" i="12"/>
  <c r="V278" i="12"/>
  <c r="R278" i="12"/>
  <c r="AC278" i="12"/>
  <c r="H39" i="12"/>
  <c r="T39" i="12"/>
  <c r="M39" i="12"/>
  <c r="J39" i="12"/>
  <c r="Z39" i="12"/>
  <c r="S39" i="12"/>
  <c r="G39" i="12"/>
  <c r="X39" i="12"/>
  <c r="Q39" i="12"/>
  <c r="N39" i="12"/>
  <c r="K39" i="12"/>
  <c r="W39" i="12"/>
  <c r="AE39" i="12"/>
  <c r="L39" i="12"/>
  <c r="AB39" i="12"/>
  <c r="U39" i="12"/>
  <c r="R39" i="12"/>
  <c r="AA39" i="12"/>
  <c r="F39" i="12"/>
  <c r="P39" i="12"/>
  <c r="I39" i="12"/>
  <c r="Y39" i="12"/>
  <c r="V39" i="12"/>
  <c r="O39" i="12"/>
  <c r="AC39" i="12"/>
  <c r="L103" i="12"/>
  <c r="AB103" i="12"/>
  <c r="U103" i="12"/>
  <c r="V103" i="12"/>
  <c r="J103" i="12"/>
  <c r="S103" i="12"/>
  <c r="P103" i="12"/>
  <c r="I103" i="12"/>
  <c r="Y103" i="12"/>
  <c r="G103" i="12"/>
  <c r="R103" i="12"/>
  <c r="AA103" i="12"/>
  <c r="AE103" i="12"/>
  <c r="T103" i="12"/>
  <c r="M103" i="12"/>
  <c r="F103" i="12"/>
  <c r="O103" i="12"/>
  <c r="Z103" i="12"/>
  <c r="H103" i="12"/>
  <c r="X103" i="12"/>
  <c r="Q103" i="12"/>
  <c r="N103" i="12"/>
  <c r="W103" i="12"/>
  <c r="K103" i="12"/>
  <c r="AC103" i="12"/>
  <c r="M167" i="12"/>
  <c r="F167" i="12"/>
  <c r="V167" i="12"/>
  <c r="O167" i="12"/>
  <c r="H167" i="12"/>
  <c r="P167" i="12"/>
  <c r="Q167" i="12"/>
  <c r="J167" i="12"/>
  <c r="Z167" i="12"/>
  <c r="S167" i="12"/>
  <c r="X167" i="12"/>
  <c r="T167" i="12"/>
  <c r="AE167" i="12"/>
  <c r="U167" i="12"/>
  <c r="N167" i="12"/>
  <c r="G167" i="12"/>
  <c r="W167" i="12"/>
  <c r="L167" i="12"/>
  <c r="I167" i="12"/>
  <c r="Y167" i="12"/>
  <c r="R167" i="12"/>
  <c r="K167" i="12"/>
  <c r="AA167" i="12"/>
  <c r="AB167" i="12"/>
  <c r="AC167" i="12"/>
  <c r="BA232" i="16"/>
  <c r="AZ232" i="16"/>
  <c r="BB232" i="16"/>
  <c r="BC232" i="16"/>
  <c r="BD232" i="16"/>
  <c r="BR28" i="16"/>
  <c r="BG28" i="16"/>
  <c r="BQ28" i="16"/>
  <c r="BK28" i="16"/>
  <c r="BI28" i="16"/>
  <c r="BM28" i="16"/>
  <c r="BH28" i="16"/>
  <c r="BL28" i="16"/>
  <c r="BJ28" i="16"/>
  <c r="AE50" i="12"/>
  <c r="T50" i="12"/>
  <c r="M50" i="12"/>
  <c r="F50" i="12"/>
  <c r="V50" i="12"/>
  <c r="W50" i="12"/>
  <c r="H50" i="12"/>
  <c r="X50" i="12"/>
  <c r="Q50" i="12"/>
  <c r="J50" i="12"/>
  <c r="Z50" i="12"/>
  <c r="K50" i="12"/>
  <c r="L50" i="12"/>
  <c r="AB50" i="12"/>
  <c r="U50" i="12"/>
  <c r="N50" i="12"/>
  <c r="S50" i="12"/>
  <c r="AA50" i="12"/>
  <c r="P50" i="12"/>
  <c r="I50" i="12"/>
  <c r="Y50" i="12"/>
  <c r="R50" i="12"/>
  <c r="G50" i="12"/>
  <c r="O50" i="12"/>
  <c r="AC50" i="12"/>
  <c r="F241" i="12"/>
  <c r="H241" i="12"/>
  <c r="AE241" i="12"/>
  <c r="N241" i="12"/>
  <c r="W241" i="12"/>
  <c r="Q241" i="12"/>
  <c r="J241" i="12"/>
  <c r="AC241" i="12"/>
  <c r="V241" i="12"/>
  <c r="U241" i="12"/>
  <c r="O241" i="12"/>
  <c r="Y241" i="12"/>
  <c r="K241" i="12"/>
  <c r="R241" i="12"/>
  <c r="S241" i="12"/>
  <c r="X241" i="12"/>
  <c r="M241" i="12"/>
  <c r="AA241" i="12"/>
  <c r="T241" i="12"/>
  <c r="G241" i="12"/>
  <c r="P241" i="12"/>
  <c r="I241" i="12"/>
  <c r="L241" i="12"/>
  <c r="Z241" i="12"/>
  <c r="AB241" i="12"/>
  <c r="AE307" i="12"/>
  <c r="S307" i="12"/>
  <c r="L307" i="12"/>
  <c r="AB307" i="12"/>
  <c r="U307" i="12"/>
  <c r="F307" i="12"/>
  <c r="G307" i="12"/>
  <c r="W307" i="12"/>
  <c r="P307" i="12"/>
  <c r="I307" i="12"/>
  <c r="Y307" i="12"/>
  <c r="V307" i="12"/>
  <c r="K307" i="12"/>
  <c r="AA307" i="12"/>
  <c r="T307" i="12"/>
  <c r="M307" i="12"/>
  <c r="N307" i="12"/>
  <c r="J307" i="12"/>
  <c r="O307" i="12"/>
  <c r="H307" i="12"/>
  <c r="X307" i="12"/>
  <c r="Q307" i="12"/>
  <c r="R307" i="12"/>
  <c r="Z307" i="12"/>
  <c r="AC307" i="12"/>
  <c r="BL30" i="16"/>
  <c r="BK30" i="16"/>
  <c r="BH30" i="16"/>
  <c r="BR30" i="16"/>
  <c r="BQ30" i="16"/>
  <c r="BM30" i="16"/>
  <c r="BJ30" i="16"/>
  <c r="BI30" i="16"/>
  <c r="BG30" i="16"/>
  <c r="BC157" i="16"/>
  <c r="AZ157" i="16"/>
  <c r="BA157" i="16"/>
  <c r="BB157" i="16"/>
  <c r="BD157" i="16"/>
  <c r="I189" i="12"/>
  <c r="Y189" i="12"/>
  <c r="R189" i="12"/>
  <c r="K189" i="12"/>
  <c r="AA189" i="12"/>
  <c r="AB189" i="12"/>
  <c r="M189" i="12"/>
  <c r="F189" i="12"/>
  <c r="V189" i="12"/>
  <c r="O189" i="12"/>
  <c r="H189" i="12"/>
  <c r="P189" i="12"/>
  <c r="Q189" i="12"/>
  <c r="J189" i="12"/>
  <c r="Z189" i="12"/>
  <c r="S189" i="12"/>
  <c r="X189" i="12"/>
  <c r="T189" i="12"/>
  <c r="AE189" i="12"/>
  <c r="W189" i="12"/>
  <c r="U189" i="12"/>
  <c r="L189" i="12"/>
  <c r="N189" i="12"/>
  <c r="G189" i="12"/>
  <c r="AC189" i="12"/>
  <c r="AE253" i="12"/>
  <c r="F253" i="12"/>
  <c r="W253" i="12"/>
  <c r="X253" i="12"/>
  <c r="U253" i="12"/>
  <c r="N253" i="12"/>
  <c r="O253" i="12"/>
  <c r="AA253" i="12"/>
  <c r="AB253" i="12"/>
  <c r="L253" i="12"/>
  <c r="R253" i="12"/>
  <c r="T253" i="12"/>
  <c r="H253" i="12"/>
  <c r="S253" i="12"/>
  <c r="J253" i="12"/>
  <c r="Q253" i="12"/>
  <c r="AC253" i="12"/>
  <c r="M253" i="12"/>
  <c r="Z253" i="12"/>
  <c r="G253" i="12"/>
  <c r="I253" i="12"/>
  <c r="P253" i="12"/>
  <c r="K253" i="12"/>
  <c r="V253" i="12"/>
  <c r="Y253" i="12"/>
  <c r="K11" i="12"/>
  <c r="AA11" i="12"/>
  <c r="Y11" i="12"/>
  <c r="Z11" i="12"/>
  <c r="V11" i="12"/>
  <c r="H11" i="12"/>
  <c r="O11" i="12"/>
  <c r="I11" i="12"/>
  <c r="J11" i="12"/>
  <c r="F11" i="12"/>
  <c r="AB11" i="12"/>
  <c r="M11" i="12"/>
  <c r="AE11" i="12"/>
  <c r="S11" i="12"/>
  <c r="N11" i="12"/>
  <c r="P11" i="12"/>
  <c r="L11" i="12"/>
  <c r="R11" i="12"/>
  <c r="G11" i="12"/>
  <c r="W11" i="12"/>
  <c r="T11" i="12"/>
  <c r="U11" i="12"/>
  <c r="Q11" i="12"/>
  <c r="X11" i="12"/>
  <c r="AC11" i="12"/>
  <c r="AC139" i="12"/>
  <c r="K139" i="12"/>
  <c r="AA139" i="12"/>
  <c r="Z139" i="12"/>
  <c r="V139" i="12"/>
  <c r="R139" i="12"/>
  <c r="T139" i="12"/>
  <c r="O139" i="12"/>
  <c r="J139" i="12"/>
  <c r="F139" i="12"/>
  <c r="AB139" i="12"/>
  <c r="X139" i="12"/>
  <c r="Y139" i="12"/>
  <c r="AE139" i="12"/>
  <c r="S139" i="12"/>
  <c r="P139" i="12"/>
  <c r="L139" i="12"/>
  <c r="H139" i="12"/>
  <c r="I139" i="12"/>
  <c r="G139" i="12"/>
  <c r="W139" i="12"/>
  <c r="U139" i="12"/>
  <c r="Q139" i="12"/>
  <c r="M139" i="12"/>
  <c r="N139" i="12"/>
  <c r="BL94" i="16"/>
  <c r="BK94" i="16"/>
  <c r="BH94" i="16"/>
  <c r="BR94" i="16"/>
  <c r="BQ94" i="16"/>
  <c r="BM94" i="16"/>
  <c r="BJ94" i="16"/>
  <c r="BI94" i="16"/>
  <c r="BG94" i="16"/>
  <c r="AZ287" i="16"/>
  <c r="BB287" i="16"/>
  <c r="BC287" i="16"/>
  <c r="BD287" i="16"/>
  <c r="BA287" i="16"/>
  <c r="AZ254" i="16"/>
  <c r="BA254" i="16"/>
  <c r="BB254" i="16"/>
  <c r="BC254" i="16"/>
  <c r="BD254" i="16"/>
  <c r="AC371" i="12"/>
  <c r="K371" i="12"/>
  <c r="S371" i="12"/>
  <c r="H371" i="12"/>
  <c r="X371" i="12"/>
  <c r="Q371" i="12"/>
  <c r="N371" i="12"/>
  <c r="W371" i="12"/>
  <c r="L371" i="12"/>
  <c r="AB371" i="12"/>
  <c r="U371" i="12"/>
  <c r="V371" i="12"/>
  <c r="J371" i="12"/>
  <c r="P371" i="12"/>
  <c r="I371" i="12"/>
  <c r="Y371" i="12"/>
  <c r="G371" i="12"/>
  <c r="R371" i="12"/>
  <c r="AE371" i="12"/>
  <c r="T371" i="12"/>
  <c r="M371" i="12"/>
  <c r="F371" i="12"/>
  <c r="O371" i="12"/>
  <c r="Z371" i="12"/>
  <c r="AA371" i="12"/>
  <c r="AE202" i="12"/>
  <c r="U202" i="12"/>
  <c r="N202" i="12"/>
  <c r="G202" i="12"/>
  <c r="W202" i="12"/>
  <c r="H202" i="12"/>
  <c r="I202" i="12"/>
  <c r="Y202" i="12"/>
  <c r="R202" i="12"/>
  <c r="K202" i="12"/>
  <c r="AA202" i="12"/>
  <c r="X202" i="12"/>
  <c r="M202" i="12"/>
  <c r="F202" i="12"/>
  <c r="V202" i="12"/>
  <c r="O202" i="12"/>
  <c r="P202" i="12"/>
  <c r="AB202" i="12"/>
  <c r="Q202" i="12"/>
  <c r="J202" i="12"/>
  <c r="Z202" i="12"/>
  <c r="S202" i="12"/>
  <c r="T202" i="12"/>
  <c r="L202" i="12"/>
  <c r="AC202" i="12"/>
  <c r="AE266" i="12"/>
  <c r="S266" i="12"/>
  <c r="L266" i="12"/>
  <c r="AB266" i="12"/>
  <c r="U266" i="12"/>
  <c r="J266" i="12"/>
  <c r="G266" i="12"/>
  <c r="W266" i="12"/>
  <c r="P266" i="12"/>
  <c r="I266" i="12"/>
  <c r="Y266" i="12"/>
  <c r="Z266" i="12"/>
  <c r="K266" i="12"/>
  <c r="AA266" i="12"/>
  <c r="T266" i="12"/>
  <c r="M266" i="12"/>
  <c r="F266" i="12"/>
  <c r="N266" i="12"/>
  <c r="O266" i="12"/>
  <c r="H266" i="12"/>
  <c r="X266" i="12"/>
  <c r="Q266" i="12"/>
  <c r="V266" i="12"/>
  <c r="R266" i="12"/>
  <c r="AC266" i="12"/>
  <c r="G17" i="12"/>
  <c r="W17" i="12"/>
  <c r="T17" i="12"/>
  <c r="U17" i="12"/>
  <c r="Q17" i="12"/>
  <c r="H17" i="12"/>
  <c r="K17" i="12"/>
  <c r="AA17" i="12"/>
  <c r="Y17" i="12"/>
  <c r="Z17" i="12"/>
  <c r="V17" i="12"/>
  <c r="M17" i="12"/>
  <c r="O17" i="12"/>
  <c r="I17" i="12"/>
  <c r="J17" i="12"/>
  <c r="F17" i="12"/>
  <c r="AB17" i="12"/>
  <c r="R17" i="12"/>
  <c r="AE17" i="12"/>
  <c r="S17" i="12"/>
  <c r="N17" i="12"/>
  <c r="P17" i="12"/>
  <c r="L17" i="12"/>
  <c r="X17" i="12"/>
  <c r="AC17" i="12"/>
  <c r="BA208" i="16"/>
  <c r="BD208" i="16"/>
  <c r="BB208" i="16"/>
  <c r="BC208" i="16"/>
  <c r="AZ208" i="16"/>
  <c r="L334" i="12"/>
  <c r="AA334" i="12"/>
  <c r="R334" i="12"/>
  <c r="T334" i="12"/>
  <c r="W334" i="12"/>
  <c r="H334" i="12"/>
  <c r="I334" i="12"/>
  <c r="P334" i="12"/>
  <c r="AE334" i="12"/>
  <c r="G334" i="12"/>
  <c r="U334" i="12"/>
  <c r="N334" i="12"/>
  <c r="F334" i="12"/>
  <c r="M334" i="12"/>
  <c r="Y334" i="12"/>
  <c r="AB334" i="12"/>
  <c r="AC334" i="12"/>
  <c r="Q334" i="12"/>
  <c r="J334" i="12"/>
  <c r="V334" i="12"/>
  <c r="S334" i="12"/>
  <c r="O334" i="12"/>
  <c r="Z334" i="12"/>
  <c r="K334" i="12"/>
  <c r="X334" i="12"/>
  <c r="BG268" i="16"/>
  <c r="BQ268" i="16"/>
  <c r="BR268" i="16"/>
  <c r="BL268" i="16"/>
  <c r="BK268" i="16"/>
  <c r="BI268" i="16"/>
  <c r="BM268" i="16"/>
  <c r="BH268" i="16"/>
  <c r="BJ268" i="16"/>
  <c r="O300" i="12"/>
  <c r="H300" i="12"/>
  <c r="X300" i="12"/>
  <c r="Q300" i="12"/>
  <c r="V300" i="12"/>
  <c r="R300" i="12"/>
  <c r="AE300" i="12"/>
  <c r="S300" i="12"/>
  <c r="L300" i="12"/>
  <c r="AB300" i="12"/>
  <c r="U300" i="12"/>
  <c r="J300" i="12"/>
  <c r="G300" i="12"/>
  <c r="W300" i="12"/>
  <c r="P300" i="12"/>
  <c r="I300" i="12"/>
  <c r="Y300" i="12"/>
  <c r="Z300" i="12"/>
  <c r="K300" i="12"/>
  <c r="AA300" i="12"/>
  <c r="T300" i="12"/>
  <c r="M300" i="12"/>
  <c r="F300" i="12"/>
  <c r="N300" i="12"/>
  <c r="AC300" i="12"/>
  <c r="AE82" i="12"/>
  <c r="R82" i="12"/>
  <c r="M82" i="12"/>
  <c r="O82" i="12"/>
  <c r="P82" i="12"/>
  <c r="G82" i="12"/>
  <c r="F82" i="12"/>
  <c r="V82" i="12"/>
  <c r="S82" i="12"/>
  <c r="T82" i="12"/>
  <c r="U82" i="12"/>
  <c r="AB82" i="12"/>
  <c r="J82" i="12"/>
  <c r="Z82" i="12"/>
  <c r="X82" i="12"/>
  <c r="Y82" i="12"/>
  <c r="AA82" i="12"/>
  <c r="L82" i="12"/>
  <c r="N82" i="12"/>
  <c r="H82" i="12"/>
  <c r="I82" i="12"/>
  <c r="K82" i="12"/>
  <c r="W82" i="12"/>
  <c r="Q82" i="12"/>
  <c r="AC82" i="12"/>
  <c r="BH323" i="16"/>
  <c r="BR323" i="16"/>
  <c r="BQ323" i="16"/>
  <c r="BL323" i="16"/>
  <c r="BM323" i="16"/>
  <c r="BI323" i="16"/>
  <c r="BK323" i="16"/>
  <c r="BJ323" i="16"/>
  <c r="BG323" i="16"/>
  <c r="AE6" i="12"/>
  <c r="S6" i="12"/>
  <c r="N6" i="12"/>
  <c r="F6" i="12"/>
  <c r="R6" i="12"/>
  <c r="L6" i="12"/>
  <c r="G6" i="12"/>
  <c r="W6" i="12"/>
  <c r="T6" i="12"/>
  <c r="Q6" i="12"/>
  <c r="Y6" i="12"/>
  <c r="Z6" i="12"/>
  <c r="K6" i="12"/>
  <c r="AA6" i="12"/>
  <c r="J6" i="12"/>
  <c r="X6" i="12"/>
  <c r="U6" i="12"/>
  <c r="M6" i="12"/>
  <c r="O6" i="12"/>
  <c r="I6" i="12"/>
  <c r="P6" i="12"/>
  <c r="H6" i="12"/>
  <c r="V6" i="12"/>
  <c r="AB6" i="12"/>
  <c r="AC6" i="12"/>
  <c r="AE70" i="12"/>
  <c r="T70" i="12"/>
  <c r="M70" i="12"/>
  <c r="F70" i="12"/>
  <c r="V70" i="12"/>
  <c r="W70" i="12"/>
  <c r="H70" i="12"/>
  <c r="X70" i="12"/>
  <c r="Q70" i="12"/>
  <c r="J70" i="12"/>
  <c r="Z70" i="12"/>
  <c r="K70" i="12"/>
  <c r="L70" i="12"/>
  <c r="AB70" i="12"/>
  <c r="U70" i="12"/>
  <c r="N70" i="12"/>
  <c r="S70" i="12"/>
  <c r="AA70" i="12"/>
  <c r="P70" i="12"/>
  <c r="I70" i="12"/>
  <c r="Y70" i="12"/>
  <c r="R70" i="12"/>
  <c r="G70" i="12"/>
  <c r="O70" i="12"/>
  <c r="AC70" i="12"/>
  <c r="O133" i="12"/>
  <c r="T133" i="12"/>
  <c r="M133" i="12"/>
  <c r="K133" i="12"/>
  <c r="F133" i="12"/>
  <c r="AA133" i="12"/>
  <c r="N133" i="12"/>
  <c r="Z133" i="12"/>
  <c r="W133" i="12"/>
  <c r="AB133" i="12"/>
  <c r="V133" i="12"/>
  <c r="AC133" i="12"/>
  <c r="Y133" i="12"/>
  <c r="G133" i="12"/>
  <c r="L133" i="12"/>
  <c r="Q133" i="12"/>
  <c r="I133" i="12"/>
  <c r="J133" i="12"/>
  <c r="S133" i="12"/>
  <c r="X133" i="12"/>
  <c r="P133" i="12"/>
  <c r="U133" i="12"/>
  <c r="AE133" i="12"/>
  <c r="R133" i="12"/>
  <c r="H133" i="12"/>
  <c r="Q328" i="12"/>
  <c r="H328" i="12"/>
  <c r="G328" i="12"/>
  <c r="T328" i="12"/>
  <c r="W328" i="12"/>
  <c r="M328" i="12"/>
  <c r="R328" i="12"/>
  <c r="AB328" i="12"/>
  <c r="S328" i="12"/>
  <c r="O328" i="12"/>
  <c r="Z328" i="12"/>
  <c r="P328" i="12"/>
  <c r="U328" i="12"/>
  <c r="AE328" i="12"/>
  <c r="K328" i="12"/>
  <c r="AA328" i="12"/>
  <c r="AC328" i="12"/>
  <c r="V328" i="12"/>
  <c r="X328" i="12"/>
  <c r="I328" i="12"/>
  <c r="F328" i="12"/>
  <c r="L328" i="12"/>
  <c r="J328" i="12"/>
  <c r="Y328" i="12"/>
  <c r="N328" i="12"/>
  <c r="BG51" i="16"/>
  <c r="BR51" i="16"/>
  <c r="BQ51" i="16"/>
  <c r="BI51" i="16"/>
  <c r="BH51" i="16"/>
  <c r="BM51" i="16"/>
  <c r="BK51" i="16"/>
  <c r="BL51" i="16"/>
  <c r="BJ51" i="16"/>
  <c r="BB318" i="16"/>
  <c r="AZ318" i="16"/>
  <c r="BD318" i="16"/>
  <c r="BA318" i="16"/>
  <c r="BC318" i="16"/>
  <c r="M374" i="12"/>
  <c r="W374" i="12"/>
  <c r="N374" i="12"/>
  <c r="V374" i="12"/>
  <c r="P374" i="12"/>
  <c r="R374" i="12"/>
  <c r="O374" i="12"/>
  <c r="AE374" i="12"/>
  <c r="L374" i="12"/>
  <c r="Q374" i="12"/>
  <c r="I374" i="12"/>
  <c r="K374" i="12"/>
  <c r="AA374" i="12"/>
  <c r="U374" i="12"/>
  <c r="S374" i="12"/>
  <c r="Y374" i="12"/>
  <c r="H374" i="12"/>
  <c r="AB374" i="12"/>
  <c r="J374" i="12"/>
  <c r="X374" i="12"/>
  <c r="F374" i="12"/>
  <c r="T374" i="12"/>
  <c r="Z374" i="12"/>
  <c r="AC374" i="12"/>
  <c r="G374" i="12"/>
  <c r="BR199" i="16"/>
  <c r="BG199" i="16"/>
  <c r="BQ199" i="16"/>
  <c r="BK199" i="16"/>
  <c r="BJ199" i="16"/>
  <c r="BM199" i="16"/>
  <c r="BI199" i="16"/>
  <c r="BL199" i="16"/>
  <c r="BH199" i="16"/>
  <c r="BR263" i="16"/>
  <c r="BG263" i="16"/>
  <c r="BQ263" i="16"/>
  <c r="BK263" i="16"/>
  <c r="BJ263" i="16"/>
  <c r="BM263" i="16"/>
  <c r="BI263" i="16"/>
  <c r="BL263" i="16"/>
  <c r="BH263" i="16"/>
  <c r="BR198" i="16"/>
  <c r="BL198" i="16"/>
  <c r="BK198" i="16"/>
  <c r="BH198" i="16"/>
  <c r="BQ198" i="16"/>
  <c r="BM198" i="16"/>
  <c r="BJ198" i="16"/>
  <c r="BI198" i="16"/>
  <c r="BG198" i="16"/>
  <c r="BR262" i="16"/>
  <c r="BL262" i="16"/>
  <c r="BK262" i="16"/>
  <c r="BH262" i="16"/>
  <c r="BQ262" i="16"/>
  <c r="BM262" i="16"/>
  <c r="BJ262" i="16"/>
  <c r="BI262" i="16"/>
  <c r="BG262" i="16"/>
  <c r="AC417" i="12"/>
  <c r="I417" i="12"/>
  <c r="Y417" i="12"/>
  <c r="X417" i="12"/>
  <c r="Z417" i="12"/>
  <c r="V417" i="12"/>
  <c r="G417" i="12"/>
  <c r="M417" i="12"/>
  <c r="H417" i="12"/>
  <c r="J417" i="12"/>
  <c r="F417" i="12"/>
  <c r="AA417" i="12"/>
  <c r="AB417" i="12"/>
  <c r="Q417" i="12"/>
  <c r="N417" i="12"/>
  <c r="O417" i="12"/>
  <c r="K417" i="12"/>
  <c r="R417" i="12"/>
  <c r="L417" i="12"/>
  <c r="AE417" i="12"/>
  <c r="AR417" i="12" s="1"/>
  <c r="U417" i="12"/>
  <c r="S417" i="12"/>
  <c r="T417" i="12"/>
  <c r="P417" i="12"/>
  <c r="W417" i="12"/>
  <c r="BG248" i="16"/>
  <c r="BQ248" i="16"/>
  <c r="BR248" i="16"/>
  <c r="BL248" i="16"/>
  <c r="BK248" i="16"/>
  <c r="BJ248" i="16"/>
  <c r="BM248" i="16"/>
  <c r="BI248" i="16"/>
  <c r="BH248" i="16"/>
  <c r="F393" i="12"/>
  <c r="L393" i="12"/>
  <c r="S393" i="12"/>
  <c r="AC393" i="12"/>
  <c r="O393" i="12"/>
  <c r="V393" i="12"/>
  <c r="H393" i="12"/>
  <c r="AB393" i="12"/>
  <c r="W393" i="12"/>
  <c r="U393" i="12"/>
  <c r="N393" i="12"/>
  <c r="Q393" i="12"/>
  <c r="K393" i="12"/>
  <c r="Y393" i="12"/>
  <c r="X393" i="12"/>
  <c r="J393" i="12"/>
  <c r="I393" i="12"/>
  <c r="P393" i="12"/>
  <c r="Z393" i="12"/>
  <c r="AA393" i="12"/>
  <c r="T393" i="12"/>
  <c r="R393" i="12"/>
  <c r="AE393" i="12"/>
  <c r="G393" i="12"/>
  <c r="M393" i="12"/>
  <c r="BR203" i="16"/>
  <c r="BG203" i="16"/>
  <c r="BQ203" i="16"/>
  <c r="BM203" i="16"/>
  <c r="BI203" i="16"/>
  <c r="BL203" i="16"/>
  <c r="BH203" i="16"/>
  <c r="BK203" i="16"/>
  <c r="BJ203" i="16"/>
  <c r="AE350" i="12"/>
  <c r="S350" i="12"/>
  <c r="L350" i="12"/>
  <c r="Q350" i="12"/>
  <c r="AC350" i="12"/>
  <c r="G350" i="12"/>
  <c r="AB350" i="12"/>
  <c r="M350" i="12"/>
  <c r="J350" i="12"/>
  <c r="W350" i="12"/>
  <c r="P350" i="12"/>
  <c r="R350" i="12"/>
  <c r="X350" i="12"/>
  <c r="O350" i="12"/>
  <c r="U350" i="12"/>
  <c r="Z350" i="12"/>
  <c r="I350" i="12"/>
  <c r="K350" i="12"/>
  <c r="N350" i="12"/>
  <c r="AA350" i="12"/>
  <c r="F350" i="12"/>
  <c r="H350" i="12"/>
  <c r="T350" i="12"/>
  <c r="V350" i="12"/>
  <c r="Y350" i="12"/>
  <c r="BR122" i="16"/>
  <c r="BL122" i="16"/>
  <c r="BH122" i="16"/>
  <c r="BQ122" i="16"/>
  <c r="BM122" i="16"/>
  <c r="BK122" i="16"/>
  <c r="BG122" i="16"/>
  <c r="BJ122" i="16"/>
  <c r="BI122" i="16"/>
  <c r="F77" i="12"/>
  <c r="V77" i="12"/>
  <c r="U77" i="12"/>
  <c r="Q77" i="12"/>
  <c r="M77" i="12"/>
  <c r="T77" i="12"/>
  <c r="J77" i="12"/>
  <c r="Z77" i="12"/>
  <c r="AA77" i="12"/>
  <c r="W77" i="12"/>
  <c r="S77" i="12"/>
  <c r="Y77" i="12"/>
  <c r="N77" i="12"/>
  <c r="K77" i="12"/>
  <c r="G77" i="12"/>
  <c r="AB77" i="12"/>
  <c r="X77" i="12"/>
  <c r="I77" i="12"/>
  <c r="L77" i="12"/>
  <c r="AE77" i="12"/>
  <c r="H77" i="12"/>
  <c r="R77" i="12"/>
  <c r="O77" i="12"/>
  <c r="P77" i="12"/>
  <c r="AC77" i="12"/>
  <c r="W141" i="12"/>
  <c r="Q141" i="12"/>
  <c r="Y141" i="12"/>
  <c r="J141" i="12"/>
  <c r="AB141" i="12"/>
  <c r="N141" i="12"/>
  <c r="G141" i="12"/>
  <c r="U141" i="12"/>
  <c r="M141" i="12"/>
  <c r="O141" i="12"/>
  <c r="F141" i="12"/>
  <c r="X141" i="12"/>
  <c r="K141" i="12"/>
  <c r="T141" i="12"/>
  <c r="S141" i="12"/>
  <c r="V141" i="12"/>
  <c r="AC141" i="12"/>
  <c r="H141" i="12"/>
  <c r="AE141" i="12"/>
  <c r="Z141" i="12"/>
  <c r="L141" i="12"/>
  <c r="I141" i="12"/>
  <c r="AA141" i="12"/>
  <c r="P141" i="12"/>
  <c r="R141" i="12"/>
  <c r="N205" i="12"/>
  <c r="G205" i="12"/>
  <c r="I205" i="12"/>
  <c r="W205" i="12"/>
  <c r="Y205" i="12"/>
  <c r="L205" i="12"/>
  <c r="X205" i="12"/>
  <c r="U205" i="12"/>
  <c r="P205" i="12"/>
  <c r="F205" i="12"/>
  <c r="R205" i="12"/>
  <c r="S205" i="12"/>
  <c r="AE205" i="12"/>
  <c r="H205" i="12"/>
  <c r="Q205" i="12"/>
  <c r="AB205" i="12"/>
  <c r="M205" i="12"/>
  <c r="Z205" i="12"/>
  <c r="O205" i="12"/>
  <c r="AA205" i="12"/>
  <c r="AC205" i="12"/>
  <c r="T205" i="12"/>
  <c r="J205" i="12"/>
  <c r="V205" i="12"/>
  <c r="K205" i="12"/>
  <c r="W269" i="12"/>
  <c r="P269" i="12"/>
  <c r="Y269" i="12"/>
  <c r="G269" i="12"/>
  <c r="F269" i="12"/>
  <c r="I269" i="12"/>
  <c r="J269" i="12"/>
  <c r="L269" i="12"/>
  <c r="Z269" i="12"/>
  <c r="H269" i="12"/>
  <c r="V269" i="12"/>
  <c r="R269" i="12"/>
  <c r="S269" i="12"/>
  <c r="N269" i="12"/>
  <c r="O269" i="12"/>
  <c r="M269" i="12"/>
  <c r="K269" i="12"/>
  <c r="U269" i="12"/>
  <c r="AE269" i="12"/>
  <c r="Q269" i="12"/>
  <c r="T269" i="12"/>
  <c r="AC269" i="12"/>
  <c r="AB269" i="12"/>
  <c r="X269" i="12"/>
  <c r="AA269" i="12"/>
  <c r="AC434" i="12"/>
  <c r="AE434" i="12"/>
  <c r="AR434" i="12" s="1"/>
  <c r="T434" i="12"/>
  <c r="M434" i="12"/>
  <c r="F434" i="12"/>
  <c r="V434" i="12"/>
  <c r="G434" i="12"/>
  <c r="H434" i="12"/>
  <c r="X434" i="12"/>
  <c r="Q434" i="12"/>
  <c r="J434" i="12"/>
  <c r="Z434" i="12"/>
  <c r="W434" i="12"/>
  <c r="L434" i="12"/>
  <c r="AB434" i="12"/>
  <c r="U434" i="12"/>
  <c r="N434" i="12"/>
  <c r="O434" i="12"/>
  <c r="K434" i="12"/>
  <c r="P434" i="12"/>
  <c r="I434" i="12"/>
  <c r="Y434" i="12"/>
  <c r="R434" i="12"/>
  <c r="S434" i="12"/>
  <c r="AA434" i="12"/>
  <c r="AE110" i="12"/>
  <c r="T110" i="12"/>
  <c r="M110" i="12"/>
  <c r="F110" i="12"/>
  <c r="O110" i="12"/>
  <c r="Z110" i="12"/>
  <c r="H110" i="12"/>
  <c r="X110" i="12"/>
  <c r="Q110" i="12"/>
  <c r="N110" i="12"/>
  <c r="W110" i="12"/>
  <c r="AA110" i="12"/>
  <c r="L110" i="12"/>
  <c r="AB110" i="12"/>
  <c r="U110" i="12"/>
  <c r="V110" i="12"/>
  <c r="J110" i="12"/>
  <c r="K110" i="12"/>
  <c r="P110" i="12"/>
  <c r="I110" i="12"/>
  <c r="Y110" i="12"/>
  <c r="G110" i="12"/>
  <c r="R110" i="12"/>
  <c r="S110" i="12"/>
  <c r="AC110" i="12"/>
  <c r="Q176" i="12"/>
  <c r="J176" i="12"/>
  <c r="Z176" i="12"/>
  <c r="S176" i="12"/>
  <c r="T176" i="12"/>
  <c r="AB176" i="12"/>
  <c r="AE176" i="12"/>
  <c r="U176" i="12"/>
  <c r="N176" i="12"/>
  <c r="G176" i="12"/>
  <c r="W176" i="12"/>
  <c r="H176" i="12"/>
  <c r="I176" i="12"/>
  <c r="Y176" i="12"/>
  <c r="R176" i="12"/>
  <c r="K176" i="12"/>
  <c r="AA176" i="12"/>
  <c r="X176" i="12"/>
  <c r="M176" i="12"/>
  <c r="F176" i="12"/>
  <c r="V176" i="12"/>
  <c r="O176" i="12"/>
  <c r="P176" i="12"/>
  <c r="L176" i="12"/>
  <c r="AC176" i="12"/>
  <c r="BG31" i="16"/>
  <c r="BR31" i="16"/>
  <c r="BQ31" i="16"/>
  <c r="BM31" i="16"/>
  <c r="BL31" i="16"/>
  <c r="BJ31" i="16"/>
  <c r="BK31" i="16"/>
  <c r="BI31" i="16"/>
  <c r="BH31" i="16"/>
  <c r="BG95" i="16"/>
  <c r="BQ95" i="16"/>
  <c r="BR95" i="16"/>
  <c r="BM95" i="16"/>
  <c r="BL95" i="16"/>
  <c r="BJ95" i="16"/>
  <c r="BK95" i="16"/>
  <c r="BI95" i="16"/>
  <c r="BH95" i="16"/>
  <c r="L341" i="12"/>
  <c r="Q341" i="12"/>
  <c r="J341" i="12"/>
  <c r="K341" i="12"/>
  <c r="Z341" i="12"/>
  <c r="M341" i="12"/>
  <c r="S341" i="12"/>
  <c r="H341" i="12"/>
  <c r="AA341" i="12"/>
  <c r="I341" i="12"/>
  <c r="AE341" i="12"/>
  <c r="U341" i="12"/>
  <c r="AC341" i="12"/>
  <c r="V341" i="12"/>
  <c r="W341" i="12"/>
  <c r="R341" i="12"/>
  <c r="P341" i="12"/>
  <c r="X341" i="12"/>
  <c r="T341" i="12"/>
  <c r="F341" i="12"/>
  <c r="G341" i="12"/>
  <c r="N341" i="12"/>
  <c r="O341" i="12"/>
  <c r="AB341" i="12"/>
  <c r="Y341" i="12"/>
  <c r="BR206" i="16"/>
  <c r="BL206" i="16"/>
  <c r="BK206" i="16"/>
  <c r="BH206" i="16"/>
  <c r="BQ206" i="16"/>
  <c r="BM206" i="16"/>
  <c r="BJ206" i="16"/>
  <c r="BI206" i="16"/>
  <c r="BG206" i="16"/>
  <c r="AX239" i="4"/>
  <c r="AX207" i="4"/>
  <c r="AX111" i="4"/>
  <c r="AX95" i="4"/>
  <c r="AX87" i="4"/>
  <c r="AX81" i="4"/>
  <c r="AX63" i="4"/>
  <c r="AX55" i="4"/>
  <c r="AX49" i="4"/>
  <c r="BA476" i="4"/>
  <c r="AX338" i="4"/>
  <c r="AX330" i="4"/>
  <c r="AX322" i="4"/>
  <c r="AX202" i="4"/>
  <c r="AX174" i="4"/>
  <c r="AX31" i="4"/>
  <c r="AL409" i="14"/>
  <c r="AL410" i="14"/>
  <c r="AL477" i="14"/>
  <c r="AL476" i="14"/>
  <c r="Y2" i="7"/>
  <c r="AL475" i="14"/>
  <c r="AL474" i="14"/>
  <c r="D27" i="17" s="1"/>
  <c r="AG332" i="16"/>
  <c r="AJ465" i="14"/>
  <c r="AN465" i="14" s="1"/>
  <c r="AJ459" i="14"/>
  <c r="AN459" i="14" s="1"/>
  <c r="AG325" i="16"/>
  <c r="AJ455" i="14"/>
  <c r="AN455" i="14" s="1"/>
  <c r="AG323" i="16"/>
  <c r="AJ453" i="14"/>
  <c r="AN453" i="14" s="1"/>
  <c r="AG320" i="16"/>
  <c r="AJ447" i="14"/>
  <c r="AN447" i="14" s="1"/>
  <c r="AG317" i="16"/>
  <c r="AJ441" i="14"/>
  <c r="AN441" i="14" s="1"/>
  <c r="AJ437" i="14"/>
  <c r="AN437" i="14" s="1"/>
  <c r="AG312" i="16"/>
  <c r="AJ433" i="14"/>
  <c r="AN433" i="14" s="1"/>
  <c r="AG308" i="16"/>
  <c r="AJ429" i="14"/>
  <c r="AN429" i="14" s="1"/>
  <c r="AG305" i="16"/>
  <c r="AJ425" i="14"/>
  <c r="AN425" i="14" s="1"/>
  <c r="AJ421" i="14"/>
  <c r="AN421" i="14" s="1"/>
  <c r="AG298" i="16"/>
  <c r="AJ417" i="14"/>
  <c r="AN417" i="14" s="1"/>
  <c r="AG294" i="16"/>
  <c r="AJ413" i="14"/>
  <c r="AN413" i="14" s="1"/>
  <c r="AG290" i="16"/>
  <c r="AJ407" i="14"/>
  <c r="AN407" i="14" s="1"/>
  <c r="AG286" i="16"/>
  <c r="AJ403" i="14"/>
  <c r="AN403" i="14" s="1"/>
  <c r="AG282" i="16"/>
  <c r="AJ399" i="14"/>
  <c r="AN399" i="14" s="1"/>
  <c r="AG276" i="16"/>
  <c r="AJ393" i="14"/>
  <c r="AN393" i="14" s="1"/>
  <c r="AG270" i="16"/>
  <c r="AJ387" i="14"/>
  <c r="AN387" i="14" s="1"/>
  <c r="AG266" i="16"/>
  <c r="AJ383" i="14"/>
  <c r="AN383" i="14" s="1"/>
  <c r="AG260" i="16"/>
  <c r="AJ377" i="14"/>
  <c r="AN377" i="14" s="1"/>
  <c r="AG256" i="16"/>
  <c r="AJ373" i="14"/>
  <c r="AN373" i="14" s="1"/>
  <c r="AG252" i="16"/>
  <c r="AJ369" i="14"/>
  <c r="AN369" i="14" s="1"/>
  <c r="AG249" i="16"/>
  <c r="AJ366" i="14"/>
  <c r="AN366" i="14" s="1"/>
  <c r="AG247" i="16"/>
  <c r="AJ362" i="14"/>
  <c r="AN362" i="14" s="1"/>
  <c r="E2" i="18"/>
  <c r="AM3" i="16"/>
  <c r="E4" i="18"/>
  <c r="AM5" i="16"/>
  <c r="AM334" i="16"/>
  <c r="E465" i="18"/>
  <c r="AM332" i="16"/>
  <c r="E463" i="18"/>
  <c r="AM330" i="16"/>
  <c r="E457" i="18"/>
  <c r="AM327" i="16"/>
  <c r="E455" i="18"/>
  <c r="AM325" i="16"/>
  <c r="E453" i="18"/>
  <c r="AM323" i="16"/>
  <c r="E447" i="18"/>
  <c r="AM320" i="16"/>
  <c r="E441" i="18"/>
  <c r="AM317" i="16"/>
  <c r="E435" i="18"/>
  <c r="AM314" i="16"/>
  <c r="E433" i="18"/>
  <c r="AM312" i="16"/>
  <c r="E431" i="18"/>
  <c r="AM310" i="16"/>
  <c r="E429" i="18"/>
  <c r="AM308" i="16"/>
  <c r="E427" i="18"/>
  <c r="AM306" i="16"/>
  <c r="E425" i="18"/>
  <c r="AM305" i="16"/>
  <c r="E423" i="18"/>
  <c r="AM303" i="16"/>
  <c r="E419" i="18"/>
  <c r="AM300" i="16"/>
  <c r="E417" i="18"/>
  <c r="AM298" i="16"/>
  <c r="E415" i="18"/>
  <c r="AM296" i="16"/>
  <c r="E413" i="18"/>
  <c r="AM294" i="16"/>
  <c r="E411" i="18"/>
  <c r="AM292" i="16"/>
  <c r="E409" i="18"/>
  <c r="E410" i="18"/>
  <c r="E407" i="18"/>
  <c r="AM290" i="16"/>
  <c r="E405" i="18"/>
  <c r="AM288" i="16"/>
  <c r="E403" i="18"/>
  <c r="AM286" i="16"/>
  <c r="E401" i="18"/>
  <c r="AM284" i="16"/>
  <c r="E399" i="18"/>
  <c r="AM282" i="16"/>
  <c r="E397" i="18"/>
  <c r="AM280" i="16"/>
  <c r="E395" i="18"/>
  <c r="AM278" i="16"/>
  <c r="E393" i="18"/>
  <c r="AM276" i="16"/>
  <c r="E391" i="18"/>
  <c r="AM274" i="16"/>
  <c r="E389" i="18"/>
  <c r="AM272" i="16"/>
  <c r="E387" i="18"/>
  <c r="AM270" i="16"/>
  <c r="E385" i="18"/>
  <c r="AM268" i="16"/>
  <c r="E383" i="18"/>
  <c r="AM266" i="16"/>
  <c r="E381" i="18"/>
  <c r="AM264" i="16"/>
  <c r="E379" i="18"/>
  <c r="AM262" i="16"/>
  <c r="E377" i="18"/>
  <c r="AM260" i="16"/>
  <c r="E375" i="18"/>
  <c r="AM258" i="16"/>
  <c r="E373" i="18"/>
  <c r="AM256" i="16"/>
  <c r="E371" i="18"/>
  <c r="AM254" i="16"/>
  <c r="E369" i="18"/>
  <c r="AM252" i="16"/>
  <c r="E366" i="18"/>
  <c r="AM249" i="16"/>
  <c r="E362" i="18"/>
  <c r="AM247" i="16"/>
  <c r="E358" i="18"/>
  <c r="AM245" i="16"/>
  <c r="E354" i="18"/>
  <c r="AM242" i="16"/>
  <c r="E352" i="18"/>
  <c r="AM240" i="16"/>
  <c r="E350" i="18"/>
  <c r="AM238" i="16"/>
  <c r="E346" i="18"/>
  <c r="AM235" i="16"/>
  <c r="E338" i="18"/>
  <c r="AM232" i="16"/>
  <c r="E336" i="18"/>
  <c r="AM230" i="16"/>
  <c r="E334" i="18"/>
  <c r="AM228" i="16"/>
  <c r="E332" i="18"/>
  <c r="AM227" i="16"/>
  <c r="E330" i="18"/>
  <c r="AM226" i="16"/>
  <c r="E318" i="18"/>
  <c r="AM223" i="16"/>
  <c r="E316" i="18"/>
  <c r="AM221" i="16"/>
  <c r="E314" i="18"/>
  <c r="AM219" i="16"/>
  <c r="E312" i="18"/>
  <c r="AM218" i="16"/>
  <c r="E300" i="18"/>
  <c r="AM217" i="16"/>
  <c r="E298" i="18"/>
  <c r="AM215" i="16"/>
  <c r="E296" i="18"/>
  <c r="AM213" i="16"/>
  <c r="E294" i="18"/>
  <c r="AM211" i="16"/>
  <c r="E292" i="18"/>
  <c r="AM209" i="16"/>
  <c r="E290" i="18"/>
  <c r="AM207" i="16"/>
  <c r="E288" i="18"/>
  <c r="AM205" i="16"/>
  <c r="E286" i="18"/>
  <c r="AM203" i="16"/>
  <c r="E284" i="18"/>
  <c r="AM201" i="16"/>
  <c r="E282" i="18"/>
  <c r="AM199" i="16"/>
  <c r="E278" i="18"/>
  <c r="AM196" i="16"/>
  <c r="E276" i="18"/>
  <c r="AM194" i="16"/>
  <c r="E274" i="18"/>
  <c r="AM192" i="16"/>
  <c r="E272" i="18"/>
  <c r="AM190" i="16"/>
  <c r="E270" i="18"/>
  <c r="AM189" i="16"/>
  <c r="E251" i="18"/>
  <c r="AM185" i="16"/>
  <c r="E249" i="18"/>
  <c r="AM183" i="16"/>
  <c r="E242" i="18"/>
  <c r="AM181" i="16"/>
  <c r="E238" i="18"/>
  <c r="AM179" i="16"/>
  <c r="E234" i="18"/>
  <c r="AM178" i="16"/>
  <c r="E232" i="18"/>
  <c r="AM177" i="16"/>
  <c r="E230" i="18"/>
  <c r="AM175" i="16"/>
  <c r="E228" i="18"/>
  <c r="AM173" i="16"/>
  <c r="E226" i="18"/>
  <c r="AM171" i="16"/>
  <c r="E224" i="18"/>
  <c r="AM169" i="16"/>
  <c r="E212" i="18"/>
  <c r="AM168" i="16"/>
  <c r="E210" i="18"/>
  <c r="AM166" i="16"/>
  <c r="E208" i="18"/>
  <c r="AM164" i="16"/>
  <c r="E206" i="18"/>
  <c r="AM163" i="16"/>
  <c r="E204" i="18"/>
  <c r="AM162" i="16"/>
  <c r="E202" i="18"/>
  <c r="AM160" i="16"/>
  <c r="E200" i="18"/>
  <c r="AM158" i="16"/>
  <c r="E198" i="18"/>
  <c r="AM156" i="16"/>
  <c r="E196" i="18"/>
  <c r="AM154" i="16"/>
  <c r="E194" i="18"/>
  <c r="AM152" i="16"/>
  <c r="E192" i="18"/>
  <c r="AM150" i="16"/>
  <c r="E190" i="18"/>
  <c r="AM149" i="16"/>
  <c r="E188" i="18"/>
  <c r="AM147" i="16"/>
  <c r="E186" i="18"/>
  <c r="AM145" i="16"/>
  <c r="E184" i="18"/>
  <c r="AM143" i="16"/>
  <c r="E182" i="18"/>
  <c r="AM142" i="16"/>
  <c r="E180" i="18"/>
  <c r="AM140" i="16"/>
  <c r="E176" i="18"/>
  <c r="AM138" i="16"/>
  <c r="E174" i="18"/>
  <c r="AM136" i="16"/>
  <c r="E172" i="18"/>
  <c r="AM134" i="16"/>
  <c r="E170" i="18"/>
  <c r="AM132" i="16"/>
  <c r="E168" i="18"/>
  <c r="AM130" i="16"/>
  <c r="E165" i="18"/>
  <c r="AM127" i="16"/>
  <c r="E163" i="18"/>
  <c r="AM125" i="16"/>
  <c r="E161" i="18"/>
  <c r="AM124" i="16"/>
  <c r="E159" i="18"/>
  <c r="AM122" i="16"/>
  <c r="E157" i="18"/>
  <c r="AM120" i="16"/>
  <c r="E155" i="18"/>
  <c r="AM119" i="16"/>
  <c r="E153" i="18"/>
  <c r="AM117" i="16"/>
  <c r="E151" i="18"/>
  <c r="AM115" i="16"/>
  <c r="E149" i="18"/>
  <c r="AM113" i="16"/>
  <c r="E147" i="18"/>
  <c r="AM111" i="16"/>
  <c r="E145" i="18"/>
  <c r="AM109" i="16"/>
  <c r="AG104" i="16"/>
  <c r="AJ139" i="14"/>
  <c r="AN139" i="14" s="1"/>
  <c r="AJ137" i="14"/>
  <c r="AN137" i="14" s="1"/>
  <c r="AG101" i="16"/>
  <c r="AJ135" i="14"/>
  <c r="AN135" i="14" s="1"/>
  <c r="AJ133" i="14"/>
  <c r="AN133" i="14" s="1"/>
  <c r="AJ131" i="14"/>
  <c r="AN131" i="14" s="1"/>
  <c r="AG99" i="16"/>
  <c r="AJ129" i="14"/>
  <c r="AN129" i="14" s="1"/>
  <c r="AG97" i="16"/>
  <c r="AJ127" i="14"/>
  <c r="AN127" i="14" s="1"/>
  <c r="AG95" i="16"/>
  <c r="AJ125" i="14"/>
  <c r="AN125" i="14" s="1"/>
  <c r="AG93" i="16"/>
  <c r="AJ123" i="14"/>
  <c r="AN123" i="14" s="1"/>
  <c r="AJ121" i="14"/>
  <c r="AN121" i="14" s="1"/>
  <c r="AG91" i="16"/>
  <c r="AJ117" i="14"/>
  <c r="AN117" i="14" s="1"/>
  <c r="AJ115" i="14"/>
  <c r="AN115" i="14" s="1"/>
  <c r="AG88" i="16"/>
  <c r="AJ113" i="14"/>
  <c r="AN113" i="14" s="1"/>
  <c r="AG86" i="16"/>
  <c r="AJ111" i="14"/>
  <c r="AN111" i="14" s="1"/>
  <c r="AG84" i="16"/>
  <c r="AJ109" i="14"/>
  <c r="AN109" i="14" s="1"/>
  <c r="AG82" i="16"/>
  <c r="AJ107" i="14"/>
  <c r="AN107" i="14" s="1"/>
  <c r="AJ105" i="14"/>
  <c r="AN105" i="14" s="1"/>
  <c r="AJ101" i="14"/>
  <c r="AN101" i="14" s="1"/>
  <c r="AJ99" i="14"/>
  <c r="AN99" i="14" s="1"/>
  <c r="AJ97" i="14"/>
  <c r="AN97" i="14" s="1"/>
  <c r="AG79" i="16"/>
  <c r="AJ95" i="14"/>
  <c r="AN95" i="14" s="1"/>
  <c r="AG77" i="16"/>
  <c r="AJ93" i="14"/>
  <c r="AN93" i="14" s="1"/>
  <c r="AG75" i="16"/>
  <c r="AJ91" i="14"/>
  <c r="AN91" i="14" s="1"/>
  <c r="AG73" i="16"/>
  <c r="AJ89" i="14"/>
  <c r="AN89" i="14" s="1"/>
  <c r="AG69" i="16"/>
  <c r="AJ85" i="14"/>
  <c r="AN85" i="14" s="1"/>
  <c r="AG67" i="16"/>
  <c r="AJ83" i="14"/>
  <c r="AN83" i="14" s="1"/>
  <c r="AG65" i="16"/>
  <c r="AJ81" i="14"/>
  <c r="AN81" i="14" s="1"/>
  <c r="AJ80" i="14"/>
  <c r="AN80" i="14" s="1"/>
  <c r="AG63" i="16"/>
  <c r="AJ78" i="14"/>
  <c r="AN78" i="14" s="1"/>
  <c r="AJ76" i="14"/>
  <c r="AN76" i="14" s="1"/>
  <c r="AG60" i="16"/>
  <c r="AJ74" i="14"/>
  <c r="AN74" i="14" s="1"/>
  <c r="AG56" i="16"/>
  <c r="AJ70" i="14"/>
  <c r="AN70" i="14" s="1"/>
  <c r="AG54" i="16"/>
  <c r="AJ68" i="14"/>
  <c r="AN68" i="14" s="1"/>
  <c r="AG52" i="16"/>
  <c r="AJ66" i="14"/>
  <c r="AN66" i="14" s="1"/>
  <c r="AG50" i="16"/>
  <c r="AJ64" i="14"/>
  <c r="AN64" i="14" s="1"/>
  <c r="AG48" i="16"/>
  <c r="AJ62" i="14"/>
  <c r="AN62" i="14" s="1"/>
  <c r="AG46" i="16"/>
  <c r="AJ60" i="14"/>
  <c r="AN60" i="14" s="1"/>
  <c r="AG44" i="16"/>
  <c r="AJ58" i="14"/>
  <c r="AN58" i="14" s="1"/>
  <c r="AG42" i="16"/>
  <c r="AJ56" i="14"/>
  <c r="AN56" i="14" s="1"/>
  <c r="AG40" i="16"/>
  <c r="AJ54" i="14"/>
  <c r="AN54" i="14" s="1"/>
  <c r="AG38" i="16"/>
  <c r="AJ52" i="14"/>
  <c r="AN52" i="14" s="1"/>
  <c r="AG36" i="16"/>
  <c r="AJ50" i="14"/>
  <c r="AN50" i="14" s="1"/>
  <c r="AG34" i="16"/>
  <c r="AJ48" i="14"/>
  <c r="AN48" i="14" s="1"/>
  <c r="AJ46" i="14"/>
  <c r="AN46" i="14" s="1"/>
  <c r="AG32" i="16"/>
  <c r="AJ44" i="14"/>
  <c r="AN44" i="14" s="1"/>
  <c r="AG30" i="16"/>
  <c r="AJ42" i="14"/>
  <c r="AN42" i="14" s="1"/>
  <c r="AG28" i="16"/>
  <c r="AJ40" i="14"/>
  <c r="AN40" i="14" s="1"/>
  <c r="AG26" i="16"/>
  <c r="AJ38" i="14"/>
  <c r="AN38" i="14" s="1"/>
  <c r="AG24" i="16"/>
  <c r="AJ36" i="14"/>
  <c r="AN36" i="14" s="1"/>
  <c r="AG22" i="16"/>
  <c r="AJ34" i="14"/>
  <c r="AN34" i="14" s="1"/>
  <c r="AJ32" i="14"/>
  <c r="AN32" i="14" s="1"/>
  <c r="AJ30" i="14"/>
  <c r="AN30" i="14" s="1"/>
  <c r="AJ28" i="14"/>
  <c r="AN28" i="14" s="1"/>
  <c r="AJ26" i="14"/>
  <c r="AN26" i="14" s="1"/>
  <c r="AJ24" i="14"/>
  <c r="AN24" i="14" s="1"/>
  <c r="AG21" i="16"/>
  <c r="AJ22" i="14"/>
  <c r="AN22" i="14" s="1"/>
  <c r="E18" i="18"/>
  <c r="AM19" i="16"/>
  <c r="E16" i="18"/>
  <c r="AM17" i="16"/>
  <c r="E14" i="18"/>
  <c r="AM15" i="16"/>
  <c r="E12" i="18"/>
  <c r="AM13" i="16"/>
  <c r="E10" i="18"/>
  <c r="AM11" i="16"/>
  <c r="E8" i="18"/>
  <c r="AM9" i="16"/>
  <c r="AG334" i="16"/>
  <c r="AJ467" i="14"/>
  <c r="AN467" i="14" s="1"/>
  <c r="E6" i="18"/>
  <c r="AM7" i="16"/>
  <c r="AG331" i="16"/>
  <c r="AJ464" i="14"/>
  <c r="AN464" i="14" s="1"/>
  <c r="AG328" i="16"/>
  <c r="AJ458" i="14"/>
  <c r="AN458" i="14" s="1"/>
  <c r="AG326" i="16"/>
  <c r="AJ456" i="14"/>
  <c r="AN456" i="14" s="1"/>
  <c r="AJ452" i="14"/>
  <c r="AN452" i="14" s="1"/>
  <c r="AG321" i="16"/>
  <c r="AJ448" i="14"/>
  <c r="AN448" i="14" s="1"/>
  <c r="AG318" i="16"/>
  <c r="AJ442" i="14"/>
  <c r="AN442" i="14" s="1"/>
  <c r="AJ438" i="14"/>
  <c r="AN438" i="14" s="1"/>
  <c r="AG313" i="16"/>
  <c r="AJ434" i="14"/>
  <c r="AN434" i="14" s="1"/>
  <c r="AG307" i="16"/>
  <c r="AJ428" i="14"/>
  <c r="AN428" i="14" s="1"/>
  <c r="AG304" i="16"/>
  <c r="AJ424" i="14"/>
  <c r="AN424" i="14" s="1"/>
  <c r="AG299" i="16"/>
  <c r="AJ418" i="14"/>
  <c r="AN418" i="14" s="1"/>
  <c r="AG293" i="16"/>
  <c r="AJ412" i="14"/>
  <c r="AN412" i="14" s="1"/>
  <c r="AG289" i="16"/>
  <c r="AJ406" i="14"/>
  <c r="AN406" i="14" s="1"/>
  <c r="AG285" i="16"/>
  <c r="AJ402" i="14"/>
  <c r="AN402" i="14" s="1"/>
  <c r="AG281" i="16"/>
  <c r="AJ398" i="14"/>
  <c r="AN398" i="14" s="1"/>
  <c r="AG277" i="16"/>
  <c r="AJ394" i="14"/>
  <c r="AN394" i="14" s="1"/>
  <c r="AG275" i="16"/>
  <c r="AJ392" i="14"/>
  <c r="AN392" i="14" s="1"/>
  <c r="AG271" i="16"/>
  <c r="AJ388" i="14"/>
  <c r="AN388" i="14" s="1"/>
  <c r="AG267" i="16"/>
  <c r="AJ384" i="14"/>
  <c r="AN384" i="14" s="1"/>
  <c r="AG265" i="16"/>
  <c r="AJ382" i="14"/>
  <c r="AN382" i="14" s="1"/>
  <c r="AG259" i="16"/>
  <c r="AJ376" i="14"/>
  <c r="AN376" i="14" s="1"/>
  <c r="AG255" i="16"/>
  <c r="AJ372" i="14"/>
  <c r="AN372" i="14" s="1"/>
  <c r="AG251" i="16"/>
  <c r="AJ368" i="14"/>
  <c r="AN368" i="14" s="1"/>
  <c r="AG250" i="16"/>
  <c r="AJ367" i="14"/>
  <c r="AN367" i="14" s="1"/>
  <c r="AG248" i="16"/>
  <c r="AJ365" i="14"/>
  <c r="AN365" i="14" s="1"/>
  <c r="AJ363" i="14"/>
  <c r="AN363" i="14" s="1"/>
  <c r="AJ361" i="14"/>
  <c r="AN361" i="14" s="1"/>
  <c r="AG246" i="16"/>
  <c r="AJ359" i="14"/>
  <c r="AN359" i="14" s="1"/>
  <c r="AG244" i="16"/>
  <c r="AJ357" i="14"/>
  <c r="AN357" i="14" s="1"/>
  <c r="AG243" i="16"/>
  <c r="AJ355" i="14"/>
  <c r="AN355" i="14" s="1"/>
  <c r="AG241" i="16"/>
  <c r="AJ353" i="14"/>
  <c r="AN353" i="14" s="1"/>
  <c r="AG239" i="16"/>
  <c r="AJ351" i="14"/>
  <c r="AN351" i="14" s="1"/>
  <c r="AG237" i="16"/>
  <c r="AJ349" i="14"/>
  <c r="AN349" i="14" s="1"/>
  <c r="AG236" i="16"/>
  <c r="AJ347" i="14"/>
  <c r="AN347" i="14" s="1"/>
  <c r="AG234" i="16"/>
  <c r="AJ345" i="14"/>
  <c r="AN345" i="14" s="1"/>
  <c r="AG233" i="16"/>
  <c r="AJ343" i="14"/>
  <c r="AN343" i="14" s="1"/>
  <c r="AJ341" i="14"/>
  <c r="AN341" i="14" s="1"/>
  <c r="AJ339" i="14"/>
  <c r="AN339" i="14" s="1"/>
  <c r="AG231" i="16"/>
  <c r="AJ337" i="14"/>
  <c r="AN337" i="14" s="1"/>
  <c r="AG229" i="16"/>
  <c r="AJ335" i="14"/>
  <c r="AN335" i="14" s="1"/>
  <c r="AJ333" i="14"/>
  <c r="AN333" i="14" s="1"/>
  <c r="AJ331" i="14"/>
  <c r="AN331" i="14" s="1"/>
  <c r="AJ329" i="14"/>
  <c r="AN329" i="14" s="1"/>
  <c r="AJ327" i="14"/>
  <c r="AN327" i="14" s="1"/>
  <c r="AJ325" i="14"/>
  <c r="AN325" i="14" s="1"/>
  <c r="AG225" i="16"/>
  <c r="AJ323" i="14"/>
  <c r="AN323" i="14" s="1"/>
  <c r="AJ321" i="14"/>
  <c r="AN321" i="14" s="1"/>
  <c r="AG224" i="16"/>
  <c r="AJ319" i="14"/>
  <c r="AN319" i="14" s="1"/>
  <c r="AG222" i="16"/>
  <c r="AJ317" i="14"/>
  <c r="AN317" i="14" s="1"/>
  <c r="AG220" i="16"/>
  <c r="AJ315" i="14"/>
  <c r="AN315" i="14" s="1"/>
  <c r="AJ313" i="14"/>
  <c r="AN313" i="14" s="1"/>
  <c r="AJ256" i="14"/>
  <c r="AN256" i="14" s="1"/>
  <c r="AG186" i="16"/>
  <c r="AJ252" i="14"/>
  <c r="AN252" i="14" s="1"/>
  <c r="AG184" i="16"/>
  <c r="AJ250" i="14"/>
  <c r="AN250" i="14" s="1"/>
  <c r="AG182" i="16"/>
  <c r="AJ248" i="14"/>
  <c r="AN248" i="14" s="1"/>
  <c r="AJ246" i="14"/>
  <c r="AN246" i="14" s="1"/>
  <c r="AJ243" i="14"/>
  <c r="AN243" i="14" s="1"/>
  <c r="AG180" i="16"/>
  <c r="AJ241" i="14"/>
  <c r="AN241" i="14" s="1"/>
  <c r="AJ239" i="14"/>
  <c r="AN239" i="14" s="1"/>
  <c r="AJ237" i="14"/>
  <c r="AN237" i="14" s="1"/>
  <c r="AJ235" i="14"/>
  <c r="AN235" i="14" s="1"/>
  <c r="AJ233" i="14"/>
  <c r="AN233" i="14" s="1"/>
  <c r="AG176" i="16"/>
  <c r="AJ231" i="14"/>
  <c r="AN231" i="14" s="1"/>
  <c r="AG174" i="16"/>
  <c r="AJ229" i="14"/>
  <c r="AN229" i="14" s="1"/>
  <c r="AG170" i="16"/>
  <c r="AJ225" i="14"/>
  <c r="AN225" i="14" s="1"/>
  <c r="AJ221" i="14"/>
  <c r="AN221" i="14" s="1"/>
  <c r="AJ217" i="14"/>
  <c r="AN217" i="14" s="1"/>
  <c r="AJ213" i="14"/>
  <c r="AN213" i="14" s="1"/>
  <c r="AG165" i="16"/>
  <c r="AJ209" i="14"/>
  <c r="AN209" i="14" s="1"/>
  <c r="AJ205" i="14"/>
  <c r="AN205" i="14" s="1"/>
  <c r="AG159" i="16"/>
  <c r="AJ201" i="14"/>
  <c r="AN201" i="14" s="1"/>
  <c r="AG155" i="16"/>
  <c r="AJ197" i="14"/>
  <c r="AE8" i="22"/>
  <c r="AG151" i="16"/>
  <c r="AJ193" i="14"/>
  <c r="AN193" i="14" s="1"/>
  <c r="AG148" i="16"/>
  <c r="AJ189" i="14"/>
  <c r="AN189" i="14" s="1"/>
  <c r="AG144" i="16"/>
  <c r="AJ185" i="14"/>
  <c r="AN185" i="14" s="1"/>
  <c r="AG141" i="16"/>
  <c r="AJ181" i="14"/>
  <c r="AN181" i="14" s="1"/>
  <c r="AJ177" i="14"/>
  <c r="AN177" i="14" s="1"/>
  <c r="AG135" i="16"/>
  <c r="AJ173" i="14"/>
  <c r="AN173" i="14" s="1"/>
  <c r="AG131" i="16"/>
  <c r="AJ169" i="14"/>
  <c r="AN169" i="14" s="1"/>
  <c r="AG128" i="16"/>
  <c r="AJ166" i="14"/>
  <c r="AN166" i="14" s="1"/>
  <c r="AJ162" i="14"/>
  <c r="AN162" i="14" s="1"/>
  <c r="AG121" i="16"/>
  <c r="AJ158" i="14"/>
  <c r="AN158" i="14" s="1"/>
  <c r="AG118" i="16"/>
  <c r="AJ154" i="14"/>
  <c r="AN154" i="14" s="1"/>
  <c r="AG114" i="16"/>
  <c r="AJ150" i="14"/>
  <c r="AN150" i="14" s="1"/>
  <c r="AG110" i="16"/>
  <c r="AJ146" i="14"/>
  <c r="AN146" i="14" s="1"/>
  <c r="AG108" i="16"/>
  <c r="AJ144" i="14"/>
  <c r="AN144" i="14" s="1"/>
  <c r="E141" i="18"/>
  <c r="AM106" i="16"/>
  <c r="E139" i="18"/>
  <c r="AM104" i="16"/>
  <c r="E135" i="18"/>
  <c r="AM101" i="16"/>
  <c r="E129" i="18"/>
  <c r="AM99" i="16"/>
  <c r="E127" i="18"/>
  <c r="AM97" i="16"/>
  <c r="E125" i="18"/>
  <c r="AM95" i="16"/>
  <c r="E123" i="18"/>
  <c r="AM93" i="16"/>
  <c r="E117" i="18"/>
  <c r="AM91" i="16"/>
  <c r="E113" i="18"/>
  <c r="AM88" i="16"/>
  <c r="E111" i="18"/>
  <c r="AM86" i="16"/>
  <c r="E109" i="18"/>
  <c r="AM84" i="16"/>
  <c r="E107" i="18"/>
  <c r="AM82" i="16"/>
  <c r="E95" i="18"/>
  <c r="AM79" i="16"/>
  <c r="E93" i="18"/>
  <c r="AM77" i="16"/>
  <c r="E91" i="18"/>
  <c r="AM75" i="16"/>
  <c r="E89" i="18"/>
  <c r="AM73" i="16"/>
  <c r="E87" i="18"/>
  <c r="AM71" i="16"/>
  <c r="E85" i="18"/>
  <c r="AM69" i="16"/>
  <c r="E83" i="18"/>
  <c r="AM67" i="16"/>
  <c r="E81" i="18"/>
  <c r="AM65" i="16"/>
  <c r="E78" i="18"/>
  <c r="AM63" i="16"/>
  <c r="E74" i="18"/>
  <c r="AM60" i="16"/>
  <c r="E72" i="18"/>
  <c r="AM58" i="16"/>
  <c r="E70" i="18"/>
  <c r="AM56" i="16"/>
  <c r="E68" i="18"/>
  <c r="AM54" i="16"/>
  <c r="E66" i="18"/>
  <c r="AM52" i="16"/>
  <c r="E64" i="18"/>
  <c r="AM50" i="16"/>
  <c r="E62" i="18"/>
  <c r="AM48" i="16"/>
  <c r="E60" i="18"/>
  <c r="AM46" i="16"/>
  <c r="E58" i="18"/>
  <c r="AM44" i="16"/>
  <c r="E56" i="18"/>
  <c r="AM42" i="16"/>
  <c r="E54" i="18"/>
  <c r="AM40" i="16"/>
  <c r="E52" i="18"/>
  <c r="AM38" i="16"/>
  <c r="E50" i="18"/>
  <c r="AM36" i="16"/>
  <c r="E48" i="18"/>
  <c r="AM34" i="16"/>
  <c r="E44" i="18"/>
  <c r="AM32" i="16"/>
  <c r="E42" i="18"/>
  <c r="AM30" i="16"/>
  <c r="E40" i="18"/>
  <c r="AM28" i="16"/>
  <c r="E38" i="18"/>
  <c r="AM26" i="16"/>
  <c r="E36" i="18"/>
  <c r="AM24" i="16"/>
  <c r="E34" i="18"/>
  <c r="AM22" i="16"/>
  <c r="E22" i="18"/>
  <c r="AM21" i="16"/>
  <c r="AJ20" i="14"/>
  <c r="AN20" i="14" s="1"/>
  <c r="AG20" i="16"/>
  <c r="AJ19" i="14"/>
  <c r="AN19" i="14" s="1"/>
  <c r="AG18" i="16"/>
  <c r="AJ17" i="14"/>
  <c r="AN17" i="14" s="1"/>
  <c r="AG16" i="16"/>
  <c r="AJ15" i="14"/>
  <c r="AN15" i="14" s="1"/>
  <c r="AG14" i="16"/>
  <c r="AJ13" i="14"/>
  <c r="AN13" i="14" s="1"/>
  <c r="AG12" i="16"/>
  <c r="AJ11" i="14"/>
  <c r="AN11" i="14" s="1"/>
  <c r="AG10" i="16"/>
  <c r="AJ9" i="14"/>
  <c r="AN9" i="14" s="1"/>
  <c r="AG8" i="16"/>
  <c r="AJ7" i="14"/>
  <c r="AN7" i="14" s="1"/>
  <c r="AG333" i="16"/>
  <c r="AJ466" i="14"/>
  <c r="AN466" i="14" s="1"/>
  <c r="AG329" i="16"/>
  <c r="AJ462" i="14"/>
  <c r="AN462" i="14" s="1"/>
  <c r="AJ460" i="14"/>
  <c r="AN460" i="14" s="1"/>
  <c r="AG324" i="16"/>
  <c r="AJ454" i="14"/>
  <c r="AN454" i="14" s="1"/>
  <c r="AG322" i="16"/>
  <c r="AJ450" i="14"/>
  <c r="AN450" i="14" s="1"/>
  <c r="AJ446" i="14"/>
  <c r="AN446" i="14" s="1"/>
  <c r="AG319" i="16"/>
  <c r="AJ444" i="14"/>
  <c r="AN444" i="14" s="1"/>
  <c r="AG316" i="16"/>
  <c r="AJ440" i="14"/>
  <c r="AN440" i="14" s="1"/>
  <c r="AG315" i="16"/>
  <c r="AJ436" i="14"/>
  <c r="AN436" i="14" s="1"/>
  <c r="AG311" i="16"/>
  <c r="AJ432" i="14"/>
  <c r="AN432" i="14" s="1"/>
  <c r="AG309" i="16"/>
  <c r="AJ430" i="14"/>
  <c r="AN430" i="14" s="1"/>
  <c r="AJ426" i="14"/>
  <c r="AN426" i="14" s="1"/>
  <c r="AG302" i="16"/>
  <c r="AJ422" i="14"/>
  <c r="AN422" i="14" s="1"/>
  <c r="AG301" i="16"/>
  <c r="AJ420" i="14"/>
  <c r="AN420" i="14" s="1"/>
  <c r="AG297" i="16"/>
  <c r="AJ416" i="14"/>
  <c r="AN416" i="14" s="1"/>
  <c r="AG295" i="16"/>
  <c r="AJ414" i="14"/>
  <c r="AN414" i="14" s="1"/>
  <c r="AG291" i="16"/>
  <c r="AJ408" i="14"/>
  <c r="AN408" i="14" s="1"/>
  <c r="AG287" i="16"/>
  <c r="AJ404" i="14"/>
  <c r="AN404" i="14" s="1"/>
  <c r="AG283" i="16"/>
  <c r="AJ400" i="14"/>
  <c r="AN400" i="14" s="1"/>
  <c r="AG279" i="16"/>
  <c r="AJ396" i="14"/>
  <c r="AN396" i="14" s="1"/>
  <c r="AG273" i="16"/>
  <c r="AJ390" i="14"/>
  <c r="AN390" i="14" s="1"/>
  <c r="AG269" i="16"/>
  <c r="AJ386" i="14"/>
  <c r="AN386" i="14" s="1"/>
  <c r="AG263" i="16"/>
  <c r="AJ380" i="14"/>
  <c r="AN380" i="14" s="1"/>
  <c r="AG261" i="16"/>
  <c r="AJ378" i="14"/>
  <c r="AN378" i="14" s="1"/>
  <c r="AG257" i="16"/>
  <c r="AJ374" i="14"/>
  <c r="AN374" i="14" s="1"/>
  <c r="AG253" i="16"/>
  <c r="AJ370" i="14"/>
  <c r="AN370" i="14" s="1"/>
  <c r="E3" i="18"/>
  <c r="AM4" i="16"/>
  <c r="Z4" i="8"/>
  <c r="AG4" i="14" s="1"/>
  <c r="BJ4" i="14" s="1"/>
  <c r="E466" i="18"/>
  <c r="AM333" i="16"/>
  <c r="E464" i="18"/>
  <c r="AM331" i="16"/>
  <c r="E462" i="18"/>
  <c r="AM329" i="16"/>
  <c r="E458" i="18"/>
  <c r="AM328" i="16"/>
  <c r="E456" i="18"/>
  <c r="AM326" i="16"/>
  <c r="E454" i="18"/>
  <c r="AM324" i="16"/>
  <c r="E450" i="18"/>
  <c r="AM322" i="16"/>
  <c r="E448" i="18"/>
  <c r="AM321" i="16"/>
  <c r="E444" i="18"/>
  <c r="AM319" i="16"/>
  <c r="E442" i="18"/>
  <c r="AM318" i="16"/>
  <c r="E440" i="18"/>
  <c r="AM316" i="16"/>
  <c r="E436" i="18"/>
  <c r="AM315" i="16"/>
  <c r="E434" i="18"/>
  <c r="AM313" i="16"/>
  <c r="E432" i="18"/>
  <c r="AM311" i="16"/>
  <c r="E430" i="18"/>
  <c r="AM309" i="16"/>
  <c r="E428" i="18"/>
  <c r="AM307" i="16"/>
  <c r="E424" i="18"/>
  <c r="AM304" i="16"/>
  <c r="E422" i="18"/>
  <c r="AM302" i="16"/>
  <c r="E420" i="18"/>
  <c r="AM301" i="16"/>
  <c r="E418" i="18"/>
  <c r="AM299" i="16"/>
  <c r="E416" i="18"/>
  <c r="AM297" i="16"/>
  <c r="E414" i="18"/>
  <c r="AM295" i="16"/>
  <c r="E412" i="18"/>
  <c r="AM293" i="16"/>
  <c r="E408" i="18"/>
  <c r="AM291" i="16"/>
  <c r="E406" i="18"/>
  <c r="AM289" i="16"/>
  <c r="E404" i="18"/>
  <c r="AM287" i="16"/>
  <c r="E402" i="18"/>
  <c r="AM285" i="16"/>
  <c r="E400" i="18"/>
  <c r="AM283" i="16"/>
  <c r="E398" i="18"/>
  <c r="AM281" i="16"/>
  <c r="E396" i="18"/>
  <c r="AM279" i="16"/>
  <c r="E394" i="18"/>
  <c r="AM277" i="16"/>
  <c r="E392" i="18"/>
  <c r="AM275" i="16"/>
  <c r="E390" i="18"/>
  <c r="AM273" i="16"/>
  <c r="E388" i="18"/>
  <c r="AM271" i="16"/>
  <c r="E386" i="18"/>
  <c r="AM269" i="16"/>
  <c r="E384" i="18"/>
  <c r="AM267" i="16"/>
  <c r="E382" i="18"/>
  <c r="AM265" i="16"/>
  <c r="E380" i="18"/>
  <c r="AM263" i="16"/>
  <c r="E378" i="18"/>
  <c r="AM261" i="16"/>
  <c r="E376" i="18"/>
  <c r="AM259" i="16"/>
  <c r="E374" i="18"/>
  <c r="AM257" i="16"/>
  <c r="E372" i="18"/>
  <c r="AM255" i="16"/>
  <c r="E370" i="18"/>
  <c r="AM253" i="16"/>
  <c r="E368" i="18"/>
  <c r="AM251" i="16"/>
  <c r="E367" i="18"/>
  <c r="AM250" i="16"/>
  <c r="E365" i="18"/>
  <c r="AM248" i="16"/>
  <c r="E359" i="18"/>
  <c r="AM246" i="16"/>
  <c r="E357" i="18"/>
  <c r="AM244" i="16"/>
  <c r="E355" i="18"/>
  <c r="AM243" i="16"/>
  <c r="E353" i="18"/>
  <c r="AM241" i="16"/>
  <c r="E351" i="18"/>
  <c r="AM239" i="16"/>
  <c r="E349" i="18"/>
  <c r="AM237" i="16"/>
  <c r="E347" i="18"/>
  <c r="AM236" i="16"/>
  <c r="E345" i="18"/>
  <c r="AM234" i="16"/>
  <c r="E343" i="18"/>
  <c r="AM233" i="16"/>
  <c r="E337" i="18"/>
  <c r="AM231" i="16"/>
  <c r="E335" i="18"/>
  <c r="AM229" i="16"/>
  <c r="E323" i="18"/>
  <c r="AM225" i="16"/>
  <c r="E319" i="18"/>
  <c r="AM224" i="16"/>
  <c r="E317" i="18"/>
  <c r="AM222" i="16"/>
  <c r="E315" i="18"/>
  <c r="AM220" i="16"/>
  <c r="E299" i="18"/>
  <c r="AM216" i="16"/>
  <c r="E297" i="18"/>
  <c r="AM214" i="16"/>
  <c r="E295" i="18"/>
  <c r="AM212" i="16"/>
  <c r="E293" i="18"/>
  <c r="AM210" i="16"/>
  <c r="E291" i="18"/>
  <c r="AM208" i="16"/>
  <c r="E289" i="18"/>
  <c r="AM206" i="16"/>
  <c r="E287" i="18"/>
  <c r="AM204" i="16"/>
  <c r="E285" i="18"/>
  <c r="AM202" i="16"/>
  <c r="E283" i="18"/>
  <c r="AM200" i="16"/>
  <c r="E281" i="18"/>
  <c r="AM198" i="16"/>
  <c r="E279" i="18"/>
  <c r="AM197" i="16"/>
  <c r="E277" i="18"/>
  <c r="AM195" i="16"/>
  <c r="E275" i="18"/>
  <c r="AM193" i="16"/>
  <c r="E273" i="18"/>
  <c r="AM191" i="16"/>
  <c r="E269" i="18"/>
  <c r="AM188" i="16"/>
  <c r="E254" i="18"/>
  <c r="AM187" i="16"/>
  <c r="E252" i="18"/>
  <c r="AM186" i="16"/>
  <c r="E250" i="18"/>
  <c r="AM184" i="16"/>
  <c r="E248" i="18"/>
  <c r="AM182" i="16"/>
  <c r="E241" i="18"/>
  <c r="AM180" i="16"/>
  <c r="E231" i="18"/>
  <c r="AM176" i="16"/>
  <c r="E229" i="18"/>
  <c r="AM174" i="16"/>
  <c r="E227" i="18"/>
  <c r="AM172" i="16"/>
  <c r="E225" i="18"/>
  <c r="AM170" i="16"/>
  <c r="E211" i="18"/>
  <c r="AM167" i="16"/>
  <c r="E209" i="18"/>
  <c r="AM165" i="16"/>
  <c r="E203" i="18"/>
  <c r="AM161" i="16"/>
  <c r="E201" i="18"/>
  <c r="AM159" i="16"/>
  <c r="E199" i="18"/>
  <c r="AM157" i="16"/>
  <c r="E197" i="18"/>
  <c r="AM155" i="16"/>
  <c r="A17" i="22"/>
  <c r="B17" i="22" s="1"/>
  <c r="G32" i="23" s="1"/>
  <c r="E195" i="18"/>
  <c r="AM153" i="16"/>
  <c r="E193" i="18"/>
  <c r="AM151" i="16"/>
  <c r="E189" i="18"/>
  <c r="AM148" i="16"/>
  <c r="E187" i="18"/>
  <c r="AM146" i="16"/>
  <c r="E185" i="18"/>
  <c r="AM144" i="16"/>
  <c r="E181" i="18"/>
  <c r="AM141" i="16"/>
  <c r="E179" i="18"/>
  <c r="AM139" i="16"/>
  <c r="E175" i="18"/>
  <c r="AM137" i="16"/>
  <c r="E173" i="18"/>
  <c r="AM135" i="16"/>
  <c r="E171" i="18"/>
  <c r="AM133" i="16"/>
  <c r="E169" i="18"/>
  <c r="AM131" i="16"/>
  <c r="E167" i="18"/>
  <c r="AM129" i="16"/>
  <c r="E166" i="18"/>
  <c r="AM128" i="16"/>
  <c r="E164" i="18"/>
  <c r="AM126" i="16"/>
  <c r="E160" i="18"/>
  <c r="AM123" i="16"/>
  <c r="E158" i="18"/>
  <c r="AM121" i="16"/>
  <c r="E154" i="18"/>
  <c r="AM118" i="16"/>
  <c r="E152" i="18"/>
  <c r="AM116" i="16"/>
  <c r="E150" i="18"/>
  <c r="AM114" i="16"/>
  <c r="E148" i="18"/>
  <c r="AM112" i="16"/>
  <c r="E146" i="18"/>
  <c r="AM110" i="16"/>
  <c r="E144" i="18"/>
  <c r="AM108" i="16"/>
  <c r="AG105" i="16"/>
  <c r="AJ140" i="14"/>
  <c r="AN140" i="14" s="1"/>
  <c r="AG103" i="16"/>
  <c r="AJ138" i="14"/>
  <c r="AN138" i="14" s="1"/>
  <c r="AG102" i="16"/>
  <c r="AJ136" i="14"/>
  <c r="AN136" i="14" s="1"/>
  <c r="AJ134" i="14"/>
  <c r="AN134" i="14" s="1"/>
  <c r="AJ132" i="14"/>
  <c r="AN132" i="14" s="1"/>
  <c r="AG100" i="16"/>
  <c r="AJ130" i="14"/>
  <c r="AN130" i="14" s="1"/>
  <c r="AG98" i="16"/>
  <c r="AJ128" i="14"/>
  <c r="AN128" i="14" s="1"/>
  <c r="AG94" i="16"/>
  <c r="AJ124" i="14"/>
  <c r="AN124" i="14" s="1"/>
  <c r="AJ120" i="14"/>
  <c r="AN120" i="14" s="1"/>
  <c r="AG90" i="16"/>
  <c r="AJ116" i="14"/>
  <c r="AN116" i="14" s="1"/>
  <c r="AG87" i="16"/>
  <c r="AJ112" i="14"/>
  <c r="AN112" i="14" s="1"/>
  <c r="AG83" i="16"/>
  <c r="AJ108" i="14"/>
  <c r="AN108" i="14" s="1"/>
  <c r="AJ104" i="14"/>
  <c r="AN104" i="14" s="1"/>
  <c r="AJ100" i="14"/>
  <c r="AN100" i="14" s="1"/>
  <c r="AG80" i="16"/>
  <c r="AJ96" i="14"/>
  <c r="AN96" i="14" s="1"/>
  <c r="AG76" i="16"/>
  <c r="AJ92" i="14"/>
  <c r="AN92" i="14" s="1"/>
  <c r="AG72" i="16"/>
  <c r="AJ88" i="14"/>
  <c r="AN88" i="14" s="1"/>
  <c r="AG68" i="16"/>
  <c r="AJ84" i="14"/>
  <c r="AN84" i="14" s="1"/>
  <c r="AG62" i="16"/>
  <c r="AJ77" i="14"/>
  <c r="AN77" i="14" s="1"/>
  <c r="AG59" i="16"/>
  <c r="AJ73" i="14"/>
  <c r="AN73" i="14" s="1"/>
  <c r="AG55" i="16"/>
  <c r="AJ69" i="14"/>
  <c r="AN69" i="14" s="1"/>
  <c r="AG51" i="16"/>
  <c r="AJ65" i="14"/>
  <c r="AN65" i="14" s="1"/>
  <c r="AG47" i="16"/>
  <c r="AG477" i="14"/>
  <c r="AJ61" i="14"/>
  <c r="AG45" i="16"/>
  <c r="AJ59" i="14"/>
  <c r="AN59" i="14" s="1"/>
  <c r="AG43" i="16"/>
  <c r="AJ57" i="14"/>
  <c r="AN57" i="14" s="1"/>
  <c r="AG41" i="16"/>
  <c r="AJ55" i="14"/>
  <c r="AN55" i="14" s="1"/>
  <c r="AG39" i="16"/>
  <c r="AJ53" i="14"/>
  <c r="AN53" i="14" s="1"/>
  <c r="AG37" i="16"/>
  <c r="AJ51" i="14"/>
  <c r="AN51" i="14" s="1"/>
  <c r="AG35" i="16"/>
  <c r="AJ49" i="14"/>
  <c r="AN49" i="14" s="1"/>
  <c r="AG33" i="16"/>
  <c r="AJ47" i="14"/>
  <c r="AN47" i="14" s="1"/>
  <c r="AJ45" i="14"/>
  <c r="AN45" i="14" s="1"/>
  <c r="AG31" i="16"/>
  <c r="AJ43" i="14"/>
  <c r="AN43" i="14" s="1"/>
  <c r="AG29" i="16"/>
  <c r="AJ41" i="14"/>
  <c r="AN41" i="14" s="1"/>
  <c r="AG27" i="16"/>
  <c r="AJ39" i="14"/>
  <c r="AN39" i="14" s="1"/>
  <c r="AG25" i="16"/>
  <c r="AJ37" i="14"/>
  <c r="AN37" i="14" s="1"/>
  <c r="AG23" i="16"/>
  <c r="AJ35" i="14"/>
  <c r="AN35" i="14" s="1"/>
  <c r="AJ33" i="14"/>
  <c r="AN33" i="14" s="1"/>
  <c r="AJ31" i="14"/>
  <c r="AN31" i="14" s="1"/>
  <c r="AJ29" i="14"/>
  <c r="AN29" i="14" s="1"/>
  <c r="AJ27" i="14"/>
  <c r="AN27" i="14" s="1"/>
  <c r="AJ25" i="14"/>
  <c r="AN25" i="14" s="1"/>
  <c r="AJ23" i="14"/>
  <c r="AN23" i="14" s="1"/>
  <c r="AA22" i="8"/>
  <c r="E19" i="18"/>
  <c r="AM20" i="16"/>
  <c r="E17" i="18"/>
  <c r="AM18" i="16"/>
  <c r="E15" i="18"/>
  <c r="AM16" i="16"/>
  <c r="E13" i="18"/>
  <c r="AM14" i="16"/>
  <c r="E11" i="18"/>
  <c r="AM12" i="16"/>
  <c r="E9" i="18"/>
  <c r="AM10" i="16"/>
  <c r="E7" i="18"/>
  <c r="AM8" i="16"/>
  <c r="E5" i="18"/>
  <c r="AM6" i="16"/>
  <c r="AG330" i="16"/>
  <c r="AJ463" i="14"/>
  <c r="AN463" i="14" s="1"/>
  <c r="AJ461" i="14"/>
  <c r="AN461" i="14" s="1"/>
  <c r="AG327" i="16"/>
  <c r="AJ457" i="14"/>
  <c r="AN457" i="14" s="1"/>
  <c r="AJ451" i="14"/>
  <c r="AN451" i="14" s="1"/>
  <c r="AJ449" i="14"/>
  <c r="AN449" i="14" s="1"/>
  <c r="AJ445" i="14"/>
  <c r="AN445" i="14" s="1"/>
  <c r="AJ443" i="14"/>
  <c r="AN443" i="14" s="1"/>
  <c r="AJ439" i="14"/>
  <c r="AN439" i="14" s="1"/>
  <c r="AG314" i="16"/>
  <c r="AJ435" i="14"/>
  <c r="AN435" i="14" s="1"/>
  <c r="AG310" i="16"/>
  <c r="AJ431" i="14"/>
  <c r="AN431" i="14" s="1"/>
  <c r="AG306" i="16"/>
  <c r="AJ427" i="14"/>
  <c r="AN427" i="14" s="1"/>
  <c r="AG303" i="16"/>
  <c r="AJ423" i="14"/>
  <c r="AN423" i="14" s="1"/>
  <c r="AG300" i="16"/>
  <c r="AJ419" i="14"/>
  <c r="AN419" i="14" s="1"/>
  <c r="AG296" i="16"/>
  <c r="AJ415" i="14"/>
  <c r="AN415" i="14" s="1"/>
  <c r="AG292" i="16"/>
  <c r="AJ411" i="14"/>
  <c r="AN411" i="14" s="1"/>
  <c r="AG409" i="14"/>
  <c r="BJ409" i="14" s="1"/>
  <c r="BL409" i="14" s="1"/>
  <c r="AG410" i="14"/>
  <c r="BJ410" i="14" s="1"/>
  <c r="BL410" i="14" s="1"/>
  <c r="AG288" i="16"/>
  <c r="AJ405" i="14"/>
  <c r="AN405" i="14" s="1"/>
  <c r="AG284" i="16"/>
  <c r="AJ401" i="14"/>
  <c r="AN401" i="14" s="1"/>
  <c r="AG280" i="16"/>
  <c r="AJ397" i="14"/>
  <c r="AN397" i="14" s="1"/>
  <c r="AG278" i="16"/>
  <c r="AJ395" i="14"/>
  <c r="AN395" i="14" s="1"/>
  <c r="AG274" i="16"/>
  <c r="AJ391" i="14"/>
  <c r="AN391" i="14" s="1"/>
  <c r="AG272" i="16"/>
  <c r="AJ389" i="14"/>
  <c r="AN389" i="14" s="1"/>
  <c r="AG268" i="16"/>
  <c r="AJ385" i="14"/>
  <c r="AN385" i="14" s="1"/>
  <c r="AG264" i="16"/>
  <c r="AJ381" i="14"/>
  <c r="AN381" i="14" s="1"/>
  <c r="AG262" i="16"/>
  <c r="AJ379" i="14"/>
  <c r="AN379" i="14" s="1"/>
  <c r="AG258" i="16"/>
  <c r="AJ375" i="14"/>
  <c r="AN375" i="14" s="1"/>
  <c r="AG254" i="16"/>
  <c r="AJ371" i="14"/>
  <c r="AN371" i="14" s="1"/>
  <c r="AJ364" i="14"/>
  <c r="AN364" i="14" s="1"/>
  <c r="AJ360" i="14"/>
  <c r="AN360" i="14" s="1"/>
  <c r="AG245" i="16"/>
  <c r="AJ358" i="14"/>
  <c r="AN358" i="14" s="1"/>
  <c r="AJ356" i="14"/>
  <c r="AN356" i="14" s="1"/>
  <c r="AG242" i="16"/>
  <c r="AJ354" i="14"/>
  <c r="AN354" i="14" s="1"/>
  <c r="AG240" i="16"/>
  <c r="AJ352" i="14"/>
  <c r="AN352" i="14" s="1"/>
  <c r="AG238" i="16"/>
  <c r="AJ350" i="14"/>
  <c r="AN350" i="14" s="1"/>
  <c r="AJ348" i="14"/>
  <c r="AN348" i="14" s="1"/>
  <c r="AG235" i="16"/>
  <c r="AJ346" i="14"/>
  <c r="AN346" i="14" s="1"/>
  <c r="AJ344" i="14"/>
  <c r="AN344" i="14" s="1"/>
  <c r="AJ342" i="14"/>
  <c r="AN342" i="14" s="1"/>
  <c r="AJ340" i="14"/>
  <c r="AN340" i="14" s="1"/>
  <c r="AG232" i="16"/>
  <c r="AJ338" i="14"/>
  <c r="AN338" i="14" s="1"/>
  <c r="AG230" i="16"/>
  <c r="AJ336" i="14"/>
  <c r="AN336" i="14" s="1"/>
  <c r="AG228" i="16"/>
  <c r="AJ334" i="14"/>
  <c r="AN334" i="14" s="1"/>
  <c r="AG227" i="16"/>
  <c r="AJ332" i="14"/>
  <c r="AN332" i="14" s="1"/>
  <c r="AG226" i="16"/>
  <c r="AJ330" i="14"/>
  <c r="AN330" i="14" s="1"/>
  <c r="AJ328" i="14"/>
  <c r="AN328" i="14" s="1"/>
  <c r="AJ326" i="14"/>
  <c r="AN326" i="14" s="1"/>
  <c r="AJ324" i="14"/>
  <c r="AN324" i="14" s="1"/>
  <c r="AJ322" i="14"/>
  <c r="AN322" i="14" s="1"/>
  <c r="AJ320" i="14"/>
  <c r="AN320" i="14" s="1"/>
  <c r="AG223" i="16"/>
  <c r="AJ318" i="14"/>
  <c r="AN318" i="14" s="1"/>
  <c r="AG221" i="16"/>
  <c r="AJ316" i="14"/>
  <c r="AN316" i="14" s="1"/>
  <c r="AG219" i="16"/>
  <c r="AJ314" i="14"/>
  <c r="AN314" i="14" s="1"/>
  <c r="AJ253" i="14"/>
  <c r="AN253" i="14" s="1"/>
  <c r="AG185" i="16"/>
  <c r="AJ251" i="14"/>
  <c r="AN251" i="14" s="1"/>
  <c r="AG183" i="16"/>
  <c r="AJ249" i="14"/>
  <c r="AN249" i="14" s="1"/>
  <c r="AJ247" i="14"/>
  <c r="AN247" i="14" s="1"/>
  <c r="AJ245" i="14"/>
  <c r="AN245" i="14" s="1"/>
  <c r="AJ244" i="14"/>
  <c r="AN244" i="14" s="1"/>
  <c r="AG181" i="16"/>
  <c r="AJ242" i="14"/>
  <c r="AN242" i="14" s="1"/>
  <c r="AJ240" i="14"/>
  <c r="AN240" i="14" s="1"/>
  <c r="AG179" i="16"/>
  <c r="AJ238" i="14"/>
  <c r="AN238" i="14" s="1"/>
  <c r="AJ236" i="14"/>
  <c r="AN236" i="14" s="1"/>
  <c r="AG178" i="16"/>
  <c r="AJ234" i="14"/>
  <c r="AN234" i="14" s="1"/>
  <c r="AG177" i="16"/>
  <c r="AJ232" i="14"/>
  <c r="AN232" i="14" s="1"/>
  <c r="AG175" i="16"/>
  <c r="AJ230" i="14"/>
  <c r="AN230" i="14" s="1"/>
  <c r="AG173" i="16"/>
  <c r="AJ228" i="14"/>
  <c r="AN228" i="14" s="1"/>
  <c r="AG171" i="16"/>
  <c r="AJ226" i="14"/>
  <c r="AN226" i="14" s="1"/>
  <c r="AG169" i="16"/>
  <c r="AJ224" i="14"/>
  <c r="AN224" i="14" s="1"/>
  <c r="AJ222" i="14"/>
  <c r="AN222" i="14" s="1"/>
  <c r="AJ220" i="14"/>
  <c r="AN220" i="14" s="1"/>
  <c r="AJ218" i="14"/>
  <c r="AN218" i="14" s="1"/>
  <c r="AJ216" i="14"/>
  <c r="AN216" i="14" s="1"/>
  <c r="AJ214" i="14"/>
  <c r="AN214" i="14" s="1"/>
  <c r="AG168" i="16"/>
  <c r="AJ212" i="14"/>
  <c r="AN212" i="14" s="1"/>
  <c r="AG166" i="16"/>
  <c r="AJ210" i="14"/>
  <c r="AN210" i="14" s="1"/>
  <c r="AG164" i="16"/>
  <c r="AJ208" i="14"/>
  <c r="AN208" i="14" s="1"/>
  <c r="AG163" i="16"/>
  <c r="AJ206" i="14"/>
  <c r="AN206" i="14" s="1"/>
  <c r="AG162" i="16"/>
  <c r="AJ204" i="14"/>
  <c r="AN204" i="14" s="1"/>
  <c r="AG160" i="16"/>
  <c r="AJ202" i="14"/>
  <c r="AN202" i="14" s="1"/>
  <c r="AG158" i="16"/>
  <c r="AJ200" i="14"/>
  <c r="AN200" i="14" s="1"/>
  <c r="AG156" i="16"/>
  <c r="AJ198" i="14"/>
  <c r="AG154" i="16"/>
  <c r="AJ196" i="14"/>
  <c r="AN196" i="14" s="1"/>
  <c r="AG152" i="16"/>
  <c r="AJ194" i="14"/>
  <c r="AN194" i="14" s="1"/>
  <c r="AG150" i="16"/>
  <c r="AJ192" i="14"/>
  <c r="AN192" i="14" s="1"/>
  <c r="AG149" i="16"/>
  <c r="AJ190" i="14"/>
  <c r="AN190" i="14" s="1"/>
  <c r="AG147" i="16"/>
  <c r="AJ188" i="14"/>
  <c r="AN188" i="14" s="1"/>
  <c r="AG145" i="16"/>
  <c r="AJ186" i="14"/>
  <c r="AN186" i="14" s="1"/>
  <c r="AG143" i="16"/>
  <c r="AJ184" i="14"/>
  <c r="AN184" i="14" s="1"/>
  <c r="AG142" i="16"/>
  <c r="AJ182" i="14"/>
  <c r="AN182" i="14" s="1"/>
  <c r="AG140" i="16"/>
  <c r="AJ180" i="14"/>
  <c r="AN180" i="14" s="1"/>
  <c r="AJ178" i="14"/>
  <c r="AN178" i="14" s="1"/>
  <c r="AG138" i="16"/>
  <c r="AJ176" i="14"/>
  <c r="AN176" i="14" s="1"/>
  <c r="AG136" i="16"/>
  <c r="AJ174" i="14"/>
  <c r="AN174" i="14" s="1"/>
  <c r="AG134" i="16"/>
  <c r="AJ172" i="14"/>
  <c r="AN172" i="14" s="1"/>
  <c r="AG132" i="16"/>
  <c r="AJ170" i="14"/>
  <c r="AN170" i="14" s="1"/>
  <c r="AG130" i="16"/>
  <c r="AJ168" i="14"/>
  <c r="AN168" i="14" s="1"/>
  <c r="AG127" i="16"/>
  <c r="AJ165" i="14"/>
  <c r="AN165" i="14" s="1"/>
  <c r="AG125" i="16"/>
  <c r="AJ163" i="14"/>
  <c r="AN163" i="14" s="1"/>
  <c r="AG124" i="16"/>
  <c r="AJ161" i="14"/>
  <c r="AN161" i="14" s="1"/>
  <c r="AG122" i="16"/>
  <c r="AJ159" i="14"/>
  <c r="AN159" i="14" s="1"/>
  <c r="AG120" i="16"/>
  <c r="AJ157" i="14"/>
  <c r="AN157" i="14" s="1"/>
  <c r="AG119" i="16"/>
  <c r="AJ155" i="14"/>
  <c r="AN155" i="14" s="1"/>
  <c r="AG117" i="16"/>
  <c r="AJ153" i="14"/>
  <c r="AN153" i="14" s="1"/>
  <c r="AG115" i="16"/>
  <c r="AJ151" i="14"/>
  <c r="AN151" i="14" s="1"/>
  <c r="AG113" i="16"/>
  <c r="AJ149" i="14"/>
  <c r="AN149" i="14" s="1"/>
  <c r="AG111" i="16"/>
  <c r="AJ147" i="14"/>
  <c r="AN147" i="14" s="1"/>
  <c r="AG109" i="16"/>
  <c r="AJ145" i="14"/>
  <c r="AN145" i="14" s="1"/>
  <c r="Z145" i="8"/>
  <c r="AG143" i="14" s="1"/>
  <c r="BJ143" i="14" s="1"/>
  <c r="BL143" i="14" s="1"/>
  <c r="E142" i="18"/>
  <c r="AM107" i="16"/>
  <c r="E140" i="18"/>
  <c r="AM105" i="16"/>
  <c r="E138" i="18"/>
  <c r="AM103" i="16"/>
  <c r="E136" i="18"/>
  <c r="AM102" i="16"/>
  <c r="E130" i="18"/>
  <c r="AM100" i="16"/>
  <c r="E128" i="18"/>
  <c r="AM98" i="16"/>
  <c r="E126" i="18"/>
  <c r="AM96" i="16"/>
  <c r="E124" i="18"/>
  <c r="AM94" i="16"/>
  <c r="E122" i="18"/>
  <c r="AM92" i="16"/>
  <c r="E116" i="18"/>
  <c r="AM90" i="16"/>
  <c r="E114" i="18"/>
  <c r="AM89" i="16"/>
  <c r="E112" i="18"/>
  <c r="AM87" i="16"/>
  <c r="E110" i="18"/>
  <c r="AM85" i="16"/>
  <c r="E108" i="18"/>
  <c r="AM83" i="16"/>
  <c r="E106" i="18"/>
  <c r="AM81" i="16"/>
  <c r="E96" i="18"/>
  <c r="AM80" i="16"/>
  <c r="E94" i="18"/>
  <c r="AM78" i="16"/>
  <c r="E92" i="18"/>
  <c r="AM76" i="16"/>
  <c r="E90" i="18"/>
  <c r="AM74" i="16"/>
  <c r="E88" i="18"/>
  <c r="AM72" i="16"/>
  <c r="E86" i="18"/>
  <c r="AM70" i="16"/>
  <c r="E84" i="18"/>
  <c r="AM68" i="16"/>
  <c r="E82" i="18"/>
  <c r="AM66" i="16"/>
  <c r="E79" i="18"/>
  <c r="AM64" i="16"/>
  <c r="E77" i="18"/>
  <c r="AM62" i="16"/>
  <c r="E75" i="18"/>
  <c r="AM61" i="16"/>
  <c r="E73" i="18"/>
  <c r="AM59" i="16"/>
  <c r="E71" i="18"/>
  <c r="AM57" i="16"/>
  <c r="E69" i="18"/>
  <c r="AM55" i="16"/>
  <c r="E67" i="18"/>
  <c r="AM53" i="16"/>
  <c r="E65" i="18"/>
  <c r="AM51" i="16"/>
  <c r="E63" i="18"/>
  <c r="AM49" i="16"/>
  <c r="E61" i="18"/>
  <c r="AM47" i="16"/>
  <c r="E59" i="18"/>
  <c r="AM45" i="16"/>
  <c r="E57" i="18"/>
  <c r="AM43" i="16"/>
  <c r="E55" i="18"/>
  <c r="AM41" i="16"/>
  <c r="E53" i="18"/>
  <c r="AM39" i="16"/>
  <c r="E51" i="18"/>
  <c r="AM37" i="16"/>
  <c r="E49" i="18"/>
  <c r="AM35" i="16"/>
  <c r="E47" i="18"/>
  <c r="AM33" i="16"/>
  <c r="E43" i="18"/>
  <c r="AM31" i="16"/>
  <c r="E41" i="18"/>
  <c r="AM29" i="16"/>
  <c r="E39" i="18"/>
  <c r="AM27" i="16"/>
  <c r="E37" i="18"/>
  <c r="AM25" i="16"/>
  <c r="E35" i="18"/>
  <c r="AM23" i="16"/>
  <c r="AJ21" i="14"/>
  <c r="AN21" i="14" s="1"/>
  <c r="AG19" i="16"/>
  <c r="AJ18" i="14"/>
  <c r="AN18" i="14" s="1"/>
  <c r="AG17" i="16"/>
  <c r="AJ16" i="14"/>
  <c r="AN16" i="14" s="1"/>
  <c r="AG15" i="16"/>
  <c r="AJ14" i="14"/>
  <c r="AN14" i="14" s="1"/>
  <c r="AG13" i="16"/>
  <c r="AJ12" i="14"/>
  <c r="AG11" i="16"/>
  <c r="AJ10" i="14"/>
  <c r="AN10" i="14" s="1"/>
  <c r="AG9" i="16"/>
  <c r="AJ8" i="14"/>
  <c r="AN8" i="14" s="1"/>
  <c r="AA26" i="8"/>
  <c r="Z272" i="8"/>
  <c r="AG268" i="14" s="1"/>
  <c r="BJ268" i="14" s="1"/>
  <c r="BL268" i="14" s="1"/>
  <c r="AA14" i="8"/>
  <c r="Z288" i="8"/>
  <c r="AG283" i="14" s="1"/>
  <c r="BJ283" i="14" s="1"/>
  <c r="AA221" i="8"/>
  <c r="AA142" i="8"/>
  <c r="AA141" i="8"/>
  <c r="AA140" i="8"/>
  <c r="AA139" i="8"/>
  <c r="AA138" i="8"/>
  <c r="AA137" i="8"/>
  <c r="AA136" i="8"/>
  <c r="AA135" i="8"/>
  <c r="AA134" i="8"/>
  <c r="AA133" i="8"/>
  <c r="AA132" i="8"/>
  <c r="AA131" i="8"/>
  <c r="AA189" i="8"/>
  <c r="Z143" i="8"/>
  <c r="AG141" i="14" s="1"/>
  <c r="BJ141" i="14" s="1"/>
  <c r="AA38" i="8"/>
  <c r="AA157" i="8"/>
  <c r="Z144" i="8"/>
  <c r="AG142" i="14" s="1"/>
  <c r="BJ142" i="14" s="1"/>
  <c r="AA67" i="8"/>
  <c r="AA34" i="8"/>
  <c r="AA10" i="8"/>
  <c r="Z284" i="8"/>
  <c r="AG279" i="14" s="1"/>
  <c r="BJ279" i="14" s="1"/>
  <c r="Z268" i="8"/>
  <c r="AG264" i="14" s="1"/>
  <c r="BJ264" i="14" s="1"/>
  <c r="BL264" i="14" s="1"/>
  <c r="Z259" i="8"/>
  <c r="AG255" i="14" s="1"/>
  <c r="BJ255" i="14" s="1"/>
  <c r="BL255" i="14" s="1"/>
  <c r="AA173" i="8"/>
  <c r="AA146" i="8"/>
  <c r="AA57" i="8"/>
  <c r="AA44" i="8"/>
  <c r="AA36" i="8"/>
  <c r="AA24" i="8"/>
  <c r="AA12" i="8"/>
  <c r="Z312" i="8"/>
  <c r="AG307" i="14" s="1"/>
  <c r="BJ307" i="14" s="1"/>
  <c r="BL307" i="14" s="1"/>
  <c r="Z280" i="8"/>
  <c r="AG275" i="14" s="1"/>
  <c r="BJ275" i="14" s="1"/>
  <c r="Z264" i="8"/>
  <c r="AG260" i="14" s="1"/>
  <c r="BJ260" i="14" s="1"/>
  <c r="BL260" i="14" s="1"/>
  <c r="AA93" i="8"/>
  <c r="AA49" i="8"/>
  <c r="AA42" i="8"/>
  <c r="Z296" i="8"/>
  <c r="AG291" i="14" s="1"/>
  <c r="BJ291" i="14" s="1"/>
  <c r="Z276" i="8"/>
  <c r="AG271" i="14" s="1"/>
  <c r="BJ271" i="14" s="1"/>
  <c r="BL271" i="14" s="1"/>
  <c r="AA205" i="8"/>
  <c r="AA122" i="8"/>
  <c r="AA79" i="8"/>
  <c r="AA40" i="8"/>
  <c r="AA30" i="8"/>
  <c r="AA18" i="8"/>
  <c r="AA8" i="8"/>
  <c r="Z300" i="8"/>
  <c r="AG295" i="14" s="1"/>
  <c r="BJ295" i="14" s="1"/>
  <c r="Z289" i="8"/>
  <c r="AG284" i="14" s="1"/>
  <c r="BJ284" i="14" s="1"/>
  <c r="Z281" i="8"/>
  <c r="AG276" i="14" s="1"/>
  <c r="BJ276" i="14" s="1"/>
  <c r="Z273" i="8"/>
  <c r="Z265" i="8"/>
  <c r="AG261" i="14" s="1"/>
  <c r="BJ261" i="14" s="1"/>
  <c r="BL261" i="14" s="1"/>
  <c r="AA213" i="8"/>
  <c r="AA181" i="8"/>
  <c r="AA149" i="8"/>
  <c r="AA125" i="8"/>
  <c r="AA99" i="8"/>
  <c r="AA90" i="8"/>
  <c r="AA53" i="8"/>
  <c r="AA43" i="8"/>
  <c r="AA39" i="8"/>
  <c r="AA35" i="8"/>
  <c r="AA31" i="8"/>
  <c r="AA27" i="8"/>
  <c r="AA23" i="8"/>
  <c r="AA19" i="8"/>
  <c r="AA15" i="8"/>
  <c r="AA11" i="8"/>
  <c r="AA7" i="8"/>
  <c r="AA260" i="8"/>
  <c r="AA102" i="8"/>
  <c r="AA32" i="8"/>
  <c r="AA28" i="8"/>
  <c r="AA20" i="8"/>
  <c r="AA16" i="8"/>
  <c r="Z316" i="8"/>
  <c r="AG311" i="14" s="1"/>
  <c r="BJ311" i="14" s="1"/>
  <c r="BL311" i="14" s="1"/>
  <c r="Z285" i="8"/>
  <c r="AG280" i="14" s="1"/>
  <c r="BJ280" i="14" s="1"/>
  <c r="BL280" i="14" s="1"/>
  <c r="Z277" i="8"/>
  <c r="AG272" i="14" s="1"/>
  <c r="BJ272" i="14" s="1"/>
  <c r="Z269" i="8"/>
  <c r="AG265" i="14" s="1"/>
  <c r="BJ265" i="14" s="1"/>
  <c r="BL265" i="14" s="1"/>
  <c r="Z261" i="8"/>
  <c r="AG257" i="14" s="1"/>
  <c r="BJ257" i="14" s="1"/>
  <c r="BL257" i="14" s="1"/>
  <c r="AA229" i="8"/>
  <c r="AA197" i="8"/>
  <c r="AA165" i="8"/>
  <c r="AA111" i="8"/>
  <c r="AA70" i="8"/>
  <c r="AA61" i="8"/>
  <c r="AA45" i="8"/>
  <c r="AA41" i="8"/>
  <c r="AA37" i="8"/>
  <c r="AA33" i="8"/>
  <c r="AA29" i="8"/>
  <c r="AA25" i="8"/>
  <c r="AA21" i="8"/>
  <c r="AA17" i="8"/>
  <c r="AA13" i="8"/>
  <c r="AA9" i="8"/>
  <c r="Z3" i="8"/>
  <c r="AG3" i="14" s="1"/>
  <c r="BJ3" i="14" s="1"/>
  <c r="Z6" i="8"/>
  <c r="AG6" i="14" s="1"/>
  <c r="BJ6" i="14" s="1"/>
  <c r="AA227" i="8"/>
  <c r="AA219" i="8"/>
  <c r="AA211" i="8"/>
  <c r="AA203" i="8"/>
  <c r="AA195" i="8"/>
  <c r="AA187" i="8"/>
  <c r="AA179" i="8"/>
  <c r="AA171" i="8"/>
  <c r="AA163" i="8"/>
  <c r="AA155" i="8"/>
  <c r="AA147" i="8"/>
  <c r="AA126" i="8"/>
  <c r="AA123" i="8"/>
  <c r="AA117" i="8"/>
  <c r="AA114" i="8"/>
  <c r="AA103" i="8"/>
  <c r="AA94" i="8"/>
  <c r="AA91" i="8"/>
  <c r="AA85" i="8"/>
  <c r="AA82" i="8"/>
  <c r="AA71" i="8"/>
  <c r="AA62" i="8"/>
  <c r="AA58" i="8"/>
  <c r="AA54" i="8"/>
  <c r="AA50" i="8"/>
  <c r="AA46" i="8"/>
  <c r="Z2" i="8"/>
  <c r="Z308" i="8"/>
  <c r="AG303" i="14" s="1"/>
  <c r="BJ303" i="14" s="1"/>
  <c r="BL303" i="14" s="1"/>
  <c r="Z292" i="8"/>
  <c r="AG287" i="14" s="1"/>
  <c r="BJ287" i="14" s="1"/>
  <c r="Z286" i="8"/>
  <c r="AG281" i="14" s="1"/>
  <c r="BJ281" i="14" s="1"/>
  <c r="Z282" i="8"/>
  <c r="AG277" i="14" s="1"/>
  <c r="BJ277" i="14" s="1"/>
  <c r="Z278" i="8"/>
  <c r="AG273" i="14" s="1"/>
  <c r="BJ273" i="14" s="1"/>
  <c r="Z274" i="8"/>
  <c r="AG269" i="14" s="1"/>
  <c r="BJ269" i="14" s="1"/>
  <c r="Z270" i="8"/>
  <c r="AG266" i="14" s="1"/>
  <c r="BJ266" i="14" s="1"/>
  <c r="BL266" i="14" s="1"/>
  <c r="Z266" i="8"/>
  <c r="AG262" i="14" s="1"/>
  <c r="BJ262" i="14" s="1"/>
  <c r="BL262" i="14" s="1"/>
  <c r="Z262" i="8"/>
  <c r="AG258" i="14" s="1"/>
  <c r="BJ258" i="14" s="1"/>
  <c r="BL258" i="14" s="1"/>
  <c r="AA257" i="8"/>
  <c r="AA256" i="8"/>
  <c r="AA255" i="8"/>
  <c r="AA254" i="8"/>
  <c r="AA253" i="8"/>
  <c r="AA252" i="8"/>
  <c r="AA251" i="8"/>
  <c r="AA250" i="8"/>
  <c r="AA249" i="8"/>
  <c r="AA248" i="8"/>
  <c r="AA247" i="8"/>
  <c r="AA246" i="8"/>
  <c r="AA245" i="8"/>
  <c r="AA244" i="8"/>
  <c r="AA243" i="8"/>
  <c r="AA242" i="8"/>
  <c r="AA241" i="8"/>
  <c r="AA240" i="8"/>
  <c r="AA239" i="8"/>
  <c r="AA238" i="8"/>
  <c r="AA237" i="8"/>
  <c r="AA236" i="8"/>
  <c r="AA235" i="8"/>
  <c r="AA234" i="8"/>
  <c r="AA233" i="8"/>
  <c r="AA232" i="8"/>
  <c r="AA231" i="8"/>
  <c r="AA225" i="8"/>
  <c r="AA217" i="8"/>
  <c r="AA209" i="8"/>
  <c r="AA201" i="8"/>
  <c r="AA193" i="8"/>
  <c r="AA185" i="8"/>
  <c r="AA177" i="8"/>
  <c r="AA169" i="8"/>
  <c r="AA161" i="8"/>
  <c r="AA153" i="8"/>
  <c r="AA127" i="8"/>
  <c r="AA118" i="8"/>
  <c r="AA115" i="8"/>
  <c r="AA109" i="8"/>
  <c r="AA106" i="8"/>
  <c r="AA95" i="8"/>
  <c r="AA86" i="8"/>
  <c r="AA83" i="8"/>
  <c r="AA77" i="8"/>
  <c r="AA74" i="8"/>
  <c r="AA63" i="8"/>
  <c r="AA59" i="8"/>
  <c r="AA55" i="8"/>
  <c r="AA51" i="8"/>
  <c r="AA47" i="8"/>
  <c r="Z304" i="8"/>
  <c r="AG299" i="14" s="1"/>
  <c r="BJ299" i="14" s="1"/>
  <c r="Z287" i="8"/>
  <c r="AG282" i="14" s="1"/>
  <c r="BJ282" i="14" s="1"/>
  <c r="Z283" i="8"/>
  <c r="AG278" i="14" s="1"/>
  <c r="BJ278" i="14" s="1"/>
  <c r="Z279" i="8"/>
  <c r="AG274" i="14" s="1"/>
  <c r="BJ274" i="14" s="1"/>
  <c r="Z275" i="8"/>
  <c r="AG270" i="14" s="1"/>
  <c r="BJ270" i="14" s="1"/>
  <c r="Z271" i="8"/>
  <c r="AG267" i="14" s="1"/>
  <c r="BJ267" i="14" s="1"/>
  <c r="BL267" i="14" s="1"/>
  <c r="Z267" i="8"/>
  <c r="AG263" i="14" s="1"/>
  <c r="BJ263" i="14" s="1"/>
  <c r="BL263" i="14" s="1"/>
  <c r="Z263" i="8"/>
  <c r="AG259" i="14" s="1"/>
  <c r="BJ259" i="14" s="1"/>
  <c r="BL259" i="14" s="1"/>
  <c r="Z258" i="8"/>
  <c r="AG254" i="14" s="1"/>
  <c r="BJ254" i="14" s="1"/>
  <c r="AA223" i="8"/>
  <c r="AA215" i="8"/>
  <c r="AA207" i="8"/>
  <c r="AA199" i="8"/>
  <c r="AA191" i="8"/>
  <c r="AA183" i="8"/>
  <c r="AA175" i="8"/>
  <c r="AA167" i="8"/>
  <c r="AA159" i="8"/>
  <c r="AA151" i="8"/>
  <c r="AA130" i="8"/>
  <c r="AA119" i="8"/>
  <c r="AA110" i="8"/>
  <c r="AA107" i="8"/>
  <c r="AA101" i="8"/>
  <c r="AA98" i="8"/>
  <c r="AA87" i="8"/>
  <c r="AA78" i="8"/>
  <c r="AA75" i="8"/>
  <c r="AA69" i="8"/>
  <c r="AA66" i="8"/>
  <c r="AA60" i="8"/>
  <c r="AA56" i="8"/>
  <c r="AA52" i="8"/>
  <c r="AA48" i="8"/>
  <c r="Z226" i="8"/>
  <c r="AG223" i="14" s="1"/>
  <c r="BJ223" i="14" s="1"/>
  <c r="BL223" i="14" s="1"/>
  <c r="AA226" i="8"/>
  <c r="Z218" i="8"/>
  <c r="AG215" i="14" s="1"/>
  <c r="BJ215" i="14" s="1"/>
  <c r="BL215" i="14" s="1"/>
  <c r="AA218" i="8"/>
  <c r="Z210" i="8"/>
  <c r="AG207" i="14" s="1"/>
  <c r="BJ207" i="14" s="1"/>
  <c r="BL207" i="14" s="1"/>
  <c r="AA210" i="8"/>
  <c r="Z202" i="8"/>
  <c r="AG199" i="14" s="1"/>
  <c r="BJ199" i="14" s="1"/>
  <c r="AA202" i="8"/>
  <c r="Z194" i="8"/>
  <c r="AG191" i="14" s="1"/>
  <c r="BJ191" i="14" s="1"/>
  <c r="BL191" i="14" s="1"/>
  <c r="AA194" i="8"/>
  <c r="Z186" i="8"/>
  <c r="AG183" i="14" s="1"/>
  <c r="BJ183" i="14" s="1"/>
  <c r="BL183" i="14" s="1"/>
  <c r="AA186" i="8"/>
  <c r="Z178" i="8"/>
  <c r="AG175" i="14" s="1"/>
  <c r="BJ175" i="14" s="1"/>
  <c r="AA178" i="8"/>
  <c r="Z170" i="8"/>
  <c r="AG167" i="14" s="1"/>
  <c r="BJ167" i="14" s="1"/>
  <c r="AA170" i="8"/>
  <c r="Z162" i="8"/>
  <c r="AG160" i="14" s="1"/>
  <c r="BJ160" i="14" s="1"/>
  <c r="AA162" i="8"/>
  <c r="Z154" i="8"/>
  <c r="AG152" i="14" s="1"/>
  <c r="BJ152" i="14" s="1"/>
  <c r="AA154" i="8"/>
  <c r="Z128" i="8"/>
  <c r="AG126" i="14" s="1"/>
  <c r="BJ126" i="14" s="1"/>
  <c r="AA128" i="8"/>
  <c r="Z96" i="8"/>
  <c r="AG94" i="14" s="1"/>
  <c r="BJ94" i="14" s="1"/>
  <c r="AA96" i="8"/>
  <c r="Z64" i="8"/>
  <c r="AG63" i="14" s="1"/>
  <c r="BJ63" i="14" s="1"/>
  <c r="AA64" i="8"/>
  <c r="Z5" i="8"/>
  <c r="AG5" i="14" s="1"/>
  <c r="BJ5" i="14" s="1"/>
  <c r="AA473" i="8"/>
  <c r="AA472" i="8"/>
  <c r="AA471" i="8"/>
  <c r="AA470" i="8"/>
  <c r="AA469" i="8"/>
  <c r="AA468" i="8"/>
  <c r="AA467" i="8"/>
  <c r="AA466" i="8"/>
  <c r="AA465" i="8"/>
  <c r="AA464" i="8"/>
  <c r="AA463" i="8"/>
  <c r="AA462" i="8"/>
  <c r="AA461" i="8"/>
  <c r="AA460" i="8"/>
  <c r="AA459" i="8"/>
  <c r="AA458" i="8"/>
  <c r="AA457" i="8"/>
  <c r="AA456" i="8"/>
  <c r="AA455" i="8"/>
  <c r="AA454" i="8"/>
  <c r="AA453" i="8"/>
  <c r="AA452" i="8"/>
  <c r="AA451" i="8"/>
  <c r="AA450" i="8"/>
  <c r="AA449" i="8"/>
  <c r="AA448" i="8"/>
  <c r="AA447" i="8"/>
  <c r="AA446" i="8"/>
  <c r="AA445" i="8"/>
  <c r="AA444" i="8"/>
  <c r="AA443" i="8"/>
  <c r="AA442" i="8"/>
  <c r="AA441" i="8"/>
  <c r="AA440" i="8"/>
  <c r="AA439" i="8"/>
  <c r="AA438" i="8"/>
  <c r="AA437" i="8"/>
  <c r="AA436" i="8"/>
  <c r="AA435" i="8"/>
  <c r="AA434" i="8"/>
  <c r="AA433" i="8"/>
  <c r="AA432" i="8"/>
  <c r="AA431" i="8"/>
  <c r="AA430" i="8"/>
  <c r="AA429" i="8"/>
  <c r="AA428" i="8"/>
  <c r="AA427" i="8"/>
  <c r="AA426" i="8"/>
  <c r="AA425" i="8"/>
  <c r="AA424" i="8"/>
  <c r="AA423" i="8"/>
  <c r="AA422" i="8"/>
  <c r="AA421" i="8"/>
  <c r="AA420" i="8"/>
  <c r="AA419" i="8"/>
  <c r="AA418" i="8"/>
  <c r="AA417" i="8"/>
  <c r="AA416" i="8"/>
  <c r="AA415" i="8"/>
  <c r="AA414" i="8"/>
  <c r="AA413" i="8"/>
  <c r="AA412" i="8"/>
  <c r="AA411" i="8"/>
  <c r="AA410" i="8"/>
  <c r="AA409" i="8"/>
  <c r="AA408" i="8"/>
  <c r="AA407" i="8"/>
  <c r="AA406" i="8"/>
  <c r="AA405" i="8"/>
  <c r="AA404" i="8"/>
  <c r="AA403" i="8"/>
  <c r="AA402" i="8"/>
  <c r="AA401" i="8"/>
  <c r="AA400" i="8"/>
  <c r="AA399" i="8"/>
  <c r="AA398" i="8"/>
  <c r="AA397" i="8"/>
  <c r="AA396" i="8"/>
  <c r="AA395" i="8"/>
  <c r="AA394" i="8"/>
  <c r="AA393" i="8"/>
  <c r="AA392" i="8"/>
  <c r="AA391" i="8"/>
  <c r="AA390" i="8"/>
  <c r="AA389" i="8"/>
  <c r="AA388" i="8"/>
  <c r="AA387" i="8"/>
  <c r="AA386" i="8"/>
  <c r="AA385" i="8"/>
  <c r="AA384" i="8"/>
  <c r="AA383" i="8"/>
  <c r="AA382" i="8"/>
  <c r="AA381" i="8"/>
  <c r="AA380" i="8"/>
  <c r="AA379" i="8"/>
  <c r="AA378" i="8"/>
  <c r="AA377" i="8"/>
  <c r="AA376" i="8"/>
  <c r="AA375" i="8"/>
  <c r="AA374" i="8"/>
  <c r="AA373" i="8"/>
  <c r="AA372" i="8"/>
  <c r="AA371" i="8"/>
  <c r="AA370" i="8"/>
  <c r="AA369" i="8"/>
  <c r="AA368" i="8"/>
  <c r="AA367" i="8"/>
  <c r="AA366" i="8"/>
  <c r="AA365" i="8"/>
  <c r="AA364" i="8"/>
  <c r="AA363" i="8"/>
  <c r="AA362" i="8"/>
  <c r="AA361" i="8"/>
  <c r="AA360" i="8"/>
  <c r="AA359" i="8"/>
  <c r="AA358" i="8"/>
  <c r="AA357" i="8"/>
  <c r="AA356" i="8"/>
  <c r="AA355" i="8"/>
  <c r="AA354" i="8"/>
  <c r="AA353" i="8"/>
  <c r="AA352" i="8"/>
  <c r="AA351" i="8"/>
  <c r="AA350" i="8"/>
  <c r="AA349" i="8"/>
  <c r="AA348" i="8"/>
  <c r="AA347" i="8"/>
  <c r="AA346" i="8"/>
  <c r="AA345" i="8"/>
  <c r="AA344" i="8"/>
  <c r="AA343" i="8"/>
  <c r="AA342" i="8"/>
  <c r="AA341" i="8"/>
  <c r="AA340" i="8"/>
  <c r="AA339" i="8"/>
  <c r="AA338" i="8"/>
  <c r="AA337" i="8"/>
  <c r="AA336" i="8"/>
  <c r="AA335" i="8"/>
  <c r="AA334" i="8"/>
  <c r="AA333" i="8"/>
  <c r="AA332" i="8"/>
  <c r="AA331" i="8"/>
  <c r="AA330" i="8"/>
  <c r="AA329" i="8"/>
  <c r="AA328" i="8"/>
  <c r="AA327" i="8"/>
  <c r="AA326" i="8"/>
  <c r="AA325" i="8"/>
  <c r="AA324" i="8"/>
  <c r="AA323" i="8"/>
  <c r="AA322" i="8"/>
  <c r="AA321" i="8"/>
  <c r="AA320" i="8"/>
  <c r="AA319" i="8"/>
  <c r="AA318" i="8"/>
  <c r="Z317" i="8"/>
  <c r="AG312" i="14" s="1"/>
  <c r="BJ312" i="14" s="1"/>
  <c r="Z313" i="8"/>
  <c r="AG308" i="14" s="1"/>
  <c r="BJ308" i="14" s="1"/>
  <c r="BL308" i="14" s="1"/>
  <c r="Z309" i="8"/>
  <c r="AG304" i="14" s="1"/>
  <c r="BJ304" i="14" s="1"/>
  <c r="BL304" i="14" s="1"/>
  <c r="Z305" i="8"/>
  <c r="AG300" i="14" s="1"/>
  <c r="BJ300" i="14" s="1"/>
  <c r="Z301" i="8"/>
  <c r="AG296" i="14" s="1"/>
  <c r="BJ296" i="14" s="1"/>
  <c r="Z297" i="8"/>
  <c r="AG292" i="14" s="1"/>
  <c r="BJ292" i="14" s="1"/>
  <c r="Z293" i="8"/>
  <c r="AG288" i="14" s="1"/>
  <c r="BJ288" i="14" s="1"/>
  <c r="Z105" i="8"/>
  <c r="AG103" i="14" s="1"/>
  <c r="BJ103" i="14" s="1"/>
  <c r="BL103" i="14" s="1"/>
  <c r="AA105" i="8"/>
  <c r="Z73" i="8"/>
  <c r="AG72" i="14" s="1"/>
  <c r="BJ72" i="14" s="1"/>
  <c r="AA73" i="8"/>
  <c r="Z314" i="8"/>
  <c r="AG309" i="14" s="1"/>
  <c r="BJ309" i="14" s="1"/>
  <c r="BL309" i="14" s="1"/>
  <c r="Z310" i="8"/>
  <c r="AG305" i="14" s="1"/>
  <c r="BJ305" i="14" s="1"/>
  <c r="BL305" i="14" s="1"/>
  <c r="Z306" i="8"/>
  <c r="AG301" i="14" s="1"/>
  <c r="BJ301" i="14" s="1"/>
  <c r="BL301" i="14" s="1"/>
  <c r="Z302" i="8"/>
  <c r="AG297" i="14" s="1"/>
  <c r="BJ297" i="14" s="1"/>
  <c r="Z298" i="8"/>
  <c r="AG293" i="14" s="1"/>
  <c r="BJ293" i="14" s="1"/>
  <c r="Z294" i="8"/>
  <c r="AG289" i="14" s="1"/>
  <c r="BJ289" i="14" s="1"/>
  <c r="Z290" i="8"/>
  <c r="AG285" i="14" s="1"/>
  <c r="BJ285" i="14" s="1"/>
  <c r="Z230" i="8"/>
  <c r="AG227" i="14" s="1"/>
  <c r="BJ227" i="14" s="1"/>
  <c r="AA230" i="8"/>
  <c r="Z222" i="8"/>
  <c r="AG219" i="14" s="1"/>
  <c r="BJ219" i="14" s="1"/>
  <c r="BL219" i="14" s="1"/>
  <c r="AA222" i="8"/>
  <c r="Z214" i="8"/>
  <c r="AG211" i="14" s="1"/>
  <c r="BJ211" i="14" s="1"/>
  <c r="AA214" i="8"/>
  <c r="Z206" i="8"/>
  <c r="AG203" i="14" s="1"/>
  <c r="BJ203" i="14" s="1"/>
  <c r="AA206" i="8"/>
  <c r="Z198" i="8"/>
  <c r="AG195" i="14" s="1"/>
  <c r="BJ195" i="14" s="1"/>
  <c r="AA198" i="8"/>
  <c r="Z190" i="8"/>
  <c r="AG187" i="14" s="1"/>
  <c r="BJ187" i="14" s="1"/>
  <c r="AA190" i="8"/>
  <c r="Z182" i="8"/>
  <c r="AG179" i="14" s="1"/>
  <c r="BJ179" i="14" s="1"/>
  <c r="AA182" i="8"/>
  <c r="Z174" i="8"/>
  <c r="AG171" i="14" s="1"/>
  <c r="BJ171" i="14" s="1"/>
  <c r="AA174" i="8"/>
  <c r="Z166" i="8"/>
  <c r="AG164" i="14" s="1"/>
  <c r="BJ164" i="14" s="1"/>
  <c r="AA166" i="8"/>
  <c r="Z158" i="8"/>
  <c r="AG156" i="14" s="1"/>
  <c r="BJ156" i="14" s="1"/>
  <c r="BL156" i="14" s="1"/>
  <c r="AA158" i="8"/>
  <c r="Z150" i="8"/>
  <c r="AG148" i="14" s="1"/>
  <c r="BJ148" i="14" s="1"/>
  <c r="AA150" i="8"/>
  <c r="Z112" i="8"/>
  <c r="AG110" i="14" s="1"/>
  <c r="BJ110" i="14" s="1"/>
  <c r="AA112" i="8"/>
  <c r="Z80" i="8"/>
  <c r="AG79" i="14" s="1"/>
  <c r="BJ79" i="14" s="1"/>
  <c r="AA80" i="8"/>
  <c r="Z315" i="8"/>
  <c r="AG310" i="14" s="1"/>
  <c r="BJ310" i="14" s="1"/>
  <c r="BL310" i="14" s="1"/>
  <c r="Z311" i="8"/>
  <c r="AG306" i="14" s="1"/>
  <c r="BJ306" i="14" s="1"/>
  <c r="BL306" i="14" s="1"/>
  <c r="Z307" i="8"/>
  <c r="AG302" i="14" s="1"/>
  <c r="BJ302" i="14" s="1"/>
  <c r="BL302" i="14" s="1"/>
  <c r="Z303" i="8"/>
  <c r="AG298" i="14" s="1"/>
  <c r="BJ298" i="14" s="1"/>
  <c r="Z299" i="8"/>
  <c r="AG294" i="14" s="1"/>
  <c r="BJ294" i="14" s="1"/>
  <c r="Z295" i="8"/>
  <c r="AG290" i="14" s="1"/>
  <c r="BJ290" i="14" s="1"/>
  <c r="Z291" i="8"/>
  <c r="AG286" i="14" s="1"/>
  <c r="BJ286" i="14" s="1"/>
  <c r="Z121" i="8"/>
  <c r="AG119" i="14" s="1"/>
  <c r="BJ119" i="14" s="1"/>
  <c r="BL119" i="14" s="1"/>
  <c r="AA121" i="8"/>
  <c r="Z89" i="8"/>
  <c r="AG87" i="14" s="1"/>
  <c r="BJ87" i="14" s="1"/>
  <c r="AA89" i="8"/>
  <c r="AA228" i="8"/>
  <c r="AA224" i="8"/>
  <c r="AA220" i="8"/>
  <c r="AA216" i="8"/>
  <c r="AA212" i="8"/>
  <c r="AA208" i="8"/>
  <c r="AA204" i="8"/>
  <c r="AA200" i="8"/>
  <c r="AA196" i="8"/>
  <c r="AA192" i="8"/>
  <c r="AA188" i="8"/>
  <c r="AA184" i="8"/>
  <c r="AA180" i="8"/>
  <c r="AA176" i="8"/>
  <c r="AA172" i="8"/>
  <c r="AA168" i="8"/>
  <c r="AA164" i="8"/>
  <c r="AA160" i="8"/>
  <c r="AA156" i="8"/>
  <c r="AA152" i="8"/>
  <c r="AA148" i="8"/>
  <c r="AA129" i="8"/>
  <c r="Z116" i="8"/>
  <c r="AG114" i="14" s="1"/>
  <c r="BJ114" i="14" s="1"/>
  <c r="AA116" i="8"/>
  <c r="AA113" i="8"/>
  <c r="Z100" i="8"/>
  <c r="AG98" i="14" s="1"/>
  <c r="BJ98" i="14" s="1"/>
  <c r="BL98" i="14" s="1"/>
  <c r="AA100" i="8"/>
  <c r="AA97" i="8"/>
  <c r="Z84" i="8"/>
  <c r="AG82" i="14" s="1"/>
  <c r="BJ82" i="14" s="1"/>
  <c r="AA84" i="8"/>
  <c r="AA81" i="8"/>
  <c r="Z68" i="8"/>
  <c r="AG67" i="14" s="1"/>
  <c r="BJ67" i="14" s="1"/>
  <c r="AA68" i="8"/>
  <c r="AA65" i="8"/>
  <c r="Z120" i="8"/>
  <c r="AG118" i="14" s="1"/>
  <c r="BJ118" i="14" s="1"/>
  <c r="BL118" i="14" s="1"/>
  <c r="AA120" i="8"/>
  <c r="Z104" i="8"/>
  <c r="AG102" i="14" s="1"/>
  <c r="BJ102" i="14" s="1"/>
  <c r="BL102" i="14" s="1"/>
  <c r="AA104" i="8"/>
  <c r="Z88" i="8"/>
  <c r="AG86" i="14" s="1"/>
  <c r="BJ86" i="14" s="1"/>
  <c r="AA88" i="8"/>
  <c r="Z72" i="8"/>
  <c r="AG71" i="14" s="1"/>
  <c r="BJ71" i="14" s="1"/>
  <c r="AA72" i="8"/>
  <c r="Z124" i="8"/>
  <c r="AG122" i="14" s="1"/>
  <c r="BJ122" i="14" s="1"/>
  <c r="AA124" i="8"/>
  <c r="Z108" i="8"/>
  <c r="AG106" i="14" s="1"/>
  <c r="BJ106" i="14" s="1"/>
  <c r="AA108" i="8"/>
  <c r="Z92" i="8"/>
  <c r="AG90" i="14" s="1"/>
  <c r="BJ90" i="14" s="1"/>
  <c r="AA92" i="8"/>
  <c r="Z76" i="8"/>
  <c r="AG75" i="14" s="1"/>
  <c r="BJ75" i="14" s="1"/>
  <c r="AA76" i="8"/>
  <c r="BA458" i="5"/>
  <c r="AZ326" i="5"/>
  <c r="BA473" i="5"/>
  <c r="BA467" i="5"/>
  <c r="BA462" i="5"/>
  <c r="BA457" i="5"/>
  <c r="BA451" i="5"/>
  <c r="BA446" i="5"/>
  <c r="AZ435" i="5"/>
  <c r="AZ308" i="16" s="1"/>
  <c r="AZ427" i="5"/>
  <c r="BB421" i="5"/>
  <c r="AZ415" i="5"/>
  <c r="AZ407" i="5"/>
  <c r="AZ399" i="5"/>
  <c r="AZ391" i="5"/>
  <c r="AZ383" i="5"/>
  <c r="AZ375" i="5"/>
  <c r="AZ367" i="5"/>
  <c r="AZ342" i="5"/>
  <c r="BB322" i="5"/>
  <c r="BB2" i="5"/>
  <c r="BC350" i="5"/>
  <c r="AV430" i="5"/>
  <c r="AV58" i="5"/>
  <c r="AV147" i="5"/>
  <c r="AV123" i="5"/>
  <c r="AV121" i="5"/>
  <c r="AV119" i="5"/>
  <c r="AV67" i="5"/>
  <c r="BA471" i="5"/>
  <c r="BA466" i="5"/>
  <c r="BA461" i="5"/>
  <c r="BA455" i="5"/>
  <c r="BA450" i="5"/>
  <c r="BA445" i="5"/>
  <c r="AZ439" i="5"/>
  <c r="BB433" i="5"/>
  <c r="BB425" i="5"/>
  <c r="BB413" i="5"/>
  <c r="BB405" i="5"/>
  <c r="BB397" i="5"/>
  <c r="BB389" i="5"/>
  <c r="BB381" i="5"/>
  <c r="BB373" i="5"/>
  <c r="BB365" i="5"/>
  <c r="AZ358" i="5"/>
  <c r="BB338" i="5"/>
  <c r="BB329" i="5"/>
  <c r="BA470" i="5"/>
  <c r="BA465" i="5"/>
  <c r="BA459" i="5"/>
  <c r="BA454" i="5"/>
  <c r="BA449" i="5"/>
  <c r="AZ443" i="5"/>
  <c r="BB437" i="5"/>
  <c r="AZ431" i="5"/>
  <c r="AZ419" i="5"/>
  <c r="AZ411" i="5"/>
  <c r="AZ403" i="5"/>
  <c r="AZ395" i="5"/>
  <c r="AZ387" i="5"/>
  <c r="AZ379" i="5"/>
  <c r="AZ371" i="5"/>
  <c r="AZ363" i="5"/>
  <c r="BB354" i="5"/>
  <c r="BB345" i="5"/>
  <c r="BC334" i="5"/>
  <c r="BB468" i="5"/>
  <c r="BC468" i="5"/>
  <c r="AZ468" i="5"/>
  <c r="BB460" i="5"/>
  <c r="BC460" i="5"/>
  <c r="AZ460" i="5"/>
  <c r="BB452" i="5"/>
  <c r="BC452" i="5"/>
  <c r="AZ452" i="5"/>
  <c r="BB444" i="5"/>
  <c r="BC444" i="5"/>
  <c r="AZ444" i="5"/>
  <c r="BC436" i="5"/>
  <c r="BB436" i="5"/>
  <c r="AZ436" i="5"/>
  <c r="BC428" i="5"/>
  <c r="BB428" i="5"/>
  <c r="AZ428" i="5"/>
  <c r="BC420" i="5"/>
  <c r="BB420" i="5"/>
  <c r="AZ420" i="5"/>
  <c r="BC416" i="5"/>
  <c r="BB416" i="5"/>
  <c r="AZ416" i="5"/>
  <c r="BC412" i="5"/>
  <c r="BB412" i="5"/>
  <c r="AZ412" i="5"/>
  <c r="BC408" i="5"/>
  <c r="BB408" i="5"/>
  <c r="BA408" i="5"/>
  <c r="AZ408" i="5"/>
  <c r="BC404" i="5"/>
  <c r="BB404" i="5"/>
  <c r="BA404" i="5"/>
  <c r="AZ404" i="5"/>
  <c r="BC400" i="5"/>
  <c r="BB400" i="5"/>
  <c r="BA400" i="5"/>
  <c r="BA277" i="16" s="1"/>
  <c r="AZ400" i="5"/>
  <c r="BC396" i="5"/>
  <c r="BB396" i="5"/>
  <c r="BA396" i="5"/>
  <c r="BA273" i="16" s="1"/>
  <c r="AZ396" i="5"/>
  <c r="BC392" i="5"/>
  <c r="BB392" i="5"/>
  <c r="BA392" i="5"/>
  <c r="BA269" i="16" s="1"/>
  <c r="AZ392" i="5"/>
  <c r="BC388" i="5"/>
  <c r="BB388" i="5"/>
  <c r="BA388" i="5"/>
  <c r="AZ388" i="5"/>
  <c r="BC384" i="5"/>
  <c r="BB384" i="5"/>
  <c r="BA384" i="5"/>
  <c r="BA261" i="16" s="1"/>
  <c r="AZ384" i="5"/>
  <c r="BC380" i="5"/>
  <c r="BB380" i="5"/>
  <c r="BA380" i="5"/>
  <c r="AZ380" i="5"/>
  <c r="BC376" i="5"/>
  <c r="BB376" i="5"/>
  <c r="AZ376" i="5"/>
  <c r="BA376" i="5"/>
  <c r="BA253" i="16" s="1"/>
  <c r="BC372" i="5"/>
  <c r="BB372" i="5"/>
  <c r="BA372" i="5"/>
  <c r="BA250" i="16" s="1"/>
  <c r="AZ372" i="5"/>
  <c r="BC368" i="5"/>
  <c r="BB368" i="5"/>
  <c r="BA368" i="5"/>
  <c r="AZ368" i="5"/>
  <c r="BC364" i="5"/>
  <c r="BB364" i="5"/>
  <c r="BA364" i="5"/>
  <c r="BA246" i="16" s="1"/>
  <c r="AZ364" i="5"/>
  <c r="BA360" i="5"/>
  <c r="BB360" i="5"/>
  <c r="AZ360" i="5"/>
  <c r="BC360" i="5"/>
  <c r="BA356" i="5"/>
  <c r="BB356" i="5"/>
  <c r="BC356" i="5"/>
  <c r="AZ356" i="5"/>
  <c r="BA352" i="5"/>
  <c r="BB352" i="5"/>
  <c r="AZ352" i="5"/>
  <c r="BC352" i="5"/>
  <c r="BA348" i="5"/>
  <c r="BB348" i="5"/>
  <c r="AZ348" i="5"/>
  <c r="BC348" i="5"/>
  <c r="BA344" i="5"/>
  <c r="BB344" i="5"/>
  <c r="AZ344" i="5"/>
  <c r="BC344" i="5"/>
  <c r="BA336" i="5"/>
  <c r="BB336" i="5"/>
  <c r="AZ336" i="5"/>
  <c r="BC336" i="5"/>
  <c r="BA332" i="5"/>
  <c r="BB332" i="5"/>
  <c r="AZ332" i="5"/>
  <c r="BC332" i="5"/>
  <c r="BA328" i="5"/>
  <c r="BA225" i="16" s="1"/>
  <c r="BB328" i="5"/>
  <c r="AZ328" i="5"/>
  <c r="BC328" i="5"/>
  <c r="BA324" i="5"/>
  <c r="BB324" i="5"/>
  <c r="BC324" i="5"/>
  <c r="AZ324" i="5"/>
  <c r="BA320" i="5"/>
  <c r="BB320" i="5"/>
  <c r="BC320" i="5"/>
  <c r="AZ320" i="5"/>
  <c r="BA316" i="5"/>
  <c r="AZ316" i="5"/>
  <c r="BB316" i="5"/>
  <c r="BC316" i="5"/>
  <c r="BA312" i="5"/>
  <c r="BB312" i="5"/>
  <c r="AZ312" i="5"/>
  <c r="BC312" i="5"/>
  <c r="BA308" i="5"/>
  <c r="BB308" i="5"/>
  <c r="AZ308" i="5"/>
  <c r="BC308" i="5"/>
  <c r="BA304" i="5"/>
  <c r="BB304" i="5"/>
  <c r="AZ304" i="5"/>
  <c r="BC304" i="5"/>
  <c r="BA300" i="5"/>
  <c r="BB300" i="5"/>
  <c r="AZ300" i="5"/>
  <c r="BC300" i="5"/>
  <c r="BA296" i="5"/>
  <c r="BB296" i="5"/>
  <c r="AZ296" i="5"/>
  <c r="BC296" i="5"/>
  <c r="BA292" i="5"/>
  <c r="BB292" i="5"/>
  <c r="AZ292" i="5"/>
  <c r="BC292" i="5"/>
  <c r="BA288" i="5"/>
  <c r="BB288" i="5"/>
  <c r="AZ288" i="5"/>
  <c r="BC288" i="5"/>
  <c r="BA284" i="5"/>
  <c r="BB284" i="5"/>
  <c r="AZ284" i="5"/>
  <c r="BC284" i="5"/>
  <c r="BA280" i="5"/>
  <c r="BB280" i="5"/>
  <c r="AZ280" i="5"/>
  <c r="BC280" i="5"/>
  <c r="BA276" i="5"/>
  <c r="BB276" i="5"/>
  <c r="AZ276" i="5"/>
  <c r="BC276" i="5"/>
  <c r="BA272" i="5"/>
  <c r="BB272" i="5"/>
  <c r="AZ272" i="5"/>
  <c r="BC272" i="5"/>
  <c r="BA268" i="5"/>
  <c r="BB268" i="5"/>
  <c r="AZ268" i="5"/>
  <c r="BC268" i="5"/>
  <c r="BA264" i="5"/>
  <c r="BB264" i="5"/>
  <c r="AZ264" i="5"/>
  <c r="BC264" i="5"/>
  <c r="BA260" i="5"/>
  <c r="BB260" i="5"/>
  <c r="AZ260" i="5"/>
  <c r="BC260" i="5"/>
  <c r="BA256" i="5"/>
  <c r="BB256" i="5"/>
  <c r="AZ256" i="5"/>
  <c r="BC256" i="5"/>
  <c r="BA252" i="5"/>
  <c r="BB252" i="5"/>
  <c r="AZ252" i="5"/>
  <c r="BC252" i="5"/>
  <c r="BA248" i="5"/>
  <c r="BB248" i="5"/>
  <c r="AZ248" i="5"/>
  <c r="BC248" i="5"/>
  <c r="BA244" i="5"/>
  <c r="BB244" i="5"/>
  <c r="AZ244" i="5"/>
  <c r="BC244" i="5"/>
  <c r="BA240" i="5"/>
  <c r="BB240" i="5"/>
  <c r="AZ240" i="5"/>
  <c r="BC240" i="5"/>
  <c r="BA236" i="5"/>
  <c r="BB236" i="5"/>
  <c r="AZ236" i="5"/>
  <c r="BC236" i="5"/>
  <c r="BA232" i="5"/>
  <c r="BB232" i="5"/>
  <c r="AZ232" i="5"/>
  <c r="BC232" i="5"/>
  <c r="BA228" i="5"/>
  <c r="BB228" i="5"/>
  <c r="BC228" i="5"/>
  <c r="AZ228" i="5"/>
  <c r="BA224" i="5"/>
  <c r="BB224" i="5"/>
  <c r="BC224" i="5"/>
  <c r="AZ224" i="5"/>
  <c r="BA220" i="5"/>
  <c r="BB220" i="5"/>
  <c r="BC220" i="5"/>
  <c r="AZ220" i="5"/>
  <c r="BA216" i="5"/>
  <c r="BB216" i="5"/>
  <c r="BC216" i="5"/>
  <c r="AZ216" i="5"/>
  <c r="BA212" i="5"/>
  <c r="BB212" i="5"/>
  <c r="AZ212" i="5"/>
  <c r="BC212" i="5"/>
  <c r="BA208" i="5"/>
  <c r="BB208" i="5"/>
  <c r="BC208" i="5"/>
  <c r="AZ208" i="5"/>
  <c r="BA204" i="5"/>
  <c r="BB204" i="5"/>
  <c r="BC204" i="5"/>
  <c r="AZ204" i="5"/>
  <c r="BA200" i="5"/>
  <c r="BB200" i="5"/>
  <c r="BC200" i="5"/>
  <c r="AZ200" i="5"/>
  <c r="BA196" i="5"/>
  <c r="BB196" i="5"/>
  <c r="BC196" i="5"/>
  <c r="AZ196" i="5"/>
  <c r="BA192" i="5"/>
  <c r="BB192" i="5"/>
  <c r="BC192" i="5"/>
  <c r="AZ192" i="5"/>
  <c r="BA188" i="5"/>
  <c r="BB188" i="5"/>
  <c r="BC188" i="5"/>
  <c r="AZ188" i="5"/>
  <c r="BA184" i="5"/>
  <c r="BB184" i="5"/>
  <c r="BC184" i="5"/>
  <c r="AZ184" i="5"/>
  <c r="BA180" i="5"/>
  <c r="BB180" i="5"/>
  <c r="BC180" i="5"/>
  <c r="AZ180" i="5"/>
  <c r="BA176" i="5"/>
  <c r="BB176" i="5"/>
  <c r="BC176" i="5"/>
  <c r="AZ176" i="5"/>
  <c r="BA172" i="5"/>
  <c r="BB172" i="5"/>
  <c r="BC172" i="5"/>
  <c r="AZ172" i="5"/>
  <c r="BA168" i="5"/>
  <c r="BB168" i="5"/>
  <c r="BC168" i="5"/>
  <c r="AZ168" i="5"/>
  <c r="BA164" i="5"/>
  <c r="BB164" i="5"/>
  <c r="BC164" i="5"/>
  <c r="AZ164" i="5"/>
  <c r="BA160" i="5"/>
  <c r="BB160" i="5"/>
  <c r="BC160" i="5"/>
  <c r="AZ160" i="5"/>
  <c r="BA156" i="5"/>
  <c r="BB156" i="5"/>
  <c r="BC156" i="5"/>
  <c r="BC118" i="16" s="1"/>
  <c r="AZ156" i="5"/>
  <c r="BA152" i="5"/>
  <c r="BB152" i="5"/>
  <c r="BC152" i="5"/>
  <c r="AZ152" i="5"/>
  <c r="BC148" i="5"/>
  <c r="AZ148" i="5"/>
  <c r="BA148" i="5"/>
  <c r="BB148" i="5"/>
  <c r="BB144" i="5"/>
  <c r="BC144" i="5"/>
  <c r="AZ144" i="5"/>
  <c r="BA144" i="5"/>
  <c r="BB140" i="5"/>
  <c r="BC140" i="5"/>
  <c r="BC103" i="16" s="1"/>
  <c r="AZ140" i="5"/>
  <c r="BA140" i="5"/>
  <c r="BB136" i="5"/>
  <c r="BC136" i="5"/>
  <c r="AZ136" i="5"/>
  <c r="BA136" i="5"/>
  <c r="BB132" i="5"/>
  <c r="BC132" i="5"/>
  <c r="AZ132" i="5"/>
  <c r="BA132" i="5"/>
  <c r="BB128" i="5"/>
  <c r="BC128" i="5"/>
  <c r="AZ128" i="5"/>
  <c r="BA128" i="5"/>
  <c r="BB124" i="5"/>
  <c r="BC124" i="5"/>
  <c r="BC92" i="16" s="1"/>
  <c r="AZ124" i="5"/>
  <c r="BA124" i="5"/>
  <c r="BB120" i="5"/>
  <c r="BC120" i="5"/>
  <c r="AZ120" i="5"/>
  <c r="BA120" i="5"/>
  <c r="BB116" i="5"/>
  <c r="BC116" i="5"/>
  <c r="AZ116" i="5"/>
  <c r="BA116" i="5"/>
  <c r="BB112" i="5"/>
  <c r="BC112" i="5"/>
  <c r="AZ112" i="5"/>
  <c r="BA112" i="5"/>
  <c r="BB108" i="5"/>
  <c r="BC108" i="5"/>
  <c r="AZ108" i="5"/>
  <c r="BA108" i="5"/>
  <c r="BB104" i="5"/>
  <c r="BC104" i="5"/>
  <c r="AZ104" i="5"/>
  <c r="BA104" i="5"/>
  <c r="BB100" i="5"/>
  <c r="BC100" i="5"/>
  <c r="AZ100" i="5"/>
  <c r="BA100" i="5"/>
  <c r="BB96" i="5"/>
  <c r="BC96" i="5"/>
  <c r="AZ96" i="5"/>
  <c r="BA96" i="5"/>
  <c r="BB92" i="5"/>
  <c r="BC92" i="5"/>
  <c r="AZ92" i="5"/>
  <c r="BA92" i="5"/>
  <c r="BB88" i="5"/>
  <c r="BC88" i="5"/>
  <c r="AZ88" i="5"/>
  <c r="BA88" i="5"/>
  <c r="BC84" i="5"/>
  <c r="AZ84" i="5"/>
  <c r="BA84" i="5"/>
  <c r="BB84" i="5"/>
  <c r="BC80" i="5"/>
  <c r="AZ80" i="5"/>
  <c r="BA80" i="5"/>
  <c r="BB80" i="5"/>
  <c r="BC76" i="5"/>
  <c r="AZ76" i="5"/>
  <c r="BA76" i="5"/>
  <c r="BB76" i="5"/>
  <c r="BC72" i="5"/>
  <c r="AZ72" i="5"/>
  <c r="BA72" i="5"/>
  <c r="BB72" i="5"/>
  <c r="BC68" i="5"/>
  <c r="AZ68" i="5"/>
  <c r="BA68" i="5"/>
  <c r="BB68" i="5"/>
  <c r="BC64" i="5"/>
  <c r="AZ64" i="5"/>
  <c r="BA64" i="5"/>
  <c r="BB64" i="5"/>
  <c r="BC60" i="5"/>
  <c r="AZ60" i="5"/>
  <c r="BA60" i="5"/>
  <c r="BB60" i="5"/>
  <c r="BC56" i="5"/>
  <c r="AZ56" i="5"/>
  <c r="BA56" i="5"/>
  <c r="BB56" i="5"/>
  <c r="BC52" i="5"/>
  <c r="AZ52" i="5"/>
  <c r="BA52" i="5"/>
  <c r="BB52" i="5"/>
  <c r="BC48" i="5"/>
  <c r="AZ48" i="5"/>
  <c r="BA48" i="5"/>
  <c r="BB48" i="5"/>
  <c r="BC44" i="5"/>
  <c r="AZ44" i="5"/>
  <c r="BA44" i="5"/>
  <c r="BB44" i="5"/>
  <c r="BC40" i="5"/>
  <c r="AZ40" i="5"/>
  <c r="BA40" i="5"/>
  <c r="BB40" i="5"/>
  <c r="BC36" i="5"/>
  <c r="AZ36" i="5"/>
  <c r="BA36" i="5"/>
  <c r="BB36" i="5"/>
  <c r="BC32" i="5"/>
  <c r="AZ32" i="5"/>
  <c r="BA32" i="5"/>
  <c r="BB32" i="5"/>
  <c r="BC28" i="5"/>
  <c r="AZ28" i="5"/>
  <c r="BA28" i="5"/>
  <c r="BB28" i="5"/>
  <c r="BC24" i="5"/>
  <c r="AZ24" i="5"/>
  <c r="BA24" i="5"/>
  <c r="BB24" i="5"/>
  <c r="BC20" i="5"/>
  <c r="AZ20" i="5"/>
  <c r="BA20" i="5"/>
  <c r="BB20" i="5"/>
  <c r="BC16" i="5"/>
  <c r="AZ16" i="5"/>
  <c r="BA16" i="5"/>
  <c r="BB16" i="5"/>
  <c r="BC12" i="5"/>
  <c r="AZ12" i="5"/>
  <c r="BA12" i="5"/>
  <c r="BB12" i="5"/>
  <c r="BC8" i="5"/>
  <c r="AZ8" i="5"/>
  <c r="BA8" i="5"/>
  <c r="BB8" i="5"/>
  <c r="BC4" i="5"/>
  <c r="AZ4" i="5"/>
  <c r="BA4" i="5"/>
  <c r="BB4" i="5"/>
  <c r="BA468" i="5"/>
  <c r="BA460" i="5"/>
  <c r="BA452" i="5"/>
  <c r="BA444" i="5"/>
  <c r="BA428" i="5"/>
  <c r="BA412" i="5"/>
  <c r="BB472" i="5"/>
  <c r="BC472" i="5"/>
  <c r="AZ472" i="5"/>
  <c r="BB464" i="5"/>
  <c r="BC464" i="5"/>
  <c r="AZ464" i="5"/>
  <c r="BB456" i="5"/>
  <c r="BC456" i="5"/>
  <c r="AZ456" i="5"/>
  <c r="AZ322" i="16" s="1"/>
  <c r="BB448" i="5"/>
  <c r="BC448" i="5"/>
  <c r="AZ448" i="5"/>
  <c r="BC440" i="5"/>
  <c r="BB440" i="5"/>
  <c r="AZ440" i="5"/>
  <c r="BC432" i="5"/>
  <c r="BB432" i="5"/>
  <c r="AZ432" i="5"/>
  <c r="BC424" i="5"/>
  <c r="BB424" i="5"/>
  <c r="AZ424" i="5"/>
  <c r="BA340" i="5"/>
  <c r="BA229" i="16" s="1"/>
  <c r="BB340" i="5"/>
  <c r="BC340" i="5"/>
  <c r="AZ340" i="5"/>
  <c r="BA432" i="5"/>
  <c r="BA416" i="5"/>
  <c r="AV401" i="5"/>
  <c r="AV219" i="5"/>
  <c r="AV205" i="5"/>
  <c r="AV197" i="5"/>
  <c r="AV141" i="5"/>
  <c r="AV69" i="5"/>
  <c r="AV37" i="5"/>
  <c r="BA359" i="5"/>
  <c r="AZ359" i="5"/>
  <c r="BA355" i="5"/>
  <c r="AZ355" i="5"/>
  <c r="BA351" i="5"/>
  <c r="AZ351" i="5"/>
  <c r="BA347" i="5"/>
  <c r="AZ347" i="5"/>
  <c r="BA343" i="5"/>
  <c r="AZ343" i="5"/>
  <c r="BA339" i="5"/>
  <c r="AZ339" i="5"/>
  <c r="BA335" i="5"/>
  <c r="AZ335" i="5"/>
  <c r="BA331" i="5"/>
  <c r="AZ331" i="5"/>
  <c r="BA327" i="5"/>
  <c r="AZ327" i="5"/>
  <c r="BA323" i="5"/>
  <c r="AZ323" i="5"/>
  <c r="BA319" i="5"/>
  <c r="BC319" i="5"/>
  <c r="AZ319" i="5"/>
  <c r="BA315" i="5"/>
  <c r="BB315" i="5"/>
  <c r="BC315" i="5"/>
  <c r="BA311" i="5"/>
  <c r="BB311" i="5"/>
  <c r="BC311" i="5"/>
  <c r="BA307" i="5"/>
  <c r="BB307" i="5"/>
  <c r="BC307" i="5"/>
  <c r="BA303" i="5"/>
  <c r="BB303" i="5"/>
  <c r="BC303" i="5"/>
  <c r="BA299" i="5"/>
  <c r="BB299" i="5"/>
  <c r="BC299" i="5"/>
  <c r="BA295" i="5"/>
  <c r="BB295" i="5"/>
  <c r="BC295" i="5"/>
  <c r="BA291" i="5"/>
  <c r="BB291" i="5"/>
  <c r="BC291" i="5"/>
  <c r="BA287" i="5"/>
  <c r="BB287" i="5"/>
  <c r="BC287" i="5"/>
  <c r="BA283" i="5"/>
  <c r="BB283" i="5"/>
  <c r="BC283" i="5"/>
  <c r="BA279" i="5"/>
  <c r="BB279" i="5"/>
  <c r="BC279" i="5"/>
  <c r="BA275" i="5"/>
  <c r="BB275" i="5"/>
  <c r="BC275" i="5"/>
  <c r="BA271" i="5"/>
  <c r="BB271" i="5"/>
  <c r="BC271" i="5"/>
  <c r="BA267" i="5"/>
  <c r="BB267" i="5"/>
  <c r="BC267" i="5"/>
  <c r="BA263" i="5"/>
  <c r="BB263" i="5"/>
  <c r="BC263" i="5"/>
  <c r="BA259" i="5"/>
  <c r="BB259" i="5"/>
  <c r="BC259" i="5"/>
  <c r="BA255" i="5"/>
  <c r="BB255" i="5"/>
  <c r="BC255" i="5"/>
  <c r="BA251" i="5"/>
  <c r="BB251" i="5"/>
  <c r="BC251" i="5"/>
  <c r="BA247" i="5"/>
  <c r="BB247" i="5"/>
  <c r="BC247" i="5"/>
  <c r="BA243" i="5"/>
  <c r="BB243" i="5"/>
  <c r="BC243" i="5"/>
  <c r="BA239" i="5"/>
  <c r="BB239" i="5"/>
  <c r="BC239" i="5"/>
  <c r="BA235" i="5"/>
  <c r="BA177" i="16" s="1"/>
  <c r="BB235" i="5"/>
  <c r="BC235" i="5"/>
  <c r="BA231" i="5"/>
  <c r="BB231" i="5"/>
  <c r="BC231" i="5"/>
  <c r="BA227" i="5"/>
  <c r="BB227" i="5"/>
  <c r="BC227" i="5"/>
  <c r="AZ227" i="5"/>
  <c r="BA223" i="5"/>
  <c r="BB223" i="5"/>
  <c r="BC223" i="5"/>
  <c r="AZ223" i="5"/>
  <c r="BA219" i="5"/>
  <c r="BB219" i="5"/>
  <c r="BC219" i="5"/>
  <c r="AZ219" i="5"/>
  <c r="BA215" i="5"/>
  <c r="BB215" i="5"/>
  <c r="BC215" i="5"/>
  <c r="AZ215" i="5"/>
  <c r="BA211" i="5"/>
  <c r="BB211" i="5"/>
  <c r="BC211" i="5"/>
  <c r="AZ211" i="5"/>
  <c r="BA207" i="5"/>
  <c r="BB207" i="5"/>
  <c r="BC207" i="5"/>
  <c r="AZ207" i="5"/>
  <c r="BA203" i="5"/>
  <c r="BB203" i="5"/>
  <c r="BC203" i="5"/>
  <c r="AZ203" i="5"/>
  <c r="BA199" i="5"/>
  <c r="BA154" i="16" s="1"/>
  <c r="BB199" i="5"/>
  <c r="BC199" i="5"/>
  <c r="AZ199" i="5"/>
  <c r="BA195" i="5"/>
  <c r="BB195" i="5"/>
  <c r="BC195" i="5"/>
  <c r="AZ195" i="5"/>
  <c r="BA191" i="5"/>
  <c r="BB191" i="5"/>
  <c r="BC191" i="5"/>
  <c r="AZ191" i="5"/>
  <c r="BA187" i="5"/>
  <c r="BB187" i="5"/>
  <c r="BC187" i="5"/>
  <c r="AZ187" i="5"/>
  <c r="BA183" i="5"/>
  <c r="BB183" i="5"/>
  <c r="BC183" i="5"/>
  <c r="AZ183" i="5"/>
  <c r="BA179" i="5"/>
  <c r="BB179" i="5"/>
  <c r="BC179" i="5"/>
  <c r="AZ179" i="5"/>
  <c r="BA175" i="5"/>
  <c r="BB175" i="5"/>
  <c r="BC175" i="5"/>
  <c r="AZ175" i="5"/>
  <c r="BA171" i="5"/>
  <c r="BB171" i="5"/>
  <c r="BC171" i="5"/>
  <c r="AZ171" i="5"/>
  <c r="BA167" i="5"/>
  <c r="BB167" i="5"/>
  <c r="BC167" i="5"/>
  <c r="AZ167" i="5"/>
  <c r="BA163" i="5"/>
  <c r="BB163" i="5"/>
  <c r="BC163" i="5"/>
  <c r="AZ163" i="5"/>
  <c r="BA159" i="5"/>
  <c r="BB159" i="5"/>
  <c r="BC159" i="5"/>
  <c r="AZ159" i="5"/>
  <c r="BA155" i="5"/>
  <c r="BB155" i="5"/>
  <c r="BC155" i="5"/>
  <c r="AZ155" i="5"/>
  <c r="BA151" i="5"/>
  <c r="BB151" i="5"/>
  <c r="BC151" i="5"/>
  <c r="AZ151" i="5"/>
  <c r="BB147" i="5"/>
  <c r="BC147" i="5"/>
  <c r="AZ147" i="5"/>
  <c r="BA147" i="5"/>
  <c r="BB143" i="5"/>
  <c r="BC143" i="5"/>
  <c r="AZ143" i="5"/>
  <c r="BA143" i="5"/>
  <c r="BB139" i="5"/>
  <c r="BC139" i="5"/>
  <c r="AZ139" i="5"/>
  <c r="BA139" i="5"/>
  <c r="BB135" i="5"/>
  <c r="BC135" i="5"/>
  <c r="AZ135" i="5"/>
  <c r="BA135" i="5"/>
  <c r="BB131" i="5"/>
  <c r="BC131" i="5"/>
  <c r="AZ131" i="5"/>
  <c r="BA131" i="5"/>
  <c r="BB127" i="5"/>
  <c r="BC127" i="5"/>
  <c r="AZ127" i="5"/>
  <c r="BA127" i="5"/>
  <c r="BB123" i="5"/>
  <c r="BC123" i="5"/>
  <c r="AZ123" i="5"/>
  <c r="BA123" i="5"/>
  <c r="BB119" i="5"/>
  <c r="BC119" i="5"/>
  <c r="AZ119" i="5"/>
  <c r="BA119" i="5"/>
  <c r="BB115" i="5"/>
  <c r="BC115" i="5"/>
  <c r="AZ115" i="5"/>
  <c r="BA115" i="5"/>
  <c r="BB111" i="5"/>
  <c r="BC111" i="5"/>
  <c r="AZ111" i="5"/>
  <c r="BA111" i="5"/>
  <c r="BB107" i="5"/>
  <c r="BC107" i="5"/>
  <c r="AZ107" i="5"/>
  <c r="BA107" i="5"/>
  <c r="BB103" i="5"/>
  <c r="BC103" i="5"/>
  <c r="AZ103" i="5"/>
  <c r="BA103" i="5"/>
  <c r="BB99" i="5"/>
  <c r="BC99" i="5"/>
  <c r="AZ99" i="5"/>
  <c r="BA99" i="5"/>
  <c r="BB95" i="5"/>
  <c r="BC95" i="5"/>
  <c r="AZ95" i="5"/>
  <c r="BA95" i="5"/>
  <c r="BB91" i="5"/>
  <c r="BC91" i="5"/>
  <c r="AZ91" i="5"/>
  <c r="BA91" i="5"/>
  <c r="BB87" i="5"/>
  <c r="BC87" i="5"/>
  <c r="AZ87" i="5"/>
  <c r="BA87" i="5"/>
  <c r="BC83" i="5"/>
  <c r="AZ83" i="5"/>
  <c r="BA83" i="5"/>
  <c r="BB83" i="5"/>
  <c r="BC79" i="5"/>
  <c r="AZ79" i="5"/>
  <c r="BA79" i="5"/>
  <c r="BB79" i="5"/>
  <c r="BC75" i="5"/>
  <c r="AZ75" i="5"/>
  <c r="BA75" i="5"/>
  <c r="BB75" i="5"/>
  <c r="BC71" i="5"/>
  <c r="AZ71" i="5"/>
  <c r="BA71" i="5"/>
  <c r="BB71" i="5"/>
  <c r="BC67" i="5"/>
  <c r="AZ67" i="5"/>
  <c r="BA67" i="5"/>
  <c r="BB67" i="5"/>
  <c r="BC63" i="5"/>
  <c r="AZ63" i="5"/>
  <c r="BA63" i="5"/>
  <c r="BB63" i="5"/>
  <c r="BC59" i="5"/>
  <c r="AZ59" i="5"/>
  <c r="BA59" i="5"/>
  <c r="BB59" i="5"/>
  <c r="BC55" i="5"/>
  <c r="AZ55" i="5"/>
  <c r="BA55" i="5"/>
  <c r="BB55" i="5"/>
  <c r="BC51" i="5"/>
  <c r="AZ51" i="5"/>
  <c r="BA51" i="5"/>
  <c r="BB51" i="5"/>
  <c r="BC47" i="5"/>
  <c r="AZ47" i="5"/>
  <c r="BA47" i="5"/>
  <c r="BB47" i="5"/>
  <c r="BC43" i="5"/>
  <c r="AZ43" i="5"/>
  <c r="BA43" i="5"/>
  <c r="BB43" i="5"/>
  <c r="BC39" i="5"/>
  <c r="AZ39" i="5"/>
  <c r="BA39" i="5"/>
  <c r="BB39" i="5"/>
  <c r="BC35" i="5"/>
  <c r="AZ35" i="5"/>
  <c r="BA35" i="5"/>
  <c r="BB35" i="5"/>
  <c r="BC31" i="5"/>
  <c r="AZ31" i="5"/>
  <c r="BA31" i="5"/>
  <c r="BB31" i="5"/>
  <c r="BC27" i="5"/>
  <c r="AZ27" i="5"/>
  <c r="BA27" i="5"/>
  <c r="BB27" i="5"/>
  <c r="BC23" i="5"/>
  <c r="AZ23" i="5"/>
  <c r="BA23" i="5"/>
  <c r="BB23" i="5"/>
  <c r="BC19" i="5"/>
  <c r="AZ19" i="5"/>
  <c r="BA19" i="5"/>
  <c r="BB19" i="5"/>
  <c r="BC15" i="5"/>
  <c r="AZ15" i="5"/>
  <c r="BA15" i="5"/>
  <c r="BB15" i="5"/>
  <c r="BC11" i="5"/>
  <c r="AZ11" i="5"/>
  <c r="BA11" i="5"/>
  <c r="BB11" i="5"/>
  <c r="BC7" i="5"/>
  <c r="AZ7" i="5"/>
  <c r="BA7" i="5"/>
  <c r="BB7" i="5"/>
  <c r="BC3" i="5"/>
  <c r="AZ3" i="5"/>
  <c r="BA3" i="5"/>
  <c r="BB3" i="5"/>
  <c r="AZ473" i="5"/>
  <c r="AZ471" i="5"/>
  <c r="AZ470" i="5"/>
  <c r="AZ469" i="5"/>
  <c r="AZ467" i="5"/>
  <c r="AZ466" i="5"/>
  <c r="AZ465" i="5"/>
  <c r="AZ463" i="5"/>
  <c r="AZ462" i="5"/>
  <c r="AZ461" i="5"/>
  <c r="AZ459" i="5"/>
  <c r="AZ458" i="5"/>
  <c r="AZ457" i="5"/>
  <c r="AZ455" i="5"/>
  <c r="AZ454" i="5"/>
  <c r="AZ453" i="5"/>
  <c r="AZ451" i="5"/>
  <c r="AZ450" i="5"/>
  <c r="AZ449" i="5"/>
  <c r="AZ447" i="5"/>
  <c r="AZ446" i="5"/>
  <c r="AZ445" i="5"/>
  <c r="BB442" i="5"/>
  <c r="BB315" i="16" s="1"/>
  <c r="BA441" i="5"/>
  <c r="BB438" i="5"/>
  <c r="BA437" i="5"/>
  <c r="BB434" i="5"/>
  <c r="BB307" i="16" s="1"/>
  <c r="BA433" i="5"/>
  <c r="BB430" i="5"/>
  <c r="BA429" i="5"/>
  <c r="BB426" i="5"/>
  <c r="BA425" i="5"/>
  <c r="BB422" i="5"/>
  <c r="BB297" i="16" s="1"/>
  <c r="BA421" i="5"/>
  <c r="BB418" i="5"/>
  <c r="BB293" i="16" s="1"/>
  <c r="BA417" i="5"/>
  <c r="BB414" i="5"/>
  <c r="BA413" i="5"/>
  <c r="BB410" i="5"/>
  <c r="BA409" i="5"/>
  <c r="BB406" i="5"/>
  <c r="BA405" i="5"/>
  <c r="BB402" i="5"/>
  <c r="BA401" i="5"/>
  <c r="BB398" i="5"/>
  <c r="BA397" i="5"/>
  <c r="BB394" i="5"/>
  <c r="BA393" i="5"/>
  <c r="BB390" i="5"/>
  <c r="BB267" i="16" s="1"/>
  <c r="BA389" i="5"/>
  <c r="BB386" i="5"/>
  <c r="BB263" i="16" s="1"/>
  <c r="BA385" i="5"/>
  <c r="BB382" i="5"/>
  <c r="BA381" i="5"/>
  <c r="BB378" i="5"/>
  <c r="BA377" i="5"/>
  <c r="BB374" i="5"/>
  <c r="BA373" i="5"/>
  <c r="BB370" i="5"/>
  <c r="BA369" i="5"/>
  <c r="BB366" i="5"/>
  <c r="BA365" i="5"/>
  <c r="BB362" i="5"/>
  <c r="BB359" i="5"/>
  <c r="BB357" i="5"/>
  <c r="BC355" i="5"/>
  <c r="AZ354" i="5"/>
  <c r="BB350" i="5"/>
  <c r="BC346" i="5"/>
  <c r="BB343" i="5"/>
  <c r="BB341" i="5"/>
  <c r="BC339" i="5"/>
  <c r="AZ338" i="5"/>
  <c r="BB334" i="5"/>
  <c r="BC330" i="5"/>
  <c r="BB327" i="5"/>
  <c r="BB325" i="5"/>
  <c r="BC323" i="5"/>
  <c r="AZ322" i="5"/>
  <c r="AZ222" i="16" s="1"/>
  <c r="BB319" i="5"/>
  <c r="AZ315" i="5"/>
  <c r="AZ307" i="5"/>
  <c r="AZ299" i="5"/>
  <c r="AZ291" i="5"/>
  <c r="AZ283" i="5"/>
  <c r="AZ275" i="5"/>
  <c r="AZ267" i="5"/>
  <c r="AZ259" i="5"/>
  <c r="AZ251" i="5"/>
  <c r="AZ243" i="5"/>
  <c r="AZ235" i="5"/>
  <c r="AV237" i="5"/>
  <c r="AV215" i="5"/>
  <c r="AV143" i="5"/>
  <c r="AV144" i="5"/>
  <c r="AV124" i="5"/>
  <c r="AV120" i="5"/>
  <c r="AV38" i="5"/>
  <c r="AV36" i="5"/>
  <c r="AY476" i="5"/>
  <c r="BA318" i="5"/>
  <c r="BB318" i="5"/>
  <c r="BA314" i="5"/>
  <c r="BB314" i="5"/>
  <c r="AZ314" i="5"/>
  <c r="BC314" i="5"/>
  <c r="BA310" i="5"/>
  <c r="BB310" i="5"/>
  <c r="AZ310" i="5"/>
  <c r="BC310" i="5"/>
  <c r="BA306" i="5"/>
  <c r="BB306" i="5"/>
  <c r="AZ306" i="5"/>
  <c r="BC306" i="5"/>
  <c r="BA302" i="5"/>
  <c r="BB302" i="5"/>
  <c r="AZ302" i="5"/>
  <c r="BC302" i="5"/>
  <c r="BA298" i="5"/>
  <c r="BB298" i="5"/>
  <c r="AZ298" i="5"/>
  <c r="BC298" i="5"/>
  <c r="BA294" i="5"/>
  <c r="BB294" i="5"/>
  <c r="AZ294" i="5"/>
  <c r="BC294" i="5"/>
  <c r="BA290" i="5"/>
  <c r="BB290" i="5"/>
  <c r="AZ290" i="5"/>
  <c r="BC290" i="5"/>
  <c r="BA286" i="5"/>
  <c r="BB286" i="5"/>
  <c r="AZ286" i="5"/>
  <c r="BC286" i="5"/>
  <c r="BA282" i="5"/>
  <c r="BB282" i="5"/>
  <c r="AZ282" i="5"/>
  <c r="BC282" i="5"/>
  <c r="BA278" i="5"/>
  <c r="BB278" i="5"/>
  <c r="AZ278" i="5"/>
  <c r="AZ191" i="16" s="1"/>
  <c r="BC278" i="5"/>
  <c r="BA274" i="5"/>
  <c r="BB274" i="5"/>
  <c r="AZ274" i="5"/>
  <c r="BC274" i="5"/>
  <c r="BA270" i="5"/>
  <c r="BB270" i="5"/>
  <c r="AZ270" i="5"/>
  <c r="BC270" i="5"/>
  <c r="BA266" i="5"/>
  <c r="BB266" i="5"/>
  <c r="AZ266" i="5"/>
  <c r="BC266" i="5"/>
  <c r="BA262" i="5"/>
  <c r="BB262" i="5"/>
  <c r="AZ262" i="5"/>
  <c r="BC262" i="5"/>
  <c r="BA258" i="5"/>
  <c r="BB258" i="5"/>
  <c r="AZ258" i="5"/>
  <c r="BC258" i="5"/>
  <c r="BA254" i="5"/>
  <c r="BB254" i="5"/>
  <c r="AZ254" i="5"/>
  <c r="BC254" i="5"/>
  <c r="BA250" i="5"/>
  <c r="BB250" i="5"/>
  <c r="AZ250" i="5"/>
  <c r="BC250" i="5"/>
  <c r="BA246" i="5"/>
  <c r="BB246" i="5"/>
  <c r="AZ246" i="5"/>
  <c r="BC246" i="5"/>
  <c r="BA242" i="5"/>
  <c r="BB242" i="5"/>
  <c r="AZ242" i="5"/>
  <c r="BC242" i="5"/>
  <c r="BA238" i="5"/>
  <c r="BB238" i="5"/>
  <c r="AZ238" i="5"/>
  <c r="BC238" i="5"/>
  <c r="BA234" i="5"/>
  <c r="BB234" i="5"/>
  <c r="AZ234" i="5"/>
  <c r="BC234" i="5"/>
  <c r="BA230" i="5"/>
  <c r="BB230" i="5"/>
  <c r="AZ230" i="5"/>
  <c r="BC230" i="5"/>
  <c r="BA226" i="5"/>
  <c r="BB226" i="5"/>
  <c r="BC226" i="5"/>
  <c r="AZ226" i="5"/>
  <c r="BA222" i="5"/>
  <c r="BB222" i="5"/>
  <c r="BC222" i="5"/>
  <c r="AZ222" i="5"/>
  <c r="BA218" i="5"/>
  <c r="BB218" i="5"/>
  <c r="BC218" i="5"/>
  <c r="AZ218" i="5"/>
  <c r="BA214" i="5"/>
  <c r="BB214" i="5"/>
  <c r="BC214" i="5"/>
  <c r="AZ214" i="5"/>
  <c r="BA210" i="5"/>
  <c r="BB210" i="5"/>
  <c r="BC210" i="5"/>
  <c r="AZ210" i="5"/>
  <c r="BA206" i="5"/>
  <c r="BB206" i="5"/>
  <c r="BC206" i="5"/>
  <c r="AZ206" i="5"/>
  <c r="BA202" i="5"/>
  <c r="BB202" i="5"/>
  <c r="BC202" i="5"/>
  <c r="AZ202" i="5"/>
  <c r="BA198" i="5"/>
  <c r="BB198" i="5"/>
  <c r="BC198" i="5"/>
  <c r="AZ198" i="5"/>
  <c r="BA194" i="5"/>
  <c r="BB194" i="5"/>
  <c r="BC194" i="5"/>
  <c r="AZ194" i="5"/>
  <c r="BA190" i="5"/>
  <c r="BB190" i="5"/>
  <c r="BC190" i="5"/>
  <c r="AZ190" i="5"/>
  <c r="BA186" i="5"/>
  <c r="BB186" i="5"/>
  <c r="BC186" i="5"/>
  <c r="AZ186" i="5"/>
  <c r="BA182" i="5"/>
  <c r="BB182" i="5"/>
  <c r="BC182" i="5"/>
  <c r="AZ182" i="5"/>
  <c r="BA178" i="5"/>
  <c r="BB178" i="5"/>
  <c r="BC178" i="5"/>
  <c r="AZ178" i="5"/>
  <c r="BA174" i="5"/>
  <c r="BB174" i="5"/>
  <c r="BC174" i="5"/>
  <c r="AZ174" i="5"/>
  <c r="BA170" i="5"/>
  <c r="BB170" i="5"/>
  <c r="BC170" i="5"/>
  <c r="AZ170" i="5"/>
  <c r="BA166" i="5"/>
  <c r="BB166" i="5"/>
  <c r="BC166" i="5"/>
  <c r="AZ166" i="5"/>
  <c r="BA162" i="5"/>
  <c r="BA123" i="16" s="1"/>
  <c r="BB162" i="5"/>
  <c r="BC162" i="5"/>
  <c r="AZ162" i="5"/>
  <c r="BA158" i="5"/>
  <c r="BB158" i="5"/>
  <c r="BC158" i="5"/>
  <c r="AZ158" i="5"/>
  <c r="BA154" i="5"/>
  <c r="BB154" i="5"/>
  <c r="BC154" i="5"/>
  <c r="AZ154" i="5"/>
  <c r="BA150" i="5"/>
  <c r="BB150" i="5"/>
  <c r="BC150" i="5"/>
  <c r="AZ150" i="5"/>
  <c r="BB146" i="5"/>
  <c r="BC146" i="5"/>
  <c r="AZ146" i="5"/>
  <c r="BA146" i="5"/>
  <c r="BB142" i="5"/>
  <c r="BC142" i="5"/>
  <c r="AZ142" i="5"/>
  <c r="BA142" i="5"/>
  <c r="BB138" i="5"/>
  <c r="BC138" i="5"/>
  <c r="AZ138" i="5"/>
  <c r="BA138" i="5"/>
  <c r="BB134" i="5"/>
  <c r="BC134" i="5"/>
  <c r="AZ134" i="5"/>
  <c r="BA134" i="5"/>
  <c r="BB130" i="5"/>
  <c r="BC130" i="5"/>
  <c r="AZ130" i="5"/>
  <c r="BA130" i="5"/>
  <c r="BB126" i="5"/>
  <c r="BC126" i="5"/>
  <c r="AZ126" i="5"/>
  <c r="BA126" i="5"/>
  <c r="BB122" i="5"/>
  <c r="BC122" i="5"/>
  <c r="AZ122" i="5"/>
  <c r="BA122" i="5"/>
  <c r="BB118" i="5"/>
  <c r="BC118" i="5"/>
  <c r="AZ118" i="5"/>
  <c r="BA118" i="5"/>
  <c r="BB114" i="5"/>
  <c r="BC114" i="5"/>
  <c r="AZ114" i="5"/>
  <c r="BA114" i="5"/>
  <c r="BB110" i="5"/>
  <c r="BC110" i="5"/>
  <c r="AZ110" i="5"/>
  <c r="BA110" i="5"/>
  <c r="BB106" i="5"/>
  <c r="BC106" i="5"/>
  <c r="AZ106" i="5"/>
  <c r="BA106" i="5"/>
  <c r="BB102" i="5"/>
  <c r="BC102" i="5"/>
  <c r="AZ102" i="5"/>
  <c r="BA102" i="5"/>
  <c r="BB98" i="5"/>
  <c r="BC98" i="5"/>
  <c r="AZ98" i="5"/>
  <c r="BA98" i="5"/>
  <c r="BB94" i="5"/>
  <c r="BC94" i="5"/>
  <c r="AZ94" i="5"/>
  <c r="BA94" i="5"/>
  <c r="BB90" i="5"/>
  <c r="BC90" i="5"/>
  <c r="AZ90" i="5"/>
  <c r="BA90" i="5"/>
  <c r="BB86" i="5"/>
  <c r="BC86" i="5"/>
  <c r="AZ86" i="5"/>
  <c r="BC82" i="5"/>
  <c r="AZ82" i="5"/>
  <c r="BA82" i="5"/>
  <c r="BB82" i="5"/>
  <c r="BC78" i="5"/>
  <c r="AZ78" i="5"/>
  <c r="BA78" i="5"/>
  <c r="BB78" i="5"/>
  <c r="BC74" i="5"/>
  <c r="AZ74" i="5"/>
  <c r="BA74" i="5"/>
  <c r="BB74" i="5"/>
  <c r="BC70" i="5"/>
  <c r="AZ70" i="5"/>
  <c r="BA70" i="5"/>
  <c r="BB70" i="5"/>
  <c r="BC66" i="5"/>
  <c r="AZ66" i="5"/>
  <c r="BA66" i="5"/>
  <c r="BB66" i="5"/>
  <c r="BC62" i="5"/>
  <c r="AZ62" i="5"/>
  <c r="BA62" i="5"/>
  <c r="BB62" i="5"/>
  <c r="BC58" i="5"/>
  <c r="AZ58" i="5"/>
  <c r="BA58" i="5"/>
  <c r="BB58" i="5"/>
  <c r="BC54" i="5"/>
  <c r="AZ54" i="5"/>
  <c r="BA54" i="5"/>
  <c r="BB54" i="5"/>
  <c r="BC50" i="5"/>
  <c r="AZ50" i="5"/>
  <c r="BA50" i="5"/>
  <c r="BB50" i="5"/>
  <c r="BC46" i="5"/>
  <c r="AZ46" i="5"/>
  <c r="BA46" i="5"/>
  <c r="BB46" i="5"/>
  <c r="BC42" i="5"/>
  <c r="AZ42" i="5"/>
  <c r="BA42" i="5"/>
  <c r="BB42" i="5"/>
  <c r="BC38" i="5"/>
  <c r="AZ38" i="5"/>
  <c r="BA38" i="5"/>
  <c r="BB38" i="5"/>
  <c r="BC34" i="5"/>
  <c r="AZ34" i="5"/>
  <c r="BA34" i="5"/>
  <c r="BB34" i="5"/>
  <c r="BC30" i="5"/>
  <c r="AZ30" i="5"/>
  <c r="BA30" i="5"/>
  <c r="BB30" i="5"/>
  <c r="BC26" i="5"/>
  <c r="AZ26" i="5"/>
  <c r="BA26" i="5"/>
  <c r="BB26" i="5"/>
  <c r="BC22" i="5"/>
  <c r="AZ22" i="5"/>
  <c r="BA22" i="5"/>
  <c r="BB22" i="5"/>
  <c r="BC18" i="5"/>
  <c r="AZ18" i="5"/>
  <c r="BA18" i="5"/>
  <c r="BB18" i="5"/>
  <c r="BC14" i="5"/>
  <c r="AZ14" i="5"/>
  <c r="BA14" i="5"/>
  <c r="BB14" i="5"/>
  <c r="BC10" i="5"/>
  <c r="AZ10" i="5"/>
  <c r="BA10" i="5"/>
  <c r="BB10" i="5"/>
  <c r="BC6" i="5"/>
  <c r="AZ6" i="5"/>
  <c r="BA6" i="5"/>
  <c r="BB6" i="5"/>
  <c r="AZ2" i="5"/>
  <c r="BC473" i="5"/>
  <c r="BC471" i="5"/>
  <c r="BC470" i="5"/>
  <c r="BC469" i="5"/>
  <c r="BC467" i="5"/>
  <c r="BC466" i="5"/>
  <c r="BC465" i="5"/>
  <c r="BC463" i="5"/>
  <c r="BC462" i="5"/>
  <c r="BC461" i="5"/>
  <c r="BC459" i="5"/>
  <c r="BC458" i="5"/>
  <c r="BC457" i="5"/>
  <c r="BC455" i="5"/>
  <c r="BC454" i="5"/>
  <c r="BC453" i="5"/>
  <c r="BC451" i="5"/>
  <c r="BC450" i="5"/>
  <c r="BC449" i="5"/>
  <c r="BC447" i="5"/>
  <c r="BC446" i="5"/>
  <c r="BC445" i="5"/>
  <c r="BB443" i="5"/>
  <c r="BA442" i="5"/>
  <c r="AZ441" i="5"/>
  <c r="BB439" i="5"/>
  <c r="BA438" i="5"/>
  <c r="AZ437" i="5"/>
  <c r="BB435" i="5"/>
  <c r="BA434" i="5"/>
  <c r="AZ433" i="5"/>
  <c r="BB431" i="5"/>
  <c r="BA430" i="5"/>
  <c r="AZ429" i="5"/>
  <c r="BB427" i="5"/>
  <c r="BA426" i="5"/>
  <c r="AZ425" i="5"/>
  <c r="BB423" i="5"/>
  <c r="BA422" i="5"/>
  <c r="AZ421" i="5"/>
  <c r="BB419" i="5"/>
  <c r="BA418" i="5"/>
  <c r="AZ417" i="5"/>
  <c r="BB415" i="5"/>
  <c r="BA414" i="5"/>
  <c r="BA291" i="16" s="1"/>
  <c r="AZ413" i="5"/>
  <c r="AZ290" i="16" s="1"/>
  <c r="BB411" i="5"/>
  <c r="BA410" i="5"/>
  <c r="AZ409" i="5"/>
  <c r="BB407" i="5"/>
  <c r="BA406" i="5"/>
  <c r="AZ405" i="5"/>
  <c r="BB403" i="5"/>
  <c r="BA402" i="5"/>
  <c r="AZ401" i="5"/>
  <c r="BB399" i="5"/>
  <c r="BA398" i="5"/>
  <c r="AZ397" i="5"/>
  <c r="BB395" i="5"/>
  <c r="BA394" i="5"/>
  <c r="AZ393" i="5"/>
  <c r="BB391" i="5"/>
  <c r="BA390" i="5"/>
  <c r="AZ389" i="5"/>
  <c r="BB387" i="5"/>
  <c r="BA386" i="5"/>
  <c r="AZ385" i="5"/>
  <c r="BB383" i="5"/>
  <c r="BA382" i="5"/>
  <c r="AZ381" i="5"/>
  <c r="BB379" i="5"/>
  <c r="BA378" i="5"/>
  <c r="AZ377" i="5"/>
  <c r="BB375" i="5"/>
  <c r="BA374" i="5"/>
  <c r="AZ373" i="5"/>
  <c r="BB371" i="5"/>
  <c r="BA370" i="5"/>
  <c r="AZ369" i="5"/>
  <c r="BB367" i="5"/>
  <c r="BA366" i="5"/>
  <c r="AZ365" i="5"/>
  <c r="BB363" i="5"/>
  <c r="BA362" i="5"/>
  <c r="BC358" i="5"/>
  <c r="BB355" i="5"/>
  <c r="BC351" i="5"/>
  <c r="AZ350" i="5"/>
  <c r="BB346" i="5"/>
  <c r="BC342" i="5"/>
  <c r="BB339" i="5"/>
  <c r="BC335" i="5"/>
  <c r="AZ334" i="5"/>
  <c r="BB330" i="5"/>
  <c r="BC326" i="5"/>
  <c r="BB323" i="5"/>
  <c r="BC318" i="5"/>
  <c r="AV341" i="5"/>
  <c r="AV217" i="5"/>
  <c r="AV211" i="5"/>
  <c r="AV201" i="5"/>
  <c r="AV189" i="5"/>
  <c r="AV408" i="5"/>
  <c r="AV404" i="5"/>
  <c r="AV220" i="5"/>
  <c r="AV216" i="5"/>
  <c r="AV212" i="5"/>
  <c r="AV204" i="5"/>
  <c r="AV192" i="5"/>
  <c r="AV136" i="5"/>
  <c r="AV132" i="5"/>
  <c r="BA361" i="5"/>
  <c r="BC361" i="5"/>
  <c r="BA357" i="5"/>
  <c r="BC357" i="5"/>
  <c r="BC240" i="16" s="1"/>
  <c r="BA353" i="5"/>
  <c r="BC353" i="5"/>
  <c r="BA349" i="5"/>
  <c r="BC349" i="5"/>
  <c r="BA345" i="5"/>
  <c r="BC345" i="5"/>
  <c r="BA341" i="5"/>
  <c r="BA230" i="16" s="1"/>
  <c r="BC341" i="5"/>
  <c r="BA337" i="5"/>
  <c r="BC337" i="5"/>
  <c r="BA333" i="5"/>
  <c r="BC333" i="5"/>
  <c r="BA329" i="5"/>
  <c r="BC329" i="5"/>
  <c r="BA325" i="5"/>
  <c r="BC325" i="5"/>
  <c r="BA321" i="5"/>
  <c r="BA221" i="16" s="1"/>
  <c r="AZ321" i="5"/>
  <c r="BC321" i="5"/>
  <c r="BA317" i="5"/>
  <c r="AZ317" i="5"/>
  <c r="BB317" i="5"/>
  <c r="BC317" i="5"/>
  <c r="BA313" i="5"/>
  <c r="BB313" i="5"/>
  <c r="BC313" i="5"/>
  <c r="BA309" i="5"/>
  <c r="BB309" i="5"/>
  <c r="BC309" i="5"/>
  <c r="BA305" i="5"/>
  <c r="BB305" i="5"/>
  <c r="BC305" i="5"/>
  <c r="BA301" i="5"/>
  <c r="BB301" i="5"/>
  <c r="BC301" i="5"/>
  <c r="BA297" i="5"/>
  <c r="BB297" i="5"/>
  <c r="BC297" i="5"/>
  <c r="BA293" i="5"/>
  <c r="BA205" i="16" s="1"/>
  <c r="BB293" i="5"/>
  <c r="BC293" i="5"/>
  <c r="BA289" i="5"/>
  <c r="BB289" i="5"/>
  <c r="BC289" i="5"/>
  <c r="BA285" i="5"/>
  <c r="BB285" i="5"/>
  <c r="BC285" i="5"/>
  <c r="BA281" i="5"/>
  <c r="BB281" i="5"/>
  <c r="BC281" i="5"/>
  <c r="BA277" i="5"/>
  <c r="BA190" i="16" s="1"/>
  <c r="BB277" i="5"/>
  <c r="BC277" i="5"/>
  <c r="BA273" i="5"/>
  <c r="BB273" i="5"/>
  <c r="BC273" i="5"/>
  <c r="BA269" i="5"/>
  <c r="BB269" i="5"/>
  <c r="BC269" i="5"/>
  <c r="BA265" i="5"/>
  <c r="BB265" i="5"/>
  <c r="BC265" i="5"/>
  <c r="BA261" i="5"/>
  <c r="BB261" i="5"/>
  <c r="BC261" i="5"/>
  <c r="BA257" i="5"/>
  <c r="BB257" i="5"/>
  <c r="BC257" i="5"/>
  <c r="BA253" i="5"/>
  <c r="BB253" i="5"/>
  <c r="BC253" i="5"/>
  <c r="BA249" i="5"/>
  <c r="BB249" i="5"/>
  <c r="BC249" i="5"/>
  <c r="BA245" i="5"/>
  <c r="BB245" i="5"/>
  <c r="BC245" i="5"/>
  <c r="BA241" i="5"/>
  <c r="BA179" i="16" s="1"/>
  <c r="BB241" i="5"/>
  <c r="BC241" i="5"/>
  <c r="BA237" i="5"/>
  <c r="BB237" i="5"/>
  <c r="BC237" i="5"/>
  <c r="BA233" i="5"/>
  <c r="BB233" i="5"/>
  <c r="BC233" i="5"/>
  <c r="BA229" i="5"/>
  <c r="BB229" i="5"/>
  <c r="BC229" i="5"/>
  <c r="BA225" i="5"/>
  <c r="BB225" i="5"/>
  <c r="BC225" i="5"/>
  <c r="BA221" i="5"/>
  <c r="BB221" i="5"/>
  <c r="BC221" i="5"/>
  <c r="BA217" i="5"/>
  <c r="BB217" i="5"/>
  <c r="BC217" i="5"/>
  <c r="BA213" i="5"/>
  <c r="BA166" i="16" s="1"/>
  <c r="AZ213" i="5"/>
  <c r="BB213" i="5"/>
  <c r="BC213" i="5"/>
  <c r="BA209" i="5"/>
  <c r="BA163" i="16" s="1"/>
  <c r="BB209" i="5"/>
  <c r="BC209" i="5"/>
  <c r="AZ209" i="5"/>
  <c r="BA205" i="5"/>
  <c r="BB205" i="5"/>
  <c r="BC205" i="5"/>
  <c r="AZ205" i="5"/>
  <c r="BA201" i="5"/>
  <c r="BB201" i="5"/>
  <c r="BC201" i="5"/>
  <c r="AZ201" i="5"/>
  <c r="BA197" i="5"/>
  <c r="BB197" i="5"/>
  <c r="BC197" i="5"/>
  <c r="BA193" i="5"/>
  <c r="BB193" i="5"/>
  <c r="BC193" i="5"/>
  <c r="AZ193" i="5"/>
  <c r="BA189" i="5"/>
  <c r="BB189" i="5"/>
  <c r="BC189" i="5"/>
  <c r="AZ189" i="5"/>
  <c r="BA185" i="5"/>
  <c r="BB185" i="5"/>
  <c r="BC185" i="5"/>
  <c r="AZ185" i="5"/>
  <c r="BA181" i="5"/>
  <c r="BB181" i="5"/>
  <c r="BC181" i="5"/>
  <c r="BA177" i="5"/>
  <c r="BB177" i="5"/>
  <c r="BC177" i="5"/>
  <c r="AZ177" i="5"/>
  <c r="BA173" i="5"/>
  <c r="BB173" i="5"/>
  <c r="BC173" i="5"/>
  <c r="AZ173" i="5"/>
  <c r="BA169" i="5"/>
  <c r="BB169" i="5"/>
  <c r="BC169" i="5"/>
  <c r="AZ169" i="5"/>
  <c r="BA165" i="5"/>
  <c r="BB165" i="5"/>
  <c r="BC165" i="5"/>
  <c r="BA161" i="5"/>
  <c r="BB161" i="5"/>
  <c r="BC161" i="5"/>
  <c r="AZ161" i="5"/>
  <c r="BA157" i="5"/>
  <c r="BB157" i="5"/>
  <c r="BC157" i="5"/>
  <c r="AZ157" i="5"/>
  <c r="BA153" i="5"/>
  <c r="BB153" i="5"/>
  <c r="BC153" i="5"/>
  <c r="AZ153" i="5"/>
  <c r="BA149" i="5"/>
  <c r="BB149" i="5"/>
  <c r="BC149" i="5"/>
  <c r="BB145" i="5"/>
  <c r="BC145" i="5"/>
  <c r="AZ145" i="5"/>
  <c r="BA145" i="5"/>
  <c r="BB141" i="5"/>
  <c r="BC141" i="5"/>
  <c r="AZ141" i="5"/>
  <c r="BA141" i="5"/>
  <c r="BB137" i="5"/>
  <c r="BC137" i="5"/>
  <c r="AZ137" i="5"/>
  <c r="BA137" i="5"/>
  <c r="BB133" i="5"/>
  <c r="BC133" i="5"/>
  <c r="AZ133" i="5"/>
  <c r="BA133" i="5"/>
  <c r="BB129" i="5"/>
  <c r="BC129" i="5"/>
  <c r="AZ129" i="5"/>
  <c r="BA129" i="5"/>
  <c r="BB125" i="5"/>
  <c r="BC125" i="5"/>
  <c r="AZ125" i="5"/>
  <c r="BA125" i="5"/>
  <c r="BB121" i="5"/>
  <c r="BC121" i="5"/>
  <c r="AZ121" i="5"/>
  <c r="BA121" i="5"/>
  <c r="BB117" i="5"/>
  <c r="BC117" i="5"/>
  <c r="AZ117" i="5"/>
  <c r="BA117" i="5"/>
  <c r="BB113" i="5"/>
  <c r="BC113" i="5"/>
  <c r="AZ113" i="5"/>
  <c r="BA113" i="5"/>
  <c r="BB109" i="5"/>
  <c r="BC109" i="5"/>
  <c r="AZ109" i="5"/>
  <c r="BA109" i="5"/>
  <c r="BB105" i="5"/>
  <c r="BC105" i="5"/>
  <c r="AZ105" i="5"/>
  <c r="BA105" i="5"/>
  <c r="BB101" i="5"/>
  <c r="BC101" i="5"/>
  <c r="AZ101" i="5"/>
  <c r="BA101" i="5"/>
  <c r="BB97" i="5"/>
  <c r="BC97" i="5"/>
  <c r="AZ97" i="5"/>
  <c r="BA97" i="5"/>
  <c r="BB93" i="5"/>
  <c r="BC93" i="5"/>
  <c r="AZ93" i="5"/>
  <c r="BA93" i="5"/>
  <c r="BB89" i="5"/>
  <c r="BC89" i="5"/>
  <c r="AZ89" i="5"/>
  <c r="BA89" i="5"/>
  <c r="BB85" i="5"/>
  <c r="BC85" i="5"/>
  <c r="AZ85" i="5"/>
  <c r="BA85" i="5"/>
  <c r="BC81" i="5"/>
  <c r="AZ81" i="5"/>
  <c r="BA81" i="5"/>
  <c r="BB81" i="5"/>
  <c r="BC77" i="5"/>
  <c r="AZ77" i="5"/>
  <c r="BA77" i="5"/>
  <c r="BB77" i="5"/>
  <c r="BC73" i="5"/>
  <c r="AZ73" i="5"/>
  <c r="BA73" i="5"/>
  <c r="BB73" i="5"/>
  <c r="BC69" i="5"/>
  <c r="AZ69" i="5"/>
  <c r="BA69" i="5"/>
  <c r="BB69" i="5"/>
  <c r="BC65" i="5"/>
  <c r="AZ65" i="5"/>
  <c r="BA65" i="5"/>
  <c r="BB65" i="5"/>
  <c r="BC61" i="5"/>
  <c r="AZ61" i="5"/>
  <c r="BA61" i="5"/>
  <c r="BB61" i="5"/>
  <c r="BC57" i="5"/>
  <c r="AZ57" i="5"/>
  <c r="BA57" i="5"/>
  <c r="BB57" i="5"/>
  <c r="BC53" i="5"/>
  <c r="AZ53" i="5"/>
  <c r="BA53" i="5"/>
  <c r="BB53" i="5"/>
  <c r="BC49" i="5"/>
  <c r="AZ49" i="5"/>
  <c r="BA49" i="5"/>
  <c r="BB49" i="5"/>
  <c r="BC45" i="5"/>
  <c r="AZ45" i="5"/>
  <c r="BA45" i="5"/>
  <c r="BB45" i="5"/>
  <c r="BC41" i="5"/>
  <c r="AZ41" i="5"/>
  <c r="BA41" i="5"/>
  <c r="BB41" i="5"/>
  <c r="BC37" i="5"/>
  <c r="AZ37" i="5"/>
  <c r="BA37" i="5"/>
  <c r="BB37" i="5"/>
  <c r="BC33" i="5"/>
  <c r="AZ33" i="5"/>
  <c r="BA33" i="5"/>
  <c r="BB33" i="5"/>
  <c r="BC29" i="5"/>
  <c r="AZ29" i="5"/>
  <c r="BA29" i="5"/>
  <c r="BB29" i="5"/>
  <c r="BC25" i="5"/>
  <c r="AZ25" i="5"/>
  <c r="BA25" i="5"/>
  <c r="BB25" i="5"/>
  <c r="BC21" i="5"/>
  <c r="AZ21" i="5"/>
  <c r="BA21" i="5"/>
  <c r="BB21" i="5"/>
  <c r="BC17" i="5"/>
  <c r="AZ17" i="5"/>
  <c r="BA17" i="5"/>
  <c r="BB17" i="5"/>
  <c r="BC13" i="5"/>
  <c r="AZ13" i="5"/>
  <c r="BA13" i="5"/>
  <c r="BB13" i="5"/>
  <c r="BC9" i="5"/>
  <c r="AZ9" i="5"/>
  <c r="BA9" i="5"/>
  <c r="BB9" i="5"/>
  <c r="BC5" i="5"/>
  <c r="AZ5" i="5"/>
  <c r="BA5" i="5"/>
  <c r="BB5" i="5"/>
  <c r="BC2" i="5"/>
  <c r="BA443" i="5"/>
  <c r="AZ442" i="5"/>
  <c r="BA439" i="5"/>
  <c r="AZ438" i="5"/>
  <c r="BA435" i="5"/>
  <c r="AZ434" i="5"/>
  <c r="BA431" i="5"/>
  <c r="AZ430" i="5"/>
  <c r="BA427" i="5"/>
  <c r="AZ426" i="5"/>
  <c r="BA423" i="5"/>
  <c r="AZ422" i="5"/>
  <c r="BA419" i="5"/>
  <c r="AZ418" i="5"/>
  <c r="BA415" i="5"/>
  <c r="AZ414" i="5"/>
  <c r="BA411" i="5"/>
  <c r="AZ410" i="5"/>
  <c r="BA407" i="5"/>
  <c r="AZ406" i="5"/>
  <c r="BA403" i="5"/>
  <c r="AZ402" i="5"/>
  <c r="BA399" i="5"/>
  <c r="AZ398" i="5"/>
  <c r="BA395" i="5"/>
  <c r="AZ394" i="5"/>
  <c r="AZ271" i="16" s="1"/>
  <c r="BA391" i="5"/>
  <c r="AZ390" i="5"/>
  <c r="BA387" i="5"/>
  <c r="AZ386" i="5"/>
  <c r="BA383" i="5"/>
  <c r="BA260" i="16" s="1"/>
  <c r="AZ382" i="5"/>
  <c r="BA379" i="5"/>
  <c r="AZ378" i="5"/>
  <c r="BA375" i="5"/>
  <c r="AZ374" i="5"/>
  <c r="BA371" i="5"/>
  <c r="AZ370" i="5"/>
  <c r="BA367" i="5"/>
  <c r="AZ366" i="5"/>
  <c r="BA363" i="5"/>
  <c r="AZ362" i="5"/>
  <c r="BB358" i="5"/>
  <c r="BC354" i="5"/>
  <c r="AZ353" i="5"/>
  <c r="BB351" i="5"/>
  <c r="BB349" i="5"/>
  <c r="BC347" i="5"/>
  <c r="AZ346" i="5"/>
  <c r="BB342" i="5"/>
  <c r="BC338" i="5"/>
  <c r="AZ337" i="5"/>
  <c r="BB335" i="5"/>
  <c r="BB333" i="5"/>
  <c r="BC331" i="5"/>
  <c r="AZ330" i="5"/>
  <c r="BB326" i="5"/>
  <c r="BC322" i="5"/>
  <c r="AZ318" i="5"/>
  <c r="AZ311" i="5"/>
  <c r="AZ303" i="5"/>
  <c r="AZ295" i="5"/>
  <c r="AZ287" i="5"/>
  <c r="AZ279" i="5"/>
  <c r="AZ271" i="5"/>
  <c r="AZ263" i="5"/>
  <c r="AZ255" i="5"/>
  <c r="AZ247" i="5"/>
  <c r="AZ239" i="5"/>
  <c r="AZ231" i="5"/>
  <c r="AZ217" i="5"/>
  <c r="AZ165" i="5"/>
  <c r="AV153" i="5"/>
  <c r="AV146" i="5"/>
  <c r="AV85" i="5"/>
  <c r="AV54" i="5"/>
  <c r="AV473" i="5"/>
  <c r="AV142" i="5"/>
  <c r="AV130" i="5"/>
  <c r="AV122" i="5"/>
  <c r="AV41" i="5"/>
  <c r="AV438" i="5"/>
  <c r="AV426" i="5"/>
  <c r="AV188" i="5"/>
  <c r="AV180" i="5"/>
  <c r="AV176" i="5"/>
  <c r="AV172" i="5"/>
  <c r="AV145" i="5"/>
  <c r="AV210" i="5"/>
  <c r="AV206" i="5"/>
  <c r="AV187" i="5"/>
  <c r="AV165" i="5"/>
  <c r="AV159" i="5"/>
  <c r="AV157" i="5"/>
  <c r="AV155" i="5"/>
  <c r="AV149" i="5"/>
  <c r="AV128" i="5"/>
  <c r="AV126" i="5"/>
  <c r="AV94" i="5"/>
  <c r="AV92" i="5"/>
  <c r="AV90" i="5"/>
  <c r="AV88" i="5"/>
  <c r="AV84" i="5"/>
  <c r="AV76" i="5"/>
  <c r="AV74" i="5"/>
  <c r="AV72" i="5"/>
  <c r="AV70" i="5"/>
  <c r="AV50" i="5"/>
  <c r="AV48" i="5"/>
  <c r="AV46" i="5"/>
  <c r="AV44" i="5"/>
  <c r="AV42" i="5"/>
  <c r="AV33" i="5"/>
  <c r="AV31" i="5"/>
  <c r="AV29" i="5"/>
  <c r="AV27" i="5"/>
  <c r="AV25" i="5"/>
  <c r="AV23" i="5"/>
  <c r="AV21" i="5"/>
  <c r="AV19" i="5"/>
  <c r="AV17" i="5"/>
  <c r="AV15" i="5"/>
  <c r="AV13" i="5"/>
  <c r="AV406" i="5"/>
  <c r="AV290" i="5"/>
  <c r="AV218" i="5"/>
  <c r="AV214" i="5"/>
  <c r="AV194" i="5"/>
  <c r="AV190" i="5"/>
  <c r="AV2" i="5"/>
  <c r="AV370" i="5"/>
  <c r="AV346" i="5"/>
  <c r="AV342" i="5"/>
  <c r="AV234" i="5"/>
  <c r="AV230" i="5"/>
  <c r="AV170" i="5"/>
  <c r="AV66" i="5"/>
  <c r="AV459" i="5"/>
  <c r="AV421" i="5"/>
  <c r="AV411" i="5"/>
  <c r="AV397" i="5"/>
  <c r="AV277" i="5"/>
  <c r="AV168" i="5"/>
  <c r="AV156" i="5"/>
  <c r="AV154" i="5"/>
  <c r="AV152" i="5"/>
  <c r="AV129" i="5"/>
  <c r="AV127" i="5"/>
  <c r="AV125" i="5"/>
  <c r="AV115" i="5"/>
  <c r="AV113" i="5"/>
  <c r="AV109" i="5"/>
  <c r="AV105" i="5"/>
  <c r="AV101" i="5"/>
  <c r="AV97" i="5"/>
  <c r="AV87" i="5"/>
  <c r="AV83" i="5"/>
  <c r="AV81" i="5"/>
  <c r="AV79" i="5"/>
  <c r="AV64" i="5"/>
  <c r="AV62" i="5"/>
  <c r="AV49" i="5"/>
  <c r="AV47" i="5"/>
  <c r="AV45" i="5"/>
  <c r="AV10" i="5"/>
  <c r="AV8" i="5"/>
  <c r="AV6" i="5"/>
  <c r="AV4" i="5"/>
  <c r="AV399" i="5"/>
  <c r="AV293" i="5"/>
  <c r="AV472" i="5"/>
  <c r="AV457" i="5"/>
  <c r="AV453" i="5"/>
  <c r="AV446" i="5"/>
  <c r="AV442" i="5"/>
  <c r="AV423" i="5"/>
  <c r="AV398" i="5"/>
  <c r="AV394" i="5"/>
  <c r="AV390" i="5"/>
  <c r="AV226" i="5"/>
  <c r="AV222" i="5"/>
  <c r="AV213" i="5"/>
  <c r="AV195" i="5"/>
  <c r="AV191" i="5"/>
  <c r="AV181" i="5"/>
  <c r="AV177" i="5"/>
  <c r="AV173" i="5"/>
  <c r="AV169" i="5"/>
  <c r="AV166" i="5"/>
  <c r="AV160" i="5"/>
  <c r="AV150" i="5"/>
  <c r="AV137" i="5"/>
  <c r="AV133" i="5"/>
  <c r="AV117" i="5"/>
  <c r="AV91" i="5"/>
  <c r="AV82" i="5"/>
  <c r="AV78" i="5"/>
  <c r="AV75" i="5"/>
  <c r="AV71" i="5"/>
  <c r="AV63" i="5"/>
  <c r="AV59" i="5"/>
  <c r="AV55" i="5"/>
  <c r="AV51" i="5"/>
  <c r="AV39" i="5"/>
  <c r="AV32" i="5"/>
  <c r="AV28" i="5"/>
  <c r="AV24" i="5"/>
  <c r="AV20" i="5"/>
  <c r="AV16" i="5"/>
  <c r="AV12" i="5"/>
  <c r="AV9" i="5"/>
  <c r="AV5" i="5"/>
  <c r="AV116" i="5"/>
  <c r="AV162" i="5"/>
  <c r="AV469" i="5"/>
  <c r="AV465" i="5"/>
  <c r="AV461" i="5"/>
  <c r="AV424" i="5"/>
  <c r="AV353" i="5"/>
  <c r="AV325" i="5"/>
  <c r="AV321" i="5"/>
  <c r="AV317" i="5"/>
  <c r="AV313" i="5"/>
  <c r="AV309" i="5"/>
  <c r="AV305" i="5"/>
  <c r="AV301" i="5"/>
  <c r="AV298" i="5"/>
  <c r="AV294" i="5"/>
  <c r="AV285" i="5"/>
  <c r="AV281" i="5"/>
  <c r="AV273" i="5"/>
  <c r="AV269" i="5"/>
  <c r="AV265" i="5"/>
  <c r="AV261" i="5"/>
  <c r="AV257" i="5"/>
  <c r="AV253" i="5"/>
  <c r="AV249" i="5"/>
  <c r="AV245" i="5"/>
  <c r="AV242" i="5"/>
  <c r="AV238" i="5"/>
  <c r="AV182" i="5"/>
  <c r="AV178" i="5"/>
  <c r="AV174" i="5"/>
  <c r="AV161" i="5"/>
  <c r="AV138" i="5"/>
  <c r="AV134" i="5"/>
  <c r="AV60" i="5"/>
  <c r="AV56" i="5"/>
  <c r="AV52" i="5"/>
  <c r="AV40" i="5"/>
  <c r="AV65" i="5"/>
  <c r="AV362" i="5"/>
  <c r="AV441" i="5"/>
  <c r="AV419" i="5"/>
  <c r="AV415" i="5"/>
  <c r="AV413" i="5"/>
  <c r="AV396" i="5"/>
  <c r="AV392" i="5"/>
  <c r="AV373" i="5"/>
  <c r="AV366" i="5"/>
  <c r="AV357" i="5"/>
  <c r="AV337" i="5"/>
  <c r="AV209" i="5"/>
  <c r="AV200" i="5"/>
  <c r="AV196" i="5"/>
  <c r="AV193" i="5"/>
  <c r="AV186" i="5"/>
  <c r="AV183" i="5"/>
  <c r="AV179" i="5"/>
  <c r="AV175" i="5"/>
  <c r="AV171" i="5"/>
  <c r="AV158" i="5"/>
  <c r="AV151" i="5"/>
  <c r="AV148" i="5"/>
  <c r="AV139" i="5"/>
  <c r="AV135" i="5"/>
  <c r="AV131" i="5"/>
  <c r="AV93" i="5"/>
  <c r="AV89" i="5"/>
  <c r="AV80" i="5"/>
  <c r="AV68" i="5"/>
  <c r="AV61" i="5"/>
  <c r="AV57" i="5"/>
  <c r="AV53" i="5"/>
  <c r="AV34" i="5"/>
  <c r="AV30" i="5"/>
  <c r="AV26" i="5"/>
  <c r="AV22" i="5"/>
  <c r="AV18" i="5"/>
  <c r="AV14" i="5"/>
  <c r="AV450" i="5"/>
  <c r="AV470" i="5"/>
  <c r="AV466" i="5"/>
  <c r="AV462" i="5"/>
  <c r="AV458" i="5"/>
  <c r="AV454" i="5"/>
  <c r="AV447" i="5"/>
  <c r="AV443" i="5"/>
  <c r="AV439" i="5"/>
  <c r="AV435" i="5"/>
  <c r="AV431" i="5"/>
  <c r="AV427" i="5"/>
  <c r="AV420" i="5"/>
  <c r="AV416" i="5"/>
  <c r="AV412" i="5"/>
  <c r="AV405" i="5"/>
  <c r="AV402" i="5"/>
  <c r="AV393" i="5"/>
  <c r="AV389" i="5"/>
  <c r="AV381" i="5"/>
  <c r="AV377" i="5"/>
  <c r="AV374" i="5"/>
  <c r="AV361" i="5"/>
  <c r="AV354" i="5"/>
  <c r="AV207" i="5"/>
  <c r="AV202" i="5"/>
  <c r="AV198" i="5"/>
  <c r="AV184" i="5"/>
  <c r="AV114" i="5"/>
  <c r="AV110" i="5"/>
  <c r="AV106" i="5"/>
  <c r="AV102" i="5"/>
  <c r="AV98" i="5"/>
  <c r="AV43" i="5"/>
  <c r="AV471" i="5"/>
  <c r="AV463" i="5"/>
  <c r="AV455" i="5"/>
  <c r="AV451" i="5"/>
  <c r="AV448" i="5"/>
  <c r="AV444" i="5"/>
  <c r="AV436" i="5"/>
  <c r="AV432" i="5"/>
  <c r="AV428" i="5"/>
  <c r="AV417" i="5"/>
  <c r="AV208" i="5"/>
  <c r="AV203" i="5"/>
  <c r="AV199" i="5"/>
  <c r="AV185" i="5"/>
  <c r="AV167" i="5"/>
  <c r="AV163" i="5"/>
  <c r="AV111" i="5"/>
  <c r="AV107" i="5"/>
  <c r="AV103" i="5"/>
  <c r="AV99" i="5"/>
  <c r="AV95" i="5"/>
  <c r="AV140" i="5"/>
  <c r="AV467" i="5"/>
  <c r="AV440" i="5"/>
  <c r="AV468" i="5"/>
  <c r="AV464" i="5"/>
  <c r="AV460" i="5"/>
  <c r="AV456" i="5"/>
  <c r="AV452" i="5"/>
  <c r="AV449" i="5"/>
  <c r="AV445" i="5"/>
  <c r="AV437" i="5"/>
  <c r="AV433" i="5"/>
  <c r="AV429" i="5"/>
  <c r="AV425" i="5"/>
  <c r="AV422" i="5"/>
  <c r="AV407" i="5"/>
  <c r="AV403" i="5"/>
  <c r="AV400" i="5"/>
  <c r="AV395" i="5"/>
  <c r="AV391" i="5"/>
  <c r="AV333" i="5"/>
  <c r="AV329" i="5"/>
  <c r="AV326" i="5"/>
  <c r="AV322" i="5"/>
  <c r="AV318" i="5"/>
  <c r="AV314" i="5"/>
  <c r="AV310" i="5"/>
  <c r="AV306" i="5"/>
  <c r="AV302" i="5"/>
  <c r="AV164" i="5"/>
  <c r="AV118" i="5"/>
  <c r="AV112" i="5"/>
  <c r="AV108" i="5"/>
  <c r="AV104" i="5"/>
  <c r="AV100" i="5"/>
  <c r="AV96" i="5"/>
  <c r="AV86" i="5"/>
  <c r="AV77" i="5"/>
  <c r="AV73" i="5"/>
  <c r="AV11" i="5"/>
  <c r="AV7" i="5"/>
  <c r="AV3" i="5"/>
  <c r="AV409" i="5"/>
  <c r="AV385" i="5"/>
  <c r="AV382" i="5"/>
  <c r="AV378" i="5"/>
  <c r="AV358" i="5"/>
  <c r="AV349" i="5"/>
  <c r="AV345" i="5"/>
  <c r="AV338" i="5"/>
  <c r="AV334" i="5"/>
  <c r="AV330" i="5"/>
  <c r="AV289" i="5"/>
  <c r="AV286" i="5"/>
  <c r="AV282" i="5"/>
  <c r="AV278" i="5"/>
  <c r="AV274" i="5"/>
  <c r="AV270" i="5"/>
  <c r="AV266" i="5"/>
  <c r="AV262" i="5"/>
  <c r="AV258" i="5"/>
  <c r="AV254" i="5"/>
  <c r="AV250" i="5"/>
  <c r="AV246" i="5"/>
  <c r="AV418" i="5"/>
  <c r="AV414" i="5"/>
  <c r="AV410" i="5"/>
  <c r="AV386" i="5"/>
  <c r="AV369" i="5"/>
  <c r="AV365" i="5"/>
  <c r="AV350" i="5"/>
  <c r="AV297" i="5"/>
  <c r="AV35" i="5"/>
  <c r="AV241" i="5"/>
  <c r="AV233" i="5"/>
  <c r="AV229" i="5"/>
  <c r="AV225" i="5"/>
  <c r="AV221" i="5"/>
  <c r="AV387" i="5"/>
  <c r="AV383" i="5"/>
  <c r="AV379" i="5"/>
  <c r="AV375" i="5"/>
  <c r="AV371" i="5"/>
  <c r="AV367" i="5"/>
  <c r="AV363" i="5"/>
  <c r="AV359" i="5"/>
  <c r="AV355" i="5"/>
  <c r="AV351" i="5"/>
  <c r="AV347" i="5"/>
  <c r="AV343" i="5"/>
  <c r="AV339" i="5"/>
  <c r="AV335" i="5"/>
  <c r="AV331" i="5"/>
  <c r="AV327" i="5"/>
  <c r="AV323" i="5"/>
  <c r="AV319" i="5"/>
  <c r="AV315" i="5"/>
  <c r="AV311" i="5"/>
  <c r="AV307" i="5"/>
  <c r="AV303" i="5"/>
  <c r="AV299" i="5"/>
  <c r="AV295" i="5"/>
  <c r="AV291" i="5"/>
  <c r="AV287" i="5"/>
  <c r="AV283" i="5"/>
  <c r="AV279" i="5"/>
  <c r="AV275" i="5"/>
  <c r="AV271" i="5"/>
  <c r="AV267" i="5"/>
  <c r="AV263" i="5"/>
  <c r="AV259" i="5"/>
  <c r="AV255" i="5"/>
  <c r="AV251" i="5"/>
  <c r="AV247" i="5"/>
  <c r="AV243" i="5"/>
  <c r="AV239" i="5"/>
  <c r="AV235" i="5"/>
  <c r="AV231" i="5"/>
  <c r="AV227" i="5"/>
  <c r="AV223" i="5"/>
  <c r="AV388" i="5"/>
  <c r="AV384" i="5"/>
  <c r="AV380" i="5"/>
  <c r="AV376" i="5"/>
  <c r="AV372" i="5"/>
  <c r="AV368" i="5"/>
  <c r="AV364" i="5"/>
  <c r="AV360" i="5"/>
  <c r="AV356" i="5"/>
  <c r="AV352" i="5"/>
  <c r="AV348" i="5"/>
  <c r="AV344" i="5"/>
  <c r="AV340" i="5"/>
  <c r="AV336" i="5"/>
  <c r="AV332" i="5"/>
  <c r="AV328" i="5"/>
  <c r="AV324" i="5"/>
  <c r="AV320" i="5"/>
  <c r="AV316" i="5"/>
  <c r="AV312" i="5"/>
  <c r="AV308" i="5"/>
  <c r="AV304" i="5"/>
  <c r="AV300" i="5"/>
  <c r="AV296" i="5"/>
  <c r="AV292" i="5"/>
  <c r="AV288" i="5"/>
  <c r="AV284" i="5"/>
  <c r="AV280" i="5"/>
  <c r="AV276" i="5"/>
  <c r="AV272" i="5"/>
  <c r="AV268" i="5"/>
  <c r="AV264" i="5"/>
  <c r="AV260" i="5"/>
  <c r="AV256" i="5"/>
  <c r="AV252" i="5"/>
  <c r="AV248" i="5"/>
  <c r="AV244" i="5"/>
  <c r="AV240" i="5"/>
  <c r="AV236" i="5"/>
  <c r="AV232" i="5"/>
  <c r="AV228" i="5"/>
  <c r="AV224" i="5"/>
  <c r="AX282" i="4"/>
  <c r="AX274" i="4"/>
  <c r="AX175" i="4"/>
  <c r="AX42" i="4"/>
  <c r="AX26" i="4"/>
  <c r="AX22" i="4"/>
  <c r="AX10" i="4"/>
  <c r="AX250" i="4"/>
  <c r="AX242" i="4"/>
  <c r="AX272" i="4"/>
  <c r="AX227" i="4"/>
  <c r="AX267" i="4"/>
  <c r="AX255" i="4"/>
  <c r="AX218" i="4"/>
  <c r="AX210" i="4"/>
  <c r="BC193" i="4"/>
  <c r="BC189" i="4"/>
  <c r="BC185" i="4"/>
  <c r="BE177" i="4"/>
  <c r="BE161" i="4"/>
  <c r="BE145" i="4"/>
  <c r="BE129" i="4"/>
  <c r="BE121" i="4"/>
  <c r="BD117" i="4"/>
  <c r="BE113" i="4"/>
  <c r="BE109" i="4"/>
  <c r="BE105" i="4"/>
  <c r="BD101" i="4"/>
  <c r="BE97" i="4"/>
  <c r="BE93" i="4"/>
  <c r="BE89" i="4"/>
  <c r="BB85" i="4"/>
  <c r="BC69" i="4"/>
  <c r="AX365" i="4"/>
  <c r="AX303" i="4"/>
  <c r="AX287" i="4"/>
  <c r="AX433" i="4"/>
  <c r="AX369" i="4"/>
  <c r="AX298" i="4"/>
  <c r="AX286" i="4"/>
  <c r="AX223" i="4"/>
  <c r="AX130" i="4"/>
  <c r="AX126" i="4"/>
  <c r="AX79" i="4"/>
  <c r="AX33" i="4"/>
  <c r="AX23" i="4"/>
  <c r="AX465" i="4"/>
  <c r="AX472" i="4"/>
  <c r="AX470" i="4"/>
  <c r="AX460" i="4"/>
  <c r="AX458" i="4"/>
  <c r="AX456" i="4"/>
  <c r="AX454" i="4"/>
  <c r="AX444" i="4"/>
  <c r="AX442" i="4"/>
  <c r="AX440" i="4"/>
  <c r="AX438" i="4"/>
  <c r="AX428" i="4"/>
  <c r="AX426" i="4"/>
  <c r="AX424" i="4"/>
  <c r="AX422" i="4"/>
  <c r="AX327" i="4"/>
  <c r="AX319" i="4"/>
  <c r="AX266" i="4"/>
  <c r="AX262" i="4"/>
  <c r="AX254" i="4"/>
  <c r="AX203" i="4"/>
  <c r="AX94" i="4"/>
  <c r="AX62" i="4"/>
  <c r="AX54" i="4"/>
  <c r="BD151" i="4"/>
  <c r="BB113" i="16" s="1"/>
  <c r="BD135" i="4"/>
  <c r="AX234" i="4"/>
  <c r="AX230" i="4"/>
  <c r="AX222" i="4"/>
  <c r="AX159" i="4"/>
  <c r="AX155" i="4"/>
  <c r="AX151" i="4"/>
  <c r="AX143" i="4"/>
  <c r="AX139" i="4"/>
  <c r="AX135" i="4"/>
  <c r="AX129" i="4"/>
  <c r="AX119" i="4"/>
  <c r="AX113" i="4"/>
  <c r="AX38" i="4"/>
  <c r="BC130" i="4"/>
  <c r="BD74" i="4"/>
  <c r="BC50" i="4"/>
  <c r="BC462" i="4"/>
  <c r="BC430" i="4"/>
  <c r="BC314" i="4"/>
  <c r="BC286" i="4"/>
  <c r="BD109" i="4"/>
  <c r="AX311" i="4"/>
  <c r="AX307" i="4"/>
  <c r="AX258" i="4"/>
  <c r="AX256" i="4"/>
  <c r="AX243" i="4"/>
  <c r="AX226" i="4"/>
  <c r="AX211" i="4"/>
  <c r="AX190" i="4"/>
  <c r="AX186" i="4"/>
  <c r="AX184" i="4"/>
  <c r="AX180" i="4"/>
  <c r="AX178" i="4"/>
  <c r="AX176" i="4"/>
  <c r="AX127" i="4"/>
  <c r="AX103" i="4"/>
  <c r="AX97" i="4"/>
  <c r="AX86" i="4"/>
  <c r="AX82" i="4"/>
  <c r="AX80" i="4"/>
  <c r="AX78" i="4"/>
  <c r="AX70" i="4"/>
  <c r="AX34" i="4"/>
  <c r="AX7" i="4"/>
  <c r="BC454" i="4"/>
  <c r="BC422" i="4"/>
  <c r="BA297" i="16" s="1"/>
  <c r="BC401" i="4"/>
  <c r="BB357" i="4"/>
  <c r="AZ240" i="16" s="1"/>
  <c r="BB274" i="4"/>
  <c r="BD93" i="4"/>
  <c r="AX401" i="4"/>
  <c r="AX473" i="4"/>
  <c r="AX469" i="4"/>
  <c r="AX461" i="4"/>
  <c r="AX457" i="4"/>
  <c r="AX453" i="4"/>
  <c r="AX412" i="4"/>
  <c r="AX410" i="4"/>
  <c r="AX408" i="4"/>
  <c r="AX406" i="4"/>
  <c r="AX396" i="4"/>
  <c r="AX394" i="4"/>
  <c r="AX392" i="4"/>
  <c r="AX379" i="4"/>
  <c r="AX375" i="4"/>
  <c r="AX353" i="4"/>
  <c r="AX314" i="4"/>
  <c r="AX299" i="4"/>
  <c r="AX246" i="4"/>
  <c r="AX214" i="4"/>
  <c r="AX187" i="4"/>
  <c r="AX183" i="4"/>
  <c r="AX162" i="4"/>
  <c r="AX150" i="4"/>
  <c r="AX142" i="4"/>
  <c r="BC446" i="4"/>
  <c r="BC342" i="4"/>
  <c r="BB302" i="4"/>
  <c r="BC85" i="4"/>
  <c r="AX445" i="4"/>
  <c r="AX441" i="4"/>
  <c r="AX437" i="4"/>
  <c r="AX429" i="4"/>
  <c r="AX425" i="4"/>
  <c r="AX421" i="4"/>
  <c r="AX302" i="4"/>
  <c r="AX270" i="4"/>
  <c r="AX238" i="4"/>
  <c r="AX206" i="4"/>
  <c r="AX167" i="4"/>
  <c r="AX161" i="4"/>
  <c r="AX138" i="4"/>
  <c r="AX136" i="4"/>
  <c r="AX134" i="4"/>
  <c r="AX132" i="4"/>
  <c r="AX118" i="4"/>
  <c r="AX114" i="4"/>
  <c r="AX112" i="4"/>
  <c r="AX110" i="4"/>
  <c r="AX71" i="4"/>
  <c r="AX65" i="4"/>
  <c r="AX50" i="4"/>
  <c r="AX25" i="4"/>
  <c r="AX6" i="4"/>
  <c r="BC470" i="4"/>
  <c r="BC438" i="4"/>
  <c r="BC386" i="4"/>
  <c r="BC373" i="4"/>
  <c r="BB330" i="4"/>
  <c r="BE117" i="4"/>
  <c r="BC34" i="4"/>
  <c r="AX459" i="4"/>
  <c r="AX455" i="4"/>
  <c r="AX427" i="4"/>
  <c r="AX423" i="4"/>
  <c r="AX395" i="4"/>
  <c r="AX391" i="4"/>
  <c r="AX471" i="4"/>
  <c r="AX443" i="4"/>
  <c r="AX439" i="4"/>
  <c r="AX411" i="4"/>
  <c r="AX407" i="4"/>
  <c r="AX390" i="4"/>
  <c r="AX377" i="4"/>
  <c r="AX373" i="4"/>
  <c r="AX364" i="4"/>
  <c r="AX362" i="4"/>
  <c r="AX360" i="4"/>
  <c r="AX358" i="4"/>
  <c r="AX345" i="4"/>
  <c r="AX336" i="4"/>
  <c r="AX334" i="4"/>
  <c r="AX323" i="4"/>
  <c r="AX320" i="4"/>
  <c r="AX318" i="4"/>
  <c r="AX290" i="4"/>
  <c r="AX279" i="4"/>
  <c r="AX275" i="4"/>
  <c r="AX247" i="4"/>
  <c r="AX215" i="4"/>
  <c r="AX182" i="4"/>
  <c r="AX128" i="4"/>
  <c r="AX46" i="4"/>
  <c r="BB470" i="4"/>
  <c r="BB462" i="4"/>
  <c r="BB454" i="4"/>
  <c r="BB446" i="4"/>
  <c r="BB438" i="4"/>
  <c r="BB430" i="4"/>
  <c r="BB422" i="4"/>
  <c r="BB401" i="4"/>
  <c r="BB386" i="4"/>
  <c r="BB373" i="4"/>
  <c r="BC326" i="4"/>
  <c r="BC298" i="4"/>
  <c r="BC270" i="4"/>
  <c r="BD18" i="4"/>
  <c r="BD414" i="4"/>
  <c r="BB291" i="16" s="1"/>
  <c r="BB414" i="4"/>
  <c r="BD410" i="4"/>
  <c r="BB410" i="4"/>
  <c r="BD406" i="4"/>
  <c r="BB406" i="4"/>
  <c r="BC406" i="4"/>
  <c r="BD402" i="4"/>
  <c r="BB402" i="4"/>
  <c r="BC402" i="4"/>
  <c r="BD398" i="4"/>
  <c r="BC398" i="4"/>
  <c r="BD394" i="4"/>
  <c r="BC394" i="4"/>
  <c r="BA271" i="16" s="1"/>
  <c r="BD382" i="4"/>
  <c r="BB382" i="4"/>
  <c r="BD378" i="4"/>
  <c r="BB378" i="4"/>
  <c r="BD374" i="4"/>
  <c r="BB374" i="4"/>
  <c r="BC374" i="4"/>
  <c r="BD370" i="4"/>
  <c r="BB248" i="16" s="1"/>
  <c r="BB370" i="4"/>
  <c r="BC370" i="4"/>
  <c r="BA248" i="16" s="1"/>
  <c r="BD366" i="4"/>
  <c r="BC366" i="4"/>
  <c r="BD362" i="4"/>
  <c r="BB244" i="16" s="1"/>
  <c r="BC362" i="4"/>
  <c r="BE358" i="4"/>
  <c r="BB358" i="4"/>
  <c r="BC358" i="4"/>
  <c r="BE354" i="4"/>
  <c r="BB354" i="4"/>
  <c r="BB346" i="4"/>
  <c r="BC346" i="4"/>
  <c r="BB318" i="4"/>
  <c r="BC318" i="4"/>
  <c r="BB310" i="4"/>
  <c r="BC310" i="4"/>
  <c r="BB290" i="4"/>
  <c r="BC290" i="4"/>
  <c r="BB282" i="4"/>
  <c r="BC282" i="4"/>
  <c r="BD2" i="4"/>
  <c r="BC466" i="4"/>
  <c r="BC458" i="4"/>
  <c r="BC450" i="4"/>
  <c r="BA319" i="16" s="1"/>
  <c r="BC442" i="4"/>
  <c r="BC434" i="4"/>
  <c r="BC426" i="4"/>
  <c r="BC418" i="4"/>
  <c r="BC405" i="4"/>
  <c r="BB398" i="4"/>
  <c r="BC390" i="4"/>
  <c r="BA267" i="16" s="1"/>
  <c r="BC369" i="4"/>
  <c r="BB362" i="4"/>
  <c r="BC350" i="4"/>
  <c r="BB338" i="4"/>
  <c r="BC322" i="4"/>
  <c r="BA222" i="16" s="1"/>
  <c r="BB294" i="4"/>
  <c r="BC278" i="4"/>
  <c r="BB266" i="4"/>
  <c r="BC74" i="4"/>
  <c r="AX380" i="4"/>
  <c r="AX378" i="4"/>
  <c r="AX376" i="4"/>
  <c r="AX374" i="4"/>
  <c r="AX361" i="4"/>
  <c r="AX357" i="4"/>
  <c r="AX348" i="4"/>
  <c r="AX346" i="4"/>
  <c r="AX344" i="4"/>
  <c r="AX342" i="4"/>
  <c r="AX331" i="4"/>
  <c r="AX328" i="4"/>
  <c r="AX326" i="4"/>
  <c r="AX315" i="4"/>
  <c r="AX312" i="4"/>
  <c r="AX306" i="4"/>
  <c r="AX295" i="4"/>
  <c r="AX263" i="4"/>
  <c r="AX259" i="4"/>
  <c r="AX231" i="4"/>
  <c r="AX191" i="4"/>
  <c r="AX158" i="4"/>
  <c r="AX39" i="4"/>
  <c r="AX15" i="4"/>
  <c r="AX9" i="4"/>
  <c r="BD473" i="4"/>
  <c r="BB334" i="16" s="1"/>
  <c r="BB473" i="4"/>
  <c r="AZ334" i="16" s="1"/>
  <c r="BC473" i="4"/>
  <c r="BD469" i="4"/>
  <c r="BB469" i="4"/>
  <c r="BC469" i="4"/>
  <c r="BD465" i="4"/>
  <c r="BB465" i="4"/>
  <c r="BC465" i="4"/>
  <c r="BD461" i="4"/>
  <c r="BB461" i="4"/>
  <c r="BC461" i="4"/>
  <c r="BD457" i="4"/>
  <c r="BB457" i="4"/>
  <c r="BC457" i="4"/>
  <c r="BD453" i="4"/>
  <c r="BB320" i="16" s="1"/>
  <c r="BB453" i="4"/>
  <c r="BC453" i="4"/>
  <c r="BA320" i="16" s="1"/>
  <c r="BD449" i="4"/>
  <c r="BB449" i="4"/>
  <c r="BC449" i="4"/>
  <c r="BD445" i="4"/>
  <c r="BB445" i="4"/>
  <c r="BC445" i="4"/>
  <c r="BD441" i="4"/>
  <c r="BB314" i="16" s="1"/>
  <c r="BB441" i="4"/>
  <c r="AZ314" i="16" s="1"/>
  <c r="BC441" i="4"/>
  <c r="BD437" i="4"/>
  <c r="BB310" i="16" s="1"/>
  <c r="BB437" i="4"/>
  <c r="BC437" i="4"/>
  <c r="BA310" i="16" s="1"/>
  <c r="BD433" i="4"/>
  <c r="BB433" i="4"/>
  <c r="BC433" i="4"/>
  <c r="BD429" i="4"/>
  <c r="BB429" i="4"/>
  <c r="BC429" i="4"/>
  <c r="BD425" i="4"/>
  <c r="BB425" i="4"/>
  <c r="BC425" i="4"/>
  <c r="BD421" i="4"/>
  <c r="BB296" i="16" s="1"/>
  <c r="BB421" i="4"/>
  <c r="BC421" i="4"/>
  <c r="BA296" i="16" s="1"/>
  <c r="BD417" i="4"/>
  <c r="BB292" i="16" s="1"/>
  <c r="BB417" i="4"/>
  <c r="BC417" i="4"/>
  <c r="BD413" i="4"/>
  <c r="BC413" i="4"/>
  <c r="BD409" i="4"/>
  <c r="BC409" i="4"/>
  <c r="BD397" i="4"/>
  <c r="BB274" i="16" s="1"/>
  <c r="BB397" i="4"/>
  <c r="BD393" i="4"/>
  <c r="BB393" i="4"/>
  <c r="BD389" i="4"/>
  <c r="BB389" i="4"/>
  <c r="BC389" i="4"/>
  <c r="BD385" i="4"/>
  <c r="BB262" i="16" s="1"/>
  <c r="BB385" i="4"/>
  <c r="AZ262" i="16" s="1"/>
  <c r="BC385" i="4"/>
  <c r="BD381" i="4"/>
  <c r="BC381" i="4"/>
  <c r="BD377" i="4"/>
  <c r="BC377" i="4"/>
  <c r="BD365" i="4"/>
  <c r="BB365" i="4"/>
  <c r="BE353" i="4"/>
  <c r="BB353" i="4"/>
  <c r="BC2" i="4"/>
  <c r="BB466" i="4"/>
  <c r="BB458" i="4"/>
  <c r="BB450" i="4"/>
  <c r="BB442" i="4"/>
  <c r="BB434" i="4"/>
  <c r="AZ307" i="16" s="1"/>
  <c r="BB426" i="4"/>
  <c r="BB418" i="4"/>
  <c r="BC410" i="4"/>
  <c r="BB405" i="4"/>
  <c r="BC397" i="4"/>
  <c r="BA274" i="16" s="1"/>
  <c r="BB390" i="4"/>
  <c r="BC382" i="4"/>
  <c r="BB369" i="4"/>
  <c r="BB361" i="4"/>
  <c r="BB350" i="4"/>
  <c r="BC334" i="4"/>
  <c r="BC306" i="4"/>
  <c r="BE101" i="4"/>
  <c r="BD50" i="4"/>
  <c r="AX310" i="4"/>
  <c r="AX294" i="4"/>
  <c r="AX278" i="4"/>
  <c r="AX264" i="4"/>
  <c r="AX200" i="4"/>
  <c r="AX198" i="4"/>
  <c r="AX196" i="4"/>
  <c r="AX194" i="4"/>
  <c r="AX192" i="4"/>
  <c r="AX148" i="4"/>
  <c r="AX146" i="4"/>
  <c r="AX144" i="4"/>
  <c r="AX122" i="4"/>
  <c r="AX120" i="4"/>
  <c r="AX106" i="4"/>
  <c r="AX104" i="4"/>
  <c r="AX90" i="4"/>
  <c r="AX88" i="4"/>
  <c r="AX74" i="4"/>
  <c r="AX72" i="4"/>
  <c r="AX58" i="4"/>
  <c r="AX41" i="4"/>
  <c r="AX18" i="4"/>
  <c r="AX14" i="4"/>
  <c r="AX283" i="4"/>
  <c r="AX251" i="4"/>
  <c r="AX235" i="4"/>
  <c r="AX219" i="4"/>
  <c r="AX199" i="4"/>
  <c r="AX195" i="4"/>
  <c r="AX171" i="4"/>
  <c r="AX168" i="4"/>
  <c r="AX166" i="4"/>
  <c r="AX145" i="4"/>
  <c r="AX123" i="4"/>
  <c r="AX121" i="4"/>
  <c r="AX105" i="4"/>
  <c r="AX89" i="4"/>
  <c r="AX73" i="4"/>
  <c r="AX57" i="4"/>
  <c r="AX30" i="4"/>
  <c r="AX17" i="4"/>
  <c r="BD467" i="4"/>
  <c r="BE467" i="4"/>
  <c r="BD459" i="4"/>
  <c r="BB323" i="16" s="1"/>
  <c r="BE459" i="4"/>
  <c r="BC323" i="16" s="1"/>
  <c r="BD447" i="4"/>
  <c r="BE447" i="4"/>
  <c r="BD427" i="4"/>
  <c r="BE427" i="4"/>
  <c r="BD423" i="4"/>
  <c r="BE423" i="4"/>
  <c r="BC298" i="16" s="1"/>
  <c r="BD407" i="4"/>
  <c r="BE407" i="4"/>
  <c r="BB407" i="4"/>
  <c r="BD399" i="4"/>
  <c r="BE399" i="4"/>
  <c r="BB399" i="4"/>
  <c r="AZ276" i="16" s="1"/>
  <c r="BD387" i="4"/>
  <c r="BE387" i="4"/>
  <c r="BB387" i="4"/>
  <c r="BD375" i="4"/>
  <c r="BE375" i="4"/>
  <c r="BB375" i="4"/>
  <c r="BD363" i="4"/>
  <c r="BE363" i="4"/>
  <c r="BB363" i="4"/>
  <c r="BE355" i="4"/>
  <c r="BB355" i="4"/>
  <c r="BC355" i="4"/>
  <c r="BA238" i="16" s="1"/>
  <c r="BD343" i="4"/>
  <c r="BE343" i="4"/>
  <c r="BB343" i="4"/>
  <c r="BC343" i="4"/>
  <c r="BD331" i="4"/>
  <c r="BE331" i="4"/>
  <c r="BB331" i="4"/>
  <c r="BC331" i="4"/>
  <c r="BD315" i="4"/>
  <c r="BE315" i="4"/>
  <c r="BB315" i="4"/>
  <c r="BC315" i="4"/>
  <c r="BD303" i="4"/>
  <c r="BE303" i="4"/>
  <c r="BB303" i="4"/>
  <c r="BC303" i="4"/>
  <c r="BD291" i="4"/>
  <c r="BE291" i="4"/>
  <c r="BB291" i="4"/>
  <c r="BC291" i="4"/>
  <c r="BD275" i="4"/>
  <c r="BE275" i="4"/>
  <c r="BB275" i="4"/>
  <c r="BC275" i="4"/>
  <c r="BD263" i="4"/>
  <c r="BE263" i="4"/>
  <c r="BB263" i="4"/>
  <c r="BD255" i="4"/>
  <c r="BE255" i="4"/>
  <c r="BB255" i="4"/>
  <c r="BD243" i="4"/>
  <c r="BE243" i="4"/>
  <c r="BB243" i="4"/>
  <c r="BD227" i="4"/>
  <c r="BE227" i="4"/>
  <c r="BB227" i="4"/>
  <c r="BD215" i="4"/>
  <c r="BB168" i="16" s="1"/>
  <c r="BE215" i="4"/>
  <c r="BC168" i="16" s="1"/>
  <c r="BB215" i="4"/>
  <c r="AZ168" i="16" s="1"/>
  <c r="BD195" i="4"/>
  <c r="BE195" i="4"/>
  <c r="BB195" i="4"/>
  <c r="BD183" i="4"/>
  <c r="BE183" i="4"/>
  <c r="BB183" i="4"/>
  <c r="BB171" i="4"/>
  <c r="BE171" i="4"/>
  <c r="BC171" i="4"/>
  <c r="BD171" i="4"/>
  <c r="BB155" i="4"/>
  <c r="BE155" i="4"/>
  <c r="BC155" i="4"/>
  <c r="BD155" i="4"/>
  <c r="BB143" i="4"/>
  <c r="BE143" i="4"/>
  <c r="BC143" i="4"/>
  <c r="BD143" i="4"/>
  <c r="BB131" i="4"/>
  <c r="BE131" i="4"/>
  <c r="BC131" i="4"/>
  <c r="BD131" i="4"/>
  <c r="BB127" i="4"/>
  <c r="BE127" i="4"/>
  <c r="BC127" i="4"/>
  <c r="BD127" i="4"/>
  <c r="BB95" i="16" s="1"/>
  <c r="BB115" i="4"/>
  <c r="AZ88" i="16" s="1"/>
  <c r="BC115" i="4"/>
  <c r="BA88" i="16" s="1"/>
  <c r="BD115" i="4"/>
  <c r="BB88" i="16" s="1"/>
  <c r="BE115" i="4"/>
  <c r="BC88" i="16" s="1"/>
  <c r="BB103" i="4"/>
  <c r="BC103" i="4"/>
  <c r="BD103" i="4"/>
  <c r="BE103" i="4"/>
  <c r="BB87" i="4"/>
  <c r="BC87" i="4"/>
  <c r="BD87" i="4"/>
  <c r="BE87" i="4"/>
  <c r="BE71" i="4"/>
  <c r="BB71" i="4"/>
  <c r="BC71" i="4"/>
  <c r="BD71" i="4"/>
  <c r="BE59" i="4"/>
  <c r="BB59" i="4"/>
  <c r="BC59" i="4"/>
  <c r="BD59" i="4"/>
  <c r="BE51" i="4"/>
  <c r="BB51" i="4"/>
  <c r="BC51" i="4"/>
  <c r="BD51" i="4"/>
  <c r="BE39" i="4"/>
  <c r="BB39" i="4"/>
  <c r="BC39" i="4"/>
  <c r="BA26" i="16" s="1"/>
  <c r="BD39" i="4"/>
  <c r="BE27" i="4"/>
  <c r="BB27" i="4"/>
  <c r="BC27" i="4"/>
  <c r="BD27" i="4"/>
  <c r="BE11" i="4"/>
  <c r="BB11" i="4"/>
  <c r="BC11" i="4"/>
  <c r="BD11" i="4"/>
  <c r="BB467" i="4"/>
  <c r="BB447" i="4"/>
  <c r="BB427" i="4"/>
  <c r="AX467" i="4"/>
  <c r="AX419" i="4"/>
  <c r="AX324" i="4"/>
  <c r="AX316" i="4"/>
  <c r="AX308" i="4"/>
  <c r="AX300" i="4"/>
  <c r="AX292" i="4"/>
  <c r="AX284" i="4"/>
  <c r="AX276" i="4"/>
  <c r="AX268" i="4"/>
  <c r="AX260" i="4"/>
  <c r="AX252" i="4"/>
  <c r="AX244" i="4"/>
  <c r="AX236" i="4"/>
  <c r="AX228" i="4"/>
  <c r="AX204" i="4"/>
  <c r="AX172" i="4"/>
  <c r="AX163" i="4"/>
  <c r="AX153" i="4"/>
  <c r="AX140" i="4"/>
  <c r="AX131" i="4"/>
  <c r="AX107" i="4"/>
  <c r="AX91" i="4"/>
  <c r="AX75" i="4"/>
  <c r="AX59" i="4"/>
  <c r="AX43" i="4"/>
  <c r="AX27" i="4"/>
  <c r="AX11" i="4"/>
  <c r="BC472" i="4"/>
  <c r="BC468" i="4"/>
  <c r="BC464" i="4"/>
  <c r="BC460" i="4"/>
  <c r="BC456" i="4"/>
  <c r="BA322" i="16" s="1"/>
  <c r="BC452" i="4"/>
  <c r="BC448" i="4"/>
  <c r="BC444" i="4"/>
  <c r="BC440" i="4"/>
  <c r="BC436" i="4"/>
  <c r="BC432" i="4"/>
  <c r="BC428" i="4"/>
  <c r="BC424" i="4"/>
  <c r="BC420" i="4"/>
  <c r="BC407" i="4"/>
  <c r="BC399" i="4"/>
  <c r="BA276" i="16" s="1"/>
  <c r="BC375" i="4"/>
  <c r="BC263" i="4"/>
  <c r="BC215" i="4"/>
  <c r="BC183" i="4"/>
  <c r="BD463" i="4"/>
  <c r="BB327" i="16" s="1"/>
  <c r="BE463" i="4"/>
  <c r="BD451" i="4"/>
  <c r="BE451" i="4"/>
  <c r="BD439" i="4"/>
  <c r="BE439" i="4"/>
  <c r="BD435" i="4"/>
  <c r="BE435" i="4"/>
  <c r="BC308" i="16" s="1"/>
  <c r="BD419" i="4"/>
  <c r="BE419" i="4"/>
  <c r="BB419" i="4"/>
  <c r="BD411" i="4"/>
  <c r="BB288" i="16" s="1"/>
  <c r="BE411" i="4"/>
  <c r="BC288" i="16" s="1"/>
  <c r="BB411" i="4"/>
  <c r="AZ288" i="16" s="1"/>
  <c r="BD403" i="4"/>
  <c r="BE403" i="4"/>
  <c r="BC280" i="16" s="1"/>
  <c r="BB403" i="4"/>
  <c r="BD391" i="4"/>
  <c r="BE391" i="4"/>
  <c r="BB391" i="4"/>
  <c r="BD379" i="4"/>
  <c r="BE379" i="4"/>
  <c r="BB379" i="4"/>
  <c r="BD371" i="4"/>
  <c r="BB249" i="16" s="1"/>
  <c r="BE371" i="4"/>
  <c r="BC249" i="16" s="1"/>
  <c r="BB371" i="4"/>
  <c r="BE359" i="4"/>
  <c r="BB359" i="4"/>
  <c r="BC359" i="4"/>
  <c r="BD347" i="4"/>
  <c r="BE347" i="4"/>
  <c r="BB347" i="4"/>
  <c r="BC347" i="4"/>
  <c r="BD339" i="4"/>
  <c r="BE339" i="4"/>
  <c r="BC228" i="16" s="1"/>
  <c r="BB339" i="4"/>
  <c r="BC339" i="4"/>
  <c r="BA228" i="16" s="1"/>
  <c r="BD327" i="4"/>
  <c r="BE327" i="4"/>
  <c r="BB327" i="4"/>
  <c r="BC327" i="4"/>
  <c r="BD319" i="4"/>
  <c r="BE319" i="4"/>
  <c r="BB319" i="4"/>
  <c r="AZ219" i="16" s="1"/>
  <c r="BC319" i="4"/>
  <c r="BD307" i="4"/>
  <c r="BE307" i="4"/>
  <c r="BB307" i="4"/>
  <c r="BC307" i="4"/>
  <c r="BD295" i="4"/>
  <c r="BE295" i="4"/>
  <c r="BB295" i="4"/>
  <c r="BC295" i="4"/>
  <c r="BD283" i="4"/>
  <c r="BE283" i="4"/>
  <c r="BB283" i="4"/>
  <c r="BC283" i="4"/>
  <c r="BD279" i="4"/>
  <c r="BB192" i="16" s="1"/>
  <c r="BE279" i="4"/>
  <c r="BC192" i="16" s="1"/>
  <c r="BB279" i="4"/>
  <c r="BC279" i="4"/>
  <c r="BA192" i="16" s="1"/>
  <c r="BD267" i="4"/>
  <c r="BE267" i="4"/>
  <c r="BB267" i="4"/>
  <c r="BC267" i="4"/>
  <c r="BD251" i="4"/>
  <c r="BE251" i="4"/>
  <c r="BB251" i="4"/>
  <c r="BD239" i="4"/>
  <c r="BE239" i="4"/>
  <c r="BB239" i="4"/>
  <c r="BD231" i="4"/>
  <c r="BE231" i="4"/>
  <c r="BB231" i="4"/>
  <c r="BD219" i="4"/>
  <c r="BE219" i="4"/>
  <c r="BB219" i="4"/>
  <c r="BD211" i="4"/>
  <c r="BE211" i="4"/>
  <c r="BB211" i="4"/>
  <c r="BD203" i="4"/>
  <c r="BB158" i="16" s="1"/>
  <c r="BE203" i="4"/>
  <c r="BC158" i="16" s="1"/>
  <c r="BB203" i="4"/>
  <c r="BD199" i="4"/>
  <c r="BB154" i="16" s="1"/>
  <c r="BE199" i="4"/>
  <c r="BC154" i="16" s="1"/>
  <c r="BB199" i="4"/>
  <c r="BD187" i="4"/>
  <c r="BE187" i="4"/>
  <c r="BB187" i="4"/>
  <c r="BB175" i="4"/>
  <c r="BE175" i="4"/>
  <c r="BC175" i="4"/>
  <c r="BD175" i="4"/>
  <c r="BB159" i="4"/>
  <c r="BE159" i="4"/>
  <c r="BC159" i="4"/>
  <c r="BD159" i="4"/>
  <c r="BB147" i="4"/>
  <c r="AZ109" i="16" s="1"/>
  <c r="BE147" i="4"/>
  <c r="BC147" i="4"/>
  <c r="BD147" i="4"/>
  <c r="BB109" i="16" s="1"/>
  <c r="BB135" i="4"/>
  <c r="BE135" i="4"/>
  <c r="BC135" i="4"/>
  <c r="BB119" i="4"/>
  <c r="AZ91" i="16" s="1"/>
  <c r="BC119" i="4"/>
  <c r="BD119" i="4"/>
  <c r="BE119" i="4"/>
  <c r="BC91" i="16" s="1"/>
  <c r="BB107" i="4"/>
  <c r="BC107" i="4"/>
  <c r="BD107" i="4"/>
  <c r="BE107" i="4"/>
  <c r="BB95" i="4"/>
  <c r="AZ77" i="16" s="1"/>
  <c r="BC95" i="4"/>
  <c r="BD95" i="4"/>
  <c r="BE95" i="4"/>
  <c r="BC77" i="16" s="1"/>
  <c r="BE79" i="4"/>
  <c r="BB79" i="4"/>
  <c r="BC79" i="4"/>
  <c r="BD79" i="4"/>
  <c r="BE75" i="4"/>
  <c r="BC60" i="16" s="1"/>
  <c r="BB75" i="4"/>
  <c r="BC75" i="4"/>
  <c r="BD75" i="4"/>
  <c r="BE63" i="4"/>
  <c r="BB63" i="4"/>
  <c r="BC63" i="4"/>
  <c r="BD63" i="4"/>
  <c r="BE47" i="4"/>
  <c r="BB47" i="4"/>
  <c r="BC47" i="4"/>
  <c r="BD47" i="4"/>
  <c r="BE31" i="4"/>
  <c r="BB31" i="4"/>
  <c r="BC31" i="4"/>
  <c r="BD31" i="4"/>
  <c r="BE23" i="4"/>
  <c r="BC21" i="16" s="1"/>
  <c r="BB23" i="4"/>
  <c r="BC23" i="4"/>
  <c r="BD23" i="4"/>
  <c r="BE15" i="4"/>
  <c r="BC16" i="16" s="1"/>
  <c r="BB15" i="4"/>
  <c r="BC15" i="4"/>
  <c r="BD15" i="4"/>
  <c r="BE3" i="4"/>
  <c r="BB3" i="4"/>
  <c r="BC3" i="4"/>
  <c r="BD3" i="4"/>
  <c r="BB463" i="4"/>
  <c r="BB423" i="4"/>
  <c r="AZ298" i="16" s="1"/>
  <c r="BC187" i="4"/>
  <c r="AX355" i="4"/>
  <c r="AX332" i="4"/>
  <c r="AX468" i="4"/>
  <c r="AX466" i="4"/>
  <c r="AX463" i="4"/>
  <c r="AX452" i="4"/>
  <c r="AX450" i="4"/>
  <c r="AX447" i="4"/>
  <c r="AX436" i="4"/>
  <c r="AX434" i="4"/>
  <c r="AX431" i="4"/>
  <c r="AX420" i="4"/>
  <c r="AX418" i="4"/>
  <c r="AX415" i="4"/>
  <c r="AX404" i="4"/>
  <c r="AX402" i="4"/>
  <c r="AX399" i="4"/>
  <c r="AX388" i="4"/>
  <c r="AX386" i="4"/>
  <c r="AX383" i="4"/>
  <c r="AX372" i="4"/>
  <c r="AX370" i="4"/>
  <c r="AX367" i="4"/>
  <c r="AX356" i="4"/>
  <c r="AX354" i="4"/>
  <c r="AX351" i="4"/>
  <c r="AX340" i="4"/>
  <c r="BC243" i="4"/>
  <c r="BC227" i="4"/>
  <c r="BC211" i="4"/>
  <c r="BA164" i="16" s="1"/>
  <c r="BC195" i="4"/>
  <c r="BD471" i="4"/>
  <c r="BE471" i="4"/>
  <c r="BD455" i="4"/>
  <c r="BE455" i="4"/>
  <c r="BD443" i="4"/>
  <c r="BE443" i="4"/>
  <c r="BD431" i="4"/>
  <c r="BB305" i="16" s="1"/>
  <c r="BE431" i="4"/>
  <c r="BC305" i="16" s="1"/>
  <c r="BD415" i="4"/>
  <c r="BE415" i="4"/>
  <c r="BB415" i="4"/>
  <c r="BD395" i="4"/>
  <c r="BE395" i="4"/>
  <c r="BB395" i="4"/>
  <c r="BD383" i="4"/>
  <c r="BB260" i="16" s="1"/>
  <c r="BE383" i="4"/>
  <c r="BC260" i="16" s="1"/>
  <c r="BB383" i="4"/>
  <c r="BD367" i="4"/>
  <c r="BE367" i="4"/>
  <c r="BB367" i="4"/>
  <c r="BE351" i="4"/>
  <c r="BB351" i="4"/>
  <c r="AZ235" i="16" s="1"/>
  <c r="BC351" i="4"/>
  <c r="BA235" i="16" s="1"/>
  <c r="BD335" i="4"/>
  <c r="BE335" i="4"/>
  <c r="BB335" i="4"/>
  <c r="BC335" i="4"/>
  <c r="BD323" i="4"/>
  <c r="BE323" i="4"/>
  <c r="BB323" i="4"/>
  <c r="BC323" i="4"/>
  <c r="BD311" i="4"/>
  <c r="BE311" i="4"/>
  <c r="BB311" i="4"/>
  <c r="BC311" i="4"/>
  <c r="BD299" i="4"/>
  <c r="BE299" i="4"/>
  <c r="BB299" i="4"/>
  <c r="AZ211" i="16" s="1"/>
  <c r="BC299" i="4"/>
  <c r="BA211" i="16" s="1"/>
  <c r="BD287" i="4"/>
  <c r="BE287" i="4"/>
  <c r="BB287" i="4"/>
  <c r="BC287" i="4"/>
  <c r="BD271" i="4"/>
  <c r="BE271" i="4"/>
  <c r="BB271" i="4"/>
  <c r="BC271" i="4"/>
  <c r="BD259" i="4"/>
  <c r="BE259" i="4"/>
  <c r="BB259" i="4"/>
  <c r="BD247" i="4"/>
  <c r="BE247" i="4"/>
  <c r="BB247" i="4"/>
  <c r="BD235" i="4"/>
  <c r="BE235" i="4"/>
  <c r="BC177" i="16" s="1"/>
  <c r="BB235" i="4"/>
  <c r="AZ177" i="16" s="1"/>
  <c r="BD223" i="4"/>
  <c r="BE223" i="4"/>
  <c r="BB223" i="4"/>
  <c r="BD207" i="4"/>
  <c r="BE207" i="4"/>
  <c r="BB207" i="4"/>
  <c r="BD191" i="4"/>
  <c r="BE191" i="4"/>
  <c r="BB191" i="4"/>
  <c r="BB179" i="4"/>
  <c r="BE179" i="4"/>
  <c r="BC179" i="4"/>
  <c r="BD179" i="4"/>
  <c r="BB167" i="4"/>
  <c r="BE167" i="4"/>
  <c r="BC167" i="4"/>
  <c r="BB163" i="4"/>
  <c r="AZ124" i="16" s="1"/>
  <c r="BE163" i="4"/>
  <c r="BC124" i="16" s="1"/>
  <c r="BC163" i="4"/>
  <c r="BA124" i="16" s="1"/>
  <c r="BD163" i="4"/>
  <c r="BB151" i="4"/>
  <c r="AZ113" i="16" s="1"/>
  <c r="BE151" i="4"/>
  <c r="BC113" i="16" s="1"/>
  <c r="BC151" i="4"/>
  <c r="BA113" i="16" s="1"/>
  <c r="BB139" i="4"/>
  <c r="BE139" i="4"/>
  <c r="BC139" i="4"/>
  <c r="BD139" i="4"/>
  <c r="BB123" i="4"/>
  <c r="BE123" i="4"/>
  <c r="BC123" i="4"/>
  <c r="BD123" i="4"/>
  <c r="BB111" i="4"/>
  <c r="BC111" i="4"/>
  <c r="BD111" i="4"/>
  <c r="BE111" i="4"/>
  <c r="BB99" i="4"/>
  <c r="BC99" i="4"/>
  <c r="BD99" i="4"/>
  <c r="BE99" i="4"/>
  <c r="BB91" i="4"/>
  <c r="AZ73" i="16" s="1"/>
  <c r="BC91" i="4"/>
  <c r="BA73" i="16" s="1"/>
  <c r="BD91" i="4"/>
  <c r="BB73" i="16" s="1"/>
  <c r="BE91" i="4"/>
  <c r="BC73" i="16" s="1"/>
  <c r="BE83" i="4"/>
  <c r="BB83" i="4"/>
  <c r="AZ65" i="16" s="1"/>
  <c r="BC83" i="4"/>
  <c r="BA65" i="16" s="1"/>
  <c r="BD83" i="4"/>
  <c r="BB65" i="16" s="1"/>
  <c r="BE67" i="4"/>
  <c r="BB67" i="4"/>
  <c r="AZ52" i="16" s="1"/>
  <c r="BC67" i="4"/>
  <c r="BA52" i="16" s="1"/>
  <c r="BD67" i="4"/>
  <c r="BB52" i="16" s="1"/>
  <c r="BE55" i="4"/>
  <c r="BB55" i="4"/>
  <c r="BC55" i="4"/>
  <c r="BD55" i="4"/>
  <c r="BE43" i="4"/>
  <c r="BB43" i="4"/>
  <c r="BC43" i="4"/>
  <c r="BD43" i="4"/>
  <c r="BE35" i="4"/>
  <c r="BB35" i="4"/>
  <c r="AZ22" i="16" s="1"/>
  <c r="BC35" i="4"/>
  <c r="BA22" i="16" s="1"/>
  <c r="BD35" i="4"/>
  <c r="BB22" i="16" s="1"/>
  <c r="BE19" i="4"/>
  <c r="BB19" i="4"/>
  <c r="BC19" i="4"/>
  <c r="BD19" i="4"/>
  <c r="BE7" i="4"/>
  <c r="BB7" i="4"/>
  <c r="BC7" i="4"/>
  <c r="BD7" i="4"/>
  <c r="BB471" i="4"/>
  <c r="BB459" i="4"/>
  <c r="BB451" i="4"/>
  <c r="BB431" i="4"/>
  <c r="AZ305" i="16" s="1"/>
  <c r="BC203" i="4"/>
  <c r="AX451" i="4"/>
  <c r="AX435" i="4"/>
  <c r="AX403" i="4"/>
  <c r="AX387" i="4"/>
  <c r="AX371" i="4"/>
  <c r="AX464" i="4"/>
  <c r="AX462" i="4"/>
  <c r="AX448" i="4"/>
  <c r="AX446" i="4"/>
  <c r="AX432" i="4"/>
  <c r="AX430" i="4"/>
  <c r="AX416" i="4"/>
  <c r="AX414" i="4"/>
  <c r="AX400" i="4"/>
  <c r="AX398" i="4"/>
  <c r="AX384" i="4"/>
  <c r="AX382" i="4"/>
  <c r="AX368" i="4"/>
  <c r="AX366" i="4"/>
  <c r="AX352" i="4"/>
  <c r="AX350" i="4"/>
  <c r="AX341" i="4"/>
  <c r="AX339" i="4"/>
  <c r="AX304" i="4"/>
  <c r="AX296" i="4"/>
  <c r="AX288" i="4"/>
  <c r="AX280" i="4"/>
  <c r="AX248" i="4"/>
  <c r="AX240" i="4"/>
  <c r="AX232" i="4"/>
  <c r="AX224" i="4"/>
  <c r="AX188" i="4"/>
  <c r="AX179" i="4"/>
  <c r="AX169" i="4"/>
  <c r="AX156" i="4"/>
  <c r="AX147" i="4"/>
  <c r="AX137" i="4"/>
  <c r="AX124" i="4"/>
  <c r="AX115" i="4"/>
  <c r="AX99" i="4"/>
  <c r="AX83" i="4"/>
  <c r="AX67" i="4"/>
  <c r="AX51" i="4"/>
  <c r="AX35" i="4"/>
  <c r="AX19" i="4"/>
  <c r="AX3" i="4"/>
  <c r="BD472" i="4"/>
  <c r="BE472" i="4"/>
  <c r="BD468" i="4"/>
  <c r="BE468" i="4"/>
  <c r="BD464" i="4"/>
  <c r="BE464" i="4"/>
  <c r="BD460" i="4"/>
  <c r="BE460" i="4"/>
  <c r="BD456" i="4"/>
  <c r="BB322" i="16" s="1"/>
  <c r="BE456" i="4"/>
  <c r="BD452" i="4"/>
  <c r="BE452" i="4"/>
  <c r="BD448" i="4"/>
  <c r="BE448" i="4"/>
  <c r="BD444" i="4"/>
  <c r="BE444" i="4"/>
  <c r="BD440" i="4"/>
  <c r="BE440" i="4"/>
  <c r="BD436" i="4"/>
  <c r="BE436" i="4"/>
  <c r="BD432" i="4"/>
  <c r="BE432" i="4"/>
  <c r="BD428" i="4"/>
  <c r="BE428" i="4"/>
  <c r="BD424" i="4"/>
  <c r="BE424" i="4"/>
  <c r="BD420" i="4"/>
  <c r="BE420" i="4"/>
  <c r="BD416" i="4"/>
  <c r="BE416" i="4"/>
  <c r="BB416" i="4"/>
  <c r="BD412" i="4"/>
  <c r="BE412" i="4"/>
  <c r="BB412" i="4"/>
  <c r="BD408" i="4"/>
  <c r="BE408" i="4"/>
  <c r="BB408" i="4"/>
  <c r="BD404" i="4"/>
  <c r="BE404" i="4"/>
  <c r="BB404" i="4"/>
  <c r="BD400" i="4"/>
  <c r="BB277" i="16" s="1"/>
  <c r="BE400" i="4"/>
  <c r="BB400" i="4"/>
  <c r="AZ277" i="16" s="1"/>
  <c r="BD396" i="4"/>
  <c r="BB273" i="16" s="1"/>
  <c r="BE396" i="4"/>
  <c r="BC273" i="16" s="1"/>
  <c r="BB396" i="4"/>
  <c r="AZ273" i="16" s="1"/>
  <c r="BD392" i="4"/>
  <c r="BB269" i="16" s="1"/>
  <c r="BE392" i="4"/>
  <c r="BB392" i="4"/>
  <c r="AZ269" i="16" s="1"/>
  <c r="BD388" i="4"/>
  <c r="BE388" i="4"/>
  <c r="BB388" i="4"/>
  <c r="BD384" i="4"/>
  <c r="BB261" i="16" s="1"/>
  <c r="BE384" i="4"/>
  <c r="BB384" i="4"/>
  <c r="AZ261" i="16" s="1"/>
  <c r="BD380" i="4"/>
  <c r="BE380" i="4"/>
  <c r="BB380" i="4"/>
  <c r="BD376" i="4"/>
  <c r="BB253" i="16" s="1"/>
  <c r="BE376" i="4"/>
  <c r="BB376" i="4"/>
  <c r="AZ253" i="16" s="1"/>
  <c r="BD372" i="4"/>
  <c r="BE372" i="4"/>
  <c r="BC250" i="16" s="1"/>
  <c r="BB372" i="4"/>
  <c r="AZ250" i="16" s="1"/>
  <c r="BD368" i="4"/>
  <c r="BE368" i="4"/>
  <c r="BB368" i="4"/>
  <c r="BD364" i="4"/>
  <c r="BB246" i="16" s="1"/>
  <c r="BE364" i="4"/>
  <c r="BC246" i="16" s="1"/>
  <c r="BB364" i="4"/>
  <c r="AZ246" i="16" s="1"/>
  <c r="BE360" i="4"/>
  <c r="BB360" i="4"/>
  <c r="BC360" i="4"/>
  <c r="BD360" i="4"/>
  <c r="BE356" i="4"/>
  <c r="BB356" i="4"/>
  <c r="BC356" i="4"/>
  <c r="BD356" i="4"/>
  <c r="BE352" i="4"/>
  <c r="BC236" i="16" s="1"/>
  <c r="BB352" i="4"/>
  <c r="AZ236" i="16" s="1"/>
  <c r="BC352" i="4"/>
  <c r="BA236" i="16" s="1"/>
  <c r="BD352" i="4"/>
  <c r="BD348" i="4"/>
  <c r="BE348" i="4"/>
  <c r="BB348" i="4"/>
  <c r="BD344" i="4"/>
  <c r="BE344" i="4"/>
  <c r="BB344" i="4"/>
  <c r="BD340" i="4"/>
  <c r="BB229" i="16" s="1"/>
  <c r="BE340" i="4"/>
  <c r="BB340" i="4"/>
  <c r="AZ229" i="16" s="1"/>
  <c r="BD336" i="4"/>
  <c r="BE336" i="4"/>
  <c r="BB336" i="4"/>
  <c r="BD332" i="4"/>
  <c r="BE332" i="4"/>
  <c r="BB332" i="4"/>
  <c r="BD328" i="4"/>
  <c r="BE328" i="4"/>
  <c r="BC225" i="16" s="1"/>
  <c r="BB328" i="4"/>
  <c r="BD324" i="4"/>
  <c r="BE324" i="4"/>
  <c r="BB324" i="4"/>
  <c r="BD320" i="4"/>
  <c r="BB220" i="16" s="1"/>
  <c r="BE320" i="4"/>
  <c r="BC220" i="16" s="1"/>
  <c r="BB320" i="4"/>
  <c r="AZ220" i="16" s="1"/>
  <c r="BD316" i="4"/>
  <c r="BE316" i="4"/>
  <c r="BB316" i="4"/>
  <c r="BD312" i="4"/>
  <c r="BE312" i="4"/>
  <c r="BB312" i="4"/>
  <c r="BD308" i="4"/>
  <c r="BE308" i="4"/>
  <c r="BB308" i="4"/>
  <c r="BD304" i="4"/>
  <c r="BE304" i="4"/>
  <c r="BB304" i="4"/>
  <c r="BD300" i="4"/>
  <c r="BE300" i="4"/>
  <c r="BB300" i="4"/>
  <c r="BD296" i="4"/>
  <c r="BE296" i="4"/>
  <c r="BB296" i="4"/>
  <c r="BD292" i="4"/>
  <c r="BE292" i="4"/>
  <c r="BB292" i="4"/>
  <c r="BD288" i="4"/>
  <c r="BE288" i="4"/>
  <c r="BB288" i="4"/>
  <c r="BD284" i="4"/>
  <c r="BE284" i="4"/>
  <c r="BB284" i="4"/>
  <c r="BD280" i="4"/>
  <c r="BE280" i="4"/>
  <c r="BB280" i="4"/>
  <c r="BD276" i="4"/>
  <c r="BE276" i="4"/>
  <c r="BB276" i="4"/>
  <c r="BD272" i="4"/>
  <c r="BE272" i="4"/>
  <c r="BB272" i="4"/>
  <c r="BD268" i="4"/>
  <c r="BE268" i="4"/>
  <c r="BB268" i="4"/>
  <c r="BD264" i="4"/>
  <c r="BE264" i="4"/>
  <c r="BB264" i="4"/>
  <c r="BC264" i="4"/>
  <c r="BD260" i="4"/>
  <c r="BE260" i="4"/>
  <c r="BB260" i="4"/>
  <c r="BC260" i="4"/>
  <c r="BD256" i="4"/>
  <c r="BE256" i="4"/>
  <c r="BB256" i="4"/>
  <c r="BC256" i="4"/>
  <c r="BD252" i="4"/>
  <c r="BE252" i="4"/>
  <c r="BC182" i="16" s="1"/>
  <c r="BB252" i="4"/>
  <c r="AZ182" i="16" s="1"/>
  <c r="BC252" i="4"/>
  <c r="BA182" i="16" s="1"/>
  <c r="BD248" i="4"/>
  <c r="BE248" i="4"/>
  <c r="BB248" i="4"/>
  <c r="BC248" i="4"/>
  <c r="BD244" i="4"/>
  <c r="BE244" i="4"/>
  <c r="BC180" i="16" s="1"/>
  <c r="BB244" i="4"/>
  <c r="AZ180" i="16" s="1"/>
  <c r="BC244" i="4"/>
  <c r="BA180" i="16" s="1"/>
  <c r="BD240" i="4"/>
  <c r="BE240" i="4"/>
  <c r="BB240" i="4"/>
  <c r="BC240" i="4"/>
  <c r="BD236" i="4"/>
  <c r="BE236" i="4"/>
  <c r="BB236" i="4"/>
  <c r="BC236" i="4"/>
  <c r="BD232" i="4"/>
  <c r="BE232" i="4"/>
  <c r="BB232" i="4"/>
  <c r="BC232" i="4"/>
  <c r="BD228" i="4"/>
  <c r="BE228" i="4"/>
  <c r="BC170" i="16" s="1"/>
  <c r="BB228" i="4"/>
  <c r="AZ170" i="16" s="1"/>
  <c r="BC228" i="4"/>
  <c r="BA170" i="16" s="1"/>
  <c r="BD224" i="4"/>
  <c r="BE224" i="4"/>
  <c r="BB224" i="4"/>
  <c r="BC224" i="4"/>
  <c r="BD220" i="4"/>
  <c r="BE220" i="4"/>
  <c r="BB220" i="4"/>
  <c r="BC220" i="4"/>
  <c r="BD216" i="4"/>
  <c r="BE216" i="4"/>
  <c r="BB216" i="4"/>
  <c r="BC216" i="4"/>
  <c r="BD212" i="4"/>
  <c r="BE212" i="4"/>
  <c r="BC165" i="16" s="1"/>
  <c r="BB212" i="4"/>
  <c r="AZ165" i="16" s="1"/>
  <c r="BC212" i="4"/>
  <c r="BA165" i="16" s="1"/>
  <c r="BD208" i="4"/>
  <c r="BE208" i="4"/>
  <c r="BB208" i="4"/>
  <c r="BC208" i="4"/>
  <c r="BD204" i="4"/>
  <c r="BE204" i="4"/>
  <c r="BC159" i="16" s="1"/>
  <c r="BB204" i="4"/>
  <c r="AZ159" i="16" s="1"/>
  <c r="BC204" i="4"/>
  <c r="BA159" i="16" s="1"/>
  <c r="BD200" i="4"/>
  <c r="BE200" i="4"/>
  <c r="BB200" i="4"/>
  <c r="BC200" i="4"/>
  <c r="BD196" i="4"/>
  <c r="BE196" i="4"/>
  <c r="BB196" i="4"/>
  <c r="BC196" i="4"/>
  <c r="BD192" i="4"/>
  <c r="BE192" i="4"/>
  <c r="BB192" i="4"/>
  <c r="BC192" i="4"/>
  <c r="BD188" i="4"/>
  <c r="BE188" i="4"/>
  <c r="BB188" i="4"/>
  <c r="BC188" i="4"/>
  <c r="BD184" i="4"/>
  <c r="BE184" i="4"/>
  <c r="BC141" i="16" s="1"/>
  <c r="BB184" i="4"/>
  <c r="AZ141" i="16" s="1"/>
  <c r="BC184" i="4"/>
  <c r="BA141" i="16" s="1"/>
  <c r="BB180" i="4"/>
  <c r="BC180" i="4"/>
  <c r="BD180" i="4"/>
  <c r="BE180" i="4"/>
  <c r="BB176" i="4"/>
  <c r="BC176" i="4"/>
  <c r="BD176" i="4"/>
  <c r="BE176" i="4"/>
  <c r="BB172" i="4"/>
  <c r="BC172" i="4"/>
  <c r="BD172" i="4"/>
  <c r="BB168" i="4"/>
  <c r="AZ128" i="16" s="1"/>
  <c r="BC168" i="4"/>
  <c r="BD168" i="4"/>
  <c r="BB128" i="16" s="1"/>
  <c r="BE168" i="4"/>
  <c r="BC128" i="16" s="1"/>
  <c r="BB164" i="4"/>
  <c r="BC164" i="4"/>
  <c r="BD164" i="4"/>
  <c r="BE164" i="4"/>
  <c r="BB160" i="4"/>
  <c r="AZ121" i="16" s="1"/>
  <c r="BC160" i="4"/>
  <c r="BD160" i="4"/>
  <c r="BB121" i="16" s="1"/>
  <c r="BE160" i="4"/>
  <c r="BC121" i="16" s="1"/>
  <c r="BB156" i="4"/>
  <c r="AZ118" i="16" s="1"/>
  <c r="BC156" i="4"/>
  <c r="BD156" i="4"/>
  <c r="BB118" i="16" s="1"/>
  <c r="BB152" i="4"/>
  <c r="BC152" i="4"/>
  <c r="BD152" i="4"/>
  <c r="BE152" i="4"/>
  <c r="BB148" i="4"/>
  <c r="AZ110" i="16" s="1"/>
  <c r="BC148" i="4"/>
  <c r="BA110" i="16" s="1"/>
  <c r="BD148" i="4"/>
  <c r="BB110" i="16" s="1"/>
  <c r="BE148" i="4"/>
  <c r="BC110" i="16" s="1"/>
  <c r="BB144" i="4"/>
  <c r="AZ107" i="16" s="1"/>
  <c r="BC144" i="4"/>
  <c r="BA107" i="16" s="1"/>
  <c r="BD144" i="4"/>
  <c r="BE144" i="4"/>
  <c r="BC107" i="16" s="1"/>
  <c r="BB140" i="4"/>
  <c r="AZ103" i="16" s="1"/>
  <c r="BC140" i="4"/>
  <c r="BA103" i="16" s="1"/>
  <c r="BD140" i="4"/>
  <c r="BB136" i="4"/>
  <c r="BC136" i="4"/>
  <c r="BD136" i="4"/>
  <c r="BE136" i="4"/>
  <c r="BB132" i="4"/>
  <c r="BC132" i="4"/>
  <c r="BD132" i="4"/>
  <c r="BE132" i="4"/>
  <c r="BB128" i="4"/>
  <c r="AZ96" i="16" s="1"/>
  <c r="BC128" i="4"/>
  <c r="BA96" i="16" s="1"/>
  <c r="BD128" i="4"/>
  <c r="BB96" i="16" s="1"/>
  <c r="BE128" i="4"/>
  <c r="BB124" i="4"/>
  <c r="AZ92" i="16" s="1"/>
  <c r="BC124" i="4"/>
  <c r="BA92" i="16" s="1"/>
  <c r="BD124" i="4"/>
  <c r="BB92" i="16" s="1"/>
  <c r="BB120" i="4"/>
  <c r="BC120" i="4"/>
  <c r="BD120" i="4"/>
  <c r="BE120" i="4"/>
  <c r="BB116" i="4"/>
  <c r="AZ89" i="16" s="1"/>
  <c r="BC116" i="4"/>
  <c r="BA89" i="16" s="1"/>
  <c r="BD116" i="4"/>
  <c r="BB89" i="16" s="1"/>
  <c r="BE116" i="4"/>
  <c r="BC89" i="16" s="1"/>
  <c r="BB112" i="4"/>
  <c r="BC112" i="4"/>
  <c r="BD112" i="4"/>
  <c r="BE112" i="4"/>
  <c r="BB108" i="4"/>
  <c r="AZ81" i="16" s="1"/>
  <c r="BC108" i="4"/>
  <c r="BA81" i="16" s="1"/>
  <c r="BD108" i="4"/>
  <c r="BB81" i="16" s="1"/>
  <c r="BE108" i="4"/>
  <c r="BC81" i="16" s="1"/>
  <c r="BB104" i="4"/>
  <c r="BC104" i="4"/>
  <c r="BD104" i="4"/>
  <c r="BE104" i="4"/>
  <c r="BB100" i="4"/>
  <c r="BC100" i="4"/>
  <c r="BD100" i="4"/>
  <c r="BE100" i="4"/>
  <c r="BB96" i="4"/>
  <c r="BC96" i="4"/>
  <c r="BD96" i="4"/>
  <c r="BE96" i="4"/>
  <c r="BB92" i="4"/>
  <c r="BC92" i="4"/>
  <c r="BD92" i="4"/>
  <c r="BE92" i="4"/>
  <c r="BB88" i="4"/>
  <c r="AZ70" i="16" s="1"/>
  <c r="BC88" i="4"/>
  <c r="BA70" i="16" s="1"/>
  <c r="BD88" i="4"/>
  <c r="BB70" i="16" s="1"/>
  <c r="BE88" i="4"/>
  <c r="BC70" i="16" s="1"/>
  <c r="BE84" i="4"/>
  <c r="BC84" i="4"/>
  <c r="BA66" i="16" s="1"/>
  <c r="BD84" i="4"/>
  <c r="BB66" i="16" s="1"/>
  <c r="BB84" i="4"/>
  <c r="AZ66" i="16" s="1"/>
  <c r="BE80" i="4"/>
  <c r="BC80" i="4"/>
  <c r="BD80" i="4"/>
  <c r="BB80" i="4"/>
  <c r="BE76" i="4"/>
  <c r="BC76" i="4"/>
  <c r="BA61" i="16" s="1"/>
  <c r="BD76" i="4"/>
  <c r="BB61" i="16" s="1"/>
  <c r="BB76" i="4"/>
  <c r="AZ61" i="16" s="1"/>
  <c r="BE72" i="4"/>
  <c r="BC72" i="4"/>
  <c r="BA57" i="16" s="1"/>
  <c r="BD72" i="4"/>
  <c r="BB57" i="16" s="1"/>
  <c r="BB72" i="4"/>
  <c r="AZ57" i="16" s="1"/>
  <c r="BE68" i="4"/>
  <c r="BC68" i="4"/>
  <c r="BA53" i="16" s="1"/>
  <c r="BD68" i="4"/>
  <c r="BB53" i="16" s="1"/>
  <c r="BB68" i="4"/>
  <c r="AZ53" i="16" s="1"/>
  <c r="BE64" i="4"/>
  <c r="BC64" i="4"/>
  <c r="BD64" i="4"/>
  <c r="BE60" i="4"/>
  <c r="BC60" i="4"/>
  <c r="BD60" i="4"/>
  <c r="BB60" i="4"/>
  <c r="BE56" i="4"/>
  <c r="BB56" i="4"/>
  <c r="BC56" i="4"/>
  <c r="BD56" i="4"/>
  <c r="BE52" i="4"/>
  <c r="BC37" i="16" s="1"/>
  <c r="BB52" i="4"/>
  <c r="BC52" i="4"/>
  <c r="BA37" i="16" s="1"/>
  <c r="BD52" i="4"/>
  <c r="BB37" i="16" s="1"/>
  <c r="BE48" i="4"/>
  <c r="BB48" i="4"/>
  <c r="BC48" i="4"/>
  <c r="BD48" i="4"/>
  <c r="BE44" i="4"/>
  <c r="BC31" i="16" s="1"/>
  <c r="BB44" i="4"/>
  <c r="BC44" i="4"/>
  <c r="BA31" i="16" s="1"/>
  <c r="BD44" i="4"/>
  <c r="BB31" i="16" s="1"/>
  <c r="BE40" i="4"/>
  <c r="BB40" i="4"/>
  <c r="BC40" i="4"/>
  <c r="BD40" i="4"/>
  <c r="BE36" i="4"/>
  <c r="BC23" i="16" s="1"/>
  <c r="BB36" i="4"/>
  <c r="BC36" i="4"/>
  <c r="BA23" i="16" s="1"/>
  <c r="BD36" i="4"/>
  <c r="BB23" i="16" s="1"/>
  <c r="BE32" i="4"/>
  <c r="BB32" i="4"/>
  <c r="BC32" i="4"/>
  <c r="BD32" i="4"/>
  <c r="BE28" i="4"/>
  <c r="BB28" i="4"/>
  <c r="BC28" i="4"/>
  <c r="BD28" i="4"/>
  <c r="BE24" i="4"/>
  <c r="BB24" i="4"/>
  <c r="BC24" i="4"/>
  <c r="BD24" i="4"/>
  <c r="BE20" i="4"/>
  <c r="BB20" i="4"/>
  <c r="BC20" i="4"/>
  <c r="BD20" i="4"/>
  <c r="BE16" i="4"/>
  <c r="BB16" i="4"/>
  <c r="BC16" i="4"/>
  <c r="BD16" i="4"/>
  <c r="BE12" i="4"/>
  <c r="BC13" i="16" s="1"/>
  <c r="BB12" i="4"/>
  <c r="BC12" i="4"/>
  <c r="BA13" i="16" s="1"/>
  <c r="BD12" i="4"/>
  <c r="BB13" i="16" s="1"/>
  <c r="BE8" i="4"/>
  <c r="BB8" i="4"/>
  <c r="BC8" i="4"/>
  <c r="BD8" i="4"/>
  <c r="BE4" i="4"/>
  <c r="BB4" i="4"/>
  <c r="BC4" i="4"/>
  <c r="BD4" i="4"/>
  <c r="BC471" i="4"/>
  <c r="BC467" i="4"/>
  <c r="BC463" i="4"/>
  <c r="BA327" i="16" s="1"/>
  <c r="BC459" i="4"/>
  <c r="BA323" i="16" s="1"/>
  <c r="BC455" i="4"/>
  <c r="BC451" i="4"/>
  <c r="BC447" i="4"/>
  <c r="BC443" i="4"/>
  <c r="BC439" i="4"/>
  <c r="BC435" i="4"/>
  <c r="BC431" i="4"/>
  <c r="BA305" i="16" s="1"/>
  <c r="BC427" i="4"/>
  <c r="BC423" i="4"/>
  <c r="BA298" i="16" s="1"/>
  <c r="BC419" i="4"/>
  <c r="BC411" i="4"/>
  <c r="BA288" i="16" s="1"/>
  <c r="BC403" i="4"/>
  <c r="BA280" i="16" s="1"/>
  <c r="BC395" i="4"/>
  <c r="BC387" i="4"/>
  <c r="BC379" i="4"/>
  <c r="BC371" i="4"/>
  <c r="BA249" i="16" s="1"/>
  <c r="BC363" i="4"/>
  <c r="BD359" i="4"/>
  <c r="BD355" i="4"/>
  <c r="BB238" i="16" s="1"/>
  <c r="BD351" i="4"/>
  <c r="BB235" i="16" s="1"/>
  <c r="BC336" i="4"/>
  <c r="BC320" i="4"/>
  <c r="BC304" i="4"/>
  <c r="BC288" i="4"/>
  <c r="BC272" i="4"/>
  <c r="BC255" i="4"/>
  <c r="BC239" i="4"/>
  <c r="BC223" i="4"/>
  <c r="BC207" i="4"/>
  <c r="BC191" i="4"/>
  <c r="AX116" i="4"/>
  <c r="AX108" i="4"/>
  <c r="AX100" i="4"/>
  <c r="AX92" i="4"/>
  <c r="AX84" i="4"/>
  <c r="AX76" i="4"/>
  <c r="AX68" i="4"/>
  <c r="AX60" i="4"/>
  <c r="BD346" i="4"/>
  <c r="BE346" i="4"/>
  <c r="BD342" i="4"/>
  <c r="BE342" i="4"/>
  <c r="BD338" i="4"/>
  <c r="BE338" i="4"/>
  <c r="BD334" i="4"/>
  <c r="BE334" i="4"/>
  <c r="BD330" i="4"/>
  <c r="BE330" i="4"/>
  <c r="BD326" i="4"/>
  <c r="BE326" i="4"/>
  <c r="BD322" i="4"/>
  <c r="BB222" i="16" s="1"/>
  <c r="BE322" i="4"/>
  <c r="BC222" i="16" s="1"/>
  <c r="BD318" i="4"/>
  <c r="BE318" i="4"/>
  <c r="BD314" i="4"/>
  <c r="BE314" i="4"/>
  <c r="BD310" i="4"/>
  <c r="BE310" i="4"/>
  <c r="BD306" i="4"/>
  <c r="BE306" i="4"/>
  <c r="BD302" i="4"/>
  <c r="BE302" i="4"/>
  <c r="BD298" i="4"/>
  <c r="BE298" i="4"/>
  <c r="BD294" i="4"/>
  <c r="BE294" i="4"/>
  <c r="BD290" i="4"/>
  <c r="BE290" i="4"/>
  <c r="BD286" i="4"/>
  <c r="BE286" i="4"/>
  <c r="BD282" i="4"/>
  <c r="BE282" i="4"/>
  <c r="BD278" i="4"/>
  <c r="BB191" i="16" s="1"/>
  <c r="BE278" i="4"/>
  <c r="BC191" i="16" s="1"/>
  <c r="BD274" i="4"/>
  <c r="BE274" i="4"/>
  <c r="BD270" i="4"/>
  <c r="BE270" i="4"/>
  <c r="BD266" i="4"/>
  <c r="BE266" i="4"/>
  <c r="BD262" i="4"/>
  <c r="BE262" i="4"/>
  <c r="BB262" i="4"/>
  <c r="BC262" i="4"/>
  <c r="BD258" i="4"/>
  <c r="BE258" i="4"/>
  <c r="BB258" i="4"/>
  <c r="BC258" i="4"/>
  <c r="BD254" i="4"/>
  <c r="BE254" i="4"/>
  <c r="BB254" i="4"/>
  <c r="BC254" i="4"/>
  <c r="BD250" i="4"/>
  <c r="BE250" i="4"/>
  <c r="BB250" i="4"/>
  <c r="BC250" i="4"/>
  <c r="BD246" i="4"/>
  <c r="BE246" i="4"/>
  <c r="BB246" i="4"/>
  <c r="BC246" i="4"/>
  <c r="BD242" i="4"/>
  <c r="BE242" i="4"/>
  <c r="BB242" i="4"/>
  <c r="BC242" i="4"/>
  <c r="BD238" i="4"/>
  <c r="BE238" i="4"/>
  <c r="BB238" i="4"/>
  <c r="BC238" i="4"/>
  <c r="BD234" i="4"/>
  <c r="BB176" i="16" s="1"/>
  <c r="BE234" i="4"/>
  <c r="BC176" i="16" s="1"/>
  <c r="BB234" i="4"/>
  <c r="AZ176" i="16" s="1"/>
  <c r="BC234" i="4"/>
  <c r="BA176" i="16" s="1"/>
  <c r="BD230" i="4"/>
  <c r="BB172" i="16" s="1"/>
  <c r="BE230" i="4"/>
  <c r="BC172" i="16" s="1"/>
  <c r="BB230" i="4"/>
  <c r="AZ172" i="16" s="1"/>
  <c r="BC230" i="4"/>
  <c r="BA172" i="16" s="1"/>
  <c r="BD226" i="4"/>
  <c r="BE226" i="4"/>
  <c r="BB226" i="4"/>
  <c r="BC226" i="4"/>
  <c r="BD222" i="4"/>
  <c r="BE222" i="4"/>
  <c r="BB222" i="4"/>
  <c r="BC222" i="4"/>
  <c r="BD218" i="4"/>
  <c r="BE218" i="4"/>
  <c r="BB218" i="4"/>
  <c r="BC218" i="4"/>
  <c r="BD214" i="4"/>
  <c r="BB167" i="16" s="1"/>
  <c r="BE214" i="4"/>
  <c r="BC167" i="16" s="1"/>
  <c r="BB214" i="4"/>
  <c r="BC214" i="4"/>
  <c r="BA167" i="16" s="1"/>
  <c r="BD210" i="4"/>
  <c r="BE210" i="4"/>
  <c r="BB210" i="4"/>
  <c r="BC210" i="4"/>
  <c r="BD206" i="4"/>
  <c r="BE206" i="4"/>
  <c r="BB206" i="4"/>
  <c r="BC206" i="4"/>
  <c r="BD202" i="4"/>
  <c r="BE202" i="4"/>
  <c r="BB202" i="4"/>
  <c r="BC202" i="4"/>
  <c r="BD198" i="4"/>
  <c r="BB153" i="16" s="1"/>
  <c r="BE198" i="4"/>
  <c r="BC153" i="16" s="1"/>
  <c r="BB198" i="4"/>
  <c r="AZ153" i="16" s="1"/>
  <c r="BC198" i="4"/>
  <c r="BA153" i="16" s="1"/>
  <c r="BD194" i="4"/>
  <c r="BE194" i="4"/>
  <c r="BB194" i="4"/>
  <c r="BC194" i="4"/>
  <c r="BD190" i="4"/>
  <c r="BE190" i="4"/>
  <c r="BB190" i="4"/>
  <c r="BC190" i="4"/>
  <c r="BD186" i="4"/>
  <c r="BE186" i="4"/>
  <c r="BB186" i="4"/>
  <c r="BC186" i="4"/>
  <c r="BB182" i="4"/>
  <c r="BD182" i="4"/>
  <c r="BE182" i="4"/>
  <c r="BC182" i="4"/>
  <c r="BB178" i="4"/>
  <c r="BD178" i="4"/>
  <c r="BE178" i="4"/>
  <c r="BB174" i="4"/>
  <c r="BD174" i="4"/>
  <c r="BE174" i="4"/>
  <c r="BC174" i="4"/>
  <c r="BB170" i="4"/>
  <c r="AZ129" i="16" s="1"/>
  <c r="BD170" i="4"/>
  <c r="BB129" i="16" s="1"/>
  <c r="BE170" i="4"/>
  <c r="BC129" i="16" s="1"/>
  <c r="BB166" i="4"/>
  <c r="BD166" i="4"/>
  <c r="BE166" i="4"/>
  <c r="BC166" i="4"/>
  <c r="BB162" i="4"/>
  <c r="AZ123" i="16" s="1"/>
  <c r="BD162" i="4"/>
  <c r="BB123" i="16" s="1"/>
  <c r="BE162" i="4"/>
  <c r="BC123" i="16" s="1"/>
  <c r="BB158" i="4"/>
  <c r="BD158" i="4"/>
  <c r="BE158" i="4"/>
  <c r="BC158" i="4"/>
  <c r="BB154" i="4"/>
  <c r="AZ116" i="16" s="1"/>
  <c r="BD154" i="4"/>
  <c r="BB116" i="16" s="1"/>
  <c r="BE154" i="4"/>
  <c r="BC116" i="16" s="1"/>
  <c r="BB150" i="4"/>
  <c r="AZ112" i="16" s="1"/>
  <c r="BD150" i="4"/>
  <c r="BE150" i="4"/>
  <c r="BC112" i="16" s="1"/>
  <c r="BC150" i="4"/>
  <c r="BA112" i="16" s="1"/>
  <c r="BB146" i="4"/>
  <c r="BD146" i="4"/>
  <c r="BE146" i="4"/>
  <c r="BB142" i="4"/>
  <c r="BD142" i="4"/>
  <c r="BE142" i="4"/>
  <c r="BC142" i="4"/>
  <c r="BB138" i="4"/>
  <c r="AZ102" i="16" s="1"/>
  <c r="BD138" i="4"/>
  <c r="BB102" i="16" s="1"/>
  <c r="BE138" i="4"/>
  <c r="BB134" i="4"/>
  <c r="BD134" i="4"/>
  <c r="BE134" i="4"/>
  <c r="BC134" i="4"/>
  <c r="BB130" i="4"/>
  <c r="AZ98" i="16" s="1"/>
  <c r="BD130" i="4"/>
  <c r="BB98" i="16" s="1"/>
  <c r="BE130" i="4"/>
  <c r="BC98" i="16" s="1"/>
  <c r="BB126" i="4"/>
  <c r="BD126" i="4"/>
  <c r="BE126" i="4"/>
  <c r="BC126" i="4"/>
  <c r="BB122" i="4"/>
  <c r="BC122" i="4"/>
  <c r="BD122" i="4"/>
  <c r="BE122" i="4"/>
  <c r="BB118" i="4"/>
  <c r="AZ90" i="16" s="1"/>
  <c r="BC118" i="4"/>
  <c r="BA90" i="16" s="1"/>
  <c r="BD118" i="4"/>
  <c r="BB90" i="16" s="1"/>
  <c r="BE118" i="4"/>
  <c r="BC90" i="16" s="1"/>
  <c r="BB114" i="4"/>
  <c r="AZ87" i="16" s="1"/>
  <c r="BC114" i="4"/>
  <c r="BA87" i="16" s="1"/>
  <c r="BD114" i="4"/>
  <c r="BB87" i="16" s="1"/>
  <c r="BE114" i="4"/>
  <c r="BC87" i="16" s="1"/>
  <c r="BB110" i="4"/>
  <c r="BC110" i="4"/>
  <c r="BD110" i="4"/>
  <c r="BE110" i="4"/>
  <c r="BB106" i="4"/>
  <c r="BC106" i="4"/>
  <c r="BD106" i="4"/>
  <c r="BE106" i="4"/>
  <c r="BB102" i="4"/>
  <c r="BC102" i="4"/>
  <c r="BD102" i="4"/>
  <c r="BE102" i="4"/>
  <c r="BB98" i="4"/>
  <c r="BC98" i="4"/>
  <c r="BD98" i="4"/>
  <c r="BE98" i="4"/>
  <c r="BB94" i="4"/>
  <c r="BC94" i="4"/>
  <c r="BD94" i="4"/>
  <c r="BE94" i="4"/>
  <c r="BB90" i="4"/>
  <c r="BC90" i="4"/>
  <c r="BD90" i="4"/>
  <c r="BE90" i="4"/>
  <c r="BE86" i="4"/>
  <c r="BB86" i="4"/>
  <c r="BC86" i="4"/>
  <c r="BD86" i="4"/>
  <c r="BE82" i="4"/>
  <c r="BB82" i="4"/>
  <c r="BC82" i="4"/>
  <c r="BD82" i="4"/>
  <c r="BE78" i="4"/>
  <c r="BC62" i="16" s="1"/>
  <c r="BB78" i="4"/>
  <c r="AZ62" i="16" s="1"/>
  <c r="BC78" i="4"/>
  <c r="BA62" i="16" s="1"/>
  <c r="BD78" i="4"/>
  <c r="BB62" i="16" s="1"/>
  <c r="BE74" i="4"/>
  <c r="BB74" i="4"/>
  <c r="BE70" i="4"/>
  <c r="BC55" i="16" s="1"/>
  <c r="BB70" i="4"/>
  <c r="AZ55" i="16" s="1"/>
  <c r="BC70" i="4"/>
  <c r="BD70" i="4"/>
  <c r="BB55" i="16" s="1"/>
  <c r="BE66" i="4"/>
  <c r="BC51" i="16" s="1"/>
  <c r="BB66" i="4"/>
  <c r="AZ51" i="16" s="1"/>
  <c r="BC66" i="4"/>
  <c r="BD66" i="4"/>
  <c r="BB51" i="16" s="1"/>
  <c r="BE62" i="4"/>
  <c r="BC47" i="16" s="1"/>
  <c r="BB62" i="4"/>
  <c r="AZ47" i="16" s="1"/>
  <c r="BC62" i="4"/>
  <c r="BD62" i="4"/>
  <c r="BB47" i="16" s="1"/>
  <c r="BE58" i="4"/>
  <c r="BB58" i="4"/>
  <c r="BE54" i="4"/>
  <c r="BB54" i="4"/>
  <c r="BC54" i="4"/>
  <c r="BD54" i="4"/>
  <c r="BE50" i="4"/>
  <c r="BC35" i="16" s="1"/>
  <c r="BB50" i="4"/>
  <c r="AZ35" i="16" s="1"/>
  <c r="BE46" i="4"/>
  <c r="BB46" i="4"/>
  <c r="BC46" i="4"/>
  <c r="BD46" i="4"/>
  <c r="BE42" i="4"/>
  <c r="BB42" i="4"/>
  <c r="BE38" i="4"/>
  <c r="BC25" i="16" s="1"/>
  <c r="BB38" i="4"/>
  <c r="AZ25" i="16" s="1"/>
  <c r="BC38" i="4"/>
  <c r="BA25" i="16" s="1"/>
  <c r="BD38" i="4"/>
  <c r="BB25" i="16" s="1"/>
  <c r="BE34" i="4"/>
  <c r="BB34" i="4"/>
  <c r="BE30" i="4"/>
  <c r="BB30" i="4"/>
  <c r="BC30" i="4"/>
  <c r="BD30" i="4"/>
  <c r="BE26" i="4"/>
  <c r="BB26" i="4"/>
  <c r="BE22" i="4"/>
  <c r="BB22" i="4"/>
  <c r="BC22" i="4"/>
  <c r="BD22" i="4"/>
  <c r="BE18" i="4"/>
  <c r="BB18" i="4"/>
  <c r="BE14" i="4"/>
  <c r="BB14" i="4"/>
  <c r="BC14" i="4"/>
  <c r="BD14" i="4"/>
  <c r="BE10" i="4"/>
  <c r="BB10" i="4"/>
  <c r="BE6" i="4"/>
  <c r="BB6" i="4"/>
  <c r="BC6" i="4"/>
  <c r="BD6" i="4"/>
  <c r="BB2" i="4"/>
  <c r="BE473" i="4"/>
  <c r="BC334" i="16" s="1"/>
  <c r="BE470" i="4"/>
  <c r="BF470" i="4" s="1"/>
  <c r="BE469" i="4"/>
  <c r="BE466" i="4"/>
  <c r="BE465" i="4"/>
  <c r="BE462" i="4"/>
  <c r="BE461" i="4"/>
  <c r="BE458" i="4"/>
  <c r="BE457" i="4"/>
  <c r="BE454" i="4"/>
  <c r="BE453" i="4"/>
  <c r="BC320" i="16" s="1"/>
  <c r="BE450" i="4"/>
  <c r="BC319" i="16" s="1"/>
  <c r="BE449" i="4"/>
  <c r="BE446" i="4"/>
  <c r="BE445" i="4"/>
  <c r="BE442" i="4"/>
  <c r="BC315" i="16" s="1"/>
  <c r="BE441" i="4"/>
  <c r="BC314" i="16" s="1"/>
  <c r="BE438" i="4"/>
  <c r="BF438" i="4" s="1"/>
  <c r="BE437" i="4"/>
  <c r="BC310" i="16" s="1"/>
  <c r="BE434" i="4"/>
  <c r="BC307" i="16" s="1"/>
  <c r="BE433" i="4"/>
  <c r="BE430" i="4"/>
  <c r="BE429" i="4"/>
  <c r="BE426" i="4"/>
  <c r="BE425" i="4"/>
  <c r="BE422" i="4"/>
  <c r="BE421" i="4"/>
  <c r="BC296" i="16" s="1"/>
  <c r="BE418" i="4"/>
  <c r="BC293" i="16" s="1"/>
  <c r="BE417" i="4"/>
  <c r="BC292" i="16" s="1"/>
  <c r="BE414" i="4"/>
  <c r="BC291" i="16" s="1"/>
  <c r="BE413" i="4"/>
  <c r="BC290" i="16" s="1"/>
  <c r="BE410" i="4"/>
  <c r="BE409" i="4"/>
  <c r="BE406" i="4"/>
  <c r="BE405" i="4"/>
  <c r="BE402" i="4"/>
  <c r="BE401" i="4"/>
  <c r="BE398" i="4"/>
  <c r="BE397" i="4"/>
  <c r="BE394" i="4"/>
  <c r="BC271" i="16" s="1"/>
  <c r="BE393" i="4"/>
  <c r="BE390" i="4"/>
  <c r="BE389" i="4"/>
  <c r="BE386" i="4"/>
  <c r="BC263" i="16" s="1"/>
  <c r="BE385" i="4"/>
  <c r="BC262" i="16" s="1"/>
  <c r="BE382" i="4"/>
  <c r="BE381" i="4"/>
  <c r="BE378" i="4"/>
  <c r="BE377" i="4"/>
  <c r="BE374" i="4"/>
  <c r="BE373" i="4"/>
  <c r="BE370" i="4"/>
  <c r="BC248" i="16" s="1"/>
  <c r="BE369" i="4"/>
  <c r="BE366" i="4"/>
  <c r="BE365" i="4"/>
  <c r="BE362" i="4"/>
  <c r="BC244" i="16" s="1"/>
  <c r="BD361" i="4"/>
  <c r="BD357" i="4"/>
  <c r="BB240" i="16" s="1"/>
  <c r="BD353" i="4"/>
  <c r="BC170" i="4"/>
  <c r="BA129" i="16" s="1"/>
  <c r="BC154" i="4"/>
  <c r="BA116" i="16" s="1"/>
  <c r="BC138" i="4"/>
  <c r="BA102" i="16" s="1"/>
  <c r="BD58" i="4"/>
  <c r="BD42" i="4"/>
  <c r="BD26" i="4"/>
  <c r="BD10" i="4"/>
  <c r="AX165" i="4"/>
  <c r="AX157" i="4"/>
  <c r="AX149" i="4"/>
  <c r="AX141" i="4"/>
  <c r="AX133" i="4"/>
  <c r="AX125" i="4"/>
  <c r="AX117" i="4"/>
  <c r="AX109" i="4"/>
  <c r="AX101" i="4"/>
  <c r="AX93" i="4"/>
  <c r="AX85" i="4"/>
  <c r="AX77" i="4"/>
  <c r="AX69" i="4"/>
  <c r="AX61" i="4"/>
  <c r="AX53" i="4"/>
  <c r="AX45" i="4"/>
  <c r="AX37" i="4"/>
  <c r="AX29" i="4"/>
  <c r="AX21" i="4"/>
  <c r="AX13" i="4"/>
  <c r="AX5" i="4"/>
  <c r="BD349" i="4"/>
  <c r="BE349" i="4"/>
  <c r="BD345" i="4"/>
  <c r="BE345" i="4"/>
  <c r="BD341" i="4"/>
  <c r="BB230" i="16" s="1"/>
  <c r="BE341" i="4"/>
  <c r="BC230" i="16" s="1"/>
  <c r="BD337" i="4"/>
  <c r="BE337" i="4"/>
  <c r="BD333" i="4"/>
  <c r="BE333" i="4"/>
  <c r="BD329" i="4"/>
  <c r="BE329" i="4"/>
  <c r="BD325" i="4"/>
  <c r="BE325" i="4"/>
  <c r="BD321" i="4"/>
  <c r="BB221" i="16" s="1"/>
  <c r="BE321" i="4"/>
  <c r="BC221" i="16" s="1"/>
  <c r="BD317" i="4"/>
  <c r="BE317" i="4"/>
  <c r="BD313" i="4"/>
  <c r="BE313" i="4"/>
  <c r="BD309" i="4"/>
  <c r="BE309" i="4"/>
  <c r="BD305" i="4"/>
  <c r="BE305" i="4"/>
  <c r="BD301" i="4"/>
  <c r="BE301" i="4"/>
  <c r="BD297" i="4"/>
  <c r="BE297" i="4"/>
  <c r="BD293" i="4"/>
  <c r="BB205" i="16" s="1"/>
  <c r="BE293" i="4"/>
  <c r="BC205" i="16" s="1"/>
  <c r="BD289" i="4"/>
  <c r="BE289" i="4"/>
  <c r="BD285" i="4"/>
  <c r="BE285" i="4"/>
  <c r="BD281" i="4"/>
  <c r="BE281" i="4"/>
  <c r="BD277" i="4"/>
  <c r="BB190" i="16" s="1"/>
  <c r="BE277" i="4"/>
  <c r="BC190" i="16" s="1"/>
  <c r="BD273" i="4"/>
  <c r="BE273" i="4"/>
  <c r="BD269" i="4"/>
  <c r="BE269" i="4"/>
  <c r="BD265" i="4"/>
  <c r="BE265" i="4"/>
  <c r="BD261" i="4"/>
  <c r="BE261" i="4"/>
  <c r="BD257" i="4"/>
  <c r="BE257" i="4"/>
  <c r="BD253" i="4"/>
  <c r="BE253" i="4"/>
  <c r="BD249" i="4"/>
  <c r="BE249" i="4"/>
  <c r="BD245" i="4"/>
  <c r="BE245" i="4"/>
  <c r="BD241" i="4"/>
  <c r="BB179" i="16" s="1"/>
  <c r="BE241" i="4"/>
  <c r="BC179" i="16" s="1"/>
  <c r="BD237" i="4"/>
  <c r="BE237" i="4"/>
  <c r="BD233" i="4"/>
  <c r="BE233" i="4"/>
  <c r="BD229" i="4"/>
  <c r="BE229" i="4"/>
  <c r="BD225" i="4"/>
  <c r="BE225" i="4"/>
  <c r="BD221" i="4"/>
  <c r="BE221" i="4"/>
  <c r="BD217" i="4"/>
  <c r="BE217" i="4"/>
  <c r="BD213" i="4"/>
  <c r="BB166" i="16" s="1"/>
  <c r="BE213" i="4"/>
  <c r="BC166" i="16" s="1"/>
  <c r="BD209" i="4"/>
  <c r="BB163" i="16" s="1"/>
  <c r="BE209" i="4"/>
  <c r="BC163" i="16" s="1"/>
  <c r="BD205" i="4"/>
  <c r="BE205" i="4"/>
  <c r="BD201" i="4"/>
  <c r="BE201" i="4"/>
  <c r="BD197" i="4"/>
  <c r="BE197" i="4"/>
  <c r="BD193" i="4"/>
  <c r="BE193" i="4"/>
  <c r="BD189" i="4"/>
  <c r="BB145" i="16" s="1"/>
  <c r="BE189" i="4"/>
  <c r="BC145" i="16" s="1"/>
  <c r="BD185" i="4"/>
  <c r="BE185" i="4"/>
  <c r="BB181" i="4"/>
  <c r="BC181" i="4"/>
  <c r="BD181" i="4"/>
  <c r="BE181" i="4"/>
  <c r="BB177" i="4"/>
  <c r="BC177" i="4"/>
  <c r="BD177" i="4"/>
  <c r="BB173" i="4"/>
  <c r="BC173" i="4"/>
  <c r="BD173" i="4"/>
  <c r="BE173" i="4"/>
  <c r="BB169" i="4"/>
  <c r="BC169" i="4"/>
  <c r="BD169" i="4"/>
  <c r="BB165" i="4"/>
  <c r="BC165" i="4"/>
  <c r="BD165" i="4"/>
  <c r="BE165" i="4"/>
  <c r="BB161" i="4"/>
  <c r="BC161" i="4"/>
  <c r="BD161" i="4"/>
  <c r="BB157" i="4"/>
  <c r="AZ119" i="16" s="1"/>
  <c r="BC157" i="4"/>
  <c r="BA119" i="16" s="1"/>
  <c r="BD157" i="4"/>
  <c r="BB119" i="16" s="1"/>
  <c r="BE157" i="4"/>
  <c r="BC119" i="16" s="1"/>
  <c r="BB153" i="4"/>
  <c r="AZ115" i="16" s="1"/>
  <c r="BC153" i="4"/>
  <c r="BA115" i="16" s="1"/>
  <c r="BD153" i="4"/>
  <c r="BB115" i="16" s="1"/>
  <c r="BB149" i="4"/>
  <c r="BC149" i="4"/>
  <c r="BD149" i="4"/>
  <c r="BE149" i="4"/>
  <c r="BB145" i="4"/>
  <c r="BC145" i="4"/>
  <c r="BD145" i="4"/>
  <c r="BB141" i="4"/>
  <c r="AZ104" i="16" s="1"/>
  <c r="BC141" i="4"/>
  <c r="BA104" i="16" s="1"/>
  <c r="BD141" i="4"/>
  <c r="BB104" i="16" s="1"/>
  <c r="BE141" i="4"/>
  <c r="BC104" i="16" s="1"/>
  <c r="BB137" i="4"/>
  <c r="BC137" i="4"/>
  <c r="BD137" i="4"/>
  <c r="BB133" i="4"/>
  <c r="BC133" i="4"/>
  <c r="BD133" i="4"/>
  <c r="BE133" i="4"/>
  <c r="BB129" i="4"/>
  <c r="BC129" i="4"/>
  <c r="BD129" i="4"/>
  <c r="BB125" i="4"/>
  <c r="BC125" i="4"/>
  <c r="BD125" i="4"/>
  <c r="BE125" i="4"/>
  <c r="BB121" i="4"/>
  <c r="BC121" i="4"/>
  <c r="BB117" i="4"/>
  <c r="BC117" i="4"/>
  <c r="BB113" i="4"/>
  <c r="BC113" i="4"/>
  <c r="BB109" i="4"/>
  <c r="BC109" i="4"/>
  <c r="BB105" i="4"/>
  <c r="BC105" i="4"/>
  <c r="BB101" i="4"/>
  <c r="BC101" i="4"/>
  <c r="BB97" i="4"/>
  <c r="BC97" i="4"/>
  <c r="BB93" i="4"/>
  <c r="BC93" i="4"/>
  <c r="BB89" i="4"/>
  <c r="BC89" i="4"/>
  <c r="BE85" i="4"/>
  <c r="BC67" i="16" s="1"/>
  <c r="BD85" i="4"/>
  <c r="BB67" i="16" s="1"/>
  <c r="BE81" i="4"/>
  <c r="BD81" i="4"/>
  <c r="BB81" i="4"/>
  <c r="BC81" i="4"/>
  <c r="BE77" i="4"/>
  <c r="BD77" i="4"/>
  <c r="BB77" i="4"/>
  <c r="BC77" i="4"/>
  <c r="BE73" i="4"/>
  <c r="BD73" i="4"/>
  <c r="BB73" i="4"/>
  <c r="BC73" i="4"/>
  <c r="BE69" i="4"/>
  <c r="BD69" i="4"/>
  <c r="BE65" i="4"/>
  <c r="BC50" i="16" s="1"/>
  <c r="BD65" i="4"/>
  <c r="BB50" i="16" s="1"/>
  <c r="BB65" i="4"/>
  <c r="BC65" i="4"/>
  <c r="BA50" i="16" s="1"/>
  <c r="BE61" i="4"/>
  <c r="BD61" i="4"/>
  <c r="BB61" i="4"/>
  <c r="BC61" i="4"/>
  <c r="BE57" i="4"/>
  <c r="BB57" i="4"/>
  <c r="BC57" i="4"/>
  <c r="BD57" i="4"/>
  <c r="BE53" i="4"/>
  <c r="BC38" i="16" s="1"/>
  <c r="BB53" i="4"/>
  <c r="AZ38" i="16" s="1"/>
  <c r="BC53" i="4"/>
  <c r="BA38" i="16" s="1"/>
  <c r="BD53" i="4"/>
  <c r="BB38" i="16" s="1"/>
  <c r="BE49" i="4"/>
  <c r="BB49" i="4"/>
  <c r="BC49" i="4"/>
  <c r="BD49" i="4"/>
  <c r="BE45" i="4"/>
  <c r="BB45" i="4"/>
  <c r="BC45" i="4"/>
  <c r="BD45" i="4"/>
  <c r="BE41" i="4"/>
  <c r="BC28" i="16" s="1"/>
  <c r="BB41" i="4"/>
  <c r="AZ28" i="16" s="1"/>
  <c r="BC41" i="4"/>
  <c r="BA28" i="16" s="1"/>
  <c r="BD41" i="4"/>
  <c r="BB28" i="16" s="1"/>
  <c r="BE37" i="4"/>
  <c r="BC24" i="16" s="1"/>
  <c r="BB37" i="4"/>
  <c r="AZ24" i="16" s="1"/>
  <c r="BC37" i="4"/>
  <c r="BA24" i="16" s="1"/>
  <c r="BD37" i="4"/>
  <c r="BB24" i="16" s="1"/>
  <c r="BE33" i="4"/>
  <c r="BB33" i="4"/>
  <c r="BC33" i="4"/>
  <c r="BD33" i="4"/>
  <c r="BE29" i="4"/>
  <c r="BB29" i="4"/>
  <c r="BC29" i="4"/>
  <c r="BD29" i="4"/>
  <c r="BE25" i="4"/>
  <c r="BB25" i="4"/>
  <c r="BC25" i="4"/>
  <c r="BD25" i="4"/>
  <c r="BE21" i="4"/>
  <c r="BB21" i="4"/>
  <c r="BC21" i="4"/>
  <c r="BD21" i="4"/>
  <c r="BE17" i="4"/>
  <c r="BB17" i="4"/>
  <c r="BC17" i="4"/>
  <c r="BD17" i="4"/>
  <c r="BE13" i="4"/>
  <c r="BB13" i="4"/>
  <c r="BC13" i="4"/>
  <c r="BD13" i="4"/>
  <c r="BE9" i="4"/>
  <c r="BB9" i="4"/>
  <c r="BC9" i="4"/>
  <c r="BD9" i="4"/>
  <c r="BE5" i="4"/>
  <c r="BB5" i="4"/>
  <c r="BC5" i="4"/>
  <c r="BD5" i="4"/>
  <c r="BC361" i="4"/>
  <c r="BD358" i="4"/>
  <c r="BC357" i="4"/>
  <c r="BA240" i="16" s="1"/>
  <c r="BD354" i="4"/>
  <c r="BC353" i="4"/>
  <c r="BD350" i="4"/>
  <c r="BB349" i="4"/>
  <c r="BB345" i="4"/>
  <c r="BB341" i="4"/>
  <c r="AZ230" i="16" s="1"/>
  <c r="BB337" i="4"/>
  <c r="BB333" i="4"/>
  <c r="BB329" i="4"/>
  <c r="BB325" i="4"/>
  <c r="BB321" i="4"/>
  <c r="AZ221" i="16" s="1"/>
  <c r="BB317" i="4"/>
  <c r="BB313" i="4"/>
  <c r="BB309" i="4"/>
  <c r="BB305" i="4"/>
  <c r="BB301" i="4"/>
  <c r="BB297" i="4"/>
  <c r="BB293" i="4"/>
  <c r="AZ205" i="16" s="1"/>
  <c r="BB289" i="4"/>
  <c r="BB285" i="4"/>
  <c r="BB281" i="4"/>
  <c r="BB277" i="4"/>
  <c r="AZ190" i="16" s="1"/>
  <c r="BB273" i="4"/>
  <c r="BB269" i="4"/>
  <c r="BB265" i="4"/>
  <c r="BB261" i="4"/>
  <c r="BB257" i="4"/>
  <c r="BB253" i="4"/>
  <c r="BB249" i="4"/>
  <c r="BB245" i="4"/>
  <c r="BB241" i="4"/>
  <c r="AZ179" i="16" s="1"/>
  <c r="BB237" i="4"/>
  <c r="BB233" i="4"/>
  <c r="BB229" i="4"/>
  <c r="BB225" i="4"/>
  <c r="BB221" i="4"/>
  <c r="BB217" i="4"/>
  <c r="BB213" i="4"/>
  <c r="AZ166" i="16" s="1"/>
  <c r="BB209" i="4"/>
  <c r="AZ163" i="16" s="1"/>
  <c r="BB205" i="4"/>
  <c r="BB201" i="4"/>
  <c r="BB197" i="4"/>
  <c r="BB193" i="4"/>
  <c r="BB189" i="4"/>
  <c r="AZ145" i="16" s="1"/>
  <c r="BB185" i="4"/>
  <c r="BE169" i="4"/>
  <c r="BE153" i="4"/>
  <c r="BC115" i="16" s="1"/>
  <c r="BE137" i="4"/>
  <c r="BD121" i="4"/>
  <c r="BD113" i="4"/>
  <c r="BD105" i="4"/>
  <c r="BD97" i="4"/>
  <c r="BD89" i="4"/>
  <c r="BB69" i="4"/>
  <c r="BC58" i="4"/>
  <c r="BC42" i="4"/>
  <c r="BC26" i="4"/>
  <c r="BC10" i="4"/>
  <c r="AX333" i="4"/>
  <c r="AX325" i="4"/>
  <c r="AX317" i="4"/>
  <c r="AX309" i="4"/>
  <c r="AX301" i="4"/>
  <c r="AX293" i="4"/>
  <c r="AX285" i="4"/>
  <c r="AX277" i="4"/>
  <c r="AX269" i="4"/>
  <c r="AX261" i="4"/>
  <c r="AX253" i="4"/>
  <c r="AX245" i="4"/>
  <c r="AX237" i="4"/>
  <c r="AX229" i="4"/>
  <c r="AX221" i="4"/>
  <c r="AX216" i="4"/>
  <c r="AX213" i="4"/>
  <c r="AX208" i="4"/>
  <c r="AX205" i="4"/>
  <c r="AX197" i="4"/>
  <c r="AX189" i="4"/>
  <c r="AX181" i="4"/>
  <c r="AX173" i="4"/>
  <c r="AX160" i="4"/>
  <c r="AX56" i="4"/>
  <c r="AX48" i="4"/>
  <c r="AX40" i="4"/>
  <c r="AX32" i="4"/>
  <c r="AX24" i="4"/>
  <c r="AX16" i="4"/>
  <c r="AX8" i="4"/>
  <c r="AX337" i="4"/>
  <c r="AX329" i="4"/>
  <c r="AX321" i="4"/>
  <c r="AX313" i="4"/>
  <c r="AX305" i="4"/>
  <c r="AX297" i="4"/>
  <c r="AX289" i="4"/>
  <c r="AX281" i="4"/>
  <c r="AX273" i="4"/>
  <c r="AX265" i="4"/>
  <c r="AX257" i="4"/>
  <c r="AX249" i="4"/>
  <c r="AX241" i="4"/>
  <c r="AX233" i="4"/>
  <c r="AX225" i="4"/>
  <c r="AX220" i="4"/>
  <c r="AX217" i="4"/>
  <c r="AX212" i="4"/>
  <c r="AX209" i="4"/>
  <c r="AX201" i="4"/>
  <c r="AX193" i="4"/>
  <c r="AX185" i="4"/>
  <c r="AX177" i="4"/>
  <c r="AX164" i="4"/>
  <c r="AX52" i="4"/>
  <c r="AX44" i="4"/>
  <c r="AX36" i="4"/>
  <c r="AX28" i="4"/>
  <c r="AX20" i="4"/>
  <c r="AX12" i="4"/>
  <c r="AX4" i="4"/>
  <c r="AX2" i="4"/>
  <c r="AZ327" i="16" l="1"/>
  <c r="BA219" i="16"/>
  <c r="AZ280" i="16"/>
  <c r="BB26" i="16"/>
  <c r="BB298" i="16"/>
  <c r="BB290" i="16"/>
  <c r="AZ291" i="16"/>
  <c r="BA263" i="16"/>
  <c r="BC253" i="16"/>
  <c r="BC269" i="16"/>
  <c r="BB177" i="16"/>
  <c r="BB16" i="16"/>
  <c r="BB21" i="16"/>
  <c r="BB60" i="16"/>
  <c r="BA109" i="16"/>
  <c r="AZ164" i="16"/>
  <c r="AZ192" i="16"/>
  <c r="BA95" i="16"/>
  <c r="BA292" i="16"/>
  <c r="AZ296" i="16"/>
  <c r="AZ310" i="16"/>
  <c r="AZ320" i="16"/>
  <c r="BA307" i="16"/>
  <c r="AZ297" i="16"/>
  <c r="BA47" i="16"/>
  <c r="BA51" i="16"/>
  <c r="BA55" i="16"/>
  <c r="BC102" i="16"/>
  <c r="BB112" i="16"/>
  <c r="BA220" i="16"/>
  <c r="BC53" i="16"/>
  <c r="BC57" i="16"/>
  <c r="BC61" i="16"/>
  <c r="BC66" i="16"/>
  <c r="BB103" i="16"/>
  <c r="BB107" i="16"/>
  <c r="BA118" i="16"/>
  <c r="BA121" i="16"/>
  <c r="BA128" i="16"/>
  <c r="BC261" i="16"/>
  <c r="BC277" i="16"/>
  <c r="BB211" i="16"/>
  <c r="BA77" i="16"/>
  <c r="BA91" i="16"/>
  <c r="AZ154" i="16"/>
  <c r="BB219" i="16"/>
  <c r="AZ249" i="16"/>
  <c r="H14" i="23"/>
  <c r="BP454" i="14"/>
  <c r="BP462" i="14"/>
  <c r="BO22" i="14"/>
  <c r="CA22" i="14" s="1"/>
  <c r="BO395" i="14"/>
  <c r="CA395" i="14" s="1"/>
  <c r="BP17" i="14"/>
  <c r="BP453" i="14"/>
  <c r="BO347" i="14"/>
  <c r="CA347" i="14" s="1"/>
  <c r="BF439" i="4"/>
  <c r="BF455" i="4"/>
  <c r="AZ323" i="16"/>
  <c r="BA21" i="16"/>
  <c r="BA60" i="16"/>
  <c r="BC164" i="16"/>
  <c r="BB280" i="16"/>
  <c r="AZ238" i="16"/>
  <c r="BA191" i="16"/>
  <c r="BB271" i="16"/>
  <c r="BA98" i="16"/>
  <c r="BB308" i="16"/>
  <c r="BA67" i="16"/>
  <c r="BA145" i="16"/>
  <c r="T26" i="22"/>
  <c r="BP367" i="14"/>
  <c r="BO200" i="14"/>
  <c r="CA200" i="14" s="1"/>
  <c r="BP202" i="14"/>
  <c r="BP393" i="14"/>
  <c r="BO407" i="14"/>
  <c r="CA407" i="14" s="1"/>
  <c r="BO457" i="14"/>
  <c r="CA457" i="14" s="1"/>
  <c r="BO366" i="14"/>
  <c r="CA366" i="14" s="1"/>
  <c r="BP68" i="14"/>
  <c r="BO362" i="14"/>
  <c r="CA362" i="14" s="1"/>
  <c r="BO387" i="14"/>
  <c r="CA387" i="14" s="1"/>
  <c r="BP56" i="14"/>
  <c r="BP89" i="14"/>
  <c r="BO186" i="14"/>
  <c r="CA186" i="14" s="1"/>
  <c r="BP124" i="14"/>
  <c r="BP252" i="14"/>
  <c r="BO111" i="14"/>
  <c r="CA111" i="14" s="1"/>
  <c r="BP188" i="14"/>
  <c r="BP10" i="14"/>
  <c r="BP123" i="14"/>
  <c r="BP81" i="14"/>
  <c r="BO168" i="14"/>
  <c r="CA168" i="14" s="1"/>
  <c r="BP180" i="14"/>
  <c r="BP66" i="14"/>
  <c r="BP7" i="14"/>
  <c r="BP64" i="14"/>
  <c r="BO382" i="14"/>
  <c r="CA382" i="14" s="1"/>
  <c r="BO428" i="14"/>
  <c r="CA428" i="14" s="1"/>
  <c r="BO49" i="14"/>
  <c r="CA49" i="14" s="1"/>
  <c r="BO96" i="14"/>
  <c r="CA96" i="14" s="1"/>
  <c r="BP54" i="14"/>
  <c r="BO417" i="14"/>
  <c r="CA417" i="14" s="1"/>
  <c r="BP431" i="14"/>
  <c r="BP464" i="14"/>
  <c r="BP9" i="14"/>
  <c r="BP194" i="14"/>
  <c r="BP316" i="14"/>
  <c r="BP346" i="14"/>
  <c r="BP43" i="14"/>
  <c r="BP138" i="14"/>
  <c r="BO139" i="14"/>
  <c r="CA139" i="14" s="1"/>
  <c r="BP189" i="14"/>
  <c r="BP190" i="14"/>
  <c r="BP249" i="14"/>
  <c r="BP403" i="14"/>
  <c r="BP423" i="14"/>
  <c r="BO238" i="14"/>
  <c r="CA238" i="14" s="1"/>
  <c r="BP242" i="14"/>
  <c r="BP330" i="14"/>
  <c r="BO441" i="14"/>
  <c r="CA441" i="14" s="1"/>
  <c r="BO185" i="14"/>
  <c r="CA185" i="14" s="1"/>
  <c r="BO368" i="14"/>
  <c r="CA368" i="14" s="1"/>
  <c r="BO65" i="14"/>
  <c r="CA65" i="14" s="1"/>
  <c r="BO112" i="14"/>
  <c r="CA112" i="14" s="1"/>
  <c r="BP130" i="14"/>
  <c r="BP144" i="14"/>
  <c r="BP241" i="14"/>
  <c r="BP400" i="14"/>
  <c r="BP399" i="14"/>
  <c r="BP15" i="14"/>
  <c r="BP125" i="14"/>
  <c r="BP135" i="14"/>
  <c r="BO381" i="14"/>
  <c r="BP401" i="14"/>
  <c r="BP415" i="14"/>
  <c r="BP231" i="14"/>
  <c r="BZ125" i="14"/>
  <c r="BZ241" i="14"/>
  <c r="BZ400" i="14"/>
  <c r="BZ249" i="14"/>
  <c r="BZ37" i="14"/>
  <c r="BZ128" i="14"/>
  <c r="BZ123" i="14"/>
  <c r="BZ43" i="14"/>
  <c r="BZ17" i="14"/>
  <c r="BZ68" i="14"/>
  <c r="BZ113" i="14"/>
  <c r="BZ163" i="14"/>
  <c r="BZ196" i="14"/>
  <c r="BP228" i="14"/>
  <c r="BZ332" i="14"/>
  <c r="BZ393" i="14"/>
  <c r="BZ413" i="14"/>
  <c r="BZ83" i="14"/>
  <c r="BZ111" i="14"/>
  <c r="BZ129" i="14"/>
  <c r="BO145" i="14"/>
  <c r="CA145" i="14" s="1"/>
  <c r="BZ176" i="14"/>
  <c r="BZ316" i="14"/>
  <c r="BZ336" i="14"/>
  <c r="BZ352" i="14"/>
  <c r="BZ197" i="14"/>
  <c r="BZ345" i="14"/>
  <c r="BZ372" i="14"/>
  <c r="BZ424" i="14"/>
  <c r="BZ8" i="14"/>
  <c r="BZ49" i="14"/>
  <c r="BZ193" i="14"/>
  <c r="BZ85" i="14"/>
  <c r="BZ117" i="14"/>
  <c r="BP184" i="14"/>
  <c r="BO192" i="14"/>
  <c r="CA192" i="14" s="1"/>
  <c r="BO234" i="14"/>
  <c r="CA234" i="14" s="1"/>
  <c r="BZ251" i="14"/>
  <c r="BZ373" i="14"/>
  <c r="BZ417" i="14"/>
  <c r="BZ457" i="14"/>
  <c r="BZ60" i="14"/>
  <c r="BZ95" i="14"/>
  <c r="BZ168" i="14"/>
  <c r="BZ188" i="14"/>
  <c r="BZ232" i="14"/>
  <c r="BO385" i="14"/>
  <c r="CA385" i="14" s="1"/>
  <c r="BZ401" i="14"/>
  <c r="BZ444" i="14"/>
  <c r="BZ12" i="14"/>
  <c r="BZ92" i="14"/>
  <c r="BO116" i="14"/>
  <c r="CA116" i="14" s="1"/>
  <c r="BZ136" i="14"/>
  <c r="BP146" i="14"/>
  <c r="BO169" i="14"/>
  <c r="CA169" i="14" s="1"/>
  <c r="BZ209" i="14"/>
  <c r="BZ365" i="14"/>
  <c r="BZ412" i="14"/>
  <c r="BZ428" i="14"/>
  <c r="BP440" i="14"/>
  <c r="BZ173" i="14"/>
  <c r="BZ337" i="14"/>
  <c r="BZ357" i="14"/>
  <c r="BZ448" i="14"/>
  <c r="BZ36" i="14"/>
  <c r="BZ147" i="14"/>
  <c r="BZ224" i="14"/>
  <c r="BZ15" i="14"/>
  <c r="BZ89" i="14"/>
  <c r="BZ107" i="14"/>
  <c r="BZ180" i="14"/>
  <c r="BZ208" i="14"/>
  <c r="BZ405" i="14"/>
  <c r="BZ453" i="14"/>
  <c r="BZ69" i="14"/>
  <c r="BP128" i="14"/>
  <c r="BZ189" i="14"/>
  <c r="BZ229" i="14"/>
  <c r="BO388" i="14"/>
  <c r="CA388" i="14" s="1"/>
  <c r="BZ456" i="14"/>
  <c r="BZ35" i="14"/>
  <c r="BZ51" i="14"/>
  <c r="BP173" i="14"/>
  <c r="BP248" i="14"/>
  <c r="BZ252" i="14"/>
  <c r="BP343" i="14"/>
  <c r="BP359" i="14"/>
  <c r="BP378" i="14"/>
  <c r="BO396" i="14"/>
  <c r="CA396" i="14" s="1"/>
  <c r="BP430" i="14"/>
  <c r="BP62" i="14"/>
  <c r="BZ159" i="14"/>
  <c r="BP224" i="14"/>
  <c r="BZ464" i="14"/>
  <c r="BZ9" i="14"/>
  <c r="BZ19" i="14"/>
  <c r="BZ56" i="14"/>
  <c r="BZ81" i="14"/>
  <c r="BZ172" i="14"/>
  <c r="BP379" i="14"/>
  <c r="BP391" i="14"/>
  <c r="BZ397" i="14"/>
  <c r="BZ425" i="14"/>
  <c r="BZ53" i="14"/>
  <c r="BO353" i="14"/>
  <c r="CA353" i="14" s="1"/>
  <c r="BZ392" i="14"/>
  <c r="BO406" i="14"/>
  <c r="CA406" i="14" s="1"/>
  <c r="BP424" i="14"/>
  <c r="BP150" i="14"/>
  <c r="BZ181" i="14"/>
  <c r="BO390" i="14"/>
  <c r="CA390" i="14" s="1"/>
  <c r="BZ420" i="14"/>
  <c r="BP352" i="14"/>
  <c r="BP375" i="14"/>
  <c r="BO389" i="14"/>
  <c r="CA389" i="14" s="1"/>
  <c r="BO57" i="14"/>
  <c r="CA57" i="14" s="1"/>
  <c r="BO61" i="14"/>
  <c r="CA61" i="14" s="1"/>
  <c r="BO73" i="14"/>
  <c r="CA73" i="14" s="1"/>
  <c r="BO250" i="14"/>
  <c r="CA250" i="14" s="1"/>
  <c r="BO335" i="14"/>
  <c r="CA335" i="14" s="1"/>
  <c r="BP174" i="14"/>
  <c r="BP251" i="14"/>
  <c r="BO212" i="14"/>
  <c r="CA212" i="14" s="1"/>
  <c r="BO433" i="14"/>
  <c r="CA433" i="14" s="1"/>
  <c r="BP55" i="14"/>
  <c r="BP155" i="14"/>
  <c r="BP170" i="14"/>
  <c r="BP34" i="14"/>
  <c r="BP315" i="14"/>
  <c r="BP345" i="14"/>
  <c r="BP35" i="14"/>
  <c r="BO88" i="14"/>
  <c r="CA88" i="14" s="1"/>
  <c r="BP193" i="14"/>
  <c r="BO432" i="14"/>
  <c r="CA432" i="14" s="1"/>
  <c r="BP467" i="14"/>
  <c r="BO50" i="14"/>
  <c r="CA50" i="14" s="1"/>
  <c r="BP129" i="14"/>
  <c r="BP226" i="14"/>
  <c r="BP36" i="14"/>
  <c r="BP44" i="14"/>
  <c r="BP58" i="14"/>
  <c r="BO127" i="14"/>
  <c r="CA127" i="14" s="1"/>
  <c r="BP147" i="14"/>
  <c r="BP163" i="14"/>
  <c r="BO182" i="14"/>
  <c r="CA182" i="14" s="1"/>
  <c r="BP206" i="14"/>
  <c r="BO318" i="14"/>
  <c r="CA318" i="14" s="1"/>
  <c r="BP334" i="14"/>
  <c r="BO38" i="14"/>
  <c r="CA38" i="14" s="1"/>
  <c r="BO157" i="14"/>
  <c r="CA157" i="14" s="1"/>
  <c r="BP172" i="14"/>
  <c r="BO204" i="14"/>
  <c r="CA204" i="14" s="1"/>
  <c r="BO108" i="14"/>
  <c r="CA108" i="14" s="1"/>
  <c r="BP136" i="14"/>
  <c r="BO140" i="14"/>
  <c r="CA140" i="14" s="1"/>
  <c r="BP209" i="14"/>
  <c r="BO319" i="14"/>
  <c r="CA319" i="14" s="1"/>
  <c r="BO349" i="14"/>
  <c r="CA349" i="14" s="1"/>
  <c r="BP355" i="14"/>
  <c r="BP372" i="14"/>
  <c r="BO384" i="14"/>
  <c r="CA384" i="14" s="1"/>
  <c r="BP392" i="14"/>
  <c r="BP59" i="14"/>
  <c r="BO201" i="14"/>
  <c r="CA201" i="14" s="1"/>
  <c r="BP337" i="14"/>
  <c r="BP357" i="14"/>
  <c r="BP374" i="14"/>
  <c r="BP386" i="14"/>
  <c r="BP416" i="14"/>
  <c r="BP117" i="14"/>
  <c r="BO149" i="14"/>
  <c r="CA149" i="14" s="1"/>
  <c r="BP210" i="14"/>
  <c r="BP338" i="14"/>
  <c r="BP354" i="14"/>
  <c r="BP427" i="14"/>
  <c r="BP442" i="14"/>
  <c r="BP42" i="14"/>
  <c r="BP176" i="14"/>
  <c r="BP208" i="14"/>
  <c r="BP336" i="14"/>
  <c r="BP397" i="14"/>
  <c r="BO429" i="14"/>
  <c r="CA429" i="14" s="1"/>
  <c r="BP466" i="14"/>
  <c r="BO16" i="14"/>
  <c r="CA16" i="14" s="1"/>
  <c r="BP158" i="14"/>
  <c r="BP229" i="14"/>
  <c r="BP323" i="14"/>
  <c r="BP434" i="14"/>
  <c r="BP317" i="14"/>
  <c r="BP351" i="14"/>
  <c r="BO370" i="14"/>
  <c r="CA370" i="14" s="1"/>
  <c r="BO408" i="14"/>
  <c r="CA408" i="14" s="1"/>
  <c r="BP414" i="14"/>
  <c r="BP436" i="14"/>
  <c r="BP383" i="14"/>
  <c r="BP413" i="14"/>
  <c r="BP83" i="14"/>
  <c r="BO165" i="14"/>
  <c r="CA165" i="14" s="1"/>
  <c r="BP371" i="14"/>
  <c r="BP51" i="14"/>
  <c r="BP380" i="14"/>
  <c r="BZ383" i="14"/>
  <c r="BZ371" i="14"/>
  <c r="BZ419" i="14"/>
  <c r="BZ380" i="14"/>
  <c r="BZ423" i="14"/>
  <c r="BZ467" i="14"/>
  <c r="BZ330" i="14"/>
  <c r="BZ458" i="14"/>
  <c r="BZ154" i="14"/>
  <c r="BZ55" i="14"/>
  <c r="BZ166" i="14"/>
  <c r="BZ414" i="14"/>
  <c r="BZ230" i="14"/>
  <c r="BZ314" i="14"/>
  <c r="BZ431" i="14"/>
  <c r="BZ124" i="14"/>
  <c r="BZ138" i="14"/>
  <c r="BZ430" i="14"/>
  <c r="BZ62" i="14"/>
  <c r="BZ403" i="14"/>
  <c r="BZ435" i="14"/>
  <c r="BZ463" i="14"/>
  <c r="BZ135" i="14"/>
  <c r="BZ151" i="14"/>
  <c r="BZ447" i="14"/>
  <c r="BZ418" i="14"/>
  <c r="BZ130" i="14"/>
  <c r="BL294" i="14"/>
  <c r="BP294" i="14" s="1"/>
  <c r="BL110" i="14"/>
  <c r="BO110" i="14" s="1"/>
  <c r="CA110" i="14" s="1"/>
  <c r="BL171" i="14"/>
  <c r="BO171" i="14" s="1"/>
  <c r="CA171" i="14" s="1"/>
  <c r="BL187" i="14"/>
  <c r="BO187" i="14" s="1"/>
  <c r="CA187" i="14" s="1"/>
  <c r="BL203" i="14"/>
  <c r="BP203" i="14" s="1"/>
  <c r="BL289" i="14"/>
  <c r="BO289" i="14" s="1"/>
  <c r="CA289" i="14" s="1"/>
  <c r="BL296" i="14"/>
  <c r="BP296" i="14" s="1"/>
  <c r="BL312" i="14"/>
  <c r="BL282" i="14"/>
  <c r="BO282" i="14" s="1"/>
  <c r="CA282" i="14" s="1"/>
  <c r="BL281" i="14"/>
  <c r="BP281" i="14" s="1"/>
  <c r="BL295" i="14"/>
  <c r="BP295" i="14" s="1"/>
  <c r="BL141" i="14"/>
  <c r="BL4" i="14"/>
  <c r="BP4" i="14" s="1"/>
  <c r="BQ17" i="14"/>
  <c r="BR17" i="14"/>
  <c r="BQ40" i="14"/>
  <c r="BR40" i="14"/>
  <c r="BR48" i="14"/>
  <c r="BQ48" i="14"/>
  <c r="BQ78" i="14"/>
  <c r="BR78" i="14"/>
  <c r="BQ93" i="14"/>
  <c r="BR93" i="14"/>
  <c r="BR109" i="14"/>
  <c r="BQ109" i="14"/>
  <c r="BP159" i="14"/>
  <c r="BZ170" i="14"/>
  <c r="BQ174" i="14"/>
  <c r="BT174" i="14" s="1"/>
  <c r="BR174" i="14"/>
  <c r="BQ190" i="14"/>
  <c r="BR190" i="14"/>
  <c r="BR192" i="14"/>
  <c r="BQ192" i="14"/>
  <c r="BZ206" i="14"/>
  <c r="BZ210" i="14"/>
  <c r="BR249" i="14"/>
  <c r="BQ249" i="14"/>
  <c r="BQ318" i="14"/>
  <c r="BR318" i="14"/>
  <c r="BP332" i="14"/>
  <c r="BO350" i="14"/>
  <c r="CA350" i="14" s="1"/>
  <c r="BQ354" i="14"/>
  <c r="BR354" i="14"/>
  <c r="BT354" i="14" s="1"/>
  <c r="BO369" i="14"/>
  <c r="CA369" i="14" s="1"/>
  <c r="BR387" i="14"/>
  <c r="BQ387" i="14"/>
  <c r="BQ407" i="14"/>
  <c r="BT407" i="14" s="1"/>
  <c r="BR407" i="14"/>
  <c r="BR427" i="14"/>
  <c r="BQ427" i="14"/>
  <c r="BR457" i="14"/>
  <c r="BQ457" i="14"/>
  <c r="BP463" i="14"/>
  <c r="BR7" i="14"/>
  <c r="BQ7" i="14"/>
  <c r="BR11" i="14"/>
  <c r="BQ11" i="14"/>
  <c r="BP19" i="14"/>
  <c r="BR38" i="14"/>
  <c r="BT38" i="14" s="1"/>
  <c r="BQ38" i="14"/>
  <c r="BR42" i="14"/>
  <c r="BQ42" i="14"/>
  <c r="BP60" i="14"/>
  <c r="BR64" i="14"/>
  <c r="BQ64" i="14"/>
  <c r="BQ89" i="14"/>
  <c r="BR89" i="14"/>
  <c r="BQ139" i="14"/>
  <c r="BR139" i="14"/>
  <c r="BO161" i="14"/>
  <c r="CA161" i="14" s="1"/>
  <c r="BR172" i="14"/>
  <c r="BQ172" i="14"/>
  <c r="BQ176" i="14"/>
  <c r="BR176" i="14"/>
  <c r="BR188" i="14"/>
  <c r="BQ188" i="14"/>
  <c r="BR194" i="14"/>
  <c r="BQ194" i="14"/>
  <c r="BZ200" i="14"/>
  <c r="BR208" i="14"/>
  <c r="BQ208" i="14"/>
  <c r="BZ226" i="14"/>
  <c r="BP232" i="14"/>
  <c r="BQ238" i="14"/>
  <c r="BR238" i="14"/>
  <c r="BR336" i="14"/>
  <c r="BQ336" i="14"/>
  <c r="BR375" i="14"/>
  <c r="BQ375" i="14"/>
  <c r="BQ385" i="14"/>
  <c r="BR385" i="14"/>
  <c r="BR389" i="14"/>
  <c r="BQ389" i="14"/>
  <c r="BR411" i="14"/>
  <c r="BQ411" i="14"/>
  <c r="BZ415" i="14"/>
  <c r="BP419" i="14"/>
  <c r="BR441" i="14"/>
  <c r="BQ441" i="14"/>
  <c r="BQ455" i="14"/>
  <c r="BR455" i="14"/>
  <c r="BO465" i="14"/>
  <c r="CA465" i="14" s="1"/>
  <c r="BZ450" i="14"/>
  <c r="BP458" i="14"/>
  <c r="BQ466" i="14"/>
  <c r="BR466" i="14"/>
  <c r="BR37" i="14"/>
  <c r="BQ37" i="14"/>
  <c r="BR41" i="14"/>
  <c r="BQ41" i="14"/>
  <c r="BR84" i="14"/>
  <c r="BQ84" i="14"/>
  <c r="BR92" i="14"/>
  <c r="BQ92" i="14"/>
  <c r="BZ146" i="14"/>
  <c r="BP154" i="14"/>
  <c r="BQ158" i="14"/>
  <c r="BR158" i="14"/>
  <c r="BP197" i="14"/>
  <c r="BQ315" i="14"/>
  <c r="BR315" i="14"/>
  <c r="BR345" i="14"/>
  <c r="BQ345" i="14"/>
  <c r="BZ355" i="14"/>
  <c r="BQ365" i="14"/>
  <c r="BR365" i="14"/>
  <c r="BQ376" i="14"/>
  <c r="BR376" i="14"/>
  <c r="BO394" i="14"/>
  <c r="CA394" i="14" s="1"/>
  <c r="BQ402" i="14"/>
  <c r="BR402" i="14"/>
  <c r="BP412" i="14"/>
  <c r="BQ434" i="14"/>
  <c r="BR434" i="14"/>
  <c r="BP8" i="14"/>
  <c r="BR10" i="14"/>
  <c r="BQ10" i="14"/>
  <c r="BR39" i="14"/>
  <c r="BQ39" i="14"/>
  <c r="BR112" i="14"/>
  <c r="BQ112" i="14"/>
  <c r="BR144" i="14"/>
  <c r="BQ144" i="14"/>
  <c r="BQ150" i="14"/>
  <c r="BR150" i="14"/>
  <c r="BP166" i="14"/>
  <c r="BR193" i="14"/>
  <c r="BQ193" i="14"/>
  <c r="BR201" i="14"/>
  <c r="BQ201" i="14"/>
  <c r="BQ231" i="14"/>
  <c r="BR231" i="14"/>
  <c r="BR241" i="14"/>
  <c r="BQ241" i="14"/>
  <c r="BR248" i="14"/>
  <c r="BT248" i="14" s="1"/>
  <c r="BQ248" i="14"/>
  <c r="BR343" i="14"/>
  <c r="BQ343" i="14"/>
  <c r="BR359" i="14"/>
  <c r="BT359" i="14" s="1"/>
  <c r="BQ359" i="14"/>
  <c r="BZ374" i="14"/>
  <c r="BQ378" i="14"/>
  <c r="BR378" i="14"/>
  <c r="BR390" i="14"/>
  <c r="BQ390" i="14"/>
  <c r="BZ422" i="14"/>
  <c r="BP448" i="14"/>
  <c r="BZ454" i="14"/>
  <c r="BL75" i="14"/>
  <c r="BL106" i="14"/>
  <c r="BO106" i="14" s="1"/>
  <c r="CA106" i="14" s="1"/>
  <c r="BL71" i="14"/>
  <c r="BO71" i="14" s="1"/>
  <c r="CA71" i="14" s="1"/>
  <c r="BL82" i="14"/>
  <c r="BL298" i="14"/>
  <c r="BO298" i="14" s="1"/>
  <c r="CA298" i="14" s="1"/>
  <c r="BL293" i="14"/>
  <c r="BO293" i="14" s="1"/>
  <c r="CA293" i="14" s="1"/>
  <c r="BL300" i="14"/>
  <c r="BP300" i="14" s="1"/>
  <c r="BL5" i="14"/>
  <c r="BP5" i="14" s="1"/>
  <c r="BL94" i="14"/>
  <c r="BO94" i="14" s="1"/>
  <c r="CA94" i="14" s="1"/>
  <c r="BL152" i="14"/>
  <c r="BL167" i="14"/>
  <c r="BO167" i="14" s="1"/>
  <c r="CA167" i="14" s="1"/>
  <c r="BL199" i="14"/>
  <c r="BL254" i="14"/>
  <c r="BL270" i="14"/>
  <c r="BO270" i="14" s="1"/>
  <c r="CA270" i="14" s="1"/>
  <c r="BL299" i="14"/>
  <c r="BO299" i="14" s="1"/>
  <c r="CA299" i="14" s="1"/>
  <c r="BL269" i="14"/>
  <c r="BL287" i="14"/>
  <c r="BP287" i="14" s="1"/>
  <c r="BL291" i="14"/>
  <c r="BL279" i="14"/>
  <c r="BO279" i="14" s="1"/>
  <c r="CA279" i="14" s="1"/>
  <c r="BL142" i="14"/>
  <c r="BR13" i="14"/>
  <c r="BQ13" i="14"/>
  <c r="BZ44" i="14"/>
  <c r="BQ52" i="14"/>
  <c r="BR52" i="14"/>
  <c r="BZ54" i="14"/>
  <c r="BZ58" i="14"/>
  <c r="BZ66" i="14"/>
  <c r="BR74" i="14"/>
  <c r="BQ74" i="14"/>
  <c r="BR153" i="14"/>
  <c r="BQ153" i="14"/>
  <c r="BZ155" i="14"/>
  <c r="BR170" i="14"/>
  <c r="BQ170" i="14"/>
  <c r="BR184" i="14"/>
  <c r="BQ184" i="14"/>
  <c r="BZ190" i="14"/>
  <c r="BQ206" i="14"/>
  <c r="BR206" i="14"/>
  <c r="BR210" i="14"/>
  <c r="BQ210" i="14"/>
  <c r="BQ230" i="14"/>
  <c r="BR230" i="14"/>
  <c r="BQ314" i="14"/>
  <c r="BR314" i="14"/>
  <c r="BZ334" i="14"/>
  <c r="BZ338" i="14"/>
  <c r="BR358" i="14"/>
  <c r="BQ358" i="14"/>
  <c r="BZ362" i="14"/>
  <c r="BR366" i="14"/>
  <c r="BQ366" i="14"/>
  <c r="BP373" i="14"/>
  <c r="BQ377" i="14"/>
  <c r="BR377" i="14"/>
  <c r="BR383" i="14"/>
  <c r="BQ383" i="14"/>
  <c r="BZ399" i="14"/>
  <c r="BR403" i="14"/>
  <c r="BQ403" i="14"/>
  <c r="BQ423" i="14"/>
  <c r="BR423" i="14"/>
  <c r="BR435" i="14"/>
  <c r="BQ435" i="14"/>
  <c r="BZ442" i="14"/>
  <c r="BR464" i="14"/>
  <c r="BQ464" i="14"/>
  <c r="BR15" i="14"/>
  <c r="BQ15" i="14"/>
  <c r="BZ22" i="14"/>
  <c r="BZ34" i="14"/>
  <c r="BZ38" i="14"/>
  <c r="BQ70" i="14"/>
  <c r="BR70" i="14"/>
  <c r="BR83" i="14"/>
  <c r="BQ83" i="14"/>
  <c r="BR91" i="14"/>
  <c r="BQ91" i="14"/>
  <c r="BQ95" i="14"/>
  <c r="BR95" i="14"/>
  <c r="BQ107" i="14"/>
  <c r="BR107" i="14"/>
  <c r="BQ151" i="14"/>
  <c r="BR151" i="14"/>
  <c r="BZ186" i="14"/>
  <c r="BQ198" i="14"/>
  <c r="BR198" i="14"/>
  <c r="BZ242" i="14"/>
  <c r="BQ330" i="14"/>
  <c r="BR330" i="14"/>
  <c r="BR371" i="14"/>
  <c r="BQ371" i="14"/>
  <c r="BZ379" i="14"/>
  <c r="BZ395" i="14"/>
  <c r="BR397" i="14"/>
  <c r="BQ397" i="14"/>
  <c r="BP405" i="14"/>
  <c r="BP411" i="14"/>
  <c r="BQ415" i="14"/>
  <c r="BR415" i="14"/>
  <c r="BP425" i="14"/>
  <c r="BQ433" i="14"/>
  <c r="BR433" i="14"/>
  <c r="BP447" i="14"/>
  <c r="BO455" i="14"/>
  <c r="CA455" i="14" s="1"/>
  <c r="BP444" i="14"/>
  <c r="BQ450" i="14"/>
  <c r="BR450" i="14"/>
  <c r="BP12" i="14"/>
  <c r="BP37" i="14"/>
  <c r="BO47" i="14"/>
  <c r="CA47" i="14" s="1"/>
  <c r="BR53" i="14"/>
  <c r="BQ53" i="14"/>
  <c r="BQ57" i="14"/>
  <c r="BR57" i="14"/>
  <c r="BQ69" i="14"/>
  <c r="BR69" i="14"/>
  <c r="BO84" i="14"/>
  <c r="CA84" i="14" s="1"/>
  <c r="BQ116" i="14"/>
  <c r="BR116" i="14"/>
  <c r="BR128" i="14"/>
  <c r="BQ128" i="14"/>
  <c r="BQ146" i="14"/>
  <c r="BR146" i="14"/>
  <c r="BR185" i="14"/>
  <c r="BQ185" i="14"/>
  <c r="BQ189" i="14"/>
  <c r="BR189" i="14"/>
  <c r="BR250" i="14"/>
  <c r="BQ250" i="14"/>
  <c r="BZ323" i="14"/>
  <c r="BQ335" i="14"/>
  <c r="BR335" i="14"/>
  <c r="BR353" i="14"/>
  <c r="BQ353" i="14"/>
  <c r="BR355" i="14"/>
  <c r="BQ355" i="14"/>
  <c r="BO376" i="14"/>
  <c r="CA376" i="14" s="1"/>
  <c r="BQ388" i="14"/>
  <c r="BR388" i="14"/>
  <c r="BQ392" i="14"/>
  <c r="BR392" i="14"/>
  <c r="BO398" i="14"/>
  <c r="CA398" i="14" s="1"/>
  <c r="BP402" i="14"/>
  <c r="BR406" i="14"/>
  <c r="BQ406" i="14"/>
  <c r="BP418" i="14"/>
  <c r="BQ428" i="14"/>
  <c r="BR428" i="14"/>
  <c r="BZ440" i="14"/>
  <c r="BR456" i="14"/>
  <c r="BQ456" i="14"/>
  <c r="BR14" i="14"/>
  <c r="BQ14" i="14"/>
  <c r="BR18" i="14"/>
  <c r="BQ18" i="14"/>
  <c r="BR35" i="14"/>
  <c r="BQ35" i="14"/>
  <c r="BQ51" i="14"/>
  <c r="BR51" i="14"/>
  <c r="BZ59" i="14"/>
  <c r="BR77" i="14"/>
  <c r="BQ77" i="14"/>
  <c r="BR124" i="14"/>
  <c r="BQ124" i="14"/>
  <c r="BQ181" i="14"/>
  <c r="BR181" i="14"/>
  <c r="BZ317" i="14"/>
  <c r="BR337" i="14"/>
  <c r="BQ337" i="14"/>
  <c r="BZ351" i="14"/>
  <c r="BQ357" i="14"/>
  <c r="BR357" i="14"/>
  <c r="BR374" i="14"/>
  <c r="BQ374" i="14"/>
  <c r="BZ386" i="14"/>
  <c r="BQ404" i="14"/>
  <c r="BR404" i="14"/>
  <c r="BQ408" i="14"/>
  <c r="BR408" i="14"/>
  <c r="BZ416" i="14"/>
  <c r="BQ420" i="14"/>
  <c r="BR420" i="14"/>
  <c r="BR422" i="14"/>
  <c r="BQ422" i="14"/>
  <c r="BZ436" i="14"/>
  <c r="BZ462" i="14"/>
  <c r="BL67" i="14"/>
  <c r="BL286" i="14"/>
  <c r="BL79" i="14"/>
  <c r="BL148" i="14"/>
  <c r="BO148" i="14" s="1"/>
  <c r="CA148" i="14" s="1"/>
  <c r="BL164" i="14"/>
  <c r="BL179" i="14"/>
  <c r="BP179" i="14" s="1"/>
  <c r="BL195" i="14"/>
  <c r="BL211" i="14"/>
  <c r="BO211" i="14" s="1"/>
  <c r="CA211" i="14" s="1"/>
  <c r="BL227" i="14"/>
  <c r="BO227" i="14" s="1"/>
  <c r="CA227" i="14" s="1"/>
  <c r="BL297" i="14"/>
  <c r="BL288" i="14"/>
  <c r="BO288" i="14" s="1"/>
  <c r="CA288" i="14" s="1"/>
  <c r="BL274" i="14"/>
  <c r="BO274" i="14" s="1"/>
  <c r="CA274" i="14" s="1"/>
  <c r="BL273" i="14"/>
  <c r="BP273" i="14" s="1"/>
  <c r="BL6" i="14"/>
  <c r="BL272" i="14"/>
  <c r="BP272" i="14" s="1"/>
  <c r="BL276" i="14"/>
  <c r="BO276" i="14" s="1"/>
  <c r="CA276" i="14" s="1"/>
  <c r="BL275" i="14"/>
  <c r="BQ36" i="14"/>
  <c r="BR36" i="14"/>
  <c r="BO40" i="14"/>
  <c r="CA40" i="14" s="1"/>
  <c r="BP48" i="14"/>
  <c r="BP52" i="14"/>
  <c r="BQ54" i="14"/>
  <c r="BR54" i="14"/>
  <c r="BR66" i="14"/>
  <c r="BQ66" i="14"/>
  <c r="BR68" i="14"/>
  <c r="BQ68" i="14"/>
  <c r="BR85" i="14"/>
  <c r="BQ85" i="14"/>
  <c r="BO93" i="14"/>
  <c r="CA93" i="14" s="1"/>
  <c r="BQ113" i="14"/>
  <c r="BR113" i="14"/>
  <c r="BR123" i="14"/>
  <c r="BQ123" i="14"/>
  <c r="BO153" i="14"/>
  <c r="CA153" i="14" s="1"/>
  <c r="BR163" i="14"/>
  <c r="BQ163" i="14"/>
  <c r="BQ182" i="14"/>
  <c r="BR182" i="14"/>
  <c r="BR196" i="14"/>
  <c r="BQ196" i="14"/>
  <c r="BZ202" i="14"/>
  <c r="BQ224" i="14"/>
  <c r="BR224" i="14"/>
  <c r="BZ228" i="14"/>
  <c r="BP230" i="14"/>
  <c r="BP314" i="14"/>
  <c r="BQ334" i="14"/>
  <c r="BR334" i="14"/>
  <c r="BQ338" i="14"/>
  <c r="BR338" i="14"/>
  <c r="BO358" i="14"/>
  <c r="CA358" i="14" s="1"/>
  <c r="BQ362" i="14"/>
  <c r="BR362" i="14"/>
  <c r="BO377" i="14"/>
  <c r="CA377" i="14" s="1"/>
  <c r="BQ393" i="14"/>
  <c r="BR393" i="14"/>
  <c r="BQ399" i="14"/>
  <c r="BR399" i="14"/>
  <c r="BR417" i="14"/>
  <c r="BQ417" i="14"/>
  <c r="BP435" i="14"/>
  <c r="BQ442" i="14"/>
  <c r="BR442" i="14"/>
  <c r="BZ7" i="14"/>
  <c r="BO11" i="14"/>
  <c r="CA11" i="14" s="1"/>
  <c r="BR22" i="14"/>
  <c r="BQ22" i="14"/>
  <c r="BR34" i="14"/>
  <c r="BQ34" i="14"/>
  <c r="BR50" i="14"/>
  <c r="BQ50" i="14"/>
  <c r="BQ56" i="14"/>
  <c r="BR56" i="14"/>
  <c r="BP70" i="14"/>
  <c r="BR81" i="14"/>
  <c r="BQ81" i="14"/>
  <c r="BO91" i="14"/>
  <c r="CA91" i="14" s="1"/>
  <c r="BP95" i="14"/>
  <c r="BQ111" i="14"/>
  <c r="BR111" i="14"/>
  <c r="BQ129" i="14"/>
  <c r="BR129" i="14"/>
  <c r="BQ145" i="14"/>
  <c r="BR145" i="14"/>
  <c r="BP151" i="14"/>
  <c r="BR168" i="14"/>
  <c r="BQ168" i="14"/>
  <c r="BR186" i="14"/>
  <c r="BQ186" i="14"/>
  <c r="BO198" i="14"/>
  <c r="CA198" i="14" s="1"/>
  <c r="BR200" i="14"/>
  <c r="BQ200" i="14"/>
  <c r="BQ226" i="14"/>
  <c r="BR226" i="14"/>
  <c r="BQ242" i="14"/>
  <c r="BR242" i="14"/>
  <c r="BR316" i="14"/>
  <c r="BQ316" i="14"/>
  <c r="BZ346" i="14"/>
  <c r="BQ352" i="14"/>
  <c r="BR352" i="14"/>
  <c r="BQ381" i="14"/>
  <c r="BR381" i="14"/>
  <c r="BZ391" i="14"/>
  <c r="BR395" i="14"/>
  <c r="BQ395" i="14"/>
  <c r="BO411" i="14"/>
  <c r="CA411" i="14" s="1"/>
  <c r="BR429" i="14"/>
  <c r="BQ429" i="14"/>
  <c r="BR453" i="14"/>
  <c r="BQ453" i="14"/>
  <c r="BP450" i="14"/>
  <c r="BQ16" i="14"/>
  <c r="BR16" i="14"/>
  <c r="BO41" i="14"/>
  <c r="CA41" i="14" s="1"/>
  <c r="BP53" i="14"/>
  <c r="BR61" i="14"/>
  <c r="BQ61" i="14"/>
  <c r="BP69" i="14"/>
  <c r="BQ73" i="14"/>
  <c r="BR73" i="14"/>
  <c r="BP92" i="14"/>
  <c r="BQ108" i="14"/>
  <c r="BR108" i="14"/>
  <c r="BQ136" i="14"/>
  <c r="BR136" i="14"/>
  <c r="BQ140" i="14"/>
  <c r="BR140" i="14"/>
  <c r="BR169" i="14"/>
  <c r="BQ169" i="14"/>
  <c r="BR209" i="14"/>
  <c r="BQ209" i="14"/>
  <c r="BQ229" i="14"/>
  <c r="BR229" i="14"/>
  <c r="BR319" i="14"/>
  <c r="BQ319" i="14"/>
  <c r="BR323" i="14"/>
  <c r="BQ323" i="14"/>
  <c r="BQ349" i="14"/>
  <c r="BR349" i="14"/>
  <c r="BP365" i="14"/>
  <c r="BQ368" i="14"/>
  <c r="BR368" i="14"/>
  <c r="BQ372" i="14"/>
  <c r="BR372" i="14"/>
  <c r="BQ384" i="14"/>
  <c r="BR384" i="14"/>
  <c r="BO402" i="14"/>
  <c r="CA402" i="14" s="1"/>
  <c r="BQ424" i="14"/>
  <c r="BR424" i="14"/>
  <c r="BR440" i="14"/>
  <c r="BQ440" i="14"/>
  <c r="BP456" i="14"/>
  <c r="BP14" i="14"/>
  <c r="BO18" i="14"/>
  <c r="CA18" i="14" s="1"/>
  <c r="BP39" i="14"/>
  <c r="BR43" i="14"/>
  <c r="BQ43" i="14"/>
  <c r="BQ49" i="14"/>
  <c r="BR49" i="14"/>
  <c r="BQ55" i="14"/>
  <c r="BR55" i="14"/>
  <c r="BR59" i="14"/>
  <c r="BQ59" i="14"/>
  <c r="BQ65" i="14"/>
  <c r="BR65" i="14"/>
  <c r="BR130" i="14"/>
  <c r="BQ130" i="14"/>
  <c r="BZ144" i="14"/>
  <c r="BQ173" i="14"/>
  <c r="BR173" i="14"/>
  <c r="BP181" i="14"/>
  <c r="BR225" i="14"/>
  <c r="BQ225" i="14"/>
  <c r="BZ231" i="14"/>
  <c r="BQ317" i="14"/>
  <c r="BR317" i="14"/>
  <c r="BR351" i="14"/>
  <c r="BQ351" i="14"/>
  <c r="BZ367" i="14"/>
  <c r="BQ370" i="14"/>
  <c r="BR370" i="14"/>
  <c r="BQ386" i="14"/>
  <c r="BR386" i="14"/>
  <c r="BQ400" i="14"/>
  <c r="BR400" i="14"/>
  <c r="BO404" i="14"/>
  <c r="CA404" i="14" s="1"/>
  <c r="BR416" i="14"/>
  <c r="BQ416" i="14"/>
  <c r="BP420" i="14"/>
  <c r="BQ436" i="14"/>
  <c r="BR436" i="14"/>
  <c r="BQ454" i="14"/>
  <c r="BR454" i="14"/>
  <c r="BQ462" i="14"/>
  <c r="BR462" i="14"/>
  <c r="BL90" i="14"/>
  <c r="BP90" i="14" s="1"/>
  <c r="BL122" i="14"/>
  <c r="BP122" i="14" s="1"/>
  <c r="BL86" i="14"/>
  <c r="BO86" i="14" s="1"/>
  <c r="CA86" i="14" s="1"/>
  <c r="BL114" i="14"/>
  <c r="BP114" i="14" s="1"/>
  <c r="BL87" i="14"/>
  <c r="BP87" i="14" s="1"/>
  <c r="BL290" i="14"/>
  <c r="BP290" i="14" s="1"/>
  <c r="BL285" i="14"/>
  <c r="BO285" i="14" s="1"/>
  <c r="CA285" i="14" s="1"/>
  <c r="BL72" i="14"/>
  <c r="BP72" i="14" s="1"/>
  <c r="BL292" i="14"/>
  <c r="BL63" i="14"/>
  <c r="BO63" i="14" s="1"/>
  <c r="CA63" i="14" s="1"/>
  <c r="BL126" i="14"/>
  <c r="BL160" i="14"/>
  <c r="BP160" i="14" s="1"/>
  <c r="BL175" i="14"/>
  <c r="BO175" i="14" s="1"/>
  <c r="CA175" i="14" s="1"/>
  <c r="BL278" i="14"/>
  <c r="BL277" i="14"/>
  <c r="BO277" i="14" s="1"/>
  <c r="CA277" i="14" s="1"/>
  <c r="BL3" i="14"/>
  <c r="BO3" i="14" s="1"/>
  <c r="CA3" i="14" s="1"/>
  <c r="BL284" i="14"/>
  <c r="BL283" i="14"/>
  <c r="BO283" i="14" s="1"/>
  <c r="CA283" i="14" s="1"/>
  <c r="BO13" i="14"/>
  <c r="CA13" i="14" s="1"/>
  <c r="BQ44" i="14"/>
  <c r="BR44" i="14"/>
  <c r="BO48" i="14"/>
  <c r="CA48" i="14" s="1"/>
  <c r="BO52" i="14"/>
  <c r="CA52" i="14" s="1"/>
  <c r="BQ58" i="14"/>
  <c r="BR58" i="14"/>
  <c r="BQ62" i="14"/>
  <c r="BR62" i="14"/>
  <c r="BO74" i="14"/>
  <c r="CA74" i="14" s="1"/>
  <c r="BO78" i="14"/>
  <c r="CA78" i="14" s="1"/>
  <c r="BP85" i="14"/>
  <c r="BO109" i="14"/>
  <c r="CA109" i="14" s="1"/>
  <c r="BP113" i="14"/>
  <c r="BQ117" i="14"/>
  <c r="BR117" i="14"/>
  <c r="BQ127" i="14"/>
  <c r="BR127" i="14"/>
  <c r="BR147" i="14"/>
  <c r="BQ147" i="14"/>
  <c r="BQ149" i="14"/>
  <c r="BR149" i="14"/>
  <c r="BR155" i="14"/>
  <c r="BQ155" i="14"/>
  <c r="BR159" i="14"/>
  <c r="BQ159" i="14"/>
  <c r="BZ174" i="14"/>
  <c r="BZ182" i="14"/>
  <c r="BZ184" i="14"/>
  <c r="BP196" i="14"/>
  <c r="BR202" i="14"/>
  <c r="BQ202" i="14"/>
  <c r="BR228" i="14"/>
  <c r="BQ228" i="14"/>
  <c r="BQ234" i="14"/>
  <c r="BR234" i="14"/>
  <c r="BQ251" i="14"/>
  <c r="BR251" i="14"/>
  <c r="BQ332" i="14"/>
  <c r="BR332" i="14"/>
  <c r="BR350" i="14"/>
  <c r="BQ350" i="14"/>
  <c r="BZ354" i="14"/>
  <c r="BZ366" i="14"/>
  <c r="BQ369" i="14"/>
  <c r="BR369" i="14"/>
  <c r="BQ373" i="14"/>
  <c r="BR373" i="14"/>
  <c r="BZ407" i="14"/>
  <c r="BR413" i="14"/>
  <c r="BQ413" i="14"/>
  <c r="BZ427" i="14"/>
  <c r="BQ431" i="14"/>
  <c r="BR431" i="14"/>
  <c r="BQ463" i="14"/>
  <c r="BR463" i="14"/>
  <c r="BR467" i="14"/>
  <c r="BQ467" i="14"/>
  <c r="BQ9" i="14"/>
  <c r="BR9" i="14"/>
  <c r="BR19" i="14"/>
  <c r="BQ19" i="14"/>
  <c r="BZ42" i="14"/>
  <c r="BR60" i="14"/>
  <c r="BQ60" i="14"/>
  <c r="BZ64" i="14"/>
  <c r="BO70" i="14"/>
  <c r="CA70" i="14" s="1"/>
  <c r="BP91" i="14"/>
  <c r="BP107" i="14"/>
  <c r="BQ125" i="14"/>
  <c r="BR125" i="14"/>
  <c r="BR135" i="14"/>
  <c r="BQ135" i="14"/>
  <c r="BQ157" i="14"/>
  <c r="BR157" i="14"/>
  <c r="BR161" i="14"/>
  <c r="BQ161" i="14"/>
  <c r="BQ165" i="14"/>
  <c r="BR165" i="14"/>
  <c r="BR180" i="14"/>
  <c r="BQ180" i="14"/>
  <c r="BZ194" i="14"/>
  <c r="BP198" i="14"/>
  <c r="BQ204" i="14"/>
  <c r="BR204" i="14"/>
  <c r="BQ212" i="14"/>
  <c r="BR212" i="14"/>
  <c r="BQ232" i="14"/>
  <c r="BR232" i="14"/>
  <c r="BQ346" i="14"/>
  <c r="BR346" i="14"/>
  <c r="BT375" i="14"/>
  <c r="BZ375" i="14"/>
  <c r="BR379" i="14"/>
  <c r="BQ379" i="14"/>
  <c r="BQ391" i="14"/>
  <c r="BR391" i="14"/>
  <c r="BQ401" i="14"/>
  <c r="BR401" i="14"/>
  <c r="BR405" i="14"/>
  <c r="BQ405" i="14"/>
  <c r="BR419" i="14"/>
  <c r="BQ419" i="14"/>
  <c r="BR425" i="14"/>
  <c r="BQ425" i="14"/>
  <c r="BQ447" i="14"/>
  <c r="BR447" i="14"/>
  <c r="BQ465" i="14"/>
  <c r="BR465" i="14"/>
  <c r="BR444" i="14"/>
  <c r="BQ444" i="14"/>
  <c r="BR458" i="14"/>
  <c r="BQ458" i="14"/>
  <c r="BZ466" i="14"/>
  <c r="BQ12" i="14"/>
  <c r="BR12" i="14"/>
  <c r="BQ47" i="14"/>
  <c r="BR47" i="14"/>
  <c r="BR154" i="14"/>
  <c r="BQ154" i="14"/>
  <c r="BT158" i="14"/>
  <c r="BZ158" i="14"/>
  <c r="BQ197" i="14"/>
  <c r="BR197" i="14"/>
  <c r="BT315" i="14"/>
  <c r="BZ315" i="14"/>
  <c r="BP376" i="14"/>
  <c r="BR382" i="14"/>
  <c r="BQ382" i="14"/>
  <c r="BQ394" i="14"/>
  <c r="BR394" i="14"/>
  <c r="BR398" i="14"/>
  <c r="BQ398" i="14"/>
  <c r="BQ412" i="14"/>
  <c r="BR412" i="14"/>
  <c r="BQ418" i="14"/>
  <c r="BR418" i="14"/>
  <c r="BZ434" i="14"/>
  <c r="BQ8" i="14"/>
  <c r="BR8" i="14"/>
  <c r="BZ10" i="14"/>
  <c r="BZ14" i="14"/>
  <c r="BZ39" i="14"/>
  <c r="BO77" i="14"/>
  <c r="CA77" i="14" s="1"/>
  <c r="BR88" i="14"/>
  <c r="BQ88" i="14"/>
  <c r="BR96" i="14"/>
  <c r="BQ96" i="14"/>
  <c r="BQ138" i="14"/>
  <c r="BR138" i="14"/>
  <c r="BZ150" i="14"/>
  <c r="BQ166" i="14"/>
  <c r="BR166" i="14"/>
  <c r="BO225" i="14"/>
  <c r="CA225" i="14" s="1"/>
  <c r="BZ248" i="14"/>
  <c r="BR252" i="14"/>
  <c r="BQ252" i="14"/>
  <c r="BZ343" i="14"/>
  <c r="BR347" i="14"/>
  <c r="BQ347" i="14"/>
  <c r="BZ359" i="14"/>
  <c r="BR367" i="14"/>
  <c r="BQ367" i="14"/>
  <c r="BZ378" i="14"/>
  <c r="BQ380" i="14"/>
  <c r="BR380" i="14"/>
  <c r="BZ390" i="14"/>
  <c r="BQ396" i="14"/>
  <c r="BR396" i="14"/>
  <c r="BQ414" i="14"/>
  <c r="BR414" i="14"/>
  <c r="BP422" i="14"/>
  <c r="BQ430" i="14"/>
  <c r="BR430" i="14"/>
  <c r="BR432" i="14"/>
  <c r="BQ432" i="14"/>
  <c r="BR448" i="14"/>
  <c r="BQ448" i="14"/>
  <c r="AG476" i="14"/>
  <c r="BC211" i="16"/>
  <c r="BC235" i="16"/>
  <c r="AZ260" i="16"/>
  <c r="BB91" i="16"/>
  <c r="BC109" i="16"/>
  <c r="BC219" i="16"/>
  <c r="BA168" i="16"/>
  <c r="AZ26" i="16"/>
  <c r="BC95" i="16"/>
  <c r="AZ315" i="16"/>
  <c r="AZ292" i="16"/>
  <c r="AZ244" i="16"/>
  <c r="BA315" i="16"/>
  <c r="BA244" i="16"/>
  <c r="BA308" i="16"/>
  <c r="AZ13" i="16"/>
  <c r="AZ23" i="16"/>
  <c r="AZ31" i="16"/>
  <c r="AZ37" i="16"/>
  <c r="BC96" i="16"/>
  <c r="BB141" i="16"/>
  <c r="BB159" i="16"/>
  <c r="BB165" i="16"/>
  <c r="BB170" i="16"/>
  <c r="BB180" i="16"/>
  <c r="BB182" i="16"/>
  <c r="BB225" i="16"/>
  <c r="BC229" i="16"/>
  <c r="BB236" i="16"/>
  <c r="BB250" i="16"/>
  <c r="BA158" i="16"/>
  <c r="BC22" i="16"/>
  <c r="BC52" i="16"/>
  <c r="BC65" i="16"/>
  <c r="BB124" i="16"/>
  <c r="AZ16" i="16"/>
  <c r="AZ21" i="16"/>
  <c r="AZ60" i="16"/>
  <c r="BB164" i="16"/>
  <c r="BB228" i="16"/>
  <c r="BC327" i="16"/>
  <c r="BC26" i="16"/>
  <c r="BC238" i="16"/>
  <c r="BB276" i="16"/>
  <c r="BB35" i="16"/>
  <c r="AZ267" i="16"/>
  <c r="AZ293" i="16"/>
  <c r="AZ319" i="16"/>
  <c r="BA262" i="16"/>
  <c r="AZ274" i="16"/>
  <c r="BA290" i="16"/>
  <c r="BA314" i="16"/>
  <c r="BA334" i="16"/>
  <c r="BA293" i="16"/>
  <c r="AZ248" i="16"/>
  <c r="AZ263" i="16"/>
  <c r="BA35" i="16"/>
  <c r="AZ67" i="16"/>
  <c r="BF358" i="4"/>
  <c r="BF255" i="4"/>
  <c r="BF467" i="4"/>
  <c r="E26" i="22"/>
  <c r="B29" i="22" s="1"/>
  <c r="B35" i="22" s="1"/>
  <c r="AL479" i="14"/>
  <c r="BF440" i="4"/>
  <c r="BF167" i="4"/>
  <c r="BF63" i="4"/>
  <c r="BF231" i="4"/>
  <c r="BF375" i="4"/>
  <c r="BE476" i="4"/>
  <c r="BE479" i="4" s="1"/>
  <c r="AI92" i="12"/>
  <c r="AI354" i="12"/>
  <c r="AO354" i="12" s="1"/>
  <c r="AP354" i="12" s="1"/>
  <c r="AI104" i="12"/>
  <c r="AI355" i="12"/>
  <c r="J14" i="20"/>
  <c r="AI128" i="12"/>
  <c r="AI371" i="12"/>
  <c r="AI367" i="12"/>
  <c r="AO367" i="12" s="1"/>
  <c r="AP367" i="12" s="1"/>
  <c r="AI108" i="12"/>
  <c r="AI243" i="12"/>
  <c r="AO243" i="12" s="1"/>
  <c r="AP243" i="12" s="1"/>
  <c r="AI239" i="12"/>
  <c r="AR239" i="12" s="1"/>
  <c r="AI365" i="12"/>
  <c r="AO365" i="12" s="1"/>
  <c r="AP365" i="12" s="1"/>
  <c r="AI132" i="12"/>
  <c r="AO132" i="12" s="1"/>
  <c r="AP132" i="12" s="1"/>
  <c r="AI375" i="12"/>
  <c r="AO375" i="12" s="1"/>
  <c r="AP375" i="12" s="1"/>
  <c r="AI312" i="12"/>
  <c r="AR312" i="12" s="1"/>
  <c r="AI359" i="12"/>
  <c r="AO359" i="12" s="1"/>
  <c r="AP359" i="12" s="1"/>
  <c r="AI326" i="12"/>
  <c r="AR326" i="12" s="1"/>
  <c r="AI176" i="12"/>
  <c r="AI205" i="12"/>
  <c r="AI393" i="12"/>
  <c r="AI70" i="12"/>
  <c r="AI300" i="12"/>
  <c r="AI266" i="12"/>
  <c r="AI50" i="12"/>
  <c r="AI279" i="12"/>
  <c r="AI203" i="12"/>
  <c r="AI134" i="12"/>
  <c r="AI26" i="12"/>
  <c r="AI190" i="12"/>
  <c r="AI388" i="12"/>
  <c r="AI94" i="12"/>
  <c r="AI28" i="12"/>
  <c r="AI35" i="12"/>
  <c r="AI175" i="12"/>
  <c r="AI57" i="12"/>
  <c r="AI221" i="12"/>
  <c r="AI183" i="12"/>
  <c r="AI408" i="12"/>
  <c r="AI358" i="12"/>
  <c r="AI257" i="12"/>
  <c r="AI230" i="12"/>
  <c r="AI286" i="12"/>
  <c r="AI196" i="12"/>
  <c r="AI385" i="12"/>
  <c r="AI55" i="12"/>
  <c r="AI249" i="12"/>
  <c r="AI332" i="12"/>
  <c r="AI31" i="12"/>
  <c r="AI322" i="12"/>
  <c r="AI223" i="12"/>
  <c r="AI238" i="12"/>
  <c r="AI314" i="12"/>
  <c r="AI283" i="12"/>
  <c r="AI346" i="12"/>
  <c r="AI97" i="12"/>
  <c r="AI333" i="12"/>
  <c r="AI42" i="12"/>
  <c r="AI148" i="12"/>
  <c r="AI25" i="12"/>
  <c r="AI111" i="12"/>
  <c r="AI138" i="12"/>
  <c r="AI251" i="12"/>
  <c r="AI91" i="12"/>
  <c r="AI197" i="12"/>
  <c r="AI204" i="12"/>
  <c r="AI228" i="12"/>
  <c r="AI101" i="12"/>
  <c r="AI76" i="12"/>
  <c r="AI143" i="12"/>
  <c r="AI79" i="12"/>
  <c r="AI154" i="12"/>
  <c r="AI62" i="12"/>
  <c r="AI86" i="12"/>
  <c r="AI33" i="12"/>
  <c r="AI63" i="12"/>
  <c r="AI353" i="12"/>
  <c r="AI195" i="12"/>
  <c r="AI290" i="12"/>
  <c r="AI389" i="12"/>
  <c r="AI233" i="12"/>
  <c r="AI162" i="12"/>
  <c r="AI192" i="12"/>
  <c r="AI16" i="12"/>
  <c r="AI85" i="12"/>
  <c r="AI211" i="12"/>
  <c r="AI399" i="12"/>
  <c r="AI140" i="12"/>
  <c r="AI80" i="12"/>
  <c r="AI216" i="12"/>
  <c r="AI242" i="12"/>
  <c r="AI231" i="12"/>
  <c r="AI317" i="12"/>
  <c r="AI341" i="12"/>
  <c r="AI141" i="12"/>
  <c r="AI77" i="12"/>
  <c r="AI374" i="12"/>
  <c r="AI133" i="12"/>
  <c r="AI202" i="12"/>
  <c r="AI139" i="12"/>
  <c r="AI253" i="12"/>
  <c r="AI189" i="12"/>
  <c r="AI241" i="12"/>
  <c r="AI39" i="12"/>
  <c r="AI278" i="12"/>
  <c r="AI252" i="12"/>
  <c r="AI321" i="12"/>
  <c r="AI99" i="12"/>
  <c r="AI316" i="12"/>
  <c r="AI412" i="12"/>
  <c r="AI151" i="12"/>
  <c r="AI227" i="12"/>
  <c r="AI49" i="12"/>
  <c r="AI298" i="12"/>
  <c r="AI234" i="12"/>
  <c r="AI172" i="12"/>
  <c r="AI43" i="12"/>
  <c r="AI285" i="12"/>
  <c r="AI335" i="12"/>
  <c r="AI209" i="12"/>
  <c r="AI327" i="12"/>
  <c r="AI288" i="12"/>
  <c r="AI391" i="12"/>
  <c r="AI325" i="12"/>
  <c r="AI59" i="12"/>
  <c r="AI336" i="12"/>
  <c r="AI193" i="12"/>
  <c r="AI299" i="12"/>
  <c r="AI294" i="12"/>
  <c r="AI394" i="12"/>
  <c r="AI4" i="12"/>
  <c r="AI406" i="12"/>
  <c r="AI9" i="12"/>
  <c r="AI117" i="12"/>
  <c r="AI160" i="12"/>
  <c r="AI96" i="12"/>
  <c r="AI187" i="12"/>
  <c r="AI392" i="12"/>
  <c r="AO3" i="12"/>
  <c r="AP3" i="12" s="1"/>
  <c r="AR3" i="12"/>
  <c r="AI310" i="12"/>
  <c r="AI8" i="12"/>
  <c r="AI36" i="12"/>
  <c r="AI272" i="12"/>
  <c r="AI158" i="12"/>
  <c r="AI169" i="12"/>
  <c r="AI363" i="12"/>
  <c r="AI136" i="12"/>
  <c r="AI72" i="12"/>
  <c r="AI396" i="12"/>
  <c r="AI37" i="12"/>
  <c r="AI182" i="12"/>
  <c r="AI213" i="12"/>
  <c r="AI178" i="12"/>
  <c r="AI383" i="12"/>
  <c r="AI338" i="12"/>
  <c r="AI366" i="12"/>
  <c r="AI320" i="12"/>
  <c r="AI319" i="12"/>
  <c r="AI305" i="12"/>
  <c r="AI179" i="12"/>
  <c r="AI405" i="12"/>
  <c r="AI379" i="12"/>
  <c r="AI105" i="12"/>
  <c r="AI74" i="12"/>
  <c r="AI98" i="12"/>
  <c r="AI397" i="12"/>
  <c r="AI27" i="12"/>
  <c r="AI122" i="12"/>
  <c r="AI263" i="12"/>
  <c r="AI93" i="12"/>
  <c r="AI400" i="12"/>
  <c r="AI10" i="12"/>
  <c r="AI271" i="12"/>
  <c r="AI142" i="12"/>
  <c r="AI109" i="12"/>
  <c r="AI116" i="12"/>
  <c r="AI303" i="12"/>
  <c r="AI284" i="12"/>
  <c r="AI210" i="12"/>
  <c r="AI337" i="12"/>
  <c r="AI270" i="12"/>
  <c r="AI53" i="12"/>
  <c r="AI226" i="12"/>
  <c r="AI343" i="12"/>
  <c r="AI301" i="12"/>
  <c r="AI289" i="12"/>
  <c r="AI225" i="12"/>
  <c r="AI274" i="12"/>
  <c r="AI360" i="12"/>
  <c r="AI115" i="12"/>
  <c r="AI390" i="12"/>
  <c r="AI23" i="12"/>
  <c r="AI144" i="12"/>
  <c r="AI293" i="12"/>
  <c r="AI236" i="12"/>
  <c r="AI255" i="12"/>
  <c r="AI313" i="12"/>
  <c r="AI378" i="12"/>
  <c r="AI110" i="12"/>
  <c r="AI6" i="12"/>
  <c r="AI82" i="12"/>
  <c r="AI167" i="12"/>
  <c r="AI103" i="12"/>
  <c r="AI214" i="12"/>
  <c r="AI215" i="12"/>
  <c r="AI245" i="12"/>
  <c r="AI181" i="12"/>
  <c r="AI188" i="12"/>
  <c r="AI173" i="12"/>
  <c r="AI267" i="12"/>
  <c r="AI262" i="12"/>
  <c r="AI152" i="12"/>
  <c r="AI342" i="12"/>
  <c r="AI21" i="12"/>
  <c r="AI402" i="12"/>
  <c r="AI64" i="12"/>
  <c r="AI107" i="12"/>
  <c r="AI273" i="12"/>
  <c r="AI247" i="12"/>
  <c r="AI174" i="12"/>
  <c r="AI265" i="12"/>
  <c r="AI224" i="12"/>
  <c r="AI409" i="12"/>
  <c r="AI44" i="12"/>
  <c r="AI40" i="12"/>
  <c r="AI68" i="12"/>
  <c r="AI372" i="12"/>
  <c r="AI260" i="12"/>
  <c r="AI264" i="12"/>
  <c r="AI54" i="12"/>
  <c r="AI276" i="12"/>
  <c r="AI119" i="12"/>
  <c r="AI146" i="12"/>
  <c r="AI124" i="12"/>
  <c r="AI361" i="12"/>
  <c r="AI323" i="12"/>
  <c r="AI208" i="12"/>
  <c r="AI287" i="12"/>
  <c r="AI30" i="12"/>
  <c r="AI296" i="12"/>
  <c r="AI368" i="12"/>
  <c r="AI180" i="12"/>
  <c r="AI324" i="12"/>
  <c r="AI113" i="12"/>
  <c r="AI114" i="12"/>
  <c r="AI411" i="12"/>
  <c r="AI401" i="12"/>
  <c r="AI219" i="12"/>
  <c r="AI7" i="12"/>
  <c r="AI123" i="12"/>
  <c r="AI349" i="12"/>
  <c r="AI147" i="12"/>
  <c r="AI398" i="12"/>
  <c r="AI161" i="12"/>
  <c r="AI67" i="12"/>
  <c r="AI29" i="12"/>
  <c r="AI370" i="12"/>
  <c r="AI34" i="12"/>
  <c r="AI84" i="12"/>
  <c r="AI47" i="12"/>
  <c r="AI32" i="12"/>
  <c r="AI282" i="12"/>
  <c r="AI159" i="12"/>
  <c r="AI95" i="12"/>
  <c r="AI155" i="12"/>
  <c r="AI164" i="12"/>
  <c r="AI100" i="12"/>
  <c r="AI61" i="12"/>
  <c r="AI127" i="12"/>
  <c r="AI78" i="12"/>
  <c r="AI410" i="12"/>
  <c r="AI309" i="12"/>
  <c r="AI340" i="12"/>
  <c r="AI380" i="12"/>
  <c r="AI348" i="12"/>
  <c r="AI258" i="12"/>
  <c r="AI135" i="12"/>
  <c r="AI220" i="12"/>
  <c r="AI250" i="12"/>
  <c r="AI102" i="12"/>
  <c r="AI403" i="12"/>
  <c r="AI120" i="12"/>
  <c r="AI58" i="12"/>
  <c r="AI240" i="12"/>
  <c r="AI329" i="12"/>
  <c r="AI126" i="12"/>
  <c r="AI48" i="12"/>
  <c r="AI206" i="12"/>
  <c r="AI81" i="12"/>
  <c r="AI259" i="12"/>
  <c r="AI387" i="12"/>
  <c r="AI69" i="12"/>
  <c r="AI112" i="12"/>
  <c r="AI308" i="12"/>
  <c r="AI297" i="12"/>
  <c r="AI20" i="12"/>
  <c r="AI248" i="12"/>
  <c r="AI331" i="12"/>
  <c r="AI56" i="12"/>
  <c r="AI163" i="12"/>
  <c r="AI149" i="12"/>
  <c r="AI275" i="12"/>
  <c r="AI87" i="12"/>
  <c r="AI165" i="12"/>
  <c r="AI171" i="12"/>
  <c r="AI357" i="12"/>
  <c r="AI295" i="12"/>
  <c r="AI125" i="12"/>
  <c r="AI269" i="12"/>
  <c r="AI350" i="12"/>
  <c r="AI328" i="12"/>
  <c r="AI334" i="12"/>
  <c r="AI17" i="12"/>
  <c r="AI11" i="12"/>
  <c r="AI307" i="12"/>
  <c r="AI381" i="12"/>
  <c r="AI12" i="12"/>
  <c r="AI198" i="12"/>
  <c r="AI88" i="12"/>
  <c r="AI254" i="12"/>
  <c r="AI89" i="12"/>
  <c r="AI66" i="12"/>
  <c r="AI364" i="12"/>
  <c r="AI291" i="12"/>
  <c r="AI137" i="12"/>
  <c r="AI73" i="12"/>
  <c r="AI18" i="12"/>
  <c r="AI201" i="12"/>
  <c r="AI235" i="12"/>
  <c r="AI222" i="12"/>
  <c r="AI200" i="12"/>
  <c r="AI168" i="12"/>
  <c r="AI369" i="12"/>
  <c r="AI212" i="12"/>
  <c r="AI377" i="12"/>
  <c r="AI13" i="12"/>
  <c r="AI185" i="12"/>
  <c r="AI302" i="12"/>
  <c r="AI75" i="12"/>
  <c r="AI177" i="12"/>
  <c r="AI311" i="12"/>
  <c r="AI232" i="12"/>
  <c r="AI41" i="12"/>
  <c r="AI347" i="12"/>
  <c r="AI129" i="12"/>
  <c r="AI153" i="12"/>
  <c r="AI46" i="12"/>
  <c r="AI244" i="12"/>
  <c r="AI45" i="12"/>
  <c r="AI71" i="12"/>
  <c r="AI246" i="12"/>
  <c r="AI277" i="12"/>
  <c r="AI344" i="12"/>
  <c r="AI19" i="12"/>
  <c r="AI24" i="12"/>
  <c r="AI131" i="12"/>
  <c r="AI315" i="12"/>
  <c r="AI121" i="12"/>
  <c r="AI362" i="12"/>
  <c r="AI339" i="12"/>
  <c r="AI218" i="12"/>
  <c r="AI404" i="12"/>
  <c r="AI199" i="12"/>
  <c r="AI51" i="12"/>
  <c r="AI261" i="12"/>
  <c r="AI268" i="12"/>
  <c r="AI395" i="12"/>
  <c r="AI157" i="12"/>
  <c r="AI292" i="12"/>
  <c r="AI382" i="12"/>
  <c r="AI65" i="12"/>
  <c r="AI207" i="12"/>
  <c r="AI237" i="12"/>
  <c r="AI38" i="12"/>
  <c r="AI281" i="12"/>
  <c r="AI217" i="12"/>
  <c r="AI15" i="12"/>
  <c r="AI194" i="12"/>
  <c r="AI130" i="12"/>
  <c r="AI156" i="12"/>
  <c r="AI52" i="12"/>
  <c r="AI186" i="12"/>
  <c r="AI345" i="12"/>
  <c r="AI90" i="12"/>
  <c r="AI306" i="12"/>
  <c r="AI83" i="12"/>
  <c r="AI373" i="12"/>
  <c r="AI170" i="12"/>
  <c r="AI150" i="12"/>
  <c r="AI352" i="12"/>
  <c r="AI14" i="12"/>
  <c r="AI145" i="12"/>
  <c r="AI407" i="12"/>
  <c r="AI5" i="12"/>
  <c r="AI256" i="12"/>
  <c r="AI304" i="12"/>
  <c r="AI376" i="12"/>
  <c r="AI184" i="12"/>
  <c r="AI318" i="12"/>
  <c r="AI351" i="12"/>
  <c r="AI118" i="12"/>
  <c r="AI22" i="12"/>
  <c r="AI384" i="12"/>
  <c r="AI330" i="12"/>
  <c r="AI386" i="12"/>
  <c r="AI106" i="12"/>
  <c r="AI280" i="12"/>
  <c r="AI166" i="12"/>
  <c r="AI229" i="12"/>
  <c r="AI191" i="12"/>
  <c r="AI60" i="12"/>
  <c r="AI356" i="12"/>
  <c r="BF456" i="4"/>
  <c r="BC322" i="16"/>
  <c r="BF127" i="4"/>
  <c r="AZ95" i="16"/>
  <c r="BB476" i="4"/>
  <c r="BB479" i="4" s="1"/>
  <c r="BF397" i="4"/>
  <c r="BC274" i="16"/>
  <c r="BF390" i="4"/>
  <c r="BC267" i="16"/>
  <c r="BF328" i="4"/>
  <c r="AZ225" i="16"/>
  <c r="BF179" i="4"/>
  <c r="BF339" i="4"/>
  <c r="AZ228" i="16"/>
  <c r="BF354" i="4"/>
  <c r="BF454" i="4"/>
  <c r="BF422" i="4"/>
  <c r="BC297" i="16"/>
  <c r="BF253" i="4"/>
  <c r="BF33" i="4"/>
  <c r="BF65" i="4"/>
  <c r="AZ50" i="16"/>
  <c r="BF89" i="4"/>
  <c r="BF105" i="4"/>
  <c r="BF121" i="4"/>
  <c r="BF18" i="4"/>
  <c r="BF214" i="4"/>
  <c r="AZ167" i="16"/>
  <c r="BF314" i="4"/>
  <c r="BF64" i="4"/>
  <c r="BF415" i="4"/>
  <c r="BF15" i="4"/>
  <c r="BA16" i="16"/>
  <c r="BF31" i="4"/>
  <c r="BF47" i="4"/>
  <c r="BF79" i="4"/>
  <c r="BF95" i="4"/>
  <c r="BB77" i="16"/>
  <c r="BF203" i="4"/>
  <c r="AZ158" i="16"/>
  <c r="BF307" i="4"/>
  <c r="BF419" i="4"/>
  <c r="BF464" i="4"/>
  <c r="BF275" i="4"/>
  <c r="BF291" i="4"/>
  <c r="BF399" i="4"/>
  <c r="BC276" i="16"/>
  <c r="BF334" i="4"/>
  <c r="BC476" i="4"/>
  <c r="BC479" i="4" s="1"/>
  <c r="BF381" i="4"/>
  <c r="BF429" i="4"/>
  <c r="BF445" i="4"/>
  <c r="BF461" i="4"/>
  <c r="BF294" i="4"/>
  <c r="BF405" i="4"/>
  <c r="BD476" i="4"/>
  <c r="BD479" i="4" s="1"/>
  <c r="BF410" i="4"/>
  <c r="C27" i="17"/>
  <c r="B27" i="17"/>
  <c r="D28" i="17"/>
  <c r="AJ98" i="14"/>
  <c r="AN98" i="14" s="1"/>
  <c r="AG133" i="16"/>
  <c r="AJ171" i="14"/>
  <c r="AN171" i="14" s="1"/>
  <c r="AG146" i="16"/>
  <c r="AJ187" i="14"/>
  <c r="AN187" i="14" s="1"/>
  <c r="AJ219" i="14"/>
  <c r="AN219" i="14" s="1"/>
  <c r="AG213" i="16"/>
  <c r="AJ296" i="14"/>
  <c r="AN296" i="14" s="1"/>
  <c r="AJ267" i="14"/>
  <c r="AN267" i="14" s="1"/>
  <c r="AG198" i="16"/>
  <c r="AJ281" i="14"/>
  <c r="AN281" i="14" s="1"/>
  <c r="AJ257" i="14"/>
  <c r="AN257" i="14" s="1"/>
  <c r="AJ261" i="14"/>
  <c r="AN261" i="14" s="1"/>
  <c r="AJ271" i="14"/>
  <c r="AN271" i="14" s="1"/>
  <c r="AG106" i="16"/>
  <c r="AJ141" i="14"/>
  <c r="AN141" i="14" s="1"/>
  <c r="AS11" i="16"/>
  <c r="AT11" i="16" s="1"/>
  <c r="AI11" i="16"/>
  <c r="AS13" i="16"/>
  <c r="AT13" i="16" s="1"/>
  <c r="AI13" i="16"/>
  <c r="AP27" i="16"/>
  <c r="AN27" i="16"/>
  <c r="AO27" i="16"/>
  <c r="AP35" i="16"/>
  <c r="AO35" i="16"/>
  <c r="AN35" i="16"/>
  <c r="AO39" i="16"/>
  <c r="AP39" i="16"/>
  <c r="AN39" i="16"/>
  <c r="AO47" i="16"/>
  <c r="AN47" i="16"/>
  <c r="AP47" i="16"/>
  <c r="AO55" i="16"/>
  <c r="AN55" i="16"/>
  <c r="AP55" i="16"/>
  <c r="AP62" i="16"/>
  <c r="AO62" i="16"/>
  <c r="AN62" i="16"/>
  <c r="AP70" i="16"/>
  <c r="AN70" i="16"/>
  <c r="AO70" i="16"/>
  <c r="AO74" i="16"/>
  <c r="AP74" i="16"/>
  <c r="AN74" i="16"/>
  <c r="AN78" i="16"/>
  <c r="AO78" i="16"/>
  <c r="AP78" i="16"/>
  <c r="AN81" i="16"/>
  <c r="AO81" i="16"/>
  <c r="AP81" i="16"/>
  <c r="AO85" i="16"/>
  <c r="AN85" i="16"/>
  <c r="AP85" i="16"/>
  <c r="AP92" i="16"/>
  <c r="AN92" i="16"/>
  <c r="AO92" i="16"/>
  <c r="AP100" i="16"/>
  <c r="AO100" i="16"/>
  <c r="AN100" i="16"/>
  <c r="AO103" i="16"/>
  <c r="AP103" i="16"/>
  <c r="AN103" i="16"/>
  <c r="AS119" i="16"/>
  <c r="AT119" i="16" s="1"/>
  <c r="AI119" i="16"/>
  <c r="AS125" i="16"/>
  <c r="AT125" i="16" s="1"/>
  <c r="AI125" i="16"/>
  <c r="AS145" i="16"/>
  <c r="AT145" i="16" s="1"/>
  <c r="AI145" i="16"/>
  <c r="AS160" i="16"/>
  <c r="AT160" i="16" s="1"/>
  <c r="AI160" i="16"/>
  <c r="AS169" i="16"/>
  <c r="AT169" i="16" s="1"/>
  <c r="AI169" i="16"/>
  <c r="AS179" i="16"/>
  <c r="AT179" i="16" s="1"/>
  <c r="AI179" i="16"/>
  <c r="AS227" i="16"/>
  <c r="AT227" i="16" s="1"/>
  <c r="AI227" i="16"/>
  <c r="AS272" i="16"/>
  <c r="AT272" i="16" s="1"/>
  <c r="AI272" i="16"/>
  <c r="AJ410" i="14"/>
  <c r="AN410" i="14" s="1"/>
  <c r="AS330" i="16"/>
  <c r="AT330" i="16" s="1"/>
  <c r="AI330" i="16"/>
  <c r="AS31" i="16"/>
  <c r="AT31" i="16" s="1"/>
  <c r="AI31" i="16"/>
  <c r="AS35" i="16"/>
  <c r="AT35" i="16" s="1"/>
  <c r="AI35" i="16"/>
  <c r="AS59" i="16"/>
  <c r="AT59" i="16" s="1"/>
  <c r="AI59" i="16"/>
  <c r="AS90" i="16"/>
  <c r="AT90" i="16" s="1"/>
  <c r="AI90" i="16"/>
  <c r="AS105" i="16"/>
  <c r="AT105" i="16" s="1"/>
  <c r="AI105" i="16"/>
  <c r="AO161" i="16"/>
  <c r="AP161" i="16"/>
  <c r="AN161" i="16"/>
  <c r="AN172" i="16"/>
  <c r="AO172" i="16"/>
  <c r="AP172" i="16"/>
  <c r="AP182" i="16"/>
  <c r="AO182" i="16"/>
  <c r="AN182" i="16"/>
  <c r="AO188" i="16"/>
  <c r="AN188" i="16"/>
  <c r="AP188" i="16"/>
  <c r="AN197" i="16"/>
  <c r="AP197" i="16"/>
  <c r="AO197" i="16"/>
  <c r="AO204" i="16"/>
  <c r="AN204" i="16"/>
  <c r="AP204" i="16"/>
  <c r="AN212" i="16"/>
  <c r="AP212" i="16"/>
  <c r="AO212" i="16"/>
  <c r="AG61" i="16"/>
  <c r="AJ75" i="14"/>
  <c r="AN75" i="14" s="1"/>
  <c r="AG81" i="16"/>
  <c r="AJ106" i="14"/>
  <c r="AN106" i="14" s="1"/>
  <c r="AG57" i="16"/>
  <c r="AJ71" i="14"/>
  <c r="AN71" i="14" s="1"/>
  <c r="AJ102" i="14"/>
  <c r="AN102" i="14" s="1"/>
  <c r="AG66" i="16"/>
  <c r="AJ82" i="14"/>
  <c r="AN82" i="14" s="1"/>
  <c r="AJ119" i="14"/>
  <c r="AN119" i="14" s="1"/>
  <c r="AG215" i="16"/>
  <c r="AJ298" i="14"/>
  <c r="AN298" i="14" s="1"/>
  <c r="AG210" i="16"/>
  <c r="AJ293" i="14"/>
  <c r="AN293" i="14" s="1"/>
  <c r="AJ309" i="14"/>
  <c r="AN309" i="14" s="1"/>
  <c r="AJ103" i="14"/>
  <c r="AN103" i="14" s="1"/>
  <c r="AG217" i="16"/>
  <c r="AJ300" i="14"/>
  <c r="AN300" i="14" s="1"/>
  <c r="AG6" i="16"/>
  <c r="AJ5" i="14"/>
  <c r="AN5" i="14" s="1"/>
  <c r="AG78" i="16"/>
  <c r="AJ94" i="14"/>
  <c r="AN94" i="14" s="1"/>
  <c r="AG116" i="16"/>
  <c r="AJ152" i="14"/>
  <c r="AN152" i="14" s="1"/>
  <c r="AG129" i="16"/>
  <c r="AJ167" i="14"/>
  <c r="AN167" i="14" s="1"/>
  <c r="AJ183" i="14"/>
  <c r="AN183" i="14" s="1"/>
  <c r="AG157" i="16"/>
  <c r="AJ199" i="14"/>
  <c r="AN199" i="14" s="1"/>
  <c r="AJ215" i="14"/>
  <c r="AN215" i="14" s="1"/>
  <c r="AG187" i="16"/>
  <c r="AJ254" i="14"/>
  <c r="AN254" i="14" s="1"/>
  <c r="AG189" i="16"/>
  <c r="AJ270" i="14"/>
  <c r="AN270" i="14" s="1"/>
  <c r="AG216" i="16"/>
  <c r="AJ299" i="14"/>
  <c r="AN299" i="14" s="1"/>
  <c r="AG188" i="16"/>
  <c r="AJ269" i="14"/>
  <c r="AN269" i="14" s="1"/>
  <c r="AG204" i="16"/>
  <c r="AJ287" i="14"/>
  <c r="AN287" i="14" s="1"/>
  <c r="AJ265" i="14"/>
  <c r="AN265" i="14" s="1"/>
  <c r="AG208" i="16"/>
  <c r="AJ291" i="14"/>
  <c r="AN291" i="14" s="1"/>
  <c r="AJ260" i="14"/>
  <c r="AN260" i="14" s="1"/>
  <c r="AG197" i="16"/>
  <c r="AJ279" i="14"/>
  <c r="AN279" i="14" s="1"/>
  <c r="AG107" i="16"/>
  <c r="AJ142" i="14"/>
  <c r="AN142" i="14" s="1"/>
  <c r="AJ268" i="14"/>
  <c r="AN268" i="14" s="1"/>
  <c r="AS9" i="16"/>
  <c r="AT9" i="16" s="1"/>
  <c r="AI9" i="16"/>
  <c r="AS19" i="16"/>
  <c r="AT19" i="16" s="1"/>
  <c r="AI19" i="16"/>
  <c r="AS109" i="16"/>
  <c r="AT109" i="16" s="1"/>
  <c r="AI109" i="16"/>
  <c r="AS117" i="16"/>
  <c r="AT117" i="16" s="1"/>
  <c r="AI117" i="16"/>
  <c r="AS124" i="16"/>
  <c r="AT124" i="16" s="1"/>
  <c r="AI124" i="16"/>
  <c r="AS132" i="16"/>
  <c r="AT132" i="16" s="1"/>
  <c r="AI132" i="16"/>
  <c r="AS143" i="16"/>
  <c r="AT143" i="16" s="1"/>
  <c r="AI143" i="16"/>
  <c r="AS150" i="16"/>
  <c r="AT150" i="16" s="1"/>
  <c r="AI150" i="16"/>
  <c r="AS158" i="16"/>
  <c r="AT158" i="16" s="1"/>
  <c r="AI158" i="16"/>
  <c r="AS164" i="16"/>
  <c r="AT164" i="16" s="1"/>
  <c r="AI164" i="16"/>
  <c r="AS175" i="16"/>
  <c r="AT175" i="16" s="1"/>
  <c r="AI175" i="16"/>
  <c r="AS181" i="16"/>
  <c r="AT181" i="16" s="1"/>
  <c r="AI181" i="16"/>
  <c r="AS185" i="16"/>
  <c r="AT185" i="16" s="1"/>
  <c r="AI185" i="16"/>
  <c r="AS221" i="16"/>
  <c r="AT221" i="16" s="1"/>
  <c r="AI221" i="16"/>
  <c r="AS226" i="16"/>
  <c r="AT226" i="16" s="1"/>
  <c r="AI226" i="16"/>
  <c r="AS232" i="16"/>
  <c r="AT232" i="16" s="1"/>
  <c r="AI232" i="16"/>
  <c r="AS242" i="16"/>
  <c r="AT242" i="16" s="1"/>
  <c r="AI242" i="16"/>
  <c r="AS254" i="16"/>
  <c r="AT254" i="16" s="1"/>
  <c r="AI254" i="16"/>
  <c r="AS268" i="16"/>
  <c r="AT268" i="16" s="1"/>
  <c r="AI268" i="16"/>
  <c r="AS280" i="16"/>
  <c r="AT280" i="16" s="1"/>
  <c r="AI280" i="16"/>
  <c r="AJ409" i="14"/>
  <c r="AN409" i="14" s="1"/>
  <c r="AS303" i="16"/>
  <c r="AT303" i="16" s="1"/>
  <c r="AI303" i="16"/>
  <c r="AP6" i="16"/>
  <c r="AO6" i="16"/>
  <c r="AN6" i="16"/>
  <c r="AN10" i="16"/>
  <c r="AO10" i="16"/>
  <c r="AP10" i="16"/>
  <c r="AO14" i="16"/>
  <c r="AN14" i="16"/>
  <c r="AP14" i="16"/>
  <c r="AN18" i="16"/>
  <c r="AP18" i="16"/>
  <c r="AO18" i="16"/>
  <c r="AS29" i="16"/>
  <c r="AT29" i="16" s="1"/>
  <c r="AI29" i="16"/>
  <c r="AS33" i="16"/>
  <c r="AT33" i="16" s="1"/>
  <c r="AI33" i="16"/>
  <c r="AS41" i="16"/>
  <c r="AT41" i="16" s="1"/>
  <c r="AI41" i="16"/>
  <c r="AJ477" i="14"/>
  <c r="AN61" i="14"/>
  <c r="AS55" i="16"/>
  <c r="AT55" i="16" s="1"/>
  <c r="AI55" i="16"/>
  <c r="AS72" i="16"/>
  <c r="AT72" i="16" s="1"/>
  <c r="AI72" i="16"/>
  <c r="AS87" i="16"/>
  <c r="AT87" i="16" s="1"/>
  <c r="AI87" i="16"/>
  <c r="AS94" i="16"/>
  <c r="AT94" i="16" s="1"/>
  <c r="AI94" i="16"/>
  <c r="AS103" i="16"/>
  <c r="AT103" i="16" s="1"/>
  <c r="AI103" i="16"/>
  <c r="AN108" i="16"/>
  <c r="AP108" i="16"/>
  <c r="AO108" i="16"/>
  <c r="AO112" i="16"/>
  <c r="AP112" i="16"/>
  <c r="AN112" i="16"/>
  <c r="AN116" i="16"/>
  <c r="AO116" i="16"/>
  <c r="AP116" i="16"/>
  <c r="AO121" i="16"/>
  <c r="AN121" i="16"/>
  <c r="AP121" i="16"/>
  <c r="AP126" i="16"/>
  <c r="AN126" i="16"/>
  <c r="AO126" i="16"/>
  <c r="AO129" i="16"/>
  <c r="AN129" i="16"/>
  <c r="AP129" i="16"/>
  <c r="AO133" i="16"/>
  <c r="AN133" i="16"/>
  <c r="AP133" i="16"/>
  <c r="AN137" i="16"/>
  <c r="AO137" i="16"/>
  <c r="AP137" i="16"/>
  <c r="AO141" i="16"/>
  <c r="AP141" i="16"/>
  <c r="AN141" i="16"/>
  <c r="AO146" i="16"/>
  <c r="AN146" i="16"/>
  <c r="AP146" i="16"/>
  <c r="AN151" i="16"/>
  <c r="AP151" i="16"/>
  <c r="AO151" i="16"/>
  <c r="AN4" i="16"/>
  <c r="AP4" i="16"/>
  <c r="AO4" i="16"/>
  <c r="AS253" i="16"/>
  <c r="AT253" i="16" s="1"/>
  <c r="AI253" i="16"/>
  <c r="AS269" i="16"/>
  <c r="AT269" i="16" s="1"/>
  <c r="AI269" i="16"/>
  <c r="AS287" i="16"/>
  <c r="AT287" i="16" s="1"/>
  <c r="AI287" i="16"/>
  <c r="AS301" i="16"/>
  <c r="AT301" i="16" s="1"/>
  <c r="AI301" i="16"/>
  <c r="AS309" i="16"/>
  <c r="AT309" i="16" s="1"/>
  <c r="AI309" i="16"/>
  <c r="AS319" i="16"/>
  <c r="AT319" i="16" s="1"/>
  <c r="AI319" i="16"/>
  <c r="AS324" i="16"/>
  <c r="AT324" i="16" s="1"/>
  <c r="AI324" i="16"/>
  <c r="AS333" i="16"/>
  <c r="AT333" i="16" s="1"/>
  <c r="AI333" i="16"/>
  <c r="AS14" i="16"/>
  <c r="AT14" i="16" s="1"/>
  <c r="AI14" i="16"/>
  <c r="AP21" i="16"/>
  <c r="AN21" i="16"/>
  <c r="AO21" i="16"/>
  <c r="AO24" i="16"/>
  <c r="AP24" i="16"/>
  <c r="AN24" i="16"/>
  <c r="AO28" i="16"/>
  <c r="AP28" i="16"/>
  <c r="AN28" i="16"/>
  <c r="AN32" i="16"/>
  <c r="AO32" i="16"/>
  <c r="AP32" i="16"/>
  <c r="AP36" i="16"/>
  <c r="AN36" i="16"/>
  <c r="AO36" i="16"/>
  <c r="AP40" i="16"/>
  <c r="AO40" i="16"/>
  <c r="AN40" i="16"/>
  <c r="AO44" i="16"/>
  <c r="AP44" i="16"/>
  <c r="AN44" i="16"/>
  <c r="AP48" i="16"/>
  <c r="AO48" i="16"/>
  <c r="AN48" i="16"/>
  <c r="AN52" i="16"/>
  <c r="AO52" i="16"/>
  <c r="AP52" i="16"/>
  <c r="AN56" i="16"/>
  <c r="AO56" i="16"/>
  <c r="AP56" i="16"/>
  <c r="AO60" i="16"/>
  <c r="AP60" i="16"/>
  <c r="AN60" i="16"/>
  <c r="AN65" i="16"/>
  <c r="AO65" i="16"/>
  <c r="AP65" i="16"/>
  <c r="AO69" i="16"/>
  <c r="AP69" i="16"/>
  <c r="AN69" i="16"/>
  <c r="AO73" i="16"/>
  <c r="AP73" i="16"/>
  <c r="AN73" i="16"/>
  <c r="AN77" i="16"/>
  <c r="AO77" i="16"/>
  <c r="AP77" i="16"/>
  <c r="AO82" i="16"/>
  <c r="AP82" i="16"/>
  <c r="AN82" i="16"/>
  <c r="AO86" i="16"/>
  <c r="AP86" i="16"/>
  <c r="AN86" i="16"/>
  <c r="AP91" i="16"/>
  <c r="AN91" i="16"/>
  <c r="AO91" i="16"/>
  <c r="AP95" i="16"/>
  <c r="AO95" i="16"/>
  <c r="AN95" i="16"/>
  <c r="AN99" i="16"/>
  <c r="AO99" i="16"/>
  <c r="AP99" i="16"/>
  <c r="AO104" i="16"/>
  <c r="AP104" i="16"/>
  <c r="AN104" i="16"/>
  <c r="AS114" i="16"/>
  <c r="AT114" i="16" s="1"/>
  <c r="AI114" i="16"/>
  <c r="AS148" i="16"/>
  <c r="AT148" i="16" s="1"/>
  <c r="AI148" i="16"/>
  <c r="I17" i="22"/>
  <c r="AG8" i="22"/>
  <c r="AS170" i="16"/>
  <c r="AT170" i="16" s="1"/>
  <c r="AI170" i="16"/>
  <c r="AS182" i="16"/>
  <c r="AT182" i="16" s="1"/>
  <c r="AI182" i="16"/>
  <c r="AS222" i="16"/>
  <c r="AT222" i="16" s="1"/>
  <c r="AI222" i="16"/>
  <c r="AS225" i="16"/>
  <c r="AT225" i="16" s="1"/>
  <c r="AI225" i="16"/>
  <c r="AS231" i="16"/>
  <c r="AT231" i="16" s="1"/>
  <c r="AI231" i="16"/>
  <c r="AS237" i="16"/>
  <c r="AT237" i="16" s="1"/>
  <c r="AI237" i="16"/>
  <c r="AS244" i="16"/>
  <c r="AT244" i="16" s="1"/>
  <c r="AI244" i="16"/>
  <c r="AS251" i="16"/>
  <c r="AT251" i="16" s="1"/>
  <c r="AI251" i="16"/>
  <c r="AS267" i="16"/>
  <c r="AT267" i="16" s="1"/>
  <c r="AI267" i="16"/>
  <c r="AS281" i="16"/>
  <c r="AT281" i="16" s="1"/>
  <c r="AI281" i="16"/>
  <c r="AS299" i="16"/>
  <c r="AT299" i="16" s="1"/>
  <c r="AI299" i="16"/>
  <c r="AS331" i="16"/>
  <c r="AT331" i="16" s="1"/>
  <c r="AI331" i="16"/>
  <c r="AO11" i="16"/>
  <c r="AP11" i="16"/>
  <c r="AN11" i="16"/>
  <c r="AO15" i="16"/>
  <c r="AP15" i="16"/>
  <c r="AN15" i="16"/>
  <c r="AP19" i="16"/>
  <c r="AN19" i="16"/>
  <c r="AO19" i="16"/>
  <c r="AS21" i="16"/>
  <c r="AT21" i="16" s="1"/>
  <c r="AI21" i="16"/>
  <c r="AS24" i="16"/>
  <c r="AT24" i="16" s="1"/>
  <c r="AI24" i="16"/>
  <c r="AS32" i="16"/>
  <c r="AT32" i="16" s="1"/>
  <c r="AI32" i="16"/>
  <c r="AS36" i="16"/>
  <c r="AT36" i="16" s="1"/>
  <c r="AI36" i="16"/>
  <c r="AS44" i="16"/>
  <c r="AT44" i="16" s="1"/>
  <c r="AI44" i="16"/>
  <c r="AS52" i="16"/>
  <c r="AT52" i="16" s="1"/>
  <c r="AI52" i="16"/>
  <c r="AS73" i="16"/>
  <c r="AT73" i="16" s="1"/>
  <c r="AI73" i="16"/>
  <c r="AS82" i="16"/>
  <c r="AT82" i="16" s="1"/>
  <c r="AI82" i="16"/>
  <c r="AS99" i="16"/>
  <c r="AT99" i="16" s="1"/>
  <c r="AI99" i="16"/>
  <c r="AS104" i="16"/>
  <c r="AT104" i="16" s="1"/>
  <c r="AI104" i="16"/>
  <c r="AS249" i="16"/>
  <c r="AT249" i="16" s="1"/>
  <c r="AI249" i="16"/>
  <c r="AS266" i="16"/>
  <c r="AT266" i="16" s="1"/>
  <c r="AI266" i="16"/>
  <c r="AS286" i="16"/>
  <c r="AT286" i="16" s="1"/>
  <c r="AI286" i="16"/>
  <c r="AS312" i="16"/>
  <c r="AT312" i="16" s="1"/>
  <c r="AI312" i="16"/>
  <c r="AS320" i="16"/>
  <c r="AT320" i="16" s="1"/>
  <c r="AI320" i="16"/>
  <c r="AG211" i="16"/>
  <c r="AJ294" i="14"/>
  <c r="AN294" i="14" s="1"/>
  <c r="AG53" i="16"/>
  <c r="AJ67" i="14"/>
  <c r="AN67" i="14" s="1"/>
  <c r="AJ302" i="14"/>
  <c r="AN302" i="14" s="1"/>
  <c r="AG112" i="16"/>
  <c r="AJ148" i="14"/>
  <c r="AN148" i="14" s="1"/>
  <c r="AG139" i="16"/>
  <c r="AJ179" i="14"/>
  <c r="AN179" i="14" s="1"/>
  <c r="AG172" i="16"/>
  <c r="AJ227" i="14"/>
  <c r="AN227" i="14" s="1"/>
  <c r="AG205" i="16"/>
  <c r="AJ288" i="14"/>
  <c r="AN288" i="14" s="1"/>
  <c r="AJ259" i="14"/>
  <c r="AN259" i="14" s="1"/>
  <c r="AJ258" i="14"/>
  <c r="AN258" i="14" s="1"/>
  <c r="AG191" i="16"/>
  <c r="AJ273" i="14"/>
  <c r="AN273" i="14" s="1"/>
  <c r="AG190" i="16"/>
  <c r="AJ272" i="14"/>
  <c r="AN272" i="14" s="1"/>
  <c r="AG193" i="16"/>
  <c r="AJ275" i="14"/>
  <c r="AN275" i="14" s="1"/>
  <c r="AN12" i="14"/>
  <c r="AP25" i="16"/>
  <c r="AN25" i="16"/>
  <c r="AO25" i="16"/>
  <c r="AP33" i="16"/>
  <c r="AO33" i="16"/>
  <c r="AN33" i="16"/>
  <c r="AO41" i="16"/>
  <c r="AN41" i="16"/>
  <c r="AP41" i="16"/>
  <c r="AP72" i="16"/>
  <c r="AO72" i="16"/>
  <c r="AN72" i="16"/>
  <c r="AO80" i="16"/>
  <c r="AP80" i="16"/>
  <c r="AN80" i="16"/>
  <c r="AN87" i="16"/>
  <c r="AO87" i="16"/>
  <c r="AP87" i="16"/>
  <c r="AN90" i="16"/>
  <c r="AP90" i="16"/>
  <c r="AO90" i="16"/>
  <c r="AO98" i="16"/>
  <c r="AN98" i="16"/>
  <c r="AP98" i="16"/>
  <c r="AN105" i="16"/>
  <c r="AP105" i="16"/>
  <c r="AO105" i="16"/>
  <c r="AS115" i="16"/>
  <c r="AT115" i="16" s="1"/>
  <c r="AI115" i="16"/>
  <c r="AS122" i="16"/>
  <c r="AT122" i="16" s="1"/>
  <c r="AI122" i="16"/>
  <c r="AS138" i="16"/>
  <c r="AT138" i="16" s="1"/>
  <c r="AI138" i="16"/>
  <c r="AS149" i="16"/>
  <c r="AT149" i="16" s="1"/>
  <c r="AI149" i="16"/>
  <c r="AS156" i="16"/>
  <c r="AT156" i="16" s="1"/>
  <c r="AI156" i="16"/>
  <c r="AS173" i="16"/>
  <c r="AT173" i="16" s="1"/>
  <c r="AI173" i="16"/>
  <c r="AS183" i="16"/>
  <c r="AT183" i="16" s="1"/>
  <c r="AI183" i="16"/>
  <c r="AS235" i="16"/>
  <c r="AT235" i="16" s="1"/>
  <c r="AI235" i="16"/>
  <c r="AS245" i="16"/>
  <c r="AT245" i="16" s="1"/>
  <c r="AI245" i="16"/>
  <c r="AS278" i="16"/>
  <c r="AT278" i="16" s="1"/>
  <c r="AI278" i="16"/>
  <c r="AS300" i="16"/>
  <c r="AT300" i="16" s="1"/>
  <c r="AI300" i="16"/>
  <c r="AS314" i="16"/>
  <c r="AT314" i="16" s="1"/>
  <c r="AI314" i="16"/>
  <c r="AS27" i="16"/>
  <c r="AT27" i="16" s="1"/>
  <c r="AI27" i="16"/>
  <c r="AS39" i="16"/>
  <c r="AT39" i="16" s="1"/>
  <c r="AI39" i="16"/>
  <c r="AS51" i="16"/>
  <c r="AT51" i="16" s="1"/>
  <c r="AI51" i="16"/>
  <c r="AS102" i="16"/>
  <c r="AT102" i="16" s="1"/>
  <c r="AI102" i="16"/>
  <c r="AN170" i="16"/>
  <c r="AP170" i="16"/>
  <c r="AO170" i="16"/>
  <c r="AP174" i="16"/>
  <c r="AO174" i="16"/>
  <c r="AN174" i="16"/>
  <c r="AP180" i="16"/>
  <c r="AO180" i="16"/>
  <c r="AN180" i="16"/>
  <c r="AN187" i="16"/>
  <c r="AO187" i="16"/>
  <c r="AP187" i="16"/>
  <c r="AO195" i="16"/>
  <c r="AN195" i="16"/>
  <c r="AP195" i="16"/>
  <c r="AO202" i="16"/>
  <c r="AP202" i="16"/>
  <c r="AN202" i="16"/>
  <c r="AO210" i="16"/>
  <c r="AN210" i="16"/>
  <c r="AP210" i="16"/>
  <c r="AN214" i="16"/>
  <c r="AP214" i="16"/>
  <c r="AO214" i="16"/>
  <c r="AO224" i="16"/>
  <c r="AN224" i="16"/>
  <c r="AP224" i="16"/>
  <c r="AO229" i="16"/>
  <c r="AP229" i="16"/>
  <c r="AN229" i="16"/>
  <c r="AN236" i="16"/>
  <c r="AO236" i="16"/>
  <c r="AP236" i="16"/>
  <c r="AN239" i="16"/>
  <c r="AO239" i="16"/>
  <c r="AP239" i="16"/>
  <c r="AO243" i="16"/>
  <c r="AN243" i="16"/>
  <c r="AP243" i="16"/>
  <c r="AP246" i="16"/>
  <c r="AO246" i="16"/>
  <c r="AN246" i="16"/>
  <c r="AN250" i="16"/>
  <c r="AP250" i="16"/>
  <c r="AO250" i="16"/>
  <c r="AN253" i="16"/>
  <c r="AP253" i="16"/>
  <c r="AO253" i="16"/>
  <c r="AN257" i="16"/>
  <c r="AP257" i="16"/>
  <c r="AO257" i="16"/>
  <c r="AN261" i="16"/>
  <c r="AO261" i="16"/>
  <c r="AP261" i="16"/>
  <c r="AO265" i="16"/>
  <c r="AP265" i="16"/>
  <c r="AN265" i="16"/>
  <c r="AP269" i="16"/>
  <c r="AN269" i="16"/>
  <c r="AO269" i="16"/>
  <c r="AP273" i="16"/>
  <c r="AN273" i="16"/>
  <c r="AO273" i="16"/>
  <c r="AO277" i="16"/>
  <c r="AP277" i="16"/>
  <c r="AN277" i="16"/>
  <c r="AP281" i="16"/>
  <c r="AN281" i="16"/>
  <c r="AO281" i="16"/>
  <c r="AO285" i="16"/>
  <c r="AN285" i="16"/>
  <c r="AP285" i="16"/>
  <c r="AN289" i="16"/>
  <c r="AP289" i="16"/>
  <c r="AO289" i="16"/>
  <c r="AN293" i="16"/>
  <c r="AP293" i="16"/>
  <c r="AO293" i="16"/>
  <c r="AO297" i="16"/>
  <c r="AN297" i="16"/>
  <c r="AP297" i="16"/>
  <c r="AN301" i="16"/>
  <c r="AO301" i="16"/>
  <c r="AP301" i="16"/>
  <c r="AP304" i="16"/>
  <c r="AN304" i="16"/>
  <c r="AO304" i="16"/>
  <c r="AP309" i="16"/>
  <c r="AN309" i="16"/>
  <c r="AO309" i="16"/>
  <c r="AP313" i="16"/>
  <c r="AO313" i="16"/>
  <c r="AN313" i="16"/>
  <c r="AN316" i="16"/>
  <c r="AP316" i="16"/>
  <c r="AO316" i="16"/>
  <c r="AN319" i="16"/>
  <c r="AO319" i="16"/>
  <c r="AP319" i="16"/>
  <c r="AP322" i="16"/>
  <c r="AN322" i="16"/>
  <c r="AO322" i="16"/>
  <c r="AP326" i="16"/>
  <c r="AN326" i="16"/>
  <c r="AO326" i="16"/>
  <c r="AP329" i="16"/>
  <c r="AO329" i="16"/>
  <c r="AN329" i="16"/>
  <c r="AN333" i="16"/>
  <c r="AP333" i="16"/>
  <c r="AO333" i="16"/>
  <c r="AS263" i="16"/>
  <c r="AT263" i="16" s="1"/>
  <c r="AI263" i="16"/>
  <c r="AS283" i="16"/>
  <c r="AT283" i="16" s="1"/>
  <c r="AI283" i="16"/>
  <c r="AS297" i="16"/>
  <c r="AT297" i="16" s="1"/>
  <c r="AI297" i="16"/>
  <c r="AS316" i="16"/>
  <c r="AT316" i="16" s="1"/>
  <c r="AI316" i="16"/>
  <c r="AS322" i="16"/>
  <c r="AT322" i="16" s="1"/>
  <c r="AI322" i="16"/>
  <c r="AS329" i="16"/>
  <c r="AT329" i="16" s="1"/>
  <c r="AI329" i="16"/>
  <c r="AS12" i="16"/>
  <c r="AT12" i="16" s="1"/>
  <c r="AI12" i="16"/>
  <c r="AS20" i="16"/>
  <c r="AT20" i="16" s="1"/>
  <c r="AI20" i="16"/>
  <c r="AS110" i="16"/>
  <c r="AT110" i="16" s="1"/>
  <c r="AI110" i="16"/>
  <c r="AS135" i="16"/>
  <c r="AT135" i="16" s="1"/>
  <c r="AI135" i="16"/>
  <c r="AS144" i="16"/>
  <c r="AT144" i="16" s="1"/>
  <c r="AI144" i="16"/>
  <c r="AS180" i="16"/>
  <c r="AT180" i="16" s="1"/>
  <c r="AI180" i="16"/>
  <c r="AS220" i="16"/>
  <c r="AT220" i="16" s="1"/>
  <c r="AI220" i="16"/>
  <c r="AS229" i="16"/>
  <c r="AT229" i="16" s="1"/>
  <c r="AI229" i="16"/>
  <c r="AS236" i="16"/>
  <c r="AT236" i="16" s="1"/>
  <c r="AI236" i="16"/>
  <c r="AS243" i="16"/>
  <c r="AT243" i="16" s="1"/>
  <c r="AI243" i="16"/>
  <c r="AS250" i="16"/>
  <c r="AT250" i="16" s="1"/>
  <c r="AI250" i="16"/>
  <c r="AS265" i="16"/>
  <c r="AT265" i="16" s="1"/>
  <c r="AI265" i="16"/>
  <c r="AS277" i="16"/>
  <c r="AT277" i="16" s="1"/>
  <c r="AI277" i="16"/>
  <c r="AS293" i="16"/>
  <c r="AT293" i="16" s="1"/>
  <c r="AI293" i="16"/>
  <c r="AS313" i="16"/>
  <c r="AT313" i="16" s="1"/>
  <c r="AI313" i="16"/>
  <c r="AS321" i="16"/>
  <c r="AT321" i="16" s="1"/>
  <c r="AI321" i="16"/>
  <c r="AS328" i="16"/>
  <c r="AT328" i="16" s="1"/>
  <c r="AI328" i="16"/>
  <c r="AN7" i="16"/>
  <c r="AO7" i="16"/>
  <c r="AP7" i="16"/>
  <c r="AS334" i="16"/>
  <c r="AT334" i="16" s="1"/>
  <c r="AI334" i="16"/>
  <c r="AS22" i="16"/>
  <c r="AT22" i="16" s="1"/>
  <c r="AI22" i="16"/>
  <c r="AS30" i="16"/>
  <c r="AT30" i="16" s="1"/>
  <c r="AI30" i="16"/>
  <c r="AS34" i="16"/>
  <c r="AT34" i="16" s="1"/>
  <c r="AI34" i="16"/>
  <c r="AS42" i="16"/>
  <c r="AT42" i="16" s="1"/>
  <c r="AI42" i="16"/>
  <c r="AS50" i="16"/>
  <c r="AT50" i="16" s="1"/>
  <c r="AI50" i="16"/>
  <c r="AS60" i="16"/>
  <c r="AT60" i="16" s="1"/>
  <c r="AI60" i="16"/>
  <c r="AS69" i="16"/>
  <c r="AT69" i="16" s="1"/>
  <c r="AI69" i="16"/>
  <c r="AS79" i="16"/>
  <c r="AT79" i="16" s="1"/>
  <c r="AI79" i="16"/>
  <c r="AS88" i="16"/>
  <c r="AT88" i="16" s="1"/>
  <c r="AI88" i="16"/>
  <c r="AS97" i="16"/>
  <c r="AT97" i="16" s="1"/>
  <c r="AI97" i="16"/>
  <c r="AN109" i="16"/>
  <c r="AP109" i="16"/>
  <c r="AO109" i="16"/>
  <c r="AN113" i="16"/>
  <c r="AO113" i="16"/>
  <c r="AP113" i="16"/>
  <c r="AP117" i="16"/>
  <c r="AN117" i="16"/>
  <c r="AO117" i="16"/>
  <c r="AO120" i="16"/>
  <c r="AN120" i="16"/>
  <c r="AP120" i="16"/>
  <c r="AP124" i="16"/>
  <c r="AN124" i="16"/>
  <c r="AO124" i="16"/>
  <c r="AP127" i="16"/>
  <c r="AO127" i="16"/>
  <c r="AN127" i="16"/>
  <c r="AP132" i="16"/>
  <c r="AN132" i="16"/>
  <c r="AO132" i="16"/>
  <c r="AP136" i="16"/>
  <c r="AN136" i="16"/>
  <c r="AO136" i="16"/>
  <c r="AN140" i="16"/>
  <c r="AP140" i="16"/>
  <c r="AO140" i="16"/>
  <c r="AP143" i="16"/>
  <c r="AO143" i="16"/>
  <c r="AN143" i="16"/>
  <c r="AP147" i="16"/>
  <c r="AO147" i="16"/>
  <c r="AN147" i="16"/>
  <c r="AO150" i="16"/>
  <c r="AN150" i="16"/>
  <c r="AP150" i="16"/>
  <c r="AO154" i="16"/>
  <c r="AN154" i="16"/>
  <c r="AP154" i="16"/>
  <c r="AP158" i="16"/>
  <c r="AO158" i="16"/>
  <c r="AN158" i="16"/>
  <c r="AP162" i="16"/>
  <c r="AO162" i="16"/>
  <c r="AN162" i="16"/>
  <c r="AO164" i="16"/>
  <c r="AN164" i="16"/>
  <c r="AP164" i="16"/>
  <c r="AN168" i="16"/>
  <c r="AP168" i="16"/>
  <c r="AO168" i="16"/>
  <c r="AP171" i="16"/>
  <c r="AO171" i="16"/>
  <c r="AN171" i="16"/>
  <c r="AP175" i="16"/>
  <c r="AN175" i="16"/>
  <c r="AO175" i="16"/>
  <c r="AP178" i="16"/>
  <c r="AO178" i="16"/>
  <c r="AN178" i="16"/>
  <c r="AP181" i="16"/>
  <c r="AN181" i="16"/>
  <c r="AO181" i="16"/>
  <c r="AN185" i="16"/>
  <c r="AO185" i="16"/>
  <c r="AP185" i="16"/>
  <c r="AN190" i="16"/>
  <c r="AO190" i="16"/>
  <c r="AP190" i="16"/>
  <c r="AP194" i="16"/>
  <c r="AN194" i="16"/>
  <c r="AO194" i="16"/>
  <c r="AO199" i="16"/>
  <c r="AP199" i="16"/>
  <c r="AN199" i="16"/>
  <c r="AN203" i="16"/>
  <c r="AO203" i="16"/>
  <c r="AP203" i="16"/>
  <c r="AP207" i="16"/>
  <c r="AN207" i="16"/>
  <c r="AO207" i="16"/>
  <c r="AO211" i="16"/>
  <c r="AN211" i="16"/>
  <c r="AP211" i="16"/>
  <c r="AN215" i="16"/>
  <c r="AP215" i="16"/>
  <c r="AO215" i="16"/>
  <c r="AO218" i="16"/>
  <c r="AN218" i="16"/>
  <c r="AP218" i="16"/>
  <c r="AN221" i="16"/>
  <c r="AP221" i="16"/>
  <c r="AO221" i="16"/>
  <c r="AN226" i="16"/>
  <c r="AO226" i="16"/>
  <c r="AP226" i="16"/>
  <c r="AP228" i="16"/>
  <c r="AO228" i="16"/>
  <c r="AN228" i="16"/>
  <c r="AN232" i="16"/>
  <c r="AO232" i="16"/>
  <c r="AP232" i="16"/>
  <c r="AP238" i="16"/>
  <c r="AN238" i="16"/>
  <c r="AO238" i="16"/>
  <c r="AP242" i="16"/>
  <c r="AN242" i="16"/>
  <c r="AO242" i="16"/>
  <c r="AO247" i="16"/>
  <c r="AP247" i="16"/>
  <c r="AN247" i="16"/>
  <c r="AP252" i="16"/>
  <c r="AN252" i="16"/>
  <c r="AO252" i="16"/>
  <c r="AN256" i="16"/>
  <c r="AP256" i="16"/>
  <c r="AO256" i="16"/>
  <c r="AN260" i="16"/>
  <c r="AO260" i="16"/>
  <c r="AP260" i="16"/>
  <c r="AN264" i="16"/>
  <c r="AP264" i="16"/>
  <c r="AO264" i="16"/>
  <c r="AN268" i="16"/>
  <c r="AP268" i="16"/>
  <c r="AO268" i="16"/>
  <c r="AO272" i="16"/>
  <c r="AN272" i="16"/>
  <c r="AP272" i="16"/>
  <c r="AP276" i="16"/>
  <c r="AO276" i="16"/>
  <c r="AN276" i="16"/>
  <c r="AN280" i="16"/>
  <c r="AO280" i="16"/>
  <c r="AP280" i="16"/>
  <c r="AO284" i="16"/>
  <c r="AN284" i="16"/>
  <c r="AP284" i="16"/>
  <c r="AO288" i="16"/>
  <c r="AP288" i="16"/>
  <c r="AN288" i="16"/>
  <c r="AO294" i="16"/>
  <c r="AP294" i="16"/>
  <c r="AN294" i="16"/>
  <c r="AO298" i="16"/>
  <c r="AP298" i="16"/>
  <c r="AN298" i="16"/>
  <c r="AN303" i="16"/>
  <c r="AP303" i="16"/>
  <c r="AO303" i="16"/>
  <c r="AP306" i="16"/>
  <c r="AO306" i="16"/>
  <c r="AN306" i="16"/>
  <c r="AO310" i="16"/>
  <c r="AP310" i="16"/>
  <c r="AN310" i="16"/>
  <c r="AN314" i="16"/>
  <c r="AP314" i="16"/>
  <c r="AO314" i="16"/>
  <c r="AP320" i="16"/>
  <c r="AO320" i="16"/>
  <c r="AN320" i="16"/>
  <c r="AO325" i="16"/>
  <c r="AP325" i="16"/>
  <c r="AN325" i="16"/>
  <c r="AN330" i="16"/>
  <c r="AO330" i="16"/>
  <c r="AP330" i="16"/>
  <c r="AO334" i="16"/>
  <c r="AP334" i="16"/>
  <c r="AN334" i="16"/>
  <c r="AN3" i="16"/>
  <c r="AO3" i="16"/>
  <c r="AP3" i="16"/>
  <c r="AS247" i="16"/>
  <c r="AT247" i="16" s="1"/>
  <c r="AI247" i="16"/>
  <c r="AS260" i="16"/>
  <c r="AT260" i="16" s="1"/>
  <c r="AI260" i="16"/>
  <c r="AS282" i="16"/>
  <c r="AT282" i="16" s="1"/>
  <c r="AI282" i="16"/>
  <c r="AS298" i="16"/>
  <c r="AT298" i="16" s="1"/>
  <c r="AI298" i="16"/>
  <c r="AS308" i="16"/>
  <c r="AT308" i="16" s="1"/>
  <c r="AI308" i="16"/>
  <c r="AS317" i="16"/>
  <c r="AT317" i="16" s="1"/>
  <c r="AI317" i="16"/>
  <c r="AJ310" i="14"/>
  <c r="AN310" i="14" s="1"/>
  <c r="AG203" i="16"/>
  <c r="AJ286" i="14"/>
  <c r="AN286" i="14" s="1"/>
  <c r="AG64" i="16"/>
  <c r="AJ79" i="14"/>
  <c r="AN79" i="14" s="1"/>
  <c r="AG126" i="16"/>
  <c r="AJ164" i="14"/>
  <c r="AN164" i="14" s="1"/>
  <c r="AG153" i="16"/>
  <c r="AJ195" i="14"/>
  <c r="AN195" i="14" s="1"/>
  <c r="AG167" i="16"/>
  <c r="AJ211" i="14"/>
  <c r="AN211" i="14" s="1"/>
  <c r="AG214" i="16"/>
  <c r="AJ297" i="14"/>
  <c r="AN297" i="14" s="1"/>
  <c r="AJ304" i="14"/>
  <c r="AN304" i="14" s="1"/>
  <c r="AG192" i="16"/>
  <c r="AJ274" i="14"/>
  <c r="AN274" i="14" s="1"/>
  <c r="AJ303" i="14"/>
  <c r="AN303" i="14" s="1"/>
  <c r="AG7" i="16"/>
  <c r="AJ6" i="14"/>
  <c r="AN6" i="14" s="1"/>
  <c r="AG194" i="16"/>
  <c r="AJ276" i="14"/>
  <c r="AN276" i="14" s="1"/>
  <c r="AS17" i="16"/>
  <c r="AT17" i="16" s="1"/>
  <c r="AI17" i="16"/>
  <c r="AN29" i="16"/>
  <c r="AO29" i="16"/>
  <c r="AP29" i="16"/>
  <c r="AN37" i="16"/>
  <c r="AO37" i="16"/>
  <c r="AP37" i="16"/>
  <c r="AN45" i="16"/>
  <c r="AP45" i="16"/>
  <c r="AO45" i="16"/>
  <c r="AN49" i="16"/>
  <c r="AO49" i="16"/>
  <c r="AP49" i="16"/>
  <c r="AO53" i="16"/>
  <c r="AP53" i="16"/>
  <c r="AN53" i="16"/>
  <c r="AP57" i="16"/>
  <c r="AN57" i="16"/>
  <c r="AO57" i="16"/>
  <c r="AN61" i="16"/>
  <c r="AP61" i="16"/>
  <c r="AO61" i="16"/>
  <c r="AO64" i="16"/>
  <c r="AP64" i="16"/>
  <c r="AN64" i="16"/>
  <c r="AN68" i="16"/>
  <c r="AO68" i="16"/>
  <c r="AP68" i="16"/>
  <c r="AO76" i="16"/>
  <c r="AN76" i="16"/>
  <c r="AP76" i="16"/>
  <c r="AO83" i="16"/>
  <c r="AP83" i="16"/>
  <c r="AN83" i="16"/>
  <c r="AO94" i="16"/>
  <c r="AN94" i="16"/>
  <c r="AP94" i="16"/>
  <c r="AO102" i="16"/>
  <c r="AP102" i="16"/>
  <c r="AN102" i="16"/>
  <c r="AJ143" i="14"/>
  <c r="AN143" i="14" s="1"/>
  <c r="AS130" i="16"/>
  <c r="AT130" i="16" s="1"/>
  <c r="AI130" i="16"/>
  <c r="AS142" i="16"/>
  <c r="AT142" i="16" s="1"/>
  <c r="AI142" i="16"/>
  <c r="AS163" i="16"/>
  <c r="AT163" i="16" s="1"/>
  <c r="AI163" i="16"/>
  <c r="AS219" i="16"/>
  <c r="AT219" i="16" s="1"/>
  <c r="AI219" i="16"/>
  <c r="AS230" i="16"/>
  <c r="AT230" i="16" s="1"/>
  <c r="AI230" i="16"/>
  <c r="AS240" i="16"/>
  <c r="AT240" i="16" s="1"/>
  <c r="AI240" i="16"/>
  <c r="AS264" i="16"/>
  <c r="AT264" i="16" s="1"/>
  <c r="AI264" i="16"/>
  <c r="AS68" i="16"/>
  <c r="AT68" i="16" s="1"/>
  <c r="AI68" i="16"/>
  <c r="AS83" i="16"/>
  <c r="AT83" i="16" s="1"/>
  <c r="AI83" i="16"/>
  <c r="AO155" i="16"/>
  <c r="AP155" i="16"/>
  <c r="AN155" i="16"/>
  <c r="AO159" i="16"/>
  <c r="AN159" i="16"/>
  <c r="AP159" i="16"/>
  <c r="AO165" i="16"/>
  <c r="AN165" i="16"/>
  <c r="AP165" i="16"/>
  <c r="AP184" i="16"/>
  <c r="AO184" i="16"/>
  <c r="AN184" i="16"/>
  <c r="AP191" i="16"/>
  <c r="AN191" i="16"/>
  <c r="AO191" i="16"/>
  <c r="AN198" i="16"/>
  <c r="AP198" i="16"/>
  <c r="AO198" i="16"/>
  <c r="AO206" i="16"/>
  <c r="AN206" i="16"/>
  <c r="AP206" i="16"/>
  <c r="AP220" i="16"/>
  <c r="AO220" i="16"/>
  <c r="AN220" i="16"/>
  <c r="AN233" i="16"/>
  <c r="AP233" i="16"/>
  <c r="AO233" i="16"/>
  <c r="AG74" i="16"/>
  <c r="AJ90" i="14"/>
  <c r="AN90" i="14" s="1"/>
  <c r="AG92" i="16"/>
  <c r="AJ122" i="14"/>
  <c r="AN122" i="14" s="1"/>
  <c r="AG70" i="16"/>
  <c r="AJ86" i="14"/>
  <c r="AN86" i="14" s="1"/>
  <c r="AJ118" i="14"/>
  <c r="AN118" i="14" s="1"/>
  <c r="AG89" i="16"/>
  <c r="AJ114" i="14"/>
  <c r="AN114" i="14" s="1"/>
  <c r="AG71" i="16"/>
  <c r="AJ87" i="14"/>
  <c r="AN87" i="14" s="1"/>
  <c r="AG207" i="16"/>
  <c r="AJ290" i="14"/>
  <c r="AN290" i="14" s="1"/>
  <c r="AJ306" i="14"/>
  <c r="AN306" i="14" s="1"/>
  <c r="AG202" i="16"/>
  <c r="AJ285" i="14"/>
  <c r="AN285" i="14" s="1"/>
  <c r="AJ301" i="14"/>
  <c r="AN301" i="14" s="1"/>
  <c r="AG58" i="16"/>
  <c r="AJ72" i="14"/>
  <c r="AN72" i="14" s="1"/>
  <c r="AG209" i="16"/>
  <c r="AJ292" i="14"/>
  <c r="AN292" i="14" s="1"/>
  <c r="AJ308" i="14"/>
  <c r="AN308" i="14" s="1"/>
  <c r="AG49" i="16"/>
  <c r="AJ63" i="14"/>
  <c r="AN63" i="14" s="1"/>
  <c r="AG96" i="16"/>
  <c r="AJ126" i="14"/>
  <c r="AN126" i="14" s="1"/>
  <c r="AG123" i="16"/>
  <c r="AJ160" i="14"/>
  <c r="AN160" i="14" s="1"/>
  <c r="AG137" i="16"/>
  <c r="AJ175" i="14"/>
  <c r="AN175" i="14" s="1"/>
  <c r="AJ191" i="14"/>
  <c r="AN191" i="14" s="1"/>
  <c r="AJ207" i="14"/>
  <c r="AN207" i="14" s="1"/>
  <c r="AJ223" i="14"/>
  <c r="AN223" i="14" s="1"/>
  <c r="AJ263" i="14"/>
  <c r="AN263" i="14" s="1"/>
  <c r="AG196" i="16"/>
  <c r="AJ278" i="14"/>
  <c r="AN278" i="14" s="1"/>
  <c r="AJ262" i="14"/>
  <c r="AN262" i="14" s="1"/>
  <c r="AG195" i="16"/>
  <c r="AJ277" i="14"/>
  <c r="AN277" i="14" s="1"/>
  <c r="AG2" i="14"/>
  <c r="BJ2" i="14" s="1"/>
  <c r="Y3" i="7"/>
  <c r="Y5" i="7" s="1"/>
  <c r="Y10" i="7" s="1"/>
  <c r="AG4" i="16"/>
  <c r="AJ3" i="14"/>
  <c r="AN3" i="14" s="1"/>
  <c r="AJ280" i="14"/>
  <c r="AN280" i="14" s="1"/>
  <c r="AG201" i="16"/>
  <c r="AJ284" i="14"/>
  <c r="AN284" i="14" s="1"/>
  <c r="AJ307" i="14"/>
  <c r="AN307" i="14" s="1"/>
  <c r="AJ255" i="14"/>
  <c r="AN255" i="14" s="1"/>
  <c r="AG200" i="16"/>
  <c r="AJ283" i="14"/>
  <c r="AN283" i="14" s="1"/>
  <c r="AS15" i="16"/>
  <c r="AT15" i="16" s="1"/>
  <c r="AI15" i="16"/>
  <c r="AS113" i="16"/>
  <c r="AT113" i="16" s="1"/>
  <c r="AI113" i="16"/>
  <c r="AS120" i="16"/>
  <c r="AT120" i="16" s="1"/>
  <c r="AI120" i="16"/>
  <c r="AS127" i="16"/>
  <c r="AT127" i="16" s="1"/>
  <c r="AI127" i="16"/>
  <c r="AS136" i="16"/>
  <c r="AT136" i="16" s="1"/>
  <c r="AI136" i="16"/>
  <c r="AS140" i="16"/>
  <c r="AT140" i="16" s="1"/>
  <c r="AI140" i="16"/>
  <c r="AS147" i="16"/>
  <c r="AT147" i="16" s="1"/>
  <c r="AI147" i="16"/>
  <c r="AS154" i="16"/>
  <c r="AT154" i="16" s="1"/>
  <c r="AI154" i="16"/>
  <c r="AS162" i="16"/>
  <c r="AT162" i="16" s="1"/>
  <c r="AI162" i="16"/>
  <c r="AS168" i="16"/>
  <c r="AT168" i="16" s="1"/>
  <c r="AI168" i="16"/>
  <c r="AS171" i="16"/>
  <c r="AT171" i="16" s="1"/>
  <c r="AI171" i="16"/>
  <c r="AS178" i="16"/>
  <c r="AT178" i="16" s="1"/>
  <c r="AI178" i="16"/>
  <c r="AS228" i="16"/>
  <c r="AT228" i="16" s="1"/>
  <c r="AI228" i="16"/>
  <c r="AS238" i="16"/>
  <c r="AT238" i="16" s="1"/>
  <c r="AI238" i="16"/>
  <c r="AS262" i="16"/>
  <c r="AT262" i="16" s="1"/>
  <c r="AI262" i="16"/>
  <c r="AS274" i="16"/>
  <c r="AT274" i="16" s="1"/>
  <c r="AI274" i="16"/>
  <c r="AS288" i="16"/>
  <c r="AT288" i="16" s="1"/>
  <c r="AI288" i="16"/>
  <c r="AS296" i="16"/>
  <c r="AT296" i="16" s="1"/>
  <c r="AI296" i="16"/>
  <c r="AS310" i="16"/>
  <c r="AT310" i="16" s="1"/>
  <c r="AI310" i="16"/>
  <c r="AS327" i="16"/>
  <c r="AT327" i="16" s="1"/>
  <c r="AI327" i="16"/>
  <c r="AO8" i="16"/>
  <c r="AP8" i="16"/>
  <c r="AN8" i="16"/>
  <c r="AO12" i="16"/>
  <c r="AP12" i="16"/>
  <c r="AN12" i="16"/>
  <c r="AO16" i="16"/>
  <c r="AP16" i="16"/>
  <c r="AN16" i="16"/>
  <c r="AN20" i="16"/>
  <c r="AO20" i="16"/>
  <c r="AP20" i="16"/>
  <c r="AS25" i="16"/>
  <c r="AT25" i="16" s="1"/>
  <c r="AI25" i="16"/>
  <c r="AS37" i="16"/>
  <c r="AT37" i="16" s="1"/>
  <c r="AI37" i="16"/>
  <c r="AS45" i="16"/>
  <c r="AT45" i="16" s="1"/>
  <c r="AI45" i="16"/>
  <c r="AS47" i="16"/>
  <c r="AT47" i="16" s="1"/>
  <c r="AI47" i="16"/>
  <c r="AS62" i="16"/>
  <c r="AT62" i="16" s="1"/>
  <c r="AI62" i="16"/>
  <c r="AS80" i="16"/>
  <c r="AT80" i="16" s="1"/>
  <c r="AI80" i="16"/>
  <c r="AS100" i="16"/>
  <c r="AT100" i="16" s="1"/>
  <c r="AI100" i="16"/>
  <c r="AP110" i="16"/>
  <c r="AO110" i="16"/>
  <c r="AN110" i="16"/>
  <c r="AP114" i="16"/>
  <c r="AO114" i="16"/>
  <c r="AN114" i="16"/>
  <c r="AO118" i="16"/>
  <c r="AN118" i="16"/>
  <c r="AP118" i="16"/>
  <c r="AP123" i="16"/>
  <c r="AN123" i="16"/>
  <c r="AO123" i="16"/>
  <c r="AN128" i="16"/>
  <c r="AP128" i="16"/>
  <c r="AO128" i="16"/>
  <c r="AO131" i="16"/>
  <c r="AN131" i="16"/>
  <c r="AP131" i="16"/>
  <c r="AO135" i="16"/>
  <c r="AP135" i="16"/>
  <c r="AN135" i="16"/>
  <c r="AN139" i="16"/>
  <c r="AO139" i="16"/>
  <c r="AP139" i="16"/>
  <c r="AP144" i="16"/>
  <c r="AO144" i="16"/>
  <c r="AN144" i="16"/>
  <c r="AO148" i="16"/>
  <c r="AP148" i="16"/>
  <c r="AN148" i="16"/>
  <c r="AN153" i="16"/>
  <c r="AP153" i="16"/>
  <c r="AO153" i="16"/>
  <c r="AS261" i="16"/>
  <c r="AT261" i="16" s="1"/>
  <c r="AI261" i="16"/>
  <c r="AS279" i="16"/>
  <c r="AT279" i="16" s="1"/>
  <c r="AI279" i="16"/>
  <c r="AS295" i="16"/>
  <c r="AT295" i="16" s="1"/>
  <c r="AI295" i="16"/>
  <c r="AS315" i="16"/>
  <c r="AT315" i="16" s="1"/>
  <c r="AI315" i="16"/>
  <c r="AS10" i="16"/>
  <c r="AT10" i="16" s="1"/>
  <c r="AI10" i="16"/>
  <c r="AS18" i="16"/>
  <c r="AT18" i="16" s="1"/>
  <c r="AI18" i="16"/>
  <c r="AN22" i="16"/>
  <c r="AO22" i="16"/>
  <c r="AP22" i="16"/>
  <c r="AO26" i="16"/>
  <c r="AN26" i="16"/>
  <c r="AP26" i="16"/>
  <c r="AO30" i="16"/>
  <c r="AP30" i="16"/>
  <c r="AN30" i="16"/>
  <c r="AO34" i="16"/>
  <c r="AP34" i="16"/>
  <c r="AN34" i="16"/>
  <c r="AO38" i="16"/>
  <c r="AN38" i="16"/>
  <c r="AP38" i="16"/>
  <c r="AO42" i="16"/>
  <c r="AN42" i="16"/>
  <c r="AP42" i="16"/>
  <c r="AN46" i="16"/>
  <c r="AP46" i="16"/>
  <c r="AO46" i="16"/>
  <c r="AN50" i="16"/>
  <c r="AO50" i="16"/>
  <c r="AP50" i="16"/>
  <c r="AN54" i="16"/>
  <c r="AP54" i="16"/>
  <c r="AO54" i="16"/>
  <c r="AO58" i="16"/>
  <c r="AP58" i="16"/>
  <c r="AN58" i="16"/>
  <c r="AN63" i="16"/>
  <c r="AP63" i="16"/>
  <c r="AO63" i="16"/>
  <c r="AO67" i="16"/>
  <c r="AN67" i="16"/>
  <c r="AP67" i="16"/>
  <c r="AN71" i="16"/>
  <c r="AP71" i="16"/>
  <c r="AO71" i="16"/>
  <c r="AO75" i="16"/>
  <c r="AN75" i="16"/>
  <c r="AP75" i="16"/>
  <c r="AP79" i="16"/>
  <c r="AO79" i="16"/>
  <c r="AN79" i="16"/>
  <c r="AO84" i="16"/>
  <c r="AN84" i="16"/>
  <c r="AP84" i="16"/>
  <c r="AP88" i="16"/>
  <c r="AO88" i="16"/>
  <c r="AN88" i="16"/>
  <c r="AO93" i="16"/>
  <c r="AP93" i="16"/>
  <c r="AN93" i="16"/>
  <c r="AO97" i="16"/>
  <c r="AN97" i="16"/>
  <c r="AP97" i="16"/>
  <c r="AN101" i="16"/>
  <c r="AO101" i="16"/>
  <c r="AP101" i="16"/>
  <c r="AO106" i="16"/>
  <c r="AN106" i="16"/>
  <c r="AP106" i="16"/>
  <c r="AS108" i="16"/>
  <c r="AT108" i="16" s="1"/>
  <c r="AI108" i="16"/>
  <c r="AS121" i="16"/>
  <c r="AT121" i="16" s="1"/>
  <c r="AI121" i="16"/>
  <c r="AS131" i="16"/>
  <c r="AT131" i="16" s="1"/>
  <c r="AI131" i="16"/>
  <c r="AS141" i="16"/>
  <c r="AT141" i="16" s="1"/>
  <c r="AI141" i="16"/>
  <c r="AN197" i="14"/>
  <c r="AH8" i="22"/>
  <c r="G29" i="23"/>
  <c r="AS159" i="16"/>
  <c r="AT159" i="16" s="1"/>
  <c r="AI159" i="16"/>
  <c r="AS176" i="16"/>
  <c r="AT176" i="16" s="1"/>
  <c r="AI176" i="16"/>
  <c r="AS186" i="16"/>
  <c r="AT186" i="16" s="1"/>
  <c r="AI186" i="16"/>
  <c r="AS234" i="16"/>
  <c r="AT234" i="16" s="1"/>
  <c r="AI234" i="16"/>
  <c r="AS241" i="16"/>
  <c r="AT241" i="16" s="1"/>
  <c r="AI241" i="16"/>
  <c r="AS248" i="16"/>
  <c r="AT248" i="16" s="1"/>
  <c r="AI248" i="16"/>
  <c r="AS259" i="16"/>
  <c r="AT259" i="16" s="1"/>
  <c r="AI259" i="16"/>
  <c r="AS275" i="16"/>
  <c r="AT275" i="16" s="1"/>
  <c r="AI275" i="16"/>
  <c r="AS289" i="16"/>
  <c r="AT289" i="16" s="1"/>
  <c r="AI289" i="16"/>
  <c r="AS307" i="16"/>
  <c r="AT307" i="16" s="1"/>
  <c r="AI307" i="16"/>
  <c r="AS318" i="16"/>
  <c r="AT318" i="16" s="1"/>
  <c r="AI318" i="16"/>
  <c r="AS326" i="16"/>
  <c r="AT326" i="16" s="1"/>
  <c r="AI326" i="16"/>
  <c r="AO9" i="16"/>
  <c r="AN9" i="16"/>
  <c r="AP9" i="16"/>
  <c r="AO13" i="16"/>
  <c r="AN13" i="16"/>
  <c r="AP13" i="16"/>
  <c r="AP17" i="16"/>
  <c r="AN17" i="16"/>
  <c r="AO17" i="16"/>
  <c r="AS28" i="16"/>
  <c r="AT28" i="16" s="1"/>
  <c r="AI28" i="16"/>
  <c r="AS40" i="16"/>
  <c r="AT40" i="16" s="1"/>
  <c r="AI40" i="16"/>
  <c r="AS48" i="16"/>
  <c r="AT48" i="16" s="1"/>
  <c r="AI48" i="16"/>
  <c r="AS56" i="16"/>
  <c r="AT56" i="16" s="1"/>
  <c r="AI56" i="16"/>
  <c r="AS63" i="16"/>
  <c r="AT63" i="16" s="1"/>
  <c r="AI63" i="16"/>
  <c r="AS67" i="16"/>
  <c r="AT67" i="16" s="1"/>
  <c r="AI67" i="16"/>
  <c r="AS77" i="16"/>
  <c r="AT77" i="16" s="1"/>
  <c r="AI77" i="16"/>
  <c r="AS86" i="16"/>
  <c r="AT86" i="16" s="1"/>
  <c r="AI86" i="16"/>
  <c r="AS91" i="16"/>
  <c r="AT91" i="16" s="1"/>
  <c r="AI91" i="16"/>
  <c r="AS95" i="16"/>
  <c r="AT95" i="16" s="1"/>
  <c r="AI95" i="16"/>
  <c r="G477" i="18"/>
  <c r="I477" i="18" s="1"/>
  <c r="E477" i="18"/>
  <c r="G478" i="18"/>
  <c r="I478" i="18" s="1"/>
  <c r="E478" i="18"/>
  <c r="AS256" i="16"/>
  <c r="AT256" i="16" s="1"/>
  <c r="AI256" i="16"/>
  <c r="AS276" i="16"/>
  <c r="AT276" i="16" s="1"/>
  <c r="AI276" i="16"/>
  <c r="AS294" i="16"/>
  <c r="AT294" i="16" s="1"/>
  <c r="AI294" i="16"/>
  <c r="AS305" i="16"/>
  <c r="AT305" i="16" s="1"/>
  <c r="AI305" i="16"/>
  <c r="AS325" i="16"/>
  <c r="AT325" i="16" s="1"/>
  <c r="AI325" i="16"/>
  <c r="AG85" i="16"/>
  <c r="AJ110" i="14"/>
  <c r="AN110" i="14" s="1"/>
  <c r="AJ156" i="14"/>
  <c r="AN156" i="14" s="1"/>
  <c r="AG161" i="16"/>
  <c r="AJ203" i="14"/>
  <c r="AN203" i="14" s="1"/>
  <c r="AG206" i="16"/>
  <c r="AJ289" i="14"/>
  <c r="AN289" i="14" s="1"/>
  <c r="AJ305" i="14"/>
  <c r="AN305" i="14" s="1"/>
  <c r="AG218" i="16"/>
  <c r="AJ312" i="14"/>
  <c r="AN312" i="14" s="1"/>
  <c r="AG199" i="16"/>
  <c r="AJ282" i="14"/>
  <c r="AN282" i="14" s="1"/>
  <c r="AJ266" i="14"/>
  <c r="AN266" i="14" s="1"/>
  <c r="AJ311" i="14"/>
  <c r="AN311" i="14" s="1"/>
  <c r="AG212" i="16"/>
  <c r="AJ295" i="14"/>
  <c r="AN295" i="14" s="1"/>
  <c r="AJ264" i="14"/>
  <c r="AN264" i="14" s="1"/>
  <c r="AN23" i="16"/>
  <c r="AP23" i="16"/>
  <c r="AO23" i="16"/>
  <c r="AO31" i="16"/>
  <c r="AN31" i="16"/>
  <c r="AP31" i="16"/>
  <c r="AP43" i="16"/>
  <c r="AO43" i="16"/>
  <c r="AN43" i="16"/>
  <c r="AP51" i="16"/>
  <c r="AN51" i="16"/>
  <c r="AO51" i="16"/>
  <c r="AN59" i="16"/>
  <c r="AP59" i="16"/>
  <c r="AO59" i="16"/>
  <c r="AN66" i="16"/>
  <c r="AO66" i="16"/>
  <c r="AP66" i="16"/>
  <c r="AP89" i="16"/>
  <c r="AO89" i="16"/>
  <c r="AN89" i="16"/>
  <c r="AO96" i="16"/>
  <c r="AP96" i="16"/>
  <c r="AN96" i="16"/>
  <c r="AP107" i="16"/>
  <c r="AN107" i="16"/>
  <c r="AO107" i="16"/>
  <c r="AS111" i="16"/>
  <c r="AT111" i="16" s="1"/>
  <c r="AI111" i="16"/>
  <c r="AS134" i="16"/>
  <c r="AT134" i="16" s="1"/>
  <c r="AI134" i="16"/>
  <c r="AS152" i="16"/>
  <c r="AT152" i="16" s="1"/>
  <c r="AI152" i="16"/>
  <c r="AN198" i="14"/>
  <c r="AS166" i="16"/>
  <c r="AT166" i="16" s="1"/>
  <c r="AI166" i="16"/>
  <c r="AS177" i="16"/>
  <c r="AT177" i="16" s="1"/>
  <c r="AI177" i="16"/>
  <c r="AS223" i="16"/>
  <c r="AT223" i="16" s="1"/>
  <c r="AI223" i="16"/>
  <c r="AS258" i="16"/>
  <c r="AT258" i="16" s="1"/>
  <c r="AI258" i="16"/>
  <c r="AS284" i="16"/>
  <c r="AT284" i="16" s="1"/>
  <c r="AI284" i="16"/>
  <c r="AS292" i="16"/>
  <c r="AT292" i="16" s="1"/>
  <c r="AI292" i="16"/>
  <c r="AS306" i="16"/>
  <c r="AT306" i="16" s="1"/>
  <c r="AI306" i="16"/>
  <c r="AS23" i="16"/>
  <c r="AT23" i="16" s="1"/>
  <c r="AI23" i="16"/>
  <c r="AS43" i="16"/>
  <c r="AT43" i="16" s="1"/>
  <c r="AI43" i="16"/>
  <c r="AS76" i="16"/>
  <c r="AT76" i="16" s="1"/>
  <c r="AI76" i="16"/>
  <c r="AS98" i="16"/>
  <c r="AT98" i="16" s="1"/>
  <c r="AI98" i="16"/>
  <c r="AO157" i="16"/>
  <c r="AP157" i="16"/>
  <c r="AN157" i="16"/>
  <c r="AN167" i="16"/>
  <c r="AO167" i="16"/>
  <c r="AP167" i="16"/>
  <c r="AN176" i="16"/>
  <c r="AP176" i="16"/>
  <c r="AO176" i="16"/>
  <c r="AO186" i="16"/>
  <c r="AP186" i="16"/>
  <c r="AN186" i="16"/>
  <c r="AP193" i="16"/>
  <c r="AO193" i="16"/>
  <c r="AN193" i="16"/>
  <c r="AP200" i="16"/>
  <c r="AN200" i="16"/>
  <c r="AO200" i="16"/>
  <c r="AN208" i="16"/>
  <c r="AO208" i="16"/>
  <c r="AP208" i="16"/>
  <c r="AO216" i="16"/>
  <c r="AP216" i="16"/>
  <c r="AN216" i="16"/>
  <c r="AO222" i="16"/>
  <c r="AN222" i="16"/>
  <c r="AP222" i="16"/>
  <c r="AP225" i="16"/>
  <c r="AO225" i="16"/>
  <c r="AN225" i="16"/>
  <c r="AP231" i="16"/>
  <c r="AN231" i="16"/>
  <c r="AO231" i="16"/>
  <c r="AO234" i="16"/>
  <c r="AP234" i="16"/>
  <c r="AN234" i="16"/>
  <c r="AN237" i="16"/>
  <c r="AO237" i="16"/>
  <c r="AP237" i="16"/>
  <c r="AO241" i="16"/>
  <c r="AN241" i="16"/>
  <c r="AP241" i="16"/>
  <c r="AP244" i="16"/>
  <c r="AN244" i="16"/>
  <c r="AO244" i="16"/>
  <c r="AN248" i="16"/>
  <c r="AP248" i="16"/>
  <c r="AO248" i="16"/>
  <c r="AP251" i="16"/>
  <c r="AN251" i="16"/>
  <c r="AO251" i="16"/>
  <c r="AN255" i="16"/>
  <c r="AO255" i="16"/>
  <c r="AP255" i="16"/>
  <c r="AP259" i="16"/>
  <c r="AO259" i="16"/>
  <c r="AN259" i="16"/>
  <c r="AN263" i="16"/>
  <c r="AP263" i="16"/>
  <c r="AO263" i="16"/>
  <c r="AO267" i="16"/>
  <c r="AP267" i="16"/>
  <c r="AN267" i="16"/>
  <c r="AN271" i="16"/>
  <c r="AO271" i="16"/>
  <c r="AP271" i="16"/>
  <c r="AN275" i="16"/>
  <c r="AP275" i="16"/>
  <c r="AO275" i="16"/>
  <c r="AO279" i="16"/>
  <c r="AN279" i="16"/>
  <c r="AP279" i="16"/>
  <c r="AP283" i="16"/>
  <c r="AO283" i="16"/>
  <c r="AN283" i="16"/>
  <c r="AP287" i="16"/>
  <c r="AN287" i="16"/>
  <c r="AO287" i="16"/>
  <c r="AN291" i="16"/>
  <c r="AO291" i="16"/>
  <c r="AP291" i="16"/>
  <c r="AP295" i="16"/>
  <c r="AN295" i="16"/>
  <c r="AO295" i="16"/>
  <c r="AN299" i="16"/>
  <c r="AP299" i="16"/>
  <c r="AO299" i="16"/>
  <c r="AN302" i="16"/>
  <c r="AP302" i="16"/>
  <c r="AO302" i="16"/>
  <c r="AO307" i="16"/>
  <c r="AN307" i="16"/>
  <c r="AP307" i="16"/>
  <c r="AN311" i="16"/>
  <c r="AO311" i="16"/>
  <c r="AP311" i="16"/>
  <c r="AP315" i="16"/>
  <c r="AO315" i="16"/>
  <c r="AN315" i="16"/>
  <c r="AN318" i="16"/>
  <c r="AP318" i="16"/>
  <c r="AO318" i="16"/>
  <c r="AO321" i="16"/>
  <c r="AN321" i="16"/>
  <c r="AP321" i="16"/>
  <c r="AN324" i="16"/>
  <c r="AO324" i="16"/>
  <c r="AP324" i="16"/>
  <c r="AO328" i="16"/>
  <c r="AP328" i="16"/>
  <c r="AN328" i="16"/>
  <c r="AN331" i="16"/>
  <c r="AO331" i="16"/>
  <c r="AP331" i="16"/>
  <c r="AG5" i="16"/>
  <c r="AJ4" i="14"/>
  <c r="AN4" i="14" s="1"/>
  <c r="AS257" i="16"/>
  <c r="AT257" i="16" s="1"/>
  <c r="AI257" i="16"/>
  <c r="AS273" i="16"/>
  <c r="AT273" i="16" s="1"/>
  <c r="AI273" i="16"/>
  <c r="AS291" i="16"/>
  <c r="AT291" i="16" s="1"/>
  <c r="AI291" i="16"/>
  <c r="AS302" i="16"/>
  <c r="AT302" i="16" s="1"/>
  <c r="AI302" i="16"/>
  <c r="AS311" i="16"/>
  <c r="AT311" i="16" s="1"/>
  <c r="AI311" i="16"/>
  <c r="AS8" i="16"/>
  <c r="AT8" i="16" s="1"/>
  <c r="AI8" i="16"/>
  <c r="AS16" i="16"/>
  <c r="AT16" i="16" s="1"/>
  <c r="AI16" i="16"/>
  <c r="AS118" i="16"/>
  <c r="AT118" i="16" s="1"/>
  <c r="AI118" i="16"/>
  <c r="AS128" i="16"/>
  <c r="AT128" i="16" s="1"/>
  <c r="AI128" i="16"/>
  <c r="AS151" i="16"/>
  <c r="AT151" i="16" s="1"/>
  <c r="AI151" i="16"/>
  <c r="AS155" i="16"/>
  <c r="AT155" i="16" s="1"/>
  <c r="AI155" i="16"/>
  <c r="AS165" i="16"/>
  <c r="AT165" i="16" s="1"/>
  <c r="AI165" i="16"/>
  <c r="AS174" i="16"/>
  <c r="AT174" i="16" s="1"/>
  <c r="AI174" i="16"/>
  <c r="AS184" i="16"/>
  <c r="AT184" i="16" s="1"/>
  <c r="AI184" i="16"/>
  <c r="AS224" i="16"/>
  <c r="AT224" i="16" s="1"/>
  <c r="AI224" i="16"/>
  <c r="AS233" i="16"/>
  <c r="AT233" i="16" s="1"/>
  <c r="AI233" i="16"/>
  <c r="AS239" i="16"/>
  <c r="AT239" i="16" s="1"/>
  <c r="AI239" i="16"/>
  <c r="AS246" i="16"/>
  <c r="AT246" i="16" s="1"/>
  <c r="AI246" i="16"/>
  <c r="AS255" i="16"/>
  <c r="AT255" i="16" s="1"/>
  <c r="AI255" i="16"/>
  <c r="AS271" i="16"/>
  <c r="AT271" i="16" s="1"/>
  <c r="AI271" i="16"/>
  <c r="AS285" i="16"/>
  <c r="AT285" i="16" s="1"/>
  <c r="AI285" i="16"/>
  <c r="AS304" i="16"/>
  <c r="AT304" i="16" s="1"/>
  <c r="AI304" i="16"/>
  <c r="AS26" i="16"/>
  <c r="AT26" i="16" s="1"/>
  <c r="AI26" i="16"/>
  <c r="AS38" i="16"/>
  <c r="AT38" i="16" s="1"/>
  <c r="AI38" i="16"/>
  <c r="AS46" i="16"/>
  <c r="AT46" i="16" s="1"/>
  <c r="AI46" i="16"/>
  <c r="AS54" i="16"/>
  <c r="AT54" i="16" s="1"/>
  <c r="AI54" i="16"/>
  <c r="AS65" i="16"/>
  <c r="AT65" i="16" s="1"/>
  <c r="AI65" i="16"/>
  <c r="AS75" i="16"/>
  <c r="AT75" i="16" s="1"/>
  <c r="AI75" i="16"/>
  <c r="AS84" i="16"/>
  <c r="AT84" i="16" s="1"/>
  <c r="AI84" i="16"/>
  <c r="AS93" i="16"/>
  <c r="AT93" i="16" s="1"/>
  <c r="AI93" i="16"/>
  <c r="AS101" i="16"/>
  <c r="AT101" i="16" s="1"/>
  <c r="AI101" i="16"/>
  <c r="AN111" i="16"/>
  <c r="AO111" i="16"/>
  <c r="AP111" i="16"/>
  <c r="AN115" i="16"/>
  <c r="AP115" i="16"/>
  <c r="AO115" i="16"/>
  <c r="AP119" i="16"/>
  <c r="AN119" i="16"/>
  <c r="AO119" i="16"/>
  <c r="AN122" i="16"/>
  <c r="AO122" i="16"/>
  <c r="AP122" i="16"/>
  <c r="AO125" i="16"/>
  <c r="AP125" i="16"/>
  <c r="AN125" i="16"/>
  <c r="AP130" i="16"/>
  <c r="AO130" i="16"/>
  <c r="AN130" i="16"/>
  <c r="AP134" i="16"/>
  <c r="AO134" i="16"/>
  <c r="AN134" i="16"/>
  <c r="AP138" i="16"/>
  <c r="AN138" i="16"/>
  <c r="AO138" i="16"/>
  <c r="AN142" i="16"/>
  <c r="AP142" i="16"/>
  <c r="AO142" i="16"/>
  <c r="AP145" i="16"/>
  <c r="AO145" i="16"/>
  <c r="AN145" i="16"/>
  <c r="AP149" i="16"/>
  <c r="AO149" i="16"/>
  <c r="AN149" i="16"/>
  <c r="AO152" i="16"/>
  <c r="AN152" i="16"/>
  <c r="AP152" i="16"/>
  <c r="AO156" i="16"/>
  <c r="AN156" i="16"/>
  <c r="AP156" i="16"/>
  <c r="AP160" i="16"/>
  <c r="AN160" i="16"/>
  <c r="AO160" i="16"/>
  <c r="AP163" i="16"/>
  <c r="AN163" i="16"/>
  <c r="AO163" i="16"/>
  <c r="AP166" i="16"/>
  <c r="AN166" i="16"/>
  <c r="AO166" i="16"/>
  <c r="AN169" i="16"/>
  <c r="AP169" i="16"/>
  <c r="AO169" i="16"/>
  <c r="AO173" i="16"/>
  <c r="AP173" i="16"/>
  <c r="AN173" i="16"/>
  <c r="AN177" i="16"/>
  <c r="AO177" i="16"/>
  <c r="AP177" i="16"/>
  <c r="AN179" i="16"/>
  <c r="AP179" i="16"/>
  <c r="AO179" i="16"/>
  <c r="AN183" i="16"/>
  <c r="AP183" i="16"/>
  <c r="AO183" i="16"/>
  <c r="AP189" i="16"/>
  <c r="AN189" i="16"/>
  <c r="AO189" i="16"/>
  <c r="AN192" i="16"/>
  <c r="AO192" i="16"/>
  <c r="AP192" i="16"/>
  <c r="AO196" i="16"/>
  <c r="AN196" i="16"/>
  <c r="AP196" i="16"/>
  <c r="AP201" i="16"/>
  <c r="AO201" i="16"/>
  <c r="AN201" i="16"/>
  <c r="AN205" i="16"/>
  <c r="AP205" i="16"/>
  <c r="AO205" i="16"/>
  <c r="AN209" i="16"/>
  <c r="AP209" i="16"/>
  <c r="AO209" i="16"/>
  <c r="AN213" i="16"/>
  <c r="AO213" i="16"/>
  <c r="AP213" i="16"/>
  <c r="AP217" i="16"/>
  <c r="AN217" i="16"/>
  <c r="AO217" i="16"/>
  <c r="AO219" i="16"/>
  <c r="AN219" i="16"/>
  <c r="AP219" i="16"/>
  <c r="AP223" i="16"/>
  <c r="AO223" i="16"/>
  <c r="AN223" i="16"/>
  <c r="AN227" i="16"/>
  <c r="AO227" i="16"/>
  <c r="AP227" i="16"/>
  <c r="AN230" i="16"/>
  <c r="AP230" i="16"/>
  <c r="AO230" i="16"/>
  <c r="AO235" i="16"/>
  <c r="AP235" i="16"/>
  <c r="AN235" i="16"/>
  <c r="AN240" i="16"/>
  <c r="AP240" i="16"/>
  <c r="AO240" i="16"/>
  <c r="AP245" i="16"/>
  <c r="AO245" i="16"/>
  <c r="AN245" i="16"/>
  <c r="AO249" i="16"/>
  <c r="AP249" i="16"/>
  <c r="AN249" i="16"/>
  <c r="AP254" i="16"/>
  <c r="AN254" i="16"/>
  <c r="AO254" i="16"/>
  <c r="AP258" i="16"/>
  <c r="AN258" i="16"/>
  <c r="AO258" i="16"/>
  <c r="AO262" i="16"/>
  <c r="AN262" i="16"/>
  <c r="AP262" i="16"/>
  <c r="AN266" i="16"/>
  <c r="AO266" i="16"/>
  <c r="AP266" i="16"/>
  <c r="AO270" i="16"/>
  <c r="AN270" i="16"/>
  <c r="AP270" i="16"/>
  <c r="AP274" i="16"/>
  <c r="AO274" i="16"/>
  <c r="AN274" i="16"/>
  <c r="AP278" i="16"/>
  <c r="AN278" i="16"/>
  <c r="AO278" i="16"/>
  <c r="AN282" i="16"/>
  <c r="AP282" i="16"/>
  <c r="AO282" i="16"/>
  <c r="AP286" i="16"/>
  <c r="AN286" i="16"/>
  <c r="AO286" i="16"/>
  <c r="AO290" i="16"/>
  <c r="AP290" i="16"/>
  <c r="AN290" i="16"/>
  <c r="AN292" i="16"/>
  <c r="AP292" i="16"/>
  <c r="AO292" i="16"/>
  <c r="AO296" i="16"/>
  <c r="AP296" i="16"/>
  <c r="AN296" i="16"/>
  <c r="AO300" i="16"/>
  <c r="AN300" i="16"/>
  <c r="AP300" i="16"/>
  <c r="AN305" i="16"/>
  <c r="AO305" i="16"/>
  <c r="AP305" i="16"/>
  <c r="AP308" i="16"/>
  <c r="AO308" i="16"/>
  <c r="AN308" i="16"/>
  <c r="AO312" i="16"/>
  <c r="AN312" i="16"/>
  <c r="AP312" i="16"/>
  <c r="AO317" i="16"/>
  <c r="AP317" i="16"/>
  <c r="AN317" i="16"/>
  <c r="AO323" i="16"/>
  <c r="AP323" i="16"/>
  <c r="AN323" i="16"/>
  <c r="AP327" i="16"/>
  <c r="AN327" i="16"/>
  <c r="AO327" i="16"/>
  <c r="AO332" i="16"/>
  <c r="AP332" i="16"/>
  <c r="AN332" i="16"/>
  <c r="AP5" i="16"/>
  <c r="AN5" i="16"/>
  <c r="AO5" i="16"/>
  <c r="AS252" i="16"/>
  <c r="AT252" i="16" s="1"/>
  <c r="AI252" i="16"/>
  <c r="AS270" i="16"/>
  <c r="AT270" i="16" s="1"/>
  <c r="AI270" i="16"/>
  <c r="AS290" i="16"/>
  <c r="AT290" i="16" s="1"/>
  <c r="AI290" i="16"/>
  <c r="AS323" i="16"/>
  <c r="AT323" i="16" s="1"/>
  <c r="AI323" i="16"/>
  <c r="AS332" i="16"/>
  <c r="AT332" i="16" s="1"/>
  <c r="AI332" i="16"/>
  <c r="BB476" i="5"/>
  <c r="BB478" i="5" s="1"/>
  <c r="BA476" i="5"/>
  <c r="BA478" i="5" s="1"/>
  <c r="AZ476" i="5"/>
  <c r="AZ478" i="5" s="1"/>
  <c r="BC476" i="5"/>
  <c r="BC478" i="5" s="1"/>
  <c r="BF337" i="4"/>
  <c r="BF49" i="4"/>
  <c r="BF145" i="4"/>
  <c r="BF110" i="4"/>
  <c r="BF126" i="4"/>
  <c r="BF20" i="4"/>
  <c r="BF40" i="4"/>
  <c r="BF104" i="4"/>
  <c r="BF304" i="4"/>
  <c r="BF139" i="4"/>
  <c r="BF259" i="4"/>
  <c r="BF323" i="4"/>
  <c r="BF97" i="4"/>
  <c r="BF447" i="4"/>
  <c r="BF355" i="4"/>
  <c r="BF261" i="4"/>
  <c r="BF325" i="4"/>
  <c r="BF361" i="4"/>
  <c r="BF77" i="4"/>
  <c r="BF169" i="4"/>
  <c r="BF273" i="4"/>
  <c r="BF297" i="4"/>
  <c r="BF66" i="4"/>
  <c r="BF94" i="4"/>
  <c r="BF138" i="4"/>
  <c r="BF150" i="4"/>
  <c r="BF198" i="4"/>
  <c r="BF262" i="4"/>
  <c r="BF270" i="4"/>
  <c r="BF84" i="4"/>
  <c r="BF196" i="4"/>
  <c r="BF260" i="4"/>
  <c r="BF403" i="4"/>
  <c r="BF183" i="4"/>
  <c r="BF426" i="4"/>
  <c r="BF458" i="4"/>
  <c r="BF338" i="4"/>
  <c r="BF282" i="4"/>
  <c r="BF394" i="4"/>
  <c r="BF298" i="4"/>
  <c r="BF424" i="4"/>
  <c r="BF223" i="4"/>
  <c r="BF472" i="4"/>
  <c r="BF69" i="4"/>
  <c r="BF229" i="4"/>
  <c r="BF277" i="4"/>
  <c r="BF341" i="4"/>
  <c r="BF73" i="4"/>
  <c r="BF93" i="4"/>
  <c r="BF137" i="4"/>
  <c r="BF10" i="4"/>
  <c r="BF213" i="4"/>
  <c r="BF293" i="4"/>
  <c r="BF117" i="4"/>
  <c r="BF141" i="4"/>
  <c r="BF26" i="4"/>
  <c r="BF42" i="4"/>
  <c r="BF58" i="4"/>
  <c r="BF146" i="4"/>
  <c r="BF80" i="4"/>
  <c r="BF316" i="4"/>
  <c r="BF310" i="4"/>
  <c r="BF408" i="4"/>
  <c r="BF185" i="4"/>
  <c r="BF201" i="4"/>
  <c r="BF217" i="4"/>
  <c r="BF249" i="4"/>
  <c r="BF265" i="4"/>
  <c r="BF281" i="4"/>
  <c r="BF313" i="4"/>
  <c r="BF329" i="4"/>
  <c r="BF345" i="4"/>
  <c r="BF129" i="4"/>
  <c r="BF133" i="4"/>
  <c r="BF161" i="4"/>
  <c r="BF165" i="4"/>
  <c r="BF142" i="4"/>
  <c r="BF170" i="4"/>
  <c r="BF443" i="4"/>
  <c r="BF144" i="4"/>
  <c r="BF148" i="4"/>
  <c r="BF152" i="4"/>
  <c r="BF184" i="4"/>
  <c r="BF188" i="4"/>
  <c r="BF192" i="4"/>
  <c r="BF200" i="4"/>
  <c r="BF204" i="4"/>
  <c r="BF208" i="4"/>
  <c r="BF216" i="4"/>
  <c r="BF220" i="4"/>
  <c r="BF224" i="4"/>
  <c r="BF232" i="4"/>
  <c r="BF236" i="4"/>
  <c r="BF240" i="4"/>
  <c r="BF248" i="4"/>
  <c r="BF252" i="4"/>
  <c r="BF256" i="4"/>
  <c r="BF264" i="4"/>
  <c r="BF280" i="4"/>
  <c r="BF296" i="4"/>
  <c r="BF312" i="4"/>
  <c r="BF344" i="4"/>
  <c r="BF352" i="4"/>
  <c r="BF360" i="4"/>
  <c r="BF451" i="4"/>
  <c r="BF207" i="4"/>
  <c r="BF299" i="4"/>
  <c r="BF311" i="4"/>
  <c r="BF211" i="4"/>
  <c r="BF267" i="4"/>
  <c r="BF279" i="4"/>
  <c r="BF283" i="4"/>
  <c r="BF295" i="4"/>
  <c r="BF327" i="4"/>
  <c r="BF347" i="4"/>
  <c r="BF359" i="4"/>
  <c r="BF427" i="4"/>
  <c r="BF227" i="4"/>
  <c r="BF306" i="4"/>
  <c r="BF369" i="4"/>
  <c r="BF393" i="4"/>
  <c r="BF421" i="4"/>
  <c r="BF437" i="4"/>
  <c r="BF453" i="4"/>
  <c r="BF469" i="4"/>
  <c r="BF398" i="4"/>
  <c r="BF402" i="4"/>
  <c r="BF302" i="4"/>
  <c r="BF140" i="4"/>
  <c r="BF348" i="4"/>
  <c r="BF212" i="4"/>
  <c r="BF85" i="4"/>
  <c r="BF245" i="4"/>
  <c r="BF81" i="4"/>
  <c r="BF109" i="4"/>
  <c r="BF46" i="4"/>
  <c r="BF62" i="4"/>
  <c r="BF70" i="4"/>
  <c r="BF182" i="4"/>
  <c r="BF68" i="4"/>
  <c r="BF156" i="4"/>
  <c r="BF164" i="4"/>
  <c r="BF268" i="4"/>
  <c r="BF300" i="4"/>
  <c r="BF332" i="4"/>
  <c r="BF221" i="4"/>
  <c r="BF285" i="4"/>
  <c r="BF349" i="4"/>
  <c r="BF61" i="4"/>
  <c r="BF125" i="4"/>
  <c r="BF153" i="4"/>
  <c r="BF22" i="4"/>
  <c r="BF34" i="4"/>
  <c r="BF54" i="4"/>
  <c r="BF74" i="4"/>
  <c r="BF86" i="4"/>
  <c r="BF130" i="4"/>
  <c r="BF134" i="4"/>
  <c r="BF162" i="4"/>
  <c r="BF166" i="4"/>
  <c r="BF186" i="4"/>
  <c r="BF190" i="4"/>
  <c r="BF194" i="4"/>
  <c r="BF202" i="4"/>
  <c r="BF206" i="4"/>
  <c r="BF210" i="4"/>
  <c r="BF218" i="4"/>
  <c r="BF222" i="4"/>
  <c r="BF226" i="4"/>
  <c r="BF234" i="4"/>
  <c r="BF238" i="4"/>
  <c r="BF242" i="4"/>
  <c r="BF250" i="4"/>
  <c r="BF254" i="4"/>
  <c r="BF258" i="4"/>
  <c r="BF124" i="4"/>
  <c r="BF128" i="4"/>
  <c r="BF136" i="4"/>
  <c r="BF276" i="4"/>
  <c r="BF292" i="4"/>
  <c r="BF324" i="4"/>
  <c r="BF340" i="4"/>
  <c r="BF368" i="4"/>
  <c r="BF384" i="4"/>
  <c r="BF400" i="4"/>
  <c r="BF416" i="4"/>
  <c r="BF459" i="4"/>
  <c r="BF7" i="4"/>
  <c r="BF19" i="4"/>
  <c r="BF35" i="4"/>
  <c r="BF43" i="4"/>
  <c r="BF55" i="4"/>
  <c r="BF67" i="4"/>
  <c r="BF83" i="4"/>
  <c r="BF151" i="4"/>
  <c r="BF163" i="4"/>
  <c r="BF191" i="4"/>
  <c r="BF247" i="4"/>
  <c r="BF383" i="4"/>
  <c r="BF239" i="4"/>
  <c r="BF379" i="4"/>
  <c r="BF432" i="4"/>
  <c r="BF448" i="4"/>
  <c r="BF11" i="4"/>
  <c r="BF27" i="4"/>
  <c r="BF39" i="4"/>
  <c r="BF51" i="4"/>
  <c r="BF59" i="4"/>
  <c r="BF71" i="4"/>
  <c r="BF215" i="4"/>
  <c r="BF263" i="4"/>
  <c r="BF303" i="4"/>
  <c r="BF315" i="4"/>
  <c r="BF331" i="4"/>
  <c r="BF343" i="4"/>
  <c r="BF387" i="4"/>
  <c r="BF442" i="4"/>
  <c r="BF417" i="4"/>
  <c r="BF433" i="4"/>
  <c r="BF449" i="4"/>
  <c r="BF465" i="4"/>
  <c r="BF362" i="4"/>
  <c r="BF290" i="4"/>
  <c r="BF318" i="4"/>
  <c r="BF374" i="4"/>
  <c r="BF373" i="4"/>
  <c r="BF430" i="4"/>
  <c r="BF462" i="4"/>
  <c r="BF330" i="4"/>
  <c r="BF342" i="4"/>
  <c r="BF274" i="4"/>
  <c r="BF14" i="4"/>
  <c r="BF284" i="4"/>
  <c r="BF376" i="4"/>
  <c r="BF230" i="4"/>
  <c r="BF317" i="4"/>
  <c r="BF132" i="4"/>
  <c r="BF228" i="4"/>
  <c r="BF356" i="4"/>
  <c r="BF309" i="4"/>
  <c r="BF101" i="4"/>
  <c r="BF173" i="4"/>
  <c r="BF30" i="4"/>
  <c r="BF178" i="4"/>
  <c r="BF72" i="4"/>
  <c r="BF76" i="4"/>
  <c r="BF160" i="4"/>
  <c r="BF189" i="4"/>
  <c r="BF205" i="4"/>
  <c r="BF237" i="4"/>
  <c r="BF269" i="4"/>
  <c r="BF301" i="4"/>
  <c r="BF333" i="4"/>
  <c r="BF6" i="4"/>
  <c r="BF50" i="4"/>
  <c r="BF82" i="4"/>
  <c r="BF193" i="4"/>
  <c r="BF225" i="4"/>
  <c r="BF241" i="4"/>
  <c r="BF257" i="4"/>
  <c r="BF289" i="4"/>
  <c r="BF305" i="4"/>
  <c r="BF321" i="4"/>
  <c r="BF5" i="4"/>
  <c r="BF9" i="4"/>
  <c r="BF13" i="4"/>
  <c r="BF21" i="4"/>
  <c r="BF25" i="4"/>
  <c r="BF29" i="4"/>
  <c r="BF37" i="4"/>
  <c r="BF41" i="4"/>
  <c r="BF45" i="4"/>
  <c r="BF53" i="4"/>
  <c r="BF57" i="4"/>
  <c r="BF149" i="4"/>
  <c r="BF177" i="4"/>
  <c r="BF2" i="4"/>
  <c r="BF90" i="4"/>
  <c r="BF98" i="4"/>
  <c r="BF102" i="4"/>
  <c r="BF106" i="4"/>
  <c r="BF114" i="4"/>
  <c r="BF118" i="4"/>
  <c r="BF122" i="4"/>
  <c r="BF154" i="4"/>
  <c r="BF158" i="4"/>
  <c r="BF435" i="4"/>
  <c r="BF4" i="4"/>
  <c r="BF8" i="4"/>
  <c r="BF12" i="4"/>
  <c r="BF16" i="4"/>
  <c r="BF24" i="4"/>
  <c r="BF28" i="4"/>
  <c r="BF32" i="4"/>
  <c r="BF36" i="4"/>
  <c r="BF44" i="4"/>
  <c r="BF48" i="4"/>
  <c r="BF52" i="4"/>
  <c r="BF56" i="4"/>
  <c r="BF88" i="4"/>
  <c r="BF92" i="4"/>
  <c r="BF96" i="4"/>
  <c r="BF100" i="4"/>
  <c r="BF108" i="4"/>
  <c r="BF112" i="4"/>
  <c r="BF116" i="4"/>
  <c r="BF120" i="4"/>
  <c r="BF172" i="4"/>
  <c r="BF176" i="4"/>
  <c r="BF180" i="4"/>
  <c r="BF272" i="4"/>
  <c r="BF288" i="4"/>
  <c r="BF320" i="4"/>
  <c r="BF336" i="4"/>
  <c r="BF364" i="4"/>
  <c r="BF380" i="4"/>
  <c r="BF396" i="4"/>
  <c r="BF412" i="4"/>
  <c r="BF471" i="4"/>
  <c r="BF91" i="4"/>
  <c r="BF99" i="4"/>
  <c r="BF123" i="4"/>
  <c r="BF235" i="4"/>
  <c r="BF367" i="4"/>
  <c r="BF420" i="4"/>
  <c r="BF436" i="4"/>
  <c r="BF468" i="4"/>
  <c r="BF413" i="4"/>
  <c r="BF286" i="4"/>
  <c r="BF38" i="4"/>
  <c r="BF78" i="4"/>
  <c r="BF111" i="4"/>
  <c r="BF308" i="4"/>
  <c r="BF392" i="4"/>
  <c r="BF233" i="4"/>
  <c r="BF174" i="4"/>
  <c r="BF246" i="4"/>
  <c r="BF382" i="4"/>
  <c r="BF209" i="4"/>
  <c r="BF60" i="4"/>
  <c r="BF168" i="4"/>
  <c r="BF244" i="4"/>
  <c r="BF197" i="4"/>
  <c r="BF17" i="4"/>
  <c r="BF113" i="4"/>
  <c r="BF157" i="4"/>
  <c r="BF181" i="4"/>
  <c r="BF171" i="4"/>
  <c r="BF322" i="4"/>
  <c r="BF366" i="4"/>
  <c r="BF3" i="4"/>
  <c r="BF115" i="4"/>
  <c r="BF131" i="4"/>
  <c r="BF143" i="4"/>
  <c r="BF155" i="4"/>
  <c r="BF428" i="4"/>
  <c r="BF444" i="4"/>
  <c r="BF460" i="4"/>
  <c r="BF377" i="4"/>
  <c r="BF423" i="4"/>
  <c r="BF353" i="4"/>
  <c r="BF187" i="4"/>
  <c r="BF278" i="4"/>
  <c r="BF326" i="4"/>
  <c r="BF378" i="4"/>
  <c r="BF414" i="4"/>
  <c r="BF446" i="4"/>
  <c r="BF199" i="4"/>
  <c r="BF23" i="4"/>
  <c r="BF87" i="4"/>
  <c r="BF103" i="4"/>
  <c r="BF119" i="4"/>
  <c r="BF135" i="4"/>
  <c r="BF147" i="4"/>
  <c r="BF159" i="4"/>
  <c r="BF370" i="4"/>
  <c r="BF363" i="4"/>
  <c r="BF407" i="4"/>
  <c r="BF401" i="4"/>
  <c r="BF357" i="4"/>
  <c r="BF385" i="4"/>
  <c r="BF266" i="4"/>
  <c r="BF350" i="4"/>
  <c r="BF386" i="4"/>
  <c r="BF418" i="4"/>
  <c r="BF434" i="4"/>
  <c r="BF450" i="4"/>
  <c r="BF466" i="4"/>
  <c r="BF219" i="4"/>
  <c r="BF251" i="4"/>
  <c r="BF391" i="4"/>
  <c r="BF75" i="4"/>
  <c r="BF107" i="4"/>
  <c r="BF372" i="4"/>
  <c r="BF388" i="4"/>
  <c r="BF404" i="4"/>
  <c r="BF452" i="4"/>
  <c r="BF409" i="4"/>
  <c r="BF346" i="4"/>
  <c r="BF406" i="4"/>
  <c r="BF365" i="4"/>
  <c r="BF175" i="4"/>
  <c r="BF195" i="4"/>
  <c r="BF243" i="4"/>
  <c r="BF271" i="4"/>
  <c r="BF287" i="4"/>
  <c r="BF319" i="4"/>
  <c r="BF335" i="4"/>
  <c r="BF351" i="4"/>
  <c r="BF371" i="4"/>
  <c r="BF395" i="4"/>
  <c r="BF411" i="4"/>
  <c r="BF431" i="4"/>
  <c r="BF463" i="4"/>
  <c r="BF389" i="4"/>
  <c r="BF425" i="4"/>
  <c r="BF441" i="4"/>
  <c r="BF457" i="4"/>
  <c r="BF473" i="4"/>
  <c r="BZ347" i="14" l="1"/>
  <c r="BZ96" i="14"/>
  <c r="BZ139" i="14"/>
  <c r="BT378" i="14"/>
  <c r="BT144" i="14"/>
  <c r="BZ335" i="14"/>
  <c r="BT39" i="14"/>
  <c r="BT343" i="14"/>
  <c r="BZ441" i="14"/>
  <c r="BT168" i="14"/>
  <c r="BZ318" i="14"/>
  <c r="BT43" i="14"/>
  <c r="BT450" i="14"/>
  <c r="BT14" i="14"/>
  <c r="BZ112" i="14"/>
  <c r="BT184" i="14"/>
  <c r="BZ250" i="14"/>
  <c r="BZ368" i="14"/>
  <c r="BZ65" i="14"/>
  <c r="BP3" i="14"/>
  <c r="BT390" i="14"/>
  <c r="BZ370" i="14"/>
  <c r="BT318" i="14"/>
  <c r="BO296" i="14"/>
  <c r="CA296" i="14" s="1"/>
  <c r="BT238" i="14"/>
  <c r="BT314" i="14"/>
  <c r="BT51" i="14"/>
  <c r="BZ234" i="14"/>
  <c r="BZ396" i="14"/>
  <c r="BT435" i="14"/>
  <c r="BT230" i="14"/>
  <c r="BT422" i="14"/>
  <c r="BZ238" i="14"/>
  <c r="BZ387" i="14"/>
  <c r="BZ382" i="14"/>
  <c r="BZ50" i="14"/>
  <c r="BZ185" i="14"/>
  <c r="BT146" i="14"/>
  <c r="BT415" i="14"/>
  <c r="BT81" i="14"/>
  <c r="BZ381" i="14"/>
  <c r="CA381" i="14"/>
  <c r="BT7" i="14"/>
  <c r="BT231" i="14"/>
  <c r="BT150" i="14"/>
  <c r="BT112" i="14"/>
  <c r="BT10" i="14"/>
  <c r="BT188" i="14"/>
  <c r="BT172" i="14"/>
  <c r="BT457" i="14"/>
  <c r="BO4" i="14"/>
  <c r="CA4" i="14" s="1"/>
  <c r="BO295" i="14"/>
  <c r="CA295" i="14" s="1"/>
  <c r="BZ406" i="14"/>
  <c r="BT89" i="14"/>
  <c r="BT17" i="14"/>
  <c r="BT151" i="14"/>
  <c r="BP293" i="14"/>
  <c r="BO160" i="14"/>
  <c r="CA160" i="14" s="1"/>
  <c r="BO114" i="14"/>
  <c r="CA114" i="14" s="1"/>
  <c r="BT124" i="14"/>
  <c r="BP299" i="14"/>
  <c r="BT15" i="14"/>
  <c r="BT349" i="14"/>
  <c r="BT140" i="14"/>
  <c r="BT108" i="14"/>
  <c r="BT399" i="14"/>
  <c r="BT338" i="14"/>
  <c r="BP171" i="14"/>
  <c r="BT430" i="14"/>
  <c r="BT367" i="14"/>
  <c r="BT347" i="14"/>
  <c r="BT252" i="14"/>
  <c r="BT8" i="14"/>
  <c r="BT431" i="14"/>
  <c r="BT58" i="14"/>
  <c r="BT44" i="14"/>
  <c r="BO72" i="14"/>
  <c r="BT462" i="14"/>
  <c r="BT436" i="14"/>
  <c r="BT352" i="14"/>
  <c r="BP274" i="14"/>
  <c r="BO5" i="14"/>
  <c r="CA5" i="14" s="1"/>
  <c r="BO300" i="14"/>
  <c r="CA300" i="14" s="1"/>
  <c r="BP71" i="14"/>
  <c r="BT345" i="14"/>
  <c r="BT466" i="14"/>
  <c r="BT194" i="14"/>
  <c r="BT176" i="14"/>
  <c r="BT139" i="14"/>
  <c r="BT64" i="14"/>
  <c r="BT42" i="14"/>
  <c r="BP187" i="14"/>
  <c r="BT96" i="14"/>
  <c r="BT425" i="14"/>
  <c r="BT405" i="14"/>
  <c r="BT413" i="14"/>
  <c r="BT228" i="14"/>
  <c r="BT155" i="14"/>
  <c r="BP175" i="14"/>
  <c r="BT323" i="14"/>
  <c r="BP288" i="14"/>
  <c r="BP227" i="14"/>
  <c r="BP94" i="14"/>
  <c r="BT193" i="14"/>
  <c r="BO203" i="14"/>
  <c r="BT123" i="14"/>
  <c r="BP282" i="14"/>
  <c r="BT416" i="14"/>
  <c r="BT130" i="14"/>
  <c r="BT169" i="14"/>
  <c r="BT61" i="14"/>
  <c r="BT395" i="14"/>
  <c r="BT50" i="14"/>
  <c r="BO179" i="14"/>
  <c r="CA179" i="14" s="1"/>
  <c r="BT35" i="14"/>
  <c r="BT406" i="14"/>
  <c r="BT396" i="14"/>
  <c r="BT401" i="14"/>
  <c r="BT346" i="14"/>
  <c r="BT234" i="14"/>
  <c r="BT149" i="14"/>
  <c r="BT127" i="14"/>
  <c r="BT386" i="14"/>
  <c r="BT186" i="14"/>
  <c r="BT442" i="14"/>
  <c r="BO273" i="14"/>
  <c r="CA273" i="14" s="1"/>
  <c r="BT135" i="14"/>
  <c r="BT34" i="14"/>
  <c r="BP276" i="14"/>
  <c r="BP148" i="14"/>
  <c r="BP298" i="14"/>
  <c r="BO281" i="14"/>
  <c r="BP289" i="14"/>
  <c r="BT374" i="14"/>
  <c r="BT353" i="14"/>
  <c r="BT423" i="14"/>
  <c r="BT383" i="14"/>
  <c r="BP63" i="14"/>
  <c r="BO90" i="14"/>
  <c r="CA90" i="14" s="1"/>
  <c r="BT454" i="14"/>
  <c r="BT400" i="14"/>
  <c r="BT330" i="14"/>
  <c r="BT206" i="14"/>
  <c r="BT170" i="14"/>
  <c r="BP279" i="14"/>
  <c r="BZ225" i="14"/>
  <c r="BZ77" i="14"/>
  <c r="BZ109" i="14"/>
  <c r="BZ52" i="14"/>
  <c r="BZ13" i="14"/>
  <c r="BZ283" i="14"/>
  <c r="BZ3" i="14"/>
  <c r="BZ63" i="14"/>
  <c r="BZ404" i="14"/>
  <c r="BZ41" i="14"/>
  <c r="BZ11" i="14"/>
  <c r="BZ377" i="14"/>
  <c r="BZ153" i="14"/>
  <c r="BZ93" i="14"/>
  <c r="BZ40" i="14"/>
  <c r="BZ288" i="14"/>
  <c r="BZ227" i="14"/>
  <c r="BZ148" i="14"/>
  <c r="BZ376" i="14"/>
  <c r="BZ84" i="14"/>
  <c r="BZ47" i="14"/>
  <c r="BZ279" i="14"/>
  <c r="BZ299" i="14"/>
  <c r="BZ161" i="14"/>
  <c r="BZ369" i="14"/>
  <c r="BZ289" i="14"/>
  <c r="BZ187" i="14"/>
  <c r="BZ171" i="14"/>
  <c r="BZ165" i="14"/>
  <c r="BZ408" i="14"/>
  <c r="BZ16" i="14"/>
  <c r="BZ429" i="14"/>
  <c r="BZ149" i="14"/>
  <c r="BZ201" i="14"/>
  <c r="BZ384" i="14"/>
  <c r="BZ349" i="14"/>
  <c r="BZ319" i="14"/>
  <c r="BZ140" i="14"/>
  <c r="BZ108" i="14"/>
  <c r="BZ204" i="14"/>
  <c r="BZ157" i="14"/>
  <c r="BZ127" i="14"/>
  <c r="BZ432" i="14"/>
  <c r="BZ88" i="14"/>
  <c r="BZ433" i="14"/>
  <c r="BZ212" i="14"/>
  <c r="BZ73" i="14"/>
  <c r="BZ61" i="14"/>
  <c r="BZ57" i="14"/>
  <c r="BZ389" i="14"/>
  <c r="BZ353" i="14"/>
  <c r="BZ388" i="14"/>
  <c r="BZ169" i="14"/>
  <c r="BZ116" i="14"/>
  <c r="BZ385" i="14"/>
  <c r="BZ192" i="14"/>
  <c r="BZ145" i="14"/>
  <c r="BT380" i="14"/>
  <c r="BT138" i="14"/>
  <c r="BT204" i="14"/>
  <c r="BO290" i="14"/>
  <c r="CA290" i="14" s="1"/>
  <c r="BP86" i="14"/>
  <c r="BO122" i="14"/>
  <c r="CA122" i="14" s="1"/>
  <c r="BT351" i="14"/>
  <c r="BT317" i="14"/>
  <c r="BT319" i="14"/>
  <c r="BT209" i="14"/>
  <c r="BT242" i="14"/>
  <c r="BT200" i="14"/>
  <c r="BT420" i="14"/>
  <c r="BT418" i="14"/>
  <c r="BT336" i="14"/>
  <c r="BT190" i="14"/>
  <c r="BT47" i="14"/>
  <c r="BT62" i="14"/>
  <c r="BT181" i="14"/>
  <c r="BT57" i="14"/>
  <c r="BT433" i="14"/>
  <c r="BT403" i="14"/>
  <c r="BT366" i="14"/>
  <c r="BO294" i="14"/>
  <c r="CA294" i="14" s="1"/>
  <c r="BT448" i="14"/>
  <c r="BT414" i="14"/>
  <c r="BT382" i="14"/>
  <c r="BT391" i="14"/>
  <c r="BT19" i="14"/>
  <c r="BT467" i="14"/>
  <c r="BT117" i="14"/>
  <c r="BO87" i="14"/>
  <c r="CA87" i="14" s="1"/>
  <c r="BT370" i="14"/>
  <c r="BT65" i="14"/>
  <c r="BT55" i="14"/>
  <c r="BT368" i="14"/>
  <c r="BT111" i="14"/>
  <c r="BT362" i="14"/>
  <c r="BT182" i="14"/>
  <c r="BT54" i="14"/>
  <c r="BT392" i="14"/>
  <c r="BT250" i="14"/>
  <c r="BT53" i="14"/>
  <c r="BT107" i="14"/>
  <c r="BT166" i="14"/>
  <c r="BT376" i="14"/>
  <c r="BT419" i="14"/>
  <c r="BT11" i="14"/>
  <c r="BT463" i="14"/>
  <c r="BT427" i="14"/>
  <c r="BT387" i="14"/>
  <c r="BT249" i="14"/>
  <c r="BT192" i="14"/>
  <c r="BT444" i="14"/>
  <c r="BT379" i="14"/>
  <c r="BT60" i="14"/>
  <c r="BT202" i="14"/>
  <c r="BT173" i="14"/>
  <c r="BT59" i="14"/>
  <c r="BT440" i="14"/>
  <c r="BT429" i="14"/>
  <c r="BT226" i="14"/>
  <c r="BT22" i="14"/>
  <c r="BT393" i="14"/>
  <c r="BT334" i="14"/>
  <c r="BT163" i="14"/>
  <c r="BT66" i="14"/>
  <c r="BT408" i="14"/>
  <c r="BT357" i="14"/>
  <c r="BT428" i="14"/>
  <c r="BT355" i="14"/>
  <c r="BT335" i="14"/>
  <c r="BT447" i="14"/>
  <c r="BT397" i="14"/>
  <c r="BT371" i="14"/>
  <c r="BT83" i="14"/>
  <c r="BT210" i="14"/>
  <c r="BT13" i="14"/>
  <c r="BT434" i="14"/>
  <c r="BT154" i="14"/>
  <c r="BT458" i="14"/>
  <c r="BT40" i="14"/>
  <c r="BZ276" i="14"/>
  <c r="BZ211" i="14"/>
  <c r="BT78" i="14"/>
  <c r="BZ78" i="14"/>
  <c r="BR284" i="14"/>
  <c r="BQ284" i="14"/>
  <c r="BZ277" i="14"/>
  <c r="BQ278" i="14"/>
  <c r="BR278" i="14"/>
  <c r="BQ126" i="14"/>
  <c r="BR126" i="14"/>
  <c r="BR292" i="14"/>
  <c r="BQ292" i="14"/>
  <c r="BZ285" i="14"/>
  <c r="BZ86" i="14"/>
  <c r="BT402" i="14"/>
  <c r="BZ402" i="14"/>
  <c r="BT358" i="14"/>
  <c r="BZ358" i="14"/>
  <c r="BR275" i="14"/>
  <c r="BQ275" i="14"/>
  <c r="BR6" i="14"/>
  <c r="BQ6" i="14"/>
  <c r="BR297" i="14"/>
  <c r="BQ297" i="14"/>
  <c r="BQ195" i="14"/>
  <c r="BR195" i="14"/>
  <c r="BR164" i="14"/>
  <c r="BQ164" i="14"/>
  <c r="BR79" i="14"/>
  <c r="BQ79" i="14"/>
  <c r="BQ286" i="14"/>
  <c r="BR286" i="14"/>
  <c r="BR67" i="14"/>
  <c r="BQ67" i="14"/>
  <c r="BT455" i="14"/>
  <c r="BZ455" i="14"/>
  <c r="BQ142" i="14"/>
  <c r="BR142" i="14"/>
  <c r="BQ291" i="14"/>
  <c r="BR291" i="14"/>
  <c r="BQ269" i="14"/>
  <c r="BR269" i="14"/>
  <c r="BZ270" i="14"/>
  <c r="BQ254" i="14"/>
  <c r="BR254" i="14"/>
  <c r="BR199" i="14"/>
  <c r="BQ199" i="14"/>
  <c r="BQ152" i="14"/>
  <c r="BR152" i="14"/>
  <c r="BZ293" i="14"/>
  <c r="BQ82" i="14"/>
  <c r="BR82" i="14"/>
  <c r="BZ106" i="14"/>
  <c r="BR75" i="14"/>
  <c r="BQ75" i="14"/>
  <c r="BT465" i="14"/>
  <c r="BZ465" i="14"/>
  <c r="BT350" i="14"/>
  <c r="BZ350" i="14"/>
  <c r="BZ4" i="14"/>
  <c r="BQ141" i="14"/>
  <c r="BR141" i="14"/>
  <c r="BR312" i="14"/>
  <c r="BQ312" i="14"/>
  <c r="BZ110" i="14"/>
  <c r="BQ294" i="14"/>
  <c r="BR294" i="14"/>
  <c r="BL2" i="14"/>
  <c r="BO2" i="14" s="1"/>
  <c r="CA2" i="14" s="1"/>
  <c r="BT197" i="14"/>
  <c r="BT12" i="14"/>
  <c r="BT212" i="14"/>
  <c r="BT70" i="14"/>
  <c r="BZ70" i="14"/>
  <c r="BT369" i="14"/>
  <c r="BT332" i="14"/>
  <c r="BT159" i="14"/>
  <c r="BT74" i="14"/>
  <c r="BZ74" i="14"/>
  <c r="BQ283" i="14"/>
  <c r="BR283" i="14"/>
  <c r="BQ277" i="14"/>
  <c r="BR277" i="14"/>
  <c r="BP278" i="14"/>
  <c r="BP126" i="14"/>
  <c r="BQ285" i="14"/>
  <c r="BR285" i="14"/>
  <c r="BZ114" i="14"/>
  <c r="BT49" i="14"/>
  <c r="BT18" i="14"/>
  <c r="BZ18" i="14"/>
  <c r="BT229" i="14"/>
  <c r="BT136" i="14"/>
  <c r="BT16" i="14"/>
  <c r="BT381" i="14"/>
  <c r="BT145" i="14"/>
  <c r="BT129" i="14"/>
  <c r="BT91" i="14"/>
  <c r="BZ91" i="14"/>
  <c r="BT196" i="14"/>
  <c r="BT85" i="14"/>
  <c r="BT36" i="14"/>
  <c r="BR272" i="14"/>
  <c r="BQ272" i="14"/>
  <c r="BP6" i="14"/>
  <c r="BP297" i="14"/>
  <c r="BP211" i="14"/>
  <c r="BP195" i="14"/>
  <c r="BR179" i="14"/>
  <c r="BQ179" i="14"/>
  <c r="BO79" i="14"/>
  <c r="CA79" i="14" s="1"/>
  <c r="BP286" i="14"/>
  <c r="BT398" i="14"/>
  <c r="BZ398" i="14"/>
  <c r="BT388" i="14"/>
  <c r="BT69" i="14"/>
  <c r="BT52" i="14"/>
  <c r="BP291" i="14"/>
  <c r="BR287" i="14"/>
  <c r="BQ287" i="14"/>
  <c r="BQ270" i="14"/>
  <c r="BR270" i="14"/>
  <c r="BP254" i="14"/>
  <c r="BZ167" i="14"/>
  <c r="BP152" i="14"/>
  <c r="BZ94" i="14"/>
  <c r="BZ298" i="14"/>
  <c r="BZ71" i="14"/>
  <c r="BR106" i="14"/>
  <c r="BQ106" i="14"/>
  <c r="BP75" i="14"/>
  <c r="BT84" i="14"/>
  <c r="BT37" i="14"/>
  <c r="BT385" i="14"/>
  <c r="BQ4" i="14"/>
  <c r="BR4" i="14"/>
  <c r="BZ282" i="14"/>
  <c r="BR203" i="14"/>
  <c r="BQ203" i="14"/>
  <c r="BQ110" i="14"/>
  <c r="BR110" i="14"/>
  <c r="BT432" i="14"/>
  <c r="BT88" i="14"/>
  <c r="BT412" i="14"/>
  <c r="BT165" i="14"/>
  <c r="BT157" i="14"/>
  <c r="BT125" i="14"/>
  <c r="BP284" i="14"/>
  <c r="BP277" i="14"/>
  <c r="BZ175" i="14"/>
  <c r="BO126" i="14"/>
  <c r="CA126" i="14" s="1"/>
  <c r="BP292" i="14"/>
  <c r="BP285" i="14"/>
  <c r="BQ87" i="14"/>
  <c r="BR87" i="14"/>
  <c r="BQ86" i="14"/>
  <c r="BR86" i="14"/>
  <c r="BT384" i="14"/>
  <c r="BT372" i="14"/>
  <c r="BT73" i="14"/>
  <c r="BT316" i="14"/>
  <c r="BT198" i="14"/>
  <c r="BZ198" i="14"/>
  <c r="BT56" i="14"/>
  <c r="BT224" i="14"/>
  <c r="BP275" i="14"/>
  <c r="BO272" i="14"/>
  <c r="CA272" i="14" s="1"/>
  <c r="BR273" i="14"/>
  <c r="BQ273" i="14"/>
  <c r="BQ274" i="14"/>
  <c r="BR274" i="14"/>
  <c r="BR288" i="14"/>
  <c r="BQ288" i="14"/>
  <c r="BO195" i="14"/>
  <c r="CA195" i="14" s="1"/>
  <c r="BP164" i="14"/>
  <c r="BR148" i="14"/>
  <c r="BQ148" i="14"/>
  <c r="BP79" i="14"/>
  <c r="BO67" i="14"/>
  <c r="CA67" i="14" s="1"/>
  <c r="BT404" i="14"/>
  <c r="BT189" i="14"/>
  <c r="BT116" i="14"/>
  <c r="BT95" i="14"/>
  <c r="BT377" i="14"/>
  <c r="BT153" i="14"/>
  <c r="BP142" i="14"/>
  <c r="BO291" i="14"/>
  <c r="CA291" i="14" s="1"/>
  <c r="BP269" i="14"/>
  <c r="BP270" i="14"/>
  <c r="BP199" i="14"/>
  <c r="BR167" i="14"/>
  <c r="BQ167" i="14"/>
  <c r="BO152" i="14"/>
  <c r="CA152" i="14" s="1"/>
  <c r="BQ293" i="14"/>
  <c r="BR293" i="14"/>
  <c r="BP82" i="14"/>
  <c r="BR71" i="14"/>
  <c r="BQ71" i="14"/>
  <c r="BP106" i="14"/>
  <c r="BT394" i="14"/>
  <c r="BZ394" i="14"/>
  <c r="BT365" i="14"/>
  <c r="BT389" i="14"/>
  <c r="BT93" i="14"/>
  <c r="BP141" i="14"/>
  <c r="BR281" i="14"/>
  <c r="BQ281" i="14"/>
  <c r="BO312" i="14"/>
  <c r="CA312" i="14" s="1"/>
  <c r="BR289" i="14"/>
  <c r="BQ289" i="14"/>
  <c r="BP110" i="14"/>
  <c r="BT232" i="14"/>
  <c r="BT180" i="14"/>
  <c r="BT161" i="14"/>
  <c r="BT9" i="14"/>
  <c r="BT373" i="14"/>
  <c r="BT251" i="14"/>
  <c r="BT147" i="14"/>
  <c r="BT48" i="14"/>
  <c r="BZ48" i="14"/>
  <c r="BP283" i="14"/>
  <c r="BO284" i="14"/>
  <c r="CA284" i="14" s="1"/>
  <c r="BR3" i="14"/>
  <c r="BQ3" i="14"/>
  <c r="BO278" i="14"/>
  <c r="CA278" i="14" s="1"/>
  <c r="BR175" i="14"/>
  <c r="BQ175" i="14"/>
  <c r="BR160" i="14"/>
  <c r="BQ160" i="14"/>
  <c r="BQ63" i="14"/>
  <c r="BR63" i="14"/>
  <c r="BO292" i="14"/>
  <c r="CA292" i="14" s="1"/>
  <c r="BR72" i="14"/>
  <c r="BQ72" i="14"/>
  <c r="BQ290" i="14"/>
  <c r="BR290" i="14"/>
  <c r="BQ114" i="14"/>
  <c r="BR114" i="14"/>
  <c r="BR122" i="14"/>
  <c r="BQ122" i="14"/>
  <c r="BQ90" i="14"/>
  <c r="BR90" i="14"/>
  <c r="BT225" i="14"/>
  <c r="BT424" i="14"/>
  <c r="BT453" i="14"/>
  <c r="BT411" i="14"/>
  <c r="BZ411" i="14"/>
  <c r="BT417" i="14"/>
  <c r="BT113" i="14"/>
  <c r="BT68" i="14"/>
  <c r="BO275" i="14"/>
  <c r="CA275" i="14" s="1"/>
  <c r="BR276" i="14"/>
  <c r="BQ276" i="14"/>
  <c r="BO6" i="14"/>
  <c r="CA6" i="14" s="1"/>
  <c r="BZ274" i="14"/>
  <c r="BO297" i="14"/>
  <c r="CA297" i="14" s="1"/>
  <c r="BQ227" i="14"/>
  <c r="BR227" i="14"/>
  <c r="BR211" i="14"/>
  <c r="BQ211" i="14"/>
  <c r="BO164" i="14"/>
  <c r="CA164" i="14" s="1"/>
  <c r="BO286" i="14"/>
  <c r="CA286" i="14" s="1"/>
  <c r="BP67" i="14"/>
  <c r="BT337" i="14"/>
  <c r="BT77" i="14"/>
  <c r="BT456" i="14"/>
  <c r="BT185" i="14"/>
  <c r="BT128" i="14"/>
  <c r="BT464" i="14"/>
  <c r="BO142" i="14"/>
  <c r="CA142" i="14" s="1"/>
  <c r="BR279" i="14"/>
  <c r="BQ279" i="14"/>
  <c r="BO287" i="14"/>
  <c r="CA287" i="14" s="1"/>
  <c r="BO269" i="14"/>
  <c r="CA269" i="14" s="1"/>
  <c r="BQ299" i="14"/>
  <c r="BR299" i="14"/>
  <c r="BO254" i="14"/>
  <c r="CA254" i="14" s="1"/>
  <c r="BO199" i="14"/>
  <c r="CA199" i="14" s="1"/>
  <c r="BP167" i="14"/>
  <c r="BQ94" i="14"/>
  <c r="BR94" i="14"/>
  <c r="BR5" i="14"/>
  <c r="BQ5" i="14"/>
  <c r="BR300" i="14"/>
  <c r="BQ300" i="14"/>
  <c r="BQ298" i="14"/>
  <c r="BR298" i="14"/>
  <c r="BO82" i="14"/>
  <c r="CA82" i="14" s="1"/>
  <c r="BO75" i="14"/>
  <c r="CA75" i="14" s="1"/>
  <c r="BT241" i="14"/>
  <c r="BT201" i="14"/>
  <c r="BT92" i="14"/>
  <c r="BT41" i="14"/>
  <c r="BT441" i="14"/>
  <c r="BT208" i="14"/>
  <c r="BT109" i="14"/>
  <c r="BO141" i="14"/>
  <c r="CA141" i="14" s="1"/>
  <c r="BR295" i="14"/>
  <c r="BQ295" i="14"/>
  <c r="BQ282" i="14"/>
  <c r="BR282" i="14"/>
  <c r="BP312" i="14"/>
  <c r="BR296" i="14"/>
  <c r="BQ296" i="14"/>
  <c r="BQ187" i="14"/>
  <c r="BR187" i="14"/>
  <c r="BR171" i="14"/>
  <c r="BQ171" i="14"/>
  <c r="AR243" i="12"/>
  <c r="AR375" i="12"/>
  <c r="AR354" i="12"/>
  <c r="AG479" i="14"/>
  <c r="AG474" i="14"/>
  <c r="AR365" i="12"/>
  <c r="AO239" i="12"/>
  <c r="AP239" i="12" s="1"/>
  <c r="AO312" i="12"/>
  <c r="AP312" i="12" s="1"/>
  <c r="AO326" i="12"/>
  <c r="AP326" i="12" s="1"/>
  <c r="AR132" i="12"/>
  <c r="AR367" i="12"/>
  <c r="AR359" i="12"/>
  <c r="AO355" i="12"/>
  <c r="AP355" i="12" s="1"/>
  <c r="AR355" i="12"/>
  <c r="AR128" i="12"/>
  <c r="AO128" i="12"/>
  <c r="AP128" i="12" s="1"/>
  <c r="AO104" i="12"/>
  <c r="AP104" i="12" s="1"/>
  <c r="AR104" i="12"/>
  <c r="J15" i="20"/>
  <c r="AO92" i="12"/>
  <c r="AP92" i="12" s="1"/>
  <c r="AR92" i="12"/>
  <c r="AO108" i="12"/>
  <c r="AP108" i="12" s="1"/>
  <c r="AR108" i="12"/>
  <c r="AO371" i="12"/>
  <c r="AP371" i="12" s="1"/>
  <c r="AR371" i="12"/>
  <c r="AR60" i="12"/>
  <c r="AO60" i="12"/>
  <c r="AP60" i="12" s="1"/>
  <c r="AR280" i="12"/>
  <c r="AO280" i="12"/>
  <c r="AP280" i="12" s="1"/>
  <c r="AO384" i="12"/>
  <c r="AP384" i="12" s="1"/>
  <c r="AR384" i="12"/>
  <c r="AO318" i="12"/>
  <c r="AP318" i="12" s="1"/>
  <c r="AR318" i="12"/>
  <c r="AO256" i="12"/>
  <c r="AP256" i="12" s="1"/>
  <c r="AR256" i="12"/>
  <c r="AR14" i="12"/>
  <c r="AO14" i="12"/>
  <c r="AP14" i="12" s="1"/>
  <c r="AO170" i="12"/>
  <c r="AP170" i="12" s="1"/>
  <c r="AR170" i="12"/>
  <c r="AR90" i="12"/>
  <c r="AO90" i="12"/>
  <c r="AP90" i="12" s="1"/>
  <c r="AO156" i="12"/>
  <c r="AP156" i="12" s="1"/>
  <c r="AR156" i="12"/>
  <c r="AR217" i="12"/>
  <c r="AO217" i="12"/>
  <c r="AP217" i="12" s="1"/>
  <c r="AR207" i="12"/>
  <c r="AO207" i="12"/>
  <c r="AP207" i="12" s="1"/>
  <c r="AO157" i="12"/>
  <c r="AP157" i="12" s="1"/>
  <c r="AR157" i="12"/>
  <c r="AR51" i="12"/>
  <c r="AO51" i="12"/>
  <c r="AP51" i="12" s="1"/>
  <c r="AO339" i="12"/>
  <c r="AP339" i="12" s="1"/>
  <c r="AR339" i="12"/>
  <c r="AO344" i="12"/>
  <c r="AP344" i="12" s="1"/>
  <c r="AR344" i="12"/>
  <c r="AO45" i="12"/>
  <c r="AP45" i="12" s="1"/>
  <c r="AR45" i="12"/>
  <c r="AR129" i="12"/>
  <c r="AO129" i="12"/>
  <c r="AP129" i="12" s="1"/>
  <c r="AR311" i="12"/>
  <c r="AO311" i="12"/>
  <c r="AP311" i="12" s="1"/>
  <c r="AO185" i="12"/>
  <c r="AP185" i="12" s="1"/>
  <c r="AR185" i="12"/>
  <c r="AO369" i="12"/>
  <c r="AP369" i="12" s="1"/>
  <c r="AR369" i="12"/>
  <c r="AO235" i="12"/>
  <c r="AP235" i="12" s="1"/>
  <c r="AR235" i="12"/>
  <c r="AO73" i="12"/>
  <c r="AP73" i="12" s="1"/>
  <c r="AR73" i="12"/>
  <c r="AO66" i="12"/>
  <c r="AP66" i="12" s="1"/>
  <c r="AR66" i="12"/>
  <c r="AO88" i="12"/>
  <c r="AP88" i="12" s="1"/>
  <c r="AR88" i="12"/>
  <c r="AR307" i="12"/>
  <c r="AO307" i="12"/>
  <c r="AP307" i="12" s="1"/>
  <c r="AR328" i="12"/>
  <c r="AO328" i="12"/>
  <c r="AP328" i="12" s="1"/>
  <c r="AO295" i="12"/>
  <c r="AP295" i="12" s="1"/>
  <c r="AR295" i="12"/>
  <c r="AR87" i="12"/>
  <c r="AO87" i="12"/>
  <c r="AP87" i="12" s="1"/>
  <c r="AR56" i="12"/>
  <c r="AO56" i="12"/>
  <c r="AP56" i="12" s="1"/>
  <c r="AR297" i="12"/>
  <c r="AO297" i="12"/>
  <c r="AP297" i="12" s="1"/>
  <c r="AO387" i="12"/>
  <c r="AP387" i="12" s="1"/>
  <c r="AR387" i="12"/>
  <c r="AR48" i="12"/>
  <c r="AO48" i="12"/>
  <c r="AP48" i="12" s="1"/>
  <c r="AO58" i="12"/>
  <c r="AP58" i="12" s="1"/>
  <c r="AR58" i="12"/>
  <c r="AO250" i="12"/>
  <c r="AP250" i="12" s="1"/>
  <c r="AR250" i="12"/>
  <c r="AO348" i="12"/>
  <c r="AP348" i="12" s="1"/>
  <c r="AR348" i="12"/>
  <c r="AO410" i="12"/>
  <c r="AP410" i="12" s="1"/>
  <c r="AR410" i="12"/>
  <c r="AR100" i="12"/>
  <c r="AO100" i="12"/>
  <c r="AP100" i="12" s="1"/>
  <c r="AO159" i="12"/>
  <c r="AP159" i="12" s="1"/>
  <c r="AR159" i="12"/>
  <c r="AO84" i="12"/>
  <c r="AP84" i="12" s="1"/>
  <c r="AR84" i="12"/>
  <c r="AO67" i="12"/>
  <c r="AP67" i="12" s="1"/>
  <c r="AR67" i="12"/>
  <c r="AO147" i="12"/>
  <c r="AP147" i="12" s="1"/>
  <c r="AR147" i="12"/>
  <c r="AR7" i="12"/>
  <c r="AO7" i="12"/>
  <c r="AP7" i="12" s="1"/>
  <c r="AO114" i="12"/>
  <c r="AP114" i="12" s="1"/>
  <c r="AR114" i="12"/>
  <c r="AO368" i="12"/>
  <c r="AP368" i="12" s="1"/>
  <c r="AR368" i="12"/>
  <c r="AO208" i="12"/>
  <c r="AP208" i="12" s="1"/>
  <c r="AR208" i="12"/>
  <c r="AO146" i="12"/>
  <c r="AP146" i="12" s="1"/>
  <c r="AR146" i="12"/>
  <c r="AR264" i="12"/>
  <c r="AO264" i="12"/>
  <c r="AP264" i="12" s="1"/>
  <c r="AO224" i="12"/>
  <c r="AP224" i="12" s="1"/>
  <c r="AR224" i="12"/>
  <c r="AR273" i="12"/>
  <c r="AO273" i="12"/>
  <c r="AP273" i="12" s="1"/>
  <c r="AO21" i="12"/>
  <c r="AP21" i="12" s="1"/>
  <c r="AR21" i="12"/>
  <c r="AO267" i="12"/>
  <c r="AP267" i="12" s="1"/>
  <c r="AR267" i="12"/>
  <c r="AR245" i="12"/>
  <c r="AO245" i="12"/>
  <c r="AP245" i="12" s="1"/>
  <c r="AO167" i="12"/>
  <c r="AP167" i="12" s="1"/>
  <c r="AR167" i="12"/>
  <c r="AO378" i="12"/>
  <c r="AP378" i="12" s="1"/>
  <c r="AR378" i="12"/>
  <c r="AR293" i="12"/>
  <c r="AO293" i="12"/>
  <c r="AP293" i="12" s="1"/>
  <c r="AR115" i="12"/>
  <c r="AO115" i="12"/>
  <c r="AP115" i="12" s="1"/>
  <c r="AR289" i="12"/>
  <c r="AO289" i="12"/>
  <c r="AP289" i="12" s="1"/>
  <c r="AR53" i="12"/>
  <c r="AO53" i="12"/>
  <c r="AP53" i="12" s="1"/>
  <c r="AO210" i="12"/>
  <c r="AP210" i="12" s="1"/>
  <c r="AR210" i="12"/>
  <c r="AO109" i="12"/>
  <c r="AP109" i="12" s="1"/>
  <c r="AR109" i="12"/>
  <c r="AO400" i="12"/>
  <c r="AP400" i="12" s="1"/>
  <c r="AR400" i="12"/>
  <c r="AR27" i="12"/>
  <c r="AO27" i="12"/>
  <c r="AP27" i="12" s="1"/>
  <c r="AR105" i="12"/>
  <c r="AO105" i="12"/>
  <c r="AP105" i="12" s="1"/>
  <c r="AO305" i="12"/>
  <c r="AP305" i="12" s="1"/>
  <c r="AR305" i="12"/>
  <c r="AO338" i="12"/>
  <c r="AP338" i="12" s="1"/>
  <c r="AR338" i="12"/>
  <c r="AR182" i="12"/>
  <c r="AO182" i="12"/>
  <c r="AP182" i="12" s="1"/>
  <c r="AO136" i="12"/>
  <c r="AP136" i="12" s="1"/>
  <c r="AR136" i="12"/>
  <c r="AO272" i="12"/>
  <c r="AP272" i="12" s="1"/>
  <c r="AR272" i="12"/>
  <c r="AO96" i="12"/>
  <c r="AP96" i="12" s="1"/>
  <c r="AR96" i="12"/>
  <c r="AO406" i="12"/>
  <c r="AP406" i="12" s="1"/>
  <c r="AR406" i="12"/>
  <c r="AR294" i="12"/>
  <c r="AO294" i="12"/>
  <c r="AP294" i="12" s="1"/>
  <c r="AR59" i="12"/>
  <c r="AO59" i="12"/>
  <c r="AP59" i="12" s="1"/>
  <c r="AR327" i="12"/>
  <c r="AO327" i="12"/>
  <c r="AP327" i="12" s="1"/>
  <c r="AR43" i="12"/>
  <c r="AO43" i="12"/>
  <c r="AP43" i="12" s="1"/>
  <c r="AO49" i="12"/>
  <c r="AP49" i="12" s="1"/>
  <c r="AR49" i="12"/>
  <c r="AO316" i="12"/>
  <c r="AP316" i="12" s="1"/>
  <c r="AR316" i="12"/>
  <c r="AO278" i="12"/>
  <c r="AP278" i="12" s="1"/>
  <c r="AR278" i="12"/>
  <c r="AO253" i="12"/>
  <c r="AP253" i="12" s="1"/>
  <c r="AR253" i="12"/>
  <c r="AO374" i="12"/>
  <c r="AP374" i="12" s="1"/>
  <c r="AR374" i="12"/>
  <c r="AO317" i="12"/>
  <c r="AP317" i="12" s="1"/>
  <c r="AR317" i="12"/>
  <c r="AR80" i="12"/>
  <c r="AO80" i="12"/>
  <c r="AP80" i="12" s="1"/>
  <c r="AR85" i="12"/>
  <c r="AO85" i="12"/>
  <c r="AP85" i="12" s="1"/>
  <c r="AO233" i="12"/>
  <c r="AP233" i="12" s="1"/>
  <c r="AR233" i="12"/>
  <c r="AO353" i="12"/>
  <c r="AP353" i="12" s="1"/>
  <c r="AR353" i="12"/>
  <c r="AO86" i="12"/>
  <c r="AP86" i="12" s="1"/>
  <c r="AR86" i="12"/>
  <c r="AR143" i="12"/>
  <c r="AO143" i="12"/>
  <c r="AP143" i="12" s="1"/>
  <c r="AO204" i="12"/>
  <c r="AP204" i="12" s="1"/>
  <c r="AR204" i="12"/>
  <c r="AO138" i="12"/>
  <c r="AP138" i="12" s="1"/>
  <c r="AR138" i="12"/>
  <c r="AR42" i="12"/>
  <c r="AO42" i="12"/>
  <c r="AP42" i="12" s="1"/>
  <c r="AO283" i="12"/>
  <c r="AP283" i="12" s="1"/>
  <c r="AR283" i="12"/>
  <c r="AR322" i="12"/>
  <c r="AO322" i="12"/>
  <c r="AP322" i="12" s="1"/>
  <c r="AR55" i="12"/>
  <c r="AO55" i="12"/>
  <c r="AP55" i="12" s="1"/>
  <c r="AO230" i="12"/>
  <c r="AP230" i="12" s="1"/>
  <c r="AR230" i="12"/>
  <c r="AO183" i="12"/>
  <c r="AP183" i="12" s="1"/>
  <c r="AR183" i="12"/>
  <c r="AR35" i="12"/>
  <c r="AO35" i="12"/>
  <c r="AP35" i="12" s="1"/>
  <c r="AO190" i="12"/>
  <c r="AP190" i="12" s="1"/>
  <c r="AR190" i="12"/>
  <c r="AO279" i="12"/>
  <c r="AP279" i="12" s="1"/>
  <c r="AR279" i="12"/>
  <c r="AO70" i="12"/>
  <c r="AP70" i="12" s="1"/>
  <c r="AR70" i="12"/>
  <c r="AR191" i="12"/>
  <c r="AO191" i="12"/>
  <c r="AP191" i="12" s="1"/>
  <c r="AR106" i="12"/>
  <c r="AO106" i="12"/>
  <c r="AP106" i="12" s="1"/>
  <c r="AO22" i="12"/>
  <c r="AP22" i="12" s="1"/>
  <c r="AR22" i="12"/>
  <c r="AR184" i="12"/>
  <c r="AO184" i="12"/>
  <c r="AP184" i="12" s="1"/>
  <c r="AO5" i="12"/>
  <c r="AP5" i="12" s="1"/>
  <c r="AR5" i="12"/>
  <c r="AO352" i="12"/>
  <c r="AP352" i="12" s="1"/>
  <c r="AR352" i="12"/>
  <c r="AO373" i="12"/>
  <c r="AP373" i="12" s="1"/>
  <c r="AR373" i="12"/>
  <c r="AO345" i="12"/>
  <c r="AP345" i="12" s="1"/>
  <c r="AR345" i="12"/>
  <c r="AO130" i="12"/>
  <c r="AP130" i="12" s="1"/>
  <c r="AR130" i="12"/>
  <c r="AR281" i="12"/>
  <c r="AO281" i="12"/>
  <c r="AP281" i="12" s="1"/>
  <c r="AO65" i="12"/>
  <c r="AP65" i="12" s="1"/>
  <c r="AR65" i="12"/>
  <c r="AO395" i="12"/>
  <c r="AP395" i="12" s="1"/>
  <c r="AR395" i="12"/>
  <c r="AR199" i="12"/>
  <c r="AO199" i="12"/>
  <c r="AP199" i="12" s="1"/>
  <c r="AO362" i="12"/>
  <c r="AP362" i="12" s="1"/>
  <c r="AR362" i="12"/>
  <c r="AR131" i="12"/>
  <c r="AO131" i="12"/>
  <c r="AP131" i="12" s="1"/>
  <c r="AR277" i="12"/>
  <c r="AO277" i="12"/>
  <c r="AP277" i="12" s="1"/>
  <c r="AO244" i="12"/>
  <c r="AP244" i="12" s="1"/>
  <c r="AR244" i="12"/>
  <c r="AO347" i="12"/>
  <c r="AP347" i="12" s="1"/>
  <c r="AR347" i="12"/>
  <c r="AR177" i="12"/>
  <c r="AO177" i="12"/>
  <c r="AP177" i="12" s="1"/>
  <c r="AO13" i="12"/>
  <c r="AP13" i="12" s="1"/>
  <c r="AR13" i="12"/>
  <c r="AO168" i="12"/>
  <c r="AP168" i="12" s="1"/>
  <c r="AR168" i="12"/>
  <c r="AR201" i="12"/>
  <c r="AO201" i="12"/>
  <c r="AP201" i="12" s="1"/>
  <c r="AR137" i="12"/>
  <c r="AO137" i="12"/>
  <c r="AP137" i="12" s="1"/>
  <c r="AO89" i="12"/>
  <c r="AP89" i="12" s="1"/>
  <c r="AR89" i="12"/>
  <c r="AR198" i="12"/>
  <c r="AO198" i="12"/>
  <c r="AP198" i="12" s="1"/>
  <c r="AR11" i="12"/>
  <c r="AO11" i="12"/>
  <c r="AP11" i="12" s="1"/>
  <c r="AO350" i="12"/>
  <c r="AP350" i="12" s="1"/>
  <c r="AR350" i="12"/>
  <c r="AO357" i="12"/>
  <c r="AP357" i="12" s="1"/>
  <c r="AR357" i="12"/>
  <c r="AR275" i="12"/>
  <c r="AO275" i="12"/>
  <c r="AP275" i="12" s="1"/>
  <c r="AR331" i="12"/>
  <c r="AO331" i="12"/>
  <c r="AP331" i="12" s="1"/>
  <c r="AR308" i="12"/>
  <c r="AO308" i="12"/>
  <c r="AP308" i="12" s="1"/>
  <c r="AR259" i="12"/>
  <c r="AO259" i="12"/>
  <c r="AP259" i="12" s="1"/>
  <c r="AR126" i="12"/>
  <c r="AO126" i="12"/>
  <c r="AP126" i="12" s="1"/>
  <c r="AR120" i="12"/>
  <c r="AO120" i="12"/>
  <c r="AP120" i="12" s="1"/>
  <c r="AO220" i="12"/>
  <c r="AP220" i="12" s="1"/>
  <c r="AR220" i="12"/>
  <c r="AO380" i="12"/>
  <c r="AP380" i="12" s="1"/>
  <c r="AR380" i="12"/>
  <c r="AR78" i="12"/>
  <c r="AO78" i="12"/>
  <c r="AP78" i="12" s="1"/>
  <c r="AR164" i="12"/>
  <c r="AO164" i="12"/>
  <c r="AP164" i="12" s="1"/>
  <c r="AR282" i="12"/>
  <c r="AO282" i="12"/>
  <c r="AP282" i="12" s="1"/>
  <c r="AR34" i="12"/>
  <c r="AO34" i="12"/>
  <c r="AP34" i="12" s="1"/>
  <c r="AO161" i="12"/>
  <c r="AP161" i="12" s="1"/>
  <c r="AR161" i="12"/>
  <c r="AR219" i="12"/>
  <c r="AO219" i="12"/>
  <c r="AP219" i="12" s="1"/>
  <c r="AR113" i="12"/>
  <c r="AO113" i="12"/>
  <c r="AP113" i="12" s="1"/>
  <c r="AR296" i="12"/>
  <c r="AO296" i="12"/>
  <c r="AP296" i="12" s="1"/>
  <c r="AR323" i="12"/>
  <c r="AO323" i="12"/>
  <c r="AP323" i="12" s="1"/>
  <c r="AO119" i="12"/>
  <c r="AP119" i="12" s="1"/>
  <c r="AR119" i="12"/>
  <c r="AR260" i="12"/>
  <c r="AO260" i="12"/>
  <c r="AP260" i="12" s="1"/>
  <c r="AR40" i="12"/>
  <c r="AO40" i="12"/>
  <c r="AP40" i="12" s="1"/>
  <c r="AO265" i="12"/>
  <c r="AP265" i="12" s="1"/>
  <c r="AR265" i="12"/>
  <c r="AO107" i="12"/>
  <c r="AP107" i="12" s="1"/>
  <c r="AR107" i="12"/>
  <c r="AO342" i="12"/>
  <c r="AP342" i="12" s="1"/>
  <c r="AR342" i="12"/>
  <c r="AR173" i="12"/>
  <c r="AO173" i="12"/>
  <c r="AP173" i="12" s="1"/>
  <c r="AR215" i="12"/>
  <c r="AO215" i="12"/>
  <c r="AP215" i="12" s="1"/>
  <c r="AR82" i="12"/>
  <c r="AO82" i="12"/>
  <c r="AP82" i="12" s="1"/>
  <c r="AR313" i="12"/>
  <c r="AO313" i="12"/>
  <c r="AP313" i="12" s="1"/>
  <c r="AO144" i="12"/>
  <c r="AP144" i="12" s="1"/>
  <c r="AR144" i="12"/>
  <c r="AO360" i="12"/>
  <c r="AP360" i="12" s="1"/>
  <c r="AR360" i="12"/>
  <c r="AO301" i="12"/>
  <c r="AP301" i="12" s="1"/>
  <c r="AR301" i="12"/>
  <c r="AR284" i="12"/>
  <c r="AO284" i="12"/>
  <c r="AP284" i="12" s="1"/>
  <c r="AO142" i="12"/>
  <c r="AP142" i="12" s="1"/>
  <c r="AR142" i="12"/>
  <c r="AO93" i="12"/>
  <c r="AP93" i="12" s="1"/>
  <c r="AR93" i="12"/>
  <c r="AO397" i="12"/>
  <c r="AP397" i="12" s="1"/>
  <c r="AR397" i="12"/>
  <c r="AO379" i="12"/>
  <c r="AP379" i="12" s="1"/>
  <c r="AR379" i="12"/>
  <c r="AO319" i="12"/>
  <c r="AP319" i="12" s="1"/>
  <c r="AR319" i="12"/>
  <c r="AO383" i="12"/>
  <c r="AP383" i="12" s="1"/>
  <c r="AR383" i="12"/>
  <c r="AO37" i="12"/>
  <c r="AP37" i="12" s="1"/>
  <c r="AR37" i="12"/>
  <c r="AO363" i="12"/>
  <c r="AP363" i="12" s="1"/>
  <c r="AR363" i="12"/>
  <c r="AO36" i="12"/>
  <c r="AP36" i="12" s="1"/>
  <c r="AR36" i="12"/>
  <c r="AR160" i="12"/>
  <c r="AO160" i="12"/>
  <c r="AP160" i="12" s="1"/>
  <c r="AO4" i="12"/>
  <c r="AP4" i="12" s="1"/>
  <c r="AR4" i="12"/>
  <c r="AR299" i="12"/>
  <c r="AO299" i="12"/>
  <c r="AP299" i="12" s="1"/>
  <c r="AR325" i="12"/>
  <c r="AO325" i="12"/>
  <c r="AP325" i="12" s="1"/>
  <c r="AR209" i="12"/>
  <c r="AO209" i="12"/>
  <c r="AP209" i="12" s="1"/>
  <c r="AR172" i="12"/>
  <c r="AO172" i="12"/>
  <c r="AP172" i="12" s="1"/>
  <c r="AO227" i="12"/>
  <c r="AP227" i="12" s="1"/>
  <c r="AR227" i="12"/>
  <c r="AO99" i="12"/>
  <c r="AP99" i="12" s="1"/>
  <c r="AR99" i="12"/>
  <c r="AR39" i="12"/>
  <c r="AO39" i="12"/>
  <c r="AP39" i="12" s="1"/>
  <c r="AO139" i="12"/>
  <c r="AP139" i="12" s="1"/>
  <c r="AR139" i="12"/>
  <c r="AO77" i="12"/>
  <c r="AP77" i="12" s="1"/>
  <c r="AR77" i="12"/>
  <c r="AR231" i="12"/>
  <c r="AO231" i="12"/>
  <c r="AP231" i="12" s="1"/>
  <c r="AR140" i="12"/>
  <c r="AO140" i="12"/>
  <c r="AP140" i="12" s="1"/>
  <c r="AO16" i="12"/>
  <c r="AP16" i="12" s="1"/>
  <c r="AR16" i="12"/>
  <c r="AO389" i="12"/>
  <c r="AP389" i="12" s="1"/>
  <c r="AR389" i="12"/>
  <c r="AO63" i="12"/>
  <c r="AP63" i="12" s="1"/>
  <c r="AR63" i="12"/>
  <c r="AR62" i="12"/>
  <c r="AO62" i="12"/>
  <c r="AP62" i="12" s="1"/>
  <c r="AR76" i="12"/>
  <c r="AO76" i="12"/>
  <c r="AP76" i="12" s="1"/>
  <c r="AO197" i="12"/>
  <c r="AP197" i="12" s="1"/>
  <c r="AR197" i="12"/>
  <c r="AO111" i="12"/>
  <c r="AP111" i="12" s="1"/>
  <c r="AR111" i="12"/>
  <c r="AR333" i="12"/>
  <c r="AO333" i="12"/>
  <c r="AP333" i="12" s="1"/>
  <c r="AR314" i="12"/>
  <c r="AO314" i="12"/>
  <c r="AP314" i="12" s="1"/>
  <c r="AO31" i="12"/>
  <c r="AP31" i="12" s="1"/>
  <c r="AR31" i="12"/>
  <c r="AO385" i="12"/>
  <c r="AP385" i="12" s="1"/>
  <c r="AR385" i="12"/>
  <c r="AR257" i="12"/>
  <c r="AO257" i="12"/>
  <c r="AP257" i="12" s="1"/>
  <c r="AO221" i="12"/>
  <c r="AP221" i="12" s="1"/>
  <c r="AR221" i="12"/>
  <c r="AO28" i="12"/>
  <c r="AP28" i="12" s="1"/>
  <c r="AR28" i="12"/>
  <c r="AO26" i="12"/>
  <c r="AP26" i="12" s="1"/>
  <c r="AR26" i="12"/>
  <c r="AO50" i="12"/>
  <c r="AP50" i="12" s="1"/>
  <c r="AR50" i="12"/>
  <c r="AO393" i="12"/>
  <c r="AP393" i="12" s="1"/>
  <c r="AR393" i="12"/>
  <c r="AR229" i="12"/>
  <c r="AO229" i="12"/>
  <c r="AP229" i="12" s="1"/>
  <c r="AO386" i="12"/>
  <c r="AP386" i="12" s="1"/>
  <c r="AR386" i="12"/>
  <c r="AR118" i="12"/>
  <c r="AO118" i="12"/>
  <c r="AP118" i="12" s="1"/>
  <c r="AO376" i="12"/>
  <c r="AP376" i="12" s="1"/>
  <c r="AR376" i="12"/>
  <c r="AO407" i="12"/>
  <c r="AP407" i="12" s="1"/>
  <c r="AR407" i="12"/>
  <c r="AR150" i="12"/>
  <c r="AO150" i="12"/>
  <c r="AP150" i="12" s="1"/>
  <c r="AO83" i="12"/>
  <c r="AP83" i="12" s="1"/>
  <c r="AR83" i="12"/>
  <c r="AR186" i="12"/>
  <c r="AO186" i="12"/>
  <c r="AP186" i="12" s="1"/>
  <c r="AO194" i="12"/>
  <c r="AP194" i="12" s="1"/>
  <c r="AR194" i="12"/>
  <c r="AO38" i="12"/>
  <c r="AP38" i="12" s="1"/>
  <c r="AR38" i="12"/>
  <c r="AO382" i="12"/>
  <c r="AP382" i="12" s="1"/>
  <c r="AR382" i="12"/>
  <c r="AO268" i="12"/>
  <c r="AP268" i="12" s="1"/>
  <c r="AR268" i="12"/>
  <c r="AO404" i="12"/>
  <c r="AP404" i="12" s="1"/>
  <c r="AR404" i="12"/>
  <c r="AO121" i="12"/>
  <c r="AP121" i="12" s="1"/>
  <c r="AR121" i="12"/>
  <c r="AR24" i="12"/>
  <c r="AO24" i="12"/>
  <c r="AP24" i="12" s="1"/>
  <c r="AO246" i="12"/>
  <c r="AP246" i="12" s="1"/>
  <c r="AR246" i="12"/>
  <c r="AR46" i="12"/>
  <c r="AO46" i="12"/>
  <c r="AP46" i="12" s="1"/>
  <c r="AR41" i="12"/>
  <c r="AO41" i="12"/>
  <c r="AP41" i="12" s="1"/>
  <c r="AO75" i="12"/>
  <c r="AP75" i="12" s="1"/>
  <c r="AR75" i="12"/>
  <c r="AO377" i="12"/>
  <c r="AP377" i="12" s="1"/>
  <c r="AR377" i="12"/>
  <c r="AO200" i="12"/>
  <c r="AP200" i="12" s="1"/>
  <c r="AR200" i="12"/>
  <c r="AR18" i="12"/>
  <c r="AO18" i="12"/>
  <c r="AP18" i="12" s="1"/>
  <c r="AR291" i="12"/>
  <c r="AO291" i="12"/>
  <c r="AP291" i="12" s="1"/>
  <c r="AR12" i="12"/>
  <c r="AO12" i="12"/>
  <c r="AP12" i="12" s="1"/>
  <c r="AO17" i="12"/>
  <c r="AP17" i="12" s="1"/>
  <c r="AR17" i="12"/>
  <c r="AR269" i="12"/>
  <c r="AO269" i="12"/>
  <c r="AP269" i="12" s="1"/>
  <c r="AO171" i="12"/>
  <c r="AP171" i="12" s="1"/>
  <c r="AR171" i="12"/>
  <c r="AR149" i="12"/>
  <c r="AO149" i="12"/>
  <c r="AP149" i="12" s="1"/>
  <c r="AR248" i="12"/>
  <c r="AO248" i="12"/>
  <c r="AP248" i="12" s="1"/>
  <c r="AR112" i="12"/>
  <c r="AO112" i="12"/>
  <c r="AP112" i="12" s="1"/>
  <c r="AR81" i="12"/>
  <c r="AO81" i="12"/>
  <c r="AP81" i="12" s="1"/>
  <c r="AR329" i="12"/>
  <c r="AO329" i="12"/>
  <c r="AP329" i="12" s="1"/>
  <c r="AO403" i="12"/>
  <c r="AP403" i="12" s="1"/>
  <c r="AR403" i="12"/>
  <c r="AR135" i="12"/>
  <c r="AO135" i="12"/>
  <c r="AP135" i="12" s="1"/>
  <c r="AO340" i="12"/>
  <c r="AP340" i="12" s="1"/>
  <c r="AR340" i="12"/>
  <c r="AO127" i="12"/>
  <c r="AP127" i="12" s="1"/>
  <c r="AR127" i="12"/>
  <c r="AR155" i="12"/>
  <c r="AO155" i="12"/>
  <c r="AP155" i="12" s="1"/>
  <c r="AO32" i="12"/>
  <c r="AP32" i="12" s="1"/>
  <c r="AR32" i="12"/>
  <c r="AO370" i="12"/>
  <c r="AP370" i="12" s="1"/>
  <c r="AR370" i="12"/>
  <c r="AO349" i="12"/>
  <c r="AP349" i="12" s="1"/>
  <c r="AR349" i="12"/>
  <c r="AO401" i="12"/>
  <c r="AP401" i="12" s="1"/>
  <c r="AR401" i="12"/>
  <c r="AO324" i="12"/>
  <c r="AP324" i="12" s="1"/>
  <c r="AR324" i="12"/>
  <c r="AR30" i="12"/>
  <c r="AO30" i="12"/>
  <c r="AP30" i="12" s="1"/>
  <c r="AO361" i="12"/>
  <c r="AP361" i="12" s="1"/>
  <c r="AR361" i="12"/>
  <c r="AR276" i="12"/>
  <c r="AO276" i="12"/>
  <c r="AP276" i="12" s="1"/>
  <c r="AO372" i="12"/>
  <c r="AP372" i="12" s="1"/>
  <c r="AR372" i="12"/>
  <c r="AO44" i="12"/>
  <c r="AP44" i="12" s="1"/>
  <c r="AR44" i="12"/>
  <c r="AR174" i="12"/>
  <c r="AO174" i="12"/>
  <c r="AP174" i="12" s="1"/>
  <c r="AR64" i="12"/>
  <c r="AO64" i="12"/>
  <c r="AP64" i="12" s="1"/>
  <c r="AR152" i="12"/>
  <c r="AO152" i="12"/>
  <c r="AP152" i="12" s="1"/>
  <c r="AO188" i="12"/>
  <c r="AP188" i="12" s="1"/>
  <c r="AR188" i="12"/>
  <c r="AO214" i="12"/>
  <c r="AP214" i="12" s="1"/>
  <c r="AR214" i="12"/>
  <c r="AO6" i="12"/>
  <c r="AP6" i="12" s="1"/>
  <c r="AR6" i="12"/>
  <c r="AO255" i="12"/>
  <c r="AP255" i="12" s="1"/>
  <c r="AR255" i="12"/>
  <c r="AR23" i="12"/>
  <c r="AO23" i="12"/>
  <c r="AP23" i="12" s="1"/>
  <c r="AO274" i="12"/>
  <c r="AP274" i="12" s="1"/>
  <c r="AR274" i="12"/>
  <c r="AO343" i="12"/>
  <c r="AP343" i="12" s="1"/>
  <c r="AR343" i="12"/>
  <c r="AO270" i="12"/>
  <c r="AP270" i="12" s="1"/>
  <c r="AR270" i="12"/>
  <c r="AR303" i="12"/>
  <c r="AO303" i="12"/>
  <c r="AP303" i="12" s="1"/>
  <c r="AO271" i="12"/>
  <c r="AP271" i="12" s="1"/>
  <c r="AR271" i="12"/>
  <c r="AO263" i="12"/>
  <c r="AP263" i="12" s="1"/>
  <c r="AR263" i="12"/>
  <c r="AR98" i="12"/>
  <c r="AO98" i="12"/>
  <c r="AP98" i="12" s="1"/>
  <c r="AO405" i="12"/>
  <c r="AP405" i="12" s="1"/>
  <c r="AR405" i="12"/>
  <c r="AO320" i="12"/>
  <c r="AP320" i="12" s="1"/>
  <c r="AR320" i="12"/>
  <c r="AO178" i="12"/>
  <c r="AP178" i="12" s="1"/>
  <c r="AR178" i="12"/>
  <c r="AO396" i="12"/>
  <c r="AP396" i="12" s="1"/>
  <c r="AR396" i="12"/>
  <c r="AO169" i="12"/>
  <c r="AP169" i="12" s="1"/>
  <c r="AR169" i="12"/>
  <c r="AO8" i="12"/>
  <c r="AP8" i="12" s="1"/>
  <c r="AR8" i="12"/>
  <c r="AO392" i="12"/>
  <c r="AP392" i="12" s="1"/>
  <c r="AR392" i="12"/>
  <c r="AR117" i="12"/>
  <c r="AO117" i="12"/>
  <c r="AP117" i="12" s="1"/>
  <c r="AO394" i="12"/>
  <c r="AP394" i="12" s="1"/>
  <c r="AR394" i="12"/>
  <c r="AR193" i="12"/>
  <c r="AO193" i="12"/>
  <c r="AP193" i="12" s="1"/>
  <c r="AO391" i="12"/>
  <c r="AP391" i="12" s="1"/>
  <c r="AR391" i="12"/>
  <c r="AO335" i="12"/>
  <c r="AP335" i="12" s="1"/>
  <c r="AR335" i="12"/>
  <c r="AO234" i="12"/>
  <c r="AP234" i="12" s="1"/>
  <c r="AR234" i="12"/>
  <c r="AO151" i="12"/>
  <c r="AP151" i="12" s="1"/>
  <c r="AR151" i="12"/>
  <c r="AR321" i="12"/>
  <c r="AO321" i="12"/>
  <c r="AP321" i="12" s="1"/>
  <c r="AR241" i="12"/>
  <c r="AO241" i="12"/>
  <c r="AP241" i="12" s="1"/>
  <c r="AO202" i="12"/>
  <c r="AP202" i="12" s="1"/>
  <c r="AR202" i="12"/>
  <c r="AO141" i="12"/>
  <c r="AP141" i="12" s="1"/>
  <c r="AR141" i="12"/>
  <c r="AO242" i="12"/>
  <c r="AP242" i="12" s="1"/>
  <c r="AR242" i="12"/>
  <c r="AO399" i="12"/>
  <c r="AP399" i="12" s="1"/>
  <c r="AR399" i="12"/>
  <c r="AO192" i="12"/>
  <c r="AP192" i="12" s="1"/>
  <c r="AR192" i="12"/>
  <c r="AR290" i="12"/>
  <c r="AO290" i="12"/>
  <c r="AP290" i="12" s="1"/>
  <c r="AR33" i="12"/>
  <c r="AO33" i="12"/>
  <c r="AP33" i="12" s="1"/>
  <c r="AO154" i="12"/>
  <c r="AP154" i="12" s="1"/>
  <c r="AR154" i="12"/>
  <c r="AR101" i="12"/>
  <c r="AO101" i="12"/>
  <c r="AP101" i="12" s="1"/>
  <c r="AO91" i="12"/>
  <c r="AP91" i="12" s="1"/>
  <c r="AR91" i="12"/>
  <c r="AR25" i="12"/>
  <c r="AO25" i="12"/>
  <c r="AP25" i="12" s="1"/>
  <c r="AR97" i="12"/>
  <c r="AO97" i="12"/>
  <c r="AP97" i="12" s="1"/>
  <c r="AO238" i="12"/>
  <c r="AP238" i="12" s="1"/>
  <c r="AR238" i="12"/>
  <c r="AO332" i="12"/>
  <c r="AP332" i="12" s="1"/>
  <c r="AR332" i="12"/>
  <c r="AO196" i="12"/>
  <c r="AP196" i="12" s="1"/>
  <c r="AR196" i="12"/>
  <c r="AO358" i="12"/>
  <c r="AP358" i="12" s="1"/>
  <c r="AR358" i="12"/>
  <c r="AR57" i="12"/>
  <c r="AO57" i="12"/>
  <c r="AP57" i="12" s="1"/>
  <c r="AO94" i="12"/>
  <c r="AP94" i="12" s="1"/>
  <c r="AR94" i="12"/>
  <c r="AO134" i="12"/>
  <c r="AP134" i="12" s="1"/>
  <c r="AR134" i="12"/>
  <c r="AR266" i="12"/>
  <c r="AO266" i="12"/>
  <c r="AP266" i="12" s="1"/>
  <c r="AO205" i="12"/>
  <c r="AP205" i="12" s="1"/>
  <c r="AR205" i="12"/>
  <c r="AO356" i="12"/>
  <c r="AP356" i="12" s="1"/>
  <c r="AR356" i="12"/>
  <c r="AR166" i="12"/>
  <c r="AO166" i="12"/>
  <c r="AP166" i="12" s="1"/>
  <c r="AR330" i="12"/>
  <c r="AO330" i="12"/>
  <c r="AP330" i="12" s="1"/>
  <c r="AO351" i="12"/>
  <c r="AP351" i="12" s="1"/>
  <c r="AR351" i="12"/>
  <c r="AO304" i="12"/>
  <c r="AP304" i="12" s="1"/>
  <c r="AR304" i="12"/>
  <c r="AO145" i="12"/>
  <c r="AP145" i="12" s="1"/>
  <c r="AR145" i="12"/>
  <c r="AO306" i="12"/>
  <c r="AP306" i="12" s="1"/>
  <c r="AR306" i="12"/>
  <c r="AR52" i="12"/>
  <c r="AO52" i="12"/>
  <c r="AP52" i="12" s="1"/>
  <c r="AR15" i="12"/>
  <c r="AO15" i="12"/>
  <c r="AP15" i="12" s="1"/>
  <c r="AO237" i="12"/>
  <c r="AP237" i="12" s="1"/>
  <c r="AR237" i="12"/>
  <c r="AO292" i="12"/>
  <c r="AP292" i="12" s="1"/>
  <c r="AR292" i="12"/>
  <c r="AR261" i="12"/>
  <c r="AO261" i="12"/>
  <c r="AP261" i="12" s="1"/>
  <c r="AR218" i="12"/>
  <c r="AO218" i="12"/>
  <c r="AP218" i="12" s="1"/>
  <c r="AR315" i="12"/>
  <c r="AO315" i="12"/>
  <c r="AP315" i="12" s="1"/>
  <c r="AR19" i="12"/>
  <c r="AO19" i="12"/>
  <c r="AP19" i="12" s="1"/>
  <c r="AO71" i="12"/>
  <c r="AP71" i="12" s="1"/>
  <c r="AR71" i="12"/>
  <c r="AO153" i="12"/>
  <c r="AP153" i="12" s="1"/>
  <c r="AR153" i="12"/>
  <c r="AO232" i="12"/>
  <c r="AP232" i="12" s="1"/>
  <c r="AR232" i="12"/>
  <c r="AO302" i="12"/>
  <c r="AP302" i="12" s="1"/>
  <c r="AR302" i="12"/>
  <c r="AO212" i="12"/>
  <c r="AP212" i="12" s="1"/>
  <c r="AR212" i="12"/>
  <c r="AR222" i="12"/>
  <c r="AO222" i="12"/>
  <c r="AP222" i="12" s="1"/>
  <c r="AO364" i="12"/>
  <c r="AP364" i="12" s="1"/>
  <c r="AR364" i="12"/>
  <c r="AO254" i="12"/>
  <c r="AP254" i="12" s="1"/>
  <c r="AR254" i="12"/>
  <c r="AO381" i="12"/>
  <c r="AP381" i="12" s="1"/>
  <c r="AR381" i="12"/>
  <c r="AR334" i="12"/>
  <c r="AO334" i="12"/>
  <c r="AP334" i="12" s="1"/>
  <c r="AO125" i="12"/>
  <c r="AP125" i="12" s="1"/>
  <c r="AR125" i="12"/>
  <c r="AO165" i="12"/>
  <c r="AP165" i="12" s="1"/>
  <c r="AR165" i="12"/>
  <c r="AR163" i="12"/>
  <c r="AO163" i="12"/>
  <c r="AP163" i="12" s="1"/>
  <c r="AR20" i="12"/>
  <c r="AO20" i="12"/>
  <c r="AP20" i="12" s="1"/>
  <c r="AR69" i="12"/>
  <c r="AO69" i="12"/>
  <c r="AP69" i="12" s="1"/>
  <c r="AR206" i="12"/>
  <c r="AO206" i="12"/>
  <c r="AP206" i="12" s="1"/>
  <c r="AO240" i="12"/>
  <c r="AP240" i="12" s="1"/>
  <c r="AR240" i="12"/>
  <c r="AO102" i="12"/>
  <c r="AP102" i="12" s="1"/>
  <c r="AR102" i="12"/>
  <c r="AO258" i="12"/>
  <c r="AP258" i="12" s="1"/>
  <c r="AR258" i="12"/>
  <c r="AR309" i="12"/>
  <c r="AO309" i="12"/>
  <c r="AP309" i="12" s="1"/>
  <c r="AR61" i="12"/>
  <c r="AO61" i="12"/>
  <c r="AP61" i="12" s="1"/>
  <c r="AO95" i="12"/>
  <c r="AP95" i="12" s="1"/>
  <c r="AR95" i="12"/>
  <c r="AR47" i="12"/>
  <c r="AO47" i="12"/>
  <c r="AP47" i="12" s="1"/>
  <c r="AO29" i="12"/>
  <c r="AP29" i="12" s="1"/>
  <c r="AR29" i="12"/>
  <c r="AO398" i="12"/>
  <c r="AP398" i="12" s="1"/>
  <c r="AR398" i="12"/>
  <c r="AO123" i="12"/>
  <c r="AP123" i="12" s="1"/>
  <c r="AR123" i="12"/>
  <c r="AO411" i="12"/>
  <c r="AP411" i="12" s="1"/>
  <c r="AR411" i="12"/>
  <c r="AO180" i="12"/>
  <c r="AP180" i="12" s="1"/>
  <c r="AR180" i="12"/>
  <c r="AR287" i="12"/>
  <c r="AO287" i="12"/>
  <c r="AP287" i="12" s="1"/>
  <c r="AO124" i="12"/>
  <c r="AP124" i="12" s="1"/>
  <c r="AR124" i="12"/>
  <c r="AO54" i="12"/>
  <c r="AP54" i="12" s="1"/>
  <c r="AR54" i="12"/>
  <c r="AR68" i="12"/>
  <c r="AO68" i="12"/>
  <c r="AP68" i="12" s="1"/>
  <c r="AO409" i="12"/>
  <c r="AP409" i="12" s="1"/>
  <c r="AR409" i="12"/>
  <c r="AR247" i="12"/>
  <c r="AO247" i="12"/>
  <c r="AP247" i="12" s="1"/>
  <c r="AO402" i="12"/>
  <c r="AP402" i="12" s="1"/>
  <c r="AR402" i="12"/>
  <c r="AO262" i="12"/>
  <c r="AP262" i="12" s="1"/>
  <c r="AR262" i="12"/>
  <c r="AR181" i="12"/>
  <c r="AO181" i="12"/>
  <c r="AP181" i="12" s="1"/>
  <c r="AO103" i="12"/>
  <c r="AP103" i="12" s="1"/>
  <c r="AR103" i="12"/>
  <c r="AO110" i="12"/>
  <c r="AP110" i="12" s="1"/>
  <c r="AR110" i="12"/>
  <c r="AR236" i="12"/>
  <c r="AO236" i="12"/>
  <c r="AP236" i="12" s="1"/>
  <c r="AO390" i="12"/>
  <c r="AP390" i="12" s="1"/>
  <c r="AR390" i="12"/>
  <c r="AR225" i="12"/>
  <c r="AO225" i="12"/>
  <c r="AP225" i="12" s="1"/>
  <c r="AR226" i="12"/>
  <c r="AO226" i="12"/>
  <c r="AP226" i="12" s="1"/>
  <c r="AO337" i="12"/>
  <c r="AP337" i="12" s="1"/>
  <c r="AR337" i="12"/>
  <c r="AO116" i="12"/>
  <c r="AP116" i="12" s="1"/>
  <c r="AR116" i="12"/>
  <c r="AR10" i="12"/>
  <c r="AO10" i="12"/>
  <c r="AP10" i="12" s="1"/>
  <c r="AO122" i="12"/>
  <c r="AP122" i="12" s="1"/>
  <c r="AR122" i="12"/>
  <c r="AO74" i="12"/>
  <c r="AP74" i="12" s="1"/>
  <c r="AR74" i="12"/>
  <c r="AR179" i="12"/>
  <c r="AO179" i="12"/>
  <c r="AP179" i="12" s="1"/>
  <c r="AO366" i="12"/>
  <c r="AP366" i="12" s="1"/>
  <c r="AR366" i="12"/>
  <c r="AO213" i="12"/>
  <c r="AP213" i="12" s="1"/>
  <c r="AR213" i="12"/>
  <c r="AO72" i="12"/>
  <c r="AP72" i="12" s="1"/>
  <c r="AR72" i="12"/>
  <c r="AO158" i="12"/>
  <c r="AP158" i="12" s="1"/>
  <c r="AR158" i="12"/>
  <c r="AO310" i="12"/>
  <c r="AP310" i="12" s="1"/>
  <c r="AR310" i="12"/>
  <c r="AR187" i="12"/>
  <c r="AO187" i="12"/>
  <c r="AP187" i="12" s="1"/>
  <c r="AR9" i="12"/>
  <c r="AO9" i="12"/>
  <c r="AP9" i="12" s="1"/>
  <c r="AO336" i="12"/>
  <c r="AP336" i="12" s="1"/>
  <c r="AR336" i="12"/>
  <c r="AO288" i="12"/>
  <c r="AP288" i="12" s="1"/>
  <c r="AR288" i="12"/>
  <c r="AR285" i="12"/>
  <c r="AO285" i="12"/>
  <c r="AP285" i="12" s="1"/>
  <c r="AR298" i="12"/>
  <c r="AO298" i="12"/>
  <c r="AP298" i="12" s="1"/>
  <c r="AO412" i="12"/>
  <c r="AP412" i="12" s="1"/>
  <c r="AR412" i="12"/>
  <c r="AR252" i="12"/>
  <c r="AO252" i="12"/>
  <c r="AP252" i="12" s="1"/>
  <c r="AR189" i="12"/>
  <c r="AO189" i="12"/>
  <c r="AP189" i="12" s="1"/>
  <c r="AO133" i="12"/>
  <c r="AP133" i="12" s="1"/>
  <c r="AR133" i="12"/>
  <c r="AO341" i="12"/>
  <c r="AP341" i="12" s="1"/>
  <c r="AR341" i="12"/>
  <c r="AR216" i="12"/>
  <c r="AO216" i="12"/>
  <c r="AP216" i="12" s="1"/>
  <c r="AO211" i="12"/>
  <c r="AP211" i="12" s="1"/>
  <c r="AR211" i="12"/>
  <c r="AR162" i="12"/>
  <c r="AO162" i="12"/>
  <c r="AP162" i="12" s="1"/>
  <c r="AO195" i="12"/>
  <c r="AP195" i="12" s="1"/>
  <c r="AR195" i="12"/>
  <c r="AO79" i="12"/>
  <c r="AP79" i="12" s="1"/>
  <c r="AR79" i="12"/>
  <c r="AO228" i="12"/>
  <c r="AP228" i="12" s="1"/>
  <c r="AR228" i="12"/>
  <c r="AO251" i="12"/>
  <c r="AP251" i="12" s="1"/>
  <c r="AR251" i="12"/>
  <c r="AR148" i="12"/>
  <c r="AO148" i="12"/>
  <c r="AP148" i="12" s="1"/>
  <c r="AO346" i="12"/>
  <c r="AP346" i="12" s="1"/>
  <c r="AR346" i="12"/>
  <c r="AO223" i="12"/>
  <c r="AP223" i="12" s="1"/>
  <c r="AR223" i="12"/>
  <c r="AR249" i="12"/>
  <c r="AO249" i="12"/>
  <c r="AP249" i="12" s="1"/>
  <c r="AO286" i="12"/>
  <c r="AP286" i="12" s="1"/>
  <c r="AR286" i="12"/>
  <c r="AO408" i="12"/>
  <c r="AP408" i="12" s="1"/>
  <c r="AR408" i="12"/>
  <c r="AO175" i="12"/>
  <c r="AP175" i="12" s="1"/>
  <c r="AR175" i="12"/>
  <c r="AO388" i="12"/>
  <c r="AP388" i="12" s="1"/>
  <c r="AR388" i="12"/>
  <c r="AR203" i="12"/>
  <c r="AO203" i="12"/>
  <c r="AP203" i="12" s="1"/>
  <c r="AO300" i="12"/>
  <c r="AP300" i="12" s="1"/>
  <c r="AR300" i="12"/>
  <c r="AR176" i="12"/>
  <c r="AO176" i="12"/>
  <c r="AP176" i="12" s="1"/>
  <c r="AQ49" i="16"/>
  <c r="AQ39" i="16"/>
  <c r="AQ61" i="16"/>
  <c r="AQ45" i="16"/>
  <c r="AQ110" i="16"/>
  <c r="AQ82" i="16"/>
  <c r="AQ52" i="16"/>
  <c r="AQ212" i="16"/>
  <c r="AQ71" i="16"/>
  <c r="AQ54" i="16"/>
  <c r="AQ34" i="16"/>
  <c r="AQ22" i="16"/>
  <c r="AQ139" i="16"/>
  <c r="AQ135" i="16"/>
  <c r="AQ128" i="16"/>
  <c r="AQ95" i="16"/>
  <c r="AQ12" i="16"/>
  <c r="AQ36" i="16"/>
  <c r="AQ21" i="16"/>
  <c r="AQ151" i="16"/>
  <c r="AQ18" i="16"/>
  <c r="AQ20" i="16"/>
  <c r="AQ233" i="16"/>
  <c r="AQ137" i="16"/>
  <c r="AQ242" i="16"/>
  <c r="AQ190" i="16"/>
  <c r="AQ158" i="16"/>
  <c r="AQ143" i="16"/>
  <c r="AQ170" i="16"/>
  <c r="AQ103" i="16"/>
  <c r="AQ92" i="16"/>
  <c r="AQ210" i="16"/>
  <c r="AQ197" i="16"/>
  <c r="AQ85" i="16"/>
  <c r="AQ27" i="16"/>
  <c r="AQ172" i="16"/>
  <c r="AQ161" i="16"/>
  <c r="AQ81" i="16"/>
  <c r="BF476" i="4"/>
  <c r="BF479" i="4" s="1"/>
  <c r="AQ214" i="16"/>
  <c r="AQ180" i="16"/>
  <c r="AQ266" i="16"/>
  <c r="AQ249" i="16"/>
  <c r="AQ201" i="16"/>
  <c r="AQ115" i="16"/>
  <c r="AQ275" i="16"/>
  <c r="AQ255" i="16"/>
  <c r="AQ167" i="16"/>
  <c r="AQ157" i="16"/>
  <c r="AQ141" i="16"/>
  <c r="AQ241" i="16"/>
  <c r="AQ194" i="16"/>
  <c r="AQ317" i="16"/>
  <c r="AQ305" i="16"/>
  <c r="AQ223" i="16"/>
  <c r="AQ177" i="16"/>
  <c r="AQ173" i="16"/>
  <c r="AQ324" i="16"/>
  <c r="AQ321" i="16"/>
  <c r="AQ307" i="16"/>
  <c r="AQ286" i="16"/>
  <c r="AQ248" i="16"/>
  <c r="AQ237" i="16"/>
  <c r="AQ114" i="16"/>
  <c r="AQ76" i="16"/>
  <c r="AQ57" i="16"/>
  <c r="AQ330" i="16"/>
  <c r="AQ325" i="16"/>
  <c r="AQ314" i="16"/>
  <c r="AQ288" i="16"/>
  <c r="AQ276" i="16"/>
  <c r="AQ272" i="16"/>
  <c r="AQ215" i="16"/>
  <c r="AQ181" i="16"/>
  <c r="AQ178" i="16"/>
  <c r="AQ246" i="16"/>
  <c r="AQ231" i="16"/>
  <c r="AQ222" i="16"/>
  <c r="AQ51" i="16"/>
  <c r="G482" i="18"/>
  <c r="AQ84" i="16"/>
  <c r="AQ67" i="16"/>
  <c r="AQ118" i="16"/>
  <c r="AQ120" i="16"/>
  <c r="AQ179" i="16"/>
  <c r="AQ122" i="16"/>
  <c r="AQ315" i="16"/>
  <c r="AQ244" i="16"/>
  <c r="AQ107" i="16"/>
  <c r="AQ106" i="16"/>
  <c r="AQ38" i="16"/>
  <c r="AQ144" i="16"/>
  <c r="AQ132" i="16"/>
  <c r="AQ117" i="16"/>
  <c r="AQ333" i="16"/>
  <c r="AQ329" i="16"/>
  <c r="AQ289" i="16"/>
  <c r="AQ265" i="16"/>
  <c r="AQ257" i="16"/>
  <c r="AQ11" i="16"/>
  <c r="AQ160" i="16"/>
  <c r="AQ152" i="16"/>
  <c r="AQ251" i="16"/>
  <c r="AQ136" i="16"/>
  <c r="AQ259" i="16"/>
  <c r="AQ43" i="16"/>
  <c r="AQ101" i="16"/>
  <c r="AQ50" i="16"/>
  <c r="AQ30" i="16"/>
  <c r="AQ153" i="16"/>
  <c r="AQ148" i="16"/>
  <c r="AQ168" i="16"/>
  <c r="AQ162" i="16"/>
  <c r="AQ147" i="16"/>
  <c r="AQ140" i="16"/>
  <c r="AQ174" i="16"/>
  <c r="AQ98" i="16"/>
  <c r="AQ165" i="16"/>
  <c r="AQ37" i="16"/>
  <c r="AQ277" i="16"/>
  <c r="AQ229" i="16"/>
  <c r="AQ202" i="16"/>
  <c r="AQ25" i="16"/>
  <c r="AQ88" i="16"/>
  <c r="AQ8" i="16"/>
  <c r="AQ316" i="16"/>
  <c r="AQ313" i="16"/>
  <c r="AQ77" i="16"/>
  <c r="AQ73" i="16"/>
  <c r="AQ24" i="16"/>
  <c r="AQ258" i="16"/>
  <c r="AQ219" i="16"/>
  <c r="AQ189" i="16"/>
  <c r="AQ111" i="16"/>
  <c r="AQ302" i="16"/>
  <c r="AQ267" i="16"/>
  <c r="AQ208" i="16"/>
  <c r="AQ66" i="16"/>
  <c r="AQ19" i="16"/>
  <c r="AQ146" i="16"/>
  <c r="AQ129" i="16"/>
  <c r="AQ182" i="16"/>
  <c r="AQ327" i="16"/>
  <c r="AQ300" i="16"/>
  <c r="AQ292" i="16"/>
  <c r="AQ278" i="16"/>
  <c r="AQ274" i="16"/>
  <c r="AQ262" i="16"/>
  <c r="AQ227" i="16"/>
  <c r="AQ209" i="16"/>
  <c r="AQ295" i="16"/>
  <c r="AQ279" i="16"/>
  <c r="AQ263" i="16"/>
  <c r="AQ234" i="16"/>
  <c r="AQ93" i="16"/>
  <c r="AQ79" i="16"/>
  <c r="AQ75" i="16"/>
  <c r="AQ63" i="16"/>
  <c r="AQ58" i="16"/>
  <c r="AQ46" i="16"/>
  <c r="AQ42" i="16"/>
  <c r="AQ26" i="16"/>
  <c r="AQ123" i="16"/>
  <c r="AQ16" i="16"/>
  <c r="AQ198" i="16"/>
  <c r="AQ184" i="16"/>
  <c r="AQ3" i="16"/>
  <c r="AQ334" i="16"/>
  <c r="AQ320" i="16"/>
  <c r="AQ298" i="16"/>
  <c r="AQ264" i="16"/>
  <c r="AQ252" i="16"/>
  <c r="AQ211" i="16"/>
  <c r="AQ164" i="16"/>
  <c r="AQ150" i="16"/>
  <c r="AQ261" i="16"/>
  <c r="AQ243" i="16"/>
  <c r="AQ195" i="16"/>
  <c r="AQ187" i="16"/>
  <c r="AQ108" i="16"/>
  <c r="AQ299" i="16"/>
  <c r="AQ59" i="16"/>
  <c r="AQ23" i="16"/>
  <c r="AQ97" i="16"/>
  <c r="AQ131" i="16"/>
  <c r="AQ64" i="16"/>
  <c r="AQ284" i="16"/>
  <c r="AQ256" i="16"/>
  <c r="AQ247" i="16"/>
  <c r="AQ238" i="16"/>
  <c r="AQ228" i="16"/>
  <c r="AQ221" i="16"/>
  <c r="AQ207" i="16"/>
  <c r="AQ203" i="16"/>
  <c r="AQ185" i="16"/>
  <c r="AQ175" i="16"/>
  <c r="AQ171" i="16"/>
  <c r="AQ154" i="16"/>
  <c r="AQ326" i="16"/>
  <c r="AQ281" i="16"/>
  <c r="AQ250" i="16"/>
  <c r="AQ14" i="16"/>
  <c r="AQ10" i="16"/>
  <c r="AQ332" i="16"/>
  <c r="AQ312" i="16"/>
  <c r="AQ296" i="16"/>
  <c r="AQ240" i="16"/>
  <c r="AQ235" i="16"/>
  <c r="AQ205" i="16"/>
  <c r="AQ183" i="16"/>
  <c r="AQ169" i="16"/>
  <c r="AQ142" i="16"/>
  <c r="AQ323" i="16"/>
  <c r="AQ308" i="16"/>
  <c r="AQ290" i="16"/>
  <c r="AQ282" i="16"/>
  <c r="AQ245" i="16"/>
  <c r="AQ230" i="16"/>
  <c r="AQ213" i="16"/>
  <c r="AQ192" i="16"/>
  <c r="AQ163" i="16"/>
  <c r="AQ156" i="16"/>
  <c r="AQ5" i="16"/>
  <c r="AQ270" i="16"/>
  <c r="AQ254" i="16"/>
  <c r="AQ217" i="16"/>
  <c r="AQ196" i="16"/>
  <c r="AQ166" i="16"/>
  <c r="AQ149" i="16"/>
  <c r="AQ138" i="16"/>
  <c r="AQ134" i="16"/>
  <c r="AQ311" i="16"/>
  <c r="AQ291" i="16"/>
  <c r="AQ191" i="16"/>
  <c r="AQ155" i="16"/>
  <c r="AQ94" i="16"/>
  <c r="AQ83" i="16"/>
  <c r="AQ310" i="16"/>
  <c r="AQ303" i="16"/>
  <c r="AQ294" i="16"/>
  <c r="AQ280" i="16"/>
  <c r="AQ260" i="16"/>
  <c r="AQ226" i="16"/>
  <c r="AQ218" i="16"/>
  <c r="AQ91" i="16"/>
  <c r="AQ133" i="16"/>
  <c r="AQ126" i="16"/>
  <c r="AQ145" i="16"/>
  <c r="AQ130" i="16"/>
  <c r="AQ125" i="16"/>
  <c r="AQ119" i="16"/>
  <c r="AQ89" i="16"/>
  <c r="J482" i="18"/>
  <c r="AQ17" i="16"/>
  <c r="AQ9" i="16"/>
  <c r="AQ206" i="16"/>
  <c r="AQ159" i="16"/>
  <c r="AQ113" i="16"/>
  <c r="AQ304" i="16"/>
  <c r="AQ301" i="16"/>
  <c r="AQ297" i="16"/>
  <c r="AQ269" i="16"/>
  <c r="AQ224" i="16"/>
  <c r="AQ105" i="16"/>
  <c r="AQ72" i="16"/>
  <c r="AQ41" i="16"/>
  <c r="AQ104" i="16"/>
  <c r="AQ86" i="16"/>
  <c r="AQ69" i="16"/>
  <c r="AQ56" i="16"/>
  <c r="AQ40" i="16"/>
  <c r="AQ121" i="16"/>
  <c r="AQ204" i="16"/>
  <c r="AQ331" i="16"/>
  <c r="AQ328" i="16"/>
  <c r="AQ318" i="16"/>
  <c r="AQ287" i="16"/>
  <c r="AQ283" i="16"/>
  <c r="AQ271" i="16"/>
  <c r="AQ216" i="16"/>
  <c r="AQ200" i="16"/>
  <c r="AQ193" i="16"/>
  <c r="AQ186" i="16"/>
  <c r="AQ96" i="16"/>
  <c r="AQ31" i="16"/>
  <c r="AQ13" i="16"/>
  <c r="AQ220" i="16"/>
  <c r="AQ102" i="16"/>
  <c r="AQ68" i="16"/>
  <c r="AQ53" i="16"/>
  <c r="AQ29" i="16"/>
  <c r="AQ306" i="16"/>
  <c r="AQ268" i="16"/>
  <c r="AQ199" i="16"/>
  <c r="AQ322" i="16"/>
  <c r="AQ319" i="16"/>
  <c r="AQ309" i="16"/>
  <c r="AQ293" i="16"/>
  <c r="AQ285" i="16"/>
  <c r="AQ273" i="16"/>
  <c r="AQ253" i="16"/>
  <c r="AQ236" i="16"/>
  <c r="AQ100" i="16"/>
  <c r="AQ78" i="16"/>
  <c r="AQ74" i="16"/>
  <c r="AQ47" i="16"/>
  <c r="AQ225" i="16"/>
  <c r="AQ176" i="16"/>
  <c r="AQ124" i="16"/>
  <c r="AQ109" i="16"/>
  <c r="AQ7" i="16"/>
  <c r="AQ239" i="16"/>
  <c r="AQ90" i="16"/>
  <c r="AQ87" i="16"/>
  <c r="AQ80" i="16"/>
  <c r="AQ33" i="16"/>
  <c r="AQ15" i="16"/>
  <c r="AQ99" i="16"/>
  <c r="AQ65" i="16"/>
  <c r="AQ60" i="16"/>
  <c r="AQ48" i="16"/>
  <c r="AQ44" i="16"/>
  <c r="AQ32" i="16"/>
  <c r="AQ28" i="16"/>
  <c r="AQ4" i="16"/>
  <c r="AQ116" i="16"/>
  <c r="AQ112" i="16"/>
  <c r="AQ6" i="16"/>
  <c r="AQ188" i="16"/>
  <c r="AQ70" i="16"/>
  <c r="AQ62" i="16"/>
  <c r="AQ55" i="16"/>
  <c r="AQ35" i="16"/>
  <c r="AS218" i="16"/>
  <c r="AT218" i="16" s="1"/>
  <c r="AI218" i="16"/>
  <c r="AS161" i="16"/>
  <c r="AT161" i="16" s="1"/>
  <c r="AI161" i="16"/>
  <c r="H482" i="18"/>
  <c r="AS200" i="16"/>
  <c r="AT200" i="16" s="1"/>
  <c r="AI200" i="16"/>
  <c r="AS4" i="16"/>
  <c r="AT4" i="16" s="1"/>
  <c r="AI4" i="16"/>
  <c r="AS123" i="16"/>
  <c r="AT123" i="16" s="1"/>
  <c r="AI123" i="16"/>
  <c r="AS207" i="16"/>
  <c r="AT207" i="16" s="1"/>
  <c r="AI207" i="16"/>
  <c r="AS126" i="16"/>
  <c r="AT126" i="16" s="1"/>
  <c r="AI126" i="16"/>
  <c r="AQ232" i="16"/>
  <c r="AS191" i="16"/>
  <c r="AT191" i="16" s="1"/>
  <c r="AI191" i="16"/>
  <c r="AS112" i="16"/>
  <c r="AT112" i="16" s="1"/>
  <c r="AI112" i="16"/>
  <c r="AS211" i="16"/>
  <c r="AT211" i="16" s="1"/>
  <c r="AI211" i="16"/>
  <c r="AS107" i="16"/>
  <c r="AT107" i="16" s="1"/>
  <c r="AI107" i="16"/>
  <c r="AS208" i="16"/>
  <c r="AT208" i="16" s="1"/>
  <c r="AI208" i="16"/>
  <c r="AS188" i="16"/>
  <c r="AT188" i="16" s="1"/>
  <c r="AI188" i="16"/>
  <c r="AS6" i="16"/>
  <c r="AT6" i="16" s="1"/>
  <c r="AI6" i="16"/>
  <c r="AS198" i="16"/>
  <c r="AT198" i="16" s="1"/>
  <c r="AI198" i="16"/>
  <c r="AS199" i="16"/>
  <c r="AT199" i="16" s="1"/>
  <c r="AI199" i="16"/>
  <c r="AS206" i="16"/>
  <c r="AT206" i="16" s="1"/>
  <c r="AI206" i="16"/>
  <c r="AS85" i="16"/>
  <c r="AT85" i="16" s="1"/>
  <c r="AI85" i="16"/>
  <c r="AS195" i="16"/>
  <c r="AT195" i="16" s="1"/>
  <c r="AI195" i="16"/>
  <c r="AS137" i="16"/>
  <c r="AT137" i="16" s="1"/>
  <c r="AI137" i="16"/>
  <c r="AS74" i="16"/>
  <c r="AT74" i="16" s="1"/>
  <c r="AI74" i="16"/>
  <c r="AS7" i="16"/>
  <c r="AT7" i="16" s="1"/>
  <c r="AI7" i="16"/>
  <c r="AS153" i="16"/>
  <c r="AT153" i="16" s="1"/>
  <c r="AI153" i="16"/>
  <c r="AS190" i="16"/>
  <c r="AT190" i="16" s="1"/>
  <c r="AI190" i="16"/>
  <c r="AS139" i="16"/>
  <c r="AT139" i="16" s="1"/>
  <c r="AI139" i="16"/>
  <c r="AS53" i="16"/>
  <c r="AT53" i="16" s="1"/>
  <c r="AI53" i="16"/>
  <c r="AS204" i="16"/>
  <c r="AT204" i="16" s="1"/>
  <c r="AI204" i="16"/>
  <c r="AS187" i="16"/>
  <c r="AT187" i="16" s="1"/>
  <c r="AI187" i="16"/>
  <c r="AS78" i="16"/>
  <c r="AT78" i="16" s="1"/>
  <c r="AI78" i="16"/>
  <c r="AS215" i="16"/>
  <c r="AT215" i="16" s="1"/>
  <c r="AI215" i="16"/>
  <c r="AS61" i="16"/>
  <c r="AT61" i="16" s="1"/>
  <c r="AI61" i="16"/>
  <c r="AS213" i="16"/>
  <c r="AT213" i="16" s="1"/>
  <c r="AI213" i="16"/>
  <c r="AS133" i="16"/>
  <c r="AT133" i="16" s="1"/>
  <c r="AI133" i="16"/>
  <c r="AS5" i="16"/>
  <c r="AT5" i="16" s="1"/>
  <c r="AI5" i="16"/>
  <c r="AS212" i="16"/>
  <c r="AT212" i="16" s="1"/>
  <c r="AI212" i="16"/>
  <c r="AG475" i="14"/>
  <c r="AG3" i="16"/>
  <c r="AJ2" i="14"/>
  <c r="AS196" i="16"/>
  <c r="AT196" i="16" s="1"/>
  <c r="AI196" i="16"/>
  <c r="AS49" i="16"/>
  <c r="AT49" i="16" s="1"/>
  <c r="AI49" i="16"/>
  <c r="AS58" i="16"/>
  <c r="AT58" i="16" s="1"/>
  <c r="AI58" i="16"/>
  <c r="AS89" i="16"/>
  <c r="AT89" i="16" s="1"/>
  <c r="AI89" i="16"/>
  <c r="AS92" i="16"/>
  <c r="AT92" i="16" s="1"/>
  <c r="AI92" i="16"/>
  <c r="AS194" i="16"/>
  <c r="AT194" i="16" s="1"/>
  <c r="AI194" i="16"/>
  <c r="AS192" i="16"/>
  <c r="AT192" i="16" s="1"/>
  <c r="AI192" i="16"/>
  <c r="AS167" i="16"/>
  <c r="AT167" i="16" s="1"/>
  <c r="AI167" i="16"/>
  <c r="AS203" i="16"/>
  <c r="AT203" i="16" s="1"/>
  <c r="AI203" i="16"/>
  <c r="AQ127" i="16"/>
  <c r="AJ476" i="14"/>
  <c r="AS193" i="16"/>
  <c r="AT193" i="16" s="1"/>
  <c r="AI193" i="16"/>
  <c r="AS172" i="16"/>
  <c r="AT172" i="16" s="1"/>
  <c r="AI172" i="16"/>
  <c r="AI8" i="22"/>
  <c r="AS189" i="16"/>
  <c r="AT189" i="16" s="1"/>
  <c r="AI189" i="16"/>
  <c r="AS157" i="16"/>
  <c r="AT157" i="16" s="1"/>
  <c r="AI157" i="16"/>
  <c r="AS116" i="16"/>
  <c r="AT116" i="16" s="1"/>
  <c r="AI116" i="16"/>
  <c r="AS210" i="16"/>
  <c r="AT210" i="16" s="1"/>
  <c r="AI210" i="16"/>
  <c r="AS66" i="16"/>
  <c r="AT66" i="16" s="1"/>
  <c r="AI66" i="16"/>
  <c r="AS81" i="16"/>
  <c r="AT81" i="16" s="1"/>
  <c r="AI81" i="16"/>
  <c r="AS146" i="16"/>
  <c r="AT146" i="16" s="1"/>
  <c r="AI146" i="16"/>
  <c r="I482" i="18"/>
  <c r="AS201" i="16"/>
  <c r="AT201" i="16" s="1"/>
  <c r="AI201" i="16"/>
  <c r="AS96" i="16"/>
  <c r="AT96" i="16" s="1"/>
  <c r="AI96" i="16"/>
  <c r="AS209" i="16"/>
  <c r="AT209" i="16" s="1"/>
  <c r="AI209" i="16"/>
  <c r="AS202" i="16"/>
  <c r="AT202" i="16" s="1"/>
  <c r="AI202" i="16"/>
  <c r="AS71" i="16"/>
  <c r="AT71" i="16" s="1"/>
  <c r="AI71" i="16"/>
  <c r="AS70" i="16"/>
  <c r="AT70" i="16" s="1"/>
  <c r="AI70" i="16"/>
  <c r="AS214" i="16"/>
  <c r="AT214" i="16" s="1"/>
  <c r="AI214" i="16"/>
  <c r="AS64" i="16"/>
  <c r="AT64" i="16" s="1"/>
  <c r="AI64" i="16"/>
  <c r="AS205" i="16"/>
  <c r="AT205" i="16" s="1"/>
  <c r="AI205" i="16"/>
  <c r="J17" i="22"/>
  <c r="V26" i="22" s="1"/>
  <c r="AS197" i="16"/>
  <c r="AT197" i="16" s="1"/>
  <c r="AI197" i="16"/>
  <c r="AS216" i="16"/>
  <c r="AT216" i="16" s="1"/>
  <c r="AI216" i="16"/>
  <c r="AS129" i="16"/>
  <c r="AT129" i="16" s="1"/>
  <c r="AI129" i="16"/>
  <c r="AS217" i="16"/>
  <c r="AT217" i="16" s="1"/>
  <c r="AI217" i="16"/>
  <c r="AS57" i="16"/>
  <c r="AT57" i="16" s="1"/>
  <c r="AI57" i="16"/>
  <c r="AS106" i="16"/>
  <c r="AT106" i="16" s="1"/>
  <c r="AI106" i="16"/>
  <c r="BD2" i="5"/>
  <c r="BD42" i="5"/>
  <c r="BD73" i="5"/>
  <c r="BD75" i="5"/>
  <c r="BD60" i="16" s="1"/>
  <c r="BD28" i="5"/>
  <c r="BD10" i="5"/>
  <c r="BD67" i="5"/>
  <c r="BD52" i="16" s="1"/>
  <c r="BD205" i="5"/>
  <c r="BD48" i="5"/>
  <c r="BD58" i="5"/>
  <c r="BD65" i="5"/>
  <c r="BD50" i="16" s="1"/>
  <c r="BD164" i="5"/>
  <c r="BD221" i="5"/>
  <c r="BD86" i="5"/>
  <c r="BD40" i="5"/>
  <c r="BD12" i="5"/>
  <c r="BD13" i="16" s="1"/>
  <c r="BD175" i="5"/>
  <c r="BD83" i="5"/>
  <c r="BD65" i="16" s="1"/>
  <c r="BD319" i="5"/>
  <c r="BD219" i="16" s="1"/>
  <c r="BD173" i="5"/>
  <c r="BD315" i="5"/>
  <c r="BD292" i="5"/>
  <c r="BD206" i="5"/>
  <c r="BD317" i="5"/>
  <c r="BD134" i="5"/>
  <c r="BD98" i="5"/>
  <c r="BD132" i="5"/>
  <c r="BD267" i="5"/>
  <c r="BD281" i="5"/>
  <c r="BD114" i="5"/>
  <c r="BD87" i="16" s="1"/>
  <c r="BD63" i="5"/>
  <c r="BD251" i="5"/>
  <c r="BD154" i="5"/>
  <c r="BD116" i="16" s="1"/>
  <c r="BD222" i="5"/>
  <c r="BD357" i="5"/>
  <c r="BD240" i="16" s="1"/>
  <c r="BD239" i="5"/>
  <c r="BD217" i="5"/>
  <c r="BD386" i="5"/>
  <c r="BD263" i="16" s="1"/>
  <c r="BD407" i="5"/>
  <c r="BD237" i="5"/>
  <c r="BD26" i="5"/>
  <c r="BD271" i="5"/>
  <c r="BD328" i="5"/>
  <c r="BD225" i="16" s="1"/>
  <c r="BD411" i="5"/>
  <c r="BD288" i="16" s="1"/>
  <c r="BD311" i="5"/>
  <c r="BD207" i="5"/>
  <c r="BD313" i="5"/>
  <c r="BD189" i="5"/>
  <c r="BD145" i="16" s="1"/>
  <c r="BD108" i="5"/>
  <c r="BD81" i="16" s="1"/>
  <c r="BD383" i="5"/>
  <c r="BD260" i="16" s="1"/>
  <c r="BD355" i="5"/>
  <c r="BD238" i="16" s="1"/>
  <c r="BD327" i="5"/>
  <c r="BD269" i="5"/>
  <c r="BD118" i="5"/>
  <c r="BD90" i="16" s="1"/>
  <c r="BD110" i="5"/>
  <c r="BD243" i="5"/>
  <c r="BD467" i="5"/>
  <c r="BD397" i="5"/>
  <c r="BD274" i="16" s="1"/>
  <c r="BD310" i="5"/>
  <c r="BD33" i="5"/>
  <c r="BD332" i="5"/>
  <c r="BD39" i="5"/>
  <c r="BD26" i="16" s="1"/>
  <c r="BD79" i="5"/>
  <c r="BD291" i="5"/>
  <c r="BD468" i="5"/>
  <c r="BD133" i="5"/>
  <c r="BD264" i="5"/>
  <c r="BD195" i="5"/>
  <c r="BD371" i="5"/>
  <c r="BD249" i="16" s="1"/>
  <c r="BD100" i="5"/>
  <c r="BD178" i="5"/>
  <c r="BD116" i="5"/>
  <c r="BD89" i="16" s="1"/>
  <c r="BD174" i="5"/>
  <c r="BD312" i="5"/>
  <c r="BD456" i="5"/>
  <c r="BD322" i="16" s="1"/>
  <c r="BD148" i="5"/>
  <c r="BD110" i="16" s="1"/>
  <c r="BD345" i="5"/>
  <c r="BD405" i="5"/>
  <c r="BD350" i="5"/>
  <c r="BD182" i="5"/>
  <c r="BD289" i="5"/>
  <c r="BD140" i="5"/>
  <c r="BD103" i="16" s="1"/>
  <c r="BD463" i="5"/>
  <c r="BD327" i="16" s="1"/>
  <c r="BD466" i="5"/>
  <c r="BD34" i="5"/>
  <c r="BD305" i="5"/>
  <c r="BD18" i="5"/>
  <c r="BD409" i="5"/>
  <c r="BD84" i="5"/>
  <c r="BD66" i="16" s="1"/>
  <c r="BD81" i="5"/>
  <c r="BD473" i="5"/>
  <c r="BD334" i="16" s="1"/>
  <c r="BD126" i="5"/>
  <c r="BD50" i="5"/>
  <c r="BD35" i="16" s="1"/>
  <c r="BD59" i="5"/>
  <c r="BD135" i="5"/>
  <c r="BD366" i="5"/>
  <c r="BD387" i="5"/>
  <c r="BD9" i="5"/>
  <c r="BD437" i="5"/>
  <c r="BD310" i="16" s="1"/>
  <c r="BD299" i="5"/>
  <c r="BD211" i="16" s="1"/>
  <c r="BD333" i="5"/>
  <c r="BD351" i="5"/>
  <c r="BD235" i="16" s="1"/>
  <c r="BD367" i="5"/>
  <c r="BD337" i="5"/>
  <c r="BD352" i="5"/>
  <c r="BD236" i="16" s="1"/>
  <c r="BD4" i="5"/>
  <c r="BD379" i="5"/>
  <c r="BD283" i="5"/>
  <c r="BD69" i="5"/>
  <c r="BD158" i="5"/>
  <c r="BD125" i="5"/>
  <c r="BD278" i="5"/>
  <c r="BD191" i="16" s="1"/>
  <c r="BD120" i="5"/>
  <c r="BD235" i="5"/>
  <c r="BD177" i="16" s="1"/>
  <c r="BD470" i="5"/>
  <c r="BD97" i="5"/>
  <c r="BD212" i="5"/>
  <c r="BD165" i="16" s="1"/>
  <c r="BD471" i="5"/>
  <c r="BD208" i="5"/>
  <c r="BD402" i="5"/>
  <c r="BD224" i="5"/>
  <c r="BD20" i="5"/>
  <c r="BD49" i="5"/>
  <c r="BD254" i="5"/>
  <c r="BD445" i="5"/>
  <c r="BD23" i="5"/>
  <c r="BD21" i="16" s="1"/>
  <c r="BD74" i="5"/>
  <c r="BD163" i="5"/>
  <c r="BD124" i="16" s="1"/>
  <c r="BD191" i="5"/>
  <c r="BD171" i="5"/>
  <c r="BD359" i="5"/>
  <c r="BD424" i="5"/>
  <c r="BD106" i="5"/>
  <c r="BD344" i="5"/>
  <c r="BD282" i="5"/>
  <c r="BD167" i="5"/>
  <c r="BD342" i="5"/>
  <c r="BD232" i="5"/>
  <c r="BD87" i="5"/>
  <c r="BD202" i="5"/>
  <c r="BD54" i="5"/>
  <c r="BD128" i="5"/>
  <c r="BD96" i="16" s="1"/>
  <c r="BD462" i="5"/>
  <c r="BD89" i="5"/>
  <c r="BD343" i="5"/>
  <c r="BD348" i="5"/>
  <c r="BD321" i="5"/>
  <c r="BD221" i="16" s="1"/>
  <c r="BD340" i="5"/>
  <c r="BD229" i="16" s="1"/>
  <c r="BD233" i="5"/>
  <c r="BD242" i="5"/>
  <c r="BD404" i="5"/>
  <c r="BD423" i="5"/>
  <c r="BD298" i="16" s="1"/>
  <c r="BD141" i="5"/>
  <c r="BD104" i="16" s="1"/>
  <c r="BD373" i="5"/>
  <c r="BD36" i="5"/>
  <c r="BD23" i="16" s="1"/>
  <c r="BD44" i="5"/>
  <c r="BD31" i="16" s="1"/>
  <c r="BD375" i="5"/>
  <c r="BD270" i="5"/>
  <c r="BD257" i="5"/>
  <c r="BD250" i="5"/>
  <c r="BD341" i="5"/>
  <c r="BD230" i="16" s="1"/>
  <c r="BD142" i="5"/>
  <c r="BD150" i="5"/>
  <c r="BD112" i="16" s="1"/>
  <c r="BD192" i="5"/>
  <c r="BD144" i="5"/>
  <c r="BD107" i="16" s="1"/>
  <c r="BD288" i="5"/>
  <c r="BD203" i="5"/>
  <c r="BD158" i="16" s="1"/>
  <c r="BD440" i="5"/>
  <c r="BD443" i="5"/>
  <c r="BD122" i="5"/>
  <c r="BD385" i="5"/>
  <c r="BD262" i="16" s="1"/>
  <c r="BD214" i="5"/>
  <c r="BD167" i="16" s="1"/>
  <c r="BD236" i="5"/>
  <c r="BD377" i="5"/>
  <c r="BD166" i="5"/>
  <c r="BD398" i="5"/>
  <c r="BD136" i="5"/>
  <c r="BD14" i="5"/>
  <c r="BD13" i="5"/>
  <c r="BD61" i="5"/>
  <c r="BD35" i="5"/>
  <c r="BD22" i="16" s="1"/>
  <c r="BD408" i="5"/>
  <c r="BD31" i="5"/>
  <c r="BD286" i="5"/>
  <c r="BD452" i="5"/>
  <c r="BD92" i="5"/>
  <c r="BD248" i="5"/>
  <c r="BD255" i="5"/>
  <c r="BD211" i="5"/>
  <c r="BD164" i="16" s="1"/>
  <c r="BD88" i="5"/>
  <c r="BD70" i="16" s="1"/>
  <c r="BD358" i="5"/>
  <c r="BD380" i="5"/>
  <c r="BD425" i="5"/>
  <c r="BD381" i="5"/>
  <c r="BD295" i="5"/>
  <c r="BD230" i="5"/>
  <c r="BD172" i="16" s="1"/>
  <c r="BD209" i="5"/>
  <c r="BD163" i="16" s="1"/>
  <c r="BD294" i="5"/>
  <c r="BD339" i="5"/>
  <c r="BD228" i="16" s="1"/>
  <c r="BD426" i="5"/>
  <c r="BD364" i="5"/>
  <c r="BD246" i="16" s="1"/>
  <c r="BD156" i="5"/>
  <c r="BD118" i="16" s="1"/>
  <c r="BD347" i="5"/>
  <c r="BD240" i="5"/>
  <c r="BD459" i="5"/>
  <c r="BD323" i="16" s="1"/>
  <c r="BD198" i="5"/>
  <c r="BD153" i="16" s="1"/>
  <c r="BD433" i="5"/>
  <c r="BD465" i="5"/>
  <c r="BD265" i="5"/>
  <c r="BD43" i="5"/>
  <c r="BD263" i="5"/>
  <c r="BD138" i="5"/>
  <c r="BD102" i="16" s="1"/>
  <c r="BD109" i="5"/>
  <c r="BD287" i="5"/>
  <c r="BD396" i="5"/>
  <c r="BD273" i="16" s="1"/>
  <c r="BD418" i="5"/>
  <c r="BD293" i="16" s="1"/>
  <c r="BD451" i="5"/>
  <c r="BD427" i="5"/>
  <c r="BD55" i="5"/>
  <c r="BD152" i="5"/>
  <c r="BD298" i="5"/>
  <c r="BD121" i="5"/>
  <c r="BD71" i="5"/>
  <c r="BD176" i="5"/>
  <c r="BD417" i="5"/>
  <c r="BD292" i="16" s="1"/>
  <c r="BD284" i="5"/>
  <c r="BD184" i="5"/>
  <c r="BD141" i="16" s="1"/>
  <c r="BD226" i="5"/>
  <c r="BD406" i="5"/>
  <c r="BD382" i="5"/>
  <c r="BD172" i="5"/>
  <c r="BD253" i="5"/>
  <c r="BD323" i="5"/>
  <c r="BD105" i="5"/>
  <c r="BD442" i="5"/>
  <c r="BD315" i="16" s="1"/>
  <c r="BD249" i="5"/>
  <c r="BD103" i="5"/>
  <c r="BD449" i="5"/>
  <c r="BD331" i="5"/>
  <c r="BD413" i="5"/>
  <c r="BD290" i="16" s="1"/>
  <c r="BD168" i="5"/>
  <c r="BD128" i="16" s="1"/>
  <c r="BD185" i="5"/>
  <c r="BD399" i="5"/>
  <c r="BD276" i="16" s="1"/>
  <c r="BD82" i="5"/>
  <c r="BD129" i="5"/>
  <c r="BD338" i="5"/>
  <c r="BD131" i="5"/>
  <c r="BD62" i="5"/>
  <c r="BD47" i="16" s="1"/>
  <c r="BD11" i="5"/>
  <c r="BD326" i="5"/>
  <c r="BD30" i="5"/>
  <c r="BD277" i="5"/>
  <c r="BD190" i="16" s="1"/>
  <c r="BD56" i="5"/>
  <c r="BD52" i="5"/>
  <c r="BD37" i="16" s="1"/>
  <c r="BD21" i="5"/>
  <c r="BD238" i="5"/>
  <c r="BD213" i="5"/>
  <c r="BD166" i="16" s="1"/>
  <c r="BD293" i="5"/>
  <c r="BD205" i="16" s="1"/>
  <c r="BD419" i="5"/>
  <c r="BD266" i="5"/>
  <c r="BD393" i="5"/>
  <c r="BD392" i="5"/>
  <c r="BD269" i="16" s="1"/>
  <c r="BD252" i="5"/>
  <c r="BD182" i="16" s="1"/>
  <c r="BD186" i="5"/>
  <c r="BD275" i="5"/>
  <c r="BD439" i="5"/>
  <c r="BD220" i="5"/>
  <c r="BD430" i="5"/>
  <c r="BD372" i="5"/>
  <c r="BD250" i="16" s="1"/>
  <c r="BD349" i="5"/>
  <c r="BD428" i="5"/>
  <c r="BD46" i="5"/>
  <c r="BD151" i="5"/>
  <c r="BD113" i="16" s="1"/>
  <c r="BD107" i="5"/>
  <c r="BD448" i="5"/>
  <c r="BD102" i="5"/>
  <c r="BD469" i="5"/>
  <c r="BD401" i="5"/>
  <c r="BD280" i="5"/>
  <c r="BD296" i="5"/>
  <c r="BD273" i="5"/>
  <c r="BD123" i="5"/>
  <c r="BD395" i="5"/>
  <c r="BD231" i="5"/>
  <c r="BD370" i="5"/>
  <c r="BD248" i="16" s="1"/>
  <c r="BD472" i="5"/>
  <c r="BD115" i="5"/>
  <c r="BD88" i="16" s="1"/>
  <c r="BD432" i="5"/>
  <c r="BD336" i="5"/>
  <c r="BD421" i="5"/>
  <c r="BD296" i="16" s="1"/>
  <c r="BD314" i="5"/>
  <c r="BD66" i="5"/>
  <c r="BD51" i="16" s="1"/>
  <c r="BD27" i="5"/>
  <c r="BD290" i="5"/>
  <c r="BD258" i="5"/>
  <c r="BD363" i="5"/>
  <c r="BD218" i="5"/>
  <c r="BD410" i="5"/>
  <c r="BD246" i="5"/>
  <c r="BD429" i="5"/>
  <c r="BD146" i="5"/>
  <c r="BD215" i="5"/>
  <c r="BD168" i="16" s="1"/>
  <c r="BD307" i="5"/>
  <c r="BD24" i="5"/>
  <c r="BD32" i="5"/>
  <c r="BD77" i="5"/>
  <c r="BD460" i="5"/>
  <c r="BD362" i="5"/>
  <c r="BD244" i="16" s="1"/>
  <c r="BD147" i="5"/>
  <c r="BD109" i="16" s="1"/>
  <c r="BD6" i="5"/>
  <c r="BD412" i="5"/>
  <c r="BD376" i="5"/>
  <c r="BD253" i="16" s="1"/>
  <c r="BD51" i="5"/>
  <c r="BD223" i="5"/>
  <c r="BD260" i="5"/>
  <c r="BD94" i="5"/>
  <c r="BD247" i="5"/>
  <c r="BD190" i="5"/>
  <c r="BD329" i="5"/>
  <c r="BD143" i="5"/>
  <c r="BD403" i="5"/>
  <c r="BD280" i="16" s="1"/>
  <c r="BD17" i="5"/>
  <c r="BD234" i="5"/>
  <c r="BD176" i="16" s="1"/>
  <c r="BD394" i="5"/>
  <c r="BD271" i="16" s="1"/>
  <c r="BD47" i="5"/>
  <c r="BD322" i="5"/>
  <c r="BD222" i="16" s="1"/>
  <c r="BD204" i="5"/>
  <c r="BD159" i="16" s="1"/>
  <c r="BD259" i="5"/>
  <c r="BD45" i="5"/>
  <c r="BD457" i="5"/>
  <c r="BD360" i="5"/>
  <c r="BD434" i="5"/>
  <c r="BD307" i="16" s="1"/>
  <c r="BD388" i="5"/>
  <c r="BD112" i="5"/>
  <c r="BD179" i="5"/>
  <c r="BD149" i="5"/>
  <c r="BD330" i="5"/>
  <c r="BD38" i="5"/>
  <c r="BD25" i="16" s="1"/>
  <c r="BD303" i="5"/>
  <c r="BD384" i="5"/>
  <c r="BD261" i="16" s="1"/>
  <c r="BD161" i="5"/>
  <c r="BD19" i="5"/>
  <c r="BD76" i="5"/>
  <c r="BD61" i="16" s="1"/>
  <c r="BD334" i="5"/>
  <c r="BD389" i="5"/>
  <c r="BD199" i="5"/>
  <c r="BD154" i="16" s="1"/>
  <c r="BD41" i="5"/>
  <c r="BD28" i="16" s="1"/>
  <c r="BD16" i="5"/>
  <c r="BD5" i="5"/>
  <c r="BD324" i="5"/>
  <c r="BD29" i="5"/>
  <c r="BD361" i="5"/>
  <c r="BD72" i="5"/>
  <c r="BD57" i="16" s="1"/>
  <c r="BD68" i="5"/>
  <c r="BD53" i="16" s="1"/>
  <c r="BD450" i="5"/>
  <c r="BD319" i="16" s="1"/>
  <c r="BD53" i="5"/>
  <c r="BD38" i="16" s="1"/>
  <c r="BD157" i="5"/>
  <c r="BD119" i="16" s="1"/>
  <c r="BD309" i="5"/>
  <c r="BD244" i="5"/>
  <c r="BD180" i="16" s="1"/>
  <c r="BD229" i="5"/>
  <c r="BD15" i="5"/>
  <c r="BD16" i="16" s="1"/>
  <c r="BD96" i="5"/>
  <c r="BD320" i="5"/>
  <c r="BD220" i="16" s="1"/>
  <c r="BD111" i="5"/>
  <c r="BD196" i="5"/>
  <c r="BD188" i="5"/>
  <c r="BD444" i="5"/>
  <c r="BD306" i="5"/>
  <c r="BD454" i="5"/>
  <c r="BD177" i="5"/>
  <c r="BD308" i="5"/>
  <c r="BD225" i="5"/>
  <c r="BD300" i="5"/>
  <c r="BD369" i="5"/>
  <c r="BD415" i="5"/>
  <c r="BD268" i="5"/>
  <c r="BD261" i="5"/>
  <c r="BD241" i="5"/>
  <c r="BD179" i="16" s="1"/>
  <c r="BD441" i="5"/>
  <c r="BD314" i="16" s="1"/>
  <c r="BD438" i="5"/>
  <c r="BD447" i="5"/>
  <c r="BD228" i="5"/>
  <c r="BD170" i="16" s="1"/>
  <c r="BD153" i="5"/>
  <c r="BD115" i="16" s="1"/>
  <c r="BD354" i="5"/>
  <c r="BD464" i="5"/>
  <c r="BD368" i="5"/>
  <c r="BD90" i="5"/>
  <c r="BD304" i="5"/>
  <c r="BD420" i="5"/>
  <c r="BD25" i="5"/>
  <c r="BD400" i="5"/>
  <c r="BD277" i="16" s="1"/>
  <c r="BD335" i="5"/>
  <c r="BD279" i="5"/>
  <c r="BD192" i="16" s="1"/>
  <c r="BD210" i="5"/>
  <c r="BD262" i="5"/>
  <c r="BD155" i="5"/>
  <c r="BD170" i="5"/>
  <c r="BD129" i="16" s="1"/>
  <c r="BD297" i="5"/>
  <c r="BD416" i="5"/>
  <c r="BD119" i="5"/>
  <c r="BD91" i="16" s="1"/>
  <c r="BD104" i="5"/>
  <c r="BD458" i="5"/>
  <c r="BD137" i="5"/>
  <c r="BD7" i="5"/>
  <c r="BD453" i="5"/>
  <c r="BD320" i="16" s="1"/>
  <c r="BD37" i="5"/>
  <c r="BD24" i="16" s="1"/>
  <c r="BD216" i="5"/>
  <c r="BD272" i="5"/>
  <c r="BD127" i="5"/>
  <c r="BD95" i="16" s="1"/>
  <c r="BD160" i="5"/>
  <c r="BD121" i="16" s="1"/>
  <c r="BD245" i="5"/>
  <c r="BD325" i="5"/>
  <c r="BD276" i="5"/>
  <c r="BD60" i="5"/>
  <c r="BD22" i="5"/>
  <c r="BD124" i="5"/>
  <c r="BD92" i="16" s="1"/>
  <c r="BD180" i="5"/>
  <c r="BD91" i="5"/>
  <c r="BD73" i="16" s="1"/>
  <c r="BD346" i="5"/>
  <c r="BD162" i="5"/>
  <c r="BD123" i="16" s="1"/>
  <c r="BD187" i="5"/>
  <c r="BD3" i="5"/>
  <c r="BD318" i="5"/>
  <c r="BD256" i="5"/>
  <c r="BD64" i="5"/>
  <c r="BD85" i="5"/>
  <c r="BD67" i="16" s="1"/>
  <c r="BD93" i="5"/>
  <c r="BD455" i="5"/>
  <c r="BD422" i="5"/>
  <c r="BD297" i="16" s="1"/>
  <c r="BD219" i="5"/>
  <c r="BD446" i="5"/>
  <c r="BD181" i="5"/>
  <c r="BD197" i="5"/>
  <c r="BD374" i="5"/>
  <c r="BD193" i="5"/>
  <c r="BD8" i="5"/>
  <c r="BD169" i="5"/>
  <c r="BD57" i="5"/>
  <c r="BD414" i="5"/>
  <c r="BD291" i="16" s="1"/>
  <c r="BD431" i="5"/>
  <c r="BD305" i="16" s="1"/>
  <c r="BD113" i="5"/>
  <c r="BD201" i="5"/>
  <c r="BD183" i="5"/>
  <c r="BD285" i="5"/>
  <c r="BD101" i="5"/>
  <c r="BD378" i="5"/>
  <c r="BD99" i="5"/>
  <c r="BD391" i="5"/>
  <c r="BD145" i="5"/>
  <c r="BD365" i="5"/>
  <c r="BD435" i="5"/>
  <c r="BD308" i="16" s="1"/>
  <c r="BD70" i="5"/>
  <c r="BD55" i="16" s="1"/>
  <c r="BD200" i="5"/>
  <c r="BD353" i="5"/>
  <c r="BD302" i="5"/>
  <c r="BD80" i="5"/>
  <c r="BD436" i="5"/>
  <c r="BD461" i="5"/>
  <c r="BD78" i="5"/>
  <c r="BD62" i="16" s="1"/>
  <c r="BD159" i="5"/>
  <c r="BD227" i="5"/>
  <c r="BD139" i="5"/>
  <c r="BD274" i="5"/>
  <c r="BD130" i="5"/>
  <c r="BD98" i="16" s="1"/>
  <c r="BD194" i="5"/>
  <c r="BD165" i="5"/>
  <c r="BD95" i="5"/>
  <c r="BD77" i="16" s="1"/>
  <c r="BD390" i="5"/>
  <c r="BD267" i="16" s="1"/>
  <c r="BD301" i="5"/>
  <c r="BD356" i="5"/>
  <c r="BD316" i="5"/>
  <c r="BD117" i="5"/>
  <c r="BZ290" i="14" l="1"/>
  <c r="BZ294" i="14"/>
  <c r="BZ90" i="14"/>
  <c r="BZ300" i="14"/>
  <c r="BZ87" i="14"/>
  <c r="BT294" i="14"/>
  <c r="BT270" i="14"/>
  <c r="BT298" i="14"/>
  <c r="BT290" i="14"/>
  <c r="BT110" i="14"/>
  <c r="BT106" i="14"/>
  <c r="BZ122" i="14"/>
  <c r="BZ5" i="14"/>
  <c r="BZ160" i="14"/>
  <c r="BT160" i="14"/>
  <c r="BT179" i="14"/>
  <c r="BZ273" i="14"/>
  <c r="BZ179" i="14"/>
  <c r="BT296" i="14"/>
  <c r="BZ296" i="14"/>
  <c r="BZ295" i="14"/>
  <c r="BZ203" i="14"/>
  <c r="CA203" i="14"/>
  <c r="BZ72" i="14"/>
  <c r="CA72" i="14"/>
  <c r="BZ281" i="14"/>
  <c r="CA281" i="14"/>
  <c r="BT171" i="14"/>
  <c r="BT279" i="14"/>
  <c r="BT122" i="14"/>
  <c r="BT285" i="14"/>
  <c r="BT276" i="14"/>
  <c r="BT72" i="14"/>
  <c r="BT289" i="14"/>
  <c r="BT71" i="14"/>
  <c r="BT4" i="14"/>
  <c r="BT167" i="14"/>
  <c r="BT277" i="14"/>
  <c r="BZ141" i="14"/>
  <c r="BZ269" i="14"/>
  <c r="BZ297" i="14"/>
  <c r="BZ275" i="14"/>
  <c r="BZ284" i="14"/>
  <c r="BZ312" i="14"/>
  <c r="BZ152" i="14"/>
  <c r="BZ291" i="14"/>
  <c r="BZ67" i="14"/>
  <c r="BZ272" i="14"/>
  <c r="BZ79" i="14"/>
  <c r="BZ2" i="14"/>
  <c r="BT175" i="14"/>
  <c r="BT281" i="14"/>
  <c r="BT274" i="14"/>
  <c r="BT87" i="14"/>
  <c r="BT295" i="14"/>
  <c r="BT5" i="14"/>
  <c r="BT86" i="14"/>
  <c r="BT283" i="14"/>
  <c r="BT187" i="14"/>
  <c r="BT227" i="14"/>
  <c r="BT90" i="14"/>
  <c r="BT114" i="14"/>
  <c r="BT293" i="14"/>
  <c r="BT275" i="14"/>
  <c r="BT284" i="14"/>
  <c r="BT282" i="14"/>
  <c r="BT94" i="14"/>
  <c r="BT211" i="14"/>
  <c r="BT82" i="14"/>
  <c r="BZ82" i="14"/>
  <c r="BT126" i="14"/>
  <c r="BZ126" i="14"/>
  <c r="BT67" i="14"/>
  <c r="BT79" i="14"/>
  <c r="BT297" i="14"/>
  <c r="BT299" i="14"/>
  <c r="BT63" i="14"/>
  <c r="BT195" i="14"/>
  <c r="BZ195" i="14"/>
  <c r="BQ2" i="14"/>
  <c r="BR2" i="14"/>
  <c r="BT141" i="14"/>
  <c r="BT152" i="14"/>
  <c r="BT269" i="14"/>
  <c r="BT199" i="14"/>
  <c r="BZ199" i="14"/>
  <c r="BT142" i="14"/>
  <c r="BZ142" i="14"/>
  <c r="BT286" i="14"/>
  <c r="BZ286" i="14"/>
  <c r="BT278" i="14"/>
  <c r="BZ278" i="14"/>
  <c r="BT148" i="14"/>
  <c r="BT288" i="14"/>
  <c r="BT273" i="14"/>
  <c r="BT312" i="14"/>
  <c r="BT75" i="14"/>
  <c r="BZ75" i="14"/>
  <c r="BT300" i="14"/>
  <c r="BT254" i="14"/>
  <c r="BZ254" i="14"/>
  <c r="BT287" i="14"/>
  <c r="BZ287" i="14"/>
  <c r="BT164" i="14"/>
  <c r="BZ164" i="14"/>
  <c r="BT6" i="14"/>
  <c r="BZ6" i="14"/>
  <c r="BT292" i="14"/>
  <c r="BZ292" i="14"/>
  <c r="BT3" i="14"/>
  <c r="BT203" i="14"/>
  <c r="BT272" i="14"/>
  <c r="BP2" i="14"/>
  <c r="BT291" i="14"/>
  <c r="AJ474" i="14"/>
  <c r="AJ479" i="14"/>
  <c r="K17" i="22"/>
  <c r="O26" i="22" s="1"/>
  <c r="N29" i="22" s="1"/>
  <c r="J16" i="20"/>
  <c r="AS3" i="16"/>
  <c r="AT3" i="16" s="1"/>
  <c r="AI3" i="16"/>
  <c r="Q29" i="22"/>
  <c r="AN2" i="14"/>
  <c r="AJ475" i="14"/>
  <c r="BD476" i="5"/>
  <c r="BD478" i="5" s="1"/>
  <c r="BT2" i="14" l="1"/>
  <c r="X26" i="22"/>
  <c r="O27" i="22" s="1"/>
  <c r="B63" i="22" s="1"/>
  <c r="F63" i="22" s="1"/>
  <c r="J17" i="20"/>
  <c r="B37" i="22"/>
  <c r="B36" i="22"/>
  <c r="X29" i="22"/>
  <c r="Y29" i="22" l="1"/>
  <c r="D27" i="22"/>
  <c r="B59" i="22" s="1"/>
  <c r="F59" i="22" s="1"/>
  <c r="U27" i="22"/>
  <c r="B73" i="22" s="1"/>
  <c r="F73" i="22" s="1"/>
  <c r="E27" i="22"/>
  <c r="B60" i="22" s="1"/>
  <c r="F60" i="22" s="1"/>
  <c r="M27" i="22"/>
  <c r="B65" i="22" s="1"/>
  <c r="F65" i="22" s="1"/>
  <c r="F27" i="22"/>
  <c r="B47" i="22" s="1"/>
  <c r="F47" i="22" s="1"/>
  <c r="I47" i="22" s="1"/>
  <c r="J27" i="22"/>
  <c r="B50" i="22" s="1"/>
  <c r="F50" i="22" s="1"/>
  <c r="Q30" i="22"/>
  <c r="C37" i="22" s="1"/>
  <c r="D37" i="22" s="1"/>
  <c r="G37" i="22" s="1"/>
  <c r="N30" i="22"/>
  <c r="B62" i="22" s="1"/>
  <c r="Y26" i="22"/>
  <c r="G27" i="22"/>
  <c r="B51" i="22" s="1"/>
  <c r="F51" i="22" s="1"/>
  <c r="B30" i="22"/>
  <c r="C35" i="22" s="1"/>
  <c r="D35" i="22" s="1"/>
  <c r="G35" i="22" s="1"/>
  <c r="I27" i="22"/>
  <c r="B53" i="22" s="1"/>
  <c r="F53" i="22" s="1"/>
  <c r="T27" i="22"/>
  <c r="B72" i="22" s="1"/>
  <c r="F72" i="22" s="1"/>
  <c r="C27" i="22"/>
  <c r="B58" i="22" s="1"/>
  <c r="F58" i="22" s="1"/>
  <c r="R27" i="22"/>
  <c r="B69" i="22" s="1"/>
  <c r="F69" i="22" s="1"/>
  <c r="P27" i="22"/>
  <c r="B70" i="22" s="1"/>
  <c r="F70" i="22" s="1"/>
  <c r="K27" i="22"/>
  <c r="B49" i="22" s="1"/>
  <c r="F76" i="22" s="1"/>
  <c r="B27" i="22"/>
  <c r="B57" i="22" s="1"/>
  <c r="F57" i="22" s="1"/>
  <c r="L27" i="22"/>
  <c r="B48" i="22" s="1"/>
  <c r="F48" i="22" s="1"/>
  <c r="Q27" i="22"/>
  <c r="B68" i="22" s="1"/>
  <c r="F68" i="22" s="1"/>
  <c r="N27" i="22"/>
  <c r="B64" i="22" s="1"/>
  <c r="F64" i="22" s="1"/>
  <c r="S27" i="22"/>
  <c r="B71" i="22" s="1"/>
  <c r="F71" i="22" s="1"/>
  <c r="A27" i="22"/>
  <c r="B56" i="22" s="1"/>
  <c r="F56" i="22" s="1"/>
  <c r="G30" i="22"/>
  <c r="B46" i="22" s="1"/>
  <c r="U46" i="22" s="1"/>
  <c r="Z46" i="22" s="1"/>
  <c r="AA46" i="22" s="1"/>
  <c r="N47" i="23" s="1"/>
  <c r="H27" i="22"/>
  <c r="B52" i="22" s="1"/>
  <c r="F52" i="22" s="1"/>
  <c r="V27" i="22"/>
  <c r="B74" i="22" s="1"/>
  <c r="F74" i="22" s="1"/>
  <c r="J18" i="20"/>
  <c r="B67" i="22"/>
  <c r="B91" i="22" s="1"/>
  <c r="H91" i="22" s="1"/>
  <c r="L91" i="22" s="1"/>
  <c r="C20" i="23" s="1"/>
  <c r="C36" i="22" l="1"/>
  <c r="D36" i="22" s="1"/>
  <c r="G36" i="22" s="1"/>
  <c r="X30" i="22"/>
  <c r="Y30" i="22" s="1"/>
  <c r="B55" i="22"/>
  <c r="F49" i="22"/>
  <c r="C34" i="22"/>
  <c r="D34" i="22" s="1"/>
  <c r="G34" i="22" s="1"/>
  <c r="B77" i="22"/>
  <c r="J19" i="20"/>
  <c r="N7" i="20"/>
  <c r="I48" i="22"/>
  <c r="I49" i="22" l="1"/>
  <c r="I50" i="22" s="1"/>
  <c r="I51" i="22" s="1"/>
  <c r="I52" i="22" s="1"/>
  <c r="I53" i="22" s="1"/>
  <c r="I54" i="22" s="1"/>
  <c r="I55" i="22" s="1"/>
  <c r="I56" i="22" s="1"/>
  <c r="I57" i="22" s="1"/>
  <c r="I58" i="22" s="1"/>
  <c r="I59" i="22" s="1"/>
  <c r="I60" i="22" s="1"/>
  <c r="I61" i="22" s="1"/>
  <c r="I62" i="22" s="1"/>
  <c r="I63" i="22" s="1"/>
  <c r="I64" i="22" s="1"/>
  <c r="I65" i="22" s="1"/>
  <c r="I66" i="22" s="1"/>
  <c r="I67" i="22" s="1"/>
  <c r="I68" i="22" s="1"/>
  <c r="I69" i="22" s="1"/>
  <c r="I70" i="22" s="1"/>
  <c r="I71" i="22" s="1"/>
  <c r="I72" i="22" s="1"/>
  <c r="I73" i="22" s="1"/>
  <c r="I74" i="22" s="1"/>
  <c r="I75" i="22" s="1"/>
  <c r="I76" i="22" s="1"/>
  <c r="M62" i="22" s="1"/>
  <c r="S62" i="22" s="1"/>
  <c r="U62" i="22" s="1"/>
  <c r="Z62" i="22" s="1"/>
  <c r="AA62" i="22" s="1"/>
  <c r="N63" i="23" s="1"/>
  <c r="J20" i="20"/>
  <c r="N8" i="20"/>
  <c r="M45" i="22" l="1"/>
  <c r="M66" i="22"/>
  <c r="S66" i="22" s="1"/>
  <c r="X66" i="22" s="1"/>
  <c r="J67" i="23" s="1"/>
  <c r="M72" i="22"/>
  <c r="S72" i="22" s="1"/>
  <c r="X72" i="22" s="1"/>
  <c r="J73" i="23" s="1"/>
  <c r="M64" i="22"/>
  <c r="S64" i="22" s="1"/>
  <c r="U64" i="22" s="1"/>
  <c r="Z64" i="22" s="1"/>
  <c r="AA64" i="22" s="1"/>
  <c r="N65" i="23" s="1"/>
  <c r="M63" i="22"/>
  <c r="S63" i="22" s="1"/>
  <c r="X62" i="22"/>
  <c r="Y62" i="22" s="1"/>
  <c r="M63" i="23" s="1"/>
  <c r="M61" i="22"/>
  <c r="S61" i="22" s="1"/>
  <c r="U61" i="22" s="1"/>
  <c r="Z61" i="22" s="1"/>
  <c r="AA61" i="22" s="1"/>
  <c r="N62" i="23" s="1"/>
  <c r="M47" i="22"/>
  <c r="S47" i="22" s="1"/>
  <c r="U47" i="22" s="1"/>
  <c r="Z47" i="22" s="1"/>
  <c r="AA47" i="22" s="1"/>
  <c r="N48" i="23" s="1"/>
  <c r="M59" i="22"/>
  <c r="S59" i="22" s="1"/>
  <c r="X59" i="22" s="1"/>
  <c r="J60" i="23" s="1"/>
  <c r="M75" i="22"/>
  <c r="S75" i="22" s="1"/>
  <c r="X75" i="22" s="1"/>
  <c r="Y75" i="22" s="1"/>
  <c r="M76" i="23" s="1"/>
  <c r="M48" i="22"/>
  <c r="S48" i="22" s="1"/>
  <c r="U48" i="22" s="1"/>
  <c r="Z48" i="22" s="1"/>
  <c r="AA48" i="22" s="1"/>
  <c r="N49" i="23" s="1"/>
  <c r="M51" i="22"/>
  <c r="S51" i="22" s="1"/>
  <c r="X51" i="22" s="1"/>
  <c r="M60" i="22"/>
  <c r="S60" i="22" s="1"/>
  <c r="X60" i="22" s="1"/>
  <c r="M52" i="22"/>
  <c r="S52" i="22" s="1"/>
  <c r="X52" i="22" s="1"/>
  <c r="J53" i="23" s="1"/>
  <c r="M74" i="22"/>
  <c r="S74" i="22" s="1"/>
  <c r="X74" i="22" s="1"/>
  <c r="Y74" i="22" s="1"/>
  <c r="M75" i="23" s="1"/>
  <c r="M55" i="22"/>
  <c r="S55" i="22" s="1"/>
  <c r="X55" i="22" s="1"/>
  <c r="Y55" i="22" s="1"/>
  <c r="M56" i="23" s="1"/>
  <c r="M68" i="22"/>
  <c r="S68" i="22" s="1"/>
  <c r="X68" i="22" s="1"/>
  <c r="J69" i="23" s="1"/>
  <c r="M50" i="22"/>
  <c r="S50" i="22" s="1"/>
  <c r="X50" i="22" s="1"/>
  <c r="Y50" i="22" s="1"/>
  <c r="M51" i="23" s="1"/>
  <c r="M65" i="22"/>
  <c r="S65" i="22" s="1"/>
  <c r="X65" i="22" s="1"/>
  <c r="M73" i="22"/>
  <c r="S73" i="22" s="1"/>
  <c r="U73" i="22" s="1"/>
  <c r="Z73" i="22" s="1"/>
  <c r="AA73" i="22" s="1"/>
  <c r="N74" i="23" s="1"/>
  <c r="M67" i="22"/>
  <c r="S67" i="22" s="1"/>
  <c r="U67" i="22" s="1"/>
  <c r="Z67" i="22" s="1"/>
  <c r="AA67" i="22" s="1"/>
  <c r="N68" i="23" s="1"/>
  <c r="M69" i="22"/>
  <c r="S69" i="22" s="1"/>
  <c r="U69" i="22" s="1"/>
  <c r="Z69" i="22" s="1"/>
  <c r="AA69" i="22" s="1"/>
  <c r="N70" i="23" s="1"/>
  <c r="M76" i="22"/>
  <c r="S76" i="22" s="1"/>
  <c r="M58" i="22"/>
  <c r="S58" i="22" s="1"/>
  <c r="U58" i="22" s="1"/>
  <c r="Z58" i="22" s="1"/>
  <c r="AA58" i="22" s="1"/>
  <c r="N59" i="23" s="1"/>
  <c r="M49" i="22"/>
  <c r="S49" i="22" s="1"/>
  <c r="U49" i="22" s="1"/>
  <c r="Z49" i="22" s="1"/>
  <c r="AA49" i="22" s="1"/>
  <c r="N50" i="23" s="1"/>
  <c r="M56" i="22"/>
  <c r="S56" i="22" s="1"/>
  <c r="X56" i="22" s="1"/>
  <c r="J57" i="23" s="1"/>
  <c r="M71" i="22"/>
  <c r="S71" i="22" s="1"/>
  <c r="U71" i="22" s="1"/>
  <c r="Z71" i="22" s="1"/>
  <c r="AA71" i="22" s="1"/>
  <c r="N72" i="23" s="1"/>
  <c r="M57" i="22"/>
  <c r="S57" i="22" s="1"/>
  <c r="U57" i="22" s="1"/>
  <c r="Z57" i="22" s="1"/>
  <c r="AA57" i="22" s="1"/>
  <c r="N58" i="23" s="1"/>
  <c r="M70" i="22"/>
  <c r="S70" i="22" s="1"/>
  <c r="X70" i="22" s="1"/>
  <c r="Y70" i="22" s="1"/>
  <c r="M71" i="23" s="1"/>
  <c r="M53" i="22"/>
  <c r="S53" i="22" s="1"/>
  <c r="U53" i="22" s="1"/>
  <c r="Z53" i="22" s="1"/>
  <c r="AA53" i="22" s="1"/>
  <c r="N54" i="23" s="1"/>
  <c r="M54" i="22"/>
  <c r="S54" i="22" s="1"/>
  <c r="X47" i="22"/>
  <c r="Y47" i="22" s="1"/>
  <c r="M48" i="23" s="1"/>
  <c r="J21" i="20"/>
  <c r="J63" i="23"/>
  <c r="Y66" i="22" l="1"/>
  <c r="M67" i="23" s="1"/>
  <c r="U66" i="22"/>
  <c r="Z66" i="22" s="1"/>
  <c r="AA66" i="22" s="1"/>
  <c r="N67" i="23" s="1"/>
  <c r="X61" i="22"/>
  <c r="Y61" i="22" s="1"/>
  <c r="M62" i="23" s="1"/>
  <c r="J76" i="23"/>
  <c r="Y72" i="22"/>
  <c r="M73" i="23" s="1"/>
  <c r="U74" i="22"/>
  <c r="Z74" i="22" s="1"/>
  <c r="AA74" i="22" s="1"/>
  <c r="N75" i="23" s="1"/>
  <c r="Y52" i="22"/>
  <c r="M53" i="23" s="1"/>
  <c r="U75" i="22"/>
  <c r="Z75" i="22" s="1"/>
  <c r="AA75" i="22" s="1"/>
  <c r="N76" i="23" s="1"/>
  <c r="U65" i="22"/>
  <c r="Z65" i="22" s="1"/>
  <c r="AA65" i="22" s="1"/>
  <c r="N66" i="23" s="1"/>
  <c r="U72" i="22"/>
  <c r="Z72" i="22" s="1"/>
  <c r="AA72" i="22" s="1"/>
  <c r="N73" i="23" s="1"/>
  <c r="X48" i="22"/>
  <c r="J49" i="23" s="1"/>
  <c r="J75" i="23"/>
  <c r="J51" i="23"/>
  <c r="J56" i="23"/>
  <c r="U56" i="22"/>
  <c r="Z56" i="22" s="1"/>
  <c r="AA56" i="22" s="1"/>
  <c r="N57" i="23" s="1"/>
  <c r="Y56" i="22"/>
  <c r="M57" i="23" s="1"/>
  <c r="U50" i="22"/>
  <c r="Z50" i="22" s="1"/>
  <c r="AA50" i="22" s="1"/>
  <c r="N51" i="23" s="1"/>
  <c r="U52" i="22"/>
  <c r="Z52" i="22" s="1"/>
  <c r="AA52" i="22" s="1"/>
  <c r="N53" i="23" s="1"/>
  <c r="X69" i="22"/>
  <c r="Y69" i="22" s="1"/>
  <c r="M70" i="23" s="1"/>
  <c r="X53" i="22"/>
  <c r="X64" i="22"/>
  <c r="Y64" i="22" s="1"/>
  <c r="M65" i="23" s="1"/>
  <c r="U51" i="22"/>
  <c r="Z51" i="22" s="1"/>
  <c r="AA51" i="22" s="1"/>
  <c r="N52" i="23" s="1"/>
  <c r="X71" i="22"/>
  <c r="J72" i="23" s="1"/>
  <c r="X73" i="22"/>
  <c r="Y73" i="22" s="1"/>
  <c r="M74" i="23" s="1"/>
  <c r="U55" i="22"/>
  <c r="Z55" i="22" s="1"/>
  <c r="AA55" i="22" s="1"/>
  <c r="N56" i="23" s="1"/>
  <c r="Y59" i="22"/>
  <c r="M60" i="23" s="1"/>
  <c r="J71" i="23"/>
  <c r="Y68" i="22"/>
  <c r="M69" i="23" s="1"/>
  <c r="X58" i="22"/>
  <c r="J59" i="23" s="1"/>
  <c r="U60" i="22"/>
  <c r="Z60" i="22" s="1"/>
  <c r="AA60" i="22" s="1"/>
  <c r="N61" i="23" s="1"/>
  <c r="U59" i="22"/>
  <c r="Z59" i="22" s="1"/>
  <c r="AA59" i="22" s="1"/>
  <c r="N60" i="23" s="1"/>
  <c r="X67" i="22"/>
  <c r="J68" i="23" s="1"/>
  <c r="U70" i="22"/>
  <c r="Z70" i="22" s="1"/>
  <c r="AA70" i="22" s="1"/>
  <c r="N71" i="23" s="1"/>
  <c r="X49" i="22"/>
  <c r="Y49" i="22" s="1"/>
  <c r="M50" i="23" s="1"/>
  <c r="U68" i="22"/>
  <c r="Z68" i="22" s="1"/>
  <c r="AA68" i="22" s="1"/>
  <c r="N69" i="23" s="1"/>
  <c r="X63" i="22"/>
  <c r="U63" i="22"/>
  <c r="Z63" i="22" s="1"/>
  <c r="AA63" i="22" s="1"/>
  <c r="N64" i="23" s="1"/>
  <c r="X76" i="22"/>
  <c r="Y76" i="22" s="1"/>
  <c r="U76" i="22"/>
  <c r="Z76" i="22" s="1"/>
  <c r="AA76" i="22" s="1"/>
  <c r="X57" i="22"/>
  <c r="J58" i="23" s="1"/>
  <c r="U54" i="22"/>
  <c r="Z54" i="22" s="1"/>
  <c r="AA54" i="22" s="1"/>
  <c r="N55" i="23" s="1"/>
  <c r="X54" i="22"/>
  <c r="J48" i="23"/>
  <c r="J22" i="20"/>
  <c r="J61" i="23"/>
  <c r="Y60" i="22"/>
  <c r="M61" i="23" s="1"/>
  <c r="J66" i="23"/>
  <c r="Y65" i="22"/>
  <c r="M66" i="23" s="1"/>
  <c r="J52" i="23"/>
  <c r="Y51" i="22"/>
  <c r="M52" i="23" s="1"/>
  <c r="J62" i="23" l="1"/>
  <c r="Y48" i="22"/>
  <c r="M49" i="23" s="1"/>
  <c r="J74" i="23"/>
  <c r="Y67" i="22"/>
  <c r="M68" i="23" s="1"/>
  <c r="J70" i="23"/>
  <c r="Y71" i="22"/>
  <c r="M72" i="23" s="1"/>
  <c r="J65" i="23"/>
  <c r="Y53" i="22"/>
  <c r="M54" i="23" s="1"/>
  <c r="J54" i="23"/>
  <c r="J50" i="23"/>
  <c r="Y58" i="22"/>
  <c r="M59" i="23" s="1"/>
  <c r="Y57" i="22"/>
  <c r="M58" i="23" s="1"/>
  <c r="Y63" i="22"/>
  <c r="M64" i="23" s="1"/>
  <c r="J64" i="23"/>
  <c r="J55" i="23"/>
  <c r="Y54" i="22"/>
  <c r="M55" i="23" s="1"/>
  <c r="J23" i="20"/>
  <c r="J24" i="20" s="1"/>
  <c r="J25" i="20" s="1"/>
  <c r="J26" i="20" s="1"/>
  <c r="J27" i="20" s="1"/>
  <c r="J28" i="20" s="1"/>
  <c r="J29" i="20" s="1"/>
  <c r="J30" i="20" s="1"/>
  <c r="J31" i="20" s="1"/>
  <c r="J32" i="20" s="1"/>
  <c r="J33" i="20" s="1"/>
  <c r="J34" i="20" s="1"/>
  <c r="J35" i="20" s="1"/>
  <c r="J36" i="20" s="1"/>
  <c r="J37" i="20" s="1"/>
  <c r="J38" i="20" s="1"/>
  <c r="J39" i="20" s="1"/>
  <c r="J40" i="20" s="1"/>
  <c r="J41" i="20" s="1"/>
  <c r="J42" i="20" s="1"/>
  <c r="J43" i="20" s="1"/>
  <c r="J44" i="20" s="1"/>
  <c r="J45" i="20" s="1"/>
  <c r="J46" i="20" s="1"/>
  <c r="J47" i="20" s="1"/>
  <c r="J48" i="20" s="1"/>
  <c r="J49" i="20" s="1"/>
  <c r="J50" i="20" s="1"/>
  <c r="J51" i="20" s="1"/>
  <c r="J52" i="20" s="1"/>
  <c r="J53" i="20" s="1"/>
  <c r="J54" i="20" s="1"/>
  <c r="J55" i="20" s="1"/>
  <c r="J56" i="20" s="1"/>
  <c r="J57" i="20" s="1"/>
  <c r="J58" i="20" s="1"/>
  <c r="J59" i="20" s="1"/>
  <c r="J60" i="20" s="1"/>
  <c r="J61" i="20" s="1"/>
  <c r="J62" i="20" s="1"/>
  <c r="J63" i="20" s="1"/>
  <c r="J64" i="20" s="1"/>
  <c r="J65" i="20" s="1"/>
  <c r="J66" i="20" s="1"/>
  <c r="J67" i="20" s="1"/>
  <c r="J68" i="20" s="1"/>
  <c r="J69" i="20" s="1"/>
  <c r="J70" i="20" s="1"/>
  <c r="J71" i="20" s="1"/>
  <c r="J72" i="20" s="1"/>
  <c r="J73" i="20" s="1"/>
  <c r="J74" i="20" s="1"/>
  <c r="J75" i="20" s="1"/>
  <c r="J76" i="20" s="1"/>
  <c r="J77" i="20" s="1"/>
  <c r="J78" i="20" s="1"/>
  <c r="J79" i="20" s="1"/>
  <c r="J80" i="20" s="1"/>
  <c r="J81" i="20" s="1"/>
  <c r="J82" i="20" s="1"/>
  <c r="J83" i="20" s="1"/>
  <c r="J84" i="20" s="1"/>
  <c r="J85" i="20" s="1"/>
  <c r="J86" i="20" s="1"/>
  <c r="J87" i="20" s="1"/>
  <c r="J88" i="20" s="1"/>
  <c r="J89" i="20" s="1"/>
  <c r="J90" i="20" s="1"/>
  <c r="J91" i="20" s="1"/>
  <c r="J92" i="20" s="1"/>
  <c r="J93" i="20" s="1"/>
  <c r="J94" i="20" s="1"/>
  <c r="J95" i="20" s="1"/>
  <c r="J96" i="20" s="1"/>
  <c r="J97" i="20" s="1"/>
  <c r="J98" i="20" s="1"/>
  <c r="J99" i="20" s="1"/>
  <c r="J100" i="20" s="1"/>
  <c r="J101" i="20" s="1"/>
  <c r="J102" i="20" s="1"/>
  <c r="J103" i="20" s="1"/>
  <c r="J104" i="20" s="1"/>
  <c r="J105" i="20" s="1"/>
  <c r="J106" i="20" s="1"/>
  <c r="J107" i="20" s="1"/>
  <c r="J108" i="20" s="1"/>
  <c r="J109" i="20" s="1"/>
  <c r="J110" i="20" s="1"/>
  <c r="J111" i="20" s="1"/>
  <c r="J112" i="20" s="1"/>
  <c r="J113" i="20" s="1"/>
  <c r="J114" i="20" s="1"/>
  <c r="J115" i="20" s="1"/>
  <c r="J116" i="20" s="1"/>
  <c r="J117" i="20" s="1"/>
  <c r="J118" i="20" s="1"/>
  <c r="J119" i="20" s="1"/>
  <c r="J120" i="20" s="1"/>
  <c r="J121" i="20" s="1"/>
  <c r="J122" i="20" s="1"/>
  <c r="J123" i="20" s="1"/>
  <c r="J124" i="20" s="1"/>
  <c r="J125" i="20" s="1"/>
  <c r="J126" i="20" s="1"/>
  <c r="J127" i="20" s="1"/>
  <c r="J128" i="20" s="1"/>
  <c r="J129" i="20" s="1"/>
  <c r="J130" i="20" s="1"/>
  <c r="J131" i="20" s="1"/>
  <c r="J132" i="20" s="1"/>
  <c r="J133" i="20" s="1"/>
  <c r="J134" i="20" s="1"/>
  <c r="J135" i="20" s="1"/>
  <c r="J136" i="20" s="1"/>
  <c r="J137" i="20" s="1"/>
  <c r="J138" i="20" s="1"/>
  <c r="J139" i="20" s="1"/>
  <c r="J140" i="20" s="1"/>
  <c r="J141" i="20" s="1"/>
  <c r="J142" i="20" s="1"/>
  <c r="J143" i="20" s="1"/>
  <c r="J144" i="20" s="1"/>
  <c r="J145" i="20" s="1"/>
  <c r="J146" i="20" s="1"/>
  <c r="J147" i="20" s="1"/>
  <c r="J148" i="20" s="1"/>
  <c r="J149" i="20" s="1"/>
  <c r="J150" i="20" s="1"/>
  <c r="J151" i="20" s="1"/>
  <c r="J152" i="20" s="1"/>
  <c r="J153" i="20" s="1"/>
  <c r="J154" i="20" s="1"/>
  <c r="J155" i="20" s="1"/>
  <c r="J156" i="20" s="1"/>
  <c r="J157" i="20" s="1"/>
  <c r="J158" i="20" s="1"/>
  <c r="J159" i="20" s="1"/>
  <c r="J160" i="20" s="1"/>
  <c r="J161" i="20" s="1"/>
  <c r="J162" i="20" s="1"/>
  <c r="J163" i="20" s="1"/>
  <c r="J164" i="20" s="1"/>
  <c r="J165" i="20" s="1"/>
  <c r="J166" i="20" s="1"/>
  <c r="J167" i="20" s="1"/>
  <c r="J168" i="20" s="1"/>
  <c r="J169" i="20" s="1"/>
  <c r="J170" i="20" s="1"/>
  <c r="J171" i="20" s="1"/>
  <c r="J172" i="20" s="1"/>
  <c r="J173" i="20" s="1"/>
  <c r="J174" i="20" s="1"/>
  <c r="J175" i="20" s="1"/>
  <c r="J176" i="20" s="1"/>
  <c r="J177" i="20" s="1"/>
  <c r="J178" i="20" s="1"/>
  <c r="J179" i="20" s="1"/>
  <c r="J180" i="20" s="1"/>
  <c r="J181" i="20" s="1"/>
  <c r="J182" i="20" s="1"/>
  <c r="J183" i="20" s="1"/>
  <c r="J184" i="20" s="1"/>
  <c r="J185" i="20" s="1"/>
  <c r="J186" i="20" s="1"/>
  <c r="J187" i="20" s="1"/>
  <c r="J188" i="20" s="1"/>
  <c r="J189" i="20" s="1"/>
  <c r="J190" i="20" s="1"/>
  <c r="J191" i="20" s="1"/>
  <c r="J192" i="20" s="1"/>
  <c r="J193" i="20" s="1"/>
  <c r="J194" i="20" s="1"/>
  <c r="J195" i="20" s="1"/>
  <c r="J196" i="20" s="1"/>
  <c r="J197" i="20" s="1"/>
  <c r="J198" i="20" s="1"/>
  <c r="J199" i="20" s="1"/>
  <c r="J200" i="20" s="1"/>
  <c r="J201" i="20" s="1"/>
  <c r="J202" i="20" s="1"/>
  <c r="J203" i="20" s="1"/>
  <c r="J204" i="20" s="1"/>
  <c r="J205" i="20" s="1"/>
  <c r="J206" i="20" s="1"/>
  <c r="J207" i="20" s="1"/>
  <c r="J208" i="20" s="1"/>
  <c r="J209" i="20" s="1"/>
  <c r="J210" i="20" s="1"/>
  <c r="J211" i="20" s="1"/>
  <c r="J212" i="20" s="1"/>
  <c r="J213" i="20" s="1"/>
  <c r="J214" i="20" s="1"/>
  <c r="J215" i="20" s="1"/>
  <c r="J216" i="20" s="1"/>
  <c r="J217" i="20" s="1"/>
  <c r="J218" i="20" s="1"/>
  <c r="J219" i="20" s="1"/>
  <c r="J220" i="20" s="1"/>
  <c r="J221" i="20" s="1"/>
  <c r="J222" i="20" s="1"/>
  <c r="J223" i="20" s="1"/>
  <c r="J224" i="20" s="1"/>
  <c r="J225" i="20" s="1"/>
  <c r="J226" i="20" s="1"/>
  <c r="J227" i="20" s="1"/>
  <c r="J228" i="20" s="1"/>
  <c r="J229" i="20" s="1"/>
  <c r="J230" i="20" s="1"/>
  <c r="J231" i="20" s="1"/>
  <c r="J232" i="20" s="1"/>
  <c r="J233" i="20" s="1"/>
  <c r="J234" i="20" s="1"/>
  <c r="J235" i="20" s="1"/>
  <c r="J236" i="20" s="1"/>
  <c r="J237" i="20" s="1"/>
  <c r="J238" i="20" s="1"/>
  <c r="J239" i="20" s="1"/>
  <c r="J240" i="20" s="1"/>
  <c r="J241" i="20" s="1"/>
  <c r="J242" i="20" s="1"/>
  <c r="J243" i="20" s="1"/>
  <c r="J244" i="20" s="1"/>
  <c r="J245" i="20" s="1"/>
  <c r="J246" i="20" s="1"/>
  <c r="J247" i="20" s="1"/>
  <c r="J248" i="20" s="1"/>
  <c r="J249" i="20" s="1"/>
  <c r="J250" i="20" s="1"/>
  <c r="J251" i="20" s="1"/>
  <c r="J252" i="20" s="1"/>
  <c r="J253" i="20" s="1"/>
  <c r="J254" i="20" s="1"/>
  <c r="J255" i="20" s="1"/>
  <c r="J256" i="20" s="1"/>
  <c r="J257" i="20" s="1"/>
  <c r="J258" i="20" s="1"/>
  <c r="J259" i="20" s="1"/>
  <c r="J260" i="20" s="1"/>
  <c r="J261" i="20" s="1"/>
  <c r="J262" i="20" s="1"/>
  <c r="J263" i="20" s="1"/>
  <c r="J264" i="20" s="1"/>
  <c r="J265" i="20" s="1"/>
  <c r="J266" i="20" s="1"/>
  <c r="J267" i="20" s="1"/>
  <c r="J268" i="20" s="1"/>
  <c r="J269" i="20" s="1"/>
  <c r="J270" i="20" s="1"/>
  <c r="J271" i="20" s="1"/>
  <c r="J272" i="20" s="1"/>
  <c r="J273" i="20" s="1"/>
  <c r="J274" i="20" s="1"/>
  <c r="J275" i="20" s="1"/>
  <c r="J276" i="20" s="1"/>
  <c r="J277" i="20" s="1"/>
  <c r="J278" i="20" s="1"/>
  <c r="J279" i="20" s="1"/>
  <c r="J280" i="20" s="1"/>
  <c r="J281" i="20" s="1"/>
  <c r="J282" i="20" s="1"/>
  <c r="J283" i="20" s="1"/>
  <c r="J284" i="20" s="1"/>
  <c r="J285" i="20" s="1"/>
  <c r="J286" i="20" s="1"/>
  <c r="J287" i="20" s="1"/>
  <c r="J288" i="20" s="1"/>
  <c r="J289" i="20" s="1"/>
  <c r="J290" i="20" s="1"/>
  <c r="J291" i="20" s="1"/>
  <c r="J292" i="20" s="1"/>
  <c r="J293" i="20" s="1"/>
  <c r="J294" i="20" s="1"/>
  <c r="J295" i="20" s="1"/>
  <c r="J296" i="20" s="1"/>
  <c r="J297" i="20" s="1"/>
  <c r="J298" i="20" s="1"/>
  <c r="J299" i="20" s="1"/>
  <c r="J300" i="20" s="1"/>
  <c r="J301" i="20" s="1"/>
  <c r="J302" i="20" s="1"/>
  <c r="J303" i="20" s="1"/>
  <c r="J304" i="20" s="1"/>
  <c r="J305" i="20" s="1"/>
  <c r="J306" i="20" s="1"/>
  <c r="J307" i="20" s="1"/>
  <c r="J308" i="20" s="1"/>
  <c r="J309" i="20" s="1"/>
  <c r="J310" i="20" s="1"/>
  <c r="J311" i="20" s="1"/>
  <c r="J312" i="20" s="1"/>
  <c r="J313" i="20" s="1"/>
  <c r="J314" i="20" s="1"/>
  <c r="J315" i="20" s="1"/>
  <c r="J316" i="20" s="1"/>
  <c r="J317" i="20" s="1"/>
  <c r="J318" i="20" s="1"/>
  <c r="J319" i="20" s="1"/>
  <c r="J320" i="20" s="1"/>
  <c r="J321" i="20" s="1"/>
  <c r="J322" i="20" s="1"/>
  <c r="J323" i="20" s="1"/>
  <c r="J324" i="20" s="1"/>
  <c r="J325" i="20" s="1"/>
  <c r="J326" i="20" s="1"/>
  <c r="J327" i="20" s="1"/>
  <c r="J328" i="20" s="1"/>
  <c r="J329" i="20" s="1"/>
  <c r="J330" i="20" s="1"/>
  <c r="J331" i="20" s="1"/>
  <c r="J332" i="20" s="1"/>
  <c r="J333" i="20" s="1"/>
  <c r="J334" i="20" s="1"/>
  <c r="J335" i="20" s="1"/>
  <c r="J336" i="20" s="1"/>
  <c r="J337" i="20" s="1"/>
  <c r="J338" i="20" s="1"/>
  <c r="J339" i="20" s="1"/>
  <c r="J340" i="20" s="1"/>
  <c r="J341" i="20" s="1"/>
  <c r="J342" i="20" s="1"/>
  <c r="J343" i="20" s="1"/>
  <c r="J344" i="20" s="1"/>
  <c r="J345" i="20" s="1"/>
  <c r="J346" i="20" s="1"/>
  <c r="J347" i="20" s="1"/>
  <c r="J348" i="20" s="1"/>
  <c r="J349" i="20" s="1"/>
  <c r="J350" i="20" s="1"/>
  <c r="J351" i="20" s="1"/>
  <c r="J352" i="20" s="1"/>
  <c r="J353" i="20" s="1"/>
  <c r="J354" i="20" s="1"/>
  <c r="J355" i="20" s="1"/>
  <c r="J356" i="20" s="1"/>
  <c r="J357" i="20" s="1"/>
  <c r="J358" i="20" s="1"/>
  <c r="J359" i="20" s="1"/>
  <c r="J360" i="20" s="1"/>
  <c r="J361" i="20" s="1"/>
  <c r="J362" i="20" s="1"/>
  <c r="J363" i="20" s="1"/>
  <c r="J364" i="20" s="1"/>
  <c r="J365" i="20" s="1"/>
  <c r="J366" i="20" s="1"/>
  <c r="J367" i="20" s="1"/>
  <c r="J368" i="20" s="1"/>
  <c r="J369" i="20" s="1"/>
  <c r="N196" i="20" s="1"/>
  <c r="N9" i="20"/>
  <c r="N12" i="20" l="1"/>
  <c r="N11" i="20"/>
  <c r="N27" i="20"/>
  <c r="N24" i="20"/>
  <c r="N26" i="20"/>
  <c r="N44" i="20"/>
  <c r="N34" i="20"/>
  <c r="N20" i="20"/>
  <c r="N75" i="20"/>
  <c r="N19" i="20"/>
  <c r="N46" i="20"/>
  <c r="N16" i="20"/>
  <c r="N86" i="20"/>
  <c r="N15" i="20"/>
  <c r="N70" i="20"/>
  <c r="N61" i="20"/>
  <c r="N45" i="20"/>
  <c r="N23" i="20"/>
  <c r="N29" i="20"/>
  <c r="N33" i="20"/>
  <c r="N14" i="20"/>
  <c r="N401" i="20"/>
  <c r="N115" i="20"/>
  <c r="N223" i="20"/>
  <c r="N219" i="20"/>
  <c r="N352" i="20"/>
  <c r="N323" i="20"/>
  <c r="N131" i="20"/>
  <c r="N114" i="20"/>
  <c r="N285" i="20"/>
  <c r="N292" i="20"/>
  <c r="N303" i="20"/>
  <c r="N411" i="20"/>
  <c r="N281" i="20"/>
  <c r="N376" i="20"/>
  <c r="N185" i="20"/>
  <c r="N242" i="20"/>
  <c r="N165" i="20"/>
  <c r="N152" i="20"/>
  <c r="N180" i="20"/>
  <c r="N87" i="20"/>
  <c r="N375" i="20"/>
  <c r="N154" i="20"/>
  <c r="N112" i="20"/>
  <c r="N91" i="20"/>
  <c r="N164" i="20"/>
  <c r="N79" i="20"/>
  <c r="N132" i="20"/>
  <c r="N73" i="20"/>
  <c r="N302" i="20"/>
  <c r="N233" i="20"/>
  <c r="N54" i="20"/>
  <c r="N113" i="20"/>
  <c r="N301" i="20"/>
  <c r="N313" i="20"/>
  <c r="N108" i="20"/>
  <c r="N30" i="20"/>
  <c r="N28" i="20"/>
  <c r="N203" i="20"/>
  <c r="N296" i="20"/>
  <c r="N251" i="20"/>
  <c r="N216" i="20"/>
  <c r="N134" i="20"/>
  <c r="N128" i="20"/>
  <c r="N325" i="20"/>
  <c r="N240" i="20"/>
  <c r="N10" i="20"/>
  <c r="N364" i="20"/>
  <c r="N89" i="20"/>
  <c r="N257" i="20"/>
  <c r="N94" i="20"/>
  <c r="N355" i="20"/>
  <c r="N227" i="20"/>
  <c r="N161" i="20"/>
  <c r="N277" i="20"/>
  <c r="N273" i="20"/>
  <c r="N122" i="20"/>
  <c r="N149" i="20"/>
  <c r="N60" i="20"/>
  <c r="N52" i="20"/>
  <c r="N263" i="20"/>
  <c r="N228" i="20"/>
  <c r="N384" i="20"/>
  <c r="N117" i="20"/>
  <c r="N101" i="20"/>
  <c r="N371" i="20"/>
  <c r="N72" i="20"/>
  <c r="N390" i="20"/>
  <c r="N47" i="20"/>
  <c r="N238" i="20"/>
  <c r="N398" i="20"/>
  <c r="N104" i="20"/>
  <c r="N102" i="20"/>
  <c r="N77" i="20"/>
  <c r="N264" i="20"/>
  <c r="N270" i="20"/>
  <c r="N224" i="20"/>
  <c r="N347" i="20"/>
  <c r="N159" i="20"/>
  <c r="N107" i="20"/>
  <c r="N311" i="20"/>
  <c r="N118" i="20"/>
  <c r="N145" i="20"/>
  <c r="N274" i="20"/>
  <c r="N328" i="20"/>
  <c r="N213" i="20"/>
  <c r="N50" i="20"/>
  <c r="N63" i="20"/>
  <c r="N410" i="20"/>
  <c r="N346" i="20"/>
  <c r="N181" i="20"/>
  <c r="N110" i="20"/>
  <c r="N163" i="20"/>
  <c r="N358" i="20"/>
  <c r="N246" i="20"/>
  <c r="N284" i="20"/>
  <c r="N400" i="20"/>
  <c r="N51" i="20"/>
  <c r="N349" i="20"/>
  <c r="N13" i="20"/>
  <c r="N405" i="20"/>
  <c r="N262" i="20"/>
  <c r="N78" i="20"/>
  <c r="N207" i="20"/>
  <c r="N65" i="20"/>
  <c r="N345" i="20"/>
  <c r="N220" i="20"/>
  <c r="N151" i="20"/>
  <c r="N210" i="20"/>
  <c r="N308" i="20"/>
  <c r="N378" i="20"/>
  <c r="N21" i="20"/>
  <c r="N202" i="20"/>
  <c r="N361" i="20"/>
  <c r="N393" i="20"/>
  <c r="N42" i="20"/>
  <c r="N226" i="20"/>
  <c r="N253" i="20"/>
  <c r="N38" i="20"/>
  <c r="N178" i="20"/>
  <c r="N121" i="20"/>
  <c r="N55" i="20"/>
  <c r="N287" i="20"/>
  <c r="N383" i="20"/>
  <c r="N183" i="20"/>
  <c r="N399" i="20"/>
  <c r="N97" i="20"/>
  <c r="N272" i="20"/>
  <c r="N150" i="20"/>
  <c r="N198" i="20"/>
  <c r="N300" i="20"/>
  <c r="N186" i="20"/>
  <c r="N191" i="20"/>
  <c r="N133" i="20"/>
  <c r="N37" i="20"/>
  <c r="N123" i="20"/>
  <c r="N76" i="20"/>
  <c r="N98" i="20"/>
  <c r="N36" i="20"/>
  <c r="N217" i="20"/>
  <c r="N368" i="20"/>
  <c r="N53" i="20"/>
  <c r="N82" i="20"/>
  <c r="N344" i="20"/>
  <c r="N338" i="20"/>
  <c r="N146" i="20"/>
  <c r="N286" i="20"/>
  <c r="N351" i="20"/>
  <c r="N39" i="20"/>
  <c r="N125" i="20"/>
  <c r="N321" i="20"/>
  <c r="N160" i="20"/>
  <c r="N314" i="20"/>
  <c r="N157" i="20"/>
  <c r="N140" i="20"/>
  <c r="N280" i="20"/>
  <c r="N80" i="20"/>
  <c r="N124" i="20"/>
  <c r="N126" i="20"/>
  <c r="N83" i="20"/>
  <c r="N386" i="20"/>
  <c r="N197" i="20"/>
  <c r="N279" i="20"/>
  <c r="N48" i="20"/>
  <c r="N167" i="20"/>
  <c r="N373" i="20"/>
  <c r="N278" i="20"/>
  <c r="N212" i="20"/>
  <c r="N218" i="20"/>
  <c r="N195" i="20"/>
  <c r="N90" i="20"/>
  <c r="N288" i="20"/>
  <c r="N68" i="20"/>
  <c r="N158" i="20"/>
  <c r="N62" i="20"/>
  <c r="N336" i="20"/>
  <c r="N188" i="20"/>
  <c r="N354" i="20"/>
  <c r="N340" i="20"/>
  <c r="N265" i="20"/>
  <c r="N236" i="20"/>
  <c r="N111" i="20"/>
  <c r="N329" i="20"/>
  <c r="N271" i="20"/>
  <c r="N252" i="20"/>
  <c r="N331" i="20"/>
  <c r="N106" i="20"/>
  <c r="N235" i="20"/>
  <c r="N260" i="20"/>
  <c r="N256" i="20"/>
  <c r="N362" i="20"/>
  <c r="N175" i="20"/>
  <c r="N69" i="20"/>
  <c r="N100" i="20"/>
  <c r="N320" i="20"/>
  <c r="N363" i="20"/>
  <c r="N95" i="20"/>
  <c r="N304" i="20"/>
  <c r="N249" i="20"/>
  <c r="N120" i="20"/>
  <c r="N261" i="20"/>
  <c r="N397" i="20"/>
  <c r="N245" i="20"/>
  <c r="N225" i="20"/>
  <c r="N138" i="20"/>
  <c r="N141" i="20"/>
  <c r="N369" i="20"/>
  <c r="N289" i="20"/>
  <c r="N334" i="20"/>
  <c r="N156" i="20"/>
  <c r="N103" i="20"/>
  <c r="N324" i="20"/>
  <c r="N370" i="20"/>
  <c r="N406" i="20"/>
  <c r="N232" i="20"/>
  <c r="N17" i="20"/>
  <c r="N144" i="20"/>
  <c r="N353" i="20"/>
  <c r="N25" i="20"/>
  <c r="N372" i="20"/>
  <c r="N268" i="20"/>
  <c r="N327" i="20"/>
  <c r="N380" i="20"/>
  <c r="N211" i="20"/>
  <c r="N290" i="20"/>
  <c r="N119" i="20"/>
  <c r="N307" i="20"/>
  <c r="N396" i="20"/>
  <c r="N222" i="20"/>
  <c r="N56" i="20"/>
  <c r="N49" i="20"/>
  <c r="N85" i="20"/>
  <c r="N192" i="20"/>
  <c r="N283" i="20"/>
  <c r="N71" i="20"/>
  <c r="N31" i="20"/>
  <c r="N335" i="20"/>
  <c r="N168" i="20"/>
  <c r="N187" i="20"/>
  <c r="N392" i="20"/>
  <c r="N179" i="20"/>
  <c r="N267" i="20"/>
  <c r="N243" i="20"/>
  <c r="N43" i="20"/>
  <c r="N41" i="20"/>
  <c r="N59" i="20"/>
  <c r="N166" i="20"/>
  <c r="N162" i="20"/>
  <c r="N360" i="20"/>
  <c r="N339" i="20"/>
  <c r="N176" i="20"/>
  <c r="N32" i="20"/>
  <c r="N172" i="20"/>
  <c r="N99" i="20"/>
  <c r="N135" i="20"/>
  <c r="N148" i="20"/>
  <c r="N330" i="20"/>
  <c r="N67" i="20"/>
  <c r="N385" i="20"/>
  <c r="N254" i="20"/>
  <c r="N201" i="20"/>
  <c r="N295" i="20"/>
  <c r="N312" i="20"/>
  <c r="N266" i="20"/>
  <c r="N58" i="20"/>
  <c r="N92" i="20"/>
  <c r="N64" i="20"/>
  <c r="N309" i="20"/>
  <c r="N310" i="20"/>
  <c r="N96" i="20"/>
  <c r="N291" i="20"/>
  <c r="N137" i="20"/>
  <c r="N341" i="20"/>
  <c r="N407" i="20"/>
  <c r="N130" i="20"/>
  <c r="N127" i="20"/>
  <c r="N184" i="20"/>
  <c r="N404" i="20"/>
  <c r="N333" i="20"/>
  <c r="N231" i="20"/>
  <c r="N319" i="20"/>
  <c r="N315" i="20"/>
  <c r="N182" i="20"/>
  <c r="N342" i="20"/>
  <c r="N388" i="20"/>
  <c r="N269" i="20"/>
  <c r="N357" i="20"/>
  <c r="N306" i="20"/>
  <c r="N394" i="20"/>
  <c r="N209" i="20"/>
  <c r="N142" i="20"/>
  <c r="N322" i="20"/>
  <c r="N356" i="20"/>
  <c r="N190" i="20"/>
  <c r="N395" i="20"/>
  <c r="N214" i="20"/>
  <c r="N170" i="20"/>
  <c r="N248" i="20"/>
  <c r="N105" i="20"/>
  <c r="N177" i="20"/>
  <c r="N57" i="20"/>
  <c r="N189" i="20"/>
  <c r="N109" i="20"/>
  <c r="N239" i="20"/>
  <c r="N93" i="20"/>
  <c r="N408" i="20"/>
  <c r="N229" i="20"/>
  <c r="N317" i="20"/>
  <c r="N391" i="20"/>
  <c r="N88" i="20"/>
  <c r="N18" i="20"/>
  <c r="N40" i="20"/>
  <c r="N200" i="20"/>
  <c r="N205" i="20"/>
  <c r="N193" i="20"/>
  <c r="N153" i="20"/>
  <c r="N374" i="20"/>
  <c r="N199" i="20"/>
  <c r="N139" i="20"/>
  <c r="N169" i="20"/>
  <c r="N204" i="20"/>
  <c r="N129" i="20"/>
  <c r="N293" i="20"/>
  <c r="N81" i="20"/>
  <c r="N22" i="20"/>
  <c r="N379" i="20"/>
  <c r="N343" i="20"/>
  <c r="N173" i="20"/>
  <c r="N206" i="20"/>
  <c r="N259" i="20"/>
  <c r="N297" i="20"/>
  <c r="N318" i="20"/>
  <c r="N402" i="20"/>
  <c r="N294" i="20"/>
  <c r="N250" i="20"/>
  <c r="N366" i="20"/>
  <c r="N237" i="20"/>
  <c r="N359" i="20"/>
  <c r="N194" i="20"/>
  <c r="N84" i="20"/>
  <c r="N35" i="20"/>
  <c r="N234" i="20"/>
  <c r="N409" i="20"/>
  <c r="N143" i="20"/>
  <c r="N282" i="20"/>
  <c r="N230" i="20"/>
  <c r="N332" i="20"/>
  <c r="N403" i="20"/>
  <c r="N381" i="20"/>
  <c r="N221" i="20"/>
  <c r="N171" i="20"/>
  <c r="N275" i="20"/>
  <c r="N66" i="20"/>
  <c r="N316" i="20"/>
  <c r="N389" i="20"/>
  <c r="N136" i="20"/>
  <c r="N350" i="20"/>
  <c r="N255" i="20"/>
  <c r="N387" i="20"/>
  <c r="N326" i="20"/>
  <c r="N365" i="20"/>
  <c r="N155" i="20"/>
  <c r="N116" i="20"/>
  <c r="N305" i="20"/>
  <c r="N74" i="20"/>
  <c r="N348" i="20"/>
  <c r="N276" i="20"/>
  <c r="N298" i="20"/>
  <c r="N337" i="20"/>
  <c r="N215" i="20"/>
  <c r="N174" i="20"/>
  <c r="N382" i="20"/>
  <c r="N299" i="20"/>
  <c r="N208" i="20"/>
  <c r="N244" i="20"/>
  <c r="N241" i="20"/>
  <c r="N147" i="20"/>
  <c r="N247" i="20"/>
  <c r="N377" i="20"/>
  <c r="N367" i="20"/>
  <c r="N258" i="20"/>
</calcChain>
</file>

<file path=xl/comments1.xml><?xml version="1.0" encoding="utf-8"?>
<comments xmlns="http://schemas.openxmlformats.org/spreadsheetml/2006/main">
  <authors>
    <author>Åsa Lindqvist</author>
  </authors>
  <commentList>
    <comment ref="J23" authorId="0">
      <text>
        <r>
          <rPr>
            <b/>
            <sz val="9"/>
            <color indexed="81"/>
            <rFont val="Tahoma"/>
            <family val="2"/>
          </rPr>
          <t>Åsa Lindqvist:</t>
        </r>
        <r>
          <rPr>
            <sz val="9"/>
            <color indexed="81"/>
            <rFont val="Tahoma"/>
            <family val="2"/>
          </rPr>
          <t xml:space="preserve">
Gå igenom manuellt för att se så balansen stämmer mellan köpt och sålt mellan fjärrvärmeföretag. Vissa är justerade manuellt för att de inte ska dras av, om det inte finns något företag som rapporterar att de köpt in motsvarande mängd.</t>
        </r>
      </text>
    </comment>
    <comment ref="J27" authorId="0">
      <text>
        <r>
          <rPr>
            <b/>
            <sz val="9"/>
            <color indexed="81"/>
            <rFont val="Tahoma"/>
            <family val="2"/>
          </rPr>
          <t>Åsa Lindqvist:</t>
        </r>
        <r>
          <rPr>
            <sz val="9"/>
            <color indexed="81"/>
            <rFont val="Tahoma"/>
            <family val="2"/>
          </rPr>
          <t xml:space="preserve">
Tog bort mängden som säljs till Sörred, eftersom den inte rapporteras in av något annat fjärrvärmebolag</t>
        </r>
      </text>
    </comment>
  </commentList>
</comments>
</file>

<file path=xl/comments10.xml><?xml version="1.0" encoding="utf-8"?>
<comments xmlns="http://schemas.openxmlformats.org/spreadsheetml/2006/main">
  <authors>
    <author>Åsa Lindqvist</author>
  </authors>
  <commentList>
    <comment ref="G323"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J323"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L323"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U323"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Z323"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F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J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M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O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S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W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AF477"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P496" authorId="0">
      <text>
        <r>
          <rPr>
            <b/>
            <sz val="9"/>
            <color indexed="81"/>
            <rFont val="Tahoma"/>
            <charset val="1"/>
          </rPr>
          <t>Åsa Lindqvist:</t>
        </r>
        <r>
          <rPr>
            <sz val="9"/>
            <color indexed="81"/>
            <rFont val="Tahoma"/>
            <charset val="1"/>
          </rPr>
          <t xml:space="preserve">
Justerat 2018-06-12 efter uppgifter från företaget. Ändrat både här och i kvalitetsnyckeln</t>
        </r>
      </text>
    </comment>
    <comment ref="J620"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W620"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Y620"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AG620"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J621"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W621"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Y621"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AG621"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List>
</comments>
</file>

<file path=xl/comments11.xml><?xml version="1.0" encoding="utf-8"?>
<comments xmlns="http://schemas.openxmlformats.org/spreadsheetml/2006/main">
  <authors>
    <author>Åsa Lindqvist</author>
  </authors>
  <commentList>
    <comment ref="B1" authorId="0">
      <text>
        <r>
          <rPr>
            <b/>
            <sz val="9"/>
            <color indexed="81"/>
            <rFont val="Tahoma"/>
            <family val="2"/>
          </rPr>
          <t>Åsa Lindqvist:</t>
        </r>
        <r>
          <rPr>
            <sz val="9"/>
            <color indexed="81"/>
            <rFont val="Tahoma"/>
            <family val="2"/>
          </rPr>
          <t xml:space="preserve">
Nätlista från "Egen hetvattenproduktion", med tomma nät borttaget</t>
        </r>
      </text>
    </comment>
    <comment ref="K1" authorId="0">
      <text>
        <r>
          <rPr>
            <b/>
            <sz val="9"/>
            <color indexed="81"/>
            <rFont val="Tahoma"/>
            <family val="2"/>
          </rPr>
          <t>Åsa Lindqvist:</t>
        </r>
        <r>
          <rPr>
            <sz val="9"/>
            <color indexed="81"/>
            <rFont val="Tahoma"/>
            <family val="2"/>
          </rPr>
          <t xml:space="preserve">
Luleå ändrat manuellt från spillvärme till avfallsgas</t>
        </r>
      </text>
    </comment>
    <comment ref="AD1" authorId="0">
      <text>
        <r>
          <rPr>
            <b/>
            <sz val="9"/>
            <color indexed="81"/>
            <rFont val="Tahoma"/>
            <family val="2"/>
          </rPr>
          <t>Åsa Lindqvist:</t>
        </r>
        <r>
          <rPr>
            <sz val="9"/>
            <color indexed="81"/>
            <rFont val="Tahoma"/>
            <family val="2"/>
          </rPr>
          <t xml:space="preserve">
Luleå ändrat manuellt från spillvärme till avfallsgas</t>
        </r>
      </text>
    </comment>
    <comment ref="AL474" authorId="0">
      <text>
        <r>
          <rPr>
            <b/>
            <sz val="9"/>
            <color indexed="81"/>
            <rFont val="Tahoma"/>
            <family val="2"/>
          </rPr>
          <t>Åsa Lindqvist:</t>
        </r>
        <r>
          <rPr>
            <sz val="9"/>
            <color indexed="81"/>
            <rFont val="Tahoma"/>
            <family val="2"/>
          </rPr>
          <t xml:space="preserve">
Leveranserna till annat fjärrvärmeföretag är något justerade jämfört med inrapporterat, se fliken Leveranser.
Detta beror på att rätt mängd ska dras ifrån totala leveranser för att få totalt levererat till slutkund. Om det inte finns något fjvföretag som rapporterat in att de köpt motsvarande mängd och sålt den vidare till slutkund ska den inte dras av.</t>
        </r>
      </text>
    </comment>
  </commentList>
</comments>
</file>

<file path=xl/comments12.xml><?xml version="1.0" encoding="utf-8"?>
<comments xmlns="http://schemas.openxmlformats.org/spreadsheetml/2006/main">
  <authors>
    <author>Åsa Lindqvist</author>
  </authors>
  <commentList>
    <comment ref="BF1" authorId="0">
      <text>
        <r>
          <rPr>
            <b/>
            <sz val="9"/>
            <color indexed="81"/>
            <rFont val="Tahoma"/>
            <family val="2"/>
          </rPr>
          <t>Åsa Lindqvist:</t>
        </r>
        <r>
          <rPr>
            <sz val="9"/>
            <color indexed="81"/>
            <rFont val="Tahoma"/>
            <family val="2"/>
          </rPr>
          <t xml:space="preserve">
Uppdateras inför filen som ska tas fram till SGBC</t>
        </r>
      </text>
    </comment>
    <comment ref="B2" authorId="0">
      <text>
        <r>
          <rPr>
            <b/>
            <sz val="9"/>
            <color indexed="81"/>
            <rFont val="Tahoma"/>
            <family val="2"/>
          </rPr>
          <t>Åsa Lindqvist:</t>
        </r>
        <r>
          <rPr>
            <sz val="9"/>
            <color indexed="81"/>
            <rFont val="Tahoma"/>
            <family val="2"/>
          </rPr>
          <t xml:space="preserve">
Endast kvalitetsgranskade nät</t>
        </r>
      </text>
    </comment>
    <comment ref="Z2" authorId="0">
      <text>
        <r>
          <rPr>
            <b/>
            <sz val="9"/>
            <color indexed="81"/>
            <rFont val="Tahoma"/>
            <family val="2"/>
          </rPr>
          <t>Åsa Lindqvist:</t>
        </r>
        <r>
          <rPr>
            <sz val="9"/>
            <color indexed="81"/>
            <rFont val="Tahoma"/>
            <family val="2"/>
          </rPr>
          <t xml:space="preserve">
Se kolumn längre till höger för ursprung för den använda elen</t>
        </r>
      </text>
    </comment>
    <comment ref="AA2" authorId="0">
      <text>
        <r>
          <rPr>
            <b/>
            <sz val="9"/>
            <color indexed="81"/>
            <rFont val="Tahoma"/>
            <family val="2"/>
          </rPr>
          <t>Åsa Lindqvist:</t>
        </r>
        <r>
          <rPr>
            <sz val="9"/>
            <color indexed="81"/>
            <rFont val="Tahoma"/>
            <family val="2"/>
          </rPr>
          <t xml:space="preserve">
Se kolumn längre till höger för ursprung för den använda elen</t>
        </r>
      </text>
    </comment>
    <comment ref="AB2" authorId="0">
      <text>
        <r>
          <rPr>
            <b/>
            <sz val="9"/>
            <color indexed="81"/>
            <rFont val="Tahoma"/>
            <family val="2"/>
          </rPr>
          <t>Åsa Lindqvist:</t>
        </r>
        <r>
          <rPr>
            <sz val="9"/>
            <color indexed="81"/>
            <rFont val="Tahoma"/>
            <family val="2"/>
          </rPr>
          <t xml:space="preserve">
Värmeproduktion minus elförbrukning, alltså den energi som kommer från källan till värmepumpar. Se kolumn längre till höger för källa till värmepumpar</t>
        </r>
      </text>
    </comment>
    <comment ref="AC2" authorId="0">
      <text>
        <r>
          <rPr>
            <b/>
            <sz val="9"/>
            <color indexed="81"/>
            <rFont val="Tahoma"/>
            <family val="2"/>
          </rPr>
          <t>Åsa Lindqvist:</t>
        </r>
        <r>
          <rPr>
            <sz val="9"/>
            <color indexed="81"/>
            <rFont val="Tahoma"/>
            <family val="2"/>
          </rPr>
          <t xml:space="preserve">
Se kolumn längre till höger för att se ursprunget för rökgaskondenseringen</t>
        </r>
      </text>
    </comment>
    <comment ref="AD2" authorId="0">
      <text>
        <r>
          <rPr>
            <b/>
            <sz val="9"/>
            <color indexed="81"/>
            <rFont val="Tahoma"/>
            <family val="2"/>
          </rPr>
          <t>Åsa Lindqvist:</t>
        </r>
        <r>
          <rPr>
            <sz val="9"/>
            <color indexed="81"/>
            <rFont val="Tahoma"/>
            <family val="2"/>
          </rPr>
          <t xml:space="preserve">
Ren spillvärme, inga extra tillförda bränslen</t>
        </r>
      </text>
    </comment>
    <comment ref="AF2" authorId="0">
      <text>
        <r>
          <rPr>
            <b/>
            <sz val="9"/>
            <color indexed="81"/>
            <rFont val="Tahoma"/>
            <family val="2"/>
          </rPr>
          <t>Åsa Lindqvist:</t>
        </r>
        <r>
          <rPr>
            <sz val="9"/>
            <color indexed="81"/>
            <rFont val="Tahoma"/>
            <family val="2"/>
          </rPr>
          <t xml:space="preserve">
Se kolumn längre till höger för ursprung för den använda elen</t>
        </r>
      </text>
    </comment>
    <comment ref="AG2" authorId="0">
      <text>
        <r>
          <rPr>
            <b/>
            <sz val="9"/>
            <color indexed="81"/>
            <rFont val="Tahoma"/>
            <family val="2"/>
          </rPr>
          <t>Åsa Lindqvist:</t>
        </r>
        <r>
          <rPr>
            <sz val="9"/>
            <color indexed="81"/>
            <rFont val="Tahoma"/>
            <family val="2"/>
          </rPr>
          <t xml:space="preserve">
Se kolumn längre till höger för miljövärden för den inköpta fjärrvärmen</t>
        </r>
      </text>
    </comment>
  </commentList>
</comments>
</file>

<file path=xl/comments13.xml><?xml version="1.0" encoding="utf-8"?>
<comments xmlns="http://schemas.openxmlformats.org/spreadsheetml/2006/main">
  <authors>
    <author>Åsa Lindqvist</author>
  </authors>
  <commentList>
    <comment ref="B1" authorId="0">
      <text>
        <r>
          <rPr>
            <b/>
            <sz val="9"/>
            <color indexed="81"/>
            <rFont val="Tahoma"/>
            <family val="2"/>
          </rPr>
          <t>Åsa Lindqvist:</t>
        </r>
        <r>
          <rPr>
            <sz val="9"/>
            <color indexed="81"/>
            <rFont val="Tahoma"/>
            <family val="2"/>
          </rPr>
          <t xml:space="preserve">
Nätlista från "Egen hetvattenproduktion", med tomma nät borttaget</t>
        </r>
      </text>
    </comment>
  </commentList>
</comments>
</file>

<file path=xl/comments14.xml><?xml version="1.0" encoding="utf-8"?>
<comments xmlns="http://schemas.openxmlformats.org/spreadsheetml/2006/main">
  <authors>
    <author>Åsa Lindqvist</author>
  </authors>
  <commentList>
    <comment ref="C259"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D259"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E259"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F259" authorId="0">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C382" authorId="0">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F396" authorId="0">
      <text>
        <r>
          <rPr>
            <b/>
            <sz val="9"/>
            <color indexed="81"/>
            <rFont val="Tahoma"/>
            <charset val="1"/>
          </rPr>
          <t>Åsa Lindqvist:</t>
        </r>
        <r>
          <rPr>
            <sz val="9"/>
            <color indexed="81"/>
            <rFont val="Tahoma"/>
            <charset val="1"/>
          </rPr>
          <t xml:space="preserve">
Uppdaterat 2018-06-12 med nya data från företaget. Ändrat både här och i kval.nyckeln</t>
        </r>
      </text>
    </comment>
    <comment ref="C494"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D494"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E494"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F494"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C495"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D495"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E495"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F495" authorId="0">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List>
</comments>
</file>

<file path=xl/comments15.xml><?xml version="1.0" encoding="utf-8"?>
<comments xmlns="http://schemas.openxmlformats.org/spreadsheetml/2006/main">
  <authors>
    <author>Författare</author>
  </authors>
  <commentList>
    <comment ref="K2" authorId="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L2" authorId="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M2" authorId="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List>
</comments>
</file>

<file path=xl/comments2.xml><?xml version="1.0" encoding="utf-8"?>
<comments xmlns="http://schemas.openxmlformats.org/spreadsheetml/2006/main">
  <authors>
    <author>Hedman Mattias</author>
    <author>Åsa Lindqvist</author>
  </authors>
  <commentList>
    <comment ref="G15" authorId="0">
      <text>
        <r>
          <rPr>
            <sz val="11"/>
            <rFont val="Calibri"/>
            <family val="2"/>
          </rPr>
          <t>2017 var både varmare än 2016 och inga större driftstopp eller avbrott skedde på övriga produktionsanläggningar</t>
        </r>
      </text>
    </comment>
    <comment ref="Z15" authorId="0">
      <text>
        <r>
          <rPr>
            <sz val="11"/>
            <rFont val="Calibri"/>
            <family val="2"/>
          </rPr>
          <t xml:space="preserve">2017 var något varmare än 2016, dessutom skedde inga oplanerade eller planerade driftstopp. </t>
        </r>
      </text>
    </comment>
    <comment ref="AK41" authorId="0">
      <text>
        <r>
          <rPr>
            <sz val="11"/>
            <rFont val="Calibri"/>
            <family val="2"/>
          </rPr>
          <t>COP 3 antagen</t>
        </r>
      </text>
    </comment>
    <comment ref="L44" authorId="0">
      <text>
        <r>
          <rPr>
            <sz val="11"/>
            <rFont val="Calibri"/>
            <family val="2"/>
          </rPr>
          <t>Gasol Spetslast temp.beroende</t>
        </r>
      </text>
    </comment>
    <comment ref="Z44" authorId="0">
      <text>
        <r>
          <rPr>
            <sz val="11"/>
            <rFont val="Calibri"/>
            <family val="2"/>
          </rPr>
          <t>Bioolja. Används som spetslast. Temperaturberoende.</t>
        </r>
      </text>
    </comment>
    <comment ref="Z88" authorId="0">
      <text>
        <r>
          <rPr>
            <sz val="11"/>
            <rFont val="Calibri"/>
            <family val="2"/>
          </rPr>
          <t>Prod stat-filen</t>
        </r>
      </text>
    </comment>
    <comment ref="G116" authorId="0">
      <text>
        <r>
          <rPr>
            <sz val="11"/>
            <rFont val="Calibri"/>
            <family val="2"/>
          </rPr>
          <t>Carlsborg fram till sommaren då den konverterades till Bioolja</t>
        </r>
      </text>
    </comment>
    <comment ref="Z116" authorId="0">
      <text>
        <r>
          <rPr>
            <sz val="11"/>
            <rFont val="Calibri"/>
            <family val="2"/>
          </rPr>
          <t>Ersbo+ Carlsborg från sommaren då den blev konverterad</t>
        </r>
      </text>
    </comment>
    <comment ref="I118" authorId="0">
      <text>
        <r>
          <rPr>
            <sz val="11"/>
            <rFont val="Calibri"/>
            <family val="2"/>
          </rPr>
          <t>2017 Från egen produktion samt Renova</t>
        </r>
      </text>
    </comment>
    <comment ref="J118" authorId="0">
      <text>
        <r>
          <rPr>
            <sz val="11"/>
            <rFont val="Calibri"/>
            <family val="2"/>
          </rPr>
          <t>2017. Egen hetvattenproduktion + Renova.</t>
        </r>
      </text>
    </comment>
    <comment ref="U118" authorId="0">
      <text>
        <r>
          <rPr>
            <sz val="11"/>
            <rFont val="Calibri"/>
            <family val="2"/>
          </rPr>
          <t>Egen hetvattenproduktion + Chalmers</t>
        </r>
      </text>
    </comment>
    <comment ref="AG118" authorId="0">
      <text>
        <r>
          <rPr>
            <sz val="11"/>
            <rFont val="Calibri"/>
            <family val="2"/>
          </rPr>
          <t>Biogas använd i egen hetvattenproduktion samt hos Renova.</t>
        </r>
      </text>
    </comment>
    <comment ref="AH118" authorId="0">
      <text>
        <r>
          <rPr>
            <sz val="11"/>
            <rFont val="Calibri"/>
            <family val="2"/>
          </rPr>
          <t>Egen hetvattenproduktion + Renova</t>
        </r>
      </text>
    </comment>
    <comment ref="N124" authorId="0">
      <text>
        <r>
          <rPr>
            <sz val="11"/>
            <rFont val="Calibri"/>
            <family val="2"/>
          </rPr>
          <t>GROT och stamvedsflis blandat</t>
        </r>
      </text>
    </comment>
    <comment ref="AC130" authorId="0">
      <text>
        <r>
          <rPr>
            <sz val="11"/>
            <rFont val="Calibri"/>
            <family val="2"/>
          </rPr>
          <t>69,741 ton avfall. Faktor 3,07.</t>
        </r>
      </text>
    </comment>
    <comment ref="AF130" authorId="0">
      <text>
        <r>
          <rPr>
            <sz val="11"/>
            <rFont val="Calibri"/>
            <family val="2"/>
          </rPr>
          <t xml:space="preserve">48,98% fossil CO2 från avfall, mätt i skorstenen, inklusive torkeldning och hjälppanna etc som inte kommer med i mätningen.  /Cecilia </t>
        </r>
      </text>
    </comment>
    <comment ref="AH130" authorId="0">
      <text>
        <r>
          <rPr>
            <sz val="11"/>
            <rFont val="Calibri"/>
            <family val="2"/>
          </rPr>
          <t>Khd P1/P2: 30,0 GWh. Oc P4: 21,1 GWh.</t>
        </r>
      </text>
    </comment>
    <comment ref="AE142" authorId="0">
      <text>
        <r>
          <rPr>
            <sz val="11"/>
            <rFont val="Calibri"/>
            <family val="2"/>
          </rPr>
          <t>Ingen förbränning av avfall</t>
        </r>
      </text>
    </comment>
    <comment ref="AO142" authorId="0">
      <text>
        <r>
          <rPr>
            <sz val="11"/>
            <rFont val="Calibri"/>
            <family val="2"/>
          </rPr>
          <t>Ingen rökgaskondensering</t>
        </r>
      </text>
    </comment>
    <comment ref="G204" authorId="0">
      <text>
        <r>
          <rPr>
            <sz val="11"/>
            <rFont val="Calibri"/>
            <family val="2"/>
          </rPr>
          <t>Olja Assberg och Fritsla=87,9 m3</t>
        </r>
      </text>
    </comment>
    <comment ref="D211" authorId="0">
      <text>
        <r>
          <rPr>
            <sz val="11"/>
            <rFont val="Calibri"/>
            <family val="2"/>
          </rPr>
          <t>From 2017 ingår ev produktion i Surahammar</t>
        </r>
      </text>
    </comment>
    <comment ref="G232" authorId="1">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I232" authorId="1">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W232" authorId="1">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Y232" authorId="1">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Z232" authorId="1">
      <text>
        <r>
          <rPr>
            <b/>
            <sz val="9"/>
            <color indexed="81"/>
            <rFont val="Tahoma"/>
            <charset val="1"/>
          </rPr>
          <t>Åsa Lindqvist:</t>
        </r>
        <r>
          <rPr>
            <sz val="9"/>
            <color indexed="81"/>
            <rFont val="Tahoma"/>
            <charset val="1"/>
          </rPr>
          <t xml:space="preserve">
Uppdaterat 2018-06-14 efter mail från företaget. Ändrat både här och i kval.nyckeln</t>
        </r>
      </text>
    </comment>
    <comment ref="AI244" authorId="0">
      <text>
        <r>
          <rPr>
            <sz val="11"/>
            <rFont val="Calibri"/>
            <family val="2"/>
          </rPr>
          <t>Värmepumpen var trasig under hela andra halvan av 2017. Därav den minskade produktionen.</t>
        </r>
      </text>
    </comment>
    <comment ref="AK244" authorId="0">
      <text>
        <r>
          <rPr>
            <sz val="11"/>
            <rFont val="Calibri"/>
            <family val="2"/>
          </rPr>
          <t>Värmepumpen var trasig under hela andra halvan av 2017. Därav den minskade produktionen.</t>
        </r>
      </text>
    </comment>
    <comment ref="D328" authorId="0">
      <text>
        <r>
          <rPr>
            <sz val="11"/>
            <rFont val="Calibri"/>
            <family val="2"/>
          </rPr>
          <t xml:space="preserve">Värdena i egen hetvattenproduktion (och alla bränslen nedan) innehåller för 2017 också produktionen från Stockholm Exergis produktionssamverkan, samt Öppen Fjärrvärme. </t>
        </r>
      </text>
    </comment>
    <comment ref="N328" authorId="0">
      <text>
        <r>
          <rPr>
            <sz val="11"/>
            <rFont val="Calibri"/>
            <family val="2"/>
          </rPr>
          <t>Trädbränslemix</t>
        </r>
      </text>
    </comment>
    <comment ref="Y335" authorId="0">
      <text>
        <r>
          <rPr>
            <sz val="11"/>
            <rFont val="Calibri"/>
            <family val="2"/>
          </rPr>
          <t>Finbio och biodiesel</t>
        </r>
      </text>
    </comment>
    <comment ref="D342" authorId="0">
      <text>
        <r>
          <rPr>
            <sz val="11"/>
            <rFont val="Calibri"/>
            <family val="2"/>
          </rPr>
          <t>Sålt127-13,333=114,067GWh</t>
        </r>
      </text>
    </comment>
    <comment ref="AO352"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S360" authorId="0">
      <text>
        <r>
          <rPr>
            <sz val="11"/>
            <rFont val="Calibri"/>
            <family val="2"/>
          </rPr>
          <t xml:space="preserve">Avser skalen från havre som är ett avfall vid förädlingen till livsmedel.  Flyttad rapportering från Åkergrödor då kärnan i havre har blivit livsmedel. </t>
        </r>
      </text>
    </comment>
    <comment ref="AH364" authorId="1">
      <text>
        <r>
          <rPr>
            <b/>
            <sz val="9"/>
            <color indexed="81"/>
            <rFont val="Tahoma"/>
            <charset val="1"/>
          </rPr>
          <t>Åsa Lindqvist:</t>
        </r>
        <r>
          <rPr>
            <sz val="9"/>
            <color indexed="81"/>
            <rFont val="Tahoma"/>
            <charset val="1"/>
          </rPr>
          <t xml:space="preserve">
Justerat 2018-06-12 efter uppgifter från företaget. Ändrat både här och i kvalitetsnyckeln</t>
        </r>
      </text>
    </comment>
    <comment ref="AO364" authorId="1">
      <text>
        <r>
          <rPr>
            <b/>
            <sz val="9"/>
            <color indexed="81"/>
            <rFont val="Tahoma"/>
            <charset val="1"/>
          </rPr>
          <t>Åsa Lindqvist:</t>
        </r>
        <r>
          <rPr>
            <sz val="9"/>
            <color indexed="81"/>
            <rFont val="Tahoma"/>
            <charset val="1"/>
          </rPr>
          <t xml:space="preserve">
Justerat 2018-06-12 efter uppgifter från företaget. Ändrat både här och i kvalitetsnyckeln</t>
        </r>
      </text>
    </comment>
    <comment ref="AD376" authorId="0">
      <text>
        <r>
          <rPr>
            <sz val="11"/>
            <rFont val="Calibri"/>
            <family val="2"/>
          </rPr>
          <t>Ingen Avfallsförbräning!</t>
        </r>
      </text>
    </comment>
    <comment ref="AE376" authorId="0">
      <text>
        <r>
          <rPr>
            <sz val="11"/>
            <rFont val="Calibri"/>
            <family val="2"/>
          </rPr>
          <t>Ingen Avfallsförbräning!</t>
        </r>
      </text>
    </comment>
    <comment ref="G381" authorId="0">
      <text>
        <r>
          <rPr>
            <sz val="11"/>
            <rFont val="Calibri"/>
            <family val="2"/>
          </rPr>
          <t>Ökat sedan förra året pga kaolinprojektet</t>
        </r>
      </text>
    </comment>
    <comment ref="G383" authorId="0">
      <text>
        <r>
          <rPr>
            <sz val="11"/>
            <rFont val="Calibri"/>
            <family val="2"/>
          </rPr>
          <t>Summerat oljeförbrukning alla hetvattenanläggningar på huvudnät. Räknat med 10 MWh/m3</t>
        </r>
      </text>
    </comment>
    <comment ref="U383" authorId="0">
      <text>
        <r>
          <rPr>
            <sz val="11"/>
            <rFont val="Calibri"/>
            <family val="2"/>
          </rPr>
          <t>Räknat med värmevärde 4.92 MWh/ton</t>
        </r>
      </text>
    </comment>
    <comment ref="AK383" authorId="0">
      <text>
        <r>
          <rPr>
            <sz val="11"/>
            <rFont val="Calibri"/>
            <family val="2"/>
          </rPr>
          <t>Tagit elkonsumtionen för vp/tranan/pumpar på graniten och dragit av elförbrukningen till tranan. Denna beräknades genom att anta COP=3 dvs elförbr.tranan=kyylprod.tranan/3</t>
        </r>
      </text>
    </comment>
    <comment ref="D388" authorId="0">
      <text>
        <r>
          <rPr>
            <sz val="11"/>
            <rFont val="Calibri"/>
            <family val="2"/>
          </rPr>
          <t>Större andel restvärme 2017.</t>
        </r>
      </text>
    </comment>
    <comment ref="P388" authorId="0">
      <text>
        <r>
          <rPr>
            <sz val="11"/>
            <rFont val="Calibri"/>
            <family val="2"/>
          </rPr>
          <t>Större andel restvärme 2017.</t>
        </r>
      </text>
    </comment>
    <comment ref="D396" authorId="0">
      <text>
        <r>
          <rPr>
            <sz val="11"/>
            <rFont val="Calibri"/>
            <family val="2"/>
          </rPr>
          <t>Siffra tagit från Årsrapport Combilab miljödator, P1,P2,P5 och P34 ingår samt Bollmora från 2017</t>
        </r>
      </text>
    </comment>
    <comment ref="Z396" authorId="0">
      <text>
        <r>
          <rPr>
            <sz val="11"/>
            <rFont val="Calibri"/>
            <family val="2"/>
          </rPr>
          <t>Lägre förbrukning av bioolja i Jordbro och Bollmora pga lägre produktion men även högre tillgänglighet på baspannorna.</t>
        </r>
      </text>
    </comment>
    <comment ref="AH396" authorId="0">
      <text>
        <r>
          <rPr>
            <sz val="11"/>
            <rFont val="Calibri"/>
            <family val="2"/>
          </rPr>
          <t>Producerad värme från RKG KVV. Start september 2017 av och till</t>
        </r>
      </text>
    </comment>
    <comment ref="AO396" authorId="0">
      <text>
        <r>
          <rPr>
            <sz val="11"/>
            <rFont val="Calibri"/>
            <family val="2"/>
          </rPr>
          <t>Räknat på helårsbränslemixen</t>
        </r>
      </text>
    </comment>
    <comment ref="D400" authorId="0">
      <text>
        <r>
          <rPr>
            <sz val="11"/>
            <rFont val="Calibri"/>
            <family val="2"/>
          </rPr>
          <t>Tidigare rapporterad exl. värmeprod från rökgaskondenseringen KVV</t>
        </r>
      </text>
    </comment>
    <comment ref="G400" authorId="0">
      <text>
        <r>
          <rPr>
            <sz val="11"/>
            <rFont val="Calibri"/>
            <family val="2"/>
          </rPr>
          <t>Eldningsolja 1 används endast vid provkörning av nöddieslar</t>
        </r>
      </text>
    </comment>
    <comment ref="H400" authorId="0">
      <text>
        <r>
          <rPr>
            <sz val="11"/>
            <rFont val="Calibri"/>
            <family val="2"/>
          </rPr>
          <t>Normal variation</t>
        </r>
      </text>
    </comment>
    <comment ref="O400" authorId="0">
      <text>
        <r>
          <rPr>
            <sz val="11"/>
            <rFont val="Calibri"/>
            <family val="2"/>
          </rPr>
          <t>Svårt att separera inkommen skogsflis mellan bark och grot</t>
        </r>
      </text>
    </comment>
    <comment ref="AG400" authorId="0">
      <text>
        <r>
          <rPr>
            <sz val="11"/>
            <rFont val="Calibri"/>
            <family val="2"/>
          </rPr>
          <t>Normal variation av leverans av deponigas</t>
        </r>
      </text>
    </comment>
    <comment ref="AF403" authorId="0">
      <text>
        <r>
          <rPr>
            <sz val="11"/>
            <rFont val="Calibri"/>
            <family val="2"/>
          </rPr>
          <t>Rakt medelvärde av de två tidsvägda medelvärdena för resp. anläggning</t>
        </r>
      </text>
    </comment>
    <comment ref="AO403" authorId="0">
      <text>
        <r>
          <rPr>
            <sz val="11"/>
            <rFont val="Calibri"/>
            <family val="2"/>
          </rPr>
          <t>Samma bränslefördelning som för ångproduktion. Från "Bränslefördelning.xlsx".</t>
        </r>
      </text>
    </comment>
    <comment ref="AP403" authorId="0">
      <text>
        <r>
          <rPr>
            <sz val="11"/>
            <rFont val="Calibri"/>
            <family val="2"/>
          </rPr>
          <t>Samma bränslefördelning som för ångproduktion. Från "Bränslefördelning.xlsx".</t>
        </r>
      </text>
    </comment>
    <comment ref="AQ403" authorId="0">
      <text>
        <r>
          <rPr>
            <sz val="11"/>
            <rFont val="Calibri"/>
            <family val="2"/>
          </rPr>
          <t>Samma bränslefördelning som för ångproduktion. Från "Bränslefördelning.xlsx".</t>
        </r>
      </text>
    </comment>
    <comment ref="D404" authorId="0">
      <text>
        <r>
          <rPr>
            <sz val="11"/>
            <rFont val="Calibri"/>
            <family val="2"/>
          </rPr>
          <t>Större spillvärmeleveranser gav lägre biooljeanvändning.</t>
        </r>
      </text>
    </comment>
    <comment ref="AA404" authorId="0">
      <text>
        <r>
          <rPr>
            <sz val="11"/>
            <rFont val="Calibri"/>
            <family val="2"/>
          </rPr>
          <t>Större spillvärmeleveranser gav lägre biooljeanvändning.</t>
        </r>
      </text>
    </comment>
    <comment ref="U406" authorId="0">
      <text>
        <r>
          <rPr>
            <sz val="11"/>
            <rFont val="Calibri"/>
            <family val="2"/>
          </rPr>
          <t>Stoppade egen produktion i januari och köper därefter värme från annan leverantör.</t>
        </r>
      </text>
    </comment>
    <comment ref="AO442" authorId="1">
      <text>
        <r>
          <rPr>
            <b/>
            <sz val="9"/>
            <color indexed="81"/>
            <rFont val="Tahoma"/>
            <charset val="1"/>
          </rPr>
          <t>Åsa Lindqvist:</t>
        </r>
        <r>
          <rPr>
            <sz val="9"/>
            <color indexed="81"/>
            <rFont val="Tahoma"/>
            <charset val="1"/>
          </rPr>
          <t xml:space="preserve">
Korrigering från företaget 2018-06-14</t>
        </r>
      </text>
    </comment>
    <comment ref="G450" authorId="0">
      <text>
        <r>
          <rPr>
            <sz val="11"/>
            <rFont val="Calibri"/>
            <family val="2"/>
          </rPr>
          <t xml:space="preserve">Har under året konventerat bränlset hos en reservpannorna till bio-olja var av eldningsoljaförbrukningen minskat. </t>
        </r>
      </text>
    </comment>
    <comment ref="N450" authorId="0">
      <text>
        <r>
          <rPr>
            <sz val="11"/>
            <rFont val="Calibri"/>
            <family val="2"/>
          </rPr>
          <t xml:space="preserve">Ändring i bränslemixn under året så stamvedsflis andel ökat och groten andel minskat. </t>
        </r>
      </text>
    </comment>
    <comment ref="P450" authorId="0">
      <text>
        <r>
          <rPr>
            <sz val="11"/>
            <rFont val="Calibri"/>
            <family val="2"/>
          </rPr>
          <t xml:space="preserve">Ändring i bränslemixn under året så stamvedsflis andel ökat och groten andel minskat. </t>
        </r>
      </text>
    </comment>
    <comment ref="Z453" authorId="0">
      <text>
        <r>
          <rPr>
            <sz val="11"/>
            <rFont val="Calibri"/>
            <family val="2"/>
          </rPr>
          <t xml:space="preserve">Använder RME (Rapsmetyleter) på två av våra Eo1 pannor,  (Lotta) (1,5 MW) hela året  och på en 8 MW from december månad. </t>
        </r>
      </text>
    </comment>
    <comment ref="AG453" authorId="0">
      <text>
        <r>
          <rPr>
            <sz val="11"/>
            <rFont val="Calibri"/>
            <family val="2"/>
          </rPr>
          <t>Deponigas (P34, Lotta, Reningsverket och Ångjanne) verkningsgrad 85% 5 MWh / 1000 kbm.</t>
        </r>
      </text>
    </comment>
    <comment ref="G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U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G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U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List>
</comments>
</file>

<file path=xl/comments3.xml><?xml version="1.0" encoding="utf-8"?>
<comments xmlns="http://schemas.openxmlformats.org/spreadsheetml/2006/main">
  <authors>
    <author>Hedman Mattias</author>
  </authors>
  <commentList>
    <comment ref="L116" authorId="0">
      <text>
        <r>
          <rPr>
            <sz val="11"/>
            <rFont val="Calibri"/>
            <family val="2"/>
          </rPr>
          <t>2013: 40% av IND 0,4*105,2=42,1 2014: 40% av IND 0,4*102,5=41 ( inkl del av Underleverans Biobaserad) 2016: 40% av IND 0,4*94,354=37,7 + underleverans bio 3,948 2017: 40% av IND 0,4*96,052=38,421 + Bio 0,259</t>
        </r>
      </text>
    </comment>
    <comment ref="F192" authorId="0">
      <text>
        <r>
          <rPr>
            <sz val="11"/>
            <rFont val="Calibri"/>
            <family val="2"/>
          </rPr>
          <t>Spillvärme återvinning från smältugnar.</t>
        </r>
      </text>
    </comment>
    <comment ref="E200" authorId="0">
      <text>
        <r>
          <rPr>
            <sz val="11"/>
            <rFont val="Calibri"/>
            <family val="2"/>
          </rPr>
          <t>Allokerat från Kraftvärmeverket, bränslet är avfallsgas från stålindustrin: Inrapp 780,7 GWh avfallsgas. därav 6,7 klimatneutral och 774 hit.</t>
        </r>
      </text>
    </comment>
    <comment ref="G200" authorId="0">
      <text>
        <r>
          <rPr>
            <sz val="11"/>
            <rFont val="Calibri"/>
            <family val="2"/>
          </rPr>
          <t>Allokerat från Kraftvärmeverket</t>
        </r>
      </text>
    </comment>
    <comment ref="I200" authorId="0">
      <text>
        <r>
          <rPr>
            <sz val="11"/>
            <rFont val="Calibri"/>
            <family val="2"/>
          </rPr>
          <t>Allokerad bränslemängd från Kraftvärmeverket</t>
        </r>
      </text>
    </comment>
    <comment ref="E201" authorId="0">
      <text>
        <r>
          <rPr>
            <sz val="11"/>
            <rFont val="Calibri"/>
            <family val="2"/>
          </rPr>
          <t xml:space="preserve">Allokerat från Kraftvärmeverket bränslet är avfallsgas från stålindustrin: Inrapp 780,7 GWh avfallsgas. 6,7 till klimatneutral och 774 till övriga nätet. </t>
        </r>
      </text>
    </comment>
    <comment ref="E453" authorId="0">
      <text>
        <r>
          <rPr>
            <sz val="11"/>
            <rFont val="Calibri"/>
            <family val="2"/>
          </rPr>
          <t>Bränslet är halm</t>
        </r>
      </text>
    </comment>
    <comment ref="K453" authorId="0">
      <text>
        <r>
          <rPr>
            <sz val="11"/>
            <rFont val="Calibri"/>
            <family val="2"/>
          </rPr>
          <t xml:space="preserve">Halm är bränslet som används.   I rapporten skall "Sekundära Biobränslen " användas för att inte få någon fossil påverkan.  </t>
        </r>
      </text>
    </comment>
  </commentList>
</comments>
</file>

<file path=xl/comments4.xml><?xml version="1.0" encoding="utf-8"?>
<comments xmlns="http://schemas.openxmlformats.org/spreadsheetml/2006/main">
  <authors>
    <author>Hedman Mattias</author>
    <author>Åsa Lindqvist</author>
  </authors>
  <commentList>
    <comment ref="K12" authorId="0">
      <text>
        <r>
          <rPr>
            <sz val="11"/>
            <rFont val="Calibri"/>
            <family val="2"/>
          </rPr>
          <t>Ökad förbrukning pga torkeldning</t>
        </r>
      </text>
    </comment>
    <comment ref="L44" authorId="0">
      <text>
        <r>
          <rPr>
            <sz val="11"/>
            <rFont val="Calibri"/>
            <family val="2"/>
          </rPr>
          <t>Tidigare rapporterade värden avser stödolja, har nu rapporterats under P3393</t>
        </r>
      </text>
    </comment>
    <comment ref="AG44" authorId="0">
      <text>
        <r>
          <rPr>
            <sz val="11"/>
            <rFont val="Calibri"/>
            <family val="2"/>
          </rPr>
          <t>Har tidigare lagts som P1413</t>
        </r>
      </text>
    </comment>
    <comment ref="E65" authorId="0">
      <text>
        <r>
          <rPr>
            <sz val="11"/>
            <rFont val="Calibri"/>
            <family val="2"/>
          </rPr>
          <t>HVK och Sysav. ÖVT har ej kört.</t>
        </r>
      </text>
    </comment>
    <comment ref="Q88" authorId="0">
      <text>
        <r>
          <rPr>
            <sz val="11"/>
            <rFont val="Calibri"/>
            <family val="2"/>
          </rPr>
          <t>Från CO2-beräkning, flis (kommentar 2017)  Inköpt flis ej stamved (kommentar 2015)</t>
        </r>
      </text>
    </comment>
    <comment ref="R88" authorId="0">
      <text>
        <r>
          <rPr>
            <sz val="11"/>
            <rFont val="Calibri"/>
            <family val="2"/>
          </rPr>
          <t>Från CO2-beräkning</t>
        </r>
      </text>
    </comment>
    <comment ref="S88" authorId="0">
      <text>
        <r>
          <rPr>
            <sz val="11"/>
            <rFont val="Calibri"/>
            <family val="2"/>
          </rPr>
          <t>Enligt CO2 beräkning, bränsleved + delkvistat</t>
        </r>
      </text>
    </comment>
    <comment ref="V88" authorId="0">
      <text>
        <r>
          <rPr>
            <sz val="11"/>
            <rFont val="Calibri"/>
            <family val="2"/>
          </rPr>
          <t>Träavfall, från CO2-beräkning</t>
        </r>
      </text>
    </comment>
    <comment ref="AC88" authorId="0">
      <text>
        <r>
          <rPr>
            <sz val="11"/>
            <rFont val="Calibri"/>
            <family val="2"/>
          </rPr>
          <t>Prod med bioolja, prod stat-filen</t>
        </r>
      </text>
    </comment>
    <comment ref="S116" authorId="0">
      <text>
        <r>
          <rPr>
            <sz val="11"/>
            <rFont val="Calibri"/>
            <family val="2"/>
          </rPr>
          <t>Torrflis och stamvedflis</t>
        </r>
      </text>
    </comment>
    <comment ref="AD116" authorId="0">
      <text>
        <r>
          <rPr>
            <sz val="11"/>
            <rFont val="Calibri"/>
            <family val="2"/>
          </rPr>
          <t>Torrflis</t>
        </r>
      </text>
    </comment>
    <comment ref="AJ118" authorId="0">
      <text>
        <r>
          <rPr>
            <sz val="11"/>
            <rFont val="Calibri"/>
            <family val="2"/>
          </rPr>
          <t>Biogas i Rya KVV</t>
        </r>
      </text>
    </comment>
    <comment ref="D130" authorId="0">
      <text>
        <r>
          <rPr>
            <sz val="11"/>
            <rFont val="Calibri"/>
            <family val="2"/>
          </rPr>
          <t>P3: 282,7 GWh varav 45,6 RGK P5: 66,5 GWh varav 11,5 RGK</t>
        </r>
      </text>
    </comment>
    <comment ref="E130" authorId="0">
      <text>
        <r>
          <rPr>
            <sz val="11"/>
            <rFont val="Calibri"/>
            <family val="2"/>
          </rPr>
          <t>P3: 73,1 GWh P5: 8,0 GWh</t>
        </r>
      </text>
    </comment>
    <comment ref="K130" authorId="0">
      <text>
        <r>
          <rPr>
            <sz val="11"/>
            <rFont val="Calibri"/>
            <family val="2"/>
          </rPr>
          <t>151,09 m3 a värmevärde om 10,2.</t>
        </r>
      </text>
    </comment>
    <comment ref="AF130" authorId="0">
      <text>
        <r>
          <rPr>
            <sz val="11"/>
            <rFont val="Calibri"/>
            <family val="2"/>
          </rPr>
          <t>119,5 ton a värmevärde om 3,07.</t>
        </r>
      </text>
    </comment>
    <comment ref="AI130" authorId="0">
      <text>
        <r>
          <rPr>
            <sz val="11"/>
            <rFont val="Calibri"/>
            <family val="2"/>
          </rPr>
          <t xml:space="preserve">48,98% fossil CO2 från avfall, mätt i skorstenen, inklusive torkeldning och hjälppanna etc som inte kommer med i mätningen.  /Cecilia </t>
        </r>
      </text>
    </comment>
    <comment ref="AK130" authorId="0">
      <text>
        <r>
          <rPr>
            <sz val="11"/>
            <rFont val="Calibri"/>
            <family val="2"/>
          </rPr>
          <t>P3: 45,6 GWh P5: 11,5 GWh</t>
        </r>
      </text>
    </comment>
    <comment ref="AL141" authorId="0">
      <text>
        <r>
          <rPr>
            <sz val="11"/>
            <rFont val="Calibri"/>
            <family val="2"/>
          </rPr>
          <t>Finns ingen rökgaskondensering på avfallspannan</t>
        </r>
      </text>
    </comment>
    <comment ref="AH142" authorId="0">
      <text>
        <r>
          <rPr>
            <sz val="11"/>
            <rFont val="Calibri"/>
            <family val="2"/>
          </rPr>
          <t>Ingen avfallsförbränning</t>
        </r>
      </text>
    </comment>
    <comment ref="AL142" authorId="0">
      <text>
        <r>
          <rPr>
            <sz val="11"/>
            <rFont val="Calibri"/>
            <family val="2"/>
          </rPr>
          <t>Ingen rökgaskondensering</t>
        </r>
      </text>
    </comment>
    <comment ref="Q244" authorId="0">
      <text>
        <r>
          <rPr>
            <sz val="11"/>
            <rFont val="Calibri"/>
            <family val="2"/>
          </rPr>
          <t>Andelen grot av totala mängden tädbränslen har ökat kraftigt under 2017</t>
        </r>
      </text>
    </comment>
    <comment ref="AK252" authorId="0">
      <text>
        <r>
          <rPr>
            <sz val="11"/>
            <rFont val="Calibri"/>
            <family val="2"/>
          </rPr>
          <t>8,2 GWh energi återvanns ur vår rökgaskondensering. Är det vad som menas med tillförd energi? Går ej att gå in och ändra när ni lagt till fler fält efter inrapportering.</t>
        </r>
      </text>
    </comment>
    <comment ref="G328" authorId="0">
      <text>
        <r>
          <rPr>
            <sz val="11"/>
            <rFont val="Calibri"/>
            <family val="2"/>
          </rPr>
          <t>Nästan enbart fossil olja, men det fanns inte som altenativ, så jag valde naturgas som ligger närmast CO2-mässigt.</t>
        </r>
      </text>
    </comment>
    <comment ref="Q328" authorId="0">
      <text>
        <r>
          <rPr>
            <sz val="11"/>
            <rFont val="Calibri"/>
            <family val="2"/>
          </rPr>
          <t>Trädbränslemix.</t>
        </r>
      </text>
    </comment>
    <comment ref="V328" authorId="0">
      <text>
        <r>
          <rPr>
            <sz val="11"/>
            <rFont val="Calibri"/>
            <family val="2"/>
          </rPr>
          <t>Olivkross.</t>
        </r>
      </text>
    </comment>
    <comment ref="AL344" authorId="0">
      <text>
        <r>
          <rPr>
            <sz val="11"/>
            <rFont val="Calibri"/>
            <family val="2"/>
          </rPr>
          <t>varav 30% torv och resterande är biobränsle</t>
        </r>
      </text>
    </comment>
    <comment ref="E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AL352"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V383" authorId="0">
      <text>
        <r>
          <rPr>
            <sz val="11"/>
            <rFont val="Calibri"/>
            <family val="2"/>
          </rPr>
          <t>stubbflis, justerrester, träddelsflis</t>
        </r>
      </text>
    </comment>
    <comment ref="E396" authorId="0">
      <text>
        <r>
          <rPr>
            <sz val="11"/>
            <rFont val="Calibri"/>
            <family val="2"/>
          </rPr>
          <t>Amanda rad 301 rapportpaket (Linda) Mindre elförbrukning pga problem med turbin efter sommarrevisionen</t>
        </r>
      </text>
    </comment>
    <comment ref="D400" authorId="0">
      <text>
        <r>
          <rPr>
            <sz val="11"/>
            <rFont val="Calibri"/>
            <family val="2"/>
          </rPr>
          <t>Kraftvärmeverket har varit i drift mer under 2017 än under 2016</t>
        </r>
      </text>
    </comment>
    <comment ref="K400" authorId="0">
      <text>
        <r>
          <rPr>
            <sz val="11"/>
            <rFont val="Calibri"/>
            <family val="2"/>
          </rPr>
          <t>Eldningsolja 1 används endast till nöddieslar</t>
        </r>
      </text>
    </comment>
    <comment ref="AF400" authorId="0">
      <text>
        <r>
          <rPr>
            <sz val="11"/>
            <rFont val="Calibri"/>
            <family val="2"/>
          </rPr>
          <t>Avser fiberrejekt</t>
        </r>
      </text>
    </comment>
    <comment ref="AI403" authorId="0">
      <text>
        <r>
          <rPr>
            <sz val="11"/>
            <rFont val="Calibri"/>
            <family val="2"/>
          </rPr>
          <t>Rakt medelvärde av de tidsvägda medelvärdena för resp. anläggning</t>
        </r>
      </text>
    </comment>
    <comment ref="AA450" authorId="0">
      <text>
        <r>
          <rPr>
            <sz val="11"/>
            <rFont val="Calibri"/>
            <family val="2"/>
          </rPr>
          <t xml:space="preserve">Lagt till RT-flis i Sandvik 3 bränslemix under hösten. </t>
        </r>
      </text>
    </comment>
    <comment ref="AK450" authorId="0">
      <text>
        <r>
          <rPr>
            <sz val="11"/>
            <rFont val="Calibri"/>
            <family val="2"/>
          </rPr>
          <t>Fler drifttimmar med SV2 RGK i år än under 2016</t>
        </r>
      </text>
    </comment>
  </commentList>
</comments>
</file>

<file path=xl/comments5.xml><?xml version="1.0" encoding="utf-8"?>
<comments xmlns="http://schemas.openxmlformats.org/spreadsheetml/2006/main">
  <authors>
    <author>Författare</author>
    <author>Åsa Lindqvist</author>
  </authors>
  <commentList>
    <comment ref="AL1" authorId="0">
      <text>
        <r>
          <rPr>
            <b/>
            <sz val="9"/>
            <color indexed="81"/>
            <rFont val="Tahoma"/>
            <family val="2"/>
          </rPr>
          <t>Författare:</t>
        </r>
        <r>
          <rPr>
            <sz val="9"/>
            <color indexed="81"/>
            <rFont val="Tahoma"/>
            <family val="2"/>
          </rPr>
          <t xml:space="preserve">
Inkl hjälpel</t>
        </r>
      </text>
    </comment>
    <comment ref="K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P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Q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R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U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Z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 ref="AI351" authorId="1">
      <text>
        <r>
          <rPr>
            <b/>
            <sz val="9"/>
            <color indexed="81"/>
            <rFont val="Tahoma"/>
            <charset val="1"/>
          </rPr>
          <t>Åsa Lindqvist:</t>
        </r>
        <r>
          <rPr>
            <sz val="9"/>
            <color indexed="81"/>
            <rFont val="Tahoma"/>
            <charset val="1"/>
          </rPr>
          <t xml:space="preserve">
Uppdaterat efter justering från företaget 2018-06-13. Ändrat både här och i kval.nyckeln</t>
        </r>
      </text>
    </comment>
  </commentList>
</comments>
</file>

<file path=xl/comments6.xml><?xml version="1.0" encoding="utf-8"?>
<comments xmlns="http://schemas.openxmlformats.org/spreadsheetml/2006/main">
  <authors>
    <author>Åsa Lindqvist</author>
  </authors>
  <commentList>
    <comment ref="B2" authorId="0">
      <text>
        <r>
          <rPr>
            <b/>
            <sz val="9"/>
            <color indexed="81"/>
            <rFont val="Tahoma"/>
            <family val="2"/>
          </rPr>
          <t>Åsa Lindqvist:</t>
        </r>
        <r>
          <rPr>
            <sz val="9"/>
            <color indexed="81"/>
            <rFont val="Tahoma"/>
            <family val="2"/>
          </rPr>
          <t xml:space="preserve">
Endast kvalitetsgranskade nät</t>
        </r>
      </text>
    </comment>
  </commentList>
</comments>
</file>

<file path=xl/comments7.xml><?xml version="1.0" encoding="utf-8"?>
<comments xmlns="http://schemas.openxmlformats.org/spreadsheetml/2006/main">
  <authors>
    <author>Hedman Mattias</author>
  </authors>
  <commentList>
    <comment ref="F116" authorId="0">
      <text>
        <r>
          <rPr>
            <sz val="11"/>
            <rFont val="Calibri"/>
            <family val="2"/>
          </rPr>
          <t>2013 :Spillvärme 208,0 och 60% av IND 0,6*105,2=63,1 2014: Spillvärme 219,7 och 60% av IND 0,6*102,5=61,5 samt del av underleverans biobaserad 2016 Spillvärme 219,727+ 60% av IND 0,6*94,351+  Dump 12,038 =409,7 2017 Spillvärme 216,628+ 60% av IND 0,6</t>
        </r>
      </text>
    </comment>
    <comment ref="D142" authorId="0">
      <text>
        <r>
          <rPr>
            <sz val="11"/>
            <rFont val="Calibri"/>
            <family val="2"/>
          </rPr>
          <t>Ingen spillvärme</t>
        </r>
      </text>
    </comment>
    <comment ref="F195" authorId="0">
      <text>
        <r>
          <rPr>
            <sz val="11"/>
            <rFont val="Calibri"/>
            <family val="2"/>
          </rPr>
          <t>Korrigering av värde inlagt för 2016, rätt värde 4,01. Korrigering av värde inlagt för 2015, rätt värde 3,70</t>
        </r>
      </text>
    </comment>
    <comment ref="F388" authorId="0">
      <text>
        <r>
          <rPr>
            <sz val="11"/>
            <rFont val="Calibri"/>
            <family val="2"/>
          </rPr>
          <t>Större leverera mängd restvärme 2017.</t>
        </r>
      </text>
    </comment>
  </commentList>
</comments>
</file>

<file path=xl/comments8.xml><?xml version="1.0" encoding="utf-8"?>
<comments xmlns="http://schemas.openxmlformats.org/spreadsheetml/2006/main">
  <authors>
    <author>Hedman Mattias</author>
    <author>Åsa Lindqvist</author>
  </authors>
  <commentList>
    <comment ref="D10" authorId="0">
      <text>
        <r>
          <rPr>
            <sz val="11"/>
            <rFont val="Calibri"/>
            <family val="2"/>
          </rPr>
          <t>Elmätare installerad 0331, interpolerad förbrukning</t>
        </r>
      </text>
    </comment>
    <comment ref="F49" authorId="0">
      <text>
        <r>
          <rPr>
            <sz val="11"/>
            <rFont val="Calibri"/>
            <family val="2"/>
          </rPr>
          <t>El köps in från C4 Energi, 100% fossilfri.</t>
        </r>
      </text>
    </comment>
    <comment ref="G49" authorId="0">
      <text>
        <r>
          <rPr>
            <sz val="11"/>
            <rFont val="Calibri"/>
            <family val="2"/>
          </rPr>
          <t>Ursprungsgarantier köps från C4 Energi därför anger vi samma primärenergifaktor som för Nät Kristianstad</t>
        </r>
      </text>
    </comment>
    <comment ref="D63" authorId="0">
      <text>
        <r>
          <rPr>
            <sz val="11"/>
            <rFont val="Calibri"/>
            <family val="2"/>
          </rPr>
          <t>Decimalfel korrigerat/ Åsa Lindqvist 2018-04-09</t>
        </r>
      </text>
    </comment>
    <comment ref="Q67" authorId="0">
      <text>
        <r>
          <rPr>
            <sz val="11"/>
            <rFont val="Calibri"/>
            <family val="2"/>
          </rPr>
          <t>Satt till nätets genomsnitt efter diskussion med Romel /Åsa Lindqvist 2018-04-19</t>
        </r>
      </text>
    </comment>
    <comment ref="T67" authorId="0">
      <text>
        <r>
          <rPr>
            <sz val="11"/>
            <rFont val="Calibri"/>
            <family val="2"/>
          </rPr>
          <t>Satt till nätets genomsnitt efter diskussion med Romel /Åsa Lindqvist 2018-04-19</t>
        </r>
      </text>
    </comment>
    <comment ref="D88" authorId="0">
      <text>
        <r>
          <rPr>
            <sz val="11"/>
            <rFont val="Calibri"/>
            <family val="2"/>
          </rPr>
          <t>Exkl. Hjälpel kraftvärme.  Fil: FJV Elförbr. panna, Mapp: uppföljn. verksamhet</t>
        </r>
      </text>
    </comment>
    <comment ref="D95" authorId="0">
      <text>
        <r>
          <rPr>
            <sz val="11"/>
            <rFont val="Calibri"/>
            <family val="2"/>
          </rPr>
          <t>Råkraft till HVC Lasarettet, HVC I13, HVC Syran</t>
        </r>
      </text>
    </comment>
    <comment ref="P95" authorId="0">
      <text>
        <r>
          <rPr>
            <sz val="11"/>
            <rFont val="Calibri"/>
            <family val="2"/>
          </rPr>
          <t>Till Borlänge Energi</t>
        </r>
      </text>
    </comment>
    <comment ref="D116" authorId="0">
      <text>
        <r>
          <rPr>
            <sz val="11"/>
            <rFont val="Calibri"/>
            <family val="2"/>
          </rPr>
          <t>Ersbo 738,3 MWh Carlsborg 283,6 MWh piper 636,3 nytryck 321,9 Strömsbro 32,7 Sörby 17,2</t>
        </r>
      </text>
    </comment>
    <comment ref="D130" authorId="0">
      <text>
        <r>
          <rPr>
            <sz val="11"/>
            <rFont val="Calibri"/>
            <family val="2"/>
          </rPr>
          <t>P1/P2: 5,524 GWh Oc exkl P5: 4,018 GWh Ög: 1,077 GWh Bg: 0,000 GWh Vapnö: 0,0 GWh Stena: 0 (ingen mätning)</t>
        </r>
      </text>
    </comment>
    <comment ref="E130" authorId="0">
      <text>
        <r>
          <rPr>
            <sz val="11"/>
            <rFont val="Calibri"/>
            <family val="2"/>
          </rPr>
          <t>P3: 14,853 GWh P5: 2,084 GWh</t>
        </r>
      </text>
    </comment>
    <comment ref="P130" authorId="0">
      <text>
        <r>
          <rPr>
            <sz val="11"/>
            <rFont val="Calibri"/>
            <family val="2"/>
          </rPr>
          <t>Tjänstenr 155142, 288892 &amp; 3322509 enl Agneta H.</t>
        </r>
      </text>
    </comment>
    <comment ref="D137" authorId="0">
      <text>
        <r>
          <rPr>
            <sz val="11"/>
            <rFont val="Calibri"/>
            <family val="2"/>
          </rPr>
          <t>Vi köper färdigvärme från externt företag. Redovisad hjälpel är enbart den som använts för drift av egen oljeeldad spetsvärmeanläggning.</t>
        </r>
      </text>
    </comment>
    <comment ref="D200" authorId="0">
      <text>
        <r>
          <rPr>
            <sz val="11"/>
            <rFont val="Calibri"/>
            <family val="2"/>
          </rPr>
          <t>Allokerad el från kraftvärmeverket som hjälpkraft till värmeproduktionen ingår i detta.</t>
        </r>
      </text>
    </comment>
    <comment ref="D204" authorId="0">
      <text>
        <r>
          <rPr>
            <sz val="11"/>
            <rFont val="Calibri"/>
            <family val="2"/>
          </rPr>
          <t>Inköpt el för Snickan PC, Örby pumphus, Fritsla PC och Assberg.</t>
        </r>
      </text>
    </comment>
    <comment ref="E204" authorId="0">
      <text>
        <r>
          <rPr>
            <sz val="11"/>
            <rFont val="Calibri"/>
            <family val="2"/>
          </rPr>
          <t>Total förbrukning Assberg-Inköpt El Assberg = 3787-1269=2518 MWh</t>
        </r>
      </text>
    </comment>
    <comment ref="G204" authorId="0">
      <text>
        <r>
          <rPr>
            <sz val="11"/>
            <rFont val="Calibri"/>
            <family val="2"/>
          </rPr>
          <t>(1400*1,1+2624*(0,116*2,0+0,03*0,884))/4024=0,55 1400 MWh vattenkraft och 2624 MWh från egen elproduktion. 11,6 % utgör elproduktion av produktion (FV och ånga). 88,4% utgörs av FV och ånga.</t>
        </r>
      </text>
    </comment>
    <comment ref="F206" authorId="0">
      <text>
        <r>
          <rPr>
            <sz val="11"/>
            <rFont val="Calibri"/>
            <family val="2"/>
          </rPr>
          <t xml:space="preserve">Siffror för 2016, då Bixias elmix inte har några siffror klara för 2017 förrän vid halvårsskiftet. </t>
        </r>
      </text>
    </comment>
    <comment ref="R232" authorId="0">
      <text>
        <r>
          <rPr>
            <sz val="11"/>
            <rFont val="Calibri"/>
            <family val="2"/>
          </rPr>
          <t>Har gått in med träpulvervärme med 300 MWh för produktspecifik leverans.</t>
        </r>
      </text>
    </comment>
    <comment ref="F237" authorId="0">
      <text>
        <r>
          <rPr>
            <sz val="11"/>
            <rFont val="Calibri"/>
            <family val="2"/>
          </rPr>
          <t>100% förnybart från C4</t>
        </r>
      </text>
    </comment>
    <comment ref="H380" authorId="0">
      <text>
        <r>
          <rPr>
            <sz val="11"/>
            <rFont val="Calibri"/>
            <family val="2"/>
          </rPr>
          <t>Beräknad siffra från årsarket (2017). Baserad på elhandels siffror på ursprungsmärkning.</t>
        </r>
      </text>
    </comment>
    <comment ref="H381" authorId="0">
      <text>
        <r>
          <rPr>
            <sz val="11"/>
            <rFont val="Calibri"/>
            <family val="2"/>
          </rPr>
          <t>Beräknad siffra från årsarket (2017). Baserad på elhandels siffror på ursprungsmärkning.</t>
        </r>
      </text>
    </comment>
    <comment ref="H382" authorId="0">
      <text>
        <r>
          <rPr>
            <sz val="11"/>
            <rFont val="Calibri"/>
            <family val="2"/>
          </rPr>
          <t xml:space="preserve">Beräknad siffra från årsarket (2017). Baserad på elhandels siffror på ursprungsmärkning. </t>
        </r>
      </text>
    </comment>
    <comment ref="H383" authorId="0">
      <text>
        <r>
          <rPr>
            <sz val="11"/>
            <rFont val="Calibri"/>
            <family val="2"/>
          </rPr>
          <t>Beräknad siffra från årsarket (2017). Baserad på elhandels siffror på ursprungsmärkning.</t>
        </r>
      </text>
    </comment>
    <comment ref="D387" authorId="0">
      <text>
        <r>
          <rPr>
            <sz val="11"/>
            <rFont val="Calibri"/>
            <family val="2"/>
          </rPr>
          <t>Tillfällig lösning vid ombyggnad.</t>
        </r>
      </text>
    </comment>
    <comment ref="G388" authorId="0">
      <text>
        <r>
          <rPr>
            <sz val="11"/>
            <rFont val="Calibri"/>
            <family val="2"/>
          </rPr>
          <t>Större andel vatten.</t>
        </r>
      </text>
    </comment>
    <comment ref="G389" authorId="0">
      <text>
        <r>
          <rPr>
            <sz val="11"/>
            <rFont val="Calibri"/>
            <family val="2"/>
          </rPr>
          <t>Mixen består av mer vattenkraft än tidigare.</t>
        </r>
      </text>
    </comment>
    <comment ref="P403" authorId="0">
      <text>
        <r>
          <rPr>
            <sz val="11"/>
            <rFont val="Calibri"/>
            <family val="2"/>
          </rPr>
          <t>Endast värme</t>
        </r>
      </text>
    </comment>
    <comment ref="Q403" authorId="0">
      <text>
        <r>
          <rPr>
            <sz val="11"/>
            <rFont val="Calibri"/>
            <family val="2"/>
          </rPr>
          <t>Avfall = 0,01 from 2017 enligt ny överenskommelse VMK</t>
        </r>
      </text>
    </comment>
    <comment ref="E450" authorId="0">
      <text>
        <r>
          <rPr>
            <sz val="11"/>
            <rFont val="Calibri"/>
            <family val="2"/>
          </rPr>
          <t>Bättre drift under året vilket minskat inköpt el till egenförbrukning</t>
        </r>
      </text>
    </comment>
    <comment ref="D453" authorId="0">
      <text>
        <r>
          <rPr>
            <sz val="11"/>
            <rFont val="Calibri"/>
            <family val="2"/>
          </rPr>
          <t>Total el förbr.: 4074 MWh Varav produktion solcellsanl. 70,98 MWh Inköpt elkraft 4074-70,98 = 4003,02 MWh</t>
        </r>
      </text>
    </comment>
    <comment ref="D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F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G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H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I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J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K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L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M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N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O460"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D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F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G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H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I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J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K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L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M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N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 ref="O461" authorId="1">
      <text>
        <r>
          <rPr>
            <b/>
            <sz val="9"/>
            <color indexed="81"/>
            <rFont val="Tahoma"/>
            <family val="2"/>
          </rPr>
          <t>Åsa Lindqvist:</t>
        </r>
        <r>
          <rPr>
            <sz val="9"/>
            <color indexed="81"/>
            <rFont val="Tahoma"/>
            <family val="2"/>
          </rPr>
          <t xml:space="preserve">
Uppdaterat i Kvalitetsnyckeln efter uttaget, och därför uppdaterat manuellt i excelfilen</t>
        </r>
      </text>
    </comment>
  </commentList>
</comments>
</file>

<file path=xl/comments9.xml><?xml version="1.0" encoding="utf-8"?>
<comments xmlns="http://schemas.openxmlformats.org/spreadsheetml/2006/main">
  <authors>
    <author>Åsa Lindqvist</author>
    <author>Hedman Mattias</author>
  </authors>
  <commentList>
    <comment ref="V1" authorId="0">
      <text>
        <r>
          <rPr>
            <b/>
            <sz val="9"/>
            <color indexed="81"/>
            <rFont val="Tahoma"/>
            <family val="2"/>
          </rPr>
          <t>Åsa Lindqvist:</t>
        </r>
        <r>
          <rPr>
            <sz val="9"/>
            <color indexed="81"/>
            <rFont val="Tahoma"/>
            <family val="2"/>
          </rPr>
          <t xml:space="preserve">
Gå igenom manuellt för att se så balansen stämmer mellan köpt och sålt mellan fjärrvärmeföretag. Vissa är justerade manuellt för att de inte ska dras av, om det inte finns något företag som rapporterar att de köpt in motsvarande mängd.</t>
        </r>
      </text>
    </comment>
    <comment ref="K12" authorId="1">
      <text>
        <r>
          <rPr>
            <sz val="11"/>
            <rFont val="Calibri"/>
            <family val="2"/>
          </rPr>
          <t>Ökad volym 2017</t>
        </r>
      </text>
    </comment>
    <comment ref="V63" authorId="0">
      <text>
        <r>
          <rPr>
            <b/>
            <sz val="9"/>
            <color indexed="81"/>
            <rFont val="Tahoma"/>
            <family val="2"/>
          </rPr>
          <t>Åsa Lindqvist:</t>
        </r>
        <r>
          <rPr>
            <sz val="9"/>
            <color indexed="81"/>
            <rFont val="Tahoma"/>
            <family val="2"/>
          </rPr>
          <t xml:space="preserve">
Bränslena som är inrapporterade inkluderar inte den här leveransen. Den ska då inte heller dras bort</t>
        </r>
      </text>
    </comment>
    <comment ref="F85" authorId="1">
      <text>
        <r>
          <rPr>
            <sz val="11"/>
            <rFont val="Calibri"/>
            <family val="2"/>
          </rPr>
          <t>107,4 GWh för kat 8500, rapporterat värde inkluderar även tom kategori, 52,1 GWh!</t>
        </r>
      </text>
    </comment>
    <comment ref="I85" authorId="1">
      <text>
        <r>
          <rPr>
            <sz val="11"/>
            <rFont val="Calibri"/>
            <family val="2"/>
          </rPr>
          <t>Kategori 8100 och 8300 Offentlig plus sjukvård</t>
        </r>
      </text>
    </comment>
    <comment ref="J85" authorId="1">
      <text>
        <r>
          <rPr>
            <sz val="11"/>
            <rFont val="Calibri"/>
            <family val="2"/>
          </rPr>
          <t>Byte av kundsystem, kategorier annorlunda. 8500 och tomma.</t>
        </r>
      </text>
    </comment>
    <comment ref="D88" authorId="1">
      <text>
        <r>
          <rPr>
            <sz val="11"/>
            <rFont val="Calibri"/>
            <family val="2"/>
          </rPr>
          <t xml:space="preserve">Denna och siffror nedan hämtad ur filen "CEO report", flik 3-1 DH Cons, filtrering per område (nät) i kolumn I samt per typ av mottagare i kolumn H. </t>
        </r>
      </text>
    </comment>
    <comment ref="D89" authorId="1">
      <text>
        <r>
          <rPr>
            <sz val="11"/>
            <rFont val="Calibri"/>
            <family val="2"/>
          </rPr>
          <t xml:space="preserve">Denna och siffror nedan hämtad ur filen "CEO report", flik 3-1 DH Cons, filtrering per område (nät) i kolumn I samt per typ av mottagare i kolumn H. </t>
        </r>
      </text>
    </comment>
    <comment ref="D90" authorId="1">
      <text>
        <r>
          <rPr>
            <sz val="11"/>
            <rFont val="Calibri"/>
            <family val="2"/>
          </rPr>
          <t xml:space="preserve">Denna och siffror nedan hämtad ur filen "CEO report", flik 3-1 DH Cons, filtrering per område (nät) i kolumn I samt per typ av mottagare i kolumn H. </t>
        </r>
      </text>
    </comment>
    <comment ref="J95" authorId="1">
      <text>
        <r>
          <rPr>
            <sz val="11"/>
            <rFont val="Calibri"/>
            <family val="2"/>
          </rPr>
          <t>Fakturerat övriga lokaler: 39,07 GWh. Adderat 5,066 för intern värme lokaler i Falun.</t>
        </r>
      </text>
    </comment>
    <comment ref="M95" authorId="1">
      <text>
        <r>
          <rPr>
            <sz val="11"/>
            <rFont val="Calibri"/>
            <family val="2"/>
          </rPr>
          <t>Pelletsfabriken Tork och FJV till ABS</t>
        </r>
      </text>
    </comment>
    <comment ref="H118" authorId="1">
      <text>
        <r>
          <rPr>
            <sz val="11"/>
            <rFont val="Calibri"/>
            <family val="2"/>
          </rPr>
          <t>2015 ET 2016 ET 2017 ET</t>
        </r>
      </text>
    </comment>
    <comment ref="L118" authorId="1">
      <text>
        <r>
          <rPr>
            <sz val="11"/>
            <rFont val="Calibri"/>
            <family val="2"/>
          </rPr>
          <t>2017 DS</t>
        </r>
      </text>
    </comment>
    <comment ref="M118" authorId="1">
      <text>
        <r>
          <rPr>
            <sz val="11"/>
            <rFont val="Calibri"/>
            <family val="2"/>
          </rPr>
          <t>2017 DS</t>
        </r>
      </text>
    </comment>
    <comment ref="V118" authorId="0">
      <text>
        <r>
          <rPr>
            <b/>
            <sz val="9"/>
            <color indexed="81"/>
            <rFont val="Tahoma"/>
            <family val="2"/>
          </rPr>
          <t>Åsa Lindqvist:</t>
        </r>
        <r>
          <rPr>
            <sz val="9"/>
            <color indexed="81"/>
            <rFont val="Tahoma"/>
            <family val="2"/>
          </rPr>
          <t xml:space="preserve">
Tog bort mängden som säljs till Sörred, eftersom den inte rapporteras in av något annat fjärrvärmebolag</t>
        </r>
      </text>
    </comment>
    <comment ref="H119" authorId="1">
      <text>
        <r>
          <rPr>
            <sz val="11"/>
            <rFont val="Calibri"/>
            <family val="2"/>
          </rPr>
          <t>2017 ET</t>
        </r>
      </text>
    </comment>
    <comment ref="L119" authorId="1">
      <text>
        <r>
          <rPr>
            <sz val="11"/>
            <rFont val="Calibri"/>
            <family val="2"/>
          </rPr>
          <t>2017 ET</t>
        </r>
      </text>
    </comment>
    <comment ref="M119" authorId="1">
      <text>
        <r>
          <rPr>
            <sz val="11"/>
            <rFont val="Calibri"/>
            <family val="2"/>
          </rPr>
          <t>2017 ET</t>
        </r>
      </text>
    </comment>
    <comment ref="E132" authorId="1">
      <text>
        <r>
          <rPr>
            <sz val="11"/>
            <rFont val="Calibri"/>
            <family val="2"/>
          </rPr>
          <t>Dessa siffror är inte klara ännu. Vi arbetar med Särredovisning av fjärrvärme till Energimyndigheten och har deadline på detta 31/7. Siffrorna är därför baserade på 2016 som andel av 2017 års totala försäljning</t>
        </r>
      </text>
    </comment>
    <comment ref="G191" authorId="1">
      <text>
        <r>
          <rPr>
            <sz val="11"/>
            <rFont val="Calibri"/>
            <family val="2"/>
          </rPr>
          <t>Detta är samma industrier som de vi angett vid P542.</t>
        </r>
      </text>
    </comment>
    <comment ref="D204" authorId="1">
      <text>
        <r>
          <rPr>
            <sz val="11"/>
            <rFont val="Calibri"/>
            <family val="2"/>
          </rPr>
          <t>Varav ånga 6,5 GWh.</t>
        </r>
      </text>
    </comment>
    <comment ref="D210" authorId="1">
      <text>
        <r>
          <rPr>
            <sz val="11"/>
            <rFont val="Calibri"/>
            <family val="2"/>
          </rPr>
          <t>Ingår i Västerås nätet. Kopplades ihop 1/10 2016</t>
        </r>
      </text>
    </comment>
    <comment ref="D343" authorId="1">
      <text>
        <r>
          <rPr>
            <sz val="11"/>
            <rFont val="Calibri"/>
            <family val="2"/>
          </rPr>
          <t>Ska vara 6,253 GWh //Nisse Inklusive Kovland summa 6437,69, då Kovland även ingår i totalsumman.</t>
        </r>
      </text>
    </comment>
    <comment ref="I343" authorId="1">
      <text>
        <r>
          <rPr>
            <sz val="11"/>
            <rFont val="Calibri"/>
            <family val="2"/>
          </rPr>
          <t xml:space="preserve">Tillägg Kovland 0,225 </t>
        </r>
      </text>
    </comment>
    <comment ref="D449" authorId="1">
      <text>
        <r>
          <rPr>
            <sz val="11"/>
            <rFont val="Calibri"/>
            <family val="2"/>
          </rPr>
          <t>Har fyllt i här såld fjärrkyla under 2017 och inte såld värme eftersom vi är inne på nätet: Växjö fjärrkyla.</t>
        </r>
      </text>
    </comment>
  </commentList>
</comments>
</file>

<file path=xl/sharedStrings.xml><?xml version="1.0" encoding="utf-8"?>
<sst xmlns="http://schemas.openxmlformats.org/spreadsheetml/2006/main" count="71325" uniqueCount="1511">
  <si>
    <t>Företag</t>
  </si>
  <si>
    <t>Nät</t>
  </si>
  <si>
    <t>Total primärenergi-faktor</t>
  </si>
  <si>
    <t>Total CO2 förbränning [g/kWh]</t>
  </si>
  <si>
    <t>Total CO2 transport och prod. av bränslen [g/kWh]</t>
  </si>
  <si>
    <t>Total andel fossilt</t>
  </si>
  <si>
    <t>Godkänd</t>
  </si>
  <si>
    <t>Kvalitets-granskad</t>
  </si>
  <si>
    <t>Nej</t>
  </si>
  <si>
    <t>Dorotea</t>
  </si>
  <si>
    <t>Floda</t>
  </si>
  <si>
    <t>Kalix</t>
  </si>
  <si>
    <t>Markaryd</t>
  </si>
  <si>
    <t>Mönsterås</t>
  </si>
  <si>
    <t>Nora</t>
  </si>
  <si>
    <t>Nordmaling</t>
  </si>
  <si>
    <t>Svalöv</t>
  </si>
  <si>
    <t>Sveg</t>
  </si>
  <si>
    <t>Vilhelmina</t>
  </si>
  <si>
    <t>Vännäs</t>
  </si>
  <si>
    <t>Älvdalen</t>
  </si>
  <si>
    <t>Överkalix</t>
  </si>
  <si>
    <t>Övertorneå</t>
  </si>
  <si>
    <t>Adven Värme AB.</t>
  </si>
  <si>
    <t>Bollstabruk</t>
  </si>
  <si>
    <t>Ja</t>
  </si>
  <si>
    <t>Bräcke, Enycon</t>
  </si>
  <si>
    <t>Friggesund</t>
  </si>
  <si>
    <t>Funäsdalen</t>
  </si>
  <si>
    <t>Hede</t>
  </si>
  <si>
    <t>Långsele</t>
  </si>
  <si>
    <t>Näsåker</t>
  </si>
  <si>
    <t>Ramsele</t>
  </si>
  <si>
    <t>Affärsverken Karlskrona AB</t>
  </si>
  <si>
    <t>Fridlevstad</t>
  </si>
  <si>
    <t>Jämjö</t>
  </si>
  <si>
    <t>Karlskrona</t>
  </si>
  <si>
    <t>Nättraby</t>
  </si>
  <si>
    <t>Sturkö</t>
  </si>
  <si>
    <t>Alingsås Energi Nät AB</t>
  </si>
  <si>
    <t>Alingsås</t>
  </si>
  <si>
    <t>Alvesta Energi AB</t>
  </si>
  <si>
    <t>Alvesta</t>
  </si>
  <si>
    <t>Moheda</t>
  </si>
  <si>
    <t>Vislanda</t>
  </si>
  <si>
    <t xml:space="preserve">Aneby Miljö &amp; Vatten AB </t>
  </si>
  <si>
    <t xml:space="preserve">Aneby </t>
  </si>
  <si>
    <t>Arjeplogs Kommun</t>
  </si>
  <si>
    <t>Arjeplog</t>
  </si>
  <si>
    <t>Arvidsjaur Energi AB</t>
  </si>
  <si>
    <t>Arvidsjaur</t>
  </si>
  <si>
    <t>Arvidsjaurs Energi AB</t>
  </si>
  <si>
    <t>Arvidsjaurs Energi AB (ej medlem)</t>
  </si>
  <si>
    <t>Arvika Fjärrvärme AB</t>
  </si>
  <si>
    <t>Arvika</t>
  </si>
  <si>
    <t>Bengtsfors Energi</t>
  </si>
  <si>
    <t>Bengtsfors</t>
  </si>
  <si>
    <t>Bionär Närvärme AB</t>
  </si>
  <si>
    <t>Bergby</t>
  </si>
  <si>
    <t>Bällinge</t>
  </si>
  <si>
    <t>Forsbacka</t>
  </si>
  <si>
    <t>Hedesunda</t>
  </si>
  <si>
    <t>Norrsundet</t>
  </si>
  <si>
    <t>Ockelbo</t>
  </si>
  <si>
    <t>Skutskär</t>
  </si>
  <si>
    <t>Söderfors</t>
  </si>
  <si>
    <t>Vänge</t>
  </si>
  <si>
    <t>Älvkarleby</t>
  </si>
  <si>
    <t>Bodens Energi AB</t>
  </si>
  <si>
    <t>Boden</t>
  </si>
  <si>
    <t>Bodens Energi AB (Ej medlem)</t>
  </si>
  <si>
    <t xml:space="preserve">Boden </t>
  </si>
  <si>
    <t>Bollnäs Energi AB</t>
  </si>
  <si>
    <t>Arbrå</t>
  </si>
  <si>
    <t>Bollnäs</t>
  </si>
  <si>
    <t>Kilafors</t>
  </si>
  <si>
    <t>Borgholm Energi AB</t>
  </si>
  <si>
    <t>Borgholm</t>
  </si>
  <si>
    <t>Löttorp</t>
  </si>
  <si>
    <t>Borlänge Energi AB</t>
  </si>
  <si>
    <t>Borlänge</t>
  </si>
  <si>
    <t>Ornäs</t>
  </si>
  <si>
    <t>Torsång</t>
  </si>
  <si>
    <t>Borås Energi och Miljö AB</t>
  </si>
  <si>
    <t>Borås</t>
  </si>
  <si>
    <t>Fristad</t>
  </si>
  <si>
    <t>Bostadsstiftelsen Hyltebostäder</t>
  </si>
  <si>
    <t>Hylte</t>
  </si>
  <si>
    <t>Bromölla Fjärrvärme AB</t>
  </si>
  <si>
    <t>Bromölla</t>
  </si>
  <si>
    <t>Bräcke kommun</t>
  </si>
  <si>
    <t>Bräcke</t>
  </si>
  <si>
    <t>Kälarne</t>
  </si>
  <si>
    <t>BTEA Energi</t>
  </si>
  <si>
    <t>Berg</t>
  </si>
  <si>
    <t>BTEA Energi (Ej Medlem)</t>
  </si>
  <si>
    <t>Byavärme AB</t>
  </si>
  <si>
    <t>Byavärmes Fjärrvärmenät</t>
  </si>
  <si>
    <t>C4 Energi AB</t>
  </si>
  <si>
    <t>Fjälkinge</t>
  </si>
  <si>
    <t>Kristianstad</t>
  </si>
  <si>
    <t>Dala Energi Värme AB</t>
  </si>
  <si>
    <t>Insjön</t>
  </si>
  <si>
    <t>Leksand</t>
  </si>
  <si>
    <t>Degerfors Energi AB</t>
  </si>
  <si>
    <t>HVC Degerfors</t>
  </si>
  <si>
    <t>Kvarnberg</t>
  </si>
  <si>
    <t>Svartå</t>
  </si>
  <si>
    <t>Åtorp</t>
  </si>
  <si>
    <t>E.ON Värme Sverige AB</t>
  </si>
  <si>
    <t>Bara</t>
  </si>
  <si>
    <t>Boxholm</t>
  </si>
  <si>
    <t>Bro</t>
  </si>
  <si>
    <t>Bålsta</t>
  </si>
  <si>
    <t>Coop</t>
  </si>
  <si>
    <t>HÖK</t>
  </si>
  <si>
    <t>Järfälla</t>
  </si>
  <si>
    <t>Kungsängen</t>
  </si>
  <si>
    <t>Malmö</t>
  </si>
  <si>
    <t>Mora</t>
  </si>
  <si>
    <t>Norrköping - Söderköping</t>
  </si>
  <si>
    <t>Orsa</t>
  </si>
  <si>
    <t>Sollefteå</t>
  </si>
  <si>
    <t>Staffanstorp</t>
  </si>
  <si>
    <t>Timrå</t>
  </si>
  <si>
    <t>Täby E.ON.</t>
  </si>
  <si>
    <t>Vallentuna</t>
  </si>
  <si>
    <t>Vaxholm</t>
  </si>
  <si>
    <t>Älmhult</t>
  </si>
  <si>
    <t>Österåker</t>
  </si>
  <si>
    <t>Eda Energi AB</t>
  </si>
  <si>
    <t>Eda</t>
  </si>
  <si>
    <t>Eksjö Energi AB</t>
  </si>
  <si>
    <t>Eksjö</t>
  </si>
  <si>
    <t>Ingatorp</t>
  </si>
  <si>
    <t>Mariannelund</t>
  </si>
  <si>
    <t>Eksta Bostads AB</t>
  </si>
  <si>
    <t>Eksta</t>
  </si>
  <si>
    <t>Emmaboda Energi &amp; Miljö AB</t>
  </si>
  <si>
    <t>Emmaboda</t>
  </si>
  <si>
    <t>Ena Energi AB</t>
  </si>
  <si>
    <t>Enköping</t>
  </si>
  <si>
    <t>Eskilstuna Energi &amp; Miljö AB</t>
  </si>
  <si>
    <t>Eskilstuna-Torshälla</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</si>
  <si>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</si>
  <si>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</si>
  <si>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</si>
  <si>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</si>
  <si>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</si>
  <si>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</si>
  <si>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</si>
  <si>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</si>
  <si>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</si>
  <si>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</si>
  <si>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</si>
  <si>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</si>
  <si>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</si>
  <si>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Grycksbo</t>
  </si>
  <si>
    <t>Svärdsjö</t>
  </si>
  <si>
    <t>Finspångs Tekniska Verk AB</t>
  </si>
  <si>
    <t>Finspång</t>
  </si>
  <si>
    <t>Fjärrvärme i Osby AB</t>
  </si>
  <si>
    <t>Osby</t>
  </si>
  <si>
    <t>Fjärrvärme Osby AB</t>
  </si>
  <si>
    <t xml:space="preserve">Forshaga Energi (Ej medlem) </t>
  </si>
  <si>
    <t>Forshaga</t>
  </si>
  <si>
    <t>Färgelanda</t>
  </si>
  <si>
    <t>Gangnef</t>
  </si>
  <si>
    <t>Forshaga Energi AB</t>
  </si>
  <si>
    <t>Gimmersta Energi AB</t>
  </si>
  <si>
    <t>Bie</t>
  </si>
  <si>
    <t>Björkvik</t>
  </si>
  <si>
    <t>Forssjö</t>
  </si>
  <si>
    <t>Julita</t>
  </si>
  <si>
    <t>Sköldinge</t>
  </si>
  <si>
    <t>Strångsjö</t>
  </si>
  <si>
    <t>Valla</t>
  </si>
  <si>
    <t>Gislaved Energi AB</t>
  </si>
  <si>
    <t>Gislaved</t>
  </si>
  <si>
    <t>Hestra</t>
  </si>
  <si>
    <t>Reftele</t>
  </si>
  <si>
    <t>Gotlands Energi AB</t>
  </si>
  <si>
    <t>Hemse</t>
  </si>
  <si>
    <t>Klintehamn</t>
  </si>
  <si>
    <t>Slite</t>
  </si>
  <si>
    <t>Visby</t>
  </si>
  <si>
    <t>Gällivare Energi AB</t>
  </si>
  <si>
    <t>Gällivare-Malmberget</t>
  </si>
  <si>
    <t>Gävle Energi AB</t>
  </si>
  <si>
    <t>Gävle</t>
  </si>
  <si>
    <t>Göteborg Energi AB</t>
  </si>
  <si>
    <t>Ale Fjärrvärme AB</t>
  </si>
  <si>
    <t>Göteborg Ale och Partille</t>
  </si>
  <si>
    <t>Göteborg Ale och Partille Bra Miljöval</t>
  </si>
  <si>
    <t>Partille Energi AB</t>
  </si>
  <si>
    <t>Skarvik</t>
  </si>
  <si>
    <t>Sörred Energi AB</t>
  </si>
  <si>
    <t>Götene Vatten &amp; Värme AB</t>
  </si>
  <si>
    <t>Götene</t>
  </si>
  <si>
    <t>Hällekis</t>
  </si>
  <si>
    <t>Habo Energi AB</t>
  </si>
  <si>
    <t>Habo</t>
  </si>
  <si>
    <t>Hagfors Energi AB</t>
  </si>
  <si>
    <t>Ekshärad</t>
  </si>
  <si>
    <t>Hagfors</t>
  </si>
  <si>
    <t>Sunnemo</t>
  </si>
  <si>
    <t>Halmstads Energi och Miljö AB</t>
  </si>
  <si>
    <t>Halmstad</t>
  </si>
  <si>
    <t>Hammarö Energi AB</t>
  </si>
  <si>
    <t>Skoghall</t>
  </si>
  <si>
    <t>Haparanda Värmeverk AB</t>
  </si>
  <si>
    <t>Haparanda</t>
  </si>
  <si>
    <t>Hedemora Energi AB</t>
  </si>
  <si>
    <t>Hedemora</t>
  </si>
  <si>
    <t>Långshyttan</t>
  </si>
  <si>
    <t>St Skedvi</t>
  </si>
  <si>
    <t>Säter</t>
  </si>
  <si>
    <t>Herrljunga Elektriska AB</t>
  </si>
  <si>
    <t>Herrljunga</t>
  </si>
  <si>
    <t>Herrljunga Energi AB (Ej Medlem)</t>
  </si>
  <si>
    <t>Hjo Energi AB</t>
  </si>
  <si>
    <t>Hjo</t>
  </si>
  <si>
    <t>Hylte Kommun</t>
  </si>
  <si>
    <t>Härnösand Energi &amp; Miljö AB</t>
  </si>
  <si>
    <t>Härnösand</t>
  </si>
  <si>
    <t>Hässleholm Miljö AB</t>
  </si>
  <si>
    <t>Hässleholm</t>
  </si>
  <si>
    <t>Tyringe</t>
  </si>
  <si>
    <t>Höganäs Energi AB</t>
  </si>
  <si>
    <t>Höganäs</t>
  </si>
  <si>
    <t>Jokkmokks Värmeverk AB</t>
  </si>
  <si>
    <t>Jokkmokk</t>
  </si>
  <si>
    <t>Jämtkraft AB</t>
  </si>
  <si>
    <t>Brunflo</t>
  </si>
  <si>
    <t>Krokom</t>
  </si>
  <si>
    <t>Åre</t>
  </si>
  <si>
    <t>Östersund</t>
  </si>
  <si>
    <t xml:space="preserve">Jämtlandsvärme </t>
  </si>
  <si>
    <t>Strömsund</t>
  </si>
  <si>
    <t>Jämtlandsvärme (Ej medlem)</t>
  </si>
  <si>
    <t>Jönköping Energi AB</t>
  </si>
  <si>
    <t>Gränna</t>
  </si>
  <si>
    <t>Jönköping</t>
  </si>
  <si>
    <t>Stigamo</t>
  </si>
  <si>
    <t>Kalmar Energi Värme AB</t>
  </si>
  <si>
    <t>Kalmar</t>
  </si>
  <si>
    <t xml:space="preserve">Karlsborg Energi (Ej Medlem) </t>
  </si>
  <si>
    <t xml:space="preserve">Karlsborg </t>
  </si>
  <si>
    <t>Karlsborg Värme AB</t>
  </si>
  <si>
    <t>Karlsborg</t>
  </si>
  <si>
    <t>Karlshamn Energi AB</t>
  </si>
  <si>
    <t>Karlshamn</t>
  </si>
  <si>
    <t xml:space="preserve">Karlskoga Energi (Ej Medlem) </t>
  </si>
  <si>
    <t>Karlskoga</t>
  </si>
  <si>
    <t>Karlskoga Energi och Miljö AB</t>
  </si>
  <si>
    <t>Karlsskoga Energi (Ej medlem)</t>
  </si>
  <si>
    <t>Karlsskoga</t>
  </si>
  <si>
    <t>Karlstads Energi AB</t>
  </si>
  <si>
    <t>Karlstad</t>
  </si>
  <si>
    <t>Katrinefors Kraftvärme AB</t>
  </si>
  <si>
    <t>Katrinefors Kraftvärme (producent)</t>
  </si>
  <si>
    <t>Kils Energi AB</t>
  </si>
  <si>
    <t>Kil</t>
  </si>
  <si>
    <t>Kiruna Kraft AB</t>
  </si>
  <si>
    <t>Kiruna C</t>
  </si>
  <si>
    <t>Vittangi</t>
  </si>
  <si>
    <t>Kraftringen Energi AB (publ)</t>
  </si>
  <si>
    <t>Eslöv-Lund-Lomma m fl</t>
  </si>
  <si>
    <t>Klippan-Ljungbyhed-Östra Ljungby</t>
  </si>
  <si>
    <t>Kristinehamns Fjärrvärme AB</t>
  </si>
  <si>
    <t>Kristinehamn</t>
  </si>
  <si>
    <t>Kungälv Energi AB</t>
  </si>
  <si>
    <t>HVC Kode</t>
  </si>
  <si>
    <t>HVC Kärna</t>
  </si>
  <si>
    <t>HVC Stålkullen</t>
  </si>
  <si>
    <t>Kungälv</t>
  </si>
  <si>
    <t>Landskrona Energi AB</t>
  </si>
  <si>
    <t>Landskrona</t>
  </si>
  <si>
    <t>Lantmännen Agrovärme AB</t>
  </si>
  <si>
    <t>Bjärnum</t>
  </si>
  <si>
    <t>Ed</t>
  </si>
  <si>
    <t>Grästorp</t>
  </si>
  <si>
    <t>Horred</t>
  </si>
  <si>
    <t>Kvänum</t>
  </si>
  <si>
    <t>Skurup</t>
  </si>
  <si>
    <t>Vinslöv</t>
  </si>
  <si>
    <t>Ödeshög</t>
  </si>
  <si>
    <t>Örsundsbro</t>
  </si>
  <si>
    <t>Laxå Värme AB</t>
  </si>
  <si>
    <t>Laxå</t>
  </si>
  <si>
    <t>Lekeberg Bioenergi AB</t>
  </si>
  <si>
    <t>Lekeberg</t>
  </si>
  <si>
    <t>Lekeberg Bioenergi AB (Ej Medlem)</t>
  </si>
  <si>
    <t>Fjugesta</t>
  </si>
  <si>
    <t>Lerum Fjärrvärme AB</t>
  </si>
  <si>
    <t>Gråbo</t>
  </si>
  <si>
    <t>Lerum</t>
  </si>
  <si>
    <t>Stenkullen</t>
  </si>
  <si>
    <t>Lessebo fjärrvärme</t>
  </si>
  <si>
    <t>Lessebo</t>
  </si>
  <si>
    <t>Lessebo Fjärrvärme AB</t>
  </si>
  <si>
    <t>LEVA i Lysekil AB</t>
  </si>
  <si>
    <t>Lysekil</t>
  </si>
  <si>
    <t>Lidköpings Värmeverk AB</t>
  </si>
  <si>
    <t>Klimateffektiv fjärrvärme</t>
  </si>
  <si>
    <t>Lidköping</t>
  </si>
  <si>
    <t>Lilla Edets Fjärrvärme AB</t>
  </si>
  <si>
    <t>Lilla Edet</t>
  </si>
  <si>
    <t>Linde Energi AB</t>
  </si>
  <si>
    <t>Frövi</t>
  </si>
  <si>
    <t>Guldsmedhyttan</t>
  </si>
  <si>
    <t>Lindesberg</t>
  </si>
  <si>
    <t>Spillvattennät</t>
  </si>
  <si>
    <t/>
  </si>
  <si>
    <t>Vedevåg</t>
  </si>
  <si>
    <t>Ljungby Energi AB</t>
  </si>
  <si>
    <t>Ljungby</t>
  </si>
  <si>
    <t>Ljusdal Energi AB</t>
  </si>
  <si>
    <t>Färila</t>
  </si>
  <si>
    <t>Järvsö</t>
  </si>
  <si>
    <t>Ljusdal</t>
  </si>
  <si>
    <t>Luleå Energi AB</t>
  </si>
  <si>
    <t>Luleå</t>
  </si>
  <si>
    <t>Luleå Klimatneutral</t>
  </si>
  <si>
    <t>Råneå</t>
  </si>
  <si>
    <t>Malma Kraft &amp; Värme AB</t>
  </si>
  <si>
    <t>Malmköping</t>
  </si>
  <si>
    <t>Malung-Sälens kommun</t>
  </si>
  <si>
    <t>Malung</t>
  </si>
  <si>
    <t>Mark Kraftvärme AB</t>
  </si>
  <si>
    <t>Assberg - Fritslanäten</t>
  </si>
  <si>
    <t>Hyssna</t>
  </si>
  <si>
    <t>Melleruds kommun</t>
  </si>
  <si>
    <t>Mellerud</t>
  </si>
  <si>
    <t>Mjölby-Svartådalen Energi AB</t>
  </si>
  <si>
    <t>Mjölby</t>
  </si>
  <si>
    <t>Mullsjö Energi &amp; Miljö AB</t>
  </si>
  <si>
    <t>Mullsjö</t>
  </si>
  <si>
    <t>Munkfors Energi AB</t>
  </si>
  <si>
    <t>Munkfors</t>
  </si>
  <si>
    <t>Mälarenergi AB</t>
  </si>
  <si>
    <t>Kungsör</t>
  </si>
  <si>
    <t>Surahammar</t>
  </si>
  <si>
    <t>Västerås</t>
  </si>
  <si>
    <t>Västerås Miljömärkt</t>
  </si>
  <si>
    <t>Mölndal Energi AB</t>
  </si>
  <si>
    <t>Mölndal</t>
  </si>
  <si>
    <t>Mölndal Biovärmepaket</t>
  </si>
  <si>
    <t>Mölndal Bra Miljöval</t>
  </si>
  <si>
    <t>Mörbylånga Kommun</t>
  </si>
  <si>
    <t>Mörbylånga</t>
  </si>
  <si>
    <t>Neova (Ej medlem)</t>
  </si>
  <si>
    <t xml:space="preserve">Bjuv </t>
  </si>
  <si>
    <t>Hultsfred</t>
  </si>
  <si>
    <t>Kramfors</t>
  </si>
  <si>
    <t>Tanum</t>
  </si>
  <si>
    <t>Tibro</t>
  </si>
  <si>
    <t>Valdemarsvik</t>
  </si>
  <si>
    <t>Årjäng</t>
  </si>
  <si>
    <t>Östhammar</t>
  </si>
  <si>
    <t>Neova AB</t>
  </si>
  <si>
    <t>Bjuv</t>
  </si>
  <si>
    <t>Smålandsstenar</t>
  </si>
  <si>
    <t>Åstorp</t>
  </si>
  <si>
    <t>Njudung Energi Sävsjö AB</t>
  </si>
  <si>
    <t>Rörvik</t>
  </si>
  <si>
    <t>Sävsjö</t>
  </si>
  <si>
    <t>Njudung Energi Vetlanda AB</t>
  </si>
  <si>
    <t>Holsby</t>
  </si>
  <si>
    <t>Vetlanda</t>
  </si>
  <si>
    <t>Nordanstigs Fjärrvärme AB</t>
  </si>
  <si>
    <t>Nordanstig</t>
  </si>
  <si>
    <t>Norrenergi AB</t>
  </si>
  <si>
    <t>Sundbyberg-Solna</t>
  </si>
  <si>
    <t>Norrtälje Energi AB</t>
  </si>
  <si>
    <t>Hallstavik</t>
  </si>
  <si>
    <t>Norrtälje</t>
  </si>
  <si>
    <t>Rimbo</t>
  </si>
  <si>
    <t>Nossebro Energi</t>
  </si>
  <si>
    <t>Essunga</t>
  </si>
  <si>
    <t>Nybro Energi AB</t>
  </si>
  <si>
    <t>Nybro stadsnät</t>
  </si>
  <si>
    <t>Nässjö Affärsverk AB</t>
  </si>
  <si>
    <t>Anneberg</t>
  </si>
  <si>
    <t>Bodafors</t>
  </si>
  <si>
    <t>Nässjö</t>
  </si>
  <si>
    <t>Olofströms Kraft AB</t>
  </si>
  <si>
    <t>Olofström</t>
  </si>
  <si>
    <t>Orust Kommun</t>
  </si>
  <si>
    <t>Ellös fjärrvärmenät</t>
  </si>
  <si>
    <t>Henåns fjärrvärmenät</t>
  </si>
  <si>
    <t>Oskarshamn Energi AB</t>
  </si>
  <si>
    <t>Oskarshamn</t>
  </si>
  <si>
    <t>Oxelö Energi AB</t>
  </si>
  <si>
    <t>Oxelösund</t>
  </si>
  <si>
    <t>Pajala Värmeverk AB</t>
  </si>
  <si>
    <t>Pajala</t>
  </si>
  <si>
    <t>Pajala Värmeverk AB (Ej Medlem)</t>
  </si>
  <si>
    <t>Partille Energi</t>
  </si>
  <si>
    <t>Partille</t>
  </si>
  <si>
    <t>Pemco Energi</t>
  </si>
  <si>
    <t>Bångbro</t>
  </si>
  <si>
    <t>Näsviken</t>
  </si>
  <si>
    <t>Perstorps Fjärrvärme AB</t>
  </si>
  <si>
    <t>Perstorp</t>
  </si>
  <si>
    <t>PiteEnergi AB</t>
  </si>
  <si>
    <t>Norrfjärden</t>
  </si>
  <si>
    <t>Piteå</t>
  </si>
  <si>
    <t>Rosvik</t>
  </si>
  <si>
    <t>Sjulnäs</t>
  </si>
  <si>
    <t>POB Energi i Aneby AB</t>
  </si>
  <si>
    <t>Aneby</t>
  </si>
  <si>
    <t>Ragunda Energi och Teknik AB</t>
  </si>
  <si>
    <t>Hammarstrand</t>
  </si>
  <si>
    <t>Rindi Energi AB</t>
  </si>
  <si>
    <t>Filipstad</t>
  </si>
  <si>
    <t>Flen</t>
  </si>
  <si>
    <t>Gnesta</t>
  </si>
  <si>
    <t>Hörby</t>
  </si>
  <si>
    <t>Höör</t>
  </si>
  <si>
    <t>Sjöbo</t>
  </si>
  <si>
    <t>Storfors</t>
  </si>
  <si>
    <t>Sunne</t>
  </si>
  <si>
    <t>Tomelilla</t>
  </si>
  <si>
    <t>Vadstena</t>
  </si>
  <si>
    <t>Vansbro</t>
  </si>
  <si>
    <t>Vingåker</t>
  </si>
  <si>
    <t>Vårgårda</t>
  </si>
  <si>
    <t>Ronneby Miljö och Teknik AB</t>
  </si>
  <si>
    <t>Bräkne-Hoby</t>
  </si>
  <si>
    <t>Ronneby-Kallinge</t>
  </si>
  <si>
    <t>Rättviks Teknik AB</t>
  </si>
  <si>
    <t>Rättvik</t>
  </si>
  <si>
    <t>Sala-Heby Energi AB</t>
  </si>
  <si>
    <t>Sala-Heby</t>
  </si>
  <si>
    <t>Sandviken Energi AB</t>
  </si>
  <si>
    <t>Sandviken</t>
  </si>
  <si>
    <t>Skara Energi AB</t>
  </si>
  <si>
    <t>Skara</t>
  </si>
  <si>
    <t>Skellefteå Kraft AB</t>
  </si>
  <si>
    <t>Boliden</t>
  </si>
  <si>
    <t>Bureå</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</si>
  <si>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</si>
  <si>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</si>
  <si>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</si>
  <si>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</si>
  <si>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</si>
  <si>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</si>
  <si>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</si>
  <si>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</si>
  <si>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</si>
  <si>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</si>
  <si>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</si>
  <si>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</si>
  <si>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</si>
  <si>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</si>
  <si>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</si>
  <si>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</si>
  <si>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Värmeverk AB</t>
  </si>
  <si>
    <t>Skultorp</t>
  </si>
  <si>
    <t>Skövde</t>
  </si>
  <si>
    <t>Stöpen</t>
  </si>
  <si>
    <t>Tidan</t>
  </si>
  <si>
    <t>Timmersdala</t>
  </si>
  <si>
    <t>Smedjebacken Energi AB</t>
  </si>
  <si>
    <t>Smedjebacken</t>
  </si>
  <si>
    <t>Söderbärke</t>
  </si>
  <si>
    <t>Sollentuna Energi och Miljö AB</t>
  </si>
  <si>
    <t>Sollentuna</t>
  </si>
  <si>
    <t>Solör Bioenergi Fjärrvärme AB (ej medlem)</t>
  </si>
  <si>
    <t>Härjedalen</t>
  </si>
  <si>
    <t>Härryda</t>
  </si>
  <si>
    <t>Solör Bioenergi Svenljunga AB</t>
  </si>
  <si>
    <t>Svenljunga</t>
  </si>
  <si>
    <t xml:space="preserve">Sorsele Värmeverk AB </t>
  </si>
  <si>
    <t>Sorsele</t>
  </si>
  <si>
    <t>Statkraft Värme AB</t>
  </si>
  <si>
    <t>Kungsbacka</t>
  </si>
  <si>
    <t>Trosa</t>
  </si>
  <si>
    <t>Vagnhärad</t>
  </si>
  <si>
    <t>Åmål</t>
  </si>
  <si>
    <t>Stenungsunds Energi &amp; Miljö AB</t>
  </si>
  <si>
    <t>Stenungsund</t>
  </si>
  <si>
    <t>Stora Höga</t>
  </si>
  <si>
    <t>Stockholm Exergi AB</t>
  </si>
  <si>
    <t>Lidingö (för prisrapport)</t>
  </si>
  <si>
    <t>Nacka (för prisrapport)</t>
  </si>
  <si>
    <t>Sigtuna (för prisrapport)</t>
  </si>
  <si>
    <t>Stockholm</t>
  </si>
  <si>
    <t>Stockholm – Aktiv (för prisrapport)</t>
  </si>
  <si>
    <t>Stockholm - Förskottsbetalning 24 (för prissättnin</t>
  </si>
  <si>
    <t>Stockholm - Förskottsbetalning 60 (för prissättnin</t>
  </si>
  <si>
    <t>Stockholm – Invest24 (för prisrapport)</t>
  </si>
  <si>
    <t>Stockholm – Invest60 (för prisrapport)</t>
  </si>
  <si>
    <t>Stockholm (för prissättning)</t>
  </si>
  <si>
    <t>Täby</t>
  </si>
  <si>
    <t>Upplands Väsby (för prisrapport)</t>
  </si>
  <si>
    <t>Strängnäs Energi AB, SEVAB</t>
  </si>
  <si>
    <t>Strängnäs</t>
  </si>
  <si>
    <t>Strömstads Kommun</t>
  </si>
  <si>
    <t>Strömstad</t>
  </si>
  <si>
    <t>Sundsvall Energi AB</t>
  </si>
  <si>
    <t>Kvissleby</t>
  </si>
  <si>
    <t>Matfors</t>
  </si>
  <si>
    <t>Sundsvall</t>
  </si>
  <si>
    <t>Tunadal</t>
  </si>
  <si>
    <t>Övriga nät Sundsvall energi</t>
  </si>
  <si>
    <t>Surahammars Kommunal Teknik AB</t>
  </si>
  <si>
    <t>Ramnäs</t>
  </si>
  <si>
    <t>Virsbo</t>
  </si>
  <si>
    <t>Västsura</t>
  </si>
  <si>
    <t>Svalövs kommun (Ej medlem)</t>
  </si>
  <si>
    <t>Svensk Fjärrvärme</t>
  </si>
  <si>
    <t>Demonät 1</t>
  </si>
  <si>
    <t>Demonät 2016</t>
  </si>
  <si>
    <t>Demonät 2017</t>
  </si>
  <si>
    <t>Söderenergi AB</t>
  </si>
  <si>
    <t>Söderenergi</t>
  </si>
  <si>
    <t>Söderhamn Nära AB</t>
  </si>
  <si>
    <t>Ljusne</t>
  </si>
  <si>
    <t>Mohed</t>
  </si>
  <si>
    <t>Sandarne</t>
  </si>
  <si>
    <t>Söderhamn</t>
  </si>
  <si>
    <t>Södertörns Fjärrvärme AB</t>
  </si>
  <si>
    <t>Södertörn Fjärrvärme Totalt</t>
  </si>
  <si>
    <t xml:space="preserve">Sölvesborgs Energi och Vatten AB  </t>
  </si>
  <si>
    <t>Sölvesborg</t>
  </si>
  <si>
    <t>Sölvesborgs Fjärrvärme AB (Ej medlem)</t>
  </si>
  <si>
    <t xml:space="preserve">Sölvesborg </t>
  </si>
  <si>
    <t>Tekniska Verken i Linköping AB</t>
  </si>
  <si>
    <t>Borensberg</t>
  </si>
  <si>
    <t>Katrineholm</t>
  </si>
  <si>
    <t>Kisa</t>
  </si>
  <si>
    <t>Linköping</t>
  </si>
  <si>
    <t>Skärblacka</t>
  </si>
  <si>
    <t>Åtvidaberg</t>
  </si>
  <si>
    <t>Telge Nät AB</t>
  </si>
  <si>
    <t>Järna</t>
  </si>
  <si>
    <t>Nykvarn- tillhör Södertäljenät ska osynliggöras</t>
  </si>
  <si>
    <t>Södertälje</t>
  </si>
  <si>
    <t>Tidaholms Energi AB</t>
  </si>
  <si>
    <t>Tidaholm</t>
  </si>
  <si>
    <t>Tierps Fjärrvärme AB</t>
  </si>
  <si>
    <t>Tierp</t>
  </si>
  <si>
    <t>Örbyhus</t>
  </si>
  <si>
    <t>Tingsryds Energi AB</t>
  </si>
  <si>
    <t>Tingsryd</t>
  </si>
  <si>
    <t>Torsby kommun</t>
  </si>
  <si>
    <t>Torsås Fjärrvärmenät (Ej medlem)</t>
  </si>
  <si>
    <t>Torsås</t>
  </si>
  <si>
    <t>Torsås fjärrvärmenät AB</t>
  </si>
  <si>
    <t>Tranemo Kommun</t>
  </si>
  <si>
    <t>Tranemo</t>
  </si>
  <si>
    <t>Tranås Energi AB</t>
  </si>
  <si>
    <t>Tranås</t>
  </si>
  <si>
    <t>Trelleborgs Fjärrvärme AB</t>
  </si>
  <si>
    <t>Trelleborg</t>
  </si>
  <si>
    <t>Trollhättan Energi AB</t>
  </si>
  <si>
    <t>Trollhättan</t>
  </si>
  <si>
    <t>Uddevalla Energi AB</t>
  </si>
  <si>
    <t>Ljungskile</t>
  </si>
  <si>
    <t>Munkedal</t>
  </si>
  <si>
    <t>Uddevalla</t>
  </si>
  <si>
    <t>Ulricehamns Energi AB</t>
  </si>
  <si>
    <t>Gällstad</t>
  </si>
  <si>
    <t>Timmele</t>
  </si>
  <si>
    <t>Ulricehamn</t>
  </si>
  <si>
    <t>Umeå Energi AB</t>
  </si>
  <si>
    <t>Bjurholm</t>
  </si>
  <si>
    <t>Hörnefors</t>
  </si>
  <si>
    <t>Sävar</t>
  </si>
  <si>
    <t>Umeå</t>
  </si>
  <si>
    <t>Vaggeryds Energi AB</t>
  </si>
  <si>
    <t>Skillingaryd</t>
  </si>
  <si>
    <t>Vaggeryd</t>
  </si>
  <si>
    <t>Vara Energi Värme AB</t>
  </si>
  <si>
    <t>Vara</t>
  </si>
  <si>
    <t>Varberg Energi AB</t>
  </si>
  <si>
    <t>Tvååker (Närv)</t>
  </si>
  <si>
    <t>Varberg (Fjv)</t>
  </si>
  <si>
    <t>Veddige</t>
  </si>
  <si>
    <t>Vasa Värme Holding AB</t>
  </si>
  <si>
    <t>Alfta</t>
  </si>
  <si>
    <t>Edsbyn</t>
  </si>
  <si>
    <t>Krokek</t>
  </si>
  <si>
    <t>Vattenfall AB Värme</t>
  </si>
  <si>
    <t>Askersund</t>
  </si>
  <si>
    <t>Drefviken</t>
  </si>
  <si>
    <t>Gustavsberg</t>
  </si>
  <si>
    <t>Knivsta</t>
  </si>
  <si>
    <t>Motala</t>
  </si>
  <si>
    <t>Nyköping</t>
  </si>
  <si>
    <t>Saltsjöbaden</t>
  </si>
  <si>
    <t>Storvreta</t>
  </si>
  <si>
    <t>Uppsala</t>
  </si>
  <si>
    <t>Vänersborg</t>
  </si>
  <si>
    <t>Veolia</t>
  </si>
  <si>
    <t>Ekerö</t>
  </si>
  <si>
    <t>Vimmerby Energi &amp; Miljö AB</t>
  </si>
  <si>
    <t>Frödinge</t>
  </si>
  <si>
    <t>Gullringen</t>
  </si>
  <si>
    <t>Storebro</t>
  </si>
  <si>
    <t>Södra Vi</t>
  </si>
  <si>
    <t>Vimmerby</t>
  </si>
  <si>
    <t>Väner Energi AB</t>
  </si>
  <si>
    <t>Lyrestad</t>
  </si>
  <si>
    <t>Mariestad</t>
  </si>
  <si>
    <t>Töreboda</t>
  </si>
  <si>
    <t>Värmevärden AB</t>
  </si>
  <si>
    <t>-</t>
  </si>
  <si>
    <t>Avesta</t>
  </si>
  <si>
    <t>Delsbo</t>
  </si>
  <si>
    <t>Grums</t>
  </si>
  <si>
    <t>Grythyttan</t>
  </si>
  <si>
    <t>Hofors(Värmevärden)</t>
  </si>
  <si>
    <t>Hudiksvall</t>
  </si>
  <si>
    <t>Hällefors</t>
  </si>
  <si>
    <t>Iggesund</t>
  </si>
  <si>
    <t>Kopparberg</t>
  </si>
  <si>
    <t>Kristinehamn(Värmevärden)</t>
  </si>
  <si>
    <t>Nynäshamn</t>
  </si>
  <si>
    <t>Stöllet</t>
  </si>
  <si>
    <t xml:space="preserve">Säffle </t>
  </si>
  <si>
    <t>Sörforsa</t>
  </si>
  <si>
    <t>Torsby</t>
  </si>
  <si>
    <t>Övrigt (närvärme, närkyla m m)</t>
  </si>
  <si>
    <t>Värnamo Energi AB</t>
  </si>
  <si>
    <t>Rydaholm</t>
  </si>
  <si>
    <t>Värnamo</t>
  </si>
  <si>
    <t>Västerbergslagens Energi AB</t>
  </si>
  <si>
    <t>Fagersta</t>
  </si>
  <si>
    <t>Grängesberg</t>
  </si>
  <si>
    <t>Ludvika</t>
  </si>
  <si>
    <t>Norberg</t>
  </si>
  <si>
    <t>Västervik Miljö &amp; Energi AB</t>
  </si>
  <si>
    <t>Ankarsrum</t>
  </si>
  <si>
    <t>Gamleby</t>
  </si>
  <si>
    <t>Västervik</t>
  </si>
  <si>
    <t>Västra Mälardalens Energi Miljö AB (VME)</t>
  </si>
  <si>
    <t>Arboga - Köping</t>
  </si>
  <si>
    <t>Arboga - Priser</t>
  </si>
  <si>
    <t>Kolsva</t>
  </si>
  <si>
    <t>Köping - Priser</t>
  </si>
  <si>
    <t>Växjö Energi AB</t>
  </si>
  <si>
    <t>Braås</t>
  </si>
  <si>
    <t>Ingelstad</t>
  </si>
  <si>
    <t>Rottne</t>
  </si>
  <si>
    <t>Växjö fjärrkyla</t>
  </si>
  <si>
    <t>Växjö fjärrvärme</t>
  </si>
  <si>
    <t>Växjö klimatneutral</t>
  </si>
  <si>
    <t>Ydre Kommun</t>
  </si>
  <si>
    <t>Ydre</t>
  </si>
  <si>
    <t>Ystad Energi AB</t>
  </si>
  <si>
    <t>Ystad</t>
  </si>
  <si>
    <t>Ånge Energi AB</t>
  </si>
  <si>
    <t>Fränsta</t>
  </si>
  <si>
    <t>Ljungaverk</t>
  </si>
  <si>
    <t>Ånge</t>
  </si>
  <si>
    <t>Åsele Energi AB</t>
  </si>
  <si>
    <t>Åsele</t>
  </si>
  <si>
    <t>Åsele Energi AB (Ej Medlem)</t>
  </si>
  <si>
    <t>Älvsbyns Energi</t>
  </si>
  <si>
    <t>Älvsbyn</t>
  </si>
  <si>
    <t>Älvsbyns Energi AB</t>
  </si>
  <si>
    <t>Öresundskraft AB</t>
  </si>
  <si>
    <t>Helsingborg</t>
  </si>
  <si>
    <t>Hjärnarp</t>
  </si>
  <si>
    <t>Vejbystrand</t>
  </si>
  <si>
    <t>Ängelholm</t>
  </si>
  <si>
    <t>Örkelljunga Fjärrvärmeverk AB</t>
  </si>
  <si>
    <t>Örkelljunga</t>
  </si>
  <si>
    <t>Österlens Kraft AB</t>
  </si>
  <si>
    <t>Simrishamn</t>
  </si>
  <si>
    <t>Överkalix Kommun</t>
  </si>
  <si>
    <t>Överkalix kommun (Ej medlem)</t>
  </si>
  <si>
    <t>Övertorneå Energi som tas bort</t>
  </si>
  <si>
    <t>Övertorneå Värmeverk AB</t>
  </si>
  <si>
    <t>Övik Energi AB</t>
  </si>
  <si>
    <t>Bjästa</t>
  </si>
  <si>
    <t>Bredbyn</t>
  </si>
  <si>
    <t>Husum</t>
  </si>
  <si>
    <t>Moliden</t>
  </si>
  <si>
    <t>Processånga</t>
  </si>
  <si>
    <t>Örnsköldsvik</t>
  </si>
  <si>
    <t>Kommun/ förbund</t>
  </si>
  <si>
    <t>År</t>
  </si>
  <si>
    <t>Total egen hetvattenproduktion (GWh)</t>
  </si>
  <si>
    <t>Tillförd bränslemängd (autosumma) (GWh)</t>
  </si>
  <si>
    <t>Stenkol (GWh)</t>
  </si>
  <si>
    <t>Eldningsolja 1 (GWh)</t>
  </si>
  <si>
    <t>Eldningsolja 2 inkl WRD (GWh)</t>
  </si>
  <si>
    <t>Eldningsolja 3-5 (GWh)</t>
  </si>
  <si>
    <t>Naturgas (GWh)</t>
  </si>
  <si>
    <t>Avfallsgas från stålindustrin (GWh)</t>
  </si>
  <si>
    <t>Övrigt fossilt bränsle (GWh)</t>
  </si>
  <si>
    <t>Kommentera svar ()</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</si>
  <si>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</si>
  <si>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</si>
  <si>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</si>
  <si>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</si>
  <si>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</si>
  <si>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</si>
  <si>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</si>
  <si>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</si>
  <si>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</si>
  <si>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</si>
  <si>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</si>
  <si>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</si>
  <si>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</si>
  <si>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</si>
  <si>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</si>
  <si>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</si>
  <si>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Tillförd olja (fossil) vid avfallsförbränning (GWh)</t>
  </si>
  <si>
    <t>Andelen klimatgaser med fossilt ursprung för avfall ()</t>
  </si>
  <si>
    <t>Värde enligt ovan. (%)</t>
  </si>
  <si>
    <t>Deponi- och rötgas (GWh)</t>
  </si>
  <si>
    <t>Produktion med rökgaskondensering (GWh)</t>
  </si>
  <si>
    <t>Värmepumpar värmeproduktion (GWh)</t>
  </si>
  <si>
    <t>Värmekälla till värmepumpar ()</t>
  </si>
  <si>
    <t>Värmepumpar elförbrukning (GWh)</t>
  </si>
  <si>
    <t>Elpannor värmeproduktion (GWh)</t>
  </si>
  <si>
    <t>Elpannor elförbrukning (GWh)</t>
  </si>
  <si>
    <t>Andel av rökgaskondensering med förnybart ursprung (biobränsle) (%)</t>
  </si>
  <si>
    <t>Andel av rökgaskondensering som kommer från avfallsbränsle (oavsett biogen eller plast) (%)</t>
  </si>
  <si>
    <t>Andel av rökgaskondensering som har fossilt ursprung (%)</t>
  </si>
  <si>
    <t>Andel av rökgaskondensering med torv som ursprung (%)</t>
  </si>
  <si>
    <t>ET</t>
  </si>
  <si>
    <t>Ingen redovisning</t>
  </si>
  <si>
    <t>Arboga Energi AB</t>
  </si>
  <si>
    <t xml:space="preserve"> </t>
  </si>
  <si>
    <t>Schablon</t>
  </si>
  <si>
    <t>et</t>
  </si>
  <si>
    <t>Renat avloppsvatten</t>
  </si>
  <si>
    <t>'Gasol'</t>
  </si>
  <si>
    <t>'-'</t>
  </si>
  <si>
    <t>Sjövatten</t>
  </si>
  <si>
    <t>Lågtempererad spillvärme</t>
  </si>
  <si>
    <t>Elektra Värme AB</t>
  </si>
  <si>
    <t>'Förbrukning skiljer mellan åren'</t>
  </si>
  <si>
    <t>'Produktion skiljer mellan åren.'</t>
  </si>
  <si>
    <t>'----'</t>
  </si>
  <si>
    <t>'---'</t>
  </si>
  <si>
    <t>'-----'</t>
  </si>
  <si>
    <t>DS</t>
  </si>
  <si>
    <t>Mätvärde</t>
  </si>
  <si>
    <t>'Vi producerar ånga till industrin också'</t>
  </si>
  <si>
    <t>'Mindre olja än tidigare'</t>
  </si>
  <si>
    <t>Geotermi</t>
  </si>
  <si>
    <t>Köpings kommun</t>
  </si>
  <si>
    <t>'Sämre lev. från SCA'</t>
  </si>
  <si>
    <t>Peab Energi AB</t>
  </si>
  <si>
    <t>'Endast olja för inspektion'</t>
  </si>
  <si>
    <t>Grundvatten</t>
  </si>
  <si>
    <t xml:space="preserve">Rindi Energi AB Filipstad </t>
  </si>
  <si>
    <t>'Verkningsgrad elpanna beräknad ca 95%'</t>
  </si>
  <si>
    <t>'Propan 95'</t>
  </si>
  <si>
    <t>Rökgaskondensat</t>
  </si>
  <si>
    <t>'Endast EO1'</t>
  </si>
  <si>
    <t>Täby Miljövärme AB</t>
  </si>
  <si>
    <t>'Har eldat betydligt mindre EO1'</t>
  </si>
  <si>
    <t>'Avfall'</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</si>
  <si>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</si>
  <si>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</si>
  <si>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</si>
  <si>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</si>
  <si>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</si>
  <si>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energi från rökgaskondensering (GWh)</t>
  </si>
  <si>
    <t>Avfall</t>
  </si>
  <si>
    <t>Naturgas</t>
  </si>
  <si>
    <t>Oförädlade trädbränslen</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</si>
  <si>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</si>
  <si>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</si>
  <si>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</si>
  <si>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</si>
  <si>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</si>
  <si>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</si>
  <si>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</si>
  <si>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</si>
  <si>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</si>
  <si>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</si>
  <si>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</si>
  <si>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</si>
  <si>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</si>
  <si>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</si>
  <si>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</si>
  <si>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</si>
  <si>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</si>
  <si>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</si>
  <si>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'SCA Timber'</t>
  </si>
  <si>
    <t>Sekundära trädbränslen</t>
  </si>
  <si>
    <t>'Bodens kommun'</t>
  </si>
  <si>
    <t>Deponi- och rötgas</t>
  </si>
  <si>
    <t>'Stora Enso Kvarnsveden AB AB'</t>
  </si>
  <si>
    <t>'Biodal AB'</t>
  </si>
  <si>
    <t>'Fortum Waste solution'</t>
  </si>
  <si>
    <t>'VIDA '</t>
  </si>
  <si>
    <t>'Gotlandsflis AV'</t>
  </si>
  <si>
    <t>Primära trädbränslen</t>
  </si>
  <si>
    <t>'Bomhus Energi AB'</t>
  </si>
  <si>
    <t>'BillerudKorsnäs AB'</t>
  </si>
  <si>
    <t>EO3-5</t>
  </si>
  <si>
    <t>'Renova'</t>
  </si>
  <si>
    <t>'Chalmers'</t>
  </si>
  <si>
    <t>Bioolja</t>
  </si>
  <si>
    <t>'ST1'</t>
  </si>
  <si>
    <t>'Tornio Energi OY'</t>
  </si>
  <si>
    <t>Torv</t>
  </si>
  <si>
    <t>'Borgstena Energi AB'</t>
  </si>
  <si>
    <t>El</t>
  </si>
  <si>
    <t>'Hissmofors såg'</t>
  </si>
  <si>
    <t>'Statensfastighetsverk'</t>
  </si>
  <si>
    <t>'Aarhus Karlshamn'</t>
  </si>
  <si>
    <t>Pellets och briketter</t>
  </si>
  <si>
    <t>'Stora Enso'</t>
  </si>
  <si>
    <t>'Kils Avfallshantering AB'</t>
  </si>
  <si>
    <t>'Svenstorp'</t>
  </si>
  <si>
    <t>'Ellinge'</t>
  </si>
  <si>
    <t>'Björnstorp'</t>
  </si>
  <si>
    <t>'SCA Lilla Edet'</t>
  </si>
  <si>
    <t>Okänt</t>
  </si>
  <si>
    <t>'Billerud Korsnäs'</t>
  </si>
  <si>
    <t>'Global Casting Guldsmedhyttan AB'</t>
  </si>
  <si>
    <t>'Lulekraft AB'</t>
  </si>
  <si>
    <t>Spillvärme</t>
  </si>
  <si>
    <t>'Hilbrands Energi AB'</t>
  </si>
  <si>
    <t>'VAFAB'</t>
  </si>
  <si>
    <t>'E.on Försäljning Sverige AB'</t>
  </si>
  <si>
    <t>'Ekenäs timber'</t>
  </si>
  <si>
    <t>'Perstorp AB'</t>
  </si>
  <si>
    <t>'RT'</t>
  </si>
  <si>
    <t>'Energifrakt i Piteå AB'</t>
  </si>
  <si>
    <t>'Hällby gård'</t>
  </si>
  <si>
    <t>'Söderbärke bioenergi AB'</t>
  </si>
  <si>
    <t>'Sandåsa Timber AB'</t>
  </si>
  <si>
    <t>'SCA Ortviken'</t>
  </si>
  <si>
    <t>'SCA Östrand'</t>
  </si>
  <si>
    <t>'Sydköping'</t>
  </si>
  <si>
    <t>Avfallsgas från stålindustrin</t>
  </si>
  <si>
    <t>EO1</t>
  </si>
  <si>
    <t>Stenkol</t>
  </si>
  <si>
    <t>'EOn Lokala värmelösningar'</t>
  </si>
  <si>
    <t>'Södra Timber Kinda'</t>
  </si>
  <si>
    <t>'Billerud Skärblacka AB'</t>
  </si>
  <si>
    <t>'Farmarenergi'</t>
  </si>
  <si>
    <t>'Bal o Bobcat'</t>
  </si>
  <si>
    <t>Annat ( kommentera)</t>
  </si>
  <si>
    <t>'Veolia'</t>
  </si>
  <si>
    <t>'.'</t>
  </si>
  <si>
    <t>'Scandbio'</t>
  </si>
  <si>
    <t>'Norra skogsägarna'</t>
  </si>
  <si>
    <t>'Krematoriet'</t>
  </si>
  <si>
    <t>'Varaslättens Lagerhus'</t>
  </si>
  <si>
    <t>'Vedum Kök och Bad'</t>
  </si>
  <si>
    <t>'Södra Cell. Värö'</t>
  </si>
  <si>
    <t>Tallbeckolja</t>
  </si>
  <si>
    <t>Övrigt fossilt</t>
  </si>
  <si>
    <t>'Woxnadalens Energi AB'</t>
  </si>
  <si>
    <t>'Processtec Värme AB'</t>
  </si>
  <si>
    <t>'Frödinge Hällerum Timber AB'</t>
  </si>
  <si>
    <t>'AB Karl Hedin'</t>
  </si>
  <si>
    <t>'Gruvön Billerud'</t>
  </si>
  <si>
    <t>'Iggesund Paperboard'</t>
  </si>
  <si>
    <t>'Nordic Paper'</t>
  </si>
  <si>
    <t>'"RTAB Energiproduktion AB"'</t>
  </si>
  <si>
    <t>'ABB'</t>
  </si>
  <si>
    <t>'Scandbio AB'</t>
  </si>
  <si>
    <t>'Tvären AB'</t>
  </si>
  <si>
    <t>'OX2'</t>
  </si>
  <si>
    <t>'Reningsverket'</t>
  </si>
  <si>
    <t>'Metsä Board Sverige AB'</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</si>
  <si>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</si>
  <si>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</si>
  <si>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</si>
  <si>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</si>
  <si>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</si>
  <si>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</si>
  <si>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</si>
  <si>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</si>
  <si>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</si>
  <si>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</si>
  <si>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</si>
  <si>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</si>
  <si>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</si>
  <si>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</si>
  <si>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</si>
  <si>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</si>
  <si>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'Falu Energi &amp; Vatten'</t>
  </si>
  <si>
    <t>'Fortum Värme AB'</t>
  </si>
  <si>
    <t>'Borlänge Energi'</t>
  </si>
  <si>
    <t>'Kungälv Energi'</t>
  </si>
  <si>
    <t>'Mölndal Energi'</t>
  </si>
  <si>
    <t>'Sörred Energi'</t>
  </si>
  <si>
    <t>'Hammarö Energi AB'</t>
  </si>
  <si>
    <t>'Landskrona Energi'</t>
  </si>
  <si>
    <t>'Öresundskraft'</t>
  </si>
  <si>
    <t>'Öresundskraft AB'</t>
  </si>
  <si>
    <t>'Kraftringen AB'</t>
  </si>
  <si>
    <t>'Tekniska verken i LInköping AB'</t>
  </si>
  <si>
    <t>'Göteborg Energi'</t>
  </si>
  <si>
    <t>'Stockholm Exergi'</t>
  </si>
  <si>
    <t>'Norrenergi+Sollentuna'</t>
  </si>
  <si>
    <t>'Eon'</t>
  </si>
  <si>
    <t>'SFAB'</t>
  </si>
  <si>
    <t>'Mjölby Svartådalen Energi AB'</t>
  </si>
  <si>
    <t>'0'</t>
  </si>
  <si>
    <t>'Kraftringen'</t>
  </si>
  <si>
    <t>Hjälpel exklusive kraftvärme (GWh)</t>
  </si>
  <si>
    <t>Hjälpel kraftvärme (GWh)</t>
  </si>
  <si>
    <t>Typ av ursprungsspecificerad el   (Om inget värde anges används Nordisk residualmix, se inforuta) ()</t>
  </si>
  <si>
    <t>Primärenergifaktor ()</t>
  </si>
  <si>
    <t>Koldioxidekvivalenter energiomvandling (g/kwh)</t>
  </si>
  <si>
    <t>Fossilandel för ursprungspecificerad el ()</t>
  </si>
  <si>
    <t>Kärnkraftsandel för ursprungsspecificerad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</si>
  <si>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</si>
  <si>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</si>
  <si>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</si>
  <si>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</si>
  <si>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</si>
  <si>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'Sverige'</t>
  </si>
  <si>
    <t>'Förnybar el Jämtkraft'</t>
  </si>
  <si>
    <t>'Förnybar El Jämtkraft'</t>
  </si>
  <si>
    <t>'Förnybar el "guarantee of origin"'</t>
  </si>
  <si>
    <t>'förnybar el "guarantee of origin"'</t>
  </si>
  <si>
    <t>'85% vattenkraft 15% vind'</t>
  </si>
  <si>
    <t>'Bixias total Eemix 2015'</t>
  </si>
  <si>
    <t>'Bra Miljöval'</t>
  </si>
  <si>
    <t>'Vattenkraft'</t>
  </si>
  <si>
    <t>'Nordisk residualmix'</t>
  </si>
  <si>
    <t>''Ursprungsmärkt egenproducerad el'</t>
  </si>
  <si>
    <t>'Ursprungsmärkt egenproducerad el'</t>
  </si>
  <si>
    <t>'C4 Energi 100% fossilfritt'</t>
  </si>
  <si>
    <t>'Egenproducerad grön 100%'</t>
  </si>
  <si>
    <t>'100% förnybart från Dala Kraft'</t>
  </si>
  <si>
    <t>'100% förnybar el från Dala Kraft'</t>
  </si>
  <si>
    <t>'Vttenkraft'</t>
  </si>
  <si>
    <t>'Vattenkraft+residualel'</t>
  </si>
  <si>
    <t>'Vattenkraft+residual'</t>
  </si>
  <si>
    <t>'Biokraft+residualel'</t>
  </si>
  <si>
    <t>'Biokraft samt Nordisk residualmix'</t>
  </si>
  <si>
    <t>'Vattenkraft + residual'</t>
  </si>
  <si>
    <t>'Biokraft'</t>
  </si>
  <si>
    <t>'100% Förnybart vind.vatten o biobränsle'</t>
  </si>
  <si>
    <t>'Eskilstuna bioel'</t>
  </si>
  <si>
    <t>'Eskilstuna Bioel'</t>
  </si>
  <si>
    <t>'"FEAB Bra Miljöval"'</t>
  </si>
  <si>
    <t>'100% Vattenkraftsel'</t>
  </si>
  <si>
    <t>'Egen mix. bio. vatten. vind'</t>
  </si>
  <si>
    <t>'1.1'</t>
  </si>
  <si>
    <t>'förnybart'</t>
  </si>
  <si>
    <t>'EPD-EL. Miljöcertifierad vattenkraft'</t>
  </si>
  <si>
    <t>'Källmärkt Gävle Energi'</t>
  </si>
  <si>
    <t>'Bra MIljöval El'</t>
  </si>
  <si>
    <t>'Förnybar vattenkraft'</t>
  </si>
  <si>
    <t>'Vattenkraftsel'</t>
  </si>
  <si>
    <t>'Vatten el'</t>
  </si>
  <si>
    <t>'vattenkraft el'</t>
  </si>
  <si>
    <t>'Jämtkrafts lokalel'</t>
  </si>
  <si>
    <t>'Jämtkraft lokalel'</t>
  </si>
  <si>
    <t>'100% förnybar el'</t>
  </si>
  <si>
    <t>'100% vindkraft'</t>
  </si>
  <si>
    <t>'Förnybar'</t>
  </si>
  <si>
    <t>'Miljö el'</t>
  </si>
  <si>
    <t>'Mix av nordisk residual och förnyelsebart.'</t>
  </si>
  <si>
    <t>'biokraft och vindkraft'</t>
  </si>
  <si>
    <t>'biokraft. vindkraft'</t>
  </si>
  <si>
    <t>'vattenkraft'</t>
  </si>
  <si>
    <t>'loka vindel'</t>
  </si>
  <si>
    <t>'Lokal vindel från Göteborg Energi'</t>
  </si>
  <si>
    <t>'Lokal vindel'</t>
  </si>
  <si>
    <t>'Bixias total elmix 2016'</t>
  </si>
  <si>
    <t>'Vattenkraft el'</t>
  </si>
  <si>
    <t>'Vindel+El från KVV'</t>
  </si>
  <si>
    <t>'Vindel'</t>
  </si>
  <si>
    <t>''84%vatten 16%vind''</t>
  </si>
  <si>
    <t>'Bra miljöval'</t>
  </si>
  <si>
    <t>'Bramiljöval'</t>
  </si>
  <si>
    <t>'Bixias totala mix'</t>
  </si>
  <si>
    <t>'Ursprungsmärkt Vattenkraft'</t>
  </si>
  <si>
    <t>'Ursprungsmärkt Vattenkraft och egen BIO produktio</t>
  </si>
  <si>
    <t>'Ursprungsmärkt VAtten kraft och egenproducerad BI</t>
  </si>
  <si>
    <t>'Förnybar el från egen produktion'</t>
  </si>
  <si>
    <t>'Vattenel'</t>
  </si>
  <si>
    <t>'Nordisk residual'</t>
  </si>
  <si>
    <t>'nordisk residual'</t>
  </si>
  <si>
    <t>'Biobränslen'</t>
  </si>
  <si>
    <t>'Vattenkraft/kärnkraft'</t>
  </si>
  <si>
    <t>'Vindkraft'</t>
  </si>
  <si>
    <t>'100% förnybart'</t>
  </si>
  <si>
    <t>'100% förnybar'</t>
  </si>
  <si>
    <t>'Residualmix'</t>
  </si>
  <si>
    <t>'Vatten. vind. bio'</t>
  </si>
  <si>
    <t>'vatten. vind. bio'</t>
  </si>
  <si>
    <t>'vatten. vind. bio. egenprod i kraftvärmeverket'</t>
  </si>
  <si>
    <t>'vatten. vind. egenprod i kraftvärmeverket'</t>
  </si>
  <si>
    <t>'vatten. vind. bio. egenprod i kraftvärmeverk'</t>
  </si>
  <si>
    <t>'vattenproducerad el'</t>
  </si>
  <si>
    <t>'vattenproducerad'</t>
  </si>
  <si>
    <t>'100% vattenkraft'</t>
  </si>
  <si>
    <t>'Förnybart'</t>
  </si>
  <si>
    <t>'Spec enl hemsida'</t>
  </si>
  <si>
    <t>'spec enl hemsida'</t>
  </si>
  <si>
    <t>'Förnyelsebar'</t>
  </si>
  <si>
    <t>'Vind vatten bio'</t>
  </si>
  <si>
    <t>'"vind vatten bio"'</t>
  </si>
  <si>
    <t>'Bio och vattenkraft'</t>
  </si>
  <si>
    <t>''LOS Energy "Vind och Vatten"''</t>
  </si>
  <si>
    <t>'Vind. sol och vatten'</t>
  </si>
  <si>
    <t>''El producerad i eget biokraftvärmeverk''</t>
  </si>
  <si>
    <t>'sol. vind. vatten. bio'</t>
  </si>
  <si>
    <t>'vatten'</t>
  </si>
  <si>
    <t>'Vind'</t>
  </si>
  <si>
    <t>'vatten 48.8% vind 51% sol 0.2% '</t>
  </si>
  <si>
    <t>'vind 51% vatten 48.8% som 0.2%'</t>
  </si>
  <si>
    <t>'vind 51% vatten 48.8% sol 0.2%'</t>
  </si>
  <si>
    <t>'Vattenfalls elmix'</t>
  </si>
  <si>
    <t>'Egenproducerad el biobränsle'</t>
  </si>
  <si>
    <t>'Vattenfall elmix'</t>
  </si>
  <si>
    <t>'"Egenproducerad el biobränsle"'</t>
  </si>
  <si>
    <t>''Egen producerad el. biobränsle''</t>
  </si>
  <si>
    <t>'Vattenel EPD. kraftvärme bio'</t>
  </si>
  <si>
    <t>'Vattenel EPD. Kraftvärme bio'</t>
  </si>
  <si>
    <t>'100 % Ursprungsmärkt Nordisk vattenkraft'</t>
  </si>
  <si>
    <t>'Biobränslebaserad kraftvärme från KKAB'</t>
  </si>
  <si>
    <t>'Bio energi'</t>
  </si>
  <si>
    <t>'bioel'</t>
  </si>
  <si>
    <t>'Bioenergi'</t>
  </si>
  <si>
    <t>'Vindkraft och egen kraftvärme'</t>
  </si>
  <si>
    <t>'EPD Vattenfalls vindkraft'</t>
  </si>
  <si>
    <t>'Klimatsmart/VattenEl (Vattenfall)'</t>
  </si>
  <si>
    <t>'Förnybar el'</t>
  </si>
  <si>
    <t>'Grönel'</t>
  </si>
  <si>
    <t>'Bra Miljöval och egenproducerad el'</t>
  </si>
  <si>
    <t>'Bra miljöval el'</t>
  </si>
  <si>
    <t>'Hörneborgsel'</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</si>
  <si>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</si>
  <si>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</si>
  <si>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</si>
  <si>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</si>
  <si>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</si>
  <si>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</si>
  <si>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</si>
  <si>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'Nya Arvika Gjuteri'</t>
  </si>
  <si>
    <t>'Volvo Construction Equipment'</t>
  </si>
  <si>
    <t>'Forgex'</t>
  </si>
  <si>
    <t>'Stora Enso Kvarnsveden AB'</t>
  </si>
  <si>
    <t>'SSAB'</t>
  </si>
  <si>
    <t>'Kristianstads Kyrkliga Samfällighet'</t>
  </si>
  <si>
    <t>'Gyproc'</t>
  </si>
  <si>
    <t>'Fortum Waste solutions'</t>
  </si>
  <si>
    <t>'Orion Engineered Carbons'</t>
  </si>
  <si>
    <t>'Stena'</t>
  </si>
  <si>
    <t>'Falu Kyrkliga samfällighet'</t>
  </si>
  <si>
    <t>'Megufo AB'</t>
  </si>
  <si>
    <t>'Cementa AB'</t>
  </si>
  <si>
    <t>'Bomhus Energi'</t>
  </si>
  <si>
    <t>'Total industriell spillvärme till nätet'</t>
  </si>
  <si>
    <t>'Svenska Foder AB'</t>
  </si>
  <si>
    <t>'Uddeholms AB'</t>
  </si>
  <si>
    <t>'Höganäs Sweden AB'</t>
  </si>
  <si>
    <t>'SCA BioNorr AB'</t>
  </si>
  <si>
    <t>'Paroc AB'</t>
  </si>
  <si>
    <t>'Arla'</t>
  </si>
  <si>
    <t>'Södra Cell Mörrum'</t>
  </si>
  <si>
    <t>'LKAB'</t>
  </si>
  <si>
    <t>'Nordic Sugar AB'</t>
  </si>
  <si>
    <t>'Befesa Scandust'</t>
  </si>
  <si>
    <t>'Boliden Bergsö'</t>
  </si>
  <si>
    <t>'Preemraff Lysekil'</t>
  </si>
  <si>
    <t>'Lantmännen Reppe'</t>
  </si>
  <si>
    <t>'Global Casting'</t>
  </si>
  <si>
    <t>'Billrud Korsnäs'</t>
  </si>
  <si>
    <t>'Fabege'</t>
  </si>
  <si>
    <t>'Hallsta Pappersbruk'</t>
  </si>
  <si>
    <t>'Oskarshamns församling'</t>
  </si>
  <si>
    <t>'SSAB EMA'</t>
  </si>
  <si>
    <t>'Smurfit Kappa Piteå'</t>
  </si>
  <si>
    <t>'SCA'</t>
  </si>
  <si>
    <t>'Trätrappor'</t>
  </si>
  <si>
    <t>'Boliden mineral AB'</t>
  </si>
  <si>
    <t>'Volvo Powertrain AB'</t>
  </si>
  <si>
    <t>'OVAKO'</t>
  </si>
  <si>
    <t>'Perstorp Oxo'</t>
  </si>
  <si>
    <t>'Borealis Polyeten'</t>
  </si>
  <si>
    <t>'LK-PEX'</t>
  </si>
  <si>
    <t>'DAGAB'</t>
  </si>
  <si>
    <t>'Vargön Alloys'</t>
  </si>
  <si>
    <t>'Mariestads kommun. reningsverket'</t>
  </si>
  <si>
    <t>'Outokumpu'</t>
  </si>
  <si>
    <t>'BillerudKorsnäs Gruvön'</t>
  </si>
  <si>
    <t>'Ovako Hofors'</t>
  </si>
  <si>
    <t>'Arc Metal'</t>
  </si>
  <si>
    <t>'Ovako Hällefors'</t>
  </si>
  <si>
    <t>'Värnamo Kyrkliga Samfällighet'</t>
  </si>
  <si>
    <t>'Fagersta Stainless AB'</t>
  </si>
  <si>
    <t>'Ludvika församling'</t>
  </si>
  <si>
    <t>'Ludvika kommun. reningsverket'</t>
  </si>
  <si>
    <t>'Total spillvärme'</t>
  </si>
  <si>
    <t>'Akzo Nobel'</t>
  </si>
  <si>
    <t>'Kemira'</t>
  </si>
  <si>
    <t>'Elektrokoppar'</t>
  </si>
  <si>
    <t>'krematoriet'</t>
  </si>
  <si>
    <t>Dubletter</t>
  </si>
  <si>
    <t>Nytt namn i samtliga flikar:</t>
  </si>
  <si>
    <t>Hylte (Bostadsstiftelsen Hyltebostäder)</t>
  </si>
  <si>
    <t>Älvdalen (Pemco Energi)</t>
  </si>
  <si>
    <t>Knivsta (Veolia)</t>
  </si>
  <si>
    <t>Knivsta (Vattenfall AB Värme)</t>
  </si>
  <si>
    <t>Övertorneå (Övertorneå Värmeverk AB)</t>
  </si>
  <si>
    <t>Nytt nätnamn i samtliga flikar utom miljövärdesfliken:</t>
  </si>
  <si>
    <t>Arboga Energi AB nät x</t>
  </si>
  <si>
    <t>Peab Energi AB nät x</t>
  </si>
  <si>
    <t>Rindi Energi AB Filipstad  nät x</t>
  </si>
  <si>
    <t>Täby Miljövärme AB nät x</t>
  </si>
  <si>
    <t>Köpings kommun nät x</t>
  </si>
  <si>
    <t>Nytt namn på nät i miljövärdesfliken</t>
  </si>
  <si>
    <t>Arvidsjaur-x</t>
  </si>
  <si>
    <t>Arvidsjaur-xy</t>
  </si>
  <si>
    <t>Berg-x</t>
  </si>
  <si>
    <t>Osby-x</t>
  </si>
  <si>
    <t>Forshaga-x</t>
  </si>
  <si>
    <t>Herrljunga-x</t>
  </si>
  <si>
    <t>Strömsund-x</t>
  </si>
  <si>
    <t>Karlskoga-x</t>
  </si>
  <si>
    <t>Karlsskoga-x</t>
  </si>
  <si>
    <t>Lekeberg-x</t>
  </si>
  <si>
    <t>Lessebo-x</t>
  </si>
  <si>
    <t>Bjuv -x</t>
  </si>
  <si>
    <t>Hultsfred-x</t>
  </si>
  <si>
    <t>Kramfors-x</t>
  </si>
  <si>
    <t>Tanum-x</t>
  </si>
  <si>
    <t>Tibro-x</t>
  </si>
  <si>
    <t>Valdemarsvik-x</t>
  </si>
  <si>
    <t>Årjäng-x</t>
  </si>
  <si>
    <t>Östhammar-x</t>
  </si>
  <si>
    <t>Pajala-x</t>
  </si>
  <si>
    <t>Surahammar-x</t>
  </si>
  <si>
    <t>Svalöv-x</t>
  </si>
  <si>
    <t>Torsås-x</t>
  </si>
  <si>
    <t>Malmköping-x</t>
  </si>
  <si>
    <t>Åsele-x</t>
  </si>
  <si>
    <t>Älvsbyn-x</t>
  </si>
  <si>
    <t>Överkalix-x</t>
  </si>
  <si>
    <t>Tomma nät att ge namn:</t>
  </si>
  <si>
    <t>Summa tillförd energi:</t>
  </si>
  <si>
    <t>Egen hetvattenproduktion:</t>
  </si>
  <si>
    <t>Verkningsgrad egen hetvattenproduktion:</t>
  </si>
  <si>
    <t>Mängd rökgaskondensering</t>
  </si>
  <si>
    <t>Summa</t>
  </si>
  <si>
    <t>Värmeprod i kvv</t>
  </si>
  <si>
    <t>Elprod i kvv</t>
  </si>
  <si>
    <t>Verkningsgrad kvv</t>
  </si>
  <si>
    <t>Summa tillförd energi inklusive rökgaskondensering</t>
  </si>
  <si>
    <t>Har ursprungscertifierad el:</t>
  </si>
  <si>
    <t>Köper fjärrvärme produktionsspecifikt:</t>
  </si>
  <si>
    <t>Köpt mängd produktionsspecifik fjärrvärme:</t>
  </si>
  <si>
    <t>Gällande schablonvärden el:</t>
  </si>
  <si>
    <t>Primärenergifaktor</t>
  </si>
  <si>
    <t>CO2-ekv energiomvandling</t>
  </si>
  <si>
    <t>g/kWh</t>
  </si>
  <si>
    <t>Fossilandel för ursprungsspec el</t>
  </si>
  <si>
    <t>Kärnkraftsandel för ursprungsspec el</t>
  </si>
  <si>
    <t>Andel fossilt i köpt fjärrvärme:</t>
  </si>
  <si>
    <t>Total levererad värme</t>
  </si>
  <si>
    <t>Totalt såld fjärrvärme till andra fjärrvärmeföretag</t>
  </si>
  <si>
    <t>Kontrollsummor:</t>
  </si>
  <si>
    <t>Total såld fjv till andra fjvföretag:</t>
  </si>
  <si>
    <t>GWh</t>
  </si>
  <si>
    <t>Total köpt prod.spec fjv</t>
  </si>
  <si>
    <t>Skillnad:</t>
  </si>
  <si>
    <t>SFAB har för 2017 rapporterat in Fortums bränslen som sina. Det innebär att dessa måste dras av från summeringen av Sverige Totalt</t>
  </si>
  <si>
    <t>Såld fjv till SFAB</t>
  </si>
  <si>
    <t>Skillnad bortsett från SFAB</t>
  </si>
  <si>
    <t>Ok!</t>
  </si>
  <si>
    <t>Urval för publicering. Om inget fylls i här publiceras de kvalitetsgranskade näten</t>
  </si>
  <si>
    <t>Nätnumrering (för urval till publicering och redovisning för kunder)</t>
  </si>
  <si>
    <r>
      <rPr>
        <u/>
        <sz val="11"/>
        <color theme="1"/>
        <rFont val="Calibri"/>
        <family val="2"/>
        <scheme val="minor"/>
      </rPr>
      <t>Ska inte publiceras</t>
    </r>
    <r>
      <rPr>
        <sz val="11"/>
        <color indexed="8"/>
        <rFont val="Calibri"/>
        <family val="2"/>
      </rPr>
      <t xml:space="preserve"> trots att värdena är kvalitetsgranskade: (sätt kryss manuellt)</t>
    </r>
  </si>
  <si>
    <r>
      <rPr>
        <u/>
        <sz val="11"/>
        <color theme="1"/>
        <rFont val="Calibri"/>
        <family val="2"/>
        <scheme val="minor"/>
      </rPr>
      <t>Ska publiceras</t>
    </r>
    <r>
      <rPr>
        <sz val="11"/>
        <color indexed="8"/>
        <rFont val="Calibri"/>
        <family val="2"/>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</si>
  <si>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indexed="8"/>
        <rFont val="Calibri"/>
        <family val="2"/>
      </rPr>
      <t xml:space="preserve"> istället för miljövärden i publiceringsfilen: (sätt kryss manuellt)</t>
    </r>
  </si>
  <si>
    <t>Ev kommentar</t>
  </si>
  <si>
    <t>Ska publiceras:</t>
  </si>
  <si>
    <t>x</t>
  </si>
  <si>
    <t>E.ons nät ska inte publiceras</t>
  </si>
  <si>
    <t>Miljövärdena hämtas från fliken "Miljövärden".  Nätlista från "Egen hetvattenproduktion".</t>
  </si>
  <si>
    <t>Miljövärden hämtade 2018-05-17. Administrativ organisation borttaget</t>
  </si>
  <si>
    <t>Elektra Värme nät x</t>
  </si>
  <si>
    <t>EO2, inkl WRD</t>
  </si>
  <si>
    <t>RT-flis</t>
  </si>
  <si>
    <t>Bark</t>
  </si>
  <si>
    <t>Grot</t>
  </si>
  <si>
    <t>Spån</t>
  </si>
  <si>
    <t>Stamvedsflis</t>
  </si>
  <si>
    <t>Övrigt oförädlat biobränsle</t>
  </si>
  <si>
    <t>Träpellets</t>
  </si>
  <si>
    <t>Träbriketter</t>
  </si>
  <si>
    <t>Träpulver</t>
  </si>
  <si>
    <t>Övrigt förädlat biobränsle</t>
  </si>
  <si>
    <t>Åkergrödor</t>
  </si>
  <si>
    <t>Torv (fjärrvärme och el)</t>
  </si>
  <si>
    <t>Elpannor, elförbrukning</t>
  </si>
  <si>
    <t>Värmepumpar, elförbrukning</t>
  </si>
  <si>
    <t>Värmepumpar, värmeproduktion - elförbrukning</t>
  </si>
  <si>
    <t>Rökgaskondensering</t>
  </si>
  <si>
    <t>Annat bränsle</t>
  </si>
  <si>
    <t>Total hjälpel</t>
  </si>
  <si>
    <t>Köpt mängd fjärrvärme från annat fjärrvärmeföretag</t>
  </si>
  <si>
    <t>Totalt tillförda bränslen:</t>
  </si>
  <si>
    <t>Totalt tillförd energi:</t>
  </si>
  <si>
    <t>Leveranser:</t>
  </si>
  <si>
    <t>Varav leveranser till annat fjärrvärmeföretag:</t>
  </si>
  <si>
    <t>Varav såld prod.spec fjärrvärme:</t>
  </si>
  <si>
    <t>Totalverkningsgrad:</t>
  </si>
  <si>
    <t>Ev kommentar:</t>
  </si>
  <si>
    <t>Kvalitetsgranskad:</t>
  </si>
  <si>
    <t>Godkänd:</t>
  </si>
  <si>
    <t>Miljövärden för använd el:</t>
  </si>
  <si>
    <t>Miljövärden för fjärrvärme inköpt från annat fjärrvärmeföretag:</t>
  </si>
  <si>
    <t>Källa till värmepump</t>
  </si>
  <si>
    <t>Ursprungsmärkning av el:</t>
  </si>
  <si>
    <t>Andel fossilt:</t>
  </si>
  <si>
    <t>Andel kärnkraft:</t>
  </si>
  <si>
    <t>Andel förnybart:</t>
  </si>
  <si>
    <t>Köper fjärrvärme från annat fjärrvärmeföretag:</t>
  </si>
  <si>
    <t>Andel fossilt i köpt fjärrvärme från annat fjärrvärmeföretag:</t>
  </si>
  <si>
    <t>Har värme från värmepump:</t>
  </si>
  <si>
    <t>Källa till värmepump:</t>
  </si>
  <si>
    <t>Nät för publicering baserat på företag i bokstavsordning:</t>
  </si>
  <si>
    <t>Företag för publicering</t>
  </si>
  <si>
    <t>Framtagande av nätlista för valt företag:</t>
  </si>
  <si>
    <t>Valt företag i fliken Redovisning för kunder:</t>
  </si>
  <si>
    <t>Nätnummer:</t>
  </si>
  <si>
    <t>Företagsnumrering:</t>
  </si>
  <si>
    <t>Urvald lista för företag:</t>
  </si>
  <si>
    <t>Nätnumrering</t>
  </si>
  <si>
    <t>Vilka nät hör till företaget?</t>
  </si>
  <si>
    <t>Urvald lista för nät</t>
  </si>
  <si>
    <t>Välj företag:</t>
  </si>
  <si>
    <t>Välj nät:</t>
  </si>
  <si>
    <t>Allokerad hjälpel</t>
  </si>
  <si>
    <t>Summa slutlig allokerad tillförd energi:</t>
  </si>
  <si>
    <t>Summa slutlig allokerad tillförd energi (utan hjälpel):</t>
  </si>
  <si>
    <t>Summa slutlig allokerad tillförd energi (utan hjälpel och rökgaskondensering):</t>
  </si>
  <si>
    <t>Totalt tillfört bränsle till kvv (exkl rökgaskondensering och hjälpel)</t>
  </si>
  <si>
    <t>Andel av bränsle i kvv som allokerats till värme, exklusive rökgaskondensering och hjälpel</t>
  </si>
  <si>
    <t>Biobränsle</t>
  </si>
  <si>
    <t>Hemsida dit vi hänvisar för mer information: (endast för E.on)</t>
  </si>
  <si>
    <t>Allokeringsmetod vid kraftvärme</t>
  </si>
  <si>
    <t>Elproduktion</t>
  </si>
  <si>
    <t>Såld prod.spec värme:</t>
  </si>
  <si>
    <t>Är fjärrvärmen klimatkompenserad?</t>
  </si>
  <si>
    <t>Företagsnamn</t>
  </si>
  <si>
    <t>www.eon.se  Skriv "Miljövärden fjärrvärme" i sökfunktionen</t>
  </si>
  <si>
    <r>
      <t xml:space="preserve">Ska publiceras: </t>
    </r>
    <r>
      <rPr>
        <sz val="11"/>
        <rFont val="Calibri"/>
        <family val="2"/>
      </rPr>
      <t>(om inte se länk ska visas)</t>
    </r>
  </si>
  <si>
    <t>Valt företag i rulllista:</t>
  </si>
  <si>
    <t>Företag för det aktuella nätet:</t>
  </si>
  <si>
    <t>Stämmer nät och företag överens:</t>
  </si>
  <si>
    <t>Data från fliken Totalt:</t>
  </si>
  <si>
    <t>Summa bränslen (för kontroll)</t>
  </si>
  <si>
    <t>Summa bränslen från fliken Totalt (för kontroll)</t>
  </si>
  <si>
    <t>Total el:</t>
  </si>
  <si>
    <t>Eldningsolja</t>
  </si>
  <si>
    <t>Pellets, briketter och pulver</t>
  </si>
  <si>
    <t>Bioolja och tallbeckolja</t>
  </si>
  <si>
    <t>Total el</t>
  </si>
  <si>
    <t>Köpt hetvatten odefinierat bränsle</t>
  </si>
  <si>
    <t>Köpt hetvatten från andra fjärrvärmeföretag</t>
  </si>
  <si>
    <t>Data från fliken Miljö:</t>
  </si>
  <si>
    <t>Produktionsspecifik el:</t>
  </si>
  <si>
    <t>Köpt produktionsspecifik fjärrvärme:</t>
  </si>
  <si>
    <t>Typ av ursprungsspecificerad el ()</t>
  </si>
  <si>
    <t>Fossil andel i använd el:</t>
  </si>
  <si>
    <t>Förnybar andel i använd el:</t>
  </si>
  <si>
    <t>Kärnkraftsandel i använd el:</t>
  </si>
  <si>
    <t>Övrig andel:</t>
  </si>
  <si>
    <t>Fördelning till olika kategorier</t>
  </si>
  <si>
    <t>Förnybar energi</t>
  </si>
  <si>
    <t>Återvunnen energi</t>
  </si>
  <si>
    <t>Övrig energi</t>
  </si>
  <si>
    <t>Fossilt</t>
  </si>
  <si>
    <t>Kontroll:</t>
  </si>
  <si>
    <t>Förnybar el</t>
  </si>
  <si>
    <t>Värme från vp minus el till vp</t>
  </si>
  <si>
    <t>Torv och torvbriketter</t>
  </si>
  <si>
    <t>El från kärnkraft</t>
  </si>
  <si>
    <t>Köpt hetvatten från andra fjärrvärmeföretag, ej fossilt</t>
  </si>
  <si>
    <t>Fossil el</t>
  </si>
  <si>
    <t>Köpt hetvatten från andra fjärrvärmeföretag, fossilt</t>
  </si>
  <si>
    <t>Summa bränslen</t>
  </si>
  <si>
    <t>Summa förnybar energi:</t>
  </si>
  <si>
    <t>Summa återvunnen energi:</t>
  </si>
  <si>
    <t>Summa övrig energi:</t>
  </si>
  <si>
    <t>Summa fossilt:</t>
  </si>
  <si>
    <t>Andel förnybar energi:</t>
  </si>
  <si>
    <t>Andel återvunnen energi:</t>
  </si>
  <si>
    <t>Andel övrig energi:</t>
  </si>
  <si>
    <t>Till diagram:</t>
  </si>
  <si>
    <t>GWh:</t>
  </si>
  <si>
    <t>Avrundat (%):</t>
  </si>
  <si>
    <t>Axeletiketter:</t>
  </si>
  <si>
    <t>Förnybart</t>
  </si>
  <si>
    <t>Övrigt</t>
  </si>
  <si>
    <t>Till tabell:</t>
  </si>
  <si>
    <t>Hämtar data till grund för tabell:</t>
  </si>
  <si>
    <t>Väljer ut de rader som ska visas i tabellen:</t>
  </si>
  <si>
    <t>Endast de rader som ska visas i tabellen:</t>
  </si>
  <si>
    <t>Data hämtas:</t>
  </si>
  <si>
    <t>Data snyggas till:</t>
  </si>
  <si>
    <t>Här redigeras eventuell namnändring på kategorier eller ändring i ordning, så uppdateras resten automatiskt</t>
  </si>
  <si>
    <t>Numrering av ej tomma fält</t>
  </si>
  <si>
    <t>Kategori:</t>
  </si>
  <si>
    <t>Mängd:</t>
  </si>
  <si>
    <t>Detta är underlag till tabellen på fliken "Redovisning för kunder"</t>
  </si>
  <si>
    <t>Är det en summa? (För formatering)</t>
  </si>
  <si>
    <t>Antal decimaler som ska anges:</t>
  </si>
  <si>
    <t>Återvunnen energi:</t>
  </si>
  <si>
    <t>Industriell spillvärme</t>
  </si>
  <si>
    <t>Värme från värmepumpar (netto)*</t>
  </si>
  <si>
    <t>Mellanslag kan läggas in i ruta F53 om man vill ha en tom rad mellan kategorierna</t>
  </si>
  <si>
    <t>Förnybart:</t>
  </si>
  <si>
    <t>Sekundära biobränslen</t>
  </si>
  <si>
    <t>Primära biobränslen</t>
  </si>
  <si>
    <t>Förnybar el till elpannor, värmepumpar och hjälpel till distribution</t>
  </si>
  <si>
    <t>Mellanslag kan läggas in i ruta F60 om man vill ha en tom rad mellan kategorierna</t>
  </si>
  <si>
    <t>Övrigt:</t>
  </si>
  <si>
    <t>Köpt hetvatten från annat fjärrvärmeföretag, förnybar eller återvunnen energi</t>
  </si>
  <si>
    <t>El från kärnkraft till elpannor, värmepumpar och hjälpel till distribution</t>
  </si>
  <si>
    <t>Mellanslag kan läggas in i ruta F65 om man vill ha en tom rad mellan kategorierna</t>
  </si>
  <si>
    <t>Fossilt:</t>
  </si>
  <si>
    <t>Övrigt fossilt bränsle</t>
  </si>
  <si>
    <t>Fossil el till elpannor, värmepumpar och hjälpel till distribution</t>
  </si>
  <si>
    <t>Köpt hetvatten från industri (ospecificerat bränsle)</t>
  </si>
  <si>
    <t>Köpt hetvatten från annat fjärrvärmeföretag, fossilt</t>
  </si>
  <si>
    <t>Mellanslag kan läggas in i ruta F74 om man vill ha en tom rad mellan kategorierna</t>
  </si>
  <si>
    <t>* Värme från värmepumpar (netto) är värme från värmepumpar minus tillförd el till värmepumpar</t>
  </si>
  <si>
    <t>Kontrollsumma:</t>
  </si>
  <si>
    <t>Välj först företag här:</t>
  </si>
  <si>
    <t>Välj sedan nät här:</t>
  </si>
  <si>
    <t>RESURSANVÄNDNING</t>
  </si>
  <si>
    <t>EMISSION AV VÄXTHUSGASER</t>
  </si>
  <si>
    <t>Förbränning</t>
  </si>
  <si>
    <t>Transport och produktion av bränslen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</si>
  <si>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</si>
  <si>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</si>
  <si>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</si>
  <si>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</si>
  <si>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</si>
  <si>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</si>
  <si>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</si>
  <si>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</si>
  <si>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</si>
  <si>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</si>
  <si>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</si>
  <si>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</si>
  <si>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</si>
  <si>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FÖRDELNING TILLFÖRD ENERGI TILL VÄRMEPRODUKTION</t>
  </si>
  <si>
    <t>Visa se länk:</t>
  </si>
  <si>
    <t>Nät och företag stämmer inte överens:</t>
  </si>
  <si>
    <t>Lokala miljövärden 2017</t>
  </si>
  <si>
    <t>Resurseffektivitet, Primärenergifaktor</t>
  </si>
  <si>
    <t>Koldioxidekv energiomvandling
 [g CO2ekv/kWh]</t>
  </si>
  <si>
    <t>Koldioxidekv produktion och transport av bränslet
 [g CO2ekv/kWh]</t>
  </si>
  <si>
    <t>Andel fossilt</t>
  </si>
  <si>
    <t xml:space="preserve">Stenkol </t>
  </si>
  <si>
    <t xml:space="preserve">EO1 </t>
  </si>
  <si>
    <t>EO2</t>
  </si>
  <si>
    <t>Övriga biobränslen</t>
  </si>
  <si>
    <t>Värme från värmepump minus el till värmepump</t>
  </si>
  <si>
    <t>El (Nordisk residual)</t>
  </si>
  <si>
    <t>Köpt hetvatten, ospecificerat bränsle</t>
  </si>
  <si>
    <t>https://www.energiforetagen.se/globalassets/energiforetagen/statistik/fjarrvarme/miljovardering-av-fjarrvarme/hjalp-vid-berakning/vmk_overenskommelse-2017.pdf</t>
  </si>
  <si>
    <t>Från "Överenskommelse i Värmemarknadskommittén 2017"</t>
  </si>
  <si>
    <t>(kol, eldningsolja, naturgas)</t>
  </si>
  <si>
    <t>ANDEL FOSSILA BRÄNSLEN</t>
  </si>
  <si>
    <t>Radetiketter</t>
  </si>
  <si>
    <t>Totalsumma</t>
  </si>
  <si>
    <t>Sammanräkning:</t>
  </si>
  <si>
    <t>Totala biobränslen</t>
  </si>
  <si>
    <t>Totalt</t>
  </si>
  <si>
    <t>Andel övrigt</t>
  </si>
  <si>
    <t>Andel förnybart</t>
  </si>
  <si>
    <t>Andel återvunnet</t>
  </si>
  <si>
    <t>Summa tillförd energi exklusive rökgaskondensering</t>
  </si>
  <si>
    <t>Tillförda bränslen till fjärrvärmeproduktion 2017 för kvalitetsgranskade nät. Alla bränslen är angivna i GWh. Allokering i kraftvärmeverk har skett med alternativproduktionsmetoden</t>
  </si>
  <si>
    <t>Sverige totalt kvalitetsgranskade:</t>
  </si>
  <si>
    <t>Små nät</t>
  </si>
  <si>
    <t>leverans &lt;150 GWh</t>
  </si>
  <si>
    <t>Medelstora nät</t>
  </si>
  <si>
    <t>150GWh&lt;leverans&lt;1000 GWh</t>
  </si>
  <si>
    <t>Stora nät</t>
  </si>
  <si>
    <t>Leverans &gt;1000 GWh</t>
  </si>
  <si>
    <t>Summa alla:</t>
  </si>
  <si>
    <t>Bränsle/Energibärare</t>
  </si>
  <si>
    <t>2016 kvalitetsgranskade</t>
  </si>
  <si>
    <t>2015 kvalitetsgranskade</t>
  </si>
  <si>
    <t>2014 kvalitetsgranskade</t>
  </si>
  <si>
    <t>2013 kvalitetsgranskade</t>
  </si>
  <si>
    <t>2012 kvalitetsgranskade</t>
  </si>
  <si>
    <t>2008</t>
  </si>
  <si>
    <t>2007</t>
  </si>
  <si>
    <t>2006</t>
  </si>
  <si>
    <t>2005</t>
  </si>
  <si>
    <t>2004</t>
  </si>
  <si>
    <t>Solvärme</t>
  </si>
  <si>
    <t>n.a</t>
  </si>
  <si>
    <r>
      <t>Trädbränsle, oförädlat</t>
    </r>
    <r>
      <rPr>
        <vertAlign val="superscript"/>
        <sz val="11"/>
        <color theme="1"/>
        <rFont val="Calibri"/>
        <family val="2"/>
        <scheme val="minor"/>
      </rPr>
      <t>3</t>
    </r>
  </si>
  <si>
    <r>
      <t>Trädbränsle, förädlat</t>
    </r>
    <r>
      <rPr>
        <vertAlign val="superscript"/>
        <sz val="11"/>
        <color theme="1"/>
        <rFont val="Calibri"/>
        <family val="2"/>
        <scheme val="minor"/>
      </rPr>
      <t>4</t>
    </r>
  </si>
  <si>
    <t>Primära biobränslen:</t>
  </si>
  <si>
    <t>Deponi och rötgas</t>
  </si>
  <si>
    <r>
      <t>Övrig bio</t>
    </r>
    <r>
      <rPr>
        <vertAlign val="superscript"/>
        <sz val="11"/>
        <color theme="1"/>
        <rFont val="Calibri"/>
        <family val="2"/>
        <scheme val="minor"/>
      </rPr>
      <t>9</t>
    </r>
  </si>
  <si>
    <t>Torv o Torvbriketter</t>
  </si>
  <si>
    <t>Köpt hetvatten(ospecificerat bränsle)</t>
  </si>
  <si>
    <t>El till värmepumpar</t>
  </si>
  <si>
    <t>Värme från värmepumpar</t>
  </si>
  <si>
    <t>El till elpannor</t>
  </si>
  <si>
    <r>
      <t>Hjälpel</t>
    </r>
    <r>
      <rPr>
        <vertAlign val="superscript"/>
        <sz val="11"/>
        <color theme="1"/>
        <rFont val="Calibri"/>
        <family val="2"/>
        <scheme val="minor"/>
      </rPr>
      <t>7</t>
    </r>
  </si>
  <si>
    <r>
      <t>Eldningsolja</t>
    </r>
    <r>
      <rPr>
        <vertAlign val="superscript"/>
        <sz val="11"/>
        <color theme="1"/>
        <rFont val="Calibri"/>
        <family val="2"/>
        <scheme val="minor"/>
      </rPr>
      <t>1</t>
    </r>
  </si>
  <si>
    <r>
      <t>SUMMA: Bränsle/energi till värme</t>
    </r>
    <r>
      <rPr>
        <b/>
        <vertAlign val="superscript"/>
        <sz val="11"/>
        <color theme="1"/>
        <rFont val="Calibri"/>
        <family val="2"/>
        <scheme val="minor"/>
      </rPr>
      <t>6</t>
    </r>
  </si>
  <si>
    <r>
      <t>Totala värmeleveranser</t>
    </r>
    <r>
      <rPr>
        <vertAlign val="superscript"/>
        <sz val="11"/>
        <color theme="1"/>
        <rFont val="Calibri"/>
        <family val="2"/>
        <scheme val="minor"/>
      </rPr>
      <t>8</t>
    </r>
  </si>
  <si>
    <r>
      <t xml:space="preserve">Verkningsgrad </t>
    </r>
    <r>
      <rPr>
        <sz val="9"/>
        <color theme="1"/>
        <rFont val="Calibri"/>
        <family val="2"/>
        <scheme val="minor"/>
      </rPr>
      <t>exklusive rökgaskondensering</t>
    </r>
  </si>
  <si>
    <t>EO1, EO2 inkl. WRD, EO3-5</t>
  </si>
  <si>
    <t>bark, grot, spån, stamvedsflis, övrigt oförädlat</t>
  </si>
  <si>
    <t>pellets, briketter, pulver, övrigt förädlat</t>
  </si>
  <si>
    <t>Hjälpel till produktion och distribution (inklusive schablon) samt hjälpel till kraftvärme</t>
  </si>
  <si>
    <t>2017 kvalitetsgranskade</t>
  </si>
  <si>
    <t>Skillnad 2017 och 2016 (GWh)</t>
  </si>
  <si>
    <t>Skillnad 2017 och 2016 (%)</t>
  </si>
  <si>
    <t>Deponi- och rötgas samt avfallsgas från stålindustrin</t>
  </si>
  <si>
    <t>Inklusive rökgaskondensering för 2011 till 2017</t>
  </si>
  <si>
    <t>Har rökgaskondensering:</t>
  </si>
  <si>
    <t>Rökgaskondensering med förnybart ursprung:</t>
  </si>
  <si>
    <t>Rökgaskondensering med avfall som ursprung:</t>
  </si>
  <si>
    <t>Rökgaskondensering med fossilt ursprung:</t>
  </si>
  <si>
    <t>Rökgaskondensering med torv som ursprung:</t>
  </si>
  <si>
    <t>Rökgaskondensering med ej angivet ursprung:</t>
  </si>
  <si>
    <t>Har avfall som bränsle</t>
  </si>
  <si>
    <t>Tillförd olja för avfallsförbränning i egen hetvattenprod</t>
  </si>
  <si>
    <t>Tillfört avfall i egen hetvattenprod</t>
  </si>
  <si>
    <t>Allokerad mängd avfall i kraftvärmeprod</t>
  </si>
  <si>
    <t>Deponi-och rötgas</t>
  </si>
  <si>
    <t>Totalt bränsle allokerat till el, exklusive hjälpel</t>
  </si>
  <si>
    <t>Totalt bränsle allokerat till värme, exklusive hjälpel och rökgaskondensering</t>
  </si>
  <si>
    <t>Total andel bränsle allokerat till el, exklusive hjälpel och rökgaskondensering</t>
  </si>
  <si>
    <t>kontroll:</t>
  </si>
  <si>
    <t>Kommentar</t>
  </si>
  <si>
    <t>Bränslen allokerade till el:</t>
  </si>
  <si>
    <t>Allokerade bränslen till elproduktion 2017 för kvalitetsgranskade nät. Allokering i kraftvärmeverk har skett med alternativproduktionsmetoden.</t>
  </si>
  <si>
    <t>Elproduktionsverkningsgrad</t>
  </si>
  <si>
    <t>Verkningsgrad värmeproduktion exkl rgk</t>
  </si>
  <si>
    <t>Typ av ursprungsspecificerad el</t>
  </si>
  <si>
    <t>Primärenergifaktor använd el</t>
  </si>
  <si>
    <t>Koldioxidekvivalenter använd el</t>
  </si>
  <si>
    <t>Fossilandel använd el</t>
  </si>
  <si>
    <t>Kärnkraftsandel använd el</t>
  </si>
  <si>
    <t>El*primärenergi</t>
  </si>
  <si>
    <t>El*koldioxid</t>
  </si>
  <si>
    <t>El*Fossil</t>
  </si>
  <si>
    <t>El*Kärnkraftsandel</t>
  </si>
  <si>
    <t>Summa kvalitetsgranskade:</t>
  </si>
  <si>
    <t>Viktade miljöfaktorer för kvalitetsgranskade näts el:</t>
  </si>
  <si>
    <t>Antal kvalgranskade nät:</t>
  </si>
  <si>
    <t>Antal med residualel:</t>
  </si>
  <si>
    <t>Mängd residualel:</t>
  </si>
  <si>
    <t>Antal med urssprungsspecificerad el:</t>
  </si>
  <si>
    <t>Mängd urssprungsspecificerad el:</t>
  </si>
  <si>
    <t>Viktade värden för nät med urpsrungsspec el:</t>
  </si>
  <si>
    <t xml:space="preserve">Metod för andel fossilt i avfall i egen hetvattenproduktion </t>
  </si>
  <si>
    <t xml:space="preserve">Metod för andel fossilt i avfall i kraftvärmeproduktion </t>
  </si>
  <si>
    <t>Metod för andel fossilt (ifylles manuellt)</t>
  </si>
  <si>
    <t>Schablonvärde:</t>
  </si>
  <si>
    <t>Avfall i köpt hetvatten</t>
  </si>
  <si>
    <t>Värde på andel fossilt i egen hetvattenproduktion:</t>
  </si>
  <si>
    <t>Värde på andel fossilt i kraftvärmeproduktion:</t>
  </si>
  <si>
    <t>Uppmätt viktat värde för andel fossilt i rökgaser (%):</t>
  </si>
  <si>
    <t>Tillförd olja för avfallsförbränning i kraftvärmeprod - OBS! Ska allokeras?</t>
  </si>
  <si>
    <t>Andel fossilt i avfall - Färdigställs inför fil till SGBC</t>
  </si>
  <si>
    <t>Kvarnberg är hopbyggt med Degerforsnätet under året, därav den höga verkningsgraden. De rapporteras tillsammans nästa år.</t>
  </si>
  <si>
    <t>Tillförd inrapporterad olja ska justeras.</t>
  </si>
  <si>
    <t>Summa köpt fjv</t>
  </si>
  <si>
    <t>Summa såld fjv</t>
  </si>
  <si>
    <t>Måste dras ifrån i sammanställningen av bränslen</t>
  </si>
  <si>
    <t>Ska ändras i kvalitetsnyckeln</t>
  </si>
  <si>
    <t>Såld minus köpt:</t>
  </si>
  <si>
    <t>Bränslena till denna leverans ingår inte i det som är inrapporterat i Kvalitetsnyckeln. Det ska därför inte dras ifrån leveranserna</t>
  </si>
  <si>
    <t>I stort sett bara leveransen till SFAB som är fel i balansen</t>
  </si>
  <si>
    <t>Bra Miljöval vattenkraft</t>
  </si>
  <si>
    <t>För 2012 till 2017: Leveranser = Total såld värme - sålt till annat fjvföretag.</t>
  </si>
  <si>
    <t>Korrigering av bränslen till värme som köps av SFAB från Stockholm:</t>
  </si>
  <si>
    <t>Korrigerat för köpt mängd ovan!</t>
  </si>
  <si>
    <t>Korrigeringar i statistiken för Sverige på grund av köpt och såld fjv mellan fjärrvärmeföretag:</t>
  </si>
  <si>
    <t>Bro och Coop är hopbyggda, verkningsgraden blir därför orimlig för näten separat men rimlig för näten tillsammans. Redovisas som ett nät nästa år.</t>
  </si>
  <si>
    <t>Köpt från annat fjvföretag</t>
  </si>
  <si>
    <t>Andel fossilt i elen:</t>
  </si>
  <si>
    <t>Andel fossilt i köpt hetvatten:</t>
  </si>
  <si>
    <t>Andel kärnkraft i elen:</t>
  </si>
  <si>
    <t>Andel fossilt från miljövärdena, som jämförelse:</t>
  </si>
  <si>
    <t>Skillnad avrundade värden som visas i publ.fil</t>
  </si>
  <si>
    <t>Skillnad beror på Annat bränsle, som räknas som fossilandel 0 enl VMK</t>
  </si>
  <si>
    <t xml:space="preserve">Ovanstående miljövärden är residualens miljövärden, dvs de är korrigerade för värme som säljs ursprungs- eller produktionsspecifikt. </t>
  </si>
  <si>
    <t>Andelen fossila bränslen ovan kan därför skilja mot den andel fossilt som visas i diagrammet nedan, som visar tillförda bränslen till nätets hela värmeproduktion.</t>
  </si>
  <si>
    <t>Har de fyllt i andel rgk utan att ange mängd rgk?</t>
  </si>
  <si>
    <t>Rgk ifyllt i kvv</t>
  </si>
  <si>
    <t>Miljövärden till redovisning, med rätt antal decimaler:</t>
  </si>
  <si>
    <t>Från fliken Miljövärden för publ. Företag</t>
  </si>
  <si>
    <t>Antal värdesiffror som ska visas:</t>
  </si>
  <si>
    <t>Avrundat värde:</t>
  </si>
  <si>
    <t>Vad ska visas i rutan?</t>
  </si>
  <si>
    <t>(nu visas 1 decimal på andel fossilt om andelen är under 3%)</t>
  </si>
  <si>
    <t>Fossilandel som visas för tillförda bränslen:</t>
  </si>
  <si>
    <t>avrundat till samma antal decimaler</t>
  </si>
  <si>
    <t>Stämmer det överens?</t>
  </si>
  <si>
    <t>Annars visas en extra mening i publiceringsfliken</t>
  </si>
  <si>
    <t>Skillnad andel fossilt - beroende på residual vs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</si>
</sst>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k_r_-;\-* #,##0.00\ _k_r_-;_-* &quot;-&quot;??\ _k_r_-;_-@_-"/>
    <numFmt numFmtId="164" formatCode="0.0%"/>
    <numFmt numFmtId="165" formatCode="0.0"/>
    <numFmt numFmtId="166" formatCode="#,##0.0"/>
    <numFmt numFmtId="167" formatCode="_-* #,##0.000\ _k_r_-;\-* #,##0.000\ _k_r_-;_-* &quot;-&quot;??\ _k_r_-;_-@_-"/>
    <numFmt numFmtId="168" formatCode="0.000"/>
    <numFmt numFmtId="169" formatCode="0.0000"/>
    <numFmt numFmtId="170" formatCode="_-* #,##0.0\ _k_r_-;\-* #,##0.0\ _k_r_-;_-* &quot;-&quot;??\ _k_r_-;_-@_-"/>
    <numFmt numFmtId="171" formatCode="0.000%"/>
  </numFmts>
  <fonts count="85"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sz val="11"/>
      <color indexed="8"/>
      <name val="Calibri"/>
      <family val="2"/>
    </font>
    <font>
      <b/>
      <sz val="11"/>
      <color indexed="62"/>
      <name val="Calibri"/>
      <family val="2"/>
    </font>
    <font>
      <sz val="11"/>
      <name val="Calibri"/>
      <family val="2"/>
    </font>
    <font>
      <sz val="16"/>
      <color indexed="8"/>
      <name val="Calibri"/>
      <family val="2"/>
    </font>
    <font>
      <i/>
      <sz val="11"/>
      <color indexed="8"/>
      <name val="Calibri"/>
      <family val="2"/>
    </font>
    <font>
      <sz val="10"/>
      <name val="Arial"/>
      <family val="2"/>
    </font>
    <font>
      <b/>
      <sz val="9"/>
      <color indexed="81"/>
      <name val="Tahoma"/>
      <family val="2"/>
    </font>
    <font>
      <sz val="9"/>
      <color indexed="81"/>
      <name val="Tahoma"/>
      <family val="2"/>
    </font>
    <font>
      <u/>
      <sz val="11"/>
      <color theme="1"/>
      <name val="Calibri"/>
      <family val="2"/>
      <scheme val="minor"/>
    </font>
    <font>
      <i/>
      <u/>
      <sz val="11"/>
      <color theme="1"/>
      <name val="Calibri"/>
      <family val="2"/>
      <scheme val="minor"/>
    </font>
    <font>
      <i/>
      <sz val="11"/>
      <color theme="1"/>
      <name val="Calibri"/>
      <family val="2"/>
      <scheme val="minor"/>
    </font>
    <font>
      <b/>
      <sz val="10"/>
      <name val="Arial"/>
      <family val="2"/>
    </font>
    <font>
      <b/>
      <i/>
      <sz val="10"/>
      <name val="Arial"/>
      <family val="2"/>
    </font>
    <font>
      <i/>
      <sz val="10"/>
      <name val="Arial"/>
      <family val="2"/>
    </font>
    <font>
      <b/>
      <i/>
      <sz val="14"/>
      <color indexed="8"/>
      <name val="Calibri"/>
      <family val="2"/>
    </font>
    <font>
      <b/>
      <i/>
      <sz val="11"/>
      <color indexed="8"/>
      <name val="Calibri"/>
      <family val="2"/>
    </font>
    <font>
      <i/>
      <sz val="11"/>
      <color theme="0" tint="-0.499984740745262"/>
      <name val="Calibri"/>
      <family val="2"/>
    </font>
    <font>
      <b/>
      <sz val="11"/>
      <name val="Calibri"/>
      <family val="2"/>
    </font>
    <font>
      <u/>
      <sz val="14"/>
      <color theme="1"/>
      <name val="Calibri"/>
      <family val="2"/>
      <scheme val="minor"/>
    </font>
    <font>
      <sz val="8"/>
      <color theme="1"/>
      <name val="Calibri"/>
      <family val="2"/>
      <scheme val="minor"/>
    </font>
    <font>
      <u/>
      <sz val="11"/>
      <color theme="0" tint="-0.34998626667073579"/>
      <name val="Calibri"/>
      <family val="2"/>
      <scheme val="minor"/>
    </font>
    <font>
      <sz val="11"/>
      <color theme="0" tint="-0.34998626667073579"/>
      <name val="Calibri"/>
      <family val="2"/>
      <scheme val="minor"/>
    </font>
    <font>
      <i/>
      <sz val="11"/>
      <color theme="0" tint="-0.34998626667073579"/>
      <name val="Calibri"/>
      <family val="2"/>
      <scheme val="minor"/>
    </font>
    <font>
      <b/>
      <sz val="11"/>
      <color theme="0" tint="-0.34998626667073579"/>
      <name val="Calibri"/>
      <family val="2"/>
      <scheme val="minor"/>
    </font>
    <font>
      <b/>
      <sz val="12"/>
      <color indexed="10"/>
      <name val="Calibri"/>
      <family val="2"/>
    </font>
    <font>
      <b/>
      <sz val="36"/>
      <color indexed="17"/>
      <name val="Arial"/>
      <family val="2"/>
    </font>
    <font>
      <sz val="10"/>
      <color indexed="50"/>
      <name val="Arial"/>
      <family val="2"/>
    </font>
    <font>
      <b/>
      <sz val="24"/>
      <color indexed="17"/>
      <name val="Arial"/>
      <family val="2"/>
    </font>
    <font>
      <sz val="14"/>
      <color theme="1"/>
      <name val="Calibri"/>
      <family val="2"/>
      <scheme val="minor"/>
    </font>
    <font>
      <sz val="14"/>
      <name val="Calibri"/>
      <family val="2"/>
      <scheme val="minor"/>
    </font>
    <font>
      <sz val="14"/>
      <name val="Calibri"/>
      <family val="2"/>
    </font>
    <font>
      <sz val="11"/>
      <color indexed="8"/>
      <name val="Arial"/>
      <family val="2"/>
    </font>
    <font>
      <b/>
      <sz val="11"/>
      <color indexed="8"/>
      <name val="Arial"/>
      <family val="2"/>
    </font>
    <font>
      <sz val="8"/>
      <color indexed="8"/>
      <name val="Calibri"/>
      <family val="2"/>
    </font>
    <font>
      <sz val="11"/>
      <color indexed="17"/>
      <name val="Calibri"/>
      <family val="2"/>
    </font>
    <font>
      <i/>
      <sz val="11"/>
      <color indexed="8"/>
      <name val="Arial"/>
      <family val="2"/>
    </font>
    <font>
      <strike/>
      <sz val="11"/>
      <color indexed="8"/>
      <name val="Arial"/>
      <family val="2"/>
    </font>
    <font>
      <strike/>
      <sz val="11"/>
      <color indexed="8"/>
      <name val="Calibri"/>
      <family val="2"/>
    </font>
    <font>
      <sz val="11"/>
      <color indexed="8"/>
      <name val="Calibri"/>
      <family val="2"/>
      <scheme val="minor"/>
    </font>
    <font>
      <vertAlign val="subscript"/>
      <sz val="11"/>
      <color indexed="8"/>
      <name val="Arial"/>
      <family val="2"/>
    </font>
    <font>
      <sz val="11"/>
      <color indexed="17"/>
      <name val="Arial"/>
      <family val="2"/>
    </font>
    <font>
      <b/>
      <sz val="16"/>
      <color indexed="8"/>
      <name val="Arial"/>
      <family val="2"/>
    </font>
    <font>
      <b/>
      <sz val="12"/>
      <color indexed="8"/>
      <name val="Calibri"/>
      <family val="2"/>
    </font>
    <font>
      <sz val="10"/>
      <color theme="1"/>
      <name val="Arial"/>
      <family val="2"/>
    </font>
    <font>
      <sz val="10"/>
      <color rgb="FFCCFFCC"/>
      <name val="Arial"/>
      <family val="2"/>
    </font>
    <font>
      <sz val="11"/>
      <color theme="0"/>
      <name val="Calibri"/>
      <family val="2"/>
    </font>
    <font>
      <sz val="11"/>
      <name val="Calibri"/>
      <family val="2"/>
      <scheme val="minor"/>
    </font>
    <font>
      <u/>
      <sz val="11"/>
      <color theme="10"/>
      <name val="Calibri"/>
      <family val="2"/>
    </font>
    <font>
      <sz val="11"/>
      <color theme="0" tint="-0.499984740745262"/>
      <name val="Calibri"/>
      <family val="2"/>
      <scheme val="minor"/>
    </font>
    <font>
      <vertAlign val="superscript"/>
      <sz val="11"/>
      <color theme="1"/>
      <name val="Calibri"/>
      <family val="2"/>
      <scheme val="minor"/>
    </font>
    <font>
      <b/>
      <vertAlign val="superscript"/>
      <sz val="11"/>
      <color theme="1"/>
      <name val="Calibri"/>
      <family val="2"/>
      <scheme val="minor"/>
    </font>
    <font>
      <sz val="9"/>
      <color theme="1"/>
      <name val="Calibri"/>
      <family val="2"/>
      <scheme val="minor"/>
    </font>
    <font>
      <sz val="18"/>
      <color indexed="8"/>
      <name val="Calibri"/>
      <family val="2"/>
    </font>
    <font>
      <sz val="11"/>
      <color theme="0" tint="-0.499984740745262"/>
      <name val="Calibri"/>
      <family val="2"/>
    </font>
    <font>
      <sz val="11"/>
      <color rgb="FFFF0000"/>
      <name val="Calibri"/>
      <family val="2"/>
    </font>
    <font>
      <sz val="10"/>
      <color rgb="FFFF0000"/>
      <name val="Arial"/>
      <family val="2"/>
    </font>
    <font>
      <i/>
      <sz val="11"/>
      <color rgb="FFFF0000"/>
      <name val="Calibri"/>
      <family val="2"/>
    </font>
    <font>
      <sz val="9"/>
      <color indexed="81"/>
      <name val="Tahoma"/>
      <charset val="1"/>
    </font>
    <font>
      <b/>
      <sz val="9"/>
      <color indexed="81"/>
      <name val="Tahoma"/>
      <charset val="1"/>
    </font>
    <font>
      <i/>
      <sz val="11"/>
      <color theme="9" tint="-0.499984740745262"/>
      <name val="Calibri"/>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0B050"/>
        <bgColor indexed="64"/>
      </patternFill>
    </fill>
    <fill>
      <patternFill patternType="solid">
        <fgColor theme="6" tint="0.39997558519241921"/>
        <bgColor indexed="64"/>
      </patternFill>
    </fill>
    <fill>
      <patternFill patternType="solid">
        <fgColor rgb="FFFFFF00"/>
        <bgColor indexed="64"/>
      </patternFill>
    </fill>
    <fill>
      <patternFill patternType="solid">
        <fgColor theme="4" tint="0.59999389629810485"/>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CCFFCC"/>
        <bgColor indexed="64"/>
      </patternFill>
    </fill>
    <fill>
      <patternFill patternType="solid">
        <fgColor indexed="9"/>
        <bgColor indexed="64"/>
      </patternFill>
    </fill>
    <fill>
      <patternFill patternType="solid">
        <fgColor indexed="4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6"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39997558519241921"/>
        <bgColor indexed="64"/>
      </patternFill>
    </fill>
  </fills>
  <borders count="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95B3D7"/>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theme="4" tint="0.39997558519241921"/>
      </bottom>
      <diagonal/>
    </border>
    <border>
      <left/>
      <right/>
      <top style="thin">
        <color theme="4" tint="0.39997558519241921"/>
      </top>
      <bottom/>
      <diagonal/>
    </border>
  </borders>
  <cellStyleXfs count="58">
    <xf numFmtId="0" fontId="0" fillId="0" borderId="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9" fontId="25" fillId="0" borderId="0" applyFont="0" applyFill="0" applyBorder="0" applyAlignment="0" applyProtection="0"/>
    <xf numFmtId="0" fontId="26" fillId="0" borderId="10" applyNumberFormat="0" applyFill="0" applyAlignment="0" applyProtection="0"/>
    <xf numFmtId="0" fontId="6" fillId="0" borderId="0"/>
    <xf numFmtId="0" fontId="5" fillId="0" borderId="0"/>
    <xf numFmtId="0" fontId="5" fillId="0" borderId="0"/>
    <xf numFmtId="0" fontId="5" fillId="0" borderId="0"/>
    <xf numFmtId="43" fontId="25" fillId="0" borderId="0" applyFont="0" applyFill="0" applyBorder="0" applyAlignment="0" applyProtection="0"/>
    <xf numFmtId="0" fontId="4" fillId="0" borderId="0"/>
    <xf numFmtId="0" fontId="4" fillId="0" borderId="0"/>
    <xf numFmtId="0" fontId="25" fillId="0" borderId="0"/>
    <xf numFmtId="0" fontId="25" fillId="0" borderId="0"/>
    <xf numFmtId="0" fontId="30" fillId="0" borderId="0"/>
    <xf numFmtId="9" fontId="4" fillId="0" borderId="0" applyFont="0" applyFill="0" applyBorder="0" applyAlignment="0" applyProtection="0"/>
    <xf numFmtId="0" fontId="72" fillId="0" borderId="0" applyNumberFormat="0" applyFill="0" applyBorder="0" applyAlignment="0" applyProtection="0"/>
    <xf numFmtId="9" fontId="3" fillId="0" borderId="0" applyFont="0" applyFill="0" applyBorder="0" applyAlignment="0" applyProtection="0"/>
    <xf numFmtId="0" fontId="2" fillId="0" borderId="0"/>
  </cellStyleXfs>
  <cellXfs count="406">
    <xf numFmtId="0" fontId="0" fillId="0" borderId="0" xfId="0"/>
    <xf numFmtId="0" fontId="24" fillId="0" borderId="0" xfId="0" applyFont="1" applyAlignment="1">
      <alignment vertical="top" wrapText="1"/>
    </xf>
    <xf numFmtId="0" fontId="0" fillId="0" borderId="0" xfId="0" applyNumberFormat="1" applyFont="1" applyFill="1" applyBorder="1" applyAlignment="1" applyProtection="1"/>
    <xf numFmtId="0" fontId="26" fillId="0" borderId="10" xfId="43" applyFont="1" applyFill="1" applyBorder="1" applyAlignment="1">
      <alignment wrapText="1"/>
    </xf>
    <xf numFmtId="0" fontId="0" fillId="0" borderId="0" xfId="0" applyNumberFormat="1" applyFont="1" applyFill="1" applyBorder="1" applyAlignment="1" applyProtection="1">
      <alignment wrapText="1"/>
    </xf>
    <xf numFmtId="0" fontId="28" fillId="0" borderId="0" xfId="0" applyFont="1"/>
    <xf numFmtId="0" fontId="24" fillId="0" borderId="0" xfId="0" applyFont="1"/>
    <xf numFmtId="0" fontId="24" fillId="33" borderId="0" xfId="0" applyFont="1" applyFill="1" applyAlignment="1">
      <alignment wrapText="1"/>
    </xf>
    <xf numFmtId="0" fontId="29" fillId="0" borderId="0" xfId="0" applyNumberFormat="1" applyFont="1" applyFill="1" applyBorder="1" applyAlignment="1" applyProtection="1"/>
    <xf numFmtId="0" fontId="0" fillId="34" borderId="0" xfId="0" applyFill="1"/>
    <xf numFmtId="0" fontId="24" fillId="33" borderId="0" xfId="0" applyFont="1" applyFill="1" applyAlignment="1">
      <alignment horizontal="left" wrapText="1"/>
    </xf>
    <xf numFmtId="0" fontId="0" fillId="0" borderId="0" xfId="0" applyAlignment="1">
      <alignment wrapText="1"/>
    </xf>
    <xf numFmtId="0" fontId="0" fillId="35" borderId="0" xfId="0" applyFill="1"/>
    <xf numFmtId="0" fontId="0" fillId="0" borderId="0" xfId="0" applyFill="1"/>
    <xf numFmtId="0" fontId="25" fillId="0" borderId="0" xfId="44" applyNumberFormat="1" applyFont="1" applyFill="1" applyBorder="1" applyAlignment="1" applyProtection="1">
      <alignment wrapText="1"/>
    </xf>
    <xf numFmtId="0" fontId="25" fillId="0" borderId="0" xfId="44" applyNumberFormat="1" applyFont="1" applyFill="1" applyBorder="1" applyAlignment="1" applyProtection="1"/>
    <xf numFmtId="9" fontId="25" fillId="0" borderId="0" xfId="42" applyFont="1" applyFill="1" applyBorder="1" applyAlignment="1" applyProtection="1"/>
    <xf numFmtId="9" fontId="0" fillId="0" borderId="0" xfId="42" applyFont="1" applyFill="1" applyBorder="1" applyAlignment="1" applyProtection="1"/>
    <xf numFmtId="164" fontId="0" fillId="0" borderId="0" xfId="42" applyNumberFormat="1" applyFont="1" applyFill="1" applyBorder="1" applyAlignment="1" applyProtection="1"/>
    <xf numFmtId="0" fontId="0" fillId="0" borderId="0" xfId="44" applyNumberFormat="1" applyFont="1" applyFill="1" applyBorder="1" applyAlignment="1" applyProtection="1">
      <alignment wrapText="1"/>
    </xf>
    <xf numFmtId="0" fontId="0" fillId="36" borderId="11" xfId="0" applyNumberFormat="1" applyFont="1" applyFill="1" applyBorder="1" applyAlignment="1" applyProtection="1">
      <alignment wrapText="1"/>
    </xf>
    <xf numFmtId="0" fontId="0" fillId="0" borderId="12" xfId="0" applyNumberFormat="1" applyFont="1" applyFill="1" applyBorder="1" applyAlignment="1" applyProtection="1">
      <alignment wrapText="1"/>
    </xf>
    <xf numFmtId="0" fontId="0" fillId="0" borderId="13" xfId="0" applyNumberFormat="1" applyFont="1" applyFill="1" applyBorder="1" applyAlignment="1" applyProtection="1">
      <alignment wrapText="1"/>
    </xf>
    <xf numFmtId="0" fontId="0" fillId="0" borderId="14" xfId="0" applyNumberFormat="1" applyFont="1" applyFill="1" applyBorder="1" applyAlignment="1" applyProtection="1">
      <alignment wrapText="1"/>
    </xf>
    <xf numFmtId="0" fontId="24" fillId="37" borderId="0" xfId="0" applyNumberFormat="1" applyFont="1" applyFill="1" applyBorder="1" applyAlignment="1" applyProtection="1"/>
    <xf numFmtId="0" fontId="0" fillId="37" borderId="0" xfId="0" applyNumberFormat="1" applyFont="1" applyFill="1" applyBorder="1" applyAlignment="1" applyProtection="1"/>
    <xf numFmtId="0" fontId="30" fillId="38" borderId="0" xfId="0" applyFont="1" applyFill="1" applyAlignment="1">
      <alignment wrapText="1"/>
    </xf>
    <xf numFmtId="0" fontId="0" fillId="38" borderId="0" xfId="0" applyNumberFormat="1" applyFont="1" applyFill="1" applyBorder="1" applyAlignment="1" applyProtection="1"/>
    <xf numFmtId="1" fontId="0" fillId="0" borderId="0" xfId="0" applyNumberFormat="1" applyFont="1" applyFill="1" applyBorder="1" applyAlignment="1" applyProtection="1"/>
    <xf numFmtId="0" fontId="0" fillId="39" borderId="0" xfId="0" applyNumberFormat="1" applyFont="1" applyFill="1" applyBorder="1" applyAlignment="1" applyProtection="1"/>
    <xf numFmtId="0" fontId="0" fillId="37" borderId="0" xfId="0" applyFill="1"/>
    <xf numFmtId="0" fontId="22" fillId="40" borderId="18" xfId="0" applyFont="1" applyFill="1" applyBorder="1"/>
    <xf numFmtId="0" fontId="0" fillId="40" borderId="18" xfId="0" applyFill="1" applyBorder="1"/>
    <xf numFmtId="0" fontId="24" fillId="0" borderId="11" xfId="0" applyFont="1" applyBorder="1" applyAlignment="1">
      <alignment vertical="top" wrapText="1"/>
    </xf>
    <xf numFmtId="0" fontId="24" fillId="37" borderId="11" xfId="0" applyFont="1" applyFill="1" applyBorder="1" applyAlignment="1">
      <alignment vertical="top" wrapText="1"/>
    </xf>
    <xf numFmtId="0" fontId="0" fillId="0" borderId="0" xfId="0" applyFont="1" applyAlignment="1">
      <alignment vertical="top" wrapText="1"/>
    </xf>
    <xf numFmtId="0" fontId="0" fillId="40" borderId="18" xfId="0" applyFill="1" applyBorder="1" applyAlignment="1">
      <alignment wrapText="1"/>
    </xf>
    <xf numFmtId="0" fontId="35" fillId="0" borderId="0" xfId="0" applyFont="1"/>
    <xf numFmtId="0" fontId="0" fillId="41" borderId="0" xfId="0" applyFill="1"/>
    <xf numFmtId="0" fontId="36" fillId="0" borderId="0" xfId="45" applyFont="1" applyAlignment="1">
      <alignment horizontal="center" vertical="center" wrapText="1"/>
    </xf>
    <xf numFmtId="0" fontId="36" fillId="0" borderId="0" xfId="45" applyFont="1" applyFill="1" applyAlignment="1">
      <alignment horizontal="center" vertical="center" wrapText="1"/>
    </xf>
    <xf numFmtId="0" fontId="37" fillId="0" borderId="0" xfId="45" applyFont="1" applyFill="1" applyAlignment="1">
      <alignment horizontal="center" vertical="center" wrapText="1"/>
    </xf>
    <xf numFmtId="0" fontId="30" fillId="0" borderId="0" xfId="45" applyFont="1" applyAlignment="1">
      <alignment vertical="top"/>
    </xf>
    <xf numFmtId="0" fontId="30" fillId="42" borderId="0" xfId="45" applyFont="1" applyFill="1" applyAlignment="1">
      <alignment vertical="top" wrapText="1"/>
    </xf>
    <xf numFmtId="0" fontId="30" fillId="42" borderId="0" xfId="45" applyFont="1" applyFill="1" applyAlignment="1">
      <alignment vertical="top"/>
    </xf>
    <xf numFmtId="0" fontId="38" fillId="42" borderId="0" xfId="45" applyFont="1" applyFill="1" applyAlignment="1">
      <alignment vertical="top" wrapText="1"/>
    </xf>
    <xf numFmtId="0" fontId="38" fillId="43" borderId="0" xfId="45" applyFont="1" applyFill="1" applyAlignment="1">
      <alignment wrapText="1"/>
    </xf>
    <xf numFmtId="0" fontId="36" fillId="42" borderId="0" xfId="45" applyFont="1" applyFill="1" applyAlignment="1">
      <alignment wrapText="1"/>
    </xf>
    <xf numFmtId="0" fontId="30" fillId="42" borderId="0" xfId="45" applyFont="1" applyFill="1"/>
    <xf numFmtId="0" fontId="39" fillId="0" borderId="0" xfId="0" applyFont="1" applyProtection="1">
      <protection hidden="1"/>
    </xf>
    <xf numFmtId="0" fontId="36" fillId="0" borderId="0" xfId="45" applyFont="1" applyAlignment="1" applyProtection="1">
      <alignment horizontal="center" vertical="center" wrapText="1"/>
      <protection hidden="1"/>
    </xf>
    <xf numFmtId="0" fontId="40" fillId="0" borderId="0" xfId="0" applyFont="1" applyProtection="1">
      <protection hidden="1"/>
    </xf>
    <xf numFmtId="0" fontId="0" fillId="0" borderId="0" xfId="0" applyProtection="1">
      <protection hidden="1"/>
    </xf>
    <xf numFmtId="0" fontId="36" fillId="0" borderId="0" xfId="45" applyFont="1" applyFill="1" applyAlignment="1" applyProtection="1">
      <alignment horizontal="center" vertical="center" wrapText="1"/>
      <protection hidden="1"/>
    </xf>
    <xf numFmtId="0" fontId="37" fillId="0" borderId="0" xfId="45" applyFont="1" applyFill="1" applyAlignment="1" applyProtection="1">
      <alignment horizontal="center" vertical="center" wrapText="1"/>
      <protection hidden="1"/>
    </xf>
    <xf numFmtId="0" fontId="30" fillId="0" borderId="0" xfId="45" applyFont="1" applyAlignment="1" applyProtection="1">
      <alignment vertical="top"/>
      <protection hidden="1"/>
    </xf>
    <xf numFmtId="0" fontId="29" fillId="0" borderId="0" xfId="0" applyNumberFormat="1" applyFont="1" applyFill="1" applyBorder="1" applyAlignment="1" applyProtection="1">
      <alignment wrapText="1"/>
      <protection hidden="1"/>
    </xf>
    <xf numFmtId="0" fontId="29" fillId="0" borderId="0" xfId="0" applyFont="1" applyAlignment="1" applyProtection="1">
      <alignment wrapText="1"/>
      <protection hidden="1"/>
    </xf>
    <xf numFmtId="0" fontId="29" fillId="0" borderId="0" xfId="0" applyFont="1" applyFill="1" applyAlignment="1" applyProtection="1">
      <alignment wrapText="1"/>
      <protection hidden="1"/>
    </xf>
    <xf numFmtId="0" fontId="5" fillId="0" borderId="0" xfId="46"/>
    <xf numFmtId="0" fontId="22" fillId="0" borderId="0" xfId="46" applyFont="1"/>
    <xf numFmtId="0" fontId="41" fillId="0" borderId="0" xfId="0" applyFont="1"/>
    <xf numFmtId="0" fontId="5" fillId="0" borderId="0" xfId="46" applyFont="1"/>
    <xf numFmtId="0" fontId="5" fillId="0" borderId="0" xfId="46" applyAlignment="1">
      <alignment horizontal="center"/>
    </xf>
    <xf numFmtId="0" fontId="29" fillId="0" borderId="0" xfId="0" applyFont="1" applyAlignment="1"/>
    <xf numFmtId="0" fontId="5" fillId="0" borderId="0" xfId="46" applyAlignment="1">
      <alignment horizontal="right"/>
    </xf>
    <xf numFmtId="0" fontId="24" fillId="0" borderId="0" xfId="46" applyFont="1" applyAlignment="1">
      <alignment vertical="top" wrapText="1"/>
    </xf>
    <xf numFmtId="0" fontId="42" fillId="0" borderId="0" xfId="43" applyFont="1" applyFill="1" applyBorder="1" applyAlignment="1">
      <alignment wrapText="1"/>
    </xf>
    <xf numFmtId="0" fontId="0" fillId="35" borderId="0" xfId="0" applyFill="1" applyAlignment="1">
      <alignment wrapText="1"/>
    </xf>
    <xf numFmtId="0" fontId="0" fillId="0" borderId="0" xfId="0" applyFill="1" applyAlignment="1">
      <alignment wrapText="1"/>
    </xf>
    <xf numFmtId="0" fontId="5" fillId="0" borderId="0" xfId="47" applyFill="1" applyAlignment="1">
      <alignment wrapText="1"/>
    </xf>
    <xf numFmtId="0" fontId="5" fillId="0" borderId="0" xfId="47" applyAlignment="1">
      <alignment wrapText="1"/>
    </xf>
    <xf numFmtId="0" fontId="5" fillId="0" borderId="0" xfId="47"/>
    <xf numFmtId="164" fontId="0" fillId="0" borderId="0" xfId="42" applyNumberFormat="1" applyFont="1" applyFill="1"/>
    <xf numFmtId="0" fontId="22" fillId="0" borderId="0" xfId="49" applyFont="1" applyAlignment="1">
      <alignment wrapText="1"/>
    </xf>
    <xf numFmtId="0" fontId="4" fillId="0" borderId="0" xfId="49"/>
    <xf numFmtId="0" fontId="4" fillId="0" borderId="0" xfId="49" applyAlignment="1">
      <alignment vertical="top"/>
    </xf>
    <xf numFmtId="0" fontId="4" fillId="0" borderId="0" xfId="49" applyFont="1"/>
    <xf numFmtId="0" fontId="4" fillId="45" borderId="12" xfId="49" applyFill="1" applyBorder="1"/>
    <xf numFmtId="0" fontId="4" fillId="45" borderId="14" xfId="49" applyFill="1" applyBorder="1"/>
    <xf numFmtId="0" fontId="4" fillId="45" borderId="11" xfId="49" applyFill="1" applyBorder="1"/>
    <xf numFmtId="0" fontId="35" fillId="0" borderId="0" xfId="49" applyFont="1"/>
    <xf numFmtId="0" fontId="43" fillId="0" borderId="0" xfId="49" applyFont="1"/>
    <xf numFmtId="0" fontId="33" fillId="0" borderId="0" xfId="49" applyFont="1"/>
    <xf numFmtId="0" fontId="4" fillId="0" borderId="0" xfId="49" applyAlignment="1">
      <alignment wrapText="1"/>
    </xf>
    <xf numFmtId="0" fontId="36" fillId="0" borderId="0" xfId="50" applyFont="1" applyAlignment="1">
      <alignment horizontal="center" vertical="center" wrapText="1"/>
    </xf>
    <xf numFmtId="0" fontId="36" fillId="0" borderId="0" xfId="50" applyFont="1" applyFill="1" applyAlignment="1">
      <alignment horizontal="center" vertical="center" wrapText="1"/>
    </xf>
    <xf numFmtId="0" fontId="4" fillId="0" borderId="0" xfId="49" applyFill="1"/>
    <xf numFmtId="0" fontId="4" fillId="0" borderId="0" xfId="49" applyFill="1" applyAlignment="1">
      <alignment wrapText="1"/>
    </xf>
    <xf numFmtId="0" fontId="4" fillId="0" borderId="0" xfId="49" applyFont="1" applyFill="1" applyAlignment="1">
      <alignment wrapText="1"/>
    </xf>
    <xf numFmtId="0" fontId="4" fillId="46" borderId="0" xfId="49" applyFill="1" applyAlignment="1">
      <alignment wrapText="1"/>
    </xf>
    <xf numFmtId="0" fontId="4" fillId="0" borderId="12" xfId="49" applyFill="1" applyBorder="1"/>
    <xf numFmtId="0" fontId="4" fillId="0" borderId="13" xfId="49" applyFill="1" applyBorder="1"/>
    <xf numFmtId="0" fontId="4" fillId="0" borderId="14" xfId="49" applyFill="1" applyBorder="1"/>
    <xf numFmtId="0" fontId="4" fillId="0" borderId="0" xfId="49" applyFill="1" applyBorder="1"/>
    <xf numFmtId="0" fontId="4" fillId="46" borderId="0" xfId="49" applyFill="1"/>
    <xf numFmtId="0" fontId="44" fillId="0" borderId="0" xfId="49" applyFont="1" applyAlignment="1">
      <alignment wrapText="1"/>
    </xf>
    <xf numFmtId="0" fontId="4" fillId="0" borderId="12" xfId="49" applyFill="1" applyBorder="1" applyAlignment="1">
      <alignment vertical="center"/>
    </xf>
    <xf numFmtId="0" fontId="4" fillId="0" borderId="13" xfId="49" applyFill="1" applyBorder="1" applyAlignment="1">
      <alignment vertical="center"/>
    </xf>
    <xf numFmtId="0" fontId="4" fillId="0" borderId="14" xfId="49" applyFill="1" applyBorder="1" applyAlignment="1">
      <alignment vertical="center"/>
    </xf>
    <xf numFmtId="0" fontId="4" fillId="0" borderId="0" xfId="49" applyFill="1" applyBorder="1" applyAlignment="1"/>
    <xf numFmtId="0" fontId="4" fillId="47" borderId="13" xfId="49" applyFill="1" applyBorder="1" applyAlignment="1">
      <alignment wrapText="1"/>
    </xf>
    <xf numFmtId="0" fontId="35" fillId="47" borderId="13" xfId="49" applyFont="1" applyFill="1" applyBorder="1" applyAlignment="1">
      <alignment wrapText="1"/>
    </xf>
    <xf numFmtId="0" fontId="35" fillId="47" borderId="14" xfId="49" applyFont="1" applyFill="1" applyBorder="1" applyAlignment="1">
      <alignment wrapText="1"/>
    </xf>
    <xf numFmtId="0" fontId="0" fillId="0" borderId="11" xfId="0" applyNumberFormat="1" applyFont="1" applyFill="1" applyBorder="1" applyAlignment="1" applyProtection="1">
      <alignment wrapText="1"/>
    </xf>
    <xf numFmtId="0" fontId="35" fillId="47" borderId="19" xfId="49" applyFont="1" applyFill="1" applyBorder="1" applyAlignment="1">
      <alignment wrapText="1"/>
    </xf>
    <xf numFmtId="0" fontId="35" fillId="47" borderId="20" xfId="49" applyFont="1" applyFill="1" applyBorder="1" applyAlignment="1">
      <alignment wrapText="1"/>
    </xf>
    <xf numFmtId="2" fontId="4" fillId="0" borderId="0" xfId="49" applyNumberFormat="1" applyFill="1"/>
    <xf numFmtId="0" fontId="4" fillId="0" borderId="0" xfId="49" applyFont="1" applyBorder="1" applyAlignment="1"/>
    <xf numFmtId="0" fontId="22" fillId="0" borderId="12" xfId="49" applyFont="1" applyBorder="1"/>
    <xf numFmtId="49" fontId="42" fillId="0" borderId="13" xfId="51" applyNumberFormat="1" applyFont="1" applyFill="1" applyBorder="1" applyAlignment="1">
      <alignment wrapText="1"/>
    </xf>
    <xf numFmtId="49" fontId="42" fillId="0" borderId="14" xfId="51" applyNumberFormat="1" applyFont="1" applyFill="1" applyBorder="1" applyAlignment="1">
      <alignment wrapText="1"/>
    </xf>
    <xf numFmtId="49" fontId="42" fillId="0" borderId="19" xfId="51" applyNumberFormat="1" applyFont="1" applyFill="1" applyBorder="1" applyAlignment="1">
      <alignment wrapText="1"/>
    </xf>
    <xf numFmtId="49" fontId="42" fillId="0" borderId="12" xfId="51" applyNumberFormat="1" applyFont="1" applyFill="1" applyBorder="1" applyAlignment="1">
      <alignment wrapText="1"/>
    </xf>
    <xf numFmtId="49" fontId="42" fillId="0" borderId="20" xfId="51" applyNumberFormat="1" applyFont="1" applyFill="1" applyBorder="1" applyAlignment="1">
      <alignment wrapText="1"/>
    </xf>
    <xf numFmtId="49" fontId="42" fillId="0" borderId="21" xfId="51" applyNumberFormat="1" applyFont="1" applyFill="1" applyBorder="1" applyAlignment="1">
      <alignment wrapText="1"/>
    </xf>
    <xf numFmtId="0" fontId="22" fillId="0" borderId="20" xfId="49" applyFont="1" applyBorder="1"/>
    <xf numFmtId="43" fontId="4" fillId="0" borderId="0" xfId="48" applyFont="1"/>
    <xf numFmtId="9" fontId="4" fillId="0" borderId="0" xfId="42" applyNumberFormat="1" applyFont="1"/>
    <xf numFmtId="9" fontId="4" fillId="0" borderId="0" xfId="42" applyFont="1"/>
    <xf numFmtId="9" fontId="4" fillId="0" borderId="0" xfId="49" applyNumberFormat="1"/>
    <xf numFmtId="164" fontId="4" fillId="0" borderId="0" xfId="49" applyNumberFormat="1"/>
    <xf numFmtId="164" fontId="4" fillId="0" borderId="0" xfId="42" applyNumberFormat="1" applyFont="1"/>
    <xf numFmtId="0" fontId="45" fillId="0" borderId="0" xfId="49" applyFont="1"/>
    <xf numFmtId="0" fontId="46" fillId="0" borderId="0" xfId="49" applyFont="1"/>
    <xf numFmtId="0" fontId="47" fillId="0" borderId="0" xfId="49" applyFont="1"/>
    <xf numFmtId="0" fontId="4" fillId="48" borderId="15" xfId="49" applyFill="1" applyBorder="1"/>
    <xf numFmtId="0" fontId="4" fillId="48" borderId="16" xfId="49" applyFont="1" applyFill="1" applyBorder="1"/>
    <xf numFmtId="0" fontId="4" fillId="48" borderId="17" xfId="49" applyFill="1" applyBorder="1"/>
    <xf numFmtId="0" fontId="4" fillId="49" borderId="15" xfId="49" applyFill="1" applyBorder="1"/>
    <xf numFmtId="0" fontId="4" fillId="49" borderId="16" xfId="49" applyFont="1" applyFill="1" applyBorder="1" applyAlignment="1">
      <alignment horizontal="center" wrapText="1"/>
    </xf>
    <xf numFmtId="2" fontId="4" fillId="49" borderId="17" xfId="42" applyNumberFormat="1" applyFont="1" applyFill="1" applyBorder="1"/>
    <xf numFmtId="0" fontId="22" fillId="48" borderId="18" xfId="49" applyFont="1" applyFill="1" applyBorder="1"/>
    <xf numFmtId="164" fontId="4" fillId="48" borderId="0" xfId="49" applyNumberFormat="1" applyFill="1" applyBorder="1"/>
    <xf numFmtId="0" fontId="4" fillId="48" borderId="22" xfId="49" applyFont="1" applyFill="1" applyBorder="1"/>
    <xf numFmtId="0" fontId="48" fillId="0" borderId="0" xfId="49" applyFont="1"/>
    <xf numFmtId="0" fontId="4" fillId="49" borderId="18" xfId="49" applyFill="1" applyBorder="1"/>
    <xf numFmtId="0" fontId="4" fillId="49" borderId="0" xfId="49" applyFill="1" applyBorder="1" applyAlignment="1">
      <alignment horizontal="center"/>
    </xf>
    <xf numFmtId="0" fontId="4" fillId="49" borderId="22" xfId="42" applyNumberFormat="1" applyFont="1" applyFill="1" applyBorder="1"/>
    <xf numFmtId="0" fontId="4" fillId="48" borderId="18" xfId="49" applyFill="1" applyBorder="1"/>
    <xf numFmtId="9" fontId="4" fillId="48" borderId="0" xfId="49" applyNumberFormat="1" applyFill="1" applyBorder="1"/>
    <xf numFmtId="0" fontId="4" fillId="48" borderId="22" xfId="49" applyFill="1" applyBorder="1"/>
    <xf numFmtId="0" fontId="4" fillId="48" borderId="0" xfId="49" applyFill="1" applyBorder="1"/>
    <xf numFmtId="0" fontId="4" fillId="48" borderId="18" xfId="49" applyFont="1" applyFill="1" applyBorder="1"/>
    <xf numFmtId="0" fontId="4" fillId="48" borderId="22" xfId="49" applyFill="1" applyBorder="1" applyAlignment="1">
      <alignment horizontal="left"/>
    </xf>
    <xf numFmtId="0" fontId="35" fillId="48" borderId="21" xfId="49" applyFont="1" applyFill="1" applyBorder="1" applyAlignment="1">
      <alignment wrapText="1"/>
    </xf>
    <xf numFmtId="0" fontId="4" fillId="48" borderId="19" xfId="49" applyFill="1" applyBorder="1"/>
    <xf numFmtId="0" fontId="4" fillId="48" borderId="20" xfId="49" applyFill="1" applyBorder="1"/>
    <xf numFmtId="0" fontId="4" fillId="49" borderId="21" xfId="49" applyFill="1" applyBorder="1"/>
    <xf numFmtId="0" fontId="4" fillId="49" borderId="19" xfId="49" applyFill="1" applyBorder="1" applyAlignment="1">
      <alignment horizontal="center"/>
    </xf>
    <xf numFmtId="0" fontId="4" fillId="49" borderId="20" xfId="42" applyNumberFormat="1" applyFont="1" applyFill="1" applyBorder="1"/>
    <xf numFmtId="0" fontId="4" fillId="0" borderId="18" xfId="49" applyFill="1" applyBorder="1"/>
    <xf numFmtId="0" fontId="4" fillId="50" borderId="0" xfId="49" applyFill="1" applyProtection="1">
      <protection hidden="1"/>
    </xf>
    <xf numFmtId="0" fontId="49" fillId="50" borderId="0" xfId="52" applyFont="1" applyFill="1" applyProtection="1">
      <protection hidden="1"/>
    </xf>
    <xf numFmtId="0" fontId="30" fillId="50" borderId="0" xfId="53" applyFill="1" applyProtection="1">
      <protection hidden="1"/>
    </xf>
    <xf numFmtId="0" fontId="30" fillId="47" borderId="0" xfId="53" applyFill="1" applyProtection="1">
      <protection hidden="1"/>
    </xf>
    <xf numFmtId="0" fontId="50" fillId="50" borderId="0" xfId="52" applyFont="1" applyFill="1" applyProtection="1">
      <protection hidden="1"/>
    </xf>
    <xf numFmtId="0" fontId="30" fillId="50" borderId="0" xfId="53" applyFont="1" applyFill="1" applyProtection="1">
      <protection hidden="1"/>
    </xf>
    <xf numFmtId="0" fontId="51" fillId="50" borderId="0" xfId="53" applyFont="1" applyFill="1" applyProtection="1">
      <protection hidden="1"/>
    </xf>
    <xf numFmtId="0" fontId="52" fillId="50" borderId="0" xfId="52" applyFont="1" applyFill="1" applyProtection="1">
      <protection hidden="1"/>
    </xf>
    <xf numFmtId="0" fontId="54" fillId="0" borderId="0" xfId="49" applyFont="1" applyBorder="1" applyAlignment="1" applyProtection="1">
      <protection hidden="1"/>
    </xf>
    <xf numFmtId="0" fontId="30" fillId="50" borderId="0" xfId="53" applyFill="1" applyProtection="1">
      <protection locked="0" hidden="1"/>
    </xf>
    <xf numFmtId="0" fontId="4" fillId="47" borderId="0" xfId="49" applyFill="1" applyProtection="1">
      <protection hidden="1"/>
    </xf>
    <xf numFmtId="0" fontId="25" fillId="47" borderId="0" xfId="52" applyFill="1" applyBorder="1" applyProtection="1">
      <protection hidden="1"/>
    </xf>
    <xf numFmtId="0" fontId="29" fillId="47" borderId="0" xfId="52" applyFont="1" applyFill="1" applyBorder="1" applyProtection="1">
      <protection hidden="1"/>
    </xf>
    <xf numFmtId="0" fontId="56" fillId="47" borderId="0" xfId="52" applyFont="1" applyFill="1" applyBorder="1" applyAlignment="1" applyProtection="1">
      <alignment horizontal="center"/>
      <protection hidden="1"/>
    </xf>
    <xf numFmtId="0" fontId="25" fillId="51" borderId="0" xfId="52" applyFont="1" applyFill="1" applyBorder="1" applyProtection="1">
      <protection hidden="1"/>
    </xf>
    <xf numFmtId="0" fontId="56" fillId="51" borderId="0" xfId="52" applyFont="1" applyFill="1" applyBorder="1" applyAlignment="1" applyProtection="1">
      <alignment horizontal="center"/>
      <protection hidden="1"/>
    </xf>
    <xf numFmtId="0" fontId="25" fillId="51" borderId="0" xfId="52" applyFill="1" applyBorder="1" applyProtection="1">
      <protection hidden="1"/>
    </xf>
    <xf numFmtId="0" fontId="4" fillId="51" borderId="0" xfId="49" applyFill="1" applyProtection="1">
      <protection hidden="1"/>
    </xf>
    <xf numFmtId="0" fontId="25" fillId="51" borderId="0" xfId="52" applyFill="1" applyBorder="1" applyAlignment="1" applyProtection="1">
      <alignment horizontal="center"/>
      <protection hidden="1"/>
    </xf>
    <xf numFmtId="0" fontId="57" fillId="51" borderId="0" xfId="52" applyFont="1" applyFill="1" applyBorder="1" applyAlignment="1" applyProtection="1">
      <alignment horizontal="left"/>
      <protection hidden="1"/>
    </xf>
    <xf numFmtId="0" fontId="57" fillId="51" borderId="0" xfId="52" applyFont="1" applyFill="1" applyBorder="1" applyProtection="1">
      <protection hidden="1"/>
    </xf>
    <xf numFmtId="0" fontId="24" fillId="51" borderId="0" xfId="52" applyFont="1" applyFill="1" applyBorder="1" applyProtection="1">
      <protection hidden="1"/>
    </xf>
    <xf numFmtId="0" fontId="30" fillId="51" borderId="0" xfId="53" applyFill="1" applyBorder="1" applyProtection="1">
      <protection hidden="1"/>
    </xf>
    <xf numFmtId="0" fontId="24" fillId="51" borderId="0" xfId="52" applyFont="1" applyFill="1" applyBorder="1" applyAlignment="1" applyProtection="1">
      <alignment horizontal="left"/>
      <protection hidden="1"/>
    </xf>
    <xf numFmtId="0" fontId="56" fillId="51" borderId="0" xfId="52" applyFont="1" applyFill="1" applyBorder="1" applyProtection="1">
      <protection hidden="1"/>
    </xf>
    <xf numFmtId="2" fontId="25" fillId="50" borderId="0" xfId="52" applyNumberFormat="1" applyFill="1" applyBorder="1" applyAlignment="1" applyProtection="1">
      <alignment horizontal="center"/>
      <protection hidden="1"/>
    </xf>
    <xf numFmtId="2" fontId="25" fillId="51" borderId="0" xfId="52" applyNumberFormat="1" applyFill="1" applyBorder="1" applyAlignment="1" applyProtection="1">
      <alignment horizontal="center"/>
      <protection hidden="1"/>
    </xf>
    <xf numFmtId="0" fontId="58" fillId="51" borderId="0" xfId="52" applyFont="1" applyFill="1" applyBorder="1" applyProtection="1">
      <protection hidden="1"/>
    </xf>
    <xf numFmtId="0" fontId="59" fillId="51" borderId="0" xfId="52" applyFont="1" applyFill="1" applyBorder="1" applyProtection="1">
      <protection hidden="1"/>
    </xf>
    <xf numFmtId="1" fontId="25" fillId="50" borderId="0" xfId="52" applyNumberFormat="1" applyFill="1" applyBorder="1" applyAlignment="1" applyProtection="1">
      <alignment horizontal="left"/>
      <protection hidden="1"/>
    </xf>
    <xf numFmtId="0" fontId="60" fillId="51" borderId="0" xfId="52" applyFont="1" applyFill="1" applyBorder="1" applyProtection="1">
      <protection hidden="1"/>
    </xf>
    <xf numFmtId="0" fontId="56" fillId="51" borderId="0" xfId="52" applyFont="1" applyFill="1" applyBorder="1" applyAlignment="1" applyProtection="1">
      <alignment horizontal="left"/>
      <protection hidden="1"/>
    </xf>
    <xf numFmtId="1" fontId="25" fillId="51" borderId="0" xfId="52" applyNumberFormat="1" applyFill="1" applyBorder="1" applyAlignment="1" applyProtection="1">
      <alignment horizontal="center"/>
      <protection hidden="1"/>
    </xf>
    <xf numFmtId="1" fontId="25" fillId="50" borderId="0" xfId="52" applyNumberFormat="1" applyFont="1" applyFill="1" applyBorder="1" applyAlignment="1" applyProtection="1">
      <alignment horizontal="left"/>
      <protection hidden="1"/>
    </xf>
    <xf numFmtId="0" fontId="61" fillId="51" borderId="0" xfId="52" applyFont="1" applyFill="1" applyBorder="1" applyProtection="1">
      <protection hidden="1"/>
    </xf>
    <xf numFmtId="0" fontId="62" fillId="51" borderId="0" xfId="52" applyFont="1" applyFill="1" applyBorder="1" applyProtection="1">
      <protection hidden="1"/>
    </xf>
    <xf numFmtId="9" fontId="25" fillId="50" borderId="0" xfId="54" applyFont="1" applyFill="1" applyBorder="1" applyAlignment="1" applyProtection="1">
      <alignment horizontal="left"/>
      <protection hidden="1"/>
    </xf>
    <xf numFmtId="0" fontId="25" fillId="51" borderId="0" xfId="52" applyFill="1" applyBorder="1" applyAlignment="1" applyProtection="1">
      <alignment horizontal="left"/>
      <protection hidden="1"/>
    </xf>
    <xf numFmtId="0" fontId="57" fillId="51" borderId="0" xfId="52" applyFont="1" applyFill="1" applyBorder="1" applyAlignment="1" applyProtection="1">
      <protection hidden="1"/>
    </xf>
    <xf numFmtId="0" fontId="56" fillId="51" borderId="0" xfId="52" applyFont="1" applyFill="1" applyBorder="1" applyAlignment="1" applyProtection="1">
      <protection hidden="1"/>
    </xf>
    <xf numFmtId="0" fontId="60" fillId="51" borderId="0" xfId="52" applyFont="1" applyFill="1" applyBorder="1" applyAlignment="1" applyProtection="1">
      <alignment horizontal="left"/>
      <protection hidden="1"/>
    </xf>
    <xf numFmtId="2" fontId="56" fillId="51" borderId="0" xfId="52" applyNumberFormat="1" applyFont="1" applyFill="1" applyBorder="1" applyAlignment="1" applyProtection="1">
      <alignment horizontal="left"/>
      <protection hidden="1"/>
    </xf>
    <xf numFmtId="165" fontId="25" fillId="50" borderId="0" xfId="52" applyNumberFormat="1" applyFill="1" applyBorder="1" applyAlignment="1" applyProtection="1">
      <alignment horizontal="left"/>
      <protection hidden="1"/>
    </xf>
    <xf numFmtId="0" fontId="25" fillId="51" borderId="0" xfId="52" applyFill="1" applyBorder="1" applyAlignment="1" applyProtection="1">
      <protection hidden="1"/>
    </xf>
    <xf numFmtId="0" fontId="29" fillId="51" borderId="0" xfId="52" applyFont="1" applyFill="1" applyBorder="1" applyProtection="1">
      <protection hidden="1"/>
    </xf>
    <xf numFmtId="2" fontId="63" fillId="49" borderId="0" xfId="52" applyNumberFormat="1" applyFont="1" applyFill="1" applyBorder="1" applyAlignment="1" applyProtection="1">
      <alignment horizontal="left" wrapText="1"/>
      <protection hidden="1"/>
    </xf>
    <xf numFmtId="0" fontId="65" fillId="51" borderId="0" xfId="52" applyFont="1" applyFill="1" applyBorder="1" applyProtection="1">
      <protection hidden="1"/>
    </xf>
    <xf numFmtId="9" fontId="25" fillId="51" borderId="0" xfId="54" applyFont="1" applyFill="1" applyBorder="1" applyProtection="1">
      <protection hidden="1"/>
    </xf>
    <xf numFmtId="0" fontId="66" fillId="51" borderId="0" xfId="52" applyFont="1" applyFill="1" applyBorder="1" applyProtection="1">
      <protection hidden="1"/>
    </xf>
    <xf numFmtId="0" fontId="4" fillId="49" borderId="0" xfId="49" applyFill="1" applyProtection="1">
      <protection hidden="1"/>
    </xf>
    <xf numFmtId="0" fontId="67" fillId="51" borderId="0" xfId="52" applyFont="1" applyFill="1" applyBorder="1" applyProtection="1">
      <protection hidden="1"/>
    </xf>
    <xf numFmtId="0" fontId="25" fillId="49" borderId="0" xfId="52" applyFill="1" applyBorder="1" applyProtection="1">
      <protection hidden="1"/>
    </xf>
    <xf numFmtId="0" fontId="69" fillId="49" borderId="0" xfId="49" applyFont="1" applyFill="1" applyProtection="1">
      <protection hidden="1"/>
    </xf>
    <xf numFmtId="9" fontId="68" fillId="49" borderId="0" xfId="42" applyFont="1" applyFill="1" applyProtection="1">
      <protection hidden="1"/>
    </xf>
    <xf numFmtId="0" fontId="30" fillId="51" borderId="0" xfId="53" applyFont="1" applyFill="1" applyBorder="1" applyAlignment="1" applyProtection="1">
      <alignment wrapText="1"/>
      <protection hidden="1"/>
    </xf>
    <xf numFmtId="0" fontId="30" fillId="51" borderId="0" xfId="53" applyFont="1" applyFill="1" applyBorder="1" applyProtection="1">
      <protection hidden="1"/>
    </xf>
    <xf numFmtId="0" fontId="70" fillId="47" borderId="0" xfId="49" applyFont="1" applyFill="1" applyProtection="1">
      <protection hidden="1"/>
    </xf>
    <xf numFmtId="0" fontId="70" fillId="50" borderId="0" xfId="49" applyFont="1" applyFill="1" applyProtection="1">
      <protection hidden="1"/>
    </xf>
    <xf numFmtId="0" fontId="71" fillId="50" borderId="0" xfId="49" applyFont="1" applyFill="1" applyProtection="1">
      <protection hidden="1"/>
    </xf>
    <xf numFmtId="0" fontId="23" fillId="50" borderId="0" xfId="49" applyFont="1" applyFill="1" applyProtection="1">
      <protection hidden="1"/>
    </xf>
    <xf numFmtId="0" fontId="42" fillId="52" borderId="0" xfId="0" applyFont="1" applyFill="1"/>
    <xf numFmtId="0" fontId="0" fillId="47" borderId="26" xfId="0" applyFill="1" applyBorder="1" applyAlignment="1" applyProtection="1">
      <alignment wrapText="1"/>
      <protection hidden="1"/>
    </xf>
    <xf numFmtId="0" fontId="24" fillId="47" borderId="27" xfId="0" applyFont="1" applyFill="1" applyBorder="1" applyAlignment="1" applyProtection="1">
      <alignment wrapText="1"/>
      <protection hidden="1"/>
    </xf>
    <xf numFmtId="0" fontId="24" fillId="47" borderId="28" xfId="0" applyFont="1" applyFill="1" applyBorder="1" applyAlignment="1" applyProtection="1">
      <alignment wrapText="1"/>
      <protection hidden="1"/>
    </xf>
    <xf numFmtId="0" fontId="0" fillId="47" borderId="0" xfId="0" applyFill="1" applyAlignment="1" applyProtection="1">
      <alignment wrapText="1"/>
      <protection hidden="1"/>
    </xf>
    <xf numFmtId="0" fontId="0" fillId="47" borderId="29" xfId="0" applyFill="1" applyBorder="1" applyProtection="1">
      <protection hidden="1"/>
    </xf>
    <xf numFmtId="1" fontId="0" fillId="47" borderId="29" xfId="0" applyNumberFormat="1" applyFill="1" applyBorder="1" applyProtection="1">
      <protection hidden="1"/>
    </xf>
    <xf numFmtId="0" fontId="0" fillId="47" borderId="0" xfId="0" applyFill="1" applyProtection="1">
      <protection hidden="1"/>
    </xf>
    <xf numFmtId="0" fontId="0" fillId="47" borderId="30" xfId="0" applyFill="1" applyBorder="1" applyProtection="1">
      <protection hidden="1"/>
    </xf>
    <xf numFmtId="1" fontId="0" fillId="47" borderId="30" xfId="0" applyNumberFormat="1" applyFill="1" applyBorder="1" applyProtection="1">
      <protection hidden="1"/>
    </xf>
    <xf numFmtId="0" fontId="0" fillId="0" borderId="30" xfId="0" applyFill="1" applyBorder="1" applyProtection="1">
      <protection hidden="1"/>
    </xf>
    <xf numFmtId="1" fontId="0" fillId="0" borderId="30" xfId="0" applyNumberFormat="1" applyFill="1" applyBorder="1" applyProtection="1">
      <protection hidden="1"/>
    </xf>
    <xf numFmtId="0" fontId="0" fillId="47" borderId="31" xfId="0" applyFill="1" applyBorder="1" applyProtection="1">
      <protection hidden="1"/>
    </xf>
    <xf numFmtId="1" fontId="0" fillId="47" borderId="31" xfId="0" applyNumberFormat="1" applyFill="1" applyBorder="1" applyProtection="1">
      <protection hidden="1"/>
    </xf>
    <xf numFmtId="165" fontId="0" fillId="47" borderId="30" xfId="0" applyNumberFormat="1" applyFill="1" applyBorder="1" applyProtection="1">
      <protection hidden="1"/>
    </xf>
    <xf numFmtId="2" fontId="0" fillId="0" borderId="30" xfId="0" applyNumberFormat="1" applyFill="1" applyBorder="1" applyProtection="1">
      <protection hidden="1"/>
    </xf>
    <xf numFmtId="0" fontId="72" fillId="47" borderId="0" xfId="55" applyFill="1" applyProtection="1">
      <protection hidden="1"/>
    </xf>
    <xf numFmtId="0" fontId="73" fillId="53" borderId="0" xfId="47" applyFont="1" applyFill="1" applyAlignment="1">
      <alignment wrapText="1"/>
    </xf>
    <xf numFmtId="0" fontId="22" fillId="0" borderId="32" xfId="0" applyFont="1" applyBorder="1" applyAlignment="1">
      <alignment horizontal="left"/>
    </xf>
    <xf numFmtId="0" fontId="22" fillId="0" borderId="32" xfId="0" applyFont="1" applyBorder="1"/>
    <xf numFmtId="0" fontId="22" fillId="0" borderId="32" xfId="0" applyNumberFormat="1" applyFont="1" applyBorder="1"/>
    <xf numFmtId="0" fontId="0" fillId="0" borderId="0" xfId="0" applyAlignment="1">
      <alignment horizontal="left"/>
    </xf>
    <xf numFmtId="0" fontId="0" fillId="0" borderId="0" xfId="0" applyNumberFormat="1"/>
    <xf numFmtId="0" fontId="22" fillId="54" borderId="33" xfId="0" applyFont="1" applyFill="1" applyBorder="1" applyAlignment="1">
      <alignment horizontal="left"/>
    </xf>
    <xf numFmtId="0" fontId="22" fillId="54" borderId="33" xfId="0" applyFont="1" applyFill="1" applyBorder="1"/>
    <xf numFmtId="0" fontId="22" fillId="54" borderId="33" xfId="0" applyNumberFormat="1" applyFont="1" applyFill="1" applyBorder="1"/>
    <xf numFmtId="0" fontId="22" fillId="54" borderId="32" xfId="0" applyFont="1" applyFill="1" applyBorder="1" applyAlignment="1">
      <alignment wrapText="1"/>
    </xf>
    <xf numFmtId="9" fontId="0" fillId="0" borderId="0" xfId="42" applyFont="1"/>
    <xf numFmtId="0" fontId="36" fillId="53" borderId="0" xfId="45" applyFont="1" applyFill="1" applyAlignment="1">
      <alignment wrapText="1"/>
    </xf>
    <xf numFmtId="0" fontId="5" fillId="53" borderId="0" xfId="45" applyFill="1"/>
    <xf numFmtId="0" fontId="5" fillId="53" borderId="0" xfId="45" applyFill="1" applyAlignment="1">
      <alignment wrapText="1"/>
    </xf>
    <xf numFmtId="0" fontId="30" fillId="53" borderId="0" xfId="45" applyFont="1" applyFill="1" applyAlignment="1">
      <alignment wrapText="1"/>
    </xf>
    <xf numFmtId="0" fontId="29" fillId="0" borderId="0" xfId="0" applyFont="1"/>
    <xf numFmtId="165" fontId="0" fillId="0" borderId="0" xfId="0" applyNumberFormat="1" applyProtection="1">
      <protection hidden="1"/>
    </xf>
    <xf numFmtId="165" fontId="0" fillId="0" borderId="0" xfId="0" applyNumberFormat="1"/>
    <xf numFmtId="0" fontId="29" fillId="0" borderId="0" xfId="0" applyFont="1" applyProtection="1">
      <protection hidden="1"/>
    </xf>
    <xf numFmtId="0" fontId="36" fillId="40" borderId="0" xfId="0" applyFont="1" applyFill="1"/>
    <xf numFmtId="2" fontId="30" fillId="40" borderId="0" xfId="45" applyNumberFormat="1" applyFont="1" applyFill="1"/>
    <xf numFmtId="0" fontId="30" fillId="55" borderId="0" xfId="0" applyFont="1" applyFill="1"/>
    <xf numFmtId="165" fontId="30" fillId="55" borderId="0" xfId="45" applyNumberFormat="1" applyFont="1" applyFill="1"/>
    <xf numFmtId="165" fontId="30" fillId="0" borderId="0" xfId="45" applyNumberFormat="1" applyFont="1"/>
    <xf numFmtId="0" fontId="36" fillId="0" borderId="0" xfId="0" applyFont="1"/>
    <xf numFmtId="0" fontId="30" fillId="0" borderId="0" xfId="0" applyFont="1"/>
    <xf numFmtId="2" fontId="30" fillId="0" borderId="0" xfId="45" applyNumberFormat="1" applyFont="1" applyFill="1"/>
    <xf numFmtId="165" fontId="30" fillId="0" borderId="0" xfId="45" applyNumberFormat="1" applyFont="1" applyFill="1"/>
    <xf numFmtId="0" fontId="22" fillId="47" borderId="19" xfId="45" applyFont="1" applyFill="1" applyBorder="1" applyAlignment="1">
      <alignment horizontal="left"/>
    </xf>
    <xf numFmtId="0" fontId="22" fillId="47" borderId="19" xfId="45" applyFont="1" applyFill="1" applyBorder="1" applyAlignment="1">
      <alignment horizontal="center" vertical="center"/>
    </xf>
    <xf numFmtId="0" fontId="5" fillId="0" borderId="0" xfId="45"/>
    <xf numFmtId="166" fontId="5" fillId="47" borderId="30" xfId="45" applyNumberFormat="1" applyFill="1" applyBorder="1"/>
    <xf numFmtId="1" fontId="0" fillId="47" borderId="0" xfId="56" applyNumberFormat="1" applyFont="1" applyFill="1" applyBorder="1" applyAlignment="1">
      <alignment horizontal="center"/>
    </xf>
    <xf numFmtId="1" fontId="0" fillId="47" borderId="0" xfId="56" applyNumberFormat="1" applyFont="1" applyFill="1" applyBorder="1" applyAlignment="1">
      <alignment horizontal="center" vertical="center"/>
    </xf>
    <xf numFmtId="1" fontId="5" fillId="47" borderId="0" xfId="45" applyNumberFormat="1" applyFill="1" applyBorder="1" applyAlignment="1">
      <alignment horizontal="center" vertical="center"/>
    </xf>
    <xf numFmtId="166" fontId="5" fillId="47" borderId="22" xfId="45" applyNumberFormat="1" applyFill="1" applyBorder="1"/>
    <xf numFmtId="166" fontId="5" fillId="47" borderId="31" xfId="45" applyNumberFormat="1" applyFill="1" applyBorder="1"/>
    <xf numFmtId="1" fontId="5" fillId="47" borderId="19" xfId="45" applyNumberFormat="1" applyFill="1" applyBorder="1" applyAlignment="1">
      <alignment horizontal="center" vertical="center"/>
    </xf>
    <xf numFmtId="166" fontId="22" fillId="47" borderId="18" xfId="45" applyNumberFormat="1" applyFont="1" applyFill="1" applyBorder="1"/>
    <xf numFmtId="3" fontId="22" fillId="47" borderId="16" xfId="45" applyNumberFormat="1" applyFont="1" applyFill="1" applyBorder="1" applyAlignment="1">
      <alignment horizontal="center"/>
    </xf>
    <xf numFmtId="3" fontId="22" fillId="47" borderId="0" xfId="45" applyNumberFormat="1" applyFont="1" applyFill="1" applyBorder="1" applyAlignment="1">
      <alignment horizontal="center"/>
    </xf>
    <xf numFmtId="166" fontId="3" fillId="47" borderId="18" xfId="45" applyNumberFormat="1" applyFont="1" applyFill="1" applyBorder="1"/>
    <xf numFmtId="3" fontId="22" fillId="0" borderId="0" xfId="45" applyNumberFormat="1" applyFont="1" applyFill="1" applyBorder="1" applyAlignment="1">
      <alignment horizontal="center"/>
    </xf>
    <xf numFmtId="0" fontId="5" fillId="47" borderId="21" xfId="45" applyFill="1" applyBorder="1"/>
    <xf numFmtId="9" fontId="22" fillId="47" borderId="19" xfId="56" applyNumberFormat="1" applyFont="1" applyFill="1" applyBorder="1" applyAlignment="1">
      <alignment horizontal="center"/>
    </xf>
    <xf numFmtId="165" fontId="5" fillId="0" borderId="0" xfId="45" applyNumberFormat="1"/>
    <xf numFmtId="9" fontId="3" fillId="0" borderId="0" xfId="42" applyFont="1"/>
    <xf numFmtId="0" fontId="5" fillId="0" borderId="0" xfId="45" applyFill="1"/>
    <xf numFmtId="0" fontId="3" fillId="0" borderId="0" xfId="45" applyFont="1" applyFill="1"/>
    <xf numFmtId="164" fontId="3" fillId="0" borderId="0" xfId="42" applyNumberFormat="1" applyFont="1"/>
    <xf numFmtId="0" fontId="5" fillId="0" borderId="0" xfId="45" applyFill="1" applyAlignment="1">
      <alignment horizontal="right"/>
    </xf>
    <xf numFmtId="0" fontId="0" fillId="33" borderId="0" xfId="0" applyFill="1"/>
    <xf numFmtId="0" fontId="36" fillId="33" borderId="0" xfId="45" applyFont="1" applyFill="1" applyAlignment="1">
      <alignment horizontal="center" vertical="center" wrapText="1"/>
    </xf>
    <xf numFmtId="0" fontId="3" fillId="48" borderId="18" xfId="49" applyFont="1" applyFill="1" applyBorder="1"/>
    <xf numFmtId="9" fontId="29" fillId="0" borderId="0" xfId="42" applyFont="1"/>
    <xf numFmtId="0" fontId="2" fillId="0" borderId="0" xfId="57" applyFill="1" applyAlignment="1">
      <alignment wrapText="1"/>
    </xf>
    <xf numFmtId="0" fontId="2" fillId="0" borderId="0" xfId="57" applyFont="1" applyFill="1" applyAlignment="1">
      <alignment wrapText="1"/>
    </xf>
    <xf numFmtId="0" fontId="77" fillId="41" borderId="0" xfId="0" applyFont="1" applyFill="1"/>
    <xf numFmtId="164" fontId="0" fillId="0" borderId="0" xfId="0" applyNumberFormat="1"/>
    <xf numFmtId="164" fontId="2" fillId="0" borderId="0" xfId="57" applyNumberFormat="1" applyAlignment="1">
      <alignment wrapText="1"/>
    </xf>
    <xf numFmtId="164" fontId="0" fillId="0" borderId="0" xfId="42" applyNumberFormat="1" applyFont="1"/>
    <xf numFmtId="167" fontId="0" fillId="0" borderId="0" xfId="48" applyNumberFormat="1" applyFont="1"/>
    <xf numFmtId="0" fontId="46" fillId="0" borderId="0" xfId="0" applyFont="1"/>
    <xf numFmtId="0" fontId="0" fillId="0" borderId="12" xfId="0" applyBorder="1"/>
    <xf numFmtId="0" fontId="0" fillId="0" borderId="13" xfId="0" applyBorder="1"/>
    <xf numFmtId="168" fontId="0" fillId="56" borderId="13" xfId="0" applyNumberFormat="1" applyFill="1" applyBorder="1"/>
    <xf numFmtId="169" fontId="0" fillId="56" borderId="13" xfId="0" applyNumberFormat="1" applyFill="1" applyBorder="1"/>
    <xf numFmtId="168" fontId="0" fillId="56" borderId="14" xfId="0" applyNumberFormat="1" applyFill="1" applyBorder="1"/>
    <xf numFmtId="0" fontId="0" fillId="0" borderId="15" xfId="0" applyBorder="1"/>
    <xf numFmtId="0" fontId="0" fillId="0" borderId="16" xfId="0" applyBorder="1"/>
    <xf numFmtId="0" fontId="0" fillId="0" borderId="17" xfId="0" applyBorder="1"/>
    <xf numFmtId="2" fontId="0" fillId="0" borderId="16" xfId="0" applyNumberFormat="1" applyBorder="1"/>
    <xf numFmtId="0" fontId="0" fillId="0" borderId="21" xfId="0" applyBorder="1"/>
    <xf numFmtId="0" fontId="0" fillId="0" borderId="19" xfId="0" applyBorder="1"/>
    <xf numFmtId="0" fontId="0" fillId="0" borderId="20" xfId="0" applyBorder="1"/>
    <xf numFmtId="2" fontId="0" fillId="0" borderId="19" xfId="0" applyNumberFormat="1" applyBorder="1"/>
    <xf numFmtId="2" fontId="0" fillId="0" borderId="0" xfId="0" applyNumberFormat="1"/>
    <xf numFmtId="0" fontId="78" fillId="0" borderId="0" xfId="0" applyFont="1"/>
    <xf numFmtId="2" fontId="29" fillId="0" borderId="0" xfId="42" applyNumberFormat="1" applyFont="1"/>
    <xf numFmtId="0" fontId="29" fillId="41" borderId="0" xfId="0" applyFont="1" applyFill="1" applyAlignment="1" applyProtection="1">
      <alignment wrapText="1"/>
      <protection hidden="1"/>
    </xf>
    <xf numFmtId="0" fontId="30" fillId="0" borderId="0" xfId="45" applyFont="1" applyFill="1" applyAlignment="1" applyProtection="1">
      <alignment horizontal="center" vertical="center" wrapText="1"/>
      <protection hidden="1"/>
    </xf>
    <xf numFmtId="0" fontId="36" fillId="44" borderId="12" xfId="45" applyFont="1" applyFill="1" applyBorder="1" applyAlignment="1" applyProtection="1">
      <alignment horizontal="center" vertical="center" wrapText="1"/>
      <protection hidden="1"/>
    </xf>
    <xf numFmtId="0" fontId="36" fillId="44" borderId="14" xfId="45" applyFont="1" applyFill="1" applyBorder="1" applyAlignment="1" applyProtection="1">
      <alignment horizontal="center" vertical="center"/>
      <protection hidden="1"/>
    </xf>
    <xf numFmtId="170" fontId="0" fillId="0" borderId="0" xfId="48" applyNumberFormat="1" applyFont="1"/>
    <xf numFmtId="9" fontId="29" fillId="57" borderId="0" xfId="42" applyFont="1" applyFill="1"/>
    <xf numFmtId="0" fontId="0" fillId="58" borderId="0" xfId="0" applyNumberFormat="1" applyFont="1" applyFill="1" applyBorder="1" applyAlignment="1" applyProtection="1"/>
    <xf numFmtId="0" fontId="0" fillId="48" borderId="0" xfId="0" applyNumberFormat="1" applyFont="1" applyFill="1" applyBorder="1" applyAlignment="1" applyProtection="1"/>
    <xf numFmtId="0" fontId="0" fillId="41" borderId="0" xfId="0" applyNumberFormat="1" applyFont="1" applyFill="1" applyBorder="1" applyAlignment="1" applyProtection="1"/>
    <xf numFmtId="165" fontId="0" fillId="0" borderId="0" xfId="0" applyNumberFormat="1" applyFont="1" applyFill="1" applyBorder="1" applyAlignment="1" applyProtection="1"/>
    <xf numFmtId="0" fontId="0" fillId="33" borderId="0" xfId="0" applyNumberFormat="1" applyFont="1" applyFill="1" applyBorder="1" applyAlignment="1" applyProtection="1"/>
    <xf numFmtId="9" fontId="0" fillId="47" borderId="0" xfId="56" applyFont="1" applyFill="1" applyBorder="1" applyAlignment="1">
      <alignment horizontal="center" vertical="center"/>
    </xf>
    <xf numFmtId="3" fontId="5" fillId="47" borderId="0" xfId="45" applyNumberFormat="1" applyFill="1" applyBorder="1" applyAlignment="1">
      <alignment horizontal="center" vertical="center"/>
    </xf>
    <xf numFmtId="3" fontId="5" fillId="47" borderId="22" xfId="45" applyNumberFormat="1" applyFill="1" applyBorder="1" applyAlignment="1">
      <alignment horizontal="center" vertical="center"/>
    </xf>
    <xf numFmtId="166" fontId="5" fillId="47" borderId="19" xfId="45" applyNumberFormat="1" applyFill="1" applyBorder="1" applyAlignment="1">
      <alignment horizontal="center" vertical="center"/>
    </xf>
    <xf numFmtId="166" fontId="5" fillId="47" borderId="20" xfId="45" applyNumberFormat="1" applyFill="1" applyBorder="1" applyAlignment="1">
      <alignment horizontal="center" vertical="center"/>
    </xf>
    <xf numFmtId="0" fontId="22" fillId="47" borderId="19" xfId="45" applyFont="1" applyFill="1" applyBorder="1" applyAlignment="1">
      <alignment horizontal="center" vertical="center" wrapText="1"/>
    </xf>
    <xf numFmtId="9" fontId="24" fillId="47" borderId="15" xfId="56" applyFont="1" applyFill="1" applyBorder="1" applyAlignment="1">
      <alignment horizontal="center"/>
    </xf>
    <xf numFmtId="1" fontId="0" fillId="47" borderId="16" xfId="56" applyNumberFormat="1" applyFont="1" applyFill="1" applyBorder="1" applyAlignment="1">
      <alignment horizontal="center"/>
    </xf>
    <xf numFmtId="3" fontId="22" fillId="47" borderId="22" xfId="45" applyNumberFormat="1" applyFont="1" applyFill="1" applyBorder="1" applyAlignment="1">
      <alignment horizontal="center"/>
    </xf>
    <xf numFmtId="9" fontId="24" fillId="47" borderId="18" xfId="56" applyFont="1" applyFill="1" applyBorder="1" applyAlignment="1">
      <alignment horizontal="center"/>
    </xf>
    <xf numFmtId="0" fontId="5" fillId="47" borderId="21" xfId="45" applyFill="1" applyBorder="1" applyAlignment="1">
      <alignment horizontal="center"/>
    </xf>
    <xf numFmtId="0" fontId="5" fillId="47" borderId="19" xfId="45" applyFill="1" applyBorder="1" applyAlignment="1">
      <alignment horizontal="center"/>
    </xf>
    <xf numFmtId="9" fontId="22" fillId="47" borderId="19" xfId="56" applyFont="1" applyFill="1" applyBorder="1" applyAlignment="1">
      <alignment horizontal="center"/>
    </xf>
    <xf numFmtId="9" fontId="24" fillId="47" borderId="19" xfId="56" applyFont="1" applyFill="1" applyBorder="1" applyAlignment="1">
      <alignment horizontal="center"/>
    </xf>
    <xf numFmtId="9" fontId="24" fillId="47" borderId="20" xfId="56" applyFont="1" applyFill="1" applyBorder="1" applyAlignment="1">
      <alignment horizontal="center"/>
    </xf>
    <xf numFmtId="0" fontId="2" fillId="0" borderId="0" xfId="45" applyFont="1" applyFill="1"/>
    <xf numFmtId="0" fontId="79" fillId="0" borderId="0" xfId="0" applyFont="1"/>
    <xf numFmtId="9" fontId="79" fillId="0" borderId="0" xfId="42" applyFont="1"/>
    <xf numFmtId="165" fontId="80" fillId="55" borderId="0" xfId="45" applyNumberFormat="1" applyFont="1" applyFill="1"/>
    <xf numFmtId="2" fontId="80" fillId="40" borderId="0" xfId="45" applyNumberFormat="1" applyFont="1" applyFill="1"/>
    <xf numFmtId="165" fontId="80" fillId="0" borderId="0" xfId="45" applyNumberFormat="1" applyFont="1"/>
    <xf numFmtId="0" fontId="79" fillId="0" borderId="0" xfId="0" applyFont="1" applyAlignment="1">
      <alignment horizontal="left" wrapText="1"/>
    </xf>
    <xf numFmtId="165" fontId="79" fillId="0" borderId="0" xfId="0" applyNumberFormat="1" applyFont="1" applyProtection="1">
      <protection hidden="1"/>
    </xf>
    <xf numFmtId="165" fontId="79" fillId="0" borderId="0" xfId="48" applyNumberFormat="1" applyFont="1"/>
    <xf numFmtId="166" fontId="3" fillId="47" borderId="30" xfId="45" applyNumberFormat="1" applyFont="1" applyFill="1" applyBorder="1"/>
    <xf numFmtId="0" fontId="81" fillId="0" borderId="0" xfId="0" applyFont="1"/>
    <xf numFmtId="0" fontId="0" fillId="37" borderId="0" xfId="0" applyNumberFormat="1" applyFill="1"/>
    <xf numFmtId="0" fontId="29" fillId="0" borderId="0" xfId="0" applyFont="1" applyAlignment="1">
      <alignment wrapText="1"/>
    </xf>
    <xf numFmtId="0" fontId="29" fillId="0" borderId="0" xfId="0" applyFont="1" applyAlignment="1">
      <alignment horizontal="left" wrapText="1"/>
    </xf>
    <xf numFmtId="164" fontId="79" fillId="0" borderId="0" xfId="42" applyNumberFormat="1" applyFont="1"/>
    <xf numFmtId="164" fontId="0" fillId="0" borderId="0" xfId="42" applyNumberFormat="1" applyFont="1" applyAlignment="1">
      <alignment wrapText="1"/>
    </xf>
    <xf numFmtId="10" fontId="0" fillId="0" borderId="0" xfId="42" applyNumberFormat="1" applyFont="1"/>
    <xf numFmtId="171" fontId="0" fillId="0" borderId="0" xfId="0" applyNumberFormat="1"/>
    <xf numFmtId="0" fontId="84" fillId="51" borderId="0" xfId="52" applyFont="1" applyFill="1" applyBorder="1" applyProtection="1">
      <protection hidden="1"/>
    </xf>
    <xf numFmtId="168" fontId="0" fillId="0" borderId="0" xfId="0" applyNumberFormat="1"/>
    <xf numFmtId="0" fontId="33" fillId="0" borderId="0" xfId="49" applyFont="1" applyFill="1"/>
    <xf numFmtId="0" fontId="1" fillId="0" borderId="0" xfId="49" applyFont="1"/>
    <xf numFmtId="2" fontId="4" fillId="58" borderId="0" xfId="42" applyNumberFormat="1" applyFont="1" applyFill="1"/>
    <xf numFmtId="0" fontId="4" fillId="58" borderId="0" xfId="49" applyFill="1"/>
    <xf numFmtId="0" fontId="0" fillId="0" borderId="0" xfId="0" applyAlignment="1">
      <alignment horizontal="left" wrapText="1"/>
    </xf>
    <xf numFmtId="0" fontId="39" fillId="0" borderId="0" xfId="0" applyFont="1" applyAlignment="1" applyProtection="1">
      <alignment horizontal="left" wrapText="1"/>
      <protection hidden="1"/>
    </xf>
    <xf numFmtId="0" fontId="0" fillId="57" borderId="12" xfId="0" applyFill="1" applyBorder="1" applyAlignment="1">
      <alignment horizontal="center"/>
    </xf>
    <xf numFmtId="0" fontId="0" fillId="57" borderId="13" xfId="0" applyFill="1" applyBorder="1" applyAlignment="1">
      <alignment horizontal="center"/>
    </xf>
    <xf numFmtId="0" fontId="0" fillId="57" borderId="14" xfId="0" applyFill="1" applyBorder="1" applyAlignment="1">
      <alignment horizontal="center"/>
    </xf>
    <xf numFmtId="0" fontId="79" fillId="0" borderId="0" xfId="0" applyNumberFormat="1" applyFont="1" applyFill="1" applyBorder="1" applyAlignment="1" applyProtection="1">
      <alignment horizontal="left" wrapText="1"/>
    </xf>
    <xf numFmtId="0" fontId="29" fillId="0" borderId="12" xfId="0" applyFont="1" applyBorder="1" applyAlignment="1" applyProtection="1">
      <alignment horizontal="center"/>
      <protection hidden="1"/>
    </xf>
    <xf numFmtId="0" fontId="29" fillId="0" borderId="13" xfId="0" applyFont="1" applyBorder="1" applyAlignment="1" applyProtection="1">
      <alignment horizontal="center"/>
      <protection hidden="1"/>
    </xf>
    <xf numFmtId="0" fontId="29" fillId="0" borderId="14" xfId="0" applyFont="1" applyBorder="1" applyAlignment="1" applyProtection="1">
      <alignment horizontal="center"/>
      <protection hidden="1"/>
    </xf>
    <xf numFmtId="0" fontId="29" fillId="0" borderId="12" xfId="0" applyFont="1" applyBorder="1" applyAlignment="1" applyProtection="1">
      <alignment horizontal="center" wrapText="1"/>
      <protection hidden="1"/>
    </xf>
    <xf numFmtId="0" fontId="29" fillId="0" borderId="14" xfId="0" applyFont="1" applyBorder="1" applyAlignment="1" applyProtection="1">
      <alignment horizontal="center" wrapText="1"/>
      <protection hidden="1"/>
    </xf>
    <xf numFmtId="0" fontId="29" fillId="0" borderId="12" xfId="0" applyFont="1" applyBorder="1" applyAlignment="1">
      <alignment horizontal="center"/>
    </xf>
    <xf numFmtId="0" fontId="29" fillId="0" borderId="13" xfId="0" applyFont="1" applyBorder="1" applyAlignment="1">
      <alignment horizontal="center"/>
    </xf>
    <xf numFmtId="0" fontId="29" fillId="0" borderId="14" xfId="0" applyFont="1" applyBorder="1" applyAlignment="1">
      <alignment horizontal="center"/>
    </xf>
    <xf numFmtId="0" fontId="0" fillId="36" borderId="12" xfId="0" applyFill="1" applyBorder="1" applyAlignment="1">
      <alignment horizontal="center"/>
    </xf>
    <xf numFmtId="0" fontId="0" fillId="36" borderId="13" xfId="0" applyFill="1" applyBorder="1" applyAlignment="1">
      <alignment horizontal="center"/>
    </xf>
    <xf numFmtId="0" fontId="0" fillId="36" borderId="14" xfId="0" applyFill="1" applyBorder="1" applyAlignment="1">
      <alignment horizontal="center"/>
    </xf>
    <xf numFmtId="0" fontId="0" fillId="36" borderId="15" xfId="0" applyFill="1" applyBorder="1" applyAlignment="1">
      <alignment horizontal="center"/>
    </xf>
    <xf numFmtId="0" fontId="0" fillId="36" borderId="16" xfId="0" applyFill="1" applyBorder="1" applyAlignment="1">
      <alignment horizontal="center"/>
    </xf>
    <xf numFmtId="0" fontId="0" fillId="36" borderId="17" xfId="0" applyFill="1" applyBorder="1" applyAlignment="1">
      <alignment horizontal="center"/>
    </xf>
    <xf numFmtId="0" fontId="35" fillId="0" borderId="0" xfId="49" applyFont="1" applyAlignment="1">
      <alignment horizontal="center" wrapText="1"/>
    </xf>
    <xf numFmtId="0" fontId="35" fillId="0" borderId="0" xfId="49" applyFont="1" applyBorder="1" applyAlignment="1">
      <alignment horizontal="center" wrapText="1"/>
    </xf>
    <xf numFmtId="0" fontId="35" fillId="0" borderId="15" xfId="49" applyFont="1" applyBorder="1" applyAlignment="1">
      <alignment horizontal="center" vertical="center" wrapText="1"/>
    </xf>
    <xf numFmtId="0" fontId="35" fillId="0" borderId="16" xfId="49" applyFont="1" applyBorder="1" applyAlignment="1">
      <alignment horizontal="center" vertical="center" wrapText="1"/>
    </xf>
    <xf numFmtId="0" fontId="35" fillId="0" borderId="17" xfId="49" applyFont="1" applyBorder="1" applyAlignment="1">
      <alignment horizontal="center" vertical="center" wrapText="1"/>
    </xf>
    <xf numFmtId="0" fontId="4" fillId="0" borderId="12" xfId="49" applyFill="1" applyBorder="1" applyAlignment="1">
      <alignment horizontal="center" vertical="center" wrapText="1"/>
    </xf>
    <xf numFmtId="0" fontId="4" fillId="0" borderId="13" xfId="49" applyFill="1" applyBorder="1" applyAlignment="1">
      <alignment horizontal="center" vertical="center" wrapText="1"/>
    </xf>
    <xf numFmtId="0" fontId="4" fillId="0" borderId="14" xfId="49" applyFill="1" applyBorder="1" applyAlignment="1">
      <alignment horizontal="center" vertical="center" wrapText="1"/>
    </xf>
    <xf numFmtId="0" fontId="4" fillId="0" borderId="12" xfId="49" applyBorder="1" applyAlignment="1">
      <alignment horizontal="center"/>
    </xf>
    <xf numFmtId="0" fontId="4" fillId="0" borderId="13" xfId="49" applyBorder="1" applyAlignment="1">
      <alignment horizontal="center"/>
    </xf>
    <xf numFmtId="0" fontId="4" fillId="0" borderId="14" xfId="49" applyBorder="1" applyAlignment="1">
      <alignment horizontal="center"/>
    </xf>
    <xf numFmtId="0" fontId="4" fillId="0" borderId="12" xfId="49" applyFont="1" applyBorder="1" applyAlignment="1">
      <alignment horizontal="center"/>
    </xf>
    <xf numFmtId="0" fontId="4" fillId="0" borderId="13" xfId="49" applyFont="1" applyBorder="1" applyAlignment="1">
      <alignment horizontal="center"/>
    </xf>
    <xf numFmtId="0" fontId="4" fillId="0" borderId="14" xfId="49" applyFont="1" applyBorder="1" applyAlignment="1">
      <alignment horizontal="center"/>
    </xf>
    <xf numFmtId="0" fontId="57" fillId="51" borderId="0" xfId="52" applyFont="1" applyFill="1" applyBorder="1" applyAlignment="1" applyProtection="1">
      <alignment horizontal="left"/>
      <protection hidden="1"/>
    </xf>
    <xf numFmtId="0" fontId="53" fillId="50" borderId="23" xfId="49" applyFont="1" applyFill="1" applyBorder="1" applyAlignment="1" applyProtection="1">
      <alignment horizontal="left"/>
      <protection hidden="1"/>
    </xf>
    <xf numFmtId="0" fontId="53" fillId="50" borderId="24" xfId="49" applyFont="1" applyFill="1" applyBorder="1" applyAlignment="1" applyProtection="1">
      <alignment horizontal="left"/>
      <protection hidden="1"/>
    </xf>
    <xf numFmtId="0" fontId="53" fillId="50" borderId="25" xfId="49" applyFont="1" applyFill="1" applyBorder="1" applyAlignment="1" applyProtection="1">
      <alignment horizontal="left"/>
      <protection hidden="1"/>
    </xf>
    <xf numFmtId="0" fontId="55" fillId="50" borderId="23" xfId="52" applyFont="1" applyFill="1" applyBorder="1" applyAlignment="1" applyProtection="1">
      <alignment horizontal="left"/>
      <protection hidden="1"/>
    </xf>
    <xf numFmtId="0" fontId="55" fillId="50" borderId="24" xfId="52" applyFont="1" applyFill="1" applyBorder="1" applyAlignment="1" applyProtection="1">
      <alignment horizontal="left"/>
      <protection hidden="1"/>
    </xf>
    <xf numFmtId="0" fontId="55" fillId="50" borderId="25" xfId="52" applyFont="1" applyFill="1" applyBorder="1" applyAlignment="1" applyProtection="1">
      <alignment horizontal="left"/>
      <protection hidden="1"/>
    </xf>
    <xf numFmtId="1" fontId="25" fillId="50" borderId="0" xfId="52" applyNumberFormat="1" applyFill="1" applyBorder="1" applyAlignment="1" applyProtection="1">
      <alignment horizontal="center"/>
      <protection hidden="1"/>
    </xf>
    <xf numFmtId="0" fontId="68" fillId="49" borderId="0" xfId="49" applyFont="1" applyFill="1" applyAlignment="1" applyProtection="1">
      <alignment horizontal="left" wrapText="1"/>
      <protection hidden="1"/>
    </xf>
    <xf numFmtId="2" fontId="63" fillId="50" borderId="0" xfId="52" applyNumberFormat="1" applyFont="1" applyFill="1" applyBorder="1" applyAlignment="1" applyProtection="1">
      <alignment horizontal="left"/>
      <protection hidden="1"/>
    </xf>
    <xf numFmtId="0" fontId="25" fillId="50" borderId="0" xfId="52" applyFill="1" applyBorder="1" applyAlignment="1" applyProtection="1">
      <alignment horizontal="left"/>
      <protection hidden="1"/>
    </xf>
    <xf numFmtId="0" fontId="4" fillId="0" borderId="0" xfId="49" applyBorder="1" applyAlignment="1" applyProtection="1">
      <protection hidden="1"/>
    </xf>
    <xf numFmtId="2" fontId="63" fillId="50" borderId="0" xfId="52" applyNumberFormat="1" applyFont="1" applyFill="1" applyBorder="1" applyAlignment="1" applyProtection="1">
      <alignment horizontal="left" wrapText="1"/>
      <protection hidden="1"/>
    </xf>
    <xf numFmtId="9" fontId="25" fillId="47" borderId="0" xfId="54" applyNumberFormat="1" applyFont="1" applyFill="1" applyBorder="1" applyAlignment="1" applyProtection="1">
      <alignment horizontal="center"/>
      <protection hidden="1"/>
    </xf>
  </cellXfs>
  <cellStyles count="58">
    <cellStyle name="20% - Dekorfärg1" xfId="19" builtinId="30" customBuiltin="1"/>
    <cellStyle name="20% - Dekorfärg2" xfId="23" builtinId="34" customBuiltin="1"/>
    <cellStyle name="20% - Dekorfärg3" xfId="27" builtinId="38" customBuiltin="1"/>
    <cellStyle name="20% - Dekorfärg4" xfId="31" builtinId="42" customBuiltin="1"/>
    <cellStyle name="20% - Dekorfärg5" xfId="35" builtinId="46" customBuiltin="1"/>
    <cellStyle name="20% - Dekorfärg6" xfId="39" builtinId="50" customBuiltin="1"/>
    <cellStyle name="40% - Dekorfärg1" xfId="20" builtinId="31" customBuiltin="1"/>
    <cellStyle name="40% - Dekorfärg2" xfId="24" builtinId="35" customBuiltin="1"/>
    <cellStyle name="40% - Dekorfärg3" xfId="28" builtinId="39" customBuiltin="1"/>
    <cellStyle name="40% - Dekorfärg4" xfId="32" builtinId="43" customBuiltin="1"/>
    <cellStyle name="40% - Dekorfärg5" xfId="36" builtinId="47" customBuiltin="1"/>
    <cellStyle name="40% - Dekorfärg6" xfId="40" builtinId="51" customBuiltin="1"/>
    <cellStyle name="60% - Dekorfärg1" xfId="21" builtinId="32" customBuiltin="1"/>
    <cellStyle name="60% - Dekorfärg2" xfId="25" builtinId="36" customBuiltin="1"/>
    <cellStyle name="60% - Dekorfärg3" xfId="29" builtinId="40" customBuiltin="1"/>
    <cellStyle name="60% - Dekorfärg4" xfId="33" builtinId="44" customBuiltin="1"/>
    <cellStyle name="60% - Dekorfärg5" xfId="37" builtinId="48" customBuiltin="1"/>
    <cellStyle name="60% - Dekorfärg6" xfId="41" builtinId="52" customBuiltin="1"/>
    <cellStyle name="Anteckning" xfId="15" builtinId="10" customBuiltin="1"/>
    <cellStyle name="Beräkning" xfId="11" builtinId="22" customBuiltin="1"/>
    <cellStyle name="Bra" xfId="6" builtinId="26" customBuiltin="1"/>
    <cellStyle name="Dålig" xfId="7" builtinId="27" customBuiltin="1"/>
    <cellStyle name="Färg1" xfId="18" builtinId="29" customBuiltin="1"/>
    <cellStyle name="Färg2" xfId="22" builtinId="33" customBuiltin="1"/>
    <cellStyle name="Färg3" xfId="26" builtinId="37" customBuiltin="1"/>
    <cellStyle name="Färg4" xfId="30" builtinId="41" customBuiltin="1"/>
    <cellStyle name="Färg5" xfId="34" builtinId="45" customBuiltin="1"/>
    <cellStyle name="Färg6" xfId="38" builtinId="49" customBuiltin="1"/>
    <cellStyle name="Förklarande text" xfId="16" builtinId="53" customBuiltin="1"/>
    <cellStyle name="Head" xfId="43"/>
    <cellStyle name="Hyperlänk" xfId="55" builtinId="8"/>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2" xfId="44"/>
    <cellStyle name="Normal 3" xfId="57"/>
    <cellStyle name="Normal 4" xfId="46"/>
    <cellStyle name="Normal 5" xfId="45"/>
    <cellStyle name="Normal 5 2" xfId="50"/>
    <cellStyle name="Normal 6" xfId="47"/>
    <cellStyle name="Normal 7" xfId="49"/>
    <cellStyle name="Normal_Granska dina miljövärden" xfId="53"/>
    <cellStyle name="Normal_Granska Miljövärden" xfId="52"/>
    <cellStyle name="Normal_Underlag till diagram_1" xfId="51"/>
    <cellStyle name="Procent" xfId="42" builtinId="5"/>
    <cellStyle name="Procent 4" xfId="56"/>
    <cellStyle name="Procent 6" xfId="54"/>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Tusental" xfId="48" builtinId="3"/>
    <cellStyle name="Utdata" xfId="10" builtinId="21" customBuiltin="1"/>
    <cellStyle name="Varningstext" xfId="14" builtinId="11" customBuiltin="1"/>
  </cellStyles>
  <dxfs count="4">
    <dxf>
      <font>
        <color rgb="FFFFFF99"/>
      </font>
      <fill>
        <patternFill>
          <bgColor rgb="FFFFFF99"/>
        </patternFill>
      </fill>
    </dxf>
    <dxf>
      <font>
        <b/>
        <i/>
      </font>
    </dxf>
    <dxf>
      <font>
        <b/>
        <i/>
        <strike val="0"/>
      </font>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latin typeface="Arial" panose="020B0604020202020204" pitchFamily="34" charset="0"/>
                <a:cs typeface="Arial" panose="020B0604020202020204" pitchFamily="34" charset="0"/>
              </a:rPr>
              <a:t>FÖRDELNING TILLFÖRD ENERGI TILL VÄRMEPRODUKTION</a:t>
            </a:r>
          </a:p>
        </c:rich>
      </c:tx>
      <c:layout/>
      <c:overlay val="0"/>
    </c:title>
    <c:autoTitleDeleted val="0"/>
    <c:plotArea>
      <c:layout/>
      <c:pieChart>
        <c:varyColors val="1"/>
        <c:ser>
          <c:idx val="0"/>
          <c:order val="0"/>
          <c:dPt>
            <c:idx val="0"/>
            <c:bubble3D val="0"/>
            <c:spPr>
              <a:solidFill>
                <a:srgbClr val="008200"/>
              </a:solidFill>
            </c:spPr>
            <c:extLst xmlns:c16r2="http://schemas.microsoft.com/office/drawing/2015/06/chart">
              <c:ext xmlns:c16="http://schemas.microsoft.com/office/drawing/2014/chart" uri="{C3380CC4-5D6E-409C-BE32-E72D297353CC}">
                <c16:uniqueId val="{00000001-F9DD-4B75-A3B3-0B35AC7D049B}"/>
              </c:ext>
            </c:extLst>
          </c:dPt>
          <c:dPt>
            <c:idx val="1"/>
            <c:bubble3D val="0"/>
            <c:spPr>
              <a:solidFill>
                <a:srgbClr val="66FF33"/>
              </a:solidFill>
            </c:spPr>
            <c:extLst xmlns:c16r2="http://schemas.microsoft.com/office/drawing/2015/06/chart">
              <c:ext xmlns:c16="http://schemas.microsoft.com/office/drawing/2014/chart" uri="{C3380CC4-5D6E-409C-BE32-E72D297353CC}">
                <c16:uniqueId val="{00000003-F9DD-4B75-A3B3-0B35AC7D049B}"/>
              </c:ext>
            </c:extLst>
          </c:dPt>
          <c:dPt>
            <c:idx val="2"/>
            <c:bubble3D val="0"/>
            <c:spPr>
              <a:solidFill>
                <a:srgbClr val="7030A0"/>
              </a:solidFill>
            </c:spPr>
            <c:extLst xmlns:c16r2="http://schemas.microsoft.com/office/drawing/2015/06/chart">
              <c:ext xmlns:c16="http://schemas.microsoft.com/office/drawing/2014/chart" uri="{C3380CC4-5D6E-409C-BE32-E72D297353CC}">
                <c16:uniqueId val="{00000005-F9DD-4B75-A3B3-0B35AC7D049B}"/>
              </c:ext>
            </c:extLst>
          </c:dPt>
          <c:dPt>
            <c:idx val="3"/>
            <c:bubble3D val="0"/>
            <c:spPr>
              <a:solidFill>
                <a:schemeClr val="tx1">
                  <a:lumMod val="50000"/>
                  <a:lumOff val="50000"/>
                </a:schemeClr>
              </a:solidFill>
            </c:spPr>
            <c:extLst xmlns:c16r2="http://schemas.microsoft.com/office/drawing/2015/06/chart">
              <c:ext xmlns:c16="http://schemas.microsoft.com/office/drawing/2014/chart" uri="{C3380CC4-5D6E-409C-BE32-E72D297353CC}">
                <c16:uniqueId val="{00000007-F9DD-4B75-A3B3-0B35AC7D049B}"/>
              </c:ext>
            </c:extLst>
          </c:dPt>
          <c:cat>
            <c:strRef>
              <c:f>'Underlag till diagram'!$G$34:$G$37</c:f>
              <c:strCache>
                <c:ptCount val="4"/>
                <c:pt idx="0">
                  <c:v>Återvunnen energi 90%</c:v>
                </c:pt>
                <c:pt idx="1">
                  <c:v>Förnybart 8%</c:v>
                </c:pt>
                <c:pt idx="2">
                  <c:v>Övrigt 0,1%</c:v>
                </c:pt>
                <c:pt idx="3">
                  <c:v>Fossilt 2%</c:v>
                </c:pt>
              </c:strCache>
            </c:strRef>
          </c:cat>
          <c:val>
            <c:numRef>
              <c:f>'Underlag till diagram'!$C$34:$C$37</c:f>
              <c:numCache>
                <c:formatCode>0.0%</c:formatCode>
                <c:ptCount val="4"/>
                <c:pt idx="0">
                  <c:v>0.90025845296476081</c:v>
                </c:pt>
                <c:pt idx="1">
                  <c:v>7.6417921414741893E-2</c:v>
                </c:pt>
                <c:pt idx="2">
                  <c:v>1.4231728027898206E-3</c:v>
                </c:pt>
                <c:pt idx="3">
                  <c:v>2.1900452817707545E-2</c:v>
                </c:pt>
              </c:numCache>
            </c:numRef>
          </c:val>
          <c:extLst xmlns:c16r2="http://schemas.microsoft.com/office/drawing/2015/06/chart">
            <c:ext xmlns:c16="http://schemas.microsoft.com/office/drawing/2014/chart" uri="{C3380CC4-5D6E-409C-BE32-E72D297353CC}">
              <c16:uniqueId val="{00000008-F9DD-4B75-A3B3-0B35AC7D049B}"/>
            </c:ext>
          </c:extLst>
        </c:ser>
        <c:dLbls>
          <c:showLegendKey val="0"/>
          <c:showVal val="0"/>
          <c:showCatName val="0"/>
          <c:showSerName val="0"/>
          <c:showPercent val="0"/>
          <c:showBubbleSize val="0"/>
          <c:showLeaderLines val="1"/>
        </c:dLbls>
        <c:firstSliceAng val="0"/>
      </c:pieChart>
    </c:plotArea>
    <c:legend>
      <c:legendPos val="b"/>
      <c:layout/>
      <c:overlay val="0"/>
      <c:txPr>
        <a:bodyPr/>
        <a:lstStyle/>
        <a:p>
          <a:pPr rtl="0">
            <a:defRPr sz="1400"/>
          </a:pPr>
          <a:endParaRPr lang="sv-SE"/>
        </a:p>
      </c:txPr>
    </c:legend>
    <c:plotVisOnly val="1"/>
    <c:dispBlanksAs val="gap"/>
    <c:showDLblsOverMax val="0"/>
  </c:chart>
  <c:spPr>
    <a:solidFill>
      <a:srgbClr val="CCFFCC"/>
    </a:solidFill>
    <a:ln>
      <a:noFill/>
    </a:ln>
  </c:sp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933450</xdr:colOff>
      <xdr:row>28</xdr:row>
      <xdr:rowOff>180975</xdr:rowOff>
    </xdr:from>
    <xdr:to>
      <xdr:col>8</xdr:col>
      <xdr:colOff>914400</xdr:colOff>
      <xdr:row>37</xdr:row>
      <xdr:rowOff>95250</xdr:rowOff>
    </xdr:to>
    <xdr:sp macro="" textlink="">
      <xdr:nvSpPr>
        <xdr:cNvPr id="2" name="textruta 1">
          <a:extLst>
            <a:ext uri="{FF2B5EF4-FFF2-40B4-BE49-F238E27FC236}">
              <a16:creationId xmlns:a16="http://schemas.microsoft.com/office/drawing/2014/main" xmlns="" id="{00000000-0008-0000-0D00-000002000000}"/>
            </a:ext>
          </a:extLst>
        </xdr:cNvPr>
        <xdr:cNvSpPr txBox="1"/>
      </xdr:nvSpPr>
      <xdr:spPr>
        <a:xfrm>
          <a:off x="8639175" y="6096000"/>
          <a:ext cx="3600450" cy="162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aseline="0"/>
            <a:t>Allokering mellan bränslen till värme och el har skett med hjälp av alternativproduktionsmetoden.</a:t>
          </a:r>
        </a:p>
        <a:p>
          <a:r>
            <a:rPr lang="sv-SE" sz="1400" baseline="0"/>
            <a:t/>
          </a:r>
          <a:br>
            <a:rPr lang="sv-SE" sz="1400" baseline="0"/>
          </a:br>
          <a:r>
            <a:rPr lang="sv-SE" sz="1400" baseline="0"/>
            <a:t>Värme från värmepumpar inkluderar tillförd värme från värmekälla + tillförd el.</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770164</xdr:colOff>
      <xdr:row>1</xdr:row>
      <xdr:rowOff>391885</xdr:rowOff>
    </xdr:from>
    <xdr:to>
      <xdr:col>10</xdr:col>
      <xdr:colOff>892630</xdr:colOff>
      <xdr:row>6</xdr:row>
      <xdr:rowOff>206828</xdr:rowOff>
    </xdr:to>
    <xdr:pic>
      <xdr:nvPicPr>
        <xdr:cNvPr id="2" name="Picture 120">
          <a:extLst>
            <a:ext uri="{FF2B5EF4-FFF2-40B4-BE49-F238E27FC236}">
              <a16:creationId xmlns:a16="http://schemas.microsoft.com/office/drawing/2014/main" xmlns=""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4889" y="934810"/>
          <a:ext cx="1627416" cy="1605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400050</xdr:colOff>
      <xdr:row>43</xdr:row>
      <xdr:rowOff>85726</xdr:rowOff>
    </xdr:from>
    <xdr:to>
      <xdr:col>8</xdr:col>
      <xdr:colOff>38100</xdr:colOff>
      <xdr:row>59</xdr:row>
      <xdr:rowOff>85725</xdr:rowOff>
    </xdr:to>
    <xdr:graphicFrame macro="">
      <xdr:nvGraphicFramePr>
        <xdr:cNvPr id="3" name="Diagram 2">
          <a:extLst>
            <a:ext uri="{FF2B5EF4-FFF2-40B4-BE49-F238E27FC236}">
              <a16:creationId xmlns:a16="http://schemas.microsoft.com/office/drawing/2014/main" xmlns=""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hyperlink" Target="https://www.energiforetagen.se/globalassets/energiforetagen/statistik/fjarrvarme/miljovardering-av-fjarrvarme/hjalp-vid-berakning/vmk_overenskommelse-2017.pdf"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42"/>
  <sheetViews>
    <sheetView zoomScale="70" zoomScaleNormal="70" workbookViewId="0"/>
  </sheetViews>
  <sheetFormatPr defaultRowHeight="15" x14ac:dyDescent="0.25"/>
  <cols>
    <col min="1" max="2" width="24.7109375" customWidth="1"/>
    <col min="3" max="3" width="29.42578125" customWidth="1"/>
    <col min="4" max="4" width="23.28515625" customWidth="1"/>
    <col min="5" max="5" width="11.5703125" customWidth="1"/>
    <col min="7" max="7" width="12.85546875" customWidth="1"/>
  </cols>
  <sheetData>
    <row r="1" spans="1:3" ht="30.75" thickBot="1" x14ac:dyDescent="0.3">
      <c r="A1" s="3" t="s">
        <v>684</v>
      </c>
      <c r="B1" s="3" t="s">
        <v>1</v>
      </c>
      <c r="C1" s="3" t="s">
        <v>913</v>
      </c>
    </row>
    <row r="2" spans="1:3" x14ac:dyDescent="0.25">
      <c r="A2" s="2" t="s">
        <v>79</v>
      </c>
      <c r="B2" s="2" t="s">
        <v>80</v>
      </c>
      <c r="C2" s="29">
        <v>3.5569999999999999</v>
      </c>
    </row>
    <row r="3" spans="1:3" x14ac:dyDescent="0.25">
      <c r="A3" s="2" t="s">
        <v>109</v>
      </c>
      <c r="B3" s="2" t="s">
        <v>116</v>
      </c>
      <c r="C3" s="29">
        <v>116</v>
      </c>
    </row>
    <row r="4" spans="1:3" x14ac:dyDescent="0.25">
      <c r="A4" s="2" t="s">
        <v>154</v>
      </c>
      <c r="B4" s="2" t="s">
        <v>156</v>
      </c>
      <c r="C4" s="29">
        <v>54.85</v>
      </c>
    </row>
    <row r="5" spans="1:3" x14ac:dyDescent="0.25">
      <c r="A5" s="2" t="s">
        <v>190</v>
      </c>
      <c r="B5" s="2" t="s">
        <v>192</v>
      </c>
      <c r="C5" s="29">
        <v>137.82499999999999</v>
      </c>
    </row>
    <row r="6" spans="1:3" x14ac:dyDescent="0.25">
      <c r="A6" s="2" t="s">
        <v>208</v>
      </c>
      <c r="B6" s="2" t="s">
        <v>209</v>
      </c>
      <c r="C6" s="29">
        <v>56.7</v>
      </c>
    </row>
    <row r="7" spans="1:3" x14ac:dyDescent="0.25">
      <c r="A7" s="2" t="s">
        <v>266</v>
      </c>
      <c r="B7" s="2" t="s">
        <v>267</v>
      </c>
      <c r="C7" s="29">
        <v>114.07</v>
      </c>
    </row>
    <row r="8" spans="1:3" x14ac:dyDescent="0.25">
      <c r="A8" s="2" t="s">
        <v>271</v>
      </c>
      <c r="B8" s="2" t="s">
        <v>275</v>
      </c>
      <c r="C8" s="29">
        <v>29</v>
      </c>
    </row>
    <row r="9" spans="1:3" x14ac:dyDescent="0.25">
      <c r="A9" s="2" t="s">
        <v>276</v>
      </c>
      <c r="B9" s="2" t="s">
        <v>277</v>
      </c>
      <c r="C9" s="315">
        <v>48.4</v>
      </c>
    </row>
    <row r="10" spans="1:3" x14ac:dyDescent="0.25">
      <c r="A10" s="2" t="s">
        <v>334</v>
      </c>
      <c r="B10" s="2" t="s">
        <v>335</v>
      </c>
      <c r="C10" s="29">
        <v>86</v>
      </c>
    </row>
    <row r="11" spans="1:3" x14ac:dyDescent="0.25">
      <c r="A11" s="2" t="s">
        <v>345</v>
      </c>
      <c r="B11" s="2" t="s">
        <v>346</v>
      </c>
      <c r="C11" s="29">
        <v>22.9</v>
      </c>
    </row>
    <row r="12" spans="1:3" x14ac:dyDescent="0.25">
      <c r="A12" s="2" t="s">
        <v>372</v>
      </c>
      <c r="B12" s="2" t="s">
        <v>373</v>
      </c>
      <c r="C12" s="29">
        <v>433.45800000000003</v>
      </c>
    </row>
    <row r="13" spans="1:3" x14ac:dyDescent="0.25">
      <c r="A13" s="2" t="s">
        <v>467</v>
      </c>
      <c r="B13" s="2" t="s">
        <v>468</v>
      </c>
      <c r="C13" s="29">
        <v>349.411</v>
      </c>
    </row>
    <row r="14" spans="1:3" x14ac:dyDescent="0.25">
      <c r="A14" s="2" t="s">
        <v>484</v>
      </c>
      <c r="B14" s="2" t="s">
        <v>488</v>
      </c>
      <c r="C14" s="317">
        <v>0</v>
      </c>
    </row>
    <row r="15" spans="1:3" x14ac:dyDescent="0.25">
      <c r="A15" s="2" t="s">
        <v>536</v>
      </c>
      <c r="B15" s="2" t="s">
        <v>539</v>
      </c>
      <c r="C15" s="2">
        <v>2.25</v>
      </c>
    </row>
    <row r="16" spans="1:3" x14ac:dyDescent="0.25">
      <c r="A16" s="2" t="s">
        <v>596</v>
      </c>
      <c r="B16" s="9" t="s">
        <v>1105</v>
      </c>
      <c r="C16" s="315">
        <v>4.13</v>
      </c>
    </row>
    <row r="17" spans="1:12" x14ac:dyDescent="0.25">
      <c r="A17" s="2" t="s">
        <v>664</v>
      </c>
      <c r="B17" s="2" t="s">
        <v>665</v>
      </c>
      <c r="C17" s="314">
        <v>23.9</v>
      </c>
    </row>
    <row r="18" spans="1:12" x14ac:dyDescent="0.25">
      <c r="A18" s="2" t="s">
        <v>664</v>
      </c>
      <c r="B18" s="2" t="s">
        <v>666</v>
      </c>
      <c r="C18" s="316">
        <v>1.76</v>
      </c>
      <c r="D18" t="s">
        <v>1479</v>
      </c>
    </row>
    <row r="19" spans="1:12" x14ac:dyDescent="0.25">
      <c r="A19" s="2" t="s">
        <v>664</v>
      </c>
      <c r="B19" s="2" t="s">
        <v>667</v>
      </c>
      <c r="C19" s="316">
        <v>9.2829999999999995</v>
      </c>
      <c r="D19" t="s">
        <v>1479</v>
      </c>
    </row>
    <row r="21" spans="1:12" x14ac:dyDescent="0.25">
      <c r="B21" t="s">
        <v>1476</v>
      </c>
      <c r="C21">
        <f>SUM(C2:C19)</f>
        <v>1493.4940000000001</v>
      </c>
    </row>
    <row r="23" spans="1:12" ht="105.75" thickBot="1" x14ac:dyDescent="0.3">
      <c r="A23" s="3" t="s">
        <v>684</v>
      </c>
      <c r="B23" s="3" t="s">
        <v>1</v>
      </c>
      <c r="C23" s="3" t="s">
        <v>880</v>
      </c>
      <c r="D23" s="3" t="s">
        <v>881</v>
      </c>
      <c r="E23" s="3" t="s">
        <v>882</v>
      </c>
      <c r="F23" s="3" t="s">
        <v>883</v>
      </c>
      <c r="G23" s="3" t="s">
        <v>884</v>
      </c>
      <c r="H23" s="3" t="s">
        <v>885</v>
      </c>
      <c r="I23" s="4"/>
      <c r="J23" s="26" t="s">
        <v>1163</v>
      </c>
    </row>
    <row r="24" spans="1:12" x14ac:dyDescent="0.25">
      <c r="A24" s="2" t="s">
        <v>79</v>
      </c>
      <c r="B24" s="2" t="s">
        <v>80</v>
      </c>
      <c r="C24" s="2" t="s">
        <v>886</v>
      </c>
      <c r="D24" s="29">
        <v>54.85</v>
      </c>
      <c r="E24" s="2" t="s">
        <v>731</v>
      </c>
      <c r="F24" s="2" t="s">
        <v>726</v>
      </c>
      <c r="G24" s="2" t="s">
        <v>731</v>
      </c>
      <c r="H24" s="2" t="s">
        <v>726</v>
      </c>
      <c r="I24" s="2"/>
      <c r="J24" s="2">
        <v>54.85</v>
      </c>
    </row>
    <row r="25" spans="1:12" x14ac:dyDescent="0.25">
      <c r="A25" s="2" t="s">
        <v>109</v>
      </c>
      <c r="B25" s="2" t="s">
        <v>116</v>
      </c>
      <c r="C25" s="2" t="s">
        <v>887</v>
      </c>
      <c r="D25" s="316">
        <v>15.6</v>
      </c>
      <c r="E25" s="2" t="s">
        <v>609</v>
      </c>
      <c r="F25" s="2" t="s">
        <v>726</v>
      </c>
      <c r="G25" s="2" t="s">
        <v>609</v>
      </c>
      <c r="H25" s="2" t="s">
        <v>726</v>
      </c>
      <c r="I25" s="2"/>
      <c r="J25" s="27">
        <v>0</v>
      </c>
      <c r="L25" t="s">
        <v>1481</v>
      </c>
    </row>
    <row r="26" spans="1:12" x14ac:dyDescent="0.25">
      <c r="A26" s="2" t="s">
        <v>154</v>
      </c>
      <c r="B26" s="2" t="s">
        <v>156</v>
      </c>
      <c r="C26" s="2" t="s">
        <v>888</v>
      </c>
      <c r="D26" s="29">
        <v>3.55</v>
      </c>
      <c r="E26" s="2" t="s">
        <v>609</v>
      </c>
      <c r="F26" s="2" t="s">
        <v>726</v>
      </c>
      <c r="G26" s="2" t="s">
        <v>609</v>
      </c>
      <c r="H26" s="2" t="s">
        <v>726</v>
      </c>
      <c r="I26" s="2"/>
      <c r="J26" s="2">
        <v>3.55</v>
      </c>
    </row>
    <row r="27" spans="1:12" x14ac:dyDescent="0.25">
      <c r="A27" s="2" t="s">
        <v>190</v>
      </c>
      <c r="B27" s="2" t="s">
        <v>192</v>
      </c>
      <c r="C27" s="2" t="s">
        <v>889</v>
      </c>
      <c r="D27" s="29">
        <v>29</v>
      </c>
      <c r="E27" s="2" t="s">
        <v>890</v>
      </c>
      <c r="F27" s="29">
        <v>22.9</v>
      </c>
      <c r="G27" s="2" t="s">
        <v>891</v>
      </c>
      <c r="H27" s="27">
        <v>141</v>
      </c>
      <c r="I27" s="2"/>
      <c r="J27" s="27">
        <v>51.9</v>
      </c>
    </row>
    <row r="28" spans="1:12" x14ac:dyDescent="0.25">
      <c r="A28" s="2" t="s">
        <v>257</v>
      </c>
      <c r="B28" s="2" t="s">
        <v>258</v>
      </c>
      <c r="C28" s="2" t="s">
        <v>892</v>
      </c>
      <c r="D28" s="29">
        <v>56.673000000000002</v>
      </c>
      <c r="E28" s="2" t="s">
        <v>609</v>
      </c>
      <c r="F28" s="2" t="s">
        <v>726</v>
      </c>
      <c r="G28" s="2" t="s">
        <v>609</v>
      </c>
      <c r="H28" s="2" t="s">
        <v>726</v>
      </c>
      <c r="I28" s="2"/>
      <c r="J28" s="2">
        <v>56.673000000000002</v>
      </c>
    </row>
    <row r="29" spans="1:12" x14ac:dyDescent="0.25">
      <c r="A29" s="2" t="s">
        <v>266</v>
      </c>
      <c r="B29" s="2" t="s">
        <v>267</v>
      </c>
      <c r="C29" s="2" t="s">
        <v>893</v>
      </c>
      <c r="D29" s="315">
        <v>32</v>
      </c>
      <c r="E29" s="2" t="s">
        <v>894</v>
      </c>
      <c r="F29" s="314">
        <v>19</v>
      </c>
      <c r="G29" s="2" t="s">
        <v>609</v>
      </c>
      <c r="H29" s="2" t="s">
        <v>726</v>
      </c>
      <c r="I29" s="2"/>
      <c r="J29" s="2">
        <v>51</v>
      </c>
    </row>
    <row r="30" spans="1:12" x14ac:dyDescent="0.25">
      <c r="A30" s="2" t="s">
        <v>276</v>
      </c>
      <c r="B30" s="2" t="s">
        <v>277</v>
      </c>
      <c r="C30" s="2" t="s">
        <v>895</v>
      </c>
      <c r="D30" s="314">
        <v>4.43</v>
      </c>
      <c r="E30" s="2" t="s">
        <v>896</v>
      </c>
      <c r="F30" s="29">
        <v>27.9</v>
      </c>
      <c r="G30" s="2" t="s">
        <v>734</v>
      </c>
      <c r="H30" s="2" t="s">
        <v>726</v>
      </c>
      <c r="I30" s="2"/>
      <c r="J30" s="2">
        <v>32.33</v>
      </c>
    </row>
    <row r="31" spans="1:12" x14ac:dyDescent="0.25">
      <c r="A31" s="2" t="s">
        <v>334</v>
      </c>
      <c r="B31" s="2" t="s">
        <v>335</v>
      </c>
      <c r="C31" s="2" t="s">
        <v>897</v>
      </c>
      <c r="D31" s="2">
        <v>0.71</v>
      </c>
      <c r="E31" s="2" t="s">
        <v>609</v>
      </c>
      <c r="F31" s="2" t="s">
        <v>726</v>
      </c>
      <c r="G31" s="2" t="s">
        <v>609</v>
      </c>
      <c r="H31" s="2" t="s">
        <v>726</v>
      </c>
      <c r="I31" s="2"/>
      <c r="J31" s="2">
        <v>0.71</v>
      </c>
    </row>
    <row r="32" spans="1:12" x14ac:dyDescent="0.25">
      <c r="A32" s="2" t="s">
        <v>345</v>
      </c>
      <c r="B32" s="2" t="s">
        <v>346</v>
      </c>
      <c r="C32" s="2" t="s">
        <v>898</v>
      </c>
      <c r="D32" s="29">
        <v>137.83000000000001</v>
      </c>
      <c r="E32" s="2" t="s">
        <v>609</v>
      </c>
      <c r="F32" s="2" t="s">
        <v>726</v>
      </c>
      <c r="G32" s="2" t="s">
        <v>609</v>
      </c>
      <c r="H32" s="2" t="s">
        <v>726</v>
      </c>
      <c r="I32" s="2"/>
      <c r="J32" s="2">
        <v>137.83000000000001</v>
      </c>
    </row>
    <row r="33" spans="1:12" x14ac:dyDescent="0.25">
      <c r="A33" s="2" t="s">
        <v>372</v>
      </c>
      <c r="B33" s="2" t="s">
        <v>373</v>
      </c>
      <c r="C33" s="2" t="s">
        <v>899</v>
      </c>
      <c r="D33" s="2">
        <v>0.83299999999999996</v>
      </c>
      <c r="E33" s="2" t="s">
        <v>609</v>
      </c>
      <c r="F33" s="2" t="s">
        <v>726</v>
      </c>
      <c r="G33" s="2" t="s">
        <v>609</v>
      </c>
      <c r="H33" s="2" t="s">
        <v>726</v>
      </c>
      <c r="I33" s="2"/>
      <c r="J33" s="2">
        <v>0.83299999999999996</v>
      </c>
    </row>
    <row r="34" spans="1:12" x14ac:dyDescent="0.25">
      <c r="A34" s="2" t="s">
        <v>484</v>
      </c>
      <c r="B34" s="2" t="s">
        <v>488</v>
      </c>
      <c r="C34" s="2" t="s">
        <v>900</v>
      </c>
      <c r="D34" s="29">
        <v>782.87</v>
      </c>
      <c r="E34" s="2" t="s">
        <v>901</v>
      </c>
      <c r="F34" s="29">
        <v>116.2</v>
      </c>
      <c r="G34" s="2" t="s">
        <v>902</v>
      </c>
      <c r="H34" s="316">
        <v>56.6</v>
      </c>
      <c r="I34" s="2"/>
      <c r="J34" s="2">
        <v>955.67000000000007</v>
      </c>
      <c r="L34" s="38" t="s">
        <v>1478</v>
      </c>
    </row>
    <row r="35" spans="1:12" x14ac:dyDescent="0.25">
      <c r="A35" s="2" t="s">
        <v>529</v>
      </c>
      <c r="B35" s="2" t="s">
        <v>533</v>
      </c>
      <c r="C35" s="2" t="s">
        <v>903</v>
      </c>
      <c r="D35" s="29">
        <v>86</v>
      </c>
      <c r="E35" s="2" t="s">
        <v>609</v>
      </c>
      <c r="F35" s="2" t="s">
        <v>726</v>
      </c>
      <c r="G35" s="2" t="s">
        <v>609</v>
      </c>
      <c r="H35" s="2" t="s">
        <v>726</v>
      </c>
      <c r="I35" s="2"/>
      <c r="J35" s="2">
        <v>86</v>
      </c>
    </row>
    <row r="36" spans="1:12" x14ac:dyDescent="0.25">
      <c r="A36" s="2" t="s">
        <v>585</v>
      </c>
      <c r="B36" s="9" t="s">
        <v>1106</v>
      </c>
      <c r="C36" s="2" t="s">
        <v>846</v>
      </c>
      <c r="D36" s="315">
        <v>4.8</v>
      </c>
      <c r="E36" s="2" t="s">
        <v>609</v>
      </c>
      <c r="F36" s="2" t="s">
        <v>726</v>
      </c>
      <c r="G36" s="2" t="s">
        <v>609</v>
      </c>
      <c r="H36" s="2" t="s">
        <v>726</v>
      </c>
      <c r="I36" s="2"/>
      <c r="J36" s="2">
        <v>4.8</v>
      </c>
    </row>
    <row r="37" spans="1:12" x14ac:dyDescent="0.25">
      <c r="A37" s="2" t="s">
        <v>664</v>
      </c>
      <c r="B37" s="2" t="s">
        <v>665</v>
      </c>
      <c r="C37" s="2" t="s">
        <v>893</v>
      </c>
      <c r="D37" s="315">
        <v>22.2</v>
      </c>
      <c r="E37" s="2" t="s">
        <v>905</v>
      </c>
      <c r="F37" s="29">
        <v>86.2</v>
      </c>
      <c r="G37" s="2" t="s">
        <v>726</v>
      </c>
      <c r="H37" s="2" t="s">
        <v>726</v>
      </c>
      <c r="I37" s="2"/>
      <c r="J37" s="2">
        <v>108.4</v>
      </c>
    </row>
    <row r="40" spans="1:12" x14ac:dyDescent="0.25">
      <c r="G40" t="s">
        <v>1477</v>
      </c>
      <c r="J40">
        <f>SUM(J24:J39)</f>
        <v>1544.546</v>
      </c>
    </row>
    <row r="42" spans="1:12" x14ac:dyDescent="0.25">
      <c r="G42" t="s">
        <v>1480</v>
      </c>
      <c r="J42">
        <f>J40-C21</f>
        <v>51.051999999999907</v>
      </c>
      <c r="L42" t="s">
        <v>1482</v>
      </c>
    </row>
  </sheetData>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73"/>
  <sheetViews>
    <sheetView workbookViewId="0">
      <pane xSplit="2" ySplit="1" topLeftCell="C2" activePane="bottomRight" state="frozen"/>
      <selection pane="topRight"/>
      <selection pane="bottomLeft"/>
      <selection pane="bottomRight"/>
    </sheetView>
  </sheetViews>
  <sheetFormatPr defaultRowHeight="15" customHeight="1" x14ac:dyDescent="0.25"/>
  <cols>
    <col min="1" max="1" width="26.7109375" style="2" customWidth="1"/>
    <col min="2" max="2" width="20.5703125" style="2" customWidth="1"/>
    <col min="3" max="13" width="9.140625" style="2" customWidth="1"/>
    <col min="14" max="21" width="9.140625" style="2"/>
    <col min="22" max="22" width="11.5703125" style="2" customWidth="1"/>
    <col min="23" max="23" width="9.140625" style="2"/>
    <col min="24" max="24" width="30.85546875" style="2" bestFit="1" customWidth="1"/>
    <col min="25" max="16384" width="9.140625" style="2"/>
  </cols>
  <sheetData>
    <row r="1" spans="1:27" s="4" customFormat="1" ht="120.75" thickBot="1" x14ac:dyDescent="0.3">
      <c r="A1" s="3" t="s">
        <v>684</v>
      </c>
      <c r="B1" s="3" t="s">
        <v>1</v>
      </c>
      <c r="C1" s="3" t="s">
        <v>685</v>
      </c>
      <c r="D1" s="3" t="s">
        <v>870</v>
      </c>
      <c r="E1" s="3" t="s">
        <v>871</v>
      </c>
      <c r="F1" s="3" t="s">
        <v>872</v>
      </c>
      <c r="G1" s="3" t="s">
        <v>873</v>
      </c>
      <c r="H1" s="3" t="s">
        <v>874</v>
      </c>
      <c r="I1" s="3" t="s">
        <v>875</v>
      </c>
      <c r="J1" s="3" t="s">
        <v>876</v>
      </c>
      <c r="K1" s="3" t="s">
        <v>877</v>
      </c>
      <c r="L1" s="3" t="s">
        <v>878</v>
      </c>
      <c r="M1" s="3" t="s">
        <v>879</v>
      </c>
      <c r="N1" s="3" t="s">
        <v>880</v>
      </c>
      <c r="O1" s="3" t="s">
        <v>881</v>
      </c>
      <c r="P1" s="3" t="s">
        <v>882</v>
      </c>
      <c r="Q1" s="3" t="s">
        <v>883</v>
      </c>
      <c r="R1" s="3" t="s">
        <v>884</v>
      </c>
      <c r="S1" s="3" t="s">
        <v>885</v>
      </c>
      <c r="U1" s="14" t="s">
        <v>1162</v>
      </c>
      <c r="V1" s="26" t="s">
        <v>1163</v>
      </c>
      <c r="X1" s="2" t="s">
        <v>1164</v>
      </c>
    </row>
    <row r="2" spans="1:27" ht="15" customHeight="1" x14ac:dyDescent="0.25">
      <c r="A2" s="2" t="s">
        <v>23</v>
      </c>
      <c r="B2" s="2" t="s">
        <v>24</v>
      </c>
      <c r="C2" s="2">
        <v>2017</v>
      </c>
      <c r="D2" s="2">
        <v>5.0999999999999996</v>
      </c>
      <c r="E2" s="2">
        <v>3.1</v>
      </c>
      <c r="F2" s="2">
        <v>0</v>
      </c>
      <c r="G2" s="2">
        <v>0</v>
      </c>
      <c r="H2" s="2">
        <v>0</v>
      </c>
      <c r="I2" s="2">
        <v>2</v>
      </c>
      <c r="J2" s="2">
        <v>0</v>
      </c>
      <c r="K2" s="2">
        <v>0</v>
      </c>
      <c r="L2" s="2">
        <v>0</v>
      </c>
      <c r="M2" s="2">
        <v>0</v>
      </c>
      <c r="N2" s="2" t="s">
        <v>609</v>
      </c>
      <c r="O2" s="2" t="s">
        <v>726</v>
      </c>
      <c r="P2" s="2" t="s">
        <v>609</v>
      </c>
      <c r="Q2" s="2" t="s">
        <v>726</v>
      </c>
      <c r="R2" s="2" t="s">
        <v>609</v>
      </c>
      <c r="S2" s="2" t="s">
        <v>726</v>
      </c>
      <c r="U2" s="15">
        <f>IFERROR(D2/1,0)</f>
        <v>5.0999999999999996</v>
      </c>
      <c r="V2" s="2">
        <f>IFERROR(O2/1,0)+IFERROR(Q2/1,0)+IFERROR(S2/1,0)</f>
        <v>0</v>
      </c>
      <c r="X2" s="2" t="s">
        <v>1165</v>
      </c>
      <c r="Y2" s="28">
        <f>SUM(V2:V473)</f>
        <v>1544.546</v>
      </c>
      <c r="Z2" s="2" t="s">
        <v>1166</v>
      </c>
    </row>
    <row r="3" spans="1:27" ht="15" customHeight="1" x14ac:dyDescent="0.25">
      <c r="A3" s="2" t="s">
        <v>23</v>
      </c>
      <c r="B3" s="2" t="s">
        <v>26</v>
      </c>
      <c r="C3" s="2">
        <v>2017</v>
      </c>
      <c r="D3" s="2">
        <v>17.899999999999999</v>
      </c>
      <c r="E3" s="2">
        <v>10</v>
      </c>
      <c r="F3" s="2">
        <v>0</v>
      </c>
      <c r="G3" s="2">
        <v>0.7</v>
      </c>
      <c r="H3" s="2">
        <v>0</v>
      </c>
      <c r="I3" s="2">
        <v>7.2</v>
      </c>
      <c r="J3" s="2">
        <v>0</v>
      </c>
      <c r="K3" s="2">
        <v>0</v>
      </c>
      <c r="L3" s="2">
        <v>0</v>
      </c>
      <c r="M3" s="2">
        <v>0</v>
      </c>
      <c r="N3" s="2" t="s">
        <v>609</v>
      </c>
      <c r="O3" s="2" t="s">
        <v>726</v>
      </c>
      <c r="P3" s="2" t="s">
        <v>609</v>
      </c>
      <c r="Q3" s="2" t="s">
        <v>726</v>
      </c>
      <c r="R3" s="2" t="s">
        <v>609</v>
      </c>
      <c r="S3" s="2" t="s">
        <v>726</v>
      </c>
      <c r="U3" s="15">
        <f t="shared" ref="U3:U66" si="0">IFERROR(D3/1,0)</f>
        <v>17.899999999999999</v>
      </c>
      <c r="V3" s="2">
        <f t="shared" ref="V3:V66" si="1">IFERROR(O3/1,0)+IFERROR(Q3/1,0)+IFERROR(S3/1,0)</f>
        <v>0</v>
      </c>
      <c r="X3" s="2" t="s">
        <v>1167</v>
      </c>
      <c r="Y3" s="28">
        <f>SUM(Miljö!Z2:Z473)</f>
        <v>1482.4510000000002</v>
      </c>
      <c r="Z3" s="2" t="s">
        <v>1166</v>
      </c>
    </row>
    <row r="4" spans="1:27" ht="15" customHeight="1" x14ac:dyDescent="0.25">
      <c r="A4" s="2" t="s">
        <v>23</v>
      </c>
      <c r="B4" s="2" t="s">
        <v>27</v>
      </c>
      <c r="C4" s="2">
        <v>2017</v>
      </c>
      <c r="D4" s="2">
        <v>3.3</v>
      </c>
      <c r="E4" s="2">
        <v>1.7</v>
      </c>
      <c r="F4" s="2">
        <v>0</v>
      </c>
      <c r="G4" s="2">
        <v>0</v>
      </c>
      <c r="H4" s="2">
        <v>0</v>
      </c>
      <c r="I4" s="2">
        <v>1.6</v>
      </c>
      <c r="J4" s="2">
        <v>0</v>
      </c>
      <c r="K4" s="2">
        <v>0</v>
      </c>
      <c r="L4" s="2">
        <v>0</v>
      </c>
      <c r="M4" s="2">
        <v>0</v>
      </c>
      <c r="N4" s="2" t="s">
        <v>609</v>
      </c>
      <c r="O4" s="2" t="s">
        <v>726</v>
      </c>
      <c r="P4" s="2" t="s">
        <v>609</v>
      </c>
      <c r="Q4" s="2" t="s">
        <v>726</v>
      </c>
      <c r="R4" s="2" t="s">
        <v>609</v>
      </c>
      <c r="S4" s="2" t="s">
        <v>726</v>
      </c>
      <c r="U4" s="15">
        <f t="shared" si="0"/>
        <v>3.3</v>
      </c>
      <c r="V4" s="2">
        <f t="shared" si="1"/>
        <v>0</v>
      </c>
      <c r="Y4" s="28"/>
    </row>
    <row r="5" spans="1:27" ht="15" customHeight="1" x14ac:dyDescent="0.25">
      <c r="A5" s="2" t="s">
        <v>23</v>
      </c>
      <c r="B5" s="2" t="s">
        <v>28</v>
      </c>
      <c r="C5" s="2">
        <v>2017</v>
      </c>
      <c r="D5" s="2">
        <v>5.7</v>
      </c>
      <c r="E5" s="2">
        <v>3.3</v>
      </c>
      <c r="F5" s="2">
        <v>0.4</v>
      </c>
      <c r="G5" s="2">
        <v>0</v>
      </c>
      <c r="H5" s="2">
        <v>0</v>
      </c>
      <c r="I5" s="2">
        <v>2</v>
      </c>
      <c r="J5" s="2">
        <v>0</v>
      </c>
      <c r="K5" s="2">
        <v>0</v>
      </c>
      <c r="L5" s="2">
        <v>0</v>
      </c>
      <c r="M5" s="2">
        <v>0</v>
      </c>
      <c r="N5" s="2" t="s">
        <v>609</v>
      </c>
      <c r="O5" s="2" t="s">
        <v>726</v>
      </c>
      <c r="P5" s="2" t="s">
        <v>609</v>
      </c>
      <c r="Q5" s="2" t="s">
        <v>726</v>
      </c>
      <c r="R5" s="2" t="s">
        <v>609</v>
      </c>
      <c r="S5" s="2" t="s">
        <v>726</v>
      </c>
      <c r="U5" s="15">
        <f t="shared" si="0"/>
        <v>5.7</v>
      </c>
      <c r="V5" s="2">
        <f t="shared" si="1"/>
        <v>0</v>
      </c>
      <c r="X5" s="2" t="s">
        <v>1168</v>
      </c>
      <c r="Y5" s="28">
        <f>Y2-Y3</f>
        <v>62.0949999999998</v>
      </c>
      <c r="Z5" s="2" t="s">
        <v>1166</v>
      </c>
    </row>
    <row r="6" spans="1:27" ht="15" customHeight="1" x14ac:dyDescent="0.25">
      <c r="A6" s="2" t="s">
        <v>23</v>
      </c>
      <c r="B6" s="2" t="s">
        <v>29</v>
      </c>
      <c r="C6" s="2">
        <v>2017</v>
      </c>
      <c r="D6" s="2">
        <v>7.7</v>
      </c>
      <c r="E6" s="2">
        <v>2.7</v>
      </c>
      <c r="F6" s="2">
        <v>1.4</v>
      </c>
      <c r="G6" s="2">
        <v>0.6</v>
      </c>
      <c r="H6" s="2">
        <v>0</v>
      </c>
      <c r="I6" s="2">
        <v>3</v>
      </c>
      <c r="J6" s="2">
        <v>0</v>
      </c>
      <c r="K6" s="2">
        <v>0</v>
      </c>
      <c r="L6" s="2">
        <v>0</v>
      </c>
      <c r="M6" s="2">
        <v>0</v>
      </c>
      <c r="N6" s="2" t="s">
        <v>609</v>
      </c>
      <c r="O6" s="2" t="s">
        <v>726</v>
      </c>
      <c r="P6" s="2" t="s">
        <v>609</v>
      </c>
      <c r="Q6" s="2" t="s">
        <v>726</v>
      </c>
      <c r="R6" s="2" t="s">
        <v>609</v>
      </c>
      <c r="S6" s="2" t="s">
        <v>726</v>
      </c>
      <c r="U6" s="15">
        <f t="shared" si="0"/>
        <v>7.7</v>
      </c>
      <c r="V6" s="2">
        <f t="shared" si="1"/>
        <v>0</v>
      </c>
    </row>
    <row r="7" spans="1:27" ht="15" customHeight="1" x14ac:dyDescent="0.25">
      <c r="A7" s="2" t="s">
        <v>23</v>
      </c>
      <c r="B7" s="2" t="s">
        <v>30</v>
      </c>
      <c r="C7" s="2">
        <v>2017</v>
      </c>
      <c r="D7" s="2">
        <v>4.2</v>
      </c>
      <c r="E7" s="2">
        <v>2.2999999999999998</v>
      </c>
      <c r="F7" s="2">
        <v>0.1</v>
      </c>
      <c r="G7" s="2">
        <v>0</v>
      </c>
      <c r="H7" s="2">
        <v>0</v>
      </c>
      <c r="I7" s="2">
        <v>1.8</v>
      </c>
      <c r="J7" s="2">
        <v>0</v>
      </c>
      <c r="K7" s="2">
        <v>0</v>
      </c>
      <c r="L7" s="2">
        <v>0</v>
      </c>
      <c r="M7" s="2">
        <v>0</v>
      </c>
      <c r="N7" s="2" t="s">
        <v>609</v>
      </c>
      <c r="O7" s="2" t="s">
        <v>726</v>
      </c>
      <c r="P7" s="2" t="s">
        <v>609</v>
      </c>
      <c r="Q7" s="2" t="s">
        <v>726</v>
      </c>
      <c r="R7" s="2" t="s">
        <v>609</v>
      </c>
      <c r="S7" s="2" t="s">
        <v>726</v>
      </c>
      <c r="U7" s="15">
        <f t="shared" si="0"/>
        <v>4.2</v>
      </c>
      <c r="V7" s="2">
        <f t="shared" si="1"/>
        <v>0</v>
      </c>
      <c r="X7" s="8" t="s">
        <v>1169</v>
      </c>
    </row>
    <row r="8" spans="1:27" ht="15" customHeight="1" x14ac:dyDescent="0.25">
      <c r="A8" s="2" t="s">
        <v>23</v>
      </c>
      <c r="B8" s="2" t="s">
        <v>31</v>
      </c>
      <c r="C8" s="2">
        <v>2017</v>
      </c>
      <c r="D8" s="2">
        <v>1.7</v>
      </c>
      <c r="E8" s="2">
        <v>1.2</v>
      </c>
      <c r="F8" s="2">
        <v>0</v>
      </c>
      <c r="G8" s="2">
        <v>0</v>
      </c>
      <c r="H8" s="2">
        <v>0</v>
      </c>
      <c r="I8" s="2">
        <v>0.5</v>
      </c>
      <c r="J8" s="2">
        <v>0</v>
      </c>
      <c r="K8" s="2">
        <v>0</v>
      </c>
      <c r="L8" s="2">
        <v>0</v>
      </c>
      <c r="M8" s="2">
        <v>0</v>
      </c>
      <c r="N8" s="2" t="s">
        <v>609</v>
      </c>
      <c r="O8" s="2" t="s">
        <v>726</v>
      </c>
      <c r="P8" s="2" t="s">
        <v>609</v>
      </c>
      <c r="Q8" s="2" t="s">
        <v>726</v>
      </c>
      <c r="R8" s="2" t="s">
        <v>609</v>
      </c>
      <c r="S8" s="2" t="s">
        <v>726</v>
      </c>
      <c r="U8" s="15">
        <f t="shared" si="0"/>
        <v>1.7</v>
      </c>
      <c r="V8" s="2">
        <f t="shared" si="1"/>
        <v>0</v>
      </c>
      <c r="X8" s="2" t="s">
        <v>1170</v>
      </c>
      <c r="Y8" s="28">
        <f>S328</f>
        <v>56.6</v>
      </c>
      <c r="Z8" s="2" t="s">
        <v>1166</v>
      </c>
    </row>
    <row r="9" spans="1:27" ht="15" customHeight="1" x14ac:dyDescent="0.25">
      <c r="A9" s="2" t="s">
        <v>23</v>
      </c>
      <c r="B9" s="2" t="s">
        <v>32</v>
      </c>
      <c r="C9" s="2">
        <v>2017</v>
      </c>
      <c r="D9" s="2">
        <v>5.3</v>
      </c>
      <c r="E9" s="2">
        <v>3.3</v>
      </c>
      <c r="F9" s="2">
        <v>0.6</v>
      </c>
      <c r="G9" s="2">
        <v>0</v>
      </c>
      <c r="H9" s="2">
        <v>0</v>
      </c>
      <c r="I9" s="2">
        <v>2.4</v>
      </c>
      <c r="J9" s="2">
        <v>0</v>
      </c>
      <c r="K9" s="2">
        <v>0</v>
      </c>
      <c r="L9" s="2">
        <v>0</v>
      </c>
      <c r="M9" s="2">
        <v>0</v>
      </c>
      <c r="N9" s="2" t="s">
        <v>609</v>
      </c>
      <c r="O9" s="2" t="s">
        <v>726</v>
      </c>
      <c r="P9" s="2" t="s">
        <v>609</v>
      </c>
      <c r="Q9" s="2" t="s">
        <v>726</v>
      </c>
      <c r="R9" s="2" t="s">
        <v>609</v>
      </c>
      <c r="S9" s="2" t="s">
        <v>726</v>
      </c>
      <c r="U9" s="15">
        <f t="shared" si="0"/>
        <v>5.3</v>
      </c>
      <c r="V9" s="2">
        <f t="shared" si="1"/>
        <v>0</v>
      </c>
    </row>
    <row r="10" spans="1:27" ht="15" customHeight="1" x14ac:dyDescent="0.25">
      <c r="A10" s="2" t="s">
        <v>33</v>
      </c>
      <c r="B10" s="2" t="s">
        <v>34</v>
      </c>
      <c r="C10" s="2">
        <v>2017</v>
      </c>
      <c r="D10" s="2">
        <v>0.37</v>
      </c>
      <c r="E10" s="2">
        <v>0</v>
      </c>
      <c r="F10" s="2">
        <v>0</v>
      </c>
      <c r="G10" s="2">
        <v>0</v>
      </c>
      <c r="H10" s="2">
        <v>0</v>
      </c>
      <c r="I10" s="2">
        <v>0.37</v>
      </c>
      <c r="J10" s="2">
        <v>0</v>
      </c>
      <c r="K10" s="2">
        <v>0</v>
      </c>
      <c r="L10" s="2">
        <v>0</v>
      </c>
      <c r="M10" s="2">
        <v>0</v>
      </c>
      <c r="N10" s="2" t="s">
        <v>609</v>
      </c>
      <c r="O10" s="2" t="s">
        <v>726</v>
      </c>
      <c r="P10" s="2" t="s">
        <v>609</v>
      </c>
      <c r="Q10" s="2" t="s">
        <v>726</v>
      </c>
      <c r="R10" s="2" t="s">
        <v>609</v>
      </c>
      <c r="S10" s="2" t="s">
        <v>726</v>
      </c>
      <c r="U10" s="15">
        <f t="shared" si="0"/>
        <v>0.37</v>
      </c>
      <c r="V10" s="2">
        <f t="shared" si="1"/>
        <v>0</v>
      </c>
      <c r="X10" s="2" t="s">
        <v>1171</v>
      </c>
      <c r="Y10" s="28">
        <f>Y5-Y8</f>
        <v>5.4949999999997985</v>
      </c>
      <c r="Z10" s="2" t="s">
        <v>1166</v>
      </c>
      <c r="AA10" s="29" t="s">
        <v>1172</v>
      </c>
    </row>
    <row r="11" spans="1:27" ht="15" customHeight="1" x14ac:dyDescent="0.25">
      <c r="A11" s="2" t="s">
        <v>33</v>
      </c>
      <c r="B11" s="2" t="s">
        <v>35</v>
      </c>
      <c r="C11" s="2">
        <v>2017</v>
      </c>
      <c r="D11" s="2">
        <v>5</v>
      </c>
      <c r="E11" s="2">
        <v>2.1</v>
      </c>
      <c r="F11" s="2">
        <v>0.18</v>
      </c>
      <c r="G11" s="2">
        <v>0</v>
      </c>
      <c r="H11" s="2">
        <v>0</v>
      </c>
      <c r="I11" s="2">
        <v>2.54</v>
      </c>
      <c r="J11" s="2">
        <v>0.21</v>
      </c>
      <c r="K11" s="2">
        <v>0</v>
      </c>
      <c r="L11" s="2">
        <v>0</v>
      </c>
      <c r="M11" s="2">
        <v>0</v>
      </c>
      <c r="N11" s="2" t="s">
        <v>609</v>
      </c>
      <c r="O11" s="2" t="s">
        <v>726</v>
      </c>
      <c r="P11" s="2" t="s">
        <v>609</v>
      </c>
      <c r="Q11" s="2" t="s">
        <v>726</v>
      </c>
      <c r="R11" s="2" t="s">
        <v>609</v>
      </c>
      <c r="S11" s="2" t="s">
        <v>726</v>
      </c>
      <c r="U11" s="15">
        <f t="shared" si="0"/>
        <v>5</v>
      </c>
      <c r="V11" s="2">
        <f t="shared" si="1"/>
        <v>0</v>
      </c>
    </row>
    <row r="12" spans="1:27" ht="15" customHeight="1" x14ac:dyDescent="0.25">
      <c r="A12" s="2" t="s">
        <v>33</v>
      </c>
      <c r="B12" s="2" t="s">
        <v>36</v>
      </c>
      <c r="C12" s="2">
        <v>2017</v>
      </c>
      <c r="D12" s="2">
        <v>241.78</v>
      </c>
      <c r="E12" s="2">
        <v>125.29</v>
      </c>
      <c r="F12" s="2">
        <v>2.64</v>
      </c>
      <c r="G12" s="2" t="s">
        <v>726</v>
      </c>
      <c r="H12" s="2" t="s">
        <v>726</v>
      </c>
      <c r="I12" s="2">
        <v>41.89</v>
      </c>
      <c r="J12" s="2">
        <v>48.06</v>
      </c>
      <c r="K12" s="2">
        <v>7.0000000000000007E-2</v>
      </c>
      <c r="L12" s="2" t="s">
        <v>726</v>
      </c>
      <c r="M12" s="2">
        <v>23.87</v>
      </c>
      <c r="N12" s="2" t="s">
        <v>609</v>
      </c>
      <c r="O12" s="2" t="s">
        <v>726</v>
      </c>
      <c r="P12" s="2" t="s">
        <v>609</v>
      </c>
      <c r="Q12" s="2" t="s">
        <v>726</v>
      </c>
      <c r="R12" s="2" t="s">
        <v>609</v>
      </c>
      <c r="S12" s="2" t="s">
        <v>726</v>
      </c>
      <c r="U12" s="15">
        <f t="shared" si="0"/>
        <v>241.78</v>
      </c>
      <c r="V12" s="2">
        <f t="shared" si="1"/>
        <v>0</v>
      </c>
    </row>
    <row r="13" spans="1:27" ht="15" customHeight="1" x14ac:dyDescent="0.25">
      <c r="A13" s="2" t="s">
        <v>33</v>
      </c>
      <c r="B13" s="2" t="s">
        <v>37</v>
      </c>
      <c r="C13" s="2">
        <v>2017</v>
      </c>
      <c r="D13" s="2">
        <v>4.2699999999999996</v>
      </c>
      <c r="E13" s="2">
        <v>1.1599999999999999</v>
      </c>
      <c r="F13" s="2">
        <v>0.32</v>
      </c>
      <c r="G13" s="2">
        <v>0</v>
      </c>
      <c r="H13" s="2">
        <v>0</v>
      </c>
      <c r="I13" s="2">
        <v>1.8</v>
      </c>
      <c r="J13" s="2">
        <v>0.97</v>
      </c>
      <c r="K13" s="2">
        <v>0</v>
      </c>
      <c r="L13" s="2">
        <v>0</v>
      </c>
      <c r="M13" s="2">
        <v>0</v>
      </c>
      <c r="N13" s="2" t="s">
        <v>609</v>
      </c>
      <c r="O13" s="2" t="s">
        <v>726</v>
      </c>
      <c r="P13" s="2" t="s">
        <v>609</v>
      </c>
      <c r="Q13" s="2" t="s">
        <v>726</v>
      </c>
      <c r="R13" s="2" t="s">
        <v>609</v>
      </c>
      <c r="S13" s="2" t="s">
        <v>726</v>
      </c>
      <c r="U13" s="15">
        <f t="shared" si="0"/>
        <v>4.2699999999999996</v>
      </c>
      <c r="V13" s="2">
        <f t="shared" si="1"/>
        <v>0</v>
      </c>
    </row>
    <row r="14" spans="1:27" ht="15" customHeight="1" x14ac:dyDescent="0.25">
      <c r="A14" s="2" t="s">
        <v>33</v>
      </c>
      <c r="B14" s="2" t="s">
        <v>38</v>
      </c>
      <c r="C14" s="2">
        <v>2017</v>
      </c>
      <c r="D14" s="2">
        <v>0.71499999999999997</v>
      </c>
      <c r="E14" s="2">
        <v>0.33700000000000002</v>
      </c>
      <c r="F14" s="2">
        <v>0</v>
      </c>
      <c r="G14" s="2">
        <v>0</v>
      </c>
      <c r="H14" s="2">
        <v>0</v>
      </c>
      <c r="I14" s="2">
        <v>0.377</v>
      </c>
      <c r="J14" s="2">
        <v>0</v>
      </c>
      <c r="K14" s="2">
        <v>0</v>
      </c>
      <c r="L14" s="2">
        <v>0</v>
      </c>
      <c r="M14" s="2">
        <v>0</v>
      </c>
      <c r="N14" s="2" t="s">
        <v>609</v>
      </c>
      <c r="O14" s="2" t="s">
        <v>726</v>
      </c>
      <c r="P14" s="2" t="s">
        <v>609</v>
      </c>
      <c r="Q14" s="2" t="s">
        <v>726</v>
      </c>
      <c r="R14" s="2" t="s">
        <v>609</v>
      </c>
      <c r="S14" s="2" t="s">
        <v>726</v>
      </c>
      <c r="U14" s="15">
        <f t="shared" si="0"/>
        <v>0.71499999999999997</v>
      </c>
      <c r="V14" s="2">
        <f t="shared" si="1"/>
        <v>0</v>
      </c>
    </row>
    <row r="15" spans="1:27" ht="15" customHeight="1" x14ac:dyDescent="0.25">
      <c r="A15" s="2" t="s">
        <v>39</v>
      </c>
      <c r="B15" s="2" t="s">
        <v>40</v>
      </c>
      <c r="C15" s="2">
        <v>2017</v>
      </c>
      <c r="D15" s="2">
        <v>119.3</v>
      </c>
      <c r="E15" s="2">
        <v>61.3</v>
      </c>
      <c r="F15" s="2">
        <v>10.6</v>
      </c>
      <c r="G15" s="2">
        <v>9.3000000000000007</v>
      </c>
      <c r="H15" s="2">
        <v>0</v>
      </c>
      <c r="I15" s="2">
        <v>13.1</v>
      </c>
      <c r="J15" s="2">
        <v>25</v>
      </c>
      <c r="K15" s="2">
        <v>0</v>
      </c>
      <c r="L15" s="2" t="s">
        <v>743</v>
      </c>
      <c r="M15" s="2">
        <v>4</v>
      </c>
      <c r="N15" s="2" t="s">
        <v>609</v>
      </c>
      <c r="O15" s="2" t="s">
        <v>726</v>
      </c>
      <c r="P15" s="2" t="s">
        <v>609</v>
      </c>
      <c r="Q15" s="2" t="s">
        <v>726</v>
      </c>
      <c r="R15" s="2" t="s">
        <v>609</v>
      </c>
      <c r="S15" s="2" t="s">
        <v>726</v>
      </c>
      <c r="U15" s="15">
        <f t="shared" si="0"/>
        <v>119.3</v>
      </c>
      <c r="V15" s="2">
        <f t="shared" si="1"/>
        <v>0</v>
      </c>
    </row>
    <row r="16" spans="1:27" ht="15" customHeight="1" x14ac:dyDescent="0.25">
      <c r="A16" s="2" t="s">
        <v>41</v>
      </c>
      <c r="B16" s="2" t="s">
        <v>42</v>
      </c>
      <c r="C16" s="2">
        <v>2017</v>
      </c>
      <c r="D16" s="2">
        <v>58.7</v>
      </c>
      <c r="E16" s="2">
        <v>24.2</v>
      </c>
      <c r="F16" s="2">
        <v>13.8</v>
      </c>
      <c r="G16" s="2">
        <v>6.2</v>
      </c>
      <c r="H16" s="2" t="s">
        <v>726</v>
      </c>
      <c r="I16" s="2">
        <v>14.5</v>
      </c>
      <c r="J16" s="2" t="s">
        <v>726</v>
      </c>
      <c r="K16" s="2" t="s">
        <v>726</v>
      </c>
      <c r="L16" s="2" t="s">
        <v>726</v>
      </c>
      <c r="M16" s="2" t="s">
        <v>726</v>
      </c>
      <c r="N16" s="2" t="s">
        <v>609</v>
      </c>
      <c r="O16" s="2" t="s">
        <v>726</v>
      </c>
      <c r="P16" s="2" t="s">
        <v>609</v>
      </c>
      <c r="Q16" s="2" t="s">
        <v>726</v>
      </c>
      <c r="R16" s="2" t="s">
        <v>609</v>
      </c>
      <c r="S16" s="2" t="s">
        <v>726</v>
      </c>
      <c r="U16" s="15">
        <f t="shared" si="0"/>
        <v>58.7</v>
      </c>
      <c r="V16" s="2">
        <f t="shared" si="1"/>
        <v>0</v>
      </c>
    </row>
    <row r="17" spans="1:22" ht="15" customHeight="1" x14ac:dyDescent="0.25">
      <c r="A17" s="2" t="s">
        <v>41</v>
      </c>
      <c r="B17" s="2" t="s">
        <v>43</v>
      </c>
      <c r="C17" s="2">
        <v>2017</v>
      </c>
      <c r="D17" s="2">
        <v>10.3</v>
      </c>
      <c r="E17" s="2">
        <v>2.9</v>
      </c>
      <c r="F17" s="2">
        <v>4.9000000000000004</v>
      </c>
      <c r="G17" s="2">
        <v>1</v>
      </c>
      <c r="H17" s="2" t="s">
        <v>726</v>
      </c>
      <c r="I17" s="2">
        <v>1.5</v>
      </c>
      <c r="J17" s="2" t="s">
        <v>726</v>
      </c>
      <c r="K17" s="2" t="s">
        <v>726</v>
      </c>
      <c r="L17" s="2" t="s">
        <v>726</v>
      </c>
      <c r="M17" s="2" t="s">
        <v>726</v>
      </c>
      <c r="N17" s="2" t="s">
        <v>609</v>
      </c>
      <c r="O17" s="2" t="s">
        <v>726</v>
      </c>
      <c r="P17" s="2" t="s">
        <v>609</v>
      </c>
      <c r="Q17" s="2" t="s">
        <v>726</v>
      </c>
      <c r="R17" s="2" t="s">
        <v>609</v>
      </c>
      <c r="S17" s="2" t="s">
        <v>726</v>
      </c>
      <c r="U17" s="15">
        <f t="shared" si="0"/>
        <v>10.3</v>
      </c>
      <c r="V17" s="2">
        <f t="shared" si="1"/>
        <v>0</v>
      </c>
    </row>
    <row r="18" spans="1:22" ht="15" customHeight="1" x14ac:dyDescent="0.25">
      <c r="A18" s="2" t="s">
        <v>41</v>
      </c>
      <c r="B18" s="2" t="s">
        <v>44</v>
      </c>
      <c r="C18" s="2">
        <v>2017</v>
      </c>
      <c r="D18" s="2">
        <v>18.600000000000001</v>
      </c>
      <c r="E18" s="2">
        <v>2.6</v>
      </c>
      <c r="F18" s="2">
        <v>4.3</v>
      </c>
      <c r="G18" s="2">
        <v>9.1</v>
      </c>
      <c r="H18" s="2" t="s">
        <v>726</v>
      </c>
      <c r="I18" s="2">
        <v>2.6</v>
      </c>
      <c r="J18" s="2" t="s">
        <v>726</v>
      </c>
      <c r="K18" s="2" t="s">
        <v>726</v>
      </c>
      <c r="L18" s="2" t="s">
        <v>726</v>
      </c>
      <c r="M18" s="2" t="s">
        <v>726</v>
      </c>
      <c r="N18" s="2" t="s">
        <v>609</v>
      </c>
      <c r="O18" s="2" t="s">
        <v>726</v>
      </c>
      <c r="P18" s="2" t="s">
        <v>609</v>
      </c>
      <c r="Q18" s="2" t="s">
        <v>726</v>
      </c>
      <c r="R18" s="2" t="s">
        <v>609</v>
      </c>
      <c r="S18" s="2" t="s">
        <v>726</v>
      </c>
      <c r="U18" s="15">
        <f t="shared" si="0"/>
        <v>18.600000000000001</v>
      </c>
      <c r="V18" s="2">
        <f t="shared" si="1"/>
        <v>0</v>
      </c>
    </row>
    <row r="19" spans="1:22" ht="15" customHeight="1" x14ac:dyDescent="0.25">
      <c r="A19" s="2" t="s">
        <v>45</v>
      </c>
      <c r="B19" s="2" t="s">
        <v>46</v>
      </c>
      <c r="C19" s="2">
        <v>2017</v>
      </c>
      <c r="D19" s="2">
        <v>24.727</v>
      </c>
      <c r="E19" s="2">
        <v>5.9610000000000003</v>
      </c>
      <c r="F19" s="2">
        <v>3.5110000000000001</v>
      </c>
      <c r="G19" s="2">
        <v>0.72499999999999998</v>
      </c>
      <c r="H19" s="2">
        <v>0</v>
      </c>
      <c r="I19" s="2">
        <v>1.9370000000000001</v>
      </c>
      <c r="J19" s="2">
        <v>1.8169999999999999</v>
      </c>
      <c r="K19" s="2">
        <v>0</v>
      </c>
      <c r="L19" s="2">
        <v>0</v>
      </c>
      <c r="M19" s="2">
        <v>10.776</v>
      </c>
      <c r="N19" s="2" t="s">
        <v>609</v>
      </c>
      <c r="O19" s="2" t="s">
        <v>726</v>
      </c>
      <c r="P19" s="2" t="s">
        <v>609</v>
      </c>
      <c r="Q19" s="2" t="s">
        <v>726</v>
      </c>
      <c r="R19" s="2" t="s">
        <v>609</v>
      </c>
      <c r="S19" s="2" t="s">
        <v>726</v>
      </c>
      <c r="U19" s="15">
        <f t="shared" si="0"/>
        <v>24.727</v>
      </c>
      <c r="V19" s="2">
        <f t="shared" si="1"/>
        <v>0</v>
      </c>
    </row>
    <row r="20" spans="1:22" ht="15" customHeight="1" x14ac:dyDescent="0.25">
      <c r="A20" s="2" t="s">
        <v>728</v>
      </c>
      <c r="B20" s="9" t="s">
        <v>1109</v>
      </c>
      <c r="C20" s="2">
        <v>2017</v>
      </c>
      <c r="D20" s="2" t="s">
        <v>609</v>
      </c>
      <c r="E20" s="2" t="s">
        <v>609</v>
      </c>
      <c r="F20" s="2" t="s">
        <v>609</v>
      </c>
      <c r="G20" s="2" t="s">
        <v>609</v>
      </c>
      <c r="H20" s="2" t="s">
        <v>609</v>
      </c>
      <c r="I20" s="2" t="s">
        <v>609</v>
      </c>
      <c r="J20" s="2" t="s">
        <v>609</v>
      </c>
      <c r="K20" s="2" t="s">
        <v>609</v>
      </c>
      <c r="L20" s="2" t="s">
        <v>609</v>
      </c>
      <c r="M20" s="2" t="s">
        <v>609</v>
      </c>
      <c r="N20" s="2" t="s">
        <v>609</v>
      </c>
      <c r="O20" s="2" t="s">
        <v>609</v>
      </c>
      <c r="P20" s="2" t="s">
        <v>609</v>
      </c>
      <c r="Q20" s="2" t="s">
        <v>609</v>
      </c>
      <c r="R20" s="2" t="s">
        <v>609</v>
      </c>
      <c r="S20" s="2" t="s">
        <v>609</v>
      </c>
      <c r="U20" s="15">
        <f t="shared" si="0"/>
        <v>0</v>
      </c>
      <c r="V20" s="2">
        <f t="shared" si="1"/>
        <v>0</v>
      </c>
    </row>
    <row r="21" spans="1:22" ht="15" customHeight="1" x14ac:dyDescent="0.25">
      <c r="A21" s="2" t="s">
        <v>47</v>
      </c>
      <c r="B21" s="2" t="s">
        <v>48</v>
      </c>
      <c r="C21" s="2">
        <v>2017</v>
      </c>
      <c r="D21" s="2" t="s">
        <v>609</v>
      </c>
      <c r="E21" s="2" t="s">
        <v>609</v>
      </c>
      <c r="F21" s="2" t="s">
        <v>609</v>
      </c>
      <c r="G21" s="2" t="s">
        <v>609</v>
      </c>
      <c r="H21" s="2" t="s">
        <v>609</v>
      </c>
      <c r="I21" s="2" t="s">
        <v>609</v>
      </c>
      <c r="J21" s="2" t="s">
        <v>609</v>
      </c>
      <c r="K21" s="2" t="s">
        <v>609</v>
      </c>
      <c r="L21" s="2" t="s">
        <v>609</v>
      </c>
      <c r="M21" s="2" t="s">
        <v>609</v>
      </c>
      <c r="N21" s="2" t="s">
        <v>609</v>
      </c>
      <c r="O21" s="2" t="s">
        <v>609</v>
      </c>
      <c r="P21" s="2" t="s">
        <v>609</v>
      </c>
      <c r="Q21" s="2" t="s">
        <v>609</v>
      </c>
      <c r="R21" s="2" t="s">
        <v>609</v>
      </c>
      <c r="S21" s="2" t="s">
        <v>609</v>
      </c>
      <c r="U21" s="15">
        <f t="shared" si="0"/>
        <v>0</v>
      </c>
      <c r="V21" s="2">
        <f t="shared" si="1"/>
        <v>0</v>
      </c>
    </row>
    <row r="22" spans="1:22" ht="15" customHeight="1" x14ac:dyDescent="0.25">
      <c r="A22" s="2" t="s">
        <v>49</v>
      </c>
      <c r="B22" s="2" t="s">
        <v>50</v>
      </c>
      <c r="C22" s="2">
        <v>2017</v>
      </c>
      <c r="D22" s="2" t="s">
        <v>609</v>
      </c>
      <c r="E22" s="2" t="s">
        <v>609</v>
      </c>
      <c r="F22" s="2" t="s">
        <v>609</v>
      </c>
      <c r="G22" s="2" t="s">
        <v>609</v>
      </c>
      <c r="H22" s="2" t="s">
        <v>609</v>
      </c>
      <c r="I22" s="2" t="s">
        <v>609</v>
      </c>
      <c r="J22" s="2" t="s">
        <v>609</v>
      </c>
      <c r="K22" s="2" t="s">
        <v>609</v>
      </c>
      <c r="L22" s="2" t="s">
        <v>609</v>
      </c>
      <c r="M22" s="2" t="s">
        <v>609</v>
      </c>
      <c r="N22" s="2" t="s">
        <v>609</v>
      </c>
      <c r="O22" s="2" t="s">
        <v>609</v>
      </c>
      <c r="P22" s="2" t="s">
        <v>609</v>
      </c>
      <c r="Q22" s="2" t="s">
        <v>609</v>
      </c>
      <c r="R22" s="2" t="s">
        <v>609</v>
      </c>
      <c r="S22" s="2" t="s">
        <v>609</v>
      </c>
      <c r="U22" s="15">
        <f t="shared" si="0"/>
        <v>0</v>
      </c>
      <c r="V22" s="2">
        <f t="shared" si="1"/>
        <v>0</v>
      </c>
    </row>
    <row r="23" spans="1:22" ht="15" customHeight="1" x14ac:dyDescent="0.25">
      <c r="A23" s="2" t="s">
        <v>53</v>
      </c>
      <c r="B23" s="2" t="s">
        <v>54</v>
      </c>
      <c r="C23" s="2">
        <v>2017</v>
      </c>
      <c r="D23" s="2">
        <v>107.4</v>
      </c>
      <c r="E23" s="2">
        <v>41</v>
      </c>
      <c r="F23" s="2">
        <v>5</v>
      </c>
      <c r="G23" s="2">
        <v>30.6</v>
      </c>
      <c r="H23" s="2" t="s">
        <v>726</v>
      </c>
      <c r="I23" s="2">
        <v>15</v>
      </c>
      <c r="J23" s="2">
        <v>15.8</v>
      </c>
      <c r="K23" s="2" t="s">
        <v>726</v>
      </c>
      <c r="L23" s="2" t="s">
        <v>726</v>
      </c>
      <c r="M23" s="2" t="s">
        <v>726</v>
      </c>
      <c r="N23" s="2" t="s">
        <v>609</v>
      </c>
      <c r="O23" s="2" t="s">
        <v>726</v>
      </c>
      <c r="P23" s="2" t="s">
        <v>609</v>
      </c>
      <c r="Q23" s="2" t="s">
        <v>726</v>
      </c>
      <c r="R23" s="2" t="s">
        <v>609</v>
      </c>
      <c r="S23" s="2" t="s">
        <v>726</v>
      </c>
      <c r="U23" s="15">
        <f t="shared" si="0"/>
        <v>107.4</v>
      </c>
      <c r="V23" s="2">
        <f t="shared" si="1"/>
        <v>0</v>
      </c>
    </row>
    <row r="24" spans="1:22" ht="15" customHeight="1" x14ac:dyDescent="0.25">
      <c r="A24" s="2" t="s">
        <v>55</v>
      </c>
      <c r="B24" s="2" t="s">
        <v>56</v>
      </c>
      <c r="C24" s="2">
        <v>2017</v>
      </c>
      <c r="D24" s="2" t="s">
        <v>609</v>
      </c>
      <c r="E24" s="2" t="s">
        <v>609</v>
      </c>
      <c r="F24" s="2" t="s">
        <v>609</v>
      </c>
      <c r="G24" s="2" t="s">
        <v>609</v>
      </c>
      <c r="H24" s="2" t="s">
        <v>609</v>
      </c>
      <c r="I24" s="2" t="s">
        <v>609</v>
      </c>
      <c r="J24" s="2" t="s">
        <v>609</v>
      </c>
      <c r="K24" s="2" t="s">
        <v>609</v>
      </c>
      <c r="L24" s="2" t="s">
        <v>609</v>
      </c>
      <c r="M24" s="2" t="s">
        <v>609</v>
      </c>
      <c r="N24" s="2" t="s">
        <v>609</v>
      </c>
      <c r="O24" s="2" t="s">
        <v>609</v>
      </c>
      <c r="P24" s="2" t="s">
        <v>609</v>
      </c>
      <c r="Q24" s="2" t="s">
        <v>609</v>
      </c>
      <c r="R24" s="2" t="s">
        <v>609</v>
      </c>
      <c r="S24" s="2" t="s">
        <v>609</v>
      </c>
      <c r="U24" s="15">
        <f t="shared" si="0"/>
        <v>0</v>
      </c>
      <c r="V24" s="2">
        <f t="shared" si="1"/>
        <v>0</v>
      </c>
    </row>
    <row r="25" spans="1:22" ht="15" customHeight="1" x14ac:dyDescent="0.25">
      <c r="A25" s="2" t="s">
        <v>57</v>
      </c>
      <c r="B25" s="2" t="s">
        <v>58</v>
      </c>
      <c r="C25" s="2">
        <v>2017</v>
      </c>
      <c r="D25" s="2" t="s">
        <v>609</v>
      </c>
      <c r="E25" s="2" t="s">
        <v>609</v>
      </c>
      <c r="F25" s="2" t="s">
        <v>609</v>
      </c>
      <c r="G25" s="2" t="s">
        <v>609</v>
      </c>
      <c r="H25" s="2" t="s">
        <v>609</v>
      </c>
      <c r="I25" s="2" t="s">
        <v>609</v>
      </c>
      <c r="J25" s="2" t="s">
        <v>609</v>
      </c>
      <c r="K25" s="2" t="s">
        <v>609</v>
      </c>
      <c r="L25" s="2" t="s">
        <v>609</v>
      </c>
      <c r="M25" s="2" t="s">
        <v>609</v>
      </c>
      <c r="N25" s="2" t="s">
        <v>609</v>
      </c>
      <c r="O25" s="2" t="s">
        <v>609</v>
      </c>
      <c r="P25" s="2" t="s">
        <v>609</v>
      </c>
      <c r="Q25" s="2" t="s">
        <v>609</v>
      </c>
      <c r="R25" s="2" t="s">
        <v>609</v>
      </c>
      <c r="S25" s="2" t="s">
        <v>609</v>
      </c>
      <c r="U25" s="15">
        <f t="shared" si="0"/>
        <v>0</v>
      </c>
      <c r="V25" s="2">
        <f t="shared" si="1"/>
        <v>0</v>
      </c>
    </row>
    <row r="26" spans="1:22" ht="15" customHeight="1" x14ac:dyDescent="0.25">
      <c r="A26" s="2" t="s">
        <v>57</v>
      </c>
      <c r="B26" s="2" t="s">
        <v>59</v>
      </c>
      <c r="C26" s="2">
        <v>2017</v>
      </c>
      <c r="D26" s="2" t="s">
        <v>609</v>
      </c>
      <c r="E26" s="2" t="s">
        <v>609</v>
      </c>
      <c r="F26" s="2" t="s">
        <v>609</v>
      </c>
      <c r="G26" s="2" t="s">
        <v>609</v>
      </c>
      <c r="H26" s="2" t="s">
        <v>609</v>
      </c>
      <c r="I26" s="2" t="s">
        <v>609</v>
      </c>
      <c r="J26" s="2" t="s">
        <v>609</v>
      </c>
      <c r="K26" s="2" t="s">
        <v>609</v>
      </c>
      <c r="L26" s="2" t="s">
        <v>609</v>
      </c>
      <c r="M26" s="2" t="s">
        <v>609</v>
      </c>
      <c r="N26" s="2" t="s">
        <v>609</v>
      </c>
      <c r="O26" s="2" t="s">
        <v>609</v>
      </c>
      <c r="P26" s="2" t="s">
        <v>609</v>
      </c>
      <c r="Q26" s="2" t="s">
        <v>609</v>
      </c>
      <c r="R26" s="2" t="s">
        <v>609</v>
      </c>
      <c r="S26" s="2" t="s">
        <v>609</v>
      </c>
      <c r="U26" s="15">
        <f t="shared" si="0"/>
        <v>0</v>
      </c>
      <c r="V26" s="2">
        <f t="shared" si="1"/>
        <v>0</v>
      </c>
    </row>
    <row r="27" spans="1:22" ht="15" customHeight="1" x14ac:dyDescent="0.25">
      <c r="A27" s="2" t="s">
        <v>57</v>
      </c>
      <c r="B27" s="2" t="s">
        <v>60</v>
      </c>
      <c r="C27" s="2">
        <v>2017</v>
      </c>
      <c r="D27" s="2" t="s">
        <v>609</v>
      </c>
      <c r="E27" s="2" t="s">
        <v>609</v>
      </c>
      <c r="F27" s="2" t="s">
        <v>609</v>
      </c>
      <c r="G27" s="2" t="s">
        <v>609</v>
      </c>
      <c r="H27" s="2" t="s">
        <v>609</v>
      </c>
      <c r="I27" s="2" t="s">
        <v>609</v>
      </c>
      <c r="J27" s="2" t="s">
        <v>609</v>
      </c>
      <c r="K27" s="2" t="s">
        <v>609</v>
      </c>
      <c r="L27" s="2" t="s">
        <v>609</v>
      </c>
      <c r="M27" s="2" t="s">
        <v>609</v>
      </c>
      <c r="N27" s="2" t="s">
        <v>609</v>
      </c>
      <c r="O27" s="2" t="s">
        <v>609</v>
      </c>
      <c r="P27" s="2" t="s">
        <v>609</v>
      </c>
      <c r="Q27" s="2" t="s">
        <v>609</v>
      </c>
      <c r="R27" s="2" t="s">
        <v>609</v>
      </c>
      <c r="S27" s="2" t="s">
        <v>609</v>
      </c>
      <c r="U27" s="15">
        <f t="shared" si="0"/>
        <v>0</v>
      </c>
      <c r="V27" s="2">
        <f t="shared" si="1"/>
        <v>0</v>
      </c>
    </row>
    <row r="28" spans="1:22" ht="15" customHeight="1" x14ac:dyDescent="0.25">
      <c r="A28" s="2" t="s">
        <v>57</v>
      </c>
      <c r="B28" s="2" t="s">
        <v>61</v>
      </c>
      <c r="C28" s="2">
        <v>2017</v>
      </c>
      <c r="D28" s="2" t="s">
        <v>609</v>
      </c>
      <c r="E28" s="2" t="s">
        <v>609</v>
      </c>
      <c r="F28" s="2" t="s">
        <v>609</v>
      </c>
      <c r="G28" s="2" t="s">
        <v>609</v>
      </c>
      <c r="H28" s="2" t="s">
        <v>609</v>
      </c>
      <c r="I28" s="2" t="s">
        <v>609</v>
      </c>
      <c r="J28" s="2" t="s">
        <v>609</v>
      </c>
      <c r="K28" s="2" t="s">
        <v>609</v>
      </c>
      <c r="L28" s="2" t="s">
        <v>609</v>
      </c>
      <c r="M28" s="2" t="s">
        <v>609</v>
      </c>
      <c r="N28" s="2" t="s">
        <v>609</v>
      </c>
      <c r="O28" s="2" t="s">
        <v>609</v>
      </c>
      <c r="P28" s="2" t="s">
        <v>609</v>
      </c>
      <c r="Q28" s="2" t="s">
        <v>609</v>
      </c>
      <c r="R28" s="2" t="s">
        <v>609</v>
      </c>
      <c r="S28" s="2" t="s">
        <v>609</v>
      </c>
      <c r="U28" s="15">
        <f t="shared" si="0"/>
        <v>0</v>
      </c>
      <c r="V28" s="2">
        <f t="shared" si="1"/>
        <v>0</v>
      </c>
    </row>
    <row r="29" spans="1:22" ht="15" customHeight="1" x14ac:dyDescent="0.25">
      <c r="A29" s="2" t="s">
        <v>57</v>
      </c>
      <c r="B29" s="2" t="s">
        <v>62</v>
      </c>
      <c r="C29" s="2">
        <v>2017</v>
      </c>
      <c r="D29" s="2" t="s">
        <v>609</v>
      </c>
      <c r="E29" s="2" t="s">
        <v>609</v>
      </c>
      <c r="F29" s="2" t="s">
        <v>609</v>
      </c>
      <c r="G29" s="2" t="s">
        <v>609</v>
      </c>
      <c r="H29" s="2" t="s">
        <v>609</v>
      </c>
      <c r="I29" s="2" t="s">
        <v>609</v>
      </c>
      <c r="J29" s="2" t="s">
        <v>609</v>
      </c>
      <c r="K29" s="2" t="s">
        <v>609</v>
      </c>
      <c r="L29" s="2" t="s">
        <v>609</v>
      </c>
      <c r="M29" s="2" t="s">
        <v>609</v>
      </c>
      <c r="N29" s="2" t="s">
        <v>609</v>
      </c>
      <c r="O29" s="2" t="s">
        <v>609</v>
      </c>
      <c r="P29" s="2" t="s">
        <v>609</v>
      </c>
      <c r="Q29" s="2" t="s">
        <v>609</v>
      </c>
      <c r="R29" s="2" t="s">
        <v>609</v>
      </c>
      <c r="S29" s="2" t="s">
        <v>609</v>
      </c>
      <c r="U29" s="15">
        <f t="shared" si="0"/>
        <v>0</v>
      </c>
      <c r="V29" s="2">
        <f t="shared" si="1"/>
        <v>0</v>
      </c>
    </row>
    <row r="30" spans="1:22" ht="15" customHeight="1" x14ac:dyDescent="0.25">
      <c r="A30" s="2" t="s">
        <v>57</v>
      </c>
      <c r="B30" s="2" t="s">
        <v>63</v>
      </c>
      <c r="C30" s="2">
        <v>2017</v>
      </c>
      <c r="D30" s="2" t="s">
        <v>609</v>
      </c>
      <c r="E30" s="2" t="s">
        <v>609</v>
      </c>
      <c r="F30" s="2" t="s">
        <v>609</v>
      </c>
      <c r="G30" s="2" t="s">
        <v>609</v>
      </c>
      <c r="H30" s="2" t="s">
        <v>609</v>
      </c>
      <c r="I30" s="2" t="s">
        <v>609</v>
      </c>
      <c r="J30" s="2" t="s">
        <v>609</v>
      </c>
      <c r="K30" s="2" t="s">
        <v>609</v>
      </c>
      <c r="L30" s="2" t="s">
        <v>609</v>
      </c>
      <c r="M30" s="2" t="s">
        <v>609</v>
      </c>
      <c r="N30" s="2" t="s">
        <v>609</v>
      </c>
      <c r="O30" s="2" t="s">
        <v>609</v>
      </c>
      <c r="P30" s="2" t="s">
        <v>609</v>
      </c>
      <c r="Q30" s="2" t="s">
        <v>609</v>
      </c>
      <c r="R30" s="2" t="s">
        <v>609</v>
      </c>
      <c r="S30" s="2" t="s">
        <v>609</v>
      </c>
      <c r="U30" s="15">
        <f t="shared" si="0"/>
        <v>0</v>
      </c>
      <c r="V30" s="2">
        <f t="shared" si="1"/>
        <v>0</v>
      </c>
    </row>
    <row r="31" spans="1:22" ht="15" customHeight="1" x14ac:dyDescent="0.25">
      <c r="A31" s="2" t="s">
        <v>57</v>
      </c>
      <c r="B31" s="2" t="s">
        <v>64</v>
      </c>
      <c r="C31" s="2">
        <v>2017</v>
      </c>
      <c r="D31" s="2" t="s">
        <v>609</v>
      </c>
      <c r="E31" s="2" t="s">
        <v>609</v>
      </c>
      <c r="F31" s="2" t="s">
        <v>609</v>
      </c>
      <c r="G31" s="2" t="s">
        <v>609</v>
      </c>
      <c r="H31" s="2" t="s">
        <v>609</v>
      </c>
      <c r="I31" s="2" t="s">
        <v>609</v>
      </c>
      <c r="J31" s="2" t="s">
        <v>609</v>
      </c>
      <c r="K31" s="2" t="s">
        <v>609</v>
      </c>
      <c r="L31" s="2" t="s">
        <v>609</v>
      </c>
      <c r="M31" s="2" t="s">
        <v>609</v>
      </c>
      <c r="N31" s="2" t="s">
        <v>609</v>
      </c>
      <c r="O31" s="2" t="s">
        <v>609</v>
      </c>
      <c r="P31" s="2" t="s">
        <v>609</v>
      </c>
      <c r="Q31" s="2" t="s">
        <v>609</v>
      </c>
      <c r="R31" s="2" t="s">
        <v>609</v>
      </c>
      <c r="S31" s="2" t="s">
        <v>609</v>
      </c>
      <c r="U31" s="15">
        <f t="shared" si="0"/>
        <v>0</v>
      </c>
      <c r="V31" s="2">
        <f t="shared" si="1"/>
        <v>0</v>
      </c>
    </row>
    <row r="32" spans="1:22" ht="15" customHeight="1" x14ac:dyDescent="0.25">
      <c r="A32" s="2" t="s">
        <v>57</v>
      </c>
      <c r="B32" s="2" t="s">
        <v>65</v>
      </c>
      <c r="C32" s="2">
        <v>2017</v>
      </c>
      <c r="D32" s="2" t="s">
        <v>609</v>
      </c>
      <c r="E32" s="2" t="s">
        <v>609</v>
      </c>
      <c r="F32" s="2" t="s">
        <v>609</v>
      </c>
      <c r="G32" s="2" t="s">
        <v>609</v>
      </c>
      <c r="H32" s="2" t="s">
        <v>609</v>
      </c>
      <c r="I32" s="2" t="s">
        <v>609</v>
      </c>
      <c r="J32" s="2" t="s">
        <v>609</v>
      </c>
      <c r="K32" s="2" t="s">
        <v>609</v>
      </c>
      <c r="L32" s="2" t="s">
        <v>609</v>
      </c>
      <c r="M32" s="2" t="s">
        <v>609</v>
      </c>
      <c r="N32" s="2" t="s">
        <v>609</v>
      </c>
      <c r="O32" s="2" t="s">
        <v>609</v>
      </c>
      <c r="P32" s="2" t="s">
        <v>609</v>
      </c>
      <c r="Q32" s="2" t="s">
        <v>609</v>
      </c>
      <c r="R32" s="2" t="s">
        <v>609</v>
      </c>
      <c r="S32" s="2" t="s">
        <v>609</v>
      </c>
      <c r="U32" s="15">
        <f t="shared" si="0"/>
        <v>0</v>
      </c>
      <c r="V32" s="2">
        <f t="shared" si="1"/>
        <v>0</v>
      </c>
    </row>
    <row r="33" spans="1:22" ht="15" customHeight="1" x14ac:dyDescent="0.25">
      <c r="A33" s="2" t="s">
        <v>57</v>
      </c>
      <c r="B33" s="2" t="s">
        <v>66</v>
      </c>
      <c r="C33" s="2">
        <v>2017</v>
      </c>
      <c r="D33" s="2" t="s">
        <v>609</v>
      </c>
      <c r="E33" s="2" t="s">
        <v>609</v>
      </c>
      <c r="F33" s="2" t="s">
        <v>609</v>
      </c>
      <c r="G33" s="2" t="s">
        <v>609</v>
      </c>
      <c r="H33" s="2" t="s">
        <v>609</v>
      </c>
      <c r="I33" s="2" t="s">
        <v>609</v>
      </c>
      <c r="J33" s="2" t="s">
        <v>609</v>
      </c>
      <c r="K33" s="2" t="s">
        <v>609</v>
      </c>
      <c r="L33" s="2" t="s">
        <v>609</v>
      </c>
      <c r="M33" s="2" t="s">
        <v>609</v>
      </c>
      <c r="N33" s="2" t="s">
        <v>609</v>
      </c>
      <c r="O33" s="2" t="s">
        <v>609</v>
      </c>
      <c r="P33" s="2" t="s">
        <v>609</v>
      </c>
      <c r="Q33" s="2" t="s">
        <v>609</v>
      </c>
      <c r="R33" s="2" t="s">
        <v>609</v>
      </c>
      <c r="S33" s="2" t="s">
        <v>609</v>
      </c>
      <c r="U33" s="15">
        <f t="shared" si="0"/>
        <v>0</v>
      </c>
      <c r="V33" s="2">
        <f t="shared" si="1"/>
        <v>0</v>
      </c>
    </row>
    <row r="34" spans="1:22" ht="15" customHeight="1" x14ac:dyDescent="0.25">
      <c r="A34" s="2" t="s">
        <v>57</v>
      </c>
      <c r="B34" s="2" t="s">
        <v>67</v>
      </c>
      <c r="C34" s="2">
        <v>2017</v>
      </c>
      <c r="D34" s="2" t="s">
        <v>609</v>
      </c>
      <c r="E34" s="2" t="s">
        <v>609</v>
      </c>
      <c r="F34" s="2" t="s">
        <v>609</v>
      </c>
      <c r="G34" s="2" t="s">
        <v>609</v>
      </c>
      <c r="H34" s="2" t="s">
        <v>609</v>
      </c>
      <c r="I34" s="2" t="s">
        <v>609</v>
      </c>
      <c r="J34" s="2" t="s">
        <v>609</v>
      </c>
      <c r="K34" s="2" t="s">
        <v>609</v>
      </c>
      <c r="L34" s="2" t="s">
        <v>609</v>
      </c>
      <c r="M34" s="2" t="s">
        <v>609</v>
      </c>
      <c r="N34" s="2" t="s">
        <v>609</v>
      </c>
      <c r="O34" s="2" t="s">
        <v>609</v>
      </c>
      <c r="P34" s="2" t="s">
        <v>609</v>
      </c>
      <c r="Q34" s="2" t="s">
        <v>609</v>
      </c>
      <c r="R34" s="2" t="s">
        <v>609</v>
      </c>
      <c r="S34" s="2" t="s">
        <v>609</v>
      </c>
      <c r="U34" s="15">
        <f t="shared" si="0"/>
        <v>0</v>
      </c>
      <c r="V34" s="2">
        <f t="shared" si="1"/>
        <v>0</v>
      </c>
    </row>
    <row r="35" spans="1:22" ht="15" customHeight="1" x14ac:dyDescent="0.25">
      <c r="A35" s="2" t="s">
        <v>68</v>
      </c>
      <c r="B35" s="2" t="s">
        <v>69</v>
      </c>
      <c r="C35" s="2">
        <v>2017</v>
      </c>
      <c r="D35" s="2">
        <v>272</v>
      </c>
      <c r="E35" s="2">
        <v>77</v>
      </c>
      <c r="F35" s="2">
        <v>95</v>
      </c>
      <c r="G35" s="2">
        <v>41</v>
      </c>
      <c r="H35" s="2" t="s">
        <v>726</v>
      </c>
      <c r="I35" s="2">
        <v>38</v>
      </c>
      <c r="J35" s="2" t="s">
        <v>726</v>
      </c>
      <c r="K35" s="2">
        <v>3</v>
      </c>
      <c r="L35" s="2" t="s">
        <v>726</v>
      </c>
      <c r="M35" s="2">
        <v>18</v>
      </c>
      <c r="N35" s="2" t="s">
        <v>726</v>
      </c>
      <c r="O35" s="2" t="s">
        <v>726</v>
      </c>
      <c r="P35" s="2" t="s">
        <v>726</v>
      </c>
      <c r="Q35" s="2" t="s">
        <v>726</v>
      </c>
      <c r="R35" s="2" t="s">
        <v>726</v>
      </c>
      <c r="S35" s="2" t="s">
        <v>726</v>
      </c>
      <c r="U35" s="15">
        <f t="shared" si="0"/>
        <v>272</v>
      </c>
      <c r="V35" s="2">
        <f t="shared" si="1"/>
        <v>0</v>
      </c>
    </row>
    <row r="36" spans="1:22" ht="15" customHeight="1" x14ac:dyDescent="0.25">
      <c r="A36" s="2" t="s">
        <v>72</v>
      </c>
      <c r="B36" s="2" t="s">
        <v>73</v>
      </c>
      <c r="C36" s="2">
        <v>2017</v>
      </c>
      <c r="D36" s="2">
        <v>16.936</v>
      </c>
      <c r="E36" s="2">
        <v>6.0780000000000003</v>
      </c>
      <c r="F36" s="2">
        <v>3.3570000000000002</v>
      </c>
      <c r="G36" s="2">
        <v>3.2629999999999999</v>
      </c>
      <c r="H36" s="2" t="s">
        <v>726</v>
      </c>
      <c r="I36" s="2">
        <v>3.5619999999999998</v>
      </c>
      <c r="J36" s="2">
        <v>0.67600000000000005</v>
      </c>
      <c r="K36" s="2" t="s">
        <v>726</v>
      </c>
      <c r="L36" s="2" t="s">
        <v>726</v>
      </c>
      <c r="M36" s="2" t="s">
        <v>726</v>
      </c>
      <c r="N36" s="2" t="s">
        <v>609</v>
      </c>
      <c r="O36" s="2" t="s">
        <v>726</v>
      </c>
      <c r="P36" s="2" t="s">
        <v>609</v>
      </c>
      <c r="Q36" s="2" t="s">
        <v>726</v>
      </c>
      <c r="R36" s="2" t="s">
        <v>609</v>
      </c>
      <c r="S36" s="2" t="s">
        <v>726</v>
      </c>
      <c r="U36" s="15">
        <f t="shared" si="0"/>
        <v>16.936</v>
      </c>
      <c r="V36" s="2">
        <f t="shared" si="1"/>
        <v>0</v>
      </c>
    </row>
    <row r="37" spans="1:22" ht="15" customHeight="1" x14ac:dyDescent="0.25">
      <c r="A37" s="2" t="s">
        <v>72</v>
      </c>
      <c r="B37" s="2" t="s">
        <v>74</v>
      </c>
      <c r="C37" s="2">
        <v>2017</v>
      </c>
      <c r="D37" s="2">
        <v>125.47199999999999</v>
      </c>
      <c r="E37" s="2">
        <v>51.286999999999999</v>
      </c>
      <c r="F37" s="2">
        <v>23.492999999999999</v>
      </c>
      <c r="G37" s="2">
        <v>4.2629999999999999</v>
      </c>
      <c r="H37" s="2" t="s">
        <v>726</v>
      </c>
      <c r="I37" s="2">
        <v>24.699000000000002</v>
      </c>
      <c r="J37" s="2">
        <v>19.821999999999999</v>
      </c>
      <c r="K37" s="2">
        <v>1.329</v>
      </c>
      <c r="L37" s="2">
        <v>0.57899999999999996</v>
      </c>
      <c r="M37" s="2" t="s">
        <v>726</v>
      </c>
      <c r="N37" s="2" t="s">
        <v>609</v>
      </c>
      <c r="O37" s="2" t="s">
        <v>726</v>
      </c>
      <c r="P37" s="2" t="s">
        <v>609</v>
      </c>
      <c r="Q37" s="2" t="s">
        <v>726</v>
      </c>
      <c r="R37" s="2" t="s">
        <v>609</v>
      </c>
      <c r="S37" s="2" t="s">
        <v>726</v>
      </c>
      <c r="U37" s="15">
        <f t="shared" si="0"/>
        <v>125.47199999999999</v>
      </c>
      <c r="V37" s="2">
        <f t="shared" si="1"/>
        <v>0</v>
      </c>
    </row>
    <row r="38" spans="1:22" ht="15" customHeight="1" x14ac:dyDescent="0.25">
      <c r="A38" s="2" t="s">
        <v>72</v>
      </c>
      <c r="B38" s="2" t="s">
        <v>75</v>
      </c>
      <c r="C38" s="2">
        <v>2017</v>
      </c>
      <c r="D38" s="2">
        <v>23.309000000000001</v>
      </c>
      <c r="E38" s="2">
        <v>3.1419999999999999</v>
      </c>
      <c r="F38" s="2">
        <v>2.0920000000000001</v>
      </c>
      <c r="G38" s="2">
        <v>14.468999999999999</v>
      </c>
      <c r="H38" s="2" t="s">
        <v>726</v>
      </c>
      <c r="I38" s="2">
        <v>2.468</v>
      </c>
      <c r="J38" s="2">
        <v>1.1379999999999999</v>
      </c>
      <c r="K38" s="2" t="s">
        <v>726</v>
      </c>
      <c r="L38" s="2" t="s">
        <v>726</v>
      </c>
      <c r="M38" s="2" t="s">
        <v>726</v>
      </c>
      <c r="N38" s="2" t="s">
        <v>609</v>
      </c>
      <c r="O38" s="2" t="s">
        <v>726</v>
      </c>
      <c r="P38" s="2" t="s">
        <v>609</v>
      </c>
      <c r="Q38" s="2" t="s">
        <v>726</v>
      </c>
      <c r="R38" s="2" t="s">
        <v>609</v>
      </c>
      <c r="S38" s="2" t="s">
        <v>726</v>
      </c>
      <c r="U38" s="15">
        <f t="shared" si="0"/>
        <v>23.309000000000001</v>
      </c>
      <c r="V38" s="2">
        <f t="shared" si="1"/>
        <v>0</v>
      </c>
    </row>
    <row r="39" spans="1:22" ht="15" customHeight="1" x14ac:dyDescent="0.25">
      <c r="A39" s="2" t="s">
        <v>76</v>
      </c>
      <c r="B39" s="2" t="s">
        <v>77</v>
      </c>
      <c r="C39" s="2">
        <v>2017</v>
      </c>
      <c r="D39" s="2">
        <v>25.67</v>
      </c>
      <c r="E39" s="2">
        <v>7.641</v>
      </c>
      <c r="F39" s="2">
        <v>7.5069999999999997</v>
      </c>
      <c r="G39" s="2">
        <v>0.30299999999999999</v>
      </c>
      <c r="H39" s="2" t="s">
        <v>743</v>
      </c>
      <c r="I39" s="2">
        <v>4.4169999999999998</v>
      </c>
      <c r="J39" s="2">
        <v>5.8070000000000004</v>
      </c>
      <c r="K39" s="2" t="s">
        <v>726</v>
      </c>
      <c r="L39" s="2" t="s">
        <v>743</v>
      </c>
      <c r="M39" s="2" t="s">
        <v>743</v>
      </c>
      <c r="N39" s="2" t="s">
        <v>609</v>
      </c>
      <c r="O39" s="2" t="s">
        <v>726</v>
      </c>
      <c r="P39" s="2" t="s">
        <v>609</v>
      </c>
      <c r="Q39" s="2" t="s">
        <v>726</v>
      </c>
      <c r="R39" s="2" t="s">
        <v>609</v>
      </c>
      <c r="S39" s="2" t="s">
        <v>726</v>
      </c>
      <c r="U39" s="15">
        <f t="shared" si="0"/>
        <v>25.67</v>
      </c>
      <c r="V39" s="2">
        <f t="shared" si="1"/>
        <v>0</v>
      </c>
    </row>
    <row r="40" spans="1:22" ht="15" customHeight="1" x14ac:dyDescent="0.25">
      <c r="A40" s="2" t="s">
        <v>76</v>
      </c>
      <c r="B40" s="2" t="s">
        <v>78</v>
      </c>
      <c r="C40" s="2">
        <v>2017</v>
      </c>
      <c r="D40" s="2">
        <v>1.61</v>
      </c>
      <c r="E40" s="2">
        <v>0</v>
      </c>
      <c r="F40" s="2">
        <v>0.15</v>
      </c>
      <c r="G40" s="2">
        <v>0.14000000000000001</v>
      </c>
      <c r="H40" s="2" t="s">
        <v>726</v>
      </c>
      <c r="I40" s="2">
        <v>1.0820000000000001</v>
      </c>
      <c r="J40" s="2">
        <v>0.24</v>
      </c>
      <c r="K40" s="2" t="s">
        <v>726</v>
      </c>
      <c r="L40" s="2" t="s">
        <v>726</v>
      </c>
      <c r="M40" s="2" t="s">
        <v>726</v>
      </c>
      <c r="N40" s="2" t="s">
        <v>609</v>
      </c>
      <c r="O40" s="2" t="s">
        <v>726</v>
      </c>
      <c r="P40" s="2" t="s">
        <v>609</v>
      </c>
      <c r="Q40" s="2" t="s">
        <v>726</v>
      </c>
      <c r="R40" s="2" t="s">
        <v>609</v>
      </c>
      <c r="S40" s="2" t="s">
        <v>726</v>
      </c>
      <c r="U40" s="15">
        <f t="shared" si="0"/>
        <v>1.61</v>
      </c>
      <c r="V40" s="2">
        <f t="shared" si="1"/>
        <v>0</v>
      </c>
    </row>
    <row r="41" spans="1:22" ht="15" customHeight="1" x14ac:dyDescent="0.25">
      <c r="A41" s="2" t="s">
        <v>79</v>
      </c>
      <c r="B41" s="2" t="s">
        <v>80</v>
      </c>
      <c r="C41" s="2">
        <v>2017</v>
      </c>
      <c r="D41" s="2">
        <v>429.3</v>
      </c>
      <c r="E41" s="2">
        <v>147</v>
      </c>
      <c r="F41" s="2">
        <v>98.2</v>
      </c>
      <c r="G41" s="2">
        <v>31</v>
      </c>
      <c r="H41" s="2" t="s">
        <v>726</v>
      </c>
      <c r="I41" s="2">
        <v>48.3</v>
      </c>
      <c r="J41" s="2">
        <v>37.799999999999997</v>
      </c>
      <c r="K41" s="2">
        <v>1.6</v>
      </c>
      <c r="L41" s="2">
        <v>2.2000000000000002</v>
      </c>
      <c r="M41" s="2">
        <v>8.4</v>
      </c>
      <c r="N41" s="2" t="s">
        <v>886</v>
      </c>
      <c r="O41" s="2">
        <v>54.85</v>
      </c>
      <c r="P41" s="2" t="s">
        <v>731</v>
      </c>
      <c r="Q41" s="2" t="s">
        <v>726</v>
      </c>
      <c r="R41" s="2" t="s">
        <v>731</v>
      </c>
      <c r="S41" s="2" t="s">
        <v>726</v>
      </c>
      <c r="U41" s="15">
        <f t="shared" si="0"/>
        <v>429.3</v>
      </c>
      <c r="V41" s="2">
        <f t="shared" si="1"/>
        <v>54.85</v>
      </c>
    </row>
    <row r="42" spans="1:22" ht="15" customHeight="1" x14ac:dyDescent="0.25">
      <c r="A42" s="2" t="s">
        <v>79</v>
      </c>
      <c r="B42" s="2" t="s">
        <v>81</v>
      </c>
      <c r="C42" s="2">
        <v>2017</v>
      </c>
      <c r="D42" s="2">
        <v>1.831</v>
      </c>
      <c r="E42" s="2">
        <v>0.59240000000000004</v>
      </c>
      <c r="F42" s="2">
        <v>0.59079999999999999</v>
      </c>
      <c r="G42" s="2" t="s">
        <v>726</v>
      </c>
      <c r="H42" s="2" t="s">
        <v>726</v>
      </c>
      <c r="I42" s="2">
        <v>0.64739999999999998</v>
      </c>
      <c r="J42" s="2" t="s">
        <v>726</v>
      </c>
      <c r="K42" s="2" t="s">
        <v>726</v>
      </c>
      <c r="L42" s="2" t="s">
        <v>726</v>
      </c>
      <c r="M42" s="2" t="s">
        <v>726</v>
      </c>
      <c r="N42" s="2" t="s">
        <v>609</v>
      </c>
      <c r="O42" s="2" t="s">
        <v>726</v>
      </c>
      <c r="P42" s="2" t="s">
        <v>609</v>
      </c>
      <c r="Q42" s="2" t="s">
        <v>726</v>
      </c>
      <c r="R42" s="2" t="s">
        <v>609</v>
      </c>
      <c r="S42" s="2" t="s">
        <v>726</v>
      </c>
      <c r="U42" s="15">
        <f t="shared" si="0"/>
        <v>1.831</v>
      </c>
      <c r="V42" s="2">
        <f t="shared" si="1"/>
        <v>0</v>
      </c>
    </row>
    <row r="43" spans="1:22" ht="15" customHeight="1" x14ac:dyDescent="0.25">
      <c r="A43" s="2" t="s">
        <v>79</v>
      </c>
      <c r="B43" s="2" t="s">
        <v>82</v>
      </c>
      <c r="C43" s="2">
        <v>2017</v>
      </c>
      <c r="D43" s="2">
        <v>3.1</v>
      </c>
      <c r="E43" s="2" t="s">
        <v>726</v>
      </c>
      <c r="F43" s="2">
        <v>2.9</v>
      </c>
      <c r="G43" s="2" t="s">
        <v>726</v>
      </c>
      <c r="H43" s="2" t="s">
        <v>726</v>
      </c>
      <c r="I43" s="2">
        <v>0.2</v>
      </c>
      <c r="J43" s="2" t="s">
        <v>726</v>
      </c>
      <c r="K43" s="2" t="s">
        <v>726</v>
      </c>
      <c r="L43" s="2" t="s">
        <v>726</v>
      </c>
      <c r="M43" s="2" t="s">
        <v>726</v>
      </c>
      <c r="N43" s="2" t="s">
        <v>609</v>
      </c>
      <c r="O43" s="2" t="s">
        <v>726</v>
      </c>
      <c r="P43" s="2" t="s">
        <v>609</v>
      </c>
      <c r="Q43" s="2" t="s">
        <v>726</v>
      </c>
      <c r="R43" s="2" t="s">
        <v>609</v>
      </c>
      <c r="S43" s="2" t="s">
        <v>726</v>
      </c>
      <c r="U43" s="15">
        <f t="shared" si="0"/>
        <v>3.1</v>
      </c>
      <c r="V43" s="2">
        <f t="shared" si="1"/>
        <v>0</v>
      </c>
    </row>
    <row r="44" spans="1:22" ht="15" customHeight="1" x14ac:dyDescent="0.25">
      <c r="A44" s="2" t="s">
        <v>83</v>
      </c>
      <c r="B44" s="2" t="s">
        <v>84</v>
      </c>
      <c r="C44" s="2">
        <v>2017</v>
      </c>
      <c r="D44" s="2">
        <v>593.62199999999996</v>
      </c>
      <c r="E44" s="2">
        <v>296.60199999999998</v>
      </c>
      <c r="F44" s="2">
        <v>50.755000000000003</v>
      </c>
      <c r="G44" s="2">
        <v>27.841999999999999</v>
      </c>
      <c r="H44" s="2">
        <v>6.31</v>
      </c>
      <c r="I44" s="2">
        <v>104.218</v>
      </c>
      <c r="J44" s="2">
        <v>110.009</v>
      </c>
      <c r="K44" s="2">
        <v>4.1959999999999997</v>
      </c>
      <c r="L44" s="2" t="s">
        <v>726</v>
      </c>
      <c r="M44" s="2" t="s">
        <v>726</v>
      </c>
      <c r="N44" s="2" t="s">
        <v>734</v>
      </c>
      <c r="O44" s="2" t="s">
        <v>726</v>
      </c>
      <c r="P44" s="2" t="s">
        <v>734</v>
      </c>
      <c r="Q44" s="2" t="s">
        <v>726</v>
      </c>
      <c r="R44" s="2" t="s">
        <v>734</v>
      </c>
      <c r="S44" s="2" t="s">
        <v>726</v>
      </c>
      <c r="U44" s="15">
        <f t="shared" si="0"/>
        <v>593.62199999999996</v>
      </c>
      <c r="V44" s="2">
        <f t="shared" si="1"/>
        <v>0</v>
      </c>
    </row>
    <row r="45" spans="1:22" ht="15" customHeight="1" x14ac:dyDescent="0.25">
      <c r="A45" s="2" t="s">
        <v>83</v>
      </c>
      <c r="B45" s="2" t="s">
        <v>85</v>
      </c>
      <c r="C45" s="2">
        <v>2017</v>
      </c>
      <c r="D45" s="2">
        <v>18.178000000000001</v>
      </c>
      <c r="E45" s="2">
        <v>4.9589999999999996</v>
      </c>
      <c r="F45" s="2">
        <v>3.54</v>
      </c>
      <c r="G45" s="2">
        <v>2.5190000000000001</v>
      </c>
      <c r="H45" s="2" t="s">
        <v>726</v>
      </c>
      <c r="I45" s="2">
        <v>5.6509999999999998</v>
      </c>
      <c r="J45" s="2">
        <v>1.508</v>
      </c>
      <c r="K45" s="2" t="s">
        <v>726</v>
      </c>
      <c r="L45" s="2" t="s">
        <v>726</v>
      </c>
      <c r="M45" s="2" t="s">
        <v>726</v>
      </c>
      <c r="N45" s="2" t="s">
        <v>609</v>
      </c>
      <c r="O45" s="2" t="s">
        <v>726</v>
      </c>
      <c r="P45" s="2" t="s">
        <v>609</v>
      </c>
      <c r="Q45" s="2" t="s">
        <v>726</v>
      </c>
      <c r="R45" s="2" t="s">
        <v>609</v>
      </c>
      <c r="S45" s="2" t="s">
        <v>726</v>
      </c>
      <c r="U45" s="15">
        <f t="shared" si="0"/>
        <v>18.178000000000001</v>
      </c>
      <c r="V45" s="2">
        <f t="shared" si="1"/>
        <v>0</v>
      </c>
    </row>
    <row r="46" spans="1:22" ht="15" customHeight="1" x14ac:dyDescent="0.25">
      <c r="A46" s="2" t="s">
        <v>86</v>
      </c>
      <c r="B46" s="9" t="s">
        <v>1103</v>
      </c>
      <c r="C46" s="2">
        <v>2017</v>
      </c>
      <c r="D46" s="2" t="s">
        <v>609</v>
      </c>
      <c r="E46" s="2" t="s">
        <v>609</v>
      </c>
      <c r="F46" s="2" t="s">
        <v>609</v>
      </c>
      <c r="G46" s="2" t="s">
        <v>609</v>
      </c>
      <c r="H46" s="2" t="s">
        <v>609</v>
      </c>
      <c r="I46" s="2" t="s">
        <v>609</v>
      </c>
      <c r="J46" s="2" t="s">
        <v>609</v>
      </c>
      <c r="K46" s="2" t="s">
        <v>609</v>
      </c>
      <c r="L46" s="2" t="s">
        <v>609</v>
      </c>
      <c r="M46" s="2" t="s">
        <v>609</v>
      </c>
      <c r="N46" s="2" t="s">
        <v>609</v>
      </c>
      <c r="O46" s="2" t="s">
        <v>609</v>
      </c>
      <c r="P46" s="2" t="s">
        <v>609</v>
      </c>
      <c r="Q46" s="2" t="s">
        <v>609</v>
      </c>
      <c r="R46" s="2" t="s">
        <v>609</v>
      </c>
      <c r="S46" s="2" t="s">
        <v>609</v>
      </c>
      <c r="U46" s="15">
        <f t="shared" si="0"/>
        <v>0</v>
      </c>
      <c r="V46" s="2">
        <f t="shared" si="1"/>
        <v>0</v>
      </c>
    </row>
    <row r="47" spans="1:22" ht="15" customHeight="1" x14ac:dyDescent="0.25">
      <c r="A47" s="2" t="s">
        <v>88</v>
      </c>
      <c r="B47" s="2" t="s">
        <v>89</v>
      </c>
      <c r="C47" s="2">
        <v>2017</v>
      </c>
      <c r="D47" s="2" t="s">
        <v>609</v>
      </c>
      <c r="E47" s="2" t="s">
        <v>609</v>
      </c>
      <c r="F47" s="2" t="s">
        <v>609</v>
      </c>
      <c r="G47" s="2" t="s">
        <v>726</v>
      </c>
      <c r="H47" s="2" t="s">
        <v>726</v>
      </c>
      <c r="I47" s="2" t="s">
        <v>609</v>
      </c>
      <c r="J47" s="2" t="s">
        <v>743</v>
      </c>
      <c r="K47" s="2" t="s">
        <v>609</v>
      </c>
      <c r="L47" s="2" t="s">
        <v>726</v>
      </c>
      <c r="M47" s="2" t="s">
        <v>609</v>
      </c>
      <c r="N47" s="2" t="s">
        <v>609</v>
      </c>
      <c r="O47" s="2" t="s">
        <v>726</v>
      </c>
      <c r="P47" s="2" t="s">
        <v>609</v>
      </c>
      <c r="Q47" s="2" t="s">
        <v>726</v>
      </c>
      <c r="R47" s="2" t="s">
        <v>609</v>
      </c>
      <c r="S47" s="2" t="s">
        <v>726</v>
      </c>
      <c r="U47" s="15">
        <f t="shared" si="0"/>
        <v>0</v>
      </c>
      <c r="V47" s="2">
        <f t="shared" si="1"/>
        <v>0</v>
      </c>
    </row>
    <row r="48" spans="1:22" ht="15" customHeight="1" x14ac:dyDescent="0.25">
      <c r="A48" s="2" t="s">
        <v>93</v>
      </c>
      <c r="B48" s="2" t="s">
        <v>94</v>
      </c>
      <c r="C48" s="2">
        <v>2017</v>
      </c>
      <c r="D48" s="2">
        <v>11.116</v>
      </c>
      <c r="E48" s="2">
        <v>4.2140000000000004</v>
      </c>
      <c r="F48" s="2">
        <v>0.73599999999999999</v>
      </c>
      <c r="G48" s="2">
        <v>1.849</v>
      </c>
      <c r="H48" s="2">
        <v>0</v>
      </c>
      <c r="I48" s="2">
        <v>4.3316999999999997</v>
      </c>
      <c r="J48" s="2">
        <v>4.4699999999999997E-2</v>
      </c>
      <c r="K48" s="2">
        <v>0</v>
      </c>
      <c r="L48" s="2">
        <v>0</v>
      </c>
      <c r="M48" s="2">
        <v>0</v>
      </c>
      <c r="N48" s="2" t="s">
        <v>609</v>
      </c>
      <c r="O48" s="2" t="s">
        <v>726</v>
      </c>
      <c r="P48" s="2" t="s">
        <v>609</v>
      </c>
      <c r="Q48" s="2" t="s">
        <v>726</v>
      </c>
      <c r="R48" s="2" t="s">
        <v>609</v>
      </c>
      <c r="S48" s="2" t="s">
        <v>726</v>
      </c>
      <c r="U48" s="15">
        <f t="shared" si="0"/>
        <v>11.116</v>
      </c>
      <c r="V48" s="2">
        <f t="shared" si="1"/>
        <v>0</v>
      </c>
    </row>
    <row r="49" spans="1:22" ht="15" customHeight="1" x14ac:dyDescent="0.25">
      <c r="A49" s="2" t="s">
        <v>98</v>
      </c>
      <c r="B49" s="2" t="s">
        <v>99</v>
      </c>
      <c r="C49" s="2">
        <v>2017</v>
      </c>
      <c r="D49" s="2">
        <v>4.6260000000000003</v>
      </c>
      <c r="E49" s="2">
        <v>0.432</v>
      </c>
      <c r="F49" s="2">
        <v>2.2610000000000001</v>
      </c>
      <c r="G49" s="2">
        <v>0</v>
      </c>
      <c r="H49" s="2">
        <v>0</v>
      </c>
      <c r="I49" s="2">
        <v>1.5469999999999999</v>
      </c>
      <c r="J49" s="2">
        <v>0.38600000000000001</v>
      </c>
      <c r="K49" s="2" t="s">
        <v>726</v>
      </c>
      <c r="L49" s="2" t="s">
        <v>726</v>
      </c>
      <c r="M49" s="2" t="s">
        <v>726</v>
      </c>
      <c r="N49" s="2" t="s">
        <v>609</v>
      </c>
      <c r="O49" s="2" t="s">
        <v>726</v>
      </c>
      <c r="P49" s="2" t="s">
        <v>609</v>
      </c>
      <c r="Q49" s="2" t="s">
        <v>726</v>
      </c>
      <c r="R49" s="2" t="s">
        <v>609</v>
      </c>
      <c r="S49" s="2" t="s">
        <v>726</v>
      </c>
      <c r="U49" s="15">
        <f t="shared" si="0"/>
        <v>4.6260000000000003</v>
      </c>
      <c r="V49" s="2">
        <f t="shared" si="1"/>
        <v>0</v>
      </c>
    </row>
    <row r="50" spans="1:22" ht="15" customHeight="1" x14ac:dyDescent="0.25">
      <c r="A50" s="2" t="s">
        <v>98</v>
      </c>
      <c r="B50" s="2" t="s">
        <v>100</v>
      </c>
      <c r="C50" s="2">
        <v>2017</v>
      </c>
      <c r="D50" s="2">
        <v>356.59899999999999</v>
      </c>
      <c r="E50" s="2">
        <v>149.386</v>
      </c>
      <c r="F50" s="2">
        <v>43.5</v>
      </c>
      <c r="G50" s="2">
        <v>49.786999999999999</v>
      </c>
      <c r="H50" s="2">
        <v>20.882999999999999</v>
      </c>
      <c r="I50" s="2">
        <v>52.296999999999997</v>
      </c>
      <c r="J50" s="2">
        <v>61.142000000000003</v>
      </c>
      <c r="K50" s="2">
        <v>0.48699999999999999</v>
      </c>
      <c r="L50" s="2" t="s">
        <v>726</v>
      </c>
      <c r="M50" s="2" t="s">
        <v>726</v>
      </c>
      <c r="N50" s="2" t="s">
        <v>609</v>
      </c>
      <c r="O50" s="2" t="s">
        <v>726</v>
      </c>
      <c r="P50" s="2" t="s">
        <v>609</v>
      </c>
      <c r="Q50" s="2" t="s">
        <v>726</v>
      </c>
      <c r="R50" s="2" t="s">
        <v>609</v>
      </c>
      <c r="S50" s="2" t="s">
        <v>726</v>
      </c>
      <c r="U50" s="15">
        <f t="shared" si="0"/>
        <v>356.59899999999999</v>
      </c>
      <c r="V50" s="2">
        <f t="shared" si="1"/>
        <v>0</v>
      </c>
    </row>
    <row r="51" spans="1:22" ht="15" customHeight="1" x14ac:dyDescent="0.25">
      <c r="A51" s="2" t="s">
        <v>101</v>
      </c>
      <c r="B51" s="2" t="s">
        <v>102</v>
      </c>
      <c r="C51" s="2">
        <v>2017</v>
      </c>
      <c r="D51" s="2">
        <v>8.9190000000000005</v>
      </c>
      <c r="E51" s="2">
        <v>1.7609999999999999</v>
      </c>
      <c r="F51" s="2">
        <v>0.16400000000000001</v>
      </c>
      <c r="G51" s="2" t="s">
        <v>726</v>
      </c>
      <c r="H51" s="2" t="s">
        <v>726</v>
      </c>
      <c r="I51" s="2">
        <v>1.3340000000000001</v>
      </c>
      <c r="J51" s="2">
        <v>3.8340000000000001</v>
      </c>
      <c r="K51" s="2" t="s">
        <v>726</v>
      </c>
      <c r="L51" s="2" t="s">
        <v>726</v>
      </c>
      <c r="M51" s="2">
        <v>1.8260000000000001</v>
      </c>
      <c r="N51" s="2" t="s">
        <v>609</v>
      </c>
      <c r="O51" s="2" t="s">
        <v>726</v>
      </c>
      <c r="P51" s="2" t="s">
        <v>609</v>
      </c>
      <c r="Q51" s="2" t="s">
        <v>726</v>
      </c>
      <c r="R51" s="2" t="s">
        <v>609</v>
      </c>
      <c r="S51" s="2" t="s">
        <v>726</v>
      </c>
      <c r="U51" s="15">
        <f t="shared" si="0"/>
        <v>8.9190000000000005</v>
      </c>
      <c r="V51" s="2">
        <f t="shared" si="1"/>
        <v>0</v>
      </c>
    </row>
    <row r="52" spans="1:22" ht="15" customHeight="1" x14ac:dyDescent="0.25">
      <c r="A52" s="2" t="s">
        <v>101</v>
      </c>
      <c r="B52" s="2" t="s">
        <v>103</v>
      </c>
      <c r="C52" s="2">
        <v>2017</v>
      </c>
      <c r="D52" s="2">
        <v>32.957000000000001</v>
      </c>
      <c r="E52" s="2">
        <v>12.476000000000001</v>
      </c>
      <c r="F52" s="2">
        <v>5.3090000000000002</v>
      </c>
      <c r="G52" s="2" t="s">
        <v>726</v>
      </c>
      <c r="H52" s="2" t="s">
        <v>726</v>
      </c>
      <c r="I52" s="2">
        <v>8.1679999999999993</v>
      </c>
      <c r="J52" s="2">
        <v>7.0039999999999996</v>
      </c>
      <c r="K52" s="2" t="s">
        <v>726</v>
      </c>
      <c r="L52" s="2" t="s">
        <v>726</v>
      </c>
      <c r="M52" s="2" t="s">
        <v>726</v>
      </c>
      <c r="N52" s="2" t="s">
        <v>609</v>
      </c>
      <c r="O52" s="2" t="s">
        <v>726</v>
      </c>
      <c r="P52" s="2" t="s">
        <v>609</v>
      </c>
      <c r="Q52" s="2" t="s">
        <v>726</v>
      </c>
      <c r="R52" s="2" t="s">
        <v>609</v>
      </c>
      <c r="S52" s="2" t="s">
        <v>726</v>
      </c>
      <c r="U52" s="15">
        <f t="shared" si="0"/>
        <v>32.957000000000001</v>
      </c>
      <c r="V52" s="2">
        <f t="shared" si="1"/>
        <v>0</v>
      </c>
    </row>
    <row r="53" spans="1:22" ht="15" customHeight="1" x14ac:dyDescent="0.25">
      <c r="A53" s="2" t="s">
        <v>104</v>
      </c>
      <c r="B53" s="2" t="s">
        <v>105</v>
      </c>
      <c r="C53" s="2">
        <v>2017</v>
      </c>
      <c r="D53" s="2">
        <v>33.06</v>
      </c>
      <c r="E53" s="2">
        <v>15.83</v>
      </c>
      <c r="F53" s="2">
        <v>5.38</v>
      </c>
      <c r="G53" s="2">
        <v>0.98</v>
      </c>
      <c r="H53" s="2" t="s">
        <v>726</v>
      </c>
      <c r="I53" s="2">
        <v>5.79</v>
      </c>
      <c r="J53" s="2">
        <v>3.8</v>
      </c>
      <c r="K53" s="2">
        <v>0.84</v>
      </c>
      <c r="L53" s="2">
        <v>0.45</v>
      </c>
      <c r="M53" s="2" t="s">
        <v>726</v>
      </c>
      <c r="N53" s="2" t="s">
        <v>734</v>
      </c>
      <c r="O53" s="2" t="s">
        <v>726</v>
      </c>
      <c r="P53" s="2" t="s">
        <v>734</v>
      </c>
      <c r="Q53" s="2" t="s">
        <v>726</v>
      </c>
      <c r="R53" s="2" t="s">
        <v>734</v>
      </c>
      <c r="S53" s="2" t="s">
        <v>726</v>
      </c>
      <c r="U53" s="15">
        <f t="shared" si="0"/>
        <v>33.06</v>
      </c>
      <c r="V53" s="2">
        <f t="shared" si="1"/>
        <v>0</v>
      </c>
    </row>
    <row r="54" spans="1:22" ht="15" customHeight="1" x14ac:dyDescent="0.25">
      <c r="A54" s="2" t="s">
        <v>104</v>
      </c>
      <c r="B54" s="2" t="s">
        <v>106</v>
      </c>
      <c r="C54" s="2">
        <v>2017</v>
      </c>
      <c r="D54" s="2">
        <v>2.4900000000000002</v>
      </c>
      <c r="E54" s="2">
        <v>0</v>
      </c>
      <c r="F54" s="2">
        <v>0.04</v>
      </c>
      <c r="G54" s="2">
        <v>1.66</v>
      </c>
      <c r="H54" s="2" t="s">
        <v>726</v>
      </c>
      <c r="I54" s="2">
        <v>0.75</v>
      </c>
      <c r="J54" s="2">
        <v>0.05</v>
      </c>
      <c r="K54" s="2" t="s">
        <v>726</v>
      </c>
      <c r="L54" s="2" t="s">
        <v>726</v>
      </c>
      <c r="M54" s="2" t="s">
        <v>726</v>
      </c>
      <c r="N54" s="2" t="s">
        <v>734</v>
      </c>
      <c r="O54" s="2" t="s">
        <v>726</v>
      </c>
      <c r="P54" s="2" t="s">
        <v>734</v>
      </c>
      <c r="Q54" s="2" t="s">
        <v>726</v>
      </c>
      <c r="R54" s="2" t="s">
        <v>734</v>
      </c>
      <c r="S54" s="2" t="s">
        <v>726</v>
      </c>
      <c r="U54" s="15">
        <f t="shared" si="0"/>
        <v>2.4900000000000002</v>
      </c>
      <c r="V54" s="2">
        <f t="shared" si="1"/>
        <v>0</v>
      </c>
    </row>
    <row r="55" spans="1:22" ht="15" customHeight="1" x14ac:dyDescent="0.25">
      <c r="A55" s="2" t="s">
        <v>104</v>
      </c>
      <c r="B55" s="2" t="s">
        <v>107</v>
      </c>
      <c r="C55" s="2">
        <v>2017</v>
      </c>
      <c r="D55" s="2">
        <v>1.45</v>
      </c>
      <c r="E55" s="2">
        <v>0.33</v>
      </c>
      <c r="F55" s="2">
        <v>0.04</v>
      </c>
      <c r="G55" s="2">
        <v>0.39</v>
      </c>
      <c r="H55" s="2" t="s">
        <v>726</v>
      </c>
      <c r="I55" s="2">
        <v>0.57999999999999996</v>
      </c>
      <c r="J55" s="2">
        <v>0.11</v>
      </c>
      <c r="K55" s="2" t="s">
        <v>726</v>
      </c>
      <c r="L55" s="2" t="s">
        <v>726</v>
      </c>
      <c r="M55" s="2" t="s">
        <v>726</v>
      </c>
      <c r="N55" s="2" t="s">
        <v>734</v>
      </c>
      <c r="O55" s="2" t="s">
        <v>726</v>
      </c>
      <c r="P55" s="2" t="s">
        <v>734</v>
      </c>
      <c r="Q55" s="2" t="s">
        <v>726</v>
      </c>
      <c r="R55" s="2" t="s">
        <v>734</v>
      </c>
      <c r="S55" s="2" t="s">
        <v>726</v>
      </c>
      <c r="U55" s="15">
        <f t="shared" si="0"/>
        <v>1.45</v>
      </c>
      <c r="V55" s="2">
        <f t="shared" si="1"/>
        <v>0</v>
      </c>
    </row>
    <row r="56" spans="1:22" ht="15" customHeight="1" x14ac:dyDescent="0.25">
      <c r="A56" s="2" t="s">
        <v>104</v>
      </c>
      <c r="B56" s="2" t="s">
        <v>108</v>
      </c>
      <c r="C56" s="2">
        <v>2017</v>
      </c>
      <c r="D56" s="2">
        <v>0.58799999999999997</v>
      </c>
      <c r="E56" s="2" t="s">
        <v>726</v>
      </c>
      <c r="F56" s="2" t="s">
        <v>726</v>
      </c>
      <c r="G56" s="2" t="s">
        <v>726</v>
      </c>
      <c r="H56" s="2" t="s">
        <v>726</v>
      </c>
      <c r="I56" s="2" t="s">
        <v>726</v>
      </c>
      <c r="J56" s="2" t="s">
        <v>726</v>
      </c>
      <c r="K56" s="2" t="s">
        <v>726</v>
      </c>
      <c r="L56" s="2" t="s">
        <v>726</v>
      </c>
      <c r="M56" s="2" t="s">
        <v>726</v>
      </c>
      <c r="N56" s="2" t="s">
        <v>734</v>
      </c>
      <c r="O56" s="2" t="s">
        <v>726</v>
      </c>
      <c r="P56" s="2" t="s">
        <v>734</v>
      </c>
      <c r="Q56" s="2" t="s">
        <v>726</v>
      </c>
      <c r="R56" s="2" t="s">
        <v>734</v>
      </c>
      <c r="S56" s="2" t="s">
        <v>726</v>
      </c>
      <c r="U56" s="15">
        <f t="shared" si="0"/>
        <v>0.58799999999999997</v>
      </c>
      <c r="V56" s="2">
        <f t="shared" si="1"/>
        <v>0</v>
      </c>
    </row>
    <row r="57" spans="1:22" ht="15" customHeight="1" x14ac:dyDescent="0.25">
      <c r="A57" s="2" t="s">
        <v>109</v>
      </c>
      <c r="B57" s="2" t="s">
        <v>110</v>
      </c>
      <c r="C57" s="2">
        <v>2017</v>
      </c>
      <c r="D57" s="2">
        <v>7.4710000000000001</v>
      </c>
      <c r="E57" s="2" t="s">
        <v>609</v>
      </c>
      <c r="F57" s="2" t="s">
        <v>609</v>
      </c>
      <c r="G57" s="2" t="s">
        <v>609</v>
      </c>
      <c r="H57" s="2" t="s">
        <v>609</v>
      </c>
      <c r="I57" s="2" t="s">
        <v>609</v>
      </c>
      <c r="J57" s="2" t="s">
        <v>609</v>
      </c>
      <c r="K57" s="2" t="s">
        <v>609</v>
      </c>
      <c r="L57" s="2" t="s">
        <v>609</v>
      </c>
      <c r="M57" s="2" t="s">
        <v>609</v>
      </c>
      <c r="N57" s="2" t="s">
        <v>609</v>
      </c>
      <c r="O57" s="2" t="s">
        <v>609</v>
      </c>
      <c r="P57" s="2" t="s">
        <v>609</v>
      </c>
      <c r="Q57" s="2" t="s">
        <v>609</v>
      </c>
      <c r="R57" s="2" t="s">
        <v>609</v>
      </c>
      <c r="S57" s="2" t="s">
        <v>609</v>
      </c>
      <c r="U57" s="15">
        <f t="shared" si="0"/>
        <v>7.4710000000000001</v>
      </c>
      <c r="V57" s="2">
        <f t="shared" si="1"/>
        <v>0</v>
      </c>
    </row>
    <row r="58" spans="1:22" ht="15" customHeight="1" x14ac:dyDescent="0.25">
      <c r="A58" s="2" t="s">
        <v>109</v>
      </c>
      <c r="B58" s="2" t="s">
        <v>111</v>
      </c>
      <c r="C58" s="2">
        <v>2017</v>
      </c>
      <c r="D58" s="2">
        <v>24.338000000000001</v>
      </c>
      <c r="E58" s="2" t="s">
        <v>609</v>
      </c>
      <c r="F58" s="2" t="s">
        <v>609</v>
      </c>
      <c r="G58" s="2" t="s">
        <v>609</v>
      </c>
      <c r="H58" s="2" t="s">
        <v>609</v>
      </c>
      <c r="I58" s="2" t="s">
        <v>609</v>
      </c>
      <c r="J58" s="2" t="s">
        <v>609</v>
      </c>
      <c r="K58" s="2" t="s">
        <v>609</v>
      </c>
      <c r="L58" s="2" t="s">
        <v>609</v>
      </c>
      <c r="M58" s="2" t="s">
        <v>609</v>
      </c>
      <c r="N58" s="2" t="s">
        <v>609</v>
      </c>
      <c r="O58" s="2" t="s">
        <v>609</v>
      </c>
      <c r="P58" s="2" t="s">
        <v>609</v>
      </c>
      <c r="Q58" s="2" t="s">
        <v>609</v>
      </c>
      <c r="R58" s="2" t="s">
        <v>609</v>
      </c>
      <c r="S58" s="2" t="s">
        <v>609</v>
      </c>
      <c r="U58" s="15">
        <f t="shared" si="0"/>
        <v>24.338000000000001</v>
      </c>
      <c r="V58" s="2">
        <f t="shared" si="1"/>
        <v>0</v>
      </c>
    </row>
    <row r="59" spans="1:22" ht="15" customHeight="1" x14ac:dyDescent="0.25">
      <c r="A59" s="2" t="s">
        <v>109</v>
      </c>
      <c r="B59" s="2" t="s">
        <v>112</v>
      </c>
      <c r="C59" s="2">
        <v>2017</v>
      </c>
      <c r="D59" s="2">
        <v>29</v>
      </c>
      <c r="E59" s="2" t="s">
        <v>743</v>
      </c>
      <c r="F59" s="2" t="s">
        <v>743</v>
      </c>
      <c r="G59" s="2" t="s">
        <v>743</v>
      </c>
      <c r="H59" s="2" t="s">
        <v>743</v>
      </c>
      <c r="I59" s="2" t="s">
        <v>743</v>
      </c>
      <c r="J59" s="2" t="s">
        <v>743</v>
      </c>
      <c r="K59" s="2" t="s">
        <v>743</v>
      </c>
      <c r="L59" s="2" t="s">
        <v>743</v>
      </c>
      <c r="M59" s="2" t="s">
        <v>743</v>
      </c>
      <c r="N59" s="2" t="s">
        <v>609</v>
      </c>
      <c r="O59" s="2" t="s">
        <v>726</v>
      </c>
      <c r="P59" s="2" t="s">
        <v>609</v>
      </c>
      <c r="Q59" s="2" t="s">
        <v>726</v>
      </c>
      <c r="R59" s="2" t="s">
        <v>609</v>
      </c>
      <c r="S59" s="2" t="s">
        <v>726</v>
      </c>
      <c r="U59" s="15">
        <f t="shared" si="0"/>
        <v>29</v>
      </c>
      <c r="V59" s="2">
        <f t="shared" si="1"/>
        <v>0</v>
      </c>
    </row>
    <row r="60" spans="1:22" ht="15" customHeight="1" x14ac:dyDescent="0.25">
      <c r="A60" s="2" t="s">
        <v>109</v>
      </c>
      <c r="B60" s="2" t="s">
        <v>113</v>
      </c>
      <c r="C60" s="2">
        <v>2017</v>
      </c>
      <c r="D60" s="2">
        <v>32.799999999999997</v>
      </c>
      <c r="E60" s="2" t="s">
        <v>743</v>
      </c>
      <c r="F60" s="2" t="s">
        <v>743</v>
      </c>
      <c r="G60" s="2" t="s">
        <v>743</v>
      </c>
      <c r="H60" s="2" t="s">
        <v>743</v>
      </c>
      <c r="I60" s="2" t="s">
        <v>743</v>
      </c>
      <c r="J60" s="2" t="s">
        <v>743</v>
      </c>
      <c r="K60" s="2" t="s">
        <v>743</v>
      </c>
      <c r="L60" s="2" t="s">
        <v>743</v>
      </c>
      <c r="M60" s="2" t="s">
        <v>743</v>
      </c>
      <c r="N60" s="2" t="s">
        <v>609</v>
      </c>
      <c r="O60" s="2" t="s">
        <v>726</v>
      </c>
      <c r="P60" s="2" t="s">
        <v>609</v>
      </c>
      <c r="Q60" s="2" t="s">
        <v>726</v>
      </c>
      <c r="R60" s="2" t="s">
        <v>609</v>
      </c>
      <c r="S60" s="2" t="s">
        <v>726</v>
      </c>
      <c r="U60" s="15">
        <f t="shared" si="0"/>
        <v>32.799999999999997</v>
      </c>
      <c r="V60" s="2">
        <f t="shared" si="1"/>
        <v>0</v>
      </c>
    </row>
    <row r="61" spans="1:22" ht="15" customHeight="1" x14ac:dyDescent="0.25">
      <c r="A61" s="2" t="s">
        <v>109</v>
      </c>
      <c r="B61" s="2" t="s">
        <v>114</v>
      </c>
      <c r="C61" s="2">
        <v>2017</v>
      </c>
      <c r="D61" s="2">
        <v>14.3</v>
      </c>
      <c r="E61" s="2" t="s">
        <v>743</v>
      </c>
      <c r="F61" s="2" t="s">
        <v>743</v>
      </c>
      <c r="G61" s="2" t="s">
        <v>743</v>
      </c>
      <c r="H61" s="2" t="s">
        <v>743</v>
      </c>
      <c r="I61" s="2" t="s">
        <v>743</v>
      </c>
      <c r="J61" s="2" t="s">
        <v>743</v>
      </c>
      <c r="K61" s="2" t="s">
        <v>743</v>
      </c>
      <c r="L61" s="2" t="s">
        <v>743</v>
      </c>
      <c r="M61" s="2" t="s">
        <v>743</v>
      </c>
      <c r="N61" s="2" t="s">
        <v>609</v>
      </c>
      <c r="O61" s="2" t="s">
        <v>726</v>
      </c>
      <c r="P61" s="2" t="s">
        <v>609</v>
      </c>
      <c r="Q61" s="2" t="s">
        <v>726</v>
      </c>
      <c r="R61" s="2" t="s">
        <v>609</v>
      </c>
      <c r="S61" s="2" t="s">
        <v>726</v>
      </c>
      <c r="U61" s="15">
        <f t="shared" si="0"/>
        <v>14.3</v>
      </c>
      <c r="V61" s="2">
        <f t="shared" si="1"/>
        <v>0</v>
      </c>
    </row>
    <row r="62" spans="1:22" ht="15" customHeight="1" x14ac:dyDescent="0.25">
      <c r="A62" s="2" t="s">
        <v>109</v>
      </c>
      <c r="B62" s="2" t="s">
        <v>115</v>
      </c>
      <c r="C62" s="2">
        <v>2017</v>
      </c>
      <c r="D62" s="2">
        <v>1000.413</v>
      </c>
      <c r="E62" s="2">
        <v>529.90484500000002</v>
      </c>
      <c r="F62" s="2">
        <v>79.726876000000004</v>
      </c>
      <c r="G62" s="2">
        <v>115.807748</v>
      </c>
      <c r="H62" s="2">
        <v>4.2</v>
      </c>
      <c r="I62" s="2">
        <v>115.360316</v>
      </c>
      <c r="J62" s="2">
        <v>135.33734000000001</v>
      </c>
      <c r="K62" s="2">
        <v>1.5778E-2</v>
      </c>
      <c r="L62" s="2" t="s">
        <v>743</v>
      </c>
      <c r="M62" s="2" t="s">
        <v>743</v>
      </c>
      <c r="N62" s="2" t="s">
        <v>734</v>
      </c>
      <c r="O62" s="2" t="s">
        <v>726</v>
      </c>
      <c r="P62" s="2" t="s">
        <v>734</v>
      </c>
      <c r="Q62" s="2" t="s">
        <v>726</v>
      </c>
      <c r="R62" s="2" t="s">
        <v>734</v>
      </c>
      <c r="S62" s="2" t="s">
        <v>726</v>
      </c>
      <c r="U62" s="15">
        <f t="shared" si="0"/>
        <v>1000.413</v>
      </c>
      <c r="V62" s="2">
        <f t="shared" si="1"/>
        <v>0</v>
      </c>
    </row>
    <row r="63" spans="1:22" ht="15" customHeight="1" x14ac:dyDescent="0.25">
      <c r="A63" s="2" t="s">
        <v>109</v>
      </c>
      <c r="B63" s="2" t="s">
        <v>116</v>
      </c>
      <c r="C63" s="2">
        <v>2017</v>
      </c>
      <c r="D63" s="2">
        <v>291.89999999999998</v>
      </c>
      <c r="E63" s="2" t="s">
        <v>743</v>
      </c>
      <c r="F63" s="2" t="s">
        <v>743</v>
      </c>
      <c r="G63" s="2" t="s">
        <v>743</v>
      </c>
      <c r="H63" s="2" t="s">
        <v>743</v>
      </c>
      <c r="I63" s="2" t="s">
        <v>743</v>
      </c>
      <c r="J63" s="2" t="s">
        <v>743</v>
      </c>
      <c r="K63" s="2" t="s">
        <v>743</v>
      </c>
      <c r="L63" s="2" t="s">
        <v>743</v>
      </c>
      <c r="M63" s="2" t="s">
        <v>743</v>
      </c>
      <c r="N63" s="2" t="s">
        <v>887</v>
      </c>
      <c r="O63" s="2">
        <v>15.6</v>
      </c>
      <c r="P63" s="2" t="s">
        <v>609</v>
      </c>
      <c r="Q63" s="2" t="s">
        <v>726</v>
      </c>
      <c r="R63" s="2" t="s">
        <v>609</v>
      </c>
      <c r="S63" s="2" t="s">
        <v>726</v>
      </c>
      <c r="U63" s="15">
        <f t="shared" si="0"/>
        <v>291.89999999999998</v>
      </c>
      <c r="V63" s="318">
        <v>0</v>
      </c>
    </row>
    <row r="64" spans="1:22" ht="15" customHeight="1" x14ac:dyDescent="0.25">
      <c r="A64" s="2" t="s">
        <v>109</v>
      </c>
      <c r="B64" s="2" t="s">
        <v>117</v>
      </c>
      <c r="C64" s="2">
        <v>2017</v>
      </c>
      <c r="D64" s="2">
        <v>51.5</v>
      </c>
      <c r="E64" s="2" t="s">
        <v>743</v>
      </c>
      <c r="F64" s="2" t="s">
        <v>743</v>
      </c>
      <c r="G64" s="2" t="s">
        <v>743</v>
      </c>
      <c r="H64" s="2" t="s">
        <v>743</v>
      </c>
      <c r="I64" s="2" t="s">
        <v>743</v>
      </c>
      <c r="J64" s="2" t="s">
        <v>743</v>
      </c>
      <c r="K64" s="2" t="s">
        <v>743</v>
      </c>
      <c r="L64" s="2" t="s">
        <v>743</v>
      </c>
      <c r="M64" s="2" t="s">
        <v>743</v>
      </c>
      <c r="N64" s="2" t="s">
        <v>609</v>
      </c>
      <c r="O64" s="2" t="s">
        <v>726</v>
      </c>
      <c r="P64" s="2" t="s">
        <v>609</v>
      </c>
      <c r="Q64" s="2" t="s">
        <v>726</v>
      </c>
      <c r="R64" s="2" t="s">
        <v>609</v>
      </c>
      <c r="S64" s="2" t="s">
        <v>726</v>
      </c>
      <c r="U64" s="15">
        <f t="shared" si="0"/>
        <v>51.5</v>
      </c>
      <c r="V64" s="2">
        <f t="shared" si="1"/>
        <v>0</v>
      </c>
    </row>
    <row r="65" spans="1:22" ht="15" customHeight="1" x14ac:dyDescent="0.25">
      <c r="A65" s="2" t="s">
        <v>109</v>
      </c>
      <c r="B65" s="2" t="s">
        <v>118</v>
      </c>
      <c r="C65" s="2">
        <v>2017</v>
      </c>
      <c r="D65" s="2">
        <v>2111</v>
      </c>
      <c r="E65" s="2" t="s">
        <v>743</v>
      </c>
      <c r="F65" s="2" t="s">
        <v>743</v>
      </c>
      <c r="G65" s="2" t="s">
        <v>743</v>
      </c>
      <c r="H65" s="2" t="s">
        <v>743</v>
      </c>
      <c r="I65" s="2" t="s">
        <v>743</v>
      </c>
      <c r="J65" s="2" t="s">
        <v>743</v>
      </c>
      <c r="K65" s="2" t="s">
        <v>743</v>
      </c>
      <c r="L65" s="2" t="s">
        <v>743</v>
      </c>
      <c r="M65" s="2" t="s">
        <v>743</v>
      </c>
      <c r="N65" s="2" t="s">
        <v>609</v>
      </c>
      <c r="O65" s="2" t="s">
        <v>726</v>
      </c>
      <c r="P65" s="2" t="s">
        <v>609</v>
      </c>
      <c r="Q65" s="2" t="s">
        <v>726</v>
      </c>
      <c r="R65" s="2" t="s">
        <v>609</v>
      </c>
      <c r="S65" s="2" t="s">
        <v>726</v>
      </c>
      <c r="U65" s="15">
        <f t="shared" si="0"/>
        <v>2111</v>
      </c>
      <c r="V65" s="2">
        <f t="shared" si="1"/>
        <v>0</v>
      </c>
    </row>
    <row r="66" spans="1:22" ht="15" customHeight="1" x14ac:dyDescent="0.25">
      <c r="A66" s="2" t="s">
        <v>109</v>
      </c>
      <c r="B66" s="2" t="s">
        <v>119</v>
      </c>
      <c r="C66" s="2">
        <v>2017</v>
      </c>
      <c r="D66" s="2">
        <v>113.002</v>
      </c>
      <c r="E66" s="2" t="s">
        <v>609</v>
      </c>
      <c r="F66" s="2" t="s">
        <v>609</v>
      </c>
      <c r="G66" s="2" t="s">
        <v>609</v>
      </c>
      <c r="H66" s="2" t="s">
        <v>609</v>
      </c>
      <c r="I66" s="2" t="s">
        <v>609</v>
      </c>
      <c r="J66" s="2" t="s">
        <v>609</v>
      </c>
      <c r="K66" s="2" t="s">
        <v>609</v>
      </c>
      <c r="L66" s="2" t="s">
        <v>609</v>
      </c>
      <c r="M66" s="2" t="s">
        <v>609</v>
      </c>
      <c r="N66" s="2" t="s">
        <v>609</v>
      </c>
      <c r="O66" s="2" t="s">
        <v>609</v>
      </c>
      <c r="P66" s="2" t="s">
        <v>609</v>
      </c>
      <c r="Q66" s="2" t="s">
        <v>609</v>
      </c>
      <c r="R66" s="2" t="s">
        <v>609</v>
      </c>
      <c r="S66" s="2" t="s">
        <v>609</v>
      </c>
      <c r="U66" s="15">
        <f t="shared" si="0"/>
        <v>113.002</v>
      </c>
      <c r="V66" s="2">
        <f t="shared" si="1"/>
        <v>0</v>
      </c>
    </row>
    <row r="67" spans="1:22" ht="15" customHeight="1" x14ac:dyDescent="0.25">
      <c r="A67" s="2" t="s">
        <v>109</v>
      </c>
      <c r="B67" s="2" t="s">
        <v>120</v>
      </c>
      <c r="C67" s="2">
        <v>2017</v>
      </c>
      <c r="D67" s="2">
        <v>896</v>
      </c>
      <c r="E67" s="2">
        <v>459</v>
      </c>
      <c r="F67" s="2">
        <v>80</v>
      </c>
      <c r="G67" s="2">
        <v>94</v>
      </c>
      <c r="H67" s="2" t="s">
        <v>726</v>
      </c>
      <c r="I67" s="2">
        <v>145</v>
      </c>
      <c r="J67" s="2" t="s">
        <v>726</v>
      </c>
      <c r="K67" s="2">
        <v>2</v>
      </c>
      <c r="L67" s="2" t="s">
        <v>726</v>
      </c>
      <c r="M67" s="2" t="s">
        <v>726</v>
      </c>
      <c r="N67" s="2" t="s">
        <v>609</v>
      </c>
      <c r="O67" s="2" t="s">
        <v>726</v>
      </c>
      <c r="P67" s="2" t="s">
        <v>609</v>
      </c>
      <c r="Q67" s="2" t="s">
        <v>726</v>
      </c>
      <c r="R67" s="2" t="s">
        <v>609</v>
      </c>
      <c r="S67" s="2" t="s">
        <v>726</v>
      </c>
      <c r="U67" s="15">
        <f t="shared" ref="U67:U130" si="2">IFERROR(D67/1,0)</f>
        <v>896</v>
      </c>
      <c r="V67" s="2">
        <f t="shared" ref="V67:V130" si="3">IFERROR(O67/1,0)+IFERROR(Q67/1,0)+IFERROR(S67/1,0)</f>
        <v>0</v>
      </c>
    </row>
    <row r="68" spans="1:22" ht="15" customHeight="1" x14ac:dyDescent="0.25">
      <c r="A68" s="2" t="s">
        <v>109</v>
      </c>
      <c r="B68" s="2" t="s">
        <v>121</v>
      </c>
      <c r="C68" s="2">
        <v>2017</v>
      </c>
      <c r="D68" s="2">
        <v>23.428999999999998</v>
      </c>
      <c r="E68" s="2" t="s">
        <v>609</v>
      </c>
      <c r="F68" s="2" t="s">
        <v>609</v>
      </c>
      <c r="G68" s="2" t="s">
        <v>609</v>
      </c>
      <c r="H68" s="2" t="s">
        <v>609</v>
      </c>
      <c r="I68" s="2" t="s">
        <v>609</v>
      </c>
      <c r="J68" s="2" t="s">
        <v>609</v>
      </c>
      <c r="K68" s="2" t="s">
        <v>609</v>
      </c>
      <c r="L68" s="2" t="s">
        <v>609</v>
      </c>
      <c r="M68" s="2" t="s">
        <v>609</v>
      </c>
      <c r="N68" s="2" t="s">
        <v>609</v>
      </c>
      <c r="O68" s="2" t="s">
        <v>609</v>
      </c>
      <c r="P68" s="2" t="s">
        <v>609</v>
      </c>
      <c r="Q68" s="2" t="s">
        <v>609</v>
      </c>
      <c r="R68" s="2" t="s">
        <v>609</v>
      </c>
      <c r="S68" s="2" t="s">
        <v>609</v>
      </c>
      <c r="U68" s="15">
        <f t="shared" si="2"/>
        <v>23.428999999999998</v>
      </c>
      <c r="V68" s="2">
        <f t="shared" si="3"/>
        <v>0</v>
      </c>
    </row>
    <row r="69" spans="1:22" ht="15" customHeight="1" x14ac:dyDescent="0.25">
      <c r="A69" s="2" t="s">
        <v>109</v>
      </c>
      <c r="B69" s="2" t="s">
        <v>122</v>
      </c>
      <c r="C69" s="2">
        <v>2017</v>
      </c>
      <c r="D69" s="2">
        <v>60.838999999999999</v>
      </c>
      <c r="E69" s="2" t="s">
        <v>609</v>
      </c>
      <c r="F69" s="2" t="s">
        <v>609</v>
      </c>
      <c r="G69" s="2" t="s">
        <v>609</v>
      </c>
      <c r="H69" s="2" t="s">
        <v>609</v>
      </c>
      <c r="I69" s="2" t="s">
        <v>609</v>
      </c>
      <c r="J69" s="2" t="s">
        <v>609</v>
      </c>
      <c r="K69" s="2" t="s">
        <v>609</v>
      </c>
      <c r="L69" s="2" t="s">
        <v>609</v>
      </c>
      <c r="M69" s="2" t="s">
        <v>609</v>
      </c>
      <c r="N69" s="2" t="s">
        <v>609</v>
      </c>
      <c r="O69" s="2" t="s">
        <v>609</v>
      </c>
      <c r="P69" s="2" t="s">
        <v>609</v>
      </c>
      <c r="Q69" s="2" t="s">
        <v>609</v>
      </c>
      <c r="R69" s="2" t="s">
        <v>609</v>
      </c>
      <c r="S69" s="2" t="s">
        <v>609</v>
      </c>
      <c r="U69" s="15">
        <f t="shared" si="2"/>
        <v>60.838999999999999</v>
      </c>
      <c r="V69" s="2">
        <f t="shared" si="3"/>
        <v>0</v>
      </c>
    </row>
    <row r="70" spans="1:22" ht="15" customHeight="1" x14ac:dyDescent="0.25">
      <c r="A70" s="2" t="s">
        <v>109</v>
      </c>
      <c r="B70" s="2" t="s">
        <v>123</v>
      </c>
      <c r="C70" s="2">
        <v>2017</v>
      </c>
      <c r="D70" s="2">
        <v>23.271999999999998</v>
      </c>
      <c r="E70" s="2" t="s">
        <v>609</v>
      </c>
      <c r="F70" s="2" t="s">
        <v>609</v>
      </c>
      <c r="G70" s="2" t="s">
        <v>609</v>
      </c>
      <c r="H70" s="2" t="s">
        <v>609</v>
      </c>
      <c r="I70" s="2" t="s">
        <v>609</v>
      </c>
      <c r="J70" s="2" t="s">
        <v>609</v>
      </c>
      <c r="K70" s="2" t="s">
        <v>609</v>
      </c>
      <c r="L70" s="2" t="s">
        <v>609</v>
      </c>
      <c r="M70" s="2" t="s">
        <v>609</v>
      </c>
      <c r="N70" s="2" t="s">
        <v>609</v>
      </c>
      <c r="O70" s="2" t="s">
        <v>609</v>
      </c>
      <c r="P70" s="2" t="s">
        <v>609</v>
      </c>
      <c r="Q70" s="2" t="s">
        <v>609</v>
      </c>
      <c r="R70" s="2" t="s">
        <v>609</v>
      </c>
      <c r="S70" s="2" t="s">
        <v>609</v>
      </c>
      <c r="U70" s="15">
        <f t="shared" si="2"/>
        <v>23.271999999999998</v>
      </c>
      <c r="V70" s="2">
        <f t="shared" si="3"/>
        <v>0</v>
      </c>
    </row>
    <row r="71" spans="1:22" ht="15" customHeight="1" x14ac:dyDescent="0.25">
      <c r="A71" s="2" t="s">
        <v>109</v>
      </c>
      <c r="B71" s="2" t="s">
        <v>124</v>
      </c>
      <c r="C71" s="2">
        <v>2017</v>
      </c>
      <c r="D71" s="2">
        <v>63.899000000000001</v>
      </c>
      <c r="E71" s="2" t="s">
        <v>609</v>
      </c>
      <c r="F71" s="2" t="s">
        <v>609</v>
      </c>
      <c r="G71" s="2" t="s">
        <v>609</v>
      </c>
      <c r="H71" s="2" t="s">
        <v>609</v>
      </c>
      <c r="I71" s="2" t="s">
        <v>609</v>
      </c>
      <c r="J71" s="2" t="s">
        <v>609</v>
      </c>
      <c r="K71" s="2" t="s">
        <v>609</v>
      </c>
      <c r="L71" s="2" t="s">
        <v>609</v>
      </c>
      <c r="M71" s="2" t="s">
        <v>609</v>
      </c>
      <c r="N71" s="2" t="s">
        <v>609</v>
      </c>
      <c r="O71" s="2" t="s">
        <v>609</v>
      </c>
      <c r="P71" s="2" t="s">
        <v>609</v>
      </c>
      <c r="Q71" s="2" t="s">
        <v>609</v>
      </c>
      <c r="R71" s="2" t="s">
        <v>609</v>
      </c>
      <c r="S71" s="2" t="s">
        <v>609</v>
      </c>
      <c r="U71" s="15">
        <f t="shared" si="2"/>
        <v>63.899000000000001</v>
      </c>
      <c r="V71" s="2">
        <f t="shared" si="3"/>
        <v>0</v>
      </c>
    </row>
    <row r="72" spans="1:22" ht="15" customHeight="1" x14ac:dyDescent="0.25">
      <c r="A72" s="2" t="s">
        <v>109</v>
      </c>
      <c r="B72" s="2" t="s">
        <v>125</v>
      </c>
      <c r="C72" s="2">
        <v>2017</v>
      </c>
      <c r="D72" s="2">
        <v>69.5</v>
      </c>
      <c r="E72" s="2" t="s">
        <v>743</v>
      </c>
      <c r="F72" s="2" t="s">
        <v>743</v>
      </c>
      <c r="G72" s="2" t="s">
        <v>743</v>
      </c>
      <c r="H72" s="2" t="s">
        <v>743</v>
      </c>
      <c r="I72" s="2" t="s">
        <v>743</v>
      </c>
      <c r="J72" s="2" t="s">
        <v>743</v>
      </c>
      <c r="K72" s="2" t="s">
        <v>743</v>
      </c>
      <c r="L72" s="2" t="s">
        <v>743</v>
      </c>
      <c r="M72" s="2" t="s">
        <v>743</v>
      </c>
      <c r="N72" s="2" t="s">
        <v>609</v>
      </c>
      <c r="O72" s="2" t="s">
        <v>726</v>
      </c>
      <c r="P72" s="2" t="s">
        <v>609</v>
      </c>
      <c r="Q72" s="2" t="s">
        <v>726</v>
      </c>
      <c r="R72" s="2" t="s">
        <v>609</v>
      </c>
      <c r="S72" s="2" t="s">
        <v>726</v>
      </c>
      <c r="U72" s="15">
        <f t="shared" si="2"/>
        <v>69.5</v>
      </c>
      <c r="V72" s="2">
        <f t="shared" si="3"/>
        <v>0</v>
      </c>
    </row>
    <row r="73" spans="1:22" ht="15" customHeight="1" x14ac:dyDescent="0.25">
      <c r="A73" s="2" t="s">
        <v>109</v>
      </c>
      <c r="B73" s="2" t="s">
        <v>126</v>
      </c>
      <c r="C73" s="2">
        <v>2017</v>
      </c>
      <c r="D73" s="2">
        <v>60.7</v>
      </c>
      <c r="E73" s="2" t="s">
        <v>743</v>
      </c>
      <c r="F73" s="2" t="s">
        <v>743</v>
      </c>
      <c r="G73" s="2" t="s">
        <v>743</v>
      </c>
      <c r="H73" s="2" t="s">
        <v>743</v>
      </c>
      <c r="I73" s="2" t="s">
        <v>743</v>
      </c>
      <c r="J73" s="2" t="s">
        <v>743</v>
      </c>
      <c r="K73" s="2" t="s">
        <v>743</v>
      </c>
      <c r="L73" s="2" t="s">
        <v>743</v>
      </c>
      <c r="M73" s="2" t="s">
        <v>743</v>
      </c>
      <c r="N73" s="2" t="s">
        <v>609</v>
      </c>
      <c r="O73" s="2" t="s">
        <v>726</v>
      </c>
      <c r="P73" s="2" t="s">
        <v>609</v>
      </c>
      <c r="Q73" s="2" t="s">
        <v>726</v>
      </c>
      <c r="R73" s="2" t="s">
        <v>609</v>
      </c>
      <c r="S73" s="2" t="s">
        <v>726</v>
      </c>
      <c r="U73" s="15">
        <f t="shared" si="2"/>
        <v>60.7</v>
      </c>
      <c r="V73" s="2">
        <f t="shared" si="3"/>
        <v>0</v>
      </c>
    </row>
    <row r="74" spans="1:22" ht="15" customHeight="1" x14ac:dyDescent="0.25">
      <c r="A74" s="2" t="s">
        <v>109</v>
      </c>
      <c r="B74" s="2" t="s">
        <v>127</v>
      </c>
      <c r="C74" s="2">
        <v>2017</v>
      </c>
      <c r="D74" s="2">
        <v>25.257000000000001</v>
      </c>
      <c r="E74" s="2" t="s">
        <v>609</v>
      </c>
      <c r="F74" s="2" t="s">
        <v>609</v>
      </c>
      <c r="G74" s="2" t="s">
        <v>609</v>
      </c>
      <c r="H74" s="2" t="s">
        <v>609</v>
      </c>
      <c r="I74" s="2" t="s">
        <v>609</v>
      </c>
      <c r="J74" s="2" t="s">
        <v>609</v>
      </c>
      <c r="K74" s="2" t="s">
        <v>609</v>
      </c>
      <c r="L74" s="2" t="s">
        <v>609</v>
      </c>
      <c r="M74" s="2" t="s">
        <v>609</v>
      </c>
      <c r="N74" s="2" t="s">
        <v>609</v>
      </c>
      <c r="O74" s="2" t="s">
        <v>609</v>
      </c>
      <c r="P74" s="2" t="s">
        <v>609</v>
      </c>
      <c r="Q74" s="2" t="s">
        <v>609</v>
      </c>
      <c r="R74" s="2" t="s">
        <v>609</v>
      </c>
      <c r="S74" s="2" t="s">
        <v>609</v>
      </c>
      <c r="U74" s="15">
        <f t="shared" si="2"/>
        <v>25.257000000000001</v>
      </c>
      <c r="V74" s="2">
        <f t="shared" si="3"/>
        <v>0</v>
      </c>
    </row>
    <row r="75" spans="1:22" ht="15" customHeight="1" x14ac:dyDescent="0.25">
      <c r="A75" s="2" t="s">
        <v>109</v>
      </c>
      <c r="B75" s="2" t="s">
        <v>128</v>
      </c>
      <c r="C75" s="2">
        <v>2017</v>
      </c>
      <c r="D75" s="2">
        <v>81.433000000000007</v>
      </c>
      <c r="E75" s="2" t="s">
        <v>609</v>
      </c>
      <c r="F75" s="2" t="s">
        <v>609</v>
      </c>
      <c r="G75" s="2" t="s">
        <v>609</v>
      </c>
      <c r="H75" s="2" t="s">
        <v>609</v>
      </c>
      <c r="I75" s="2" t="s">
        <v>609</v>
      </c>
      <c r="J75" s="2" t="s">
        <v>609</v>
      </c>
      <c r="K75" s="2" t="s">
        <v>609</v>
      </c>
      <c r="L75" s="2" t="s">
        <v>609</v>
      </c>
      <c r="M75" s="2" t="s">
        <v>609</v>
      </c>
      <c r="N75" s="2" t="s">
        <v>609</v>
      </c>
      <c r="O75" s="2" t="s">
        <v>609</v>
      </c>
      <c r="P75" s="2" t="s">
        <v>609</v>
      </c>
      <c r="Q75" s="2" t="s">
        <v>609</v>
      </c>
      <c r="R75" s="2" t="s">
        <v>609</v>
      </c>
      <c r="S75" s="2" t="s">
        <v>609</v>
      </c>
      <c r="U75" s="15">
        <f t="shared" si="2"/>
        <v>81.433000000000007</v>
      </c>
      <c r="V75" s="2">
        <f t="shared" si="3"/>
        <v>0</v>
      </c>
    </row>
    <row r="76" spans="1:22" ht="15" customHeight="1" x14ac:dyDescent="0.25">
      <c r="A76" s="2" t="s">
        <v>109</v>
      </c>
      <c r="B76" s="2" t="s">
        <v>129</v>
      </c>
      <c r="C76" s="2">
        <v>2017</v>
      </c>
      <c r="D76" s="2">
        <v>65.2</v>
      </c>
      <c r="E76" s="2" t="s">
        <v>743</v>
      </c>
      <c r="F76" s="2" t="s">
        <v>743</v>
      </c>
      <c r="G76" s="2" t="s">
        <v>743</v>
      </c>
      <c r="H76" s="2" t="s">
        <v>743</v>
      </c>
      <c r="I76" s="2" t="s">
        <v>743</v>
      </c>
      <c r="J76" s="2" t="s">
        <v>743</v>
      </c>
      <c r="K76" s="2" t="s">
        <v>743</v>
      </c>
      <c r="L76" s="2" t="s">
        <v>743</v>
      </c>
      <c r="M76" s="2" t="s">
        <v>743</v>
      </c>
      <c r="N76" s="2" t="s">
        <v>609</v>
      </c>
      <c r="O76" s="2" t="s">
        <v>726</v>
      </c>
      <c r="P76" s="2" t="s">
        <v>609</v>
      </c>
      <c r="Q76" s="2" t="s">
        <v>726</v>
      </c>
      <c r="R76" s="2" t="s">
        <v>609</v>
      </c>
      <c r="S76" s="2" t="s">
        <v>726</v>
      </c>
      <c r="U76" s="15">
        <f t="shared" si="2"/>
        <v>65.2</v>
      </c>
      <c r="V76" s="2">
        <f t="shared" si="3"/>
        <v>0</v>
      </c>
    </row>
    <row r="77" spans="1:22" ht="15" customHeight="1" x14ac:dyDescent="0.25">
      <c r="A77" s="2" t="s">
        <v>130</v>
      </c>
      <c r="B77" s="2" t="s">
        <v>131</v>
      </c>
      <c r="C77" s="2">
        <v>2017</v>
      </c>
      <c r="D77" s="2" t="s">
        <v>609</v>
      </c>
      <c r="E77" s="2" t="s">
        <v>609</v>
      </c>
      <c r="F77" s="2" t="s">
        <v>609</v>
      </c>
      <c r="G77" s="2" t="s">
        <v>609</v>
      </c>
      <c r="H77" s="2" t="s">
        <v>609</v>
      </c>
      <c r="I77" s="2" t="s">
        <v>609</v>
      </c>
      <c r="J77" s="2" t="s">
        <v>609</v>
      </c>
      <c r="K77" s="2" t="s">
        <v>609</v>
      </c>
      <c r="L77" s="2" t="s">
        <v>609</v>
      </c>
      <c r="M77" s="2" t="s">
        <v>609</v>
      </c>
      <c r="N77" s="2" t="s">
        <v>609</v>
      </c>
      <c r="O77" s="2" t="s">
        <v>609</v>
      </c>
      <c r="P77" s="2" t="s">
        <v>609</v>
      </c>
      <c r="Q77" s="2" t="s">
        <v>609</v>
      </c>
      <c r="R77" s="2" t="s">
        <v>609</v>
      </c>
      <c r="S77" s="2" t="s">
        <v>609</v>
      </c>
      <c r="U77" s="15">
        <f t="shared" si="2"/>
        <v>0</v>
      </c>
      <c r="V77" s="2">
        <f t="shared" si="3"/>
        <v>0</v>
      </c>
    </row>
    <row r="78" spans="1:22" ht="15" customHeight="1" x14ac:dyDescent="0.25">
      <c r="A78" s="2" t="s">
        <v>132</v>
      </c>
      <c r="B78" s="2" t="s">
        <v>133</v>
      </c>
      <c r="C78" s="2">
        <v>2017</v>
      </c>
      <c r="D78" s="2">
        <v>105.378</v>
      </c>
      <c r="E78" s="2">
        <v>35.667999999999999</v>
      </c>
      <c r="F78" s="2">
        <v>22.670999999999999</v>
      </c>
      <c r="G78" s="2">
        <v>0</v>
      </c>
      <c r="H78" s="2" t="s">
        <v>726</v>
      </c>
      <c r="I78" s="2">
        <v>23.61</v>
      </c>
      <c r="J78" s="2">
        <v>15.853999999999999</v>
      </c>
      <c r="K78" s="2" t="s">
        <v>726</v>
      </c>
      <c r="L78" s="2" t="s">
        <v>726</v>
      </c>
      <c r="M78" s="2">
        <v>7.5750000000000002</v>
      </c>
      <c r="N78" s="2" t="s">
        <v>609</v>
      </c>
      <c r="O78" s="2" t="s">
        <v>726</v>
      </c>
      <c r="P78" s="2" t="s">
        <v>609</v>
      </c>
      <c r="Q78" s="2" t="s">
        <v>726</v>
      </c>
      <c r="R78" s="2" t="s">
        <v>609</v>
      </c>
      <c r="S78" s="2" t="s">
        <v>726</v>
      </c>
      <c r="U78" s="15">
        <f t="shared" si="2"/>
        <v>105.378</v>
      </c>
      <c r="V78" s="2">
        <f t="shared" si="3"/>
        <v>0</v>
      </c>
    </row>
    <row r="79" spans="1:22" ht="15" customHeight="1" x14ac:dyDescent="0.25">
      <c r="A79" s="2" t="s">
        <v>132</v>
      </c>
      <c r="B79" s="2" t="s">
        <v>134</v>
      </c>
      <c r="C79" s="2">
        <v>2017</v>
      </c>
      <c r="D79" s="2">
        <v>2.8919999999999999</v>
      </c>
      <c r="E79" s="2">
        <v>0.90800000000000003</v>
      </c>
      <c r="F79" s="2">
        <v>1.0249999999999999</v>
      </c>
      <c r="G79" s="2">
        <v>0</v>
      </c>
      <c r="H79" s="2" t="s">
        <v>726</v>
      </c>
      <c r="I79" s="2">
        <v>0.79100000000000004</v>
      </c>
      <c r="J79" s="2">
        <v>0.16800000000000001</v>
      </c>
      <c r="K79" s="2" t="s">
        <v>726</v>
      </c>
      <c r="L79" s="2" t="s">
        <v>726</v>
      </c>
      <c r="M79" s="2">
        <v>0</v>
      </c>
      <c r="N79" s="2" t="s">
        <v>609</v>
      </c>
      <c r="O79" s="2" t="s">
        <v>726</v>
      </c>
      <c r="P79" s="2" t="s">
        <v>609</v>
      </c>
      <c r="Q79" s="2" t="s">
        <v>726</v>
      </c>
      <c r="R79" s="2" t="s">
        <v>609</v>
      </c>
      <c r="S79" s="2" t="s">
        <v>726</v>
      </c>
      <c r="U79" s="15">
        <f t="shared" si="2"/>
        <v>2.8919999999999999</v>
      </c>
      <c r="V79" s="2">
        <f t="shared" si="3"/>
        <v>0</v>
      </c>
    </row>
    <row r="80" spans="1:22" ht="15" customHeight="1" x14ac:dyDescent="0.25">
      <c r="A80" s="2" t="s">
        <v>132</v>
      </c>
      <c r="B80" s="2" t="s">
        <v>135</v>
      </c>
      <c r="C80" s="2">
        <v>2017</v>
      </c>
      <c r="D80" s="2">
        <v>14.401999999999999</v>
      </c>
      <c r="E80" s="2">
        <v>3.8959999999999999</v>
      </c>
      <c r="F80" s="2">
        <v>3.298</v>
      </c>
      <c r="G80" s="2">
        <v>0</v>
      </c>
      <c r="H80" s="2" t="s">
        <v>726</v>
      </c>
      <c r="I80" s="2">
        <v>3.6190000000000002</v>
      </c>
      <c r="J80" s="2">
        <v>1.411</v>
      </c>
      <c r="K80" s="2" t="s">
        <v>726</v>
      </c>
      <c r="L80" s="2" t="s">
        <v>726</v>
      </c>
      <c r="M80" s="2">
        <v>2.1779999999999999</v>
      </c>
      <c r="N80" s="2" t="s">
        <v>609</v>
      </c>
      <c r="O80" s="2" t="s">
        <v>726</v>
      </c>
      <c r="P80" s="2" t="s">
        <v>609</v>
      </c>
      <c r="Q80" s="2" t="s">
        <v>726</v>
      </c>
      <c r="R80" s="2" t="s">
        <v>609</v>
      </c>
      <c r="S80" s="2" t="s">
        <v>726</v>
      </c>
      <c r="U80" s="15">
        <f t="shared" si="2"/>
        <v>14.401999999999999</v>
      </c>
      <c r="V80" s="2">
        <f t="shared" si="3"/>
        <v>0</v>
      </c>
    </row>
    <row r="81" spans="1:22" ht="15" customHeight="1" x14ac:dyDescent="0.25">
      <c r="A81" s="2" t="s">
        <v>136</v>
      </c>
      <c r="B81" s="2" t="s">
        <v>137</v>
      </c>
      <c r="C81" s="2">
        <v>2017</v>
      </c>
      <c r="D81" s="2" t="s">
        <v>609</v>
      </c>
      <c r="E81" s="2" t="s">
        <v>609</v>
      </c>
      <c r="F81" s="2" t="s">
        <v>609</v>
      </c>
      <c r="G81" s="2" t="s">
        <v>609</v>
      </c>
      <c r="H81" s="2" t="s">
        <v>609</v>
      </c>
      <c r="I81" s="2" t="s">
        <v>609</v>
      </c>
      <c r="J81" s="2" t="s">
        <v>609</v>
      </c>
      <c r="K81" s="2" t="s">
        <v>609</v>
      </c>
      <c r="L81" s="2" t="s">
        <v>609</v>
      </c>
      <c r="M81" s="2" t="s">
        <v>609</v>
      </c>
      <c r="N81" s="2" t="s">
        <v>609</v>
      </c>
      <c r="O81" s="2" t="s">
        <v>609</v>
      </c>
      <c r="P81" s="2" t="s">
        <v>609</v>
      </c>
      <c r="Q81" s="2" t="s">
        <v>609</v>
      </c>
      <c r="R81" s="2" t="s">
        <v>609</v>
      </c>
      <c r="S81" s="2" t="s">
        <v>609</v>
      </c>
      <c r="U81" s="15">
        <f t="shared" si="2"/>
        <v>0</v>
      </c>
      <c r="V81" s="2">
        <f t="shared" si="3"/>
        <v>0</v>
      </c>
    </row>
    <row r="82" spans="1:22" ht="15" customHeight="1" x14ac:dyDescent="0.25">
      <c r="A82" s="2" t="s">
        <v>737</v>
      </c>
      <c r="B82" s="9" t="s">
        <v>1184</v>
      </c>
      <c r="C82" s="2">
        <v>2017</v>
      </c>
      <c r="D82" s="2" t="s">
        <v>609</v>
      </c>
      <c r="E82" s="2" t="s">
        <v>609</v>
      </c>
      <c r="F82" s="2" t="s">
        <v>609</v>
      </c>
      <c r="G82" s="2" t="s">
        <v>609</v>
      </c>
      <c r="H82" s="2" t="s">
        <v>609</v>
      </c>
      <c r="I82" s="2" t="s">
        <v>609</v>
      </c>
      <c r="J82" s="2" t="s">
        <v>609</v>
      </c>
      <c r="K82" s="2" t="s">
        <v>609</v>
      </c>
      <c r="L82" s="2" t="s">
        <v>609</v>
      </c>
      <c r="M82" s="2" t="s">
        <v>609</v>
      </c>
      <c r="N82" s="2" t="s">
        <v>609</v>
      </c>
      <c r="O82" s="2" t="s">
        <v>609</v>
      </c>
      <c r="P82" s="2" t="s">
        <v>609</v>
      </c>
      <c r="Q82" s="2" t="s">
        <v>609</v>
      </c>
      <c r="R82" s="2" t="s">
        <v>609</v>
      </c>
      <c r="S82" s="2" t="s">
        <v>609</v>
      </c>
      <c r="U82" s="15">
        <f t="shared" si="2"/>
        <v>0</v>
      </c>
      <c r="V82" s="2">
        <f t="shared" si="3"/>
        <v>0</v>
      </c>
    </row>
    <row r="83" spans="1:22" ht="15" customHeight="1" x14ac:dyDescent="0.25">
      <c r="A83" s="2" t="s">
        <v>138</v>
      </c>
      <c r="B83" s="2" t="s">
        <v>139</v>
      </c>
      <c r="C83" s="2">
        <v>2017</v>
      </c>
      <c r="D83" s="2">
        <v>46</v>
      </c>
      <c r="E83" s="2">
        <v>10.8</v>
      </c>
      <c r="F83" s="2">
        <v>11.7</v>
      </c>
      <c r="G83" s="2">
        <v>10.9</v>
      </c>
      <c r="H83" s="2" t="s">
        <v>726</v>
      </c>
      <c r="I83" s="2">
        <v>7.9</v>
      </c>
      <c r="J83" s="2">
        <v>4.7</v>
      </c>
      <c r="K83" s="2" t="s">
        <v>726</v>
      </c>
      <c r="L83" s="2" t="s">
        <v>726</v>
      </c>
      <c r="M83" s="2" t="s">
        <v>726</v>
      </c>
      <c r="N83" s="2" t="s">
        <v>609</v>
      </c>
      <c r="O83" s="2" t="s">
        <v>726</v>
      </c>
      <c r="P83" s="2" t="s">
        <v>609</v>
      </c>
      <c r="Q83" s="2" t="s">
        <v>726</v>
      </c>
      <c r="R83" s="2" t="s">
        <v>609</v>
      </c>
      <c r="S83" s="2" t="s">
        <v>726</v>
      </c>
      <c r="U83" s="15">
        <f t="shared" si="2"/>
        <v>46</v>
      </c>
      <c r="V83" s="2">
        <f t="shared" si="3"/>
        <v>0</v>
      </c>
    </row>
    <row r="84" spans="1:22" ht="15" customHeight="1" x14ac:dyDescent="0.25">
      <c r="A84" s="2" t="s">
        <v>140</v>
      </c>
      <c r="B84" s="2" t="s">
        <v>141</v>
      </c>
      <c r="C84" s="2">
        <v>2017</v>
      </c>
      <c r="D84" s="2">
        <v>212</v>
      </c>
      <c r="E84" s="2">
        <v>85</v>
      </c>
      <c r="F84" s="2">
        <v>29</v>
      </c>
      <c r="G84" s="2">
        <v>4</v>
      </c>
      <c r="H84" s="2" t="s">
        <v>726</v>
      </c>
      <c r="I84" s="2">
        <v>49</v>
      </c>
      <c r="J84" s="2">
        <v>30</v>
      </c>
      <c r="K84" s="2">
        <v>1</v>
      </c>
      <c r="L84" s="2">
        <v>14</v>
      </c>
      <c r="M84" s="2" t="s">
        <v>726</v>
      </c>
      <c r="N84" s="2" t="s">
        <v>609</v>
      </c>
      <c r="O84" s="2" t="s">
        <v>726</v>
      </c>
      <c r="P84" s="2" t="s">
        <v>609</v>
      </c>
      <c r="Q84" s="2" t="s">
        <v>726</v>
      </c>
      <c r="R84" s="2" t="s">
        <v>609</v>
      </c>
      <c r="S84" s="2" t="s">
        <v>726</v>
      </c>
      <c r="U84" s="15">
        <f t="shared" si="2"/>
        <v>212</v>
      </c>
      <c r="V84" s="2">
        <f t="shared" si="3"/>
        <v>0</v>
      </c>
    </row>
    <row r="85" spans="1:22" ht="15" customHeight="1" x14ac:dyDescent="0.25">
      <c r="A85" s="2" t="s">
        <v>142</v>
      </c>
      <c r="B85" s="2" t="s">
        <v>143</v>
      </c>
      <c r="C85" s="2">
        <v>2017</v>
      </c>
      <c r="D85" s="2">
        <v>645.70000000000005</v>
      </c>
      <c r="E85" s="2">
        <v>276</v>
      </c>
      <c r="F85" s="2">
        <v>67.099999999999994</v>
      </c>
      <c r="G85" s="2">
        <v>49.2</v>
      </c>
      <c r="H85" s="2">
        <v>0</v>
      </c>
      <c r="I85" s="2">
        <v>84.6</v>
      </c>
      <c r="J85" s="2">
        <v>159.5</v>
      </c>
      <c r="K85" s="2">
        <v>2.8</v>
      </c>
      <c r="L85" s="2">
        <v>6.5</v>
      </c>
      <c r="M85" s="2" t="s">
        <v>726</v>
      </c>
      <c r="N85" s="2" t="s">
        <v>609</v>
      </c>
      <c r="O85" s="2" t="s">
        <v>726</v>
      </c>
      <c r="P85" s="2" t="s">
        <v>609</v>
      </c>
      <c r="Q85" s="2" t="s">
        <v>726</v>
      </c>
      <c r="R85" s="2" t="s">
        <v>609</v>
      </c>
      <c r="S85" s="2" t="s">
        <v>726</v>
      </c>
      <c r="U85" s="15">
        <f t="shared" si="2"/>
        <v>645.70000000000005</v>
      </c>
      <c r="V85" s="2">
        <f t="shared" si="3"/>
        <v>0</v>
      </c>
    </row>
    <row r="86" spans="1:22" ht="15" customHeight="1" x14ac:dyDescent="0.25">
      <c r="A86" s="2" t="s">
        <v>142</v>
      </c>
      <c r="B86" s="2" t="s">
        <v>144</v>
      </c>
      <c r="C86" s="2">
        <v>2017</v>
      </c>
      <c r="D86" s="2">
        <v>0.77600000000000002</v>
      </c>
      <c r="E86" s="2" t="s">
        <v>726</v>
      </c>
      <c r="F86" s="2" t="s">
        <v>726</v>
      </c>
      <c r="G86" s="2" t="s">
        <v>726</v>
      </c>
      <c r="H86" s="2" t="s">
        <v>726</v>
      </c>
      <c r="I86" s="2">
        <v>0.77600000000000002</v>
      </c>
      <c r="J86" s="2" t="s">
        <v>726</v>
      </c>
      <c r="K86" s="2" t="s">
        <v>726</v>
      </c>
      <c r="L86" s="2" t="s">
        <v>726</v>
      </c>
      <c r="M86" s="2" t="s">
        <v>726</v>
      </c>
      <c r="N86" s="2" t="s">
        <v>609</v>
      </c>
      <c r="O86" s="2" t="s">
        <v>726</v>
      </c>
      <c r="P86" s="2" t="s">
        <v>609</v>
      </c>
      <c r="Q86" s="2" t="s">
        <v>726</v>
      </c>
      <c r="R86" s="2" t="s">
        <v>609</v>
      </c>
      <c r="S86" s="2" t="s">
        <v>726</v>
      </c>
      <c r="U86" s="15">
        <f t="shared" si="2"/>
        <v>0.77600000000000002</v>
      </c>
      <c r="V86" s="2">
        <f t="shared" si="3"/>
        <v>0</v>
      </c>
    </row>
    <row r="87" spans="1:22" ht="15" customHeight="1" x14ac:dyDescent="0.25">
      <c r="A87" s="2" t="s">
        <v>142</v>
      </c>
      <c r="B87" s="2" t="s">
        <v>145</v>
      </c>
      <c r="C87" s="2">
        <v>2017</v>
      </c>
      <c r="D87" s="2">
        <v>5.8</v>
      </c>
      <c r="E87" s="2">
        <v>0.8</v>
      </c>
      <c r="F87" s="2">
        <v>3.9</v>
      </c>
      <c r="G87" s="2">
        <v>0</v>
      </c>
      <c r="H87" s="2">
        <v>0</v>
      </c>
      <c r="I87" s="2">
        <v>1</v>
      </c>
      <c r="J87" s="2">
        <v>0.1</v>
      </c>
      <c r="K87" s="2">
        <v>0</v>
      </c>
      <c r="L87" s="2">
        <v>0</v>
      </c>
      <c r="M87" s="2">
        <v>0</v>
      </c>
      <c r="N87" s="2" t="s">
        <v>609</v>
      </c>
      <c r="O87" s="2" t="s">
        <v>726</v>
      </c>
      <c r="P87" s="2" t="s">
        <v>609</v>
      </c>
      <c r="Q87" s="2" t="s">
        <v>726</v>
      </c>
      <c r="R87" s="2" t="s">
        <v>609</v>
      </c>
      <c r="S87" s="2" t="s">
        <v>726</v>
      </c>
      <c r="U87" s="15">
        <f t="shared" si="2"/>
        <v>5.8</v>
      </c>
      <c r="V87" s="2">
        <f t="shared" si="3"/>
        <v>0</v>
      </c>
    </row>
    <row r="88" spans="1:22" ht="15" customHeight="1" x14ac:dyDescent="0.25">
      <c r="A88" s="2" t="s">
        <v>146</v>
      </c>
      <c r="B88" s="2" t="s">
        <v>147</v>
      </c>
      <c r="C88" s="2">
        <v>2017</v>
      </c>
      <c r="D88" s="2">
        <v>103.6</v>
      </c>
      <c r="E88" s="2">
        <v>53.6</v>
      </c>
      <c r="F88" s="2">
        <v>9</v>
      </c>
      <c r="G88" s="2">
        <v>3.8</v>
      </c>
      <c r="H88" s="2" t="s">
        <v>726</v>
      </c>
      <c r="I88" s="2">
        <v>15.8</v>
      </c>
      <c r="J88" s="2">
        <v>21.4</v>
      </c>
      <c r="K88" s="2" t="s">
        <v>726</v>
      </c>
      <c r="L88" s="2" t="s">
        <v>726</v>
      </c>
      <c r="M88" s="2" t="s">
        <v>726</v>
      </c>
      <c r="N88" s="2" t="s">
        <v>734</v>
      </c>
      <c r="O88" s="2" t="s">
        <v>726</v>
      </c>
      <c r="P88" s="2" t="s">
        <v>734</v>
      </c>
      <c r="Q88" s="2" t="s">
        <v>726</v>
      </c>
      <c r="R88" s="2" t="s">
        <v>734</v>
      </c>
      <c r="S88" s="2" t="s">
        <v>726</v>
      </c>
      <c r="U88" s="15">
        <f t="shared" si="2"/>
        <v>103.6</v>
      </c>
      <c r="V88" s="2">
        <f t="shared" si="3"/>
        <v>0</v>
      </c>
    </row>
    <row r="89" spans="1:22" ht="15" customHeight="1" x14ac:dyDescent="0.25">
      <c r="A89" s="2" t="s">
        <v>146</v>
      </c>
      <c r="B89" s="2" t="s">
        <v>148</v>
      </c>
      <c r="C89" s="2">
        <v>2017</v>
      </c>
      <c r="D89" s="2">
        <v>10.1</v>
      </c>
      <c r="E89" s="2">
        <v>2.6</v>
      </c>
      <c r="F89" s="2">
        <v>1.5</v>
      </c>
      <c r="G89" s="2">
        <v>3.7</v>
      </c>
      <c r="H89" s="2" t="s">
        <v>726</v>
      </c>
      <c r="I89" s="2">
        <v>2.2000000000000002</v>
      </c>
      <c r="J89" s="2" t="s">
        <v>726</v>
      </c>
      <c r="K89" s="2">
        <v>0.1</v>
      </c>
      <c r="L89" s="2" t="s">
        <v>726</v>
      </c>
      <c r="M89" s="2" t="s">
        <v>726</v>
      </c>
      <c r="N89" s="2" t="s">
        <v>609</v>
      </c>
      <c r="O89" s="2" t="s">
        <v>726</v>
      </c>
      <c r="P89" s="2" t="s">
        <v>609</v>
      </c>
      <c r="Q89" s="2" t="s">
        <v>726</v>
      </c>
      <c r="R89" s="2" t="s">
        <v>609</v>
      </c>
      <c r="S89" s="2" t="s">
        <v>726</v>
      </c>
      <c r="U89" s="15">
        <f t="shared" si="2"/>
        <v>10.1</v>
      </c>
      <c r="V89" s="2">
        <f t="shared" si="3"/>
        <v>0</v>
      </c>
    </row>
    <row r="90" spans="1:22" ht="15" customHeight="1" x14ac:dyDescent="0.25">
      <c r="A90" s="2" t="s">
        <v>146</v>
      </c>
      <c r="B90" s="2" t="s">
        <v>149</v>
      </c>
      <c r="C90" s="2">
        <v>2017</v>
      </c>
      <c r="D90" s="2">
        <v>4.3</v>
      </c>
      <c r="E90" s="2">
        <v>1.5</v>
      </c>
      <c r="F90" s="2">
        <v>0.15</v>
      </c>
      <c r="G90" s="2" t="s">
        <v>726</v>
      </c>
      <c r="H90" s="2" t="s">
        <v>726</v>
      </c>
      <c r="I90" s="2">
        <v>2.4</v>
      </c>
      <c r="J90" s="2" t="s">
        <v>726</v>
      </c>
      <c r="K90" s="2">
        <v>0.2</v>
      </c>
      <c r="L90" s="2" t="s">
        <v>726</v>
      </c>
      <c r="M90" s="2" t="s">
        <v>726</v>
      </c>
      <c r="N90" s="2" t="s">
        <v>609</v>
      </c>
      <c r="O90" s="2" t="s">
        <v>726</v>
      </c>
      <c r="P90" s="2" t="s">
        <v>609</v>
      </c>
      <c r="Q90" s="2" t="s">
        <v>726</v>
      </c>
      <c r="R90" s="2" t="s">
        <v>609</v>
      </c>
      <c r="S90" s="2" t="s">
        <v>726</v>
      </c>
      <c r="U90" s="15">
        <f t="shared" si="2"/>
        <v>4.3</v>
      </c>
      <c r="V90" s="2">
        <f t="shared" si="3"/>
        <v>0</v>
      </c>
    </row>
    <row r="91" spans="1:22" ht="15" customHeight="1" x14ac:dyDescent="0.25">
      <c r="A91" s="2" t="s">
        <v>150</v>
      </c>
      <c r="B91" s="2" t="s">
        <v>151</v>
      </c>
      <c r="C91" s="2">
        <v>2017</v>
      </c>
      <c r="D91" s="2">
        <v>61.26</v>
      </c>
      <c r="E91" s="2">
        <v>26.613</v>
      </c>
      <c r="F91" s="2">
        <v>5.7480000000000002</v>
      </c>
      <c r="G91" s="2">
        <v>4.0060000000000002</v>
      </c>
      <c r="H91" s="2" t="s">
        <v>726</v>
      </c>
      <c r="I91" s="2">
        <v>13.254</v>
      </c>
      <c r="J91" s="2">
        <v>11.638999999999999</v>
      </c>
      <c r="K91" s="2" t="s">
        <v>726</v>
      </c>
      <c r="L91" s="2" t="s">
        <v>726</v>
      </c>
      <c r="M91" s="2">
        <v>4.0060000000000002</v>
      </c>
      <c r="N91" s="2" t="s">
        <v>609</v>
      </c>
      <c r="O91" s="2" t="s">
        <v>726</v>
      </c>
      <c r="P91" s="2" t="s">
        <v>609</v>
      </c>
      <c r="Q91" s="2" t="s">
        <v>726</v>
      </c>
      <c r="R91" s="2" t="s">
        <v>609</v>
      </c>
      <c r="S91" s="2" t="s">
        <v>726</v>
      </c>
      <c r="U91" s="15">
        <f t="shared" si="2"/>
        <v>61.26</v>
      </c>
      <c r="V91" s="2">
        <f t="shared" si="3"/>
        <v>0</v>
      </c>
    </row>
    <row r="92" spans="1:22" ht="15" customHeight="1" x14ac:dyDescent="0.25">
      <c r="A92" s="2" t="s">
        <v>150</v>
      </c>
      <c r="B92" s="2" t="s">
        <v>152</v>
      </c>
      <c r="C92" s="2">
        <v>2017</v>
      </c>
      <c r="D92" s="2">
        <v>2.5739999999999998</v>
      </c>
      <c r="E92" s="2">
        <v>0.38600000000000001</v>
      </c>
      <c r="F92" s="2">
        <v>0.214</v>
      </c>
      <c r="G92" s="2">
        <v>0</v>
      </c>
      <c r="H92" s="2" t="s">
        <v>726</v>
      </c>
      <c r="I92" s="2">
        <v>1.819</v>
      </c>
      <c r="J92" s="2">
        <v>0.155</v>
      </c>
      <c r="K92" s="2">
        <v>0</v>
      </c>
      <c r="L92" s="2">
        <v>0</v>
      </c>
      <c r="M92" s="2">
        <v>0</v>
      </c>
      <c r="N92" s="2" t="s">
        <v>609</v>
      </c>
      <c r="O92" s="2" t="s">
        <v>726</v>
      </c>
      <c r="P92" s="2" t="s">
        <v>609</v>
      </c>
      <c r="Q92" s="2" t="s">
        <v>726</v>
      </c>
      <c r="R92" s="2" t="s">
        <v>609</v>
      </c>
      <c r="S92" s="2" t="s">
        <v>726</v>
      </c>
      <c r="U92" s="15">
        <f t="shared" si="2"/>
        <v>2.5739999999999998</v>
      </c>
      <c r="V92" s="2">
        <f t="shared" si="3"/>
        <v>0</v>
      </c>
    </row>
    <row r="93" spans="1:22" ht="15" customHeight="1" x14ac:dyDescent="0.25">
      <c r="A93" s="2" t="s">
        <v>150</v>
      </c>
      <c r="B93" s="2" t="s">
        <v>153</v>
      </c>
      <c r="C93" s="2">
        <v>2017</v>
      </c>
      <c r="D93" s="2">
        <v>3.468</v>
      </c>
      <c r="E93" s="2">
        <v>0.50600000000000001</v>
      </c>
      <c r="F93" s="2">
        <v>0.29799999999999999</v>
      </c>
      <c r="G93" s="2">
        <v>0</v>
      </c>
      <c r="H93" s="2" t="s">
        <v>726</v>
      </c>
      <c r="I93" s="2">
        <v>2.6269999999999998</v>
      </c>
      <c r="J93" s="2">
        <v>3.6999999999999998E-2</v>
      </c>
      <c r="K93" s="2">
        <v>0</v>
      </c>
      <c r="L93" s="2">
        <v>0</v>
      </c>
      <c r="M93" s="2">
        <v>0</v>
      </c>
      <c r="N93" s="2" t="s">
        <v>609</v>
      </c>
      <c r="O93" s="2" t="s">
        <v>726</v>
      </c>
      <c r="P93" s="2" t="s">
        <v>609</v>
      </c>
      <c r="Q93" s="2" t="s">
        <v>726</v>
      </c>
      <c r="R93" s="2" t="s">
        <v>609</v>
      </c>
      <c r="S93" s="2" t="s">
        <v>726</v>
      </c>
      <c r="U93" s="15">
        <f t="shared" si="2"/>
        <v>3.468</v>
      </c>
      <c r="V93" s="2">
        <f t="shared" si="3"/>
        <v>0</v>
      </c>
    </row>
    <row r="94" spans="1:22" ht="15" customHeight="1" x14ac:dyDescent="0.25">
      <c r="A94" s="2" t="s">
        <v>154</v>
      </c>
      <c r="B94" s="2" t="s">
        <v>155</v>
      </c>
      <c r="C94" s="2">
        <v>2017</v>
      </c>
      <c r="D94" s="2">
        <v>3.16</v>
      </c>
      <c r="E94" s="2">
        <v>1.36</v>
      </c>
      <c r="F94" s="2">
        <v>0.23</v>
      </c>
      <c r="G94" s="2">
        <v>0.3</v>
      </c>
      <c r="H94" s="2" t="s">
        <v>726</v>
      </c>
      <c r="I94" s="2">
        <v>0.91</v>
      </c>
      <c r="J94" s="2">
        <v>0.14000000000000001</v>
      </c>
      <c r="K94" s="2">
        <v>0.23</v>
      </c>
      <c r="L94" s="2">
        <v>0</v>
      </c>
      <c r="M94" s="2">
        <v>0</v>
      </c>
      <c r="N94" s="2" t="s">
        <v>609</v>
      </c>
      <c r="O94" s="2" t="s">
        <v>726</v>
      </c>
      <c r="P94" s="2" t="s">
        <v>609</v>
      </c>
      <c r="Q94" s="2" t="s">
        <v>726</v>
      </c>
      <c r="R94" s="2" t="s">
        <v>609</v>
      </c>
      <c r="S94" s="2" t="s">
        <v>726</v>
      </c>
      <c r="U94" s="15">
        <f t="shared" si="2"/>
        <v>3.16</v>
      </c>
      <c r="V94" s="2">
        <f t="shared" si="3"/>
        <v>0</v>
      </c>
    </row>
    <row r="95" spans="1:22" ht="15" customHeight="1" x14ac:dyDescent="0.25">
      <c r="A95" s="2" t="s">
        <v>154</v>
      </c>
      <c r="B95" s="2" t="s">
        <v>156</v>
      </c>
      <c r="C95" s="2">
        <v>2017</v>
      </c>
      <c r="D95" s="2">
        <v>369.64</v>
      </c>
      <c r="E95" s="2">
        <v>134.08000000000001</v>
      </c>
      <c r="F95" s="2">
        <v>37.950000000000003</v>
      </c>
      <c r="G95" s="2">
        <v>27.02</v>
      </c>
      <c r="H95" s="2" t="s">
        <v>726</v>
      </c>
      <c r="I95" s="2">
        <v>41.87</v>
      </c>
      <c r="J95" s="2">
        <v>44.14</v>
      </c>
      <c r="K95" s="2">
        <v>16.690000000000001</v>
      </c>
      <c r="L95" s="2">
        <v>3.86</v>
      </c>
      <c r="M95" s="2">
        <v>47.16</v>
      </c>
      <c r="N95" s="2" t="s">
        <v>888</v>
      </c>
      <c r="O95" s="2">
        <v>3.55</v>
      </c>
      <c r="P95" s="2" t="s">
        <v>609</v>
      </c>
      <c r="Q95" s="2" t="s">
        <v>726</v>
      </c>
      <c r="R95" s="2" t="s">
        <v>609</v>
      </c>
      <c r="S95" s="2" t="s">
        <v>726</v>
      </c>
      <c r="U95" s="15">
        <f t="shared" si="2"/>
        <v>369.64</v>
      </c>
      <c r="V95" s="2">
        <f t="shared" si="3"/>
        <v>3.55</v>
      </c>
    </row>
    <row r="96" spans="1:22" ht="15" customHeight="1" x14ac:dyDescent="0.25">
      <c r="A96" s="2" t="s">
        <v>154</v>
      </c>
      <c r="B96" s="2" t="s">
        <v>157</v>
      </c>
      <c r="C96" s="2">
        <v>2017</v>
      </c>
      <c r="D96" s="2">
        <v>4.8600000000000003</v>
      </c>
      <c r="E96" s="2">
        <v>3.53</v>
      </c>
      <c r="F96" s="2">
        <v>0.02</v>
      </c>
      <c r="G96" s="2">
        <v>0</v>
      </c>
      <c r="H96" s="2" t="s">
        <v>726</v>
      </c>
      <c r="I96" s="2">
        <v>1.1499999999999999</v>
      </c>
      <c r="J96" s="2">
        <v>0.16</v>
      </c>
      <c r="K96" s="2">
        <v>0</v>
      </c>
      <c r="L96" s="2">
        <v>0</v>
      </c>
      <c r="M96" s="2">
        <v>0</v>
      </c>
      <c r="N96" s="2" t="s">
        <v>609</v>
      </c>
      <c r="O96" s="2" t="s">
        <v>726</v>
      </c>
      <c r="P96" s="2" t="s">
        <v>609</v>
      </c>
      <c r="Q96" s="2" t="s">
        <v>726</v>
      </c>
      <c r="R96" s="2" t="s">
        <v>609</v>
      </c>
      <c r="S96" s="2" t="s">
        <v>726</v>
      </c>
      <c r="U96" s="15">
        <f t="shared" si="2"/>
        <v>4.8600000000000003</v>
      </c>
      <c r="V96" s="2">
        <f t="shared" si="3"/>
        <v>0</v>
      </c>
    </row>
    <row r="97" spans="1:22" ht="15" customHeight="1" x14ac:dyDescent="0.25">
      <c r="A97" s="2" t="s">
        <v>154</v>
      </c>
      <c r="B97" s="2" t="s">
        <v>158</v>
      </c>
      <c r="C97" s="2">
        <v>2017</v>
      </c>
      <c r="D97" s="2">
        <v>4.7699999999999996</v>
      </c>
      <c r="E97" s="2">
        <v>2.52</v>
      </c>
      <c r="F97" s="2">
        <v>0.11</v>
      </c>
      <c r="G97" s="2">
        <v>0</v>
      </c>
      <c r="H97" s="2" t="s">
        <v>726</v>
      </c>
      <c r="I97" s="2">
        <v>2.06</v>
      </c>
      <c r="J97" s="2">
        <v>0.09</v>
      </c>
      <c r="K97" s="2">
        <v>0</v>
      </c>
      <c r="L97" s="2">
        <v>0</v>
      </c>
      <c r="M97" s="2">
        <v>0</v>
      </c>
      <c r="N97" s="2" t="s">
        <v>609</v>
      </c>
      <c r="O97" s="2" t="s">
        <v>726</v>
      </c>
      <c r="P97" s="2" t="s">
        <v>609</v>
      </c>
      <c r="Q97" s="2" t="s">
        <v>726</v>
      </c>
      <c r="R97" s="2" t="s">
        <v>609</v>
      </c>
      <c r="S97" s="2" t="s">
        <v>726</v>
      </c>
      <c r="U97" s="15">
        <f t="shared" si="2"/>
        <v>4.7699999999999996</v>
      </c>
      <c r="V97" s="2">
        <f t="shared" si="3"/>
        <v>0</v>
      </c>
    </row>
    <row r="98" spans="1:22" ht="15" customHeight="1" x14ac:dyDescent="0.25">
      <c r="A98" s="2" t="s">
        <v>159</v>
      </c>
      <c r="B98" s="2" t="s">
        <v>160</v>
      </c>
      <c r="C98" s="2">
        <v>2017</v>
      </c>
      <c r="D98" s="2">
        <v>107</v>
      </c>
      <c r="E98" s="2">
        <v>43</v>
      </c>
      <c r="F98" s="2">
        <v>15</v>
      </c>
      <c r="G98" s="2">
        <v>29</v>
      </c>
      <c r="H98" s="2">
        <v>0</v>
      </c>
      <c r="I98" s="2">
        <v>13</v>
      </c>
      <c r="J98" s="2">
        <v>7</v>
      </c>
      <c r="K98" s="2">
        <v>0</v>
      </c>
      <c r="L98" s="2" t="s">
        <v>743</v>
      </c>
      <c r="M98" s="2" t="s">
        <v>726</v>
      </c>
      <c r="N98" s="2" t="s">
        <v>609</v>
      </c>
      <c r="O98" s="2" t="s">
        <v>726</v>
      </c>
      <c r="P98" s="2" t="s">
        <v>609</v>
      </c>
      <c r="Q98" s="2" t="s">
        <v>726</v>
      </c>
      <c r="R98" s="2" t="s">
        <v>609</v>
      </c>
      <c r="S98" s="2" t="s">
        <v>726</v>
      </c>
      <c r="U98" s="15">
        <f t="shared" si="2"/>
        <v>107</v>
      </c>
      <c r="V98" s="2">
        <f t="shared" si="3"/>
        <v>0</v>
      </c>
    </row>
    <row r="99" spans="1:22" ht="15" customHeight="1" x14ac:dyDescent="0.25">
      <c r="A99" s="2" t="s">
        <v>163</v>
      </c>
      <c r="B99" s="2" t="s">
        <v>162</v>
      </c>
      <c r="C99" s="2">
        <v>2017</v>
      </c>
      <c r="D99" s="2" t="s">
        <v>609</v>
      </c>
      <c r="E99" s="2" t="s">
        <v>609</v>
      </c>
      <c r="F99" s="2" t="s">
        <v>609</v>
      </c>
      <c r="G99" s="2" t="s">
        <v>609</v>
      </c>
      <c r="H99" s="2" t="s">
        <v>609</v>
      </c>
      <c r="I99" s="2" t="s">
        <v>609</v>
      </c>
      <c r="J99" s="2" t="s">
        <v>609</v>
      </c>
      <c r="K99" s="2" t="s">
        <v>609</v>
      </c>
      <c r="L99" s="2" t="s">
        <v>609</v>
      </c>
      <c r="M99" s="2" t="s">
        <v>609</v>
      </c>
      <c r="N99" s="2" t="s">
        <v>609</v>
      </c>
      <c r="O99" s="2" t="s">
        <v>609</v>
      </c>
      <c r="P99" s="2" t="s">
        <v>609</v>
      </c>
      <c r="Q99" s="2" t="s">
        <v>609</v>
      </c>
      <c r="R99" s="2" t="s">
        <v>609</v>
      </c>
      <c r="S99" s="2" t="s">
        <v>609</v>
      </c>
      <c r="U99" s="15">
        <f t="shared" si="2"/>
        <v>0</v>
      </c>
      <c r="V99" s="2">
        <f t="shared" si="3"/>
        <v>0</v>
      </c>
    </row>
    <row r="100" spans="1:22" ht="15" customHeight="1" x14ac:dyDescent="0.25">
      <c r="A100" s="2" t="s">
        <v>168</v>
      </c>
      <c r="B100" s="2" t="s">
        <v>165</v>
      </c>
      <c r="C100" s="2">
        <v>2017</v>
      </c>
      <c r="D100" s="2" t="s">
        <v>609</v>
      </c>
      <c r="E100" s="2" t="s">
        <v>609</v>
      </c>
      <c r="F100" s="2" t="s">
        <v>609</v>
      </c>
      <c r="G100" s="2" t="s">
        <v>609</v>
      </c>
      <c r="H100" s="2" t="s">
        <v>609</v>
      </c>
      <c r="I100" s="2" t="s">
        <v>609</v>
      </c>
      <c r="J100" s="2" t="s">
        <v>609</v>
      </c>
      <c r="K100" s="2" t="s">
        <v>609</v>
      </c>
      <c r="L100" s="2" t="s">
        <v>609</v>
      </c>
      <c r="M100" s="2" t="s">
        <v>609</v>
      </c>
      <c r="N100" s="2" t="s">
        <v>609</v>
      </c>
      <c r="O100" s="2" t="s">
        <v>609</v>
      </c>
      <c r="P100" s="2" t="s">
        <v>609</v>
      </c>
      <c r="Q100" s="2" t="s">
        <v>609</v>
      </c>
      <c r="R100" s="2" t="s">
        <v>609</v>
      </c>
      <c r="S100" s="2" t="s">
        <v>609</v>
      </c>
      <c r="U100" s="15">
        <f t="shared" si="2"/>
        <v>0</v>
      </c>
      <c r="V100" s="2">
        <f t="shared" si="3"/>
        <v>0</v>
      </c>
    </row>
    <row r="101" spans="1:22" ht="15" customHeight="1" x14ac:dyDescent="0.25">
      <c r="A101" s="2" t="s">
        <v>169</v>
      </c>
      <c r="B101" s="2" t="s">
        <v>170</v>
      </c>
      <c r="C101" s="2">
        <v>2017</v>
      </c>
      <c r="D101" s="2" t="s">
        <v>609</v>
      </c>
      <c r="E101" s="2" t="s">
        <v>609</v>
      </c>
      <c r="F101" s="2" t="s">
        <v>609</v>
      </c>
      <c r="G101" s="2" t="s">
        <v>609</v>
      </c>
      <c r="H101" s="2" t="s">
        <v>609</v>
      </c>
      <c r="I101" s="2" t="s">
        <v>609</v>
      </c>
      <c r="J101" s="2" t="s">
        <v>609</v>
      </c>
      <c r="K101" s="2" t="s">
        <v>609</v>
      </c>
      <c r="L101" s="2" t="s">
        <v>609</v>
      </c>
      <c r="M101" s="2" t="s">
        <v>609</v>
      </c>
      <c r="N101" s="2" t="s">
        <v>609</v>
      </c>
      <c r="O101" s="2" t="s">
        <v>609</v>
      </c>
      <c r="P101" s="2" t="s">
        <v>609</v>
      </c>
      <c r="Q101" s="2" t="s">
        <v>609</v>
      </c>
      <c r="R101" s="2" t="s">
        <v>609</v>
      </c>
      <c r="S101" s="2" t="s">
        <v>609</v>
      </c>
      <c r="U101" s="15">
        <f t="shared" si="2"/>
        <v>0</v>
      </c>
      <c r="V101" s="2">
        <f t="shared" si="3"/>
        <v>0</v>
      </c>
    </row>
    <row r="102" spans="1:22" ht="15" customHeight="1" x14ac:dyDescent="0.25">
      <c r="A102" s="2" t="s">
        <v>169</v>
      </c>
      <c r="B102" s="2" t="s">
        <v>171</v>
      </c>
      <c r="C102" s="2">
        <v>2017</v>
      </c>
      <c r="D102" s="2" t="s">
        <v>609</v>
      </c>
      <c r="E102" s="2" t="s">
        <v>609</v>
      </c>
      <c r="F102" s="2" t="s">
        <v>609</v>
      </c>
      <c r="G102" s="2" t="s">
        <v>609</v>
      </c>
      <c r="H102" s="2" t="s">
        <v>609</v>
      </c>
      <c r="I102" s="2" t="s">
        <v>609</v>
      </c>
      <c r="J102" s="2" t="s">
        <v>609</v>
      </c>
      <c r="K102" s="2" t="s">
        <v>609</v>
      </c>
      <c r="L102" s="2" t="s">
        <v>609</v>
      </c>
      <c r="M102" s="2" t="s">
        <v>609</v>
      </c>
      <c r="N102" s="2" t="s">
        <v>609</v>
      </c>
      <c r="O102" s="2" t="s">
        <v>609</v>
      </c>
      <c r="P102" s="2" t="s">
        <v>609</v>
      </c>
      <c r="Q102" s="2" t="s">
        <v>609</v>
      </c>
      <c r="R102" s="2" t="s">
        <v>609</v>
      </c>
      <c r="S102" s="2" t="s">
        <v>609</v>
      </c>
      <c r="U102" s="15">
        <f t="shared" si="2"/>
        <v>0</v>
      </c>
      <c r="V102" s="2">
        <f t="shared" si="3"/>
        <v>0</v>
      </c>
    </row>
    <row r="103" spans="1:22" ht="15" customHeight="1" x14ac:dyDescent="0.25">
      <c r="A103" s="2" t="s">
        <v>169</v>
      </c>
      <c r="B103" s="2" t="s">
        <v>172</v>
      </c>
      <c r="C103" s="2">
        <v>2017</v>
      </c>
      <c r="D103" s="2" t="s">
        <v>609</v>
      </c>
      <c r="E103" s="2" t="s">
        <v>609</v>
      </c>
      <c r="F103" s="2" t="s">
        <v>609</v>
      </c>
      <c r="G103" s="2" t="s">
        <v>609</v>
      </c>
      <c r="H103" s="2" t="s">
        <v>609</v>
      </c>
      <c r="I103" s="2" t="s">
        <v>609</v>
      </c>
      <c r="J103" s="2" t="s">
        <v>609</v>
      </c>
      <c r="K103" s="2" t="s">
        <v>609</v>
      </c>
      <c r="L103" s="2" t="s">
        <v>609</v>
      </c>
      <c r="M103" s="2" t="s">
        <v>609</v>
      </c>
      <c r="N103" s="2" t="s">
        <v>609</v>
      </c>
      <c r="O103" s="2" t="s">
        <v>609</v>
      </c>
      <c r="P103" s="2" t="s">
        <v>609</v>
      </c>
      <c r="Q103" s="2" t="s">
        <v>609</v>
      </c>
      <c r="R103" s="2" t="s">
        <v>609</v>
      </c>
      <c r="S103" s="2" t="s">
        <v>609</v>
      </c>
      <c r="U103" s="15">
        <f t="shared" si="2"/>
        <v>0</v>
      </c>
      <c r="V103" s="2">
        <f t="shared" si="3"/>
        <v>0</v>
      </c>
    </row>
    <row r="104" spans="1:22" ht="15" customHeight="1" x14ac:dyDescent="0.25">
      <c r="A104" s="2" t="s">
        <v>169</v>
      </c>
      <c r="B104" s="2" t="s">
        <v>173</v>
      </c>
      <c r="C104" s="2">
        <v>2017</v>
      </c>
      <c r="D104" s="2" t="s">
        <v>609</v>
      </c>
      <c r="E104" s="2" t="s">
        <v>609</v>
      </c>
      <c r="F104" s="2" t="s">
        <v>609</v>
      </c>
      <c r="G104" s="2" t="s">
        <v>609</v>
      </c>
      <c r="H104" s="2" t="s">
        <v>609</v>
      </c>
      <c r="I104" s="2" t="s">
        <v>609</v>
      </c>
      <c r="J104" s="2" t="s">
        <v>609</v>
      </c>
      <c r="K104" s="2" t="s">
        <v>609</v>
      </c>
      <c r="L104" s="2" t="s">
        <v>609</v>
      </c>
      <c r="M104" s="2" t="s">
        <v>609</v>
      </c>
      <c r="N104" s="2" t="s">
        <v>609</v>
      </c>
      <c r="O104" s="2" t="s">
        <v>609</v>
      </c>
      <c r="P104" s="2" t="s">
        <v>609</v>
      </c>
      <c r="Q104" s="2" t="s">
        <v>609</v>
      </c>
      <c r="R104" s="2" t="s">
        <v>609</v>
      </c>
      <c r="S104" s="2" t="s">
        <v>609</v>
      </c>
      <c r="U104" s="15">
        <f t="shared" si="2"/>
        <v>0</v>
      </c>
      <c r="V104" s="2">
        <f t="shared" si="3"/>
        <v>0</v>
      </c>
    </row>
    <row r="105" spans="1:22" ht="15" customHeight="1" x14ac:dyDescent="0.25">
      <c r="A105" s="2" t="s">
        <v>169</v>
      </c>
      <c r="B105" s="2" t="s">
        <v>174</v>
      </c>
      <c r="C105" s="2">
        <v>2017</v>
      </c>
      <c r="D105" s="2" t="s">
        <v>609</v>
      </c>
      <c r="E105" s="2" t="s">
        <v>609</v>
      </c>
      <c r="F105" s="2" t="s">
        <v>609</v>
      </c>
      <c r="G105" s="2" t="s">
        <v>609</v>
      </c>
      <c r="H105" s="2" t="s">
        <v>609</v>
      </c>
      <c r="I105" s="2" t="s">
        <v>609</v>
      </c>
      <c r="J105" s="2" t="s">
        <v>609</v>
      </c>
      <c r="K105" s="2" t="s">
        <v>609</v>
      </c>
      <c r="L105" s="2" t="s">
        <v>609</v>
      </c>
      <c r="M105" s="2" t="s">
        <v>609</v>
      </c>
      <c r="N105" s="2" t="s">
        <v>609</v>
      </c>
      <c r="O105" s="2" t="s">
        <v>609</v>
      </c>
      <c r="P105" s="2" t="s">
        <v>609</v>
      </c>
      <c r="Q105" s="2" t="s">
        <v>609</v>
      </c>
      <c r="R105" s="2" t="s">
        <v>609</v>
      </c>
      <c r="S105" s="2" t="s">
        <v>609</v>
      </c>
      <c r="U105" s="15">
        <f t="shared" si="2"/>
        <v>0</v>
      </c>
      <c r="V105" s="2">
        <f t="shared" si="3"/>
        <v>0</v>
      </c>
    </row>
    <row r="106" spans="1:22" ht="15" customHeight="1" x14ac:dyDescent="0.25">
      <c r="A106" s="2" t="s">
        <v>169</v>
      </c>
      <c r="B106" s="2" t="s">
        <v>175</v>
      </c>
      <c r="C106" s="2">
        <v>2017</v>
      </c>
      <c r="D106" s="2" t="s">
        <v>609</v>
      </c>
      <c r="E106" s="2" t="s">
        <v>609</v>
      </c>
      <c r="F106" s="2" t="s">
        <v>609</v>
      </c>
      <c r="G106" s="2" t="s">
        <v>609</v>
      </c>
      <c r="H106" s="2" t="s">
        <v>609</v>
      </c>
      <c r="I106" s="2" t="s">
        <v>609</v>
      </c>
      <c r="J106" s="2" t="s">
        <v>609</v>
      </c>
      <c r="K106" s="2" t="s">
        <v>609</v>
      </c>
      <c r="L106" s="2" t="s">
        <v>609</v>
      </c>
      <c r="M106" s="2" t="s">
        <v>609</v>
      </c>
      <c r="N106" s="2" t="s">
        <v>609</v>
      </c>
      <c r="O106" s="2" t="s">
        <v>609</v>
      </c>
      <c r="P106" s="2" t="s">
        <v>609</v>
      </c>
      <c r="Q106" s="2" t="s">
        <v>609</v>
      </c>
      <c r="R106" s="2" t="s">
        <v>609</v>
      </c>
      <c r="S106" s="2" t="s">
        <v>609</v>
      </c>
      <c r="U106" s="15">
        <f t="shared" si="2"/>
        <v>0</v>
      </c>
      <c r="V106" s="2">
        <f t="shared" si="3"/>
        <v>0</v>
      </c>
    </row>
    <row r="107" spans="1:22" ht="15" customHeight="1" x14ac:dyDescent="0.25">
      <c r="A107" s="2" t="s">
        <v>169</v>
      </c>
      <c r="B107" s="2" t="s">
        <v>176</v>
      </c>
      <c r="C107" s="2">
        <v>2017</v>
      </c>
      <c r="D107" s="2" t="s">
        <v>609</v>
      </c>
      <c r="E107" s="2" t="s">
        <v>609</v>
      </c>
      <c r="F107" s="2" t="s">
        <v>609</v>
      </c>
      <c r="G107" s="2" t="s">
        <v>609</v>
      </c>
      <c r="H107" s="2" t="s">
        <v>609</v>
      </c>
      <c r="I107" s="2" t="s">
        <v>609</v>
      </c>
      <c r="J107" s="2" t="s">
        <v>609</v>
      </c>
      <c r="K107" s="2" t="s">
        <v>609</v>
      </c>
      <c r="L107" s="2" t="s">
        <v>609</v>
      </c>
      <c r="M107" s="2" t="s">
        <v>609</v>
      </c>
      <c r="N107" s="2" t="s">
        <v>609</v>
      </c>
      <c r="O107" s="2" t="s">
        <v>609</v>
      </c>
      <c r="P107" s="2" t="s">
        <v>609</v>
      </c>
      <c r="Q107" s="2" t="s">
        <v>609</v>
      </c>
      <c r="R107" s="2" t="s">
        <v>609</v>
      </c>
      <c r="S107" s="2" t="s">
        <v>609</v>
      </c>
      <c r="U107" s="15">
        <f t="shared" si="2"/>
        <v>0</v>
      </c>
      <c r="V107" s="2">
        <f t="shared" si="3"/>
        <v>0</v>
      </c>
    </row>
    <row r="108" spans="1:22" ht="15" customHeight="1" x14ac:dyDescent="0.25">
      <c r="A108" s="2" t="s">
        <v>177</v>
      </c>
      <c r="B108" s="2" t="s">
        <v>178</v>
      </c>
      <c r="C108" s="2">
        <v>2017</v>
      </c>
      <c r="D108" s="2">
        <v>27.074999999999999</v>
      </c>
      <c r="E108" s="2">
        <v>13.452999999999999</v>
      </c>
      <c r="F108" s="2">
        <v>0.16200000000000001</v>
      </c>
      <c r="G108" s="2">
        <v>0.70099999999999996</v>
      </c>
      <c r="H108" s="2" t="s">
        <v>726</v>
      </c>
      <c r="I108" s="2">
        <v>9.5399999999999991</v>
      </c>
      <c r="J108" s="2">
        <v>3.2130000000000001</v>
      </c>
      <c r="K108" s="2" t="s">
        <v>726</v>
      </c>
      <c r="L108" s="2" t="s">
        <v>726</v>
      </c>
      <c r="M108" s="2" t="s">
        <v>726</v>
      </c>
      <c r="N108" s="2" t="s">
        <v>609</v>
      </c>
      <c r="O108" s="2" t="s">
        <v>726</v>
      </c>
      <c r="P108" s="2" t="s">
        <v>609</v>
      </c>
      <c r="Q108" s="2" t="s">
        <v>726</v>
      </c>
      <c r="R108" s="2" t="s">
        <v>609</v>
      </c>
      <c r="S108" s="2" t="s">
        <v>726</v>
      </c>
      <c r="U108" s="15">
        <f t="shared" si="2"/>
        <v>27.074999999999999</v>
      </c>
      <c r="V108" s="2">
        <f t="shared" si="3"/>
        <v>0</v>
      </c>
    </row>
    <row r="109" spans="1:22" ht="15" customHeight="1" x14ac:dyDescent="0.25">
      <c r="A109" s="2" t="s">
        <v>177</v>
      </c>
      <c r="B109" s="2" t="s">
        <v>179</v>
      </c>
      <c r="C109" s="2">
        <v>2017</v>
      </c>
      <c r="D109" s="2">
        <v>4.1779999999999999</v>
      </c>
      <c r="E109" s="2">
        <v>1.2450000000000001</v>
      </c>
      <c r="F109" s="2">
        <v>4.4999999999999998E-2</v>
      </c>
      <c r="G109" s="2">
        <v>1.607</v>
      </c>
      <c r="H109" s="2" t="s">
        <v>726</v>
      </c>
      <c r="I109" s="2">
        <v>1.171</v>
      </c>
      <c r="J109" s="2">
        <v>0.107</v>
      </c>
      <c r="K109" s="2" t="s">
        <v>726</v>
      </c>
      <c r="L109" s="2" t="s">
        <v>726</v>
      </c>
      <c r="M109" s="2" t="s">
        <v>726</v>
      </c>
      <c r="N109" s="2" t="s">
        <v>609</v>
      </c>
      <c r="O109" s="2" t="s">
        <v>726</v>
      </c>
      <c r="P109" s="2" t="s">
        <v>609</v>
      </c>
      <c r="Q109" s="2" t="s">
        <v>726</v>
      </c>
      <c r="R109" s="2" t="s">
        <v>609</v>
      </c>
      <c r="S109" s="2" t="s">
        <v>726</v>
      </c>
      <c r="U109" s="15">
        <f t="shared" si="2"/>
        <v>4.1779999999999999</v>
      </c>
      <c r="V109" s="2">
        <f t="shared" si="3"/>
        <v>0</v>
      </c>
    </row>
    <row r="110" spans="1:22" ht="15" customHeight="1" x14ac:dyDescent="0.25">
      <c r="A110" s="2" t="s">
        <v>177</v>
      </c>
      <c r="B110" s="2" t="s">
        <v>180</v>
      </c>
      <c r="C110" s="2">
        <v>2017</v>
      </c>
      <c r="D110" s="2">
        <v>2.09</v>
      </c>
      <c r="E110" s="2">
        <v>0.25600000000000001</v>
      </c>
      <c r="F110" s="2" t="s">
        <v>726</v>
      </c>
      <c r="G110" s="2" t="s">
        <v>726</v>
      </c>
      <c r="H110" s="2" t="s">
        <v>726</v>
      </c>
      <c r="I110" s="2">
        <v>1.8340000000000001</v>
      </c>
      <c r="J110" s="2" t="s">
        <v>726</v>
      </c>
      <c r="K110" s="2" t="s">
        <v>726</v>
      </c>
      <c r="L110" s="2" t="s">
        <v>726</v>
      </c>
      <c r="M110" s="2" t="s">
        <v>726</v>
      </c>
      <c r="N110" s="2" t="s">
        <v>609</v>
      </c>
      <c r="O110" s="2" t="s">
        <v>726</v>
      </c>
      <c r="P110" s="2" t="s">
        <v>609</v>
      </c>
      <c r="Q110" s="2" t="s">
        <v>726</v>
      </c>
      <c r="R110" s="2" t="s">
        <v>609</v>
      </c>
      <c r="S110" s="2" t="s">
        <v>726</v>
      </c>
      <c r="U110" s="15">
        <f t="shared" si="2"/>
        <v>2.09</v>
      </c>
      <c r="V110" s="2">
        <f t="shared" si="3"/>
        <v>0</v>
      </c>
    </row>
    <row r="111" spans="1:22" ht="15" customHeight="1" x14ac:dyDescent="0.25">
      <c r="A111" s="2" t="s">
        <v>181</v>
      </c>
      <c r="B111" s="2" t="s">
        <v>182</v>
      </c>
      <c r="C111" s="2">
        <v>2017</v>
      </c>
      <c r="D111" s="2">
        <v>12.173999999999999</v>
      </c>
      <c r="E111" s="2">
        <v>4.5510000000000002</v>
      </c>
      <c r="F111" s="2">
        <v>0.499</v>
      </c>
      <c r="G111" s="2">
        <v>0</v>
      </c>
      <c r="H111" s="2">
        <v>0</v>
      </c>
      <c r="I111" s="2">
        <v>4.3819999999999997</v>
      </c>
      <c r="J111" s="2">
        <v>2.6909999999999998</v>
      </c>
      <c r="K111" s="2">
        <v>0</v>
      </c>
      <c r="L111" s="2">
        <v>0</v>
      </c>
      <c r="M111" s="2">
        <v>0.99</v>
      </c>
      <c r="N111" s="2" t="s">
        <v>734</v>
      </c>
      <c r="O111" s="2" t="s">
        <v>726</v>
      </c>
      <c r="P111" s="2" t="s">
        <v>734</v>
      </c>
      <c r="Q111" s="2" t="s">
        <v>726</v>
      </c>
      <c r="R111" s="2" t="s">
        <v>734</v>
      </c>
      <c r="S111" s="2" t="s">
        <v>726</v>
      </c>
      <c r="U111" s="15">
        <f t="shared" si="2"/>
        <v>12.173999999999999</v>
      </c>
      <c r="V111" s="2">
        <f t="shared" si="3"/>
        <v>0</v>
      </c>
    </row>
    <row r="112" spans="1:22" ht="15" customHeight="1" x14ac:dyDescent="0.25">
      <c r="A112" s="2" t="s">
        <v>181</v>
      </c>
      <c r="B112" s="2" t="s">
        <v>183</v>
      </c>
      <c r="C112" s="2">
        <v>2017</v>
      </c>
      <c r="D112" s="2">
        <v>7.9749999999999996</v>
      </c>
      <c r="E112" s="2">
        <v>3.444</v>
      </c>
      <c r="F112" s="2">
        <v>0.186</v>
      </c>
      <c r="G112" s="2">
        <v>0</v>
      </c>
      <c r="H112" s="2">
        <v>0</v>
      </c>
      <c r="I112" s="2">
        <v>2.5209999999999999</v>
      </c>
      <c r="J112" s="2">
        <v>1.8129999999999999</v>
      </c>
      <c r="K112" s="2">
        <v>0</v>
      </c>
      <c r="L112" s="2">
        <v>0</v>
      </c>
      <c r="M112" s="2">
        <v>0</v>
      </c>
      <c r="N112" s="2" t="s">
        <v>726</v>
      </c>
      <c r="O112" s="2" t="s">
        <v>726</v>
      </c>
      <c r="P112" s="2" t="s">
        <v>726</v>
      </c>
      <c r="Q112" s="2" t="s">
        <v>726</v>
      </c>
      <c r="R112" s="2" t="s">
        <v>726</v>
      </c>
      <c r="S112" s="2" t="s">
        <v>726</v>
      </c>
      <c r="U112" s="15">
        <f t="shared" si="2"/>
        <v>7.9749999999999996</v>
      </c>
      <c r="V112" s="2">
        <f t="shared" si="3"/>
        <v>0</v>
      </c>
    </row>
    <row r="113" spans="1:22" ht="15" customHeight="1" x14ac:dyDescent="0.25">
      <c r="A113" s="2" t="s">
        <v>181</v>
      </c>
      <c r="B113" s="2" t="s">
        <v>184</v>
      </c>
      <c r="C113" s="2">
        <v>2017</v>
      </c>
      <c r="D113" s="2">
        <v>16.611000000000001</v>
      </c>
      <c r="E113" s="2">
        <v>4.0540000000000003</v>
      </c>
      <c r="F113" s="2">
        <v>0.23100000000000001</v>
      </c>
      <c r="G113" s="2">
        <v>0</v>
      </c>
      <c r="H113" s="2">
        <v>0</v>
      </c>
      <c r="I113" s="2">
        <v>2.1120000000000001</v>
      </c>
      <c r="J113" s="2">
        <v>2.137</v>
      </c>
      <c r="K113" s="2">
        <v>0</v>
      </c>
      <c r="L113" s="2">
        <v>0</v>
      </c>
      <c r="M113" s="2">
        <v>8.0510000000000002</v>
      </c>
      <c r="N113" s="2" t="s">
        <v>726</v>
      </c>
      <c r="O113" s="2" t="s">
        <v>726</v>
      </c>
      <c r="P113" s="2" t="s">
        <v>726</v>
      </c>
      <c r="Q113" s="2" t="s">
        <v>726</v>
      </c>
      <c r="R113" s="2" t="s">
        <v>726</v>
      </c>
      <c r="S113" s="2" t="s">
        <v>726</v>
      </c>
      <c r="U113" s="15">
        <f t="shared" si="2"/>
        <v>16.611000000000001</v>
      </c>
      <c r="V113" s="2">
        <f t="shared" si="3"/>
        <v>0</v>
      </c>
    </row>
    <row r="114" spans="1:22" ht="15" customHeight="1" x14ac:dyDescent="0.25">
      <c r="A114" s="2" t="s">
        <v>181</v>
      </c>
      <c r="B114" s="2" t="s">
        <v>185</v>
      </c>
      <c r="C114" s="2">
        <v>2017</v>
      </c>
      <c r="D114" s="2">
        <v>173.37</v>
      </c>
      <c r="E114" s="2">
        <v>92.558999999999997</v>
      </c>
      <c r="F114" s="2">
        <v>10.093999999999999</v>
      </c>
      <c r="G114" s="2">
        <v>0</v>
      </c>
      <c r="H114" s="2">
        <v>0</v>
      </c>
      <c r="I114" s="2">
        <v>36.656999999999996</v>
      </c>
      <c r="J114" s="2">
        <v>28.657</v>
      </c>
      <c r="K114" s="2">
        <v>0</v>
      </c>
      <c r="L114" s="2">
        <v>0</v>
      </c>
      <c r="M114" s="2">
        <v>5.3540000000000001</v>
      </c>
      <c r="N114" s="2" t="s">
        <v>726</v>
      </c>
      <c r="O114" s="2" t="s">
        <v>726</v>
      </c>
      <c r="P114" s="2" t="s">
        <v>726</v>
      </c>
      <c r="Q114" s="2" t="s">
        <v>726</v>
      </c>
      <c r="R114" s="2" t="s">
        <v>726</v>
      </c>
      <c r="S114" s="2" t="s">
        <v>726</v>
      </c>
      <c r="U114" s="15">
        <f t="shared" si="2"/>
        <v>173.37</v>
      </c>
      <c r="V114" s="2">
        <f t="shared" si="3"/>
        <v>0</v>
      </c>
    </row>
    <row r="115" spans="1:22" ht="15" customHeight="1" x14ac:dyDescent="0.25">
      <c r="A115" s="2" t="s">
        <v>186</v>
      </c>
      <c r="B115" s="2" t="s">
        <v>187</v>
      </c>
      <c r="C115" s="2">
        <v>2017</v>
      </c>
      <c r="D115" s="2">
        <v>162</v>
      </c>
      <c r="E115" s="2">
        <v>64</v>
      </c>
      <c r="F115" s="2">
        <v>39</v>
      </c>
      <c r="G115" s="2">
        <v>6</v>
      </c>
      <c r="H115" s="2" t="s">
        <v>726</v>
      </c>
      <c r="I115" s="2">
        <v>29</v>
      </c>
      <c r="J115" s="2">
        <v>18</v>
      </c>
      <c r="K115" s="2">
        <v>1.3</v>
      </c>
      <c r="L115" s="2">
        <v>0</v>
      </c>
      <c r="M115" s="2">
        <v>4</v>
      </c>
      <c r="N115" s="2" t="s">
        <v>734</v>
      </c>
      <c r="O115" s="2" t="s">
        <v>726</v>
      </c>
      <c r="P115" s="2" t="s">
        <v>734</v>
      </c>
      <c r="Q115" s="2" t="s">
        <v>726</v>
      </c>
      <c r="R115" s="2" t="s">
        <v>734</v>
      </c>
      <c r="S115" s="2" t="s">
        <v>726</v>
      </c>
      <c r="U115" s="15">
        <f t="shared" si="2"/>
        <v>162</v>
      </c>
      <c r="V115" s="2">
        <f t="shared" si="3"/>
        <v>0</v>
      </c>
    </row>
    <row r="116" spans="1:22" ht="15" customHeight="1" x14ac:dyDescent="0.25">
      <c r="A116" s="2" t="s">
        <v>188</v>
      </c>
      <c r="B116" s="2" t="s">
        <v>189</v>
      </c>
      <c r="C116" s="2">
        <v>2017</v>
      </c>
      <c r="D116" s="2">
        <v>684.8</v>
      </c>
      <c r="E116" s="2">
        <v>367.6</v>
      </c>
      <c r="F116" s="2">
        <v>84.8</v>
      </c>
      <c r="G116" s="2" t="s">
        <v>726</v>
      </c>
      <c r="H116" s="2" t="s">
        <v>726</v>
      </c>
      <c r="I116" s="2">
        <v>97.5</v>
      </c>
      <c r="J116" s="2">
        <v>79</v>
      </c>
      <c r="K116" s="2">
        <v>6.2</v>
      </c>
      <c r="L116" s="2">
        <v>18.3</v>
      </c>
      <c r="M116" s="2">
        <v>31.2</v>
      </c>
      <c r="N116" s="2" t="s">
        <v>609</v>
      </c>
      <c r="O116" s="2" t="s">
        <v>726</v>
      </c>
      <c r="P116" s="2" t="s">
        <v>609</v>
      </c>
      <c r="Q116" s="2" t="s">
        <v>726</v>
      </c>
      <c r="R116" s="2" t="s">
        <v>609</v>
      </c>
      <c r="S116" s="2" t="s">
        <v>726</v>
      </c>
      <c r="U116" s="15">
        <f t="shared" si="2"/>
        <v>684.8</v>
      </c>
      <c r="V116" s="2">
        <f t="shared" si="3"/>
        <v>0</v>
      </c>
    </row>
    <row r="117" spans="1:22" ht="15" customHeight="1" x14ac:dyDescent="0.25">
      <c r="A117" s="2" t="s">
        <v>190</v>
      </c>
      <c r="B117" s="2" t="s">
        <v>191</v>
      </c>
      <c r="C117" s="2">
        <v>2017</v>
      </c>
      <c r="D117" s="2" t="s">
        <v>726</v>
      </c>
      <c r="E117" s="2" t="s">
        <v>726</v>
      </c>
      <c r="F117" s="2" t="s">
        <v>726</v>
      </c>
      <c r="G117" s="2" t="s">
        <v>726</v>
      </c>
      <c r="H117" s="2" t="s">
        <v>726</v>
      </c>
      <c r="I117" s="2" t="s">
        <v>726</v>
      </c>
      <c r="J117" s="2" t="s">
        <v>726</v>
      </c>
      <c r="K117" s="2" t="s">
        <v>726</v>
      </c>
      <c r="L117" s="2" t="s">
        <v>726</v>
      </c>
      <c r="M117" s="2" t="s">
        <v>726</v>
      </c>
      <c r="N117" s="2" t="s">
        <v>609</v>
      </c>
      <c r="O117" s="2" t="s">
        <v>726</v>
      </c>
      <c r="P117" s="2" t="s">
        <v>609</v>
      </c>
      <c r="Q117" s="2" t="s">
        <v>726</v>
      </c>
      <c r="R117" s="2" t="s">
        <v>609</v>
      </c>
      <c r="S117" s="2" t="s">
        <v>726</v>
      </c>
      <c r="U117" s="15">
        <f t="shared" si="2"/>
        <v>0</v>
      </c>
      <c r="V117" s="2">
        <f t="shared" si="3"/>
        <v>0</v>
      </c>
    </row>
    <row r="118" spans="1:22" ht="15" customHeight="1" x14ac:dyDescent="0.25">
      <c r="A118" s="2" t="s">
        <v>190</v>
      </c>
      <c r="B118" s="2" t="s">
        <v>192</v>
      </c>
      <c r="C118" s="2">
        <v>2017</v>
      </c>
      <c r="D118" s="2">
        <v>3319.03</v>
      </c>
      <c r="E118" s="2">
        <v>2052</v>
      </c>
      <c r="F118" s="2">
        <v>265</v>
      </c>
      <c r="G118" s="2">
        <v>190</v>
      </c>
      <c r="H118" s="2" t="s">
        <v>726</v>
      </c>
      <c r="I118" s="2">
        <v>330</v>
      </c>
      <c r="J118" s="2">
        <v>441</v>
      </c>
      <c r="K118" s="2">
        <v>3</v>
      </c>
      <c r="L118" s="2" t="s">
        <v>743</v>
      </c>
      <c r="M118" s="2" t="s">
        <v>743</v>
      </c>
      <c r="N118" s="2" t="s">
        <v>889</v>
      </c>
      <c r="O118" s="2">
        <v>29</v>
      </c>
      <c r="P118" s="2" t="s">
        <v>890</v>
      </c>
      <c r="Q118" s="2">
        <v>22.9</v>
      </c>
      <c r="R118" s="2" t="s">
        <v>891</v>
      </c>
      <c r="S118" s="2">
        <v>141</v>
      </c>
      <c r="U118" s="15">
        <f t="shared" si="2"/>
        <v>3319.03</v>
      </c>
      <c r="V118" s="27">
        <f>IFERROR(O118/1,0)+IFERROR(Q118/1,0)</f>
        <v>51.9</v>
      </c>
    </row>
    <row r="119" spans="1:22" ht="15" customHeight="1" x14ac:dyDescent="0.25">
      <c r="A119" s="2" t="s">
        <v>190</v>
      </c>
      <c r="B119" s="2" t="s">
        <v>193</v>
      </c>
      <c r="C119" s="2">
        <v>2017</v>
      </c>
      <c r="D119" s="2">
        <v>159.22</v>
      </c>
      <c r="E119" s="2" t="s">
        <v>726</v>
      </c>
      <c r="F119" s="2" t="s">
        <v>726</v>
      </c>
      <c r="G119" s="2" t="s">
        <v>726</v>
      </c>
      <c r="H119" s="2" t="s">
        <v>726</v>
      </c>
      <c r="I119" s="2" t="s">
        <v>726</v>
      </c>
      <c r="J119" s="2" t="s">
        <v>726</v>
      </c>
      <c r="K119" s="2" t="s">
        <v>726</v>
      </c>
      <c r="L119" s="2" t="s">
        <v>726</v>
      </c>
      <c r="M119" s="2" t="s">
        <v>726</v>
      </c>
      <c r="N119" s="2" t="s">
        <v>609</v>
      </c>
      <c r="O119" s="2" t="s">
        <v>726</v>
      </c>
      <c r="P119" s="2" t="s">
        <v>609</v>
      </c>
      <c r="Q119" s="2" t="s">
        <v>726</v>
      </c>
      <c r="R119" s="2" t="s">
        <v>609</v>
      </c>
      <c r="S119" s="2" t="s">
        <v>726</v>
      </c>
      <c r="U119" s="15">
        <f t="shared" si="2"/>
        <v>159.22</v>
      </c>
      <c r="V119" s="2">
        <f t="shared" si="3"/>
        <v>0</v>
      </c>
    </row>
    <row r="120" spans="1:22" ht="15" customHeight="1" x14ac:dyDescent="0.25">
      <c r="A120" s="2" t="s">
        <v>190</v>
      </c>
      <c r="B120" s="2" t="s">
        <v>190</v>
      </c>
      <c r="C120" s="2">
        <v>2017</v>
      </c>
      <c r="D120" s="2" t="s">
        <v>726</v>
      </c>
      <c r="E120" s="2" t="s">
        <v>726</v>
      </c>
      <c r="F120" s="2" t="s">
        <v>726</v>
      </c>
      <c r="G120" s="2" t="s">
        <v>726</v>
      </c>
      <c r="H120" s="2" t="s">
        <v>726</v>
      </c>
      <c r="I120" s="2" t="s">
        <v>726</v>
      </c>
      <c r="J120" s="2" t="s">
        <v>726</v>
      </c>
      <c r="K120" s="2" t="s">
        <v>726</v>
      </c>
      <c r="L120" s="2" t="s">
        <v>726</v>
      </c>
      <c r="M120" s="2" t="s">
        <v>726</v>
      </c>
      <c r="N120" s="2" t="s">
        <v>609</v>
      </c>
      <c r="O120" s="2" t="s">
        <v>726</v>
      </c>
      <c r="P120" s="2" t="s">
        <v>609</v>
      </c>
      <c r="Q120" s="2" t="s">
        <v>726</v>
      </c>
      <c r="R120" s="2" t="s">
        <v>609</v>
      </c>
      <c r="S120" s="2" t="s">
        <v>726</v>
      </c>
      <c r="U120" s="15">
        <f t="shared" si="2"/>
        <v>0</v>
      </c>
      <c r="V120" s="2">
        <f t="shared" si="3"/>
        <v>0</v>
      </c>
    </row>
    <row r="121" spans="1:22" ht="15" customHeight="1" x14ac:dyDescent="0.25">
      <c r="A121" s="2" t="s">
        <v>190</v>
      </c>
      <c r="B121" s="2" t="s">
        <v>194</v>
      </c>
      <c r="C121" s="2">
        <v>2017</v>
      </c>
      <c r="D121" s="2" t="s">
        <v>726</v>
      </c>
      <c r="E121" s="2" t="s">
        <v>726</v>
      </c>
      <c r="F121" s="2" t="s">
        <v>726</v>
      </c>
      <c r="G121" s="2" t="s">
        <v>726</v>
      </c>
      <c r="H121" s="2" t="s">
        <v>726</v>
      </c>
      <c r="I121" s="2" t="s">
        <v>726</v>
      </c>
      <c r="J121" s="2" t="s">
        <v>726</v>
      </c>
      <c r="K121" s="2" t="s">
        <v>726</v>
      </c>
      <c r="L121" s="2" t="s">
        <v>726</v>
      </c>
      <c r="M121" s="2" t="s">
        <v>726</v>
      </c>
      <c r="N121" s="2" t="s">
        <v>609</v>
      </c>
      <c r="O121" s="2" t="s">
        <v>726</v>
      </c>
      <c r="P121" s="2" t="s">
        <v>609</v>
      </c>
      <c r="Q121" s="2" t="s">
        <v>726</v>
      </c>
      <c r="R121" s="2" t="s">
        <v>609</v>
      </c>
      <c r="S121" s="2" t="s">
        <v>726</v>
      </c>
      <c r="U121" s="15">
        <f t="shared" si="2"/>
        <v>0</v>
      </c>
      <c r="V121" s="2">
        <f t="shared" si="3"/>
        <v>0</v>
      </c>
    </row>
    <row r="122" spans="1:22" ht="15" customHeight="1" x14ac:dyDescent="0.25">
      <c r="A122" s="2" t="s">
        <v>190</v>
      </c>
      <c r="B122" s="2" t="s">
        <v>195</v>
      </c>
      <c r="C122" s="2">
        <v>2017</v>
      </c>
      <c r="D122" s="2" t="s">
        <v>726</v>
      </c>
      <c r="E122" s="2" t="s">
        <v>726</v>
      </c>
      <c r="F122" s="2" t="s">
        <v>726</v>
      </c>
      <c r="G122" s="2" t="s">
        <v>726</v>
      </c>
      <c r="H122" s="2" t="s">
        <v>726</v>
      </c>
      <c r="I122" s="2" t="s">
        <v>726</v>
      </c>
      <c r="J122" s="2" t="s">
        <v>726</v>
      </c>
      <c r="K122" s="2" t="s">
        <v>726</v>
      </c>
      <c r="L122" s="2" t="s">
        <v>726</v>
      </c>
      <c r="M122" s="2" t="s">
        <v>726</v>
      </c>
      <c r="N122" s="2" t="s">
        <v>609</v>
      </c>
      <c r="O122" s="2" t="s">
        <v>726</v>
      </c>
      <c r="P122" s="2" t="s">
        <v>609</v>
      </c>
      <c r="Q122" s="2" t="s">
        <v>726</v>
      </c>
      <c r="R122" s="2" t="s">
        <v>609</v>
      </c>
      <c r="S122" s="2" t="s">
        <v>726</v>
      </c>
      <c r="U122" s="15">
        <f t="shared" si="2"/>
        <v>0</v>
      </c>
      <c r="V122" s="2">
        <f t="shared" si="3"/>
        <v>0</v>
      </c>
    </row>
    <row r="123" spans="1:22" ht="15" customHeight="1" x14ac:dyDescent="0.25">
      <c r="A123" s="2" t="s">
        <v>190</v>
      </c>
      <c r="B123" s="2" t="s">
        <v>196</v>
      </c>
      <c r="C123" s="2">
        <v>2017</v>
      </c>
      <c r="D123" s="2" t="s">
        <v>726</v>
      </c>
      <c r="E123" s="2" t="s">
        <v>726</v>
      </c>
      <c r="F123" s="2" t="s">
        <v>726</v>
      </c>
      <c r="G123" s="2" t="s">
        <v>726</v>
      </c>
      <c r="H123" s="2" t="s">
        <v>726</v>
      </c>
      <c r="I123" s="2" t="s">
        <v>726</v>
      </c>
      <c r="J123" s="2" t="s">
        <v>726</v>
      </c>
      <c r="K123" s="2" t="s">
        <v>726</v>
      </c>
      <c r="L123" s="2" t="s">
        <v>726</v>
      </c>
      <c r="M123" s="2" t="s">
        <v>726</v>
      </c>
      <c r="N123" s="2" t="s">
        <v>609</v>
      </c>
      <c r="O123" s="2" t="s">
        <v>726</v>
      </c>
      <c r="P123" s="2" t="s">
        <v>609</v>
      </c>
      <c r="Q123" s="2" t="s">
        <v>726</v>
      </c>
      <c r="R123" s="2" t="s">
        <v>609</v>
      </c>
      <c r="S123" s="2" t="s">
        <v>726</v>
      </c>
      <c r="U123" s="15">
        <f t="shared" si="2"/>
        <v>0</v>
      </c>
      <c r="V123" s="2">
        <f t="shared" si="3"/>
        <v>0</v>
      </c>
    </row>
    <row r="124" spans="1:22" ht="15" customHeight="1" x14ac:dyDescent="0.25">
      <c r="A124" s="2" t="s">
        <v>197</v>
      </c>
      <c r="B124" s="2" t="s">
        <v>198</v>
      </c>
      <c r="C124" s="2">
        <v>2017</v>
      </c>
      <c r="D124" s="2">
        <v>117.6</v>
      </c>
      <c r="E124" s="2">
        <v>11.4</v>
      </c>
      <c r="F124" s="2">
        <v>9.9</v>
      </c>
      <c r="G124" s="2">
        <v>89.2</v>
      </c>
      <c r="H124" s="2">
        <v>83.2</v>
      </c>
      <c r="I124" s="2">
        <v>5.0999999999999996</v>
      </c>
      <c r="J124" s="2">
        <v>2</v>
      </c>
      <c r="K124" s="2" t="s">
        <v>726</v>
      </c>
      <c r="L124" s="2" t="s">
        <v>726</v>
      </c>
      <c r="M124" s="2" t="s">
        <v>726</v>
      </c>
      <c r="N124" s="2" t="s">
        <v>609</v>
      </c>
      <c r="O124" s="2" t="s">
        <v>726</v>
      </c>
      <c r="P124" s="2" t="s">
        <v>609</v>
      </c>
      <c r="Q124" s="2" t="s">
        <v>726</v>
      </c>
      <c r="R124" s="2" t="s">
        <v>609</v>
      </c>
      <c r="S124" s="2" t="s">
        <v>726</v>
      </c>
      <c r="U124" s="15">
        <f t="shared" si="2"/>
        <v>117.6</v>
      </c>
      <c r="V124" s="2">
        <f t="shared" si="3"/>
        <v>0</v>
      </c>
    </row>
    <row r="125" spans="1:22" ht="15" customHeight="1" x14ac:dyDescent="0.25">
      <c r="A125" s="2" t="s">
        <v>197</v>
      </c>
      <c r="B125" s="2" t="s">
        <v>199</v>
      </c>
      <c r="C125" s="2">
        <v>2017</v>
      </c>
      <c r="D125" s="2">
        <v>2.6</v>
      </c>
      <c r="E125" s="2">
        <v>1.1000000000000001</v>
      </c>
      <c r="F125" s="2">
        <v>0.6</v>
      </c>
      <c r="G125" s="2" t="s">
        <v>726</v>
      </c>
      <c r="H125" s="2" t="s">
        <v>726</v>
      </c>
      <c r="I125" s="2">
        <v>0.9</v>
      </c>
      <c r="J125" s="2" t="s">
        <v>726</v>
      </c>
      <c r="K125" s="2" t="s">
        <v>726</v>
      </c>
      <c r="L125" s="2" t="s">
        <v>726</v>
      </c>
      <c r="M125" s="2" t="s">
        <v>726</v>
      </c>
      <c r="N125" s="2" t="s">
        <v>609</v>
      </c>
      <c r="O125" s="2" t="s">
        <v>726</v>
      </c>
      <c r="P125" s="2" t="s">
        <v>609</v>
      </c>
      <c r="Q125" s="2" t="s">
        <v>726</v>
      </c>
      <c r="R125" s="2" t="s">
        <v>609</v>
      </c>
      <c r="S125" s="2" t="s">
        <v>726</v>
      </c>
      <c r="U125" s="15">
        <f t="shared" si="2"/>
        <v>2.6</v>
      </c>
      <c r="V125" s="2">
        <f t="shared" si="3"/>
        <v>0</v>
      </c>
    </row>
    <row r="126" spans="1:22" ht="15" customHeight="1" x14ac:dyDescent="0.25">
      <c r="A126" s="2" t="s">
        <v>200</v>
      </c>
      <c r="B126" s="2" t="s">
        <v>201</v>
      </c>
      <c r="C126" s="2">
        <v>2017</v>
      </c>
      <c r="D126" s="2">
        <v>20.8</v>
      </c>
      <c r="E126" s="2">
        <v>7.4</v>
      </c>
      <c r="F126" s="2">
        <v>4.9000000000000004</v>
      </c>
      <c r="G126" s="2">
        <v>2.8</v>
      </c>
      <c r="H126" s="2" t="s">
        <v>726</v>
      </c>
      <c r="I126" s="2">
        <v>3.8</v>
      </c>
      <c r="J126" s="2">
        <v>1.9</v>
      </c>
      <c r="K126" s="2" t="s">
        <v>726</v>
      </c>
      <c r="L126" s="2" t="s">
        <v>726</v>
      </c>
      <c r="M126" s="2" t="s">
        <v>726</v>
      </c>
      <c r="N126" s="2" t="s">
        <v>609</v>
      </c>
      <c r="O126" s="2" t="s">
        <v>726</v>
      </c>
      <c r="P126" s="2" t="s">
        <v>609</v>
      </c>
      <c r="Q126" s="2" t="s">
        <v>726</v>
      </c>
      <c r="R126" s="2" t="s">
        <v>609</v>
      </c>
      <c r="S126" s="2" t="s">
        <v>726</v>
      </c>
      <c r="U126" s="15">
        <f t="shared" si="2"/>
        <v>20.8</v>
      </c>
      <c r="V126" s="2">
        <f t="shared" si="3"/>
        <v>0</v>
      </c>
    </row>
    <row r="127" spans="1:22" ht="15" customHeight="1" x14ac:dyDescent="0.25">
      <c r="A127" s="2" t="s">
        <v>202</v>
      </c>
      <c r="B127" s="2" t="s">
        <v>203</v>
      </c>
      <c r="C127" s="2">
        <v>2017</v>
      </c>
      <c r="D127" s="2">
        <v>12.06</v>
      </c>
      <c r="E127" s="2">
        <v>1.7</v>
      </c>
      <c r="F127" s="2">
        <v>4.33</v>
      </c>
      <c r="G127" s="2">
        <v>0.99</v>
      </c>
      <c r="H127" s="2" t="s">
        <v>726</v>
      </c>
      <c r="I127" s="2">
        <v>2.2999999999999998</v>
      </c>
      <c r="J127" s="2">
        <v>2.2000000000000002</v>
      </c>
      <c r="K127" s="2" t="s">
        <v>726</v>
      </c>
      <c r="L127" s="2" t="s">
        <v>726</v>
      </c>
      <c r="M127" s="2">
        <v>0.54</v>
      </c>
      <c r="N127" s="2" t="s">
        <v>609</v>
      </c>
      <c r="O127" s="2" t="s">
        <v>726</v>
      </c>
      <c r="P127" s="2" t="s">
        <v>609</v>
      </c>
      <c r="Q127" s="2" t="s">
        <v>726</v>
      </c>
      <c r="R127" s="2" t="s">
        <v>609</v>
      </c>
      <c r="S127" s="2" t="s">
        <v>726</v>
      </c>
      <c r="U127" s="15">
        <f t="shared" si="2"/>
        <v>12.06</v>
      </c>
      <c r="V127" s="2">
        <f t="shared" si="3"/>
        <v>0</v>
      </c>
    </row>
    <row r="128" spans="1:22" ht="15" customHeight="1" x14ac:dyDescent="0.25">
      <c r="A128" s="2" t="s">
        <v>202</v>
      </c>
      <c r="B128" s="2" t="s">
        <v>204</v>
      </c>
      <c r="C128" s="2">
        <v>2017</v>
      </c>
      <c r="D128" s="2">
        <v>51.01</v>
      </c>
      <c r="E128" s="2">
        <v>16.2</v>
      </c>
      <c r="F128" s="2">
        <v>0.62</v>
      </c>
      <c r="G128" s="2">
        <v>21.3</v>
      </c>
      <c r="H128" s="2" t="s">
        <v>726</v>
      </c>
      <c r="I128" s="2">
        <v>6.6</v>
      </c>
      <c r="J128" s="2">
        <v>6.3</v>
      </c>
      <c r="K128" s="2" t="s">
        <v>726</v>
      </c>
      <c r="L128" s="2" t="s">
        <v>726</v>
      </c>
      <c r="M128" s="2" t="s">
        <v>743</v>
      </c>
      <c r="N128" s="2" t="s">
        <v>609</v>
      </c>
      <c r="O128" s="2" t="s">
        <v>726</v>
      </c>
      <c r="P128" s="2" t="s">
        <v>609</v>
      </c>
      <c r="Q128" s="2" t="s">
        <v>726</v>
      </c>
      <c r="R128" s="2" t="s">
        <v>609</v>
      </c>
      <c r="S128" s="2" t="s">
        <v>726</v>
      </c>
      <c r="U128" s="15">
        <f t="shared" si="2"/>
        <v>51.01</v>
      </c>
      <c r="V128" s="2">
        <f t="shared" si="3"/>
        <v>0</v>
      </c>
    </row>
    <row r="129" spans="1:22" ht="15" customHeight="1" x14ac:dyDescent="0.25">
      <c r="A129" s="2" t="s">
        <v>202</v>
      </c>
      <c r="B129" s="2" t="s">
        <v>205</v>
      </c>
      <c r="C129" s="2">
        <v>2017</v>
      </c>
      <c r="D129" s="2">
        <v>0.25700000000000001</v>
      </c>
      <c r="E129" s="2" t="s">
        <v>726</v>
      </c>
      <c r="F129" s="2" t="s">
        <v>726</v>
      </c>
      <c r="G129" s="2" t="s">
        <v>726</v>
      </c>
      <c r="H129" s="2" t="s">
        <v>726</v>
      </c>
      <c r="I129" s="2">
        <v>0.25700000000000001</v>
      </c>
      <c r="J129" s="2" t="s">
        <v>726</v>
      </c>
      <c r="K129" s="2" t="s">
        <v>726</v>
      </c>
      <c r="L129" s="2" t="s">
        <v>726</v>
      </c>
      <c r="M129" s="2" t="s">
        <v>726</v>
      </c>
      <c r="N129" s="2" t="s">
        <v>609</v>
      </c>
      <c r="O129" s="2" t="s">
        <v>726</v>
      </c>
      <c r="P129" s="2" t="s">
        <v>609</v>
      </c>
      <c r="Q129" s="2" t="s">
        <v>726</v>
      </c>
      <c r="R129" s="2" t="s">
        <v>609</v>
      </c>
      <c r="S129" s="2" t="s">
        <v>726</v>
      </c>
      <c r="U129" s="15">
        <f t="shared" si="2"/>
        <v>0.25700000000000001</v>
      </c>
      <c r="V129" s="2">
        <f t="shared" si="3"/>
        <v>0</v>
      </c>
    </row>
    <row r="130" spans="1:22" ht="15" customHeight="1" x14ac:dyDescent="0.25">
      <c r="A130" s="2" t="s">
        <v>206</v>
      </c>
      <c r="B130" s="2" t="s">
        <v>207</v>
      </c>
      <c r="C130" s="2">
        <v>2017</v>
      </c>
      <c r="D130" s="2">
        <v>566</v>
      </c>
      <c r="E130" s="2">
        <v>268</v>
      </c>
      <c r="F130" s="2">
        <v>62</v>
      </c>
      <c r="G130" s="2">
        <v>129</v>
      </c>
      <c r="H130" s="2" t="s">
        <v>726</v>
      </c>
      <c r="I130" s="2">
        <v>54</v>
      </c>
      <c r="J130" s="2">
        <v>53</v>
      </c>
      <c r="K130" s="2" t="s">
        <v>726</v>
      </c>
      <c r="L130" s="2" t="s">
        <v>726</v>
      </c>
      <c r="M130" s="2" t="s">
        <v>726</v>
      </c>
      <c r="N130" s="2" t="s">
        <v>609</v>
      </c>
      <c r="O130" s="2" t="s">
        <v>726</v>
      </c>
      <c r="P130" s="2" t="s">
        <v>609</v>
      </c>
      <c r="Q130" s="2" t="s">
        <v>726</v>
      </c>
      <c r="R130" s="2" t="s">
        <v>609</v>
      </c>
      <c r="S130" s="2" t="s">
        <v>726</v>
      </c>
      <c r="U130" s="15">
        <f t="shared" si="2"/>
        <v>566</v>
      </c>
      <c r="V130" s="2">
        <f t="shared" si="3"/>
        <v>0</v>
      </c>
    </row>
    <row r="131" spans="1:22" ht="15" customHeight="1" x14ac:dyDescent="0.25">
      <c r="A131" s="2" t="s">
        <v>208</v>
      </c>
      <c r="B131" s="2" t="s">
        <v>209</v>
      </c>
      <c r="C131" s="2">
        <v>2017</v>
      </c>
      <c r="D131" s="2">
        <v>46.6</v>
      </c>
      <c r="E131" s="2">
        <v>15.9</v>
      </c>
      <c r="F131" s="2">
        <v>18</v>
      </c>
      <c r="G131" s="2">
        <v>0</v>
      </c>
      <c r="H131" s="2" t="s">
        <v>726</v>
      </c>
      <c r="I131" s="2">
        <v>8.5</v>
      </c>
      <c r="J131" s="2">
        <v>4.2</v>
      </c>
      <c r="K131" s="2" t="s">
        <v>726</v>
      </c>
      <c r="L131" s="2" t="s">
        <v>726</v>
      </c>
      <c r="M131" s="2" t="s">
        <v>726</v>
      </c>
      <c r="N131" s="2" t="s">
        <v>609</v>
      </c>
      <c r="O131" s="2" t="s">
        <v>726</v>
      </c>
      <c r="P131" s="2" t="s">
        <v>609</v>
      </c>
      <c r="Q131" s="2" t="s">
        <v>726</v>
      </c>
      <c r="R131" s="2" t="s">
        <v>609</v>
      </c>
      <c r="S131" s="2" t="s">
        <v>726</v>
      </c>
      <c r="U131" s="15">
        <f t="shared" ref="U131:U194" si="4">IFERROR(D131/1,0)</f>
        <v>46.6</v>
      </c>
      <c r="V131" s="2">
        <f t="shared" ref="V131:V194" si="5">IFERROR(O131/1,0)+IFERROR(Q131/1,0)+IFERROR(S131/1,0)</f>
        <v>0</v>
      </c>
    </row>
    <row r="132" spans="1:22" ht="15" customHeight="1" x14ac:dyDescent="0.25">
      <c r="A132" s="2" t="s">
        <v>210</v>
      </c>
      <c r="B132" s="2" t="s">
        <v>211</v>
      </c>
      <c r="C132" s="2">
        <v>2017</v>
      </c>
      <c r="D132" s="2">
        <v>57</v>
      </c>
      <c r="E132" s="2">
        <v>21</v>
      </c>
      <c r="F132" s="2">
        <v>10</v>
      </c>
      <c r="G132" s="2">
        <v>1</v>
      </c>
      <c r="H132" s="2" t="s">
        <v>726</v>
      </c>
      <c r="I132" s="2">
        <v>6</v>
      </c>
      <c r="J132" s="2">
        <v>20</v>
      </c>
      <c r="K132" s="2" t="s">
        <v>726</v>
      </c>
      <c r="L132" s="2" t="s">
        <v>726</v>
      </c>
      <c r="M132" s="2" t="s">
        <v>726</v>
      </c>
      <c r="N132" s="2" t="s">
        <v>609</v>
      </c>
      <c r="O132" s="2" t="s">
        <v>726</v>
      </c>
      <c r="P132" s="2" t="s">
        <v>609</v>
      </c>
      <c r="Q132" s="2" t="s">
        <v>726</v>
      </c>
      <c r="R132" s="2" t="s">
        <v>609</v>
      </c>
      <c r="S132" s="2" t="s">
        <v>726</v>
      </c>
      <c r="U132" s="15">
        <f t="shared" si="4"/>
        <v>57</v>
      </c>
      <c r="V132" s="2">
        <f t="shared" si="5"/>
        <v>0</v>
      </c>
    </row>
    <row r="133" spans="1:22" ht="15" customHeight="1" x14ac:dyDescent="0.25">
      <c r="A133" s="2" t="s">
        <v>212</v>
      </c>
      <c r="B133" s="2" t="s">
        <v>213</v>
      </c>
      <c r="C133" s="2">
        <v>2017</v>
      </c>
      <c r="D133" s="2" t="s">
        <v>609</v>
      </c>
      <c r="E133" s="2" t="s">
        <v>609</v>
      </c>
      <c r="F133" s="2" t="s">
        <v>609</v>
      </c>
      <c r="G133" s="2" t="s">
        <v>609</v>
      </c>
      <c r="H133" s="2" t="s">
        <v>609</v>
      </c>
      <c r="I133" s="2" t="s">
        <v>609</v>
      </c>
      <c r="J133" s="2" t="s">
        <v>609</v>
      </c>
      <c r="K133" s="2" t="s">
        <v>609</v>
      </c>
      <c r="L133" s="2" t="s">
        <v>609</v>
      </c>
      <c r="M133" s="2" t="s">
        <v>609</v>
      </c>
      <c r="N133" s="2" t="s">
        <v>609</v>
      </c>
      <c r="O133" s="2" t="s">
        <v>609</v>
      </c>
      <c r="P133" s="2" t="s">
        <v>609</v>
      </c>
      <c r="Q133" s="2" t="s">
        <v>609</v>
      </c>
      <c r="R133" s="2" t="s">
        <v>609</v>
      </c>
      <c r="S133" s="2" t="s">
        <v>609</v>
      </c>
      <c r="U133" s="15">
        <f t="shared" si="4"/>
        <v>0</v>
      </c>
      <c r="V133" s="2">
        <f t="shared" si="5"/>
        <v>0</v>
      </c>
    </row>
    <row r="134" spans="1:22" ht="15" customHeight="1" x14ac:dyDescent="0.25">
      <c r="A134" s="2" t="s">
        <v>212</v>
      </c>
      <c r="B134" s="2" t="s">
        <v>214</v>
      </c>
      <c r="C134" s="2">
        <v>2017</v>
      </c>
      <c r="D134" s="2" t="s">
        <v>609</v>
      </c>
      <c r="E134" s="2" t="s">
        <v>609</v>
      </c>
      <c r="F134" s="2" t="s">
        <v>609</v>
      </c>
      <c r="G134" s="2" t="s">
        <v>609</v>
      </c>
      <c r="H134" s="2" t="s">
        <v>609</v>
      </c>
      <c r="I134" s="2" t="s">
        <v>609</v>
      </c>
      <c r="J134" s="2" t="s">
        <v>609</v>
      </c>
      <c r="K134" s="2" t="s">
        <v>609</v>
      </c>
      <c r="L134" s="2" t="s">
        <v>609</v>
      </c>
      <c r="M134" s="2" t="s">
        <v>609</v>
      </c>
      <c r="N134" s="2" t="s">
        <v>609</v>
      </c>
      <c r="O134" s="2" t="s">
        <v>609</v>
      </c>
      <c r="P134" s="2" t="s">
        <v>609</v>
      </c>
      <c r="Q134" s="2" t="s">
        <v>609</v>
      </c>
      <c r="R134" s="2" t="s">
        <v>609</v>
      </c>
      <c r="S134" s="2" t="s">
        <v>609</v>
      </c>
      <c r="U134" s="15">
        <f t="shared" si="4"/>
        <v>0</v>
      </c>
      <c r="V134" s="2">
        <f t="shared" si="5"/>
        <v>0</v>
      </c>
    </row>
    <row r="135" spans="1:22" ht="15" customHeight="1" x14ac:dyDescent="0.25">
      <c r="A135" s="2" t="s">
        <v>212</v>
      </c>
      <c r="B135" s="2" t="s">
        <v>215</v>
      </c>
      <c r="C135" s="2">
        <v>2017</v>
      </c>
      <c r="D135" s="2" t="s">
        <v>609</v>
      </c>
      <c r="E135" s="2" t="s">
        <v>609</v>
      </c>
      <c r="F135" s="2" t="s">
        <v>609</v>
      </c>
      <c r="G135" s="2" t="s">
        <v>609</v>
      </c>
      <c r="H135" s="2" t="s">
        <v>609</v>
      </c>
      <c r="I135" s="2" t="s">
        <v>609</v>
      </c>
      <c r="J135" s="2" t="s">
        <v>609</v>
      </c>
      <c r="K135" s="2" t="s">
        <v>609</v>
      </c>
      <c r="L135" s="2" t="s">
        <v>609</v>
      </c>
      <c r="M135" s="2" t="s">
        <v>609</v>
      </c>
      <c r="N135" s="2" t="s">
        <v>609</v>
      </c>
      <c r="O135" s="2" t="s">
        <v>609</v>
      </c>
      <c r="P135" s="2" t="s">
        <v>609</v>
      </c>
      <c r="Q135" s="2" t="s">
        <v>609</v>
      </c>
      <c r="R135" s="2" t="s">
        <v>609</v>
      </c>
      <c r="S135" s="2" t="s">
        <v>609</v>
      </c>
      <c r="U135" s="15">
        <f t="shared" si="4"/>
        <v>0</v>
      </c>
      <c r="V135" s="2">
        <f t="shared" si="5"/>
        <v>0</v>
      </c>
    </row>
    <row r="136" spans="1:22" ht="15" customHeight="1" x14ac:dyDescent="0.25">
      <c r="A136" s="2" t="s">
        <v>212</v>
      </c>
      <c r="B136" s="2" t="s">
        <v>216</v>
      </c>
      <c r="C136" s="2">
        <v>2017</v>
      </c>
      <c r="D136" s="2" t="s">
        <v>609</v>
      </c>
      <c r="E136" s="2" t="s">
        <v>609</v>
      </c>
      <c r="F136" s="2" t="s">
        <v>609</v>
      </c>
      <c r="G136" s="2" t="s">
        <v>609</v>
      </c>
      <c r="H136" s="2" t="s">
        <v>609</v>
      </c>
      <c r="I136" s="2" t="s">
        <v>609</v>
      </c>
      <c r="J136" s="2" t="s">
        <v>609</v>
      </c>
      <c r="K136" s="2" t="s">
        <v>609</v>
      </c>
      <c r="L136" s="2" t="s">
        <v>609</v>
      </c>
      <c r="M136" s="2" t="s">
        <v>609</v>
      </c>
      <c r="N136" s="2" t="s">
        <v>609</v>
      </c>
      <c r="O136" s="2" t="s">
        <v>609</v>
      </c>
      <c r="P136" s="2" t="s">
        <v>609</v>
      </c>
      <c r="Q136" s="2" t="s">
        <v>609</v>
      </c>
      <c r="R136" s="2" t="s">
        <v>609</v>
      </c>
      <c r="S136" s="2" t="s">
        <v>609</v>
      </c>
      <c r="U136" s="15">
        <f t="shared" si="4"/>
        <v>0</v>
      </c>
      <c r="V136" s="2">
        <f t="shared" si="5"/>
        <v>0</v>
      </c>
    </row>
    <row r="137" spans="1:22" ht="15" customHeight="1" x14ac:dyDescent="0.25">
      <c r="A137" s="2" t="s">
        <v>217</v>
      </c>
      <c r="B137" s="2" t="s">
        <v>218</v>
      </c>
      <c r="C137" s="2">
        <v>2017</v>
      </c>
      <c r="D137" s="2">
        <v>18.353999999999999</v>
      </c>
      <c r="E137" s="2" t="s">
        <v>726</v>
      </c>
      <c r="F137" s="2" t="s">
        <v>726</v>
      </c>
      <c r="G137" s="2" t="s">
        <v>726</v>
      </c>
      <c r="H137" s="2" t="s">
        <v>726</v>
      </c>
      <c r="I137" s="2" t="s">
        <v>726</v>
      </c>
      <c r="J137" s="2" t="s">
        <v>726</v>
      </c>
      <c r="K137" s="2" t="s">
        <v>726</v>
      </c>
      <c r="L137" s="2" t="s">
        <v>726</v>
      </c>
      <c r="M137" s="2" t="s">
        <v>726</v>
      </c>
      <c r="N137" s="2" t="s">
        <v>609</v>
      </c>
      <c r="O137" s="2" t="s">
        <v>726</v>
      </c>
      <c r="P137" s="2" t="s">
        <v>609</v>
      </c>
      <c r="Q137" s="2" t="s">
        <v>726</v>
      </c>
      <c r="R137" s="2" t="s">
        <v>609</v>
      </c>
      <c r="S137" s="2" t="s">
        <v>726</v>
      </c>
      <c r="U137" s="15">
        <f t="shared" si="4"/>
        <v>18.353999999999999</v>
      </c>
      <c r="V137" s="2">
        <f t="shared" si="5"/>
        <v>0</v>
      </c>
    </row>
    <row r="138" spans="1:22" ht="15" customHeight="1" x14ac:dyDescent="0.25">
      <c r="A138" s="2" t="s">
        <v>220</v>
      </c>
      <c r="B138" s="2" t="s">
        <v>221</v>
      </c>
      <c r="C138" s="2">
        <v>2017</v>
      </c>
      <c r="D138" s="2">
        <v>33.956000000000003</v>
      </c>
      <c r="E138" s="2">
        <v>13.358000000000001</v>
      </c>
      <c r="F138" s="2">
        <v>8.2720000000000002</v>
      </c>
      <c r="G138" s="2">
        <v>3.403</v>
      </c>
      <c r="H138" s="2">
        <v>0</v>
      </c>
      <c r="I138" s="2">
        <v>5.0039999999999996</v>
      </c>
      <c r="J138" s="2">
        <v>3.7879999999999998</v>
      </c>
      <c r="K138" s="2">
        <v>0.13100000000000001</v>
      </c>
      <c r="L138" s="2">
        <v>0</v>
      </c>
      <c r="M138" s="2">
        <v>0</v>
      </c>
      <c r="N138" s="2" t="s">
        <v>609</v>
      </c>
      <c r="O138" s="2" t="s">
        <v>726</v>
      </c>
      <c r="P138" s="2" t="s">
        <v>609</v>
      </c>
      <c r="Q138" s="2" t="s">
        <v>726</v>
      </c>
      <c r="R138" s="2" t="s">
        <v>609</v>
      </c>
      <c r="S138" s="2" t="s">
        <v>726</v>
      </c>
      <c r="U138" s="15">
        <f t="shared" si="4"/>
        <v>33.956000000000003</v>
      </c>
      <c r="V138" s="2">
        <f t="shared" si="5"/>
        <v>0</v>
      </c>
    </row>
    <row r="139" spans="1:22" ht="15" customHeight="1" x14ac:dyDescent="0.25">
      <c r="A139" s="2" t="s">
        <v>222</v>
      </c>
      <c r="B139" s="2" t="s">
        <v>87</v>
      </c>
      <c r="C139" s="2">
        <v>2017</v>
      </c>
      <c r="D139" s="2" t="s">
        <v>609</v>
      </c>
      <c r="E139" s="2" t="s">
        <v>609</v>
      </c>
      <c r="F139" s="2" t="s">
        <v>609</v>
      </c>
      <c r="G139" s="2" t="s">
        <v>609</v>
      </c>
      <c r="H139" s="2" t="s">
        <v>609</v>
      </c>
      <c r="I139" s="2" t="s">
        <v>609</v>
      </c>
      <c r="J139" s="2" t="s">
        <v>609</v>
      </c>
      <c r="K139" s="2" t="s">
        <v>609</v>
      </c>
      <c r="L139" s="2" t="s">
        <v>609</v>
      </c>
      <c r="M139" s="2" t="s">
        <v>609</v>
      </c>
      <c r="N139" s="2" t="s">
        <v>609</v>
      </c>
      <c r="O139" s="2" t="s">
        <v>609</v>
      </c>
      <c r="P139" s="2" t="s">
        <v>609</v>
      </c>
      <c r="Q139" s="2" t="s">
        <v>609</v>
      </c>
      <c r="R139" s="2" t="s">
        <v>609</v>
      </c>
      <c r="S139" s="2" t="s">
        <v>609</v>
      </c>
      <c r="U139" s="15">
        <f t="shared" si="4"/>
        <v>0</v>
      </c>
      <c r="V139" s="2">
        <f t="shared" si="5"/>
        <v>0</v>
      </c>
    </row>
    <row r="140" spans="1:22" ht="15" customHeight="1" x14ac:dyDescent="0.25">
      <c r="A140" s="2" t="s">
        <v>223</v>
      </c>
      <c r="B140" s="2" t="s">
        <v>224</v>
      </c>
      <c r="C140" s="2">
        <v>2017</v>
      </c>
      <c r="D140" s="2">
        <v>178.04</v>
      </c>
      <c r="E140" s="2" t="s">
        <v>609</v>
      </c>
      <c r="F140" s="2" t="s">
        <v>609</v>
      </c>
      <c r="G140" s="2" t="s">
        <v>609</v>
      </c>
      <c r="H140" s="2" t="s">
        <v>726</v>
      </c>
      <c r="I140" s="2" t="s">
        <v>609</v>
      </c>
      <c r="J140" s="2" t="s">
        <v>609</v>
      </c>
      <c r="K140" s="2" t="s">
        <v>609</v>
      </c>
      <c r="L140" s="2" t="s">
        <v>609</v>
      </c>
      <c r="M140" s="2" t="s">
        <v>726</v>
      </c>
      <c r="N140" s="2" t="s">
        <v>609</v>
      </c>
      <c r="O140" s="2" t="s">
        <v>726</v>
      </c>
      <c r="P140" s="2" t="s">
        <v>609</v>
      </c>
      <c r="Q140" s="2" t="s">
        <v>726</v>
      </c>
      <c r="R140" s="2" t="s">
        <v>609</v>
      </c>
      <c r="S140" s="2" t="s">
        <v>726</v>
      </c>
      <c r="U140" s="15">
        <f t="shared" si="4"/>
        <v>178.04</v>
      </c>
      <c r="V140" s="2">
        <f t="shared" si="5"/>
        <v>0</v>
      </c>
    </row>
    <row r="141" spans="1:22" ht="15" customHeight="1" x14ac:dyDescent="0.25">
      <c r="A141" s="2" t="s">
        <v>225</v>
      </c>
      <c r="B141" s="2" t="s">
        <v>226</v>
      </c>
      <c r="C141" s="2">
        <v>2017</v>
      </c>
      <c r="D141" s="2">
        <v>180.5</v>
      </c>
      <c r="E141" s="2">
        <v>68.900000000000006</v>
      </c>
      <c r="F141" s="2">
        <v>43.3</v>
      </c>
      <c r="G141" s="2">
        <v>6</v>
      </c>
      <c r="H141" s="2" t="s">
        <v>726</v>
      </c>
      <c r="I141" s="2">
        <v>31.6</v>
      </c>
      <c r="J141" s="2">
        <v>28.5</v>
      </c>
      <c r="K141" s="2" t="s">
        <v>726</v>
      </c>
      <c r="L141" s="2">
        <v>2.2000000000000002</v>
      </c>
      <c r="M141" s="2" t="s">
        <v>726</v>
      </c>
      <c r="N141" s="2" t="s">
        <v>726</v>
      </c>
      <c r="O141" s="2" t="s">
        <v>726</v>
      </c>
      <c r="P141" s="2" t="s">
        <v>726</v>
      </c>
      <c r="Q141" s="2" t="s">
        <v>726</v>
      </c>
      <c r="R141" s="2" t="s">
        <v>726</v>
      </c>
      <c r="S141" s="2" t="s">
        <v>726</v>
      </c>
      <c r="U141" s="15">
        <f t="shared" si="4"/>
        <v>180.5</v>
      </c>
      <c r="V141" s="2">
        <f t="shared" si="5"/>
        <v>0</v>
      </c>
    </row>
    <row r="142" spans="1:22" ht="15" customHeight="1" x14ac:dyDescent="0.25">
      <c r="A142" s="2" t="s">
        <v>225</v>
      </c>
      <c r="B142" s="2" t="s">
        <v>227</v>
      </c>
      <c r="C142" s="2">
        <v>2017</v>
      </c>
      <c r="D142" s="2">
        <v>17.7</v>
      </c>
      <c r="E142" s="2">
        <v>8</v>
      </c>
      <c r="F142" s="2">
        <v>3</v>
      </c>
      <c r="G142" s="2">
        <v>0.1</v>
      </c>
      <c r="H142" s="2" t="s">
        <v>726</v>
      </c>
      <c r="I142" s="2">
        <v>5.6</v>
      </c>
      <c r="J142" s="2">
        <v>1</v>
      </c>
      <c r="K142" s="2" t="s">
        <v>726</v>
      </c>
      <c r="L142" s="2" t="s">
        <v>726</v>
      </c>
      <c r="M142" s="2" t="s">
        <v>726</v>
      </c>
      <c r="N142" s="2" t="s">
        <v>726</v>
      </c>
      <c r="O142" s="2" t="s">
        <v>726</v>
      </c>
      <c r="P142" s="2" t="s">
        <v>726</v>
      </c>
      <c r="Q142" s="2" t="s">
        <v>726</v>
      </c>
      <c r="R142" s="2" t="s">
        <v>726</v>
      </c>
      <c r="S142" s="2" t="s">
        <v>726</v>
      </c>
      <c r="U142" s="15">
        <f t="shared" si="4"/>
        <v>17.7</v>
      </c>
      <c r="V142" s="2">
        <f t="shared" si="5"/>
        <v>0</v>
      </c>
    </row>
    <row r="143" spans="1:22" ht="15" customHeight="1" x14ac:dyDescent="0.25">
      <c r="A143" s="2" t="s">
        <v>228</v>
      </c>
      <c r="B143" s="2" t="s">
        <v>229</v>
      </c>
      <c r="C143" s="2">
        <v>2017</v>
      </c>
      <c r="D143" s="2">
        <v>43.268000000000001</v>
      </c>
      <c r="E143" s="2">
        <v>25.097999999999999</v>
      </c>
      <c r="F143" s="2">
        <v>1.9330000000000001</v>
      </c>
      <c r="G143" s="2" t="s">
        <v>726</v>
      </c>
      <c r="H143" s="2" t="s">
        <v>726</v>
      </c>
      <c r="I143" s="2">
        <v>7.4320000000000004</v>
      </c>
      <c r="J143" s="2">
        <v>4.3540000000000001</v>
      </c>
      <c r="K143" s="2" t="s">
        <v>726</v>
      </c>
      <c r="L143" s="2" t="s">
        <v>726</v>
      </c>
      <c r="M143" s="2">
        <v>4.452</v>
      </c>
      <c r="N143" s="2" t="s">
        <v>609</v>
      </c>
      <c r="O143" s="2" t="s">
        <v>726</v>
      </c>
      <c r="P143" s="2" t="s">
        <v>609</v>
      </c>
      <c r="Q143" s="2" t="s">
        <v>726</v>
      </c>
      <c r="R143" s="2" t="s">
        <v>609</v>
      </c>
      <c r="S143" s="2" t="s">
        <v>726</v>
      </c>
      <c r="U143" s="15">
        <f t="shared" si="4"/>
        <v>43.268000000000001</v>
      </c>
      <c r="V143" s="2">
        <f t="shared" si="5"/>
        <v>0</v>
      </c>
    </row>
    <row r="144" spans="1:22" ht="15" customHeight="1" x14ac:dyDescent="0.25">
      <c r="A144" s="2" t="s">
        <v>230</v>
      </c>
      <c r="B144" s="2" t="s">
        <v>231</v>
      </c>
      <c r="C144" s="2">
        <v>2017</v>
      </c>
      <c r="D144" s="2">
        <v>34</v>
      </c>
      <c r="E144" s="2">
        <v>9.1</v>
      </c>
      <c r="F144" s="2">
        <v>8.5</v>
      </c>
      <c r="G144" s="2">
        <v>3.4</v>
      </c>
      <c r="H144" s="2">
        <v>0</v>
      </c>
      <c r="I144" s="2">
        <v>6.4</v>
      </c>
      <c r="J144" s="2">
        <v>7.3</v>
      </c>
      <c r="K144" s="2" t="s">
        <v>726</v>
      </c>
      <c r="L144" s="2" t="s">
        <v>726</v>
      </c>
      <c r="M144" s="2" t="s">
        <v>726</v>
      </c>
      <c r="N144" s="2" t="s">
        <v>609</v>
      </c>
      <c r="O144" s="2" t="s">
        <v>726</v>
      </c>
      <c r="P144" s="2" t="s">
        <v>609</v>
      </c>
      <c r="Q144" s="2" t="s">
        <v>726</v>
      </c>
      <c r="R144" s="2" t="s">
        <v>609</v>
      </c>
      <c r="S144" s="2" t="s">
        <v>726</v>
      </c>
      <c r="U144" s="15">
        <f t="shared" si="4"/>
        <v>34</v>
      </c>
      <c r="V144" s="2">
        <f t="shared" si="5"/>
        <v>0</v>
      </c>
    </row>
    <row r="145" spans="1:22" ht="15" customHeight="1" x14ac:dyDescent="0.25">
      <c r="A145" s="2" t="s">
        <v>232</v>
      </c>
      <c r="B145" s="2" t="s">
        <v>233</v>
      </c>
      <c r="C145" s="2">
        <v>2017</v>
      </c>
      <c r="D145" s="2" t="s">
        <v>726</v>
      </c>
      <c r="E145" s="2" t="s">
        <v>726</v>
      </c>
      <c r="F145" s="2" t="s">
        <v>726</v>
      </c>
      <c r="G145" s="2" t="s">
        <v>726</v>
      </c>
      <c r="H145" s="2" t="s">
        <v>726</v>
      </c>
      <c r="I145" s="2" t="s">
        <v>726</v>
      </c>
      <c r="J145" s="2" t="s">
        <v>726</v>
      </c>
      <c r="K145" s="2" t="s">
        <v>726</v>
      </c>
      <c r="L145" s="2" t="s">
        <v>726</v>
      </c>
      <c r="M145" s="2" t="s">
        <v>726</v>
      </c>
      <c r="N145" s="2" t="s">
        <v>609</v>
      </c>
      <c r="O145" s="2" t="s">
        <v>726</v>
      </c>
      <c r="P145" s="2" t="s">
        <v>609</v>
      </c>
      <c r="Q145" s="2" t="s">
        <v>726</v>
      </c>
      <c r="R145" s="2" t="s">
        <v>609</v>
      </c>
      <c r="S145" s="2" t="s">
        <v>726</v>
      </c>
      <c r="U145" s="15">
        <f t="shared" si="4"/>
        <v>0</v>
      </c>
      <c r="V145" s="2">
        <f t="shared" si="5"/>
        <v>0</v>
      </c>
    </row>
    <row r="146" spans="1:22" ht="15" customHeight="1" x14ac:dyDescent="0.25">
      <c r="A146" s="2" t="s">
        <v>232</v>
      </c>
      <c r="B146" s="2" t="s">
        <v>234</v>
      </c>
      <c r="C146" s="2">
        <v>2017</v>
      </c>
      <c r="D146" s="2">
        <v>18.63</v>
      </c>
      <c r="E146" s="2">
        <v>8.35</v>
      </c>
      <c r="F146" s="2">
        <v>2.2999999999999998</v>
      </c>
      <c r="G146" s="2">
        <v>0.61</v>
      </c>
      <c r="H146" s="2">
        <v>0</v>
      </c>
      <c r="I146" s="2">
        <v>5.2</v>
      </c>
      <c r="J146" s="2">
        <v>2.17</v>
      </c>
      <c r="K146" s="2">
        <v>0</v>
      </c>
      <c r="L146" s="2">
        <v>0</v>
      </c>
      <c r="M146" s="2">
        <v>0</v>
      </c>
      <c r="N146" s="2" t="s">
        <v>609</v>
      </c>
      <c r="O146" s="2" t="s">
        <v>726</v>
      </c>
      <c r="P146" s="2" t="s">
        <v>609</v>
      </c>
      <c r="Q146" s="2" t="s">
        <v>726</v>
      </c>
      <c r="R146" s="2" t="s">
        <v>609</v>
      </c>
      <c r="S146" s="2" t="s">
        <v>726</v>
      </c>
      <c r="U146" s="15">
        <f t="shared" si="4"/>
        <v>18.63</v>
      </c>
      <c r="V146" s="2">
        <f t="shared" si="5"/>
        <v>0</v>
      </c>
    </row>
    <row r="147" spans="1:22" ht="15" customHeight="1" x14ac:dyDescent="0.25">
      <c r="A147" s="2" t="s">
        <v>232</v>
      </c>
      <c r="B147" s="2" t="s">
        <v>235</v>
      </c>
      <c r="C147" s="2">
        <v>2017</v>
      </c>
      <c r="D147" s="2">
        <v>55.86</v>
      </c>
      <c r="E147" s="2">
        <v>20.55</v>
      </c>
      <c r="F147" s="2">
        <v>4.25</v>
      </c>
      <c r="G147" s="2">
        <v>0.97</v>
      </c>
      <c r="H147" s="2">
        <v>0</v>
      </c>
      <c r="I147" s="2">
        <v>8.15</v>
      </c>
      <c r="J147" s="2">
        <v>21.94</v>
      </c>
      <c r="K147" s="2">
        <v>0</v>
      </c>
      <c r="L147" s="2">
        <v>0</v>
      </c>
      <c r="M147" s="2">
        <v>0</v>
      </c>
      <c r="N147" s="2" t="s">
        <v>609</v>
      </c>
      <c r="O147" s="2" t="s">
        <v>726</v>
      </c>
      <c r="P147" s="2" t="s">
        <v>609</v>
      </c>
      <c r="Q147" s="2" t="s">
        <v>726</v>
      </c>
      <c r="R147" s="2" t="s">
        <v>609</v>
      </c>
      <c r="S147" s="2" t="s">
        <v>726</v>
      </c>
      <c r="U147" s="15">
        <f t="shared" si="4"/>
        <v>55.86</v>
      </c>
      <c r="V147" s="2">
        <f t="shared" si="5"/>
        <v>0</v>
      </c>
    </row>
    <row r="148" spans="1:22" ht="15" customHeight="1" x14ac:dyDescent="0.25">
      <c r="A148" s="2" t="s">
        <v>232</v>
      </c>
      <c r="B148" s="2" t="s">
        <v>236</v>
      </c>
      <c r="C148" s="2">
        <v>2017</v>
      </c>
      <c r="D148" s="2">
        <v>549.75</v>
      </c>
      <c r="E148" s="2">
        <v>265.06</v>
      </c>
      <c r="F148" s="2">
        <v>88.47</v>
      </c>
      <c r="G148" s="2">
        <v>17.22</v>
      </c>
      <c r="H148" s="2">
        <v>0</v>
      </c>
      <c r="I148" s="2">
        <v>61.75</v>
      </c>
      <c r="J148" s="2">
        <v>115.62</v>
      </c>
      <c r="K148" s="2">
        <v>1.63</v>
      </c>
      <c r="L148" s="2">
        <v>0</v>
      </c>
      <c r="M148" s="2">
        <v>0</v>
      </c>
      <c r="N148" s="2" t="s">
        <v>609</v>
      </c>
      <c r="O148" s="2" t="s">
        <v>726</v>
      </c>
      <c r="P148" s="2" t="s">
        <v>609</v>
      </c>
      <c r="Q148" s="2" t="s">
        <v>726</v>
      </c>
      <c r="R148" s="2" t="s">
        <v>609</v>
      </c>
      <c r="S148" s="2" t="s">
        <v>726</v>
      </c>
      <c r="U148" s="15">
        <f t="shared" si="4"/>
        <v>549.75</v>
      </c>
      <c r="V148" s="2">
        <f t="shared" si="5"/>
        <v>0</v>
      </c>
    </row>
    <row r="149" spans="1:22" ht="15" customHeight="1" x14ac:dyDescent="0.25">
      <c r="A149" s="2" t="s">
        <v>237</v>
      </c>
      <c r="B149" s="2" t="s">
        <v>238</v>
      </c>
      <c r="C149" s="2">
        <v>2017</v>
      </c>
      <c r="D149" s="2">
        <v>51.6</v>
      </c>
      <c r="E149" s="2">
        <v>18.350000000000001</v>
      </c>
      <c r="F149" s="2">
        <v>7.2</v>
      </c>
      <c r="G149" s="2">
        <v>4.78</v>
      </c>
      <c r="H149" s="2" t="s">
        <v>726</v>
      </c>
      <c r="I149" s="2">
        <v>16.329999999999998</v>
      </c>
      <c r="J149" s="2">
        <v>4.93</v>
      </c>
      <c r="K149" s="2" t="s">
        <v>726</v>
      </c>
      <c r="L149" s="2" t="s">
        <v>726</v>
      </c>
      <c r="M149" s="2" t="s">
        <v>726</v>
      </c>
      <c r="N149" s="2" t="s">
        <v>609</v>
      </c>
      <c r="O149" s="2" t="s">
        <v>726</v>
      </c>
      <c r="P149" s="2" t="s">
        <v>609</v>
      </c>
      <c r="Q149" s="2" t="s">
        <v>726</v>
      </c>
      <c r="R149" s="2" t="s">
        <v>609</v>
      </c>
      <c r="S149" s="2" t="s">
        <v>726</v>
      </c>
      <c r="U149" s="15">
        <f t="shared" si="4"/>
        <v>51.6</v>
      </c>
      <c r="V149" s="2">
        <f t="shared" si="5"/>
        <v>0</v>
      </c>
    </row>
    <row r="150" spans="1:22" ht="15" customHeight="1" x14ac:dyDescent="0.25">
      <c r="A150" s="2" t="s">
        <v>240</v>
      </c>
      <c r="B150" s="2" t="s">
        <v>241</v>
      </c>
      <c r="C150" s="2">
        <v>2017</v>
      </c>
      <c r="D150" s="2">
        <v>11.551</v>
      </c>
      <c r="E150" s="2">
        <v>6.59</v>
      </c>
      <c r="F150" s="2">
        <v>2.41</v>
      </c>
      <c r="G150" s="2" t="s">
        <v>726</v>
      </c>
      <c r="H150" s="2" t="s">
        <v>726</v>
      </c>
      <c r="I150" s="2">
        <v>1.32</v>
      </c>
      <c r="J150" s="2">
        <v>1.24</v>
      </c>
      <c r="K150" s="2" t="s">
        <v>726</v>
      </c>
      <c r="L150" s="2" t="s">
        <v>743</v>
      </c>
      <c r="M150" s="2" t="s">
        <v>726</v>
      </c>
      <c r="N150" s="2" t="s">
        <v>609</v>
      </c>
      <c r="O150" s="2" t="s">
        <v>726</v>
      </c>
      <c r="P150" s="2" t="s">
        <v>609</v>
      </c>
      <c r="Q150" s="2" t="s">
        <v>726</v>
      </c>
      <c r="R150" s="2" t="s">
        <v>609</v>
      </c>
      <c r="S150" s="2" t="s">
        <v>726</v>
      </c>
      <c r="U150" s="15">
        <f t="shared" si="4"/>
        <v>11.551</v>
      </c>
      <c r="V150" s="2">
        <f t="shared" si="5"/>
        <v>0</v>
      </c>
    </row>
    <row r="151" spans="1:22" ht="15" customHeight="1" x14ac:dyDescent="0.25">
      <c r="A151" s="2" t="s">
        <v>240</v>
      </c>
      <c r="B151" s="2" t="s">
        <v>242</v>
      </c>
      <c r="C151" s="2">
        <v>2017</v>
      </c>
      <c r="D151" s="2">
        <v>696.71</v>
      </c>
      <c r="E151" s="2">
        <v>300.37</v>
      </c>
      <c r="F151" s="2">
        <v>81.13</v>
      </c>
      <c r="G151" s="2">
        <v>27.86</v>
      </c>
      <c r="H151" s="2" t="s">
        <v>726</v>
      </c>
      <c r="I151" s="2">
        <v>113.92</v>
      </c>
      <c r="J151" s="2">
        <v>171.9</v>
      </c>
      <c r="K151" s="2">
        <v>1.53</v>
      </c>
      <c r="L151" s="2" t="s">
        <v>726</v>
      </c>
      <c r="M151" s="2" t="s">
        <v>726</v>
      </c>
      <c r="N151" s="2" t="s">
        <v>609</v>
      </c>
      <c r="O151" s="2" t="s">
        <v>726</v>
      </c>
      <c r="P151" s="2" t="s">
        <v>609</v>
      </c>
      <c r="Q151" s="2" t="s">
        <v>726</v>
      </c>
      <c r="R151" s="2" t="s">
        <v>609</v>
      </c>
      <c r="S151" s="2" t="s">
        <v>726</v>
      </c>
      <c r="U151" s="15">
        <f t="shared" si="4"/>
        <v>696.71</v>
      </c>
      <c r="V151" s="2">
        <f t="shared" si="5"/>
        <v>0</v>
      </c>
    </row>
    <row r="152" spans="1:22" ht="15" customHeight="1" x14ac:dyDescent="0.25">
      <c r="A152" s="2" t="s">
        <v>240</v>
      </c>
      <c r="B152" s="2" t="s">
        <v>243</v>
      </c>
      <c r="C152" s="2">
        <v>2017</v>
      </c>
      <c r="D152" s="2">
        <v>1.077</v>
      </c>
      <c r="E152" s="2" t="s">
        <v>726</v>
      </c>
      <c r="F152" s="2" t="s">
        <v>726</v>
      </c>
      <c r="G152" s="2" t="s">
        <v>726</v>
      </c>
      <c r="H152" s="2" t="s">
        <v>726</v>
      </c>
      <c r="I152" s="2" t="s">
        <v>726</v>
      </c>
      <c r="J152" s="2">
        <v>1.077</v>
      </c>
      <c r="K152" s="2" t="s">
        <v>726</v>
      </c>
      <c r="L152" s="2" t="s">
        <v>726</v>
      </c>
      <c r="M152" s="2" t="s">
        <v>726</v>
      </c>
      <c r="N152" s="2" t="s">
        <v>609</v>
      </c>
      <c r="O152" s="2" t="s">
        <v>726</v>
      </c>
      <c r="P152" s="2" t="s">
        <v>609</v>
      </c>
      <c r="Q152" s="2" t="s">
        <v>726</v>
      </c>
      <c r="R152" s="2" t="s">
        <v>609</v>
      </c>
      <c r="S152" s="2" t="s">
        <v>726</v>
      </c>
      <c r="U152" s="15">
        <f t="shared" si="4"/>
        <v>1.077</v>
      </c>
      <c r="V152" s="2">
        <f t="shared" si="5"/>
        <v>0</v>
      </c>
    </row>
    <row r="153" spans="1:22" ht="15" customHeight="1" x14ac:dyDescent="0.25">
      <c r="A153" s="2" t="s">
        <v>244</v>
      </c>
      <c r="B153" s="2" t="s">
        <v>245</v>
      </c>
      <c r="C153" s="2">
        <v>2017</v>
      </c>
      <c r="D153" s="2">
        <v>364.3</v>
      </c>
      <c r="E153" s="2">
        <v>179.4</v>
      </c>
      <c r="F153" s="2">
        <v>36.4</v>
      </c>
      <c r="G153" s="2">
        <v>18</v>
      </c>
      <c r="H153" s="2">
        <v>0</v>
      </c>
      <c r="I153" s="2">
        <v>69.599999999999994</v>
      </c>
      <c r="J153" s="2">
        <v>60.2</v>
      </c>
      <c r="K153" s="2">
        <v>1</v>
      </c>
      <c r="L153" s="2" t="s">
        <v>726</v>
      </c>
      <c r="M153" s="2" t="s">
        <v>726</v>
      </c>
      <c r="N153" s="2" t="s">
        <v>609</v>
      </c>
      <c r="O153" s="2" t="s">
        <v>726</v>
      </c>
      <c r="P153" s="2" t="s">
        <v>609</v>
      </c>
      <c r="Q153" s="2" t="s">
        <v>726</v>
      </c>
      <c r="R153" s="2" t="s">
        <v>609</v>
      </c>
      <c r="S153" s="2" t="s">
        <v>726</v>
      </c>
      <c r="U153" s="15">
        <f t="shared" si="4"/>
        <v>364.3</v>
      </c>
      <c r="V153" s="2">
        <f t="shared" si="5"/>
        <v>0</v>
      </c>
    </row>
    <row r="154" spans="1:22" ht="15" customHeight="1" x14ac:dyDescent="0.25">
      <c r="A154" s="2" t="s">
        <v>248</v>
      </c>
      <c r="B154" s="2" t="s">
        <v>249</v>
      </c>
      <c r="C154" s="2">
        <v>2017</v>
      </c>
      <c r="D154" s="2">
        <v>15.5</v>
      </c>
      <c r="E154" s="2">
        <v>15.121</v>
      </c>
      <c r="F154" s="2" t="s">
        <v>726</v>
      </c>
      <c r="G154" s="2">
        <v>0.29599999999999999</v>
      </c>
      <c r="H154" s="2" t="s">
        <v>726</v>
      </c>
      <c r="I154" s="2" t="s">
        <v>726</v>
      </c>
      <c r="J154" s="2" t="s">
        <v>726</v>
      </c>
      <c r="K154" s="2" t="s">
        <v>726</v>
      </c>
      <c r="L154" s="2" t="s">
        <v>726</v>
      </c>
      <c r="M154" s="2" t="s">
        <v>726</v>
      </c>
      <c r="N154" s="2" t="s">
        <v>609</v>
      </c>
      <c r="O154" s="2" t="s">
        <v>726</v>
      </c>
      <c r="P154" s="2" t="s">
        <v>609</v>
      </c>
      <c r="Q154" s="2" t="s">
        <v>726</v>
      </c>
      <c r="R154" s="2" t="s">
        <v>609</v>
      </c>
      <c r="S154" s="2" t="s">
        <v>726</v>
      </c>
      <c r="U154" s="15">
        <f t="shared" si="4"/>
        <v>15.5</v>
      </c>
      <c r="V154" s="2">
        <f t="shared" si="5"/>
        <v>0</v>
      </c>
    </row>
    <row r="155" spans="1:22" ht="15" customHeight="1" x14ac:dyDescent="0.25">
      <c r="A155" s="2" t="s">
        <v>250</v>
      </c>
      <c r="B155" s="2" t="s">
        <v>251</v>
      </c>
      <c r="C155" s="2">
        <v>2017</v>
      </c>
      <c r="D155" s="2">
        <v>168.55099999999999</v>
      </c>
      <c r="E155" s="2">
        <v>67.165999999999997</v>
      </c>
      <c r="F155" s="2">
        <v>17.506</v>
      </c>
      <c r="G155" s="2">
        <v>6.0730000000000004</v>
      </c>
      <c r="H155" s="2">
        <v>0</v>
      </c>
      <c r="I155" s="2">
        <v>31.376000000000001</v>
      </c>
      <c r="J155" s="2">
        <v>46.43</v>
      </c>
      <c r="K155" s="2">
        <v>0</v>
      </c>
      <c r="L155" s="2">
        <v>0</v>
      </c>
      <c r="M155" s="2">
        <v>0</v>
      </c>
      <c r="N155" s="2" t="s">
        <v>609</v>
      </c>
      <c r="O155" s="2" t="s">
        <v>726</v>
      </c>
      <c r="P155" s="2" t="s">
        <v>609</v>
      </c>
      <c r="Q155" s="2" t="s">
        <v>726</v>
      </c>
      <c r="R155" s="2" t="s">
        <v>609</v>
      </c>
      <c r="S155" s="2" t="s">
        <v>726</v>
      </c>
      <c r="U155" s="15">
        <f t="shared" si="4"/>
        <v>168.55099999999999</v>
      </c>
      <c r="V155" s="2">
        <f t="shared" si="5"/>
        <v>0</v>
      </c>
    </row>
    <row r="156" spans="1:22" ht="15" customHeight="1" x14ac:dyDescent="0.25">
      <c r="A156" s="2" t="s">
        <v>254</v>
      </c>
      <c r="B156" s="2" t="s">
        <v>253</v>
      </c>
      <c r="C156" s="2">
        <v>2017</v>
      </c>
      <c r="D156" s="2">
        <v>313.39999999999998</v>
      </c>
      <c r="E156" s="2">
        <v>86.8</v>
      </c>
      <c r="F156" s="2">
        <v>19.7</v>
      </c>
      <c r="G156" s="2">
        <v>149.4</v>
      </c>
      <c r="H156" s="2">
        <v>117.3</v>
      </c>
      <c r="I156" s="2">
        <v>29.3</v>
      </c>
      <c r="J156" s="2">
        <v>27.2</v>
      </c>
      <c r="K156" s="2">
        <v>1</v>
      </c>
      <c r="L156" s="2" t="s">
        <v>743</v>
      </c>
      <c r="M156" s="2">
        <v>32.1</v>
      </c>
      <c r="N156" s="2" t="s">
        <v>609</v>
      </c>
      <c r="O156" s="2" t="s">
        <v>726</v>
      </c>
      <c r="P156" s="2" t="s">
        <v>609</v>
      </c>
      <c r="Q156" s="2" t="s">
        <v>726</v>
      </c>
      <c r="R156" s="2" t="s">
        <v>609</v>
      </c>
      <c r="S156" s="2" t="s">
        <v>726</v>
      </c>
      <c r="U156" s="15">
        <f t="shared" si="4"/>
        <v>313.39999999999998</v>
      </c>
      <c r="V156" s="2">
        <f t="shared" si="5"/>
        <v>0</v>
      </c>
    </row>
    <row r="157" spans="1:22" ht="15" customHeight="1" x14ac:dyDescent="0.25">
      <c r="A157" s="2" t="s">
        <v>257</v>
      </c>
      <c r="B157" s="2" t="s">
        <v>258</v>
      </c>
      <c r="C157" s="2">
        <v>2017</v>
      </c>
      <c r="D157" s="2">
        <v>567.31700000000001</v>
      </c>
      <c r="E157" s="2">
        <v>251.3</v>
      </c>
      <c r="F157" s="2">
        <v>73.2</v>
      </c>
      <c r="G157" s="2">
        <v>6</v>
      </c>
      <c r="H157" s="2">
        <v>0</v>
      </c>
      <c r="I157" s="2">
        <v>54.5</v>
      </c>
      <c r="J157" s="2">
        <v>103.34399999999999</v>
      </c>
      <c r="K157" s="2">
        <v>3.3</v>
      </c>
      <c r="L157" s="2" t="s">
        <v>726</v>
      </c>
      <c r="M157" s="2">
        <v>19</v>
      </c>
      <c r="N157" s="2" t="s">
        <v>892</v>
      </c>
      <c r="O157" s="2">
        <v>56.673000000000002</v>
      </c>
      <c r="P157" s="2" t="s">
        <v>609</v>
      </c>
      <c r="Q157" s="2" t="s">
        <v>726</v>
      </c>
      <c r="R157" s="2" t="s">
        <v>609</v>
      </c>
      <c r="S157" s="2" t="s">
        <v>726</v>
      </c>
      <c r="U157" s="15">
        <f t="shared" si="4"/>
        <v>567.31700000000001</v>
      </c>
      <c r="V157" s="2">
        <f t="shared" si="5"/>
        <v>56.673000000000002</v>
      </c>
    </row>
    <row r="158" spans="1:22" ht="15" customHeight="1" x14ac:dyDescent="0.25">
      <c r="A158" s="2" t="s">
        <v>259</v>
      </c>
      <c r="B158" s="2" t="s">
        <v>260</v>
      </c>
      <c r="C158" s="2">
        <v>2017</v>
      </c>
      <c r="D158" s="2" t="s">
        <v>609</v>
      </c>
      <c r="E158" s="2" t="s">
        <v>609</v>
      </c>
      <c r="F158" s="2" t="s">
        <v>609</v>
      </c>
      <c r="G158" s="2" t="s">
        <v>609</v>
      </c>
      <c r="H158" s="2" t="s">
        <v>609</v>
      </c>
      <c r="I158" s="2" t="s">
        <v>609</v>
      </c>
      <c r="J158" s="2" t="s">
        <v>609</v>
      </c>
      <c r="K158" s="2" t="s">
        <v>609</v>
      </c>
      <c r="L158" s="2" t="s">
        <v>609</v>
      </c>
      <c r="M158" s="2" t="s">
        <v>609</v>
      </c>
      <c r="N158" s="2" t="s">
        <v>609</v>
      </c>
      <c r="O158" s="2" t="s">
        <v>609</v>
      </c>
      <c r="P158" s="2" t="s">
        <v>609</v>
      </c>
      <c r="Q158" s="2" t="s">
        <v>609</v>
      </c>
      <c r="R158" s="2" t="s">
        <v>609</v>
      </c>
      <c r="S158" s="2" t="s">
        <v>609</v>
      </c>
      <c r="U158" s="15">
        <f t="shared" si="4"/>
        <v>0</v>
      </c>
      <c r="V158" s="2">
        <f t="shared" si="5"/>
        <v>0</v>
      </c>
    </row>
    <row r="159" spans="1:22" ht="15" customHeight="1" x14ac:dyDescent="0.25">
      <c r="A159" s="2" t="s">
        <v>261</v>
      </c>
      <c r="B159" s="2" t="s">
        <v>262</v>
      </c>
      <c r="C159" s="2">
        <v>2017</v>
      </c>
      <c r="D159" s="2">
        <v>36.85</v>
      </c>
      <c r="E159" s="2">
        <v>12.55</v>
      </c>
      <c r="F159" s="2">
        <v>10.55</v>
      </c>
      <c r="G159" s="2">
        <v>2.2799999999999998</v>
      </c>
      <c r="H159" s="2" t="s">
        <v>726</v>
      </c>
      <c r="I159" s="2">
        <v>6.33</v>
      </c>
      <c r="J159" s="2">
        <v>1.4</v>
      </c>
      <c r="K159" s="2">
        <v>0.5</v>
      </c>
      <c r="L159" s="2" t="s">
        <v>726</v>
      </c>
      <c r="M159" s="2">
        <v>3.21</v>
      </c>
      <c r="N159" s="2" t="s">
        <v>609</v>
      </c>
      <c r="O159" s="2" t="s">
        <v>726</v>
      </c>
      <c r="P159" s="2" t="s">
        <v>609</v>
      </c>
      <c r="Q159" s="2" t="s">
        <v>726</v>
      </c>
      <c r="R159" s="2" t="s">
        <v>609</v>
      </c>
      <c r="S159" s="2" t="s">
        <v>726</v>
      </c>
      <c r="U159" s="15">
        <f t="shared" si="4"/>
        <v>36.85</v>
      </c>
      <c r="V159" s="2">
        <f t="shared" si="5"/>
        <v>0</v>
      </c>
    </row>
    <row r="160" spans="1:22" ht="15" customHeight="1" x14ac:dyDescent="0.25">
      <c r="A160" s="2" t="s">
        <v>263</v>
      </c>
      <c r="B160" s="2" t="s">
        <v>264</v>
      </c>
      <c r="C160" s="2">
        <v>2017</v>
      </c>
      <c r="D160" s="2">
        <v>200.79400000000001</v>
      </c>
      <c r="E160" s="2" t="s">
        <v>743</v>
      </c>
      <c r="F160" s="2" t="s">
        <v>743</v>
      </c>
      <c r="G160" s="2" t="s">
        <v>743</v>
      </c>
      <c r="H160" s="2" t="s">
        <v>726</v>
      </c>
      <c r="I160" s="2" t="s">
        <v>743</v>
      </c>
      <c r="J160" s="2" t="s">
        <v>743</v>
      </c>
      <c r="K160" s="2" t="s">
        <v>743</v>
      </c>
      <c r="L160" s="2" t="s">
        <v>743</v>
      </c>
      <c r="M160" s="2" t="s">
        <v>743</v>
      </c>
      <c r="N160" s="2" t="s">
        <v>609</v>
      </c>
      <c r="O160" s="2" t="s">
        <v>726</v>
      </c>
      <c r="P160" s="2" t="s">
        <v>609</v>
      </c>
      <c r="Q160" s="2" t="s">
        <v>726</v>
      </c>
      <c r="R160" s="2" t="s">
        <v>609</v>
      </c>
      <c r="S160" s="2" t="s">
        <v>726</v>
      </c>
      <c r="U160" s="15">
        <f t="shared" si="4"/>
        <v>200.79400000000001</v>
      </c>
      <c r="V160" s="2">
        <f t="shared" si="5"/>
        <v>0</v>
      </c>
    </row>
    <row r="161" spans="1:22" ht="15" customHeight="1" x14ac:dyDescent="0.25">
      <c r="A161" s="2" t="s">
        <v>263</v>
      </c>
      <c r="B161" s="2" t="s">
        <v>265</v>
      </c>
      <c r="C161" s="2">
        <v>2017</v>
      </c>
      <c r="D161" s="2">
        <v>5.4569999999999999</v>
      </c>
      <c r="E161" s="2" t="s">
        <v>743</v>
      </c>
      <c r="F161" s="2" t="s">
        <v>743</v>
      </c>
      <c r="G161" s="2" t="s">
        <v>743</v>
      </c>
      <c r="H161" s="2" t="s">
        <v>743</v>
      </c>
      <c r="I161" s="2" t="s">
        <v>743</v>
      </c>
      <c r="J161" s="2" t="s">
        <v>743</v>
      </c>
      <c r="K161" s="2" t="s">
        <v>743</v>
      </c>
      <c r="L161" s="2" t="s">
        <v>743</v>
      </c>
      <c r="M161" s="2" t="s">
        <v>743</v>
      </c>
      <c r="N161" s="2" t="s">
        <v>609</v>
      </c>
      <c r="O161" s="2" t="s">
        <v>726</v>
      </c>
      <c r="P161" s="2" t="s">
        <v>609</v>
      </c>
      <c r="Q161" s="2" t="s">
        <v>726</v>
      </c>
      <c r="R161" s="2" t="s">
        <v>609</v>
      </c>
      <c r="S161" s="2" t="s">
        <v>726</v>
      </c>
      <c r="U161" s="15">
        <f t="shared" si="4"/>
        <v>5.4569999999999999</v>
      </c>
      <c r="V161" s="2">
        <f t="shared" si="5"/>
        <v>0</v>
      </c>
    </row>
    <row r="162" spans="1:22" ht="15" customHeight="1" x14ac:dyDescent="0.25">
      <c r="A162" s="2" t="s">
        <v>266</v>
      </c>
      <c r="B162" s="2" t="s">
        <v>267</v>
      </c>
      <c r="C162" s="2">
        <v>2017</v>
      </c>
      <c r="D162" s="2">
        <v>908</v>
      </c>
      <c r="E162" s="2">
        <v>444</v>
      </c>
      <c r="F162" s="2">
        <v>95</v>
      </c>
      <c r="G162" s="2">
        <v>57</v>
      </c>
      <c r="H162" s="2" t="s">
        <v>726</v>
      </c>
      <c r="I162" s="2">
        <v>162</v>
      </c>
      <c r="J162" s="2">
        <v>100</v>
      </c>
      <c r="K162" s="2" t="s">
        <v>726</v>
      </c>
      <c r="L162" s="2" t="s">
        <v>726</v>
      </c>
      <c r="M162" s="2" t="s">
        <v>726</v>
      </c>
      <c r="N162" s="2" t="s">
        <v>893</v>
      </c>
      <c r="O162" s="2">
        <v>32</v>
      </c>
      <c r="P162" s="2" t="s">
        <v>894</v>
      </c>
      <c r="Q162" s="2">
        <v>19</v>
      </c>
      <c r="R162" s="2" t="s">
        <v>609</v>
      </c>
      <c r="S162" s="2" t="s">
        <v>726</v>
      </c>
      <c r="U162" s="15">
        <f t="shared" si="4"/>
        <v>908</v>
      </c>
      <c r="V162" s="2">
        <f t="shared" si="5"/>
        <v>51</v>
      </c>
    </row>
    <row r="163" spans="1:22" ht="15" customHeight="1" x14ac:dyDescent="0.25">
      <c r="A163" s="2" t="s">
        <v>266</v>
      </c>
      <c r="B163" s="2" t="s">
        <v>268</v>
      </c>
      <c r="C163" s="2">
        <v>2017</v>
      </c>
      <c r="D163" s="2">
        <v>55</v>
      </c>
      <c r="E163" s="2">
        <v>31</v>
      </c>
      <c r="F163" s="2">
        <v>7</v>
      </c>
      <c r="G163" s="2">
        <v>5</v>
      </c>
      <c r="H163" s="2" t="s">
        <v>726</v>
      </c>
      <c r="I163" s="2">
        <v>10</v>
      </c>
      <c r="J163" s="2">
        <v>2</v>
      </c>
      <c r="K163" s="2" t="s">
        <v>726</v>
      </c>
      <c r="L163" s="2" t="s">
        <v>726</v>
      </c>
      <c r="M163" s="2" t="s">
        <v>726</v>
      </c>
      <c r="N163" s="2" t="s">
        <v>726</v>
      </c>
      <c r="O163" s="2" t="s">
        <v>726</v>
      </c>
      <c r="P163" s="2" t="s">
        <v>726</v>
      </c>
      <c r="Q163" s="2" t="s">
        <v>726</v>
      </c>
      <c r="R163" s="2" t="s">
        <v>726</v>
      </c>
      <c r="S163" s="2" t="s">
        <v>726</v>
      </c>
      <c r="U163" s="15">
        <f t="shared" si="4"/>
        <v>55</v>
      </c>
      <c r="V163" s="2">
        <f t="shared" si="5"/>
        <v>0</v>
      </c>
    </row>
    <row r="164" spans="1:22" ht="15" customHeight="1" x14ac:dyDescent="0.25">
      <c r="A164" s="2" t="s">
        <v>269</v>
      </c>
      <c r="B164" s="2" t="s">
        <v>270</v>
      </c>
      <c r="C164" s="2">
        <v>2017</v>
      </c>
      <c r="D164" s="2" t="s">
        <v>609</v>
      </c>
      <c r="E164" s="2" t="s">
        <v>609</v>
      </c>
      <c r="F164" s="2" t="s">
        <v>609</v>
      </c>
      <c r="G164" s="2" t="s">
        <v>609</v>
      </c>
      <c r="H164" s="2" t="s">
        <v>609</v>
      </c>
      <c r="I164" s="2" t="s">
        <v>609</v>
      </c>
      <c r="J164" s="2" t="s">
        <v>609</v>
      </c>
      <c r="K164" s="2" t="s">
        <v>609</v>
      </c>
      <c r="L164" s="2" t="s">
        <v>609</v>
      </c>
      <c r="M164" s="2" t="s">
        <v>609</v>
      </c>
      <c r="N164" s="2" t="s">
        <v>609</v>
      </c>
      <c r="O164" s="2" t="s">
        <v>609</v>
      </c>
      <c r="P164" s="2" t="s">
        <v>609</v>
      </c>
      <c r="Q164" s="2" t="s">
        <v>609</v>
      </c>
      <c r="R164" s="2" t="s">
        <v>609</v>
      </c>
      <c r="S164" s="2" t="s">
        <v>609</v>
      </c>
      <c r="U164" s="15">
        <f t="shared" si="4"/>
        <v>0</v>
      </c>
      <c r="V164" s="2">
        <f t="shared" si="5"/>
        <v>0</v>
      </c>
    </row>
    <row r="165" spans="1:22" ht="15" customHeight="1" x14ac:dyDescent="0.25">
      <c r="A165" s="2" t="s">
        <v>271</v>
      </c>
      <c r="B165" s="2" t="s">
        <v>272</v>
      </c>
      <c r="C165" s="2">
        <v>2017</v>
      </c>
      <c r="D165" s="2">
        <v>1.06</v>
      </c>
      <c r="E165" s="2" t="s">
        <v>726</v>
      </c>
      <c r="F165" s="2">
        <v>2.4E-2</v>
      </c>
      <c r="G165" s="2" t="s">
        <v>726</v>
      </c>
      <c r="H165" s="2" t="s">
        <v>726</v>
      </c>
      <c r="I165" s="2" t="s">
        <v>726</v>
      </c>
      <c r="J165" s="2">
        <v>1.0389999999999999</v>
      </c>
      <c r="K165" s="2" t="s">
        <v>726</v>
      </c>
      <c r="L165" s="2" t="s">
        <v>726</v>
      </c>
      <c r="M165" s="2" t="s">
        <v>726</v>
      </c>
      <c r="N165" s="2" t="s">
        <v>609</v>
      </c>
      <c r="O165" s="2" t="s">
        <v>726</v>
      </c>
      <c r="P165" s="2" t="s">
        <v>609</v>
      </c>
      <c r="Q165" s="2" t="s">
        <v>726</v>
      </c>
      <c r="R165" s="2" t="s">
        <v>609</v>
      </c>
      <c r="S165" s="2" t="s">
        <v>726</v>
      </c>
      <c r="U165" s="15">
        <f t="shared" si="4"/>
        <v>1.06</v>
      </c>
      <c r="V165" s="2">
        <f t="shared" si="5"/>
        <v>0</v>
      </c>
    </row>
    <row r="166" spans="1:22" ht="15" customHeight="1" x14ac:dyDescent="0.25">
      <c r="A166" s="2" t="s">
        <v>271</v>
      </c>
      <c r="B166" s="2" t="s">
        <v>273</v>
      </c>
      <c r="C166" s="2">
        <v>2017</v>
      </c>
      <c r="D166" s="2">
        <v>0.75</v>
      </c>
      <c r="E166" s="2">
        <v>0.156</v>
      </c>
      <c r="F166" s="2">
        <v>0.06</v>
      </c>
      <c r="G166" s="2" t="s">
        <v>726</v>
      </c>
      <c r="H166" s="2" t="s">
        <v>726</v>
      </c>
      <c r="I166" s="2">
        <v>0.53400000000000003</v>
      </c>
      <c r="J166" s="2" t="s">
        <v>726</v>
      </c>
      <c r="K166" s="2" t="s">
        <v>726</v>
      </c>
      <c r="L166" s="2" t="s">
        <v>726</v>
      </c>
      <c r="M166" s="2" t="s">
        <v>726</v>
      </c>
      <c r="N166" s="2" t="s">
        <v>609</v>
      </c>
      <c r="O166" s="2" t="s">
        <v>726</v>
      </c>
      <c r="P166" s="2" t="s">
        <v>609</v>
      </c>
      <c r="Q166" s="2" t="s">
        <v>726</v>
      </c>
      <c r="R166" s="2" t="s">
        <v>609</v>
      </c>
      <c r="S166" s="2" t="s">
        <v>726</v>
      </c>
      <c r="U166" s="15">
        <f t="shared" si="4"/>
        <v>0.75</v>
      </c>
      <c r="V166" s="2">
        <f t="shared" si="5"/>
        <v>0</v>
      </c>
    </row>
    <row r="167" spans="1:22" ht="15" customHeight="1" x14ac:dyDescent="0.25">
      <c r="A167" s="2" t="s">
        <v>271</v>
      </c>
      <c r="B167" s="2" t="s">
        <v>274</v>
      </c>
      <c r="C167" s="2">
        <v>2017</v>
      </c>
      <c r="D167" s="2">
        <v>2.9</v>
      </c>
      <c r="E167" s="2" t="s">
        <v>726</v>
      </c>
      <c r="F167" s="2">
        <v>2.81</v>
      </c>
      <c r="G167" s="2" t="s">
        <v>726</v>
      </c>
      <c r="H167" s="2" t="s">
        <v>726</v>
      </c>
      <c r="I167" s="2">
        <v>0.09</v>
      </c>
      <c r="J167" s="2" t="s">
        <v>726</v>
      </c>
      <c r="K167" s="2" t="s">
        <v>726</v>
      </c>
      <c r="L167" s="2" t="s">
        <v>726</v>
      </c>
      <c r="M167" s="2" t="s">
        <v>726</v>
      </c>
      <c r="N167" s="2" t="s">
        <v>609</v>
      </c>
      <c r="O167" s="2" t="s">
        <v>726</v>
      </c>
      <c r="P167" s="2" t="s">
        <v>609</v>
      </c>
      <c r="Q167" s="2" t="s">
        <v>726</v>
      </c>
      <c r="R167" s="2" t="s">
        <v>609</v>
      </c>
      <c r="S167" s="2" t="s">
        <v>726</v>
      </c>
      <c r="U167" s="15">
        <f t="shared" si="4"/>
        <v>2.9</v>
      </c>
      <c r="V167" s="2">
        <f t="shared" si="5"/>
        <v>0</v>
      </c>
    </row>
    <row r="168" spans="1:22" ht="15" customHeight="1" x14ac:dyDescent="0.25">
      <c r="A168" s="2" t="s">
        <v>271</v>
      </c>
      <c r="B168" s="2" t="s">
        <v>275</v>
      </c>
      <c r="C168" s="2">
        <v>2017</v>
      </c>
      <c r="D168" s="2">
        <v>113</v>
      </c>
      <c r="E168" s="2">
        <v>63.2</v>
      </c>
      <c r="F168" s="2">
        <v>6.8</v>
      </c>
      <c r="G168" s="2">
        <v>8</v>
      </c>
      <c r="H168" s="2" t="s">
        <v>726</v>
      </c>
      <c r="I168" s="2">
        <v>23.7</v>
      </c>
      <c r="J168" s="2">
        <v>11.3</v>
      </c>
      <c r="K168" s="2" t="s">
        <v>726</v>
      </c>
      <c r="L168" s="2" t="s">
        <v>726</v>
      </c>
      <c r="M168" s="2" t="s">
        <v>726</v>
      </c>
      <c r="N168" s="2" t="s">
        <v>609</v>
      </c>
      <c r="O168" s="2" t="s">
        <v>726</v>
      </c>
      <c r="P168" s="2" t="s">
        <v>609</v>
      </c>
      <c r="Q168" s="2" t="s">
        <v>726</v>
      </c>
      <c r="R168" s="2" t="s">
        <v>609</v>
      </c>
      <c r="S168" s="2" t="s">
        <v>726</v>
      </c>
      <c r="U168" s="15">
        <f t="shared" si="4"/>
        <v>113</v>
      </c>
      <c r="V168" s="2">
        <f t="shared" si="5"/>
        <v>0</v>
      </c>
    </row>
    <row r="169" spans="1:22" ht="15" customHeight="1" x14ac:dyDescent="0.25">
      <c r="A169" s="2" t="s">
        <v>748</v>
      </c>
      <c r="B169" s="9" t="s">
        <v>1113</v>
      </c>
      <c r="C169" s="2">
        <v>2017</v>
      </c>
      <c r="D169" s="2" t="s">
        <v>609</v>
      </c>
      <c r="E169" s="2" t="s">
        <v>609</v>
      </c>
      <c r="F169" s="2" t="s">
        <v>609</v>
      </c>
      <c r="G169" s="2" t="s">
        <v>609</v>
      </c>
      <c r="H169" s="2" t="s">
        <v>609</v>
      </c>
      <c r="I169" s="2" t="s">
        <v>609</v>
      </c>
      <c r="J169" s="2" t="s">
        <v>609</v>
      </c>
      <c r="K169" s="2" t="s">
        <v>609</v>
      </c>
      <c r="L169" s="2" t="s">
        <v>609</v>
      </c>
      <c r="M169" s="2" t="s">
        <v>609</v>
      </c>
      <c r="N169" s="2" t="s">
        <v>609</v>
      </c>
      <c r="O169" s="2" t="s">
        <v>609</v>
      </c>
      <c r="P169" s="2" t="s">
        <v>609</v>
      </c>
      <c r="Q169" s="2" t="s">
        <v>609</v>
      </c>
      <c r="R169" s="2" t="s">
        <v>609</v>
      </c>
      <c r="S169" s="2" t="s">
        <v>609</v>
      </c>
      <c r="U169" s="15">
        <f t="shared" si="4"/>
        <v>0</v>
      </c>
      <c r="V169" s="2">
        <f t="shared" si="5"/>
        <v>0</v>
      </c>
    </row>
    <row r="170" spans="1:22" ht="15" customHeight="1" x14ac:dyDescent="0.25">
      <c r="A170" s="2" t="s">
        <v>276</v>
      </c>
      <c r="B170" s="2" t="s">
        <v>277</v>
      </c>
      <c r="C170" s="2">
        <v>2017</v>
      </c>
      <c r="D170" s="2">
        <v>303</v>
      </c>
      <c r="E170" s="2">
        <v>149.6</v>
      </c>
      <c r="F170" s="2">
        <v>31.5</v>
      </c>
      <c r="G170" s="2">
        <v>11.7</v>
      </c>
      <c r="H170" s="2" t="s">
        <v>726</v>
      </c>
      <c r="I170" s="2">
        <v>23.2</v>
      </c>
      <c r="J170" s="2">
        <v>15.6</v>
      </c>
      <c r="K170" s="2">
        <v>0.2</v>
      </c>
      <c r="L170" s="2">
        <v>3.2</v>
      </c>
      <c r="M170" s="2">
        <v>19.3</v>
      </c>
      <c r="N170" s="2" t="s">
        <v>895</v>
      </c>
      <c r="O170" s="2">
        <v>4.43</v>
      </c>
      <c r="P170" s="2" t="s">
        <v>896</v>
      </c>
      <c r="Q170" s="2">
        <v>27.9</v>
      </c>
      <c r="R170" s="2" t="s">
        <v>734</v>
      </c>
      <c r="S170" s="2" t="s">
        <v>726</v>
      </c>
      <c r="U170" s="15">
        <f t="shared" si="4"/>
        <v>303</v>
      </c>
      <c r="V170" s="2">
        <f t="shared" si="5"/>
        <v>32.33</v>
      </c>
    </row>
    <row r="171" spans="1:22" ht="15" customHeight="1" x14ac:dyDescent="0.25">
      <c r="A171" s="2" t="s">
        <v>278</v>
      </c>
      <c r="B171" s="2" t="s">
        <v>279</v>
      </c>
      <c r="C171" s="2">
        <v>2017</v>
      </c>
      <c r="D171" s="2">
        <v>8.77</v>
      </c>
      <c r="E171" s="2">
        <v>4.3600000000000003</v>
      </c>
      <c r="F171" s="2">
        <v>0.64</v>
      </c>
      <c r="G171" s="2">
        <v>1.73</v>
      </c>
      <c r="H171" s="2">
        <v>0</v>
      </c>
      <c r="I171" s="2">
        <v>1.74</v>
      </c>
      <c r="J171" s="2">
        <v>0.28999999999999998</v>
      </c>
      <c r="K171" s="2" t="s">
        <v>726</v>
      </c>
      <c r="L171" s="2">
        <v>0</v>
      </c>
      <c r="M171" s="2">
        <v>0</v>
      </c>
      <c r="N171" s="2" t="s">
        <v>609</v>
      </c>
      <c r="O171" s="2" t="s">
        <v>726</v>
      </c>
      <c r="P171" s="2" t="s">
        <v>609</v>
      </c>
      <c r="Q171" s="2" t="s">
        <v>726</v>
      </c>
      <c r="R171" s="2" t="s">
        <v>609</v>
      </c>
      <c r="S171" s="2" t="s">
        <v>726</v>
      </c>
      <c r="U171" s="15">
        <f t="shared" si="4"/>
        <v>8.77</v>
      </c>
      <c r="V171" s="2">
        <f t="shared" si="5"/>
        <v>0</v>
      </c>
    </row>
    <row r="172" spans="1:22" ht="15" customHeight="1" x14ac:dyDescent="0.25">
      <c r="A172" s="2" t="s">
        <v>278</v>
      </c>
      <c r="B172" s="2" t="s">
        <v>280</v>
      </c>
      <c r="C172" s="2">
        <v>2017</v>
      </c>
      <c r="D172" s="2">
        <v>7.34</v>
      </c>
      <c r="E172" s="2">
        <v>3.08</v>
      </c>
      <c r="F172" s="2">
        <v>0.17</v>
      </c>
      <c r="G172" s="2">
        <v>0</v>
      </c>
      <c r="H172" s="2">
        <v>0</v>
      </c>
      <c r="I172" s="2">
        <v>2.8</v>
      </c>
      <c r="J172" s="2">
        <v>1.27</v>
      </c>
      <c r="K172" s="2">
        <v>0</v>
      </c>
      <c r="L172" s="2">
        <v>0</v>
      </c>
      <c r="M172" s="2">
        <v>0</v>
      </c>
      <c r="N172" s="2" t="s">
        <v>609</v>
      </c>
      <c r="O172" s="2" t="s">
        <v>726</v>
      </c>
      <c r="P172" s="2" t="s">
        <v>609</v>
      </c>
      <c r="Q172" s="2" t="s">
        <v>726</v>
      </c>
      <c r="R172" s="2" t="s">
        <v>609</v>
      </c>
      <c r="S172" s="2" t="s">
        <v>726</v>
      </c>
      <c r="U172" s="15">
        <f t="shared" si="4"/>
        <v>7.34</v>
      </c>
      <c r="V172" s="2">
        <f t="shared" si="5"/>
        <v>0</v>
      </c>
    </row>
    <row r="173" spans="1:22" ht="15" customHeight="1" x14ac:dyDescent="0.25">
      <c r="A173" s="2" t="s">
        <v>278</v>
      </c>
      <c r="B173" s="2" t="s">
        <v>281</v>
      </c>
      <c r="C173" s="2">
        <v>2017</v>
      </c>
      <c r="D173" s="2">
        <v>10.52</v>
      </c>
      <c r="E173" s="2">
        <v>3.75</v>
      </c>
      <c r="F173" s="2">
        <v>1.87</v>
      </c>
      <c r="G173" s="2">
        <v>0.19</v>
      </c>
      <c r="H173" s="2">
        <v>0</v>
      </c>
      <c r="I173" s="2">
        <v>4</v>
      </c>
      <c r="J173" s="2">
        <v>0.72</v>
      </c>
      <c r="K173" s="2">
        <v>0</v>
      </c>
      <c r="L173" s="2">
        <v>0</v>
      </c>
      <c r="M173" s="2">
        <v>0</v>
      </c>
      <c r="N173" s="2" t="s">
        <v>609</v>
      </c>
      <c r="O173" s="2" t="s">
        <v>726</v>
      </c>
      <c r="P173" s="2" t="s">
        <v>609</v>
      </c>
      <c r="Q173" s="2" t="s">
        <v>726</v>
      </c>
      <c r="R173" s="2" t="s">
        <v>609</v>
      </c>
      <c r="S173" s="2" t="s">
        <v>726</v>
      </c>
      <c r="U173" s="15">
        <f t="shared" si="4"/>
        <v>10.52</v>
      </c>
      <c r="V173" s="2">
        <f t="shared" si="5"/>
        <v>0</v>
      </c>
    </row>
    <row r="174" spans="1:22" ht="15" customHeight="1" x14ac:dyDescent="0.25">
      <c r="A174" s="2" t="s">
        <v>278</v>
      </c>
      <c r="B174" s="2" t="s">
        <v>282</v>
      </c>
      <c r="C174" s="2">
        <v>2017</v>
      </c>
      <c r="D174" s="2">
        <v>5.65</v>
      </c>
      <c r="E174" s="2">
        <v>1.0469999999999999</v>
      </c>
      <c r="F174" s="2">
        <v>1.76</v>
      </c>
      <c r="G174" s="2">
        <v>1.6</v>
      </c>
      <c r="H174" s="2">
        <v>0</v>
      </c>
      <c r="I174" s="2">
        <v>1.1299999999999999</v>
      </c>
      <c r="J174" s="2">
        <v>0.11</v>
      </c>
      <c r="K174" s="2">
        <v>0</v>
      </c>
      <c r="L174" s="2">
        <v>0</v>
      </c>
      <c r="M174" s="2">
        <v>0</v>
      </c>
      <c r="N174" s="2" t="s">
        <v>609</v>
      </c>
      <c r="O174" s="2" t="s">
        <v>726</v>
      </c>
      <c r="P174" s="2" t="s">
        <v>609</v>
      </c>
      <c r="Q174" s="2" t="s">
        <v>726</v>
      </c>
      <c r="R174" s="2" t="s">
        <v>609</v>
      </c>
      <c r="S174" s="2" t="s">
        <v>726</v>
      </c>
      <c r="U174" s="15">
        <f t="shared" si="4"/>
        <v>5.65</v>
      </c>
      <c r="V174" s="2">
        <f t="shared" si="5"/>
        <v>0</v>
      </c>
    </row>
    <row r="175" spans="1:22" ht="15" customHeight="1" x14ac:dyDescent="0.25">
      <c r="A175" s="2" t="s">
        <v>278</v>
      </c>
      <c r="B175" s="2" t="s">
        <v>283</v>
      </c>
      <c r="C175" s="2">
        <v>2017</v>
      </c>
      <c r="D175" s="2">
        <v>13.7</v>
      </c>
      <c r="E175" s="2">
        <v>2.5499999999999998</v>
      </c>
      <c r="F175" s="2">
        <v>1.07</v>
      </c>
      <c r="G175" s="2">
        <v>6.64</v>
      </c>
      <c r="H175" s="2">
        <v>0</v>
      </c>
      <c r="I175" s="2">
        <v>3.1</v>
      </c>
      <c r="J175" s="2">
        <v>0.32</v>
      </c>
      <c r="K175" s="2">
        <v>0</v>
      </c>
      <c r="L175" s="2">
        <v>0</v>
      </c>
      <c r="M175" s="2">
        <v>0</v>
      </c>
      <c r="N175" s="2" t="s">
        <v>609</v>
      </c>
      <c r="O175" s="2" t="s">
        <v>726</v>
      </c>
      <c r="P175" s="2" t="s">
        <v>609</v>
      </c>
      <c r="Q175" s="2" t="s">
        <v>726</v>
      </c>
      <c r="R175" s="2" t="s">
        <v>609</v>
      </c>
      <c r="S175" s="2" t="s">
        <v>726</v>
      </c>
      <c r="U175" s="15">
        <f t="shared" si="4"/>
        <v>13.7</v>
      </c>
      <c r="V175" s="2">
        <f t="shared" si="5"/>
        <v>0</v>
      </c>
    </row>
    <row r="176" spans="1:22" ht="15" customHeight="1" x14ac:dyDescent="0.25">
      <c r="A176" s="2" t="s">
        <v>278</v>
      </c>
      <c r="B176" s="2" t="s">
        <v>284</v>
      </c>
      <c r="C176" s="2">
        <v>2017</v>
      </c>
      <c r="D176" s="2">
        <v>30.26</v>
      </c>
      <c r="E176" s="2">
        <v>14.34</v>
      </c>
      <c r="F176" s="2">
        <v>1.1599999999999999</v>
      </c>
      <c r="G176" s="2">
        <v>1.1299999999999999</v>
      </c>
      <c r="H176" s="2">
        <v>0</v>
      </c>
      <c r="I176" s="2">
        <v>11.79</v>
      </c>
      <c r="J176" s="2">
        <v>1.83</v>
      </c>
      <c r="K176" s="2">
        <v>0</v>
      </c>
      <c r="L176" s="2">
        <v>0</v>
      </c>
      <c r="M176" s="2">
        <v>0</v>
      </c>
      <c r="N176" s="2" t="s">
        <v>609</v>
      </c>
      <c r="O176" s="2" t="s">
        <v>726</v>
      </c>
      <c r="P176" s="2" t="s">
        <v>609</v>
      </c>
      <c r="Q176" s="2" t="s">
        <v>726</v>
      </c>
      <c r="R176" s="2" t="s">
        <v>609</v>
      </c>
      <c r="S176" s="2" t="s">
        <v>726</v>
      </c>
      <c r="U176" s="15">
        <f t="shared" si="4"/>
        <v>30.26</v>
      </c>
      <c r="V176" s="2">
        <f t="shared" si="5"/>
        <v>0</v>
      </c>
    </row>
    <row r="177" spans="1:22" ht="15" customHeight="1" x14ac:dyDescent="0.25">
      <c r="A177" s="2" t="s">
        <v>278</v>
      </c>
      <c r="B177" s="2" t="s">
        <v>285</v>
      </c>
      <c r="C177" s="2">
        <v>2017</v>
      </c>
      <c r="D177" s="2">
        <v>7.29</v>
      </c>
      <c r="E177" s="2">
        <v>2.39</v>
      </c>
      <c r="F177" s="2">
        <v>1.5</v>
      </c>
      <c r="G177" s="2">
        <v>0.24</v>
      </c>
      <c r="H177" s="2">
        <v>0</v>
      </c>
      <c r="I177" s="2">
        <v>2.15</v>
      </c>
      <c r="J177" s="2">
        <v>1.01</v>
      </c>
      <c r="K177" s="2">
        <v>0</v>
      </c>
      <c r="L177" s="2">
        <v>0</v>
      </c>
      <c r="M177" s="2">
        <v>0</v>
      </c>
      <c r="N177" s="2" t="s">
        <v>609</v>
      </c>
      <c r="O177" s="2" t="s">
        <v>726</v>
      </c>
      <c r="P177" s="2" t="s">
        <v>609</v>
      </c>
      <c r="Q177" s="2" t="s">
        <v>726</v>
      </c>
      <c r="R177" s="2" t="s">
        <v>609</v>
      </c>
      <c r="S177" s="2" t="s">
        <v>726</v>
      </c>
      <c r="U177" s="15">
        <f t="shared" si="4"/>
        <v>7.29</v>
      </c>
      <c r="V177" s="2">
        <f t="shared" si="5"/>
        <v>0</v>
      </c>
    </row>
    <row r="178" spans="1:22" ht="15" customHeight="1" x14ac:dyDescent="0.25">
      <c r="A178" s="2" t="s">
        <v>278</v>
      </c>
      <c r="B178" s="2" t="s">
        <v>286</v>
      </c>
      <c r="C178" s="2">
        <v>2017</v>
      </c>
      <c r="D178" s="2">
        <v>11.9</v>
      </c>
      <c r="E178" s="2">
        <v>4.22</v>
      </c>
      <c r="F178" s="2">
        <v>0.82</v>
      </c>
      <c r="G178" s="2">
        <v>2.21</v>
      </c>
      <c r="H178" s="2">
        <v>0</v>
      </c>
      <c r="I178" s="2">
        <v>4.24</v>
      </c>
      <c r="J178" s="2">
        <v>0.4</v>
      </c>
      <c r="K178" s="2">
        <v>0</v>
      </c>
      <c r="L178" s="2">
        <v>0</v>
      </c>
      <c r="M178" s="2">
        <v>0</v>
      </c>
      <c r="N178" s="2" t="s">
        <v>609</v>
      </c>
      <c r="O178" s="2" t="s">
        <v>726</v>
      </c>
      <c r="P178" s="2" t="s">
        <v>609</v>
      </c>
      <c r="Q178" s="2" t="s">
        <v>726</v>
      </c>
      <c r="R178" s="2" t="s">
        <v>609</v>
      </c>
      <c r="S178" s="2" t="s">
        <v>726</v>
      </c>
      <c r="U178" s="15">
        <f t="shared" si="4"/>
        <v>11.9</v>
      </c>
      <c r="V178" s="2">
        <f t="shared" si="5"/>
        <v>0</v>
      </c>
    </row>
    <row r="179" spans="1:22" ht="15" customHeight="1" x14ac:dyDescent="0.25">
      <c r="A179" s="2" t="s">
        <v>278</v>
      </c>
      <c r="B179" s="2" t="s">
        <v>287</v>
      </c>
      <c r="C179" s="2">
        <v>2017</v>
      </c>
      <c r="D179" s="2">
        <v>5.43</v>
      </c>
      <c r="E179" s="2">
        <v>1.27</v>
      </c>
      <c r="F179" s="2">
        <v>0.04</v>
      </c>
      <c r="G179" s="2">
        <v>7.0000000000000007E-2</v>
      </c>
      <c r="H179" s="2">
        <v>0</v>
      </c>
      <c r="I179" s="2">
        <v>4</v>
      </c>
      <c r="J179" s="2">
        <v>0</v>
      </c>
      <c r="K179" s="2">
        <v>0</v>
      </c>
      <c r="L179" s="2">
        <v>0</v>
      </c>
      <c r="M179" s="2" t="s">
        <v>726</v>
      </c>
      <c r="N179" s="2" t="s">
        <v>609</v>
      </c>
      <c r="O179" s="2" t="s">
        <v>726</v>
      </c>
      <c r="P179" s="2" t="s">
        <v>609</v>
      </c>
      <c r="Q179" s="2" t="s">
        <v>726</v>
      </c>
      <c r="R179" s="2" t="s">
        <v>609</v>
      </c>
      <c r="S179" s="2" t="s">
        <v>726</v>
      </c>
      <c r="U179" s="15">
        <f t="shared" si="4"/>
        <v>5.43</v>
      </c>
      <c r="V179" s="2">
        <f t="shared" si="5"/>
        <v>0</v>
      </c>
    </row>
    <row r="180" spans="1:22" ht="15" customHeight="1" x14ac:dyDescent="0.25">
      <c r="A180" s="2" t="s">
        <v>288</v>
      </c>
      <c r="B180" s="2" t="s">
        <v>289</v>
      </c>
      <c r="C180" s="2">
        <v>2017</v>
      </c>
      <c r="D180" s="2" t="s">
        <v>609</v>
      </c>
      <c r="E180" s="2" t="s">
        <v>609</v>
      </c>
      <c r="F180" s="2" t="s">
        <v>609</v>
      </c>
      <c r="G180" s="2" t="s">
        <v>609</v>
      </c>
      <c r="H180" s="2">
        <v>0</v>
      </c>
      <c r="I180" s="2" t="s">
        <v>609</v>
      </c>
      <c r="J180" s="2" t="s">
        <v>609</v>
      </c>
      <c r="K180" s="2">
        <v>0</v>
      </c>
      <c r="L180" s="2">
        <v>0</v>
      </c>
      <c r="M180" s="2" t="s">
        <v>726</v>
      </c>
      <c r="N180" s="2" t="s">
        <v>734</v>
      </c>
      <c r="O180" s="2" t="s">
        <v>726</v>
      </c>
      <c r="P180" s="2" t="s">
        <v>734</v>
      </c>
      <c r="Q180" s="2" t="s">
        <v>726</v>
      </c>
      <c r="R180" s="2" t="s">
        <v>734</v>
      </c>
      <c r="S180" s="2" t="s">
        <v>726</v>
      </c>
      <c r="U180" s="15">
        <f t="shared" si="4"/>
        <v>0</v>
      </c>
      <c r="V180" s="2">
        <f t="shared" si="5"/>
        <v>0</v>
      </c>
    </row>
    <row r="181" spans="1:22" ht="15" customHeight="1" x14ac:dyDescent="0.25">
      <c r="A181" s="2" t="s">
        <v>290</v>
      </c>
      <c r="B181" s="2" t="s">
        <v>291</v>
      </c>
      <c r="C181" s="2">
        <v>2017</v>
      </c>
      <c r="D181" s="2" t="s">
        <v>609</v>
      </c>
      <c r="E181" s="2" t="s">
        <v>609</v>
      </c>
      <c r="F181" s="2" t="s">
        <v>609</v>
      </c>
      <c r="G181" s="2" t="s">
        <v>609</v>
      </c>
      <c r="H181" s="2" t="s">
        <v>609</v>
      </c>
      <c r="I181" s="2" t="s">
        <v>609</v>
      </c>
      <c r="J181" s="2" t="s">
        <v>609</v>
      </c>
      <c r="K181" s="2" t="s">
        <v>609</v>
      </c>
      <c r="L181" s="2" t="s">
        <v>609</v>
      </c>
      <c r="M181" s="2" t="s">
        <v>609</v>
      </c>
      <c r="N181" s="2" t="s">
        <v>609</v>
      </c>
      <c r="O181" s="2" t="s">
        <v>609</v>
      </c>
      <c r="P181" s="2" t="s">
        <v>609</v>
      </c>
      <c r="Q181" s="2" t="s">
        <v>609</v>
      </c>
      <c r="R181" s="2" t="s">
        <v>609</v>
      </c>
      <c r="S181" s="2" t="s">
        <v>609</v>
      </c>
      <c r="U181" s="15">
        <f t="shared" si="4"/>
        <v>0</v>
      </c>
      <c r="V181" s="2">
        <f t="shared" si="5"/>
        <v>0</v>
      </c>
    </row>
    <row r="182" spans="1:22" ht="15" customHeight="1" x14ac:dyDescent="0.25">
      <c r="A182" s="2" t="s">
        <v>294</v>
      </c>
      <c r="B182" s="2" t="s">
        <v>10</v>
      </c>
      <c r="C182" s="2">
        <v>2017</v>
      </c>
      <c r="D182" s="2">
        <v>8.1999999999999993</v>
      </c>
      <c r="E182" s="2">
        <v>4</v>
      </c>
      <c r="F182" s="2">
        <v>0.2</v>
      </c>
      <c r="G182" s="2" t="s">
        <v>726</v>
      </c>
      <c r="H182" s="2" t="s">
        <v>726</v>
      </c>
      <c r="I182" s="2">
        <v>4</v>
      </c>
      <c r="J182" s="2" t="s">
        <v>726</v>
      </c>
      <c r="K182" s="2" t="s">
        <v>726</v>
      </c>
      <c r="L182" s="2" t="s">
        <v>726</v>
      </c>
      <c r="M182" s="2" t="s">
        <v>726</v>
      </c>
      <c r="N182" s="2" t="s">
        <v>609</v>
      </c>
      <c r="O182" s="2" t="s">
        <v>726</v>
      </c>
      <c r="P182" s="2" t="s">
        <v>609</v>
      </c>
      <c r="Q182" s="2" t="s">
        <v>726</v>
      </c>
      <c r="R182" s="2" t="s">
        <v>609</v>
      </c>
      <c r="S182" s="2" t="s">
        <v>726</v>
      </c>
      <c r="U182" s="15">
        <f t="shared" si="4"/>
        <v>8.1999999999999993</v>
      </c>
      <c r="V182" s="2">
        <f t="shared" si="5"/>
        <v>0</v>
      </c>
    </row>
    <row r="183" spans="1:22" ht="15" customHeight="1" x14ac:dyDescent="0.25">
      <c r="A183" s="2" t="s">
        <v>294</v>
      </c>
      <c r="B183" s="2" t="s">
        <v>295</v>
      </c>
      <c r="C183" s="2">
        <v>2017</v>
      </c>
      <c r="D183" s="2">
        <v>10</v>
      </c>
      <c r="E183" s="2">
        <v>5</v>
      </c>
      <c r="F183" s="2">
        <v>1</v>
      </c>
      <c r="G183" s="2" t="s">
        <v>726</v>
      </c>
      <c r="H183" s="2" t="s">
        <v>726</v>
      </c>
      <c r="I183" s="2">
        <v>4</v>
      </c>
      <c r="J183" s="2" t="s">
        <v>726</v>
      </c>
      <c r="K183" s="2" t="s">
        <v>726</v>
      </c>
      <c r="L183" s="2" t="s">
        <v>726</v>
      </c>
      <c r="M183" s="2" t="s">
        <v>726</v>
      </c>
      <c r="N183" s="2" t="s">
        <v>609</v>
      </c>
      <c r="O183" s="2" t="s">
        <v>726</v>
      </c>
      <c r="P183" s="2" t="s">
        <v>609</v>
      </c>
      <c r="Q183" s="2" t="s">
        <v>726</v>
      </c>
      <c r="R183" s="2" t="s">
        <v>609</v>
      </c>
      <c r="S183" s="2" t="s">
        <v>726</v>
      </c>
      <c r="U183" s="15">
        <f t="shared" si="4"/>
        <v>10</v>
      </c>
      <c r="V183" s="2">
        <f t="shared" si="5"/>
        <v>0</v>
      </c>
    </row>
    <row r="184" spans="1:22" ht="15" customHeight="1" x14ac:dyDescent="0.25">
      <c r="A184" s="2" t="s">
        <v>294</v>
      </c>
      <c r="B184" s="2" t="s">
        <v>296</v>
      </c>
      <c r="C184" s="2">
        <v>2017</v>
      </c>
      <c r="D184" s="2">
        <v>30</v>
      </c>
      <c r="E184" s="2">
        <v>14</v>
      </c>
      <c r="F184" s="2">
        <v>2</v>
      </c>
      <c r="G184" s="2" t="s">
        <v>726</v>
      </c>
      <c r="H184" s="2" t="s">
        <v>726</v>
      </c>
      <c r="I184" s="2">
        <v>14</v>
      </c>
      <c r="J184" s="2" t="s">
        <v>726</v>
      </c>
      <c r="K184" s="2" t="s">
        <v>726</v>
      </c>
      <c r="L184" s="2" t="s">
        <v>726</v>
      </c>
      <c r="M184" s="2" t="s">
        <v>726</v>
      </c>
      <c r="N184" s="2" t="s">
        <v>609</v>
      </c>
      <c r="O184" s="2" t="s">
        <v>726</v>
      </c>
      <c r="P184" s="2" t="s">
        <v>609</v>
      </c>
      <c r="Q184" s="2" t="s">
        <v>726</v>
      </c>
      <c r="R184" s="2" t="s">
        <v>609</v>
      </c>
      <c r="S184" s="2" t="s">
        <v>726</v>
      </c>
      <c r="U184" s="15">
        <f t="shared" si="4"/>
        <v>30</v>
      </c>
      <c r="V184" s="2">
        <f t="shared" si="5"/>
        <v>0</v>
      </c>
    </row>
    <row r="185" spans="1:22" ht="15" customHeight="1" x14ac:dyDescent="0.25">
      <c r="A185" s="2" t="s">
        <v>294</v>
      </c>
      <c r="B185" s="2" t="s">
        <v>297</v>
      </c>
      <c r="C185" s="2">
        <v>2017</v>
      </c>
      <c r="D185" s="2">
        <v>3.4</v>
      </c>
      <c r="E185" s="2" t="s">
        <v>726</v>
      </c>
      <c r="F185" s="2" t="s">
        <v>726</v>
      </c>
      <c r="G185" s="2" t="s">
        <v>726</v>
      </c>
      <c r="H185" s="2" t="s">
        <v>726</v>
      </c>
      <c r="I185" s="2" t="s">
        <v>726</v>
      </c>
      <c r="J185" s="2" t="s">
        <v>726</v>
      </c>
      <c r="K185" s="2" t="s">
        <v>726</v>
      </c>
      <c r="L185" s="2" t="s">
        <v>726</v>
      </c>
      <c r="M185" s="2" t="s">
        <v>726</v>
      </c>
      <c r="N185" s="2" t="s">
        <v>609</v>
      </c>
      <c r="O185" s="2" t="s">
        <v>726</v>
      </c>
      <c r="P185" s="2" t="s">
        <v>609</v>
      </c>
      <c r="Q185" s="2" t="s">
        <v>726</v>
      </c>
      <c r="R185" s="2" t="s">
        <v>609</v>
      </c>
      <c r="S185" s="2" t="s">
        <v>726</v>
      </c>
      <c r="U185" s="15">
        <f t="shared" si="4"/>
        <v>3.4</v>
      </c>
      <c r="V185" s="2">
        <f t="shared" si="5"/>
        <v>0</v>
      </c>
    </row>
    <row r="186" spans="1:22" ht="15" customHeight="1" x14ac:dyDescent="0.25">
      <c r="A186" s="2" t="s">
        <v>298</v>
      </c>
      <c r="B186" s="2" t="s">
        <v>299</v>
      </c>
      <c r="C186" s="2">
        <v>2017</v>
      </c>
      <c r="D186" s="2" t="s">
        <v>609</v>
      </c>
      <c r="E186" s="2" t="s">
        <v>609</v>
      </c>
      <c r="F186" s="2" t="s">
        <v>609</v>
      </c>
      <c r="G186" s="2" t="s">
        <v>609</v>
      </c>
      <c r="H186" s="2" t="s">
        <v>609</v>
      </c>
      <c r="I186" s="2" t="s">
        <v>609</v>
      </c>
      <c r="J186" s="2" t="s">
        <v>609</v>
      </c>
      <c r="K186" s="2" t="s">
        <v>609</v>
      </c>
      <c r="L186" s="2" t="s">
        <v>609</v>
      </c>
      <c r="M186" s="2" t="s">
        <v>609</v>
      </c>
      <c r="N186" s="2" t="s">
        <v>609</v>
      </c>
      <c r="O186" s="2" t="s">
        <v>609</v>
      </c>
      <c r="P186" s="2" t="s">
        <v>609</v>
      </c>
      <c r="Q186" s="2" t="s">
        <v>609</v>
      </c>
      <c r="R186" s="2" t="s">
        <v>609</v>
      </c>
      <c r="S186" s="2" t="s">
        <v>609</v>
      </c>
      <c r="U186" s="15">
        <f t="shared" si="4"/>
        <v>0</v>
      </c>
      <c r="V186" s="2">
        <f t="shared" si="5"/>
        <v>0</v>
      </c>
    </row>
    <row r="187" spans="1:22" ht="15" customHeight="1" x14ac:dyDescent="0.25">
      <c r="A187" s="2" t="s">
        <v>301</v>
      </c>
      <c r="B187" s="2" t="s">
        <v>302</v>
      </c>
      <c r="C187" s="2">
        <v>2017</v>
      </c>
      <c r="D187" s="2">
        <v>43.564999999999998</v>
      </c>
      <c r="E187" s="2">
        <v>26.033000000000001</v>
      </c>
      <c r="F187" s="2">
        <v>0.64700000000000002</v>
      </c>
      <c r="G187" s="2">
        <v>0.54400000000000004</v>
      </c>
      <c r="H187" s="2" t="s">
        <v>726</v>
      </c>
      <c r="I187" s="2">
        <v>8.7210000000000001</v>
      </c>
      <c r="J187" s="2">
        <v>3.1779999999999999</v>
      </c>
      <c r="K187" s="2" t="s">
        <v>726</v>
      </c>
      <c r="L187" s="2" t="s">
        <v>726</v>
      </c>
      <c r="M187" s="2">
        <v>4.4420000000000002</v>
      </c>
      <c r="N187" s="2" t="s">
        <v>609</v>
      </c>
      <c r="O187" s="2" t="s">
        <v>726</v>
      </c>
      <c r="P187" s="2" t="s">
        <v>609</v>
      </c>
      <c r="Q187" s="2" t="s">
        <v>726</v>
      </c>
      <c r="R187" s="2" t="s">
        <v>609</v>
      </c>
      <c r="S187" s="2" t="s">
        <v>726</v>
      </c>
      <c r="U187" s="15">
        <f t="shared" si="4"/>
        <v>43.564999999999998</v>
      </c>
      <c r="V187" s="2">
        <f t="shared" si="5"/>
        <v>0</v>
      </c>
    </row>
    <row r="188" spans="1:22" ht="15" customHeight="1" x14ac:dyDescent="0.25">
      <c r="A188" s="2" t="s">
        <v>303</v>
      </c>
      <c r="B188" s="2" t="s">
        <v>304</v>
      </c>
      <c r="C188" s="2">
        <v>2017</v>
      </c>
      <c r="D188" s="2">
        <v>80.421000000000006</v>
      </c>
      <c r="E188" s="2" t="s">
        <v>726</v>
      </c>
      <c r="F188" s="2" t="s">
        <v>726</v>
      </c>
      <c r="G188" s="2">
        <v>80.421000000000006</v>
      </c>
      <c r="H188" s="2">
        <v>50.311</v>
      </c>
      <c r="I188" s="2" t="s">
        <v>726</v>
      </c>
      <c r="J188" s="2" t="s">
        <v>726</v>
      </c>
      <c r="K188" s="2" t="s">
        <v>726</v>
      </c>
      <c r="L188" s="2" t="s">
        <v>726</v>
      </c>
      <c r="M188" s="2" t="s">
        <v>726</v>
      </c>
      <c r="N188" s="2" t="s">
        <v>609</v>
      </c>
      <c r="O188" s="2" t="s">
        <v>726</v>
      </c>
      <c r="P188" s="2" t="s">
        <v>609</v>
      </c>
      <c r="Q188" s="2" t="s">
        <v>726</v>
      </c>
      <c r="R188" s="2" t="s">
        <v>609</v>
      </c>
      <c r="S188" s="2" t="s">
        <v>726</v>
      </c>
      <c r="U188" s="15">
        <f t="shared" si="4"/>
        <v>80.421000000000006</v>
      </c>
      <c r="V188" s="2">
        <f t="shared" si="5"/>
        <v>0</v>
      </c>
    </row>
    <row r="189" spans="1:22" ht="15" customHeight="1" x14ac:dyDescent="0.25">
      <c r="A189" s="2" t="s">
        <v>303</v>
      </c>
      <c r="B189" s="2" t="s">
        <v>305</v>
      </c>
      <c r="C189" s="2">
        <v>2017</v>
      </c>
      <c r="D189" s="2">
        <v>219.773</v>
      </c>
      <c r="E189" s="2">
        <v>88.603999999999999</v>
      </c>
      <c r="F189" s="2">
        <v>54.89</v>
      </c>
      <c r="G189" s="2">
        <v>13.608000000000001</v>
      </c>
      <c r="H189" s="2" t="s">
        <v>726</v>
      </c>
      <c r="I189" s="2">
        <v>29.507999999999999</v>
      </c>
      <c r="J189" s="2">
        <v>32.997</v>
      </c>
      <c r="K189" s="2">
        <v>0.16600000000000001</v>
      </c>
      <c r="L189" s="2" t="s">
        <v>726</v>
      </c>
      <c r="M189" s="2" t="s">
        <v>726</v>
      </c>
      <c r="N189" s="2" t="s">
        <v>609</v>
      </c>
      <c r="O189" s="2" t="s">
        <v>726</v>
      </c>
      <c r="P189" s="2" t="s">
        <v>609</v>
      </c>
      <c r="Q189" s="2" t="s">
        <v>726</v>
      </c>
      <c r="R189" s="2" t="s">
        <v>609</v>
      </c>
      <c r="S189" s="2" t="s">
        <v>726</v>
      </c>
      <c r="U189" s="15">
        <f t="shared" si="4"/>
        <v>219.773</v>
      </c>
      <c r="V189" s="2">
        <f t="shared" si="5"/>
        <v>0</v>
      </c>
    </row>
    <row r="190" spans="1:22" ht="15" customHeight="1" x14ac:dyDescent="0.25">
      <c r="A190" s="2" t="s">
        <v>306</v>
      </c>
      <c r="B190" s="2" t="s">
        <v>307</v>
      </c>
      <c r="C190" s="2">
        <v>2017</v>
      </c>
      <c r="D190" s="2">
        <v>11.862</v>
      </c>
      <c r="E190" s="2">
        <v>8.1479999999999997</v>
      </c>
      <c r="F190" s="2">
        <v>6.0999999999999999E-2</v>
      </c>
      <c r="G190" s="2" t="s">
        <v>726</v>
      </c>
      <c r="H190" s="2" t="s">
        <v>726</v>
      </c>
      <c r="I190" s="2">
        <v>3.609</v>
      </c>
      <c r="J190" s="2">
        <v>4.3999999999999997E-2</v>
      </c>
      <c r="K190" s="2" t="s">
        <v>726</v>
      </c>
      <c r="L190" s="2" t="s">
        <v>726</v>
      </c>
      <c r="M190" s="2" t="s">
        <v>726</v>
      </c>
      <c r="N190" s="2" t="s">
        <v>609</v>
      </c>
      <c r="O190" s="2" t="s">
        <v>726</v>
      </c>
      <c r="P190" s="2" t="s">
        <v>609</v>
      </c>
      <c r="Q190" s="2" t="s">
        <v>726</v>
      </c>
      <c r="R190" s="2" t="s">
        <v>609</v>
      </c>
      <c r="S190" s="2" t="s">
        <v>726</v>
      </c>
      <c r="U190" s="15">
        <f t="shared" si="4"/>
        <v>11.862</v>
      </c>
      <c r="V190" s="2">
        <f t="shared" si="5"/>
        <v>0</v>
      </c>
    </row>
    <row r="191" spans="1:22" ht="15" customHeight="1" x14ac:dyDescent="0.25">
      <c r="A191" s="2" t="s">
        <v>308</v>
      </c>
      <c r="B191" s="2" t="s">
        <v>309</v>
      </c>
      <c r="C191" s="2">
        <v>2017</v>
      </c>
      <c r="D191" s="2">
        <v>13.99</v>
      </c>
      <c r="E191" s="2">
        <v>4.7</v>
      </c>
      <c r="F191" s="2">
        <v>4.0999999999999996</v>
      </c>
      <c r="G191" s="2">
        <v>0.55000000000000004</v>
      </c>
      <c r="H191" s="2" t="s">
        <v>726</v>
      </c>
      <c r="I191" s="2">
        <v>1</v>
      </c>
      <c r="J191" s="2">
        <v>3.6</v>
      </c>
      <c r="K191" s="2" t="s">
        <v>726</v>
      </c>
      <c r="L191" s="2" t="s">
        <v>726</v>
      </c>
      <c r="M191" s="2">
        <v>0.55000000000000004</v>
      </c>
      <c r="N191" s="2" t="s">
        <v>609</v>
      </c>
      <c r="O191" s="2" t="s">
        <v>726</v>
      </c>
      <c r="P191" s="2" t="s">
        <v>609</v>
      </c>
      <c r="Q191" s="2" t="s">
        <v>726</v>
      </c>
      <c r="R191" s="2" t="s">
        <v>609</v>
      </c>
      <c r="S191" s="2" t="s">
        <v>726</v>
      </c>
      <c r="U191" s="15">
        <f t="shared" si="4"/>
        <v>13.99</v>
      </c>
      <c r="V191" s="2">
        <f t="shared" si="5"/>
        <v>0</v>
      </c>
    </row>
    <row r="192" spans="1:22" ht="15" customHeight="1" x14ac:dyDescent="0.25">
      <c r="A192" s="2" t="s">
        <v>308</v>
      </c>
      <c r="B192" s="2" t="s">
        <v>310</v>
      </c>
      <c r="C192" s="2">
        <v>2017</v>
      </c>
      <c r="D192" s="2">
        <v>1.3</v>
      </c>
      <c r="E192" s="2">
        <v>0.1</v>
      </c>
      <c r="F192" s="2" t="s">
        <v>726</v>
      </c>
      <c r="G192" s="2">
        <v>1.1000000000000001</v>
      </c>
      <c r="H192" s="2" t="s">
        <v>726</v>
      </c>
      <c r="I192" s="2">
        <v>0.04</v>
      </c>
      <c r="J192" s="2" t="s">
        <v>726</v>
      </c>
      <c r="K192" s="2" t="s">
        <v>726</v>
      </c>
      <c r="L192" s="2" t="s">
        <v>726</v>
      </c>
      <c r="M192" s="2" t="s">
        <v>726</v>
      </c>
      <c r="N192" s="2" t="s">
        <v>609</v>
      </c>
      <c r="O192" s="2" t="s">
        <v>726</v>
      </c>
      <c r="P192" s="2" t="s">
        <v>609</v>
      </c>
      <c r="Q192" s="2" t="s">
        <v>726</v>
      </c>
      <c r="R192" s="2" t="s">
        <v>609</v>
      </c>
      <c r="S192" s="2" t="s">
        <v>726</v>
      </c>
      <c r="U192" s="15">
        <f t="shared" si="4"/>
        <v>1.3</v>
      </c>
      <c r="V192" s="2">
        <f t="shared" si="5"/>
        <v>0</v>
      </c>
    </row>
    <row r="193" spans="1:22" ht="15" customHeight="1" x14ac:dyDescent="0.25">
      <c r="A193" s="2" t="s">
        <v>308</v>
      </c>
      <c r="B193" s="2" t="s">
        <v>311</v>
      </c>
      <c r="C193" s="2">
        <v>2017</v>
      </c>
      <c r="D193" s="2">
        <v>92.2</v>
      </c>
      <c r="E193" s="2">
        <v>31.4</v>
      </c>
      <c r="F193" s="2">
        <v>10.9</v>
      </c>
      <c r="G193" s="2">
        <v>24.5</v>
      </c>
      <c r="H193" s="2">
        <v>8.1999999999999993</v>
      </c>
      <c r="I193" s="2">
        <v>11.4</v>
      </c>
      <c r="J193" s="2">
        <v>13.1</v>
      </c>
      <c r="K193" s="2">
        <v>0.7</v>
      </c>
      <c r="L193" s="2" t="s">
        <v>726</v>
      </c>
      <c r="M193" s="2">
        <v>16.399999999999999</v>
      </c>
      <c r="N193" s="2" t="s">
        <v>609</v>
      </c>
      <c r="O193" s="2" t="s">
        <v>726</v>
      </c>
      <c r="P193" s="2" t="s">
        <v>609</v>
      </c>
      <c r="Q193" s="2" t="s">
        <v>726</v>
      </c>
      <c r="R193" s="2" t="s">
        <v>609</v>
      </c>
      <c r="S193" s="2" t="s">
        <v>726</v>
      </c>
      <c r="U193" s="15">
        <f t="shared" si="4"/>
        <v>92.2</v>
      </c>
      <c r="V193" s="2">
        <f t="shared" si="5"/>
        <v>0</v>
      </c>
    </row>
    <row r="194" spans="1:22" ht="15" customHeight="1" x14ac:dyDescent="0.25">
      <c r="A194" s="2" t="s">
        <v>308</v>
      </c>
      <c r="B194" s="2" t="s">
        <v>312</v>
      </c>
      <c r="C194" s="2">
        <v>2017</v>
      </c>
      <c r="D194" s="2" t="s">
        <v>726</v>
      </c>
      <c r="E194" s="2" t="s">
        <v>726</v>
      </c>
      <c r="F194" s="2" t="s">
        <v>726</v>
      </c>
      <c r="G194" s="2" t="s">
        <v>726</v>
      </c>
      <c r="H194" s="2" t="s">
        <v>726</v>
      </c>
      <c r="I194" s="2" t="s">
        <v>726</v>
      </c>
      <c r="J194" s="2" t="s">
        <v>726</v>
      </c>
      <c r="K194" s="2" t="s">
        <v>726</v>
      </c>
      <c r="L194" s="2" t="s">
        <v>726</v>
      </c>
      <c r="M194" s="2" t="s">
        <v>726</v>
      </c>
      <c r="N194" s="2" t="s">
        <v>609</v>
      </c>
      <c r="O194" s="2" t="s">
        <v>726</v>
      </c>
      <c r="P194" s="2" t="s">
        <v>609</v>
      </c>
      <c r="Q194" s="2" t="s">
        <v>726</v>
      </c>
      <c r="R194" s="2" t="s">
        <v>609</v>
      </c>
      <c r="S194" s="2" t="s">
        <v>726</v>
      </c>
      <c r="U194" s="15">
        <f t="shared" si="4"/>
        <v>0</v>
      </c>
      <c r="V194" s="2">
        <f t="shared" si="5"/>
        <v>0</v>
      </c>
    </row>
    <row r="195" spans="1:22" ht="15" customHeight="1" x14ac:dyDescent="0.25">
      <c r="A195" s="2" t="s">
        <v>308</v>
      </c>
      <c r="B195" s="2" t="s">
        <v>314</v>
      </c>
      <c r="C195" s="2">
        <v>2017</v>
      </c>
      <c r="D195" s="2">
        <v>3.7</v>
      </c>
      <c r="E195" s="2">
        <v>0.9</v>
      </c>
      <c r="F195" s="2" t="s">
        <v>726</v>
      </c>
      <c r="G195" s="2">
        <v>2.2000000000000002</v>
      </c>
      <c r="H195" s="2" t="s">
        <v>726</v>
      </c>
      <c r="I195" s="2">
        <v>0.01</v>
      </c>
      <c r="J195" s="2">
        <v>0.5</v>
      </c>
      <c r="K195" s="2" t="s">
        <v>726</v>
      </c>
      <c r="L195" s="2" t="s">
        <v>726</v>
      </c>
      <c r="M195" s="2">
        <v>2.2000000000000002</v>
      </c>
      <c r="N195" s="2" t="s">
        <v>609</v>
      </c>
      <c r="O195" s="2" t="s">
        <v>726</v>
      </c>
      <c r="P195" s="2" t="s">
        <v>609</v>
      </c>
      <c r="Q195" s="2" t="s">
        <v>726</v>
      </c>
      <c r="R195" s="2" t="s">
        <v>609</v>
      </c>
      <c r="S195" s="2" t="s">
        <v>726</v>
      </c>
      <c r="U195" s="15">
        <f t="shared" ref="U195:U258" si="6">IFERROR(D195/1,0)</f>
        <v>3.7</v>
      </c>
      <c r="V195" s="2">
        <f t="shared" ref="V195:V258" si="7">IFERROR(O195/1,0)+IFERROR(Q195/1,0)+IFERROR(S195/1,0)</f>
        <v>0</v>
      </c>
    </row>
    <row r="196" spans="1:22" ht="15" customHeight="1" x14ac:dyDescent="0.25">
      <c r="A196" s="2" t="s">
        <v>315</v>
      </c>
      <c r="B196" s="2" t="s">
        <v>316</v>
      </c>
      <c r="C196" s="2">
        <v>2017</v>
      </c>
      <c r="D196" s="2">
        <v>140.9</v>
      </c>
      <c r="E196" s="2">
        <v>44.1</v>
      </c>
      <c r="F196" s="2">
        <v>33.9</v>
      </c>
      <c r="G196" s="2">
        <v>27.3</v>
      </c>
      <c r="H196" s="2" t="s">
        <v>726</v>
      </c>
      <c r="I196" s="2">
        <v>16.3</v>
      </c>
      <c r="J196" s="2">
        <v>19.3</v>
      </c>
      <c r="K196" s="2">
        <v>0</v>
      </c>
      <c r="L196" s="2">
        <v>0</v>
      </c>
      <c r="M196" s="2">
        <v>0</v>
      </c>
      <c r="N196" s="2" t="s">
        <v>609</v>
      </c>
      <c r="O196" s="2" t="s">
        <v>726</v>
      </c>
      <c r="P196" s="2" t="s">
        <v>609</v>
      </c>
      <c r="Q196" s="2" t="s">
        <v>726</v>
      </c>
      <c r="R196" s="2" t="s">
        <v>609</v>
      </c>
      <c r="S196" s="2" t="s">
        <v>726</v>
      </c>
      <c r="U196" s="15">
        <f t="shared" si="6"/>
        <v>140.9</v>
      </c>
      <c r="V196" s="2">
        <f t="shared" si="7"/>
        <v>0</v>
      </c>
    </row>
    <row r="197" spans="1:22" ht="15" customHeight="1" x14ac:dyDescent="0.25">
      <c r="A197" s="2" t="s">
        <v>317</v>
      </c>
      <c r="B197" s="2" t="s">
        <v>318</v>
      </c>
      <c r="C197" s="2">
        <v>2017</v>
      </c>
      <c r="D197" s="2">
        <v>8</v>
      </c>
      <c r="E197" s="2">
        <v>3</v>
      </c>
      <c r="F197" s="2">
        <v>0.8</v>
      </c>
      <c r="G197" s="2">
        <v>0.2</v>
      </c>
      <c r="H197" s="2">
        <v>0</v>
      </c>
      <c r="I197" s="2">
        <v>1.6</v>
      </c>
      <c r="J197" s="2">
        <v>2.4</v>
      </c>
      <c r="K197" s="2">
        <v>0</v>
      </c>
      <c r="L197" s="2">
        <v>0</v>
      </c>
      <c r="M197" s="2">
        <v>0</v>
      </c>
      <c r="N197" s="2" t="s">
        <v>609</v>
      </c>
      <c r="O197" s="2" t="s">
        <v>726</v>
      </c>
      <c r="P197" s="2" t="s">
        <v>609</v>
      </c>
      <c r="Q197" s="2" t="s">
        <v>726</v>
      </c>
      <c r="R197" s="2" t="s">
        <v>609</v>
      </c>
      <c r="S197" s="2" t="s">
        <v>726</v>
      </c>
      <c r="U197" s="15">
        <f t="shared" si="6"/>
        <v>8</v>
      </c>
      <c r="V197" s="2">
        <f t="shared" si="7"/>
        <v>0</v>
      </c>
    </row>
    <row r="198" spans="1:22" ht="15" customHeight="1" x14ac:dyDescent="0.25">
      <c r="A198" s="2" t="s">
        <v>317</v>
      </c>
      <c r="B198" s="2" t="s">
        <v>319</v>
      </c>
      <c r="C198" s="2">
        <v>2017</v>
      </c>
      <c r="D198" s="2">
        <v>10.6</v>
      </c>
      <c r="E198" s="2">
        <v>4.4000000000000004</v>
      </c>
      <c r="F198" s="2">
        <v>1.4</v>
      </c>
      <c r="G198" s="2">
        <v>1.3</v>
      </c>
      <c r="H198" s="2">
        <v>0</v>
      </c>
      <c r="I198" s="2">
        <v>1.6</v>
      </c>
      <c r="J198" s="2">
        <v>1.9</v>
      </c>
      <c r="K198" s="2">
        <v>0</v>
      </c>
      <c r="L198" s="2">
        <v>0</v>
      </c>
      <c r="M198" s="2">
        <v>0</v>
      </c>
      <c r="N198" s="2" t="s">
        <v>609</v>
      </c>
      <c r="O198" s="2" t="s">
        <v>726</v>
      </c>
      <c r="P198" s="2" t="s">
        <v>609</v>
      </c>
      <c r="Q198" s="2" t="s">
        <v>726</v>
      </c>
      <c r="R198" s="2" t="s">
        <v>609</v>
      </c>
      <c r="S198" s="2" t="s">
        <v>726</v>
      </c>
      <c r="U198" s="15">
        <f t="shared" si="6"/>
        <v>10.6</v>
      </c>
      <c r="V198" s="2">
        <f t="shared" si="7"/>
        <v>0</v>
      </c>
    </row>
    <row r="199" spans="1:22" ht="15" customHeight="1" x14ac:dyDescent="0.25">
      <c r="A199" s="2" t="s">
        <v>317</v>
      </c>
      <c r="B199" s="2" t="s">
        <v>320</v>
      </c>
      <c r="C199" s="2">
        <v>2017</v>
      </c>
      <c r="D199" s="2">
        <v>64</v>
      </c>
      <c r="E199" s="2">
        <v>30</v>
      </c>
      <c r="F199" s="2">
        <v>9.1</v>
      </c>
      <c r="G199" s="2">
        <v>2.5</v>
      </c>
      <c r="H199" s="2">
        <v>0</v>
      </c>
      <c r="I199" s="2">
        <v>9.6</v>
      </c>
      <c r="J199" s="2">
        <v>12.5</v>
      </c>
      <c r="K199" s="2">
        <v>0</v>
      </c>
      <c r="L199" s="2">
        <v>0.3</v>
      </c>
      <c r="M199" s="2">
        <v>0</v>
      </c>
      <c r="N199" s="2" t="s">
        <v>609</v>
      </c>
      <c r="O199" s="2" t="s">
        <v>726</v>
      </c>
      <c r="P199" s="2" t="s">
        <v>609</v>
      </c>
      <c r="Q199" s="2" t="s">
        <v>726</v>
      </c>
      <c r="R199" s="2" t="s">
        <v>609</v>
      </c>
      <c r="S199" s="2" t="s">
        <v>726</v>
      </c>
      <c r="U199" s="15">
        <f t="shared" si="6"/>
        <v>64</v>
      </c>
      <c r="V199" s="2">
        <f t="shared" si="7"/>
        <v>0</v>
      </c>
    </row>
    <row r="200" spans="1:22" ht="15" customHeight="1" x14ac:dyDescent="0.25">
      <c r="A200" s="2" t="s">
        <v>321</v>
      </c>
      <c r="B200" s="2" t="s">
        <v>322</v>
      </c>
      <c r="C200" s="2">
        <v>2017</v>
      </c>
      <c r="D200" s="2">
        <v>774.9</v>
      </c>
      <c r="E200" s="2">
        <v>265.7</v>
      </c>
      <c r="F200" s="2">
        <v>201.6</v>
      </c>
      <c r="G200" s="2">
        <v>6.5</v>
      </c>
      <c r="H200" s="2" t="s">
        <v>726</v>
      </c>
      <c r="I200" s="2">
        <v>97.5</v>
      </c>
      <c r="J200" s="2">
        <v>146.5</v>
      </c>
      <c r="K200" s="2">
        <v>7.2</v>
      </c>
      <c r="L200" s="2">
        <v>0.9</v>
      </c>
      <c r="M200" s="2">
        <v>49.9</v>
      </c>
      <c r="N200" s="2" t="s">
        <v>609</v>
      </c>
      <c r="O200" s="2" t="s">
        <v>726</v>
      </c>
      <c r="P200" s="2" t="s">
        <v>609</v>
      </c>
      <c r="Q200" s="2" t="s">
        <v>726</v>
      </c>
      <c r="R200" s="2" t="s">
        <v>609</v>
      </c>
      <c r="S200" s="2" t="s">
        <v>726</v>
      </c>
      <c r="U200" s="15">
        <f t="shared" si="6"/>
        <v>774.9</v>
      </c>
      <c r="V200" s="2">
        <f t="shared" si="7"/>
        <v>0</v>
      </c>
    </row>
    <row r="201" spans="1:22" ht="15" customHeight="1" x14ac:dyDescent="0.25">
      <c r="A201" s="2" t="s">
        <v>321</v>
      </c>
      <c r="B201" s="2" t="s">
        <v>323</v>
      </c>
      <c r="C201" s="2">
        <v>2017</v>
      </c>
      <c r="D201" s="2">
        <v>6.2</v>
      </c>
      <c r="E201" s="2" t="s">
        <v>726</v>
      </c>
      <c r="F201" s="2" t="s">
        <v>726</v>
      </c>
      <c r="G201" s="2" t="s">
        <v>726</v>
      </c>
      <c r="H201" s="2" t="s">
        <v>726</v>
      </c>
      <c r="I201" s="2">
        <v>1.1000000000000001</v>
      </c>
      <c r="J201" s="2">
        <v>5.0999999999999996</v>
      </c>
      <c r="K201" s="2" t="s">
        <v>726</v>
      </c>
      <c r="L201" s="2" t="s">
        <v>726</v>
      </c>
      <c r="M201" s="2" t="s">
        <v>726</v>
      </c>
      <c r="N201" s="2" t="s">
        <v>609</v>
      </c>
      <c r="O201" s="2" t="s">
        <v>726</v>
      </c>
      <c r="P201" s="2" t="s">
        <v>609</v>
      </c>
      <c r="Q201" s="2" t="s">
        <v>726</v>
      </c>
      <c r="R201" s="2" t="s">
        <v>609</v>
      </c>
      <c r="S201" s="2" t="s">
        <v>726</v>
      </c>
      <c r="U201" s="15">
        <f t="shared" si="6"/>
        <v>6.2</v>
      </c>
      <c r="V201" s="2">
        <f t="shared" si="7"/>
        <v>0</v>
      </c>
    </row>
    <row r="202" spans="1:22" ht="15" customHeight="1" x14ac:dyDescent="0.25">
      <c r="A202" s="2" t="s">
        <v>321</v>
      </c>
      <c r="B202" s="2" t="s">
        <v>324</v>
      </c>
      <c r="C202" s="2">
        <v>2017</v>
      </c>
      <c r="D202" s="2">
        <v>22.7</v>
      </c>
      <c r="E202" s="2">
        <v>4.9000000000000004</v>
      </c>
      <c r="F202" s="2">
        <v>11.7</v>
      </c>
      <c r="G202" s="2" t="s">
        <v>726</v>
      </c>
      <c r="H202" s="2" t="s">
        <v>726</v>
      </c>
      <c r="I202" s="2">
        <v>4.2</v>
      </c>
      <c r="J202" s="2">
        <v>1.8</v>
      </c>
      <c r="K202" s="2" t="s">
        <v>726</v>
      </c>
      <c r="L202" s="2" t="s">
        <v>726</v>
      </c>
      <c r="M202" s="2" t="s">
        <v>726</v>
      </c>
      <c r="N202" s="2" t="s">
        <v>609</v>
      </c>
      <c r="O202" s="2" t="s">
        <v>726</v>
      </c>
      <c r="P202" s="2" t="s">
        <v>609</v>
      </c>
      <c r="Q202" s="2" t="s">
        <v>726</v>
      </c>
      <c r="R202" s="2" t="s">
        <v>609</v>
      </c>
      <c r="S202" s="2" t="s">
        <v>726</v>
      </c>
      <c r="U202" s="15">
        <f t="shared" si="6"/>
        <v>22.7</v>
      </c>
      <c r="V202" s="2">
        <f t="shared" si="7"/>
        <v>0</v>
      </c>
    </row>
    <row r="203" spans="1:22" ht="15" customHeight="1" x14ac:dyDescent="0.25">
      <c r="A203" s="2" t="s">
        <v>327</v>
      </c>
      <c r="B203" s="2" t="s">
        <v>328</v>
      </c>
      <c r="C203" s="2">
        <v>2017</v>
      </c>
      <c r="D203" s="2">
        <v>27.1</v>
      </c>
      <c r="E203" s="2">
        <v>7.5</v>
      </c>
      <c r="F203" s="2" t="s">
        <v>726</v>
      </c>
      <c r="G203" s="2">
        <v>6.3</v>
      </c>
      <c r="H203" s="2" t="s">
        <v>726</v>
      </c>
      <c r="I203" s="2">
        <v>8.8000000000000007</v>
      </c>
      <c r="J203" s="2">
        <v>4.5</v>
      </c>
      <c r="K203" s="2" t="s">
        <v>726</v>
      </c>
      <c r="L203" s="2" t="s">
        <v>726</v>
      </c>
      <c r="M203" s="2" t="s">
        <v>726</v>
      </c>
      <c r="N203" s="2" t="s">
        <v>609</v>
      </c>
      <c r="O203" s="2" t="s">
        <v>726</v>
      </c>
      <c r="P203" s="2" t="s">
        <v>609</v>
      </c>
      <c r="Q203" s="2" t="s">
        <v>726</v>
      </c>
      <c r="R203" s="2" t="s">
        <v>609</v>
      </c>
      <c r="S203" s="2" t="s">
        <v>726</v>
      </c>
      <c r="U203" s="15">
        <f t="shared" si="6"/>
        <v>27.1</v>
      </c>
      <c r="V203" s="2">
        <f t="shared" si="7"/>
        <v>0</v>
      </c>
    </row>
    <row r="204" spans="1:22" ht="15" customHeight="1" x14ac:dyDescent="0.25">
      <c r="A204" s="2" t="s">
        <v>329</v>
      </c>
      <c r="B204" s="2" t="s">
        <v>330</v>
      </c>
      <c r="C204" s="2">
        <v>2017</v>
      </c>
      <c r="D204" s="2">
        <v>91.42</v>
      </c>
      <c r="E204" s="2">
        <v>37.85</v>
      </c>
      <c r="F204" s="2">
        <v>10.84</v>
      </c>
      <c r="G204" s="2">
        <v>14.41</v>
      </c>
      <c r="H204" s="2">
        <v>6.52</v>
      </c>
      <c r="I204" s="2">
        <v>15.86</v>
      </c>
      <c r="J204" s="2">
        <v>12.46</v>
      </c>
      <c r="K204" s="2" t="s">
        <v>726</v>
      </c>
      <c r="L204" s="2" t="s">
        <v>726</v>
      </c>
      <c r="M204" s="2" t="s">
        <v>726</v>
      </c>
      <c r="N204" s="2" t="s">
        <v>726</v>
      </c>
      <c r="O204" s="2" t="s">
        <v>726</v>
      </c>
      <c r="P204" s="2" t="s">
        <v>726</v>
      </c>
      <c r="Q204" s="2" t="s">
        <v>726</v>
      </c>
      <c r="R204" s="2" t="s">
        <v>726</v>
      </c>
      <c r="S204" s="2" t="s">
        <v>726</v>
      </c>
      <c r="U204" s="15">
        <f t="shared" si="6"/>
        <v>91.42</v>
      </c>
      <c r="V204" s="2">
        <f t="shared" si="7"/>
        <v>0</v>
      </c>
    </row>
    <row r="205" spans="1:22" ht="15" customHeight="1" x14ac:dyDescent="0.25">
      <c r="A205" s="2" t="s">
        <v>329</v>
      </c>
      <c r="B205" s="2" t="s">
        <v>331</v>
      </c>
      <c r="C205" s="2">
        <v>2017</v>
      </c>
      <c r="D205" s="2">
        <v>1.228</v>
      </c>
      <c r="E205" s="2">
        <v>0.69299999999999995</v>
      </c>
      <c r="F205" s="2" t="s">
        <v>726</v>
      </c>
      <c r="G205" s="2" t="s">
        <v>726</v>
      </c>
      <c r="H205" s="2" t="s">
        <v>726</v>
      </c>
      <c r="I205" s="2">
        <v>0.53500000000000003</v>
      </c>
      <c r="J205" s="2" t="s">
        <v>726</v>
      </c>
      <c r="K205" s="2" t="s">
        <v>726</v>
      </c>
      <c r="L205" s="2" t="s">
        <v>726</v>
      </c>
      <c r="M205" s="2" t="s">
        <v>726</v>
      </c>
      <c r="N205" s="2" t="s">
        <v>726</v>
      </c>
      <c r="O205" s="2" t="s">
        <v>726</v>
      </c>
      <c r="P205" s="2" t="s">
        <v>726</v>
      </c>
      <c r="Q205" s="2" t="s">
        <v>726</v>
      </c>
      <c r="R205" s="2" t="s">
        <v>726</v>
      </c>
      <c r="S205" s="2" t="s">
        <v>726</v>
      </c>
      <c r="U205" s="15">
        <f t="shared" si="6"/>
        <v>1.228</v>
      </c>
      <c r="V205" s="2">
        <f t="shared" si="7"/>
        <v>0</v>
      </c>
    </row>
    <row r="206" spans="1:22" ht="15" customHeight="1" x14ac:dyDescent="0.25">
      <c r="A206" s="2" t="s">
        <v>334</v>
      </c>
      <c r="B206" s="2" t="s">
        <v>335</v>
      </c>
      <c r="C206" s="2">
        <v>2017</v>
      </c>
      <c r="D206" s="2">
        <v>175.8</v>
      </c>
      <c r="E206" s="2">
        <v>63.2</v>
      </c>
      <c r="F206" s="2">
        <v>37.5</v>
      </c>
      <c r="G206" s="2">
        <v>28.3</v>
      </c>
      <c r="H206" s="2" t="s">
        <v>726</v>
      </c>
      <c r="I206" s="2">
        <v>23.8</v>
      </c>
      <c r="J206" s="2">
        <v>22.1</v>
      </c>
      <c r="K206" s="2">
        <v>0.2</v>
      </c>
      <c r="L206" s="2" t="s">
        <v>726</v>
      </c>
      <c r="M206" s="2" t="s">
        <v>726</v>
      </c>
      <c r="N206" s="2" t="s">
        <v>897</v>
      </c>
      <c r="O206" s="2">
        <v>0.71</v>
      </c>
      <c r="P206" s="2" t="s">
        <v>609</v>
      </c>
      <c r="Q206" s="2" t="s">
        <v>726</v>
      </c>
      <c r="R206" s="2" t="s">
        <v>609</v>
      </c>
      <c r="S206" s="2" t="s">
        <v>726</v>
      </c>
      <c r="U206" s="15">
        <f t="shared" si="6"/>
        <v>175.8</v>
      </c>
      <c r="V206" s="2">
        <f t="shared" si="7"/>
        <v>0.71</v>
      </c>
    </row>
    <row r="207" spans="1:22" ht="15" customHeight="1" x14ac:dyDescent="0.25">
      <c r="A207" s="2" t="s">
        <v>336</v>
      </c>
      <c r="B207" s="2" t="s">
        <v>337</v>
      </c>
      <c r="C207" s="2">
        <v>2017</v>
      </c>
      <c r="D207" s="2">
        <v>17.600000000000001</v>
      </c>
      <c r="E207" s="2">
        <v>6.5</v>
      </c>
      <c r="F207" s="2">
        <v>3.2</v>
      </c>
      <c r="G207" s="2">
        <v>2.1</v>
      </c>
      <c r="H207" s="2" t="s">
        <v>743</v>
      </c>
      <c r="I207" s="2">
        <v>5.2</v>
      </c>
      <c r="J207" s="2">
        <v>0.6</v>
      </c>
      <c r="K207" s="2">
        <v>0</v>
      </c>
      <c r="L207" s="2" t="s">
        <v>726</v>
      </c>
      <c r="M207" s="2" t="s">
        <v>726</v>
      </c>
      <c r="N207" s="2" t="s">
        <v>609</v>
      </c>
      <c r="O207" s="2" t="s">
        <v>726</v>
      </c>
      <c r="P207" s="2" t="s">
        <v>609</v>
      </c>
      <c r="Q207" s="2" t="s">
        <v>726</v>
      </c>
      <c r="R207" s="2" t="s">
        <v>609</v>
      </c>
      <c r="S207" s="2" t="s">
        <v>726</v>
      </c>
      <c r="U207" s="15">
        <f t="shared" si="6"/>
        <v>17.600000000000001</v>
      </c>
      <c r="V207" s="2">
        <f t="shared" si="7"/>
        <v>0</v>
      </c>
    </row>
    <row r="208" spans="1:22" ht="15" customHeight="1" x14ac:dyDescent="0.25">
      <c r="A208" s="2" t="s">
        <v>338</v>
      </c>
      <c r="B208" s="2" t="s">
        <v>339</v>
      </c>
      <c r="C208" s="2">
        <v>2017</v>
      </c>
      <c r="D208" s="2" t="s">
        <v>609</v>
      </c>
      <c r="E208" s="2" t="s">
        <v>609</v>
      </c>
      <c r="F208" s="2" t="s">
        <v>609</v>
      </c>
      <c r="G208" s="2" t="s">
        <v>609</v>
      </c>
      <c r="H208" s="2" t="s">
        <v>609</v>
      </c>
      <c r="I208" s="2" t="s">
        <v>609</v>
      </c>
      <c r="J208" s="2" t="s">
        <v>609</v>
      </c>
      <c r="K208" s="2" t="s">
        <v>609</v>
      </c>
      <c r="L208" s="2" t="s">
        <v>609</v>
      </c>
      <c r="M208" s="2" t="s">
        <v>609</v>
      </c>
      <c r="N208" s="2" t="s">
        <v>609</v>
      </c>
      <c r="O208" s="2" t="s">
        <v>609</v>
      </c>
      <c r="P208" s="2" t="s">
        <v>609</v>
      </c>
      <c r="Q208" s="2" t="s">
        <v>609</v>
      </c>
      <c r="R208" s="2" t="s">
        <v>609</v>
      </c>
      <c r="S208" s="2" t="s">
        <v>609</v>
      </c>
      <c r="U208" s="15">
        <f t="shared" si="6"/>
        <v>0</v>
      </c>
      <c r="V208" s="2">
        <f t="shared" si="7"/>
        <v>0</v>
      </c>
    </row>
    <row r="209" spans="1:22" ht="15" customHeight="1" x14ac:dyDescent="0.25">
      <c r="A209" s="2" t="s">
        <v>340</v>
      </c>
      <c r="B209" s="2" t="s">
        <v>341</v>
      </c>
      <c r="C209" s="2">
        <v>2017</v>
      </c>
      <c r="D209" s="2">
        <v>38.5</v>
      </c>
      <c r="E209" s="2">
        <v>14.8</v>
      </c>
      <c r="F209" s="2">
        <v>4.8</v>
      </c>
      <c r="G209" s="2">
        <v>9.4</v>
      </c>
      <c r="H209" s="2" t="s">
        <v>726</v>
      </c>
      <c r="I209" s="2">
        <v>8.8000000000000007</v>
      </c>
      <c r="J209" s="2">
        <v>0.6</v>
      </c>
      <c r="K209" s="2" t="s">
        <v>726</v>
      </c>
      <c r="L209" s="2">
        <v>0.1</v>
      </c>
      <c r="M209" s="2" t="s">
        <v>726</v>
      </c>
      <c r="N209" s="2" t="s">
        <v>609</v>
      </c>
      <c r="O209" s="2" t="s">
        <v>726</v>
      </c>
      <c r="P209" s="2" t="s">
        <v>609</v>
      </c>
      <c r="Q209" s="2" t="s">
        <v>726</v>
      </c>
      <c r="R209" s="2" t="s">
        <v>609</v>
      </c>
      <c r="S209" s="2" t="s">
        <v>726</v>
      </c>
      <c r="U209" s="15">
        <f t="shared" si="6"/>
        <v>38.5</v>
      </c>
      <c r="V209" s="2">
        <f t="shared" si="7"/>
        <v>0</v>
      </c>
    </row>
    <row r="210" spans="1:22" ht="15" customHeight="1" x14ac:dyDescent="0.25">
      <c r="A210" s="2" t="s">
        <v>340</v>
      </c>
      <c r="B210" s="2" t="s">
        <v>342</v>
      </c>
      <c r="C210" s="2">
        <v>2017</v>
      </c>
      <c r="D210" s="2" t="s">
        <v>726</v>
      </c>
      <c r="E210" s="2">
        <v>19.5</v>
      </c>
      <c r="F210" s="2">
        <v>9.3000000000000007</v>
      </c>
      <c r="G210" s="2">
        <v>5.4</v>
      </c>
      <c r="H210" s="2" t="s">
        <v>726</v>
      </c>
      <c r="I210" s="2">
        <v>8.1999999999999993</v>
      </c>
      <c r="J210" s="2">
        <v>0.3</v>
      </c>
      <c r="K210" s="2" t="s">
        <v>726</v>
      </c>
      <c r="L210" s="2" t="s">
        <v>726</v>
      </c>
      <c r="M210" s="2" t="s">
        <v>726</v>
      </c>
      <c r="N210" s="2" t="s">
        <v>609</v>
      </c>
      <c r="O210" s="2" t="s">
        <v>726</v>
      </c>
      <c r="P210" s="2" t="s">
        <v>609</v>
      </c>
      <c r="Q210" s="2" t="s">
        <v>726</v>
      </c>
      <c r="R210" s="2" t="s">
        <v>609</v>
      </c>
      <c r="S210" s="2" t="s">
        <v>726</v>
      </c>
      <c r="U210" s="15">
        <f t="shared" si="6"/>
        <v>0</v>
      </c>
      <c r="V210" s="2">
        <f t="shared" si="7"/>
        <v>0</v>
      </c>
    </row>
    <row r="211" spans="1:22" ht="15" customHeight="1" x14ac:dyDescent="0.25">
      <c r="A211" s="2" t="s">
        <v>340</v>
      </c>
      <c r="B211" s="2" t="s">
        <v>343</v>
      </c>
      <c r="C211" s="2">
        <v>2017</v>
      </c>
      <c r="D211" s="2">
        <v>1458.2461000000001</v>
      </c>
      <c r="E211" s="2">
        <v>528.1</v>
      </c>
      <c r="F211" s="2">
        <v>271.10000000000002</v>
      </c>
      <c r="G211" s="2">
        <v>121.6</v>
      </c>
      <c r="H211" s="2">
        <v>11890</v>
      </c>
      <c r="I211" s="2">
        <v>181.8</v>
      </c>
      <c r="J211" s="2">
        <v>181.6</v>
      </c>
      <c r="K211" s="2">
        <v>18.8</v>
      </c>
      <c r="L211" s="2">
        <v>98</v>
      </c>
      <c r="M211" s="2" t="s">
        <v>726</v>
      </c>
      <c r="N211" s="2" t="s">
        <v>609</v>
      </c>
      <c r="O211" s="2" t="s">
        <v>726</v>
      </c>
      <c r="P211" s="2" t="s">
        <v>609</v>
      </c>
      <c r="Q211" s="2" t="s">
        <v>726</v>
      </c>
      <c r="R211" s="2" t="s">
        <v>609</v>
      </c>
      <c r="S211" s="2" t="s">
        <v>726</v>
      </c>
      <c r="U211" s="15">
        <f t="shared" si="6"/>
        <v>1458.2461000000001</v>
      </c>
      <c r="V211" s="2">
        <f t="shared" si="7"/>
        <v>0</v>
      </c>
    </row>
    <row r="212" spans="1:22" ht="15" customHeight="1" x14ac:dyDescent="0.25">
      <c r="A212" s="2" t="s">
        <v>340</v>
      </c>
      <c r="B212" s="2" t="s">
        <v>344</v>
      </c>
      <c r="C212" s="2">
        <v>2017</v>
      </c>
      <c r="D212" s="2">
        <v>15.394</v>
      </c>
      <c r="E212" s="2">
        <v>0.72299999999999998</v>
      </c>
      <c r="F212" s="2" t="s">
        <v>726</v>
      </c>
      <c r="G212" s="2" t="s">
        <v>726</v>
      </c>
      <c r="H212" s="2" t="s">
        <v>726</v>
      </c>
      <c r="I212" s="2" t="s">
        <v>726</v>
      </c>
      <c r="J212" s="2">
        <v>14.670999999999999</v>
      </c>
      <c r="K212" s="2" t="s">
        <v>726</v>
      </c>
      <c r="L212" s="2" t="s">
        <v>726</v>
      </c>
      <c r="M212" s="2" t="s">
        <v>726</v>
      </c>
      <c r="N212" s="2" t="s">
        <v>609</v>
      </c>
      <c r="O212" s="2" t="s">
        <v>726</v>
      </c>
      <c r="P212" s="2" t="s">
        <v>609</v>
      </c>
      <c r="Q212" s="2" t="s">
        <v>726</v>
      </c>
      <c r="R212" s="2" t="s">
        <v>609</v>
      </c>
      <c r="S212" s="2" t="s">
        <v>726</v>
      </c>
      <c r="U212" s="15">
        <f t="shared" si="6"/>
        <v>15.394</v>
      </c>
      <c r="V212" s="2">
        <f t="shared" si="7"/>
        <v>0</v>
      </c>
    </row>
    <row r="213" spans="1:22" ht="15" customHeight="1" x14ac:dyDescent="0.25">
      <c r="A213" s="2" t="s">
        <v>345</v>
      </c>
      <c r="B213" s="2" t="s">
        <v>346</v>
      </c>
      <c r="C213" s="2">
        <v>2017</v>
      </c>
      <c r="D213" s="2">
        <v>385.21199999999999</v>
      </c>
      <c r="E213" s="2">
        <v>121.898</v>
      </c>
      <c r="F213" s="2">
        <v>18.664999999999999</v>
      </c>
      <c r="G213" s="2">
        <v>24.428999999999998</v>
      </c>
      <c r="H213" s="2" t="s">
        <v>726</v>
      </c>
      <c r="I213" s="2">
        <v>42.857999999999997</v>
      </c>
      <c r="J213" s="2">
        <v>60.070999999999998</v>
      </c>
      <c r="K213" s="2">
        <v>0.184</v>
      </c>
      <c r="L213" s="2">
        <v>5.6749999999999998</v>
      </c>
      <c r="M213" s="2" t="s">
        <v>726</v>
      </c>
      <c r="N213" s="2" t="s">
        <v>898</v>
      </c>
      <c r="O213" s="2">
        <v>137.83000000000001</v>
      </c>
      <c r="P213" s="2" t="s">
        <v>609</v>
      </c>
      <c r="Q213" s="2" t="s">
        <v>726</v>
      </c>
      <c r="R213" s="2" t="s">
        <v>609</v>
      </c>
      <c r="S213" s="2" t="s">
        <v>726</v>
      </c>
      <c r="U213" s="15">
        <f t="shared" si="6"/>
        <v>385.21199999999999</v>
      </c>
      <c r="V213" s="2">
        <f t="shared" si="7"/>
        <v>137.83000000000001</v>
      </c>
    </row>
    <row r="214" spans="1:22" ht="15" customHeight="1" x14ac:dyDescent="0.25">
      <c r="A214" s="2" t="s">
        <v>345</v>
      </c>
      <c r="B214" s="2" t="s">
        <v>347</v>
      </c>
      <c r="C214" s="2">
        <v>2017</v>
      </c>
      <c r="D214" s="2">
        <v>31.279</v>
      </c>
      <c r="E214" s="2" t="s">
        <v>726</v>
      </c>
      <c r="F214" s="2" t="s">
        <v>726</v>
      </c>
      <c r="G214" s="2" t="s">
        <v>726</v>
      </c>
      <c r="H214" s="2" t="s">
        <v>726</v>
      </c>
      <c r="I214" s="2" t="s">
        <v>726</v>
      </c>
      <c r="J214" s="2" t="s">
        <v>726</v>
      </c>
      <c r="K214" s="2" t="s">
        <v>726</v>
      </c>
      <c r="L214" s="2" t="s">
        <v>726</v>
      </c>
      <c r="M214" s="2" t="s">
        <v>726</v>
      </c>
      <c r="N214" s="2" t="s">
        <v>609</v>
      </c>
      <c r="O214" s="2" t="s">
        <v>726</v>
      </c>
      <c r="P214" s="2" t="s">
        <v>609</v>
      </c>
      <c r="Q214" s="2" t="s">
        <v>726</v>
      </c>
      <c r="R214" s="2" t="s">
        <v>609</v>
      </c>
      <c r="S214" s="2" t="s">
        <v>726</v>
      </c>
      <c r="U214" s="15">
        <f t="shared" si="6"/>
        <v>31.279</v>
      </c>
      <c r="V214" s="2">
        <f t="shared" si="7"/>
        <v>0</v>
      </c>
    </row>
    <row r="215" spans="1:22" ht="15" customHeight="1" x14ac:dyDescent="0.25">
      <c r="A215" s="2" t="s">
        <v>345</v>
      </c>
      <c r="B215" s="2" t="s">
        <v>348</v>
      </c>
      <c r="C215" s="2">
        <v>2017</v>
      </c>
      <c r="D215" s="2">
        <v>18.068999999999999</v>
      </c>
      <c r="E215" s="2" t="s">
        <v>726</v>
      </c>
      <c r="F215" s="2" t="s">
        <v>726</v>
      </c>
      <c r="G215" s="2" t="s">
        <v>726</v>
      </c>
      <c r="H215" s="2" t="s">
        <v>726</v>
      </c>
      <c r="I215" s="2" t="s">
        <v>726</v>
      </c>
      <c r="J215" s="2" t="s">
        <v>726</v>
      </c>
      <c r="K215" s="2" t="s">
        <v>726</v>
      </c>
      <c r="L215" s="2" t="s">
        <v>726</v>
      </c>
      <c r="M215" s="2" t="s">
        <v>726</v>
      </c>
      <c r="N215" s="2" t="s">
        <v>609</v>
      </c>
      <c r="O215" s="2" t="s">
        <v>726</v>
      </c>
      <c r="P215" s="2" t="s">
        <v>609</v>
      </c>
      <c r="Q215" s="2" t="s">
        <v>726</v>
      </c>
      <c r="R215" s="2" t="s">
        <v>609</v>
      </c>
      <c r="S215" s="2" t="s">
        <v>726</v>
      </c>
      <c r="U215" s="15">
        <f t="shared" si="6"/>
        <v>18.068999999999999</v>
      </c>
      <c r="V215" s="2">
        <f t="shared" si="7"/>
        <v>0</v>
      </c>
    </row>
    <row r="216" spans="1:22" ht="15" customHeight="1" x14ac:dyDescent="0.25">
      <c r="A216" s="2" t="s">
        <v>349</v>
      </c>
      <c r="B216" s="2" t="s">
        <v>350</v>
      </c>
      <c r="C216" s="2">
        <v>2017</v>
      </c>
      <c r="D216" s="2" t="s">
        <v>609</v>
      </c>
      <c r="E216" s="2" t="s">
        <v>609</v>
      </c>
      <c r="F216" s="2" t="s">
        <v>609</v>
      </c>
      <c r="G216" s="2" t="s">
        <v>609</v>
      </c>
      <c r="H216" s="2" t="s">
        <v>609</v>
      </c>
      <c r="I216" s="2" t="s">
        <v>609</v>
      </c>
      <c r="J216" s="2" t="s">
        <v>609</v>
      </c>
      <c r="K216" s="2" t="s">
        <v>609</v>
      </c>
      <c r="L216" s="2" t="s">
        <v>609</v>
      </c>
      <c r="M216" s="2" t="s">
        <v>609</v>
      </c>
      <c r="N216" s="2" t="s">
        <v>609</v>
      </c>
      <c r="O216" s="2" t="s">
        <v>609</v>
      </c>
      <c r="P216" s="2" t="s">
        <v>609</v>
      </c>
      <c r="Q216" s="2" t="s">
        <v>609</v>
      </c>
      <c r="R216" s="2" t="s">
        <v>609</v>
      </c>
      <c r="S216" s="2" t="s">
        <v>609</v>
      </c>
      <c r="U216" s="15">
        <f t="shared" si="6"/>
        <v>0</v>
      </c>
      <c r="V216" s="2">
        <f t="shared" si="7"/>
        <v>0</v>
      </c>
    </row>
    <row r="217" spans="1:22" ht="15" customHeight="1" x14ac:dyDescent="0.25">
      <c r="A217" s="2" t="s">
        <v>360</v>
      </c>
      <c r="B217" s="2" t="s">
        <v>361</v>
      </c>
      <c r="C217" s="2">
        <v>2017</v>
      </c>
      <c r="D217" s="2" t="s">
        <v>609</v>
      </c>
      <c r="E217" s="2" t="s">
        <v>609</v>
      </c>
      <c r="F217" s="2" t="s">
        <v>609</v>
      </c>
      <c r="G217" s="2" t="s">
        <v>609</v>
      </c>
      <c r="H217" s="2" t="s">
        <v>609</v>
      </c>
      <c r="I217" s="2" t="s">
        <v>609</v>
      </c>
      <c r="J217" s="2" t="s">
        <v>609</v>
      </c>
      <c r="K217" s="2" t="s">
        <v>609</v>
      </c>
      <c r="L217" s="2" t="s">
        <v>609</v>
      </c>
      <c r="M217" s="2" t="s">
        <v>609</v>
      </c>
      <c r="N217" s="2" t="s">
        <v>609</v>
      </c>
      <c r="O217" s="2" t="s">
        <v>609</v>
      </c>
      <c r="P217" s="2" t="s">
        <v>609</v>
      </c>
      <c r="Q217" s="2" t="s">
        <v>609</v>
      </c>
      <c r="R217" s="2" t="s">
        <v>609</v>
      </c>
      <c r="S217" s="2" t="s">
        <v>609</v>
      </c>
      <c r="U217" s="15">
        <f t="shared" si="6"/>
        <v>0</v>
      </c>
      <c r="V217" s="2">
        <f t="shared" si="7"/>
        <v>0</v>
      </c>
    </row>
    <row r="218" spans="1:22" ht="15" customHeight="1" x14ac:dyDescent="0.25">
      <c r="A218" s="2" t="s">
        <v>360</v>
      </c>
      <c r="B218" s="2" t="s">
        <v>353</v>
      </c>
      <c r="C218" s="2">
        <v>2017</v>
      </c>
      <c r="D218" s="2" t="s">
        <v>609</v>
      </c>
      <c r="E218" s="2" t="s">
        <v>609</v>
      </c>
      <c r="F218" s="2" t="s">
        <v>609</v>
      </c>
      <c r="G218" s="2" t="s">
        <v>609</v>
      </c>
      <c r="H218" s="2" t="s">
        <v>609</v>
      </c>
      <c r="I218" s="2" t="s">
        <v>609</v>
      </c>
      <c r="J218" s="2" t="s">
        <v>609</v>
      </c>
      <c r="K218" s="2" t="s">
        <v>609</v>
      </c>
      <c r="L218" s="2" t="s">
        <v>609</v>
      </c>
      <c r="M218" s="2" t="s">
        <v>609</v>
      </c>
      <c r="N218" s="2" t="s">
        <v>609</v>
      </c>
      <c r="O218" s="2" t="s">
        <v>609</v>
      </c>
      <c r="P218" s="2" t="s">
        <v>609</v>
      </c>
      <c r="Q218" s="2" t="s">
        <v>609</v>
      </c>
      <c r="R218" s="2" t="s">
        <v>609</v>
      </c>
      <c r="S218" s="2" t="s">
        <v>609</v>
      </c>
      <c r="U218" s="15">
        <f t="shared" si="6"/>
        <v>0</v>
      </c>
      <c r="V218" s="2">
        <f t="shared" si="7"/>
        <v>0</v>
      </c>
    </row>
    <row r="219" spans="1:22" ht="15" customHeight="1" x14ac:dyDescent="0.25">
      <c r="A219" s="2" t="s">
        <v>360</v>
      </c>
      <c r="B219" s="2" t="s">
        <v>354</v>
      </c>
      <c r="C219" s="2">
        <v>2017</v>
      </c>
      <c r="D219" s="2" t="s">
        <v>609</v>
      </c>
      <c r="E219" s="2" t="s">
        <v>609</v>
      </c>
      <c r="F219" s="2" t="s">
        <v>609</v>
      </c>
      <c r="G219" s="2" t="s">
        <v>609</v>
      </c>
      <c r="H219" s="2" t="s">
        <v>609</v>
      </c>
      <c r="I219" s="2" t="s">
        <v>609</v>
      </c>
      <c r="J219" s="2" t="s">
        <v>609</v>
      </c>
      <c r="K219" s="2" t="s">
        <v>609</v>
      </c>
      <c r="L219" s="2" t="s">
        <v>609</v>
      </c>
      <c r="M219" s="2" t="s">
        <v>609</v>
      </c>
      <c r="N219" s="2" t="s">
        <v>609</v>
      </c>
      <c r="O219" s="2" t="s">
        <v>609</v>
      </c>
      <c r="P219" s="2" t="s">
        <v>609</v>
      </c>
      <c r="Q219" s="2" t="s">
        <v>609</v>
      </c>
      <c r="R219" s="2" t="s">
        <v>609</v>
      </c>
      <c r="S219" s="2" t="s">
        <v>609</v>
      </c>
      <c r="U219" s="15">
        <f t="shared" si="6"/>
        <v>0</v>
      </c>
      <c r="V219" s="2">
        <f t="shared" si="7"/>
        <v>0</v>
      </c>
    </row>
    <row r="220" spans="1:22" ht="15" customHeight="1" x14ac:dyDescent="0.25">
      <c r="A220" s="2" t="s">
        <v>360</v>
      </c>
      <c r="B220" s="2" t="s">
        <v>362</v>
      </c>
      <c r="C220" s="2">
        <v>2017</v>
      </c>
      <c r="D220" s="2" t="s">
        <v>609</v>
      </c>
      <c r="E220" s="2" t="s">
        <v>609</v>
      </c>
      <c r="F220" s="2" t="s">
        <v>609</v>
      </c>
      <c r="G220" s="2" t="s">
        <v>609</v>
      </c>
      <c r="H220" s="2" t="s">
        <v>609</v>
      </c>
      <c r="I220" s="2" t="s">
        <v>609</v>
      </c>
      <c r="J220" s="2" t="s">
        <v>609</v>
      </c>
      <c r="K220" s="2" t="s">
        <v>609</v>
      </c>
      <c r="L220" s="2" t="s">
        <v>609</v>
      </c>
      <c r="M220" s="2" t="s">
        <v>609</v>
      </c>
      <c r="N220" s="2" t="s">
        <v>609</v>
      </c>
      <c r="O220" s="2" t="s">
        <v>609</v>
      </c>
      <c r="P220" s="2" t="s">
        <v>609</v>
      </c>
      <c r="Q220" s="2" t="s">
        <v>609</v>
      </c>
      <c r="R220" s="2" t="s">
        <v>609</v>
      </c>
      <c r="S220" s="2" t="s">
        <v>609</v>
      </c>
      <c r="U220" s="15">
        <f t="shared" si="6"/>
        <v>0</v>
      </c>
      <c r="V220" s="2">
        <f t="shared" si="7"/>
        <v>0</v>
      </c>
    </row>
    <row r="221" spans="1:22" ht="15" customHeight="1" x14ac:dyDescent="0.25">
      <c r="A221" s="2" t="s">
        <v>360</v>
      </c>
      <c r="B221" s="2" t="s">
        <v>355</v>
      </c>
      <c r="C221" s="2">
        <v>2017</v>
      </c>
      <c r="D221" s="2" t="s">
        <v>609</v>
      </c>
      <c r="E221" s="2" t="s">
        <v>609</v>
      </c>
      <c r="F221" s="2" t="s">
        <v>609</v>
      </c>
      <c r="G221" s="2" t="s">
        <v>609</v>
      </c>
      <c r="H221" s="2" t="s">
        <v>609</v>
      </c>
      <c r="I221" s="2" t="s">
        <v>609</v>
      </c>
      <c r="J221" s="2" t="s">
        <v>609</v>
      </c>
      <c r="K221" s="2" t="s">
        <v>609</v>
      </c>
      <c r="L221" s="2" t="s">
        <v>609</v>
      </c>
      <c r="M221" s="2" t="s">
        <v>609</v>
      </c>
      <c r="N221" s="2" t="s">
        <v>609</v>
      </c>
      <c r="O221" s="2" t="s">
        <v>609</v>
      </c>
      <c r="P221" s="2" t="s">
        <v>609</v>
      </c>
      <c r="Q221" s="2" t="s">
        <v>609</v>
      </c>
      <c r="R221" s="2" t="s">
        <v>609</v>
      </c>
      <c r="S221" s="2" t="s">
        <v>609</v>
      </c>
      <c r="U221" s="15">
        <f t="shared" si="6"/>
        <v>0</v>
      </c>
      <c r="V221" s="2">
        <f t="shared" si="7"/>
        <v>0</v>
      </c>
    </row>
    <row r="222" spans="1:22" ht="15" customHeight="1" x14ac:dyDescent="0.25">
      <c r="A222" s="2" t="s">
        <v>360</v>
      </c>
      <c r="B222" s="2" t="s">
        <v>356</v>
      </c>
      <c r="C222" s="2">
        <v>2017</v>
      </c>
      <c r="D222" s="2" t="s">
        <v>609</v>
      </c>
      <c r="E222" s="2" t="s">
        <v>609</v>
      </c>
      <c r="F222" s="2" t="s">
        <v>609</v>
      </c>
      <c r="G222" s="2" t="s">
        <v>609</v>
      </c>
      <c r="H222" s="2" t="s">
        <v>609</v>
      </c>
      <c r="I222" s="2" t="s">
        <v>609</v>
      </c>
      <c r="J222" s="2" t="s">
        <v>609</v>
      </c>
      <c r="K222" s="2" t="s">
        <v>609</v>
      </c>
      <c r="L222" s="2" t="s">
        <v>609</v>
      </c>
      <c r="M222" s="2" t="s">
        <v>609</v>
      </c>
      <c r="N222" s="2" t="s">
        <v>609</v>
      </c>
      <c r="O222" s="2" t="s">
        <v>609</v>
      </c>
      <c r="P222" s="2" t="s">
        <v>609</v>
      </c>
      <c r="Q222" s="2" t="s">
        <v>609</v>
      </c>
      <c r="R222" s="2" t="s">
        <v>609</v>
      </c>
      <c r="S222" s="2" t="s">
        <v>609</v>
      </c>
      <c r="U222" s="15">
        <f t="shared" si="6"/>
        <v>0</v>
      </c>
      <c r="V222" s="2">
        <f t="shared" si="7"/>
        <v>0</v>
      </c>
    </row>
    <row r="223" spans="1:22" ht="15" customHeight="1" x14ac:dyDescent="0.25">
      <c r="A223" s="2" t="s">
        <v>360</v>
      </c>
      <c r="B223" s="2" t="s">
        <v>357</v>
      </c>
      <c r="C223" s="2">
        <v>2017</v>
      </c>
      <c r="D223" s="2" t="s">
        <v>609</v>
      </c>
      <c r="E223" s="2" t="s">
        <v>609</v>
      </c>
      <c r="F223" s="2" t="s">
        <v>609</v>
      </c>
      <c r="G223" s="2" t="s">
        <v>609</v>
      </c>
      <c r="H223" s="2" t="s">
        <v>609</v>
      </c>
      <c r="I223" s="2" t="s">
        <v>609</v>
      </c>
      <c r="J223" s="2" t="s">
        <v>609</v>
      </c>
      <c r="K223" s="2" t="s">
        <v>609</v>
      </c>
      <c r="L223" s="2" t="s">
        <v>609</v>
      </c>
      <c r="M223" s="2" t="s">
        <v>609</v>
      </c>
      <c r="N223" s="2" t="s">
        <v>609</v>
      </c>
      <c r="O223" s="2" t="s">
        <v>609</v>
      </c>
      <c r="P223" s="2" t="s">
        <v>609</v>
      </c>
      <c r="Q223" s="2" t="s">
        <v>609</v>
      </c>
      <c r="R223" s="2" t="s">
        <v>609</v>
      </c>
      <c r="S223" s="2" t="s">
        <v>609</v>
      </c>
      <c r="U223" s="15">
        <f t="shared" si="6"/>
        <v>0</v>
      </c>
      <c r="V223" s="2">
        <f t="shared" si="7"/>
        <v>0</v>
      </c>
    </row>
    <row r="224" spans="1:22" ht="15" customHeight="1" x14ac:dyDescent="0.25">
      <c r="A224" s="2" t="s">
        <v>360</v>
      </c>
      <c r="B224" s="2" t="s">
        <v>358</v>
      </c>
      <c r="C224" s="2">
        <v>2017</v>
      </c>
      <c r="D224" s="2" t="s">
        <v>609</v>
      </c>
      <c r="E224" s="2" t="s">
        <v>609</v>
      </c>
      <c r="F224" s="2" t="s">
        <v>609</v>
      </c>
      <c r="G224" s="2" t="s">
        <v>609</v>
      </c>
      <c r="H224" s="2" t="s">
        <v>609</v>
      </c>
      <c r="I224" s="2" t="s">
        <v>609</v>
      </c>
      <c r="J224" s="2" t="s">
        <v>609</v>
      </c>
      <c r="K224" s="2" t="s">
        <v>609</v>
      </c>
      <c r="L224" s="2" t="s">
        <v>609</v>
      </c>
      <c r="M224" s="2" t="s">
        <v>609</v>
      </c>
      <c r="N224" s="2" t="s">
        <v>609</v>
      </c>
      <c r="O224" s="2" t="s">
        <v>609</v>
      </c>
      <c r="P224" s="2" t="s">
        <v>609</v>
      </c>
      <c r="Q224" s="2" t="s">
        <v>609</v>
      </c>
      <c r="R224" s="2" t="s">
        <v>609</v>
      </c>
      <c r="S224" s="2" t="s">
        <v>609</v>
      </c>
      <c r="U224" s="15">
        <f t="shared" si="6"/>
        <v>0</v>
      </c>
      <c r="V224" s="2">
        <f t="shared" si="7"/>
        <v>0</v>
      </c>
    </row>
    <row r="225" spans="1:22" ht="15" customHeight="1" x14ac:dyDescent="0.25">
      <c r="A225" s="2" t="s">
        <v>360</v>
      </c>
      <c r="B225" s="2" t="s">
        <v>363</v>
      </c>
      <c r="C225" s="2">
        <v>2017</v>
      </c>
      <c r="D225" s="2" t="s">
        <v>609</v>
      </c>
      <c r="E225" s="2" t="s">
        <v>609</v>
      </c>
      <c r="F225" s="2" t="s">
        <v>609</v>
      </c>
      <c r="G225" s="2" t="s">
        <v>609</v>
      </c>
      <c r="H225" s="2" t="s">
        <v>609</v>
      </c>
      <c r="I225" s="2" t="s">
        <v>609</v>
      </c>
      <c r="J225" s="2" t="s">
        <v>609</v>
      </c>
      <c r="K225" s="2" t="s">
        <v>609</v>
      </c>
      <c r="L225" s="2" t="s">
        <v>609</v>
      </c>
      <c r="M225" s="2" t="s">
        <v>609</v>
      </c>
      <c r="N225" s="2" t="s">
        <v>609</v>
      </c>
      <c r="O225" s="2" t="s">
        <v>609</v>
      </c>
      <c r="P225" s="2" t="s">
        <v>609</v>
      </c>
      <c r="Q225" s="2" t="s">
        <v>609</v>
      </c>
      <c r="R225" s="2" t="s">
        <v>609</v>
      </c>
      <c r="S225" s="2" t="s">
        <v>609</v>
      </c>
      <c r="U225" s="15">
        <f t="shared" si="6"/>
        <v>0</v>
      </c>
      <c r="V225" s="2">
        <f t="shared" si="7"/>
        <v>0</v>
      </c>
    </row>
    <row r="226" spans="1:22" ht="15" customHeight="1" x14ac:dyDescent="0.25">
      <c r="A226" s="2" t="s">
        <v>360</v>
      </c>
      <c r="B226" s="2" t="s">
        <v>359</v>
      </c>
      <c r="C226" s="2">
        <v>2017</v>
      </c>
      <c r="D226" s="2" t="s">
        <v>609</v>
      </c>
      <c r="E226" s="2" t="s">
        <v>609</v>
      </c>
      <c r="F226" s="2" t="s">
        <v>609</v>
      </c>
      <c r="G226" s="2" t="s">
        <v>609</v>
      </c>
      <c r="H226" s="2" t="s">
        <v>609</v>
      </c>
      <c r="I226" s="2" t="s">
        <v>609</v>
      </c>
      <c r="J226" s="2" t="s">
        <v>609</v>
      </c>
      <c r="K226" s="2" t="s">
        <v>609</v>
      </c>
      <c r="L226" s="2" t="s">
        <v>609</v>
      </c>
      <c r="M226" s="2" t="s">
        <v>609</v>
      </c>
      <c r="N226" s="2" t="s">
        <v>609</v>
      </c>
      <c r="O226" s="2" t="s">
        <v>609</v>
      </c>
      <c r="P226" s="2" t="s">
        <v>609</v>
      </c>
      <c r="Q226" s="2" t="s">
        <v>609</v>
      </c>
      <c r="R226" s="2" t="s">
        <v>609</v>
      </c>
      <c r="S226" s="2" t="s">
        <v>609</v>
      </c>
      <c r="U226" s="15">
        <f t="shared" si="6"/>
        <v>0</v>
      </c>
      <c r="V226" s="2">
        <f t="shared" si="7"/>
        <v>0</v>
      </c>
    </row>
    <row r="227" spans="1:22" ht="15" customHeight="1" x14ac:dyDescent="0.25">
      <c r="A227" s="2" t="s">
        <v>364</v>
      </c>
      <c r="B227" s="2" t="s">
        <v>365</v>
      </c>
      <c r="C227" s="2">
        <v>2017</v>
      </c>
      <c r="D227" s="2">
        <v>3.6869999999999998</v>
      </c>
      <c r="E227" s="2">
        <v>0.91700000000000004</v>
      </c>
      <c r="F227" s="2">
        <v>1.002</v>
      </c>
      <c r="G227" s="2">
        <v>0.83099999999999996</v>
      </c>
      <c r="H227" s="2" t="s">
        <v>726</v>
      </c>
      <c r="I227" s="2">
        <v>0.90600000000000003</v>
      </c>
      <c r="J227" s="2">
        <v>3.2000000000000001E-2</v>
      </c>
      <c r="K227" s="2" t="s">
        <v>726</v>
      </c>
      <c r="L227" s="2" t="s">
        <v>726</v>
      </c>
      <c r="M227" s="2" t="s">
        <v>726</v>
      </c>
      <c r="N227" s="2" t="s">
        <v>734</v>
      </c>
      <c r="O227" s="2" t="s">
        <v>726</v>
      </c>
      <c r="P227" s="2" t="s">
        <v>734</v>
      </c>
      <c r="Q227" s="2" t="s">
        <v>726</v>
      </c>
      <c r="R227" s="2" t="s">
        <v>734</v>
      </c>
      <c r="S227" s="2" t="s">
        <v>726</v>
      </c>
      <c r="U227" s="15">
        <f t="shared" si="6"/>
        <v>3.6869999999999998</v>
      </c>
      <c r="V227" s="2">
        <f t="shared" si="7"/>
        <v>0</v>
      </c>
    </row>
    <row r="228" spans="1:22" ht="15" customHeight="1" x14ac:dyDescent="0.25">
      <c r="A228" s="2" t="s">
        <v>364</v>
      </c>
      <c r="B228" s="2" t="s">
        <v>366</v>
      </c>
      <c r="C228" s="2">
        <v>2017</v>
      </c>
      <c r="D228" s="2">
        <v>43.972000000000001</v>
      </c>
      <c r="E228" s="2">
        <v>12.7</v>
      </c>
      <c r="F228" s="2">
        <v>6.6740000000000004</v>
      </c>
      <c r="G228" s="2">
        <v>13.366</v>
      </c>
      <c r="H228" s="2" t="s">
        <v>726</v>
      </c>
      <c r="I228" s="2">
        <v>7.6369999999999996</v>
      </c>
      <c r="J228" s="2">
        <v>3.5960000000000001</v>
      </c>
      <c r="K228" s="2" t="s">
        <v>726</v>
      </c>
      <c r="L228" s="2" t="s">
        <v>726</v>
      </c>
      <c r="M228" s="2" t="s">
        <v>726</v>
      </c>
      <c r="N228" s="2" t="s">
        <v>734</v>
      </c>
      <c r="O228" s="2" t="s">
        <v>726</v>
      </c>
      <c r="P228" s="2" t="s">
        <v>734</v>
      </c>
      <c r="Q228" s="2" t="s">
        <v>726</v>
      </c>
      <c r="R228" s="2" t="s">
        <v>734</v>
      </c>
      <c r="S228" s="2" t="s">
        <v>726</v>
      </c>
      <c r="U228" s="15">
        <f t="shared" si="6"/>
        <v>43.972000000000001</v>
      </c>
      <c r="V228" s="2">
        <f t="shared" si="7"/>
        <v>0</v>
      </c>
    </row>
    <row r="229" spans="1:22" ht="15" customHeight="1" x14ac:dyDescent="0.25">
      <c r="A229" s="2" t="s">
        <v>367</v>
      </c>
      <c r="B229" s="2" t="s">
        <v>368</v>
      </c>
      <c r="C229" s="2">
        <v>2017</v>
      </c>
      <c r="D229" s="2">
        <v>4</v>
      </c>
      <c r="E229" s="2">
        <v>0.2</v>
      </c>
      <c r="F229" s="2">
        <v>0.5</v>
      </c>
      <c r="G229" s="2">
        <v>0.8</v>
      </c>
      <c r="H229" s="2" t="s">
        <v>726</v>
      </c>
      <c r="I229" s="2">
        <v>2.2000000000000002</v>
      </c>
      <c r="J229" s="2">
        <v>0.2</v>
      </c>
      <c r="K229" s="2" t="s">
        <v>726</v>
      </c>
      <c r="L229" s="2" t="s">
        <v>726</v>
      </c>
      <c r="M229" s="2" t="s">
        <v>726</v>
      </c>
      <c r="N229" s="2" t="s">
        <v>734</v>
      </c>
      <c r="O229" s="2" t="s">
        <v>726</v>
      </c>
      <c r="P229" s="2" t="s">
        <v>734</v>
      </c>
      <c r="Q229" s="2" t="s">
        <v>726</v>
      </c>
      <c r="R229" s="2" t="s">
        <v>734</v>
      </c>
      <c r="S229" s="2" t="s">
        <v>726</v>
      </c>
      <c r="U229" s="15">
        <f t="shared" si="6"/>
        <v>4</v>
      </c>
      <c r="V229" s="2">
        <f t="shared" si="7"/>
        <v>0</v>
      </c>
    </row>
    <row r="230" spans="1:22" ht="15" customHeight="1" x14ac:dyDescent="0.25">
      <c r="A230" s="2" t="s">
        <v>367</v>
      </c>
      <c r="B230" s="2" t="s">
        <v>369</v>
      </c>
      <c r="C230" s="2">
        <v>2017</v>
      </c>
      <c r="D230" s="2">
        <v>127.3</v>
      </c>
      <c r="E230" s="2">
        <v>33.799999999999997</v>
      </c>
      <c r="F230" s="2">
        <v>20.2</v>
      </c>
      <c r="G230" s="2">
        <v>38.299999999999997</v>
      </c>
      <c r="H230" s="2">
        <v>7</v>
      </c>
      <c r="I230" s="2">
        <v>20.6</v>
      </c>
      <c r="J230" s="2">
        <v>14.4</v>
      </c>
      <c r="K230" s="2" t="s">
        <v>726</v>
      </c>
      <c r="L230" s="2" t="s">
        <v>726</v>
      </c>
      <c r="M230" s="2" t="s">
        <v>726</v>
      </c>
      <c r="N230" s="2" t="s">
        <v>609</v>
      </c>
      <c r="O230" s="2" t="s">
        <v>726</v>
      </c>
      <c r="P230" s="2" t="s">
        <v>609</v>
      </c>
      <c r="Q230" s="2" t="s">
        <v>726</v>
      </c>
      <c r="R230" s="2" t="s">
        <v>609</v>
      </c>
      <c r="S230" s="2" t="s">
        <v>726</v>
      </c>
      <c r="U230" s="15">
        <f t="shared" si="6"/>
        <v>127.3</v>
      </c>
      <c r="V230" s="2">
        <f t="shared" si="7"/>
        <v>0</v>
      </c>
    </row>
    <row r="231" spans="1:22" ht="15" customHeight="1" x14ac:dyDescent="0.25">
      <c r="A231" s="2" t="s">
        <v>370</v>
      </c>
      <c r="B231" s="2" t="s">
        <v>371</v>
      </c>
      <c r="C231" s="2">
        <v>2017</v>
      </c>
      <c r="D231" s="2">
        <v>14.5</v>
      </c>
      <c r="E231" s="2">
        <v>6.1</v>
      </c>
      <c r="F231" s="2">
        <v>1.4</v>
      </c>
      <c r="G231" s="2">
        <v>1.8</v>
      </c>
      <c r="H231" s="2">
        <v>0</v>
      </c>
      <c r="I231" s="2">
        <v>5.2</v>
      </c>
      <c r="J231" s="2">
        <v>0</v>
      </c>
      <c r="K231" s="2">
        <v>0</v>
      </c>
      <c r="L231" s="2">
        <v>0</v>
      </c>
      <c r="M231" s="2">
        <v>0</v>
      </c>
      <c r="N231" s="2" t="s">
        <v>609</v>
      </c>
      <c r="O231" s="2" t="s">
        <v>726</v>
      </c>
      <c r="P231" s="2" t="s">
        <v>609</v>
      </c>
      <c r="Q231" s="2" t="s">
        <v>726</v>
      </c>
      <c r="R231" s="2" t="s">
        <v>609</v>
      </c>
      <c r="S231" s="2" t="s">
        <v>726</v>
      </c>
      <c r="U231" s="15">
        <f t="shared" si="6"/>
        <v>14.5</v>
      </c>
      <c r="V231" s="2">
        <f t="shared" si="7"/>
        <v>0</v>
      </c>
    </row>
    <row r="232" spans="1:22" ht="15" customHeight="1" x14ac:dyDescent="0.25">
      <c r="A232" s="2" t="s">
        <v>372</v>
      </c>
      <c r="B232" s="2" t="s">
        <v>373</v>
      </c>
      <c r="C232" s="2">
        <v>2017</v>
      </c>
      <c r="D232" s="2">
        <v>997</v>
      </c>
      <c r="E232" s="2">
        <v>669.41</v>
      </c>
      <c r="F232" s="2">
        <v>10.5</v>
      </c>
      <c r="G232" s="2">
        <v>12.49</v>
      </c>
      <c r="H232" s="2">
        <v>0</v>
      </c>
      <c r="I232" s="2">
        <v>77.760000000000005</v>
      </c>
      <c r="J232" s="2">
        <v>224.19</v>
      </c>
      <c r="K232" s="2">
        <v>2.65</v>
      </c>
      <c r="L232" s="2">
        <v>0</v>
      </c>
      <c r="M232" s="2">
        <v>0</v>
      </c>
      <c r="N232" s="2" t="s">
        <v>899</v>
      </c>
      <c r="O232" s="2">
        <v>0.83299999999999996</v>
      </c>
      <c r="P232" s="2" t="s">
        <v>609</v>
      </c>
      <c r="Q232" s="2" t="s">
        <v>726</v>
      </c>
      <c r="R232" s="2" t="s">
        <v>609</v>
      </c>
      <c r="S232" s="2" t="s">
        <v>726</v>
      </c>
      <c r="U232" s="15">
        <f t="shared" si="6"/>
        <v>997</v>
      </c>
      <c r="V232" s="2">
        <f t="shared" si="7"/>
        <v>0.83299999999999996</v>
      </c>
    </row>
    <row r="233" spans="1:22" ht="15" customHeight="1" x14ac:dyDescent="0.25">
      <c r="A233" s="2" t="s">
        <v>374</v>
      </c>
      <c r="B233" s="2" t="s">
        <v>375</v>
      </c>
      <c r="C233" s="2">
        <v>2017</v>
      </c>
      <c r="D233" s="2">
        <v>17.117999999999999</v>
      </c>
      <c r="E233" s="2">
        <v>10.491</v>
      </c>
      <c r="F233" s="2">
        <v>0.57899999999999996</v>
      </c>
      <c r="G233" s="2">
        <v>0</v>
      </c>
      <c r="H233" s="2">
        <v>0</v>
      </c>
      <c r="I233" s="2">
        <v>4.9960000000000004</v>
      </c>
      <c r="J233" s="2">
        <v>1.052</v>
      </c>
      <c r="K233" s="2">
        <v>0</v>
      </c>
      <c r="L233" s="2">
        <v>0</v>
      </c>
      <c r="M233" s="2">
        <v>0</v>
      </c>
      <c r="N233" s="2" t="s">
        <v>609</v>
      </c>
      <c r="O233" s="2" t="s">
        <v>726</v>
      </c>
      <c r="P233" s="2" t="s">
        <v>609</v>
      </c>
      <c r="Q233" s="2" t="s">
        <v>726</v>
      </c>
      <c r="R233" s="2" t="s">
        <v>609</v>
      </c>
      <c r="S233" s="2" t="s">
        <v>726</v>
      </c>
      <c r="U233" s="15">
        <f t="shared" si="6"/>
        <v>17.117999999999999</v>
      </c>
      <c r="V233" s="2">
        <f t="shared" si="7"/>
        <v>0</v>
      </c>
    </row>
    <row r="234" spans="1:22" ht="15" customHeight="1" x14ac:dyDescent="0.25">
      <c r="A234" s="2" t="s">
        <v>374</v>
      </c>
      <c r="B234" s="2" t="s">
        <v>376</v>
      </c>
      <c r="C234" s="2">
        <v>2017</v>
      </c>
      <c r="D234" s="2">
        <v>125.523</v>
      </c>
      <c r="E234" s="2">
        <v>66.588999999999999</v>
      </c>
      <c r="F234" s="2">
        <v>4.6399999999999997</v>
      </c>
      <c r="G234" s="2">
        <v>3.77</v>
      </c>
      <c r="H234" s="2">
        <v>0</v>
      </c>
      <c r="I234" s="2">
        <v>33.247999999999998</v>
      </c>
      <c r="J234" s="2">
        <v>17.276</v>
      </c>
      <c r="K234" s="2">
        <v>0</v>
      </c>
      <c r="L234" s="2">
        <v>0</v>
      </c>
      <c r="M234" s="2">
        <v>2.42</v>
      </c>
      <c r="N234" s="2" t="s">
        <v>609</v>
      </c>
      <c r="O234" s="2" t="s">
        <v>726</v>
      </c>
      <c r="P234" s="2" t="s">
        <v>609</v>
      </c>
      <c r="Q234" s="2" t="s">
        <v>726</v>
      </c>
      <c r="R234" s="2" t="s">
        <v>609</v>
      </c>
      <c r="S234" s="2" t="s">
        <v>726</v>
      </c>
      <c r="U234" s="15">
        <f t="shared" si="6"/>
        <v>125.523</v>
      </c>
      <c r="V234" s="2">
        <f t="shared" si="7"/>
        <v>0</v>
      </c>
    </row>
    <row r="235" spans="1:22" ht="15" customHeight="1" x14ac:dyDescent="0.25">
      <c r="A235" s="2" t="s">
        <v>374</v>
      </c>
      <c r="B235" s="2" t="s">
        <v>377</v>
      </c>
      <c r="C235" s="2">
        <v>2017</v>
      </c>
      <c r="D235" s="2">
        <v>17.408000000000001</v>
      </c>
      <c r="E235" s="2">
        <v>9.484</v>
      </c>
      <c r="F235" s="2">
        <v>0.76300000000000001</v>
      </c>
      <c r="G235" s="2">
        <v>0</v>
      </c>
      <c r="H235" s="2">
        <v>0</v>
      </c>
      <c r="I235" s="2">
        <v>3.5219999999999998</v>
      </c>
      <c r="J235" s="2">
        <v>3.6379999999999999</v>
      </c>
      <c r="K235" s="2">
        <v>0</v>
      </c>
      <c r="L235" s="2">
        <v>0</v>
      </c>
      <c r="M235" s="2">
        <v>0</v>
      </c>
      <c r="N235" s="2" t="s">
        <v>609</v>
      </c>
      <c r="O235" s="2" t="s">
        <v>726</v>
      </c>
      <c r="P235" s="2" t="s">
        <v>609</v>
      </c>
      <c r="Q235" s="2" t="s">
        <v>726</v>
      </c>
      <c r="R235" s="2" t="s">
        <v>609</v>
      </c>
      <c r="S235" s="2" t="s">
        <v>726</v>
      </c>
      <c r="U235" s="15">
        <f t="shared" si="6"/>
        <v>17.408000000000001</v>
      </c>
      <c r="V235" s="2">
        <f t="shared" si="7"/>
        <v>0</v>
      </c>
    </row>
    <row r="236" spans="1:22" ht="15" customHeight="1" x14ac:dyDescent="0.25">
      <c r="A236" s="2" t="s">
        <v>378</v>
      </c>
      <c r="B236" s="2" t="s">
        <v>379</v>
      </c>
      <c r="C236" s="2">
        <v>2017</v>
      </c>
      <c r="D236" s="2" t="s">
        <v>609</v>
      </c>
      <c r="E236" s="2" t="s">
        <v>609</v>
      </c>
      <c r="F236" s="2" t="s">
        <v>609</v>
      </c>
      <c r="G236" s="2" t="s">
        <v>609</v>
      </c>
      <c r="H236" s="2" t="s">
        <v>609</v>
      </c>
      <c r="I236" s="2" t="s">
        <v>609</v>
      </c>
      <c r="J236" s="2" t="s">
        <v>609</v>
      </c>
      <c r="K236" s="2" t="s">
        <v>609</v>
      </c>
      <c r="L236" s="2" t="s">
        <v>609</v>
      </c>
      <c r="M236" s="2" t="s">
        <v>609</v>
      </c>
      <c r="N236" s="2" t="s">
        <v>609</v>
      </c>
      <c r="O236" s="2" t="s">
        <v>609</v>
      </c>
      <c r="P236" s="2" t="s">
        <v>609</v>
      </c>
      <c r="Q236" s="2" t="s">
        <v>609</v>
      </c>
      <c r="R236" s="2" t="s">
        <v>609</v>
      </c>
      <c r="S236" s="2" t="s">
        <v>609</v>
      </c>
      <c r="U236" s="15">
        <f t="shared" si="6"/>
        <v>0</v>
      </c>
      <c r="V236" s="2">
        <f t="shared" si="7"/>
        <v>0</v>
      </c>
    </row>
    <row r="237" spans="1:22" ht="15" customHeight="1" x14ac:dyDescent="0.25">
      <c r="A237" s="2" t="s">
        <v>380</v>
      </c>
      <c r="B237" s="2" t="s">
        <v>381</v>
      </c>
      <c r="C237" s="2">
        <v>2017</v>
      </c>
      <c r="D237" s="2">
        <v>141</v>
      </c>
      <c r="E237" s="2">
        <v>58</v>
      </c>
      <c r="F237" s="2">
        <v>17.5</v>
      </c>
      <c r="G237" s="2">
        <v>65.5</v>
      </c>
      <c r="H237" s="2">
        <v>0</v>
      </c>
      <c r="I237" s="2">
        <v>1.5</v>
      </c>
      <c r="J237" s="2">
        <v>0</v>
      </c>
      <c r="K237" s="2">
        <v>0</v>
      </c>
      <c r="L237" s="2">
        <v>0</v>
      </c>
      <c r="M237" s="2">
        <v>0</v>
      </c>
      <c r="N237" s="2" t="s">
        <v>609</v>
      </c>
      <c r="O237" s="2" t="s">
        <v>726</v>
      </c>
      <c r="P237" s="2" t="s">
        <v>609</v>
      </c>
      <c r="Q237" s="2" t="s">
        <v>726</v>
      </c>
      <c r="R237" s="2" t="s">
        <v>609</v>
      </c>
      <c r="S237" s="2" t="s">
        <v>726</v>
      </c>
      <c r="U237" s="15">
        <f t="shared" si="6"/>
        <v>141</v>
      </c>
      <c r="V237" s="2">
        <f t="shared" si="7"/>
        <v>0</v>
      </c>
    </row>
    <row r="238" spans="1:22" ht="15" customHeight="1" x14ac:dyDescent="0.25">
      <c r="A238" s="2" t="s">
        <v>382</v>
      </c>
      <c r="B238" s="2" t="s">
        <v>383</v>
      </c>
      <c r="C238" s="2">
        <v>2017</v>
      </c>
      <c r="D238" s="2" t="s">
        <v>609</v>
      </c>
      <c r="E238" s="2" t="s">
        <v>609</v>
      </c>
      <c r="F238" s="2" t="s">
        <v>609</v>
      </c>
      <c r="G238" s="2" t="s">
        <v>609</v>
      </c>
      <c r="H238" s="2" t="s">
        <v>609</v>
      </c>
      <c r="I238" s="2" t="s">
        <v>609</v>
      </c>
      <c r="J238" s="2" t="s">
        <v>609</v>
      </c>
      <c r="K238" s="2" t="s">
        <v>609</v>
      </c>
      <c r="L238" s="2" t="s">
        <v>609</v>
      </c>
      <c r="M238" s="2" t="s">
        <v>609</v>
      </c>
      <c r="N238" s="2" t="s">
        <v>609</v>
      </c>
      <c r="O238" s="2" t="s">
        <v>609</v>
      </c>
      <c r="P238" s="2" t="s">
        <v>609</v>
      </c>
      <c r="Q238" s="2" t="s">
        <v>609</v>
      </c>
      <c r="R238" s="2" t="s">
        <v>609</v>
      </c>
      <c r="S238" s="2" t="s">
        <v>609</v>
      </c>
      <c r="U238" s="15">
        <f t="shared" si="6"/>
        <v>0</v>
      </c>
      <c r="V238" s="2">
        <f t="shared" si="7"/>
        <v>0</v>
      </c>
    </row>
    <row r="239" spans="1:22" ht="15" customHeight="1" x14ac:dyDescent="0.25">
      <c r="A239" s="2" t="s">
        <v>382</v>
      </c>
      <c r="B239" s="2" t="s">
        <v>384</v>
      </c>
      <c r="C239" s="2">
        <v>2017</v>
      </c>
      <c r="D239" s="2" t="s">
        <v>609</v>
      </c>
      <c r="E239" s="2" t="s">
        <v>609</v>
      </c>
      <c r="F239" s="2" t="s">
        <v>609</v>
      </c>
      <c r="G239" s="2" t="s">
        <v>609</v>
      </c>
      <c r="H239" s="2" t="s">
        <v>609</v>
      </c>
      <c r="I239" s="2" t="s">
        <v>609</v>
      </c>
      <c r="J239" s="2" t="s">
        <v>609</v>
      </c>
      <c r="K239" s="2" t="s">
        <v>609</v>
      </c>
      <c r="L239" s="2" t="s">
        <v>609</v>
      </c>
      <c r="M239" s="2" t="s">
        <v>609</v>
      </c>
      <c r="N239" s="2" t="s">
        <v>609</v>
      </c>
      <c r="O239" s="2" t="s">
        <v>609</v>
      </c>
      <c r="P239" s="2" t="s">
        <v>609</v>
      </c>
      <c r="Q239" s="2" t="s">
        <v>609</v>
      </c>
      <c r="R239" s="2" t="s">
        <v>609</v>
      </c>
      <c r="S239" s="2" t="s">
        <v>609</v>
      </c>
      <c r="U239" s="15">
        <f t="shared" si="6"/>
        <v>0</v>
      </c>
      <c r="V239" s="2">
        <f t="shared" si="7"/>
        <v>0</v>
      </c>
    </row>
    <row r="240" spans="1:22" ht="15" customHeight="1" x14ac:dyDescent="0.25">
      <c r="A240" s="2" t="s">
        <v>382</v>
      </c>
      <c r="B240" s="2" t="s">
        <v>385</v>
      </c>
      <c r="C240" s="2">
        <v>2017</v>
      </c>
      <c r="D240" s="2" t="s">
        <v>609</v>
      </c>
      <c r="E240" s="2" t="s">
        <v>609</v>
      </c>
      <c r="F240" s="2" t="s">
        <v>609</v>
      </c>
      <c r="G240" s="2" t="s">
        <v>609</v>
      </c>
      <c r="H240" s="2" t="s">
        <v>609</v>
      </c>
      <c r="I240" s="2" t="s">
        <v>609</v>
      </c>
      <c r="J240" s="2" t="s">
        <v>609</v>
      </c>
      <c r="K240" s="2" t="s">
        <v>609</v>
      </c>
      <c r="L240" s="2" t="s">
        <v>609</v>
      </c>
      <c r="M240" s="2" t="s">
        <v>609</v>
      </c>
      <c r="N240" s="2" t="s">
        <v>609</v>
      </c>
      <c r="O240" s="2" t="s">
        <v>609</v>
      </c>
      <c r="P240" s="2" t="s">
        <v>609</v>
      </c>
      <c r="Q240" s="2" t="s">
        <v>609</v>
      </c>
      <c r="R240" s="2" t="s">
        <v>609</v>
      </c>
      <c r="S240" s="2" t="s">
        <v>609</v>
      </c>
      <c r="U240" s="15">
        <f t="shared" si="6"/>
        <v>0</v>
      </c>
      <c r="V240" s="2">
        <f t="shared" si="7"/>
        <v>0</v>
      </c>
    </row>
    <row r="241" spans="1:22" ht="15" customHeight="1" x14ac:dyDescent="0.25">
      <c r="A241" s="2" t="s">
        <v>386</v>
      </c>
      <c r="B241" s="2" t="s">
        <v>387</v>
      </c>
      <c r="C241" s="2">
        <v>2017</v>
      </c>
      <c r="D241" s="2">
        <v>48.54</v>
      </c>
      <c r="E241" s="2">
        <v>21.8</v>
      </c>
      <c r="F241" s="2">
        <v>86.6</v>
      </c>
      <c r="G241" s="2">
        <v>7.53</v>
      </c>
      <c r="H241" s="2" t="s">
        <v>726</v>
      </c>
      <c r="I241" s="2">
        <v>8.6999999999999993</v>
      </c>
      <c r="J241" s="2">
        <v>2.2999999999999998</v>
      </c>
      <c r="K241" s="2" t="s">
        <v>726</v>
      </c>
      <c r="L241" s="2" t="s">
        <v>726</v>
      </c>
      <c r="M241" s="2" t="s">
        <v>726</v>
      </c>
      <c r="N241" s="2" t="s">
        <v>609</v>
      </c>
      <c r="O241" s="2" t="s">
        <v>726</v>
      </c>
      <c r="P241" s="2" t="s">
        <v>609</v>
      </c>
      <c r="Q241" s="2" t="s">
        <v>726</v>
      </c>
      <c r="R241" s="2" t="s">
        <v>609</v>
      </c>
      <c r="S241" s="2" t="s">
        <v>726</v>
      </c>
      <c r="U241" s="15">
        <f t="shared" si="6"/>
        <v>48.54</v>
      </c>
      <c r="V241" s="2">
        <f t="shared" si="7"/>
        <v>0</v>
      </c>
    </row>
    <row r="242" spans="1:22" ht="15" customHeight="1" x14ac:dyDescent="0.25">
      <c r="A242" s="2" t="s">
        <v>388</v>
      </c>
      <c r="B242" s="2" t="s">
        <v>389</v>
      </c>
      <c r="C242" s="2">
        <v>2017</v>
      </c>
      <c r="D242" s="2" t="s">
        <v>609</v>
      </c>
      <c r="E242" s="2" t="s">
        <v>609</v>
      </c>
      <c r="F242" s="2" t="s">
        <v>609</v>
      </c>
      <c r="G242" s="2" t="s">
        <v>609</v>
      </c>
      <c r="H242" s="2" t="s">
        <v>609</v>
      </c>
      <c r="I242" s="2" t="s">
        <v>609</v>
      </c>
      <c r="J242" s="2" t="s">
        <v>609</v>
      </c>
      <c r="K242" s="2" t="s">
        <v>609</v>
      </c>
      <c r="L242" s="2" t="s">
        <v>609</v>
      </c>
      <c r="M242" s="2" t="s">
        <v>609</v>
      </c>
      <c r="N242" s="2" t="s">
        <v>609</v>
      </c>
      <c r="O242" s="2" t="s">
        <v>609</v>
      </c>
      <c r="P242" s="2" t="s">
        <v>609</v>
      </c>
      <c r="Q242" s="2" t="s">
        <v>609</v>
      </c>
      <c r="R242" s="2" t="s">
        <v>609</v>
      </c>
      <c r="S242" s="2" t="s">
        <v>609</v>
      </c>
      <c r="U242" s="15">
        <f t="shared" si="6"/>
        <v>0</v>
      </c>
      <c r="V242" s="2">
        <f t="shared" si="7"/>
        <v>0</v>
      </c>
    </row>
    <row r="243" spans="1:22" ht="15" customHeight="1" x14ac:dyDescent="0.25">
      <c r="A243" s="2" t="s">
        <v>388</v>
      </c>
      <c r="B243" s="2" t="s">
        <v>390</v>
      </c>
      <c r="C243" s="2">
        <v>2017</v>
      </c>
      <c r="D243" s="2" t="s">
        <v>609</v>
      </c>
      <c r="E243" s="2" t="s">
        <v>609</v>
      </c>
      <c r="F243" s="2" t="s">
        <v>609</v>
      </c>
      <c r="G243" s="2" t="s">
        <v>609</v>
      </c>
      <c r="H243" s="2" t="s">
        <v>609</v>
      </c>
      <c r="I243" s="2" t="s">
        <v>609</v>
      </c>
      <c r="J243" s="2" t="s">
        <v>609</v>
      </c>
      <c r="K243" s="2" t="s">
        <v>609</v>
      </c>
      <c r="L243" s="2" t="s">
        <v>609</v>
      </c>
      <c r="M243" s="2" t="s">
        <v>609</v>
      </c>
      <c r="N243" s="2" t="s">
        <v>609</v>
      </c>
      <c r="O243" s="2" t="s">
        <v>609</v>
      </c>
      <c r="P243" s="2" t="s">
        <v>609</v>
      </c>
      <c r="Q243" s="2" t="s">
        <v>609</v>
      </c>
      <c r="R243" s="2" t="s">
        <v>609</v>
      </c>
      <c r="S243" s="2" t="s">
        <v>609</v>
      </c>
      <c r="U243" s="15">
        <f t="shared" si="6"/>
        <v>0</v>
      </c>
      <c r="V243" s="2">
        <f t="shared" si="7"/>
        <v>0</v>
      </c>
    </row>
    <row r="244" spans="1:22" ht="15" customHeight="1" x14ac:dyDescent="0.25">
      <c r="A244" s="2" t="s">
        <v>391</v>
      </c>
      <c r="B244" s="2" t="s">
        <v>392</v>
      </c>
      <c r="C244" s="2">
        <v>2017</v>
      </c>
      <c r="D244" s="2">
        <v>142.80000000000001</v>
      </c>
      <c r="E244" s="2">
        <v>57.2</v>
      </c>
      <c r="F244" s="2">
        <v>4.9000000000000004</v>
      </c>
      <c r="G244" s="2">
        <v>51.6</v>
      </c>
      <c r="H244" s="2">
        <v>16.7</v>
      </c>
      <c r="I244" s="2">
        <v>16.600000000000001</v>
      </c>
      <c r="J244" s="2">
        <v>12.5</v>
      </c>
      <c r="K244" s="2">
        <v>0</v>
      </c>
      <c r="L244" s="2">
        <v>0</v>
      </c>
      <c r="M244" s="2">
        <v>51.6</v>
      </c>
      <c r="N244" s="2" t="s">
        <v>609</v>
      </c>
      <c r="O244" s="2" t="s">
        <v>726</v>
      </c>
      <c r="P244" s="2" t="s">
        <v>609</v>
      </c>
      <c r="Q244" s="2" t="s">
        <v>726</v>
      </c>
      <c r="R244" s="2" t="s">
        <v>609</v>
      </c>
      <c r="S244" s="2" t="s">
        <v>726</v>
      </c>
      <c r="U244" s="15">
        <f t="shared" si="6"/>
        <v>142.80000000000001</v>
      </c>
      <c r="V244" s="2">
        <f t="shared" si="7"/>
        <v>0</v>
      </c>
    </row>
    <row r="245" spans="1:22" ht="15" customHeight="1" x14ac:dyDescent="0.25">
      <c r="A245" s="2" t="s">
        <v>393</v>
      </c>
      <c r="B245" s="2" t="s">
        <v>394</v>
      </c>
      <c r="C245" s="2">
        <v>2017</v>
      </c>
      <c r="D245" s="2">
        <v>82.4</v>
      </c>
      <c r="E245" s="2">
        <v>34.700000000000003</v>
      </c>
      <c r="F245" s="2">
        <v>22.8</v>
      </c>
      <c r="G245" s="2">
        <v>10.199999999999999</v>
      </c>
      <c r="H245" s="2" t="s">
        <v>726</v>
      </c>
      <c r="I245" s="2">
        <v>9.6</v>
      </c>
      <c r="J245" s="2">
        <v>5.0999999999999996</v>
      </c>
      <c r="K245" s="2" t="s">
        <v>726</v>
      </c>
      <c r="L245" s="2" t="s">
        <v>726</v>
      </c>
      <c r="M245" s="2" t="s">
        <v>726</v>
      </c>
      <c r="N245" s="2" t="s">
        <v>609</v>
      </c>
      <c r="O245" s="2" t="s">
        <v>726</v>
      </c>
      <c r="P245" s="2" t="s">
        <v>609</v>
      </c>
      <c r="Q245" s="2" t="s">
        <v>726</v>
      </c>
      <c r="R245" s="2" t="s">
        <v>609</v>
      </c>
      <c r="S245" s="2" t="s">
        <v>726</v>
      </c>
      <c r="U245" s="15">
        <f t="shared" si="6"/>
        <v>82.4</v>
      </c>
      <c r="V245" s="2">
        <f t="shared" si="7"/>
        <v>0</v>
      </c>
    </row>
    <row r="246" spans="1:22" ht="15" customHeight="1" x14ac:dyDescent="0.25">
      <c r="A246" s="2" t="s">
        <v>395</v>
      </c>
      <c r="B246" s="2" t="s">
        <v>396</v>
      </c>
      <c r="C246" s="2">
        <v>2017</v>
      </c>
      <c r="D246" s="2" t="s">
        <v>609</v>
      </c>
      <c r="E246" s="2" t="s">
        <v>609</v>
      </c>
      <c r="F246" s="2" t="s">
        <v>609</v>
      </c>
      <c r="G246" s="2" t="s">
        <v>609</v>
      </c>
      <c r="H246" s="2" t="s">
        <v>609</v>
      </c>
      <c r="I246" s="2" t="s">
        <v>609</v>
      </c>
      <c r="J246" s="2" t="s">
        <v>609</v>
      </c>
      <c r="K246" s="2" t="s">
        <v>609</v>
      </c>
      <c r="L246" s="2" t="s">
        <v>609</v>
      </c>
      <c r="M246" s="2" t="s">
        <v>609</v>
      </c>
      <c r="N246" s="2" t="s">
        <v>609</v>
      </c>
      <c r="O246" s="2" t="s">
        <v>609</v>
      </c>
      <c r="P246" s="2" t="s">
        <v>609</v>
      </c>
      <c r="Q246" s="2" t="s">
        <v>609</v>
      </c>
      <c r="R246" s="2" t="s">
        <v>609</v>
      </c>
      <c r="S246" s="2" t="s">
        <v>609</v>
      </c>
      <c r="U246" s="15">
        <f t="shared" si="6"/>
        <v>0</v>
      </c>
      <c r="V246" s="2">
        <f t="shared" si="7"/>
        <v>0</v>
      </c>
    </row>
    <row r="247" spans="1:22" ht="15" customHeight="1" x14ac:dyDescent="0.25">
      <c r="A247" s="2" t="s">
        <v>398</v>
      </c>
      <c r="B247" s="2" t="s">
        <v>399</v>
      </c>
      <c r="C247" s="2">
        <v>2017</v>
      </c>
      <c r="D247" s="2" t="s">
        <v>609</v>
      </c>
      <c r="E247" s="2" t="s">
        <v>609</v>
      </c>
      <c r="F247" s="2" t="s">
        <v>609</v>
      </c>
      <c r="G247" s="2" t="s">
        <v>609</v>
      </c>
      <c r="H247" s="2" t="s">
        <v>609</v>
      </c>
      <c r="I247" s="2" t="s">
        <v>609</v>
      </c>
      <c r="J247" s="2" t="s">
        <v>609</v>
      </c>
      <c r="K247" s="2" t="s">
        <v>609</v>
      </c>
      <c r="L247" s="2" t="s">
        <v>609</v>
      </c>
      <c r="M247" s="2" t="s">
        <v>609</v>
      </c>
      <c r="N247" s="2" t="s">
        <v>609</v>
      </c>
      <c r="O247" s="2" t="s">
        <v>609</v>
      </c>
      <c r="P247" s="2" t="s">
        <v>609</v>
      </c>
      <c r="Q247" s="2" t="s">
        <v>609</v>
      </c>
      <c r="R247" s="2" t="s">
        <v>609</v>
      </c>
      <c r="S247" s="2" t="s">
        <v>609</v>
      </c>
      <c r="U247" s="15">
        <f t="shared" si="6"/>
        <v>0</v>
      </c>
      <c r="V247" s="2">
        <f t="shared" si="7"/>
        <v>0</v>
      </c>
    </row>
    <row r="248" spans="1:22" ht="15" customHeight="1" x14ac:dyDescent="0.25">
      <c r="A248" s="2" t="s">
        <v>750</v>
      </c>
      <c r="B248" s="9" t="s">
        <v>1110</v>
      </c>
      <c r="C248" s="2">
        <v>2017</v>
      </c>
      <c r="D248" s="2" t="s">
        <v>609</v>
      </c>
      <c r="E248" s="2" t="s">
        <v>609</v>
      </c>
      <c r="F248" s="2" t="s">
        <v>609</v>
      </c>
      <c r="G248" s="2" t="s">
        <v>609</v>
      </c>
      <c r="H248" s="2" t="s">
        <v>609</v>
      </c>
      <c r="I248" s="2" t="s">
        <v>609</v>
      </c>
      <c r="J248" s="2" t="s">
        <v>609</v>
      </c>
      <c r="K248" s="2" t="s">
        <v>609</v>
      </c>
      <c r="L248" s="2" t="s">
        <v>609</v>
      </c>
      <c r="M248" s="2" t="s">
        <v>609</v>
      </c>
      <c r="N248" s="2" t="s">
        <v>609</v>
      </c>
      <c r="O248" s="2" t="s">
        <v>609</v>
      </c>
      <c r="P248" s="2" t="s">
        <v>609</v>
      </c>
      <c r="Q248" s="2" t="s">
        <v>609</v>
      </c>
      <c r="R248" s="2" t="s">
        <v>609</v>
      </c>
      <c r="S248" s="2" t="s">
        <v>609</v>
      </c>
      <c r="U248" s="15">
        <f t="shared" si="6"/>
        <v>0</v>
      </c>
      <c r="V248" s="2">
        <f t="shared" si="7"/>
        <v>0</v>
      </c>
    </row>
    <row r="249" spans="1:22" ht="15" customHeight="1" x14ac:dyDescent="0.25">
      <c r="A249" s="2" t="s">
        <v>400</v>
      </c>
      <c r="B249" s="2" t="s">
        <v>401</v>
      </c>
      <c r="C249" s="2">
        <v>2017</v>
      </c>
      <c r="D249" s="2" t="s">
        <v>743</v>
      </c>
      <c r="E249" s="2" t="s">
        <v>743</v>
      </c>
      <c r="F249" s="2" t="s">
        <v>743</v>
      </c>
      <c r="G249" s="2" t="s">
        <v>743</v>
      </c>
      <c r="H249" s="2" t="s">
        <v>726</v>
      </c>
      <c r="I249" s="2" t="s">
        <v>743</v>
      </c>
      <c r="J249" s="2" t="s">
        <v>743</v>
      </c>
      <c r="K249" s="2" t="s">
        <v>743</v>
      </c>
      <c r="L249" s="2" t="s">
        <v>743</v>
      </c>
      <c r="M249" s="2" t="s">
        <v>743</v>
      </c>
      <c r="N249" s="2" t="s">
        <v>609</v>
      </c>
      <c r="O249" s="2" t="s">
        <v>726</v>
      </c>
      <c r="P249" s="2" t="s">
        <v>609</v>
      </c>
      <c r="Q249" s="2" t="s">
        <v>726</v>
      </c>
      <c r="R249" s="2" t="s">
        <v>609</v>
      </c>
      <c r="S249" s="2" t="s">
        <v>726</v>
      </c>
      <c r="U249" s="15">
        <f t="shared" si="6"/>
        <v>0</v>
      </c>
      <c r="V249" s="2">
        <f t="shared" si="7"/>
        <v>0</v>
      </c>
    </row>
    <row r="250" spans="1:22" ht="15" customHeight="1" x14ac:dyDescent="0.25">
      <c r="A250" s="2" t="s">
        <v>400</v>
      </c>
      <c r="B250" s="2" t="s">
        <v>402</v>
      </c>
      <c r="C250" s="2">
        <v>2017</v>
      </c>
      <c r="D250" s="2" t="s">
        <v>726</v>
      </c>
      <c r="E250" s="2" t="s">
        <v>726</v>
      </c>
      <c r="F250" s="2" t="s">
        <v>726</v>
      </c>
      <c r="G250" s="2" t="s">
        <v>726</v>
      </c>
      <c r="H250" s="2" t="s">
        <v>726</v>
      </c>
      <c r="I250" s="2" t="s">
        <v>726</v>
      </c>
      <c r="J250" s="2" t="s">
        <v>726</v>
      </c>
      <c r="K250" s="2" t="s">
        <v>726</v>
      </c>
      <c r="L250" s="2" t="s">
        <v>726</v>
      </c>
      <c r="M250" s="2" t="s">
        <v>726</v>
      </c>
      <c r="N250" s="2" t="s">
        <v>609</v>
      </c>
      <c r="O250" s="2" t="s">
        <v>726</v>
      </c>
      <c r="P250" s="2" t="s">
        <v>609</v>
      </c>
      <c r="Q250" s="2" t="s">
        <v>726</v>
      </c>
      <c r="R250" s="2" t="s">
        <v>609</v>
      </c>
      <c r="S250" s="2" t="s">
        <v>726</v>
      </c>
      <c r="U250" s="15">
        <f t="shared" si="6"/>
        <v>0</v>
      </c>
      <c r="V250" s="2">
        <f t="shared" si="7"/>
        <v>0</v>
      </c>
    </row>
    <row r="251" spans="1:22" ht="15" customHeight="1" x14ac:dyDescent="0.25">
      <c r="A251" s="2" t="s">
        <v>400</v>
      </c>
      <c r="B251" s="9" t="s">
        <v>1104</v>
      </c>
      <c r="C251" s="2">
        <v>2017</v>
      </c>
      <c r="D251" s="2" t="s">
        <v>726</v>
      </c>
      <c r="E251" s="2" t="s">
        <v>726</v>
      </c>
      <c r="F251" s="2" t="s">
        <v>726</v>
      </c>
      <c r="G251" s="2" t="s">
        <v>726</v>
      </c>
      <c r="H251" s="2" t="s">
        <v>726</v>
      </c>
      <c r="I251" s="2" t="s">
        <v>726</v>
      </c>
      <c r="J251" s="2" t="s">
        <v>726</v>
      </c>
      <c r="K251" s="2" t="s">
        <v>726</v>
      </c>
      <c r="L251" s="2" t="s">
        <v>726</v>
      </c>
      <c r="M251" s="2" t="s">
        <v>726</v>
      </c>
      <c r="N251" s="2" t="s">
        <v>609</v>
      </c>
      <c r="O251" s="2" t="s">
        <v>726</v>
      </c>
      <c r="P251" s="2" t="s">
        <v>609</v>
      </c>
      <c r="Q251" s="2" t="s">
        <v>726</v>
      </c>
      <c r="R251" s="2" t="s">
        <v>609</v>
      </c>
      <c r="S251" s="2" t="s">
        <v>726</v>
      </c>
      <c r="U251" s="15">
        <f t="shared" si="6"/>
        <v>0</v>
      </c>
      <c r="V251" s="2">
        <f t="shared" si="7"/>
        <v>0</v>
      </c>
    </row>
    <row r="252" spans="1:22" ht="15" customHeight="1" x14ac:dyDescent="0.25">
      <c r="A252" s="2" t="s">
        <v>403</v>
      </c>
      <c r="B252" s="2" t="s">
        <v>404</v>
      </c>
      <c r="C252" s="2">
        <v>2017</v>
      </c>
      <c r="D252" s="2">
        <v>46</v>
      </c>
      <c r="E252" s="2">
        <v>19.399999999999999</v>
      </c>
      <c r="F252" s="2">
        <v>15</v>
      </c>
      <c r="G252" s="2">
        <v>2.2000000000000002</v>
      </c>
      <c r="H252" s="2">
        <v>0</v>
      </c>
      <c r="I252" s="2">
        <v>6.2</v>
      </c>
      <c r="J252" s="2">
        <v>3.2</v>
      </c>
      <c r="K252" s="2">
        <v>0</v>
      </c>
      <c r="L252" s="2">
        <v>0</v>
      </c>
      <c r="M252" s="2">
        <v>0</v>
      </c>
      <c r="N252" s="2" t="s">
        <v>726</v>
      </c>
      <c r="O252" s="2" t="s">
        <v>726</v>
      </c>
      <c r="P252" s="2" t="s">
        <v>726</v>
      </c>
      <c r="Q252" s="2" t="s">
        <v>726</v>
      </c>
      <c r="R252" s="2" t="s">
        <v>726</v>
      </c>
      <c r="S252" s="2" t="s">
        <v>726</v>
      </c>
      <c r="U252" s="15">
        <f t="shared" si="6"/>
        <v>46</v>
      </c>
      <c r="V252" s="2">
        <f t="shared" si="7"/>
        <v>0</v>
      </c>
    </row>
    <row r="253" spans="1:22" ht="15" customHeight="1" x14ac:dyDescent="0.25">
      <c r="A253" s="2" t="s">
        <v>405</v>
      </c>
      <c r="B253" s="2" t="s">
        <v>406</v>
      </c>
      <c r="C253" s="2">
        <v>2017</v>
      </c>
      <c r="D253" s="2">
        <v>6.0140000000000002</v>
      </c>
      <c r="E253" s="2">
        <v>2.0609999999999999</v>
      </c>
      <c r="F253" s="2">
        <v>1.575</v>
      </c>
      <c r="G253" s="2" t="s">
        <v>726</v>
      </c>
      <c r="H253" s="2" t="s">
        <v>726</v>
      </c>
      <c r="I253" s="2">
        <v>1.845</v>
      </c>
      <c r="J253" s="2">
        <v>0.53300000000000003</v>
      </c>
      <c r="K253" s="2" t="s">
        <v>726</v>
      </c>
      <c r="L253" s="2" t="s">
        <v>726</v>
      </c>
      <c r="M253" s="2" t="s">
        <v>726</v>
      </c>
      <c r="N253" s="2" t="s">
        <v>609</v>
      </c>
      <c r="O253" s="2" t="s">
        <v>726</v>
      </c>
      <c r="P253" s="2" t="s">
        <v>609</v>
      </c>
      <c r="Q253" s="2" t="s">
        <v>726</v>
      </c>
      <c r="R253" s="2" t="s">
        <v>609</v>
      </c>
      <c r="S253" s="2" t="s">
        <v>726</v>
      </c>
      <c r="U253" s="15">
        <f t="shared" si="6"/>
        <v>6.0140000000000002</v>
      </c>
      <c r="V253" s="2">
        <f t="shared" si="7"/>
        <v>0</v>
      </c>
    </row>
    <row r="254" spans="1:22" ht="15" customHeight="1" x14ac:dyDescent="0.25">
      <c r="A254" s="2" t="s">
        <v>405</v>
      </c>
      <c r="B254" s="2" t="s">
        <v>407</v>
      </c>
      <c r="C254" s="2">
        <v>2017</v>
      </c>
      <c r="D254" s="2">
        <v>241</v>
      </c>
      <c r="E254" s="2">
        <v>79</v>
      </c>
      <c r="F254" s="2">
        <v>68.2</v>
      </c>
      <c r="G254" s="2">
        <v>18</v>
      </c>
      <c r="H254" s="2" t="s">
        <v>726</v>
      </c>
      <c r="I254" s="2">
        <v>39.299999999999997</v>
      </c>
      <c r="J254" s="2">
        <v>34.299999999999997</v>
      </c>
      <c r="K254" s="2">
        <v>2.2000000000000002</v>
      </c>
      <c r="L254" s="2" t="s">
        <v>726</v>
      </c>
      <c r="M254" s="2" t="s">
        <v>726</v>
      </c>
      <c r="N254" s="2" t="s">
        <v>609</v>
      </c>
      <c r="O254" s="2" t="s">
        <v>726</v>
      </c>
      <c r="P254" s="2" t="s">
        <v>609</v>
      </c>
      <c r="Q254" s="2" t="s">
        <v>726</v>
      </c>
      <c r="R254" s="2" t="s">
        <v>609</v>
      </c>
      <c r="S254" s="2" t="s">
        <v>726</v>
      </c>
      <c r="U254" s="15">
        <f t="shared" si="6"/>
        <v>241</v>
      </c>
      <c r="V254" s="2">
        <f t="shared" si="7"/>
        <v>0</v>
      </c>
    </row>
    <row r="255" spans="1:22" ht="15" customHeight="1" x14ac:dyDescent="0.25">
      <c r="A255" s="2" t="s">
        <v>405</v>
      </c>
      <c r="B255" s="2" t="s">
        <v>408</v>
      </c>
      <c r="C255" s="2">
        <v>2017</v>
      </c>
      <c r="D255" s="2">
        <v>1.429</v>
      </c>
      <c r="E255" s="2">
        <v>0.67800000000000005</v>
      </c>
      <c r="F255" s="2" t="s">
        <v>726</v>
      </c>
      <c r="G255" s="2" t="s">
        <v>726</v>
      </c>
      <c r="H255" s="2" t="s">
        <v>726</v>
      </c>
      <c r="I255" s="2">
        <v>0.623</v>
      </c>
      <c r="J255" s="2">
        <v>0.128</v>
      </c>
      <c r="K255" s="2" t="s">
        <v>726</v>
      </c>
      <c r="L255" s="2" t="s">
        <v>726</v>
      </c>
      <c r="M255" s="2" t="s">
        <v>726</v>
      </c>
      <c r="N255" s="2" t="s">
        <v>609</v>
      </c>
      <c r="O255" s="2" t="s">
        <v>726</v>
      </c>
      <c r="P255" s="2" t="s">
        <v>609</v>
      </c>
      <c r="Q255" s="2" t="s">
        <v>726</v>
      </c>
      <c r="R255" s="2" t="s">
        <v>609</v>
      </c>
      <c r="S255" s="2" t="s">
        <v>726</v>
      </c>
      <c r="U255" s="15">
        <f t="shared" si="6"/>
        <v>1.429</v>
      </c>
      <c r="V255" s="2">
        <f t="shared" si="7"/>
        <v>0</v>
      </c>
    </row>
    <row r="256" spans="1:22" ht="15" customHeight="1" x14ac:dyDescent="0.25">
      <c r="A256" s="2" t="s">
        <v>405</v>
      </c>
      <c r="B256" s="2" t="s">
        <v>409</v>
      </c>
      <c r="C256" s="2">
        <v>2017</v>
      </c>
      <c r="D256" s="2">
        <v>1.9390000000000001</v>
      </c>
      <c r="E256" s="2">
        <v>0.58399999999999996</v>
      </c>
      <c r="F256" s="2">
        <v>0.154</v>
      </c>
      <c r="G256" s="2" t="s">
        <v>726</v>
      </c>
      <c r="H256" s="2" t="s">
        <v>726</v>
      </c>
      <c r="I256" s="2">
        <v>1.139</v>
      </c>
      <c r="J256" s="2">
        <v>6.3E-2</v>
      </c>
      <c r="K256" s="2" t="s">
        <v>726</v>
      </c>
      <c r="L256" s="2" t="s">
        <v>726</v>
      </c>
      <c r="M256" s="2" t="s">
        <v>726</v>
      </c>
      <c r="N256" s="2" t="s">
        <v>609</v>
      </c>
      <c r="O256" s="2" t="s">
        <v>726</v>
      </c>
      <c r="P256" s="2" t="s">
        <v>609</v>
      </c>
      <c r="Q256" s="2" t="s">
        <v>726</v>
      </c>
      <c r="R256" s="2" t="s">
        <v>609</v>
      </c>
      <c r="S256" s="2" t="s">
        <v>726</v>
      </c>
      <c r="U256" s="15">
        <f t="shared" si="6"/>
        <v>1.9390000000000001</v>
      </c>
      <c r="V256" s="2">
        <f t="shared" si="7"/>
        <v>0</v>
      </c>
    </row>
    <row r="257" spans="1:22" ht="15" customHeight="1" x14ac:dyDescent="0.25">
      <c r="A257" s="2" t="s">
        <v>410</v>
      </c>
      <c r="B257" s="2" t="s">
        <v>411</v>
      </c>
      <c r="C257" s="2">
        <v>2017</v>
      </c>
      <c r="D257" s="2" t="s">
        <v>609</v>
      </c>
      <c r="E257" s="2" t="s">
        <v>609</v>
      </c>
      <c r="F257" s="2" t="s">
        <v>609</v>
      </c>
      <c r="G257" s="2" t="s">
        <v>609</v>
      </c>
      <c r="H257" s="2" t="s">
        <v>609</v>
      </c>
      <c r="I257" s="2" t="s">
        <v>609</v>
      </c>
      <c r="J257" s="2" t="s">
        <v>609</v>
      </c>
      <c r="K257" s="2" t="s">
        <v>609</v>
      </c>
      <c r="L257" s="2" t="s">
        <v>609</v>
      </c>
      <c r="M257" s="2" t="s">
        <v>609</v>
      </c>
      <c r="N257" s="2" t="s">
        <v>609</v>
      </c>
      <c r="O257" s="2" t="s">
        <v>609</v>
      </c>
      <c r="P257" s="2" t="s">
        <v>609</v>
      </c>
      <c r="Q257" s="2" t="s">
        <v>609</v>
      </c>
      <c r="R257" s="2" t="s">
        <v>609</v>
      </c>
      <c r="S257" s="2" t="s">
        <v>609</v>
      </c>
      <c r="U257" s="15">
        <f t="shared" si="6"/>
        <v>0</v>
      </c>
      <c r="V257" s="2">
        <f t="shared" si="7"/>
        <v>0</v>
      </c>
    </row>
    <row r="258" spans="1:22" ht="15" customHeight="1" x14ac:dyDescent="0.25">
      <c r="A258" s="2" t="s">
        <v>412</v>
      </c>
      <c r="B258" s="2" t="s">
        <v>413</v>
      </c>
      <c r="C258" s="2">
        <v>2017</v>
      </c>
      <c r="D258" s="2">
        <v>10</v>
      </c>
      <c r="E258" s="2">
        <v>5</v>
      </c>
      <c r="F258" s="2">
        <v>0</v>
      </c>
      <c r="G258" s="2">
        <v>0</v>
      </c>
      <c r="H258" s="2" t="s">
        <v>726</v>
      </c>
      <c r="I258" s="2">
        <v>5</v>
      </c>
      <c r="J258" s="2">
        <v>0</v>
      </c>
      <c r="K258" s="2">
        <v>0</v>
      </c>
      <c r="L258" s="2">
        <v>0</v>
      </c>
      <c r="M258" s="2">
        <v>0</v>
      </c>
      <c r="N258" s="2" t="s">
        <v>609</v>
      </c>
      <c r="O258" s="2" t="s">
        <v>726</v>
      </c>
      <c r="P258" s="2" t="s">
        <v>609</v>
      </c>
      <c r="Q258" s="2" t="s">
        <v>726</v>
      </c>
      <c r="R258" s="2" t="s">
        <v>609</v>
      </c>
      <c r="S258" s="2" t="s">
        <v>726</v>
      </c>
      <c r="U258" s="15">
        <f t="shared" si="6"/>
        <v>10</v>
      </c>
      <c r="V258" s="2">
        <f t="shared" si="7"/>
        <v>0</v>
      </c>
    </row>
    <row r="259" spans="1:22" ht="15" customHeight="1" x14ac:dyDescent="0.25">
      <c r="A259" s="2" t="s">
        <v>414</v>
      </c>
      <c r="B259" s="2" t="s">
        <v>415</v>
      </c>
      <c r="C259" s="2">
        <v>2017</v>
      </c>
      <c r="D259" s="2" t="s">
        <v>609</v>
      </c>
      <c r="E259" s="2" t="s">
        <v>609</v>
      </c>
      <c r="F259" s="2" t="s">
        <v>609</v>
      </c>
      <c r="G259" s="2" t="s">
        <v>609</v>
      </c>
      <c r="H259" s="2" t="s">
        <v>609</v>
      </c>
      <c r="I259" s="2" t="s">
        <v>609</v>
      </c>
      <c r="J259" s="2" t="s">
        <v>609</v>
      </c>
      <c r="K259" s="2" t="s">
        <v>609</v>
      </c>
      <c r="L259" s="2" t="s">
        <v>609</v>
      </c>
      <c r="M259" s="2" t="s">
        <v>609</v>
      </c>
      <c r="N259" s="2" t="s">
        <v>609</v>
      </c>
      <c r="O259" s="2" t="s">
        <v>609</v>
      </c>
      <c r="P259" s="2" t="s">
        <v>609</v>
      </c>
      <c r="Q259" s="2" t="s">
        <v>609</v>
      </c>
      <c r="R259" s="2" t="s">
        <v>609</v>
      </c>
      <c r="S259" s="2" t="s">
        <v>609</v>
      </c>
      <c r="U259" s="15">
        <f t="shared" ref="U259:U322" si="8">IFERROR(D259/1,0)</f>
        <v>0</v>
      </c>
      <c r="V259" s="2">
        <f t="shared" ref="V259:V322" si="9">IFERROR(O259/1,0)+IFERROR(Q259/1,0)+IFERROR(S259/1,0)</f>
        <v>0</v>
      </c>
    </row>
    <row r="260" spans="1:22" ht="15" customHeight="1" x14ac:dyDescent="0.25">
      <c r="A260" s="2" t="s">
        <v>414</v>
      </c>
      <c r="B260" s="2" t="s">
        <v>416</v>
      </c>
      <c r="C260" s="2">
        <v>2017</v>
      </c>
      <c r="D260" s="2" t="s">
        <v>726</v>
      </c>
      <c r="E260" s="2">
        <v>24.6</v>
      </c>
      <c r="F260" s="2">
        <v>1.8</v>
      </c>
      <c r="G260" s="2">
        <v>3.3</v>
      </c>
      <c r="H260" s="2" t="s">
        <v>726</v>
      </c>
      <c r="I260" s="2">
        <v>10.8</v>
      </c>
      <c r="J260" s="2">
        <v>6.8</v>
      </c>
      <c r="K260" s="2" t="s">
        <v>726</v>
      </c>
      <c r="L260" s="2" t="s">
        <v>726</v>
      </c>
      <c r="M260" s="2" t="s">
        <v>726</v>
      </c>
      <c r="N260" s="2" t="s">
        <v>609</v>
      </c>
      <c r="O260" s="2" t="s">
        <v>726</v>
      </c>
      <c r="P260" s="2" t="s">
        <v>609</v>
      </c>
      <c r="Q260" s="2" t="s">
        <v>726</v>
      </c>
      <c r="R260" s="2" t="s">
        <v>609</v>
      </c>
      <c r="S260" s="2" t="s">
        <v>726</v>
      </c>
      <c r="U260" s="15">
        <f t="shared" si="8"/>
        <v>0</v>
      </c>
      <c r="V260" s="2">
        <f t="shared" si="9"/>
        <v>0</v>
      </c>
    </row>
    <row r="261" spans="1:22" ht="15" customHeight="1" x14ac:dyDescent="0.25">
      <c r="A261" s="2" t="s">
        <v>414</v>
      </c>
      <c r="B261" s="2" t="s">
        <v>417</v>
      </c>
      <c r="C261" s="2">
        <v>2017</v>
      </c>
      <c r="D261" s="2" t="s">
        <v>609</v>
      </c>
      <c r="E261" s="2" t="s">
        <v>609</v>
      </c>
      <c r="F261" s="2" t="s">
        <v>609</v>
      </c>
      <c r="G261" s="2" t="s">
        <v>609</v>
      </c>
      <c r="H261" s="2" t="s">
        <v>609</v>
      </c>
      <c r="I261" s="2" t="s">
        <v>609</v>
      </c>
      <c r="J261" s="2" t="s">
        <v>609</v>
      </c>
      <c r="K261" s="2" t="s">
        <v>609</v>
      </c>
      <c r="L261" s="2" t="s">
        <v>609</v>
      </c>
      <c r="M261" s="2" t="s">
        <v>609</v>
      </c>
      <c r="N261" s="2" t="s">
        <v>609</v>
      </c>
      <c r="O261" s="2" t="s">
        <v>609</v>
      </c>
      <c r="P261" s="2" t="s">
        <v>609</v>
      </c>
      <c r="Q261" s="2" t="s">
        <v>609</v>
      </c>
      <c r="R261" s="2" t="s">
        <v>609</v>
      </c>
      <c r="S261" s="2" t="s">
        <v>609</v>
      </c>
      <c r="U261" s="15">
        <f t="shared" si="8"/>
        <v>0</v>
      </c>
      <c r="V261" s="2">
        <f t="shared" si="9"/>
        <v>0</v>
      </c>
    </row>
    <row r="262" spans="1:22" ht="15" customHeight="1" x14ac:dyDescent="0.25">
      <c r="A262" s="2" t="s">
        <v>414</v>
      </c>
      <c r="B262" s="2" t="s">
        <v>418</v>
      </c>
      <c r="C262" s="2">
        <v>2017</v>
      </c>
      <c r="D262" s="2" t="s">
        <v>609</v>
      </c>
      <c r="E262" s="2" t="s">
        <v>609</v>
      </c>
      <c r="F262" s="2" t="s">
        <v>609</v>
      </c>
      <c r="G262" s="2" t="s">
        <v>609</v>
      </c>
      <c r="H262" s="2" t="s">
        <v>609</v>
      </c>
      <c r="I262" s="2" t="s">
        <v>609</v>
      </c>
      <c r="J262" s="2" t="s">
        <v>609</v>
      </c>
      <c r="K262" s="2" t="s">
        <v>609</v>
      </c>
      <c r="L262" s="2" t="s">
        <v>609</v>
      </c>
      <c r="M262" s="2" t="s">
        <v>609</v>
      </c>
      <c r="N262" s="2" t="s">
        <v>609</v>
      </c>
      <c r="O262" s="2" t="s">
        <v>609</v>
      </c>
      <c r="P262" s="2" t="s">
        <v>609</v>
      </c>
      <c r="Q262" s="2" t="s">
        <v>609</v>
      </c>
      <c r="R262" s="2" t="s">
        <v>609</v>
      </c>
      <c r="S262" s="2" t="s">
        <v>609</v>
      </c>
      <c r="U262" s="15">
        <f t="shared" si="8"/>
        <v>0</v>
      </c>
      <c r="V262" s="2">
        <f t="shared" si="9"/>
        <v>0</v>
      </c>
    </row>
    <row r="263" spans="1:22" ht="15" customHeight="1" x14ac:dyDescent="0.25">
      <c r="A263" s="2" t="s">
        <v>414</v>
      </c>
      <c r="B263" s="2" t="s">
        <v>419</v>
      </c>
      <c r="C263" s="2">
        <v>2017</v>
      </c>
      <c r="D263" s="2" t="s">
        <v>609</v>
      </c>
      <c r="E263" s="2" t="s">
        <v>609</v>
      </c>
      <c r="F263" s="2" t="s">
        <v>609</v>
      </c>
      <c r="G263" s="2" t="s">
        <v>609</v>
      </c>
      <c r="H263" s="2" t="s">
        <v>609</v>
      </c>
      <c r="I263" s="2" t="s">
        <v>609</v>
      </c>
      <c r="J263" s="2" t="s">
        <v>609</v>
      </c>
      <c r="K263" s="2" t="s">
        <v>609</v>
      </c>
      <c r="L263" s="2" t="s">
        <v>609</v>
      </c>
      <c r="M263" s="2" t="s">
        <v>609</v>
      </c>
      <c r="N263" s="2" t="s">
        <v>609</v>
      </c>
      <c r="O263" s="2" t="s">
        <v>609</v>
      </c>
      <c r="P263" s="2" t="s">
        <v>609</v>
      </c>
      <c r="Q263" s="2" t="s">
        <v>609</v>
      </c>
      <c r="R263" s="2" t="s">
        <v>609</v>
      </c>
      <c r="S263" s="2" t="s">
        <v>609</v>
      </c>
      <c r="U263" s="15">
        <f t="shared" si="8"/>
        <v>0</v>
      </c>
      <c r="V263" s="2">
        <f t="shared" si="9"/>
        <v>0</v>
      </c>
    </row>
    <row r="264" spans="1:22" ht="15" customHeight="1" x14ac:dyDescent="0.25">
      <c r="A264" s="2" t="s">
        <v>414</v>
      </c>
      <c r="B264" s="2" t="s">
        <v>420</v>
      </c>
      <c r="C264" s="2">
        <v>2017</v>
      </c>
      <c r="D264" s="2" t="s">
        <v>609</v>
      </c>
      <c r="E264" s="2" t="s">
        <v>609</v>
      </c>
      <c r="F264" s="2" t="s">
        <v>609</v>
      </c>
      <c r="G264" s="2" t="s">
        <v>609</v>
      </c>
      <c r="H264" s="2" t="s">
        <v>609</v>
      </c>
      <c r="I264" s="2" t="s">
        <v>609</v>
      </c>
      <c r="J264" s="2" t="s">
        <v>609</v>
      </c>
      <c r="K264" s="2" t="s">
        <v>609</v>
      </c>
      <c r="L264" s="2" t="s">
        <v>609</v>
      </c>
      <c r="M264" s="2" t="s">
        <v>609</v>
      </c>
      <c r="N264" s="2" t="s">
        <v>609</v>
      </c>
      <c r="O264" s="2" t="s">
        <v>609</v>
      </c>
      <c r="P264" s="2" t="s">
        <v>609</v>
      </c>
      <c r="Q264" s="2" t="s">
        <v>609</v>
      </c>
      <c r="R264" s="2" t="s">
        <v>609</v>
      </c>
      <c r="S264" s="2" t="s">
        <v>609</v>
      </c>
      <c r="U264" s="15">
        <f t="shared" si="8"/>
        <v>0</v>
      </c>
      <c r="V264" s="2">
        <f t="shared" si="9"/>
        <v>0</v>
      </c>
    </row>
    <row r="265" spans="1:22" ht="15" customHeight="1" x14ac:dyDescent="0.25">
      <c r="A265" s="2" t="s">
        <v>414</v>
      </c>
      <c r="B265" s="2" t="s">
        <v>421</v>
      </c>
      <c r="C265" s="2">
        <v>2017</v>
      </c>
      <c r="D265" s="2" t="s">
        <v>609</v>
      </c>
      <c r="E265" s="2" t="s">
        <v>609</v>
      </c>
      <c r="F265" s="2" t="s">
        <v>609</v>
      </c>
      <c r="G265" s="2" t="s">
        <v>609</v>
      </c>
      <c r="H265" s="2" t="s">
        <v>609</v>
      </c>
      <c r="I265" s="2" t="s">
        <v>609</v>
      </c>
      <c r="J265" s="2" t="s">
        <v>609</v>
      </c>
      <c r="K265" s="2" t="s">
        <v>609</v>
      </c>
      <c r="L265" s="2" t="s">
        <v>609</v>
      </c>
      <c r="M265" s="2" t="s">
        <v>609</v>
      </c>
      <c r="N265" s="2" t="s">
        <v>609</v>
      </c>
      <c r="O265" s="2" t="s">
        <v>609</v>
      </c>
      <c r="P265" s="2" t="s">
        <v>609</v>
      </c>
      <c r="Q265" s="2" t="s">
        <v>609</v>
      </c>
      <c r="R265" s="2" t="s">
        <v>609</v>
      </c>
      <c r="S265" s="2" t="s">
        <v>609</v>
      </c>
      <c r="U265" s="15">
        <f t="shared" si="8"/>
        <v>0</v>
      </c>
      <c r="V265" s="2">
        <f t="shared" si="9"/>
        <v>0</v>
      </c>
    </row>
    <row r="266" spans="1:22" ht="15" customHeight="1" x14ac:dyDescent="0.25">
      <c r="A266" s="2" t="s">
        <v>414</v>
      </c>
      <c r="B266" s="2" t="s">
        <v>422</v>
      </c>
      <c r="C266" s="2">
        <v>2017</v>
      </c>
      <c r="D266" s="2" t="s">
        <v>609</v>
      </c>
      <c r="E266" s="2" t="s">
        <v>609</v>
      </c>
      <c r="F266" s="2" t="s">
        <v>609</v>
      </c>
      <c r="G266" s="2" t="s">
        <v>609</v>
      </c>
      <c r="H266" s="2" t="s">
        <v>609</v>
      </c>
      <c r="I266" s="2" t="s">
        <v>609</v>
      </c>
      <c r="J266" s="2" t="s">
        <v>609</v>
      </c>
      <c r="K266" s="2" t="s">
        <v>609</v>
      </c>
      <c r="L266" s="2" t="s">
        <v>609</v>
      </c>
      <c r="M266" s="2" t="s">
        <v>609</v>
      </c>
      <c r="N266" s="2" t="s">
        <v>609</v>
      </c>
      <c r="O266" s="2" t="s">
        <v>609</v>
      </c>
      <c r="P266" s="2" t="s">
        <v>609</v>
      </c>
      <c r="Q266" s="2" t="s">
        <v>609</v>
      </c>
      <c r="R266" s="2" t="s">
        <v>609</v>
      </c>
      <c r="S266" s="2" t="s">
        <v>609</v>
      </c>
      <c r="U266" s="15">
        <f t="shared" si="8"/>
        <v>0</v>
      </c>
      <c r="V266" s="2">
        <f t="shared" si="9"/>
        <v>0</v>
      </c>
    </row>
    <row r="267" spans="1:22" ht="15" customHeight="1" x14ac:dyDescent="0.25">
      <c r="A267" s="2" t="s">
        <v>414</v>
      </c>
      <c r="B267" s="2" t="s">
        <v>423</v>
      </c>
      <c r="C267" s="2">
        <v>2017</v>
      </c>
      <c r="D267" s="2" t="s">
        <v>609</v>
      </c>
      <c r="E267" s="2" t="s">
        <v>609</v>
      </c>
      <c r="F267" s="2" t="s">
        <v>609</v>
      </c>
      <c r="G267" s="2" t="s">
        <v>609</v>
      </c>
      <c r="H267" s="2" t="s">
        <v>609</v>
      </c>
      <c r="I267" s="2" t="s">
        <v>609</v>
      </c>
      <c r="J267" s="2" t="s">
        <v>609</v>
      </c>
      <c r="K267" s="2" t="s">
        <v>609</v>
      </c>
      <c r="L267" s="2" t="s">
        <v>609</v>
      </c>
      <c r="M267" s="2" t="s">
        <v>609</v>
      </c>
      <c r="N267" s="2" t="s">
        <v>609</v>
      </c>
      <c r="O267" s="2" t="s">
        <v>609</v>
      </c>
      <c r="P267" s="2" t="s">
        <v>609</v>
      </c>
      <c r="Q267" s="2" t="s">
        <v>609</v>
      </c>
      <c r="R267" s="2" t="s">
        <v>609</v>
      </c>
      <c r="S267" s="2" t="s">
        <v>609</v>
      </c>
      <c r="U267" s="15">
        <f t="shared" si="8"/>
        <v>0</v>
      </c>
      <c r="V267" s="2">
        <f t="shared" si="9"/>
        <v>0</v>
      </c>
    </row>
    <row r="268" spans="1:22" ht="15" customHeight="1" x14ac:dyDescent="0.25">
      <c r="A268" s="2" t="s">
        <v>414</v>
      </c>
      <c r="B268" s="2" t="s">
        <v>424</v>
      </c>
      <c r="C268" s="2">
        <v>2017</v>
      </c>
      <c r="D268" s="2" t="s">
        <v>609</v>
      </c>
      <c r="E268" s="2" t="s">
        <v>609</v>
      </c>
      <c r="F268" s="2" t="s">
        <v>609</v>
      </c>
      <c r="G268" s="2" t="s">
        <v>609</v>
      </c>
      <c r="H268" s="2" t="s">
        <v>609</v>
      </c>
      <c r="I268" s="2" t="s">
        <v>609</v>
      </c>
      <c r="J268" s="2" t="s">
        <v>609</v>
      </c>
      <c r="K268" s="2" t="s">
        <v>609</v>
      </c>
      <c r="L268" s="2" t="s">
        <v>609</v>
      </c>
      <c r="M268" s="2" t="s">
        <v>609</v>
      </c>
      <c r="N268" s="2" t="s">
        <v>609</v>
      </c>
      <c r="O268" s="2" t="s">
        <v>609</v>
      </c>
      <c r="P268" s="2" t="s">
        <v>609</v>
      </c>
      <c r="Q268" s="2" t="s">
        <v>609</v>
      </c>
      <c r="R268" s="2" t="s">
        <v>609</v>
      </c>
      <c r="S268" s="2" t="s">
        <v>609</v>
      </c>
      <c r="U268" s="15">
        <f t="shared" si="8"/>
        <v>0</v>
      </c>
      <c r="V268" s="2">
        <f t="shared" si="9"/>
        <v>0</v>
      </c>
    </row>
    <row r="269" spans="1:22" ht="15" customHeight="1" x14ac:dyDescent="0.25">
      <c r="A269" s="2" t="s">
        <v>414</v>
      </c>
      <c r="B269" s="2" t="s">
        <v>425</v>
      </c>
      <c r="C269" s="2">
        <v>2017</v>
      </c>
      <c r="D269" s="2" t="s">
        <v>609</v>
      </c>
      <c r="E269" s="2" t="s">
        <v>609</v>
      </c>
      <c r="F269" s="2" t="s">
        <v>609</v>
      </c>
      <c r="G269" s="2" t="s">
        <v>609</v>
      </c>
      <c r="H269" s="2" t="s">
        <v>609</v>
      </c>
      <c r="I269" s="2" t="s">
        <v>609</v>
      </c>
      <c r="J269" s="2" t="s">
        <v>609</v>
      </c>
      <c r="K269" s="2" t="s">
        <v>609</v>
      </c>
      <c r="L269" s="2" t="s">
        <v>609</v>
      </c>
      <c r="M269" s="2" t="s">
        <v>609</v>
      </c>
      <c r="N269" s="2" t="s">
        <v>609</v>
      </c>
      <c r="O269" s="2" t="s">
        <v>609</v>
      </c>
      <c r="P269" s="2" t="s">
        <v>609</v>
      </c>
      <c r="Q269" s="2" t="s">
        <v>609</v>
      </c>
      <c r="R269" s="2" t="s">
        <v>609</v>
      </c>
      <c r="S269" s="2" t="s">
        <v>609</v>
      </c>
      <c r="U269" s="15">
        <f t="shared" si="8"/>
        <v>0</v>
      </c>
      <c r="V269" s="2">
        <f t="shared" si="9"/>
        <v>0</v>
      </c>
    </row>
    <row r="270" spans="1:22" ht="15" customHeight="1" x14ac:dyDescent="0.25">
      <c r="A270" s="2" t="s">
        <v>414</v>
      </c>
      <c r="B270" s="2" t="s">
        <v>426</v>
      </c>
      <c r="C270" s="2">
        <v>2017</v>
      </c>
      <c r="D270" s="2" t="s">
        <v>609</v>
      </c>
      <c r="E270" s="2" t="s">
        <v>609</v>
      </c>
      <c r="F270" s="2" t="s">
        <v>609</v>
      </c>
      <c r="G270" s="2" t="s">
        <v>609</v>
      </c>
      <c r="H270" s="2" t="s">
        <v>609</v>
      </c>
      <c r="I270" s="2" t="s">
        <v>609</v>
      </c>
      <c r="J270" s="2" t="s">
        <v>609</v>
      </c>
      <c r="K270" s="2" t="s">
        <v>609</v>
      </c>
      <c r="L270" s="2" t="s">
        <v>609</v>
      </c>
      <c r="M270" s="2" t="s">
        <v>609</v>
      </c>
      <c r="N270" s="2" t="s">
        <v>609</v>
      </c>
      <c r="O270" s="2" t="s">
        <v>609</v>
      </c>
      <c r="P270" s="2" t="s">
        <v>609</v>
      </c>
      <c r="Q270" s="2" t="s">
        <v>609</v>
      </c>
      <c r="R270" s="2" t="s">
        <v>609</v>
      </c>
      <c r="S270" s="2" t="s">
        <v>609</v>
      </c>
      <c r="U270" s="15">
        <f t="shared" si="8"/>
        <v>0</v>
      </c>
      <c r="V270" s="2">
        <f t="shared" si="9"/>
        <v>0</v>
      </c>
    </row>
    <row r="271" spans="1:22" ht="15" customHeight="1" x14ac:dyDescent="0.25">
      <c r="A271" s="2" t="s">
        <v>414</v>
      </c>
      <c r="B271" s="2" t="s">
        <v>427</v>
      </c>
      <c r="C271" s="2">
        <v>2017</v>
      </c>
      <c r="D271" s="2" t="s">
        <v>609</v>
      </c>
      <c r="E271" s="2" t="s">
        <v>609</v>
      </c>
      <c r="F271" s="2" t="s">
        <v>609</v>
      </c>
      <c r="G271" s="2" t="s">
        <v>609</v>
      </c>
      <c r="H271" s="2" t="s">
        <v>609</v>
      </c>
      <c r="I271" s="2" t="s">
        <v>609</v>
      </c>
      <c r="J271" s="2" t="s">
        <v>609</v>
      </c>
      <c r="K271" s="2" t="s">
        <v>609</v>
      </c>
      <c r="L271" s="2" t="s">
        <v>609</v>
      </c>
      <c r="M271" s="2" t="s">
        <v>609</v>
      </c>
      <c r="N271" s="2" t="s">
        <v>609</v>
      </c>
      <c r="O271" s="2" t="s">
        <v>609</v>
      </c>
      <c r="P271" s="2" t="s">
        <v>609</v>
      </c>
      <c r="Q271" s="2" t="s">
        <v>609</v>
      </c>
      <c r="R271" s="2" t="s">
        <v>609</v>
      </c>
      <c r="S271" s="2" t="s">
        <v>609</v>
      </c>
      <c r="U271" s="15">
        <f t="shared" si="8"/>
        <v>0</v>
      </c>
      <c r="V271" s="2">
        <f t="shared" si="9"/>
        <v>0</v>
      </c>
    </row>
    <row r="272" spans="1:22" ht="15" customHeight="1" x14ac:dyDescent="0.25">
      <c r="A272" s="2" t="s">
        <v>414</v>
      </c>
      <c r="B272" s="2" t="s">
        <v>20</v>
      </c>
      <c r="C272" s="2">
        <v>2017</v>
      </c>
      <c r="D272" s="2" t="s">
        <v>609</v>
      </c>
      <c r="E272" s="2" t="s">
        <v>609</v>
      </c>
      <c r="F272" s="2" t="s">
        <v>609</v>
      </c>
      <c r="G272" s="2" t="s">
        <v>609</v>
      </c>
      <c r="H272" s="2" t="s">
        <v>609</v>
      </c>
      <c r="I272" s="2" t="s">
        <v>609</v>
      </c>
      <c r="J272" s="2" t="s">
        <v>609</v>
      </c>
      <c r="K272" s="2" t="s">
        <v>609</v>
      </c>
      <c r="L272" s="2" t="s">
        <v>609</v>
      </c>
      <c r="M272" s="2" t="s">
        <v>609</v>
      </c>
      <c r="N272" s="2" t="s">
        <v>609</v>
      </c>
      <c r="O272" s="2" t="s">
        <v>609</v>
      </c>
      <c r="P272" s="2" t="s">
        <v>609</v>
      </c>
      <c r="Q272" s="2" t="s">
        <v>609</v>
      </c>
      <c r="R272" s="2" t="s">
        <v>609</v>
      </c>
      <c r="S272" s="2" t="s">
        <v>609</v>
      </c>
      <c r="U272" s="15">
        <f t="shared" si="8"/>
        <v>0</v>
      </c>
      <c r="V272" s="2">
        <f t="shared" si="9"/>
        <v>0</v>
      </c>
    </row>
    <row r="273" spans="1:22" ht="15" customHeight="1" x14ac:dyDescent="0.25">
      <c r="A273" s="2" t="s">
        <v>753</v>
      </c>
      <c r="B273" s="9" t="s">
        <v>1111</v>
      </c>
      <c r="C273" s="2">
        <v>2017</v>
      </c>
      <c r="D273" s="2" t="s">
        <v>609</v>
      </c>
      <c r="E273" s="2" t="s">
        <v>609</v>
      </c>
      <c r="F273" s="2" t="s">
        <v>609</v>
      </c>
      <c r="G273" s="2" t="s">
        <v>609</v>
      </c>
      <c r="H273" s="2" t="s">
        <v>609</v>
      </c>
      <c r="I273" s="2" t="s">
        <v>609</v>
      </c>
      <c r="J273" s="2" t="s">
        <v>609</v>
      </c>
      <c r="K273" s="2" t="s">
        <v>609</v>
      </c>
      <c r="L273" s="2" t="s">
        <v>609</v>
      </c>
      <c r="M273" s="2" t="s">
        <v>609</v>
      </c>
      <c r="N273" s="2" t="s">
        <v>609</v>
      </c>
      <c r="O273" s="2" t="s">
        <v>609</v>
      </c>
      <c r="P273" s="2" t="s">
        <v>609</v>
      </c>
      <c r="Q273" s="2" t="s">
        <v>609</v>
      </c>
      <c r="R273" s="2" t="s">
        <v>609</v>
      </c>
      <c r="S273" s="2" t="s">
        <v>609</v>
      </c>
      <c r="U273" s="15">
        <f t="shared" si="8"/>
        <v>0</v>
      </c>
      <c r="V273" s="2">
        <f t="shared" si="9"/>
        <v>0</v>
      </c>
    </row>
    <row r="274" spans="1:22" ht="15" customHeight="1" x14ac:dyDescent="0.25">
      <c r="A274" s="2" t="s">
        <v>428</v>
      </c>
      <c r="B274" s="2" t="s">
        <v>429</v>
      </c>
      <c r="C274" s="2">
        <v>2017</v>
      </c>
      <c r="D274" s="2">
        <v>14.4</v>
      </c>
      <c r="E274" s="2">
        <v>2.4</v>
      </c>
      <c r="F274" s="2">
        <v>4.0999999999999996</v>
      </c>
      <c r="G274" s="2">
        <v>3.9</v>
      </c>
      <c r="H274" s="2">
        <v>0</v>
      </c>
      <c r="I274" s="2">
        <v>4</v>
      </c>
      <c r="J274" s="2">
        <v>0</v>
      </c>
      <c r="K274" s="2">
        <v>0</v>
      </c>
      <c r="L274" s="2" t="s">
        <v>726</v>
      </c>
      <c r="M274" s="2" t="s">
        <v>726</v>
      </c>
      <c r="N274" s="2" t="s">
        <v>734</v>
      </c>
      <c r="O274" s="2" t="s">
        <v>726</v>
      </c>
      <c r="P274" s="2" t="s">
        <v>734</v>
      </c>
      <c r="Q274" s="2" t="s">
        <v>726</v>
      </c>
      <c r="R274" s="2" t="s">
        <v>734</v>
      </c>
      <c r="S274" s="2" t="s">
        <v>726</v>
      </c>
      <c r="U274" s="15">
        <f t="shared" si="8"/>
        <v>14.4</v>
      </c>
      <c r="V274" s="2">
        <f t="shared" si="9"/>
        <v>0</v>
      </c>
    </row>
    <row r="275" spans="1:22" ht="15" customHeight="1" x14ac:dyDescent="0.25">
      <c r="A275" s="2" t="s">
        <v>428</v>
      </c>
      <c r="B275" s="2" t="s">
        <v>430</v>
      </c>
      <c r="C275" s="2">
        <v>2017</v>
      </c>
      <c r="D275" s="2">
        <v>106.2</v>
      </c>
      <c r="E275" s="2">
        <v>67.400000000000006</v>
      </c>
      <c r="F275" s="2">
        <v>7.7</v>
      </c>
      <c r="G275" s="2">
        <v>12.1</v>
      </c>
      <c r="H275" s="2">
        <v>0</v>
      </c>
      <c r="I275" s="2">
        <v>16.7</v>
      </c>
      <c r="J275" s="2">
        <v>2.2999999999999998</v>
      </c>
      <c r="K275" s="2" t="s">
        <v>726</v>
      </c>
      <c r="L275" s="2" t="s">
        <v>726</v>
      </c>
      <c r="M275" s="2" t="s">
        <v>726</v>
      </c>
      <c r="N275" s="2" t="s">
        <v>734</v>
      </c>
      <c r="O275" s="2" t="s">
        <v>726</v>
      </c>
      <c r="P275" s="2" t="s">
        <v>734</v>
      </c>
      <c r="Q275" s="2" t="s">
        <v>726</v>
      </c>
      <c r="R275" s="2" t="s">
        <v>734</v>
      </c>
      <c r="S275" s="2" t="s">
        <v>726</v>
      </c>
      <c r="U275" s="15">
        <f t="shared" si="8"/>
        <v>106.2</v>
      </c>
      <c r="V275" s="2">
        <f t="shared" si="9"/>
        <v>0</v>
      </c>
    </row>
    <row r="276" spans="1:22" ht="15" customHeight="1" x14ac:dyDescent="0.25">
      <c r="A276" s="2" t="s">
        <v>431</v>
      </c>
      <c r="B276" s="2" t="s">
        <v>432</v>
      </c>
      <c r="C276" s="2">
        <v>2017</v>
      </c>
      <c r="D276" s="2" t="s">
        <v>609</v>
      </c>
      <c r="E276" s="2" t="s">
        <v>609</v>
      </c>
      <c r="F276" s="2" t="s">
        <v>609</v>
      </c>
      <c r="G276" s="2" t="s">
        <v>609</v>
      </c>
      <c r="H276" s="2" t="s">
        <v>609</v>
      </c>
      <c r="I276" s="2" t="s">
        <v>609</v>
      </c>
      <c r="J276" s="2" t="s">
        <v>609</v>
      </c>
      <c r="K276" s="2" t="s">
        <v>609</v>
      </c>
      <c r="L276" s="2" t="s">
        <v>609</v>
      </c>
      <c r="M276" s="2" t="s">
        <v>609</v>
      </c>
      <c r="N276" s="2" t="s">
        <v>609</v>
      </c>
      <c r="O276" s="2" t="s">
        <v>609</v>
      </c>
      <c r="P276" s="2" t="s">
        <v>609</v>
      </c>
      <c r="Q276" s="2" t="s">
        <v>609</v>
      </c>
      <c r="R276" s="2" t="s">
        <v>609</v>
      </c>
      <c r="S276" s="2" t="s">
        <v>609</v>
      </c>
      <c r="U276" s="15">
        <f t="shared" si="8"/>
        <v>0</v>
      </c>
      <c r="V276" s="2">
        <f t="shared" si="9"/>
        <v>0</v>
      </c>
    </row>
    <row r="277" spans="1:22" ht="15" customHeight="1" x14ac:dyDescent="0.25">
      <c r="A277" s="2" t="s">
        <v>433</v>
      </c>
      <c r="B277" s="2" t="s">
        <v>434</v>
      </c>
      <c r="C277" s="2">
        <v>2017</v>
      </c>
      <c r="D277" s="2">
        <v>147.9</v>
      </c>
      <c r="E277" s="2">
        <v>64</v>
      </c>
      <c r="F277" s="2">
        <v>18.2</v>
      </c>
      <c r="G277" s="2">
        <v>4.9000000000000004</v>
      </c>
      <c r="H277" s="2" t="s">
        <v>726</v>
      </c>
      <c r="I277" s="2">
        <v>36.799999999999997</v>
      </c>
      <c r="J277" s="2">
        <v>20.100000000000001</v>
      </c>
      <c r="K277" s="2">
        <v>1.3</v>
      </c>
      <c r="L277" s="2" t="s">
        <v>743</v>
      </c>
      <c r="M277" s="2" t="s">
        <v>743</v>
      </c>
      <c r="N277" s="2" t="s">
        <v>609</v>
      </c>
      <c r="O277" s="2" t="s">
        <v>726</v>
      </c>
      <c r="P277" s="2" t="s">
        <v>609</v>
      </c>
      <c r="Q277" s="2" t="s">
        <v>726</v>
      </c>
      <c r="R277" s="2" t="s">
        <v>609</v>
      </c>
      <c r="S277" s="2" t="s">
        <v>726</v>
      </c>
      <c r="U277" s="15">
        <f t="shared" si="8"/>
        <v>147.9</v>
      </c>
      <c r="V277" s="2">
        <f t="shared" si="9"/>
        <v>0</v>
      </c>
    </row>
    <row r="278" spans="1:22" ht="15" customHeight="1" x14ac:dyDescent="0.25">
      <c r="A278" s="2" t="s">
        <v>435</v>
      </c>
      <c r="B278" s="2" t="s">
        <v>436</v>
      </c>
      <c r="C278" s="2">
        <v>2017</v>
      </c>
      <c r="D278" s="2">
        <v>228</v>
      </c>
      <c r="E278" s="2">
        <v>106.3</v>
      </c>
      <c r="F278" s="2">
        <v>42</v>
      </c>
      <c r="G278" s="2">
        <v>22.8</v>
      </c>
      <c r="H278" s="2" t="s">
        <v>726</v>
      </c>
      <c r="I278" s="2">
        <v>25.5</v>
      </c>
      <c r="J278" s="2">
        <v>30.2</v>
      </c>
      <c r="K278" s="2">
        <v>1.1000000000000001</v>
      </c>
      <c r="L278" s="2" t="s">
        <v>726</v>
      </c>
      <c r="M278" s="2" t="s">
        <v>726</v>
      </c>
      <c r="N278" s="2" t="s">
        <v>609</v>
      </c>
      <c r="O278" s="2" t="s">
        <v>726</v>
      </c>
      <c r="P278" s="2" t="s">
        <v>609</v>
      </c>
      <c r="Q278" s="2" t="s">
        <v>726</v>
      </c>
      <c r="R278" s="2" t="s">
        <v>609</v>
      </c>
      <c r="S278" s="2" t="s">
        <v>726</v>
      </c>
      <c r="U278" s="15">
        <f t="shared" si="8"/>
        <v>228</v>
      </c>
      <c r="V278" s="2">
        <f t="shared" si="9"/>
        <v>0</v>
      </c>
    </row>
    <row r="279" spans="1:22" ht="15" customHeight="1" x14ac:dyDescent="0.25">
      <c r="A279" s="2" t="s">
        <v>437</v>
      </c>
      <c r="B279" s="2" t="s">
        <v>438</v>
      </c>
      <c r="C279" s="2">
        <v>2017</v>
      </c>
      <c r="D279" s="2">
        <v>88.8</v>
      </c>
      <c r="E279" s="2">
        <v>45</v>
      </c>
      <c r="F279" s="2">
        <v>5.0999999999999996</v>
      </c>
      <c r="G279" s="2">
        <v>12.3</v>
      </c>
      <c r="H279" s="2">
        <v>0</v>
      </c>
      <c r="I279" s="2">
        <v>2.2000000000000002</v>
      </c>
      <c r="J279" s="2">
        <v>23.4</v>
      </c>
      <c r="K279" s="2">
        <v>0</v>
      </c>
      <c r="L279" s="2">
        <v>0.97399999999999998</v>
      </c>
      <c r="M279" s="2">
        <v>0</v>
      </c>
      <c r="N279" s="2" t="s">
        <v>609</v>
      </c>
      <c r="O279" s="2" t="s">
        <v>726</v>
      </c>
      <c r="P279" s="2" t="s">
        <v>609</v>
      </c>
      <c r="Q279" s="2" t="s">
        <v>726</v>
      </c>
      <c r="R279" s="2" t="s">
        <v>609</v>
      </c>
      <c r="S279" s="2" t="s">
        <v>726</v>
      </c>
      <c r="U279" s="15">
        <f t="shared" si="8"/>
        <v>88.8</v>
      </c>
      <c r="V279" s="2">
        <f t="shared" si="9"/>
        <v>0</v>
      </c>
    </row>
    <row r="280" spans="1:22" ht="15" customHeight="1" x14ac:dyDescent="0.25">
      <c r="A280" s="2" t="s">
        <v>439</v>
      </c>
      <c r="B280" s="2" t="s">
        <v>440</v>
      </c>
      <c r="C280" s="2">
        <v>2017</v>
      </c>
      <c r="D280" s="2">
        <v>7.9630000000000001</v>
      </c>
      <c r="E280" s="2">
        <v>4.6470000000000002</v>
      </c>
      <c r="F280" s="2">
        <v>0.42499999999999999</v>
      </c>
      <c r="G280" s="2">
        <v>0.219</v>
      </c>
      <c r="H280" s="2" t="s">
        <v>726</v>
      </c>
      <c r="I280" s="2">
        <v>2.073</v>
      </c>
      <c r="J280" s="2">
        <v>0.6</v>
      </c>
      <c r="K280" s="2" t="s">
        <v>726</v>
      </c>
      <c r="L280" s="2" t="s">
        <v>726</v>
      </c>
      <c r="M280" s="2" t="s">
        <v>726</v>
      </c>
      <c r="N280" s="2" t="s">
        <v>609</v>
      </c>
      <c r="O280" s="2" t="s">
        <v>726</v>
      </c>
      <c r="P280" s="2" t="s">
        <v>609</v>
      </c>
      <c r="Q280" s="2" t="s">
        <v>726</v>
      </c>
      <c r="R280" s="2" t="s">
        <v>609</v>
      </c>
      <c r="S280" s="2" t="s">
        <v>726</v>
      </c>
      <c r="U280" s="15">
        <f t="shared" si="8"/>
        <v>7.9630000000000001</v>
      </c>
      <c r="V280" s="2">
        <f t="shared" si="9"/>
        <v>0</v>
      </c>
    </row>
    <row r="281" spans="1:22" ht="15" customHeight="1" x14ac:dyDescent="0.25">
      <c r="A281" s="2" t="s">
        <v>439</v>
      </c>
      <c r="B281" s="2" t="s">
        <v>441</v>
      </c>
      <c r="C281" s="2">
        <v>2017</v>
      </c>
      <c r="D281" s="2">
        <v>8.0190000000000001</v>
      </c>
      <c r="E281" s="2">
        <v>1.421</v>
      </c>
      <c r="F281" s="2">
        <v>1.1459999999999999</v>
      </c>
      <c r="G281" s="2">
        <v>0</v>
      </c>
      <c r="H281" s="2" t="s">
        <v>726</v>
      </c>
      <c r="I281" s="2">
        <v>4.4379999999999997</v>
      </c>
      <c r="J281" s="2">
        <v>1.014</v>
      </c>
      <c r="K281" s="2" t="s">
        <v>726</v>
      </c>
      <c r="L281" s="2" t="s">
        <v>726</v>
      </c>
      <c r="M281" s="2" t="s">
        <v>726</v>
      </c>
      <c r="N281" s="2" t="s">
        <v>609</v>
      </c>
      <c r="O281" s="2" t="s">
        <v>726</v>
      </c>
      <c r="P281" s="2" t="s">
        <v>609</v>
      </c>
      <c r="Q281" s="2" t="s">
        <v>726</v>
      </c>
      <c r="R281" s="2" t="s">
        <v>609</v>
      </c>
      <c r="S281" s="2" t="s">
        <v>726</v>
      </c>
      <c r="U281" s="15">
        <f t="shared" si="8"/>
        <v>8.0190000000000001</v>
      </c>
      <c r="V281" s="2">
        <f t="shared" si="9"/>
        <v>0</v>
      </c>
    </row>
    <row r="282" spans="1:22" ht="15" customHeight="1" x14ac:dyDescent="0.25">
      <c r="A282" s="2" t="s">
        <v>439</v>
      </c>
      <c r="B282" s="2" t="s">
        <v>442</v>
      </c>
      <c r="C282" s="2">
        <v>2017</v>
      </c>
      <c r="D282" s="2">
        <v>15.135999999999999</v>
      </c>
      <c r="E282" s="2">
        <v>2.5009999999999999</v>
      </c>
      <c r="F282" s="2">
        <v>3.4590000000000001</v>
      </c>
      <c r="G282" s="2">
        <v>2.7919999999999998</v>
      </c>
      <c r="H282" s="2" t="s">
        <v>726</v>
      </c>
      <c r="I282" s="2">
        <v>5.5970000000000004</v>
      </c>
      <c r="J282" s="2">
        <v>0.78600000000000003</v>
      </c>
      <c r="K282" s="2" t="s">
        <v>726</v>
      </c>
      <c r="L282" s="2" t="s">
        <v>726</v>
      </c>
      <c r="M282" s="2" t="s">
        <v>726</v>
      </c>
      <c r="N282" s="2" t="s">
        <v>609</v>
      </c>
      <c r="O282" s="2" t="s">
        <v>726</v>
      </c>
      <c r="P282" s="2" t="s">
        <v>609</v>
      </c>
      <c r="Q282" s="2" t="s">
        <v>726</v>
      </c>
      <c r="R282" s="2" t="s">
        <v>609</v>
      </c>
      <c r="S282" s="2" t="s">
        <v>726</v>
      </c>
      <c r="U282" s="15">
        <f t="shared" si="8"/>
        <v>15.135999999999999</v>
      </c>
      <c r="V282" s="2">
        <f t="shared" si="9"/>
        <v>0</v>
      </c>
    </row>
    <row r="283" spans="1:22" ht="15" customHeight="1" x14ac:dyDescent="0.25">
      <c r="A283" s="2" t="s">
        <v>439</v>
      </c>
      <c r="B283" s="2" t="s">
        <v>443</v>
      </c>
      <c r="C283" s="2">
        <v>2017</v>
      </c>
      <c r="D283" s="2">
        <v>10.656000000000001</v>
      </c>
      <c r="E283" s="2">
        <v>2.71</v>
      </c>
      <c r="F283" s="2">
        <v>0.57099999999999995</v>
      </c>
      <c r="G283" s="2">
        <v>4.4009999999999998</v>
      </c>
      <c r="H283" s="2" t="s">
        <v>726</v>
      </c>
      <c r="I283" s="2">
        <v>2.7890000000000001</v>
      </c>
      <c r="J283" s="2">
        <v>0.185</v>
      </c>
      <c r="K283" s="2" t="s">
        <v>726</v>
      </c>
      <c r="L283" s="2" t="s">
        <v>726</v>
      </c>
      <c r="M283" s="2" t="s">
        <v>726</v>
      </c>
      <c r="N283" s="2" t="s">
        <v>609</v>
      </c>
      <c r="O283" s="2" t="s">
        <v>726</v>
      </c>
      <c r="P283" s="2" t="s">
        <v>609</v>
      </c>
      <c r="Q283" s="2" t="s">
        <v>726</v>
      </c>
      <c r="R283" s="2" t="s">
        <v>609</v>
      </c>
      <c r="S283" s="2" t="s">
        <v>726</v>
      </c>
      <c r="U283" s="15">
        <f t="shared" si="8"/>
        <v>10.656000000000001</v>
      </c>
      <c r="V283" s="2">
        <f t="shared" si="9"/>
        <v>0</v>
      </c>
    </row>
    <row r="284" spans="1:22" ht="15" customHeight="1" x14ac:dyDescent="0.25">
      <c r="A284" s="2" t="s">
        <v>439</v>
      </c>
      <c r="B284" s="2" t="s">
        <v>444</v>
      </c>
      <c r="C284" s="2">
        <v>2017</v>
      </c>
      <c r="D284" s="2">
        <v>6.6070000000000002</v>
      </c>
      <c r="E284" s="2">
        <v>2.173</v>
      </c>
      <c r="F284" s="2">
        <v>0.33200000000000002</v>
      </c>
      <c r="G284" s="2" t="s">
        <v>726</v>
      </c>
      <c r="H284" s="2" t="s">
        <v>726</v>
      </c>
      <c r="I284" s="2">
        <v>2.99</v>
      </c>
      <c r="J284" s="2">
        <v>1.1120000000000001</v>
      </c>
      <c r="K284" s="2" t="s">
        <v>726</v>
      </c>
      <c r="L284" s="2" t="s">
        <v>726</v>
      </c>
      <c r="M284" s="2" t="s">
        <v>726</v>
      </c>
      <c r="N284" s="2" t="s">
        <v>609</v>
      </c>
      <c r="O284" s="2" t="s">
        <v>726</v>
      </c>
      <c r="P284" s="2" t="s">
        <v>609</v>
      </c>
      <c r="Q284" s="2" t="s">
        <v>726</v>
      </c>
      <c r="R284" s="2" t="s">
        <v>609</v>
      </c>
      <c r="S284" s="2" t="s">
        <v>726</v>
      </c>
      <c r="U284" s="15">
        <f t="shared" si="8"/>
        <v>6.6070000000000002</v>
      </c>
      <c r="V284" s="2">
        <f t="shared" si="9"/>
        <v>0</v>
      </c>
    </row>
    <row r="285" spans="1:22" ht="15" customHeight="1" x14ac:dyDescent="0.25">
      <c r="A285" s="2" t="s">
        <v>439</v>
      </c>
      <c r="B285" s="2" t="s">
        <v>445</v>
      </c>
      <c r="C285" s="2">
        <v>2017</v>
      </c>
      <c r="D285" s="2" t="s">
        <v>726</v>
      </c>
      <c r="E285" s="2" t="s">
        <v>726</v>
      </c>
      <c r="F285" s="2" t="s">
        <v>726</v>
      </c>
      <c r="G285" s="2" t="s">
        <v>726</v>
      </c>
      <c r="H285" s="2" t="s">
        <v>726</v>
      </c>
      <c r="I285" s="2" t="s">
        <v>726</v>
      </c>
      <c r="J285" s="2" t="s">
        <v>726</v>
      </c>
      <c r="K285" s="2" t="s">
        <v>726</v>
      </c>
      <c r="L285" s="2" t="s">
        <v>726</v>
      </c>
      <c r="M285" s="2" t="s">
        <v>726</v>
      </c>
      <c r="N285" s="2" t="s">
        <v>609</v>
      </c>
      <c r="O285" s="2" t="s">
        <v>726</v>
      </c>
      <c r="P285" s="2" t="s">
        <v>609</v>
      </c>
      <c r="Q285" s="2" t="s">
        <v>726</v>
      </c>
      <c r="R285" s="2" t="s">
        <v>609</v>
      </c>
      <c r="S285" s="2" t="s">
        <v>726</v>
      </c>
      <c r="U285" s="15">
        <f t="shared" si="8"/>
        <v>0</v>
      </c>
      <c r="V285" s="2">
        <f t="shared" si="9"/>
        <v>0</v>
      </c>
    </row>
    <row r="286" spans="1:22" ht="15" customHeight="1" x14ac:dyDescent="0.25">
      <c r="A286" s="2" t="s">
        <v>439</v>
      </c>
      <c r="B286" s="2" t="s">
        <v>446</v>
      </c>
      <c r="C286" s="2">
        <v>2017</v>
      </c>
      <c r="D286" s="2">
        <v>5.29</v>
      </c>
      <c r="E286" s="2">
        <v>2.694</v>
      </c>
      <c r="F286" s="2">
        <v>0.49</v>
      </c>
      <c r="G286" s="2" t="s">
        <v>726</v>
      </c>
      <c r="H286" s="2" t="s">
        <v>726</v>
      </c>
      <c r="I286" s="2">
        <v>1.7270000000000001</v>
      </c>
      <c r="J286" s="2">
        <v>0.379</v>
      </c>
      <c r="K286" s="2" t="s">
        <v>726</v>
      </c>
      <c r="L286" s="2" t="s">
        <v>726</v>
      </c>
      <c r="M286" s="2" t="s">
        <v>726</v>
      </c>
      <c r="N286" s="2" t="s">
        <v>609</v>
      </c>
      <c r="O286" s="2" t="s">
        <v>726</v>
      </c>
      <c r="P286" s="2" t="s">
        <v>609</v>
      </c>
      <c r="Q286" s="2" t="s">
        <v>726</v>
      </c>
      <c r="R286" s="2" t="s">
        <v>609</v>
      </c>
      <c r="S286" s="2" t="s">
        <v>726</v>
      </c>
      <c r="U286" s="15">
        <f t="shared" si="8"/>
        <v>5.29</v>
      </c>
      <c r="V286" s="2">
        <f t="shared" si="9"/>
        <v>0</v>
      </c>
    </row>
    <row r="287" spans="1:22" ht="15" customHeight="1" x14ac:dyDescent="0.25">
      <c r="A287" s="2" t="s">
        <v>439</v>
      </c>
      <c r="B287" s="2" t="s">
        <v>447</v>
      </c>
      <c r="C287" s="2">
        <v>2017</v>
      </c>
      <c r="D287" s="2">
        <v>2.6859999999999999</v>
      </c>
      <c r="E287" s="2" t="s">
        <v>726</v>
      </c>
      <c r="F287" s="2" t="s">
        <v>726</v>
      </c>
      <c r="G287" s="2">
        <v>2.2090000000000001</v>
      </c>
      <c r="H287" s="2" t="s">
        <v>726</v>
      </c>
      <c r="I287" s="2">
        <v>0.39900000000000002</v>
      </c>
      <c r="J287" s="2">
        <v>7.9000000000000001E-2</v>
      </c>
      <c r="K287" s="2" t="s">
        <v>726</v>
      </c>
      <c r="L287" s="2" t="s">
        <v>726</v>
      </c>
      <c r="M287" s="2" t="s">
        <v>726</v>
      </c>
      <c r="N287" s="2" t="s">
        <v>609</v>
      </c>
      <c r="O287" s="2" t="s">
        <v>726</v>
      </c>
      <c r="P287" s="2" t="s">
        <v>609</v>
      </c>
      <c r="Q287" s="2" t="s">
        <v>726</v>
      </c>
      <c r="R287" s="2" t="s">
        <v>609</v>
      </c>
      <c r="S287" s="2" t="s">
        <v>726</v>
      </c>
      <c r="U287" s="15">
        <f t="shared" si="8"/>
        <v>2.6859999999999999</v>
      </c>
      <c r="V287" s="2">
        <f t="shared" si="9"/>
        <v>0</v>
      </c>
    </row>
    <row r="288" spans="1:22" ht="15" customHeight="1" x14ac:dyDescent="0.25">
      <c r="A288" s="2" t="s">
        <v>439</v>
      </c>
      <c r="B288" s="2" t="s">
        <v>448</v>
      </c>
      <c r="C288" s="2">
        <v>2017</v>
      </c>
      <c r="D288" s="2">
        <v>102.57599999999999</v>
      </c>
      <c r="E288" s="2">
        <v>31.382999999999999</v>
      </c>
      <c r="F288" s="2">
        <v>22.832000000000001</v>
      </c>
      <c r="G288" s="2">
        <v>8.84</v>
      </c>
      <c r="H288" s="2" t="s">
        <v>726</v>
      </c>
      <c r="I288" s="2">
        <v>19.8</v>
      </c>
      <c r="J288" s="2">
        <v>19.721</v>
      </c>
      <c r="K288" s="2" t="s">
        <v>726</v>
      </c>
      <c r="L288" s="2" t="s">
        <v>726</v>
      </c>
      <c r="M288" s="2" t="s">
        <v>726</v>
      </c>
      <c r="N288" s="2" t="s">
        <v>609</v>
      </c>
      <c r="O288" s="2" t="s">
        <v>726</v>
      </c>
      <c r="P288" s="2" t="s">
        <v>609</v>
      </c>
      <c r="Q288" s="2" t="s">
        <v>726</v>
      </c>
      <c r="R288" s="2" t="s">
        <v>609</v>
      </c>
      <c r="S288" s="2" t="s">
        <v>726</v>
      </c>
      <c r="U288" s="15">
        <f t="shared" si="8"/>
        <v>102.57599999999999</v>
      </c>
      <c r="V288" s="2">
        <f t="shared" si="9"/>
        <v>0</v>
      </c>
    </row>
    <row r="289" spans="1:22" ht="15" customHeight="1" x14ac:dyDescent="0.25">
      <c r="A289" s="2" t="s">
        <v>439</v>
      </c>
      <c r="B289" s="2" t="s">
        <v>449</v>
      </c>
      <c r="C289" s="2">
        <v>2017</v>
      </c>
      <c r="D289" s="2">
        <v>3.2730000000000001</v>
      </c>
      <c r="E289" s="2">
        <v>0.38400000000000001</v>
      </c>
      <c r="F289" s="2">
        <v>0.128</v>
      </c>
      <c r="G289" s="2" t="s">
        <v>726</v>
      </c>
      <c r="H289" s="2" t="s">
        <v>726</v>
      </c>
      <c r="I289" s="2">
        <v>2.6920000000000002</v>
      </c>
      <c r="J289" s="2">
        <v>6.8000000000000005E-2</v>
      </c>
      <c r="K289" s="2" t="s">
        <v>726</v>
      </c>
      <c r="L289" s="2" t="s">
        <v>726</v>
      </c>
      <c r="M289" s="2" t="s">
        <v>726</v>
      </c>
      <c r="N289" s="2" t="s">
        <v>609</v>
      </c>
      <c r="O289" s="2" t="s">
        <v>726</v>
      </c>
      <c r="P289" s="2" t="s">
        <v>609</v>
      </c>
      <c r="Q289" s="2" t="s">
        <v>726</v>
      </c>
      <c r="R289" s="2" t="s">
        <v>609</v>
      </c>
      <c r="S289" s="2" t="s">
        <v>726</v>
      </c>
      <c r="U289" s="15">
        <f t="shared" si="8"/>
        <v>3.2730000000000001</v>
      </c>
      <c r="V289" s="2">
        <f t="shared" si="9"/>
        <v>0</v>
      </c>
    </row>
    <row r="290" spans="1:22" ht="15" customHeight="1" x14ac:dyDescent="0.25">
      <c r="A290" s="2" t="s">
        <v>439</v>
      </c>
      <c r="B290" s="2" t="s">
        <v>450</v>
      </c>
      <c r="C290" s="2">
        <v>2017</v>
      </c>
      <c r="D290" s="2">
        <v>80.331999999999994</v>
      </c>
      <c r="E290" s="2">
        <v>4.5220000000000002</v>
      </c>
      <c r="F290" s="2">
        <v>4.3250000000000002</v>
      </c>
      <c r="G290" s="2">
        <v>64.210999999999999</v>
      </c>
      <c r="H290" s="2" t="s">
        <v>726</v>
      </c>
      <c r="I290" s="2">
        <v>4.4790000000000001</v>
      </c>
      <c r="J290" s="2">
        <v>2.7949999999999999</v>
      </c>
      <c r="K290" s="2" t="s">
        <v>726</v>
      </c>
      <c r="L290" s="2" t="s">
        <v>726</v>
      </c>
      <c r="M290" s="2" t="s">
        <v>726</v>
      </c>
      <c r="N290" s="2" t="s">
        <v>609</v>
      </c>
      <c r="O290" s="2" t="s">
        <v>726</v>
      </c>
      <c r="P290" s="2" t="s">
        <v>609</v>
      </c>
      <c r="Q290" s="2" t="s">
        <v>726</v>
      </c>
      <c r="R290" s="2" t="s">
        <v>609</v>
      </c>
      <c r="S290" s="2" t="s">
        <v>726</v>
      </c>
      <c r="U290" s="15">
        <f t="shared" si="8"/>
        <v>80.331999999999994</v>
      </c>
      <c r="V290" s="2">
        <f t="shared" si="9"/>
        <v>0</v>
      </c>
    </row>
    <row r="291" spans="1:22" ht="15" customHeight="1" x14ac:dyDescent="0.25">
      <c r="A291" s="2" t="s">
        <v>439</v>
      </c>
      <c r="B291" s="2" t="s">
        <v>451</v>
      </c>
      <c r="C291" s="2">
        <v>2017</v>
      </c>
      <c r="D291" s="2">
        <v>13.19</v>
      </c>
      <c r="E291" s="2">
        <v>3.1320000000000001</v>
      </c>
      <c r="F291" s="2">
        <v>2.016</v>
      </c>
      <c r="G291" s="2">
        <v>4.5999999999999999E-2</v>
      </c>
      <c r="H291" s="2" t="s">
        <v>726</v>
      </c>
      <c r="I291" s="2">
        <v>5.6429999999999998</v>
      </c>
      <c r="J291" s="2">
        <v>2.351</v>
      </c>
      <c r="K291" s="2" t="s">
        <v>726</v>
      </c>
      <c r="L291" s="2" t="s">
        <v>726</v>
      </c>
      <c r="M291" s="2" t="s">
        <v>726</v>
      </c>
      <c r="N291" s="2" t="s">
        <v>609</v>
      </c>
      <c r="O291" s="2" t="s">
        <v>726</v>
      </c>
      <c r="P291" s="2" t="s">
        <v>609</v>
      </c>
      <c r="Q291" s="2" t="s">
        <v>726</v>
      </c>
      <c r="R291" s="2" t="s">
        <v>609</v>
      </c>
      <c r="S291" s="2" t="s">
        <v>726</v>
      </c>
      <c r="U291" s="15">
        <f t="shared" si="8"/>
        <v>13.19</v>
      </c>
      <c r="V291" s="2">
        <f t="shared" si="9"/>
        <v>0</v>
      </c>
    </row>
    <row r="292" spans="1:22" ht="15" customHeight="1" x14ac:dyDescent="0.25">
      <c r="A292" s="2" t="s">
        <v>439</v>
      </c>
      <c r="B292" s="2" t="s">
        <v>452</v>
      </c>
      <c r="C292" s="2">
        <v>2017</v>
      </c>
      <c r="D292" s="2">
        <v>10.973000000000001</v>
      </c>
      <c r="E292" s="2">
        <v>1.159</v>
      </c>
      <c r="F292" s="2">
        <v>0.79100000000000004</v>
      </c>
      <c r="G292" s="2">
        <v>2.8929999999999998</v>
      </c>
      <c r="H292" s="2" t="s">
        <v>726</v>
      </c>
      <c r="I292" s="2">
        <v>5.3310000000000004</v>
      </c>
      <c r="J292" s="2">
        <v>0.79900000000000004</v>
      </c>
      <c r="K292" s="2" t="s">
        <v>726</v>
      </c>
      <c r="L292" s="2" t="s">
        <v>726</v>
      </c>
      <c r="M292" s="2" t="s">
        <v>726</v>
      </c>
      <c r="N292" s="2" t="s">
        <v>609</v>
      </c>
      <c r="O292" s="2" t="s">
        <v>726</v>
      </c>
      <c r="P292" s="2" t="s">
        <v>609</v>
      </c>
      <c r="Q292" s="2" t="s">
        <v>726</v>
      </c>
      <c r="R292" s="2" t="s">
        <v>609</v>
      </c>
      <c r="S292" s="2" t="s">
        <v>726</v>
      </c>
      <c r="U292" s="15">
        <f t="shared" si="8"/>
        <v>10.973000000000001</v>
      </c>
      <c r="V292" s="2">
        <f t="shared" si="9"/>
        <v>0</v>
      </c>
    </row>
    <row r="293" spans="1:22" ht="15" customHeight="1" x14ac:dyDescent="0.25">
      <c r="A293" s="2" t="s">
        <v>439</v>
      </c>
      <c r="B293" s="2" t="s">
        <v>453</v>
      </c>
      <c r="C293" s="2">
        <v>2017</v>
      </c>
      <c r="D293" s="2">
        <v>324.74</v>
      </c>
      <c r="E293" s="2">
        <v>131.44999999999999</v>
      </c>
      <c r="F293" s="2">
        <v>71.893000000000001</v>
      </c>
      <c r="G293" s="2">
        <v>22.552</v>
      </c>
      <c r="H293" s="2" t="s">
        <v>726</v>
      </c>
      <c r="I293" s="2">
        <v>65.016000000000005</v>
      </c>
      <c r="J293" s="2">
        <v>55.106999999999999</v>
      </c>
      <c r="K293" s="2">
        <v>6.4969999999999999</v>
      </c>
      <c r="L293" s="2" t="s">
        <v>726</v>
      </c>
      <c r="M293" s="2" t="s">
        <v>726</v>
      </c>
      <c r="N293" s="2" t="s">
        <v>609</v>
      </c>
      <c r="O293" s="2" t="s">
        <v>726</v>
      </c>
      <c r="P293" s="2" t="s">
        <v>609</v>
      </c>
      <c r="Q293" s="2" t="s">
        <v>726</v>
      </c>
      <c r="R293" s="2" t="s">
        <v>609</v>
      </c>
      <c r="S293" s="2" t="s">
        <v>726</v>
      </c>
      <c r="U293" s="15">
        <f t="shared" si="8"/>
        <v>324.74</v>
      </c>
      <c r="V293" s="2">
        <f t="shared" si="9"/>
        <v>0</v>
      </c>
    </row>
    <row r="294" spans="1:22" ht="15" customHeight="1" x14ac:dyDescent="0.25">
      <c r="A294" s="2" t="s">
        <v>439</v>
      </c>
      <c r="B294" s="2" t="s">
        <v>454</v>
      </c>
      <c r="C294" s="2">
        <v>2017</v>
      </c>
      <c r="D294" s="2">
        <v>29.978000000000002</v>
      </c>
      <c r="E294" s="2">
        <v>10.321999999999999</v>
      </c>
      <c r="F294" s="2">
        <v>7.5410000000000004</v>
      </c>
      <c r="G294" s="2">
        <v>0.83299999999999996</v>
      </c>
      <c r="H294" s="2" t="s">
        <v>726</v>
      </c>
      <c r="I294" s="2">
        <v>5.2640000000000002</v>
      </c>
      <c r="J294" s="2">
        <v>5.9690000000000003</v>
      </c>
      <c r="K294" s="2" t="s">
        <v>726</v>
      </c>
      <c r="L294" s="2" t="s">
        <v>726</v>
      </c>
      <c r="M294" s="2" t="s">
        <v>726</v>
      </c>
      <c r="N294" s="2" t="s">
        <v>609</v>
      </c>
      <c r="O294" s="2" t="s">
        <v>726</v>
      </c>
      <c r="P294" s="2" t="s">
        <v>609</v>
      </c>
      <c r="Q294" s="2" t="s">
        <v>726</v>
      </c>
      <c r="R294" s="2" t="s">
        <v>609</v>
      </c>
      <c r="S294" s="2" t="s">
        <v>726</v>
      </c>
      <c r="U294" s="15">
        <f t="shared" si="8"/>
        <v>29.978000000000002</v>
      </c>
      <c r="V294" s="2">
        <f t="shared" si="9"/>
        <v>0</v>
      </c>
    </row>
    <row r="295" spans="1:22" ht="15" customHeight="1" x14ac:dyDescent="0.25">
      <c r="A295" s="2" t="s">
        <v>439</v>
      </c>
      <c r="B295" s="2" t="s">
        <v>455</v>
      </c>
      <c r="C295" s="2">
        <v>2017</v>
      </c>
      <c r="D295" s="2">
        <v>31.149000000000001</v>
      </c>
      <c r="E295" s="2">
        <v>12.935</v>
      </c>
      <c r="F295" s="2">
        <v>7.16</v>
      </c>
      <c r="G295" s="2">
        <v>3.383</v>
      </c>
      <c r="H295" s="2" t="s">
        <v>726</v>
      </c>
      <c r="I295" s="2">
        <v>5.01</v>
      </c>
      <c r="J295" s="2">
        <v>2.66</v>
      </c>
      <c r="K295" s="2" t="s">
        <v>726</v>
      </c>
      <c r="L295" s="2" t="s">
        <v>726</v>
      </c>
      <c r="M295" s="2" t="s">
        <v>726</v>
      </c>
      <c r="N295" s="2" t="s">
        <v>609</v>
      </c>
      <c r="O295" s="2" t="s">
        <v>726</v>
      </c>
      <c r="P295" s="2" t="s">
        <v>609</v>
      </c>
      <c r="Q295" s="2" t="s">
        <v>726</v>
      </c>
      <c r="R295" s="2" t="s">
        <v>609</v>
      </c>
      <c r="S295" s="2" t="s">
        <v>726</v>
      </c>
      <c r="U295" s="15">
        <f t="shared" si="8"/>
        <v>31.149000000000001</v>
      </c>
      <c r="V295" s="2">
        <f t="shared" si="9"/>
        <v>0</v>
      </c>
    </row>
    <row r="296" spans="1:22" ht="15" customHeight="1" x14ac:dyDescent="0.25">
      <c r="A296" s="2" t="s">
        <v>439</v>
      </c>
      <c r="B296" s="2" t="s">
        <v>456</v>
      </c>
      <c r="C296" s="2">
        <v>2017</v>
      </c>
      <c r="D296" s="2">
        <v>14.388999999999999</v>
      </c>
      <c r="E296" s="2">
        <v>3.3090000000000002</v>
      </c>
      <c r="F296" s="2">
        <v>2.8170000000000002</v>
      </c>
      <c r="G296" s="2" t="s">
        <v>726</v>
      </c>
      <c r="H296" s="2" t="s">
        <v>726</v>
      </c>
      <c r="I296" s="2">
        <v>6.0049999999999999</v>
      </c>
      <c r="J296" s="2">
        <v>2.258</v>
      </c>
      <c r="K296" s="2" t="s">
        <v>726</v>
      </c>
      <c r="L296" s="2" t="s">
        <v>726</v>
      </c>
      <c r="M296" s="2" t="s">
        <v>726</v>
      </c>
      <c r="N296" s="2" t="s">
        <v>609</v>
      </c>
      <c r="O296" s="2" t="s">
        <v>726</v>
      </c>
      <c r="P296" s="2" t="s">
        <v>609</v>
      </c>
      <c r="Q296" s="2" t="s">
        <v>726</v>
      </c>
      <c r="R296" s="2" t="s">
        <v>609</v>
      </c>
      <c r="S296" s="2" t="s">
        <v>726</v>
      </c>
      <c r="U296" s="15">
        <f t="shared" si="8"/>
        <v>14.388999999999999</v>
      </c>
      <c r="V296" s="2">
        <f t="shared" si="9"/>
        <v>0</v>
      </c>
    </row>
    <row r="297" spans="1:22" ht="15" customHeight="1" x14ac:dyDescent="0.25">
      <c r="A297" s="2" t="s">
        <v>439</v>
      </c>
      <c r="B297" s="2" t="s">
        <v>457</v>
      </c>
      <c r="C297" s="2">
        <v>2017</v>
      </c>
      <c r="D297" s="2">
        <v>2.63</v>
      </c>
      <c r="E297" s="2">
        <v>0.70599999999999996</v>
      </c>
      <c r="F297" s="2">
        <v>8.5000000000000006E-2</v>
      </c>
      <c r="G297" s="2" t="s">
        <v>726</v>
      </c>
      <c r="H297" s="2" t="s">
        <v>726</v>
      </c>
      <c r="I297" s="2">
        <v>1.306</v>
      </c>
      <c r="J297" s="2">
        <v>0.53300000000000003</v>
      </c>
      <c r="K297" s="2" t="s">
        <v>726</v>
      </c>
      <c r="L297" s="2" t="s">
        <v>726</v>
      </c>
      <c r="M297" s="2" t="s">
        <v>726</v>
      </c>
      <c r="N297" s="2" t="s">
        <v>609</v>
      </c>
      <c r="O297" s="2" t="s">
        <v>726</v>
      </c>
      <c r="P297" s="2" t="s">
        <v>609</v>
      </c>
      <c r="Q297" s="2" t="s">
        <v>726</v>
      </c>
      <c r="R297" s="2" t="s">
        <v>609</v>
      </c>
      <c r="S297" s="2" t="s">
        <v>726</v>
      </c>
      <c r="U297" s="15">
        <f t="shared" si="8"/>
        <v>2.63</v>
      </c>
      <c r="V297" s="2">
        <f t="shared" si="9"/>
        <v>0</v>
      </c>
    </row>
    <row r="298" spans="1:22" ht="15" customHeight="1" x14ac:dyDescent="0.25">
      <c r="A298" s="2" t="s">
        <v>458</v>
      </c>
      <c r="B298" s="2" t="s">
        <v>459</v>
      </c>
      <c r="C298" s="2">
        <v>2017</v>
      </c>
      <c r="D298" s="2">
        <v>9.8672079999999998</v>
      </c>
      <c r="E298" s="2">
        <v>6.4143749999999997</v>
      </c>
      <c r="F298" s="2">
        <v>1.0610630000000001</v>
      </c>
      <c r="G298" s="2">
        <v>9.6636E-2</v>
      </c>
      <c r="H298" s="2">
        <v>0</v>
      </c>
      <c r="I298" s="2">
        <v>0.87529500000000005</v>
      </c>
      <c r="J298" s="2">
        <v>1.2931680000000001</v>
      </c>
      <c r="K298" s="2">
        <v>0</v>
      </c>
      <c r="L298" s="2">
        <v>0.12667100000000001</v>
      </c>
      <c r="M298" s="2">
        <v>9.6636E-2</v>
      </c>
      <c r="N298" s="2" t="s">
        <v>726</v>
      </c>
      <c r="O298" s="2" t="s">
        <v>726</v>
      </c>
      <c r="P298" s="2" t="s">
        <v>726</v>
      </c>
      <c r="Q298" s="2" t="s">
        <v>726</v>
      </c>
      <c r="R298" s="2" t="s">
        <v>726</v>
      </c>
      <c r="S298" s="2" t="s">
        <v>726</v>
      </c>
      <c r="U298" s="15">
        <f t="shared" si="8"/>
        <v>9.8672079999999998</v>
      </c>
      <c r="V298" s="2">
        <f t="shared" si="9"/>
        <v>0</v>
      </c>
    </row>
    <row r="299" spans="1:22" ht="15" customHeight="1" x14ac:dyDescent="0.25">
      <c r="A299" s="2" t="s">
        <v>458</v>
      </c>
      <c r="B299" s="2" t="s">
        <v>460</v>
      </c>
      <c r="C299" s="2">
        <v>2017</v>
      </c>
      <c r="D299" s="2">
        <v>342.63099999999997</v>
      </c>
      <c r="E299" s="2">
        <v>121.279</v>
      </c>
      <c r="F299" s="2">
        <v>15.099</v>
      </c>
      <c r="G299" s="2">
        <v>77.004999999999995</v>
      </c>
      <c r="H299" s="2" t="s">
        <v>726</v>
      </c>
      <c r="I299" s="2">
        <v>64.239999999999995</v>
      </c>
      <c r="J299" s="2">
        <v>42.584000000000003</v>
      </c>
      <c r="K299" s="2">
        <v>0.33900000000000002</v>
      </c>
      <c r="L299" s="2">
        <v>22.084</v>
      </c>
      <c r="M299" s="2">
        <v>77.004999999999995</v>
      </c>
      <c r="N299" s="2" t="s">
        <v>609</v>
      </c>
      <c r="O299" s="2" t="s">
        <v>726</v>
      </c>
      <c r="P299" s="2" t="s">
        <v>609</v>
      </c>
      <c r="Q299" s="2" t="s">
        <v>726</v>
      </c>
      <c r="R299" s="2" t="s">
        <v>609</v>
      </c>
      <c r="S299" s="2" t="s">
        <v>726</v>
      </c>
      <c r="U299" s="15">
        <f t="shared" si="8"/>
        <v>342.63099999999997</v>
      </c>
      <c r="V299" s="2">
        <f t="shared" si="9"/>
        <v>0</v>
      </c>
    </row>
    <row r="300" spans="1:22" ht="15" customHeight="1" x14ac:dyDescent="0.25">
      <c r="A300" s="2" t="s">
        <v>458</v>
      </c>
      <c r="B300" s="2" t="s">
        <v>461</v>
      </c>
      <c r="C300" s="2">
        <v>2017</v>
      </c>
      <c r="D300" s="2">
        <v>4.4372439999999997</v>
      </c>
      <c r="E300" s="2">
        <v>0.56872</v>
      </c>
      <c r="F300" s="2">
        <v>0.23918900000000001</v>
      </c>
      <c r="G300" s="2">
        <v>0</v>
      </c>
      <c r="H300" s="2">
        <v>0</v>
      </c>
      <c r="I300" s="2">
        <v>1.156803</v>
      </c>
      <c r="J300" s="2">
        <v>1.3017000000000001E-2</v>
      </c>
      <c r="K300" s="2">
        <v>0</v>
      </c>
      <c r="L300" s="2">
        <v>2.4595150000000001</v>
      </c>
      <c r="M300" s="2">
        <v>0</v>
      </c>
      <c r="N300" s="2" t="s">
        <v>609</v>
      </c>
      <c r="O300" s="2" t="s">
        <v>726</v>
      </c>
      <c r="P300" s="2" t="s">
        <v>609</v>
      </c>
      <c r="Q300" s="2" t="s">
        <v>726</v>
      </c>
      <c r="R300" s="2" t="s">
        <v>609</v>
      </c>
      <c r="S300" s="2" t="s">
        <v>726</v>
      </c>
      <c r="U300" s="15">
        <f t="shared" si="8"/>
        <v>4.4372439999999997</v>
      </c>
      <c r="V300" s="2">
        <f t="shared" si="9"/>
        <v>0</v>
      </c>
    </row>
    <row r="301" spans="1:22" ht="15" customHeight="1" x14ac:dyDescent="0.25">
      <c r="A301" s="2" t="s">
        <v>458</v>
      </c>
      <c r="B301" s="2" t="s">
        <v>462</v>
      </c>
      <c r="C301" s="2">
        <v>2017</v>
      </c>
      <c r="D301" s="2">
        <v>2.0640000000000001</v>
      </c>
      <c r="E301" s="2">
        <v>0.77800000000000002</v>
      </c>
      <c r="F301" s="2">
        <v>0.18907199999999999</v>
      </c>
      <c r="G301" s="2">
        <v>0</v>
      </c>
      <c r="H301" s="2">
        <v>0</v>
      </c>
      <c r="I301" s="2">
        <v>0.80575399999999997</v>
      </c>
      <c r="J301" s="2">
        <v>0.29140500000000003</v>
      </c>
      <c r="K301" s="2">
        <v>0</v>
      </c>
      <c r="L301" s="2">
        <v>0</v>
      </c>
      <c r="M301" s="2">
        <v>0</v>
      </c>
      <c r="N301" s="2" t="s">
        <v>609</v>
      </c>
      <c r="O301" s="2" t="s">
        <v>726</v>
      </c>
      <c r="P301" s="2" t="s">
        <v>609</v>
      </c>
      <c r="Q301" s="2" t="s">
        <v>726</v>
      </c>
      <c r="R301" s="2" t="s">
        <v>609</v>
      </c>
      <c r="S301" s="2" t="s">
        <v>726</v>
      </c>
      <c r="U301" s="15">
        <f t="shared" si="8"/>
        <v>2.0640000000000001</v>
      </c>
      <c r="V301" s="2">
        <f t="shared" si="9"/>
        <v>0</v>
      </c>
    </row>
    <row r="302" spans="1:22" ht="15" customHeight="1" x14ac:dyDescent="0.25">
      <c r="A302" s="2" t="s">
        <v>458</v>
      </c>
      <c r="B302" s="2" t="s">
        <v>463</v>
      </c>
      <c r="C302" s="2">
        <v>2017</v>
      </c>
      <c r="D302" s="2">
        <v>3.0190000000000001</v>
      </c>
      <c r="E302" s="2">
        <v>0.55700000000000005</v>
      </c>
      <c r="F302" s="2">
        <v>0.94301000000000001</v>
      </c>
      <c r="G302" s="2">
        <v>0.26350000000000001</v>
      </c>
      <c r="H302" s="2">
        <v>0</v>
      </c>
      <c r="I302" s="2">
        <v>0.85699999999999998</v>
      </c>
      <c r="J302" s="2">
        <v>0.39800000000000002</v>
      </c>
      <c r="K302" s="2">
        <v>0</v>
      </c>
      <c r="L302" s="2">
        <v>0</v>
      </c>
      <c r="M302" s="2">
        <v>0.26350000000000001</v>
      </c>
      <c r="N302" s="2" t="s">
        <v>726</v>
      </c>
      <c r="O302" s="2" t="s">
        <v>726</v>
      </c>
      <c r="P302" s="2" t="s">
        <v>726</v>
      </c>
      <c r="Q302" s="2" t="s">
        <v>726</v>
      </c>
      <c r="R302" s="2" t="s">
        <v>726</v>
      </c>
      <c r="S302" s="2" t="s">
        <v>726</v>
      </c>
      <c r="U302" s="15">
        <f t="shared" si="8"/>
        <v>3.0190000000000001</v>
      </c>
      <c r="V302" s="2">
        <f t="shared" si="9"/>
        <v>0</v>
      </c>
    </row>
    <row r="303" spans="1:22" ht="15" customHeight="1" x14ac:dyDescent="0.25">
      <c r="A303" s="2" t="s">
        <v>464</v>
      </c>
      <c r="B303" s="2" t="s">
        <v>465</v>
      </c>
      <c r="C303" s="2">
        <v>2017</v>
      </c>
      <c r="D303" s="2">
        <v>42.728000000000002</v>
      </c>
      <c r="E303" s="2" t="s">
        <v>726</v>
      </c>
      <c r="F303" s="2" t="s">
        <v>726</v>
      </c>
      <c r="G303" s="2" t="s">
        <v>726</v>
      </c>
      <c r="H303" s="2" t="s">
        <v>726</v>
      </c>
      <c r="I303" s="2" t="s">
        <v>726</v>
      </c>
      <c r="J303" s="2">
        <v>27.148</v>
      </c>
      <c r="K303" s="2" t="s">
        <v>726</v>
      </c>
      <c r="L303" s="2" t="s">
        <v>726</v>
      </c>
      <c r="M303" s="2">
        <v>15.58</v>
      </c>
      <c r="N303" s="2" t="s">
        <v>609</v>
      </c>
      <c r="O303" s="2" t="s">
        <v>726</v>
      </c>
      <c r="P303" s="2" t="s">
        <v>609</v>
      </c>
      <c r="Q303" s="2" t="s">
        <v>726</v>
      </c>
      <c r="R303" s="2" t="s">
        <v>609</v>
      </c>
      <c r="S303" s="2" t="s">
        <v>726</v>
      </c>
      <c r="U303" s="15">
        <f t="shared" si="8"/>
        <v>42.728000000000002</v>
      </c>
      <c r="V303" s="2">
        <f t="shared" si="9"/>
        <v>0</v>
      </c>
    </row>
    <row r="304" spans="1:22" ht="15" customHeight="1" x14ac:dyDescent="0.25">
      <c r="A304" s="2" t="s">
        <v>464</v>
      </c>
      <c r="B304" s="2" t="s">
        <v>466</v>
      </c>
      <c r="C304" s="2">
        <v>2017</v>
      </c>
      <c r="D304" s="2">
        <v>4.431</v>
      </c>
      <c r="E304" s="2" t="s">
        <v>726</v>
      </c>
      <c r="F304" s="2" t="s">
        <v>726</v>
      </c>
      <c r="G304" s="2" t="s">
        <v>726</v>
      </c>
      <c r="H304" s="2" t="s">
        <v>726</v>
      </c>
      <c r="I304" s="2" t="s">
        <v>726</v>
      </c>
      <c r="J304" s="2" t="s">
        <v>726</v>
      </c>
      <c r="K304" s="2" t="s">
        <v>726</v>
      </c>
      <c r="L304" s="2" t="s">
        <v>726</v>
      </c>
      <c r="M304" s="2" t="s">
        <v>726</v>
      </c>
      <c r="N304" s="2" t="s">
        <v>609</v>
      </c>
      <c r="O304" s="2" t="s">
        <v>726</v>
      </c>
      <c r="P304" s="2" t="s">
        <v>609</v>
      </c>
      <c r="Q304" s="2" t="s">
        <v>726</v>
      </c>
      <c r="R304" s="2" t="s">
        <v>609</v>
      </c>
      <c r="S304" s="2" t="s">
        <v>726</v>
      </c>
      <c r="U304" s="15">
        <f t="shared" si="8"/>
        <v>4.431</v>
      </c>
      <c r="V304" s="2">
        <f t="shared" si="9"/>
        <v>0</v>
      </c>
    </row>
    <row r="305" spans="1:22" ht="15" customHeight="1" x14ac:dyDescent="0.25">
      <c r="A305" s="2" t="s">
        <v>467</v>
      </c>
      <c r="B305" s="2" t="s">
        <v>468</v>
      </c>
      <c r="C305" s="2">
        <v>2017</v>
      </c>
      <c r="D305" s="2">
        <v>307</v>
      </c>
      <c r="E305" s="2">
        <v>219</v>
      </c>
      <c r="F305" s="2">
        <v>26.7</v>
      </c>
      <c r="G305" s="2">
        <v>5.5</v>
      </c>
      <c r="H305" s="2">
        <v>0</v>
      </c>
      <c r="I305" s="2">
        <v>26.9</v>
      </c>
      <c r="J305" s="2">
        <v>20.5</v>
      </c>
      <c r="K305" s="2">
        <v>0.08</v>
      </c>
      <c r="L305" s="2">
        <v>8.1999999999999993</v>
      </c>
      <c r="M305" s="2">
        <v>0</v>
      </c>
      <c r="N305" s="2" t="s">
        <v>726</v>
      </c>
      <c r="O305" s="2" t="s">
        <v>726</v>
      </c>
      <c r="P305" s="2" t="s">
        <v>726</v>
      </c>
      <c r="Q305" s="2" t="s">
        <v>726</v>
      </c>
      <c r="R305" s="2" t="s">
        <v>726</v>
      </c>
      <c r="S305" s="2" t="s">
        <v>726</v>
      </c>
      <c r="U305" s="15">
        <f t="shared" si="8"/>
        <v>307</v>
      </c>
      <c r="V305" s="2">
        <f t="shared" si="9"/>
        <v>0</v>
      </c>
    </row>
    <row r="306" spans="1:22" ht="15" customHeight="1" x14ac:dyDescent="0.25">
      <c r="A306" s="2" t="s">
        <v>469</v>
      </c>
      <c r="B306" s="2" t="s">
        <v>9</v>
      </c>
      <c r="C306" s="2">
        <v>2017</v>
      </c>
      <c r="D306" s="2" t="s">
        <v>609</v>
      </c>
      <c r="E306" s="2" t="s">
        <v>609</v>
      </c>
      <c r="F306" s="2" t="s">
        <v>609</v>
      </c>
      <c r="G306" s="2" t="s">
        <v>609</v>
      </c>
      <c r="H306" s="2" t="s">
        <v>609</v>
      </c>
      <c r="I306" s="2" t="s">
        <v>609</v>
      </c>
      <c r="J306" s="2" t="s">
        <v>609</v>
      </c>
      <c r="K306" s="2" t="s">
        <v>609</v>
      </c>
      <c r="L306" s="2" t="s">
        <v>609</v>
      </c>
      <c r="M306" s="2" t="s">
        <v>609</v>
      </c>
      <c r="N306" s="2" t="s">
        <v>609</v>
      </c>
      <c r="O306" s="2" t="s">
        <v>609</v>
      </c>
      <c r="P306" s="2" t="s">
        <v>609</v>
      </c>
      <c r="Q306" s="2" t="s">
        <v>609</v>
      </c>
      <c r="R306" s="2" t="s">
        <v>609</v>
      </c>
      <c r="S306" s="2" t="s">
        <v>609</v>
      </c>
      <c r="U306" s="15">
        <f t="shared" si="8"/>
        <v>0</v>
      </c>
      <c r="V306" s="2">
        <f t="shared" si="9"/>
        <v>0</v>
      </c>
    </row>
    <row r="307" spans="1:22" ht="15" customHeight="1" x14ac:dyDescent="0.25">
      <c r="A307" s="2" t="s">
        <v>469</v>
      </c>
      <c r="B307" s="2" t="s">
        <v>470</v>
      </c>
      <c r="C307" s="2">
        <v>2017</v>
      </c>
      <c r="D307" s="2" t="s">
        <v>609</v>
      </c>
      <c r="E307" s="2" t="s">
        <v>609</v>
      </c>
      <c r="F307" s="2" t="s">
        <v>609</v>
      </c>
      <c r="G307" s="2" t="s">
        <v>609</v>
      </c>
      <c r="H307" s="2" t="s">
        <v>609</v>
      </c>
      <c r="I307" s="2" t="s">
        <v>609</v>
      </c>
      <c r="J307" s="2" t="s">
        <v>609</v>
      </c>
      <c r="K307" s="2" t="s">
        <v>609</v>
      </c>
      <c r="L307" s="2" t="s">
        <v>609</v>
      </c>
      <c r="M307" s="2" t="s">
        <v>609</v>
      </c>
      <c r="N307" s="2" t="s">
        <v>609</v>
      </c>
      <c r="O307" s="2" t="s">
        <v>609</v>
      </c>
      <c r="P307" s="2" t="s">
        <v>609</v>
      </c>
      <c r="Q307" s="2" t="s">
        <v>609</v>
      </c>
      <c r="R307" s="2" t="s">
        <v>609</v>
      </c>
      <c r="S307" s="2" t="s">
        <v>609</v>
      </c>
      <c r="U307" s="15">
        <f t="shared" si="8"/>
        <v>0</v>
      </c>
      <c r="V307" s="2">
        <f t="shared" si="9"/>
        <v>0</v>
      </c>
    </row>
    <row r="308" spans="1:22" ht="15" customHeight="1" x14ac:dyDescent="0.25">
      <c r="A308" s="2" t="s">
        <v>469</v>
      </c>
      <c r="B308" s="2" t="s">
        <v>471</v>
      </c>
      <c r="C308" s="2">
        <v>2017</v>
      </c>
      <c r="D308" s="2" t="s">
        <v>609</v>
      </c>
      <c r="E308" s="2" t="s">
        <v>609</v>
      </c>
      <c r="F308" s="2" t="s">
        <v>609</v>
      </c>
      <c r="G308" s="2" t="s">
        <v>609</v>
      </c>
      <c r="H308" s="2" t="s">
        <v>609</v>
      </c>
      <c r="I308" s="2" t="s">
        <v>609</v>
      </c>
      <c r="J308" s="2" t="s">
        <v>609</v>
      </c>
      <c r="K308" s="2" t="s">
        <v>609</v>
      </c>
      <c r="L308" s="2" t="s">
        <v>609</v>
      </c>
      <c r="M308" s="2" t="s">
        <v>609</v>
      </c>
      <c r="N308" s="2" t="s">
        <v>609</v>
      </c>
      <c r="O308" s="2" t="s">
        <v>609</v>
      </c>
      <c r="P308" s="2" t="s">
        <v>609</v>
      </c>
      <c r="Q308" s="2" t="s">
        <v>609</v>
      </c>
      <c r="R308" s="2" t="s">
        <v>609</v>
      </c>
      <c r="S308" s="2" t="s">
        <v>609</v>
      </c>
      <c r="U308" s="15">
        <f t="shared" si="8"/>
        <v>0</v>
      </c>
      <c r="V308" s="2">
        <f t="shared" si="9"/>
        <v>0</v>
      </c>
    </row>
    <row r="309" spans="1:22" ht="15" customHeight="1" x14ac:dyDescent="0.25">
      <c r="A309" s="2" t="s">
        <v>469</v>
      </c>
      <c r="B309" s="2" t="s">
        <v>12</v>
      </c>
      <c r="C309" s="2">
        <v>2017</v>
      </c>
      <c r="D309" s="2" t="s">
        <v>609</v>
      </c>
      <c r="E309" s="2" t="s">
        <v>609</v>
      </c>
      <c r="F309" s="2" t="s">
        <v>609</v>
      </c>
      <c r="G309" s="2" t="s">
        <v>609</v>
      </c>
      <c r="H309" s="2" t="s">
        <v>609</v>
      </c>
      <c r="I309" s="2" t="s">
        <v>609</v>
      </c>
      <c r="J309" s="2" t="s">
        <v>609</v>
      </c>
      <c r="K309" s="2" t="s">
        <v>609</v>
      </c>
      <c r="L309" s="2" t="s">
        <v>609</v>
      </c>
      <c r="M309" s="2" t="s">
        <v>609</v>
      </c>
      <c r="N309" s="2" t="s">
        <v>609</v>
      </c>
      <c r="O309" s="2" t="s">
        <v>609</v>
      </c>
      <c r="P309" s="2" t="s">
        <v>609</v>
      </c>
      <c r="Q309" s="2" t="s">
        <v>609</v>
      </c>
      <c r="R309" s="2" t="s">
        <v>609</v>
      </c>
      <c r="S309" s="2" t="s">
        <v>609</v>
      </c>
      <c r="U309" s="15">
        <f t="shared" si="8"/>
        <v>0</v>
      </c>
      <c r="V309" s="2">
        <f t="shared" si="9"/>
        <v>0</v>
      </c>
    </row>
    <row r="310" spans="1:22" ht="15" customHeight="1" x14ac:dyDescent="0.25">
      <c r="A310" s="2" t="s">
        <v>469</v>
      </c>
      <c r="B310" s="2" t="s">
        <v>13</v>
      </c>
      <c r="C310" s="2">
        <v>2017</v>
      </c>
      <c r="D310" s="2" t="s">
        <v>609</v>
      </c>
      <c r="E310" s="2" t="s">
        <v>609</v>
      </c>
      <c r="F310" s="2" t="s">
        <v>609</v>
      </c>
      <c r="G310" s="2" t="s">
        <v>609</v>
      </c>
      <c r="H310" s="2" t="s">
        <v>609</v>
      </c>
      <c r="I310" s="2" t="s">
        <v>609</v>
      </c>
      <c r="J310" s="2" t="s">
        <v>609</v>
      </c>
      <c r="K310" s="2" t="s">
        <v>609</v>
      </c>
      <c r="L310" s="2" t="s">
        <v>609</v>
      </c>
      <c r="M310" s="2" t="s">
        <v>609</v>
      </c>
      <c r="N310" s="2" t="s">
        <v>609</v>
      </c>
      <c r="O310" s="2" t="s">
        <v>609</v>
      </c>
      <c r="P310" s="2" t="s">
        <v>609</v>
      </c>
      <c r="Q310" s="2" t="s">
        <v>609</v>
      </c>
      <c r="R310" s="2" t="s">
        <v>609</v>
      </c>
      <c r="S310" s="2" t="s">
        <v>609</v>
      </c>
      <c r="U310" s="15">
        <f t="shared" si="8"/>
        <v>0</v>
      </c>
      <c r="V310" s="2">
        <f t="shared" si="9"/>
        <v>0</v>
      </c>
    </row>
    <row r="311" spans="1:22" ht="15" customHeight="1" x14ac:dyDescent="0.25">
      <c r="A311" s="2" t="s">
        <v>469</v>
      </c>
      <c r="B311" s="2" t="s">
        <v>14</v>
      </c>
      <c r="C311" s="2">
        <v>2017</v>
      </c>
      <c r="D311" s="2" t="s">
        <v>609</v>
      </c>
      <c r="E311" s="2" t="s">
        <v>609</v>
      </c>
      <c r="F311" s="2" t="s">
        <v>609</v>
      </c>
      <c r="G311" s="2" t="s">
        <v>609</v>
      </c>
      <c r="H311" s="2" t="s">
        <v>609</v>
      </c>
      <c r="I311" s="2" t="s">
        <v>609</v>
      </c>
      <c r="J311" s="2" t="s">
        <v>609</v>
      </c>
      <c r="K311" s="2" t="s">
        <v>609</v>
      </c>
      <c r="L311" s="2" t="s">
        <v>609</v>
      </c>
      <c r="M311" s="2" t="s">
        <v>609</v>
      </c>
      <c r="N311" s="2" t="s">
        <v>609</v>
      </c>
      <c r="O311" s="2" t="s">
        <v>609</v>
      </c>
      <c r="P311" s="2" t="s">
        <v>609</v>
      </c>
      <c r="Q311" s="2" t="s">
        <v>609</v>
      </c>
      <c r="R311" s="2" t="s">
        <v>609</v>
      </c>
      <c r="S311" s="2" t="s">
        <v>609</v>
      </c>
      <c r="U311" s="15">
        <f t="shared" si="8"/>
        <v>0</v>
      </c>
      <c r="V311" s="2">
        <f t="shared" si="9"/>
        <v>0</v>
      </c>
    </row>
    <row r="312" spans="1:22" ht="15" customHeight="1" x14ac:dyDescent="0.25">
      <c r="A312" s="2" t="s">
        <v>469</v>
      </c>
      <c r="B312" s="2" t="s">
        <v>15</v>
      </c>
      <c r="C312" s="2">
        <v>2017</v>
      </c>
      <c r="D312" s="2" t="s">
        <v>609</v>
      </c>
      <c r="E312" s="2" t="s">
        <v>609</v>
      </c>
      <c r="F312" s="2" t="s">
        <v>609</v>
      </c>
      <c r="G312" s="2" t="s">
        <v>609</v>
      </c>
      <c r="H312" s="2" t="s">
        <v>609</v>
      </c>
      <c r="I312" s="2" t="s">
        <v>609</v>
      </c>
      <c r="J312" s="2" t="s">
        <v>609</v>
      </c>
      <c r="K312" s="2" t="s">
        <v>609</v>
      </c>
      <c r="L312" s="2" t="s">
        <v>609</v>
      </c>
      <c r="M312" s="2" t="s">
        <v>609</v>
      </c>
      <c r="N312" s="2" t="s">
        <v>609</v>
      </c>
      <c r="O312" s="2" t="s">
        <v>609</v>
      </c>
      <c r="P312" s="2" t="s">
        <v>609</v>
      </c>
      <c r="Q312" s="2" t="s">
        <v>609</v>
      </c>
      <c r="R312" s="2" t="s">
        <v>609</v>
      </c>
      <c r="S312" s="2" t="s">
        <v>609</v>
      </c>
      <c r="U312" s="15">
        <f t="shared" si="8"/>
        <v>0</v>
      </c>
      <c r="V312" s="2">
        <f t="shared" si="9"/>
        <v>0</v>
      </c>
    </row>
    <row r="313" spans="1:22" ht="15" customHeight="1" x14ac:dyDescent="0.25">
      <c r="A313" s="2" t="s">
        <v>469</v>
      </c>
      <c r="B313" s="2" t="s">
        <v>16</v>
      </c>
      <c r="C313" s="2">
        <v>2017</v>
      </c>
      <c r="D313" s="2" t="s">
        <v>609</v>
      </c>
      <c r="E313" s="2" t="s">
        <v>609</v>
      </c>
      <c r="F313" s="2" t="s">
        <v>609</v>
      </c>
      <c r="G313" s="2" t="s">
        <v>609</v>
      </c>
      <c r="H313" s="2" t="s">
        <v>609</v>
      </c>
      <c r="I313" s="2" t="s">
        <v>609</v>
      </c>
      <c r="J313" s="2" t="s">
        <v>609</v>
      </c>
      <c r="K313" s="2" t="s">
        <v>609</v>
      </c>
      <c r="L313" s="2" t="s">
        <v>609</v>
      </c>
      <c r="M313" s="2" t="s">
        <v>609</v>
      </c>
      <c r="N313" s="2" t="s">
        <v>609</v>
      </c>
      <c r="O313" s="2" t="s">
        <v>609</v>
      </c>
      <c r="P313" s="2" t="s">
        <v>609</v>
      </c>
      <c r="Q313" s="2" t="s">
        <v>609</v>
      </c>
      <c r="R313" s="2" t="s">
        <v>609</v>
      </c>
      <c r="S313" s="2" t="s">
        <v>609</v>
      </c>
      <c r="U313" s="15">
        <f t="shared" si="8"/>
        <v>0</v>
      </c>
      <c r="V313" s="2">
        <f t="shared" si="9"/>
        <v>0</v>
      </c>
    </row>
    <row r="314" spans="1:22" ht="15" customHeight="1" x14ac:dyDescent="0.25">
      <c r="A314" s="2" t="s">
        <v>469</v>
      </c>
      <c r="B314" s="2" t="s">
        <v>17</v>
      </c>
      <c r="C314" s="2">
        <v>2017</v>
      </c>
      <c r="D314" s="2" t="s">
        <v>609</v>
      </c>
      <c r="E314" s="2" t="s">
        <v>609</v>
      </c>
      <c r="F314" s="2" t="s">
        <v>609</v>
      </c>
      <c r="G314" s="2" t="s">
        <v>609</v>
      </c>
      <c r="H314" s="2" t="s">
        <v>609</v>
      </c>
      <c r="I314" s="2" t="s">
        <v>609</v>
      </c>
      <c r="J314" s="2" t="s">
        <v>609</v>
      </c>
      <c r="K314" s="2" t="s">
        <v>609</v>
      </c>
      <c r="L314" s="2" t="s">
        <v>609</v>
      </c>
      <c r="M314" s="2" t="s">
        <v>609</v>
      </c>
      <c r="N314" s="2" t="s">
        <v>609</v>
      </c>
      <c r="O314" s="2" t="s">
        <v>609</v>
      </c>
      <c r="P314" s="2" t="s">
        <v>609</v>
      </c>
      <c r="Q314" s="2" t="s">
        <v>609</v>
      </c>
      <c r="R314" s="2" t="s">
        <v>609</v>
      </c>
      <c r="S314" s="2" t="s">
        <v>609</v>
      </c>
      <c r="U314" s="15">
        <f t="shared" si="8"/>
        <v>0</v>
      </c>
      <c r="V314" s="2">
        <f t="shared" si="9"/>
        <v>0</v>
      </c>
    </row>
    <row r="315" spans="1:22" ht="15" customHeight="1" x14ac:dyDescent="0.25">
      <c r="A315" s="2" t="s">
        <v>469</v>
      </c>
      <c r="B315" s="2" t="s">
        <v>18</v>
      </c>
      <c r="C315" s="2">
        <v>2017</v>
      </c>
      <c r="D315" s="2" t="s">
        <v>609</v>
      </c>
      <c r="E315" s="2" t="s">
        <v>609</v>
      </c>
      <c r="F315" s="2" t="s">
        <v>609</v>
      </c>
      <c r="G315" s="2" t="s">
        <v>609</v>
      </c>
      <c r="H315" s="2" t="s">
        <v>609</v>
      </c>
      <c r="I315" s="2" t="s">
        <v>609</v>
      </c>
      <c r="J315" s="2" t="s">
        <v>609</v>
      </c>
      <c r="K315" s="2" t="s">
        <v>609</v>
      </c>
      <c r="L315" s="2" t="s">
        <v>609</v>
      </c>
      <c r="M315" s="2" t="s">
        <v>609</v>
      </c>
      <c r="N315" s="2" t="s">
        <v>609</v>
      </c>
      <c r="O315" s="2" t="s">
        <v>609</v>
      </c>
      <c r="P315" s="2" t="s">
        <v>609</v>
      </c>
      <c r="Q315" s="2" t="s">
        <v>609</v>
      </c>
      <c r="R315" s="2" t="s">
        <v>609</v>
      </c>
      <c r="S315" s="2" t="s">
        <v>609</v>
      </c>
      <c r="U315" s="15">
        <f t="shared" si="8"/>
        <v>0</v>
      </c>
      <c r="V315" s="2">
        <f t="shared" si="9"/>
        <v>0</v>
      </c>
    </row>
    <row r="316" spans="1:22" ht="15" customHeight="1" x14ac:dyDescent="0.25">
      <c r="A316" s="2" t="s">
        <v>469</v>
      </c>
      <c r="B316" s="2" t="s">
        <v>19</v>
      </c>
      <c r="C316" s="2">
        <v>2017</v>
      </c>
      <c r="D316" s="2" t="s">
        <v>609</v>
      </c>
      <c r="E316" s="2" t="s">
        <v>609</v>
      </c>
      <c r="F316" s="2" t="s">
        <v>609</v>
      </c>
      <c r="G316" s="2" t="s">
        <v>609</v>
      </c>
      <c r="H316" s="2" t="s">
        <v>609</v>
      </c>
      <c r="I316" s="2" t="s">
        <v>609</v>
      </c>
      <c r="J316" s="2" t="s">
        <v>609</v>
      </c>
      <c r="K316" s="2" t="s">
        <v>609</v>
      </c>
      <c r="L316" s="2" t="s">
        <v>609</v>
      </c>
      <c r="M316" s="2" t="s">
        <v>609</v>
      </c>
      <c r="N316" s="2" t="s">
        <v>609</v>
      </c>
      <c r="O316" s="2" t="s">
        <v>609</v>
      </c>
      <c r="P316" s="2" t="s">
        <v>609</v>
      </c>
      <c r="Q316" s="2" t="s">
        <v>609</v>
      </c>
      <c r="R316" s="2" t="s">
        <v>609</v>
      </c>
      <c r="S316" s="2" t="s">
        <v>609</v>
      </c>
      <c r="U316" s="15">
        <f t="shared" si="8"/>
        <v>0</v>
      </c>
      <c r="V316" s="2">
        <f t="shared" si="9"/>
        <v>0</v>
      </c>
    </row>
    <row r="317" spans="1:22" ht="15" customHeight="1" x14ac:dyDescent="0.25">
      <c r="A317" s="2" t="s">
        <v>472</v>
      </c>
      <c r="B317" s="2" t="s">
        <v>473</v>
      </c>
      <c r="C317" s="2">
        <v>2017</v>
      </c>
      <c r="D317" s="2">
        <v>36.49</v>
      </c>
      <c r="E317" s="2">
        <v>6.7320000000000002</v>
      </c>
      <c r="F317" s="2">
        <v>5.0599999999999996</v>
      </c>
      <c r="G317" s="2">
        <v>12.718999999999999</v>
      </c>
      <c r="H317" s="2">
        <v>12.718999999999999</v>
      </c>
      <c r="I317" s="2">
        <v>5.7080000000000002</v>
      </c>
      <c r="J317" s="2">
        <v>6.5880000000000001</v>
      </c>
      <c r="K317" s="2">
        <v>0</v>
      </c>
      <c r="L317" s="2">
        <v>0</v>
      </c>
      <c r="M317" s="2">
        <v>12.718999999999999</v>
      </c>
      <c r="N317" s="2" t="s">
        <v>609</v>
      </c>
      <c r="O317" s="2" t="s">
        <v>726</v>
      </c>
      <c r="P317" s="2" t="s">
        <v>609</v>
      </c>
      <c r="Q317" s="2" t="s">
        <v>726</v>
      </c>
      <c r="R317" s="2" t="s">
        <v>609</v>
      </c>
      <c r="S317" s="2" t="s">
        <v>726</v>
      </c>
      <c r="U317" s="15">
        <f t="shared" si="8"/>
        <v>36.49</v>
      </c>
      <c r="V317" s="2">
        <f t="shared" si="9"/>
        <v>0</v>
      </c>
    </row>
    <row r="318" spans="1:22" ht="15" customHeight="1" x14ac:dyDescent="0.25">
      <c r="A318" s="2" t="s">
        <v>474</v>
      </c>
      <c r="B318" s="2" t="s">
        <v>475</v>
      </c>
      <c r="C318" s="2">
        <v>2017</v>
      </c>
      <c r="D318" s="2" t="s">
        <v>609</v>
      </c>
      <c r="E318" s="2" t="s">
        <v>609</v>
      </c>
      <c r="F318" s="2" t="s">
        <v>609</v>
      </c>
      <c r="G318" s="2" t="s">
        <v>609</v>
      </c>
      <c r="H318" s="2" t="s">
        <v>609</v>
      </c>
      <c r="I318" s="2" t="s">
        <v>609</v>
      </c>
      <c r="J318" s="2" t="s">
        <v>609</v>
      </c>
      <c r="K318" s="2" t="s">
        <v>609</v>
      </c>
      <c r="L318" s="2" t="s">
        <v>609</v>
      </c>
      <c r="M318" s="2" t="s">
        <v>609</v>
      </c>
      <c r="N318" s="2" t="s">
        <v>609</v>
      </c>
      <c r="O318" s="2" t="s">
        <v>609</v>
      </c>
      <c r="P318" s="2" t="s">
        <v>609</v>
      </c>
      <c r="Q318" s="2" t="s">
        <v>609</v>
      </c>
      <c r="R318" s="2" t="s">
        <v>609</v>
      </c>
      <c r="S318" s="2" t="s">
        <v>609</v>
      </c>
      <c r="U318" s="15">
        <f t="shared" si="8"/>
        <v>0</v>
      </c>
      <c r="V318" s="2">
        <f t="shared" si="9"/>
        <v>0</v>
      </c>
    </row>
    <row r="319" spans="1:22" ht="15" customHeight="1" x14ac:dyDescent="0.25">
      <c r="A319" s="2" t="s">
        <v>476</v>
      </c>
      <c r="B319" s="2" t="s">
        <v>477</v>
      </c>
      <c r="C319" s="2">
        <v>2017</v>
      </c>
      <c r="D319" s="2">
        <v>118.4</v>
      </c>
      <c r="E319" s="2">
        <v>57.73</v>
      </c>
      <c r="F319" s="2">
        <v>14.15</v>
      </c>
      <c r="G319" s="2">
        <v>1.1299999999999999</v>
      </c>
      <c r="H319" s="2">
        <v>0</v>
      </c>
      <c r="I319" s="2">
        <v>14.96</v>
      </c>
      <c r="J319" s="2">
        <v>29.2</v>
      </c>
      <c r="K319" s="2">
        <v>0</v>
      </c>
      <c r="L319" s="2">
        <v>1.23</v>
      </c>
      <c r="M319" s="2">
        <v>0</v>
      </c>
      <c r="N319" s="2" t="s">
        <v>726</v>
      </c>
      <c r="O319" s="2" t="s">
        <v>726</v>
      </c>
      <c r="P319" s="2" t="s">
        <v>726</v>
      </c>
      <c r="Q319" s="2" t="s">
        <v>726</v>
      </c>
      <c r="R319" s="2" t="s">
        <v>726</v>
      </c>
      <c r="S319" s="2" t="s">
        <v>726</v>
      </c>
      <c r="U319" s="15">
        <f t="shared" si="8"/>
        <v>118.4</v>
      </c>
      <c r="V319" s="2">
        <f t="shared" si="9"/>
        <v>0</v>
      </c>
    </row>
    <row r="320" spans="1:22" ht="15" customHeight="1" x14ac:dyDescent="0.25">
      <c r="A320" s="2" t="s">
        <v>476</v>
      </c>
      <c r="B320" s="2" t="s">
        <v>478</v>
      </c>
      <c r="C320" s="2">
        <v>2017</v>
      </c>
      <c r="D320" s="2">
        <v>20.86</v>
      </c>
      <c r="E320" s="2">
        <v>10.54</v>
      </c>
      <c r="F320" s="2">
        <v>1.24</v>
      </c>
      <c r="G320" s="2">
        <v>1.3</v>
      </c>
      <c r="H320" s="2">
        <v>0</v>
      </c>
      <c r="I320" s="2">
        <v>3.23</v>
      </c>
      <c r="J320" s="2">
        <v>4.47</v>
      </c>
      <c r="K320" s="2">
        <v>0</v>
      </c>
      <c r="L320" s="2">
        <v>0.08</v>
      </c>
      <c r="M320" s="2">
        <v>0</v>
      </c>
      <c r="N320" s="2" t="s">
        <v>726</v>
      </c>
      <c r="O320" s="2" t="s">
        <v>726</v>
      </c>
      <c r="P320" s="2" t="s">
        <v>726</v>
      </c>
      <c r="Q320" s="2" t="s">
        <v>726</v>
      </c>
      <c r="R320" s="2" t="s">
        <v>726</v>
      </c>
      <c r="S320" s="2" t="s">
        <v>726</v>
      </c>
      <c r="U320" s="15">
        <f t="shared" si="8"/>
        <v>20.86</v>
      </c>
      <c r="V320" s="2">
        <f t="shared" si="9"/>
        <v>0</v>
      </c>
    </row>
    <row r="321" spans="1:22" ht="15" customHeight="1" x14ac:dyDescent="0.25">
      <c r="A321" s="2" t="s">
        <v>476</v>
      </c>
      <c r="B321" s="2" t="s">
        <v>479</v>
      </c>
      <c r="C321" s="2">
        <v>2017</v>
      </c>
      <c r="D321" s="2">
        <v>8.91</v>
      </c>
      <c r="E321" s="2">
        <v>3.04</v>
      </c>
      <c r="F321" s="2">
        <v>1.78</v>
      </c>
      <c r="G321" s="2">
        <v>0.21</v>
      </c>
      <c r="H321" s="2">
        <v>0</v>
      </c>
      <c r="I321" s="2">
        <v>3.35</v>
      </c>
      <c r="J321" s="2">
        <v>0.53</v>
      </c>
      <c r="K321" s="2">
        <v>0</v>
      </c>
      <c r="L321" s="2">
        <v>0</v>
      </c>
      <c r="M321" s="2">
        <v>0</v>
      </c>
      <c r="N321" s="2" t="s">
        <v>726</v>
      </c>
      <c r="O321" s="2" t="s">
        <v>726</v>
      </c>
      <c r="P321" s="2" t="s">
        <v>726</v>
      </c>
      <c r="Q321" s="2" t="s">
        <v>726</v>
      </c>
      <c r="R321" s="2" t="s">
        <v>726</v>
      </c>
      <c r="S321" s="2" t="s">
        <v>726</v>
      </c>
      <c r="U321" s="15">
        <f t="shared" si="8"/>
        <v>8.91</v>
      </c>
      <c r="V321" s="2">
        <f t="shared" si="9"/>
        <v>0</v>
      </c>
    </row>
    <row r="322" spans="1:22" ht="15" customHeight="1" x14ac:dyDescent="0.25">
      <c r="A322" s="2" t="s">
        <v>476</v>
      </c>
      <c r="B322" s="2" t="s">
        <v>480</v>
      </c>
      <c r="C322" s="2">
        <v>2017</v>
      </c>
      <c r="D322" s="2">
        <v>41.34</v>
      </c>
      <c r="E322" s="2">
        <v>18.97</v>
      </c>
      <c r="F322" s="2">
        <v>0.9</v>
      </c>
      <c r="G322" s="2">
        <v>9.15</v>
      </c>
      <c r="H322" s="2">
        <v>0</v>
      </c>
      <c r="I322" s="2">
        <v>6.64</v>
      </c>
      <c r="J322" s="2">
        <v>5.68</v>
      </c>
      <c r="K322" s="2">
        <v>0</v>
      </c>
      <c r="L322" s="2">
        <v>0</v>
      </c>
      <c r="M322" s="2">
        <v>0</v>
      </c>
      <c r="N322" s="2" t="s">
        <v>726</v>
      </c>
      <c r="O322" s="2" t="s">
        <v>726</v>
      </c>
      <c r="P322" s="2" t="s">
        <v>726</v>
      </c>
      <c r="Q322" s="2" t="s">
        <v>726</v>
      </c>
      <c r="R322" s="2" t="s">
        <v>726</v>
      </c>
      <c r="S322" s="2" t="s">
        <v>726</v>
      </c>
      <c r="U322" s="15">
        <f t="shared" si="8"/>
        <v>41.34</v>
      </c>
      <c r="V322" s="2">
        <f t="shared" si="9"/>
        <v>0</v>
      </c>
    </row>
    <row r="323" spans="1:22" ht="15" customHeight="1" x14ac:dyDescent="0.25">
      <c r="A323" s="2" t="s">
        <v>481</v>
      </c>
      <c r="B323" s="2" t="s">
        <v>482</v>
      </c>
      <c r="C323" s="2">
        <v>2017</v>
      </c>
      <c r="D323" s="2">
        <v>75.900000000000006</v>
      </c>
      <c r="E323" s="2">
        <v>37.799999999999997</v>
      </c>
      <c r="F323" s="2">
        <v>17.3</v>
      </c>
      <c r="G323" s="2">
        <v>2.2000000000000002</v>
      </c>
      <c r="H323" s="2" t="s">
        <v>726</v>
      </c>
      <c r="I323" s="2">
        <v>10</v>
      </c>
      <c r="J323" s="2">
        <v>8.6</v>
      </c>
      <c r="K323" s="2" t="s">
        <v>726</v>
      </c>
      <c r="L323" s="2" t="s">
        <v>726</v>
      </c>
      <c r="M323" s="2" t="s">
        <v>726</v>
      </c>
      <c r="N323" s="2" t="s">
        <v>609</v>
      </c>
      <c r="O323" s="2" t="s">
        <v>726</v>
      </c>
      <c r="P323" s="2" t="s">
        <v>609</v>
      </c>
      <c r="Q323" s="2" t="s">
        <v>726</v>
      </c>
      <c r="R323" s="2" t="s">
        <v>609</v>
      </c>
      <c r="S323" s="2" t="s">
        <v>726</v>
      </c>
      <c r="U323" s="15">
        <f t="shared" ref="U323:U386" si="10">IFERROR(D323/1,0)</f>
        <v>75.900000000000006</v>
      </c>
      <c r="V323" s="2">
        <f t="shared" ref="V323:V386" si="11">IFERROR(O323/1,0)+IFERROR(Q323/1,0)+IFERROR(S323/1,0)</f>
        <v>0</v>
      </c>
    </row>
    <row r="324" spans="1:22" ht="15" customHeight="1" x14ac:dyDescent="0.25">
      <c r="A324" s="2" t="s">
        <v>481</v>
      </c>
      <c r="B324" s="2" t="s">
        <v>483</v>
      </c>
      <c r="C324" s="2">
        <v>2017</v>
      </c>
      <c r="D324" s="2">
        <v>0.90400000000000003</v>
      </c>
      <c r="E324" s="2" t="s">
        <v>726</v>
      </c>
      <c r="F324" s="2" t="s">
        <v>726</v>
      </c>
      <c r="G324" s="2" t="s">
        <v>726</v>
      </c>
      <c r="H324" s="2" t="s">
        <v>726</v>
      </c>
      <c r="I324" s="2">
        <v>0.90400000000000003</v>
      </c>
      <c r="J324" s="2" t="s">
        <v>726</v>
      </c>
      <c r="K324" s="2" t="s">
        <v>726</v>
      </c>
      <c r="L324" s="2" t="s">
        <v>726</v>
      </c>
      <c r="M324" s="2" t="s">
        <v>726</v>
      </c>
      <c r="N324" s="2" t="s">
        <v>609</v>
      </c>
      <c r="O324" s="2" t="s">
        <v>726</v>
      </c>
      <c r="P324" s="2" t="s">
        <v>609</v>
      </c>
      <c r="Q324" s="2" t="s">
        <v>726</v>
      </c>
      <c r="R324" s="2" t="s">
        <v>609</v>
      </c>
      <c r="S324" s="2" t="s">
        <v>726</v>
      </c>
      <c r="U324" s="15">
        <f t="shared" si="10"/>
        <v>0.90400000000000003</v>
      </c>
      <c r="V324" s="2">
        <f t="shared" si="11"/>
        <v>0</v>
      </c>
    </row>
    <row r="325" spans="1:22" ht="15" customHeight="1" x14ac:dyDescent="0.25">
      <c r="A325" s="2" t="s">
        <v>484</v>
      </c>
      <c r="B325" s="2" t="s">
        <v>485</v>
      </c>
      <c r="C325" s="2">
        <v>2017</v>
      </c>
      <c r="D325" s="2" t="s">
        <v>609</v>
      </c>
      <c r="E325" s="2" t="s">
        <v>609</v>
      </c>
      <c r="F325" s="2" t="s">
        <v>609</v>
      </c>
      <c r="G325" s="2" t="s">
        <v>609</v>
      </c>
      <c r="H325" s="2" t="s">
        <v>609</v>
      </c>
      <c r="I325" s="2" t="s">
        <v>609</v>
      </c>
      <c r="J325" s="2" t="s">
        <v>609</v>
      </c>
      <c r="K325" s="2" t="s">
        <v>609</v>
      </c>
      <c r="L325" s="2" t="s">
        <v>609</v>
      </c>
      <c r="M325" s="2" t="s">
        <v>609</v>
      </c>
      <c r="N325" s="2" t="s">
        <v>609</v>
      </c>
      <c r="O325" s="2" t="s">
        <v>609</v>
      </c>
      <c r="P325" s="2" t="s">
        <v>609</v>
      </c>
      <c r="Q325" s="2" t="s">
        <v>609</v>
      </c>
      <c r="R325" s="2" t="s">
        <v>609</v>
      </c>
      <c r="S325" s="2" t="s">
        <v>609</v>
      </c>
      <c r="U325" s="15">
        <f t="shared" si="10"/>
        <v>0</v>
      </c>
      <c r="V325" s="2">
        <f t="shared" si="11"/>
        <v>0</v>
      </c>
    </row>
    <row r="326" spans="1:22" ht="15" customHeight="1" x14ac:dyDescent="0.25">
      <c r="A326" s="2" t="s">
        <v>484</v>
      </c>
      <c r="B326" s="2" t="s">
        <v>486</v>
      </c>
      <c r="C326" s="2">
        <v>2017</v>
      </c>
      <c r="D326" s="2" t="s">
        <v>609</v>
      </c>
      <c r="E326" s="2" t="s">
        <v>609</v>
      </c>
      <c r="F326" s="2" t="s">
        <v>609</v>
      </c>
      <c r="G326" s="2" t="s">
        <v>609</v>
      </c>
      <c r="H326" s="2" t="s">
        <v>609</v>
      </c>
      <c r="I326" s="2" t="s">
        <v>609</v>
      </c>
      <c r="J326" s="2" t="s">
        <v>609</v>
      </c>
      <c r="K326" s="2" t="s">
        <v>609</v>
      </c>
      <c r="L326" s="2" t="s">
        <v>609</v>
      </c>
      <c r="M326" s="2" t="s">
        <v>609</v>
      </c>
      <c r="N326" s="2" t="s">
        <v>609</v>
      </c>
      <c r="O326" s="2" t="s">
        <v>609</v>
      </c>
      <c r="P326" s="2" t="s">
        <v>609</v>
      </c>
      <c r="Q326" s="2" t="s">
        <v>609</v>
      </c>
      <c r="R326" s="2" t="s">
        <v>609</v>
      </c>
      <c r="S326" s="2" t="s">
        <v>609</v>
      </c>
      <c r="U326" s="15">
        <f t="shared" si="10"/>
        <v>0</v>
      </c>
      <c r="V326" s="2">
        <f t="shared" si="11"/>
        <v>0</v>
      </c>
    </row>
    <row r="327" spans="1:22" ht="15" customHeight="1" x14ac:dyDescent="0.25">
      <c r="A327" s="2" t="s">
        <v>484</v>
      </c>
      <c r="B327" s="2" t="s">
        <v>487</v>
      </c>
      <c r="C327" s="2">
        <v>2017</v>
      </c>
      <c r="D327" s="2" t="s">
        <v>609</v>
      </c>
      <c r="E327" s="2" t="s">
        <v>609</v>
      </c>
      <c r="F327" s="2" t="s">
        <v>609</v>
      </c>
      <c r="G327" s="2" t="s">
        <v>609</v>
      </c>
      <c r="H327" s="2" t="s">
        <v>609</v>
      </c>
      <c r="I327" s="2" t="s">
        <v>609</v>
      </c>
      <c r="J327" s="2" t="s">
        <v>609</v>
      </c>
      <c r="K327" s="2" t="s">
        <v>609</v>
      </c>
      <c r="L327" s="2" t="s">
        <v>609</v>
      </c>
      <c r="M327" s="2" t="s">
        <v>609</v>
      </c>
      <c r="N327" s="2" t="s">
        <v>609</v>
      </c>
      <c r="O327" s="2" t="s">
        <v>609</v>
      </c>
      <c r="P327" s="2" t="s">
        <v>609</v>
      </c>
      <c r="Q327" s="2" t="s">
        <v>609</v>
      </c>
      <c r="R327" s="2" t="s">
        <v>609</v>
      </c>
      <c r="S327" s="2" t="s">
        <v>609</v>
      </c>
      <c r="U327" s="15">
        <f t="shared" si="10"/>
        <v>0</v>
      </c>
      <c r="V327" s="2">
        <f t="shared" si="11"/>
        <v>0</v>
      </c>
    </row>
    <row r="328" spans="1:22" ht="15" customHeight="1" x14ac:dyDescent="0.25">
      <c r="A328" s="2" t="s">
        <v>484</v>
      </c>
      <c r="B328" s="2" t="s">
        <v>488</v>
      </c>
      <c r="C328" s="2">
        <v>2017</v>
      </c>
      <c r="D328" s="2">
        <v>8153.6</v>
      </c>
      <c r="E328" s="2">
        <v>4722.451</v>
      </c>
      <c r="F328" s="2">
        <v>144.905</v>
      </c>
      <c r="G328" s="2">
        <v>175.56899999999999</v>
      </c>
      <c r="H328" s="2">
        <v>17.652999999999999</v>
      </c>
      <c r="I328" s="2">
        <v>549.42200000000003</v>
      </c>
      <c r="J328" s="2">
        <v>1208.4059999999999</v>
      </c>
      <c r="K328" s="2">
        <v>337.30500000000001</v>
      </c>
      <c r="L328" s="2" t="s">
        <v>726</v>
      </c>
      <c r="M328" s="2" t="s">
        <v>726</v>
      </c>
      <c r="N328" s="2" t="s">
        <v>900</v>
      </c>
      <c r="O328" s="2">
        <v>782.87</v>
      </c>
      <c r="P328" s="2" t="s">
        <v>901</v>
      </c>
      <c r="Q328" s="2">
        <v>116.2</v>
      </c>
      <c r="R328" s="2" t="s">
        <v>902</v>
      </c>
      <c r="S328" s="2">
        <v>56.6</v>
      </c>
      <c r="U328" s="15">
        <f t="shared" si="10"/>
        <v>8153.6</v>
      </c>
      <c r="V328" s="2">
        <f t="shared" si="11"/>
        <v>955.67000000000007</v>
      </c>
    </row>
    <row r="329" spans="1:22" ht="15" customHeight="1" x14ac:dyDescent="0.25">
      <c r="A329" s="2" t="s">
        <v>484</v>
      </c>
      <c r="B329" s="2" t="s">
        <v>489</v>
      </c>
      <c r="C329" s="2">
        <v>2017</v>
      </c>
      <c r="D329" s="2" t="s">
        <v>609</v>
      </c>
      <c r="E329" s="2" t="s">
        <v>609</v>
      </c>
      <c r="F329" s="2" t="s">
        <v>609</v>
      </c>
      <c r="G329" s="2" t="s">
        <v>609</v>
      </c>
      <c r="H329" s="2" t="s">
        <v>609</v>
      </c>
      <c r="I329" s="2" t="s">
        <v>609</v>
      </c>
      <c r="J329" s="2" t="s">
        <v>609</v>
      </c>
      <c r="K329" s="2" t="s">
        <v>609</v>
      </c>
      <c r="L329" s="2" t="s">
        <v>609</v>
      </c>
      <c r="M329" s="2" t="s">
        <v>609</v>
      </c>
      <c r="N329" s="2" t="s">
        <v>609</v>
      </c>
      <c r="O329" s="2" t="s">
        <v>609</v>
      </c>
      <c r="P329" s="2" t="s">
        <v>609</v>
      </c>
      <c r="Q329" s="2" t="s">
        <v>609</v>
      </c>
      <c r="R329" s="2" t="s">
        <v>609</v>
      </c>
      <c r="S329" s="2" t="s">
        <v>609</v>
      </c>
      <c r="U329" s="15">
        <f t="shared" si="10"/>
        <v>0</v>
      </c>
      <c r="V329" s="2">
        <f t="shared" si="11"/>
        <v>0</v>
      </c>
    </row>
    <row r="330" spans="1:22" ht="15" customHeight="1" x14ac:dyDescent="0.25">
      <c r="A330" s="2" t="s">
        <v>484</v>
      </c>
      <c r="B330" s="2" t="s">
        <v>490</v>
      </c>
      <c r="C330" s="2">
        <v>2017</v>
      </c>
      <c r="D330" s="2" t="s">
        <v>609</v>
      </c>
      <c r="E330" s="2" t="s">
        <v>609</v>
      </c>
      <c r="F330" s="2" t="s">
        <v>609</v>
      </c>
      <c r="G330" s="2" t="s">
        <v>609</v>
      </c>
      <c r="H330" s="2" t="s">
        <v>609</v>
      </c>
      <c r="I330" s="2" t="s">
        <v>609</v>
      </c>
      <c r="J330" s="2" t="s">
        <v>609</v>
      </c>
      <c r="K330" s="2" t="s">
        <v>609</v>
      </c>
      <c r="L330" s="2" t="s">
        <v>609</v>
      </c>
      <c r="M330" s="2" t="s">
        <v>609</v>
      </c>
      <c r="N330" s="2" t="s">
        <v>609</v>
      </c>
      <c r="O330" s="2" t="s">
        <v>609</v>
      </c>
      <c r="P330" s="2" t="s">
        <v>609</v>
      </c>
      <c r="Q330" s="2" t="s">
        <v>609</v>
      </c>
      <c r="R330" s="2" t="s">
        <v>609</v>
      </c>
      <c r="S330" s="2" t="s">
        <v>609</v>
      </c>
      <c r="U330" s="15">
        <f t="shared" si="10"/>
        <v>0</v>
      </c>
      <c r="V330" s="2">
        <f t="shared" si="11"/>
        <v>0</v>
      </c>
    </row>
    <row r="331" spans="1:22" ht="15" customHeight="1" x14ac:dyDescent="0.25">
      <c r="A331" s="2" t="s">
        <v>484</v>
      </c>
      <c r="B331" s="2" t="s">
        <v>491</v>
      </c>
      <c r="C331" s="2">
        <v>2017</v>
      </c>
      <c r="D331" s="2" t="s">
        <v>609</v>
      </c>
      <c r="E331" s="2" t="s">
        <v>609</v>
      </c>
      <c r="F331" s="2" t="s">
        <v>609</v>
      </c>
      <c r="G331" s="2" t="s">
        <v>609</v>
      </c>
      <c r="H331" s="2" t="s">
        <v>609</v>
      </c>
      <c r="I331" s="2" t="s">
        <v>609</v>
      </c>
      <c r="J331" s="2" t="s">
        <v>609</v>
      </c>
      <c r="K331" s="2" t="s">
        <v>609</v>
      </c>
      <c r="L331" s="2" t="s">
        <v>609</v>
      </c>
      <c r="M331" s="2" t="s">
        <v>609</v>
      </c>
      <c r="N331" s="2" t="s">
        <v>609</v>
      </c>
      <c r="O331" s="2" t="s">
        <v>609</v>
      </c>
      <c r="P331" s="2" t="s">
        <v>609</v>
      </c>
      <c r="Q331" s="2" t="s">
        <v>609</v>
      </c>
      <c r="R331" s="2" t="s">
        <v>609</v>
      </c>
      <c r="S331" s="2" t="s">
        <v>609</v>
      </c>
      <c r="U331" s="15">
        <f t="shared" si="10"/>
        <v>0</v>
      </c>
      <c r="V331" s="2">
        <f t="shared" si="11"/>
        <v>0</v>
      </c>
    </row>
    <row r="332" spans="1:22" ht="15" customHeight="1" x14ac:dyDescent="0.25">
      <c r="A332" s="2" t="s">
        <v>484</v>
      </c>
      <c r="B332" s="2" t="s">
        <v>492</v>
      </c>
      <c r="C332" s="2">
        <v>2017</v>
      </c>
      <c r="D332" s="2" t="s">
        <v>609</v>
      </c>
      <c r="E332" s="2" t="s">
        <v>609</v>
      </c>
      <c r="F332" s="2" t="s">
        <v>609</v>
      </c>
      <c r="G332" s="2" t="s">
        <v>609</v>
      </c>
      <c r="H332" s="2" t="s">
        <v>609</v>
      </c>
      <c r="I332" s="2" t="s">
        <v>609</v>
      </c>
      <c r="J332" s="2" t="s">
        <v>609</v>
      </c>
      <c r="K332" s="2" t="s">
        <v>609</v>
      </c>
      <c r="L332" s="2" t="s">
        <v>609</v>
      </c>
      <c r="M332" s="2" t="s">
        <v>609</v>
      </c>
      <c r="N332" s="2" t="s">
        <v>609</v>
      </c>
      <c r="O332" s="2" t="s">
        <v>609</v>
      </c>
      <c r="P332" s="2" t="s">
        <v>609</v>
      </c>
      <c r="Q332" s="2" t="s">
        <v>609</v>
      </c>
      <c r="R332" s="2" t="s">
        <v>609</v>
      </c>
      <c r="S332" s="2" t="s">
        <v>609</v>
      </c>
      <c r="U332" s="15">
        <f t="shared" si="10"/>
        <v>0</v>
      </c>
      <c r="V332" s="2">
        <f t="shared" si="11"/>
        <v>0</v>
      </c>
    </row>
    <row r="333" spans="1:22" ht="15" customHeight="1" x14ac:dyDescent="0.25">
      <c r="A333" s="2" t="s">
        <v>484</v>
      </c>
      <c r="B333" s="2" t="s">
        <v>493</v>
      </c>
      <c r="C333" s="2">
        <v>2017</v>
      </c>
      <c r="D333" s="2" t="s">
        <v>609</v>
      </c>
      <c r="E333" s="2" t="s">
        <v>609</v>
      </c>
      <c r="F333" s="2" t="s">
        <v>609</v>
      </c>
      <c r="G333" s="2" t="s">
        <v>609</v>
      </c>
      <c r="H333" s="2" t="s">
        <v>609</v>
      </c>
      <c r="I333" s="2" t="s">
        <v>609</v>
      </c>
      <c r="J333" s="2" t="s">
        <v>609</v>
      </c>
      <c r="K333" s="2" t="s">
        <v>609</v>
      </c>
      <c r="L333" s="2" t="s">
        <v>609</v>
      </c>
      <c r="M333" s="2" t="s">
        <v>609</v>
      </c>
      <c r="N333" s="2" t="s">
        <v>609</v>
      </c>
      <c r="O333" s="2" t="s">
        <v>609</v>
      </c>
      <c r="P333" s="2" t="s">
        <v>609</v>
      </c>
      <c r="Q333" s="2" t="s">
        <v>609</v>
      </c>
      <c r="R333" s="2" t="s">
        <v>609</v>
      </c>
      <c r="S333" s="2" t="s">
        <v>609</v>
      </c>
      <c r="U333" s="15">
        <f t="shared" si="10"/>
        <v>0</v>
      </c>
      <c r="V333" s="2">
        <f t="shared" si="11"/>
        <v>0</v>
      </c>
    </row>
    <row r="334" spans="1:22" ht="15" customHeight="1" x14ac:dyDescent="0.25">
      <c r="A334" s="2" t="s">
        <v>484</v>
      </c>
      <c r="B334" s="2" t="s">
        <v>494</v>
      </c>
      <c r="C334" s="2">
        <v>2017</v>
      </c>
      <c r="D334" s="2" t="s">
        <v>609</v>
      </c>
      <c r="E334" s="2" t="s">
        <v>609</v>
      </c>
      <c r="F334" s="2" t="s">
        <v>609</v>
      </c>
      <c r="G334" s="2" t="s">
        <v>609</v>
      </c>
      <c r="H334" s="2" t="s">
        <v>609</v>
      </c>
      <c r="I334" s="2" t="s">
        <v>609</v>
      </c>
      <c r="J334" s="2" t="s">
        <v>609</v>
      </c>
      <c r="K334" s="2" t="s">
        <v>609</v>
      </c>
      <c r="L334" s="2" t="s">
        <v>609</v>
      </c>
      <c r="M334" s="2" t="s">
        <v>609</v>
      </c>
      <c r="N334" s="2" t="s">
        <v>609</v>
      </c>
      <c r="O334" s="2" t="s">
        <v>609</v>
      </c>
      <c r="P334" s="2" t="s">
        <v>609</v>
      </c>
      <c r="Q334" s="2" t="s">
        <v>609</v>
      </c>
      <c r="R334" s="2" t="s">
        <v>609</v>
      </c>
      <c r="S334" s="2" t="s">
        <v>609</v>
      </c>
      <c r="U334" s="15">
        <f t="shared" si="10"/>
        <v>0</v>
      </c>
      <c r="V334" s="2">
        <f t="shared" si="11"/>
        <v>0</v>
      </c>
    </row>
    <row r="335" spans="1:22" ht="15" customHeight="1" x14ac:dyDescent="0.25">
      <c r="A335" s="2" t="s">
        <v>484</v>
      </c>
      <c r="B335" s="2" t="s">
        <v>495</v>
      </c>
      <c r="C335" s="2">
        <v>2017</v>
      </c>
      <c r="D335" s="2">
        <v>62.601999999999997</v>
      </c>
      <c r="E335" s="2" t="s">
        <v>726</v>
      </c>
      <c r="F335" s="2" t="s">
        <v>726</v>
      </c>
      <c r="G335" s="2" t="s">
        <v>726</v>
      </c>
      <c r="H335" s="2" t="s">
        <v>726</v>
      </c>
      <c r="I335" s="2" t="s">
        <v>726</v>
      </c>
      <c r="J335" s="2" t="s">
        <v>726</v>
      </c>
      <c r="K335" s="2" t="s">
        <v>726</v>
      </c>
      <c r="L335" s="2" t="s">
        <v>726</v>
      </c>
      <c r="M335" s="2" t="s">
        <v>726</v>
      </c>
      <c r="N335" s="2" t="s">
        <v>609</v>
      </c>
      <c r="O335" s="2" t="s">
        <v>726</v>
      </c>
      <c r="P335" s="2" t="s">
        <v>609</v>
      </c>
      <c r="Q335" s="2" t="s">
        <v>726</v>
      </c>
      <c r="R335" s="2" t="s">
        <v>609</v>
      </c>
      <c r="S335" s="2" t="s">
        <v>726</v>
      </c>
      <c r="U335" s="15">
        <f t="shared" si="10"/>
        <v>62.601999999999997</v>
      </c>
      <c r="V335" s="2">
        <f t="shared" si="11"/>
        <v>0</v>
      </c>
    </row>
    <row r="336" spans="1:22" ht="15" customHeight="1" x14ac:dyDescent="0.25">
      <c r="A336" s="2" t="s">
        <v>484</v>
      </c>
      <c r="B336" s="2" t="s">
        <v>496</v>
      </c>
      <c r="C336" s="2">
        <v>2017</v>
      </c>
      <c r="D336" s="2" t="s">
        <v>609</v>
      </c>
      <c r="E336" s="2" t="s">
        <v>609</v>
      </c>
      <c r="F336" s="2" t="s">
        <v>609</v>
      </c>
      <c r="G336" s="2" t="s">
        <v>609</v>
      </c>
      <c r="H336" s="2" t="s">
        <v>609</v>
      </c>
      <c r="I336" s="2" t="s">
        <v>609</v>
      </c>
      <c r="J336" s="2" t="s">
        <v>609</v>
      </c>
      <c r="K336" s="2" t="s">
        <v>609</v>
      </c>
      <c r="L336" s="2" t="s">
        <v>609</v>
      </c>
      <c r="M336" s="2" t="s">
        <v>609</v>
      </c>
      <c r="N336" s="2" t="s">
        <v>609</v>
      </c>
      <c r="O336" s="2" t="s">
        <v>609</v>
      </c>
      <c r="P336" s="2" t="s">
        <v>609</v>
      </c>
      <c r="Q336" s="2" t="s">
        <v>609</v>
      </c>
      <c r="R336" s="2" t="s">
        <v>609</v>
      </c>
      <c r="S336" s="2" t="s">
        <v>609</v>
      </c>
      <c r="U336" s="15">
        <f t="shared" si="10"/>
        <v>0</v>
      </c>
      <c r="V336" s="2">
        <f t="shared" si="11"/>
        <v>0</v>
      </c>
    </row>
    <row r="337" spans="1:22" ht="15" customHeight="1" x14ac:dyDescent="0.25">
      <c r="A337" s="2" t="s">
        <v>497</v>
      </c>
      <c r="B337" s="2" t="s">
        <v>498</v>
      </c>
      <c r="C337" s="2">
        <v>2017</v>
      </c>
      <c r="D337" s="2">
        <v>128.99299999999999</v>
      </c>
      <c r="E337" s="2">
        <v>66.774000000000001</v>
      </c>
      <c r="F337" s="2">
        <v>11.808999999999999</v>
      </c>
      <c r="G337" s="2">
        <v>21.494</v>
      </c>
      <c r="H337" s="2">
        <v>18.619</v>
      </c>
      <c r="I337" s="2">
        <v>13.023999999999999</v>
      </c>
      <c r="J337" s="2">
        <v>15.215</v>
      </c>
      <c r="K337" s="2">
        <v>0.1</v>
      </c>
      <c r="L337" s="2">
        <v>0.67600000000000005</v>
      </c>
      <c r="M337" s="2" t="s">
        <v>726</v>
      </c>
      <c r="N337" s="2" t="s">
        <v>609</v>
      </c>
      <c r="O337" s="2" t="s">
        <v>726</v>
      </c>
      <c r="P337" s="2" t="s">
        <v>609</v>
      </c>
      <c r="Q337" s="2" t="s">
        <v>726</v>
      </c>
      <c r="R337" s="2" t="s">
        <v>609</v>
      </c>
      <c r="S337" s="2" t="s">
        <v>726</v>
      </c>
      <c r="U337" s="15">
        <f t="shared" si="10"/>
        <v>128.99299999999999</v>
      </c>
      <c r="V337" s="2">
        <f t="shared" si="11"/>
        <v>0</v>
      </c>
    </row>
    <row r="338" spans="1:22" ht="15" customHeight="1" x14ac:dyDescent="0.25">
      <c r="A338" s="2" t="s">
        <v>499</v>
      </c>
      <c r="B338" s="2" t="s">
        <v>500</v>
      </c>
      <c r="C338" s="2">
        <v>2017</v>
      </c>
      <c r="D338" s="2" t="s">
        <v>609</v>
      </c>
      <c r="E338" s="2" t="s">
        <v>609</v>
      </c>
      <c r="F338" s="2" t="s">
        <v>609</v>
      </c>
      <c r="G338" s="2" t="s">
        <v>609</v>
      </c>
      <c r="H338" s="2" t="s">
        <v>609</v>
      </c>
      <c r="I338" s="2" t="s">
        <v>609</v>
      </c>
      <c r="J338" s="2" t="s">
        <v>609</v>
      </c>
      <c r="K338" s="2" t="s">
        <v>609</v>
      </c>
      <c r="L338" s="2" t="s">
        <v>609</v>
      </c>
      <c r="M338" s="2" t="s">
        <v>609</v>
      </c>
      <c r="N338" s="2" t="s">
        <v>609</v>
      </c>
      <c r="O338" s="2" t="s">
        <v>609</v>
      </c>
      <c r="P338" s="2" t="s">
        <v>609</v>
      </c>
      <c r="Q338" s="2" t="s">
        <v>609</v>
      </c>
      <c r="R338" s="2" t="s">
        <v>609</v>
      </c>
      <c r="S338" s="2" t="s">
        <v>609</v>
      </c>
      <c r="U338" s="15">
        <f t="shared" si="10"/>
        <v>0</v>
      </c>
      <c r="V338" s="2">
        <f t="shared" si="11"/>
        <v>0</v>
      </c>
    </row>
    <row r="339" spans="1:22" ht="15" customHeight="1" x14ac:dyDescent="0.25">
      <c r="A339" s="2" t="s">
        <v>501</v>
      </c>
      <c r="B339" s="2" t="s">
        <v>502</v>
      </c>
      <c r="C339" s="2">
        <v>2017</v>
      </c>
      <c r="D339" s="2">
        <v>22.17</v>
      </c>
      <c r="E339" s="2">
        <v>12.185</v>
      </c>
      <c r="F339" s="2">
        <v>2.8180000000000001</v>
      </c>
      <c r="G339" s="2">
        <v>0.19600000000000001</v>
      </c>
      <c r="H339" s="2" t="s">
        <v>726</v>
      </c>
      <c r="I339" s="2">
        <v>5.58</v>
      </c>
      <c r="J339" s="2">
        <v>1.389</v>
      </c>
      <c r="K339" s="2" t="s">
        <v>726</v>
      </c>
      <c r="L339" s="2" t="s">
        <v>726</v>
      </c>
      <c r="M339" s="2" t="s">
        <v>726</v>
      </c>
      <c r="N339" s="2" t="s">
        <v>609</v>
      </c>
      <c r="O339" s="2" t="s">
        <v>726</v>
      </c>
      <c r="P339" s="2" t="s">
        <v>609</v>
      </c>
      <c r="Q339" s="2" t="s">
        <v>726</v>
      </c>
      <c r="R339" s="2" t="s">
        <v>609</v>
      </c>
      <c r="S339" s="2" t="s">
        <v>726</v>
      </c>
      <c r="U339" s="15">
        <f t="shared" si="10"/>
        <v>22.17</v>
      </c>
      <c r="V339" s="2">
        <f t="shared" si="11"/>
        <v>0</v>
      </c>
    </row>
    <row r="340" spans="1:22" ht="15" customHeight="1" x14ac:dyDescent="0.25">
      <c r="A340" s="2" t="s">
        <v>501</v>
      </c>
      <c r="B340" s="2" t="s">
        <v>503</v>
      </c>
      <c r="C340" s="2">
        <v>2017</v>
      </c>
      <c r="D340" s="2">
        <v>15.388999999999999</v>
      </c>
      <c r="E340" s="2">
        <v>5.6</v>
      </c>
      <c r="F340" s="2">
        <v>1.3440000000000001</v>
      </c>
      <c r="G340" s="2">
        <v>3.7679999999999998</v>
      </c>
      <c r="H340" s="2" t="s">
        <v>726</v>
      </c>
      <c r="I340" s="2">
        <v>3.5139999999999998</v>
      </c>
      <c r="J340" s="2">
        <v>1.1599999999999999</v>
      </c>
      <c r="K340" s="2" t="s">
        <v>726</v>
      </c>
      <c r="L340" s="2" t="s">
        <v>726</v>
      </c>
      <c r="M340" s="2" t="s">
        <v>726</v>
      </c>
      <c r="N340" s="2" t="s">
        <v>609</v>
      </c>
      <c r="O340" s="2" t="s">
        <v>726</v>
      </c>
      <c r="P340" s="2" t="s">
        <v>609</v>
      </c>
      <c r="Q340" s="2" t="s">
        <v>726</v>
      </c>
      <c r="R340" s="2" t="s">
        <v>609</v>
      </c>
      <c r="S340" s="2" t="s">
        <v>726</v>
      </c>
      <c r="U340" s="15">
        <f t="shared" si="10"/>
        <v>15.388999999999999</v>
      </c>
      <c r="V340" s="2">
        <f t="shared" si="11"/>
        <v>0</v>
      </c>
    </row>
    <row r="341" spans="1:22" ht="15" customHeight="1" x14ac:dyDescent="0.25">
      <c r="A341" s="2" t="s">
        <v>501</v>
      </c>
      <c r="B341" s="2" t="s">
        <v>504</v>
      </c>
      <c r="C341" s="2">
        <v>2017</v>
      </c>
      <c r="D341" s="2">
        <v>525.17899999999997</v>
      </c>
      <c r="E341" s="2">
        <v>254.048</v>
      </c>
      <c r="F341" s="2">
        <v>44.253999999999998</v>
      </c>
      <c r="G341" s="2" t="s">
        <v>726</v>
      </c>
      <c r="H341" s="2" t="s">
        <v>726</v>
      </c>
      <c r="I341" s="2">
        <v>79.075999999999993</v>
      </c>
      <c r="J341" s="2">
        <v>127.78700000000001</v>
      </c>
      <c r="K341" s="2">
        <v>1.371</v>
      </c>
      <c r="L341" s="2">
        <v>6.4039999999999999</v>
      </c>
      <c r="M341" s="2">
        <v>12.244999999999999</v>
      </c>
      <c r="N341" s="2" t="s">
        <v>609</v>
      </c>
      <c r="O341" s="2" t="s">
        <v>726</v>
      </c>
      <c r="P341" s="2" t="s">
        <v>609</v>
      </c>
      <c r="Q341" s="2" t="s">
        <v>726</v>
      </c>
      <c r="R341" s="2" t="s">
        <v>609</v>
      </c>
      <c r="S341" s="2" t="s">
        <v>726</v>
      </c>
      <c r="U341" s="15">
        <f t="shared" si="10"/>
        <v>525.17899999999997</v>
      </c>
      <c r="V341" s="2">
        <f t="shared" si="11"/>
        <v>0</v>
      </c>
    </row>
    <row r="342" spans="1:22" ht="15" customHeight="1" x14ac:dyDescent="0.25">
      <c r="A342" s="2" t="s">
        <v>501</v>
      </c>
      <c r="B342" s="2" t="s">
        <v>505</v>
      </c>
      <c r="C342" s="2">
        <v>2017</v>
      </c>
      <c r="D342" s="2">
        <v>127.43300000000001</v>
      </c>
      <c r="E342" s="2" t="s">
        <v>726</v>
      </c>
      <c r="F342" s="2" t="s">
        <v>726</v>
      </c>
      <c r="G342" s="2">
        <v>127.43300000000001</v>
      </c>
      <c r="H342" s="2" t="s">
        <v>726</v>
      </c>
      <c r="I342" s="2" t="s">
        <v>726</v>
      </c>
      <c r="J342" s="2" t="s">
        <v>726</v>
      </c>
      <c r="K342" s="2" t="s">
        <v>726</v>
      </c>
      <c r="L342" s="2" t="s">
        <v>726</v>
      </c>
      <c r="M342" s="2" t="s">
        <v>726</v>
      </c>
      <c r="N342" s="2" t="s">
        <v>609</v>
      </c>
      <c r="O342" s="2" t="s">
        <v>726</v>
      </c>
      <c r="P342" s="2" t="s">
        <v>609</v>
      </c>
      <c r="Q342" s="2" t="s">
        <v>726</v>
      </c>
      <c r="R342" s="2" t="s">
        <v>609</v>
      </c>
      <c r="S342" s="2" t="s">
        <v>726</v>
      </c>
      <c r="U342" s="15">
        <f t="shared" si="10"/>
        <v>127.43300000000001</v>
      </c>
      <c r="V342" s="2">
        <f t="shared" si="11"/>
        <v>0</v>
      </c>
    </row>
    <row r="343" spans="1:22" ht="15" customHeight="1" x14ac:dyDescent="0.25">
      <c r="A343" s="2" t="s">
        <v>501</v>
      </c>
      <c r="B343" s="2" t="s">
        <v>506</v>
      </c>
      <c r="C343" s="2">
        <v>2017</v>
      </c>
      <c r="D343" s="2">
        <v>6.4379999999999997</v>
      </c>
      <c r="E343" s="2">
        <v>1.8069999999999999</v>
      </c>
      <c r="F343" s="2">
        <v>1.359</v>
      </c>
      <c r="G343" s="2">
        <v>6.7000000000000004E-2</v>
      </c>
      <c r="H343" s="2" t="s">
        <v>726</v>
      </c>
      <c r="I343" s="2">
        <v>2.911</v>
      </c>
      <c r="J343" s="2">
        <v>0.29399999999999998</v>
      </c>
      <c r="K343" s="2" t="s">
        <v>726</v>
      </c>
      <c r="L343" s="2" t="s">
        <v>726</v>
      </c>
      <c r="M343" s="2" t="s">
        <v>726</v>
      </c>
      <c r="N343" s="2" t="s">
        <v>609</v>
      </c>
      <c r="O343" s="2" t="s">
        <v>726</v>
      </c>
      <c r="P343" s="2" t="s">
        <v>609</v>
      </c>
      <c r="Q343" s="2" t="s">
        <v>726</v>
      </c>
      <c r="R343" s="2" t="s">
        <v>609</v>
      </c>
      <c r="S343" s="2" t="s">
        <v>726</v>
      </c>
      <c r="U343" s="15">
        <f t="shared" si="10"/>
        <v>6.4379999999999997</v>
      </c>
      <c r="V343" s="2">
        <f t="shared" si="11"/>
        <v>0</v>
      </c>
    </row>
    <row r="344" spans="1:22" ht="15" customHeight="1" x14ac:dyDescent="0.25">
      <c r="A344" s="2" t="s">
        <v>512</v>
      </c>
      <c r="B344" s="2" t="s">
        <v>513</v>
      </c>
      <c r="C344" s="2">
        <v>2017</v>
      </c>
      <c r="D344" s="2">
        <v>1000</v>
      </c>
      <c r="E344" s="2">
        <v>500</v>
      </c>
      <c r="F344" s="2">
        <v>400</v>
      </c>
      <c r="G344" s="2">
        <v>100</v>
      </c>
      <c r="H344" s="2" t="s">
        <v>743</v>
      </c>
      <c r="I344" s="2" t="s">
        <v>743</v>
      </c>
      <c r="J344" s="2" t="s">
        <v>743</v>
      </c>
      <c r="K344" s="2" t="s">
        <v>743</v>
      </c>
      <c r="L344" s="2" t="s">
        <v>743</v>
      </c>
      <c r="M344" s="2" t="s">
        <v>743</v>
      </c>
      <c r="N344" s="2" t="s">
        <v>609</v>
      </c>
      <c r="O344" s="2" t="s">
        <v>609</v>
      </c>
      <c r="P344" s="2" t="s">
        <v>609</v>
      </c>
      <c r="Q344" s="2" t="s">
        <v>609</v>
      </c>
      <c r="R344" s="2" t="s">
        <v>609</v>
      </c>
      <c r="S344" s="2" t="s">
        <v>609</v>
      </c>
      <c r="U344" s="15">
        <f t="shared" si="10"/>
        <v>1000</v>
      </c>
      <c r="V344" s="2">
        <f t="shared" si="11"/>
        <v>0</v>
      </c>
    </row>
    <row r="345" spans="1:22" ht="15" customHeight="1" x14ac:dyDescent="0.25">
      <c r="A345" s="2" t="s">
        <v>512</v>
      </c>
      <c r="B345" s="2" t="s">
        <v>514</v>
      </c>
      <c r="C345" s="2">
        <v>2017</v>
      </c>
      <c r="D345" s="2" t="s">
        <v>609</v>
      </c>
      <c r="E345" s="2" t="s">
        <v>609</v>
      </c>
      <c r="F345" s="2" t="s">
        <v>609</v>
      </c>
      <c r="G345" s="2" t="s">
        <v>609</v>
      </c>
      <c r="H345" s="2" t="s">
        <v>609</v>
      </c>
      <c r="I345" s="2" t="s">
        <v>609</v>
      </c>
      <c r="J345" s="2" t="s">
        <v>609</v>
      </c>
      <c r="K345" s="2" t="s">
        <v>609</v>
      </c>
      <c r="L345" s="2" t="s">
        <v>609</v>
      </c>
      <c r="M345" s="2" t="s">
        <v>609</v>
      </c>
      <c r="N345" s="2" t="s">
        <v>609</v>
      </c>
      <c r="O345" s="2" t="s">
        <v>609</v>
      </c>
      <c r="P345" s="2" t="s">
        <v>609</v>
      </c>
      <c r="Q345" s="2" t="s">
        <v>609</v>
      </c>
      <c r="R345" s="2" t="s">
        <v>609</v>
      </c>
      <c r="S345" s="2" t="s">
        <v>609</v>
      </c>
      <c r="U345" s="15">
        <f t="shared" si="10"/>
        <v>0</v>
      </c>
      <c r="V345" s="2">
        <f t="shared" si="11"/>
        <v>0</v>
      </c>
    </row>
    <row r="346" spans="1:22" ht="15" customHeight="1" x14ac:dyDescent="0.25">
      <c r="A346" s="2" t="s">
        <v>512</v>
      </c>
      <c r="B346" s="2" t="s">
        <v>515</v>
      </c>
      <c r="C346" s="2">
        <v>2017</v>
      </c>
      <c r="D346" s="2">
        <v>1000</v>
      </c>
      <c r="E346" s="2">
        <v>500</v>
      </c>
      <c r="F346" s="2">
        <v>400</v>
      </c>
      <c r="G346" s="2">
        <v>100</v>
      </c>
      <c r="H346" s="2" t="s">
        <v>726</v>
      </c>
      <c r="I346" s="2" t="s">
        <v>726</v>
      </c>
      <c r="J346" s="2" t="s">
        <v>726</v>
      </c>
      <c r="K346" s="2" t="s">
        <v>726</v>
      </c>
      <c r="L346" s="2" t="s">
        <v>726</v>
      </c>
      <c r="M346" s="2" t="s">
        <v>726</v>
      </c>
      <c r="N346" s="2" t="s">
        <v>609</v>
      </c>
      <c r="O346" s="2" t="s">
        <v>726</v>
      </c>
      <c r="P346" s="2" t="s">
        <v>609</v>
      </c>
      <c r="Q346" s="2" t="s">
        <v>726</v>
      </c>
      <c r="R346" s="2" t="s">
        <v>609</v>
      </c>
      <c r="S346" s="2" t="s">
        <v>726</v>
      </c>
      <c r="U346" s="15">
        <f t="shared" si="10"/>
        <v>1000</v>
      </c>
      <c r="V346" s="2">
        <f t="shared" si="11"/>
        <v>0</v>
      </c>
    </row>
    <row r="347" spans="1:22" ht="15" customHeight="1" x14ac:dyDescent="0.25">
      <c r="A347" s="2" t="s">
        <v>516</v>
      </c>
      <c r="B347" s="2" t="s">
        <v>517</v>
      </c>
      <c r="C347" s="2">
        <v>2017</v>
      </c>
      <c r="D347" s="2" t="s">
        <v>609</v>
      </c>
      <c r="E347" s="2" t="s">
        <v>609</v>
      </c>
      <c r="F347" s="2" t="s">
        <v>609</v>
      </c>
      <c r="G347" s="2" t="s">
        <v>609</v>
      </c>
      <c r="H347" s="2" t="s">
        <v>609</v>
      </c>
      <c r="I347" s="2" t="s">
        <v>609</v>
      </c>
      <c r="J347" s="2" t="s">
        <v>609</v>
      </c>
      <c r="K347" s="2" t="s">
        <v>609</v>
      </c>
      <c r="L347" s="2" t="s">
        <v>609</v>
      </c>
      <c r="M347" s="2" t="s">
        <v>609</v>
      </c>
      <c r="N347" s="2" t="s">
        <v>609</v>
      </c>
      <c r="O347" s="2" t="s">
        <v>609</v>
      </c>
      <c r="P347" s="2" t="s">
        <v>609</v>
      </c>
      <c r="Q347" s="2" t="s">
        <v>609</v>
      </c>
      <c r="R347" s="2" t="s">
        <v>609</v>
      </c>
      <c r="S347" s="2" t="s">
        <v>609</v>
      </c>
      <c r="U347" s="15">
        <f t="shared" si="10"/>
        <v>0</v>
      </c>
      <c r="V347" s="2">
        <f t="shared" si="11"/>
        <v>0</v>
      </c>
    </row>
    <row r="348" spans="1:22" ht="15" customHeight="1" x14ac:dyDescent="0.25">
      <c r="A348" s="2" t="s">
        <v>518</v>
      </c>
      <c r="B348" s="2" t="s">
        <v>519</v>
      </c>
      <c r="C348" s="2">
        <v>2017</v>
      </c>
      <c r="D348" s="2">
        <v>9.657</v>
      </c>
      <c r="E348" s="2">
        <v>4.9800000000000004</v>
      </c>
      <c r="F348" s="2">
        <v>0.71599999999999997</v>
      </c>
      <c r="G348" s="2">
        <v>0.53200000000000003</v>
      </c>
      <c r="H348" s="2" t="s">
        <v>726</v>
      </c>
      <c r="I348" s="2">
        <v>2.66</v>
      </c>
      <c r="J348" s="2">
        <v>0.77600000000000002</v>
      </c>
      <c r="K348" s="2" t="s">
        <v>726</v>
      </c>
      <c r="L348" s="2" t="s">
        <v>726</v>
      </c>
      <c r="M348" s="2" t="s">
        <v>726</v>
      </c>
      <c r="N348" s="2" t="s">
        <v>609</v>
      </c>
      <c r="O348" s="2" t="s">
        <v>726</v>
      </c>
      <c r="P348" s="2" t="s">
        <v>609</v>
      </c>
      <c r="Q348" s="2" t="s">
        <v>726</v>
      </c>
      <c r="R348" s="2" t="s">
        <v>609</v>
      </c>
      <c r="S348" s="2" t="s">
        <v>726</v>
      </c>
      <c r="U348" s="15">
        <f t="shared" si="10"/>
        <v>9.657</v>
      </c>
      <c r="V348" s="2">
        <f t="shared" si="11"/>
        <v>0</v>
      </c>
    </row>
    <row r="349" spans="1:22" ht="15" customHeight="1" x14ac:dyDescent="0.25">
      <c r="A349" s="2" t="s">
        <v>518</v>
      </c>
      <c r="B349" s="2" t="s">
        <v>520</v>
      </c>
      <c r="C349" s="2">
        <v>2017</v>
      </c>
      <c r="D349" s="2" t="s">
        <v>726</v>
      </c>
      <c r="E349" s="2" t="s">
        <v>726</v>
      </c>
      <c r="F349" s="2" t="s">
        <v>726</v>
      </c>
      <c r="G349" s="2" t="s">
        <v>726</v>
      </c>
      <c r="H349" s="2" t="s">
        <v>726</v>
      </c>
      <c r="I349" s="2" t="s">
        <v>726</v>
      </c>
      <c r="J349" s="2" t="s">
        <v>726</v>
      </c>
      <c r="K349" s="2" t="s">
        <v>726</v>
      </c>
      <c r="L349" s="2" t="s">
        <v>726</v>
      </c>
      <c r="M349" s="2" t="s">
        <v>726</v>
      </c>
      <c r="N349" s="2" t="s">
        <v>609</v>
      </c>
      <c r="O349" s="2" t="s">
        <v>726</v>
      </c>
      <c r="P349" s="2" t="s">
        <v>609</v>
      </c>
      <c r="Q349" s="2" t="s">
        <v>726</v>
      </c>
      <c r="R349" s="2" t="s">
        <v>609</v>
      </c>
      <c r="S349" s="2" t="s">
        <v>726</v>
      </c>
      <c r="U349" s="15">
        <f t="shared" si="10"/>
        <v>0</v>
      </c>
      <c r="V349" s="2">
        <f t="shared" si="11"/>
        <v>0</v>
      </c>
    </row>
    <row r="350" spans="1:22" ht="15" customHeight="1" x14ac:dyDescent="0.25">
      <c r="A350" s="2" t="s">
        <v>518</v>
      </c>
      <c r="B350" s="2" t="s">
        <v>521</v>
      </c>
      <c r="C350" s="2">
        <v>2017</v>
      </c>
      <c r="D350" s="2">
        <v>3.0710000000000002</v>
      </c>
      <c r="E350" s="2">
        <v>2.766</v>
      </c>
      <c r="F350" s="2">
        <v>0</v>
      </c>
      <c r="G350" s="2">
        <v>0</v>
      </c>
      <c r="H350" s="2" t="s">
        <v>726</v>
      </c>
      <c r="I350" s="2">
        <v>0.30499999999999999</v>
      </c>
      <c r="J350" s="2">
        <v>0</v>
      </c>
      <c r="K350" s="2" t="s">
        <v>726</v>
      </c>
      <c r="L350" s="2" t="s">
        <v>726</v>
      </c>
      <c r="M350" s="2" t="s">
        <v>726</v>
      </c>
      <c r="N350" s="2" t="s">
        <v>609</v>
      </c>
      <c r="O350" s="2" t="s">
        <v>726</v>
      </c>
      <c r="P350" s="2" t="s">
        <v>609</v>
      </c>
      <c r="Q350" s="2" t="s">
        <v>726</v>
      </c>
      <c r="R350" s="2" t="s">
        <v>609</v>
      </c>
      <c r="S350" s="2" t="s">
        <v>726</v>
      </c>
      <c r="U350" s="15">
        <f t="shared" si="10"/>
        <v>3.0710000000000002</v>
      </c>
      <c r="V350" s="2">
        <f t="shared" si="11"/>
        <v>0</v>
      </c>
    </row>
    <row r="351" spans="1:22" ht="15" customHeight="1" x14ac:dyDescent="0.25">
      <c r="A351" s="2" t="s">
        <v>518</v>
      </c>
      <c r="B351" s="2" t="s">
        <v>522</v>
      </c>
      <c r="C351" s="2">
        <v>2017</v>
      </c>
      <c r="D351" s="2">
        <v>127.768</v>
      </c>
      <c r="E351" s="2">
        <v>66.141000000000005</v>
      </c>
      <c r="F351" s="2">
        <v>15.516999999999999</v>
      </c>
      <c r="G351" s="2">
        <v>10.095000000000001</v>
      </c>
      <c r="H351" s="2" t="s">
        <v>726</v>
      </c>
      <c r="I351" s="2">
        <v>21.95</v>
      </c>
      <c r="J351" s="2">
        <v>23.3</v>
      </c>
      <c r="K351" s="2" t="s">
        <v>726</v>
      </c>
      <c r="L351" s="2" t="s">
        <v>726</v>
      </c>
      <c r="M351" s="2" t="s">
        <v>726</v>
      </c>
      <c r="N351" s="2" t="s">
        <v>609</v>
      </c>
      <c r="O351" s="2" t="s">
        <v>726</v>
      </c>
      <c r="P351" s="2" t="s">
        <v>609</v>
      </c>
      <c r="Q351" s="2" t="s">
        <v>726</v>
      </c>
      <c r="R351" s="2" t="s">
        <v>609</v>
      </c>
      <c r="S351" s="2" t="s">
        <v>726</v>
      </c>
      <c r="U351" s="15">
        <f t="shared" si="10"/>
        <v>127.768</v>
      </c>
      <c r="V351" s="2">
        <f t="shared" si="11"/>
        <v>0</v>
      </c>
    </row>
    <row r="352" spans="1:22" ht="15" customHeight="1" x14ac:dyDescent="0.25">
      <c r="A352" s="2" t="s">
        <v>523</v>
      </c>
      <c r="B352" s="2" t="s">
        <v>524</v>
      </c>
      <c r="C352" s="2">
        <v>2017</v>
      </c>
      <c r="D352" s="2">
        <v>975.86599999999999</v>
      </c>
      <c r="E352" s="2">
        <v>501.61200000000002</v>
      </c>
      <c r="F352" s="2">
        <v>47.784999999999997</v>
      </c>
      <c r="G352" s="2">
        <v>79.558999999999997</v>
      </c>
      <c r="H352" s="2" t="s">
        <v>726</v>
      </c>
      <c r="I352" s="2">
        <v>160.155</v>
      </c>
      <c r="J352" s="2">
        <v>73.474999999999994</v>
      </c>
      <c r="K352" s="2">
        <v>0.501</v>
      </c>
      <c r="L352" s="2">
        <v>93.575999999999993</v>
      </c>
      <c r="M352" s="2">
        <v>19.222999999999999</v>
      </c>
      <c r="N352" s="2" t="s">
        <v>609</v>
      </c>
      <c r="O352" s="2" t="s">
        <v>726</v>
      </c>
      <c r="P352" s="2" t="s">
        <v>609</v>
      </c>
      <c r="Q352" s="2" t="s">
        <v>726</v>
      </c>
      <c r="R352" s="2" t="s">
        <v>609</v>
      </c>
      <c r="S352" s="2" t="s">
        <v>726</v>
      </c>
      <c r="U352" s="15">
        <f t="shared" si="10"/>
        <v>975.86599999999999</v>
      </c>
      <c r="V352" s="2">
        <f t="shared" si="11"/>
        <v>0</v>
      </c>
    </row>
    <row r="353" spans="1:22" ht="15" customHeight="1" x14ac:dyDescent="0.25">
      <c r="A353" s="2" t="s">
        <v>525</v>
      </c>
      <c r="B353" s="2" t="s">
        <v>526</v>
      </c>
      <c r="C353" s="2">
        <v>2017</v>
      </c>
      <c r="D353" s="2" t="s">
        <v>609</v>
      </c>
      <c r="E353" s="2" t="s">
        <v>609</v>
      </c>
      <c r="F353" s="2" t="s">
        <v>609</v>
      </c>
      <c r="G353" s="2" t="s">
        <v>609</v>
      </c>
      <c r="H353" s="2" t="s">
        <v>609</v>
      </c>
      <c r="I353" s="2" t="s">
        <v>609</v>
      </c>
      <c r="J353" s="2" t="s">
        <v>609</v>
      </c>
      <c r="K353" s="2" t="s">
        <v>609</v>
      </c>
      <c r="L353" s="2" t="s">
        <v>609</v>
      </c>
      <c r="M353" s="2" t="s">
        <v>609</v>
      </c>
      <c r="N353" s="2" t="s">
        <v>609</v>
      </c>
      <c r="O353" s="2" t="s">
        <v>609</v>
      </c>
      <c r="P353" s="2" t="s">
        <v>609</v>
      </c>
      <c r="Q353" s="2" t="s">
        <v>609</v>
      </c>
      <c r="R353" s="2" t="s">
        <v>609</v>
      </c>
      <c r="S353" s="2" t="s">
        <v>609</v>
      </c>
      <c r="U353" s="15">
        <f t="shared" si="10"/>
        <v>0</v>
      </c>
      <c r="V353" s="2">
        <f t="shared" si="11"/>
        <v>0</v>
      </c>
    </row>
    <row r="354" spans="1:22" ht="15" customHeight="1" x14ac:dyDescent="0.25">
      <c r="A354" s="2" t="s">
        <v>529</v>
      </c>
      <c r="B354" s="2" t="s">
        <v>530</v>
      </c>
      <c r="C354" s="2">
        <v>2017</v>
      </c>
      <c r="D354" s="2">
        <v>11.1</v>
      </c>
      <c r="E354" s="2">
        <v>4.32</v>
      </c>
      <c r="F354" s="2">
        <v>4.2699999999999996</v>
      </c>
      <c r="G354" s="2">
        <v>0</v>
      </c>
      <c r="H354" s="2" t="s">
        <v>726</v>
      </c>
      <c r="I354" s="2">
        <v>1.99</v>
      </c>
      <c r="J354" s="2">
        <v>0.01</v>
      </c>
      <c r="K354" s="2">
        <v>0</v>
      </c>
      <c r="L354" s="2">
        <v>0.47</v>
      </c>
      <c r="M354" s="2">
        <v>0</v>
      </c>
      <c r="N354" s="2" t="s">
        <v>609</v>
      </c>
      <c r="O354" s="2" t="s">
        <v>726</v>
      </c>
      <c r="P354" s="2" t="s">
        <v>609</v>
      </c>
      <c r="Q354" s="2" t="s">
        <v>726</v>
      </c>
      <c r="R354" s="2" t="s">
        <v>609</v>
      </c>
      <c r="S354" s="2" t="s">
        <v>726</v>
      </c>
      <c r="U354" s="15">
        <f t="shared" si="10"/>
        <v>11.1</v>
      </c>
      <c r="V354" s="2">
        <f t="shared" si="11"/>
        <v>0</v>
      </c>
    </row>
    <row r="355" spans="1:22" ht="15" customHeight="1" x14ac:dyDescent="0.25">
      <c r="A355" s="2" t="s">
        <v>529</v>
      </c>
      <c r="B355" s="2" t="s">
        <v>531</v>
      </c>
      <c r="C355" s="2">
        <v>2017</v>
      </c>
      <c r="D355" s="2">
        <v>169.2</v>
      </c>
      <c r="E355" s="2">
        <v>90.4</v>
      </c>
      <c r="F355" s="2">
        <v>14.9</v>
      </c>
      <c r="G355" s="2">
        <v>7.7</v>
      </c>
      <c r="H355" s="2">
        <v>0</v>
      </c>
      <c r="I355" s="2">
        <v>22.2</v>
      </c>
      <c r="J355" s="2">
        <v>17.100000000000001</v>
      </c>
      <c r="K355" s="2">
        <v>0.1</v>
      </c>
      <c r="L355" s="2">
        <v>0</v>
      </c>
      <c r="M355" s="2">
        <v>16.899999999999999</v>
      </c>
      <c r="N355" s="2" t="s">
        <v>609</v>
      </c>
      <c r="O355" s="2" t="s">
        <v>726</v>
      </c>
      <c r="P355" s="2" t="s">
        <v>609</v>
      </c>
      <c r="Q355" s="2" t="s">
        <v>726</v>
      </c>
      <c r="R355" s="2" t="s">
        <v>609</v>
      </c>
      <c r="S355" s="2" t="s">
        <v>726</v>
      </c>
      <c r="U355" s="15">
        <f t="shared" si="10"/>
        <v>169.2</v>
      </c>
      <c r="V355" s="2">
        <f t="shared" si="11"/>
        <v>0</v>
      </c>
    </row>
    <row r="356" spans="1:22" ht="15" customHeight="1" x14ac:dyDescent="0.25">
      <c r="A356" s="2" t="s">
        <v>529</v>
      </c>
      <c r="B356" s="2" t="s">
        <v>532</v>
      </c>
      <c r="C356" s="2">
        <v>2017</v>
      </c>
      <c r="D356" s="2">
        <v>18.5</v>
      </c>
      <c r="E356" s="2">
        <v>11.9</v>
      </c>
      <c r="F356" s="2">
        <v>2</v>
      </c>
      <c r="G356" s="2">
        <v>0.2</v>
      </c>
      <c r="H356" s="2">
        <v>0</v>
      </c>
      <c r="I356" s="2">
        <v>2</v>
      </c>
      <c r="J356" s="2">
        <v>0.8</v>
      </c>
      <c r="K356" s="2">
        <v>0</v>
      </c>
      <c r="L356" s="2">
        <v>0</v>
      </c>
      <c r="M356" s="2">
        <v>1.5</v>
      </c>
      <c r="N356" s="2" t="s">
        <v>609</v>
      </c>
      <c r="O356" s="2" t="s">
        <v>726</v>
      </c>
      <c r="P356" s="2" t="s">
        <v>609</v>
      </c>
      <c r="Q356" s="2" t="s">
        <v>726</v>
      </c>
      <c r="R356" s="2" t="s">
        <v>609</v>
      </c>
      <c r="S356" s="2" t="s">
        <v>726</v>
      </c>
      <c r="U356" s="15">
        <f t="shared" si="10"/>
        <v>18.5</v>
      </c>
      <c r="V356" s="2">
        <f t="shared" si="11"/>
        <v>0</v>
      </c>
    </row>
    <row r="357" spans="1:22" ht="15" customHeight="1" x14ac:dyDescent="0.25">
      <c r="A357" s="2" t="s">
        <v>529</v>
      </c>
      <c r="B357" s="2" t="s">
        <v>533</v>
      </c>
      <c r="C357" s="2">
        <v>2017</v>
      </c>
      <c r="D357" s="2">
        <v>1307.4000000000001</v>
      </c>
      <c r="E357" s="2">
        <v>532.84</v>
      </c>
      <c r="F357" s="2">
        <v>196.89</v>
      </c>
      <c r="G357" s="2">
        <v>72.33</v>
      </c>
      <c r="H357" s="2" t="s">
        <v>726</v>
      </c>
      <c r="I357" s="2">
        <v>149.58000000000001</v>
      </c>
      <c r="J357" s="2">
        <v>122.37</v>
      </c>
      <c r="K357" s="2">
        <v>7.66</v>
      </c>
      <c r="L357" s="2">
        <v>28.36</v>
      </c>
      <c r="M357" s="2">
        <v>115.36</v>
      </c>
      <c r="N357" s="2" t="s">
        <v>903</v>
      </c>
      <c r="O357" s="2">
        <v>86</v>
      </c>
      <c r="P357" s="2" t="s">
        <v>609</v>
      </c>
      <c r="Q357" s="2" t="s">
        <v>726</v>
      </c>
      <c r="R357" s="2" t="s">
        <v>609</v>
      </c>
      <c r="S357" s="2" t="s">
        <v>726</v>
      </c>
      <c r="U357" s="15">
        <f t="shared" si="10"/>
        <v>1307.4000000000001</v>
      </c>
      <c r="V357" s="2">
        <f t="shared" si="11"/>
        <v>86</v>
      </c>
    </row>
    <row r="358" spans="1:22" ht="15" customHeight="1" x14ac:dyDescent="0.25">
      <c r="A358" s="2" t="s">
        <v>529</v>
      </c>
      <c r="B358" s="2" t="s">
        <v>534</v>
      </c>
      <c r="C358" s="2">
        <v>2017</v>
      </c>
      <c r="D358" s="2">
        <v>16.899999999999999</v>
      </c>
      <c r="E358" s="2">
        <v>7.31</v>
      </c>
      <c r="F358" s="2">
        <v>5.4</v>
      </c>
      <c r="G358" s="2">
        <v>0.14000000000000001</v>
      </c>
      <c r="H358" s="2" t="s">
        <v>726</v>
      </c>
      <c r="I358" s="2">
        <v>3.82</v>
      </c>
      <c r="J358" s="2">
        <v>0.23</v>
      </c>
      <c r="K358" s="2">
        <v>0</v>
      </c>
      <c r="L358" s="2">
        <v>0</v>
      </c>
      <c r="M358" s="2">
        <v>0</v>
      </c>
      <c r="N358" s="2" t="s">
        <v>609</v>
      </c>
      <c r="O358" s="2" t="s">
        <v>726</v>
      </c>
      <c r="P358" s="2" t="s">
        <v>609</v>
      </c>
      <c r="Q358" s="2" t="s">
        <v>726</v>
      </c>
      <c r="R358" s="2" t="s">
        <v>609</v>
      </c>
      <c r="S358" s="2" t="s">
        <v>726</v>
      </c>
      <c r="U358" s="15">
        <f t="shared" si="10"/>
        <v>16.899999999999999</v>
      </c>
      <c r="V358" s="2">
        <f t="shared" si="11"/>
        <v>0</v>
      </c>
    </row>
    <row r="359" spans="1:22" ht="15" customHeight="1" x14ac:dyDescent="0.25">
      <c r="A359" s="2" t="s">
        <v>529</v>
      </c>
      <c r="B359" s="2" t="s">
        <v>535</v>
      </c>
      <c r="C359" s="2">
        <v>2017</v>
      </c>
      <c r="D359" s="2">
        <v>30.5</v>
      </c>
      <c r="E359" s="2">
        <v>14</v>
      </c>
      <c r="F359" s="2">
        <v>0.99</v>
      </c>
      <c r="G359" s="2">
        <v>5.84</v>
      </c>
      <c r="H359" s="2" t="s">
        <v>726</v>
      </c>
      <c r="I359" s="2">
        <v>7.61</v>
      </c>
      <c r="J359" s="2">
        <v>1.45</v>
      </c>
      <c r="K359" s="2">
        <v>0.56999999999999995</v>
      </c>
      <c r="L359" s="2">
        <v>0</v>
      </c>
      <c r="M359" s="2">
        <v>0</v>
      </c>
      <c r="N359" s="2" t="s">
        <v>609</v>
      </c>
      <c r="O359" s="2" t="s">
        <v>726</v>
      </c>
      <c r="P359" s="2" t="s">
        <v>609</v>
      </c>
      <c r="Q359" s="2" t="s">
        <v>726</v>
      </c>
      <c r="R359" s="2" t="s">
        <v>609</v>
      </c>
      <c r="S359" s="2" t="s">
        <v>726</v>
      </c>
      <c r="U359" s="15">
        <f t="shared" si="10"/>
        <v>30.5</v>
      </c>
      <c r="V359" s="2">
        <f t="shared" si="11"/>
        <v>0</v>
      </c>
    </row>
    <row r="360" spans="1:22" ht="15" customHeight="1" x14ac:dyDescent="0.25">
      <c r="A360" s="2" t="s">
        <v>536</v>
      </c>
      <c r="B360" s="2" t="s">
        <v>537</v>
      </c>
      <c r="C360" s="2">
        <v>2017</v>
      </c>
      <c r="D360" s="2">
        <v>43.9</v>
      </c>
      <c r="E360" s="2">
        <v>15.8</v>
      </c>
      <c r="F360" s="2">
        <v>0.4</v>
      </c>
      <c r="G360" s="2">
        <v>22.1</v>
      </c>
      <c r="H360" s="2">
        <v>7.6669999999999998</v>
      </c>
      <c r="I360" s="2">
        <v>4.8</v>
      </c>
      <c r="J360" s="2">
        <v>0.8</v>
      </c>
      <c r="K360" s="2">
        <v>0</v>
      </c>
      <c r="L360" s="2">
        <v>0</v>
      </c>
      <c r="M360" s="2" t="s">
        <v>726</v>
      </c>
      <c r="N360" s="2" t="s">
        <v>609</v>
      </c>
      <c r="O360" s="2" t="s">
        <v>726</v>
      </c>
      <c r="P360" s="2" t="s">
        <v>609</v>
      </c>
      <c r="Q360" s="2" t="s">
        <v>726</v>
      </c>
      <c r="R360" s="2" t="s">
        <v>609</v>
      </c>
      <c r="S360" s="2" t="s">
        <v>726</v>
      </c>
      <c r="U360" s="15">
        <f t="shared" si="10"/>
        <v>43.9</v>
      </c>
      <c r="V360" s="2">
        <f t="shared" si="11"/>
        <v>0</v>
      </c>
    </row>
    <row r="361" spans="1:22" ht="15" customHeight="1" x14ac:dyDescent="0.25">
      <c r="A361" s="2" t="s">
        <v>536</v>
      </c>
      <c r="B361" s="2" t="s">
        <v>538</v>
      </c>
      <c r="C361" s="2">
        <v>2017</v>
      </c>
      <c r="D361" s="2" t="s">
        <v>609</v>
      </c>
      <c r="E361" s="2" t="s">
        <v>609</v>
      </c>
      <c r="F361" s="2" t="s">
        <v>609</v>
      </c>
      <c r="G361" s="2" t="s">
        <v>609</v>
      </c>
      <c r="H361" s="2" t="s">
        <v>609</v>
      </c>
      <c r="I361" s="2" t="s">
        <v>609</v>
      </c>
      <c r="J361" s="2" t="s">
        <v>609</v>
      </c>
      <c r="K361" s="2" t="s">
        <v>609</v>
      </c>
      <c r="L361" s="2" t="s">
        <v>609</v>
      </c>
      <c r="M361" s="2" t="s">
        <v>609</v>
      </c>
      <c r="N361" s="2" t="s">
        <v>609</v>
      </c>
      <c r="O361" s="2" t="s">
        <v>609</v>
      </c>
      <c r="P361" s="2" t="s">
        <v>609</v>
      </c>
      <c r="Q361" s="2" t="s">
        <v>609</v>
      </c>
      <c r="R361" s="2" t="s">
        <v>609</v>
      </c>
      <c r="S361" s="2" t="s">
        <v>609</v>
      </c>
      <c r="U361" s="15">
        <f t="shared" si="10"/>
        <v>0</v>
      </c>
      <c r="V361" s="2">
        <f t="shared" si="11"/>
        <v>0</v>
      </c>
    </row>
    <row r="362" spans="1:22" ht="15" customHeight="1" x14ac:dyDescent="0.25">
      <c r="A362" s="2" t="s">
        <v>536</v>
      </c>
      <c r="B362" s="2" t="s">
        <v>539</v>
      </c>
      <c r="C362" s="2">
        <v>2017</v>
      </c>
      <c r="D362" s="2">
        <v>674</v>
      </c>
      <c r="E362" s="2">
        <v>308</v>
      </c>
      <c r="F362" s="2">
        <v>18</v>
      </c>
      <c r="G362" s="2">
        <v>200</v>
      </c>
      <c r="H362" s="2">
        <v>58</v>
      </c>
      <c r="I362" s="2">
        <v>67</v>
      </c>
      <c r="J362" s="2">
        <v>79</v>
      </c>
      <c r="K362" s="2">
        <v>2</v>
      </c>
      <c r="L362" s="2">
        <v>0</v>
      </c>
      <c r="M362" s="2" t="s">
        <v>726</v>
      </c>
      <c r="N362" s="2" t="s">
        <v>609</v>
      </c>
      <c r="O362" s="2" t="s">
        <v>726</v>
      </c>
      <c r="P362" s="2" t="s">
        <v>609</v>
      </c>
      <c r="Q362" s="2" t="s">
        <v>726</v>
      </c>
      <c r="R362" s="2" t="s">
        <v>609</v>
      </c>
      <c r="S362" s="2" t="s">
        <v>726</v>
      </c>
      <c r="U362" s="15">
        <f t="shared" si="10"/>
        <v>674</v>
      </c>
      <c r="V362" s="2">
        <f t="shared" si="11"/>
        <v>0</v>
      </c>
    </row>
    <row r="363" spans="1:22" ht="15" customHeight="1" x14ac:dyDescent="0.25">
      <c r="A363" s="2" t="s">
        <v>540</v>
      </c>
      <c r="B363" s="2" t="s">
        <v>541</v>
      </c>
      <c r="C363" s="2">
        <v>2017</v>
      </c>
      <c r="D363" s="2">
        <v>52.008000000000003</v>
      </c>
      <c r="E363" s="2">
        <v>17.113</v>
      </c>
      <c r="F363" s="2">
        <v>1.5229999999999999</v>
      </c>
      <c r="G363" s="2">
        <v>19.29</v>
      </c>
      <c r="H363" s="2" t="s">
        <v>726</v>
      </c>
      <c r="I363" s="2">
        <v>11.167</v>
      </c>
      <c r="J363" s="2">
        <v>2.9119999999999999</v>
      </c>
      <c r="K363" s="2" t="s">
        <v>726</v>
      </c>
      <c r="L363" s="2" t="s">
        <v>726</v>
      </c>
      <c r="M363" s="2" t="s">
        <v>726</v>
      </c>
      <c r="N363" s="2" t="s">
        <v>609</v>
      </c>
      <c r="O363" s="2" t="s">
        <v>726</v>
      </c>
      <c r="P363" s="2" t="s">
        <v>609</v>
      </c>
      <c r="Q363" s="2" t="s">
        <v>726</v>
      </c>
      <c r="R363" s="2" t="s">
        <v>609</v>
      </c>
      <c r="S363" s="2" t="s">
        <v>726</v>
      </c>
      <c r="U363" s="15">
        <f t="shared" si="10"/>
        <v>52.008000000000003</v>
      </c>
      <c r="V363" s="2">
        <f t="shared" si="11"/>
        <v>0</v>
      </c>
    </row>
    <row r="364" spans="1:22" ht="15" customHeight="1" x14ac:dyDescent="0.25">
      <c r="A364" s="2" t="s">
        <v>542</v>
      </c>
      <c r="B364" s="2" t="s">
        <v>543</v>
      </c>
      <c r="C364" s="2">
        <v>2017</v>
      </c>
      <c r="D364" s="2">
        <v>59.192</v>
      </c>
      <c r="E364" s="2" t="s">
        <v>726</v>
      </c>
      <c r="F364" s="2" t="s">
        <v>726</v>
      </c>
      <c r="G364" s="2" t="s">
        <v>726</v>
      </c>
      <c r="H364" s="2" t="s">
        <v>726</v>
      </c>
      <c r="I364" s="2" t="s">
        <v>726</v>
      </c>
      <c r="J364" s="2" t="s">
        <v>726</v>
      </c>
      <c r="K364" s="2" t="s">
        <v>726</v>
      </c>
      <c r="L364" s="2" t="s">
        <v>726</v>
      </c>
      <c r="M364" s="2" t="s">
        <v>726</v>
      </c>
      <c r="N364" s="2" t="s">
        <v>609</v>
      </c>
      <c r="O364" s="2" t="s">
        <v>726</v>
      </c>
      <c r="P364" s="2" t="s">
        <v>609</v>
      </c>
      <c r="Q364" s="2" t="s">
        <v>726</v>
      </c>
      <c r="R364" s="2" t="s">
        <v>609</v>
      </c>
      <c r="S364" s="2" t="s">
        <v>726</v>
      </c>
      <c r="U364" s="15">
        <f t="shared" si="10"/>
        <v>59.192</v>
      </c>
      <c r="V364" s="2">
        <f t="shared" si="11"/>
        <v>0</v>
      </c>
    </row>
    <row r="365" spans="1:22" ht="15" customHeight="1" x14ac:dyDescent="0.25">
      <c r="A365" s="2" t="s">
        <v>542</v>
      </c>
      <c r="B365" s="2" t="s">
        <v>544</v>
      </c>
      <c r="C365" s="2">
        <v>2017</v>
      </c>
      <c r="D365" s="2" t="s">
        <v>609</v>
      </c>
      <c r="E365" s="2" t="s">
        <v>609</v>
      </c>
      <c r="F365" s="2" t="s">
        <v>609</v>
      </c>
      <c r="G365" s="2" t="s">
        <v>609</v>
      </c>
      <c r="H365" s="2" t="s">
        <v>609</v>
      </c>
      <c r="I365" s="2" t="s">
        <v>609</v>
      </c>
      <c r="J365" s="2" t="s">
        <v>609</v>
      </c>
      <c r="K365" s="2" t="s">
        <v>609</v>
      </c>
      <c r="L365" s="2" t="s">
        <v>609</v>
      </c>
      <c r="M365" s="2" t="s">
        <v>609</v>
      </c>
      <c r="N365" s="2" t="s">
        <v>609</v>
      </c>
      <c r="O365" s="2" t="s">
        <v>609</v>
      </c>
      <c r="P365" s="2" t="s">
        <v>609</v>
      </c>
      <c r="Q365" s="2" t="s">
        <v>609</v>
      </c>
      <c r="R365" s="2" t="s">
        <v>609</v>
      </c>
      <c r="S365" s="2" t="s">
        <v>609</v>
      </c>
      <c r="U365" s="15">
        <f t="shared" si="10"/>
        <v>0</v>
      </c>
      <c r="V365" s="2">
        <f t="shared" si="11"/>
        <v>0</v>
      </c>
    </row>
    <row r="366" spans="1:22" ht="15" customHeight="1" x14ac:dyDescent="0.25">
      <c r="A366" s="2" t="s">
        <v>545</v>
      </c>
      <c r="B366" s="2" t="s">
        <v>546</v>
      </c>
      <c r="C366" s="2">
        <v>2017</v>
      </c>
      <c r="D366" s="2" t="s">
        <v>609</v>
      </c>
      <c r="E366" s="2" t="s">
        <v>609</v>
      </c>
      <c r="F366" s="2" t="s">
        <v>609</v>
      </c>
      <c r="G366" s="2" t="s">
        <v>609</v>
      </c>
      <c r="H366" s="2" t="s">
        <v>609</v>
      </c>
      <c r="I366" s="2" t="s">
        <v>609</v>
      </c>
      <c r="J366" s="2" t="s">
        <v>609</v>
      </c>
      <c r="K366" s="2" t="s">
        <v>609</v>
      </c>
      <c r="L366" s="2" t="s">
        <v>609</v>
      </c>
      <c r="M366" s="2" t="s">
        <v>609</v>
      </c>
      <c r="N366" s="2" t="s">
        <v>609</v>
      </c>
      <c r="O366" s="2" t="s">
        <v>609</v>
      </c>
      <c r="P366" s="2" t="s">
        <v>609</v>
      </c>
      <c r="Q366" s="2" t="s">
        <v>609</v>
      </c>
      <c r="R366" s="2" t="s">
        <v>609</v>
      </c>
      <c r="S366" s="2" t="s">
        <v>609</v>
      </c>
      <c r="U366" s="15">
        <f t="shared" si="10"/>
        <v>0</v>
      </c>
      <c r="V366" s="2">
        <f t="shared" si="11"/>
        <v>0</v>
      </c>
    </row>
    <row r="367" spans="1:22" ht="15" customHeight="1" x14ac:dyDescent="0.25">
      <c r="A367" s="2" t="s">
        <v>547</v>
      </c>
      <c r="B367" s="2" t="s">
        <v>547</v>
      </c>
      <c r="C367" s="2">
        <v>2017</v>
      </c>
      <c r="D367" s="2">
        <v>2.536</v>
      </c>
      <c r="E367" s="2">
        <v>0.60899999999999999</v>
      </c>
      <c r="F367" s="2">
        <v>0.27900000000000003</v>
      </c>
      <c r="G367" s="2">
        <v>0.60899999999999999</v>
      </c>
      <c r="H367" s="2" t="s">
        <v>726</v>
      </c>
      <c r="I367" s="2">
        <v>1.04</v>
      </c>
      <c r="J367" s="2" t="s">
        <v>726</v>
      </c>
      <c r="K367" s="2" t="s">
        <v>726</v>
      </c>
      <c r="L367" s="2" t="s">
        <v>726</v>
      </c>
      <c r="M367" s="2" t="s">
        <v>726</v>
      </c>
      <c r="N367" s="2" t="s">
        <v>609</v>
      </c>
      <c r="O367" s="2" t="s">
        <v>726</v>
      </c>
      <c r="P367" s="2" t="s">
        <v>609</v>
      </c>
      <c r="Q367" s="2" t="s">
        <v>726</v>
      </c>
      <c r="R367" s="2" t="s">
        <v>609</v>
      </c>
      <c r="S367" s="2" t="s">
        <v>726</v>
      </c>
      <c r="U367" s="15">
        <f t="shared" si="10"/>
        <v>2.536</v>
      </c>
      <c r="V367" s="2">
        <f t="shared" si="11"/>
        <v>0</v>
      </c>
    </row>
    <row r="368" spans="1:22" ht="15" customHeight="1" x14ac:dyDescent="0.25">
      <c r="A368" s="2" t="s">
        <v>550</v>
      </c>
      <c r="B368" s="2" t="s">
        <v>549</v>
      </c>
      <c r="C368" s="2">
        <v>2017</v>
      </c>
      <c r="D368" s="2" t="s">
        <v>609</v>
      </c>
      <c r="E368" s="2" t="s">
        <v>609</v>
      </c>
      <c r="F368" s="2" t="s">
        <v>609</v>
      </c>
      <c r="G368" s="2" t="s">
        <v>609</v>
      </c>
      <c r="H368" s="2" t="s">
        <v>609</v>
      </c>
      <c r="I368" s="2" t="s">
        <v>609</v>
      </c>
      <c r="J368" s="2" t="s">
        <v>609</v>
      </c>
      <c r="K368" s="2" t="s">
        <v>609</v>
      </c>
      <c r="L368" s="2" t="s">
        <v>609</v>
      </c>
      <c r="M368" s="2" t="s">
        <v>609</v>
      </c>
      <c r="N368" s="2" t="s">
        <v>609</v>
      </c>
      <c r="O368" s="2" t="s">
        <v>609</v>
      </c>
      <c r="P368" s="2" t="s">
        <v>609</v>
      </c>
      <c r="Q368" s="2" t="s">
        <v>609</v>
      </c>
      <c r="R368" s="2" t="s">
        <v>609</v>
      </c>
      <c r="S368" s="2" t="s">
        <v>609</v>
      </c>
      <c r="U368" s="15">
        <f t="shared" si="10"/>
        <v>0</v>
      </c>
      <c r="V368" s="2">
        <f t="shared" si="11"/>
        <v>0</v>
      </c>
    </row>
    <row r="369" spans="1:22" ht="15" customHeight="1" x14ac:dyDescent="0.25">
      <c r="A369" s="2" t="s">
        <v>551</v>
      </c>
      <c r="B369" s="2" t="s">
        <v>552</v>
      </c>
      <c r="C369" s="2">
        <v>2017</v>
      </c>
      <c r="D369" s="2" t="s">
        <v>609</v>
      </c>
      <c r="E369" s="2" t="s">
        <v>609</v>
      </c>
      <c r="F369" s="2" t="s">
        <v>609</v>
      </c>
      <c r="G369" s="2" t="s">
        <v>609</v>
      </c>
      <c r="H369" s="2" t="s">
        <v>609</v>
      </c>
      <c r="I369" s="2" t="s">
        <v>609</v>
      </c>
      <c r="J369" s="2" t="s">
        <v>609</v>
      </c>
      <c r="K369" s="2" t="s">
        <v>609</v>
      </c>
      <c r="L369" s="2" t="s">
        <v>609</v>
      </c>
      <c r="M369" s="2" t="s">
        <v>609</v>
      </c>
      <c r="N369" s="2" t="s">
        <v>609</v>
      </c>
      <c r="O369" s="2" t="s">
        <v>609</v>
      </c>
      <c r="P369" s="2" t="s">
        <v>609</v>
      </c>
      <c r="Q369" s="2" t="s">
        <v>609</v>
      </c>
      <c r="R369" s="2" t="s">
        <v>609</v>
      </c>
      <c r="S369" s="2" t="s">
        <v>609</v>
      </c>
      <c r="U369" s="15">
        <f t="shared" si="10"/>
        <v>0</v>
      </c>
      <c r="V369" s="2">
        <f t="shared" si="11"/>
        <v>0</v>
      </c>
    </row>
    <row r="370" spans="1:22" ht="15" customHeight="1" x14ac:dyDescent="0.25">
      <c r="A370" s="2" t="s">
        <v>553</v>
      </c>
      <c r="B370" s="2" t="s">
        <v>554</v>
      </c>
      <c r="C370" s="2">
        <v>2017</v>
      </c>
      <c r="D370" s="2">
        <v>125</v>
      </c>
      <c r="E370" s="2">
        <v>52.6</v>
      </c>
      <c r="F370" s="2">
        <v>17.600000000000001</v>
      </c>
      <c r="G370" s="2">
        <v>23.5</v>
      </c>
      <c r="H370" s="2" t="s">
        <v>726</v>
      </c>
      <c r="I370" s="2">
        <v>13.2</v>
      </c>
      <c r="J370" s="2">
        <v>16.600000000000001</v>
      </c>
      <c r="K370" s="2">
        <v>0.2</v>
      </c>
      <c r="L370" s="2">
        <v>0</v>
      </c>
      <c r="M370" s="2">
        <v>0</v>
      </c>
      <c r="N370" s="2" t="s">
        <v>609</v>
      </c>
      <c r="O370" s="2" t="s">
        <v>726</v>
      </c>
      <c r="P370" s="2" t="s">
        <v>609</v>
      </c>
      <c r="Q370" s="2" t="s">
        <v>726</v>
      </c>
      <c r="R370" s="2" t="s">
        <v>609</v>
      </c>
      <c r="S370" s="2" t="s">
        <v>726</v>
      </c>
      <c r="U370" s="15">
        <f t="shared" si="10"/>
        <v>125</v>
      </c>
      <c r="V370" s="2">
        <f t="shared" si="11"/>
        <v>0</v>
      </c>
    </row>
    <row r="371" spans="1:22" ht="15" customHeight="1" x14ac:dyDescent="0.25">
      <c r="A371" s="2" t="s">
        <v>555</v>
      </c>
      <c r="B371" s="2" t="s">
        <v>556</v>
      </c>
      <c r="C371" s="2">
        <v>2017</v>
      </c>
      <c r="D371" s="2">
        <v>90.3</v>
      </c>
      <c r="E371" s="2">
        <v>58.6</v>
      </c>
      <c r="F371" s="2">
        <v>4.2</v>
      </c>
      <c r="G371" s="2">
        <v>1.1000000000000001</v>
      </c>
      <c r="H371" s="2" t="s">
        <v>726</v>
      </c>
      <c r="I371" s="2">
        <v>26.4</v>
      </c>
      <c r="J371" s="2" t="s">
        <v>726</v>
      </c>
      <c r="K371" s="2" t="s">
        <v>726</v>
      </c>
      <c r="L371" s="2" t="s">
        <v>726</v>
      </c>
      <c r="M371" s="2" t="s">
        <v>726</v>
      </c>
      <c r="N371" s="2" t="s">
        <v>609</v>
      </c>
      <c r="O371" s="2" t="s">
        <v>726</v>
      </c>
      <c r="P371" s="2" t="s">
        <v>609</v>
      </c>
      <c r="Q371" s="2" t="s">
        <v>726</v>
      </c>
      <c r="R371" s="2" t="s">
        <v>609</v>
      </c>
      <c r="S371" s="2" t="s">
        <v>726</v>
      </c>
      <c r="U371" s="15">
        <f t="shared" si="10"/>
        <v>90.3</v>
      </c>
      <c r="V371" s="2">
        <f t="shared" si="11"/>
        <v>0</v>
      </c>
    </row>
    <row r="372" spans="1:22" ht="15" customHeight="1" x14ac:dyDescent="0.25">
      <c r="A372" s="2" t="s">
        <v>557</v>
      </c>
      <c r="B372" s="2" t="s">
        <v>558</v>
      </c>
      <c r="C372" s="2">
        <v>2017</v>
      </c>
      <c r="D372" s="2">
        <v>342.6</v>
      </c>
      <c r="E372" s="2">
        <v>150.69999999999999</v>
      </c>
      <c r="F372" s="2">
        <v>15.4</v>
      </c>
      <c r="G372" s="2">
        <v>85.7</v>
      </c>
      <c r="H372" s="2">
        <v>0</v>
      </c>
      <c r="I372" s="2">
        <v>20</v>
      </c>
      <c r="J372" s="2">
        <v>48.5</v>
      </c>
      <c r="K372" s="2">
        <v>0</v>
      </c>
      <c r="L372" s="2">
        <v>22.4</v>
      </c>
      <c r="M372" s="2">
        <v>0</v>
      </c>
      <c r="N372" s="2" t="s">
        <v>904</v>
      </c>
      <c r="O372" s="2">
        <v>0</v>
      </c>
      <c r="P372" s="2" t="s">
        <v>904</v>
      </c>
      <c r="Q372" s="2">
        <v>0</v>
      </c>
      <c r="R372" s="2" t="s">
        <v>904</v>
      </c>
      <c r="S372" s="2">
        <v>0</v>
      </c>
      <c r="U372" s="15">
        <f t="shared" si="10"/>
        <v>342.6</v>
      </c>
      <c r="V372" s="2">
        <f t="shared" si="11"/>
        <v>0</v>
      </c>
    </row>
    <row r="373" spans="1:22" ht="15" customHeight="1" x14ac:dyDescent="0.25">
      <c r="A373" s="2" t="s">
        <v>758</v>
      </c>
      <c r="B373" s="9" t="s">
        <v>1112</v>
      </c>
      <c r="C373" s="2">
        <v>2017</v>
      </c>
      <c r="D373" s="2" t="s">
        <v>609</v>
      </c>
      <c r="E373" s="2" t="s">
        <v>609</v>
      </c>
      <c r="F373" s="2" t="s">
        <v>609</v>
      </c>
      <c r="G373" s="2" t="s">
        <v>609</v>
      </c>
      <c r="H373" s="2" t="s">
        <v>609</v>
      </c>
      <c r="I373" s="2" t="s">
        <v>609</v>
      </c>
      <c r="J373" s="2" t="s">
        <v>609</v>
      </c>
      <c r="K373" s="2" t="s">
        <v>609</v>
      </c>
      <c r="L373" s="2" t="s">
        <v>609</v>
      </c>
      <c r="M373" s="2" t="s">
        <v>609</v>
      </c>
      <c r="N373" s="2" t="s">
        <v>609</v>
      </c>
      <c r="O373" s="2" t="s">
        <v>609</v>
      </c>
      <c r="P373" s="2" t="s">
        <v>609</v>
      </c>
      <c r="Q373" s="2" t="s">
        <v>609</v>
      </c>
      <c r="R373" s="2" t="s">
        <v>609</v>
      </c>
      <c r="S373" s="2" t="s">
        <v>609</v>
      </c>
      <c r="U373" s="15">
        <f t="shared" si="10"/>
        <v>0</v>
      </c>
      <c r="V373" s="2">
        <f t="shared" si="11"/>
        <v>0</v>
      </c>
    </row>
    <row r="374" spans="1:22" ht="15" customHeight="1" x14ac:dyDescent="0.25">
      <c r="A374" s="2" t="s">
        <v>559</v>
      </c>
      <c r="B374" s="2" t="s">
        <v>560</v>
      </c>
      <c r="C374" s="2">
        <v>2017</v>
      </c>
      <c r="D374" s="2">
        <v>4.1669999999999998</v>
      </c>
      <c r="E374" s="2">
        <v>1.27</v>
      </c>
      <c r="F374" s="2">
        <v>0.1</v>
      </c>
      <c r="G374" s="2">
        <v>8.8999999999999996E-2</v>
      </c>
      <c r="H374" s="2" t="s">
        <v>726</v>
      </c>
      <c r="I374" s="2">
        <v>2.3199999999999998</v>
      </c>
      <c r="J374" s="2">
        <v>0.376</v>
      </c>
      <c r="K374" s="2">
        <v>0</v>
      </c>
      <c r="L374" s="2">
        <v>0</v>
      </c>
      <c r="M374" s="2">
        <v>0</v>
      </c>
      <c r="N374" s="2" t="s">
        <v>609</v>
      </c>
      <c r="O374" s="2" t="s">
        <v>726</v>
      </c>
      <c r="P374" s="2" t="s">
        <v>609</v>
      </c>
      <c r="Q374" s="2" t="s">
        <v>726</v>
      </c>
      <c r="R374" s="2" t="s">
        <v>609</v>
      </c>
      <c r="S374" s="2" t="s">
        <v>726</v>
      </c>
      <c r="U374" s="15">
        <f t="shared" si="10"/>
        <v>4.1669999999999998</v>
      </c>
      <c r="V374" s="2">
        <f t="shared" si="11"/>
        <v>0</v>
      </c>
    </row>
    <row r="375" spans="1:22" ht="15" customHeight="1" x14ac:dyDescent="0.25">
      <c r="A375" s="2" t="s">
        <v>559</v>
      </c>
      <c r="B375" s="2" t="s">
        <v>561</v>
      </c>
      <c r="C375" s="2">
        <v>2017</v>
      </c>
      <c r="D375" s="2">
        <v>6.9720000000000004</v>
      </c>
      <c r="E375" s="2">
        <v>3.14</v>
      </c>
      <c r="F375" s="2">
        <v>0</v>
      </c>
      <c r="G375" s="2">
        <v>0</v>
      </c>
      <c r="H375" s="2">
        <v>0</v>
      </c>
      <c r="I375" s="2">
        <v>3.53</v>
      </c>
      <c r="J375" s="2">
        <v>0.3</v>
      </c>
      <c r="K375" s="2">
        <v>0</v>
      </c>
      <c r="L375" s="2">
        <v>0</v>
      </c>
      <c r="M375" s="2">
        <v>0</v>
      </c>
      <c r="N375" s="2" t="s">
        <v>609</v>
      </c>
      <c r="O375" s="2" t="s">
        <v>726</v>
      </c>
      <c r="P375" s="2" t="s">
        <v>609</v>
      </c>
      <c r="Q375" s="2" t="s">
        <v>726</v>
      </c>
      <c r="R375" s="2" t="s">
        <v>609</v>
      </c>
      <c r="S375" s="2" t="s">
        <v>726</v>
      </c>
      <c r="U375" s="15">
        <f t="shared" si="10"/>
        <v>6.9720000000000004</v>
      </c>
      <c r="V375" s="2">
        <f t="shared" si="11"/>
        <v>0</v>
      </c>
    </row>
    <row r="376" spans="1:22" ht="15" customHeight="1" x14ac:dyDescent="0.25">
      <c r="A376" s="2" t="s">
        <v>559</v>
      </c>
      <c r="B376" s="2" t="s">
        <v>562</v>
      </c>
      <c r="C376" s="2">
        <v>2017</v>
      </c>
      <c r="D376" s="2">
        <v>286.56</v>
      </c>
      <c r="E376" s="2">
        <v>121.84</v>
      </c>
      <c r="F376" s="2">
        <v>17.39</v>
      </c>
      <c r="G376" s="2">
        <v>55.18</v>
      </c>
      <c r="H376" s="2">
        <v>0</v>
      </c>
      <c r="I376" s="2">
        <v>43.66</v>
      </c>
      <c r="J376" s="2">
        <v>44.75</v>
      </c>
      <c r="K376" s="2">
        <v>0</v>
      </c>
      <c r="L376" s="2">
        <v>3.45</v>
      </c>
      <c r="M376" s="2">
        <v>0</v>
      </c>
      <c r="N376" s="2" t="s">
        <v>726</v>
      </c>
      <c r="O376" s="2" t="s">
        <v>726</v>
      </c>
      <c r="P376" s="2" t="s">
        <v>726</v>
      </c>
      <c r="Q376" s="2" t="s">
        <v>726</v>
      </c>
      <c r="R376" s="2" t="s">
        <v>726</v>
      </c>
      <c r="S376" s="2" t="s">
        <v>726</v>
      </c>
      <c r="U376" s="15">
        <f t="shared" si="10"/>
        <v>286.56</v>
      </c>
      <c r="V376" s="2">
        <f t="shared" si="11"/>
        <v>0</v>
      </c>
    </row>
    <row r="377" spans="1:22" ht="15" customHeight="1" x14ac:dyDescent="0.25">
      <c r="A377" s="2" t="s">
        <v>563</v>
      </c>
      <c r="B377" s="2" t="s">
        <v>564</v>
      </c>
      <c r="C377" s="2">
        <v>2017</v>
      </c>
      <c r="D377" s="2">
        <v>2.2490000000000001</v>
      </c>
      <c r="E377" s="2">
        <v>0.68200000000000005</v>
      </c>
      <c r="F377" s="2">
        <v>0.28499999999999998</v>
      </c>
      <c r="G377" s="2">
        <v>0</v>
      </c>
      <c r="H377" s="2">
        <v>0</v>
      </c>
      <c r="I377" s="2">
        <v>1.23</v>
      </c>
      <c r="J377" s="2">
        <v>5.1999999999999998E-2</v>
      </c>
      <c r="K377" s="2">
        <v>0</v>
      </c>
      <c r="L377" s="2">
        <v>0</v>
      </c>
      <c r="M377" s="2">
        <v>0</v>
      </c>
      <c r="N377" s="2" t="s">
        <v>609</v>
      </c>
      <c r="O377" s="2" t="s">
        <v>726</v>
      </c>
      <c r="P377" s="2" t="s">
        <v>609</v>
      </c>
      <c r="Q377" s="2" t="s">
        <v>726</v>
      </c>
      <c r="R377" s="2" t="s">
        <v>609</v>
      </c>
      <c r="S377" s="2" t="s">
        <v>726</v>
      </c>
      <c r="U377" s="15">
        <f t="shared" si="10"/>
        <v>2.2490000000000001</v>
      </c>
      <c r="V377" s="2">
        <f t="shared" si="11"/>
        <v>0</v>
      </c>
    </row>
    <row r="378" spans="1:22" ht="15" customHeight="1" x14ac:dyDescent="0.25">
      <c r="A378" s="2" t="s">
        <v>563</v>
      </c>
      <c r="B378" s="2" t="s">
        <v>565</v>
      </c>
      <c r="C378" s="2">
        <v>2017</v>
      </c>
      <c r="D378" s="2">
        <v>0.82099999999999995</v>
      </c>
      <c r="E378" s="2">
        <v>0</v>
      </c>
      <c r="F378" s="2">
        <v>0</v>
      </c>
      <c r="G378" s="2">
        <v>0</v>
      </c>
      <c r="H378" s="2">
        <v>0</v>
      </c>
      <c r="I378" s="2">
        <v>0.82099999999999995</v>
      </c>
      <c r="J378" s="2">
        <v>0</v>
      </c>
      <c r="K378" s="2">
        <v>0</v>
      </c>
      <c r="L378" s="2">
        <v>0</v>
      </c>
      <c r="M378" s="2">
        <v>0</v>
      </c>
      <c r="N378" s="2" t="s">
        <v>609</v>
      </c>
      <c r="O378" s="2" t="s">
        <v>726</v>
      </c>
      <c r="P378" s="2" t="s">
        <v>609</v>
      </c>
      <c r="Q378" s="2" t="s">
        <v>726</v>
      </c>
      <c r="R378" s="2" t="s">
        <v>609</v>
      </c>
      <c r="S378" s="2" t="s">
        <v>726</v>
      </c>
      <c r="U378" s="15">
        <f t="shared" si="10"/>
        <v>0.82099999999999995</v>
      </c>
      <c r="V378" s="2">
        <f t="shared" si="11"/>
        <v>0</v>
      </c>
    </row>
    <row r="379" spans="1:22" ht="15" customHeight="1" x14ac:dyDescent="0.25">
      <c r="A379" s="2" t="s">
        <v>563</v>
      </c>
      <c r="B379" s="2" t="s">
        <v>566</v>
      </c>
      <c r="C379" s="2">
        <v>2017</v>
      </c>
      <c r="D379" s="2">
        <v>47.639000000000003</v>
      </c>
      <c r="E379" s="2">
        <v>23.148</v>
      </c>
      <c r="F379" s="2">
        <v>2.1949999999999998</v>
      </c>
      <c r="G379" s="2">
        <v>2.8210000000000002</v>
      </c>
      <c r="H379" s="2">
        <v>0</v>
      </c>
      <c r="I379" s="2">
        <v>9.67</v>
      </c>
      <c r="J379" s="2">
        <v>9.5180000000000007</v>
      </c>
      <c r="K379" s="2">
        <v>0.28699999999999998</v>
      </c>
      <c r="L379" s="2">
        <v>0</v>
      </c>
      <c r="M379" s="2">
        <v>0</v>
      </c>
      <c r="N379" s="2" t="s">
        <v>609</v>
      </c>
      <c r="O379" s="2" t="s">
        <v>726</v>
      </c>
      <c r="P379" s="2" t="s">
        <v>609</v>
      </c>
      <c r="Q379" s="2" t="s">
        <v>726</v>
      </c>
      <c r="R379" s="2" t="s">
        <v>609</v>
      </c>
      <c r="S379" s="2" t="s">
        <v>726</v>
      </c>
      <c r="U379" s="15">
        <f t="shared" si="10"/>
        <v>47.639000000000003</v>
      </c>
      <c r="V379" s="2">
        <f t="shared" si="11"/>
        <v>0</v>
      </c>
    </row>
    <row r="380" spans="1:22" ht="15" customHeight="1" x14ac:dyDescent="0.25">
      <c r="A380" s="2" t="s">
        <v>567</v>
      </c>
      <c r="B380" s="2" t="s">
        <v>568</v>
      </c>
      <c r="C380" s="2">
        <v>2017</v>
      </c>
      <c r="D380" s="2">
        <v>7.73</v>
      </c>
      <c r="E380" s="2">
        <v>1.81</v>
      </c>
      <c r="F380" s="2">
        <v>1.28</v>
      </c>
      <c r="G380" s="2">
        <v>0.16</v>
      </c>
      <c r="H380" s="2" t="s">
        <v>726</v>
      </c>
      <c r="I380" s="2">
        <v>2.31</v>
      </c>
      <c r="J380" s="2">
        <v>1.99</v>
      </c>
      <c r="K380" s="2" t="s">
        <v>726</v>
      </c>
      <c r="L380" s="2">
        <v>0.17</v>
      </c>
      <c r="M380" s="2">
        <v>0</v>
      </c>
      <c r="N380" s="2" t="s">
        <v>734</v>
      </c>
      <c r="O380" s="2" t="s">
        <v>726</v>
      </c>
      <c r="P380" s="2" t="s">
        <v>734</v>
      </c>
      <c r="Q380" s="2" t="s">
        <v>726</v>
      </c>
      <c r="R380" s="2" t="s">
        <v>734</v>
      </c>
      <c r="S380" s="2" t="s">
        <v>726</v>
      </c>
      <c r="U380" s="15">
        <f t="shared" si="10"/>
        <v>7.73</v>
      </c>
      <c r="V380" s="2">
        <f t="shared" si="11"/>
        <v>0</v>
      </c>
    </row>
    <row r="381" spans="1:22" ht="15" customHeight="1" x14ac:dyDescent="0.25">
      <c r="A381" s="2" t="s">
        <v>567</v>
      </c>
      <c r="B381" s="2" t="s">
        <v>569</v>
      </c>
      <c r="C381" s="2">
        <v>2017</v>
      </c>
      <c r="D381" s="2">
        <v>7.38</v>
      </c>
      <c r="E381" s="2">
        <v>0.91</v>
      </c>
      <c r="F381" s="2">
        <v>1.23</v>
      </c>
      <c r="G381" s="2">
        <v>0</v>
      </c>
      <c r="H381" s="2">
        <v>0</v>
      </c>
      <c r="I381" s="2">
        <v>2.8</v>
      </c>
      <c r="J381" s="2">
        <v>2.4300000000000002</v>
      </c>
      <c r="K381" s="2">
        <v>0</v>
      </c>
      <c r="L381" s="2">
        <v>0</v>
      </c>
      <c r="M381" s="2">
        <v>0</v>
      </c>
      <c r="N381" s="2" t="s">
        <v>734</v>
      </c>
      <c r="O381" s="2" t="s">
        <v>726</v>
      </c>
      <c r="P381" s="2" t="s">
        <v>734</v>
      </c>
      <c r="Q381" s="2" t="s">
        <v>726</v>
      </c>
      <c r="R381" s="2" t="s">
        <v>734</v>
      </c>
      <c r="S381" s="2" t="s">
        <v>726</v>
      </c>
      <c r="U381" s="15">
        <f t="shared" si="10"/>
        <v>7.38</v>
      </c>
      <c r="V381" s="2">
        <f t="shared" si="11"/>
        <v>0</v>
      </c>
    </row>
    <row r="382" spans="1:22" ht="15" customHeight="1" x14ac:dyDescent="0.25">
      <c r="A382" s="2" t="s">
        <v>567</v>
      </c>
      <c r="B382" s="2" t="s">
        <v>570</v>
      </c>
      <c r="C382" s="2">
        <v>2017</v>
      </c>
      <c r="D382" s="2">
        <v>7.65</v>
      </c>
      <c r="E382" s="2">
        <v>0.99</v>
      </c>
      <c r="F382" s="2">
        <v>1.7</v>
      </c>
      <c r="G382" s="2">
        <v>0.28000000000000003</v>
      </c>
      <c r="H382" s="2">
        <v>0</v>
      </c>
      <c r="I382" s="2">
        <v>3.49</v>
      </c>
      <c r="J382" s="2">
        <v>0.60899999999999999</v>
      </c>
      <c r="K382" s="2">
        <v>0</v>
      </c>
      <c r="L382" s="2">
        <v>0.57999999999999996</v>
      </c>
      <c r="M382" s="2">
        <v>0</v>
      </c>
      <c r="N382" s="2" t="s">
        <v>734</v>
      </c>
      <c r="O382" s="2" t="s">
        <v>726</v>
      </c>
      <c r="P382" s="2" t="s">
        <v>734</v>
      </c>
      <c r="Q382" s="2" t="s">
        <v>726</v>
      </c>
      <c r="R382" s="2" t="s">
        <v>734</v>
      </c>
      <c r="S382" s="2" t="s">
        <v>726</v>
      </c>
      <c r="U382" s="15">
        <f t="shared" si="10"/>
        <v>7.65</v>
      </c>
      <c r="V382" s="2">
        <f t="shared" si="11"/>
        <v>0</v>
      </c>
    </row>
    <row r="383" spans="1:22" ht="15" customHeight="1" x14ac:dyDescent="0.25">
      <c r="A383" s="2" t="s">
        <v>567</v>
      </c>
      <c r="B383" s="2" t="s">
        <v>571</v>
      </c>
      <c r="C383" s="2">
        <v>2017</v>
      </c>
      <c r="D383" s="2">
        <v>848.08</v>
      </c>
      <c r="E383" s="2">
        <v>340.24</v>
      </c>
      <c r="F383" s="2">
        <v>99.81</v>
      </c>
      <c r="G383" s="2">
        <v>38.81</v>
      </c>
      <c r="H383" s="2" t="s">
        <v>726</v>
      </c>
      <c r="I383" s="2">
        <v>147.29</v>
      </c>
      <c r="J383" s="2">
        <v>142.29</v>
      </c>
      <c r="K383" s="2">
        <v>18</v>
      </c>
      <c r="L383" s="2">
        <v>34.56</v>
      </c>
      <c r="M383" s="2">
        <v>0</v>
      </c>
      <c r="N383" s="2" t="s">
        <v>734</v>
      </c>
      <c r="O383" s="2" t="s">
        <v>726</v>
      </c>
      <c r="P383" s="2" t="s">
        <v>734</v>
      </c>
      <c r="Q383" s="2" t="s">
        <v>726</v>
      </c>
      <c r="R383" s="2" t="s">
        <v>734</v>
      </c>
      <c r="S383" s="2" t="s">
        <v>726</v>
      </c>
      <c r="U383" s="15">
        <f t="shared" si="10"/>
        <v>848.08</v>
      </c>
      <c r="V383" s="2">
        <f t="shared" si="11"/>
        <v>0</v>
      </c>
    </row>
    <row r="384" spans="1:22" ht="15" customHeight="1" x14ac:dyDescent="0.25">
      <c r="A384" s="2" t="s">
        <v>572</v>
      </c>
      <c r="B384" s="2" t="s">
        <v>573</v>
      </c>
      <c r="C384" s="2">
        <v>2017</v>
      </c>
      <c r="D384" s="2">
        <v>21.738</v>
      </c>
      <c r="E384" s="2">
        <v>9.5530000000000008</v>
      </c>
      <c r="F384" s="2">
        <v>2.9260000000000002</v>
      </c>
      <c r="G384" s="2">
        <v>3.5390000000000001</v>
      </c>
      <c r="H384" s="2" t="s">
        <v>726</v>
      </c>
      <c r="I384" s="2">
        <v>4.0679999999999996</v>
      </c>
      <c r="J384" s="2">
        <v>1.6519999999999999</v>
      </c>
      <c r="K384" s="2" t="s">
        <v>726</v>
      </c>
      <c r="L384" s="2" t="s">
        <v>743</v>
      </c>
      <c r="M384" s="2">
        <v>3.105</v>
      </c>
      <c r="N384" s="2" t="s">
        <v>609</v>
      </c>
      <c r="O384" s="2" t="s">
        <v>726</v>
      </c>
      <c r="P384" s="2" t="s">
        <v>609</v>
      </c>
      <c r="Q384" s="2" t="s">
        <v>726</v>
      </c>
      <c r="R384" s="2" t="s">
        <v>609</v>
      </c>
      <c r="S384" s="2" t="s">
        <v>726</v>
      </c>
      <c r="U384" s="15">
        <f t="shared" si="10"/>
        <v>21.738</v>
      </c>
      <c r="V384" s="2">
        <f t="shared" si="11"/>
        <v>0</v>
      </c>
    </row>
    <row r="385" spans="1:22" ht="15" customHeight="1" x14ac:dyDescent="0.25">
      <c r="A385" s="2" t="s">
        <v>572</v>
      </c>
      <c r="B385" s="2" t="s">
        <v>574</v>
      </c>
      <c r="C385" s="2">
        <v>2017</v>
      </c>
      <c r="D385" s="2">
        <v>29.06</v>
      </c>
      <c r="E385" s="2">
        <v>13.346</v>
      </c>
      <c r="F385" s="2">
        <v>6.3380000000000001</v>
      </c>
      <c r="G385" s="2">
        <v>5.9269999999999996</v>
      </c>
      <c r="H385" s="2" t="s">
        <v>726</v>
      </c>
      <c r="I385" s="2">
        <v>0.9</v>
      </c>
      <c r="J385" s="2">
        <v>2.5489999999999999</v>
      </c>
      <c r="K385" s="2" t="s">
        <v>726</v>
      </c>
      <c r="L385" s="2" t="s">
        <v>743</v>
      </c>
      <c r="M385" s="2">
        <v>5.85</v>
      </c>
      <c r="N385" s="2" t="s">
        <v>609</v>
      </c>
      <c r="O385" s="2" t="s">
        <v>726</v>
      </c>
      <c r="P385" s="2" t="s">
        <v>609</v>
      </c>
      <c r="Q385" s="2" t="s">
        <v>726</v>
      </c>
      <c r="R385" s="2" t="s">
        <v>609</v>
      </c>
      <c r="S385" s="2" t="s">
        <v>726</v>
      </c>
      <c r="U385" s="15">
        <f t="shared" si="10"/>
        <v>29.06</v>
      </c>
      <c r="V385" s="2">
        <f t="shared" si="11"/>
        <v>0</v>
      </c>
    </row>
    <row r="386" spans="1:22" ht="15" customHeight="1" x14ac:dyDescent="0.25">
      <c r="A386" s="2" t="s">
        <v>575</v>
      </c>
      <c r="B386" s="2" t="s">
        <v>576</v>
      </c>
      <c r="C386" s="2">
        <v>2017</v>
      </c>
      <c r="D386" s="2">
        <v>38.03</v>
      </c>
      <c r="E386" s="2">
        <v>10.71</v>
      </c>
      <c r="F386" s="2">
        <v>4.4000000000000004</v>
      </c>
      <c r="G386" s="2">
        <v>6.82</v>
      </c>
      <c r="H386" s="2" t="s">
        <v>726</v>
      </c>
      <c r="I386" s="2">
        <v>10.25</v>
      </c>
      <c r="J386" s="2">
        <v>5.86</v>
      </c>
      <c r="K386" s="2" t="s">
        <v>726</v>
      </c>
      <c r="L386" s="2" t="s">
        <v>726</v>
      </c>
      <c r="M386" s="2" t="s">
        <v>726</v>
      </c>
      <c r="N386" s="2" t="s">
        <v>609</v>
      </c>
      <c r="O386" s="2" t="s">
        <v>726</v>
      </c>
      <c r="P386" s="2" t="s">
        <v>609</v>
      </c>
      <c r="Q386" s="2" t="s">
        <v>726</v>
      </c>
      <c r="R386" s="2" t="s">
        <v>609</v>
      </c>
      <c r="S386" s="2" t="s">
        <v>726</v>
      </c>
      <c r="U386" s="15">
        <f t="shared" si="10"/>
        <v>38.03</v>
      </c>
      <c r="V386" s="2">
        <f t="shared" si="11"/>
        <v>0</v>
      </c>
    </row>
    <row r="387" spans="1:22" ht="15" customHeight="1" x14ac:dyDescent="0.25">
      <c r="A387" s="2" t="s">
        <v>577</v>
      </c>
      <c r="B387" s="2" t="s">
        <v>578</v>
      </c>
      <c r="C387" s="2">
        <v>2017</v>
      </c>
      <c r="D387" s="2">
        <v>4.1100000000000003</v>
      </c>
      <c r="E387" s="2" t="s">
        <v>726</v>
      </c>
      <c r="F387" s="2" t="s">
        <v>726</v>
      </c>
      <c r="G387" s="2" t="s">
        <v>726</v>
      </c>
      <c r="H387" s="2" t="s">
        <v>726</v>
      </c>
      <c r="I387" s="2" t="s">
        <v>726</v>
      </c>
      <c r="J387" s="2" t="s">
        <v>726</v>
      </c>
      <c r="K387" s="2" t="s">
        <v>726</v>
      </c>
      <c r="L387" s="2" t="s">
        <v>726</v>
      </c>
      <c r="M387" s="2" t="s">
        <v>726</v>
      </c>
      <c r="N387" s="2" t="s">
        <v>609</v>
      </c>
      <c r="O387" s="2" t="s">
        <v>726</v>
      </c>
      <c r="P387" s="2" t="s">
        <v>609</v>
      </c>
      <c r="Q387" s="2" t="s">
        <v>726</v>
      </c>
      <c r="R387" s="2" t="s">
        <v>609</v>
      </c>
      <c r="S387" s="2" t="s">
        <v>726</v>
      </c>
      <c r="U387" s="15">
        <f t="shared" ref="U387:U450" si="12">IFERROR(D387/1,0)</f>
        <v>4.1100000000000003</v>
      </c>
      <c r="V387" s="2">
        <f t="shared" ref="V387:V450" si="13">IFERROR(O387/1,0)+IFERROR(Q387/1,0)+IFERROR(S387/1,0)</f>
        <v>0</v>
      </c>
    </row>
    <row r="388" spans="1:22" ht="15" customHeight="1" x14ac:dyDescent="0.25">
      <c r="A388" s="2" t="s">
        <v>577</v>
      </c>
      <c r="B388" s="2" t="s">
        <v>579</v>
      </c>
      <c r="C388" s="2">
        <v>2017</v>
      </c>
      <c r="D388" s="2">
        <v>150.11500000000001</v>
      </c>
      <c r="E388" s="2" t="s">
        <v>726</v>
      </c>
      <c r="F388" s="2" t="s">
        <v>726</v>
      </c>
      <c r="G388" s="2" t="s">
        <v>726</v>
      </c>
      <c r="H388" s="2" t="s">
        <v>726</v>
      </c>
      <c r="I388" s="2" t="s">
        <v>726</v>
      </c>
      <c r="J388" s="2" t="s">
        <v>726</v>
      </c>
      <c r="K388" s="2" t="s">
        <v>726</v>
      </c>
      <c r="L388" s="2" t="s">
        <v>726</v>
      </c>
      <c r="M388" s="2" t="s">
        <v>726</v>
      </c>
      <c r="N388" s="2" t="s">
        <v>609</v>
      </c>
      <c r="O388" s="2" t="s">
        <v>726</v>
      </c>
      <c r="P388" s="2" t="s">
        <v>609</v>
      </c>
      <c r="Q388" s="2" t="s">
        <v>726</v>
      </c>
      <c r="R388" s="2" t="s">
        <v>609</v>
      </c>
      <c r="S388" s="2" t="s">
        <v>726</v>
      </c>
      <c r="U388" s="15">
        <f t="shared" si="12"/>
        <v>150.11500000000001</v>
      </c>
      <c r="V388" s="2">
        <f t="shared" si="13"/>
        <v>0</v>
      </c>
    </row>
    <row r="389" spans="1:22" ht="15" customHeight="1" x14ac:dyDescent="0.25">
      <c r="A389" s="2" t="s">
        <v>577</v>
      </c>
      <c r="B389" s="2" t="s">
        <v>580</v>
      </c>
      <c r="C389" s="2">
        <v>2017</v>
      </c>
      <c r="D389" s="2">
        <v>3.847</v>
      </c>
      <c r="E389" s="2" t="s">
        <v>726</v>
      </c>
      <c r="F389" s="2" t="s">
        <v>726</v>
      </c>
      <c r="G389" s="2" t="s">
        <v>726</v>
      </c>
      <c r="H389" s="2" t="s">
        <v>726</v>
      </c>
      <c r="I389" s="2" t="s">
        <v>726</v>
      </c>
      <c r="J389" s="2" t="s">
        <v>726</v>
      </c>
      <c r="K389" s="2" t="s">
        <v>726</v>
      </c>
      <c r="L389" s="2" t="s">
        <v>726</v>
      </c>
      <c r="M389" s="2" t="s">
        <v>726</v>
      </c>
      <c r="N389" s="2" t="s">
        <v>609</v>
      </c>
      <c r="O389" s="2" t="s">
        <v>726</v>
      </c>
      <c r="P389" s="2" t="s">
        <v>609</v>
      </c>
      <c r="Q389" s="2" t="s">
        <v>726</v>
      </c>
      <c r="R389" s="2" t="s">
        <v>609</v>
      </c>
      <c r="S389" s="2" t="s">
        <v>726</v>
      </c>
      <c r="U389" s="15">
        <f t="shared" si="12"/>
        <v>3.847</v>
      </c>
      <c r="V389" s="2">
        <f t="shared" si="13"/>
        <v>0</v>
      </c>
    </row>
    <row r="390" spans="1:22" ht="15" customHeight="1" x14ac:dyDescent="0.25">
      <c r="A390" s="2" t="s">
        <v>581</v>
      </c>
      <c r="B390" s="2" t="s">
        <v>582</v>
      </c>
      <c r="C390" s="2">
        <v>2017</v>
      </c>
      <c r="D390" s="2">
        <v>19.661000000000001</v>
      </c>
      <c r="E390" s="2">
        <v>9.3879999999999999</v>
      </c>
      <c r="F390" s="2">
        <v>1.9530000000000001</v>
      </c>
      <c r="G390" s="2">
        <v>5.05</v>
      </c>
      <c r="H390" s="2" t="s">
        <v>726</v>
      </c>
      <c r="I390" s="2">
        <v>1.7529999999999999</v>
      </c>
      <c r="J390" s="2">
        <v>1.472</v>
      </c>
      <c r="K390" s="2" t="s">
        <v>726</v>
      </c>
      <c r="L390" s="2" t="s">
        <v>726</v>
      </c>
      <c r="M390" s="2" t="s">
        <v>726</v>
      </c>
      <c r="N390" s="2" t="s">
        <v>609</v>
      </c>
      <c r="O390" s="2" t="s">
        <v>726</v>
      </c>
      <c r="P390" s="2" t="s">
        <v>609</v>
      </c>
      <c r="Q390" s="2" t="s">
        <v>726</v>
      </c>
      <c r="R390" s="2" t="s">
        <v>609</v>
      </c>
      <c r="S390" s="2" t="s">
        <v>726</v>
      </c>
      <c r="U390" s="15">
        <f t="shared" si="12"/>
        <v>19.661000000000001</v>
      </c>
      <c r="V390" s="2">
        <f t="shared" si="13"/>
        <v>0</v>
      </c>
    </row>
    <row r="391" spans="1:22" ht="15" customHeight="1" x14ac:dyDescent="0.25">
      <c r="A391" s="2" t="s">
        <v>581</v>
      </c>
      <c r="B391" s="2" t="s">
        <v>583</v>
      </c>
      <c r="C391" s="2">
        <v>2017</v>
      </c>
      <c r="D391" s="2">
        <v>30.535</v>
      </c>
      <c r="E391" s="2">
        <v>12.427</v>
      </c>
      <c r="F391" s="2">
        <v>5.18</v>
      </c>
      <c r="G391" s="2">
        <v>7.1719999999999997</v>
      </c>
      <c r="H391" s="2" t="s">
        <v>726</v>
      </c>
      <c r="I391" s="2">
        <v>3.7440000000000002</v>
      </c>
      <c r="J391" s="2">
        <v>2.1120000000000001</v>
      </c>
      <c r="K391" s="2" t="s">
        <v>726</v>
      </c>
      <c r="L391" s="2" t="s">
        <v>726</v>
      </c>
      <c r="M391" s="2" t="s">
        <v>726</v>
      </c>
      <c r="N391" s="2" t="s">
        <v>609</v>
      </c>
      <c r="O391" s="2" t="s">
        <v>726</v>
      </c>
      <c r="P391" s="2" t="s">
        <v>609</v>
      </c>
      <c r="Q391" s="2" t="s">
        <v>726</v>
      </c>
      <c r="R391" s="2" t="s">
        <v>609</v>
      </c>
      <c r="S391" s="2" t="s">
        <v>726</v>
      </c>
      <c r="U391" s="15">
        <f t="shared" si="12"/>
        <v>30.535</v>
      </c>
      <c r="V391" s="2">
        <f t="shared" si="13"/>
        <v>0</v>
      </c>
    </row>
    <row r="392" spans="1:22" ht="15" customHeight="1" x14ac:dyDescent="0.25">
      <c r="A392" s="2" t="s">
        <v>581</v>
      </c>
      <c r="B392" s="2" t="s">
        <v>11</v>
      </c>
      <c r="C392" s="2">
        <v>2017</v>
      </c>
      <c r="D392" s="2">
        <v>106.01</v>
      </c>
      <c r="E392" s="2">
        <v>20.635000000000002</v>
      </c>
      <c r="F392" s="2">
        <v>8.0920000000000005</v>
      </c>
      <c r="G392" s="2" t="s">
        <v>726</v>
      </c>
      <c r="H392" s="2" t="s">
        <v>726</v>
      </c>
      <c r="I392" s="2">
        <v>20.164999999999999</v>
      </c>
      <c r="J392" s="2">
        <v>19.754000000000001</v>
      </c>
      <c r="K392" s="2" t="s">
        <v>726</v>
      </c>
      <c r="L392" s="2" t="s">
        <v>726</v>
      </c>
      <c r="M392" s="2">
        <v>37.298999999999999</v>
      </c>
      <c r="N392" s="2" t="s">
        <v>609</v>
      </c>
      <c r="O392" s="2" t="s">
        <v>726</v>
      </c>
      <c r="P392" s="2" t="s">
        <v>609</v>
      </c>
      <c r="Q392" s="2" t="s">
        <v>726</v>
      </c>
      <c r="R392" s="2" t="s">
        <v>609</v>
      </c>
      <c r="S392" s="2" t="s">
        <v>726</v>
      </c>
      <c r="U392" s="15">
        <f t="shared" si="12"/>
        <v>106.01</v>
      </c>
      <c r="V392" s="2">
        <f t="shared" si="13"/>
        <v>0</v>
      </c>
    </row>
    <row r="393" spans="1:22" ht="15" customHeight="1" x14ac:dyDescent="0.25">
      <c r="A393" s="2" t="s">
        <v>581</v>
      </c>
      <c r="B393" s="2" t="s">
        <v>584</v>
      </c>
      <c r="C393" s="2">
        <v>2017</v>
      </c>
      <c r="D393" s="2">
        <v>2.2480000000000002</v>
      </c>
      <c r="E393" s="2">
        <v>2.0089999999999999</v>
      </c>
      <c r="F393" s="2" t="s">
        <v>726</v>
      </c>
      <c r="G393" s="2" t="s">
        <v>726</v>
      </c>
      <c r="H393" s="2" t="s">
        <v>726</v>
      </c>
      <c r="I393" s="2">
        <v>0.183</v>
      </c>
      <c r="J393" s="2">
        <v>5.6000000000000001E-2</v>
      </c>
      <c r="K393" s="2" t="s">
        <v>726</v>
      </c>
      <c r="L393" s="2" t="s">
        <v>726</v>
      </c>
      <c r="M393" s="2" t="s">
        <v>726</v>
      </c>
      <c r="N393" s="2" t="s">
        <v>609</v>
      </c>
      <c r="O393" s="2" t="s">
        <v>726</v>
      </c>
      <c r="P393" s="2" t="s">
        <v>609</v>
      </c>
      <c r="Q393" s="2" t="s">
        <v>726</v>
      </c>
      <c r="R393" s="2" t="s">
        <v>609</v>
      </c>
      <c r="S393" s="2" t="s">
        <v>726</v>
      </c>
      <c r="U393" s="15">
        <f t="shared" si="12"/>
        <v>2.2480000000000002</v>
      </c>
      <c r="V393" s="2">
        <f t="shared" si="13"/>
        <v>0</v>
      </c>
    </row>
    <row r="394" spans="1:22" ht="15" customHeight="1" x14ac:dyDescent="0.25">
      <c r="A394" s="2" t="s">
        <v>581</v>
      </c>
      <c r="B394" s="2" t="s">
        <v>326</v>
      </c>
      <c r="C394" s="2">
        <v>2017</v>
      </c>
      <c r="D394" s="2">
        <v>14.914</v>
      </c>
      <c r="E394" s="2">
        <v>10.170999999999999</v>
      </c>
      <c r="F394" s="2">
        <v>2.6259999999999999</v>
      </c>
      <c r="G394" s="2">
        <v>0.76500000000000001</v>
      </c>
      <c r="H394" s="2" t="s">
        <v>726</v>
      </c>
      <c r="I394" s="2">
        <v>1.077</v>
      </c>
      <c r="J394" s="2">
        <v>0.13100000000000001</v>
      </c>
      <c r="K394" s="2" t="s">
        <v>726</v>
      </c>
      <c r="L394" s="2">
        <v>0.94</v>
      </c>
      <c r="M394" s="2">
        <v>0.76500000000000001</v>
      </c>
      <c r="N394" s="2" t="s">
        <v>609</v>
      </c>
      <c r="O394" s="2" t="s">
        <v>726</v>
      </c>
      <c r="P394" s="2" t="s">
        <v>609</v>
      </c>
      <c r="Q394" s="2" t="s">
        <v>726</v>
      </c>
      <c r="R394" s="2" t="s">
        <v>609</v>
      </c>
      <c r="S394" s="2" t="s">
        <v>726</v>
      </c>
      <c r="U394" s="15">
        <f t="shared" si="12"/>
        <v>14.914</v>
      </c>
      <c r="V394" s="2">
        <f t="shared" si="13"/>
        <v>0</v>
      </c>
    </row>
    <row r="395" spans="1:22" ht="15" customHeight="1" x14ac:dyDescent="0.25">
      <c r="A395" s="2" t="s">
        <v>585</v>
      </c>
      <c r="B395" s="2" t="s">
        <v>586</v>
      </c>
      <c r="C395" s="2">
        <v>2017</v>
      </c>
      <c r="D395" s="2">
        <v>18.503</v>
      </c>
      <c r="E395" s="2">
        <v>11.622</v>
      </c>
      <c r="F395" s="2">
        <v>0.17</v>
      </c>
      <c r="G395" s="2">
        <v>1.2</v>
      </c>
      <c r="H395" s="2" t="s">
        <v>726</v>
      </c>
      <c r="I395" s="2">
        <v>3.5569999999999999</v>
      </c>
      <c r="J395" s="2">
        <v>1.95</v>
      </c>
      <c r="K395" s="2" t="s">
        <v>726</v>
      </c>
      <c r="L395" s="2" t="s">
        <v>726</v>
      </c>
      <c r="M395" s="2" t="s">
        <v>726</v>
      </c>
      <c r="N395" s="2" t="s">
        <v>734</v>
      </c>
      <c r="O395" s="2" t="s">
        <v>726</v>
      </c>
      <c r="P395" s="2" t="s">
        <v>734</v>
      </c>
      <c r="Q395" s="2" t="s">
        <v>726</v>
      </c>
      <c r="R395" s="2" t="s">
        <v>734</v>
      </c>
      <c r="S395" s="2" t="s">
        <v>726</v>
      </c>
      <c r="U395" s="15">
        <f t="shared" si="12"/>
        <v>18.503</v>
      </c>
      <c r="V395" s="2">
        <f t="shared" si="13"/>
        <v>0</v>
      </c>
    </row>
    <row r="396" spans="1:22" ht="15" customHeight="1" x14ac:dyDescent="0.25">
      <c r="A396" s="2" t="s">
        <v>585</v>
      </c>
      <c r="B396" s="2" t="s">
        <v>587</v>
      </c>
      <c r="C396" s="2">
        <v>2017</v>
      </c>
      <c r="D396" s="2">
        <v>478.3</v>
      </c>
      <c r="E396" s="2">
        <v>311.89999999999998</v>
      </c>
      <c r="F396" s="2">
        <v>5.7</v>
      </c>
      <c r="G396" s="2">
        <v>23.7</v>
      </c>
      <c r="H396" s="2" t="s">
        <v>726</v>
      </c>
      <c r="I396" s="2">
        <v>28.2</v>
      </c>
      <c r="J396" s="2">
        <v>108.1</v>
      </c>
      <c r="K396" s="2">
        <v>0.76</v>
      </c>
      <c r="L396" s="2" t="s">
        <v>726</v>
      </c>
      <c r="M396" s="2" t="s">
        <v>726</v>
      </c>
      <c r="N396" s="2" t="s">
        <v>609</v>
      </c>
      <c r="O396" s="2" t="s">
        <v>726</v>
      </c>
      <c r="P396" s="2" t="s">
        <v>609</v>
      </c>
      <c r="Q396" s="2" t="s">
        <v>726</v>
      </c>
      <c r="R396" s="2" t="s">
        <v>609</v>
      </c>
      <c r="S396" s="2" t="s">
        <v>726</v>
      </c>
      <c r="U396" s="15">
        <f t="shared" si="12"/>
        <v>478.3</v>
      </c>
      <c r="V396" s="2">
        <f t="shared" si="13"/>
        <v>0</v>
      </c>
    </row>
    <row r="397" spans="1:22" ht="15" customHeight="1" x14ac:dyDescent="0.25">
      <c r="A397" s="2" t="s">
        <v>585</v>
      </c>
      <c r="B397" s="2" t="s">
        <v>588</v>
      </c>
      <c r="C397" s="2">
        <v>2017</v>
      </c>
      <c r="D397" s="2">
        <v>63.7</v>
      </c>
      <c r="E397" s="2">
        <v>44.7</v>
      </c>
      <c r="F397" s="2">
        <v>1.9</v>
      </c>
      <c r="G397" s="2">
        <v>0.57999999999999996</v>
      </c>
      <c r="H397" s="2" t="s">
        <v>726</v>
      </c>
      <c r="I397" s="2">
        <v>5.3</v>
      </c>
      <c r="J397" s="2">
        <v>11.2</v>
      </c>
      <c r="K397" s="2" t="s">
        <v>726</v>
      </c>
      <c r="L397" s="2" t="s">
        <v>726</v>
      </c>
      <c r="M397" s="2" t="s">
        <v>726</v>
      </c>
      <c r="N397" s="2" t="s">
        <v>609</v>
      </c>
      <c r="O397" s="2" t="s">
        <v>726</v>
      </c>
      <c r="P397" s="2" t="s">
        <v>609</v>
      </c>
      <c r="Q397" s="2" t="s">
        <v>726</v>
      </c>
      <c r="R397" s="2" t="s">
        <v>609</v>
      </c>
      <c r="S397" s="2" t="s">
        <v>726</v>
      </c>
      <c r="U397" s="15">
        <f t="shared" si="12"/>
        <v>63.7</v>
      </c>
      <c r="V397" s="2">
        <f t="shared" si="13"/>
        <v>0</v>
      </c>
    </row>
    <row r="398" spans="1:22" ht="15" customHeight="1" x14ac:dyDescent="0.25">
      <c r="A398" s="2" t="s">
        <v>585</v>
      </c>
      <c r="B398" s="9" t="s">
        <v>1106</v>
      </c>
      <c r="C398" s="2">
        <v>2017</v>
      </c>
      <c r="D398" s="2">
        <v>52.8</v>
      </c>
      <c r="E398" s="2">
        <v>24.9</v>
      </c>
      <c r="F398" s="2">
        <v>12.5</v>
      </c>
      <c r="G398" s="2">
        <v>0.9</v>
      </c>
      <c r="H398" s="2" t="s">
        <v>726</v>
      </c>
      <c r="I398" s="2">
        <v>4.3</v>
      </c>
      <c r="J398" s="2">
        <v>5.4</v>
      </c>
      <c r="K398" s="2">
        <v>0.06</v>
      </c>
      <c r="L398" s="2" t="s">
        <v>726</v>
      </c>
      <c r="M398" s="2" t="s">
        <v>726</v>
      </c>
      <c r="N398" s="2" t="s">
        <v>846</v>
      </c>
      <c r="O398" s="2">
        <v>4.8</v>
      </c>
      <c r="P398" s="2" t="s">
        <v>609</v>
      </c>
      <c r="Q398" s="2" t="s">
        <v>726</v>
      </c>
      <c r="R398" s="2" t="s">
        <v>609</v>
      </c>
      <c r="S398" s="2" t="s">
        <v>726</v>
      </c>
      <c r="U398" s="15">
        <f t="shared" si="12"/>
        <v>52.8</v>
      </c>
      <c r="V398" s="2">
        <f t="shared" si="13"/>
        <v>4.8</v>
      </c>
    </row>
    <row r="399" spans="1:22" ht="15" customHeight="1" x14ac:dyDescent="0.25">
      <c r="A399" s="2" t="s">
        <v>585</v>
      </c>
      <c r="B399" s="2" t="s">
        <v>590</v>
      </c>
      <c r="C399" s="2">
        <v>2017</v>
      </c>
      <c r="D399" s="2">
        <v>149.9</v>
      </c>
      <c r="E399" s="2">
        <v>86.7</v>
      </c>
      <c r="F399" s="2">
        <v>4.3</v>
      </c>
      <c r="G399" s="2">
        <v>9.8000000000000007</v>
      </c>
      <c r="H399" s="2" t="s">
        <v>726</v>
      </c>
      <c r="I399" s="2">
        <v>21.2</v>
      </c>
      <c r="J399" s="2">
        <v>26.9</v>
      </c>
      <c r="K399" s="2">
        <v>0.88</v>
      </c>
      <c r="L399" s="2" t="s">
        <v>726</v>
      </c>
      <c r="M399" s="2" t="s">
        <v>726</v>
      </c>
      <c r="N399" s="2" t="s">
        <v>734</v>
      </c>
      <c r="O399" s="2" t="s">
        <v>726</v>
      </c>
      <c r="P399" s="2" t="s">
        <v>734</v>
      </c>
      <c r="Q399" s="2" t="s">
        <v>726</v>
      </c>
      <c r="R399" s="2" t="s">
        <v>734</v>
      </c>
      <c r="S399" s="2" t="s">
        <v>726</v>
      </c>
      <c r="U399" s="15">
        <f t="shared" si="12"/>
        <v>149.9</v>
      </c>
      <c r="V399" s="2">
        <f t="shared" si="13"/>
        <v>0</v>
      </c>
    </row>
    <row r="400" spans="1:22" ht="15" customHeight="1" x14ac:dyDescent="0.25">
      <c r="A400" s="2" t="s">
        <v>585</v>
      </c>
      <c r="B400" s="2" t="s">
        <v>591</v>
      </c>
      <c r="C400" s="2">
        <v>2017</v>
      </c>
      <c r="D400" s="2">
        <v>269.5</v>
      </c>
      <c r="E400" s="2">
        <v>138</v>
      </c>
      <c r="F400" s="2">
        <v>22.9</v>
      </c>
      <c r="G400" s="2">
        <v>6.4</v>
      </c>
      <c r="H400" s="2" t="s">
        <v>726</v>
      </c>
      <c r="I400" s="2">
        <v>27</v>
      </c>
      <c r="J400" s="2">
        <v>74.8</v>
      </c>
      <c r="K400" s="2">
        <v>0.2</v>
      </c>
      <c r="L400" s="2" t="s">
        <v>726</v>
      </c>
      <c r="M400" s="2" t="s">
        <v>726</v>
      </c>
      <c r="N400" s="2" t="s">
        <v>609</v>
      </c>
      <c r="O400" s="2" t="s">
        <v>726</v>
      </c>
      <c r="P400" s="2" t="s">
        <v>609</v>
      </c>
      <c r="Q400" s="2" t="s">
        <v>726</v>
      </c>
      <c r="R400" s="2" t="s">
        <v>609</v>
      </c>
      <c r="S400" s="2" t="s">
        <v>726</v>
      </c>
      <c r="U400" s="15">
        <f t="shared" si="12"/>
        <v>269.5</v>
      </c>
      <c r="V400" s="2">
        <f t="shared" si="13"/>
        <v>0</v>
      </c>
    </row>
    <row r="401" spans="1:22" ht="15" customHeight="1" x14ac:dyDescent="0.25">
      <c r="A401" s="2" t="s">
        <v>585</v>
      </c>
      <c r="B401" s="2" t="s">
        <v>592</v>
      </c>
      <c r="C401" s="2">
        <v>2017</v>
      </c>
      <c r="D401" s="2">
        <v>27.7</v>
      </c>
      <c r="E401" s="2">
        <v>25</v>
      </c>
      <c r="F401" s="2" t="s">
        <v>726</v>
      </c>
      <c r="G401" s="2" t="s">
        <v>726</v>
      </c>
      <c r="H401" s="2" t="s">
        <v>726</v>
      </c>
      <c r="I401" s="2">
        <v>1.7</v>
      </c>
      <c r="J401" s="2">
        <v>0.9</v>
      </c>
      <c r="K401" s="2" t="s">
        <v>726</v>
      </c>
      <c r="L401" s="2" t="s">
        <v>726</v>
      </c>
      <c r="M401" s="2" t="s">
        <v>726</v>
      </c>
      <c r="N401" s="2" t="s">
        <v>609</v>
      </c>
      <c r="O401" s="2" t="s">
        <v>726</v>
      </c>
      <c r="P401" s="2" t="s">
        <v>609</v>
      </c>
      <c r="Q401" s="2" t="s">
        <v>726</v>
      </c>
      <c r="R401" s="2" t="s">
        <v>609</v>
      </c>
      <c r="S401" s="2" t="s">
        <v>726</v>
      </c>
      <c r="U401" s="15">
        <f t="shared" si="12"/>
        <v>27.7</v>
      </c>
      <c r="V401" s="2">
        <f t="shared" si="13"/>
        <v>0</v>
      </c>
    </row>
    <row r="402" spans="1:22" ht="15" customHeight="1" x14ac:dyDescent="0.25">
      <c r="A402" s="2" t="s">
        <v>585</v>
      </c>
      <c r="B402" s="2" t="s">
        <v>593</v>
      </c>
      <c r="C402" s="2">
        <v>2017</v>
      </c>
      <c r="D402" s="2">
        <v>14</v>
      </c>
      <c r="E402" s="2">
        <v>6.5</v>
      </c>
      <c r="F402" s="2">
        <v>4.0999999999999996</v>
      </c>
      <c r="G402" s="2" t="s">
        <v>726</v>
      </c>
      <c r="H402" s="2" t="s">
        <v>726</v>
      </c>
      <c r="I402" s="2">
        <v>2.9</v>
      </c>
      <c r="J402" s="2">
        <v>0.5</v>
      </c>
      <c r="K402" s="2" t="s">
        <v>726</v>
      </c>
      <c r="L402" s="2" t="s">
        <v>726</v>
      </c>
      <c r="M402" s="2" t="s">
        <v>726</v>
      </c>
      <c r="N402" s="2" t="s">
        <v>609</v>
      </c>
      <c r="O402" s="2" t="s">
        <v>726</v>
      </c>
      <c r="P402" s="2" t="s">
        <v>609</v>
      </c>
      <c r="Q402" s="2" t="s">
        <v>726</v>
      </c>
      <c r="R402" s="2" t="s">
        <v>609</v>
      </c>
      <c r="S402" s="2" t="s">
        <v>726</v>
      </c>
      <c r="U402" s="15">
        <f t="shared" si="12"/>
        <v>14</v>
      </c>
      <c r="V402" s="2">
        <f t="shared" si="13"/>
        <v>0</v>
      </c>
    </row>
    <row r="403" spans="1:22" ht="15" customHeight="1" x14ac:dyDescent="0.25">
      <c r="A403" s="2" t="s">
        <v>585</v>
      </c>
      <c r="B403" s="2" t="s">
        <v>594</v>
      </c>
      <c r="C403" s="2">
        <v>2017</v>
      </c>
      <c r="D403" s="2">
        <v>1429.4</v>
      </c>
      <c r="E403" s="2">
        <v>672</v>
      </c>
      <c r="F403" s="2">
        <v>136.9</v>
      </c>
      <c r="G403" s="2">
        <v>171</v>
      </c>
      <c r="H403" s="2">
        <v>114.6</v>
      </c>
      <c r="I403" s="2">
        <v>129.9</v>
      </c>
      <c r="J403" s="2">
        <v>309.10000000000002</v>
      </c>
      <c r="K403" s="2">
        <v>10.5</v>
      </c>
      <c r="L403" s="2" t="s">
        <v>726</v>
      </c>
      <c r="M403" s="2" t="s">
        <v>726</v>
      </c>
      <c r="N403" s="2" t="s">
        <v>609</v>
      </c>
      <c r="O403" s="2" t="s">
        <v>726</v>
      </c>
      <c r="P403" s="2" t="s">
        <v>609</v>
      </c>
      <c r="Q403" s="2" t="s">
        <v>726</v>
      </c>
      <c r="R403" s="2" t="s">
        <v>609</v>
      </c>
      <c r="S403" s="2" t="s">
        <v>726</v>
      </c>
      <c r="U403" s="15">
        <f t="shared" si="12"/>
        <v>1429.4</v>
      </c>
      <c r="V403" s="2">
        <f t="shared" si="13"/>
        <v>0</v>
      </c>
    </row>
    <row r="404" spans="1:22" ht="15" customHeight="1" x14ac:dyDescent="0.25">
      <c r="A404" s="2" t="s">
        <v>585</v>
      </c>
      <c r="B404" s="2" t="s">
        <v>595</v>
      </c>
      <c r="C404" s="2">
        <v>2017</v>
      </c>
      <c r="D404" s="2">
        <v>134.5</v>
      </c>
      <c r="E404" s="2">
        <v>72.599999999999994</v>
      </c>
      <c r="F404" s="2">
        <v>5.9</v>
      </c>
      <c r="G404" s="2">
        <v>3</v>
      </c>
      <c r="H404" s="2" t="s">
        <v>726</v>
      </c>
      <c r="I404" s="2">
        <v>8.5</v>
      </c>
      <c r="J404" s="2">
        <v>42.7</v>
      </c>
      <c r="K404" s="2">
        <v>1.75</v>
      </c>
      <c r="L404" s="2" t="s">
        <v>726</v>
      </c>
      <c r="M404" s="2" t="s">
        <v>726</v>
      </c>
      <c r="N404" s="2" t="s">
        <v>609</v>
      </c>
      <c r="O404" s="2" t="s">
        <v>726</v>
      </c>
      <c r="P404" s="2" t="s">
        <v>609</v>
      </c>
      <c r="Q404" s="2" t="s">
        <v>726</v>
      </c>
      <c r="R404" s="2" t="s">
        <v>609</v>
      </c>
      <c r="S404" s="2" t="s">
        <v>726</v>
      </c>
      <c r="U404" s="15">
        <f t="shared" si="12"/>
        <v>134.5</v>
      </c>
      <c r="V404" s="2">
        <f t="shared" si="13"/>
        <v>0</v>
      </c>
    </row>
    <row r="405" spans="1:22" ht="15" customHeight="1" x14ac:dyDescent="0.25">
      <c r="A405" s="2" t="s">
        <v>596</v>
      </c>
      <c r="B405" s="2" t="s">
        <v>597</v>
      </c>
      <c r="C405" s="2">
        <v>2017</v>
      </c>
      <c r="D405" s="2">
        <v>5.3</v>
      </c>
      <c r="E405" s="2">
        <v>0.64</v>
      </c>
      <c r="F405" s="2">
        <v>4.66</v>
      </c>
      <c r="G405" s="2" t="s">
        <v>726</v>
      </c>
      <c r="H405" s="2" t="s">
        <v>726</v>
      </c>
      <c r="I405" s="2" t="s">
        <v>726</v>
      </c>
      <c r="J405" s="2" t="s">
        <v>726</v>
      </c>
      <c r="K405" s="2" t="s">
        <v>726</v>
      </c>
      <c r="L405" s="2" t="s">
        <v>726</v>
      </c>
      <c r="M405" s="2" t="s">
        <v>726</v>
      </c>
      <c r="N405" s="2" t="s">
        <v>609</v>
      </c>
      <c r="O405" s="2" t="s">
        <v>726</v>
      </c>
      <c r="P405" s="2" t="s">
        <v>609</v>
      </c>
      <c r="Q405" s="2" t="s">
        <v>726</v>
      </c>
      <c r="R405" s="2" t="s">
        <v>609</v>
      </c>
      <c r="S405" s="2" t="s">
        <v>726</v>
      </c>
      <c r="U405" s="15">
        <f t="shared" si="12"/>
        <v>5.3</v>
      </c>
      <c r="V405" s="2">
        <f t="shared" si="13"/>
        <v>0</v>
      </c>
    </row>
    <row r="406" spans="1:22" ht="15" customHeight="1" x14ac:dyDescent="0.25">
      <c r="A406" s="2" t="s">
        <v>596</v>
      </c>
      <c r="B406" s="9" t="s">
        <v>1105</v>
      </c>
      <c r="C406" s="2">
        <v>2017</v>
      </c>
      <c r="D406" s="2">
        <v>4.13</v>
      </c>
      <c r="E406" s="2">
        <v>0.92</v>
      </c>
      <c r="F406" s="2">
        <v>2.5499999999999998</v>
      </c>
      <c r="G406" s="2" t="s">
        <v>726</v>
      </c>
      <c r="H406" s="2" t="s">
        <v>726</v>
      </c>
      <c r="I406" s="2">
        <v>0.66</v>
      </c>
      <c r="J406" s="2" t="s">
        <v>726</v>
      </c>
      <c r="K406" s="2" t="s">
        <v>726</v>
      </c>
      <c r="L406" s="2" t="s">
        <v>726</v>
      </c>
      <c r="M406" s="2" t="s">
        <v>726</v>
      </c>
      <c r="N406" s="2" t="s">
        <v>609</v>
      </c>
      <c r="O406" s="2" t="s">
        <v>726</v>
      </c>
      <c r="P406" s="2" t="s">
        <v>609</v>
      </c>
      <c r="Q406" s="2" t="s">
        <v>726</v>
      </c>
      <c r="R406" s="2" t="s">
        <v>609</v>
      </c>
      <c r="S406" s="2" t="s">
        <v>726</v>
      </c>
      <c r="U406" s="15">
        <f t="shared" si="12"/>
        <v>4.13</v>
      </c>
      <c r="V406" s="2">
        <f t="shared" si="13"/>
        <v>0</v>
      </c>
    </row>
    <row r="407" spans="1:22" ht="15" customHeight="1" x14ac:dyDescent="0.25">
      <c r="A407" s="2" t="s">
        <v>598</v>
      </c>
      <c r="B407" s="2" t="s">
        <v>599</v>
      </c>
      <c r="C407" s="2">
        <v>2017</v>
      </c>
      <c r="D407" s="2">
        <v>4.7409999999999997</v>
      </c>
      <c r="E407" s="2">
        <v>0.33300000000000002</v>
      </c>
      <c r="F407" s="2">
        <v>1</v>
      </c>
      <c r="G407" s="2">
        <v>0</v>
      </c>
      <c r="H407" s="2" t="s">
        <v>726</v>
      </c>
      <c r="I407" s="2">
        <v>0.46300000000000002</v>
      </c>
      <c r="J407" s="2">
        <v>0.217</v>
      </c>
      <c r="K407" s="2">
        <v>0</v>
      </c>
      <c r="L407" s="2">
        <v>0</v>
      </c>
      <c r="M407" s="2">
        <v>2.7280000000000002</v>
      </c>
      <c r="N407" s="2" t="s">
        <v>609</v>
      </c>
      <c r="O407" s="2" t="s">
        <v>726</v>
      </c>
      <c r="P407" s="2" t="s">
        <v>609</v>
      </c>
      <c r="Q407" s="2" t="s">
        <v>726</v>
      </c>
      <c r="R407" s="2" t="s">
        <v>609</v>
      </c>
      <c r="S407" s="2" t="s">
        <v>726</v>
      </c>
      <c r="U407" s="15">
        <f t="shared" si="12"/>
        <v>4.7409999999999997</v>
      </c>
      <c r="V407" s="2">
        <f t="shared" si="13"/>
        <v>0</v>
      </c>
    </row>
    <row r="408" spans="1:22" ht="15" customHeight="1" x14ac:dyDescent="0.25">
      <c r="A408" s="2" t="s">
        <v>598</v>
      </c>
      <c r="B408" s="2" t="s">
        <v>600</v>
      </c>
      <c r="C408" s="2">
        <v>2017</v>
      </c>
      <c r="D408" s="2">
        <v>4.016</v>
      </c>
      <c r="E408" s="2">
        <v>0.33900000000000002</v>
      </c>
      <c r="F408" s="2">
        <v>1.2270000000000001</v>
      </c>
      <c r="G408" s="2">
        <v>0</v>
      </c>
      <c r="H408" s="2" t="s">
        <v>726</v>
      </c>
      <c r="I408" s="2">
        <v>0.52600000000000002</v>
      </c>
      <c r="J408" s="2">
        <v>0.26800000000000002</v>
      </c>
      <c r="K408" s="2">
        <v>0</v>
      </c>
      <c r="L408" s="2">
        <v>0</v>
      </c>
      <c r="M408" s="2">
        <v>1.6559999999999999</v>
      </c>
      <c r="N408" s="2" t="s">
        <v>609</v>
      </c>
      <c r="O408" s="2" t="s">
        <v>726</v>
      </c>
      <c r="P408" s="2" t="s">
        <v>609</v>
      </c>
      <c r="Q408" s="2" t="s">
        <v>726</v>
      </c>
      <c r="R408" s="2" t="s">
        <v>609</v>
      </c>
      <c r="S408" s="2" t="s">
        <v>726</v>
      </c>
      <c r="U408" s="15">
        <f t="shared" si="12"/>
        <v>4.016</v>
      </c>
      <c r="V408" s="2">
        <f t="shared" si="13"/>
        <v>0</v>
      </c>
    </row>
    <row r="409" spans="1:22" ht="15" customHeight="1" x14ac:dyDescent="0.25">
      <c r="A409" s="2" t="s">
        <v>598</v>
      </c>
      <c r="B409" s="2" t="s">
        <v>601</v>
      </c>
      <c r="C409" s="2">
        <v>2017</v>
      </c>
      <c r="D409" s="2">
        <v>6.8170000000000002</v>
      </c>
      <c r="E409" s="2">
        <v>1.972</v>
      </c>
      <c r="F409" s="2">
        <v>2.569</v>
      </c>
      <c r="G409" s="2" t="s">
        <v>726</v>
      </c>
      <c r="H409" s="2" t="s">
        <v>726</v>
      </c>
      <c r="I409" s="2">
        <v>0.443</v>
      </c>
      <c r="J409" s="2">
        <v>0</v>
      </c>
      <c r="K409" s="2">
        <v>0</v>
      </c>
      <c r="L409" s="2">
        <v>0</v>
      </c>
      <c r="M409" s="2">
        <v>1.833</v>
      </c>
      <c r="N409" s="2" t="s">
        <v>609</v>
      </c>
      <c r="O409" s="2" t="s">
        <v>726</v>
      </c>
      <c r="P409" s="2" t="s">
        <v>609</v>
      </c>
      <c r="Q409" s="2" t="s">
        <v>726</v>
      </c>
      <c r="R409" s="2" t="s">
        <v>609</v>
      </c>
      <c r="S409" s="2" t="s">
        <v>726</v>
      </c>
      <c r="U409" s="15">
        <f t="shared" si="12"/>
        <v>6.8170000000000002</v>
      </c>
      <c r="V409" s="2">
        <f t="shared" si="13"/>
        <v>0</v>
      </c>
    </row>
    <row r="410" spans="1:22" ht="15" customHeight="1" x14ac:dyDescent="0.25">
      <c r="A410" s="2" t="s">
        <v>598</v>
      </c>
      <c r="B410" s="2" t="s">
        <v>602</v>
      </c>
      <c r="C410" s="2">
        <v>2017</v>
      </c>
      <c r="D410" s="2">
        <v>12.039</v>
      </c>
      <c r="E410" s="2">
        <v>1.3080000000000001</v>
      </c>
      <c r="F410" s="2">
        <v>3.3580000000000001</v>
      </c>
      <c r="G410" s="2" t="s">
        <v>726</v>
      </c>
      <c r="H410" s="2" t="s">
        <v>726</v>
      </c>
      <c r="I410" s="2">
        <v>1.014</v>
      </c>
      <c r="J410" s="2">
        <v>0.52900000000000003</v>
      </c>
      <c r="K410" s="2">
        <v>0</v>
      </c>
      <c r="L410" s="2">
        <v>0</v>
      </c>
      <c r="M410" s="2">
        <v>5.83</v>
      </c>
      <c r="N410" s="2" t="s">
        <v>609</v>
      </c>
      <c r="O410" s="2" t="s">
        <v>726</v>
      </c>
      <c r="P410" s="2" t="s">
        <v>609</v>
      </c>
      <c r="Q410" s="2" t="s">
        <v>726</v>
      </c>
      <c r="R410" s="2" t="s">
        <v>609</v>
      </c>
      <c r="S410" s="2" t="s">
        <v>726</v>
      </c>
      <c r="U410" s="15">
        <f t="shared" si="12"/>
        <v>12.039</v>
      </c>
      <c r="V410" s="2">
        <f t="shared" si="13"/>
        <v>0</v>
      </c>
    </row>
    <row r="411" spans="1:22" ht="15" customHeight="1" x14ac:dyDescent="0.25">
      <c r="A411" s="2" t="s">
        <v>598</v>
      </c>
      <c r="B411" s="2" t="s">
        <v>603</v>
      </c>
      <c r="C411" s="2">
        <v>2017</v>
      </c>
      <c r="D411" s="2">
        <v>105.078</v>
      </c>
      <c r="E411" s="2">
        <v>21.239000000000001</v>
      </c>
      <c r="F411" s="2">
        <v>24.277000000000001</v>
      </c>
      <c r="G411" s="2">
        <v>0</v>
      </c>
      <c r="H411" s="2">
        <v>0</v>
      </c>
      <c r="I411" s="2">
        <v>14.603</v>
      </c>
      <c r="J411" s="2">
        <v>17.849</v>
      </c>
      <c r="K411" s="2">
        <v>0</v>
      </c>
      <c r="L411" s="2">
        <v>0</v>
      </c>
      <c r="M411" s="2">
        <v>27.11</v>
      </c>
      <c r="N411" s="2" t="s">
        <v>609</v>
      </c>
      <c r="O411" s="2" t="s">
        <v>726</v>
      </c>
      <c r="P411" s="2" t="s">
        <v>609</v>
      </c>
      <c r="Q411" s="2" t="s">
        <v>726</v>
      </c>
      <c r="R411" s="2" t="s">
        <v>609</v>
      </c>
      <c r="S411" s="2" t="s">
        <v>726</v>
      </c>
      <c r="U411" s="15">
        <f t="shared" si="12"/>
        <v>105.078</v>
      </c>
      <c r="V411" s="2">
        <f t="shared" si="13"/>
        <v>0</v>
      </c>
    </row>
    <row r="412" spans="1:22" ht="15" customHeight="1" x14ac:dyDescent="0.25">
      <c r="A412" s="2" t="s">
        <v>604</v>
      </c>
      <c r="B412" s="2" t="s">
        <v>605</v>
      </c>
      <c r="C412" s="2">
        <v>2017</v>
      </c>
      <c r="D412" s="2">
        <v>2.15</v>
      </c>
      <c r="E412" s="2">
        <v>0.60099999999999998</v>
      </c>
      <c r="F412" s="2">
        <v>0.26900000000000002</v>
      </c>
      <c r="G412" s="2">
        <v>0</v>
      </c>
      <c r="H412" s="2">
        <v>0</v>
      </c>
      <c r="I412" s="2">
        <v>0.75900000000000001</v>
      </c>
      <c r="J412" s="2">
        <v>8.5999999999999993E-2</v>
      </c>
      <c r="K412" s="2">
        <v>0</v>
      </c>
      <c r="L412" s="2">
        <v>0</v>
      </c>
      <c r="M412" s="2">
        <v>0.435</v>
      </c>
      <c r="N412" s="2" t="s">
        <v>609</v>
      </c>
      <c r="O412" s="2" t="s">
        <v>726</v>
      </c>
      <c r="P412" s="2" t="s">
        <v>609</v>
      </c>
      <c r="Q412" s="2" t="s">
        <v>726</v>
      </c>
      <c r="R412" s="2" t="s">
        <v>609</v>
      </c>
      <c r="S412" s="2" t="s">
        <v>726</v>
      </c>
      <c r="U412" s="15">
        <f t="shared" si="12"/>
        <v>2.15</v>
      </c>
      <c r="V412" s="2">
        <f t="shared" si="13"/>
        <v>0</v>
      </c>
    </row>
    <row r="413" spans="1:22" ht="15" customHeight="1" x14ac:dyDescent="0.25">
      <c r="A413" s="2" t="s">
        <v>604</v>
      </c>
      <c r="B413" s="2" t="s">
        <v>606</v>
      </c>
      <c r="C413" s="2">
        <v>2017</v>
      </c>
      <c r="D413" s="2">
        <v>124.956</v>
      </c>
      <c r="E413" s="2">
        <v>48.387999999999998</v>
      </c>
      <c r="F413" s="2">
        <v>19.614000000000001</v>
      </c>
      <c r="G413" s="2" t="s">
        <v>726</v>
      </c>
      <c r="H413" s="2">
        <v>10.254</v>
      </c>
      <c r="I413" s="2">
        <v>22.077000000000002</v>
      </c>
      <c r="J413" s="2">
        <v>11.295999999999999</v>
      </c>
      <c r="K413" s="2">
        <v>3.5000000000000003E-2</v>
      </c>
      <c r="L413" s="2">
        <v>5.3070000000000004</v>
      </c>
      <c r="M413" s="2">
        <v>18.239999999999998</v>
      </c>
      <c r="N413" s="2" t="s">
        <v>609</v>
      </c>
      <c r="O413" s="2" t="s">
        <v>726</v>
      </c>
      <c r="P413" s="2" t="s">
        <v>609</v>
      </c>
      <c r="Q413" s="2" t="s">
        <v>726</v>
      </c>
      <c r="R413" s="2" t="s">
        <v>609</v>
      </c>
      <c r="S413" s="2" t="s">
        <v>726</v>
      </c>
      <c r="U413" s="15">
        <f t="shared" si="12"/>
        <v>124.956</v>
      </c>
      <c r="V413" s="2">
        <f t="shared" si="13"/>
        <v>0</v>
      </c>
    </row>
    <row r="414" spans="1:22" ht="15" customHeight="1" x14ac:dyDescent="0.25">
      <c r="A414" s="2" t="s">
        <v>604</v>
      </c>
      <c r="B414" s="2" t="s">
        <v>607</v>
      </c>
      <c r="C414" s="2">
        <v>2017</v>
      </c>
      <c r="D414" s="2">
        <v>25.542000000000002</v>
      </c>
      <c r="E414" s="2">
        <v>10.896000000000001</v>
      </c>
      <c r="F414" s="2">
        <v>0.64200000000000002</v>
      </c>
      <c r="G414" s="2" t="s">
        <v>726</v>
      </c>
      <c r="H414" s="2" t="s">
        <v>726</v>
      </c>
      <c r="I414" s="2">
        <v>6.673</v>
      </c>
      <c r="J414" s="2">
        <v>0.92800000000000005</v>
      </c>
      <c r="K414" s="2" t="s">
        <v>726</v>
      </c>
      <c r="L414" s="2" t="s">
        <v>726</v>
      </c>
      <c r="M414" s="2">
        <v>6.4160000000000004</v>
      </c>
      <c r="N414" s="2" t="s">
        <v>609</v>
      </c>
      <c r="O414" s="2" t="s">
        <v>726</v>
      </c>
      <c r="P414" s="2" t="s">
        <v>609</v>
      </c>
      <c r="Q414" s="2" t="s">
        <v>726</v>
      </c>
      <c r="R414" s="2" t="s">
        <v>609</v>
      </c>
      <c r="S414" s="2" t="s">
        <v>726</v>
      </c>
      <c r="U414" s="15">
        <f t="shared" si="12"/>
        <v>25.542000000000002</v>
      </c>
      <c r="V414" s="2">
        <f t="shared" si="13"/>
        <v>0</v>
      </c>
    </row>
    <row r="415" spans="1:22" ht="15" customHeight="1" x14ac:dyDescent="0.25">
      <c r="A415" s="2" t="s">
        <v>608</v>
      </c>
      <c r="B415" s="2" t="s">
        <v>609</v>
      </c>
      <c r="C415" s="2">
        <v>2017</v>
      </c>
      <c r="D415" s="2" t="s">
        <v>609</v>
      </c>
      <c r="E415" s="2" t="s">
        <v>609</v>
      </c>
      <c r="F415" s="2" t="s">
        <v>609</v>
      </c>
      <c r="G415" s="2" t="s">
        <v>609</v>
      </c>
      <c r="H415" s="2" t="s">
        <v>609</v>
      </c>
      <c r="I415" s="2" t="s">
        <v>609</v>
      </c>
      <c r="J415" s="2" t="s">
        <v>609</v>
      </c>
      <c r="K415" s="2" t="s">
        <v>609</v>
      </c>
      <c r="L415" s="2" t="s">
        <v>609</v>
      </c>
      <c r="M415" s="2" t="s">
        <v>609</v>
      </c>
      <c r="N415" s="2" t="s">
        <v>609</v>
      </c>
      <c r="O415" s="2" t="s">
        <v>609</v>
      </c>
      <c r="P415" s="2" t="s">
        <v>609</v>
      </c>
      <c r="Q415" s="2" t="s">
        <v>609</v>
      </c>
      <c r="R415" s="2" t="s">
        <v>609</v>
      </c>
      <c r="S415" s="2" t="s">
        <v>609</v>
      </c>
      <c r="U415" s="15">
        <f t="shared" si="12"/>
        <v>0</v>
      </c>
      <c r="V415" s="2">
        <f t="shared" si="13"/>
        <v>0</v>
      </c>
    </row>
    <row r="416" spans="1:22" ht="15" customHeight="1" x14ac:dyDescent="0.25">
      <c r="A416" s="2" t="s">
        <v>608</v>
      </c>
      <c r="B416" s="2" t="s">
        <v>609</v>
      </c>
      <c r="C416" s="2">
        <v>2017</v>
      </c>
      <c r="D416" s="2" t="s">
        <v>609</v>
      </c>
      <c r="E416" s="2" t="s">
        <v>609</v>
      </c>
      <c r="F416" s="2" t="s">
        <v>609</v>
      </c>
      <c r="G416" s="2" t="s">
        <v>609</v>
      </c>
      <c r="H416" s="2" t="s">
        <v>609</v>
      </c>
      <c r="I416" s="2" t="s">
        <v>609</v>
      </c>
      <c r="J416" s="2" t="s">
        <v>609</v>
      </c>
      <c r="K416" s="2" t="s">
        <v>609</v>
      </c>
      <c r="L416" s="2" t="s">
        <v>609</v>
      </c>
      <c r="M416" s="2" t="s">
        <v>609</v>
      </c>
      <c r="N416" s="2" t="s">
        <v>609</v>
      </c>
      <c r="O416" s="2" t="s">
        <v>609</v>
      </c>
      <c r="P416" s="2" t="s">
        <v>609</v>
      </c>
      <c r="Q416" s="2" t="s">
        <v>609</v>
      </c>
      <c r="R416" s="2" t="s">
        <v>609</v>
      </c>
      <c r="S416" s="2" t="s">
        <v>609</v>
      </c>
      <c r="U416" s="15">
        <f t="shared" si="12"/>
        <v>0</v>
      </c>
      <c r="V416" s="2">
        <f t="shared" si="13"/>
        <v>0</v>
      </c>
    </row>
    <row r="417" spans="1:22" ht="15" customHeight="1" x14ac:dyDescent="0.25">
      <c r="A417" s="2" t="s">
        <v>608</v>
      </c>
      <c r="B417" s="2" t="s">
        <v>610</v>
      </c>
      <c r="C417" s="2">
        <v>2017</v>
      </c>
      <c r="D417" s="2">
        <v>214.83799999999999</v>
      </c>
      <c r="E417" s="2">
        <v>64.784999999999997</v>
      </c>
      <c r="F417" s="2">
        <v>22.015999999999998</v>
      </c>
      <c r="G417" s="2" t="s">
        <v>726</v>
      </c>
      <c r="H417" s="2" t="s">
        <v>726</v>
      </c>
      <c r="I417" s="2">
        <v>20.395</v>
      </c>
      <c r="J417" s="2">
        <v>18.427</v>
      </c>
      <c r="K417" s="2">
        <v>1.8680000000000001</v>
      </c>
      <c r="L417" s="2" t="s">
        <v>726</v>
      </c>
      <c r="M417" s="2">
        <v>87.346999999999994</v>
      </c>
      <c r="N417" s="2" t="s">
        <v>609</v>
      </c>
      <c r="O417" s="2" t="s">
        <v>726</v>
      </c>
      <c r="P417" s="2" t="s">
        <v>609</v>
      </c>
      <c r="Q417" s="2" t="s">
        <v>726</v>
      </c>
      <c r="R417" s="2" t="s">
        <v>609</v>
      </c>
      <c r="S417" s="2" t="s">
        <v>726</v>
      </c>
      <c r="U417" s="15">
        <f t="shared" si="12"/>
        <v>214.83799999999999</v>
      </c>
      <c r="V417" s="2">
        <f t="shared" si="13"/>
        <v>0</v>
      </c>
    </row>
    <row r="418" spans="1:22" ht="15" customHeight="1" x14ac:dyDescent="0.25">
      <c r="A418" s="2" t="s">
        <v>608</v>
      </c>
      <c r="B418" s="2" t="s">
        <v>611</v>
      </c>
      <c r="C418" s="2">
        <v>2017</v>
      </c>
      <c r="D418" s="2">
        <v>14.494999999999999</v>
      </c>
      <c r="E418" s="2">
        <v>7.9829999999999997</v>
      </c>
      <c r="F418" s="2">
        <v>0.64600000000000002</v>
      </c>
      <c r="G418" s="2" t="s">
        <v>726</v>
      </c>
      <c r="H418" s="2" t="s">
        <v>726</v>
      </c>
      <c r="I418" s="2">
        <v>3.7559999999999998</v>
      </c>
      <c r="J418" s="2">
        <v>1.0349999999999999</v>
      </c>
      <c r="K418" s="2" t="s">
        <v>726</v>
      </c>
      <c r="L418" s="2" t="s">
        <v>726</v>
      </c>
      <c r="M418" s="2" t="s">
        <v>726</v>
      </c>
      <c r="N418" s="2" t="s">
        <v>609</v>
      </c>
      <c r="O418" s="2" t="s">
        <v>726</v>
      </c>
      <c r="P418" s="2" t="s">
        <v>609</v>
      </c>
      <c r="Q418" s="2" t="s">
        <v>726</v>
      </c>
      <c r="R418" s="2" t="s">
        <v>609</v>
      </c>
      <c r="S418" s="2" t="s">
        <v>726</v>
      </c>
      <c r="U418" s="15">
        <f t="shared" si="12"/>
        <v>14.494999999999999</v>
      </c>
      <c r="V418" s="2">
        <f t="shared" si="13"/>
        <v>0</v>
      </c>
    </row>
    <row r="419" spans="1:22" ht="15" customHeight="1" x14ac:dyDescent="0.25">
      <c r="A419" s="2" t="s">
        <v>608</v>
      </c>
      <c r="B419" s="2" t="s">
        <v>612</v>
      </c>
      <c r="C419" s="2">
        <v>2017</v>
      </c>
      <c r="D419" s="2">
        <v>21.808</v>
      </c>
      <c r="E419" s="2">
        <v>10.103999999999999</v>
      </c>
      <c r="F419" s="2">
        <v>5.9429999999999996</v>
      </c>
      <c r="G419" s="2" t="s">
        <v>726</v>
      </c>
      <c r="H419" s="2" t="s">
        <v>726</v>
      </c>
      <c r="I419" s="2">
        <v>4.2329999999999997</v>
      </c>
      <c r="J419" s="2">
        <v>1.5269999999999999</v>
      </c>
      <c r="K419" s="2" t="s">
        <v>726</v>
      </c>
      <c r="L419" s="2" t="s">
        <v>726</v>
      </c>
      <c r="M419" s="2" t="s">
        <v>726</v>
      </c>
      <c r="N419" s="2" t="s">
        <v>609</v>
      </c>
      <c r="O419" s="2" t="s">
        <v>726</v>
      </c>
      <c r="P419" s="2" t="s">
        <v>609</v>
      </c>
      <c r="Q419" s="2" t="s">
        <v>726</v>
      </c>
      <c r="R419" s="2" t="s">
        <v>609</v>
      </c>
      <c r="S419" s="2" t="s">
        <v>726</v>
      </c>
      <c r="U419" s="15">
        <f t="shared" si="12"/>
        <v>21.808</v>
      </c>
      <c r="V419" s="2">
        <f t="shared" si="13"/>
        <v>0</v>
      </c>
    </row>
    <row r="420" spans="1:22" ht="15" customHeight="1" x14ac:dyDescent="0.25">
      <c r="A420" s="2" t="s">
        <v>608</v>
      </c>
      <c r="B420" s="2" t="s">
        <v>613</v>
      </c>
      <c r="C420" s="2">
        <v>2017</v>
      </c>
      <c r="D420" s="2">
        <v>5.9489999999999998</v>
      </c>
      <c r="E420" s="2">
        <v>1.982</v>
      </c>
      <c r="F420" s="2">
        <v>0.3</v>
      </c>
      <c r="G420" s="2">
        <v>1.022</v>
      </c>
      <c r="H420" s="2" t="s">
        <v>726</v>
      </c>
      <c r="I420" s="2">
        <v>1.3260000000000001</v>
      </c>
      <c r="J420" s="2">
        <v>1.2689999999999999</v>
      </c>
      <c r="K420" s="2" t="s">
        <v>726</v>
      </c>
      <c r="L420" s="2" t="s">
        <v>726</v>
      </c>
      <c r="M420" s="2" t="s">
        <v>726</v>
      </c>
      <c r="N420" s="2" t="s">
        <v>609</v>
      </c>
      <c r="O420" s="2" t="s">
        <v>726</v>
      </c>
      <c r="P420" s="2" t="s">
        <v>609</v>
      </c>
      <c r="Q420" s="2" t="s">
        <v>726</v>
      </c>
      <c r="R420" s="2" t="s">
        <v>609</v>
      </c>
      <c r="S420" s="2" t="s">
        <v>726</v>
      </c>
      <c r="U420" s="15">
        <f t="shared" si="12"/>
        <v>5.9489999999999998</v>
      </c>
      <c r="V420" s="2">
        <f t="shared" si="13"/>
        <v>0</v>
      </c>
    </row>
    <row r="421" spans="1:22" ht="15" customHeight="1" x14ac:dyDescent="0.25">
      <c r="A421" s="2" t="s">
        <v>608</v>
      </c>
      <c r="B421" s="2" t="s">
        <v>614</v>
      </c>
      <c r="C421" s="2">
        <v>2017</v>
      </c>
      <c r="D421" s="2">
        <v>66.292000000000002</v>
      </c>
      <c r="E421" s="2">
        <v>22.721</v>
      </c>
      <c r="F421" s="2">
        <v>4.4669999999999996</v>
      </c>
      <c r="G421" s="2">
        <v>60.363999999999997</v>
      </c>
      <c r="H421" s="2">
        <v>31.524999999999999</v>
      </c>
      <c r="I421" s="2">
        <v>5.8940000000000001</v>
      </c>
      <c r="J421" s="2">
        <v>3.8239999999999998</v>
      </c>
      <c r="K421" s="2">
        <v>0.5</v>
      </c>
      <c r="L421" s="2" t="s">
        <v>726</v>
      </c>
      <c r="M421" s="2" t="s">
        <v>726</v>
      </c>
      <c r="N421" s="2" t="s">
        <v>609</v>
      </c>
      <c r="O421" s="2" t="s">
        <v>726</v>
      </c>
      <c r="P421" s="2" t="s">
        <v>609</v>
      </c>
      <c r="Q421" s="2" t="s">
        <v>726</v>
      </c>
      <c r="R421" s="2" t="s">
        <v>609</v>
      </c>
      <c r="S421" s="2" t="s">
        <v>726</v>
      </c>
      <c r="U421" s="15">
        <f t="shared" si="12"/>
        <v>66.292000000000002</v>
      </c>
      <c r="V421" s="2">
        <f t="shared" si="13"/>
        <v>0</v>
      </c>
    </row>
    <row r="422" spans="1:22" ht="15" customHeight="1" x14ac:dyDescent="0.25">
      <c r="A422" s="2" t="s">
        <v>608</v>
      </c>
      <c r="B422" s="2" t="s">
        <v>615</v>
      </c>
      <c r="C422" s="2">
        <v>2017</v>
      </c>
      <c r="D422" s="2">
        <v>117.779</v>
      </c>
      <c r="E422" s="2">
        <v>64.605000000000004</v>
      </c>
      <c r="F422" s="2">
        <v>7.3869999999999996</v>
      </c>
      <c r="G422" s="2" t="s">
        <v>726</v>
      </c>
      <c r="H422" s="2" t="s">
        <v>726</v>
      </c>
      <c r="I422" s="2">
        <v>19.648</v>
      </c>
      <c r="J422" s="2">
        <v>14.769</v>
      </c>
      <c r="K422" s="2">
        <v>0.746</v>
      </c>
      <c r="L422" s="2" t="s">
        <v>726</v>
      </c>
      <c r="M422" s="2" t="s">
        <v>726</v>
      </c>
      <c r="N422" s="2" t="s">
        <v>609</v>
      </c>
      <c r="O422" s="2" t="s">
        <v>726</v>
      </c>
      <c r="P422" s="2" t="s">
        <v>609</v>
      </c>
      <c r="Q422" s="2" t="s">
        <v>726</v>
      </c>
      <c r="R422" s="2" t="s">
        <v>609</v>
      </c>
      <c r="S422" s="2" t="s">
        <v>726</v>
      </c>
      <c r="U422" s="15">
        <f t="shared" si="12"/>
        <v>117.779</v>
      </c>
      <c r="V422" s="2">
        <f t="shared" si="13"/>
        <v>0</v>
      </c>
    </row>
    <row r="423" spans="1:22" ht="15" customHeight="1" x14ac:dyDescent="0.25">
      <c r="A423" s="2" t="s">
        <v>608</v>
      </c>
      <c r="B423" s="2" t="s">
        <v>616</v>
      </c>
      <c r="C423" s="2">
        <v>2017</v>
      </c>
      <c r="D423" s="2">
        <v>33.713000000000001</v>
      </c>
      <c r="E423" s="2">
        <v>13.715999999999999</v>
      </c>
      <c r="F423" s="2">
        <v>3.669</v>
      </c>
      <c r="G423" s="2">
        <v>8.0190000000000001</v>
      </c>
      <c r="H423" s="2" t="s">
        <v>726</v>
      </c>
      <c r="I423" s="2">
        <v>6.5510000000000002</v>
      </c>
      <c r="J423" s="2">
        <v>1.7070000000000001</v>
      </c>
      <c r="K423" s="2" t="s">
        <v>726</v>
      </c>
      <c r="L423" s="2" t="s">
        <v>726</v>
      </c>
      <c r="M423" s="2" t="s">
        <v>726</v>
      </c>
      <c r="N423" s="2" t="s">
        <v>609</v>
      </c>
      <c r="O423" s="2" t="s">
        <v>726</v>
      </c>
      <c r="P423" s="2" t="s">
        <v>609</v>
      </c>
      <c r="Q423" s="2" t="s">
        <v>726</v>
      </c>
      <c r="R423" s="2" t="s">
        <v>609</v>
      </c>
      <c r="S423" s="2" t="s">
        <v>726</v>
      </c>
      <c r="U423" s="15">
        <f t="shared" si="12"/>
        <v>33.713000000000001</v>
      </c>
      <c r="V423" s="2">
        <f t="shared" si="13"/>
        <v>0</v>
      </c>
    </row>
    <row r="424" spans="1:22" ht="15" customHeight="1" x14ac:dyDescent="0.25">
      <c r="A424" s="2" t="s">
        <v>608</v>
      </c>
      <c r="B424" s="2" t="s">
        <v>617</v>
      </c>
      <c r="C424" s="2">
        <v>2017</v>
      </c>
      <c r="D424" s="2">
        <v>17.253</v>
      </c>
      <c r="E424" s="2">
        <v>7.2279999999999998</v>
      </c>
      <c r="F424" s="2" t="s">
        <v>726</v>
      </c>
      <c r="G424" s="2">
        <v>6.0990000000000002</v>
      </c>
      <c r="H424" s="2" t="s">
        <v>726</v>
      </c>
      <c r="I424" s="2">
        <v>2.9620000000000002</v>
      </c>
      <c r="J424" s="2">
        <v>0.96399999999999997</v>
      </c>
      <c r="K424" s="2" t="s">
        <v>726</v>
      </c>
      <c r="L424" s="2" t="s">
        <v>726</v>
      </c>
      <c r="M424" s="2" t="s">
        <v>726</v>
      </c>
      <c r="N424" s="2" t="s">
        <v>609</v>
      </c>
      <c r="O424" s="2" t="s">
        <v>726</v>
      </c>
      <c r="P424" s="2" t="s">
        <v>609</v>
      </c>
      <c r="Q424" s="2" t="s">
        <v>726</v>
      </c>
      <c r="R424" s="2" t="s">
        <v>609</v>
      </c>
      <c r="S424" s="2" t="s">
        <v>726</v>
      </c>
      <c r="U424" s="15">
        <f t="shared" si="12"/>
        <v>17.253</v>
      </c>
      <c r="V424" s="2">
        <f t="shared" si="13"/>
        <v>0</v>
      </c>
    </row>
    <row r="425" spans="1:22" ht="15" customHeight="1" x14ac:dyDescent="0.25">
      <c r="A425" s="2" t="s">
        <v>608</v>
      </c>
      <c r="B425" s="2" t="s">
        <v>618</v>
      </c>
      <c r="C425" s="2">
        <v>2017</v>
      </c>
      <c r="D425" s="2">
        <v>11.238</v>
      </c>
      <c r="E425" s="2">
        <v>7.4530000000000003</v>
      </c>
      <c r="F425" s="2">
        <v>0.25</v>
      </c>
      <c r="G425" s="2" t="s">
        <v>726</v>
      </c>
      <c r="H425" s="2" t="s">
        <v>726</v>
      </c>
      <c r="I425" s="2">
        <v>2.9380000000000002</v>
      </c>
      <c r="J425" s="2">
        <v>0.504</v>
      </c>
      <c r="K425" s="2">
        <v>9.2999999999999999E-2</v>
      </c>
      <c r="L425" s="2" t="s">
        <v>726</v>
      </c>
      <c r="M425" s="2" t="s">
        <v>726</v>
      </c>
      <c r="N425" s="2" t="s">
        <v>609</v>
      </c>
      <c r="O425" s="2" t="s">
        <v>726</v>
      </c>
      <c r="P425" s="2" t="s">
        <v>609</v>
      </c>
      <c r="Q425" s="2" t="s">
        <v>726</v>
      </c>
      <c r="R425" s="2" t="s">
        <v>609</v>
      </c>
      <c r="S425" s="2" t="s">
        <v>726</v>
      </c>
      <c r="U425" s="15">
        <f t="shared" si="12"/>
        <v>11.238</v>
      </c>
      <c r="V425" s="2">
        <f t="shared" si="13"/>
        <v>0</v>
      </c>
    </row>
    <row r="426" spans="1:22" ht="15" customHeight="1" x14ac:dyDescent="0.25">
      <c r="A426" s="2" t="s">
        <v>608</v>
      </c>
      <c r="B426" s="2" t="s">
        <v>619</v>
      </c>
      <c r="C426" s="2">
        <v>2017</v>
      </c>
      <c r="D426" s="2">
        <v>93.522999999999996</v>
      </c>
      <c r="E426" s="2">
        <v>44.143999999999998</v>
      </c>
      <c r="F426" s="2">
        <v>4.8440000000000003</v>
      </c>
      <c r="G426" s="2">
        <v>10.78</v>
      </c>
      <c r="H426" s="2" t="s">
        <v>726</v>
      </c>
      <c r="I426" s="2">
        <v>15.576000000000001</v>
      </c>
      <c r="J426" s="2">
        <v>18.085999999999999</v>
      </c>
      <c r="K426" s="2" t="s">
        <v>726</v>
      </c>
      <c r="L426" s="2" t="s">
        <v>726</v>
      </c>
      <c r="M426" s="2" t="s">
        <v>726</v>
      </c>
      <c r="N426" s="2" t="s">
        <v>609</v>
      </c>
      <c r="O426" s="2" t="s">
        <v>726</v>
      </c>
      <c r="P426" s="2" t="s">
        <v>609</v>
      </c>
      <c r="Q426" s="2" t="s">
        <v>726</v>
      </c>
      <c r="R426" s="2" t="s">
        <v>609</v>
      </c>
      <c r="S426" s="2" t="s">
        <v>726</v>
      </c>
      <c r="U426" s="15">
        <f t="shared" si="12"/>
        <v>93.522999999999996</v>
      </c>
      <c r="V426" s="2">
        <f t="shared" si="13"/>
        <v>0</v>
      </c>
    </row>
    <row r="427" spans="1:22" ht="15" customHeight="1" x14ac:dyDescent="0.25">
      <c r="A427" s="2" t="s">
        <v>608</v>
      </c>
      <c r="B427" s="2" t="s">
        <v>620</v>
      </c>
      <c r="C427" s="2">
        <v>2017</v>
      </c>
      <c r="D427" s="2">
        <v>212.739</v>
      </c>
      <c r="E427" s="2">
        <v>52.832000000000001</v>
      </c>
      <c r="F427" s="2" t="s">
        <v>726</v>
      </c>
      <c r="G427" s="2">
        <v>143.28100000000001</v>
      </c>
      <c r="H427" s="2">
        <v>143.28100000000001</v>
      </c>
      <c r="I427" s="2">
        <v>11.927</v>
      </c>
      <c r="J427" s="2">
        <v>4.6989999999999998</v>
      </c>
      <c r="K427" s="2" t="s">
        <v>726</v>
      </c>
      <c r="L427" s="2" t="s">
        <v>726</v>
      </c>
      <c r="M427" s="2" t="s">
        <v>726</v>
      </c>
      <c r="N427" s="2" t="s">
        <v>609</v>
      </c>
      <c r="O427" s="2" t="s">
        <v>726</v>
      </c>
      <c r="P427" s="2" t="s">
        <v>609</v>
      </c>
      <c r="Q427" s="2" t="s">
        <v>726</v>
      </c>
      <c r="R427" s="2" t="s">
        <v>609</v>
      </c>
      <c r="S427" s="2" t="s">
        <v>726</v>
      </c>
      <c r="U427" s="15">
        <f t="shared" si="12"/>
        <v>212.739</v>
      </c>
      <c r="V427" s="2">
        <f t="shared" si="13"/>
        <v>0</v>
      </c>
    </row>
    <row r="428" spans="1:22" ht="15" customHeight="1" x14ac:dyDescent="0.25">
      <c r="A428" s="2" t="s">
        <v>608</v>
      </c>
      <c r="B428" s="2" t="s">
        <v>621</v>
      </c>
      <c r="C428" s="2">
        <v>2017</v>
      </c>
      <c r="D428" s="2">
        <v>1.7210000000000001</v>
      </c>
      <c r="E428" s="2">
        <v>6.8000000000000005E-2</v>
      </c>
      <c r="F428" s="2">
        <v>0.1</v>
      </c>
      <c r="G428" s="2" t="s">
        <v>726</v>
      </c>
      <c r="H428" s="2" t="s">
        <v>726</v>
      </c>
      <c r="I428" s="2">
        <v>1.4870000000000001</v>
      </c>
      <c r="J428" s="2">
        <v>6.6000000000000003E-2</v>
      </c>
      <c r="K428" s="2" t="s">
        <v>726</v>
      </c>
      <c r="L428" s="2" t="s">
        <v>726</v>
      </c>
      <c r="M428" s="2" t="s">
        <v>726</v>
      </c>
      <c r="N428" s="2" t="s">
        <v>609</v>
      </c>
      <c r="O428" s="2" t="s">
        <v>726</v>
      </c>
      <c r="P428" s="2" t="s">
        <v>609</v>
      </c>
      <c r="Q428" s="2" t="s">
        <v>726</v>
      </c>
      <c r="R428" s="2" t="s">
        <v>609</v>
      </c>
      <c r="S428" s="2" t="s">
        <v>726</v>
      </c>
      <c r="U428" s="15">
        <f t="shared" si="12"/>
        <v>1.7210000000000001</v>
      </c>
      <c r="V428" s="2">
        <f t="shared" si="13"/>
        <v>0</v>
      </c>
    </row>
    <row r="429" spans="1:22" ht="15" customHeight="1" x14ac:dyDescent="0.25">
      <c r="A429" s="2" t="s">
        <v>608</v>
      </c>
      <c r="B429" s="2" t="s">
        <v>622</v>
      </c>
      <c r="C429" s="2">
        <v>2017</v>
      </c>
      <c r="D429" s="2">
        <v>48.39</v>
      </c>
      <c r="E429" s="2">
        <v>21.989000000000001</v>
      </c>
      <c r="F429" s="2">
        <v>1.1619999999999999</v>
      </c>
      <c r="G429" s="2">
        <v>6.12</v>
      </c>
      <c r="H429" s="2" t="s">
        <v>726</v>
      </c>
      <c r="I429" s="2">
        <v>7.6769999999999996</v>
      </c>
      <c r="J429" s="2">
        <v>11.45</v>
      </c>
      <c r="K429" s="2" t="s">
        <v>726</v>
      </c>
      <c r="L429" s="2" t="s">
        <v>726</v>
      </c>
      <c r="M429" s="2" t="s">
        <v>726</v>
      </c>
      <c r="N429" s="2" t="s">
        <v>609</v>
      </c>
      <c r="O429" s="2" t="s">
        <v>726</v>
      </c>
      <c r="P429" s="2" t="s">
        <v>609</v>
      </c>
      <c r="Q429" s="2" t="s">
        <v>726</v>
      </c>
      <c r="R429" s="2" t="s">
        <v>609</v>
      </c>
      <c r="S429" s="2" t="s">
        <v>726</v>
      </c>
      <c r="U429" s="15">
        <f t="shared" si="12"/>
        <v>48.39</v>
      </c>
      <c r="V429" s="2">
        <f t="shared" si="13"/>
        <v>0</v>
      </c>
    </row>
    <row r="430" spans="1:22" ht="15" customHeight="1" x14ac:dyDescent="0.25">
      <c r="A430" s="2" t="s">
        <v>608</v>
      </c>
      <c r="B430" s="2" t="s">
        <v>623</v>
      </c>
      <c r="C430" s="2">
        <v>2017</v>
      </c>
      <c r="D430" s="2">
        <v>7.0090000000000003</v>
      </c>
      <c r="E430" s="2">
        <v>3.5249999999999999</v>
      </c>
      <c r="F430" s="2">
        <v>0.23799999999999999</v>
      </c>
      <c r="G430" s="2" t="s">
        <v>726</v>
      </c>
      <c r="H430" s="2" t="s">
        <v>726</v>
      </c>
      <c r="I430" s="2">
        <v>2.972</v>
      </c>
      <c r="J430" s="2">
        <v>0.27400000000000002</v>
      </c>
      <c r="K430" s="2" t="s">
        <v>726</v>
      </c>
      <c r="L430" s="2" t="s">
        <v>726</v>
      </c>
      <c r="M430" s="2" t="s">
        <v>726</v>
      </c>
      <c r="N430" s="2" t="s">
        <v>609</v>
      </c>
      <c r="O430" s="2" t="s">
        <v>726</v>
      </c>
      <c r="P430" s="2" t="s">
        <v>609</v>
      </c>
      <c r="Q430" s="2" t="s">
        <v>726</v>
      </c>
      <c r="R430" s="2" t="s">
        <v>609</v>
      </c>
      <c r="S430" s="2" t="s">
        <v>726</v>
      </c>
      <c r="U430" s="15">
        <f t="shared" si="12"/>
        <v>7.0090000000000003</v>
      </c>
      <c r="V430" s="2">
        <f t="shared" si="13"/>
        <v>0</v>
      </c>
    </row>
    <row r="431" spans="1:22" ht="15" customHeight="1" x14ac:dyDescent="0.25">
      <c r="A431" s="2" t="s">
        <v>608</v>
      </c>
      <c r="B431" s="2" t="s">
        <v>624</v>
      </c>
      <c r="C431" s="2">
        <v>2017</v>
      </c>
      <c r="D431" s="2">
        <v>88.465999999999994</v>
      </c>
      <c r="E431" s="2">
        <v>12.356</v>
      </c>
      <c r="F431" s="2">
        <v>4.0209999999999999</v>
      </c>
      <c r="G431" s="2">
        <v>58.243000000000002</v>
      </c>
      <c r="H431" s="2" t="s">
        <v>726</v>
      </c>
      <c r="I431" s="2">
        <v>8.9510000000000005</v>
      </c>
      <c r="J431" s="2">
        <v>4.1900000000000004</v>
      </c>
      <c r="K431" s="2" t="s">
        <v>726</v>
      </c>
      <c r="L431" s="2" t="s">
        <v>726</v>
      </c>
      <c r="M431" s="2" t="s">
        <v>726</v>
      </c>
      <c r="N431" s="2" t="s">
        <v>609</v>
      </c>
      <c r="O431" s="2" t="s">
        <v>726</v>
      </c>
      <c r="P431" s="2" t="s">
        <v>609</v>
      </c>
      <c r="Q431" s="2" t="s">
        <v>726</v>
      </c>
      <c r="R431" s="2" t="s">
        <v>609</v>
      </c>
      <c r="S431" s="2" t="s">
        <v>726</v>
      </c>
      <c r="U431" s="15">
        <f t="shared" si="12"/>
        <v>88.465999999999994</v>
      </c>
      <c r="V431" s="2">
        <f t="shared" si="13"/>
        <v>0</v>
      </c>
    </row>
    <row r="432" spans="1:22" ht="15" customHeight="1" x14ac:dyDescent="0.25">
      <c r="A432" s="2" t="s">
        <v>608</v>
      </c>
      <c r="B432" s="2" t="s">
        <v>625</v>
      </c>
      <c r="C432" s="2">
        <v>2017</v>
      </c>
      <c r="D432" s="2" t="s">
        <v>726</v>
      </c>
      <c r="E432" s="2" t="s">
        <v>726</v>
      </c>
      <c r="F432" s="2" t="s">
        <v>726</v>
      </c>
      <c r="G432" s="2" t="s">
        <v>726</v>
      </c>
      <c r="H432" s="2" t="s">
        <v>726</v>
      </c>
      <c r="I432" s="2" t="s">
        <v>726</v>
      </c>
      <c r="J432" s="2" t="s">
        <v>726</v>
      </c>
      <c r="K432" s="2" t="s">
        <v>726</v>
      </c>
      <c r="L432" s="2" t="s">
        <v>726</v>
      </c>
      <c r="M432" s="2" t="s">
        <v>726</v>
      </c>
      <c r="N432" s="2" t="s">
        <v>609</v>
      </c>
      <c r="O432" s="2" t="s">
        <v>726</v>
      </c>
      <c r="P432" s="2" t="s">
        <v>609</v>
      </c>
      <c r="Q432" s="2" t="s">
        <v>726</v>
      </c>
      <c r="R432" s="2" t="s">
        <v>609</v>
      </c>
      <c r="S432" s="2" t="s">
        <v>726</v>
      </c>
      <c r="U432" s="15">
        <f t="shared" si="12"/>
        <v>0</v>
      </c>
      <c r="V432" s="2">
        <f t="shared" si="13"/>
        <v>0</v>
      </c>
    </row>
    <row r="433" spans="1:22" ht="15" customHeight="1" x14ac:dyDescent="0.25">
      <c r="A433" s="2" t="s">
        <v>626</v>
      </c>
      <c r="B433" s="2" t="s">
        <v>627</v>
      </c>
      <c r="C433" s="2">
        <v>2017</v>
      </c>
      <c r="D433" s="2">
        <v>9.2149999999999999</v>
      </c>
      <c r="E433" s="2">
        <v>2.6909999999999998</v>
      </c>
      <c r="F433" s="2">
        <v>3.0550000000000002</v>
      </c>
      <c r="G433" s="2">
        <v>1.873</v>
      </c>
      <c r="H433" s="2" t="s">
        <v>726</v>
      </c>
      <c r="I433" s="2">
        <v>1.351</v>
      </c>
      <c r="J433" s="2">
        <v>0.245</v>
      </c>
      <c r="K433" s="2" t="s">
        <v>726</v>
      </c>
      <c r="L433" s="2" t="s">
        <v>726</v>
      </c>
      <c r="M433" s="2" t="s">
        <v>726</v>
      </c>
      <c r="N433" s="2" t="s">
        <v>734</v>
      </c>
      <c r="O433" s="2" t="s">
        <v>726</v>
      </c>
      <c r="P433" s="2" t="s">
        <v>734</v>
      </c>
      <c r="Q433" s="2" t="s">
        <v>726</v>
      </c>
      <c r="R433" s="2" t="s">
        <v>734</v>
      </c>
      <c r="S433" s="2" t="s">
        <v>726</v>
      </c>
      <c r="U433" s="15">
        <f t="shared" si="12"/>
        <v>9.2149999999999999</v>
      </c>
      <c r="V433" s="2">
        <f t="shared" si="13"/>
        <v>0</v>
      </c>
    </row>
    <row r="434" spans="1:22" ht="15" customHeight="1" x14ac:dyDescent="0.25">
      <c r="A434" s="2" t="s">
        <v>626</v>
      </c>
      <c r="B434" s="2" t="s">
        <v>628</v>
      </c>
      <c r="C434" s="2">
        <v>2017</v>
      </c>
      <c r="D434" s="2">
        <v>153.68899999999999</v>
      </c>
      <c r="E434" s="2">
        <v>62.768000000000001</v>
      </c>
      <c r="F434" s="2">
        <v>16.757000000000001</v>
      </c>
      <c r="G434" s="2">
        <v>15.601000000000001</v>
      </c>
      <c r="H434" s="2" t="s">
        <v>726</v>
      </c>
      <c r="I434" s="2">
        <v>33.229999999999997</v>
      </c>
      <c r="J434" s="2">
        <v>25.332999999999998</v>
      </c>
      <c r="K434" s="2" t="s">
        <v>726</v>
      </c>
      <c r="L434" s="2" t="s">
        <v>726</v>
      </c>
      <c r="M434" s="2" t="s">
        <v>726</v>
      </c>
      <c r="N434" s="2" t="s">
        <v>609</v>
      </c>
      <c r="O434" s="2" t="s">
        <v>726</v>
      </c>
      <c r="P434" s="2" t="s">
        <v>734</v>
      </c>
      <c r="Q434" s="2" t="s">
        <v>726</v>
      </c>
      <c r="R434" s="2" t="s">
        <v>734</v>
      </c>
      <c r="S434" s="2" t="s">
        <v>726</v>
      </c>
      <c r="U434" s="15">
        <f t="shared" si="12"/>
        <v>153.68899999999999</v>
      </c>
      <c r="V434" s="2">
        <f t="shared" si="13"/>
        <v>0</v>
      </c>
    </row>
    <row r="435" spans="1:22" ht="15" customHeight="1" x14ac:dyDescent="0.25">
      <c r="A435" s="2" t="s">
        <v>629</v>
      </c>
      <c r="B435" s="2" t="s">
        <v>630</v>
      </c>
      <c r="C435" s="2">
        <v>2017</v>
      </c>
      <c r="D435" s="2">
        <v>93.858000000000004</v>
      </c>
      <c r="E435" s="2">
        <v>45.359000000000002</v>
      </c>
      <c r="F435" s="2">
        <v>4</v>
      </c>
      <c r="G435" s="2">
        <v>17.899999999999999</v>
      </c>
      <c r="H435" s="2" t="s">
        <v>726</v>
      </c>
      <c r="I435" s="2">
        <v>15.5</v>
      </c>
      <c r="J435" s="2">
        <v>10.9</v>
      </c>
      <c r="K435" s="2">
        <v>0.151</v>
      </c>
      <c r="L435" s="2" t="s">
        <v>726</v>
      </c>
      <c r="M435" s="2">
        <v>17.899999999999999</v>
      </c>
      <c r="N435" s="2" t="s">
        <v>609</v>
      </c>
      <c r="O435" s="2" t="s">
        <v>726</v>
      </c>
      <c r="P435" s="2" t="s">
        <v>609</v>
      </c>
      <c r="Q435" s="2" t="s">
        <v>726</v>
      </c>
      <c r="R435" s="2" t="s">
        <v>609</v>
      </c>
      <c r="S435" s="2" t="s">
        <v>726</v>
      </c>
      <c r="U435" s="15">
        <f t="shared" si="12"/>
        <v>93.858000000000004</v>
      </c>
      <c r="V435" s="2">
        <f t="shared" si="13"/>
        <v>0</v>
      </c>
    </row>
    <row r="436" spans="1:22" ht="15" customHeight="1" x14ac:dyDescent="0.25">
      <c r="A436" s="2" t="s">
        <v>629</v>
      </c>
      <c r="B436" s="2" t="s">
        <v>631</v>
      </c>
      <c r="C436" s="2">
        <v>2017</v>
      </c>
      <c r="D436" s="2">
        <v>11.9</v>
      </c>
      <c r="E436" s="2">
        <v>5.4619999999999997</v>
      </c>
      <c r="F436" s="2" t="s">
        <v>726</v>
      </c>
      <c r="G436" s="2">
        <v>1.476</v>
      </c>
      <c r="H436" s="2" t="s">
        <v>726</v>
      </c>
      <c r="I436" s="2">
        <v>3.0249999999999999</v>
      </c>
      <c r="J436" s="2">
        <v>1.97</v>
      </c>
      <c r="K436" s="2" t="s">
        <v>726</v>
      </c>
      <c r="L436" s="2" t="s">
        <v>726</v>
      </c>
      <c r="M436" s="2">
        <v>1.476</v>
      </c>
      <c r="N436" s="2" t="s">
        <v>609</v>
      </c>
      <c r="O436" s="2" t="s">
        <v>726</v>
      </c>
      <c r="P436" s="2" t="s">
        <v>609</v>
      </c>
      <c r="Q436" s="2" t="s">
        <v>726</v>
      </c>
      <c r="R436" s="2" t="s">
        <v>609</v>
      </c>
      <c r="S436" s="2" t="s">
        <v>726</v>
      </c>
      <c r="U436" s="15">
        <f t="shared" si="12"/>
        <v>11.9</v>
      </c>
      <c r="V436" s="2">
        <f t="shared" si="13"/>
        <v>0</v>
      </c>
    </row>
    <row r="437" spans="1:22" ht="15" customHeight="1" x14ac:dyDescent="0.25">
      <c r="A437" s="2" t="s">
        <v>629</v>
      </c>
      <c r="B437" s="2" t="s">
        <v>632</v>
      </c>
      <c r="C437" s="2">
        <v>2017</v>
      </c>
      <c r="D437" s="2">
        <v>103.77800000000001</v>
      </c>
      <c r="E437" s="2">
        <v>53.164999999999999</v>
      </c>
      <c r="F437" s="2">
        <v>2.359</v>
      </c>
      <c r="G437" s="2">
        <v>17.597999999999999</v>
      </c>
      <c r="H437" s="2" t="s">
        <v>726</v>
      </c>
      <c r="I437" s="2">
        <v>17.105</v>
      </c>
      <c r="J437" s="2">
        <v>13.551</v>
      </c>
      <c r="K437" s="2" t="s">
        <v>726</v>
      </c>
      <c r="L437" s="2" t="s">
        <v>726</v>
      </c>
      <c r="M437" s="2">
        <v>17.597999999999999</v>
      </c>
      <c r="N437" s="2" t="s">
        <v>609</v>
      </c>
      <c r="O437" s="2" t="s">
        <v>726</v>
      </c>
      <c r="P437" s="2" t="s">
        <v>609</v>
      </c>
      <c r="Q437" s="2" t="s">
        <v>726</v>
      </c>
      <c r="R437" s="2" t="s">
        <v>609</v>
      </c>
      <c r="S437" s="2" t="s">
        <v>726</v>
      </c>
      <c r="U437" s="15">
        <f t="shared" si="12"/>
        <v>103.77800000000001</v>
      </c>
      <c r="V437" s="2">
        <f t="shared" si="13"/>
        <v>0</v>
      </c>
    </row>
    <row r="438" spans="1:22" ht="15" customHeight="1" x14ac:dyDescent="0.25">
      <c r="A438" s="2" t="s">
        <v>629</v>
      </c>
      <c r="B438" s="2" t="s">
        <v>633</v>
      </c>
      <c r="C438" s="2">
        <v>2017</v>
      </c>
      <c r="D438" s="2">
        <v>18.187999999999999</v>
      </c>
      <c r="E438" s="2">
        <v>15.773</v>
      </c>
      <c r="F438" s="2">
        <v>8.7999999999999995E-2</v>
      </c>
      <c r="G438" s="2">
        <v>2.0979999999999999</v>
      </c>
      <c r="H438" s="2" t="s">
        <v>726</v>
      </c>
      <c r="I438" s="2">
        <v>0.17699999999999999</v>
      </c>
      <c r="J438" s="2">
        <v>5.1999999999999998E-2</v>
      </c>
      <c r="K438" s="2" t="s">
        <v>726</v>
      </c>
      <c r="L438" s="2" t="s">
        <v>726</v>
      </c>
      <c r="M438" s="2">
        <v>2.0979999999999999</v>
      </c>
      <c r="N438" s="2" t="s">
        <v>609</v>
      </c>
      <c r="O438" s="2" t="s">
        <v>726</v>
      </c>
      <c r="P438" s="2" t="s">
        <v>609</v>
      </c>
      <c r="Q438" s="2" t="s">
        <v>726</v>
      </c>
      <c r="R438" s="2" t="s">
        <v>609</v>
      </c>
      <c r="S438" s="2" t="s">
        <v>726</v>
      </c>
      <c r="U438" s="15">
        <f t="shared" si="12"/>
        <v>18.187999999999999</v>
      </c>
      <c r="V438" s="2">
        <f t="shared" si="13"/>
        <v>0</v>
      </c>
    </row>
    <row r="439" spans="1:22" ht="15" customHeight="1" x14ac:dyDescent="0.25">
      <c r="A439" s="2" t="s">
        <v>634</v>
      </c>
      <c r="B439" s="2" t="s">
        <v>635</v>
      </c>
      <c r="C439" s="2">
        <v>2017</v>
      </c>
      <c r="D439" s="2">
        <v>6.4</v>
      </c>
      <c r="E439" s="2">
        <v>1.8</v>
      </c>
      <c r="F439" s="2">
        <v>2.7</v>
      </c>
      <c r="G439" s="2" t="s">
        <v>726</v>
      </c>
      <c r="H439" s="2" t="s">
        <v>726</v>
      </c>
      <c r="I439" s="2">
        <v>1.2</v>
      </c>
      <c r="J439" s="2">
        <v>0.3</v>
      </c>
      <c r="K439" s="2" t="s">
        <v>726</v>
      </c>
      <c r="L439" s="2">
        <v>0.4</v>
      </c>
      <c r="M439" s="2" t="s">
        <v>726</v>
      </c>
      <c r="N439" s="2" t="s">
        <v>609</v>
      </c>
      <c r="O439" s="2" t="s">
        <v>726</v>
      </c>
      <c r="P439" s="2" t="s">
        <v>609</v>
      </c>
      <c r="Q439" s="2" t="s">
        <v>726</v>
      </c>
      <c r="R439" s="2" t="s">
        <v>609</v>
      </c>
      <c r="S439" s="2" t="s">
        <v>726</v>
      </c>
      <c r="U439" s="15">
        <f t="shared" si="12"/>
        <v>6.4</v>
      </c>
      <c r="V439" s="2">
        <f t="shared" si="13"/>
        <v>0</v>
      </c>
    </row>
    <row r="440" spans="1:22" ht="15" customHeight="1" x14ac:dyDescent="0.25">
      <c r="A440" s="2" t="s">
        <v>634</v>
      </c>
      <c r="B440" s="2" t="s">
        <v>636</v>
      </c>
      <c r="C440" s="2">
        <v>2017</v>
      </c>
      <c r="D440" s="2">
        <v>25.1</v>
      </c>
      <c r="E440" s="2">
        <v>7.6</v>
      </c>
      <c r="F440" s="2">
        <v>7.2</v>
      </c>
      <c r="G440" s="2">
        <v>1</v>
      </c>
      <c r="H440" s="2" t="s">
        <v>726</v>
      </c>
      <c r="I440" s="2">
        <v>5.7</v>
      </c>
      <c r="J440" s="2">
        <v>3</v>
      </c>
      <c r="K440" s="2" t="s">
        <v>726</v>
      </c>
      <c r="L440" s="2">
        <v>0.6</v>
      </c>
      <c r="M440" s="2" t="s">
        <v>726</v>
      </c>
      <c r="N440" s="2" t="s">
        <v>609</v>
      </c>
      <c r="O440" s="2" t="s">
        <v>726</v>
      </c>
      <c r="P440" s="2" t="s">
        <v>609</v>
      </c>
      <c r="Q440" s="2" t="s">
        <v>726</v>
      </c>
      <c r="R440" s="2" t="s">
        <v>609</v>
      </c>
      <c r="S440" s="2" t="s">
        <v>726</v>
      </c>
      <c r="U440" s="15">
        <f t="shared" si="12"/>
        <v>25.1</v>
      </c>
      <c r="V440" s="2">
        <f t="shared" si="13"/>
        <v>0</v>
      </c>
    </row>
    <row r="441" spans="1:22" ht="15" customHeight="1" x14ac:dyDescent="0.25">
      <c r="A441" s="2" t="s">
        <v>634</v>
      </c>
      <c r="B441" s="2" t="s">
        <v>637</v>
      </c>
      <c r="C441" s="2">
        <v>2017</v>
      </c>
      <c r="D441" s="2">
        <v>177.6</v>
      </c>
      <c r="E441" s="2">
        <v>66.8</v>
      </c>
      <c r="F441" s="2">
        <v>39.9</v>
      </c>
      <c r="G441" s="2">
        <v>7.7</v>
      </c>
      <c r="H441" s="2" t="s">
        <v>726</v>
      </c>
      <c r="I441" s="2">
        <v>24.6</v>
      </c>
      <c r="J441" s="2">
        <v>35.5</v>
      </c>
      <c r="K441" s="2" t="s">
        <v>726</v>
      </c>
      <c r="L441" s="2">
        <v>3.1</v>
      </c>
      <c r="M441" s="2" t="s">
        <v>726</v>
      </c>
      <c r="N441" s="2" t="s">
        <v>609</v>
      </c>
      <c r="O441" s="2" t="s">
        <v>726</v>
      </c>
      <c r="P441" s="2" t="s">
        <v>609</v>
      </c>
      <c r="Q441" s="2" t="s">
        <v>726</v>
      </c>
      <c r="R441" s="2" t="s">
        <v>609</v>
      </c>
      <c r="S441" s="2" t="s">
        <v>726</v>
      </c>
      <c r="U441" s="15">
        <f t="shared" si="12"/>
        <v>177.6</v>
      </c>
      <c r="V441" s="2">
        <f t="shared" si="13"/>
        <v>0</v>
      </c>
    </row>
    <row r="442" spans="1:22" ht="15" customHeight="1" x14ac:dyDescent="0.25">
      <c r="A442" s="2" t="s">
        <v>638</v>
      </c>
      <c r="B442" s="2" t="s">
        <v>639</v>
      </c>
      <c r="C442" s="2">
        <v>2017</v>
      </c>
      <c r="D442" s="2">
        <v>302</v>
      </c>
      <c r="E442" s="2" t="s">
        <v>609</v>
      </c>
      <c r="F442" s="2" t="s">
        <v>609</v>
      </c>
      <c r="G442" s="2" t="s">
        <v>609</v>
      </c>
      <c r="H442" s="2" t="s">
        <v>609</v>
      </c>
      <c r="I442" s="2" t="s">
        <v>609</v>
      </c>
      <c r="J442" s="2" t="s">
        <v>609</v>
      </c>
      <c r="K442" s="2" t="s">
        <v>609</v>
      </c>
      <c r="L442" s="2" t="s">
        <v>609</v>
      </c>
      <c r="M442" s="2" t="s">
        <v>609</v>
      </c>
      <c r="N442" s="2" t="s">
        <v>609</v>
      </c>
      <c r="O442" s="2" t="s">
        <v>609</v>
      </c>
      <c r="P442" s="2" t="s">
        <v>609</v>
      </c>
      <c r="Q442" s="2" t="s">
        <v>609</v>
      </c>
      <c r="R442" s="2" t="s">
        <v>609</v>
      </c>
      <c r="S442" s="2" t="s">
        <v>609</v>
      </c>
      <c r="U442" s="15">
        <f t="shared" si="12"/>
        <v>302</v>
      </c>
      <c r="V442" s="2">
        <f t="shared" si="13"/>
        <v>0</v>
      </c>
    </row>
    <row r="443" spans="1:22" ht="15" customHeight="1" x14ac:dyDescent="0.25">
      <c r="A443" s="2" t="s">
        <v>638</v>
      </c>
      <c r="B443" s="2" t="s">
        <v>640</v>
      </c>
      <c r="C443" s="2">
        <v>2017</v>
      </c>
      <c r="D443" s="2" t="s">
        <v>609</v>
      </c>
      <c r="E443" s="2" t="s">
        <v>609</v>
      </c>
      <c r="F443" s="2" t="s">
        <v>609</v>
      </c>
      <c r="G443" s="2" t="s">
        <v>609</v>
      </c>
      <c r="H443" s="2" t="s">
        <v>609</v>
      </c>
      <c r="I443" s="2" t="s">
        <v>609</v>
      </c>
      <c r="J443" s="2" t="s">
        <v>609</v>
      </c>
      <c r="K443" s="2" t="s">
        <v>609</v>
      </c>
      <c r="L443" s="2" t="s">
        <v>609</v>
      </c>
      <c r="M443" s="2" t="s">
        <v>609</v>
      </c>
      <c r="N443" s="2" t="s">
        <v>609</v>
      </c>
      <c r="O443" s="2" t="s">
        <v>609</v>
      </c>
      <c r="P443" s="2" t="s">
        <v>609</v>
      </c>
      <c r="Q443" s="2" t="s">
        <v>609</v>
      </c>
      <c r="R443" s="2" t="s">
        <v>609</v>
      </c>
      <c r="S443" s="2" t="s">
        <v>609</v>
      </c>
      <c r="U443" s="15">
        <f t="shared" si="12"/>
        <v>0</v>
      </c>
      <c r="V443" s="2">
        <f t="shared" si="13"/>
        <v>0</v>
      </c>
    </row>
    <row r="444" spans="1:22" ht="15" customHeight="1" x14ac:dyDescent="0.25">
      <c r="A444" s="2" t="s">
        <v>638</v>
      </c>
      <c r="B444" s="2" t="s">
        <v>641</v>
      </c>
      <c r="C444" s="2">
        <v>2017</v>
      </c>
      <c r="D444" s="2" t="s">
        <v>609</v>
      </c>
      <c r="E444" s="2" t="s">
        <v>609</v>
      </c>
      <c r="F444" s="2" t="s">
        <v>609</v>
      </c>
      <c r="G444" s="2" t="s">
        <v>609</v>
      </c>
      <c r="H444" s="2" t="s">
        <v>609</v>
      </c>
      <c r="I444" s="2" t="s">
        <v>609</v>
      </c>
      <c r="J444" s="2" t="s">
        <v>609</v>
      </c>
      <c r="K444" s="2" t="s">
        <v>609</v>
      </c>
      <c r="L444" s="2" t="s">
        <v>609</v>
      </c>
      <c r="M444" s="2" t="s">
        <v>609</v>
      </c>
      <c r="N444" s="2" t="s">
        <v>609</v>
      </c>
      <c r="O444" s="2" t="s">
        <v>609</v>
      </c>
      <c r="P444" s="2" t="s">
        <v>609</v>
      </c>
      <c r="Q444" s="2" t="s">
        <v>609</v>
      </c>
      <c r="R444" s="2" t="s">
        <v>609</v>
      </c>
      <c r="S444" s="2" t="s">
        <v>609</v>
      </c>
      <c r="U444" s="15">
        <f t="shared" si="12"/>
        <v>0</v>
      </c>
      <c r="V444" s="2">
        <f t="shared" si="13"/>
        <v>0</v>
      </c>
    </row>
    <row r="445" spans="1:22" ht="15" customHeight="1" x14ac:dyDescent="0.25">
      <c r="A445" s="2" t="s">
        <v>638</v>
      </c>
      <c r="B445" s="2" t="s">
        <v>642</v>
      </c>
      <c r="C445" s="2">
        <v>2017</v>
      </c>
      <c r="D445" s="2" t="s">
        <v>609</v>
      </c>
      <c r="E445" s="2" t="s">
        <v>609</v>
      </c>
      <c r="F445" s="2" t="s">
        <v>609</v>
      </c>
      <c r="G445" s="2" t="s">
        <v>609</v>
      </c>
      <c r="H445" s="2" t="s">
        <v>609</v>
      </c>
      <c r="I445" s="2" t="s">
        <v>609</v>
      </c>
      <c r="J445" s="2" t="s">
        <v>609</v>
      </c>
      <c r="K445" s="2" t="s">
        <v>609</v>
      </c>
      <c r="L445" s="2" t="s">
        <v>609</v>
      </c>
      <c r="M445" s="2" t="s">
        <v>609</v>
      </c>
      <c r="N445" s="2" t="s">
        <v>609</v>
      </c>
      <c r="O445" s="2" t="s">
        <v>609</v>
      </c>
      <c r="P445" s="2" t="s">
        <v>609</v>
      </c>
      <c r="Q445" s="2" t="s">
        <v>609</v>
      </c>
      <c r="R445" s="2" t="s">
        <v>609</v>
      </c>
      <c r="S445" s="2" t="s">
        <v>609</v>
      </c>
      <c r="U445" s="15">
        <f t="shared" si="12"/>
        <v>0</v>
      </c>
      <c r="V445" s="2">
        <f t="shared" si="13"/>
        <v>0</v>
      </c>
    </row>
    <row r="446" spans="1:22" ht="15" customHeight="1" x14ac:dyDescent="0.25">
      <c r="A446" s="2" t="s">
        <v>643</v>
      </c>
      <c r="B446" s="2" t="s">
        <v>644</v>
      </c>
      <c r="C446" s="2">
        <v>2017</v>
      </c>
      <c r="D446" s="2">
        <v>13.175000000000001</v>
      </c>
      <c r="E446" s="2">
        <v>3.1339999999999999</v>
      </c>
      <c r="F446" s="2">
        <v>2.2770000000000001</v>
      </c>
      <c r="G446" s="2">
        <v>5.8120000000000003</v>
      </c>
      <c r="H446" s="2" t="s">
        <v>726</v>
      </c>
      <c r="I446" s="2">
        <v>1.3120000000000001</v>
      </c>
      <c r="J446" s="2">
        <v>0.63900000000000001</v>
      </c>
      <c r="K446" s="2" t="s">
        <v>726</v>
      </c>
      <c r="L446" s="2" t="s">
        <v>726</v>
      </c>
      <c r="M446" s="2" t="s">
        <v>726</v>
      </c>
      <c r="N446" s="2" t="s">
        <v>609</v>
      </c>
      <c r="O446" s="2" t="s">
        <v>726</v>
      </c>
      <c r="P446" s="2" t="s">
        <v>609</v>
      </c>
      <c r="Q446" s="2" t="s">
        <v>726</v>
      </c>
      <c r="R446" s="2" t="s">
        <v>609</v>
      </c>
      <c r="S446" s="2" t="s">
        <v>726</v>
      </c>
      <c r="U446" s="15">
        <f t="shared" si="12"/>
        <v>13.175000000000001</v>
      </c>
      <c r="V446" s="2">
        <f t="shared" si="13"/>
        <v>0</v>
      </c>
    </row>
    <row r="447" spans="1:22" ht="15" customHeight="1" x14ac:dyDescent="0.25">
      <c r="A447" s="2" t="s">
        <v>643</v>
      </c>
      <c r="B447" s="2" t="s">
        <v>645</v>
      </c>
      <c r="C447" s="2">
        <v>2017</v>
      </c>
      <c r="D447" s="2">
        <v>7.7009999999999996</v>
      </c>
      <c r="E447" s="2">
        <v>2.714</v>
      </c>
      <c r="F447" s="2">
        <v>2.569</v>
      </c>
      <c r="G447" s="2">
        <v>0</v>
      </c>
      <c r="H447" s="2" t="s">
        <v>726</v>
      </c>
      <c r="I447" s="2">
        <v>2.157</v>
      </c>
      <c r="J447" s="2">
        <v>0.26400000000000001</v>
      </c>
      <c r="K447" s="2">
        <v>0</v>
      </c>
      <c r="L447" s="2" t="s">
        <v>726</v>
      </c>
      <c r="M447" s="2" t="s">
        <v>726</v>
      </c>
      <c r="N447" s="2" t="s">
        <v>609</v>
      </c>
      <c r="O447" s="2" t="s">
        <v>726</v>
      </c>
      <c r="P447" s="2" t="s">
        <v>609</v>
      </c>
      <c r="Q447" s="2" t="s">
        <v>726</v>
      </c>
      <c r="R447" s="2" t="s">
        <v>609</v>
      </c>
      <c r="S447" s="2" t="s">
        <v>726</v>
      </c>
      <c r="U447" s="15">
        <f t="shared" si="12"/>
        <v>7.7009999999999996</v>
      </c>
      <c r="V447" s="2">
        <f t="shared" si="13"/>
        <v>0</v>
      </c>
    </row>
    <row r="448" spans="1:22" ht="15" customHeight="1" x14ac:dyDescent="0.25">
      <c r="A448" s="2" t="s">
        <v>643</v>
      </c>
      <c r="B448" s="2" t="s">
        <v>646</v>
      </c>
      <c r="C448" s="2">
        <v>2017</v>
      </c>
      <c r="D448" s="2">
        <v>10.417</v>
      </c>
      <c r="E448" s="2">
        <v>3.702</v>
      </c>
      <c r="F448" s="2">
        <v>2.4020000000000001</v>
      </c>
      <c r="G448" s="2">
        <v>1.6919999999999999</v>
      </c>
      <c r="H448" s="2" t="s">
        <v>726</v>
      </c>
      <c r="I448" s="2">
        <v>1.3080000000000001</v>
      </c>
      <c r="J448" s="2">
        <v>1.3260000000000001</v>
      </c>
      <c r="K448" s="2">
        <v>0</v>
      </c>
      <c r="L448" s="2" t="s">
        <v>726</v>
      </c>
      <c r="M448" s="2" t="s">
        <v>726</v>
      </c>
      <c r="N448" s="2" t="s">
        <v>609</v>
      </c>
      <c r="O448" s="2" t="s">
        <v>726</v>
      </c>
      <c r="P448" s="2" t="s">
        <v>609</v>
      </c>
      <c r="Q448" s="2" t="s">
        <v>726</v>
      </c>
      <c r="R448" s="2" t="s">
        <v>609</v>
      </c>
      <c r="S448" s="2" t="s">
        <v>726</v>
      </c>
      <c r="U448" s="15">
        <f t="shared" si="12"/>
        <v>10.417</v>
      </c>
      <c r="V448" s="2">
        <f t="shared" si="13"/>
        <v>0</v>
      </c>
    </row>
    <row r="449" spans="1:22" ht="15" customHeight="1" x14ac:dyDescent="0.25">
      <c r="A449" s="2" t="s">
        <v>643</v>
      </c>
      <c r="B449" s="2" t="s">
        <v>647</v>
      </c>
      <c r="C449" s="2">
        <v>2017</v>
      </c>
      <c r="D449" s="2">
        <v>11.363</v>
      </c>
      <c r="E449" s="2" t="s">
        <v>726</v>
      </c>
      <c r="F449" s="2" t="s">
        <v>726</v>
      </c>
      <c r="G449" s="2" t="s">
        <v>726</v>
      </c>
      <c r="H449" s="2" t="s">
        <v>726</v>
      </c>
      <c r="I449" s="2" t="s">
        <v>726</v>
      </c>
      <c r="J449" s="2" t="s">
        <v>726</v>
      </c>
      <c r="K449" s="2" t="s">
        <v>726</v>
      </c>
      <c r="L449" s="2" t="s">
        <v>726</v>
      </c>
      <c r="M449" s="2" t="s">
        <v>726</v>
      </c>
      <c r="N449" s="2" t="s">
        <v>609</v>
      </c>
      <c r="O449" s="2" t="s">
        <v>726</v>
      </c>
      <c r="P449" s="2" t="s">
        <v>609</v>
      </c>
      <c r="Q449" s="2" t="s">
        <v>726</v>
      </c>
      <c r="R449" s="2" t="s">
        <v>609</v>
      </c>
      <c r="S449" s="2" t="s">
        <v>726</v>
      </c>
      <c r="U449" s="15">
        <f t="shared" si="12"/>
        <v>11.363</v>
      </c>
      <c r="V449" s="2">
        <f t="shared" si="13"/>
        <v>0</v>
      </c>
    </row>
    <row r="450" spans="1:22" ht="15" customHeight="1" x14ac:dyDescent="0.25">
      <c r="A450" s="2" t="s">
        <v>643</v>
      </c>
      <c r="B450" s="2" t="s">
        <v>648</v>
      </c>
      <c r="C450" s="2">
        <v>2017</v>
      </c>
      <c r="D450" s="2">
        <v>538.60199999999998</v>
      </c>
      <c r="E450" s="2">
        <v>219.76400000000001</v>
      </c>
      <c r="F450" s="2">
        <v>132.74799999999999</v>
      </c>
      <c r="G450" s="2">
        <v>8.76</v>
      </c>
      <c r="H450" s="2">
        <v>0</v>
      </c>
      <c r="I450" s="2">
        <v>50.542999999999999</v>
      </c>
      <c r="J450" s="2">
        <v>134.67099999999999</v>
      </c>
      <c r="K450" s="2">
        <v>0</v>
      </c>
      <c r="L450" s="2">
        <v>0</v>
      </c>
      <c r="M450" s="2">
        <v>0</v>
      </c>
      <c r="N450" s="2" t="s">
        <v>609</v>
      </c>
      <c r="O450" s="2" t="s">
        <v>726</v>
      </c>
      <c r="P450" s="2" t="s">
        <v>609</v>
      </c>
      <c r="Q450" s="2" t="s">
        <v>726</v>
      </c>
      <c r="R450" s="2" t="s">
        <v>609</v>
      </c>
      <c r="S450" s="2" t="s">
        <v>726</v>
      </c>
      <c r="U450" s="15">
        <f t="shared" si="12"/>
        <v>538.60199999999998</v>
      </c>
      <c r="V450" s="2">
        <f t="shared" si="13"/>
        <v>0</v>
      </c>
    </row>
    <row r="451" spans="1:22" ht="15" customHeight="1" x14ac:dyDescent="0.25">
      <c r="A451" s="2" t="s">
        <v>643</v>
      </c>
      <c r="B451" s="2" t="s">
        <v>649</v>
      </c>
      <c r="C451" s="2">
        <v>2017</v>
      </c>
      <c r="D451" s="2">
        <v>18.504000000000001</v>
      </c>
      <c r="E451" s="2">
        <v>0</v>
      </c>
      <c r="F451" s="2">
        <v>0</v>
      </c>
      <c r="G451" s="2">
        <v>0</v>
      </c>
      <c r="H451" s="2">
        <v>0</v>
      </c>
      <c r="I451" s="2">
        <v>15.99</v>
      </c>
      <c r="J451" s="2">
        <v>2.5139999999999998</v>
      </c>
      <c r="K451" s="2">
        <v>0</v>
      </c>
      <c r="L451" s="2">
        <v>0</v>
      </c>
      <c r="M451" s="2">
        <v>0</v>
      </c>
      <c r="N451" s="2" t="s">
        <v>609</v>
      </c>
      <c r="O451" s="2" t="s">
        <v>726</v>
      </c>
      <c r="P451" s="2" t="s">
        <v>609</v>
      </c>
      <c r="Q451" s="2" t="s">
        <v>726</v>
      </c>
      <c r="R451" s="2" t="s">
        <v>609</v>
      </c>
      <c r="S451" s="2" t="s">
        <v>726</v>
      </c>
      <c r="U451" s="15">
        <f t="shared" ref="U451:U473" si="14">IFERROR(D451/1,0)</f>
        <v>18.504000000000001</v>
      </c>
      <c r="V451" s="2">
        <f t="shared" ref="V451:V473" si="15">IFERROR(O451/1,0)+IFERROR(Q451/1,0)+IFERROR(S451/1,0)</f>
        <v>0</v>
      </c>
    </row>
    <row r="452" spans="1:22" ht="15" customHeight="1" x14ac:dyDescent="0.25">
      <c r="A452" s="2" t="s">
        <v>650</v>
      </c>
      <c r="B452" s="2" t="s">
        <v>651</v>
      </c>
      <c r="C452" s="2">
        <v>2017</v>
      </c>
      <c r="D452" s="2" t="s">
        <v>609</v>
      </c>
      <c r="E452" s="2" t="s">
        <v>609</v>
      </c>
      <c r="F452" s="2" t="s">
        <v>609</v>
      </c>
      <c r="G452" s="2" t="s">
        <v>609</v>
      </c>
      <c r="H452" s="2" t="s">
        <v>609</v>
      </c>
      <c r="I452" s="2" t="s">
        <v>609</v>
      </c>
      <c r="J452" s="2" t="s">
        <v>609</v>
      </c>
      <c r="K452" s="2" t="s">
        <v>609</v>
      </c>
      <c r="L452" s="2" t="s">
        <v>609</v>
      </c>
      <c r="M452" s="2" t="s">
        <v>609</v>
      </c>
      <c r="N452" s="2" t="s">
        <v>609</v>
      </c>
      <c r="O452" s="2" t="s">
        <v>609</v>
      </c>
      <c r="P452" s="2" t="s">
        <v>609</v>
      </c>
      <c r="Q452" s="2" t="s">
        <v>609</v>
      </c>
      <c r="R452" s="2" t="s">
        <v>609</v>
      </c>
      <c r="S452" s="2" t="s">
        <v>609</v>
      </c>
      <c r="U452" s="15">
        <f t="shared" si="14"/>
        <v>0</v>
      </c>
      <c r="V452" s="2">
        <f t="shared" si="15"/>
        <v>0</v>
      </c>
    </row>
    <row r="453" spans="1:22" ht="15" customHeight="1" x14ac:dyDescent="0.25">
      <c r="A453" s="2" t="s">
        <v>652</v>
      </c>
      <c r="B453" s="2" t="s">
        <v>653</v>
      </c>
      <c r="C453" s="2">
        <v>2017</v>
      </c>
      <c r="D453" s="2">
        <v>134.52000000000001</v>
      </c>
      <c r="E453" s="2">
        <v>76.680999999999997</v>
      </c>
      <c r="F453" s="2">
        <v>24.881</v>
      </c>
      <c r="G453" s="2">
        <v>0.59799999999999998</v>
      </c>
      <c r="H453" s="2">
        <v>0</v>
      </c>
      <c r="I453" s="2">
        <v>23.24</v>
      </c>
      <c r="J453" s="2">
        <v>4.6760000000000002</v>
      </c>
      <c r="K453" s="2">
        <v>0</v>
      </c>
      <c r="L453" s="2">
        <v>0</v>
      </c>
      <c r="M453" s="2">
        <v>4.444</v>
      </c>
      <c r="N453" s="2" t="s">
        <v>609</v>
      </c>
      <c r="O453" s="2" t="s">
        <v>726</v>
      </c>
      <c r="P453" s="2" t="s">
        <v>609</v>
      </c>
      <c r="Q453" s="2" t="s">
        <v>726</v>
      </c>
      <c r="R453" s="2" t="s">
        <v>609</v>
      </c>
      <c r="S453" s="2" t="s">
        <v>726</v>
      </c>
      <c r="U453" s="15">
        <f t="shared" si="14"/>
        <v>134.52000000000001</v>
      </c>
      <c r="V453" s="2">
        <f t="shared" si="15"/>
        <v>0</v>
      </c>
    </row>
    <row r="454" spans="1:22" ht="15" customHeight="1" x14ac:dyDescent="0.25">
      <c r="A454" s="2" t="s">
        <v>654</v>
      </c>
      <c r="B454" s="2" t="s">
        <v>655</v>
      </c>
      <c r="C454" s="2">
        <v>2017</v>
      </c>
      <c r="D454" s="2">
        <v>6.8</v>
      </c>
      <c r="E454" s="2">
        <v>3.6</v>
      </c>
      <c r="F454" s="2">
        <v>0.4</v>
      </c>
      <c r="G454" s="2" t="s">
        <v>726</v>
      </c>
      <c r="H454" s="2" t="s">
        <v>726</v>
      </c>
      <c r="I454" s="2">
        <v>1.8</v>
      </c>
      <c r="J454" s="2">
        <v>1</v>
      </c>
      <c r="K454" s="2" t="s">
        <v>726</v>
      </c>
      <c r="L454" s="2" t="s">
        <v>726</v>
      </c>
      <c r="M454" s="2" t="s">
        <v>726</v>
      </c>
      <c r="N454" s="2" t="s">
        <v>609</v>
      </c>
      <c r="O454" s="2" t="s">
        <v>726</v>
      </c>
      <c r="P454" s="2" t="s">
        <v>609</v>
      </c>
      <c r="Q454" s="2" t="s">
        <v>726</v>
      </c>
      <c r="R454" s="2" t="s">
        <v>609</v>
      </c>
      <c r="S454" s="2" t="s">
        <v>726</v>
      </c>
      <c r="U454" s="15">
        <f t="shared" si="14"/>
        <v>6.8</v>
      </c>
      <c r="V454" s="2">
        <f t="shared" si="15"/>
        <v>0</v>
      </c>
    </row>
    <row r="455" spans="1:22" ht="15" customHeight="1" x14ac:dyDescent="0.25">
      <c r="A455" s="2" t="s">
        <v>654</v>
      </c>
      <c r="B455" s="2" t="s">
        <v>656</v>
      </c>
      <c r="C455" s="2">
        <v>2017</v>
      </c>
      <c r="D455" s="2" t="s">
        <v>726</v>
      </c>
      <c r="E455" s="2" t="s">
        <v>726</v>
      </c>
      <c r="F455" s="2" t="s">
        <v>726</v>
      </c>
      <c r="G455" s="2" t="s">
        <v>726</v>
      </c>
      <c r="H455" s="2" t="s">
        <v>726</v>
      </c>
      <c r="I455" s="2" t="s">
        <v>726</v>
      </c>
      <c r="J455" s="2" t="s">
        <v>726</v>
      </c>
      <c r="K455" s="2" t="s">
        <v>726</v>
      </c>
      <c r="L455" s="2" t="s">
        <v>726</v>
      </c>
      <c r="M455" s="2" t="s">
        <v>726</v>
      </c>
      <c r="N455" s="2" t="s">
        <v>609</v>
      </c>
      <c r="O455" s="2" t="s">
        <v>726</v>
      </c>
      <c r="P455" s="2" t="s">
        <v>609</v>
      </c>
      <c r="Q455" s="2" t="s">
        <v>726</v>
      </c>
      <c r="R455" s="2" t="s">
        <v>609</v>
      </c>
      <c r="S455" s="2" t="s">
        <v>726</v>
      </c>
      <c r="U455" s="15">
        <f t="shared" si="14"/>
        <v>0</v>
      </c>
      <c r="V455" s="2">
        <f t="shared" si="15"/>
        <v>0</v>
      </c>
    </row>
    <row r="456" spans="1:22" ht="15" customHeight="1" x14ac:dyDescent="0.25">
      <c r="A456" s="2" t="s">
        <v>654</v>
      </c>
      <c r="B456" s="2" t="s">
        <v>657</v>
      </c>
      <c r="C456" s="2">
        <v>2017</v>
      </c>
      <c r="D456" s="2">
        <v>23.01</v>
      </c>
      <c r="E456" s="2">
        <v>10.3</v>
      </c>
      <c r="F456" s="2">
        <v>1.5</v>
      </c>
      <c r="G456" s="2">
        <v>1.3</v>
      </c>
      <c r="H456" s="2" t="s">
        <v>726</v>
      </c>
      <c r="I456" s="2">
        <v>3.83</v>
      </c>
      <c r="J456" s="2">
        <v>5.47</v>
      </c>
      <c r="K456" s="2">
        <v>0.61</v>
      </c>
      <c r="L456" s="2" t="s">
        <v>726</v>
      </c>
      <c r="M456" s="2" t="s">
        <v>726</v>
      </c>
      <c r="N456" s="2" t="s">
        <v>609</v>
      </c>
      <c r="O456" s="2" t="s">
        <v>726</v>
      </c>
      <c r="P456" s="2" t="s">
        <v>609</v>
      </c>
      <c r="Q456" s="2" t="s">
        <v>726</v>
      </c>
      <c r="R456" s="2" t="s">
        <v>609</v>
      </c>
      <c r="S456" s="2" t="s">
        <v>726</v>
      </c>
      <c r="U456" s="15">
        <f t="shared" si="14"/>
        <v>23.01</v>
      </c>
      <c r="V456" s="2">
        <f t="shared" si="15"/>
        <v>0</v>
      </c>
    </row>
    <row r="457" spans="1:22" ht="15" customHeight="1" x14ac:dyDescent="0.25">
      <c r="A457" s="2" t="s">
        <v>658</v>
      </c>
      <c r="B457" s="2" t="s">
        <v>659</v>
      </c>
      <c r="C457" s="2">
        <v>2017</v>
      </c>
      <c r="D457" s="2" t="s">
        <v>609</v>
      </c>
      <c r="E457" s="2" t="s">
        <v>609</v>
      </c>
      <c r="F457" s="2" t="s">
        <v>609</v>
      </c>
      <c r="G457" s="2" t="s">
        <v>609</v>
      </c>
      <c r="H457" s="2" t="s">
        <v>609</v>
      </c>
      <c r="I457" s="2" t="s">
        <v>609</v>
      </c>
      <c r="J457" s="2" t="s">
        <v>609</v>
      </c>
      <c r="K457" s="2" t="s">
        <v>609</v>
      </c>
      <c r="L457" s="2" t="s">
        <v>609</v>
      </c>
      <c r="M457" s="2" t="s">
        <v>609</v>
      </c>
      <c r="N457" s="2" t="s">
        <v>609</v>
      </c>
      <c r="O457" s="2" t="s">
        <v>609</v>
      </c>
      <c r="P457" s="2" t="s">
        <v>609</v>
      </c>
      <c r="Q457" s="2" t="s">
        <v>609</v>
      </c>
      <c r="R457" s="2" t="s">
        <v>609</v>
      </c>
      <c r="S457" s="2" t="s">
        <v>609</v>
      </c>
      <c r="U457" s="15">
        <f t="shared" si="14"/>
        <v>0</v>
      </c>
      <c r="V457" s="2">
        <f t="shared" si="15"/>
        <v>0</v>
      </c>
    </row>
    <row r="458" spans="1:22" ht="15" customHeight="1" x14ac:dyDescent="0.25">
      <c r="A458" s="2" t="s">
        <v>661</v>
      </c>
      <c r="B458" s="2" t="s">
        <v>662</v>
      </c>
      <c r="C458" s="2">
        <v>2017</v>
      </c>
      <c r="D458" s="2" t="s">
        <v>609</v>
      </c>
      <c r="E458" s="2" t="s">
        <v>609</v>
      </c>
      <c r="F458" s="2" t="s">
        <v>609</v>
      </c>
      <c r="G458" s="2" t="s">
        <v>609</v>
      </c>
      <c r="H458" s="2" t="s">
        <v>609</v>
      </c>
      <c r="I458" s="2" t="s">
        <v>609</v>
      </c>
      <c r="J458" s="2" t="s">
        <v>609</v>
      </c>
      <c r="K458" s="2" t="s">
        <v>609</v>
      </c>
      <c r="L458" s="2" t="s">
        <v>609</v>
      </c>
      <c r="M458" s="2" t="s">
        <v>609</v>
      </c>
      <c r="N458" s="2" t="s">
        <v>609</v>
      </c>
      <c r="O458" s="2" t="s">
        <v>609</v>
      </c>
      <c r="P458" s="2" t="s">
        <v>609</v>
      </c>
      <c r="Q458" s="2" t="s">
        <v>609</v>
      </c>
      <c r="R458" s="2" t="s">
        <v>609</v>
      </c>
      <c r="S458" s="2" t="s">
        <v>609</v>
      </c>
      <c r="U458" s="15">
        <f t="shared" si="14"/>
        <v>0</v>
      </c>
      <c r="V458" s="2">
        <f t="shared" si="15"/>
        <v>0</v>
      </c>
    </row>
    <row r="459" spans="1:22" ht="15" customHeight="1" x14ac:dyDescent="0.25">
      <c r="A459" s="2" t="s">
        <v>664</v>
      </c>
      <c r="B459" s="2" t="s">
        <v>665</v>
      </c>
      <c r="C459" s="2">
        <v>2017</v>
      </c>
      <c r="D459" s="2">
        <v>995.62599999999998</v>
      </c>
      <c r="E459" s="2">
        <v>464.9</v>
      </c>
      <c r="F459" s="2">
        <v>151.6</v>
      </c>
      <c r="G459" s="2">
        <v>53.4</v>
      </c>
      <c r="H459" s="2" t="s">
        <v>726</v>
      </c>
      <c r="I459" s="2">
        <v>77.3</v>
      </c>
      <c r="J459" s="2">
        <v>118.8</v>
      </c>
      <c r="K459" s="2">
        <v>0.3</v>
      </c>
      <c r="L459" s="2">
        <v>7.1</v>
      </c>
      <c r="M459" s="2" t="s">
        <v>726</v>
      </c>
      <c r="N459" s="2" t="s">
        <v>893</v>
      </c>
      <c r="O459" s="2">
        <v>22.2</v>
      </c>
      <c r="P459" s="2" t="s">
        <v>905</v>
      </c>
      <c r="Q459" s="2">
        <v>86.2</v>
      </c>
      <c r="R459" s="2" t="s">
        <v>726</v>
      </c>
      <c r="S459" s="2" t="s">
        <v>726</v>
      </c>
      <c r="U459" s="15">
        <f t="shared" si="14"/>
        <v>995.62599999999998</v>
      </c>
      <c r="V459" s="2">
        <f t="shared" si="15"/>
        <v>108.4</v>
      </c>
    </row>
    <row r="460" spans="1:22" ht="15" customHeight="1" x14ac:dyDescent="0.25">
      <c r="A460" s="2" t="s">
        <v>664</v>
      </c>
      <c r="B460" s="2" t="s">
        <v>666</v>
      </c>
      <c r="C460" s="2">
        <v>2017</v>
      </c>
      <c r="D460" s="2">
        <v>1.76</v>
      </c>
      <c r="E460" s="2">
        <v>0.7</v>
      </c>
      <c r="F460" s="2" t="s">
        <v>726</v>
      </c>
      <c r="G460" s="2" t="s">
        <v>726</v>
      </c>
      <c r="H460" s="2" t="s">
        <v>726</v>
      </c>
      <c r="I460" s="2">
        <v>1.06</v>
      </c>
      <c r="J460" s="2" t="s">
        <v>726</v>
      </c>
      <c r="K460" s="2" t="s">
        <v>726</v>
      </c>
      <c r="L460" s="2" t="s">
        <v>726</v>
      </c>
      <c r="M460" s="2" t="s">
        <v>726</v>
      </c>
      <c r="N460" s="2" t="s">
        <v>609</v>
      </c>
      <c r="O460" s="2" t="s">
        <v>726</v>
      </c>
      <c r="P460" s="2" t="s">
        <v>609</v>
      </c>
      <c r="Q460" s="2" t="s">
        <v>726</v>
      </c>
      <c r="R460" s="2" t="s">
        <v>609</v>
      </c>
      <c r="S460" s="2" t="s">
        <v>726</v>
      </c>
      <c r="U460" s="15">
        <f t="shared" si="14"/>
        <v>1.76</v>
      </c>
      <c r="V460" s="2">
        <f t="shared" si="15"/>
        <v>0</v>
      </c>
    </row>
    <row r="461" spans="1:22" ht="15" customHeight="1" x14ac:dyDescent="0.25">
      <c r="A461" s="2" t="s">
        <v>664</v>
      </c>
      <c r="B461" s="2" t="s">
        <v>667</v>
      </c>
      <c r="C461" s="2">
        <v>2017</v>
      </c>
      <c r="D461" s="2">
        <v>9.2829999999999995</v>
      </c>
      <c r="E461" s="2">
        <v>2.4</v>
      </c>
      <c r="F461" s="2">
        <v>3</v>
      </c>
      <c r="G461" s="2" t="s">
        <v>726</v>
      </c>
      <c r="H461" s="2" t="s">
        <v>726</v>
      </c>
      <c r="I461" s="2">
        <v>3.8</v>
      </c>
      <c r="J461" s="2">
        <v>0.1</v>
      </c>
      <c r="K461" s="2" t="s">
        <v>726</v>
      </c>
      <c r="L461" s="2" t="s">
        <v>726</v>
      </c>
      <c r="M461" s="2" t="s">
        <v>726</v>
      </c>
      <c r="N461" s="2" t="s">
        <v>609</v>
      </c>
      <c r="O461" s="2" t="s">
        <v>726</v>
      </c>
      <c r="P461" s="2" t="s">
        <v>609</v>
      </c>
      <c r="Q461" s="2" t="s">
        <v>726</v>
      </c>
      <c r="R461" s="2" t="s">
        <v>609</v>
      </c>
      <c r="S461" s="2" t="s">
        <v>726</v>
      </c>
      <c r="U461" s="15">
        <f t="shared" si="14"/>
        <v>9.2829999999999995</v>
      </c>
      <c r="V461" s="2">
        <f t="shared" si="15"/>
        <v>0</v>
      </c>
    </row>
    <row r="462" spans="1:22" ht="15" customHeight="1" x14ac:dyDescent="0.25">
      <c r="A462" s="2" t="s">
        <v>664</v>
      </c>
      <c r="B462" s="2" t="s">
        <v>668</v>
      </c>
      <c r="C462" s="2">
        <v>2017</v>
      </c>
      <c r="D462" s="2">
        <v>176.86</v>
      </c>
      <c r="E462" s="2">
        <v>82</v>
      </c>
      <c r="F462" s="2">
        <v>37.799999999999997</v>
      </c>
      <c r="G462" s="2">
        <v>10.1</v>
      </c>
      <c r="H462" s="2" t="s">
        <v>726</v>
      </c>
      <c r="I462" s="2">
        <v>33.700000000000003</v>
      </c>
      <c r="J462" s="2">
        <v>12.1</v>
      </c>
      <c r="K462" s="2" t="s">
        <v>726</v>
      </c>
      <c r="L462" s="2">
        <v>1.2</v>
      </c>
      <c r="M462" s="2" t="s">
        <v>726</v>
      </c>
      <c r="N462" s="2" t="s">
        <v>726</v>
      </c>
      <c r="O462" s="2" t="s">
        <v>726</v>
      </c>
      <c r="P462" s="2" t="s">
        <v>726</v>
      </c>
      <c r="Q462" s="2" t="s">
        <v>726</v>
      </c>
      <c r="R462" s="2" t="s">
        <v>726</v>
      </c>
      <c r="S462" s="2" t="s">
        <v>726</v>
      </c>
      <c r="U462" s="15">
        <f t="shared" si="14"/>
        <v>176.86</v>
      </c>
      <c r="V462" s="2">
        <f t="shared" si="15"/>
        <v>0</v>
      </c>
    </row>
    <row r="463" spans="1:22" ht="15" customHeight="1" x14ac:dyDescent="0.25">
      <c r="A463" s="2" t="s">
        <v>669</v>
      </c>
      <c r="B463" s="2" t="s">
        <v>670</v>
      </c>
      <c r="C463" s="2">
        <v>2017</v>
      </c>
      <c r="D463" s="2">
        <v>27.7</v>
      </c>
      <c r="E463" s="2">
        <v>9.5</v>
      </c>
      <c r="F463" s="2">
        <v>6.7</v>
      </c>
      <c r="G463" s="2">
        <v>1</v>
      </c>
      <c r="H463" s="2" t="s">
        <v>726</v>
      </c>
      <c r="I463" s="2">
        <v>6.8</v>
      </c>
      <c r="J463" s="2">
        <v>2.9</v>
      </c>
      <c r="K463" s="2" t="s">
        <v>726</v>
      </c>
      <c r="L463" s="2" t="s">
        <v>726</v>
      </c>
      <c r="M463" s="2" t="s">
        <v>726</v>
      </c>
      <c r="N463" s="2" t="s">
        <v>609</v>
      </c>
      <c r="O463" s="2" t="s">
        <v>726</v>
      </c>
      <c r="P463" s="2" t="s">
        <v>609</v>
      </c>
      <c r="Q463" s="2" t="s">
        <v>726</v>
      </c>
      <c r="R463" s="2" t="s">
        <v>609</v>
      </c>
      <c r="S463" s="2" t="s">
        <v>726</v>
      </c>
      <c r="U463" s="15">
        <f t="shared" si="14"/>
        <v>27.7</v>
      </c>
      <c r="V463" s="2">
        <f t="shared" si="15"/>
        <v>0</v>
      </c>
    </row>
    <row r="464" spans="1:22" ht="15" customHeight="1" x14ac:dyDescent="0.25">
      <c r="A464" s="2" t="s">
        <v>671</v>
      </c>
      <c r="B464" s="2" t="s">
        <v>672</v>
      </c>
      <c r="C464" s="2">
        <v>2017</v>
      </c>
      <c r="D464" s="2">
        <v>48.1</v>
      </c>
      <c r="E464" s="2" t="s">
        <v>726</v>
      </c>
      <c r="F464" s="2" t="s">
        <v>726</v>
      </c>
      <c r="G464" s="2">
        <v>3.8</v>
      </c>
      <c r="H464" s="2" t="s">
        <v>726</v>
      </c>
      <c r="I464" s="2" t="s">
        <v>726</v>
      </c>
      <c r="J464" s="2" t="s">
        <v>726</v>
      </c>
      <c r="K464" s="2" t="s">
        <v>726</v>
      </c>
      <c r="L464" s="2" t="s">
        <v>726</v>
      </c>
      <c r="M464" s="2" t="s">
        <v>726</v>
      </c>
      <c r="N464" s="2" t="s">
        <v>609</v>
      </c>
      <c r="O464" s="2" t="s">
        <v>726</v>
      </c>
      <c r="P464" s="2" t="s">
        <v>609</v>
      </c>
      <c r="Q464" s="2" t="s">
        <v>726</v>
      </c>
      <c r="R464" s="2" t="s">
        <v>609</v>
      </c>
      <c r="S464" s="2" t="s">
        <v>726</v>
      </c>
      <c r="U464" s="15">
        <f t="shared" si="14"/>
        <v>48.1</v>
      </c>
      <c r="V464" s="2">
        <f t="shared" si="15"/>
        <v>0</v>
      </c>
    </row>
    <row r="465" spans="1:22" ht="15" customHeight="1" x14ac:dyDescent="0.25">
      <c r="A465" s="2" t="s">
        <v>673</v>
      </c>
      <c r="B465" s="2" t="s">
        <v>21</v>
      </c>
      <c r="C465" s="2">
        <v>2017</v>
      </c>
      <c r="D465" s="2" t="s">
        <v>609</v>
      </c>
      <c r="E465" s="2" t="s">
        <v>609</v>
      </c>
      <c r="F465" s="2" t="s">
        <v>609</v>
      </c>
      <c r="G465" s="2" t="s">
        <v>609</v>
      </c>
      <c r="H465" s="2" t="s">
        <v>609</v>
      </c>
      <c r="I465" s="2" t="s">
        <v>609</v>
      </c>
      <c r="J465" s="2" t="s">
        <v>609</v>
      </c>
      <c r="K465" s="2" t="s">
        <v>609</v>
      </c>
      <c r="L465" s="2" t="s">
        <v>609</v>
      </c>
      <c r="M465" s="2" t="s">
        <v>609</v>
      </c>
      <c r="N465" s="2" t="s">
        <v>609</v>
      </c>
      <c r="O465" s="2" t="s">
        <v>609</v>
      </c>
      <c r="P465" s="2" t="s">
        <v>609</v>
      </c>
      <c r="Q465" s="2" t="s">
        <v>609</v>
      </c>
      <c r="R465" s="2" t="s">
        <v>609</v>
      </c>
      <c r="S465" s="2" t="s">
        <v>609</v>
      </c>
      <c r="U465" s="15">
        <f t="shared" si="14"/>
        <v>0</v>
      </c>
      <c r="V465" s="2">
        <f t="shared" si="15"/>
        <v>0</v>
      </c>
    </row>
    <row r="466" spans="1:22" ht="15" customHeight="1" x14ac:dyDescent="0.25">
      <c r="A466" s="2" t="s">
        <v>675</v>
      </c>
      <c r="B466" s="2" t="s">
        <v>22</v>
      </c>
      <c r="C466" s="2">
        <v>2017</v>
      </c>
      <c r="D466" s="2" t="s">
        <v>609</v>
      </c>
      <c r="E466" s="2" t="s">
        <v>609</v>
      </c>
      <c r="F466" s="2" t="s">
        <v>609</v>
      </c>
      <c r="G466" s="2" t="s">
        <v>609</v>
      </c>
      <c r="H466" s="2" t="s">
        <v>609</v>
      </c>
      <c r="I466" s="2" t="s">
        <v>609</v>
      </c>
      <c r="J466" s="2" t="s">
        <v>609</v>
      </c>
      <c r="K466" s="2" t="s">
        <v>609</v>
      </c>
      <c r="L466" s="2" t="s">
        <v>609</v>
      </c>
      <c r="M466" s="2" t="s">
        <v>609</v>
      </c>
      <c r="N466" s="2" t="s">
        <v>609</v>
      </c>
      <c r="O466" s="2" t="s">
        <v>609</v>
      </c>
      <c r="P466" s="2" t="s">
        <v>609</v>
      </c>
      <c r="Q466" s="2" t="s">
        <v>609</v>
      </c>
      <c r="R466" s="2" t="s">
        <v>609</v>
      </c>
      <c r="S466" s="2" t="s">
        <v>609</v>
      </c>
      <c r="U466" s="15">
        <f t="shared" si="14"/>
        <v>0</v>
      </c>
      <c r="V466" s="2">
        <f t="shared" si="15"/>
        <v>0</v>
      </c>
    </row>
    <row r="467" spans="1:22" ht="15" customHeight="1" x14ac:dyDescent="0.25">
      <c r="A467" s="2" t="s">
        <v>676</v>
      </c>
      <c r="B467" s="9" t="s">
        <v>1107</v>
      </c>
      <c r="C467" s="2">
        <v>2017</v>
      </c>
      <c r="D467" s="2" t="s">
        <v>609</v>
      </c>
      <c r="E467" s="2" t="s">
        <v>609</v>
      </c>
      <c r="F467" s="2" t="s">
        <v>609</v>
      </c>
      <c r="G467" s="2" t="s">
        <v>609</v>
      </c>
      <c r="H467" s="2" t="s">
        <v>609</v>
      </c>
      <c r="I467" s="2" t="s">
        <v>609</v>
      </c>
      <c r="J467" s="2" t="s">
        <v>609</v>
      </c>
      <c r="K467" s="2" t="s">
        <v>609</v>
      </c>
      <c r="L467" s="2" t="s">
        <v>609</v>
      </c>
      <c r="M467" s="2" t="s">
        <v>609</v>
      </c>
      <c r="N467" s="2" t="s">
        <v>609</v>
      </c>
      <c r="O467" s="2" t="s">
        <v>609</v>
      </c>
      <c r="P467" s="2" t="s">
        <v>609</v>
      </c>
      <c r="Q467" s="2" t="s">
        <v>609</v>
      </c>
      <c r="R467" s="2" t="s">
        <v>609</v>
      </c>
      <c r="S467" s="2" t="s">
        <v>609</v>
      </c>
      <c r="U467" s="15">
        <f t="shared" si="14"/>
        <v>0</v>
      </c>
      <c r="V467" s="2">
        <f t="shared" si="15"/>
        <v>0</v>
      </c>
    </row>
    <row r="468" spans="1:22" ht="15" customHeight="1" x14ac:dyDescent="0.25">
      <c r="A468" s="2" t="s">
        <v>677</v>
      </c>
      <c r="B468" s="2" t="s">
        <v>678</v>
      </c>
      <c r="C468" s="2">
        <v>2017</v>
      </c>
      <c r="D468" s="2">
        <v>7.19</v>
      </c>
      <c r="E468" s="2">
        <v>3.0720000000000001</v>
      </c>
      <c r="F468" s="2">
        <v>0.96699999999999997</v>
      </c>
      <c r="G468" s="2">
        <v>0.59699999999999998</v>
      </c>
      <c r="H468" s="2" t="s">
        <v>726</v>
      </c>
      <c r="I468" s="2">
        <v>1.7490000000000001</v>
      </c>
      <c r="J468" s="2">
        <v>0.80500000000000005</v>
      </c>
      <c r="K468" s="2" t="s">
        <v>726</v>
      </c>
      <c r="L468" s="2" t="s">
        <v>726</v>
      </c>
      <c r="M468" s="2" t="s">
        <v>726</v>
      </c>
      <c r="N468" s="2" t="s">
        <v>609</v>
      </c>
      <c r="O468" s="2" t="s">
        <v>726</v>
      </c>
      <c r="P468" s="2" t="s">
        <v>609</v>
      </c>
      <c r="Q468" s="2" t="s">
        <v>726</v>
      </c>
      <c r="R468" s="2" t="s">
        <v>609</v>
      </c>
      <c r="S468" s="2" t="s">
        <v>726</v>
      </c>
      <c r="U468" s="15">
        <f t="shared" si="14"/>
        <v>7.19</v>
      </c>
      <c r="V468" s="2">
        <f t="shared" si="15"/>
        <v>0</v>
      </c>
    </row>
    <row r="469" spans="1:22" ht="15" customHeight="1" x14ac:dyDescent="0.25">
      <c r="A469" s="2" t="s">
        <v>677</v>
      </c>
      <c r="B469" s="2" t="s">
        <v>679</v>
      </c>
      <c r="C469" s="2">
        <v>2017</v>
      </c>
      <c r="D469" s="2">
        <v>5.4290000000000003</v>
      </c>
      <c r="E469" s="2">
        <v>1.6679999999999999</v>
      </c>
      <c r="F469" s="2">
        <v>1.7190000000000001</v>
      </c>
      <c r="G469" s="2" t="s">
        <v>726</v>
      </c>
      <c r="H469" s="2" t="s">
        <v>726</v>
      </c>
      <c r="I469" s="2">
        <v>1.7470000000000001</v>
      </c>
      <c r="J469" s="2">
        <v>0.29499999999999998</v>
      </c>
      <c r="K469" s="2" t="s">
        <v>726</v>
      </c>
      <c r="L469" s="2" t="s">
        <v>726</v>
      </c>
      <c r="M469" s="2" t="s">
        <v>726</v>
      </c>
      <c r="N469" s="2" t="s">
        <v>609</v>
      </c>
      <c r="O469" s="2" t="s">
        <v>726</v>
      </c>
      <c r="P469" s="2" t="s">
        <v>609</v>
      </c>
      <c r="Q469" s="2" t="s">
        <v>726</v>
      </c>
      <c r="R469" s="2" t="s">
        <v>609</v>
      </c>
      <c r="S469" s="2" t="s">
        <v>726</v>
      </c>
      <c r="U469" s="15">
        <f t="shared" si="14"/>
        <v>5.4290000000000003</v>
      </c>
      <c r="V469" s="2">
        <f t="shared" si="15"/>
        <v>0</v>
      </c>
    </row>
    <row r="470" spans="1:22" ht="15" customHeight="1" x14ac:dyDescent="0.25">
      <c r="A470" s="2" t="s">
        <v>677</v>
      </c>
      <c r="B470" s="2" t="s">
        <v>680</v>
      </c>
      <c r="C470" s="2">
        <v>2017</v>
      </c>
      <c r="D470" s="2">
        <v>6.9189999999999996</v>
      </c>
      <c r="E470" s="2">
        <v>2.0419999999999998</v>
      </c>
      <c r="F470" s="2">
        <v>1.056</v>
      </c>
      <c r="G470" s="2" t="s">
        <v>726</v>
      </c>
      <c r="H470" s="2" t="s">
        <v>726</v>
      </c>
      <c r="I470" s="2">
        <v>1.9550000000000001</v>
      </c>
      <c r="J470" s="2">
        <v>1.8660000000000001</v>
      </c>
      <c r="K470" s="2">
        <v>0</v>
      </c>
      <c r="L470" s="2" t="s">
        <v>726</v>
      </c>
      <c r="M470" s="2" t="s">
        <v>726</v>
      </c>
      <c r="N470" s="2" t="s">
        <v>609</v>
      </c>
      <c r="O470" s="2" t="s">
        <v>726</v>
      </c>
      <c r="P470" s="2" t="s">
        <v>609</v>
      </c>
      <c r="Q470" s="2" t="s">
        <v>726</v>
      </c>
      <c r="R470" s="2" t="s">
        <v>609</v>
      </c>
      <c r="S470" s="2" t="s">
        <v>726</v>
      </c>
      <c r="U470" s="15">
        <f t="shared" si="14"/>
        <v>6.9189999999999996</v>
      </c>
      <c r="V470" s="2">
        <f t="shared" si="15"/>
        <v>0</v>
      </c>
    </row>
    <row r="471" spans="1:22" ht="15" customHeight="1" x14ac:dyDescent="0.25">
      <c r="A471" s="2" t="s">
        <v>677</v>
      </c>
      <c r="B471" s="2" t="s">
        <v>681</v>
      </c>
      <c r="C471" s="2">
        <v>2017</v>
      </c>
      <c r="D471" s="2">
        <v>0.59499999999999997</v>
      </c>
      <c r="E471" s="2" t="s">
        <v>726</v>
      </c>
      <c r="F471" s="2">
        <v>7.6999999999999999E-2</v>
      </c>
      <c r="G471" s="2" t="s">
        <v>726</v>
      </c>
      <c r="H471" s="2" t="s">
        <v>726</v>
      </c>
      <c r="I471" s="2">
        <v>0.51800000000000002</v>
      </c>
      <c r="J471" s="2" t="s">
        <v>726</v>
      </c>
      <c r="K471" s="2" t="s">
        <v>726</v>
      </c>
      <c r="L471" s="2" t="s">
        <v>726</v>
      </c>
      <c r="M471" s="2" t="s">
        <v>726</v>
      </c>
      <c r="N471" s="2" t="s">
        <v>609</v>
      </c>
      <c r="O471" s="2" t="s">
        <v>726</v>
      </c>
      <c r="P471" s="2" t="s">
        <v>609</v>
      </c>
      <c r="Q471" s="2" t="s">
        <v>726</v>
      </c>
      <c r="R471" s="2" t="s">
        <v>609</v>
      </c>
      <c r="S471" s="2" t="s">
        <v>726</v>
      </c>
      <c r="U471" s="15">
        <f t="shared" si="14"/>
        <v>0.59499999999999997</v>
      </c>
      <c r="V471" s="2">
        <f t="shared" si="15"/>
        <v>0</v>
      </c>
    </row>
    <row r="472" spans="1:22" ht="15" customHeight="1" x14ac:dyDescent="0.25">
      <c r="A472" s="2" t="s">
        <v>677</v>
      </c>
      <c r="B472" s="2" t="s">
        <v>682</v>
      </c>
      <c r="C472" s="2">
        <v>2017</v>
      </c>
      <c r="D472" s="2">
        <v>269.60000000000002</v>
      </c>
      <c r="E472" s="2" t="s">
        <v>726</v>
      </c>
      <c r="F472" s="2" t="s">
        <v>726</v>
      </c>
      <c r="G472" s="2">
        <v>269.60000000000002</v>
      </c>
      <c r="H472" s="2">
        <v>269.60000000000002</v>
      </c>
      <c r="I472" s="2" t="s">
        <v>726</v>
      </c>
      <c r="J472" s="2" t="s">
        <v>726</v>
      </c>
      <c r="K472" s="2" t="s">
        <v>726</v>
      </c>
      <c r="L472" s="2" t="s">
        <v>726</v>
      </c>
      <c r="M472" s="2" t="s">
        <v>726</v>
      </c>
      <c r="N472" s="2" t="s">
        <v>609</v>
      </c>
      <c r="O472" s="2" t="s">
        <v>726</v>
      </c>
      <c r="P472" s="2" t="s">
        <v>609</v>
      </c>
      <c r="Q472" s="2" t="s">
        <v>726</v>
      </c>
      <c r="R472" s="2" t="s">
        <v>609</v>
      </c>
      <c r="S472" s="2" t="s">
        <v>726</v>
      </c>
      <c r="U472" s="15">
        <f t="shared" si="14"/>
        <v>269.60000000000002</v>
      </c>
      <c r="V472" s="2">
        <f t="shared" si="15"/>
        <v>0</v>
      </c>
    </row>
    <row r="473" spans="1:22" ht="15" customHeight="1" x14ac:dyDescent="0.25">
      <c r="A473" s="2" t="s">
        <v>677</v>
      </c>
      <c r="B473" s="2" t="s">
        <v>683</v>
      </c>
      <c r="C473" s="2">
        <v>2017</v>
      </c>
      <c r="D473" s="2">
        <v>229.161</v>
      </c>
      <c r="E473" s="2">
        <v>80.194999999999993</v>
      </c>
      <c r="F473" s="2">
        <v>53.026000000000003</v>
      </c>
      <c r="G473" s="2">
        <v>24.902000000000001</v>
      </c>
      <c r="H473" s="2" t="s">
        <v>726</v>
      </c>
      <c r="I473" s="2">
        <v>30.832999999999998</v>
      </c>
      <c r="J473" s="2">
        <v>38.024000000000001</v>
      </c>
      <c r="K473" s="2">
        <v>2.181</v>
      </c>
      <c r="L473" s="2" t="s">
        <v>726</v>
      </c>
      <c r="M473" s="2" t="s">
        <v>726</v>
      </c>
      <c r="N473" s="2" t="s">
        <v>609</v>
      </c>
      <c r="O473" s="2" t="s">
        <v>726</v>
      </c>
      <c r="P473" s="2" t="s">
        <v>609</v>
      </c>
      <c r="Q473" s="2" t="s">
        <v>726</v>
      </c>
      <c r="R473" s="2" t="s">
        <v>609</v>
      </c>
      <c r="S473" s="2" t="s">
        <v>726</v>
      </c>
      <c r="U473" s="15">
        <f t="shared" si="14"/>
        <v>229.161</v>
      </c>
      <c r="V473" s="2">
        <f t="shared" si="15"/>
        <v>0</v>
      </c>
    </row>
  </sheetData>
  <autoFilter ref="A1:AA473"/>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640"/>
  <sheetViews>
    <sheetView workbookViewId="0">
      <pane xSplit="2" ySplit="1" topLeftCell="C2" activePane="bottomRight" state="frozen"/>
      <selection activeCell="C2" sqref="C2"/>
      <selection pane="topRight" activeCell="C2" sqref="C2"/>
      <selection pane="bottomLeft" activeCell="C2" sqref="C2"/>
      <selection pane="bottomRight" activeCell="C2" sqref="C2"/>
    </sheetView>
  </sheetViews>
  <sheetFormatPr defaultRowHeight="15" x14ac:dyDescent="0.25"/>
  <cols>
    <col min="1" max="1" width="19.42578125" customWidth="1"/>
    <col min="2" max="2" width="11.42578125" customWidth="1"/>
    <col min="31" max="31" width="15.5703125" customWidth="1"/>
    <col min="32" max="32" width="14.85546875" customWidth="1"/>
    <col min="33" max="33" width="16.140625" customWidth="1"/>
  </cols>
  <sheetData>
    <row r="1" spans="1:33" s="11" customFormat="1" ht="105" x14ac:dyDescent="0.25">
      <c r="A1" s="238" t="s">
        <v>1372</v>
      </c>
      <c r="B1" s="238" t="s">
        <v>1</v>
      </c>
      <c r="C1" s="238" t="s">
        <v>1202</v>
      </c>
      <c r="D1" s="238" t="s">
        <v>767</v>
      </c>
      <c r="E1" s="238" t="s">
        <v>837</v>
      </c>
      <c r="F1" s="238" t="s">
        <v>1187</v>
      </c>
      <c r="G1" s="238" t="s">
        <v>803</v>
      </c>
      <c r="H1" s="238" t="s">
        <v>791</v>
      </c>
      <c r="I1" s="238" t="s">
        <v>1198</v>
      </c>
      <c r="J1" s="238" t="s">
        <v>838</v>
      </c>
      <c r="K1" s="238" t="s">
        <v>1185</v>
      </c>
      <c r="L1" s="238" t="s">
        <v>800</v>
      </c>
      <c r="M1" s="238" t="s">
        <v>1188</v>
      </c>
      <c r="N1" s="238" t="s">
        <v>768</v>
      </c>
      <c r="O1" s="238" t="s">
        <v>1186</v>
      </c>
      <c r="P1" s="238" t="s">
        <v>1201</v>
      </c>
      <c r="Q1" s="238" t="s">
        <v>823</v>
      </c>
      <c r="R1" s="238" t="s">
        <v>1189</v>
      </c>
      <c r="S1" s="238" t="s">
        <v>1190</v>
      </c>
      <c r="T1" s="238" t="s">
        <v>839</v>
      </c>
      <c r="U1" s="238" t="s">
        <v>854</v>
      </c>
      <c r="V1" s="238" t="s">
        <v>1197</v>
      </c>
      <c r="W1" s="238" t="s">
        <v>1203</v>
      </c>
      <c r="X1" s="238" t="s">
        <v>1193</v>
      </c>
      <c r="Y1" s="238" t="s">
        <v>1192</v>
      </c>
      <c r="Z1" s="238" t="s">
        <v>1194</v>
      </c>
      <c r="AA1" s="238" t="s">
        <v>1199</v>
      </c>
      <c r="AB1" s="238" t="s">
        <v>1200</v>
      </c>
      <c r="AC1" s="238" t="s">
        <v>1196</v>
      </c>
      <c r="AD1" s="238" t="s">
        <v>855</v>
      </c>
      <c r="AE1" s="238" t="s">
        <v>1195</v>
      </c>
      <c r="AF1" s="238" t="s">
        <v>1191</v>
      </c>
      <c r="AG1" s="238" t="s">
        <v>1373</v>
      </c>
    </row>
    <row r="2" spans="1:33" x14ac:dyDescent="0.25">
      <c r="A2" s="230" t="s">
        <v>23</v>
      </c>
      <c r="B2" s="231"/>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row>
    <row r="3" spans="1:33" x14ac:dyDescent="0.25">
      <c r="B3" s="233" t="s">
        <v>24</v>
      </c>
      <c r="C3" s="234">
        <v>0</v>
      </c>
      <c r="D3" s="234">
        <v>0</v>
      </c>
      <c r="E3" s="234">
        <v>0</v>
      </c>
      <c r="F3" s="234">
        <v>0</v>
      </c>
      <c r="G3" s="234">
        <v>0</v>
      </c>
      <c r="H3" s="234">
        <v>0</v>
      </c>
      <c r="I3" s="234">
        <v>0</v>
      </c>
      <c r="J3" s="234">
        <v>0</v>
      </c>
      <c r="K3" s="234">
        <v>0</v>
      </c>
      <c r="L3" s="234">
        <v>0</v>
      </c>
      <c r="M3" s="234">
        <v>0</v>
      </c>
      <c r="N3" s="234">
        <v>0</v>
      </c>
      <c r="O3" s="234">
        <v>0</v>
      </c>
      <c r="P3" s="234">
        <v>0</v>
      </c>
      <c r="Q3" s="234">
        <v>0</v>
      </c>
      <c r="R3" s="234">
        <v>0</v>
      </c>
      <c r="S3" s="234">
        <v>0</v>
      </c>
      <c r="T3" s="234">
        <v>0</v>
      </c>
      <c r="U3" s="234">
        <v>0</v>
      </c>
      <c r="V3" s="234">
        <v>0</v>
      </c>
      <c r="W3" s="234">
        <v>0.153</v>
      </c>
      <c r="X3" s="234">
        <v>0</v>
      </c>
      <c r="Y3" s="234">
        <v>0</v>
      </c>
      <c r="Z3" s="234">
        <v>0</v>
      </c>
      <c r="AA3" s="234">
        <v>0</v>
      </c>
      <c r="AB3" s="234">
        <v>0</v>
      </c>
      <c r="AC3" s="234">
        <v>0</v>
      </c>
      <c r="AD3" s="234">
        <v>0</v>
      </c>
      <c r="AE3" s="234">
        <v>0</v>
      </c>
      <c r="AF3" s="234">
        <v>7.1764700000000001</v>
      </c>
      <c r="AG3" s="234">
        <v>7.3294699999999997</v>
      </c>
    </row>
    <row r="4" spans="1:33" x14ac:dyDescent="0.25">
      <c r="B4" s="233" t="s">
        <v>26</v>
      </c>
      <c r="C4" s="234">
        <v>0</v>
      </c>
      <c r="D4" s="234">
        <v>0</v>
      </c>
      <c r="E4" s="234">
        <v>0</v>
      </c>
      <c r="F4" s="234">
        <v>10</v>
      </c>
      <c r="G4" s="234">
        <v>0</v>
      </c>
      <c r="H4" s="234">
        <v>0</v>
      </c>
      <c r="I4" s="234">
        <v>0</v>
      </c>
      <c r="J4" s="234">
        <v>0.6</v>
      </c>
      <c r="K4" s="234">
        <v>0</v>
      </c>
      <c r="L4" s="234">
        <v>0</v>
      </c>
      <c r="M4" s="234">
        <v>0</v>
      </c>
      <c r="N4" s="234">
        <v>0</v>
      </c>
      <c r="O4" s="234">
        <v>0</v>
      </c>
      <c r="P4" s="234">
        <v>0</v>
      </c>
      <c r="Q4" s="234">
        <v>0</v>
      </c>
      <c r="R4" s="234">
        <v>0</v>
      </c>
      <c r="S4" s="234">
        <v>10.5</v>
      </c>
      <c r="T4" s="234">
        <v>0</v>
      </c>
      <c r="U4" s="234">
        <v>0</v>
      </c>
      <c r="V4" s="234">
        <v>0</v>
      </c>
      <c r="W4" s="234">
        <v>0.4</v>
      </c>
      <c r="X4" s="234">
        <v>0</v>
      </c>
      <c r="Y4" s="234">
        <v>4.0999999999999996</v>
      </c>
      <c r="Z4" s="234">
        <v>0</v>
      </c>
      <c r="AA4" s="234">
        <v>0</v>
      </c>
      <c r="AB4" s="234">
        <v>0</v>
      </c>
      <c r="AC4" s="234">
        <v>0</v>
      </c>
      <c r="AD4" s="234">
        <v>0</v>
      </c>
      <c r="AE4" s="234">
        <v>0</v>
      </c>
      <c r="AF4" s="234">
        <v>0</v>
      </c>
      <c r="AG4" s="234">
        <v>25.6</v>
      </c>
    </row>
    <row r="5" spans="1:33" x14ac:dyDescent="0.25">
      <c r="B5" s="233" t="s">
        <v>27</v>
      </c>
      <c r="C5" s="234">
        <v>0</v>
      </c>
      <c r="D5" s="234">
        <v>0</v>
      </c>
      <c r="E5" s="234">
        <v>0</v>
      </c>
      <c r="F5" s="234">
        <v>0</v>
      </c>
      <c r="G5" s="234">
        <v>0</v>
      </c>
      <c r="H5" s="234">
        <v>0</v>
      </c>
      <c r="I5" s="234">
        <v>0</v>
      </c>
      <c r="J5" s="234">
        <v>0</v>
      </c>
      <c r="K5" s="234">
        <v>0</v>
      </c>
      <c r="L5" s="234">
        <v>0</v>
      </c>
      <c r="M5" s="234">
        <v>0</v>
      </c>
      <c r="N5" s="234">
        <v>0</v>
      </c>
      <c r="O5" s="234">
        <v>0</v>
      </c>
      <c r="P5" s="234">
        <v>0</v>
      </c>
      <c r="Q5" s="234">
        <v>0</v>
      </c>
      <c r="R5" s="234">
        <v>0</v>
      </c>
      <c r="S5" s="234">
        <v>4.5</v>
      </c>
      <c r="T5" s="234">
        <v>0</v>
      </c>
      <c r="U5" s="234">
        <v>0</v>
      </c>
      <c r="V5" s="234">
        <v>0</v>
      </c>
      <c r="W5" s="234">
        <v>0.01</v>
      </c>
      <c r="X5" s="234">
        <v>0</v>
      </c>
      <c r="Y5" s="234">
        <v>0</v>
      </c>
      <c r="Z5" s="234">
        <v>0</v>
      </c>
      <c r="AA5" s="234">
        <v>0</v>
      </c>
      <c r="AB5" s="234">
        <v>0</v>
      </c>
      <c r="AC5" s="234">
        <v>0</v>
      </c>
      <c r="AD5" s="234">
        <v>0</v>
      </c>
      <c r="AE5" s="234">
        <v>0</v>
      </c>
      <c r="AF5" s="234">
        <v>0</v>
      </c>
      <c r="AG5" s="234">
        <v>4.51</v>
      </c>
    </row>
    <row r="6" spans="1:33" x14ac:dyDescent="0.25">
      <c r="B6" s="233" t="s">
        <v>28</v>
      </c>
      <c r="C6" s="234">
        <v>0</v>
      </c>
      <c r="D6" s="234">
        <v>0</v>
      </c>
      <c r="E6" s="234">
        <v>0</v>
      </c>
      <c r="F6" s="234">
        <v>0</v>
      </c>
      <c r="G6" s="234">
        <v>0</v>
      </c>
      <c r="H6" s="234">
        <v>0</v>
      </c>
      <c r="I6" s="234">
        <v>0</v>
      </c>
      <c r="J6" s="234">
        <v>0</v>
      </c>
      <c r="K6" s="234">
        <v>0</v>
      </c>
      <c r="L6" s="234">
        <v>0</v>
      </c>
      <c r="M6" s="234">
        <v>0</v>
      </c>
      <c r="N6" s="234">
        <v>0</v>
      </c>
      <c r="O6" s="234">
        <v>0</v>
      </c>
      <c r="P6" s="234">
        <v>0</v>
      </c>
      <c r="Q6" s="234">
        <v>0</v>
      </c>
      <c r="R6" s="234">
        <v>8.3000000000000007</v>
      </c>
      <c r="S6" s="234">
        <v>0</v>
      </c>
      <c r="T6" s="234">
        <v>0</v>
      </c>
      <c r="U6" s="234">
        <v>0</v>
      </c>
      <c r="V6" s="234">
        <v>0</v>
      </c>
      <c r="W6" s="234">
        <v>0.1</v>
      </c>
      <c r="X6" s="234">
        <v>0</v>
      </c>
      <c r="Y6" s="234">
        <v>0</v>
      </c>
      <c r="Z6" s="234">
        <v>0</v>
      </c>
      <c r="AA6" s="234">
        <v>0</v>
      </c>
      <c r="AB6" s="234">
        <v>0</v>
      </c>
      <c r="AC6" s="234">
        <v>0</v>
      </c>
      <c r="AD6" s="234">
        <v>0</v>
      </c>
      <c r="AE6" s="234">
        <v>0</v>
      </c>
      <c r="AF6" s="234">
        <v>0</v>
      </c>
      <c r="AG6" s="234">
        <v>8.4</v>
      </c>
    </row>
    <row r="7" spans="1:33" x14ac:dyDescent="0.25">
      <c r="B7" s="233" t="s">
        <v>29</v>
      </c>
      <c r="C7" s="234">
        <v>0</v>
      </c>
      <c r="D7" s="234">
        <v>0</v>
      </c>
      <c r="E7" s="234">
        <v>0</v>
      </c>
      <c r="F7" s="234">
        <v>7.3</v>
      </c>
      <c r="G7" s="234">
        <v>0</v>
      </c>
      <c r="H7" s="234">
        <v>0</v>
      </c>
      <c r="I7" s="234">
        <v>0</v>
      </c>
      <c r="J7" s="234">
        <v>0</v>
      </c>
      <c r="K7" s="234">
        <v>0</v>
      </c>
      <c r="L7" s="234">
        <v>0</v>
      </c>
      <c r="M7" s="234">
        <v>0</v>
      </c>
      <c r="N7" s="234">
        <v>0</v>
      </c>
      <c r="O7" s="234">
        <v>0</v>
      </c>
      <c r="P7" s="234">
        <v>0</v>
      </c>
      <c r="Q7" s="234">
        <v>0</v>
      </c>
      <c r="R7" s="234">
        <v>2</v>
      </c>
      <c r="S7" s="234">
        <v>2.7</v>
      </c>
      <c r="T7" s="234">
        <v>0</v>
      </c>
      <c r="U7" s="234">
        <v>0</v>
      </c>
      <c r="V7" s="234">
        <v>0</v>
      </c>
      <c r="W7" s="234">
        <v>0.1</v>
      </c>
      <c r="X7" s="234">
        <v>0</v>
      </c>
      <c r="Y7" s="234">
        <v>0</v>
      </c>
      <c r="Z7" s="234">
        <v>0</v>
      </c>
      <c r="AA7" s="234">
        <v>0</v>
      </c>
      <c r="AB7" s="234">
        <v>0</v>
      </c>
      <c r="AC7" s="234">
        <v>0</v>
      </c>
      <c r="AD7" s="234">
        <v>0</v>
      </c>
      <c r="AE7" s="234">
        <v>0</v>
      </c>
      <c r="AF7" s="234">
        <v>0</v>
      </c>
      <c r="AG7" s="234">
        <v>12.1</v>
      </c>
    </row>
    <row r="8" spans="1:33" x14ac:dyDescent="0.25">
      <c r="B8" s="233" t="s">
        <v>30</v>
      </c>
      <c r="C8" s="234">
        <v>0</v>
      </c>
      <c r="D8" s="234">
        <v>0</v>
      </c>
      <c r="E8" s="234">
        <v>0</v>
      </c>
      <c r="F8" s="234">
        <v>0</v>
      </c>
      <c r="G8" s="234">
        <v>0</v>
      </c>
      <c r="H8" s="234">
        <v>0</v>
      </c>
      <c r="I8" s="234">
        <v>0</v>
      </c>
      <c r="J8" s="234">
        <v>0.7</v>
      </c>
      <c r="K8" s="234">
        <v>0</v>
      </c>
      <c r="L8" s="234">
        <v>0</v>
      </c>
      <c r="M8" s="234">
        <v>0</v>
      </c>
      <c r="N8" s="234">
        <v>0</v>
      </c>
      <c r="O8" s="234">
        <v>0</v>
      </c>
      <c r="P8" s="234">
        <v>0</v>
      </c>
      <c r="Q8" s="234">
        <v>0</v>
      </c>
      <c r="R8" s="234">
        <v>0</v>
      </c>
      <c r="S8" s="234">
        <v>0</v>
      </c>
      <c r="T8" s="234">
        <v>0</v>
      </c>
      <c r="U8" s="234">
        <v>0</v>
      </c>
      <c r="V8" s="234">
        <v>0</v>
      </c>
      <c r="W8" s="234">
        <v>0.1</v>
      </c>
      <c r="X8" s="234">
        <v>0</v>
      </c>
      <c r="Y8" s="234">
        <v>4.5999999999999996</v>
      </c>
      <c r="Z8" s="234">
        <v>0</v>
      </c>
      <c r="AA8" s="234">
        <v>0</v>
      </c>
      <c r="AB8" s="234">
        <v>0</v>
      </c>
      <c r="AC8" s="234">
        <v>0</v>
      </c>
      <c r="AD8" s="234">
        <v>0</v>
      </c>
      <c r="AE8" s="234">
        <v>0</v>
      </c>
      <c r="AF8" s="234">
        <v>0</v>
      </c>
      <c r="AG8" s="234">
        <v>5.3999999999999995</v>
      </c>
    </row>
    <row r="9" spans="1:33" x14ac:dyDescent="0.25">
      <c r="B9" s="233" t="s">
        <v>31</v>
      </c>
      <c r="C9" s="234">
        <v>0</v>
      </c>
      <c r="D9" s="234">
        <v>0</v>
      </c>
      <c r="E9" s="234">
        <v>0</v>
      </c>
      <c r="F9" s="234">
        <v>0</v>
      </c>
      <c r="G9" s="234">
        <v>0</v>
      </c>
      <c r="H9" s="234">
        <v>0</v>
      </c>
      <c r="I9" s="234">
        <v>0</v>
      </c>
      <c r="J9" s="234">
        <v>0.1</v>
      </c>
      <c r="K9" s="234">
        <v>0</v>
      </c>
      <c r="L9" s="234">
        <v>0</v>
      </c>
      <c r="M9" s="234">
        <v>0</v>
      </c>
      <c r="N9" s="234">
        <v>0</v>
      </c>
      <c r="O9" s="234">
        <v>0</v>
      </c>
      <c r="P9" s="234">
        <v>0</v>
      </c>
      <c r="Q9" s="234">
        <v>0</v>
      </c>
      <c r="R9" s="234">
        <v>0</v>
      </c>
      <c r="S9" s="234">
        <v>0</v>
      </c>
      <c r="T9" s="234">
        <v>0</v>
      </c>
      <c r="U9" s="234">
        <v>0</v>
      </c>
      <c r="V9" s="234">
        <v>0</v>
      </c>
      <c r="W9" s="234">
        <v>0.03</v>
      </c>
      <c r="X9" s="234">
        <v>0</v>
      </c>
      <c r="Y9" s="234">
        <v>2.2000000000000002</v>
      </c>
      <c r="Z9" s="234">
        <v>0</v>
      </c>
      <c r="AA9" s="234">
        <v>0</v>
      </c>
      <c r="AB9" s="234">
        <v>0</v>
      </c>
      <c r="AC9" s="234">
        <v>0</v>
      </c>
      <c r="AD9" s="234">
        <v>0</v>
      </c>
      <c r="AE9" s="234">
        <v>0</v>
      </c>
      <c r="AF9" s="234">
        <v>0</v>
      </c>
      <c r="AG9" s="234">
        <v>2.33</v>
      </c>
    </row>
    <row r="10" spans="1:33" x14ac:dyDescent="0.25">
      <c r="B10" s="233" t="s">
        <v>32</v>
      </c>
      <c r="C10" s="234">
        <v>0</v>
      </c>
      <c r="D10" s="234">
        <v>0</v>
      </c>
      <c r="E10" s="234">
        <v>0</v>
      </c>
      <c r="F10" s="234">
        <v>1.7</v>
      </c>
      <c r="G10" s="234">
        <v>0</v>
      </c>
      <c r="H10" s="234">
        <v>0</v>
      </c>
      <c r="I10" s="234">
        <v>0</v>
      </c>
      <c r="J10" s="234">
        <v>0.3</v>
      </c>
      <c r="K10" s="234">
        <v>0</v>
      </c>
      <c r="L10" s="234">
        <v>0</v>
      </c>
      <c r="M10" s="234">
        <v>0</v>
      </c>
      <c r="N10" s="234">
        <v>0</v>
      </c>
      <c r="O10" s="234">
        <v>0</v>
      </c>
      <c r="P10" s="234">
        <v>0</v>
      </c>
      <c r="Q10" s="234">
        <v>0</v>
      </c>
      <c r="R10" s="234">
        <v>0</v>
      </c>
      <c r="S10" s="234">
        <v>5.4</v>
      </c>
      <c r="T10" s="234">
        <v>0</v>
      </c>
      <c r="U10" s="234">
        <v>0</v>
      </c>
      <c r="V10" s="234">
        <v>0</v>
      </c>
      <c r="W10" s="234">
        <v>0.2</v>
      </c>
      <c r="X10" s="234">
        <v>0</v>
      </c>
      <c r="Y10" s="234">
        <v>0</v>
      </c>
      <c r="Z10" s="234">
        <v>0</v>
      </c>
      <c r="AA10" s="234">
        <v>0</v>
      </c>
      <c r="AB10" s="234">
        <v>0</v>
      </c>
      <c r="AC10" s="234">
        <v>0</v>
      </c>
      <c r="AD10" s="234">
        <v>0</v>
      </c>
      <c r="AE10" s="234">
        <v>0</v>
      </c>
      <c r="AF10" s="234">
        <v>0</v>
      </c>
      <c r="AG10" s="234">
        <v>7.6000000000000005</v>
      </c>
    </row>
    <row r="11" spans="1:33" x14ac:dyDescent="0.25">
      <c r="A11" s="230" t="s">
        <v>33</v>
      </c>
      <c r="B11" s="231"/>
      <c r="C11" s="232"/>
      <c r="D11" s="232"/>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c r="AF11" s="232"/>
      <c r="AG11" s="232"/>
    </row>
    <row r="12" spans="1:33" x14ac:dyDescent="0.25">
      <c r="B12" s="233" t="s">
        <v>34</v>
      </c>
      <c r="C12" s="234">
        <v>0</v>
      </c>
      <c r="D12" s="234">
        <v>0</v>
      </c>
      <c r="E12" s="234">
        <v>0</v>
      </c>
      <c r="F12" s="234">
        <v>0</v>
      </c>
      <c r="G12" s="234">
        <v>0</v>
      </c>
      <c r="H12" s="234">
        <v>0</v>
      </c>
      <c r="I12" s="234">
        <v>0</v>
      </c>
      <c r="J12" s="234">
        <v>6.0000000000000001E-3</v>
      </c>
      <c r="K12" s="234">
        <v>0</v>
      </c>
      <c r="L12" s="234">
        <v>0</v>
      </c>
      <c r="M12" s="234">
        <v>0</v>
      </c>
      <c r="N12" s="234">
        <v>0</v>
      </c>
      <c r="O12" s="234">
        <v>0</v>
      </c>
      <c r="P12" s="234">
        <v>0</v>
      </c>
      <c r="Q12" s="234">
        <v>0</v>
      </c>
      <c r="R12" s="234">
        <v>0</v>
      </c>
      <c r="S12" s="234">
        <v>0</v>
      </c>
      <c r="T12" s="234">
        <v>0</v>
      </c>
      <c r="U12" s="234">
        <v>0</v>
      </c>
      <c r="V12" s="234">
        <v>0</v>
      </c>
      <c r="W12" s="234">
        <v>8.9999999999999993E-3</v>
      </c>
      <c r="X12" s="234">
        <v>0</v>
      </c>
      <c r="Y12" s="234">
        <v>0.46800000000000003</v>
      </c>
      <c r="Z12" s="234">
        <v>0</v>
      </c>
      <c r="AA12" s="234">
        <v>0</v>
      </c>
      <c r="AB12" s="234">
        <v>0</v>
      </c>
      <c r="AC12" s="234">
        <v>0</v>
      </c>
      <c r="AD12" s="234">
        <v>0</v>
      </c>
      <c r="AE12" s="234">
        <v>0</v>
      </c>
      <c r="AF12" s="234">
        <v>0</v>
      </c>
      <c r="AG12" s="234">
        <v>0.48300000000000004</v>
      </c>
    </row>
    <row r="13" spans="1:33" x14ac:dyDescent="0.25">
      <c r="B13" s="233" t="s">
        <v>35</v>
      </c>
      <c r="C13" s="234">
        <v>0</v>
      </c>
      <c r="D13" s="234">
        <v>0</v>
      </c>
      <c r="E13" s="234">
        <v>0</v>
      </c>
      <c r="F13" s="234">
        <v>0</v>
      </c>
      <c r="G13" s="234">
        <v>0</v>
      </c>
      <c r="H13" s="234">
        <v>0</v>
      </c>
      <c r="I13" s="234">
        <v>0</v>
      </c>
      <c r="J13" s="234">
        <v>5.0999999999999997E-2</v>
      </c>
      <c r="K13" s="234">
        <v>0</v>
      </c>
      <c r="L13" s="234">
        <v>0</v>
      </c>
      <c r="M13" s="234">
        <v>0</v>
      </c>
      <c r="N13" s="234">
        <v>0</v>
      </c>
      <c r="O13" s="234">
        <v>0</v>
      </c>
      <c r="P13" s="234">
        <v>0</v>
      </c>
      <c r="Q13" s="234">
        <v>0</v>
      </c>
      <c r="R13" s="234">
        <v>0</v>
      </c>
      <c r="S13" s="234">
        <v>0</v>
      </c>
      <c r="T13" s="234">
        <v>0</v>
      </c>
      <c r="U13" s="234">
        <v>0</v>
      </c>
      <c r="V13" s="234">
        <v>0</v>
      </c>
      <c r="W13" s="234">
        <v>9.9000000000000005E-2</v>
      </c>
      <c r="X13" s="234">
        <v>0</v>
      </c>
      <c r="Y13" s="234">
        <v>7.0069999999999997</v>
      </c>
      <c r="Z13" s="234">
        <v>0</v>
      </c>
      <c r="AA13" s="234">
        <v>0</v>
      </c>
      <c r="AB13" s="234">
        <v>0</v>
      </c>
      <c r="AC13" s="234">
        <v>0</v>
      </c>
      <c r="AD13" s="234">
        <v>0</v>
      </c>
      <c r="AE13" s="234">
        <v>0</v>
      </c>
      <c r="AF13" s="234">
        <v>0</v>
      </c>
      <c r="AG13" s="234">
        <v>7.157</v>
      </c>
    </row>
    <row r="14" spans="1:33" x14ac:dyDescent="0.25">
      <c r="B14" s="233" t="s">
        <v>36</v>
      </c>
      <c r="C14" s="234">
        <v>0</v>
      </c>
      <c r="D14" s="234">
        <v>0</v>
      </c>
      <c r="E14" s="234">
        <v>0</v>
      </c>
      <c r="F14" s="234">
        <v>37.218899999999998</v>
      </c>
      <c r="G14" s="234">
        <v>2.66</v>
      </c>
      <c r="H14" s="234">
        <v>0</v>
      </c>
      <c r="I14" s="234">
        <v>0</v>
      </c>
      <c r="J14" s="234">
        <v>0.69914500000000002</v>
      </c>
      <c r="K14" s="234">
        <v>0</v>
      </c>
      <c r="L14" s="234">
        <v>0</v>
      </c>
      <c r="M14" s="234">
        <v>114.18300000000001</v>
      </c>
      <c r="N14" s="234">
        <v>0</v>
      </c>
      <c r="O14" s="234">
        <v>28.0044</v>
      </c>
      <c r="P14" s="234">
        <v>63.161999999999999</v>
      </c>
      <c r="Q14" s="234">
        <v>0</v>
      </c>
      <c r="R14" s="234">
        <v>21.156400000000001</v>
      </c>
      <c r="S14" s="234">
        <v>6.1189999999999998</v>
      </c>
      <c r="T14" s="234">
        <v>0</v>
      </c>
      <c r="U14" s="234">
        <v>0</v>
      </c>
      <c r="V14" s="234">
        <v>7.6315400000000002</v>
      </c>
      <c r="W14" s="234">
        <v>9.2690300000000008</v>
      </c>
      <c r="X14" s="234">
        <v>0</v>
      </c>
      <c r="Y14" s="234">
        <v>0</v>
      </c>
      <c r="Z14" s="234">
        <v>0</v>
      </c>
      <c r="AA14" s="234">
        <v>0</v>
      </c>
      <c r="AB14" s="234">
        <v>0</v>
      </c>
      <c r="AC14" s="234">
        <v>0</v>
      </c>
      <c r="AD14" s="234">
        <v>0</v>
      </c>
      <c r="AE14" s="234">
        <v>0</v>
      </c>
      <c r="AF14" s="234">
        <v>0.309</v>
      </c>
      <c r="AG14" s="234">
        <v>290.41241500000001</v>
      </c>
    </row>
    <row r="15" spans="1:33" x14ac:dyDescent="0.25">
      <c r="B15" s="233" t="s">
        <v>37</v>
      </c>
      <c r="C15" s="234">
        <v>0</v>
      </c>
      <c r="D15" s="234">
        <v>0</v>
      </c>
      <c r="E15" s="234">
        <v>0</v>
      </c>
      <c r="F15" s="234">
        <v>0</v>
      </c>
      <c r="G15" s="234">
        <v>0</v>
      </c>
      <c r="H15" s="234">
        <v>0</v>
      </c>
      <c r="I15" s="234">
        <v>0</v>
      </c>
      <c r="J15" s="234">
        <v>0.17299999999999999</v>
      </c>
      <c r="K15" s="234">
        <v>0</v>
      </c>
      <c r="L15" s="234">
        <v>0</v>
      </c>
      <c r="M15" s="234">
        <v>0</v>
      </c>
      <c r="N15" s="234">
        <v>0</v>
      </c>
      <c r="O15" s="234">
        <v>0</v>
      </c>
      <c r="P15" s="234">
        <v>0</v>
      </c>
      <c r="Q15" s="234">
        <v>0</v>
      </c>
      <c r="R15" s="234">
        <v>0</v>
      </c>
      <c r="S15" s="234">
        <v>0</v>
      </c>
      <c r="T15" s="234">
        <v>0</v>
      </c>
      <c r="U15" s="234">
        <v>0</v>
      </c>
      <c r="V15" s="234">
        <v>0</v>
      </c>
      <c r="W15" s="234">
        <v>0.11799999999999999</v>
      </c>
      <c r="X15" s="234">
        <v>0</v>
      </c>
      <c r="Y15" s="234">
        <v>5.8390000000000004</v>
      </c>
      <c r="Z15" s="234">
        <v>0</v>
      </c>
      <c r="AA15" s="234">
        <v>0</v>
      </c>
      <c r="AB15" s="234">
        <v>0</v>
      </c>
      <c r="AC15" s="234">
        <v>0</v>
      </c>
      <c r="AD15" s="234">
        <v>0</v>
      </c>
      <c r="AE15" s="234">
        <v>0</v>
      </c>
      <c r="AF15" s="234">
        <v>0</v>
      </c>
      <c r="AG15" s="234">
        <v>6.1300000000000008</v>
      </c>
    </row>
    <row r="16" spans="1:33" x14ac:dyDescent="0.25">
      <c r="B16" s="233" t="s">
        <v>38</v>
      </c>
      <c r="C16" s="234">
        <v>0</v>
      </c>
      <c r="D16" s="234">
        <v>0</v>
      </c>
      <c r="E16" s="234">
        <v>0</v>
      </c>
      <c r="F16" s="234">
        <v>0</v>
      </c>
      <c r="G16" s="234">
        <v>0</v>
      </c>
      <c r="H16" s="234">
        <v>0</v>
      </c>
      <c r="I16" s="234">
        <v>0.04</v>
      </c>
      <c r="J16" s="234">
        <v>9.7000000000000003E-2</v>
      </c>
      <c r="K16" s="234">
        <v>0</v>
      </c>
      <c r="L16" s="234">
        <v>0</v>
      </c>
      <c r="M16" s="234">
        <v>0</v>
      </c>
      <c r="N16" s="234">
        <v>0</v>
      </c>
      <c r="O16" s="234">
        <v>0</v>
      </c>
      <c r="P16" s="234">
        <v>0</v>
      </c>
      <c r="Q16" s="234">
        <v>0</v>
      </c>
      <c r="R16" s="234">
        <v>0</v>
      </c>
      <c r="S16" s="234">
        <v>0</v>
      </c>
      <c r="T16" s="234">
        <v>0</v>
      </c>
      <c r="U16" s="234">
        <v>0</v>
      </c>
      <c r="V16" s="234">
        <v>0</v>
      </c>
      <c r="W16" s="234">
        <v>1.4E-2</v>
      </c>
      <c r="X16" s="234">
        <v>0</v>
      </c>
      <c r="Y16" s="234">
        <v>0.70099999999999996</v>
      </c>
      <c r="Z16" s="234">
        <v>0</v>
      </c>
      <c r="AA16" s="234">
        <v>0</v>
      </c>
      <c r="AB16" s="234">
        <v>0</v>
      </c>
      <c r="AC16" s="234">
        <v>0</v>
      </c>
      <c r="AD16" s="234">
        <v>0</v>
      </c>
      <c r="AE16" s="234">
        <v>0</v>
      </c>
      <c r="AF16" s="234">
        <v>0</v>
      </c>
      <c r="AG16" s="234">
        <v>0.85199999999999998</v>
      </c>
    </row>
    <row r="17" spans="1:33" x14ac:dyDescent="0.25">
      <c r="A17" s="230" t="s">
        <v>39</v>
      </c>
      <c r="B17" s="231"/>
      <c r="C17" s="232"/>
      <c r="D17" s="232"/>
      <c r="E17" s="232"/>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c r="AF17" s="232"/>
      <c r="AG17" s="232"/>
    </row>
    <row r="18" spans="1:33" x14ac:dyDescent="0.25">
      <c r="B18" s="233" t="s">
        <v>40</v>
      </c>
      <c r="C18" s="234">
        <v>0</v>
      </c>
      <c r="D18" s="234">
        <v>0</v>
      </c>
      <c r="E18" s="234">
        <v>0</v>
      </c>
      <c r="F18" s="234">
        <v>0</v>
      </c>
      <c r="G18" s="234">
        <v>4.96</v>
      </c>
      <c r="H18" s="234">
        <v>1.444</v>
      </c>
      <c r="I18" s="234">
        <v>0</v>
      </c>
      <c r="J18" s="234">
        <v>0.61899999999999999</v>
      </c>
      <c r="K18" s="234">
        <v>0</v>
      </c>
      <c r="L18" s="234">
        <v>0</v>
      </c>
      <c r="M18" s="234">
        <v>0</v>
      </c>
      <c r="N18" s="234">
        <v>0</v>
      </c>
      <c r="O18" s="234">
        <v>0</v>
      </c>
      <c r="P18" s="234">
        <v>29.1</v>
      </c>
      <c r="Q18" s="234">
        <v>0</v>
      </c>
      <c r="R18" s="234">
        <v>0</v>
      </c>
      <c r="S18" s="234">
        <v>0</v>
      </c>
      <c r="T18" s="234">
        <v>0</v>
      </c>
      <c r="U18" s="234">
        <v>0</v>
      </c>
      <c r="V18" s="234">
        <v>0</v>
      </c>
      <c r="W18" s="234">
        <v>3.4</v>
      </c>
      <c r="X18" s="234">
        <v>0</v>
      </c>
      <c r="Y18" s="234">
        <v>0</v>
      </c>
      <c r="Z18" s="234">
        <v>0</v>
      </c>
      <c r="AA18" s="234">
        <v>0</v>
      </c>
      <c r="AB18" s="234">
        <v>0</v>
      </c>
      <c r="AC18" s="234">
        <v>0</v>
      </c>
      <c r="AD18" s="234">
        <v>0</v>
      </c>
      <c r="AE18" s="234">
        <v>0</v>
      </c>
      <c r="AF18" s="234">
        <v>101</v>
      </c>
      <c r="AG18" s="234">
        <v>140.523</v>
      </c>
    </row>
    <row r="19" spans="1:33" x14ac:dyDescent="0.25">
      <c r="A19" s="230" t="s">
        <v>41</v>
      </c>
      <c r="B19" s="231"/>
      <c r="C19" s="232"/>
      <c r="D19" s="232"/>
      <c r="E19" s="232"/>
      <c r="F19" s="232"/>
      <c r="G19" s="232"/>
      <c r="H19" s="232"/>
      <c r="I19" s="232"/>
      <c r="J19" s="232"/>
      <c r="K19" s="232"/>
      <c r="L19" s="232"/>
      <c r="M19" s="232"/>
      <c r="N19" s="232"/>
      <c r="O19" s="232"/>
      <c r="P19" s="232"/>
      <c r="Q19" s="232"/>
      <c r="R19" s="232"/>
      <c r="S19" s="232"/>
      <c r="T19" s="232"/>
      <c r="U19" s="232"/>
      <c r="V19" s="232"/>
      <c r="W19" s="232"/>
      <c r="X19" s="232"/>
      <c r="Y19" s="232"/>
      <c r="Z19" s="232"/>
      <c r="AA19" s="232"/>
      <c r="AB19" s="232"/>
      <c r="AC19" s="232"/>
      <c r="AD19" s="232"/>
      <c r="AE19" s="232"/>
      <c r="AF19" s="232"/>
      <c r="AG19" s="232"/>
    </row>
    <row r="20" spans="1:33" x14ac:dyDescent="0.25">
      <c r="B20" s="233" t="s">
        <v>42</v>
      </c>
      <c r="C20" s="234">
        <v>0</v>
      </c>
      <c r="D20" s="234">
        <v>0</v>
      </c>
      <c r="E20" s="234">
        <v>0</v>
      </c>
      <c r="F20" s="234">
        <v>0</v>
      </c>
      <c r="G20" s="234">
        <v>0</v>
      </c>
      <c r="H20" s="234">
        <v>0</v>
      </c>
      <c r="I20" s="234">
        <v>0</v>
      </c>
      <c r="J20" s="234">
        <v>0.3</v>
      </c>
      <c r="K20" s="234">
        <v>0</v>
      </c>
      <c r="L20" s="234">
        <v>0</v>
      </c>
      <c r="M20" s="234">
        <v>0</v>
      </c>
      <c r="N20" s="234">
        <v>0</v>
      </c>
      <c r="O20" s="234">
        <v>0</v>
      </c>
      <c r="P20" s="234">
        <v>0</v>
      </c>
      <c r="Q20" s="234">
        <v>0</v>
      </c>
      <c r="R20" s="234">
        <v>0</v>
      </c>
      <c r="S20" s="234">
        <v>0</v>
      </c>
      <c r="T20" s="234">
        <v>0</v>
      </c>
      <c r="U20" s="234">
        <v>0</v>
      </c>
      <c r="V20" s="234">
        <v>0</v>
      </c>
      <c r="W20" s="234">
        <v>1.7609999999999999</v>
      </c>
      <c r="X20" s="234">
        <v>0</v>
      </c>
      <c r="Y20" s="234">
        <v>0</v>
      </c>
      <c r="Z20" s="234">
        <v>0</v>
      </c>
      <c r="AA20" s="234">
        <v>0</v>
      </c>
      <c r="AB20" s="234">
        <v>0</v>
      </c>
      <c r="AC20" s="234">
        <v>0</v>
      </c>
      <c r="AD20" s="234">
        <v>0</v>
      </c>
      <c r="AE20" s="234">
        <v>0</v>
      </c>
      <c r="AF20" s="234">
        <v>70.7</v>
      </c>
      <c r="AG20" s="234">
        <v>72.760999999999996</v>
      </c>
    </row>
    <row r="21" spans="1:33" x14ac:dyDescent="0.25">
      <c r="B21" s="233" t="s">
        <v>43</v>
      </c>
      <c r="C21" s="234">
        <v>0</v>
      </c>
      <c r="D21" s="234">
        <v>0</v>
      </c>
      <c r="E21" s="234">
        <v>0</v>
      </c>
      <c r="F21" s="234">
        <v>0</v>
      </c>
      <c r="G21" s="234">
        <v>0</v>
      </c>
      <c r="H21" s="234">
        <v>0</v>
      </c>
      <c r="I21" s="234">
        <v>0</v>
      </c>
      <c r="J21" s="234">
        <v>0</v>
      </c>
      <c r="K21" s="234">
        <v>0</v>
      </c>
      <c r="L21" s="234">
        <v>0</v>
      </c>
      <c r="M21" s="234">
        <v>0</v>
      </c>
      <c r="N21" s="234">
        <v>0</v>
      </c>
      <c r="O21" s="234">
        <v>0</v>
      </c>
      <c r="P21" s="234">
        <v>0</v>
      </c>
      <c r="Q21" s="234">
        <v>0</v>
      </c>
      <c r="R21" s="234">
        <v>0</v>
      </c>
      <c r="S21" s="234">
        <v>0</v>
      </c>
      <c r="T21" s="234">
        <v>0</v>
      </c>
      <c r="U21" s="234">
        <v>0</v>
      </c>
      <c r="V21" s="234">
        <v>0</v>
      </c>
      <c r="W21" s="234">
        <v>0.309</v>
      </c>
      <c r="X21" s="234">
        <v>0</v>
      </c>
      <c r="Y21" s="234">
        <v>0</v>
      </c>
      <c r="Z21" s="234">
        <v>0</v>
      </c>
      <c r="AA21" s="234">
        <v>0</v>
      </c>
      <c r="AB21" s="234">
        <v>0</v>
      </c>
      <c r="AC21" s="234">
        <v>0</v>
      </c>
      <c r="AD21" s="234">
        <v>0</v>
      </c>
      <c r="AE21" s="234">
        <v>0</v>
      </c>
      <c r="AF21" s="234">
        <v>13.3</v>
      </c>
      <c r="AG21" s="234">
        <v>13.609</v>
      </c>
    </row>
    <row r="22" spans="1:33" x14ac:dyDescent="0.25">
      <c r="B22" s="233" t="s">
        <v>44</v>
      </c>
      <c r="C22" s="234">
        <v>0</v>
      </c>
      <c r="D22" s="234">
        <v>0</v>
      </c>
      <c r="E22" s="234">
        <v>0</v>
      </c>
      <c r="F22" s="234">
        <v>0</v>
      </c>
      <c r="G22" s="234">
        <v>0</v>
      </c>
      <c r="H22" s="234">
        <v>0</v>
      </c>
      <c r="I22" s="234">
        <v>0</v>
      </c>
      <c r="J22" s="234">
        <v>0</v>
      </c>
      <c r="K22" s="234">
        <v>0</v>
      </c>
      <c r="L22" s="234">
        <v>0</v>
      </c>
      <c r="M22" s="234">
        <v>0</v>
      </c>
      <c r="N22" s="234">
        <v>0</v>
      </c>
      <c r="O22" s="234">
        <v>0</v>
      </c>
      <c r="P22" s="234">
        <v>0</v>
      </c>
      <c r="Q22" s="234">
        <v>0</v>
      </c>
      <c r="R22" s="234">
        <v>0</v>
      </c>
      <c r="S22" s="234">
        <v>0</v>
      </c>
      <c r="T22" s="234">
        <v>0</v>
      </c>
      <c r="U22" s="234">
        <v>0</v>
      </c>
      <c r="V22" s="234">
        <v>0</v>
      </c>
      <c r="W22" s="234">
        <v>0.55800000000000005</v>
      </c>
      <c r="X22" s="234">
        <v>0</v>
      </c>
      <c r="Y22" s="234">
        <v>0</v>
      </c>
      <c r="Z22" s="234">
        <v>0</v>
      </c>
      <c r="AA22" s="234">
        <v>0</v>
      </c>
      <c r="AB22" s="234">
        <v>0</v>
      </c>
      <c r="AC22" s="234">
        <v>0</v>
      </c>
      <c r="AD22" s="234">
        <v>0</v>
      </c>
      <c r="AE22" s="234">
        <v>0</v>
      </c>
      <c r="AF22" s="234">
        <v>21.3</v>
      </c>
      <c r="AG22" s="234">
        <v>21.858000000000001</v>
      </c>
    </row>
    <row r="23" spans="1:33" x14ac:dyDescent="0.25">
      <c r="A23" s="230" t="s">
        <v>45</v>
      </c>
      <c r="B23" s="231"/>
      <c r="C23" s="232"/>
      <c r="D23" s="232"/>
      <c r="E23" s="232"/>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c r="AF23" s="232"/>
      <c r="AG23" s="232"/>
    </row>
    <row r="24" spans="1:33" x14ac:dyDescent="0.25">
      <c r="B24" s="233" t="s">
        <v>46</v>
      </c>
      <c r="C24" s="234">
        <v>0</v>
      </c>
      <c r="D24" s="234">
        <v>0</v>
      </c>
      <c r="E24" s="234">
        <v>0</v>
      </c>
      <c r="F24" s="234">
        <v>0</v>
      </c>
      <c r="G24" s="234">
        <v>0</v>
      </c>
      <c r="H24" s="234">
        <v>0</v>
      </c>
      <c r="I24" s="234">
        <v>0</v>
      </c>
      <c r="J24" s="234">
        <v>0</v>
      </c>
      <c r="K24" s="234">
        <v>0</v>
      </c>
      <c r="L24" s="234">
        <v>0</v>
      </c>
      <c r="M24" s="234">
        <v>0</v>
      </c>
      <c r="N24" s="234">
        <v>0</v>
      </c>
      <c r="O24" s="234">
        <v>0</v>
      </c>
      <c r="P24" s="234">
        <v>0</v>
      </c>
      <c r="Q24" s="234">
        <v>0</v>
      </c>
      <c r="R24" s="234">
        <v>0</v>
      </c>
      <c r="S24" s="234">
        <v>29.07</v>
      </c>
      <c r="T24" s="234">
        <v>0</v>
      </c>
      <c r="U24" s="234">
        <v>0</v>
      </c>
      <c r="V24" s="234">
        <v>0</v>
      </c>
      <c r="W24" s="234">
        <v>0.49</v>
      </c>
      <c r="X24" s="234">
        <v>0</v>
      </c>
      <c r="Y24" s="234">
        <v>5.42</v>
      </c>
      <c r="Z24" s="234">
        <v>0</v>
      </c>
      <c r="AA24" s="234">
        <v>0</v>
      </c>
      <c r="AB24" s="234">
        <v>0</v>
      </c>
      <c r="AC24" s="234">
        <v>0</v>
      </c>
      <c r="AD24" s="234">
        <v>0</v>
      </c>
      <c r="AE24" s="234">
        <v>0</v>
      </c>
      <c r="AF24" s="234">
        <v>0</v>
      </c>
      <c r="AG24" s="234">
        <v>34.979999999999997</v>
      </c>
    </row>
    <row r="25" spans="1:33" x14ac:dyDescent="0.25">
      <c r="A25" s="230" t="s">
        <v>47</v>
      </c>
      <c r="B25" s="231"/>
      <c r="C25" s="232"/>
      <c r="D25" s="232"/>
      <c r="E25" s="232"/>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c r="AF25" s="232"/>
      <c r="AG25" s="232"/>
    </row>
    <row r="26" spans="1:33" x14ac:dyDescent="0.25">
      <c r="B26" s="233" t="s">
        <v>48</v>
      </c>
      <c r="C26" s="234">
        <v>0</v>
      </c>
      <c r="D26" s="234">
        <v>0</v>
      </c>
      <c r="E26" s="234">
        <v>0</v>
      </c>
      <c r="F26" s="234">
        <v>0</v>
      </c>
      <c r="G26" s="234">
        <v>0</v>
      </c>
      <c r="H26" s="234">
        <v>0</v>
      </c>
      <c r="I26" s="234">
        <v>0</v>
      </c>
      <c r="J26" s="234">
        <v>0</v>
      </c>
      <c r="K26" s="234">
        <v>0</v>
      </c>
      <c r="L26" s="234">
        <v>0</v>
      </c>
      <c r="M26" s="234">
        <v>0</v>
      </c>
      <c r="N26" s="234">
        <v>0</v>
      </c>
      <c r="O26" s="234">
        <v>0</v>
      </c>
      <c r="P26" s="234">
        <v>0</v>
      </c>
      <c r="Q26" s="234">
        <v>0</v>
      </c>
      <c r="R26" s="234">
        <v>0</v>
      </c>
      <c r="S26" s="234">
        <v>0</v>
      </c>
      <c r="T26" s="234">
        <v>0</v>
      </c>
      <c r="U26" s="234">
        <v>0</v>
      </c>
      <c r="V26" s="234">
        <v>0</v>
      </c>
      <c r="W26" s="234">
        <v>0</v>
      </c>
      <c r="X26" s="234">
        <v>0</v>
      </c>
      <c r="Y26" s="234">
        <v>0</v>
      </c>
      <c r="Z26" s="234">
        <v>0</v>
      </c>
      <c r="AA26" s="234">
        <v>0</v>
      </c>
      <c r="AB26" s="234">
        <v>0</v>
      </c>
      <c r="AC26" s="234">
        <v>0</v>
      </c>
      <c r="AD26" s="234">
        <v>0</v>
      </c>
      <c r="AE26" s="234">
        <v>0</v>
      </c>
      <c r="AF26" s="234">
        <v>0</v>
      </c>
      <c r="AG26" s="234">
        <v>0</v>
      </c>
    </row>
    <row r="27" spans="1:33" x14ac:dyDescent="0.25">
      <c r="A27" s="230" t="s">
        <v>49</v>
      </c>
      <c r="B27" s="231"/>
      <c r="C27" s="232"/>
      <c r="D27" s="232"/>
      <c r="E27" s="232"/>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232"/>
    </row>
    <row r="28" spans="1:33" x14ac:dyDescent="0.25">
      <c r="B28" s="233" t="s">
        <v>50</v>
      </c>
      <c r="C28" s="234">
        <v>0</v>
      </c>
      <c r="D28" s="234">
        <v>0</v>
      </c>
      <c r="E28" s="234">
        <v>0</v>
      </c>
      <c r="F28" s="234">
        <v>0</v>
      </c>
      <c r="G28" s="234">
        <v>0</v>
      </c>
      <c r="H28" s="234">
        <v>0</v>
      </c>
      <c r="I28" s="234">
        <v>0</v>
      </c>
      <c r="J28" s="234">
        <v>0</v>
      </c>
      <c r="K28" s="234">
        <v>0</v>
      </c>
      <c r="L28" s="234">
        <v>0</v>
      </c>
      <c r="M28" s="234">
        <v>0</v>
      </c>
      <c r="N28" s="234">
        <v>0</v>
      </c>
      <c r="O28" s="234">
        <v>0</v>
      </c>
      <c r="P28" s="234">
        <v>0</v>
      </c>
      <c r="Q28" s="234">
        <v>0</v>
      </c>
      <c r="R28" s="234">
        <v>0</v>
      </c>
      <c r="S28" s="234">
        <v>0</v>
      </c>
      <c r="T28" s="234">
        <v>0</v>
      </c>
      <c r="U28" s="234">
        <v>0</v>
      </c>
      <c r="V28" s="234">
        <v>0</v>
      </c>
      <c r="W28" s="234">
        <v>0</v>
      </c>
      <c r="X28" s="234">
        <v>0</v>
      </c>
      <c r="Y28" s="234">
        <v>0</v>
      </c>
      <c r="Z28" s="234">
        <v>0</v>
      </c>
      <c r="AA28" s="234">
        <v>0</v>
      </c>
      <c r="AB28" s="234">
        <v>0</v>
      </c>
      <c r="AC28" s="234">
        <v>0</v>
      </c>
      <c r="AD28" s="234">
        <v>0</v>
      </c>
      <c r="AE28" s="234">
        <v>0</v>
      </c>
      <c r="AF28" s="234">
        <v>0</v>
      </c>
      <c r="AG28" s="234">
        <v>0</v>
      </c>
    </row>
    <row r="29" spans="1:33" x14ac:dyDescent="0.25">
      <c r="A29" s="230" t="s">
        <v>53</v>
      </c>
      <c r="B29" s="231"/>
      <c r="C29" s="232"/>
      <c r="D29" s="232"/>
      <c r="E29" s="232"/>
      <c r="F29" s="232"/>
      <c r="G29" s="232"/>
      <c r="H29" s="232"/>
      <c r="I29" s="232"/>
      <c r="J29" s="232"/>
      <c r="K29" s="232"/>
      <c r="L29" s="232"/>
      <c r="M29" s="232"/>
      <c r="N29" s="232"/>
      <c r="O29" s="232"/>
      <c r="P29" s="232"/>
      <c r="Q29" s="232"/>
      <c r="R29" s="232"/>
      <c r="S29" s="232"/>
      <c r="T29" s="232"/>
      <c r="U29" s="232"/>
      <c r="V29" s="232"/>
      <c r="W29" s="232"/>
      <c r="X29" s="232"/>
      <c r="Y29" s="232"/>
      <c r="Z29" s="232"/>
      <c r="AA29" s="232"/>
      <c r="AB29" s="232"/>
      <c r="AC29" s="232"/>
      <c r="AD29" s="232"/>
      <c r="AE29" s="232"/>
      <c r="AF29" s="232"/>
      <c r="AG29" s="232"/>
    </row>
    <row r="30" spans="1:33" x14ac:dyDescent="0.25">
      <c r="B30" s="233" t="s">
        <v>54</v>
      </c>
      <c r="C30" s="234">
        <v>0</v>
      </c>
      <c r="D30" s="234">
        <v>0</v>
      </c>
      <c r="E30" s="234">
        <v>0</v>
      </c>
      <c r="F30" s="234">
        <v>0</v>
      </c>
      <c r="G30" s="234">
        <v>0</v>
      </c>
      <c r="H30" s="234">
        <v>1.4</v>
      </c>
      <c r="I30" s="234">
        <v>0</v>
      </c>
      <c r="J30" s="234">
        <v>0.97</v>
      </c>
      <c r="K30" s="234">
        <v>0</v>
      </c>
      <c r="L30" s="234">
        <v>1.7</v>
      </c>
      <c r="M30" s="234">
        <v>0</v>
      </c>
      <c r="N30" s="234">
        <v>0</v>
      </c>
      <c r="O30" s="234">
        <v>0</v>
      </c>
      <c r="P30" s="234">
        <v>21.2</v>
      </c>
      <c r="Q30" s="234">
        <v>7.93</v>
      </c>
      <c r="R30" s="234">
        <v>0</v>
      </c>
      <c r="S30" s="234">
        <v>0</v>
      </c>
      <c r="T30" s="234">
        <v>0</v>
      </c>
      <c r="U30" s="234">
        <v>0</v>
      </c>
      <c r="V30" s="234">
        <v>0</v>
      </c>
      <c r="W30" s="234">
        <v>3.21</v>
      </c>
      <c r="X30" s="234">
        <v>0</v>
      </c>
      <c r="Y30" s="234">
        <v>15.4</v>
      </c>
      <c r="Z30" s="234">
        <v>0</v>
      </c>
      <c r="AA30" s="234">
        <v>0</v>
      </c>
      <c r="AB30" s="234">
        <v>0</v>
      </c>
      <c r="AC30" s="234">
        <v>0</v>
      </c>
      <c r="AD30" s="234">
        <v>0</v>
      </c>
      <c r="AE30" s="234">
        <v>0</v>
      </c>
      <c r="AF30" s="234">
        <v>82.5</v>
      </c>
      <c r="AG30" s="234">
        <v>134.31</v>
      </c>
    </row>
    <row r="31" spans="1:33" x14ac:dyDescent="0.25">
      <c r="A31" s="230" t="s">
        <v>55</v>
      </c>
      <c r="B31" s="231"/>
      <c r="C31" s="232"/>
      <c r="D31" s="232"/>
      <c r="E31" s="232"/>
      <c r="F31" s="232"/>
      <c r="G31" s="232"/>
      <c r="H31" s="232"/>
      <c r="I31" s="232"/>
      <c r="J31" s="232"/>
      <c r="K31" s="232"/>
      <c r="L31" s="232"/>
      <c r="M31" s="232"/>
      <c r="N31" s="232"/>
      <c r="O31" s="232"/>
      <c r="P31" s="232"/>
      <c r="Q31" s="232"/>
      <c r="R31" s="232"/>
      <c r="S31" s="232"/>
      <c r="T31" s="232"/>
      <c r="U31" s="232"/>
      <c r="V31" s="232"/>
      <c r="W31" s="232"/>
      <c r="X31" s="232"/>
      <c r="Y31" s="232"/>
      <c r="Z31" s="232"/>
      <c r="AA31" s="232"/>
      <c r="AB31" s="232"/>
      <c r="AC31" s="232"/>
      <c r="AD31" s="232"/>
      <c r="AE31" s="232"/>
      <c r="AF31" s="232"/>
      <c r="AG31" s="232"/>
    </row>
    <row r="32" spans="1:33" x14ac:dyDescent="0.25">
      <c r="B32" s="233" t="s">
        <v>56</v>
      </c>
      <c r="C32" s="234">
        <v>0</v>
      </c>
      <c r="D32" s="234">
        <v>0</v>
      </c>
      <c r="E32" s="234">
        <v>0</v>
      </c>
      <c r="F32" s="234">
        <v>0</v>
      </c>
      <c r="G32" s="234">
        <v>0</v>
      </c>
      <c r="H32" s="234">
        <v>0</v>
      </c>
      <c r="I32" s="234">
        <v>0</v>
      </c>
      <c r="J32" s="234">
        <v>0</v>
      </c>
      <c r="K32" s="234">
        <v>0</v>
      </c>
      <c r="L32" s="234">
        <v>0</v>
      </c>
      <c r="M32" s="234">
        <v>0</v>
      </c>
      <c r="N32" s="234">
        <v>0</v>
      </c>
      <c r="O32" s="234">
        <v>0</v>
      </c>
      <c r="P32" s="234">
        <v>0</v>
      </c>
      <c r="Q32" s="234">
        <v>0</v>
      </c>
      <c r="R32" s="234">
        <v>0</v>
      </c>
      <c r="S32" s="234">
        <v>0</v>
      </c>
      <c r="T32" s="234">
        <v>0</v>
      </c>
      <c r="U32" s="234">
        <v>0</v>
      </c>
      <c r="V32" s="234">
        <v>0</v>
      </c>
      <c r="W32" s="234">
        <v>0</v>
      </c>
      <c r="X32" s="234">
        <v>0</v>
      </c>
      <c r="Y32" s="234">
        <v>0</v>
      </c>
      <c r="Z32" s="234">
        <v>0</v>
      </c>
      <c r="AA32" s="234">
        <v>0</v>
      </c>
      <c r="AB32" s="234">
        <v>0</v>
      </c>
      <c r="AC32" s="234">
        <v>0</v>
      </c>
      <c r="AD32" s="234">
        <v>0</v>
      </c>
      <c r="AE32" s="234">
        <v>0</v>
      </c>
      <c r="AF32" s="234">
        <v>0</v>
      </c>
      <c r="AG32" s="234">
        <v>0</v>
      </c>
    </row>
    <row r="33" spans="1:33" x14ac:dyDescent="0.25">
      <c r="A33" s="230" t="s">
        <v>57</v>
      </c>
      <c r="B33" s="231"/>
      <c r="C33" s="232"/>
      <c r="D33" s="232"/>
      <c r="E33" s="232"/>
      <c r="F33" s="232"/>
      <c r="G33" s="232"/>
      <c r="H33" s="232"/>
      <c r="I33" s="232"/>
      <c r="J33" s="232"/>
      <c r="K33" s="232"/>
      <c r="L33" s="232"/>
      <c r="M33" s="232"/>
      <c r="N33" s="232"/>
      <c r="O33" s="232"/>
      <c r="P33" s="232"/>
      <c r="Q33" s="232"/>
      <c r="R33" s="232"/>
      <c r="S33" s="232"/>
      <c r="T33" s="232"/>
      <c r="U33" s="232"/>
      <c r="V33" s="232"/>
      <c r="W33" s="232"/>
      <c r="X33" s="232"/>
      <c r="Y33" s="232"/>
      <c r="Z33" s="232"/>
      <c r="AA33" s="232"/>
      <c r="AB33" s="232"/>
      <c r="AC33" s="232"/>
      <c r="AD33" s="232"/>
      <c r="AE33" s="232"/>
      <c r="AF33" s="232"/>
      <c r="AG33" s="232"/>
    </row>
    <row r="34" spans="1:33" x14ac:dyDescent="0.25">
      <c r="B34" s="233" t="s">
        <v>58</v>
      </c>
      <c r="C34" s="234">
        <v>0</v>
      </c>
      <c r="D34" s="234">
        <v>0</v>
      </c>
      <c r="E34" s="234">
        <v>0</v>
      </c>
      <c r="F34" s="234">
        <v>0</v>
      </c>
      <c r="G34" s="234">
        <v>0</v>
      </c>
      <c r="H34" s="234">
        <v>0</v>
      </c>
      <c r="I34" s="234">
        <v>0</v>
      </c>
      <c r="J34" s="234">
        <v>0</v>
      </c>
      <c r="K34" s="234">
        <v>0</v>
      </c>
      <c r="L34" s="234">
        <v>0</v>
      </c>
      <c r="M34" s="234">
        <v>0</v>
      </c>
      <c r="N34" s="234">
        <v>0</v>
      </c>
      <c r="O34" s="234">
        <v>0</v>
      </c>
      <c r="P34" s="234">
        <v>0</v>
      </c>
      <c r="Q34" s="234">
        <v>0</v>
      </c>
      <c r="R34" s="234">
        <v>0</v>
      </c>
      <c r="S34" s="234">
        <v>0</v>
      </c>
      <c r="T34" s="234">
        <v>0</v>
      </c>
      <c r="U34" s="234">
        <v>0</v>
      </c>
      <c r="V34" s="234">
        <v>0</v>
      </c>
      <c r="W34" s="234">
        <v>0</v>
      </c>
      <c r="X34" s="234">
        <v>0</v>
      </c>
      <c r="Y34" s="234">
        <v>0</v>
      </c>
      <c r="Z34" s="234">
        <v>0</v>
      </c>
      <c r="AA34" s="234">
        <v>0</v>
      </c>
      <c r="AB34" s="234">
        <v>0</v>
      </c>
      <c r="AC34" s="234">
        <v>0</v>
      </c>
      <c r="AD34" s="234">
        <v>0</v>
      </c>
      <c r="AE34" s="234">
        <v>0</v>
      </c>
      <c r="AF34" s="234">
        <v>0</v>
      </c>
      <c r="AG34" s="234">
        <v>0</v>
      </c>
    </row>
    <row r="35" spans="1:33" x14ac:dyDescent="0.25">
      <c r="B35" s="233" t="s">
        <v>59</v>
      </c>
      <c r="C35" s="234">
        <v>0</v>
      </c>
      <c r="D35" s="234">
        <v>0</v>
      </c>
      <c r="E35" s="234">
        <v>0</v>
      </c>
      <c r="F35" s="234">
        <v>0</v>
      </c>
      <c r="G35" s="234">
        <v>0</v>
      </c>
      <c r="H35" s="234">
        <v>0</v>
      </c>
      <c r="I35" s="234">
        <v>0</v>
      </c>
      <c r="J35" s="234">
        <v>0</v>
      </c>
      <c r="K35" s="234">
        <v>0</v>
      </c>
      <c r="L35" s="234">
        <v>0</v>
      </c>
      <c r="M35" s="234">
        <v>0</v>
      </c>
      <c r="N35" s="234">
        <v>0</v>
      </c>
      <c r="O35" s="234">
        <v>0</v>
      </c>
      <c r="P35" s="234">
        <v>0</v>
      </c>
      <c r="Q35" s="234">
        <v>0</v>
      </c>
      <c r="R35" s="234">
        <v>0</v>
      </c>
      <c r="S35" s="234">
        <v>0</v>
      </c>
      <c r="T35" s="234">
        <v>0</v>
      </c>
      <c r="U35" s="234">
        <v>0</v>
      </c>
      <c r="V35" s="234">
        <v>0</v>
      </c>
      <c r="W35" s="234">
        <v>0</v>
      </c>
      <c r="X35" s="234">
        <v>0</v>
      </c>
      <c r="Y35" s="234">
        <v>0</v>
      </c>
      <c r="Z35" s="234">
        <v>0</v>
      </c>
      <c r="AA35" s="234">
        <v>0</v>
      </c>
      <c r="AB35" s="234">
        <v>0</v>
      </c>
      <c r="AC35" s="234">
        <v>0</v>
      </c>
      <c r="AD35" s="234">
        <v>0</v>
      </c>
      <c r="AE35" s="234">
        <v>0</v>
      </c>
      <c r="AF35" s="234">
        <v>0</v>
      </c>
      <c r="AG35" s="234">
        <v>0</v>
      </c>
    </row>
    <row r="36" spans="1:33" x14ac:dyDescent="0.25">
      <c r="B36" s="233" t="s">
        <v>60</v>
      </c>
      <c r="C36" s="234">
        <v>0</v>
      </c>
      <c r="D36" s="234">
        <v>0</v>
      </c>
      <c r="E36" s="234">
        <v>0</v>
      </c>
      <c r="F36" s="234">
        <v>0</v>
      </c>
      <c r="G36" s="234">
        <v>0</v>
      </c>
      <c r="H36" s="234">
        <v>0</v>
      </c>
      <c r="I36" s="234">
        <v>0</v>
      </c>
      <c r="J36" s="234">
        <v>0</v>
      </c>
      <c r="K36" s="234">
        <v>0</v>
      </c>
      <c r="L36" s="234">
        <v>0</v>
      </c>
      <c r="M36" s="234">
        <v>0</v>
      </c>
      <c r="N36" s="234">
        <v>0</v>
      </c>
      <c r="O36" s="234">
        <v>0</v>
      </c>
      <c r="P36" s="234">
        <v>0</v>
      </c>
      <c r="Q36" s="234">
        <v>0</v>
      </c>
      <c r="R36" s="234">
        <v>0</v>
      </c>
      <c r="S36" s="234">
        <v>0</v>
      </c>
      <c r="T36" s="234">
        <v>0</v>
      </c>
      <c r="U36" s="234">
        <v>0</v>
      </c>
      <c r="V36" s="234">
        <v>0</v>
      </c>
      <c r="W36" s="234">
        <v>0</v>
      </c>
      <c r="X36" s="234">
        <v>0</v>
      </c>
      <c r="Y36" s="234">
        <v>0</v>
      </c>
      <c r="Z36" s="234">
        <v>0</v>
      </c>
      <c r="AA36" s="234">
        <v>0</v>
      </c>
      <c r="AB36" s="234">
        <v>0</v>
      </c>
      <c r="AC36" s="234">
        <v>0</v>
      </c>
      <c r="AD36" s="234">
        <v>0</v>
      </c>
      <c r="AE36" s="234">
        <v>0</v>
      </c>
      <c r="AF36" s="234">
        <v>0</v>
      </c>
      <c r="AG36" s="234">
        <v>0</v>
      </c>
    </row>
    <row r="37" spans="1:33" x14ac:dyDescent="0.25">
      <c r="B37" s="233" t="s">
        <v>61</v>
      </c>
      <c r="C37" s="234">
        <v>0</v>
      </c>
      <c r="D37" s="234">
        <v>0</v>
      </c>
      <c r="E37" s="234">
        <v>0</v>
      </c>
      <c r="F37" s="234">
        <v>0</v>
      </c>
      <c r="G37" s="234">
        <v>0</v>
      </c>
      <c r="H37" s="234">
        <v>0</v>
      </c>
      <c r="I37" s="234">
        <v>0</v>
      </c>
      <c r="J37" s="234">
        <v>0</v>
      </c>
      <c r="K37" s="234">
        <v>0</v>
      </c>
      <c r="L37" s="234">
        <v>0</v>
      </c>
      <c r="M37" s="234">
        <v>0</v>
      </c>
      <c r="N37" s="234">
        <v>0</v>
      </c>
      <c r="O37" s="234">
        <v>0</v>
      </c>
      <c r="P37" s="234">
        <v>0</v>
      </c>
      <c r="Q37" s="234">
        <v>0</v>
      </c>
      <c r="R37" s="234">
        <v>0</v>
      </c>
      <c r="S37" s="234">
        <v>0</v>
      </c>
      <c r="T37" s="234">
        <v>0</v>
      </c>
      <c r="U37" s="234">
        <v>0</v>
      </c>
      <c r="V37" s="234">
        <v>0</v>
      </c>
      <c r="W37" s="234">
        <v>0</v>
      </c>
      <c r="X37" s="234">
        <v>0</v>
      </c>
      <c r="Y37" s="234">
        <v>0</v>
      </c>
      <c r="Z37" s="234">
        <v>0</v>
      </c>
      <c r="AA37" s="234">
        <v>0</v>
      </c>
      <c r="AB37" s="234">
        <v>0</v>
      </c>
      <c r="AC37" s="234">
        <v>0</v>
      </c>
      <c r="AD37" s="234">
        <v>0</v>
      </c>
      <c r="AE37" s="234">
        <v>0</v>
      </c>
      <c r="AF37" s="234">
        <v>0</v>
      </c>
      <c r="AG37" s="234">
        <v>0</v>
      </c>
    </row>
    <row r="38" spans="1:33" x14ac:dyDescent="0.25">
      <c r="B38" s="233" t="s">
        <v>62</v>
      </c>
      <c r="C38" s="234">
        <v>0</v>
      </c>
      <c r="D38" s="234">
        <v>0</v>
      </c>
      <c r="E38" s="234">
        <v>0</v>
      </c>
      <c r="F38" s="234">
        <v>0</v>
      </c>
      <c r="G38" s="234">
        <v>0</v>
      </c>
      <c r="H38" s="234">
        <v>0</v>
      </c>
      <c r="I38" s="234">
        <v>0</v>
      </c>
      <c r="J38" s="234">
        <v>0</v>
      </c>
      <c r="K38" s="234">
        <v>0</v>
      </c>
      <c r="L38" s="234">
        <v>0</v>
      </c>
      <c r="M38" s="234">
        <v>0</v>
      </c>
      <c r="N38" s="234">
        <v>0</v>
      </c>
      <c r="O38" s="234">
        <v>0</v>
      </c>
      <c r="P38" s="234">
        <v>0</v>
      </c>
      <c r="Q38" s="234">
        <v>0</v>
      </c>
      <c r="R38" s="234">
        <v>0</v>
      </c>
      <c r="S38" s="234">
        <v>0</v>
      </c>
      <c r="T38" s="234">
        <v>0</v>
      </c>
      <c r="U38" s="234">
        <v>0</v>
      </c>
      <c r="V38" s="234">
        <v>0</v>
      </c>
      <c r="W38" s="234">
        <v>0</v>
      </c>
      <c r="X38" s="234">
        <v>0</v>
      </c>
      <c r="Y38" s="234">
        <v>0</v>
      </c>
      <c r="Z38" s="234">
        <v>0</v>
      </c>
      <c r="AA38" s="234">
        <v>0</v>
      </c>
      <c r="AB38" s="234">
        <v>0</v>
      </c>
      <c r="AC38" s="234">
        <v>0</v>
      </c>
      <c r="AD38" s="234">
        <v>0</v>
      </c>
      <c r="AE38" s="234">
        <v>0</v>
      </c>
      <c r="AF38" s="234">
        <v>0</v>
      </c>
      <c r="AG38" s="234">
        <v>0</v>
      </c>
    </row>
    <row r="39" spans="1:33" x14ac:dyDescent="0.25">
      <c r="B39" s="233" t="s">
        <v>63</v>
      </c>
      <c r="C39" s="234">
        <v>0</v>
      </c>
      <c r="D39" s="234">
        <v>0</v>
      </c>
      <c r="E39" s="234">
        <v>0</v>
      </c>
      <c r="F39" s="234">
        <v>0</v>
      </c>
      <c r="G39" s="234">
        <v>0</v>
      </c>
      <c r="H39" s="234">
        <v>0</v>
      </c>
      <c r="I39" s="234">
        <v>0</v>
      </c>
      <c r="J39" s="234">
        <v>0</v>
      </c>
      <c r="K39" s="234">
        <v>0</v>
      </c>
      <c r="L39" s="234">
        <v>0</v>
      </c>
      <c r="M39" s="234">
        <v>0</v>
      </c>
      <c r="N39" s="234">
        <v>0</v>
      </c>
      <c r="O39" s="234">
        <v>0</v>
      </c>
      <c r="P39" s="234">
        <v>0</v>
      </c>
      <c r="Q39" s="234">
        <v>0</v>
      </c>
      <c r="R39" s="234">
        <v>0</v>
      </c>
      <c r="S39" s="234">
        <v>0</v>
      </c>
      <c r="T39" s="234">
        <v>0</v>
      </c>
      <c r="U39" s="234">
        <v>0</v>
      </c>
      <c r="V39" s="234">
        <v>0</v>
      </c>
      <c r="W39" s="234">
        <v>0</v>
      </c>
      <c r="X39" s="234">
        <v>0</v>
      </c>
      <c r="Y39" s="234">
        <v>0</v>
      </c>
      <c r="Z39" s="234">
        <v>0</v>
      </c>
      <c r="AA39" s="234">
        <v>0</v>
      </c>
      <c r="AB39" s="234">
        <v>0</v>
      </c>
      <c r="AC39" s="234">
        <v>0</v>
      </c>
      <c r="AD39" s="234">
        <v>0</v>
      </c>
      <c r="AE39" s="234">
        <v>0</v>
      </c>
      <c r="AF39" s="234">
        <v>0</v>
      </c>
      <c r="AG39" s="234">
        <v>0</v>
      </c>
    </row>
    <row r="40" spans="1:33" x14ac:dyDescent="0.25">
      <c r="B40" s="233" t="s">
        <v>64</v>
      </c>
      <c r="C40" s="234">
        <v>0</v>
      </c>
      <c r="D40" s="234">
        <v>0</v>
      </c>
      <c r="E40" s="234">
        <v>0</v>
      </c>
      <c r="F40" s="234">
        <v>0</v>
      </c>
      <c r="G40" s="234">
        <v>0</v>
      </c>
      <c r="H40" s="234">
        <v>0</v>
      </c>
      <c r="I40" s="234">
        <v>0</v>
      </c>
      <c r="J40" s="234">
        <v>0</v>
      </c>
      <c r="K40" s="234">
        <v>0</v>
      </c>
      <c r="L40" s="234">
        <v>0</v>
      </c>
      <c r="M40" s="234">
        <v>0</v>
      </c>
      <c r="N40" s="234">
        <v>0</v>
      </c>
      <c r="O40" s="234">
        <v>0</v>
      </c>
      <c r="P40" s="234">
        <v>0</v>
      </c>
      <c r="Q40" s="234">
        <v>0</v>
      </c>
      <c r="R40" s="234">
        <v>0</v>
      </c>
      <c r="S40" s="234">
        <v>0</v>
      </c>
      <c r="T40" s="234">
        <v>0</v>
      </c>
      <c r="U40" s="234">
        <v>0</v>
      </c>
      <c r="V40" s="234">
        <v>0</v>
      </c>
      <c r="W40" s="234">
        <v>0</v>
      </c>
      <c r="X40" s="234">
        <v>0</v>
      </c>
      <c r="Y40" s="234">
        <v>0</v>
      </c>
      <c r="Z40" s="234">
        <v>0</v>
      </c>
      <c r="AA40" s="234">
        <v>0</v>
      </c>
      <c r="AB40" s="234">
        <v>0</v>
      </c>
      <c r="AC40" s="234">
        <v>0</v>
      </c>
      <c r="AD40" s="234">
        <v>0</v>
      </c>
      <c r="AE40" s="234">
        <v>0</v>
      </c>
      <c r="AF40" s="234">
        <v>0</v>
      </c>
      <c r="AG40" s="234">
        <v>0</v>
      </c>
    </row>
    <row r="41" spans="1:33" x14ac:dyDescent="0.25">
      <c r="B41" s="233" t="s">
        <v>65</v>
      </c>
      <c r="C41" s="234">
        <v>0</v>
      </c>
      <c r="D41" s="234">
        <v>0</v>
      </c>
      <c r="E41" s="234">
        <v>0</v>
      </c>
      <c r="F41" s="234">
        <v>0</v>
      </c>
      <c r="G41" s="234">
        <v>0</v>
      </c>
      <c r="H41" s="234">
        <v>0</v>
      </c>
      <c r="I41" s="234">
        <v>0</v>
      </c>
      <c r="J41" s="234">
        <v>0</v>
      </c>
      <c r="K41" s="234">
        <v>0</v>
      </c>
      <c r="L41" s="234">
        <v>0</v>
      </c>
      <c r="M41" s="234">
        <v>0</v>
      </c>
      <c r="N41" s="234">
        <v>0</v>
      </c>
      <c r="O41" s="234">
        <v>0</v>
      </c>
      <c r="P41" s="234">
        <v>0</v>
      </c>
      <c r="Q41" s="234">
        <v>0</v>
      </c>
      <c r="R41" s="234">
        <v>0</v>
      </c>
      <c r="S41" s="234">
        <v>0</v>
      </c>
      <c r="T41" s="234">
        <v>0</v>
      </c>
      <c r="U41" s="234">
        <v>0</v>
      </c>
      <c r="V41" s="234">
        <v>0</v>
      </c>
      <c r="W41" s="234">
        <v>0</v>
      </c>
      <c r="X41" s="234">
        <v>0</v>
      </c>
      <c r="Y41" s="234">
        <v>0</v>
      </c>
      <c r="Z41" s="234">
        <v>0</v>
      </c>
      <c r="AA41" s="234">
        <v>0</v>
      </c>
      <c r="AB41" s="234">
        <v>0</v>
      </c>
      <c r="AC41" s="234">
        <v>0</v>
      </c>
      <c r="AD41" s="234">
        <v>0</v>
      </c>
      <c r="AE41" s="234">
        <v>0</v>
      </c>
      <c r="AF41" s="234">
        <v>0</v>
      </c>
      <c r="AG41" s="234">
        <v>0</v>
      </c>
    </row>
    <row r="42" spans="1:33" x14ac:dyDescent="0.25">
      <c r="B42" s="233" t="s">
        <v>66</v>
      </c>
      <c r="C42" s="234">
        <v>0</v>
      </c>
      <c r="D42" s="234">
        <v>0</v>
      </c>
      <c r="E42" s="234">
        <v>0</v>
      </c>
      <c r="F42" s="234">
        <v>0</v>
      </c>
      <c r="G42" s="234">
        <v>0</v>
      </c>
      <c r="H42" s="234">
        <v>0</v>
      </c>
      <c r="I42" s="234">
        <v>0</v>
      </c>
      <c r="J42" s="234">
        <v>0</v>
      </c>
      <c r="K42" s="234">
        <v>0</v>
      </c>
      <c r="L42" s="234">
        <v>0</v>
      </c>
      <c r="M42" s="234">
        <v>0</v>
      </c>
      <c r="N42" s="234">
        <v>0</v>
      </c>
      <c r="O42" s="234">
        <v>0</v>
      </c>
      <c r="P42" s="234">
        <v>0</v>
      </c>
      <c r="Q42" s="234">
        <v>0</v>
      </c>
      <c r="R42" s="234">
        <v>0</v>
      </c>
      <c r="S42" s="234">
        <v>0</v>
      </c>
      <c r="T42" s="234">
        <v>0</v>
      </c>
      <c r="U42" s="234">
        <v>0</v>
      </c>
      <c r="V42" s="234">
        <v>0</v>
      </c>
      <c r="W42" s="234">
        <v>0</v>
      </c>
      <c r="X42" s="234">
        <v>0</v>
      </c>
      <c r="Y42" s="234">
        <v>0</v>
      </c>
      <c r="Z42" s="234">
        <v>0</v>
      </c>
      <c r="AA42" s="234">
        <v>0</v>
      </c>
      <c r="AB42" s="234">
        <v>0</v>
      </c>
      <c r="AC42" s="234">
        <v>0</v>
      </c>
      <c r="AD42" s="234">
        <v>0</v>
      </c>
      <c r="AE42" s="234">
        <v>0</v>
      </c>
      <c r="AF42" s="234">
        <v>0</v>
      </c>
      <c r="AG42" s="234">
        <v>0</v>
      </c>
    </row>
    <row r="43" spans="1:33" x14ac:dyDescent="0.25">
      <c r="B43" s="233" t="s">
        <v>67</v>
      </c>
      <c r="C43" s="234">
        <v>0</v>
      </c>
      <c r="D43" s="234">
        <v>0</v>
      </c>
      <c r="E43" s="234">
        <v>0</v>
      </c>
      <c r="F43" s="234">
        <v>0</v>
      </c>
      <c r="G43" s="234">
        <v>0</v>
      </c>
      <c r="H43" s="234">
        <v>0</v>
      </c>
      <c r="I43" s="234">
        <v>0</v>
      </c>
      <c r="J43" s="234">
        <v>0</v>
      </c>
      <c r="K43" s="234">
        <v>0</v>
      </c>
      <c r="L43" s="234">
        <v>0</v>
      </c>
      <c r="M43" s="234">
        <v>0</v>
      </c>
      <c r="N43" s="234">
        <v>0</v>
      </c>
      <c r="O43" s="234">
        <v>0</v>
      </c>
      <c r="P43" s="234">
        <v>0</v>
      </c>
      <c r="Q43" s="234">
        <v>0</v>
      </c>
      <c r="R43" s="234">
        <v>0</v>
      </c>
      <c r="S43" s="234">
        <v>0</v>
      </c>
      <c r="T43" s="234">
        <v>0</v>
      </c>
      <c r="U43" s="234">
        <v>0</v>
      </c>
      <c r="V43" s="234">
        <v>0</v>
      </c>
      <c r="W43" s="234">
        <v>0</v>
      </c>
      <c r="X43" s="234">
        <v>0</v>
      </c>
      <c r="Y43" s="234">
        <v>0</v>
      </c>
      <c r="Z43" s="234">
        <v>0</v>
      </c>
      <c r="AA43" s="234">
        <v>0</v>
      </c>
      <c r="AB43" s="234">
        <v>0</v>
      </c>
      <c r="AC43" s="234">
        <v>0</v>
      </c>
      <c r="AD43" s="234">
        <v>0</v>
      </c>
      <c r="AE43" s="234">
        <v>0</v>
      </c>
      <c r="AF43" s="234">
        <v>0</v>
      </c>
      <c r="AG43" s="234">
        <v>0</v>
      </c>
    </row>
    <row r="44" spans="1:33" x14ac:dyDescent="0.25">
      <c r="A44" s="230" t="s">
        <v>68</v>
      </c>
      <c r="B44" s="231"/>
      <c r="C44" s="232"/>
      <c r="D44" s="232"/>
      <c r="E44" s="232"/>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c r="AF44" s="232"/>
      <c r="AG44" s="232"/>
    </row>
    <row r="45" spans="1:33" x14ac:dyDescent="0.25">
      <c r="B45" s="233" t="s">
        <v>69</v>
      </c>
      <c r="C45" s="234">
        <v>0</v>
      </c>
      <c r="D45" s="234">
        <v>229.66200000000001</v>
      </c>
      <c r="E45" s="234">
        <v>0</v>
      </c>
      <c r="F45" s="234">
        <v>0</v>
      </c>
      <c r="G45" s="234">
        <v>1</v>
      </c>
      <c r="H45" s="234">
        <v>2.3529399999999998</v>
      </c>
      <c r="I45" s="234">
        <v>0</v>
      </c>
      <c r="J45" s="234">
        <v>3</v>
      </c>
      <c r="K45" s="234">
        <v>0</v>
      </c>
      <c r="L45" s="234">
        <v>5</v>
      </c>
      <c r="M45" s="234">
        <v>0</v>
      </c>
      <c r="N45" s="234">
        <v>0</v>
      </c>
      <c r="O45" s="234">
        <v>20.678100000000001</v>
      </c>
      <c r="P45" s="234">
        <v>53</v>
      </c>
      <c r="Q45" s="234">
        <v>0</v>
      </c>
      <c r="R45" s="234">
        <v>30</v>
      </c>
      <c r="S45" s="234">
        <v>5</v>
      </c>
      <c r="T45" s="234">
        <v>0</v>
      </c>
      <c r="U45" s="234">
        <v>0</v>
      </c>
      <c r="V45" s="234">
        <v>6</v>
      </c>
      <c r="W45" s="234">
        <v>10.6576</v>
      </c>
      <c r="X45" s="234">
        <v>0</v>
      </c>
      <c r="Y45" s="234">
        <v>0</v>
      </c>
      <c r="Z45" s="234">
        <v>0</v>
      </c>
      <c r="AA45" s="234">
        <v>0</v>
      </c>
      <c r="AB45" s="234">
        <v>0</v>
      </c>
      <c r="AC45" s="234">
        <v>0</v>
      </c>
      <c r="AD45" s="234">
        <v>0</v>
      </c>
      <c r="AE45" s="234">
        <v>0</v>
      </c>
      <c r="AF45" s="234">
        <v>0</v>
      </c>
      <c r="AG45" s="234">
        <v>366.35064</v>
      </c>
    </row>
    <row r="46" spans="1:33" x14ac:dyDescent="0.25">
      <c r="A46" s="230" t="s">
        <v>72</v>
      </c>
      <c r="B46" s="231"/>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c r="AF46" s="232"/>
      <c r="AG46" s="232"/>
    </row>
    <row r="47" spans="1:33" x14ac:dyDescent="0.25">
      <c r="B47" s="233" t="s">
        <v>73</v>
      </c>
      <c r="C47" s="234">
        <v>0</v>
      </c>
      <c r="D47" s="234">
        <v>0</v>
      </c>
      <c r="E47" s="234">
        <v>0</v>
      </c>
      <c r="F47" s="234">
        <v>0</v>
      </c>
      <c r="G47" s="234">
        <v>0</v>
      </c>
      <c r="H47" s="234">
        <v>0</v>
      </c>
      <c r="I47" s="234">
        <v>0</v>
      </c>
      <c r="J47" s="234">
        <v>0.62</v>
      </c>
      <c r="K47" s="234">
        <v>0</v>
      </c>
      <c r="L47" s="234">
        <v>0</v>
      </c>
      <c r="M47" s="234">
        <v>0</v>
      </c>
      <c r="N47" s="234">
        <v>0</v>
      </c>
      <c r="O47" s="234">
        <v>0</v>
      </c>
      <c r="P47" s="234">
        <v>1.84</v>
      </c>
      <c r="Q47" s="234">
        <v>0</v>
      </c>
      <c r="R47" s="234">
        <v>9</v>
      </c>
      <c r="S47" s="234">
        <v>12.13</v>
      </c>
      <c r="T47" s="234">
        <v>0</v>
      </c>
      <c r="U47" s="234">
        <v>0</v>
      </c>
      <c r="V47" s="234">
        <v>0</v>
      </c>
      <c r="W47" s="234">
        <v>0.39300000000000002</v>
      </c>
      <c r="X47" s="234">
        <v>0</v>
      </c>
      <c r="Y47" s="234">
        <v>0</v>
      </c>
      <c r="Z47" s="234">
        <v>0</v>
      </c>
      <c r="AA47" s="234">
        <v>0</v>
      </c>
      <c r="AB47" s="234">
        <v>0</v>
      </c>
      <c r="AC47" s="234">
        <v>0</v>
      </c>
      <c r="AD47" s="234">
        <v>0</v>
      </c>
      <c r="AE47" s="234">
        <v>0</v>
      </c>
      <c r="AF47" s="234">
        <v>0</v>
      </c>
      <c r="AG47" s="234">
        <v>23.983000000000004</v>
      </c>
    </row>
    <row r="48" spans="1:33" x14ac:dyDescent="0.25">
      <c r="B48" s="233" t="s">
        <v>74</v>
      </c>
      <c r="C48" s="234">
        <v>0</v>
      </c>
      <c r="D48" s="234">
        <v>81.754499999999993</v>
      </c>
      <c r="E48" s="234">
        <v>0</v>
      </c>
      <c r="F48" s="234">
        <v>2.94347</v>
      </c>
      <c r="G48" s="234">
        <v>0</v>
      </c>
      <c r="H48" s="234">
        <v>0</v>
      </c>
      <c r="I48" s="234">
        <v>0</v>
      </c>
      <c r="J48" s="234">
        <v>1.5940399999999999</v>
      </c>
      <c r="K48" s="234">
        <v>1.2</v>
      </c>
      <c r="L48" s="234">
        <v>0</v>
      </c>
      <c r="M48" s="234">
        <v>0</v>
      </c>
      <c r="N48" s="234">
        <v>0</v>
      </c>
      <c r="O48" s="234">
        <v>29.128499999999999</v>
      </c>
      <c r="P48" s="234">
        <v>12.21</v>
      </c>
      <c r="Q48" s="234">
        <v>0</v>
      </c>
      <c r="R48" s="234">
        <v>2.5</v>
      </c>
      <c r="S48" s="234">
        <v>2.5</v>
      </c>
      <c r="T48" s="234">
        <v>0</v>
      </c>
      <c r="U48" s="234">
        <v>0</v>
      </c>
      <c r="V48" s="234">
        <v>0</v>
      </c>
      <c r="W48" s="234">
        <v>8.4394399999999994</v>
      </c>
      <c r="X48" s="234">
        <v>0</v>
      </c>
      <c r="Y48" s="234">
        <v>0</v>
      </c>
      <c r="Z48" s="234">
        <v>0</v>
      </c>
      <c r="AA48" s="234">
        <v>0</v>
      </c>
      <c r="AB48" s="234">
        <v>0</v>
      </c>
      <c r="AC48" s="234">
        <v>0</v>
      </c>
      <c r="AD48" s="234">
        <v>0</v>
      </c>
      <c r="AE48" s="234">
        <v>0</v>
      </c>
      <c r="AF48" s="234">
        <v>0</v>
      </c>
      <c r="AG48" s="234">
        <v>142.26994999999999</v>
      </c>
    </row>
    <row r="49" spans="1:33" x14ac:dyDescent="0.25">
      <c r="B49" s="233" t="s">
        <v>75</v>
      </c>
      <c r="C49" s="234">
        <v>0</v>
      </c>
      <c r="D49" s="234">
        <v>0</v>
      </c>
      <c r="E49" s="234">
        <v>0</v>
      </c>
      <c r="F49" s="234">
        <v>12.5</v>
      </c>
      <c r="G49" s="234">
        <v>0</v>
      </c>
      <c r="H49" s="234">
        <v>0</v>
      </c>
      <c r="I49" s="234">
        <v>0</v>
      </c>
      <c r="J49" s="234">
        <v>0.21</v>
      </c>
      <c r="K49" s="234">
        <v>0</v>
      </c>
      <c r="L49" s="234">
        <v>0</v>
      </c>
      <c r="M49" s="234">
        <v>0</v>
      </c>
      <c r="N49" s="234">
        <v>0</v>
      </c>
      <c r="O49" s="234">
        <v>0</v>
      </c>
      <c r="P49" s="234">
        <v>4.07</v>
      </c>
      <c r="Q49" s="234">
        <v>0</v>
      </c>
      <c r="R49" s="234">
        <v>12.5</v>
      </c>
      <c r="S49" s="234">
        <v>0</v>
      </c>
      <c r="T49" s="234">
        <v>0</v>
      </c>
      <c r="U49" s="234">
        <v>0</v>
      </c>
      <c r="V49" s="234">
        <v>0</v>
      </c>
      <c r="W49" s="234">
        <v>0.59199999999999997</v>
      </c>
      <c r="X49" s="234">
        <v>0</v>
      </c>
      <c r="Y49" s="234">
        <v>0</v>
      </c>
      <c r="Z49" s="234">
        <v>0</v>
      </c>
      <c r="AA49" s="234">
        <v>0</v>
      </c>
      <c r="AB49" s="234">
        <v>0</v>
      </c>
      <c r="AC49" s="234">
        <v>0</v>
      </c>
      <c r="AD49" s="234">
        <v>0</v>
      </c>
      <c r="AE49" s="234">
        <v>0</v>
      </c>
      <c r="AF49" s="234">
        <v>0</v>
      </c>
      <c r="AG49" s="234">
        <v>29.872</v>
      </c>
    </row>
    <row r="50" spans="1:33" x14ac:dyDescent="0.25">
      <c r="A50" s="230" t="s">
        <v>76</v>
      </c>
      <c r="B50" s="231"/>
      <c r="C50" s="232"/>
      <c r="D50" s="232"/>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3" x14ac:dyDescent="0.25">
      <c r="B51" s="233" t="s">
        <v>77</v>
      </c>
      <c r="C51" s="234">
        <v>0</v>
      </c>
      <c r="D51" s="234">
        <v>0</v>
      </c>
      <c r="E51" s="234">
        <v>0</v>
      </c>
      <c r="F51" s="234">
        <v>0</v>
      </c>
      <c r="G51" s="234">
        <v>0</v>
      </c>
      <c r="H51" s="234">
        <v>0</v>
      </c>
      <c r="I51" s="234">
        <v>0</v>
      </c>
      <c r="J51" s="234">
        <v>0.1</v>
      </c>
      <c r="K51" s="234">
        <v>0</v>
      </c>
      <c r="L51" s="234">
        <v>0</v>
      </c>
      <c r="M51" s="234">
        <v>0</v>
      </c>
      <c r="N51" s="234">
        <v>0</v>
      </c>
      <c r="O51" s="234">
        <v>0</v>
      </c>
      <c r="P51" s="234">
        <v>4.5999999999999996</v>
      </c>
      <c r="Q51" s="234">
        <v>0</v>
      </c>
      <c r="R51" s="234">
        <v>0</v>
      </c>
      <c r="S51" s="234">
        <v>29</v>
      </c>
      <c r="T51" s="234">
        <v>0</v>
      </c>
      <c r="U51" s="234">
        <v>0</v>
      </c>
      <c r="V51" s="234">
        <v>0</v>
      </c>
      <c r="W51" s="234">
        <v>0.77010000000000001</v>
      </c>
      <c r="X51" s="234">
        <v>0</v>
      </c>
      <c r="Y51" s="234">
        <v>0</v>
      </c>
      <c r="Z51" s="234">
        <v>0</v>
      </c>
      <c r="AA51" s="234">
        <v>0</v>
      </c>
      <c r="AB51" s="234">
        <v>0</v>
      </c>
      <c r="AC51" s="234">
        <v>0</v>
      </c>
      <c r="AD51" s="234">
        <v>0</v>
      </c>
      <c r="AE51" s="234">
        <v>0</v>
      </c>
      <c r="AF51" s="234">
        <v>0</v>
      </c>
      <c r="AG51" s="234">
        <v>34.470100000000002</v>
      </c>
    </row>
    <row r="52" spans="1:33" x14ac:dyDescent="0.25">
      <c r="B52" s="233" t="s">
        <v>78</v>
      </c>
      <c r="C52" s="234">
        <v>0</v>
      </c>
      <c r="D52" s="234">
        <v>0</v>
      </c>
      <c r="E52" s="234">
        <v>0</v>
      </c>
      <c r="F52" s="234">
        <v>0</v>
      </c>
      <c r="G52" s="234">
        <v>0</v>
      </c>
      <c r="H52" s="234">
        <v>0</v>
      </c>
      <c r="I52" s="234">
        <v>0</v>
      </c>
      <c r="J52" s="234">
        <v>0.1</v>
      </c>
      <c r="K52" s="234">
        <v>0</v>
      </c>
      <c r="L52" s="234">
        <v>0</v>
      </c>
      <c r="M52" s="234">
        <v>0</v>
      </c>
      <c r="N52" s="234">
        <v>0</v>
      </c>
      <c r="O52" s="234">
        <v>0</v>
      </c>
      <c r="P52" s="234">
        <v>0</v>
      </c>
      <c r="Q52" s="234">
        <v>0</v>
      </c>
      <c r="R52" s="234">
        <v>0</v>
      </c>
      <c r="S52" s="234">
        <v>2.6</v>
      </c>
      <c r="T52" s="234">
        <v>0</v>
      </c>
      <c r="U52" s="234">
        <v>0</v>
      </c>
      <c r="V52" s="234">
        <v>0</v>
      </c>
      <c r="W52" s="234">
        <v>4.8300000000000003E-2</v>
      </c>
      <c r="X52" s="234">
        <v>0</v>
      </c>
      <c r="Y52" s="234">
        <v>0</v>
      </c>
      <c r="Z52" s="234">
        <v>0</v>
      </c>
      <c r="AA52" s="234">
        <v>0</v>
      </c>
      <c r="AB52" s="234">
        <v>0</v>
      </c>
      <c r="AC52" s="234">
        <v>0</v>
      </c>
      <c r="AD52" s="234">
        <v>0</v>
      </c>
      <c r="AE52" s="234">
        <v>0</v>
      </c>
      <c r="AF52" s="234">
        <v>0</v>
      </c>
      <c r="AG52" s="234">
        <v>2.7483</v>
      </c>
    </row>
    <row r="53" spans="1:33" x14ac:dyDescent="0.25">
      <c r="A53" s="230" t="s">
        <v>79</v>
      </c>
      <c r="B53" s="231"/>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row>
    <row r="54" spans="1:33" x14ac:dyDescent="0.25">
      <c r="B54" s="233" t="s">
        <v>80</v>
      </c>
      <c r="C54" s="234">
        <v>0</v>
      </c>
      <c r="D54" s="234">
        <v>193.26900000000001</v>
      </c>
      <c r="E54" s="234">
        <v>0</v>
      </c>
      <c r="F54" s="234">
        <v>0</v>
      </c>
      <c r="G54" s="234">
        <v>0</v>
      </c>
      <c r="H54" s="234">
        <v>3.04</v>
      </c>
      <c r="I54" s="234">
        <v>0</v>
      </c>
      <c r="J54" s="234">
        <v>0.16819999999999999</v>
      </c>
      <c r="K54" s="234">
        <v>2.4039999999999999</v>
      </c>
      <c r="L54" s="234">
        <v>0</v>
      </c>
      <c r="M54" s="234">
        <v>0</v>
      </c>
      <c r="N54" s="234">
        <v>0</v>
      </c>
      <c r="O54" s="234">
        <v>0</v>
      </c>
      <c r="P54" s="234">
        <v>7.4539999999999997</v>
      </c>
      <c r="Q54" s="234">
        <v>100.491</v>
      </c>
      <c r="R54" s="234">
        <v>0</v>
      </c>
      <c r="S54" s="234">
        <v>0</v>
      </c>
      <c r="T54" s="234">
        <v>0</v>
      </c>
      <c r="U54" s="234">
        <v>0</v>
      </c>
      <c r="V54" s="234">
        <v>0</v>
      </c>
      <c r="W54" s="234">
        <v>7.3154399999999997</v>
      </c>
      <c r="X54" s="234">
        <v>0</v>
      </c>
      <c r="Y54" s="234">
        <v>0</v>
      </c>
      <c r="Z54" s="234">
        <v>0</v>
      </c>
      <c r="AA54" s="234">
        <v>1.3</v>
      </c>
      <c r="AB54" s="234">
        <v>2.6280000000000001</v>
      </c>
      <c r="AC54" s="234">
        <v>0</v>
      </c>
      <c r="AD54" s="234">
        <v>0</v>
      </c>
      <c r="AE54" s="234">
        <v>0</v>
      </c>
      <c r="AF54" s="234">
        <v>170.59899999999999</v>
      </c>
      <c r="AG54" s="234">
        <v>488.66864000000004</v>
      </c>
    </row>
    <row r="55" spans="1:33" x14ac:dyDescent="0.25">
      <c r="B55" s="233" t="s">
        <v>81</v>
      </c>
      <c r="C55" s="234">
        <v>0</v>
      </c>
      <c r="D55" s="234">
        <v>0</v>
      </c>
      <c r="E55" s="234">
        <v>0</v>
      </c>
      <c r="F55" s="234">
        <v>0</v>
      </c>
      <c r="G55" s="234">
        <v>0</v>
      </c>
      <c r="H55" s="234">
        <v>0</v>
      </c>
      <c r="I55" s="234">
        <v>0</v>
      </c>
      <c r="J55" s="234">
        <v>6.0000000000000001E-3</v>
      </c>
      <c r="K55" s="234">
        <v>0</v>
      </c>
      <c r="L55" s="234">
        <v>0</v>
      </c>
      <c r="M55" s="234">
        <v>0</v>
      </c>
      <c r="N55" s="234">
        <v>0</v>
      </c>
      <c r="O55" s="234">
        <v>0</v>
      </c>
      <c r="P55" s="234">
        <v>0</v>
      </c>
      <c r="Q55" s="234">
        <v>0</v>
      </c>
      <c r="R55" s="234">
        <v>0</v>
      </c>
      <c r="S55" s="234">
        <v>0</v>
      </c>
      <c r="T55" s="234">
        <v>0</v>
      </c>
      <c r="U55" s="234">
        <v>0</v>
      </c>
      <c r="V55" s="234">
        <v>0</v>
      </c>
      <c r="W55" s="234">
        <v>8.3000000000000001E-3</v>
      </c>
      <c r="X55" s="234">
        <v>0</v>
      </c>
      <c r="Y55" s="234">
        <v>2.8210000000000002</v>
      </c>
      <c r="Z55" s="234">
        <v>0</v>
      </c>
      <c r="AA55" s="234">
        <v>0</v>
      </c>
      <c r="AB55" s="234">
        <v>0</v>
      </c>
      <c r="AC55" s="234">
        <v>0</v>
      </c>
      <c r="AD55" s="234">
        <v>0</v>
      </c>
      <c r="AE55" s="234">
        <v>0</v>
      </c>
      <c r="AF55" s="234">
        <v>0</v>
      </c>
      <c r="AG55" s="234">
        <v>2.8353000000000002</v>
      </c>
    </row>
    <row r="56" spans="1:33" x14ac:dyDescent="0.25">
      <c r="B56" s="233" t="s">
        <v>82</v>
      </c>
      <c r="C56" s="234">
        <v>0</v>
      </c>
      <c r="D56" s="234">
        <v>0</v>
      </c>
      <c r="E56" s="234">
        <v>0</v>
      </c>
      <c r="F56" s="234">
        <v>0</v>
      </c>
      <c r="G56" s="234">
        <v>0</v>
      </c>
      <c r="H56" s="234">
        <v>0</v>
      </c>
      <c r="I56" s="234">
        <v>0</v>
      </c>
      <c r="J56" s="234">
        <v>6.0000000000000001E-3</v>
      </c>
      <c r="K56" s="234">
        <v>0</v>
      </c>
      <c r="L56" s="234">
        <v>0</v>
      </c>
      <c r="M56" s="234">
        <v>0</v>
      </c>
      <c r="N56" s="234">
        <v>0</v>
      </c>
      <c r="O56" s="234">
        <v>0</v>
      </c>
      <c r="P56" s="234">
        <v>0</v>
      </c>
      <c r="Q56" s="234">
        <v>0</v>
      </c>
      <c r="R56" s="234">
        <v>0</v>
      </c>
      <c r="S56" s="234">
        <v>0</v>
      </c>
      <c r="T56" s="234">
        <v>0</v>
      </c>
      <c r="U56" s="234">
        <v>0</v>
      </c>
      <c r="V56" s="234">
        <v>0</v>
      </c>
      <c r="W56" s="234">
        <v>9.2700000000000005E-2</v>
      </c>
      <c r="X56" s="234">
        <v>0</v>
      </c>
      <c r="Y56" s="234">
        <v>4.0330000000000004</v>
      </c>
      <c r="Z56" s="234">
        <v>0</v>
      </c>
      <c r="AA56" s="234">
        <v>0</v>
      </c>
      <c r="AB56" s="234">
        <v>0</v>
      </c>
      <c r="AC56" s="234">
        <v>0</v>
      </c>
      <c r="AD56" s="234">
        <v>0</v>
      </c>
      <c r="AE56" s="234">
        <v>0</v>
      </c>
      <c r="AF56" s="234">
        <v>0</v>
      </c>
      <c r="AG56" s="234">
        <v>4.1317000000000004</v>
      </c>
    </row>
    <row r="57" spans="1:33" x14ac:dyDescent="0.25">
      <c r="A57" s="230" t="s">
        <v>83</v>
      </c>
      <c r="B57" s="231"/>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row>
    <row r="58" spans="1:33" x14ac:dyDescent="0.25">
      <c r="B58" s="233" t="s">
        <v>84</v>
      </c>
      <c r="C58" s="234">
        <v>0</v>
      </c>
      <c r="D58" s="234">
        <v>204.56800000000001</v>
      </c>
      <c r="E58" s="234">
        <v>0</v>
      </c>
      <c r="F58" s="234">
        <v>14.1593</v>
      </c>
      <c r="G58" s="234">
        <v>9.82</v>
      </c>
      <c r="H58" s="234">
        <v>0</v>
      </c>
      <c r="I58" s="234">
        <v>0</v>
      </c>
      <c r="J58" s="234">
        <v>0</v>
      </c>
      <c r="K58" s="234">
        <v>3.53</v>
      </c>
      <c r="L58" s="234">
        <v>0</v>
      </c>
      <c r="M58" s="234">
        <v>214.78299999999999</v>
      </c>
      <c r="N58" s="234">
        <v>0</v>
      </c>
      <c r="O58" s="234">
        <v>0</v>
      </c>
      <c r="P58" s="234">
        <v>46.94</v>
      </c>
      <c r="Q58" s="234">
        <v>0</v>
      </c>
      <c r="R58" s="234">
        <v>0</v>
      </c>
      <c r="S58" s="234">
        <v>37.4741</v>
      </c>
      <c r="T58" s="234">
        <v>0</v>
      </c>
      <c r="U58" s="234">
        <v>0</v>
      </c>
      <c r="V58" s="234">
        <v>0</v>
      </c>
      <c r="W58" s="234">
        <v>26.914100000000001</v>
      </c>
      <c r="X58" s="234">
        <v>3.9759600000000002</v>
      </c>
      <c r="Y58" s="234">
        <v>48.686199999999999</v>
      </c>
      <c r="Z58" s="234">
        <v>0</v>
      </c>
      <c r="AA58" s="234">
        <v>8.59</v>
      </c>
      <c r="AB58" s="234">
        <v>13.11</v>
      </c>
      <c r="AC58" s="234">
        <v>0</v>
      </c>
      <c r="AD58" s="234">
        <v>4.0599999999999996</v>
      </c>
      <c r="AE58" s="234">
        <v>41.9437</v>
      </c>
      <c r="AF58" s="234">
        <v>0</v>
      </c>
      <c r="AG58" s="234">
        <v>678.55435999999997</v>
      </c>
    </row>
    <row r="59" spans="1:33" x14ac:dyDescent="0.25">
      <c r="B59" s="233" t="s">
        <v>85</v>
      </c>
      <c r="C59" s="234">
        <v>0</v>
      </c>
      <c r="D59" s="234">
        <v>0</v>
      </c>
      <c r="E59" s="234">
        <v>0</v>
      </c>
      <c r="F59" s="234">
        <v>0</v>
      </c>
      <c r="G59" s="234">
        <v>0</v>
      </c>
      <c r="H59" s="234">
        <v>0</v>
      </c>
      <c r="I59" s="234">
        <v>0</v>
      </c>
      <c r="J59" s="234">
        <v>1.22</v>
      </c>
      <c r="K59" s="234">
        <v>0</v>
      </c>
      <c r="L59" s="234">
        <v>0</v>
      </c>
      <c r="M59" s="234">
        <v>0</v>
      </c>
      <c r="N59" s="234">
        <v>0</v>
      </c>
      <c r="O59" s="234">
        <v>0</v>
      </c>
      <c r="P59" s="234">
        <v>0</v>
      </c>
      <c r="Q59" s="234">
        <v>0</v>
      </c>
      <c r="R59" s="234">
        <v>0</v>
      </c>
      <c r="S59" s="234">
        <v>0</v>
      </c>
      <c r="T59" s="234">
        <v>0</v>
      </c>
      <c r="U59" s="234">
        <v>0</v>
      </c>
      <c r="V59" s="234">
        <v>0</v>
      </c>
      <c r="W59" s="234">
        <v>0.42099999999999999</v>
      </c>
      <c r="X59" s="234">
        <v>20.46</v>
      </c>
      <c r="Y59" s="234">
        <v>2.93</v>
      </c>
      <c r="Z59" s="234">
        <v>0</v>
      </c>
      <c r="AA59" s="234">
        <v>0</v>
      </c>
      <c r="AB59" s="234">
        <v>0</v>
      </c>
      <c r="AC59" s="234">
        <v>0</v>
      </c>
      <c r="AD59" s="234">
        <v>0</v>
      </c>
      <c r="AE59" s="234">
        <v>0</v>
      </c>
      <c r="AF59" s="234">
        <v>0</v>
      </c>
      <c r="AG59" s="234">
        <v>25.030999999999999</v>
      </c>
    </row>
    <row r="60" spans="1:33" x14ac:dyDescent="0.25">
      <c r="A60" s="230" t="s">
        <v>86</v>
      </c>
      <c r="B60" s="231"/>
      <c r="C60" s="232"/>
      <c r="D60" s="232"/>
      <c r="E60" s="232"/>
      <c r="F60" s="232"/>
      <c r="G60" s="232"/>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c r="AF60" s="232"/>
      <c r="AG60" s="232"/>
    </row>
    <row r="61" spans="1:33" x14ac:dyDescent="0.25">
      <c r="B61" s="233" t="s">
        <v>1103</v>
      </c>
      <c r="C61" s="234">
        <v>0</v>
      </c>
      <c r="D61" s="234">
        <v>0</v>
      </c>
      <c r="E61" s="234">
        <v>0</v>
      </c>
      <c r="F61" s="234">
        <v>0</v>
      </c>
      <c r="G61" s="234">
        <v>0</v>
      </c>
      <c r="H61" s="234">
        <v>0</v>
      </c>
      <c r="I61" s="234">
        <v>0</v>
      </c>
      <c r="J61" s="234">
        <v>0</v>
      </c>
      <c r="K61" s="234">
        <v>0</v>
      </c>
      <c r="L61" s="234">
        <v>0</v>
      </c>
      <c r="M61" s="234">
        <v>0</v>
      </c>
      <c r="N61" s="234">
        <v>0</v>
      </c>
      <c r="O61" s="234">
        <v>0</v>
      </c>
      <c r="P61" s="234">
        <v>0</v>
      </c>
      <c r="Q61" s="234">
        <v>0</v>
      </c>
      <c r="R61" s="234">
        <v>0</v>
      </c>
      <c r="S61" s="234">
        <v>0</v>
      </c>
      <c r="T61" s="234">
        <v>0</v>
      </c>
      <c r="U61" s="234">
        <v>0</v>
      </c>
      <c r="V61" s="234">
        <v>0</v>
      </c>
      <c r="W61" s="234">
        <v>0</v>
      </c>
      <c r="X61" s="234">
        <v>0</v>
      </c>
      <c r="Y61" s="234">
        <v>0</v>
      </c>
      <c r="Z61" s="234">
        <v>0</v>
      </c>
      <c r="AA61" s="234">
        <v>0</v>
      </c>
      <c r="AB61" s="234">
        <v>0</v>
      </c>
      <c r="AC61" s="234">
        <v>0</v>
      </c>
      <c r="AD61" s="234">
        <v>0</v>
      </c>
      <c r="AE61" s="234">
        <v>0</v>
      </c>
      <c r="AF61" s="234">
        <v>0</v>
      </c>
      <c r="AG61" s="234">
        <v>0</v>
      </c>
    </row>
    <row r="62" spans="1:33" x14ac:dyDescent="0.25">
      <c r="A62" s="230" t="s">
        <v>88</v>
      </c>
      <c r="B62" s="231"/>
      <c r="C62" s="232"/>
      <c r="D62" s="232"/>
      <c r="E62" s="232"/>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c r="AF62" s="232"/>
      <c r="AG62" s="232"/>
    </row>
    <row r="63" spans="1:33" x14ac:dyDescent="0.25">
      <c r="B63" s="233" t="s">
        <v>89</v>
      </c>
      <c r="C63" s="234">
        <v>0</v>
      </c>
      <c r="D63" s="234">
        <v>0</v>
      </c>
      <c r="E63" s="234">
        <v>0</v>
      </c>
      <c r="F63" s="234">
        <v>0</v>
      </c>
      <c r="G63" s="234">
        <v>0</v>
      </c>
      <c r="H63" s="234">
        <v>0</v>
      </c>
      <c r="I63" s="234">
        <v>0</v>
      </c>
      <c r="J63" s="234">
        <v>0</v>
      </c>
      <c r="K63" s="234">
        <v>0</v>
      </c>
      <c r="L63" s="234">
        <v>0</v>
      </c>
      <c r="M63" s="234">
        <v>0</v>
      </c>
      <c r="N63" s="234">
        <v>0</v>
      </c>
      <c r="O63" s="234">
        <v>0</v>
      </c>
      <c r="P63" s="234">
        <v>0</v>
      </c>
      <c r="Q63" s="234">
        <v>0</v>
      </c>
      <c r="R63" s="234">
        <v>0</v>
      </c>
      <c r="S63" s="234">
        <v>0</v>
      </c>
      <c r="T63" s="234">
        <v>0</v>
      </c>
      <c r="U63" s="234">
        <v>0</v>
      </c>
      <c r="V63" s="234">
        <v>0</v>
      </c>
      <c r="W63" s="234">
        <v>0</v>
      </c>
      <c r="X63" s="234">
        <v>0</v>
      </c>
      <c r="Y63" s="234">
        <v>0</v>
      </c>
      <c r="Z63" s="234">
        <v>0</v>
      </c>
      <c r="AA63" s="234">
        <v>0</v>
      </c>
      <c r="AB63" s="234">
        <v>0</v>
      </c>
      <c r="AC63" s="234">
        <v>0</v>
      </c>
      <c r="AD63" s="234">
        <v>0</v>
      </c>
      <c r="AE63" s="234">
        <v>0</v>
      </c>
      <c r="AF63" s="234">
        <v>0</v>
      </c>
      <c r="AG63" s="234">
        <v>0</v>
      </c>
    </row>
    <row r="64" spans="1:33" x14ac:dyDescent="0.25">
      <c r="A64" s="230" t="s">
        <v>93</v>
      </c>
      <c r="B64" s="231"/>
      <c r="C64" s="232"/>
      <c r="D64" s="232"/>
      <c r="E64" s="232"/>
      <c r="F64" s="232"/>
      <c r="G64" s="232"/>
      <c r="H64" s="232"/>
      <c r="I64" s="232"/>
      <c r="J64" s="232"/>
      <c r="K64" s="232"/>
      <c r="L64" s="232"/>
      <c r="M64" s="232"/>
      <c r="N64" s="232"/>
      <c r="O64" s="232"/>
      <c r="P64" s="232"/>
      <c r="Q64" s="232"/>
      <c r="R64" s="232"/>
      <c r="S64" s="232"/>
      <c r="T64" s="232"/>
      <c r="U64" s="232"/>
      <c r="V64" s="232"/>
      <c r="W64" s="232"/>
      <c r="X64" s="232"/>
      <c r="Y64" s="232"/>
      <c r="Z64" s="232"/>
      <c r="AA64" s="232"/>
      <c r="AB64" s="232"/>
      <c r="AC64" s="232"/>
      <c r="AD64" s="232"/>
      <c r="AE64" s="232"/>
      <c r="AF64" s="232"/>
      <c r="AG64" s="232"/>
    </row>
    <row r="65" spans="1:33" x14ac:dyDescent="0.25">
      <c r="B65" s="233" t="s">
        <v>94</v>
      </c>
      <c r="C65" s="234">
        <v>0</v>
      </c>
      <c r="D65" s="234">
        <v>0</v>
      </c>
      <c r="E65" s="234">
        <v>0</v>
      </c>
      <c r="F65" s="234">
        <v>0</v>
      </c>
      <c r="G65" s="234">
        <v>0</v>
      </c>
      <c r="H65" s="234">
        <v>0</v>
      </c>
      <c r="I65" s="234">
        <v>0</v>
      </c>
      <c r="J65" s="234">
        <v>0.13700000000000001</v>
      </c>
      <c r="K65" s="234">
        <v>0</v>
      </c>
      <c r="L65" s="234">
        <v>0</v>
      </c>
      <c r="M65" s="234">
        <v>0</v>
      </c>
      <c r="N65" s="234">
        <v>0</v>
      </c>
      <c r="O65" s="234">
        <v>0</v>
      </c>
      <c r="P65" s="234">
        <v>0</v>
      </c>
      <c r="Q65" s="234">
        <v>0</v>
      </c>
      <c r="R65" s="234">
        <v>10.220000000000001</v>
      </c>
      <c r="S65" s="234">
        <v>1.198</v>
      </c>
      <c r="T65" s="234">
        <v>0</v>
      </c>
      <c r="U65" s="234">
        <v>0</v>
      </c>
      <c r="V65" s="234">
        <v>0</v>
      </c>
      <c r="W65" s="234">
        <v>0.33348</v>
      </c>
      <c r="X65" s="234">
        <v>0</v>
      </c>
      <c r="Y65" s="234">
        <v>0.55900000000000005</v>
      </c>
      <c r="Z65" s="234">
        <v>0</v>
      </c>
      <c r="AA65" s="234">
        <v>0</v>
      </c>
      <c r="AB65" s="234">
        <v>0</v>
      </c>
      <c r="AC65" s="234">
        <v>0</v>
      </c>
      <c r="AD65" s="234">
        <v>0</v>
      </c>
      <c r="AE65" s="234">
        <v>0</v>
      </c>
      <c r="AF65" s="234">
        <v>0</v>
      </c>
      <c r="AG65" s="234">
        <v>12.447480000000001</v>
      </c>
    </row>
    <row r="66" spans="1:33" x14ac:dyDescent="0.25">
      <c r="A66" s="230" t="s">
        <v>98</v>
      </c>
      <c r="B66" s="231"/>
      <c r="C66" s="232"/>
      <c r="D66" s="232"/>
      <c r="E66" s="232"/>
      <c r="F66" s="232"/>
      <c r="G66" s="232"/>
      <c r="H66" s="232"/>
      <c r="I66" s="232"/>
      <c r="J66" s="232"/>
      <c r="K66" s="232"/>
      <c r="L66" s="232"/>
      <c r="M66" s="232"/>
      <c r="N66" s="232"/>
      <c r="O66" s="232"/>
      <c r="P66" s="232"/>
      <c r="Q66" s="232"/>
      <c r="R66" s="232"/>
      <c r="S66" s="232"/>
      <c r="T66" s="232"/>
      <c r="U66" s="232"/>
      <c r="V66" s="232"/>
      <c r="W66" s="232"/>
      <c r="X66" s="232"/>
      <c r="Y66" s="232"/>
      <c r="Z66" s="232"/>
      <c r="AA66" s="232"/>
      <c r="AB66" s="232"/>
      <c r="AC66" s="232"/>
      <c r="AD66" s="232"/>
      <c r="AE66" s="232"/>
      <c r="AF66" s="232"/>
      <c r="AG66" s="232"/>
    </row>
    <row r="67" spans="1:33" x14ac:dyDescent="0.25">
      <c r="B67" s="233" t="s">
        <v>99</v>
      </c>
      <c r="C67" s="234">
        <v>0</v>
      </c>
      <c r="D67" s="234">
        <v>0</v>
      </c>
      <c r="E67" s="234">
        <v>0</v>
      </c>
      <c r="F67" s="234">
        <v>0</v>
      </c>
      <c r="G67" s="234">
        <v>0.63500000000000001</v>
      </c>
      <c r="H67" s="234">
        <v>0</v>
      </c>
      <c r="I67" s="234">
        <v>0</v>
      </c>
      <c r="J67" s="234">
        <v>2E-3</v>
      </c>
      <c r="K67" s="234">
        <v>0</v>
      </c>
      <c r="L67" s="234">
        <v>0</v>
      </c>
      <c r="M67" s="234">
        <v>0</v>
      </c>
      <c r="N67" s="234">
        <v>0</v>
      </c>
      <c r="O67" s="234">
        <v>0</v>
      </c>
      <c r="P67" s="234">
        <v>0</v>
      </c>
      <c r="Q67" s="234">
        <v>0</v>
      </c>
      <c r="R67" s="234">
        <v>0</v>
      </c>
      <c r="S67" s="234">
        <v>6.4669999999999996</v>
      </c>
      <c r="T67" s="234">
        <v>0</v>
      </c>
      <c r="U67" s="234">
        <v>0</v>
      </c>
      <c r="V67" s="234">
        <v>0</v>
      </c>
      <c r="W67" s="234">
        <v>0.126</v>
      </c>
      <c r="X67" s="234">
        <v>0</v>
      </c>
      <c r="Y67" s="234">
        <v>0</v>
      </c>
      <c r="Z67" s="234">
        <v>0</v>
      </c>
      <c r="AA67" s="234">
        <v>0</v>
      </c>
      <c r="AB67" s="234">
        <v>0</v>
      </c>
      <c r="AC67" s="234">
        <v>0</v>
      </c>
      <c r="AD67" s="234">
        <v>0</v>
      </c>
      <c r="AE67" s="234">
        <v>0</v>
      </c>
      <c r="AF67" s="234">
        <v>0</v>
      </c>
      <c r="AG67" s="234">
        <v>7.2299999999999995</v>
      </c>
    </row>
    <row r="68" spans="1:33" x14ac:dyDescent="0.25">
      <c r="B68" s="233" t="s">
        <v>100</v>
      </c>
      <c r="C68" s="234">
        <v>0</v>
      </c>
      <c r="D68" s="234">
        <v>0</v>
      </c>
      <c r="E68" s="234">
        <v>0</v>
      </c>
      <c r="F68" s="234">
        <v>3.2236199999999999</v>
      </c>
      <c r="G68" s="234">
        <v>22.483000000000001</v>
      </c>
      <c r="H68" s="234">
        <v>17.912500000000001</v>
      </c>
      <c r="I68" s="234">
        <v>0</v>
      </c>
      <c r="J68" s="234">
        <v>0.92274800000000001</v>
      </c>
      <c r="K68" s="234">
        <v>0</v>
      </c>
      <c r="L68" s="234">
        <v>0</v>
      </c>
      <c r="M68" s="234">
        <v>222.21600000000001</v>
      </c>
      <c r="N68" s="234">
        <v>0</v>
      </c>
      <c r="O68" s="234">
        <v>0</v>
      </c>
      <c r="P68" s="234">
        <v>87.292000000000002</v>
      </c>
      <c r="Q68" s="234">
        <v>0.44900000000000001</v>
      </c>
      <c r="R68" s="234">
        <v>0</v>
      </c>
      <c r="S68" s="234">
        <v>27.314499999999999</v>
      </c>
      <c r="T68" s="234">
        <v>0</v>
      </c>
      <c r="U68" s="234">
        <v>0</v>
      </c>
      <c r="V68" s="234">
        <v>0</v>
      </c>
      <c r="W68" s="234">
        <v>11.218</v>
      </c>
      <c r="X68" s="234">
        <v>0</v>
      </c>
      <c r="Y68" s="234">
        <v>0</v>
      </c>
      <c r="Z68" s="234">
        <v>0</v>
      </c>
      <c r="AA68" s="234">
        <v>0</v>
      </c>
      <c r="AB68" s="234">
        <v>0</v>
      </c>
      <c r="AC68" s="234">
        <v>0</v>
      </c>
      <c r="AD68" s="234">
        <v>0</v>
      </c>
      <c r="AE68" s="234">
        <v>0</v>
      </c>
      <c r="AF68" s="234">
        <v>0</v>
      </c>
      <c r="AG68" s="234">
        <v>393.0313680000001</v>
      </c>
    </row>
    <row r="69" spans="1:33" x14ac:dyDescent="0.25">
      <c r="A69" s="230" t="s">
        <v>101</v>
      </c>
      <c r="B69" s="231"/>
      <c r="C69" s="232"/>
      <c r="D69" s="232"/>
      <c r="E69" s="232"/>
      <c r="F69" s="232"/>
      <c r="G69" s="232"/>
      <c r="H69" s="232"/>
      <c r="I69" s="232"/>
      <c r="J69" s="232"/>
      <c r="K69" s="232"/>
      <c r="L69" s="232"/>
      <c r="M69" s="232"/>
      <c r="N69" s="232"/>
      <c r="O69" s="232"/>
      <c r="P69" s="232"/>
      <c r="Q69" s="232"/>
      <c r="R69" s="232"/>
      <c r="S69" s="232"/>
      <c r="T69" s="232"/>
      <c r="U69" s="232"/>
      <c r="V69" s="232"/>
      <c r="W69" s="232"/>
      <c r="X69" s="232"/>
      <c r="Y69" s="232"/>
      <c r="Z69" s="232"/>
      <c r="AA69" s="232"/>
      <c r="AB69" s="232"/>
      <c r="AC69" s="232"/>
      <c r="AD69" s="232"/>
      <c r="AE69" s="232"/>
      <c r="AF69" s="232"/>
      <c r="AG69" s="232"/>
    </row>
    <row r="70" spans="1:33" x14ac:dyDescent="0.25">
      <c r="B70" s="233" t="s">
        <v>102</v>
      </c>
      <c r="C70" s="234">
        <v>0</v>
      </c>
      <c r="D70" s="234">
        <v>0</v>
      </c>
      <c r="E70" s="234">
        <v>0</v>
      </c>
      <c r="F70" s="234">
        <v>0</v>
      </c>
      <c r="G70" s="234">
        <v>0</v>
      </c>
      <c r="H70" s="234">
        <v>0</v>
      </c>
      <c r="I70" s="234">
        <v>0</v>
      </c>
      <c r="J70" s="234">
        <v>0</v>
      </c>
      <c r="K70" s="234">
        <v>0</v>
      </c>
      <c r="L70" s="234">
        <v>0</v>
      </c>
      <c r="M70" s="234">
        <v>0</v>
      </c>
      <c r="N70" s="234">
        <v>0</v>
      </c>
      <c r="O70" s="234">
        <v>0</v>
      </c>
      <c r="P70" s="234">
        <v>0</v>
      </c>
      <c r="Q70" s="234">
        <v>0</v>
      </c>
      <c r="R70" s="234">
        <v>0</v>
      </c>
      <c r="S70" s="234">
        <v>0</v>
      </c>
      <c r="T70" s="234">
        <v>0</v>
      </c>
      <c r="U70" s="234">
        <v>0</v>
      </c>
      <c r="V70" s="234">
        <v>0</v>
      </c>
      <c r="W70" s="234">
        <v>2.9000000000000001E-2</v>
      </c>
      <c r="X70" s="234">
        <v>0</v>
      </c>
      <c r="Y70" s="234">
        <v>0</v>
      </c>
      <c r="Z70" s="234">
        <v>0</v>
      </c>
      <c r="AA70" s="234">
        <v>0</v>
      </c>
      <c r="AB70" s="234">
        <v>0</v>
      </c>
      <c r="AC70" s="234">
        <v>0</v>
      </c>
      <c r="AD70" s="234">
        <v>0</v>
      </c>
      <c r="AE70" s="234">
        <v>0</v>
      </c>
      <c r="AF70" s="234">
        <v>12.8582</v>
      </c>
      <c r="AG70" s="234">
        <v>12.8872</v>
      </c>
    </row>
    <row r="71" spans="1:33" x14ac:dyDescent="0.25">
      <c r="B71" s="233" t="s">
        <v>103</v>
      </c>
      <c r="C71" s="234">
        <v>0</v>
      </c>
      <c r="D71" s="234">
        <v>0</v>
      </c>
      <c r="E71" s="234">
        <v>0</v>
      </c>
      <c r="F71" s="234">
        <v>3.673</v>
      </c>
      <c r="G71" s="234">
        <v>0</v>
      </c>
      <c r="H71" s="234">
        <v>0</v>
      </c>
      <c r="I71" s="234">
        <v>0</v>
      </c>
      <c r="J71" s="234">
        <v>8.5000000000000006E-2</v>
      </c>
      <c r="K71" s="234">
        <v>0</v>
      </c>
      <c r="L71" s="234">
        <v>0</v>
      </c>
      <c r="M71" s="234">
        <v>24.937999999999999</v>
      </c>
      <c r="N71" s="234">
        <v>0</v>
      </c>
      <c r="O71" s="234">
        <v>0</v>
      </c>
      <c r="P71" s="234">
        <v>5.6219999999999999</v>
      </c>
      <c r="Q71" s="234">
        <v>0</v>
      </c>
      <c r="R71" s="234">
        <v>0</v>
      </c>
      <c r="S71" s="234">
        <v>11.128</v>
      </c>
      <c r="T71" s="234">
        <v>0</v>
      </c>
      <c r="U71" s="234">
        <v>0</v>
      </c>
      <c r="V71" s="234">
        <v>0</v>
      </c>
      <c r="W71" s="234">
        <v>1.1319999999999999</v>
      </c>
      <c r="X71" s="234">
        <v>0</v>
      </c>
      <c r="Y71" s="234">
        <v>0</v>
      </c>
      <c r="Z71" s="234">
        <v>0</v>
      </c>
      <c r="AA71" s="234">
        <v>0</v>
      </c>
      <c r="AB71" s="234">
        <v>0</v>
      </c>
      <c r="AC71" s="234">
        <v>0</v>
      </c>
      <c r="AD71" s="234">
        <v>0</v>
      </c>
      <c r="AE71" s="234">
        <v>0</v>
      </c>
      <c r="AF71" s="234">
        <v>0</v>
      </c>
      <c r="AG71" s="234">
        <v>46.577999999999996</v>
      </c>
    </row>
    <row r="72" spans="1:33" x14ac:dyDescent="0.25">
      <c r="A72" s="230" t="s">
        <v>104</v>
      </c>
      <c r="B72" s="231"/>
      <c r="C72" s="232"/>
      <c r="D72" s="232"/>
      <c r="E72" s="232"/>
      <c r="F72" s="232"/>
      <c r="G72" s="232"/>
      <c r="H72" s="232"/>
      <c r="I72" s="232"/>
      <c r="J72" s="232"/>
      <c r="K72" s="232"/>
      <c r="L72" s="232"/>
      <c r="M72" s="232"/>
      <c r="N72" s="232"/>
      <c r="O72" s="232"/>
      <c r="P72" s="232"/>
      <c r="Q72" s="232"/>
      <c r="R72" s="232"/>
      <c r="S72" s="232"/>
      <c r="T72" s="232"/>
      <c r="U72" s="232"/>
      <c r="V72" s="232"/>
      <c r="W72" s="232"/>
      <c r="X72" s="232"/>
      <c r="Y72" s="232"/>
      <c r="Z72" s="232"/>
      <c r="AA72" s="232"/>
      <c r="AB72" s="232"/>
      <c r="AC72" s="232"/>
      <c r="AD72" s="232"/>
      <c r="AE72" s="232"/>
      <c r="AF72" s="232"/>
      <c r="AG72" s="232"/>
    </row>
    <row r="73" spans="1:33" x14ac:dyDescent="0.25">
      <c r="B73" s="233" t="s">
        <v>105</v>
      </c>
      <c r="C73" s="234">
        <v>0</v>
      </c>
      <c r="D73" s="234">
        <v>0</v>
      </c>
      <c r="E73" s="234">
        <v>0</v>
      </c>
      <c r="F73" s="234">
        <v>10.542</v>
      </c>
      <c r="G73" s="234">
        <v>0</v>
      </c>
      <c r="H73" s="234">
        <v>0</v>
      </c>
      <c r="I73" s="234">
        <v>0</v>
      </c>
      <c r="J73" s="234">
        <v>7.2999999999999995E-2</v>
      </c>
      <c r="K73" s="234">
        <v>0</v>
      </c>
      <c r="L73" s="234">
        <v>0</v>
      </c>
      <c r="M73" s="234">
        <v>11.173</v>
      </c>
      <c r="N73" s="234">
        <v>0</v>
      </c>
      <c r="O73" s="234">
        <v>0</v>
      </c>
      <c r="P73" s="234">
        <v>7.2530000000000001</v>
      </c>
      <c r="Q73" s="234">
        <v>0</v>
      </c>
      <c r="R73" s="234">
        <v>0</v>
      </c>
      <c r="S73" s="234">
        <v>10.132999999999999</v>
      </c>
      <c r="T73" s="234">
        <v>0</v>
      </c>
      <c r="U73" s="234">
        <v>0</v>
      </c>
      <c r="V73" s="234">
        <v>0</v>
      </c>
      <c r="W73" s="234">
        <v>0.6109</v>
      </c>
      <c r="X73" s="234">
        <v>5.9509999999999996</v>
      </c>
      <c r="Y73" s="234">
        <v>4.4329999999999998</v>
      </c>
      <c r="Z73" s="234">
        <v>0</v>
      </c>
      <c r="AA73" s="234">
        <v>0</v>
      </c>
      <c r="AB73" s="234">
        <v>0</v>
      </c>
      <c r="AC73" s="234">
        <v>0</v>
      </c>
      <c r="AD73" s="234">
        <v>0</v>
      </c>
      <c r="AE73" s="234">
        <v>0</v>
      </c>
      <c r="AF73" s="234">
        <v>0</v>
      </c>
      <c r="AG73" s="234">
        <v>50.168900000000001</v>
      </c>
    </row>
    <row r="74" spans="1:33" x14ac:dyDescent="0.25">
      <c r="B74" s="233" t="s">
        <v>106</v>
      </c>
      <c r="C74" s="234">
        <v>0</v>
      </c>
      <c r="D74" s="234">
        <v>0</v>
      </c>
      <c r="E74" s="234">
        <v>0</v>
      </c>
      <c r="F74" s="234">
        <v>0</v>
      </c>
      <c r="G74" s="234">
        <v>0</v>
      </c>
      <c r="H74" s="234">
        <v>0</v>
      </c>
      <c r="I74" s="234">
        <v>0</v>
      </c>
      <c r="J74" s="234">
        <v>6.9000000000000006E-2</v>
      </c>
      <c r="K74" s="234">
        <v>0</v>
      </c>
      <c r="L74" s="234">
        <v>0</v>
      </c>
      <c r="M74" s="234">
        <v>0</v>
      </c>
      <c r="N74" s="234">
        <v>0</v>
      </c>
      <c r="O74" s="234">
        <v>0</v>
      </c>
      <c r="P74" s="234">
        <v>0</v>
      </c>
      <c r="Q74" s="234">
        <v>0</v>
      </c>
      <c r="R74" s="234">
        <v>0</v>
      </c>
      <c r="S74" s="234">
        <v>0</v>
      </c>
      <c r="T74" s="234">
        <v>0</v>
      </c>
      <c r="U74" s="234">
        <v>0</v>
      </c>
      <c r="V74" s="234">
        <v>0</v>
      </c>
      <c r="W74" s="234">
        <v>4.0840000000000001E-2</v>
      </c>
      <c r="X74" s="234">
        <v>0</v>
      </c>
      <c r="Y74" s="234">
        <v>1.74</v>
      </c>
      <c r="Z74" s="234">
        <v>0</v>
      </c>
      <c r="AA74" s="234">
        <v>0</v>
      </c>
      <c r="AB74" s="234">
        <v>0</v>
      </c>
      <c r="AC74" s="234">
        <v>0</v>
      </c>
      <c r="AD74" s="234">
        <v>0</v>
      </c>
      <c r="AE74" s="234">
        <v>0</v>
      </c>
      <c r="AF74" s="234">
        <v>0</v>
      </c>
      <c r="AG74" s="234">
        <v>1.8498399999999999</v>
      </c>
    </row>
    <row r="75" spans="1:33" x14ac:dyDescent="0.25">
      <c r="B75" s="233" t="s">
        <v>107</v>
      </c>
      <c r="C75" s="234">
        <v>0</v>
      </c>
      <c r="D75" s="234">
        <v>0</v>
      </c>
      <c r="E75" s="234">
        <v>0</v>
      </c>
      <c r="F75" s="234">
        <v>0</v>
      </c>
      <c r="G75" s="234">
        <v>0</v>
      </c>
      <c r="H75" s="234">
        <v>0</v>
      </c>
      <c r="I75" s="234">
        <v>0</v>
      </c>
      <c r="J75" s="234">
        <v>4.0000000000000001E-3</v>
      </c>
      <c r="K75" s="234">
        <v>0</v>
      </c>
      <c r="L75" s="234">
        <v>0</v>
      </c>
      <c r="M75" s="234">
        <v>0</v>
      </c>
      <c r="N75" s="234">
        <v>0</v>
      </c>
      <c r="O75" s="234">
        <v>0</v>
      </c>
      <c r="P75" s="234">
        <v>0</v>
      </c>
      <c r="Q75" s="234">
        <v>0</v>
      </c>
      <c r="R75" s="234">
        <v>0</v>
      </c>
      <c r="S75" s="234">
        <v>0</v>
      </c>
      <c r="T75" s="234">
        <v>0</v>
      </c>
      <c r="U75" s="234">
        <v>0</v>
      </c>
      <c r="V75" s="234">
        <v>0</v>
      </c>
      <c r="W75" s="234">
        <v>4.3090000000000003E-2</v>
      </c>
      <c r="X75" s="234">
        <v>0</v>
      </c>
      <c r="Y75" s="234">
        <v>2.0979999999999999</v>
      </c>
      <c r="Z75" s="234">
        <v>0</v>
      </c>
      <c r="AA75" s="234">
        <v>0</v>
      </c>
      <c r="AB75" s="234">
        <v>0</v>
      </c>
      <c r="AC75" s="234">
        <v>0</v>
      </c>
      <c r="AD75" s="234">
        <v>0</v>
      </c>
      <c r="AE75" s="234">
        <v>0</v>
      </c>
      <c r="AF75" s="234">
        <v>0</v>
      </c>
      <c r="AG75" s="234">
        <v>2.1450899999999997</v>
      </c>
    </row>
    <row r="76" spans="1:33" x14ac:dyDescent="0.25">
      <c r="B76" s="233" t="s">
        <v>108</v>
      </c>
      <c r="C76" s="234">
        <v>0</v>
      </c>
      <c r="D76" s="234">
        <v>0</v>
      </c>
      <c r="E76" s="234">
        <v>0</v>
      </c>
      <c r="F76" s="234">
        <v>0</v>
      </c>
      <c r="G76" s="234">
        <v>0</v>
      </c>
      <c r="H76" s="234">
        <v>0</v>
      </c>
      <c r="I76" s="234">
        <v>0</v>
      </c>
      <c r="J76" s="234">
        <v>1.34E-3</v>
      </c>
      <c r="K76" s="234">
        <v>0</v>
      </c>
      <c r="L76" s="234">
        <v>0</v>
      </c>
      <c r="M76" s="234">
        <v>0</v>
      </c>
      <c r="N76" s="234">
        <v>0</v>
      </c>
      <c r="O76" s="234">
        <v>0</v>
      </c>
      <c r="P76" s="234">
        <v>0</v>
      </c>
      <c r="Q76" s="234">
        <v>0</v>
      </c>
      <c r="R76" s="234">
        <v>0</v>
      </c>
      <c r="S76" s="234">
        <v>0</v>
      </c>
      <c r="T76" s="234">
        <v>0</v>
      </c>
      <c r="U76" s="234">
        <v>0</v>
      </c>
      <c r="V76" s="234">
        <v>0</v>
      </c>
      <c r="W76" s="234">
        <v>1.7639999999999999E-2</v>
      </c>
      <c r="X76" s="234">
        <v>0</v>
      </c>
      <c r="Y76" s="234">
        <v>0.65300000000000002</v>
      </c>
      <c r="Z76" s="234">
        <v>0</v>
      </c>
      <c r="AA76" s="234">
        <v>0</v>
      </c>
      <c r="AB76" s="234">
        <v>0</v>
      </c>
      <c r="AC76" s="234">
        <v>0</v>
      </c>
      <c r="AD76" s="234">
        <v>0</v>
      </c>
      <c r="AE76" s="234">
        <v>0</v>
      </c>
      <c r="AF76" s="234">
        <v>0</v>
      </c>
      <c r="AG76" s="234">
        <v>0.67198000000000002</v>
      </c>
    </row>
    <row r="77" spans="1:33" x14ac:dyDescent="0.25">
      <c r="A77" s="230" t="s">
        <v>109</v>
      </c>
      <c r="B77" s="231"/>
      <c r="C77" s="232"/>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row>
    <row r="78" spans="1:33" x14ac:dyDescent="0.25">
      <c r="B78" s="233" t="s">
        <v>110</v>
      </c>
      <c r="C78" s="234">
        <v>0</v>
      </c>
      <c r="D78" s="234">
        <v>0</v>
      </c>
      <c r="E78" s="234">
        <v>0</v>
      </c>
      <c r="F78" s="234">
        <v>0</v>
      </c>
      <c r="G78" s="234">
        <v>0</v>
      </c>
      <c r="H78" s="234">
        <v>0.39200000000000002</v>
      </c>
      <c r="I78" s="234">
        <v>0</v>
      </c>
      <c r="J78" s="234">
        <v>0</v>
      </c>
      <c r="K78" s="234">
        <v>0</v>
      </c>
      <c r="L78" s="234">
        <v>0</v>
      </c>
      <c r="M78" s="234">
        <v>0</v>
      </c>
      <c r="N78" s="234">
        <v>0</v>
      </c>
      <c r="O78" s="234">
        <v>0</v>
      </c>
      <c r="P78" s="234">
        <v>0</v>
      </c>
      <c r="Q78" s="234">
        <v>0</v>
      </c>
      <c r="R78" s="234">
        <v>0</v>
      </c>
      <c r="S78" s="234">
        <v>0</v>
      </c>
      <c r="T78" s="234">
        <v>0</v>
      </c>
      <c r="U78" s="234">
        <v>0</v>
      </c>
      <c r="V78" s="234">
        <v>0</v>
      </c>
      <c r="W78" s="234">
        <v>5.0999999999999997E-2</v>
      </c>
      <c r="X78" s="234">
        <v>0</v>
      </c>
      <c r="Y78" s="234">
        <v>8.4049999999999994</v>
      </c>
      <c r="Z78" s="234">
        <v>0</v>
      </c>
      <c r="AA78" s="234">
        <v>0</v>
      </c>
      <c r="AB78" s="234">
        <v>0</v>
      </c>
      <c r="AC78" s="234">
        <v>0</v>
      </c>
      <c r="AD78" s="234">
        <v>0</v>
      </c>
      <c r="AE78" s="234">
        <v>0</v>
      </c>
      <c r="AF78" s="234">
        <v>0</v>
      </c>
      <c r="AG78" s="234">
        <v>8.847999999999999</v>
      </c>
    </row>
    <row r="79" spans="1:33" x14ac:dyDescent="0.25">
      <c r="B79" s="233" t="s">
        <v>111</v>
      </c>
      <c r="C79" s="234">
        <v>0</v>
      </c>
      <c r="D79" s="234">
        <v>0</v>
      </c>
      <c r="E79" s="234">
        <v>0</v>
      </c>
      <c r="F79" s="234">
        <v>0</v>
      </c>
      <c r="G79" s="234">
        <v>0</v>
      </c>
      <c r="H79" s="234">
        <v>0</v>
      </c>
      <c r="I79" s="234">
        <v>0</v>
      </c>
      <c r="J79" s="234">
        <v>2.1999999999999999E-2</v>
      </c>
      <c r="K79" s="234">
        <v>0</v>
      </c>
      <c r="L79" s="234">
        <v>0</v>
      </c>
      <c r="M79" s="234">
        <v>0</v>
      </c>
      <c r="N79" s="234">
        <v>0</v>
      </c>
      <c r="O79" s="234">
        <v>0</v>
      </c>
      <c r="P79" s="234">
        <v>0</v>
      </c>
      <c r="Q79" s="234">
        <v>0</v>
      </c>
      <c r="R79" s="234">
        <v>0</v>
      </c>
      <c r="S79" s="234">
        <v>0</v>
      </c>
      <c r="T79" s="234">
        <v>0</v>
      </c>
      <c r="U79" s="234">
        <v>0</v>
      </c>
      <c r="V79" s="234">
        <v>0</v>
      </c>
      <c r="W79" s="234">
        <v>0.72199999999999998</v>
      </c>
      <c r="X79" s="234">
        <v>0</v>
      </c>
      <c r="Y79" s="234">
        <v>0</v>
      </c>
      <c r="Z79" s="234">
        <v>0</v>
      </c>
      <c r="AA79" s="234">
        <v>0</v>
      </c>
      <c r="AB79" s="234">
        <v>0</v>
      </c>
      <c r="AC79" s="234">
        <v>0</v>
      </c>
      <c r="AD79" s="234">
        <v>0</v>
      </c>
      <c r="AE79" s="234">
        <v>0</v>
      </c>
      <c r="AF79" s="234">
        <v>31.552</v>
      </c>
      <c r="AG79" s="234">
        <v>32.295999999999999</v>
      </c>
    </row>
    <row r="80" spans="1:33" x14ac:dyDescent="0.25">
      <c r="B80" s="233" t="s">
        <v>112</v>
      </c>
      <c r="C80" s="234">
        <v>0</v>
      </c>
      <c r="D80" s="234">
        <v>0</v>
      </c>
      <c r="E80" s="234">
        <v>0</v>
      </c>
      <c r="F80" s="234">
        <v>0</v>
      </c>
      <c r="G80" s="234">
        <v>1.6</v>
      </c>
      <c r="H80" s="234">
        <v>3.6</v>
      </c>
      <c r="I80" s="234">
        <v>0</v>
      </c>
      <c r="J80" s="234">
        <v>0</v>
      </c>
      <c r="K80" s="234">
        <v>0</v>
      </c>
      <c r="L80" s="234">
        <v>0</v>
      </c>
      <c r="M80" s="234">
        <v>0</v>
      </c>
      <c r="N80" s="234">
        <v>0</v>
      </c>
      <c r="O80" s="234">
        <v>0</v>
      </c>
      <c r="P80" s="234">
        <v>0</v>
      </c>
      <c r="Q80" s="234">
        <v>0</v>
      </c>
      <c r="R80" s="234">
        <v>0</v>
      </c>
      <c r="S80" s="234">
        <v>0</v>
      </c>
      <c r="T80" s="234">
        <v>0</v>
      </c>
      <c r="U80" s="234">
        <v>0</v>
      </c>
      <c r="V80" s="234">
        <v>0</v>
      </c>
      <c r="W80" s="234">
        <v>9.7729999999999997E-2</v>
      </c>
      <c r="X80" s="234">
        <v>0</v>
      </c>
      <c r="Y80" s="234">
        <v>0</v>
      </c>
      <c r="Z80" s="234">
        <v>0</v>
      </c>
      <c r="AA80" s="234">
        <v>0</v>
      </c>
      <c r="AB80" s="234">
        <v>0</v>
      </c>
      <c r="AC80" s="234">
        <v>0</v>
      </c>
      <c r="AD80" s="234">
        <v>0</v>
      </c>
      <c r="AE80" s="234">
        <v>0</v>
      </c>
      <c r="AF80" s="234">
        <v>0</v>
      </c>
      <c r="AG80" s="234">
        <v>5.2977300000000005</v>
      </c>
    </row>
    <row r="81" spans="2:33" x14ac:dyDescent="0.25">
      <c r="B81" s="233" t="s">
        <v>113</v>
      </c>
      <c r="C81" s="234">
        <v>0</v>
      </c>
      <c r="D81" s="234">
        <v>0</v>
      </c>
      <c r="E81" s="234">
        <v>0</v>
      </c>
      <c r="F81" s="234">
        <v>0</v>
      </c>
      <c r="G81" s="234">
        <v>1.5609999999999999</v>
      </c>
      <c r="H81" s="234">
        <v>0</v>
      </c>
      <c r="I81" s="234">
        <v>0</v>
      </c>
      <c r="J81" s="234">
        <v>0.184</v>
      </c>
      <c r="K81" s="234">
        <v>0</v>
      </c>
      <c r="L81" s="234">
        <v>0</v>
      </c>
      <c r="M81" s="234">
        <v>0</v>
      </c>
      <c r="N81" s="234">
        <v>0</v>
      </c>
      <c r="O81" s="234">
        <v>0</v>
      </c>
      <c r="P81" s="234">
        <v>0</v>
      </c>
      <c r="Q81" s="234">
        <v>8.8510000000000009</v>
      </c>
      <c r="R81" s="234">
        <v>0</v>
      </c>
      <c r="S81" s="234">
        <v>24.863</v>
      </c>
      <c r="T81" s="234">
        <v>0</v>
      </c>
      <c r="U81" s="234">
        <v>0</v>
      </c>
      <c r="V81" s="234">
        <v>0</v>
      </c>
      <c r="W81" s="234">
        <v>0.94799999999999995</v>
      </c>
      <c r="X81" s="234">
        <v>0</v>
      </c>
      <c r="Y81" s="234">
        <v>7.016</v>
      </c>
      <c r="Z81" s="234">
        <v>0</v>
      </c>
      <c r="AA81" s="234">
        <v>0</v>
      </c>
      <c r="AB81" s="234">
        <v>0</v>
      </c>
      <c r="AC81" s="234">
        <v>0</v>
      </c>
      <c r="AD81" s="234">
        <v>0</v>
      </c>
      <c r="AE81" s="234">
        <v>0</v>
      </c>
      <c r="AF81" s="234">
        <v>0</v>
      </c>
      <c r="AG81" s="234">
        <v>43.423000000000002</v>
      </c>
    </row>
    <row r="82" spans="2:33" x14ac:dyDescent="0.25">
      <c r="B82" s="233" t="s">
        <v>114</v>
      </c>
      <c r="C82" s="234">
        <v>0</v>
      </c>
      <c r="D82" s="234">
        <v>0</v>
      </c>
      <c r="E82" s="234">
        <v>0</v>
      </c>
      <c r="F82" s="234">
        <v>0</v>
      </c>
      <c r="G82" s="234">
        <v>0</v>
      </c>
      <c r="H82" s="234">
        <v>0</v>
      </c>
      <c r="I82" s="234">
        <v>0</v>
      </c>
      <c r="J82" s="234">
        <v>0</v>
      </c>
      <c r="K82" s="234">
        <v>0</v>
      </c>
      <c r="L82" s="234">
        <v>0</v>
      </c>
      <c r="M82" s="234">
        <v>0</v>
      </c>
      <c r="N82" s="234">
        <v>0</v>
      </c>
      <c r="O82" s="234">
        <v>0</v>
      </c>
      <c r="P82" s="234">
        <v>0</v>
      </c>
      <c r="Q82" s="234">
        <v>0</v>
      </c>
      <c r="R82" s="234">
        <v>0</v>
      </c>
      <c r="S82" s="234">
        <v>24.1</v>
      </c>
      <c r="T82" s="234">
        <v>0</v>
      </c>
      <c r="U82" s="234">
        <v>0</v>
      </c>
      <c r="V82" s="234">
        <v>0</v>
      </c>
      <c r="W82" s="234">
        <v>0.13100000000000001</v>
      </c>
      <c r="X82" s="234">
        <v>0</v>
      </c>
      <c r="Y82" s="234">
        <v>21.8</v>
      </c>
      <c r="Z82" s="234">
        <v>0</v>
      </c>
      <c r="AA82" s="234">
        <v>0</v>
      </c>
      <c r="AB82" s="234">
        <v>0</v>
      </c>
      <c r="AC82" s="234">
        <v>0</v>
      </c>
      <c r="AD82" s="234">
        <v>0</v>
      </c>
      <c r="AE82" s="234">
        <v>0</v>
      </c>
      <c r="AF82" s="234">
        <v>0</v>
      </c>
      <c r="AG82" s="234">
        <v>46.031000000000006</v>
      </c>
    </row>
    <row r="83" spans="2:33" x14ac:dyDescent="0.25">
      <c r="B83" s="233" t="s">
        <v>115</v>
      </c>
      <c r="C83" s="234">
        <v>0</v>
      </c>
      <c r="D83" s="234">
        <v>202.38399999999999</v>
      </c>
      <c r="E83" s="234">
        <v>0</v>
      </c>
      <c r="F83" s="234">
        <v>43.660400000000003</v>
      </c>
      <c r="G83" s="234">
        <v>0</v>
      </c>
      <c r="H83" s="234">
        <v>0</v>
      </c>
      <c r="I83" s="234">
        <v>1.7549999999999999</v>
      </c>
      <c r="J83" s="234">
        <v>0.32813999999999999</v>
      </c>
      <c r="K83" s="234">
        <v>0</v>
      </c>
      <c r="L83" s="234">
        <v>71.869299999999996</v>
      </c>
      <c r="M83" s="234">
        <v>109.435</v>
      </c>
      <c r="N83" s="234">
        <v>0</v>
      </c>
      <c r="O83" s="234">
        <v>58.265000000000001</v>
      </c>
      <c r="P83" s="234">
        <v>154.684</v>
      </c>
      <c r="Q83" s="234">
        <v>89.953999999999994</v>
      </c>
      <c r="R83" s="234">
        <v>128.874</v>
      </c>
      <c r="S83" s="234">
        <v>108.476</v>
      </c>
      <c r="T83" s="234">
        <v>3.69258</v>
      </c>
      <c r="U83" s="234">
        <v>0</v>
      </c>
      <c r="V83" s="234">
        <v>49.4026</v>
      </c>
      <c r="W83" s="234">
        <v>55.213700000000003</v>
      </c>
      <c r="X83" s="234">
        <v>0</v>
      </c>
      <c r="Y83" s="234">
        <v>0</v>
      </c>
      <c r="Z83" s="234">
        <v>0</v>
      </c>
      <c r="AA83" s="234">
        <v>17.504999999999999</v>
      </c>
      <c r="AB83" s="234">
        <v>38.628</v>
      </c>
      <c r="AC83" s="234">
        <v>13.2883</v>
      </c>
      <c r="AD83" s="234">
        <v>0</v>
      </c>
      <c r="AE83" s="234">
        <v>0</v>
      </c>
      <c r="AF83" s="234">
        <v>0</v>
      </c>
      <c r="AG83" s="234">
        <v>1147.4150199999999</v>
      </c>
    </row>
    <row r="84" spans="2:33" x14ac:dyDescent="0.25">
      <c r="B84" s="233" t="s">
        <v>116</v>
      </c>
      <c r="C84" s="234">
        <v>0</v>
      </c>
      <c r="D84" s="234">
        <v>0</v>
      </c>
      <c r="E84" s="234">
        <v>0</v>
      </c>
      <c r="F84" s="234">
        <v>0</v>
      </c>
      <c r="G84" s="234">
        <v>18.690000000000001</v>
      </c>
      <c r="H84" s="234">
        <v>0</v>
      </c>
      <c r="I84" s="234">
        <v>0</v>
      </c>
      <c r="J84" s="234">
        <v>0</v>
      </c>
      <c r="K84" s="234">
        <v>0</v>
      </c>
      <c r="L84" s="234">
        <v>0</v>
      </c>
      <c r="M84" s="234">
        <v>0</v>
      </c>
      <c r="N84" s="234">
        <v>0</v>
      </c>
      <c r="O84" s="234">
        <v>0</v>
      </c>
      <c r="P84" s="234">
        <v>0</v>
      </c>
      <c r="Q84" s="234">
        <v>0</v>
      </c>
      <c r="R84" s="234">
        <v>0</v>
      </c>
      <c r="S84" s="234">
        <v>0</v>
      </c>
      <c r="T84" s="234">
        <v>0</v>
      </c>
      <c r="U84" s="234">
        <v>0</v>
      </c>
      <c r="V84" s="234">
        <v>0</v>
      </c>
      <c r="W84" s="234">
        <v>3.8370000000000002</v>
      </c>
      <c r="X84" s="234">
        <v>0</v>
      </c>
      <c r="Y84" s="234">
        <v>17.213000000000001</v>
      </c>
      <c r="Z84" s="234">
        <v>0</v>
      </c>
      <c r="AA84" s="234">
        <v>62.628999999999998</v>
      </c>
      <c r="AB84" s="234">
        <v>105.78100000000001</v>
      </c>
      <c r="AC84" s="234">
        <v>0</v>
      </c>
      <c r="AD84" s="234">
        <v>0</v>
      </c>
      <c r="AE84" s="234">
        <v>0</v>
      </c>
      <c r="AF84" s="234">
        <v>0</v>
      </c>
      <c r="AG84" s="234">
        <v>208.15</v>
      </c>
    </row>
    <row r="85" spans="2:33" x14ac:dyDescent="0.25">
      <c r="B85" s="233" t="s">
        <v>117</v>
      </c>
      <c r="C85" s="234">
        <v>0</v>
      </c>
      <c r="D85" s="234">
        <v>0</v>
      </c>
      <c r="E85" s="234">
        <v>0</v>
      </c>
      <c r="F85" s="234">
        <v>0</v>
      </c>
      <c r="G85" s="234">
        <v>6</v>
      </c>
      <c r="H85" s="234">
        <v>0</v>
      </c>
      <c r="I85" s="234">
        <v>0</v>
      </c>
      <c r="J85" s="234">
        <v>0.2</v>
      </c>
      <c r="K85" s="234">
        <v>0</v>
      </c>
      <c r="L85" s="234">
        <v>0</v>
      </c>
      <c r="M85" s="234">
        <v>0</v>
      </c>
      <c r="N85" s="234">
        <v>0</v>
      </c>
      <c r="O85" s="234">
        <v>0</v>
      </c>
      <c r="P85" s="234">
        <v>0</v>
      </c>
      <c r="Q85" s="234">
        <v>0</v>
      </c>
      <c r="R85" s="234">
        <v>0</v>
      </c>
      <c r="S85" s="234">
        <v>0</v>
      </c>
      <c r="T85" s="234">
        <v>0</v>
      </c>
      <c r="U85" s="234">
        <v>0</v>
      </c>
      <c r="V85" s="234">
        <v>0</v>
      </c>
      <c r="W85" s="234">
        <v>1.8</v>
      </c>
      <c r="X85" s="234">
        <v>30.6</v>
      </c>
      <c r="Y85" s="234">
        <v>7.9</v>
      </c>
      <c r="Z85" s="234">
        <v>0</v>
      </c>
      <c r="AA85" s="234">
        <v>8.3000000000000007</v>
      </c>
      <c r="AB85" s="234">
        <v>10.6</v>
      </c>
      <c r="AC85" s="234">
        <v>0</v>
      </c>
      <c r="AD85" s="234">
        <v>0</v>
      </c>
      <c r="AE85" s="234">
        <v>0</v>
      </c>
      <c r="AF85" s="234">
        <v>0</v>
      </c>
      <c r="AG85" s="234">
        <v>65.399999999999991</v>
      </c>
    </row>
    <row r="86" spans="2:33" x14ac:dyDescent="0.25">
      <c r="B86" s="233" t="s">
        <v>118</v>
      </c>
      <c r="C86" s="234">
        <v>0</v>
      </c>
      <c r="D86" s="234">
        <v>1073.49</v>
      </c>
      <c r="E86" s="234">
        <v>0</v>
      </c>
      <c r="F86" s="234">
        <v>0</v>
      </c>
      <c r="G86" s="234">
        <v>0</v>
      </c>
      <c r="H86" s="234">
        <v>53</v>
      </c>
      <c r="I86" s="234">
        <v>0</v>
      </c>
      <c r="J86" s="234">
        <v>0.14007700000000001</v>
      </c>
      <c r="K86" s="234">
        <v>0</v>
      </c>
      <c r="L86" s="234">
        <v>11.7004</v>
      </c>
      <c r="M86" s="234">
        <v>0</v>
      </c>
      <c r="N86" s="234">
        <v>476.47399999999999</v>
      </c>
      <c r="O86" s="234">
        <v>0</v>
      </c>
      <c r="P86" s="234">
        <v>76</v>
      </c>
      <c r="Q86" s="234">
        <v>118</v>
      </c>
      <c r="R86" s="234">
        <v>0</v>
      </c>
      <c r="S86" s="234">
        <v>150</v>
      </c>
      <c r="T86" s="234">
        <v>0</v>
      </c>
      <c r="U86" s="234">
        <v>0</v>
      </c>
      <c r="V86" s="234">
        <v>0</v>
      </c>
      <c r="W86" s="234">
        <v>37.817999999999998</v>
      </c>
      <c r="X86" s="234">
        <v>0</v>
      </c>
      <c r="Y86" s="234">
        <v>0</v>
      </c>
      <c r="Z86" s="234">
        <v>0</v>
      </c>
      <c r="AA86" s="234">
        <v>0.5</v>
      </c>
      <c r="AB86" s="234">
        <v>1.1000000000000001</v>
      </c>
      <c r="AC86" s="234">
        <v>0</v>
      </c>
      <c r="AD86" s="234">
        <v>0</v>
      </c>
      <c r="AE86" s="234">
        <v>0</v>
      </c>
      <c r="AF86" s="234">
        <v>0</v>
      </c>
      <c r="AG86" s="234">
        <v>1998.2224769999998</v>
      </c>
    </row>
    <row r="87" spans="2:33" x14ac:dyDescent="0.25">
      <c r="B87" s="233" t="s">
        <v>119</v>
      </c>
      <c r="C87" s="234">
        <v>0</v>
      </c>
      <c r="D87" s="234">
        <v>64.070999999999998</v>
      </c>
      <c r="E87" s="234">
        <v>0</v>
      </c>
      <c r="F87" s="234">
        <v>0</v>
      </c>
      <c r="G87" s="234">
        <v>0</v>
      </c>
      <c r="H87" s="234">
        <v>0</v>
      </c>
      <c r="I87" s="234">
        <v>0</v>
      </c>
      <c r="J87" s="234">
        <v>2.0659999999999998</v>
      </c>
      <c r="K87" s="234">
        <v>0</v>
      </c>
      <c r="L87" s="234">
        <v>0</v>
      </c>
      <c r="M87" s="234">
        <v>0</v>
      </c>
      <c r="N87" s="234">
        <v>0</v>
      </c>
      <c r="O87" s="234">
        <v>0.40500000000000003</v>
      </c>
      <c r="P87" s="234">
        <v>8.7409999999999997</v>
      </c>
      <c r="Q87" s="234">
        <v>0</v>
      </c>
      <c r="R87" s="234">
        <v>0</v>
      </c>
      <c r="S87" s="234">
        <v>0</v>
      </c>
      <c r="T87" s="234">
        <v>0</v>
      </c>
      <c r="U87" s="234">
        <v>0</v>
      </c>
      <c r="V87" s="234">
        <v>0</v>
      </c>
      <c r="W87" s="234">
        <v>3.843</v>
      </c>
      <c r="X87" s="234">
        <v>0</v>
      </c>
      <c r="Y87" s="234">
        <v>0</v>
      </c>
      <c r="Z87" s="234">
        <v>0</v>
      </c>
      <c r="AA87" s="234">
        <v>0</v>
      </c>
      <c r="AB87" s="234">
        <v>0</v>
      </c>
      <c r="AC87" s="234">
        <v>0</v>
      </c>
      <c r="AD87" s="234">
        <v>0</v>
      </c>
      <c r="AE87" s="234">
        <v>0</v>
      </c>
      <c r="AF87" s="234">
        <v>76.534999999999997</v>
      </c>
      <c r="AG87" s="234">
        <v>155.661</v>
      </c>
    </row>
    <row r="88" spans="2:33" x14ac:dyDescent="0.25">
      <c r="B88" s="233" t="s">
        <v>120</v>
      </c>
      <c r="C88" s="234">
        <v>0</v>
      </c>
      <c r="D88" s="234">
        <v>666.66499999999996</v>
      </c>
      <c r="E88" s="234">
        <v>0</v>
      </c>
      <c r="F88" s="234">
        <v>0</v>
      </c>
      <c r="G88" s="234">
        <v>0</v>
      </c>
      <c r="H88" s="234">
        <v>0</v>
      </c>
      <c r="I88" s="234">
        <v>0</v>
      </c>
      <c r="J88" s="234">
        <v>0</v>
      </c>
      <c r="K88" s="234">
        <v>0</v>
      </c>
      <c r="L88" s="234">
        <v>3</v>
      </c>
      <c r="M88" s="234">
        <v>53.305199999999999</v>
      </c>
      <c r="N88" s="234">
        <v>0</v>
      </c>
      <c r="O88" s="234">
        <v>58.2986</v>
      </c>
      <c r="P88" s="234">
        <v>66</v>
      </c>
      <c r="Q88" s="234">
        <v>0</v>
      </c>
      <c r="R88" s="234">
        <v>0</v>
      </c>
      <c r="S88" s="234">
        <v>0</v>
      </c>
      <c r="T88" s="234">
        <v>58.7179</v>
      </c>
      <c r="U88" s="234">
        <v>0</v>
      </c>
      <c r="V88" s="234">
        <v>0</v>
      </c>
      <c r="W88" s="234">
        <v>40.5974</v>
      </c>
      <c r="X88" s="234">
        <v>0</v>
      </c>
      <c r="Y88" s="234">
        <v>0</v>
      </c>
      <c r="Z88" s="234">
        <v>0</v>
      </c>
      <c r="AA88" s="234">
        <v>0</v>
      </c>
      <c r="AB88" s="234">
        <v>0</v>
      </c>
      <c r="AC88" s="234">
        <v>0</v>
      </c>
      <c r="AD88" s="234">
        <v>0</v>
      </c>
      <c r="AE88" s="234">
        <v>0</v>
      </c>
      <c r="AF88" s="234">
        <v>0</v>
      </c>
      <c r="AG88" s="234">
        <v>946.58409999999992</v>
      </c>
    </row>
    <row r="89" spans="2:33" x14ac:dyDescent="0.25">
      <c r="B89" s="233" t="s">
        <v>121</v>
      </c>
      <c r="C89" s="234">
        <v>0</v>
      </c>
      <c r="D89" s="234">
        <v>0</v>
      </c>
      <c r="E89" s="234">
        <v>0</v>
      </c>
      <c r="F89" s="234">
        <v>0</v>
      </c>
      <c r="G89" s="234">
        <v>0</v>
      </c>
      <c r="H89" s="234">
        <v>0</v>
      </c>
      <c r="I89" s="234">
        <v>0</v>
      </c>
      <c r="J89" s="234">
        <v>0.121</v>
      </c>
      <c r="K89" s="234">
        <v>0</v>
      </c>
      <c r="L89" s="234">
        <v>0</v>
      </c>
      <c r="M89" s="234">
        <v>0</v>
      </c>
      <c r="N89" s="234">
        <v>0</v>
      </c>
      <c r="O89" s="234">
        <v>0</v>
      </c>
      <c r="P89" s="234">
        <v>3.2949999999999999</v>
      </c>
      <c r="Q89" s="234">
        <v>0</v>
      </c>
      <c r="R89" s="234">
        <v>0</v>
      </c>
      <c r="S89" s="234">
        <v>0</v>
      </c>
      <c r="T89" s="234">
        <v>0</v>
      </c>
      <c r="U89" s="234">
        <v>0</v>
      </c>
      <c r="V89" s="234">
        <v>0</v>
      </c>
      <c r="W89" s="234">
        <v>0.496</v>
      </c>
      <c r="X89" s="234">
        <v>0</v>
      </c>
      <c r="Y89" s="234">
        <v>0</v>
      </c>
      <c r="Z89" s="234">
        <v>0</v>
      </c>
      <c r="AA89" s="234">
        <v>0</v>
      </c>
      <c r="AB89" s="234">
        <v>0</v>
      </c>
      <c r="AC89" s="234">
        <v>0</v>
      </c>
      <c r="AD89" s="234">
        <v>0</v>
      </c>
      <c r="AE89" s="234">
        <v>0</v>
      </c>
      <c r="AF89" s="234">
        <v>25.521999999999998</v>
      </c>
      <c r="AG89" s="234">
        <v>29.433999999999997</v>
      </c>
    </row>
    <row r="90" spans="2:33" x14ac:dyDescent="0.25">
      <c r="B90" s="233" t="s">
        <v>122</v>
      </c>
      <c r="C90" s="234">
        <v>0</v>
      </c>
      <c r="D90" s="234">
        <v>0</v>
      </c>
      <c r="E90" s="234">
        <v>0</v>
      </c>
      <c r="F90" s="234">
        <v>0</v>
      </c>
      <c r="G90" s="234">
        <v>0</v>
      </c>
      <c r="H90" s="234">
        <v>0</v>
      </c>
      <c r="I90" s="234">
        <v>0</v>
      </c>
      <c r="J90" s="234">
        <v>0.86099999999999999</v>
      </c>
      <c r="K90" s="234">
        <v>0</v>
      </c>
      <c r="L90" s="234">
        <v>0</v>
      </c>
      <c r="M90" s="234">
        <v>0</v>
      </c>
      <c r="N90" s="234">
        <v>0</v>
      </c>
      <c r="O90" s="234">
        <v>0</v>
      </c>
      <c r="P90" s="234">
        <v>0</v>
      </c>
      <c r="Q90" s="234">
        <v>0</v>
      </c>
      <c r="R90" s="234">
        <v>0</v>
      </c>
      <c r="S90" s="234">
        <v>0</v>
      </c>
      <c r="T90" s="234">
        <v>0</v>
      </c>
      <c r="U90" s="234">
        <v>0</v>
      </c>
      <c r="V90" s="234">
        <v>0</v>
      </c>
      <c r="W90" s="234">
        <v>2.2429999999999999</v>
      </c>
      <c r="X90" s="234">
        <v>0</v>
      </c>
      <c r="Y90" s="234">
        <v>0</v>
      </c>
      <c r="Z90" s="234">
        <v>0</v>
      </c>
      <c r="AA90" s="234">
        <v>0</v>
      </c>
      <c r="AB90" s="234">
        <v>0</v>
      </c>
      <c r="AC90" s="234">
        <v>0</v>
      </c>
      <c r="AD90" s="234">
        <v>0</v>
      </c>
      <c r="AE90" s="234">
        <v>0</v>
      </c>
      <c r="AF90" s="234">
        <v>64.146000000000001</v>
      </c>
      <c r="AG90" s="234">
        <v>67.25</v>
      </c>
    </row>
    <row r="91" spans="2:33" x14ac:dyDescent="0.25">
      <c r="B91" s="233" t="s">
        <v>123</v>
      </c>
      <c r="C91" s="234">
        <v>0</v>
      </c>
      <c r="D91" s="234">
        <v>0</v>
      </c>
      <c r="E91" s="234">
        <v>0</v>
      </c>
      <c r="F91" s="234">
        <v>0</v>
      </c>
      <c r="G91" s="234">
        <v>0</v>
      </c>
      <c r="H91" s="234">
        <v>1.3220000000000001</v>
      </c>
      <c r="I91" s="234">
        <v>0</v>
      </c>
      <c r="J91" s="234">
        <v>0</v>
      </c>
      <c r="K91" s="234">
        <v>0</v>
      </c>
      <c r="L91" s="234">
        <v>0</v>
      </c>
      <c r="M91" s="234">
        <v>0</v>
      </c>
      <c r="N91" s="234">
        <v>0</v>
      </c>
      <c r="O91" s="234">
        <v>0</v>
      </c>
      <c r="P91" s="234">
        <v>2.976</v>
      </c>
      <c r="Q91" s="234">
        <v>0</v>
      </c>
      <c r="R91" s="234">
        <v>0</v>
      </c>
      <c r="S91" s="234">
        <v>0</v>
      </c>
      <c r="T91" s="234">
        <v>0</v>
      </c>
      <c r="U91" s="234">
        <v>0</v>
      </c>
      <c r="V91" s="234">
        <v>0</v>
      </c>
      <c r="W91" s="234">
        <v>0.78200000000000003</v>
      </c>
      <c r="X91" s="234">
        <v>0</v>
      </c>
      <c r="Y91" s="234">
        <v>0</v>
      </c>
      <c r="Z91" s="234">
        <v>0</v>
      </c>
      <c r="AA91" s="234">
        <v>0</v>
      </c>
      <c r="AB91" s="234">
        <v>0</v>
      </c>
      <c r="AC91" s="234">
        <v>0</v>
      </c>
      <c r="AD91" s="234">
        <v>0</v>
      </c>
      <c r="AE91" s="234">
        <v>0</v>
      </c>
      <c r="AF91" s="234">
        <v>26.085999999999999</v>
      </c>
      <c r="AG91" s="234">
        <v>31.165999999999997</v>
      </c>
    </row>
    <row r="92" spans="2:33" x14ac:dyDescent="0.25">
      <c r="B92" s="233" t="s">
        <v>124</v>
      </c>
      <c r="C92" s="234">
        <v>0</v>
      </c>
      <c r="D92" s="234">
        <v>0</v>
      </c>
      <c r="E92" s="234">
        <v>0</v>
      </c>
      <c r="F92" s="234">
        <v>0</v>
      </c>
      <c r="G92" s="234">
        <v>0</v>
      </c>
      <c r="H92" s="234">
        <v>0</v>
      </c>
      <c r="I92" s="234">
        <v>0</v>
      </c>
      <c r="J92" s="234">
        <v>3.323</v>
      </c>
      <c r="K92" s="234">
        <v>0</v>
      </c>
      <c r="L92" s="234">
        <v>0</v>
      </c>
      <c r="M92" s="234">
        <v>0</v>
      </c>
      <c r="N92" s="234">
        <v>0</v>
      </c>
      <c r="O92" s="234">
        <v>0</v>
      </c>
      <c r="P92" s="234">
        <v>0</v>
      </c>
      <c r="Q92" s="234">
        <v>74.39</v>
      </c>
      <c r="R92" s="234">
        <v>0</v>
      </c>
      <c r="S92" s="234">
        <v>0</v>
      </c>
      <c r="T92" s="234">
        <v>0</v>
      </c>
      <c r="U92" s="234">
        <v>0</v>
      </c>
      <c r="V92" s="234">
        <v>0</v>
      </c>
      <c r="W92" s="234">
        <v>1.9169700000000001</v>
      </c>
      <c r="X92" s="234">
        <v>0</v>
      </c>
      <c r="Y92" s="234">
        <v>0</v>
      </c>
      <c r="Z92" s="234">
        <v>0</v>
      </c>
      <c r="AA92" s="234">
        <v>0</v>
      </c>
      <c r="AB92" s="234">
        <v>0</v>
      </c>
      <c r="AC92" s="234">
        <v>0</v>
      </c>
      <c r="AD92" s="234">
        <v>0</v>
      </c>
      <c r="AE92" s="234">
        <v>0</v>
      </c>
      <c r="AF92" s="234">
        <v>0</v>
      </c>
      <c r="AG92" s="234">
        <v>79.62997</v>
      </c>
    </row>
    <row r="93" spans="2:33" x14ac:dyDescent="0.25">
      <c r="B93" s="233" t="s">
        <v>125</v>
      </c>
      <c r="C93" s="234">
        <v>0</v>
      </c>
      <c r="D93" s="234">
        <v>0</v>
      </c>
      <c r="E93" s="234">
        <v>0</v>
      </c>
      <c r="F93" s="234">
        <v>0</v>
      </c>
      <c r="G93" s="234">
        <v>0.3</v>
      </c>
      <c r="H93" s="234">
        <v>0</v>
      </c>
      <c r="I93" s="234">
        <v>0</v>
      </c>
      <c r="J93" s="234">
        <v>0.3</v>
      </c>
      <c r="K93" s="234">
        <v>0</v>
      </c>
      <c r="L93" s="234">
        <v>0</v>
      </c>
      <c r="M93" s="234">
        <v>0</v>
      </c>
      <c r="N93" s="234">
        <v>0</v>
      </c>
      <c r="O93" s="234">
        <v>0</v>
      </c>
      <c r="P93" s="234">
        <v>11.2</v>
      </c>
      <c r="Q93" s="234">
        <v>0</v>
      </c>
      <c r="R93" s="234">
        <v>0</v>
      </c>
      <c r="S93" s="234">
        <v>75.400000000000006</v>
      </c>
      <c r="T93" s="234">
        <v>0</v>
      </c>
      <c r="U93" s="234">
        <v>0</v>
      </c>
      <c r="V93" s="234">
        <v>0</v>
      </c>
      <c r="W93" s="234">
        <v>2.2000000000000002</v>
      </c>
      <c r="X93" s="234">
        <v>0</v>
      </c>
      <c r="Y93" s="234">
        <v>2.2999999999999998</v>
      </c>
      <c r="Z93" s="234">
        <v>0</v>
      </c>
      <c r="AA93" s="234">
        <v>0</v>
      </c>
      <c r="AB93" s="234">
        <v>0</v>
      </c>
      <c r="AC93" s="234">
        <v>0</v>
      </c>
      <c r="AD93" s="234">
        <v>0</v>
      </c>
      <c r="AE93" s="234">
        <v>0</v>
      </c>
      <c r="AF93" s="234">
        <v>0</v>
      </c>
      <c r="AG93" s="234">
        <v>91.7</v>
      </c>
    </row>
    <row r="94" spans="2:33" x14ac:dyDescent="0.25">
      <c r="B94" s="233" t="s">
        <v>126</v>
      </c>
      <c r="C94" s="234">
        <v>0</v>
      </c>
      <c r="D94" s="234">
        <v>0</v>
      </c>
      <c r="E94" s="234">
        <v>0</v>
      </c>
      <c r="F94" s="234">
        <v>0</v>
      </c>
      <c r="G94" s="234">
        <v>3.472</v>
      </c>
      <c r="H94" s="234">
        <v>0</v>
      </c>
      <c r="I94" s="234">
        <v>0</v>
      </c>
      <c r="J94" s="234">
        <v>0.13700000000000001</v>
      </c>
      <c r="K94" s="234">
        <v>0</v>
      </c>
      <c r="L94" s="234">
        <v>0</v>
      </c>
      <c r="M94" s="234">
        <v>0</v>
      </c>
      <c r="N94" s="234">
        <v>0</v>
      </c>
      <c r="O94" s="234">
        <v>0</v>
      </c>
      <c r="P94" s="234">
        <v>0</v>
      </c>
      <c r="Q94" s="234">
        <v>0</v>
      </c>
      <c r="R94" s="234">
        <v>0</v>
      </c>
      <c r="S94" s="234">
        <v>45.095999999999997</v>
      </c>
      <c r="T94" s="234">
        <v>0</v>
      </c>
      <c r="U94" s="234">
        <v>0</v>
      </c>
      <c r="V94" s="234">
        <v>0</v>
      </c>
      <c r="W94" s="234">
        <v>4</v>
      </c>
      <c r="X94" s="234">
        <v>0</v>
      </c>
      <c r="Y94" s="234">
        <v>0</v>
      </c>
      <c r="Z94" s="234">
        <v>0</v>
      </c>
      <c r="AA94" s="234">
        <v>8.8000000000000007</v>
      </c>
      <c r="AB94" s="234">
        <v>15.8</v>
      </c>
      <c r="AC94" s="234">
        <v>0</v>
      </c>
      <c r="AD94" s="234">
        <v>0</v>
      </c>
      <c r="AE94" s="234">
        <v>0</v>
      </c>
      <c r="AF94" s="234">
        <v>0</v>
      </c>
      <c r="AG94" s="234">
        <v>77.304999999999993</v>
      </c>
    </row>
    <row r="95" spans="2:33" x14ac:dyDescent="0.25">
      <c r="B95" s="233" t="s">
        <v>127</v>
      </c>
      <c r="C95" s="234">
        <v>0</v>
      </c>
      <c r="D95" s="234">
        <v>0</v>
      </c>
      <c r="E95" s="234">
        <v>0</v>
      </c>
      <c r="F95" s="234">
        <v>0</v>
      </c>
      <c r="G95" s="234">
        <v>1.978</v>
      </c>
      <c r="H95" s="234">
        <v>0</v>
      </c>
      <c r="I95" s="234">
        <v>0</v>
      </c>
      <c r="J95" s="234">
        <v>0.32700000000000001</v>
      </c>
      <c r="K95" s="234">
        <v>0</v>
      </c>
      <c r="L95" s="234">
        <v>0</v>
      </c>
      <c r="M95" s="234">
        <v>0</v>
      </c>
      <c r="N95" s="234">
        <v>0</v>
      </c>
      <c r="O95" s="234">
        <v>0</v>
      </c>
      <c r="P95" s="234">
        <v>0</v>
      </c>
      <c r="Q95" s="234">
        <v>0</v>
      </c>
      <c r="R95" s="234">
        <v>0</v>
      </c>
      <c r="S95" s="234">
        <v>0</v>
      </c>
      <c r="T95" s="234">
        <v>0</v>
      </c>
      <c r="U95" s="234">
        <v>0</v>
      </c>
      <c r="V95" s="234">
        <v>0</v>
      </c>
      <c r="W95" s="234">
        <v>0.95</v>
      </c>
      <c r="X95" s="234">
        <v>0</v>
      </c>
      <c r="Y95" s="234">
        <v>0</v>
      </c>
      <c r="Z95" s="234">
        <v>0</v>
      </c>
      <c r="AA95" s="234">
        <v>0</v>
      </c>
      <c r="AB95" s="234">
        <v>0</v>
      </c>
      <c r="AC95" s="234">
        <v>0</v>
      </c>
      <c r="AD95" s="234">
        <v>0</v>
      </c>
      <c r="AE95" s="234">
        <v>0</v>
      </c>
      <c r="AF95" s="234">
        <v>27.643999999999998</v>
      </c>
      <c r="AG95" s="234">
        <v>30.898999999999997</v>
      </c>
    </row>
    <row r="96" spans="2:33" x14ac:dyDescent="0.25">
      <c r="B96" s="233" t="s">
        <v>128</v>
      </c>
      <c r="C96" s="234">
        <v>0</v>
      </c>
      <c r="D96" s="234">
        <v>0</v>
      </c>
      <c r="E96" s="234">
        <v>0</v>
      </c>
      <c r="F96" s="234">
        <v>0</v>
      </c>
      <c r="G96" s="234">
        <v>0.45100000000000001</v>
      </c>
      <c r="H96" s="234">
        <v>0.61099999999999999</v>
      </c>
      <c r="I96" s="234">
        <v>0</v>
      </c>
      <c r="J96" s="234">
        <v>3.5000000000000003E-2</v>
      </c>
      <c r="K96" s="234">
        <v>0</v>
      </c>
      <c r="L96" s="234">
        <v>0</v>
      </c>
      <c r="M96" s="234">
        <v>0</v>
      </c>
      <c r="N96" s="234">
        <v>0</v>
      </c>
      <c r="O96" s="234">
        <v>0</v>
      </c>
      <c r="P96" s="234">
        <v>13.513</v>
      </c>
      <c r="Q96" s="234">
        <v>3.5859999999999999</v>
      </c>
      <c r="R96" s="234">
        <v>0</v>
      </c>
      <c r="S96" s="234">
        <v>0</v>
      </c>
      <c r="T96" s="234">
        <v>0</v>
      </c>
      <c r="U96" s="234">
        <v>0</v>
      </c>
      <c r="V96" s="234">
        <v>0</v>
      </c>
      <c r="W96" s="234">
        <v>1.6850000000000001</v>
      </c>
      <c r="X96" s="234">
        <v>0</v>
      </c>
      <c r="Y96" s="234">
        <v>4.7560000000000002</v>
      </c>
      <c r="Z96" s="234">
        <v>0</v>
      </c>
      <c r="AA96" s="234">
        <v>0</v>
      </c>
      <c r="AB96" s="234">
        <v>0</v>
      </c>
      <c r="AC96" s="234">
        <v>18.303000000000001</v>
      </c>
      <c r="AD96" s="234">
        <v>7.2999999999999995E-2</v>
      </c>
      <c r="AE96" s="234">
        <v>0</v>
      </c>
      <c r="AF96" s="234">
        <v>61.945</v>
      </c>
      <c r="AG96" s="234">
        <v>104.958</v>
      </c>
    </row>
    <row r="97" spans="1:33" x14ac:dyDescent="0.25">
      <c r="B97" s="233" t="s">
        <v>129</v>
      </c>
      <c r="C97" s="234">
        <v>0</v>
      </c>
      <c r="D97" s="234">
        <v>0</v>
      </c>
      <c r="E97" s="234">
        <v>0</v>
      </c>
      <c r="F97" s="234">
        <v>0</v>
      </c>
      <c r="G97" s="234">
        <v>4.1079999999999997</v>
      </c>
      <c r="H97" s="234">
        <v>0</v>
      </c>
      <c r="I97" s="234">
        <v>0</v>
      </c>
      <c r="J97" s="234">
        <v>0.245</v>
      </c>
      <c r="K97" s="234">
        <v>0</v>
      </c>
      <c r="L97" s="234">
        <v>0</v>
      </c>
      <c r="M97" s="234">
        <v>0</v>
      </c>
      <c r="N97" s="234">
        <v>0</v>
      </c>
      <c r="O97" s="234">
        <v>0</v>
      </c>
      <c r="P97" s="234">
        <v>6.5140000000000002</v>
      </c>
      <c r="Q97" s="234">
        <v>0</v>
      </c>
      <c r="R97" s="234">
        <v>0</v>
      </c>
      <c r="S97" s="234">
        <v>58.945</v>
      </c>
      <c r="T97" s="234">
        <v>0</v>
      </c>
      <c r="U97" s="234">
        <v>0</v>
      </c>
      <c r="V97" s="234">
        <v>0</v>
      </c>
      <c r="W97" s="234">
        <v>1.5</v>
      </c>
      <c r="X97" s="234">
        <v>0</v>
      </c>
      <c r="Y97" s="234">
        <v>7.1829999999999998</v>
      </c>
      <c r="Z97" s="234">
        <v>0</v>
      </c>
      <c r="AA97" s="234">
        <v>0</v>
      </c>
      <c r="AB97" s="234">
        <v>0</v>
      </c>
      <c r="AC97" s="234">
        <v>0</v>
      </c>
      <c r="AD97" s="234">
        <v>0</v>
      </c>
      <c r="AE97" s="234">
        <v>0</v>
      </c>
      <c r="AF97" s="234">
        <v>0</v>
      </c>
      <c r="AG97" s="234">
        <v>78.495000000000005</v>
      </c>
    </row>
    <row r="98" spans="1:33" x14ac:dyDescent="0.25">
      <c r="A98" s="230" t="s">
        <v>130</v>
      </c>
      <c r="B98" s="231"/>
      <c r="C98" s="232"/>
      <c r="D98" s="232"/>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row>
    <row r="99" spans="1:33" x14ac:dyDescent="0.25">
      <c r="B99" s="233" t="s">
        <v>131</v>
      </c>
      <c r="C99" s="234">
        <v>0</v>
      </c>
      <c r="D99" s="234">
        <v>0</v>
      </c>
      <c r="E99" s="234">
        <v>0</v>
      </c>
      <c r="F99" s="234">
        <v>0</v>
      </c>
      <c r="G99" s="234">
        <v>0</v>
      </c>
      <c r="H99" s="234">
        <v>0</v>
      </c>
      <c r="I99" s="234">
        <v>0</v>
      </c>
      <c r="J99" s="234">
        <v>0</v>
      </c>
      <c r="K99" s="234">
        <v>0</v>
      </c>
      <c r="L99" s="234">
        <v>0</v>
      </c>
      <c r="M99" s="234">
        <v>0</v>
      </c>
      <c r="N99" s="234">
        <v>0</v>
      </c>
      <c r="O99" s="234">
        <v>0</v>
      </c>
      <c r="P99" s="234">
        <v>0</v>
      </c>
      <c r="Q99" s="234">
        <v>0</v>
      </c>
      <c r="R99" s="234">
        <v>0</v>
      </c>
      <c r="S99" s="234">
        <v>0</v>
      </c>
      <c r="T99" s="234">
        <v>0</v>
      </c>
      <c r="U99" s="234">
        <v>0</v>
      </c>
      <c r="V99" s="234">
        <v>0</v>
      </c>
      <c r="W99" s="234">
        <v>0</v>
      </c>
      <c r="X99" s="234">
        <v>0</v>
      </c>
      <c r="Y99" s="234">
        <v>0</v>
      </c>
      <c r="Z99" s="234">
        <v>0</v>
      </c>
      <c r="AA99" s="234">
        <v>0</v>
      </c>
      <c r="AB99" s="234">
        <v>0</v>
      </c>
      <c r="AC99" s="234">
        <v>0</v>
      </c>
      <c r="AD99" s="234">
        <v>0</v>
      </c>
      <c r="AE99" s="234">
        <v>0</v>
      </c>
      <c r="AF99" s="234">
        <v>0</v>
      </c>
      <c r="AG99" s="234">
        <v>0</v>
      </c>
    </row>
    <row r="100" spans="1:33" x14ac:dyDescent="0.25">
      <c r="A100" s="230" t="s">
        <v>132</v>
      </c>
      <c r="B100" s="231"/>
      <c r="C100" s="232"/>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2"/>
      <c r="AE100" s="232"/>
      <c r="AF100" s="232"/>
      <c r="AG100" s="232"/>
    </row>
    <row r="101" spans="1:33" x14ac:dyDescent="0.25">
      <c r="B101" s="233" t="s">
        <v>133</v>
      </c>
      <c r="C101" s="234">
        <v>0</v>
      </c>
      <c r="D101" s="234">
        <v>124.261</v>
      </c>
      <c r="E101" s="234">
        <v>0</v>
      </c>
      <c r="F101" s="234">
        <v>3.06</v>
      </c>
      <c r="G101" s="234">
        <v>0.54785200000000001</v>
      </c>
      <c r="H101" s="234">
        <v>0</v>
      </c>
      <c r="I101" s="234">
        <v>0</v>
      </c>
      <c r="J101" s="234">
        <v>3.3000000000000002E-2</v>
      </c>
      <c r="K101" s="234">
        <v>0</v>
      </c>
      <c r="L101" s="234">
        <v>0</v>
      </c>
      <c r="M101" s="234">
        <v>0</v>
      </c>
      <c r="N101" s="234">
        <v>0</v>
      </c>
      <c r="O101" s="234">
        <v>0</v>
      </c>
      <c r="P101" s="234">
        <v>12.33</v>
      </c>
      <c r="Q101" s="234">
        <v>0</v>
      </c>
      <c r="R101" s="234">
        <v>3.06</v>
      </c>
      <c r="S101" s="234">
        <v>10.1</v>
      </c>
      <c r="T101" s="234">
        <v>0</v>
      </c>
      <c r="U101" s="234">
        <v>0</v>
      </c>
      <c r="V101" s="234">
        <v>0</v>
      </c>
      <c r="W101" s="234">
        <v>3.16134</v>
      </c>
      <c r="X101" s="234">
        <v>0</v>
      </c>
      <c r="Y101" s="234">
        <v>0</v>
      </c>
      <c r="Z101" s="234">
        <v>0</v>
      </c>
      <c r="AA101" s="234">
        <v>0</v>
      </c>
      <c r="AB101" s="234">
        <v>0</v>
      </c>
      <c r="AC101" s="234">
        <v>0</v>
      </c>
      <c r="AD101" s="234">
        <v>0</v>
      </c>
      <c r="AE101" s="234">
        <v>0</v>
      </c>
      <c r="AF101" s="234">
        <v>2.0941200000000002</v>
      </c>
      <c r="AG101" s="234">
        <v>158.647312</v>
      </c>
    </row>
    <row r="102" spans="1:33" x14ac:dyDescent="0.25">
      <c r="B102" s="233" t="s">
        <v>134</v>
      </c>
      <c r="C102" s="234">
        <v>0</v>
      </c>
      <c r="D102" s="234">
        <v>0</v>
      </c>
      <c r="E102" s="234">
        <v>0</v>
      </c>
      <c r="F102" s="234">
        <v>1.5429999999999999</v>
      </c>
      <c r="G102" s="234">
        <v>6.8000000000000005E-2</v>
      </c>
      <c r="H102" s="234">
        <v>0</v>
      </c>
      <c r="I102" s="234">
        <v>0</v>
      </c>
      <c r="J102" s="234">
        <v>0</v>
      </c>
      <c r="K102" s="234">
        <v>0</v>
      </c>
      <c r="L102" s="234">
        <v>0</v>
      </c>
      <c r="M102" s="234">
        <v>0</v>
      </c>
      <c r="N102" s="234">
        <v>0</v>
      </c>
      <c r="O102" s="234">
        <v>0</v>
      </c>
      <c r="P102" s="234">
        <v>0</v>
      </c>
      <c r="Q102" s="234">
        <v>0</v>
      </c>
      <c r="R102" s="234">
        <v>1.5429999999999999</v>
      </c>
      <c r="S102" s="234">
        <v>1.5429999999999999</v>
      </c>
      <c r="T102" s="234">
        <v>0</v>
      </c>
      <c r="U102" s="234">
        <v>0</v>
      </c>
      <c r="V102" s="234">
        <v>0</v>
      </c>
      <c r="W102" s="234">
        <v>8.6760000000000004E-2</v>
      </c>
      <c r="X102" s="234">
        <v>0</v>
      </c>
      <c r="Y102" s="234">
        <v>0</v>
      </c>
      <c r="Z102" s="234">
        <v>0</v>
      </c>
      <c r="AA102" s="234">
        <v>0</v>
      </c>
      <c r="AB102" s="234">
        <v>0</v>
      </c>
      <c r="AC102" s="234">
        <v>0</v>
      </c>
      <c r="AD102" s="234">
        <v>0</v>
      </c>
      <c r="AE102" s="234">
        <v>0</v>
      </c>
      <c r="AF102" s="234">
        <v>0</v>
      </c>
      <c r="AG102" s="234">
        <v>4.78376</v>
      </c>
    </row>
    <row r="103" spans="1:33" x14ac:dyDescent="0.25">
      <c r="B103" s="233" t="s">
        <v>135</v>
      </c>
      <c r="C103" s="234">
        <v>0</v>
      </c>
      <c r="D103" s="234">
        <v>0</v>
      </c>
      <c r="E103" s="234">
        <v>0</v>
      </c>
      <c r="F103" s="234">
        <v>7.75</v>
      </c>
      <c r="G103" s="234">
        <v>0.107</v>
      </c>
      <c r="H103" s="234">
        <v>0</v>
      </c>
      <c r="I103" s="234">
        <v>0</v>
      </c>
      <c r="J103" s="234">
        <v>0</v>
      </c>
      <c r="K103" s="234">
        <v>0</v>
      </c>
      <c r="L103" s="234">
        <v>0</v>
      </c>
      <c r="M103" s="234">
        <v>0</v>
      </c>
      <c r="N103" s="234">
        <v>0</v>
      </c>
      <c r="O103" s="234">
        <v>0</v>
      </c>
      <c r="P103" s="234">
        <v>0</v>
      </c>
      <c r="Q103" s="234">
        <v>0</v>
      </c>
      <c r="R103" s="234">
        <v>7.75</v>
      </c>
      <c r="S103" s="234">
        <v>7.75</v>
      </c>
      <c r="T103" s="234">
        <v>0</v>
      </c>
      <c r="U103" s="234">
        <v>0</v>
      </c>
      <c r="V103" s="234">
        <v>0</v>
      </c>
      <c r="W103" s="234">
        <v>0.43206</v>
      </c>
      <c r="X103" s="234">
        <v>0</v>
      </c>
      <c r="Y103" s="234">
        <v>0</v>
      </c>
      <c r="Z103" s="234">
        <v>0</v>
      </c>
      <c r="AA103" s="234">
        <v>0</v>
      </c>
      <c r="AB103" s="234">
        <v>0</v>
      </c>
      <c r="AC103" s="234">
        <v>0</v>
      </c>
      <c r="AD103" s="234">
        <v>0</v>
      </c>
      <c r="AE103" s="234">
        <v>0</v>
      </c>
      <c r="AF103" s="234">
        <v>0</v>
      </c>
      <c r="AG103" s="234">
        <v>23.789059999999999</v>
      </c>
    </row>
    <row r="104" spans="1:33" x14ac:dyDescent="0.25">
      <c r="A104" s="230" t="s">
        <v>136</v>
      </c>
      <c r="B104" s="231"/>
      <c r="C104" s="232"/>
      <c r="D104" s="232"/>
      <c r="E104" s="232"/>
      <c r="F104" s="232"/>
      <c r="G104" s="232"/>
      <c r="H104" s="232"/>
      <c r="I104" s="232"/>
      <c r="J104" s="232"/>
      <c r="K104" s="232"/>
      <c r="L104" s="232"/>
      <c r="M104" s="232"/>
      <c r="N104" s="232"/>
      <c r="O104" s="232"/>
      <c r="P104" s="232"/>
      <c r="Q104" s="232"/>
      <c r="R104" s="232"/>
      <c r="S104" s="232"/>
      <c r="T104" s="232"/>
      <c r="U104" s="232"/>
      <c r="V104" s="232"/>
      <c r="W104" s="232"/>
      <c r="X104" s="232"/>
      <c r="Y104" s="232"/>
      <c r="Z104" s="232"/>
      <c r="AA104" s="232"/>
      <c r="AB104" s="232"/>
      <c r="AC104" s="232"/>
      <c r="AD104" s="232"/>
      <c r="AE104" s="232"/>
      <c r="AF104" s="232"/>
      <c r="AG104" s="232"/>
    </row>
    <row r="105" spans="1:33" x14ac:dyDescent="0.25">
      <c r="B105" s="233" t="s">
        <v>137</v>
      </c>
      <c r="C105" s="234">
        <v>0</v>
      </c>
      <c r="D105" s="234">
        <v>0</v>
      </c>
      <c r="E105" s="234">
        <v>0</v>
      </c>
      <c r="F105" s="234">
        <v>0</v>
      </c>
      <c r="G105" s="234">
        <v>0</v>
      </c>
      <c r="H105" s="234">
        <v>0</v>
      </c>
      <c r="I105" s="234">
        <v>0</v>
      </c>
      <c r="J105" s="234">
        <v>0</v>
      </c>
      <c r="K105" s="234">
        <v>0</v>
      </c>
      <c r="L105" s="234">
        <v>0</v>
      </c>
      <c r="M105" s="234">
        <v>0</v>
      </c>
      <c r="N105" s="234">
        <v>0</v>
      </c>
      <c r="O105" s="234">
        <v>0</v>
      </c>
      <c r="P105" s="234">
        <v>0</v>
      </c>
      <c r="Q105" s="234">
        <v>0</v>
      </c>
      <c r="R105" s="234">
        <v>0</v>
      </c>
      <c r="S105" s="234">
        <v>0</v>
      </c>
      <c r="T105" s="234">
        <v>0</v>
      </c>
      <c r="U105" s="234">
        <v>0</v>
      </c>
      <c r="V105" s="234">
        <v>0</v>
      </c>
      <c r="W105" s="234">
        <v>0</v>
      </c>
      <c r="X105" s="234">
        <v>0</v>
      </c>
      <c r="Y105" s="234">
        <v>0</v>
      </c>
      <c r="Z105" s="234">
        <v>0</v>
      </c>
      <c r="AA105" s="234">
        <v>0</v>
      </c>
      <c r="AB105" s="234">
        <v>0</v>
      </c>
      <c r="AC105" s="234">
        <v>0</v>
      </c>
      <c r="AD105" s="234">
        <v>0</v>
      </c>
      <c r="AE105" s="234">
        <v>0</v>
      </c>
      <c r="AF105" s="234">
        <v>0</v>
      </c>
      <c r="AG105" s="234">
        <v>0</v>
      </c>
    </row>
    <row r="106" spans="1:33" x14ac:dyDescent="0.25">
      <c r="A106" s="230" t="s">
        <v>138</v>
      </c>
      <c r="B106" s="231"/>
      <c r="C106" s="232"/>
      <c r="D106" s="232"/>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2"/>
      <c r="AA106" s="232"/>
      <c r="AB106" s="232"/>
      <c r="AC106" s="232"/>
      <c r="AD106" s="232"/>
      <c r="AE106" s="232"/>
      <c r="AF106" s="232"/>
      <c r="AG106" s="232"/>
    </row>
    <row r="107" spans="1:33" x14ac:dyDescent="0.25">
      <c r="B107" s="233" t="s">
        <v>139</v>
      </c>
      <c r="C107" s="234">
        <v>0</v>
      </c>
      <c r="D107" s="234">
        <v>0</v>
      </c>
      <c r="E107" s="234">
        <v>0</v>
      </c>
      <c r="F107" s="234">
        <v>0</v>
      </c>
      <c r="G107" s="234">
        <v>0</v>
      </c>
      <c r="H107" s="234">
        <v>0</v>
      </c>
      <c r="I107" s="234">
        <v>0</v>
      </c>
      <c r="J107" s="234">
        <v>0.59</v>
      </c>
      <c r="K107" s="234">
        <v>0</v>
      </c>
      <c r="L107" s="234">
        <v>0</v>
      </c>
      <c r="M107" s="234">
        <v>0</v>
      </c>
      <c r="N107" s="234">
        <v>0</v>
      </c>
      <c r="O107" s="234">
        <v>0</v>
      </c>
      <c r="P107" s="234">
        <v>8.1999999999999993</v>
      </c>
      <c r="Q107" s="234">
        <v>0</v>
      </c>
      <c r="R107" s="234">
        <v>0</v>
      </c>
      <c r="S107" s="234">
        <v>0</v>
      </c>
      <c r="T107" s="234">
        <v>0</v>
      </c>
      <c r="U107" s="234">
        <v>0</v>
      </c>
      <c r="V107" s="234">
        <v>0</v>
      </c>
      <c r="W107" s="234">
        <v>1.3</v>
      </c>
      <c r="X107" s="234">
        <v>0</v>
      </c>
      <c r="Y107" s="234">
        <v>4.5999999999999996</v>
      </c>
      <c r="Z107" s="234">
        <v>0</v>
      </c>
      <c r="AA107" s="234">
        <v>0</v>
      </c>
      <c r="AB107" s="234">
        <v>0</v>
      </c>
      <c r="AC107" s="234">
        <v>0</v>
      </c>
      <c r="AD107" s="234">
        <v>0</v>
      </c>
      <c r="AE107" s="234">
        <v>0</v>
      </c>
      <c r="AF107" s="234">
        <v>54.6</v>
      </c>
      <c r="AG107" s="234">
        <v>69.290000000000006</v>
      </c>
    </row>
    <row r="108" spans="1:33" x14ac:dyDescent="0.25">
      <c r="A108" s="230" t="s">
        <v>140</v>
      </c>
      <c r="B108" s="231"/>
      <c r="C108" s="232"/>
      <c r="D108" s="232"/>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c r="AA108" s="232"/>
      <c r="AB108" s="232"/>
      <c r="AC108" s="232"/>
      <c r="AD108" s="232"/>
      <c r="AE108" s="232"/>
      <c r="AF108" s="232"/>
      <c r="AG108" s="232"/>
    </row>
    <row r="109" spans="1:33" x14ac:dyDescent="0.25">
      <c r="B109" s="233" t="s">
        <v>141</v>
      </c>
      <c r="C109" s="234">
        <v>0</v>
      </c>
      <c r="D109" s="234">
        <v>0</v>
      </c>
      <c r="E109" s="234">
        <v>0</v>
      </c>
      <c r="F109" s="234">
        <v>0</v>
      </c>
      <c r="G109" s="234">
        <v>0</v>
      </c>
      <c r="H109" s="234">
        <v>2.5</v>
      </c>
      <c r="I109" s="234">
        <v>2.2999999999999998</v>
      </c>
      <c r="J109" s="234">
        <v>0.74724599999999997</v>
      </c>
      <c r="K109" s="234">
        <v>0</v>
      </c>
      <c r="L109" s="234">
        <v>0</v>
      </c>
      <c r="M109" s="234">
        <v>5.9765100000000002</v>
      </c>
      <c r="N109" s="234">
        <v>0</v>
      </c>
      <c r="O109" s="234">
        <v>164.773</v>
      </c>
      <c r="P109" s="234">
        <v>28</v>
      </c>
      <c r="Q109" s="234">
        <v>0</v>
      </c>
      <c r="R109" s="234">
        <v>0</v>
      </c>
      <c r="S109" s="234">
        <v>3.9319099999999998</v>
      </c>
      <c r="T109" s="234">
        <v>0</v>
      </c>
      <c r="U109" s="234">
        <v>0</v>
      </c>
      <c r="V109" s="234">
        <v>0</v>
      </c>
      <c r="W109" s="234">
        <v>9.4269499999999997</v>
      </c>
      <c r="X109" s="234">
        <v>0</v>
      </c>
      <c r="Y109" s="234">
        <v>20</v>
      </c>
      <c r="Z109" s="234">
        <v>0</v>
      </c>
      <c r="AA109" s="234">
        <v>0</v>
      </c>
      <c r="AB109" s="234">
        <v>0</v>
      </c>
      <c r="AC109" s="234">
        <v>0.425676</v>
      </c>
      <c r="AD109" s="234">
        <v>0</v>
      </c>
      <c r="AE109" s="234">
        <v>0</v>
      </c>
      <c r="AF109" s="234">
        <v>0</v>
      </c>
      <c r="AG109" s="234">
        <v>238.08129199999999</v>
      </c>
    </row>
    <row r="110" spans="1:33" x14ac:dyDescent="0.25">
      <c r="A110" s="230" t="s">
        <v>142</v>
      </c>
      <c r="B110" s="231"/>
      <c r="C110" s="232"/>
      <c r="D110" s="232"/>
      <c r="E110" s="232"/>
      <c r="F110" s="232"/>
      <c r="G110" s="232"/>
      <c r="H110" s="232"/>
      <c r="I110" s="232"/>
      <c r="J110" s="232"/>
      <c r="K110" s="232"/>
      <c r="L110" s="232"/>
      <c r="M110" s="232"/>
      <c r="N110" s="232"/>
      <c r="O110" s="232"/>
      <c r="P110" s="232"/>
      <c r="Q110" s="232"/>
      <c r="R110" s="232"/>
      <c r="S110" s="232"/>
      <c r="T110" s="232"/>
      <c r="U110" s="232"/>
      <c r="V110" s="232"/>
      <c r="W110" s="232"/>
      <c r="X110" s="232"/>
      <c r="Y110" s="232"/>
      <c r="Z110" s="232"/>
      <c r="AA110" s="232"/>
      <c r="AB110" s="232"/>
      <c r="AC110" s="232"/>
      <c r="AD110" s="232"/>
      <c r="AE110" s="232"/>
      <c r="AF110" s="232"/>
      <c r="AG110" s="232"/>
    </row>
    <row r="111" spans="1:33" x14ac:dyDescent="0.25">
      <c r="B111" s="233" t="s">
        <v>143</v>
      </c>
      <c r="C111" s="234">
        <v>0</v>
      </c>
      <c r="D111" s="234">
        <v>0</v>
      </c>
      <c r="E111" s="234">
        <v>0</v>
      </c>
      <c r="F111" s="234">
        <v>123.02</v>
      </c>
      <c r="G111" s="234">
        <v>7.9340000000000002</v>
      </c>
      <c r="H111" s="234">
        <v>0</v>
      </c>
      <c r="I111" s="234">
        <v>0</v>
      </c>
      <c r="J111" s="234">
        <v>1.2147300000000001</v>
      </c>
      <c r="K111" s="234">
        <v>0</v>
      </c>
      <c r="L111" s="234">
        <v>9.7080000000000002</v>
      </c>
      <c r="M111" s="234">
        <v>366.077</v>
      </c>
      <c r="N111" s="234">
        <v>0</v>
      </c>
      <c r="O111" s="234">
        <v>0</v>
      </c>
      <c r="P111" s="234">
        <v>146.93199999999999</v>
      </c>
      <c r="Q111" s="234">
        <v>0</v>
      </c>
      <c r="R111" s="234">
        <v>0</v>
      </c>
      <c r="S111" s="234">
        <v>0</v>
      </c>
      <c r="T111" s="234">
        <v>0</v>
      </c>
      <c r="U111" s="234">
        <v>0</v>
      </c>
      <c r="V111" s="234">
        <v>0</v>
      </c>
      <c r="W111" s="234">
        <v>23.248999999999999</v>
      </c>
      <c r="X111" s="234">
        <v>0</v>
      </c>
      <c r="Y111" s="234">
        <v>0</v>
      </c>
      <c r="Z111" s="234">
        <v>0</v>
      </c>
      <c r="AA111" s="234">
        <v>0</v>
      </c>
      <c r="AB111" s="234">
        <v>0</v>
      </c>
      <c r="AC111" s="234">
        <v>0</v>
      </c>
      <c r="AD111" s="234">
        <v>0</v>
      </c>
      <c r="AE111" s="234">
        <v>0</v>
      </c>
      <c r="AF111" s="234">
        <v>0</v>
      </c>
      <c r="AG111" s="234">
        <v>678.13472999999999</v>
      </c>
    </row>
    <row r="112" spans="1:33" x14ac:dyDescent="0.25">
      <c r="B112" s="233" t="s">
        <v>144</v>
      </c>
      <c r="C112" s="234">
        <v>0</v>
      </c>
      <c r="D112" s="234">
        <v>0</v>
      </c>
      <c r="E112" s="234">
        <v>0</v>
      </c>
      <c r="F112" s="234">
        <v>0</v>
      </c>
      <c r="G112" s="234">
        <v>0</v>
      </c>
      <c r="H112" s="234">
        <v>0</v>
      </c>
      <c r="I112" s="234">
        <v>0</v>
      </c>
      <c r="J112" s="234">
        <v>0.56200000000000006</v>
      </c>
      <c r="K112" s="234">
        <v>0</v>
      </c>
      <c r="L112" s="234">
        <v>0</v>
      </c>
      <c r="M112" s="234">
        <v>0</v>
      </c>
      <c r="N112" s="234">
        <v>0</v>
      </c>
      <c r="O112" s="234">
        <v>0</v>
      </c>
      <c r="P112" s="234">
        <v>0</v>
      </c>
      <c r="Q112" s="234">
        <v>0</v>
      </c>
      <c r="R112" s="234">
        <v>0</v>
      </c>
      <c r="S112" s="234">
        <v>0</v>
      </c>
      <c r="T112" s="234">
        <v>0</v>
      </c>
      <c r="U112" s="234">
        <v>0</v>
      </c>
      <c r="V112" s="234">
        <v>0</v>
      </c>
      <c r="W112" s="234">
        <v>2.3E-2</v>
      </c>
      <c r="X112" s="234">
        <v>0</v>
      </c>
      <c r="Y112" s="234">
        <v>0.56399999999999995</v>
      </c>
      <c r="Z112" s="234">
        <v>0</v>
      </c>
      <c r="AA112" s="234">
        <v>0</v>
      </c>
      <c r="AB112" s="234">
        <v>0</v>
      </c>
      <c r="AC112" s="234">
        <v>0</v>
      </c>
      <c r="AD112" s="234">
        <v>0</v>
      </c>
      <c r="AE112" s="234">
        <v>0</v>
      </c>
      <c r="AF112" s="234">
        <v>0</v>
      </c>
      <c r="AG112" s="234">
        <v>1.149</v>
      </c>
    </row>
    <row r="113" spans="1:33" x14ac:dyDescent="0.25">
      <c r="B113" s="233" t="s">
        <v>145</v>
      </c>
      <c r="C113" s="234">
        <v>0</v>
      </c>
      <c r="D113" s="234">
        <v>0</v>
      </c>
      <c r="E113" s="234">
        <v>0</v>
      </c>
      <c r="F113" s="234">
        <v>0</v>
      </c>
      <c r="G113" s="234">
        <v>2.839</v>
      </c>
      <c r="H113" s="234">
        <v>0</v>
      </c>
      <c r="I113" s="234">
        <v>0</v>
      </c>
      <c r="J113" s="234">
        <v>0</v>
      </c>
      <c r="K113" s="234">
        <v>0</v>
      </c>
      <c r="L113" s="234">
        <v>0</v>
      </c>
      <c r="M113" s="234">
        <v>0</v>
      </c>
      <c r="N113" s="234">
        <v>0</v>
      </c>
      <c r="O113" s="234">
        <v>0</v>
      </c>
      <c r="P113" s="234">
        <v>0</v>
      </c>
      <c r="Q113" s="234">
        <v>0</v>
      </c>
      <c r="R113" s="234">
        <v>0</v>
      </c>
      <c r="S113" s="234">
        <v>0</v>
      </c>
      <c r="T113" s="234">
        <v>0</v>
      </c>
      <c r="U113" s="234">
        <v>0</v>
      </c>
      <c r="V113" s="234">
        <v>0</v>
      </c>
      <c r="W113" s="234">
        <v>0.122</v>
      </c>
      <c r="X113" s="234">
        <v>0</v>
      </c>
      <c r="Y113" s="234">
        <v>5.6840000000000002</v>
      </c>
      <c r="Z113" s="234">
        <v>0</v>
      </c>
      <c r="AA113" s="234">
        <v>0</v>
      </c>
      <c r="AB113" s="234">
        <v>0</v>
      </c>
      <c r="AC113" s="234">
        <v>0</v>
      </c>
      <c r="AD113" s="234">
        <v>0</v>
      </c>
      <c r="AE113" s="234">
        <v>0</v>
      </c>
      <c r="AF113" s="234">
        <v>0</v>
      </c>
      <c r="AG113" s="234">
        <v>8.6449999999999996</v>
      </c>
    </row>
    <row r="114" spans="1:33" x14ac:dyDescent="0.25">
      <c r="A114" s="230" t="s">
        <v>146</v>
      </c>
      <c r="B114" s="231"/>
      <c r="C114" s="232"/>
      <c r="D114" s="232"/>
      <c r="E114" s="232"/>
      <c r="F114" s="232"/>
      <c r="G114" s="232"/>
      <c r="H114" s="232"/>
      <c r="I114" s="232"/>
      <c r="J114" s="232"/>
      <c r="K114" s="232"/>
      <c r="L114" s="232"/>
      <c r="M114" s="232"/>
      <c r="N114" s="232"/>
      <c r="O114" s="232"/>
      <c r="P114" s="232"/>
      <c r="Q114" s="232"/>
      <c r="R114" s="232"/>
      <c r="S114" s="232"/>
      <c r="T114" s="232"/>
      <c r="U114" s="232"/>
      <c r="V114" s="232"/>
      <c r="W114" s="232"/>
      <c r="X114" s="232"/>
      <c r="Y114" s="232"/>
      <c r="Z114" s="232"/>
      <c r="AA114" s="232"/>
      <c r="AB114" s="232"/>
      <c r="AC114" s="232"/>
      <c r="AD114" s="232"/>
      <c r="AE114" s="232"/>
      <c r="AF114" s="232"/>
      <c r="AG114" s="232"/>
    </row>
    <row r="115" spans="1:33" x14ac:dyDescent="0.25">
      <c r="B115" s="233" t="s">
        <v>147</v>
      </c>
      <c r="C115" s="234">
        <v>0</v>
      </c>
      <c r="D115" s="234">
        <v>0</v>
      </c>
      <c r="E115" s="234">
        <v>0</v>
      </c>
      <c r="F115" s="234">
        <v>10.0627</v>
      </c>
      <c r="G115" s="234">
        <v>0.63427299999999998</v>
      </c>
      <c r="H115" s="234">
        <v>0</v>
      </c>
      <c r="I115" s="234">
        <v>0</v>
      </c>
      <c r="J115" s="234">
        <v>0</v>
      </c>
      <c r="K115" s="234">
        <v>0</v>
      </c>
      <c r="L115" s="234">
        <v>0</v>
      </c>
      <c r="M115" s="234">
        <v>36.064</v>
      </c>
      <c r="N115" s="234">
        <v>0</v>
      </c>
      <c r="O115" s="234">
        <v>0</v>
      </c>
      <c r="P115" s="234">
        <v>23.8</v>
      </c>
      <c r="Q115" s="234">
        <v>0</v>
      </c>
      <c r="R115" s="234">
        <v>0</v>
      </c>
      <c r="S115" s="234">
        <v>27.029699999999998</v>
      </c>
      <c r="T115" s="234">
        <v>0</v>
      </c>
      <c r="U115" s="234">
        <v>0</v>
      </c>
      <c r="V115" s="234">
        <v>0</v>
      </c>
      <c r="W115" s="234">
        <v>3.6713399999999998</v>
      </c>
      <c r="X115" s="234">
        <v>7.2344999999999997</v>
      </c>
      <c r="Y115" s="234">
        <v>0</v>
      </c>
      <c r="Z115" s="234">
        <v>0</v>
      </c>
      <c r="AA115" s="234">
        <v>0</v>
      </c>
      <c r="AB115" s="234">
        <v>0</v>
      </c>
      <c r="AC115" s="234">
        <v>0</v>
      </c>
      <c r="AD115" s="234">
        <v>0</v>
      </c>
      <c r="AE115" s="234">
        <v>0</v>
      </c>
      <c r="AF115" s="234">
        <v>16.599699999999999</v>
      </c>
      <c r="AG115" s="234">
        <v>125.09621300000001</v>
      </c>
    </row>
    <row r="116" spans="1:33" x14ac:dyDescent="0.25">
      <c r="B116" s="233" t="s">
        <v>148</v>
      </c>
      <c r="C116" s="234">
        <v>0</v>
      </c>
      <c r="D116" s="234">
        <v>0</v>
      </c>
      <c r="E116" s="234">
        <v>0</v>
      </c>
      <c r="F116" s="234">
        <v>0</v>
      </c>
      <c r="G116" s="234">
        <v>0.126</v>
      </c>
      <c r="H116" s="234">
        <v>0</v>
      </c>
      <c r="I116" s="234">
        <v>0</v>
      </c>
      <c r="J116" s="234">
        <v>0</v>
      </c>
      <c r="K116" s="234">
        <v>0</v>
      </c>
      <c r="L116" s="234">
        <v>0</v>
      </c>
      <c r="M116" s="234">
        <v>0</v>
      </c>
      <c r="N116" s="234">
        <v>0</v>
      </c>
      <c r="O116" s="234">
        <v>0</v>
      </c>
      <c r="P116" s="234">
        <v>0</v>
      </c>
      <c r="Q116" s="234">
        <v>0</v>
      </c>
      <c r="R116" s="234">
        <v>0</v>
      </c>
      <c r="S116" s="234">
        <v>0</v>
      </c>
      <c r="T116" s="234">
        <v>0</v>
      </c>
      <c r="U116" s="234">
        <v>0</v>
      </c>
      <c r="V116" s="234">
        <v>0</v>
      </c>
      <c r="W116" s="234">
        <v>0.12</v>
      </c>
      <c r="X116" s="234">
        <v>11.1</v>
      </c>
      <c r="Y116" s="234">
        <v>0</v>
      </c>
      <c r="Z116" s="234">
        <v>0</v>
      </c>
      <c r="AA116" s="234">
        <v>0</v>
      </c>
      <c r="AB116" s="234">
        <v>0</v>
      </c>
      <c r="AC116" s="234">
        <v>0</v>
      </c>
      <c r="AD116" s="234">
        <v>0</v>
      </c>
      <c r="AE116" s="234">
        <v>0</v>
      </c>
      <c r="AF116" s="234">
        <v>0</v>
      </c>
      <c r="AG116" s="234">
        <v>11.346</v>
      </c>
    </row>
    <row r="117" spans="1:33" x14ac:dyDescent="0.25">
      <c r="B117" s="233" t="s">
        <v>149</v>
      </c>
      <c r="C117" s="234">
        <v>0</v>
      </c>
      <c r="D117" s="234">
        <v>0</v>
      </c>
      <c r="E117" s="234">
        <v>0</v>
      </c>
      <c r="F117" s="234">
        <v>0</v>
      </c>
      <c r="G117" s="234">
        <v>0</v>
      </c>
      <c r="H117" s="234">
        <v>0</v>
      </c>
      <c r="I117" s="234">
        <v>0.36</v>
      </c>
      <c r="J117" s="234">
        <v>0</v>
      </c>
      <c r="K117" s="234">
        <v>0</v>
      </c>
      <c r="L117" s="234">
        <v>0</v>
      </c>
      <c r="M117" s="234">
        <v>0</v>
      </c>
      <c r="N117" s="234">
        <v>0</v>
      </c>
      <c r="O117" s="234">
        <v>0</v>
      </c>
      <c r="P117" s="234">
        <v>0</v>
      </c>
      <c r="Q117" s="234">
        <v>0</v>
      </c>
      <c r="R117" s="234">
        <v>0</v>
      </c>
      <c r="S117" s="234">
        <v>0</v>
      </c>
      <c r="T117" s="234">
        <v>0</v>
      </c>
      <c r="U117" s="234">
        <v>0</v>
      </c>
      <c r="V117" s="234">
        <v>0</v>
      </c>
      <c r="W117" s="234">
        <v>0.43</v>
      </c>
      <c r="X117" s="234">
        <v>0</v>
      </c>
      <c r="Y117" s="234">
        <v>4.5999999999999996</v>
      </c>
      <c r="Z117" s="234">
        <v>0</v>
      </c>
      <c r="AA117" s="234">
        <v>0</v>
      </c>
      <c r="AB117" s="234">
        <v>0</v>
      </c>
      <c r="AC117" s="234">
        <v>0</v>
      </c>
      <c r="AD117" s="234">
        <v>0</v>
      </c>
      <c r="AE117" s="234">
        <v>0</v>
      </c>
      <c r="AF117" s="234">
        <v>0</v>
      </c>
      <c r="AG117" s="234">
        <v>5.39</v>
      </c>
    </row>
    <row r="118" spans="1:33" x14ac:dyDescent="0.25">
      <c r="A118" s="230" t="s">
        <v>150</v>
      </c>
      <c r="B118" s="231"/>
      <c r="C118" s="232"/>
      <c r="D118" s="232"/>
      <c r="E118" s="232"/>
      <c r="F118" s="232"/>
      <c r="G118" s="232"/>
      <c r="H118" s="232"/>
      <c r="I118" s="232"/>
      <c r="J118" s="232"/>
      <c r="K118" s="232"/>
      <c r="L118" s="232"/>
      <c r="M118" s="232"/>
      <c r="N118" s="232"/>
      <c r="O118" s="232"/>
      <c r="P118" s="232"/>
      <c r="Q118" s="232"/>
      <c r="R118" s="232"/>
      <c r="S118" s="232"/>
      <c r="T118" s="232"/>
      <c r="U118" s="232"/>
      <c r="V118" s="232"/>
      <c r="W118" s="232"/>
      <c r="X118" s="232"/>
      <c r="Y118" s="232"/>
      <c r="Z118" s="232"/>
      <c r="AA118" s="232"/>
      <c r="AB118" s="232"/>
      <c r="AC118" s="232"/>
      <c r="AD118" s="232"/>
      <c r="AE118" s="232"/>
      <c r="AF118" s="232"/>
      <c r="AG118" s="232"/>
    </row>
    <row r="119" spans="1:33" x14ac:dyDescent="0.25">
      <c r="B119" s="233" t="s">
        <v>151</v>
      </c>
      <c r="C119" s="234">
        <v>0</v>
      </c>
      <c r="D119" s="234">
        <v>0</v>
      </c>
      <c r="E119" s="234">
        <v>0</v>
      </c>
      <c r="F119" s="234">
        <v>0</v>
      </c>
      <c r="G119" s="234">
        <v>1.837</v>
      </c>
      <c r="H119" s="234">
        <v>0</v>
      </c>
      <c r="I119" s="234">
        <v>0</v>
      </c>
      <c r="J119" s="234">
        <v>8.9999999999999993E-3</v>
      </c>
      <c r="K119" s="234">
        <v>0</v>
      </c>
      <c r="L119" s="234">
        <v>0</v>
      </c>
      <c r="M119" s="234">
        <v>48.963000000000001</v>
      </c>
      <c r="N119" s="234">
        <v>0.63400000000000001</v>
      </c>
      <c r="O119" s="234">
        <v>0</v>
      </c>
      <c r="P119" s="234">
        <v>8.7469999999999999</v>
      </c>
      <c r="Q119" s="234">
        <v>0</v>
      </c>
      <c r="R119" s="234">
        <v>0</v>
      </c>
      <c r="S119" s="234">
        <v>20.515999999999998</v>
      </c>
      <c r="T119" s="234">
        <v>0</v>
      </c>
      <c r="U119" s="234">
        <v>0</v>
      </c>
      <c r="V119" s="234">
        <v>0</v>
      </c>
      <c r="W119" s="234">
        <v>1.659</v>
      </c>
      <c r="X119" s="234">
        <v>0</v>
      </c>
      <c r="Y119" s="234">
        <v>0</v>
      </c>
      <c r="Z119" s="234">
        <v>0</v>
      </c>
      <c r="AA119" s="234">
        <v>0</v>
      </c>
      <c r="AB119" s="234">
        <v>0</v>
      </c>
      <c r="AC119" s="234">
        <v>0</v>
      </c>
      <c r="AD119" s="234">
        <v>0</v>
      </c>
      <c r="AE119" s="234">
        <v>0</v>
      </c>
      <c r="AF119" s="234">
        <v>0</v>
      </c>
      <c r="AG119" s="234">
        <v>82.364999999999995</v>
      </c>
    </row>
    <row r="120" spans="1:33" x14ac:dyDescent="0.25">
      <c r="B120" s="233" t="s">
        <v>152</v>
      </c>
      <c r="C120" s="234">
        <v>0</v>
      </c>
      <c r="D120" s="234">
        <v>0</v>
      </c>
      <c r="E120" s="234">
        <v>0</v>
      </c>
      <c r="F120" s="234">
        <v>0</v>
      </c>
      <c r="G120" s="234">
        <v>0</v>
      </c>
      <c r="H120" s="234">
        <v>0</v>
      </c>
      <c r="I120" s="234">
        <v>0</v>
      </c>
      <c r="J120" s="234">
        <v>5.0999999999999997E-2</v>
      </c>
      <c r="K120" s="234">
        <v>0</v>
      </c>
      <c r="L120" s="234">
        <v>0</v>
      </c>
      <c r="M120" s="234">
        <v>0</v>
      </c>
      <c r="N120" s="234">
        <v>0</v>
      </c>
      <c r="O120" s="234">
        <v>0</v>
      </c>
      <c r="P120" s="234">
        <v>0</v>
      </c>
      <c r="Q120" s="234">
        <v>0</v>
      </c>
      <c r="R120" s="234">
        <v>0</v>
      </c>
      <c r="S120" s="234">
        <v>0</v>
      </c>
      <c r="T120" s="234">
        <v>0</v>
      </c>
      <c r="U120" s="234">
        <v>0</v>
      </c>
      <c r="V120" s="234">
        <v>0</v>
      </c>
      <c r="W120" s="234">
        <v>4.7E-2</v>
      </c>
      <c r="X120" s="234">
        <v>0</v>
      </c>
      <c r="Y120" s="234">
        <v>3.1419999999999999</v>
      </c>
      <c r="Z120" s="234">
        <v>0</v>
      </c>
      <c r="AA120" s="234">
        <v>0</v>
      </c>
      <c r="AB120" s="234">
        <v>0</v>
      </c>
      <c r="AC120" s="234">
        <v>0</v>
      </c>
      <c r="AD120" s="234">
        <v>0</v>
      </c>
      <c r="AE120" s="234">
        <v>0</v>
      </c>
      <c r="AF120" s="234">
        <v>0</v>
      </c>
      <c r="AG120" s="234">
        <v>3.2399999999999998</v>
      </c>
    </row>
    <row r="121" spans="1:33" x14ac:dyDescent="0.25">
      <c r="B121" s="233" t="s">
        <v>153</v>
      </c>
      <c r="C121" s="234">
        <v>0</v>
      </c>
      <c r="D121" s="234">
        <v>0</v>
      </c>
      <c r="E121" s="234">
        <v>0</v>
      </c>
      <c r="F121" s="234">
        <v>0</v>
      </c>
      <c r="G121" s="234">
        <v>0</v>
      </c>
      <c r="H121" s="234">
        <v>0</v>
      </c>
      <c r="I121" s="234">
        <v>0</v>
      </c>
      <c r="J121" s="234">
        <v>8.8999999999999996E-2</v>
      </c>
      <c r="K121" s="234">
        <v>0</v>
      </c>
      <c r="L121" s="234">
        <v>0</v>
      </c>
      <c r="M121" s="234">
        <v>0</v>
      </c>
      <c r="N121" s="234">
        <v>0</v>
      </c>
      <c r="O121" s="234">
        <v>0</v>
      </c>
      <c r="P121" s="234">
        <v>0</v>
      </c>
      <c r="Q121" s="234">
        <v>0</v>
      </c>
      <c r="R121" s="234">
        <v>0</v>
      </c>
      <c r="S121" s="234">
        <v>0</v>
      </c>
      <c r="T121" s="234">
        <v>0</v>
      </c>
      <c r="U121" s="234">
        <v>0</v>
      </c>
      <c r="V121" s="234">
        <v>0</v>
      </c>
      <c r="W121" s="234">
        <v>0.05</v>
      </c>
      <c r="X121" s="234">
        <v>0</v>
      </c>
      <c r="Y121" s="234">
        <v>4.1109999999999998</v>
      </c>
      <c r="Z121" s="234">
        <v>0</v>
      </c>
      <c r="AA121" s="234">
        <v>0</v>
      </c>
      <c r="AB121" s="234">
        <v>0</v>
      </c>
      <c r="AC121" s="234">
        <v>0</v>
      </c>
      <c r="AD121" s="234">
        <v>0</v>
      </c>
      <c r="AE121" s="234">
        <v>0</v>
      </c>
      <c r="AF121" s="234">
        <v>0</v>
      </c>
      <c r="AG121" s="234">
        <v>4.25</v>
      </c>
    </row>
    <row r="122" spans="1:33" x14ac:dyDescent="0.25">
      <c r="A122" s="230" t="s">
        <v>154</v>
      </c>
      <c r="B122" s="231"/>
      <c r="C122" s="232"/>
      <c r="D122" s="232"/>
      <c r="E122" s="232"/>
      <c r="F122" s="232"/>
      <c r="G122" s="232"/>
      <c r="H122" s="232"/>
      <c r="I122" s="232"/>
      <c r="J122" s="232"/>
      <c r="K122" s="232"/>
      <c r="L122" s="232"/>
      <c r="M122" s="232"/>
      <c r="N122" s="232"/>
      <c r="O122" s="232"/>
      <c r="P122" s="232"/>
      <c r="Q122" s="232"/>
      <c r="R122" s="232"/>
      <c r="S122" s="232"/>
      <c r="T122" s="232"/>
      <c r="U122" s="232"/>
      <c r="V122" s="232"/>
      <c r="W122" s="232"/>
      <c r="X122" s="232"/>
      <c r="Y122" s="232"/>
      <c r="Z122" s="232"/>
      <c r="AA122" s="232"/>
      <c r="AB122" s="232"/>
      <c r="AC122" s="232"/>
      <c r="AD122" s="232"/>
      <c r="AE122" s="232"/>
      <c r="AF122" s="232"/>
      <c r="AG122" s="232"/>
    </row>
    <row r="123" spans="1:33" x14ac:dyDescent="0.25">
      <c r="B123" s="233" t="s">
        <v>155</v>
      </c>
      <c r="C123" s="234">
        <v>0</v>
      </c>
      <c r="D123" s="234">
        <v>0</v>
      </c>
      <c r="E123" s="234">
        <v>0</v>
      </c>
      <c r="F123" s="234">
        <v>0</v>
      </c>
      <c r="G123" s="234">
        <v>0</v>
      </c>
      <c r="H123" s="234">
        <v>0</v>
      </c>
      <c r="I123" s="234">
        <v>0</v>
      </c>
      <c r="J123" s="234">
        <v>1.4E-2</v>
      </c>
      <c r="K123" s="234">
        <v>0</v>
      </c>
      <c r="L123" s="234">
        <v>0</v>
      </c>
      <c r="M123" s="234">
        <v>0</v>
      </c>
      <c r="N123" s="234">
        <v>0</v>
      </c>
      <c r="O123" s="234">
        <v>0</v>
      </c>
      <c r="P123" s="234">
        <v>0</v>
      </c>
      <c r="Q123" s="234">
        <v>0</v>
      </c>
      <c r="R123" s="234">
        <v>0</v>
      </c>
      <c r="S123" s="234">
        <v>0</v>
      </c>
      <c r="T123" s="234">
        <v>0</v>
      </c>
      <c r="U123" s="234">
        <v>0</v>
      </c>
      <c r="V123" s="234">
        <v>0</v>
      </c>
      <c r="W123" s="234">
        <v>0.06</v>
      </c>
      <c r="X123" s="234">
        <v>0</v>
      </c>
      <c r="Y123" s="234">
        <v>6</v>
      </c>
      <c r="Z123" s="234">
        <v>0</v>
      </c>
      <c r="AA123" s="234">
        <v>0</v>
      </c>
      <c r="AB123" s="234">
        <v>0</v>
      </c>
      <c r="AC123" s="234">
        <v>0</v>
      </c>
      <c r="AD123" s="234">
        <v>0</v>
      </c>
      <c r="AE123" s="234">
        <v>0</v>
      </c>
      <c r="AF123" s="234">
        <v>0</v>
      </c>
      <c r="AG123" s="234">
        <v>6.0739999999999998</v>
      </c>
    </row>
    <row r="124" spans="1:33" x14ac:dyDescent="0.25">
      <c r="B124" s="233" t="s">
        <v>156</v>
      </c>
      <c r="C124" s="234">
        <v>0</v>
      </c>
      <c r="D124" s="234">
        <v>0</v>
      </c>
      <c r="E124" s="234">
        <v>0</v>
      </c>
      <c r="F124" s="234">
        <v>72.106999999999999</v>
      </c>
      <c r="G124" s="234">
        <v>0</v>
      </c>
      <c r="H124" s="234">
        <v>0</v>
      </c>
      <c r="I124" s="234">
        <v>0</v>
      </c>
      <c r="J124" s="234">
        <v>1.60236</v>
      </c>
      <c r="K124" s="234">
        <v>0</v>
      </c>
      <c r="L124" s="234">
        <v>0</v>
      </c>
      <c r="M124" s="234">
        <v>25.2318</v>
      </c>
      <c r="N124" s="234">
        <v>0</v>
      </c>
      <c r="O124" s="234">
        <v>42.277299999999997</v>
      </c>
      <c r="P124" s="234">
        <v>80.98</v>
      </c>
      <c r="Q124" s="234">
        <v>0.39</v>
      </c>
      <c r="R124" s="234">
        <v>0</v>
      </c>
      <c r="S124" s="234">
        <v>45.137</v>
      </c>
      <c r="T124" s="234">
        <v>0</v>
      </c>
      <c r="U124" s="234">
        <v>0</v>
      </c>
      <c r="V124" s="234">
        <v>0</v>
      </c>
      <c r="W124" s="234">
        <v>9.8176900000000007</v>
      </c>
      <c r="X124" s="234">
        <v>0</v>
      </c>
      <c r="Y124" s="234">
        <v>20.3</v>
      </c>
      <c r="Z124" s="234">
        <v>0</v>
      </c>
      <c r="AA124" s="234">
        <v>0</v>
      </c>
      <c r="AB124" s="234">
        <v>0</v>
      </c>
      <c r="AC124" s="234">
        <v>0</v>
      </c>
      <c r="AD124" s="234">
        <v>2.86</v>
      </c>
      <c r="AE124" s="234">
        <v>0</v>
      </c>
      <c r="AF124" s="234">
        <v>25.119700000000002</v>
      </c>
      <c r="AG124" s="234">
        <v>325.82285000000007</v>
      </c>
    </row>
    <row r="125" spans="1:33" x14ac:dyDescent="0.25">
      <c r="B125" s="233" t="s">
        <v>157</v>
      </c>
      <c r="C125" s="234">
        <v>0</v>
      </c>
      <c r="D125" s="234">
        <v>0</v>
      </c>
      <c r="E125" s="234">
        <v>0</v>
      </c>
      <c r="F125" s="234">
        <v>0</v>
      </c>
      <c r="G125" s="234">
        <v>0</v>
      </c>
      <c r="H125" s="234">
        <v>0</v>
      </c>
      <c r="I125" s="234">
        <v>0</v>
      </c>
      <c r="J125" s="234">
        <v>0</v>
      </c>
      <c r="K125" s="234">
        <v>0</v>
      </c>
      <c r="L125" s="234">
        <v>0</v>
      </c>
      <c r="M125" s="234">
        <v>0</v>
      </c>
      <c r="N125" s="234">
        <v>0</v>
      </c>
      <c r="O125" s="234">
        <v>0</v>
      </c>
      <c r="P125" s="234">
        <v>0</v>
      </c>
      <c r="Q125" s="234">
        <v>0</v>
      </c>
      <c r="R125" s="234">
        <v>0</v>
      </c>
      <c r="S125" s="234">
        <v>0</v>
      </c>
      <c r="T125" s="234">
        <v>0</v>
      </c>
      <c r="U125" s="234">
        <v>0</v>
      </c>
      <c r="V125" s="234">
        <v>0</v>
      </c>
      <c r="W125" s="234">
        <v>4.9000000000000002E-2</v>
      </c>
      <c r="X125" s="234">
        <v>0</v>
      </c>
      <c r="Y125" s="234">
        <v>6.43</v>
      </c>
      <c r="Z125" s="234">
        <v>0</v>
      </c>
      <c r="AA125" s="234">
        <v>0</v>
      </c>
      <c r="AB125" s="234">
        <v>0</v>
      </c>
      <c r="AC125" s="234">
        <v>0</v>
      </c>
      <c r="AD125" s="234">
        <v>0</v>
      </c>
      <c r="AE125" s="234">
        <v>0</v>
      </c>
      <c r="AF125" s="234">
        <v>0</v>
      </c>
      <c r="AG125" s="234">
        <v>6.4790000000000001</v>
      </c>
    </row>
    <row r="126" spans="1:33" x14ac:dyDescent="0.25">
      <c r="B126" s="233" t="s">
        <v>158</v>
      </c>
      <c r="C126" s="234">
        <v>0</v>
      </c>
      <c r="D126" s="234">
        <v>0</v>
      </c>
      <c r="E126" s="234">
        <v>0</v>
      </c>
      <c r="F126" s="234">
        <v>0</v>
      </c>
      <c r="G126" s="234">
        <v>0</v>
      </c>
      <c r="H126" s="234">
        <v>0</v>
      </c>
      <c r="I126" s="234">
        <v>0</v>
      </c>
      <c r="J126" s="234">
        <v>0.03</v>
      </c>
      <c r="K126" s="234">
        <v>0</v>
      </c>
      <c r="L126" s="234">
        <v>0</v>
      </c>
      <c r="M126" s="234">
        <v>0</v>
      </c>
      <c r="N126" s="234">
        <v>0</v>
      </c>
      <c r="O126" s="234">
        <v>0</v>
      </c>
      <c r="P126" s="234">
        <v>0</v>
      </c>
      <c r="Q126" s="234">
        <v>0</v>
      </c>
      <c r="R126" s="234">
        <v>0</v>
      </c>
      <c r="S126" s="234">
        <v>0</v>
      </c>
      <c r="T126" s="234">
        <v>0</v>
      </c>
      <c r="U126" s="234">
        <v>0</v>
      </c>
      <c r="V126" s="234">
        <v>0</v>
      </c>
      <c r="W126" s="234">
        <v>0.106</v>
      </c>
      <c r="X126" s="234">
        <v>0</v>
      </c>
      <c r="Y126" s="234">
        <v>6.7</v>
      </c>
      <c r="Z126" s="234">
        <v>0</v>
      </c>
      <c r="AA126" s="234">
        <v>0</v>
      </c>
      <c r="AB126" s="234">
        <v>0</v>
      </c>
      <c r="AC126" s="234">
        <v>0</v>
      </c>
      <c r="AD126" s="234">
        <v>0</v>
      </c>
      <c r="AE126" s="234">
        <v>0</v>
      </c>
      <c r="AF126" s="234">
        <v>0</v>
      </c>
      <c r="AG126" s="234">
        <v>6.8360000000000003</v>
      </c>
    </row>
    <row r="127" spans="1:33" x14ac:dyDescent="0.25">
      <c r="A127" s="230" t="s">
        <v>159</v>
      </c>
      <c r="B127" s="231"/>
      <c r="C127" s="232"/>
      <c r="D127" s="232"/>
      <c r="E127" s="232"/>
      <c r="F127" s="232"/>
      <c r="G127" s="232"/>
      <c r="H127" s="232"/>
      <c r="I127" s="232"/>
      <c r="J127" s="232"/>
      <c r="K127" s="232"/>
      <c r="L127" s="232"/>
      <c r="M127" s="232"/>
      <c r="N127" s="232"/>
      <c r="O127" s="232"/>
      <c r="P127" s="232"/>
      <c r="Q127" s="232"/>
      <c r="R127" s="232"/>
      <c r="S127" s="232"/>
      <c r="T127" s="232"/>
      <c r="U127" s="232"/>
      <c r="V127" s="232"/>
      <c r="W127" s="232"/>
      <c r="X127" s="232"/>
      <c r="Y127" s="232"/>
      <c r="Z127" s="232"/>
      <c r="AA127" s="232"/>
      <c r="AB127" s="232"/>
      <c r="AC127" s="232"/>
      <c r="AD127" s="232"/>
      <c r="AE127" s="232"/>
      <c r="AF127" s="232"/>
      <c r="AG127" s="232"/>
    </row>
    <row r="128" spans="1:33" x14ac:dyDescent="0.25">
      <c r="B128" s="233" t="s">
        <v>160</v>
      </c>
      <c r="C128" s="234">
        <v>0</v>
      </c>
      <c r="D128" s="234">
        <v>66.900000000000006</v>
      </c>
      <c r="E128" s="234">
        <v>0</v>
      </c>
      <c r="F128" s="234">
        <v>0</v>
      </c>
      <c r="G128" s="234">
        <v>5.8</v>
      </c>
      <c r="H128" s="234">
        <v>0</v>
      </c>
      <c r="I128" s="234">
        <v>0</v>
      </c>
      <c r="J128" s="234">
        <v>1.3</v>
      </c>
      <c r="K128" s="234">
        <v>0</v>
      </c>
      <c r="L128" s="234">
        <v>0</v>
      </c>
      <c r="M128" s="234">
        <v>45.6</v>
      </c>
      <c r="N128" s="234">
        <v>0</v>
      </c>
      <c r="O128" s="234">
        <v>0.9</v>
      </c>
      <c r="P128" s="234">
        <v>0</v>
      </c>
      <c r="Q128" s="234">
        <v>17.899999999999999</v>
      </c>
      <c r="R128" s="234">
        <v>0</v>
      </c>
      <c r="S128" s="234">
        <v>0</v>
      </c>
      <c r="T128" s="234">
        <v>0</v>
      </c>
      <c r="U128" s="234">
        <v>0</v>
      </c>
      <c r="V128" s="234">
        <v>0</v>
      </c>
      <c r="W128" s="234">
        <v>3.8</v>
      </c>
      <c r="X128" s="234">
        <v>0</v>
      </c>
      <c r="Y128" s="234">
        <v>0</v>
      </c>
      <c r="Z128" s="234">
        <v>0</v>
      </c>
      <c r="AA128" s="234">
        <v>0</v>
      </c>
      <c r="AB128" s="234">
        <v>0</v>
      </c>
      <c r="AC128" s="234">
        <v>0</v>
      </c>
      <c r="AD128" s="234">
        <v>0</v>
      </c>
      <c r="AE128" s="234">
        <v>0</v>
      </c>
      <c r="AF128" s="234">
        <v>0</v>
      </c>
      <c r="AG128" s="234">
        <v>142.20000000000002</v>
      </c>
    </row>
    <row r="129" spans="1:33" x14ac:dyDescent="0.25">
      <c r="A129" s="230" t="s">
        <v>163</v>
      </c>
      <c r="B129" s="231"/>
      <c r="C129" s="232"/>
      <c r="D129" s="232"/>
      <c r="E129" s="232"/>
      <c r="F129" s="232"/>
      <c r="G129" s="232"/>
      <c r="H129" s="232"/>
      <c r="I129" s="232"/>
      <c r="J129" s="232"/>
      <c r="K129" s="232"/>
      <c r="L129" s="232"/>
      <c r="M129" s="232"/>
      <c r="N129" s="232"/>
      <c r="O129" s="232"/>
      <c r="P129" s="232"/>
      <c r="Q129" s="232"/>
      <c r="R129" s="232"/>
      <c r="S129" s="232"/>
      <c r="T129" s="232"/>
      <c r="U129" s="232"/>
      <c r="V129" s="232"/>
      <c r="W129" s="232"/>
      <c r="X129" s="232"/>
      <c r="Y129" s="232"/>
      <c r="Z129" s="232"/>
      <c r="AA129" s="232"/>
      <c r="AB129" s="232"/>
      <c r="AC129" s="232"/>
      <c r="AD129" s="232"/>
      <c r="AE129" s="232"/>
      <c r="AF129" s="232"/>
      <c r="AG129" s="232"/>
    </row>
    <row r="130" spans="1:33" x14ac:dyDescent="0.25">
      <c r="B130" s="233" t="s">
        <v>162</v>
      </c>
      <c r="C130" s="234">
        <v>0</v>
      </c>
      <c r="D130" s="234">
        <v>0</v>
      </c>
      <c r="E130" s="234">
        <v>0</v>
      </c>
      <c r="F130" s="234">
        <v>0</v>
      </c>
      <c r="G130" s="234">
        <v>0</v>
      </c>
      <c r="H130" s="234">
        <v>0</v>
      </c>
      <c r="I130" s="234">
        <v>0</v>
      </c>
      <c r="J130" s="234">
        <v>0</v>
      </c>
      <c r="K130" s="234">
        <v>0</v>
      </c>
      <c r="L130" s="234">
        <v>0</v>
      </c>
      <c r="M130" s="234">
        <v>0</v>
      </c>
      <c r="N130" s="234">
        <v>0</v>
      </c>
      <c r="O130" s="234">
        <v>0</v>
      </c>
      <c r="P130" s="234">
        <v>0</v>
      </c>
      <c r="Q130" s="234">
        <v>0</v>
      </c>
      <c r="R130" s="234">
        <v>0</v>
      </c>
      <c r="S130" s="234">
        <v>0</v>
      </c>
      <c r="T130" s="234">
        <v>0</v>
      </c>
      <c r="U130" s="234">
        <v>0</v>
      </c>
      <c r="V130" s="234">
        <v>0</v>
      </c>
      <c r="W130" s="234">
        <v>0</v>
      </c>
      <c r="X130" s="234">
        <v>0</v>
      </c>
      <c r="Y130" s="234">
        <v>0</v>
      </c>
      <c r="Z130" s="234">
        <v>0</v>
      </c>
      <c r="AA130" s="234">
        <v>0</v>
      </c>
      <c r="AB130" s="234">
        <v>0</v>
      </c>
      <c r="AC130" s="234">
        <v>0</v>
      </c>
      <c r="AD130" s="234">
        <v>0</v>
      </c>
      <c r="AE130" s="234">
        <v>0</v>
      </c>
      <c r="AF130" s="234">
        <v>0</v>
      </c>
      <c r="AG130" s="234">
        <v>0</v>
      </c>
    </row>
    <row r="131" spans="1:33" x14ac:dyDescent="0.25">
      <c r="A131" s="230" t="s">
        <v>168</v>
      </c>
      <c r="B131" s="231"/>
      <c r="C131" s="232"/>
      <c r="D131" s="232"/>
      <c r="E131" s="232"/>
      <c r="F131" s="232"/>
      <c r="G131" s="232"/>
      <c r="H131" s="232"/>
      <c r="I131" s="232"/>
      <c r="J131" s="232"/>
      <c r="K131" s="232"/>
      <c r="L131" s="232"/>
      <c r="M131" s="232"/>
      <c r="N131" s="232"/>
      <c r="O131" s="232"/>
      <c r="P131" s="232"/>
      <c r="Q131" s="232"/>
      <c r="R131" s="232"/>
      <c r="S131" s="232"/>
      <c r="T131" s="232"/>
      <c r="U131" s="232"/>
      <c r="V131" s="232"/>
      <c r="W131" s="232"/>
      <c r="X131" s="232"/>
      <c r="Y131" s="232"/>
      <c r="Z131" s="232"/>
      <c r="AA131" s="232"/>
      <c r="AB131" s="232"/>
      <c r="AC131" s="232"/>
      <c r="AD131" s="232"/>
      <c r="AE131" s="232"/>
      <c r="AF131" s="232"/>
      <c r="AG131" s="232"/>
    </row>
    <row r="132" spans="1:33" x14ac:dyDescent="0.25">
      <c r="B132" s="233" t="s">
        <v>165</v>
      </c>
      <c r="C132" s="234">
        <v>0</v>
      </c>
      <c r="D132" s="234">
        <v>0</v>
      </c>
      <c r="E132" s="234">
        <v>0</v>
      </c>
      <c r="F132" s="234">
        <v>0</v>
      </c>
      <c r="G132" s="234">
        <v>0</v>
      </c>
      <c r="H132" s="234">
        <v>0</v>
      </c>
      <c r="I132" s="234">
        <v>0</v>
      </c>
      <c r="J132" s="234">
        <v>0</v>
      </c>
      <c r="K132" s="234">
        <v>0</v>
      </c>
      <c r="L132" s="234">
        <v>0</v>
      </c>
      <c r="M132" s="234">
        <v>0</v>
      </c>
      <c r="N132" s="234">
        <v>0</v>
      </c>
      <c r="O132" s="234">
        <v>0</v>
      </c>
      <c r="P132" s="234">
        <v>0</v>
      </c>
      <c r="Q132" s="234">
        <v>0</v>
      </c>
      <c r="R132" s="234">
        <v>0</v>
      </c>
      <c r="S132" s="234">
        <v>0</v>
      </c>
      <c r="T132" s="234">
        <v>0</v>
      </c>
      <c r="U132" s="234">
        <v>0</v>
      </c>
      <c r="V132" s="234">
        <v>0</v>
      </c>
      <c r="W132" s="234">
        <v>0</v>
      </c>
      <c r="X132" s="234">
        <v>0</v>
      </c>
      <c r="Y132" s="234">
        <v>0</v>
      </c>
      <c r="Z132" s="234">
        <v>0</v>
      </c>
      <c r="AA132" s="234">
        <v>0</v>
      </c>
      <c r="AB132" s="234">
        <v>0</v>
      </c>
      <c r="AC132" s="234">
        <v>0</v>
      </c>
      <c r="AD132" s="234">
        <v>0</v>
      </c>
      <c r="AE132" s="234">
        <v>0</v>
      </c>
      <c r="AF132" s="234">
        <v>0</v>
      </c>
      <c r="AG132" s="234">
        <v>0</v>
      </c>
    </row>
    <row r="133" spans="1:33" x14ac:dyDescent="0.25">
      <c r="A133" s="230" t="s">
        <v>169</v>
      </c>
      <c r="B133" s="231"/>
      <c r="C133" s="232"/>
      <c r="D133" s="232"/>
      <c r="E133" s="232"/>
      <c r="F133" s="232"/>
      <c r="G133" s="232"/>
      <c r="H133" s="232"/>
      <c r="I133" s="232"/>
      <c r="J133" s="232"/>
      <c r="K133" s="232"/>
      <c r="L133" s="232"/>
      <c r="M133" s="232"/>
      <c r="N133" s="232"/>
      <c r="O133" s="232"/>
      <c r="P133" s="232"/>
      <c r="Q133" s="232"/>
      <c r="R133" s="232"/>
      <c r="S133" s="232"/>
      <c r="T133" s="232"/>
      <c r="U133" s="232"/>
      <c r="V133" s="232"/>
      <c r="W133" s="232"/>
      <c r="X133" s="232"/>
      <c r="Y133" s="232"/>
      <c r="Z133" s="232"/>
      <c r="AA133" s="232"/>
      <c r="AB133" s="232"/>
      <c r="AC133" s="232"/>
      <c r="AD133" s="232"/>
      <c r="AE133" s="232"/>
      <c r="AF133" s="232"/>
      <c r="AG133" s="232"/>
    </row>
    <row r="134" spans="1:33" x14ac:dyDescent="0.25">
      <c r="B134" s="233" t="s">
        <v>170</v>
      </c>
      <c r="C134" s="234">
        <v>0</v>
      </c>
      <c r="D134" s="234">
        <v>0</v>
      </c>
      <c r="E134" s="234">
        <v>0</v>
      </c>
      <c r="F134" s="234">
        <v>0</v>
      </c>
      <c r="G134" s="234">
        <v>0</v>
      </c>
      <c r="H134" s="234">
        <v>0</v>
      </c>
      <c r="I134" s="234">
        <v>0</v>
      </c>
      <c r="J134" s="234">
        <v>0</v>
      </c>
      <c r="K134" s="234">
        <v>0</v>
      </c>
      <c r="L134" s="234">
        <v>0</v>
      </c>
      <c r="M134" s="234">
        <v>0</v>
      </c>
      <c r="N134" s="234">
        <v>0</v>
      </c>
      <c r="O134" s="234">
        <v>0</v>
      </c>
      <c r="P134" s="234">
        <v>0</v>
      </c>
      <c r="Q134" s="234">
        <v>0</v>
      </c>
      <c r="R134" s="234">
        <v>0</v>
      </c>
      <c r="S134" s="234">
        <v>0</v>
      </c>
      <c r="T134" s="234">
        <v>0</v>
      </c>
      <c r="U134" s="234">
        <v>0</v>
      </c>
      <c r="V134" s="234">
        <v>0</v>
      </c>
      <c r="W134" s="234">
        <v>0</v>
      </c>
      <c r="X134" s="234">
        <v>0</v>
      </c>
      <c r="Y134" s="234">
        <v>0</v>
      </c>
      <c r="Z134" s="234">
        <v>0</v>
      </c>
      <c r="AA134" s="234">
        <v>0</v>
      </c>
      <c r="AB134" s="234">
        <v>0</v>
      </c>
      <c r="AC134" s="234">
        <v>0</v>
      </c>
      <c r="AD134" s="234">
        <v>0</v>
      </c>
      <c r="AE134" s="234">
        <v>0</v>
      </c>
      <c r="AF134" s="234">
        <v>0</v>
      </c>
      <c r="AG134" s="234">
        <v>0</v>
      </c>
    </row>
    <row r="135" spans="1:33" x14ac:dyDescent="0.25">
      <c r="B135" s="233" t="s">
        <v>171</v>
      </c>
      <c r="C135" s="234">
        <v>0</v>
      </c>
      <c r="D135" s="234">
        <v>0</v>
      </c>
      <c r="E135" s="234">
        <v>0</v>
      </c>
      <c r="F135" s="234">
        <v>0</v>
      </c>
      <c r="G135" s="234">
        <v>0</v>
      </c>
      <c r="H135" s="234">
        <v>0</v>
      </c>
      <c r="I135" s="234">
        <v>0</v>
      </c>
      <c r="J135" s="234">
        <v>0</v>
      </c>
      <c r="K135" s="234">
        <v>0</v>
      </c>
      <c r="L135" s="234">
        <v>0</v>
      </c>
      <c r="M135" s="234">
        <v>0</v>
      </c>
      <c r="N135" s="234">
        <v>0</v>
      </c>
      <c r="O135" s="234">
        <v>0</v>
      </c>
      <c r="P135" s="234">
        <v>0</v>
      </c>
      <c r="Q135" s="234">
        <v>0</v>
      </c>
      <c r="R135" s="234">
        <v>0</v>
      </c>
      <c r="S135" s="234">
        <v>0</v>
      </c>
      <c r="T135" s="234">
        <v>0</v>
      </c>
      <c r="U135" s="234">
        <v>0</v>
      </c>
      <c r="V135" s="234">
        <v>0</v>
      </c>
      <c r="W135" s="234">
        <v>0</v>
      </c>
      <c r="X135" s="234">
        <v>0</v>
      </c>
      <c r="Y135" s="234">
        <v>0</v>
      </c>
      <c r="Z135" s="234">
        <v>0</v>
      </c>
      <c r="AA135" s="234">
        <v>0</v>
      </c>
      <c r="AB135" s="234">
        <v>0</v>
      </c>
      <c r="AC135" s="234">
        <v>0</v>
      </c>
      <c r="AD135" s="234">
        <v>0</v>
      </c>
      <c r="AE135" s="234">
        <v>0</v>
      </c>
      <c r="AF135" s="234">
        <v>0</v>
      </c>
      <c r="AG135" s="234">
        <v>0</v>
      </c>
    </row>
    <row r="136" spans="1:33" x14ac:dyDescent="0.25">
      <c r="B136" s="233" t="s">
        <v>172</v>
      </c>
      <c r="C136" s="234">
        <v>0</v>
      </c>
      <c r="D136" s="234">
        <v>0</v>
      </c>
      <c r="E136" s="234">
        <v>0</v>
      </c>
      <c r="F136" s="234">
        <v>0</v>
      </c>
      <c r="G136" s="234">
        <v>0</v>
      </c>
      <c r="H136" s="234">
        <v>0</v>
      </c>
      <c r="I136" s="234">
        <v>0</v>
      </c>
      <c r="J136" s="234">
        <v>0</v>
      </c>
      <c r="K136" s="234">
        <v>0</v>
      </c>
      <c r="L136" s="234">
        <v>0</v>
      </c>
      <c r="M136" s="234">
        <v>0</v>
      </c>
      <c r="N136" s="234">
        <v>0</v>
      </c>
      <c r="O136" s="234">
        <v>0</v>
      </c>
      <c r="P136" s="234">
        <v>0</v>
      </c>
      <c r="Q136" s="234">
        <v>0</v>
      </c>
      <c r="R136" s="234">
        <v>0</v>
      </c>
      <c r="S136" s="234">
        <v>0</v>
      </c>
      <c r="T136" s="234">
        <v>0</v>
      </c>
      <c r="U136" s="234">
        <v>0</v>
      </c>
      <c r="V136" s="234">
        <v>0</v>
      </c>
      <c r="W136" s="234">
        <v>0</v>
      </c>
      <c r="X136" s="234">
        <v>0</v>
      </c>
      <c r="Y136" s="234">
        <v>0</v>
      </c>
      <c r="Z136" s="234">
        <v>0</v>
      </c>
      <c r="AA136" s="234">
        <v>0</v>
      </c>
      <c r="AB136" s="234">
        <v>0</v>
      </c>
      <c r="AC136" s="234">
        <v>0</v>
      </c>
      <c r="AD136" s="234">
        <v>0</v>
      </c>
      <c r="AE136" s="234">
        <v>0</v>
      </c>
      <c r="AF136" s="234">
        <v>0</v>
      </c>
      <c r="AG136" s="234">
        <v>0</v>
      </c>
    </row>
    <row r="137" spans="1:33" x14ac:dyDescent="0.25">
      <c r="B137" s="233" t="s">
        <v>173</v>
      </c>
      <c r="C137" s="234">
        <v>0</v>
      </c>
      <c r="D137" s="234">
        <v>0</v>
      </c>
      <c r="E137" s="234">
        <v>0</v>
      </c>
      <c r="F137" s="234">
        <v>0</v>
      </c>
      <c r="G137" s="234">
        <v>0</v>
      </c>
      <c r="H137" s="234">
        <v>0</v>
      </c>
      <c r="I137" s="234">
        <v>0</v>
      </c>
      <c r="J137" s="234">
        <v>0</v>
      </c>
      <c r="K137" s="234">
        <v>0</v>
      </c>
      <c r="L137" s="234">
        <v>0</v>
      </c>
      <c r="M137" s="234">
        <v>0</v>
      </c>
      <c r="N137" s="234">
        <v>0</v>
      </c>
      <c r="O137" s="234">
        <v>0</v>
      </c>
      <c r="P137" s="234">
        <v>0</v>
      </c>
      <c r="Q137" s="234">
        <v>0</v>
      </c>
      <c r="R137" s="234">
        <v>0</v>
      </c>
      <c r="S137" s="234">
        <v>0</v>
      </c>
      <c r="T137" s="234">
        <v>0</v>
      </c>
      <c r="U137" s="234">
        <v>0</v>
      </c>
      <c r="V137" s="234">
        <v>0</v>
      </c>
      <c r="W137" s="234">
        <v>0</v>
      </c>
      <c r="X137" s="234">
        <v>0</v>
      </c>
      <c r="Y137" s="234">
        <v>0</v>
      </c>
      <c r="Z137" s="234">
        <v>0</v>
      </c>
      <c r="AA137" s="234">
        <v>0</v>
      </c>
      <c r="AB137" s="234">
        <v>0</v>
      </c>
      <c r="AC137" s="234">
        <v>0</v>
      </c>
      <c r="AD137" s="234">
        <v>0</v>
      </c>
      <c r="AE137" s="234">
        <v>0</v>
      </c>
      <c r="AF137" s="234">
        <v>0</v>
      </c>
      <c r="AG137" s="234">
        <v>0</v>
      </c>
    </row>
    <row r="138" spans="1:33" x14ac:dyDescent="0.25">
      <c r="B138" s="233" t="s">
        <v>174</v>
      </c>
      <c r="C138" s="234">
        <v>0</v>
      </c>
      <c r="D138" s="234">
        <v>0</v>
      </c>
      <c r="E138" s="234">
        <v>0</v>
      </c>
      <c r="F138" s="234">
        <v>0</v>
      </c>
      <c r="G138" s="234">
        <v>0</v>
      </c>
      <c r="H138" s="234">
        <v>0</v>
      </c>
      <c r="I138" s="234">
        <v>0</v>
      </c>
      <c r="J138" s="234">
        <v>0</v>
      </c>
      <c r="K138" s="234">
        <v>0</v>
      </c>
      <c r="L138" s="234">
        <v>0</v>
      </c>
      <c r="M138" s="234">
        <v>0</v>
      </c>
      <c r="N138" s="234">
        <v>0</v>
      </c>
      <c r="O138" s="234">
        <v>0</v>
      </c>
      <c r="P138" s="234">
        <v>0</v>
      </c>
      <c r="Q138" s="234">
        <v>0</v>
      </c>
      <c r="R138" s="234">
        <v>0</v>
      </c>
      <c r="S138" s="234">
        <v>0</v>
      </c>
      <c r="T138" s="234">
        <v>0</v>
      </c>
      <c r="U138" s="234">
        <v>0</v>
      </c>
      <c r="V138" s="234">
        <v>0</v>
      </c>
      <c r="W138" s="234">
        <v>0</v>
      </c>
      <c r="X138" s="234">
        <v>0</v>
      </c>
      <c r="Y138" s="234">
        <v>0</v>
      </c>
      <c r="Z138" s="234">
        <v>0</v>
      </c>
      <c r="AA138" s="234">
        <v>0</v>
      </c>
      <c r="AB138" s="234">
        <v>0</v>
      </c>
      <c r="AC138" s="234">
        <v>0</v>
      </c>
      <c r="AD138" s="234">
        <v>0</v>
      </c>
      <c r="AE138" s="234">
        <v>0</v>
      </c>
      <c r="AF138" s="234">
        <v>0</v>
      </c>
      <c r="AG138" s="234">
        <v>0</v>
      </c>
    </row>
    <row r="139" spans="1:33" x14ac:dyDescent="0.25">
      <c r="B139" s="233" t="s">
        <v>175</v>
      </c>
      <c r="C139" s="234">
        <v>0</v>
      </c>
      <c r="D139" s="234">
        <v>0</v>
      </c>
      <c r="E139" s="234">
        <v>0</v>
      </c>
      <c r="F139" s="234">
        <v>0</v>
      </c>
      <c r="G139" s="234">
        <v>0</v>
      </c>
      <c r="H139" s="234">
        <v>0</v>
      </c>
      <c r="I139" s="234">
        <v>0</v>
      </c>
      <c r="J139" s="234">
        <v>0</v>
      </c>
      <c r="K139" s="234">
        <v>0</v>
      </c>
      <c r="L139" s="234">
        <v>0</v>
      </c>
      <c r="M139" s="234">
        <v>0</v>
      </c>
      <c r="N139" s="234">
        <v>0</v>
      </c>
      <c r="O139" s="234">
        <v>0</v>
      </c>
      <c r="P139" s="234">
        <v>0</v>
      </c>
      <c r="Q139" s="234">
        <v>0</v>
      </c>
      <c r="R139" s="234">
        <v>0</v>
      </c>
      <c r="S139" s="234">
        <v>0</v>
      </c>
      <c r="T139" s="234">
        <v>0</v>
      </c>
      <c r="U139" s="234">
        <v>0</v>
      </c>
      <c r="V139" s="234">
        <v>0</v>
      </c>
      <c r="W139" s="234">
        <v>0</v>
      </c>
      <c r="X139" s="234">
        <v>0</v>
      </c>
      <c r="Y139" s="234">
        <v>0</v>
      </c>
      <c r="Z139" s="234">
        <v>0</v>
      </c>
      <c r="AA139" s="234">
        <v>0</v>
      </c>
      <c r="AB139" s="234">
        <v>0</v>
      </c>
      <c r="AC139" s="234">
        <v>0</v>
      </c>
      <c r="AD139" s="234">
        <v>0</v>
      </c>
      <c r="AE139" s="234">
        <v>0</v>
      </c>
      <c r="AF139" s="234">
        <v>0</v>
      </c>
      <c r="AG139" s="234">
        <v>0</v>
      </c>
    </row>
    <row r="140" spans="1:33" x14ac:dyDescent="0.25">
      <c r="B140" s="233" t="s">
        <v>176</v>
      </c>
      <c r="C140" s="234">
        <v>0</v>
      </c>
      <c r="D140" s="234">
        <v>0</v>
      </c>
      <c r="E140" s="234">
        <v>0</v>
      </c>
      <c r="F140" s="234">
        <v>0</v>
      </c>
      <c r="G140" s="234">
        <v>0</v>
      </c>
      <c r="H140" s="234">
        <v>0</v>
      </c>
      <c r="I140" s="234">
        <v>0</v>
      </c>
      <c r="J140" s="234">
        <v>0</v>
      </c>
      <c r="K140" s="234">
        <v>0</v>
      </c>
      <c r="L140" s="234">
        <v>0</v>
      </c>
      <c r="M140" s="234">
        <v>0</v>
      </c>
      <c r="N140" s="234">
        <v>0</v>
      </c>
      <c r="O140" s="234">
        <v>0</v>
      </c>
      <c r="P140" s="234">
        <v>0</v>
      </c>
      <c r="Q140" s="234">
        <v>0</v>
      </c>
      <c r="R140" s="234">
        <v>0</v>
      </c>
      <c r="S140" s="234">
        <v>0</v>
      </c>
      <c r="T140" s="234">
        <v>0</v>
      </c>
      <c r="U140" s="234">
        <v>0</v>
      </c>
      <c r="V140" s="234">
        <v>0</v>
      </c>
      <c r="W140" s="234">
        <v>0</v>
      </c>
      <c r="X140" s="234">
        <v>0</v>
      </c>
      <c r="Y140" s="234">
        <v>0</v>
      </c>
      <c r="Z140" s="234">
        <v>0</v>
      </c>
      <c r="AA140" s="234">
        <v>0</v>
      </c>
      <c r="AB140" s="234">
        <v>0</v>
      </c>
      <c r="AC140" s="234">
        <v>0</v>
      </c>
      <c r="AD140" s="234">
        <v>0</v>
      </c>
      <c r="AE140" s="234">
        <v>0</v>
      </c>
      <c r="AF140" s="234">
        <v>0</v>
      </c>
      <c r="AG140" s="234">
        <v>0</v>
      </c>
    </row>
    <row r="141" spans="1:33" x14ac:dyDescent="0.25">
      <c r="A141" s="230" t="s">
        <v>177</v>
      </c>
      <c r="B141" s="231"/>
      <c r="C141" s="232"/>
      <c r="D141" s="232"/>
      <c r="E141" s="232"/>
      <c r="F141" s="232"/>
      <c r="G141" s="232"/>
      <c r="H141" s="232"/>
      <c r="I141" s="232"/>
      <c r="J141" s="232"/>
      <c r="K141" s="232"/>
      <c r="L141" s="232"/>
      <c r="M141" s="232"/>
      <c r="N141" s="232"/>
      <c r="O141" s="232"/>
      <c r="P141" s="232"/>
      <c r="Q141" s="232"/>
      <c r="R141" s="232"/>
      <c r="S141" s="232"/>
      <c r="T141" s="232"/>
      <c r="U141" s="232"/>
      <c r="V141" s="232"/>
      <c r="W141" s="232"/>
      <c r="X141" s="232"/>
      <c r="Y141" s="232"/>
      <c r="Z141" s="232"/>
      <c r="AA141" s="232"/>
      <c r="AB141" s="232"/>
      <c r="AC141" s="232"/>
      <c r="AD141" s="232"/>
      <c r="AE141" s="232"/>
      <c r="AF141" s="232"/>
      <c r="AG141" s="232"/>
    </row>
    <row r="142" spans="1:33" x14ac:dyDescent="0.25">
      <c r="B142" s="233" t="s">
        <v>178</v>
      </c>
      <c r="C142" s="234">
        <v>0</v>
      </c>
      <c r="D142" s="234">
        <v>0</v>
      </c>
      <c r="E142" s="234">
        <v>0</v>
      </c>
      <c r="F142" s="234">
        <v>0</v>
      </c>
      <c r="G142" s="234">
        <v>0</v>
      </c>
      <c r="H142" s="234">
        <v>0</v>
      </c>
      <c r="I142" s="234">
        <v>0.03</v>
      </c>
      <c r="J142" s="234">
        <v>0.623</v>
      </c>
      <c r="K142" s="234">
        <v>0</v>
      </c>
      <c r="L142" s="234">
        <v>0</v>
      </c>
      <c r="M142" s="234">
        <v>19.352</v>
      </c>
      <c r="N142" s="234">
        <v>0</v>
      </c>
      <c r="O142" s="234">
        <v>0</v>
      </c>
      <c r="P142" s="234">
        <v>3.33</v>
      </c>
      <c r="Q142" s="234">
        <v>0.217</v>
      </c>
      <c r="R142" s="234">
        <v>0</v>
      </c>
      <c r="S142" s="234">
        <v>5.4</v>
      </c>
      <c r="T142" s="234">
        <v>0</v>
      </c>
      <c r="U142" s="234">
        <v>0</v>
      </c>
      <c r="V142" s="234">
        <v>0</v>
      </c>
      <c r="W142" s="234">
        <v>0.81225000000000003</v>
      </c>
      <c r="X142" s="234">
        <v>0</v>
      </c>
      <c r="Y142" s="234">
        <v>5.57</v>
      </c>
      <c r="Z142" s="234">
        <v>0</v>
      </c>
      <c r="AA142" s="234">
        <v>0</v>
      </c>
      <c r="AB142" s="234">
        <v>0</v>
      </c>
      <c r="AC142" s="234">
        <v>0</v>
      </c>
      <c r="AD142" s="234">
        <v>0</v>
      </c>
      <c r="AE142" s="234">
        <v>0</v>
      </c>
      <c r="AF142" s="234">
        <v>0</v>
      </c>
      <c r="AG142" s="234">
        <v>35.334249999999997</v>
      </c>
    </row>
    <row r="143" spans="1:33" x14ac:dyDescent="0.25">
      <c r="B143" s="233" t="s">
        <v>179</v>
      </c>
      <c r="C143" s="234">
        <v>0</v>
      </c>
      <c r="D143" s="234">
        <v>0</v>
      </c>
      <c r="E143" s="234">
        <v>0</v>
      </c>
      <c r="F143" s="234">
        <v>0</v>
      </c>
      <c r="G143" s="234">
        <v>0</v>
      </c>
      <c r="H143" s="234">
        <v>0</v>
      </c>
      <c r="I143" s="234">
        <v>0</v>
      </c>
      <c r="J143" s="234">
        <v>0</v>
      </c>
      <c r="K143" s="234">
        <v>0</v>
      </c>
      <c r="L143" s="234">
        <v>0</v>
      </c>
      <c r="M143" s="234">
        <v>0</v>
      </c>
      <c r="N143" s="234">
        <v>0</v>
      </c>
      <c r="O143" s="234">
        <v>0</v>
      </c>
      <c r="P143" s="234">
        <v>0</v>
      </c>
      <c r="Q143" s="234">
        <v>0</v>
      </c>
      <c r="R143" s="234">
        <v>0</v>
      </c>
      <c r="S143" s="234">
        <v>0</v>
      </c>
      <c r="T143" s="234">
        <v>0</v>
      </c>
      <c r="U143" s="234">
        <v>0</v>
      </c>
      <c r="V143" s="234">
        <v>0</v>
      </c>
      <c r="W143" s="234">
        <v>0.12534000000000001</v>
      </c>
      <c r="X143" s="234">
        <v>0</v>
      </c>
      <c r="Y143" s="234">
        <v>0</v>
      </c>
      <c r="Z143" s="234">
        <v>0</v>
      </c>
      <c r="AA143" s="234">
        <v>0</v>
      </c>
      <c r="AB143" s="234">
        <v>0</v>
      </c>
      <c r="AC143" s="234">
        <v>0</v>
      </c>
      <c r="AD143" s="234">
        <v>0</v>
      </c>
      <c r="AE143" s="234">
        <v>0</v>
      </c>
      <c r="AF143" s="234">
        <v>5.6482400000000004</v>
      </c>
      <c r="AG143" s="234">
        <v>5.7735800000000008</v>
      </c>
    </row>
    <row r="144" spans="1:33" x14ac:dyDescent="0.25">
      <c r="B144" s="233" t="s">
        <v>180</v>
      </c>
      <c r="C144" s="234">
        <v>0</v>
      </c>
      <c r="D144" s="234">
        <v>0</v>
      </c>
      <c r="E144" s="234">
        <v>0</v>
      </c>
      <c r="F144" s="234">
        <v>0</v>
      </c>
      <c r="G144" s="234">
        <v>0</v>
      </c>
      <c r="H144" s="234">
        <v>0</v>
      </c>
      <c r="I144" s="234">
        <v>6.2E-2</v>
      </c>
      <c r="J144" s="234">
        <v>0</v>
      </c>
      <c r="K144" s="234">
        <v>0</v>
      </c>
      <c r="L144" s="234">
        <v>0</v>
      </c>
      <c r="M144" s="234">
        <v>0</v>
      </c>
      <c r="N144" s="234">
        <v>0</v>
      </c>
      <c r="O144" s="234">
        <v>0</v>
      </c>
      <c r="P144" s="234">
        <v>0</v>
      </c>
      <c r="Q144" s="234">
        <v>0</v>
      </c>
      <c r="R144" s="234">
        <v>0</v>
      </c>
      <c r="S144" s="234">
        <v>0</v>
      </c>
      <c r="T144" s="234">
        <v>0</v>
      </c>
      <c r="U144" s="234">
        <v>0</v>
      </c>
      <c r="V144" s="234">
        <v>0</v>
      </c>
      <c r="W144" s="234">
        <v>0.01</v>
      </c>
      <c r="X144" s="234">
        <v>2.0619999999999998</v>
      </c>
      <c r="Y144" s="234">
        <v>0</v>
      </c>
      <c r="Z144" s="234">
        <v>0</v>
      </c>
      <c r="AA144" s="234">
        <v>0</v>
      </c>
      <c r="AB144" s="234">
        <v>0</v>
      </c>
      <c r="AC144" s="234">
        <v>0</v>
      </c>
      <c r="AD144" s="234">
        <v>0</v>
      </c>
      <c r="AE144" s="234">
        <v>0</v>
      </c>
      <c r="AF144" s="234">
        <v>0</v>
      </c>
      <c r="AG144" s="234">
        <v>2.1339999999999999</v>
      </c>
    </row>
    <row r="145" spans="1:33" x14ac:dyDescent="0.25">
      <c r="A145" s="230" t="s">
        <v>181</v>
      </c>
      <c r="B145" s="231"/>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row>
    <row r="146" spans="1:33" x14ac:dyDescent="0.25">
      <c r="B146" s="233" t="s">
        <v>182</v>
      </c>
      <c r="C146" s="234">
        <v>0</v>
      </c>
      <c r="D146" s="234">
        <v>0</v>
      </c>
      <c r="E146" s="234">
        <v>0</v>
      </c>
      <c r="F146" s="234">
        <v>0</v>
      </c>
      <c r="G146" s="234">
        <v>0</v>
      </c>
      <c r="H146" s="234">
        <v>0</v>
      </c>
      <c r="I146" s="234">
        <v>0</v>
      </c>
      <c r="J146" s="234">
        <v>0.4</v>
      </c>
      <c r="K146" s="234">
        <v>0</v>
      </c>
      <c r="L146" s="234">
        <v>0</v>
      </c>
      <c r="M146" s="234">
        <v>13.593999999999999</v>
      </c>
      <c r="N146" s="234">
        <v>0</v>
      </c>
      <c r="O146" s="234">
        <v>0</v>
      </c>
      <c r="P146" s="234">
        <v>0</v>
      </c>
      <c r="Q146" s="234">
        <v>0</v>
      </c>
      <c r="R146" s="234">
        <v>0</v>
      </c>
      <c r="S146" s="234">
        <v>0</v>
      </c>
      <c r="T146" s="234">
        <v>0</v>
      </c>
      <c r="U146" s="234">
        <v>0</v>
      </c>
      <c r="V146" s="234">
        <v>0</v>
      </c>
      <c r="W146" s="234">
        <v>0.36521999999999999</v>
      </c>
      <c r="X146" s="234">
        <v>0</v>
      </c>
      <c r="Y146" s="234">
        <v>0</v>
      </c>
      <c r="Z146" s="234">
        <v>0</v>
      </c>
      <c r="AA146" s="234">
        <v>0</v>
      </c>
      <c r="AB146" s="234">
        <v>0</v>
      </c>
      <c r="AC146" s="234">
        <v>0</v>
      </c>
      <c r="AD146" s="234">
        <v>0</v>
      </c>
      <c r="AE146" s="234">
        <v>0</v>
      </c>
      <c r="AF146" s="234">
        <v>0</v>
      </c>
      <c r="AG146" s="234">
        <v>14.359220000000001</v>
      </c>
    </row>
    <row r="147" spans="1:33" x14ac:dyDescent="0.25">
      <c r="B147" s="233" t="s">
        <v>183</v>
      </c>
      <c r="C147" s="234">
        <v>0</v>
      </c>
      <c r="D147" s="234">
        <v>0</v>
      </c>
      <c r="E147" s="234">
        <v>0</v>
      </c>
      <c r="F147" s="234">
        <v>0</v>
      </c>
      <c r="G147" s="234">
        <v>0</v>
      </c>
      <c r="H147" s="234">
        <v>0</v>
      </c>
      <c r="I147" s="234">
        <v>0</v>
      </c>
      <c r="J147" s="234">
        <v>0.20599999999999999</v>
      </c>
      <c r="K147" s="234">
        <v>0</v>
      </c>
      <c r="L147" s="234">
        <v>0</v>
      </c>
      <c r="M147" s="234">
        <v>0</v>
      </c>
      <c r="N147" s="234">
        <v>0</v>
      </c>
      <c r="O147" s="234">
        <v>0</v>
      </c>
      <c r="P147" s="234">
        <v>0</v>
      </c>
      <c r="Q147" s="234">
        <v>0</v>
      </c>
      <c r="R147" s="234">
        <v>0</v>
      </c>
      <c r="S147" s="234">
        <v>0</v>
      </c>
      <c r="T147" s="234">
        <v>0</v>
      </c>
      <c r="U147" s="234">
        <v>0</v>
      </c>
      <c r="V147" s="234">
        <v>0</v>
      </c>
      <c r="W147" s="234">
        <v>0.23924999999999999</v>
      </c>
      <c r="X147" s="234">
        <v>0</v>
      </c>
      <c r="Y147" s="234">
        <v>0</v>
      </c>
      <c r="Z147" s="234">
        <v>0</v>
      </c>
      <c r="AA147" s="234">
        <v>0</v>
      </c>
      <c r="AB147" s="234">
        <v>0</v>
      </c>
      <c r="AC147" s="234">
        <v>9.2249999999999996</v>
      </c>
      <c r="AD147" s="234">
        <v>0</v>
      </c>
      <c r="AE147" s="234">
        <v>0</v>
      </c>
      <c r="AF147" s="234">
        <v>0</v>
      </c>
      <c r="AG147" s="234">
        <v>9.6702499999999993</v>
      </c>
    </row>
    <row r="148" spans="1:33" x14ac:dyDescent="0.25">
      <c r="B148" s="233" t="s">
        <v>184</v>
      </c>
      <c r="C148" s="234">
        <v>0</v>
      </c>
      <c r="D148" s="234">
        <v>0</v>
      </c>
      <c r="E148" s="234">
        <v>0</v>
      </c>
      <c r="F148" s="234">
        <v>0</v>
      </c>
      <c r="G148" s="234">
        <v>3.6379999999999999</v>
      </c>
      <c r="H148" s="234">
        <v>0</v>
      </c>
      <c r="I148" s="234">
        <v>0</v>
      </c>
      <c r="J148" s="234">
        <v>7.2999999999999995E-2</v>
      </c>
      <c r="K148" s="234">
        <v>0.63400000000000001</v>
      </c>
      <c r="L148" s="234">
        <v>0</v>
      </c>
      <c r="M148" s="234">
        <v>0</v>
      </c>
      <c r="N148" s="234">
        <v>0</v>
      </c>
      <c r="O148" s="234">
        <v>0</v>
      </c>
      <c r="P148" s="234">
        <v>0</v>
      </c>
      <c r="Q148" s="234">
        <v>14</v>
      </c>
      <c r="R148" s="234">
        <v>0</v>
      </c>
      <c r="S148" s="234">
        <v>0</v>
      </c>
      <c r="T148" s="234">
        <v>0</v>
      </c>
      <c r="U148" s="234">
        <v>0</v>
      </c>
      <c r="V148" s="234">
        <v>0</v>
      </c>
      <c r="W148" s="234">
        <v>0.49833</v>
      </c>
      <c r="X148" s="234">
        <v>0</v>
      </c>
      <c r="Y148" s="234">
        <v>0</v>
      </c>
      <c r="Z148" s="234">
        <v>0</v>
      </c>
      <c r="AA148" s="234">
        <v>0</v>
      </c>
      <c r="AB148" s="234">
        <v>0</v>
      </c>
      <c r="AC148" s="234">
        <v>0</v>
      </c>
      <c r="AD148" s="234">
        <v>0</v>
      </c>
      <c r="AE148" s="234">
        <v>0</v>
      </c>
      <c r="AF148" s="234">
        <v>0</v>
      </c>
      <c r="AG148" s="234">
        <v>18.843329999999998</v>
      </c>
    </row>
    <row r="149" spans="1:33" x14ac:dyDescent="0.25">
      <c r="B149" s="233" t="s">
        <v>185</v>
      </c>
      <c r="C149" s="234">
        <v>0</v>
      </c>
      <c r="D149" s="234">
        <v>0</v>
      </c>
      <c r="E149" s="234">
        <v>0</v>
      </c>
      <c r="F149" s="234">
        <v>70.2</v>
      </c>
      <c r="G149" s="234">
        <v>6.6609999999999996</v>
      </c>
      <c r="H149" s="234">
        <v>1.41</v>
      </c>
      <c r="I149" s="234">
        <v>0.04</v>
      </c>
      <c r="J149" s="234">
        <v>0</v>
      </c>
      <c r="K149" s="234">
        <v>0</v>
      </c>
      <c r="L149" s="234">
        <v>0</v>
      </c>
      <c r="M149" s="234">
        <v>97.7</v>
      </c>
      <c r="N149" s="234">
        <v>0</v>
      </c>
      <c r="O149" s="234">
        <v>0</v>
      </c>
      <c r="P149" s="234">
        <v>27.72</v>
      </c>
      <c r="Q149" s="234">
        <v>0</v>
      </c>
      <c r="R149" s="234">
        <v>0</v>
      </c>
      <c r="S149" s="234">
        <v>6.5</v>
      </c>
      <c r="T149" s="234">
        <v>0</v>
      </c>
      <c r="U149" s="234">
        <v>0</v>
      </c>
      <c r="V149" s="234">
        <v>0</v>
      </c>
      <c r="W149" s="234">
        <v>5.2011000000000003</v>
      </c>
      <c r="X149" s="234">
        <v>0</v>
      </c>
      <c r="Y149" s="234">
        <v>0</v>
      </c>
      <c r="Z149" s="234">
        <v>0</v>
      </c>
      <c r="AA149" s="234">
        <v>14.2</v>
      </c>
      <c r="AB149" s="234">
        <v>20.393999999999998</v>
      </c>
      <c r="AC149" s="234">
        <v>0</v>
      </c>
      <c r="AD149" s="234">
        <v>0</v>
      </c>
      <c r="AE149" s="234">
        <v>0</v>
      </c>
      <c r="AF149" s="234">
        <v>0</v>
      </c>
      <c r="AG149" s="234">
        <v>250.02610000000001</v>
      </c>
    </row>
    <row r="150" spans="1:33" x14ac:dyDescent="0.25">
      <c r="A150" s="230" t="s">
        <v>186</v>
      </c>
      <c r="B150" s="231"/>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row>
    <row r="151" spans="1:33" x14ac:dyDescent="0.25">
      <c r="B151" s="233" t="s">
        <v>187</v>
      </c>
      <c r="C151" s="234">
        <v>0</v>
      </c>
      <c r="D151" s="234">
        <v>0</v>
      </c>
      <c r="E151" s="234">
        <v>0</v>
      </c>
      <c r="F151" s="234">
        <v>11.7936</v>
      </c>
      <c r="G151" s="234">
        <v>0</v>
      </c>
      <c r="H151" s="234">
        <v>0</v>
      </c>
      <c r="I151" s="234">
        <v>0</v>
      </c>
      <c r="J151" s="234">
        <v>1.5</v>
      </c>
      <c r="K151" s="234">
        <v>0</v>
      </c>
      <c r="L151" s="234">
        <v>0.1</v>
      </c>
      <c r="M151" s="234">
        <v>3.4687000000000001</v>
      </c>
      <c r="N151" s="234">
        <v>0</v>
      </c>
      <c r="O151" s="234">
        <v>0</v>
      </c>
      <c r="P151" s="234">
        <v>25</v>
      </c>
      <c r="Q151" s="234">
        <v>0</v>
      </c>
      <c r="R151" s="234">
        <v>45.093000000000004</v>
      </c>
      <c r="S151" s="234">
        <v>17.343499999999999</v>
      </c>
      <c r="T151" s="234">
        <v>0</v>
      </c>
      <c r="U151" s="234">
        <v>0</v>
      </c>
      <c r="V151" s="234">
        <v>67.707899999999995</v>
      </c>
      <c r="W151" s="234">
        <v>6.8779000000000003</v>
      </c>
      <c r="X151" s="234">
        <v>0</v>
      </c>
      <c r="Y151" s="234">
        <v>3.9</v>
      </c>
      <c r="Z151" s="234">
        <v>0</v>
      </c>
      <c r="AA151" s="234">
        <v>0</v>
      </c>
      <c r="AB151" s="234">
        <v>0</v>
      </c>
      <c r="AC151" s="234">
        <v>0</v>
      </c>
      <c r="AD151" s="234">
        <v>0</v>
      </c>
      <c r="AE151" s="234">
        <v>0</v>
      </c>
      <c r="AF151" s="234">
        <v>0</v>
      </c>
      <c r="AG151" s="234">
        <v>182.78460000000001</v>
      </c>
    </row>
    <row r="152" spans="1:33" x14ac:dyDescent="0.25">
      <c r="A152" s="230" t="s">
        <v>188</v>
      </c>
      <c r="B152" s="231"/>
      <c r="C152" s="232"/>
      <c r="D152" s="232"/>
      <c r="E152" s="232"/>
      <c r="F152" s="232"/>
      <c r="G152" s="232"/>
      <c r="H152" s="232"/>
      <c r="I152" s="232"/>
      <c r="J152" s="232"/>
      <c r="K152" s="232"/>
      <c r="L152" s="232"/>
      <c r="M152" s="232"/>
      <c r="N152" s="232"/>
      <c r="O152" s="232"/>
      <c r="P152" s="232"/>
      <c r="Q152" s="232"/>
      <c r="R152" s="232"/>
      <c r="S152" s="232"/>
      <c r="T152" s="232"/>
      <c r="U152" s="232"/>
      <c r="V152" s="232"/>
      <c r="W152" s="232"/>
      <c r="X152" s="232"/>
      <c r="Y152" s="232"/>
      <c r="Z152" s="232"/>
      <c r="AA152" s="232"/>
      <c r="AB152" s="232"/>
      <c r="AC152" s="232"/>
      <c r="AD152" s="232"/>
      <c r="AE152" s="232"/>
      <c r="AF152" s="232"/>
      <c r="AG152" s="232"/>
    </row>
    <row r="153" spans="1:33" x14ac:dyDescent="0.25">
      <c r="B153" s="233" t="s">
        <v>189</v>
      </c>
      <c r="C153" s="234">
        <v>0</v>
      </c>
      <c r="D153" s="234">
        <v>0</v>
      </c>
      <c r="E153" s="234">
        <v>0</v>
      </c>
      <c r="F153" s="234">
        <v>84.481999999999999</v>
      </c>
      <c r="G153" s="234">
        <v>2.1220599999999998</v>
      </c>
      <c r="H153" s="234">
        <v>0</v>
      </c>
      <c r="I153" s="234">
        <v>0</v>
      </c>
      <c r="J153" s="234">
        <v>3.2000000000000001E-2</v>
      </c>
      <c r="K153" s="234">
        <v>0</v>
      </c>
      <c r="L153" s="234">
        <v>0.66941200000000001</v>
      </c>
      <c r="M153" s="234">
        <v>13.7323</v>
      </c>
      <c r="N153" s="234">
        <v>0</v>
      </c>
      <c r="O153" s="234">
        <v>69.620800000000003</v>
      </c>
      <c r="P153" s="234">
        <v>74.802999999999997</v>
      </c>
      <c r="Q153" s="234">
        <v>415.065</v>
      </c>
      <c r="R153" s="234">
        <v>0</v>
      </c>
      <c r="S153" s="234">
        <v>3.08074</v>
      </c>
      <c r="T153" s="234">
        <v>0</v>
      </c>
      <c r="U153" s="234">
        <v>0</v>
      </c>
      <c r="V153" s="234">
        <v>0</v>
      </c>
      <c r="W153" s="234">
        <v>11.080299999999999</v>
      </c>
      <c r="X153" s="234">
        <v>0</v>
      </c>
      <c r="Y153" s="234">
        <v>0</v>
      </c>
      <c r="Z153" s="234">
        <v>0</v>
      </c>
      <c r="AA153" s="234">
        <v>0</v>
      </c>
      <c r="AB153" s="234">
        <v>0</v>
      </c>
      <c r="AC153" s="234">
        <v>0</v>
      </c>
      <c r="AD153" s="234">
        <v>0</v>
      </c>
      <c r="AE153" s="234">
        <v>0</v>
      </c>
      <c r="AF153" s="234">
        <v>77.814099999999996</v>
      </c>
      <c r="AG153" s="234">
        <v>752.501712</v>
      </c>
    </row>
    <row r="154" spans="1:33" x14ac:dyDescent="0.25">
      <c r="A154" s="230" t="s">
        <v>190</v>
      </c>
      <c r="B154" s="231"/>
      <c r="C154" s="232"/>
      <c r="D154" s="232"/>
      <c r="E154" s="232"/>
      <c r="F154" s="232"/>
      <c r="G154" s="232"/>
      <c r="H154" s="232"/>
      <c r="I154" s="232"/>
      <c r="J154" s="232"/>
      <c r="K154" s="232"/>
      <c r="L154" s="232"/>
      <c r="M154" s="232"/>
      <c r="N154" s="232"/>
      <c r="O154" s="232"/>
      <c r="P154" s="232"/>
      <c r="Q154" s="232"/>
      <c r="R154" s="232"/>
      <c r="S154" s="232"/>
      <c r="T154" s="232"/>
      <c r="U154" s="232"/>
      <c r="V154" s="232"/>
      <c r="W154" s="232"/>
      <c r="X154" s="232"/>
      <c r="Y154" s="232"/>
      <c r="Z154" s="232"/>
      <c r="AA154" s="232"/>
      <c r="AB154" s="232"/>
      <c r="AC154" s="232"/>
      <c r="AD154" s="232"/>
      <c r="AE154" s="232"/>
      <c r="AF154" s="232"/>
      <c r="AG154" s="232"/>
    </row>
    <row r="155" spans="1:33" x14ac:dyDescent="0.25">
      <c r="B155" s="233" t="s">
        <v>191</v>
      </c>
      <c r="C155" s="234">
        <v>0</v>
      </c>
      <c r="D155" s="234">
        <v>0</v>
      </c>
      <c r="E155" s="234">
        <v>0</v>
      </c>
      <c r="F155" s="234">
        <v>0</v>
      </c>
      <c r="G155" s="234">
        <v>0</v>
      </c>
      <c r="H155" s="234">
        <v>0</v>
      </c>
      <c r="I155" s="234">
        <v>0</v>
      </c>
      <c r="J155" s="234">
        <v>0</v>
      </c>
      <c r="K155" s="234">
        <v>0</v>
      </c>
      <c r="L155" s="234">
        <v>0</v>
      </c>
      <c r="M155" s="234">
        <v>0</v>
      </c>
      <c r="N155" s="234">
        <v>0</v>
      </c>
      <c r="O155" s="234">
        <v>0</v>
      </c>
      <c r="P155" s="234">
        <v>0</v>
      </c>
      <c r="Q155" s="234">
        <v>0</v>
      </c>
      <c r="R155" s="234">
        <v>0</v>
      </c>
      <c r="S155" s="234">
        <v>0</v>
      </c>
      <c r="T155" s="234">
        <v>0</v>
      </c>
      <c r="U155" s="234">
        <v>0</v>
      </c>
      <c r="V155" s="234">
        <v>0</v>
      </c>
      <c r="W155" s="234">
        <v>0</v>
      </c>
      <c r="X155" s="234">
        <v>0</v>
      </c>
      <c r="Y155" s="234">
        <v>0</v>
      </c>
      <c r="Z155" s="234">
        <v>0</v>
      </c>
      <c r="AA155" s="234">
        <v>0</v>
      </c>
      <c r="AB155" s="234">
        <v>0</v>
      </c>
      <c r="AC155" s="234">
        <v>0</v>
      </c>
      <c r="AD155" s="234">
        <v>0</v>
      </c>
      <c r="AE155" s="234">
        <v>0</v>
      </c>
      <c r="AF155" s="234">
        <v>0</v>
      </c>
      <c r="AG155" s="234">
        <v>0</v>
      </c>
    </row>
    <row r="156" spans="1:33" x14ac:dyDescent="0.25">
      <c r="B156" s="233" t="s">
        <v>192</v>
      </c>
      <c r="C156" s="234">
        <v>0</v>
      </c>
      <c r="D156" s="234">
        <v>884.93799999999999</v>
      </c>
      <c r="E156" s="234">
        <v>0</v>
      </c>
      <c r="F156" s="234">
        <v>29.393000000000001</v>
      </c>
      <c r="G156" s="234">
        <v>15.8</v>
      </c>
      <c r="H156" s="234">
        <v>23.731999999999999</v>
      </c>
      <c r="I156" s="234">
        <v>0</v>
      </c>
      <c r="J156" s="234">
        <v>0.433</v>
      </c>
      <c r="K156" s="234">
        <v>0</v>
      </c>
      <c r="L156" s="234">
        <v>5.9349999999999996</v>
      </c>
      <c r="M156" s="234">
        <v>95.096000000000004</v>
      </c>
      <c r="N156" s="234">
        <v>272.38299999999998</v>
      </c>
      <c r="O156" s="234">
        <v>0</v>
      </c>
      <c r="P156" s="234">
        <v>423.363</v>
      </c>
      <c r="Q156" s="234">
        <v>1119.28</v>
      </c>
      <c r="R156" s="234">
        <v>0</v>
      </c>
      <c r="S156" s="234">
        <v>20.748000000000001</v>
      </c>
      <c r="T156" s="234">
        <v>0</v>
      </c>
      <c r="U156" s="234">
        <v>0</v>
      </c>
      <c r="V156" s="234">
        <v>0</v>
      </c>
      <c r="W156" s="234">
        <v>52.817500000000003</v>
      </c>
      <c r="X156" s="234">
        <v>0</v>
      </c>
      <c r="Y156" s="234">
        <v>107.02</v>
      </c>
      <c r="Z156" s="234">
        <v>0</v>
      </c>
      <c r="AA156" s="234">
        <v>141.995</v>
      </c>
      <c r="AB156" s="234">
        <v>344.28300000000002</v>
      </c>
      <c r="AC156" s="234">
        <v>0</v>
      </c>
      <c r="AD156" s="234">
        <v>0</v>
      </c>
      <c r="AE156" s="234">
        <v>0</v>
      </c>
      <c r="AF156" s="234">
        <v>29.297999999999998</v>
      </c>
      <c r="AG156" s="234">
        <v>3566.5144999999998</v>
      </c>
    </row>
    <row r="157" spans="1:33" x14ac:dyDescent="0.25">
      <c r="B157" s="233" t="s">
        <v>193</v>
      </c>
      <c r="C157" s="234">
        <v>0</v>
      </c>
      <c r="D157" s="234">
        <v>0</v>
      </c>
      <c r="E157" s="234">
        <v>0</v>
      </c>
      <c r="F157" s="234">
        <v>21.396799999999999</v>
      </c>
      <c r="G157" s="234">
        <v>0.46966400000000003</v>
      </c>
      <c r="H157" s="234">
        <v>0</v>
      </c>
      <c r="I157" s="234">
        <v>0</v>
      </c>
      <c r="J157" s="234">
        <v>0</v>
      </c>
      <c r="K157" s="234">
        <v>0</v>
      </c>
      <c r="L157" s="234">
        <v>0</v>
      </c>
      <c r="M157" s="234">
        <v>69.223699999999994</v>
      </c>
      <c r="N157" s="234">
        <v>0</v>
      </c>
      <c r="O157" s="234">
        <v>0</v>
      </c>
      <c r="P157" s="234">
        <v>40.283999999999999</v>
      </c>
      <c r="Q157" s="234">
        <v>0</v>
      </c>
      <c r="R157" s="234">
        <v>0</v>
      </c>
      <c r="S157" s="234">
        <v>15.103</v>
      </c>
      <c r="T157" s="234">
        <v>0</v>
      </c>
      <c r="U157" s="234">
        <v>0</v>
      </c>
      <c r="V157" s="234">
        <v>0</v>
      </c>
      <c r="W157" s="234">
        <v>7.1202800000000002</v>
      </c>
      <c r="X157" s="234">
        <v>0</v>
      </c>
      <c r="Y157" s="234">
        <v>0</v>
      </c>
      <c r="Z157" s="234">
        <v>0</v>
      </c>
      <c r="AA157" s="234">
        <v>0</v>
      </c>
      <c r="AB157" s="234">
        <v>0</v>
      </c>
      <c r="AC157" s="234">
        <v>0</v>
      </c>
      <c r="AD157" s="234">
        <v>0</v>
      </c>
      <c r="AE157" s="234">
        <v>0</v>
      </c>
      <c r="AF157" s="234">
        <v>20.138000000000002</v>
      </c>
      <c r="AG157" s="234">
        <v>173.735444</v>
      </c>
    </row>
    <row r="158" spans="1:33" x14ac:dyDescent="0.25">
      <c r="B158" s="233" t="s">
        <v>190</v>
      </c>
      <c r="C158" s="234">
        <v>0</v>
      </c>
      <c r="D158" s="234">
        <v>0</v>
      </c>
      <c r="E158" s="234">
        <v>0</v>
      </c>
      <c r="F158" s="234">
        <v>0</v>
      </c>
      <c r="G158" s="234">
        <v>0</v>
      </c>
      <c r="H158" s="234">
        <v>0</v>
      </c>
      <c r="I158" s="234">
        <v>0</v>
      </c>
      <c r="J158" s="234">
        <v>0</v>
      </c>
      <c r="K158" s="234">
        <v>0</v>
      </c>
      <c r="L158" s="234">
        <v>0</v>
      </c>
      <c r="M158" s="234">
        <v>0</v>
      </c>
      <c r="N158" s="234">
        <v>0</v>
      </c>
      <c r="O158" s="234">
        <v>0</v>
      </c>
      <c r="P158" s="234">
        <v>0</v>
      </c>
      <c r="Q158" s="234">
        <v>0</v>
      </c>
      <c r="R158" s="234">
        <v>0</v>
      </c>
      <c r="S158" s="234">
        <v>0</v>
      </c>
      <c r="T158" s="234">
        <v>0</v>
      </c>
      <c r="U158" s="234">
        <v>0</v>
      </c>
      <c r="V158" s="234">
        <v>0</v>
      </c>
      <c r="W158" s="234">
        <v>0</v>
      </c>
      <c r="X158" s="234">
        <v>0</v>
      </c>
      <c r="Y158" s="234">
        <v>0</v>
      </c>
      <c r="Z158" s="234">
        <v>0</v>
      </c>
      <c r="AA158" s="234">
        <v>0</v>
      </c>
      <c r="AB158" s="234">
        <v>0</v>
      </c>
      <c r="AC158" s="234">
        <v>0</v>
      </c>
      <c r="AD158" s="234">
        <v>0</v>
      </c>
      <c r="AE158" s="234">
        <v>0</v>
      </c>
      <c r="AF158" s="234">
        <v>0</v>
      </c>
      <c r="AG158" s="234">
        <v>0</v>
      </c>
    </row>
    <row r="159" spans="1:33" x14ac:dyDescent="0.25">
      <c r="B159" s="233" t="s">
        <v>194</v>
      </c>
      <c r="C159" s="234">
        <v>0</v>
      </c>
      <c r="D159" s="234">
        <v>0</v>
      </c>
      <c r="E159" s="234">
        <v>0</v>
      </c>
      <c r="F159" s="234">
        <v>0</v>
      </c>
      <c r="G159" s="234">
        <v>0</v>
      </c>
      <c r="H159" s="234">
        <v>0</v>
      </c>
      <c r="I159" s="234">
        <v>0</v>
      </c>
      <c r="J159" s="234">
        <v>0</v>
      </c>
      <c r="K159" s="234">
        <v>0</v>
      </c>
      <c r="L159" s="234">
        <v>0</v>
      </c>
      <c r="M159" s="234">
        <v>0</v>
      </c>
      <c r="N159" s="234">
        <v>0</v>
      </c>
      <c r="O159" s="234">
        <v>0</v>
      </c>
      <c r="P159" s="234">
        <v>0</v>
      </c>
      <c r="Q159" s="234">
        <v>0</v>
      </c>
      <c r="R159" s="234">
        <v>0</v>
      </c>
      <c r="S159" s="234">
        <v>0</v>
      </c>
      <c r="T159" s="234">
        <v>0</v>
      </c>
      <c r="U159" s="234">
        <v>0</v>
      </c>
      <c r="V159" s="234">
        <v>0</v>
      </c>
      <c r="W159" s="234">
        <v>0</v>
      </c>
      <c r="X159" s="234">
        <v>0</v>
      </c>
      <c r="Y159" s="234">
        <v>0</v>
      </c>
      <c r="Z159" s="234">
        <v>0</v>
      </c>
      <c r="AA159" s="234">
        <v>0</v>
      </c>
      <c r="AB159" s="234">
        <v>0</v>
      </c>
      <c r="AC159" s="234">
        <v>0</v>
      </c>
      <c r="AD159" s="234">
        <v>0</v>
      </c>
      <c r="AE159" s="234">
        <v>0</v>
      </c>
      <c r="AF159" s="234">
        <v>0</v>
      </c>
      <c r="AG159" s="234">
        <v>0</v>
      </c>
    </row>
    <row r="160" spans="1:33" x14ac:dyDescent="0.25">
      <c r="B160" s="233" t="s">
        <v>195</v>
      </c>
      <c r="C160" s="234">
        <v>0</v>
      </c>
      <c r="D160" s="234">
        <v>0</v>
      </c>
      <c r="E160" s="234">
        <v>0</v>
      </c>
      <c r="F160" s="234">
        <v>0</v>
      </c>
      <c r="G160" s="234">
        <v>0</v>
      </c>
      <c r="H160" s="234">
        <v>0</v>
      </c>
      <c r="I160" s="234">
        <v>0</v>
      </c>
      <c r="J160" s="234">
        <v>0</v>
      </c>
      <c r="K160" s="234">
        <v>0</v>
      </c>
      <c r="L160" s="234">
        <v>0</v>
      </c>
      <c r="M160" s="234">
        <v>0</v>
      </c>
      <c r="N160" s="234">
        <v>0</v>
      </c>
      <c r="O160" s="234">
        <v>0</v>
      </c>
      <c r="P160" s="234">
        <v>0</v>
      </c>
      <c r="Q160" s="234">
        <v>0</v>
      </c>
      <c r="R160" s="234">
        <v>0</v>
      </c>
      <c r="S160" s="234">
        <v>0</v>
      </c>
      <c r="T160" s="234">
        <v>0</v>
      </c>
      <c r="U160" s="234">
        <v>0</v>
      </c>
      <c r="V160" s="234">
        <v>0</v>
      </c>
      <c r="W160" s="234">
        <v>0</v>
      </c>
      <c r="X160" s="234">
        <v>0</v>
      </c>
      <c r="Y160" s="234">
        <v>0</v>
      </c>
      <c r="Z160" s="234">
        <v>0</v>
      </c>
      <c r="AA160" s="234">
        <v>0</v>
      </c>
      <c r="AB160" s="234">
        <v>0</v>
      </c>
      <c r="AC160" s="234">
        <v>0</v>
      </c>
      <c r="AD160" s="234">
        <v>0</v>
      </c>
      <c r="AE160" s="234">
        <v>0</v>
      </c>
      <c r="AF160" s="234">
        <v>0</v>
      </c>
      <c r="AG160" s="234">
        <v>0</v>
      </c>
    </row>
    <row r="161" spans="1:33" x14ac:dyDescent="0.25">
      <c r="B161" s="233" t="s">
        <v>196</v>
      </c>
      <c r="C161" s="234">
        <v>0</v>
      </c>
      <c r="D161" s="234">
        <v>0</v>
      </c>
      <c r="E161" s="234">
        <v>0</v>
      </c>
      <c r="F161" s="234">
        <v>0</v>
      </c>
      <c r="G161" s="234">
        <v>0</v>
      </c>
      <c r="H161" s="234">
        <v>0</v>
      </c>
      <c r="I161" s="234">
        <v>0</v>
      </c>
      <c r="J161" s="234">
        <v>0</v>
      </c>
      <c r="K161" s="234">
        <v>0</v>
      </c>
      <c r="L161" s="234">
        <v>0</v>
      </c>
      <c r="M161" s="234">
        <v>0</v>
      </c>
      <c r="N161" s="234">
        <v>0</v>
      </c>
      <c r="O161" s="234">
        <v>0</v>
      </c>
      <c r="P161" s="234">
        <v>0</v>
      </c>
      <c r="Q161" s="234">
        <v>0</v>
      </c>
      <c r="R161" s="234">
        <v>0</v>
      </c>
      <c r="S161" s="234">
        <v>0</v>
      </c>
      <c r="T161" s="234">
        <v>0</v>
      </c>
      <c r="U161" s="234">
        <v>0</v>
      </c>
      <c r="V161" s="234">
        <v>0</v>
      </c>
      <c r="W161" s="234">
        <v>0</v>
      </c>
      <c r="X161" s="234">
        <v>0</v>
      </c>
      <c r="Y161" s="234">
        <v>0</v>
      </c>
      <c r="Z161" s="234">
        <v>0</v>
      </c>
      <c r="AA161" s="234">
        <v>0</v>
      </c>
      <c r="AB161" s="234">
        <v>0</v>
      </c>
      <c r="AC161" s="234">
        <v>0</v>
      </c>
      <c r="AD161" s="234">
        <v>0</v>
      </c>
      <c r="AE161" s="234">
        <v>0</v>
      </c>
      <c r="AF161" s="234">
        <v>0</v>
      </c>
      <c r="AG161" s="234">
        <v>0</v>
      </c>
    </row>
    <row r="162" spans="1:33" x14ac:dyDescent="0.25">
      <c r="A162" s="230" t="s">
        <v>197</v>
      </c>
      <c r="B162" s="231"/>
      <c r="C162" s="232"/>
      <c r="D162" s="232"/>
      <c r="E162" s="232"/>
      <c r="F162" s="232"/>
      <c r="G162" s="232"/>
      <c r="H162" s="232"/>
      <c r="I162" s="232"/>
      <c r="J162" s="232"/>
      <c r="K162" s="232"/>
      <c r="L162" s="232"/>
      <c r="M162" s="232"/>
      <c r="N162" s="232"/>
      <c r="O162" s="232"/>
      <c r="P162" s="232"/>
      <c r="Q162" s="232"/>
      <c r="R162" s="232"/>
      <c r="S162" s="232"/>
      <c r="T162" s="232"/>
      <c r="U162" s="232"/>
      <c r="V162" s="232"/>
      <c r="W162" s="232"/>
      <c r="X162" s="232"/>
      <c r="Y162" s="232"/>
      <c r="Z162" s="232"/>
      <c r="AA162" s="232"/>
      <c r="AB162" s="232"/>
      <c r="AC162" s="232"/>
      <c r="AD162" s="232"/>
      <c r="AE162" s="232"/>
      <c r="AF162" s="232"/>
      <c r="AG162" s="232"/>
    </row>
    <row r="163" spans="1:33" x14ac:dyDescent="0.25">
      <c r="B163" s="233" t="s">
        <v>198</v>
      </c>
      <c r="C163" s="234">
        <v>0</v>
      </c>
      <c r="D163" s="234">
        <v>0</v>
      </c>
      <c r="E163" s="234">
        <v>0</v>
      </c>
      <c r="F163" s="234">
        <v>39.4</v>
      </c>
      <c r="G163" s="234">
        <v>0</v>
      </c>
      <c r="H163" s="234">
        <v>0</v>
      </c>
      <c r="I163" s="234">
        <v>0</v>
      </c>
      <c r="J163" s="234">
        <v>5.22</v>
      </c>
      <c r="K163" s="234">
        <v>0</v>
      </c>
      <c r="L163" s="234">
        <v>0</v>
      </c>
      <c r="M163" s="234">
        <v>98.71</v>
      </c>
      <c r="N163" s="234">
        <v>0</v>
      </c>
      <c r="O163" s="234">
        <v>0</v>
      </c>
      <c r="P163" s="234">
        <v>10.28</v>
      </c>
      <c r="Q163" s="234">
        <v>0</v>
      </c>
      <c r="R163" s="234">
        <v>0</v>
      </c>
      <c r="S163" s="234">
        <v>0</v>
      </c>
      <c r="T163" s="234">
        <v>0</v>
      </c>
      <c r="U163" s="234">
        <v>0</v>
      </c>
      <c r="V163" s="234">
        <v>0</v>
      </c>
      <c r="W163" s="234">
        <v>3.9239999999999999</v>
      </c>
      <c r="X163" s="234">
        <v>0</v>
      </c>
      <c r="Y163" s="234">
        <v>0</v>
      </c>
      <c r="Z163" s="234">
        <v>0</v>
      </c>
      <c r="AA163" s="234">
        <v>0</v>
      </c>
      <c r="AB163" s="234">
        <v>0</v>
      </c>
      <c r="AC163" s="234">
        <v>0</v>
      </c>
      <c r="AD163" s="234">
        <v>0</v>
      </c>
      <c r="AE163" s="234">
        <v>0</v>
      </c>
      <c r="AF163" s="234">
        <v>0</v>
      </c>
      <c r="AG163" s="234">
        <v>157.53399999999999</v>
      </c>
    </row>
    <row r="164" spans="1:33" x14ac:dyDescent="0.25">
      <c r="B164" s="233" t="s">
        <v>199</v>
      </c>
      <c r="C164" s="234">
        <v>0</v>
      </c>
      <c r="D164" s="234">
        <v>0</v>
      </c>
      <c r="E164" s="234">
        <v>0</v>
      </c>
      <c r="F164" s="234">
        <v>0</v>
      </c>
      <c r="G164" s="234">
        <v>0</v>
      </c>
      <c r="H164" s="234">
        <v>0</v>
      </c>
      <c r="I164" s="234">
        <v>0</v>
      </c>
      <c r="J164" s="234">
        <v>1.7000000000000001E-2</v>
      </c>
      <c r="K164" s="234">
        <v>0</v>
      </c>
      <c r="L164" s="234">
        <v>0</v>
      </c>
      <c r="M164" s="234">
        <v>0</v>
      </c>
      <c r="N164" s="234">
        <v>0</v>
      </c>
      <c r="O164" s="234">
        <v>0</v>
      </c>
      <c r="P164" s="234">
        <v>0</v>
      </c>
      <c r="Q164" s="234">
        <v>3.2330000000000001</v>
      </c>
      <c r="R164" s="234">
        <v>0</v>
      </c>
      <c r="S164" s="234">
        <v>0</v>
      </c>
      <c r="T164" s="234">
        <v>0</v>
      </c>
      <c r="U164" s="234">
        <v>0</v>
      </c>
      <c r="V164" s="234">
        <v>0</v>
      </c>
      <c r="W164" s="234">
        <v>7.8E-2</v>
      </c>
      <c r="X164" s="234">
        <v>0</v>
      </c>
      <c r="Y164" s="234">
        <v>0.13400000000000001</v>
      </c>
      <c r="Z164" s="234">
        <v>0</v>
      </c>
      <c r="AA164" s="234">
        <v>0</v>
      </c>
      <c r="AB164" s="234">
        <v>0</v>
      </c>
      <c r="AC164" s="234">
        <v>0</v>
      </c>
      <c r="AD164" s="234">
        <v>0</v>
      </c>
      <c r="AE164" s="234">
        <v>0</v>
      </c>
      <c r="AF164" s="234">
        <v>0</v>
      </c>
      <c r="AG164" s="234">
        <v>3.4619999999999997</v>
      </c>
    </row>
    <row r="165" spans="1:33" x14ac:dyDescent="0.25">
      <c r="A165" s="230" t="s">
        <v>200</v>
      </c>
      <c r="B165" s="231"/>
      <c r="C165" s="232"/>
      <c r="D165" s="232"/>
      <c r="E165" s="232"/>
      <c r="F165" s="232"/>
      <c r="G165" s="232"/>
      <c r="H165" s="232"/>
      <c r="I165" s="232"/>
      <c r="J165" s="232"/>
      <c r="K165" s="232"/>
      <c r="L165" s="232"/>
      <c r="M165" s="232"/>
      <c r="N165" s="232"/>
      <c r="O165" s="232"/>
      <c r="P165" s="232"/>
      <c r="Q165" s="232"/>
      <c r="R165" s="232"/>
      <c r="S165" s="232"/>
      <c r="T165" s="232"/>
      <c r="U165" s="232"/>
      <c r="V165" s="232"/>
      <c r="W165" s="232"/>
      <c r="X165" s="232"/>
      <c r="Y165" s="232"/>
      <c r="Z165" s="232"/>
      <c r="AA165" s="232"/>
      <c r="AB165" s="232"/>
      <c r="AC165" s="232"/>
      <c r="AD165" s="232"/>
      <c r="AE165" s="232"/>
      <c r="AF165" s="232"/>
      <c r="AG165" s="232"/>
    </row>
    <row r="166" spans="1:33" x14ac:dyDescent="0.25">
      <c r="B166" s="233" t="s">
        <v>201</v>
      </c>
      <c r="C166" s="234">
        <v>0</v>
      </c>
      <c r="D166" s="234">
        <v>0</v>
      </c>
      <c r="E166" s="234">
        <v>0</v>
      </c>
      <c r="F166" s="234">
        <v>0</v>
      </c>
      <c r="G166" s="234">
        <v>0</v>
      </c>
      <c r="H166" s="234">
        <v>0</v>
      </c>
      <c r="I166" s="234">
        <v>0</v>
      </c>
      <c r="J166" s="234">
        <v>0</v>
      </c>
      <c r="K166" s="234">
        <v>0</v>
      </c>
      <c r="L166" s="234">
        <v>0</v>
      </c>
      <c r="M166" s="234">
        <v>6.1</v>
      </c>
      <c r="N166" s="234">
        <v>0</v>
      </c>
      <c r="O166" s="234">
        <v>0</v>
      </c>
      <c r="P166" s="234">
        <v>0</v>
      </c>
      <c r="Q166" s="234">
        <v>0</v>
      </c>
      <c r="R166" s="234">
        <v>0</v>
      </c>
      <c r="S166" s="234">
        <v>26.2</v>
      </c>
      <c r="T166" s="234">
        <v>0</v>
      </c>
      <c r="U166" s="234">
        <v>0</v>
      </c>
      <c r="V166" s="234">
        <v>0</v>
      </c>
      <c r="W166" s="234">
        <v>0.24</v>
      </c>
      <c r="X166" s="234">
        <v>0</v>
      </c>
      <c r="Y166" s="234">
        <v>0</v>
      </c>
      <c r="Z166" s="234">
        <v>0</v>
      </c>
      <c r="AA166" s="234">
        <v>0</v>
      </c>
      <c r="AB166" s="234">
        <v>0</v>
      </c>
      <c r="AC166" s="234">
        <v>0</v>
      </c>
      <c r="AD166" s="234">
        <v>0</v>
      </c>
      <c r="AE166" s="234">
        <v>0</v>
      </c>
      <c r="AF166" s="234">
        <v>0</v>
      </c>
      <c r="AG166" s="234">
        <v>32.54</v>
      </c>
    </row>
    <row r="167" spans="1:33" x14ac:dyDescent="0.25">
      <c r="A167" s="230" t="s">
        <v>202</v>
      </c>
      <c r="B167" s="231"/>
      <c r="C167" s="232"/>
      <c r="D167" s="232"/>
      <c r="E167" s="232"/>
      <c r="F167" s="232"/>
      <c r="G167" s="232"/>
      <c r="H167" s="232"/>
      <c r="I167" s="232"/>
      <c r="J167" s="232"/>
      <c r="K167" s="232"/>
      <c r="L167" s="232"/>
      <c r="M167" s="232"/>
      <c r="N167" s="232"/>
      <c r="O167" s="232"/>
      <c r="P167" s="232"/>
      <c r="Q167" s="232"/>
      <c r="R167" s="232"/>
      <c r="S167" s="232"/>
      <c r="T167" s="232"/>
      <c r="U167" s="232"/>
      <c r="V167" s="232"/>
      <c r="W167" s="232"/>
      <c r="X167" s="232"/>
      <c r="Y167" s="232"/>
      <c r="Z167" s="232"/>
      <c r="AA167" s="232"/>
      <c r="AB167" s="232"/>
      <c r="AC167" s="232"/>
      <c r="AD167" s="232"/>
      <c r="AE167" s="232"/>
      <c r="AF167" s="232"/>
      <c r="AG167" s="232"/>
    </row>
    <row r="168" spans="1:33" x14ac:dyDescent="0.25">
      <c r="B168" s="233" t="s">
        <v>203</v>
      </c>
      <c r="C168" s="234">
        <v>0</v>
      </c>
      <c r="D168" s="234">
        <v>0</v>
      </c>
      <c r="E168" s="234">
        <v>0</v>
      </c>
      <c r="F168" s="234">
        <v>0</v>
      </c>
      <c r="G168" s="234">
        <v>0</v>
      </c>
      <c r="H168" s="234">
        <v>0</v>
      </c>
      <c r="I168" s="234">
        <v>0</v>
      </c>
      <c r="J168" s="234">
        <v>0.47799999999999998</v>
      </c>
      <c r="K168" s="234">
        <v>0</v>
      </c>
      <c r="L168" s="234">
        <v>0</v>
      </c>
      <c r="M168" s="234">
        <v>0</v>
      </c>
      <c r="N168" s="234">
        <v>0</v>
      </c>
      <c r="O168" s="234">
        <v>0</v>
      </c>
      <c r="P168" s="234">
        <v>3.1419999999999999</v>
      </c>
      <c r="Q168" s="234">
        <v>0</v>
      </c>
      <c r="R168" s="234">
        <v>0</v>
      </c>
      <c r="S168" s="234">
        <v>0</v>
      </c>
      <c r="T168" s="234">
        <v>0</v>
      </c>
      <c r="U168" s="234">
        <v>0</v>
      </c>
      <c r="V168" s="234">
        <v>0</v>
      </c>
      <c r="W168" s="234">
        <v>0.21199999999999999</v>
      </c>
      <c r="X168" s="234">
        <v>0</v>
      </c>
      <c r="Y168" s="234">
        <v>0</v>
      </c>
      <c r="Z168" s="234">
        <v>0</v>
      </c>
      <c r="AA168" s="234">
        <v>0</v>
      </c>
      <c r="AB168" s="234">
        <v>0</v>
      </c>
      <c r="AC168" s="234">
        <v>0</v>
      </c>
      <c r="AD168" s="234">
        <v>0</v>
      </c>
      <c r="AE168" s="234">
        <v>0</v>
      </c>
      <c r="AF168" s="234">
        <v>14.613</v>
      </c>
      <c r="AG168" s="234">
        <v>18.445</v>
      </c>
    </row>
    <row r="169" spans="1:33" x14ac:dyDescent="0.25">
      <c r="B169" s="233" t="s">
        <v>204</v>
      </c>
      <c r="C169" s="234">
        <v>0</v>
      </c>
      <c r="D169" s="234">
        <v>0</v>
      </c>
      <c r="E169" s="234">
        <v>0</v>
      </c>
      <c r="F169" s="234">
        <v>0</v>
      </c>
      <c r="G169" s="234">
        <v>0</v>
      </c>
      <c r="H169" s="234">
        <v>0</v>
      </c>
      <c r="I169" s="234">
        <v>0</v>
      </c>
      <c r="J169" s="234">
        <v>0.09</v>
      </c>
      <c r="K169" s="234">
        <v>0</v>
      </c>
      <c r="L169" s="234">
        <v>0</v>
      </c>
      <c r="M169" s="234">
        <v>0</v>
      </c>
      <c r="N169" s="234">
        <v>3</v>
      </c>
      <c r="O169" s="234">
        <v>0</v>
      </c>
      <c r="P169" s="234">
        <v>8.39</v>
      </c>
      <c r="Q169" s="234">
        <v>0.115</v>
      </c>
      <c r="R169" s="234">
        <v>0</v>
      </c>
      <c r="S169" s="234">
        <v>0</v>
      </c>
      <c r="T169" s="234">
        <v>0</v>
      </c>
      <c r="U169" s="234">
        <v>0</v>
      </c>
      <c r="V169" s="234">
        <v>0</v>
      </c>
      <c r="W169" s="234">
        <v>0.96099999999999997</v>
      </c>
      <c r="X169" s="234">
        <v>0</v>
      </c>
      <c r="Y169" s="234">
        <v>0</v>
      </c>
      <c r="Z169" s="234">
        <v>0</v>
      </c>
      <c r="AA169" s="234">
        <v>0</v>
      </c>
      <c r="AB169" s="234">
        <v>0</v>
      </c>
      <c r="AC169" s="234">
        <v>0</v>
      </c>
      <c r="AD169" s="234">
        <v>0</v>
      </c>
      <c r="AE169" s="234">
        <v>0</v>
      </c>
      <c r="AF169" s="234">
        <v>55.8</v>
      </c>
      <c r="AG169" s="234">
        <v>68.355999999999995</v>
      </c>
    </row>
    <row r="170" spans="1:33" x14ac:dyDescent="0.25">
      <c r="B170" s="233" t="s">
        <v>205</v>
      </c>
      <c r="C170" s="234">
        <v>0</v>
      </c>
      <c r="D170" s="234">
        <v>0</v>
      </c>
      <c r="E170" s="234">
        <v>0</v>
      </c>
      <c r="F170" s="234">
        <v>0</v>
      </c>
      <c r="G170" s="234">
        <v>0</v>
      </c>
      <c r="H170" s="234">
        <v>0</v>
      </c>
      <c r="I170" s="234">
        <v>0</v>
      </c>
      <c r="J170" s="234">
        <v>2.3E-2</v>
      </c>
      <c r="K170" s="234">
        <v>0</v>
      </c>
      <c r="L170" s="234">
        <v>0</v>
      </c>
      <c r="M170" s="234">
        <v>0</v>
      </c>
      <c r="N170" s="234">
        <v>0</v>
      </c>
      <c r="O170" s="234">
        <v>0</v>
      </c>
      <c r="P170" s="234">
        <v>0</v>
      </c>
      <c r="Q170" s="234">
        <v>0</v>
      </c>
      <c r="R170" s="234">
        <v>0</v>
      </c>
      <c r="S170" s="234">
        <v>0</v>
      </c>
      <c r="T170" s="234">
        <v>0</v>
      </c>
      <c r="U170" s="234">
        <v>0</v>
      </c>
      <c r="V170" s="234">
        <v>0</v>
      </c>
      <c r="W170" s="234">
        <v>7.7099999999999998E-3</v>
      </c>
      <c r="X170" s="234">
        <v>0</v>
      </c>
      <c r="Y170" s="234">
        <v>0.3</v>
      </c>
      <c r="Z170" s="234">
        <v>0</v>
      </c>
      <c r="AA170" s="234">
        <v>0</v>
      </c>
      <c r="AB170" s="234">
        <v>0</v>
      </c>
      <c r="AC170" s="234">
        <v>0</v>
      </c>
      <c r="AD170" s="234">
        <v>0</v>
      </c>
      <c r="AE170" s="234">
        <v>0</v>
      </c>
      <c r="AF170" s="234">
        <v>0</v>
      </c>
      <c r="AG170" s="234">
        <v>0.33071</v>
      </c>
    </row>
    <row r="171" spans="1:33" x14ac:dyDescent="0.25">
      <c r="A171" s="230" t="s">
        <v>206</v>
      </c>
      <c r="B171" s="231"/>
      <c r="C171" s="232"/>
      <c r="D171" s="232"/>
      <c r="E171" s="232"/>
      <c r="F171" s="232"/>
      <c r="G171" s="232"/>
      <c r="H171" s="232"/>
      <c r="I171" s="232"/>
      <c r="J171" s="232"/>
      <c r="K171" s="232"/>
      <c r="L171" s="232"/>
      <c r="M171" s="232"/>
      <c r="N171" s="232"/>
      <c r="O171" s="232"/>
      <c r="P171" s="232"/>
      <c r="Q171" s="232"/>
      <c r="R171" s="232"/>
      <c r="S171" s="232"/>
      <c r="T171" s="232"/>
      <c r="U171" s="232"/>
      <c r="V171" s="232"/>
      <c r="W171" s="232"/>
      <c r="X171" s="232"/>
      <c r="Y171" s="232"/>
      <c r="Z171" s="232"/>
      <c r="AA171" s="232"/>
      <c r="AB171" s="232"/>
      <c r="AC171" s="232"/>
      <c r="AD171" s="232"/>
      <c r="AE171" s="232"/>
      <c r="AF171" s="232"/>
      <c r="AG171" s="232"/>
    </row>
    <row r="172" spans="1:33" x14ac:dyDescent="0.25">
      <c r="B172" s="233" t="s">
        <v>207</v>
      </c>
      <c r="C172" s="234">
        <v>0</v>
      </c>
      <c r="D172" s="234">
        <v>424.55700000000002</v>
      </c>
      <c r="E172" s="234">
        <v>0</v>
      </c>
      <c r="F172" s="234">
        <v>0</v>
      </c>
      <c r="G172" s="234">
        <v>0</v>
      </c>
      <c r="H172" s="234">
        <v>0</v>
      </c>
      <c r="I172" s="234">
        <v>0</v>
      </c>
      <c r="J172" s="234">
        <v>1.9677800000000001</v>
      </c>
      <c r="K172" s="234">
        <v>0</v>
      </c>
      <c r="L172" s="234">
        <v>0</v>
      </c>
      <c r="M172" s="234">
        <v>149.16499999999999</v>
      </c>
      <c r="N172" s="234">
        <v>18.600000000000001</v>
      </c>
      <c r="O172" s="234">
        <v>0</v>
      </c>
      <c r="P172" s="234">
        <v>108.2</v>
      </c>
      <c r="Q172" s="234">
        <v>12</v>
      </c>
      <c r="R172" s="234">
        <v>0</v>
      </c>
      <c r="S172" s="234">
        <v>0</v>
      </c>
      <c r="T172" s="234">
        <v>0</v>
      </c>
      <c r="U172" s="234">
        <v>0</v>
      </c>
      <c r="V172" s="234">
        <v>0</v>
      </c>
      <c r="W172" s="234">
        <v>20.456800000000001</v>
      </c>
      <c r="X172" s="234">
        <v>0</v>
      </c>
      <c r="Y172" s="234">
        <v>0</v>
      </c>
      <c r="Z172" s="234">
        <v>0</v>
      </c>
      <c r="AA172" s="234">
        <v>0</v>
      </c>
      <c r="AB172" s="234">
        <v>0</v>
      </c>
      <c r="AC172" s="234">
        <v>0</v>
      </c>
      <c r="AD172" s="234">
        <v>0</v>
      </c>
      <c r="AE172" s="234">
        <v>0</v>
      </c>
      <c r="AF172" s="234">
        <v>0</v>
      </c>
      <c r="AG172" s="234">
        <v>734.94658000000015</v>
      </c>
    </row>
    <row r="173" spans="1:33" x14ac:dyDescent="0.25">
      <c r="A173" s="230" t="s">
        <v>208</v>
      </c>
      <c r="B173" s="231"/>
      <c r="C173" s="232"/>
      <c r="D173" s="232"/>
      <c r="E173" s="232"/>
      <c r="F173" s="232"/>
      <c r="G173" s="232"/>
      <c r="H173" s="232"/>
      <c r="I173" s="232"/>
      <c r="J173" s="232"/>
      <c r="K173" s="232"/>
      <c r="L173" s="232"/>
      <c r="M173" s="232"/>
      <c r="N173" s="232"/>
      <c r="O173" s="232"/>
      <c r="P173" s="232"/>
      <c r="Q173" s="232"/>
      <c r="R173" s="232"/>
      <c r="S173" s="232"/>
      <c r="T173" s="232"/>
      <c r="U173" s="232"/>
      <c r="V173" s="232"/>
      <c r="W173" s="232"/>
      <c r="X173" s="232"/>
      <c r="Y173" s="232"/>
      <c r="Z173" s="232"/>
      <c r="AA173" s="232"/>
      <c r="AB173" s="232"/>
      <c r="AC173" s="232"/>
      <c r="AD173" s="232"/>
      <c r="AE173" s="232"/>
      <c r="AF173" s="232"/>
      <c r="AG173" s="232"/>
    </row>
    <row r="174" spans="1:33" x14ac:dyDescent="0.25">
      <c r="B174" s="233" t="s">
        <v>209</v>
      </c>
      <c r="C174" s="234">
        <v>0</v>
      </c>
      <c r="D174" s="234">
        <v>0</v>
      </c>
      <c r="E174" s="234">
        <v>0</v>
      </c>
      <c r="F174" s="234">
        <v>0</v>
      </c>
      <c r="G174" s="234">
        <v>0</v>
      </c>
      <c r="H174" s="234">
        <v>0</v>
      </c>
      <c r="I174" s="234">
        <v>0</v>
      </c>
      <c r="J174" s="234">
        <v>0.2</v>
      </c>
      <c r="K174" s="234">
        <v>0</v>
      </c>
      <c r="L174" s="234">
        <v>0</v>
      </c>
      <c r="M174" s="234">
        <v>0</v>
      </c>
      <c r="N174" s="234">
        <v>0</v>
      </c>
      <c r="O174" s="234">
        <v>0</v>
      </c>
      <c r="P174" s="234">
        <v>0</v>
      </c>
      <c r="Q174" s="234">
        <v>0</v>
      </c>
      <c r="R174" s="234">
        <v>0</v>
      </c>
      <c r="S174" s="234">
        <v>0</v>
      </c>
      <c r="T174" s="234">
        <v>0</v>
      </c>
      <c r="U174" s="234">
        <v>0</v>
      </c>
      <c r="V174" s="234">
        <v>0</v>
      </c>
      <c r="W174" s="234">
        <v>1.3979999999999999</v>
      </c>
      <c r="X174" s="234">
        <v>0</v>
      </c>
      <c r="Y174" s="234">
        <v>3.6</v>
      </c>
      <c r="Z174" s="234">
        <v>0</v>
      </c>
      <c r="AA174" s="234">
        <v>0</v>
      </c>
      <c r="AB174" s="234">
        <v>0</v>
      </c>
      <c r="AC174" s="234">
        <v>0</v>
      </c>
      <c r="AD174" s="234">
        <v>0</v>
      </c>
      <c r="AE174" s="234">
        <v>0</v>
      </c>
      <c r="AF174" s="234">
        <v>0</v>
      </c>
      <c r="AG174" s="234">
        <v>5.1980000000000004</v>
      </c>
    </row>
    <row r="175" spans="1:33" x14ac:dyDescent="0.25">
      <c r="A175" s="230" t="s">
        <v>210</v>
      </c>
      <c r="B175" s="231"/>
      <c r="C175" s="232"/>
      <c r="D175" s="232"/>
      <c r="E175" s="232"/>
      <c r="F175" s="232"/>
      <c r="G175" s="232"/>
      <c r="H175" s="232"/>
      <c r="I175" s="232"/>
      <c r="J175" s="232"/>
      <c r="K175" s="232"/>
      <c r="L175" s="232"/>
      <c r="M175" s="232"/>
      <c r="N175" s="232"/>
      <c r="O175" s="232"/>
      <c r="P175" s="232"/>
      <c r="Q175" s="232"/>
      <c r="R175" s="232"/>
      <c r="S175" s="232"/>
      <c r="T175" s="232"/>
      <c r="U175" s="232"/>
      <c r="V175" s="232"/>
      <c r="W175" s="232"/>
      <c r="X175" s="232"/>
      <c r="Y175" s="232"/>
      <c r="Z175" s="232"/>
      <c r="AA175" s="232"/>
      <c r="AB175" s="232"/>
      <c r="AC175" s="232"/>
      <c r="AD175" s="232"/>
      <c r="AE175" s="232"/>
      <c r="AF175" s="232"/>
      <c r="AG175" s="232"/>
    </row>
    <row r="176" spans="1:33" x14ac:dyDescent="0.25">
      <c r="B176" s="233" t="s">
        <v>211</v>
      </c>
      <c r="C176" s="234">
        <v>0</v>
      </c>
      <c r="D176" s="234">
        <v>0</v>
      </c>
      <c r="E176" s="234">
        <v>0</v>
      </c>
      <c r="F176" s="234">
        <v>0</v>
      </c>
      <c r="G176" s="234">
        <v>2.109</v>
      </c>
      <c r="H176" s="234">
        <v>0</v>
      </c>
      <c r="I176" s="234">
        <v>0</v>
      </c>
      <c r="J176" s="234">
        <v>0.104</v>
      </c>
      <c r="K176" s="234">
        <v>0</v>
      </c>
      <c r="L176" s="234">
        <v>0</v>
      </c>
      <c r="M176" s="234">
        <v>0</v>
      </c>
      <c r="N176" s="234">
        <v>0</v>
      </c>
      <c r="O176" s="234">
        <v>0</v>
      </c>
      <c r="P176" s="234">
        <v>0</v>
      </c>
      <c r="Q176" s="234">
        <v>0</v>
      </c>
      <c r="R176" s="234">
        <v>0</v>
      </c>
      <c r="S176" s="234">
        <v>4.8170000000000002</v>
      </c>
      <c r="T176" s="234">
        <v>0</v>
      </c>
      <c r="U176" s="234">
        <v>0</v>
      </c>
      <c r="V176" s="234">
        <v>71.072599999999994</v>
      </c>
      <c r="W176" s="234">
        <v>0.497</v>
      </c>
      <c r="X176" s="234">
        <v>0</v>
      </c>
      <c r="Y176" s="234">
        <v>2.4180000000000001</v>
      </c>
      <c r="Z176" s="234">
        <v>0</v>
      </c>
      <c r="AA176" s="234">
        <v>0</v>
      </c>
      <c r="AB176" s="234">
        <v>0</v>
      </c>
      <c r="AC176" s="234">
        <v>0</v>
      </c>
      <c r="AD176" s="234">
        <v>0</v>
      </c>
      <c r="AE176" s="234">
        <v>0</v>
      </c>
      <c r="AF176" s="234">
        <v>0</v>
      </c>
      <c r="AG176" s="234">
        <v>81.017600000000002</v>
      </c>
    </row>
    <row r="177" spans="1:33" x14ac:dyDescent="0.25">
      <c r="A177" s="230" t="s">
        <v>212</v>
      </c>
      <c r="B177" s="231"/>
      <c r="C177" s="232"/>
      <c r="D177" s="232"/>
      <c r="E177" s="232"/>
      <c r="F177" s="232"/>
      <c r="G177" s="232"/>
      <c r="H177" s="232"/>
      <c r="I177" s="232"/>
      <c r="J177" s="232"/>
      <c r="K177" s="232"/>
      <c r="L177" s="232"/>
      <c r="M177" s="232"/>
      <c r="N177" s="232"/>
      <c r="O177" s="232"/>
      <c r="P177" s="232"/>
      <c r="Q177" s="232"/>
      <c r="R177" s="232"/>
      <c r="S177" s="232"/>
      <c r="T177" s="232"/>
      <c r="U177" s="232"/>
      <c r="V177" s="232"/>
      <c r="W177" s="232"/>
      <c r="X177" s="232"/>
      <c r="Y177" s="232"/>
      <c r="Z177" s="232"/>
      <c r="AA177" s="232"/>
      <c r="AB177" s="232"/>
      <c r="AC177" s="232"/>
      <c r="AD177" s="232"/>
      <c r="AE177" s="232"/>
      <c r="AF177" s="232"/>
      <c r="AG177" s="232"/>
    </row>
    <row r="178" spans="1:33" x14ac:dyDescent="0.25">
      <c r="B178" s="233" t="s">
        <v>213</v>
      </c>
      <c r="C178" s="234">
        <v>0</v>
      </c>
      <c r="D178" s="234">
        <v>0</v>
      </c>
      <c r="E178" s="234">
        <v>0</v>
      </c>
      <c r="F178" s="234">
        <v>0</v>
      </c>
      <c r="G178" s="234">
        <v>0</v>
      </c>
      <c r="H178" s="234">
        <v>0</v>
      </c>
      <c r="I178" s="234">
        <v>0</v>
      </c>
      <c r="J178" s="234">
        <v>0</v>
      </c>
      <c r="K178" s="234">
        <v>0</v>
      </c>
      <c r="L178" s="234">
        <v>0</v>
      </c>
      <c r="M178" s="234">
        <v>0</v>
      </c>
      <c r="N178" s="234">
        <v>0</v>
      </c>
      <c r="O178" s="234">
        <v>0</v>
      </c>
      <c r="P178" s="234">
        <v>0</v>
      </c>
      <c r="Q178" s="234">
        <v>0</v>
      </c>
      <c r="R178" s="234">
        <v>0</v>
      </c>
      <c r="S178" s="234">
        <v>0</v>
      </c>
      <c r="T178" s="234">
        <v>0</v>
      </c>
      <c r="U178" s="234">
        <v>0</v>
      </c>
      <c r="V178" s="234">
        <v>0</v>
      </c>
      <c r="W178" s="234">
        <v>0</v>
      </c>
      <c r="X178" s="234">
        <v>0</v>
      </c>
      <c r="Y178" s="234">
        <v>0</v>
      </c>
      <c r="Z178" s="234">
        <v>0</v>
      </c>
      <c r="AA178" s="234">
        <v>0</v>
      </c>
      <c r="AB178" s="234">
        <v>0</v>
      </c>
      <c r="AC178" s="234">
        <v>0</v>
      </c>
      <c r="AD178" s="234">
        <v>0</v>
      </c>
      <c r="AE178" s="234">
        <v>0</v>
      </c>
      <c r="AF178" s="234">
        <v>0</v>
      </c>
      <c r="AG178" s="234">
        <v>0</v>
      </c>
    </row>
    <row r="179" spans="1:33" x14ac:dyDescent="0.25">
      <c r="B179" s="233" t="s">
        <v>214</v>
      </c>
      <c r="C179" s="234">
        <v>0</v>
      </c>
      <c r="D179" s="234">
        <v>0</v>
      </c>
      <c r="E179" s="234">
        <v>0</v>
      </c>
      <c r="F179" s="234">
        <v>0</v>
      </c>
      <c r="G179" s="234">
        <v>0</v>
      </c>
      <c r="H179" s="234">
        <v>0</v>
      </c>
      <c r="I179" s="234">
        <v>0</v>
      </c>
      <c r="J179" s="234">
        <v>0</v>
      </c>
      <c r="K179" s="234">
        <v>0</v>
      </c>
      <c r="L179" s="234">
        <v>0</v>
      </c>
      <c r="M179" s="234">
        <v>0</v>
      </c>
      <c r="N179" s="234">
        <v>0</v>
      </c>
      <c r="O179" s="234">
        <v>0</v>
      </c>
      <c r="P179" s="234">
        <v>0</v>
      </c>
      <c r="Q179" s="234">
        <v>0</v>
      </c>
      <c r="R179" s="234">
        <v>0</v>
      </c>
      <c r="S179" s="234">
        <v>0</v>
      </c>
      <c r="T179" s="234">
        <v>0</v>
      </c>
      <c r="U179" s="234">
        <v>0</v>
      </c>
      <c r="V179" s="234">
        <v>0</v>
      </c>
      <c r="W179" s="234">
        <v>0</v>
      </c>
      <c r="X179" s="234">
        <v>0</v>
      </c>
      <c r="Y179" s="234">
        <v>0</v>
      </c>
      <c r="Z179" s="234">
        <v>0</v>
      </c>
      <c r="AA179" s="234">
        <v>0</v>
      </c>
      <c r="AB179" s="234">
        <v>0</v>
      </c>
      <c r="AC179" s="234">
        <v>0</v>
      </c>
      <c r="AD179" s="234">
        <v>0</v>
      </c>
      <c r="AE179" s="234">
        <v>0</v>
      </c>
      <c r="AF179" s="234">
        <v>0</v>
      </c>
      <c r="AG179" s="234">
        <v>0</v>
      </c>
    </row>
    <row r="180" spans="1:33" x14ac:dyDescent="0.25">
      <c r="B180" s="233" t="s">
        <v>215</v>
      </c>
      <c r="C180" s="234">
        <v>0</v>
      </c>
      <c r="D180" s="234">
        <v>0</v>
      </c>
      <c r="E180" s="234">
        <v>0</v>
      </c>
      <c r="F180" s="234">
        <v>0</v>
      </c>
      <c r="G180" s="234">
        <v>0</v>
      </c>
      <c r="H180" s="234">
        <v>0</v>
      </c>
      <c r="I180" s="234">
        <v>0</v>
      </c>
      <c r="J180" s="234">
        <v>0</v>
      </c>
      <c r="K180" s="234">
        <v>0</v>
      </c>
      <c r="L180" s="234">
        <v>0</v>
      </c>
      <c r="M180" s="234">
        <v>0</v>
      </c>
      <c r="N180" s="234">
        <v>0</v>
      </c>
      <c r="O180" s="234">
        <v>0</v>
      </c>
      <c r="P180" s="234">
        <v>0</v>
      </c>
      <c r="Q180" s="234">
        <v>0</v>
      </c>
      <c r="R180" s="234">
        <v>0</v>
      </c>
      <c r="S180" s="234">
        <v>0</v>
      </c>
      <c r="T180" s="234">
        <v>0</v>
      </c>
      <c r="U180" s="234">
        <v>0</v>
      </c>
      <c r="V180" s="234">
        <v>0</v>
      </c>
      <c r="W180" s="234">
        <v>0</v>
      </c>
      <c r="X180" s="234">
        <v>0</v>
      </c>
      <c r="Y180" s="234">
        <v>0</v>
      </c>
      <c r="Z180" s="234">
        <v>0</v>
      </c>
      <c r="AA180" s="234">
        <v>0</v>
      </c>
      <c r="AB180" s="234">
        <v>0</v>
      </c>
      <c r="AC180" s="234">
        <v>0</v>
      </c>
      <c r="AD180" s="234">
        <v>0</v>
      </c>
      <c r="AE180" s="234">
        <v>0</v>
      </c>
      <c r="AF180" s="234">
        <v>0</v>
      </c>
      <c r="AG180" s="234">
        <v>0</v>
      </c>
    </row>
    <row r="181" spans="1:33" x14ac:dyDescent="0.25">
      <c r="B181" s="233" t="s">
        <v>216</v>
      </c>
      <c r="C181" s="234">
        <v>0</v>
      </c>
      <c r="D181" s="234">
        <v>0</v>
      </c>
      <c r="E181" s="234">
        <v>0</v>
      </c>
      <c r="F181" s="234">
        <v>0</v>
      </c>
      <c r="G181" s="234">
        <v>0</v>
      </c>
      <c r="H181" s="234">
        <v>0</v>
      </c>
      <c r="I181" s="234">
        <v>0</v>
      </c>
      <c r="J181" s="234">
        <v>0</v>
      </c>
      <c r="K181" s="234">
        <v>0</v>
      </c>
      <c r="L181" s="234">
        <v>0</v>
      </c>
      <c r="M181" s="234">
        <v>0</v>
      </c>
      <c r="N181" s="234">
        <v>0</v>
      </c>
      <c r="O181" s="234">
        <v>0</v>
      </c>
      <c r="P181" s="234">
        <v>0</v>
      </c>
      <c r="Q181" s="234">
        <v>0</v>
      </c>
      <c r="R181" s="234">
        <v>0</v>
      </c>
      <c r="S181" s="234">
        <v>0</v>
      </c>
      <c r="T181" s="234">
        <v>0</v>
      </c>
      <c r="U181" s="234">
        <v>0</v>
      </c>
      <c r="V181" s="234">
        <v>0</v>
      </c>
      <c r="W181" s="234">
        <v>0</v>
      </c>
      <c r="X181" s="234">
        <v>0</v>
      </c>
      <c r="Y181" s="234">
        <v>0</v>
      </c>
      <c r="Z181" s="234">
        <v>0</v>
      </c>
      <c r="AA181" s="234">
        <v>0</v>
      </c>
      <c r="AB181" s="234">
        <v>0</v>
      </c>
      <c r="AC181" s="234">
        <v>0</v>
      </c>
      <c r="AD181" s="234">
        <v>0</v>
      </c>
      <c r="AE181" s="234">
        <v>0</v>
      </c>
      <c r="AF181" s="234">
        <v>0</v>
      </c>
      <c r="AG181" s="234">
        <v>0</v>
      </c>
    </row>
    <row r="182" spans="1:33" x14ac:dyDescent="0.25">
      <c r="A182" s="230" t="s">
        <v>217</v>
      </c>
      <c r="B182" s="231"/>
      <c r="C182" s="232"/>
      <c r="D182" s="232"/>
      <c r="E182" s="232"/>
      <c r="F182" s="232"/>
      <c r="G182" s="232"/>
      <c r="H182" s="232"/>
      <c r="I182" s="232"/>
      <c r="J182" s="232"/>
      <c r="K182" s="232"/>
      <c r="L182" s="232"/>
      <c r="M182" s="232"/>
      <c r="N182" s="232"/>
      <c r="O182" s="232"/>
      <c r="P182" s="232"/>
      <c r="Q182" s="232"/>
      <c r="R182" s="232"/>
      <c r="S182" s="232"/>
      <c r="T182" s="232"/>
      <c r="U182" s="232"/>
      <c r="V182" s="232"/>
      <c r="W182" s="232"/>
      <c r="X182" s="232"/>
      <c r="Y182" s="232"/>
      <c r="Z182" s="232"/>
      <c r="AA182" s="232"/>
      <c r="AB182" s="232"/>
      <c r="AC182" s="232"/>
      <c r="AD182" s="232"/>
      <c r="AE182" s="232"/>
      <c r="AF182" s="232"/>
      <c r="AG182" s="232"/>
    </row>
    <row r="183" spans="1:33" x14ac:dyDescent="0.25">
      <c r="B183" s="233" t="s">
        <v>218</v>
      </c>
      <c r="C183" s="234">
        <v>0</v>
      </c>
      <c r="D183" s="234">
        <v>0</v>
      </c>
      <c r="E183" s="234">
        <v>0</v>
      </c>
      <c r="F183" s="234">
        <v>0</v>
      </c>
      <c r="G183" s="234">
        <v>0</v>
      </c>
      <c r="H183" s="234">
        <v>0</v>
      </c>
      <c r="I183" s="234">
        <v>0</v>
      </c>
      <c r="J183" s="234">
        <v>0.443</v>
      </c>
      <c r="K183" s="234">
        <v>0</v>
      </c>
      <c r="L183" s="234">
        <v>0</v>
      </c>
      <c r="M183" s="234">
        <v>0</v>
      </c>
      <c r="N183" s="234">
        <v>0</v>
      </c>
      <c r="O183" s="234">
        <v>0</v>
      </c>
      <c r="P183" s="234">
        <v>0</v>
      </c>
      <c r="Q183" s="234">
        <v>0</v>
      </c>
      <c r="R183" s="234">
        <v>0</v>
      </c>
      <c r="S183" s="234">
        <v>0</v>
      </c>
      <c r="T183" s="234">
        <v>0</v>
      </c>
      <c r="U183" s="234">
        <v>0</v>
      </c>
      <c r="V183" s="234">
        <v>0</v>
      </c>
      <c r="W183" s="234">
        <v>4.9119999999999997E-2</v>
      </c>
      <c r="X183" s="234">
        <v>0</v>
      </c>
      <c r="Y183" s="234">
        <v>0</v>
      </c>
      <c r="Z183" s="234">
        <v>0</v>
      </c>
      <c r="AA183" s="234">
        <v>0</v>
      </c>
      <c r="AB183" s="234">
        <v>0</v>
      </c>
      <c r="AC183" s="234">
        <v>0</v>
      </c>
      <c r="AD183" s="234">
        <v>0</v>
      </c>
      <c r="AE183" s="234">
        <v>0</v>
      </c>
      <c r="AF183" s="234">
        <v>25.884699999999999</v>
      </c>
      <c r="AG183" s="234">
        <v>26.376819999999999</v>
      </c>
    </row>
    <row r="184" spans="1:33" x14ac:dyDescent="0.25">
      <c r="A184" s="230" t="s">
        <v>220</v>
      </c>
      <c r="B184" s="231"/>
      <c r="C184" s="232"/>
      <c r="D184" s="232"/>
      <c r="E184" s="232"/>
      <c r="F184" s="232"/>
      <c r="G184" s="232"/>
      <c r="H184" s="232"/>
      <c r="I184" s="232"/>
      <c r="J184" s="232"/>
      <c r="K184" s="232"/>
      <c r="L184" s="232"/>
      <c r="M184" s="232"/>
      <c r="N184" s="232"/>
      <c r="O184" s="232"/>
      <c r="P184" s="232"/>
      <c r="Q184" s="232"/>
      <c r="R184" s="232"/>
      <c r="S184" s="232"/>
      <c r="T184" s="232"/>
      <c r="U184" s="232"/>
      <c r="V184" s="232"/>
      <c r="W184" s="232"/>
      <c r="X184" s="232"/>
      <c r="Y184" s="232"/>
      <c r="Z184" s="232"/>
      <c r="AA184" s="232"/>
      <c r="AB184" s="232"/>
      <c r="AC184" s="232"/>
      <c r="AD184" s="232"/>
      <c r="AE184" s="232"/>
      <c r="AF184" s="232"/>
      <c r="AG184" s="232"/>
    </row>
    <row r="185" spans="1:33" x14ac:dyDescent="0.25">
      <c r="B185" s="233" t="s">
        <v>221</v>
      </c>
      <c r="C185" s="234">
        <v>0</v>
      </c>
      <c r="D185" s="234">
        <v>0</v>
      </c>
      <c r="E185" s="234">
        <v>0</v>
      </c>
      <c r="F185" s="234">
        <v>0</v>
      </c>
      <c r="G185" s="234">
        <v>0</v>
      </c>
      <c r="H185" s="234">
        <v>0</v>
      </c>
      <c r="I185" s="234">
        <v>0</v>
      </c>
      <c r="J185" s="234">
        <v>0.3</v>
      </c>
      <c r="K185" s="234">
        <v>0</v>
      </c>
      <c r="L185" s="234">
        <v>0</v>
      </c>
      <c r="M185" s="234">
        <v>39.9</v>
      </c>
      <c r="N185" s="234">
        <v>0</v>
      </c>
      <c r="O185" s="234">
        <v>0</v>
      </c>
      <c r="P185" s="234">
        <v>5.9</v>
      </c>
      <c r="Q185" s="234">
        <v>0</v>
      </c>
      <c r="R185" s="234">
        <v>0</v>
      </c>
      <c r="S185" s="234">
        <v>2.1</v>
      </c>
      <c r="T185" s="234">
        <v>0</v>
      </c>
      <c r="U185" s="234">
        <v>0</v>
      </c>
      <c r="V185" s="234">
        <v>0</v>
      </c>
      <c r="W185" s="234">
        <v>0.89700000000000002</v>
      </c>
      <c r="X185" s="234">
        <v>0</v>
      </c>
      <c r="Y185" s="234">
        <v>0</v>
      </c>
      <c r="Z185" s="234">
        <v>0</v>
      </c>
      <c r="AA185" s="234">
        <v>0</v>
      </c>
      <c r="AB185" s="234">
        <v>0</v>
      </c>
      <c r="AC185" s="234">
        <v>0</v>
      </c>
      <c r="AD185" s="234">
        <v>0</v>
      </c>
      <c r="AE185" s="234">
        <v>0</v>
      </c>
      <c r="AF185" s="234">
        <v>0</v>
      </c>
      <c r="AG185" s="234">
        <v>49.096999999999994</v>
      </c>
    </row>
    <row r="186" spans="1:33" x14ac:dyDescent="0.25">
      <c r="A186" s="230" t="s">
        <v>222</v>
      </c>
      <c r="B186" s="231"/>
      <c r="C186" s="232"/>
      <c r="D186" s="232"/>
      <c r="E186" s="232"/>
      <c r="F186" s="232"/>
      <c r="G186" s="232"/>
      <c r="H186" s="232"/>
      <c r="I186" s="232"/>
      <c r="J186" s="232"/>
      <c r="K186" s="232"/>
      <c r="L186" s="232"/>
      <c r="M186" s="232"/>
      <c r="N186" s="232"/>
      <c r="O186" s="232"/>
      <c r="P186" s="232"/>
      <c r="Q186" s="232"/>
      <c r="R186" s="232"/>
      <c r="S186" s="232"/>
      <c r="T186" s="232"/>
      <c r="U186" s="232"/>
      <c r="V186" s="232"/>
      <c r="W186" s="232"/>
      <c r="X186" s="232"/>
      <c r="Y186" s="232"/>
      <c r="Z186" s="232"/>
      <c r="AA186" s="232"/>
      <c r="AB186" s="232"/>
      <c r="AC186" s="232"/>
      <c r="AD186" s="232"/>
      <c r="AE186" s="232"/>
      <c r="AF186" s="232"/>
      <c r="AG186" s="232"/>
    </row>
    <row r="187" spans="1:33" x14ac:dyDescent="0.25">
      <c r="B187" s="233" t="s">
        <v>87</v>
      </c>
      <c r="C187" s="234">
        <v>0</v>
      </c>
      <c r="D187" s="234">
        <v>0</v>
      </c>
      <c r="E187" s="234">
        <v>0</v>
      </c>
      <c r="F187" s="234">
        <v>0</v>
      </c>
      <c r="G187" s="234">
        <v>0</v>
      </c>
      <c r="H187" s="234">
        <v>0</v>
      </c>
      <c r="I187" s="234">
        <v>0</v>
      </c>
      <c r="J187" s="234">
        <v>0</v>
      </c>
      <c r="K187" s="234">
        <v>0</v>
      </c>
      <c r="L187" s="234">
        <v>0</v>
      </c>
      <c r="M187" s="234">
        <v>0</v>
      </c>
      <c r="N187" s="234">
        <v>0</v>
      </c>
      <c r="O187" s="234">
        <v>0</v>
      </c>
      <c r="P187" s="234">
        <v>0</v>
      </c>
      <c r="Q187" s="234">
        <v>0</v>
      </c>
      <c r="R187" s="234">
        <v>0</v>
      </c>
      <c r="S187" s="234">
        <v>0</v>
      </c>
      <c r="T187" s="234">
        <v>0</v>
      </c>
      <c r="U187" s="234">
        <v>0</v>
      </c>
      <c r="V187" s="234">
        <v>0</v>
      </c>
      <c r="W187" s="234">
        <v>0</v>
      </c>
      <c r="X187" s="234">
        <v>0</v>
      </c>
      <c r="Y187" s="234">
        <v>0</v>
      </c>
      <c r="Z187" s="234">
        <v>0</v>
      </c>
      <c r="AA187" s="234">
        <v>0</v>
      </c>
      <c r="AB187" s="234">
        <v>0</v>
      </c>
      <c r="AC187" s="234">
        <v>0</v>
      </c>
      <c r="AD187" s="234">
        <v>0</v>
      </c>
      <c r="AE187" s="234">
        <v>0</v>
      </c>
      <c r="AF187" s="234">
        <v>0</v>
      </c>
      <c r="AG187" s="234">
        <v>0</v>
      </c>
    </row>
    <row r="188" spans="1:33" x14ac:dyDescent="0.25">
      <c r="A188" s="230" t="s">
        <v>223</v>
      </c>
      <c r="B188" s="231"/>
      <c r="C188" s="232"/>
      <c r="D188" s="232"/>
      <c r="E188" s="232"/>
      <c r="F188" s="232"/>
      <c r="G188" s="232"/>
      <c r="H188" s="232"/>
      <c r="I188" s="232"/>
      <c r="J188" s="232"/>
      <c r="K188" s="232"/>
      <c r="L188" s="232"/>
      <c r="M188" s="232"/>
      <c r="N188" s="232"/>
      <c r="O188" s="232"/>
      <c r="P188" s="232"/>
      <c r="Q188" s="232"/>
      <c r="R188" s="232"/>
      <c r="S188" s="232"/>
      <c r="T188" s="232"/>
      <c r="U188" s="232"/>
      <c r="V188" s="232"/>
      <c r="W188" s="232"/>
      <c r="X188" s="232"/>
      <c r="Y188" s="232"/>
      <c r="Z188" s="232"/>
      <c r="AA188" s="232"/>
      <c r="AB188" s="232"/>
      <c r="AC188" s="232"/>
      <c r="AD188" s="232"/>
      <c r="AE188" s="232"/>
      <c r="AF188" s="232"/>
      <c r="AG188" s="232"/>
    </row>
    <row r="189" spans="1:33" x14ac:dyDescent="0.25">
      <c r="B189" s="233" t="s">
        <v>224</v>
      </c>
      <c r="C189" s="234">
        <v>0</v>
      </c>
      <c r="D189" s="234">
        <v>0</v>
      </c>
      <c r="E189" s="234">
        <v>0</v>
      </c>
      <c r="F189" s="234">
        <v>42.586300000000001</v>
      </c>
      <c r="G189" s="234">
        <v>0</v>
      </c>
      <c r="H189" s="234">
        <v>2.91</v>
      </c>
      <c r="I189" s="234">
        <v>3.77</v>
      </c>
      <c r="J189" s="234">
        <v>0.28999999999999998</v>
      </c>
      <c r="K189" s="234">
        <v>0.89</v>
      </c>
      <c r="L189" s="234">
        <v>0</v>
      </c>
      <c r="M189" s="234">
        <v>22.595800000000001</v>
      </c>
      <c r="N189" s="234">
        <v>0</v>
      </c>
      <c r="O189" s="234">
        <v>0</v>
      </c>
      <c r="P189" s="234">
        <v>31.98</v>
      </c>
      <c r="Q189" s="234">
        <v>53.6</v>
      </c>
      <c r="R189" s="234">
        <v>2.85026</v>
      </c>
      <c r="S189" s="234">
        <v>36.908299999999997</v>
      </c>
      <c r="T189" s="234">
        <v>0</v>
      </c>
      <c r="U189" s="234">
        <v>0</v>
      </c>
      <c r="V189" s="234">
        <v>19.9619</v>
      </c>
      <c r="W189" s="234">
        <v>6.6440700000000001</v>
      </c>
      <c r="X189" s="234">
        <v>0</v>
      </c>
      <c r="Y189" s="234">
        <v>0</v>
      </c>
      <c r="Z189" s="234">
        <v>0</v>
      </c>
      <c r="AA189" s="234">
        <v>0</v>
      </c>
      <c r="AB189" s="234">
        <v>0</v>
      </c>
      <c r="AC189" s="234">
        <v>0</v>
      </c>
      <c r="AD189" s="234">
        <v>0</v>
      </c>
      <c r="AE189" s="234">
        <v>0</v>
      </c>
      <c r="AF189" s="234">
        <v>0</v>
      </c>
      <c r="AG189" s="234">
        <v>224.98662999999999</v>
      </c>
    </row>
    <row r="190" spans="1:33" x14ac:dyDescent="0.25">
      <c r="A190" s="230" t="s">
        <v>225</v>
      </c>
      <c r="B190" s="231"/>
      <c r="C190" s="232"/>
      <c r="D190" s="232"/>
      <c r="E190" s="232"/>
      <c r="F190" s="232"/>
      <c r="G190" s="232"/>
      <c r="H190" s="232"/>
      <c r="I190" s="232"/>
      <c r="J190" s="232"/>
      <c r="K190" s="232"/>
      <c r="L190" s="232"/>
      <c r="M190" s="232"/>
      <c r="N190" s="232"/>
      <c r="O190" s="232"/>
      <c r="P190" s="232"/>
      <c r="Q190" s="232"/>
      <c r="R190" s="232"/>
      <c r="S190" s="232"/>
      <c r="T190" s="232"/>
      <c r="U190" s="232"/>
      <c r="V190" s="232"/>
      <c r="W190" s="232"/>
      <c r="X190" s="232"/>
      <c r="Y190" s="232"/>
      <c r="Z190" s="232"/>
      <c r="AA190" s="232"/>
      <c r="AB190" s="232"/>
      <c r="AC190" s="232"/>
      <c r="AD190" s="232"/>
      <c r="AE190" s="232"/>
      <c r="AF190" s="232"/>
      <c r="AG190" s="232"/>
    </row>
    <row r="191" spans="1:33" x14ac:dyDescent="0.25">
      <c r="B191" s="233" t="s">
        <v>226</v>
      </c>
      <c r="C191" s="234">
        <v>0</v>
      </c>
      <c r="D191" s="234">
        <v>115.82299999999999</v>
      </c>
      <c r="E191" s="234">
        <v>0</v>
      </c>
      <c r="F191" s="234">
        <v>0</v>
      </c>
      <c r="G191" s="234">
        <v>0</v>
      </c>
      <c r="H191" s="234">
        <v>0</v>
      </c>
      <c r="I191" s="234">
        <v>0</v>
      </c>
      <c r="J191" s="234">
        <v>1.13588</v>
      </c>
      <c r="K191" s="234">
        <v>0</v>
      </c>
      <c r="L191" s="234">
        <v>0</v>
      </c>
      <c r="M191" s="234">
        <v>0</v>
      </c>
      <c r="N191" s="234">
        <v>0</v>
      </c>
      <c r="O191" s="234">
        <v>0</v>
      </c>
      <c r="P191" s="234">
        <v>16.5</v>
      </c>
      <c r="Q191" s="234">
        <v>3.1019999999999999</v>
      </c>
      <c r="R191" s="234">
        <v>0</v>
      </c>
      <c r="S191" s="234">
        <v>101.9</v>
      </c>
      <c r="T191" s="234">
        <v>0</v>
      </c>
      <c r="U191" s="234">
        <v>0</v>
      </c>
      <c r="V191" s="234">
        <v>0</v>
      </c>
      <c r="W191" s="234">
        <v>7.8</v>
      </c>
      <c r="X191" s="234">
        <v>0</v>
      </c>
      <c r="Y191" s="234">
        <v>0</v>
      </c>
      <c r="Z191" s="234">
        <v>0</v>
      </c>
      <c r="AA191" s="234">
        <v>0</v>
      </c>
      <c r="AB191" s="234">
        <v>0</v>
      </c>
      <c r="AC191" s="234">
        <v>0</v>
      </c>
      <c r="AD191" s="234">
        <v>0</v>
      </c>
      <c r="AE191" s="234">
        <v>0</v>
      </c>
      <c r="AF191" s="234">
        <v>0</v>
      </c>
      <c r="AG191" s="234">
        <v>246.26088000000001</v>
      </c>
    </row>
    <row r="192" spans="1:33" x14ac:dyDescent="0.25">
      <c r="B192" s="233" t="s">
        <v>227</v>
      </c>
      <c r="C192" s="234">
        <v>0</v>
      </c>
      <c r="D192" s="234">
        <v>0</v>
      </c>
      <c r="E192" s="234">
        <v>0</v>
      </c>
      <c r="F192" s="234">
        <v>0</v>
      </c>
      <c r="G192" s="234">
        <v>0</v>
      </c>
      <c r="H192" s="234">
        <v>0</v>
      </c>
      <c r="I192" s="234">
        <v>0</v>
      </c>
      <c r="J192" s="234">
        <v>0.16</v>
      </c>
      <c r="K192" s="234">
        <v>0</v>
      </c>
      <c r="L192" s="234">
        <v>0</v>
      </c>
      <c r="M192" s="234">
        <v>0</v>
      </c>
      <c r="N192" s="234">
        <v>0</v>
      </c>
      <c r="O192" s="234">
        <v>0</v>
      </c>
      <c r="P192" s="234">
        <v>0</v>
      </c>
      <c r="Q192" s="234">
        <v>0</v>
      </c>
      <c r="R192" s="234">
        <v>0</v>
      </c>
      <c r="S192" s="234">
        <v>24.3</v>
      </c>
      <c r="T192" s="234">
        <v>0</v>
      </c>
      <c r="U192" s="234">
        <v>0</v>
      </c>
      <c r="V192" s="234">
        <v>0</v>
      </c>
      <c r="W192" s="234">
        <v>0.57999999999999996</v>
      </c>
      <c r="X192" s="234">
        <v>0</v>
      </c>
      <c r="Y192" s="234">
        <v>0</v>
      </c>
      <c r="Z192" s="234">
        <v>0</v>
      </c>
      <c r="AA192" s="234">
        <v>0</v>
      </c>
      <c r="AB192" s="234">
        <v>0</v>
      </c>
      <c r="AC192" s="234">
        <v>0</v>
      </c>
      <c r="AD192" s="234">
        <v>0</v>
      </c>
      <c r="AE192" s="234">
        <v>0</v>
      </c>
      <c r="AF192" s="234">
        <v>0</v>
      </c>
      <c r="AG192" s="234">
        <v>25.04</v>
      </c>
    </row>
    <row r="193" spans="1:33" x14ac:dyDescent="0.25">
      <c r="A193" s="230" t="s">
        <v>228</v>
      </c>
      <c r="B193" s="231"/>
      <c r="C193" s="232"/>
      <c r="D193" s="232"/>
      <c r="E193" s="232"/>
      <c r="F193" s="232"/>
      <c r="G193" s="232"/>
      <c r="H193" s="232"/>
      <c r="I193" s="232"/>
      <c r="J193" s="232"/>
      <c r="K193" s="232"/>
      <c r="L193" s="232"/>
      <c r="M193" s="232"/>
      <c r="N193" s="232"/>
      <c r="O193" s="232"/>
      <c r="P193" s="232"/>
      <c r="Q193" s="232"/>
      <c r="R193" s="232"/>
      <c r="S193" s="232"/>
      <c r="T193" s="232"/>
      <c r="U193" s="232"/>
      <c r="V193" s="232"/>
      <c r="W193" s="232"/>
      <c r="X193" s="232"/>
      <c r="Y193" s="232"/>
      <c r="Z193" s="232"/>
      <c r="AA193" s="232"/>
      <c r="AB193" s="232"/>
      <c r="AC193" s="232"/>
      <c r="AD193" s="232"/>
      <c r="AE193" s="232"/>
      <c r="AF193" s="232"/>
      <c r="AG193" s="232"/>
    </row>
    <row r="194" spans="1:33" x14ac:dyDescent="0.25">
      <c r="B194" s="233" t="s">
        <v>229</v>
      </c>
      <c r="C194" s="234">
        <v>0</v>
      </c>
      <c r="D194" s="234">
        <v>0</v>
      </c>
      <c r="E194" s="234">
        <v>0</v>
      </c>
      <c r="F194" s="234">
        <v>0</v>
      </c>
      <c r="G194" s="234">
        <v>4.4939999999999998</v>
      </c>
      <c r="H194" s="234">
        <v>0</v>
      </c>
      <c r="I194" s="234">
        <v>0</v>
      </c>
      <c r="J194" s="234">
        <v>0</v>
      </c>
      <c r="K194" s="234">
        <v>0</v>
      </c>
      <c r="L194" s="234">
        <v>0</v>
      </c>
      <c r="M194" s="234">
        <v>0</v>
      </c>
      <c r="N194" s="234">
        <v>0.45200000000000001</v>
      </c>
      <c r="O194" s="234">
        <v>0</v>
      </c>
      <c r="P194" s="234">
        <v>0</v>
      </c>
      <c r="Q194" s="234">
        <v>44.206000000000003</v>
      </c>
      <c r="R194" s="234">
        <v>0</v>
      </c>
      <c r="S194" s="234">
        <v>0</v>
      </c>
      <c r="T194" s="234">
        <v>0</v>
      </c>
      <c r="U194" s="234">
        <v>0</v>
      </c>
      <c r="V194" s="234">
        <v>0</v>
      </c>
      <c r="W194" s="234">
        <v>0.37077300000000002</v>
      </c>
      <c r="X194" s="234">
        <v>0</v>
      </c>
      <c r="Y194" s="234">
        <v>0</v>
      </c>
      <c r="Z194" s="234">
        <v>0</v>
      </c>
      <c r="AA194" s="234">
        <v>0</v>
      </c>
      <c r="AB194" s="234">
        <v>0</v>
      </c>
      <c r="AC194" s="234">
        <v>0</v>
      </c>
      <c r="AD194" s="234">
        <v>0</v>
      </c>
      <c r="AE194" s="234">
        <v>0</v>
      </c>
      <c r="AF194" s="234">
        <v>0</v>
      </c>
      <c r="AG194" s="234">
        <v>49.522773000000001</v>
      </c>
    </row>
    <row r="195" spans="1:33" x14ac:dyDescent="0.25">
      <c r="A195" s="230" t="s">
        <v>230</v>
      </c>
      <c r="B195" s="231"/>
      <c r="C195" s="232"/>
      <c r="D195" s="232"/>
      <c r="E195" s="232"/>
      <c r="F195" s="232"/>
      <c r="G195" s="232"/>
      <c r="H195" s="232"/>
      <c r="I195" s="232"/>
      <c r="J195" s="232"/>
      <c r="K195" s="232"/>
      <c r="L195" s="232"/>
      <c r="M195" s="232"/>
      <c r="N195" s="232"/>
      <c r="O195" s="232"/>
      <c r="P195" s="232"/>
      <c r="Q195" s="232"/>
      <c r="R195" s="232"/>
      <c r="S195" s="232"/>
      <c r="T195" s="232"/>
      <c r="U195" s="232"/>
      <c r="V195" s="232"/>
      <c r="W195" s="232"/>
      <c r="X195" s="232"/>
      <c r="Y195" s="232"/>
      <c r="Z195" s="232"/>
      <c r="AA195" s="232"/>
      <c r="AB195" s="232"/>
      <c r="AC195" s="232"/>
      <c r="AD195" s="232"/>
      <c r="AE195" s="232"/>
      <c r="AF195" s="232"/>
      <c r="AG195" s="232"/>
    </row>
    <row r="196" spans="1:33" x14ac:dyDescent="0.25">
      <c r="B196" s="233" t="s">
        <v>231</v>
      </c>
      <c r="C196" s="234">
        <v>0</v>
      </c>
      <c r="D196" s="234">
        <v>0</v>
      </c>
      <c r="E196" s="234">
        <v>0</v>
      </c>
      <c r="F196" s="234">
        <v>4</v>
      </c>
      <c r="G196" s="234">
        <v>0</v>
      </c>
      <c r="H196" s="234">
        <v>0</v>
      </c>
      <c r="I196" s="234">
        <v>0.6</v>
      </c>
      <c r="J196" s="234">
        <v>0.1</v>
      </c>
      <c r="K196" s="234">
        <v>0</v>
      </c>
      <c r="L196" s="234">
        <v>0</v>
      </c>
      <c r="M196" s="234">
        <v>0</v>
      </c>
      <c r="N196" s="234">
        <v>0</v>
      </c>
      <c r="O196" s="234">
        <v>0</v>
      </c>
      <c r="P196" s="234">
        <v>6</v>
      </c>
      <c r="Q196" s="234">
        <v>0</v>
      </c>
      <c r="R196" s="234">
        <v>0</v>
      </c>
      <c r="S196" s="234">
        <v>33</v>
      </c>
      <c r="T196" s="234">
        <v>0</v>
      </c>
      <c r="U196" s="234">
        <v>0</v>
      </c>
      <c r="V196" s="234">
        <v>0</v>
      </c>
      <c r="W196" s="234">
        <v>1.2</v>
      </c>
      <c r="X196" s="234">
        <v>0</v>
      </c>
      <c r="Y196" s="234">
        <v>5</v>
      </c>
      <c r="Z196" s="234">
        <v>0</v>
      </c>
      <c r="AA196" s="234">
        <v>0</v>
      </c>
      <c r="AB196" s="234">
        <v>0</v>
      </c>
      <c r="AC196" s="234">
        <v>0</v>
      </c>
      <c r="AD196" s="234">
        <v>0</v>
      </c>
      <c r="AE196" s="234">
        <v>0</v>
      </c>
      <c r="AF196" s="234">
        <v>0</v>
      </c>
      <c r="AG196" s="234">
        <v>49.900000000000006</v>
      </c>
    </row>
    <row r="197" spans="1:33" x14ac:dyDescent="0.25">
      <c r="A197" s="230" t="s">
        <v>232</v>
      </c>
      <c r="B197" s="231"/>
      <c r="C197" s="232"/>
      <c r="D197" s="232"/>
      <c r="E197" s="232"/>
      <c r="F197" s="232"/>
      <c r="G197" s="232"/>
      <c r="H197" s="232"/>
      <c r="I197" s="232"/>
      <c r="J197" s="232"/>
      <c r="K197" s="232"/>
      <c r="L197" s="232"/>
      <c r="M197" s="232"/>
      <c r="N197" s="232"/>
      <c r="O197" s="232"/>
      <c r="P197" s="232"/>
      <c r="Q197" s="232"/>
      <c r="R197" s="232"/>
      <c r="S197" s="232"/>
      <c r="T197" s="232"/>
      <c r="U197" s="232"/>
      <c r="V197" s="232"/>
      <c r="W197" s="232"/>
      <c r="X197" s="232"/>
      <c r="Y197" s="232"/>
      <c r="Z197" s="232"/>
      <c r="AA197" s="232"/>
      <c r="AB197" s="232"/>
      <c r="AC197" s="232"/>
      <c r="AD197" s="232"/>
      <c r="AE197" s="232"/>
      <c r="AF197" s="232"/>
      <c r="AG197" s="232"/>
    </row>
    <row r="198" spans="1:33" x14ac:dyDescent="0.25">
      <c r="B198" s="233" t="s">
        <v>233</v>
      </c>
      <c r="C198" s="234">
        <v>0</v>
      </c>
      <c r="D198" s="234">
        <v>0</v>
      </c>
      <c r="E198" s="234">
        <v>0</v>
      </c>
      <c r="F198" s="234">
        <v>0</v>
      </c>
      <c r="G198" s="234">
        <v>0</v>
      </c>
      <c r="H198" s="234">
        <v>0</v>
      </c>
      <c r="I198" s="234">
        <v>0</v>
      </c>
      <c r="J198" s="234">
        <v>0</v>
      </c>
      <c r="K198" s="234">
        <v>0</v>
      </c>
      <c r="L198" s="234">
        <v>0</v>
      </c>
      <c r="M198" s="234">
        <v>0</v>
      </c>
      <c r="N198" s="234">
        <v>0</v>
      </c>
      <c r="O198" s="234">
        <v>0</v>
      </c>
      <c r="P198" s="234">
        <v>0</v>
      </c>
      <c r="Q198" s="234">
        <v>0</v>
      </c>
      <c r="R198" s="234">
        <v>0</v>
      </c>
      <c r="S198" s="234">
        <v>0</v>
      </c>
      <c r="T198" s="234">
        <v>0</v>
      </c>
      <c r="U198" s="234">
        <v>0</v>
      </c>
      <c r="V198" s="234">
        <v>0</v>
      </c>
      <c r="W198" s="234">
        <v>0</v>
      </c>
      <c r="X198" s="234">
        <v>0</v>
      </c>
      <c r="Y198" s="234">
        <v>0</v>
      </c>
      <c r="Z198" s="234">
        <v>0</v>
      </c>
      <c r="AA198" s="234">
        <v>0</v>
      </c>
      <c r="AB198" s="234">
        <v>0</v>
      </c>
      <c r="AC198" s="234">
        <v>0</v>
      </c>
      <c r="AD198" s="234">
        <v>0</v>
      </c>
      <c r="AE198" s="234">
        <v>0</v>
      </c>
      <c r="AF198" s="234">
        <v>0</v>
      </c>
      <c r="AG198" s="234">
        <v>0</v>
      </c>
    </row>
    <row r="199" spans="1:33" x14ac:dyDescent="0.25">
      <c r="B199" s="233" t="s">
        <v>234</v>
      </c>
      <c r="C199" s="234">
        <v>0</v>
      </c>
      <c r="D199" s="234">
        <v>0</v>
      </c>
      <c r="E199" s="234">
        <v>0</v>
      </c>
      <c r="F199" s="234">
        <v>0</v>
      </c>
      <c r="G199" s="234">
        <v>0</v>
      </c>
      <c r="H199" s="234">
        <v>0</v>
      </c>
      <c r="I199" s="234">
        <v>0.5</v>
      </c>
      <c r="J199" s="234">
        <v>0.5</v>
      </c>
      <c r="K199" s="234">
        <v>0</v>
      </c>
      <c r="L199" s="234">
        <v>0</v>
      </c>
      <c r="M199" s="234">
        <v>0</v>
      </c>
      <c r="N199" s="234">
        <v>0</v>
      </c>
      <c r="O199" s="234">
        <v>0</v>
      </c>
      <c r="P199" s="234">
        <v>0</v>
      </c>
      <c r="Q199" s="234">
        <v>0</v>
      </c>
      <c r="R199" s="234">
        <v>0</v>
      </c>
      <c r="S199" s="234">
        <v>0</v>
      </c>
      <c r="T199" s="234">
        <v>0</v>
      </c>
      <c r="U199" s="234">
        <v>0</v>
      </c>
      <c r="V199" s="234">
        <v>0</v>
      </c>
      <c r="W199" s="234">
        <v>0.55889999999999995</v>
      </c>
      <c r="X199" s="234">
        <v>0</v>
      </c>
      <c r="Y199" s="234">
        <v>8.6999999999999993</v>
      </c>
      <c r="Z199" s="234">
        <v>0</v>
      </c>
      <c r="AA199" s="234">
        <v>0</v>
      </c>
      <c r="AB199" s="234">
        <v>0</v>
      </c>
      <c r="AC199" s="234">
        <v>0</v>
      </c>
      <c r="AD199" s="234">
        <v>0</v>
      </c>
      <c r="AE199" s="234">
        <v>0</v>
      </c>
      <c r="AF199" s="234">
        <v>16.823499999999999</v>
      </c>
      <c r="AG199" s="234">
        <v>27.0824</v>
      </c>
    </row>
    <row r="200" spans="1:33" x14ac:dyDescent="0.25">
      <c r="B200" s="233" t="s">
        <v>235</v>
      </c>
      <c r="C200" s="234">
        <v>0</v>
      </c>
      <c r="D200" s="234">
        <v>0</v>
      </c>
      <c r="E200" s="234">
        <v>0</v>
      </c>
      <c r="F200" s="234">
        <v>0</v>
      </c>
      <c r="G200" s="234">
        <v>1.4</v>
      </c>
      <c r="H200" s="234">
        <v>0</v>
      </c>
      <c r="I200" s="234">
        <v>0.7</v>
      </c>
      <c r="J200" s="234">
        <v>3.1</v>
      </c>
      <c r="K200" s="234">
        <v>0</v>
      </c>
      <c r="L200" s="234">
        <v>0</v>
      </c>
      <c r="M200" s="234">
        <v>0</v>
      </c>
      <c r="N200" s="234">
        <v>0</v>
      </c>
      <c r="O200" s="234">
        <v>0</v>
      </c>
      <c r="P200" s="234">
        <v>6.3</v>
      </c>
      <c r="Q200" s="234">
        <v>0</v>
      </c>
      <c r="R200" s="234">
        <v>0</v>
      </c>
      <c r="S200" s="234">
        <v>52.7</v>
      </c>
      <c r="T200" s="234">
        <v>0</v>
      </c>
      <c r="U200" s="234">
        <v>0</v>
      </c>
      <c r="V200" s="234">
        <v>0</v>
      </c>
      <c r="W200" s="234">
        <v>1.6758</v>
      </c>
      <c r="X200" s="234">
        <v>0</v>
      </c>
      <c r="Y200" s="234">
        <v>12.3</v>
      </c>
      <c r="Z200" s="234">
        <v>0</v>
      </c>
      <c r="AA200" s="234">
        <v>0</v>
      </c>
      <c r="AB200" s="234">
        <v>0</v>
      </c>
      <c r="AC200" s="234">
        <v>0</v>
      </c>
      <c r="AD200" s="234">
        <v>0</v>
      </c>
      <c r="AE200" s="234">
        <v>0</v>
      </c>
      <c r="AF200" s="234">
        <v>0</v>
      </c>
      <c r="AG200" s="234">
        <v>78.175799999999995</v>
      </c>
    </row>
    <row r="201" spans="1:33" x14ac:dyDescent="0.25">
      <c r="B201" s="233" t="s">
        <v>236</v>
      </c>
      <c r="C201" s="234">
        <v>0</v>
      </c>
      <c r="D201" s="234">
        <v>0</v>
      </c>
      <c r="E201" s="234">
        <v>0</v>
      </c>
      <c r="F201" s="234">
        <v>96.6815</v>
      </c>
      <c r="G201" s="234">
        <v>0.5</v>
      </c>
      <c r="H201" s="234">
        <v>0</v>
      </c>
      <c r="I201" s="234">
        <v>0</v>
      </c>
      <c r="J201" s="234">
        <v>2.4</v>
      </c>
      <c r="K201" s="234">
        <v>0</v>
      </c>
      <c r="L201" s="234">
        <v>1.5</v>
      </c>
      <c r="M201" s="234">
        <v>22.13</v>
      </c>
      <c r="N201" s="234">
        <v>0</v>
      </c>
      <c r="O201" s="234">
        <v>65.053600000000003</v>
      </c>
      <c r="P201" s="234">
        <v>143.5</v>
      </c>
      <c r="Q201" s="234">
        <v>3.3</v>
      </c>
      <c r="R201" s="234">
        <v>69.386300000000006</v>
      </c>
      <c r="S201" s="234">
        <v>115.541</v>
      </c>
      <c r="T201" s="234">
        <v>0</v>
      </c>
      <c r="U201" s="234">
        <v>0</v>
      </c>
      <c r="V201" s="234">
        <v>25.532900000000001</v>
      </c>
      <c r="W201" s="234">
        <v>16.4925</v>
      </c>
      <c r="X201" s="234">
        <v>7.0967500000000001</v>
      </c>
      <c r="Y201" s="234">
        <v>0.222911</v>
      </c>
      <c r="Z201" s="234">
        <v>0</v>
      </c>
      <c r="AA201" s="234">
        <v>0</v>
      </c>
      <c r="AB201" s="234">
        <v>0</v>
      </c>
      <c r="AC201" s="234">
        <v>0</v>
      </c>
      <c r="AD201" s="234">
        <v>0</v>
      </c>
      <c r="AE201" s="234">
        <v>0</v>
      </c>
      <c r="AF201" s="234">
        <v>0</v>
      </c>
      <c r="AG201" s="234">
        <v>569.33746100000008</v>
      </c>
    </row>
    <row r="202" spans="1:33" x14ac:dyDescent="0.25">
      <c r="A202" s="230" t="s">
        <v>237</v>
      </c>
      <c r="B202" s="231"/>
      <c r="C202" s="232"/>
      <c r="D202" s="232"/>
      <c r="E202" s="232"/>
      <c r="F202" s="232"/>
      <c r="G202" s="232"/>
      <c r="H202" s="232"/>
      <c r="I202" s="232"/>
      <c r="J202" s="232"/>
      <c r="K202" s="232"/>
      <c r="L202" s="232"/>
      <c r="M202" s="232"/>
      <c r="N202" s="232"/>
      <c r="O202" s="232"/>
      <c r="P202" s="232"/>
      <c r="Q202" s="232"/>
      <c r="R202" s="232"/>
      <c r="S202" s="232"/>
      <c r="T202" s="232"/>
      <c r="U202" s="232"/>
      <c r="V202" s="232"/>
      <c r="W202" s="232"/>
      <c r="X202" s="232"/>
      <c r="Y202" s="232"/>
      <c r="Z202" s="232"/>
      <c r="AA202" s="232"/>
      <c r="AB202" s="232"/>
      <c r="AC202" s="232"/>
      <c r="AD202" s="232"/>
      <c r="AE202" s="232"/>
      <c r="AF202" s="232"/>
      <c r="AG202" s="232"/>
    </row>
    <row r="203" spans="1:33" x14ac:dyDescent="0.25">
      <c r="B203" s="233" t="s">
        <v>238</v>
      </c>
      <c r="C203" s="234">
        <v>0</v>
      </c>
      <c r="D203" s="234">
        <v>0</v>
      </c>
      <c r="E203" s="234">
        <v>0</v>
      </c>
      <c r="F203" s="234">
        <v>0</v>
      </c>
      <c r="G203" s="234">
        <v>2.6</v>
      </c>
      <c r="H203" s="234">
        <v>0</v>
      </c>
      <c r="I203" s="234">
        <v>0</v>
      </c>
      <c r="J203" s="234">
        <v>0.49199999999999999</v>
      </c>
      <c r="K203" s="234">
        <v>0</v>
      </c>
      <c r="L203" s="234">
        <v>0</v>
      </c>
      <c r="M203" s="234">
        <v>0</v>
      </c>
      <c r="N203" s="234">
        <v>0</v>
      </c>
      <c r="O203" s="234">
        <v>0</v>
      </c>
      <c r="P203" s="234">
        <v>0</v>
      </c>
      <c r="Q203" s="234">
        <v>0</v>
      </c>
      <c r="R203" s="234">
        <v>11.137</v>
      </c>
      <c r="S203" s="234">
        <v>0</v>
      </c>
      <c r="T203" s="234">
        <v>0</v>
      </c>
      <c r="U203" s="234">
        <v>0</v>
      </c>
      <c r="V203" s="234">
        <v>0</v>
      </c>
      <c r="W203" s="234">
        <v>1</v>
      </c>
      <c r="X203" s="234">
        <v>0</v>
      </c>
      <c r="Y203" s="234">
        <v>6.2809999999999997</v>
      </c>
      <c r="Z203" s="234">
        <v>0</v>
      </c>
      <c r="AA203" s="234">
        <v>0</v>
      </c>
      <c r="AB203" s="234">
        <v>0</v>
      </c>
      <c r="AC203" s="234">
        <v>0</v>
      </c>
      <c r="AD203" s="234">
        <v>0</v>
      </c>
      <c r="AE203" s="234">
        <v>0</v>
      </c>
      <c r="AF203" s="234">
        <v>44.2</v>
      </c>
      <c r="AG203" s="234">
        <v>65.710000000000008</v>
      </c>
    </row>
    <row r="204" spans="1:33" x14ac:dyDescent="0.25">
      <c r="A204" s="230" t="s">
        <v>240</v>
      </c>
      <c r="B204" s="231"/>
      <c r="C204" s="232"/>
      <c r="D204" s="232"/>
      <c r="E204" s="232"/>
      <c r="F204" s="232"/>
      <c r="G204" s="232"/>
      <c r="H204" s="232"/>
      <c r="I204" s="232"/>
      <c r="J204" s="232"/>
      <c r="K204" s="232"/>
      <c r="L204" s="232"/>
      <c r="M204" s="232"/>
      <c r="N204" s="232"/>
      <c r="O204" s="232"/>
      <c r="P204" s="232"/>
      <c r="Q204" s="232"/>
      <c r="R204" s="232"/>
      <c r="S204" s="232"/>
      <c r="T204" s="232"/>
      <c r="U204" s="232"/>
      <c r="V204" s="232"/>
      <c r="W204" s="232"/>
      <c r="X204" s="232"/>
      <c r="Y204" s="232"/>
      <c r="Z204" s="232"/>
      <c r="AA204" s="232"/>
      <c r="AB204" s="232"/>
      <c r="AC204" s="232"/>
      <c r="AD204" s="232"/>
      <c r="AE204" s="232"/>
      <c r="AF204" s="232"/>
      <c r="AG204" s="232"/>
    </row>
    <row r="205" spans="1:33" x14ac:dyDescent="0.25">
      <c r="B205" s="233" t="s">
        <v>241</v>
      </c>
      <c r="C205" s="234">
        <v>0</v>
      </c>
      <c r="D205" s="234">
        <v>0</v>
      </c>
      <c r="E205" s="234">
        <v>0</v>
      </c>
      <c r="F205" s="234">
        <v>0</v>
      </c>
      <c r="G205" s="234">
        <v>0</v>
      </c>
      <c r="H205" s="234">
        <v>0</v>
      </c>
      <c r="I205" s="234">
        <v>0</v>
      </c>
      <c r="J205" s="234">
        <v>0.21</v>
      </c>
      <c r="K205" s="234">
        <v>0</v>
      </c>
      <c r="L205" s="234">
        <v>0</v>
      </c>
      <c r="M205" s="234">
        <v>0</v>
      </c>
      <c r="N205" s="234">
        <v>0</v>
      </c>
      <c r="O205" s="234">
        <v>0</v>
      </c>
      <c r="P205" s="234">
        <v>2.13</v>
      </c>
      <c r="Q205" s="234">
        <v>0</v>
      </c>
      <c r="R205" s="234">
        <v>0</v>
      </c>
      <c r="S205" s="234">
        <v>14.22</v>
      </c>
      <c r="T205" s="234">
        <v>0</v>
      </c>
      <c r="U205" s="234">
        <v>0</v>
      </c>
      <c r="V205" s="234">
        <v>0</v>
      </c>
      <c r="W205" s="234">
        <v>0.42</v>
      </c>
      <c r="X205" s="234">
        <v>0</v>
      </c>
      <c r="Y205" s="234">
        <v>0</v>
      </c>
      <c r="Z205" s="234">
        <v>0</v>
      </c>
      <c r="AA205" s="234">
        <v>0</v>
      </c>
      <c r="AB205" s="234">
        <v>0</v>
      </c>
      <c r="AC205" s="234">
        <v>0</v>
      </c>
      <c r="AD205" s="234">
        <v>0</v>
      </c>
      <c r="AE205" s="234">
        <v>0</v>
      </c>
      <c r="AF205" s="234">
        <v>0</v>
      </c>
      <c r="AG205" s="234">
        <v>16.980000000000004</v>
      </c>
    </row>
    <row r="206" spans="1:33" x14ac:dyDescent="0.25">
      <c r="B206" s="233" t="s">
        <v>242</v>
      </c>
      <c r="C206" s="234">
        <v>0</v>
      </c>
      <c r="D206" s="234">
        <v>246.84200000000001</v>
      </c>
      <c r="E206" s="234">
        <v>0</v>
      </c>
      <c r="F206" s="234">
        <v>26.712</v>
      </c>
      <c r="G206" s="234">
        <v>0</v>
      </c>
      <c r="H206" s="234">
        <v>0</v>
      </c>
      <c r="I206" s="234">
        <v>0</v>
      </c>
      <c r="J206" s="234">
        <v>4.5582500000000001</v>
      </c>
      <c r="K206" s="234">
        <v>0</v>
      </c>
      <c r="L206" s="234">
        <v>14.45</v>
      </c>
      <c r="M206" s="234">
        <v>126.748</v>
      </c>
      <c r="N206" s="234">
        <v>0</v>
      </c>
      <c r="O206" s="234">
        <v>0</v>
      </c>
      <c r="P206" s="234">
        <v>138.81</v>
      </c>
      <c r="Q206" s="234">
        <v>0</v>
      </c>
      <c r="R206" s="234">
        <v>19.790400000000002</v>
      </c>
      <c r="S206" s="234">
        <v>18.0246</v>
      </c>
      <c r="T206" s="234">
        <v>0</v>
      </c>
      <c r="U206" s="234">
        <v>0</v>
      </c>
      <c r="V206" s="234">
        <v>0</v>
      </c>
      <c r="W206" s="234">
        <v>27.253499999999999</v>
      </c>
      <c r="X206" s="234">
        <v>0</v>
      </c>
      <c r="Y206" s="234">
        <v>20.48</v>
      </c>
      <c r="Z206" s="234">
        <v>27.09</v>
      </c>
      <c r="AA206" s="234">
        <v>3.4</v>
      </c>
      <c r="AB206" s="234">
        <v>5.93</v>
      </c>
      <c r="AC206" s="234">
        <v>0</v>
      </c>
      <c r="AD206" s="234">
        <v>0</v>
      </c>
      <c r="AE206" s="234">
        <v>0</v>
      </c>
      <c r="AF206" s="234">
        <v>30.3431</v>
      </c>
      <c r="AG206" s="234">
        <v>710.43184999999994</v>
      </c>
    </row>
    <row r="207" spans="1:33" x14ac:dyDescent="0.25">
      <c r="B207" s="233" t="s">
        <v>243</v>
      </c>
      <c r="C207" s="234">
        <v>0</v>
      </c>
      <c r="D207" s="234">
        <v>0</v>
      </c>
      <c r="E207" s="234">
        <v>0</v>
      </c>
      <c r="F207" s="234">
        <v>0</v>
      </c>
      <c r="G207" s="234">
        <v>0</v>
      </c>
      <c r="H207" s="234">
        <v>0</v>
      </c>
      <c r="I207" s="234">
        <v>0</v>
      </c>
      <c r="J207" s="234">
        <v>0.08</v>
      </c>
      <c r="K207" s="234">
        <v>0</v>
      </c>
      <c r="L207" s="234">
        <v>0</v>
      </c>
      <c r="M207" s="234">
        <v>0</v>
      </c>
      <c r="N207" s="234">
        <v>0</v>
      </c>
      <c r="O207" s="234">
        <v>0</v>
      </c>
      <c r="P207" s="234">
        <v>0</v>
      </c>
      <c r="Q207" s="234">
        <v>0</v>
      </c>
      <c r="R207" s="234">
        <v>0</v>
      </c>
      <c r="S207" s="234">
        <v>0</v>
      </c>
      <c r="T207" s="234">
        <v>0</v>
      </c>
      <c r="U207" s="234">
        <v>0</v>
      </c>
      <c r="V207" s="234">
        <v>0</v>
      </c>
      <c r="W207" s="234">
        <v>0.08</v>
      </c>
      <c r="X207" s="234">
        <v>0</v>
      </c>
      <c r="Y207" s="234">
        <v>1.63</v>
      </c>
      <c r="Z207" s="234">
        <v>0</v>
      </c>
      <c r="AA207" s="234">
        <v>0</v>
      </c>
      <c r="AB207" s="234">
        <v>0</v>
      </c>
      <c r="AC207" s="234">
        <v>0</v>
      </c>
      <c r="AD207" s="234">
        <v>0</v>
      </c>
      <c r="AE207" s="234">
        <v>0</v>
      </c>
      <c r="AF207" s="234">
        <v>0</v>
      </c>
      <c r="AG207" s="234">
        <v>1.7899999999999998</v>
      </c>
    </row>
    <row r="208" spans="1:33" x14ac:dyDescent="0.25">
      <c r="A208" s="230" t="s">
        <v>244</v>
      </c>
      <c r="B208" s="231"/>
      <c r="C208" s="232"/>
      <c r="D208" s="232"/>
      <c r="E208" s="232"/>
      <c r="F208" s="232"/>
      <c r="G208" s="232"/>
      <c r="H208" s="232"/>
      <c r="I208" s="232"/>
      <c r="J208" s="232"/>
      <c r="K208" s="232"/>
      <c r="L208" s="232"/>
      <c r="M208" s="232"/>
      <c r="N208" s="232"/>
      <c r="O208" s="232"/>
      <c r="P208" s="232"/>
      <c r="Q208" s="232"/>
      <c r="R208" s="232"/>
      <c r="S208" s="232"/>
      <c r="T208" s="232"/>
      <c r="U208" s="232"/>
      <c r="V208" s="232"/>
      <c r="W208" s="232"/>
      <c r="X208" s="232"/>
      <c r="Y208" s="232"/>
      <c r="Z208" s="232"/>
      <c r="AA208" s="232"/>
      <c r="AB208" s="232"/>
      <c r="AC208" s="232"/>
      <c r="AD208" s="232"/>
      <c r="AE208" s="232"/>
      <c r="AF208" s="232"/>
      <c r="AG208" s="232"/>
    </row>
    <row r="209" spans="1:33" x14ac:dyDescent="0.25">
      <c r="B209" s="233" t="s">
        <v>245</v>
      </c>
      <c r="C209" s="234">
        <v>0</v>
      </c>
      <c r="D209" s="234">
        <v>0</v>
      </c>
      <c r="E209" s="234">
        <v>0</v>
      </c>
      <c r="F209" s="234">
        <v>66.789000000000001</v>
      </c>
      <c r="G209" s="234">
        <v>0</v>
      </c>
      <c r="H209" s="234">
        <v>0</v>
      </c>
      <c r="I209" s="234">
        <v>0</v>
      </c>
      <c r="J209" s="234">
        <v>1.415</v>
      </c>
      <c r="K209" s="234">
        <v>0</v>
      </c>
      <c r="L209" s="234">
        <v>2.63</v>
      </c>
      <c r="M209" s="234">
        <v>120.402</v>
      </c>
      <c r="N209" s="234">
        <v>0</v>
      </c>
      <c r="O209" s="234">
        <v>0</v>
      </c>
      <c r="P209" s="234">
        <v>94.3</v>
      </c>
      <c r="Q209" s="234">
        <v>0</v>
      </c>
      <c r="R209" s="234">
        <v>20.945399999999999</v>
      </c>
      <c r="S209" s="234">
        <v>8.7234599999999993</v>
      </c>
      <c r="T209" s="234">
        <v>0</v>
      </c>
      <c r="U209" s="234">
        <v>0</v>
      </c>
      <c r="V209" s="234">
        <v>0</v>
      </c>
      <c r="W209" s="234">
        <v>15.0419</v>
      </c>
      <c r="X209" s="234">
        <v>0</v>
      </c>
      <c r="Y209" s="234">
        <v>0</v>
      </c>
      <c r="Z209" s="234">
        <v>53</v>
      </c>
      <c r="AA209" s="234">
        <v>0</v>
      </c>
      <c r="AB209" s="234">
        <v>0</v>
      </c>
      <c r="AC209" s="234">
        <v>0</v>
      </c>
      <c r="AD209" s="234">
        <v>0</v>
      </c>
      <c r="AE209" s="234">
        <v>0</v>
      </c>
      <c r="AF209" s="234">
        <v>0</v>
      </c>
      <c r="AG209" s="234">
        <v>383.24675999999999</v>
      </c>
    </row>
    <row r="210" spans="1:33" x14ac:dyDescent="0.25">
      <c r="A210" s="230" t="s">
        <v>248</v>
      </c>
      <c r="B210" s="231"/>
      <c r="C210" s="232"/>
      <c r="D210" s="232"/>
      <c r="E210" s="232"/>
      <c r="F210" s="232"/>
      <c r="G210" s="232"/>
      <c r="H210" s="232"/>
      <c r="I210" s="232"/>
      <c r="J210" s="232"/>
      <c r="K210" s="232"/>
      <c r="L210" s="232"/>
      <c r="M210" s="232"/>
      <c r="N210" s="232"/>
      <c r="O210" s="232"/>
      <c r="P210" s="232"/>
      <c r="Q210" s="232"/>
      <c r="R210" s="232"/>
      <c r="S210" s="232"/>
      <c r="T210" s="232"/>
      <c r="U210" s="232"/>
      <c r="V210" s="232"/>
      <c r="W210" s="232"/>
      <c r="X210" s="232"/>
      <c r="Y210" s="232"/>
      <c r="Z210" s="232"/>
      <c r="AA210" s="232"/>
      <c r="AB210" s="232"/>
      <c r="AC210" s="232"/>
      <c r="AD210" s="232"/>
      <c r="AE210" s="232"/>
      <c r="AF210" s="232"/>
      <c r="AG210" s="232"/>
    </row>
    <row r="211" spans="1:33" x14ac:dyDescent="0.25">
      <c r="B211" s="233" t="s">
        <v>249</v>
      </c>
      <c r="C211" s="234">
        <v>0</v>
      </c>
      <c r="D211" s="234">
        <v>0</v>
      </c>
      <c r="E211" s="234">
        <v>0</v>
      </c>
      <c r="F211" s="234">
        <v>0</v>
      </c>
      <c r="G211" s="234">
        <v>0</v>
      </c>
      <c r="H211" s="234">
        <v>0</v>
      </c>
      <c r="I211" s="234">
        <v>0</v>
      </c>
      <c r="J211" s="234">
        <v>0.27600000000000002</v>
      </c>
      <c r="K211" s="234">
        <v>0</v>
      </c>
      <c r="L211" s="234">
        <v>0</v>
      </c>
      <c r="M211" s="234">
        <v>0</v>
      </c>
      <c r="N211" s="234">
        <v>0</v>
      </c>
      <c r="O211" s="234">
        <v>0</v>
      </c>
      <c r="P211" s="234">
        <v>2.7639999999999998</v>
      </c>
      <c r="Q211" s="234">
        <v>0</v>
      </c>
      <c r="R211" s="234">
        <v>0</v>
      </c>
      <c r="S211" s="234">
        <v>13.895</v>
      </c>
      <c r="T211" s="234">
        <v>0</v>
      </c>
      <c r="U211" s="234">
        <v>0</v>
      </c>
      <c r="V211" s="234">
        <v>0</v>
      </c>
      <c r="W211" s="234">
        <v>0.28499999999999998</v>
      </c>
      <c r="X211" s="234">
        <v>0</v>
      </c>
      <c r="Y211" s="234">
        <v>0</v>
      </c>
      <c r="Z211" s="234">
        <v>0</v>
      </c>
      <c r="AA211" s="234">
        <v>0</v>
      </c>
      <c r="AB211" s="234">
        <v>0</v>
      </c>
      <c r="AC211" s="234">
        <v>0.407059</v>
      </c>
      <c r="AD211" s="234">
        <v>0</v>
      </c>
      <c r="AE211" s="234">
        <v>0</v>
      </c>
      <c r="AF211" s="234">
        <v>0</v>
      </c>
      <c r="AG211" s="234">
        <v>17.627058999999999</v>
      </c>
    </row>
    <row r="212" spans="1:33" x14ac:dyDescent="0.25">
      <c r="A212" s="230" t="s">
        <v>250</v>
      </c>
      <c r="B212" s="231"/>
      <c r="C212" s="232"/>
      <c r="D212" s="232"/>
      <c r="E212" s="232"/>
      <c r="F212" s="232"/>
      <c r="G212" s="232"/>
      <c r="H212" s="232"/>
      <c r="I212" s="232"/>
      <c r="J212" s="232"/>
      <c r="K212" s="232"/>
      <c r="L212" s="232"/>
      <c r="M212" s="232"/>
      <c r="N212" s="232"/>
      <c r="O212" s="232"/>
      <c r="P212" s="232"/>
      <c r="Q212" s="232"/>
      <c r="R212" s="232"/>
      <c r="S212" s="232"/>
      <c r="T212" s="232"/>
      <c r="U212" s="232"/>
      <c r="V212" s="232"/>
      <c r="W212" s="232"/>
      <c r="X212" s="232"/>
      <c r="Y212" s="232"/>
      <c r="Z212" s="232"/>
      <c r="AA212" s="232"/>
      <c r="AB212" s="232"/>
      <c r="AC212" s="232"/>
      <c r="AD212" s="232"/>
      <c r="AE212" s="232"/>
      <c r="AF212" s="232"/>
      <c r="AG212" s="232"/>
    </row>
    <row r="213" spans="1:33" x14ac:dyDescent="0.25">
      <c r="B213" s="233" t="s">
        <v>251</v>
      </c>
      <c r="C213" s="234">
        <v>0</v>
      </c>
      <c r="D213" s="234">
        <v>0</v>
      </c>
      <c r="E213" s="234">
        <v>0</v>
      </c>
      <c r="F213" s="234">
        <v>0</v>
      </c>
      <c r="G213" s="234">
        <v>0</v>
      </c>
      <c r="H213" s="234">
        <v>0</v>
      </c>
      <c r="I213" s="234">
        <v>0</v>
      </c>
      <c r="J213" s="234">
        <v>3.323</v>
      </c>
      <c r="K213" s="234">
        <v>0</v>
      </c>
      <c r="L213" s="234">
        <v>0</v>
      </c>
      <c r="M213" s="234">
        <v>0</v>
      </c>
      <c r="N213" s="234">
        <v>0.70299999999999996</v>
      </c>
      <c r="O213" s="234">
        <v>0</v>
      </c>
      <c r="P213" s="234">
        <v>0</v>
      </c>
      <c r="Q213" s="234">
        <v>174.636</v>
      </c>
      <c r="R213" s="234">
        <v>0</v>
      </c>
      <c r="S213" s="234">
        <v>0</v>
      </c>
      <c r="T213" s="234">
        <v>0</v>
      </c>
      <c r="U213" s="234">
        <v>0</v>
      </c>
      <c r="V213" s="234">
        <v>0</v>
      </c>
      <c r="W213" s="234">
        <v>5.0565300000000004</v>
      </c>
      <c r="X213" s="234">
        <v>0</v>
      </c>
      <c r="Y213" s="234">
        <v>17.448499999999999</v>
      </c>
      <c r="Z213" s="234">
        <v>0</v>
      </c>
      <c r="AA213" s="234">
        <v>0</v>
      </c>
      <c r="AB213" s="234">
        <v>0</v>
      </c>
      <c r="AC213" s="234">
        <v>0</v>
      </c>
      <c r="AD213" s="234">
        <v>0</v>
      </c>
      <c r="AE213" s="234">
        <v>0</v>
      </c>
      <c r="AF213" s="234">
        <v>0</v>
      </c>
      <c r="AG213" s="234">
        <v>201.16703000000001</v>
      </c>
    </row>
    <row r="214" spans="1:33" x14ac:dyDescent="0.25">
      <c r="A214" s="230" t="s">
        <v>254</v>
      </c>
      <c r="B214" s="231"/>
      <c r="C214" s="232"/>
      <c r="D214" s="232"/>
      <c r="E214" s="232"/>
      <c r="F214" s="232"/>
      <c r="G214" s="232"/>
      <c r="H214" s="232"/>
      <c r="I214" s="232"/>
      <c r="J214" s="232"/>
      <c r="K214" s="232"/>
      <c r="L214" s="232"/>
      <c r="M214" s="232"/>
      <c r="N214" s="232"/>
      <c r="O214" s="232"/>
      <c r="P214" s="232"/>
      <c r="Q214" s="232"/>
      <c r="R214" s="232"/>
      <c r="S214" s="232"/>
      <c r="T214" s="232"/>
      <c r="U214" s="232"/>
      <c r="V214" s="232"/>
      <c r="W214" s="232"/>
      <c r="X214" s="232"/>
      <c r="Y214" s="232"/>
      <c r="Z214" s="232"/>
      <c r="AA214" s="232"/>
      <c r="AB214" s="232"/>
      <c r="AC214" s="232"/>
      <c r="AD214" s="232"/>
      <c r="AE214" s="232"/>
      <c r="AF214" s="232"/>
      <c r="AG214" s="232"/>
    </row>
    <row r="215" spans="1:33" x14ac:dyDescent="0.25">
      <c r="B215" s="233" t="s">
        <v>253</v>
      </c>
      <c r="C215" s="234">
        <v>0</v>
      </c>
      <c r="D215" s="234">
        <v>81.168199999999999</v>
      </c>
      <c r="E215" s="234">
        <v>0</v>
      </c>
      <c r="F215" s="234">
        <v>0</v>
      </c>
      <c r="G215" s="234">
        <v>24.389199999999999</v>
      </c>
      <c r="H215" s="234">
        <v>0</v>
      </c>
      <c r="I215" s="234">
        <v>0</v>
      </c>
      <c r="J215" s="234">
        <v>15.549300000000001</v>
      </c>
      <c r="K215" s="234">
        <v>0</v>
      </c>
      <c r="L215" s="234">
        <v>0</v>
      </c>
      <c r="M215" s="234">
        <v>0</v>
      </c>
      <c r="N215" s="234">
        <v>0</v>
      </c>
      <c r="O215" s="234">
        <v>153.625</v>
      </c>
      <c r="P215" s="234">
        <v>20.9</v>
      </c>
      <c r="Q215" s="234">
        <v>0</v>
      </c>
      <c r="R215" s="234">
        <v>0</v>
      </c>
      <c r="S215" s="234">
        <v>0</v>
      </c>
      <c r="T215" s="234">
        <v>0</v>
      </c>
      <c r="U215" s="234">
        <v>0</v>
      </c>
      <c r="V215" s="234">
        <v>42.471499999999999</v>
      </c>
      <c r="W215" s="234">
        <v>12.7339</v>
      </c>
      <c r="X215" s="234">
        <v>0</v>
      </c>
      <c r="Y215" s="234">
        <v>0</v>
      </c>
      <c r="Z215" s="234">
        <v>0</v>
      </c>
      <c r="AA215" s="234">
        <v>0</v>
      </c>
      <c r="AB215" s="234">
        <v>0</v>
      </c>
      <c r="AC215" s="234">
        <v>0</v>
      </c>
      <c r="AD215" s="234">
        <v>0</v>
      </c>
      <c r="AE215" s="234">
        <v>5.3703599999999998</v>
      </c>
      <c r="AF215" s="234">
        <v>0</v>
      </c>
      <c r="AG215" s="234">
        <v>356.20745999999997</v>
      </c>
    </row>
    <row r="216" spans="1:33" x14ac:dyDescent="0.25">
      <c r="A216" s="230" t="s">
        <v>257</v>
      </c>
      <c r="B216" s="231"/>
      <c r="C216" s="232"/>
      <c r="D216" s="232"/>
      <c r="E216" s="232"/>
      <c r="F216" s="232"/>
      <c r="G216" s="232"/>
      <c r="H216" s="232"/>
      <c r="I216" s="232"/>
      <c r="J216" s="232"/>
      <c r="K216" s="232"/>
      <c r="L216" s="232"/>
      <c r="M216" s="232"/>
      <c r="N216" s="232"/>
      <c r="O216" s="232"/>
      <c r="P216" s="232"/>
      <c r="Q216" s="232"/>
      <c r="R216" s="232"/>
      <c r="S216" s="232"/>
      <c r="T216" s="232"/>
      <c r="U216" s="232"/>
      <c r="V216" s="232"/>
      <c r="W216" s="232"/>
      <c r="X216" s="232"/>
      <c r="Y216" s="232"/>
      <c r="Z216" s="232"/>
      <c r="AA216" s="232"/>
      <c r="AB216" s="232"/>
      <c r="AC216" s="232"/>
      <c r="AD216" s="232"/>
      <c r="AE216" s="232"/>
      <c r="AF216" s="232"/>
      <c r="AG216" s="232"/>
    </row>
    <row r="217" spans="1:33" x14ac:dyDescent="0.25">
      <c r="B217" s="233" t="s">
        <v>258</v>
      </c>
      <c r="C217" s="234">
        <v>0</v>
      </c>
      <c r="D217" s="234">
        <v>157.37200000000001</v>
      </c>
      <c r="E217" s="234">
        <v>0</v>
      </c>
      <c r="F217" s="234">
        <v>0</v>
      </c>
      <c r="G217" s="234">
        <v>1.246</v>
      </c>
      <c r="H217" s="234">
        <v>0</v>
      </c>
      <c r="I217" s="234">
        <v>0</v>
      </c>
      <c r="J217" s="234">
        <v>5.6279199999999996</v>
      </c>
      <c r="K217" s="234">
        <v>0</v>
      </c>
      <c r="L217" s="234">
        <v>1.6167499999999999</v>
      </c>
      <c r="M217" s="234">
        <v>0</v>
      </c>
      <c r="N217" s="234">
        <v>0</v>
      </c>
      <c r="O217" s="234">
        <v>0</v>
      </c>
      <c r="P217" s="234">
        <v>160.72300000000001</v>
      </c>
      <c r="Q217" s="234">
        <v>8.1639999999999997</v>
      </c>
      <c r="R217" s="234">
        <v>0</v>
      </c>
      <c r="S217" s="234">
        <v>0</v>
      </c>
      <c r="T217" s="234">
        <v>0</v>
      </c>
      <c r="U217" s="234">
        <v>0</v>
      </c>
      <c r="V217" s="234">
        <v>0</v>
      </c>
      <c r="W217" s="234">
        <v>25.536300000000001</v>
      </c>
      <c r="X217" s="234">
        <v>0</v>
      </c>
      <c r="Y217" s="234">
        <v>0</v>
      </c>
      <c r="Z217" s="234">
        <v>0</v>
      </c>
      <c r="AA217" s="234">
        <v>0</v>
      </c>
      <c r="AB217" s="234">
        <v>0</v>
      </c>
      <c r="AC217" s="234">
        <v>0</v>
      </c>
      <c r="AD217" s="234">
        <v>0</v>
      </c>
      <c r="AE217" s="234">
        <v>0</v>
      </c>
      <c r="AF217" s="234">
        <v>318.32400000000001</v>
      </c>
      <c r="AG217" s="234">
        <v>678.60996999999998</v>
      </c>
    </row>
    <row r="218" spans="1:33" x14ac:dyDescent="0.25">
      <c r="A218" s="230" t="s">
        <v>259</v>
      </c>
      <c r="B218" s="231"/>
      <c r="C218" s="232"/>
      <c r="D218" s="232"/>
      <c r="E218" s="232"/>
      <c r="F218" s="232"/>
      <c r="G218" s="232"/>
      <c r="H218" s="232"/>
      <c r="I218" s="232"/>
      <c r="J218" s="232"/>
      <c r="K218" s="232"/>
      <c r="L218" s="232"/>
      <c r="M218" s="232"/>
      <c r="N218" s="232"/>
      <c r="O218" s="232"/>
      <c r="P218" s="232"/>
      <c r="Q218" s="232"/>
      <c r="R218" s="232"/>
      <c r="S218" s="232"/>
      <c r="T218" s="232"/>
      <c r="U218" s="232"/>
      <c r="V218" s="232"/>
      <c r="W218" s="232"/>
      <c r="X218" s="232"/>
      <c r="Y218" s="232"/>
      <c r="Z218" s="232"/>
      <c r="AA218" s="232"/>
      <c r="AB218" s="232"/>
      <c r="AC218" s="232"/>
      <c r="AD218" s="232"/>
      <c r="AE218" s="232"/>
      <c r="AF218" s="232"/>
      <c r="AG218" s="232"/>
    </row>
    <row r="219" spans="1:33" x14ac:dyDescent="0.25">
      <c r="B219" s="233" t="s">
        <v>260</v>
      </c>
      <c r="C219" s="234">
        <v>0</v>
      </c>
      <c r="D219" s="234">
        <v>0</v>
      </c>
      <c r="E219" s="234">
        <v>0</v>
      </c>
      <c r="F219" s="234">
        <v>0</v>
      </c>
      <c r="G219" s="234">
        <v>0</v>
      </c>
      <c r="H219" s="234">
        <v>0</v>
      </c>
      <c r="I219" s="234">
        <v>0</v>
      </c>
      <c r="J219" s="234">
        <v>0</v>
      </c>
      <c r="K219" s="234">
        <v>0</v>
      </c>
      <c r="L219" s="234">
        <v>0</v>
      </c>
      <c r="M219" s="234">
        <v>0</v>
      </c>
      <c r="N219" s="234">
        <v>0</v>
      </c>
      <c r="O219" s="234">
        <v>0</v>
      </c>
      <c r="P219" s="234">
        <v>0</v>
      </c>
      <c r="Q219" s="234">
        <v>0</v>
      </c>
      <c r="R219" s="234">
        <v>0</v>
      </c>
      <c r="S219" s="234">
        <v>0</v>
      </c>
      <c r="T219" s="234">
        <v>0</v>
      </c>
      <c r="U219" s="234">
        <v>0</v>
      </c>
      <c r="V219" s="234">
        <v>0</v>
      </c>
      <c r="W219" s="234">
        <v>0</v>
      </c>
      <c r="X219" s="234">
        <v>0</v>
      </c>
      <c r="Y219" s="234">
        <v>0</v>
      </c>
      <c r="Z219" s="234">
        <v>0</v>
      </c>
      <c r="AA219" s="234">
        <v>0</v>
      </c>
      <c r="AB219" s="234">
        <v>0</v>
      </c>
      <c r="AC219" s="234">
        <v>0</v>
      </c>
      <c r="AD219" s="234">
        <v>0</v>
      </c>
      <c r="AE219" s="234">
        <v>0</v>
      </c>
      <c r="AF219" s="234">
        <v>0</v>
      </c>
      <c r="AG219" s="234">
        <v>0</v>
      </c>
    </row>
    <row r="220" spans="1:33" x14ac:dyDescent="0.25">
      <c r="A220" s="230" t="s">
        <v>261</v>
      </c>
      <c r="B220" s="231"/>
      <c r="C220" s="232"/>
      <c r="D220" s="232"/>
      <c r="E220" s="232"/>
      <c r="F220" s="232"/>
      <c r="G220" s="232"/>
      <c r="H220" s="232"/>
      <c r="I220" s="232"/>
      <c r="J220" s="232"/>
      <c r="K220" s="232"/>
      <c r="L220" s="232"/>
      <c r="M220" s="232"/>
      <c r="N220" s="232"/>
      <c r="O220" s="232"/>
      <c r="P220" s="232"/>
      <c r="Q220" s="232"/>
      <c r="R220" s="232"/>
      <c r="S220" s="232"/>
      <c r="T220" s="232"/>
      <c r="U220" s="232"/>
      <c r="V220" s="232"/>
      <c r="W220" s="232"/>
      <c r="X220" s="232"/>
      <c r="Y220" s="232"/>
      <c r="Z220" s="232"/>
      <c r="AA220" s="232"/>
      <c r="AB220" s="232"/>
      <c r="AC220" s="232"/>
      <c r="AD220" s="232"/>
      <c r="AE220" s="232"/>
      <c r="AF220" s="232"/>
      <c r="AG220" s="232"/>
    </row>
    <row r="221" spans="1:33" x14ac:dyDescent="0.25">
      <c r="B221" s="233" t="s">
        <v>262</v>
      </c>
      <c r="C221" s="234">
        <v>0</v>
      </c>
      <c r="D221" s="234">
        <v>0</v>
      </c>
      <c r="E221" s="234">
        <v>0</v>
      </c>
      <c r="F221" s="234">
        <v>0</v>
      </c>
      <c r="G221" s="234">
        <v>0</v>
      </c>
      <c r="H221" s="234">
        <v>0.352941</v>
      </c>
      <c r="I221" s="234">
        <v>0</v>
      </c>
      <c r="J221" s="234">
        <v>0.2</v>
      </c>
      <c r="K221" s="234">
        <v>0</v>
      </c>
      <c r="L221" s="234">
        <v>0</v>
      </c>
      <c r="M221" s="234">
        <v>0</v>
      </c>
      <c r="N221" s="234">
        <v>0</v>
      </c>
      <c r="O221" s="234">
        <v>46.7</v>
      </c>
      <c r="P221" s="234">
        <v>0</v>
      </c>
      <c r="Q221" s="234">
        <v>0</v>
      </c>
      <c r="R221" s="234">
        <v>0</v>
      </c>
      <c r="S221" s="234">
        <v>0</v>
      </c>
      <c r="T221" s="234">
        <v>0</v>
      </c>
      <c r="U221" s="234">
        <v>0</v>
      </c>
      <c r="V221" s="234">
        <v>0</v>
      </c>
      <c r="W221" s="234">
        <v>2.02</v>
      </c>
      <c r="X221" s="234">
        <v>0</v>
      </c>
      <c r="Y221" s="234">
        <v>2.1</v>
      </c>
      <c r="Z221" s="234">
        <v>0</v>
      </c>
      <c r="AA221" s="234">
        <v>0</v>
      </c>
      <c r="AB221" s="234">
        <v>0</v>
      </c>
      <c r="AC221" s="234">
        <v>0</v>
      </c>
      <c r="AD221" s="234">
        <v>0</v>
      </c>
      <c r="AE221" s="234">
        <v>0</v>
      </c>
      <c r="AF221" s="234">
        <v>0</v>
      </c>
      <c r="AG221" s="234">
        <v>51.372941000000004</v>
      </c>
    </row>
    <row r="222" spans="1:33" x14ac:dyDescent="0.25">
      <c r="A222" s="230" t="s">
        <v>263</v>
      </c>
      <c r="B222" s="231"/>
      <c r="C222" s="232"/>
      <c r="D222" s="232"/>
      <c r="E222" s="232"/>
      <c r="F222" s="232"/>
      <c r="G222" s="232"/>
      <c r="H222" s="232"/>
      <c r="I222" s="232"/>
      <c r="J222" s="232"/>
      <c r="K222" s="232"/>
      <c r="L222" s="232"/>
      <c r="M222" s="232"/>
      <c r="N222" s="232"/>
      <c r="O222" s="232"/>
      <c r="P222" s="232"/>
      <c r="Q222" s="232"/>
      <c r="R222" s="232"/>
      <c r="S222" s="232"/>
      <c r="T222" s="232"/>
      <c r="U222" s="232"/>
      <c r="V222" s="232"/>
      <c r="W222" s="232"/>
      <c r="X222" s="232"/>
      <c r="Y222" s="232"/>
      <c r="Z222" s="232"/>
      <c r="AA222" s="232"/>
      <c r="AB222" s="232"/>
      <c r="AC222" s="232"/>
      <c r="AD222" s="232"/>
      <c r="AE222" s="232"/>
      <c r="AF222" s="232"/>
      <c r="AG222" s="232"/>
    </row>
    <row r="223" spans="1:33" x14ac:dyDescent="0.25">
      <c r="B223" s="233" t="s">
        <v>264</v>
      </c>
      <c r="C223" s="234">
        <v>0</v>
      </c>
      <c r="D223" s="234">
        <v>117.616</v>
      </c>
      <c r="E223" s="234">
        <v>0</v>
      </c>
      <c r="F223" s="234">
        <v>0</v>
      </c>
      <c r="G223" s="234">
        <v>2.9630000000000001</v>
      </c>
      <c r="H223" s="234">
        <v>0</v>
      </c>
      <c r="I223" s="234">
        <v>16.888000000000002</v>
      </c>
      <c r="J223" s="234">
        <v>10.215</v>
      </c>
      <c r="K223" s="234">
        <v>0</v>
      </c>
      <c r="L223" s="234">
        <v>0</v>
      </c>
      <c r="M223" s="234">
        <v>0</v>
      </c>
      <c r="N223" s="234">
        <v>0</v>
      </c>
      <c r="O223" s="234">
        <v>55.447499999999998</v>
      </c>
      <c r="P223" s="234">
        <v>17.826000000000001</v>
      </c>
      <c r="Q223" s="234">
        <v>42.628999999999998</v>
      </c>
      <c r="R223" s="234">
        <v>0</v>
      </c>
      <c r="S223" s="234">
        <v>4.7815799999999999</v>
      </c>
      <c r="T223" s="234">
        <v>0</v>
      </c>
      <c r="U223" s="234">
        <v>0</v>
      </c>
      <c r="V223" s="234">
        <v>0</v>
      </c>
      <c r="W223" s="234">
        <v>8.7977299999999996</v>
      </c>
      <c r="X223" s="234">
        <v>0</v>
      </c>
      <c r="Y223" s="234">
        <v>1.8149999999999999</v>
      </c>
      <c r="Z223" s="234">
        <v>0</v>
      </c>
      <c r="AA223" s="234">
        <v>0</v>
      </c>
      <c r="AB223" s="234">
        <v>0</v>
      </c>
      <c r="AC223" s="234">
        <v>0</v>
      </c>
      <c r="AD223" s="234">
        <v>0</v>
      </c>
      <c r="AE223" s="234">
        <v>0</v>
      </c>
      <c r="AF223" s="234">
        <v>0</v>
      </c>
      <c r="AG223" s="234">
        <v>278.97881000000001</v>
      </c>
    </row>
    <row r="224" spans="1:33" x14ac:dyDescent="0.25">
      <c r="B224" s="233" t="s">
        <v>265</v>
      </c>
      <c r="C224" s="234">
        <v>0</v>
      </c>
      <c r="D224" s="234">
        <v>0</v>
      </c>
      <c r="E224" s="234">
        <v>0</v>
      </c>
      <c r="F224" s="234">
        <v>0</v>
      </c>
      <c r="G224" s="234">
        <v>0</v>
      </c>
      <c r="H224" s="234">
        <v>0</v>
      </c>
      <c r="I224" s="234">
        <v>1.137</v>
      </c>
      <c r="J224" s="234">
        <v>0.20899999999999999</v>
      </c>
      <c r="K224" s="234">
        <v>0</v>
      </c>
      <c r="L224" s="234">
        <v>0</v>
      </c>
      <c r="M224" s="234">
        <v>0</v>
      </c>
      <c r="N224" s="234">
        <v>0</v>
      </c>
      <c r="O224" s="234">
        <v>0</v>
      </c>
      <c r="P224" s="234">
        <v>0</v>
      </c>
      <c r="Q224" s="234">
        <v>0</v>
      </c>
      <c r="R224" s="234">
        <v>0</v>
      </c>
      <c r="S224" s="234">
        <v>8.0660000000000007</v>
      </c>
      <c r="T224" s="234">
        <v>0</v>
      </c>
      <c r="U224" s="234">
        <v>0</v>
      </c>
      <c r="V224" s="234">
        <v>0</v>
      </c>
      <c r="W224" s="234">
        <v>0.14299999999999999</v>
      </c>
      <c r="X224" s="234">
        <v>0</v>
      </c>
      <c r="Y224" s="234">
        <v>0</v>
      </c>
      <c r="Z224" s="234">
        <v>0</v>
      </c>
      <c r="AA224" s="234">
        <v>0</v>
      </c>
      <c r="AB224" s="234">
        <v>0</v>
      </c>
      <c r="AC224" s="234">
        <v>0</v>
      </c>
      <c r="AD224" s="234">
        <v>0</v>
      </c>
      <c r="AE224" s="234">
        <v>0</v>
      </c>
      <c r="AF224" s="234">
        <v>0</v>
      </c>
      <c r="AG224" s="234">
        <v>9.5550000000000015</v>
      </c>
    </row>
    <row r="225" spans="1:33" x14ac:dyDescent="0.25">
      <c r="A225" s="230" t="s">
        <v>266</v>
      </c>
      <c r="B225" s="231"/>
      <c r="C225" s="232"/>
      <c r="D225" s="232"/>
      <c r="E225" s="232"/>
      <c r="F225" s="232"/>
      <c r="G225" s="232"/>
      <c r="H225" s="232"/>
      <c r="I225" s="232"/>
      <c r="J225" s="232"/>
      <c r="K225" s="232"/>
      <c r="L225" s="232"/>
      <c r="M225" s="232"/>
      <c r="N225" s="232"/>
      <c r="O225" s="232"/>
      <c r="P225" s="232"/>
      <c r="Q225" s="232"/>
      <c r="R225" s="232"/>
      <c r="S225" s="232"/>
      <c r="T225" s="232"/>
      <c r="U225" s="232"/>
      <c r="V225" s="232"/>
      <c r="W225" s="232"/>
      <c r="X225" s="232"/>
      <c r="Y225" s="232"/>
      <c r="Z225" s="232"/>
      <c r="AA225" s="232"/>
      <c r="AB225" s="232"/>
      <c r="AC225" s="232"/>
      <c r="AD225" s="232"/>
      <c r="AE225" s="232"/>
      <c r="AF225" s="232"/>
      <c r="AG225" s="232"/>
    </row>
    <row r="226" spans="1:33" x14ac:dyDescent="0.25">
      <c r="B226" s="233" t="s">
        <v>267</v>
      </c>
      <c r="C226" s="234">
        <v>0</v>
      </c>
      <c r="D226" s="234">
        <v>0</v>
      </c>
      <c r="E226" s="234">
        <v>0</v>
      </c>
      <c r="F226" s="234">
        <v>0</v>
      </c>
      <c r="G226" s="234">
        <v>62.34</v>
      </c>
      <c r="H226" s="234">
        <v>31.483000000000001</v>
      </c>
      <c r="I226" s="234">
        <v>0</v>
      </c>
      <c r="J226" s="234">
        <v>0</v>
      </c>
      <c r="K226" s="234">
        <v>0</v>
      </c>
      <c r="L226" s="234">
        <v>0</v>
      </c>
      <c r="M226" s="234">
        <v>0</v>
      </c>
      <c r="N226" s="234">
        <v>0</v>
      </c>
      <c r="O226" s="234">
        <v>181.298</v>
      </c>
      <c r="P226" s="234">
        <v>101.101</v>
      </c>
      <c r="Q226" s="234">
        <v>12.965999999999999</v>
      </c>
      <c r="R226" s="234">
        <v>0</v>
      </c>
      <c r="S226" s="234">
        <v>169.327</v>
      </c>
      <c r="T226" s="234">
        <v>0</v>
      </c>
      <c r="U226" s="234">
        <v>0</v>
      </c>
      <c r="V226" s="234">
        <v>32.655999999999999</v>
      </c>
      <c r="W226" s="234">
        <v>27.24</v>
      </c>
      <c r="X226" s="234">
        <v>0</v>
      </c>
      <c r="Y226" s="234">
        <v>11.01</v>
      </c>
      <c r="Z226" s="234">
        <v>0</v>
      </c>
      <c r="AA226" s="234">
        <v>77.575999999999993</v>
      </c>
      <c r="AB226" s="234">
        <v>172.05500000000001</v>
      </c>
      <c r="AC226" s="234">
        <v>0</v>
      </c>
      <c r="AD226" s="234">
        <v>0</v>
      </c>
      <c r="AE226" s="234">
        <v>0</v>
      </c>
      <c r="AF226" s="234">
        <v>26.197600000000001</v>
      </c>
      <c r="AG226" s="234">
        <v>905.24959999999987</v>
      </c>
    </row>
    <row r="227" spans="1:33" x14ac:dyDescent="0.25">
      <c r="B227" s="233" t="s">
        <v>268</v>
      </c>
      <c r="C227" s="234">
        <v>0</v>
      </c>
      <c r="D227" s="234">
        <v>0</v>
      </c>
      <c r="E227" s="234">
        <v>0</v>
      </c>
      <c r="F227" s="234">
        <v>0</v>
      </c>
      <c r="G227" s="234">
        <v>3.5609999999999999</v>
      </c>
      <c r="H227" s="234">
        <v>2.4380000000000002</v>
      </c>
      <c r="I227" s="234">
        <v>0.38100000000000001</v>
      </c>
      <c r="J227" s="234">
        <v>0</v>
      </c>
      <c r="K227" s="234">
        <v>0</v>
      </c>
      <c r="L227" s="234">
        <v>0</v>
      </c>
      <c r="M227" s="234">
        <v>0</v>
      </c>
      <c r="N227" s="234">
        <v>0</v>
      </c>
      <c r="O227" s="234">
        <v>0</v>
      </c>
      <c r="P227" s="234">
        <v>3.6070000000000002</v>
      </c>
      <c r="Q227" s="234">
        <v>0</v>
      </c>
      <c r="R227" s="234">
        <v>0</v>
      </c>
      <c r="S227" s="234">
        <v>0</v>
      </c>
      <c r="T227" s="234">
        <v>0</v>
      </c>
      <c r="U227" s="234">
        <v>0</v>
      </c>
      <c r="V227" s="234">
        <v>0</v>
      </c>
      <c r="W227" s="234">
        <v>1.65</v>
      </c>
      <c r="X227" s="234">
        <v>13.741</v>
      </c>
      <c r="Y227" s="234">
        <v>3.399</v>
      </c>
      <c r="Z227" s="234">
        <v>0</v>
      </c>
      <c r="AA227" s="234">
        <v>0</v>
      </c>
      <c r="AB227" s="234">
        <v>0</v>
      </c>
      <c r="AC227" s="234">
        <v>0</v>
      </c>
      <c r="AD227" s="234">
        <v>0</v>
      </c>
      <c r="AE227" s="234">
        <v>0</v>
      </c>
      <c r="AF227" s="234">
        <v>46.234000000000002</v>
      </c>
      <c r="AG227" s="234">
        <v>75.010999999999996</v>
      </c>
    </row>
    <row r="228" spans="1:33" x14ac:dyDescent="0.25">
      <c r="A228" s="230" t="s">
        <v>269</v>
      </c>
      <c r="B228" s="231"/>
      <c r="C228" s="232"/>
      <c r="D228" s="232"/>
      <c r="E228" s="232"/>
      <c r="F228" s="232"/>
      <c r="G228" s="232"/>
      <c r="H228" s="232"/>
      <c r="I228" s="232"/>
      <c r="J228" s="232"/>
      <c r="K228" s="232"/>
      <c r="L228" s="232"/>
      <c r="M228" s="232"/>
      <c r="N228" s="232"/>
      <c r="O228" s="232"/>
      <c r="P228" s="232"/>
      <c r="Q228" s="232"/>
      <c r="R228" s="232"/>
      <c r="S228" s="232"/>
      <c r="T228" s="232"/>
      <c r="U228" s="232"/>
      <c r="V228" s="232"/>
      <c r="W228" s="232"/>
      <c r="X228" s="232"/>
      <c r="Y228" s="232"/>
      <c r="Z228" s="232"/>
      <c r="AA228" s="232"/>
      <c r="AB228" s="232"/>
      <c r="AC228" s="232"/>
      <c r="AD228" s="232"/>
      <c r="AE228" s="232"/>
      <c r="AF228" s="232"/>
      <c r="AG228" s="232"/>
    </row>
    <row r="229" spans="1:33" x14ac:dyDescent="0.25">
      <c r="B229" s="233" t="s">
        <v>270</v>
      </c>
      <c r="C229" s="234">
        <v>0</v>
      </c>
      <c r="D229" s="234">
        <v>0</v>
      </c>
      <c r="E229" s="234">
        <v>0</v>
      </c>
      <c r="F229" s="234">
        <v>0</v>
      </c>
      <c r="G229" s="234">
        <v>0</v>
      </c>
      <c r="H229" s="234">
        <v>0</v>
      </c>
      <c r="I229" s="234">
        <v>0</v>
      </c>
      <c r="J229" s="234">
        <v>0</v>
      </c>
      <c r="K229" s="234">
        <v>0</v>
      </c>
      <c r="L229" s="234">
        <v>0</v>
      </c>
      <c r="M229" s="234">
        <v>0</v>
      </c>
      <c r="N229" s="234">
        <v>0</v>
      </c>
      <c r="O229" s="234">
        <v>0</v>
      </c>
      <c r="P229" s="234">
        <v>0</v>
      </c>
      <c r="Q229" s="234">
        <v>0</v>
      </c>
      <c r="R229" s="234">
        <v>0</v>
      </c>
      <c r="S229" s="234">
        <v>0</v>
      </c>
      <c r="T229" s="234">
        <v>0</v>
      </c>
      <c r="U229" s="234">
        <v>0</v>
      </c>
      <c r="V229" s="234">
        <v>0</v>
      </c>
      <c r="W229" s="234">
        <v>0</v>
      </c>
      <c r="X229" s="234">
        <v>0</v>
      </c>
      <c r="Y229" s="234">
        <v>0</v>
      </c>
      <c r="Z229" s="234">
        <v>0</v>
      </c>
      <c r="AA229" s="234">
        <v>0</v>
      </c>
      <c r="AB229" s="234">
        <v>0</v>
      </c>
      <c r="AC229" s="234">
        <v>0</v>
      </c>
      <c r="AD229" s="234">
        <v>0</v>
      </c>
      <c r="AE229" s="234">
        <v>0</v>
      </c>
      <c r="AF229" s="234">
        <v>0</v>
      </c>
      <c r="AG229" s="234">
        <v>0</v>
      </c>
    </row>
    <row r="230" spans="1:33" x14ac:dyDescent="0.25">
      <c r="A230" s="230" t="s">
        <v>271</v>
      </c>
      <c r="B230" s="231"/>
      <c r="C230" s="232"/>
      <c r="D230" s="232"/>
      <c r="E230" s="232"/>
      <c r="F230" s="232"/>
      <c r="G230" s="232"/>
      <c r="H230" s="232"/>
      <c r="I230" s="232"/>
      <c r="J230" s="232"/>
      <c r="K230" s="232"/>
      <c r="L230" s="232"/>
      <c r="M230" s="232"/>
      <c r="N230" s="232"/>
      <c r="O230" s="232"/>
      <c r="P230" s="232"/>
      <c r="Q230" s="232"/>
      <c r="R230" s="232"/>
      <c r="S230" s="232"/>
      <c r="T230" s="232"/>
      <c r="U230" s="232"/>
      <c r="V230" s="232"/>
      <c r="W230" s="232"/>
      <c r="X230" s="232"/>
      <c r="Y230" s="232"/>
      <c r="Z230" s="232"/>
      <c r="AA230" s="232"/>
      <c r="AB230" s="232"/>
      <c r="AC230" s="232"/>
      <c r="AD230" s="232"/>
      <c r="AE230" s="232"/>
      <c r="AF230" s="232"/>
      <c r="AG230" s="232"/>
    </row>
    <row r="231" spans="1:33" x14ac:dyDescent="0.25">
      <c r="B231" s="233" t="s">
        <v>272</v>
      </c>
      <c r="C231" s="234">
        <v>0</v>
      </c>
      <c r="D231" s="234">
        <v>0</v>
      </c>
      <c r="E231" s="234">
        <v>0</v>
      </c>
      <c r="F231" s="234">
        <v>0</v>
      </c>
      <c r="G231" s="234">
        <v>0</v>
      </c>
      <c r="H231" s="234">
        <v>0</v>
      </c>
      <c r="I231" s="234">
        <v>0</v>
      </c>
      <c r="J231" s="234">
        <v>1.6E-2</v>
      </c>
      <c r="K231" s="234">
        <v>0</v>
      </c>
      <c r="L231" s="234">
        <v>0</v>
      </c>
      <c r="M231" s="234">
        <v>0</v>
      </c>
      <c r="N231" s="234">
        <v>0</v>
      </c>
      <c r="O231" s="234">
        <v>0</v>
      </c>
      <c r="P231" s="234">
        <v>0</v>
      </c>
      <c r="Q231" s="234">
        <v>0</v>
      </c>
      <c r="R231" s="234">
        <v>0</v>
      </c>
      <c r="S231" s="234">
        <v>0</v>
      </c>
      <c r="T231" s="234">
        <v>0</v>
      </c>
      <c r="U231" s="234">
        <v>0</v>
      </c>
      <c r="V231" s="234">
        <v>0</v>
      </c>
      <c r="W231" s="234">
        <v>2.4E-2</v>
      </c>
      <c r="X231" s="234">
        <v>0</v>
      </c>
      <c r="Y231" s="234">
        <v>1.3380000000000001</v>
      </c>
      <c r="Z231" s="234">
        <v>0</v>
      </c>
      <c r="AA231" s="234">
        <v>0</v>
      </c>
      <c r="AB231" s="234">
        <v>0</v>
      </c>
      <c r="AC231" s="234">
        <v>0</v>
      </c>
      <c r="AD231" s="234">
        <v>0</v>
      </c>
      <c r="AE231" s="234">
        <v>0</v>
      </c>
      <c r="AF231" s="234">
        <v>0</v>
      </c>
      <c r="AG231" s="234">
        <v>1.3780000000000001</v>
      </c>
    </row>
    <row r="232" spans="1:33" x14ac:dyDescent="0.25">
      <c r="B232" s="233" t="s">
        <v>273</v>
      </c>
      <c r="C232" s="234">
        <v>0</v>
      </c>
      <c r="D232" s="234">
        <v>0</v>
      </c>
      <c r="E232" s="234">
        <v>0</v>
      </c>
      <c r="F232" s="234">
        <v>0</v>
      </c>
      <c r="G232" s="234">
        <v>0</v>
      </c>
      <c r="H232" s="234">
        <v>0</v>
      </c>
      <c r="I232" s="234">
        <v>0</v>
      </c>
      <c r="J232" s="234">
        <v>8.0000000000000002E-3</v>
      </c>
      <c r="K232" s="234">
        <v>0</v>
      </c>
      <c r="L232" s="234">
        <v>0</v>
      </c>
      <c r="M232" s="234">
        <v>0</v>
      </c>
      <c r="N232" s="234">
        <v>0</v>
      </c>
      <c r="O232" s="234">
        <v>0</v>
      </c>
      <c r="P232" s="234">
        <v>0</v>
      </c>
      <c r="Q232" s="234">
        <v>0</v>
      </c>
      <c r="R232" s="234">
        <v>0</v>
      </c>
      <c r="S232" s="234">
        <v>0</v>
      </c>
      <c r="T232" s="234">
        <v>0</v>
      </c>
      <c r="U232" s="234">
        <v>0</v>
      </c>
      <c r="V232" s="234">
        <v>0</v>
      </c>
      <c r="W232" s="234">
        <v>2.8000000000000001E-2</v>
      </c>
      <c r="X232" s="234">
        <v>0</v>
      </c>
      <c r="Y232" s="234">
        <v>0.98</v>
      </c>
      <c r="Z232" s="234">
        <v>0</v>
      </c>
      <c r="AA232" s="234">
        <v>0</v>
      </c>
      <c r="AB232" s="234">
        <v>0</v>
      </c>
      <c r="AC232" s="234">
        <v>0</v>
      </c>
      <c r="AD232" s="234">
        <v>0</v>
      </c>
      <c r="AE232" s="234">
        <v>0</v>
      </c>
      <c r="AF232" s="234">
        <v>0</v>
      </c>
      <c r="AG232" s="234">
        <v>1.016</v>
      </c>
    </row>
    <row r="233" spans="1:33" x14ac:dyDescent="0.25">
      <c r="B233" s="233" t="s">
        <v>274</v>
      </c>
      <c r="C233" s="234">
        <v>0</v>
      </c>
      <c r="D233" s="234">
        <v>0</v>
      </c>
      <c r="E233" s="234">
        <v>0</v>
      </c>
      <c r="F233" s="234">
        <v>0</v>
      </c>
      <c r="G233" s="234">
        <v>0</v>
      </c>
      <c r="H233" s="234">
        <v>0</v>
      </c>
      <c r="I233" s="234">
        <v>0</v>
      </c>
      <c r="J233" s="234">
        <v>8.5999999999999993E-2</v>
      </c>
      <c r="K233" s="234">
        <v>0</v>
      </c>
      <c r="L233" s="234">
        <v>0</v>
      </c>
      <c r="M233" s="234">
        <v>0</v>
      </c>
      <c r="N233" s="234">
        <v>0</v>
      </c>
      <c r="O233" s="234">
        <v>0</v>
      </c>
      <c r="P233" s="234">
        <v>0</v>
      </c>
      <c r="Q233" s="234">
        <v>0</v>
      </c>
      <c r="R233" s="234">
        <v>0</v>
      </c>
      <c r="S233" s="234">
        <v>0</v>
      </c>
      <c r="T233" s="234">
        <v>0</v>
      </c>
      <c r="U233" s="234">
        <v>0</v>
      </c>
      <c r="V233" s="234">
        <v>0</v>
      </c>
      <c r="W233" s="234">
        <v>0.05</v>
      </c>
      <c r="X233" s="234">
        <v>0</v>
      </c>
      <c r="Y233" s="234">
        <v>3.01</v>
      </c>
      <c r="Z233" s="234">
        <v>0</v>
      </c>
      <c r="AA233" s="234">
        <v>0</v>
      </c>
      <c r="AB233" s="234">
        <v>0</v>
      </c>
      <c r="AC233" s="234">
        <v>0</v>
      </c>
      <c r="AD233" s="234">
        <v>0</v>
      </c>
      <c r="AE233" s="234">
        <v>0</v>
      </c>
      <c r="AF233" s="234">
        <v>0</v>
      </c>
      <c r="AG233" s="234">
        <v>3.1459999999999999</v>
      </c>
    </row>
    <row r="234" spans="1:33" x14ac:dyDescent="0.25">
      <c r="B234" s="233" t="s">
        <v>275</v>
      </c>
      <c r="C234" s="234">
        <v>0</v>
      </c>
      <c r="D234" s="234">
        <v>0</v>
      </c>
      <c r="E234" s="234">
        <v>0</v>
      </c>
      <c r="F234" s="234">
        <v>22.5594</v>
      </c>
      <c r="G234" s="234">
        <v>0.52100000000000002</v>
      </c>
      <c r="H234" s="234">
        <v>0</v>
      </c>
      <c r="I234" s="234">
        <v>0</v>
      </c>
      <c r="J234" s="234">
        <v>0</v>
      </c>
      <c r="K234" s="234">
        <v>0</v>
      </c>
      <c r="L234" s="234">
        <v>0</v>
      </c>
      <c r="M234" s="234">
        <v>41.896000000000001</v>
      </c>
      <c r="N234" s="234">
        <v>0</v>
      </c>
      <c r="O234" s="234">
        <v>0</v>
      </c>
      <c r="P234" s="234">
        <v>27</v>
      </c>
      <c r="Q234" s="234">
        <v>0</v>
      </c>
      <c r="R234" s="234">
        <v>0</v>
      </c>
      <c r="S234" s="234">
        <v>16.113800000000001</v>
      </c>
      <c r="T234" s="234">
        <v>0</v>
      </c>
      <c r="U234" s="234">
        <v>0</v>
      </c>
      <c r="V234" s="234">
        <v>0</v>
      </c>
      <c r="W234" s="234">
        <v>3.2147100000000002</v>
      </c>
      <c r="X234" s="234">
        <v>0</v>
      </c>
      <c r="Y234" s="234">
        <v>0</v>
      </c>
      <c r="Z234" s="234">
        <v>0</v>
      </c>
      <c r="AA234" s="234">
        <v>0</v>
      </c>
      <c r="AB234" s="234">
        <v>0</v>
      </c>
      <c r="AC234" s="234">
        <v>0</v>
      </c>
      <c r="AD234" s="234">
        <v>0</v>
      </c>
      <c r="AE234" s="234">
        <v>0</v>
      </c>
      <c r="AF234" s="234">
        <v>0</v>
      </c>
      <c r="AG234" s="234">
        <v>111.30490999999999</v>
      </c>
    </row>
    <row r="235" spans="1:33" x14ac:dyDescent="0.25">
      <c r="A235" s="230" t="s">
        <v>276</v>
      </c>
      <c r="B235" s="231"/>
      <c r="C235" s="232"/>
      <c r="D235" s="232"/>
      <c r="E235" s="232"/>
      <c r="F235" s="232"/>
      <c r="G235" s="232"/>
      <c r="H235" s="232"/>
      <c r="I235" s="232"/>
      <c r="J235" s="232"/>
      <c r="K235" s="232"/>
      <c r="L235" s="232"/>
      <c r="M235" s="232"/>
      <c r="N235" s="232"/>
      <c r="O235" s="232"/>
      <c r="P235" s="232"/>
      <c r="Q235" s="232"/>
      <c r="R235" s="232"/>
      <c r="S235" s="232"/>
      <c r="T235" s="232"/>
      <c r="U235" s="232"/>
      <c r="V235" s="232"/>
      <c r="W235" s="232"/>
      <c r="X235" s="232"/>
      <c r="Y235" s="232"/>
      <c r="Z235" s="232"/>
      <c r="AA235" s="232"/>
      <c r="AB235" s="232"/>
      <c r="AC235" s="232"/>
      <c r="AD235" s="232"/>
      <c r="AE235" s="232"/>
      <c r="AF235" s="232"/>
      <c r="AG235" s="232"/>
    </row>
    <row r="236" spans="1:33" x14ac:dyDescent="0.25">
      <c r="B236" s="233" t="s">
        <v>277</v>
      </c>
      <c r="C236" s="234">
        <v>0</v>
      </c>
      <c r="D236" s="234">
        <v>131.25399999999999</v>
      </c>
      <c r="E236" s="234">
        <v>0</v>
      </c>
      <c r="F236" s="234">
        <v>0</v>
      </c>
      <c r="G236" s="234">
        <v>0</v>
      </c>
      <c r="H236" s="234">
        <v>4.0999999999999996</v>
      </c>
      <c r="I236" s="234">
        <v>0</v>
      </c>
      <c r="J236" s="234">
        <v>0.599746</v>
      </c>
      <c r="K236" s="234">
        <v>0</v>
      </c>
      <c r="L236" s="234">
        <v>0</v>
      </c>
      <c r="M236" s="234">
        <v>0</v>
      </c>
      <c r="N236" s="234">
        <v>0.378</v>
      </c>
      <c r="O236" s="234">
        <v>40.195300000000003</v>
      </c>
      <c r="P236" s="234">
        <v>18.66</v>
      </c>
      <c r="Q236" s="234">
        <v>49.59</v>
      </c>
      <c r="R236" s="234">
        <v>0</v>
      </c>
      <c r="S236" s="234">
        <v>36.6083</v>
      </c>
      <c r="T236" s="234">
        <v>0</v>
      </c>
      <c r="U236" s="234">
        <v>0</v>
      </c>
      <c r="V236" s="234">
        <v>0</v>
      </c>
      <c r="W236" s="234">
        <v>5.9560199999999996</v>
      </c>
      <c r="X236" s="234">
        <v>0</v>
      </c>
      <c r="Y236" s="234">
        <v>0</v>
      </c>
      <c r="Z236" s="234">
        <v>0</v>
      </c>
      <c r="AA236" s="234">
        <v>0</v>
      </c>
      <c r="AB236" s="234">
        <v>0</v>
      </c>
      <c r="AC236" s="234">
        <v>0</v>
      </c>
      <c r="AD236" s="234">
        <v>0</v>
      </c>
      <c r="AE236" s="234">
        <v>0</v>
      </c>
      <c r="AF236" s="234">
        <v>0</v>
      </c>
      <c r="AG236" s="234">
        <v>287.34136599999999</v>
      </c>
    </row>
    <row r="237" spans="1:33" x14ac:dyDescent="0.25">
      <c r="A237" s="230" t="s">
        <v>278</v>
      </c>
      <c r="B237" s="231"/>
      <c r="C237" s="232"/>
      <c r="D237" s="232"/>
      <c r="E237" s="232"/>
      <c r="F237" s="232"/>
      <c r="G237" s="232"/>
      <c r="H237" s="232"/>
      <c r="I237" s="232"/>
      <c r="J237" s="232"/>
      <c r="K237" s="232"/>
      <c r="L237" s="232"/>
      <c r="M237" s="232"/>
      <c r="N237" s="232"/>
      <c r="O237" s="232"/>
      <c r="P237" s="232"/>
      <c r="Q237" s="232"/>
      <c r="R237" s="232"/>
      <c r="S237" s="232"/>
      <c r="T237" s="232"/>
      <c r="U237" s="232"/>
      <c r="V237" s="232"/>
      <c r="W237" s="232"/>
      <c r="X237" s="232"/>
      <c r="Y237" s="232"/>
      <c r="Z237" s="232"/>
      <c r="AA237" s="232"/>
      <c r="AB237" s="232"/>
      <c r="AC237" s="232"/>
      <c r="AD237" s="232"/>
      <c r="AE237" s="232"/>
      <c r="AF237" s="232"/>
      <c r="AG237" s="232"/>
    </row>
    <row r="238" spans="1:33" x14ac:dyDescent="0.25">
      <c r="B238" s="233" t="s">
        <v>279</v>
      </c>
      <c r="C238" s="234">
        <v>0</v>
      </c>
      <c r="D238" s="234">
        <v>0</v>
      </c>
      <c r="E238" s="234">
        <v>0</v>
      </c>
      <c r="F238" s="234">
        <v>0</v>
      </c>
      <c r="G238" s="234">
        <v>0</v>
      </c>
      <c r="H238" s="234">
        <v>0</v>
      </c>
      <c r="I238" s="234">
        <v>0</v>
      </c>
      <c r="J238" s="234">
        <v>0</v>
      </c>
      <c r="K238" s="234">
        <v>0</v>
      </c>
      <c r="L238" s="234">
        <v>0</v>
      </c>
      <c r="M238" s="234">
        <v>0</v>
      </c>
      <c r="N238" s="234">
        <v>0</v>
      </c>
      <c r="O238" s="234">
        <v>0</v>
      </c>
      <c r="P238" s="234">
        <v>0</v>
      </c>
      <c r="Q238" s="234">
        <v>0</v>
      </c>
      <c r="R238" s="234">
        <v>0</v>
      </c>
      <c r="S238" s="234">
        <v>0</v>
      </c>
      <c r="T238" s="234">
        <v>0</v>
      </c>
      <c r="U238" s="234">
        <v>0</v>
      </c>
      <c r="V238" s="234">
        <v>0</v>
      </c>
      <c r="W238" s="234">
        <v>0.19800000000000001</v>
      </c>
      <c r="X238" s="234">
        <v>0</v>
      </c>
      <c r="Y238" s="234">
        <v>9.23</v>
      </c>
      <c r="Z238" s="234">
        <v>0</v>
      </c>
      <c r="AA238" s="234">
        <v>0</v>
      </c>
      <c r="AB238" s="234">
        <v>0</v>
      </c>
      <c r="AC238" s="234">
        <v>0</v>
      </c>
      <c r="AD238" s="234">
        <v>0</v>
      </c>
      <c r="AE238" s="234">
        <v>0</v>
      </c>
      <c r="AF238" s="234">
        <v>0</v>
      </c>
      <c r="AG238" s="234">
        <v>9.4280000000000008</v>
      </c>
    </row>
    <row r="239" spans="1:33" x14ac:dyDescent="0.25">
      <c r="B239" s="233" t="s">
        <v>280</v>
      </c>
      <c r="C239" s="234">
        <v>0</v>
      </c>
      <c r="D239" s="234">
        <v>0</v>
      </c>
      <c r="E239" s="234">
        <v>0</v>
      </c>
      <c r="F239" s="234">
        <v>0</v>
      </c>
      <c r="G239" s="234">
        <v>0</v>
      </c>
      <c r="H239" s="234">
        <v>0</v>
      </c>
      <c r="I239" s="234">
        <v>0</v>
      </c>
      <c r="J239" s="234">
        <v>0.41299999999999998</v>
      </c>
      <c r="K239" s="234">
        <v>0</v>
      </c>
      <c r="L239" s="234">
        <v>0</v>
      </c>
      <c r="M239" s="234">
        <v>0</v>
      </c>
      <c r="N239" s="234">
        <v>0</v>
      </c>
      <c r="O239" s="234">
        <v>0</v>
      </c>
      <c r="P239" s="234">
        <v>0</v>
      </c>
      <c r="Q239" s="234">
        <v>0</v>
      </c>
      <c r="R239" s="234">
        <v>0</v>
      </c>
      <c r="S239" s="234">
        <v>9.4440000000000008</v>
      </c>
      <c r="T239" s="234">
        <v>0</v>
      </c>
      <c r="U239" s="234">
        <v>0</v>
      </c>
      <c r="V239" s="234">
        <v>0</v>
      </c>
      <c r="W239" s="234">
        <v>0.22020000000000001</v>
      </c>
      <c r="X239" s="234">
        <v>0</v>
      </c>
      <c r="Y239" s="234">
        <v>0</v>
      </c>
      <c r="Z239" s="234">
        <v>0</v>
      </c>
      <c r="AA239" s="234">
        <v>0</v>
      </c>
      <c r="AB239" s="234">
        <v>0</v>
      </c>
      <c r="AC239" s="234">
        <v>0</v>
      </c>
      <c r="AD239" s="234">
        <v>0</v>
      </c>
      <c r="AE239" s="234">
        <v>0</v>
      </c>
      <c r="AF239" s="234">
        <v>0</v>
      </c>
      <c r="AG239" s="234">
        <v>10.077200000000001</v>
      </c>
    </row>
    <row r="240" spans="1:33" x14ac:dyDescent="0.25">
      <c r="B240" s="233" t="s">
        <v>281</v>
      </c>
      <c r="C240" s="234">
        <v>0</v>
      </c>
      <c r="D240" s="234">
        <v>0</v>
      </c>
      <c r="E240" s="234">
        <v>0</v>
      </c>
      <c r="F240" s="234">
        <v>0</v>
      </c>
      <c r="G240" s="234">
        <v>0</v>
      </c>
      <c r="H240" s="234">
        <v>0</v>
      </c>
      <c r="I240" s="234">
        <v>0</v>
      </c>
      <c r="J240" s="234">
        <v>0.43099999999999999</v>
      </c>
      <c r="K240" s="234">
        <v>0</v>
      </c>
      <c r="L240" s="234">
        <v>0</v>
      </c>
      <c r="M240" s="234">
        <v>0</v>
      </c>
      <c r="N240" s="234">
        <v>0</v>
      </c>
      <c r="O240" s="234">
        <v>0</v>
      </c>
      <c r="P240" s="234">
        <v>0</v>
      </c>
      <c r="Q240" s="234">
        <v>0</v>
      </c>
      <c r="R240" s="234">
        <v>0</v>
      </c>
      <c r="S240" s="234">
        <v>10.911</v>
      </c>
      <c r="T240" s="234">
        <v>0</v>
      </c>
      <c r="U240" s="234">
        <v>0</v>
      </c>
      <c r="V240" s="234">
        <v>0</v>
      </c>
      <c r="W240" s="234">
        <v>0.31559999999999999</v>
      </c>
      <c r="X240" s="234">
        <v>0</v>
      </c>
      <c r="Y240" s="234">
        <v>0</v>
      </c>
      <c r="Z240" s="234">
        <v>0</v>
      </c>
      <c r="AA240" s="234">
        <v>0</v>
      </c>
      <c r="AB240" s="234">
        <v>0</v>
      </c>
      <c r="AC240" s="234">
        <v>3.1920000000000002</v>
      </c>
      <c r="AD240" s="234">
        <v>0</v>
      </c>
      <c r="AE240" s="234">
        <v>0</v>
      </c>
      <c r="AF240" s="234">
        <v>0</v>
      </c>
      <c r="AG240" s="234">
        <v>14.849599999999999</v>
      </c>
    </row>
    <row r="241" spans="1:33" x14ac:dyDescent="0.25">
      <c r="B241" s="233" t="s">
        <v>282</v>
      </c>
      <c r="C241" s="234">
        <v>0</v>
      </c>
      <c r="D241" s="234">
        <v>0</v>
      </c>
      <c r="E241" s="234">
        <v>0</v>
      </c>
      <c r="F241" s="234">
        <v>0</v>
      </c>
      <c r="G241" s="234">
        <v>0</v>
      </c>
      <c r="H241" s="234">
        <v>0</v>
      </c>
      <c r="I241" s="234">
        <v>0</v>
      </c>
      <c r="J241" s="234">
        <v>0.188</v>
      </c>
      <c r="K241" s="234">
        <v>0</v>
      </c>
      <c r="L241" s="234">
        <v>0</v>
      </c>
      <c r="M241" s="234">
        <v>0</v>
      </c>
      <c r="N241" s="234">
        <v>0</v>
      </c>
      <c r="O241" s="234">
        <v>0</v>
      </c>
      <c r="P241" s="234">
        <v>0</v>
      </c>
      <c r="Q241" s="234">
        <v>0</v>
      </c>
      <c r="R241" s="234">
        <v>0</v>
      </c>
      <c r="S241" s="234">
        <v>0</v>
      </c>
      <c r="T241" s="234">
        <v>0</v>
      </c>
      <c r="U241" s="234">
        <v>0</v>
      </c>
      <c r="V241" s="234">
        <v>0</v>
      </c>
      <c r="W241" s="234">
        <v>0.12</v>
      </c>
      <c r="X241" s="234">
        <v>8.2080000000000002</v>
      </c>
      <c r="Y241" s="234">
        <v>0</v>
      </c>
      <c r="Z241" s="234">
        <v>0</v>
      </c>
      <c r="AA241" s="234">
        <v>0</v>
      </c>
      <c r="AB241" s="234">
        <v>0</v>
      </c>
      <c r="AC241" s="234">
        <v>0</v>
      </c>
      <c r="AD241" s="234">
        <v>0</v>
      </c>
      <c r="AE241" s="234">
        <v>0</v>
      </c>
      <c r="AF241" s="234">
        <v>0</v>
      </c>
      <c r="AG241" s="234">
        <v>8.516</v>
      </c>
    </row>
    <row r="242" spans="1:33" x14ac:dyDescent="0.25">
      <c r="B242" s="233" t="s">
        <v>283</v>
      </c>
      <c r="C242" s="234">
        <v>0</v>
      </c>
      <c r="D242" s="234">
        <v>0</v>
      </c>
      <c r="E242" s="234">
        <v>0</v>
      </c>
      <c r="F242" s="234">
        <v>0</v>
      </c>
      <c r="G242" s="234">
        <v>0</v>
      </c>
      <c r="H242" s="234">
        <v>0</v>
      </c>
      <c r="I242" s="234">
        <v>0</v>
      </c>
      <c r="J242" s="234">
        <v>1.9E-2</v>
      </c>
      <c r="K242" s="234">
        <v>0</v>
      </c>
      <c r="L242" s="234">
        <v>0</v>
      </c>
      <c r="M242" s="234">
        <v>0</v>
      </c>
      <c r="N242" s="234">
        <v>0</v>
      </c>
      <c r="O242" s="234">
        <v>0</v>
      </c>
      <c r="P242" s="234">
        <v>0</v>
      </c>
      <c r="Q242" s="234">
        <v>0</v>
      </c>
      <c r="R242" s="234">
        <v>0</v>
      </c>
      <c r="S242" s="234">
        <v>0</v>
      </c>
      <c r="T242" s="234">
        <v>0</v>
      </c>
      <c r="U242" s="234">
        <v>0</v>
      </c>
      <c r="V242" s="234">
        <v>0</v>
      </c>
      <c r="W242" s="234">
        <v>0.25</v>
      </c>
      <c r="X242" s="234">
        <v>9.5399999999999991</v>
      </c>
      <c r="Y242" s="234">
        <v>0</v>
      </c>
      <c r="Z242" s="234">
        <v>0</v>
      </c>
      <c r="AA242" s="234">
        <v>0</v>
      </c>
      <c r="AB242" s="234">
        <v>0</v>
      </c>
      <c r="AC242" s="234">
        <v>6.0460000000000003</v>
      </c>
      <c r="AD242" s="234">
        <v>0</v>
      </c>
      <c r="AE242" s="234">
        <v>0</v>
      </c>
      <c r="AF242" s="234">
        <v>0</v>
      </c>
      <c r="AG242" s="234">
        <v>15.855</v>
      </c>
    </row>
    <row r="243" spans="1:33" x14ac:dyDescent="0.25">
      <c r="B243" s="233" t="s">
        <v>284</v>
      </c>
      <c r="C243" s="234">
        <v>0</v>
      </c>
      <c r="D243" s="234">
        <v>0</v>
      </c>
      <c r="E243" s="234">
        <v>0</v>
      </c>
      <c r="F243" s="234">
        <v>0</v>
      </c>
      <c r="G243" s="234">
        <v>0</v>
      </c>
      <c r="H243" s="234">
        <v>0</v>
      </c>
      <c r="I243" s="234">
        <v>0</v>
      </c>
      <c r="J243" s="234">
        <v>0.92200000000000004</v>
      </c>
      <c r="K243" s="234">
        <v>0</v>
      </c>
      <c r="L243" s="234">
        <v>0</v>
      </c>
      <c r="M243" s="234">
        <v>0</v>
      </c>
      <c r="N243" s="234">
        <v>0</v>
      </c>
      <c r="O243" s="234">
        <v>0</v>
      </c>
      <c r="P243" s="234">
        <v>0</v>
      </c>
      <c r="Q243" s="234">
        <v>0</v>
      </c>
      <c r="R243" s="234">
        <v>0</v>
      </c>
      <c r="S243" s="234">
        <v>0.55900000000000005</v>
      </c>
      <c r="T243" s="234">
        <v>0</v>
      </c>
      <c r="U243" s="234">
        <v>0</v>
      </c>
      <c r="V243" s="234">
        <v>0</v>
      </c>
      <c r="W243" s="234">
        <v>0.90780000000000005</v>
      </c>
      <c r="X243" s="234">
        <v>0</v>
      </c>
      <c r="Y243" s="234">
        <v>6.2409999999999997</v>
      </c>
      <c r="Z243" s="234">
        <v>0</v>
      </c>
      <c r="AA243" s="234">
        <v>0</v>
      </c>
      <c r="AB243" s="234">
        <v>0</v>
      </c>
      <c r="AC243" s="234">
        <v>28.503</v>
      </c>
      <c r="AD243" s="234">
        <v>0</v>
      </c>
      <c r="AE243" s="234">
        <v>0</v>
      </c>
      <c r="AF243" s="234">
        <v>0</v>
      </c>
      <c r="AG243" s="234">
        <v>37.132800000000003</v>
      </c>
    </row>
    <row r="244" spans="1:33" x14ac:dyDescent="0.25">
      <c r="B244" s="233" t="s">
        <v>285</v>
      </c>
      <c r="C244" s="234">
        <v>0</v>
      </c>
      <c r="D244" s="234">
        <v>0</v>
      </c>
      <c r="E244" s="234">
        <v>0</v>
      </c>
      <c r="F244" s="234">
        <v>0</v>
      </c>
      <c r="G244" s="234">
        <v>0</v>
      </c>
      <c r="H244" s="234">
        <v>0</v>
      </c>
      <c r="I244" s="234">
        <v>0</v>
      </c>
      <c r="J244" s="234">
        <v>0</v>
      </c>
      <c r="K244" s="234">
        <v>0</v>
      </c>
      <c r="L244" s="234">
        <v>0</v>
      </c>
      <c r="M244" s="234">
        <v>0</v>
      </c>
      <c r="N244" s="234">
        <v>0</v>
      </c>
      <c r="O244" s="234">
        <v>0</v>
      </c>
      <c r="P244" s="234">
        <v>0</v>
      </c>
      <c r="Q244" s="234">
        <v>0</v>
      </c>
      <c r="R244" s="234">
        <v>0</v>
      </c>
      <c r="S244" s="234">
        <v>8.2799999999999994</v>
      </c>
      <c r="T244" s="234">
        <v>0</v>
      </c>
      <c r="U244" s="234">
        <v>0</v>
      </c>
      <c r="V244" s="234">
        <v>0</v>
      </c>
      <c r="W244" s="234">
        <v>0.21870000000000001</v>
      </c>
      <c r="X244" s="234">
        <v>0</v>
      </c>
      <c r="Y244" s="234">
        <v>0</v>
      </c>
      <c r="Z244" s="234">
        <v>0</v>
      </c>
      <c r="AA244" s="234">
        <v>0</v>
      </c>
      <c r="AB244" s="234">
        <v>0</v>
      </c>
      <c r="AC244" s="234">
        <v>0</v>
      </c>
      <c r="AD244" s="234">
        <v>0</v>
      </c>
      <c r="AE244" s="234">
        <v>0</v>
      </c>
      <c r="AF244" s="234">
        <v>0</v>
      </c>
      <c r="AG244" s="234">
        <v>8.4986999999999995</v>
      </c>
    </row>
    <row r="245" spans="1:33" x14ac:dyDescent="0.25">
      <c r="B245" s="233" t="s">
        <v>286</v>
      </c>
      <c r="C245" s="234">
        <v>0</v>
      </c>
      <c r="D245" s="234">
        <v>0</v>
      </c>
      <c r="E245" s="234">
        <v>0</v>
      </c>
      <c r="F245" s="234">
        <v>0</v>
      </c>
      <c r="G245" s="234">
        <v>0.45500000000000002</v>
      </c>
      <c r="H245" s="234">
        <v>0</v>
      </c>
      <c r="I245" s="234">
        <v>0</v>
      </c>
      <c r="J245" s="234">
        <v>0.183</v>
      </c>
      <c r="K245" s="234">
        <v>0</v>
      </c>
      <c r="L245" s="234">
        <v>0</v>
      </c>
      <c r="M245" s="234">
        <v>0</v>
      </c>
      <c r="N245" s="234">
        <v>0</v>
      </c>
      <c r="O245" s="234">
        <v>0</v>
      </c>
      <c r="P245" s="234">
        <v>0</v>
      </c>
      <c r="Q245" s="234">
        <v>0</v>
      </c>
      <c r="R245" s="234">
        <v>0</v>
      </c>
      <c r="S245" s="234">
        <v>15.503</v>
      </c>
      <c r="T245" s="234">
        <v>0</v>
      </c>
      <c r="U245" s="234">
        <v>0</v>
      </c>
      <c r="V245" s="234">
        <v>0</v>
      </c>
      <c r="W245" s="234">
        <v>0.3</v>
      </c>
      <c r="X245" s="234">
        <v>0</v>
      </c>
      <c r="Y245" s="234">
        <v>0</v>
      </c>
      <c r="Z245" s="234">
        <v>0</v>
      </c>
      <c r="AA245" s="234">
        <v>0</v>
      </c>
      <c r="AB245" s="234">
        <v>0</v>
      </c>
      <c r="AC245" s="234">
        <v>0</v>
      </c>
      <c r="AD245" s="234">
        <v>0</v>
      </c>
      <c r="AE245" s="234">
        <v>0</v>
      </c>
      <c r="AF245" s="234">
        <v>0</v>
      </c>
      <c r="AG245" s="234">
        <v>16.441000000000003</v>
      </c>
    </row>
    <row r="246" spans="1:33" x14ac:dyDescent="0.25">
      <c r="B246" s="233" t="s">
        <v>287</v>
      </c>
      <c r="C246" s="234">
        <v>0</v>
      </c>
      <c r="D246" s="234">
        <v>0</v>
      </c>
      <c r="E246" s="234">
        <v>0</v>
      </c>
      <c r="F246" s="234">
        <v>0</v>
      </c>
      <c r="G246" s="234">
        <v>0</v>
      </c>
      <c r="H246" s="234">
        <v>0</v>
      </c>
      <c r="I246" s="234">
        <v>0</v>
      </c>
      <c r="J246" s="234">
        <v>5.5E-2</v>
      </c>
      <c r="K246" s="234">
        <v>0</v>
      </c>
      <c r="L246" s="234">
        <v>0</v>
      </c>
      <c r="M246" s="234">
        <v>0</v>
      </c>
      <c r="N246" s="234">
        <v>0</v>
      </c>
      <c r="O246" s="234">
        <v>0</v>
      </c>
      <c r="P246" s="234">
        <v>0</v>
      </c>
      <c r="Q246" s="234">
        <v>0</v>
      </c>
      <c r="R246" s="234">
        <v>0</v>
      </c>
      <c r="S246" s="234">
        <v>6.08</v>
      </c>
      <c r="T246" s="234">
        <v>0</v>
      </c>
      <c r="U246" s="234">
        <v>0</v>
      </c>
      <c r="V246" s="234">
        <v>0</v>
      </c>
      <c r="W246" s="234">
        <v>0.16289999999999999</v>
      </c>
      <c r="X246" s="234">
        <v>0</v>
      </c>
      <c r="Y246" s="234">
        <v>0</v>
      </c>
      <c r="Z246" s="234">
        <v>0</v>
      </c>
      <c r="AA246" s="234">
        <v>0</v>
      </c>
      <c r="AB246" s="234">
        <v>0</v>
      </c>
      <c r="AC246" s="234">
        <v>0</v>
      </c>
      <c r="AD246" s="234">
        <v>0</v>
      </c>
      <c r="AE246" s="234">
        <v>0</v>
      </c>
      <c r="AF246" s="234">
        <v>0</v>
      </c>
      <c r="AG246" s="234">
        <v>6.2978999999999994</v>
      </c>
    </row>
    <row r="247" spans="1:33" x14ac:dyDescent="0.25">
      <c r="A247" s="230" t="s">
        <v>288</v>
      </c>
      <c r="B247" s="231"/>
      <c r="C247" s="232"/>
      <c r="D247" s="232"/>
      <c r="E247" s="232"/>
      <c r="F247" s="232"/>
      <c r="G247" s="232"/>
      <c r="H247" s="232"/>
      <c r="I247" s="232"/>
      <c r="J247" s="232"/>
      <c r="K247" s="232"/>
      <c r="L247" s="232"/>
      <c r="M247" s="232"/>
      <c r="N247" s="232"/>
      <c r="O247" s="232"/>
      <c r="P247" s="232"/>
      <c r="Q247" s="232"/>
      <c r="R247" s="232"/>
      <c r="S247" s="232"/>
      <c r="T247" s="232"/>
      <c r="U247" s="232"/>
      <c r="V247" s="232"/>
      <c r="W247" s="232"/>
      <c r="X247" s="232"/>
      <c r="Y247" s="232"/>
      <c r="Z247" s="232"/>
      <c r="AA247" s="232"/>
      <c r="AB247" s="232"/>
      <c r="AC247" s="232"/>
      <c r="AD247" s="232"/>
      <c r="AE247" s="232"/>
      <c r="AF247" s="232"/>
      <c r="AG247" s="232"/>
    </row>
    <row r="248" spans="1:33" x14ac:dyDescent="0.25">
      <c r="B248" s="233" t="s">
        <v>289</v>
      </c>
      <c r="C248" s="234">
        <v>0</v>
      </c>
      <c r="D248" s="234">
        <v>0</v>
      </c>
      <c r="E248" s="234">
        <v>0</v>
      </c>
      <c r="F248" s="234">
        <v>0</v>
      </c>
      <c r="G248" s="234">
        <v>0</v>
      </c>
      <c r="H248" s="234">
        <v>0</v>
      </c>
      <c r="I248" s="234">
        <v>0</v>
      </c>
      <c r="J248" s="234">
        <v>0</v>
      </c>
      <c r="K248" s="234">
        <v>0</v>
      </c>
      <c r="L248" s="234">
        <v>0</v>
      </c>
      <c r="M248" s="234">
        <v>0</v>
      </c>
      <c r="N248" s="234">
        <v>0</v>
      </c>
      <c r="O248" s="234">
        <v>0</v>
      </c>
      <c r="P248" s="234">
        <v>0</v>
      </c>
      <c r="Q248" s="234">
        <v>0</v>
      </c>
      <c r="R248" s="234">
        <v>0</v>
      </c>
      <c r="S248" s="234">
        <v>0</v>
      </c>
      <c r="T248" s="234">
        <v>0</v>
      </c>
      <c r="U248" s="234">
        <v>0</v>
      </c>
      <c r="V248" s="234">
        <v>0</v>
      </c>
      <c r="W248" s="234">
        <v>0</v>
      </c>
      <c r="X248" s="234">
        <v>0</v>
      </c>
      <c r="Y248" s="234">
        <v>0</v>
      </c>
      <c r="Z248" s="234">
        <v>0</v>
      </c>
      <c r="AA248" s="234">
        <v>0</v>
      </c>
      <c r="AB248" s="234">
        <v>0</v>
      </c>
      <c r="AC248" s="234">
        <v>0</v>
      </c>
      <c r="AD248" s="234">
        <v>0</v>
      </c>
      <c r="AE248" s="234">
        <v>0</v>
      </c>
      <c r="AF248" s="234">
        <v>0</v>
      </c>
      <c r="AG248" s="234">
        <v>0</v>
      </c>
    </row>
    <row r="249" spans="1:33" x14ac:dyDescent="0.25">
      <c r="A249" s="230" t="s">
        <v>290</v>
      </c>
      <c r="B249" s="231"/>
      <c r="C249" s="232"/>
      <c r="D249" s="232"/>
      <c r="E249" s="232"/>
      <c r="F249" s="232"/>
      <c r="G249" s="232"/>
      <c r="H249" s="232"/>
      <c r="I249" s="232"/>
      <c r="J249" s="232"/>
      <c r="K249" s="232"/>
      <c r="L249" s="232"/>
      <c r="M249" s="232"/>
      <c r="N249" s="232"/>
      <c r="O249" s="232"/>
      <c r="P249" s="232"/>
      <c r="Q249" s="232"/>
      <c r="R249" s="232"/>
      <c r="S249" s="232"/>
      <c r="T249" s="232"/>
      <c r="U249" s="232"/>
      <c r="V249" s="232"/>
      <c r="W249" s="232"/>
      <c r="X249" s="232"/>
      <c r="Y249" s="232"/>
      <c r="Z249" s="232"/>
      <c r="AA249" s="232"/>
      <c r="AB249" s="232"/>
      <c r="AC249" s="232"/>
      <c r="AD249" s="232"/>
      <c r="AE249" s="232"/>
      <c r="AF249" s="232"/>
      <c r="AG249" s="232"/>
    </row>
    <row r="250" spans="1:33" x14ac:dyDescent="0.25">
      <c r="B250" s="233" t="s">
        <v>291</v>
      </c>
      <c r="C250" s="234">
        <v>0</v>
      </c>
      <c r="D250" s="234">
        <v>0</v>
      </c>
      <c r="E250" s="234">
        <v>0</v>
      </c>
      <c r="F250" s="234">
        <v>0</v>
      </c>
      <c r="G250" s="234">
        <v>0</v>
      </c>
      <c r="H250" s="234">
        <v>0</v>
      </c>
      <c r="I250" s="234">
        <v>0</v>
      </c>
      <c r="J250" s="234">
        <v>0</v>
      </c>
      <c r="K250" s="234">
        <v>0</v>
      </c>
      <c r="L250" s="234">
        <v>0</v>
      </c>
      <c r="M250" s="234">
        <v>0</v>
      </c>
      <c r="N250" s="234">
        <v>0</v>
      </c>
      <c r="O250" s="234">
        <v>0</v>
      </c>
      <c r="P250" s="234">
        <v>0</v>
      </c>
      <c r="Q250" s="234">
        <v>0</v>
      </c>
      <c r="R250" s="234">
        <v>0</v>
      </c>
      <c r="S250" s="234">
        <v>0</v>
      </c>
      <c r="T250" s="234">
        <v>0</v>
      </c>
      <c r="U250" s="234">
        <v>0</v>
      </c>
      <c r="V250" s="234">
        <v>0</v>
      </c>
      <c r="W250" s="234">
        <v>0</v>
      </c>
      <c r="X250" s="234">
        <v>0</v>
      </c>
      <c r="Y250" s="234">
        <v>0</v>
      </c>
      <c r="Z250" s="234">
        <v>0</v>
      </c>
      <c r="AA250" s="234">
        <v>0</v>
      </c>
      <c r="AB250" s="234">
        <v>0</v>
      </c>
      <c r="AC250" s="234">
        <v>0</v>
      </c>
      <c r="AD250" s="234">
        <v>0</v>
      </c>
      <c r="AE250" s="234">
        <v>0</v>
      </c>
      <c r="AF250" s="234">
        <v>0</v>
      </c>
      <c r="AG250" s="234">
        <v>0</v>
      </c>
    </row>
    <row r="251" spans="1:33" x14ac:dyDescent="0.25">
      <c r="A251" s="230" t="s">
        <v>294</v>
      </c>
      <c r="B251" s="231"/>
      <c r="C251" s="232"/>
      <c r="D251" s="232"/>
      <c r="E251" s="232"/>
      <c r="F251" s="232"/>
      <c r="G251" s="232"/>
      <c r="H251" s="232"/>
      <c r="I251" s="232"/>
      <c r="J251" s="232"/>
      <c r="K251" s="232"/>
      <c r="L251" s="232"/>
      <c r="M251" s="232"/>
      <c r="N251" s="232"/>
      <c r="O251" s="232"/>
      <c r="P251" s="232"/>
      <c r="Q251" s="232"/>
      <c r="R251" s="232"/>
      <c r="S251" s="232"/>
      <c r="T251" s="232"/>
      <c r="U251" s="232"/>
      <c r="V251" s="232"/>
      <c r="W251" s="232"/>
      <c r="X251" s="232"/>
      <c r="Y251" s="232"/>
      <c r="Z251" s="232"/>
      <c r="AA251" s="232"/>
      <c r="AB251" s="232"/>
      <c r="AC251" s="232"/>
      <c r="AD251" s="232"/>
      <c r="AE251" s="232"/>
      <c r="AF251" s="232"/>
      <c r="AG251" s="232"/>
    </row>
    <row r="252" spans="1:33" x14ac:dyDescent="0.25">
      <c r="B252" s="233" t="s">
        <v>10</v>
      </c>
      <c r="C252" s="234">
        <v>0</v>
      </c>
      <c r="D252" s="234">
        <v>0</v>
      </c>
      <c r="E252" s="234">
        <v>0</v>
      </c>
      <c r="F252" s="234">
        <v>0</v>
      </c>
      <c r="G252" s="234">
        <v>0</v>
      </c>
      <c r="H252" s="234">
        <v>0</v>
      </c>
      <c r="I252" s="234">
        <v>0</v>
      </c>
      <c r="J252" s="234">
        <v>0.5</v>
      </c>
      <c r="K252" s="234">
        <v>0</v>
      </c>
      <c r="L252" s="234">
        <v>0</v>
      </c>
      <c r="M252" s="234">
        <v>0</v>
      </c>
      <c r="N252" s="234">
        <v>0</v>
      </c>
      <c r="O252" s="234">
        <v>0</v>
      </c>
      <c r="P252" s="234">
        <v>0</v>
      </c>
      <c r="Q252" s="234">
        <v>0</v>
      </c>
      <c r="R252" s="234">
        <v>0</v>
      </c>
      <c r="S252" s="234">
        <v>9</v>
      </c>
      <c r="T252" s="234">
        <v>0</v>
      </c>
      <c r="U252" s="234">
        <v>0</v>
      </c>
      <c r="V252" s="234">
        <v>0</v>
      </c>
      <c r="W252" s="234">
        <v>0.2</v>
      </c>
      <c r="X252" s="234">
        <v>0</v>
      </c>
      <c r="Y252" s="234">
        <v>0.5</v>
      </c>
      <c r="Z252" s="234">
        <v>0</v>
      </c>
      <c r="AA252" s="234">
        <v>0</v>
      </c>
      <c r="AB252" s="234">
        <v>0</v>
      </c>
      <c r="AC252" s="234">
        <v>0</v>
      </c>
      <c r="AD252" s="234">
        <v>0</v>
      </c>
      <c r="AE252" s="234">
        <v>0</v>
      </c>
      <c r="AF252" s="234">
        <v>0</v>
      </c>
      <c r="AG252" s="234">
        <v>10.199999999999999</v>
      </c>
    </row>
    <row r="253" spans="1:33" x14ac:dyDescent="0.25">
      <c r="B253" s="233" t="s">
        <v>295</v>
      </c>
      <c r="C253" s="234">
        <v>0</v>
      </c>
      <c r="D253" s="234">
        <v>0</v>
      </c>
      <c r="E253" s="234">
        <v>0</v>
      </c>
      <c r="F253" s="234">
        <v>0</v>
      </c>
      <c r="G253" s="234">
        <v>0</v>
      </c>
      <c r="H253" s="234">
        <v>0</v>
      </c>
      <c r="I253" s="234">
        <v>0</v>
      </c>
      <c r="J253" s="234">
        <v>0.2</v>
      </c>
      <c r="K253" s="234">
        <v>0</v>
      </c>
      <c r="L253" s="234">
        <v>0</v>
      </c>
      <c r="M253" s="234">
        <v>0</v>
      </c>
      <c r="N253" s="234">
        <v>0</v>
      </c>
      <c r="O253" s="234">
        <v>0</v>
      </c>
      <c r="P253" s="234">
        <v>0</v>
      </c>
      <c r="Q253" s="234">
        <v>0</v>
      </c>
      <c r="R253" s="234">
        <v>0</v>
      </c>
      <c r="S253" s="234">
        <v>0</v>
      </c>
      <c r="T253" s="234">
        <v>0</v>
      </c>
      <c r="U253" s="234">
        <v>0</v>
      </c>
      <c r="V253" s="234">
        <v>0</v>
      </c>
      <c r="W253" s="234">
        <v>0.125</v>
      </c>
      <c r="X253" s="234">
        <v>9.5</v>
      </c>
      <c r="Y253" s="234">
        <v>2.5</v>
      </c>
      <c r="Z253" s="234">
        <v>0</v>
      </c>
      <c r="AA253" s="234">
        <v>0</v>
      </c>
      <c r="AB253" s="234">
        <v>0</v>
      </c>
      <c r="AC253" s="234">
        <v>0</v>
      </c>
      <c r="AD253" s="234">
        <v>0</v>
      </c>
      <c r="AE253" s="234">
        <v>0</v>
      </c>
      <c r="AF253" s="234">
        <v>0</v>
      </c>
      <c r="AG253" s="234">
        <v>12.324999999999999</v>
      </c>
    </row>
    <row r="254" spans="1:33" x14ac:dyDescent="0.25">
      <c r="B254" s="233" t="s">
        <v>296</v>
      </c>
      <c r="C254" s="234">
        <v>0</v>
      </c>
      <c r="D254" s="234">
        <v>0</v>
      </c>
      <c r="E254" s="234">
        <v>0</v>
      </c>
      <c r="F254" s="234">
        <v>0</v>
      </c>
      <c r="G254" s="234">
        <v>1.26</v>
      </c>
      <c r="H254" s="234">
        <v>0</v>
      </c>
      <c r="I254" s="234">
        <v>0</v>
      </c>
      <c r="J254" s="234">
        <v>0</v>
      </c>
      <c r="K254" s="234">
        <v>0</v>
      </c>
      <c r="L254" s="234">
        <v>0</v>
      </c>
      <c r="M254" s="234">
        <v>0</v>
      </c>
      <c r="N254" s="234">
        <v>0.3</v>
      </c>
      <c r="O254" s="234">
        <v>0</v>
      </c>
      <c r="P254" s="234">
        <v>3</v>
      </c>
      <c r="Q254" s="234">
        <v>0</v>
      </c>
      <c r="R254" s="234">
        <v>0</v>
      </c>
      <c r="S254" s="234">
        <v>23.5</v>
      </c>
      <c r="T254" s="234">
        <v>0</v>
      </c>
      <c r="U254" s="234">
        <v>0</v>
      </c>
      <c r="V254" s="234">
        <v>0</v>
      </c>
      <c r="W254" s="234">
        <v>0.5</v>
      </c>
      <c r="X254" s="234">
        <v>0</v>
      </c>
      <c r="Y254" s="234">
        <v>10.8</v>
      </c>
      <c r="Z254" s="234">
        <v>0</v>
      </c>
      <c r="AA254" s="234">
        <v>0</v>
      </c>
      <c r="AB254" s="234">
        <v>0</v>
      </c>
      <c r="AC254" s="234">
        <v>0</v>
      </c>
      <c r="AD254" s="234">
        <v>0</v>
      </c>
      <c r="AE254" s="234">
        <v>0</v>
      </c>
      <c r="AF254" s="234">
        <v>0</v>
      </c>
      <c r="AG254" s="234">
        <v>39.36</v>
      </c>
    </row>
    <row r="255" spans="1:33" x14ac:dyDescent="0.25">
      <c r="B255" s="233" t="s">
        <v>297</v>
      </c>
      <c r="C255" s="234">
        <v>0</v>
      </c>
      <c r="D255" s="234">
        <v>0</v>
      </c>
      <c r="E255" s="234">
        <v>0</v>
      </c>
      <c r="F255" s="234">
        <v>0</v>
      </c>
      <c r="G255" s="234">
        <v>0</v>
      </c>
      <c r="H255" s="234">
        <v>0</v>
      </c>
      <c r="I255" s="234">
        <v>0</v>
      </c>
      <c r="J255" s="234">
        <v>0.02</v>
      </c>
      <c r="K255" s="234">
        <v>0</v>
      </c>
      <c r="L255" s="234">
        <v>0</v>
      </c>
      <c r="M255" s="234">
        <v>0</v>
      </c>
      <c r="N255" s="234">
        <v>0</v>
      </c>
      <c r="O255" s="234">
        <v>0</v>
      </c>
      <c r="P255" s="234">
        <v>0</v>
      </c>
      <c r="Q255" s="234">
        <v>0</v>
      </c>
      <c r="R255" s="234">
        <v>0</v>
      </c>
      <c r="S255" s="234">
        <v>0</v>
      </c>
      <c r="T255" s="234">
        <v>0</v>
      </c>
      <c r="U255" s="234">
        <v>0</v>
      </c>
      <c r="V255" s="234">
        <v>0</v>
      </c>
      <c r="W255" s="234">
        <v>2.8000000000000001E-2</v>
      </c>
      <c r="X255" s="234">
        <v>0</v>
      </c>
      <c r="Y255" s="234">
        <v>3.8</v>
      </c>
      <c r="Z255" s="234">
        <v>0</v>
      </c>
      <c r="AA255" s="234">
        <v>0</v>
      </c>
      <c r="AB255" s="234">
        <v>0</v>
      </c>
      <c r="AC255" s="234">
        <v>0</v>
      </c>
      <c r="AD255" s="234">
        <v>0</v>
      </c>
      <c r="AE255" s="234">
        <v>0</v>
      </c>
      <c r="AF255" s="234">
        <v>0</v>
      </c>
      <c r="AG255" s="234">
        <v>3.8479999999999999</v>
      </c>
    </row>
    <row r="256" spans="1:33" x14ac:dyDescent="0.25">
      <c r="A256" s="230" t="s">
        <v>298</v>
      </c>
      <c r="B256" s="231"/>
      <c r="C256" s="232"/>
      <c r="D256" s="232"/>
      <c r="E256" s="232"/>
      <c r="F256" s="232"/>
      <c r="G256" s="232"/>
      <c r="H256" s="232"/>
      <c r="I256" s="232"/>
      <c r="J256" s="232"/>
      <c r="K256" s="232"/>
      <c r="L256" s="232"/>
      <c r="M256" s="232"/>
      <c r="N256" s="232"/>
      <c r="O256" s="232"/>
      <c r="P256" s="232"/>
      <c r="Q256" s="232"/>
      <c r="R256" s="232"/>
      <c r="S256" s="232"/>
      <c r="T256" s="232"/>
      <c r="U256" s="232"/>
      <c r="V256" s="232"/>
      <c r="W256" s="232"/>
      <c r="X256" s="232"/>
      <c r="Y256" s="232"/>
      <c r="Z256" s="232"/>
      <c r="AA256" s="232"/>
      <c r="AB256" s="232"/>
      <c r="AC256" s="232"/>
      <c r="AD256" s="232"/>
      <c r="AE256" s="232"/>
      <c r="AF256" s="232"/>
      <c r="AG256" s="232"/>
    </row>
    <row r="257" spans="1:33" x14ac:dyDescent="0.25">
      <c r="B257" s="233" t="s">
        <v>299</v>
      </c>
      <c r="C257" s="234">
        <v>0</v>
      </c>
      <c r="D257" s="234">
        <v>0</v>
      </c>
      <c r="E257" s="234">
        <v>0</v>
      </c>
      <c r="F257" s="234">
        <v>0</v>
      </c>
      <c r="G257" s="234">
        <v>0</v>
      </c>
      <c r="H257" s="234">
        <v>0</v>
      </c>
      <c r="I257" s="234">
        <v>0</v>
      </c>
      <c r="J257" s="234">
        <v>0</v>
      </c>
      <c r="K257" s="234">
        <v>0</v>
      </c>
      <c r="L257" s="234">
        <v>0</v>
      </c>
      <c r="M257" s="234">
        <v>0</v>
      </c>
      <c r="N257" s="234">
        <v>0</v>
      </c>
      <c r="O257" s="234">
        <v>0</v>
      </c>
      <c r="P257" s="234">
        <v>0</v>
      </c>
      <c r="Q257" s="234">
        <v>0</v>
      </c>
      <c r="R257" s="234">
        <v>0</v>
      </c>
      <c r="S257" s="234">
        <v>0</v>
      </c>
      <c r="T257" s="234">
        <v>0</v>
      </c>
      <c r="U257" s="234">
        <v>0</v>
      </c>
      <c r="V257" s="234">
        <v>0</v>
      </c>
      <c r="W257" s="234">
        <v>0</v>
      </c>
      <c r="X257" s="234">
        <v>0</v>
      </c>
      <c r="Y257" s="234">
        <v>0</v>
      </c>
      <c r="Z257" s="234">
        <v>0</v>
      </c>
      <c r="AA257" s="234">
        <v>0</v>
      </c>
      <c r="AB257" s="234">
        <v>0</v>
      </c>
      <c r="AC257" s="234">
        <v>0</v>
      </c>
      <c r="AD257" s="234">
        <v>0</v>
      </c>
      <c r="AE257" s="234">
        <v>0</v>
      </c>
      <c r="AF257" s="234">
        <v>0</v>
      </c>
      <c r="AG257" s="234">
        <v>0</v>
      </c>
    </row>
    <row r="258" spans="1:33" x14ac:dyDescent="0.25">
      <c r="A258" s="230" t="s">
        <v>301</v>
      </c>
      <c r="B258" s="231"/>
      <c r="C258" s="232"/>
      <c r="D258" s="232"/>
      <c r="E258" s="232"/>
      <c r="F258" s="232"/>
      <c r="G258" s="232"/>
      <c r="H258" s="232"/>
      <c r="I258" s="232"/>
      <c r="J258" s="232"/>
      <c r="K258" s="232"/>
      <c r="L258" s="232"/>
      <c r="M258" s="232"/>
      <c r="N258" s="232"/>
      <c r="O258" s="232"/>
      <c r="P258" s="232"/>
      <c r="Q258" s="232"/>
      <c r="R258" s="232"/>
      <c r="S258" s="232"/>
      <c r="T258" s="232"/>
      <c r="U258" s="232"/>
      <c r="V258" s="232"/>
      <c r="W258" s="232"/>
      <c r="X258" s="232"/>
      <c r="Y258" s="232"/>
      <c r="Z258" s="232"/>
      <c r="AA258" s="232"/>
      <c r="AB258" s="232"/>
      <c r="AC258" s="232"/>
      <c r="AD258" s="232"/>
      <c r="AE258" s="232"/>
      <c r="AF258" s="232"/>
      <c r="AG258" s="232"/>
    </row>
    <row r="259" spans="1:33" x14ac:dyDescent="0.25">
      <c r="B259" s="233" t="s">
        <v>302</v>
      </c>
      <c r="C259" s="234">
        <v>0</v>
      </c>
      <c r="D259" s="234">
        <v>0</v>
      </c>
      <c r="E259" s="234">
        <v>0</v>
      </c>
      <c r="F259" s="234">
        <v>0</v>
      </c>
      <c r="G259" s="234">
        <v>0</v>
      </c>
      <c r="H259" s="234">
        <v>0</v>
      </c>
      <c r="I259" s="234">
        <v>0</v>
      </c>
      <c r="J259" s="234">
        <v>5.1959999999999997</v>
      </c>
      <c r="K259" s="234">
        <v>0</v>
      </c>
      <c r="L259" s="234">
        <v>0</v>
      </c>
      <c r="M259" s="234">
        <v>0</v>
      </c>
      <c r="N259" s="234">
        <v>0</v>
      </c>
      <c r="O259" s="234">
        <v>0</v>
      </c>
      <c r="P259" s="234">
        <v>0</v>
      </c>
      <c r="Q259" s="234">
        <v>51.597000000000001</v>
      </c>
      <c r="R259" s="234">
        <v>0</v>
      </c>
      <c r="S259" s="234">
        <v>0</v>
      </c>
      <c r="T259" s="234">
        <v>0</v>
      </c>
      <c r="U259" s="234">
        <v>0</v>
      </c>
      <c r="V259" s="234">
        <v>0</v>
      </c>
      <c r="W259" s="234">
        <v>1.3069500000000001</v>
      </c>
      <c r="X259" s="234">
        <v>0</v>
      </c>
      <c r="Y259" s="234">
        <v>0</v>
      </c>
      <c r="Z259" s="234">
        <v>0</v>
      </c>
      <c r="AA259" s="234">
        <v>0</v>
      </c>
      <c r="AB259" s="234">
        <v>0</v>
      </c>
      <c r="AC259" s="234">
        <v>0</v>
      </c>
      <c r="AD259" s="234">
        <v>0</v>
      </c>
      <c r="AE259" s="234">
        <v>0</v>
      </c>
      <c r="AF259" s="234">
        <v>0</v>
      </c>
      <c r="AG259" s="234">
        <v>58.09995</v>
      </c>
    </row>
    <row r="260" spans="1:33" x14ac:dyDescent="0.25">
      <c r="A260" s="230" t="s">
        <v>303</v>
      </c>
      <c r="B260" s="231"/>
      <c r="C260" s="232"/>
      <c r="D260" s="232"/>
      <c r="E260" s="232"/>
      <c r="F260" s="232"/>
      <c r="G260" s="232"/>
      <c r="H260" s="232"/>
      <c r="I260" s="232"/>
      <c r="J260" s="232"/>
      <c r="K260" s="232"/>
      <c r="L260" s="232"/>
      <c r="M260" s="232"/>
      <c r="N260" s="232"/>
      <c r="O260" s="232"/>
      <c r="P260" s="232"/>
      <c r="Q260" s="232"/>
      <c r="R260" s="232"/>
      <c r="S260" s="232"/>
      <c r="T260" s="232"/>
      <c r="U260" s="232"/>
      <c r="V260" s="232"/>
      <c r="W260" s="232"/>
      <c r="X260" s="232"/>
      <c r="Y260" s="232"/>
      <c r="Z260" s="232"/>
      <c r="AA260" s="232"/>
      <c r="AB260" s="232"/>
      <c r="AC260" s="232"/>
      <c r="AD260" s="232"/>
      <c r="AE260" s="232"/>
      <c r="AF260" s="232"/>
      <c r="AG260" s="232"/>
    </row>
    <row r="261" spans="1:33" x14ac:dyDescent="0.25">
      <c r="B261" s="233" t="s">
        <v>304</v>
      </c>
      <c r="C261" s="234">
        <v>0</v>
      </c>
      <c r="D261" s="234">
        <v>75.7</v>
      </c>
      <c r="E261" s="234">
        <v>0</v>
      </c>
      <c r="F261" s="234">
        <v>0</v>
      </c>
      <c r="G261" s="234">
        <v>0.85399999999999998</v>
      </c>
      <c r="H261" s="234">
        <v>0</v>
      </c>
      <c r="I261" s="234">
        <v>0</v>
      </c>
      <c r="J261" s="234">
        <v>0</v>
      </c>
      <c r="K261" s="234">
        <v>0</v>
      </c>
      <c r="L261" s="234">
        <v>0</v>
      </c>
      <c r="M261" s="234">
        <v>0</v>
      </c>
      <c r="N261" s="234">
        <v>0</v>
      </c>
      <c r="O261" s="234">
        <v>0.69399999999999995</v>
      </c>
      <c r="P261" s="234">
        <v>0</v>
      </c>
      <c r="Q261" s="234">
        <v>5.0919999999999996</v>
      </c>
      <c r="R261" s="234">
        <v>0</v>
      </c>
      <c r="S261" s="234">
        <v>0</v>
      </c>
      <c r="T261" s="234">
        <v>0</v>
      </c>
      <c r="U261" s="234">
        <v>0</v>
      </c>
      <c r="V261" s="234">
        <v>0</v>
      </c>
      <c r="W261" s="234">
        <v>28.707000000000001</v>
      </c>
      <c r="X261" s="234">
        <v>0</v>
      </c>
      <c r="Y261" s="234">
        <v>0</v>
      </c>
      <c r="Z261" s="234">
        <v>0</v>
      </c>
      <c r="AA261" s="234">
        <v>0</v>
      </c>
      <c r="AB261" s="234">
        <v>0</v>
      </c>
      <c r="AC261" s="234">
        <v>0</v>
      </c>
      <c r="AD261" s="234">
        <v>0</v>
      </c>
      <c r="AE261" s="234">
        <v>0</v>
      </c>
      <c r="AF261" s="234">
        <v>0</v>
      </c>
      <c r="AG261" s="234">
        <v>111.047</v>
      </c>
    </row>
    <row r="262" spans="1:33" x14ac:dyDescent="0.25">
      <c r="B262" s="233" t="s">
        <v>305</v>
      </c>
      <c r="C262" s="234">
        <v>0</v>
      </c>
      <c r="D262" s="234">
        <v>270.41899999999998</v>
      </c>
      <c r="E262" s="234">
        <v>0</v>
      </c>
      <c r="F262" s="234">
        <v>0</v>
      </c>
      <c r="G262" s="234">
        <v>0</v>
      </c>
      <c r="H262" s="234">
        <v>0</v>
      </c>
      <c r="I262" s="234">
        <v>0</v>
      </c>
      <c r="J262" s="234">
        <v>1.7110000000000001</v>
      </c>
      <c r="K262" s="234">
        <v>0</v>
      </c>
      <c r="L262" s="234">
        <v>0</v>
      </c>
      <c r="M262" s="234">
        <v>0</v>
      </c>
      <c r="N262" s="234">
        <v>0</v>
      </c>
      <c r="O262" s="234">
        <v>0</v>
      </c>
      <c r="P262" s="234">
        <v>31.105</v>
      </c>
      <c r="Q262" s="234">
        <v>6.7080000000000002</v>
      </c>
      <c r="R262" s="234">
        <v>0</v>
      </c>
      <c r="S262" s="234">
        <v>0</v>
      </c>
      <c r="T262" s="234">
        <v>0</v>
      </c>
      <c r="U262" s="234">
        <v>0</v>
      </c>
      <c r="V262" s="234">
        <v>0</v>
      </c>
      <c r="W262" s="234">
        <v>6.5931899999999999</v>
      </c>
      <c r="X262" s="234">
        <v>0</v>
      </c>
      <c r="Y262" s="234">
        <v>0</v>
      </c>
      <c r="Z262" s="234">
        <v>0</v>
      </c>
      <c r="AA262" s="234">
        <v>0</v>
      </c>
      <c r="AB262" s="234">
        <v>0</v>
      </c>
      <c r="AC262" s="234">
        <v>0</v>
      </c>
      <c r="AD262" s="234">
        <v>0</v>
      </c>
      <c r="AE262" s="234">
        <v>0</v>
      </c>
      <c r="AF262" s="234">
        <v>0</v>
      </c>
      <c r="AG262" s="234">
        <v>316.53619000000003</v>
      </c>
    </row>
    <row r="263" spans="1:33" x14ac:dyDescent="0.25">
      <c r="A263" s="230" t="s">
        <v>306</v>
      </c>
      <c r="B263" s="231"/>
      <c r="C263" s="232"/>
      <c r="D263" s="232"/>
      <c r="E263" s="232"/>
      <c r="F263" s="232"/>
      <c r="G263" s="232"/>
      <c r="H263" s="232"/>
      <c r="I263" s="232"/>
      <c r="J263" s="232"/>
      <c r="K263" s="232"/>
      <c r="L263" s="232"/>
      <c r="M263" s="232"/>
      <c r="N263" s="232"/>
      <c r="O263" s="232"/>
      <c r="P263" s="232"/>
      <c r="Q263" s="232"/>
      <c r="R263" s="232"/>
      <c r="S263" s="232"/>
      <c r="T263" s="232"/>
      <c r="U263" s="232"/>
      <c r="V263" s="232"/>
      <c r="W263" s="232"/>
      <c r="X263" s="232"/>
      <c r="Y263" s="232"/>
      <c r="Z263" s="232"/>
      <c r="AA263" s="232"/>
      <c r="AB263" s="232"/>
      <c r="AC263" s="232"/>
      <c r="AD263" s="232"/>
      <c r="AE263" s="232"/>
      <c r="AF263" s="232"/>
      <c r="AG263" s="232"/>
    </row>
    <row r="264" spans="1:33" x14ac:dyDescent="0.25">
      <c r="B264" s="233" t="s">
        <v>307</v>
      </c>
      <c r="C264" s="234">
        <v>0</v>
      </c>
      <c r="D264" s="234">
        <v>0</v>
      </c>
      <c r="E264" s="234">
        <v>0</v>
      </c>
      <c r="F264" s="234">
        <v>0</v>
      </c>
      <c r="G264" s="234">
        <v>0</v>
      </c>
      <c r="H264" s="234">
        <v>0</v>
      </c>
      <c r="I264" s="234">
        <v>0</v>
      </c>
      <c r="J264" s="234">
        <v>0.79600000000000004</v>
      </c>
      <c r="K264" s="234">
        <v>0</v>
      </c>
      <c r="L264" s="234">
        <v>0</v>
      </c>
      <c r="M264" s="234">
        <v>0</v>
      </c>
      <c r="N264" s="234">
        <v>0</v>
      </c>
      <c r="O264" s="234">
        <v>0</v>
      </c>
      <c r="P264" s="234">
        <v>0</v>
      </c>
      <c r="Q264" s="234">
        <v>0</v>
      </c>
      <c r="R264" s="234">
        <v>0</v>
      </c>
      <c r="S264" s="234">
        <v>0</v>
      </c>
      <c r="T264" s="234">
        <v>0</v>
      </c>
      <c r="U264" s="234">
        <v>0</v>
      </c>
      <c r="V264" s="234">
        <v>0</v>
      </c>
      <c r="W264" s="234">
        <v>0.35586000000000001</v>
      </c>
      <c r="X264" s="234">
        <v>0</v>
      </c>
      <c r="Y264" s="234">
        <v>0</v>
      </c>
      <c r="Z264" s="234">
        <v>0</v>
      </c>
      <c r="AA264" s="234">
        <v>0</v>
      </c>
      <c r="AB264" s="234">
        <v>0</v>
      </c>
      <c r="AC264" s="234">
        <v>0</v>
      </c>
      <c r="AD264" s="234">
        <v>0</v>
      </c>
      <c r="AE264" s="234">
        <v>0</v>
      </c>
      <c r="AF264" s="234">
        <v>14.8635</v>
      </c>
      <c r="AG264" s="234">
        <v>16.015360000000001</v>
      </c>
    </row>
    <row r="265" spans="1:33" x14ac:dyDescent="0.25">
      <c r="A265" s="230" t="s">
        <v>308</v>
      </c>
      <c r="B265" s="231"/>
      <c r="C265" s="232"/>
      <c r="D265" s="232"/>
      <c r="E265" s="232"/>
      <c r="F265" s="232"/>
      <c r="G265" s="232"/>
      <c r="H265" s="232"/>
      <c r="I265" s="232"/>
      <c r="J265" s="232"/>
      <c r="K265" s="232"/>
      <c r="L265" s="232"/>
      <c r="M265" s="232"/>
      <c r="N265" s="232"/>
      <c r="O265" s="232"/>
      <c r="P265" s="232"/>
      <c r="Q265" s="232"/>
      <c r="R265" s="232"/>
      <c r="S265" s="232"/>
      <c r="T265" s="232"/>
      <c r="U265" s="232"/>
      <c r="V265" s="232"/>
      <c r="W265" s="232"/>
      <c r="X265" s="232"/>
      <c r="Y265" s="232"/>
      <c r="Z265" s="232"/>
      <c r="AA265" s="232"/>
      <c r="AB265" s="232"/>
      <c r="AC265" s="232"/>
      <c r="AD265" s="232"/>
      <c r="AE265" s="232"/>
      <c r="AF265" s="232"/>
      <c r="AG265" s="232"/>
    </row>
    <row r="266" spans="1:33" x14ac:dyDescent="0.25">
      <c r="B266" s="233" t="s">
        <v>309</v>
      </c>
      <c r="C266" s="234">
        <v>0</v>
      </c>
      <c r="D266" s="234">
        <v>0</v>
      </c>
      <c r="E266" s="234">
        <v>0</v>
      </c>
      <c r="F266" s="234">
        <v>0</v>
      </c>
      <c r="G266" s="234">
        <v>0</v>
      </c>
      <c r="H266" s="234">
        <v>0</v>
      </c>
      <c r="I266" s="234">
        <v>0</v>
      </c>
      <c r="J266" s="234">
        <v>0.45100000000000001</v>
      </c>
      <c r="K266" s="234">
        <v>0</v>
      </c>
      <c r="L266" s="234">
        <v>0</v>
      </c>
      <c r="M266" s="234">
        <v>0</v>
      </c>
      <c r="N266" s="234">
        <v>0</v>
      </c>
      <c r="O266" s="234">
        <v>0</v>
      </c>
      <c r="P266" s="234">
        <v>0</v>
      </c>
      <c r="Q266" s="234">
        <v>17.600000000000001</v>
      </c>
      <c r="R266" s="234">
        <v>0</v>
      </c>
      <c r="S266" s="234">
        <v>0</v>
      </c>
      <c r="T266" s="234">
        <v>0</v>
      </c>
      <c r="U266" s="234">
        <v>0</v>
      </c>
      <c r="V266" s="234">
        <v>0</v>
      </c>
      <c r="W266" s="234">
        <v>0.08</v>
      </c>
      <c r="X266" s="234">
        <v>0</v>
      </c>
      <c r="Y266" s="234">
        <v>0</v>
      </c>
      <c r="Z266" s="234">
        <v>0</v>
      </c>
      <c r="AA266" s="234">
        <v>0</v>
      </c>
      <c r="AB266" s="234">
        <v>0</v>
      </c>
      <c r="AC266" s="234">
        <v>0.117647</v>
      </c>
      <c r="AD266" s="234">
        <v>0</v>
      </c>
      <c r="AE266" s="234">
        <v>0</v>
      </c>
      <c r="AF266" s="234">
        <v>0</v>
      </c>
      <c r="AG266" s="234">
        <v>18.248647000000002</v>
      </c>
    </row>
    <row r="267" spans="1:33" x14ac:dyDescent="0.25">
      <c r="B267" s="233" t="s">
        <v>310</v>
      </c>
      <c r="C267" s="234">
        <v>0</v>
      </c>
      <c r="D267" s="234">
        <v>0</v>
      </c>
      <c r="E267" s="234">
        <v>0</v>
      </c>
      <c r="F267" s="234">
        <v>0</v>
      </c>
      <c r="G267" s="234">
        <v>0</v>
      </c>
      <c r="H267" s="234">
        <v>0</v>
      </c>
      <c r="I267" s="234">
        <v>0.183529</v>
      </c>
      <c r="J267" s="234">
        <v>0</v>
      </c>
      <c r="K267" s="234">
        <v>0</v>
      </c>
      <c r="L267" s="234">
        <v>0</v>
      </c>
      <c r="M267" s="234">
        <v>0</v>
      </c>
      <c r="N267" s="234">
        <v>0</v>
      </c>
      <c r="O267" s="234">
        <v>0</v>
      </c>
      <c r="P267" s="234">
        <v>0</v>
      </c>
      <c r="Q267" s="234">
        <v>0.156</v>
      </c>
      <c r="R267" s="234">
        <v>0</v>
      </c>
      <c r="S267" s="234">
        <v>0</v>
      </c>
      <c r="T267" s="234">
        <v>0</v>
      </c>
      <c r="U267" s="234">
        <v>0</v>
      </c>
      <c r="V267" s="234">
        <v>0</v>
      </c>
      <c r="W267" s="234">
        <v>3.1E-2</v>
      </c>
      <c r="X267" s="234">
        <v>0</v>
      </c>
      <c r="Y267" s="234">
        <v>1.2589999999999999</v>
      </c>
      <c r="Z267" s="234">
        <v>0</v>
      </c>
      <c r="AA267" s="234">
        <v>0</v>
      </c>
      <c r="AB267" s="234">
        <v>0</v>
      </c>
      <c r="AC267" s="234">
        <v>0</v>
      </c>
      <c r="AD267" s="234">
        <v>0</v>
      </c>
      <c r="AE267" s="234">
        <v>0</v>
      </c>
      <c r="AF267" s="234">
        <v>0</v>
      </c>
      <c r="AG267" s="234">
        <v>1.6295289999999998</v>
      </c>
    </row>
    <row r="268" spans="1:33" x14ac:dyDescent="0.25">
      <c r="B268" s="233" t="s">
        <v>311</v>
      </c>
      <c r="C268" s="234">
        <v>0</v>
      </c>
      <c r="D268" s="234">
        <v>0</v>
      </c>
      <c r="E268" s="234">
        <v>0</v>
      </c>
      <c r="F268" s="234">
        <v>0</v>
      </c>
      <c r="G268" s="234">
        <v>1.014</v>
      </c>
      <c r="H268" s="234">
        <v>0</v>
      </c>
      <c r="I268" s="234">
        <v>2.4860000000000002</v>
      </c>
      <c r="J268" s="234">
        <v>0.63500000000000001</v>
      </c>
      <c r="K268" s="234">
        <v>0</v>
      </c>
      <c r="L268" s="234">
        <v>0</v>
      </c>
      <c r="M268" s="234">
        <v>0</v>
      </c>
      <c r="N268" s="234">
        <v>0</v>
      </c>
      <c r="O268" s="234">
        <v>0</v>
      </c>
      <c r="P268" s="234">
        <v>0</v>
      </c>
      <c r="Q268" s="234">
        <v>82.1</v>
      </c>
      <c r="R268" s="234">
        <v>0</v>
      </c>
      <c r="S268" s="234">
        <v>0</v>
      </c>
      <c r="T268" s="234">
        <v>0</v>
      </c>
      <c r="U268" s="234">
        <v>0</v>
      </c>
      <c r="V268" s="234">
        <v>0</v>
      </c>
      <c r="W268" s="234">
        <v>1.3</v>
      </c>
      <c r="X268" s="234">
        <v>0</v>
      </c>
      <c r="Y268" s="234">
        <v>3.3730000000000002</v>
      </c>
      <c r="Z268" s="234">
        <v>0</v>
      </c>
      <c r="AA268" s="234">
        <v>0</v>
      </c>
      <c r="AB268" s="234">
        <v>0</v>
      </c>
      <c r="AC268" s="234">
        <v>6.4705899999999996</v>
      </c>
      <c r="AD268" s="234">
        <v>0</v>
      </c>
      <c r="AE268" s="234">
        <v>0</v>
      </c>
      <c r="AF268" s="234">
        <v>0</v>
      </c>
      <c r="AG268" s="234">
        <v>97.378590000000003</v>
      </c>
    </row>
    <row r="269" spans="1:33" x14ac:dyDescent="0.25">
      <c r="B269" s="233" t="s">
        <v>312</v>
      </c>
      <c r="C269" s="234">
        <v>0</v>
      </c>
      <c r="D269" s="234">
        <v>0</v>
      </c>
      <c r="E269" s="234">
        <v>0</v>
      </c>
      <c r="F269" s="234">
        <v>0</v>
      </c>
      <c r="G269" s="234">
        <v>0</v>
      </c>
      <c r="H269" s="234">
        <v>0</v>
      </c>
      <c r="I269" s="234">
        <v>0</v>
      </c>
      <c r="J269" s="234">
        <v>0</v>
      </c>
      <c r="K269" s="234">
        <v>0</v>
      </c>
      <c r="L269" s="234">
        <v>0</v>
      </c>
      <c r="M269" s="234">
        <v>0</v>
      </c>
      <c r="N269" s="234">
        <v>0</v>
      </c>
      <c r="O269" s="234">
        <v>0</v>
      </c>
      <c r="P269" s="234">
        <v>0</v>
      </c>
      <c r="Q269" s="234">
        <v>0</v>
      </c>
      <c r="R269" s="234">
        <v>0</v>
      </c>
      <c r="S269" s="234">
        <v>0</v>
      </c>
      <c r="T269" s="234">
        <v>0</v>
      </c>
      <c r="U269" s="234">
        <v>0</v>
      </c>
      <c r="V269" s="234">
        <v>0</v>
      </c>
      <c r="W269" s="234">
        <v>0</v>
      </c>
      <c r="X269" s="234">
        <v>0</v>
      </c>
      <c r="Y269" s="234">
        <v>0</v>
      </c>
      <c r="Z269" s="234">
        <v>0</v>
      </c>
      <c r="AA269" s="234">
        <v>0</v>
      </c>
      <c r="AB269" s="234">
        <v>0</v>
      </c>
      <c r="AC269" s="234">
        <v>0</v>
      </c>
      <c r="AD269" s="234">
        <v>0</v>
      </c>
      <c r="AE269" s="234">
        <v>0</v>
      </c>
      <c r="AF269" s="234">
        <v>0</v>
      </c>
      <c r="AG269" s="234">
        <v>0</v>
      </c>
    </row>
    <row r="270" spans="1:33" x14ac:dyDescent="0.25">
      <c r="B270" s="233" t="s">
        <v>314</v>
      </c>
      <c r="C270" s="234">
        <v>0</v>
      </c>
      <c r="D270" s="234">
        <v>0</v>
      </c>
      <c r="E270" s="234">
        <v>0</v>
      </c>
      <c r="F270" s="234">
        <v>0</v>
      </c>
      <c r="G270" s="234">
        <v>0</v>
      </c>
      <c r="H270" s="234">
        <v>0</v>
      </c>
      <c r="I270" s="234">
        <v>0</v>
      </c>
      <c r="J270" s="234">
        <v>0.17599999999999999</v>
      </c>
      <c r="K270" s="234">
        <v>0</v>
      </c>
      <c r="L270" s="234">
        <v>0</v>
      </c>
      <c r="M270" s="234">
        <v>0</v>
      </c>
      <c r="N270" s="234">
        <v>0</v>
      </c>
      <c r="O270" s="234">
        <v>0</v>
      </c>
      <c r="P270" s="234">
        <v>0</v>
      </c>
      <c r="Q270" s="234">
        <v>4.05</v>
      </c>
      <c r="R270" s="234">
        <v>0</v>
      </c>
      <c r="S270" s="234">
        <v>0</v>
      </c>
      <c r="T270" s="234">
        <v>0</v>
      </c>
      <c r="U270" s="234">
        <v>0</v>
      </c>
      <c r="V270" s="234">
        <v>0</v>
      </c>
      <c r="W270" s="234">
        <v>3.3000000000000002E-2</v>
      </c>
      <c r="X270" s="234">
        <v>0</v>
      </c>
      <c r="Y270" s="234">
        <v>0</v>
      </c>
      <c r="Z270" s="234">
        <v>0</v>
      </c>
      <c r="AA270" s="234">
        <v>0</v>
      </c>
      <c r="AB270" s="234">
        <v>0</v>
      </c>
      <c r="AC270" s="234">
        <v>0.31764700000000001</v>
      </c>
      <c r="AD270" s="234">
        <v>0</v>
      </c>
      <c r="AE270" s="234">
        <v>0</v>
      </c>
      <c r="AF270" s="234">
        <v>0</v>
      </c>
      <c r="AG270" s="234">
        <v>4.5766470000000004</v>
      </c>
    </row>
    <row r="271" spans="1:33" x14ac:dyDescent="0.25">
      <c r="A271" s="230" t="s">
        <v>315</v>
      </c>
      <c r="B271" s="231"/>
      <c r="C271" s="232"/>
      <c r="D271" s="232"/>
      <c r="E271" s="232"/>
      <c r="F271" s="232"/>
      <c r="G271" s="232"/>
      <c r="H271" s="232"/>
      <c r="I271" s="232"/>
      <c r="J271" s="232"/>
      <c r="K271" s="232"/>
      <c r="L271" s="232"/>
      <c r="M271" s="232"/>
      <c r="N271" s="232"/>
      <c r="O271" s="232"/>
      <c r="P271" s="232"/>
      <c r="Q271" s="232"/>
      <c r="R271" s="232"/>
      <c r="S271" s="232"/>
      <c r="T271" s="232"/>
      <c r="U271" s="232"/>
      <c r="V271" s="232"/>
      <c r="W271" s="232"/>
      <c r="X271" s="232"/>
      <c r="Y271" s="232"/>
      <c r="Z271" s="232"/>
      <c r="AA271" s="232"/>
      <c r="AB271" s="232"/>
      <c r="AC271" s="232"/>
      <c r="AD271" s="232"/>
      <c r="AE271" s="232"/>
      <c r="AF271" s="232"/>
      <c r="AG271" s="232"/>
    </row>
    <row r="272" spans="1:33" x14ac:dyDescent="0.25">
      <c r="B272" s="233" t="s">
        <v>316</v>
      </c>
      <c r="C272" s="234">
        <v>0</v>
      </c>
      <c r="D272" s="234">
        <v>115.47199999999999</v>
      </c>
      <c r="E272" s="234">
        <v>0</v>
      </c>
      <c r="F272" s="234">
        <v>0</v>
      </c>
      <c r="G272" s="234">
        <v>0</v>
      </c>
      <c r="H272" s="234">
        <v>0</v>
      </c>
      <c r="I272" s="234">
        <v>0</v>
      </c>
      <c r="J272" s="234">
        <v>1.4852000000000001</v>
      </c>
      <c r="K272" s="234">
        <v>0</v>
      </c>
      <c r="L272" s="234">
        <v>0</v>
      </c>
      <c r="M272" s="234">
        <v>25.474900000000002</v>
      </c>
      <c r="N272" s="234">
        <v>0</v>
      </c>
      <c r="O272" s="234">
        <v>18.704999999999998</v>
      </c>
      <c r="P272" s="234">
        <v>0</v>
      </c>
      <c r="Q272" s="234">
        <v>0</v>
      </c>
      <c r="R272" s="234">
        <v>0</v>
      </c>
      <c r="S272" s="234">
        <v>0</v>
      </c>
      <c r="T272" s="234">
        <v>0</v>
      </c>
      <c r="U272" s="234">
        <v>0</v>
      </c>
      <c r="V272" s="234">
        <v>19.350200000000001</v>
      </c>
      <c r="W272" s="234">
        <v>4.2270000000000003</v>
      </c>
      <c r="X272" s="234">
        <v>0</v>
      </c>
      <c r="Y272" s="234">
        <v>7.56</v>
      </c>
      <c r="Z272" s="234">
        <v>0</v>
      </c>
      <c r="AA272" s="234">
        <v>0</v>
      </c>
      <c r="AB272" s="234">
        <v>0</v>
      </c>
      <c r="AC272" s="234">
        <v>0</v>
      </c>
      <c r="AD272" s="234">
        <v>0</v>
      </c>
      <c r="AE272" s="234">
        <v>0</v>
      </c>
      <c r="AF272" s="234">
        <v>0</v>
      </c>
      <c r="AG272" s="234">
        <v>192.27429999999998</v>
      </c>
    </row>
    <row r="273" spans="1:33" x14ac:dyDescent="0.25">
      <c r="A273" s="230" t="s">
        <v>317</v>
      </c>
      <c r="B273" s="231"/>
      <c r="C273" s="232"/>
      <c r="D273" s="232"/>
      <c r="E273" s="232"/>
      <c r="F273" s="232"/>
      <c r="G273" s="232"/>
      <c r="H273" s="232"/>
      <c r="I273" s="232"/>
      <c r="J273" s="232"/>
      <c r="K273" s="232"/>
      <c r="L273" s="232"/>
      <c r="M273" s="232"/>
      <c r="N273" s="232"/>
      <c r="O273" s="232"/>
      <c r="P273" s="232"/>
      <c r="Q273" s="232"/>
      <c r="R273" s="232"/>
      <c r="S273" s="232"/>
      <c r="T273" s="232"/>
      <c r="U273" s="232"/>
      <c r="V273" s="232"/>
      <c r="W273" s="232"/>
      <c r="X273" s="232"/>
      <c r="Y273" s="232"/>
      <c r="Z273" s="232"/>
      <c r="AA273" s="232"/>
      <c r="AB273" s="232"/>
      <c r="AC273" s="232"/>
      <c r="AD273" s="232"/>
      <c r="AE273" s="232"/>
      <c r="AF273" s="232"/>
      <c r="AG273" s="232"/>
    </row>
    <row r="274" spans="1:33" x14ac:dyDescent="0.25">
      <c r="B274" s="233" t="s">
        <v>318</v>
      </c>
      <c r="C274" s="234">
        <v>0</v>
      </c>
      <c r="D274" s="234">
        <v>0</v>
      </c>
      <c r="E274" s="234">
        <v>0</v>
      </c>
      <c r="F274" s="234">
        <v>0</v>
      </c>
      <c r="G274" s="234">
        <v>0</v>
      </c>
      <c r="H274" s="234">
        <v>0</v>
      </c>
      <c r="I274" s="234">
        <v>0</v>
      </c>
      <c r="J274" s="234">
        <v>0.06</v>
      </c>
      <c r="K274" s="234">
        <v>0</v>
      </c>
      <c r="L274" s="234">
        <v>0</v>
      </c>
      <c r="M274" s="234">
        <v>0</v>
      </c>
      <c r="N274" s="234">
        <v>0</v>
      </c>
      <c r="O274" s="234">
        <v>0</v>
      </c>
      <c r="P274" s="234">
        <v>0</v>
      </c>
      <c r="Q274" s="234">
        <v>0</v>
      </c>
      <c r="R274" s="234">
        <v>0</v>
      </c>
      <c r="S274" s="234">
        <v>0</v>
      </c>
      <c r="T274" s="234">
        <v>0</v>
      </c>
      <c r="U274" s="234">
        <v>0</v>
      </c>
      <c r="V274" s="234">
        <v>0</v>
      </c>
      <c r="W274" s="234">
        <v>0.16200000000000001</v>
      </c>
      <c r="X274" s="234">
        <v>0</v>
      </c>
      <c r="Y274" s="234">
        <v>1.8</v>
      </c>
      <c r="Z274" s="234">
        <v>0</v>
      </c>
      <c r="AA274" s="234">
        <v>0</v>
      </c>
      <c r="AB274" s="234">
        <v>0</v>
      </c>
      <c r="AC274" s="234">
        <v>0</v>
      </c>
      <c r="AD274" s="234">
        <v>0</v>
      </c>
      <c r="AE274" s="234">
        <v>0</v>
      </c>
      <c r="AF274" s="234">
        <v>9</v>
      </c>
      <c r="AG274" s="234">
        <v>11.022</v>
      </c>
    </row>
    <row r="275" spans="1:33" x14ac:dyDescent="0.25">
      <c r="B275" s="233" t="s">
        <v>319</v>
      </c>
      <c r="C275" s="234">
        <v>0</v>
      </c>
      <c r="D275" s="234">
        <v>0</v>
      </c>
      <c r="E275" s="234">
        <v>0</v>
      </c>
      <c r="F275" s="234">
        <v>0</v>
      </c>
      <c r="G275" s="234">
        <v>0</v>
      </c>
      <c r="H275" s="234">
        <v>0</v>
      </c>
      <c r="I275" s="234">
        <v>0</v>
      </c>
      <c r="J275" s="234">
        <v>0.6</v>
      </c>
      <c r="K275" s="234">
        <v>0</v>
      </c>
      <c r="L275" s="234">
        <v>0</v>
      </c>
      <c r="M275" s="234">
        <v>0</v>
      </c>
      <c r="N275" s="234">
        <v>0</v>
      </c>
      <c r="O275" s="234">
        <v>0</v>
      </c>
      <c r="P275" s="234">
        <v>1.8</v>
      </c>
      <c r="Q275" s="234">
        <v>0</v>
      </c>
      <c r="R275" s="234">
        <v>0</v>
      </c>
      <c r="S275" s="234">
        <v>10.5</v>
      </c>
      <c r="T275" s="234">
        <v>0</v>
      </c>
      <c r="U275" s="234">
        <v>0</v>
      </c>
      <c r="V275" s="234">
        <v>0</v>
      </c>
      <c r="W275" s="234">
        <v>0.315</v>
      </c>
      <c r="X275" s="234">
        <v>0</v>
      </c>
      <c r="Y275" s="234">
        <v>0</v>
      </c>
      <c r="Z275" s="234">
        <v>0</v>
      </c>
      <c r="AA275" s="234">
        <v>0</v>
      </c>
      <c r="AB275" s="234">
        <v>0</v>
      </c>
      <c r="AC275" s="234">
        <v>0</v>
      </c>
      <c r="AD275" s="234">
        <v>0</v>
      </c>
      <c r="AE275" s="234">
        <v>0</v>
      </c>
      <c r="AF275" s="234">
        <v>0</v>
      </c>
      <c r="AG275" s="234">
        <v>13.215</v>
      </c>
    </row>
    <row r="276" spans="1:33" x14ac:dyDescent="0.25">
      <c r="B276" s="233" t="s">
        <v>320</v>
      </c>
      <c r="C276" s="234">
        <v>0</v>
      </c>
      <c r="D276" s="234">
        <v>0</v>
      </c>
      <c r="E276" s="234">
        <v>0</v>
      </c>
      <c r="F276" s="234">
        <v>10</v>
      </c>
      <c r="G276" s="234">
        <v>0</v>
      </c>
      <c r="H276" s="234">
        <v>0</v>
      </c>
      <c r="I276" s="234">
        <v>0</v>
      </c>
      <c r="J276" s="234">
        <v>0</v>
      </c>
      <c r="K276" s="234">
        <v>0</v>
      </c>
      <c r="L276" s="234">
        <v>0</v>
      </c>
      <c r="M276" s="234">
        <v>60</v>
      </c>
      <c r="N276" s="234">
        <v>0</v>
      </c>
      <c r="O276" s="234">
        <v>0</v>
      </c>
      <c r="P276" s="234">
        <v>12.2</v>
      </c>
      <c r="Q276" s="234">
        <v>0</v>
      </c>
      <c r="R276" s="234">
        <v>0</v>
      </c>
      <c r="S276" s="234">
        <v>0</v>
      </c>
      <c r="T276" s="234">
        <v>0</v>
      </c>
      <c r="U276" s="234">
        <v>0</v>
      </c>
      <c r="V276" s="234">
        <v>0</v>
      </c>
      <c r="W276" s="234">
        <v>2.4</v>
      </c>
      <c r="X276" s="234">
        <v>0</v>
      </c>
      <c r="Y276" s="234">
        <v>0</v>
      </c>
      <c r="Z276" s="234">
        <v>0</v>
      </c>
      <c r="AA276" s="234">
        <v>0</v>
      </c>
      <c r="AB276" s="234">
        <v>0</v>
      </c>
      <c r="AC276" s="234">
        <v>0</v>
      </c>
      <c r="AD276" s="234">
        <v>0</v>
      </c>
      <c r="AE276" s="234">
        <v>0</v>
      </c>
      <c r="AF276" s="234">
        <v>0</v>
      </c>
      <c r="AG276" s="234">
        <v>84.600000000000009</v>
      </c>
    </row>
    <row r="277" spans="1:33" x14ac:dyDescent="0.25">
      <c r="A277" s="230" t="s">
        <v>321</v>
      </c>
      <c r="B277" s="231"/>
      <c r="C277" s="232"/>
      <c r="D277" s="232"/>
      <c r="E277" s="232"/>
      <c r="F277" s="232"/>
      <c r="G277" s="232"/>
      <c r="H277" s="232"/>
      <c r="I277" s="232"/>
      <c r="J277" s="232"/>
      <c r="K277" s="232"/>
      <c r="L277" s="232"/>
      <c r="M277" s="232"/>
      <c r="N277" s="232"/>
      <c r="O277" s="232"/>
      <c r="P277" s="232"/>
      <c r="Q277" s="232"/>
      <c r="R277" s="232"/>
      <c r="S277" s="232"/>
      <c r="T277" s="232"/>
      <c r="U277" s="232"/>
      <c r="V277" s="232"/>
      <c r="W277" s="232"/>
      <c r="X277" s="232"/>
      <c r="Y277" s="232"/>
      <c r="Z277" s="232"/>
      <c r="AA277" s="232"/>
      <c r="AB277" s="232"/>
      <c r="AC277" s="232"/>
      <c r="AD277" s="232"/>
      <c r="AE277" s="232"/>
      <c r="AF277" s="232"/>
      <c r="AG277" s="232"/>
    </row>
    <row r="278" spans="1:33" x14ac:dyDescent="0.25">
      <c r="B278" s="233" t="s">
        <v>322</v>
      </c>
      <c r="C278" s="234">
        <v>0</v>
      </c>
      <c r="D278" s="234">
        <v>0</v>
      </c>
      <c r="E278" s="234">
        <v>20.7</v>
      </c>
      <c r="F278" s="234">
        <v>0</v>
      </c>
      <c r="G278" s="234">
        <v>0</v>
      </c>
      <c r="H278" s="234">
        <v>0</v>
      </c>
      <c r="I278" s="234">
        <v>2.2599999999999998</v>
      </c>
      <c r="J278" s="234">
        <v>0.03</v>
      </c>
      <c r="K278" s="234">
        <v>0</v>
      </c>
      <c r="L278" s="234">
        <v>24.2</v>
      </c>
      <c r="M278" s="234">
        <v>0</v>
      </c>
      <c r="N278" s="234">
        <v>0</v>
      </c>
      <c r="O278" s="234">
        <v>0</v>
      </c>
      <c r="P278" s="234">
        <v>0</v>
      </c>
      <c r="Q278" s="234">
        <v>774</v>
      </c>
      <c r="R278" s="234">
        <v>0</v>
      </c>
      <c r="S278" s="234">
        <v>0</v>
      </c>
      <c r="T278" s="234">
        <v>0</v>
      </c>
      <c r="U278" s="234">
        <v>0</v>
      </c>
      <c r="V278" s="234">
        <v>0</v>
      </c>
      <c r="W278" s="234">
        <v>20.9</v>
      </c>
      <c r="X278" s="234">
        <v>0</v>
      </c>
      <c r="Y278" s="234">
        <v>17.399999999999999</v>
      </c>
      <c r="Z278" s="234">
        <v>0</v>
      </c>
      <c r="AA278" s="234">
        <v>0</v>
      </c>
      <c r="AB278" s="234">
        <v>0</v>
      </c>
      <c r="AC278" s="234">
        <v>0</v>
      </c>
      <c r="AD278" s="234">
        <v>0</v>
      </c>
      <c r="AE278" s="234">
        <v>0</v>
      </c>
      <c r="AF278" s="234">
        <v>0</v>
      </c>
      <c r="AG278" s="234">
        <v>859.49</v>
      </c>
    </row>
    <row r="279" spans="1:33" x14ac:dyDescent="0.25">
      <c r="B279" s="233" t="s">
        <v>323</v>
      </c>
      <c r="C279" s="234">
        <v>0</v>
      </c>
      <c r="D279" s="234">
        <v>0</v>
      </c>
      <c r="E279" s="234">
        <v>0</v>
      </c>
      <c r="F279" s="234">
        <v>0</v>
      </c>
      <c r="G279" s="234">
        <v>0</v>
      </c>
      <c r="H279" s="234">
        <v>0</v>
      </c>
      <c r="I279" s="234">
        <v>0.02</v>
      </c>
      <c r="J279" s="234">
        <v>0</v>
      </c>
      <c r="K279" s="234">
        <v>0</v>
      </c>
      <c r="L279" s="234">
        <v>0</v>
      </c>
      <c r="M279" s="234">
        <v>0</v>
      </c>
      <c r="N279" s="234">
        <v>0</v>
      </c>
      <c r="O279" s="234">
        <v>0</v>
      </c>
      <c r="P279" s="234">
        <v>0</v>
      </c>
      <c r="Q279" s="234">
        <v>6.7</v>
      </c>
      <c r="R279" s="234">
        <v>0</v>
      </c>
      <c r="S279" s="234">
        <v>0</v>
      </c>
      <c r="T279" s="234">
        <v>0</v>
      </c>
      <c r="U279" s="234">
        <v>0</v>
      </c>
      <c r="V279" s="234">
        <v>0</v>
      </c>
      <c r="W279" s="234">
        <v>0.18</v>
      </c>
      <c r="X279" s="234">
        <v>0</v>
      </c>
      <c r="Y279" s="234">
        <v>0.16</v>
      </c>
      <c r="Z279" s="234">
        <v>0</v>
      </c>
      <c r="AA279" s="234">
        <v>0</v>
      </c>
      <c r="AB279" s="234">
        <v>0</v>
      </c>
      <c r="AC279" s="234">
        <v>0</v>
      </c>
      <c r="AD279" s="234">
        <v>0</v>
      </c>
      <c r="AE279" s="234">
        <v>0</v>
      </c>
      <c r="AF279" s="234">
        <v>0</v>
      </c>
      <c r="AG279" s="234">
        <v>7.06</v>
      </c>
    </row>
    <row r="280" spans="1:33" x14ac:dyDescent="0.25">
      <c r="B280" s="233" t="s">
        <v>324</v>
      </c>
      <c r="C280" s="234">
        <v>0</v>
      </c>
      <c r="D280" s="234">
        <v>0</v>
      </c>
      <c r="E280" s="234">
        <v>0</v>
      </c>
      <c r="F280" s="234">
        <v>0</v>
      </c>
      <c r="G280" s="234">
        <v>0</v>
      </c>
      <c r="H280" s="234">
        <v>0</v>
      </c>
      <c r="I280" s="234">
        <v>0</v>
      </c>
      <c r="J280" s="234">
        <v>1.2</v>
      </c>
      <c r="K280" s="234">
        <v>0</v>
      </c>
      <c r="L280" s="234">
        <v>0</v>
      </c>
      <c r="M280" s="234">
        <v>2</v>
      </c>
      <c r="N280" s="234">
        <v>0</v>
      </c>
      <c r="O280" s="234">
        <v>0</v>
      </c>
      <c r="P280" s="234">
        <v>0</v>
      </c>
      <c r="Q280" s="234">
        <v>0</v>
      </c>
      <c r="R280" s="234">
        <v>0</v>
      </c>
      <c r="S280" s="234">
        <v>14</v>
      </c>
      <c r="T280" s="234">
        <v>0</v>
      </c>
      <c r="U280" s="234">
        <v>0</v>
      </c>
      <c r="V280" s="234">
        <v>0</v>
      </c>
      <c r="W280" s="234">
        <v>0.38</v>
      </c>
      <c r="X280" s="234">
        <v>0</v>
      </c>
      <c r="Y280" s="234">
        <v>13.4</v>
      </c>
      <c r="Z280" s="234">
        <v>0</v>
      </c>
      <c r="AA280" s="234">
        <v>0</v>
      </c>
      <c r="AB280" s="234">
        <v>0</v>
      </c>
      <c r="AC280" s="234">
        <v>0</v>
      </c>
      <c r="AD280" s="234">
        <v>0</v>
      </c>
      <c r="AE280" s="234">
        <v>0</v>
      </c>
      <c r="AF280" s="234">
        <v>0</v>
      </c>
      <c r="AG280" s="234">
        <v>30.979999999999997</v>
      </c>
    </row>
    <row r="281" spans="1:33" x14ac:dyDescent="0.25">
      <c r="A281" s="230" t="s">
        <v>327</v>
      </c>
      <c r="B281" s="231"/>
      <c r="C281" s="232"/>
      <c r="D281" s="232"/>
      <c r="E281" s="232"/>
      <c r="F281" s="232"/>
      <c r="G281" s="232"/>
      <c r="H281" s="232"/>
      <c r="I281" s="232"/>
      <c r="J281" s="232"/>
      <c r="K281" s="232"/>
      <c r="L281" s="232"/>
      <c r="M281" s="232"/>
      <c r="N281" s="232"/>
      <c r="O281" s="232"/>
      <c r="P281" s="232"/>
      <c r="Q281" s="232"/>
      <c r="R281" s="232"/>
      <c r="S281" s="232"/>
      <c r="T281" s="232"/>
      <c r="U281" s="232"/>
      <c r="V281" s="232"/>
      <c r="W281" s="232"/>
      <c r="X281" s="232"/>
      <c r="Y281" s="232"/>
      <c r="Z281" s="232"/>
      <c r="AA281" s="232"/>
      <c r="AB281" s="232"/>
      <c r="AC281" s="232"/>
      <c r="AD281" s="232"/>
      <c r="AE281" s="232"/>
      <c r="AF281" s="232"/>
      <c r="AG281" s="232"/>
    </row>
    <row r="282" spans="1:33" x14ac:dyDescent="0.25">
      <c r="B282" s="233" t="s">
        <v>328</v>
      </c>
      <c r="C282" s="234">
        <v>0</v>
      </c>
      <c r="D282" s="234">
        <v>0</v>
      </c>
      <c r="E282" s="234">
        <v>0</v>
      </c>
      <c r="F282" s="234">
        <v>0</v>
      </c>
      <c r="G282" s="234">
        <v>0</v>
      </c>
      <c r="H282" s="234">
        <v>0</v>
      </c>
      <c r="I282" s="234">
        <v>0</v>
      </c>
      <c r="J282" s="234">
        <v>0.16</v>
      </c>
      <c r="K282" s="234">
        <v>0</v>
      </c>
      <c r="L282" s="234">
        <v>0</v>
      </c>
      <c r="M282" s="234">
        <v>0</v>
      </c>
      <c r="N282" s="234">
        <v>0</v>
      </c>
      <c r="O282" s="234">
        <v>0</v>
      </c>
      <c r="P282" s="234">
        <v>3.8</v>
      </c>
      <c r="Q282" s="234">
        <v>0</v>
      </c>
      <c r="R282" s="234">
        <v>0</v>
      </c>
      <c r="S282" s="234">
        <v>27.7</v>
      </c>
      <c r="T282" s="234">
        <v>0</v>
      </c>
      <c r="U282" s="234">
        <v>0</v>
      </c>
      <c r="V282" s="234">
        <v>0</v>
      </c>
      <c r="W282" s="234">
        <v>0.5</v>
      </c>
      <c r="X282" s="234">
        <v>0</v>
      </c>
      <c r="Y282" s="234">
        <v>0</v>
      </c>
      <c r="Z282" s="234">
        <v>0</v>
      </c>
      <c r="AA282" s="234">
        <v>0</v>
      </c>
      <c r="AB282" s="234">
        <v>0</v>
      </c>
      <c r="AC282" s="234">
        <v>0</v>
      </c>
      <c r="AD282" s="234">
        <v>0</v>
      </c>
      <c r="AE282" s="234">
        <v>0</v>
      </c>
      <c r="AF282" s="234">
        <v>0</v>
      </c>
      <c r="AG282" s="234">
        <v>32.159999999999997</v>
      </c>
    </row>
    <row r="283" spans="1:33" x14ac:dyDescent="0.25">
      <c r="A283" s="230" t="s">
        <v>329</v>
      </c>
      <c r="B283" s="231"/>
      <c r="C283" s="232"/>
      <c r="D283" s="232"/>
      <c r="E283" s="232"/>
      <c r="F283" s="232"/>
      <c r="G283" s="232"/>
      <c r="H283" s="232"/>
      <c r="I283" s="232"/>
      <c r="J283" s="232"/>
      <c r="K283" s="232"/>
      <c r="L283" s="232"/>
      <c r="M283" s="232"/>
      <c r="N283" s="232"/>
      <c r="O283" s="232"/>
      <c r="P283" s="232"/>
      <c r="Q283" s="232"/>
      <c r="R283" s="232"/>
      <c r="S283" s="232"/>
      <c r="T283" s="232"/>
      <c r="U283" s="232"/>
      <c r="V283" s="232"/>
      <c r="W283" s="232"/>
      <c r="X283" s="232"/>
      <c r="Y283" s="232"/>
      <c r="Z283" s="232"/>
      <c r="AA283" s="232"/>
      <c r="AB283" s="232"/>
      <c r="AC283" s="232"/>
      <c r="AD283" s="232"/>
      <c r="AE283" s="232"/>
      <c r="AF283" s="232"/>
      <c r="AG283" s="232"/>
    </row>
    <row r="284" spans="1:33" x14ac:dyDescent="0.25">
      <c r="B284" s="233" t="s">
        <v>330</v>
      </c>
      <c r="C284" s="234">
        <v>0</v>
      </c>
      <c r="D284" s="234">
        <v>0</v>
      </c>
      <c r="E284" s="234">
        <v>0</v>
      </c>
      <c r="F284" s="234">
        <v>7.3467099999999999</v>
      </c>
      <c r="G284" s="234">
        <v>0</v>
      </c>
      <c r="H284" s="234">
        <v>0</v>
      </c>
      <c r="I284" s="234">
        <v>0</v>
      </c>
      <c r="J284" s="234">
        <v>0.874</v>
      </c>
      <c r="K284" s="234">
        <v>0</v>
      </c>
      <c r="L284" s="234">
        <v>0</v>
      </c>
      <c r="M284" s="234">
        <v>63.468400000000003</v>
      </c>
      <c r="N284" s="234">
        <v>0</v>
      </c>
      <c r="O284" s="234">
        <v>0</v>
      </c>
      <c r="P284" s="234">
        <v>20.47</v>
      </c>
      <c r="Q284" s="234">
        <v>0</v>
      </c>
      <c r="R284" s="234">
        <v>0</v>
      </c>
      <c r="S284" s="234">
        <v>33.548000000000002</v>
      </c>
      <c r="T284" s="234">
        <v>0</v>
      </c>
      <c r="U284" s="234">
        <v>0</v>
      </c>
      <c r="V284" s="234">
        <v>0</v>
      </c>
      <c r="W284" s="234">
        <v>3.3333400000000002</v>
      </c>
      <c r="X284" s="234">
        <v>3.75</v>
      </c>
      <c r="Y284" s="234">
        <v>0</v>
      </c>
      <c r="Z284" s="234">
        <v>0</v>
      </c>
      <c r="AA284" s="234">
        <v>0</v>
      </c>
      <c r="AB284" s="234">
        <v>0</v>
      </c>
      <c r="AC284" s="234">
        <v>0</v>
      </c>
      <c r="AD284" s="234">
        <v>0</v>
      </c>
      <c r="AE284" s="234">
        <v>0</v>
      </c>
      <c r="AF284" s="234">
        <v>0</v>
      </c>
      <c r="AG284" s="234">
        <v>132.79044999999999</v>
      </c>
    </row>
    <row r="285" spans="1:33" x14ac:dyDescent="0.25">
      <c r="B285" s="233" t="s">
        <v>331</v>
      </c>
      <c r="C285" s="234">
        <v>0</v>
      </c>
      <c r="D285" s="234">
        <v>0</v>
      </c>
      <c r="E285" s="234">
        <v>0</v>
      </c>
      <c r="F285" s="234">
        <v>0</v>
      </c>
      <c r="G285" s="234">
        <v>0</v>
      </c>
      <c r="H285" s="234">
        <v>0</v>
      </c>
      <c r="I285" s="234">
        <v>0</v>
      </c>
      <c r="J285" s="234">
        <v>1.89E-2</v>
      </c>
      <c r="K285" s="234">
        <v>0</v>
      </c>
      <c r="L285" s="234">
        <v>0</v>
      </c>
      <c r="M285" s="234">
        <v>0</v>
      </c>
      <c r="N285" s="234">
        <v>0</v>
      </c>
      <c r="O285" s="234">
        <v>0</v>
      </c>
      <c r="P285" s="234">
        <v>0</v>
      </c>
      <c r="Q285" s="234">
        <v>0</v>
      </c>
      <c r="R285" s="234">
        <v>0</v>
      </c>
      <c r="S285" s="234">
        <v>0</v>
      </c>
      <c r="T285" s="234">
        <v>0</v>
      </c>
      <c r="U285" s="234">
        <v>0</v>
      </c>
      <c r="V285" s="234">
        <v>0</v>
      </c>
      <c r="W285" s="234">
        <v>0.04</v>
      </c>
      <c r="X285" s="234">
        <v>1.6859999999999999</v>
      </c>
      <c r="Y285" s="234">
        <v>0</v>
      </c>
      <c r="Z285" s="234">
        <v>0</v>
      </c>
      <c r="AA285" s="234">
        <v>0</v>
      </c>
      <c r="AB285" s="234">
        <v>0</v>
      </c>
      <c r="AC285" s="234">
        <v>0</v>
      </c>
      <c r="AD285" s="234">
        <v>0</v>
      </c>
      <c r="AE285" s="234">
        <v>0</v>
      </c>
      <c r="AF285" s="234">
        <v>0</v>
      </c>
      <c r="AG285" s="234">
        <v>1.7448999999999999</v>
      </c>
    </row>
    <row r="286" spans="1:33" x14ac:dyDescent="0.25">
      <c r="A286" s="230" t="s">
        <v>334</v>
      </c>
      <c r="B286" s="231"/>
      <c r="C286" s="232"/>
      <c r="D286" s="232"/>
      <c r="E286" s="232"/>
      <c r="F286" s="232"/>
      <c r="G286" s="232"/>
      <c r="H286" s="232"/>
      <c r="I286" s="232"/>
      <c r="J286" s="232"/>
      <c r="K286" s="232"/>
      <c r="L286" s="232"/>
      <c r="M286" s="232"/>
      <c r="N286" s="232"/>
      <c r="O286" s="232"/>
      <c r="P286" s="232"/>
      <c r="Q286" s="232"/>
      <c r="R286" s="232"/>
      <c r="S286" s="232"/>
      <c r="T286" s="232"/>
      <c r="U286" s="232"/>
      <c r="V286" s="232"/>
      <c r="W286" s="232"/>
      <c r="X286" s="232"/>
      <c r="Y286" s="232"/>
      <c r="Z286" s="232"/>
      <c r="AA286" s="232"/>
      <c r="AB286" s="232"/>
      <c r="AC286" s="232"/>
      <c r="AD286" s="232"/>
      <c r="AE286" s="232"/>
      <c r="AF286" s="232"/>
      <c r="AG286" s="232"/>
    </row>
    <row r="287" spans="1:33" x14ac:dyDescent="0.25">
      <c r="B287" s="233" t="s">
        <v>335</v>
      </c>
      <c r="C287" s="234">
        <v>0</v>
      </c>
      <c r="D287" s="234">
        <v>0</v>
      </c>
      <c r="E287" s="234">
        <v>0</v>
      </c>
      <c r="F287" s="234">
        <v>3.9</v>
      </c>
      <c r="G287" s="234">
        <v>0</v>
      </c>
      <c r="H287" s="234">
        <v>0</v>
      </c>
      <c r="I287" s="234">
        <v>0</v>
      </c>
      <c r="J287" s="234">
        <v>0.77767500000000001</v>
      </c>
      <c r="K287" s="234">
        <v>0</v>
      </c>
      <c r="L287" s="234">
        <v>0</v>
      </c>
      <c r="M287" s="234">
        <v>77.0291</v>
      </c>
      <c r="N287" s="234">
        <v>0</v>
      </c>
      <c r="O287" s="234">
        <v>0</v>
      </c>
      <c r="P287" s="234">
        <v>0</v>
      </c>
      <c r="Q287" s="234">
        <v>0</v>
      </c>
      <c r="R287" s="234">
        <v>3.9</v>
      </c>
      <c r="S287" s="234">
        <v>12.5185</v>
      </c>
      <c r="T287" s="234">
        <v>0</v>
      </c>
      <c r="U287" s="234">
        <v>0</v>
      </c>
      <c r="V287" s="234">
        <v>0</v>
      </c>
      <c r="W287" s="234">
        <v>4.4579199999999997</v>
      </c>
      <c r="X287" s="234">
        <v>0</v>
      </c>
      <c r="Y287" s="234">
        <v>0</v>
      </c>
      <c r="Z287" s="234">
        <v>0</v>
      </c>
      <c r="AA287" s="234">
        <v>0</v>
      </c>
      <c r="AB287" s="234">
        <v>0</v>
      </c>
      <c r="AC287" s="234">
        <v>0</v>
      </c>
      <c r="AD287" s="234">
        <v>0</v>
      </c>
      <c r="AE287" s="234">
        <v>0</v>
      </c>
      <c r="AF287" s="234">
        <v>8.7058800000000005</v>
      </c>
      <c r="AG287" s="234">
        <v>111.289075</v>
      </c>
    </row>
    <row r="288" spans="1:33" x14ac:dyDescent="0.25">
      <c r="A288" s="230" t="s">
        <v>336</v>
      </c>
      <c r="B288" s="231"/>
      <c r="C288" s="232"/>
      <c r="D288" s="232"/>
      <c r="E288" s="232"/>
      <c r="F288" s="232"/>
      <c r="G288" s="232"/>
      <c r="H288" s="232"/>
      <c r="I288" s="232"/>
      <c r="J288" s="232"/>
      <c r="K288" s="232"/>
      <c r="L288" s="232"/>
      <c r="M288" s="232"/>
      <c r="N288" s="232"/>
      <c r="O288" s="232"/>
      <c r="P288" s="232"/>
      <c r="Q288" s="232"/>
      <c r="R288" s="232"/>
      <c r="S288" s="232"/>
      <c r="T288" s="232"/>
      <c r="U288" s="232"/>
      <c r="V288" s="232"/>
      <c r="W288" s="232"/>
      <c r="X288" s="232"/>
      <c r="Y288" s="232"/>
      <c r="Z288" s="232"/>
      <c r="AA288" s="232"/>
      <c r="AB288" s="232"/>
      <c r="AC288" s="232"/>
      <c r="AD288" s="232"/>
      <c r="AE288" s="232"/>
      <c r="AF288" s="232"/>
      <c r="AG288" s="232"/>
    </row>
    <row r="289" spans="1:33" x14ac:dyDescent="0.25">
      <c r="B289" s="233" t="s">
        <v>337</v>
      </c>
      <c r="C289" s="234">
        <v>0</v>
      </c>
      <c r="D289" s="234">
        <v>0</v>
      </c>
      <c r="E289" s="234">
        <v>0</v>
      </c>
      <c r="F289" s="234">
        <v>0</v>
      </c>
      <c r="G289" s="234">
        <v>0</v>
      </c>
      <c r="H289" s="234">
        <v>0</v>
      </c>
      <c r="I289" s="234">
        <v>0</v>
      </c>
      <c r="J289" s="234">
        <v>0.06</v>
      </c>
      <c r="K289" s="234">
        <v>0</v>
      </c>
      <c r="L289" s="234">
        <v>0</v>
      </c>
      <c r="M289" s="234">
        <v>0</v>
      </c>
      <c r="N289" s="234">
        <v>0</v>
      </c>
      <c r="O289" s="234">
        <v>0</v>
      </c>
      <c r="P289" s="234">
        <v>0</v>
      </c>
      <c r="Q289" s="234">
        <v>0</v>
      </c>
      <c r="R289" s="234">
        <v>0</v>
      </c>
      <c r="S289" s="234">
        <v>25.81</v>
      </c>
      <c r="T289" s="234">
        <v>0</v>
      </c>
      <c r="U289" s="234">
        <v>0</v>
      </c>
      <c r="V289" s="234">
        <v>0</v>
      </c>
      <c r="W289" s="234">
        <v>0.26</v>
      </c>
      <c r="X289" s="234">
        <v>0</v>
      </c>
      <c r="Y289" s="234">
        <v>1.71</v>
      </c>
      <c r="Z289" s="234">
        <v>0</v>
      </c>
      <c r="AA289" s="234">
        <v>0</v>
      </c>
      <c r="AB289" s="234">
        <v>0</v>
      </c>
      <c r="AC289" s="234">
        <v>0</v>
      </c>
      <c r="AD289" s="234">
        <v>0</v>
      </c>
      <c r="AE289" s="234">
        <v>0</v>
      </c>
      <c r="AF289" s="234">
        <v>0</v>
      </c>
      <c r="AG289" s="234">
        <v>27.84</v>
      </c>
    </row>
    <row r="290" spans="1:33" x14ac:dyDescent="0.25">
      <c r="A290" s="230" t="s">
        <v>338</v>
      </c>
      <c r="B290" s="231"/>
      <c r="C290" s="232"/>
      <c r="D290" s="232"/>
      <c r="E290" s="232"/>
      <c r="F290" s="232"/>
      <c r="G290" s="232"/>
      <c r="H290" s="232"/>
      <c r="I290" s="232"/>
      <c r="J290" s="232"/>
      <c r="K290" s="232"/>
      <c r="L290" s="232"/>
      <c r="M290" s="232"/>
      <c r="N290" s="232"/>
      <c r="O290" s="232"/>
      <c r="P290" s="232"/>
      <c r="Q290" s="232"/>
      <c r="R290" s="232"/>
      <c r="S290" s="232"/>
      <c r="T290" s="232"/>
      <c r="U290" s="232"/>
      <c r="V290" s="232"/>
      <c r="W290" s="232"/>
      <c r="X290" s="232"/>
      <c r="Y290" s="232"/>
      <c r="Z290" s="232"/>
      <c r="AA290" s="232"/>
      <c r="AB290" s="232"/>
      <c r="AC290" s="232"/>
      <c r="AD290" s="232"/>
      <c r="AE290" s="232"/>
      <c r="AF290" s="232"/>
      <c r="AG290" s="232"/>
    </row>
    <row r="291" spans="1:33" x14ac:dyDescent="0.25">
      <c r="B291" s="233" t="s">
        <v>339</v>
      </c>
      <c r="C291" s="234">
        <v>0</v>
      </c>
      <c r="D291" s="234">
        <v>0</v>
      </c>
      <c r="E291" s="234">
        <v>0</v>
      </c>
      <c r="F291" s="234">
        <v>0</v>
      </c>
      <c r="G291" s="234">
        <v>0</v>
      </c>
      <c r="H291" s="234">
        <v>0</v>
      </c>
      <c r="I291" s="234">
        <v>0</v>
      </c>
      <c r="J291" s="234">
        <v>0</v>
      </c>
      <c r="K291" s="234">
        <v>0</v>
      </c>
      <c r="L291" s="234">
        <v>0</v>
      </c>
      <c r="M291" s="234">
        <v>0</v>
      </c>
      <c r="N291" s="234">
        <v>0</v>
      </c>
      <c r="O291" s="234">
        <v>0</v>
      </c>
      <c r="P291" s="234">
        <v>0</v>
      </c>
      <c r="Q291" s="234">
        <v>0</v>
      </c>
      <c r="R291" s="234">
        <v>0</v>
      </c>
      <c r="S291" s="234">
        <v>0</v>
      </c>
      <c r="T291" s="234">
        <v>0</v>
      </c>
      <c r="U291" s="234">
        <v>0</v>
      </c>
      <c r="V291" s="234">
        <v>0</v>
      </c>
      <c r="W291" s="234">
        <v>0</v>
      </c>
      <c r="X291" s="234">
        <v>0</v>
      </c>
      <c r="Y291" s="234">
        <v>0</v>
      </c>
      <c r="Z291" s="234">
        <v>0</v>
      </c>
      <c r="AA291" s="234">
        <v>0</v>
      </c>
      <c r="AB291" s="234">
        <v>0</v>
      </c>
      <c r="AC291" s="234">
        <v>0</v>
      </c>
      <c r="AD291" s="234">
        <v>0</v>
      </c>
      <c r="AE291" s="234">
        <v>0</v>
      </c>
      <c r="AF291" s="234">
        <v>0</v>
      </c>
      <c r="AG291" s="234">
        <v>0</v>
      </c>
    </row>
    <row r="292" spans="1:33" x14ac:dyDescent="0.25">
      <c r="A292" s="230" t="s">
        <v>340</v>
      </c>
      <c r="B292" s="231"/>
      <c r="C292" s="232"/>
      <c r="D292" s="232"/>
      <c r="E292" s="232"/>
      <c r="F292" s="232"/>
      <c r="G292" s="232"/>
      <c r="H292" s="232"/>
      <c r="I292" s="232"/>
      <c r="J292" s="232"/>
      <c r="K292" s="232"/>
      <c r="L292" s="232"/>
      <c r="M292" s="232"/>
      <c r="N292" s="232"/>
      <c r="O292" s="232"/>
      <c r="P292" s="232"/>
      <c r="Q292" s="232"/>
      <c r="R292" s="232"/>
      <c r="S292" s="232"/>
      <c r="T292" s="232"/>
      <c r="U292" s="232"/>
      <c r="V292" s="232"/>
      <c r="W292" s="232"/>
      <c r="X292" s="232"/>
      <c r="Y292" s="232"/>
      <c r="Z292" s="232"/>
      <c r="AA292" s="232"/>
      <c r="AB292" s="232"/>
      <c r="AC292" s="232"/>
      <c r="AD292" s="232"/>
      <c r="AE292" s="232"/>
      <c r="AF292" s="232"/>
      <c r="AG292" s="232"/>
    </row>
    <row r="293" spans="1:33" x14ac:dyDescent="0.25">
      <c r="B293" s="233" t="s">
        <v>341</v>
      </c>
      <c r="C293" s="234">
        <v>0</v>
      </c>
      <c r="D293" s="234">
        <v>0</v>
      </c>
      <c r="E293" s="234">
        <v>0</v>
      </c>
      <c r="F293" s="234">
        <v>0</v>
      </c>
      <c r="G293" s="234">
        <v>0</v>
      </c>
      <c r="H293" s="234">
        <v>0</v>
      </c>
      <c r="I293" s="234">
        <v>0</v>
      </c>
      <c r="J293" s="234">
        <v>0.83</v>
      </c>
      <c r="K293" s="234">
        <v>0</v>
      </c>
      <c r="L293" s="234">
        <v>0</v>
      </c>
      <c r="M293" s="234">
        <v>23.57</v>
      </c>
      <c r="N293" s="234">
        <v>0</v>
      </c>
      <c r="O293" s="234">
        <v>11.57</v>
      </c>
      <c r="P293" s="234">
        <v>3.88</v>
      </c>
      <c r="Q293" s="234">
        <v>0</v>
      </c>
      <c r="R293" s="234">
        <v>0</v>
      </c>
      <c r="S293" s="234">
        <v>0</v>
      </c>
      <c r="T293" s="234">
        <v>0</v>
      </c>
      <c r="U293" s="234">
        <v>0</v>
      </c>
      <c r="V293" s="234">
        <v>0</v>
      </c>
      <c r="W293" s="234">
        <v>1.0049999999999999</v>
      </c>
      <c r="X293" s="234">
        <v>0</v>
      </c>
      <c r="Y293" s="234">
        <v>8.5749999999999993</v>
      </c>
      <c r="Z293" s="234">
        <v>0</v>
      </c>
      <c r="AA293" s="234">
        <v>0</v>
      </c>
      <c r="AB293" s="234">
        <v>0</v>
      </c>
      <c r="AC293" s="234">
        <v>0</v>
      </c>
      <c r="AD293" s="234">
        <v>0</v>
      </c>
      <c r="AE293" s="234">
        <v>0</v>
      </c>
      <c r="AF293" s="234">
        <v>0</v>
      </c>
      <c r="AG293" s="234">
        <v>49.430000000000007</v>
      </c>
    </row>
    <row r="294" spans="1:33" x14ac:dyDescent="0.25">
      <c r="B294" s="233" t="s">
        <v>342</v>
      </c>
      <c r="C294" s="234">
        <v>0</v>
      </c>
      <c r="D294" s="234">
        <v>0</v>
      </c>
      <c r="E294" s="234">
        <v>0</v>
      </c>
      <c r="F294" s="234">
        <v>0</v>
      </c>
      <c r="G294" s="234">
        <v>0</v>
      </c>
      <c r="H294" s="234">
        <v>0</v>
      </c>
      <c r="I294" s="234">
        <v>0</v>
      </c>
      <c r="J294" s="234">
        <v>0</v>
      </c>
      <c r="K294" s="234">
        <v>0</v>
      </c>
      <c r="L294" s="234">
        <v>0</v>
      </c>
      <c r="M294" s="234">
        <v>0</v>
      </c>
      <c r="N294" s="234">
        <v>0</v>
      </c>
      <c r="O294" s="234">
        <v>0</v>
      </c>
      <c r="P294" s="234">
        <v>0</v>
      </c>
      <c r="Q294" s="234">
        <v>0</v>
      </c>
      <c r="R294" s="234">
        <v>0</v>
      </c>
      <c r="S294" s="234">
        <v>0</v>
      </c>
      <c r="T294" s="234">
        <v>0</v>
      </c>
      <c r="U294" s="234">
        <v>0</v>
      </c>
      <c r="V294" s="234">
        <v>0</v>
      </c>
      <c r="W294" s="234">
        <v>0</v>
      </c>
      <c r="X294" s="234">
        <v>0</v>
      </c>
      <c r="Y294" s="234">
        <v>0</v>
      </c>
      <c r="Z294" s="234">
        <v>0</v>
      </c>
      <c r="AA294" s="234">
        <v>0</v>
      </c>
      <c r="AB294" s="234">
        <v>0</v>
      </c>
      <c r="AC294" s="234">
        <v>0</v>
      </c>
      <c r="AD294" s="234">
        <v>0</v>
      </c>
      <c r="AE294" s="234">
        <v>0</v>
      </c>
      <c r="AF294" s="234">
        <v>0</v>
      </c>
      <c r="AG294" s="234">
        <v>0</v>
      </c>
    </row>
    <row r="295" spans="1:33" x14ac:dyDescent="0.25">
      <c r="B295" s="233" t="s">
        <v>343</v>
      </c>
      <c r="C295" s="234">
        <v>0</v>
      </c>
      <c r="D295" s="234">
        <v>603.44000000000005</v>
      </c>
      <c r="E295" s="234">
        <v>0</v>
      </c>
      <c r="F295" s="234">
        <v>111.19</v>
      </c>
      <c r="G295" s="234">
        <v>0</v>
      </c>
      <c r="H295" s="234">
        <v>2.8235299999999999</v>
      </c>
      <c r="I295" s="234">
        <v>1.67</v>
      </c>
      <c r="J295" s="234">
        <v>11.48</v>
      </c>
      <c r="K295" s="234">
        <v>0</v>
      </c>
      <c r="L295" s="234">
        <v>7.29</v>
      </c>
      <c r="M295" s="234">
        <v>92.42</v>
      </c>
      <c r="N295" s="234">
        <v>0</v>
      </c>
      <c r="O295" s="234">
        <v>117.69</v>
      </c>
      <c r="P295" s="234">
        <v>212.4</v>
      </c>
      <c r="Q295" s="234">
        <v>0</v>
      </c>
      <c r="R295" s="234">
        <v>102.2</v>
      </c>
      <c r="S295" s="234">
        <v>27.81</v>
      </c>
      <c r="T295" s="234">
        <v>118.24</v>
      </c>
      <c r="U295" s="234">
        <v>36.31</v>
      </c>
      <c r="V295" s="234">
        <v>73.28</v>
      </c>
      <c r="W295" s="234">
        <v>59.19</v>
      </c>
      <c r="X295" s="234">
        <v>0</v>
      </c>
      <c r="Y295" s="234">
        <v>0</v>
      </c>
      <c r="Z295" s="234">
        <v>0</v>
      </c>
      <c r="AA295" s="234">
        <v>2.0499999999999998</v>
      </c>
      <c r="AB295" s="234">
        <v>6.37</v>
      </c>
      <c r="AC295" s="234">
        <v>27.81</v>
      </c>
      <c r="AD295" s="234">
        <v>0</v>
      </c>
      <c r="AE295" s="234">
        <v>0</v>
      </c>
      <c r="AF295" s="234">
        <v>0</v>
      </c>
      <c r="AG295" s="234">
        <v>1613.6635299999998</v>
      </c>
    </row>
    <row r="296" spans="1:33" x14ac:dyDescent="0.25">
      <c r="B296" s="233" t="s">
        <v>344</v>
      </c>
      <c r="C296" s="234">
        <v>0</v>
      </c>
      <c r="D296" s="234">
        <v>6.6808899999999998</v>
      </c>
      <c r="E296" s="234">
        <v>0</v>
      </c>
      <c r="F296" s="234">
        <v>1.5694699999999999</v>
      </c>
      <c r="G296" s="234">
        <v>0</v>
      </c>
      <c r="H296" s="234">
        <v>3.8164700000000003E-2</v>
      </c>
      <c r="I296" s="234">
        <v>5.1799999999999997E-3</v>
      </c>
      <c r="J296" s="234">
        <v>9.2429999999999998E-2</v>
      </c>
      <c r="K296" s="234">
        <v>0</v>
      </c>
      <c r="L296" s="234">
        <v>5.8880000000000002E-2</v>
      </c>
      <c r="M296" s="234">
        <v>1.3042800000000001</v>
      </c>
      <c r="N296" s="234">
        <v>0</v>
      </c>
      <c r="O296" s="234">
        <v>1.5917600000000001</v>
      </c>
      <c r="P296" s="234">
        <v>2.8740299999999999</v>
      </c>
      <c r="Q296" s="234">
        <v>0</v>
      </c>
      <c r="R296" s="234">
        <v>1.4420500000000001</v>
      </c>
      <c r="S296" s="234">
        <v>0.39162000000000002</v>
      </c>
      <c r="T296" s="234">
        <v>0.95467000000000002</v>
      </c>
      <c r="U296" s="234">
        <v>0.49048999999999998</v>
      </c>
      <c r="V296" s="234">
        <v>0.59177000000000002</v>
      </c>
      <c r="W296" s="234">
        <v>0.82255999999999996</v>
      </c>
      <c r="X296" s="234">
        <v>0</v>
      </c>
      <c r="Y296" s="234">
        <v>0</v>
      </c>
      <c r="Z296" s="234">
        <v>0</v>
      </c>
      <c r="AA296" s="234">
        <v>2.7650000000000001E-2</v>
      </c>
      <c r="AB296" s="234">
        <v>5.8290000000000002E-2</v>
      </c>
      <c r="AC296" s="234">
        <v>0.39162000000000002</v>
      </c>
      <c r="AD296" s="234">
        <v>0</v>
      </c>
      <c r="AE296" s="234">
        <v>0</v>
      </c>
      <c r="AF296" s="234">
        <v>0</v>
      </c>
      <c r="AG296" s="234">
        <v>19.385804700000001</v>
      </c>
    </row>
    <row r="297" spans="1:33" x14ac:dyDescent="0.25">
      <c r="A297" s="230" t="s">
        <v>345</v>
      </c>
      <c r="B297" s="231"/>
      <c r="C297" s="232"/>
      <c r="D297" s="232"/>
      <c r="E297" s="232"/>
      <c r="F297" s="232"/>
      <c r="G297" s="232"/>
      <c r="H297" s="232"/>
      <c r="I297" s="232"/>
      <c r="J297" s="232"/>
      <c r="K297" s="232"/>
      <c r="L297" s="232"/>
      <c r="M297" s="232"/>
      <c r="N297" s="232"/>
      <c r="O297" s="232"/>
      <c r="P297" s="232"/>
      <c r="Q297" s="232"/>
      <c r="R297" s="232"/>
      <c r="S297" s="232"/>
      <c r="T297" s="232"/>
      <c r="U297" s="232"/>
      <c r="V297" s="232"/>
      <c r="W297" s="232"/>
      <c r="X297" s="232"/>
      <c r="Y297" s="232"/>
      <c r="Z297" s="232"/>
      <c r="AA297" s="232"/>
      <c r="AB297" s="232"/>
      <c r="AC297" s="232"/>
      <c r="AD297" s="232"/>
      <c r="AE297" s="232"/>
      <c r="AF297" s="232"/>
      <c r="AG297" s="232"/>
    </row>
    <row r="298" spans="1:33" x14ac:dyDescent="0.25">
      <c r="B298" s="233" t="s">
        <v>346</v>
      </c>
      <c r="C298" s="234">
        <v>0</v>
      </c>
      <c r="D298" s="234">
        <v>0</v>
      </c>
      <c r="E298" s="234">
        <v>0</v>
      </c>
      <c r="F298" s="234">
        <v>106.42700000000001</v>
      </c>
      <c r="G298" s="234">
        <v>0</v>
      </c>
      <c r="H298" s="234">
        <v>0</v>
      </c>
      <c r="I298" s="234">
        <v>0</v>
      </c>
      <c r="J298" s="234">
        <v>1.5812299999999999</v>
      </c>
      <c r="K298" s="234">
        <v>0</v>
      </c>
      <c r="L298" s="234">
        <v>0</v>
      </c>
      <c r="M298" s="234">
        <v>28.724900000000002</v>
      </c>
      <c r="N298" s="234">
        <v>0</v>
      </c>
      <c r="O298" s="234">
        <v>64.796000000000006</v>
      </c>
      <c r="P298" s="234">
        <v>111.617</v>
      </c>
      <c r="Q298" s="234">
        <v>0</v>
      </c>
      <c r="R298" s="234">
        <v>0</v>
      </c>
      <c r="S298" s="234">
        <v>6.3828500000000004</v>
      </c>
      <c r="T298" s="234">
        <v>0</v>
      </c>
      <c r="U298" s="234">
        <v>0</v>
      </c>
      <c r="V298" s="234">
        <v>10.2464</v>
      </c>
      <c r="W298" s="234">
        <v>10.930999999999999</v>
      </c>
      <c r="X298" s="234">
        <v>0</v>
      </c>
      <c r="Y298" s="234">
        <v>0</v>
      </c>
      <c r="Z298" s="234">
        <v>0</v>
      </c>
      <c r="AA298" s="234">
        <v>0</v>
      </c>
      <c r="AB298" s="234">
        <v>0</v>
      </c>
      <c r="AC298" s="234">
        <v>0</v>
      </c>
      <c r="AD298" s="234">
        <v>0</v>
      </c>
      <c r="AE298" s="234">
        <v>0</v>
      </c>
      <c r="AF298" s="234">
        <v>0</v>
      </c>
      <c r="AG298" s="234">
        <v>340.70638000000002</v>
      </c>
    </row>
    <row r="299" spans="1:33" x14ac:dyDescent="0.25">
      <c r="B299" s="233" t="s">
        <v>347</v>
      </c>
      <c r="C299" s="234">
        <v>0</v>
      </c>
      <c r="D299" s="234">
        <v>0</v>
      </c>
      <c r="E299" s="234">
        <v>0</v>
      </c>
      <c r="F299" s="234">
        <v>0</v>
      </c>
      <c r="G299" s="234">
        <v>0</v>
      </c>
      <c r="H299" s="234">
        <v>0</v>
      </c>
      <c r="I299" s="234">
        <v>0</v>
      </c>
      <c r="J299" s="234">
        <v>0</v>
      </c>
      <c r="K299" s="234">
        <v>0</v>
      </c>
      <c r="L299" s="234">
        <v>0</v>
      </c>
      <c r="M299" s="234">
        <v>18.110600000000002</v>
      </c>
      <c r="N299" s="234">
        <v>0</v>
      </c>
      <c r="O299" s="234">
        <v>0</v>
      </c>
      <c r="P299" s="234">
        <v>10.705</v>
      </c>
      <c r="Q299" s="234">
        <v>0</v>
      </c>
      <c r="R299" s="234">
        <v>0</v>
      </c>
      <c r="S299" s="234">
        <v>0</v>
      </c>
      <c r="T299" s="234">
        <v>0</v>
      </c>
      <c r="U299" s="234">
        <v>0</v>
      </c>
      <c r="V299" s="234">
        <v>0</v>
      </c>
      <c r="W299" s="234">
        <v>0.74243300000000001</v>
      </c>
      <c r="X299" s="234">
        <v>0</v>
      </c>
      <c r="Y299" s="234">
        <v>0</v>
      </c>
      <c r="Z299" s="234">
        <v>0</v>
      </c>
      <c r="AA299" s="234">
        <v>0</v>
      </c>
      <c r="AB299" s="234">
        <v>0</v>
      </c>
      <c r="AC299" s="234">
        <v>0</v>
      </c>
      <c r="AD299" s="234">
        <v>0</v>
      </c>
      <c r="AE299" s="234">
        <v>0</v>
      </c>
      <c r="AF299" s="234">
        <v>0</v>
      </c>
      <c r="AG299" s="234">
        <v>29.558033000000002</v>
      </c>
    </row>
    <row r="300" spans="1:33" x14ac:dyDescent="0.25">
      <c r="B300" s="233" t="s">
        <v>348</v>
      </c>
      <c r="C300" s="234">
        <v>0</v>
      </c>
      <c r="D300" s="234">
        <v>0</v>
      </c>
      <c r="E300" s="234">
        <v>0</v>
      </c>
      <c r="F300" s="234">
        <v>3.1592699999999998</v>
      </c>
      <c r="G300" s="234">
        <v>0</v>
      </c>
      <c r="H300" s="234">
        <v>0</v>
      </c>
      <c r="I300" s="234">
        <v>0</v>
      </c>
      <c r="J300" s="234">
        <v>0</v>
      </c>
      <c r="K300" s="234">
        <v>0</v>
      </c>
      <c r="L300" s="234">
        <v>0</v>
      </c>
      <c r="M300" s="234">
        <v>7.3023300000000004</v>
      </c>
      <c r="N300" s="234">
        <v>0</v>
      </c>
      <c r="O300" s="234">
        <v>0</v>
      </c>
      <c r="P300" s="234">
        <v>6.1840000000000002</v>
      </c>
      <c r="Q300" s="234">
        <v>0</v>
      </c>
      <c r="R300" s="234">
        <v>0</v>
      </c>
      <c r="S300" s="234">
        <v>0</v>
      </c>
      <c r="T300" s="234">
        <v>0</v>
      </c>
      <c r="U300" s="234">
        <v>0</v>
      </c>
      <c r="V300" s="234">
        <v>0</v>
      </c>
      <c r="W300" s="234">
        <v>0.429145</v>
      </c>
      <c r="X300" s="234">
        <v>0</v>
      </c>
      <c r="Y300" s="234">
        <v>0</v>
      </c>
      <c r="Z300" s="234">
        <v>0</v>
      </c>
      <c r="AA300" s="234">
        <v>0</v>
      </c>
      <c r="AB300" s="234">
        <v>0</v>
      </c>
      <c r="AC300" s="234">
        <v>0</v>
      </c>
      <c r="AD300" s="234">
        <v>0</v>
      </c>
      <c r="AE300" s="234">
        <v>0</v>
      </c>
      <c r="AF300" s="234">
        <v>0</v>
      </c>
      <c r="AG300" s="234">
        <v>17.074745</v>
      </c>
    </row>
    <row r="301" spans="1:33" x14ac:dyDescent="0.25">
      <c r="A301" s="230" t="s">
        <v>349</v>
      </c>
      <c r="B301" s="231"/>
      <c r="C301" s="232"/>
      <c r="D301" s="232"/>
      <c r="E301" s="232"/>
      <c r="F301" s="232"/>
      <c r="G301" s="232"/>
      <c r="H301" s="232"/>
      <c r="I301" s="232"/>
      <c r="J301" s="232"/>
      <c r="K301" s="232"/>
      <c r="L301" s="232"/>
      <c r="M301" s="232"/>
      <c r="N301" s="232"/>
      <c r="O301" s="232"/>
      <c r="P301" s="232"/>
      <c r="Q301" s="232"/>
      <c r="R301" s="232"/>
      <c r="S301" s="232"/>
      <c r="T301" s="232"/>
      <c r="U301" s="232"/>
      <c r="V301" s="232"/>
      <c r="W301" s="232"/>
      <c r="X301" s="232"/>
      <c r="Y301" s="232"/>
      <c r="Z301" s="232"/>
      <c r="AA301" s="232"/>
      <c r="AB301" s="232"/>
      <c r="AC301" s="232"/>
      <c r="AD301" s="232"/>
      <c r="AE301" s="232"/>
      <c r="AF301" s="232"/>
      <c r="AG301" s="232"/>
    </row>
    <row r="302" spans="1:33" x14ac:dyDescent="0.25">
      <c r="B302" s="233" t="s">
        <v>350</v>
      </c>
      <c r="C302" s="234">
        <v>0</v>
      </c>
      <c r="D302" s="234">
        <v>0</v>
      </c>
      <c r="E302" s="234">
        <v>0</v>
      </c>
      <c r="F302" s="234">
        <v>0</v>
      </c>
      <c r="G302" s="234">
        <v>0</v>
      </c>
      <c r="H302" s="234">
        <v>0</v>
      </c>
      <c r="I302" s="234">
        <v>0</v>
      </c>
      <c r="J302" s="234">
        <v>0</v>
      </c>
      <c r="K302" s="234">
        <v>0</v>
      </c>
      <c r="L302" s="234">
        <v>0</v>
      </c>
      <c r="M302" s="234">
        <v>0</v>
      </c>
      <c r="N302" s="234">
        <v>0</v>
      </c>
      <c r="O302" s="234">
        <v>0</v>
      </c>
      <c r="P302" s="234">
        <v>0</v>
      </c>
      <c r="Q302" s="234">
        <v>0</v>
      </c>
      <c r="R302" s="234">
        <v>0</v>
      </c>
      <c r="S302" s="234">
        <v>0</v>
      </c>
      <c r="T302" s="234">
        <v>0</v>
      </c>
      <c r="U302" s="234">
        <v>0</v>
      </c>
      <c r="V302" s="234">
        <v>0</v>
      </c>
      <c r="W302" s="234">
        <v>0</v>
      </c>
      <c r="X302" s="234">
        <v>0</v>
      </c>
      <c r="Y302" s="234">
        <v>0</v>
      </c>
      <c r="Z302" s="234">
        <v>0</v>
      </c>
      <c r="AA302" s="234">
        <v>0</v>
      </c>
      <c r="AB302" s="234">
        <v>0</v>
      </c>
      <c r="AC302" s="234">
        <v>0</v>
      </c>
      <c r="AD302" s="234">
        <v>0</v>
      </c>
      <c r="AE302" s="234">
        <v>0</v>
      </c>
      <c r="AF302" s="234">
        <v>0</v>
      </c>
      <c r="AG302" s="234">
        <v>0</v>
      </c>
    </row>
    <row r="303" spans="1:33" x14ac:dyDescent="0.25">
      <c r="A303" s="230" t="s">
        <v>360</v>
      </c>
      <c r="B303" s="231"/>
      <c r="C303" s="232"/>
      <c r="D303" s="232"/>
      <c r="E303" s="232"/>
      <c r="F303" s="232"/>
      <c r="G303" s="232"/>
      <c r="H303" s="232"/>
      <c r="I303" s="232"/>
      <c r="J303" s="232"/>
      <c r="K303" s="232"/>
      <c r="L303" s="232"/>
      <c r="M303" s="232"/>
      <c r="N303" s="232"/>
      <c r="O303" s="232"/>
      <c r="P303" s="232"/>
      <c r="Q303" s="232"/>
      <c r="R303" s="232"/>
      <c r="S303" s="232"/>
      <c r="T303" s="232"/>
      <c r="U303" s="232"/>
      <c r="V303" s="232"/>
      <c r="W303" s="232"/>
      <c r="X303" s="232"/>
      <c r="Y303" s="232"/>
      <c r="Z303" s="232"/>
      <c r="AA303" s="232"/>
      <c r="AB303" s="232"/>
      <c r="AC303" s="232"/>
      <c r="AD303" s="232"/>
      <c r="AE303" s="232"/>
      <c r="AF303" s="232"/>
      <c r="AG303" s="232"/>
    </row>
    <row r="304" spans="1:33" x14ac:dyDescent="0.25">
      <c r="B304" s="233" t="s">
        <v>361</v>
      </c>
      <c r="C304" s="234">
        <v>0</v>
      </c>
      <c r="D304" s="234">
        <v>0</v>
      </c>
      <c r="E304" s="234">
        <v>0</v>
      </c>
      <c r="F304" s="234">
        <v>0</v>
      </c>
      <c r="G304" s="234">
        <v>0</v>
      </c>
      <c r="H304" s="234">
        <v>0</v>
      </c>
      <c r="I304" s="234">
        <v>0</v>
      </c>
      <c r="J304" s="234">
        <v>0</v>
      </c>
      <c r="K304" s="234">
        <v>0</v>
      </c>
      <c r="L304" s="234">
        <v>0</v>
      </c>
      <c r="M304" s="234">
        <v>0</v>
      </c>
      <c r="N304" s="234">
        <v>0</v>
      </c>
      <c r="O304" s="234">
        <v>0</v>
      </c>
      <c r="P304" s="234">
        <v>0</v>
      </c>
      <c r="Q304" s="234">
        <v>0</v>
      </c>
      <c r="R304" s="234">
        <v>0</v>
      </c>
      <c r="S304" s="234">
        <v>0</v>
      </c>
      <c r="T304" s="234">
        <v>0</v>
      </c>
      <c r="U304" s="234">
        <v>0</v>
      </c>
      <c r="V304" s="234">
        <v>0</v>
      </c>
      <c r="W304" s="234">
        <v>0</v>
      </c>
      <c r="X304" s="234">
        <v>0</v>
      </c>
      <c r="Y304" s="234">
        <v>0</v>
      </c>
      <c r="Z304" s="234">
        <v>0</v>
      </c>
      <c r="AA304" s="234">
        <v>0</v>
      </c>
      <c r="AB304" s="234">
        <v>0</v>
      </c>
      <c r="AC304" s="234">
        <v>0</v>
      </c>
      <c r="AD304" s="234">
        <v>0</v>
      </c>
      <c r="AE304" s="234">
        <v>0</v>
      </c>
      <c r="AF304" s="234">
        <v>0</v>
      </c>
      <c r="AG304" s="234">
        <v>0</v>
      </c>
    </row>
    <row r="305" spans="1:33" x14ac:dyDescent="0.25">
      <c r="B305" s="233" t="s">
        <v>353</v>
      </c>
      <c r="C305" s="234">
        <v>0</v>
      </c>
      <c r="D305" s="234">
        <v>0</v>
      </c>
      <c r="E305" s="234">
        <v>0</v>
      </c>
      <c r="F305" s="234">
        <v>0</v>
      </c>
      <c r="G305" s="234">
        <v>0</v>
      </c>
      <c r="H305" s="234">
        <v>0</v>
      </c>
      <c r="I305" s="234">
        <v>0</v>
      </c>
      <c r="J305" s="234">
        <v>0</v>
      </c>
      <c r="K305" s="234">
        <v>0</v>
      </c>
      <c r="L305" s="234">
        <v>0</v>
      </c>
      <c r="M305" s="234">
        <v>0</v>
      </c>
      <c r="N305" s="234">
        <v>0</v>
      </c>
      <c r="O305" s="234">
        <v>0</v>
      </c>
      <c r="P305" s="234">
        <v>0</v>
      </c>
      <c r="Q305" s="234">
        <v>0</v>
      </c>
      <c r="R305" s="234">
        <v>0</v>
      </c>
      <c r="S305" s="234">
        <v>0</v>
      </c>
      <c r="T305" s="234">
        <v>0</v>
      </c>
      <c r="U305" s="234">
        <v>0</v>
      </c>
      <c r="V305" s="234">
        <v>0</v>
      </c>
      <c r="W305" s="234">
        <v>0</v>
      </c>
      <c r="X305" s="234">
        <v>0</v>
      </c>
      <c r="Y305" s="234">
        <v>0</v>
      </c>
      <c r="Z305" s="234">
        <v>0</v>
      </c>
      <c r="AA305" s="234">
        <v>0</v>
      </c>
      <c r="AB305" s="234">
        <v>0</v>
      </c>
      <c r="AC305" s="234">
        <v>0</v>
      </c>
      <c r="AD305" s="234">
        <v>0</v>
      </c>
      <c r="AE305" s="234">
        <v>0</v>
      </c>
      <c r="AF305" s="234">
        <v>0</v>
      </c>
      <c r="AG305" s="234">
        <v>0</v>
      </c>
    </row>
    <row r="306" spans="1:33" x14ac:dyDescent="0.25">
      <c r="B306" s="233" t="s">
        <v>354</v>
      </c>
      <c r="C306" s="234">
        <v>0</v>
      </c>
      <c r="D306" s="234">
        <v>0</v>
      </c>
      <c r="E306" s="234">
        <v>0</v>
      </c>
      <c r="F306" s="234">
        <v>0</v>
      </c>
      <c r="G306" s="234">
        <v>0</v>
      </c>
      <c r="H306" s="234">
        <v>0</v>
      </c>
      <c r="I306" s="234">
        <v>0</v>
      </c>
      <c r="J306" s="234">
        <v>0</v>
      </c>
      <c r="K306" s="234">
        <v>0</v>
      </c>
      <c r="L306" s="234">
        <v>0</v>
      </c>
      <c r="M306" s="234">
        <v>0</v>
      </c>
      <c r="N306" s="234">
        <v>0</v>
      </c>
      <c r="O306" s="234">
        <v>0</v>
      </c>
      <c r="P306" s="234">
        <v>0</v>
      </c>
      <c r="Q306" s="234">
        <v>0</v>
      </c>
      <c r="R306" s="234">
        <v>0</v>
      </c>
      <c r="S306" s="234">
        <v>0</v>
      </c>
      <c r="T306" s="234">
        <v>0</v>
      </c>
      <c r="U306" s="234">
        <v>0</v>
      </c>
      <c r="V306" s="234">
        <v>0</v>
      </c>
      <c r="W306" s="234">
        <v>0</v>
      </c>
      <c r="X306" s="234">
        <v>0</v>
      </c>
      <c r="Y306" s="234">
        <v>0</v>
      </c>
      <c r="Z306" s="234">
        <v>0</v>
      </c>
      <c r="AA306" s="234">
        <v>0</v>
      </c>
      <c r="AB306" s="234">
        <v>0</v>
      </c>
      <c r="AC306" s="234">
        <v>0</v>
      </c>
      <c r="AD306" s="234">
        <v>0</v>
      </c>
      <c r="AE306" s="234">
        <v>0</v>
      </c>
      <c r="AF306" s="234">
        <v>0</v>
      </c>
      <c r="AG306" s="234">
        <v>0</v>
      </c>
    </row>
    <row r="307" spans="1:33" x14ac:dyDescent="0.25">
      <c r="B307" s="233" t="s">
        <v>362</v>
      </c>
      <c r="C307" s="234">
        <v>0</v>
      </c>
      <c r="D307" s="234">
        <v>0</v>
      </c>
      <c r="E307" s="234">
        <v>0</v>
      </c>
      <c r="F307" s="234">
        <v>0</v>
      </c>
      <c r="G307" s="234">
        <v>0</v>
      </c>
      <c r="H307" s="234">
        <v>0</v>
      </c>
      <c r="I307" s="234">
        <v>0</v>
      </c>
      <c r="J307" s="234">
        <v>0</v>
      </c>
      <c r="K307" s="234">
        <v>0</v>
      </c>
      <c r="L307" s="234">
        <v>0</v>
      </c>
      <c r="M307" s="234">
        <v>0</v>
      </c>
      <c r="N307" s="234">
        <v>0</v>
      </c>
      <c r="O307" s="234">
        <v>0</v>
      </c>
      <c r="P307" s="234">
        <v>0</v>
      </c>
      <c r="Q307" s="234">
        <v>0</v>
      </c>
      <c r="R307" s="234">
        <v>0</v>
      </c>
      <c r="S307" s="234">
        <v>0</v>
      </c>
      <c r="T307" s="234">
        <v>0</v>
      </c>
      <c r="U307" s="234">
        <v>0</v>
      </c>
      <c r="V307" s="234">
        <v>0</v>
      </c>
      <c r="W307" s="234">
        <v>0</v>
      </c>
      <c r="X307" s="234">
        <v>0</v>
      </c>
      <c r="Y307" s="234">
        <v>0</v>
      </c>
      <c r="Z307" s="234">
        <v>0</v>
      </c>
      <c r="AA307" s="234">
        <v>0</v>
      </c>
      <c r="AB307" s="234">
        <v>0</v>
      </c>
      <c r="AC307" s="234">
        <v>0</v>
      </c>
      <c r="AD307" s="234">
        <v>0</v>
      </c>
      <c r="AE307" s="234">
        <v>0</v>
      </c>
      <c r="AF307" s="234">
        <v>0</v>
      </c>
      <c r="AG307" s="234">
        <v>0</v>
      </c>
    </row>
    <row r="308" spans="1:33" x14ac:dyDescent="0.25">
      <c r="B308" s="233" t="s">
        <v>355</v>
      </c>
      <c r="C308" s="234">
        <v>0</v>
      </c>
      <c r="D308" s="234">
        <v>0</v>
      </c>
      <c r="E308" s="234">
        <v>0</v>
      </c>
      <c r="F308" s="234">
        <v>0</v>
      </c>
      <c r="G308" s="234">
        <v>0</v>
      </c>
      <c r="H308" s="234">
        <v>0</v>
      </c>
      <c r="I308" s="234">
        <v>0</v>
      </c>
      <c r="J308" s="234">
        <v>0</v>
      </c>
      <c r="K308" s="234">
        <v>0</v>
      </c>
      <c r="L308" s="234">
        <v>0</v>
      </c>
      <c r="M308" s="234">
        <v>0</v>
      </c>
      <c r="N308" s="234">
        <v>0</v>
      </c>
      <c r="O308" s="234">
        <v>0</v>
      </c>
      <c r="P308" s="234">
        <v>0</v>
      </c>
      <c r="Q308" s="234">
        <v>0</v>
      </c>
      <c r="R308" s="234">
        <v>0</v>
      </c>
      <c r="S308" s="234">
        <v>0</v>
      </c>
      <c r="T308" s="234">
        <v>0</v>
      </c>
      <c r="U308" s="234">
        <v>0</v>
      </c>
      <c r="V308" s="234">
        <v>0</v>
      </c>
      <c r="W308" s="234">
        <v>0</v>
      </c>
      <c r="X308" s="234">
        <v>0</v>
      </c>
      <c r="Y308" s="234">
        <v>0</v>
      </c>
      <c r="Z308" s="234">
        <v>0</v>
      </c>
      <c r="AA308" s="234">
        <v>0</v>
      </c>
      <c r="AB308" s="234">
        <v>0</v>
      </c>
      <c r="AC308" s="234">
        <v>0</v>
      </c>
      <c r="AD308" s="234">
        <v>0</v>
      </c>
      <c r="AE308" s="234">
        <v>0</v>
      </c>
      <c r="AF308" s="234">
        <v>0</v>
      </c>
      <c r="AG308" s="234">
        <v>0</v>
      </c>
    </row>
    <row r="309" spans="1:33" x14ac:dyDescent="0.25">
      <c r="B309" s="233" t="s">
        <v>356</v>
      </c>
      <c r="C309" s="234">
        <v>0</v>
      </c>
      <c r="D309" s="234">
        <v>0</v>
      </c>
      <c r="E309" s="234">
        <v>0</v>
      </c>
      <c r="F309" s="234">
        <v>0</v>
      </c>
      <c r="G309" s="234">
        <v>0</v>
      </c>
      <c r="H309" s="234">
        <v>0</v>
      </c>
      <c r="I309" s="234">
        <v>0</v>
      </c>
      <c r="J309" s="234">
        <v>0</v>
      </c>
      <c r="K309" s="234">
        <v>0</v>
      </c>
      <c r="L309" s="234">
        <v>0</v>
      </c>
      <c r="M309" s="234">
        <v>0</v>
      </c>
      <c r="N309" s="234">
        <v>0</v>
      </c>
      <c r="O309" s="234">
        <v>0</v>
      </c>
      <c r="P309" s="234">
        <v>0</v>
      </c>
      <c r="Q309" s="234">
        <v>0</v>
      </c>
      <c r="R309" s="234">
        <v>0</v>
      </c>
      <c r="S309" s="234">
        <v>0</v>
      </c>
      <c r="T309" s="234">
        <v>0</v>
      </c>
      <c r="U309" s="234">
        <v>0</v>
      </c>
      <c r="V309" s="234">
        <v>0</v>
      </c>
      <c r="W309" s="234">
        <v>0</v>
      </c>
      <c r="X309" s="234">
        <v>0</v>
      </c>
      <c r="Y309" s="234">
        <v>0</v>
      </c>
      <c r="Z309" s="234">
        <v>0</v>
      </c>
      <c r="AA309" s="234">
        <v>0</v>
      </c>
      <c r="AB309" s="234">
        <v>0</v>
      </c>
      <c r="AC309" s="234">
        <v>0</v>
      </c>
      <c r="AD309" s="234">
        <v>0</v>
      </c>
      <c r="AE309" s="234">
        <v>0</v>
      </c>
      <c r="AF309" s="234">
        <v>0</v>
      </c>
      <c r="AG309" s="234">
        <v>0</v>
      </c>
    </row>
    <row r="310" spans="1:33" x14ac:dyDescent="0.25">
      <c r="B310" s="233" t="s">
        <v>357</v>
      </c>
      <c r="C310" s="234">
        <v>0</v>
      </c>
      <c r="D310" s="234">
        <v>0</v>
      </c>
      <c r="E310" s="234">
        <v>0</v>
      </c>
      <c r="F310" s="234">
        <v>0</v>
      </c>
      <c r="G310" s="234">
        <v>0</v>
      </c>
      <c r="H310" s="234">
        <v>0</v>
      </c>
      <c r="I310" s="234">
        <v>0</v>
      </c>
      <c r="J310" s="234">
        <v>0</v>
      </c>
      <c r="K310" s="234">
        <v>0</v>
      </c>
      <c r="L310" s="234">
        <v>0</v>
      </c>
      <c r="M310" s="234">
        <v>0</v>
      </c>
      <c r="N310" s="234">
        <v>0</v>
      </c>
      <c r="O310" s="234">
        <v>0</v>
      </c>
      <c r="P310" s="234">
        <v>0</v>
      </c>
      <c r="Q310" s="234">
        <v>0</v>
      </c>
      <c r="R310" s="234">
        <v>0</v>
      </c>
      <c r="S310" s="234">
        <v>0</v>
      </c>
      <c r="T310" s="234">
        <v>0</v>
      </c>
      <c r="U310" s="234">
        <v>0</v>
      </c>
      <c r="V310" s="234">
        <v>0</v>
      </c>
      <c r="W310" s="234">
        <v>0</v>
      </c>
      <c r="X310" s="234">
        <v>0</v>
      </c>
      <c r="Y310" s="234">
        <v>0</v>
      </c>
      <c r="Z310" s="234">
        <v>0</v>
      </c>
      <c r="AA310" s="234">
        <v>0</v>
      </c>
      <c r="AB310" s="234">
        <v>0</v>
      </c>
      <c r="AC310" s="234">
        <v>0</v>
      </c>
      <c r="AD310" s="234">
        <v>0</v>
      </c>
      <c r="AE310" s="234">
        <v>0</v>
      </c>
      <c r="AF310" s="234">
        <v>0</v>
      </c>
      <c r="AG310" s="234">
        <v>0</v>
      </c>
    </row>
    <row r="311" spans="1:33" x14ac:dyDescent="0.25">
      <c r="B311" s="233" t="s">
        <v>358</v>
      </c>
      <c r="C311" s="234">
        <v>0</v>
      </c>
      <c r="D311" s="234">
        <v>0</v>
      </c>
      <c r="E311" s="234">
        <v>0</v>
      </c>
      <c r="F311" s="234">
        <v>0</v>
      </c>
      <c r="G311" s="234">
        <v>0</v>
      </c>
      <c r="H311" s="234">
        <v>0</v>
      </c>
      <c r="I311" s="234">
        <v>0</v>
      </c>
      <c r="J311" s="234">
        <v>0</v>
      </c>
      <c r="K311" s="234">
        <v>0</v>
      </c>
      <c r="L311" s="234">
        <v>0</v>
      </c>
      <c r="M311" s="234">
        <v>0</v>
      </c>
      <c r="N311" s="234">
        <v>0</v>
      </c>
      <c r="O311" s="234">
        <v>0</v>
      </c>
      <c r="P311" s="234">
        <v>0</v>
      </c>
      <c r="Q311" s="234">
        <v>0</v>
      </c>
      <c r="R311" s="234">
        <v>0</v>
      </c>
      <c r="S311" s="234">
        <v>0</v>
      </c>
      <c r="T311" s="234">
        <v>0</v>
      </c>
      <c r="U311" s="234">
        <v>0</v>
      </c>
      <c r="V311" s="234">
        <v>0</v>
      </c>
      <c r="W311" s="234">
        <v>0</v>
      </c>
      <c r="X311" s="234">
        <v>0</v>
      </c>
      <c r="Y311" s="234">
        <v>0</v>
      </c>
      <c r="Z311" s="234">
        <v>0</v>
      </c>
      <c r="AA311" s="234">
        <v>0</v>
      </c>
      <c r="AB311" s="234">
        <v>0</v>
      </c>
      <c r="AC311" s="234">
        <v>0</v>
      </c>
      <c r="AD311" s="234">
        <v>0</v>
      </c>
      <c r="AE311" s="234">
        <v>0</v>
      </c>
      <c r="AF311" s="234">
        <v>0</v>
      </c>
      <c r="AG311" s="234">
        <v>0</v>
      </c>
    </row>
    <row r="312" spans="1:33" x14ac:dyDescent="0.25">
      <c r="B312" s="233" t="s">
        <v>363</v>
      </c>
      <c r="C312" s="234">
        <v>0</v>
      </c>
      <c r="D312" s="234">
        <v>0</v>
      </c>
      <c r="E312" s="234">
        <v>0</v>
      </c>
      <c r="F312" s="234">
        <v>0</v>
      </c>
      <c r="G312" s="234">
        <v>0</v>
      </c>
      <c r="H312" s="234">
        <v>0</v>
      </c>
      <c r="I312" s="234">
        <v>0</v>
      </c>
      <c r="J312" s="234">
        <v>0</v>
      </c>
      <c r="K312" s="234">
        <v>0</v>
      </c>
      <c r="L312" s="234">
        <v>0</v>
      </c>
      <c r="M312" s="234">
        <v>0</v>
      </c>
      <c r="N312" s="234">
        <v>0</v>
      </c>
      <c r="O312" s="234">
        <v>0</v>
      </c>
      <c r="P312" s="234">
        <v>0</v>
      </c>
      <c r="Q312" s="234">
        <v>0</v>
      </c>
      <c r="R312" s="234">
        <v>0</v>
      </c>
      <c r="S312" s="234">
        <v>0</v>
      </c>
      <c r="T312" s="234">
        <v>0</v>
      </c>
      <c r="U312" s="234">
        <v>0</v>
      </c>
      <c r="V312" s="234">
        <v>0</v>
      </c>
      <c r="W312" s="234">
        <v>0</v>
      </c>
      <c r="X312" s="234">
        <v>0</v>
      </c>
      <c r="Y312" s="234">
        <v>0</v>
      </c>
      <c r="Z312" s="234">
        <v>0</v>
      </c>
      <c r="AA312" s="234">
        <v>0</v>
      </c>
      <c r="AB312" s="234">
        <v>0</v>
      </c>
      <c r="AC312" s="234">
        <v>0</v>
      </c>
      <c r="AD312" s="234">
        <v>0</v>
      </c>
      <c r="AE312" s="234">
        <v>0</v>
      </c>
      <c r="AF312" s="234">
        <v>0</v>
      </c>
      <c r="AG312" s="234">
        <v>0</v>
      </c>
    </row>
    <row r="313" spans="1:33" x14ac:dyDescent="0.25">
      <c r="B313" s="233" t="s">
        <v>359</v>
      </c>
      <c r="C313" s="234">
        <v>0</v>
      </c>
      <c r="D313" s="234">
        <v>0</v>
      </c>
      <c r="E313" s="234">
        <v>0</v>
      </c>
      <c r="F313" s="234">
        <v>0</v>
      </c>
      <c r="G313" s="234">
        <v>0</v>
      </c>
      <c r="H313" s="234">
        <v>0</v>
      </c>
      <c r="I313" s="234">
        <v>0</v>
      </c>
      <c r="J313" s="234">
        <v>0</v>
      </c>
      <c r="K313" s="234">
        <v>0</v>
      </c>
      <c r="L313" s="234">
        <v>0</v>
      </c>
      <c r="M313" s="234">
        <v>0</v>
      </c>
      <c r="N313" s="234">
        <v>0</v>
      </c>
      <c r="O313" s="234">
        <v>0</v>
      </c>
      <c r="P313" s="234">
        <v>0</v>
      </c>
      <c r="Q313" s="234">
        <v>0</v>
      </c>
      <c r="R313" s="234">
        <v>0</v>
      </c>
      <c r="S313" s="234">
        <v>0</v>
      </c>
      <c r="T313" s="234">
        <v>0</v>
      </c>
      <c r="U313" s="234">
        <v>0</v>
      </c>
      <c r="V313" s="234">
        <v>0</v>
      </c>
      <c r="W313" s="234">
        <v>0</v>
      </c>
      <c r="X313" s="234">
        <v>0</v>
      </c>
      <c r="Y313" s="234">
        <v>0</v>
      </c>
      <c r="Z313" s="234">
        <v>0</v>
      </c>
      <c r="AA313" s="234">
        <v>0</v>
      </c>
      <c r="AB313" s="234">
        <v>0</v>
      </c>
      <c r="AC313" s="234">
        <v>0</v>
      </c>
      <c r="AD313" s="234">
        <v>0</v>
      </c>
      <c r="AE313" s="234">
        <v>0</v>
      </c>
      <c r="AF313" s="234">
        <v>0</v>
      </c>
      <c r="AG313" s="234">
        <v>0</v>
      </c>
    </row>
    <row r="314" spans="1:33" x14ac:dyDescent="0.25">
      <c r="A314" s="230" t="s">
        <v>364</v>
      </c>
      <c r="B314" s="231"/>
      <c r="C314" s="232"/>
      <c r="D314" s="232"/>
      <c r="E314" s="232"/>
      <c r="F314" s="232"/>
      <c r="G314" s="232"/>
      <c r="H314" s="232"/>
      <c r="I314" s="232"/>
      <c r="J314" s="232"/>
      <c r="K314" s="232"/>
      <c r="L314" s="232"/>
      <c r="M314" s="232"/>
      <c r="N314" s="232"/>
      <c r="O314" s="232"/>
      <c r="P314" s="232"/>
      <c r="Q314" s="232"/>
      <c r="R314" s="232"/>
      <c r="S314" s="232"/>
      <c r="T314" s="232"/>
      <c r="U314" s="232"/>
      <c r="V314" s="232"/>
      <c r="W314" s="232"/>
      <c r="X314" s="232"/>
      <c r="Y314" s="232"/>
      <c r="Z314" s="232"/>
      <c r="AA314" s="232"/>
      <c r="AB314" s="232"/>
      <c r="AC314" s="232"/>
      <c r="AD314" s="232"/>
      <c r="AE314" s="232"/>
      <c r="AF314" s="232"/>
      <c r="AG314" s="232"/>
    </row>
    <row r="315" spans="1:33" x14ac:dyDescent="0.25">
      <c r="B315" s="233" t="s">
        <v>365</v>
      </c>
      <c r="C315" s="234">
        <v>0</v>
      </c>
      <c r="D315" s="234">
        <v>0</v>
      </c>
      <c r="E315" s="234">
        <v>0</v>
      </c>
      <c r="F315" s="234">
        <v>0</v>
      </c>
      <c r="G315" s="234">
        <v>0</v>
      </c>
      <c r="H315" s="234">
        <v>0</v>
      </c>
      <c r="I315" s="234">
        <v>0</v>
      </c>
      <c r="J315" s="234">
        <v>0</v>
      </c>
      <c r="K315" s="234">
        <v>0</v>
      </c>
      <c r="L315" s="234">
        <v>0</v>
      </c>
      <c r="M315" s="234">
        <v>0</v>
      </c>
      <c r="N315" s="234">
        <v>0</v>
      </c>
      <c r="O315" s="234">
        <v>0</v>
      </c>
      <c r="P315" s="234">
        <v>0</v>
      </c>
      <c r="Q315" s="234">
        <v>0</v>
      </c>
      <c r="R315" s="234">
        <v>0</v>
      </c>
      <c r="S315" s="234">
        <v>0</v>
      </c>
      <c r="T315" s="234">
        <v>0</v>
      </c>
      <c r="U315" s="234">
        <v>0</v>
      </c>
      <c r="V315" s="234">
        <v>0</v>
      </c>
      <c r="W315" s="234">
        <v>0.11061</v>
      </c>
      <c r="X315" s="234">
        <v>0</v>
      </c>
      <c r="Y315" s="234">
        <v>0</v>
      </c>
      <c r="Z315" s="234">
        <v>0</v>
      </c>
      <c r="AA315" s="234">
        <v>0</v>
      </c>
      <c r="AB315" s="234">
        <v>0</v>
      </c>
      <c r="AC315" s="234">
        <v>0</v>
      </c>
      <c r="AD315" s="234">
        <v>0</v>
      </c>
      <c r="AE315" s="234">
        <v>0</v>
      </c>
      <c r="AF315" s="234">
        <v>5.4047099999999997</v>
      </c>
      <c r="AG315" s="234">
        <v>5.51532</v>
      </c>
    </row>
    <row r="316" spans="1:33" x14ac:dyDescent="0.25">
      <c r="B316" s="233" t="s">
        <v>366</v>
      </c>
      <c r="C316" s="234">
        <v>0</v>
      </c>
      <c r="D316" s="234">
        <v>0</v>
      </c>
      <c r="E316" s="234">
        <v>0</v>
      </c>
      <c r="F316" s="234">
        <v>0</v>
      </c>
      <c r="G316" s="234">
        <v>0</v>
      </c>
      <c r="H316" s="234">
        <v>0</v>
      </c>
      <c r="I316" s="234">
        <v>0</v>
      </c>
      <c r="J316" s="234">
        <v>0.186</v>
      </c>
      <c r="K316" s="234">
        <v>0</v>
      </c>
      <c r="L316" s="234">
        <v>0</v>
      </c>
      <c r="M316" s="234">
        <v>54.726999999999997</v>
      </c>
      <c r="N316" s="234">
        <v>0</v>
      </c>
      <c r="O316" s="234">
        <v>0</v>
      </c>
      <c r="P316" s="234">
        <v>7.4320000000000004</v>
      </c>
      <c r="Q316" s="234">
        <v>0</v>
      </c>
      <c r="R316" s="234">
        <v>0</v>
      </c>
      <c r="S316" s="234">
        <v>0</v>
      </c>
      <c r="T316" s="234">
        <v>0</v>
      </c>
      <c r="U316" s="234">
        <v>0</v>
      </c>
      <c r="V316" s="234">
        <v>0</v>
      </c>
      <c r="W316" s="234">
        <v>1.3191600000000001</v>
      </c>
      <c r="X316" s="234">
        <v>1.802</v>
      </c>
      <c r="Y316" s="234">
        <v>1.407</v>
      </c>
      <c r="Z316" s="234">
        <v>0</v>
      </c>
      <c r="AA316" s="234">
        <v>0</v>
      </c>
      <c r="AB316" s="234">
        <v>0</v>
      </c>
      <c r="AC316" s="234">
        <v>0</v>
      </c>
      <c r="AD316" s="234">
        <v>0.96499999999999997</v>
      </c>
      <c r="AE316" s="234">
        <v>0</v>
      </c>
      <c r="AF316" s="234">
        <v>0</v>
      </c>
      <c r="AG316" s="234">
        <v>67.838160000000002</v>
      </c>
    </row>
    <row r="317" spans="1:33" x14ac:dyDescent="0.25">
      <c r="A317" s="230" t="s">
        <v>367</v>
      </c>
      <c r="B317" s="231"/>
      <c r="C317" s="232"/>
      <c r="D317" s="232"/>
      <c r="E317" s="232"/>
      <c r="F317" s="232"/>
      <c r="G317" s="232"/>
      <c r="H317" s="232"/>
      <c r="I317" s="232"/>
      <c r="J317" s="232"/>
      <c r="K317" s="232"/>
      <c r="L317" s="232"/>
      <c r="M317" s="232"/>
      <c r="N317" s="232"/>
      <c r="O317" s="232"/>
      <c r="P317" s="232"/>
      <c r="Q317" s="232"/>
      <c r="R317" s="232"/>
      <c r="S317" s="232"/>
      <c r="T317" s="232"/>
      <c r="U317" s="232"/>
      <c r="V317" s="232"/>
      <c r="W317" s="232"/>
      <c r="X317" s="232"/>
      <c r="Y317" s="232"/>
      <c r="Z317" s="232"/>
      <c r="AA317" s="232"/>
      <c r="AB317" s="232"/>
      <c r="AC317" s="232"/>
      <c r="AD317" s="232"/>
      <c r="AE317" s="232"/>
      <c r="AF317" s="232"/>
      <c r="AG317" s="232"/>
    </row>
    <row r="318" spans="1:33" x14ac:dyDescent="0.25">
      <c r="B318" s="233" t="s">
        <v>368</v>
      </c>
      <c r="C318" s="234">
        <v>0</v>
      </c>
      <c r="D318" s="234">
        <v>0</v>
      </c>
      <c r="E318" s="234">
        <v>0</v>
      </c>
      <c r="F318" s="234">
        <v>0</v>
      </c>
      <c r="G318" s="234">
        <v>0</v>
      </c>
      <c r="H318" s="234">
        <v>0</v>
      </c>
      <c r="I318" s="234">
        <v>0</v>
      </c>
      <c r="J318" s="234">
        <v>0.1</v>
      </c>
      <c r="K318" s="234">
        <v>0</v>
      </c>
      <c r="L318" s="234">
        <v>0</v>
      </c>
      <c r="M318" s="234">
        <v>0</v>
      </c>
      <c r="N318" s="234">
        <v>0</v>
      </c>
      <c r="O318" s="234">
        <v>0</v>
      </c>
      <c r="P318" s="234">
        <v>0</v>
      </c>
      <c r="Q318" s="234">
        <v>0</v>
      </c>
      <c r="R318" s="234">
        <v>0</v>
      </c>
      <c r="S318" s="234">
        <v>6</v>
      </c>
      <c r="T318" s="234">
        <v>0</v>
      </c>
      <c r="U318" s="234">
        <v>0</v>
      </c>
      <c r="V318" s="234">
        <v>0</v>
      </c>
      <c r="W318" s="234">
        <v>0.12</v>
      </c>
      <c r="X318" s="234">
        <v>0</v>
      </c>
      <c r="Y318" s="234">
        <v>0</v>
      </c>
      <c r="Z318" s="234">
        <v>0</v>
      </c>
      <c r="AA318" s="234">
        <v>0</v>
      </c>
      <c r="AB318" s="234">
        <v>0</v>
      </c>
      <c r="AC318" s="234">
        <v>0</v>
      </c>
      <c r="AD318" s="234">
        <v>0</v>
      </c>
      <c r="AE318" s="234">
        <v>0</v>
      </c>
      <c r="AF318" s="234">
        <v>0</v>
      </c>
      <c r="AG318" s="234">
        <v>6.22</v>
      </c>
    </row>
    <row r="319" spans="1:33" x14ac:dyDescent="0.25">
      <c r="B319" s="233" t="s">
        <v>369</v>
      </c>
      <c r="C319" s="234">
        <v>0</v>
      </c>
      <c r="D319" s="234">
        <v>0</v>
      </c>
      <c r="E319" s="234">
        <v>0</v>
      </c>
      <c r="F319" s="234">
        <v>10.5108</v>
      </c>
      <c r="G319" s="234">
        <v>0</v>
      </c>
      <c r="H319" s="234">
        <v>0.6</v>
      </c>
      <c r="I319" s="234">
        <v>0</v>
      </c>
      <c r="J319" s="234">
        <v>2.7185600000000001</v>
      </c>
      <c r="K319" s="234">
        <v>0</v>
      </c>
      <c r="L319" s="234">
        <v>0</v>
      </c>
      <c r="M319" s="234">
        <v>31.145900000000001</v>
      </c>
      <c r="N319" s="234">
        <v>0</v>
      </c>
      <c r="O319" s="234">
        <v>70.4024</v>
      </c>
      <c r="P319" s="234">
        <v>20.100000000000001</v>
      </c>
      <c r="Q319" s="234">
        <v>0</v>
      </c>
      <c r="R319" s="234">
        <v>0</v>
      </c>
      <c r="S319" s="234">
        <v>23.824200000000001</v>
      </c>
      <c r="T319" s="234">
        <v>0</v>
      </c>
      <c r="U319" s="234">
        <v>0</v>
      </c>
      <c r="V319" s="234">
        <v>0</v>
      </c>
      <c r="W319" s="234">
        <v>3.819</v>
      </c>
      <c r="X319" s="234">
        <v>0</v>
      </c>
      <c r="Y319" s="234">
        <v>0</v>
      </c>
      <c r="Z319" s="234">
        <v>0</v>
      </c>
      <c r="AA319" s="234">
        <v>0</v>
      </c>
      <c r="AB319" s="234">
        <v>0</v>
      </c>
      <c r="AC319" s="234">
        <v>0</v>
      </c>
      <c r="AD319" s="234">
        <v>0</v>
      </c>
      <c r="AE319" s="234">
        <v>0</v>
      </c>
      <c r="AF319" s="234">
        <v>4</v>
      </c>
      <c r="AG319" s="234">
        <v>167.12085999999996</v>
      </c>
    </row>
    <row r="320" spans="1:33" x14ac:dyDescent="0.25">
      <c r="A320" s="230" t="s">
        <v>370</v>
      </c>
      <c r="B320" s="231"/>
      <c r="C320" s="232"/>
      <c r="D320" s="232"/>
      <c r="E320" s="232"/>
      <c r="F320" s="232"/>
      <c r="G320" s="232"/>
      <c r="H320" s="232"/>
      <c r="I320" s="232"/>
      <c r="J320" s="232"/>
      <c r="K320" s="232"/>
      <c r="L320" s="232"/>
      <c r="M320" s="232"/>
      <c r="N320" s="232"/>
      <c r="O320" s="232"/>
      <c r="P320" s="232"/>
      <c r="Q320" s="232"/>
      <c r="R320" s="232"/>
      <c r="S320" s="232"/>
      <c r="T320" s="232"/>
      <c r="U320" s="232"/>
      <c r="V320" s="232"/>
      <c r="W320" s="232"/>
      <c r="X320" s="232"/>
      <c r="Y320" s="232"/>
      <c r="Z320" s="232"/>
      <c r="AA320" s="232"/>
      <c r="AB320" s="232"/>
      <c r="AC320" s="232"/>
      <c r="AD320" s="232"/>
      <c r="AE320" s="232"/>
      <c r="AF320" s="232"/>
      <c r="AG320" s="232"/>
    </row>
    <row r="321" spans="1:33" x14ac:dyDescent="0.25">
      <c r="B321" s="233" t="s">
        <v>371</v>
      </c>
      <c r="C321" s="234">
        <v>0</v>
      </c>
      <c r="D321" s="234">
        <v>0</v>
      </c>
      <c r="E321" s="234">
        <v>0</v>
      </c>
      <c r="F321" s="234">
        <v>0</v>
      </c>
      <c r="G321" s="234">
        <v>0</v>
      </c>
      <c r="H321" s="234">
        <v>0</v>
      </c>
      <c r="I321" s="234">
        <v>0</v>
      </c>
      <c r="J321" s="234">
        <v>1.1000000000000001</v>
      </c>
      <c r="K321" s="234">
        <v>0</v>
      </c>
      <c r="L321" s="234">
        <v>0</v>
      </c>
      <c r="M321" s="234">
        <v>0</v>
      </c>
      <c r="N321" s="234">
        <v>0</v>
      </c>
      <c r="O321" s="234">
        <v>0</v>
      </c>
      <c r="P321" s="234">
        <v>0</v>
      </c>
      <c r="Q321" s="234">
        <v>0</v>
      </c>
      <c r="R321" s="234">
        <v>0</v>
      </c>
      <c r="S321" s="234">
        <v>15.2</v>
      </c>
      <c r="T321" s="234">
        <v>0</v>
      </c>
      <c r="U321" s="234">
        <v>0</v>
      </c>
      <c r="V321" s="234">
        <v>0</v>
      </c>
      <c r="W321" s="234">
        <v>0.435</v>
      </c>
      <c r="X321" s="234">
        <v>0</v>
      </c>
      <c r="Y321" s="234">
        <v>1.4</v>
      </c>
      <c r="Z321" s="234">
        <v>0</v>
      </c>
      <c r="AA321" s="234">
        <v>0</v>
      </c>
      <c r="AB321" s="234">
        <v>0</v>
      </c>
      <c r="AC321" s="234">
        <v>0</v>
      </c>
      <c r="AD321" s="234">
        <v>0</v>
      </c>
      <c r="AE321" s="234">
        <v>0</v>
      </c>
      <c r="AF321" s="234">
        <v>0</v>
      </c>
      <c r="AG321" s="234">
        <v>18.134999999999998</v>
      </c>
    </row>
    <row r="322" spans="1:33" x14ac:dyDescent="0.25">
      <c r="A322" s="230" t="s">
        <v>372</v>
      </c>
      <c r="B322" s="231"/>
      <c r="C322" s="232"/>
      <c r="D322" s="232"/>
      <c r="E322" s="232"/>
      <c r="F322" s="232"/>
      <c r="G322" s="232"/>
      <c r="H322" s="232"/>
      <c r="I322" s="232"/>
      <c r="J322" s="232"/>
      <c r="K322" s="232"/>
      <c r="L322" s="232"/>
      <c r="M322" s="232"/>
      <c r="N322" s="232"/>
      <c r="O322" s="232"/>
      <c r="P322" s="232"/>
      <c r="Q322" s="232"/>
      <c r="R322" s="232"/>
      <c r="S322" s="232"/>
      <c r="T322" s="232"/>
      <c r="U322" s="232"/>
      <c r="V322" s="232"/>
      <c r="W322" s="232"/>
      <c r="X322" s="232"/>
      <c r="Y322" s="232"/>
      <c r="Z322" s="232"/>
      <c r="AA322" s="232"/>
      <c r="AB322" s="232"/>
      <c r="AC322" s="232"/>
      <c r="AD322" s="232"/>
      <c r="AE322" s="232"/>
      <c r="AF322" s="232"/>
      <c r="AG322" s="232"/>
    </row>
    <row r="323" spans="1:33" x14ac:dyDescent="0.25">
      <c r="B323" s="233" t="s">
        <v>373</v>
      </c>
      <c r="C323" s="234">
        <v>0</v>
      </c>
      <c r="D323" s="234">
        <v>0</v>
      </c>
      <c r="E323" s="234">
        <v>0</v>
      </c>
      <c r="F323" s="234">
        <v>0</v>
      </c>
      <c r="G323" s="25">
        <v>5.0010000000000003</v>
      </c>
      <c r="H323" s="234">
        <v>0</v>
      </c>
      <c r="I323" s="234">
        <v>0</v>
      </c>
      <c r="J323" s="25">
        <v>0.60099999999999998</v>
      </c>
      <c r="K323" s="234">
        <v>0</v>
      </c>
      <c r="L323" s="25">
        <v>3.9929999999999999</v>
      </c>
      <c r="M323" s="234">
        <v>0</v>
      </c>
      <c r="N323" s="234">
        <v>0</v>
      </c>
      <c r="O323" s="234">
        <v>0</v>
      </c>
      <c r="P323" s="234">
        <v>0</v>
      </c>
      <c r="Q323" s="234">
        <v>3.1E-2</v>
      </c>
      <c r="R323" s="234">
        <v>0</v>
      </c>
      <c r="S323" s="234">
        <v>0</v>
      </c>
      <c r="T323" s="234">
        <v>0</v>
      </c>
      <c r="U323" s="25">
        <v>3.694</v>
      </c>
      <c r="V323" s="234">
        <v>0</v>
      </c>
      <c r="W323" s="234">
        <v>15.573</v>
      </c>
      <c r="X323" s="234">
        <v>0</v>
      </c>
      <c r="Y323" s="234">
        <v>0</v>
      </c>
      <c r="Z323" s="25">
        <v>147.01</v>
      </c>
      <c r="AA323" s="234">
        <v>161.93700000000001</v>
      </c>
      <c r="AB323" s="234">
        <v>312.74599999999998</v>
      </c>
      <c r="AC323" s="234">
        <v>0</v>
      </c>
      <c r="AD323" s="234">
        <v>0</v>
      </c>
      <c r="AE323" s="234">
        <v>0</v>
      </c>
      <c r="AF323" s="234">
        <v>0</v>
      </c>
      <c r="AG323" s="345">
        <f>SUM(C323:AF323)</f>
        <v>650.58600000000001</v>
      </c>
    </row>
    <row r="324" spans="1:33" x14ac:dyDescent="0.25">
      <c r="A324" s="230" t="s">
        <v>374</v>
      </c>
      <c r="B324" s="231"/>
      <c r="C324" s="232"/>
      <c r="D324" s="232"/>
      <c r="E324" s="232"/>
      <c r="F324" s="232"/>
      <c r="G324" s="232"/>
      <c r="H324" s="232"/>
      <c r="I324" s="232"/>
      <c r="J324" s="232"/>
      <c r="K324" s="232"/>
      <c r="L324" s="232"/>
      <c r="M324" s="232"/>
      <c r="N324" s="232"/>
      <c r="O324" s="232"/>
      <c r="P324" s="232"/>
      <c r="Q324" s="232"/>
      <c r="R324" s="232"/>
      <c r="S324" s="232"/>
      <c r="T324" s="232"/>
      <c r="U324" s="232"/>
      <c r="V324" s="232"/>
      <c r="W324" s="232"/>
      <c r="X324" s="232"/>
      <c r="Y324" s="232"/>
      <c r="Z324" s="232"/>
      <c r="AA324" s="232"/>
      <c r="AB324" s="232"/>
      <c r="AC324" s="232"/>
      <c r="AD324" s="232"/>
      <c r="AE324" s="232"/>
      <c r="AF324" s="232"/>
      <c r="AG324" s="232"/>
    </row>
    <row r="325" spans="1:33" x14ac:dyDescent="0.25">
      <c r="B325" s="233" t="s">
        <v>375</v>
      </c>
      <c r="C325" s="234">
        <v>0</v>
      </c>
      <c r="D325" s="234">
        <v>0</v>
      </c>
      <c r="E325" s="234">
        <v>0</v>
      </c>
      <c r="F325" s="234">
        <v>0</v>
      </c>
      <c r="G325" s="234">
        <v>0</v>
      </c>
      <c r="H325" s="234">
        <v>0</v>
      </c>
      <c r="I325" s="234">
        <v>0</v>
      </c>
      <c r="J325" s="234">
        <v>2E-3</v>
      </c>
      <c r="K325" s="234">
        <v>0</v>
      </c>
      <c r="L325" s="234">
        <v>0</v>
      </c>
      <c r="M325" s="234">
        <v>0</v>
      </c>
      <c r="N325" s="234">
        <v>0</v>
      </c>
      <c r="O325" s="234">
        <v>0</v>
      </c>
      <c r="P325" s="234">
        <v>0</v>
      </c>
      <c r="Q325" s="234">
        <v>7.4039999999999999</v>
      </c>
      <c r="R325" s="234">
        <v>0</v>
      </c>
      <c r="S325" s="234">
        <v>0</v>
      </c>
      <c r="T325" s="234">
        <v>0</v>
      </c>
      <c r="U325" s="234">
        <v>0</v>
      </c>
      <c r="V325" s="234">
        <v>0</v>
      </c>
      <c r="W325" s="234">
        <v>0.42899999999999999</v>
      </c>
      <c r="X325" s="234">
        <v>0</v>
      </c>
      <c r="Y325" s="234">
        <v>13.124000000000001</v>
      </c>
      <c r="Z325" s="234">
        <v>0</v>
      </c>
      <c r="AA325" s="234">
        <v>0</v>
      </c>
      <c r="AB325" s="234">
        <v>0</v>
      </c>
      <c r="AC325" s="234">
        <v>0</v>
      </c>
      <c r="AD325" s="234">
        <v>0</v>
      </c>
      <c r="AE325" s="234">
        <v>0</v>
      </c>
      <c r="AF325" s="234">
        <v>0</v>
      </c>
      <c r="AG325" s="234">
        <v>20.959</v>
      </c>
    </row>
    <row r="326" spans="1:33" x14ac:dyDescent="0.25">
      <c r="B326" s="233" t="s">
        <v>376</v>
      </c>
      <c r="C326" s="234">
        <v>0</v>
      </c>
      <c r="D326" s="234">
        <v>0</v>
      </c>
      <c r="E326" s="234">
        <v>0</v>
      </c>
      <c r="F326" s="234">
        <v>0</v>
      </c>
      <c r="G326" s="234">
        <v>0</v>
      </c>
      <c r="H326" s="234">
        <v>0</v>
      </c>
      <c r="I326" s="234">
        <v>0.48899999999999999</v>
      </c>
      <c r="J326" s="234">
        <v>0.55200000000000005</v>
      </c>
      <c r="K326" s="234">
        <v>0</v>
      </c>
      <c r="L326" s="234">
        <v>0</v>
      </c>
      <c r="M326" s="234">
        <v>67.4679</v>
      </c>
      <c r="N326" s="234">
        <v>0</v>
      </c>
      <c r="O326" s="234">
        <v>0</v>
      </c>
      <c r="P326" s="234">
        <v>28.539000000000001</v>
      </c>
      <c r="Q326" s="234">
        <v>0</v>
      </c>
      <c r="R326" s="234">
        <v>0</v>
      </c>
      <c r="S326" s="234">
        <v>55.477400000000003</v>
      </c>
      <c r="T326" s="234">
        <v>0</v>
      </c>
      <c r="U326" s="234">
        <v>0</v>
      </c>
      <c r="V326" s="234">
        <v>0</v>
      </c>
      <c r="W326" s="234">
        <v>4.6767500000000002</v>
      </c>
      <c r="X326" s="234">
        <v>0</v>
      </c>
      <c r="Y326" s="234">
        <v>0</v>
      </c>
      <c r="Z326" s="234">
        <v>0</v>
      </c>
      <c r="AA326" s="234">
        <v>0</v>
      </c>
      <c r="AB326" s="234">
        <v>0</v>
      </c>
      <c r="AC326" s="234">
        <v>0</v>
      </c>
      <c r="AD326" s="234">
        <v>0</v>
      </c>
      <c r="AE326" s="234">
        <v>0</v>
      </c>
      <c r="AF326" s="234">
        <v>0</v>
      </c>
      <c r="AG326" s="234">
        <v>157.20205000000001</v>
      </c>
    </row>
    <row r="327" spans="1:33" x14ac:dyDescent="0.25">
      <c r="B327" s="233" t="s">
        <v>377</v>
      </c>
      <c r="C327" s="234">
        <v>0</v>
      </c>
      <c r="D327" s="234">
        <v>0</v>
      </c>
      <c r="E327" s="234">
        <v>0</v>
      </c>
      <c r="F327" s="234">
        <v>0</v>
      </c>
      <c r="G327" s="234">
        <v>0</v>
      </c>
      <c r="H327" s="234">
        <v>0</v>
      </c>
      <c r="I327" s="234">
        <v>0.81499999999999995</v>
      </c>
      <c r="J327" s="234">
        <v>0.51100000000000001</v>
      </c>
      <c r="K327" s="234">
        <v>0</v>
      </c>
      <c r="L327" s="234">
        <v>0</v>
      </c>
      <c r="M327" s="234">
        <v>0</v>
      </c>
      <c r="N327" s="234">
        <v>0</v>
      </c>
      <c r="O327" s="234">
        <v>0</v>
      </c>
      <c r="P327" s="234">
        <v>2.6139999999999999</v>
      </c>
      <c r="Q327" s="234">
        <v>0</v>
      </c>
      <c r="R327" s="234">
        <v>0</v>
      </c>
      <c r="S327" s="234">
        <v>20.489000000000001</v>
      </c>
      <c r="T327" s="234">
        <v>0</v>
      </c>
      <c r="U327" s="234">
        <v>0</v>
      </c>
      <c r="V327" s="234">
        <v>0</v>
      </c>
      <c r="W327" s="234">
        <v>0.55400000000000005</v>
      </c>
      <c r="X327" s="234">
        <v>0</v>
      </c>
      <c r="Y327" s="234">
        <v>0</v>
      </c>
      <c r="Z327" s="234">
        <v>0</v>
      </c>
      <c r="AA327" s="234">
        <v>0</v>
      </c>
      <c r="AB327" s="234">
        <v>0</v>
      </c>
      <c r="AC327" s="234">
        <v>0</v>
      </c>
      <c r="AD327" s="234">
        <v>0</v>
      </c>
      <c r="AE327" s="234">
        <v>0</v>
      </c>
      <c r="AF327" s="234">
        <v>0</v>
      </c>
      <c r="AG327" s="234">
        <v>24.983000000000001</v>
      </c>
    </row>
    <row r="328" spans="1:33" x14ac:dyDescent="0.25">
      <c r="A328" s="230" t="s">
        <v>378</v>
      </c>
      <c r="B328" s="231"/>
      <c r="C328" s="232"/>
      <c r="D328" s="232"/>
      <c r="E328" s="232"/>
      <c r="F328" s="232"/>
      <c r="G328" s="232"/>
      <c r="H328" s="232"/>
      <c r="I328" s="232"/>
      <c r="J328" s="232"/>
      <c r="K328" s="232"/>
      <c r="L328" s="232"/>
      <c r="M328" s="232"/>
      <c r="N328" s="232"/>
      <c r="O328" s="232"/>
      <c r="P328" s="232"/>
      <c r="Q328" s="232"/>
      <c r="R328" s="232"/>
      <c r="S328" s="232"/>
      <c r="T328" s="232"/>
      <c r="U328" s="232"/>
      <c r="V328" s="232"/>
      <c r="W328" s="232"/>
      <c r="X328" s="232"/>
      <c r="Y328" s="232"/>
      <c r="Z328" s="232"/>
      <c r="AA328" s="232"/>
      <c r="AB328" s="232"/>
      <c r="AC328" s="232"/>
      <c r="AD328" s="232"/>
      <c r="AE328" s="232"/>
      <c r="AF328" s="232"/>
      <c r="AG328" s="232"/>
    </row>
    <row r="329" spans="1:33" x14ac:dyDescent="0.25">
      <c r="B329" s="233" t="s">
        <v>379</v>
      </c>
      <c r="C329" s="234">
        <v>0</v>
      </c>
      <c r="D329" s="234">
        <v>0</v>
      </c>
      <c r="E329" s="234">
        <v>0</v>
      </c>
      <c r="F329" s="234">
        <v>0</v>
      </c>
      <c r="G329" s="234">
        <v>0</v>
      </c>
      <c r="H329" s="234">
        <v>0</v>
      </c>
      <c r="I329" s="234">
        <v>0</v>
      </c>
      <c r="J329" s="234">
        <v>0</v>
      </c>
      <c r="K329" s="234">
        <v>0</v>
      </c>
      <c r="L329" s="234">
        <v>0</v>
      </c>
      <c r="M329" s="234">
        <v>0</v>
      </c>
      <c r="N329" s="234">
        <v>0</v>
      </c>
      <c r="O329" s="234">
        <v>0</v>
      </c>
      <c r="P329" s="234">
        <v>0</v>
      </c>
      <c r="Q329" s="234">
        <v>0</v>
      </c>
      <c r="R329" s="234">
        <v>0</v>
      </c>
      <c r="S329" s="234">
        <v>0</v>
      </c>
      <c r="T329" s="234">
        <v>0</v>
      </c>
      <c r="U329" s="234">
        <v>0</v>
      </c>
      <c r="V329" s="234">
        <v>0</v>
      </c>
      <c r="W329" s="234">
        <v>0</v>
      </c>
      <c r="X329" s="234">
        <v>0</v>
      </c>
      <c r="Y329" s="234">
        <v>0</v>
      </c>
      <c r="Z329" s="234">
        <v>0</v>
      </c>
      <c r="AA329" s="234">
        <v>0</v>
      </c>
      <c r="AB329" s="234">
        <v>0</v>
      </c>
      <c r="AC329" s="234">
        <v>0</v>
      </c>
      <c r="AD329" s="234">
        <v>0</v>
      </c>
      <c r="AE329" s="234">
        <v>0</v>
      </c>
      <c r="AF329" s="234">
        <v>0</v>
      </c>
      <c r="AG329" s="234">
        <v>0</v>
      </c>
    </row>
    <row r="330" spans="1:33" x14ac:dyDescent="0.25">
      <c r="A330" s="230" t="s">
        <v>380</v>
      </c>
      <c r="B330" s="231"/>
      <c r="C330" s="232"/>
      <c r="D330" s="232"/>
      <c r="E330" s="232"/>
      <c r="F330" s="232"/>
      <c r="G330" s="232"/>
      <c r="H330" s="232"/>
      <c r="I330" s="232"/>
      <c r="J330" s="232"/>
      <c r="K330" s="232"/>
      <c r="L330" s="232"/>
      <c r="M330" s="232"/>
      <c r="N330" s="232"/>
      <c r="O330" s="232"/>
      <c r="P330" s="232"/>
      <c r="Q330" s="232"/>
      <c r="R330" s="232"/>
      <c r="S330" s="232"/>
      <c r="T330" s="232"/>
      <c r="U330" s="232"/>
      <c r="V330" s="232"/>
      <c r="W330" s="232"/>
      <c r="X330" s="232"/>
      <c r="Y330" s="232"/>
      <c r="Z330" s="232"/>
      <c r="AA330" s="232"/>
      <c r="AB330" s="232"/>
      <c r="AC330" s="232"/>
      <c r="AD330" s="232"/>
      <c r="AE330" s="232"/>
      <c r="AF330" s="232"/>
      <c r="AG330" s="232"/>
    </row>
    <row r="331" spans="1:33" x14ac:dyDescent="0.25">
      <c r="B331" s="233" t="s">
        <v>381</v>
      </c>
      <c r="C331" s="234">
        <v>0</v>
      </c>
      <c r="D331" s="234">
        <v>117.97799999999999</v>
      </c>
      <c r="E331" s="234">
        <v>0</v>
      </c>
      <c r="F331" s="234">
        <v>0</v>
      </c>
      <c r="G331" s="234">
        <v>0</v>
      </c>
      <c r="H331" s="234">
        <v>0</v>
      </c>
      <c r="I331" s="234">
        <v>0</v>
      </c>
      <c r="J331" s="234">
        <v>0.59876099999999999</v>
      </c>
      <c r="K331" s="234">
        <v>0</v>
      </c>
      <c r="L331" s="234">
        <v>0</v>
      </c>
      <c r="M331" s="234">
        <v>0</v>
      </c>
      <c r="N331" s="234">
        <v>0</v>
      </c>
      <c r="O331" s="234">
        <v>0</v>
      </c>
      <c r="P331" s="234">
        <v>0</v>
      </c>
      <c r="Q331" s="234">
        <v>0</v>
      </c>
      <c r="R331" s="234">
        <v>50.772799999999997</v>
      </c>
      <c r="S331" s="234">
        <v>0</v>
      </c>
      <c r="T331" s="234">
        <v>0</v>
      </c>
      <c r="U331" s="234">
        <v>0</v>
      </c>
      <c r="V331" s="234">
        <v>0</v>
      </c>
      <c r="W331" s="234">
        <v>6.6653200000000004</v>
      </c>
      <c r="X331" s="234">
        <v>0</v>
      </c>
      <c r="Y331" s="234">
        <v>0</v>
      </c>
      <c r="Z331" s="234">
        <v>0</v>
      </c>
      <c r="AA331" s="234">
        <v>0</v>
      </c>
      <c r="AB331" s="234">
        <v>0</v>
      </c>
      <c r="AC331" s="234">
        <v>0</v>
      </c>
      <c r="AD331" s="234">
        <v>0</v>
      </c>
      <c r="AE331" s="234">
        <v>0</v>
      </c>
      <c r="AF331" s="234">
        <v>0</v>
      </c>
      <c r="AG331" s="234">
        <v>176.014881</v>
      </c>
    </row>
    <row r="332" spans="1:33" x14ac:dyDescent="0.25">
      <c r="A332" s="230" t="s">
        <v>382</v>
      </c>
      <c r="B332" s="231"/>
      <c r="C332" s="232"/>
      <c r="D332" s="232"/>
      <c r="E332" s="232"/>
      <c r="F332" s="232"/>
      <c r="G332" s="232"/>
      <c r="H332" s="232"/>
      <c r="I332" s="232"/>
      <c r="J332" s="232"/>
      <c r="K332" s="232"/>
      <c r="L332" s="232"/>
      <c r="M332" s="232"/>
      <c r="N332" s="232"/>
      <c r="O332" s="232"/>
      <c r="P332" s="232"/>
      <c r="Q332" s="232"/>
      <c r="R332" s="232"/>
      <c r="S332" s="232"/>
      <c r="T332" s="232"/>
      <c r="U332" s="232"/>
      <c r="V332" s="232"/>
      <c r="W332" s="232"/>
      <c r="X332" s="232"/>
      <c r="Y332" s="232"/>
      <c r="Z332" s="232"/>
      <c r="AA332" s="232"/>
      <c r="AB332" s="232"/>
      <c r="AC332" s="232"/>
      <c r="AD332" s="232"/>
      <c r="AE332" s="232"/>
      <c r="AF332" s="232"/>
      <c r="AG332" s="232"/>
    </row>
    <row r="333" spans="1:33" x14ac:dyDescent="0.25">
      <c r="B333" s="233" t="s">
        <v>383</v>
      </c>
      <c r="C333" s="234">
        <v>0</v>
      </c>
      <c r="D333" s="234">
        <v>0</v>
      </c>
      <c r="E333" s="234">
        <v>0</v>
      </c>
      <c r="F333" s="234">
        <v>0</v>
      </c>
      <c r="G333" s="234">
        <v>0</v>
      </c>
      <c r="H333" s="234">
        <v>0</v>
      </c>
      <c r="I333" s="234">
        <v>0</v>
      </c>
      <c r="J333" s="234">
        <v>0</v>
      </c>
      <c r="K333" s="234">
        <v>0</v>
      </c>
      <c r="L333" s="234">
        <v>0</v>
      </c>
      <c r="M333" s="234">
        <v>0</v>
      </c>
      <c r="N333" s="234">
        <v>0</v>
      </c>
      <c r="O333" s="234">
        <v>0</v>
      </c>
      <c r="P333" s="234">
        <v>0</v>
      </c>
      <c r="Q333" s="234">
        <v>0</v>
      </c>
      <c r="R333" s="234">
        <v>0</v>
      </c>
      <c r="S333" s="234">
        <v>0</v>
      </c>
      <c r="T333" s="234">
        <v>0</v>
      </c>
      <c r="U333" s="234">
        <v>0</v>
      </c>
      <c r="V333" s="234">
        <v>0</v>
      </c>
      <c r="W333" s="234">
        <v>0</v>
      </c>
      <c r="X333" s="234">
        <v>0</v>
      </c>
      <c r="Y333" s="234">
        <v>0</v>
      </c>
      <c r="Z333" s="234">
        <v>0</v>
      </c>
      <c r="AA333" s="234">
        <v>0</v>
      </c>
      <c r="AB333" s="234">
        <v>0</v>
      </c>
      <c r="AC333" s="234">
        <v>0</v>
      </c>
      <c r="AD333" s="234">
        <v>0</v>
      </c>
      <c r="AE333" s="234">
        <v>0</v>
      </c>
      <c r="AF333" s="234">
        <v>0</v>
      </c>
      <c r="AG333" s="234">
        <v>0</v>
      </c>
    </row>
    <row r="334" spans="1:33" x14ac:dyDescent="0.25">
      <c r="B334" s="233" t="s">
        <v>384</v>
      </c>
      <c r="C334" s="234">
        <v>0</v>
      </c>
      <c r="D334" s="234">
        <v>0</v>
      </c>
      <c r="E334" s="234">
        <v>0</v>
      </c>
      <c r="F334" s="234">
        <v>0</v>
      </c>
      <c r="G334" s="234">
        <v>0</v>
      </c>
      <c r="H334" s="234">
        <v>0</v>
      </c>
      <c r="I334" s="234">
        <v>0</v>
      </c>
      <c r="J334" s="234">
        <v>0</v>
      </c>
      <c r="K334" s="234">
        <v>0</v>
      </c>
      <c r="L334" s="234">
        <v>0</v>
      </c>
      <c r="M334" s="234">
        <v>0</v>
      </c>
      <c r="N334" s="234">
        <v>0</v>
      </c>
      <c r="O334" s="234">
        <v>0</v>
      </c>
      <c r="P334" s="234">
        <v>0</v>
      </c>
      <c r="Q334" s="234">
        <v>0</v>
      </c>
      <c r="R334" s="234">
        <v>0</v>
      </c>
      <c r="S334" s="234">
        <v>0</v>
      </c>
      <c r="T334" s="234">
        <v>0</v>
      </c>
      <c r="U334" s="234">
        <v>0</v>
      </c>
      <c r="V334" s="234">
        <v>0</v>
      </c>
      <c r="W334" s="234">
        <v>0</v>
      </c>
      <c r="X334" s="234">
        <v>0</v>
      </c>
      <c r="Y334" s="234">
        <v>0</v>
      </c>
      <c r="Z334" s="234">
        <v>0</v>
      </c>
      <c r="AA334" s="234">
        <v>0</v>
      </c>
      <c r="AB334" s="234">
        <v>0</v>
      </c>
      <c r="AC334" s="234">
        <v>0</v>
      </c>
      <c r="AD334" s="234">
        <v>0</v>
      </c>
      <c r="AE334" s="234">
        <v>0</v>
      </c>
      <c r="AF334" s="234">
        <v>0</v>
      </c>
      <c r="AG334" s="234">
        <v>0</v>
      </c>
    </row>
    <row r="335" spans="1:33" x14ac:dyDescent="0.25">
      <c r="B335" s="233" t="s">
        <v>385</v>
      </c>
      <c r="C335" s="234">
        <v>0</v>
      </c>
      <c r="D335" s="234">
        <v>0</v>
      </c>
      <c r="E335" s="234">
        <v>0</v>
      </c>
      <c r="F335" s="234">
        <v>0</v>
      </c>
      <c r="G335" s="234">
        <v>0</v>
      </c>
      <c r="H335" s="234">
        <v>0</v>
      </c>
      <c r="I335" s="234">
        <v>0</v>
      </c>
      <c r="J335" s="234">
        <v>0</v>
      </c>
      <c r="K335" s="234">
        <v>0</v>
      </c>
      <c r="L335" s="234">
        <v>0</v>
      </c>
      <c r="M335" s="234">
        <v>0</v>
      </c>
      <c r="N335" s="234">
        <v>0</v>
      </c>
      <c r="O335" s="234">
        <v>0</v>
      </c>
      <c r="P335" s="234">
        <v>0</v>
      </c>
      <c r="Q335" s="234">
        <v>0</v>
      </c>
      <c r="R335" s="234">
        <v>0</v>
      </c>
      <c r="S335" s="234">
        <v>0</v>
      </c>
      <c r="T335" s="234">
        <v>0</v>
      </c>
      <c r="U335" s="234">
        <v>0</v>
      </c>
      <c r="V335" s="234">
        <v>0</v>
      </c>
      <c r="W335" s="234">
        <v>0</v>
      </c>
      <c r="X335" s="234">
        <v>0</v>
      </c>
      <c r="Y335" s="234">
        <v>0</v>
      </c>
      <c r="Z335" s="234">
        <v>0</v>
      </c>
      <c r="AA335" s="234">
        <v>0</v>
      </c>
      <c r="AB335" s="234">
        <v>0</v>
      </c>
      <c r="AC335" s="234">
        <v>0</v>
      </c>
      <c r="AD335" s="234">
        <v>0</v>
      </c>
      <c r="AE335" s="234">
        <v>0</v>
      </c>
      <c r="AF335" s="234">
        <v>0</v>
      </c>
      <c r="AG335" s="234">
        <v>0</v>
      </c>
    </row>
    <row r="336" spans="1:33" x14ac:dyDescent="0.25">
      <c r="A336" s="230" t="s">
        <v>386</v>
      </c>
      <c r="B336" s="231"/>
      <c r="C336" s="232"/>
      <c r="D336" s="232"/>
      <c r="E336" s="232"/>
      <c r="F336" s="232"/>
      <c r="G336" s="232"/>
      <c r="H336" s="232"/>
      <c r="I336" s="232"/>
      <c r="J336" s="232"/>
      <c r="K336" s="232"/>
      <c r="L336" s="232"/>
      <c r="M336" s="232"/>
      <c r="N336" s="232"/>
      <c r="O336" s="232"/>
      <c r="P336" s="232"/>
      <c r="Q336" s="232"/>
      <c r="R336" s="232"/>
      <c r="S336" s="232"/>
      <c r="T336" s="232"/>
      <c r="U336" s="232"/>
      <c r="V336" s="232"/>
      <c r="W336" s="232"/>
      <c r="X336" s="232"/>
      <c r="Y336" s="232"/>
      <c r="Z336" s="232"/>
      <c r="AA336" s="232"/>
      <c r="AB336" s="232"/>
      <c r="AC336" s="232"/>
      <c r="AD336" s="232"/>
      <c r="AE336" s="232"/>
      <c r="AF336" s="232"/>
      <c r="AG336" s="232"/>
    </row>
    <row r="337" spans="1:33" x14ac:dyDescent="0.25">
      <c r="B337" s="233" t="s">
        <v>387</v>
      </c>
      <c r="C337" s="234">
        <v>0</v>
      </c>
      <c r="D337" s="234">
        <v>0</v>
      </c>
      <c r="E337" s="234">
        <v>0</v>
      </c>
      <c r="F337" s="234">
        <v>0</v>
      </c>
      <c r="G337" s="234">
        <v>0</v>
      </c>
      <c r="H337" s="234">
        <v>0</v>
      </c>
      <c r="I337" s="234">
        <v>0.82</v>
      </c>
      <c r="J337" s="234">
        <v>0</v>
      </c>
      <c r="K337" s="234">
        <v>0</v>
      </c>
      <c r="L337" s="234">
        <v>0</v>
      </c>
      <c r="M337" s="234">
        <v>38.1</v>
      </c>
      <c r="N337" s="234">
        <v>0</v>
      </c>
      <c r="O337" s="234">
        <v>0</v>
      </c>
      <c r="P337" s="234">
        <v>5.18</v>
      </c>
      <c r="Q337" s="234">
        <v>0</v>
      </c>
      <c r="R337" s="234">
        <v>0</v>
      </c>
      <c r="S337" s="234">
        <v>0</v>
      </c>
      <c r="T337" s="234">
        <v>0</v>
      </c>
      <c r="U337" s="234">
        <v>0</v>
      </c>
      <c r="V337" s="234">
        <v>0</v>
      </c>
      <c r="W337" s="234">
        <v>1.4561999999999999</v>
      </c>
      <c r="X337" s="234">
        <v>0</v>
      </c>
      <c r="Y337" s="234">
        <v>6.8</v>
      </c>
      <c r="Z337" s="234">
        <v>0</v>
      </c>
      <c r="AA337" s="234">
        <v>0</v>
      </c>
      <c r="AB337" s="234">
        <v>0</v>
      </c>
      <c r="AC337" s="234">
        <v>0</v>
      </c>
      <c r="AD337" s="234">
        <v>1.73</v>
      </c>
      <c r="AE337" s="234">
        <v>0</v>
      </c>
      <c r="AF337" s="234">
        <v>0</v>
      </c>
      <c r="AG337" s="234">
        <v>54.086199999999998</v>
      </c>
    </row>
    <row r="338" spans="1:33" x14ac:dyDescent="0.25">
      <c r="A338" s="230" t="s">
        <v>388</v>
      </c>
      <c r="B338" s="231"/>
      <c r="C338" s="232"/>
      <c r="D338" s="232"/>
      <c r="E338" s="232"/>
      <c r="F338" s="232"/>
      <c r="G338" s="232"/>
      <c r="H338" s="232"/>
      <c r="I338" s="232"/>
      <c r="J338" s="232"/>
      <c r="K338" s="232"/>
      <c r="L338" s="232"/>
      <c r="M338" s="232"/>
      <c r="N338" s="232"/>
      <c r="O338" s="232"/>
      <c r="P338" s="232"/>
      <c r="Q338" s="232"/>
      <c r="R338" s="232"/>
      <c r="S338" s="232"/>
      <c r="T338" s="232"/>
      <c r="U338" s="232"/>
      <c r="V338" s="232"/>
      <c r="W338" s="232"/>
      <c r="X338" s="232"/>
      <c r="Y338" s="232"/>
      <c r="Z338" s="232"/>
      <c r="AA338" s="232"/>
      <c r="AB338" s="232"/>
      <c r="AC338" s="232"/>
      <c r="AD338" s="232"/>
      <c r="AE338" s="232"/>
      <c r="AF338" s="232"/>
      <c r="AG338" s="232"/>
    </row>
    <row r="339" spans="1:33" x14ac:dyDescent="0.25">
      <c r="B339" s="233" t="s">
        <v>389</v>
      </c>
      <c r="C339" s="234">
        <v>0</v>
      </c>
      <c r="D339" s="234">
        <v>0</v>
      </c>
      <c r="E339" s="234">
        <v>0</v>
      </c>
      <c r="F339" s="234">
        <v>0</v>
      </c>
      <c r="G339" s="234">
        <v>0</v>
      </c>
      <c r="H339" s="234">
        <v>0</v>
      </c>
      <c r="I339" s="234">
        <v>0</v>
      </c>
      <c r="J339" s="234">
        <v>0</v>
      </c>
      <c r="K339" s="234">
        <v>0</v>
      </c>
      <c r="L339" s="234">
        <v>0</v>
      </c>
      <c r="M339" s="234">
        <v>0</v>
      </c>
      <c r="N339" s="234">
        <v>0</v>
      </c>
      <c r="O339" s="234">
        <v>0</v>
      </c>
      <c r="P339" s="234">
        <v>0</v>
      </c>
      <c r="Q339" s="234">
        <v>0</v>
      </c>
      <c r="R339" s="234">
        <v>0</v>
      </c>
      <c r="S339" s="234">
        <v>0</v>
      </c>
      <c r="T339" s="234">
        <v>0</v>
      </c>
      <c r="U339" s="234">
        <v>0</v>
      </c>
      <c r="V339" s="234">
        <v>0</v>
      </c>
      <c r="W339" s="234">
        <v>0</v>
      </c>
      <c r="X339" s="234">
        <v>0</v>
      </c>
      <c r="Y339" s="234">
        <v>0</v>
      </c>
      <c r="Z339" s="234">
        <v>0</v>
      </c>
      <c r="AA339" s="234">
        <v>0</v>
      </c>
      <c r="AB339" s="234">
        <v>0</v>
      </c>
      <c r="AC339" s="234">
        <v>0</v>
      </c>
      <c r="AD339" s="234">
        <v>0</v>
      </c>
      <c r="AE339" s="234">
        <v>0</v>
      </c>
      <c r="AF339" s="234">
        <v>0</v>
      </c>
      <c r="AG339" s="234">
        <v>0</v>
      </c>
    </row>
    <row r="340" spans="1:33" x14ac:dyDescent="0.25">
      <c r="B340" s="233" t="s">
        <v>390</v>
      </c>
      <c r="C340" s="234">
        <v>0</v>
      </c>
      <c r="D340" s="234">
        <v>0</v>
      </c>
      <c r="E340" s="234">
        <v>0</v>
      </c>
      <c r="F340" s="234">
        <v>0</v>
      </c>
      <c r="G340" s="234">
        <v>0</v>
      </c>
      <c r="H340" s="234">
        <v>0</v>
      </c>
      <c r="I340" s="234">
        <v>0</v>
      </c>
      <c r="J340" s="234">
        <v>0</v>
      </c>
      <c r="K340" s="234">
        <v>0</v>
      </c>
      <c r="L340" s="234">
        <v>0</v>
      </c>
      <c r="M340" s="234">
        <v>0</v>
      </c>
      <c r="N340" s="234">
        <v>0</v>
      </c>
      <c r="O340" s="234">
        <v>0</v>
      </c>
      <c r="P340" s="234">
        <v>0</v>
      </c>
      <c r="Q340" s="234">
        <v>0</v>
      </c>
      <c r="R340" s="234">
        <v>0</v>
      </c>
      <c r="S340" s="234">
        <v>0</v>
      </c>
      <c r="T340" s="234">
        <v>0</v>
      </c>
      <c r="U340" s="234">
        <v>0</v>
      </c>
      <c r="V340" s="234">
        <v>0</v>
      </c>
      <c r="W340" s="234">
        <v>0</v>
      </c>
      <c r="X340" s="234">
        <v>0</v>
      </c>
      <c r="Y340" s="234">
        <v>0</v>
      </c>
      <c r="Z340" s="234">
        <v>0</v>
      </c>
      <c r="AA340" s="234">
        <v>0</v>
      </c>
      <c r="AB340" s="234">
        <v>0</v>
      </c>
      <c r="AC340" s="234">
        <v>0</v>
      </c>
      <c r="AD340" s="234">
        <v>0</v>
      </c>
      <c r="AE340" s="234">
        <v>0</v>
      </c>
      <c r="AF340" s="234">
        <v>0</v>
      </c>
      <c r="AG340" s="234">
        <v>0</v>
      </c>
    </row>
    <row r="341" spans="1:33" x14ac:dyDescent="0.25">
      <c r="A341" s="230" t="s">
        <v>391</v>
      </c>
      <c r="B341" s="231"/>
      <c r="C341" s="232"/>
      <c r="D341" s="232"/>
      <c r="E341" s="232"/>
      <c r="F341" s="232"/>
      <c r="G341" s="232"/>
      <c r="H341" s="232"/>
      <c r="I341" s="232"/>
      <c r="J341" s="232"/>
      <c r="K341" s="232"/>
      <c r="L341" s="232"/>
      <c r="M341" s="232"/>
      <c r="N341" s="232"/>
      <c r="O341" s="232"/>
      <c r="P341" s="232"/>
      <c r="Q341" s="232"/>
      <c r="R341" s="232"/>
      <c r="S341" s="232"/>
      <c r="T341" s="232"/>
      <c r="U341" s="232"/>
      <c r="V341" s="232"/>
      <c r="W341" s="232"/>
      <c r="X341" s="232"/>
      <c r="Y341" s="232"/>
      <c r="Z341" s="232"/>
      <c r="AA341" s="232"/>
      <c r="AB341" s="232"/>
      <c r="AC341" s="232"/>
      <c r="AD341" s="232"/>
      <c r="AE341" s="232"/>
      <c r="AF341" s="232"/>
      <c r="AG341" s="232"/>
    </row>
    <row r="342" spans="1:33" x14ac:dyDescent="0.25">
      <c r="B342" s="233" t="s">
        <v>392</v>
      </c>
      <c r="C342" s="234">
        <v>0</v>
      </c>
      <c r="D342" s="234">
        <v>0</v>
      </c>
      <c r="E342" s="234">
        <v>0</v>
      </c>
      <c r="F342" s="234">
        <v>64.400000000000006</v>
      </c>
      <c r="G342" s="234">
        <v>8.1</v>
      </c>
      <c r="H342" s="234">
        <v>0</v>
      </c>
      <c r="I342" s="234">
        <v>0</v>
      </c>
      <c r="J342" s="234">
        <v>0.7</v>
      </c>
      <c r="K342" s="234">
        <v>0</v>
      </c>
      <c r="L342" s="234">
        <v>0</v>
      </c>
      <c r="M342" s="234">
        <v>17.2</v>
      </c>
      <c r="N342" s="234">
        <v>0</v>
      </c>
      <c r="O342" s="234">
        <v>0</v>
      </c>
      <c r="P342" s="234">
        <v>27.9</v>
      </c>
      <c r="Q342" s="234">
        <v>0.3</v>
      </c>
      <c r="R342" s="234">
        <v>13.4</v>
      </c>
      <c r="S342" s="234">
        <v>37.6</v>
      </c>
      <c r="T342" s="234">
        <v>0</v>
      </c>
      <c r="U342" s="234">
        <v>0</v>
      </c>
      <c r="V342" s="234">
        <v>0</v>
      </c>
      <c r="W342" s="234">
        <v>4.0888999999999998</v>
      </c>
      <c r="X342" s="234">
        <v>0</v>
      </c>
      <c r="Y342" s="234">
        <v>9.6</v>
      </c>
      <c r="Z342" s="234">
        <v>0</v>
      </c>
      <c r="AA342" s="234">
        <v>0.6</v>
      </c>
      <c r="AB342" s="234">
        <v>0.8</v>
      </c>
      <c r="AC342" s="234">
        <v>0</v>
      </c>
      <c r="AD342" s="234">
        <v>0</v>
      </c>
      <c r="AE342" s="234">
        <v>0</v>
      </c>
      <c r="AF342" s="234">
        <v>0</v>
      </c>
      <c r="AG342" s="234">
        <v>184.68889999999999</v>
      </c>
    </row>
    <row r="343" spans="1:33" x14ac:dyDescent="0.25">
      <c r="A343" s="230" t="s">
        <v>393</v>
      </c>
      <c r="B343" s="231"/>
      <c r="C343" s="232"/>
      <c r="D343" s="232"/>
      <c r="E343" s="232"/>
      <c r="F343" s="232"/>
      <c r="G343" s="232"/>
      <c r="H343" s="232"/>
      <c r="I343" s="232"/>
      <c r="J343" s="232"/>
      <c r="K343" s="232"/>
      <c r="L343" s="232"/>
      <c r="M343" s="232"/>
      <c r="N343" s="232"/>
      <c r="O343" s="232"/>
      <c r="P343" s="232"/>
      <c r="Q343" s="232"/>
      <c r="R343" s="232"/>
      <c r="S343" s="232"/>
      <c r="T343" s="232"/>
      <c r="U343" s="232"/>
      <c r="V343" s="232"/>
      <c r="W343" s="232"/>
      <c r="X343" s="232"/>
      <c r="Y343" s="232"/>
      <c r="Z343" s="232"/>
      <c r="AA343" s="232"/>
      <c r="AB343" s="232"/>
      <c r="AC343" s="232"/>
      <c r="AD343" s="232"/>
      <c r="AE343" s="232"/>
      <c r="AF343" s="232"/>
      <c r="AG343" s="232"/>
    </row>
    <row r="344" spans="1:33" x14ac:dyDescent="0.25">
      <c r="B344" s="233" t="s">
        <v>394</v>
      </c>
      <c r="C344" s="234">
        <v>0</v>
      </c>
      <c r="D344" s="234">
        <v>0</v>
      </c>
      <c r="E344" s="234">
        <v>0</v>
      </c>
      <c r="F344" s="234">
        <v>0</v>
      </c>
      <c r="G344" s="234">
        <v>0</v>
      </c>
      <c r="H344" s="234">
        <v>0</v>
      </c>
      <c r="I344" s="234">
        <v>0</v>
      </c>
      <c r="J344" s="234">
        <v>0.54</v>
      </c>
      <c r="K344" s="234">
        <v>0</v>
      </c>
      <c r="L344" s="234">
        <v>0</v>
      </c>
      <c r="M344" s="234">
        <v>0</v>
      </c>
      <c r="N344" s="234">
        <v>0</v>
      </c>
      <c r="O344" s="234">
        <v>0</v>
      </c>
      <c r="P344" s="234">
        <v>0</v>
      </c>
      <c r="Q344" s="234">
        <v>98.5</v>
      </c>
      <c r="R344" s="234">
        <v>0</v>
      </c>
      <c r="S344" s="234">
        <v>0</v>
      </c>
      <c r="T344" s="234">
        <v>0</v>
      </c>
      <c r="U344" s="234">
        <v>0</v>
      </c>
      <c r="V344" s="234">
        <v>0</v>
      </c>
      <c r="W344" s="234">
        <v>2.472</v>
      </c>
      <c r="X344" s="234">
        <v>0</v>
      </c>
      <c r="Y344" s="234">
        <v>0</v>
      </c>
      <c r="Z344" s="234">
        <v>0</v>
      </c>
      <c r="AA344" s="234">
        <v>0</v>
      </c>
      <c r="AB344" s="234">
        <v>0</v>
      </c>
      <c r="AC344" s="234">
        <v>0</v>
      </c>
      <c r="AD344" s="234">
        <v>0</v>
      </c>
      <c r="AE344" s="234">
        <v>0</v>
      </c>
      <c r="AF344" s="234">
        <v>0</v>
      </c>
      <c r="AG344" s="234">
        <v>101.512</v>
      </c>
    </row>
    <row r="345" spans="1:33" x14ac:dyDescent="0.25">
      <c r="A345" s="230" t="s">
        <v>395</v>
      </c>
      <c r="B345" s="231"/>
      <c r="C345" s="232"/>
      <c r="D345" s="232"/>
      <c r="E345" s="232"/>
      <c r="F345" s="232"/>
      <c r="G345" s="232"/>
      <c r="H345" s="232"/>
      <c r="I345" s="232"/>
      <c r="J345" s="232"/>
      <c r="K345" s="232"/>
      <c r="L345" s="232"/>
      <c r="M345" s="232"/>
      <c r="N345" s="232"/>
      <c r="O345" s="232"/>
      <c r="P345" s="232"/>
      <c r="Q345" s="232"/>
      <c r="R345" s="232"/>
      <c r="S345" s="232"/>
      <c r="T345" s="232"/>
      <c r="U345" s="232"/>
      <c r="V345" s="232"/>
      <c r="W345" s="232"/>
      <c r="X345" s="232"/>
      <c r="Y345" s="232"/>
      <c r="Z345" s="232"/>
      <c r="AA345" s="232"/>
      <c r="AB345" s="232"/>
      <c r="AC345" s="232"/>
      <c r="AD345" s="232"/>
      <c r="AE345" s="232"/>
      <c r="AF345" s="232"/>
      <c r="AG345" s="232"/>
    </row>
    <row r="346" spans="1:33" x14ac:dyDescent="0.25">
      <c r="B346" s="233" t="s">
        <v>396</v>
      </c>
      <c r="C346" s="234">
        <v>0</v>
      </c>
      <c r="D346" s="234">
        <v>0</v>
      </c>
      <c r="E346" s="234">
        <v>0</v>
      </c>
      <c r="F346" s="234">
        <v>0</v>
      </c>
      <c r="G346" s="234">
        <v>0</v>
      </c>
      <c r="H346" s="234">
        <v>0</v>
      </c>
      <c r="I346" s="234">
        <v>0</v>
      </c>
      <c r="J346" s="234">
        <v>0</v>
      </c>
      <c r="K346" s="234">
        <v>0</v>
      </c>
      <c r="L346" s="234">
        <v>0</v>
      </c>
      <c r="M346" s="234">
        <v>0</v>
      </c>
      <c r="N346" s="234">
        <v>0</v>
      </c>
      <c r="O346" s="234">
        <v>0</v>
      </c>
      <c r="P346" s="234">
        <v>0</v>
      </c>
      <c r="Q346" s="234">
        <v>0</v>
      </c>
      <c r="R346" s="234">
        <v>0</v>
      </c>
      <c r="S346" s="234">
        <v>0</v>
      </c>
      <c r="T346" s="234">
        <v>0</v>
      </c>
      <c r="U346" s="234">
        <v>0</v>
      </c>
      <c r="V346" s="234">
        <v>0</v>
      </c>
      <c r="W346" s="234">
        <v>0</v>
      </c>
      <c r="X346" s="234">
        <v>0</v>
      </c>
      <c r="Y346" s="234">
        <v>0</v>
      </c>
      <c r="Z346" s="234">
        <v>0</v>
      </c>
      <c r="AA346" s="234">
        <v>0</v>
      </c>
      <c r="AB346" s="234">
        <v>0</v>
      </c>
      <c r="AC346" s="234">
        <v>0</v>
      </c>
      <c r="AD346" s="234">
        <v>0</v>
      </c>
      <c r="AE346" s="234">
        <v>0</v>
      </c>
      <c r="AF346" s="234">
        <v>0</v>
      </c>
      <c r="AG346" s="234">
        <v>0</v>
      </c>
    </row>
    <row r="347" spans="1:33" x14ac:dyDescent="0.25">
      <c r="A347" s="230" t="s">
        <v>398</v>
      </c>
      <c r="B347" s="231"/>
      <c r="C347" s="232"/>
      <c r="D347" s="232"/>
      <c r="E347" s="232"/>
      <c r="F347" s="232"/>
      <c r="G347" s="232"/>
      <c r="H347" s="232"/>
      <c r="I347" s="232"/>
      <c r="J347" s="232"/>
      <c r="K347" s="232"/>
      <c r="L347" s="232"/>
      <c r="M347" s="232"/>
      <c r="N347" s="232"/>
      <c r="O347" s="232"/>
      <c r="P347" s="232"/>
      <c r="Q347" s="232"/>
      <c r="R347" s="232"/>
      <c r="S347" s="232"/>
      <c r="T347" s="232"/>
      <c r="U347" s="232"/>
      <c r="V347" s="232"/>
      <c r="W347" s="232"/>
      <c r="X347" s="232"/>
      <c r="Y347" s="232"/>
      <c r="Z347" s="232"/>
      <c r="AA347" s="232"/>
      <c r="AB347" s="232"/>
      <c r="AC347" s="232"/>
      <c r="AD347" s="232"/>
      <c r="AE347" s="232"/>
      <c r="AF347" s="232"/>
      <c r="AG347" s="232"/>
    </row>
    <row r="348" spans="1:33" x14ac:dyDescent="0.25">
      <c r="B348" s="233" t="s">
        <v>399</v>
      </c>
      <c r="C348" s="234">
        <v>0</v>
      </c>
      <c r="D348" s="234">
        <v>0</v>
      </c>
      <c r="E348" s="234">
        <v>0</v>
      </c>
      <c r="F348" s="234">
        <v>0</v>
      </c>
      <c r="G348" s="234">
        <v>0</v>
      </c>
      <c r="H348" s="234">
        <v>0</v>
      </c>
      <c r="I348" s="234">
        <v>0</v>
      </c>
      <c r="J348" s="234">
        <v>0</v>
      </c>
      <c r="K348" s="234">
        <v>0</v>
      </c>
      <c r="L348" s="234">
        <v>0</v>
      </c>
      <c r="M348" s="234">
        <v>0</v>
      </c>
      <c r="N348" s="234">
        <v>0</v>
      </c>
      <c r="O348" s="234">
        <v>0</v>
      </c>
      <c r="P348" s="234">
        <v>0</v>
      </c>
      <c r="Q348" s="234">
        <v>0</v>
      </c>
      <c r="R348" s="234">
        <v>0</v>
      </c>
      <c r="S348" s="234">
        <v>0</v>
      </c>
      <c r="T348" s="234">
        <v>0</v>
      </c>
      <c r="U348" s="234">
        <v>0</v>
      </c>
      <c r="V348" s="234">
        <v>0</v>
      </c>
      <c r="W348" s="234">
        <v>0</v>
      </c>
      <c r="X348" s="234">
        <v>0</v>
      </c>
      <c r="Y348" s="234">
        <v>0</v>
      </c>
      <c r="Z348" s="234">
        <v>0</v>
      </c>
      <c r="AA348" s="234">
        <v>0</v>
      </c>
      <c r="AB348" s="234">
        <v>0</v>
      </c>
      <c r="AC348" s="234">
        <v>0</v>
      </c>
      <c r="AD348" s="234">
        <v>0</v>
      </c>
      <c r="AE348" s="234">
        <v>0</v>
      </c>
      <c r="AF348" s="234">
        <v>0</v>
      </c>
      <c r="AG348" s="234">
        <v>0</v>
      </c>
    </row>
    <row r="349" spans="1:33" x14ac:dyDescent="0.25">
      <c r="A349" s="230" t="s">
        <v>400</v>
      </c>
      <c r="B349" s="231"/>
      <c r="C349" s="232"/>
      <c r="D349" s="232"/>
      <c r="E349" s="232"/>
      <c r="F349" s="232"/>
      <c r="G349" s="232"/>
      <c r="H349" s="232"/>
      <c r="I349" s="232"/>
      <c r="J349" s="232"/>
      <c r="K349" s="232"/>
      <c r="L349" s="232"/>
      <c r="M349" s="232"/>
      <c r="N349" s="232"/>
      <c r="O349" s="232"/>
      <c r="P349" s="232"/>
      <c r="Q349" s="232"/>
      <c r="R349" s="232"/>
      <c r="S349" s="232"/>
      <c r="T349" s="232"/>
      <c r="U349" s="232"/>
      <c r="V349" s="232"/>
      <c r="W349" s="232"/>
      <c r="X349" s="232"/>
      <c r="Y349" s="232"/>
      <c r="Z349" s="232"/>
      <c r="AA349" s="232"/>
      <c r="AB349" s="232"/>
      <c r="AC349" s="232"/>
      <c r="AD349" s="232"/>
      <c r="AE349" s="232"/>
      <c r="AF349" s="232"/>
      <c r="AG349" s="232"/>
    </row>
    <row r="350" spans="1:33" x14ac:dyDescent="0.25">
      <c r="B350" s="233" t="s">
        <v>401</v>
      </c>
      <c r="C350" s="234">
        <v>0</v>
      </c>
      <c r="D350" s="234">
        <v>0</v>
      </c>
      <c r="E350" s="234">
        <v>0</v>
      </c>
      <c r="F350" s="234">
        <v>0</v>
      </c>
      <c r="G350" s="234">
        <v>0</v>
      </c>
      <c r="H350" s="234">
        <v>0</v>
      </c>
      <c r="I350" s="234">
        <v>0</v>
      </c>
      <c r="J350" s="234">
        <v>0</v>
      </c>
      <c r="K350" s="234">
        <v>0</v>
      </c>
      <c r="L350" s="234">
        <v>0</v>
      </c>
      <c r="M350" s="234">
        <v>0</v>
      </c>
      <c r="N350" s="234">
        <v>0</v>
      </c>
      <c r="O350" s="234">
        <v>0</v>
      </c>
      <c r="P350" s="234">
        <v>0</v>
      </c>
      <c r="Q350" s="234">
        <v>0</v>
      </c>
      <c r="R350" s="234">
        <v>0</v>
      </c>
      <c r="S350" s="234">
        <v>0</v>
      </c>
      <c r="T350" s="234">
        <v>0</v>
      </c>
      <c r="U350" s="234">
        <v>0</v>
      </c>
      <c r="V350" s="234">
        <v>0</v>
      </c>
      <c r="W350" s="234">
        <v>0</v>
      </c>
      <c r="X350" s="234">
        <v>0</v>
      </c>
      <c r="Y350" s="234">
        <v>0</v>
      </c>
      <c r="Z350" s="234">
        <v>0</v>
      </c>
      <c r="AA350" s="234">
        <v>0</v>
      </c>
      <c r="AB350" s="234">
        <v>0</v>
      </c>
      <c r="AC350" s="234">
        <v>0</v>
      </c>
      <c r="AD350" s="234">
        <v>0</v>
      </c>
      <c r="AE350" s="234">
        <v>0</v>
      </c>
      <c r="AF350" s="234">
        <v>0</v>
      </c>
      <c r="AG350" s="234">
        <v>0</v>
      </c>
    </row>
    <row r="351" spans="1:33" x14ac:dyDescent="0.25">
      <c r="B351" s="233" t="s">
        <v>402</v>
      </c>
      <c r="C351" s="234">
        <v>0</v>
      </c>
      <c r="D351" s="234">
        <v>0</v>
      </c>
      <c r="E351" s="234">
        <v>0</v>
      </c>
      <c r="F351" s="234">
        <v>0</v>
      </c>
      <c r="G351" s="234">
        <v>0</v>
      </c>
      <c r="H351" s="234">
        <v>0</v>
      </c>
      <c r="I351" s="234">
        <v>0</v>
      </c>
      <c r="J351" s="234">
        <v>0</v>
      </c>
      <c r="K351" s="234">
        <v>0</v>
      </c>
      <c r="L351" s="234">
        <v>0</v>
      </c>
      <c r="M351" s="234">
        <v>0</v>
      </c>
      <c r="N351" s="234">
        <v>0</v>
      </c>
      <c r="O351" s="234">
        <v>0</v>
      </c>
      <c r="P351" s="234">
        <v>0</v>
      </c>
      <c r="Q351" s="234">
        <v>0</v>
      </c>
      <c r="R351" s="234">
        <v>0</v>
      </c>
      <c r="S351" s="234">
        <v>0</v>
      </c>
      <c r="T351" s="234">
        <v>0</v>
      </c>
      <c r="U351" s="234">
        <v>0</v>
      </c>
      <c r="V351" s="234">
        <v>0</v>
      </c>
      <c r="W351" s="234">
        <v>0</v>
      </c>
      <c r="X351" s="234">
        <v>0</v>
      </c>
      <c r="Y351" s="234">
        <v>0</v>
      </c>
      <c r="Z351" s="234">
        <v>0</v>
      </c>
      <c r="AA351" s="234">
        <v>0</v>
      </c>
      <c r="AB351" s="234">
        <v>0</v>
      </c>
      <c r="AC351" s="234">
        <v>0</v>
      </c>
      <c r="AD351" s="234">
        <v>0</v>
      </c>
      <c r="AE351" s="234">
        <v>0</v>
      </c>
      <c r="AF351" s="234">
        <v>0</v>
      </c>
      <c r="AG351" s="234">
        <v>0</v>
      </c>
    </row>
    <row r="352" spans="1:33" x14ac:dyDescent="0.25">
      <c r="B352" s="233" t="s">
        <v>1104</v>
      </c>
      <c r="C352" s="234">
        <v>0</v>
      </c>
      <c r="D352" s="234">
        <v>0</v>
      </c>
      <c r="E352" s="234">
        <v>0</v>
      </c>
      <c r="F352" s="234">
        <v>0</v>
      </c>
      <c r="G352" s="234">
        <v>0</v>
      </c>
      <c r="H352" s="234">
        <v>0</v>
      </c>
      <c r="I352" s="234">
        <v>0</v>
      </c>
      <c r="J352" s="234">
        <v>0</v>
      </c>
      <c r="K352" s="234">
        <v>0</v>
      </c>
      <c r="L352" s="234">
        <v>0</v>
      </c>
      <c r="M352" s="234">
        <v>0</v>
      </c>
      <c r="N352" s="234">
        <v>0</v>
      </c>
      <c r="O352" s="234">
        <v>0</v>
      </c>
      <c r="P352" s="234">
        <v>0</v>
      </c>
      <c r="Q352" s="234">
        <v>0</v>
      </c>
      <c r="R352" s="234">
        <v>0</v>
      </c>
      <c r="S352" s="234">
        <v>0</v>
      </c>
      <c r="T352" s="234">
        <v>0</v>
      </c>
      <c r="U352" s="234">
        <v>0</v>
      </c>
      <c r="V352" s="234">
        <v>0</v>
      </c>
      <c r="W352" s="234">
        <v>0</v>
      </c>
      <c r="X352" s="234">
        <v>0</v>
      </c>
      <c r="Y352" s="234">
        <v>0</v>
      </c>
      <c r="Z352" s="234">
        <v>0</v>
      </c>
      <c r="AA352" s="234">
        <v>0</v>
      </c>
      <c r="AB352" s="234">
        <v>0</v>
      </c>
      <c r="AC352" s="234">
        <v>0</v>
      </c>
      <c r="AD352" s="234">
        <v>0</v>
      </c>
      <c r="AE352" s="234">
        <v>0</v>
      </c>
      <c r="AF352" s="234">
        <v>0</v>
      </c>
      <c r="AG352" s="234">
        <v>0</v>
      </c>
    </row>
    <row r="353" spans="1:33" x14ac:dyDescent="0.25">
      <c r="A353" s="230" t="s">
        <v>403</v>
      </c>
      <c r="B353" s="231"/>
      <c r="C353" s="232"/>
      <c r="D353" s="232"/>
      <c r="E353" s="232"/>
      <c r="F353" s="232"/>
      <c r="G353" s="232"/>
      <c r="H353" s="232"/>
      <c r="I353" s="232"/>
      <c r="J353" s="232"/>
      <c r="K353" s="232"/>
      <c r="L353" s="232"/>
      <c r="M353" s="232"/>
      <c r="N353" s="232"/>
      <c r="O353" s="232"/>
      <c r="P353" s="232"/>
      <c r="Q353" s="232"/>
      <c r="R353" s="232"/>
      <c r="S353" s="232"/>
      <c r="T353" s="232"/>
      <c r="U353" s="232"/>
      <c r="V353" s="232"/>
      <c r="W353" s="232"/>
      <c r="X353" s="232"/>
      <c r="Y353" s="232"/>
      <c r="Z353" s="232"/>
      <c r="AA353" s="232"/>
      <c r="AB353" s="232"/>
      <c r="AC353" s="232"/>
      <c r="AD353" s="232"/>
      <c r="AE353" s="232"/>
      <c r="AF353" s="232"/>
      <c r="AG353" s="232"/>
    </row>
    <row r="354" spans="1:33" x14ac:dyDescent="0.25">
      <c r="B354" s="233" t="s">
        <v>404</v>
      </c>
      <c r="C354" s="234">
        <v>0</v>
      </c>
      <c r="D354" s="234">
        <v>0</v>
      </c>
      <c r="E354" s="234">
        <v>0</v>
      </c>
      <c r="F354" s="234">
        <v>14.954000000000001</v>
      </c>
      <c r="G354" s="234">
        <v>0</v>
      </c>
      <c r="H354" s="234">
        <v>0</v>
      </c>
      <c r="I354" s="234">
        <v>0</v>
      </c>
      <c r="J354" s="234">
        <v>0.01</v>
      </c>
      <c r="K354" s="234">
        <v>0</v>
      </c>
      <c r="L354" s="234">
        <v>0</v>
      </c>
      <c r="M354" s="234">
        <v>1.411</v>
      </c>
      <c r="N354" s="234">
        <v>0</v>
      </c>
      <c r="O354" s="234">
        <v>0</v>
      </c>
      <c r="P354" s="234">
        <v>8.16</v>
      </c>
      <c r="Q354" s="234">
        <v>11.010999999999999</v>
      </c>
      <c r="R354" s="234">
        <v>4.2300000000000004</v>
      </c>
      <c r="S354" s="234">
        <v>11.161</v>
      </c>
      <c r="T354" s="234">
        <v>0</v>
      </c>
      <c r="U354" s="234">
        <v>0</v>
      </c>
      <c r="V354" s="234">
        <v>0</v>
      </c>
      <c r="W354" s="234">
        <v>0.999</v>
      </c>
      <c r="X354" s="234">
        <v>0</v>
      </c>
      <c r="Y354" s="234">
        <v>0</v>
      </c>
      <c r="Z354" s="234">
        <v>0</v>
      </c>
      <c r="AA354" s="234">
        <v>0</v>
      </c>
      <c r="AB354" s="234">
        <v>0</v>
      </c>
      <c r="AC354" s="234">
        <v>0</v>
      </c>
      <c r="AD354" s="234">
        <v>0</v>
      </c>
      <c r="AE354" s="234">
        <v>0</v>
      </c>
      <c r="AF354" s="234">
        <v>6.6340000000000003</v>
      </c>
      <c r="AG354" s="234">
        <v>58.57</v>
      </c>
    </row>
    <row r="355" spans="1:33" x14ac:dyDescent="0.25">
      <c r="A355" s="230" t="s">
        <v>405</v>
      </c>
      <c r="B355" s="231"/>
      <c r="C355" s="232"/>
      <c r="D355" s="232"/>
      <c r="E355" s="232"/>
      <c r="F355" s="232"/>
      <c r="G355" s="232"/>
      <c r="H355" s="232"/>
      <c r="I355" s="232"/>
      <c r="J355" s="232"/>
      <c r="K355" s="232"/>
      <c r="L355" s="232"/>
      <c r="M355" s="232"/>
      <c r="N355" s="232"/>
      <c r="O355" s="232"/>
      <c r="P355" s="232"/>
      <c r="Q355" s="232"/>
      <c r="R355" s="232"/>
      <c r="S355" s="232"/>
      <c r="T355" s="232"/>
      <c r="U355" s="232"/>
      <c r="V355" s="232"/>
      <c r="W355" s="232"/>
      <c r="X355" s="232"/>
      <c r="Y355" s="232"/>
      <c r="Z355" s="232"/>
      <c r="AA355" s="232"/>
      <c r="AB355" s="232"/>
      <c r="AC355" s="232"/>
      <c r="AD355" s="232"/>
      <c r="AE355" s="232"/>
      <c r="AF355" s="232"/>
      <c r="AG355" s="232"/>
    </row>
    <row r="356" spans="1:33" x14ac:dyDescent="0.25">
      <c r="B356" s="233" t="s">
        <v>406</v>
      </c>
      <c r="C356" s="234">
        <v>0</v>
      </c>
      <c r="D356" s="234">
        <v>0</v>
      </c>
      <c r="E356" s="234">
        <v>0</v>
      </c>
      <c r="F356" s="234">
        <v>0</v>
      </c>
      <c r="G356" s="234">
        <v>0</v>
      </c>
      <c r="H356" s="234">
        <v>0</v>
      </c>
      <c r="I356" s="234">
        <v>7.4999999999999997E-2</v>
      </c>
      <c r="J356" s="234">
        <v>4.7699999999999999E-3</v>
      </c>
      <c r="K356" s="234">
        <v>0</v>
      </c>
      <c r="L356" s="234">
        <v>0</v>
      </c>
      <c r="M356" s="234">
        <v>0</v>
      </c>
      <c r="N356" s="234">
        <v>0</v>
      </c>
      <c r="O356" s="234">
        <v>0</v>
      </c>
      <c r="P356" s="234">
        <v>0</v>
      </c>
      <c r="Q356" s="234">
        <v>0</v>
      </c>
      <c r="R356" s="234">
        <v>0</v>
      </c>
      <c r="S356" s="234">
        <v>0</v>
      </c>
      <c r="T356" s="234">
        <v>0</v>
      </c>
      <c r="U356" s="234">
        <v>0</v>
      </c>
      <c r="V356" s="234">
        <v>0</v>
      </c>
      <c r="W356" s="234">
        <v>0.6</v>
      </c>
      <c r="X356" s="234">
        <v>0</v>
      </c>
      <c r="Y356" s="234">
        <v>7.3949999999999996</v>
      </c>
      <c r="Z356" s="234">
        <v>0</v>
      </c>
      <c r="AA356" s="234">
        <v>0</v>
      </c>
      <c r="AB356" s="234">
        <v>0</v>
      </c>
      <c r="AC356" s="234">
        <v>0</v>
      </c>
      <c r="AD356" s="234">
        <v>0</v>
      </c>
      <c r="AE356" s="234">
        <v>0</v>
      </c>
      <c r="AF356" s="234">
        <v>0</v>
      </c>
      <c r="AG356" s="234">
        <v>8.0747699999999991</v>
      </c>
    </row>
    <row r="357" spans="1:33" x14ac:dyDescent="0.25">
      <c r="B357" s="233" t="s">
        <v>407</v>
      </c>
      <c r="C357" s="234">
        <v>0</v>
      </c>
      <c r="D357" s="234">
        <v>0</v>
      </c>
      <c r="E357" s="234">
        <v>0</v>
      </c>
      <c r="F357" s="234">
        <v>0</v>
      </c>
      <c r="G357" s="234">
        <v>0</v>
      </c>
      <c r="H357" s="234">
        <v>0</v>
      </c>
      <c r="I357" s="234">
        <v>0</v>
      </c>
      <c r="J357" s="234">
        <v>0.28799999999999998</v>
      </c>
      <c r="K357" s="234">
        <v>0</v>
      </c>
      <c r="L357" s="234">
        <v>0</v>
      </c>
      <c r="M357" s="234">
        <v>0</v>
      </c>
      <c r="N357" s="234">
        <v>0</v>
      </c>
      <c r="O357" s="234">
        <v>0</v>
      </c>
      <c r="P357" s="234">
        <v>0</v>
      </c>
      <c r="Q357" s="234">
        <v>285.02600000000001</v>
      </c>
      <c r="R357" s="234">
        <v>0</v>
      </c>
      <c r="S357" s="234">
        <v>0</v>
      </c>
      <c r="T357" s="234">
        <v>0</v>
      </c>
      <c r="U357" s="234">
        <v>0</v>
      </c>
      <c r="V357" s="234">
        <v>0</v>
      </c>
      <c r="W357" s="234">
        <v>2</v>
      </c>
      <c r="X357" s="234">
        <v>0</v>
      </c>
      <c r="Y357" s="234">
        <v>0</v>
      </c>
      <c r="Z357" s="234">
        <v>0</v>
      </c>
      <c r="AA357" s="234">
        <v>0</v>
      </c>
      <c r="AB357" s="234">
        <v>0</v>
      </c>
      <c r="AC357" s="234">
        <v>0</v>
      </c>
      <c r="AD357" s="234">
        <v>3.0139999999999998</v>
      </c>
      <c r="AE357" s="234">
        <v>0</v>
      </c>
      <c r="AF357" s="234">
        <v>0</v>
      </c>
      <c r="AG357" s="234">
        <v>290.32800000000003</v>
      </c>
    </row>
    <row r="358" spans="1:33" x14ac:dyDescent="0.25">
      <c r="B358" s="233" t="s">
        <v>408</v>
      </c>
      <c r="C358" s="234">
        <v>0</v>
      </c>
      <c r="D358" s="234">
        <v>0</v>
      </c>
      <c r="E358" s="234">
        <v>0</v>
      </c>
      <c r="F358" s="234">
        <v>0</v>
      </c>
      <c r="G358" s="234">
        <v>0</v>
      </c>
      <c r="H358" s="234">
        <v>0</v>
      </c>
      <c r="I358" s="234">
        <v>0</v>
      </c>
      <c r="J358" s="234">
        <v>0</v>
      </c>
      <c r="K358" s="234">
        <v>0</v>
      </c>
      <c r="L358" s="234">
        <v>0</v>
      </c>
      <c r="M358" s="234">
        <v>0</v>
      </c>
      <c r="N358" s="234">
        <v>0</v>
      </c>
      <c r="O358" s="234">
        <v>0</v>
      </c>
      <c r="P358" s="234">
        <v>0</v>
      </c>
      <c r="Q358" s="234">
        <v>0</v>
      </c>
      <c r="R358" s="234">
        <v>0</v>
      </c>
      <c r="S358" s="234">
        <v>0</v>
      </c>
      <c r="T358" s="234">
        <v>0</v>
      </c>
      <c r="U358" s="234">
        <v>0</v>
      </c>
      <c r="V358" s="234">
        <v>0</v>
      </c>
      <c r="W358" s="234">
        <v>4.2869999999999998E-2</v>
      </c>
      <c r="X358" s="234">
        <v>0</v>
      </c>
      <c r="Y358" s="234">
        <v>0</v>
      </c>
      <c r="Z358" s="234">
        <v>0</v>
      </c>
      <c r="AA358" s="234">
        <v>0</v>
      </c>
      <c r="AB358" s="234">
        <v>0</v>
      </c>
      <c r="AC358" s="234">
        <v>0</v>
      </c>
      <c r="AD358" s="234">
        <v>0</v>
      </c>
      <c r="AE358" s="234">
        <v>0</v>
      </c>
      <c r="AF358" s="234">
        <v>1.9976499999999999</v>
      </c>
      <c r="AG358" s="234">
        <v>2.0405199999999999</v>
      </c>
    </row>
    <row r="359" spans="1:33" x14ac:dyDescent="0.25">
      <c r="B359" s="233" t="s">
        <v>409</v>
      </c>
      <c r="C359" s="234">
        <v>0</v>
      </c>
      <c r="D359" s="234">
        <v>0</v>
      </c>
      <c r="E359" s="234">
        <v>0</v>
      </c>
      <c r="F359" s="234">
        <v>0</v>
      </c>
      <c r="G359" s="234">
        <v>0</v>
      </c>
      <c r="H359" s="234">
        <v>0</v>
      </c>
      <c r="I359" s="234">
        <v>9.1399999999999995E-2</v>
      </c>
      <c r="J359" s="234">
        <v>7.0000000000000007E-2</v>
      </c>
      <c r="K359" s="234">
        <v>0</v>
      </c>
      <c r="L359" s="234">
        <v>0</v>
      </c>
      <c r="M359" s="234">
        <v>0</v>
      </c>
      <c r="N359" s="234">
        <v>0</v>
      </c>
      <c r="O359" s="234">
        <v>0</v>
      </c>
      <c r="P359" s="234">
        <v>0</v>
      </c>
      <c r="Q359" s="234">
        <v>0</v>
      </c>
      <c r="R359" s="234">
        <v>0</v>
      </c>
      <c r="S359" s="234">
        <v>0</v>
      </c>
      <c r="T359" s="234">
        <v>0</v>
      </c>
      <c r="U359" s="234">
        <v>0</v>
      </c>
      <c r="V359" s="234">
        <v>0</v>
      </c>
      <c r="W359" s="234">
        <v>0.3</v>
      </c>
      <c r="X359" s="234">
        <v>0</v>
      </c>
      <c r="Y359" s="234">
        <v>2.1709999999999998</v>
      </c>
      <c r="Z359" s="234">
        <v>0</v>
      </c>
      <c r="AA359" s="234">
        <v>0</v>
      </c>
      <c r="AB359" s="234">
        <v>0</v>
      </c>
      <c r="AC359" s="234">
        <v>0</v>
      </c>
      <c r="AD359" s="234">
        <v>0</v>
      </c>
      <c r="AE359" s="234">
        <v>0</v>
      </c>
      <c r="AF359" s="234">
        <v>0</v>
      </c>
      <c r="AG359" s="234">
        <v>2.6323999999999996</v>
      </c>
    </row>
    <row r="360" spans="1:33" x14ac:dyDescent="0.25">
      <c r="A360" s="230" t="s">
        <v>410</v>
      </c>
      <c r="B360" s="231"/>
      <c r="C360" s="232"/>
      <c r="D360" s="232"/>
      <c r="E360" s="232"/>
      <c r="F360" s="232"/>
      <c r="G360" s="232"/>
      <c r="H360" s="232"/>
      <c r="I360" s="232"/>
      <c r="J360" s="232"/>
      <c r="K360" s="232"/>
      <c r="L360" s="232"/>
      <c r="M360" s="232"/>
      <c r="N360" s="232"/>
      <c r="O360" s="232"/>
      <c r="P360" s="232"/>
      <c r="Q360" s="232"/>
      <c r="R360" s="232"/>
      <c r="S360" s="232"/>
      <c r="T360" s="232"/>
      <c r="U360" s="232"/>
      <c r="V360" s="232"/>
      <c r="W360" s="232"/>
      <c r="X360" s="232"/>
      <c r="Y360" s="232"/>
      <c r="Z360" s="232"/>
      <c r="AA360" s="232"/>
      <c r="AB360" s="232"/>
      <c r="AC360" s="232"/>
      <c r="AD360" s="232"/>
      <c r="AE360" s="232"/>
      <c r="AF360" s="232"/>
      <c r="AG360" s="232"/>
    </row>
    <row r="361" spans="1:33" x14ac:dyDescent="0.25">
      <c r="B361" s="233" t="s">
        <v>411</v>
      </c>
      <c r="C361" s="234">
        <v>0</v>
      </c>
      <c r="D361" s="234">
        <v>0</v>
      </c>
      <c r="E361" s="234">
        <v>0</v>
      </c>
      <c r="F361" s="234">
        <v>0</v>
      </c>
      <c r="G361" s="234">
        <v>0</v>
      </c>
      <c r="H361" s="234">
        <v>0</v>
      </c>
      <c r="I361" s="234">
        <v>0</v>
      </c>
      <c r="J361" s="234">
        <v>0</v>
      </c>
      <c r="K361" s="234">
        <v>0</v>
      </c>
      <c r="L361" s="234">
        <v>0</v>
      </c>
      <c r="M361" s="234">
        <v>0</v>
      </c>
      <c r="N361" s="234">
        <v>0</v>
      </c>
      <c r="O361" s="234">
        <v>0</v>
      </c>
      <c r="P361" s="234">
        <v>0</v>
      </c>
      <c r="Q361" s="234">
        <v>0</v>
      </c>
      <c r="R361" s="234">
        <v>0</v>
      </c>
      <c r="S361" s="234">
        <v>0</v>
      </c>
      <c r="T361" s="234">
        <v>0</v>
      </c>
      <c r="U361" s="234">
        <v>0</v>
      </c>
      <c r="V361" s="234">
        <v>0</v>
      </c>
      <c r="W361" s="234">
        <v>0</v>
      </c>
      <c r="X361" s="234">
        <v>0</v>
      </c>
      <c r="Y361" s="234">
        <v>0</v>
      </c>
      <c r="Z361" s="234">
        <v>0</v>
      </c>
      <c r="AA361" s="234">
        <v>0</v>
      </c>
      <c r="AB361" s="234">
        <v>0</v>
      </c>
      <c r="AC361" s="234">
        <v>0</v>
      </c>
      <c r="AD361" s="234">
        <v>0</v>
      </c>
      <c r="AE361" s="234">
        <v>0</v>
      </c>
      <c r="AF361" s="234">
        <v>0</v>
      </c>
      <c r="AG361" s="234">
        <v>0</v>
      </c>
    </row>
    <row r="362" spans="1:33" x14ac:dyDescent="0.25">
      <c r="A362" s="230" t="s">
        <v>412</v>
      </c>
      <c r="B362" s="231"/>
      <c r="C362" s="232"/>
      <c r="D362" s="232"/>
      <c r="E362" s="232"/>
      <c r="F362" s="232"/>
      <c r="G362" s="232"/>
      <c r="H362" s="232"/>
      <c r="I362" s="232"/>
      <c r="J362" s="232"/>
      <c r="K362" s="232"/>
      <c r="L362" s="232"/>
      <c r="M362" s="232"/>
      <c r="N362" s="232"/>
      <c r="O362" s="232"/>
      <c r="P362" s="232"/>
      <c r="Q362" s="232"/>
      <c r="R362" s="232"/>
      <c r="S362" s="232"/>
      <c r="T362" s="232"/>
      <c r="U362" s="232"/>
      <c r="V362" s="232"/>
      <c r="W362" s="232"/>
      <c r="X362" s="232"/>
      <c r="Y362" s="232"/>
      <c r="Z362" s="232"/>
      <c r="AA362" s="232"/>
      <c r="AB362" s="232"/>
      <c r="AC362" s="232"/>
      <c r="AD362" s="232"/>
      <c r="AE362" s="232"/>
      <c r="AF362" s="232"/>
      <c r="AG362" s="232"/>
    </row>
    <row r="363" spans="1:33" x14ac:dyDescent="0.25">
      <c r="B363" s="233" t="s">
        <v>413</v>
      </c>
      <c r="C363" s="234">
        <v>0</v>
      </c>
      <c r="D363" s="234">
        <v>0</v>
      </c>
      <c r="E363" s="234">
        <v>0</v>
      </c>
      <c r="F363" s="234">
        <v>0</v>
      </c>
      <c r="G363" s="234">
        <v>0</v>
      </c>
      <c r="H363" s="234">
        <v>0</v>
      </c>
      <c r="I363" s="234">
        <v>0.22500000000000001</v>
      </c>
      <c r="J363" s="234">
        <v>0.45</v>
      </c>
      <c r="K363" s="234">
        <v>0</v>
      </c>
      <c r="L363" s="234">
        <v>0</v>
      </c>
      <c r="M363" s="234">
        <v>0</v>
      </c>
      <c r="N363" s="234">
        <v>0</v>
      </c>
      <c r="O363" s="234">
        <v>0</v>
      </c>
      <c r="P363" s="234">
        <v>0</v>
      </c>
      <c r="Q363" s="234">
        <v>0</v>
      </c>
      <c r="R363" s="234">
        <v>0</v>
      </c>
      <c r="S363" s="234">
        <v>9.4350000000000005</v>
      </c>
      <c r="T363" s="234">
        <v>0</v>
      </c>
      <c r="U363" s="234">
        <v>0</v>
      </c>
      <c r="V363" s="234">
        <v>0</v>
      </c>
      <c r="W363" s="234">
        <v>0.3</v>
      </c>
      <c r="X363" s="234">
        <v>0</v>
      </c>
      <c r="Y363" s="234">
        <v>4.4630000000000001</v>
      </c>
      <c r="Z363" s="234">
        <v>0</v>
      </c>
      <c r="AA363" s="234">
        <v>0.215</v>
      </c>
      <c r="AB363" s="234">
        <v>0</v>
      </c>
      <c r="AC363" s="234">
        <v>0</v>
      </c>
      <c r="AD363" s="234">
        <v>0</v>
      </c>
      <c r="AE363" s="234">
        <v>0</v>
      </c>
      <c r="AF363" s="234">
        <v>0</v>
      </c>
      <c r="AG363" s="234">
        <v>15.088000000000001</v>
      </c>
    </row>
    <row r="364" spans="1:33" x14ac:dyDescent="0.25">
      <c r="A364" s="230" t="s">
        <v>414</v>
      </c>
      <c r="B364" s="231"/>
      <c r="C364" s="232"/>
      <c r="D364" s="232"/>
      <c r="E364" s="232"/>
      <c r="F364" s="232"/>
      <c r="G364" s="232"/>
      <c r="H364" s="232"/>
      <c r="I364" s="232"/>
      <c r="J364" s="232"/>
      <c r="K364" s="232"/>
      <c r="L364" s="232"/>
      <c r="M364" s="232"/>
      <c r="N364" s="232"/>
      <c r="O364" s="232"/>
      <c r="P364" s="232"/>
      <c r="Q364" s="232"/>
      <c r="R364" s="232"/>
      <c r="S364" s="232"/>
      <c r="T364" s="232"/>
      <c r="U364" s="232"/>
      <c r="V364" s="232"/>
      <c r="W364" s="232"/>
      <c r="X364" s="232"/>
      <c r="Y364" s="232"/>
      <c r="Z364" s="232"/>
      <c r="AA364" s="232"/>
      <c r="AB364" s="232"/>
      <c r="AC364" s="232"/>
      <c r="AD364" s="232"/>
      <c r="AE364" s="232"/>
      <c r="AF364" s="232"/>
      <c r="AG364" s="232"/>
    </row>
    <row r="365" spans="1:33" x14ac:dyDescent="0.25">
      <c r="B365" s="233" t="s">
        <v>415</v>
      </c>
      <c r="C365" s="234">
        <v>0</v>
      </c>
      <c r="D365" s="234">
        <v>0</v>
      </c>
      <c r="E365" s="234"/>
      <c r="F365" s="234">
        <v>0</v>
      </c>
      <c r="G365" s="234">
        <v>0</v>
      </c>
      <c r="H365" s="234">
        <v>0</v>
      </c>
      <c r="I365" s="234">
        <v>0</v>
      </c>
      <c r="J365" s="234">
        <v>0</v>
      </c>
      <c r="K365" s="234">
        <v>0</v>
      </c>
      <c r="L365" s="234">
        <v>0</v>
      </c>
      <c r="M365" s="234">
        <v>0</v>
      </c>
      <c r="N365" s="234">
        <v>0</v>
      </c>
      <c r="O365" s="234">
        <v>0</v>
      </c>
      <c r="P365" s="234">
        <v>0</v>
      </c>
      <c r="Q365" s="234">
        <v>0</v>
      </c>
      <c r="R365" s="234">
        <v>0</v>
      </c>
      <c r="S365" s="234">
        <v>0</v>
      </c>
      <c r="T365" s="234">
        <v>0</v>
      </c>
      <c r="U365" s="234">
        <v>0</v>
      </c>
      <c r="V365" s="234">
        <v>0</v>
      </c>
      <c r="W365" s="234">
        <v>0</v>
      </c>
      <c r="X365" s="234">
        <v>0</v>
      </c>
      <c r="Y365" s="234">
        <v>0</v>
      </c>
      <c r="Z365" s="234">
        <v>0</v>
      </c>
      <c r="AA365" s="234">
        <v>0</v>
      </c>
      <c r="AB365" s="234">
        <v>0</v>
      </c>
      <c r="AC365" s="234">
        <v>0</v>
      </c>
      <c r="AD365" s="234">
        <v>0</v>
      </c>
      <c r="AE365" s="234">
        <v>0</v>
      </c>
      <c r="AF365" s="234">
        <v>0</v>
      </c>
      <c r="AG365" s="234">
        <v>0</v>
      </c>
    </row>
    <row r="366" spans="1:33" x14ac:dyDescent="0.25">
      <c r="B366" s="233" t="s">
        <v>416</v>
      </c>
      <c r="C366" s="234">
        <v>0</v>
      </c>
      <c r="D366" s="234">
        <v>0</v>
      </c>
      <c r="E366" s="234"/>
      <c r="F366" s="234">
        <v>12</v>
      </c>
      <c r="G366" s="234">
        <v>0</v>
      </c>
      <c r="H366" s="234">
        <v>0</v>
      </c>
      <c r="I366" s="234">
        <v>0</v>
      </c>
      <c r="J366" s="234">
        <v>0.6</v>
      </c>
      <c r="K366" s="234">
        <v>0</v>
      </c>
      <c r="L366" s="234">
        <v>0</v>
      </c>
      <c r="M366" s="234">
        <v>0</v>
      </c>
      <c r="N366" s="234">
        <v>0</v>
      </c>
      <c r="O366" s="234">
        <v>0</v>
      </c>
      <c r="P366" s="234">
        <v>12.2</v>
      </c>
      <c r="Q366" s="234">
        <v>0</v>
      </c>
      <c r="R366" s="234">
        <v>11</v>
      </c>
      <c r="S366" s="234">
        <v>28</v>
      </c>
      <c r="T366" s="234">
        <v>0</v>
      </c>
      <c r="U366" s="234">
        <v>0</v>
      </c>
      <c r="V366" s="234">
        <v>0</v>
      </c>
      <c r="W366" s="234">
        <v>1</v>
      </c>
      <c r="X366" s="234">
        <v>0</v>
      </c>
      <c r="Y366" s="234">
        <v>0</v>
      </c>
      <c r="Z366" s="234">
        <v>0</v>
      </c>
      <c r="AA366" s="234">
        <v>0</v>
      </c>
      <c r="AB366" s="234">
        <v>0</v>
      </c>
      <c r="AC366" s="234">
        <v>0</v>
      </c>
      <c r="AD366" s="234">
        <v>0</v>
      </c>
      <c r="AE366" s="234">
        <v>0</v>
      </c>
      <c r="AF366" s="234">
        <v>0</v>
      </c>
      <c r="AG366" s="234">
        <v>64.8</v>
      </c>
    </row>
    <row r="367" spans="1:33" x14ac:dyDescent="0.25">
      <c r="B367" s="233" t="s">
        <v>417</v>
      </c>
      <c r="C367" s="234">
        <v>0</v>
      </c>
      <c r="D367" s="234">
        <v>0</v>
      </c>
      <c r="E367" s="234">
        <v>0</v>
      </c>
      <c r="F367" s="234">
        <v>0</v>
      </c>
      <c r="G367" s="234">
        <v>0</v>
      </c>
      <c r="H367" s="234">
        <v>0</v>
      </c>
      <c r="I367" s="234">
        <v>0</v>
      </c>
      <c r="J367" s="234">
        <v>0</v>
      </c>
      <c r="K367" s="234">
        <v>0</v>
      </c>
      <c r="L367" s="234">
        <v>0</v>
      </c>
      <c r="M367" s="234">
        <v>0</v>
      </c>
      <c r="N367" s="234">
        <v>0</v>
      </c>
      <c r="O367" s="234">
        <v>0</v>
      </c>
      <c r="P367" s="234">
        <v>0</v>
      </c>
      <c r="Q367" s="234">
        <v>0</v>
      </c>
      <c r="R367" s="234">
        <v>0</v>
      </c>
      <c r="S367" s="234">
        <v>0</v>
      </c>
      <c r="T367" s="234">
        <v>0</v>
      </c>
      <c r="U367" s="234">
        <v>0</v>
      </c>
      <c r="V367" s="234">
        <v>0</v>
      </c>
      <c r="W367" s="234">
        <v>0</v>
      </c>
      <c r="X367" s="234">
        <v>0</v>
      </c>
      <c r="Y367" s="234">
        <v>0</v>
      </c>
      <c r="Z367" s="234">
        <v>0</v>
      </c>
      <c r="AA367" s="234">
        <v>0</v>
      </c>
      <c r="AB367" s="234">
        <v>0</v>
      </c>
      <c r="AC367" s="234">
        <v>0</v>
      </c>
      <c r="AD367" s="234">
        <v>0</v>
      </c>
      <c r="AE367" s="234">
        <v>0</v>
      </c>
      <c r="AF367" s="234">
        <v>0</v>
      </c>
      <c r="AG367" s="234">
        <v>0</v>
      </c>
    </row>
    <row r="368" spans="1:33" x14ac:dyDescent="0.25">
      <c r="B368" s="233" t="s">
        <v>418</v>
      </c>
      <c r="C368" s="234">
        <v>0</v>
      </c>
      <c r="D368" s="234">
        <v>0</v>
      </c>
      <c r="E368" s="234">
        <v>0</v>
      </c>
      <c r="F368" s="234">
        <v>0</v>
      </c>
      <c r="G368" s="234">
        <v>0</v>
      </c>
      <c r="H368" s="234">
        <v>0</v>
      </c>
      <c r="I368" s="234">
        <v>0</v>
      </c>
      <c r="J368" s="234">
        <v>0</v>
      </c>
      <c r="K368" s="234">
        <v>0</v>
      </c>
      <c r="L368" s="234">
        <v>0</v>
      </c>
      <c r="M368" s="234">
        <v>0</v>
      </c>
      <c r="N368" s="234">
        <v>0</v>
      </c>
      <c r="O368" s="234">
        <v>0</v>
      </c>
      <c r="P368" s="234">
        <v>0</v>
      </c>
      <c r="Q368" s="234">
        <v>0</v>
      </c>
      <c r="R368" s="234">
        <v>0</v>
      </c>
      <c r="S368" s="234">
        <v>0</v>
      </c>
      <c r="T368" s="234">
        <v>0</v>
      </c>
      <c r="U368" s="234">
        <v>0</v>
      </c>
      <c r="V368" s="234">
        <v>0</v>
      </c>
      <c r="W368" s="234">
        <v>0</v>
      </c>
      <c r="X368" s="234">
        <v>0</v>
      </c>
      <c r="Y368" s="234">
        <v>0</v>
      </c>
      <c r="Z368" s="234">
        <v>0</v>
      </c>
      <c r="AA368" s="234">
        <v>0</v>
      </c>
      <c r="AB368" s="234">
        <v>0</v>
      </c>
      <c r="AC368" s="234">
        <v>0</v>
      </c>
      <c r="AD368" s="234">
        <v>0</v>
      </c>
      <c r="AE368" s="234">
        <v>0</v>
      </c>
      <c r="AF368" s="234">
        <v>0</v>
      </c>
      <c r="AG368" s="234">
        <v>0</v>
      </c>
    </row>
    <row r="369" spans="1:33" x14ac:dyDescent="0.25">
      <c r="B369" s="233" t="s">
        <v>419</v>
      </c>
      <c r="C369" s="234">
        <v>0</v>
      </c>
      <c r="D369" s="234">
        <v>0</v>
      </c>
      <c r="E369" s="234">
        <v>0</v>
      </c>
      <c r="F369" s="234">
        <v>0</v>
      </c>
      <c r="G369" s="234">
        <v>0</v>
      </c>
      <c r="H369" s="234">
        <v>0</v>
      </c>
      <c r="I369" s="234">
        <v>0</v>
      </c>
      <c r="J369" s="234">
        <v>0</v>
      </c>
      <c r="K369" s="234">
        <v>0</v>
      </c>
      <c r="L369" s="234">
        <v>0</v>
      </c>
      <c r="M369" s="234">
        <v>0</v>
      </c>
      <c r="N369" s="234">
        <v>0</v>
      </c>
      <c r="O369" s="234">
        <v>0</v>
      </c>
      <c r="P369" s="234">
        <v>0</v>
      </c>
      <c r="Q369" s="234">
        <v>0</v>
      </c>
      <c r="R369" s="234">
        <v>0</v>
      </c>
      <c r="S369" s="234">
        <v>0</v>
      </c>
      <c r="T369" s="234">
        <v>0</v>
      </c>
      <c r="U369" s="234">
        <v>0</v>
      </c>
      <c r="V369" s="234">
        <v>0</v>
      </c>
      <c r="W369" s="234">
        <v>0</v>
      </c>
      <c r="X369" s="234">
        <v>0</v>
      </c>
      <c r="Y369" s="234">
        <v>0</v>
      </c>
      <c r="Z369" s="234">
        <v>0</v>
      </c>
      <c r="AA369" s="234">
        <v>0</v>
      </c>
      <c r="AB369" s="234">
        <v>0</v>
      </c>
      <c r="AC369" s="234">
        <v>0</v>
      </c>
      <c r="AD369" s="234">
        <v>0</v>
      </c>
      <c r="AE369" s="234">
        <v>0</v>
      </c>
      <c r="AF369" s="234">
        <v>0</v>
      </c>
      <c r="AG369" s="234">
        <v>0</v>
      </c>
    </row>
    <row r="370" spans="1:33" x14ac:dyDescent="0.25">
      <c r="B370" s="233" t="s">
        <v>420</v>
      </c>
      <c r="C370" s="234">
        <v>0</v>
      </c>
      <c r="D370" s="234">
        <v>0</v>
      </c>
      <c r="E370" s="234">
        <v>0</v>
      </c>
      <c r="F370" s="234">
        <v>0</v>
      </c>
      <c r="G370" s="234">
        <v>0</v>
      </c>
      <c r="H370" s="234">
        <v>0</v>
      </c>
      <c r="I370" s="234">
        <v>0</v>
      </c>
      <c r="J370" s="234">
        <v>0</v>
      </c>
      <c r="K370" s="234">
        <v>0</v>
      </c>
      <c r="L370" s="234">
        <v>0</v>
      </c>
      <c r="M370" s="234">
        <v>0</v>
      </c>
      <c r="N370" s="234">
        <v>0</v>
      </c>
      <c r="O370" s="234">
        <v>0</v>
      </c>
      <c r="P370" s="234">
        <v>0</v>
      </c>
      <c r="Q370" s="234">
        <v>0</v>
      </c>
      <c r="R370" s="234">
        <v>0</v>
      </c>
      <c r="S370" s="234">
        <v>0</v>
      </c>
      <c r="T370" s="234">
        <v>0</v>
      </c>
      <c r="U370" s="234">
        <v>0</v>
      </c>
      <c r="V370" s="234">
        <v>0</v>
      </c>
      <c r="W370" s="234">
        <v>0</v>
      </c>
      <c r="X370" s="234">
        <v>0</v>
      </c>
      <c r="Y370" s="234">
        <v>0</v>
      </c>
      <c r="Z370" s="234">
        <v>0</v>
      </c>
      <c r="AA370" s="234">
        <v>0</v>
      </c>
      <c r="AB370" s="234">
        <v>0</v>
      </c>
      <c r="AC370" s="234">
        <v>0</v>
      </c>
      <c r="AD370" s="234">
        <v>0</v>
      </c>
      <c r="AE370" s="234">
        <v>0</v>
      </c>
      <c r="AF370" s="234">
        <v>0</v>
      </c>
      <c r="AG370" s="234">
        <v>0</v>
      </c>
    </row>
    <row r="371" spans="1:33" x14ac:dyDescent="0.25">
      <c r="B371" s="233" t="s">
        <v>421</v>
      </c>
      <c r="C371" s="234">
        <v>0</v>
      </c>
      <c r="D371" s="234">
        <v>0</v>
      </c>
      <c r="E371" s="234">
        <v>0</v>
      </c>
      <c r="F371" s="234">
        <v>0</v>
      </c>
      <c r="G371" s="234">
        <v>0</v>
      </c>
      <c r="H371" s="234">
        <v>0</v>
      </c>
      <c r="I371" s="234">
        <v>0</v>
      </c>
      <c r="J371" s="234">
        <v>0</v>
      </c>
      <c r="K371" s="234">
        <v>0</v>
      </c>
      <c r="L371" s="234">
        <v>0</v>
      </c>
      <c r="M371" s="234">
        <v>0</v>
      </c>
      <c r="N371" s="234">
        <v>0</v>
      </c>
      <c r="O371" s="234">
        <v>0</v>
      </c>
      <c r="P371" s="234">
        <v>0</v>
      </c>
      <c r="Q371" s="234">
        <v>0</v>
      </c>
      <c r="R371" s="234">
        <v>0</v>
      </c>
      <c r="S371" s="234">
        <v>0</v>
      </c>
      <c r="T371" s="234">
        <v>0</v>
      </c>
      <c r="U371" s="234">
        <v>0</v>
      </c>
      <c r="V371" s="234">
        <v>0</v>
      </c>
      <c r="W371" s="234">
        <v>0</v>
      </c>
      <c r="X371" s="234">
        <v>0</v>
      </c>
      <c r="Y371" s="234">
        <v>0</v>
      </c>
      <c r="Z371" s="234">
        <v>0</v>
      </c>
      <c r="AA371" s="234">
        <v>0</v>
      </c>
      <c r="AB371" s="234">
        <v>0</v>
      </c>
      <c r="AC371" s="234">
        <v>0</v>
      </c>
      <c r="AD371" s="234">
        <v>0</v>
      </c>
      <c r="AE371" s="234">
        <v>0</v>
      </c>
      <c r="AF371" s="234">
        <v>0</v>
      </c>
      <c r="AG371" s="234">
        <v>0</v>
      </c>
    </row>
    <row r="372" spans="1:33" x14ac:dyDescent="0.25">
      <c r="B372" s="233" t="s">
        <v>422</v>
      </c>
      <c r="C372" s="234">
        <v>0</v>
      </c>
      <c r="D372" s="234">
        <v>0</v>
      </c>
      <c r="E372" s="234">
        <v>0</v>
      </c>
      <c r="F372" s="234">
        <v>0</v>
      </c>
      <c r="G372" s="234">
        <v>0</v>
      </c>
      <c r="H372" s="234">
        <v>0</v>
      </c>
      <c r="I372" s="234">
        <v>0</v>
      </c>
      <c r="J372" s="234">
        <v>0</v>
      </c>
      <c r="K372" s="234">
        <v>0</v>
      </c>
      <c r="L372" s="234">
        <v>0</v>
      </c>
      <c r="M372" s="234">
        <v>0</v>
      </c>
      <c r="N372" s="234">
        <v>0</v>
      </c>
      <c r="O372" s="234">
        <v>0</v>
      </c>
      <c r="P372" s="234">
        <v>0</v>
      </c>
      <c r="Q372" s="234">
        <v>0</v>
      </c>
      <c r="R372" s="234">
        <v>0</v>
      </c>
      <c r="S372" s="234">
        <v>0</v>
      </c>
      <c r="T372" s="234">
        <v>0</v>
      </c>
      <c r="U372" s="234">
        <v>0</v>
      </c>
      <c r="V372" s="234">
        <v>0</v>
      </c>
      <c r="W372" s="234">
        <v>0</v>
      </c>
      <c r="X372" s="234">
        <v>0</v>
      </c>
      <c r="Y372" s="234">
        <v>0</v>
      </c>
      <c r="Z372" s="234">
        <v>0</v>
      </c>
      <c r="AA372" s="234">
        <v>0</v>
      </c>
      <c r="AB372" s="234">
        <v>0</v>
      </c>
      <c r="AC372" s="234">
        <v>0</v>
      </c>
      <c r="AD372" s="234">
        <v>0</v>
      </c>
      <c r="AE372" s="234">
        <v>0</v>
      </c>
      <c r="AF372" s="234">
        <v>0</v>
      </c>
      <c r="AG372" s="234">
        <v>0</v>
      </c>
    </row>
    <row r="373" spans="1:33" x14ac:dyDescent="0.25">
      <c r="B373" s="233" t="s">
        <v>423</v>
      </c>
      <c r="C373" s="234">
        <v>0</v>
      </c>
      <c r="D373" s="234">
        <v>0</v>
      </c>
      <c r="E373" s="234">
        <v>0</v>
      </c>
      <c r="F373" s="234">
        <v>0</v>
      </c>
      <c r="G373" s="234">
        <v>0</v>
      </c>
      <c r="H373" s="234">
        <v>0</v>
      </c>
      <c r="I373" s="234">
        <v>0</v>
      </c>
      <c r="J373" s="234">
        <v>0</v>
      </c>
      <c r="K373" s="234">
        <v>0</v>
      </c>
      <c r="L373" s="234">
        <v>0</v>
      </c>
      <c r="M373" s="234">
        <v>0</v>
      </c>
      <c r="N373" s="234">
        <v>0</v>
      </c>
      <c r="O373" s="234">
        <v>0</v>
      </c>
      <c r="P373" s="234">
        <v>0</v>
      </c>
      <c r="Q373" s="234">
        <v>0</v>
      </c>
      <c r="R373" s="234">
        <v>0</v>
      </c>
      <c r="S373" s="234">
        <v>0</v>
      </c>
      <c r="T373" s="234">
        <v>0</v>
      </c>
      <c r="U373" s="234">
        <v>0</v>
      </c>
      <c r="V373" s="234">
        <v>0</v>
      </c>
      <c r="W373" s="234">
        <v>0</v>
      </c>
      <c r="X373" s="234">
        <v>0</v>
      </c>
      <c r="Y373" s="234">
        <v>0</v>
      </c>
      <c r="Z373" s="234">
        <v>0</v>
      </c>
      <c r="AA373" s="234">
        <v>0</v>
      </c>
      <c r="AB373" s="234">
        <v>0</v>
      </c>
      <c r="AC373" s="234">
        <v>0</v>
      </c>
      <c r="AD373" s="234">
        <v>0</v>
      </c>
      <c r="AE373" s="234">
        <v>0</v>
      </c>
      <c r="AF373" s="234">
        <v>0</v>
      </c>
      <c r="AG373" s="234">
        <v>0</v>
      </c>
    </row>
    <row r="374" spans="1:33" x14ac:dyDescent="0.25">
      <c r="B374" s="233" t="s">
        <v>424</v>
      </c>
      <c r="C374" s="234">
        <v>0</v>
      </c>
      <c r="D374" s="234">
        <v>0</v>
      </c>
      <c r="E374" s="234">
        <v>0</v>
      </c>
      <c r="F374" s="234">
        <v>0</v>
      </c>
      <c r="G374" s="234">
        <v>0</v>
      </c>
      <c r="H374" s="234">
        <v>0</v>
      </c>
      <c r="I374" s="234">
        <v>0</v>
      </c>
      <c r="J374" s="234">
        <v>0</v>
      </c>
      <c r="K374" s="234">
        <v>0</v>
      </c>
      <c r="L374" s="234">
        <v>0</v>
      </c>
      <c r="M374" s="234">
        <v>0</v>
      </c>
      <c r="N374" s="234">
        <v>0</v>
      </c>
      <c r="O374" s="234">
        <v>0</v>
      </c>
      <c r="P374" s="234">
        <v>0</v>
      </c>
      <c r="Q374" s="234">
        <v>0</v>
      </c>
      <c r="R374" s="234">
        <v>0</v>
      </c>
      <c r="S374" s="234">
        <v>0</v>
      </c>
      <c r="T374" s="234">
        <v>0</v>
      </c>
      <c r="U374" s="234">
        <v>0</v>
      </c>
      <c r="V374" s="234">
        <v>0</v>
      </c>
      <c r="W374" s="234">
        <v>0</v>
      </c>
      <c r="X374" s="234">
        <v>0</v>
      </c>
      <c r="Y374" s="234">
        <v>0</v>
      </c>
      <c r="Z374" s="234">
        <v>0</v>
      </c>
      <c r="AA374" s="234">
        <v>0</v>
      </c>
      <c r="AB374" s="234">
        <v>0</v>
      </c>
      <c r="AC374" s="234">
        <v>0</v>
      </c>
      <c r="AD374" s="234">
        <v>0</v>
      </c>
      <c r="AE374" s="234">
        <v>0</v>
      </c>
      <c r="AF374" s="234">
        <v>0</v>
      </c>
      <c r="AG374" s="234">
        <v>0</v>
      </c>
    </row>
    <row r="375" spans="1:33" x14ac:dyDescent="0.25">
      <c r="B375" s="233" t="s">
        <v>425</v>
      </c>
      <c r="C375" s="234">
        <v>0</v>
      </c>
      <c r="D375" s="234">
        <v>0</v>
      </c>
      <c r="E375" s="234">
        <v>0</v>
      </c>
      <c r="F375" s="234">
        <v>0</v>
      </c>
      <c r="G375" s="234">
        <v>0</v>
      </c>
      <c r="H375" s="234">
        <v>0</v>
      </c>
      <c r="I375" s="234">
        <v>0</v>
      </c>
      <c r="J375" s="234">
        <v>0</v>
      </c>
      <c r="K375" s="234">
        <v>0</v>
      </c>
      <c r="L375" s="234">
        <v>0</v>
      </c>
      <c r="M375" s="234">
        <v>0</v>
      </c>
      <c r="N375" s="234">
        <v>0</v>
      </c>
      <c r="O375" s="234">
        <v>0</v>
      </c>
      <c r="P375" s="234">
        <v>0</v>
      </c>
      <c r="Q375" s="234">
        <v>0</v>
      </c>
      <c r="R375" s="234">
        <v>0</v>
      </c>
      <c r="S375" s="234">
        <v>0</v>
      </c>
      <c r="T375" s="234">
        <v>0</v>
      </c>
      <c r="U375" s="234">
        <v>0</v>
      </c>
      <c r="V375" s="234">
        <v>0</v>
      </c>
      <c r="W375" s="234">
        <v>0</v>
      </c>
      <c r="X375" s="234">
        <v>0</v>
      </c>
      <c r="Y375" s="234">
        <v>0</v>
      </c>
      <c r="Z375" s="234">
        <v>0</v>
      </c>
      <c r="AA375" s="234">
        <v>0</v>
      </c>
      <c r="AB375" s="234">
        <v>0</v>
      </c>
      <c r="AC375" s="234">
        <v>0</v>
      </c>
      <c r="AD375" s="234">
        <v>0</v>
      </c>
      <c r="AE375" s="234">
        <v>0</v>
      </c>
      <c r="AF375" s="234">
        <v>0</v>
      </c>
      <c r="AG375" s="234">
        <v>0</v>
      </c>
    </row>
    <row r="376" spans="1:33" x14ac:dyDescent="0.25">
      <c r="B376" s="233" t="s">
        <v>426</v>
      </c>
      <c r="C376" s="234">
        <v>0</v>
      </c>
      <c r="D376" s="234">
        <v>0</v>
      </c>
      <c r="E376" s="234">
        <v>0</v>
      </c>
      <c r="F376" s="234">
        <v>0</v>
      </c>
      <c r="G376" s="234">
        <v>0</v>
      </c>
      <c r="H376" s="234">
        <v>0</v>
      </c>
      <c r="I376" s="234">
        <v>0</v>
      </c>
      <c r="J376" s="234">
        <v>0</v>
      </c>
      <c r="K376" s="234">
        <v>0</v>
      </c>
      <c r="L376" s="234">
        <v>0</v>
      </c>
      <c r="M376" s="234">
        <v>0</v>
      </c>
      <c r="N376" s="234">
        <v>0</v>
      </c>
      <c r="O376" s="234">
        <v>0</v>
      </c>
      <c r="P376" s="234">
        <v>0</v>
      </c>
      <c r="Q376" s="234">
        <v>0</v>
      </c>
      <c r="R376" s="234">
        <v>0</v>
      </c>
      <c r="S376" s="234">
        <v>0</v>
      </c>
      <c r="T376" s="234">
        <v>0</v>
      </c>
      <c r="U376" s="234">
        <v>0</v>
      </c>
      <c r="V376" s="234">
        <v>0</v>
      </c>
      <c r="W376" s="234">
        <v>0</v>
      </c>
      <c r="X376" s="234">
        <v>0</v>
      </c>
      <c r="Y376" s="234">
        <v>0</v>
      </c>
      <c r="Z376" s="234">
        <v>0</v>
      </c>
      <c r="AA376" s="234">
        <v>0</v>
      </c>
      <c r="AB376" s="234">
        <v>0</v>
      </c>
      <c r="AC376" s="234">
        <v>0</v>
      </c>
      <c r="AD376" s="234">
        <v>0</v>
      </c>
      <c r="AE376" s="234">
        <v>0</v>
      </c>
      <c r="AF376" s="234">
        <v>0</v>
      </c>
      <c r="AG376" s="234">
        <v>0</v>
      </c>
    </row>
    <row r="377" spans="1:33" x14ac:dyDescent="0.25">
      <c r="B377" s="233" t="s">
        <v>427</v>
      </c>
      <c r="C377" s="234">
        <v>0</v>
      </c>
      <c r="D377" s="234">
        <v>0</v>
      </c>
      <c r="E377" s="234">
        <v>0</v>
      </c>
      <c r="F377" s="234">
        <v>0</v>
      </c>
      <c r="G377" s="234">
        <v>0</v>
      </c>
      <c r="H377" s="234">
        <v>0</v>
      </c>
      <c r="I377" s="234">
        <v>0</v>
      </c>
      <c r="J377" s="234">
        <v>0</v>
      </c>
      <c r="K377" s="234">
        <v>0</v>
      </c>
      <c r="L377" s="234">
        <v>0</v>
      </c>
      <c r="M377" s="234">
        <v>0</v>
      </c>
      <c r="N377" s="234">
        <v>0</v>
      </c>
      <c r="O377" s="234">
        <v>0</v>
      </c>
      <c r="P377" s="234">
        <v>0</v>
      </c>
      <c r="Q377" s="234">
        <v>0</v>
      </c>
      <c r="R377" s="234">
        <v>0</v>
      </c>
      <c r="S377" s="234">
        <v>0</v>
      </c>
      <c r="T377" s="234">
        <v>0</v>
      </c>
      <c r="U377" s="234">
        <v>0</v>
      </c>
      <c r="V377" s="234">
        <v>0</v>
      </c>
      <c r="W377" s="234">
        <v>0</v>
      </c>
      <c r="X377" s="234">
        <v>0</v>
      </c>
      <c r="Y377" s="234">
        <v>0</v>
      </c>
      <c r="Z377" s="234">
        <v>0</v>
      </c>
      <c r="AA377" s="234">
        <v>0</v>
      </c>
      <c r="AB377" s="234">
        <v>0</v>
      </c>
      <c r="AC377" s="234">
        <v>0</v>
      </c>
      <c r="AD377" s="234">
        <v>0</v>
      </c>
      <c r="AE377" s="234">
        <v>0</v>
      </c>
      <c r="AF377" s="234">
        <v>0</v>
      </c>
      <c r="AG377" s="234">
        <v>0</v>
      </c>
    </row>
    <row r="378" spans="1:33" x14ac:dyDescent="0.25">
      <c r="B378" s="233" t="s">
        <v>20</v>
      </c>
      <c r="C378" s="234">
        <v>0</v>
      </c>
      <c r="D378" s="234">
        <v>0</v>
      </c>
      <c r="E378" s="234">
        <v>0</v>
      </c>
      <c r="F378" s="234">
        <v>0</v>
      </c>
      <c r="G378" s="234">
        <v>0</v>
      </c>
      <c r="H378" s="234">
        <v>0</v>
      </c>
      <c r="I378" s="234">
        <v>0</v>
      </c>
      <c r="J378" s="234">
        <v>0</v>
      </c>
      <c r="K378" s="234">
        <v>0</v>
      </c>
      <c r="L378" s="234">
        <v>0</v>
      </c>
      <c r="M378" s="234">
        <v>0</v>
      </c>
      <c r="N378" s="234">
        <v>0</v>
      </c>
      <c r="O378" s="234">
        <v>0</v>
      </c>
      <c r="P378" s="234">
        <v>0</v>
      </c>
      <c r="Q378" s="234">
        <v>0</v>
      </c>
      <c r="R378" s="234">
        <v>0</v>
      </c>
      <c r="S378" s="234">
        <v>0</v>
      </c>
      <c r="T378" s="234">
        <v>0</v>
      </c>
      <c r="U378" s="234">
        <v>0</v>
      </c>
      <c r="V378" s="234">
        <v>0</v>
      </c>
      <c r="W378" s="234">
        <v>0</v>
      </c>
      <c r="X378" s="234">
        <v>0</v>
      </c>
      <c r="Y378" s="234">
        <v>0</v>
      </c>
      <c r="Z378" s="234">
        <v>0</v>
      </c>
      <c r="AA378" s="234">
        <v>0</v>
      </c>
      <c r="AB378" s="234">
        <v>0</v>
      </c>
      <c r="AC378" s="234">
        <v>0</v>
      </c>
      <c r="AD378" s="234">
        <v>0</v>
      </c>
      <c r="AE378" s="234">
        <v>0</v>
      </c>
      <c r="AF378" s="234">
        <v>0</v>
      </c>
      <c r="AG378" s="234">
        <v>0</v>
      </c>
    </row>
    <row r="379" spans="1:33" x14ac:dyDescent="0.25">
      <c r="A379" s="230" t="s">
        <v>428</v>
      </c>
      <c r="B379" s="231"/>
      <c r="C379" s="232"/>
      <c r="D379" s="232"/>
      <c r="E379" s="232"/>
      <c r="F379" s="232"/>
      <c r="G379" s="232"/>
      <c r="H379" s="232"/>
      <c r="I379" s="232"/>
      <c r="J379" s="232"/>
      <c r="K379" s="232"/>
      <c r="L379" s="232"/>
      <c r="M379" s="232"/>
      <c r="N379" s="232"/>
      <c r="O379" s="232"/>
      <c r="P379" s="232"/>
      <c r="Q379" s="232"/>
      <c r="R379" s="232"/>
      <c r="S379" s="232"/>
      <c r="T379" s="232"/>
      <c r="U379" s="232"/>
      <c r="V379" s="232"/>
      <c r="W379" s="232"/>
      <c r="X379" s="232"/>
      <c r="Y379" s="232"/>
      <c r="Z379" s="232"/>
      <c r="AA379" s="232"/>
      <c r="AB379" s="232"/>
      <c r="AC379" s="232"/>
      <c r="AD379" s="232"/>
      <c r="AE379" s="232"/>
      <c r="AF379" s="232"/>
      <c r="AG379" s="232"/>
    </row>
    <row r="380" spans="1:33" x14ac:dyDescent="0.25">
      <c r="B380" s="233" t="s">
        <v>429</v>
      </c>
      <c r="C380" s="234">
        <v>0</v>
      </c>
      <c r="D380" s="234">
        <v>0</v>
      </c>
      <c r="E380" s="234">
        <v>0</v>
      </c>
      <c r="F380" s="234">
        <v>5.5</v>
      </c>
      <c r="G380" s="234">
        <v>0</v>
      </c>
      <c r="H380" s="234">
        <v>0</v>
      </c>
      <c r="I380" s="234">
        <v>0</v>
      </c>
      <c r="J380" s="234">
        <v>0.19</v>
      </c>
      <c r="K380" s="234">
        <v>0</v>
      </c>
      <c r="L380" s="234">
        <v>0</v>
      </c>
      <c r="M380" s="234">
        <v>5.5</v>
      </c>
      <c r="N380" s="234">
        <v>0</v>
      </c>
      <c r="O380" s="234">
        <v>0</v>
      </c>
      <c r="P380" s="234">
        <v>0</v>
      </c>
      <c r="Q380" s="234">
        <v>0</v>
      </c>
      <c r="R380" s="234">
        <v>1.8</v>
      </c>
      <c r="S380" s="234">
        <v>5.5</v>
      </c>
      <c r="T380" s="234">
        <v>0</v>
      </c>
      <c r="U380" s="234">
        <v>0</v>
      </c>
      <c r="V380" s="234">
        <v>0</v>
      </c>
      <c r="W380" s="234">
        <v>0.39</v>
      </c>
      <c r="X380" s="234">
        <v>0</v>
      </c>
      <c r="Y380" s="234">
        <v>2</v>
      </c>
      <c r="Z380" s="234">
        <v>0</v>
      </c>
      <c r="AA380" s="234">
        <v>0</v>
      </c>
      <c r="AB380" s="234">
        <v>0</v>
      </c>
      <c r="AC380" s="234">
        <v>0</v>
      </c>
      <c r="AD380" s="234">
        <v>0</v>
      </c>
      <c r="AE380" s="234">
        <v>0</v>
      </c>
      <c r="AF380" s="234">
        <v>0</v>
      </c>
      <c r="AG380" s="234">
        <v>20.880000000000003</v>
      </c>
    </row>
    <row r="381" spans="1:33" x14ac:dyDescent="0.25">
      <c r="B381" s="233" t="s">
        <v>430</v>
      </c>
      <c r="C381" s="234">
        <v>0</v>
      </c>
      <c r="D381" s="234">
        <v>0</v>
      </c>
      <c r="E381" s="234">
        <v>0</v>
      </c>
      <c r="F381" s="234">
        <v>21</v>
      </c>
      <c r="G381" s="234">
        <v>0</v>
      </c>
      <c r="H381" s="234">
        <v>0</v>
      </c>
      <c r="I381" s="234">
        <v>0</v>
      </c>
      <c r="J381" s="234">
        <v>1.1000000000000001</v>
      </c>
      <c r="K381" s="234">
        <v>0</v>
      </c>
      <c r="L381" s="234">
        <v>0</v>
      </c>
      <c r="M381" s="234">
        <v>21</v>
      </c>
      <c r="N381" s="234">
        <v>0</v>
      </c>
      <c r="O381" s="234">
        <v>0</v>
      </c>
      <c r="P381" s="234">
        <v>0</v>
      </c>
      <c r="Q381" s="234">
        <v>0</v>
      </c>
      <c r="R381" s="234">
        <v>7</v>
      </c>
      <c r="S381" s="234">
        <v>21</v>
      </c>
      <c r="T381" s="234">
        <v>0</v>
      </c>
      <c r="U381" s="234">
        <v>0</v>
      </c>
      <c r="V381" s="234">
        <v>0</v>
      </c>
      <c r="W381" s="234">
        <v>2.2999999999999998</v>
      </c>
      <c r="X381" s="234">
        <v>51</v>
      </c>
      <c r="Y381" s="234">
        <v>0</v>
      </c>
      <c r="Z381" s="234">
        <v>0</v>
      </c>
      <c r="AA381" s="234">
        <v>0</v>
      </c>
      <c r="AB381" s="234">
        <v>0</v>
      </c>
      <c r="AC381" s="234">
        <v>0</v>
      </c>
      <c r="AD381" s="234">
        <v>0</v>
      </c>
      <c r="AE381" s="234">
        <v>0</v>
      </c>
      <c r="AF381" s="234">
        <v>0</v>
      </c>
      <c r="AG381" s="234">
        <v>124.39999999999999</v>
      </c>
    </row>
    <row r="382" spans="1:33" x14ac:dyDescent="0.25">
      <c r="A382" s="230" t="s">
        <v>431</v>
      </c>
      <c r="B382" s="231"/>
      <c r="C382" s="232"/>
      <c r="D382" s="232"/>
      <c r="E382" s="232"/>
      <c r="F382" s="232"/>
      <c r="G382" s="232"/>
      <c r="H382" s="232"/>
      <c r="I382" s="232"/>
      <c r="J382" s="232"/>
      <c r="K382" s="232"/>
      <c r="L382" s="232"/>
      <c r="M382" s="232"/>
      <c r="N382" s="232"/>
      <c r="O382" s="232"/>
      <c r="P382" s="232"/>
      <c r="Q382" s="232"/>
      <c r="R382" s="232"/>
      <c r="S382" s="232"/>
      <c r="T382" s="232"/>
      <c r="U382" s="232"/>
      <c r="V382" s="232"/>
      <c r="W382" s="232"/>
      <c r="X382" s="232"/>
      <c r="Y382" s="232"/>
      <c r="Z382" s="232"/>
      <c r="AA382" s="232"/>
      <c r="AB382" s="232"/>
      <c r="AC382" s="232"/>
      <c r="AD382" s="232"/>
      <c r="AE382" s="232"/>
      <c r="AF382" s="232"/>
      <c r="AG382" s="232"/>
    </row>
    <row r="383" spans="1:33" x14ac:dyDescent="0.25">
      <c r="B383" s="233" t="s">
        <v>432</v>
      </c>
      <c r="C383" s="234">
        <v>0</v>
      </c>
      <c r="D383" s="234">
        <v>0</v>
      </c>
      <c r="E383" s="234">
        <v>0</v>
      </c>
      <c r="F383" s="234">
        <v>0</v>
      </c>
      <c r="G383" s="234">
        <v>0</v>
      </c>
      <c r="H383" s="234">
        <v>0</v>
      </c>
      <c r="I383" s="234">
        <v>0</v>
      </c>
      <c r="J383" s="234">
        <v>0</v>
      </c>
      <c r="K383" s="234">
        <v>0</v>
      </c>
      <c r="L383" s="234">
        <v>0</v>
      </c>
      <c r="M383" s="234">
        <v>0</v>
      </c>
      <c r="N383" s="234">
        <v>0</v>
      </c>
      <c r="O383" s="234">
        <v>0</v>
      </c>
      <c r="P383" s="234">
        <v>0</v>
      </c>
      <c r="Q383" s="234">
        <v>0</v>
      </c>
      <c r="R383" s="234">
        <v>0</v>
      </c>
      <c r="S383" s="234">
        <v>0</v>
      </c>
      <c r="T383" s="234">
        <v>0</v>
      </c>
      <c r="U383" s="234">
        <v>0</v>
      </c>
      <c r="V383" s="234">
        <v>0</v>
      </c>
      <c r="W383" s="234">
        <v>0</v>
      </c>
      <c r="X383" s="234">
        <v>0</v>
      </c>
      <c r="Y383" s="234">
        <v>0</v>
      </c>
      <c r="Z383" s="234">
        <v>0</v>
      </c>
      <c r="AA383" s="234">
        <v>0</v>
      </c>
      <c r="AB383" s="234">
        <v>0</v>
      </c>
      <c r="AC383" s="234">
        <v>0</v>
      </c>
      <c r="AD383" s="234">
        <v>0</v>
      </c>
      <c r="AE383" s="234">
        <v>0</v>
      </c>
      <c r="AF383" s="234">
        <v>0</v>
      </c>
      <c r="AG383" s="234">
        <v>0</v>
      </c>
    </row>
    <row r="384" spans="1:33" x14ac:dyDescent="0.25">
      <c r="A384" s="230" t="s">
        <v>433</v>
      </c>
      <c r="B384" s="231"/>
      <c r="C384" s="232"/>
      <c r="D384" s="232"/>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c r="AG384" s="232"/>
    </row>
    <row r="385" spans="1:33" x14ac:dyDescent="0.25">
      <c r="B385" s="233" t="s">
        <v>434</v>
      </c>
      <c r="C385" s="234">
        <v>0</v>
      </c>
      <c r="D385" s="234">
        <v>0</v>
      </c>
      <c r="E385" s="234">
        <v>0</v>
      </c>
      <c r="F385" s="234">
        <v>0</v>
      </c>
      <c r="G385" s="234">
        <v>3.24146</v>
      </c>
      <c r="H385" s="234">
        <v>1.373</v>
      </c>
      <c r="I385" s="234">
        <v>6.9000000000000006E-2</v>
      </c>
      <c r="J385" s="234">
        <v>0</v>
      </c>
      <c r="K385" s="234">
        <v>0</v>
      </c>
      <c r="L385" s="234">
        <v>0</v>
      </c>
      <c r="M385" s="234">
        <v>46.670499999999997</v>
      </c>
      <c r="N385" s="234">
        <v>0</v>
      </c>
      <c r="O385" s="234">
        <v>0</v>
      </c>
      <c r="P385" s="234">
        <v>17.765000000000001</v>
      </c>
      <c r="Q385" s="234">
        <v>0</v>
      </c>
      <c r="R385" s="234">
        <v>9.7138799999999996</v>
      </c>
      <c r="S385" s="234">
        <v>34.666899999999998</v>
      </c>
      <c r="T385" s="234">
        <v>0</v>
      </c>
      <c r="U385" s="234">
        <v>0</v>
      </c>
      <c r="V385" s="234">
        <v>0</v>
      </c>
      <c r="W385" s="234">
        <v>0.85599999999999998</v>
      </c>
      <c r="X385" s="234">
        <v>0</v>
      </c>
      <c r="Y385" s="234">
        <v>25.91</v>
      </c>
      <c r="Z385" s="234">
        <v>0</v>
      </c>
      <c r="AA385" s="234">
        <v>0</v>
      </c>
      <c r="AB385" s="234">
        <v>0</v>
      </c>
      <c r="AC385" s="234">
        <v>0</v>
      </c>
      <c r="AD385" s="234">
        <v>0</v>
      </c>
      <c r="AE385" s="234">
        <v>0</v>
      </c>
      <c r="AF385" s="234">
        <v>11.98</v>
      </c>
      <c r="AG385" s="234">
        <v>152.24573999999998</v>
      </c>
    </row>
    <row r="386" spans="1:33" x14ac:dyDescent="0.25">
      <c r="A386" s="230" t="s">
        <v>435</v>
      </c>
      <c r="B386" s="231"/>
      <c r="C386" s="232"/>
      <c r="D386" s="232"/>
      <c r="E386" s="232"/>
      <c r="F386" s="232"/>
      <c r="G386" s="232"/>
      <c r="H386" s="232"/>
      <c r="I386" s="232"/>
      <c r="J386" s="232"/>
      <c r="K386" s="232"/>
      <c r="L386" s="232"/>
      <c r="M386" s="232"/>
      <c r="N386" s="232"/>
      <c r="O386" s="232"/>
      <c r="P386" s="232"/>
      <c r="Q386" s="232"/>
      <c r="R386" s="232"/>
      <c r="S386" s="232"/>
      <c r="T386" s="232"/>
      <c r="U386" s="232"/>
      <c r="V386" s="232"/>
      <c r="W386" s="232"/>
      <c r="X386" s="232"/>
      <c r="Y386" s="232"/>
      <c r="Z386" s="232"/>
      <c r="AA386" s="232"/>
      <c r="AB386" s="232"/>
      <c r="AC386" s="232"/>
      <c r="AD386" s="232"/>
      <c r="AE386" s="232"/>
      <c r="AF386" s="232"/>
      <c r="AG386" s="232"/>
    </row>
    <row r="387" spans="1:33" x14ac:dyDescent="0.25">
      <c r="B387" s="233" t="s">
        <v>436</v>
      </c>
      <c r="C387" s="234">
        <v>0</v>
      </c>
      <c r="D387" s="234">
        <v>0</v>
      </c>
      <c r="E387" s="234">
        <v>0</v>
      </c>
      <c r="F387" s="234">
        <v>0</v>
      </c>
      <c r="G387" s="234">
        <v>0</v>
      </c>
      <c r="H387" s="234">
        <v>0</v>
      </c>
      <c r="I387" s="234">
        <v>0</v>
      </c>
      <c r="J387" s="234">
        <v>1.5609999999999999</v>
      </c>
      <c r="K387" s="234">
        <v>0</v>
      </c>
      <c r="L387" s="234">
        <v>0</v>
      </c>
      <c r="M387" s="234">
        <v>0</v>
      </c>
      <c r="N387" s="234">
        <v>0</v>
      </c>
      <c r="O387" s="234">
        <v>32.6</v>
      </c>
      <c r="P387" s="234">
        <v>27.777999999999999</v>
      </c>
      <c r="Q387" s="234">
        <v>0</v>
      </c>
      <c r="R387" s="234">
        <v>57.357999999999997</v>
      </c>
      <c r="S387" s="234">
        <v>0</v>
      </c>
      <c r="T387" s="234">
        <v>0</v>
      </c>
      <c r="U387" s="234">
        <v>0</v>
      </c>
      <c r="V387" s="234">
        <v>109</v>
      </c>
      <c r="W387" s="234">
        <v>8.5</v>
      </c>
      <c r="X387" s="234">
        <v>0.06</v>
      </c>
      <c r="Y387" s="234">
        <v>41.9</v>
      </c>
      <c r="Z387" s="234">
        <v>0</v>
      </c>
      <c r="AA387" s="234">
        <v>0</v>
      </c>
      <c r="AB387" s="234">
        <v>0</v>
      </c>
      <c r="AC387" s="234">
        <v>0</v>
      </c>
      <c r="AD387" s="234">
        <v>0.44</v>
      </c>
      <c r="AE387" s="234">
        <v>0.85699999999999998</v>
      </c>
      <c r="AF387" s="234">
        <v>18.3</v>
      </c>
      <c r="AG387" s="234">
        <v>298.35400000000004</v>
      </c>
    </row>
    <row r="388" spans="1:33" x14ac:dyDescent="0.25">
      <c r="A388" s="230" t="s">
        <v>437</v>
      </c>
      <c r="B388" s="231"/>
      <c r="C388" s="232"/>
      <c r="D388" s="232"/>
      <c r="E388" s="232"/>
      <c r="F388" s="232"/>
      <c r="G388" s="232"/>
      <c r="H388" s="232"/>
      <c r="I388" s="232"/>
      <c r="J388" s="232"/>
      <c r="K388" s="232"/>
      <c r="L388" s="232"/>
      <c r="M388" s="232"/>
      <c r="N388" s="232"/>
      <c r="O388" s="232"/>
      <c r="P388" s="232"/>
      <c r="Q388" s="232"/>
      <c r="R388" s="232"/>
      <c r="S388" s="232"/>
      <c r="T388" s="232"/>
      <c r="U388" s="232"/>
      <c r="V388" s="232"/>
      <c r="W388" s="232"/>
      <c r="X388" s="232"/>
      <c r="Y388" s="232"/>
      <c r="Z388" s="232"/>
      <c r="AA388" s="232"/>
      <c r="AB388" s="232"/>
      <c r="AC388" s="232"/>
      <c r="AD388" s="232"/>
      <c r="AE388" s="232"/>
      <c r="AF388" s="232"/>
      <c r="AG388" s="232"/>
    </row>
    <row r="389" spans="1:33" x14ac:dyDescent="0.25">
      <c r="B389" s="233" t="s">
        <v>438</v>
      </c>
      <c r="C389" s="234">
        <v>0</v>
      </c>
      <c r="D389" s="234">
        <v>0</v>
      </c>
      <c r="E389" s="234">
        <v>0</v>
      </c>
      <c r="F389" s="234">
        <v>18</v>
      </c>
      <c r="G389" s="234">
        <v>0</v>
      </c>
      <c r="H389" s="234">
        <v>0</v>
      </c>
      <c r="I389" s="234">
        <v>0</v>
      </c>
      <c r="J389" s="234">
        <v>0.3</v>
      </c>
      <c r="K389" s="234">
        <v>0</v>
      </c>
      <c r="L389" s="234">
        <v>0</v>
      </c>
      <c r="M389" s="234">
        <v>66</v>
      </c>
      <c r="N389" s="234">
        <v>0</v>
      </c>
      <c r="O389" s="234">
        <v>10.1</v>
      </c>
      <c r="P389" s="234">
        <v>14.6</v>
      </c>
      <c r="Q389" s="234">
        <v>0</v>
      </c>
      <c r="R389" s="234">
        <v>0</v>
      </c>
      <c r="S389" s="234">
        <v>3.3</v>
      </c>
      <c r="T389" s="234">
        <v>0</v>
      </c>
      <c r="U389" s="234">
        <v>0</v>
      </c>
      <c r="V389" s="234">
        <v>0</v>
      </c>
      <c r="W389" s="234">
        <v>1.91</v>
      </c>
      <c r="X389" s="234">
        <v>0</v>
      </c>
      <c r="Y389" s="234">
        <v>0</v>
      </c>
      <c r="Z389" s="234">
        <v>0</v>
      </c>
      <c r="AA389" s="234">
        <v>0</v>
      </c>
      <c r="AB389" s="234">
        <v>0</v>
      </c>
      <c r="AC389" s="234">
        <v>0</v>
      </c>
      <c r="AD389" s="234">
        <v>0</v>
      </c>
      <c r="AE389" s="234">
        <v>0</v>
      </c>
      <c r="AF389" s="234">
        <v>0</v>
      </c>
      <c r="AG389" s="234">
        <v>114.20999999999998</v>
      </c>
    </row>
    <row r="390" spans="1:33" x14ac:dyDescent="0.25">
      <c r="A390" s="230" t="s">
        <v>439</v>
      </c>
      <c r="B390" s="231"/>
      <c r="C390" s="232"/>
      <c r="D390" s="232"/>
      <c r="E390" s="232"/>
      <c r="F390" s="232"/>
      <c r="G390" s="232"/>
      <c r="H390" s="232"/>
      <c r="I390" s="232"/>
      <c r="J390" s="232"/>
      <c r="K390" s="232"/>
      <c r="L390" s="232"/>
      <c r="M390" s="232"/>
      <c r="N390" s="232"/>
      <c r="O390" s="232"/>
      <c r="P390" s="232"/>
      <c r="Q390" s="232"/>
      <c r="R390" s="232"/>
      <c r="S390" s="232"/>
      <c r="T390" s="232"/>
      <c r="U390" s="232"/>
      <c r="V390" s="232"/>
      <c r="W390" s="232"/>
      <c r="X390" s="232"/>
      <c r="Y390" s="232"/>
      <c r="Z390" s="232"/>
      <c r="AA390" s="232"/>
      <c r="AB390" s="232"/>
      <c r="AC390" s="232"/>
      <c r="AD390" s="232"/>
      <c r="AE390" s="232"/>
      <c r="AF390" s="232"/>
      <c r="AG390" s="232"/>
    </row>
    <row r="391" spans="1:33" x14ac:dyDescent="0.25">
      <c r="B391" s="233" t="s">
        <v>440</v>
      </c>
      <c r="C391" s="234">
        <v>0</v>
      </c>
      <c r="D391" s="234">
        <v>0</v>
      </c>
      <c r="E391" s="234">
        <v>0</v>
      </c>
      <c r="F391" s="234">
        <v>0</v>
      </c>
      <c r="G391" s="234">
        <v>0</v>
      </c>
      <c r="H391" s="234">
        <v>0</v>
      </c>
      <c r="I391" s="234">
        <v>0</v>
      </c>
      <c r="J391" s="234">
        <v>6.0999999999999999E-2</v>
      </c>
      <c r="K391" s="234">
        <v>0</v>
      </c>
      <c r="L391" s="234">
        <v>0</v>
      </c>
      <c r="M391" s="234">
        <v>0</v>
      </c>
      <c r="N391" s="234">
        <v>0</v>
      </c>
      <c r="O391" s="234">
        <v>0</v>
      </c>
      <c r="P391" s="234">
        <v>0</v>
      </c>
      <c r="Q391" s="234">
        <v>0</v>
      </c>
      <c r="R391" s="234">
        <v>0</v>
      </c>
      <c r="S391" s="234">
        <v>0</v>
      </c>
      <c r="T391" s="234">
        <v>0</v>
      </c>
      <c r="U391" s="234">
        <v>0</v>
      </c>
      <c r="V391" s="234">
        <v>0</v>
      </c>
      <c r="W391" s="234">
        <v>0.13200000000000001</v>
      </c>
      <c r="X391" s="234">
        <v>0</v>
      </c>
      <c r="Y391" s="234">
        <v>9.8699999999999992</v>
      </c>
      <c r="Z391" s="234">
        <v>0</v>
      </c>
      <c r="AA391" s="234">
        <v>0</v>
      </c>
      <c r="AB391" s="234">
        <v>0</v>
      </c>
      <c r="AC391" s="234">
        <v>0</v>
      </c>
      <c r="AD391" s="234">
        <v>0</v>
      </c>
      <c r="AE391" s="234">
        <v>0</v>
      </c>
      <c r="AF391" s="234">
        <v>0</v>
      </c>
      <c r="AG391" s="234">
        <v>10.062999999999999</v>
      </c>
    </row>
    <row r="392" spans="1:33" x14ac:dyDescent="0.25">
      <c r="B392" s="233" t="s">
        <v>441</v>
      </c>
      <c r="C392" s="234">
        <v>0</v>
      </c>
      <c r="D392" s="234">
        <v>0</v>
      </c>
      <c r="E392" s="234">
        <v>0</v>
      </c>
      <c r="F392" s="234">
        <v>0</v>
      </c>
      <c r="G392" s="234">
        <v>0</v>
      </c>
      <c r="H392" s="234">
        <v>0</v>
      </c>
      <c r="I392" s="234">
        <v>0</v>
      </c>
      <c r="J392" s="234">
        <v>0.14599999999999999</v>
      </c>
      <c r="K392" s="234">
        <v>0</v>
      </c>
      <c r="L392" s="234">
        <v>0</v>
      </c>
      <c r="M392" s="234">
        <v>0</v>
      </c>
      <c r="N392" s="234">
        <v>0</v>
      </c>
      <c r="O392" s="234">
        <v>0</v>
      </c>
      <c r="P392" s="234">
        <v>0</v>
      </c>
      <c r="Q392" s="234">
        <v>0</v>
      </c>
      <c r="R392" s="234">
        <v>0</v>
      </c>
      <c r="S392" s="234">
        <v>0</v>
      </c>
      <c r="T392" s="234">
        <v>0</v>
      </c>
      <c r="U392" s="234">
        <v>0</v>
      </c>
      <c r="V392" s="234">
        <v>0</v>
      </c>
      <c r="W392" s="234">
        <v>9.7000000000000003E-2</v>
      </c>
      <c r="X392" s="234">
        <v>0</v>
      </c>
      <c r="Y392" s="234">
        <v>10.521000000000001</v>
      </c>
      <c r="Z392" s="234">
        <v>0</v>
      </c>
      <c r="AA392" s="234">
        <v>0</v>
      </c>
      <c r="AB392" s="234">
        <v>0</v>
      </c>
      <c r="AC392" s="234">
        <v>0</v>
      </c>
      <c r="AD392" s="234">
        <v>0</v>
      </c>
      <c r="AE392" s="234">
        <v>0</v>
      </c>
      <c r="AF392" s="234">
        <v>0</v>
      </c>
      <c r="AG392" s="234">
        <v>10.764000000000001</v>
      </c>
    </row>
    <row r="393" spans="1:33" x14ac:dyDescent="0.25">
      <c r="B393" s="233" t="s">
        <v>442</v>
      </c>
      <c r="C393" s="234">
        <v>0</v>
      </c>
      <c r="D393" s="234">
        <v>0</v>
      </c>
      <c r="E393" s="234">
        <v>0</v>
      </c>
      <c r="F393" s="234">
        <v>7.6159999999999997</v>
      </c>
      <c r="G393" s="234">
        <v>0</v>
      </c>
      <c r="H393" s="234">
        <v>0</v>
      </c>
      <c r="I393" s="234">
        <v>7.0000000000000001E-3</v>
      </c>
      <c r="J393" s="234">
        <v>0.307</v>
      </c>
      <c r="K393" s="234">
        <v>0</v>
      </c>
      <c r="L393" s="234">
        <v>0</v>
      </c>
      <c r="M393" s="234">
        <v>0</v>
      </c>
      <c r="N393" s="234">
        <v>0</v>
      </c>
      <c r="O393" s="234">
        <v>0</v>
      </c>
      <c r="P393" s="234">
        <v>0</v>
      </c>
      <c r="Q393" s="234">
        <v>0</v>
      </c>
      <c r="R393" s="234">
        <v>7.6159999999999997</v>
      </c>
      <c r="S393" s="234">
        <v>0</v>
      </c>
      <c r="T393" s="234">
        <v>0</v>
      </c>
      <c r="U393" s="234">
        <v>0</v>
      </c>
      <c r="V393" s="234">
        <v>0</v>
      </c>
      <c r="W393" s="234">
        <v>0.372</v>
      </c>
      <c r="X393" s="234">
        <v>0</v>
      </c>
      <c r="Y393" s="234">
        <v>4.5190000000000001</v>
      </c>
      <c r="Z393" s="234">
        <v>0</v>
      </c>
      <c r="AA393" s="234">
        <v>0</v>
      </c>
      <c r="AB393" s="234">
        <v>0</v>
      </c>
      <c r="AC393" s="234">
        <v>0</v>
      </c>
      <c r="AD393" s="234">
        <v>0</v>
      </c>
      <c r="AE393" s="234">
        <v>0</v>
      </c>
      <c r="AF393" s="234">
        <v>0</v>
      </c>
      <c r="AG393" s="234">
        <v>20.436999999999998</v>
      </c>
    </row>
    <row r="394" spans="1:33" x14ac:dyDescent="0.25">
      <c r="B394" s="233" t="s">
        <v>443</v>
      </c>
      <c r="C394" s="234">
        <v>0</v>
      </c>
      <c r="D394" s="234">
        <v>0</v>
      </c>
      <c r="E394" s="234">
        <v>0</v>
      </c>
      <c r="F394" s="234">
        <v>0</v>
      </c>
      <c r="G394" s="234">
        <v>0</v>
      </c>
      <c r="H394" s="234">
        <v>0</v>
      </c>
      <c r="I394" s="234">
        <v>0</v>
      </c>
      <c r="J394" s="234">
        <v>0.14099999999999999</v>
      </c>
      <c r="K394" s="234">
        <v>0</v>
      </c>
      <c r="L394" s="234">
        <v>0</v>
      </c>
      <c r="M394" s="234">
        <v>0</v>
      </c>
      <c r="N394" s="234">
        <v>0</v>
      </c>
      <c r="O394" s="234">
        <v>0</v>
      </c>
      <c r="P394" s="234">
        <v>0</v>
      </c>
      <c r="Q394" s="234">
        <v>0</v>
      </c>
      <c r="R394" s="234">
        <v>0</v>
      </c>
      <c r="S394" s="234">
        <v>0</v>
      </c>
      <c r="T394" s="234">
        <v>0</v>
      </c>
      <c r="U394" s="234">
        <v>0</v>
      </c>
      <c r="V394" s="234">
        <v>0</v>
      </c>
      <c r="W394" s="234">
        <v>0.112</v>
      </c>
      <c r="X394" s="234">
        <v>0</v>
      </c>
      <c r="Y394" s="234">
        <v>12.904</v>
      </c>
      <c r="Z394" s="234">
        <v>0</v>
      </c>
      <c r="AA394" s="234">
        <v>0</v>
      </c>
      <c r="AB394" s="234">
        <v>0</v>
      </c>
      <c r="AC394" s="234">
        <v>0</v>
      </c>
      <c r="AD394" s="234">
        <v>0</v>
      </c>
      <c r="AE394" s="234">
        <v>0</v>
      </c>
      <c r="AF394" s="234">
        <v>0</v>
      </c>
      <c r="AG394" s="234">
        <v>13.157</v>
      </c>
    </row>
    <row r="395" spans="1:33" x14ac:dyDescent="0.25">
      <c r="B395" s="233" t="s">
        <v>444</v>
      </c>
      <c r="C395" s="234">
        <v>0</v>
      </c>
      <c r="D395" s="234">
        <v>0</v>
      </c>
      <c r="E395" s="234">
        <v>0</v>
      </c>
      <c r="F395" s="234">
        <v>0</v>
      </c>
      <c r="G395" s="234">
        <v>0</v>
      </c>
      <c r="H395" s="234">
        <v>0</v>
      </c>
      <c r="I395" s="234">
        <v>0</v>
      </c>
      <c r="J395" s="234">
        <v>0.125</v>
      </c>
      <c r="K395" s="234">
        <v>0</v>
      </c>
      <c r="L395" s="234">
        <v>0</v>
      </c>
      <c r="M395" s="234">
        <v>0</v>
      </c>
      <c r="N395" s="234">
        <v>0</v>
      </c>
      <c r="O395" s="234">
        <v>0</v>
      </c>
      <c r="P395" s="234">
        <v>0</v>
      </c>
      <c r="Q395" s="234">
        <v>0</v>
      </c>
      <c r="R395" s="234">
        <v>0</v>
      </c>
      <c r="S395" s="234">
        <v>0</v>
      </c>
      <c r="T395" s="234">
        <v>0</v>
      </c>
      <c r="U395" s="234">
        <v>0</v>
      </c>
      <c r="V395" s="234">
        <v>0</v>
      </c>
      <c r="W395" s="234">
        <v>0.156</v>
      </c>
      <c r="X395" s="234">
        <v>0</v>
      </c>
      <c r="Y395" s="234">
        <v>9.4369999999999994</v>
      </c>
      <c r="Z395" s="234">
        <v>0</v>
      </c>
      <c r="AA395" s="234">
        <v>0</v>
      </c>
      <c r="AB395" s="234">
        <v>0</v>
      </c>
      <c r="AC395" s="234">
        <v>0</v>
      </c>
      <c r="AD395" s="234">
        <v>0</v>
      </c>
      <c r="AE395" s="234">
        <v>0</v>
      </c>
      <c r="AF395" s="234">
        <v>0</v>
      </c>
      <c r="AG395" s="234">
        <v>9.718</v>
      </c>
    </row>
    <row r="396" spans="1:33" x14ac:dyDescent="0.25">
      <c r="B396" s="233" t="s">
        <v>445</v>
      </c>
      <c r="C396" s="234">
        <v>0</v>
      </c>
      <c r="D396" s="234">
        <v>0</v>
      </c>
      <c r="E396" s="234">
        <v>0</v>
      </c>
      <c r="F396" s="234">
        <v>0</v>
      </c>
      <c r="G396" s="234">
        <v>0</v>
      </c>
      <c r="H396" s="234">
        <v>0</v>
      </c>
      <c r="I396" s="234">
        <v>0</v>
      </c>
      <c r="J396" s="234">
        <v>0</v>
      </c>
      <c r="K396" s="234">
        <v>0</v>
      </c>
      <c r="L396" s="234">
        <v>0</v>
      </c>
      <c r="M396" s="234">
        <v>0</v>
      </c>
      <c r="N396" s="234">
        <v>0</v>
      </c>
      <c r="O396" s="234">
        <v>0</v>
      </c>
      <c r="P396" s="234">
        <v>0</v>
      </c>
      <c r="Q396" s="234">
        <v>0</v>
      </c>
      <c r="R396" s="234">
        <v>0</v>
      </c>
      <c r="S396" s="234">
        <v>0</v>
      </c>
      <c r="T396" s="234">
        <v>0</v>
      </c>
      <c r="U396" s="234">
        <v>0</v>
      </c>
      <c r="V396" s="234">
        <v>0</v>
      </c>
      <c r="W396" s="234">
        <v>0</v>
      </c>
      <c r="X396" s="234">
        <v>0</v>
      </c>
      <c r="Y396" s="234">
        <v>0</v>
      </c>
      <c r="Z396" s="234">
        <v>0</v>
      </c>
      <c r="AA396" s="234">
        <v>0</v>
      </c>
      <c r="AB396" s="234">
        <v>0</v>
      </c>
      <c r="AC396" s="234">
        <v>0</v>
      </c>
      <c r="AD396" s="234">
        <v>0</v>
      </c>
      <c r="AE396" s="234">
        <v>0</v>
      </c>
      <c r="AF396" s="234">
        <v>0</v>
      </c>
      <c r="AG396" s="234">
        <v>0</v>
      </c>
    </row>
    <row r="397" spans="1:33" x14ac:dyDescent="0.25">
      <c r="B397" s="233" t="s">
        <v>446</v>
      </c>
      <c r="C397" s="234">
        <v>0</v>
      </c>
      <c r="D397" s="234">
        <v>0</v>
      </c>
      <c r="E397" s="234">
        <v>0</v>
      </c>
      <c r="F397" s="234">
        <v>0</v>
      </c>
      <c r="G397" s="234">
        <v>0</v>
      </c>
      <c r="H397" s="234">
        <v>0</v>
      </c>
      <c r="I397" s="234">
        <v>5.7000000000000002E-2</v>
      </c>
      <c r="J397" s="234">
        <v>6.0000000000000001E-3</v>
      </c>
      <c r="K397" s="234">
        <v>0</v>
      </c>
      <c r="L397" s="234">
        <v>0</v>
      </c>
      <c r="M397" s="234">
        <v>0</v>
      </c>
      <c r="N397" s="234">
        <v>0</v>
      </c>
      <c r="O397" s="234">
        <v>0</v>
      </c>
      <c r="P397" s="234">
        <v>0</v>
      </c>
      <c r="Q397" s="234">
        <v>0</v>
      </c>
      <c r="R397" s="234">
        <v>0</v>
      </c>
      <c r="S397" s="234">
        <v>0</v>
      </c>
      <c r="T397" s="234">
        <v>0</v>
      </c>
      <c r="U397" s="234">
        <v>0</v>
      </c>
      <c r="V397" s="234">
        <v>0</v>
      </c>
      <c r="W397" s="234">
        <v>6.6000000000000003E-2</v>
      </c>
      <c r="X397" s="234">
        <v>0</v>
      </c>
      <c r="Y397" s="234">
        <v>7.0880000000000001</v>
      </c>
      <c r="Z397" s="234">
        <v>0</v>
      </c>
      <c r="AA397" s="234">
        <v>0</v>
      </c>
      <c r="AB397" s="234">
        <v>0</v>
      </c>
      <c r="AC397" s="234">
        <v>0</v>
      </c>
      <c r="AD397" s="234">
        <v>0</v>
      </c>
      <c r="AE397" s="234">
        <v>0</v>
      </c>
      <c r="AF397" s="234">
        <v>0</v>
      </c>
      <c r="AG397" s="234">
        <v>7.2170000000000005</v>
      </c>
    </row>
    <row r="398" spans="1:33" x14ac:dyDescent="0.25">
      <c r="B398" s="233" t="s">
        <v>447</v>
      </c>
      <c r="C398" s="234">
        <v>0</v>
      </c>
      <c r="D398" s="234">
        <v>0</v>
      </c>
      <c r="E398" s="234">
        <v>0</v>
      </c>
      <c r="F398" s="234">
        <v>0</v>
      </c>
      <c r="G398" s="234">
        <v>0</v>
      </c>
      <c r="H398" s="234">
        <v>0</v>
      </c>
      <c r="I398" s="234">
        <v>0</v>
      </c>
      <c r="J398" s="234">
        <v>4.8000000000000001E-2</v>
      </c>
      <c r="K398" s="234">
        <v>0</v>
      </c>
      <c r="L398" s="234">
        <v>0</v>
      </c>
      <c r="M398" s="234">
        <v>0</v>
      </c>
      <c r="N398" s="234">
        <v>0</v>
      </c>
      <c r="O398" s="234">
        <v>0</v>
      </c>
      <c r="P398" s="234">
        <v>0</v>
      </c>
      <c r="Q398" s="234">
        <v>0</v>
      </c>
      <c r="R398" s="234">
        <v>0</v>
      </c>
      <c r="S398" s="234">
        <v>0</v>
      </c>
      <c r="T398" s="234">
        <v>0</v>
      </c>
      <c r="U398" s="234">
        <v>0</v>
      </c>
      <c r="V398" s="234">
        <v>0</v>
      </c>
      <c r="W398" s="234">
        <v>0.03</v>
      </c>
      <c r="X398" s="234">
        <v>0</v>
      </c>
      <c r="Y398" s="234">
        <v>3.3980000000000001</v>
      </c>
      <c r="Z398" s="234">
        <v>0</v>
      </c>
      <c r="AA398" s="234">
        <v>0</v>
      </c>
      <c r="AB398" s="234">
        <v>0</v>
      </c>
      <c r="AC398" s="234">
        <v>0</v>
      </c>
      <c r="AD398" s="234">
        <v>0</v>
      </c>
      <c r="AE398" s="234">
        <v>0</v>
      </c>
      <c r="AF398" s="234">
        <v>0</v>
      </c>
      <c r="AG398" s="234">
        <v>3.476</v>
      </c>
    </row>
    <row r="399" spans="1:33" x14ac:dyDescent="0.25">
      <c r="B399" s="233" t="s">
        <v>448</v>
      </c>
      <c r="C399" s="234">
        <v>0</v>
      </c>
      <c r="D399" s="234">
        <v>0</v>
      </c>
      <c r="E399" s="234">
        <v>0</v>
      </c>
      <c r="F399" s="234">
        <v>11.3612</v>
      </c>
      <c r="G399" s="234">
        <v>0</v>
      </c>
      <c r="H399" s="234">
        <v>0</v>
      </c>
      <c r="I399" s="234">
        <v>6.8000000000000005E-2</v>
      </c>
      <c r="J399" s="234">
        <v>0.21501300000000001</v>
      </c>
      <c r="K399" s="234">
        <v>0.155</v>
      </c>
      <c r="L399" s="234">
        <v>0</v>
      </c>
      <c r="M399" s="234">
        <v>0.15229599999999999</v>
      </c>
      <c r="N399" s="234">
        <v>0</v>
      </c>
      <c r="O399" s="234">
        <v>0</v>
      </c>
      <c r="P399" s="234">
        <v>0</v>
      </c>
      <c r="Q399" s="234">
        <v>0</v>
      </c>
      <c r="R399" s="234">
        <v>38.432299999999998</v>
      </c>
      <c r="S399" s="234">
        <v>3.2676799999999999</v>
      </c>
      <c r="T399" s="234">
        <v>0</v>
      </c>
      <c r="U399" s="234">
        <v>0</v>
      </c>
      <c r="V399" s="234">
        <v>24.3413</v>
      </c>
      <c r="W399" s="234">
        <v>3.4880900000000001</v>
      </c>
      <c r="X399" s="234">
        <v>0</v>
      </c>
      <c r="Y399" s="234">
        <v>0.15668899999999999</v>
      </c>
      <c r="Z399" s="234">
        <v>0</v>
      </c>
      <c r="AA399" s="234">
        <v>0</v>
      </c>
      <c r="AB399" s="234">
        <v>0</v>
      </c>
      <c r="AC399" s="234">
        <v>0</v>
      </c>
      <c r="AD399" s="234">
        <v>0</v>
      </c>
      <c r="AE399" s="234">
        <v>0</v>
      </c>
      <c r="AF399" s="234">
        <v>19.5564</v>
      </c>
      <c r="AG399" s="234">
        <v>101.193968</v>
      </c>
    </row>
    <row r="400" spans="1:33" x14ac:dyDescent="0.25">
      <c r="B400" s="233" t="s">
        <v>449</v>
      </c>
      <c r="C400" s="234">
        <v>0</v>
      </c>
      <c r="D400" s="234">
        <v>0</v>
      </c>
      <c r="E400" s="234">
        <v>0</v>
      </c>
      <c r="F400" s="234">
        <v>0</v>
      </c>
      <c r="G400" s="234">
        <v>0</v>
      </c>
      <c r="H400" s="234">
        <v>0</v>
      </c>
      <c r="I400" s="234">
        <v>0</v>
      </c>
      <c r="J400" s="234">
        <v>3.6999999999999998E-2</v>
      </c>
      <c r="K400" s="234">
        <v>0</v>
      </c>
      <c r="L400" s="234">
        <v>0</v>
      </c>
      <c r="M400" s="234">
        <v>0</v>
      </c>
      <c r="N400" s="234">
        <v>0</v>
      </c>
      <c r="O400" s="234">
        <v>0</v>
      </c>
      <c r="P400" s="234">
        <v>0</v>
      </c>
      <c r="Q400" s="234">
        <v>0</v>
      </c>
      <c r="R400" s="234">
        <v>0</v>
      </c>
      <c r="S400" s="234">
        <v>0</v>
      </c>
      <c r="T400" s="234">
        <v>0</v>
      </c>
      <c r="U400" s="234">
        <v>0</v>
      </c>
      <c r="V400" s="234">
        <v>0</v>
      </c>
      <c r="W400" s="234">
        <v>0.05</v>
      </c>
      <c r="X400" s="234">
        <v>0</v>
      </c>
      <c r="Y400" s="234">
        <v>4.1820000000000004</v>
      </c>
      <c r="Z400" s="234">
        <v>0</v>
      </c>
      <c r="AA400" s="234">
        <v>0</v>
      </c>
      <c r="AB400" s="234">
        <v>0</v>
      </c>
      <c r="AC400" s="234">
        <v>0</v>
      </c>
      <c r="AD400" s="234">
        <v>0</v>
      </c>
      <c r="AE400" s="234">
        <v>0</v>
      </c>
      <c r="AF400" s="234">
        <v>0</v>
      </c>
      <c r="AG400" s="234">
        <v>4.2690000000000001</v>
      </c>
    </row>
    <row r="401" spans="1:33" x14ac:dyDescent="0.25">
      <c r="B401" s="233" t="s">
        <v>450</v>
      </c>
      <c r="C401" s="234">
        <v>0</v>
      </c>
      <c r="D401" s="234">
        <v>0</v>
      </c>
      <c r="E401" s="234">
        <v>0</v>
      </c>
      <c r="F401" s="234">
        <v>20.770900000000001</v>
      </c>
      <c r="G401" s="234">
        <v>0</v>
      </c>
      <c r="H401" s="234">
        <v>0</v>
      </c>
      <c r="I401" s="234">
        <v>0</v>
      </c>
      <c r="J401" s="234">
        <v>1.4931700000000001</v>
      </c>
      <c r="K401" s="234">
        <v>0</v>
      </c>
      <c r="L401" s="234">
        <v>0</v>
      </c>
      <c r="M401" s="234">
        <v>0</v>
      </c>
      <c r="N401" s="234">
        <v>0</v>
      </c>
      <c r="O401" s="234">
        <v>0</v>
      </c>
      <c r="P401" s="234">
        <v>0</v>
      </c>
      <c r="Q401" s="234">
        <v>0</v>
      </c>
      <c r="R401" s="234">
        <v>38.575000000000003</v>
      </c>
      <c r="S401" s="234">
        <v>0</v>
      </c>
      <c r="T401" s="234">
        <v>0</v>
      </c>
      <c r="U401" s="234">
        <v>0</v>
      </c>
      <c r="V401" s="234">
        <v>0</v>
      </c>
      <c r="W401" s="234">
        <v>2.75793</v>
      </c>
      <c r="X401" s="234">
        <v>0</v>
      </c>
      <c r="Y401" s="234">
        <v>12.1524</v>
      </c>
      <c r="Z401" s="234">
        <v>0</v>
      </c>
      <c r="AA401" s="234">
        <v>0</v>
      </c>
      <c r="AB401" s="234">
        <v>0</v>
      </c>
      <c r="AC401" s="234">
        <v>0</v>
      </c>
      <c r="AD401" s="234">
        <v>0</v>
      </c>
      <c r="AE401" s="234">
        <v>0</v>
      </c>
      <c r="AF401" s="234">
        <v>0</v>
      </c>
      <c r="AG401" s="234">
        <v>75.749400000000009</v>
      </c>
    </row>
    <row r="402" spans="1:33" x14ac:dyDescent="0.25">
      <c r="B402" s="233" t="s">
        <v>451</v>
      </c>
      <c r="C402" s="234">
        <v>0</v>
      </c>
      <c r="D402" s="234">
        <v>0</v>
      </c>
      <c r="E402" s="234">
        <v>0</v>
      </c>
      <c r="F402" s="234">
        <v>0</v>
      </c>
      <c r="G402" s="234">
        <v>0</v>
      </c>
      <c r="H402" s="234">
        <v>0</v>
      </c>
      <c r="I402" s="234">
        <v>0.193</v>
      </c>
      <c r="J402" s="234">
        <v>0.16200000000000001</v>
      </c>
      <c r="K402" s="234">
        <v>0</v>
      </c>
      <c r="L402" s="234">
        <v>0</v>
      </c>
      <c r="M402" s="234">
        <v>0</v>
      </c>
      <c r="N402" s="234">
        <v>0</v>
      </c>
      <c r="O402" s="234">
        <v>0</v>
      </c>
      <c r="P402" s="234">
        <v>0</v>
      </c>
      <c r="Q402" s="234">
        <v>6.1310000000000002</v>
      </c>
      <c r="R402" s="234">
        <v>0</v>
      </c>
      <c r="S402" s="234">
        <v>0</v>
      </c>
      <c r="T402" s="234">
        <v>0</v>
      </c>
      <c r="U402" s="234">
        <v>0</v>
      </c>
      <c r="V402" s="234">
        <v>0</v>
      </c>
      <c r="W402" s="234">
        <v>0.14099999999999999</v>
      </c>
      <c r="X402" s="234">
        <v>0</v>
      </c>
      <c r="Y402" s="234">
        <v>10</v>
      </c>
      <c r="Z402" s="234">
        <v>0</v>
      </c>
      <c r="AA402" s="234">
        <v>0</v>
      </c>
      <c r="AB402" s="234">
        <v>0</v>
      </c>
      <c r="AC402" s="234">
        <v>0</v>
      </c>
      <c r="AD402" s="234">
        <v>0</v>
      </c>
      <c r="AE402" s="234">
        <v>0</v>
      </c>
      <c r="AF402" s="234">
        <v>0</v>
      </c>
      <c r="AG402" s="234">
        <v>16.627000000000002</v>
      </c>
    </row>
    <row r="403" spans="1:33" x14ac:dyDescent="0.25">
      <c r="B403" s="233" t="s">
        <v>452</v>
      </c>
      <c r="C403" s="234">
        <v>0</v>
      </c>
      <c r="D403" s="234">
        <v>0</v>
      </c>
      <c r="E403" s="234">
        <v>0</v>
      </c>
      <c r="F403" s="234">
        <v>0</v>
      </c>
      <c r="G403" s="234">
        <v>0</v>
      </c>
      <c r="H403" s="234">
        <v>0</v>
      </c>
      <c r="I403" s="234">
        <v>0</v>
      </c>
      <c r="J403" s="234">
        <v>0.115</v>
      </c>
      <c r="K403" s="234">
        <v>0</v>
      </c>
      <c r="L403" s="234">
        <v>0</v>
      </c>
      <c r="M403" s="234">
        <v>0</v>
      </c>
      <c r="N403" s="234">
        <v>0</v>
      </c>
      <c r="O403" s="234">
        <v>0</v>
      </c>
      <c r="P403" s="234">
        <v>0</v>
      </c>
      <c r="Q403" s="234">
        <v>0</v>
      </c>
      <c r="R403" s="234">
        <v>0</v>
      </c>
      <c r="S403" s="234">
        <v>0</v>
      </c>
      <c r="T403" s="234">
        <v>0</v>
      </c>
      <c r="U403" s="234">
        <v>0</v>
      </c>
      <c r="V403" s="234">
        <v>0</v>
      </c>
      <c r="W403" s="234">
        <v>0.107</v>
      </c>
      <c r="X403" s="234">
        <v>0</v>
      </c>
      <c r="Y403" s="234">
        <v>13.766999999999999</v>
      </c>
      <c r="Z403" s="234">
        <v>0</v>
      </c>
      <c r="AA403" s="234">
        <v>0</v>
      </c>
      <c r="AB403" s="234">
        <v>0</v>
      </c>
      <c r="AC403" s="234">
        <v>0</v>
      </c>
      <c r="AD403" s="234">
        <v>0</v>
      </c>
      <c r="AE403" s="234">
        <v>0</v>
      </c>
      <c r="AF403" s="234">
        <v>0</v>
      </c>
      <c r="AG403" s="234">
        <v>13.988999999999999</v>
      </c>
    </row>
    <row r="404" spans="1:33" x14ac:dyDescent="0.25">
      <c r="B404" s="233" t="s">
        <v>453</v>
      </c>
      <c r="C404" s="234">
        <v>0</v>
      </c>
      <c r="D404" s="234">
        <v>0</v>
      </c>
      <c r="E404" s="234">
        <v>0</v>
      </c>
      <c r="F404" s="234">
        <v>66.441100000000006</v>
      </c>
      <c r="G404" s="234">
        <v>0</v>
      </c>
      <c r="H404" s="234">
        <v>0</v>
      </c>
      <c r="I404" s="234">
        <v>0</v>
      </c>
      <c r="J404" s="234">
        <v>2.2642600000000002</v>
      </c>
      <c r="K404" s="234">
        <v>0</v>
      </c>
      <c r="L404" s="234">
        <v>0</v>
      </c>
      <c r="M404" s="234">
        <v>22.018799999999999</v>
      </c>
      <c r="N404" s="234">
        <v>0</v>
      </c>
      <c r="O404" s="234">
        <v>0</v>
      </c>
      <c r="P404" s="234">
        <v>83.918000000000006</v>
      </c>
      <c r="Q404" s="234">
        <v>0</v>
      </c>
      <c r="R404" s="234">
        <v>57.987200000000001</v>
      </c>
      <c r="S404" s="234">
        <v>5.8388200000000001</v>
      </c>
      <c r="T404" s="234">
        <v>0</v>
      </c>
      <c r="U404" s="234">
        <v>0</v>
      </c>
      <c r="V404" s="234">
        <v>31.506900000000002</v>
      </c>
      <c r="W404" s="234">
        <v>13.2919</v>
      </c>
      <c r="X404" s="234">
        <v>0</v>
      </c>
      <c r="Y404" s="234">
        <v>0</v>
      </c>
      <c r="Z404" s="234">
        <v>0</v>
      </c>
      <c r="AA404" s="234">
        <v>0</v>
      </c>
      <c r="AB404" s="234">
        <v>0</v>
      </c>
      <c r="AC404" s="234">
        <v>0</v>
      </c>
      <c r="AD404" s="234">
        <v>0</v>
      </c>
      <c r="AE404" s="234">
        <v>0</v>
      </c>
      <c r="AF404" s="234">
        <v>52.668300000000002</v>
      </c>
      <c r="AG404" s="234">
        <v>335.93528000000003</v>
      </c>
    </row>
    <row r="405" spans="1:33" x14ac:dyDescent="0.25">
      <c r="B405" s="233" t="s">
        <v>454</v>
      </c>
      <c r="C405" s="234">
        <v>0</v>
      </c>
      <c r="D405" s="234">
        <v>0</v>
      </c>
      <c r="E405" s="234">
        <v>0</v>
      </c>
      <c r="F405" s="234">
        <v>0</v>
      </c>
      <c r="G405" s="234">
        <v>0</v>
      </c>
      <c r="H405" s="234">
        <v>0</v>
      </c>
      <c r="I405" s="234">
        <v>0</v>
      </c>
      <c r="J405" s="234">
        <v>0.55100000000000005</v>
      </c>
      <c r="K405" s="234">
        <v>0</v>
      </c>
      <c r="L405" s="234">
        <v>0</v>
      </c>
      <c r="M405" s="234">
        <v>0</v>
      </c>
      <c r="N405" s="234">
        <v>0</v>
      </c>
      <c r="O405" s="234">
        <v>0</v>
      </c>
      <c r="P405" s="234">
        <v>0</v>
      </c>
      <c r="Q405" s="234">
        <v>0</v>
      </c>
      <c r="R405" s="234">
        <v>0</v>
      </c>
      <c r="S405" s="234">
        <v>0</v>
      </c>
      <c r="T405" s="234">
        <v>0</v>
      </c>
      <c r="U405" s="234">
        <v>0</v>
      </c>
      <c r="V405" s="234">
        <v>0</v>
      </c>
      <c r="W405" s="234">
        <v>0.69499999999999995</v>
      </c>
      <c r="X405" s="234">
        <v>0</v>
      </c>
      <c r="Y405" s="234">
        <v>43.978999999999999</v>
      </c>
      <c r="Z405" s="234">
        <v>0</v>
      </c>
      <c r="AA405" s="234">
        <v>0</v>
      </c>
      <c r="AB405" s="234">
        <v>0</v>
      </c>
      <c r="AC405" s="234">
        <v>0</v>
      </c>
      <c r="AD405" s="234">
        <v>0</v>
      </c>
      <c r="AE405" s="234">
        <v>0</v>
      </c>
      <c r="AF405" s="234">
        <v>0</v>
      </c>
      <c r="AG405" s="234">
        <v>45.225000000000001</v>
      </c>
    </row>
    <row r="406" spans="1:33" x14ac:dyDescent="0.25">
      <c r="B406" s="233" t="s">
        <v>455</v>
      </c>
      <c r="C406" s="234">
        <v>0</v>
      </c>
      <c r="D406" s="234">
        <v>0</v>
      </c>
      <c r="E406" s="234">
        <v>0</v>
      </c>
      <c r="F406" s="234">
        <v>0</v>
      </c>
      <c r="G406" s="234">
        <v>0</v>
      </c>
      <c r="H406" s="234">
        <v>0</v>
      </c>
      <c r="I406" s="234">
        <v>0</v>
      </c>
      <c r="J406" s="234">
        <v>0</v>
      </c>
      <c r="K406" s="234">
        <v>0</v>
      </c>
      <c r="L406" s="234">
        <v>0</v>
      </c>
      <c r="M406" s="234">
        <v>0</v>
      </c>
      <c r="N406" s="234">
        <v>0</v>
      </c>
      <c r="O406" s="234">
        <v>0</v>
      </c>
      <c r="P406" s="234">
        <v>0</v>
      </c>
      <c r="Q406" s="234">
        <v>38.057000000000002</v>
      </c>
      <c r="R406" s="234">
        <v>0</v>
      </c>
      <c r="S406" s="234">
        <v>0</v>
      </c>
      <c r="T406" s="234">
        <v>0</v>
      </c>
      <c r="U406" s="234">
        <v>0</v>
      </c>
      <c r="V406" s="234">
        <v>0</v>
      </c>
      <c r="W406" s="234">
        <v>1.0999999999999999E-2</v>
      </c>
      <c r="X406" s="234">
        <v>0</v>
      </c>
      <c r="Y406" s="234">
        <v>0</v>
      </c>
      <c r="Z406" s="234">
        <v>0</v>
      </c>
      <c r="AA406" s="234">
        <v>0</v>
      </c>
      <c r="AB406" s="234">
        <v>0</v>
      </c>
      <c r="AC406" s="234">
        <v>0</v>
      </c>
      <c r="AD406" s="234">
        <v>0</v>
      </c>
      <c r="AE406" s="234">
        <v>0</v>
      </c>
      <c r="AF406" s="234">
        <v>0</v>
      </c>
      <c r="AG406" s="234">
        <v>38.068000000000005</v>
      </c>
    </row>
    <row r="407" spans="1:33" x14ac:dyDescent="0.25">
      <c r="B407" s="233" t="s">
        <v>456</v>
      </c>
      <c r="C407" s="234">
        <v>0</v>
      </c>
      <c r="D407" s="234">
        <v>0</v>
      </c>
      <c r="E407" s="234">
        <v>0</v>
      </c>
      <c r="F407" s="234">
        <v>0</v>
      </c>
      <c r="G407" s="234">
        <v>0</v>
      </c>
      <c r="H407" s="234">
        <v>0</v>
      </c>
      <c r="I407" s="234">
        <v>0</v>
      </c>
      <c r="J407" s="234">
        <v>0.48699999999999999</v>
      </c>
      <c r="K407" s="234">
        <v>0</v>
      </c>
      <c r="L407" s="234">
        <v>0</v>
      </c>
      <c r="M407" s="234">
        <v>0</v>
      </c>
      <c r="N407" s="234">
        <v>0</v>
      </c>
      <c r="O407" s="234">
        <v>0</v>
      </c>
      <c r="P407" s="234">
        <v>0</v>
      </c>
      <c r="Q407" s="234">
        <v>0</v>
      </c>
      <c r="R407" s="234">
        <v>0</v>
      </c>
      <c r="S407" s="234">
        <v>0</v>
      </c>
      <c r="T407" s="234">
        <v>0</v>
      </c>
      <c r="U407" s="234">
        <v>0</v>
      </c>
      <c r="V407" s="234">
        <v>0</v>
      </c>
      <c r="W407" s="234">
        <v>0.14699999999999999</v>
      </c>
      <c r="X407" s="234">
        <v>0</v>
      </c>
      <c r="Y407" s="234">
        <v>20.239000000000001</v>
      </c>
      <c r="Z407" s="234">
        <v>0</v>
      </c>
      <c r="AA407" s="234">
        <v>0</v>
      </c>
      <c r="AB407" s="234">
        <v>0</v>
      </c>
      <c r="AC407" s="234">
        <v>0</v>
      </c>
      <c r="AD407" s="234">
        <v>0</v>
      </c>
      <c r="AE407" s="234">
        <v>0</v>
      </c>
      <c r="AF407" s="234">
        <v>0</v>
      </c>
      <c r="AG407" s="234">
        <v>20.873000000000001</v>
      </c>
    </row>
    <row r="408" spans="1:33" x14ac:dyDescent="0.25">
      <c r="B408" s="233" t="s">
        <v>457</v>
      </c>
      <c r="C408" s="234">
        <v>0</v>
      </c>
      <c r="D408" s="234">
        <v>0</v>
      </c>
      <c r="E408" s="234">
        <v>0</v>
      </c>
      <c r="F408" s="234">
        <v>0</v>
      </c>
      <c r="G408" s="234">
        <v>0</v>
      </c>
      <c r="H408" s="234">
        <v>0</v>
      </c>
      <c r="I408" s="234">
        <v>0</v>
      </c>
      <c r="J408" s="234">
        <v>5.6000000000000001E-2</v>
      </c>
      <c r="K408" s="234">
        <v>0</v>
      </c>
      <c r="L408" s="234">
        <v>0</v>
      </c>
      <c r="M408" s="234">
        <v>0</v>
      </c>
      <c r="N408" s="234">
        <v>0</v>
      </c>
      <c r="O408" s="234">
        <v>0</v>
      </c>
      <c r="P408" s="234">
        <v>0</v>
      </c>
      <c r="Q408" s="234">
        <v>0</v>
      </c>
      <c r="R408" s="234">
        <v>0</v>
      </c>
      <c r="S408" s="234">
        <v>0</v>
      </c>
      <c r="T408" s="234">
        <v>0</v>
      </c>
      <c r="U408" s="234">
        <v>0</v>
      </c>
      <c r="V408" s="234">
        <v>0</v>
      </c>
      <c r="W408" s="234">
        <v>5.1999999999999998E-2</v>
      </c>
      <c r="X408" s="234">
        <v>0</v>
      </c>
      <c r="Y408" s="234">
        <v>3.5259999999999998</v>
      </c>
      <c r="Z408" s="234">
        <v>0</v>
      </c>
      <c r="AA408" s="234">
        <v>0</v>
      </c>
      <c r="AB408" s="234">
        <v>0</v>
      </c>
      <c r="AC408" s="234">
        <v>0</v>
      </c>
      <c r="AD408" s="234">
        <v>0</v>
      </c>
      <c r="AE408" s="234">
        <v>0</v>
      </c>
      <c r="AF408" s="234">
        <v>0</v>
      </c>
      <c r="AG408" s="234">
        <v>3.6339999999999999</v>
      </c>
    </row>
    <row r="409" spans="1:33" x14ac:dyDescent="0.25">
      <c r="A409" s="230" t="s">
        <v>458</v>
      </c>
      <c r="B409" s="231"/>
      <c r="C409" s="232"/>
      <c r="D409" s="232"/>
      <c r="E409" s="232"/>
      <c r="F409" s="232"/>
      <c r="G409" s="232"/>
      <c r="H409" s="232"/>
      <c r="I409" s="232"/>
      <c r="J409" s="232"/>
      <c r="K409" s="232"/>
      <c r="L409" s="232"/>
      <c r="M409" s="232"/>
      <c r="N409" s="232"/>
      <c r="O409" s="232"/>
      <c r="P409" s="232"/>
      <c r="Q409" s="232"/>
      <c r="R409" s="232"/>
      <c r="S409" s="232"/>
      <c r="T409" s="232"/>
      <c r="U409" s="232"/>
      <c r="V409" s="232"/>
      <c r="W409" s="232"/>
      <c r="X409" s="232"/>
      <c r="Y409" s="232"/>
      <c r="Z409" s="232"/>
      <c r="AA409" s="232"/>
      <c r="AB409" s="232"/>
      <c r="AC409" s="232"/>
      <c r="AD409" s="232"/>
      <c r="AE409" s="232"/>
      <c r="AF409" s="232"/>
      <c r="AG409" s="232"/>
    </row>
    <row r="410" spans="1:33" x14ac:dyDescent="0.25">
      <c r="B410" s="233" t="s">
        <v>459</v>
      </c>
      <c r="C410" s="234">
        <v>0</v>
      </c>
      <c r="D410" s="234">
        <v>0</v>
      </c>
      <c r="E410" s="234">
        <v>0</v>
      </c>
      <c r="F410" s="234">
        <v>0</v>
      </c>
      <c r="G410" s="234">
        <v>0</v>
      </c>
      <c r="H410" s="234">
        <v>0</v>
      </c>
      <c r="I410" s="234">
        <v>0</v>
      </c>
      <c r="J410" s="234">
        <v>0.1</v>
      </c>
      <c r="K410" s="234">
        <v>0</v>
      </c>
      <c r="L410" s="234">
        <v>0</v>
      </c>
      <c r="M410" s="234">
        <v>0</v>
      </c>
      <c r="N410" s="234">
        <v>0</v>
      </c>
      <c r="O410" s="234">
        <v>0</v>
      </c>
      <c r="P410" s="234">
        <v>0</v>
      </c>
      <c r="Q410" s="234">
        <v>0</v>
      </c>
      <c r="R410" s="234">
        <v>0</v>
      </c>
      <c r="S410" s="234">
        <v>0</v>
      </c>
      <c r="T410" s="234">
        <v>0</v>
      </c>
      <c r="U410" s="234">
        <v>0</v>
      </c>
      <c r="V410" s="234">
        <v>0</v>
      </c>
      <c r="W410" s="234">
        <v>0.1</v>
      </c>
      <c r="X410" s="234">
        <v>12.5</v>
      </c>
      <c r="Y410" s="234">
        <v>0</v>
      </c>
      <c r="Z410" s="234">
        <v>0</v>
      </c>
      <c r="AA410" s="234">
        <v>0</v>
      </c>
      <c r="AB410" s="234">
        <v>0</v>
      </c>
      <c r="AC410" s="234">
        <v>0</v>
      </c>
      <c r="AD410" s="234">
        <v>0</v>
      </c>
      <c r="AE410" s="234">
        <v>0</v>
      </c>
      <c r="AF410" s="234">
        <v>0</v>
      </c>
      <c r="AG410" s="234">
        <v>12.7</v>
      </c>
    </row>
    <row r="411" spans="1:33" x14ac:dyDescent="0.25">
      <c r="B411" s="233" t="s">
        <v>460</v>
      </c>
      <c r="C411" s="234">
        <v>0</v>
      </c>
      <c r="D411" s="234">
        <v>138.357</v>
      </c>
      <c r="E411" s="234">
        <v>0</v>
      </c>
      <c r="F411" s="234">
        <v>0</v>
      </c>
      <c r="G411" s="234">
        <v>3.4489999999999998</v>
      </c>
      <c r="H411" s="234">
        <v>0</v>
      </c>
      <c r="I411" s="234">
        <v>0</v>
      </c>
      <c r="J411" s="234">
        <v>1.6876500000000001</v>
      </c>
      <c r="K411" s="234">
        <v>0.27300000000000002</v>
      </c>
      <c r="L411" s="234">
        <v>0</v>
      </c>
      <c r="M411" s="234">
        <v>116.545</v>
      </c>
      <c r="N411" s="234">
        <v>0</v>
      </c>
      <c r="O411" s="234">
        <v>0</v>
      </c>
      <c r="P411" s="234">
        <v>47.972999999999999</v>
      </c>
      <c r="Q411" s="234">
        <v>4.9740000000000002</v>
      </c>
      <c r="R411" s="234">
        <v>0</v>
      </c>
      <c r="S411" s="234">
        <v>72.415999999999997</v>
      </c>
      <c r="T411" s="234">
        <v>0</v>
      </c>
      <c r="U411" s="234">
        <v>0</v>
      </c>
      <c r="V411" s="234">
        <v>0</v>
      </c>
      <c r="W411" s="234">
        <v>13.289099999999999</v>
      </c>
      <c r="X411" s="234">
        <v>0</v>
      </c>
      <c r="Y411" s="234">
        <v>0</v>
      </c>
      <c r="Z411" s="234">
        <v>0</v>
      </c>
      <c r="AA411" s="234">
        <v>0</v>
      </c>
      <c r="AB411" s="234">
        <v>0</v>
      </c>
      <c r="AC411" s="234">
        <v>0</v>
      </c>
      <c r="AD411" s="234">
        <v>0</v>
      </c>
      <c r="AE411" s="234">
        <v>0</v>
      </c>
      <c r="AF411" s="234">
        <v>0</v>
      </c>
      <c r="AG411" s="234">
        <v>398.96375</v>
      </c>
    </row>
    <row r="412" spans="1:33" x14ac:dyDescent="0.25">
      <c r="B412" s="233" t="s">
        <v>461</v>
      </c>
      <c r="C412" s="234">
        <v>0</v>
      </c>
      <c r="D412" s="234">
        <v>0</v>
      </c>
      <c r="E412" s="234">
        <v>0</v>
      </c>
      <c r="F412" s="234">
        <v>0</v>
      </c>
      <c r="G412" s="234">
        <v>0</v>
      </c>
      <c r="H412" s="234">
        <v>0</v>
      </c>
      <c r="I412" s="234">
        <v>0</v>
      </c>
      <c r="J412" s="234">
        <v>7.4999999999999997E-2</v>
      </c>
      <c r="K412" s="234">
        <v>0</v>
      </c>
      <c r="L412" s="234">
        <v>0</v>
      </c>
      <c r="M412" s="234">
        <v>0</v>
      </c>
      <c r="N412" s="234">
        <v>0</v>
      </c>
      <c r="O412" s="234">
        <v>0</v>
      </c>
      <c r="P412" s="234">
        <v>0</v>
      </c>
      <c r="Q412" s="234">
        <v>0</v>
      </c>
      <c r="R412" s="234">
        <v>0</v>
      </c>
      <c r="S412" s="234">
        <v>0</v>
      </c>
      <c r="T412" s="234">
        <v>0</v>
      </c>
      <c r="U412" s="234">
        <v>0</v>
      </c>
      <c r="V412" s="234">
        <v>0</v>
      </c>
      <c r="W412" s="234">
        <v>0.06</v>
      </c>
      <c r="X412" s="234">
        <v>0</v>
      </c>
      <c r="Y412" s="234">
        <v>4.3710000000000004</v>
      </c>
      <c r="Z412" s="234">
        <v>0</v>
      </c>
      <c r="AA412" s="234">
        <v>0</v>
      </c>
      <c r="AB412" s="234">
        <v>0</v>
      </c>
      <c r="AC412" s="234">
        <v>0</v>
      </c>
      <c r="AD412" s="234">
        <v>0</v>
      </c>
      <c r="AE412" s="234">
        <v>0</v>
      </c>
      <c r="AF412" s="234">
        <v>0</v>
      </c>
      <c r="AG412" s="234">
        <v>4.5060000000000002</v>
      </c>
    </row>
    <row r="413" spans="1:33" x14ac:dyDescent="0.25">
      <c r="B413" s="233" t="s">
        <v>462</v>
      </c>
      <c r="C413" s="234">
        <v>0</v>
      </c>
      <c r="D413" s="234">
        <v>0</v>
      </c>
      <c r="E413" s="234">
        <v>0</v>
      </c>
      <c r="F413" s="234">
        <v>0</v>
      </c>
      <c r="G413" s="234">
        <v>0</v>
      </c>
      <c r="H413" s="234">
        <v>0</v>
      </c>
      <c r="I413" s="234">
        <v>0</v>
      </c>
      <c r="J413" s="234">
        <v>3.7999999999999999E-2</v>
      </c>
      <c r="K413" s="234">
        <v>0</v>
      </c>
      <c r="L413" s="234">
        <v>0</v>
      </c>
      <c r="M413" s="234">
        <v>0</v>
      </c>
      <c r="N413" s="234">
        <v>0</v>
      </c>
      <c r="O413" s="234">
        <v>0</v>
      </c>
      <c r="P413" s="234">
        <v>0</v>
      </c>
      <c r="Q413" s="234">
        <v>0</v>
      </c>
      <c r="R413" s="234">
        <v>0</v>
      </c>
      <c r="S413" s="234">
        <v>0</v>
      </c>
      <c r="T413" s="234">
        <v>0</v>
      </c>
      <c r="U413" s="234">
        <v>0</v>
      </c>
      <c r="V413" s="234">
        <v>0</v>
      </c>
      <c r="W413" s="234">
        <v>2.3E-2</v>
      </c>
      <c r="X413" s="234">
        <v>0</v>
      </c>
      <c r="Y413" s="234">
        <v>2.4790000000000001</v>
      </c>
      <c r="Z413" s="234">
        <v>0</v>
      </c>
      <c r="AA413" s="234">
        <v>0</v>
      </c>
      <c r="AB413" s="234">
        <v>0</v>
      </c>
      <c r="AC413" s="234">
        <v>0</v>
      </c>
      <c r="AD413" s="234">
        <v>0</v>
      </c>
      <c r="AE413" s="234">
        <v>0</v>
      </c>
      <c r="AF413" s="234">
        <v>0</v>
      </c>
      <c r="AG413" s="234">
        <v>2.54</v>
      </c>
    </row>
    <row r="414" spans="1:33" x14ac:dyDescent="0.25">
      <c r="B414" s="233" t="s">
        <v>463</v>
      </c>
      <c r="C414" s="234">
        <v>0</v>
      </c>
      <c r="D414" s="234">
        <v>0</v>
      </c>
      <c r="E414" s="234">
        <v>0</v>
      </c>
      <c r="F414" s="234">
        <v>0</v>
      </c>
      <c r="G414" s="234">
        <v>0</v>
      </c>
      <c r="H414" s="234">
        <v>0</v>
      </c>
      <c r="I414" s="234">
        <v>0</v>
      </c>
      <c r="J414" s="234">
        <v>2.1000000000000001E-2</v>
      </c>
      <c r="K414" s="234">
        <v>0</v>
      </c>
      <c r="L414" s="234">
        <v>0</v>
      </c>
      <c r="M414" s="234">
        <v>0</v>
      </c>
      <c r="N414" s="234">
        <v>0</v>
      </c>
      <c r="O414" s="234">
        <v>0</v>
      </c>
      <c r="P414" s="234">
        <v>0</v>
      </c>
      <c r="Q414" s="234">
        <v>0</v>
      </c>
      <c r="R414" s="234">
        <v>0</v>
      </c>
      <c r="S414" s="234">
        <v>0</v>
      </c>
      <c r="T414" s="234">
        <v>0</v>
      </c>
      <c r="U414" s="234">
        <v>0</v>
      </c>
      <c r="V414" s="234">
        <v>0</v>
      </c>
      <c r="W414" s="234">
        <v>0.05</v>
      </c>
      <c r="X414" s="234">
        <v>0</v>
      </c>
      <c r="Y414" s="234">
        <v>3.4969999999999999</v>
      </c>
      <c r="Z414" s="234">
        <v>0</v>
      </c>
      <c r="AA414" s="234">
        <v>0</v>
      </c>
      <c r="AB414" s="234">
        <v>0</v>
      </c>
      <c r="AC414" s="234">
        <v>0</v>
      </c>
      <c r="AD414" s="234">
        <v>0</v>
      </c>
      <c r="AE414" s="234">
        <v>0</v>
      </c>
      <c r="AF414" s="234">
        <v>0</v>
      </c>
      <c r="AG414" s="234">
        <v>3.5680000000000001</v>
      </c>
    </row>
    <row r="415" spans="1:33" x14ac:dyDescent="0.25">
      <c r="A415" s="230" t="s">
        <v>464</v>
      </c>
      <c r="B415" s="231"/>
      <c r="C415" s="232"/>
      <c r="D415" s="232"/>
      <c r="E415" s="232"/>
      <c r="F415" s="232"/>
      <c r="G415" s="232"/>
      <c r="H415" s="232"/>
      <c r="I415" s="232"/>
      <c r="J415" s="232"/>
      <c r="K415" s="232"/>
      <c r="L415" s="232"/>
      <c r="M415" s="232"/>
      <c r="N415" s="232"/>
      <c r="O415" s="232"/>
      <c r="P415" s="232"/>
      <c r="Q415" s="232"/>
      <c r="R415" s="232"/>
      <c r="S415" s="232"/>
      <c r="T415" s="232"/>
      <c r="U415" s="232"/>
      <c r="V415" s="232"/>
      <c r="W415" s="232"/>
      <c r="X415" s="232"/>
      <c r="Y415" s="232"/>
      <c r="Z415" s="232"/>
      <c r="AA415" s="232"/>
      <c r="AB415" s="232"/>
      <c r="AC415" s="232"/>
      <c r="AD415" s="232"/>
      <c r="AE415" s="232"/>
      <c r="AF415" s="232"/>
      <c r="AG415" s="232"/>
    </row>
    <row r="416" spans="1:33" x14ac:dyDescent="0.25">
      <c r="B416" s="233" t="s">
        <v>465</v>
      </c>
      <c r="C416" s="234">
        <v>0</v>
      </c>
      <c r="D416" s="234">
        <v>0</v>
      </c>
      <c r="E416" s="234">
        <v>0</v>
      </c>
      <c r="F416" s="234">
        <v>0</v>
      </c>
      <c r="G416" s="234">
        <v>0</v>
      </c>
      <c r="H416" s="234">
        <v>0</v>
      </c>
      <c r="I416" s="234">
        <v>3.8719999999999999</v>
      </c>
      <c r="J416" s="234">
        <v>0.17599999999999999</v>
      </c>
      <c r="K416" s="234">
        <v>0</v>
      </c>
      <c r="L416" s="234">
        <v>0</v>
      </c>
      <c r="M416" s="234">
        <v>0</v>
      </c>
      <c r="N416" s="234">
        <v>0</v>
      </c>
      <c r="O416" s="234">
        <v>0</v>
      </c>
      <c r="P416" s="234">
        <v>0</v>
      </c>
      <c r="Q416" s="234">
        <v>29.105</v>
      </c>
      <c r="R416" s="234">
        <v>0</v>
      </c>
      <c r="S416" s="234">
        <v>0</v>
      </c>
      <c r="T416" s="234">
        <v>0</v>
      </c>
      <c r="U416" s="234">
        <v>0</v>
      </c>
      <c r="V416" s="234">
        <v>0</v>
      </c>
      <c r="W416" s="234">
        <v>0.9</v>
      </c>
      <c r="X416" s="234">
        <v>0</v>
      </c>
      <c r="Y416" s="234">
        <v>14.04</v>
      </c>
      <c r="Z416" s="234">
        <v>0</v>
      </c>
      <c r="AA416" s="234">
        <v>0</v>
      </c>
      <c r="AB416" s="234">
        <v>0</v>
      </c>
      <c r="AC416" s="234">
        <v>0</v>
      </c>
      <c r="AD416" s="234">
        <v>0</v>
      </c>
      <c r="AE416" s="234">
        <v>0</v>
      </c>
      <c r="AF416" s="234">
        <v>0</v>
      </c>
      <c r="AG416" s="234">
        <v>48.092999999999996</v>
      </c>
    </row>
    <row r="417" spans="1:33" x14ac:dyDescent="0.25">
      <c r="B417" s="233" t="s">
        <v>466</v>
      </c>
      <c r="C417" s="234">
        <v>0</v>
      </c>
      <c r="D417" s="234">
        <v>0</v>
      </c>
      <c r="E417" s="234">
        <v>0</v>
      </c>
      <c r="F417" s="234">
        <v>0</v>
      </c>
      <c r="G417" s="234">
        <v>0</v>
      </c>
      <c r="H417" s="234">
        <v>0</v>
      </c>
      <c r="I417" s="234">
        <v>0</v>
      </c>
      <c r="J417" s="234">
        <v>7.5999999999999998E-2</v>
      </c>
      <c r="K417" s="234">
        <v>0</v>
      </c>
      <c r="L417" s="234">
        <v>0</v>
      </c>
      <c r="M417" s="234">
        <v>0</v>
      </c>
      <c r="N417" s="234">
        <v>0</v>
      </c>
      <c r="O417" s="234">
        <v>0</v>
      </c>
      <c r="P417" s="234">
        <v>0</v>
      </c>
      <c r="Q417" s="234">
        <v>0</v>
      </c>
      <c r="R417" s="234">
        <v>0</v>
      </c>
      <c r="S417" s="234">
        <v>0</v>
      </c>
      <c r="T417" s="234">
        <v>0</v>
      </c>
      <c r="U417" s="234">
        <v>0</v>
      </c>
      <c r="V417" s="234">
        <v>0</v>
      </c>
      <c r="W417" s="234">
        <v>0.1</v>
      </c>
      <c r="X417" s="234">
        <v>0</v>
      </c>
      <c r="Y417" s="234">
        <v>0</v>
      </c>
      <c r="Z417" s="234">
        <v>0</v>
      </c>
      <c r="AA417" s="234">
        <v>0</v>
      </c>
      <c r="AB417" s="234">
        <v>0</v>
      </c>
      <c r="AC417" s="234">
        <v>0</v>
      </c>
      <c r="AD417" s="234">
        <v>0</v>
      </c>
      <c r="AE417" s="234">
        <v>0</v>
      </c>
      <c r="AF417" s="234">
        <v>5.7011799999999999</v>
      </c>
      <c r="AG417" s="234">
        <v>5.8771800000000001</v>
      </c>
    </row>
    <row r="418" spans="1:33" x14ac:dyDescent="0.25">
      <c r="A418" s="230" t="s">
        <v>467</v>
      </c>
      <c r="B418" s="231"/>
      <c r="C418" s="232"/>
      <c r="D418" s="232"/>
      <c r="E418" s="232"/>
      <c r="F418" s="232"/>
      <c r="G418" s="232"/>
      <c r="H418" s="232"/>
      <c r="I418" s="232"/>
      <c r="J418" s="232"/>
      <c r="K418" s="232"/>
      <c r="L418" s="232"/>
      <c r="M418" s="232"/>
      <c r="N418" s="232"/>
      <c r="O418" s="232"/>
      <c r="P418" s="232"/>
      <c r="Q418" s="232"/>
      <c r="R418" s="232"/>
      <c r="S418" s="232"/>
      <c r="T418" s="232"/>
      <c r="U418" s="232"/>
      <c r="V418" s="232"/>
      <c r="W418" s="232"/>
      <c r="X418" s="232"/>
      <c r="Y418" s="232"/>
      <c r="Z418" s="232"/>
      <c r="AA418" s="232"/>
      <c r="AB418" s="232"/>
      <c r="AC418" s="232"/>
      <c r="AD418" s="232"/>
      <c r="AE418" s="232"/>
      <c r="AF418" s="232"/>
      <c r="AG418" s="232"/>
    </row>
    <row r="419" spans="1:33" x14ac:dyDescent="0.25">
      <c r="B419" s="233" t="s">
        <v>468</v>
      </c>
      <c r="C419" s="234">
        <v>0</v>
      </c>
      <c r="D419" s="234">
        <v>0</v>
      </c>
      <c r="E419" s="234">
        <v>0</v>
      </c>
      <c r="F419" s="234">
        <v>0</v>
      </c>
      <c r="G419" s="234">
        <v>0</v>
      </c>
      <c r="H419" s="234">
        <v>0</v>
      </c>
      <c r="I419" s="234">
        <v>0</v>
      </c>
      <c r="J419" s="234">
        <v>0</v>
      </c>
      <c r="K419" s="234">
        <v>0</v>
      </c>
      <c r="L419" s="234">
        <v>0</v>
      </c>
      <c r="M419" s="234">
        <v>0</v>
      </c>
      <c r="N419" s="234">
        <v>0</v>
      </c>
      <c r="O419" s="234">
        <v>0</v>
      </c>
      <c r="P419" s="234">
        <v>0</v>
      </c>
      <c r="Q419" s="234">
        <v>0</v>
      </c>
      <c r="R419" s="234">
        <v>0</v>
      </c>
      <c r="S419" s="234">
        <v>0</v>
      </c>
      <c r="T419" s="234">
        <v>0</v>
      </c>
      <c r="U419" s="234">
        <v>0</v>
      </c>
      <c r="V419" s="234">
        <v>0</v>
      </c>
      <c r="W419" s="234">
        <v>9.2100000000000009</v>
      </c>
      <c r="X419" s="234">
        <v>0</v>
      </c>
      <c r="Y419" s="234">
        <v>0</v>
      </c>
      <c r="Z419" s="234">
        <v>0</v>
      </c>
      <c r="AA419" s="234">
        <v>0</v>
      </c>
      <c r="AB419" s="234">
        <v>0</v>
      </c>
      <c r="AC419" s="234">
        <v>0</v>
      </c>
      <c r="AD419" s="234">
        <v>0</v>
      </c>
      <c r="AE419" s="234">
        <v>0</v>
      </c>
      <c r="AF419" s="234">
        <v>0</v>
      </c>
      <c r="AG419" s="234">
        <v>9.2100000000000009</v>
      </c>
    </row>
    <row r="420" spans="1:33" x14ac:dyDescent="0.25">
      <c r="A420" s="230" t="s">
        <v>469</v>
      </c>
      <c r="B420" s="231"/>
      <c r="C420" s="232"/>
      <c r="D420" s="232"/>
      <c r="E420" s="232"/>
      <c r="F420" s="232"/>
      <c r="G420" s="232"/>
      <c r="H420" s="232"/>
      <c r="I420" s="232"/>
      <c r="J420" s="232"/>
      <c r="K420" s="232"/>
      <c r="L420" s="232"/>
      <c r="M420" s="232"/>
      <c r="N420" s="232"/>
      <c r="O420" s="232"/>
      <c r="P420" s="232"/>
      <c r="Q420" s="232"/>
      <c r="R420" s="232"/>
      <c r="S420" s="232"/>
      <c r="T420" s="232"/>
      <c r="U420" s="232"/>
      <c r="V420" s="232"/>
      <c r="W420" s="232"/>
      <c r="X420" s="232"/>
      <c r="Y420" s="232"/>
      <c r="Z420" s="232"/>
      <c r="AA420" s="232"/>
      <c r="AB420" s="232"/>
      <c r="AC420" s="232"/>
      <c r="AD420" s="232"/>
      <c r="AE420" s="232"/>
      <c r="AF420" s="232"/>
      <c r="AG420" s="232"/>
    </row>
    <row r="421" spans="1:33" x14ac:dyDescent="0.25">
      <c r="B421" s="233" t="s">
        <v>9</v>
      </c>
      <c r="C421" s="234">
        <v>0</v>
      </c>
      <c r="D421" s="234">
        <v>0</v>
      </c>
      <c r="E421" s="234">
        <v>0</v>
      </c>
      <c r="F421" s="234">
        <v>0</v>
      </c>
      <c r="G421" s="234">
        <v>0</v>
      </c>
      <c r="H421" s="234">
        <v>0</v>
      </c>
      <c r="I421" s="234">
        <v>0</v>
      </c>
      <c r="J421" s="234">
        <v>0</v>
      </c>
      <c r="K421" s="234">
        <v>0</v>
      </c>
      <c r="L421" s="234">
        <v>0</v>
      </c>
      <c r="M421" s="234">
        <v>0</v>
      </c>
      <c r="N421" s="234">
        <v>0</v>
      </c>
      <c r="O421" s="234">
        <v>0</v>
      </c>
      <c r="P421" s="234">
        <v>0</v>
      </c>
      <c r="Q421" s="234">
        <v>0</v>
      </c>
      <c r="R421" s="234">
        <v>0</v>
      </c>
      <c r="S421" s="234">
        <v>0</v>
      </c>
      <c r="T421" s="234">
        <v>0</v>
      </c>
      <c r="U421" s="234">
        <v>0</v>
      </c>
      <c r="V421" s="234">
        <v>0</v>
      </c>
      <c r="W421" s="234">
        <v>0</v>
      </c>
      <c r="X421" s="234">
        <v>0</v>
      </c>
      <c r="Y421" s="234">
        <v>0</v>
      </c>
      <c r="Z421" s="234">
        <v>0</v>
      </c>
      <c r="AA421" s="234">
        <v>0</v>
      </c>
      <c r="AB421" s="234">
        <v>0</v>
      </c>
      <c r="AC421" s="234">
        <v>0</v>
      </c>
      <c r="AD421" s="234">
        <v>0</v>
      </c>
      <c r="AE421" s="234">
        <v>0</v>
      </c>
      <c r="AF421" s="234">
        <v>0</v>
      </c>
      <c r="AG421" s="234">
        <v>0</v>
      </c>
    </row>
    <row r="422" spans="1:33" x14ac:dyDescent="0.25">
      <c r="B422" s="233" t="s">
        <v>470</v>
      </c>
      <c r="C422" s="234">
        <v>0</v>
      </c>
      <c r="D422" s="234">
        <v>0</v>
      </c>
      <c r="E422" s="234">
        <v>0</v>
      </c>
      <c r="F422" s="234">
        <v>0</v>
      </c>
      <c r="G422" s="234">
        <v>0</v>
      </c>
      <c r="H422" s="234">
        <v>0</v>
      </c>
      <c r="I422" s="234">
        <v>0</v>
      </c>
      <c r="J422" s="234">
        <v>0</v>
      </c>
      <c r="K422" s="234">
        <v>0</v>
      </c>
      <c r="L422" s="234">
        <v>0</v>
      </c>
      <c r="M422" s="234">
        <v>0</v>
      </c>
      <c r="N422" s="234">
        <v>0</v>
      </c>
      <c r="O422" s="234">
        <v>0</v>
      </c>
      <c r="P422" s="234">
        <v>0</v>
      </c>
      <c r="Q422" s="234">
        <v>0</v>
      </c>
      <c r="R422" s="234">
        <v>0</v>
      </c>
      <c r="S422" s="234">
        <v>0</v>
      </c>
      <c r="T422" s="234">
        <v>0</v>
      </c>
      <c r="U422" s="234">
        <v>0</v>
      </c>
      <c r="V422" s="234">
        <v>0</v>
      </c>
      <c r="W422" s="234">
        <v>0</v>
      </c>
      <c r="X422" s="234">
        <v>0</v>
      </c>
      <c r="Y422" s="234">
        <v>0</v>
      </c>
      <c r="Z422" s="234">
        <v>0</v>
      </c>
      <c r="AA422" s="234">
        <v>0</v>
      </c>
      <c r="AB422" s="234">
        <v>0</v>
      </c>
      <c r="AC422" s="234">
        <v>0</v>
      </c>
      <c r="AD422" s="234">
        <v>0</v>
      </c>
      <c r="AE422" s="234">
        <v>0</v>
      </c>
      <c r="AF422" s="234">
        <v>0</v>
      </c>
      <c r="AG422" s="234">
        <v>0</v>
      </c>
    </row>
    <row r="423" spans="1:33" x14ac:dyDescent="0.25">
      <c r="B423" s="233" t="s">
        <v>471</v>
      </c>
      <c r="C423" s="234">
        <v>0</v>
      </c>
      <c r="D423" s="234">
        <v>0</v>
      </c>
      <c r="E423" s="234">
        <v>0</v>
      </c>
      <c r="F423" s="234">
        <v>0</v>
      </c>
      <c r="G423" s="234">
        <v>0</v>
      </c>
      <c r="H423" s="234">
        <v>0</v>
      </c>
      <c r="I423" s="234">
        <v>0</v>
      </c>
      <c r="J423" s="234">
        <v>0</v>
      </c>
      <c r="K423" s="234">
        <v>0</v>
      </c>
      <c r="L423" s="234">
        <v>0</v>
      </c>
      <c r="M423" s="234">
        <v>0</v>
      </c>
      <c r="N423" s="234">
        <v>0</v>
      </c>
      <c r="O423" s="234">
        <v>0</v>
      </c>
      <c r="P423" s="234">
        <v>0</v>
      </c>
      <c r="Q423" s="234">
        <v>0</v>
      </c>
      <c r="R423" s="234">
        <v>0</v>
      </c>
      <c r="S423" s="234">
        <v>0</v>
      </c>
      <c r="T423" s="234">
        <v>0</v>
      </c>
      <c r="U423" s="234">
        <v>0</v>
      </c>
      <c r="V423" s="234">
        <v>0</v>
      </c>
      <c r="W423" s="234">
        <v>0</v>
      </c>
      <c r="X423" s="234">
        <v>0</v>
      </c>
      <c r="Y423" s="234">
        <v>0</v>
      </c>
      <c r="Z423" s="234">
        <v>0</v>
      </c>
      <c r="AA423" s="234">
        <v>0</v>
      </c>
      <c r="AB423" s="234">
        <v>0</v>
      </c>
      <c r="AC423" s="234">
        <v>0</v>
      </c>
      <c r="AD423" s="234">
        <v>0</v>
      </c>
      <c r="AE423" s="234">
        <v>0</v>
      </c>
      <c r="AF423" s="234">
        <v>0</v>
      </c>
      <c r="AG423" s="234">
        <v>0</v>
      </c>
    </row>
    <row r="424" spans="1:33" x14ac:dyDescent="0.25">
      <c r="B424" s="233" t="s">
        <v>12</v>
      </c>
      <c r="C424" s="234">
        <v>0</v>
      </c>
      <c r="D424" s="234">
        <v>0</v>
      </c>
      <c r="E424" s="234">
        <v>0</v>
      </c>
      <c r="F424" s="234">
        <v>0</v>
      </c>
      <c r="G424" s="234">
        <v>0</v>
      </c>
      <c r="H424" s="234">
        <v>0</v>
      </c>
      <c r="I424" s="234">
        <v>0</v>
      </c>
      <c r="J424" s="234">
        <v>0</v>
      </c>
      <c r="K424" s="234">
        <v>0</v>
      </c>
      <c r="L424" s="234">
        <v>0</v>
      </c>
      <c r="M424" s="234">
        <v>0</v>
      </c>
      <c r="N424" s="234">
        <v>0</v>
      </c>
      <c r="O424" s="234">
        <v>0</v>
      </c>
      <c r="P424" s="234">
        <v>0</v>
      </c>
      <c r="Q424" s="234">
        <v>0</v>
      </c>
      <c r="R424" s="234">
        <v>0</v>
      </c>
      <c r="S424" s="234">
        <v>0</v>
      </c>
      <c r="T424" s="234">
        <v>0</v>
      </c>
      <c r="U424" s="234">
        <v>0</v>
      </c>
      <c r="V424" s="234">
        <v>0</v>
      </c>
      <c r="W424" s="234">
        <v>0</v>
      </c>
      <c r="X424" s="234">
        <v>0</v>
      </c>
      <c r="Y424" s="234">
        <v>0</v>
      </c>
      <c r="Z424" s="234">
        <v>0</v>
      </c>
      <c r="AA424" s="234">
        <v>0</v>
      </c>
      <c r="AB424" s="234">
        <v>0</v>
      </c>
      <c r="AC424" s="234">
        <v>0</v>
      </c>
      <c r="AD424" s="234">
        <v>0</v>
      </c>
      <c r="AE424" s="234">
        <v>0</v>
      </c>
      <c r="AF424" s="234">
        <v>0</v>
      </c>
      <c r="AG424" s="234">
        <v>0</v>
      </c>
    </row>
    <row r="425" spans="1:33" x14ac:dyDescent="0.25">
      <c r="B425" s="233" t="s">
        <v>13</v>
      </c>
      <c r="C425" s="234">
        <v>0</v>
      </c>
      <c r="D425" s="234">
        <v>0</v>
      </c>
      <c r="E425" s="234">
        <v>0</v>
      </c>
      <c r="F425" s="234">
        <v>0</v>
      </c>
      <c r="G425" s="234">
        <v>0</v>
      </c>
      <c r="H425" s="234">
        <v>0</v>
      </c>
      <c r="I425" s="234">
        <v>0</v>
      </c>
      <c r="J425" s="234">
        <v>0</v>
      </c>
      <c r="K425" s="234">
        <v>0</v>
      </c>
      <c r="L425" s="234">
        <v>0</v>
      </c>
      <c r="M425" s="234">
        <v>0</v>
      </c>
      <c r="N425" s="234">
        <v>0</v>
      </c>
      <c r="O425" s="234">
        <v>0</v>
      </c>
      <c r="P425" s="234">
        <v>0</v>
      </c>
      <c r="Q425" s="234">
        <v>0</v>
      </c>
      <c r="R425" s="234">
        <v>0</v>
      </c>
      <c r="S425" s="234">
        <v>0</v>
      </c>
      <c r="T425" s="234">
        <v>0</v>
      </c>
      <c r="U425" s="234">
        <v>0</v>
      </c>
      <c r="V425" s="234">
        <v>0</v>
      </c>
      <c r="W425" s="234">
        <v>0</v>
      </c>
      <c r="X425" s="234">
        <v>0</v>
      </c>
      <c r="Y425" s="234">
        <v>0</v>
      </c>
      <c r="Z425" s="234">
        <v>0</v>
      </c>
      <c r="AA425" s="234">
        <v>0</v>
      </c>
      <c r="AB425" s="234">
        <v>0</v>
      </c>
      <c r="AC425" s="234">
        <v>0</v>
      </c>
      <c r="AD425" s="234">
        <v>0</v>
      </c>
      <c r="AE425" s="234">
        <v>0</v>
      </c>
      <c r="AF425" s="234">
        <v>0</v>
      </c>
      <c r="AG425" s="234">
        <v>0</v>
      </c>
    </row>
    <row r="426" spans="1:33" x14ac:dyDescent="0.25">
      <c r="B426" s="233" t="s">
        <v>14</v>
      </c>
      <c r="C426" s="234">
        <v>0</v>
      </c>
      <c r="D426" s="234">
        <v>0</v>
      </c>
      <c r="E426" s="234">
        <v>0</v>
      </c>
      <c r="F426" s="234">
        <v>0</v>
      </c>
      <c r="G426" s="234">
        <v>0</v>
      </c>
      <c r="H426" s="234">
        <v>0</v>
      </c>
      <c r="I426" s="234">
        <v>0</v>
      </c>
      <c r="J426" s="234">
        <v>0</v>
      </c>
      <c r="K426" s="234">
        <v>0</v>
      </c>
      <c r="L426" s="234">
        <v>0</v>
      </c>
      <c r="M426" s="234">
        <v>0</v>
      </c>
      <c r="N426" s="234">
        <v>0</v>
      </c>
      <c r="O426" s="234">
        <v>0</v>
      </c>
      <c r="P426" s="234">
        <v>0</v>
      </c>
      <c r="Q426" s="234">
        <v>0</v>
      </c>
      <c r="R426" s="234">
        <v>0</v>
      </c>
      <c r="S426" s="234">
        <v>0</v>
      </c>
      <c r="T426" s="234">
        <v>0</v>
      </c>
      <c r="U426" s="234">
        <v>0</v>
      </c>
      <c r="V426" s="234">
        <v>0</v>
      </c>
      <c r="W426" s="234">
        <v>0</v>
      </c>
      <c r="X426" s="234">
        <v>0</v>
      </c>
      <c r="Y426" s="234">
        <v>0</v>
      </c>
      <c r="Z426" s="234">
        <v>0</v>
      </c>
      <c r="AA426" s="234">
        <v>0</v>
      </c>
      <c r="AB426" s="234">
        <v>0</v>
      </c>
      <c r="AC426" s="234">
        <v>0</v>
      </c>
      <c r="AD426" s="234">
        <v>0</v>
      </c>
      <c r="AE426" s="234">
        <v>0</v>
      </c>
      <c r="AF426" s="234">
        <v>0</v>
      </c>
      <c r="AG426" s="234">
        <v>0</v>
      </c>
    </row>
    <row r="427" spans="1:33" x14ac:dyDescent="0.25">
      <c r="B427" s="233" t="s">
        <v>15</v>
      </c>
      <c r="C427" s="234">
        <v>0</v>
      </c>
      <c r="D427" s="234">
        <v>0</v>
      </c>
      <c r="E427" s="234">
        <v>0</v>
      </c>
      <c r="F427" s="234">
        <v>0</v>
      </c>
      <c r="G427" s="234">
        <v>0</v>
      </c>
      <c r="H427" s="234">
        <v>0</v>
      </c>
      <c r="I427" s="234">
        <v>0</v>
      </c>
      <c r="J427" s="234">
        <v>0</v>
      </c>
      <c r="K427" s="234">
        <v>0</v>
      </c>
      <c r="L427" s="234">
        <v>0</v>
      </c>
      <c r="M427" s="234">
        <v>0</v>
      </c>
      <c r="N427" s="234">
        <v>0</v>
      </c>
      <c r="O427" s="234">
        <v>0</v>
      </c>
      <c r="P427" s="234">
        <v>0</v>
      </c>
      <c r="Q427" s="234">
        <v>0</v>
      </c>
      <c r="R427" s="234">
        <v>0</v>
      </c>
      <c r="S427" s="234">
        <v>0</v>
      </c>
      <c r="T427" s="234">
        <v>0</v>
      </c>
      <c r="U427" s="234">
        <v>0</v>
      </c>
      <c r="V427" s="234">
        <v>0</v>
      </c>
      <c r="W427" s="234">
        <v>0</v>
      </c>
      <c r="X427" s="234">
        <v>0</v>
      </c>
      <c r="Y427" s="234">
        <v>0</v>
      </c>
      <c r="Z427" s="234">
        <v>0</v>
      </c>
      <c r="AA427" s="234">
        <v>0</v>
      </c>
      <c r="AB427" s="234">
        <v>0</v>
      </c>
      <c r="AC427" s="234">
        <v>0</v>
      </c>
      <c r="AD427" s="234">
        <v>0</v>
      </c>
      <c r="AE427" s="234">
        <v>0</v>
      </c>
      <c r="AF427" s="234">
        <v>0</v>
      </c>
      <c r="AG427" s="234">
        <v>0</v>
      </c>
    </row>
    <row r="428" spans="1:33" x14ac:dyDescent="0.25">
      <c r="B428" s="233" t="s">
        <v>16</v>
      </c>
      <c r="C428" s="234">
        <v>0</v>
      </c>
      <c r="D428" s="234">
        <v>0</v>
      </c>
      <c r="E428" s="234">
        <v>0</v>
      </c>
      <c r="F428" s="234">
        <v>0</v>
      </c>
      <c r="G428" s="234">
        <v>0</v>
      </c>
      <c r="H428" s="234">
        <v>0</v>
      </c>
      <c r="I428" s="234">
        <v>0</v>
      </c>
      <c r="J428" s="234">
        <v>0</v>
      </c>
      <c r="K428" s="234">
        <v>0</v>
      </c>
      <c r="L428" s="234">
        <v>0</v>
      </c>
      <c r="M428" s="234">
        <v>0</v>
      </c>
      <c r="N428" s="234">
        <v>0</v>
      </c>
      <c r="O428" s="234">
        <v>0</v>
      </c>
      <c r="P428" s="234">
        <v>0</v>
      </c>
      <c r="Q428" s="234">
        <v>0</v>
      </c>
      <c r="R428" s="234">
        <v>0</v>
      </c>
      <c r="S428" s="234">
        <v>0</v>
      </c>
      <c r="T428" s="234">
        <v>0</v>
      </c>
      <c r="U428" s="234">
        <v>0</v>
      </c>
      <c r="V428" s="234">
        <v>0</v>
      </c>
      <c r="W428" s="234">
        <v>0</v>
      </c>
      <c r="X428" s="234">
        <v>0</v>
      </c>
      <c r="Y428" s="234">
        <v>0</v>
      </c>
      <c r="Z428" s="234">
        <v>0</v>
      </c>
      <c r="AA428" s="234">
        <v>0</v>
      </c>
      <c r="AB428" s="234">
        <v>0</v>
      </c>
      <c r="AC428" s="234">
        <v>0</v>
      </c>
      <c r="AD428" s="234">
        <v>0</v>
      </c>
      <c r="AE428" s="234">
        <v>0</v>
      </c>
      <c r="AF428" s="234">
        <v>0</v>
      </c>
      <c r="AG428" s="234">
        <v>0</v>
      </c>
    </row>
    <row r="429" spans="1:33" x14ac:dyDescent="0.25">
      <c r="B429" s="233" t="s">
        <v>17</v>
      </c>
      <c r="C429" s="234">
        <v>0</v>
      </c>
      <c r="D429" s="234">
        <v>0</v>
      </c>
      <c r="E429" s="234">
        <v>0</v>
      </c>
      <c r="F429" s="234">
        <v>0</v>
      </c>
      <c r="G429" s="234">
        <v>0</v>
      </c>
      <c r="H429" s="234">
        <v>0</v>
      </c>
      <c r="I429" s="234">
        <v>0</v>
      </c>
      <c r="J429" s="234">
        <v>0</v>
      </c>
      <c r="K429" s="234">
        <v>0</v>
      </c>
      <c r="L429" s="234">
        <v>0</v>
      </c>
      <c r="M429" s="234">
        <v>0</v>
      </c>
      <c r="N429" s="234">
        <v>0</v>
      </c>
      <c r="O429" s="234">
        <v>0</v>
      </c>
      <c r="P429" s="234">
        <v>0</v>
      </c>
      <c r="Q429" s="234">
        <v>0</v>
      </c>
      <c r="R429" s="234">
        <v>0</v>
      </c>
      <c r="S429" s="234">
        <v>0</v>
      </c>
      <c r="T429" s="234">
        <v>0</v>
      </c>
      <c r="U429" s="234">
        <v>0</v>
      </c>
      <c r="V429" s="234">
        <v>0</v>
      </c>
      <c r="W429" s="234">
        <v>0</v>
      </c>
      <c r="X429" s="234">
        <v>0</v>
      </c>
      <c r="Y429" s="234">
        <v>0</v>
      </c>
      <c r="Z429" s="234">
        <v>0</v>
      </c>
      <c r="AA429" s="234">
        <v>0</v>
      </c>
      <c r="AB429" s="234">
        <v>0</v>
      </c>
      <c r="AC429" s="234">
        <v>0</v>
      </c>
      <c r="AD429" s="234">
        <v>0</v>
      </c>
      <c r="AE429" s="234">
        <v>0</v>
      </c>
      <c r="AF429" s="234">
        <v>0</v>
      </c>
      <c r="AG429" s="234">
        <v>0</v>
      </c>
    </row>
    <row r="430" spans="1:33" x14ac:dyDescent="0.25">
      <c r="B430" s="233" t="s">
        <v>18</v>
      </c>
      <c r="C430" s="234">
        <v>0</v>
      </c>
      <c r="D430" s="234">
        <v>0</v>
      </c>
      <c r="E430" s="234">
        <v>0</v>
      </c>
      <c r="F430" s="234">
        <v>0</v>
      </c>
      <c r="G430" s="234">
        <v>0</v>
      </c>
      <c r="H430" s="234">
        <v>0</v>
      </c>
      <c r="I430" s="234">
        <v>0</v>
      </c>
      <c r="J430" s="234">
        <v>0</v>
      </c>
      <c r="K430" s="234">
        <v>0</v>
      </c>
      <c r="L430" s="234">
        <v>0</v>
      </c>
      <c r="M430" s="234">
        <v>0</v>
      </c>
      <c r="N430" s="234">
        <v>0</v>
      </c>
      <c r="O430" s="234">
        <v>0</v>
      </c>
      <c r="P430" s="234">
        <v>0</v>
      </c>
      <c r="Q430" s="234">
        <v>0</v>
      </c>
      <c r="R430" s="234">
        <v>0</v>
      </c>
      <c r="S430" s="234">
        <v>0</v>
      </c>
      <c r="T430" s="234">
        <v>0</v>
      </c>
      <c r="U430" s="234">
        <v>0</v>
      </c>
      <c r="V430" s="234">
        <v>0</v>
      </c>
      <c r="W430" s="234">
        <v>0</v>
      </c>
      <c r="X430" s="234">
        <v>0</v>
      </c>
      <c r="Y430" s="234">
        <v>0</v>
      </c>
      <c r="Z430" s="234">
        <v>0</v>
      </c>
      <c r="AA430" s="234">
        <v>0</v>
      </c>
      <c r="AB430" s="234">
        <v>0</v>
      </c>
      <c r="AC430" s="234">
        <v>0</v>
      </c>
      <c r="AD430" s="234">
        <v>0</v>
      </c>
      <c r="AE430" s="234">
        <v>0</v>
      </c>
      <c r="AF430" s="234">
        <v>0</v>
      </c>
      <c r="AG430" s="234">
        <v>0</v>
      </c>
    </row>
    <row r="431" spans="1:33" x14ac:dyDescent="0.25">
      <c r="B431" s="233" t="s">
        <v>19</v>
      </c>
      <c r="C431" s="234">
        <v>0</v>
      </c>
      <c r="D431" s="234">
        <v>0</v>
      </c>
      <c r="E431" s="234">
        <v>0</v>
      </c>
      <c r="F431" s="234">
        <v>0</v>
      </c>
      <c r="G431" s="234">
        <v>0</v>
      </c>
      <c r="H431" s="234">
        <v>0</v>
      </c>
      <c r="I431" s="234">
        <v>0</v>
      </c>
      <c r="J431" s="234">
        <v>0</v>
      </c>
      <c r="K431" s="234">
        <v>0</v>
      </c>
      <c r="L431" s="234">
        <v>0</v>
      </c>
      <c r="M431" s="234">
        <v>0</v>
      </c>
      <c r="N431" s="234">
        <v>0</v>
      </c>
      <c r="O431" s="234">
        <v>0</v>
      </c>
      <c r="P431" s="234">
        <v>0</v>
      </c>
      <c r="Q431" s="234">
        <v>0</v>
      </c>
      <c r="R431" s="234">
        <v>0</v>
      </c>
      <c r="S431" s="234">
        <v>0</v>
      </c>
      <c r="T431" s="234">
        <v>0</v>
      </c>
      <c r="U431" s="234">
        <v>0</v>
      </c>
      <c r="V431" s="234">
        <v>0</v>
      </c>
      <c r="W431" s="234">
        <v>0</v>
      </c>
      <c r="X431" s="234">
        <v>0</v>
      </c>
      <c r="Y431" s="234">
        <v>0</v>
      </c>
      <c r="Z431" s="234">
        <v>0</v>
      </c>
      <c r="AA431" s="234">
        <v>0</v>
      </c>
      <c r="AB431" s="234">
        <v>0</v>
      </c>
      <c r="AC431" s="234">
        <v>0</v>
      </c>
      <c r="AD431" s="234">
        <v>0</v>
      </c>
      <c r="AE431" s="234">
        <v>0</v>
      </c>
      <c r="AF431" s="234">
        <v>0</v>
      </c>
      <c r="AG431" s="234">
        <v>0</v>
      </c>
    </row>
    <row r="432" spans="1:33" x14ac:dyDescent="0.25">
      <c r="A432" s="230" t="s">
        <v>472</v>
      </c>
      <c r="B432" s="231"/>
      <c r="C432" s="232"/>
      <c r="D432" s="232"/>
      <c r="E432" s="232"/>
      <c r="F432" s="232"/>
      <c r="G432" s="232"/>
      <c r="H432" s="232"/>
      <c r="I432" s="232"/>
      <c r="J432" s="232"/>
      <c r="K432" s="232"/>
      <c r="L432" s="232"/>
      <c r="M432" s="232"/>
      <c r="N432" s="232"/>
      <c r="O432" s="232"/>
      <c r="P432" s="232"/>
      <c r="Q432" s="232"/>
      <c r="R432" s="232"/>
      <c r="S432" s="232"/>
      <c r="T432" s="232"/>
      <c r="U432" s="232"/>
      <c r="V432" s="232"/>
      <c r="W432" s="232"/>
      <c r="X432" s="232"/>
      <c r="Y432" s="232"/>
      <c r="Z432" s="232"/>
      <c r="AA432" s="232"/>
      <c r="AB432" s="232"/>
      <c r="AC432" s="232"/>
      <c r="AD432" s="232"/>
      <c r="AE432" s="232"/>
      <c r="AF432" s="232"/>
      <c r="AG432" s="232"/>
    </row>
    <row r="433" spans="1:33" x14ac:dyDescent="0.25">
      <c r="B433" s="233" t="s">
        <v>473</v>
      </c>
      <c r="C433" s="234">
        <v>0</v>
      </c>
      <c r="D433" s="234">
        <v>0</v>
      </c>
      <c r="E433" s="234">
        <v>0</v>
      </c>
      <c r="F433" s="234">
        <v>0</v>
      </c>
      <c r="G433" s="234">
        <v>0</v>
      </c>
      <c r="H433" s="234">
        <v>0</v>
      </c>
      <c r="I433" s="234">
        <v>0.22</v>
      </c>
      <c r="J433" s="234">
        <v>2.09</v>
      </c>
      <c r="K433" s="234">
        <v>0</v>
      </c>
      <c r="L433" s="234">
        <v>0</v>
      </c>
      <c r="M433" s="234">
        <v>0</v>
      </c>
      <c r="N433" s="234">
        <v>0</v>
      </c>
      <c r="O433" s="234">
        <v>47.55</v>
      </c>
      <c r="P433" s="234">
        <v>0</v>
      </c>
      <c r="Q433" s="234">
        <v>0</v>
      </c>
      <c r="R433" s="234">
        <v>0</v>
      </c>
      <c r="S433" s="234">
        <v>0</v>
      </c>
      <c r="T433" s="234">
        <v>0</v>
      </c>
      <c r="U433" s="234">
        <v>0</v>
      </c>
      <c r="V433" s="234">
        <v>0</v>
      </c>
      <c r="W433" s="234">
        <v>1.1000000000000001</v>
      </c>
      <c r="X433" s="234">
        <v>0</v>
      </c>
      <c r="Y433" s="234">
        <v>0</v>
      </c>
      <c r="Z433" s="234">
        <v>0</v>
      </c>
      <c r="AA433" s="234">
        <v>0</v>
      </c>
      <c r="AB433" s="234">
        <v>0</v>
      </c>
      <c r="AC433" s="234">
        <v>0</v>
      </c>
      <c r="AD433" s="234">
        <v>0</v>
      </c>
      <c r="AE433" s="234">
        <v>0</v>
      </c>
      <c r="AF433" s="234">
        <v>0</v>
      </c>
      <c r="AG433" s="234">
        <v>50.96</v>
      </c>
    </row>
    <row r="434" spans="1:33" x14ac:dyDescent="0.25">
      <c r="A434" s="230" t="s">
        <v>474</v>
      </c>
      <c r="B434" s="231"/>
      <c r="C434" s="232"/>
      <c r="D434" s="232"/>
      <c r="E434" s="232"/>
      <c r="F434" s="232"/>
      <c r="G434" s="232"/>
      <c r="H434" s="232"/>
      <c r="I434" s="232"/>
      <c r="J434" s="232"/>
      <c r="K434" s="232"/>
      <c r="L434" s="232"/>
      <c r="M434" s="232"/>
      <c r="N434" s="232"/>
      <c r="O434" s="232"/>
      <c r="P434" s="232"/>
      <c r="Q434" s="232"/>
      <c r="R434" s="232"/>
      <c r="S434" s="232"/>
      <c r="T434" s="232"/>
      <c r="U434" s="232"/>
      <c r="V434" s="232"/>
      <c r="W434" s="232"/>
      <c r="X434" s="232"/>
      <c r="Y434" s="232"/>
      <c r="Z434" s="232"/>
      <c r="AA434" s="232"/>
      <c r="AB434" s="232"/>
      <c r="AC434" s="232"/>
      <c r="AD434" s="232"/>
      <c r="AE434" s="232"/>
      <c r="AF434" s="232"/>
      <c r="AG434" s="232"/>
    </row>
    <row r="435" spans="1:33" x14ac:dyDescent="0.25">
      <c r="B435" s="233" t="s">
        <v>475</v>
      </c>
      <c r="C435" s="234">
        <v>0</v>
      </c>
      <c r="D435" s="234">
        <v>0</v>
      </c>
      <c r="E435" s="234">
        <v>0</v>
      </c>
      <c r="F435" s="234">
        <v>0</v>
      </c>
      <c r="G435" s="234">
        <v>0</v>
      </c>
      <c r="H435" s="234">
        <v>0</v>
      </c>
      <c r="I435" s="234">
        <v>0</v>
      </c>
      <c r="J435" s="234">
        <v>0</v>
      </c>
      <c r="K435" s="234">
        <v>0</v>
      </c>
      <c r="L435" s="234">
        <v>0</v>
      </c>
      <c r="M435" s="234">
        <v>0</v>
      </c>
      <c r="N435" s="234">
        <v>0</v>
      </c>
      <c r="O435" s="234">
        <v>0</v>
      </c>
      <c r="P435" s="234">
        <v>0</v>
      </c>
      <c r="Q435" s="234">
        <v>0</v>
      </c>
      <c r="R435" s="234">
        <v>0</v>
      </c>
      <c r="S435" s="234">
        <v>0</v>
      </c>
      <c r="T435" s="234">
        <v>0</v>
      </c>
      <c r="U435" s="234">
        <v>0</v>
      </c>
      <c r="V435" s="234">
        <v>0</v>
      </c>
      <c r="W435" s="234">
        <v>0</v>
      </c>
      <c r="X435" s="234">
        <v>0</v>
      </c>
      <c r="Y435" s="234">
        <v>0</v>
      </c>
      <c r="Z435" s="234">
        <v>0</v>
      </c>
      <c r="AA435" s="234">
        <v>0</v>
      </c>
      <c r="AB435" s="234">
        <v>0</v>
      </c>
      <c r="AC435" s="234">
        <v>0</v>
      </c>
      <c r="AD435" s="234">
        <v>0</v>
      </c>
      <c r="AE435" s="234">
        <v>0</v>
      </c>
      <c r="AF435" s="234">
        <v>0</v>
      </c>
      <c r="AG435" s="234">
        <v>0</v>
      </c>
    </row>
    <row r="436" spans="1:33" x14ac:dyDescent="0.25">
      <c r="A436" s="230" t="s">
        <v>476</v>
      </c>
      <c r="B436" s="231"/>
      <c r="C436" s="232"/>
      <c r="D436" s="232"/>
      <c r="E436" s="232"/>
      <c r="F436" s="232"/>
      <c r="G436" s="232"/>
      <c r="H436" s="232"/>
      <c r="I436" s="232"/>
      <c r="J436" s="232"/>
      <c r="K436" s="232"/>
      <c r="L436" s="232"/>
      <c r="M436" s="232"/>
      <c r="N436" s="232"/>
      <c r="O436" s="232"/>
      <c r="P436" s="232"/>
      <c r="Q436" s="232"/>
      <c r="R436" s="232"/>
      <c r="S436" s="232"/>
      <c r="T436" s="232"/>
      <c r="U436" s="232"/>
      <c r="V436" s="232"/>
      <c r="W436" s="232"/>
      <c r="X436" s="232"/>
      <c r="Y436" s="232"/>
      <c r="Z436" s="232"/>
      <c r="AA436" s="232"/>
      <c r="AB436" s="232"/>
      <c r="AC436" s="232"/>
      <c r="AD436" s="232"/>
      <c r="AE436" s="232"/>
      <c r="AF436" s="232"/>
      <c r="AG436" s="232"/>
    </row>
    <row r="437" spans="1:33" x14ac:dyDescent="0.25">
      <c r="B437" s="233" t="s">
        <v>477</v>
      </c>
      <c r="C437" s="234">
        <v>0</v>
      </c>
      <c r="D437" s="234">
        <v>0</v>
      </c>
      <c r="E437" s="234">
        <v>0</v>
      </c>
      <c r="F437" s="234">
        <v>10.11</v>
      </c>
      <c r="G437" s="234">
        <v>0.94</v>
      </c>
      <c r="H437" s="234">
        <v>0</v>
      </c>
      <c r="I437" s="234">
        <v>0</v>
      </c>
      <c r="J437" s="234">
        <v>0</v>
      </c>
      <c r="K437" s="234">
        <v>0</v>
      </c>
      <c r="L437" s="234">
        <v>0</v>
      </c>
      <c r="M437" s="234">
        <v>3.79</v>
      </c>
      <c r="N437" s="234">
        <v>0</v>
      </c>
      <c r="O437" s="234">
        <v>0</v>
      </c>
      <c r="P437" s="234">
        <v>30.96</v>
      </c>
      <c r="Q437" s="234">
        <v>0</v>
      </c>
      <c r="R437" s="234">
        <v>66.959999999999994</v>
      </c>
      <c r="S437" s="234">
        <v>45.49</v>
      </c>
      <c r="T437" s="234">
        <v>0</v>
      </c>
      <c r="U437" s="234">
        <v>0</v>
      </c>
      <c r="V437" s="234">
        <v>0</v>
      </c>
      <c r="W437" s="234">
        <v>3.66</v>
      </c>
      <c r="X437" s="234">
        <v>0</v>
      </c>
      <c r="Y437" s="234">
        <v>0</v>
      </c>
      <c r="Z437" s="234">
        <v>0</v>
      </c>
      <c r="AA437" s="234">
        <v>0</v>
      </c>
      <c r="AB437" s="234">
        <v>0</v>
      </c>
      <c r="AC437" s="234">
        <v>0</v>
      </c>
      <c r="AD437" s="234">
        <v>0</v>
      </c>
      <c r="AE437" s="234">
        <v>0</v>
      </c>
      <c r="AF437" s="234">
        <v>0</v>
      </c>
      <c r="AG437" s="234">
        <v>161.91</v>
      </c>
    </row>
    <row r="438" spans="1:33" x14ac:dyDescent="0.25">
      <c r="B438" s="233" t="s">
        <v>478</v>
      </c>
      <c r="C438" s="234">
        <v>0</v>
      </c>
      <c r="D438" s="234">
        <v>0</v>
      </c>
      <c r="E438" s="234">
        <v>0</v>
      </c>
      <c r="F438" s="234">
        <v>7.46</v>
      </c>
      <c r="G438" s="234">
        <v>0.25</v>
      </c>
      <c r="H438" s="234">
        <v>0</v>
      </c>
      <c r="I438" s="234">
        <v>0</v>
      </c>
      <c r="J438" s="234">
        <v>0.01</v>
      </c>
      <c r="K438" s="234">
        <v>0</v>
      </c>
      <c r="L438" s="234">
        <v>0</v>
      </c>
      <c r="M438" s="234">
        <v>3.73</v>
      </c>
      <c r="N438" s="234">
        <v>0</v>
      </c>
      <c r="O438" s="234">
        <v>0</v>
      </c>
      <c r="P438" s="234">
        <v>5.09</v>
      </c>
      <c r="Q438" s="234">
        <v>0</v>
      </c>
      <c r="R438" s="234">
        <v>8.6300000000000008</v>
      </c>
      <c r="S438" s="234">
        <v>3.5</v>
      </c>
      <c r="T438" s="234">
        <v>0</v>
      </c>
      <c r="U438" s="234">
        <v>0</v>
      </c>
      <c r="V438" s="234">
        <v>0</v>
      </c>
      <c r="W438" s="234">
        <v>0.8</v>
      </c>
      <c r="X438" s="234">
        <v>0</v>
      </c>
      <c r="Y438" s="234">
        <v>0</v>
      </c>
      <c r="Z438" s="234">
        <v>0</v>
      </c>
      <c r="AA438" s="234">
        <v>0</v>
      </c>
      <c r="AB438" s="234">
        <v>0</v>
      </c>
      <c r="AC438" s="234">
        <v>0</v>
      </c>
      <c r="AD438" s="234">
        <v>0</v>
      </c>
      <c r="AE438" s="234">
        <v>0</v>
      </c>
      <c r="AF438" s="234">
        <v>0</v>
      </c>
      <c r="AG438" s="234">
        <v>29.470000000000002</v>
      </c>
    </row>
    <row r="439" spans="1:33" x14ac:dyDescent="0.25">
      <c r="B439" s="233" t="s">
        <v>479</v>
      </c>
      <c r="C439" s="234">
        <v>0</v>
      </c>
      <c r="D439" s="234">
        <v>0</v>
      </c>
      <c r="E439" s="234">
        <v>0</v>
      </c>
      <c r="F439" s="234">
        <v>0</v>
      </c>
      <c r="G439" s="234">
        <v>0</v>
      </c>
      <c r="H439" s="234">
        <v>0</v>
      </c>
      <c r="I439" s="234">
        <v>0</v>
      </c>
      <c r="J439" s="234">
        <v>0.28999999999999998</v>
      </c>
      <c r="K439" s="234">
        <v>0</v>
      </c>
      <c r="L439" s="234">
        <v>0</v>
      </c>
      <c r="M439" s="234">
        <v>0.85</v>
      </c>
      <c r="N439" s="234">
        <v>0</v>
      </c>
      <c r="O439" s="234">
        <v>0</v>
      </c>
      <c r="P439" s="234">
        <v>1.61</v>
      </c>
      <c r="Q439" s="234">
        <v>0</v>
      </c>
      <c r="R439" s="234">
        <v>0.21</v>
      </c>
      <c r="S439" s="234">
        <v>9.57</v>
      </c>
      <c r="T439" s="234">
        <v>0</v>
      </c>
      <c r="U439" s="234">
        <v>0</v>
      </c>
      <c r="V439" s="234">
        <v>0</v>
      </c>
      <c r="W439" s="234">
        <v>0.27</v>
      </c>
      <c r="X439" s="234">
        <v>0</v>
      </c>
      <c r="Y439" s="234">
        <v>0</v>
      </c>
      <c r="Z439" s="234">
        <v>0</v>
      </c>
      <c r="AA439" s="234">
        <v>0</v>
      </c>
      <c r="AB439" s="234">
        <v>0</v>
      </c>
      <c r="AC439" s="234">
        <v>0</v>
      </c>
      <c r="AD439" s="234">
        <v>0</v>
      </c>
      <c r="AE439" s="234">
        <v>0</v>
      </c>
      <c r="AF439" s="234">
        <v>0</v>
      </c>
      <c r="AG439" s="234">
        <v>12.8</v>
      </c>
    </row>
    <row r="440" spans="1:33" x14ac:dyDescent="0.25">
      <c r="B440" s="233" t="s">
        <v>480</v>
      </c>
      <c r="C440" s="234">
        <v>0</v>
      </c>
      <c r="D440" s="234">
        <v>0</v>
      </c>
      <c r="E440" s="234">
        <v>0</v>
      </c>
      <c r="F440" s="234">
        <v>15.08</v>
      </c>
      <c r="G440" s="234">
        <v>1.87</v>
      </c>
      <c r="H440" s="234">
        <v>0</v>
      </c>
      <c r="I440" s="234">
        <v>0</v>
      </c>
      <c r="J440" s="234">
        <v>0.37</v>
      </c>
      <c r="K440" s="234">
        <v>0</v>
      </c>
      <c r="L440" s="234">
        <v>0</v>
      </c>
      <c r="M440" s="234">
        <v>0.91</v>
      </c>
      <c r="N440" s="234">
        <v>0</v>
      </c>
      <c r="O440" s="234">
        <v>0</v>
      </c>
      <c r="P440" s="234">
        <v>6.22</v>
      </c>
      <c r="Q440" s="234">
        <v>0</v>
      </c>
      <c r="R440" s="234">
        <v>0</v>
      </c>
      <c r="S440" s="234">
        <v>29.7</v>
      </c>
      <c r="T440" s="234">
        <v>0</v>
      </c>
      <c r="U440" s="234">
        <v>0</v>
      </c>
      <c r="V440" s="234">
        <v>0</v>
      </c>
      <c r="W440" s="234">
        <v>1.01</v>
      </c>
      <c r="X440" s="234">
        <v>0</v>
      </c>
      <c r="Y440" s="234">
        <v>0</v>
      </c>
      <c r="Z440" s="234">
        <v>0</v>
      </c>
      <c r="AA440" s="234">
        <v>0</v>
      </c>
      <c r="AB440" s="234">
        <v>0</v>
      </c>
      <c r="AC440" s="234">
        <v>0</v>
      </c>
      <c r="AD440" s="234">
        <v>0</v>
      </c>
      <c r="AE440" s="234">
        <v>0</v>
      </c>
      <c r="AF440" s="234">
        <v>0</v>
      </c>
      <c r="AG440" s="234">
        <v>55.16</v>
      </c>
    </row>
    <row r="441" spans="1:33" x14ac:dyDescent="0.25">
      <c r="A441" s="230" t="s">
        <v>481</v>
      </c>
      <c r="B441" s="231"/>
      <c r="C441" s="232"/>
      <c r="D441" s="232"/>
      <c r="E441" s="232"/>
      <c r="F441" s="232"/>
      <c r="G441" s="232"/>
      <c r="H441" s="232"/>
      <c r="I441" s="232"/>
      <c r="J441" s="232"/>
      <c r="K441" s="232"/>
      <c r="L441" s="232"/>
      <c r="M441" s="232"/>
      <c r="N441" s="232"/>
      <c r="O441" s="232"/>
      <c r="P441" s="232"/>
      <c r="Q441" s="232"/>
      <c r="R441" s="232"/>
      <c r="S441" s="232"/>
      <c r="T441" s="232"/>
      <c r="U441" s="232"/>
      <c r="V441" s="232"/>
      <c r="W441" s="232"/>
      <c r="X441" s="232"/>
      <c r="Y441" s="232"/>
      <c r="Z441" s="232"/>
      <c r="AA441" s="232"/>
      <c r="AB441" s="232"/>
      <c r="AC441" s="232"/>
      <c r="AD441" s="232"/>
      <c r="AE441" s="232"/>
      <c r="AF441" s="232"/>
      <c r="AG441" s="232"/>
    </row>
    <row r="442" spans="1:33" x14ac:dyDescent="0.25">
      <c r="B442" s="233" t="s">
        <v>482</v>
      </c>
      <c r="C442" s="234">
        <v>0</v>
      </c>
      <c r="D442" s="234">
        <v>0</v>
      </c>
      <c r="E442" s="234">
        <v>0</v>
      </c>
      <c r="F442" s="234">
        <v>0</v>
      </c>
      <c r="G442" s="234">
        <v>0</v>
      </c>
      <c r="H442" s="234">
        <v>0</v>
      </c>
      <c r="I442" s="234">
        <v>0</v>
      </c>
      <c r="J442" s="234">
        <v>2E-3</v>
      </c>
      <c r="K442" s="234">
        <v>0</v>
      </c>
      <c r="L442" s="234">
        <v>0</v>
      </c>
      <c r="M442" s="234">
        <v>0</v>
      </c>
      <c r="N442" s="234">
        <v>0.57099999999999995</v>
      </c>
      <c r="O442" s="234">
        <v>0</v>
      </c>
      <c r="P442" s="234">
        <v>0</v>
      </c>
      <c r="Q442" s="234">
        <v>91</v>
      </c>
      <c r="R442" s="234">
        <v>0</v>
      </c>
      <c r="S442" s="234">
        <v>0</v>
      </c>
      <c r="T442" s="234">
        <v>0</v>
      </c>
      <c r="U442" s="234">
        <v>0</v>
      </c>
      <c r="V442" s="234">
        <v>0</v>
      </c>
      <c r="W442" s="234">
        <v>1</v>
      </c>
      <c r="X442" s="234">
        <v>0</v>
      </c>
      <c r="Y442" s="234">
        <v>0</v>
      </c>
      <c r="Z442" s="234">
        <v>0</v>
      </c>
      <c r="AA442" s="234">
        <v>0</v>
      </c>
      <c r="AB442" s="234">
        <v>0</v>
      </c>
      <c r="AC442" s="234">
        <v>0</v>
      </c>
      <c r="AD442" s="234">
        <v>0</v>
      </c>
      <c r="AE442" s="234">
        <v>0</v>
      </c>
      <c r="AF442" s="234">
        <v>0</v>
      </c>
      <c r="AG442" s="234">
        <v>92.572999999999993</v>
      </c>
    </row>
    <row r="443" spans="1:33" x14ac:dyDescent="0.25">
      <c r="B443" s="233" t="s">
        <v>483</v>
      </c>
      <c r="C443" s="234">
        <v>0</v>
      </c>
      <c r="D443" s="234">
        <v>0</v>
      </c>
      <c r="E443" s="234">
        <v>0</v>
      </c>
      <c r="F443" s="234">
        <v>0</v>
      </c>
      <c r="G443" s="234">
        <v>0</v>
      </c>
      <c r="H443" s="234">
        <v>0</v>
      </c>
      <c r="I443" s="234">
        <v>0</v>
      </c>
      <c r="J443" s="234">
        <v>2.5000000000000001E-2</v>
      </c>
      <c r="K443" s="234">
        <v>0</v>
      </c>
      <c r="L443" s="234">
        <v>0</v>
      </c>
      <c r="M443" s="234">
        <v>0</v>
      </c>
      <c r="N443" s="234">
        <v>0</v>
      </c>
      <c r="O443" s="234">
        <v>0</v>
      </c>
      <c r="P443" s="234">
        <v>0</v>
      </c>
      <c r="Q443" s="234">
        <v>0</v>
      </c>
      <c r="R443" s="234">
        <v>0</v>
      </c>
      <c r="S443" s="234">
        <v>0</v>
      </c>
      <c r="T443" s="234">
        <v>0</v>
      </c>
      <c r="U443" s="234">
        <v>0</v>
      </c>
      <c r="V443" s="234">
        <v>0</v>
      </c>
      <c r="W443" s="234">
        <v>2.7119999999999998E-2</v>
      </c>
      <c r="X443" s="234">
        <v>0</v>
      </c>
      <c r="Y443" s="234">
        <v>0.879</v>
      </c>
      <c r="Z443" s="234">
        <v>0</v>
      </c>
      <c r="AA443" s="234">
        <v>0</v>
      </c>
      <c r="AB443" s="234">
        <v>0</v>
      </c>
      <c r="AC443" s="234">
        <v>0</v>
      </c>
      <c r="AD443" s="234">
        <v>0</v>
      </c>
      <c r="AE443" s="234">
        <v>0</v>
      </c>
      <c r="AF443" s="234">
        <v>0</v>
      </c>
      <c r="AG443" s="234">
        <v>0.93111999999999995</v>
      </c>
    </row>
    <row r="444" spans="1:33" x14ac:dyDescent="0.25">
      <c r="A444" s="230" t="s">
        <v>484</v>
      </c>
      <c r="B444" s="231"/>
      <c r="C444" s="232"/>
      <c r="D444" s="232"/>
      <c r="E444" s="232"/>
      <c r="F444" s="232"/>
      <c r="G444" s="232"/>
      <c r="H444" s="232"/>
      <c r="I444" s="232"/>
      <c r="J444" s="232"/>
      <c r="K444" s="232"/>
      <c r="L444" s="232"/>
      <c r="M444" s="232"/>
      <c r="N444" s="232"/>
      <c r="O444" s="232"/>
      <c r="P444" s="232"/>
      <c r="Q444" s="232"/>
      <c r="R444" s="232"/>
      <c r="S444" s="232"/>
      <c r="T444" s="232"/>
      <c r="U444" s="232"/>
      <c r="V444" s="232"/>
      <c r="W444" s="232"/>
      <c r="X444" s="232"/>
      <c r="Y444" s="232"/>
      <c r="Z444" s="232"/>
      <c r="AA444" s="232"/>
      <c r="AB444" s="232"/>
      <c r="AC444" s="232"/>
      <c r="AD444" s="232"/>
      <c r="AE444" s="232"/>
      <c r="AF444" s="232"/>
      <c r="AG444" s="232"/>
    </row>
    <row r="445" spans="1:33" x14ac:dyDescent="0.25">
      <c r="B445" s="233" t="s">
        <v>485</v>
      </c>
      <c r="C445" s="234">
        <v>0</v>
      </c>
      <c r="D445" s="234">
        <v>0</v>
      </c>
      <c r="E445" s="234">
        <v>0</v>
      </c>
      <c r="F445" s="234">
        <v>0</v>
      </c>
      <c r="G445" s="234">
        <v>0</v>
      </c>
      <c r="H445" s="234">
        <v>0</v>
      </c>
      <c r="I445" s="234">
        <v>0</v>
      </c>
      <c r="J445" s="234">
        <v>0</v>
      </c>
      <c r="K445" s="234">
        <v>0</v>
      </c>
      <c r="L445" s="234">
        <v>0</v>
      </c>
      <c r="M445" s="234">
        <v>0</v>
      </c>
      <c r="N445" s="234">
        <v>0</v>
      </c>
      <c r="O445" s="234">
        <v>0</v>
      </c>
      <c r="P445" s="234">
        <v>0</v>
      </c>
      <c r="Q445" s="234">
        <v>0</v>
      </c>
      <c r="R445" s="234">
        <v>0</v>
      </c>
      <c r="S445" s="234">
        <v>0</v>
      </c>
      <c r="T445" s="234">
        <v>0</v>
      </c>
      <c r="U445" s="234">
        <v>0</v>
      </c>
      <c r="V445" s="234">
        <v>0</v>
      </c>
      <c r="W445" s="234">
        <v>0</v>
      </c>
      <c r="X445" s="234">
        <v>0</v>
      </c>
      <c r="Y445" s="234">
        <v>0</v>
      </c>
      <c r="Z445" s="234">
        <v>0</v>
      </c>
      <c r="AA445" s="234">
        <v>0</v>
      </c>
      <c r="AB445" s="234">
        <v>0</v>
      </c>
      <c r="AC445" s="234">
        <v>0</v>
      </c>
      <c r="AD445" s="234">
        <v>0</v>
      </c>
      <c r="AE445" s="234">
        <v>0</v>
      </c>
      <c r="AF445" s="234">
        <v>0</v>
      </c>
      <c r="AG445" s="234">
        <v>0</v>
      </c>
    </row>
    <row r="446" spans="1:33" x14ac:dyDescent="0.25">
      <c r="B446" s="233" t="s">
        <v>486</v>
      </c>
      <c r="C446" s="234">
        <v>0</v>
      </c>
      <c r="D446" s="234">
        <v>0</v>
      </c>
      <c r="E446" s="234">
        <v>0</v>
      </c>
      <c r="F446" s="234">
        <v>0</v>
      </c>
      <c r="G446" s="234">
        <v>0</v>
      </c>
      <c r="H446" s="234">
        <v>0</v>
      </c>
      <c r="I446" s="234">
        <v>0</v>
      </c>
      <c r="J446" s="234">
        <v>0</v>
      </c>
      <c r="K446" s="234">
        <v>0</v>
      </c>
      <c r="L446" s="234">
        <v>0</v>
      </c>
      <c r="M446" s="234">
        <v>0</v>
      </c>
      <c r="N446" s="234">
        <v>0</v>
      </c>
      <c r="O446" s="234">
        <v>0</v>
      </c>
      <c r="P446" s="234">
        <v>0</v>
      </c>
      <c r="Q446" s="234">
        <v>0</v>
      </c>
      <c r="R446" s="234">
        <v>0</v>
      </c>
      <c r="S446" s="234">
        <v>0</v>
      </c>
      <c r="T446" s="234">
        <v>0</v>
      </c>
      <c r="U446" s="234">
        <v>0</v>
      </c>
      <c r="V446" s="234">
        <v>0</v>
      </c>
      <c r="W446" s="234">
        <v>0</v>
      </c>
      <c r="X446" s="234">
        <v>0</v>
      </c>
      <c r="Y446" s="234">
        <v>0</v>
      </c>
      <c r="Z446" s="234">
        <v>0</v>
      </c>
      <c r="AA446" s="234">
        <v>0</v>
      </c>
      <c r="AB446" s="234">
        <v>0</v>
      </c>
      <c r="AC446" s="234">
        <v>0</v>
      </c>
      <c r="AD446" s="234">
        <v>0</v>
      </c>
      <c r="AE446" s="234">
        <v>0</v>
      </c>
      <c r="AF446" s="234">
        <v>0</v>
      </c>
      <c r="AG446" s="234">
        <v>0</v>
      </c>
    </row>
    <row r="447" spans="1:33" x14ac:dyDescent="0.25">
      <c r="B447" s="233" t="s">
        <v>487</v>
      </c>
      <c r="C447" s="234">
        <v>0</v>
      </c>
      <c r="D447" s="234">
        <v>0</v>
      </c>
      <c r="E447" s="234">
        <v>0</v>
      </c>
      <c r="F447" s="234">
        <v>0</v>
      </c>
      <c r="G447" s="234">
        <v>0</v>
      </c>
      <c r="H447" s="234">
        <v>0</v>
      </c>
      <c r="I447" s="234">
        <v>0</v>
      </c>
      <c r="J447" s="234">
        <v>0</v>
      </c>
      <c r="K447" s="234">
        <v>0</v>
      </c>
      <c r="L447" s="234">
        <v>0</v>
      </c>
      <c r="M447" s="234">
        <v>0</v>
      </c>
      <c r="N447" s="234">
        <v>0</v>
      </c>
      <c r="O447" s="234">
        <v>0</v>
      </c>
      <c r="P447" s="234">
        <v>0</v>
      </c>
      <c r="Q447" s="234">
        <v>0</v>
      </c>
      <c r="R447" s="234">
        <v>0</v>
      </c>
      <c r="S447" s="234">
        <v>0</v>
      </c>
      <c r="T447" s="234">
        <v>0</v>
      </c>
      <c r="U447" s="234">
        <v>0</v>
      </c>
      <c r="V447" s="234">
        <v>0</v>
      </c>
      <c r="W447" s="234">
        <v>0</v>
      </c>
      <c r="X447" s="234">
        <v>0</v>
      </c>
      <c r="Y447" s="234">
        <v>0</v>
      </c>
      <c r="Z447" s="234">
        <v>0</v>
      </c>
      <c r="AA447" s="234">
        <v>0</v>
      </c>
      <c r="AB447" s="234">
        <v>0</v>
      </c>
      <c r="AC447" s="234">
        <v>0</v>
      </c>
      <c r="AD447" s="234">
        <v>0</v>
      </c>
      <c r="AE447" s="234">
        <v>0</v>
      </c>
      <c r="AF447" s="234">
        <v>0</v>
      </c>
      <c r="AG447" s="234">
        <v>0</v>
      </c>
    </row>
    <row r="448" spans="1:33" x14ac:dyDescent="0.25">
      <c r="B448" s="233" t="s">
        <v>488</v>
      </c>
      <c r="C448" s="234">
        <v>0</v>
      </c>
      <c r="D448" s="234">
        <v>1831.15</v>
      </c>
      <c r="E448" s="234">
        <v>0</v>
      </c>
      <c r="F448" s="234">
        <v>0</v>
      </c>
      <c r="G448" s="234">
        <v>175.24299999999999</v>
      </c>
      <c r="H448" s="234">
        <v>0</v>
      </c>
      <c r="I448" s="234">
        <v>63.02</v>
      </c>
      <c r="J448" s="234">
        <v>66.34</v>
      </c>
      <c r="K448" s="234">
        <v>0</v>
      </c>
      <c r="L448" s="234">
        <v>54.415999999999997</v>
      </c>
      <c r="M448" s="234">
        <v>1323.8</v>
      </c>
      <c r="N448" s="234">
        <v>0</v>
      </c>
      <c r="O448" s="234">
        <v>321.38299999999998</v>
      </c>
      <c r="P448" s="234">
        <v>1165.55</v>
      </c>
      <c r="Q448" s="234">
        <v>0</v>
      </c>
      <c r="R448" s="234">
        <v>0</v>
      </c>
      <c r="S448" s="234">
        <v>0</v>
      </c>
      <c r="T448" s="234">
        <v>612.84699999999998</v>
      </c>
      <c r="U448" s="234">
        <v>123.788</v>
      </c>
      <c r="V448" s="234">
        <v>0</v>
      </c>
      <c r="W448" s="234">
        <v>287.43099999999998</v>
      </c>
      <c r="X448" s="234">
        <v>0</v>
      </c>
      <c r="Y448" s="234">
        <v>586.45899999999995</v>
      </c>
      <c r="Z448" s="234">
        <v>0</v>
      </c>
      <c r="AA448" s="234">
        <v>464.55399999999997</v>
      </c>
      <c r="AB448" s="234">
        <v>1009.49</v>
      </c>
      <c r="AC448" s="234">
        <v>0</v>
      </c>
      <c r="AD448" s="234">
        <v>0</v>
      </c>
      <c r="AE448" s="234">
        <v>0</v>
      </c>
      <c r="AF448" s="234">
        <v>31.908999999999999</v>
      </c>
      <c r="AG448" s="234">
        <v>8117.3799999999983</v>
      </c>
    </row>
    <row r="449" spans="1:33" x14ac:dyDescent="0.25">
      <c r="B449" s="233" t="s">
        <v>489</v>
      </c>
      <c r="C449" s="234">
        <v>0</v>
      </c>
      <c r="D449" s="234">
        <v>0</v>
      </c>
      <c r="E449" s="234">
        <v>0</v>
      </c>
      <c r="F449" s="234">
        <v>0</v>
      </c>
      <c r="G449" s="234">
        <v>0</v>
      </c>
      <c r="H449" s="234">
        <v>0</v>
      </c>
      <c r="I449" s="234">
        <v>0</v>
      </c>
      <c r="J449" s="234">
        <v>0</v>
      </c>
      <c r="K449" s="234">
        <v>0</v>
      </c>
      <c r="L449" s="234">
        <v>0</v>
      </c>
      <c r="M449" s="234">
        <v>0</v>
      </c>
      <c r="N449" s="234">
        <v>0</v>
      </c>
      <c r="O449" s="234">
        <v>0</v>
      </c>
      <c r="P449" s="234">
        <v>0</v>
      </c>
      <c r="Q449" s="234">
        <v>0</v>
      </c>
      <c r="R449" s="234">
        <v>0</v>
      </c>
      <c r="S449" s="234">
        <v>0</v>
      </c>
      <c r="T449" s="234">
        <v>0</v>
      </c>
      <c r="U449" s="234">
        <v>0</v>
      </c>
      <c r="V449" s="234">
        <v>0</v>
      </c>
      <c r="W449" s="234">
        <v>0</v>
      </c>
      <c r="X449" s="234">
        <v>0</v>
      </c>
      <c r="Y449" s="234">
        <v>0</v>
      </c>
      <c r="Z449" s="234">
        <v>0</v>
      </c>
      <c r="AA449" s="234">
        <v>0</v>
      </c>
      <c r="AB449" s="234">
        <v>0</v>
      </c>
      <c r="AC449" s="234">
        <v>0</v>
      </c>
      <c r="AD449" s="234">
        <v>0</v>
      </c>
      <c r="AE449" s="234">
        <v>0</v>
      </c>
      <c r="AF449" s="234">
        <v>0</v>
      </c>
      <c r="AG449" s="234">
        <v>0</v>
      </c>
    </row>
    <row r="450" spans="1:33" x14ac:dyDescent="0.25">
      <c r="B450" s="233" t="s">
        <v>490</v>
      </c>
      <c r="C450" s="234">
        <v>0</v>
      </c>
      <c r="D450" s="234">
        <v>0</v>
      </c>
      <c r="E450" s="234">
        <v>0</v>
      </c>
      <c r="F450" s="234">
        <v>0</v>
      </c>
      <c r="G450" s="234">
        <v>0</v>
      </c>
      <c r="H450" s="234">
        <v>0</v>
      </c>
      <c r="I450" s="234">
        <v>0</v>
      </c>
      <c r="J450" s="234">
        <v>0</v>
      </c>
      <c r="K450" s="234">
        <v>0</v>
      </c>
      <c r="L450" s="234">
        <v>0</v>
      </c>
      <c r="M450" s="234">
        <v>0</v>
      </c>
      <c r="N450" s="234">
        <v>0</v>
      </c>
      <c r="O450" s="234">
        <v>0</v>
      </c>
      <c r="P450" s="234">
        <v>0</v>
      </c>
      <c r="Q450" s="234">
        <v>0</v>
      </c>
      <c r="R450" s="234">
        <v>0</v>
      </c>
      <c r="S450" s="234">
        <v>0</v>
      </c>
      <c r="T450" s="234">
        <v>0</v>
      </c>
      <c r="U450" s="234">
        <v>0</v>
      </c>
      <c r="V450" s="234">
        <v>0</v>
      </c>
      <c r="W450" s="234">
        <v>0</v>
      </c>
      <c r="X450" s="234">
        <v>0</v>
      </c>
      <c r="Y450" s="234">
        <v>0</v>
      </c>
      <c r="Z450" s="234">
        <v>0</v>
      </c>
      <c r="AA450" s="234">
        <v>0</v>
      </c>
      <c r="AB450" s="234">
        <v>0</v>
      </c>
      <c r="AC450" s="234">
        <v>0</v>
      </c>
      <c r="AD450" s="234">
        <v>0</v>
      </c>
      <c r="AE450" s="234">
        <v>0</v>
      </c>
      <c r="AF450" s="234">
        <v>0</v>
      </c>
      <c r="AG450" s="234">
        <v>0</v>
      </c>
    </row>
    <row r="451" spans="1:33" x14ac:dyDescent="0.25">
      <c r="B451" s="233" t="s">
        <v>491</v>
      </c>
      <c r="C451" s="234">
        <v>0</v>
      </c>
      <c r="D451" s="234">
        <v>0</v>
      </c>
      <c r="E451" s="234">
        <v>0</v>
      </c>
      <c r="F451" s="234">
        <v>0</v>
      </c>
      <c r="G451" s="234">
        <v>0</v>
      </c>
      <c r="H451" s="234">
        <v>0</v>
      </c>
      <c r="I451" s="234">
        <v>0</v>
      </c>
      <c r="J451" s="234">
        <v>0</v>
      </c>
      <c r="K451" s="234">
        <v>0</v>
      </c>
      <c r="L451" s="234">
        <v>0</v>
      </c>
      <c r="M451" s="234">
        <v>0</v>
      </c>
      <c r="N451" s="234">
        <v>0</v>
      </c>
      <c r="O451" s="234">
        <v>0</v>
      </c>
      <c r="P451" s="234">
        <v>0</v>
      </c>
      <c r="Q451" s="234">
        <v>0</v>
      </c>
      <c r="R451" s="234">
        <v>0</v>
      </c>
      <c r="S451" s="234">
        <v>0</v>
      </c>
      <c r="T451" s="234">
        <v>0</v>
      </c>
      <c r="U451" s="234">
        <v>0</v>
      </c>
      <c r="V451" s="234">
        <v>0</v>
      </c>
      <c r="W451" s="234">
        <v>0</v>
      </c>
      <c r="X451" s="234">
        <v>0</v>
      </c>
      <c r="Y451" s="234">
        <v>0</v>
      </c>
      <c r="Z451" s="234">
        <v>0</v>
      </c>
      <c r="AA451" s="234">
        <v>0</v>
      </c>
      <c r="AB451" s="234">
        <v>0</v>
      </c>
      <c r="AC451" s="234">
        <v>0</v>
      </c>
      <c r="AD451" s="234">
        <v>0</v>
      </c>
      <c r="AE451" s="234">
        <v>0</v>
      </c>
      <c r="AF451" s="234">
        <v>0</v>
      </c>
      <c r="AG451" s="234">
        <v>0</v>
      </c>
    </row>
    <row r="452" spans="1:33" x14ac:dyDescent="0.25">
      <c r="B452" s="233" t="s">
        <v>492</v>
      </c>
      <c r="C452" s="234">
        <v>0</v>
      </c>
      <c r="D452" s="234">
        <v>0</v>
      </c>
      <c r="E452" s="234">
        <v>0</v>
      </c>
      <c r="F452" s="234">
        <v>0</v>
      </c>
      <c r="G452" s="234">
        <v>0</v>
      </c>
      <c r="H452" s="234">
        <v>0</v>
      </c>
      <c r="I452" s="234">
        <v>0</v>
      </c>
      <c r="J452" s="234">
        <v>0</v>
      </c>
      <c r="K452" s="234">
        <v>0</v>
      </c>
      <c r="L452" s="234">
        <v>0</v>
      </c>
      <c r="M452" s="234">
        <v>0</v>
      </c>
      <c r="N452" s="234">
        <v>0</v>
      </c>
      <c r="O452" s="234">
        <v>0</v>
      </c>
      <c r="P452" s="234">
        <v>0</v>
      </c>
      <c r="Q452" s="234">
        <v>0</v>
      </c>
      <c r="R452" s="234">
        <v>0</v>
      </c>
      <c r="S452" s="234">
        <v>0</v>
      </c>
      <c r="T452" s="234">
        <v>0</v>
      </c>
      <c r="U452" s="234">
        <v>0</v>
      </c>
      <c r="V452" s="234">
        <v>0</v>
      </c>
      <c r="W452" s="234">
        <v>0</v>
      </c>
      <c r="X452" s="234">
        <v>0</v>
      </c>
      <c r="Y452" s="234">
        <v>0</v>
      </c>
      <c r="Z452" s="234">
        <v>0</v>
      </c>
      <c r="AA452" s="234">
        <v>0</v>
      </c>
      <c r="AB452" s="234">
        <v>0</v>
      </c>
      <c r="AC452" s="234">
        <v>0</v>
      </c>
      <c r="AD452" s="234">
        <v>0</v>
      </c>
      <c r="AE452" s="234">
        <v>0</v>
      </c>
      <c r="AF452" s="234">
        <v>0</v>
      </c>
      <c r="AG452" s="234">
        <v>0</v>
      </c>
    </row>
    <row r="453" spans="1:33" x14ac:dyDescent="0.25">
      <c r="B453" s="233" t="s">
        <v>493</v>
      </c>
      <c r="C453" s="234">
        <v>0</v>
      </c>
      <c r="D453" s="234">
        <v>0</v>
      </c>
      <c r="E453" s="234">
        <v>0</v>
      </c>
      <c r="F453" s="234">
        <v>0</v>
      </c>
      <c r="G453" s="234">
        <v>0</v>
      </c>
      <c r="H453" s="234">
        <v>0</v>
      </c>
      <c r="I453" s="234">
        <v>0</v>
      </c>
      <c r="J453" s="234">
        <v>0</v>
      </c>
      <c r="K453" s="234">
        <v>0</v>
      </c>
      <c r="L453" s="234">
        <v>0</v>
      </c>
      <c r="M453" s="234">
        <v>0</v>
      </c>
      <c r="N453" s="234">
        <v>0</v>
      </c>
      <c r="O453" s="234">
        <v>0</v>
      </c>
      <c r="P453" s="234">
        <v>0</v>
      </c>
      <c r="Q453" s="234">
        <v>0</v>
      </c>
      <c r="R453" s="234">
        <v>0</v>
      </c>
      <c r="S453" s="234">
        <v>0</v>
      </c>
      <c r="T453" s="234">
        <v>0</v>
      </c>
      <c r="U453" s="234">
        <v>0</v>
      </c>
      <c r="V453" s="234">
        <v>0</v>
      </c>
      <c r="W453" s="234">
        <v>0</v>
      </c>
      <c r="X453" s="234">
        <v>0</v>
      </c>
      <c r="Y453" s="234">
        <v>0</v>
      </c>
      <c r="Z453" s="234">
        <v>0</v>
      </c>
      <c r="AA453" s="234">
        <v>0</v>
      </c>
      <c r="AB453" s="234">
        <v>0</v>
      </c>
      <c r="AC453" s="234">
        <v>0</v>
      </c>
      <c r="AD453" s="234">
        <v>0</v>
      </c>
      <c r="AE453" s="234">
        <v>0</v>
      </c>
      <c r="AF453" s="234">
        <v>0</v>
      </c>
      <c r="AG453" s="234">
        <v>0</v>
      </c>
    </row>
    <row r="454" spans="1:33" x14ac:dyDescent="0.25">
      <c r="B454" s="233" t="s">
        <v>494</v>
      </c>
      <c r="C454" s="234">
        <v>0</v>
      </c>
      <c r="D454" s="234">
        <v>0</v>
      </c>
      <c r="E454" s="234">
        <v>0</v>
      </c>
      <c r="F454" s="234">
        <v>0</v>
      </c>
      <c r="G454" s="234">
        <v>0</v>
      </c>
      <c r="H454" s="234">
        <v>0</v>
      </c>
      <c r="I454" s="234">
        <v>0</v>
      </c>
      <c r="J454" s="234">
        <v>0</v>
      </c>
      <c r="K454" s="234">
        <v>0</v>
      </c>
      <c r="L454" s="234">
        <v>0</v>
      </c>
      <c r="M454" s="234">
        <v>0</v>
      </c>
      <c r="N454" s="234">
        <v>0</v>
      </c>
      <c r="O454" s="234">
        <v>0</v>
      </c>
      <c r="P454" s="234">
        <v>0</v>
      </c>
      <c r="Q454" s="234">
        <v>0</v>
      </c>
      <c r="R454" s="234">
        <v>0</v>
      </c>
      <c r="S454" s="234">
        <v>0</v>
      </c>
      <c r="T454" s="234">
        <v>0</v>
      </c>
      <c r="U454" s="234">
        <v>0</v>
      </c>
      <c r="V454" s="234">
        <v>0</v>
      </c>
      <c r="W454" s="234">
        <v>0</v>
      </c>
      <c r="X454" s="234">
        <v>0</v>
      </c>
      <c r="Y454" s="234">
        <v>0</v>
      </c>
      <c r="Z454" s="234">
        <v>0</v>
      </c>
      <c r="AA454" s="234">
        <v>0</v>
      </c>
      <c r="AB454" s="234">
        <v>0</v>
      </c>
      <c r="AC454" s="234">
        <v>0</v>
      </c>
      <c r="AD454" s="234">
        <v>0</v>
      </c>
      <c r="AE454" s="234">
        <v>0</v>
      </c>
      <c r="AF454" s="234">
        <v>0</v>
      </c>
      <c r="AG454" s="234">
        <v>0</v>
      </c>
    </row>
    <row r="455" spans="1:33" x14ac:dyDescent="0.25">
      <c r="B455" s="233" t="s">
        <v>495</v>
      </c>
      <c r="C455" s="234">
        <v>0</v>
      </c>
      <c r="D455" s="234">
        <v>0</v>
      </c>
      <c r="E455" s="234">
        <v>0</v>
      </c>
      <c r="F455" s="234">
        <v>0</v>
      </c>
      <c r="G455" s="234">
        <v>24.672000000000001</v>
      </c>
      <c r="H455" s="234">
        <v>0</v>
      </c>
      <c r="I455" s="234">
        <v>1.63</v>
      </c>
      <c r="J455" s="234">
        <v>8.4649999999999999</v>
      </c>
      <c r="K455" s="234">
        <v>0</v>
      </c>
      <c r="L455" s="234">
        <v>0</v>
      </c>
      <c r="M455" s="234">
        <v>0</v>
      </c>
      <c r="N455" s="234">
        <v>0</v>
      </c>
      <c r="O455" s="234">
        <v>0</v>
      </c>
      <c r="P455" s="234">
        <v>0</v>
      </c>
      <c r="Q455" s="234">
        <v>0</v>
      </c>
      <c r="R455" s="234">
        <v>0</v>
      </c>
      <c r="S455" s="234">
        <v>0</v>
      </c>
      <c r="T455" s="234">
        <v>0</v>
      </c>
      <c r="U455" s="234">
        <v>0</v>
      </c>
      <c r="V455" s="234">
        <v>0</v>
      </c>
      <c r="W455" s="234">
        <v>1.19</v>
      </c>
      <c r="X455" s="234">
        <v>0</v>
      </c>
      <c r="Y455" s="234">
        <v>16.614000000000001</v>
      </c>
      <c r="Z455" s="234">
        <v>0</v>
      </c>
      <c r="AA455" s="234">
        <v>8.3309999999999995</v>
      </c>
      <c r="AB455" s="234">
        <v>8.6690000000000005</v>
      </c>
      <c r="AC455" s="234">
        <v>0</v>
      </c>
      <c r="AD455" s="234">
        <v>0</v>
      </c>
      <c r="AE455" s="234">
        <v>0</v>
      </c>
      <c r="AF455" s="234">
        <v>0</v>
      </c>
      <c r="AG455" s="234">
        <v>69.570999999999998</v>
      </c>
    </row>
    <row r="456" spans="1:33" x14ac:dyDescent="0.25">
      <c r="B456" s="233" t="s">
        <v>496</v>
      </c>
      <c r="C456" s="234">
        <v>0</v>
      </c>
      <c r="D456" s="234">
        <v>0</v>
      </c>
      <c r="E456" s="234">
        <v>0</v>
      </c>
      <c r="F456" s="234">
        <v>0</v>
      </c>
      <c r="G456" s="234">
        <v>0</v>
      </c>
      <c r="H456" s="234">
        <v>0</v>
      </c>
      <c r="I456" s="234">
        <v>0</v>
      </c>
      <c r="J456" s="234">
        <v>0</v>
      </c>
      <c r="K456" s="234">
        <v>0</v>
      </c>
      <c r="L456" s="234">
        <v>0</v>
      </c>
      <c r="M456" s="234">
        <v>0</v>
      </c>
      <c r="N456" s="234">
        <v>0</v>
      </c>
      <c r="O456" s="234">
        <v>0</v>
      </c>
      <c r="P456" s="234">
        <v>0</v>
      </c>
      <c r="Q456" s="234">
        <v>0</v>
      </c>
      <c r="R456" s="234">
        <v>0</v>
      </c>
      <c r="S456" s="234">
        <v>0</v>
      </c>
      <c r="T456" s="234">
        <v>0</v>
      </c>
      <c r="U456" s="234">
        <v>0</v>
      </c>
      <c r="V456" s="234">
        <v>0</v>
      </c>
      <c r="W456" s="234">
        <v>0</v>
      </c>
      <c r="X456" s="234">
        <v>0</v>
      </c>
      <c r="Y456" s="234">
        <v>0</v>
      </c>
      <c r="Z456" s="234">
        <v>0</v>
      </c>
      <c r="AA456" s="234">
        <v>0</v>
      </c>
      <c r="AB456" s="234">
        <v>0</v>
      </c>
      <c r="AC456" s="234">
        <v>0</v>
      </c>
      <c r="AD456" s="234">
        <v>0</v>
      </c>
      <c r="AE456" s="234">
        <v>0</v>
      </c>
      <c r="AF456" s="234">
        <v>0</v>
      </c>
      <c r="AG456" s="234">
        <v>0</v>
      </c>
    </row>
    <row r="457" spans="1:33" x14ac:dyDescent="0.25">
      <c r="A457" s="230" t="s">
        <v>497</v>
      </c>
      <c r="B457" s="231"/>
      <c r="C457" s="232"/>
      <c r="D457" s="232"/>
      <c r="E457" s="232"/>
      <c r="F457" s="232"/>
      <c r="G457" s="232"/>
      <c r="H457" s="232"/>
      <c r="I457" s="232"/>
      <c r="J457" s="232"/>
      <c r="K457" s="232"/>
      <c r="L457" s="232"/>
      <c r="M457" s="232"/>
      <c r="N457" s="232"/>
      <c r="O457" s="232"/>
      <c r="P457" s="232"/>
      <c r="Q457" s="232"/>
      <c r="R457" s="232"/>
      <c r="S457" s="232"/>
      <c r="T457" s="232"/>
      <c r="U457" s="232"/>
      <c r="V457" s="232"/>
      <c r="W457" s="232"/>
      <c r="X457" s="232"/>
      <c r="Y457" s="232"/>
      <c r="Z457" s="232"/>
      <c r="AA457" s="232"/>
      <c r="AB457" s="232"/>
      <c r="AC457" s="232"/>
      <c r="AD457" s="232"/>
      <c r="AE457" s="232"/>
      <c r="AF457" s="232"/>
      <c r="AG457" s="232"/>
    </row>
    <row r="458" spans="1:33" x14ac:dyDescent="0.25">
      <c r="B458" s="233" t="s">
        <v>498</v>
      </c>
      <c r="C458" s="234">
        <v>0</v>
      </c>
      <c r="D458" s="234">
        <v>0</v>
      </c>
      <c r="E458" s="234">
        <v>0</v>
      </c>
      <c r="F458" s="234">
        <v>4.5377200000000002</v>
      </c>
      <c r="G458" s="234">
        <v>0</v>
      </c>
      <c r="H458" s="234">
        <v>0</v>
      </c>
      <c r="I458" s="234">
        <v>0</v>
      </c>
      <c r="J458" s="234">
        <v>2.92652</v>
      </c>
      <c r="K458" s="234">
        <v>0</v>
      </c>
      <c r="L458" s="234">
        <v>0</v>
      </c>
      <c r="M458" s="234">
        <v>3.5341999999999998</v>
      </c>
      <c r="N458" s="234">
        <v>0</v>
      </c>
      <c r="O458" s="234">
        <v>122.339</v>
      </c>
      <c r="P458" s="234">
        <v>0</v>
      </c>
      <c r="Q458" s="234">
        <v>0</v>
      </c>
      <c r="R458" s="234">
        <v>0</v>
      </c>
      <c r="S458" s="234">
        <v>0</v>
      </c>
      <c r="T458" s="234">
        <v>0</v>
      </c>
      <c r="U458" s="234">
        <v>0</v>
      </c>
      <c r="V458" s="234">
        <v>0</v>
      </c>
      <c r="W458" s="234">
        <v>3.9765199999999998</v>
      </c>
      <c r="X458" s="234">
        <v>0</v>
      </c>
      <c r="Y458" s="234">
        <v>17.041</v>
      </c>
      <c r="Z458" s="234">
        <v>0</v>
      </c>
      <c r="AA458" s="234">
        <v>0</v>
      </c>
      <c r="AB458" s="234">
        <v>0</v>
      </c>
      <c r="AC458" s="234">
        <v>0</v>
      </c>
      <c r="AD458" s="234">
        <v>0</v>
      </c>
      <c r="AE458" s="234">
        <v>0</v>
      </c>
      <c r="AF458" s="234">
        <v>13.0212</v>
      </c>
      <c r="AG458" s="234">
        <v>167.37615999999997</v>
      </c>
    </row>
    <row r="459" spans="1:33" x14ac:dyDescent="0.25">
      <c r="A459" s="230" t="s">
        <v>499</v>
      </c>
      <c r="B459" s="231"/>
      <c r="C459" s="232"/>
      <c r="D459" s="232"/>
      <c r="E459" s="232"/>
      <c r="F459" s="232"/>
      <c r="G459" s="232"/>
      <c r="H459" s="232"/>
      <c r="I459" s="232"/>
      <c r="J459" s="232"/>
      <c r="K459" s="232"/>
      <c r="L459" s="232"/>
      <c r="M459" s="232"/>
      <c r="N459" s="232"/>
      <c r="O459" s="232"/>
      <c r="P459" s="232"/>
      <c r="Q459" s="232"/>
      <c r="R459" s="232"/>
      <c r="S459" s="232"/>
      <c r="T459" s="232"/>
      <c r="U459" s="232"/>
      <c r="V459" s="232"/>
      <c r="W459" s="232"/>
      <c r="X459" s="232"/>
      <c r="Y459" s="232"/>
      <c r="Z459" s="232"/>
      <c r="AA459" s="232"/>
      <c r="AB459" s="232"/>
      <c r="AC459" s="232"/>
      <c r="AD459" s="232"/>
      <c r="AE459" s="232"/>
      <c r="AF459" s="232"/>
      <c r="AG459" s="232"/>
    </row>
    <row r="460" spans="1:33" x14ac:dyDescent="0.25">
      <c r="B460" s="233" t="s">
        <v>500</v>
      </c>
      <c r="C460" s="234">
        <v>0</v>
      </c>
      <c r="D460" s="234">
        <v>0</v>
      </c>
      <c r="E460" s="234">
        <v>0</v>
      </c>
      <c r="F460" s="234">
        <v>0</v>
      </c>
      <c r="G460" s="234">
        <v>0</v>
      </c>
      <c r="H460" s="234">
        <v>0</v>
      </c>
      <c r="I460" s="234">
        <v>0</v>
      </c>
      <c r="J460" s="234">
        <v>0</v>
      </c>
      <c r="K460" s="234">
        <v>0</v>
      </c>
      <c r="L460" s="234">
        <v>0</v>
      </c>
      <c r="M460" s="234">
        <v>0</v>
      </c>
      <c r="N460" s="234">
        <v>0</v>
      </c>
      <c r="O460" s="234">
        <v>0</v>
      </c>
      <c r="P460" s="234">
        <v>0</v>
      </c>
      <c r="Q460" s="234">
        <v>0</v>
      </c>
      <c r="R460" s="234">
        <v>0</v>
      </c>
      <c r="S460" s="234">
        <v>0</v>
      </c>
      <c r="T460" s="234">
        <v>0</v>
      </c>
      <c r="U460" s="234">
        <v>0</v>
      </c>
      <c r="V460" s="234">
        <v>0</v>
      </c>
      <c r="W460" s="234">
        <v>0</v>
      </c>
      <c r="X460" s="234">
        <v>0</v>
      </c>
      <c r="Y460" s="234">
        <v>0</v>
      </c>
      <c r="Z460" s="234">
        <v>0</v>
      </c>
      <c r="AA460" s="234">
        <v>0</v>
      </c>
      <c r="AB460" s="234">
        <v>0</v>
      </c>
      <c r="AC460" s="234">
        <v>0</v>
      </c>
      <c r="AD460" s="234">
        <v>0</v>
      </c>
      <c r="AE460" s="234">
        <v>0</v>
      </c>
      <c r="AF460" s="234">
        <v>0</v>
      </c>
      <c r="AG460" s="234">
        <v>0</v>
      </c>
    </row>
    <row r="461" spans="1:33" x14ac:dyDescent="0.25">
      <c r="A461" s="230" t="s">
        <v>501</v>
      </c>
      <c r="B461" s="231"/>
      <c r="C461" s="232"/>
      <c r="D461" s="232"/>
      <c r="E461" s="232"/>
      <c r="F461" s="232"/>
      <c r="G461" s="232"/>
      <c r="H461" s="232"/>
      <c r="I461" s="232"/>
      <c r="J461" s="232"/>
      <c r="K461" s="232"/>
      <c r="L461" s="232"/>
      <c r="M461" s="232"/>
      <c r="N461" s="232"/>
      <c r="O461" s="232"/>
      <c r="P461" s="232"/>
      <c r="Q461" s="232"/>
      <c r="R461" s="232"/>
      <c r="S461" s="232"/>
      <c r="T461" s="232"/>
      <c r="U461" s="232"/>
      <c r="V461" s="232"/>
      <c r="W461" s="232"/>
      <c r="X461" s="232"/>
      <c r="Y461" s="232"/>
      <c r="Z461" s="232"/>
      <c r="AA461" s="232"/>
      <c r="AB461" s="232"/>
      <c r="AC461" s="232"/>
      <c r="AD461" s="232"/>
      <c r="AE461" s="232"/>
      <c r="AF461" s="232"/>
      <c r="AG461" s="232"/>
    </row>
    <row r="462" spans="1:33" x14ac:dyDescent="0.25">
      <c r="B462" s="233" t="s">
        <v>502</v>
      </c>
      <c r="C462" s="234">
        <v>0</v>
      </c>
      <c r="D462" s="234">
        <v>0</v>
      </c>
      <c r="E462" s="234">
        <v>0</v>
      </c>
      <c r="F462" s="234">
        <v>0</v>
      </c>
      <c r="G462" s="234">
        <v>0</v>
      </c>
      <c r="H462" s="234">
        <v>0</v>
      </c>
      <c r="I462" s="234">
        <v>0</v>
      </c>
      <c r="J462" s="234">
        <v>0.24299999999999999</v>
      </c>
      <c r="K462" s="234">
        <v>0</v>
      </c>
      <c r="L462" s="234">
        <v>2.0249999999999999</v>
      </c>
      <c r="M462" s="234">
        <v>0</v>
      </c>
      <c r="N462" s="234">
        <v>0</v>
      </c>
      <c r="O462" s="234">
        <v>0</v>
      </c>
      <c r="P462" s="234">
        <v>2.8460000000000001</v>
      </c>
      <c r="Q462" s="234">
        <v>0</v>
      </c>
      <c r="R462" s="234">
        <v>22.795000000000002</v>
      </c>
      <c r="S462" s="234">
        <v>0</v>
      </c>
      <c r="T462" s="234">
        <v>0</v>
      </c>
      <c r="U462" s="234">
        <v>0</v>
      </c>
      <c r="V462" s="234">
        <v>0</v>
      </c>
      <c r="W462" s="234">
        <v>0.76200000000000001</v>
      </c>
      <c r="X462" s="234">
        <v>0</v>
      </c>
      <c r="Y462" s="234">
        <v>0</v>
      </c>
      <c r="Z462" s="234">
        <v>0</v>
      </c>
      <c r="AA462" s="234">
        <v>0</v>
      </c>
      <c r="AB462" s="234">
        <v>0</v>
      </c>
      <c r="AC462" s="234">
        <v>0</v>
      </c>
      <c r="AD462" s="234">
        <v>0</v>
      </c>
      <c r="AE462" s="234">
        <v>0</v>
      </c>
      <c r="AF462" s="234">
        <v>0</v>
      </c>
      <c r="AG462" s="234">
        <v>28.671000000000003</v>
      </c>
    </row>
    <row r="463" spans="1:33" x14ac:dyDescent="0.25">
      <c r="B463" s="233" t="s">
        <v>503</v>
      </c>
      <c r="C463" s="234">
        <v>0</v>
      </c>
      <c r="D463" s="234">
        <v>0</v>
      </c>
      <c r="E463" s="234">
        <v>0</v>
      </c>
      <c r="F463" s="234">
        <v>0</v>
      </c>
      <c r="G463" s="234">
        <v>0</v>
      </c>
      <c r="H463" s="234">
        <v>0</v>
      </c>
      <c r="I463" s="234">
        <v>0</v>
      </c>
      <c r="J463" s="234">
        <v>0.24299999999999999</v>
      </c>
      <c r="K463" s="234">
        <v>0</v>
      </c>
      <c r="L463" s="234">
        <v>0</v>
      </c>
      <c r="M463" s="234">
        <v>0</v>
      </c>
      <c r="N463" s="234">
        <v>0</v>
      </c>
      <c r="O463" s="234">
        <v>0</v>
      </c>
      <c r="P463" s="234">
        <v>1.5609999999999999</v>
      </c>
      <c r="Q463" s="234">
        <v>0</v>
      </c>
      <c r="R463" s="234">
        <v>0.50900000000000001</v>
      </c>
      <c r="S463" s="234">
        <v>15.117000000000001</v>
      </c>
      <c r="T463" s="234">
        <v>0</v>
      </c>
      <c r="U463" s="234">
        <v>0.155</v>
      </c>
      <c r="V463" s="234">
        <v>0</v>
      </c>
      <c r="W463" s="234">
        <v>0.52</v>
      </c>
      <c r="X463" s="234">
        <v>0</v>
      </c>
      <c r="Y463" s="234">
        <v>0</v>
      </c>
      <c r="Z463" s="234">
        <v>0</v>
      </c>
      <c r="AA463" s="234">
        <v>0</v>
      </c>
      <c r="AB463" s="234">
        <v>0</v>
      </c>
      <c r="AC463" s="234">
        <v>0</v>
      </c>
      <c r="AD463" s="234">
        <v>0</v>
      </c>
      <c r="AE463" s="234">
        <v>0</v>
      </c>
      <c r="AF463" s="234">
        <v>0</v>
      </c>
      <c r="AG463" s="234">
        <v>18.105</v>
      </c>
    </row>
    <row r="464" spans="1:33" x14ac:dyDescent="0.25">
      <c r="B464" s="233" t="s">
        <v>504</v>
      </c>
      <c r="C464" s="234">
        <v>0</v>
      </c>
      <c r="D464" s="234">
        <v>350.04500000000002</v>
      </c>
      <c r="E464" s="234">
        <v>0</v>
      </c>
      <c r="F464" s="234">
        <v>0</v>
      </c>
      <c r="G464" s="234">
        <v>0</v>
      </c>
      <c r="H464" s="234">
        <v>0</v>
      </c>
      <c r="I464" s="234">
        <v>3.2970000000000002</v>
      </c>
      <c r="J464" s="234">
        <v>2.0630000000000002</v>
      </c>
      <c r="K464" s="234">
        <v>0</v>
      </c>
      <c r="L464" s="234">
        <v>1.0900000000000001</v>
      </c>
      <c r="M464" s="234">
        <v>0</v>
      </c>
      <c r="N464" s="234">
        <v>0</v>
      </c>
      <c r="O464" s="234">
        <v>0</v>
      </c>
      <c r="P464" s="234">
        <v>45.610999999999997</v>
      </c>
      <c r="Q464" s="234">
        <v>180.37100000000001</v>
      </c>
      <c r="R464" s="234">
        <v>0</v>
      </c>
      <c r="S464" s="234">
        <v>0</v>
      </c>
      <c r="T464" s="234">
        <v>0</v>
      </c>
      <c r="U464" s="234">
        <v>1.5589999999999999</v>
      </c>
      <c r="V464" s="234">
        <v>0</v>
      </c>
      <c r="W464" s="234">
        <v>17.491</v>
      </c>
      <c r="X464" s="234">
        <v>0</v>
      </c>
      <c r="Y464" s="234">
        <v>91.157600000000002</v>
      </c>
      <c r="Z464" s="234">
        <v>0</v>
      </c>
      <c r="AA464" s="234">
        <v>0</v>
      </c>
      <c r="AB464" s="234">
        <v>0</v>
      </c>
      <c r="AC464" s="234">
        <v>0</v>
      </c>
      <c r="AD464" s="234">
        <v>0</v>
      </c>
      <c r="AE464" s="234">
        <v>0</v>
      </c>
      <c r="AF464" s="234">
        <v>7.1320399999999999</v>
      </c>
      <c r="AG464" s="234">
        <v>699.81663999999989</v>
      </c>
    </row>
    <row r="465" spans="1:33" x14ac:dyDescent="0.25">
      <c r="B465" s="233" t="s">
        <v>505</v>
      </c>
      <c r="C465" s="234">
        <v>0</v>
      </c>
      <c r="D465" s="234">
        <v>59.26</v>
      </c>
      <c r="E465" s="234">
        <v>0</v>
      </c>
      <c r="F465" s="234">
        <v>0</v>
      </c>
      <c r="G465" s="234">
        <v>0</v>
      </c>
      <c r="H465" s="234">
        <v>0</v>
      </c>
      <c r="I465" s="234">
        <v>70.19</v>
      </c>
      <c r="J465" s="234">
        <v>0.20399999999999999</v>
      </c>
      <c r="K465" s="234">
        <v>0</v>
      </c>
      <c r="L465" s="234">
        <v>0.57699999999999996</v>
      </c>
      <c r="M465" s="234">
        <v>0</v>
      </c>
      <c r="N465" s="234">
        <v>0</v>
      </c>
      <c r="O465" s="234">
        <v>0</v>
      </c>
      <c r="P465" s="234">
        <v>0</v>
      </c>
      <c r="Q465" s="234">
        <v>0</v>
      </c>
      <c r="R465" s="234">
        <v>0</v>
      </c>
      <c r="S465" s="234">
        <v>0</v>
      </c>
      <c r="T465" s="234">
        <v>0</v>
      </c>
      <c r="U465" s="234">
        <v>0</v>
      </c>
      <c r="V465" s="234">
        <v>0</v>
      </c>
      <c r="W465" s="234">
        <v>3.63971</v>
      </c>
      <c r="X465" s="234">
        <v>0</v>
      </c>
      <c r="Y465" s="234">
        <v>0</v>
      </c>
      <c r="Z465" s="234">
        <v>0</v>
      </c>
      <c r="AA465" s="234">
        <v>0</v>
      </c>
      <c r="AB465" s="234">
        <v>0</v>
      </c>
      <c r="AC465" s="234">
        <v>0</v>
      </c>
      <c r="AD465" s="234">
        <v>0</v>
      </c>
      <c r="AE465" s="234">
        <v>0.93899999999999995</v>
      </c>
      <c r="AF465" s="234">
        <v>0</v>
      </c>
      <c r="AG465" s="234">
        <v>134.80971</v>
      </c>
    </row>
    <row r="466" spans="1:33" x14ac:dyDescent="0.25">
      <c r="B466" s="233" t="s">
        <v>506</v>
      </c>
      <c r="C466" s="234">
        <v>0</v>
      </c>
      <c r="D466" s="234">
        <v>0</v>
      </c>
      <c r="E466" s="234">
        <v>0</v>
      </c>
      <c r="F466" s="234">
        <v>0</v>
      </c>
      <c r="G466" s="234">
        <v>0</v>
      </c>
      <c r="H466" s="234">
        <v>0</v>
      </c>
      <c r="I466" s="234">
        <v>0</v>
      </c>
      <c r="J466" s="234">
        <v>0.64400000000000002</v>
      </c>
      <c r="K466" s="234">
        <v>0</v>
      </c>
      <c r="L466" s="234">
        <v>0</v>
      </c>
      <c r="M466" s="234">
        <v>0</v>
      </c>
      <c r="N466" s="234">
        <v>0</v>
      </c>
      <c r="O466" s="234">
        <v>0</v>
      </c>
      <c r="P466" s="234">
        <v>0</v>
      </c>
      <c r="Q466" s="234">
        <v>0</v>
      </c>
      <c r="R466" s="234">
        <v>0</v>
      </c>
      <c r="S466" s="234">
        <v>0</v>
      </c>
      <c r="T466" s="234">
        <v>0</v>
      </c>
      <c r="U466" s="234">
        <v>0</v>
      </c>
      <c r="V466" s="234">
        <v>0</v>
      </c>
      <c r="W466" s="234">
        <v>0.1</v>
      </c>
      <c r="X466" s="234">
        <v>0</v>
      </c>
      <c r="Y466" s="234">
        <v>7.8780000000000001</v>
      </c>
      <c r="Z466" s="234">
        <v>0</v>
      </c>
      <c r="AA466" s="234">
        <v>0</v>
      </c>
      <c r="AB466" s="234">
        <v>0</v>
      </c>
      <c r="AC466" s="234">
        <v>0</v>
      </c>
      <c r="AD466" s="234">
        <v>0</v>
      </c>
      <c r="AE466" s="234">
        <v>0</v>
      </c>
      <c r="AF466" s="234">
        <v>0</v>
      </c>
      <c r="AG466" s="234">
        <v>8.6219999999999999</v>
      </c>
    </row>
    <row r="467" spans="1:33" x14ac:dyDescent="0.25">
      <c r="A467" s="230" t="s">
        <v>512</v>
      </c>
      <c r="B467" s="231"/>
      <c r="C467" s="232"/>
      <c r="D467" s="232"/>
      <c r="E467" s="232"/>
      <c r="F467" s="232"/>
      <c r="G467" s="232"/>
      <c r="H467" s="232"/>
      <c r="I467" s="232"/>
      <c r="J467" s="232"/>
      <c r="K467" s="232"/>
      <c r="L467" s="232"/>
      <c r="M467" s="232"/>
      <c r="N467" s="232"/>
      <c r="O467" s="232"/>
      <c r="P467" s="232"/>
      <c r="Q467" s="232"/>
      <c r="R467" s="232"/>
      <c r="S467" s="232"/>
      <c r="T467" s="232"/>
      <c r="U467" s="232"/>
      <c r="V467" s="232"/>
      <c r="W467" s="232"/>
      <c r="X467" s="232"/>
      <c r="Y467" s="232"/>
      <c r="Z467" s="232"/>
      <c r="AA467" s="232"/>
      <c r="AB467" s="232"/>
      <c r="AC467" s="232"/>
      <c r="AD467" s="232"/>
      <c r="AE467" s="232"/>
      <c r="AF467" s="232"/>
      <c r="AG467" s="232"/>
    </row>
    <row r="468" spans="1:33" x14ac:dyDescent="0.25">
      <c r="B468" s="233" t="s">
        <v>513</v>
      </c>
      <c r="C468" s="234">
        <v>0</v>
      </c>
      <c r="D468" s="234">
        <v>35.510199999999998</v>
      </c>
      <c r="E468" s="234">
        <v>10</v>
      </c>
      <c r="F468" s="234">
        <v>38.061199999999999</v>
      </c>
      <c r="G468" s="234">
        <v>41.117400000000004</v>
      </c>
      <c r="H468" s="234">
        <v>39.661000000000001</v>
      </c>
      <c r="I468" s="234">
        <v>10</v>
      </c>
      <c r="J468" s="234">
        <v>158.76400000000001</v>
      </c>
      <c r="K468" s="234">
        <v>41.117400000000004</v>
      </c>
      <c r="L468" s="234">
        <v>41.117400000000004</v>
      </c>
      <c r="M468" s="234">
        <v>38.061199999999999</v>
      </c>
      <c r="N468" s="234">
        <v>43.125</v>
      </c>
      <c r="O468" s="234">
        <v>38.061199999999999</v>
      </c>
      <c r="P468" s="234">
        <v>60</v>
      </c>
      <c r="Q468" s="234">
        <v>0</v>
      </c>
      <c r="R468" s="234">
        <v>38.061199999999999</v>
      </c>
      <c r="S468" s="234">
        <v>38.061199999999999</v>
      </c>
      <c r="T468" s="234">
        <v>41.25</v>
      </c>
      <c r="U468" s="234">
        <v>41.117400000000004</v>
      </c>
      <c r="V468" s="234">
        <v>40.092599999999997</v>
      </c>
      <c r="W468" s="234">
        <v>25.840599999999998</v>
      </c>
      <c r="X468" s="234">
        <v>38.061199999999999</v>
      </c>
      <c r="Y468" s="234">
        <v>38.061199999999999</v>
      </c>
      <c r="Z468" s="234">
        <v>38.061199999999999</v>
      </c>
      <c r="AA468" s="234">
        <v>10</v>
      </c>
      <c r="AB468" s="234">
        <v>0</v>
      </c>
      <c r="AC468" s="234">
        <v>35.510199999999998</v>
      </c>
      <c r="AD468" s="234">
        <v>41.117400000000004</v>
      </c>
      <c r="AE468" s="234">
        <v>38.061199999999999</v>
      </c>
      <c r="AF468" s="234">
        <v>38.061199999999999</v>
      </c>
      <c r="AG468" s="234">
        <v>1095.9525999999998</v>
      </c>
    </row>
    <row r="469" spans="1:33" x14ac:dyDescent="0.25">
      <c r="B469" s="233" t="s">
        <v>514</v>
      </c>
      <c r="C469" s="234">
        <v>0</v>
      </c>
      <c r="D469" s="234">
        <v>0</v>
      </c>
      <c r="E469" s="234"/>
      <c r="F469" s="234">
        <v>0</v>
      </c>
      <c r="G469" s="234">
        <v>0</v>
      </c>
      <c r="H469" s="234">
        <v>0</v>
      </c>
      <c r="I469" s="234">
        <v>0</v>
      </c>
      <c r="J469" s="234">
        <v>0</v>
      </c>
      <c r="K469" s="234">
        <v>0</v>
      </c>
      <c r="L469" s="234">
        <v>0</v>
      </c>
      <c r="M469" s="234">
        <v>0</v>
      </c>
      <c r="N469" s="234">
        <v>0</v>
      </c>
      <c r="O469" s="234">
        <v>0</v>
      </c>
      <c r="P469" s="234">
        <v>0</v>
      </c>
      <c r="Q469" s="234">
        <v>0</v>
      </c>
      <c r="R469" s="234">
        <v>0</v>
      </c>
      <c r="S469" s="234">
        <v>0</v>
      </c>
      <c r="T469" s="234">
        <v>0</v>
      </c>
      <c r="U469" s="234">
        <v>0</v>
      </c>
      <c r="V469" s="234">
        <v>0</v>
      </c>
      <c r="W469" s="234">
        <v>0</v>
      </c>
      <c r="X469" s="234">
        <v>0</v>
      </c>
      <c r="Y469" s="234">
        <v>0</v>
      </c>
      <c r="Z469" s="234">
        <v>0</v>
      </c>
      <c r="AA469" s="234">
        <v>0</v>
      </c>
      <c r="AB469" s="234">
        <v>0</v>
      </c>
      <c r="AC469" s="234">
        <v>0</v>
      </c>
      <c r="AD469" s="234">
        <v>0</v>
      </c>
      <c r="AE469" s="234">
        <v>0</v>
      </c>
      <c r="AF469" s="234">
        <v>0</v>
      </c>
      <c r="AG469" s="234">
        <v>0</v>
      </c>
    </row>
    <row r="470" spans="1:33" x14ac:dyDescent="0.25">
      <c r="B470" s="233" t="s">
        <v>515</v>
      </c>
      <c r="C470" s="234">
        <v>0</v>
      </c>
      <c r="D470" s="234">
        <v>36.371299999999998</v>
      </c>
      <c r="E470" s="234">
        <v>354.87799999999999</v>
      </c>
      <c r="F470" s="234">
        <v>38.906799999999997</v>
      </c>
      <c r="G470" s="234">
        <v>41.921100000000003</v>
      </c>
      <c r="H470" s="234">
        <v>70.9756</v>
      </c>
      <c r="I470" s="234">
        <v>10</v>
      </c>
      <c r="J470" s="234">
        <v>41.921100000000003</v>
      </c>
      <c r="K470" s="234">
        <v>41.921100000000003</v>
      </c>
      <c r="L470" s="234">
        <v>41.921100000000003</v>
      </c>
      <c r="M470" s="234">
        <v>38.906799999999997</v>
      </c>
      <c r="N470" s="234">
        <v>44.4373</v>
      </c>
      <c r="O470" s="234">
        <v>38.906799999999997</v>
      </c>
      <c r="P470" s="234">
        <v>60</v>
      </c>
      <c r="Q470" s="234">
        <v>0</v>
      </c>
      <c r="R470" s="234">
        <v>38.906799999999997</v>
      </c>
      <c r="S470" s="234">
        <v>38.906799999999997</v>
      </c>
      <c r="T470" s="234">
        <v>22.2926</v>
      </c>
      <c r="U470" s="234">
        <v>41.921100000000003</v>
      </c>
      <c r="V470" s="234">
        <v>40.9131</v>
      </c>
      <c r="W470" s="234">
        <v>16.013100000000001</v>
      </c>
      <c r="X470" s="234">
        <v>38.906799999999997</v>
      </c>
      <c r="Y470" s="234">
        <v>38.906799999999997</v>
      </c>
      <c r="Z470" s="234">
        <v>38.906799999999997</v>
      </c>
      <c r="AA470" s="234">
        <v>10</v>
      </c>
      <c r="AB470" s="234">
        <v>0</v>
      </c>
      <c r="AC470" s="234">
        <v>36.371299999999998</v>
      </c>
      <c r="AD470" s="234">
        <v>51.921100000000003</v>
      </c>
      <c r="AE470" s="234">
        <v>38.906799999999997</v>
      </c>
      <c r="AF470" s="234">
        <v>38.906799999999997</v>
      </c>
      <c r="AG470" s="234">
        <v>1352.8469</v>
      </c>
    </row>
    <row r="471" spans="1:33" x14ac:dyDescent="0.25">
      <c r="A471" s="230" t="s">
        <v>516</v>
      </c>
      <c r="B471" s="231"/>
      <c r="C471" s="232"/>
      <c r="D471" s="232"/>
      <c r="E471" s="232"/>
      <c r="F471" s="232"/>
      <c r="G471" s="232"/>
      <c r="H471" s="232"/>
      <c r="I471" s="232"/>
      <c r="J471" s="232"/>
      <c r="K471" s="232"/>
      <c r="L471" s="232"/>
      <c r="M471" s="232"/>
      <c r="N471" s="232"/>
      <c r="O471" s="232"/>
      <c r="P471" s="232"/>
      <c r="Q471" s="232"/>
      <c r="R471" s="232"/>
      <c r="S471" s="232"/>
      <c r="T471" s="232"/>
      <c r="U471" s="232"/>
      <c r="V471" s="232"/>
      <c r="W471" s="232"/>
      <c r="X471" s="232"/>
      <c r="Y471" s="232"/>
      <c r="Z471" s="232"/>
      <c r="AA471" s="232"/>
      <c r="AB471" s="232"/>
      <c r="AC471" s="232"/>
      <c r="AD471" s="232"/>
      <c r="AE471" s="232"/>
      <c r="AF471" s="232"/>
      <c r="AG471" s="232"/>
    </row>
    <row r="472" spans="1:33" x14ac:dyDescent="0.25">
      <c r="B472" s="233" t="s">
        <v>517</v>
      </c>
      <c r="C472" s="234">
        <v>0</v>
      </c>
      <c r="D472" s="234">
        <v>0</v>
      </c>
      <c r="E472" s="234">
        <v>0</v>
      </c>
      <c r="F472" s="234">
        <v>0</v>
      </c>
      <c r="G472" s="234">
        <v>0</v>
      </c>
      <c r="H472" s="234">
        <v>0</v>
      </c>
      <c r="I472" s="234">
        <v>0</v>
      </c>
      <c r="J472" s="234">
        <v>0</v>
      </c>
      <c r="K472" s="234">
        <v>0</v>
      </c>
      <c r="L472" s="234">
        <v>0</v>
      </c>
      <c r="M472" s="234">
        <v>0</v>
      </c>
      <c r="N472" s="234">
        <v>0</v>
      </c>
      <c r="O472" s="234">
        <v>0</v>
      </c>
      <c r="P472" s="234">
        <v>0</v>
      </c>
      <c r="Q472" s="234">
        <v>0</v>
      </c>
      <c r="R472" s="234">
        <v>0</v>
      </c>
      <c r="S472" s="234">
        <v>0</v>
      </c>
      <c r="T472" s="234">
        <v>0</v>
      </c>
      <c r="U472" s="234">
        <v>0</v>
      </c>
      <c r="V472" s="234">
        <v>0</v>
      </c>
      <c r="W472" s="234">
        <v>0</v>
      </c>
      <c r="X472" s="234">
        <v>0</v>
      </c>
      <c r="Y472" s="234">
        <v>0</v>
      </c>
      <c r="Z472" s="234">
        <v>0</v>
      </c>
      <c r="AA472" s="234">
        <v>0</v>
      </c>
      <c r="AB472" s="234">
        <v>0</v>
      </c>
      <c r="AC472" s="234">
        <v>0</v>
      </c>
      <c r="AD472" s="234">
        <v>0</v>
      </c>
      <c r="AE472" s="234">
        <v>0</v>
      </c>
      <c r="AF472" s="234">
        <v>0</v>
      </c>
      <c r="AG472" s="234">
        <v>0</v>
      </c>
    </row>
    <row r="473" spans="1:33" x14ac:dyDescent="0.25">
      <c r="A473" s="230" t="s">
        <v>518</v>
      </c>
      <c r="B473" s="231"/>
      <c r="C473" s="232"/>
      <c r="D473" s="232"/>
      <c r="E473" s="232"/>
      <c r="F473" s="232"/>
      <c r="G473" s="232"/>
      <c r="H473" s="232"/>
      <c r="I473" s="232"/>
      <c r="J473" s="232"/>
      <c r="K473" s="232"/>
      <c r="L473" s="232"/>
      <c r="M473" s="232"/>
      <c r="N473" s="232"/>
      <c r="O473" s="232"/>
      <c r="P473" s="232"/>
      <c r="Q473" s="232"/>
      <c r="R473" s="232"/>
      <c r="S473" s="232"/>
      <c r="T473" s="232"/>
      <c r="U473" s="232"/>
      <c r="V473" s="232"/>
      <c r="W473" s="232"/>
      <c r="X473" s="232"/>
      <c r="Y473" s="232"/>
      <c r="Z473" s="232"/>
      <c r="AA473" s="232"/>
      <c r="AB473" s="232"/>
      <c r="AC473" s="232"/>
      <c r="AD473" s="232"/>
      <c r="AE473" s="232"/>
      <c r="AF473" s="232"/>
      <c r="AG473" s="232"/>
    </row>
    <row r="474" spans="1:33" x14ac:dyDescent="0.25">
      <c r="B474" s="233" t="s">
        <v>519</v>
      </c>
      <c r="C474" s="234">
        <v>0</v>
      </c>
      <c r="D474" s="234">
        <v>0</v>
      </c>
      <c r="E474" s="234">
        <v>0</v>
      </c>
      <c r="F474" s="234">
        <v>0</v>
      </c>
      <c r="G474" s="234">
        <v>0</v>
      </c>
      <c r="H474" s="234">
        <v>0</v>
      </c>
      <c r="I474" s="234">
        <v>0</v>
      </c>
      <c r="J474" s="234">
        <v>0</v>
      </c>
      <c r="K474" s="234">
        <v>0</v>
      </c>
      <c r="L474" s="234">
        <v>0</v>
      </c>
      <c r="M474" s="234">
        <v>0</v>
      </c>
      <c r="N474" s="234">
        <v>0</v>
      </c>
      <c r="O474" s="234">
        <v>0</v>
      </c>
      <c r="P474" s="234">
        <v>0</v>
      </c>
      <c r="Q474" s="234">
        <v>0</v>
      </c>
      <c r="R474" s="234">
        <v>0</v>
      </c>
      <c r="S474" s="234">
        <v>0</v>
      </c>
      <c r="T474" s="234">
        <v>0</v>
      </c>
      <c r="U474" s="234">
        <v>0</v>
      </c>
      <c r="V474" s="234">
        <v>0</v>
      </c>
      <c r="W474" s="234">
        <v>0.13800000000000001</v>
      </c>
      <c r="X474" s="234">
        <v>0</v>
      </c>
      <c r="Y474" s="234">
        <v>0</v>
      </c>
      <c r="Z474" s="234">
        <v>0</v>
      </c>
      <c r="AA474" s="234">
        <v>0</v>
      </c>
      <c r="AB474" s="234">
        <v>0</v>
      </c>
      <c r="AC474" s="234">
        <v>0</v>
      </c>
      <c r="AD474" s="234">
        <v>1.2210000000000001</v>
      </c>
      <c r="AE474" s="234">
        <v>0</v>
      </c>
      <c r="AF474" s="234">
        <v>12.4718</v>
      </c>
      <c r="AG474" s="234">
        <v>13.8308</v>
      </c>
    </row>
    <row r="475" spans="1:33" x14ac:dyDescent="0.25">
      <c r="B475" s="233" t="s">
        <v>520</v>
      </c>
      <c r="C475" s="234">
        <v>0</v>
      </c>
      <c r="D475" s="234">
        <v>0</v>
      </c>
      <c r="E475" s="234">
        <v>0</v>
      </c>
      <c r="F475" s="234">
        <v>0</v>
      </c>
      <c r="G475" s="234">
        <v>0</v>
      </c>
      <c r="H475" s="234">
        <v>0</v>
      </c>
      <c r="I475" s="234">
        <v>0</v>
      </c>
      <c r="J475" s="234">
        <v>0</v>
      </c>
      <c r="K475" s="234">
        <v>0</v>
      </c>
      <c r="L475" s="234">
        <v>0</v>
      </c>
      <c r="M475" s="234">
        <v>0</v>
      </c>
      <c r="N475" s="234">
        <v>0</v>
      </c>
      <c r="O475" s="234">
        <v>0</v>
      </c>
      <c r="P475" s="234">
        <v>0</v>
      </c>
      <c r="Q475" s="234">
        <v>0</v>
      </c>
      <c r="R475" s="234">
        <v>0</v>
      </c>
      <c r="S475" s="234">
        <v>0</v>
      </c>
      <c r="T475" s="234">
        <v>0</v>
      </c>
      <c r="U475" s="234">
        <v>0</v>
      </c>
      <c r="V475" s="234">
        <v>0</v>
      </c>
      <c r="W475" s="234">
        <v>0</v>
      </c>
      <c r="X475" s="234">
        <v>0</v>
      </c>
      <c r="Y475" s="234">
        <v>0</v>
      </c>
      <c r="Z475" s="234">
        <v>0</v>
      </c>
      <c r="AA475" s="234">
        <v>0</v>
      </c>
      <c r="AB475" s="234">
        <v>0</v>
      </c>
      <c r="AC475" s="234">
        <v>0</v>
      </c>
      <c r="AD475" s="234">
        <v>0</v>
      </c>
      <c r="AE475" s="234">
        <v>0</v>
      </c>
      <c r="AF475" s="234">
        <v>0</v>
      </c>
      <c r="AG475" s="234">
        <v>0</v>
      </c>
    </row>
    <row r="476" spans="1:33" x14ac:dyDescent="0.25">
      <c r="B476" s="233" t="s">
        <v>521</v>
      </c>
      <c r="C476" s="234">
        <v>0</v>
      </c>
      <c r="D476" s="234">
        <v>0</v>
      </c>
      <c r="E476" s="234">
        <v>0</v>
      </c>
      <c r="F476" s="234">
        <v>0</v>
      </c>
      <c r="G476" s="234">
        <v>0</v>
      </c>
      <c r="H476" s="234">
        <v>0</v>
      </c>
      <c r="I476" s="234">
        <v>0</v>
      </c>
      <c r="J476" s="234">
        <v>2.9899999999999999E-2</v>
      </c>
      <c r="K476" s="234">
        <v>0</v>
      </c>
      <c r="L476" s="234">
        <v>0</v>
      </c>
      <c r="M476" s="234">
        <v>0</v>
      </c>
      <c r="N476" s="234">
        <v>0</v>
      </c>
      <c r="O476" s="234">
        <v>0</v>
      </c>
      <c r="P476" s="234">
        <v>0</v>
      </c>
      <c r="Q476" s="234">
        <v>0</v>
      </c>
      <c r="R476" s="234">
        <v>0</v>
      </c>
      <c r="S476" s="234">
        <v>0</v>
      </c>
      <c r="T476" s="234">
        <v>0</v>
      </c>
      <c r="U476" s="234">
        <v>0</v>
      </c>
      <c r="V476" s="234">
        <v>0</v>
      </c>
      <c r="W476" s="234">
        <v>5.1999999999999998E-2</v>
      </c>
      <c r="X476" s="234">
        <v>0</v>
      </c>
      <c r="Y476" s="234">
        <v>3.8239999999999998</v>
      </c>
      <c r="Z476" s="234">
        <v>0</v>
      </c>
      <c r="AA476" s="234">
        <v>0</v>
      </c>
      <c r="AB476" s="234">
        <v>0</v>
      </c>
      <c r="AC476" s="234">
        <v>0</v>
      </c>
      <c r="AD476" s="234">
        <v>0</v>
      </c>
      <c r="AE476" s="234">
        <v>0</v>
      </c>
      <c r="AF476" s="234">
        <v>0</v>
      </c>
      <c r="AG476" s="234">
        <v>3.9058999999999999</v>
      </c>
    </row>
    <row r="477" spans="1:33" x14ac:dyDescent="0.25">
      <c r="B477" s="233" t="s">
        <v>522</v>
      </c>
      <c r="C477" s="234">
        <v>0</v>
      </c>
      <c r="D477" s="234">
        <v>0</v>
      </c>
      <c r="E477" s="234">
        <v>0</v>
      </c>
      <c r="F477" s="25">
        <v>23.18</v>
      </c>
      <c r="G477" s="234">
        <v>0</v>
      </c>
      <c r="H477" s="234">
        <v>0</v>
      </c>
      <c r="I477" s="234">
        <v>0</v>
      </c>
      <c r="J477" s="25">
        <v>1.3220000000000001</v>
      </c>
      <c r="K477" s="234">
        <v>0</v>
      </c>
      <c r="L477" s="234">
        <v>0</v>
      </c>
      <c r="M477" s="25">
        <v>29.690999999999999</v>
      </c>
      <c r="N477" s="234">
        <v>0</v>
      </c>
      <c r="O477" s="25">
        <v>7.7270000000000003</v>
      </c>
      <c r="P477" s="234">
        <v>26.079000000000001</v>
      </c>
      <c r="Q477" s="234">
        <v>0</v>
      </c>
      <c r="R477" s="234">
        <v>0</v>
      </c>
      <c r="S477" s="25">
        <v>19.324999999999999</v>
      </c>
      <c r="T477" s="234">
        <v>0</v>
      </c>
      <c r="U477" s="234">
        <v>0</v>
      </c>
      <c r="V477" s="234">
        <v>0</v>
      </c>
      <c r="W477" s="25">
        <v>5.6630000000000003</v>
      </c>
      <c r="X477" s="234">
        <v>0</v>
      </c>
      <c r="Y477" s="234">
        <v>18.074999999999999</v>
      </c>
      <c r="Z477" s="234">
        <v>0</v>
      </c>
      <c r="AA477" s="234">
        <v>0</v>
      </c>
      <c r="AB477" s="234">
        <v>0</v>
      </c>
      <c r="AC477" s="234">
        <v>0</v>
      </c>
      <c r="AD477" s="234">
        <v>0</v>
      </c>
      <c r="AE477" s="234">
        <v>0</v>
      </c>
      <c r="AF477" s="25">
        <v>9.3439999999999994</v>
      </c>
      <c r="AG477" s="345">
        <f>SUM(C477:AF477)</f>
        <v>140.40599999999998</v>
      </c>
    </row>
    <row r="478" spans="1:33" x14ac:dyDescent="0.25">
      <c r="A478" s="230" t="s">
        <v>523</v>
      </c>
      <c r="B478" s="231"/>
      <c r="C478" s="232"/>
      <c r="D478" s="232"/>
      <c r="E478" s="232"/>
      <c r="F478" s="232"/>
      <c r="G478" s="232"/>
      <c r="H478" s="232"/>
      <c r="I478" s="232"/>
      <c r="J478" s="232"/>
      <c r="K478" s="232"/>
      <c r="L478" s="232"/>
      <c r="M478" s="232"/>
      <c r="N478" s="232"/>
      <c r="O478" s="232"/>
      <c r="P478" s="232"/>
      <c r="Q478" s="232"/>
      <c r="R478" s="232"/>
      <c r="S478" s="232"/>
      <c r="T478" s="232"/>
      <c r="U478" s="232"/>
      <c r="V478" s="232"/>
      <c r="W478" s="232"/>
      <c r="X478" s="232"/>
      <c r="Y478" s="232"/>
      <c r="Z478" s="232"/>
      <c r="AA478" s="232"/>
      <c r="AB478" s="232"/>
      <c r="AC478" s="232"/>
      <c r="AD478" s="232"/>
      <c r="AE478" s="232"/>
      <c r="AF478" s="232"/>
      <c r="AG478" s="232"/>
    </row>
    <row r="479" spans="1:33" x14ac:dyDescent="0.25">
      <c r="B479" s="233" t="s">
        <v>524</v>
      </c>
      <c r="C479" s="234">
        <v>0</v>
      </c>
      <c r="D479" s="234">
        <v>194.7</v>
      </c>
      <c r="E479" s="234">
        <v>0</v>
      </c>
      <c r="F479" s="234">
        <v>11.6532</v>
      </c>
      <c r="G479" s="234">
        <v>35.71</v>
      </c>
      <c r="H479" s="234">
        <v>4.18</v>
      </c>
      <c r="I479" s="234">
        <v>0</v>
      </c>
      <c r="J479" s="234">
        <v>2.5375399999999999</v>
      </c>
      <c r="K479" s="234">
        <v>0</v>
      </c>
      <c r="L479" s="234">
        <v>1.96</v>
      </c>
      <c r="M479" s="234">
        <v>5.1502600000000003</v>
      </c>
      <c r="N479" s="234">
        <v>0</v>
      </c>
      <c r="O479" s="234">
        <v>338.56900000000002</v>
      </c>
      <c r="P479" s="234">
        <v>189.06</v>
      </c>
      <c r="Q479" s="234">
        <v>0</v>
      </c>
      <c r="R479" s="234">
        <v>69.8249</v>
      </c>
      <c r="S479" s="234">
        <v>43.6021</v>
      </c>
      <c r="T479" s="234">
        <v>2.1429999999999998</v>
      </c>
      <c r="U479" s="234">
        <v>66.08</v>
      </c>
      <c r="V479" s="234">
        <v>0</v>
      </c>
      <c r="W479" s="234">
        <v>31.187000000000001</v>
      </c>
      <c r="X479" s="234">
        <v>0</v>
      </c>
      <c r="Y479" s="234">
        <v>9.18</v>
      </c>
      <c r="Z479" s="234">
        <v>0</v>
      </c>
      <c r="AA479" s="234">
        <v>12.35</v>
      </c>
      <c r="AB479" s="234">
        <v>26.8</v>
      </c>
      <c r="AC479" s="234">
        <v>0</v>
      </c>
      <c r="AD479" s="234">
        <v>0</v>
      </c>
      <c r="AE479" s="234">
        <v>0</v>
      </c>
      <c r="AF479" s="234">
        <v>0</v>
      </c>
      <c r="AG479" s="234">
        <v>1044.6869999999999</v>
      </c>
    </row>
    <row r="480" spans="1:33" x14ac:dyDescent="0.25">
      <c r="A480" s="230" t="s">
        <v>525</v>
      </c>
      <c r="B480" s="231"/>
      <c r="C480" s="232"/>
      <c r="D480" s="232"/>
      <c r="E480" s="232"/>
      <c r="F480" s="232"/>
      <c r="G480" s="232"/>
      <c r="H480" s="232"/>
      <c r="I480" s="232"/>
      <c r="J480" s="232"/>
      <c r="K480" s="232"/>
      <c r="L480" s="232"/>
      <c r="M480" s="232"/>
      <c r="N480" s="232"/>
      <c r="O480" s="232"/>
      <c r="P480" s="232"/>
      <c r="Q480" s="232"/>
      <c r="R480" s="232"/>
      <c r="S480" s="232"/>
      <c r="T480" s="232"/>
      <c r="U480" s="232"/>
      <c r="V480" s="232"/>
      <c r="W480" s="232"/>
      <c r="X480" s="232"/>
      <c r="Y480" s="232"/>
      <c r="Z480" s="232"/>
      <c r="AA480" s="232"/>
      <c r="AB480" s="232"/>
      <c r="AC480" s="232"/>
      <c r="AD480" s="232"/>
      <c r="AE480" s="232"/>
      <c r="AF480" s="232"/>
      <c r="AG480" s="232"/>
    </row>
    <row r="481" spans="1:33" x14ac:dyDescent="0.25">
      <c r="B481" s="233" t="s">
        <v>526</v>
      </c>
      <c r="C481" s="234">
        <v>0</v>
      </c>
      <c r="D481" s="234">
        <v>0</v>
      </c>
      <c r="E481" s="234">
        <v>0</v>
      </c>
      <c r="F481" s="234">
        <v>0</v>
      </c>
      <c r="G481" s="234">
        <v>0</v>
      </c>
      <c r="H481" s="234">
        <v>0</v>
      </c>
      <c r="I481" s="234">
        <v>0</v>
      </c>
      <c r="J481" s="234">
        <v>0</v>
      </c>
      <c r="K481" s="234">
        <v>0</v>
      </c>
      <c r="L481" s="234">
        <v>0</v>
      </c>
      <c r="M481" s="234">
        <v>0</v>
      </c>
      <c r="N481" s="234">
        <v>0</v>
      </c>
      <c r="O481" s="234">
        <v>0</v>
      </c>
      <c r="P481" s="234">
        <v>0</v>
      </c>
      <c r="Q481" s="234">
        <v>0</v>
      </c>
      <c r="R481" s="234">
        <v>0</v>
      </c>
      <c r="S481" s="234">
        <v>0</v>
      </c>
      <c r="T481" s="234">
        <v>0</v>
      </c>
      <c r="U481" s="234">
        <v>0</v>
      </c>
      <c r="V481" s="234">
        <v>0</v>
      </c>
      <c r="W481" s="234">
        <v>0</v>
      </c>
      <c r="X481" s="234">
        <v>0</v>
      </c>
      <c r="Y481" s="234">
        <v>0</v>
      </c>
      <c r="Z481" s="234">
        <v>0</v>
      </c>
      <c r="AA481" s="234">
        <v>0</v>
      </c>
      <c r="AB481" s="234">
        <v>0</v>
      </c>
      <c r="AC481" s="234">
        <v>0</v>
      </c>
      <c r="AD481" s="234">
        <v>0</v>
      </c>
      <c r="AE481" s="234">
        <v>0</v>
      </c>
      <c r="AF481" s="234">
        <v>0</v>
      </c>
      <c r="AG481" s="234">
        <v>0</v>
      </c>
    </row>
    <row r="482" spans="1:33" x14ac:dyDescent="0.25">
      <c r="A482" s="230" t="s">
        <v>529</v>
      </c>
      <c r="B482" s="231"/>
      <c r="C482" s="232"/>
      <c r="D482" s="232"/>
      <c r="E482" s="232"/>
      <c r="F482" s="232"/>
      <c r="G482" s="232"/>
      <c r="H482" s="232"/>
      <c r="I482" s="232"/>
      <c r="J482" s="232"/>
      <c r="K482" s="232"/>
      <c r="L482" s="232"/>
      <c r="M482" s="232"/>
      <c r="N482" s="232"/>
      <c r="O482" s="232"/>
      <c r="P482" s="232"/>
      <c r="Q482" s="232"/>
      <c r="R482" s="232"/>
      <c r="S482" s="232"/>
      <c r="T482" s="232"/>
      <c r="U482" s="232"/>
      <c r="V482" s="232"/>
      <c r="W482" s="232"/>
      <c r="X482" s="232"/>
      <c r="Y482" s="232"/>
      <c r="Z482" s="232"/>
      <c r="AA482" s="232"/>
      <c r="AB482" s="232"/>
      <c r="AC482" s="232"/>
      <c r="AD482" s="232"/>
      <c r="AE482" s="232"/>
      <c r="AF482" s="232"/>
      <c r="AG482" s="232"/>
    </row>
    <row r="483" spans="1:33" x14ac:dyDescent="0.25">
      <c r="B483" s="233" t="s">
        <v>530</v>
      </c>
      <c r="C483" s="234">
        <v>0</v>
      </c>
      <c r="D483" s="234">
        <v>0</v>
      </c>
      <c r="E483" s="234">
        <v>0</v>
      </c>
      <c r="F483" s="234">
        <v>0</v>
      </c>
      <c r="G483" s="234">
        <v>0.75</v>
      </c>
      <c r="H483" s="234">
        <v>0</v>
      </c>
      <c r="I483" s="234">
        <v>0</v>
      </c>
      <c r="J483" s="234">
        <v>0</v>
      </c>
      <c r="K483" s="234">
        <v>0</v>
      </c>
      <c r="L483" s="234">
        <v>0</v>
      </c>
      <c r="M483" s="234">
        <v>16.2</v>
      </c>
      <c r="N483" s="234">
        <v>0</v>
      </c>
      <c r="O483" s="234">
        <v>0</v>
      </c>
      <c r="P483" s="234">
        <v>0</v>
      </c>
      <c r="Q483" s="234">
        <v>0</v>
      </c>
      <c r="R483" s="234">
        <v>0</v>
      </c>
      <c r="S483" s="234">
        <v>0</v>
      </c>
      <c r="T483" s="234">
        <v>0</v>
      </c>
      <c r="U483" s="234">
        <v>0</v>
      </c>
      <c r="V483" s="234">
        <v>0</v>
      </c>
      <c r="W483" s="234">
        <v>0.38800000000000001</v>
      </c>
      <c r="X483" s="234">
        <v>0</v>
      </c>
      <c r="Y483" s="234">
        <v>0</v>
      </c>
      <c r="Z483" s="234">
        <v>0</v>
      </c>
      <c r="AA483" s="234">
        <v>0</v>
      </c>
      <c r="AB483" s="234">
        <v>0</v>
      </c>
      <c r="AC483" s="234">
        <v>0</v>
      </c>
      <c r="AD483" s="234">
        <v>0</v>
      </c>
      <c r="AE483" s="234">
        <v>0</v>
      </c>
      <c r="AF483" s="234">
        <v>0</v>
      </c>
      <c r="AG483" s="234">
        <v>17.338000000000001</v>
      </c>
    </row>
    <row r="484" spans="1:33" x14ac:dyDescent="0.25">
      <c r="B484" s="233" t="s">
        <v>531</v>
      </c>
      <c r="C484" s="234">
        <v>0</v>
      </c>
      <c r="D484" s="234">
        <v>0</v>
      </c>
      <c r="E484" s="234">
        <v>0</v>
      </c>
      <c r="F484" s="234">
        <v>0</v>
      </c>
      <c r="G484" s="234">
        <v>1</v>
      </c>
      <c r="H484" s="234">
        <v>0</v>
      </c>
      <c r="I484" s="234">
        <v>0</v>
      </c>
      <c r="J484" s="234">
        <v>0</v>
      </c>
      <c r="K484" s="234">
        <v>0</v>
      </c>
      <c r="L484" s="234">
        <v>0.7</v>
      </c>
      <c r="M484" s="234">
        <v>32.461599999999997</v>
      </c>
      <c r="N484" s="234">
        <v>0</v>
      </c>
      <c r="O484" s="234">
        <v>129.30600000000001</v>
      </c>
      <c r="P484" s="234">
        <v>9.5</v>
      </c>
      <c r="Q484" s="234">
        <v>0</v>
      </c>
      <c r="R484" s="234">
        <v>0</v>
      </c>
      <c r="S484" s="234">
        <v>0</v>
      </c>
      <c r="T484" s="234">
        <v>0</v>
      </c>
      <c r="U484" s="234">
        <v>0</v>
      </c>
      <c r="V484" s="234">
        <v>0</v>
      </c>
      <c r="W484" s="234">
        <v>5.1949899999999998</v>
      </c>
      <c r="X484" s="234">
        <v>0</v>
      </c>
      <c r="Y484" s="234">
        <v>9.1</v>
      </c>
      <c r="Z484" s="234">
        <v>0</v>
      </c>
      <c r="AA484" s="234">
        <v>0</v>
      </c>
      <c r="AB484" s="234">
        <v>0</v>
      </c>
      <c r="AC484" s="234">
        <v>0</v>
      </c>
      <c r="AD484" s="234">
        <v>0</v>
      </c>
      <c r="AE484" s="234">
        <v>0</v>
      </c>
      <c r="AF484" s="234">
        <v>0</v>
      </c>
      <c r="AG484" s="234">
        <v>187.26258999999999</v>
      </c>
    </row>
    <row r="485" spans="1:33" x14ac:dyDescent="0.25">
      <c r="B485" s="233" t="s">
        <v>532</v>
      </c>
      <c r="C485" s="234">
        <v>0</v>
      </c>
      <c r="D485" s="234">
        <v>0</v>
      </c>
      <c r="E485" s="234">
        <v>0</v>
      </c>
      <c r="F485" s="234">
        <v>0</v>
      </c>
      <c r="G485" s="234">
        <v>0</v>
      </c>
      <c r="H485" s="234">
        <v>0</v>
      </c>
      <c r="I485" s="234">
        <v>0</v>
      </c>
      <c r="J485" s="234">
        <v>1.27</v>
      </c>
      <c r="K485" s="234">
        <v>0</v>
      </c>
      <c r="L485" s="234">
        <v>0</v>
      </c>
      <c r="M485" s="234">
        <v>0.48</v>
      </c>
      <c r="N485" s="234">
        <v>0</v>
      </c>
      <c r="O485" s="234">
        <v>0</v>
      </c>
      <c r="P485" s="234">
        <v>0</v>
      </c>
      <c r="Q485" s="234">
        <v>0</v>
      </c>
      <c r="R485" s="234">
        <v>0</v>
      </c>
      <c r="S485" s="234">
        <v>0</v>
      </c>
      <c r="T485" s="234">
        <v>0</v>
      </c>
      <c r="U485" s="234">
        <v>0</v>
      </c>
      <c r="V485" s="234">
        <v>0</v>
      </c>
      <c r="W485" s="234">
        <v>0.02</v>
      </c>
      <c r="X485" s="234">
        <v>0</v>
      </c>
      <c r="Y485" s="234">
        <v>0</v>
      </c>
      <c r="Z485" s="234">
        <v>0</v>
      </c>
      <c r="AA485" s="234">
        <v>0</v>
      </c>
      <c r="AB485" s="234">
        <v>0</v>
      </c>
      <c r="AC485" s="234">
        <v>0</v>
      </c>
      <c r="AD485" s="234">
        <v>0</v>
      </c>
      <c r="AE485" s="234">
        <v>0</v>
      </c>
      <c r="AF485" s="234">
        <v>24.352900000000002</v>
      </c>
      <c r="AG485" s="234">
        <v>26.122900000000001</v>
      </c>
    </row>
    <row r="486" spans="1:33" x14ac:dyDescent="0.25">
      <c r="B486" s="233" t="s">
        <v>533</v>
      </c>
      <c r="C486" s="234">
        <v>0</v>
      </c>
      <c r="D486" s="234">
        <v>926.7</v>
      </c>
      <c r="E486" s="234">
        <v>0</v>
      </c>
      <c r="F486" s="234">
        <v>4.2821699999999998</v>
      </c>
      <c r="G486" s="234">
        <v>0</v>
      </c>
      <c r="H486" s="234">
        <v>0</v>
      </c>
      <c r="I486" s="234">
        <v>0</v>
      </c>
      <c r="J486" s="234">
        <v>10.199999999999999</v>
      </c>
      <c r="K486" s="234">
        <v>0</v>
      </c>
      <c r="L486" s="234">
        <v>10.8704</v>
      </c>
      <c r="M486" s="234">
        <v>22.072800000000001</v>
      </c>
      <c r="N486" s="234">
        <v>0</v>
      </c>
      <c r="O486" s="234">
        <v>352.1</v>
      </c>
      <c r="P486" s="234">
        <v>203.1</v>
      </c>
      <c r="Q486" s="234">
        <v>0</v>
      </c>
      <c r="R486" s="234">
        <v>0</v>
      </c>
      <c r="S486" s="234">
        <v>0.85075500000000004</v>
      </c>
      <c r="T486" s="234">
        <v>10</v>
      </c>
      <c r="U486" s="234">
        <v>0</v>
      </c>
      <c r="V486" s="234">
        <v>0</v>
      </c>
      <c r="W486" s="234">
        <v>41.142000000000003</v>
      </c>
      <c r="X486" s="234">
        <v>0</v>
      </c>
      <c r="Y486" s="234">
        <v>0</v>
      </c>
      <c r="Z486" s="234">
        <v>0</v>
      </c>
      <c r="AA486" s="234">
        <v>0</v>
      </c>
      <c r="AB486" s="234">
        <v>0</v>
      </c>
      <c r="AC486" s="234">
        <v>0</v>
      </c>
      <c r="AD486" s="234">
        <v>9</v>
      </c>
      <c r="AE486" s="234">
        <v>0</v>
      </c>
      <c r="AF486" s="234">
        <v>16.3399</v>
      </c>
      <c r="AG486" s="234">
        <v>1606.658025</v>
      </c>
    </row>
    <row r="487" spans="1:33" x14ac:dyDescent="0.25">
      <c r="B487" s="233" t="s">
        <v>534</v>
      </c>
      <c r="C487" s="234">
        <v>0</v>
      </c>
      <c r="D487" s="234">
        <v>0</v>
      </c>
      <c r="E487" s="234">
        <v>0</v>
      </c>
      <c r="F487" s="234">
        <v>0</v>
      </c>
      <c r="G487" s="234">
        <v>0</v>
      </c>
      <c r="H487" s="234">
        <v>0</v>
      </c>
      <c r="I487" s="234">
        <v>0</v>
      </c>
      <c r="J487" s="234">
        <v>0.57999999999999996</v>
      </c>
      <c r="K487" s="234">
        <v>0</v>
      </c>
      <c r="L487" s="234">
        <v>2.9411800000000001</v>
      </c>
      <c r="M487" s="234">
        <v>0</v>
      </c>
      <c r="N487" s="234">
        <v>0</v>
      </c>
      <c r="O487" s="234">
        <v>0</v>
      </c>
      <c r="P487" s="234">
        <v>0</v>
      </c>
      <c r="Q487" s="234">
        <v>10.6</v>
      </c>
      <c r="R487" s="234">
        <v>0</v>
      </c>
      <c r="S487" s="234">
        <v>0</v>
      </c>
      <c r="T487" s="234">
        <v>0</v>
      </c>
      <c r="U487" s="234">
        <v>0</v>
      </c>
      <c r="V487" s="234">
        <v>0</v>
      </c>
      <c r="W487" s="234">
        <v>0.39</v>
      </c>
      <c r="X487" s="234">
        <v>0</v>
      </c>
      <c r="Y487" s="234">
        <v>0</v>
      </c>
      <c r="Z487" s="234">
        <v>0</v>
      </c>
      <c r="AA487" s="234">
        <v>0</v>
      </c>
      <c r="AB487" s="234">
        <v>0</v>
      </c>
      <c r="AC487" s="234">
        <v>0</v>
      </c>
      <c r="AD487" s="234">
        <v>0</v>
      </c>
      <c r="AE487" s="234">
        <v>0</v>
      </c>
      <c r="AF487" s="234">
        <v>8.8235299999999999</v>
      </c>
      <c r="AG487" s="234">
        <v>23.334710000000001</v>
      </c>
    </row>
    <row r="488" spans="1:33" x14ac:dyDescent="0.25">
      <c r="B488" s="233" t="s">
        <v>535</v>
      </c>
      <c r="C488" s="234">
        <v>0</v>
      </c>
      <c r="D488" s="234">
        <v>0</v>
      </c>
      <c r="E488" s="234">
        <v>0</v>
      </c>
      <c r="F488" s="234">
        <v>0</v>
      </c>
      <c r="G488" s="234">
        <v>0</v>
      </c>
      <c r="H488" s="234">
        <v>0</v>
      </c>
      <c r="I488" s="234">
        <v>0</v>
      </c>
      <c r="J488" s="234">
        <v>0.2</v>
      </c>
      <c r="K488" s="234">
        <v>0</v>
      </c>
      <c r="L488" s="234">
        <v>0</v>
      </c>
      <c r="M488" s="234">
        <v>32.700000000000003</v>
      </c>
      <c r="N488" s="234">
        <v>0</v>
      </c>
      <c r="O488" s="234">
        <v>0</v>
      </c>
      <c r="P488" s="234">
        <v>0</v>
      </c>
      <c r="Q488" s="234">
        <v>0</v>
      </c>
      <c r="R488" s="234">
        <v>0</v>
      </c>
      <c r="S488" s="234">
        <v>0</v>
      </c>
      <c r="T488" s="234">
        <v>0</v>
      </c>
      <c r="U488" s="234">
        <v>0</v>
      </c>
      <c r="V488" s="234">
        <v>0</v>
      </c>
      <c r="W488" s="234">
        <v>0.55100000000000005</v>
      </c>
      <c r="X488" s="234">
        <v>0</v>
      </c>
      <c r="Y488" s="234">
        <v>0</v>
      </c>
      <c r="Z488" s="234">
        <v>0</v>
      </c>
      <c r="AA488" s="234">
        <v>0</v>
      </c>
      <c r="AB488" s="234">
        <v>0</v>
      </c>
      <c r="AC488" s="234">
        <v>0</v>
      </c>
      <c r="AD488" s="234">
        <v>0</v>
      </c>
      <c r="AE488" s="234">
        <v>0</v>
      </c>
      <c r="AF488" s="234">
        <v>4.9058799999999998</v>
      </c>
      <c r="AG488" s="234">
        <v>38.356880000000004</v>
      </c>
    </row>
    <row r="489" spans="1:33" x14ac:dyDescent="0.25">
      <c r="A489" s="230" t="s">
        <v>536</v>
      </c>
      <c r="B489" s="231"/>
      <c r="C489" s="232"/>
      <c r="D489" s="232"/>
      <c r="E489" s="232"/>
      <c r="F489" s="232"/>
      <c r="G489" s="232"/>
      <c r="H489" s="232"/>
      <c r="I489" s="232"/>
      <c r="J489" s="232"/>
      <c r="K489" s="232"/>
      <c r="L489" s="232"/>
      <c r="M489" s="232"/>
      <c r="N489" s="232"/>
      <c r="O489" s="232"/>
      <c r="P489" s="232"/>
      <c r="Q489" s="232"/>
      <c r="R489" s="232"/>
      <c r="S489" s="232"/>
      <c r="T489" s="232"/>
      <c r="U489" s="232"/>
      <c r="V489" s="232"/>
      <c r="W489" s="232"/>
      <c r="X489" s="232"/>
      <c r="Y489" s="232"/>
      <c r="Z489" s="232"/>
      <c r="AA489" s="232"/>
      <c r="AB489" s="232"/>
      <c r="AC489" s="232"/>
      <c r="AD489" s="232"/>
      <c r="AE489" s="232"/>
      <c r="AF489" s="232"/>
      <c r="AG489" s="232"/>
    </row>
    <row r="490" spans="1:33" x14ac:dyDescent="0.25">
      <c r="B490" s="233" t="s">
        <v>537</v>
      </c>
      <c r="C490" s="234">
        <v>0</v>
      </c>
      <c r="D490" s="234">
        <v>0</v>
      </c>
      <c r="E490" s="234">
        <v>0</v>
      </c>
      <c r="F490" s="234">
        <v>0</v>
      </c>
      <c r="G490" s="234">
        <v>7.9450000000000003</v>
      </c>
      <c r="H490" s="234">
        <v>1.298</v>
      </c>
      <c r="I490" s="234">
        <v>0</v>
      </c>
      <c r="J490" s="234">
        <v>5.6000000000000001E-2</v>
      </c>
      <c r="K490" s="234">
        <v>0</v>
      </c>
      <c r="L490" s="234">
        <v>0</v>
      </c>
      <c r="M490" s="234">
        <v>0</v>
      </c>
      <c r="N490" s="234">
        <v>0</v>
      </c>
      <c r="O490" s="234">
        <v>0</v>
      </c>
      <c r="P490" s="234">
        <v>0</v>
      </c>
      <c r="Q490" s="234">
        <v>0</v>
      </c>
      <c r="R490" s="234">
        <v>0</v>
      </c>
      <c r="S490" s="234">
        <v>0</v>
      </c>
      <c r="T490" s="234">
        <v>0</v>
      </c>
      <c r="U490" s="234">
        <v>0</v>
      </c>
      <c r="V490" s="234">
        <v>0</v>
      </c>
      <c r="W490" s="234">
        <v>1.3169999999999999</v>
      </c>
      <c r="X490" s="234">
        <v>0</v>
      </c>
      <c r="Y490" s="234">
        <v>4.1580000000000004</v>
      </c>
      <c r="Z490" s="234">
        <v>0</v>
      </c>
      <c r="AA490" s="234">
        <v>0</v>
      </c>
      <c r="AB490" s="234">
        <v>0</v>
      </c>
      <c r="AC490" s="234">
        <v>0</v>
      </c>
      <c r="AD490" s="234">
        <v>0</v>
      </c>
      <c r="AE490" s="234">
        <v>0</v>
      </c>
      <c r="AF490" s="234">
        <v>46.582000000000001</v>
      </c>
      <c r="AG490" s="234">
        <v>61.356000000000002</v>
      </c>
    </row>
    <row r="491" spans="1:33" x14ac:dyDescent="0.25">
      <c r="B491" s="233" t="s">
        <v>538</v>
      </c>
      <c r="C491" s="234">
        <v>0</v>
      </c>
      <c r="D491" s="234">
        <v>0</v>
      </c>
      <c r="E491" s="234">
        <v>0</v>
      </c>
      <c r="F491" s="234">
        <v>0</v>
      </c>
      <c r="G491" s="234">
        <v>0</v>
      </c>
      <c r="H491" s="234">
        <v>0</v>
      </c>
      <c r="I491" s="234">
        <v>0</v>
      </c>
      <c r="J491" s="234">
        <v>0</v>
      </c>
      <c r="K491" s="234">
        <v>0</v>
      </c>
      <c r="L491" s="234">
        <v>0</v>
      </c>
      <c r="M491" s="234">
        <v>0</v>
      </c>
      <c r="N491" s="234">
        <v>0</v>
      </c>
      <c r="O491" s="234">
        <v>0</v>
      </c>
      <c r="P491" s="234">
        <v>0</v>
      </c>
      <c r="Q491" s="234">
        <v>0</v>
      </c>
      <c r="R491" s="234">
        <v>0</v>
      </c>
      <c r="S491" s="234">
        <v>0</v>
      </c>
      <c r="T491" s="234">
        <v>0</v>
      </c>
      <c r="U491" s="234">
        <v>0</v>
      </c>
      <c r="V491" s="234">
        <v>0</v>
      </c>
      <c r="W491" s="234">
        <v>0</v>
      </c>
      <c r="X491" s="234">
        <v>0</v>
      </c>
      <c r="Y491" s="234">
        <v>0</v>
      </c>
      <c r="Z491" s="234">
        <v>0</v>
      </c>
      <c r="AA491" s="234">
        <v>0</v>
      </c>
      <c r="AB491" s="234">
        <v>0</v>
      </c>
      <c r="AC491" s="234">
        <v>0</v>
      </c>
      <c r="AD491" s="234">
        <v>0</v>
      </c>
      <c r="AE491" s="234">
        <v>0</v>
      </c>
      <c r="AF491" s="234">
        <v>0</v>
      </c>
      <c r="AG491" s="234">
        <v>0</v>
      </c>
    </row>
    <row r="492" spans="1:33" x14ac:dyDescent="0.25">
      <c r="B492" s="233" t="s">
        <v>539</v>
      </c>
      <c r="C492" s="234">
        <v>0</v>
      </c>
      <c r="D492" s="234">
        <v>162</v>
      </c>
      <c r="E492" s="234">
        <v>0</v>
      </c>
      <c r="F492" s="234">
        <v>9.5851500000000005</v>
      </c>
      <c r="G492" s="234">
        <v>0</v>
      </c>
      <c r="H492" s="234">
        <v>0</v>
      </c>
      <c r="I492" s="234">
        <v>10.673</v>
      </c>
      <c r="J492" s="234">
        <v>2.1643300000000001</v>
      </c>
      <c r="K492" s="234">
        <v>0</v>
      </c>
      <c r="L492" s="234">
        <v>1.0489999999999999</v>
      </c>
      <c r="M492" s="234">
        <v>1.58125</v>
      </c>
      <c r="N492" s="234">
        <v>0</v>
      </c>
      <c r="O492" s="234">
        <v>278.54300000000001</v>
      </c>
      <c r="P492" s="234">
        <v>155.74799999999999</v>
      </c>
      <c r="Q492" s="234">
        <v>0</v>
      </c>
      <c r="R492" s="234">
        <v>57.470500000000001</v>
      </c>
      <c r="S492" s="234">
        <v>35.8872</v>
      </c>
      <c r="T492" s="234">
        <v>0</v>
      </c>
      <c r="U492" s="234">
        <v>2.7</v>
      </c>
      <c r="V492" s="234">
        <v>0</v>
      </c>
      <c r="W492" s="234">
        <v>33.848300000000002</v>
      </c>
      <c r="X492" s="234">
        <v>0</v>
      </c>
      <c r="Y492" s="234">
        <v>7.44</v>
      </c>
      <c r="Z492" s="234">
        <v>0</v>
      </c>
      <c r="AA492" s="234">
        <v>0</v>
      </c>
      <c r="AB492" s="234">
        <v>0</v>
      </c>
      <c r="AC492" s="234">
        <v>0</v>
      </c>
      <c r="AD492" s="234">
        <v>0</v>
      </c>
      <c r="AE492" s="234">
        <v>0</v>
      </c>
      <c r="AF492" s="234">
        <v>0</v>
      </c>
      <c r="AG492" s="234">
        <v>758.68973000000017</v>
      </c>
    </row>
    <row r="493" spans="1:33" x14ac:dyDescent="0.25">
      <c r="A493" s="230" t="s">
        <v>540</v>
      </c>
      <c r="B493" s="231"/>
      <c r="C493" s="232"/>
      <c r="D493" s="232"/>
      <c r="E493" s="232"/>
      <c r="F493" s="232"/>
      <c r="G493" s="232"/>
      <c r="H493" s="232"/>
      <c r="I493" s="232"/>
      <c r="J493" s="232"/>
      <c r="K493" s="232"/>
      <c r="L493" s="232"/>
      <c r="M493" s="232"/>
      <c r="N493" s="232"/>
      <c r="O493" s="232"/>
      <c r="P493" s="232"/>
      <c r="Q493" s="232"/>
      <c r="R493" s="232"/>
      <c r="S493" s="232"/>
      <c r="T493" s="232"/>
      <c r="U493" s="232"/>
      <c r="V493" s="232"/>
      <c r="W493" s="232"/>
      <c r="X493" s="232"/>
      <c r="Y493" s="232"/>
      <c r="Z493" s="232"/>
      <c r="AA493" s="232"/>
      <c r="AB493" s="232"/>
      <c r="AC493" s="232"/>
      <c r="AD493" s="232"/>
      <c r="AE493" s="232"/>
      <c r="AF493" s="232"/>
      <c r="AG493" s="232"/>
    </row>
    <row r="494" spans="1:33" x14ac:dyDescent="0.25">
      <c r="B494" s="233" t="s">
        <v>541</v>
      </c>
      <c r="C494" s="234">
        <v>0</v>
      </c>
      <c r="D494" s="234">
        <v>0</v>
      </c>
      <c r="E494" s="234">
        <v>0</v>
      </c>
      <c r="F494" s="234">
        <v>0</v>
      </c>
      <c r="G494" s="234">
        <v>0</v>
      </c>
      <c r="H494" s="234">
        <v>0</v>
      </c>
      <c r="I494" s="234">
        <v>0</v>
      </c>
      <c r="J494" s="234">
        <v>0.13193299999999999</v>
      </c>
      <c r="K494" s="234">
        <v>0</v>
      </c>
      <c r="L494" s="234">
        <v>0</v>
      </c>
      <c r="M494" s="234">
        <v>1.00956</v>
      </c>
      <c r="N494" s="234">
        <v>0</v>
      </c>
      <c r="O494" s="234">
        <v>43.908999999999999</v>
      </c>
      <c r="P494" s="234">
        <v>0</v>
      </c>
      <c r="Q494" s="234">
        <v>0</v>
      </c>
      <c r="R494" s="234">
        <v>0</v>
      </c>
      <c r="S494" s="234">
        <v>0</v>
      </c>
      <c r="T494" s="234">
        <v>0</v>
      </c>
      <c r="U494" s="234">
        <v>0</v>
      </c>
      <c r="V494" s="234">
        <v>0</v>
      </c>
      <c r="W494" s="234">
        <v>1.59524</v>
      </c>
      <c r="X494" s="234">
        <v>0</v>
      </c>
      <c r="Y494" s="234">
        <v>0.17</v>
      </c>
      <c r="Z494" s="234">
        <v>0</v>
      </c>
      <c r="AA494" s="234">
        <v>0</v>
      </c>
      <c r="AB494" s="234">
        <v>0</v>
      </c>
      <c r="AC494" s="234">
        <v>0</v>
      </c>
      <c r="AD494" s="234">
        <v>0</v>
      </c>
      <c r="AE494" s="234">
        <v>11.097300000000001</v>
      </c>
      <c r="AF494" s="234">
        <v>0</v>
      </c>
      <c r="AG494" s="234">
        <v>57.913032999999999</v>
      </c>
    </row>
    <row r="495" spans="1:33" x14ac:dyDescent="0.25">
      <c r="A495" s="230" t="s">
        <v>542</v>
      </c>
      <c r="B495" s="231"/>
      <c r="C495" s="232"/>
      <c r="D495" s="232"/>
      <c r="E495" s="232"/>
      <c r="F495" s="232"/>
      <c r="G495" s="232"/>
      <c r="H495" s="232"/>
      <c r="I495" s="232"/>
      <c r="J495" s="232"/>
      <c r="K495" s="232"/>
      <c r="L495" s="232"/>
      <c r="M495" s="232"/>
      <c r="N495" s="232"/>
      <c r="O495" s="232"/>
      <c r="P495" s="232"/>
      <c r="Q495" s="232"/>
      <c r="R495" s="232"/>
      <c r="S495" s="232"/>
      <c r="T495" s="232"/>
      <c r="U495" s="232"/>
      <c r="V495" s="232"/>
      <c r="W495" s="232"/>
      <c r="X495" s="232"/>
      <c r="Y495" s="232"/>
      <c r="Z495" s="232"/>
      <c r="AA495" s="232"/>
      <c r="AB495" s="232"/>
      <c r="AC495" s="232"/>
      <c r="AD495" s="232"/>
      <c r="AE495" s="232"/>
      <c r="AF495" s="232"/>
      <c r="AG495" s="232"/>
    </row>
    <row r="496" spans="1:33" x14ac:dyDescent="0.25">
      <c r="B496" s="233" t="s">
        <v>543</v>
      </c>
      <c r="C496" s="234">
        <v>0</v>
      </c>
      <c r="D496" s="234">
        <v>0</v>
      </c>
      <c r="E496" s="234">
        <v>0</v>
      </c>
      <c r="F496" s="234">
        <v>0</v>
      </c>
      <c r="G496" s="234">
        <v>0</v>
      </c>
      <c r="H496" s="234">
        <v>0</v>
      </c>
      <c r="I496" s="234">
        <v>0</v>
      </c>
      <c r="J496" s="234">
        <v>0.3</v>
      </c>
      <c r="K496" s="234">
        <v>0</v>
      </c>
      <c r="L496" s="234">
        <v>0</v>
      </c>
      <c r="M496" s="234">
        <v>43.7</v>
      </c>
      <c r="N496" s="234">
        <v>0</v>
      </c>
      <c r="O496" s="234">
        <v>0</v>
      </c>
      <c r="P496" s="25">
        <v>3.4910000000000001</v>
      </c>
      <c r="Q496" s="234">
        <v>0</v>
      </c>
      <c r="R496" s="234">
        <v>0</v>
      </c>
      <c r="S496" s="234">
        <v>0</v>
      </c>
      <c r="T496" s="234">
        <v>0</v>
      </c>
      <c r="U496" s="234">
        <v>0</v>
      </c>
      <c r="V496" s="234">
        <v>0</v>
      </c>
      <c r="W496" s="234">
        <v>1.266</v>
      </c>
      <c r="X496" s="234">
        <v>8.6999999999999993</v>
      </c>
      <c r="Y496" s="234">
        <v>37.4</v>
      </c>
      <c r="Z496" s="234">
        <v>0</v>
      </c>
      <c r="AA496" s="234">
        <v>0</v>
      </c>
      <c r="AB496" s="234">
        <v>0</v>
      </c>
      <c r="AC496" s="234">
        <v>0</v>
      </c>
      <c r="AD496" s="234">
        <v>0</v>
      </c>
      <c r="AE496" s="234">
        <v>0</v>
      </c>
      <c r="AF496" s="234">
        <v>0</v>
      </c>
      <c r="AG496" s="345">
        <f>SUM(C496:AF496)</f>
        <v>94.856999999999999</v>
      </c>
    </row>
    <row r="497" spans="1:33" x14ac:dyDescent="0.25">
      <c r="B497" s="233" t="s">
        <v>544</v>
      </c>
      <c r="C497" s="234">
        <v>0</v>
      </c>
      <c r="D497" s="234">
        <v>0</v>
      </c>
      <c r="E497" s="234">
        <v>0</v>
      </c>
      <c r="F497" s="234">
        <v>0</v>
      </c>
      <c r="G497" s="234">
        <v>0</v>
      </c>
      <c r="H497" s="234">
        <v>0</v>
      </c>
      <c r="I497" s="234">
        <v>0</v>
      </c>
      <c r="J497" s="234">
        <v>0</v>
      </c>
      <c r="K497" s="234">
        <v>0</v>
      </c>
      <c r="L497" s="234">
        <v>0</v>
      </c>
      <c r="M497" s="234">
        <v>0</v>
      </c>
      <c r="N497" s="234">
        <v>0</v>
      </c>
      <c r="O497" s="234">
        <v>0</v>
      </c>
      <c r="P497" s="234">
        <v>0</v>
      </c>
      <c r="Q497" s="234">
        <v>0</v>
      </c>
      <c r="R497" s="234">
        <v>0</v>
      </c>
      <c r="S497" s="234">
        <v>0</v>
      </c>
      <c r="T497" s="234">
        <v>0</v>
      </c>
      <c r="U497" s="234">
        <v>0</v>
      </c>
      <c r="V497" s="234">
        <v>0</v>
      </c>
      <c r="W497" s="234">
        <v>0</v>
      </c>
      <c r="X497" s="234">
        <v>0</v>
      </c>
      <c r="Y497" s="234">
        <v>0</v>
      </c>
      <c r="Z497" s="234">
        <v>0</v>
      </c>
      <c r="AA497" s="234">
        <v>0</v>
      </c>
      <c r="AB497" s="234">
        <v>0</v>
      </c>
      <c r="AC497" s="234">
        <v>0</v>
      </c>
      <c r="AD497" s="234">
        <v>0</v>
      </c>
      <c r="AE497" s="234">
        <v>0</v>
      </c>
      <c r="AF497" s="234">
        <v>0</v>
      </c>
      <c r="AG497" s="234">
        <v>0</v>
      </c>
    </row>
    <row r="498" spans="1:33" x14ac:dyDescent="0.25">
      <c r="A498" s="230" t="s">
        <v>545</v>
      </c>
      <c r="B498" s="231"/>
      <c r="C498" s="232"/>
      <c r="D498" s="232"/>
      <c r="E498" s="232"/>
      <c r="F498" s="232"/>
      <c r="G498" s="232"/>
      <c r="H498" s="232"/>
      <c r="I498" s="232"/>
      <c r="J498" s="232"/>
      <c r="K498" s="232"/>
      <c r="L498" s="232"/>
      <c r="M498" s="232"/>
      <c r="N498" s="232"/>
      <c r="O498" s="232"/>
      <c r="P498" s="232"/>
      <c r="Q498" s="232"/>
      <c r="R498" s="232"/>
      <c r="S498" s="232"/>
      <c r="T498" s="232"/>
      <c r="U498" s="232"/>
      <c r="V498" s="232"/>
      <c r="W498" s="232"/>
      <c r="X498" s="232"/>
      <c r="Y498" s="232"/>
      <c r="Z498" s="232"/>
      <c r="AA498" s="232"/>
      <c r="AB498" s="232"/>
      <c r="AC498" s="232"/>
      <c r="AD498" s="232"/>
      <c r="AE498" s="232"/>
      <c r="AF498" s="232"/>
      <c r="AG498" s="232"/>
    </row>
    <row r="499" spans="1:33" x14ac:dyDescent="0.25">
      <c r="B499" s="233" t="s">
        <v>546</v>
      </c>
      <c r="C499" s="234">
        <v>0</v>
      </c>
      <c r="D499" s="234">
        <v>0</v>
      </c>
      <c r="E499" s="234">
        <v>0</v>
      </c>
      <c r="F499" s="234">
        <v>0</v>
      </c>
      <c r="G499" s="234">
        <v>0</v>
      </c>
      <c r="H499" s="234">
        <v>0</v>
      </c>
      <c r="I499" s="234">
        <v>0</v>
      </c>
      <c r="J499" s="234">
        <v>0</v>
      </c>
      <c r="K499" s="234">
        <v>0</v>
      </c>
      <c r="L499" s="234">
        <v>0</v>
      </c>
      <c r="M499" s="234">
        <v>0</v>
      </c>
      <c r="N499" s="234">
        <v>0</v>
      </c>
      <c r="O499" s="234">
        <v>0</v>
      </c>
      <c r="P499" s="234">
        <v>0</v>
      </c>
      <c r="Q499" s="234">
        <v>0</v>
      </c>
      <c r="R499" s="234">
        <v>0</v>
      </c>
      <c r="S499" s="234">
        <v>0</v>
      </c>
      <c r="T499" s="234">
        <v>0</v>
      </c>
      <c r="U499" s="234">
        <v>0</v>
      </c>
      <c r="V499" s="234">
        <v>0</v>
      </c>
      <c r="W499" s="234">
        <v>0</v>
      </c>
      <c r="X499" s="234">
        <v>0</v>
      </c>
      <c r="Y499" s="234">
        <v>0</v>
      </c>
      <c r="Z499" s="234">
        <v>0</v>
      </c>
      <c r="AA499" s="234">
        <v>0</v>
      </c>
      <c r="AB499" s="234">
        <v>0</v>
      </c>
      <c r="AC499" s="234">
        <v>0</v>
      </c>
      <c r="AD499" s="234">
        <v>0</v>
      </c>
      <c r="AE499" s="234">
        <v>0</v>
      </c>
      <c r="AF499" s="234">
        <v>0</v>
      </c>
      <c r="AG499" s="234">
        <v>0</v>
      </c>
    </row>
    <row r="500" spans="1:33" x14ac:dyDescent="0.25">
      <c r="A500" s="230" t="s">
        <v>547</v>
      </c>
      <c r="B500" s="231"/>
      <c r="C500" s="232"/>
      <c r="D500" s="232"/>
      <c r="E500" s="232"/>
      <c r="F500" s="232"/>
      <c r="G500" s="232"/>
      <c r="H500" s="232"/>
      <c r="I500" s="232"/>
      <c r="J500" s="232"/>
      <c r="K500" s="232"/>
      <c r="L500" s="232"/>
      <c r="M500" s="232"/>
      <c r="N500" s="232"/>
      <c r="O500" s="232"/>
      <c r="P500" s="232"/>
      <c r="Q500" s="232"/>
      <c r="R500" s="232"/>
      <c r="S500" s="232"/>
      <c r="T500" s="232"/>
      <c r="U500" s="232"/>
      <c r="V500" s="232"/>
      <c r="W500" s="232"/>
      <c r="X500" s="232"/>
      <c r="Y500" s="232"/>
      <c r="Z500" s="232"/>
      <c r="AA500" s="232"/>
      <c r="AB500" s="232"/>
      <c r="AC500" s="232"/>
      <c r="AD500" s="232"/>
      <c r="AE500" s="232"/>
      <c r="AF500" s="232"/>
      <c r="AG500" s="232"/>
    </row>
    <row r="501" spans="1:33" x14ac:dyDescent="0.25">
      <c r="B501" s="233" t="s">
        <v>547</v>
      </c>
      <c r="C501" s="234">
        <v>0</v>
      </c>
      <c r="D501" s="234">
        <v>0</v>
      </c>
      <c r="E501" s="234">
        <v>0</v>
      </c>
      <c r="F501" s="234">
        <v>0</v>
      </c>
      <c r="G501" s="234">
        <v>0</v>
      </c>
      <c r="H501" s="234">
        <v>0</v>
      </c>
      <c r="I501" s="234">
        <v>0</v>
      </c>
      <c r="J501" s="234">
        <v>0.219</v>
      </c>
      <c r="K501" s="234">
        <v>0</v>
      </c>
      <c r="L501" s="234">
        <v>0</v>
      </c>
      <c r="M501" s="234">
        <v>0</v>
      </c>
      <c r="N501" s="234">
        <v>0</v>
      </c>
      <c r="O501" s="234">
        <v>0</v>
      </c>
      <c r="P501" s="234">
        <v>0</v>
      </c>
      <c r="Q501" s="234">
        <v>0</v>
      </c>
      <c r="R501" s="234">
        <v>0</v>
      </c>
      <c r="S501" s="234">
        <v>5.7</v>
      </c>
      <c r="T501" s="234">
        <v>0</v>
      </c>
      <c r="U501" s="234">
        <v>0</v>
      </c>
      <c r="V501" s="234">
        <v>0</v>
      </c>
      <c r="W501" s="234">
        <v>7.6079999999999995E-2</v>
      </c>
      <c r="X501" s="234">
        <v>0</v>
      </c>
      <c r="Y501" s="234">
        <v>0</v>
      </c>
      <c r="Z501" s="234">
        <v>0</v>
      </c>
      <c r="AA501" s="234">
        <v>0</v>
      </c>
      <c r="AB501" s="234">
        <v>0</v>
      </c>
      <c r="AC501" s="234">
        <v>0</v>
      </c>
      <c r="AD501" s="234">
        <v>0</v>
      </c>
      <c r="AE501" s="234">
        <v>0</v>
      </c>
      <c r="AF501" s="234">
        <v>0</v>
      </c>
      <c r="AG501" s="234">
        <v>5.9950800000000006</v>
      </c>
    </row>
    <row r="502" spans="1:33" x14ac:dyDescent="0.25">
      <c r="A502" s="230" t="s">
        <v>550</v>
      </c>
      <c r="B502" s="231"/>
      <c r="C502" s="232"/>
      <c r="D502" s="232"/>
      <c r="E502" s="232"/>
      <c r="F502" s="232"/>
      <c r="G502" s="232"/>
      <c r="H502" s="232"/>
      <c r="I502" s="232"/>
      <c r="J502" s="232"/>
      <c r="K502" s="232"/>
      <c r="L502" s="232"/>
      <c r="M502" s="232"/>
      <c r="N502" s="232"/>
      <c r="O502" s="232"/>
      <c r="P502" s="232"/>
      <c r="Q502" s="232"/>
      <c r="R502" s="232"/>
      <c r="S502" s="232"/>
      <c r="T502" s="232"/>
      <c r="U502" s="232"/>
      <c r="V502" s="232"/>
      <c r="W502" s="232"/>
      <c r="X502" s="232"/>
      <c r="Y502" s="232"/>
      <c r="Z502" s="232"/>
      <c r="AA502" s="232"/>
      <c r="AB502" s="232"/>
      <c r="AC502" s="232"/>
      <c r="AD502" s="232"/>
      <c r="AE502" s="232"/>
      <c r="AF502" s="232"/>
      <c r="AG502" s="232"/>
    </row>
    <row r="503" spans="1:33" x14ac:dyDescent="0.25">
      <c r="B503" s="233" t="s">
        <v>549</v>
      </c>
      <c r="C503" s="234">
        <v>0</v>
      </c>
      <c r="D503" s="234">
        <v>0</v>
      </c>
      <c r="E503" s="234">
        <v>0</v>
      </c>
      <c r="F503" s="234">
        <v>0</v>
      </c>
      <c r="G503" s="234">
        <v>0</v>
      </c>
      <c r="H503" s="234">
        <v>0</v>
      </c>
      <c r="I503" s="234">
        <v>0</v>
      </c>
      <c r="J503" s="234">
        <v>0</v>
      </c>
      <c r="K503" s="234">
        <v>0</v>
      </c>
      <c r="L503" s="234">
        <v>0</v>
      </c>
      <c r="M503" s="234">
        <v>0</v>
      </c>
      <c r="N503" s="234">
        <v>0</v>
      </c>
      <c r="O503" s="234">
        <v>0</v>
      </c>
      <c r="P503" s="234">
        <v>0</v>
      </c>
      <c r="Q503" s="234">
        <v>0</v>
      </c>
      <c r="R503" s="234">
        <v>0</v>
      </c>
      <c r="S503" s="234">
        <v>0</v>
      </c>
      <c r="T503" s="234">
        <v>0</v>
      </c>
      <c r="U503" s="234">
        <v>0</v>
      </c>
      <c r="V503" s="234">
        <v>0</v>
      </c>
      <c r="W503" s="234">
        <v>0</v>
      </c>
      <c r="X503" s="234">
        <v>0</v>
      </c>
      <c r="Y503" s="234">
        <v>0</v>
      </c>
      <c r="Z503" s="234">
        <v>0</v>
      </c>
      <c r="AA503" s="234">
        <v>0</v>
      </c>
      <c r="AB503" s="234">
        <v>0</v>
      </c>
      <c r="AC503" s="234">
        <v>0</v>
      </c>
      <c r="AD503" s="234">
        <v>0</v>
      </c>
      <c r="AE503" s="234">
        <v>0</v>
      </c>
      <c r="AF503" s="234">
        <v>0</v>
      </c>
      <c r="AG503" s="234">
        <v>0</v>
      </c>
    </row>
    <row r="504" spans="1:33" x14ac:dyDescent="0.25">
      <c r="A504" s="230" t="s">
        <v>551</v>
      </c>
      <c r="B504" s="231"/>
      <c r="C504" s="232"/>
      <c r="D504" s="232"/>
      <c r="E504" s="232"/>
      <c r="F504" s="232"/>
      <c r="G504" s="232"/>
      <c r="H504" s="232"/>
      <c r="I504" s="232"/>
      <c r="J504" s="232"/>
      <c r="K504" s="232"/>
      <c r="L504" s="232"/>
      <c r="M504" s="232"/>
      <c r="N504" s="232"/>
      <c r="O504" s="232"/>
      <c r="P504" s="232"/>
      <c r="Q504" s="232"/>
      <c r="R504" s="232"/>
      <c r="S504" s="232"/>
      <c r="T504" s="232"/>
      <c r="U504" s="232"/>
      <c r="V504" s="232"/>
      <c r="W504" s="232"/>
      <c r="X504" s="232"/>
      <c r="Y504" s="232"/>
      <c r="Z504" s="232"/>
      <c r="AA504" s="232"/>
      <c r="AB504" s="232"/>
      <c r="AC504" s="232"/>
      <c r="AD504" s="232"/>
      <c r="AE504" s="232"/>
      <c r="AF504" s="232"/>
      <c r="AG504" s="232"/>
    </row>
    <row r="505" spans="1:33" x14ac:dyDescent="0.25">
      <c r="B505" s="233" t="s">
        <v>552</v>
      </c>
      <c r="C505" s="234">
        <v>0</v>
      </c>
      <c r="D505" s="234">
        <v>0</v>
      </c>
      <c r="E505" s="234">
        <v>0</v>
      </c>
      <c r="F505" s="234">
        <v>0</v>
      </c>
      <c r="G505" s="234">
        <v>0</v>
      </c>
      <c r="H505" s="234">
        <v>0</v>
      </c>
      <c r="I505" s="234">
        <v>0</v>
      </c>
      <c r="J505" s="234">
        <v>0</v>
      </c>
      <c r="K505" s="234">
        <v>0</v>
      </c>
      <c r="L505" s="234">
        <v>0</v>
      </c>
      <c r="M505" s="234">
        <v>0</v>
      </c>
      <c r="N505" s="234">
        <v>0</v>
      </c>
      <c r="O505" s="234">
        <v>0</v>
      </c>
      <c r="P505" s="234">
        <v>0</v>
      </c>
      <c r="Q505" s="234">
        <v>0</v>
      </c>
      <c r="R505" s="234">
        <v>0</v>
      </c>
      <c r="S505" s="234">
        <v>0</v>
      </c>
      <c r="T505" s="234">
        <v>0</v>
      </c>
      <c r="U505" s="234">
        <v>0</v>
      </c>
      <c r="V505" s="234">
        <v>0</v>
      </c>
      <c r="W505" s="234">
        <v>0</v>
      </c>
      <c r="X505" s="234">
        <v>0</v>
      </c>
      <c r="Y505" s="234">
        <v>0</v>
      </c>
      <c r="Z505" s="234">
        <v>0</v>
      </c>
      <c r="AA505" s="234">
        <v>0</v>
      </c>
      <c r="AB505" s="234">
        <v>0</v>
      </c>
      <c r="AC505" s="234">
        <v>0</v>
      </c>
      <c r="AD505" s="234">
        <v>0</v>
      </c>
      <c r="AE505" s="234">
        <v>0</v>
      </c>
      <c r="AF505" s="234">
        <v>0</v>
      </c>
      <c r="AG505" s="234">
        <v>0</v>
      </c>
    </row>
    <row r="506" spans="1:33" x14ac:dyDescent="0.25">
      <c r="A506" s="230" t="s">
        <v>553</v>
      </c>
      <c r="B506" s="231"/>
      <c r="C506" s="232"/>
      <c r="D506" s="232"/>
      <c r="E506" s="232"/>
      <c r="F506" s="232"/>
      <c r="G506" s="232"/>
      <c r="H506" s="232"/>
      <c r="I506" s="232"/>
      <c r="J506" s="232"/>
      <c r="K506" s="232"/>
      <c r="L506" s="232"/>
      <c r="M506" s="232"/>
      <c r="N506" s="232"/>
      <c r="O506" s="232"/>
      <c r="P506" s="232"/>
      <c r="Q506" s="232"/>
      <c r="R506" s="232"/>
      <c r="S506" s="232"/>
      <c r="T506" s="232"/>
      <c r="U506" s="232"/>
      <c r="V506" s="232"/>
      <c r="W506" s="232"/>
      <c r="X506" s="232"/>
      <c r="Y506" s="232"/>
      <c r="Z506" s="232"/>
      <c r="AA506" s="232"/>
      <c r="AB506" s="232"/>
      <c r="AC506" s="232"/>
      <c r="AD506" s="232"/>
      <c r="AE506" s="232"/>
      <c r="AF506" s="232"/>
      <c r="AG506" s="232"/>
    </row>
    <row r="507" spans="1:33" x14ac:dyDescent="0.25">
      <c r="B507" s="233" t="s">
        <v>554</v>
      </c>
      <c r="C507" s="234">
        <v>0</v>
      </c>
      <c r="D507" s="234">
        <v>0</v>
      </c>
      <c r="E507" s="234">
        <v>0</v>
      </c>
      <c r="F507" s="234">
        <v>34.838200000000001</v>
      </c>
      <c r="G507" s="234">
        <v>0</v>
      </c>
      <c r="H507" s="234">
        <v>0</v>
      </c>
      <c r="I507" s="234">
        <v>0</v>
      </c>
      <c r="J507" s="234">
        <v>0.13900000000000001</v>
      </c>
      <c r="K507" s="234">
        <v>0</v>
      </c>
      <c r="L507" s="234">
        <v>0</v>
      </c>
      <c r="M507" s="234">
        <v>71.349400000000003</v>
      </c>
      <c r="N507" s="234">
        <v>0</v>
      </c>
      <c r="O507" s="234">
        <v>0</v>
      </c>
      <c r="P507" s="234">
        <v>27.22</v>
      </c>
      <c r="Q507" s="234">
        <v>0</v>
      </c>
      <c r="R507" s="234">
        <v>5.0345700000000004</v>
      </c>
      <c r="S507" s="234">
        <v>0</v>
      </c>
      <c r="T507" s="234">
        <v>0</v>
      </c>
      <c r="U507" s="234">
        <v>0</v>
      </c>
      <c r="V507" s="234">
        <v>0</v>
      </c>
      <c r="W507" s="234">
        <v>5.39</v>
      </c>
      <c r="X507" s="234">
        <v>0</v>
      </c>
      <c r="Y507" s="234">
        <v>0</v>
      </c>
      <c r="Z507" s="234">
        <v>0</v>
      </c>
      <c r="AA507" s="234">
        <v>0</v>
      </c>
      <c r="AB507" s="234">
        <v>0</v>
      </c>
      <c r="AC507" s="234">
        <v>0</v>
      </c>
      <c r="AD507" s="234">
        <v>0</v>
      </c>
      <c r="AE507" s="234">
        <v>0</v>
      </c>
      <c r="AF507" s="234">
        <v>0</v>
      </c>
      <c r="AG507" s="234">
        <v>143.97117</v>
      </c>
    </row>
    <row r="508" spans="1:33" x14ac:dyDescent="0.25">
      <c r="A508" s="230" t="s">
        <v>555</v>
      </c>
      <c r="B508" s="231"/>
      <c r="C508" s="232"/>
      <c r="D508" s="232"/>
      <c r="E508" s="232"/>
      <c r="F508" s="232"/>
      <c r="G508" s="232"/>
      <c r="H508" s="232"/>
      <c r="I508" s="232"/>
      <c r="J508" s="232"/>
      <c r="K508" s="232"/>
      <c r="L508" s="232"/>
      <c r="M508" s="232"/>
      <c r="N508" s="232"/>
      <c r="O508" s="232"/>
      <c r="P508" s="232"/>
      <c r="Q508" s="232"/>
      <c r="R508" s="232"/>
      <c r="S508" s="232"/>
      <c r="T508" s="232"/>
      <c r="U508" s="232"/>
      <c r="V508" s="232"/>
      <c r="W508" s="232"/>
      <c r="X508" s="232"/>
      <c r="Y508" s="232"/>
      <c r="Z508" s="232"/>
      <c r="AA508" s="232"/>
      <c r="AB508" s="232"/>
      <c r="AC508" s="232"/>
      <c r="AD508" s="232"/>
      <c r="AE508" s="232"/>
      <c r="AF508" s="232"/>
      <c r="AG508" s="232"/>
    </row>
    <row r="509" spans="1:33" x14ac:dyDescent="0.25">
      <c r="B509" s="233" t="s">
        <v>556</v>
      </c>
      <c r="C509" s="234">
        <v>0.82352899999999996</v>
      </c>
      <c r="D509" s="234">
        <v>0</v>
      </c>
      <c r="E509" s="234">
        <v>0</v>
      </c>
      <c r="F509" s="234">
        <v>0</v>
      </c>
      <c r="G509" s="234">
        <v>0</v>
      </c>
      <c r="H509" s="234">
        <v>1.6</v>
      </c>
      <c r="I509" s="234">
        <v>0</v>
      </c>
      <c r="J509" s="234">
        <v>1.1399999999999999</v>
      </c>
      <c r="K509" s="234">
        <v>0</v>
      </c>
      <c r="L509" s="234">
        <v>0</v>
      </c>
      <c r="M509" s="234">
        <v>34.799999999999997</v>
      </c>
      <c r="N509" s="234">
        <v>4.1000000000000002E-2</v>
      </c>
      <c r="O509" s="234">
        <v>0</v>
      </c>
      <c r="P509" s="234">
        <v>15.5</v>
      </c>
      <c r="Q509" s="234">
        <v>0</v>
      </c>
      <c r="R509" s="234">
        <v>0</v>
      </c>
      <c r="S509" s="234">
        <v>60.6</v>
      </c>
      <c r="T509" s="234">
        <v>0</v>
      </c>
      <c r="U509" s="234">
        <v>0</v>
      </c>
      <c r="V509" s="234">
        <v>0</v>
      </c>
      <c r="W509" s="234">
        <v>2.0409999999999999</v>
      </c>
      <c r="X509" s="234">
        <v>0</v>
      </c>
      <c r="Y509" s="234">
        <v>18.158799999999999</v>
      </c>
      <c r="Z509" s="234">
        <v>0</v>
      </c>
      <c r="AA509" s="234">
        <v>0</v>
      </c>
      <c r="AB509" s="234">
        <v>0</v>
      </c>
      <c r="AC509" s="234">
        <v>0</v>
      </c>
      <c r="AD509" s="234">
        <v>0</v>
      </c>
      <c r="AE509" s="234">
        <v>0</v>
      </c>
      <c r="AF509" s="234">
        <v>0</v>
      </c>
      <c r="AG509" s="234">
        <v>134.70432899999997</v>
      </c>
    </row>
    <row r="510" spans="1:33" x14ac:dyDescent="0.25">
      <c r="A510" s="230" t="s">
        <v>557</v>
      </c>
      <c r="B510" s="231"/>
      <c r="C510" s="232"/>
      <c r="D510" s="232"/>
      <c r="E510" s="232"/>
      <c r="F510" s="232"/>
      <c r="G510" s="232"/>
      <c r="H510" s="232"/>
      <c r="I510" s="232"/>
      <c r="J510" s="232"/>
      <c r="K510" s="232"/>
      <c r="L510" s="232"/>
      <c r="M510" s="232"/>
      <c r="N510" s="232"/>
      <c r="O510" s="232"/>
      <c r="P510" s="232"/>
      <c r="Q510" s="232"/>
      <c r="R510" s="232"/>
      <c r="S510" s="232"/>
      <c r="T510" s="232"/>
      <c r="U510" s="232"/>
      <c r="V510" s="232"/>
      <c r="W510" s="232"/>
      <c r="X510" s="232"/>
      <c r="Y510" s="232"/>
      <c r="Z510" s="232"/>
      <c r="AA510" s="232"/>
      <c r="AB510" s="232"/>
      <c r="AC510" s="232"/>
      <c r="AD510" s="232"/>
      <c r="AE510" s="232"/>
      <c r="AF510" s="232"/>
      <c r="AG510" s="232"/>
    </row>
    <row r="511" spans="1:33" x14ac:dyDescent="0.25">
      <c r="B511" s="233" t="s">
        <v>558</v>
      </c>
      <c r="C511" s="234">
        <v>0</v>
      </c>
      <c r="D511" s="234">
        <v>0</v>
      </c>
      <c r="E511" s="234">
        <v>0</v>
      </c>
      <c r="F511" s="234">
        <v>0</v>
      </c>
      <c r="G511" s="234">
        <v>26.5</v>
      </c>
      <c r="H511" s="234">
        <v>0</v>
      </c>
      <c r="I511" s="234">
        <v>0</v>
      </c>
      <c r="J511" s="234">
        <v>1.94</v>
      </c>
      <c r="K511" s="234">
        <v>0</v>
      </c>
      <c r="L511" s="234">
        <v>0</v>
      </c>
      <c r="M511" s="234">
        <v>319.63299999999998</v>
      </c>
      <c r="N511" s="234">
        <v>0</v>
      </c>
      <c r="O511" s="234">
        <v>0</v>
      </c>
      <c r="P511" s="234">
        <v>58.7</v>
      </c>
      <c r="Q511" s="234">
        <v>0</v>
      </c>
      <c r="R511" s="234">
        <v>0</v>
      </c>
      <c r="S511" s="234">
        <v>0</v>
      </c>
      <c r="T511" s="234">
        <v>0</v>
      </c>
      <c r="U511" s="234">
        <v>0</v>
      </c>
      <c r="V511" s="234">
        <v>0</v>
      </c>
      <c r="W511" s="234">
        <v>7.4305099999999999</v>
      </c>
      <c r="X511" s="234">
        <v>0</v>
      </c>
      <c r="Y511" s="234">
        <v>0</v>
      </c>
      <c r="Z511" s="234">
        <v>0</v>
      </c>
      <c r="AA511" s="234">
        <v>0</v>
      </c>
      <c r="AB511" s="234">
        <v>0</v>
      </c>
      <c r="AC511" s="234">
        <v>0</v>
      </c>
      <c r="AD511" s="234">
        <v>0</v>
      </c>
      <c r="AE511" s="234">
        <v>0</v>
      </c>
      <c r="AF511" s="234">
        <v>0</v>
      </c>
      <c r="AG511" s="234">
        <v>414.20350999999999</v>
      </c>
    </row>
    <row r="512" spans="1:33" x14ac:dyDescent="0.25">
      <c r="A512" s="230" t="s">
        <v>559</v>
      </c>
      <c r="B512" s="231"/>
      <c r="C512" s="232"/>
      <c r="D512" s="232"/>
      <c r="E512" s="232"/>
      <c r="F512" s="232"/>
      <c r="G512" s="232"/>
      <c r="H512" s="232"/>
      <c r="I512" s="232"/>
      <c r="J512" s="232"/>
      <c r="K512" s="232"/>
      <c r="L512" s="232"/>
      <c r="M512" s="232"/>
      <c r="N512" s="232"/>
      <c r="O512" s="232"/>
      <c r="P512" s="232"/>
      <c r="Q512" s="232"/>
      <c r="R512" s="232"/>
      <c r="S512" s="232"/>
      <c r="T512" s="232"/>
      <c r="U512" s="232"/>
      <c r="V512" s="232"/>
      <c r="W512" s="232"/>
      <c r="X512" s="232"/>
      <c r="Y512" s="232"/>
      <c r="Z512" s="232"/>
      <c r="AA512" s="232"/>
      <c r="AB512" s="232"/>
      <c r="AC512" s="232"/>
      <c r="AD512" s="232"/>
      <c r="AE512" s="232"/>
      <c r="AF512" s="232"/>
      <c r="AG512" s="232"/>
    </row>
    <row r="513" spans="1:33" x14ac:dyDescent="0.25">
      <c r="B513" s="233" t="s">
        <v>560</v>
      </c>
      <c r="C513" s="234">
        <v>0</v>
      </c>
      <c r="D513" s="234">
        <v>0</v>
      </c>
      <c r="E513" s="234">
        <v>0</v>
      </c>
      <c r="F513" s="234">
        <v>0</v>
      </c>
      <c r="G513" s="234">
        <v>0.13900000000000001</v>
      </c>
      <c r="H513" s="234">
        <v>0</v>
      </c>
      <c r="I513" s="234">
        <v>0</v>
      </c>
      <c r="J513" s="234">
        <v>0</v>
      </c>
      <c r="K513" s="234">
        <v>0</v>
      </c>
      <c r="L513" s="234">
        <v>0</v>
      </c>
      <c r="M513" s="234">
        <v>0</v>
      </c>
      <c r="N513" s="234">
        <v>0</v>
      </c>
      <c r="O513" s="234">
        <v>0</v>
      </c>
      <c r="P513" s="234">
        <v>0</v>
      </c>
      <c r="Q513" s="234">
        <v>0</v>
      </c>
      <c r="R513" s="234">
        <v>0</v>
      </c>
      <c r="S513" s="234">
        <v>1.3240000000000001</v>
      </c>
      <c r="T513" s="234">
        <v>0</v>
      </c>
      <c r="U513" s="234">
        <v>0</v>
      </c>
      <c r="V513" s="234">
        <v>0</v>
      </c>
      <c r="W513" s="234">
        <v>9.4240000000000004E-2</v>
      </c>
      <c r="X513" s="234">
        <v>0</v>
      </c>
      <c r="Y513" s="234">
        <v>4.2089999999999996</v>
      </c>
      <c r="Z513" s="234">
        <v>0</v>
      </c>
      <c r="AA513" s="234">
        <v>0</v>
      </c>
      <c r="AB513" s="234">
        <v>0</v>
      </c>
      <c r="AC513" s="234">
        <v>0</v>
      </c>
      <c r="AD513" s="234">
        <v>0</v>
      </c>
      <c r="AE513" s="234">
        <v>0</v>
      </c>
      <c r="AF513" s="234">
        <v>0</v>
      </c>
      <c r="AG513" s="234">
        <v>5.7662399999999998</v>
      </c>
    </row>
    <row r="514" spans="1:33" x14ac:dyDescent="0.25">
      <c r="B514" s="233" t="s">
        <v>561</v>
      </c>
      <c r="C514" s="234">
        <v>0</v>
      </c>
      <c r="D514" s="234">
        <v>0</v>
      </c>
      <c r="E514" s="234">
        <v>0</v>
      </c>
      <c r="F514" s="234">
        <v>0</v>
      </c>
      <c r="G514" s="234">
        <v>0.18</v>
      </c>
      <c r="H514" s="234">
        <v>0</v>
      </c>
      <c r="I514" s="234">
        <v>0</v>
      </c>
      <c r="J514" s="234">
        <v>0</v>
      </c>
      <c r="K514" s="234">
        <v>0</v>
      </c>
      <c r="L514" s="234">
        <v>0</v>
      </c>
      <c r="M514" s="234">
        <v>0</v>
      </c>
      <c r="N514" s="234">
        <v>0</v>
      </c>
      <c r="O514" s="234">
        <v>0</v>
      </c>
      <c r="P514" s="234">
        <v>0</v>
      </c>
      <c r="Q514" s="234">
        <v>0</v>
      </c>
      <c r="R514" s="234">
        <v>0</v>
      </c>
      <c r="S514" s="234">
        <v>5.3659999999999997</v>
      </c>
      <c r="T514" s="234">
        <v>0</v>
      </c>
      <c r="U514" s="234">
        <v>0</v>
      </c>
      <c r="V514" s="234">
        <v>0</v>
      </c>
      <c r="W514" s="234">
        <v>0.14000000000000001</v>
      </c>
      <c r="X514" s="234">
        <v>0</v>
      </c>
      <c r="Y514" s="234">
        <v>3.633</v>
      </c>
      <c r="Z514" s="234">
        <v>0</v>
      </c>
      <c r="AA514" s="234">
        <v>0</v>
      </c>
      <c r="AB514" s="234">
        <v>0</v>
      </c>
      <c r="AC514" s="234">
        <v>0</v>
      </c>
      <c r="AD514" s="234">
        <v>0</v>
      </c>
      <c r="AE514" s="234">
        <v>0</v>
      </c>
      <c r="AF514" s="234">
        <v>0</v>
      </c>
      <c r="AG514" s="234">
        <v>9.3189999999999991</v>
      </c>
    </row>
    <row r="515" spans="1:33" x14ac:dyDescent="0.25">
      <c r="B515" s="233" t="s">
        <v>562</v>
      </c>
      <c r="C515" s="234">
        <v>0</v>
      </c>
      <c r="D515" s="234">
        <v>172.755</v>
      </c>
      <c r="E515" s="234">
        <v>0</v>
      </c>
      <c r="F515" s="234">
        <v>0</v>
      </c>
      <c r="G515" s="234">
        <v>0.85099999999999998</v>
      </c>
      <c r="H515" s="234">
        <v>0</v>
      </c>
      <c r="I515" s="234">
        <v>0</v>
      </c>
      <c r="J515" s="234">
        <v>0.59442700000000004</v>
      </c>
      <c r="K515" s="234">
        <v>0</v>
      </c>
      <c r="L515" s="234">
        <v>0</v>
      </c>
      <c r="M515" s="234">
        <v>0</v>
      </c>
      <c r="N515" s="234">
        <v>0</v>
      </c>
      <c r="O515" s="234">
        <v>17.078299999999999</v>
      </c>
      <c r="P515" s="234">
        <v>55.994</v>
      </c>
      <c r="Q515" s="234">
        <v>0</v>
      </c>
      <c r="R515" s="234">
        <v>0</v>
      </c>
      <c r="S515" s="234">
        <v>44.567999999999998</v>
      </c>
      <c r="T515" s="234">
        <v>0</v>
      </c>
      <c r="U515" s="234">
        <v>0</v>
      </c>
      <c r="V515" s="234">
        <v>16.149000000000001</v>
      </c>
      <c r="W515" s="234">
        <v>11.430099999999999</v>
      </c>
      <c r="X515" s="234">
        <v>0</v>
      </c>
      <c r="Y515" s="234">
        <v>0</v>
      </c>
      <c r="Z515" s="234">
        <v>0</v>
      </c>
      <c r="AA515" s="234">
        <v>0</v>
      </c>
      <c r="AB515" s="234">
        <v>0</v>
      </c>
      <c r="AC515" s="234">
        <v>0</v>
      </c>
      <c r="AD515" s="234">
        <v>0</v>
      </c>
      <c r="AE515" s="234">
        <v>0.40086300000000002</v>
      </c>
      <c r="AF515" s="234">
        <v>0</v>
      </c>
      <c r="AG515" s="234">
        <v>319.82069000000001</v>
      </c>
    </row>
    <row r="516" spans="1:33" x14ac:dyDescent="0.25">
      <c r="A516" s="230" t="s">
        <v>563</v>
      </c>
      <c r="B516" s="231"/>
      <c r="C516" s="232"/>
      <c r="D516" s="232"/>
      <c r="E516" s="232"/>
      <c r="F516" s="232"/>
      <c r="G516" s="232"/>
      <c r="H516" s="232"/>
      <c r="I516" s="232"/>
      <c r="J516" s="232"/>
      <c r="K516" s="232"/>
      <c r="L516" s="232"/>
      <c r="M516" s="232"/>
      <c r="N516" s="232"/>
      <c r="O516" s="232"/>
      <c r="P516" s="232"/>
      <c r="Q516" s="232"/>
      <c r="R516" s="232"/>
      <c r="S516" s="232"/>
      <c r="T516" s="232"/>
      <c r="U516" s="232"/>
      <c r="V516" s="232"/>
      <c r="W516" s="232"/>
      <c r="X516" s="232"/>
      <c r="Y516" s="232"/>
      <c r="Z516" s="232"/>
      <c r="AA516" s="232"/>
      <c r="AB516" s="232"/>
      <c r="AC516" s="232"/>
      <c r="AD516" s="232"/>
      <c r="AE516" s="232"/>
      <c r="AF516" s="232"/>
      <c r="AG516" s="232"/>
    </row>
    <row r="517" spans="1:33" x14ac:dyDescent="0.25">
      <c r="B517" s="233" t="s">
        <v>564</v>
      </c>
      <c r="C517" s="234">
        <v>0</v>
      </c>
      <c r="D517" s="234">
        <v>0</v>
      </c>
      <c r="E517" s="234">
        <v>0</v>
      </c>
      <c r="F517" s="234">
        <v>0</v>
      </c>
      <c r="G517" s="234">
        <v>0</v>
      </c>
      <c r="H517" s="234">
        <v>0</v>
      </c>
      <c r="I517" s="234">
        <v>0</v>
      </c>
      <c r="J517" s="234">
        <v>5.9700000000000003E-2</v>
      </c>
      <c r="K517" s="234">
        <v>0</v>
      </c>
      <c r="L517" s="234">
        <v>0</v>
      </c>
      <c r="M517" s="234">
        <v>0</v>
      </c>
      <c r="N517" s="234">
        <v>0</v>
      </c>
      <c r="O517" s="234">
        <v>0</v>
      </c>
      <c r="P517" s="234">
        <v>0</v>
      </c>
      <c r="Q517" s="234">
        <v>0</v>
      </c>
      <c r="R517" s="234">
        <v>0</v>
      </c>
      <c r="S517" s="234">
        <v>0</v>
      </c>
      <c r="T517" s="234">
        <v>0</v>
      </c>
      <c r="U517" s="234">
        <v>0</v>
      </c>
      <c r="V517" s="234">
        <v>0</v>
      </c>
      <c r="W517" s="234">
        <v>3.4167999999999997E-2</v>
      </c>
      <c r="X517" s="234">
        <v>0</v>
      </c>
      <c r="Y517" s="234">
        <v>2.7631000000000001</v>
      </c>
      <c r="Z517" s="234">
        <v>0</v>
      </c>
      <c r="AA517" s="234">
        <v>0</v>
      </c>
      <c r="AB517" s="234">
        <v>0</v>
      </c>
      <c r="AC517" s="234">
        <v>0</v>
      </c>
      <c r="AD517" s="234">
        <v>0</v>
      </c>
      <c r="AE517" s="234">
        <v>0</v>
      </c>
      <c r="AF517" s="234">
        <v>0</v>
      </c>
      <c r="AG517" s="234">
        <v>2.8569680000000002</v>
      </c>
    </row>
    <row r="518" spans="1:33" x14ac:dyDescent="0.25">
      <c r="B518" s="233" t="s">
        <v>565</v>
      </c>
      <c r="C518" s="234">
        <v>0</v>
      </c>
      <c r="D518" s="234">
        <v>0</v>
      </c>
      <c r="E518" s="234">
        <v>0</v>
      </c>
      <c r="F518" s="234">
        <v>0</v>
      </c>
      <c r="G518" s="234">
        <v>0</v>
      </c>
      <c r="H518" s="234">
        <v>0</v>
      </c>
      <c r="I518" s="234">
        <v>1.1800000000000001E-3</v>
      </c>
      <c r="J518" s="234">
        <v>0</v>
      </c>
      <c r="K518" s="234">
        <v>0</v>
      </c>
      <c r="L518" s="234">
        <v>0</v>
      </c>
      <c r="M518" s="234">
        <v>0</v>
      </c>
      <c r="N518" s="234">
        <v>0</v>
      </c>
      <c r="O518" s="234">
        <v>0</v>
      </c>
      <c r="P518" s="234">
        <v>0</v>
      </c>
      <c r="Q518" s="234">
        <v>0</v>
      </c>
      <c r="R518" s="234">
        <v>0</v>
      </c>
      <c r="S518" s="234">
        <v>0</v>
      </c>
      <c r="T518" s="234">
        <v>0</v>
      </c>
      <c r="U518" s="234">
        <v>0</v>
      </c>
      <c r="V518" s="234">
        <v>0</v>
      </c>
      <c r="W518" s="234">
        <v>1.3395000000000001E-2</v>
      </c>
      <c r="X518" s="234">
        <v>0</v>
      </c>
      <c r="Y518" s="234">
        <v>1.131</v>
      </c>
      <c r="Z518" s="234">
        <v>0</v>
      </c>
      <c r="AA518" s="234">
        <v>0</v>
      </c>
      <c r="AB518" s="234">
        <v>0</v>
      </c>
      <c r="AC518" s="234">
        <v>0</v>
      </c>
      <c r="AD518" s="234">
        <v>0</v>
      </c>
      <c r="AE518" s="234">
        <v>0</v>
      </c>
      <c r="AF518" s="234">
        <v>0</v>
      </c>
      <c r="AG518" s="234">
        <v>1.145575</v>
      </c>
    </row>
    <row r="519" spans="1:33" x14ac:dyDescent="0.25">
      <c r="B519" s="233" t="s">
        <v>566</v>
      </c>
      <c r="C519" s="234">
        <v>0</v>
      </c>
      <c r="D519" s="234">
        <v>0</v>
      </c>
      <c r="E519" s="234">
        <v>0</v>
      </c>
      <c r="F519" s="234">
        <v>0</v>
      </c>
      <c r="G519" s="234">
        <v>0</v>
      </c>
      <c r="H519" s="234">
        <v>0</v>
      </c>
      <c r="I519" s="234">
        <v>0</v>
      </c>
      <c r="J519" s="234">
        <v>0.44488899999999998</v>
      </c>
      <c r="K519" s="234">
        <v>0</v>
      </c>
      <c r="L519" s="234">
        <v>0</v>
      </c>
      <c r="M519" s="234">
        <v>0</v>
      </c>
      <c r="N519" s="234">
        <v>0</v>
      </c>
      <c r="O519" s="234">
        <v>0</v>
      </c>
      <c r="P519" s="234">
        <v>0</v>
      </c>
      <c r="Q519" s="234">
        <v>34.576999999999998</v>
      </c>
      <c r="R519" s="234">
        <v>0</v>
      </c>
      <c r="S519" s="234">
        <v>0</v>
      </c>
      <c r="T519" s="234">
        <v>0</v>
      </c>
      <c r="U519" s="234">
        <v>0</v>
      </c>
      <c r="V519" s="234">
        <v>0</v>
      </c>
      <c r="W519" s="234">
        <v>0.60899999999999999</v>
      </c>
      <c r="X519" s="234">
        <v>0</v>
      </c>
      <c r="Y519" s="234">
        <v>2.9710000000000001</v>
      </c>
      <c r="Z519" s="234">
        <v>0</v>
      </c>
      <c r="AA519" s="234">
        <v>0</v>
      </c>
      <c r="AB519" s="234">
        <v>0</v>
      </c>
      <c r="AC519" s="234">
        <v>0</v>
      </c>
      <c r="AD519" s="234">
        <v>0</v>
      </c>
      <c r="AE519" s="234">
        <v>0</v>
      </c>
      <c r="AF519" s="234">
        <v>19.558900000000001</v>
      </c>
      <c r="AG519" s="234">
        <v>58.160789000000001</v>
      </c>
    </row>
    <row r="520" spans="1:33" x14ac:dyDescent="0.25">
      <c r="A520" s="230" t="s">
        <v>567</v>
      </c>
      <c r="B520" s="231"/>
      <c r="C520" s="232"/>
      <c r="D520" s="232"/>
      <c r="E520" s="232"/>
      <c r="F520" s="232"/>
      <c r="G520" s="232"/>
      <c r="H520" s="232"/>
      <c r="I520" s="232"/>
      <c r="J520" s="232"/>
      <c r="K520" s="232"/>
      <c r="L520" s="232"/>
      <c r="M520" s="232"/>
      <c r="N520" s="232"/>
      <c r="O520" s="232"/>
      <c r="P520" s="232"/>
      <c r="Q520" s="232"/>
      <c r="R520" s="232"/>
      <c r="S520" s="232"/>
      <c r="T520" s="232"/>
      <c r="U520" s="232"/>
      <c r="V520" s="232"/>
      <c r="W520" s="232"/>
      <c r="X520" s="232"/>
      <c r="Y520" s="232"/>
      <c r="Z520" s="232"/>
      <c r="AA520" s="232"/>
      <c r="AB520" s="232"/>
      <c r="AC520" s="232"/>
      <c r="AD520" s="232"/>
      <c r="AE520" s="232"/>
      <c r="AF520" s="232"/>
      <c r="AG520" s="232"/>
    </row>
    <row r="521" spans="1:33" x14ac:dyDescent="0.25">
      <c r="B521" s="233" t="s">
        <v>568</v>
      </c>
      <c r="C521" s="234">
        <v>0</v>
      </c>
      <c r="D521" s="234">
        <v>0</v>
      </c>
      <c r="E521" s="234">
        <v>0</v>
      </c>
      <c r="F521" s="234">
        <v>0</v>
      </c>
      <c r="G521" s="234">
        <v>0</v>
      </c>
      <c r="H521" s="234">
        <v>0</v>
      </c>
      <c r="I521" s="234">
        <v>0</v>
      </c>
      <c r="J521" s="234">
        <v>1.55</v>
      </c>
      <c r="K521" s="234">
        <v>0</v>
      </c>
      <c r="L521" s="234">
        <v>0</v>
      </c>
      <c r="M521" s="234">
        <v>0</v>
      </c>
      <c r="N521" s="234">
        <v>0</v>
      </c>
      <c r="O521" s="234">
        <v>0</v>
      </c>
      <c r="P521" s="234">
        <v>0</v>
      </c>
      <c r="Q521" s="234">
        <v>0</v>
      </c>
      <c r="R521" s="234">
        <v>0</v>
      </c>
      <c r="S521" s="234">
        <v>0</v>
      </c>
      <c r="T521" s="234">
        <v>0</v>
      </c>
      <c r="U521" s="234">
        <v>0</v>
      </c>
      <c r="V521" s="234">
        <v>0</v>
      </c>
      <c r="W521" s="234">
        <v>0.16500000000000001</v>
      </c>
      <c r="X521" s="234">
        <v>0</v>
      </c>
      <c r="Y521" s="234">
        <v>8.157</v>
      </c>
      <c r="Z521" s="234">
        <v>0</v>
      </c>
      <c r="AA521" s="234">
        <v>0</v>
      </c>
      <c r="AB521" s="234">
        <v>0</v>
      </c>
      <c r="AC521" s="234">
        <v>0</v>
      </c>
      <c r="AD521" s="234">
        <v>0</v>
      </c>
      <c r="AE521" s="234">
        <v>0</v>
      </c>
      <c r="AF521" s="234">
        <v>0</v>
      </c>
      <c r="AG521" s="234">
        <v>9.8719999999999999</v>
      </c>
    </row>
    <row r="522" spans="1:33" x14ac:dyDescent="0.25">
      <c r="B522" s="233" t="s">
        <v>569</v>
      </c>
      <c r="C522" s="234">
        <v>0</v>
      </c>
      <c r="D522" s="234">
        <v>0</v>
      </c>
      <c r="E522" s="234">
        <v>0</v>
      </c>
      <c r="F522" s="234">
        <v>0</v>
      </c>
      <c r="G522" s="234">
        <v>0</v>
      </c>
      <c r="H522" s="234">
        <v>0</v>
      </c>
      <c r="I522" s="234">
        <v>0</v>
      </c>
      <c r="J522" s="234">
        <v>0.15</v>
      </c>
      <c r="K522" s="234">
        <v>0</v>
      </c>
      <c r="L522" s="234">
        <v>0</v>
      </c>
      <c r="M522" s="234">
        <v>0</v>
      </c>
      <c r="N522" s="234">
        <v>0</v>
      </c>
      <c r="O522" s="234">
        <v>0</v>
      </c>
      <c r="P522" s="234">
        <v>0</v>
      </c>
      <c r="Q522" s="234">
        <v>0</v>
      </c>
      <c r="R522" s="234">
        <v>0</v>
      </c>
      <c r="S522" s="234">
        <v>0</v>
      </c>
      <c r="T522" s="234">
        <v>0</v>
      </c>
      <c r="U522" s="234">
        <v>0</v>
      </c>
      <c r="V522" s="234">
        <v>0</v>
      </c>
      <c r="W522" s="234">
        <v>0.22900000000000001</v>
      </c>
      <c r="X522" s="234">
        <v>0</v>
      </c>
      <c r="Y522" s="234">
        <v>10.42</v>
      </c>
      <c r="Z522" s="234">
        <v>0</v>
      </c>
      <c r="AA522" s="234">
        <v>0</v>
      </c>
      <c r="AB522" s="234">
        <v>0</v>
      </c>
      <c r="AC522" s="234">
        <v>0</v>
      </c>
      <c r="AD522" s="234">
        <v>0</v>
      </c>
      <c r="AE522" s="234">
        <v>0</v>
      </c>
      <c r="AF522" s="234">
        <v>0</v>
      </c>
      <c r="AG522" s="234">
        <v>10.798999999999999</v>
      </c>
    </row>
    <row r="523" spans="1:33" x14ac:dyDescent="0.25">
      <c r="B523" s="233" t="s">
        <v>570</v>
      </c>
      <c r="C523" s="234">
        <v>0</v>
      </c>
      <c r="D523" s="234">
        <v>0</v>
      </c>
      <c r="E523" s="234">
        <v>0</v>
      </c>
      <c r="F523" s="234">
        <v>0</v>
      </c>
      <c r="G523" s="234">
        <v>0</v>
      </c>
      <c r="H523" s="234">
        <v>0</v>
      </c>
      <c r="I523" s="234">
        <v>0</v>
      </c>
      <c r="J523" s="234">
        <v>0.57999999999999996</v>
      </c>
      <c r="K523" s="234">
        <v>0</v>
      </c>
      <c r="L523" s="234">
        <v>0</v>
      </c>
      <c r="M523" s="234">
        <v>0</v>
      </c>
      <c r="N523" s="234">
        <v>0</v>
      </c>
      <c r="O523" s="234">
        <v>0</v>
      </c>
      <c r="P523" s="234">
        <v>0</v>
      </c>
      <c r="Q523" s="234">
        <v>0</v>
      </c>
      <c r="R523" s="234">
        <v>0</v>
      </c>
      <c r="S523" s="234">
        <v>0</v>
      </c>
      <c r="T523" s="234">
        <v>0</v>
      </c>
      <c r="U523" s="234">
        <v>0</v>
      </c>
      <c r="V523" s="234">
        <v>0</v>
      </c>
      <c r="W523" s="234">
        <v>0.04</v>
      </c>
      <c r="X523" s="234">
        <v>0</v>
      </c>
      <c r="Y523" s="234">
        <v>0</v>
      </c>
      <c r="Z523" s="234">
        <v>0</v>
      </c>
      <c r="AA523" s="234">
        <v>0</v>
      </c>
      <c r="AB523" s="234">
        <v>0</v>
      </c>
      <c r="AC523" s="234">
        <v>0</v>
      </c>
      <c r="AD523" s="234">
        <v>0</v>
      </c>
      <c r="AE523" s="234">
        <v>0</v>
      </c>
      <c r="AF523" s="234">
        <v>10.5694</v>
      </c>
      <c r="AG523" s="234">
        <v>11.189399999999999</v>
      </c>
    </row>
    <row r="524" spans="1:33" x14ac:dyDescent="0.25">
      <c r="B524" s="233" t="s">
        <v>571</v>
      </c>
      <c r="C524" s="234">
        <v>0.412941</v>
      </c>
      <c r="D524" s="234">
        <v>243.7</v>
      </c>
      <c r="E524" s="234">
        <v>0</v>
      </c>
      <c r="F524" s="234">
        <v>103.25</v>
      </c>
      <c r="G524" s="234">
        <v>0</v>
      </c>
      <c r="H524" s="234">
        <v>0</v>
      </c>
      <c r="I524" s="234">
        <v>1.175</v>
      </c>
      <c r="J524" s="234">
        <v>20.3</v>
      </c>
      <c r="K524" s="234">
        <v>0</v>
      </c>
      <c r="L524" s="234">
        <v>0</v>
      </c>
      <c r="M524" s="234">
        <v>11.1</v>
      </c>
      <c r="N524" s="234">
        <v>0</v>
      </c>
      <c r="O524" s="234">
        <v>66.551000000000002</v>
      </c>
      <c r="P524" s="234">
        <v>186.6</v>
      </c>
      <c r="Q524" s="234">
        <v>0</v>
      </c>
      <c r="R524" s="234">
        <v>56.4</v>
      </c>
      <c r="S524" s="234">
        <v>83.9</v>
      </c>
      <c r="T524" s="234">
        <v>0</v>
      </c>
      <c r="U524" s="234">
        <v>0</v>
      </c>
      <c r="V524" s="234">
        <v>20.206</v>
      </c>
      <c r="W524" s="234">
        <v>32.954999999999998</v>
      </c>
      <c r="X524" s="234">
        <v>0</v>
      </c>
      <c r="Y524" s="234">
        <v>20.100000000000001</v>
      </c>
      <c r="Z524" s="234">
        <v>0</v>
      </c>
      <c r="AA524" s="234">
        <v>12.4</v>
      </c>
      <c r="AB524" s="234">
        <v>22.62</v>
      </c>
      <c r="AC524" s="234">
        <v>0</v>
      </c>
      <c r="AD524" s="234">
        <v>0</v>
      </c>
      <c r="AE524" s="234">
        <v>0</v>
      </c>
      <c r="AF524" s="234">
        <v>31.9</v>
      </c>
      <c r="AG524" s="234">
        <v>913.56994099999997</v>
      </c>
    </row>
    <row r="525" spans="1:33" x14ac:dyDescent="0.25">
      <c r="A525" s="230" t="s">
        <v>572</v>
      </c>
      <c r="B525" s="231"/>
      <c r="C525" s="232"/>
      <c r="D525" s="232"/>
      <c r="E525" s="232"/>
      <c r="F525" s="232"/>
      <c r="G525" s="232"/>
      <c r="H525" s="232"/>
      <c r="I525" s="232"/>
      <c r="J525" s="232"/>
      <c r="K525" s="232"/>
      <c r="L525" s="232"/>
      <c r="M525" s="232"/>
      <c r="N525" s="232"/>
      <c r="O525" s="232"/>
      <c r="P525" s="232"/>
      <c r="Q525" s="232"/>
      <c r="R525" s="232"/>
      <c r="S525" s="232"/>
      <c r="T525" s="232"/>
      <c r="U525" s="232"/>
      <c r="V525" s="232"/>
      <c r="W525" s="232"/>
      <c r="X525" s="232"/>
      <c r="Y525" s="232"/>
      <c r="Z525" s="232"/>
      <c r="AA525" s="232"/>
      <c r="AB525" s="232"/>
      <c r="AC525" s="232"/>
      <c r="AD525" s="232"/>
      <c r="AE525" s="232"/>
      <c r="AF525" s="232"/>
      <c r="AG525" s="232"/>
    </row>
    <row r="526" spans="1:33" x14ac:dyDescent="0.25">
      <c r="B526" s="233" t="s">
        <v>573</v>
      </c>
      <c r="C526" s="234">
        <v>0</v>
      </c>
      <c r="D526" s="234">
        <v>0</v>
      </c>
      <c r="E526" s="234">
        <v>0</v>
      </c>
      <c r="F526" s="234">
        <v>0</v>
      </c>
      <c r="G526" s="234">
        <v>0</v>
      </c>
      <c r="H526" s="234">
        <v>0</v>
      </c>
      <c r="I526" s="234">
        <v>0</v>
      </c>
      <c r="J526" s="234">
        <v>0.53900000000000003</v>
      </c>
      <c r="K526" s="234">
        <v>0</v>
      </c>
      <c r="L526" s="234">
        <v>0</v>
      </c>
      <c r="M526" s="234">
        <v>5.8970000000000002</v>
      </c>
      <c r="N526" s="234">
        <v>0</v>
      </c>
      <c r="O526" s="234">
        <v>0</v>
      </c>
      <c r="P526" s="234">
        <v>1.645</v>
      </c>
      <c r="Q526" s="234">
        <v>0</v>
      </c>
      <c r="R526" s="234">
        <v>0</v>
      </c>
      <c r="S526" s="234">
        <v>6.59</v>
      </c>
      <c r="T526" s="234">
        <v>0</v>
      </c>
      <c r="U526" s="234">
        <v>0</v>
      </c>
      <c r="V526" s="234">
        <v>0</v>
      </c>
      <c r="W526" s="234">
        <v>0.54400000000000004</v>
      </c>
      <c r="X526" s="234">
        <v>0</v>
      </c>
      <c r="Y526" s="234">
        <v>8.8409999999999993</v>
      </c>
      <c r="Z526" s="234">
        <v>0</v>
      </c>
      <c r="AA526" s="234">
        <v>0</v>
      </c>
      <c r="AB526" s="234">
        <v>0</v>
      </c>
      <c r="AC526" s="234">
        <v>0</v>
      </c>
      <c r="AD526" s="234">
        <v>0</v>
      </c>
      <c r="AE526" s="234">
        <v>0</v>
      </c>
      <c r="AF526" s="234">
        <v>6.9109999999999996</v>
      </c>
      <c r="AG526" s="234">
        <v>30.966999999999999</v>
      </c>
    </row>
    <row r="527" spans="1:33" x14ac:dyDescent="0.25">
      <c r="B527" s="233" t="s">
        <v>574</v>
      </c>
      <c r="C527" s="234">
        <v>0</v>
      </c>
      <c r="D527" s="234">
        <v>0</v>
      </c>
      <c r="E527" s="234">
        <v>0</v>
      </c>
      <c r="F527" s="234">
        <v>0.29799999999999999</v>
      </c>
      <c r="G527" s="234">
        <v>0</v>
      </c>
      <c r="H527" s="234">
        <v>0</v>
      </c>
      <c r="I527" s="234">
        <v>0</v>
      </c>
      <c r="J527" s="234">
        <v>0.39500000000000002</v>
      </c>
      <c r="K527" s="234">
        <v>0</v>
      </c>
      <c r="L527" s="234">
        <v>0</v>
      </c>
      <c r="M527" s="234">
        <v>13.307</v>
      </c>
      <c r="N527" s="234">
        <v>0</v>
      </c>
      <c r="O527" s="234">
        <v>0</v>
      </c>
      <c r="P527" s="234">
        <v>3.7109999999999999</v>
      </c>
      <c r="Q527" s="234">
        <v>0</v>
      </c>
      <c r="R527" s="234">
        <v>0</v>
      </c>
      <c r="S527" s="234">
        <v>10.808999999999999</v>
      </c>
      <c r="T527" s="234">
        <v>0</v>
      </c>
      <c r="U527" s="234">
        <v>0</v>
      </c>
      <c r="V527" s="234">
        <v>0</v>
      </c>
      <c r="W527" s="234">
        <v>0.85399999999999998</v>
      </c>
      <c r="X527" s="234">
        <v>0</v>
      </c>
      <c r="Y527" s="234">
        <v>0</v>
      </c>
      <c r="Z527" s="234">
        <v>0</v>
      </c>
      <c r="AA527" s="234">
        <v>0</v>
      </c>
      <c r="AB527" s="234">
        <v>0</v>
      </c>
      <c r="AC527" s="234">
        <v>0</v>
      </c>
      <c r="AD527" s="234">
        <v>0</v>
      </c>
      <c r="AE527" s="234">
        <v>0</v>
      </c>
      <c r="AF527" s="234">
        <v>9.6059999999999999</v>
      </c>
      <c r="AG527" s="234">
        <v>38.979999999999997</v>
      </c>
    </row>
    <row r="528" spans="1:33" x14ac:dyDescent="0.25">
      <c r="A528" s="230" t="s">
        <v>575</v>
      </c>
      <c r="B528" s="231"/>
      <c r="C528" s="232"/>
      <c r="D528" s="232"/>
      <c r="E528" s="232"/>
      <c r="F528" s="232"/>
      <c r="G528" s="232"/>
      <c r="H528" s="232"/>
      <c r="I528" s="232"/>
      <c r="J528" s="232"/>
      <c r="K528" s="232"/>
      <c r="L528" s="232"/>
      <c r="M528" s="232"/>
      <c r="N528" s="232"/>
      <c r="O528" s="232"/>
      <c r="P528" s="232"/>
      <c r="Q528" s="232"/>
      <c r="R528" s="232"/>
      <c r="S528" s="232"/>
      <c r="T528" s="232"/>
      <c r="U528" s="232"/>
      <c r="V528" s="232"/>
      <c r="W528" s="232"/>
      <c r="X528" s="232"/>
      <c r="Y528" s="232"/>
      <c r="Z528" s="232"/>
      <c r="AA528" s="232"/>
      <c r="AB528" s="232"/>
      <c r="AC528" s="232"/>
      <c r="AD528" s="232"/>
      <c r="AE528" s="232"/>
      <c r="AF528" s="232"/>
      <c r="AG528" s="232"/>
    </row>
    <row r="529" spans="1:33" x14ac:dyDescent="0.25">
      <c r="B529" s="233" t="s">
        <v>576</v>
      </c>
      <c r="C529" s="234">
        <v>0</v>
      </c>
      <c r="D529" s="234">
        <v>0</v>
      </c>
      <c r="E529" s="234">
        <v>0</v>
      </c>
      <c r="F529" s="234">
        <v>5.4669999999999996</v>
      </c>
      <c r="G529" s="234">
        <v>0</v>
      </c>
      <c r="H529" s="234">
        <v>0</v>
      </c>
      <c r="I529" s="234">
        <v>0</v>
      </c>
      <c r="J529" s="234">
        <v>1.7000000000000001E-2</v>
      </c>
      <c r="K529" s="234">
        <v>0</v>
      </c>
      <c r="L529" s="234">
        <v>0</v>
      </c>
      <c r="M529" s="234">
        <v>7.1840000000000002</v>
      </c>
      <c r="N529" s="234">
        <v>0</v>
      </c>
      <c r="O529" s="234">
        <v>0</v>
      </c>
      <c r="P529" s="234">
        <v>5.44</v>
      </c>
      <c r="Q529" s="234">
        <v>0</v>
      </c>
      <c r="R529" s="234">
        <v>6.3170000000000002</v>
      </c>
      <c r="S529" s="234">
        <v>17.952999999999999</v>
      </c>
      <c r="T529" s="234">
        <v>0</v>
      </c>
      <c r="U529" s="234">
        <v>0</v>
      </c>
      <c r="V529" s="234">
        <v>0</v>
      </c>
      <c r="W529" s="234">
        <v>0.68700000000000006</v>
      </c>
      <c r="X529" s="234">
        <v>0</v>
      </c>
      <c r="Y529" s="234">
        <v>0</v>
      </c>
      <c r="Z529" s="234">
        <v>0</v>
      </c>
      <c r="AA529" s="234">
        <v>0</v>
      </c>
      <c r="AB529" s="234">
        <v>0</v>
      </c>
      <c r="AC529" s="234">
        <v>0</v>
      </c>
      <c r="AD529" s="234">
        <v>0</v>
      </c>
      <c r="AE529" s="234">
        <v>0</v>
      </c>
      <c r="AF529" s="234">
        <v>5.7282400000000004</v>
      </c>
      <c r="AG529" s="234">
        <v>48.793239999999997</v>
      </c>
    </row>
    <row r="530" spans="1:33" x14ac:dyDescent="0.25">
      <c r="A530" s="230" t="s">
        <v>577</v>
      </c>
      <c r="B530" s="231"/>
      <c r="C530" s="232"/>
      <c r="D530" s="232"/>
      <c r="E530" s="232"/>
      <c r="F530" s="232"/>
      <c r="G530" s="232"/>
      <c r="H530" s="232"/>
      <c r="I530" s="232"/>
      <c r="J530" s="232"/>
      <c r="K530" s="232"/>
      <c r="L530" s="232"/>
      <c r="M530" s="232"/>
      <c r="N530" s="232"/>
      <c r="O530" s="232"/>
      <c r="P530" s="232"/>
      <c r="Q530" s="232"/>
      <c r="R530" s="232"/>
      <c r="S530" s="232"/>
      <c r="T530" s="232"/>
      <c r="U530" s="232"/>
      <c r="V530" s="232"/>
      <c r="W530" s="232"/>
      <c r="X530" s="232"/>
      <c r="Y530" s="232"/>
      <c r="Z530" s="232"/>
      <c r="AA530" s="232"/>
      <c r="AB530" s="232"/>
      <c r="AC530" s="232"/>
      <c r="AD530" s="232"/>
      <c r="AE530" s="232"/>
      <c r="AF530" s="232"/>
      <c r="AG530" s="232"/>
    </row>
    <row r="531" spans="1:33" x14ac:dyDescent="0.25">
      <c r="B531" s="233" t="s">
        <v>578</v>
      </c>
      <c r="C531" s="234">
        <v>0</v>
      </c>
      <c r="D531" s="234">
        <v>0</v>
      </c>
      <c r="E531" s="234">
        <v>0</v>
      </c>
      <c r="F531" s="234">
        <v>0</v>
      </c>
      <c r="G531" s="234">
        <v>0</v>
      </c>
      <c r="H531" s="234">
        <v>0</v>
      </c>
      <c r="I531" s="234">
        <v>0</v>
      </c>
      <c r="J531" s="234">
        <v>0.23899999999999999</v>
      </c>
      <c r="K531" s="234">
        <v>0</v>
      </c>
      <c r="L531" s="234">
        <v>0</v>
      </c>
      <c r="M531" s="234">
        <v>0</v>
      </c>
      <c r="N531" s="234">
        <v>0</v>
      </c>
      <c r="O531" s="234">
        <v>0</v>
      </c>
      <c r="P531" s="234">
        <v>0</v>
      </c>
      <c r="Q531" s="234">
        <v>0</v>
      </c>
      <c r="R531" s="234">
        <v>0</v>
      </c>
      <c r="S531" s="234">
        <v>0</v>
      </c>
      <c r="T531" s="234">
        <v>0</v>
      </c>
      <c r="U531" s="234">
        <v>0</v>
      </c>
      <c r="V531" s="234">
        <v>0</v>
      </c>
      <c r="W531" s="234">
        <v>0.505</v>
      </c>
      <c r="X531" s="234">
        <v>4.4930000000000003</v>
      </c>
      <c r="Y531" s="234">
        <v>0</v>
      </c>
      <c r="Z531" s="234">
        <v>0</v>
      </c>
      <c r="AA531" s="234">
        <v>0</v>
      </c>
      <c r="AB531" s="234">
        <v>0</v>
      </c>
      <c r="AC531" s="234">
        <v>0</v>
      </c>
      <c r="AD531" s="234">
        <v>0</v>
      </c>
      <c r="AE531" s="234">
        <v>0</v>
      </c>
      <c r="AF531" s="234">
        <v>0</v>
      </c>
      <c r="AG531" s="234">
        <v>5.2370000000000001</v>
      </c>
    </row>
    <row r="532" spans="1:33" x14ac:dyDescent="0.25">
      <c r="B532" s="233" t="s">
        <v>579</v>
      </c>
      <c r="C532" s="234">
        <v>0</v>
      </c>
      <c r="D532" s="234">
        <v>0</v>
      </c>
      <c r="E532" s="234">
        <v>0</v>
      </c>
      <c r="F532" s="234">
        <v>0</v>
      </c>
      <c r="G532" s="234">
        <v>2.4780000000000002</v>
      </c>
      <c r="H532" s="234">
        <v>5.62</v>
      </c>
      <c r="I532" s="234">
        <v>0</v>
      </c>
      <c r="J532" s="234">
        <v>0</v>
      </c>
      <c r="K532" s="234">
        <v>0</v>
      </c>
      <c r="L532" s="234">
        <v>0</v>
      </c>
      <c r="M532" s="234">
        <v>0</v>
      </c>
      <c r="N532" s="234">
        <v>0</v>
      </c>
      <c r="O532" s="234">
        <v>0</v>
      </c>
      <c r="P532" s="234">
        <v>0</v>
      </c>
      <c r="Q532" s="234">
        <v>123.803</v>
      </c>
      <c r="R532" s="234">
        <v>0</v>
      </c>
      <c r="S532" s="234">
        <v>43.506999999999998</v>
      </c>
      <c r="T532" s="234">
        <v>0</v>
      </c>
      <c r="U532" s="234">
        <v>7.3842100000000004</v>
      </c>
      <c r="V532" s="234">
        <v>0</v>
      </c>
      <c r="W532" s="234">
        <v>2.706</v>
      </c>
      <c r="X532" s="234">
        <v>0</v>
      </c>
      <c r="Y532" s="234">
        <v>0</v>
      </c>
      <c r="Z532" s="234">
        <v>0</v>
      </c>
      <c r="AA532" s="234">
        <v>0</v>
      </c>
      <c r="AB532" s="234">
        <v>0</v>
      </c>
      <c r="AC532" s="234">
        <v>0</v>
      </c>
      <c r="AD532" s="234">
        <v>0.81894699999999998</v>
      </c>
      <c r="AE532" s="234">
        <v>0</v>
      </c>
      <c r="AF532" s="234">
        <v>0</v>
      </c>
      <c r="AG532" s="234">
        <v>186.31715700000001</v>
      </c>
    </row>
    <row r="533" spans="1:33" x14ac:dyDescent="0.25">
      <c r="B533" s="233" t="s">
        <v>580</v>
      </c>
      <c r="C533" s="234">
        <v>0</v>
      </c>
      <c r="D533" s="234">
        <v>0</v>
      </c>
      <c r="E533" s="234">
        <v>0</v>
      </c>
      <c r="F533" s="234">
        <v>0</v>
      </c>
      <c r="G533" s="234">
        <v>0</v>
      </c>
      <c r="H533" s="234">
        <v>0</v>
      </c>
      <c r="I533" s="234">
        <v>0</v>
      </c>
      <c r="J533" s="234">
        <v>0.64700000000000002</v>
      </c>
      <c r="K533" s="234">
        <v>0</v>
      </c>
      <c r="L533" s="234">
        <v>0</v>
      </c>
      <c r="M533" s="234">
        <v>0</v>
      </c>
      <c r="N533" s="234">
        <v>0</v>
      </c>
      <c r="O533" s="234">
        <v>0</v>
      </c>
      <c r="P533" s="234">
        <v>0</v>
      </c>
      <c r="Q533" s="234">
        <v>0</v>
      </c>
      <c r="R533" s="234">
        <v>0</v>
      </c>
      <c r="S533" s="234">
        <v>0</v>
      </c>
      <c r="T533" s="234">
        <v>0</v>
      </c>
      <c r="U533" s="234">
        <v>0</v>
      </c>
      <c r="V533" s="234">
        <v>0</v>
      </c>
      <c r="W533" s="234">
        <v>8.0600000000000005E-2</v>
      </c>
      <c r="X533" s="234">
        <v>4.0819999999999999</v>
      </c>
      <c r="Y533" s="234">
        <v>0</v>
      </c>
      <c r="Z533" s="234">
        <v>0</v>
      </c>
      <c r="AA533" s="234">
        <v>0</v>
      </c>
      <c r="AB533" s="234">
        <v>0</v>
      </c>
      <c r="AC533" s="234">
        <v>0</v>
      </c>
      <c r="AD533" s="234">
        <v>0</v>
      </c>
      <c r="AE533" s="234">
        <v>0</v>
      </c>
      <c r="AF533" s="234">
        <v>0</v>
      </c>
      <c r="AG533" s="234">
        <v>4.8095999999999997</v>
      </c>
    </row>
    <row r="534" spans="1:33" x14ac:dyDescent="0.25">
      <c r="A534" s="230" t="s">
        <v>581</v>
      </c>
      <c r="B534" s="231"/>
      <c r="C534" s="232"/>
      <c r="D534" s="232"/>
      <c r="E534" s="232"/>
      <c r="F534" s="232"/>
      <c r="G534" s="232"/>
      <c r="H534" s="232"/>
      <c r="I534" s="232"/>
      <c r="J534" s="232"/>
      <c r="K534" s="232"/>
      <c r="L534" s="232"/>
      <c r="M534" s="232"/>
      <c r="N534" s="232"/>
      <c r="O534" s="232"/>
      <c r="P534" s="232"/>
      <c r="Q534" s="232"/>
      <c r="R534" s="232"/>
      <c r="S534" s="232"/>
      <c r="T534" s="232"/>
      <c r="U534" s="232"/>
      <c r="V534" s="232"/>
      <c r="W534" s="232"/>
      <c r="X534" s="232"/>
      <c r="Y534" s="232"/>
      <c r="Z534" s="232"/>
      <c r="AA534" s="232"/>
      <c r="AB534" s="232"/>
      <c r="AC534" s="232"/>
      <c r="AD534" s="232"/>
      <c r="AE534" s="232"/>
      <c r="AF534" s="232"/>
      <c r="AG534" s="232"/>
    </row>
    <row r="535" spans="1:33" x14ac:dyDescent="0.25">
      <c r="B535" s="233" t="s">
        <v>582</v>
      </c>
      <c r="C535" s="234">
        <v>0</v>
      </c>
      <c r="D535" s="234">
        <v>0</v>
      </c>
      <c r="E535" s="234">
        <v>0</v>
      </c>
      <c r="F535" s="234">
        <v>9.6</v>
      </c>
      <c r="G535" s="234">
        <v>0</v>
      </c>
      <c r="H535" s="234">
        <v>0</v>
      </c>
      <c r="I535" s="234">
        <v>0</v>
      </c>
      <c r="J535" s="234">
        <v>0.27</v>
      </c>
      <c r="K535" s="234">
        <v>0</v>
      </c>
      <c r="L535" s="234">
        <v>0</v>
      </c>
      <c r="M535" s="234">
        <v>0</v>
      </c>
      <c r="N535" s="234">
        <v>0</v>
      </c>
      <c r="O535" s="234">
        <v>0</v>
      </c>
      <c r="P535" s="234">
        <v>2.0329999999999999</v>
      </c>
      <c r="Q535" s="234">
        <v>0</v>
      </c>
      <c r="R535" s="234">
        <v>0</v>
      </c>
      <c r="S535" s="234">
        <v>4.585</v>
      </c>
      <c r="T535" s="234">
        <v>0</v>
      </c>
      <c r="U535" s="234">
        <v>0</v>
      </c>
      <c r="V535" s="234">
        <v>0</v>
      </c>
      <c r="W535" s="234">
        <v>0.48299999999999998</v>
      </c>
      <c r="X535" s="234">
        <v>0</v>
      </c>
      <c r="Y535" s="234">
        <v>2.35412</v>
      </c>
      <c r="Z535" s="234">
        <v>0</v>
      </c>
      <c r="AA535" s="234">
        <v>0</v>
      </c>
      <c r="AB535" s="234">
        <v>0</v>
      </c>
      <c r="AC535" s="234">
        <v>0</v>
      </c>
      <c r="AD535" s="234">
        <v>0</v>
      </c>
      <c r="AE535" s="234">
        <v>0</v>
      </c>
      <c r="AF535" s="234">
        <v>5</v>
      </c>
      <c r="AG535" s="234">
        <v>24.325119999999998</v>
      </c>
    </row>
    <row r="536" spans="1:33" x14ac:dyDescent="0.25">
      <c r="B536" s="233" t="s">
        <v>583</v>
      </c>
      <c r="C536" s="234">
        <v>0</v>
      </c>
      <c r="D536" s="234">
        <v>0</v>
      </c>
      <c r="E536" s="234">
        <v>0</v>
      </c>
      <c r="F536" s="234">
        <v>0</v>
      </c>
      <c r="G536" s="234">
        <v>0</v>
      </c>
      <c r="H536" s="234">
        <v>0</v>
      </c>
      <c r="I536" s="234">
        <v>0</v>
      </c>
      <c r="J536" s="234">
        <v>5.1999999999999998E-2</v>
      </c>
      <c r="K536" s="234">
        <v>0</v>
      </c>
      <c r="L536" s="234">
        <v>0</v>
      </c>
      <c r="M536" s="234">
        <v>0</v>
      </c>
      <c r="N536" s="234">
        <v>0</v>
      </c>
      <c r="O536" s="234">
        <v>0</v>
      </c>
      <c r="P536" s="234">
        <v>0</v>
      </c>
      <c r="Q536" s="234">
        <v>0</v>
      </c>
      <c r="R536" s="234">
        <v>0</v>
      </c>
      <c r="S536" s="234">
        <v>7.7229999999999999</v>
      </c>
      <c r="T536" s="234">
        <v>0</v>
      </c>
      <c r="U536" s="234">
        <v>0</v>
      </c>
      <c r="V536" s="234">
        <v>0</v>
      </c>
      <c r="W536" s="234">
        <v>0.106</v>
      </c>
      <c r="X536" s="234">
        <v>0</v>
      </c>
      <c r="Y536" s="234">
        <v>0</v>
      </c>
      <c r="Z536" s="234">
        <v>0</v>
      </c>
      <c r="AA536" s="234">
        <v>0</v>
      </c>
      <c r="AB536" s="234">
        <v>0</v>
      </c>
      <c r="AC536" s="234">
        <v>0</v>
      </c>
      <c r="AD536" s="234">
        <v>0</v>
      </c>
      <c r="AE536" s="234">
        <v>0</v>
      </c>
      <c r="AF536" s="234">
        <v>35.438800000000001</v>
      </c>
      <c r="AG536" s="234">
        <v>43.319800000000001</v>
      </c>
    </row>
    <row r="537" spans="1:33" x14ac:dyDescent="0.25">
      <c r="B537" s="233" t="s">
        <v>11</v>
      </c>
      <c r="C537" s="234">
        <v>0</v>
      </c>
      <c r="D537" s="234">
        <v>0</v>
      </c>
      <c r="E537" s="234">
        <v>0</v>
      </c>
      <c r="F537" s="234">
        <v>26.495999999999999</v>
      </c>
      <c r="G537" s="234">
        <v>0</v>
      </c>
      <c r="H537" s="234">
        <v>0</v>
      </c>
      <c r="I537" s="234">
        <v>1.4339999999999999</v>
      </c>
      <c r="J537" s="234">
        <v>3.4649999999999999</v>
      </c>
      <c r="K537" s="234">
        <v>0</v>
      </c>
      <c r="L537" s="234">
        <v>0</v>
      </c>
      <c r="M537" s="234">
        <v>0</v>
      </c>
      <c r="N537" s="234">
        <v>0</v>
      </c>
      <c r="O537" s="234">
        <v>0</v>
      </c>
      <c r="P537" s="234">
        <v>9.2330000000000005</v>
      </c>
      <c r="Q537" s="234">
        <v>0</v>
      </c>
      <c r="R537" s="234">
        <v>0</v>
      </c>
      <c r="S537" s="234">
        <v>26.085999999999999</v>
      </c>
      <c r="T537" s="234">
        <v>0</v>
      </c>
      <c r="U537" s="234">
        <v>0</v>
      </c>
      <c r="V537" s="234">
        <v>0</v>
      </c>
      <c r="W537" s="234">
        <v>3.8170000000000002</v>
      </c>
      <c r="X537" s="234">
        <v>0</v>
      </c>
      <c r="Y537" s="234">
        <v>0</v>
      </c>
      <c r="Z537" s="234">
        <v>0</v>
      </c>
      <c r="AA537" s="234">
        <v>0</v>
      </c>
      <c r="AB537" s="234">
        <v>0</v>
      </c>
      <c r="AC537" s="234">
        <v>0</v>
      </c>
      <c r="AD537" s="234">
        <v>0</v>
      </c>
      <c r="AE537" s="234">
        <v>0</v>
      </c>
      <c r="AF537" s="234">
        <v>65.274000000000001</v>
      </c>
      <c r="AG537" s="234">
        <v>135.80500000000001</v>
      </c>
    </row>
    <row r="538" spans="1:33" x14ac:dyDescent="0.25">
      <c r="B538" s="233" t="s">
        <v>584</v>
      </c>
      <c r="C538" s="234">
        <v>0</v>
      </c>
      <c r="D538" s="234">
        <v>0</v>
      </c>
      <c r="E538" s="234">
        <v>0</v>
      </c>
      <c r="F538" s="234">
        <v>0</v>
      </c>
      <c r="G538" s="234">
        <v>0</v>
      </c>
      <c r="H538" s="234">
        <v>0</v>
      </c>
      <c r="I538" s="234">
        <v>0</v>
      </c>
      <c r="J538" s="234">
        <v>5.0999999999999997E-2</v>
      </c>
      <c r="K538" s="234">
        <v>0</v>
      </c>
      <c r="L538" s="234">
        <v>0</v>
      </c>
      <c r="M538" s="234">
        <v>0</v>
      </c>
      <c r="N538" s="234">
        <v>0</v>
      </c>
      <c r="O538" s="234">
        <v>0</v>
      </c>
      <c r="P538" s="234">
        <v>0</v>
      </c>
      <c r="Q538" s="234">
        <v>0</v>
      </c>
      <c r="R538" s="234">
        <v>0</v>
      </c>
      <c r="S538" s="234">
        <v>0</v>
      </c>
      <c r="T538" s="234">
        <v>0</v>
      </c>
      <c r="U538" s="234">
        <v>0</v>
      </c>
      <c r="V538" s="234">
        <v>0</v>
      </c>
      <c r="W538" s="234">
        <v>4.3999999999999997E-2</v>
      </c>
      <c r="X538" s="234">
        <v>0</v>
      </c>
      <c r="Y538" s="234">
        <v>2.6850000000000001</v>
      </c>
      <c r="Z538" s="234">
        <v>0</v>
      </c>
      <c r="AA538" s="234">
        <v>0</v>
      </c>
      <c r="AB538" s="234">
        <v>0</v>
      </c>
      <c r="AC538" s="234">
        <v>0</v>
      </c>
      <c r="AD538" s="234">
        <v>0</v>
      </c>
      <c r="AE538" s="234">
        <v>0</v>
      </c>
      <c r="AF538" s="234">
        <v>0</v>
      </c>
      <c r="AG538" s="234">
        <v>2.7800000000000002</v>
      </c>
    </row>
    <row r="539" spans="1:33" x14ac:dyDescent="0.25">
      <c r="B539" s="233" t="s">
        <v>326</v>
      </c>
      <c r="C539" s="234">
        <v>0</v>
      </c>
      <c r="D539" s="234">
        <v>0</v>
      </c>
      <c r="E539" s="234">
        <v>0</v>
      </c>
      <c r="F539" s="234">
        <v>0</v>
      </c>
      <c r="G539" s="234">
        <v>0</v>
      </c>
      <c r="H539" s="234">
        <v>0</v>
      </c>
      <c r="I539" s="234">
        <v>0</v>
      </c>
      <c r="J539" s="234">
        <v>7.9000000000000001E-2</v>
      </c>
      <c r="K539" s="234">
        <v>0</v>
      </c>
      <c r="L539" s="234">
        <v>0</v>
      </c>
      <c r="M539" s="234">
        <v>0</v>
      </c>
      <c r="N539" s="234">
        <v>0</v>
      </c>
      <c r="O539" s="234">
        <v>0</v>
      </c>
      <c r="P539" s="234">
        <v>1.45</v>
      </c>
      <c r="Q539" s="234">
        <v>0</v>
      </c>
      <c r="R539" s="234">
        <v>0</v>
      </c>
      <c r="S539" s="234">
        <v>18.321999999999999</v>
      </c>
      <c r="T539" s="234">
        <v>0</v>
      </c>
      <c r="U539" s="234">
        <v>0</v>
      </c>
      <c r="V539" s="234">
        <v>0</v>
      </c>
      <c r="W539" s="234">
        <v>0.38700000000000001</v>
      </c>
      <c r="X539" s="234">
        <v>0</v>
      </c>
      <c r="Y539" s="234">
        <v>0</v>
      </c>
      <c r="Z539" s="234">
        <v>0</v>
      </c>
      <c r="AA539" s="234">
        <v>0</v>
      </c>
      <c r="AB539" s="234">
        <v>0</v>
      </c>
      <c r="AC539" s="234">
        <v>0</v>
      </c>
      <c r="AD539" s="234">
        <v>0</v>
      </c>
      <c r="AE539" s="234">
        <v>0</v>
      </c>
      <c r="AF539" s="234">
        <v>0</v>
      </c>
      <c r="AG539" s="234">
        <v>20.238</v>
      </c>
    </row>
    <row r="540" spans="1:33" x14ac:dyDescent="0.25">
      <c r="A540" s="230" t="s">
        <v>585</v>
      </c>
      <c r="B540" s="231"/>
      <c r="C540" s="232"/>
      <c r="D540" s="232"/>
      <c r="E540" s="232"/>
      <c r="F540" s="232"/>
      <c r="G540" s="232"/>
      <c r="H540" s="232"/>
      <c r="I540" s="232"/>
      <c r="J540" s="232"/>
      <c r="K540" s="232"/>
      <c r="L540" s="232"/>
      <c r="M540" s="232"/>
      <c r="N540" s="232"/>
      <c r="O540" s="232"/>
      <c r="P540" s="232"/>
      <c r="Q540" s="232"/>
      <c r="R540" s="232"/>
      <c r="S540" s="232"/>
      <c r="T540" s="232"/>
      <c r="U540" s="232"/>
      <c r="V540" s="232"/>
      <c r="W540" s="232"/>
      <c r="X540" s="232"/>
      <c r="Y540" s="232"/>
      <c r="Z540" s="232"/>
      <c r="AA540" s="232"/>
      <c r="AB540" s="232"/>
      <c r="AC540" s="232"/>
      <c r="AD540" s="232"/>
      <c r="AE540" s="232"/>
      <c r="AF540" s="232"/>
      <c r="AG540" s="232"/>
    </row>
    <row r="541" spans="1:33" x14ac:dyDescent="0.25">
      <c r="B541" s="233" t="s">
        <v>586</v>
      </c>
      <c r="C541" s="234">
        <v>0</v>
      </c>
      <c r="D541" s="234">
        <v>0</v>
      </c>
      <c r="E541" s="234">
        <v>0</v>
      </c>
      <c r="F541" s="234">
        <v>13.571999999999999</v>
      </c>
      <c r="G541" s="234">
        <v>0</v>
      </c>
      <c r="H541" s="234">
        <v>0</v>
      </c>
      <c r="I541" s="234">
        <v>0</v>
      </c>
      <c r="J541" s="234">
        <v>0.86</v>
      </c>
      <c r="K541" s="234">
        <v>0</v>
      </c>
      <c r="L541" s="234">
        <v>0</v>
      </c>
      <c r="M541" s="234">
        <v>0</v>
      </c>
      <c r="N541" s="234">
        <v>0</v>
      </c>
      <c r="O541" s="234">
        <v>0</v>
      </c>
      <c r="P541" s="234">
        <v>0</v>
      </c>
      <c r="Q541" s="234">
        <v>0</v>
      </c>
      <c r="R541" s="234">
        <v>0</v>
      </c>
      <c r="S541" s="234">
        <v>5.24</v>
      </c>
      <c r="T541" s="234">
        <v>0</v>
      </c>
      <c r="U541" s="234">
        <v>0</v>
      </c>
      <c r="V541" s="234">
        <v>0</v>
      </c>
      <c r="W541" s="234">
        <v>0.63</v>
      </c>
      <c r="X541" s="234">
        <v>0</v>
      </c>
      <c r="Y541" s="234">
        <v>0</v>
      </c>
      <c r="Z541" s="234">
        <v>0</v>
      </c>
      <c r="AA541" s="234">
        <v>0</v>
      </c>
      <c r="AB541" s="234">
        <v>0</v>
      </c>
      <c r="AC541" s="234">
        <v>0</v>
      </c>
      <c r="AD541" s="234">
        <v>0</v>
      </c>
      <c r="AE541" s="234">
        <v>0</v>
      </c>
      <c r="AF541" s="234">
        <v>0</v>
      </c>
      <c r="AG541" s="234">
        <v>20.301999999999996</v>
      </c>
    </row>
    <row r="542" spans="1:33" x14ac:dyDescent="0.25">
      <c r="B542" s="233" t="s">
        <v>587</v>
      </c>
      <c r="C542" s="234">
        <v>0</v>
      </c>
      <c r="D542" s="234">
        <v>0</v>
      </c>
      <c r="E542" s="234">
        <v>0</v>
      </c>
      <c r="F542" s="234">
        <v>0</v>
      </c>
      <c r="G542" s="234">
        <v>10.856199999999999</v>
      </c>
      <c r="H542" s="234">
        <v>0</v>
      </c>
      <c r="I542" s="234">
        <v>0</v>
      </c>
      <c r="J542" s="234">
        <v>0</v>
      </c>
      <c r="K542" s="234">
        <v>0</v>
      </c>
      <c r="L542" s="234">
        <v>0</v>
      </c>
      <c r="M542" s="234">
        <v>0</v>
      </c>
      <c r="N542" s="234">
        <v>0</v>
      </c>
      <c r="O542" s="234">
        <v>275.06</v>
      </c>
      <c r="P542" s="234">
        <v>9.6999999999999993</v>
      </c>
      <c r="Q542" s="234">
        <v>1.794</v>
      </c>
      <c r="R542" s="234">
        <v>0</v>
      </c>
      <c r="S542" s="234">
        <v>3.2985199999999999</v>
      </c>
      <c r="T542" s="234">
        <v>0</v>
      </c>
      <c r="U542" s="234">
        <v>0</v>
      </c>
      <c r="V542" s="234">
        <v>0</v>
      </c>
      <c r="W542" s="234">
        <v>22.896999999999998</v>
      </c>
      <c r="X542" s="234">
        <v>202.554</v>
      </c>
      <c r="Y542" s="234">
        <v>0</v>
      </c>
      <c r="Z542" s="234">
        <v>0</v>
      </c>
      <c r="AA542" s="234">
        <v>0</v>
      </c>
      <c r="AB542" s="234">
        <v>0</v>
      </c>
      <c r="AC542" s="234">
        <v>0</v>
      </c>
      <c r="AD542" s="234">
        <v>0</v>
      </c>
      <c r="AE542" s="234">
        <v>0</v>
      </c>
      <c r="AF542" s="234">
        <v>0</v>
      </c>
      <c r="AG542" s="234">
        <v>526.15971999999999</v>
      </c>
    </row>
    <row r="543" spans="1:33" x14ac:dyDescent="0.25">
      <c r="B543" s="233" t="s">
        <v>588</v>
      </c>
      <c r="C543" s="234">
        <v>0</v>
      </c>
      <c r="D543" s="234">
        <v>0</v>
      </c>
      <c r="E543" s="234">
        <v>0</v>
      </c>
      <c r="F543" s="234">
        <v>0</v>
      </c>
      <c r="G543" s="234">
        <v>11.6</v>
      </c>
      <c r="H543" s="234">
        <v>10.1</v>
      </c>
      <c r="I543" s="234">
        <v>0</v>
      </c>
      <c r="J543" s="234">
        <v>0</v>
      </c>
      <c r="K543" s="234">
        <v>0</v>
      </c>
      <c r="L543" s="234">
        <v>0</v>
      </c>
      <c r="M543" s="234">
        <v>0</v>
      </c>
      <c r="N543" s="234">
        <v>0</v>
      </c>
      <c r="O543" s="234">
        <v>0</v>
      </c>
      <c r="P543" s="234">
        <v>6.7</v>
      </c>
      <c r="Q543" s="234">
        <v>0</v>
      </c>
      <c r="R543" s="234">
        <v>0</v>
      </c>
      <c r="S543" s="234">
        <v>42.1</v>
      </c>
      <c r="T543" s="234">
        <v>0</v>
      </c>
      <c r="U543" s="234">
        <v>0</v>
      </c>
      <c r="V543" s="234">
        <v>0</v>
      </c>
      <c r="W543" s="234">
        <v>1.6</v>
      </c>
      <c r="X543" s="234">
        <v>0</v>
      </c>
      <c r="Y543" s="234">
        <v>2.9</v>
      </c>
      <c r="Z543" s="234">
        <v>0</v>
      </c>
      <c r="AA543" s="234">
        <v>0</v>
      </c>
      <c r="AB543" s="234">
        <v>0</v>
      </c>
      <c r="AC543" s="234">
        <v>0</v>
      </c>
      <c r="AD543" s="234">
        <v>0</v>
      </c>
      <c r="AE543" s="234">
        <v>1.9</v>
      </c>
      <c r="AF543" s="234">
        <v>0</v>
      </c>
      <c r="AG543" s="234">
        <v>76.900000000000006</v>
      </c>
    </row>
    <row r="544" spans="1:33" x14ac:dyDescent="0.25">
      <c r="B544" s="233" t="s">
        <v>1106</v>
      </c>
      <c r="C544" s="234">
        <v>0</v>
      </c>
      <c r="D544" s="234">
        <v>0</v>
      </c>
      <c r="E544" s="234">
        <v>0</v>
      </c>
      <c r="F544" s="234">
        <v>11.37</v>
      </c>
      <c r="G544" s="234">
        <v>0</v>
      </c>
      <c r="H544" s="234">
        <v>0</v>
      </c>
      <c r="I544" s="234">
        <v>0</v>
      </c>
      <c r="J544" s="234">
        <v>0.73</v>
      </c>
      <c r="K544" s="234">
        <v>0</v>
      </c>
      <c r="L544" s="234">
        <v>0</v>
      </c>
      <c r="M544" s="234">
        <v>55.93</v>
      </c>
      <c r="N544" s="234">
        <v>0</v>
      </c>
      <c r="O544" s="234">
        <v>0</v>
      </c>
      <c r="P544" s="234">
        <v>0</v>
      </c>
      <c r="Q544" s="234">
        <v>0</v>
      </c>
      <c r="R544" s="234">
        <v>0</v>
      </c>
      <c r="S544" s="234">
        <v>9.4600000000000009</v>
      </c>
      <c r="T544" s="234">
        <v>0</v>
      </c>
      <c r="U544" s="234">
        <v>0</v>
      </c>
      <c r="V544" s="234">
        <v>0</v>
      </c>
      <c r="W544" s="234">
        <v>2.1</v>
      </c>
      <c r="X544" s="234">
        <v>0</v>
      </c>
      <c r="Y544" s="234">
        <v>0</v>
      </c>
      <c r="Z544" s="234">
        <v>0</v>
      </c>
      <c r="AA544" s="234">
        <v>0</v>
      </c>
      <c r="AB544" s="234">
        <v>0</v>
      </c>
      <c r="AC544" s="234">
        <v>0</v>
      </c>
      <c r="AD544" s="234">
        <v>0</v>
      </c>
      <c r="AE544" s="234">
        <v>0</v>
      </c>
      <c r="AF544" s="234">
        <v>0</v>
      </c>
      <c r="AG544" s="234">
        <v>79.59</v>
      </c>
    </row>
    <row r="545" spans="1:33" x14ac:dyDescent="0.25">
      <c r="B545" s="233" t="s">
        <v>590</v>
      </c>
      <c r="C545" s="234">
        <v>0</v>
      </c>
      <c r="D545" s="234">
        <v>0</v>
      </c>
      <c r="E545" s="234">
        <v>0</v>
      </c>
      <c r="F545" s="234">
        <v>42.005000000000003</v>
      </c>
      <c r="G545" s="234">
        <v>0</v>
      </c>
      <c r="H545" s="234">
        <v>0</v>
      </c>
      <c r="I545" s="234">
        <v>0</v>
      </c>
      <c r="J545" s="234">
        <v>0.46</v>
      </c>
      <c r="K545" s="234">
        <v>0</v>
      </c>
      <c r="L545" s="234">
        <v>3.22</v>
      </c>
      <c r="M545" s="234">
        <v>65.992400000000004</v>
      </c>
      <c r="N545" s="234">
        <v>0</v>
      </c>
      <c r="O545" s="234">
        <v>0</v>
      </c>
      <c r="P545" s="234">
        <v>35.505000000000003</v>
      </c>
      <c r="Q545" s="234">
        <v>0</v>
      </c>
      <c r="R545" s="234">
        <v>20.073899999999998</v>
      </c>
      <c r="S545" s="234">
        <v>6.3079999999999998</v>
      </c>
      <c r="T545" s="234">
        <v>0</v>
      </c>
      <c r="U545" s="234">
        <v>0</v>
      </c>
      <c r="V545" s="234">
        <v>0</v>
      </c>
      <c r="W545" s="234">
        <v>6.6192399999999996</v>
      </c>
      <c r="X545" s="234">
        <v>0</v>
      </c>
      <c r="Y545" s="234">
        <v>0</v>
      </c>
      <c r="Z545" s="234">
        <v>0</v>
      </c>
      <c r="AA545" s="234">
        <v>0</v>
      </c>
      <c r="AB545" s="234">
        <v>0</v>
      </c>
      <c r="AC545" s="234">
        <v>0</v>
      </c>
      <c r="AD545" s="234">
        <v>0</v>
      </c>
      <c r="AE545" s="234">
        <v>0</v>
      </c>
      <c r="AF545" s="234">
        <v>0</v>
      </c>
      <c r="AG545" s="234">
        <v>180.18353999999999</v>
      </c>
    </row>
    <row r="546" spans="1:33" x14ac:dyDescent="0.25">
      <c r="B546" s="233" t="s">
        <v>591</v>
      </c>
      <c r="C546" s="234">
        <v>0</v>
      </c>
      <c r="D546" s="234">
        <v>1.7177800000000001</v>
      </c>
      <c r="E546" s="234">
        <v>0</v>
      </c>
      <c r="F546" s="234">
        <v>0</v>
      </c>
      <c r="G546" s="234">
        <v>0</v>
      </c>
      <c r="H546" s="234">
        <v>2.2909999999999999</v>
      </c>
      <c r="I546" s="234">
        <v>0.35899999999999999</v>
      </c>
      <c r="J546" s="234">
        <v>0</v>
      </c>
      <c r="K546" s="234">
        <v>2.71916</v>
      </c>
      <c r="L546" s="234">
        <v>0</v>
      </c>
      <c r="M546" s="234">
        <v>31.430199999999999</v>
      </c>
      <c r="N546" s="234">
        <v>0</v>
      </c>
      <c r="O546" s="234">
        <v>189.00800000000001</v>
      </c>
      <c r="P546" s="234">
        <v>56.88</v>
      </c>
      <c r="Q546" s="234">
        <v>0</v>
      </c>
      <c r="R546" s="234">
        <v>0</v>
      </c>
      <c r="S546" s="234">
        <v>0</v>
      </c>
      <c r="T546" s="234">
        <v>0</v>
      </c>
      <c r="U546" s="234">
        <v>0</v>
      </c>
      <c r="V546" s="234">
        <v>0</v>
      </c>
      <c r="W546" s="234">
        <v>11.2386</v>
      </c>
      <c r="X546" s="234">
        <v>0</v>
      </c>
      <c r="Y546" s="234">
        <v>0</v>
      </c>
      <c r="Z546" s="234">
        <v>0</v>
      </c>
      <c r="AA546" s="234">
        <v>0</v>
      </c>
      <c r="AB546" s="234">
        <v>0</v>
      </c>
      <c r="AC546" s="234">
        <v>0</v>
      </c>
      <c r="AD546" s="234">
        <v>0</v>
      </c>
      <c r="AE546" s="234">
        <v>0</v>
      </c>
      <c r="AF546" s="234">
        <v>0</v>
      </c>
      <c r="AG546" s="234">
        <v>295.64374000000004</v>
      </c>
    </row>
    <row r="547" spans="1:33" x14ac:dyDescent="0.25">
      <c r="B547" s="233" t="s">
        <v>592</v>
      </c>
      <c r="C547" s="234">
        <v>0</v>
      </c>
      <c r="D547" s="234">
        <v>0</v>
      </c>
      <c r="E547" s="234">
        <v>0</v>
      </c>
      <c r="F547" s="234">
        <v>0</v>
      </c>
      <c r="G547" s="234">
        <v>28.94</v>
      </c>
      <c r="H547" s="234">
        <v>0</v>
      </c>
      <c r="I547" s="234">
        <v>0</v>
      </c>
      <c r="J547" s="234">
        <v>0</v>
      </c>
      <c r="K547" s="234">
        <v>0</v>
      </c>
      <c r="L547" s="234">
        <v>0</v>
      </c>
      <c r="M547" s="234">
        <v>0</v>
      </c>
      <c r="N547" s="234">
        <v>0</v>
      </c>
      <c r="O547" s="234">
        <v>0</v>
      </c>
      <c r="P547" s="234">
        <v>0</v>
      </c>
      <c r="Q547" s="234">
        <v>0</v>
      </c>
      <c r="R547" s="234">
        <v>0</v>
      </c>
      <c r="S547" s="234">
        <v>0</v>
      </c>
      <c r="T547" s="234">
        <v>0</v>
      </c>
      <c r="U547" s="234">
        <v>0</v>
      </c>
      <c r="V547" s="234">
        <v>0</v>
      </c>
      <c r="W547" s="234">
        <v>0.50900000000000001</v>
      </c>
      <c r="X547" s="234">
        <v>0</v>
      </c>
      <c r="Y547" s="234">
        <v>0</v>
      </c>
      <c r="Z547" s="234">
        <v>0</v>
      </c>
      <c r="AA547" s="234">
        <v>0</v>
      </c>
      <c r="AB547" s="234">
        <v>0</v>
      </c>
      <c r="AC547" s="234">
        <v>0</v>
      </c>
      <c r="AD547" s="234">
        <v>0</v>
      </c>
      <c r="AE547" s="234">
        <v>0</v>
      </c>
      <c r="AF547" s="234">
        <v>0</v>
      </c>
      <c r="AG547" s="234">
        <v>29.449000000000002</v>
      </c>
    </row>
    <row r="548" spans="1:33" x14ac:dyDescent="0.25">
      <c r="B548" s="233" t="s">
        <v>593</v>
      </c>
      <c r="C548" s="234">
        <v>0</v>
      </c>
      <c r="D548" s="234">
        <v>0</v>
      </c>
      <c r="E548" s="234">
        <v>0</v>
      </c>
      <c r="F548" s="234">
        <v>0</v>
      </c>
      <c r="G548" s="234">
        <v>0</v>
      </c>
      <c r="H548" s="234">
        <v>0</v>
      </c>
      <c r="I548" s="234">
        <v>0</v>
      </c>
      <c r="J548" s="234">
        <v>0.01</v>
      </c>
      <c r="K548" s="234">
        <v>0</v>
      </c>
      <c r="L548" s="234">
        <v>0</v>
      </c>
      <c r="M548" s="234">
        <v>0</v>
      </c>
      <c r="N548" s="234">
        <v>0</v>
      </c>
      <c r="O548" s="234">
        <v>0</v>
      </c>
      <c r="P548" s="234">
        <v>0</v>
      </c>
      <c r="Q548" s="234">
        <v>0</v>
      </c>
      <c r="R548" s="234">
        <v>0</v>
      </c>
      <c r="S548" s="234">
        <v>0</v>
      </c>
      <c r="T548" s="234">
        <v>0</v>
      </c>
      <c r="U548" s="234">
        <v>0</v>
      </c>
      <c r="V548" s="234">
        <v>0</v>
      </c>
      <c r="W548" s="234">
        <v>0.2</v>
      </c>
      <c r="X548" s="234">
        <v>0</v>
      </c>
      <c r="Y548" s="234">
        <v>20.9</v>
      </c>
      <c r="Z548" s="234">
        <v>0</v>
      </c>
      <c r="AA548" s="234">
        <v>0</v>
      </c>
      <c r="AB548" s="234">
        <v>0</v>
      </c>
      <c r="AC548" s="234">
        <v>0</v>
      </c>
      <c r="AD548" s="234">
        <v>0</v>
      </c>
      <c r="AE548" s="234">
        <v>0</v>
      </c>
      <c r="AF548" s="234">
        <v>0</v>
      </c>
      <c r="AG548" s="234">
        <v>21.11</v>
      </c>
    </row>
    <row r="549" spans="1:33" x14ac:dyDescent="0.25">
      <c r="B549" s="233" t="s">
        <v>594</v>
      </c>
      <c r="C549" s="234">
        <v>0</v>
      </c>
      <c r="D549" s="234">
        <v>1057.5899999999999</v>
      </c>
      <c r="E549" s="234">
        <v>0</v>
      </c>
      <c r="F549" s="234">
        <v>0</v>
      </c>
      <c r="G549" s="234">
        <v>0</v>
      </c>
      <c r="H549" s="234">
        <v>0</v>
      </c>
      <c r="I549" s="234">
        <v>82.1</v>
      </c>
      <c r="J549" s="234">
        <v>16.9268</v>
      </c>
      <c r="K549" s="234">
        <v>0</v>
      </c>
      <c r="L549" s="234">
        <v>15.249499999999999</v>
      </c>
      <c r="M549" s="234">
        <v>0</v>
      </c>
      <c r="N549" s="234">
        <v>0</v>
      </c>
      <c r="O549" s="234">
        <v>0</v>
      </c>
      <c r="P549" s="234">
        <v>145.9</v>
      </c>
      <c r="Q549" s="234">
        <v>0</v>
      </c>
      <c r="R549" s="234">
        <v>0</v>
      </c>
      <c r="S549" s="234">
        <v>0</v>
      </c>
      <c r="T549" s="234">
        <v>0</v>
      </c>
      <c r="U549" s="234">
        <v>0</v>
      </c>
      <c r="V549" s="234">
        <v>293.50700000000001</v>
      </c>
      <c r="W549" s="234">
        <v>70.713899999999995</v>
      </c>
      <c r="X549" s="234">
        <v>0</v>
      </c>
      <c r="Y549" s="234">
        <v>97.889099999999999</v>
      </c>
      <c r="Z549" s="234">
        <v>0</v>
      </c>
      <c r="AA549" s="234">
        <v>23.9</v>
      </c>
      <c r="AB549" s="234">
        <v>85.5</v>
      </c>
      <c r="AC549" s="234">
        <v>0</v>
      </c>
      <c r="AD549" s="234">
        <v>0</v>
      </c>
      <c r="AE549" s="234">
        <v>0</v>
      </c>
      <c r="AF549" s="234">
        <v>4.4328100000000002E-2</v>
      </c>
      <c r="AG549" s="234">
        <v>1889.3206281</v>
      </c>
    </row>
    <row r="550" spans="1:33" x14ac:dyDescent="0.25">
      <c r="B550" s="233" t="s">
        <v>595</v>
      </c>
      <c r="C550" s="234">
        <v>0</v>
      </c>
      <c r="D550" s="234">
        <v>0</v>
      </c>
      <c r="E550" s="234">
        <v>0</v>
      </c>
      <c r="F550" s="234">
        <v>0</v>
      </c>
      <c r="G550" s="234">
        <v>26</v>
      </c>
      <c r="H550" s="234">
        <v>0</v>
      </c>
      <c r="I550" s="234">
        <v>0</v>
      </c>
      <c r="J550" s="234">
        <v>0.3</v>
      </c>
      <c r="K550" s="234">
        <v>0</v>
      </c>
      <c r="L550" s="234">
        <v>0</v>
      </c>
      <c r="M550" s="234">
        <v>0</v>
      </c>
      <c r="N550" s="234">
        <v>0</v>
      </c>
      <c r="O550" s="234">
        <v>0</v>
      </c>
      <c r="P550" s="234">
        <v>0</v>
      </c>
      <c r="Q550" s="234">
        <v>127.7</v>
      </c>
      <c r="R550" s="234">
        <v>0</v>
      </c>
      <c r="S550" s="234">
        <v>0</v>
      </c>
      <c r="T550" s="234">
        <v>0</v>
      </c>
      <c r="U550" s="234">
        <v>0</v>
      </c>
      <c r="V550" s="234">
        <v>0</v>
      </c>
      <c r="W550" s="234">
        <v>1.1000000000000001</v>
      </c>
      <c r="X550" s="234">
        <v>0</v>
      </c>
      <c r="Y550" s="234">
        <v>0</v>
      </c>
      <c r="Z550" s="234">
        <v>0</v>
      </c>
      <c r="AA550" s="234">
        <v>0</v>
      </c>
      <c r="AB550" s="234">
        <v>0</v>
      </c>
      <c r="AC550" s="234">
        <v>0</v>
      </c>
      <c r="AD550" s="234">
        <v>0</v>
      </c>
      <c r="AE550" s="234">
        <v>0</v>
      </c>
      <c r="AF550" s="234">
        <v>0</v>
      </c>
      <c r="AG550" s="234">
        <v>155.1</v>
      </c>
    </row>
    <row r="551" spans="1:33" x14ac:dyDescent="0.25">
      <c r="A551" s="230" t="s">
        <v>596</v>
      </c>
      <c r="B551" s="231"/>
      <c r="C551" s="232"/>
      <c r="D551" s="232"/>
      <c r="E551" s="232"/>
      <c r="F551" s="232"/>
      <c r="G551" s="232"/>
      <c r="H551" s="232"/>
      <c r="I551" s="232"/>
      <c r="J551" s="232"/>
      <c r="K551" s="232"/>
      <c r="L551" s="232"/>
      <c r="M551" s="232"/>
      <c r="N551" s="232"/>
      <c r="O551" s="232"/>
      <c r="P551" s="232"/>
      <c r="Q551" s="232"/>
      <c r="R551" s="232"/>
      <c r="S551" s="232"/>
      <c r="T551" s="232"/>
      <c r="U551" s="232"/>
      <c r="V551" s="232"/>
      <c r="W551" s="232"/>
      <c r="X551" s="232"/>
      <c r="Y551" s="232"/>
      <c r="Z551" s="232"/>
      <c r="AA551" s="232"/>
      <c r="AB551" s="232"/>
      <c r="AC551" s="232"/>
      <c r="AD551" s="232"/>
      <c r="AE551" s="232"/>
      <c r="AF551" s="232"/>
      <c r="AG551" s="232"/>
    </row>
    <row r="552" spans="1:33" x14ac:dyDescent="0.25">
      <c r="B552" s="233" t="s">
        <v>597</v>
      </c>
      <c r="C552" s="234">
        <v>0</v>
      </c>
      <c r="D552" s="234">
        <v>0</v>
      </c>
      <c r="E552" s="234">
        <v>0</v>
      </c>
      <c r="F552" s="234">
        <v>0</v>
      </c>
      <c r="G552" s="234">
        <v>0</v>
      </c>
      <c r="H552" s="234">
        <v>0</v>
      </c>
      <c r="I552" s="234">
        <v>0</v>
      </c>
      <c r="J552" s="234">
        <v>0.73</v>
      </c>
      <c r="K552" s="234">
        <v>0</v>
      </c>
      <c r="L552" s="234">
        <v>0</v>
      </c>
      <c r="M552" s="234">
        <v>0</v>
      </c>
      <c r="N552" s="234">
        <v>0</v>
      </c>
      <c r="O552" s="234">
        <v>0</v>
      </c>
      <c r="P552" s="234">
        <v>0</v>
      </c>
      <c r="Q552" s="234">
        <v>0</v>
      </c>
      <c r="R552" s="234">
        <v>0</v>
      </c>
      <c r="S552" s="234">
        <v>0</v>
      </c>
      <c r="T552" s="234">
        <v>0</v>
      </c>
      <c r="U552" s="234">
        <v>0</v>
      </c>
      <c r="V552" s="234">
        <v>0</v>
      </c>
      <c r="W552" s="234">
        <v>0.1</v>
      </c>
      <c r="X552" s="234">
        <v>0</v>
      </c>
      <c r="Y552" s="234">
        <v>6.38</v>
      </c>
      <c r="Z552" s="234">
        <v>0</v>
      </c>
      <c r="AA552" s="234">
        <v>0</v>
      </c>
      <c r="AB552" s="234">
        <v>0</v>
      </c>
      <c r="AC552" s="234">
        <v>0</v>
      </c>
      <c r="AD552" s="234">
        <v>0</v>
      </c>
      <c r="AE552" s="234">
        <v>0</v>
      </c>
      <c r="AF552" s="234">
        <v>0</v>
      </c>
      <c r="AG552" s="234">
        <v>7.21</v>
      </c>
    </row>
    <row r="553" spans="1:33" x14ac:dyDescent="0.25">
      <c r="B553" s="233" t="s">
        <v>1105</v>
      </c>
      <c r="C553" s="234">
        <v>0</v>
      </c>
      <c r="D553" s="234">
        <v>0</v>
      </c>
      <c r="E553" s="234">
        <v>0</v>
      </c>
      <c r="F553" s="234">
        <v>0</v>
      </c>
      <c r="G553" s="234">
        <v>0</v>
      </c>
      <c r="H553" s="234">
        <v>0</v>
      </c>
      <c r="I553" s="234">
        <v>0</v>
      </c>
      <c r="J553" s="234">
        <v>0</v>
      </c>
      <c r="K553" s="234">
        <v>0</v>
      </c>
      <c r="L553" s="234">
        <v>0</v>
      </c>
      <c r="M553" s="234">
        <v>0</v>
      </c>
      <c r="N553" s="234">
        <v>0</v>
      </c>
      <c r="O553" s="234">
        <v>0</v>
      </c>
      <c r="P553" s="234">
        <v>0</v>
      </c>
      <c r="Q553" s="234">
        <v>0</v>
      </c>
      <c r="R553" s="234">
        <v>0</v>
      </c>
      <c r="S553" s="234">
        <v>0</v>
      </c>
      <c r="T553" s="234">
        <v>0</v>
      </c>
      <c r="U553" s="234">
        <v>0</v>
      </c>
      <c r="V553" s="234">
        <v>0</v>
      </c>
      <c r="W553" s="234">
        <v>0.1239</v>
      </c>
      <c r="X553" s="234">
        <v>0</v>
      </c>
      <c r="Y553" s="234">
        <v>0.65</v>
      </c>
      <c r="Z553" s="234">
        <v>0</v>
      </c>
      <c r="AA553" s="234">
        <v>0</v>
      </c>
      <c r="AB553" s="234">
        <v>0</v>
      </c>
      <c r="AC553" s="234">
        <v>0</v>
      </c>
      <c r="AD553" s="234">
        <v>0</v>
      </c>
      <c r="AE553" s="234">
        <v>0</v>
      </c>
      <c r="AF553" s="234">
        <v>0</v>
      </c>
      <c r="AG553" s="234">
        <v>0.77390000000000003</v>
      </c>
    </row>
    <row r="554" spans="1:33" x14ac:dyDescent="0.25">
      <c r="A554" s="230" t="s">
        <v>598</v>
      </c>
      <c r="B554" s="231"/>
      <c r="C554" s="232"/>
      <c r="D554" s="232"/>
      <c r="E554" s="232"/>
      <c r="F554" s="232"/>
      <c r="G554" s="232"/>
      <c r="H554" s="232"/>
      <c r="I554" s="232"/>
      <c r="J554" s="232"/>
      <c r="K554" s="232"/>
      <c r="L554" s="232"/>
      <c r="M554" s="232"/>
      <c r="N554" s="232"/>
      <c r="O554" s="232"/>
      <c r="P554" s="232"/>
      <c r="Q554" s="232"/>
      <c r="R554" s="232"/>
      <c r="S554" s="232"/>
      <c r="T554" s="232"/>
      <c r="U554" s="232"/>
      <c r="V554" s="232"/>
      <c r="W554" s="232"/>
      <c r="X554" s="232"/>
      <c r="Y554" s="232"/>
      <c r="Z554" s="232"/>
      <c r="AA554" s="232"/>
      <c r="AB554" s="232"/>
      <c r="AC554" s="232"/>
      <c r="AD554" s="232"/>
      <c r="AE554" s="232"/>
      <c r="AF554" s="232"/>
      <c r="AG554" s="232"/>
    </row>
    <row r="555" spans="1:33" x14ac:dyDescent="0.25">
      <c r="B555" s="233" t="s">
        <v>599</v>
      </c>
      <c r="C555" s="234">
        <v>0</v>
      </c>
      <c r="D555" s="234">
        <v>0</v>
      </c>
      <c r="E555" s="234">
        <v>0</v>
      </c>
      <c r="F555" s="234">
        <v>0</v>
      </c>
      <c r="G555" s="234">
        <v>0</v>
      </c>
      <c r="H555" s="234">
        <v>0</v>
      </c>
      <c r="I555" s="234">
        <v>0</v>
      </c>
      <c r="J555" s="234">
        <v>0</v>
      </c>
      <c r="K555" s="234">
        <v>0</v>
      </c>
      <c r="L555" s="234">
        <v>0</v>
      </c>
      <c r="M555" s="234">
        <v>0</v>
      </c>
      <c r="N555" s="234">
        <v>0</v>
      </c>
      <c r="O555" s="234">
        <v>0</v>
      </c>
      <c r="P555" s="234">
        <v>0</v>
      </c>
      <c r="Q555" s="234">
        <v>0</v>
      </c>
      <c r="R555" s="234">
        <v>0</v>
      </c>
      <c r="S555" s="234">
        <v>0</v>
      </c>
      <c r="T555" s="234">
        <v>0</v>
      </c>
      <c r="U555" s="234">
        <v>0</v>
      </c>
      <c r="V555" s="234">
        <v>0</v>
      </c>
      <c r="W555" s="234">
        <v>0.14223</v>
      </c>
      <c r="X555" s="234">
        <v>0</v>
      </c>
      <c r="Y555" s="234">
        <v>0</v>
      </c>
      <c r="Z555" s="234">
        <v>0</v>
      </c>
      <c r="AA555" s="234">
        <v>0</v>
      </c>
      <c r="AB555" s="234">
        <v>0</v>
      </c>
      <c r="AC555" s="234">
        <v>0</v>
      </c>
      <c r="AD555" s="234">
        <v>0</v>
      </c>
      <c r="AE555" s="234">
        <v>0</v>
      </c>
      <c r="AF555" s="234">
        <v>6.5976999999999997</v>
      </c>
      <c r="AG555" s="234">
        <v>6.7399299999999993</v>
      </c>
    </row>
    <row r="556" spans="1:33" x14ac:dyDescent="0.25">
      <c r="B556" s="233" t="s">
        <v>600</v>
      </c>
      <c r="C556" s="234">
        <v>0</v>
      </c>
      <c r="D556" s="234">
        <v>0</v>
      </c>
      <c r="E556" s="234">
        <v>0</v>
      </c>
      <c r="F556" s="234">
        <v>0</v>
      </c>
      <c r="G556" s="234">
        <v>0.55000000000000004</v>
      </c>
      <c r="H556" s="234">
        <v>0</v>
      </c>
      <c r="I556" s="234">
        <v>0</v>
      </c>
      <c r="J556" s="234">
        <v>0</v>
      </c>
      <c r="K556" s="234">
        <v>0</v>
      </c>
      <c r="L556" s="234">
        <v>0</v>
      </c>
      <c r="M556" s="234">
        <v>0</v>
      </c>
      <c r="N556" s="234">
        <v>0</v>
      </c>
      <c r="O556" s="234">
        <v>0</v>
      </c>
      <c r="P556" s="234">
        <v>0</v>
      </c>
      <c r="Q556" s="234">
        <v>0</v>
      </c>
      <c r="R556" s="234">
        <v>0</v>
      </c>
      <c r="S556" s="234">
        <v>0.55000000000000004</v>
      </c>
      <c r="T556" s="234">
        <v>0</v>
      </c>
      <c r="U556" s="234">
        <v>0</v>
      </c>
      <c r="V556" s="234">
        <v>0</v>
      </c>
      <c r="W556" s="234">
        <v>0.108</v>
      </c>
      <c r="X556" s="234">
        <v>0</v>
      </c>
      <c r="Y556" s="234">
        <v>0</v>
      </c>
      <c r="Z556" s="234">
        <v>0</v>
      </c>
      <c r="AA556" s="234">
        <v>0</v>
      </c>
      <c r="AB556" s="234">
        <v>0</v>
      </c>
      <c r="AC556" s="234">
        <v>0</v>
      </c>
      <c r="AD556" s="234">
        <v>0</v>
      </c>
      <c r="AE556" s="234">
        <v>0</v>
      </c>
      <c r="AF556" s="234">
        <v>4.9800000000000004</v>
      </c>
      <c r="AG556" s="234">
        <v>6.1880000000000006</v>
      </c>
    </row>
    <row r="557" spans="1:33" x14ac:dyDescent="0.25">
      <c r="B557" s="233" t="s">
        <v>601</v>
      </c>
      <c r="C557" s="234">
        <v>0</v>
      </c>
      <c r="D557" s="234">
        <v>0</v>
      </c>
      <c r="E557" s="234">
        <v>0</v>
      </c>
      <c r="F557" s="234">
        <v>0</v>
      </c>
      <c r="G557" s="234">
        <v>0.14000000000000001</v>
      </c>
      <c r="H557" s="234">
        <v>0</v>
      </c>
      <c r="I557" s="234">
        <v>0</v>
      </c>
      <c r="J557" s="234">
        <v>0</v>
      </c>
      <c r="K557" s="234">
        <v>0</v>
      </c>
      <c r="L557" s="234">
        <v>0</v>
      </c>
      <c r="M557" s="234">
        <v>0</v>
      </c>
      <c r="N557" s="234">
        <v>0</v>
      </c>
      <c r="O557" s="234">
        <v>0</v>
      </c>
      <c r="P557" s="234">
        <v>0</v>
      </c>
      <c r="Q557" s="234">
        <v>0</v>
      </c>
      <c r="R557" s="234">
        <v>0</v>
      </c>
      <c r="S557" s="234">
        <v>0</v>
      </c>
      <c r="T557" s="234">
        <v>0</v>
      </c>
      <c r="U557" s="234">
        <v>0</v>
      </c>
      <c r="V557" s="234">
        <v>0</v>
      </c>
      <c r="W557" s="234">
        <v>0.14899999999999999</v>
      </c>
      <c r="X557" s="234">
        <v>0</v>
      </c>
      <c r="Y557" s="234">
        <v>0</v>
      </c>
      <c r="Z557" s="234">
        <v>0</v>
      </c>
      <c r="AA557" s="234">
        <v>0</v>
      </c>
      <c r="AB557" s="234">
        <v>0</v>
      </c>
      <c r="AC557" s="234">
        <v>0</v>
      </c>
      <c r="AD557" s="234">
        <v>0</v>
      </c>
      <c r="AE557" s="234">
        <v>0</v>
      </c>
      <c r="AF557" s="234">
        <v>10.119999999999999</v>
      </c>
      <c r="AG557" s="234">
        <v>10.408999999999999</v>
      </c>
    </row>
    <row r="558" spans="1:33" x14ac:dyDescent="0.25">
      <c r="B558" s="233" t="s">
        <v>602</v>
      </c>
      <c r="C558" s="234">
        <v>0</v>
      </c>
      <c r="D558" s="234">
        <v>0</v>
      </c>
      <c r="E558" s="234">
        <v>0</v>
      </c>
      <c r="F558" s="234">
        <v>0</v>
      </c>
      <c r="G558" s="234">
        <v>0.17</v>
      </c>
      <c r="H558" s="234">
        <v>0</v>
      </c>
      <c r="I558" s="234">
        <v>0</v>
      </c>
      <c r="J558" s="234">
        <v>0</v>
      </c>
      <c r="K558" s="234">
        <v>0</v>
      </c>
      <c r="L558" s="234">
        <v>0</v>
      </c>
      <c r="M558" s="234">
        <v>0</v>
      </c>
      <c r="N558" s="234">
        <v>0</v>
      </c>
      <c r="O558" s="234">
        <v>0</v>
      </c>
      <c r="P558" s="234">
        <v>0</v>
      </c>
      <c r="Q558" s="234">
        <v>0</v>
      </c>
      <c r="R558" s="234">
        <v>0</v>
      </c>
      <c r="S558" s="234">
        <v>0</v>
      </c>
      <c r="T558" s="234">
        <v>0</v>
      </c>
      <c r="U558" s="234">
        <v>0</v>
      </c>
      <c r="V558" s="234">
        <v>0</v>
      </c>
      <c r="W558" s="234">
        <v>0.221</v>
      </c>
      <c r="X558" s="234">
        <v>0</v>
      </c>
      <c r="Y558" s="234">
        <v>0</v>
      </c>
      <c r="Z558" s="234">
        <v>0</v>
      </c>
      <c r="AA558" s="234">
        <v>0</v>
      </c>
      <c r="AB558" s="234">
        <v>0</v>
      </c>
      <c r="AC558" s="234">
        <v>0</v>
      </c>
      <c r="AD558" s="234">
        <v>0</v>
      </c>
      <c r="AE558" s="234">
        <v>0</v>
      </c>
      <c r="AF558" s="234">
        <v>16.73</v>
      </c>
      <c r="AG558" s="234">
        <v>17.121000000000002</v>
      </c>
    </row>
    <row r="559" spans="1:33" x14ac:dyDescent="0.25">
      <c r="B559" s="233" t="s">
        <v>603</v>
      </c>
      <c r="C559" s="234">
        <v>0</v>
      </c>
      <c r="D559" s="234">
        <v>0</v>
      </c>
      <c r="E559" s="234">
        <v>0</v>
      </c>
      <c r="F559" s="234">
        <v>58.271700000000003</v>
      </c>
      <c r="G559" s="234">
        <v>0.05</v>
      </c>
      <c r="H559" s="234">
        <v>2.4</v>
      </c>
      <c r="I559" s="234">
        <v>0</v>
      </c>
      <c r="J559" s="234">
        <v>0.44996999999999998</v>
      </c>
      <c r="K559" s="234">
        <v>0.04</v>
      </c>
      <c r="L559" s="234">
        <v>0</v>
      </c>
      <c r="M559" s="234">
        <v>55.503999999999998</v>
      </c>
      <c r="N559" s="234">
        <v>0</v>
      </c>
      <c r="O559" s="234">
        <v>0</v>
      </c>
      <c r="P559" s="234">
        <v>17.03</v>
      </c>
      <c r="Q559" s="234">
        <v>0</v>
      </c>
      <c r="R559" s="234">
        <v>0</v>
      </c>
      <c r="S559" s="234">
        <v>3.5456599999999998</v>
      </c>
      <c r="T559" s="234">
        <v>0</v>
      </c>
      <c r="U559" s="234">
        <v>0</v>
      </c>
      <c r="V559" s="234">
        <v>0</v>
      </c>
      <c r="W559" s="234">
        <v>1.9973099999999999</v>
      </c>
      <c r="X559" s="234">
        <v>0</v>
      </c>
      <c r="Y559" s="234">
        <v>0</v>
      </c>
      <c r="Z559" s="234">
        <v>0</v>
      </c>
      <c r="AA559" s="234">
        <v>0</v>
      </c>
      <c r="AB559" s="234">
        <v>0</v>
      </c>
      <c r="AC559" s="234">
        <v>0</v>
      </c>
      <c r="AD559" s="234">
        <v>0</v>
      </c>
      <c r="AE559" s="234">
        <v>0</v>
      </c>
      <c r="AF559" s="234">
        <v>0</v>
      </c>
      <c r="AG559" s="234">
        <v>139.28863999999999</v>
      </c>
    </row>
    <row r="560" spans="1:33" x14ac:dyDescent="0.25">
      <c r="A560" s="230" t="s">
        <v>604</v>
      </c>
      <c r="B560" s="231"/>
      <c r="C560" s="232"/>
      <c r="D560" s="232"/>
      <c r="E560" s="232"/>
      <c r="F560" s="232"/>
      <c r="G560" s="232"/>
      <c r="H560" s="232"/>
      <c r="I560" s="232"/>
      <c r="J560" s="232"/>
      <c r="K560" s="232"/>
      <c r="L560" s="232"/>
      <c r="M560" s="232"/>
      <c r="N560" s="232"/>
      <c r="O560" s="232"/>
      <c r="P560" s="232"/>
      <c r="Q560" s="232"/>
      <c r="R560" s="232"/>
      <c r="S560" s="232"/>
      <c r="T560" s="232"/>
      <c r="U560" s="232"/>
      <c r="V560" s="232"/>
      <c r="W560" s="232"/>
      <c r="X560" s="232"/>
      <c r="Y560" s="232"/>
      <c r="Z560" s="232"/>
      <c r="AA560" s="232"/>
      <c r="AB560" s="232"/>
      <c r="AC560" s="232"/>
      <c r="AD560" s="232"/>
      <c r="AE560" s="232"/>
      <c r="AF560" s="232"/>
      <c r="AG560" s="232"/>
    </row>
    <row r="561" spans="1:33" x14ac:dyDescent="0.25">
      <c r="B561" s="233" t="s">
        <v>605</v>
      </c>
      <c r="C561" s="234">
        <v>0</v>
      </c>
      <c r="D561" s="234">
        <v>0</v>
      </c>
      <c r="E561" s="234">
        <v>0</v>
      </c>
      <c r="F561" s="234">
        <v>0</v>
      </c>
      <c r="G561" s="234">
        <v>0</v>
      </c>
      <c r="H561" s="234">
        <v>0</v>
      </c>
      <c r="I561" s="234">
        <v>0</v>
      </c>
      <c r="J561" s="234">
        <v>0.14499999999999999</v>
      </c>
      <c r="K561" s="234">
        <v>0</v>
      </c>
      <c r="L561" s="234">
        <v>0</v>
      </c>
      <c r="M561" s="234">
        <v>0</v>
      </c>
      <c r="N561" s="234">
        <v>0</v>
      </c>
      <c r="O561" s="234">
        <v>0</v>
      </c>
      <c r="P561" s="234">
        <v>0</v>
      </c>
      <c r="Q561" s="234">
        <v>0</v>
      </c>
      <c r="R561" s="234">
        <v>0</v>
      </c>
      <c r="S561" s="234">
        <v>0</v>
      </c>
      <c r="T561" s="234">
        <v>0</v>
      </c>
      <c r="U561" s="234">
        <v>0</v>
      </c>
      <c r="V561" s="234">
        <v>0</v>
      </c>
      <c r="W561" s="234">
        <v>5.3999999999999999E-2</v>
      </c>
      <c r="X561" s="234">
        <v>2.3159999999999998</v>
      </c>
      <c r="Y561" s="234">
        <v>0.41099999999999998</v>
      </c>
      <c r="Z561" s="234">
        <v>0</v>
      </c>
      <c r="AA561" s="234">
        <v>0</v>
      </c>
      <c r="AB561" s="234">
        <v>0</v>
      </c>
      <c r="AC561" s="234">
        <v>0</v>
      </c>
      <c r="AD561" s="234">
        <v>0</v>
      </c>
      <c r="AE561" s="234">
        <v>0</v>
      </c>
      <c r="AF561" s="234">
        <v>0</v>
      </c>
      <c r="AG561" s="234">
        <v>2.9259999999999997</v>
      </c>
    </row>
    <row r="562" spans="1:33" x14ac:dyDescent="0.25">
      <c r="B562" s="233" t="s">
        <v>606</v>
      </c>
      <c r="C562" s="234">
        <v>0</v>
      </c>
      <c r="D562" s="234">
        <v>0</v>
      </c>
      <c r="E562" s="234">
        <v>0</v>
      </c>
      <c r="F562" s="234">
        <v>0</v>
      </c>
      <c r="G562" s="234">
        <v>0</v>
      </c>
      <c r="H562" s="234">
        <v>0</v>
      </c>
      <c r="I562" s="234">
        <v>0</v>
      </c>
      <c r="J562" s="234">
        <v>0</v>
      </c>
      <c r="K562" s="234">
        <v>0</v>
      </c>
      <c r="L562" s="234">
        <v>0</v>
      </c>
      <c r="M562" s="234">
        <v>0</v>
      </c>
      <c r="N562" s="234">
        <v>0</v>
      </c>
      <c r="O562" s="234">
        <v>99.552599999999998</v>
      </c>
      <c r="P562" s="234">
        <v>29</v>
      </c>
      <c r="Q562" s="234">
        <v>0.2</v>
      </c>
      <c r="R562" s="234">
        <v>0</v>
      </c>
      <c r="S562" s="234">
        <v>0</v>
      </c>
      <c r="T562" s="234">
        <v>0</v>
      </c>
      <c r="U562" s="234">
        <v>0</v>
      </c>
      <c r="V562" s="234">
        <v>0</v>
      </c>
      <c r="W562" s="234">
        <v>2.6631900000000002</v>
      </c>
      <c r="X562" s="234">
        <v>0</v>
      </c>
      <c r="Y562" s="234">
        <v>0</v>
      </c>
      <c r="Z562" s="234">
        <v>0</v>
      </c>
      <c r="AA562" s="234">
        <v>0</v>
      </c>
      <c r="AB562" s="234">
        <v>0</v>
      </c>
      <c r="AC562" s="234">
        <v>0</v>
      </c>
      <c r="AD562" s="234">
        <v>0</v>
      </c>
      <c r="AE562" s="234">
        <v>0</v>
      </c>
      <c r="AF562" s="234">
        <v>0</v>
      </c>
      <c r="AG562" s="234">
        <v>131.41578999999996</v>
      </c>
    </row>
    <row r="563" spans="1:33" x14ac:dyDescent="0.25">
      <c r="B563" s="233" t="s">
        <v>607</v>
      </c>
      <c r="C563" s="234">
        <v>0</v>
      </c>
      <c r="D563" s="234">
        <v>0</v>
      </c>
      <c r="E563" s="234">
        <v>0</v>
      </c>
      <c r="F563" s="234">
        <v>0</v>
      </c>
      <c r="G563" s="234">
        <v>0</v>
      </c>
      <c r="H563" s="234">
        <v>0</v>
      </c>
      <c r="I563" s="234">
        <v>0</v>
      </c>
      <c r="J563" s="234">
        <v>0</v>
      </c>
      <c r="K563" s="234">
        <v>0</v>
      </c>
      <c r="L563" s="234">
        <v>0</v>
      </c>
      <c r="M563" s="234">
        <v>0</v>
      </c>
      <c r="N563" s="234">
        <v>0</v>
      </c>
      <c r="O563" s="234">
        <v>0</v>
      </c>
      <c r="P563" s="234">
        <v>1.2</v>
      </c>
      <c r="Q563" s="234">
        <v>0</v>
      </c>
      <c r="R563" s="234">
        <v>19.3</v>
      </c>
      <c r="S563" s="234">
        <v>11.4</v>
      </c>
      <c r="T563" s="234">
        <v>0</v>
      </c>
      <c r="U563" s="234">
        <v>0</v>
      </c>
      <c r="V563" s="234">
        <v>0</v>
      </c>
      <c r="W563" s="234">
        <v>0.6</v>
      </c>
      <c r="X563" s="234">
        <v>0.2</v>
      </c>
      <c r="Y563" s="234">
        <v>0</v>
      </c>
      <c r="Z563" s="234">
        <v>0</v>
      </c>
      <c r="AA563" s="234">
        <v>0</v>
      </c>
      <c r="AB563" s="234">
        <v>0</v>
      </c>
      <c r="AC563" s="234">
        <v>0</v>
      </c>
      <c r="AD563" s="234">
        <v>0</v>
      </c>
      <c r="AE563" s="234">
        <v>0</v>
      </c>
      <c r="AF563" s="234">
        <v>0</v>
      </c>
      <c r="AG563" s="234">
        <v>32.700000000000003</v>
      </c>
    </row>
    <row r="564" spans="1:33" x14ac:dyDescent="0.25">
      <c r="A564" s="230" t="s">
        <v>608</v>
      </c>
      <c r="B564" s="231"/>
      <c r="C564" s="232"/>
      <c r="D564" s="232"/>
      <c r="E564" s="232"/>
      <c r="F564" s="232"/>
      <c r="G564" s="232"/>
      <c r="H564" s="232"/>
      <c r="I564" s="232"/>
      <c r="J564" s="232"/>
      <c r="K564" s="232"/>
      <c r="L564" s="232"/>
      <c r="M564" s="232"/>
      <c r="N564" s="232"/>
      <c r="O564" s="232"/>
      <c r="P564" s="232"/>
      <c r="Q564" s="232"/>
      <c r="R564" s="232"/>
      <c r="S564" s="232"/>
      <c r="T564" s="232"/>
      <c r="U564" s="232"/>
      <c r="V564" s="232"/>
      <c r="W564" s="232"/>
      <c r="X564" s="232"/>
      <c r="Y564" s="232"/>
      <c r="Z564" s="232"/>
      <c r="AA564" s="232"/>
      <c r="AB564" s="232"/>
      <c r="AC564" s="232"/>
      <c r="AD564" s="232"/>
      <c r="AE564" s="232"/>
      <c r="AF564" s="232"/>
      <c r="AG564" s="232"/>
    </row>
    <row r="565" spans="1:33" x14ac:dyDescent="0.25">
      <c r="B565" s="233" t="s">
        <v>609</v>
      </c>
      <c r="C565" s="234">
        <v>0</v>
      </c>
      <c r="D565" s="234">
        <v>0</v>
      </c>
      <c r="E565" s="234">
        <v>0</v>
      </c>
      <c r="F565" s="234">
        <v>0</v>
      </c>
      <c r="G565" s="234">
        <v>0</v>
      </c>
      <c r="H565" s="234">
        <v>0</v>
      </c>
      <c r="I565" s="234">
        <v>0</v>
      </c>
      <c r="J565" s="234">
        <v>0</v>
      </c>
      <c r="K565" s="234">
        <v>0</v>
      </c>
      <c r="L565" s="234">
        <v>0</v>
      </c>
      <c r="M565" s="234">
        <v>0</v>
      </c>
      <c r="N565" s="234">
        <v>0</v>
      </c>
      <c r="O565" s="234">
        <v>0</v>
      </c>
      <c r="P565" s="234">
        <v>0</v>
      </c>
      <c r="Q565" s="234">
        <v>0</v>
      </c>
      <c r="R565" s="234">
        <v>0</v>
      </c>
      <c r="S565" s="234">
        <v>0</v>
      </c>
      <c r="T565" s="234">
        <v>0</v>
      </c>
      <c r="U565" s="234">
        <v>0</v>
      </c>
      <c r="V565" s="234">
        <v>0</v>
      </c>
      <c r="W565" s="234">
        <v>0</v>
      </c>
      <c r="X565" s="234">
        <v>0</v>
      </c>
      <c r="Y565" s="234">
        <v>0</v>
      </c>
      <c r="Z565" s="234">
        <v>0</v>
      </c>
      <c r="AA565" s="234">
        <v>0</v>
      </c>
      <c r="AB565" s="234">
        <v>0</v>
      </c>
      <c r="AC565" s="234">
        <v>0</v>
      </c>
      <c r="AD565" s="234">
        <v>0</v>
      </c>
      <c r="AE565" s="234">
        <v>0</v>
      </c>
      <c r="AF565" s="234">
        <v>0</v>
      </c>
      <c r="AG565" s="234">
        <v>0</v>
      </c>
    </row>
    <row r="566" spans="1:33" x14ac:dyDescent="0.25">
      <c r="B566" s="233" t="s">
        <v>610</v>
      </c>
      <c r="C566" s="234">
        <v>0</v>
      </c>
      <c r="D566" s="234">
        <v>181.63</v>
      </c>
      <c r="E566" s="234">
        <v>0</v>
      </c>
      <c r="F566" s="234">
        <v>0</v>
      </c>
      <c r="G566" s="234">
        <v>0</v>
      </c>
      <c r="H566" s="234">
        <v>0</v>
      </c>
      <c r="I566" s="234">
        <v>0</v>
      </c>
      <c r="J566" s="234">
        <v>12.353</v>
      </c>
      <c r="K566" s="234">
        <v>14.433999999999999</v>
      </c>
      <c r="L566" s="234">
        <v>0</v>
      </c>
      <c r="M566" s="234">
        <v>0</v>
      </c>
      <c r="N566" s="234">
        <v>0</v>
      </c>
      <c r="O566" s="234">
        <v>0</v>
      </c>
      <c r="P566" s="234">
        <v>15.959</v>
      </c>
      <c r="Q566" s="234">
        <v>36.082000000000001</v>
      </c>
      <c r="R566" s="234">
        <v>32.042000000000002</v>
      </c>
      <c r="S566" s="234">
        <v>0</v>
      </c>
      <c r="T566" s="234">
        <v>0</v>
      </c>
      <c r="U566" s="234">
        <v>0</v>
      </c>
      <c r="V566" s="234">
        <v>0</v>
      </c>
      <c r="W566" s="234">
        <v>8.4979999999999993</v>
      </c>
      <c r="X566" s="234">
        <v>0</v>
      </c>
      <c r="Y566" s="234">
        <v>0.34499999999999997</v>
      </c>
      <c r="Z566" s="234">
        <v>0</v>
      </c>
      <c r="AA566" s="234">
        <v>0</v>
      </c>
      <c r="AB566" s="234">
        <v>0</v>
      </c>
      <c r="AC566" s="234">
        <v>0</v>
      </c>
      <c r="AD566" s="234">
        <v>0</v>
      </c>
      <c r="AE566" s="234">
        <v>0</v>
      </c>
      <c r="AF566" s="234">
        <v>5.4682399999999998</v>
      </c>
      <c r="AG566" s="234">
        <v>306.81124</v>
      </c>
    </row>
    <row r="567" spans="1:33" x14ac:dyDescent="0.25">
      <c r="B567" s="233" t="s">
        <v>611</v>
      </c>
      <c r="C567" s="234">
        <v>0</v>
      </c>
      <c r="D567" s="234">
        <v>0</v>
      </c>
      <c r="E567" s="234">
        <v>0</v>
      </c>
      <c r="F567" s="234">
        <v>0</v>
      </c>
      <c r="G567" s="234">
        <v>0</v>
      </c>
      <c r="H567" s="234">
        <v>0</v>
      </c>
      <c r="I567" s="234">
        <v>0</v>
      </c>
      <c r="J567" s="234">
        <v>0.54200000000000004</v>
      </c>
      <c r="K567" s="234">
        <v>0</v>
      </c>
      <c r="L567" s="234">
        <v>0</v>
      </c>
      <c r="M567" s="234">
        <v>0</v>
      </c>
      <c r="N567" s="234">
        <v>0</v>
      </c>
      <c r="O567" s="234">
        <v>0</v>
      </c>
      <c r="P567" s="234">
        <v>2.7970000000000002</v>
      </c>
      <c r="Q567" s="234">
        <v>0</v>
      </c>
      <c r="R567" s="234">
        <v>15.36</v>
      </c>
      <c r="S567" s="234">
        <v>0</v>
      </c>
      <c r="T567" s="234">
        <v>0</v>
      </c>
      <c r="U567" s="234">
        <v>0</v>
      </c>
      <c r="V567" s="234">
        <v>0</v>
      </c>
      <c r="W567" s="234">
        <v>0.43485000000000001</v>
      </c>
      <c r="X567" s="234">
        <v>0</v>
      </c>
      <c r="Y567" s="234">
        <v>0</v>
      </c>
      <c r="Z567" s="234">
        <v>0</v>
      </c>
      <c r="AA567" s="234">
        <v>0</v>
      </c>
      <c r="AB567" s="234">
        <v>0</v>
      </c>
      <c r="AC567" s="234">
        <v>0</v>
      </c>
      <c r="AD567" s="234">
        <v>0</v>
      </c>
      <c r="AE567" s="234">
        <v>0</v>
      </c>
      <c r="AF567" s="234">
        <v>0</v>
      </c>
      <c r="AG567" s="234">
        <v>19.133849999999999</v>
      </c>
    </row>
    <row r="568" spans="1:33" x14ac:dyDescent="0.25">
      <c r="B568" s="233" t="s">
        <v>612</v>
      </c>
      <c r="C568" s="234">
        <v>0</v>
      </c>
      <c r="D568" s="234">
        <v>0</v>
      </c>
      <c r="E568" s="234">
        <v>0</v>
      </c>
      <c r="F568" s="234">
        <v>0</v>
      </c>
      <c r="G568" s="234">
        <v>0</v>
      </c>
      <c r="H568" s="234">
        <v>0</v>
      </c>
      <c r="I568" s="234">
        <v>0</v>
      </c>
      <c r="J568" s="234">
        <v>2.4043399999999999</v>
      </c>
      <c r="K568" s="234">
        <v>0</v>
      </c>
      <c r="L568" s="234">
        <v>0</v>
      </c>
      <c r="M568" s="234">
        <v>0</v>
      </c>
      <c r="N568" s="234">
        <v>0</v>
      </c>
      <c r="O568" s="234">
        <v>0</v>
      </c>
      <c r="P568" s="234">
        <v>0</v>
      </c>
      <c r="Q568" s="234">
        <v>24.831</v>
      </c>
      <c r="R568" s="234">
        <v>0</v>
      </c>
      <c r="S568" s="234">
        <v>0</v>
      </c>
      <c r="T568" s="234">
        <v>0</v>
      </c>
      <c r="U568" s="234">
        <v>0</v>
      </c>
      <c r="V568" s="234">
        <v>0</v>
      </c>
      <c r="W568" s="234">
        <v>6.9000000000000006E-2</v>
      </c>
      <c r="X568" s="234">
        <v>0</v>
      </c>
      <c r="Y568" s="234">
        <v>0</v>
      </c>
      <c r="Z568" s="234">
        <v>0</v>
      </c>
      <c r="AA568" s="234">
        <v>0</v>
      </c>
      <c r="AB568" s="234">
        <v>0</v>
      </c>
      <c r="AC568" s="234">
        <v>0</v>
      </c>
      <c r="AD568" s="234">
        <v>0</v>
      </c>
      <c r="AE568" s="234">
        <v>0</v>
      </c>
      <c r="AF568" s="234">
        <v>1.6573</v>
      </c>
      <c r="AG568" s="234">
        <v>28.961639999999999</v>
      </c>
    </row>
    <row r="569" spans="1:33" x14ac:dyDescent="0.25">
      <c r="B569" s="233" t="s">
        <v>613</v>
      </c>
      <c r="C569" s="234">
        <v>0</v>
      </c>
      <c r="D569" s="234">
        <v>0</v>
      </c>
      <c r="E569" s="234">
        <v>0</v>
      </c>
      <c r="F569" s="234">
        <v>0</v>
      </c>
      <c r="G569" s="234">
        <v>0</v>
      </c>
      <c r="H569" s="234">
        <v>0</v>
      </c>
      <c r="I569" s="234">
        <v>0</v>
      </c>
      <c r="J569" s="234">
        <v>0.29699999999999999</v>
      </c>
      <c r="K569" s="234">
        <v>0</v>
      </c>
      <c r="L569" s="234">
        <v>0</v>
      </c>
      <c r="M569" s="234">
        <v>0</v>
      </c>
      <c r="N569" s="234">
        <v>0</v>
      </c>
      <c r="O569" s="234">
        <v>0</v>
      </c>
      <c r="P569" s="234">
        <v>0</v>
      </c>
      <c r="Q569" s="234">
        <v>0</v>
      </c>
      <c r="R569" s="234">
        <v>0</v>
      </c>
      <c r="S569" s="234">
        <v>0</v>
      </c>
      <c r="T569" s="234">
        <v>0</v>
      </c>
      <c r="U569" s="234">
        <v>0</v>
      </c>
      <c r="V569" s="234">
        <v>0</v>
      </c>
      <c r="W569" s="234">
        <v>0.123</v>
      </c>
      <c r="X569" s="234">
        <v>8.07</v>
      </c>
      <c r="Y569" s="234">
        <v>0</v>
      </c>
      <c r="Z569" s="234">
        <v>0</v>
      </c>
      <c r="AA569" s="234">
        <v>0</v>
      </c>
      <c r="AB569" s="234">
        <v>0</v>
      </c>
      <c r="AC569" s="234">
        <v>0</v>
      </c>
      <c r="AD569" s="234">
        <v>0</v>
      </c>
      <c r="AE569" s="234">
        <v>0</v>
      </c>
      <c r="AF569" s="234">
        <v>0</v>
      </c>
      <c r="AG569" s="234">
        <v>8.49</v>
      </c>
    </row>
    <row r="570" spans="1:33" x14ac:dyDescent="0.25">
      <c r="B570" s="233" t="s">
        <v>614</v>
      </c>
      <c r="C570" s="234">
        <v>0</v>
      </c>
      <c r="D570" s="234">
        <v>0</v>
      </c>
      <c r="E570" s="234">
        <v>0</v>
      </c>
      <c r="F570" s="234">
        <v>0</v>
      </c>
      <c r="G570" s="234">
        <v>0</v>
      </c>
      <c r="H570" s="234">
        <v>0</v>
      </c>
      <c r="I570" s="234">
        <v>0</v>
      </c>
      <c r="J570" s="234">
        <v>0</v>
      </c>
      <c r="K570" s="234">
        <v>0</v>
      </c>
      <c r="L570" s="234">
        <v>8.9999999999999993E-3</v>
      </c>
      <c r="M570" s="234">
        <v>0</v>
      </c>
      <c r="N570" s="234">
        <v>0</v>
      </c>
      <c r="O570" s="234">
        <v>0</v>
      </c>
      <c r="P570" s="234">
        <v>6.7519999999999998</v>
      </c>
      <c r="Q570" s="234">
        <v>36.668999999999997</v>
      </c>
      <c r="R570" s="234">
        <v>21.352799999999998</v>
      </c>
      <c r="S570" s="234">
        <v>10.3543</v>
      </c>
      <c r="T570" s="234">
        <v>0</v>
      </c>
      <c r="U570" s="234">
        <v>0</v>
      </c>
      <c r="V570" s="234">
        <v>0</v>
      </c>
      <c r="W570" s="234">
        <v>2.1474199999999999</v>
      </c>
      <c r="X570" s="234">
        <v>0.13500000000000001</v>
      </c>
      <c r="Y570" s="234">
        <v>0</v>
      </c>
      <c r="Z570" s="234">
        <v>0</v>
      </c>
      <c r="AA570" s="234">
        <v>0</v>
      </c>
      <c r="AB570" s="234">
        <v>0</v>
      </c>
      <c r="AC570" s="234">
        <v>0</v>
      </c>
      <c r="AD570" s="234">
        <v>0</v>
      </c>
      <c r="AE570" s="234">
        <v>0</v>
      </c>
      <c r="AF570" s="234">
        <v>0</v>
      </c>
      <c r="AG570" s="234">
        <v>77.419519999999991</v>
      </c>
    </row>
    <row r="571" spans="1:33" x14ac:dyDescent="0.25">
      <c r="B571" s="233" t="s">
        <v>615</v>
      </c>
      <c r="C571" s="234">
        <v>0</v>
      </c>
      <c r="D571" s="234">
        <v>0</v>
      </c>
      <c r="E571" s="234">
        <v>0</v>
      </c>
      <c r="F571" s="234">
        <v>43.887300000000003</v>
      </c>
      <c r="G571" s="234">
        <v>0</v>
      </c>
      <c r="H571" s="234">
        <v>3.1344099999999999</v>
      </c>
      <c r="I571" s="234">
        <v>0</v>
      </c>
      <c r="J571" s="234">
        <v>2.1930000000000001</v>
      </c>
      <c r="K571" s="234">
        <v>0</v>
      </c>
      <c r="L571" s="234">
        <v>0</v>
      </c>
      <c r="M571" s="234">
        <v>0</v>
      </c>
      <c r="N571" s="234">
        <v>0</v>
      </c>
      <c r="O571" s="234">
        <v>0</v>
      </c>
      <c r="P571" s="234">
        <v>33.317</v>
      </c>
      <c r="Q571" s="234">
        <v>0</v>
      </c>
      <c r="R571" s="234">
        <v>33.120100000000001</v>
      </c>
      <c r="S571" s="234">
        <v>2.2842500000000001</v>
      </c>
      <c r="T571" s="234">
        <v>0</v>
      </c>
      <c r="U571" s="234">
        <v>6.399</v>
      </c>
      <c r="V571" s="234">
        <v>0</v>
      </c>
      <c r="W571" s="234">
        <v>3.6006100000000001</v>
      </c>
      <c r="X571" s="234">
        <v>0</v>
      </c>
      <c r="Y571" s="234">
        <v>0</v>
      </c>
      <c r="Z571" s="234">
        <v>0</v>
      </c>
      <c r="AA571" s="234">
        <v>0</v>
      </c>
      <c r="AB571" s="234">
        <v>0</v>
      </c>
      <c r="AC571" s="234">
        <v>0</v>
      </c>
      <c r="AD571" s="234">
        <v>0</v>
      </c>
      <c r="AE571" s="234">
        <v>0</v>
      </c>
      <c r="AF571" s="234">
        <v>1.2475700000000001</v>
      </c>
      <c r="AG571" s="234">
        <v>129.18324000000001</v>
      </c>
    </row>
    <row r="572" spans="1:33" x14ac:dyDescent="0.25">
      <c r="B572" s="233" t="s">
        <v>616</v>
      </c>
      <c r="C572" s="234">
        <v>0</v>
      </c>
      <c r="D572" s="234">
        <v>0</v>
      </c>
      <c r="E572" s="234">
        <v>0</v>
      </c>
      <c r="F572" s="234">
        <v>9</v>
      </c>
      <c r="G572" s="234">
        <v>0</v>
      </c>
      <c r="H572" s="234">
        <v>0</v>
      </c>
      <c r="I572" s="234">
        <v>0</v>
      </c>
      <c r="J572" s="234">
        <v>0.79300000000000004</v>
      </c>
      <c r="K572" s="234">
        <v>0</v>
      </c>
      <c r="L572" s="234">
        <v>0</v>
      </c>
      <c r="M572" s="234">
        <v>14.6</v>
      </c>
      <c r="N572" s="234">
        <v>0</v>
      </c>
      <c r="O572" s="234">
        <v>0</v>
      </c>
      <c r="P572" s="234">
        <v>6.8849999999999998</v>
      </c>
      <c r="Q572" s="234">
        <v>6.89</v>
      </c>
      <c r="R572" s="234">
        <v>4.8</v>
      </c>
      <c r="S572" s="234">
        <v>9.5</v>
      </c>
      <c r="T572" s="234">
        <v>0</v>
      </c>
      <c r="U572" s="234">
        <v>0</v>
      </c>
      <c r="V572" s="234">
        <v>0</v>
      </c>
      <c r="W572" s="234">
        <v>0.85799999999999998</v>
      </c>
      <c r="X572" s="234">
        <v>0</v>
      </c>
      <c r="Y572" s="234">
        <v>0</v>
      </c>
      <c r="Z572" s="234">
        <v>0</v>
      </c>
      <c r="AA572" s="234">
        <v>0</v>
      </c>
      <c r="AB572" s="234">
        <v>0</v>
      </c>
      <c r="AC572" s="234">
        <v>0</v>
      </c>
      <c r="AD572" s="234">
        <v>0</v>
      </c>
      <c r="AE572" s="234">
        <v>0</v>
      </c>
      <c r="AF572" s="234">
        <v>0</v>
      </c>
      <c r="AG572" s="234">
        <v>53.325999999999993</v>
      </c>
    </row>
    <row r="573" spans="1:33" x14ac:dyDescent="0.25">
      <c r="B573" s="233" t="s">
        <v>617</v>
      </c>
      <c r="C573" s="234">
        <v>0</v>
      </c>
      <c r="D573" s="234">
        <v>0</v>
      </c>
      <c r="E573" s="234">
        <v>0</v>
      </c>
      <c r="F573" s="234">
        <v>0</v>
      </c>
      <c r="G573" s="234">
        <v>0</v>
      </c>
      <c r="H573" s="234">
        <v>0</v>
      </c>
      <c r="I573" s="234">
        <v>0</v>
      </c>
      <c r="J573" s="234">
        <v>2.3420000000000001</v>
      </c>
      <c r="K573" s="234">
        <v>0</v>
      </c>
      <c r="L573" s="234">
        <v>0.65058800000000006</v>
      </c>
      <c r="M573" s="234">
        <v>0</v>
      </c>
      <c r="N573" s="234">
        <v>0</v>
      </c>
      <c r="O573" s="234">
        <v>0</v>
      </c>
      <c r="P573" s="234">
        <v>0</v>
      </c>
      <c r="Q573" s="234">
        <v>12.15</v>
      </c>
      <c r="R573" s="234">
        <v>0</v>
      </c>
      <c r="S573" s="234">
        <v>0</v>
      </c>
      <c r="T573" s="234">
        <v>0</v>
      </c>
      <c r="U573" s="234">
        <v>0</v>
      </c>
      <c r="V573" s="234">
        <v>0</v>
      </c>
      <c r="W573" s="234">
        <v>7.0000000000000007E-2</v>
      </c>
      <c r="X573" s="234">
        <v>0</v>
      </c>
      <c r="Y573" s="234">
        <v>0</v>
      </c>
      <c r="Z573" s="234">
        <v>0</v>
      </c>
      <c r="AA573" s="234">
        <v>0</v>
      </c>
      <c r="AB573" s="234">
        <v>0</v>
      </c>
      <c r="AC573" s="234">
        <v>0</v>
      </c>
      <c r="AD573" s="234">
        <v>0</v>
      </c>
      <c r="AE573" s="234">
        <v>0</v>
      </c>
      <c r="AF573" s="234">
        <v>4.7741199999999999</v>
      </c>
      <c r="AG573" s="234">
        <v>19.986708</v>
      </c>
    </row>
    <row r="574" spans="1:33" x14ac:dyDescent="0.25">
      <c r="B574" s="233" t="s">
        <v>618</v>
      </c>
      <c r="C574" s="234">
        <v>0</v>
      </c>
      <c r="D574" s="234">
        <v>0</v>
      </c>
      <c r="E574" s="234">
        <v>0</v>
      </c>
      <c r="F574" s="234">
        <v>0</v>
      </c>
      <c r="G574" s="234">
        <v>0</v>
      </c>
      <c r="H574" s="234">
        <v>0</v>
      </c>
      <c r="I574" s="234">
        <v>0</v>
      </c>
      <c r="J574" s="234">
        <v>0.41099999999999998</v>
      </c>
      <c r="K574" s="234">
        <v>0</v>
      </c>
      <c r="L574" s="234">
        <v>0</v>
      </c>
      <c r="M574" s="234">
        <v>0</v>
      </c>
      <c r="N574" s="234">
        <v>0</v>
      </c>
      <c r="O574" s="234">
        <v>0</v>
      </c>
      <c r="P574" s="234">
        <v>0</v>
      </c>
      <c r="Q574" s="234">
        <v>0</v>
      </c>
      <c r="R574" s="234">
        <v>0</v>
      </c>
      <c r="S574" s="234">
        <v>13.4</v>
      </c>
      <c r="T574" s="234">
        <v>0</v>
      </c>
      <c r="U574" s="234">
        <v>0</v>
      </c>
      <c r="V574" s="234">
        <v>0</v>
      </c>
      <c r="W574" s="234">
        <v>0.32500000000000001</v>
      </c>
      <c r="X574" s="234">
        <v>0.8</v>
      </c>
      <c r="Y574" s="234">
        <v>0</v>
      </c>
      <c r="Z574" s="234">
        <v>0</v>
      </c>
      <c r="AA574" s="234">
        <v>0</v>
      </c>
      <c r="AB574" s="234">
        <v>0</v>
      </c>
      <c r="AC574" s="234">
        <v>0</v>
      </c>
      <c r="AD574" s="234">
        <v>0</v>
      </c>
      <c r="AE574" s="234">
        <v>0</v>
      </c>
      <c r="AF574" s="234">
        <v>0</v>
      </c>
      <c r="AG574" s="234">
        <v>14.936</v>
      </c>
    </row>
    <row r="575" spans="1:33" x14ac:dyDescent="0.25">
      <c r="B575" s="233" t="s">
        <v>619</v>
      </c>
      <c r="C575" s="234">
        <v>0</v>
      </c>
      <c r="D575" s="234">
        <v>0</v>
      </c>
      <c r="E575" s="234">
        <v>0</v>
      </c>
      <c r="F575" s="234">
        <v>52.8</v>
      </c>
      <c r="G575" s="234">
        <v>0</v>
      </c>
      <c r="H575" s="234">
        <v>0</v>
      </c>
      <c r="I575" s="234">
        <v>0</v>
      </c>
      <c r="J575" s="234">
        <v>1.4810000000000001</v>
      </c>
      <c r="K575" s="234">
        <v>0</v>
      </c>
      <c r="L575" s="234">
        <v>0</v>
      </c>
      <c r="M575" s="234">
        <v>34.299999999999997</v>
      </c>
      <c r="N575" s="234">
        <v>0</v>
      </c>
      <c r="O575" s="234">
        <v>0</v>
      </c>
      <c r="P575" s="234">
        <v>0</v>
      </c>
      <c r="Q575" s="234">
        <v>0</v>
      </c>
      <c r="R575" s="234">
        <v>0</v>
      </c>
      <c r="S575" s="234">
        <v>9.5</v>
      </c>
      <c r="T575" s="234">
        <v>0</v>
      </c>
      <c r="U575" s="234">
        <v>0</v>
      </c>
      <c r="V575" s="234">
        <v>0</v>
      </c>
      <c r="W575" s="234">
        <v>2.403</v>
      </c>
      <c r="X575" s="234">
        <v>0</v>
      </c>
      <c r="Y575" s="234">
        <v>0</v>
      </c>
      <c r="Z575" s="234">
        <v>0</v>
      </c>
      <c r="AA575" s="234">
        <v>0</v>
      </c>
      <c r="AB575" s="234">
        <v>0</v>
      </c>
      <c r="AC575" s="234">
        <v>0</v>
      </c>
      <c r="AD575" s="234">
        <v>0</v>
      </c>
      <c r="AE575" s="234">
        <v>0</v>
      </c>
      <c r="AF575" s="234">
        <v>0</v>
      </c>
      <c r="AG575" s="234">
        <v>100.48399999999999</v>
      </c>
    </row>
    <row r="576" spans="1:33" x14ac:dyDescent="0.25">
      <c r="B576" s="233" t="s">
        <v>620</v>
      </c>
      <c r="C576" s="234">
        <v>0</v>
      </c>
      <c r="D576" s="234">
        <v>0</v>
      </c>
      <c r="E576" s="234">
        <v>0</v>
      </c>
      <c r="F576" s="234">
        <v>0</v>
      </c>
      <c r="G576" s="234">
        <v>0</v>
      </c>
      <c r="H576" s="234">
        <v>0</v>
      </c>
      <c r="I576" s="234">
        <v>0</v>
      </c>
      <c r="J576" s="234">
        <v>0</v>
      </c>
      <c r="K576" s="234">
        <v>0</v>
      </c>
      <c r="L576" s="234">
        <v>0</v>
      </c>
      <c r="M576" s="234">
        <v>0</v>
      </c>
      <c r="N576" s="234">
        <v>0</v>
      </c>
      <c r="O576" s="234">
        <v>0</v>
      </c>
      <c r="P576" s="234">
        <v>0</v>
      </c>
      <c r="Q576" s="234">
        <v>0</v>
      </c>
      <c r="R576" s="234">
        <v>0</v>
      </c>
      <c r="S576" s="234">
        <v>0</v>
      </c>
      <c r="T576" s="234">
        <v>0</v>
      </c>
      <c r="U576" s="234">
        <v>0</v>
      </c>
      <c r="V576" s="234">
        <v>0</v>
      </c>
      <c r="W576" s="234">
        <v>0</v>
      </c>
      <c r="X576" s="234">
        <v>0</v>
      </c>
      <c r="Y576" s="234">
        <v>0</v>
      </c>
      <c r="Z576" s="234">
        <v>0</v>
      </c>
      <c r="AA576" s="234">
        <v>0</v>
      </c>
      <c r="AB576" s="234">
        <v>0</v>
      </c>
      <c r="AC576" s="234">
        <v>0</v>
      </c>
      <c r="AD576" s="234">
        <v>0</v>
      </c>
      <c r="AE576" s="234">
        <v>0</v>
      </c>
      <c r="AF576" s="234">
        <v>0</v>
      </c>
      <c r="AG576" s="234">
        <v>0</v>
      </c>
    </row>
    <row r="577" spans="1:33" x14ac:dyDescent="0.25">
      <c r="B577" s="233" t="s">
        <v>621</v>
      </c>
      <c r="C577" s="234">
        <v>0</v>
      </c>
      <c r="D577" s="234">
        <v>0</v>
      </c>
      <c r="E577" s="234">
        <v>0</v>
      </c>
      <c r="F577" s="234">
        <v>0</v>
      </c>
      <c r="G577" s="234">
        <v>0</v>
      </c>
      <c r="H577" s="234">
        <v>0</v>
      </c>
      <c r="I577" s="234">
        <v>0</v>
      </c>
      <c r="J577" s="234">
        <v>0.83</v>
      </c>
      <c r="K577" s="234">
        <v>0</v>
      </c>
      <c r="L577" s="234">
        <v>0</v>
      </c>
      <c r="M577" s="234">
        <v>0</v>
      </c>
      <c r="N577" s="234">
        <v>0</v>
      </c>
      <c r="O577" s="234">
        <v>0</v>
      </c>
      <c r="P577" s="234">
        <v>0</v>
      </c>
      <c r="Q577" s="234">
        <v>0</v>
      </c>
      <c r="R577" s="234">
        <v>0</v>
      </c>
      <c r="S577" s="234">
        <v>0</v>
      </c>
      <c r="T577" s="234">
        <v>0</v>
      </c>
      <c r="U577" s="234">
        <v>0</v>
      </c>
      <c r="V577" s="234">
        <v>0</v>
      </c>
      <c r="W577" s="234">
        <v>5.1630000000000002E-2</v>
      </c>
      <c r="X577" s="234">
        <v>2.46</v>
      </c>
      <c r="Y577" s="234">
        <v>0</v>
      </c>
      <c r="Z577" s="234">
        <v>0</v>
      </c>
      <c r="AA577" s="234">
        <v>0</v>
      </c>
      <c r="AB577" s="234">
        <v>0</v>
      </c>
      <c r="AC577" s="234">
        <v>0</v>
      </c>
      <c r="AD577" s="234">
        <v>0</v>
      </c>
      <c r="AE577" s="234">
        <v>0</v>
      </c>
      <c r="AF577" s="234">
        <v>0</v>
      </c>
      <c r="AG577" s="234">
        <v>3.3416299999999999</v>
      </c>
    </row>
    <row r="578" spans="1:33" x14ac:dyDescent="0.25">
      <c r="B578" s="233" t="s">
        <v>622</v>
      </c>
      <c r="C578" s="234">
        <v>0</v>
      </c>
      <c r="D578" s="234">
        <v>0</v>
      </c>
      <c r="E578" s="234">
        <v>0</v>
      </c>
      <c r="F578" s="234">
        <v>0</v>
      </c>
      <c r="G578" s="234">
        <v>0</v>
      </c>
      <c r="H578" s="234">
        <v>0</v>
      </c>
      <c r="I578" s="234">
        <v>0</v>
      </c>
      <c r="J578" s="234">
        <v>0.50900000000000001</v>
      </c>
      <c r="K578" s="234">
        <v>1.099</v>
      </c>
      <c r="L578" s="234">
        <v>0</v>
      </c>
      <c r="M578" s="234">
        <v>0</v>
      </c>
      <c r="N578" s="234">
        <v>0</v>
      </c>
      <c r="O578" s="234">
        <v>0</v>
      </c>
      <c r="P578" s="234">
        <v>0</v>
      </c>
      <c r="Q578" s="234">
        <v>16.532</v>
      </c>
      <c r="R578" s="234">
        <v>0</v>
      </c>
      <c r="S578" s="234">
        <v>0</v>
      </c>
      <c r="T578" s="234">
        <v>0</v>
      </c>
      <c r="U578" s="234">
        <v>0</v>
      </c>
      <c r="V578" s="234">
        <v>0</v>
      </c>
      <c r="W578" s="234">
        <v>0.63600000000000001</v>
      </c>
      <c r="X578" s="234">
        <v>0</v>
      </c>
      <c r="Y578" s="234">
        <v>30.283000000000001</v>
      </c>
      <c r="Z578" s="234">
        <v>0</v>
      </c>
      <c r="AA578" s="234">
        <v>0</v>
      </c>
      <c r="AB578" s="234">
        <v>0</v>
      </c>
      <c r="AC578" s="234">
        <v>0</v>
      </c>
      <c r="AD578" s="234">
        <v>0</v>
      </c>
      <c r="AE578" s="234">
        <v>0</v>
      </c>
      <c r="AF578" s="234">
        <v>5.3282400000000001</v>
      </c>
      <c r="AG578" s="234">
        <v>54.387239999999998</v>
      </c>
    </row>
    <row r="579" spans="1:33" x14ac:dyDescent="0.25">
      <c r="B579" s="233" t="s">
        <v>623</v>
      </c>
      <c r="C579" s="234">
        <v>0</v>
      </c>
      <c r="D579" s="234">
        <v>0</v>
      </c>
      <c r="E579" s="234">
        <v>0</v>
      </c>
      <c r="F579" s="234">
        <v>0</v>
      </c>
      <c r="G579" s="234">
        <v>0</v>
      </c>
      <c r="H579" s="234">
        <v>0</v>
      </c>
      <c r="I579" s="234">
        <v>0</v>
      </c>
      <c r="J579" s="234">
        <v>0.186</v>
      </c>
      <c r="K579" s="234">
        <v>0</v>
      </c>
      <c r="L579" s="234">
        <v>0</v>
      </c>
      <c r="M579" s="234">
        <v>0</v>
      </c>
      <c r="N579" s="234">
        <v>0</v>
      </c>
      <c r="O579" s="234">
        <v>0</v>
      </c>
      <c r="P579" s="234">
        <v>0</v>
      </c>
      <c r="Q579" s="234">
        <v>0</v>
      </c>
      <c r="R579" s="234">
        <v>0.74399999999999999</v>
      </c>
      <c r="S579" s="234">
        <v>3.9119999999999999</v>
      </c>
      <c r="T579" s="234">
        <v>0</v>
      </c>
      <c r="U579" s="234">
        <v>0</v>
      </c>
      <c r="V579" s="234">
        <v>0</v>
      </c>
      <c r="W579" s="234">
        <v>0.105</v>
      </c>
      <c r="X579" s="234">
        <v>0</v>
      </c>
      <c r="Y579" s="234">
        <v>0</v>
      </c>
      <c r="Z579" s="234">
        <v>0</v>
      </c>
      <c r="AA579" s="234">
        <v>0</v>
      </c>
      <c r="AB579" s="234">
        <v>0</v>
      </c>
      <c r="AC579" s="234">
        <v>0</v>
      </c>
      <c r="AD579" s="234">
        <v>0</v>
      </c>
      <c r="AE579" s="234">
        <v>0</v>
      </c>
      <c r="AF579" s="234">
        <v>4.0010000000000003</v>
      </c>
      <c r="AG579" s="234">
        <v>8.9480000000000004</v>
      </c>
    </row>
    <row r="580" spans="1:33" x14ac:dyDescent="0.25">
      <c r="B580" s="233" t="s">
        <v>624</v>
      </c>
      <c r="C580" s="234">
        <v>0</v>
      </c>
      <c r="D580" s="234">
        <v>0</v>
      </c>
      <c r="E580" s="234">
        <v>0</v>
      </c>
      <c r="F580" s="234">
        <v>0</v>
      </c>
      <c r="G580" s="234">
        <v>0</v>
      </c>
      <c r="H580" s="234">
        <v>0</v>
      </c>
      <c r="I580" s="234">
        <v>0</v>
      </c>
      <c r="J580" s="234">
        <v>1.6839999999999999</v>
      </c>
      <c r="K580" s="234">
        <v>0</v>
      </c>
      <c r="L580" s="234">
        <v>0</v>
      </c>
      <c r="M580" s="234">
        <v>0</v>
      </c>
      <c r="N580" s="234">
        <v>0</v>
      </c>
      <c r="O580" s="234">
        <v>0</v>
      </c>
      <c r="P580" s="234">
        <v>19.106000000000002</v>
      </c>
      <c r="Q580" s="234">
        <v>0</v>
      </c>
      <c r="R580" s="234">
        <v>0</v>
      </c>
      <c r="S580" s="234">
        <v>0</v>
      </c>
      <c r="T580" s="234">
        <v>0</v>
      </c>
      <c r="U580" s="234">
        <v>0</v>
      </c>
      <c r="V580" s="234">
        <v>0</v>
      </c>
      <c r="W580" s="234">
        <v>2.6539799999999998</v>
      </c>
      <c r="X580" s="234">
        <v>0</v>
      </c>
      <c r="Y580" s="234">
        <v>0</v>
      </c>
      <c r="Z580" s="234">
        <v>0</v>
      </c>
      <c r="AA580" s="234">
        <v>0</v>
      </c>
      <c r="AB580" s="234">
        <v>0</v>
      </c>
      <c r="AC580" s="234">
        <v>0</v>
      </c>
      <c r="AD580" s="234">
        <v>0</v>
      </c>
      <c r="AE580" s="234">
        <v>0</v>
      </c>
      <c r="AF580" s="234">
        <v>84.896000000000001</v>
      </c>
      <c r="AG580" s="234">
        <v>108.33998</v>
      </c>
    </row>
    <row r="581" spans="1:33" x14ac:dyDescent="0.25">
      <c r="B581" s="233" t="s">
        <v>625</v>
      </c>
      <c r="C581" s="234">
        <v>0</v>
      </c>
      <c r="D581" s="234">
        <v>0</v>
      </c>
      <c r="E581" s="234">
        <v>0</v>
      </c>
      <c r="F581" s="234">
        <v>0</v>
      </c>
      <c r="G581" s="234">
        <v>0</v>
      </c>
      <c r="H581" s="234">
        <v>0</v>
      </c>
      <c r="I581" s="234">
        <v>0</v>
      </c>
      <c r="J581" s="234">
        <v>0</v>
      </c>
      <c r="K581" s="234">
        <v>0</v>
      </c>
      <c r="L581" s="234">
        <v>0</v>
      </c>
      <c r="M581" s="234">
        <v>0</v>
      </c>
      <c r="N581" s="234">
        <v>0</v>
      </c>
      <c r="O581" s="234">
        <v>0</v>
      </c>
      <c r="P581" s="234">
        <v>0</v>
      </c>
      <c r="Q581" s="234">
        <v>0</v>
      </c>
      <c r="R581" s="234">
        <v>0</v>
      </c>
      <c r="S581" s="234">
        <v>0</v>
      </c>
      <c r="T581" s="234">
        <v>0</v>
      </c>
      <c r="U581" s="234">
        <v>0</v>
      </c>
      <c r="V581" s="234">
        <v>0</v>
      </c>
      <c r="W581" s="234">
        <v>0</v>
      </c>
      <c r="X581" s="234">
        <v>0</v>
      </c>
      <c r="Y581" s="234">
        <v>0</v>
      </c>
      <c r="Z581" s="234">
        <v>0</v>
      </c>
      <c r="AA581" s="234">
        <v>0</v>
      </c>
      <c r="AB581" s="234">
        <v>0</v>
      </c>
      <c r="AC581" s="234">
        <v>0</v>
      </c>
      <c r="AD581" s="234">
        <v>0</v>
      </c>
      <c r="AE581" s="234">
        <v>0</v>
      </c>
      <c r="AF581" s="234">
        <v>0</v>
      </c>
      <c r="AG581" s="234">
        <v>0</v>
      </c>
    </row>
    <row r="582" spans="1:33" x14ac:dyDescent="0.25">
      <c r="A582" s="230" t="s">
        <v>626</v>
      </c>
      <c r="B582" s="231"/>
      <c r="C582" s="232"/>
      <c r="D582" s="232"/>
      <c r="E582" s="232"/>
      <c r="F582" s="232"/>
      <c r="G582" s="232"/>
      <c r="H582" s="232"/>
      <c r="I582" s="232"/>
      <c r="J582" s="232"/>
      <c r="K582" s="232"/>
      <c r="L582" s="232"/>
      <c r="M582" s="232"/>
      <c r="N582" s="232"/>
      <c r="O582" s="232"/>
      <c r="P582" s="232"/>
      <c r="Q582" s="232"/>
      <c r="R582" s="232"/>
      <c r="S582" s="232"/>
      <c r="T582" s="232"/>
      <c r="U582" s="232"/>
      <c r="V582" s="232"/>
      <c r="W582" s="232"/>
      <c r="X582" s="232"/>
      <c r="Y582" s="232"/>
      <c r="Z582" s="232"/>
      <c r="AA582" s="232"/>
      <c r="AB582" s="232"/>
      <c r="AC582" s="232"/>
      <c r="AD582" s="232"/>
      <c r="AE582" s="232"/>
      <c r="AF582" s="232"/>
      <c r="AG582" s="232"/>
    </row>
    <row r="583" spans="1:33" x14ac:dyDescent="0.25">
      <c r="B583" s="233" t="s">
        <v>627</v>
      </c>
      <c r="C583" s="234">
        <v>0</v>
      </c>
      <c r="D583" s="234">
        <v>0</v>
      </c>
      <c r="E583" s="234">
        <v>0</v>
      </c>
      <c r="F583" s="234">
        <v>0</v>
      </c>
      <c r="G583" s="234">
        <v>0</v>
      </c>
      <c r="H583" s="234">
        <v>0</v>
      </c>
      <c r="I583" s="234">
        <v>0</v>
      </c>
      <c r="J583" s="234">
        <v>2.0000000000000001E-4</v>
      </c>
      <c r="K583" s="234">
        <v>0</v>
      </c>
      <c r="L583" s="234">
        <v>0</v>
      </c>
      <c r="M583" s="234">
        <v>0</v>
      </c>
      <c r="N583" s="234">
        <v>0</v>
      </c>
      <c r="O583" s="234">
        <v>0</v>
      </c>
      <c r="P583" s="234">
        <v>0</v>
      </c>
      <c r="Q583" s="234">
        <v>0</v>
      </c>
      <c r="R583" s="234">
        <v>0</v>
      </c>
      <c r="S583" s="234">
        <v>0</v>
      </c>
      <c r="T583" s="234">
        <v>0</v>
      </c>
      <c r="U583" s="234">
        <v>0</v>
      </c>
      <c r="V583" s="234">
        <v>0</v>
      </c>
      <c r="W583" s="234">
        <v>0.27644999999999997</v>
      </c>
      <c r="X583" s="234">
        <v>0</v>
      </c>
      <c r="Y583" s="234">
        <v>0</v>
      </c>
      <c r="Z583" s="234">
        <v>0</v>
      </c>
      <c r="AA583" s="234">
        <v>0</v>
      </c>
      <c r="AB583" s="234">
        <v>0</v>
      </c>
      <c r="AC583" s="234">
        <v>0</v>
      </c>
      <c r="AD583" s="234">
        <v>0</v>
      </c>
      <c r="AE583" s="234">
        <v>0</v>
      </c>
      <c r="AF583" s="234">
        <v>13.411799999999999</v>
      </c>
      <c r="AG583" s="234">
        <v>13.68845</v>
      </c>
    </row>
    <row r="584" spans="1:33" x14ac:dyDescent="0.25">
      <c r="B584" s="233" t="s">
        <v>628</v>
      </c>
      <c r="C584" s="234">
        <v>0</v>
      </c>
      <c r="D584" s="234">
        <v>0</v>
      </c>
      <c r="E584" s="234">
        <v>0</v>
      </c>
      <c r="F584" s="234">
        <v>41.268599999999999</v>
      </c>
      <c r="G584" s="234">
        <v>1.387</v>
      </c>
      <c r="H584" s="234">
        <v>0.502</v>
      </c>
      <c r="I584" s="234">
        <v>0</v>
      </c>
      <c r="J584" s="234">
        <v>4.7999999999999996E-3</v>
      </c>
      <c r="K584" s="234">
        <v>0</v>
      </c>
      <c r="L584" s="234">
        <v>0</v>
      </c>
      <c r="M584" s="234">
        <v>72.404899999999998</v>
      </c>
      <c r="N584" s="234">
        <v>0</v>
      </c>
      <c r="O584" s="234">
        <v>0</v>
      </c>
      <c r="P584" s="234">
        <v>33.642000000000003</v>
      </c>
      <c r="Q584" s="234">
        <v>0.247</v>
      </c>
      <c r="R584" s="234">
        <v>0</v>
      </c>
      <c r="S584" s="234">
        <v>24.713799999999999</v>
      </c>
      <c r="T584" s="234">
        <v>0</v>
      </c>
      <c r="U584" s="234">
        <v>0</v>
      </c>
      <c r="V584" s="234">
        <v>0</v>
      </c>
      <c r="W584" s="234">
        <v>4.6106699999999998</v>
      </c>
      <c r="X584" s="234">
        <v>0</v>
      </c>
      <c r="Y584" s="234">
        <v>0</v>
      </c>
      <c r="Z584" s="234">
        <v>0</v>
      </c>
      <c r="AA584" s="234">
        <v>0</v>
      </c>
      <c r="AB584" s="234">
        <v>0</v>
      </c>
      <c r="AC584" s="234">
        <v>0</v>
      </c>
      <c r="AD584" s="234">
        <v>0.40699999999999997</v>
      </c>
      <c r="AE584" s="234">
        <v>0</v>
      </c>
      <c r="AF584" s="234">
        <v>0</v>
      </c>
      <c r="AG584" s="234">
        <v>179.18777000000003</v>
      </c>
    </row>
    <row r="585" spans="1:33" x14ac:dyDescent="0.25">
      <c r="A585" s="230" t="s">
        <v>629</v>
      </c>
      <c r="B585" s="231"/>
      <c r="C585" s="232"/>
      <c r="D585" s="232"/>
      <c r="E585" s="232"/>
      <c r="F585" s="232"/>
      <c r="G585" s="232"/>
      <c r="H585" s="232"/>
      <c r="I585" s="232"/>
      <c r="J585" s="232"/>
      <c r="K585" s="232"/>
      <c r="L585" s="232"/>
      <c r="M585" s="232"/>
      <c r="N585" s="232"/>
      <c r="O585" s="232"/>
      <c r="P585" s="232"/>
      <c r="Q585" s="232"/>
      <c r="R585" s="232"/>
      <c r="S585" s="232"/>
      <c r="T585" s="232"/>
      <c r="U585" s="232"/>
      <c r="V585" s="232"/>
      <c r="W585" s="232"/>
      <c r="X585" s="232"/>
      <c r="Y585" s="232"/>
      <c r="Z585" s="232"/>
      <c r="AA585" s="232"/>
      <c r="AB585" s="232"/>
      <c r="AC585" s="232"/>
      <c r="AD585" s="232"/>
      <c r="AE585" s="232"/>
      <c r="AF585" s="232"/>
      <c r="AG585" s="232"/>
    </row>
    <row r="586" spans="1:33" x14ac:dyDescent="0.25">
      <c r="B586" s="233" t="s">
        <v>630</v>
      </c>
      <c r="C586" s="234">
        <v>0</v>
      </c>
      <c r="D586" s="234">
        <v>0</v>
      </c>
      <c r="E586" s="234">
        <v>0</v>
      </c>
      <c r="F586" s="234">
        <v>4.9080000000000004</v>
      </c>
      <c r="G586" s="234">
        <v>9.1549999999999994</v>
      </c>
      <c r="H586" s="234">
        <v>0</v>
      </c>
      <c r="I586" s="234">
        <v>2E-3</v>
      </c>
      <c r="J586" s="234">
        <v>0.124</v>
      </c>
      <c r="K586" s="234">
        <v>0</v>
      </c>
      <c r="L586" s="234">
        <v>0</v>
      </c>
      <c r="M586" s="234">
        <v>22.704000000000001</v>
      </c>
      <c r="N586" s="234">
        <v>0</v>
      </c>
      <c r="O586" s="234">
        <v>0</v>
      </c>
      <c r="P586" s="234">
        <v>15.379</v>
      </c>
      <c r="Q586" s="234">
        <v>4.7850000000000001</v>
      </c>
      <c r="R586" s="234">
        <v>8.5129999999999999</v>
      </c>
      <c r="S586" s="234">
        <v>37.206000000000003</v>
      </c>
      <c r="T586" s="234">
        <v>0</v>
      </c>
      <c r="U586" s="234">
        <v>0</v>
      </c>
      <c r="V586" s="234">
        <v>8.0259999999999998</v>
      </c>
      <c r="W586" s="234">
        <v>3.33</v>
      </c>
      <c r="X586" s="234">
        <v>0</v>
      </c>
      <c r="Y586" s="234">
        <v>0</v>
      </c>
      <c r="Z586" s="234">
        <v>0</v>
      </c>
      <c r="AA586" s="234">
        <v>0.98199999999999998</v>
      </c>
      <c r="AB586" s="234">
        <v>6.6870000000000003</v>
      </c>
      <c r="AC586" s="234">
        <v>0</v>
      </c>
      <c r="AD586" s="234">
        <v>0</v>
      </c>
      <c r="AE586" s="234">
        <v>0</v>
      </c>
      <c r="AF586" s="234">
        <v>0</v>
      </c>
      <c r="AG586" s="234">
        <v>121.801</v>
      </c>
    </row>
    <row r="587" spans="1:33" x14ac:dyDescent="0.25">
      <c r="B587" s="233" t="s">
        <v>631</v>
      </c>
      <c r="C587" s="234">
        <v>0</v>
      </c>
      <c r="D587" s="234">
        <v>0</v>
      </c>
      <c r="E587" s="234">
        <v>0</v>
      </c>
      <c r="F587" s="234">
        <v>0</v>
      </c>
      <c r="G587" s="234">
        <v>6.2E-2</v>
      </c>
      <c r="H587" s="234">
        <v>0</v>
      </c>
      <c r="I587" s="234">
        <v>0</v>
      </c>
      <c r="J587" s="234">
        <v>0.64</v>
      </c>
      <c r="K587" s="234">
        <v>0</v>
      </c>
      <c r="L587" s="234">
        <v>0</v>
      </c>
      <c r="M587" s="234">
        <v>0</v>
      </c>
      <c r="N587" s="234">
        <v>0</v>
      </c>
      <c r="O587" s="234">
        <v>0</v>
      </c>
      <c r="P587" s="234">
        <v>0</v>
      </c>
      <c r="Q587" s="234">
        <v>0</v>
      </c>
      <c r="R587" s="234">
        <v>0</v>
      </c>
      <c r="S587" s="234">
        <v>14.303000000000001</v>
      </c>
      <c r="T587" s="234">
        <v>0</v>
      </c>
      <c r="U587" s="234">
        <v>0</v>
      </c>
      <c r="V587" s="234">
        <v>0</v>
      </c>
      <c r="W587" s="234">
        <v>0.36199999999999999</v>
      </c>
      <c r="X587" s="234">
        <v>0</v>
      </c>
      <c r="Y587" s="234">
        <v>0</v>
      </c>
      <c r="Z587" s="234">
        <v>0</v>
      </c>
      <c r="AA587" s="234">
        <v>0</v>
      </c>
      <c r="AB587" s="234">
        <v>0</v>
      </c>
      <c r="AC587" s="234">
        <v>0</v>
      </c>
      <c r="AD587" s="234">
        <v>0</v>
      </c>
      <c r="AE587" s="234">
        <v>0</v>
      </c>
      <c r="AF587" s="234">
        <v>0</v>
      </c>
      <c r="AG587" s="234">
        <v>15.367000000000001</v>
      </c>
    </row>
    <row r="588" spans="1:33" x14ac:dyDescent="0.25">
      <c r="B588" s="233" t="s">
        <v>632</v>
      </c>
      <c r="C588" s="234">
        <v>0</v>
      </c>
      <c r="D588" s="234">
        <v>0</v>
      </c>
      <c r="E588" s="234">
        <v>0</v>
      </c>
      <c r="F588" s="234">
        <v>15.661</v>
      </c>
      <c r="G588" s="234">
        <v>11.704599999999999</v>
      </c>
      <c r="H588" s="234">
        <v>0</v>
      </c>
      <c r="I588" s="234">
        <v>5.0000000000000001E-3</v>
      </c>
      <c r="J588" s="234">
        <v>0.99</v>
      </c>
      <c r="K588" s="234">
        <v>0</v>
      </c>
      <c r="L588" s="234">
        <v>0</v>
      </c>
      <c r="M588" s="234">
        <v>3.258</v>
      </c>
      <c r="N588" s="234">
        <v>0</v>
      </c>
      <c r="O588" s="234">
        <v>77.769000000000005</v>
      </c>
      <c r="P588" s="234">
        <v>17.344999999999999</v>
      </c>
      <c r="Q588" s="234">
        <v>1.341</v>
      </c>
      <c r="R588" s="234">
        <v>2.9079999999999999</v>
      </c>
      <c r="S588" s="234">
        <v>1.026</v>
      </c>
      <c r="T588" s="234">
        <v>0</v>
      </c>
      <c r="U588" s="234">
        <v>0</v>
      </c>
      <c r="V588" s="234">
        <v>0</v>
      </c>
      <c r="W588" s="234">
        <v>3.7759999999999998</v>
      </c>
      <c r="X588" s="234">
        <v>0</v>
      </c>
      <c r="Y588" s="234">
        <v>0</v>
      </c>
      <c r="Z588" s="234">
        <v>0</v>
      </c>
      <c r="AA588" s="234">
        <v>0</v>
      </c>
      <c r="AB588" s="234">
        <v>0</v>
      </c>
      <c r="AC588" s="234">
        <v>0</v>
      </c>
      <c r="AD588" s="234">
        <v>0</v>
      </c>
      <c r="AE588" s="234">
        <v>0</v>
      </c>
      <c r="AF588" s="234">
        <v>0</v>
      </c>
      <c r="AG588" s="234">
        <v>135.78360000000001</v>
      </c>
    </row>
    <row r="589" spans="1:33" x14ac:dyDescent="0.25">
      <c r="B589" s="233" t="s">
        <v>633</v>
      </c>
      <c r="C589" s="234">
        <v>0</v>
      </c>
      <c r="D589" s="234">
        <v>0</v>
      </c>
      <c r="E589" s="234">
        <v>0</v>
      </c>
      <c r="F589" s="234">
        <v>0</v>
      </c>
      <c r="G589" s="234">
        <v>0</v>
      </c>
      <c r="H589" s="234">
        <v>0</v>
      </c>
      <c r="I589" s="234">
        <v>0</v>
      </c>
      <c r="J589" s="234">
        <v>0.41666700000000001</v>
      </c>
      <c r="K589" s="234">
        <v>0</v>
      </c>
      <c r="L589" s="234">
        <v>0</v>
      </c>
      <c r="M589" s="234">
        <v>0</v>
      </c>
      <c r="N589" s="234">
        <v>0</v>
      </c>
      <c r="O589" s="234">
        <v>0</v>
      </c>
      <c r="P589" s="234">
        <v>0</v>
      </c>
      <c r="Q589" s="234">
        <v>18.818999999999999</v>
      </c>
      <c r="R589" s="234">
        <v>0</v>
      </c>
      <c r="S589" s="234">
        <v>0</v>
      </c>
      <c r="T589" s="234">
        <v>0</v>
      </c>
      <c r="U589" s="234">
        <v>0</v>
      </c>
      <c r="V589" s="234">
        <v>0</v>
      </c>
      <c r="W589" s="234">
        <v>8.5000000000000006E-2</v>
      </c>
      <c r="X589" s="234">
        <v>0</v>
      </c>
      <c r="Y589" s="234">
        <v>1.5833299999999999</v>
      </c>
      <c r="Z589" s="234">
        <v>0</v>
      </c>
      <c r="AA589" s="234">
        <v>0</v>
      </c>
      <c r="AB589" s="234">
        <v>0</v>
      </c>
      <c r="AC589" s="234">
        <v>0</v>
      </c>
      <c r="AD589" s="234">
        <v>0</v>
      </c>
      <c r="AE589" s="234">
        <v>0</v>
      </c>
      <c r="AF589" s="234">
        <v>0</v>
      </c>
      <c r="AG589" s="234">
        <v>20.903997</v>
      </c>
    </row>
    <row r="590" spans="1:33" x14ac:dyDescent="0.25">
      <c r="A590" s="230" t="s">
        <v>634</v>
      </c>
      <c r="B590" s="231"/>
      <c r="C590" s="232"/>
      <c r="D590" s="232"/>
      <c r="E590" s="232"/>
      <c r="F590" s="232"/>
      <c r="G590" s="232"/>
      <c r="H590" s="232"/>
      <c r="I590" s="232"/>
      <c r="J590" s="232"/>
      <c r="K590" s="232"/>
      <c r="L590" s="232"/>
      <c r="M590" s="232"/>
      <c r="N590" s="232"/>
      <c r="O590" s="232"/>
      <c r="P590" s="232"/>
      <c r="Q590" s="232"/>
      <c r="R590" s="232"/>
      <c r="S590" s="232"/>
      <c r="T590" s="232"/>
      <c r="U590" s="232"/>
      <c r="V590" s="232"/>
      <c r="W590" s="232"/>
      <c r="X590" s="232"/>
      <c r="Y590" s="232"/>
      <c r="Z590" s="232"/>
      <c r="AA590" s="232"/>
      <c r="AB590" s="232"/>
      <c r="AC590" s="232"/>
      <c r="AD590" s="232"/>
      <c r="AE590" s="232"/>
      <c r="AF590" s="232"/>
      <c r="AG590" s="232"/>
    </row>
    <row r="591" spans="1:33" x14ac:dyDescent="0.25">
      <c r="B591" s="233" t="s">
        <v>635</v>
      </c>
      <c r="C591" s="234">
        <v>0</v>
      </c>
      <c r="D591" s="234">
        <v>0</v>
      </c>
      <c r="E591" s="234">
        <v>0</v>
      </c>
      <c r="F591" s="234">
        <v>0</v>
      </c>
      <c r="G591" s="234">
        <v>0</v>
      </c>
      <c r="H591" s="234">
        <v>0</v>
      </c>
      <c r="I591" s="234">
        <v>0</v>
      </c>
      <c r="J591" s="234">
        <v>0.21199999999999999</v>
      </c>
      <c r="K591" s="234">
        <v>0</v>
      </c>
      <c r="L591" s="234">
        <v>0</v>
      </c>
      <c r="M591" s="234">
        <v>0</v>
      </c>
      <c r="N591" s="234">
        <v>0</v>
      </c>
      <c r="O591" s="234">
        <v>0</v>
      </c>
      <c r="P591" s="234">
        <v>0</v>
      </c>
      <c r="Q591" s="234">
        <v>0</v>
      </c>
      <c r="R591" s="234">
        <v>0</v>
      </c>
      <c r="S591" s="234">
        <v>8.7089999999999996</v>
      </c>
      <c r="T591" s="234">
        <v>0</v>
      </c>
      <c r="U591" s="234">
        <v>0</v>
      </c>
      <c r="V591" s="234">
        <v>0</v>
      </c>
      <c r="W591" s="234">
        <v>0.29699999999999999</v>
      </c>
      <c r="X591" s="234">
        <v>0</v>
      </c>
      <c r="Y591" s="234">
        <v>0</v>
      </c>
      <c r="Z591" s="234">
        <v>0</v>
      </c>
      <c r="AA591" s="234">
        <v>0</v>
      </c>
      <c r="AB591" s="234">
        <v>0</v>
      </c>
      <c r="AC591" s="234">
        <v>0</v>
      </c>
      <c r="AD591" s="234">
        <v>0</v>
      </c>
      <c r="AE591" s="234">
        <v>0</v>
      </c>
      <c r="AF591" s="234">
        <v>0</v>
      </c>
      <c r="AG591" s="234">
        <v>9.218</v>
      </c>
    </row>
    <row r="592" spans="1:33" x14ac:dyDescent="0.25">
      <c r="B592" s="233" t="s">
        <v>636</v>
      </c>
      <c r="C592" s="234">
        <v>0</v>
      </c>
      <c r="D592" s="234">
        <v>0</v>
      </c>
      <c r="E592" s="234">
        <v>0</v>
      </c>
      <c r="F592" s="234">
        <v>0</v>
      </c>
      <c r="G592" s="234">
        <v>0</v>
      </c>
      <c r="H592" s="234">
        <v>0</v>
      </c>
      <c r="I592" s="234">
        <v>0</v>
      </c>
      <c r="J592" s="234">
        <v>3.54</v>
      </c>
      <c r="K592" s="234">
        <v>0</v>
      </c>
      <c r="L592" s="234">
        <v>0</v>
      </c>
      <c r="M592" s="234">
        <v>0</v>
      </c>
      <c r="N592" s="234">
        <v>0</v>
      </c>
      <c r="O592" s="234">
        <v>0</v>
      </c>
      <c r="P592" s="234">
        <v>0</v>
      </c>
      <c r="Q592" s="234">
        <v>0</v>
      </c>
      <c r="R592" s="234">
        <v>0</v>
      </c>
      <c r="S592" s="234">
        <v>26.35</v>
      </c>
      <c r="T592" s="234">
        <v>0</v>
      </c>
      <c r="U592" s="234">
        <v>0</v>
      </c>
      <c r="V592" s="234">
        <v>0</v>
      </c>
      <c r="W592" s="234">
        <v>0.89200000000000002</v>
      </c>
      <c r="X592" s="234">
        <v>0</v>
      </c>
      <c r="Y592" s="234">
        <v>0</v>
      </c>
      <c r="Z592" s="234">
        <v>0</v>
      </c>
      <c r="AA592" s="234">
        <v>0</v>
      </c>
      <c r="AB592" s="234">
        <v>0</v>
      </c>
      <c r="AC592" s="234">
        <v>0</v>
      </c>
      <c r="AD592" s="234">
        <v>0</v>
      </c>
      <c r="AE592" s="234">
        <v>0</v>
      </c>
      <c r="AF592" s="234">
        <v>0</v>
      </c>
      <c r="AG592" s="234">
        <v>30.782</v>
      </c>
    </row>
    <row r="593" spans="1:33" x14ac:dyDescent="0.25">
      <c r="B593" s="233" t="s">
        <v>637</v>
      </c>
      <c r="C593" s="234">
        <v>0</v>
      </c>
      <c r="D593" s="234">
        <v>171.87799999999999</v>
      </c>
      <c r="E593" s="234">
        <v>0</v>
      </c>
      <c r="F593" s="234">
        <v>0</v>
      </c>
      <c r="G593" s="234">
        <v>0</v>
      </c>
      <c r="H593" s="234">
        <v>0</v>
      </c>
      <c r="I593" s="234">
        <v>0</v>
      </c>
      <c r="J593" s="234">
        <v>5.1638200000000003</v>
      </c>
      <c r="K593" s="234">
        <v>0</v>
      </c>
      <c r="L593" s="234">
        <v>0</v>
      </c>
      <c r="M593" s="234">
        <v>33.58</v>
      </c>
      <c r="N593" s="234">
        <v>0</v>
      </c>
      <c r="O593" s="234">
        <v>0</v>
      </c>
      <c r="P593" s="234">
        <v>7.7</v>
      </c>
      <c r="Q593" s="234">
        <v>0</v>
      </c>
      <c r="R593" s="234">
        <v>0</v>
      </c>
      <c r="S593" s="234">
        <v>0</v>
      </c>
      <c r="T593" s="234">
        <v>0</v>
      </c>
      <c r="U593" s="234">
        <v>0</v>
      </c>
      <c r="V593" s="234">
        <v>0</v>
      </c>
      <c r="W593" s="234">
        <v>5.3280000000000003</v>
      </c>
      <c r="X593" s="234">
        <v>0</v>
      </c>
      <c r="Y593" s="234">
        <v>0</v>
      </c>
      <c r="Z593" s="234">
        <v>0</v>
      </c>
      <c r="AA593" s="234">
        <v>0</v>
      </c>
      <c r="AB593" s="234">
        <v>0</v>
      </c>
      <c r="AC593" s="234">
        <v>0</v>
      </c>
      <c r="AD593" s="234">
        <v>0</v>
      </c>
      <c r="AE593" s="234">
        <v>0</v>
      </c>
      <c r="AF593" s="234">
        <v>0</v>
      </c>
      <c r="AG593" s="234">
        <v>223.64981999999995</v>
      </c>
    </row>
    <row r="594" spans="1:33" x14ac:dyDescent="0.25">
      <c r="A594" s="230" t="s">
        <v>638</v>
      </c>
      <c r="B594" s="231"/>
      <c r="C594" s="232"/>
      <c r="D594" s="232"/>
      <c r="E594" s="232"/>
      <c r="F594" s="232"/>
      <c r="G594" s="232"/>
      <c r="H594" s="232"/>
      <c r="I594" s="232"/>
      <c r="J594" s="232"/>
      <c r="K594" s="232"/>
      <c r="L594" s="232"/>
      <c r="M594" s="232"/>
      <c r="N594" s="232"/>
      <c r="O594" s="232"/>
      <c r="P594" s="232"/>
      <c r="Q594" s="232"/>
      <c r="R594" s="232"/>
      <c r="S594" s="232"/>
      <c r="T594" s="232"/>
      <c r="U594" s="232"/>
      <c r="V594" s="232"/>
      <c r="W594" s="232"/>
      <c r="X594" s="232"/>
      <c r="Y594" s="232"/>
      <c r="Z594" s="232"/>
      <c r="AA594" s="232"/>
      <c r="AB594" s="232"/>
      <c r="AC594" s="232"/>
      <c r="AD594" s="232"/>
      <c r="AE594" s="232"/>
      <c r="AF594" s="232"/>
      <c r="AG594" s="232"/>
    </row>
    <row r="595" spans="1:33" x14ac:dyDescent="0.25">
      <c r="B595" s="233" t="s">
        <v>639</v>
      </c>
      <c r="C595" s="234">
        <v>0</v>
      </c>
      <c r="D595" s="234">
        <v>62.3</v>
      </c>
      <c r="E595" s="234">
        <v>0</v>
      </c>
      <c r="F595" s="234">
        <v>0</v>
      </c>
      <c r="G595" s="234">
        <v>5.3</v>
      </c>
      <c r="H595" s="234">
        <v>0</v>
      </c>
      <c r="I595" s="234">
        <v>0</v>
      </c>
      <c r="J595" s="234">
        <v>0.1</v>
      </c>
      <c r="K595" s="234">
        <v>0</v>
      </c>
      <c r="L595" s="234">
        <v>0</v>
      </c>
      <c r="M595" s="234">
        <v>0</v>
      </c>
      <c r="N595" s="234">
        <v>0</v>
      </c>
      <c r="O595" s="234">
        <v>0</v>
      </c>
      <c r="P595" s="234">
        <v>10.7</v>
      </c>
      <c r="Q595" s="234">
        <v>189</v>
      </c>
      <c r="R595" s="234">
        <v>0</v>
      </c>
      <c r="S595" s="234">
        <v>0</v>
      </c>
      <c r="T595" s="234">
        <v>0</v>
      </c>
      <c r="U595" s="234">
        <v>0</v>
      </c>
      <c r="V595" s="234">
        <v>0</v>
      </c>
      <c r="W595" s="234">
        <v>5</v>
      </c>
      <c r="X595" s="234">
        <v>0</v>
      </c>
      <c r="Y595" s="234">
        <v>20.5</v>
      </c>
      <c r="Z595" s="234">
        <v>0</v>
      </c>
      <c r="AA595" s="234">
        <v>0</v>
      </c>
      <c r="AB595" s="234">
        <v>0</v>
      </c>
      <c r="AC595" s="234">
        <v>0</v>
      </c>
      <c r="AD595" s="234">
        <v>0</v>
      </c>
      <c r="AE595" s="234">
        <v>0</v>
      </c>
      <c r="AF595" s="234">
        <v>49.1</v>
      </c>
      <c r="AG595" s="234">
        <v>342</v>
      </c>
    </row>
    <row r="596" spans="1:33" x14ac:dyDescent="0.25">
      <c r="B596" s="233" t="s">
        <v>640</v>
      </c>
      <c r="C596" s="234">
        <v>0</v>
      </c>
      <c r="D596" s="234">
        <v>0</v>
      </c>
      <c r="E596" s="234">
        <v>0</v>
      </c>
      <c r="F596" s="234">
        <v>0</v>
      </c>
      <c r="G596" s="234">
        <v>0</v>
      </c>
      <c r="H596" s="234">
        <v>0</v>
      </c>
      <c r="I596" s="234">
        <v>0</v>
      </c>
      <c r="J596" s="234">
        <v>0</v>
      </c>
      <c r="K596" s="234">
        <v>0</v>
      </c>
      <c r="L596" s="234">
        <v>0</v>
      </c>
      <c r="M596" s="234">
        <v>0</v>
      </c>
      <c r="N596" s="234">
        <v>0</v>
      </c>
      <c r="O596" s="234">
        <v>0</v>
      </c>
      <c r="P596" s="234">
        <v>0</v>
      </c>
      <c r="Q596" s="234">
        <v>0</v>
      </c>
      <c r="R596" s="234">
        <v>0</v>
      </c>
      <c r="S596" s="234">
        <v>0</v>
      </c>
      <c r="T596" s="234">
        <v>0</v>
      </c>
      <c r="U596" s="234">
        <v>0</v>
      </c>
      <c r="V596" s="234">
        <v>0</v>
      </c>
      <c r="W596" s="234">
        <v>0</v>
      </c>
      <c r="X596" s="234">
        <v>0</v>
      </c>
      <c r="Y596" s="234">
        <v>0</v>
      </c>
      <c r="Z596" s="234">
        <v>0</v>
      </c>
      <c r="AA596" s="234">
        <v>0</v>
      </c>
      <c r="AB596" s="234">
        <v>0</v>
      </c>
      <c r="AC596" s="234">
        <v>0</v>
      </c>
      <c r="AD596" s="234">
        <v>0</v>
      </c>
      <c r="AE596" s="234">
        <v>0</v>
      </c>
      <c r="AF596" s="234">
        <v>0</v>
      </c>
      <c r="AG596" s="234">
        <v>0</v>
      </c>
    </row>
    <row r="597" spans="1:33" x14ac:dyDescent="0.25">
      <c r="B597" s="233" t="s">
        <v>641</v>
      </c>
      <c r="C597" s="234">
        <v>0</v>
      </c>
      <c r="D597" s="234">
        <v>0</v>
      </c>
      <c r="E597" s="234">
        <v>0</v>
      </c>
      <c r="F597" s="234">
        <v>0</v>
      </c>
      <c r="G597" s="234">
        <v>0</v>
      </c>
      <c r="H597" s="234">
        <v>0</v>
      </c>
      <c r="I597" s="234">
        <v>0</v>
      </c>
      <c r="J597" s="234">
        <v>0</v>
      </c>
      <c r="K597" s="234">
        <v>0</v>
      </c>
      <c r="L597" s="234">
        <v>0</v>
      </c>
      <c r="M597" s="234">
        <v>0</v>
      </c>
      <c r="N597" s="234">
        <v>0</v>
      </c>
      <c r="O597" s="234">
        <v>0</v>
      </c>
      <c r="P597" s="234">
        <v>0</v>
      </c>
      <c r="Q597" s="234">
        <v>0</v>
      </c>
      <c r="R597" s="234">
        <v>0</v>
      </c>
      <c r="S597" s="234">
        <v>0</v>
      </c>
      <c r="T597" s="234">
        <v>0</v>
      </c>
      <c r="U597" s="234">
        <v>0</v>
      </c>
      <c r="V597" s="234">
        <v>0</v>
      </c>
      <c r="W597" s="234">
        <v>0</v>
      </c>
      <c r="X597" s="234">
        <v>0</v>
      </c>
      <c r="Y597" s="234">
        <v>0</v>
      </c>
      <c r="Z597" s="234">
        <v>0</v>
      </c>
      <c r="AA597" s="234">
        <v>0</v>
      </c>
      <c r="AB597" s="234">
        <v>0</v>
      </c>
      <c r="AC597" s="234">
        <v>0</v>
      </c>
      <c r="AD597" s="234">
        <v>0</v>
      </c>
      <c r="AE597" s="234">
        <v>0</v>
      </c>
      <c r="AF597" s="234">
        <v>0</v>
      </c>
      <c r="AG597" s="234">
        <v>0</v>
      </c>
    </row>
    <row r="598" spans="1:33" x14ac:dyDescent="0.25">
      <c r="B598" s="233" t="s">
        <v>642</v>
      </c>
      <c r="C598" s="234">
        <v>0</v>
      </c>
      <c r="D598" s="234">
        <v>0</v>
      </c>
      <c r="E598" s="234">
        <v>0</v>
      </c>
      <c r="F598" s="234">
        <v>0</v>
      </c>
      <c r="G598" s="234">
        <v>0</v>
      </c>
      <c r="H598" s="234">
        <v>0</v>
      </c>
      <c r="I598" s="234">
        <v>0</v>
      </c>
      <c r="J598" s="234">
        <v>0</v>
      </c>
      <c r="K598" s="234">
        <v>0</v>
      </c>
      <c r="L598" s="234">
        <v>0</v>
      </c>
      <c r="M598" s="234">
        <v>0</v>
      </c>
      <c r="N598" s="234">
        <v>0</v>
      </c>
      <c r="O598" s="234">
        <v>0</v>
      </c>
      <c r="P598" s="234">
        <v>0</v>
      </c>
      <c r="Q598" s="234">
        <v>0</v>
      </c>
      <c r="R598" s="234">
        <v>0</v>
      </c>
      <c r="S598" s="234">
        <v>0</v>
      </c>
      <c r="T598" s="234">
        <v>0</v>
      </c>
      <c r="U598" s="234">
        <v>0</v>
      </c>
      <c r="V598" s="234">
        <v>0</v>
      </c>
      <c r="W598" s="234">
        <v>0</v>
      </c>
      <c r="X598" s="234">
        <v>0</v>
      </c>
      <c r="Y598" s="234">
        <v>0</v>
      </c>
      <c r="Z598" s="234">
        <v>0</v>
      </c>
      <c r="AA598" s="234">
        <v>0</v>
      </c>
      <c r="AB598" s="234">
        <v>0</v>
      </c>
      <c r="AC598" s="234">
        <v>0</v>
      </c>
      <c r="AD598" s="234">
        <v>0</v>
      </c>
      <c r="AE598" s="234">
        <v>0</v>
      </c>
      <c r="AF598" s="234">
        <v>0</v>
      </c>
      <c r="AG598" s="234">
        <v>0</v>
      </c>
    </row>
    <row r="599" spans="1:33" x14ac:dyDescent="0.25">
      <c r="A599" s="230" t="s">
        <v>643</v>
      </c>
      <c r="B599" s="231"/>
      <c r="C599" s="232"/>
      <c r="D599" s="232"/>
      <c r="E599" s="232"/>
      <c r="F599" s="232"/>
      <c r="G599" s="232"/>
      <c r="H599" s="232"/>
      <c r="I599" s="232"/>
      <c r="J599" s="232"/>
      <c r="K599" s="232"/>
      <c r="L599" s="232"/>
      <c r="M599" s="232"/>
      <c r="N599" s="232"/>
      <c r="O599" s="232"/>
      <c r="P599" s="232"/>
      <c r="Q599" s="232"/>
      <c r="R599" s="232"/>
      <c r="S599" s="232"/>
      <c r="T599" s="232"/>
      <c r="U599" s="232"/>
      <c r="V599" s="232"/>
      <c r="W599" s="232"/>
      <c r="X599" s="232"/>
      <c r="Y599" s="232"/>
      <c r="Z599" s="232"/>
      <c r="AA599" s="232"/>
      <c r="AB599" s="232"/>
      <c r="AC599" s="232"/>
      <c r="AD599" s="232"/>
      <c r="AE599" s="232"/>
      <c r="AF599" s="232"/>
      <c r="AG599" s="232"/>
    </row>
    <row r="600" spans="1:33" x14ac:dyDescent="0.25">
      <c r="B600" s="233" t="s">
        <v>644</v>
      </c>
      <c r="C600" s="234">
        <v>0</v>
      </c>
      <c r="D600" s="234">
        <v>0</v>
      </c>
      <c r="E600" s="234">
        <v>0</v>
      </c>
      <c r="F600" s="234">
        <v>0</v>
      </c>
      <c r="G600" s="234">
        <v>0.67400000000000004</v>
      </c>
      <c r="H600" s="234">
        <v>0</v>
      </c>
      <c r="I600" s="234">
        <v>0</v>
      </c>
      <c r="J600" s="234">
        <v>0</v>
      </c>
      <c r="K600" s="234">
        <v>0</v>
      </c>
      <c r="L600" s="234">
        <v>0</v>
      </c>
      <c r="M600" s="234">
        <v>0</v>
      </c>
      <c r="N600" s="234">
        <v>0</v>
      </c>
      <c r="O600" s="234">
        <v>0</v>
      </c>
      <c r="P600" s="234">
        <v>0</v>
      </c>
      <c r="Q600" s="234">
        <v>0</v>
      </c>
      <c r="R600" s="234">
        <v>0</v>
      </c>
      <c r="S600" s="234">
        <v>14.583</v>
      </c>
      <c r="T600" s="234">
        <v>0</v>
      </c>
      <c r="U600" s="234">
        <v>0</v>
      </c>
      <c r="V600" s="234">
        <v>0</v>
      </c>
      <c r="W600" s="234">
        <v>0.25</v>
      </c>
      <c r="X600" s="234">
        <v>0</v>
      </c>
      <c r="Y600" s="234">
        <v>4.1849999999999996</v>
      </c>
      <c r="Z600" s="234">
        <v>0</v>
      </c>
      <c r="AA600" s="234">
        <v>0</v>
      </c>
      <c r="AB600" s="234">
        <v>0</v>
      </c>
      <c r="AC600" s="234">
        <v>0</v>
      </c>
      <c r="AD600" s="234">
        <v>0</v>
      </c>
      <c r="AE600" s="234">
        <v>0</v>
      </c>
      <c r="AF600" s="234">
        <v>0</v>
      </c>
      <c r="AG600" s="234">
        <v>19.692</v>
      </c>
    </row>
    <row r="601" spans="1:33" x14ac:dyDescent="0.25">
      <c r="B601" s="233" t="s">
        <v>645</v>
      </c>
      <c r="C601" s="234">
        <v>0</v>
      </c>
      <c r="D601" s="234">
        <v>0</v>
      </c>
      <c r="E601" s="234">
        <v>0</v>
      </c>
      <c r="F601" s="234">
        <v>0</v>
      </c>
      <c r="G601" s="234">
        <v>1.0438000000000001</v>
      </c>
      <c r="H601" s="234">
        <v>0</v>
      </c>
      <c r="I601" s="234">
        <v>0</v>
      </c>
      <c r="J601" s="234">
        <v>0</v>
      </c>
      <c r="K601" s="234">
        <v>0</v>
      </c>
      <c r="L601" s="234">
        <v>0</v>
      </c>
      <c r="M601" s="234">
        <v>0</v>
      </c>
      <c r="N601" s="234">
        <v>0</v>
      </c>
      <c r="O601" s="234">
        <v>0</v>
      </c>
      <c r="P601" s="234">
        <v>0</v>
      </c>
      <c r="Q601" s="234">
        <v>0</v>
      </c>
      <c r="R601" s="234">
        <v>0</v>
      </c>
      <c r="S601" s="234">
        <v>5.43</v>
      </c>
      <c r="T601" s="234">
        <v>0</v>
      </c>
      <c r="U601" s="234">
        <v>0</v>
      </c>
      <c r="V601" s="234">
        <v>0</v>
      </c>
      <c r="W601" s="234">
        <v>0.22</v>
      </c>
      <c r="X601" s="234">
        <v>0</v>
      </c>
      <c r="Y601" s="234">
        <v>3.339</v>
      </c>
      <c r="Z601" s="234">
        <v>0</v>
      </c>
      <c r="AA601" s="234">
        <v>0</v>
      </c>
      <c r="AB601" s="234">
        <v>0</v>
      </c>
      <c r="AC601" s="234">
        <v>0</v>
      </c>
      <c r="AD601" s="234">
        <v>0</v>
      </c>
      <c r="AE601" s="234">
        <v>0</v>
      </c>
      <c r="AF601" s="234">
        <v>0</v>
      </c>
      <c r="AG601" s="234">
        <v>10.0328</v>
      </c>
    </row>
    <row r="602" spans="1:33" x14ac:dyDescent="0.25">
      <c r="B602" s="233" t="s">
        <v>646</v>
      </c>
      <c r="C602" s="234">
        <v>0</v>
      </c>
      <c r="D602" s="234">
        <v>0</v>
      </c>
      <c r="E602" s="234">
        <v>0</v>
      </c>
      <c r="F602" s="234">
        <v>0</v>
      </c>
      <c r="G602" s="234">
        <v>1.151</v>
      </c>
      <c r="H602" s="234">
        <v>0</v>
      </c>
      <c r="I602" s="234">
        <v>0</v>
      </c>
      <c r="J602" s="234">
        <v>0</v>
      </c>
      <c r="K602" s="234">
        <v>0</v>
      </c>
      <c r="L602" s="234">
        <v>0</v>
      </c>
      <c r="M602" s="234">
        <v>0</v>
      </c>
      <c r="N602" s="234">
        <v>0</v>
      </c>
      <c r="O602" s="234">
        <v>0</v>
      </c>
      <c r="P602" s="234">
        <v>0</v>
      </c>
      <c r="Q602" s="234">
        <v>0</v>
      </c>
      <c r="R602" s="234">
        <v>0</v>
      </c>
      <c r="S602" s="234">
        <v>13.269</v>
      </c>
      <c r="T602" s="234">
        <v>0</v>
      </c>
      <c r="U602" s="234">
        <v>0</v>
      </c>
      <c r="V602" s="234">
        <v>0</v>
      </c>
      <c r="W602" s="234">
        <v>0.16</v>
      </c>
      <c r="X602" s="234">
        <v>0</v>
      </c>
      <c r="Y602" s="234">
        <v>0</v>
      </c>
      <c r="Z602" s="234">
        <v>0</v>
      </c>
      <c r="AA602" s="234">
        <v>0</v>
      </c>
      <c r="AB602" s="234">
        <v>0</v>
      </c>
      <c r="AC602" s="234">
        <v>0</v>
      </c>
      <c r="AD602" s="234">
        <v>0</v>
      </c>
      <c r="AE602" s="234">
        <v>0</v>
      </c>
      <c r="AF602" s="234">
        <v>0</v>
      </c>
      <c r="AG602" s="234">
        <v>14.58</v>
      </c>
    </row>
    <row r="603" spans="1:33" x14ac:dyDescent="0.25">
      <c r="B603" s="233" t="s">
        <v>647</v>
      </c>
      <c r="C603" s="234">
        <v>0</v>
      </c>
      <c r="D603" s="234">
        <v>0</v>
      </c>
      <c r="E603" s="234"/>
      <c r="F603" s="234">
        <v>0</v>
      </c>
      <c r="G603" s="234">
        <v>0</v>
      </c>
      <c r="H603" s="234">
        <v>0</v>
      </c>
      <c r="I603" s="234">
        <v>0</v>
      </c>
      <c r="J603" s="234">
        <v>0</v>
      </c>
      <c r="K603" s="234">
        <v>0</v>
      </c>
      <c r="L603" s="234">
        <v>0</v>
      </c>
      <c r="M603" s="234">
        <v>0</v>
      </c>
      <c r="N603" s="234">
        <v>0</v>
      </c>
      <c r="O603" s="234">
        <v>0</v>
      </c>
      <c r="P603" s="234">
        <v>0</v>
      </c>
      <c r="Q603" s="234">
        <v>0</v>
      </c>
      <c r="R603" s="234">
        <v>0</v>
      </c>
      <c r="S603" s="234">
        <v>7.9039999999999999</v>
      </c>
      <c r="T603" s="234">
        <v>0</v>
      </c>
      <c r="U603" s="234">
        <v>0</v>
      </c>
      <c r="V603" s="234">
        <v>0</v>
      </c>
      <c r="W603" s="234">
        <v>2.17</v>
      </c>
      <c r="X603" s="234">
        <v>0</v>
      </c>
      <c r="Y603" s="234">
        <v>0</v>
      </c>
      <c r="Z603" s="234">
        <v>0</v>
      </c>
      <c r="AA603" s="234">
        <v>0</v>
      </c>
      <c r="AB603" s="234">
        <v>0</v>
      </c>
      <c r="AC603" s="234">
        <v>0</v>
      </c>
      <c r="AD603" s="234">
        <v>0</v>
      </c>
      <c r="AE603" s="234">
        <v>0</v>
      </c>
      <c r="AF603" s="234">
        <v>0</v>
      </c>
      <c r="AG603" s="234">
        <v>10.074</v>
      </c>
    </row>
    <row r="604" spans="1:33" x14ac:dyDescent="0.25">
      <c r="B604" s="233" t="s">
        <v>648</v>
      </c>
      <c r="C604" s="234">
        <v>0</v>
      </c>
      <c r="D604" s="234">
        <v>0</v>
      </c>
      <c r="E604" s="234">
        <v>0</v>
      </c>
      <c r="F604" s="234">
        <v>59</v>
      </c>
      <c r="G604" s="234">
        <v>3.85</v>
      </c>
      <c r="H604" s="234">
        <v>0</v>
      </c>
      <c r="I604" s="234">
        <v>0</v>
      </c>
      <c r="J604" s="234">
        <v>1.0900000000000001</v>
      </c>
      <c r="K604" s="234">
        <v>0</v>
      </c>
      <c r="L604" s="234">
        <v>0.93</v>
      </c>
      <c r="M604" s="234">
        <v>202</v>
      </c>
      <c r="N604" s="234">
        <v>0</v>
      </c>
      <c r="O604" s="234">
        <v>20</v>
      </c>
      <c r="P604" s="234">
        <v>42.4</v>
      </c>
      <c r="Q604" s="234">
        <v>0</v>
      </c>
      <c r="R604" s="234">
        <v>38</v>
      </c>
      <c r="S604" s="234">
        <v>89.34</v>
      </c>
      <c r="T604" s="234">
        <v>0</v>
      </c>
      <c r="U604" s="234">
        <v>0</v>
      </c>
      <c r="V604" s="234">
        <v>17</v>
      </c>
      <c r="W604" s="234">
        <v>4.9556300000000002</v>
      </c>
      <c r="X604" s="234">
        <v>0</v>
      </c>
      <c r="Y604" s="234">
        <v>0</v>
      </c>
      <c r="Z604" s="234">
        <v>0</v>
      </c>
      <c r="AA604" s="234">
        <v>0</v>
      </c>
      <c r="AB604" s="234">
        <v>0</v>
      </c>
      <c r="AC604" s="234">
        <v>0</v>
      </c>
      <c r="AD604" s="234">
        <v>0</v>
      </c>
      <c r="AE604" s="234">
        <v>0</v>
      </c>
      <c r="AF604" s="234">
        <v>0</v>
      </c>
      <c r="AG604" s="234">
        <v>478.56563</v>
      </c>
    </row>
    <row r="605" spans="1:33" x14ac:dyDescent="0.25">
      <c r="B605" s="233" t="s">
        <v>649</v>
      </c>
      <c r="C605" s="234">
        <v>0</v>
      </c>
      <c r="D605" s="234">
        <v>0</v>
      </c>
      <c r="E605" s="234">
        <v>0</v>
      </c>
      <c r="F605" s="234">
        <v>0</v>
      </c>
      <c r="G605" s="234">
        <v>0</v>
      </c>
      <c r="H605" s="234">
        <v>0</v>
      </c>
      <c r="I605" s="234">
        <v>0</v>
      </c>
      <c r="J605" s="234">
        <v>0</v>
      </c>
      <c r="K605" s="234">
        <v>0</v>
      </c>
      <c r="L605" s="234">
        <v>0</v>
      </c>
      <c r="M605" s="234">
        <v>0</v>
      </c>
      <c r="N605" s="234">
        <v>0</v>
      </c>
      <c r="O605" s="234">
        <v>0</v>
      </c>
      <c r="P605" s="234">
        <v>42.4</v>
      </c>
      <c r="Q605" s="234">
        <v>0</v>
      </c>
      <c r="R605" s="234">
        <v>0</v>
      </c>
      <c r="S605" s="234">
        <v>0</v>
      </c>
      <c r="T605" s="234">
        <v>0</v>
      </c>
      <c r="U605" s="234">
        <v>0</v>
      </c>
      <c r="V605" s="234">
        <v>0</v>
      </c>
      <c r="W605" s="234">
        <v>0</v>
      </c>
      <c r="X605" s="234">
        <v>0</v>
      </c>
      <c r="Y605" s="234">
        <v>0</v>
      </c>
      <c r="Z605" s="234">
        <v>0</v>
      </c>
      <c r="AA605" s="234">
        <v>0</v>
      </c>
      <c r="AB605" s="234">
        <v>0</v>
      </c>
      <c r="AC605" s="234">
        <v>0</v>
      </c>
      <c r="AD605" s="234">
        <v>0</v>
      </c>
      <c r="AE605" s="234">
        <v>0</v>
      </c>
      <c r="AF605" s="234">
        <v>0</v>
      </c>
      <c r="AG605" s="234">
        <v>42.4</v>
      </c>
    </row>
    <row r="606" spans="1:33" x14ac:dyDescent="0.25">
      <c r="A606" s="230" t="s">
        <v>650</v>
      </c>
      <c r="B606" s="231"/>
      <c r="C606" s="232"/>
      <c r="D606" s="232"/>
      <c r="E606" s="232"/>
      <c r="F606" s="232"/>
      <c r="G606" s="232"/>
      <c r="H606" s="232"/>
      <c r="I606" s="232"/>
      <c r="J606" s="232"/>
      <c r="K606" s="232"/>
      <c r="L606" s="232"/>
      <c r="M606" s="232"/>
      <c r="N606" s="232"/>
      <c r="O606" s="232"/>
      <c r="P606" s="232"/>
      <c r="Q606" s="232"/>
      <c r="R606" s="232"/>
      <c r="S606" s="232"/>
      <c r="T606" s="232"/>
      <c r="U606" s="232"/>
      <c r="V606" s="232"/>
      <c r="W606" s="232"/>
      <c r="X606" s="232"/>
      <c r="Y606" s="232"/>
      <c r="Z606" s="232"/>
      <c r="AA606" s="232"/>
      <c r="AB606" s="232"/>
      <c r="AC606" s="232"/>
      <c r="AD606" s="232"/>
      <c r="AE606" s="232"/>
      <c r="AF606" s="232"/>
      <c r="AG606" s="232"/>
    </row>
    <row r="607" spans="1:33" x14ac:dyDescent="0.25">
      <c r="B607" s="233" t="s">
        <v>651</v>
      </c>
      <c r="C607" s="234">
        <v>0</v>
      </c>
      <c r="D607" s="234">
        <v>0</v>
      </c>
      <c r="E607" s="234">
        <v>0</v>
      </c>
      <c r="F607" s="234">
        <v>0</v>
      </c>
      <c r="G607" s="234">
        <v>0</v>
      </c>
      <c r="H607" s="234">
        <v>0</v>
      </c>
      <c r="I607" s="234">
        <v>0</v>
      </c>
      <c r="J607" s="234">
        <v>0</v>
      </c>
      <c r="K607" s="234">
        <v>0</v>
      </c>
      <c r="L607" s="234">
        <v>0</v>
      </c>
      <c r="M607" s="234">
        <v>0</v>
      </c>
      <c r="N607" s="234">
        <v>0</v>
      </c>
      <c r="O607" s="234">
        <v>0</v>
      </c>
      <c r="P607" s="234">
        <v>0</v>
      </c>
      <c r="Q607" s="234">
        <v>0</v>
      </c>
      <c r="R607" s="234">
        <v>0</v>
      </c>
      <c r="S607" s="234">
        <v>0</v>
      </c>
      <c r="T607" s="234">
        <v>0</v>
      </c>
      <c r="U607" s="234">
        <v>0</v>
      </c>
      <c r="V607" s="234">
        <v>0</v>
      </c>
      <c r="W607" s="234">
        <v>0</v>
      </c>
      <c r="X607" s="234">
        <v>0</v>
      </c>
      <c r="Y607" s="234">
        <v>0</v>
      </c>
      <c r="Z607" s="234">
        <v>0</v>
      </c>
      <c r="AA607" s="234">
        <v>0</v>
      </c>
      <c r="AB607" s="234">
        <v>0</v>
      </c>
      <c r="AC607" s="234">
        <v>0</v>
      </c>
      <c r="AD607" s="234">
        <v>0</v>
      </c>
      <c r="AE607" s="234">
        <v>0</v>
      </c>
      <c r="AF607" s="234">
        <v>0</v>
      </c>
      <c r="AG607" s="234">
        <v>0</v>
      </c>
    </row>
    <row r="608" spans="1:33" x14ac:dyDescent="0.25">
      <c r="A608" s="230" t="s">
        <v>652</v>
      </c>
      <c r="B608" s="231"/>
      <c r="C608" s="232"/>
      <c r="D608" s="232"/>
      <c r="E608" s="232"/>
      <c r="F608" s="232"/>
      <c r="G608" s="232"/>
      <c r="H608" s="232"/>
      <c r="I608" s="232"/>
      <c r="J608" s="232"/>
      <c r="K608" s="232"/>
      <c r="L608" s="232"/>
      <c r="M608" s="232"/>
      <c r="N608" s="232"/>
      <c r="O608" s="232"/>
      <c r="P608" s="232"/>
      <c r="Q608" s="232"/>
      <c r="R608" s="232"/>
      <c r="S608" s="232"/>
      <c r="T608" s="232"/>
      <c r="U608" s="232"/>
      <c r="V608" s="232"/>
      <c r="W608" s="232"/>
      <c r="X608" s="232"/>
      <c r="Y608" s="232"/>
      <c r="Z608" s="232"/>
      <c r="AA608" s="232"/>
      <c r="AB608" s="232"/>
      <c r="AC608" s="232"/>
      <c r="AD608" s="232"/>
      <c r="AE608" s="232"/>
      <c r="AF608" s="232"/>
      <c r="AG608" s="232"/>
    </row>
    <row r="609" spans="1:33" x14ac:dyDescent="0.25">
      <c r="B609" s="233" t="s">
        <v>653</v>
      </c>
      <c r="C609" s="234">
        <v>0</v>
      </c>
      <c r="D609" s="234">
        <v>0</v>
      </c>
      <c r="E609" s="234">
        <v>0</v>
      </c>
      <c r="F609" s="234">
        <v>0</v>
      </c>
      <c r="G609" s="234">
        <v>0.95299999999999996</v>
      </c>
      <c r="H609" s="234">
        <v>5.4580000000000002</v>
      </c>
      <c r="I609" s="234">
        <v>0</v>
      </c>
      <c r="J609" s="234">
        <v>7.3029999999999999</v>
      </c>
      <c r="K609" s="234">
        <v>0</v>
      </c>
      <c r="L609" s="234">
        <v>0</v>
      </c>
      <c r="M609" s="234">
        <v>113.438</v>
      </c>
      <c r="N609" s="234">
        <v>0</v>
      </c>
      <c r="O609" s="234">
        <v>1.4630000000000001</v>
      </c>
      <c r="P609" s="234">
        <v>23.286000000000001</v>
      </c>
      <c r="Q609" s="234">
        <v>0</v>
      </c>
      <c r="R609" s="234">
        <v>0</v>
      </c>
      <c r="S609" s="234">
        <v>14.4</v>
      </c>
      <c r="T609" s="234">
        <v>0</v>
      </c>
      <c r="U609" s="234">
        <v>0</v>
      </c>
      <c r="V609" s="234">
        <v>0</v>
      </c>
      <c r="W609" s="234">
        <v>4.0739999999999998</v>
      </c>
      <c r="X609" s="234">
        <v>0</v>
      </c>
      <c r="Y609" s="234">
        <v>4.0179999999999998</v>
      </c>
      <c r="Z609" s="234">
        <v>0</v>
      </c>
      <c r="AA609" s="234">
        <v>0</v>
      </c>
      <c r="AB609" s="234">
        <v>0</v>
      </c>
      <c r="AC609" s="234">
        <v>5.55</v>
      </c>
      <c r="AD609" s="234">
        <v>0</v>
      </c>
      <c r="AE609" s="234">
        <v>0</v>
      </c>
      <c r="AF609" s="234">
        <v>4.1455599999999997</v>
      </c>
      <c r="AG609" s="234">
        <v>184.08856000000003</v>
      </c>
    </row>
    <row r="610" spans="1:33" x14ac:dyDescent="0.25">
      <c r="A610" s="230" t="s">
        <v>654</v>
      </c>
      <c r="B610" s="231"/>
      <c r="C610" s="232"/>
      <c r="D610" s="232"/>
      <c r="E610" s="232"/>
      <c r="F610" s="232"/>
      <c r="G610" s="232"/>
      <c r="H610" s="232"/>
      <c r="I610" s="232"/>
      <c r="J610" s="232"/>
      <c r="K610" s="232"/>
      <c r="L610" s="232"/>
      <c r="M610" s="232"/>
      <c r="N610" s="232"/>
      <c r="O610" s="232"/>
      <c r="P610" s="232"/>
      <c r="Q610" s="232"/>
      <c r="R610" s="232"/>
      <c r="S610" s="232"/>
      <c r="T610" s="232"/>
      <c r="U610" s="232"/>
      <c r="V610" s="232"/>
      <c r="W610" s="232"/>
      <c r="X610" s="232"/>
      <c r="Y610" s="232"/>
      <c r="Z610" s="232"/>
      <c r="AA610" s="232"/>
      <c r="AB610" s="232"/>
      <c r="AC610" s="232"/>
      <c r="AD610" s="232"/>
      <c r="AE610" s="232"/>
      <c r="AF610" s="232"/>
      <c r="AG610" s="232"/>
    </row>
    <row r="611" spans="1:33" x14ac:dyDescent="0.25">
      <c r="B611" s="233" t="s">
        <v>655</v>
      </c>
      <c r="C611" s="234">
        <v>0</v>
      </c>
      <c r="D611" s="234">
        <v>0</v>
      </c>
      <c r="E611" s="234">
        <v>0</v>
      </c>
      <c r="F611" s="234">
        <v>0</v>
      </c>
      <c r="G611" s="234">
        <v>0</v>
      </c>
      <c r="H611" s="234">
        <v>0</v>
      </c>
      <c r="I611" s="234">
        <v>0</v>
      </c>
      <c r="J611" s="234">
        <v>0.13</v>
      </c>
      <c r="K611" s="234">
        <v>0</v>
      </c>
      <c r="L611" s="234">
        <v>0</v>
      </c>
      <c r="M611" s="234">
        <v>0</v>
      </c>
      <c r="N611" s="234">
        <v>0</v>
      </c>
      <c r="O611" s="234">
        <v>0</v>
      </c>
      <c r="P611" s="234">
        <v>0</v>
      </c>
      <c r="Q611" s="234">
        <v>0</v>
      </c>
      <c r="R611" s="234">
        <v>0</v>
      </c>
      <c r="S611" s="234">
        <v>0</v>
      </c>
      <c r="T611" s="234">
        <v>0</v>
      </c>
      <c r="U611" s="234">
        <v>0</v>
      </c>
      <c r="V611" s="234">
        <v>0</v>
      </c>
      <c r="W611" s="234">
        <v>0.127</v>
      </c>
      <c r="X611" s="234">
        <v>0</v>
      </c>
      <c r="Y611" s="234">
        <v>8.1999999999999993</v>
      </c>
      <c r="Z611" s="234">
        <v>0</v>
      </c>
      <c r="AA611" s="234">
        <v>0</v>
      </c>
      <c r="AB611" s="234">
        <v>0</v>
      </c>
      <c r="AC611" s="234">
        <v>0</v>
      </c>
      <c r="AD611" s="234">
        <v>0</v>
      </c>
      <c r="AE611" s="234">
        <v>0</v>
      </c>
      <c r="AF611" s="234">
        <v>0</v>
      </c>
      <c r="AG611" s="234">
        <v>8.456999999999999</v>
      </c>
    </row>
    <row r="612" spans="1:33" x14ac:dyDescent="0.25">
      <c r="B612" s="233" t="s">
        <v>656</v>
      </c>
      <c r="C612" s="234">
        <v>0</v>
      </c>
      <c r="D612" s="234">
        <v>0</v>
      </c>
      <c r="E612" s="234">
        <v>0</v>
      </c>
      <c r="F612" s="234">
        <v>0</v>
      </c>
      <c r="G612" s="234">
        <v>0</v>
      </c>
      <c r="H612" s="234">
        <v>0</v>
      </c>
      <c r="I612" s="234">
        <v>0</v>
      </c>
      <c r="J612" s="234">
        <v>0</v>
      </c>
      <c r="K612" s="234">
        <v>0</v>
      </c>
      <c r="L612" s="234">
        <v>0</v>
      </c>
      <c r="M612" s="234">
        <v>0</v>
      </c>
      <c r="N612" s="234">
        <v>0</v>
      </c>
      <c r="O612" s="234">
        <v>0</v>
      </c>
      <c r="P612" s="234">
        <v>0</v>
      </c>
      <c r="Q612" s="234">
        <v>0</v>
      </c>
      <c r="R612" s="234">
        <v>0</v>
      </c>
      <c r="S612" s="234">
        <v>0</v>
      </c>
      <c r="T612" s="234">
        <v>0</v>
      </c>
      <c r="U612" s="234">
        <v>0</v>
      </c>
      <c r="V612" s="234">
        <v>0</v>
      </c>
      <c r="W612" s="234">
        <v>0</v>
      </c>
      <c r="X612" s="234">
        <v>0</v>
      </c>
      <c r="Y612" s="234">
        <v>0</v>
      </c>
      <c r="Z612" s="234">
        <v>0</v>
      </c>
      <c r="AA612" s="234">
        <v>0</v>
      </c>
      <c r="AB612" s="234">
        <v>0</v>
      </c>
      <c r="AC612" s="234">
        <v>0</v>
      </c>
      <c r="AD612" s="234">
        <v>0</v>
      </c>
      <c r="AE612" s="234">
        <v>0</v>
      </c>
      <c r="AF612" s="234">
        <v>0</v>
      </c>
      <c r="AG612" s="234">
        <v>0</v>
      </c>
    </row>
    <row r="613" spans="1:33" x14ac:dyDescent="0.25">
      <c r="B613" s="233" t="s">
        <v>657</v>
      </c>
      <c r="C613" s="234">
        <v>0</v>
      </c>
      <c r="D613" s="234">
        <v>0</v>
      </c>
      <c r="E613" s="234">
        <v>0</v>
      </c>
      <c r="F613" s="234">
        <v>0</v>
      </c>
      <c r="G613" s="234">
        <v>0</v>
      </c>
      <c r="H613" s="234">
        <v>0</v>
      </c>
      <c r="I613" s="234">
        <v>0</v>
      </c>
      <c r="J613" s="234">
        <v>0.01</v>
      </c>
      <c r="K613" s="234">
        <v>0</v>
      </c>
      <c r="L613" s="234">
        <v>0</v>
      </c>
      <c r="M613" s="234">
        <v>1.2649999999999999</v>
      </c>
      <c r="N613" s="234">
        <v>0</v>
      </c>
      <c r="O613" s="234">
        <v>0</v>
      </c>
      <c r="P613" s="234">
        <v>0.65800000000000003</v>
      </c>
      <c r="Q613" s="234">
        <v>17.2</v>
      </c>
      <c r="R613" s="234">
        <v>0</v>
      </c>
      <c r="S613" s="234">
        <v>9</v>
      </c>
      <c r="T613" s="234">
        <v>0</v>
      </c>
      <c r="U613" s="234">
        <v>0</v>
      </c>
      <c r="V613" s="234">
        <v>0</v>
      </c>
      <c r="W613" s="234">
        <v>0.66</v>
      </c>
      <c r="X613" s="234">
        <v>0</v>
      </c>
      <c r="Y613" s="234">
        <v>0.78400000000000003</v>
      </c>
      <c r="Z613" s="234">
        <v>0</v>
      </c>
      <c r="AA613" s="234">
        <v>0</v>
      </c>
      <c r="AB613" s="234">
        <v>0</v>
      </c>
      <c r="AC613" s="234">
        <v>0</v>
      </c>
      <c r="AD613" s="234">
        <v>0</v>
      </c>
      <c r="AE613" s="234">
        <v>0</v>
      </c>
      <c r="AF613" s="234">
        <v>0</v>
      </c>
      <c r="AG613" s="234">
        <v>29.576999999999998</v>
      </c>
    </row>
    <row r="614" spans="1:33" x14ac:dyDescent="0.25">
      <c r="A614" s="230" t="s">
        <v>658</v>
      </c>
      <c r="B614" s="231"/>
      <c r="C614" s="232"/>
      <c r="D614" s="232"/>
      <c r="E614" s="232"/>
      <c r="F614" s="232"/>
      <c r="G614" s="232"/>
      <c r="H614" s="232"/>
      <c r="I614" s="232"/>
      <c r="J614" s="232"/>
      <c r="K614" s="232"/>
      <c r="L614" s="232"/>
      <c r="M614" s="232"/>
      <c r="N614" s="232"/>
      <c r="O614" s="232"/>
      <c r="P614" s="232"/>
      <c r="Q614" s="232"/>
      <c r="R614" s="232"/>
      <c r="S614" s="232"/>
      <c r="T614" s="232"/>
      <c r="U614" s="232"/>
      <c r="V614" s="232"/>
      <c r="W614" s="232"/>
      <c r="X614" s="232"/>
      <c r="Y614" s="232"/>
      <c r="Z614" s="232"/>
      <c r="AA614" s="232"/>
      <c r="AB614" s="232"/>
      <c r="AC614" s="232"/>
      <c r="AD614" s="232"/>
      <c r="AE614" s="232"/>
      <c r="AF614" s="232"/>
      <c r="AG614" s="232"/>
    </row>
    <row r="615" spans="1:33" x14ac:dyDescent="0.25">
      <c r="B615" s="233" t="s">
        <v>659</v>
      </c>
      <c r="C615" s="234">
        <v>0</v>
      </c>
      <c r="D615" s="234">
        <v>0</v>
      </c>
      <c r="E615" s="234">
        <v>0</v>
      </c>
      <c r="F615" s="234">
        <v>0</v>
      </c>
      <c r="G615" s="234">
        <v>0</v>
      </c>
      <c r="H615" s="234">
        <v>0</v>
      </c>
      <c r="I615" s="234">
        <v>0</v>
      </c>
      <c r="J615" s="234">
        <v>0</v>
      </c>
      <c r="K615" s="234">
        <v>0</v>
      </c>
      <c r="L615" s="234">
        <v>0</v>
      </c>
      <c r="M615" s="234">
        <v>0</v>
      </c>
      <c r="N615" s="234">
        <v>0</v>
      </c>
      <c r="O615" s="234">
        <v>0</v>
      </c>
      <c r="P615" s="234">
        <v>0</v>
      </c>
      <c r="Q615" s="234">
        <v>0</v>
      </c>
      <c r="R615" s="234">
        <v>0</v>
      </c>
      <c r="S615" s="234">
        <v>0</v>
      </c>
      <c r="T615" s="234">
        <v>0</v>
      </c>
      <c r="U615" s="234">
        <v>0</v>
      </c>
      <c r="V615" s="234">
        <v>0</v>
      </c>
      <c r="W615" s="234">
        <v>0</v>
      </c>
      <c r="X615" s="234">
        <v>0</v>
      </c>
      <c r="Y615" s="234">
        <v>0</v>
      </c>
      <c r="Z615" s="234">
        <v>0</v>
      </c>
      <c r="AA615" s="234">
        <v>0</v>
      </c>
      <c r="AB615" s="234">
        <v>0</v>
      </c>
      <c r="AC615" s="234">
        <v>0</v>
      </c>
      <c r="AD615" s="234">
        <v>0</v>
      </c>
      <c r="AE615" s="234">
        <v>0</v>
      </c>
      <c r="AF615" s="234">
        <v>0</v>
      </c>
      <c r="AG615" s="234">
        <v>0</v>
      </c>
    </row>
    <row r="616" spans="1:33" x14ac:dyDescent="0.25">
      <c r="A616" s="230" t="s">
        <v>661</v>
      </c>
      <c r="B616" s="231"/>
      <c r="C616" s="232"/>
      <c r="D616" s="232"/>
      <c r="E616" s="232"/>
      <c r="F616" s="232"/>
      <c r="G616" s="232"/>
      <c r="H616" s="232"/>
      <c r="I616" s="232"/>
      <c r="J616" s="232"/>
      <c r="K616" s="232"/>
      <c r="L616" s="232"/>
      <c r="M616" s="232"/>
      <c r="N616" s="232"/>
      <c r="O616" s="232"/>
      <c r="P616" s="232"/>
      <c r="Q616" s="232"/>
      <c r="R616" s="232"/>
      <c r="S616" s="232"/>
      <c r="T616" s="232"/>
      <c r="U616" s="232"/>
      <c r="V616" s="232"/>
      <c r="W616" s="232"/>
      <c r="X616" s="232"/>
      <c r="Y616" s="232"/>
      <c r="Z616" s="232"/>
      <c r="AA616" s="232"/>
      <c r="AB616" s="232"/>
      <c r="AC616" s="232"/>
      <c r="AD616" s="232"/>
      <c r="AE616" s="232"/>
      <c r="AF616" s="232"/>
      <c r="AG616" s="232"/>
    </row>
    <row r="617" spans="1:33" x14ac:dyDescent="0.25">
      <c r="B617" s="233" t="s">
        <v>662</v>
      </c>
      <c r="C617" s="234">
        <v>0</v>
      </c>
      <c r="D617" s="234">
        <v>0</v>
      </c>
      <c r="E617" s="234"/>
      <c r="F617" s="234">
        <v>0</v>
      </c>
      <c r="G617" s="234">
        <v>0</v>
      </c>
      <c r="H617" s="234">
        <v>0</v>
      </c>
      <c r="I617" s="234">
        <v>0</v>
      </c>
      <c r="J617" s="234">
        <v>0</v>
      </c>
      <c r="K617" s="234">
        <v>0</v>
      </c>
      <c r="L617" s="234">
        <v>0</v>
      </c>
      <c r="M617" s="234">
        <v>0</v>
      </c>
      <c r="N617" s="234">
        <v>0</v>
      </c>
      <c r="O617" s="234">
        <v>0</v>
      </c>
      <c r="P617" s="234">
        <v>0</v>
      </c>
      <c r="Q617" s="234">
        <v>0</v>
      </c>
      <c r="R617" s="234">
        <v>0</v>
      </c>
      <c r="S617" s="234">
        <v>0</v>
      </c>
      <c r="T617" s="234">
        <v>0</v>
      </c>
      <c r="U617" s="234">
        <v>0</v>
      </c>
      <c r="V617" s="234">
        <v>0</v>
      </c>
      <c r="W617" s="234">
        <v>0</v>
      </c>
      <c r="X617" s="234">
        <v>0</v>
      </c>
      <c r="Y617" s="234">
        <v>0</v>
      </c>
      <c r="Z617" s="234">
        <v>0</v>
      </c>
      <c r="AA617" s="234">
        <v>0</v>
      </c>
      <c r="AB617" s="234">
        <v>0</v>
      </c>
      <c r="AC617" s="234">
        <v>0</v>
      </c>
      <c r="AD617" s="234">
        <v>0</v>
      </c>
      <c r="AE617" s="234">
        <v>0</v>
      </c>
      <c r="AF617" s="234">
        <v>0</v>
      </c>
      <c r="AG617" s="234">
        <v>0</v>
      </c>
    </row>
    <row r="618" spans="1:33" x14ac:dyDescent="0.25">
      <c r="A618" s="230" t="s">
        <v>664</v>
      </c>
      <c r="B618" s="231"/>
      <c r="C618" s="232"/>
      <c r="D618" s="232"/>
      <c r="E618" s="232"/>
      <c r="F618" s="232"/>
      <c r="G618" s="232"/>
      <c r="H618" s="232"/>
      <c r="I618" s="232"/>
      <c r="J618" s="232"/>
      <c r="K618" s="232"/>
      <c r="L618" s="232"/>
      <c r="M618" s="232"/>
      <c r="N618" s="232"/>
      <c r="O618" s="232"/>
      <c r="P618" s="232"/>
      <c r="Q618" s="232"/>
      <c r="R618" s="232"/>
      <c r="S618" s="232"/>
      <c r="T618" s="232"/>
      <c r="U618" s="232"/>
      <c r="V618" s="232"/>
      <c r="W618" s="232"/>
      <c r="X618" s="232"/>
      <c r="Y618" s="232"/>
      <c r="Z618" s="232"/>
      <c r="AA618" s="232"/>
      <c r="AB618" s="232"/>
      <c r="AC618" s="232"/>
      <c r="AD618" s="232"/>
      <c r="AE618" s="232"/>
      <c r="AF618" s="232"/>
      <c r="AG618" s="232"/>
    </row>
    <row r="619" spans="1:33" x14ac:dyDescent="0.25">
      <c r="B619" s="233" t="s">
        <v>665</v>
      </c>
      <c r="C619" s="234">
        <v>0</v>
      </c>
      <c r="D619" s="234">
        <v>256.5</v>
      </c>
      <c r="E619" s="234">
        <v>0</v>
      </c>
      <c r="F619" s="234">
        <v>0</v>
      </c>
      <c r="G619" s="234">
        <v>0</v>
      </c>
      <c r="H619" s="234">
        <v>10.522399999999999</v>
      </c>
      <c r="I619" s="234">
        <v>0</v>
      </c>
      <c r="J619" s="234">
        <v>0.94399999999999995</v>
      </c>
      <c r="K619" s="234">
        <v>0</v>
      </c>
      <c r="L619" s="234">
        <v>2.2069999999999999</v>
      </c>
      <c r="M619" s="234">
        <v>0</v>
      </c>
      <c r="N619" s="234">
        <v>0</v>
      </c>
      <c r="O619" s="234">
        <v>0</v>
      </c>
      <c r="P619" s="234">
        <v>132.5</v>
      </c>
      <c r="Q619" s="234">
        <v>363.38299999999998</v>
      </c>
      <c r="R619" s="234">
        <v>0</v>
      </c>
      <c r="S619" s="234">
        <v>0</v>
      </c>
      <c r="T619" s="234">
        <v>0</v>
      </c>
      <c r="U619" s="234">
        <v>0</v>
      </c>
      <c r="V619" s="234">
        <v>0</v>
      </c>
      <c r="W619" s="234">
        <v>21.3004</v>
      </c>
      <c r="X619" s="234">
        <v>0</v>
      </c>
      <c r="Y619" s="234">
        <v>159.9</v>
      </c>
      <c r="Z619" s="234">
        <v>0</v>
      </c>
      <c r="AA619" s="234">
        <v>31.013999999999999</v>
      </c>
      <c r="AB619" s="234">
        <v>69.325999999999993</v>
      </c>
      <c r="AC619" s="234">
        <v>0</v>
      </c>
      <c r="AD619" s="234">
        <v>0</v>
      </c>
      <c r="AE619" s="234">
        <v>0</v>
      </c>
      <c r="AF619" s="234">
        <v>0</v>
      </c>
      <c r="AG619" s="234">
        <v>1047.5967999999998</v>
      </c>
    </row>
    <row r="620" spans="1:33" x14ac:dyDescent="0.25">
      <c r="B620" s="233" t="s">
        <v>666</v>
      </c>
      <c r="C620" s="234">
        <v>0</v>
      </c>
      <c r="D620" s="234">
        <v>0</v>
      </c>
      <c r="E620" s="234">
        <v>0</v>
      </c>
      <c r="F620" s="234">
        <v>0</v>
      </c>
      <c r="G620" s="234">
        <v>0</v>
      </c>
      <c r="H620" s="234">
        <v>0</v>
      </c>
      <c r="I620" s="234">
        <v>0</v>
      </c>
      <c r="J620" s="25">
        <v>3.0000000000000001E-3</v>
      </c>
      <c r="K620" s="234">
        <v>0</v>
      </c>
      <c r="L620" s="234">
        <v>0</v>
      </c>
      <c r="M620" s="234">
        <v>0</v>
      </c>
      <c r="N620" s="234">
        <v>0</v>
      </c>
      <c r="O620" s="234">
        <v>0</v>
      </c>
      <c r="P620" s="234">
        <v>0</v>
      </c>
      <c r="Q620" s="234">
        <v>0</v>
      </c>
      <c r="R620" s="234">
        <v>0</v>
      </c>
      <c r="S620" s="234">
        <v>0</v>
      </c>
      <c r="T620" s="234">
        <v>0</v>
      </c>
      <c r="U620" s="234">
        <v>0</v>
      </c>
      <c r="V620" s="234">
        <v>0</v>
      </c>
      <c r="W620" s="25">
        <v>0.05</v>
      </c>
      <c r="X620" s="234">
        <v>0</v>
      </c>
      <c r="Y620" s="25">
        <v>2.3650000000000002</v>
      </c>
      <c r="Z620" s="234">
        <v>0</v>
      </c>
      <c r="AA620" s="234">
        <v>0</v>
      </c>
      <c r="AB620" s="234">
        <v>0</v>
      </c>
      <c r="AC620" s="234">
        <v>0</v>
      </c>
      <c r="AD620" s="234">
        <v>0</v>
      </c>
      <c r="AE620" s="234">
        <v>0</v>
      </c>
      <c r="AF620" s="234">
        <v>0</v>
      </c>
      <c r="AG620" s="25">
        <f>J620+W620+Y620</f>
        <v>2.4180000000000001</v>
      </c>
    </row>
    <row r="621" spans="1:33" x14ac:dyDescent="0.25">
      <c r="B621" s="233" t="s">
        <v>667</v>
      </c>
      <c r="C621" s="234">
        <v>0</v>
      </c>
      <c r="D621" s="234">
        <v>0</v>
      </c>
      <c r="E621" s="234">
        <v>0</v>
      </c>
      <c r="F621" s="234">
        <v>0</v>
      </c>
      <c r="G621" s="234">
        <v>0</v>
      </c>
      <c r="H621" s="234">
        <v>0</v>
      </c>
      <c r="I621" s="234">
        <v>0</v>
      </c>
      <c r="J621" s="25">
        <v>2.3E-2</v>
      </c>
      <c r="K621" s="234">
        <v>0</v>
      </c>
      <c r="L621" s="234">
        <v>0</v>
      </c>
      <c r="M621" s="234">
        <v>0</v>
      </c>
      <c r="N621" s="234">
        <v>0</v>
      </c>
      <c r="O621" s="234">
        <v>0</v>
      </c>
      <c r="P621" s="234">
        <v>0</v>
      </c>
      <c r="Q621" s="234">
        <v>0</v>
      </c>
      <c r="R621" s="234">
        <v>0</v>
      </c>
      <c r="S621" s="234">
        <v>0</v>
      </c>
      <c r="T621" s="234">
        <v>0</v>
      </c>
      <c r="U621" s="234">
        <v>0</v>
      </c>
      <c r="V621" s="234">
        <v>0</v>
      </c>
      <c r="W621" s="25">
        <v>0.184</v>
      </c>
      <c r="X621" s="234">
        <v>0</v>
      </c>
      <c r="Y621" s="25">
        <v>13</v>
      </c>
      <c r="Z621" s="234">
        <v>0</v>
      </c>
      <c r="AA621" s="234">
        <v>0</v>
      </c>
      <c r="AB621" s="234">
        <v>0</v>
      </c>
      <c r="AC621" s="234">
        <v>0</v>
      </c>
      <c r="AD621" s="234">
        <v>0</v>
      </c>
      <c r="AE621" s="234">
        <v>0</v>
      </c>
      <c r="AF621" s="234">
        <v>0</v>
      </c>
      <c r="AG621" s="25">
        <f>J621+W621+Y621</f>
        <v>13.207000000000001</v>
      </c>
    </row>
    <row r="622" spans="1:33" x14ac:dyDescent="0.25">
      <c r="B622" s="233" t="s">
        <v>668</v>
      </c>
      <c r="C622" s="234">
        <v>0</v>
      </c>
      <c r="D622" s="234">
        <v>2.38</v>
      </c>
      <c r="E622" s="234">
        <v>0</v>
      </c>
      <c r="F622" s="234">
        <v>0</v>
      </c>
      <c r="G622" s="234">
        <v>2.0868000000000002</v>
      </c>
      <c r="H622" s="234">
        <v>1.8682399999999999</v>
      </c>
      <c r="I622" s="234">
        <v>0</v>
      </c>
      <c r="J622" s="234">
        <v>0.26</v>
      </c>
      <c r="K622" s="234">
        <v>0</v>
      </c>
      <c r="L622" s="234">
        <v>0</v>
      </c>
      <c r="M622" s="234">
        <v>9.4E-2</v>
      </c>
      <c r="N622" s="234">
        <v>0</v>
      </c>
      <c r="O622" s="234">
        <v>220</v>
      </c>
      <c r="P622" s="234">
        <v>0</v>
      </c>
      <c r="Q622" s="234">
        <v>0.28000000000000003</v>
      </c>
      <c r="R622" s="234">
        <v>0</v>
      </c>
      <c r="S622" s="234">
        <v>9.4626000000000001</v>
      </c>
      <c r="T622" s="234">
        <v>0</v>
      </c>
      <c r="U622" s="234">
        <v>0</v>
      </c>
      <c r="V622" s="234">
        <v>0</v>
      </c>
      <c r="W622" s="234">
        <v>9.2829999999999995</v>
      </c>
      <c r="X622" s="234">
        <v>0</v>
      </c>
      <c r="Y622" s="234">
        <v>0</v>
      </c>
      <c r="Z622" s="234">
        <v>0</v>
      </c>
      <c r="AA622" s="234">
        <v>0</v>
      </c>
      <c r="AB622" s="234">
        <v>0</v>
      </c>
      <c r="AC622" s="234">
        <v>0</v>
      </c>
      <c r="AD622" s="234">
        <v>0</v>
      </c>
      <c r="AE622" s="234">
        <v>0</v>
      </c>
      <c r="AF622" s="234">
        <v>0.90239999999999998</v>
      </c>
      <c r="AG622" s="234">
        <v>246.61704</v>
      </c>
    </row>
    <row r="623" spans="1:33" x14ac:dyDescent="0.25">
      <c r="A623" s="230" t="s">
        <v>669</v>
      </c>
      <c r="B623" s="231"/>
      <c r="C623" s="232"/>
      <c r="D623" s="232"/>
      <c r="E623" s="232"/>
      <c r="F623" s="232"/>
      <c r="G623" s="232"/>
      <c r="H623" s="232"/>
      <c r="I623" s="232"/>
      <c r="J623" s="232"/>
      <c r="K623" s="232"/>
      <c r="L623" s="232"/>
      <c r="M623" s="232"/>
      <c r="N623" s="232"/>
      <c r="O623" s="232"/>
      <c r="P623" s="232"/>
      <c r="Q623" s="232"/>
      <c r="R623" s="232"/>
      <c r="S623" s="232"/>
      <c r="T623" s="232"/>
      <c r="U623" s="232"/>
      <c r="V623" s="232"/>
      <c r="W623" s="232"/>
      <c r="X623" s="232"/>
      <c r="Y623" s="232"/>
      <c r="Z623" s="232"/>
      <c r="AA623" s="232"/>
      <c r="AB623" s="232"/>
      <c r="AC623" s="232"/>
      <c r="AD623" s="232"/>
      <c r="AE623" s="232"/>
      <c r="AF623" s="232"/>
      <c r="AG623" s="232"/>
    </row>
    <row r="624" spans="1:33" x14ac:dyDescent="0.25">
      <c r="B624" s="233" t="s">
        <v>670</v>
      </c>
      <c r="C624" s="234">
        <v>0</v>
      </c>
      <c r="D624" s="234">
        <v>0</v>
      </c>
      <c r="E624" s="234">
        <v>0</v>
      </c>
      <c r="F624" s="234">
        <v>0</v>
      </c>
      <c r="G624" s="234">
        <v>0</v>
      </c>
      <c r="H624" s="234">
        <v>0</v>
      </c>
      <c r="I624" s="234">
        <v>0</v>
      </c>
      <c r="J624" s="234">
        <v>0.1</v>
      </c>
      <c r="K624" s="234">
        <v>0</v>
      </c>
      <c r="L624" s="234">
        <v>0</v>
      </c>
      <c r="M624" s="234">
        <v>33.774999999999999</v>
      </c>
      <c r="N624" s="234">
        <v>0</v>
      </c>
      <c r="O624" s="234">
        <v>0</v>
      </c>
      <c r="P624" s="234">
        <v>5.0999999999999996</v>
      </c>
      <c r="Q624" s="234">
        <v>0</v>
      </c>
      <c r="R624" s="234">
        <v>0</v>
      </c>
      <c r="S624" s="234">
        <v>0</v>
      </c>
      <c r="T624" s="234">
        <v>0</v>
      </c>
      <c r="U624" s="234">
        <v>0</v>
      </c>
      <c r="V624" s="234">
        <v>0</v>
      </c>
      <c r="W624" s="234">
        <v>0.83099999999999996</v>
      </c>
      <c r="X624" s="234">
        <v>0</v>
      </c>
      <c r="Y624" s="234">
        <v>0</v>
      </c>
      <c r="Z624" s="234">
        <v>0</v>
      </c>
      <c r="AA624" s="234">
        <v>0</v>
      </c>
      <c r="AB624" s="234">
        <v>0</v>
      </c>
      <c r="AC624" s="234">
        <v>0</v>
      </c>
      <c r="AD624" s="234">
        <v>0</v>
      </c>
      <c r="AE624" s="234">
        <v>0</v>
      </c>
      <c r="AF624" s="234">
        <v>0</v>
      </c>
      <c r="AG624" s="234">
        <v>39.806000000000004</v>
      </c>
    </row>
    <row r="625" spans="1:33" x14ac:dyDescent="0.25">
      <c r="A625" s="230" t="s">
        <v>671</v>
      </c>
      <c r="B625" s="231"/>
      <c r="C625" s="232"/>
      <c r="D625" s="232"/>
      <c r="E625" s="232"/>
      <c r="F625" s="232"/>
      <c r="G625" s="232"/>
      <c r="H625" s="232"/>
      <c r="I625" s="232"/>
      <c r="J625" s="232"/>
      <c r="K625" s="232"/>
      <c r="L625" s="232"/>
      <c r="M625" s="232"/>
      <c r="N625" s="232"/>
      <c r="O625" s="232"/>
      <c r="P625" s="232"/>
      <c r="Q625" s="232"/>
      <c r="R625" s="232"/>
      <c r="S625" s="232"/>
      <c r="T625" s="232"/>
      <c r="U625" s="232"/>
      <c r="V625" s="232"/>
      <c r="W625" s="232"/>
      <c r="X625" s="232"/>
      <c r="Y625" s="232"/>
      <c r="Z625" s="232"/>
      <c r="AA625" s="232"/>
      <c r="AB625" s="232"/>
      <c r="AC625" s="232"/>
      <c r="AD625" s="232"/>
      <c r="AE625" s="232"/>
      <c r="AF625" s="232"/>
      <c r="AG625" s="232"/>
    </row>
    <row r="626" spans="1:33" x14ac:dyDescent="0.25">
      <c r="B626" s="233" t="s">
        <v>672</v>
      </c>
      <c r="C626" s="234">
        <v>0</v>
      </c>
      <c r="D626" s="234">
        <v>0</v>
      </c>
      <c r="E626" s="234">
        <v>0</v>
      </c>
      <c r="F626" s="234">
        <v>0</v>
      </c>
      <c r="G626" s="234">
        <v>0</v>
      </c>
      <c r="H626" s="234">
        <v>0</v>
      </c>
      <c r="I626" s="234">
        <v>0</v>
      </c>
      <c r="J626" s="234">
        <v>2.5</v>
      </c>
      <c r="K626" s="234">
        <v>0</v>
      </c>
      <c r="L626" s="234">
        <v>0</v>
      </c>
      <c r="M626" s="234">
        <v>0</v>
      </c>
      <c r="N626" s="234">
        <v>0</v>
      </c>
      <c r="O626" s="234">
        <v>0</v>
      </c>
      <c r="P626" s="234">
        <v>0</v>
      </c>
      <c r="Q626" s="234">
        <v>0</v>
      </c>
      <c r="R626" s="234">
        <v>0</v>
      </c>
      <c r="S626" s="234">
        <v>0</v>
      </c>
      <c r="T626" s="234">
        <v>0</v>
      </c>
      <c r="U626" s="234">
        <v>0</v>
      </c>
      <c r="V626" s="234">
        <v>0</v>
      </c>
      <c r="W626" s="234">
        <v>2</v>
      </c>
      <c r="X626" s="234">
        <v>0</v>
      </c>
      <c r="Y626" s="234">
        <v>0</v>
      </c>
      <c r="Z626" s="234">
        <v>0</v>
      </c>
      <c r="AA626" s="234">
        <v>0</v>
      </c>
      <c r="AB626" s="234">
        <v>0</v>
      </c>
      <c r="AC626" s="234">
        <v>0</v>
      </c>
      <c r="AD626" s="234">
        <v>0</v>
      </c>
      <c r="AE626" s="234">
        <v>0</v>
      </c>
      <c r="AF626" s="234">
        <v>56.2</v>
      </c>
      <c r="AG626" s="234">
        <v>60.7</v>
      </c>
    </row>
    <row r="627" spans="1:33" x14ac:dyDescent="0.25">
      <c r="A627" s="230" t="s">
        <v>673</v>
      </c>
      <c r="B627" s="231"/>
      <c r="C627" s="232"/>
      <c r="D627" s="232"/>
      <c r="E627" s="232"/>
      <c r="F627" s="232"/>
      <c r="G627" s="232"/>
      <c r="H627" s="232"/>
      <c r="I627" s="232"/>
      <c r="J627" s="232"/>
      <c r="K627" s="232"/>
      <c r="L627" s="232"/>
      <c r="M627" s="232"/>
      <c r="N627" s="232"/>
      <c r="O627" s="232"/>
      <c r="P627" s="232"/>
      <c r="Q627" s="232"/>
      <c r="R627" s="232"/>
      <c r="S627" s="232"/>
      <c r="T627" s="232"/>
      <c r="U627" s="232"/>
      <c r="V627" s="232"/>
      <c r="W627" s="232"/>
      <c r="X627" s="232"/>
      <c r="Y627" s="232"/>
      <c r="Z627" s="232"/>
      <c r="AA627" s="232"/>
      <c r="AB627" s="232"/>
      <c r="AC627" s="232"/>
      <c r="AD627" s="232"/>
      <c r="AE627" s="232"/>
      <c r="AF627" s="232"/>
      <c r="AG627" s="232"/>
    </row>
    <row r="628" spans="1:33" x14ac:dyDescent="0.25">
      <c r="B628" s="233" t="s">
        <v>21</v>
      </c>
      <c r="C628" s="234">
        <v>0</v>
      </c>
      <c r="D628" s="234">
        <v>0</v>
      </c>
      <c r="E628" s="234">
        <v>0</v>
      </c>
      <c r="F628" s="234">
        <v>0</v>
      </c>
      <c r="G628" s="234">
        <v>0</v>
      </c>
      <c r="H628" s="234">
        <v>0</v>
      </c>
      <c r="I628" s="234">
        <v>0</v>
      </c>
      <c r="J628" s="234">
        <v>0</v>
      </c>
      <c r="K628" s="234">
        <v>0</v>
      </c>
      <c r="L628" s="234">
        <v>0</v>
      </c>
      <c r="M628" s="234">
        <v>0</v>
      </c>
      <c r="N628" s="234">
        <v>0</v>
      </c>
      <c r="O628" s="234">
        <v>0</v>
      </c>
      <c r="P628" s="234">
        <v>0</v>
      </c>
      <c r="Q628" s="234">
        <v>0</v>
      </c>
      <c r="R628" s="234">
        <v>0</v>
      </c>
      <c r="S628" s="234">
        <v>0</v>
      </c>
      <c r="T628" s="234">
        <v>0</v>
      </c>
      <c r="U628" s="234">
        <v>0</v>
      </c>
      <c r="V628" s="234">
        <v>0</v>
      </c>
      <c r="W628" s="234">
        <v>0</v>
      </c>
      <c r="X628" s="234">
        <v>0</v>
      </c>
      <c r="Y628" s="234">
        <v>0</v>
      </c>
      <c r="Z628" s="234">
        <v>0</v>
      </c>
      <c r="AA628" s="234">
        <v>0</v>
      </c>
      <c r="AB628" s="234">
        <v>0</v>
      </c>
      <c r="AC628" s="234">
        <v>0</v>
      </c>
      <c r="AD628" s="234">
        <v>0</v>
      </c>
      <c r="AE628" s="234">
        <v>0</v>
      </c>
      <c r="AF628" s="234">
        <v>0</v>
      </c>
      <c r="AG628" s="234">
        <v>0</v>
      </c>
    </row>
    <row r="629" spans="1:33" x14ac:dyDescent="0.25">
      <c r="A629" s="230" t="s">
        <v>675</v>
      </c>
      <c r="B629" s="231"/>
      <c r="C629" s="232"/>
      <c r="D629" s="232"/>
      <c r="E629" s="232"/>
      <c r="F629" s="232"/>
      <c r="G629" s="232"/>
      <c r="H629" s="232"/>
      <c r="I629" s="232"/>
      <c r="J629" s="232"/>
      <c r="K629" s="232"/>
      <c r="L629" s="232"/>
      <c r="M629" s="232"/>
      <c r="N629" s="232"/>
      <c r="O629" s="232"/>
      <c r="P629" s="232"/>
      <c r="Q629" s="232"/>
      <c r="R629" s="232"/>
      <c r="S629" s="232"/>
      <c r="T629" s="232"/>
      <c r="U629" s="232"/>
      <c r="V629" s="232"/>
      <c r="W629" s="232"/>
      <c r="X629" s="232"/>
      <c r="Y629" s="232"/>
      <c r="Z629" s="232"/>
      <c r="AA629" s="232"/>
      <c r="AB629" s="232"/>
      <c r="AC629" s="232"/>
      <c r="AD629" s="232"/>
      <c r="AE629" s="232"/>
      <c r="AF629" s="232"/>
      <c r="AG629" s="232"/>
    </row>
    <row r="630" spans="1:33" x14ac:dyDescent="0.25">
      <c r="B630" s="233" t="s">
        <v>22</v>
      </c>
      <c r="C630" s="234">
        <v>0</v>
      </c>
      <c r="D630" s="234">
        <v>0</v>
      </c>
      <c r="E630" s="234">
        <v>0</v>
      </c>
      <c r="F630" s="234">
        <v>0</v>
      </c>
      <c r="G630" s="234">
        <v>0</v>
      </c>
      <c r="H630" s="234">
        <v>0</v>
      </c>
      <c r="I630" s="234">
        <v>0</v>
      </c>
      <c r="J630" s="234">
        <v>0</v>
      </c>
      <c r="K630" s="234">
        <v>0</v>
      </c>
      <c r="L630" s="234">
        <v>0</v>
      </c>
      <c r="M630" s="234">
        <v>0</v>
      </c>
      <c r="N630" s="234">
        <v>0</v>
      </c>
      <c r="O630" s="234">
        <v>0</v>
      </c>
      <c r="P630" s="234">
        <v>0</v>
      </c>
      <c r="Q630" s="234">
        <v>0</v>
      </c>
      <c r="R630" s="234">
        <v>0</v>
      </c>
      <c r="S630" s="234">
        <v>0</v>
      </c>
      <c r="T630" s="234">
        <v>0</v>
      </c>
      <c r="U630" s="234">
        <v>0</v>
      </c>
      <c r="V630" s="234">
        <v>0</v>
      </c>
      <c r="W630" s="234">
        <v>0</v>
      </c>
      <c r="X630" s="234">
        <v>0</v>
      </c>
      <c r="Y630" s="234">
        <v>0</v>
      </c>
      <c r="Z630" s="234">
        <v>0</v>
      </c>
      <c r="AA630" s="234">
        <v>0</v>
      </c>
      <c r="AB630" s="234">
        <v>0</v>
      </c>
      <c r="AC630" s="234">
        <v>0</v>
      </c>
      <c r="AD630" s="234">
        <v>0</v>
      </c>
      <c r="AE630" s="234">
        <v>0</v>
      </c>
      <c r="AF630" s="234">
        <v>0</v>
      </c>
      <c r="AG630" s="234">
        <v>0</v>
      </c>
    </row>
    <row r="631" spans="1:33" x14ac:dyDescent="0.25">
      <c r="A631" s="230" t="s">
        <v>676</v>
      </c>
      <c r="B631" s="231"/>
      <c r="C631" s="232"/>
      <c r="D631" s="232"/>
      <c r="E631" s="232"/>
      <c r="F631" s="232"/>
      <c r="G631" s="232"/>
      <c r="H631" s="232"/>
      <c r="I631" s="232"/>
      <c r="J631" s="232"/>
      <c r="K631" s="232"/>
      <c r="L631" s="232"/>
      <c r="M631" s="232"/>
      <c r="N631" s="232"/>
      <c r="O631" s="232"/>
      <c r="P631" s="232"/>
      <c r="Q631" s="232"/>
      <c r="R631" s="232"/>
      <c r="S631" s="232"/>
      <c r="T631" s="232"/>
      <c r="U631" s="232"/>
      <c r="V631" s="232"/>
      <c r="W631" s="232"/>
      <c r="X631" s="232"/>
      <c r="Y631" s="232"/>
      <c r="Z631" s="232"/>
      <c r="AA631" s="232"/>
      <c r="AB631" s="232"/>
      <c r="AC631" s="232"/>
      <c r="AD631" s="232"/>
      <c r="AE631" s="232"/>
      <c r="AF631" s="232"/>
      <c r="AG631" s="232"/>
    </row>
    <row r="632" spans="1:33" x14ac:dyDescent="0.25">
      <c r="B632" s="233" t="s">
        <v>1107</v>
      </c>
      <c r="C632" s="234">
        <v>0</v>
      </c>
      <c r="D632" s="234">
        <v>0</v>
      </c>
      <c r="E632" s="234">
        <v>0</v>
      </c>
      <c r="F632" s="234">
        <v>0</v>
      </c>
      <c r="G632" s="234">
        <v>0</v>
      </c>
      <c r="H632" s="234">
        <v>0</v>
      </c>
      <c r="I632" s="234">
        <v>0</v>
      </c>
      <c r="J632" s="234">
        <v>0</v>
      </c>
      <c r="K632" s="234">
        <v>0</v>
      </c>
      <c r="L632" s="234">
        <v>0</v>
      </c>
      <c r="M632" s="234">
        <v>0</v>
      </c>
      <c r="N632" s="234">
        <v>0</v>
      </c>
      <c r="O632" s="234">
        <v>0</v>
      </c>
      <c r="P632" s="234">
        <v>0</v>
      </c>
      <c r="Q632" s="234">
        <v>0</v>
      </c>
      <c r="R632" s="234">
        <v>0</v>
      </c>
      <c r="S632" s="234">
        <v>0</v>
      </c>
      <c r="T632" s="234">
        <v>0</v>
      </c>
      <c r="U632" s="234">
        <v>0</v>
      </c>
      <c r="V632" s="234">
        <v>0</v>
      </c>
      <c r="W632" s="234">
        <v>0</v>
      </c>
      <c r="X632" s="234">
        <v>0</v>
      </c>
      <c r="Y632" s="234">
        <v>0</v>
      </c>
      <c r="Z632" s="234">
        <v>0</v>
      </c>
      <c r="AA632" s="234">
        <v>0</v>
      </c>
      <c r="AB632" s="234">
        <v>0</v>
      </c>
      <c r="AC632" s="234">
        <v>0</v>
      </c>
      <c r="AD632" s="234">
        <v>0</v>
      </c>
      <c r="AE632" s="234">
        <v>0</v>
      </c>
      <c r="AF632" s="234">
        <v>0</v>
      </c>
      <c r="AG632" s="234">
        <v>0</v>
      </c>
    </row>
    <row r="633" spans="1:33" x14ac:dyDescent="0.25">
      <c r="A633" s="230" t="s">
        <v>677</v>
      </c>
      <c r="B633" s="231"/>
      <c r="C633" s="232"/>
      <c r="D633" s="232"/>
      <c r="E633" s="232"/>
      <c r="F633" s="232"/>
      <c r="G633" s="232"/>
      <c r="H633" s="232"/>
      <c r="I633" s="232"/>
      <c r="J633" s="232"/>
      <c r="K633" s="232"/>
      <c r="L633" s="232"/>
      <c r="M633" s="232"/>
      <c r="N633" s="232"/>
      <c r="O633" s="232"/>
      <c r="P633" s="232"/>
      <c r="Q633" s="232"/>
      <c r="R633" s="232"/>
      <c r="S633" s="232"/>
      <c r="T633" s="232"/>
      <c r="U633" s="232"/>
      <c r="V633" s="232"/>
      <c r="W633" s="232"/>
      <c r="X633" s="232"/>
      <c r="Y633" s="232"/>
      <c r="Z633" s="232"/>
      <c r="AA633" s="232"/>
      <c r="AB633" s="232"/>
      <c r="AC633" s="232"/>
      <c r="AD633" s="232"/>
      <c r="AE633" s="232"/>
      <c r="AF633" s="232"/>
      <c r="AG633" s="232"/>
    </row>
    <row r="634" spans="1:33" x14ac:dyDescent="0.25">
      <c r="B634" s="233" t="s">
        <v>678</v>
      </c>
      <c r="C634" s="234">
        <v>0</v>
      </c>
      <c r="D634" s="234">
        <v>0</v>
      </c>
      <c r="E634" s="234">
        <v>0</v>
      </c>
      <c r="F634" s="234">
        <v>0</v>
      </c>
      <c r="G634" s="234">
        <v>2.1068199999999999</v>
      </c>
      <c r="H634" s="234">
        <v>0</v>
      </c>
      <c r="I634" s="234">
        <v>8.2430000000000003E-2</v>
      </c>
      <c r="J634" s="234">
        <v>2.196E-2</v>
      </c>
      <c r="K634" s="234">
        <v>0</v>
      </c>
      <c r="L634" s="234">
        <v>0</v>
      </c>
      <c r="M634" s="234">
        <v>0</v>
      </c>
      <c r="N634" s="234">
        <v>0</v>
      </c>
      <c r="O634" s="234">
        <v>0</v>
      </c>
      <c r="P634" s="234">
        <v>0</v>
      </c>
      <c r="Q634" s="234">
        <v>0</v>
      </c>
      <c r="R634" s="234">
        <v>0</v>
      </c>
      <c r="S634" s="234">
        <v>7.9605800000000002</v>
      </c>
      <c r="T634" s="234">
        <v>0</v>
      </c>
      <c r="U634" s="234">
        <v>0</v>
      </c>
      <c r="V634" s="234">
        <v>0</v>
      </c>
      <c r="W634" s="234">
        <v>0.28297</v>
      </c>
      <c r="X634" s="234">
        <v>0</v>
      </c>
      <c r="Y634" s="234">
        <v>0</v>
      </c>
      <c r="Z634" s="234">
        <v>0</v>
      </c>
      <c r="AA634" s="234">
        <v>0</v>
      </c>
      <c r="AB634" s="234">
        <v>0</v>
      </c>
      <c r="AC634" s="234">
        <v>0</v>
      </c>
      <c r="AD634" s="234">
        <v>0</v>
      </c>
      <c r="AE634" s="234">
        <v>0</v>
      </c>
      <c r="AF634" s="234">
        <v>0</v>
      </c>
      <c r="AG634" s="234">
        <v>10.45476</v>
      </c>
    </row>
    <row r="635" spans="1:33" x14ac:dyDescent="0.25">
      <c r="B635" s="233" t="s">
        <v>679</v>
      </c>
      <c r="C635" s="234">
        <v>0</v>
      </c>
      <c r="D635" s="234">
        <v>0</v>
      </c>
      <c r="E635" s="234">
        <v>0</v>
      </c>
      <c r="F635" s="234">
        <v>0</v>
      </c>
      <c r="G635" s="234">
        <v>1.2095</v>
      </c>
      <c r="H635" s="234">
        <v>0</v>
      </c>
      <c r="I635" s="234">
        <v>0.88219999999999998</v>
      </c>
      <c r="J635" s="234">
        <v>2.2100000000000002E-3</v>
      </c>
      <c r="K635" s="234">
        <v>0</v>
      </c>
      <c r="L635" s="234">
        <v>0</v>
      </c>
      <c r="M635" s="234">
        <v>0</v>
      </c>
      <c r="N635" s="234">
        <v>0</v>
      </c>
      <c r="O635" s="234">
        <v>0</v>
      </c>
      <c r="P635" s="234">
        <v>0</v>
      </c>
      <c r="Q635" s="234">
        <v>0</v>
      </c>
      <c r="R635" s="234">
        <v>0</v>
      </c>
      <c r="S635" s="234">
        <v>5.0591600000000003</v>
      </c>
      <c r="T635" s="234">
        <v>0</v>
      </c>
      <c r="U635" s="234">
        <v>0</v>
      </c>
      <c r="V635" s="234">
        <v>0</v>
      </c>
      <c r="W635" s="234">
        <v>0.16286999999999999</v>
      </c>
      <c r="X635" s="234">
        <v>0</v>
      </c>
      <c r="Y635" s="234">
        <v>0</v>
      </c>
      <c r="Z635" s="234">
        <v>0</v>
      </c>
      <c r="AA635" s="234">
        <v>0</v>
      </c>
      <c r="AB635" s="234">
        <v>0</v>
      </c>
      <c r="AC635" s="234">
        <v>0</v>
      </c>
      <c r="AD635" s="234">
        <v>0</v>
      </c>
      <c r="AE635" s="234">
        <v>0</v>
      </c>
      <c r="AF635" s="234">
        <v>0</v>
      </c>
      <c r="AG635" s="234">
        <v>7.3159399999999994</v>
      </c>
    </row>
    <row r="636" spans="1:33" x14ac:dyDescent="0.25">
      <c r="B636" s="233" t="s">
        <v>680</v>
      </c>
      <c r="C636" s="234">
        <v>0</v>
      </c>
      <c r="D636" s="234">
        <v>0</v>
      </c>
      <c r="E636" s="234">
        <v>0</v>
      </c>
      <c r="F636" s="234">
        <v>0</v>
      </c>
      <c r="G636" s="234">
        <v>0</v>
      </c>
      <c r="H636" s="234">
        <v>0</v>
      </c>
      <c r="I636" s="234">
        <v>0</v>
      </c>
      <c r="J636" s="234">
        <v>0.41054000000000002</v>
      </c>
      <c r="K636" s="234">
        <v>0</v>
      </c>
      <c r="L636" s="234">
        <v>6.1894100000000001E-2</v>
      </c>
      <c r="M636" s="234">
        <v>0</v>
      </c>
      <c r="N636" s="234">
        <v>0</v>
      </c>
      <c r="O636" s="234">
        <v>0</v>
      </c>
      <c r="P636" s="234">
        <v>0</v>
      </c>
      <c r="Q636" s="234">
        <v>5.3578000000000001</v>
      </c>
      <c r="R636" s="234">
        <v>0</v>
      </c>
      <c r="S636" s="234">
        <v>0</v>
      </c>
      <c r="T636" s="234">
        <v>0</v>
      </c>
      <c r="U636" s="234">
        <v>0</v>
      </c>
      <c r="V636" s="234">
        <v>0</v>
      </c>
      <c r="W636" s="234">
        <v>0.20757</v>
      </c>
      <c r="X636" s="234">
        <v>0</v>
      </c>
      <c r="Y636" s="234">
        <v>0</v>
      </c>
      <c r="Z636" s="234">
        <v>0</v>
      </c>
      <c r="AA636" s="234">
        <v>0</v>
      </c>
      <c r="AB636" s="234">
        <v>0</v>
      </c>
      <c r="AC636" s="234">
        <v>0</v>
      </c>
      <c r="AD636" s="234">
        <v>0</v>
      </c>
      <c r="AE636" s="234">
        <v>0</v>
      </c>
      <c r="AF636" s="234">
        <v>2.5169299999999999</v>
      </c>
      <c r="AG636" s="234">
        <v>8.5547340999999992</v>
      </c>
    </row>
    <row r="637" spans="1:33" x14ac:dyDescent="0.25">
      <c r="B637" s="233" t="s">
        <v>681</v>
      </c>
      <c r="C637" s="234">
        <v>0</v>
      </c>
      <c r="D637" s="234">
        <v>0</v>
      </c>
      <c r="E637" s="234">
        <v>0</v>
      </c>
      <c r="F637" s="234">
        <v>0</v>
      </c>
      <c r="G637" s="234">
        <v>0</v>
      </c>
      <c r="H637" s="234">
        <v>0</v>
      </c>
      <c r="I637" s="234">
        <v>0</v>
      </c>
      <c r="J637" s="234">
        <v>2.6120000000000001E-2</v>
      </c>
      <c r="K637" s="234">
        <v>0</v>
      </c>
      <c r="L637" s="234">
        <v>0</v>
      </c>
      <c r="M637" s="234">
        <v>0</v>
      </c>
      <c r="N637" s="234">
        <v>0</v>
      </c>
      <c r="O637" s="234">
        <v>0</v>
      </c>
      <c r="P637" s="234">
        <v>0</v>
      </c>
      <c r="Q637" s="234">
        <v>0</v>
      </c>
      <c r="R637" s="234">
        <v>0</v>
      </c>
      <c r="S637" s="234">
        <v>0</v>
      </c>
      <c r="T637" s="234">
        <v>0</v>
      </c>
      <c r="U637" s="234">
        <v>0</v>
      </c>
      <c r="V637" s="234">
        <v>0</v>
      </c>
      <c r="W637" s="234">
        <v>2.3650000000000001E-2</v>
      </c>
      <c r="X637" s="234">
        <v>0</v>
      </c>
      <c r="Y637" s="234">
        <v>0.75390000000000001</v>
      </c>
      <c r="Z637" s="234">
        <v>0</v>
      </c>
      <c r="AA637" s="234">
        <v>0</v>
      </c>
      <c r="AB637" s="234">
        <v>0</v>
      </c>
      <c r="AC637" s="234">
        <v>0</v>
      </c>
      <c r="AD637" s="234">
        <v>0</v>
      </c>
      <c r="AE637" s="234">
        <v>0</v>
      </c>
      <c r="AF637" s="234">
        <v>0</v>
      </c>
      <c r="AG637" s="234">
        <v>0.80367</v>
      </c>
    </row>
    <row r="638" spans="1:33" x14ac:dyDescent="0.25">
      <c r="B638" s="233" t="s">
        <v>682</v>
      </c>
      <c r="C638" s="234">
        <v>0</v>
      </c>
      <c r="D638" s="234">
        <v>0</v>
      </c>
      <c r="E638" s="234">
        <v>0</v>
      </c>
      <c r="F638" s="234">
        <v>94.7363</v>
      </c>
      <c r="G638" s="234">
        <v>0</v>
      </c>
      <c r="H638" s="234">
        <v>2.43032</v>
      </c>
      <c r="I638" s="234">
        <v>0</v>
      </c>
      <c r="J638" s="234">
        <v>0</v>
      </c>
      <c r="K638" s="234">
        <v>0</v>
      </c>
      <c r="L638" s="234">
        <v>14.2841</v>
      </c>
      <c r="M638" s="234">
        <v>10.306900000000001</v>
      </c>
      <c r="N638" s="234">
        <v>0</v>
      </c>
      <c r="O638" s="234">
        <v>0</v>
      </c>
      <c r="P638" s="234">
        <v>0</v>
      </c>
      <c r="Q638" s="234">
        <v>0</v>
      </c>
      <c r="R638" s="234">
        <v>61.066200000000002</v>
      </c>
      <c r="S638" s="234">
        <v>25.306000000000001</v>
      </c>
      <c r="T638" s="234">
        <v>0</v>
      </c>
      <c r="U638" s="234">
        <v>0</v>
      </c>
      <c r="V638" s="234">
        <v>32.708799999999997</v>
      </c>
      <c r="W638" s="234">
        <v>9.2388300000000001</v>
      </c>
      <c r="X638" s="234">
        <v>0</v>
      </c>
      <c r="Y638" s="234">
        <v>0</v>
      </c>
      <c r="Z638" s="234">
        <v>0</v>
      </c>
      <c r="AA638" s="234">
        <v>0</v>
      </c>
      <c r="AB638" s="234">
        <v>0</v>
      </c>
      <c r="AC638" s="234">
        <v>0</v>
      </c>
      <c r="AD638" s="234">
        <v>0</v>
      </c>
      <c r="AE638" s="234">
        <v>0</v>
      </c>
      <c r="AF638" s="234">
        <v>0</v>
      </c>
      <c r="AG638" s="234">
        <v>250.07745</v>
      </c>
    </row>
    <row r="639" spans="1:33" x14ac:dyDescent="0.25">
      <c r="B639" s="233" t="s">
        <v>683</v>
      </c>
      <c r="C639" s="234">
        <v>0</v>
      </c>
      <c r="D639" s="234">
        <v>0</v>
      </c>
      <c r="E639" s="234">
        <v>0</v>
      </c>
      <c r="F639" s="234">
        <v>55.462899999999998</v>
      </c>
      <c r="G639" s="234">
        <v>5.1840000000000002</v>
      </c>
      <c r="H639" s="234">
        <v>1.5210900000000001</v>
      </c>
      <c r="I639" s="234">
        <v>6.2E-2</v>
      </c>
      <c r="J639" s="234">
        <v>1.077</v>
      </c>
      <c r="K639" s="234">
        <v>0</v>
      </c>
      <c r="L639" s="234">
        <v>5.9652200000000002E-2</v>
      </c>
      <c r="M639" s="234">
        <v>5.5517599999999998</v>
      </c>
      <c r="N639" s="234">
        <v>0</v>
      </c>
      <c r="O639" s="234">
        <v>0</v>
      </c>
      <c r="P639" s="234">
        <v>77.784000000000006</v>
      </c>
      <c r="Q639" s="234">
        <v>0</v>
      </c>
      <c r="R639" s="234">
        <v>36.605699999999999</v>
      </c>
      <c r="S639" s="234">
        <v>15.687200000000001</v>
      </c>
      <c r="T639" s="234">
        <v>0</v>
      </c>
      <c r="U639" s="234">
        <v>0</v>
      </c>
      <c r="V639" s="234">
        <v>20.534600000000001</v>
      </c>
      <c r="W639" s="234">
        <v>6.0704799999999999</v>
      </c>
      <c r="X639" s="234">
        <v>0</v>
      </c>
      <c r="Y639" s="234">
        <v>0</v>
      </c>
      <c r="Z639" s="234">
        <v>0</v>
      </c>
      <c r="AA639" s="234">
        <v>0</v>
      </c>
      <c r="AB639" s="234">
        <v>0</v>
      </c>
      <c r="AC639" s="234">
        <v>0</v>
      </c>
      <c r="AD639" s="234">
        <v>0</v>
      </c>
      <c r="AE639" s="234">
        <v>0</v>
      </c>
      <c r="AF639" s="234">
        <v>0</v>
      </c>
      <c r="AG639" s="234">
        <v>225.60038220000001</v>
      </c>
    </row>
    <row r="640" spans="1:33" x14ac:dyDescent="0.25">
      <c r="A640" s="235" t="s">
        <v>1373</v>
      </c>
      <c r="B640" s="236"/>
      <c r="C640" s="237">
        <v>1.23647</v>
      </c>
      <c r="D640" s="237">
        <v>12140.828870000003</v>
      </c>
      <c r="E640" s="237">
        <v>385.57799999999997</v>
      </c>
      <c r="F640" s="237">
        <v>2219.0486800000003</v>
      </c>
      <c r="G640" s="237">
        <v>743.54872899999987</v>
      </c>
      <c r="H640" s="237">
        <v>322.39713570000009</v>
      </c>
      <c r="I640" s="237">
        <v>297.10191900000007</v>
      </c>
      <c r="J640" s="237">
        <v>549.59826699999974</v>
      </c>
      <c r="K640" s="237">
        <v>110.41666000000002</v>
      </c>
      <c r="L640" s="237">
        <v>359.58655630000004</v>
      </c>
      <c r="M640" s="237">
        <v>5920.1848460000001</v>
      </c>
      <c r="N640" s="237">
        <v>861.09830000000011</v>
      </c>
      <c r="O640" s="237">
        <v>4026.9270000000001</v>
      </c>
      <c r="P640" s="237">
        <v>6368.4480299999987</v>
      </c>
      <c r="Q640" s="237">
        <v>5110.1977999999999</v>
      </c>
      <c r="R640" s="237">
        <v>1476.5376599999995</v>
      </c>
      <c r="S640" s="237">
        <v>3232.3207850000003</v>
      </c>
      <c r="T640" s="237">
        <v>870.13774999999998</v>
      </c>
      <c r="U640" s="237">
        <v>331.55419999999998</v>
      </c>
      <c r="V640" s="237">
        <v>1079.8906099999999</v>
      </c>
      <c r="W640" s="237">
        <v>1642.5106139999982</v>
      </c>
      <c r="X640" s="237">
        <v>511.04520999999994</v>
      </c>
      <c r="Y640" s="237">
        <v>2220.44065</v>
      </c>
      <c r="Z640" s="237">
        <v>293.95799999999997</v>
      </c>
      <c r="AA640" s="237">
        <v>1083.1556499999999</v>
      </c>
      <c r="AB640" s="237">
        <v>2279.3752899999999</v>
      </c>
      <c r="AC640" s="237">
        <v>191.92903900000002</v>
      </c>
      <c r="AD640" s="237">
        <v>117.62744699999999</v>
      </c>
      <c r="AE640" s="237">
        <v>139.47622299999998</v>
      </c>
      <c r="AF640" s="237">
        <v>2474.7448680999992</v>
      </c>
      <c r="AG640" s="237">
        <v>57360.901259099992</v>
      </c>
    </row>
  </sheetDat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B480"/>
  <sheetViews>
    <sheetView workbookViewId="0">
      <pane xSplit="2" ySplit="1" topLeftCell="S452" activePane="bottomRight" state="frozen"/>
      <selection activeCell="C2" sqref="C2"/>
      <selection pane="topRight" activeCell="C2" sqref="C2"/>
      <selection pane="bottomLeft" activeCell="C2" sqref="C2"/>
      <selection pane="bottomRight" activeCell="C2" sqref="C2"/>
    </sheetView>
  </sheetViews>
  <sheetFormatPr defaultRowHeight="15" x14ac:dyDescent="0.25"/>
  <cols>
    <col min="1" max="1" width="20.42578125" customWidth="1"/>
    <col min="2" max="2" width="24.28515625" customWidth="1"/>
    <col min="41" max="41" width="12.5703125" customWidth="1"/>
    <col min="61" max="61" width="9.85546875" bestFit="1" customWidth="1"/>
    <col min="63" max="63" width="9.85546875" bestFit="1" customWidth="1"/>
    <col min="67" max="67" width="11.5703125" bestFit="1" customWidth="1"/>
    <col min="75" max="75" width="9.85546875" style="289" bestFit="1" customWidth="1"/>
  </cols>
  <sheetData>
    <row r="1" spans="1:79" ht="105" x14ac:dyDescent="0.25">
      <c r="A1" s="39" t="s">
        <v>684</v>
      </c>
      <c r="B1" s="39" t="s">
        <v>1</v>
      </c>
      <c r="C1" s="39" t="s">
        <v>839</v>
      </c>
      <c r="D1" s="39" t="s">
        <v>838</v>
      </c>
      <c r="E1" s="39" t="s">
        <v>1185</v>
      </c>
      <c r="F1" s="39" t="s">
        <v>800</v>
      </c>
      <c r="G1" s="39" t="s">
        <v>768</v>
      </c>
      <c r="H1" s="39" t="s">
        <v>855</v>
      </c>
      <c r="I1" s="39" t="s">
        <v>767</v>
      </c>
      <c r="J1" s="40" t="s">
        <v>791</v>
      </c>
      <c r="K1" s="281" t="s">
        <v>837</v>
      </c>
      <c r="L1" s="39" t="s">
        <v>1186</v>
      </c>
      <c r="M1" s="39" t="s">
        <v>1187</v>
      </c>
      <c r="N1" s="39" t="s">
        <v>1188</v>
      </c>
      <c r="O1" s="39" t="s">
        <v>1189</v>
      </c>
      <c r="P1" s="39" t="s">
        <v>1190</v>
      </c>
      <c r="Q1" s="39" t="s">
        <v>1191</v>
      </c>
      <c r="R1" s="39" t="s">
        <v>1192</v>
      </c>
      <c r="S1" s="39" t="s">
        <v>1193</v>
      </c>
      <c r="T1" s="39" t="s">
        <v>1194</v>
      </c>
      <c r="U1" s="39" t="s">
        <v>1195</v>
      </c>
      <c r="V1" s="39" t="s">
        <v>854</v>
      </c>
      <c r="W1" s="39" t="s">
        <v>803</v>
      </c>
      <c r="X1" s="39" t="s">
        <v>1196</v>
      </c>
      <c r="Y1" s="39" t="s">
        <v>1197</v>
      </c>
      <c r="Z1" s="39" t="s">
        <v>1198</v>
      </c>
      <c r="AA1" s="39" t="s">
        <v>1199</v>
      </c>
      <c r="AB1" s="39" t="s">
        <v>1200</v>
      </c>
      <c r="AC1" s="39" t="s">
        <v>1201</v>
      </c>
      <c r="AD1" s="281" t="s">
        <v>823</v>
      </c>
      <c r="AE1" s="39" t="s">
        <v>1202</v>
      </c>
      <c r="AF1" s="40" t="s">
        <v>1203</v>
      </c>
      <c r="AG1" s="41" t="s">
        <v>1204</v>
      </c>
      <c r="AH1" s="42" t="s">
        <v>729</v>
      </c>
      <c r="AI1" s="43" t="s">
        <v>1205</v>
      </c>
      <c r="AJ1" s="43" t="s">
        <v>1206</v>
      </c>
      <c r="AK1" s="44" t="s">
        <v>1207</v>
      </c>
      <c r="AL1" s="45" t="s">
        <v>1208</v>
      </c>
      <c r="AM1" s="45" t="s">
        <v>1209</v>
      </c>
      <c r="AN1" s="43" t="s">
        <v>1210</v>
      </c>
      <c r="AO1" s="46" t="s">
        <v>1211</v>
      </c>
      <c r="AP1" s="47" t="s">
        <v>1212</v>
      </c>
      <c r="AQ1" s="48" t="s">
        <v>1213</v>
      </c>
      <c r="AT1" s="240" t="s">
        <v>1374</v>
      </c>
      <c r="AU1" s="241" t="s">
        <v>1262</v>
      </c>
      <c r="AV1" s="242" t="s">
        <v>797</v>
      </c>
      <c r="AW1" s="242" t="s">
        <v>789</v>
      </c>
      <c r="AX1" s="242" t="s">
        <v>1260</v>
      </c>
      <c r="AY1" s="242"/>
      <c r="AZ1" s="243" t="s">
        <v>1375</v>
      </c>
      <c r="BC1" t="s">
        <v>1326</v>
      </c>
      <c r="BD1" t="s">
        <v>1322</v>
      </c>
      <c r="BE1" t="s">
        <v>1317</v>
      </c>
      <c r="BF1" t="s">
        <v>1313</v>
      </c>
      <c r="BG1" s="244" t="s">
        <v>808</v>
      </c>
      <c r="BH1" s="346" t="s">
        <v>1490</v>
      </c>
      <c r="BI1" s="346" t="s">
        <v>1492</v>
      </c>
      <c r="BJ1" s="346" t="s">
        <v>1489</v>
      </c>
      <c r="BK1" s="347" t="s">
        <v>1491</v>
      </c>
      <c r="BL1" s="244" t="s">
        <v>1376</v>
      </c>
      <c r="BO1" s="11" t="s">
        <v>1360</v>
      </c>
      <c r="BP1" s="11" t="s">
        <v>1377</v>
      </c>
      <c r="BQ1" s="11" t="s">
        <v>1378</v>
      </c>
      <c r="BR1" s="11" t="s">
        <v>1379</v>
      </c>
      <c r="BS1" s="11"/>
      <c r="BT1" s="11" t="s">
        <v>1147</v>
      </c>
      <c r="BW1" s="349" t="s">
        <v>1493</v>
      </c>
      <c r="BZ1" s="11" t="s">
        <v>1510</v>
      </c>
      <c r="CA1" s="11" t="s">
        <v>1494</v>
      </c>
    </row>
    <row r="2" spans="1:79" x14ac:dyDescent="0.25">
      <c r="A2" s="2" t="s">
        <v>23</v>
      </c>
      <c r="B2" s="2" t="s">
        <v>24</v>
      </c>
      <c r="C2">
        <f>VLOOKUP($B2,'Tillförd energi'!$B$1:$AI$700,MATCH(C$1,'Tillförd energi'!$B$1:$AQ$1,0),FALSE)</f>
        <v>0</v>
      </c>
      <c r="D2">
        <f>VLOOKUP($B2,'Tillförd energi'!$B$1:$AI$700,MATCH(D$1,'Tillförd energi'!$B$1:$AQ$1,0),FALSE)</f>
        <v>0</v>
      </c>
      <c r="E2">
        <f>VLOOKUP($B2,'Tillförd energi'!$B$1:$AI$700,MATCH(E$1,'Tillförd energi'!$B$1:$AQ$1,0),FALSE)</f>
        <v>0</v>
      </c>
      <c r="F2">
        <f>VLOOKUP($B2,'Tillförd energi'!$B$1:$AI$700,MATCH(F$1,'Tillförd energi'!$B$1:$AQ$1,0),FALSE)</f>
        <v>0</v>
      </c>
      <c r="G2">
        <f>VLOOKUP($B2,'Tillförd energi'!$B$1:$AI$700,MATCH(G$1,'Tillförd energi'!$B$1:$AQ$1,0),FALSE)</f>
        <v>0</v>
      </c>
      <c r="H2">
        <f>VLOOKUP($B2,'Tillförd energi'!$B$1:$AI$700,MATCH(H$1,'Tillförd energi'!$B$1:$AQ$1,0),FALSE)</f>
        <v>0</v>
      </c>
      <c r="I2">
        <f>VLOOKUP($B2,'Tillförd energi'!$B$1:$AI$700,MATCH(I$1,'Tillförd energi'!$B$1:$AQ$1,0),FALSE)</f>
        <v>0</v>
      </c>
      <c r="J2">
        <f>VLOOKUP($B2,'Tillförd energi'!$B$1:$AI$700,MATCH(J$1,'Tillförd energi'!$B$1:$AQ$1,0),FALSE)</f>
        <v>0</v>
      </c>
      <c r="K2">
        <f>VLOOKUP($B2,'Tillförd energi'!$B$1:$AI$700,MATCH(K$1,'Tillförd energi'!$B$1:$AQ$1,0),FALSE)</f>
        <v>0</v>
      </c>
      <c r="L2">
        <f>VLOOKUP($B2,'Tillförd energi'!$B$1:$AI$700,MATCH(L$1,'Tillförd energi'!$B$1:$AQ$1,0),FALSE)</f>
        <v>0</v>
      </c>
      <c r="M2">
        <f>VLOOKUP($B2,'Tillförd energi'!$B$1:$AI$700,MATCH(M$1,'Tillförd energi'!$B$1:$AQ$1,0),FALSE)</f>
        <v>0</v>
      </c>
      <c r="N2">
        <f>VLOOKUP($B2,'Tillförd energi'!$B$1:$AI$700,MATCH(N$1,'Tillförd energi'!$B$1:$AQ$1,0),FALSE)</f>
        <v>0</v>
      </c>
      <c r="O2">
        <f>VLOOKUP($B2,'Tillförd energi'!$B$1:$AI$700,MATCH(O$1,'Tillförd energi'!$B$1:$AQ$1,0),FALSE)</f>
        <v>0</v>
      </c>
      <c r="P2">
        <f>VLOOKUP($B2,'Tillförd energi'!$B$1:$AI$700,MATCH(P$1,'Tillförd energi'!$B$1:$AQ$1,0),FALSE)</f>
        <v>0</v>
      </c>
      <c r="Q2">
        <f>VLOOKUP($B2,'Tillförd energi'!$B$1:$AI$700,MATCH(Q$1,'Tillförd energi'!$B$1:$AQ$1,0),FALSE)</f>
        <v>7.1764700000000001</v>
      </c>
      <c r="R2">
        <f>VLOOKUP($B2,'Tillförd energi'!$B$1:$AI$700,MATCH(R$1,'Tillförd energi'!$B$1:$AQ$1,0),FALSE)</f>
        <v>0</v>
      </c>
      <c r="S2">
        <f>VLOOKUP($B2,'Tillförd energi'!$B$1:$AI$700,MATCH(S$1,'Tillförd energi'!$B$1:$AQ$1,0),FALSE)</f>
        <v>0</v>
      </c>
      <c r="T2">
        <f>VLOOKUP($B2,'Tillförd energi'!$B$1:$AI$700,MATCH(T$1,'Tillförd energi'!$B$1:$AQ$1,0),FALSE)</f>
        <v>0</v>
      </c>
      <c r="U2">
        <f>VLOOKUP($B2,'Tillförd energi'!$B$1:$AI$700,MATCH(U$1,'Tillförd energi'!$B$1:$AQ$1,0),FALSE)</f>
        <v>0</v>
      </c>
      <c r="V2">
        <f>VLOOKUP($B2,'Tillförd energi'!$B$1:$AI$700,MATCH(V$1,'Tillförd energi'!$B$1:$AQ$1,0),FALSE)</f>
        <v>0</v>
      </c>
      <c r="W2">
        <f>VLOOKUP($B2,'Tillförd energi'!$B$1:$AI$700,MATCH(W$1,'Tillförd energi'!$B$1:$AQ$1,0),FALSE)</f>
        <v>0</v>
      </c>
      <c r="X2">
        <f>VLOOKUP($B2,'Tillförd energi'!$B$1:$AI$700,MATCH(X$1,'Tillförd energi'!$B$1:$AQ$1,0),FALSE)</f>
        <v>0</v>
      </c>
      <c r="Y2">
        <f>VLOOKUP($B2,'Tillförd energi'!$B$1:$AI$700,MATCH(Y$1,'Tillförd energi'!$B$1:$AQ$1,0),FALSE)</f>
        <v>0</v>
      </c>
      <c r="Z2">
        <f>VLOOKUP($B2,'Tillförd energi'!$B$1:$AI$700,MATCH(Z$1,'Tillförd energi'!$B$1:$AQ$1,0),FALSE)</f>
        <v>0</v>
      </c>
      <c r="AA2">
        <f>VLOOKUP($B2,'Tillförd energi'!$B$1:$AI$700,MATCH(AA$1,'Tillförd energi'!$B$1:$AQ$1,0),FALSE)</f>
        <v>0</v>
      </c>
      <c r="AB2">
        <f>VLOOKUP($B2,'Tillförd energi'!$B$1:$AI$700,MATCH(AB$1,'Tillförd energi'!$B$1:$AQ$1,0),FALSE)</f>
        <v>0</v>
      </c>
      <c r="AC2">
        <f>VLOOKUP($B2,'Tillförd energi'!$B$1:$AI$700,MATCH(AC$1,'Tillförd energi'!$B$1:$AQ$1,0),FALSE)</f>
        <v>0</v>
      </c>
      <c r="AD2">
        <f>VLOOKUP($B2,'Tillförd energi'!$B$1:$AI$700,MATCH(AD$1,'Tillförd energi'!$B$1:$AQ$1,0),FALSE)</f>
        <v>0</v>
      </c>
      <c r="AE2">
        <f>VLOOKUP($B2,'Tillförd energi'!$B$1:$AI$700,MATCH(AE$1,'Tillförd energi'!$B$1:$AQ$1,0),FALSE)</f>
        <v>0</v>
      </c>
      <c r="AF2">
        <f>VLOOKUP($B2,'Tillförd energi'!$B$1:$AI$700,MATCH(AF$1,'Tillförd energi'!$B$1:$AQ$1,0),FALSE)</f>
        <v>0.153</v>
      </c>
      <c r="AG2">
        <f>IFERROR(VLOOKUP(B2,Miljö!$B$1:$AC$550,MATCH("Köpt mängd produktionsspecifik fjärrvärme:",Miljö!$B$1:$AC$1,0),FALSE)/1,0)</f>
        <v>0</v>
      </c>
      <c r="AI2">
        <f>SUM(C2:AF2)</f>
        <v>7.3294699999999997</v>
      </c>
      <c r="AJ2">
        <f>SUM(C2:AG2)</f>
        <v>7.3294699999999997</v>
      </c>
      <c r="AK2">
        <f>IF(ISERROR(1/VLOOKUP($B2,Leveranser!$B$1:$S$500,MATCH("såld värme (gwh)",Leveranser!$B$1:$S$1,0),FALSE)),"",VLOOKUP($B2,Leveranser!$B$1:$S$500,MATCH("såld värme (gwh)",Leveranser!$B$1:$S$1,0),FALSE))</f>
        <v>5.0999999999999996</v>
      </c>
      <c r="AL2">
        <f>VLOOKUP($B2,Leveranser!$B$1:$Y$500,MATCH("Totalt såld fjärrvärme till andra fjärrvärmeföretag",Leveranser!$B$1:$AA$1,0),FALSE)</f>
        <v>0</v>
      </c>
      <c r="AM2">
        <f>IF(ISERROR(1/VLOOKUP($B2,Miljö!$B$1:$S$500,MATCH("Såld mängd produktionsspecifik fjärrvärme (GWh)",Miljö!$B$1:$R$1,0),FALSE)),0,VLOOKUP($B2,Miljö!$B$1:$S$500,MATCH("Såld mängd produktionsspecifik fjärrvärme (GWh)",Miljö!$B$1:$R$1,0),FALSE))</f>
        <v>0</v>
      </c>
      <c r="AN2" s="239">
        <f>IFERROR(AK2/AJ2,"")</f>
        <v>0.69582111667010027</v>
      </c>
      <c r="AP2" t="str">
        <f>IFERROR(VLOOKUP($B2,Miljövärden!$B$2:$H$550,7,FALSE),"Nej, saknas")</f>
        <v>Ja</v>
      </c>
      <c r="AQ2" t="str">
        <f>IFERROR(VLOOKUP($B2,Miljövärden!$B$2:$H$550,6,FALSE),"Nej, saknas")</f>
        <v>Nej</v>
      </c>
      <c r="AU2">
        <f>Z2+AA2+AF2</f>
        <v>0.153</v>
      </c>
      <c r="AV2">
        <f>X2</f>
        <v>0</v>
      </c>
      <c r="AW2">
        <f>M2+N2+O2+P2+Q2</f>
        <v>7.1764700000000001</v>
      </c>
      <c r="AX2">
        <f>R2+S2+T2+U2</f>
        <v>0</v>
      </c>
      <c r="AZ2">
        <f>L2+M2+N2+O2+P2+Q2+R2+S2+T2+U2+V2+W2+X2</f>
        <v>7.1764700000000001</v>
      </c>
      <c r="BC2">
        <f>C2+D2+E2+F2+G2+H2+AE2</f>
        <v>0</v>
      </c>
      <c r="BD2">
        <f>Y2</f>
        <v>0</v>
      </c>
      <c r="BE2">
        <f>M2+N2+O2+P2+Q2+R2+S2+T2+U2+V2+W2+X2</f>
        <v>7.1764700000000001</v>
      </c>
      <c r="BF2">
        <f>I2+J2+K2+L2+AB2+AC2+AD2</f>
        <v>0</v>
      </c>
      <c r="BG2">
        <f>Z2+AA2+AF2</f>
        <v>0.153</v>
      </c>
      <c r="BH2">
        <f>VLOOKUP(B2,Miljö!$B$1:$BX$482,MATCH("Fossilandel för ursprungspecificerad el ()",Miljö!$B$1:$I$1,0),FALSE)</f>
        <v>0</v>
      </c>
      <c r="BI2">
        <f>VLOOKUP(B2,Miljö!$B$1:$BX$482,MATCH("Kärnkraftsandel för ursprungsspecificerad el ()",Miljö!$B$1:$O$1,0),FALSE)</f>
        <v>0</v>
      </c>
      <c r="BJ2">
        <f>AG2</f>
        <v>0</v>
      </c>
      <c r="BK2" t="str">
        <f>VLOOKUP(B2,Miljö!$B$1:$O$482,MATCH("Fossil andel i procent (%)",Miljö!$B$1:$O$1,0),FALSE)</f>
        <v>ET</v>
      </c>
      <c r="BL2">
        <f>SUM(BC2:BG2,BJ2)</f>
        <v>7.3294699999999997</v>
      </c>
      <c r="BO2" s="289">
        <f>IF(AP2="ja",(BC2+IFERROR(BG2*BH2,0)+IFERROR(BJ2*BK2/100,0))/$BL2,"")</f>
        <v>0</v>
      </c>
      <c r="BP2" s="239">
        <f>IF(AP2="ja",(BD2+IFERROR(BG2*BI2,0)+IFERROR(BJ2*(1-BK2/100),0))/$BL2,"")</f>
        <v>0</v>
      </c>
      <c r="BQ2" s="239">
        <f>IF(AP2="ja",(BE2+IFERROR(BG2*(1-BH2-BI2),0))/$BL2,"")</f>
        <v>1</v>
      </c>
      <c r="BR2" s="239">
        <f>IF(AP2="ja",BF2/$BL2,"")</f>
        <v>0</v>
      </c>
      <c r="BS2" s="239"/>
      <c r="BT2" s="351">
        <f>SUM(BO2:BR2)</f>
        <v>1</v>
      </c>
      <c r="BW2" s="289">
        <f>IF(AP2="ja",VLOOKUP(B2,Miljövärden!$B$2:$H$550,MATCH("Total andel fossilt",Miljövärden!$B$2:$H$2,0),FALSE),"")</f>
        <v>0</v>
      </c>
      <c r="BZ2" s="351">
        <f>IFERROR(BW2-BO2,"")</f>
        <v>0</v>
      </c>
      <c r="CA2" s="353">
        <f>IFERROR(ROUND(BW2,3)-ROUND(BO2,3),"")</f>
        <v>0</v>
      </c>
    </row>
    <row r="3" spans="1:79" x14ac:dyDescent="0.25">
      <c r="A3" s="2" t="s">
        <v>23</v>
      </c>
      <c r="B3" s="2" t="s">
        <v>26</v>
      </c>
      <c r="C3">
        <f>VLOOKUP($B3,'Tillförd energi'!$B$1:$AI$700,MATCH(C$1,'Tillförd energi'!$B$1:$AQ$1,0),FALSE)</f>
        <v>0</v>
      </c>
      <c r="D3">
        <f>VLOOKUP($B3,'Tillförd energi'!$B$1:$AI$700,MATCH(D$1,'Tillförd energi'!$B$1:$AQ$1,0),FALSE)</f>
        <v>0.6</v>
      </c>
      <c r="E3">
        <f>VLOOKUP($B3,'Tillförd energi'!$B$1:$AI$700,MATCH(E$1,'Tillförd energi'!$B$1:$AQ$1,0),FALSE)</f>
        <v>0</v>
      </c>
      <c r="F3">
        <f>VLOOKUP($B3,'Tillförd energi'!$B$1:$AI$700,MATCH(F$1,'Tillförd energi'!$B$1:$AQ$1,0),FALSE)</f>
        <v>0</v>
      </c>
      <c r="G3">
        <f>VLOOKUP($B3,'Tillförd energi'!$B$1:$AI$700,MATCH(G$1,'Tillförd energi'!$B$1:$AQ$1,0),FALSE)</f>
        <v>0</v>
      </c>
      <c r="H3">
        <f>VLOOKUP($B3,'Tillförd energi'!$B$1:$AI$700,MATCH(H$1,'Tillförd energi'!$B$1:$AQ$1,0),FALSE)</f>
        <v>0</v>
      </c>
      <c r="I3">
        <f>VLOOKUP($B3,'Tillförd energi'!$B$1:$AI$700,MATCH(I$1,'Tillförd energi'!$B$1:$AQ$1,0),FALSE)</f>
        <v>0</v>
      </c>
      <c r="J3">
        <f>VLOOKUP($B3,'Tillförd energi'!$B$1:$AI$700,MATCH(J$1,'Tillförd energi'!$B$1:$AQ$1,0),FALSE)</f>
        <v>0</v>
      </c>
      <c r="K3">
        <f>VLOOKUP($B3,'Tillförd energi'!$B$1:$AI$700,MATCH(K$1,'Tillförd energi'!$B$1:$AQ$1,0),FALSE)</f>
        <v>0</v>
      </c>
      <c r="L3">
        <f>VLOOKUP($B3,'Tillförd energi'!$B$1:$AI$700,MATCH(L$1,'Tillförd energi'!$B$1:$AQ$1,0),FALSE)</f>
        <v>0</v>
      </c>
      <c r="M3">
        <f>VLOOKUP($B3,'Tillförd energi'!$B$1:$AI$700,MATCH(M$1,'Tillförd energi'!$B$1:$AQ$1,0),FALSE)</f>
        <v>10</v>
      </c>
      <c r="N3">
        <f>VLOOKUP($B3,'Tillförd energi'!$B$1:$AI$700,MATCH(N$1,'Tillförd energi'!$B$1:$AQ$1,0),FALSE)</f>
        <v>0</v>
      </c>
      <c r="O3">
        <f>VLOOKUP($B3,'Tillförd energi'!$B$1:$AI$700,MATCH(O$1,'Tillförd energi'!$B$1:$AQ$1,0),FALSE)</f>
        <v>0</v>
      </c>
      <c r="P3">
        <f>VLOOKUP($B3,'Tillförd energi'!$B$1:$AI$700,MATCH(P$1,'Tillförd energi'!$B$1:$AQ$1,0),FALSE)</f>
        <v>10.5</v>
      </c>
      <c r="Q3">
        <f>VLOOKUP($B3,'Tillförd energi'!$B$1:$AI$700,MATCH(Q$1,'Tillförd energi'!$B$1:$AQ$1,0),FALSE)</f>
        <v>0</v>
      </c>
      <c r="R3">
        <f>VLOOKUP($B3,'Tillförd energi'!$B$1:$AI$700,MATCH(R$1,'Tillförd energi'!$B$1:$AQ$1,0),FALSE)</f>
        <v>4.0999999999999996</v>
      </c>
      <c r="S3">
        <f>VLOOKUP($B3,'Tillförd energi'!$B$1:$AI$700,MATCH(S$1,'Tillförd energi'!$B$1:$AQ$1,0),FALSE)</f>
        <v>0</v>
      </c>
      <c r="T3">
        <f>VLOOKUP($B3,'Tillförd energi'!$B$1:$AI$700,MATCH(T$1,'Tillförd energi'!$B$1:$AQ$1,0),FALSE)</f>
        <v>0</v>
      </c>
      <c r="U3">
        <f>VLOOKUP($B3,'Tillförd energi'!$B$1:$AI$700,MATCH(U$1,'Tillförd energi'!$B$1:$AQ$1,0),FALSE)</f>
        <v>0</v>
      </c>
      <c r="V3">
        <f>VLOOKUP($B3,'Tillförd energi'!$B$1:$AI$700,MATCH(V$1,'Tillförd energi'!$B$1:$AQ$1,0),FALSE)</f>
        <v>0</v>
      </c>
      <c r="W3">
        <f>VLOOKUP($B3,'Tillförd energi'!$B$1:$AI$700,MATCH(W$1,'Tillförd energi'!$B$1:$AQ$1,0),FALSE)</f>
        <v>0</v>
      </c>
      <c r="X3">
        <f>VLOOKUP($B3,'Tillförd energi'!$B$1:$AI$700,MATCH(X$1,'Tillförd energi'!$B$1:$AQ$1,0),FALSE)</f>
        <v>0</v>
      </c>
      <c r="Y3">
        <f>VLOOKUP($B3,'Tillförd energi'!$B$1:$AI$700,MATCH(Y$1,'Tillförd energi'!$B$1:$AQ$1,0),FALSE)</f>
        <v>0</v>
      </c>
      <c r="Z3">
        <f>VLOOKUP($B3,'Tillförd energi'!$B$1:$AI$700,MATCH(Z$1,'Tillförd energi'!$B$1:$AQ$1,0),FALSE)</f>
        <v>0</v>
      </c>
      <c r="AA3">
        <f>VLOOKUP($B3,'Tillförd energi'!$B$1:$AI$700,MATCH(AA$1,'Tillförd energi'!$B$1:$AQ$1,0),FALSE)</f>
        <v>0</v>
      </c>
      <c r="AB3">
        <f>VLOOKUP($B3,'Tillförd energi'!$B$1:$AI$700,MATCH(AB$1,'Tillförd energi'!$B$1:$AQ$1,0),FALSE)</f>
        <v>0</v>
      </c>
      <c r="AC3">
        <f>VLOOKUP($B3,'Tillförd energi'!$B$1:$AI$700,MATCH(AC$1,'Tillförd energi'!$B$1:$AQ$1,0),FALSE)</f>
        <v>0</v>
      </c>
      <c r="AD3">
        <f>VLOOKUP($B3,'Tillförd energi'!$B$1:$AI$700,MATCH(AD$1,'Tillförd energi'!$B$1:$AQ$1,0),FALSE)</f>
        <v>0</v>
      </c>
      <c r="AE3">
        <f>VLOOKUP($B3,'Tillförd energi'!$B$1:$AI$700,MATCH(AE$1,'Tillförd energi'!$B$1:$AQ$1,0),FALSE)</f>
        <v>0</v>
      </c>
      <c r="AF3">
        <f>VLOOKUP($B3,'Tillförd energi'!$B$1:$AI$700,MATCH(AF$1,'Tillförd energi'!$B$1:$AQ$1,0),FALSE)</f>
        <v>0.4</v>
      </c>
      <c r="AG3">
        <f>IFERROR(VLOOKUP(B3,Miljö!$B$1:$AC$550,MATCH("Köpt mängd produktionsspecifik fjärrvärme:",Miljö!$B$1:$AC$1,0),FALSE)/1,0)</f>
        <v>0</v>
      </c>
      <c r="AI3">
        <f t="shared" ref="AI3:AI66" si="0">SUM(C3:AF3)</f>
        <v>25.6</v>
      </c>
      <c r="AJ3">
        <f t="shared" ref="AJ3:AJ66" si="1">SUM(C3:AG3)</f>
        <v>25.6</v>
      </c>
      <c r="AK3">
        <f>IF(ISERROR(1/VLOOKUP($B3,Leveranser!$B$1:$S$500,MATCH("såld värme (gwh)",Leveranser!$B$1:$S$1,0),FALSE)),"",VLOOKUP($B3,Leveranser!$B$1:$S$500,MATCH("såld värme (gwh)",Leveranser!$B$1:$S$1,0),FALSE))</f>
        <v>17.899999999999999</v>
      </c>
      <c r="AL3">
        <f>VLOOKUP($B3,Leveranser!$B$1:$Y$500,MATCH("Totalt såld fjärrvärme till andra fjärrvärmeföretag",Leveranser!$B$1:$AA$1,0),FALSE)</f>
        <v>0</v>
      </c>
      <c r="AM3">
        <f>IF(ISERROR(1/VLOOKUP($B3,Miljö!$B$1:$S$500,MATCH("Såld mängd produktionsspecifik fjärrvärme (GWh)",Miljö!$B$1:$R$1,0),FALSE)),0,VLOOKUP($B3,Miljö!$B$1:$S$500,MATCH("Såld mängd produktionsspecifik fjärrvärme (GWh)",Miljö!$B$1:$R$1,0),FALSE))</f>
        <v>0</v>
      </c>
      <c r="AN3" s="239">
        <f t="shared" ref="AN3:AN66" si="2">IFERROR(AK3/AJ3,"")</f>
        <v>0.69921874999999989</v>
      </c>
      <c r="AP3" t="str">
        <f>IFERROR(VLOOKUP($B3,Miljövärden!$B$2:$H$550,7,FALSE),"Nej, saknas")</f>
        <v>Ja</v>
      </c>
      <c r="AQ3" t="str">
        <f>IFERROR(VLOOKUP($B3,Miljövärden!$B$2:$H$550,6,FALSE),"Nej, saknas")</f>
        <v>Nej</v>
      </c>
      <c r="AU3">
        <f t="shared" ref="AU3:AU66" si="3">Z3+AA3+AF3</f>
        <v>0.4</v>
      </c>
      <c r="AV3">
        <f t="shared" ref="AV3:AV66" si="4">X3</f>
        <v>0</v>
      </c>
      <c r="AW3">
        <f t="shared" ref="AW3:AW66" si="5">M3+N3+O3+P3+Q3</f>
        <v>20.5</v>
      </c>
      <c r="AX3">
        <f t="shared" ref="AX3:AX66" si="6">R3+S3+T3+U3</f>
        <v>4.0999999999999996</v>
      </c>
      <c r="AZ3">
        <f t="shared" ref="AZ3:AZ66" si="7">L3+M3+N3+O3+P3+Q3+R3+S3+T3+U3+V3+W3+X3</f>
        <v>24.6</v>
      </c>
      <c r="BC3">
        <f t="shared" ref="BC3:BC66" si="8">C3+D3+E3+F3+G3+H3+AE3</f>
        <v>0.6</v>
      </c>
      <c r="BD3">
        <f t="shared" ref="BD3:BD66" si="9">Y3</f>
        <v>0</v>
      </c>
      <c r="BE3">
        <f t="shared" ref="BE3:BE66" si="10">M3+N3+O3+P3+Q3+R3+S3+T3+U3+V3+W3+X3</f>
        <v>24.6</v>
      </c>
      <c r="BF3">
        <f t="shared" ref="BF3:BF66" si="11">I3+J3+K3+L3+AB3+AC3+AD3</f>
        <v>0</v>
      </c>
      <c r="BG3">
        <f t="shared" ref="BG3:BG66" si="12">Z3+AA3+AF3</f>
        <v>0.4</v>
      </c>
      <c r="BH3">
        <f>VLOOKUP(B3,Miljö!$B$1:$I$482,MATCH("Fossilandel för ursprungspecificerad el ()",Miljö!$B$1:$I$1,0),FALSE)</f>
        <v>0</v>
      </c>
      <c r="BI3">
        <f>VLOOKUP(B3,Miljö!$B$1:$BX$482,MATCH("Kärnkraftsandel för ursprungsspecificerad el ()",Miljö!$B$1:$O$1,0),FALSE)</f>
        <v>0</v>
      </c>
      <c r="BJ3">
        <f t="shared" ref="BJ3:BJ66" si="13">AG3</f>
        <v>0</v>
      </c>
      <c r="BK3" t="str">
        <f>VLOOKUP(B3,Miljö!$B$1:$O$482,MATCH("Fossil andel i procent (%)",Miljö!$B$1:$O$1,0),FALSE)</f>
        <v>ET</v>
      </c>
      <c r="BL3">
        <f t="shared" ref="BL3:BL66" si="14">SUM(BC3:BG3,BJ3)</f>
        <v>25.6</v>
      </c>
      <c r="BO3" s="289">
        <f t="shared" ref="BO3:BO66" si="15">IF(AP3="ja",(BC3+IFERROR(BG3*BH3,0)+IFERROR(BJ3*BK3/100,0))/$BL3,"")</f>
        <v>2.3437499999999997E-2</v>
      </c>
      <c r="BP3" s="239">
        <f t="shared" ref="BP3:BP66" si="16">IF(AP3="ja",(BD3+IFERROR(BG3*BI3,0)+IFERROR(BJ3*(1-BK3/100),0))/$BL3,"")</f>
        <v>0</v>
      </c>
      <c r="BQ3" s="239">
        <f t="shared" ref="BQ3:BQ66" si="17">IF(AP3="ja",(BE3+IFERROR(BG3*(1-BH3-BI3),0))/$BL3,"")</f>
        <v>0.9765625</v>
      </c>
      <c r="BR3" s="239">
        <f t="shared" ref="BR3:BR66" si="18">IF(AP3="ja",BF3/$BL3,"")</f>
        <v>0</v>
      </c>
      <c r="BS3" s="239"/>
      <c r="BT3" s="351">
        <f t="shared" ref="BT3:BT66" si="19">SUM(BO3:BR3)</f>
        <v>1</v>
      </c>
      <c r="BW3" s="289">
        <f>IF(AP3="ja",VLOOKUP(B3,Miljövärden!$B$2:$H$550,MATCH("Total andel fossilt",Miljövärden!$B$2:$H$2,0),FALSE),"")</f>
        <v>2.34375E-2</v>
      </c>
      <c r="BZ3" s="351">
        <f t="shared" ref="BZ3:BZ66" si="20">IFERROR(BW3-BO3,"")</f>
        <v>3.4694469519536142E-18</v>
      </c>
      <c r="CA3" s="353">
        <f t="shared" ref="CA3:CA66" si="21">IFERROR(ROUND(BW3,3)-ROUND(BO3,3),"")</f>
        <v>0</v>
      </c>
    </row>
    <row r="4" spans="1:79" x14ac:dyDescent="0.25">
      <c r="A4" s="2" t="s">
        <v>23</v>
      </c>
      <c r="B4" s="2" t="s">
        <v>27</v>
      </c>
      <c r="C4">
        <f>VLOOKUP($B4,'Tillförd energi'!$B$1:$AI$700,MATCH(C$1,'Tillförd energi'!$B$1:$AQ$1,0),FALSE)</f>
        <v>0</v>
      </c>
      <c r="D4">
        <f>VLOOKUP($B4,'Tillförd energi'!$B$1:$AI$700,MATCH(D$1,'Tillförd energi'!$B$1:$AQ$1,0),FALSE)</f>
        <v>0</v>
      </c>
      <c r="E4">
        <f>VLOOKUP($B4,'Tillförd energi'!$B$1:$AI$700,MATCH(E$1,'Tillförd energi'!$B$1:$AQ$1,0),FALSE)</f>
        <v>0</v>
      </c>
      <c r="F4">
        <f>VLOOKUP($B4,'Tillförd energi'!$B$1:$AI$700,MATCH(F$1,'Tillförd energi'!$B$1:$AQ$1,0),FALSE)</f>
        <v>0</v>
      </c>
      <c r="G4">
        <f>VLOOKUP($B4,'Tillförd energi'!$B$1:$AI$700,MATCH(G$1,'Tillförd energi'!$B$1:$AQ$1,0),FALSE)</f>
        <v>0</v>
      </c>
      <c r="H4">
        <f>VLOOKUP($B4,'Tillförd energi'!$B$1:$AI$700,MATCH(H$1,'Tillförd energi'!$B$1:$AQ$1,0),FALSE)</f>
        <v>0</v>
      </c>
      <c r="I4">
        <f>VLOOKUP($B4,'Tillförd energi'!$B$1:$AI$700,MATCH(I$1,'Tillförd energi'!$B$1:$AQ$1,0),FALSE)</f>
        <v>0</v>
      </c>
      <c r="J4">
        <f>VLOOKUP($B4,'Tillförd energi'!$B$1:$AI$700,MATCH(J$1,'Tillförd energi'!$B$1:$AQ$1,0),FALSE)</f>
        <v>0</v>
      </c>
      <c r="K4">
        <f>VLOOKUP($B4,'Tillförd energi'!$B$1:$AI$700,MATCH(K$1,'Tillförd energi'!$B$1:$AQ$1,0),FALSE)</f>
        <v>0</v>
      </c>
      <c r="L4">
        <f>VLOOKUP($B4,'Tillförd energi'!$B$1:$AI$700,MATCH(L$1,'Tillförd energi'!$B$1:$AQ$1,0),FALSE)</f>
        <v>0</v>
      </c>
      <c r="M4">
        <f>VLOOKUP($B4,'Tillförd energi'!$B$1:$AI$700,MATCH(M$1,'Tillförd energi'!$B$1:$AQ$1,0),FALSE)</f>
        <v>0</v>
      </c>
      <c r="N4">
        <f>VLOOKUP($B4,'Tillförd energi'!$B$1:$AI$700,MATCH(N$1,'Tillförd energi'!$B$1:$AQ$1,0),FALSE)</f>
        <v>0</v>
      </c>
      <c r="O4">
        <f>VLOOKUP($B4,'Tillförd energi'!$B$1:$AI$700,MATCH(O$1,'Tillförd energi'!$B$1:$AQ$1,0),FALSE)</f>
        <v>0</v>
      </c>
      <c r="P4">
        <f>VLOOKUP($B4,'Tillförd energi'!$B$1:$AI$700,MATCH(P$1,'Tillförd energi'!$B$1:$AQ$1,0),FALSE)</f>
        <v>4.5</v>
      </c>
      <c r="Q4">
        <f>VLOOKUP($B4,'Tillförd energi'!$B$1:$AI$700,MATCH(Q$1,'Tillförd energi'!$B$1:$AQ$1,0),FALSE)</f>
        <v>0</v>
      </c>
      <c r="R4">
        <f>VLOOKUP($B4,'Tillförd energi'!$B$1:$AI$700,MATCH(R$1,'Tillförd energi'!$B$1:$AQ$1,0),FALSE)</f>
        <v>0</v>
      </c>
      <c r="S4">
        <f>VLOOKUP($B4,'Tillförd energi'!$B$1:$AI$700,MATCH(S$1,'Tillförd energi'!$B$1:$AQ$1,0),FALSE)</f>
        <v>0</v>
      </c>
      <c r="T4">
        <f>VLOOKUP($B4,'Tillförd energi'!$B$1:$AI$700,MATCH(T$1,'Tillförd energi'!$B$1:$AQ$1,0),FALSE)</f>
        <v>0</v>
      </c>
      <c r="U4">
        <f>VLOOKUP($B4,'Tillförd energi'!$B$1:$AI$700,MATCH(U$1,'Tillförd energi'!$B$1:$AQ$1,0),FALSE)</f>
        <v>0</v>
      </c>
      <c r="V4">
        <f>VLOOKUP($B4,'Tillförd energi'!$B$1:$AI$700,MATCH(V$1,'Tillförd energi'!$B$1:$AQ$1,0),FALSE)</f>
        <v>0</v>
      </c>
      <c r="W4">
        <f>VLOOKUP($B4,'Tillförd energi'!$B$1:$AI$700,MATCH(W$1,'Tillförd energi'!$B$1:$AQ$1,0),FALSE)</f>
        <v>0</v>
      </c>
      <c r="X4">
        <f>VLOOKUP($B4,'Tillförd energi'!$B$1:$AI$700,MATCH(X$1,'Tillförd energi'!$B$1:$AQ$1,0),FALSE)</f>
        <v>0</v>
      </c>
      <c r="Y4">
        <f>VLOOKUP($B4,'Tillförd energi'!$B$1:$AI$700,MATCH(Y$1,'Tillförd energi'!$B$1:$AQ$1,0),FALSE)</f>
        <v>0</v>
      </c>
      <c r="Z4">
        <f>VLOOKUP($B4,'Tillförd energi'!$B$1:$AI$700,MATCH(Z$1,'Tillförd energi'!$B$1:$AQ$1,0),FALSE)</f>
        <v>0</v>
      </c>
      <c r="AA4">
        <f>VLOOKUP($B4,'Tillförd energi'!$B$1:$AI$700,MATCH(AA$1,'Tillförd energi'!$B$1:$AQ$1,0),FALSE)</f>
        <v>0</v>
      </c>
      <c r="AB4">
        <f>VLOOKUP($B4,'Tillförd energi'!$B$1:$AI$700,MATCH(AB$1,'Tillförd energi'!$B$1:$AQ$1,0),FALSE)</f>
        <v>0</v>
      </c>
      <c r="AC4">
        <f>VLOOKUP($B4,'Tillförd energi'!$B$1:$AI$700,MATCH(AC$1,'Tillförd energi'!$B$1:$AQ$1,0),FALSE)</f>
        <v>0</v>
      </c>
      <c r="AD4">
        <f>VLOOKUP($B4,'Tillförd energi'!$B$1:$AI$700,MATCH(AD$1,'Tillförd energi'!$B$1:$AQ$1,0),FALSE)</f>
        <v>0</v>
      </c>
      <c r="AE4">
        <f>VLOOKUP($B4,'Tillförd energi'!$B$1:$AI$700,MATCH(AE$1,'Tillförd energi'!$B$1:$AQ$1,0),FALSE)</f>
        <v>0</v>
      </c>
      <c r="AF4">
        <f>VLOOKUP($B4,'Tillförd energi'!$B$1:$AI$700,MATCH(AF$1,'Tillförd energi'!$B$1:$AQ$1,0),FALSE)</f>
        <v>0.01</v>
      </c>
      <c r="AG4">
        <f>IFERROR(VLOOKUP(B4,Miljö!$B$1:$AC$550,MATCH("Köpt mängd produktionsspecifik fjärrvärme:",Miljö!$B$1:$AC$1,0),FALSE)/1,0)</f>
        <v>0</v>
      </c>
      <c r="AI4">
        <f t="shared" si="0"/>
        <v>4.51</v>
      </c>
      <c r="AJ4">
        <f t="shared" si="1"/>
        <v>4.51</v>
      </c>
      <c r="AK4">
        <f>IF(ISERROR(1/VLOOKUP($B4,Leveranser!$B$1:$S$500,MATCH("såld värme (gwh)",Leveranser!$B$1:$S$1,0),FALSE)),"",VLOOKUP($B4,Leveranser!$B$1:$S$500,MATCH("såld värme (gwh)",Leveranser!$B$1:$S$1,0),FALSE))</f>
        <v>3.3</v>
      </c>
      <c r="AL4">
        <f>VLOOKUP($B4,Leveranser!$B$1:$Y$500,MATCH("Totalt såld fjärrvärme till andra fjärrvärmeföretag",Leveranser!$B$1:$AA$1,0),FALSE)</f>
        <v>0</v>
      </c>
      <c r="AM4">
        <f>IF(ISERROR(1/VLOOKUP($B4,Miljö!$B$1:$S$500,MATCH("Såld mängd produktionsspecifik fjärrvärme (GWh)",Miljö!$B$1:$R$1,0),FALSE)),0,VLOOKUP($B4,Miljö!$B$1:$S$500,MATCH("Såld mängd produktionsspecifik fjärrvärme (GWh)",Miljö!$B$1:$R$1,0),FALSE))</f>
        <v>0</v>
      </c>
      <c r="AN4" s="239">
        <f t="shared" si="2"/>
        <v>0.73170731707317072</v>
      </c>
      <c r="AP4" t="str">
        <f>IFERROR(VLOOKUP($B4,Miljövärden!$B$2:$H$550,7,FALSE),"Nej, saknas")</f>
        <v>Ja</v>
      </c>
      <c r="AQ4" t="str">
        <f>IFERROR(VLOOKUP($B4,Miljövärden!$B$2:$H$550,6,FALSE),"Nej, saknas")</f>
        <v>Nej</v>
      </c>
      <c r="AU4">
        <f t="shared" si="3"/>
        <v>0.01</v>
      </c>
      <c r="AV4">
        <f t="shared" si="4"/>
        <v>0</v>
      </c>
      <c r="AW4">
        <f t="shared" si="5"/>
        <v>4.5</v>
      </c>
      <c r="AX4">
        <f t="shared" si="6"/>
        <v>0</v>
      </c>
      <c r="AZ4">
        <f t="shared" si="7"/>
        <v>4.5</v>
      </c>
      <c r="BC4">
        <f t="shared" si="8"/>
        <v>0</v>
      </c>
      <c r="BD4">
        <f t="shared" si="9"/>
        <v>0</v>
      </c>
      <c r="BE4">
        <f t="shared" si="10"/>
        <v>4.5</v>
      </c>
      <c r="BF4">
        <f t="shared" si="11"/>
        <v>0</v>
      </c>
      <c r="BG4">
        <f t="shared" si="12"/>
        <v>0.01</v>
      </c>
      <c r="BH4">
        <f>VLOOKUP(B4,Miljö!$B$1:$I$482,MATCH("Fossilandel för ursprungspecificerad el ()",Miljö!$B$1:$I$1,0),FALSE)</f>
        <v>0</v>
      </c>
      <c r="BI4">
        <f>VLOOKUP(B4,Miljö!$B$1:$BX$482,MATCH("Kärnkraftsandel för ursprungsspecificerad el ()",Miljö!$B$1:$O$1,0),FALSE)</f>
        <v>0</v>
      </c>
      <c r="BJ4">
        <f t="shared" si="13"/>
        <v>0</v>
      </c>
      <c r="BK4" t="str">
        <f>VLOOKUP(B4,Miljö!$B$1:$O$482,MATCH("Fossil andel i procent (%)",Miljö!$B$1:$O$1,0),FALSE)</f>
        <v>ET</v>
      </c>
      <c r="BL4">
        <f t="shared" si="14"/>
        <v>4.51</v>
      </c>
      <c r="BO4" s="289">
        <f t="shared" si="15"/>
        <v>0</v>
      </c>
      <c r="BP4" s="239">
        <f t="shared" si="16"/>
        <v>0</v>
      </c>
      <c r="BQ4" s="239">
        <f t="shared" si="17"/>
        <v>1</v>
      </c>
      <c r="BR4" s="239">
        <f t="shared" si="18"/>
        <v>0</v>
      </c>
      <c r="BS4" s="239"/>
      <c r="BT4" s="351">
        <f t="shared" si="19"/>
        <v>1</v>
      </c>
      <c r="BW4" s="289">
        <f>IF(AP4="ja",VLOOKUP(B4,Miljövärden!$B$2:$H$550,MATCH("Total andel fossilt",Miljövärden!$B$2:$H$2,0),FALSE),"")</f>
        <v>0</v>
      </c>
      <c r="BZ4" s="351">
        <f t="shared" si="20"/>
        <v>0</v>
      </c>
      <c r="CA4" s="353">
        <f t="shared" si="21"/>
        <v>0</v>
      </c>
    </row>
    <row r="5" spans="1:79" x14ac:dyDescent="0.25">
      <c r="A5" s="2" t="s">
        <v>23</v>
      </c>
      <c r="B5" s="2" t="s">
        <v>28</v>
      </c>
      <c r="C5">
        <f>VLOOKUP($B5,'Tillförd energi'!$B$1:$AI$700,MATCH(C$1,'Tillförd energi'!$B$1:$AQ$1,0),FALSE)</f>
        <v>0</v>
      </c>
      <c r="D5">
        <f>VLOOKUP($B5,'Tillförd energi'!$B$1:$AI$700,MATCH(D$1,'Tillförd energi'!$B$1:$AQ$1,0),FALSE)</f>
        <v>0</v>
      </c>
      <c r="E5">
        <f>VLOOKUP($B5,'Tillförd energi'!$B$1:$AI$700,MATCH(E$1,'Tillförd energi'!$B$1:$AQ$1,0),FALSE)</f>
        <v>0</v>
      </c>
      <c r="F5">
        <f>VLOOKUP($B5,'Tillförd energi'!$B$1:$AI$700,MATCH(F$1,'Tillförd energi'!$B$1:$AQ$1,0),FALSE)</f>
        <v>0</v>
      </c>
      <c r="G5">
        <f>VLOOKUP($B5,'Tillförd energi'!$B$1:$AI$700,MATCH(G$1,'Tillförd energi'!$B$1:$AQ$1,0),FALSE)</f>
        <v>0</v>
      </c>
      <c r="H5">
        <f>VLOOKUP($B5,'Tillförd energi'!$B$1:$AI$700,MATCH(H$1,'Tillförd energi'!$B$1:$AQ$1,0),FALSE)</f>
        <v>0</v>
      </c>
      <c r="I5">
        <f>VLOOKUP($B5,'Tillförd energi'!$B$1:$AI$700,MATCH(I$1,'Tillförd energi'!$B$1:$AQ$1,0),FALSE)</f>
        <v>0</v>
      </c>
      <c r="J5">
        <f>VLOOKUP($B5,'Tillförd energi'!$B$1:$AI$700,MATCH(J$1,'Tillförd energi'!$B$1:$AQ$1,0),FALSE)</f>
        <v>0</v>
      </c>
      <c r="K5">
        <f>VLOOKUP($B5,'Tillförd energi'!$B$1:$AI$700,MATCH(K$1,'Tillförd energi'!$B$1:$AQ$1,0),FALSE)</f>
        <v>0</v>
      </c>
      <c r="L5">
        <f>VLOOKUP($B5,'Tillförd energi'!$B$1:$AI$700,MATCH(L$1,'Tillförd energi'!$B$1:$AQ$1,0),FALSE)</f>
        <v>0</v>
      </c>
      <c r="M5">
        <f>VLOOKUP($B5,'Tillförd energi'!$B$1:$AI$700,MATCH(M$1,'Tillförd energi'!$B$1:$AQ$1,0),FALSE)</f>
        <v>0</v>
      </c>
      <c r="N5">
        <f>VLOOKUP($B5,'Tillförd energi'!$B$1:$AI$700,MATCH(N$1,'Tillförd energi'!$B$1:$AQ$1,0),FALSE)</f>
        <v>0</v>
      </c>
      <c r="O5">
        <f>VLOOKUP($B5,'Tillförd energi'!$B$1:$AI$700,MATCH(O$1,'Tillförd energi'!$B$1:$AQ$1,0),FALSE)</f>
        <v>8.3000000000000007</v>
      </c>
      <c r="P5">
        <f>VLOOKUP($B5,'Tillförd energi'!$B$1:$AI$700,MATCH(P$1,'Tillförd energi'!$B$1:$AQ$1,0),FALSE)</f>
        <v>0</v>
      </c>
      <c r="Q5">
        <f>VLOOKUP($B5,'Tillförd energi'!$B$1:$AI$700,MATCH(Q$1,'Tillförd energi'!$B$1:$AQ$1,0),FALSE)</f>
        <v>0</v>
      </c>
      <c r="R5">
        <f>VLOOKUP($B5,'Tillförd energi'!$B$1:$AI$700,MATCH(R$1,'Tillförd energi'!$B$1:$AQ$1,0),FALSE)</f>
        <v>0</v>
      </c>
      <c r="S5">
        <f>VLOOKUP($B5,'Tillförd energi'!$B$1:$AI$700,MATCH(S$1,'Tillförd energi'!$B$1:$AQ$1,0),FALSE)</f>
        <v>0</v>
      </c>
      <c r="T5">
        <f>VLOOKUP($B5,'Tillförd energi'!$B$1:$AI$700,MATCH(T$1,'Tillförd energi'!$B$1:$AQ$1,0),FALSE)</f>
        <v>0</v>
      </c>
      <c r="U5">
        <f>VLOOKUP($B5,'Tillförd energi'!$B$1:$AI$700,MATCH(U$1,'Tillförd energi'!$B$1:$AQ$1,0),FALSE)</f>
        <v>0</v>
      </c>
      <c r="V5">
        <f>VLOOKUP($B5,'Tillförd energi'!$B$1:$AI$700,MATCH(V$1,'Tillförd energi'!$B$1:$AQ$1,0),FALSE)</f>
        <v>0</v>
      </c>
      <c r="W5">
        <f>VLOOKUP($B5,'Tillförd energi'!$B$1:$AI$700,MATCH(W$1,'Tillförd energi'!$B$1:$AQ$1,0),FALSE)</f>
        <v>0</v>
      </c>
      <c r="X5">
        <f>VLOOKUP($B5,'Tillförd energi'!$B$1:$AI$700,MATCH(X$1,'Tillförd energi'!$B$1:$AQ$1,0),FALSE)</f>
        <v>0</v>
      </c>
      <c r="Y5">
        <f>VLOOKUP($B5,'Tillförd energi'!$B$1:$AI$700,MATCH(Y$1,'Tillförd energi'!$B$1:$AQ$1,0),FALSE)</f>
        <v>0</v>
      </c>
      <c r="Z5">
        <f>VLOOKUP($B5,'Tillförd energi'!$B$1:$AI$700,MATCH(Z$1,'Tillförd energi'!$B$1:$AQ$1,0),FALSE)</f>
        <v>0</v>
      </c>
      <c r="AA5">
        <f>VLOOKUP($B5,'Tillförd energi'!$B$1:$AI$700,MATCH(AA$1,'Tillförd energi'!$B$1:$AQ$1,0),FALSE)</f>
        <v>0</v>
      </c>
      <c r="AB5">
        <f>VLOOKUP($B5,'Tillförd energi'!$B$1:$AI$700,MATCH(AB$1,'Tillförd energi'!$B$1:$AQ$1,0),FALSE)</f>
        <v>0</v>
      </c>
      <c r="AC5">
        <f>VLOOKUP($B5,'Tillförd energi'!$B$1:$AI$700,MATCH(AC$1,'Tillförd energi'!$B$1:$AQ$1,0),FALSE)</f>
        <v>0</v>
      </c>
      <c r="AD5">
        <f>VLOOKUP($B5,'Tillförd energi'!$B$1:$AI$700,MATCH(AD$1,'Tillförd energi'!$B$1:$AQ$1,0),FALSE)</f>
        <v>0</v>
      </c>
      <c r="AE5">
        <f>VLOOKUP($B5,'Tillförd energi'!$B$1:$AI$700,MATCH(AE$1,'Tillförd energi'!$B$1:$AQ$1,0),FALSE)</f>
        <v>0</v>
      </c>
      <c r="AF5">
        <f>VLOOKUP($B5,'Tillförd energi'!$B$1:$AI$700,MATCH(AF$1,'Tillförd energi'!$B$1:$AQ$1,0),FALSE)</f>
        <v>0.1</v>
      </c>
      <c r="AG5">
        <f>IFERROR(VLOOKUP(B5,Miljö!$B$1:$AC$550,MATCH("Köpt mängd produktionsspecifik fjärrvärme:",Miljö!$B$1:$AC$1,0),FALSE)/1,0)</f>
        <v>0</v>
      </c>
      <c r="AI5">
        <f t="shared" si="0"/>
        <v>8.4</v>
      </c>
      <c r="AJ5">
        <f t="shared" si="1"/>
        <v>8.4</v>
      </c>
      <c r="AK5">
        <f>IF(ISERROR(1/VLOOKUP($B5,Leveranser!$B$1:$S$500,MATCH("såld värme (gwh)",Leveranser!$B$1:$S$1,0),FALSE)),"",VLOOKUP($B5,Leveranser!$B$1:$S$500,MATCH("såld värme (gwh)",Leveranser!$B$1:$S$1,0),FALSE))</f>
        <v>5.7</v>
      </c>
      <c r="AL5">
        <f>VLOOKUP($B5,Leveranser!$B$1:$Y$500,MATCH("Totalt såld fjärrvärme till andra fjärrvärmeföretag",Leveranser!$B$1:$AA$1,0),FALSE)</f>
        <v>0</v>
      </c>
      <c r="AM5">
        <f>IF(ISERROR(1/VLOOKUP($B5,Miljö!$B$1:$S$500,MATCH("Såld mängd produktionsspecifik fjärrvärme (GWh)",Miljö!$B$1:$R$1,0),FALSE)),0,VLOOKUP($B5,Miljö!$B$1:$S$500,MATCH("Såld mängd produktionsspecifik fjärrvärme (GWh)",Miljö!$B$1:$R$1,0),FALSE))</f>
        <v>0</v>
      </c>
      <c r="AN5" s="239">
        <f t="shared" si="2"/>
        <v>0.6785714285714286</v>
      </c>
      <c r="AP5" t="str">
        <f>IFERROR(VLOOKUP($B5,Miljövärden!$B$2:$H$550,7,FALSE),"Nej, saknas")</f>
        <v>Ja</v>
      </c>
      <c r="AQ5" t="str">
        <f>IFERROR(VLOOKUP($B5,Miljövärden!$B$2:$H$550,6,FALSE),"Nej, saknas")</f>
        <v>Nej</v>
      </c>
      <c r="AU5">
        <f t="shared" si="3"/>
        <v>0.1</v>
      </c>
      <c r="AV5">
        <f t="shared" si="4"/>
        <v>0</v>
      </c>
      <c r="AW5">
        <f t="shared" si="5"/>
        <v>8.3000000000000007</v>
      </c>
      <c r="AX5">
        <f t="shared" si="6"/>
        <v>0</v>
      </c>
      <c r="AZ5">
        <f t="shared" si="7"/>
        <v>8.3000000000000007</v>
      </c>
      <c r="BC5">
        <f t="shared" si="8"/>
        <v>0</v>
      </c>
      <c r="BD5">
        <f t="shared" si="9"/>
        <v>0</v>
      </c>
      <c r="BE5">
        <f t="shared" si="10"/>
        <v>8.3000000000000007</v>
      </c>
      <c r="BF5">
        <f t="shared" si="11"/>
        <v>0</v>
      </c>
      <c r="BG5">
        <f t="shared" si="12"/>
        <v>0.1</v>
      </c>
      <c r="BH5">
        <f>VLOOKUP(B5,Miljö!$B$1:$I$482,MATCH("Fossilandel för ursprungspecificerad el ()",Miljö!$B$1:$I$1,0),FALSE)</f>
        <v>0</v>
      </c>
      <c r="BI5">
        <f>VLOOKUP(B5,Miljö!$B$1:$BX$482,MATCH("Kärnkraftsandel för ursprungsspecificerad el ()",Miljö!$B$1:$O$1,0),FALSE)</f>
        <v>0</v>
      </c>
      <c r="BJ5">
        <f t="shared" si="13"/>
        <v>0</v>
      </c>
      <c r="BK5" t="str">
        <f>VLOOKUP(B5,Miljö!$B$1:$O$482,MATCH("Fossil andel i procent (%)",Miljö!$B$1:$O$1,0),FALSE)</f>
        <v>ET</v>
      </c>
      <c r="BL5">
        <f t="shared" si="14"/>
        <v>8.4</v>
      </c>
      <c r="BO5" s="289">
        <f t="shared" si="15"/>
        <v>0</v>
      </c>
      <c r="BP5" s="239">
        <f t="shared" si="16"/>
        <v>0</v>
      </c>
      <c r="BQ5" s="239">
        <f t="shared" si="17"/>
        <v>1</v>
      </c>
      <c r="BR5" s="239">
        <f t="shared" si="18"/>
        <v>0</v>
      </c>
      <c r="BS5" s="239"/>
      <c r="BT5" s="351">
        <f t="shared" si="19"/>
        <v>1</v>
      </c>
      <c r="BW5" s="289">
        <f>IF(AP5="ja",VLOOKUP(B5,Miljövärden!$B$2:$H$550,MATCH("Total andel fossilt",Miljövärden!$B$2:$H$2,0),FALSE),"")</f>
        <v>0</v>
      </c>
      <c r="BZ5" s="351">
        <f t="shared" si="20"/>
        <v>0</v>
      </c>
      <c r="CA5" s="353">
        <f t="shared" si="21"/>
        <v>0</v>
      </c>
    </row>
    <row r="6" spans="1:79" x14ac:dyDescent="0.25">
      <c r="A6" s="2" t="s">
        <v>23</v>
      </c>
      <c r="B6" s="2" t="s">
        <v>29</v>
      </c>
      <c r="C6">
        <f>VLOOKUP($B6,'Tillförd energi'!$B$1:$AI$700,MATCH(C$1,'Tillförd energi'!$B$1:$AQ$1,0),FALSE)</f>
        <v>0</v>
      </c>
      <c r="D6">
        <f>VLOOKUP($B6,'Tillförd energi'!$B$1:$AI$700,MATCH(D$1,'Tillförd energi'!$B$1:$AQ$1,0),FALSE)</f>
        <v>0</v>
      </c>
      <c r="E6">
        <f>VLOOKUP($B6,'Tillförd energi'!$B$1:$AI$700,MATCH(E$1,'Tillförd energi'!$B$1:$AQ$1,0),FALSE)</f>
        <v>0</v>
      </c>
      <c r="F6">
        <f>VLOOKUP($B6,'Tillförd energi'!$B$1:$AI$700,MATCH(F$1,'Tillförd energi'!$B$1:$AQ$1,0),FALSE)</f>
        <v>0</v>
      </c>
      <c r="G6">
        <f>VLOOKUP($B6,'Tillförd energi'!$B$1:$AI$700,MATCH(G$1,'Tillförd energi'!$B$1:$AQ$1,0),FALSE)</f>
        <v>0</v>
      </c>
      <c r="H6">
        <f>VLOOKUP($B6,'Tillförd energi'!$B$1:$AI$700,MATCH(H$1,'Tillförd energi'!$B$1:$AQ$1,0),FALSE)</f>
        <v>0</v>
      </c>
      <c r="I6">
        <f>VLOOKUP($B6,'Tillförd energi'!$B$1:$AI$700,MATCH(I$1,'Tillförd energi'!$B$1:$AQ$1,0),FALSE)</f>
        <v>0</v>
      </c>
      <c r="J6">
        <f>VLOOKUP($B6,'Tillförd energi'!$B$1:$AI$700,MATCH(J$1,'Tillförd energi'!$B$1:$AQ$1,0),FALSE)</f>
        <v>0</v>
      </c>
      <c r="K6">
        <f>VLOOKUP($B6,'Tillförd energi'!$B$1:$AI$700,MATCH(K$1,'Tillförd energi'!$B$1:$AQ$1,0),FALSE)</f>
        <v>0</v>
      </c>
      <c r="L6">
        <f>VLOOKUP($B6,'Tillförd energi'!$B$1:$AI$700,MATCH(L$1,'Tillförd energi'!$B$1:$AQ$1,0),FALSE)</f>
        <v>0</v>
      </c>
      <c r="M6">
        <f>VLOOKUP($B6,'Tillförd energi'!$B$1:$AI$700,MATCH(M$1,'Tillförd energi'!$B$1:$AQ$1,0),FALSE)</f>
        <v>7.3</v>
      </c>
      <c r="N6">
        <f>VLOOKUP($B6,'Tillförd energi'!$B$1:$AI$700,MATCH(N$1,'Tillförd energi'!$B$1:$AQ$1,0),FALSE)</f>
        <v>0</v>
      </c>
      <c r="O6">
        <f>VLOOKUP($B6,'Tillförd energi'!$B$1:$AI$700,MATCH(O$1,'Tillförd energi'!$B$1:$AQ$1,0),FALSE)</f>
        <v>2</v>
      </c>
      <c r="P6">
        <f>VLOOKUP($B6,'Tillförd energi'!$B$1:$AI$700,MATCH(P$1,'Tillförd energi'!$B$1:$AQ$1,0),FALSE)</f>
        <v>2.7</v>
      </c>
      <c r="Q6">
        <f>VLOOKUP($B6,'Tillförd energi'!$B$1:$AI$700,MATCH(Q$1,'Tillförd energi'!$B$1:$AQ$1,0),FALSE)</f>
        <v>0</v>
      </c>
      <c r="R6">
        <f>VLOOKUP($B6,'Tillförd energi'!$B$1:$AI$700,MATCH(R$1,'Tillförd energi'!$B$1:$AQ$1,0),FALSE)</f>
        <v>0</v>
      </c>
      <c r="S6">
        <f>VLOOKUP($B6,'Tillförd energi'!$B$1:$AI$700,MATCH(S$1,'Tillförd energi'!$B$1:$AQ$1,0),FALSE)</f>
        <v>0</v>
      </c>
      <c r="T6">
        <f>VLOOKUP($B6,'Tillförd energi'!$B$1:$AI$700,MATCH(T$1,'Tillförd energi'!$B$1:$AQ$1,0),FALSE)</f>
        <v>0</v>
      </c>
      <c r="U6">
        <f>VLOOKUP($B6,'Tillförd energi'!$B$1:$AI$700,MATCH(U$1,'Tillförd energi'!$B$1:$AQ$1,0),FALSE)</f>
        <v>0</v>
      </c>
      <c r="V6">
        <f>VLOOKUP($B6,'Tillförd energi'!$B$1:$AI$700,MATCH(V$1,'Tillförd energi'!$B$1:$AQ$1,0),FALSE)</f>
        <v>0</v>
      </c>
      <c r="W6">
        <f>VLOOKUP($B6,'Tillförd energi'!$B$1:$AI$700,MATCH(W$1,'Tillförd energi'!$B$1:$AQ$1,0),FALSE)</f>
        <v>0</v>
      </c>
      <c r="X6">
        <f>VLOOKUP($B6,'Tillförd energi'!$B$1:$AI$700,MATCH(X$1,'Tillförd energi'!$B$1:$AQ$1,0),FALSE)</f>
        <v>0</v>
      </c>
      <c r="Y6">
        <f>VLOOKUP($B6,'Tillförd energi'!$B$1:$AI$700,MATCH(Y$1,'Tillförd energi'!$B$1:$AQ$1,0),FALSE)</f>
        <v>0</v>
      </c>
      <c r="Z6">
        <f>VLOOKUP($B6,'Tillförd energi'!$B$1:$AI$700,MATCH(Z$1,'Tillförd energi'!$B$1:$AQ$1,0),FALSE)</f>
        <v>0</v>
      </c>
      <c r="AA6">
        <f>VLOOKUP($B6,'Tillförd energi'!$B$1:$AI$700,MATCH(AA$1,'Tillförd energi'!$B$1:$AQ$1,0),FALSE)</f>
        <v>0</v>
      </c>
      <c r="AB6">
        <f>VLOOKUP($B6,'Tillförd energi'!$B$1:$AI$700,MATCH(AB$1,'Tillförd energi'!$B$1:$AQ$1,0),FALSE)</f>
        <v>0</v>
      </c>
      <c r="AC6">
        <f>VLOOKUP($B6,'Tillförd energi'!$B$1:$AI$700,MATCH(AC$1,'Tillförd energi'!$B$1:$AQ$1,0),FALSE)</f>
        <v>0</v>
      </c>
      <c r="AD6">
        <f>VLOOKUP($B6,'Tillförd energi'!$B$1:$AI$700,MATCH(AD$1,'Tillförd energi'!$B$1:$AQ$1,0),FALSE)</f>
        <v>0</v>
      </c>
      <c r="AE6">
        <f>VLOOKUP($B6,'Tillförd energi'!$B$1:$AI$700,MATCH(AE$1,'Tillförd energi'!$B$1:$AQ$1,0),FALSE)</f>
        <v>0</v>
      </c>
      <c r="AF6">
        <f>VLOOKUP($B6,'Tillförd energi'!$B$1:$AI$700,MATCH(AF$1,'Tillförd energi'!$B$1:$AQ$1,0),FALSE)</f>
        <v>0.1</v>
      </c>
      <c r="AG6">
        <f>IFERROR(VLOOKUP(B6,Miljö!$B$1:$AC$550,MATCH("Köpt mängd produktionsspecifik fjärrvärme:",Miljö!$B$1:$AC$1,0),FALSE)/1,0)</f>
        <v>0</v>
      </c>
      <c r="AI6">
        <f t="shared" si="0"/>
        <v>12.1</v>
      </c>
      <c r="AJ6">
        <f t="shared" si="1"/>
        <v>12.1</v>
      </c>
      <c r="AK6">
        <f>IF(ISERROR(1/VLOOKUP($B6,Leveranser!$B$1:$S$500,MATCH("såld värme (gwh)",Leveranser!$B$1:$S$1,0),FALSE)),"",VLOOKUP($B6,Leveranser!$B$1:$S$500,MATCH("såld värme (gwh)",Leveranser!$B$1:$S$1,0),FALSE))</f>
        <v>7.7</v>
      </c>
      <c r="AL6">
        <f>VLOOKUP($B6,Leveranser!$B$1:$Y$500,MATCH("Totalt såld fjärrvärme till andra fjärrvärmeföretag",Leveranser!$B$1:$AA$1,0),FALSE)</f>
        <v>0</v>
      </c>
      <c r="AM6">
        <f>IF(ISERROR(1/VLOOKUP($B6,Miljö!$B$1:$S$500,MATCH("Såld mängd produktionsspecifik fjärrvärme (GWh)",Miljö!$B$1:$R$1,0),FALSE)),0,VLOOKUP($B6,Miljö!$B$1:$S$500,MATCH("Såld mängd produktionsspecifik fjärrvärme (GWh)",Miljö!$B$1:$R$1,0),FALSE))</f>
        <v>0</v>
      </c>
      <c r="AN6" s="239">
        <f t="shared" si="2"/>
        <v>0.63636363636363635</v>
      </c>
      <c r="AP6" t="str">
        <f>IFERROR(VLOOKUP($B6,Miljövärden!$B$2:$H$550,7,FALSE),"Nej, saknas")</f>
        <v>Ja</v>
      </c>
      <c r="AQ6" t="str">
        <f>IFERROR(VLOOKUP($B6,Miljövärden!$B$2:$H$550,6,FALSE),"Nej, saknas")</f>
        <v>Nej</v>
      </c>
      <c r="AU6">
        <f t="shared" si="3"/>
        <v>0.1</v>
      </c>
      <c r="AV6">
        <f t="shared" si="4"/>
        <v>0</v>
      </c>
      <c r="AW6">
        <f t="shared" si="5"/>
        <v>12</v>
      </c>
      <c r="AX6">
        <f t="shared" si="6"/>
        <v>0</v>
      </c>
      <c r="AZ6">
        <f t="shared" si="7"/>
        <v>12</v>
      </c>
      <c r="BC6">
        <f t="shared" si="8"/>
        <v>0</v>
      </c>
      <c r="BD6">
        <f t="shared" si="9"/>
        <v>0</v>
      </c>
      <c r="BE6">
        <f t="shared" si="10"/>
        <v>12</v>
      </c>
      <c r="BF6">
        <f t="shared" si="11"/>
        <v>0</v>
      </c>
      <c r="BG6">
        <f t="shared" si="12"/>
        <v>0.1</v>
      </c>
      <c r="BH6">
        <f>VLOOKUP(B6,Miljö!$B$1:$I$482,MATCH("Fossilandel för ursprungspecificerad el ()",Miljö!$B$1:$I$1,0),FALSE)</f>
        <v>0</v>
      </c>
      <c r="BI6">
        <f>VLOOKUP(B6,Miljö!$B$1:$BX$482,MATCH("Kärnkraftsandel för ursprungsspecificerad el ()",Miljö!$B$1:$O$1,0),FALSE)</f>
        <v>0</v>
      </c>
      <c r="BJ6">
        <f t="shared" si="13"/>
        <v>0</v>
      </c>
      <c r="BK6" t="str">
        <f>VLOOKUP(B6,Miljö!$B$1:$O$482,MATCH("Fossil andel i procent (%)",Miljö!$B$1:$O$1,0),FALSE)</f>
        <v>ET</v>
      </c>
      <c r="BL6">
        <f t="shared" si="14"/>
        <v>12.1</v>
      </c>
      <c r="BO6" s="289">
        <f t="shared" si="15"/>
        <v>0</v>
      </c>
      <c r="BP6" s="239">
        <f t="shared" si="16"/>
        <v>0</v>
      </c>
      <c r="BQ6" s="239">
        <f t="shared" si="17"/>
        <v>1</v>
      </c>
      <c r="BR6" s="239">
        <f t="shared" si="18"/>
        <v>0</v>
      </c>
      <c r="BS6" s="239"/>
      <c r="BT6" s="351">
        <f t="shared" si="19"/>
        <v>1</v>
      </c>
      <c r="BW6" s="289">
        <f>IF(AP6="ja",VLOOKUP(B6,Miljövärden!$B$2:$H$550,MATCH("Total andel fossilt",Miljövärden!$B$2:$H$2,0),FALSE),"")</f>
        <v>0</v>
      </c>
      <c r="BZ6" s="351">
        <f t="shared" si="20"/>
        <v>0</v>
      </c>
      <c r="CA6" s="353">
        <f t="shared" si="21"/>
        <v>0</v>
      </c>
    </row>
    <row r="7" spans="1:79" x14ac:dyDescent="0.25">
      <c r="A7" s="2" t="s">
        <v>23</v>
      </c>
      <c r="B7" s="2" t="s">
        <v>30</v>
      </c>
      <c r="C7">
        <f>VLOOKUP($B7,'Tillförd energi'!$B$1:$AI$700,MATCH(C$1,'Tillförd energi'!$B$1:$AQ$1,0),FALSE)</f>
        <v>0</v>
      </c>
      <c r="D7">
        <f>VLOOKUP($B7,'Tillförd energi'!$B$1:$AI$700,MATCH(D$1,'Tillförd energi'!$B$1:$AQ$1,0),FALSE)</f>
        <v>0.7</v>
      </c>
      <c r="E7">
        <f>VLOOKUP($B7,'Tillförd energi'!$B$1:$AI$700,MATCH(E$1,'Tillförd energi'!$B$1:$AQ$1,0),FALSE)</f>
        <v>0</v>
      </c>
      <c r="F7">
        <f>VLOOKUP($B7,'Tillförd energi'!$B$1:$AI$700,MATCH(F$1,'Tillförd energi'!$B$1:$AQ$1,0),FALSE)</f>
        <v>0</v>
      </c>
      <c r="G7">
        <f>VLOOKUP($B7,'Tillförd energi'!$B$1:$AI$700,MATCH(G$1,'Tillförd energi'!$B$1:$AQ$1,0),FALSE)</f>
        <v>0</v>
      </c>
      <c r="H7">
        <f>VLOOKUP($B7,'Tillförd energi'!$B$1:$AI$700,MATCH(H$1,'Tillförd energi'!$B$1:$AQ$1,0),FALSE)</f>
        <v>0</v>
      </c>
      <c r="I7">
        <f>VLOOKUP($B7,'Tillförd energi'!$B$1:$AI$700,MATCH(I$1,'Tillförd energi'!$B$1:$AQ$1,0),FALSE)</f>
        <v>0</v>
      </c>
      <c r="J7">
        <f>VLOOKUP($B7,'Tillförd energi'!$B$1:$AI$700,MATCH(J$1,'Tillförd energi'!$B$1:$AQ$1,0),FALSE)</f>
        <v>0</v>
      </c>
      <c r="K7">
        <f>VLOOKUP($B7,'Tillförd energi'!$B$1:$AI$700,MATCH(K$1,'Tillförd energi'!$B$1:$AQ$1,0),FALSE)</f>
        <v>0</v>
      </c>
      <c r="L7">
        <f>VLOOKUP($B7,'Tillförd energi'!$B$1:$AI$700,MATCH(L$1,'Tillförd energi'!$B$1:$AQ$1,0),FALSE)</f>
        <v>0</v>
      </c>
      <c r="M7">
        <f>VLOOKUP($B7,'Tillförd energi'!$B$1:$AI$700,MATCH(M$1,'Tillförd energi'!$B$1:$AQ$1,0),FALSE)</f>
        <v>0</v>
      </c>
      <c r="N7">
        <f>VLOOKUP($B7,'Tillförd energi'!$B$1:$AI$700,MATCH(N$1,'Tillförd energi'!$B$1:$AQ$1,0),FALSE)</f>
        <v>0</v>
      </c>
      <c r="O7">
        <f>VLOOKUP($B7,'Tillförd energi'!$B$1:$AI$700,MATCH(O$1,'Tillförd energi'!$B$1:$AQ$1,0),FALSE)</f>
        <v>0</v>
      </c>
      <c r="P7">
        <f>VLOOKUP($B7,'Tillförd energi'!$B$1:$AI$700,MATCH(P$1,'Tillförd energi'!$B$1:$AQ$1,0),FALSE)</f>
        <v>0</v>
      </c>
      <c r="Q7">
        <f>VLOOKUP($B7,'Tillförd energi'!$B$1:$AI$700,MATCH(Q$1,'Tillförd energi'!$B$1:$AQ$1,0),FALSE)</f>
        <v>0</v>
      </c>
      <c r="R7">
        <f>VLOOKUP($B7,'Tillförd energi'!$B$1:$AI$700,MATCH(R$1,'Tillförd energi'!$B$1:$AQ$1,0),FALSE)</f>
        <v>4.5999999999999996</v>
      </c>
      <c r="S7">
        <f>VLOOKUP($B7,'Tillförd energi'!$B$1:$AI$700,MATCH(S$1,'Tillförd energi'!$B$1:$AQ$1,0),FALSE)</f>
        <v>0</v>
      </c>
      <c r="T7">
        <f>VLOOKUP($B7,'Tillförd energi'!$B$1:$AI$700,MATCH(T$1,'Tillförd energi'!$B$1:$AQ$1,0),FALSE)</f>
        <v>0</v>
      </c>
      <c r="U7">
        <f>VLOOKUP($B7,'Tillförd energi'!$B$1:$AI$700,MATCH(U$1,'Tillförd energi'!$B$1:$AQ$1,0),FALSE)</f>
        <v>0</v>
      </c>
      <c r="V7">
        <f>VLOOKUP($B7,'Tillförd energi'!$B$1:$AI$700,MATCH(V$1,'Tillförd energi'!$B$1:$AQ$1,0),FALSE)</f>
        <v>0</v>
      </c>
      <c r="W7">
        <f>VLOOKUP($B7,'Tillförd energi'!$B$1:$AI$700,MATCH(W$1,'Tillförd energi'!$B$1:$AQ$1,0),FALSE)</f>
        <v>0</v>
      </c>
      <c r="X7">
        <f>VLOOKUP($B7,'Tillförd energi'!$B$1:$AI$700,MATCH(X$1,'Tillförd energi'!$B$1:$AQ$1,0),FALSE)</f>
        <v>0</v>
      </c>
      <c r="Y7">
        <f>VLOOKUP($B7,'Tillförd energi'!$B$1:$AI$700,MATCH(Y$1,'Tillförd energi'!$B$1:$AQ$1,0),FALSE)</f>
        <v>0</v>
      </c>
      <c r="Z7">
        <f>VLOOKUP($B7,'Tillförd energi'!$B$1:$AI$700,MATCH(Z$1,'Tillförd energi'!$B$1:$AQ$1,0),FALSE)</f>
        <v>0</v>
      </c>
      <c r="AA7">
        <f>VLOOKUP($B7,'Tillförd energi'!$B$1:$AI$700,MATCH(AA$1,'Tillförd energi'!$B$1:$AQ$1,0),FALSE)</f>
        <v>0</v>
      </c>
      <c r="AB7">
        <f>VLOOKUP($B7,'Tillförd energi'!$B$1:$AI$700,MATCH(AB$1,'Tillförd energi'!$B$1:$AQ$1,0),FALSE)</f>
        <v>0</v>
      </c>
      <c r="AC7">
        <f>VLOOKUP($B7,'Tillförd energi'!$B$1:$AI$700,MATCH(AC$1,'Tillförd energi'!$B$1:$AQ$1,0),FALSE)</f>
        <v>0</v>
      </c>
      <c r="AD7">
        <f>VLOOKUP($B7,'Tillförd energi'!$B$1:$AI$700,MATCH(AD$1,'Tillförd energi'!$B$1:$AQ$1,0),FALSE)</f>
        <v>0</v>
      </c>
      <c r="AE7">
        <f>VLOOKUP($B7,'Tillförd energi'!$B$1:$AI$700,MATCH(AE$1,'Tillförd energi'!$B$1:$AQ$1,0),FALSE)</f>
        <v>0</v>
      </c>
      <c r="AF7">
        <f>VLOOKUP($B7,'Tillförd energi'!$B$1:$AI$700,MATCH(AF$1,'Tillförd energi'!$B$1:$AQ$1,0),FALSE)</f>
        <v>0.1</v>
      </c>
      <c r="AG7">
        <f>IFERROR(VLOOKUP(B7,Miljö!$B$1:$AC$550,MATCH("Köpt mängd produktionsspecifik fjärrvärme:",Miljö!$B$1:$AC$1,0),FALSE)/1,0)</f>
        <v>0</v>
      </c>
      <c r="AI7">
        <f t="shared" si="0"/>
        <v>5.3999999999999995</v>
      </c>
      <c r="AJ7">
        <f t="shared" si="1"/>
        <v>5.3999999999999995</v>
      </c>
      <c r="AK7">
        <f>IF(ISERROR(1/VLOOKUP($B7,Leveranser!$B$1:$S$500,MATCH("såld värme (gwh)",Leveranser!$B$1:$S$1,0),FALSE)),"",VLOOKUP($B7,Leveranser!$B$1:$S$500,MATCH("såld värme (gwh)",Leveranser!$B$1:$S$1,0),FALSE))</f>
        <v>4.2</v>
      </c>
      <c r="AL7">
        <f>VLOOKUP($B7,Leveranser!$B$1:$Y$500,MATCH("Totalt såld fjärrvärme till andra fjärrvärmeföretag",Leveranser!$B$1:$AA$1,0),FALSE)</f>
        <v>0</v>
      </c>
      <c r="AM7">
        <f>IF(ISERROR(1/VLOOKUP($B7,Miljö!$B$1:$S$500,MATCH("Såld mängd produktionsspecifik fjärrvärme (GWh)",Miljö!$B$1:$R$1,0),FALSE)),0,VLOOKUP($B7,Miljö!$B$1:$S$500,MATCH("Såld mängd produktionsspecifik fjärrvärme (GWh)",Miljö!$B$1:$R$1,0),FALSE))</f>
        <v>0</v>
      </c>
      <c r="AN7" s="239">
        <f t="shared" si="2"/>
        <v>0.7777777777777779</v>
      </c>
      <c r="AP7" t="str">
        <f>IFERROR(VLOOKUP($B7,Miljövärden!$B$2:$H$550,7,FALSE),"Nej, saknas")</f>
        <v>Ja</v>
      </c>
      <c r="AQ7" t="str">
        <f>IFERROR(VLOOKUP($B7,Miljövärden!$B$2:$H$550,6,FALSE),"Nej, saknas")</f>
        <v>Nej</v>
      </c>
      <c r="AU7">
        <f t="shared" si="3"/>
        <v>0.1</v>
      </c>
      <c r="AV7">
        <f t="shared" si="4"/>
        <v>0</v>
      </c>
      <c r="AW7">
        <f t="shared" si="5"/>
        <v>0</v>
      </c>
      <c r="AX7">
        <f t="shared" si="6"/>
        <v>4.5999999999999996</v>
      </c>
      <c r="AZ7">
        <f t="shared" si="7"/>
        <v>4.5999999999999996</v>
      </c>
      <c r="BC7">
        <f t="shared" si="8"/>
        <v>0.7</v>
      </c>
      <c r="BD7">
        <f t="shared" si="9"/>
        <v>0</v>
      </c>
      <c r="BE7">
        <f t="shared" si="10"/>
        <v>4.5999999999999996</v>
      </c>
      <c r="BF7">
        <f t="shared" si="11"/>
        <v>0</v>
      </c>
      <c r="BG7">
        <f t="shared" si="12"/>
        <v>0.1</v>
      </c>
      <c r="BH7">
        <f>VLOOKUP(B7,Miljö!$B$1:$I$482,MATCH("Fossilandel för ursprungspecificerad el ()",Miljö!$B$1:$I$1,0),FALSE)</f>
        <v>0</v>
      </c>
      <c r="BI7">
        <f>VLOOKUP(B7,Miljö!$B$1:$BX$482,MATCH("Kärnkraftsandel för ursprungsspecificerad el ()",Miljö!$B$1:$O$1,0),FALSE)</f>
        <v>0</v>
      </c>
      <c r="BJ7">
        <f t="shared" si="13"/>
        <v>0</v>
      </c>
      <c r="BK7" t="str">
        <f>VLOOKUP(B7,Miljö!$B$1:$O$482,MATCH("Fossil andel i procent (%)",Miljö!$B$1:$O$1,0),FALSE)</f>
        <v>ET</v>
      </c>
      <c r="BL7">
        <f t="shared" si="14"/>
        <v>5.3999999999999995</v>
      </c>
      <c r="BO7" s="289">
        <f t="shared" si="15"/>
        <v>0.12962962962962962</v>
      </c>
      <c r="BP7" s="239">
        <f t="shared" si="16"/>
        <v>0</v>
      </c>
      <c r="BQ7" s="239">
        <f t="shared" si="17"/>
        <v>0.87037037037037035</v>
      </c>
      <c r="BR7" s="239">
        <f t="shared" si="18"/>
        <v>0</v>
      </c>
      <c r="BS7" s="239"/>
      <c r="BT7" s="351">
        <f t="shared" si="19"/>
        <v>1</v>
      </c>
      <c r="BW7" s="289">
        <f>IF(AP7="ja",VLOOKUP(B7,Miljövärden!$B$2:$H$550,MATCH("Total andel fossilt",Miljövärden!$B$2:$H$2,0),FALSE),"")</f>
        <v>0.12963</v>
      </c>
      <c r="BZ7" s="351">
        <f t="shared" si="20"/>
        <v>3.7037037037279674E-7</v>
      </c>
      <c r="CA7" s="353">
        <f t="shared" si="21"/>
        <v>0</v>
      </c>
    </row>
    <row r="8" spans="1:79" x14ac:dyDescent="0.25">
      <c r="A8" s="2" t="s">
        <v>23</v>
      </c>
      <c r="B8" s="2" t="s">
        <v>31</v>
      </c>
      <c r="C8">
        <f>VLOOKUP($B8,'Tillförd energi'!$B$1:$AI$700,MATCH(C$1,'Tillförd energi'!$B$1:$AQ$1,0),FALSE)</f>
        <v>0</v>
      </c>
      <c r="D8">
        <f>VLOOKUP($B8,'Tillförd energi'!$B$1:$AI$700,MATCH(D$1,'Tillförd energi'!$B$1:$AQ$1,0),FALSE)</f>
        <v>0.1</v>
      </c>
      <c r="E8">
        <f>VLOOKUP($B8,'Tillförd energi'!$B$1:$AI$700,MATCH(E$1,'Tillförd energi'!$B$1:$AQ$1,0),FALSE)</f>
        <v>0</v>
      </c>
      <c r="F8">
        <f>VLOOKUP($B8,'Tillförd energi'!$B$1:$AI$700,MATCH(F$1,'Tillförd energi'!$B$1:$AQ$1,0),FALSE)</f>
        <v>0</v>
      </c>
      <c r="G8">
        <f>VLOOKUP($B8,'Tillförd energi'!$B$1:$AI$700,MATCH(G$1,'Tillförd energi'!$B$1:$AQ$1,0),FALSE)</f>
        <v>0</v>
      </c>
      <c r="H8">
        <f>VLOOKUP($B8,'Tillförd energi'!$B$1:$AI$700,MATCH(H$1,'Tillförd energi'!$B$1:$AQ$1,0),FALSE)</f>
        <v>0</v>
      </c>
      <c r="I8">
        <f>VLOOKUP($B8,'Tillförd energi'!$B$1:$AI$700,MATCH(I$1,'Tillförd energi'!$B$1:$AQ$1,0),FALSE)</f>
        <v>0</v>
      </c>
      <c r="J8">
        <f>VLOOKUP($B8,'Tillförd energi'!$B$1:$AI$700,MATCH(J$1,'Tillförd energi'!$B$1:$AQ$1,0),FALSE)</f>
        <v>0</v>
      </c>
      <c r="K8">
        <f>VLOOKUP($B8,'Tillförd energi'!$B$1:$AI$700,MATCH(K$1,'Tillförd energi'!$B$1:$AQ$1,0),FALSE)</f>
        <v>0</v>
      </c>
      <c r="L8">
        <f>VLOOKUP($B8,'Tillförd energi'!$B$1:$AI$700,MATCH(L$1,'Tillförd energi'!$B$1:$AQ$1,0),FALSE)</f>
        <v>0</v>
      </c>
      <c r="M8">
        <f>VLOOKUP($B8,'Tillförd energi'!$B$1:$AI$700,MATCH(M$1,'Tillförd energi'!$B$1:$AQ$1,0),FALSE)</f>
        <v>0</v>
      </c>
      <c r="N8">
        <f>VLOOKUP($B8,'Tillförd energi'!$B$1:$AI$700,MATCH(N$1,'Tillförd energi'!$B$1:$AQ$1,0),FALSE)</f>
        <v>0</v>
      </c>
      <c r="O8">
        <f>VLOOKUP($B8,'Tillförd energi'!$B$1:$AI$700,MATCH(O$1,'Tillförd energi'!$B$1:$AQ$1,0),FALSE)</f>
        <v>0</v>
      </c>
      <c r="P8">
        <f>VLOOKUP($B8,'Tillförd energi'!$B$1:$AI$700,MATCH(P$1,'Tillförd energi'!$B$1:$AQ$1,0),FALSE)</f>
        <v>0</v>
      </c>
      <c r="Q8">
        <f>VLOOKUP($B8,'Tillförd energi'!$B$1:$AI$700,MATCH(Q$1,'Tillförd energi'!$B$1:$AQ$1,0),FALSE)</f>
        <v>0</v>
      </c>
      <c r="R8">
        <f>VLOOKUP($B8,'Tillförd energi'!$B$1:$AI$700,MATCH(R$1,'Tillförd energi'!$B$1:$AQ$1,0),FALSE)</f>
        <v>2.2000000000000002</v>
      </c>
      <c r="S8">
        <f>VLOOKUP($B8,'Tillförd energi'!$B$1:$AI$700,MATCH(S$1,'Tillförd energi'!$B$1:$AQ$1,0),FALSE)</f>
        <v>0</v>
      </c>
      <c r="T8">
        <f>VLOOKUP($B8,'Tillförd energi'!$B$1:$AI$700,MATCH(T$1,'Tillförd energi'!$B$1:$AQ$1,0),FALSE)</f>
        <v>0</v>
      </c>
      <c r="U8">
        <f>VLOOKUP($B8,'Tillförd energi'!$B$1:$AI$700,MATCH(U$1,'Tillförd energi'!$B$1:$AQ$1,0),FALSE)</f>
        <v>0</v>
      </c>
      <c r="V8">
        <f>VLOOKUP($B8,'Tillförd energi'!$B$1:$AI$700,MATCH(V$1,'Tillförd energi'!$B$1:$AQ$1,0),FALSE)</f>
        <v>0</v>
      </c>
      <c r="W8">
        <f>VLOOKUP($B8,'Tillförd energi'!$B$1:$AI$700,MATCH(W$1,'Tillförd energi'!$B$1:$AQ$1,0),FALSE)</f>
        <v>0</v>
      </c>
      <c r="X8">
        <f>VLOOKUP($B8,'Tillförd energi'!$B$1:$AI$700,MATCH(X$1,'Tillförd energi'!$B$1:$AQ$1,0),FALSE)</f>
        <v>0</v>
      </c>
      <c r="Y8">
        <f>VLOOKUP($B8,'Tillförd energi'!$B$1:$AI$700,MATCH(Y$1,'Tillförd energi'!$B$1:$AQ$1,0),FALSE)</f>
        <v>0</v>
      </c>
      <c r="Z8">
        <f>VLOOKUP($B8,'Tillförd energi'!$B$1:$AI$700,MATCH(Z$1,'Tillförd energi'!$B$1:$AQ$1,0),FALSE)</f>
        <v>0</v>
      </c>
      <c r="AA8">
        <f>VLOOKUP($B8,'Tillförd energi'!$B$1:$AI$700,MATCH(AA$1,'Tillförd energi'!$B$1:$AQ$1,0),FALSE)</f>
        <v>0</v>
      </c>
      <c r="AB8">
        <f>VLOOKUP($B8,'Tillförd energi'!$B$1:$AI$700,MATCH(AB$1,'Tillförd energi'!$B$1:$AQ$1,0),FALSE)</f>
        <v>0</v>
      </c>
      <c r="AC8">
        <f>VLOOKUP($B8,'Tillförd energi'!$B$1:$AI$700,MATCH(AC$1,'Tillförd energi'!$B$1:$AQ$1,0),FALSE)</f>
        <v>0</v>
      </c>
      <c r="AD8">
        <f>VLOOKUP($B8,'Tillförd energi'!$B$1:$AI$700,MATCH(AD$1,'Tillförd energi'!$B$1:$AQ$1,0),FALSE)</f>
        <v>0</v>
      </c>
      <c r="AE8">
        <f>VLOOKUP($B8,'Tillförd energi'!$B$1:$AI$700,MATCH(AE$1,'Tillförd energi'!$B$1:$AQ$1,0),FALSE)</f>
        <v>0</v>
      </c>
      <c r="AF8">
        <f>VLOOKUP($B8,'Tillförd energi'!$B$1:$AI$700,MATCH(AF$1,'Tillförd energi'!$B$1:$AQ$1,0),FALSE)</f>
        <v>0.03</v>
      </c>
      <c r="AG8">
        <f>IFERROR(VLOOKUP(B8,Miljö!$B$1:$AC$550,MATCH("Köpt mängd produktionsspecifik fjärrvärme:",Miljö!$B$1:$AC$1,0),FALSE)/1,0)</f>
        <v>0</v>
      </c>
      <c r="AI8">
        <f t="shared" si="0"/>
        <v>2.33</v>
      </c>
      <c r="AJ8">
        <f t="shared" si="1"/>
        <v>2.33</v>
      </c>
      <c r="AK8">
        <f>IF(ISERROR(1/VLOOKUP($B8,Leveranser!$B$1:$S$500,MATCH("såld värme (gwh)",Leveranser!$B$1:$S$1,0),FALSE)),"",VLOOKUP($B8,Leveranser!$B$1:$S$500,MATCH("såld värme (gwh)",Leveranser!$B$1:$S$1,0),FALSE))</f>
        <v>1.7</v>
      </c>
      <c r="AL8">
        <f>VLOOKUP($B8,Leveranser!$B$1:$Y$500,MATCH("Totalt såld fjärrvärme till andra fjärrvärmeföretag",Leveranser!$B$1:$AA$1,0),FALSE)</f>
        <v>0</v>
      </c>
      <c r="AM8">
        <f>IF(ISERROR(1/VLOOKUP($B8,Miljö!$B$1:$S$500,MATCH("Såld mängd produktionsspecifik fjärrvärme (GWh)",Miljö!$B$1:$R$1,0),FALSE)),0,VLOOKUP($B8,Miljö!$B$1:$S$500,MATCH("Såld mängd produktionsspecifik fjärrvärme (GWh)",Miljö!$B$1:$R$1,0),FALSE))</f>
        <v>0</v>
      </c>
      <c r="AN8" s="239">
        <f t="shared" si="2"/>
        <v>0.72961373390557938</v>
      </c>
      <c r="AP8" t="str">
        <f>IFERROR(VLOOKUP($B8,Miljövärden!$B$2:$H$550,7,FALSE),"Nej, saknas")</f>
        <v>Ja</v>
      </c>
      <c r="AQ8" t="str">
        <f>IFERROR(VLOOKUP($B8,Miljövärden!$B$2:$H$550,6,FALSE),"Nej, saknas")</f>
        <v>Nej</v>
      </c>
      <c r="AU8">
        <f t="shared" si="3"/>
        <v>0.03</v>
      </c>
      <c r="AV8">
        <f t="shared" si="4"/>
        <v>0</v>
      </c>
      <c r="AW8">
        <f t="shared" si="5"/>
        <v>0</v>
      </c>
      <c r="AX8">
        <f t="shared" si="6"/>
        <v>2.2000000000000002</v>
      </c>
      <c r="AZ8">
        <f t="shared" si="7"/>
        <v>2.2000000000000002</v>
      </c>
      <c r="BC8">
        <f t="shared" si="8"/>
        <v>0.1</v>
      </c>
      <c r="BD8">
        <f t="shared" si="9"/>
        <v>0</v>
      </c>
      <c r="BE8">
        <f t="shared" si="10"/>
        <v>2.2000000000000002</v>
      </c>
      <c r="BF8">
        <f t="shared" si="11"/>
        <v>0</v>
      </c>
      <c r="BG8">
        <f t="shared" si="12"/>
        <v>0.03</v>
      </c>
      <c r="BH8">
        <f>VLOOKUP(B8,Miljö!$B$1:$I$482,MATCH("Fossilandel för ursprungspecificerad el ()",Miljö!$B$1:$I$1,0),FALSE)</f>
        <v>0</v>
      </c>
      <c r="BI8">
        <f>VLOOKUP(B8,Miljö!$B$1:$BX$482,MATCH("Kärnkraftsandel för ursprungsspecificerad el ()",Miljö!$B$1:$O$1,0),FALSE)</f>
        <v>0</v>
      </c>
      <c r="BJ8">
        <f t="shared" si="13"/>
        <v>0</v>
      </c>
      <c r="BK8" t="str">
        <f>VLOOKUP(B8,Miljö!$B$1:$O$482,MATCH("Fossil andel i procent (%)",Miljö!$B$1:$O$1,0),FALSE)</f>
        <v>ET</v>
      </c>
      <c r="BL8">
        <f t="shared" si="14"/>
        <v>2.33</v>
      </c>
      <c r="BO8" s="289">
        <f t="shared" si="15"/>
        <v>4.2918454935622317E-2</v>
      </c>
      <c r="BP8" s="239">
        <f t="shared" si="16"/>
        <v>0</v>
      </c>
      <c r="BQ8" s="239">
        <f t="shared" si="17"/>
        <v>0.95708154506437759</v>
      </c>
      <c r="BR8" s="239">
        <f t="shared" si="18"/>
        <v>0</v>
      </c>
      <c r="BS8" s="239"/>
      <c r="BT8" s="351">
        <f t="shared" si="19"/>
        <v>0.99999999999999989</v>
      </c>
      <c r="BW8" s="289">
        <f>IF(AP8="ja",VLOOKUP(B8,Miljövärden!$B$2:$H$550,MATCH("Total andel fossilt",Miljövärden!$B$2:$H$2,0),FALSE),"")</f>
        <v>4.2918499999999998E-2</v>
      </c>
      <c r="BZ8" s="351">
        <f t="shared" si="20"/>
        <v>4.5064377680870127E-8</v>
      </c>
      <c r="CA8" s="353">
        <f t="shared" si="21"/>
        <v>0</v>
      </c>
    </row>
    <row r="9" spans="1:79" x14ac:dyDescent="0.25">
      <c r="A9" s="2" t="s">
        <v>23</v>
      </c>
      <c r="B9" s="2" t="s">
        <v>32</v>
      </c>
      <c r="C9">
        <f>VLOOKUP($B9,'Tillförd energi'!$B$1:$AI$700,MATCH(C$1,'Tillförd energi'!$B$1:$AQ$1,0),FALSE)</f>
        <v>0</v>
      </c>
      <c r="D9">
        <f>VLOOKUP($B9,'Tillförd energi'!$B$1:$AI$700,MATCH(D$1,'Tillförd energi'!$B$1:$AQ$1,0),FALSE)</f>
        <v>0.3</v>
      </c>
      <c r="E9">
        <f>VLOOKUP($B9,'Tillförd energi'!$B$1:$AI$700,MATCH(E$1,'Tillförd energi'!$B$1:$AQ$1,0),FALSE)</f>
        <v>0</v>
      </c>
      <c r="F9">
        <f>VLOOKUP($B9,'Tillförd energi'!$B$1:$AI$700,MATCH(F$1,'Tillförd energi'!$B$1:$AQ$1,0),FALSE)</f>
        <v>0</v>
      </c>
      <c r="G9">
        <f>VLOOKUP($B9,'Tillförd energi'!$B$1:$AI$700,MATCH(G$1,'Tillförd energi'!$B$1:$AQ$1,0),FALSE)</f>
        <v>0</v>
      </c>
      <c r="H9">
        <f>VLOOKUP($B9,'Tillförd energi'!$B$1:$AI$700,MATCH(H$1,'Tillförd energi'!$B$1:$AQ$1,0),FALSE)</f>
        <v>0</v>
      </c>
      <c r="I9">
        <f>VLOOKUP($B9,'Tillförd energi'!$B$1:$AI$700,MATCH(I$1,'Tillförd energi'!$B$1:$AQ$1,0),FALSE)</f>
        <v>0</v>
      </c>
      <c r="J9">
        <f>VLOOKUP($B9,'Tillförd energi'!$B$1:$AI$700,MATCH(J$1,'Tillförd energi'!$B$1:$AQ$1,0),FALSE)</f>
        <v>0</v>
      </c>
      <c r="K9">
        <f>VLOOKUP($B9,'Tillförd energi'!$B$1:$AI$700,MATCH(K$1,'Tillförd energi'!$B$1:$AQ$1,0),FALSE)</f>
        <v>0</v>
      </c>
      <c r="L9">
        <f>VLOOKUP($B9,'Tillförd energi'!$B$1:$AI$700,MATCH(L$1,'Tillförd energi'!$B$1:$AQ$1,0),FALSE)</f>
        <v>0</v>
      </c>
      <c r="M9">
        <f>VLOOKUP($B9,'Tillförd energi'!$B$1:$AI$700,MATCH(M$1,'Tillförd energi'!$B$1:$AQ$1,0),FALSE)</f>
        <v>1.7</v>
      </c>
      <c r="N9">
        <f>VLOOKUP($B9,'Tillförd energi'!$B$1:$AI$700,MATCH(N$1,'Tillförd energi'!$B$1:$AQ$1,0),FALSE)</f>
        <v>0</v>
      </c>
      <c r="O9">
        <f>VLOOKUP($B9,'Tillförd energi'!$B$1:$AI$700,MATCH(O$1,'Tillförd energi'!$B$1:$AQ$1,0),FALSE)</f>
        <v>0</v>
      </c>
      <c r="P9">
        <f>VLOOKUP($B9,'Tillförd energi'!$B$1:$AI$700,MATCH(P$1,'Tillförd energi'!$B$1:$AQ$1,0),FALSE)</f>
        <v>5.4</v>
      </c>
      <c r="Q9">
        <f>VLOOKUP($B9,'Tillförd energi'!$B$1:$AI$700,MATCH(Q$1,'Tillförd energi'!$B$1:$AQ$1,0),FALSE)</f>
        <v>0</v>
      </c>
      <c r="R9">
        <f>VLOOKUP($B9,'Tillförd energi'!$B$1:$AI$700,MATCH(R$1,'Tillförd energi'!$B$1:$AQ$1,0),FALSE)</f>
        <v>0</v>
      </c>
      <c r="S9">
        <f>VLOOKUP($B9,'Tillförd energi'!$B$1:$AI$700,MATCH(S$1,'Tillförd energi'!$B$1:$AQ$1,0),FALSE)</f>
        <v>0</v>
      </c>
      <c r="T9">
        <f>VLOOKUP($B9,'Tillförd energi'!$B$1:$AI$700,MATCH(T$1,'Tillförd energi'!$B$1:$AQ$1,0),FALSE)</f>
        <v>0</v>
      </c>
      <c r="U9">
        <f>VLOOKUP($B9,'Tillförd energi'!$B$1:$AI$700,MATCH(U$1,'Tillförd energi'!$B$1:$AQ$1,0),FALSE)</f>
        <v>0</v>
      </c>
      <c r="V9">
        <f>VLOOKUP($B9,'Tillförd energi'!$B$1:$AI$700,MATCH(V$1,'Tillförd energi'!$B$1:$AQ$1,0),FALSE)</f>
        <v>0</v>
      </c>
      <c r="W9">
        <f>VLOOKUP($B9,'Tillförd energi'!$B$1:$AI$700,MATCH(W$1,'Tillförd energi'!$B$1:$AQ$1,0),FALSE)</f>
        <v>0</v>
      </c>
      <c r="X9">
        <f>VLOOKUP($B9,'Tillförd energi'!$B$1:$AI$700,MATCH(X$1,'Tillförd energi'!$B$1:$AQ$1,0),FALSE)</f>
        <v>0</v>
      </c>
      <c r="Y9">
        <f>VLOOKUP($B9,'Tillförd energi'!$B$1:$AI$700,MATCH(Y$1,'Tillförd energi'!$B$1:$AQ$1,0),FALSE)</f>
        <v>0</v>
      </c>
      <c r="Z9">
        <f>VLOOKUP($B9,'Tillförd energi'!$B$1:$AI$700,MATCH(Z$1,'Tillförd energi'!$B$1:$AQ$1,0),FALSE)</f>
        <v>0</v>
      </c>
      <c r="AA9">
        <f>VLOOKUP($B9,'Tillförd energi'!$B$1:$AI$700,MATCH(AA$1,'Tillförd energi'!$B$1:$AQ$1,0),FALSE)</f>
        <v>0</v>
      </c>
      <c r="AB9">
        <f>VLOOKUP($B9,'Tillförd energi'!$B$1:$AI$700,MATCH(AB$1,'Tillförd energi'!$B$1:$AQ$1,0),FALSE)</f>
        <v>0</v>
      </c>
      <c r="AC9">
        <f>VLOOKUP($B9,'Tillförd energi'!$B$1:$AI$700,MATCH(AC$1,'Tillförd energi'!$B$1:$AQ$1,0),FALSE)</f>
        <v>0</v>
      </c>
      <c r="AD9">
        <f>VLOOKUP($B9,'Tillförd energi'!$B$1:$AI$700,MATCH(AD$1,'Tillförd energi'!$B$1:$AQ$1,0),FALSE)</f>
        <v>0</v>
      </c>
      <c r="AE9">
        <f>VLOOKUP($B9,'Tillförd energi'!$B$1:$AI$700,MATCH(AE$1,'Tillförd energi'!$B$1:$AQ$1,0),FALSE)</f>
        <v>0</v>
      </c>
      <c r="AF9">
        <f>VLOOKUP($B9,'Tillförd energi'!$B$1:$AI$700,MATCH(AF$1,'Tillförd energi'!$B$1:$AQ$1,0),FALSE)</f>
        <v>0.2</v>
      </c>
      <c r="AG9">
        <f>IFERROR(VLOOKUP(B9,Miljö!$B$1:$AC$550,MATCH("Köpt mängd produktionsspecifik fjärrvärme:",Miljö!$B$1:$AC$1,0),FALSE)/1,0)</f>
        <v>0</v>
      </c>
      <c r="AI9">
        <f t="shared" si="0"/>
        <v>7.6000000000000005</v>
      </c>
      <c r="AJ9">
        <f t="shared" si="1"/>
        <v>7.6000000000000005</v>
      </c>
      <c r="AK9">
        <f>IF(ISERROR(1/VLOOKUP($B9,Leveranser!$B$1:$S$500,MATCH("såld värme (gwh)",Leveranser!$B$1:$S$1,0),FALSE)),"",VLOOKUP($B9,Leveranser!$B$1:$S$500,MATCH("såld värme (gwh)",Leveranser!$B$1:$S$1,0),FALSE))</f>
        <v>5.3</v>
      </c>
      <c r="AL9">
        <f>VLOOKUP($B9,Leveranser!$B$1:$Y$500,MATCH("Totalt såld fjärrvärme till andra fjärrvärmeföretag",Leveranser!$B$1:$AA$1,0),FALSE)</f>
        <v>0</v>
      </c>
      <c r="AM9">
        <f>IF(ISERROR(1/VLOOKUP($B9,Miljö!$B$1:$S$500,MATCH("Såld mängd produktionsspecifik fjärrvärme (GWh)",Miljö!$B$1:$R$1,0),FALSE)),0,VLOOKUP($B9,Miljö!$B$1:$S$500,MATCH("Såld mängd produktionsspecifik fjärrvärme (GWh)",Miljö!$B$1:$R$1,0),FALSE))</f>
        <v>0</v>
      </c>
      <c r="AN9" s="239">
        <f t="shared" si="2"/>
        <v>0.69736842105263153</v>
      </c>
      <c r="AP9" t="str">
        <f>IFERROR(VLOOKUP($B9,Miljövärden!$B$2:$H$550,7,FALSE),"Nej, saknas")</f>
        <v>Ja</v>
      </c>
      <c r="AQ9" t="str">
        <f>IFERROR(VLOOKUP($B9,Miljövärden!$B$2:$H$550,6,FALSE),"Nej, saknas")</f>
        <v>Nej</v>
      </c>
      <c r="AU9">
        <f t="shared" si="3"/>
        <v>0.2</v>
      </c>
      <c r="AV9">
        <f t="shared" si="4"/>
        <v>0</v>
      </c>
      <c r="AW9">
        <f t="shared" si="5"/>
        <v>7.1000000000000005</v>
      </c>
      <c r="AX9">
        <f t="shared" si="6"/>
        <v>0</v>
      </c>
      <c r="AZ9">
        <f t="shared" si="7"/>
        <v>7.1000000000000005</v>
      </c>
      <c r="BC9">
        <f t="shared" si="8"/>
        <v>0.3</v>
      </c>
      <c r="BD9">
        <f t="shared" si="9"/>
        <v>0</v>
      </c>
      <c r="BE9">
        <f t="shared" si="10"/>
        <v>7.1000000000000005</v>
      </c>
      <c r="BF9">
        <f t="shared" si="11"/>
        <v>0</v>
      </c>
      <c r="BG9">
        <f t="shared" si="12"/>
        <v>0.2</v>
      </c>
      <c r="BH9">
        <f>VLOOKUP(B9,Miljö!$B$1:$I$482,MATCH("Fossilandel för ursprungspecificerad el ()",Miljö!$B$1:$I$1,0),FALSE)</f>
        <v>0</v>
      </c>
      <c r="BI9">
        <f>VLOOKUP(B9,Miljö!$B$1:$BX$482,MATCH("Kärnkraftsandel för ursprungsspecificerad el ()",Miljö!$B$1:$O$1,0),FALSE)</f>
        <v>0</v>
      </c>
      <c r="BJ9">
        <f t="shared" si="13"/>
        <v>0</v>
      </c>
      <c r="BK9" t="str">
        <f>VLOOKUP(B9,Miljö!$B$1:$O$482,MATCH("Fossil andel i procent (%)",Miljö!$B$1:$O$1,0),FALSE)</f>
        <v>ET</v>
      </c>
      <c r="BL9">
        <f t="shared" si="14"/>
        <v>7.6000000000000005</v>
      </c>
      <c r="BO9" s="289">
        <f t="shared" si="15"/>
        <v>3.9473684210526314E-2</v>
      </c>
      <c r="BP9" s="239">
        <f t="shared" si="16"/>
        <v>0</v>
      </c>
      <c r="BQ9" s="239">
        <f t="shared" si="17"/>
        <v>0.96052631578947367</v>
      </c>
      <c r="BR9" s="239">
        <f t="shared" si="18"/>
        <v>0</v>
      </c>
      <c r="BS9" s="239"/>
      <c r="BT9" s="351">
        <f t="shared" si="19"/>
        <v>1</v>
      </c>
      <c r="BW9" s="289">
        <f>IF(AP9="ja",VLOOKUP(B9,Miljövärden!$B$2:$H$550,MATCH("Total andel fossilt",Miljövärden!$B$2:$H$2,0),FALSE),"")</f>
        <v>3.94737E-2</v>
      </c>
      <c r="BZ9" s="351">
        <f t="shared" si="20"/>
        <v>1.5789473686855793E-8</v>
      </c>
      <c r="CA9" s="353">
        <f t="shared" si="21"/>
        <v>0</v>
      </c>
    </row>
    <row r="10" spans="1:79" x14ac:dyDescent="0.25">
      <c r="A10" s="2" t="s">
        <v>33</v>
      </c>
      <c r="B10" s="2" t="s">
        <v>34</v>
      </c>
      <c r="C10">
        <f>VLOOKUP($B10,'Tillförd energi'!$B$1:$AI$700,MATCH(C$1,'Tillförd energi'!$B$1:$AQ$1,0),FALSE)</f>
        <v>0</v>
      </c>
      <c r="D10">
        <f>VLOOKUP($B10,'Tillförd energi'!$B$1:$AI$700,MATCH(D$1,'Tillförd energi'!$B$1:$AQ$1,0),FALSE)</f>
        <v>6.0000000000000001E-3</v>
      </c>
      <c r="E10">
        <f>VLOOKUP($B10,'Tillförd energi'!$B$1:$AI$700,MATCH(E$1,'Tillförd energi'!$B$1:$AQ$1,0),FALSE)</f>
        <v>0</v>
      </c>
      <c r="F10">
        <f>VLOOKUP($B10,'Tillförd energi'!$B$1:$AI$700,MATCH(F$1,'Tillförd energi'!$B$1:$AQ$1,0),FALSE)</f>
        <v>0</v>
      </c>
      <c r="G10">
        <f>VLOOKUP($B10,'Tillförd energi'!$B$1:$AI$700,MATCH(G$1,'Tillförd energi'!$B$1:$AQ$1,0),FALSE)</f>
        <v>0</v>
      </c>
      <c r="H10">
        <f>VLOOKUP($B10,'Tillförd energi'!$B$1:$AI$700,MATCH(H$1,'Tillförd energi'!$B$1:$AQ$1,0),FALSE)</f>
        <v>0</v>
      </c>
      <c r="I10">
        <f>VLOOKUP($B10,'Tillförd energi'!$B$1:$AI$700,MATCH(I$1,'Tillförd energi'!$B$1:$AQ$1,0),FALSE)</f>
        <v>0</v>
      </c>
      <c r="J10">
        <f>VLOOKUP($B10,'Tillförd energi'!$B$1:$AI$700,MATCH(J$1,'Tillförd energi'!$B$1:$AQ$1,0),FALSE)</f>
        <v>0</v>
      </c>
      <c r="K10">
        <f>VLOOKUP($B10,'Tillförd energi'!$B$1:$AI$700,MATCH(K$1,'Tillförd energi'!$B$1:$AQ$1,0),FALSE)</f>
        <v>0</v>
      </c>
      <c r="L10">
        <f>VLOOKUP($B10,'Tillförd energi'!$B$1:$AI$700,MATCH(L$1,'Tillförd energi'!$B$1:$AQ$1,0),FALSE)</f>
        <v>0</v>
      </c>
      <c r="M10">
        <f>VLOOKUP($B10,'Tillförd energi'!$B$1:$AI$700,MATCH(M$1,'Tillförd energi'!$B$1:$AQ$1,0),FALSE)</f>
        <v>0</v>
      </c>
      <c r="N10">
        <f>VLOOKUP($B10,'Tillförd energi'!$B$1:$AI$700,MATCH(N$1,'Tillförd energi'!$B$1:$AQ$1,0),FALSE)</f>
        <v>0</v>
      </c>
      <c r="O10">
        <f>VLOOKUP($B10,'Tillförd energi'!$B$1:$AI$700,MATCH(O$1,'Tillförd energi'!$B$1:$AQ$1,0),FALSE)</f>
        <v>0</v>
      </c>
      <c r="P10">
        <f>VLOOKUP($B10,'Tillförd energi'!$B$1:$AI$700,MATCH(P$1,'Tillförd energi'!$B$1:$AQ$1,0),FALSE)</f>
        <v>0</v>
      </c>
      <c r="Q10">
        <f>VLOOKUP($B10,'Tillförd energi'!$B$1:$AI$700,MATCH(Q$1,'Tillförd energi'!$B$1:$AQ$1,0),FALSE)</f>
        <v>0</v>
      </c>
      <c r="R10">
        <f>VLOOKUP($B10,'Tillförd energi'!$B$1:$AI$700,MATCH(R$1,'Tillförd energi'!$B$1:$AQ$1,0),FALSE)</f>
        <v>0.46800000000000003</v>
      </c>
      <c r="S10">
        <f>VLOOKUP($B10,'Tillförd energi'!$B$1:$AI$700,MATCH(S$1,'Tillförd energi'!$B$1:$AQ$1,0),FALSE)</f>
        <v>0</v>
      </c>
      <c r="T10">
        <f>VLOOKUP($B10,'Tillförd energi'!$B$1:$AI$700,MATCH(T$1,'Tillförd energi'!$B$1:$AQ$1,0),FALSE)</f>
        <v>0</v>
      </c>
      <c r="U10">
        <f>VLOOKUP($B10,'Tillförd energi'!$B$1:$AI$700,MATCH(U$1,'Tillförd energi'!$B$1:$AQ$1,0),FALSE)</f>
        <v>0</v>
      </c>
      <c r="V10">
        <f>VLOOKUP($B10,'Tillförd energi'!$B$1:$AI$700,MATCH(V$1,'Tillförd energi'!$B$1:$AQ$1,0),FALSE)</f>
        <v>0</v>
      </c>
      <c r="W10">
        <f>VLOOKUP($B10,'Tillförd energi'!$B$1:$AI$700,MATCH(W$1,'Tillförd energi'!$B$1:$AQ$1,0),FALSE)</f>
        <v>0</v>
      </c>
      <c r="X10">
        <f>VLOOKUP($B10,'Tillförd energi'!$B$1:$AI$700,MATCH(X$1,'Tillförd energi'!$B$1:$AQ$1,0),FALSE)</f>
        <v>0</v>
      </c>
      <c r="Y10">
        <f>VLOOKUP($B10,'Tillförd energi'!$B$1:$AI$700,MATCH(Y$1,'Tillförd energi'!$B$1:$AQ$1,0),FALSE)</f>
        <v>0</v>
      </c>
      <c r="Z10">
        <f>VLOOKUP($B10,'Tillförd energi'!$B$1:$AI$700,MATCH(Z$1,'Tillförd energi'!$B$1:$AQ$1,0),FALSE)</f>
        <v>0</v>
      </c>
      <c r="AA10">
        <f>VLOOKUP($B10,'Tillförd energi'!$B$1:$AI$700,MATCH(AA$1,'Tillförd energi'!$B$1:$AQ$1,0),FALSE)</f>
        <v>0</v>
      </c>
      <c r="AB10">
        <f>VLOOKUP($B10,'Tillförd energi'!$B$1:$AI$700,MATCH(AB$1,'Tillförd energi'!$B$1:$AQ$1,0),FALSE)</f>
        <v>0</v>
      </c>
      <c r="AC10">
        <f>VLOOKUP($B10,'Tillförd energi'!$B$1:$AI$700,MATCH(AC$1,'Tillförd energi'!$B$1:$AQ$1,0),FALSE)</f>
        <v>0</v>
      </c>
      <c r="AD10">
        <f>VLOOKUP($B10,'Tillförd energi'!$B$1:$AI$700,MATCH(AD$1,'Tillförd energi'!$B$1:$AQ$1,0),FALSE)</f>
        <v>0</v>
      </c>
      <c r="AE10">
        <f>VLOOKUP($B10,'Tillförd energi'!$B$1:$AI$700,MATCH(AE$1,'Tillförd energi'!$B$1:$AQ$1,0),FALSE)</f>
        <v>0</v>
      </c>
      <c r="AF10">
        <f>VLOOKUP($B10,'Tillförd energi'!$B$1:$AI$700,MATCH(AF$1,'Tillförd energi'!$B$1:$AQ$1,0),FALSE)</f>
        <v>8.9999999999999993E-3</v>
      </c>
      <c r="AG10">
        <f>IFERROR(VLOOKUP(B10,Miljö!$B$1:$AC$550,MATCH("Köpt mängd produktionsspecifik fjärrvärme:",Miljö!$B$1:$AC$1,0),FALSE)/1,0)</f>
        <v>0</v>
      </c>
      <c r="AI10">
        <f t="shared" si="0"/>
        <v>0.48300000000000004</v>
      </c>
      <c r="AJ10">
        <f t="shared" si="1"/>
        <v>0.48300000000000004</v>
      </c>
      <c r="AK10">
        <f>IF(ISERROR(1/VLOOKUP($B10,Leveranser!$B$1:$S$500,MATCH("såld värme (gwh)",Leveranser!$B$1:$S$1,0),FALSE)),"",VLOOKUP($B10,Leveranser!$B$1:$S$500,MATCH("såld värme (gwh)",Leveranser!$B$1:$S$1,0),FALSE))</f>
        <v>0.37</v>
      </c>
      <c r="AL10">
        <f>VLOOKUP($B10,Leveranser!$B$1:$Y$500,MATCH("Totalt såld fjärrvärme till andra fjärrvärmeföretag",Leveranser!$B$1:$AA$1,0),FALSE)</f>
        <v>0</v>
      </c>
      <c r="AM10">
        <f>IF(ISERROR(1/VLOOKUP($B10,Miljö!$B$1:$S$500,MATCH("Såld mängd produktionsspecifik fjärrvärme (GWh)",Miljö!$B$1:$R$1,0),FALSE)),0,VLOOKUP($B10,Miljö!$B$1:$S$500,MATCH("Såld mängd produktionsspecifik fjärrvärme (GWh)",Miljö!$B$1:$R$1,0),FALSE))</f>
        <v>0</v>
      </c>
      <c r="AN10" s="239">
        <f t="shared" si="2"/>
        <v>0.76604554865424423</v>
      </c>
      <c r="AP10" t="str">
        <f>IFERROR(VLOOKUP($B10,Miljövärden!$B$2:$H$550,7,FALSE),"Nej, saknas")</f>
        <v>Ja</v>
      </c>
      <c r="AQ10" t="str">
        <f>IFERROR(VLOOKUP($B10,Miljövärden!$B$2:$H$550,6,FALSE),"Nej, saknas")</f>
        <v>Ja</v>
      </c>
      <c r="AU10">
        <f t="shared" si="3"/>
        <v>8.9999999999999993E-3</v>
      </c>
      <c r="AV10">
        <f t="shared" si="4"/>
        <v>0</v>
      </c>
      <c r="AW10">
        <f t="shared" si="5"/>
        <v>0</v>
      </c>
      <c r="AX10">
        <f t="shared" si="6"/>
        <v>0.46800000000000003</v>
      </c>
      <c r="AZ10">
        <f t="shared" si="7"/>
        <v>0.46800000000000003</v>
      </c>
      <c r="BC10">
        <f t="shared" si="8"/>
        <v>6.0000000000000001E-3</v>
      </c>
      <c r="BD10">
        <f t="shared" si="9"/>
        <v>0</v>
      </c>
      <c r="BE10">
        <f t="shared" si="10"/>
        <v>0.46800000000000003</v>
      </c>
      <c r="BF10">
        <f t="shared" si="11"/>
        <v>0</v>
      </c>
      <c r="BG10">
        <f t="shared" si="12"/>
        <v>8.9999999999999993E-3</v>
      </c>
      <c r="BH10">
        <f>VLOOKUP(B10,Miljö!$B$1:$I$482,MATCH("Fossilandel för ursprungspecificerad el ()",Miljö!$B$1:$I$1,0),FALSE)</f>
        <v>0</v>
      </c>
      <c r="BI10">
        <f>VLOOKUP(B10,Miljö!$B$1:$BX$482,MATCH("Kärnkraftsandel för ursprungsspecificerad el ()",Miljö!$B$1:$O$1,0),FALSE)</f>
        <v>0</v>
      </c>
      <c r="BJ10">
        <f t="shared" si="13"/>
        <v>0</v>
      </c>
      <c r="BK10" t="str">
        <f>VLOOKUP(B10,Miljö!$B$1:$O$482,MATCH("Fossil andel i procent (%)",Miljö!$B$1:$O$1,0),FALSE)</f>
        <v>ET</v>
      </c>
      <c r="BL10">
        <f t="shared" si="14"/>
        <v>0.48300000000000004</v>
      </c>
      <c r="BO10" s="289">
        <f t="shared" si="15"/>
        <v>1.2422360248447204E-2</v>
      </c>
      <c r="BP10" s="239">
        <f t="shared" si="16"/>
        <v>0</v>
      </c>
      <c r="BQ10" s="239">
        <f t="shared" si="17"/>
        <v>0.98757763975155277</v>
      </c>
      <c r="BR10" s="239">
        <f t="shared" si="18"/>
        <v>0</v>
      </c>
      <c r="BS10" s="239"/>
      <c r="BT10" s="351">
        <f t="shared" si="19"/>
        <v>1</v>
      </c>
      <c r="BW10" s="289">
        <f>IF(AP10="ja",VLOOKUP(B10,Miljövärden!$B$2:$H$550,MATCH("Total andel fossilt",Miljövärden!$B$2:$H$2,0),FALSE),"")</f>
        <v>1.24224E-2</v>
      </c>
      <c r="BZ10" s="351">
        <f t="shared" si="20"/>
        <v>3.9751552795980194E-8</v>
      </c>
      <c r="CA10" s="353">
        <f t="shared" si="21"/>
        <v>0</v>
      </c>
    </row>
    <row r="11" spans="1:79" x14ac:dyDescent="0.25">
      <c r="A11" s="2" t="s">
        <v>33</v>
      </c>
      <c r="B11" s="2" t="s">
        <v>35</v>
      </c>
      <c r="C11">
        <f>VLOOKUP($B11,'Tillförd energi'!$B$1:$AI$700,MATCH(C$1,'Tillförd energi'!$B$1:$AQ$1,0),FALSE)</f>
        <v>0</v>
      </c>
      <c r="D11">
        <f>VLOOKUP($B11,'Tillförd energi'!$B$1:$AI$700,MATCH(D$1,'Tillförd energi'!$B$1:$AQ$1,0),FALSE)</f>
        <v>5.0999999999999997E-2</v>
      </c>
      <c r="E11">
        <f>VLOOKUP($B11,'Tillförd energi'!$B$1:$AI$700,MATCH(E$1,'Tillförd energi'!$B$1:$AQ$1,0),FALSE)</f>
        <v>0</v>
      </c>
      <c r="F11">
        <f>VLOOKUP($B11,'Tillförd energi'!$B$1:$AI$700,MATCH(F$1,'Tillförd energi'!$B$1:$AQ$1,0),FALSE)</f>
        <v>0</v>
      </c>
      <c r="G11">
        <f>VLOOKUP($B11,'Tillförd energi'!$B$1:$AI$700,MATCH(G$1,'Tillförd energi'!$B$1:$AQ$1,0),FALSE)</f>
        <v>0</v>
      </c>
      <c r="H11">
        <f>VLOOKUP($B11,'Tillförd energi'!$B$1:$AI$700,MATCH(H$1,'Tillförd energi'!$B$1:$AQ$1,0),FALSE)</f>
        <v>0</v>
      </c>
      <c r="I11">
        <f>VLOOKUP($B11,'Tillförd energi'!$B$1:$AI$700,MATCH(I$1,'Tillförd energi'!$B$1:$AQ$1,0),FALSE)</f>
        <v>0</v>
      </c>
      <c r="J11">
        <f>VLOOKUP($B11,'Tillförd energi'!$B$1:$AI$700,MATCH(J$1,'Tillförd energi'!$B$1:$AQ$1,0),FALSE)</f>
        <v>0</v>
      </c>
      <c r="K11">
        <f>VLOOKUP($B11,'Tillförd energi'!$B$1:$AI$700,MATCH(K$1,'Tillförd energi'!$B$1:$AQ$1,0),FALSE)</f>
        <v>0</v>
      </c>
      <c r="L11">
        <f>VLOOKUP($B11,'Tillförd energi'!$B$1:$AI$700,MATCH(L$1,'Tillförd energi'!$B$1:$AQ$1,0),FALSE)</f>
        <v>0</v>
      </c>
      <c r="M11">
        <f>VLOOKUP($B11,'Tillförd energi'!$B$1:$AI$700,MATCH(M$1,'Tillförd energi'!$B$1:$AQ$1,0),FALSE)</f>
        <v>0</v>
      </c>
      <c r="N11">
        <f>VLOOKUP($B11,'Tillförd energi'!$B$1:$AI$700,MATCH(N$1,'Tillförd energi'!$B$1:$AQ$1,0),FALSE)</f>
        <v>0</v>
      </c>
      <c r="O11">
        <f>VLOOKUP($B11,'Tillförd energi'!$B$1:$AI$700,MATCH(O$1,'Tillförd energi'!$B$1:$AQ$1,0),FALSE)</f>
        <v>0</v>
      </c>
      <c r="P11">
        <f>VLOOKUP($B11,'Tillförd energi'!$B$1:$AI$700,MATCH(P$1,'Tillförd energi'!$B$1:$AQ$1,0),FALSE)</f>
        <v>0</v>
      </c>
      <c r="Q11">
        <f>VLOOKUP($B11,'Tillförd energi'!$B$1:$AI$700,MATCH(Q$1,'Tillförd energi'!$B$1:$AQ$1,0),FALSE)</f>
        <v>0</v>
      </c>
      <c r="R11">
        <f>VLOOKUP($B11,'Tillförd energi'!$B$1:$AI$700,MATCH(R$1,'Tillförd energi'!$B$1:$AQ$1,0),FALSE)</f>
        <v>7.0069999999999997</v>
      </c>
      <c r="S11">
        <f>VLOOKUP($B11,'Tillförd energi'!$B$1:$AI$700,MATCH(S$1,'Tillförd energi'!$B$1:$AQ$1,0),FALSE)</f>
        <v>0</v>
      </c>
      <c r="T11">
        <f>VLOOKUP($B11,'Tillförd energi'!$B$1:$AI$700,MATCH(T$1,'Tillförd energi'!$B$1:$AQ$1,0),FALSE)</f>
        <v>0</v>
      </c>
      <c r="U11">
        <f>VLOOKUP($B11,'Tillförd energi'!$B$1:$AI$700,MATCH(U$1,'Tillförd energi'!$B$1:$AQ$1,0),FALSE)</f>
        <v>0</v>
      </c>
      <c r="V11">
        <f>VLOOKUP($B11,'Tillförd energi'!$B$1:$AI$700,MATCH(V$1,'Tillförd energi'!$B$1:$AQ$1,0),FALSE)</f>
        <v>0</v>
      </c>
      <c r="W11">
        <f>VLOOKUP($B11,'Tillförd energi'!$B$1:$AI$700,MATCH(W$1,'Tillförd energi'!$B$1:$AQ$1,0),FALSE)</f>
        <v>0</v>
      </c>
      <c r="X11">
        <f>VLOOKUP($B11,'Tillförd energi'!$B$1:$AI$700,MATCH(X$1,'Tillförd energi'!$B$1:$AQ$1,0),FALSE)</f>
        <v>0</v>
      </c>
      <c r="Y11">
        <f>VLOOKUP($B11,'Tillförd energi'!$B$1:$AI$700,MATCH(Y$1,'Tillförd energi'!$B$1:$AQ$1,0),FALSE)</f>
        <v>0</v>
      </c>
      <c r="Z11">
        <f>VLOOKUP($B11,'Tillförd energi'!$B$1:$AI$700,MATCH(Z$1,'Tillförd energi'!$B$1:$AQ$1,0),FALSE)</f>
        <v>0</v>
      </c>
      <c r="AA11">
        <f>VLOOKUP($B11,'Tillförd energi'!$B$1:$AI$700,MATCH(AA$1,'Tillförd energi'!$B$1:$AQ$1,0),FALSE)</f>
        <v>0</v>
      </c>
      <c r="AB11">
        <f>VLOOKUP($B11,'Tillförd energi'!$B$1:$AI$700,MATCH(AB$1,'Tillförd energi'!$B$1:$AQ$1,0),FALSE)</f>
        <v>0</v>
      </c>
      <c r="AC11">
        <f>VLOOKUP($B11,'Tillförd energi'!$B$1:$AI$700,MATCH(AC$1,'Tillförd energi'!$B$1:$AQ$1,0),FALSE)</f>
        <v>0</v>
      </c>
      <c r="AD11">
        <f>VLOOKUP($B11,'Tillförd energi'!$B$1:$AI$700,MATCH(AD$1,'Tillförd energi'!$B$1:$AQ$1,0),FALSE)</f>
        <v>0</v>
      </c>
      <c r="AE11">
        <f>VLOOKUP($B11,'Tillförd energi'!$B$1:$AI$700,MATCH(AE$1,'Tillförd energi'!$B$1:$AQ$1,0),FALSE)</f>
        <v>0</v>
      </c>
      <c r="AF11">
        <f>VLOOKUP($B11,'Tillförd energi'!$B$1:$AI$700,MATCH(AF$1,'Tillförd energi'!$B$1:$AQ$1,0),FALSE)</f>
        <v>9.9000000000000005E-2</v>
      </c>
      <c r="AG11">
        <f>IFERROR(VLOOKUP(B11,Miljö!$B$1:$AC$550,MATCH("Köpt mängd produktionsspecifik fjärrvärme:",Miljö!$B$1:$AC$1,0),FALSE)/1,0)</f>
        <v>0</v>
      </c>
      <c r="AI11">
        <f t="shared" si="0"/>
        <v>7.157</v>
      </c>
      <c r="AJ11">
        <f t="shared" si="1"/>
        <v>7.157</v>
      </c>
      <c r="AK11">
        <f>IF(ISERROR(1/VLOOKUP($B11,Leveranser!$B$1:$S$500,MATCH("såld värme (gwh)",Leveranser!$B$1:$S$1,0),FALSE)),"",VLOOKUP($B11,Leveranser!$B$1:$S$500,MATCH("såld värme (gwh)",Leveranser!$B$1:$S$1,0),FALSE))</f>
        <v>5</v>
      </c>
      <c r="AL11">
        <f>VLOOKUP($B11,Leveranser!$B$1:$Y$500,MATCH("Totalt såld fjärrvärme till andra fjärrvärmeföretag",Leveranser!$B$1:$AA$1,0),FALSE)</f>
        <v>0</v>
      </c>
      <c r="AM11">
        <f>IF(ISERROR(1/VLOOKUP($B11,Miljö!$B$1:$S$500,MATCH("Såld mängd produktionsspecifik fjärrvärme (GWh)",Miljö!$B$1:$R$1,0),FALSE)),0,VLOOKUP($B11,Miljö!$B$1:$S$500,MATCH("Såld mängd produktionsspecifik fjärrvärme (GWh)",Miljö!$B$1:$R$1,0),FALSE))</f>
        <v>0</v>
      </c>
      <c r="AN11" s="239">
        <f t="shared" si="2"/>
        <v>0.69861673885706299</v>
      </c>
      <c r="AP11" t="str">
        <f>IFERROR(VLOOKUP($B11,Miljövärden!$B$2:$H$550,7,FALSE),"Nej, saknas")</f>
        <v>Ja</v>
      </c>
      <c r="AQ11" t="str">
        <f>IFERROR(VLOOKUP($B11,Miljövärden!$B$2:$H$550,6,FALSE),"Nej, saknas")</f>
        <v>Ja</v>
      </c>
      <c r="AU11">
        <f t="shared" si="3"/>
        <v>9.9000000000000005E-2</v>
      </c>
      <c r="AV11">
        <f t="shared" si="4"/>
        <v>0</v>
      </c>
      <c r="AW11">
        <f t="shared" si="5"/>
        <v>0</v>
      </c>
      <c r="AX11">
        <f t="shared" si="6"/>
        <v>7.0069999999999997</v>
      </c>
      <c r="AZ11">
        <f t="shared" si="7"/>
        <v>7.0069999999999997</v>
      </c>
      <c r="BC11">
        <f t="shared" si="8"/>
        <v>5.0999999999999997E-2</v>
      </c>
      <c r="BD11">
        <f t="shared" si="9"/>
        <v>0</v>
      </c>
      <c r="BE11">
        <f t="shared" si="10"/>
        <v>7.0069999999999997</v>
      </c>
      <c r="BF11">
        <f t="shared" si="11"/>
        <v>0</v>
      </c>
      <c r="BG11">
        <f t="shared" si="12"/>
        <v>9.9000000000000005E-2</v>
      </c>
      <c r="BH11">
        <f>VLOOKUP(B11,Miljö!$B$1:$I$482,MATCH("Fossilandel för ursprungspecificerad el ()",Miljö!$B$1:$I$1,0),FALSE)</f>
        <v>0</v>
      </c>
      <c r="BI11">
        <f>VLOOKUP(B11,Miljö!$B$1:$BX$482,MATCH("Kärnkraftsandel för ursprungsspecificerad el ()",Miljö!$B$1:$O$1,0),FALSE)</f>
        <v>0</v>
      </c>
      <c r="BJ11">
        <f t="shared" si="13"/>
        <v>0</v>
      </c>
      <c r="BK11" t="str">
        <f>VLOOKUP(B11,Miljö!$B$1:$O$482,MATCH("Fossil andel i procent (%)",Miljö!$B$1:$O$1,0),FALSE)</f>
        <v>ET</v>
      </c>
      <c r="BL11">
        <f t="shared" si="14"/>
        <v>7.157</v>
      </c>
      <c r="BO11" s="289">
        <f t="shared" si="15"/>
        <v>7.1258907363420422E-3</v>
      </c>
      <c r="BP11" s="239">
        <f t="shared" si="16"/>
        <v>0</v>
      </c>
      <c r="BQ11" s="239">
        <f t="shared" si="17"/>
        <v>0.99287410926365793</v>
      </c>
      <c r="BR11" s="239">
        <f t="shared" si="18"/>
        <v>0</v>
      </c>
      <c r="BS11" s="239"/>
      <c r="BT11" s="351">
        <f t="shared" si="19"/>
        <v>1</v>
      </c>
      <c r="BW11" s="289">
        <f>IF(AP11="ja",VLOOKUP(B11,Miljövärden!$B$2:$H$550,MATCH("Total andel fossilt",Miljövärden!$B$2:$H$2,0),FALSE),"")</f>
        <v>7.1258900000000002E-3</v>
      </c>
      <c r="BZ11" s="351">
        <f t="shared" si="20"/>
        <v>-7.363420420278266E-10</v>
      </c>
      <c r="CA11" s="353">
        <f t="shared" si="21"/>
        <v>0</v>
      </c>
    </row>
    <row r="12" spans="1:79" x14ac:dyDescent="0.25">
      <c r="A12" s="2" t="s">
        <v>33</v>
      </c>
      <c r="B12" s="2" t="s">
        <v>36</v>
      </c>
      <c r="C12">
        <f>VLOOKUP($B12,'Tillförd energi'!$B$1:$AI$700,MATCH(C$1,'Tillförd energi'!$B$1:$AQ$1,0),FALSE)</f>
        <v>0</v>
      </c>
      <c r="D12">
        <f>VLOOKUP($B12,'Tillförd energi'!$B$1:$AI$700,MATCH(D$1,'Tillförd energi'!$B$1:$AQ$1,0),FALSE)</f>
        <v>0.69914500000000002</v>
      </c>
      <c r="E12">
        <f>VLOOKUP($B12,'Tillförd energi'!$B$1:$AI$700,MATCH(E$1,'Tillförd energi'!$B$1:$AQ$1,0),FALSE)</f>
        <v>0</v>
      </c>
      <c r="F12">
        <f>VLOOKUP($B12,'Tillförd energi'!$B$1:$AI$700,MATCH(F$1,'Tillförd energi'!$B$1:$AQ$1,0),FALSE)</f>
        <v>0</v>
      </c>
      <c r="G12">
        <f>VLOOKUP($B12,'Tillförd energi'!$B$1:$AI$700,MATCH(G$1,'Tillförd energi'!$B$1:$AQ$1,0),FALSE)</f>
        <v>0</v>
      </c>
      <c r="H12">
        <f>VLOOKUP($B12,'Tillförd energi'!$B$1:$AI$700,MATCH(H$1,'Tillförd energi'!$B$1:$AQ$1,0),FALSE)</f>
        <v>0</v>
      </c>
      <c r="I12">
        <f>VLOOKUP($B12,'Tillförd energi'!$B$1:$AI$700,MATCH(I$1,'Tillförd energi'!$B$1:$AQ$1,0),FALSE)</f>
        <v>0</v>
      </c>
      <c r="J12">
        <f>VLOOKUP($B12,'Tillförd energi'!$B$1:$AI$700,MATCH(J$1,'Tillförd energi'!$B$1:$AQ$1,0),FALSE)</f>
        <v>0</v>
      </c>
      <c r="K12">
        <f>VLOOKUP($B12,'Tillförd energi'!$B$1:$AI$700,MATCH(K$1,'Tillförd energi'!$B$1:$AQ$1,0),FALSE)</f>
        <v>0</v>
      </c>
      <c r="L12">
        <f>VLOOKUP($B12,'Tillförd energi'!$B$1:$AI$700,MATCH(L$1,'Tillförd energi'!$B$1:$AQ$1,0),FALSE)</f>
        <v>28.0044</v>
      </c>
      <c r="M12">
        <f>VLOOKUP($B12,'Tillförd energi'!$B$1:$AI$700,MATCH(M$1,'Tillförd energi'!$B$1:$AQ$1,0),FALSE)</f>
        <v>37.218899999999998</v>
      </c>
      <c r="N12">
        <f>VLOOKUP($B12,'Tillförd energi'!$B$1:$AI$700,MATCH(N$1,'Tillförd energi'!$B$1:$AQ$1,0),FALSE)</f>
        <v>114.18300000000001</v>
      </c>
      <c r="O12">
        <f>VLOOKUP($B12,'Tillförd energi'!$B$1:$AI$700,MATCH(O$1,'Tillförd energi'!$B$1:$AQ$1,0),FALSE)</f>
        <v>21.156400000000001</v>
      </c>
      <c r="P12">
        <f>VLOOKUP($B12,'Tillförd energi'!$B$1:$AI$700,MATCH(P$1,'Tillförd energi'!$B$1:$AQ$1,0),FALSE)</f>
        <v>6.1189999999999998</v>
      </c>
      <c r="Q12">
        <f>VLOOKUP($B12,'Tillförd energi'!$B$1:$AI$700,MATCH(Q$1,'Tillförd energi'!$B$1:$AQ$1,0),FALSE)</f>
        <v>0.309</v>
      </c>
      <c r="R12">
        <f>VLOOKUP($B12,'Tillförd energi'!$B$1:$AI$700,MATCH(R$1,'Tillförd energi'!$B$1:$AQ$1,0),FALSE)</f>
        <v>0</v>
      </c>
      <c r="S12">
        <f>VLOOKUP($B12,'Tillförd energi'!$B$1:$AI$700,MATCH(S$1,'Tillförd energi'!$B$1:$AQ$1,0),FALSE)</f>
        <v>0</v>
      </c>
      <c r="T12">
        <f>VLOOKUP($B12,'Tillförd energi'!$B$1:$AI$700,MATCH(T$1,'Tillförd energi'!$B$1:$AQ$1,0),FALSE)</f>
        <v>0</v>
      </c>
      <c r="U12">
        <f>VLOOKUP($B12,'Tillförd energi'!$B$1:$AI$700,MATCH(U$1,'Tillförd energi'!$B$1:$AQ$1,0),FALSE)</f>
        <v>0</v>
      </c>
      <c r="V12">
        <f>VLOOKUP($B12,'Tillförd energi'!$B$1:$AI$700,MATCH(V$1,'Tillförd energi'!$B$1:$AQ$1,0),FALSE)</f>
        <v>0</v>
      </c>
      <c r="W12">
        <f>VLOOKUP($B12,'Tillförd energi'!$B$1:$AI$700,MATCH(W$1,'Tillförd energi'!$B$1:$AQ$1,0),FALSE)</f>
        <v>2.66</v>
      </c>
      <c r="X12">
        <f>VLOOKUP($B12,'Tillförd energi'!$B$1:$AI$700,MATCH(X$1,'Tillförd energi'!$B$1:$AQ$1,0),FALSE)</f>
        <v>0</v>
      </c>
      <c r="Y12">
        <f>VLOOKUP($B12,'Tillförd energi'!$B$1:$AI$700,MATCH(Y$1,'Tillförd energi'!$B$1:$AQ$1,0),FALSE)</f>
        <v>7.6315400000000002</v>
      </c>
      <c r="Z12">
        <f>VLOOKUP($B12,'Tillförd energi'!$B$1:$AI$700,MATCH(Z$1,'Tillförd energi'!$B$1:$AQ$1,0),FALSE)</f>
        <v>0</v>
      </c>
      <c r="AA12">
        <f>VLOOKUP($B12,'Tillförd energi'!$B$1:$AI$700,MATCH(AA$1,'Tillförd energi'!$B$1:$AQ$1,0),FALSE)</f>
        <v>0</v>
      </c>
      <c r="AB12">
        <f>VLOOKUP($B12,'Tillförd energi'!$B$1:$AI$700,MATCH(AB$1,'Tillförd energi'!$B$1:$AQ$1,0),FALSE)</f>
        <v>0</v>
      </c>
      <c r="AC12">
        <f>VLOOKUP($B12,'Tillförd energi'!$B$1:$AI$700,MATCH(AC$1,'Tillförd energi'!$B$1:$AQ$1,0),FALSE)</f>
        <v>63.161999999999999</v>
      </c>
      <c r="AD12">
        <f>VLOOKUP($B12,'Tillförd energi'!$B$1:$AI$700,MATCH(AD$1,'Tillförd energi'!$B$1:$AQ$1,0),FALSE)</f>
        <v>0</v>
      </c>
      <c r="AE12">
        <f>VLOOKUP($B12,'Tillförd energi'!$B$1:$AI$700,MATCH(AE$1,'Tillförd energi'!$B$1:$AQ$1,0),FALSE)</f>
        <v>0</v>
      </c>
      <c r="AF12">
        <f>VLOOKUP($B12,'Tillförd energi'!$B$1:$AI$700,MATCH(AF$1,'Tillförd energi'!$B$1:$AQ$1,0),FALSE)</f>
        <v>9.2690300000000008</v>
      </c>
      <c r="AG12">
        <f>IFERROR(VLOOKUP(B12,Miljö!$B$1:$AC$550,MATCH("Köpt mängd produktionsspecifik fjärrvärme:",Miljö!$B$1:$AC$1,0),FALSE)/1,0)</f>
        <v>0</v>
      </c>
      <c r="AI12">
        <f t="shared" si="0"/>
        <v>290.41241499999995</v>
      </c>
      <c r="AJ12">
        <f t="shared" si="1"/>
        <v>290.41241499999995</v>
      </c>
      <c r="AK12">
        <f>IF(ISERROR(1/VLOOKUP($B12,Leveranser!$B$1:$S$500,MATCH("såld värme (gwh)",Leveranser!$B$1:$S$1,0),FALSE)),"",VLOOKUP($B12,Leveranser!$B$1:$S$500,MATCH("såld värme (gwh)",Leveranser!$B$1:$S$1,0),FALSE))</f>
        <v>241.78</v>
      </c>
      <c r="AL12">
        <f>VLOOKUP($B12,Leveranser!$B$1:$Y$500,MATCH("Totalt såld fjärrvärme till andra fjärrvärmeföretag",Leveranser!$B$1:$AA$1,0),FALSE)</f>
        <v>0</v>
      </c>
      <c r="AM12">
        <f>IF(ISERROR(1/VLOOKUP($B12,Miljö!$B$1:$S$500,MATCH("Såld mängd produktionsspecifik fjärrvärme (GWh)",Miljö!$B$1:$R$1,0),FALSE)),0,VLOOKUP($B12,Miljö!$B$1:$S$500,MATCH("Såld mängd produktionsspecifik fjärrvärme (GWh)",Miljö!$B$1:$R$1,0),FALSE))</f>
        <v>0</v>
      </c>
      <c r="AN12" s="239">
        <f t="shared" si="2"/>
        <v>0.83254016533693997</v>
      </c>
      <c r="AP12" t="str">
        <f>IFERROR(VLOOKUP($B12,Miljövärden!$B$2:$H$550,7,FALSE),"Nej, saknas")</f>
        <v>Ja</v>
      </c>
      <c r="AQ12" t="str">
        <f>IFERROR(VLOOKUP($B12,Miljövärden!$B$2:$H$550,6,FALSE),"Nej, saknas")</f>
        <v>Ja</v>
      </c>
      <c r="AU12">
        <f t="shared" si="3"/>
        <v>9.2690300000000008</v>
      </c>
      <c r="AV12">
        <f t="shared" si="4"/>
        <v>0</v>
      </c>
      <c r="AW12">
        <f t="shared" si="5"/>
        <v>178.9863</v>
      </c>
      <c r="AX12">
        <f t="shared" si="6"/>
        <v>0</v>
      </c>
      <c r="AZ12">
        <f t="shared" si="7"/>
        <v>209.65069999999997</v>
      </c>
      <c r="BC12">
        <f t="shared" si="8"/>
        <v>0.69914500000000002</v>
      </c>
      <c r="BD12">
        <f t="shared" si="9"/>
        <v>7.6315400000000002</v>
      </c>
      <c r="BE12">
        <f t="shared" si="10"/>
        <v>181.6463</v>
      </c>
      <c r="BF12">
        <f t="shared" si="11"/>
        <v>91.166399999999996</v>
      </c>
      <c r="BG12">
        <f t="shared" si="12"/>
        <v>9.2690300000000008</v>
      </c>
      <c r="BH12">
        <f>VLOOKUP(B12,Miljö!$B$1:$I$482,MATCH("Fossilandel för ursprungspecificerad el ()",Miljö!$B$1:$I$1,0),FALSE)</f>
        <v>0</v>
      </c>
      <c r="BI12">
        <f>VLOOKUP(B12,Miljö!$B$1:$BX$482,MATCH("Kärnkraftsandel för ursprungsspecificerad el ()",Miljö!$B$1:$O$1,0),FALSE)</f>
        <v>0</v>
      </c>
      <c r="BJ12">
        <f t="shared" si="13"/>
        <v>0</v>
      </c>
      <c r="BK12" t="str">
        <f>VLOOKUP(B12,Miljö!$B$1:$O$482,MATCH("Fossil andel i procent (%)",Miljö!$B$1:$O$1,0),FALSE)</f>
        <v>ET</v>
      </c>
      <c r="BL12">
        <f t="shared" si="14"/>
        <v>290.41241499999995</v>
      </c>
      <c r="BO12" s="289">
        <f t="shared" si="15"/>
        <v>2.4074211841115683E-3</v>
      </c>
      <c r="BP12" s="239">
        <f t="shared" si="16"/>
        <v>2.6278284280649645E-2</v>
      </c>
      <c r="BQ12" s="239">
        <f t="shared" si="17"/>
        <v>0.65739383076994151</v>
      </c>
      <c r="BR12" s="239">
        <f t="shared" si="18"/>
        <v>0.31392046376529742</v>
      </c>
      <c r="BS12" s="239"/>
      <c r="BT12" s="351">
        <f t="shared" si="19"/>
        <v>1.0000000000000002</v>
      </c>
      <c r="BW12" s="289">
        <f>IF(AP12="ja",VLOOKUP(B12,Miljövärden!$B$2:$H$550,MATCH("Total andel fossilt",Miljövärden!$B$2:$H$2,0),FALSE),"")</f>
        <v>2.40742E-3</v>
      </c>
      <c r="BZ12" s="351">
        <f t="shared" si="20"/>
        <v>-1.1841115683461356E-9</v>
      </c>
      <c r="CA12" s="353">
        <f t="shared" si="21"/>
        <v>0</v>
      </c>
    </row>
    <row r="13" spans="1:79" x14ac:dyDescent="0.25">
      <c r="A13" s="2" t="s">
        <v>33</v>
      </c>
      <c r="B13" s="2" t="s">
        <v>37</v>
      </c>
      <c r="C13">
        <f>VLOOKUP($B13,'Tillförd energi'!$B$1:$AI$700,MATCH(C$1,'Tillförd energi'!$B$1:$AQ$1,0),FALSE)</f>
        <v>0</v>
      </c>
      <c r="D13">
        <f>VLOOKUP($B13,'Tillförd energi'!$B$1:$AI$700,MATCH(D$1,'Tillförd energi'!$B$1:$AQ$1,0),FALSE)</f>
        <v>0.17299999999999999</v>
      </c>
      <c r="E13">
        <f>VLOOKUP($B13,'Tillförd energi'!$B$1:$AI$700,MATCH(E$1,'Tillförd energi'!$B$1:$AQ$1,0),FALSE)</f>
        <v>0</v>
      </c>
      <c r="F13">
        <f>VLOOKUP($B13,'Tillförd energi'!$B$1:$AI$700,MATCH(F$1,'Tillförd energi'!$B$1:$AQ$1,0),FALSE)</f>
        <v>0</v>
      </c>
      <c r="G13">
        <f>VLOOKUP($B13,'Tillförd energi'!$B$1:$AI$700,MATCH(G$1,'Tillförd energi'!$B$1:$AQ$1,0),FALSE)</f>
        <v>0</v>
      </c>
      <c r="H13">
        <f>VLOOKUP($B13,'Tillförd energi'!$B$1:$AI$700,MATCH(H$1,'Tillförd energi'!$B$1:$AQ$1,0),FALSE)</f>
        <v>0</v>
      </c>
      <c r="I13">
        <f>VLOOKUP($B13,'Tillförd energi'!$B$1:$AI$700,MATCH(I$1,'Tillförd energi'!$B$1:$AQ$1,0),FALSE)</f>
        <v>0</v>
      </c>
      <c r="J13">
        <f>VLOOKUP($B13,'Tillförd energi'!$B$1:$AI$700,MATCH(J$1,'Tillförd energi'!$B$1:$AQ$1,0),FALSE)</f>
        <v>0</v>
      </c>
      <c r="K13">
        <f>VLOOKUP($B13,'Tillförd energi'!$B$1:$AI$700,MATCH(K$1,'Tillförd energi'!$B$1:$AQ$1,0),FALSE)</f>
        <v>0</v>
      </c>
      <c r="L13">
        <f>VLOOKUP($B13,'Tillförd energi'!$B$1:$AI$700,MATCH(L$1,'Tillförd energi'!$B$1:$AQ$1,0),FALSE)</f>
        <v>0</v>
      </c>
      <c r="M13">
        <f>VLOOKUP($B13,'Tillförd energi'!$B$1:$AI$700,MATCH(M$1,'Tillförd energi'!$B$1:$AQ$1,0),FALSE)</f>
        <v>0</v>
      </c>
      <c r="N13">
        <f>VLOOKUP($B13,'Tillförd energi'!$B$1:$AI$700,MATCH(N$1,'Tillförd energi'!$B$1:$AQ$1,0),FALSE)</f>
        <v>0</v>
      </c>
      <c r="O13">
        <f>VLOOKUP($B13,'Tillförd energi'!$B$1:$AI$700,MATCH(O$1,'Tillförd energi'!$B$1:$AQ$1,0),FALSE)</f>
        <v>0</v>
      </c>
      <c r="P13">
        <f>VLOOKUP($B13,'Tillförd energi'!$B$1:$AI$700,MATCH(P$1,'Tillförd energi'!$B$1:$AQ$1,0),FALSE)</f>
        <v>0</v>
      </c>
      <c r="Q13">
        <f>VLOOKUP($B13,'Tillförd energi'!$B$1:$AI$700,MATCH(Q$1,'Tillförd energi'!$B$1:$AQ$1,0),FALSE)</f>
        <v>0</v>
      </c>
      <c r="R13">
        <f>VLOOKUP($B13,'Tillförd energi'!$B$1:$AI$700,MATCH(R$1,'Tillförd energi'!$B$1:$AQ$1,0),FALSE)</f>
        <v>5.8390000000000004</v>
      </c>
      <c r="S13">
        <f>VLOOKUP($B13,'Tillförd energi'!$B$1:$AI$700,MATCH(S$1,'Tillförd energi'!$B$1:$AQ$1,0),FALSE)</f>
        <v>0</v>
      </c>
      <c r="T13">
        <f>VLOOKUP($B13,'Tillförd energi'!$B$1:$AI$700,MATCH(T$1,'Tillförd energi'!$B$1:$AQ$1,0),FALSE)</f>
        <v>0</v>
      </c>
      <c r="U13">
        <f>VLOOKUP($B13,'Tillförd energi'!$B$1:$AI$700,MATCH(U$1,'Tillförd energi'!$B$1:$AQ$1,0),FALSE)</f>
        <v>0</v>
      </c>
      <c r="V13">
        <f>VLOOKUP($B13,'Tillförd energi'!$B$1:$AI$700,MATCH(V$1,'Tillförd energi'!$B$1:$AQ$1,0),FALSE)</f>
        <v>0</v>
      </c>
      <c r="W13">
        <f>VLOOKUP($B13,'Tillförd energi'!$B$1:$AI$700,MATCH(W$1,'Tillförd energi'!$B$1:$AQ$1,0),FALSE)</f>
        <v>0</v>
      </c>
      <c r="X13">
        <f>VLOOKUP($B13,'Tillförd energi'!$B$1:$AI$700,MATCH(X$1,'Tillförd energi'!$B$1:$AQ$1,0),FALSE)</f>
        <v>0</v>
      </c>
      <c r="Y13">
        <f>VLOOKUP($B13,'Tillförd energi'!$B$1:$AI$700,MATCH(Y$1,'Tillförd energi'!$B$1:$AQ$1,0),FALSE)</f>
        <v>0</v>
      </c>
      <c r="Z13">
        <f>VLOOKUP($B13,'Tillförd energi'!$B$1:$AI$700,MATCH(Z$1,'Tillförd energi'!$B$1:$AQ$1,0),FALSE)</f>
        <v>0</v>
      </c>
      <c r="AA13">
        <f>VLOOKUP($B13,'Tillförd energi'!$B$1:$AI$700,MATCH(AA$1,'Tillförd energi'!$B$1:$AQ$1,0),FALSE)</f>
        <v>0</v>
      </c>
      <c r="AB13">
        <f>VLOOKUP($B13,'Tillförd energi'!$B$1:$AI$700,MATCH(AB$1,'Tillförd energi'!$B$1:$AQ$1,0),FALSE)</f>
        <v>0</v>
      </c>
      <c r="AC13">
        <f>VLOOKUP($B13,'Tillförd energi'!$B$1:$AI$700,MATCH(AC$1,'Tillförd energi'!$B$1:$AQ$1,0),FALSE)</f>
        <v>0</v>
      </c>
      <c r="AD13">
        <f>VLOOKUP($B13,'Tillförd energi'!$B$1:$AI$700,MATCH(AD$1,'Tillförd energi'!$B$1:$AQ$1,0),FALSE)</f>
        <v>0</v>
      </c>
      <c r="AE13">
        <f>VLOOKUP($B13,'Tillförd energi'!$B$1:$AI$700,MATCH(AE$1,'Tillförd energi'!$B$1:$AQ$1,0),FALSE)</f>
        <v>0</v>
      </c>
      <c r="AF13">
        <f>VLOOKUP($B13,'Tillförd energi'!$B$1:$AI$700,MATCH(AF$1,'Tillförd energi'!$B$1:$AQ$1,0),FALSE)</f>
        <v>0.11799999999999999</v>
      </c>
      <c r="AG13">
        <f>IFERROR(VLOOKUP(B13,Miljö!$B$1:$AC$550,MATCH("Köpt mängd produktionsspecifik fjärrvärme:",Miljö!$B$1:$AC$1,0),FALSE)/1,0)</f>
        <v>0</v>
      </c>
      <c r="AI13">
        <f t="shared" si="0"/>
        <v>6.1300000000000008</v>
      </c>
      <c r="AJ13">
        <f t="shared" si="1"/>
        <v>6.1300000000000008</v>
      </c>
      <c r="AK13">
        <f>IF(ISERROR(1/VLOOKUP($B13,Leveranser!$B$1:$S$500,MATCH("såld värme (gwh)",Leveranser!$B$1:$S$1,0),FALSE)),"",VLOOKUP($B13,Leveranser!$B$1:$S$500,MATCH("såld värme (gwh)",Leveranser!$B$1:$S$1,0),FALSE))</f>
        <v>4.2699999999999996</v>
      </c>
      <c r="AL13">
        <f>VLOOKUP($B13,Leveranser!$B$1:$Y$500,MATCH("Totalt såld fjärrvärme till andra fjärrvärmeföretag",Leveranser!$B$1:$AA$1,0),FALSE)</f>
        <v>0</v>
      </c>
      <c r="AM13">
        <f>IF(ISERROR(1/VLOOKUP($B13,Miljö!$B$1:$S$500,MATCH("Såld mängd produktionsspecifik fjärrvärme (GWh)",Miljö!$B$1:$R$1,0),FALSE)),0,VLOOKUP($B13,Miljö!$B$1:$S$500,MATCH("Såld mängd produktionsspecifik fjärrvärme (GWh)",Miljö!$B$1:$R$1,0),FALSE))</f>
        <v>0</v>
      </c>
      <c r="AN13" s="239">
        <f t="shared" si="2"/>
        <v>0.6965742251223489</v>
      </c>
      <c r="AP13" t="str">
        <f>IFERROR(VLOOKUP($B13,Miljövärden!$B$2:$H$550,7,FALSE),"Nej, saknas")</f>
        <v>Ja</v>
      </c>
      <c r="AQ13" t="str">
        <f>IFERROR(VLOOKUP($B13,Miljövärden!$B$2:$H$550,6,FALSE),"Nej, saknas")</f>
        <v>Ja</v>
      </c>
      <c r="AU13">
        <f t="shared" si="3"/>
        <v>0.11799999999999999</v>
      </c>
      <c r="AV13">
        <f t="shared" si="4"/>
        <v>0</v>
      </c>
      <c r="AW13">
        <f t="shared" si="5"/>
        <v>0</v>
      </c>
      <c r="AX13">
        <f t="shared" si="6"/>
        <v>5.8390000000000004</v>
      </c>
      <c r="AZ13">
        <f t="shared" si="7"/>
        <v>5.8390000000000004</v>
      </c>
      <c r="BC13">
        <f t="shared" si="8"/>
        <v>0.17299999999999999</v>
      </c>
      <c r="BD13">
        <f t="shared" si="9"/>
        <v>0</v>
      </c>
      <c r="BE13">
        <f t="shared" si="10"/>
        <v>5.8390000000000004</v>
      </c>
      <c r="BF13">
        <f t="shared" si="11"/>
        <v>0</v>
      </c>
      <c r="BG13">
        <f t="shared" si="12"/>
        <v>0.11799999999999999</v>
      </c>
      <c r="BH13">
        <f>VLOOKUP(B13,Miljö!$B$1:$I$482,MATCH("Fossilandel för ursprungspecificerad el ()",Miljö!$B$1:$I$1,0),FALSE)</f>
        <v>0</v>
      </c>
      <c r="BI13">
        <f>VLOOKUP(B13,Miljö!$B$1:$BX$482,MATCH("Kärnkraftsandel för ursprungsspecificerad el ()",Miljö!$B$1:$O$1,0),FALSE)</f>
        <v>0</v>
      </c>
      <c r="BJ13">
        <f t="shared" si="13"/>
        <v>0</v>
      </c>
      <c r="BK13" t="str">
        <f>VLOOKUP(B13,Miljö!$B$1:$O$482,MATCH("Fossil andel i procent (%)",Miljö!$B$1:$O$1,0),FALSE)</f>
        <v>ET</v>
      </c>
      <c r="BL13">
        <f t="shared" si="14"/>
        <v>6.1300000000000008</v>
      </c>
      <c r="BO13" s="289">
        <f t="shared" si="15"/>
        <v>2.8221859706362148E-2</v>
      </c>
      <c r="BP13" s="239">
        <f t="shared" si="16"/>
        <v>0</v>
      </c>
      <c r="BQ13" s="239">
        <f t="shared" si="17"/>
        <v>0.97177814029363785</v>
      </c>
      <c r="BR13" s="239">
        <f t="shared" si="18"/>
        <v>0</v>
      </c>
      <c r="BS13" s="239"/>
      <c r="BT13" s="351">
        <f t="shared" si="19"/>
        <v>1</v>
      </c>
      <c r="BW13" s="289">
        <f>IF(AP13="ja",VLOOKUP(B13,Miljövärden!$B$2:$H$550,MATCH("Total andel fossilt",Miljövärden!$B$2:$H$2,0),FALSE),"")</f>
        <v>2.8221900000000001E-2</v>
      </c>
      <c r="BZ13" s="351">
        <f t="shared" si="20"/>
        <v>4.0293637853378028E-8</v>
      </c>
      <c r="CA13" s="353">
        <f t="shared" si="21"/>
        <v>0</v>
      </c>
    </row>
    <row r="14" spans="1:79" x14ac:dyDescent="0.25">
      <c r="A14" s="2" t="s">
        <v>33</v>
      </c>
      <c r="B14" s="2" t="s">
        <v>38</v>
      </c>
      <c r="C14">
        <f>VLOOKUP($B14,'Tillförd energi'!$B$1:$AI$700,MATCH(C$1,'Tillförd energi'!$B$1:$AQ$1,0),FALSE)</f>
        <v>0</v>
      </c>
      <c r="D14">
        <f>VLOOKUP($B14,'Tillförd energi'!$B$1:$AI$700,MATCH(D$1,'Tillförd energi'!$B$1:$AQ$1,0),FALSE)</f>
        <v>9.7000000000000003E-2</v>
      </c>
      <c r="E14">
        <f>VLOOKUP($B14,'Tillförd energi'!$B$1:$AI$700,MATCH(E$1,'Tillförd energi'!$B$1:$AQ$1,0),FALSE)</f>
        <v>0</v>
      </c>
      <c r="F14">
        <f>VLOOKUP($B14,'Tillförd energi'!$B$1:$AI$700,MATCH(F$1,'Tillförd energi'!$B$1:$AQ$1,0),FALSE)</f>
        <v>0</v>
      </c>
      <c r="G14">
        <f>VLOOKUP($B14,'Tillförd energi'!$B$1:$AI$700,MATCH(G$1,'Tillförd energi'!$B$1:$AQ$1,0),FALSE)</f>
        <v>0</v>
      </c>
      <c r="H14">
        <f>VLOOKUP($B14,'Tillförd energi'!$B$1:$AI$700,MATCH(H$1,'Tillförd energi'!$B$1:$AQ$1,0),FALSE)</f>
        <v>0</v>
      </c>
      <c r="I14">
        <f>VLOOKUP($B14,'Tillförd energi'!$B$1:$AI$700,MATCH(I$1,'Tillförd energi'!$B$1:$AQ$1,0),FALSE)</f>
        <v>0</v>
      </c>
      <c r="J14">
        <f>VLOOKUP($B14,'Tillförd energi'!$B$1:$AI$700,MATCH(J$1,'Tillförd energi'!$B$1:$AQ$1,0),FALSE)</f>
        <v>0</v>
      </c>
      <c r="K14">
        <f>VLOOKUP($B14,'Tillförd energi'!$B$1:$AI$700,MATCH(K$1,'Tillförd energi'!$B$1:$AQ$1,0),FALSE)</f>
        <v>0</v>
      </c>
      <c r="L14">
        <f>VLOOKUP($B14,'Tillförd energi'!$B$1:$AI$700,MATCH(L$1,'Tillförd energi'!$B$1:$AQ$1,0),FALSE)</f>
        <v>0</v>
      </c>
      <c r="M14">
        <f>VLOOKUP($B14,'Tillförd energi'!$B$1:$AI$700,MATCH(M$1,'Tillförd energi'!$B$1:$AQ$1,0),FALSE)</f>
        <v>0</v>
      </c>
      <c r="N14">
        <f>VLOOKUP($B14,'Tillförd energi'!$B$1:$AI$700,MATCH(N$1,'Tillförd energi'!$B$1:$AQ$1,0),FALSE)</f>
        <v>0</v>
      </c>
      <c r="O14">
        <f>VLOOKUP($B14,'Tillförd energi'!$B$1:$AI$700,MATCH(O$1,'Tillförd energi'!$B$1:$AQ$1,0),FALSE)</f>
        <v>0</v>
      </c>
      <c r="P14">
        <f>VLOOKUP($B14,'Tillförd energi'!$B$1:$AI$700,MATCH(P$1,'Tillförd energi'!$B$1:$AQ$1,0),FALSE)</f>
        <v>0</v>
      </c>
      <c r="Q14">
        <f>VLOOKUP($B14,'Tillförd energi'!$B$1:$AI$700,MATCH(Q$1,'Tillförd energi'!$B$1:$AQ$1,0),FALSE)</f>
        <v>0</v>
      </c>
      <c r="R14">
        <f>VLOOKUP($B14,'Tillförd energi'!$B$1:$AI$700,MATCH(R$1,'Tillförd energi'!$B$1:$AQ$1,0),FALSE)</f>
        <v>0.70099999999999996</v>
      </c>
      <c r="S14">
        <f>VLOOKUP($B14,'Tillförd energi'!$B$1:$AI$700,MATCH(S$1,'Tillförd energi'!$B$1:$AQ$1,0),FALSE)</f>
        <v>0</v>
      </c>
      <c r="T14">
        <f>VLOOKUP($B14,'Tillförd energi'!$B$1:$AI$700,MATCH(T$1,'Tillförd energi'!$B$1:$AQ$1,0),FALSE)</f>
        <v>0</v>
      </c>
      <c r="U14">
        <f>VLOOKUP($B14,'Tillförd energi'!$B$1:$AI$700,MATCH(U$1,'Tillförd energi'!$B$1:$AQ$1,0),FALSE)</f>
        <v>0</v>
      </c>
      <c r="V14">
        <f>VLOOKUP($B14,'Tillförd energi'!$B$1:$AI$700,MATCH(V$1,'Tillförd energi'!$B$1:$AQ$1,0),FALSE)</f>
        <v>0</v>
      </c>
      <c r="W14">
        <f>VLOOKUP($B14,'Tillförd energi'!$B$1:$AI$700,MATCH(W$1,'Tillförd energi'!$B$1:$AQ$1,0),FALSE)</f>
        <v>0</v>
      </c>
      <c r="X14">
        <f>VLOOKUP($B14,'Tillförd energi'!$B$1:$AI$700,MATCH(X$1,'Tillförd energi'!$B$1:$AQ$1,0),FALSE)</f>
        <v>0</v>
      </c>
      <c r="Y14">
        <f>VLOOKUP($B14,'Tillförd energi'!$B$1:$AI$700,MATCH(Y$1,'Tillförd energi'!$B$1:$AQ$1,0),FALSE)</f>
        <v>0</v>
      </c>
      <c r="Z14">
        <f>VLOOKUP($B14,'Tillförd energi'!$B$1:$AI$700,MATCH(Z$1,'Tillförd energi'!$B$1:$AQ$1,0),FALSE)</f>
        <v>0.04</v>
      </c>
      <c r="AA14">
        <f>VLOOKUP($B14,'Tillförd energi'!$B$1:$AI$700,MATCH(AA$1,'Tillförd energi'!$B$1:$AQ$1,0),FALSE)</f>
        <v>0</v>
      </c>
      <c r="AB14">
        <f>VLOOKUP($B14,'Tillförd energi'!$B$1:$AI$700,MATCH(AB$1,'Tillförd energi'!$B$1:$AQ$1,0),FALSE)</f>
        <v>0</v>
      </c>
      <c r="AC14">
        <f>VLOOKUP($B14,'Tillförd energi'!$B$1:$AI$700,MATCH(AC$1,'Tillförd energi'!$B$1:$AQ$1,0),FALSE)</f>
        <v>0</v>
      </c>
      <c r="AD14">
        <f>VLOOKUP($B14,'Tillförd energi'!$B$1:$AI$700,MATCH(AD$1,'Tillförd energi'!$B$1:$AQ$1,0),FALSE)</f>
        <v>0</v>
      </c>
      <c r="AE14">
        <f>VLOOKUP($B14,'Tillförd energi'!$B$1:$AI$700,MATCH(AE$1,'Tillförd energi'!$B$1:$AQ$1,0),FALSE)</f>
        <v>0</v>
      </c>
      <c r="AF14">
        <f>VLOOKUP($B14,'Tillförd energi'!$B$1:$AI$700,MATCH(AF$1,'Tillförd energi'!$B$1:$AQ$1,0),FALSE)</f>
        <v>1.4E-2</v>
      </c>
      <c r="AG14">
        <f>IFERROR(VLOOKUP(B14,Miljö!$B$1:$AC$550,MATCH("Köpt mängd produktionsspecifik fjärrvärme:",Miljö!$B$1:$AC$1,0),FALSE)/1,0)</f>
        <v>0</v>
      </c>
      <c r="AI14">
        <f t="shared" si="0"/>
        <v>0.85199999999999998</v>
      </c>
      <c r="AJ14">
        <f t="shared" si="1"/>
        <v>0.85199999999999998</v>
      </c>
      <c r="AK14">
        <f>IF(ISERROR(1/VLOOKUP($B14,Leveranser!$B$1:$S$500,MATCH("såld värme (gwh)",Leveranser!$B$1:$S$1,0),FALSE)),"",VLOOKUP($B14,Leveranser!$B$1:$S$500,MATCH("såld värme (gwh)",Leveranser!$B$1:$S$1,0),FALSE))</f>
        <v>0.71499999999999997</v>
      </c>
      <c r="AL14">
        <f>VLOOKUP($B14,Leveranser!$B$1:$Y$500,MATCH("Totalt såld fjärrvärme till andra fjärrvärmeföretag",Leveranser!$B$1:$AA$1,0),FALSE)</f>
        <v>0</v>
      </c>
      <c r="AM14">
        <f>IF(ISERROR(1/VLOOKUP($B14,Miljö!$B$1:$S$500,MATCH("Såld mängd produktionsspecifik fjärrvärme (GWh)",Miljö!$B$1:$R$1,0),FALSE)),0,VLOOKUP($B14,Miljö!$B$1:$S$500,MATCH("Såld mängd produktionsspecifik fjärrvärme (GWh)",Miljö!$B$1:$R$1,0),FALSE))</f>
        <v>0</v>
      </c>
      <c r="AN14" s="239">
        <f t="shared" si="2"/>
        <v>0.83920187793427226</v>
      </c>
      <c r="AP14" t="str">
        <f>IFERROR(VLOOKUP($B14,Miljövärden!$B$2:$H$550,7,FALSE),"Nej, saknas")</f>
        <v>Ja</v>
      </c>
      <c r="AQ14" t="str">
        <f>IFERROR(VLOOKUP($B14,Miljövärden!$B$2:$H$550,6,FALSE),"Nej, saknas")</f>
        <v>Ja</v>
      </c>
      <c r="AU14">
        <f t="shared" si="3"/>
        <v>5.3999999999999999E-2</v>
      </c>
      <c r="AV14">
        <f t="shared" si="4"/>
        <v>0</v>
      </c>
      <c r="AW14">
        <f t="shared" si="5"/>
        <v>0</v>
      </c>
      <c r="AX14">
        <f t="shared" si="6"/>
        <v>0.70099999999999996</v>
      </c>
      <c r="AZ14">
        <f t="shared" si="7"/>
        <v>0.70099999999999996</v>
      </c>
      <c r="BC14">
        <f t="shared" si="8"/>
        <v>9.7000000000000003E-2</v>
      </c>
      <c r="BD14">
        <f t="shared" si="9"/>
        <v>0</v>
      </c>
      <c r="BE14">
        <f t="shared" si="10"/>
        <v>0.70099999999999996</v>
      </c>
      <c r="BF14">
        <f t="shared" si="11"/>
        <v>0</v>
      </c>
      <c r="BG14">
        <f t="shared" si="12"/>
        <v>5.3999999999999999E-2</v>
      </c>
      <c r="BH14">
        <f>VLOOKUP(B14,Miljö!$B$1:$I$482,MATCH("Fossilandel för ursprungspecificerad el ()",Miljö!$B$1:$I$1,0),FALSE)</f>
        <v>0</v>
      </c>
      <c r="BI14">
        <f>VLOOKUP(B14,Miljö!$B$1:$BX$482,MATCH("Kärnkraftsandel för ursprungsspecificerad el ()",Miljö!$B$1:$O$1,0),FALSE)</f>
        <v>0</v>
      </c>
      <c r="BJ14">
        <f t="shared" si="13"/>
        <v>0</v>
      </c>
      <c r="BK14" t="str">
        <f>VLOOKUP(B14,Miljö!$B$1:$O$482,MATCH("Fossil andel i procent (%)",Miljö!$B$1:$O$1,0),FALSE)</f>
        <v>ET</v>
      </c>
      <c r="BL14">
        <f t="shared" si="14"/>
        <v>0.85199999999999998</v>
      </c>
      <c r="BO14" s="289">
        <f t="shared" si="15"/>
        <v>0.11384976525821597</v>
      </c>
      <c r="BP14" s="239">
        <f t="shared" si="16"/>
        <v>0</v>
      </c>
      <c r="BQ14" s="239">
        <f t="shared" si="17"/>
        <v>0.88615023474178412</v>
      </c>
      <c r="BR14" s="239">
        <f t="shared" si="18"/>
        <v>0</v>
      </c>
      <c r="BS14" s="239"/>
      <c r="BT14" s="351">
        <f t="shared" si="19"/>
        <v>1</v>
      </c>
      <c r="BW14" s="289">
        <f>IF(AP14="ja",VLOOKUP(B14,Miljövärden!$B$2:$H$550,MATCH("Total andel fossilt",Miljövärden!$B$2:$H$2,0),FALSE),"")</f>
        <v>0.11385000000000001</v>
      </c>
      <c r="BZ14" s="351">
        <f t="shared" si="20"/>
        <v>2.347417840387056E-7</v>
      </c>
      <c r="CA14" s="353">
        <f t="shared" si="21"/>
        <v>0</v>
      </c>
    </row>
    <row r="15" spans="1:79" x14ac:dyDescent="0.25">
      <c r="A15" s="2" t="s">
        <v>39</v>
      </c>
      <c r="B15" s="2" t="s">
        <v>40</v>
      </c>
      <c r="C15">
        <f>VLOOKUP($B15,'Tillförd energi'!$B$1:$AI$700,MATCH(C$1,'Tillförd energi'!$B$1:$AQ$1,0),FALSE)</f>
        <v>0</v>
      </c>
      <c r="D15">
        <f>VLOOKUP($B15,'Tillförd energi'!$B$1:$AI$700,MATCH(D$1,'Tillförd energi'!$B$1:$AQ$1,0),FALSE)</f>
        <v>0.61899999999999999</v>
      </c>
      <c r="E15">
        <f>VLOOKUP($B15,'Tillförd energi'!$B$1:$AI$700,MATCH(E$1,'Tillförd energi'!$B$1:$AQ$1,0),FALSE)</f>
        <v>0</v>
      </c>
      <c r="F15">
        <f>VLOOKUP($B15,'Tillförd energi'!$B$1:$AI$700,MATCH(F$1,'Tillförd energi'!$B$1:$AQ$1,0),FALSE)</f>
        <v>0</v>
      </c>
      <c r="G15">
        <f>VLOOKUP($B15,'Tillförd energi'!$B$1:$AI$700,MATCH(G$1,'Tillförd energi'!$B$1:$AQ$1,0),FALSE)</f>
        <v>0</v>
      </c>
      <c r="H15">
        <f>VLOOKUP($B15,'Tillförd energi'!$B$1:$AI$700,MATCH(H$1,'Tillförd energi'!$B$1:$AQ$1,0),FALSE)</f>
        <v>0</v>
      </c>
      <c r="I15">
        <f>VLOOKUP($B15,'Tillförd energi'!$B$1:$AI$700,MATCH(I$1,'Tillförd energi'!$B$1:$AQ$1,0),FALSE)</f>
        <v>0</v>
      </c>
      <c r="J15">
        <f>VLOOKUP($B15,'Tillförd energi'!$B$1:$AI$700,MATCH(J$1,'Tillförd energi'!$B$1:$AQ$1,0),FALSE)</f>
        <v>1.444</v>
      </c>
      <c r="K15">
        <f>VLOOKUP($B15,'Tillförd energi'!$B$1:$AI$700,MATCH(K$1,'Tillförd energi'!$B$1:$AQ$1,0),FALSE)</f>
        <v>0</v>
      </c>
      <c r="L15">
        <f>VLOOKUP($B15,'Tillförd energi'!$B$1:$AI$700,MATCH(L$1,'Tillförd energi'!$B$1:$AQ$1,0),FALSE)</f>
        <v>0</v>
      </c>
      <c r="M15">
        <f>VLOOKUP($B15,'Tillförd energi'!$B$1:$AI$700,MATCH(M$1,'Tillförd energi'!$B$1:$AQ$1,0),FALSE)</f>
        <v>0</v>
      </c>
      <c r="N15">
        <f>VLOOKUP($B15,'Tillförd energi'!$B$1:$AI$700,MATCH(N$1,'Tillförd energi'!$B$1:$AQ$1,0),FALSE)</f>
        <v>0</v>
      </c>
      <c r="O15">
        <f>VLOOKUP($B15,'Tillförd energi'!$B$1:$AI$700,MATCH(O$1,'Tillförd energi'!$B$1:$AQ$1,0),FALSE)</f>
        <v>0</v>
      </c>
      <c r="P15">
        <f>VLOOKUP($B15,'Tillförd energi'!$B$1:$AI$700,MATCH(P$1,'Tillförd energi'!$B$1:$AQ$1,0),FALSE)</f>
        <v>0</v>
      </c>
      <c r="Q15">
        <f>VLOOKUP($B15,'Tillförd energi'!$B$1:$AI$700,MATCH(Q$1,'Tillförd energi'!$B$1:$AQ$1,0),FALSE)</f>
        <v>101</v>
      </c>
      <c r="R15">
        <f>VLOOKUP($B15,'Tillförd energi'!$B$1:$AI$700,MATCH(R$1,'Tillförd energi'!$B$1:$AQ$1,0),FALSE)</f>
        <v>0</v>
      </c>
      <c r="S15">
        <f>VLOOKUP($B15,'Tillförd energi'!$B$1:$AI$700,MATCH(S$1,'Tillförd energi'!$B$1:$AQ$1,0),FALSE)</f>
        <v>0</v>
      </c>
      <c r="T15">
        <f>VLOOKUP($B15,'Tillförd energi'!$B$1:$AI$700,MATCH(T$1,'Tillförd energi'!$B$1:$AQ$1,0),FALSE)</f>
        <v>0</v>
      </c>
      <c r="U15">
        <f>VLOOKUP($B15,'Tillförd energi'!$B$1:$AI$700,MATCH(U$1,'Tillförd energi'!$B$1:$AQ$1,0),FALSE)</f>
        <v>0</v>
      </c>
      <c r="V15">
        <f>VLOOKUP($B15,'Tillförd energi'!$B$1:$AI$700,MATCH(V$1,'Tillförd energi'!$B$1:$AQ$1,0),FALSE)</f>
        <v>0</v>
      </c>
      <c r="W15">
        <f>VLOOKUP($B15,'Tillförd energi'!$B$1:$AI$700,MATCH(W$1,'Tillförd energi'!$B$1:$AQ$1,0),FALSE)</f>
        <v>4.96</v>
      </c>
      <c r="X15">
        <f>VLOOKUP($B15,'Tillförd energi'!$B$1:$AI$700,MATCH(X$1,'Tillförd energi'!$B$1:$AQ$1,0),FALSE)</f>
        <v>0</v>
      </c>
      <c r="Y15">
        <f>VLOOKUP($B15,'Tillförd energi'!$B$1:$AI$700,MATCH(Y$1,'Tillförd energi'!$B$1:$AQ$1,0),FALSE)</f>
        <v>0</v>
      </c>
      <c r="Z15">
        <f>VLOOKUP($B15,'Tillförd energi'!$B$1:$AI$700,MATCH(Z$1,'Tillförd energi'!$B$1:$AQ$1,0),FALSE)</f>
        <v>0</v>
      </c>
      <c r="AA15">
        <f>VLOOKUP($B15,'Tillförd energi'!$B$1:$AI$700,MATCH(AA$1,'Tillförd energi'!$B$1:$AQ$1,0),FALSE)</f>
        <v>0</v>
      </c>
      <c r="AB15">
        <f>VLOOKUP($B15,'Tillförd energi'!$B$1:$AI$700,MATCH(AB$1,'Tillförd energi'!$B$1:$AQ$1,0),FALSE)</f>
        <v>0</v>
      </c>
      <c r="AC15">
        <f>VLOOKUP($B15,'Tillförd energi'!$B$1:$AI$700,MATCH(AC$1,'Tillförd energi'!$B$1:$AQ$1,0),FALSE)</f>
        <v>29.1</v>
      </c>
      <c r="AD15">
        <f>VLOOKUP($B15,'Tillförd energi'!$B$1:$AI$700,MATCH(AD$1,'Tillförd energi'!$B$1:$AQ$1,0),FALSE)</f>
        <v>0</v>
      </c>
      <c r="AE15">
        <f>VLOOKUP($B15,'Tillförd energi'!$B$1:$AI$700,MATCH(AE$1,'Tillförd energi'!$B$1:$AQ$1,0),FALSE)</f>
        <v>0</v>
      </c>
      <c r="AF15">
        <f>VLOOKUP($B15,'Tillförd energi'!$B$1:$AI$700,MATCH(AF$1,'Tillförd energi'!$B$1:$AQ$1,0),FALSE)</f>
        <v>3.4</v>
      </c>
      <c r="AG15">
        <f>IFERROR(VLOOKUP(B15,Miljö!$B$1:$AC$550,MATCH("Köpt mängd produktionsspecifik fjärrvärme:",Miljö!$B$1:$AC$1,0),FALSE)/1,0)</f>
        <v>0</v>
      </c>
      <c r="AI15">
        <f t="shared" si="0"/>
        <v>140.523</v>
      </c>
      <c r="AJ15">
        <f t="shared" si="1"/>
        <v>140.523</v>
      </c>
      <c r="AK15">
        <f>IF(ISERROR(1/VLOOKUP($B15,Leveranser!$B$1:$S$500,MATCH("såld värme (gwh)",Leveranser!$B$1:$S$1,0),FALSE)),"",VLOOKUP($B15,Leveranser!$B$1:$S$500,MATCH("såld värme (gwh)",Leveranser!$B$1:$S$1,0),FALSE))</f>
        <v>119.3</v>
      </c>
      <c r="AL15">
        <f>VLOOKUP($B15,Leveranser!$B$1:$Y$500,MATCH("Totalt såld fjärrvärme till andra fjärrvärmeföretag",Leveranser!$B$1:$AA$1,0),FALSE)</f>
        <v>0</v>
      </c>
      <c r="AM15">
        <f>IF(ISERROR(1/VLOOKUP($B15,Miljö!$B$1:$S$500,MATCH("Såld mängd produktionsspecifik fjärrvärme (GWh)",Miljö!$B$1:$R$1,0),FALSE)),0,VLOOKUP($B15,Miljö!$B$1:$S$500,MATCH("Såld mängd produktionsspecifik fjärrvärme (GWh)",Miljö!$B$1:$R$1,0),FALSE))</f>
        <v>0</v>
      </c>
      <c r="AN15" s="239">
        <f t="shared" si="2"/>
        <v>0.84897134276951103</v>
      </c>
      <c r="AP15" t="str">
        <f>IFERROR(VLOOKUP($B15,Miljövärden!$B$2:$H$550,7,FALSE),"Nej, saknas")</f>
        <v>Ja</v>
      </c>
      <c r="AQ15" t="str">
        <f>IFERROR(VLOOKUP($B15,Miljövärden!$B$2:$H$550,6,FALSE),"Nej, saknas")</f>
        <v>Ja</v>
      </c>
      <c r="AU15">
        <f t="shared" si="3"/>
        <v>3.4</v>
      </c>
      <c r="AV15">
        <f t="shared" si="4"/>
        <v>0</v>
      </c>
      <c r="AW15">
        <f t="shared" si="5"/>
        <v>101</v>
      </c>
      <c r="AX15">
        <f t="shared" si="6"/>
        <v>0</v>
      </c>
      <c r="AZ15">
        <f t="shared" si="7"/>
        <v>105.96</v>
      </c>
      <c r="BC15">
        <f t="shared" si="8"/>
        <v>0.61899999999999999</v>
      </c>
      <c r="BD15">
        <f t="shared" si="9"/>
        <v>0</v>
      </c>
      <c r="BE15">
        <f t="shared" si="10"/>
        <v>105.96</v>
      </c>
      <c r="BF15">
        <f t="shared" si="11"/>
        <v>30.544</v>
      </c>
      <c r="BG15">
        <f t="shared" si="12"/>
        <v>3.4</v>
      </c>
      <c r="BH15">
        <f>VLOOKUP(B15,Miljö!$B$1:$I$482,MATCH("Fossilandel för ursprungspecificerad el ()",Miljö!$B$1:$I$1,0),FALSE)</f>
        <v>0</v>
      </c>
      <c r="BI15">
        <f>VLOOKUP(B15,Miljö!$B$1:$BX$482,MATCH("Kärnkraftsandel för ursprungsspecificerad el ()",Miljö!$B$1:$O$1,0),FALSE)</f>
        <v>0</v>
      </c>
      <c r="BJ15">
        <f t="shared" si="13"/>
        <v>0</v>
      </c>
      <c r="BK15" t="str">
        <f>VLOOKUP(B15,Miljö!$B$1:$O$482,MATCH("Fossil andel i procent (%)",Miljö!$B$1:$O$1,0),FALSE)</f>
        <v>ET</v>
      </c>
      <c r="BL15">
        <f t="shared" si="14"/>
        <v>140.523</v>
      </c>
      <c r="BO15" s="289">
        <f t="shared" si="15"/>
        <v>4.4049728514193405E-3</v>
      </c>
      <c r="BP15" s="239">
        <f t="shared" si="16"/>
        <v>0</v>
      </c>
      <c r="BQ15" s="239">
        <f t="shared" si="17"/>
        <v>0.77823559132668674</v>
      </c>
      <c r="BR15" s="239">
        <f t="shared" si="18"/>
        <v>0.21735943582189393</v>
      </c>
      <c r="BS15" s="239"/>
      <c r="BT15" s="351">
        <f t="shared" si="19"/>
        <v>1</v>
      </c>
      <c r="BW15" s="289">
        <f>IF(AP15="ja",VLOOKUP(B15,Miljövärden!$B$2:$H$550,MATCH("Total andel fossilt",Miljövärden!$B$2:$H$2,0),FALSE),"")</f>
        <v>4.4049700000000002E-3</v>
      </c>
      <c r="BZ15" s="351">
        <f t="shared" si="20"/>
        <v>-2.851419340227368E-9</v>
      </c>
      <c r="CA15" s="353">
        <f t="shared" si="21"/>
        <v>0</v>
      </c>
    </row>
    <row r="16" spans="1:79" x14ac:dyDescent="0.25">
      <c r="A16" s="2" t="s">
        <v>41</v>
      </c>
      <c r="B16" s="2" t="s">
        <v>42</v>
      </c>
      <c r="C16">
        <f>VLOOKUP($B16,'Tillförd energi'!$B$1:$AI$700,MATCH(C$1,'Tillförd energi'!$B$1:$AQ$1,0),FALSE)</f>
        <v>0</v>
      </c>
      <c r="D16">
        <f>VLOOKUP($B16,'Tillförd energi'!$B$1:$AI$700,MATCH(D$1,'Tillförd energi'!$B$1:$AQ$1,0),FALSE)</f>
        <v>0.3</v>
      </c>
      <c r="E16">
        <f>VLOOKUP($B16,'Tillförd energi'!$B$1:$AI$700,MATCH(E$1,'Tillförd energi'!$B$1:$AQ$1,0),FALSE)</f>
        <v>0</v>
      </c>
      <c r="F16">
        <f>VLOOKUP($B16,'Tillförd energi'!$B$1:$AI$700,MATCH(F$1,'Tillförd energi'!$B$1:$AQ$1,0),FALSE)</f>
        <v>0</v>
      </c>
      <c r="G16">
        <f>VLOOKUP($B16,'Tillförd energi'!$B$1:$AI$700,MATCH(G$1,'Tillförd energi'!$B$1:$AQ$1,0),FALSE)</f>
        <v>0</v>
      </c>
      <c r="H16">
        <f>VLOOKUP($B16,'Tillförd energi'!$B$1:$AI$700,MATCH(H$1,'Tillförd energi'!$B$1:$AQ$1,0),FALSE)</f>
        <v>0</v>
      </c>
      <c r="I16">
        <f>VLOOKUP($B16,'Tillförd energi'!$B$1:$AI$700,MATCH(I$1,'Tillförd energi'!$B$1:$AQ$1,0),FALSE)</f>
        <v>0</v>
      </c>
      <c r="J16">
        <f>VLOOKUP($B16,'Tillförd energi'!$B$1:$AI$700,MATCH(J$1,'Tillförd energi'!$B$1:$AQ$1,0),FALSE)</f>
        <v>0</v>
      </c>
      <c r="K16">
        <f>VLOOKUP($B16,'Tillförd energi'!$B$1:$AI$700,MATCH(K$1,'Tillförd energi'!$B$1:$AQ$1,0),FALSE)</f>
        <v>0</v>
      </c>
      <c r="L16">
        <f>VLOOKUP($B16,'Tillförd energi'!$B$1:$AI$700,MATCH(L$1,'Tillförd energi'!$B$1:$AQ$1,0),FALSE)</f>
        <v>0</v>
      </c>
      <c r="M16">
        <f>VLOOKUP($B16,'Tillförd energi'!$B$1:$AI$700,MATCH(M$1,'Tillförd energi'!$B$1:$AQ$1,0),FALSE)</f>
        <v>0</v>
      </c>
      <c r="N16">
        <f>VLOOKUP($B16,'Tillförd energi'!$B$1:$AI$700,MATCH(N$1,'Tillförd energi'!$B$1:$AQ$1,0),FALSE)</f>
        <v>0</v>
      </c>
      <c r="O16">
        <f>VLOOKUP($B16,'Tillförd energi'!$B$1:$AI$700,MATCH(O$1,'Tillförd energi'!$B$1:$AQ$1,0),FALSE)</f>
        <v>0</v>
      </c>
      <c r="P16">
        <f>VLOOKUP($B16,'Tillförd energi'!$B$1:$AI$700,MATCH(P$1,'Tillförd energi'!$B$1:$AQ$1,0),FALSE)</f>
        <v>0</v>
      </c>
      <c r="Q16">
        <f>VLOOKUP($B16,'Tillförd energi'!$B$1:$AI$700,MATCH(Q$1,'Tillförd energi'!$B$1:$AQ$1,0),FALSE)</f>
        <v>70.7</v>
      </c>
      <c r="R16">
        <f>VLOOKUP($B16,'Tillförd energi'!$B$1:$AI$700,MATCH(R$1,'Tillförd energi'!$B$1:$AQ$1,0),FALSE)</f>
        <v>0</v>
      </c>
      <c r="S16">
        <f>VLOOKUP($B16,'Tillförd energi'!$B$1:$AI$700,MATCH(S$1,'Tillförd energi'!$B$1:$AQ$1,0),FALSE)</f>
        <v>0</v>
      </c>
      <c r="T16">
        <f>VLOOKUP($B16,'Tillförd energi'!$B$1:$AI$700,MATCH(T$1,'Tillförd energi'!$B$1:$AQ$1,0),FALSE)</f>
        <v>0</v>
      </c>
      <c r="U16">
        <f>VLOOKUP($B16,'Tillförd energi'!$B$1:$AI$700,MATCH(U$1,'Tillförd energi'!$B$1:$AQ$1,0),FALSE)</f>
        <v>0</v>
      </c>
      <c r="V16">
        <f>VLOOKUP($B16,'Tillförd energi'!$B$1:$AI$700,MATCH(V$1,'Tillförd energi'!$B$1:$AQ$1,0),FALSE)</f>
        <v>0</v>
      </c>
      <c r="W16">
        <f>VLOOKUP($B16,'Tillförd energi'!$B$1:$AI$700,MATCH(W$1,'Tillförd energi'!$B$1:$AQ$1,0),FALSE)</f>
        <v>0</v>
      </c>
      <c r="X16">
        <f>VLOOKUP($B16,'Tillförd energi'!$B$1:$AI$700,MATCH(X$1,'Tillförd energi'!$B$1:$AQ$1,0),FALSE)</f>
        <v>0</v>
      </c>
      <c r="Y16">
        <f>VLOOKUP($B16,'Tillförd energi'!$B$1:$AI$700,MATCH(Y$1,'Tillförd energi'!$B$1:$AQ$1,0),FALSE)</f>
        <v>0</v>
      </c>
      <c r="Z16">
        <f>VLOOKUP($B16,'Tillförd energi'!$B$1:$AI$700,MATCH(Z$1,'Tillförd energi'!$B$1:$AQ$1,0),FALSE)</f>
        <v>0</v>
      </c>
      <c r="AA16">
        <f>VLOOKUP($B16,'Tillförd energi'!$B$1:$AI$700,MATCH(AA$1,'Tillförd energi'!$B$1:$AQ$1,0),FALSE)</f>
        <v>0</v>
      </c>
      <c r="AB16">
        <f>VLOOKUP($B16,'Tillförd energi'!$B$1:$AI$700,MATCH(AB$1,'Tillförd energi'!$B$1:$AQ$1,0),FALSE)</f>
        <v>0</v>
      </c>
      <c r="AC16">
        <f>VLOOKUP($B16,'Tillförd energi'!$B$1:$AI$700,MATCH(AC$1,'Tillförd energi'!$B$1:$AQ$1,0),FALSE)</f>
        <v>0</v>
      </c>
      <c r="AD16">
        <f>VLOOKUP($B16,'Tillförd energi'!$B$1:$AI$700,MATCH(AD$1,'Tillförd energi'!$B$1:$AQ$1,0),FALSE)</f>
        <v>0</v>
      </c>
      <c r="AE16">
        <f>VLOOKUP($B16,'Tillförd energi'!$B$1:$AI$700,MATCH(AE$1,'Tillförd energi'!$B$1:$AQ$1,0),FALSE)</f>
        <v>0</v>
      </c>
      <c r="AF16">
        <f>VLOOKUP($B16,'Tillförd energi'!$B$1:$AI$700,MATCH(AF$1,'Tillförd energi'!$B$1:$AQ$1,0),FALSE)</f>
        <v>1.7609999999999999</v>
      </c>
      <c r="AG16">
        <f>IFERROR(VLOOKUP(B16,Miljö!$B$1:$AC$550,MATCH("Köpt mängd produktionsspecifik fjärrvärme:",Miljö!$B$1:$AC$1,0),FALSE)/1,0)</f>
        <v>0</v>
      </c>
      <c r="AI16">
        <f t="shared" si="0"/>
        <v>72.760999999999996</v>
      </c>
      <c r="AJ16">
        <f t="shared" si="1"/>
        <v>72.760999999999996</v>
      </c>
      <c r="AK16">
        <f>IF(ISERROR(1/VLOOKUP($B16,Leveranser!$B$1:$S$500,MATCH("såld värme (gwh)",Leveranser!$B$1:$S$1,0),FALSE)),"",VLOOKUP($B16,Leveranser!$B$1:$S$500,MATCH("såld värme (gwh)",Leveranser!$B$1:$S$1,0),FALSE))</f>
        <v>58.7</v>
      </c>
      <c r="AL16">
        <f>VLOOKUP($B16,Leveranser!$B$1:$Y$500,MATCH("Totalt såld fjärrvärme till andra fjärrvärmeföretag",Leveranser!$B$1:$AA$1,0),FALSE)</f>
        <v>0</v>
      </c>
      <c r="AM16">
        <f>IF(ISERROR(1/VLOOKUP($B16,Miljö!$B$1:$S$500,MATCH("Såld mängd produktionsspecifik fjärrvärme (GWh)",Miljö!$B$1:$R$1,0),FALSE)),0,VLOOKUP($B16,Miljö!$B$1:$S$500,MATCH("Såld mängd produktionsspecifik fjärrvärme (GWh)",Miljö!$B$1:$R$1,0),FALSE))</f>
        <v>0</v>
      </c>
      <c r="AN16" s="239">
        <f t="shared" si="2"/>
        <v>0.80675086928436945</v>
      </c>
      <c r="AP16" t="str">
        <f>IFERROR(VLOOKUP($B16,Miljövärden!$B$2:$H$550,7,FALSE),"Nej, saknas")</f>
        <v>Ja</v>
      </c>
      <c r="AQ16" t="str">
        <f>IFERROR(VLOOKUP($B16,Miljövärden!$B$2:$H$550,6,FALSE),"Nej, saknas")</f>
        <v>Nej</v>
      </c>
      <c r="AU16">
        <f t="shared" si="3"/>
        <v>1.7609999999999999</v>
      </c>
      <c r="AV16">
        <f t="shared" si="4"/>
        <v>0</v>
      </c>
      <c r="AW16">
        <f t="shared" si="5"/>
        <v>70.7</v>
      </c>
      <c r="AX16">
        <f t="shared" si="6"/>
        <v>0</v>
      </c>
      <c r="AZ16">
        <f t="shared" si="7"/>
        <v>70.7</v>
      </c>
      <c r="BC16">
        <f t="shared" si="8"/>
        <v>0.3</v>
      </c>
      <c r="BD16">
        <f t="shared" si="9"/>
        <v>0</v>
      </c>
      <c r="BE16">
        <f t="shared" si="10"/>
        <v>70.7</v>
      </c>
      <c r="BF16">
        <f t="shared" si="11"/>
        <v>0</v>
      </c>
      <c r="BG16">
        <f t="shared" si="12"/>
        <v>1.7609999999999999</v>
      </c>
      <c r="BH16">
        <f>VLOOKUP(B16,Miljö!$B$1:$I$482,MATCH("Fossilandel för ursprungspecificerad el ()",Miljö!$B$1:$I$1,0),FALSE)</f>
        <v>0.48399999999999999</v>
      </c>
      <c r="BI16">
        <f>VLOOKUP(B16,Miljö!$B$1:$BX$482,MATCH("Kärnkraftsandel för ursprungsspecificerad el ()",Miljö!$B$1:$O$1,0),FALSE)</f>
        <v>0.35</v>
      </c>
      <c r="BJ16">
        <f t="shared" si="13"/>
        <v>0</v>
      </c>
      <c r="BK16" t="str">
        <f>VLOOKUP(B16,Miljö!$B$1:$O$482,MATCH("Fossil andel i procent (%)",Miljö!$B$1:$O$1,0),FALSE)</f>
        <v>ET</v>
      </c>
      <c r="BL16">
        <f t="shared" si="14"/>
        <v>72.760999999999996</v>
      </c>
      <c r="BO16" s="289">
        <f t="shared" si="15"/>
        <v>1.5837110539987081E-2</v>
      </c>
      <c r="BP16" s="239">
        <f t="shared" si="16"/>
        <v>8.4708841274858775E-3</v>
      </c>
      <c r="BQ16" s="239">
        <f t="shared" si="17"/>
        <v>0.9756920053325272</v>
      </c>
      <c r="BR16" s="239">
        <f t="shared" si="18"/>
        <v>0</v>
      </c>
      <c r="BS16" s="239"/>
      <c r="BT16" s="351">
        <f t="shared" si="19"/>
        <v>1.0000000000000002</v>
      </c>
      <c r="BW16" s="289">
        <f>IF(AP16="ja",VLOOKUP(B16,Miljövärden!$B$2:$H$550,MATCH("Total andel fossilt",Miljövärden!$B$2:$H$2,0),FALSE),"")</f>
        <v>1.58371E-2</v>
      </c>
      <c r="BZ16" s="351">
        <f t="shared" si="20"/>
        <v>-1.0539987081031876E-8</v>
      </c>
      <c r="CA16" s="353">
        <f t="shared" si="21"/>
        <v>0</v>
      </c>
    </row>
    <row r="17" spans="1:79" x14ac:dyDescent="0.25">
      <c r="A17" s="2" t="s">
        <v>41</v>
      </c>
      <c r="B17" s="2" t="s">
        <v>43</v>
      </c>
      <c r="C17">
        <f>VLOOKUP($B17,'Tillförd energi'!$B$1:$AI$700,MATCH(C$1,'Tillförd energi'!$B$1:$AQ$1,0),FALSE)</f>
        <v>0</v>
      </c>
      <c r="D17">
        <f>VLOOKUP($B17,'Tillförd energi'!$B$1:$AI$700,MATCH(D$1,'Tillförd energi'!$B$1:$AQ$1,0),FALSE)</f>
        <v>0</v>
      </c>
      <c r="E17">
        <f>VLOOKUP($B17,'Tillförd energi'!$B$1:$AI$700,MATCH(E$1,'Tillförd energi'!$B$1:$AQ$1,0),FALSE)</f>
        <v>0</v>
      </c>
      <c r="F17">
        <f>VLOOKUP($B17,'Tillförd energi'!$B$1:$AI$700,MATCH(F$1,'Tillförd energi'!$B$1:$AQ$1,0),FALSE)</f>
        <v>0</v>
      </c>
      <c r="G17">
        <f>VLOOKUP($B17,'Tillförd energi'!$B$1:$AI$700,MATCH(G$1,'Tillförd energi'!$B$1:$AQ$1,0),FALSE)</f>
        <v>0</v>
      </c>
      <c r="H17">
        <f>VLOOKUP($B17,'Tillförd energi'!$B$1:$AI$700,MATCH(H$1,'Tillförd energi'!$B$1:$AQ$1,0),FALSE)</f>
        <v>0</v>
      </c>
      <c r="I17">
        <f>VLOOKUP($B17,'Tillförd energi'!$B$1:$AI$700,MATCH(I$1,'Tillförd energi'!$B$1:$AQ$1,0),FALSE)</f>
        <v>0</v>
      </c>
      <c r="J17">
        <f>VLOOKUP($B17,'Tillförd energi'!$B$1:$AI$700,MATCH(J$1,'Tillförd energi'!$B$1:$AQ$1,0),FALSE)</f>
        <v>0</v>
      </c>
      <c r="K17">
        <f>VLOOKUP($B17,'Tillförd energi'!$B$1:$AI$700,MATCH(K$1,'Tillförd energi'!$B$1:$AQ$1,0),FALSE)</f>
        <v>0</v>
      </c>
      <c r="L17">
        <f>VLOOKUP($B17,'Tillförd energi'!$B$1:$AI$700,MATCH(L$1,'Tillförd energi'!$B$1:$AQ$1,0),FALSE)</f>
        <v>0</v>
      </c>
      <c r="M17">
        <f>VLOOKUP($B17,'Tillförd energi'!$B$1:$AI$700,MATCH(M$1,'Tillförd energi'!$B$1:$AQ$1,0),FALSE)</f>
        <v>0</v>
      </c>
      <c r="N17">
        <f>VLOOKUP($B17,'Tillförd energi'!$B$1:$AI$700,MATCH(N$1,'Tillförd energi'!$B$1:$AQ$1,0),FALSE)</f>
        <v>0</v>
      </c>
      <c r="O17">
        <f>VLOOKUP($B17,'Tillförd energi'!$B$1:$AI$700,MATCH(O$1,'Tillförd energi'!$B$1:$AQ$1,0),FALSE)</f>
        <v>0</v>
      </c>
      <c r="P17">
        <f>VLOOKUP($B17,'Tillförd energi'!$B$1:$AI$700,MATCH(P$1,'Tillförd energi'!$B$1:$AQ$1,0),FALSE)</f>
        <v>0</v>
      </c>
      <c r="Q17">
        <f>VLOOKUP($B17,'Tillförd energi'!$B$1:$AI$700,MATCH(Q$1,'Tillförd energi'!$B$1:$AQ$1,0),FALSE)</f>
        <v>13.3</v>
      </c>
      <c r="R17">
        <f>VLOOKUP($B17,'Tillförd energi'!$B$1:$AI$700,MATCH(R$1,'Tillförd energi'!$B$1:$AQ$1,0),FALSE)</f>
        <v>0</v>
      </c>
      <c r="S17">
        <f>VLOOKUP($B17,'Tillförd energi'!$B$1:$AI$700,MATCH(S$1,'Tillförd energi'!$B$1:$AQ$1,0),FALSE)</f>
        <v>0</v>
      </c>
      <c r="T17">
        <f>VLOOKUP($B17,'Tillförd energi'!$B$1:$AI$700,MATCH(T$1,'Tillförd energi'!$B$1:$AQ$1,0),FALSE)</f>
        <v>0</v>
      </c>
      <c r="U17">
        <f>VLOOKUP($B17,'Tillförd energi'!$B$1:$AI$700,MATCH(U$1,'Tillförd energi'!$B$1:$AQ$1,0),FALSE)</f>
        <v>0</v>
      </c>
      <c r="V17">
        <f>VLOOKUP($B17,'Tillförd energi'!$B$1:$AI$700,MATCH(V$1,'Tillförd energi'!$B$1:$AQ$1,0),FALSE)</f>
        <v>0</v>
      </c>
      <c r="W17">
        <f>VLOOKUP($B17,'Tillförd energi'!$B$1:$AI$700,MATCH(W$1,'Tillförd energi'!$B$1:$AQ$1,0),FALSE)</f>
        <v>0</v>
      </c>
      <c r="X17">
        <f>VLOOKUP($B17,'Tillförd energi'!$B$1:$AI$700,MATCH(X$1,'Tillförd energi'!$B$1:$AQ$1,0),FALSE)</f>
        <v>0</v>
      </c>
      <c r="Y17">
        <f>VLOOKUP($B17,'Tillförd energi'!$B$1:$AI$700,MATCH(Y$1,'Tillförd energi'!$B$1:$AQ$1,0),FALSE)</f>
        <v>0</v>
      </c>
      <c r="Z17">
        <f>VLOOKUP($B17,'Tillförd energi'!$B$1:$AI$700,MATCH(Z$1,'Tillförd energi'!$B$1:$AQ$1,0),FALSE)</f>
        <v>0</v>
      </c>
      <c r="AA17">
        <f>VLOOKUP($B17,'Tillförd energi'!$B$1:$AI$700,MATCH(AA$1,'Tillförd energi'!$B$1:$AQ$1,0),FALSE)</f>
        <v>0</v>
      </c>
      <c r="AB17">
        <f>VLOOKUP($B17,'Tillförd energi'!$B$1:$AI$700,MATCH(AB$1,'Tillförd energi'!$B$1:$AQ$1,0),FALSE)</f>
        <v>0</v>
      </c>
      <c r="AC17">
        <f>VLOOKUP($B17,'Tillförd energi'!$B$1:$AI$700,MATCH(AC$1,'Tillförd energi'!$B$1:$AQ$1,0),FALSE)</f>
        <v>0</v>
      </c>
      <c r="AD17">
        <f>VLOOKUP($B17,'Tillförd energi'!$B$1:$AI$700,MATCH(AD$1,'Tillförd energi'!$B$1:$AQ$1,0),FALSE)</f>
        <v>0</v>
      </c>
      <c r="AE17">
        <f>VLOOKUP($B17,'Tillförd energi'!$B$1:$AI$700,MATCH(AE$1,'Tillförd energi'!$B$1:$AQ$1,0),FALSE)</f>
        <v>0</v>
      </c>
      <c r="AF17">
        <f>VLOOKUP($B17,'Tillförd energi'!$B$1:$AI$700,MATCH(AF$1,'Tillförd energi'!$B$1:$AQ$1,0),FALSE)</f>
        <v>0.309</v>
      </c>
      <c r="AG17">
        <f>IFERROR(VLOOKUP(B17,Miljö!$B$1:$AC$550,MATCH("Köpt mängd produktionsspecifik fjärrvärme:",Miljö!$B$1:$AC$1,0),FALSE)/1,0)</f>
        <v>0</v>
      </c>
      <c r="AI17">
        <f t="shared" si="0"/>
        <v>13.609</v>
      </c>
      <c r="AJ17">
        <f t="shared" si="1"/>
        <v>13.609</v>
      </c>
      <c r="AK17">
        <f>IF(ISERROR(1/VLOOKUP($B17,Leveranser!$B$1:$S$500,MATCH("såld värme (gwh)",Leveranser!$B$1:$S$1,0),FALSE)),"",VLOOKUP($B17,Leveranser!$B$1:$S$500,MATCH("såld värme (gwh)",Leveranser!$B$1:$S$1,0),FALSE))</f>
        <v>10.3</v>
      </c>
      <c r="AL17">
        <f>VLOOKUP($B17,Leveranser!$B$1:$Y$500,MATCH("Totalt såld fjärrvärme till andra fjärrvärmeföretag",Leveranser!$B$1:$AA$1,0),FALSE)</f>
        <v>0</v>
      </c>
      <c r="AM17">
        <f>IF(ISERROR(1/VLOOKUP($B17,Miljö!$B$1:$S$500,MATCH("Såld mängd produktionsspecifik fjärrvärme (GWh)",Miljö!$B$1:$R$1,0),FALSE)),0,VLOOKUP($B17,Miljö!$B$1:$S$500,MATCH("Såld mängd produktionsspecifik fjärrvärme (GWh)",Miljö!$B$1:$R$1,0),FALSE))</f>
        <v>0</v>
      </c>
      <c r="AN17" s="239">
        <f t="shared" si="2"/>
        <v>0.75685208318024844</v>
      </c>
      <c r="AP17" t="str">
        <f>IFERROR(VLOOKUP($B17,Miljövärden!$B$2:$H$550,7,FALSE),"Nej, saknas")</f>
        <v>Ja</v>
      </c>
      <c r="AQ17" t="str">
        <f>IFERROR(VLOOKUP($B17,Miljövärden!$B$2:$H$550,6,FALSE),"Nej, saknas")</f>
        <v>Nej</v>
      </c>
      <c r="AU17">
        <f t="shared" si="3"/>
        <v>0.309</v>
      </c>
      <c r="AV17">
        <f t="shared" si="4"/>
        <v>0</v>
      </c>
      <c r="AW17">
        <f t="shared" si="5"/>
        <v>13.3</v>
      </c>
      <c r="AX17">
        <f t="shared" si="6"/>
        <v>0</v>
      </c>
      <c r="AZ17">
        <f t="shared" si="7"/>
        <v>13.3</v>
      </c>
      <c r="BC17">
        <f t="shared" si="8"/>
        <v>0</v>
      </c>
      <c r="BD17">
        <f t="shared" si="9"/>
        <v>0</v>
      </c>
      <c r="BE17">
        <f t="shared" si="10"/>
        <v>13.3</v>
      </c>
      <c r="BF17">
        <f t="shared" si="11"/>
        <v>0</v>
      </c>
      <c r="BG17">
        <f t="shared" si="12"/>
        <v>0.309</v>
      </c>
      <c r="BH17">
        <f>VLOOKUP(B17,Miljö!$B$1:$I$482,MATCH("Fossilandel för ursprungspecificerad el ()",Miljö!$B$1:$I$1,0),FALSE)</f>
        <v>0.48399999999999999</v>
      </c>
      <c r="BI17">
        <f>VLOOKUP(B17,Miljö!$B$1:$BX$482,MATCH("Kärnkraftsandel för ursprungsspecificerad el ()",Miljö!$B$1:$O$1,0),FALSE)</f>
        <v>0.35</v>
      </c>
      <c r="BJ17">
        <f t="shared" si="13"/>
        <v>0</v>
      </c>
      <c r="BK17" t="str">
        <f>VLOOKUP(B17,Miljö!$B$1:$O$482,MATCH("Fossil andel i procent (%)",Miljö!$B$1:$O$1,0),FALSE)</f>
        <v>ET</v>
      </c>
      <c r="BL17">
        <f t="shared" si="14"/>
        <v>13.609</v>
      </c>
      <c r="BO17" s="289">
        <f t="shared" si="15"/>
        <v>1.0989492247777205E-2</v>
      </c>
      <c r="BP17" s="239">
        <f t="shared" si="16"/>
        <v>7.9469468733926081E-3</v>
      </c>
      <c r="BQ17" s="239">
        <f t="shared" si="17"/>
        <v>0.98106356087883029</v>
      </c>
      <c r="BR17" s="239">
        <f t="shared" si="18"/>
        <v>0</v>
      </c>
      <c r="BS17" s="239"/>
      <c r="BT17" s="351">
        <f t="shared" si="19"/>
        <v>1</v>
      </c>
      <c r="BW17" s="289">
        <f>IF(AP17="ja",VLOOKUP(B17,Miljövärden!$B$2:$H$550,MATCH("Total andel fossilt",Miljövärden!$B$2:$H$2,0),FALSE),"")</f>
        <v>1.0989499999999999E-2</v>
      </c>
      <c r="BZ17" s="351">
        <f t="shared" si="20"/>
        <v>7.7522227942550259E-9</v>
      </c>
      <c r="CA17" s="353">
        <f t="shared" si="21"/>
        <v>0</v>
      </c>
    </row>
    <row r="18" spans="1:79" x14ac:dyDescent="0.25">
      <c r="A18" s="2" t="s">
        <v>41</v>
      </c>
      <c r="B18" s="2" t="s">
        <v>44</v>
      </c>
      <c r="C18">
        <f>VLOOKUP($B18,'Tillförd energi'!$B$1:$AI$700,MATCH(C$1,'Tillförd energi'!$B$1:$AQ$1,0),FALSE)</f>
        <v>0</v>
      </c>
      <c r="D18">
        <f>VLOOKUP($B18,'Tillförd energi'!$B$1:$AI$700,MATCH(D$1,'Tillförd energi'!$B$1:$AQ$1,0),FALSE)</f>
        <v>0</v>
      </c>
      <c r="E18">
        <f>VLOOKUP($B18,'Tillförd energi'!$B$1:$AI$700,MATCH(E$1,'Tillförd energi'!$B$1:$AQ$1,0),FALSE)</f>
        <v>0</v>
      </c>
      <c r="F18">
        <f>VLOOKUP($B18,'Tillförd energi'!$B$1:$AI$700,MATCH(F$1,'Tillförd energi'!$B$1:$AQ$1,0),FALSE)</f>
        <v>0</v>
      </c>
      <c r="G18">
        <f>VLOOKUP($B18,'Tillförd energi'!$B$1:$AI$700,MATCH(G$1,'Tillförd energi'!$B$1:$AQ$1,0),FALSE)</f>
        <v>0</v>
      </c>
      <c r="H18">
        <f>VLOOKUP($B18,'Tillförd energi'!$B$1:$AI$700,MATCH(H$1,'Tillförd energi'!$B$1:$AQ$1,0),FALSE)</f>
        <v>0</v>
      </c>
      <c r="I18">
        <f>VLOOKUP($B18,'Tillförd energi'!$B$1:$AI$700,MATCH(I$1,'Tillförd energi'!$B$1:$AQ$1,0),FALSE)</f>
        <v>0</v>
      </c>
      <c r="J18">
        <f>VLOOKUP($B18,'Tillförd energi'!$B$1:$AI$700,MATCH(J$1,'Tillförd energi'!$B$1:$AQ$1,0),FALSE)</f>
        <v>0</v>
      </c>
      <c r="K18">
        <f>VLOOKUP($B18,'Tillförd energi'!$B$1:$AI$700,MATCH(K$1,'Tillförd energi'!$B$1:$AQ$1,0),FALSE)</f>
        <v>0</v>
      </c>
      <c r="L18">
        <f>VLOOKUP($B18,'Tillförd energi'!$B$1:$AI$700,MATCH(L$1,'Tillförd energi'!$B$1:$AQ$1,0),FALSE)</f>
        <v>0</v>
      </c>
      <c r="M18">
        <f>VLOOKUP($B18,'Tillförd energi'!$B$1:$AI$700,MATCH(M$1,'Tillförd energi'!$B$1:$AQ$1,0),FALSE)</f>
        <v>0</v>
      </c>
      <c r="N18">
        <f>VLOOKUP($B18,'Tillförd energi'!$B$1:$AI$700,MATCH(N$1,'Tillförd energi'!$B$1:$AQ$1,0),FALSE)</f>
        <v>0</v>
      </c>
      <c r="O18">
        <f>VLOOKUP($B18,'Tillförd energi'!$B$1:$AI$700,MATCH(O$1,'Tillförd energi'!$B$1:$AQ$1,0),FALSE)</f>
        <v>0</v>
      </c>
      <c r="P18">
        <f>VLOOKUP($B18,'Tillförd energi'!$B$1:$AI$700,MATCH(P$1,'Tillförd energi'!$B$1:$AQ$1,0),FALSE)</f>
        <v>0</v>
      </c>
      <c r="Q18">
        <f>VLOOKUP($B18,'Tillförd energi'!$B$1:$AI$700,MATCH(Q$1,'Tillförd energi'!$B$1:$AQ$1,0),FALSE)</f>
        <v>21.3</v>
      </c>
      <c r="R18">
        <f>VLOOKUP($B18,'Tillförd energi'!$B$1:$AI$700,MATCH(R$1,'Tillförd energi'!$B$1:$AQ$1,0),FALSE)</f>
        <v>0</v>
      </c>
      <c r="S18">
        <f>VLOOKUP($B18,'Tillförd energi'!$B$1:$AI$700,MATCH(S$1,'Tillförd energi'!$B$1:$AQ$1,0),FALSE)</f>
        <v>0</v>
      </c>
      <c r="T18">
        <f>VLOOKUP($B18,'Tillförd energi'!$B$1:$AI$700,MATCH(T$1,'Tillförd energi'!$B$1:$AQ$1,0),FALSE)</f>
        <v>0</v>
      </c>
      <c r="U18">
        <f>VLOOKUP($B18,'Tillförd energi'!$B$1:$AI$700,MATCH(U$1,'Tillförd energi'!$B$1:$AQ$1,0),FALSE)</f>
        <v>0</v>
      </c>
      <c r="V18">
        <f>VLOOKUP($B18,'Tillförd energi'!$B$1:$AI$700,MATCH(V$1,'Tillförd energi'!$B$1:$AQ$1,0),FALSE)</f>
        <v>0</v>
      </c>
      <c r="W18">
        <f>VLOOKUP($B18,'Tillförd energi'!$B$1:$AI$700,MATCH(W$1,'Tillförd energi'!$B$1:$AQ$1,0),FALSE)</f>
        <v>0</v>
      </c>
      <c r="X18">
        <f>VLOOKUP($B18,'Tillförd energi'!$B$1:$AI$700,MATCH(X$1,'Tillförd energi'!$B$1:$AQ$1,0),FALSE)</f>
        <v>0</v>
      </c>
      <c r="Y18">
        <f>VLOOKUP($B18,'Tillförd energi'!$B$1:$AI$700,MATCH(Y$1,'Tillförd energi'!$B$1:$AQ$1,0),FALSE)</f>
        <v>0</v>
      </c>
      <c r="Z18">
        <f>VLOOKUP($B18,'Tillförd energi'!$B$1:$AI$700,MATCH(Z$1,'Tillförd energi'!$B$1:$AQ$1,0),FALSE)</f>
        <v>0</v>
      </c>
      <c r="AA18">
        <f>VLOOKUP($B18,'Tillförd energi'!$B$1:$AI$700,MATCH(AA$1,'Tillförd energi'!$B$1:$AQ$1,0),FALSE)</f>
        <v>0</v>
      </c>
      <c r="AB18">
        <f>VLOOKUP($B18,'Tillförd energi'!$B$1:$AI$700,MATCH(AB$1,'Tillförd energi'!$B$1:$AQ$1,0),FALSE)</f>
        <v>0</v>
      </c>
      <c r="AC18">
        <f>VLOOKUP($B18,'Tillförd energi'!$B$1:$AI$700,MATCH(AC$1,'Tillförd energi'!$B$1:$AQ$1,0),FALSE)</f>
        <v>0</v>
      </c>
      <c r="AD18">
        <f>VLOOKUP($B18,'Tillförd energi'!$B$1:$AI$700,MATCH(AD$1,'Tillförd energi'!$B$1:$AQ$1,0),FALSE)</f>
        <v>0</v>
      </c>
      <c r="AE18">
        <f>VLOOKUP($B18,'Tillförd energi'!$B$1:$AI$700,MATCH(AE$1,'Tillförd energi'!$B$1:$AQ$1,0),FALSE)</f>
        <v>0</v>
      </c>
      <c r="AF18">
        <f>VLOOKUP($B18,'Tillförd energi'!$B$1:$AI$700,MATCH(AF$1,'Tillförd energi'!$B$1:$AQ$1,0),FALSE)</f>
        <v>0.55800000000000005</v>
      </c>
      <c r="AG18">
        <f>IFERROR(VLOOKUP(B18,Miljö!$B$1:$AC$550,MATCH("Köpt mängd produktionsspecifik fjärrvärme:",Miljö!$B$1:$AC$1,0),FALSE)/1,0)</f>
        <v>0</v>
      </c>
      <c r="AI18">
        <f t="shared" si="0"/>
        <v>21.858000000000001</v>
      </c>
      <c r="AJ18">
        <f t="shared" si="1"/>
        <v>21.858000000000001</v>
      </c>
      <c r="AK18">
        <f>IF(ISERROR(1/VLOOKUP($B18,Leveranser!$B$1:$S$500,MATCH("såld värme (gwh)",Leveranser!$B$1:$S$1,0),FALSE)),"",VLOOKUP($B18,Leveranser!$B$1:$S$500,MATCH("såld värme (gwh)",Leveranser!$B$1:$S$1,0),FALSE))</f>
        <v>18.600000000000001</v>
      </c>
      <c r="AL18">
        <f>VLOOKUP($B18,Leveranser!$B$1:$Y$500,MATCH("Totalt såld fjärrvärme till andra fjärrvärmeföretag",Leveranser!$B$1:$AA$1,0),FALSE)</f>
        <v>0</v>
      </c>
      <c r="AM18">
        <f>IF(ISERROR(1/VLOOKUP($B18,Miljö!$B$1:$S$500,MATCH("Såld mängd produktionsspecifik fjärrvärme (GWh)",Miljö!$B$1:$R$1,0),FALSE)),0,VLOOKUP($B18,Miljö!$B$1:$S$500,MATCH("Såld mängd produktionsspecifik fjärrvärme (GWh)",Miljö!$B$1:$R$1,0),FALSE))</f>
        <v>0</v>
      </c>
      <c r="AN18" s="239">
        <f t="shared" si="2"/>
        <v>0.85094702168542413</v>
      </c>
      <c r="AP18" t="str">
        <f>IFERROR(VLOOKUP($B18,Miljövärden!$B$2:$H$550,7,FALSE),"Nej, saknas")</f>
        <v>Ja</v>
      </c>
      <c r="AQ18" t="str">
        <f>IFERROR(VLOOKUP($B18,Miljövärden!$B$2:$H$550,6,FALSE),"Nej, saknas")</f>
        <v>Nej</v>
      </c>
      <c r="AU18">
        <f t="shared" si="3"/>
        <v>0.55800000000000005</v>
      </c>
      <c r="AV18">
        <f t="shared" si="4"/>
        <v>0</v>
      </c>
      <c r="AW18">
        <f t="shared" si="5"/>
        <v>21.3</v>
      </c>
      <c r="AX18">
        <f t="shared" si="6"/>
        <v>0</v>
      </c>
      <c r="AZ18">
        <f t="shared" si="7"/>
        <v>21.3</v>
      </c>
      <c r="BC18">
        <f t="shared" si="8"/>
        <v>0</v>
      </c>
      <c r="BD18">
        <f t="shared" si="9"/>
        <v>0</v>
      </c>
      <c r="BE18">
        <f t="shared" si="10"/>
        <v>21.3</v>
      </c>
      <c r="BF18">
        <f t="shared" si="11"/>
        <v>0</v>
      </c>
      <c r="BG18">
        <f t="shared" si="12"/>
        <v>0.55800000000000005</v>
      </c>
      <c r="BH18">
        <f>VLOOKUP(B18,Miljö!$B$1:$I$482,MATCH("Fossilandel för ursprungspecificerad el ()",Miljö!$B$1:$I$1,0),FALSE)</f>
        <v>0.48399999999999999</v>
      </c>
      <c r="BI18">
        <f>VLOOKUP(B18,Miljö!$B$1:$BX$482,MATCH("Kärnkraftsandel för ursprungsspecificerad el ()",Miljö!$B$1:$O$1,0),FALSE)</f>
        <v>0.35</v>
      </c>
      <c r="BJ18">
        <f t="shared" si="13"/>
        <v>0</v>
      </c>
      <c r="BK18" t="str">
        <f>VLOOKUP(B18,Miljö!$B$1:$O$482,MATCH("Fossil andel i procent (%)",Miljö!$B$1:$O$1,0),FALSE)</f>
        <v>ET</v>
      </c>
      <c r="BL18">
        <f t="shared" si="14"/>
        <v>21.858000000000001</v>
      </c>
      <c r="BO18" s="289">
        <f t="shared" si="15"/>
        <v>1.2355750754872359E-2</v>
      </c>
      <c r="BP18" s="239">
        <f t="shared" si="16"/>
        <v>8.9349437276969521E-3</v>
      </c>
      <c r="BQ18" s="239">
        <f t="shared" si="17"/>
        <v>0.97870930551743074</v>
      </c>
      <c r="BR18" s="239">
        <f t="shared" si="18"/>
        <v>0</v>
      </c>
      <c r="BS18" s="239"/>
      <c r="BT18" s="351">
        <f t="shared" si="19"/>
        <v>1</v>
      </c>
      <c r="BW18" s="289">
        <f>IF(AP18="ja",VLOOKUP(B18,Miljövärden!$B$2:$H$550,MATCH("Total andel fossilt",Miljövärden!$B$2:$H$2,0),FALSE),"")</f>
        <v>1.23558E-2</v>
      </c>
      <c r="BZ18" s="351">
        <f t="shared" si="20"/>
        <v>4.9245127640637487E-8</v>
      </c>
      <c r="CA18" s="353">
        <f t="shared" si="21"/>
        <v>0</v>
      </c>
    </row>
    <row r="19" spans="1:79" x14ac:dyDescent="0.25">
      <c r="A19" s="2" t="s">
        <v>45</v>
      </c>
      <c r="B19" s="2" t="s">
        <v>46</v>
      </c>
      <c r="C19">
        <f>VLOOKUP($B19,'Tillförd energi'!$B$1:$AI$700,MATCH(C$1,'Tillförd energi'!$B$1:$AQ$1,0),FALSE)</f>
        <v>0</v>
      </c>
      <c r="D19">
        <f>VLOOKUP($B19,'Tillförd energi'!$B$1:$AI$700,MATCH(D$1,'Tillförd energi'!$B$1:$AQ$1,0),FALSE)</f>
        <v>0</v>
      </c>
      <c r="E19">
        <f>VLOOKUP($B19,'Tillförd energi'!$B$1:$AI$700,MATCH(E$1,'Tillförd energi'!$B$1:$AQ$1,0),FALSE)</f>
        <v>0</v>
      </c>
      <c r="F19">
        <f>VLOOKUP($B19,'Tillförd energi'!$B$1:$AI$700,MATCH(F$1,'Tillförd energi'!$B$1:$AQ$1,0),FALSE)</f>
        <v>0</v>
      </c>
      <c r="G19">
        <f>VLOOKUP($B19,'Tillförd energi'!$B$1:$AI$700,MATCH(G$1,'Tillförd energi'!$B$1:$AQ$1,0),FALSE)</f>
        <v>0</v>
      </c>
      <c r="H19">
        <f>VLOOKUP($B19,'Tillförd energi'!$B$1:$AI$700,MATCH(H$1,'Tillförd energi'!$B$1:$AQ$1,0),FALSE)</f>
        <v>0</v>
      </c>
      <c r="I19">
        <f>VLOOKUP($B19,'Tillförd energi'!$B$1:$AI$700,MATCH(I$1,'Tillförd energi'!$B$1:$AQ$1,0),FALSE)</f>
        <v>0</v>
      </c>
      <c r="J19">
        <f>VLOOKUP($B19,'Tillförd energi'!$B$1:$AI$700,MATCH(J$1,'Tillförd energi'!$B$1:$AQ$1,0),FALSE)</f>
        <v>0</v>
      </c>
      <c r="K19">
        <f>VLOOKUP($B19,'Tillförd energi'!$B$1:$AI$700,MATCH(K$1,'Tillförd energi'!$B$1:$AQ$1,0),FALSE)</f>
        <v>0</v>
      </c>
      <c r="L19">
        <f>VLOOKUP($B19,'Tillförd energi'!$B$1:$AI$700,MATCH(L$1,'Tillförd energi'!$B$1:$AQ$1,0),FALSE)</f>
        <v>0</v>
      </c>
      <c r="M19">
        <f>VLOOKUP($B19,'Tillförd energi'!$B$1:$AI$700,MATCH(M$1,'Tillförd energi'!$B$1:$AQ$1,0),FALSE)</f>
        <v>0</v>
      </c>
      <c r="N19">
        <f>VLOOKUP($B19,'Tillförd energi'!$B$1:$AI$700,MATCH(N$1,'Tillförd energi'!$B$1:$AQ$1,0),FALSE)</f>
        <v>0</v>
      </c>
      <c r="O19">
        <f>VLOOKUP($B19,'Tillförd energi'!$B$1:$AI$700,MATCH(O$1,'Tillförd energi'!$B$1:$AQ$1,0),FALSE)</f>
        <v>0</v>
      </c>
      <c r="P19">
        <f>VLOOKUP($B19,'Tillförd energi'!$B$1:$AI$700,MATCH(P$1,'Tillförd energi'!$B$1:$AQ$1,0),FALSE)</f>
        <v>29.07</v>
      </c>
      <c r="Q19">
        <f>VLOOKUP($B19,'Tillförd energi'!$B$1:$AI$700,MATCH(Q$1,'Tillförd energi'!$B$1:$AQ$1,0),FALSE)</f>
        <v>0</v>
      </c>
      <c r="R19">
        <f>VLOOKUP($B19,'Tillförd energi'!$B$1:$AI$700,MATCH(R$1,'Tillförd energi'!$B$1:$AQ$1,0),FALSE)</f>
        <v>5.42</v>
      </c>
      <c r="S19">
        <f>VLOOKUP($B19,'Tillförd energi'!$B$1:$AI$700,MATCH(S$1,'Tillförd energi'!$B$1:$AQ$1,0),FALSE)</f>
        <v>0</v>
      </c>
      <c r="T19">
        <f>VLOOKUP($B19,'Tillförd energi'!$B$1:$AI$700,MATCH(T$1,'Tillförd energi'!$B$1:$AQ$1,0),FALSE)</f>
        <v>0</v>
      </c>
      <c r="U19">
        <f>VLOOKUP($B19,'Tillförd energi'!$B$1:$AI$700,MATCH(U$1,'Tillförd energi'!$B$1:$AQ$1,0),FALSE)</f>
        <v>0</v>
      </c>
      <c r="V19">
        <f>VLOOKUP($B19,'Tillförd energi'!$B$1:$AI$700,MATCH(V$1,'Tillförd energi'!$B$1:$AQ$1,0),FALSE)</f>
        <v>0</v>
      </c>
      <c r="W19">
        <f>VLOOKUP($B19,'Tillförd energi'!$B$1:$AI$700,MATCH(W$1,'Tillförd energi'!$B$1:$AQ$1,0),FALSE)</f>
        <v>0</v>
      </c>
      <c r="X19">
        <f>VLOOKUP($B19,'Tillförd energi'!$B$1:$AI$700,MATCH(X$1,'Tillförd energi'!$B$1:$AQ$1,0),FALSE)</f>
        <v>0</v>
      </c>
      <c r="Y19">
        <f>VLOOKUP($B19,'Tillförd energi'!$B$1:$AI$700,MATCH(Y$1,'Tillförd energi'!$B$1:$AQ$1,0),FALSE)</f>
        <v>0</v>
      </c>
      <c r="Z19">
        <f>VLOOKUP($B19,'Tillförd energi'!$B$1:$AI$700,MATCH(Z$1,'Tillförd energi'!$B$1:$AQ$1,0),FALSE)</f>
        <v>0</v>
      </c>
      <c r="AA19">
        <f>VLOOKUP($B19,'Tillförd energi'!$B$1:$AI$700,MATCH(AA$1,'Tillförd energi'!$B$1:$AQ$1,0),FALSE)</f>
        <v>0</v>
      </c>
      <c r="AB19">
        <f>VLOOKUP($B19,'Tillförd energi'!$B$1:$AI$700,MATCH(AB$1,'Tillförd energi'!$B$1:$AQ$1,0),FALSE)</f>
        <v>0</v>
      </c>
      <c r="AC19">
        <f>VLOOKUP($B19,'Tillförd energi'!$B$1:$AI$700,MATCH(AC$1,'Tillförd energi'!$B$1:$AQ$1,0),FALSE)</f>
        <v>0</v>
      </c>
      <c r="AD19">
        <f>VLOOKUP($B19,'Tillförd energi'!$B$1:$AI$700,MATCH(AD$1,'Tillförd energi'!$B$1:$AQ$1,0),FALSE)</f>
        <v>0</v>
      </c>
      <c r="AE19">
        <f>VLOOKUP($B19,'Tillförd energi'!$B$1:$AI$700,MATCH(AE$1,'Tillförd energi'!$B$1:$AQ$1,0),FALSE)</f>
        <v>0</v>
      </c>
      <c r="AF19">
        <f>VLOOKUP($B19,'Tillförd energi'!$B$1:$AI$700,MATCH(AF$1,'Tillförd energi'!$B$1:$AQ$1,0),FALSE)</f>
        <v>0.49</v>
      </c>
      <c r="AG19">
        <f>IFERROR(VLOOKUP(B19,Miljö!$B$1:$AC$550,MATCH("Köpt mängd produktionsspecifik fjärrvärme:",Miljö!$B$1:$AC$1,0),FALSE)/1,0)</f>
        <v>0</v>
      </c>
      <c r="AI19">
        <f t="shared" si="0"/>
        <v>34.980000000000004</v>
      </c>
      <c r="AJ19">
        <f t="shared" si="1"/>
        <v>34.980000000000004</v>
      </c>
      <c r="AK19">
        <f>IF(ISERROR(1/VLOOKUP($B19,Leveranser!$B$1:$S$500,MATCH("såld värme (gwh)",Leveranser!$B$1:$S$1,0),FALSE)),"",VLOOKUP($B19,Leveranser!$B$1:$S$500,MATCH("såld värme (gwh)",Leveranser!$B$1:$S$1,0),FALSE))</f>
        <v>24.727</v>
      </c>
      <c r="AL19">
        <f>VLOOKUP($B19,Leveranser!$B$1:$Y$500,MATCH("Totalt såld fjärrvärme till andra fjärrvärmeföretag",Leveranser!$B$1:$AA$1,0),FALSE)</f>
        <v>0</v>
      </c>
      <c r="AM19">
        <f>IF(ISERROR(1/VLOOKUP($B19,Miljö!$B$1:$S$500,MATCH("Såld mängd produktionsspecifik fjärrvärme (GWh)",Miljö!$B$1:$R$1,0),FALSE)),0,VLOOKUP($B19,Miljö!$B$1:$S$500,MATCH("Såld mängd produktionsspecifik fjärrvärme (GWh)",Miljö!$B$1:$R$1,0),FALSE))</f>
        <v>0</v>
      </c>
      <c r="AN19" s="239">
        <f t="shared" si="2"/>
        <v>0.70688965122927383</v>
      </c>
      <c r="AP19" t="str">
        <f>IFERROR(VLOOKUP($B19,Miljövärden!$B$2:$H$550,7,FALSE),"Nej, saknas")</f>
        <v>Ja</v>
      </c>
      <c r="AQ19" t="str">
        <f>IFERROR(VLOOKUP($B19,Miljövärden!$B$2:$H$550,6,FALSE),"Nej, saknas")</f>
        <v>Ja</v>
      </c>
      <c r="AU19">
        <f t="shared" si="3"/>
        <v>0.49</v>
      </c>
      <c r="AV19">
        <f t="shared" si="4"/>
        <v>0</v>
      </c>
      <c r="AW19">
        <f t="shared" si="5"/>
        <v>29.07</v>
      </c>
      <c r="AX19">
        <f t="shared" si="6"/>
        <v>5.42</v>
      </c>
      <c r="AZ19">
        <f t="shared" si="7"/>
        <v>34.49</v>
      </c>
      <c r="BC19">
        <f t="shared" si="8"/>
        <v>0</v>
      </c>
      <c r="BD19">
        <f t="shared" si="9"/>
        <v>0</v>
      </c>
      <c r="BE19">
        <f t="shared" si="10"/>
        <v>34.49</v>
      </c>
      <c r="BF19">
        <f t="shared" si="11"/>
        <v>0</v>
      </c>
      <c r="BG19">
        <f t="shared" si="12"/>
        <v>0.49</v>
      </c>
      <c r="BH19">
        <f>VLOOKUP(B19,Miljö!$B$1:$I$482,MATCH("Fossilandel för ursprungspecificerad el ()",Miljö!$B$1:$I$1,0),FALSE)</f>
        <v>0</v>
      </c>
      <c r="BI19">
        <f>VLOOKUP(B19,Miljö!$B$1:$BX$482,MATCH("Kärnkraftsandel för ursprungsspecificerad el ()",Miljö!$B$1:$O$1,0),FALSE)</f>
        <v>0</v>
      </c>
      <c r="BJ19">
        <f t="shared" si="13"/>
        <v>0</v>
      </c>
      <c r="BK19" t="str">
        <f>VLOOKUP(B19,Miljö!$B$1:$O$482,MATCH("Fossil andel i procent (%)",Miljö!$B$1:$O$1,0),FALSE)</f>
        <v>ET</v>
      </c>
      <c r="BL19">
        <f t="shared" si="14"/>
        <v>34.980000000000004</v>
      </c>
      <c r="BO19" s="289">
        <f t="shared" si="15"/>
        <v>0</v>
      </c>
      <c r="BP19" s="239">
        <f t="shared" si="16"/>
        <v>0</v>
      </c>
      <c r="BQ19" s="239">
        <f t="shared" si="17"/>
        <v>1</v>
      </c>
      <c r="BR19" s="239">
        <f t="shared" si="18"/>
        <v>0</v>
      </c>
      <c r="BS19" s="239"/>
      <c r="BT19" s="351">
        <f t="shared" si="19"/>
        <v>1</v>
      </c>
      <c r="BW19" s="289">
        <f>IF(AP19="ja",VLOOKUP(B19,Miljövärden!$B$2:$H$550,MATCH("Total andel fossilt",Miljövärden!$B$2:$H$2,0),FALSE),"")</f>
        <v>0</v>
      </c>
      <c r="BZ19" s="351">
        <f t="shared" si="20"/>
        <v>0</v>
      </c>
      <c r="CA19" s="353">
        <f t="shared" si="21"/>
        <v>0</v>
      </c>
    </row>
    <row r="20" spans="1:79" x14ac:dyDescent="0.25">
      <c r="A20" s="2" t="s">
        <v>47</v>
      </c>
      <c r="B20" s="2" t="s">
        <v>48</v>
      </c>
      <c r="C20">
        <f>VLOOKUP($B20,'Tillförd energi'!$B$1:$AI$700,MATCH(C$1,'Tillförd energi'!$B$1:$AQ$1,0),FALSE)</f>
        <v>0</v>
      </c>
      <c r="D20">
        <f>VLOOKUP($B20,'Tillförd energi'!$B$1:$AI$700,MATCH(D$1,'Tillförd energi'!$B$1:$AQ$1,0),FALSE)</f>
        <v>0</v>
      </c>
      <c r="E20">
        <f>VLOOKUP($B20,'Tillförd energi'!$B$1:$AI$700,MATCH(E$1,'Tillförd energi'!$B$1:$AQ$1,0),FALSE)</f>
        <v>0</v>
      </c>
      <c r="F20">
        <f>VLOOKUP($B20,'Tillförd energi'!$B$1:$AI$700,MATCH(F$1,'Tillförd energi'!$B$1:$AQ$1,0),FALSE)</f>
        <v>0</v>
      </c>
      <c r="G20">
        <f>VLOOKUP($B20,'Tillförd energi'!$B$1:$AI$700,MATCH(G$1,'Tillförd energi'!$B$1:$AQ$1,0),FALSE)</f>
        <v>0</v>
      </c>
      <c r="H20">
        <f>VLOOKUP($B20,'Tillförd energi'!$B$1:$AI$700,MATCH(H$1,'Tillförd energi'!$B$1:$AQ$1,0),FALSE)</f>
        <v>0</v>
      </c>
      <c r="I20">
        <f>VLOOKUP($B20,'Tillförd energi'!$B$1:$AI$700,MATCH(I$1,'Tillförd energi'!$B$1:$AQ$1,0),FALSE)</f>
        <v>0</v>
      </c>
      <c r="J20">
        <f>VLOOKUP($B20,'Tillförd energi'!$B$1:$AI$700,MATCH(J$1,'Tillförd energi'!$B$1:$AQ$1,0),FALSE)</f>
        <v>0</v>
      </c>
      <c r="K20">
        <f>VLOOKUP($B20,'Tillförd energi'!$B$1:$AI$700,MATCH(K$1,'Tillförd energi'!$B$1:$AQ$1,0),FALSE)</f>
        <v>0</v>
      </c>
      <c r="L20">
        <f>VLOOKUP($B20,'Tillförd energi'!$B$1:$AI$700,MATCH(L$1,'Tillförd energi'!$B$1:$AQ$1,0),FALSE)</f>
        <v>0</v>
      </c>
      <c r="M20">
        <f>VLOOKUP($B20,'Tillförd energi'!$B$1:$AI$700,MATCH(M$1,'Tillförd energi'!$B$1:$AQ$1,0),FALSE)</f>
        <v>0</v>
      </c>
      <c r="N20">
        <f>VLOOKUP($B20,'Tillförd energi'!$B$1:$AI$700,MATCH(N$1,'Tillförd energi'!$B$1:$AQ$1,0),FALSE)</f>
        <v>0</v>
      </c>
      <c r="O20">
        <f>VLOOKUP($B20,'Tillförd energi'!$B$1:$AI$700,MATCH(O$1,'Tillförd energi'!$B$1:$AQ$1,0),FALSE)</f>
        <v>0</v>
      </c>
      <c r="P20">
        <f>VLOOKUP($B20,'Tillförd energi'!$B$1:$AI$700,MATCH(P$1,'Tillförd energi'!$B$1:$AQ$1,0),FALSE)</f>
        <v>0</v>
      </c>
      <c r="Q20">
        <f>VLOOKUP($B20,'Tillförd energi'!$B$1:$AI$700,MATCH(Q$1,'Tillförd energi'!$B$1:$AQ$1,0),FALSE)</f>
        <v>0</v>
      </c>
      <c r="R20">
        <f>VLOOKUP($B20,'Tillförd energi'!$B$1:$AI$700,MATCH(R$1,'Tillförd energi'!$B$1:$AQ$1,0),FALSE)</f>
        <v>0</v>
      </c>
      <c r="S20">
        <f>VLOOKUP($B20,'Tillförd energi'!$B$1:$AI$700,MATCH(S$1,'Tillförd energi'!$B$1:$AQ$1,0),FALSE)</f>
        <v>0</v>
      </c>
      <c r="T20">
        <f>VLOOKUP($B20,'Tillförd energi'!$B$1:$AI$700,MATCH(T$1,'Tillförd energi'!$B$1:$AQ$1,0),FALSE)</f>
        <v>0</v>
      </c>
      <c r="U20">
        <f>VLOOKUP($B20,'Tillförd energi'!$B$1:$AI$700,MATCH(U$1,'Tillförd energi'!$B$1:$AQ$1,0),FALSE)</f>
        <v>0</v>
      </c>
      <c r="V20">
        <f>VLOOKUP($B20,'Tillförd energi'!$B$1:$AI$700,MATCH(V$1,'Tillförd energi'!$B$1:$AQ$1,0),FALSE)</f>
        <v>0</v>
      </c>
      <c r="W20">
        <f>VLOOKUP($B20,'Tillförd energi'!$B$1:$AI$700,MATCH(W$1,'Tillförd energi'!$B$1:$AQ$1,0),FALSE)</f>
        <v>0</v>
      </c>
      <c r="X20">
        <f>VLOOKUP($B20,'Tillförd energi'!$B$1:$AI$700,MATCH(X$1,'Tillförd energi'!$B$1:$AQ$1,0),FALSE)</f>
        <v>0</v>
      </c>
      <c r="Y20">
        <f>VLOOKUP($B20,'Tillförd energi'!$B$1:$AI$700,MATCH(Y$1,'Tillförd energi'!$B$1:$AQ$1,0),FALSE)</f>
        <v>0</v>
      </c>
      <c r="Z20">
        <f>VLOOKUP($B20,'Tillförd energi'!$B$1:$AI$700,MATCH(Z$1,'Tillförd energi'!$B$1:$AQ$1,0),FALSE)</f>
        <v>0</v>
      </c>
      <c r="AA20">
        <f>VLOOKUP($B20,'Tillförd energi'!$B$1:$AI$700,MATCH(AA$1,'Tillförd energi'!$B$1:$AQ$1,0),FALSE)</f>
        <v>0</v>
      </c>
      <c r="AB20">
        <f>VLOOKUP($B20,'Tillförd energi'!$B$1:$AI$700,MATCH(AB$1,'Tillförd energi'!$B$1:$AQ$1,0),FALSE)</f>
        <v>0</v>
      </c>
      <c r="AC20">
        <f>VLOOKUP($B20,'Tillförd energi'!$B$1:$AI$700,MATCH(AC$1,'Tillförd energi'!$B$1:$AQ$1,0),FALSE)</f>
        <v>0</v>
      </c>
      <c r="AD20">
        <f>VLOOKUP($B20,'Tillförd energi'!$B$1:$AI$700,MATCH(AD$1,'Tillförd energi'!$B$1:$AQ$1,0),FALSE)</f>
        <v>0</v>
      </c>
      <c r="AE20">
        <f>VLOOKUP($B20,'Tillförd energi'!$B$1:$AI$700,MATCH(AE$1,'Tillförd energi'!$B$1:$AQ$1,0),FALSE)</f>
        <v>0</v>
      </c>
      <c r="AF20">
        <f>VLOOKUP($B20,'Tillförd energi'!$B$1:$AI$700,MATCH(AF$1,'Tillförd energi'!$B$1:$AQ$1,0),FALSE)</f>
        <v>0</v>
      </c>
      <c r="AG20">
        <f>IFERROR(VLOOKUP(B20,Miljö!$B$1:$AC$550,MATCH("Köpt mängd produktionsspecifik fjärrvärme:",Miljö!$B$1:$AC$1,0),FALSE)/1,0)</f>
        <v>0</v>
      </c>
      <c r="AI20">
        <f t="shared" si="0"/>
        <v>0</v>
      </c>
      <c r="AJ20">
        <f t="shared" si="1"/>
        <v>0</v>
      </c>
      <c r="AK20" t="str">
        <f>IF(ISERROR(1/VLOOKUP($B20,Leveranser!$B$1:$S$500,MATCH("såld värme (gwh)",Leveranser!$B$1:$S$1,0),FALSE)),"",VLOOKUP($B20,Leveranser!$B$1:$S$500,MATCH("såld värme (gwh)",Leveranser!$B$1:$S$1,0),FALSE))</f>
        <v/>
      </c>
      <c r="AL20">
        <f>VLOOKUP($B20,Leveranser!$B$1:$Y$500,MATCH("Totalt såld fjärrvärme till andra fjärrvärmeföretag",Leveranser!$B$1:$AA$1,0),FALSE)</f>
        <v>0</v>
      </c>
      <c r="AM20">
        <f>IF(ISERROR(1/VLOOKUP($B20,Miljö!$B$1:$S$500,MATCH("Såld mängd produktionsspecifik fjärrvärme (GWh)",Miljö!$B$1:$R$1,0),FALSE)),0,VLOOKUP($B20,Miljö!$B$1:$S$500,MATCH("Såld mängd produktionsspecifik fjärrvärme (GWh)",Miljö!$B$1:$R$1,0),FALSE))</f>
        <v>0</v>
      </c>
      <c r="AN20" s="239" t="str">
        <f t="shared" si="2"/>
        <v/>
      </c>
      <c r="AP20" t="str">
        <f>IFERROR(VLOOKUP($B20,Miljövärden!$B$2:$H$550,7,FALSE),"Nej, saknas")</f>
        <v>Nej</v>
      </c>
      <c r="AQ20" t="str">
        <f>IFERROR(VLOOKUP($B20,Miljövärden!$B$2:$H$550,6,FALSE),"Nej, saknas")</f>
        <v>Nej</v>
      </c>
      <c r="AU20">
        <f t="shared" si="3"/>
        <v>0</v>
      </c>
      <c r="AV20">
        <f t="shared" si="4"/>
        <v>0</v>
      </c>
      <c r="AW20">
        <f t="shared" si="5"/>
        <v>0</v>
      </c>
      <c r="AX20">
        <f t="shared" si="6"/>
        <v>0</v>
      </c>
      <c r="AZ20">
        <f t="shared" si="7"/>
        <v>0</v>
      </c>
      <c r="BC20">
        <f t="shared" si="8"/>
        <v>0</v>
      </c>
      <c r="BD20">
        <f t="shared" si="9"/>
        <v>0</v>
      </c>
      <c r="BE20">
        <f t="shared" si="10"/>
        <v>0</v>
      </c>
      <c r="BF20">
        <f t="shared" si="11"/>
        <v>0</v>
      </c>
      <c r="BG20">
        <f t="shared" si="12"/>
        <v>0</v>
      </c>
      <c r="BH20" t="str">
        <f>VLOOKUP(B20,Miljö!$B$1:$I$482,MATCH("Fossilandel för ursprungspecificerad el ()",Miljö!$B$1:$I$1,0),FALSE)</f>
        <v>-</v>
      </c>
      <c r="BI20" t="str">
        <f>VLOOKUP(B20,Miljö!$B$1:$BX$482,MATCH("Kärnkraftsandel för ursprungsspecificerad el ()",Miljö!$B$1:$O$1,0),FALSE)</f>
        <v>-</v>
      </c>
      <c r="BJ20">
        <f t="shared" si="13"/>
        <v>0</v>
      </c>
      <c r="BK20" t="str">
        <f>VLOOKUP(B20,Miljö!$B$1:$O$482,MATCH("Fossil andel i procent (%)",Miljö!$B$1:$O$1,0),FALSE)</f>
        <v>-</v>
      </c>
      <c r="BL20">
        <f t="shared" si="14"/>
        <v>0</v>
      </c>
      <c r="BO20" s="289" t="str">
        <f t="shared" si="15"/>
        <v/>
      </c>
      <c r="BP20" s="239" t="str">
        <f t="shared" si="16"/>
        <v/>
      </c>
      <c r="BQ20" s="239" t="str">
        <f t="shared" si="17"/>
        <v/>
      </c>
      <c r="BR20" s="239" t="str">
        <f t="shared" si="18"/>
        <v/>
      </c>
      <c r="BS20" s="239"/>
      <c r="BT20" s="351">
        <f t="shared" si="19"/>
        <v>0</v>
      </c>
      <c r="BW20" s="289" t="str">
        <f>IF(AP20="ja",VLOOKUP(B20,Miljövärden!$B$2:$H$550,MATCH("Total andel fossilt",Miljövärden!$B$2:$H$2,0),FALSE),"")</f>
        <v/>
      </c>
      <c r="BZ20" s="351" t="str">
        <f t="shared" si="20"/>
        <v/>
      </c>
      <c r="CA20" s="353" t="str">
        <f t="shared" si="21"/>
        <v/>
      </c>
    </row>
    <row r="21" spans="1:79" x14ac:dyDescent="0.25">
      <c r="A21" s="2" t="s">
        <v>49</v>
      </c>
      <c r="B21" s="2" t="s">
        <v>50</v>
      </c>
      <c r="C21">
        <f>VLOOKUP($B21,'Tillförd energi'!$B$1:$AI$700,MATCH(C$1,'Tillförd energi'!$B$1:$AQ$1,0),FALSE)</f>
        <v>0</v>
      </c>
      <c r="D21">
        <f>VLOOKUP($B21,'Tillförd energi'!$B$1:$AI$700,MATCH(D$1,'Tillförd energi'!$B$1:$AQ$1,0),FALSE)</f>
        <v>0</v>
      </c>
      <c r="E21">
        <f>VLOOKUP($B21,'Tillförd energi'!$B$1:$AI$700,MATCH(E$1,'Tillförd energi'!$B$1:$AQ$1,0),FALSE)</f>
        <v>0</v>
      </c>
      <c r="F21">
        <f>VLOOKUP($B21,'Tillförd energi'!$B$1:$AI$700,MATCH(F$1,'Tillförd energi'!$B$1:$AQ$1,0),FALSE)</f>
        <v>0</v>
      </c>
      <c r="G21">
        <f>VLOOKUP($B21,'Tillförd energi'!$B$1:$AI$700,MATCH(G$1,'Tillförd energi'!$B$1:$AQ$1,0),FALSE)</f>
        <v>0</v>
      </c>
      <c r="H21">
        <f>VLOOKUP($B21,'Tillförd energi'!$B$1:$AI$700,MATCH(H$1,'Tillförd energi'!$B$1:$AQ$1,0),FALSE)</f>
        <v>0</v>
      </c>
      <c r="I21">
        <f>VLOOKUP($B21,'Tillförd energi'!$B$1:$AI$700,MATCH(I$1,'Tillförd energi'!$B$1:$AQ$1,0),FALSE)</f>
        <v>0</v>
      </c>
      <c r="J21">
        <f>VLOOKUP($B21,'Tillförd energi'!$B$1:$AI$700,MATCH(J$1,'Tillförd energi'!$B$1:$AQ$1,0),FALSE)</f>
        <v>0</v>
      </c>
      <c r="K21">
        <f>VLOOKUP($B21,'Tillförd energi'!$B$1:$AI$700,MATCH(K$1,'Tillförd energi'!$B$1:$AQ$1,0),FALSE)</f>
        <v>0</v>
      </c>
      <c r="L21">
        <f>VLOOKUP($B21,'Tillförd energi'!$B$1:$AI$700,MATCH(L$1,'Tillförd energi'!$B$1:$AQ$1,0),FALSE)</f>
        <v>0</v>
      </c>
      <c r="M21">
        <f>VLOOKUP($B21,'Tillförd energi'!$B$1:$AI$700,MATCH(M$1,'Tillförd energi'!$B$1:$AQ$1,0),FALSE)</f>
        <v>0</v>
      </c>
      <c r="N21">
        <f>VLOOKUP($B21,'Tillförd energi'!$B$1:$AI$700,MATCH(N$1,'Tillförd energi'!$B$1:$AQ$1,0),FALSE)</f>
        <v>0</v>
      </c>
      <c r="O21">
        <f>VLOOKUP($B21,'Tillförd energi'!$B$1:$AI$700,MATCH(O$1,'Tillförd energi'!$B$1:$AQ$1,0),FALSE)</f>
        <v>0</v>
      </c>
      <c r="P21">
        <f>VLOOKUP($B21,'Tillförd energi'!$B$1:$AI$700,MATCH(P$1,'Tillförd energi'!$B$1:$AQ$1,0),FALSE)</f>
        <v>0</v>
      </c>
      <c r="Q21">
        <f>VLOOKUP($B21,'Tillförd energi'!$B$1:$AI$700,MATCH(Q$1,'Tillförd energi'!$B$1:$AQ$1,0),FALSE)</f>
        <v>0</v>
      </c>
      <c r="R21">
        <f>VLOOKUP($B21,'Tillförd energi'!$B$1:$AI$700,MATCH(R$1,'Tillförd energi'!$B$1:$AQ$1,0),FALSE)</f>
        <v>0</v>
      </c>
      <c r="S21">
        <f>VLOOKUP($B21,'Tillförd energi'!$B$1:$AI$700,MATCH(S$1,'Tillförd energi'!$B$1:$AQ$1,0),FALSE)</f>
        <v>0</v>
      </c>
      <c r="T21">
        <f>VLOOKUP($B21,'Tillförd energi'!$B$1:$AI$700,MATCH(T$1,'Tillförd energi'!$B$1:$AQ$1,0),FALSE)</f>
        <v>0</v>
      </c>
      <c r="U21">
        <f>VLOOKUP($B21,'Tillförd energi'!$B$1:$AI$700,MATCH(U$1,'Tillförd energi'!$B$1:$AQ$1,0),FALSE)</f>
        <v>0</v>
      </c>
      <c r="V21">
        <f>VLOOKUP($B21,'Tillförd energi'!$B$1:$AI$700,MATCH(V$1,'Tillförd energi'!$B$1:$AQ$1,0),FALSE)</f>
        <v>0</v>
      </c>
      <c r="W21">
        <f>VLOOKUP($B21,'Tillförd energi'!$B$1:$AI$700,MATCH(W$1,'Tillförd energi'!$B$1:$AQ$1,0),FALSE)</f>
        <v>0</v>
      </c>
      <c r="X21">
        <f>VLOOKUP($B21,'Tillförd energi'!$B$1:$AI$700,MATCH(X$1,'Tillförd energi'!$B$1:$AQ$1,0),FALSE)</f>
        <v>0</v>
      </c>
      <c r="Y21">
        <f>VLOOKUP($B21,'Tillförd energi'!$B$1:$AI$700,MATCH(Y$1,'Tillförd energi'!$B$1:$AQ$1,0),FALSE)</f>
        <v>0</v>
      </c>
      <c r="Z21">
        <f>VLOOKUP($B21,'Tillförd energi'!$B$1:$AI$700,MATCH(Z$1,'Tillförd energi'!$B$1:$AQ$1,0),FALSE)</f>
        <v>0</v>
      </c>
      <c r="AA21">
        <f>VLOOKUP($B21,'Tillförd energi'!$B$1:$AI$700,MATCH(AA$1,'Tillförd energi'!$B$1:$AQ$1,0),FALSE)</f>
        <v>0</v>
      </c>
      <c r="AB21">
        <f>VLOOKUP($B21,'Tillförd energi'!$B$1:$AI$700,MATCH(AB$1,'Tillförd energi'!$B$1:$AQ$1,0),FALSE)</f>
        <v>0</v>
      </c>
      <c r="AC21">
        <f>VLOOKUP($B21,'Tillförd energi'!$B$1:$AI$700,MATCH(AC$1,'Tillförd energi'!$B$1:$AQ$1,0),FALSE)</f>
        <v>0</v>
      </c>
      <c r="AD21">
        <f>VLOOKUP($B21,'Tillförd energi'!$B$1:$AI$700,MATCH(AD$1,'Tillförd energi'!$B$1:$AQ$1,0),FALSE)</f>
        <v>0</v>
      </c>
      <c r="AE21">
        <f>VLOOKUP($B21,'Tillförd energi'!$B$1:$AI$700,MATCH(AE$1,'Tillförd energi'!$B$1:$AQ$1,0),FALSE)</f>
        <v>0</v>
      </c>
      <c r="AF21">
        <f>VLOOKUP($B21,'Tillförd energi'!$B$1:$AI$700,MATCH(AF$1,'Tillförd energi'!$B$1:$AQ$1,0),FALSE)</f>
        <v>0</v>
      </c>
      <c r="AG21">
        <f>IFERROR(VLOOKUP(B21,Miljö!$B$1:$AC$550,MATCH("Köpt mängd produktionsspecifik fjärrvärme:",Miljö!$B$1:$AC$1,0),FALSE)/1,0)</f>
        <v>0</v>
      </c>
      <c r="AI21">
        <f t="shared" si="0"/>
        <v>0</v>
      </c>
      <c r="AJ21">
        <f t="shared" si="1"/>
        <v>0</v>
      </c>
      <c r="AK21" t="str">
        <f>IF(ISERROR(1/VLOOKUP($B21,Leveranser!$B$1:$S$500,MATCH("såld värme (gwh)",Leveranser!$B$1:$S$1,0),FALSE)),"",VLOOKUP($B21,Leveranser!$B$1:$S$500,MATCH("såld värme (gwh)",Leveranser!$B$1:$S$1,0),FALSE))</f>
        <v/>
      </c>
      <c r="AL21">
        <f>VLOOKUP($B21,Leveranser!$B$1:$Y$500,MATCH("Totalt såld fjärrvärme till andra fjärrvärmeföretag",Leveranser!$B$1:$AA$1,0),FALSE)</f>
        <v>0</v>
      </c>
      <c r="AM21">
        <f>IF(ISERROR(1/VLOOKUP($B21,Miljö!$B$1:$S$500,MATCH("Såld mängd produktionsspecifik fjärrvärme (GWh)",Miljö!$B$1:$R$1,0),FALSE)),0,VLOOKUP($B21,Miljö!$B$1:$S$500,MATCH("Såld mängd produktionsspecifik fjärrvärme (GWh)",Miljö!$B$1:$R$1,0),FALSE))</f>
        <v>0</v>
      </c>
      <c r="AN21" s="239" t="str">
        <f t="shared" si="2"/>
        <v/>
      </c>
      <c r="AP21" t="str">
        <f>IFERROR(VLOOKUP($B21,Miljövärden!$B$2:$H$550,7,FALSE),"Nej, saknas")</f>
        <v>Nej</v>
      </c>
      <c r="AQ21" t="str">
        <f>IFERROR(VLOOKUP($B21,Miljövärden!$B$2:$H$550,6,FALSE),"Nej, saknas")</f>
        <v>Nej</v>
      </c>
      <c r="AU21">
        <f t="shared" si="3"/>
        <v>0</v>
      </c>
      <c r="AV21">
        <f t="shared" si="4"/>
        <v>0</v>
      </c>
      <c r="AW21">
        <f t="shared" si="5"/>
        <v>0</v>
      </c>
      <c r="AX21">
        <f t="shared" si="6"/>
        <v>0</v>
      </c>
      <c r="AZ21">
        <f t="shared" si="7"/>
        <v>0</v>
      </c>
      <c r="BC21">
        <f t="shared" si="8"/>
        <v>0</v>
      </c>
      <c r="BD21">
        <f t="shared" si="9"/>
        <v>0</v>
      </c>
      <c r="BE21">
        <f t="shared" si="10"/>
        <v>0</v>
      </c>
      <c r="BF21">
        <f t="shared" si="11"/>
        <v>0</v>
      </c>
      <c r="BG21">
        <f t="shared" si="12"/>
        <v>0</v>
      </c>
      <c r="BH21" t="str">
        <f>VLOOKUP(B21,Miljö!$B$1:$I$482,MATCH("Fossilandel för ursprungspecificerad el ()",Miljö!$B$1:$I$1,0),FALSE)</f>
        <v>-</v>
      </c>
      <c r="BI21" t="str">
        <f>VLOOKUP(B21,Miljö!$B$1:$BX$482,MATCH("Kärnkraftsandel för ursprungsspecificerad el ()",Miljö!$B$1:$O$1,0),FALSE)</f>
        <v>-</v>
      </c>
      <c r="BJ21">
        <f t="shared" si="13"/>
        <v>0</v>
      </c>
      <c r="BK21" t="str">
        <f>VLOOKUP(B21,Miljö!$B$1:$O$482,MATCH("Fossil andel i procent (%)",Miljö!$B$1:$O$1,0),FALSE)</f>
        <v>-</v>
      </c>
      <c r="BL21">
        <f t="shared" si="14"/>
        <v>0</v>
      </c>
      <c r="BO21" s="289" t="str">
        <f t="shared" si="15"/>
        <v/>
      </c>
      <c r="BP21" s="239" t="str">
        <f t="shared" si="16"/>
        <v/>
      </c>
      <c r="BQ21" s="239" t="str">
        <f t="shared" si="17"/>
        <v/>
      </c>
      <c r="BR21" s="239" t="str">
        <f t="shared" si="18"/>
        <v/>
      </c>
      <c r="BS21" s="239"/>
      <c r="BT21" s="351">
        <f t="shared" si="19"/>
        <v>0</v>
      </c>
      <c r="BW21" s="289" t="str">
        <f>IF(AP21="ja",VLOOKUP(B21,Miljövärden!$B$2:$H$550,MATCH("Total andel fossilt",Miljövärden!$B$2:$H$2,0),FALSE),"")</f>
        <v/>
      </c>
      <c r="BZ21" s="351" t="str">
        <f t="shared" si="20"/>
        <v/>
      </c>
      <c r="CA21" s="353" t="str">
        <f t="shared" si="21"/>
        <v/>
      </c>
    </row>
    <row r="22" spans="1:79" x14ac:dyDescent="0.25">
      <c r="A22" s="2" t="s">
        <v>53</v>
      </c>
      <c r="B22" s="2" t="s">
        <v>54</v>
      </c>
      <c r="C22">
        <f>VLOOKUP($B22,'Tillförd energi'!$B$1:$AI$700,MATCH(C$1,'Tillförd energi'!$B$1:$AQ$1,0),FALSE)</f>
        <v>0</v>
      </c>
      <c r="D22">
        <f>VLOOKUP($B22,'Tillförd energi'!$B$1:$AI$700,MATCH(D$1,'Tillförd energi'!$B$1:$AQ$1,0),FALSE)</f>
        <v>0.97</v>
      </c>
      <c r="E22">
        <f>VLOOKUP($B22,'Tillförd energi'!$B$1:$AI$700,MATCH(E$1,'Tillförd energi'!$B$1:$AQ$1,0),FALSE)</f>
        <v>0</v>
      </c>
      <c r="F22">
        <f>VLOOKUP($B22,'Tillförd energi'!$B$1:$AI$700,MATCH(F$1,'Tillförd energi'!$B$1:$AQ$1,0),FALSE)</f>
        <v>1.7</v>
      </c>
      <c r="G22">
        <f>VLOOKUP($B22,'Tillförd energi'!$B$1:$AI$700,MATCH(G$1,'Tillförd energi'!$B$1:$AQ$1,0),FALSE)</f>
        <v>0</v>
      </c>
      <c r="H22">
        <f>VLOOKUP($B22,'Tillförd energi'!$B$1:$AI$700,MATCH(H$1,'Tillförd energi'!$B$1:$AQ$1,0),FALSE)</f>
        <v>0</v>
      </c>
      <c r="I22">
        <f>VLOOKUP($B22,'Tillförd energi'!$B$1:$AI$700,MATCH(I$1,'Tillförd energi'!$B$1:$AQ$1,0),FALSE)</f>
        <v>0</v>
      </c>
      <c r="J22">
        <f>VLOOKUP($B22,'Tillförd energi'!$B$1:$AI$700,MATCH(J$1,'Tillförd energi'!$B$1:$AQ$1,0),FALSE)</f>
        <v>1.4</v>
      </c>
      <c r="K22">
        <f>VLOOKUP($B22,'Tillförd energi'!$B$1:$AI$700,MATCH(K$1,'Tillförd energi'!$B$1:$AQ$1,0),FALSE)</f>
        <v>0</v>
      </c>
      <c r="L22">
        <f>VLOOKUP($B22,'Tillförd energi'!$B$1:$AI$700,MATCH(L$1,'Tillförd energi'!$B$1:$AQ$1,0),FALSE)</f>
        <v>0</v>
      </c>
      <c r="M22">
        <f>VLOOKUP($B22,'Tillförd energi'!$B$1:$AI$700,MATCH(M$1,'Tillförd energi'!$B$1:$AQ$1,0),FALSE)</f>
        <v>0</v>
      </c>
      <c r="N22">
        <f>VLOOKUP($B22,'Tillförd energi'!$B$1:$AI$700,MATCH(N$1,'Tillförd energi'!$B$1:$AQ$1,0),FALSE)</f>
        <v>0</v>
      </c>
      <c r="O22">
        <f>VLOOKUP($B22,'Tillförd energi'!$B$1:$AI$700,MATCH(O$1,'Tillförd energi'!$B$1:$AQ$1,0),FALSE)</f>
        <v>0</v>
      </c>
      <c r="P22">
        <f>VLOOKUP($B22,'Tillförd energi'!$B$1:$AI$700,MATCH(P$1,'Tillförd energi'!$B$1:$AQ$1,0),FALSE)</f>
        <v>0</v>
      </c>
      <c r="Q22">
        <f>VLOOKUP($B22,'Tillförd energi'!$B$1:$AI$700,MATCH(Q$1,'Tillförd energi'!$B$1:$AQ$1,0),FALSE)</f>
        <v>82.5</v>
      </c>
      <c r="R22">
        <f>VLOOKUP($B22,'Tillförd energi'!$B$1:$AI$700,MATCH(R$1,'Tillförd energi'!$B$1:$AQ$1,0),FALSE)</f>
        <v>15.4</v>
      </c>
      <c r="S22">
        <f>VLOOKUP($B22,'Tillförd energi'!$B$1:$AI$700,MATCH(S$1,'Tillförd energi'!$B$1:$AQ$1,0),FALSE)</f>
        <v>0</v>
      </c>
      <c r="T22">
        <f>VLOOKUP($B22,'Tillförd energi'!$B$1:$AI$700,MATCH(T$1,'Tillförd energi'!$B$1:$AQ$1,0),FALSE)</f>
        <v>0</v>
      </c>
      <c r="U22">
        <f>VLOOKUP($B22,'Tillförd energi'!$B$1:$AI$700,MATCH(U$1,'Tillförd energi'!$B$1:$AQ$1,0),FALSE)</f>
        <v>0</v>
      </c>
      <c r="V22">
        <f>VLOOKUP($B22,'Tillförd energi'!$B$1:$AI$700,MATCH(V$1,'Tillförd energi'!$B$1:$AQ$1,0),FALSE)</f>
        <v>0</v>
      </c>
      <c r="W22">
        <f>VLOOKUP($B22,'Tillförd energi'!$B$1:$AI$700,MATCH(W$1,'Tillförd energi'!$B$1:$AQ$1,0),FALSE)</f>
        <v>0</v>
      </c>
      <c r="X22">
        <f>VLOOKUP($B22,'Tillförd energi'!$B$1:$AI$700,MATCH(X$1,'Tillförd energi'!$B$1:$AQ$1,0),FALSE)</f>
        <v>0</v>
      </c>
      <c r="Y22">
        <f>VLOOKUP($B22,'Tillförd energi'!$B$1:$AI$700,MATCH(Y$1,'Tillförd energi'!$B$1:$AQ$1,0),FALSE)</f>
        <v>0</v>
      </c>
      <c r="Z22">
        <f>VLOOKUP($B22,'Tillförd energi'!$B$1:$AI$700,MATCH(Z$1,'Tillförd energi'!$B$1:$AQ$1,0),FALSE)</f>
        <v>0</v>
      </c>
      <c r="AA22">
        <f>VLOOKUP($B22,'Tillförd energi'!$B$1:$AI$700,MATCH(AA$1,'Tillförd energi'!$B$1:$AQ$1,0),FALSE)</f>
        <v>0</v>
      </c>
      <c r="AB22">
        <f>VLOOKUP($B22,'Tillförd energi'!$B$1:$AI$700,MATCH(AB$1,'Tillförd energi'!$B$1:$AQ$1,0),FALSE)</f>
        <v>0</v>
      </c>
      <c r="AC22">
        <f>VLOOKUP($B22,'Tillförd energi'!$B$1:$AI$700,MATCH(AC$1,'Tillförd energi'!$B$1:$AQ$1,0),FALSE)</f>
        <v>21.2</v>
      </c>
      <c r="AD22">
        <f>VLOOKUP($B22,'Tillförd energi'!$B$1:$AI$700,MATCH(AD$1,'Tillförd energi'!$B$1:$AQ$1,0),FALSE)</f>
        <v>7.93</v>
      </c>
      <c r="AE22">
        <f>VLOOKUP($B22,'Tillförd energi'!$B$1:$AI$700,MATCH(AE$1,'Tillförd energi'!$B$1:$AQ$1,0),FALSE)</f>
        <v>0</v>
      </c>
      <c r="AF22">
        <f>VLOOKUP($B22,'Tillförd energi'!$B$1:$AI$700,MATCH(AF$1,'Tillförd energi'!$B$1:$AQ$1,0),FALSE)</f>
        <v>3.21</v>
      </c>
      <c r="AG22">
        <f>IFERROR(VLOOKUP(B22,Miljö!$B$1:$AC$550,MATCH("Köpt mängd produktionsspecifik fjärrvärme:",Miljö!$B$1:$AC$1,0),FALSE)/1,0)</f>
        <v>0</v>
      </c>
      <c r="AI22">
        <f t="shared" si="0"/>
        <v>134.31</v>
      </c>
      <c r="AJ22">
        <f t="shared" si="1"/>
        <v>134.31</v>
      </c>
      <c r="AK22">
        <f>IF(ISERROR(1/VLOOKUP($B22,Leveranser!$B$1:$S$500,MATCH("såld värme (gwh)",Leveranser!$B$1:$S$1,0),FALSE)),"",VLOOKUP($B22,Leveranser!$B$1:$S$500,MATCH("såld värme (gwh)",Leveranser!$B$1:$S$1,0),FALSE))</f>
        <v>107.4</v>
      </c>
      <c r="AL22">
        <f>VLOOKUP($B22,Leveranser!$B$1:$Y$500,MATCH("Totalt såld fjärrvärme till andra fjärrvärmeföretag",Leveranser!$B$1:$AA$1,0),FALSE)</f>
        <v>0</v>
      </c>
      <c r="AM22">
        <f>IF(ISERROR(1/VLOOKUP($B22,Miljö!$B$1:$S$500,MATCH("Såld mängd produktionsspecifik fjärrvärme (GWh)",Miljö!$B$1:$R$1,0),FALSE)),0,VLOOKUP($B22,Miljö!$B$1:$S$500,MATCH("Såld mängd produktionsspecifik fjärrvärme (GWh)",Miljö!$B$1:$R$1,0),FALSE))</f>
        <v>0</v>
      </c>
      <c r="AN22" s="239">
        <f t="shared" si="2"/>
        <v>0.79964261782443602</v>
      </c>
      <c r="AP22" t="str">
        <f>IFERROR(VLOOKUP($B22,Miljövärden!$B$2:$H$550,7,FALSE),"Nej, saknas")</f>
        <v>Ja</v>
      </c>
      <c r="AQ22" t="str">
        <f>IFERROR(VLOOKUP($B22,Miljövärden!$B$2:$H$550,6,FALSE),"Nej, saknas")</f>
        <v>Ja</v>
      </c>
      <c r="AU22">
        <f t="shared" si="3"/>
        <v>3.21</v>
      </c>
      <c r="AV22">
        <f t="shared" si="4"/>
        <v>0</v>
      </c>
      <c r="AW22">
        <f t="shared" si="5"/>
        <v>82.5</v>
      </c>
      <c r="AX22">
        <f t="shared" si="6"/>
        <v>15.4</v>
      </c>
      <c r="AZ22">
        <f t="shared" si="7"/>
        <v>97.9</v>
      </c>
      <c r="BC22">
        <f t="shared" si="8"/>
        <v>2.67</v>
      </c>
      <c r="BD22">
        <f t="shared" si="9"/>
        <v>0</v>
      </c>
      <c r="BE22">
        <f t="shared" si="10"/>
        <v>97.9</v>
      </c>
      <c r="BF22">
        <f t="shared" si="11"/>
        <v>30.529999999999998</v>
      </c>
      <c r="BG22">
        <f t="shared" si="12"/>
        <v>3.21</v>
      </c>
      <c r="BH22">
        <f>VLOOKUP(B22,Miljö!$B$1:$I$482,MATCH("Fossilandel för ursprungspecificerad el ()",Miljö!$B$1:$I$1,0),FALSE)</f>
        <v>0</v>
      </c>
      <c r="BI22">
        <f>VLOOKUP(B22,Miljö!$B$1:$BX$482,MATCH("Kärnkraftsandel för ursprungsspecificerad el ()",Miljö!$B$1:$O$1,0),FALSE)</f>
        <v>0</v>
      </c>
      <c r="BJ22">
        <f t="shared" si="13"/>
        <v>0</v>
      </c>
      <c r="BK22" t="str">
        <f>VLOOKUP(B22,Miljö!$B$1:$O$482,MATCH("Fossil andel i procent (%)",Miljö!$B$1:$O$1,0),FALSE)</f>
        <v>ET</v>
      </c>
      <c r="BL22">
        <f t="shared" si="14"/>
        <v>134.31</v>
      </c>
      <c r="BO22" s="289">
        <f t="shared" si="15"/>
        <v>1.987938351574715E-2</v>
      </c>
      <c r="BP22" s="239">
        <f t="shared" si="16"/>
        <v>0</v>
      </c>
      <c r="BQ22" s="239">
        <f t="shared" si="17"/>
        <v>0.75281066190157098</v>
      </c>
      <c r="BR22" s="239">
        <f t="shared" si="18"/>
        <v>0.22730995458268183</v>
      </c>
      <c r="BS22" s="239"/>
      <c r="BT22" s="351">
        <f t="shared" si="19"/>
        <v>1</v>
      </c>
      <c r="BW22" s="289">
        <f>IF(AP22="ja",VLOOKUP(B22,Miljövärden!$B$2:$H$550,MATCH("Total andel fossilt",Miljövärden!$B$2:$H$2,0),FALSE),"")</f>
        <v>1.9879399999999998E-2</v>
      </c>
      <c r="BZ22" s="351">
        <f t="shared" si="20"/>
        <v>1.6484252848142367E-8</v>
      </c>
      <c r="CA22" s="353">
        <f t="shared" si="21"/>
        <v>0</v>
      </c>
    </row>
    <row r="23" spans="1:79" x14ac:dyDescent="0.25">
      <c r="A23" s="2" t="s">
        <v>55</v>
      </c>
      <c r="B23" s="2" t="s">
        <v>56</v>
      </c>
      <c r="C23">
        <f>VLOOKUP($B23,'Tillförd energi'!$B$1:$AI$700,MATCH(C$1,'Tillförd energi'!$B$1:$AQ$1,0),FALSE)</f>
        <v>0</v>
      </c>
      <c r="D23">
        <f>VLOOKUP($B23,'Tillförd energi'!$B$1:$AI$700,MATCH(D$1,'Tillförd energi'!$B$1:$AQ$1,0),FALSE)</f>
        <v>0</v>
      </c>
      <c r="E23">
        <f>VLOOKUP($B23,'Tillförd energi'!$B$1:$AI$700,MATCH(E$1,'Tillförd energi'!$B$1:$AQ$1,0),FALSE)</f>
        <v>0</v>
      </c>
      <c r="F23">
        <f>VLOOKUP($B23,'Tillförd energi'!$B$1:$AI$700,MATCH(F$1,'Tillförd energi'!$B$1:$AQ$1,0),FALSE)</f>
        <v>0</v>
      </c>
      <c r="G23">
        <f>VLOOKUP($B23,'Tillförd energi'!$B$1:$AI$700,MATCH(G$1,'Tillförd energi'!$B$1:$AQ$1,0),FALSE)</f>
        <v>0</v>
      </c>
      <c r="H23">
        <f>VLOOKUP($B23,'Tillförd energi'!$B$1:$AI$700,MATCH(H$1,'Tillförd energi'!$B$1:$AQ$1,0),FALSE)</f>
        <v>0</v>
      </c>
      <c r="I23">
        <f>VLOOKUP($B23,'Tillförd energi'!$B$1:$AI$700,MATCH(I$1,'Tillförd energi'!$B$1:$AQ$1,0),FALSE)</f>
        <v>0</v>
      </c>
      <c r="J23">
        <f>VLOOKUP($B23,'Tillförd energi'!$B$1:$AI$700,MATCH(J$1,'Tillförd energi'!$B$1:$AQ$1,0),FALSE)</f>
        <v>0</v>
      </c>
      <c r="K23">
        <f>VLOOKUP($B23,'Tillförd energi'!$B$1:$AI$700,MATCH(K$1,'Tillförd energi'!$B$1:$AQ$1,0),FALSE)</f>
        <v>0</v>
      </c>
      <c r="L23">
        <f>VLOOKUP($B23,'Tillförd energi'!$B$1:$AI$700,MATCH(L$1,'Tillförd energi'!$B$1:$AQ$1,0),FALSE)</f>
        <v>0</v>
      </c>
      <c r="M23">
        <f>VLOOKUP($B23,'Tillförd energi'!$B$1:$AI$700,MATCH(M$1,'Tillförd energi'!$B$1:$AQ$1,0),FALSE)</f>
        <v>0</v>
      </c>
      <c r="N23">
        <f>VLOOKUP($B23,'Tillförd energi'!$B$1:$AI$700,MATCH(N$1,'Tillförd energi'!$B$1:$AQ$1,0),FALSE)</f>
        <v>0</v>
      </c>
      <c r="O23">
        <f>VLOOKUP($B23,'Tillförd energi'!$B$1:$AI$700,MATCH(O$1,'Tillförd energi'!$B$1:$AQ$1,0),FALSE)</f>
        <v>0</v>
      </c>
      <c r="P23">
        <f>VLOOKUP($B23,'Tillförd energi'!$B$1:$AI$700,MATCH(P$1,'Tillförd energi'!$B$1:$AQ$1,0),FALSE)</f>
        <v>0</v>
      </c>
      <c r="Q23">
        <f>VLOOKUP($B23,'Tillförd energi'!$B$1:$AI$700,MATCH(Q$1,'Tillförd energi'!$B$1:$AQ$1,0),FALSE)</f>
        <v>0</v>
      </c>
      <c r="R23">
        <f>VLOOKUP($B23,'Tillförd energi'!$B$1:$AI$700,MATCH(R$1,'Tillförd energi'!$B$1:$AQ$1,0),FALSE)</f>
        <v>0</v>
      </c>
      <c r="S23">
        <f>VLOOKUP($B23,'Tillförd energi'!$B$1:$AI$700,MATCH(S$1,'Tillförd energi'!$B$1:$AQ$1,0),FALSE)</f>
        <v>0</v>
      </c>
      <c r="T23">
        <f>VLOOKUP($B23,'Tillförd energi'!$B$1:$AI$700,MATCH(T$1,'Tillförd energi'!$B$1:$AQ$1,0),FALSE)</f>
        <v>0</v>
      </c>
      <c r="U23">
        <f>VLOOKUP($B23,'Tillförd energi'!$B$1:$AI$700,MATCH(U$1,'Tillförd energi'!$B$1:$AQ$1,0),FALSE)</f>
        <v>0</v>
      </c>
      <c r="V23">
        <f>VLOOKUP($B23,'Tillförd energi'!$B$1:$AI$700,MATCH(V$1,'Tillförd energi'!$B$1:$AQ$1,0),FALSE)</f>
        <v>0</v>
      </c>
      <c r="W23">
        <f>VLOOKUP($B23,'Tillförd energi'!$B$1:$AI$700,MATCH(W$1,'Tillförd energi'!$B$1:$AQ$1,0),FALSE)</f>
        <v>0</v>
      </c>
      <c r="X23">
        <f>VLOOKUP($B23,'Tillförd energi'!$B$1:$AI$700,MATCH(X$1,'Tillförd energi'!$B$1:$AQ$1,0),FALSE)</f>
        <v>0</v>
      </c>
      <c r="Y23">
        <f>VLOOKUP($B23,'Tillförd energi'!$B$1:$AI$700,MATCH(Y$1,'Tillförd energi'!$B$1:$AQ$1,0),FALSE)</f>
        <v>0</v>
      </c>
      <c r="Z23">
        <f>VLOOKUP($B23,'Tillförd energi'!$B$1:$AI$700,MATCH(Z$1,'Tillförd energi'!$B$1:$AQ$1,0),FALSE)</f>
        <v>0</v>
      </c>
      <c r="AA23">
        <f>VLOOKUP($B23,'Tillförd energi'!$B$1:$AI$700,MATCH(AA$1,'Tillförd energi'!$B$1:$AQ$1,0),FALSE)</f>
        <v>0</v>
      </c>
      <c r="AB23">
        <f>VLOOKUP($B23,'Tillförd energi'!$B$1:$AI$700,MATCH(AB$1,'Tillförd energi'!$B$1:$AQ$1,0),FALSE)</f>
        <v>0</v>
      </c>
      <c r="AC23">
        <f>VLOOKUP($B23,'Tillförd energi'!$B$1:$AI$700,MATCH(AC$1,'Tillförd energi'!$B$1:$AQ$1,0),FALSE)</f>
        <v>0</v>
      </c>
      <c r="AD23">
        <f>VLOOKUP($B23,'Tillförd energi'!$B$1:$AI$700,MATCH(AD$1,'Tillförd energi'!$B$1:$AQ$1,0),FALSE)</f>
        <v>0</v>
      </c>
      <c r="AE23">
        <f>VLOOKUP($B23,'Tillförd energi'!$B$1:$AI$700,MATCH(AE$1,'Tillförd energi'!$B$1:$AQ$1,0),FALSE)</f>
        <v>0</v>
      </c>
      <c r="AF23">
        <f>VLOOKUP($B23,'Tillförd energi'!$B$1:$AI$700,MATCH(AF$1,'Tillförd energi'!$B$1:$AQ$1,0),FALSE)</f>
        <v>0</v>
      </c>
      <c r="AG23">
        <f>IFERROR(VLOOKUP(B23,Miljö!$B$1:$AC$550,MATCH("Köpt mängd produktionsspecifik fjärrvärme:",Miljö!$B$1:$AC$1,0),FALSE)/1,0)</f>
        <v>0</v>
      </c>
      <c r="AI23">
        <f t="shared" si="0"/>
        <v>0</v>
      </c>
      <c r="AJ23">
        <f t="shared" si="1"/>
        <v>0</v>
      </c>
      <c r="AK23" t="str">
        <f>IF(ISERROR(1/VLOOKUP($B23,Leveranser!$B$1:$S$500,MATCH("såld värme (gwh)",Leveranser!$B$1:$S$1,0),FALSE)),"",VLOOKUP($B23,Leveranser!$B$1:$S$500,MATCH("såld värme (gwh)",Leveranser!$B$1:$S$1,0),FALSE))</f>
        <v/>
      </c>
      <c r="AL23">
        <f>VLOOKUP($B23,Leveranser!$B$1:$Y$500,MATCH("Totalt såld fjärrvärme till andra fjärrvärmeföretag",Leveranser!$B$1:$AA$1,0),FALSE)</f>
        <v>0</v>
      </c>
      <c r="AM23">
        <f>IF(ISERROR(1/VLOOKUP($B23,Miljö!$B$1:$S$500,MATCH("Såld mängd produktionsspecifik fjärrvärme (GWh)",Miljö!$B$1:$R$1,0),FALSE)),0,VLOOKUP($B23,Miljö!$B$1:$S$500,MATCH("Såld mängd produktionsspecifik fjärrvärme (GWh)",Miljö!$B$1:$R$1,0),FALSE))</f>
        <v>0</v>
      </c>
      <c r="AN23" s="239" t="str">
        <f t="shared" si="2"/>
        <v/>
      </c>
      <c r="AP23" t="str">
        <f>IFERROR(VLOOKUP($B23,Miljövärden!$B$2:$H$550,7,FALSE),"Nej, saknas")</f>
        <v>Nej</v>
      </c>
      <c r="AQ23" t="str">
        <f>IFERROR(VLOOKUP($B23,Miljövärden!$B$2:$H$550,6,FALSE),"Nej, saknas")</f>
        <v>Nej</v>
      </c>
      <c r="AU23">
        <f t="shared" si="3"/>
        <v>0</v>
      </c>
      <c r="AV23">
        <f t="shared" si="4"/>
        <v>0</v>
      </c>
      <c r="AW23">
        <f t="shared" si="5"/>
        <v>0</v>
      </c>
      <c r="AX23">
        <f t="shared" si="6"/>
        <v>0</v>
      </c>
      <c r="AZ23">
        <f t="shared" si="7"/>
        <v>0</v>
      </c>
      <c r="BC23">
        <f t="shared" si="8"/>
        <v>0</v>
      </c>
      <c r="BD23">
        <f t="shared" si="9"/>
        <v>0</v>
      </c>
      <c r="BE23">
        <f t="shared" si="10"/>
        <v>0</v>
      </c>
      <c r="BF23">
        <f t="shared" si="11"/>
        <v>0</v>
      </c>
      <c r="BG23">
        <f t="shared" si="12"/>
        <v>0</v>
      </c>
      <c r="BH23" t="str">
        <f>VLOOKUP(B23,Miljö!$B$1:$I$482,MATCH("Fossilandel för ursprungspecificerad el ()",Miljö!$B$1:$I$1,0),FALSE)</f>
        <v>-</v>
      </c>
      <c r="BI23" t="str">
        <f>VLOOKUP(B23,Miljö!$B$1:$BX$482,MATCH("Kärnkraftsandel för ursprungsspecificerad el ()",Miljö!$B$1:$O$1,0),FALSE)</f>
        <v>-</v>
      </c>
      <c r="BJ23">
        <f t="shared" si="13"/>
        <v>0</v>
      </c>
      <c r="BK23" t="str">
        <f>VLOOKUP(B23,Miljö!$B$1:$O$482,MATCH("Fossil andel i procent (%)",Miljö!$B$1:$O$1,0),FALSE)</f>
        <v>-</v>
      </c>
      <c r="BL23">
        <f t="shared" si="14"/>
        <v>0</v>
      </c>
      <c r="BO23" s="289" t="str">
        <f t="shared" si="15"/>
        <v/>
      </c>
      <c r="BP23" s="239" t="str">
        <f t="shared" si="16"/>
        <v/>
      </c>
      <c r="BQ23" s="239" t="str">
        <f t="shared" si="17"/>
        <v/>
      </c>
      <c r="BR23" s="239" t="str">
        <f t="shared" si="18"/>
        <v/>
      </c>
      <c r="BS23" s="239"/>
      <c r="BT23" s="351">
        <f t="shared" si="19"/>
        <v>0</v>
      </c>
      <c r="BW23" s="289" t="str">
        <f>IF(AP23="ja",VLOOKUP(B23,Miljövärden!$B$2:$H$550,MATCH("Total andel fossilt",Miljövärden!$B$2:$H$2,0),FALSE),"")</f>
        <v/>
      </c>
      <c r="BZ23" s="351" t="str">
        <f t="shared" si="20"/>
        <v/>
      </c>
      <c r="CA23" s="353" t="str">
        <f t="shared" si="21"/>
        <v/>
      </c>
    </row>
    <row r="24" spans="1:79" x14ac:dyDescent="0.25">
      <c r="A24" s="2" t="s">
        <v>57</v>
      </c>
      <c r="B24" s="2" t="s">
        <v>58</v>
      </c>
      <c r="C24">
        <f>VLOOKUP($B24,'Tillförd energi'!$B$1:$AI$700,MATCH(C$1,'Tillförd energi'!$B$1:$AQ$1,0),FALSE)</f>
        <v>0</v>
      </c>
      <c r="D24">
        <f>VLOOKUP($B24,'Tillförd energi'!$B$1:$AI$700,MATCH(D$1,'Tillförd energi'!$B$1:$AQ$1,0),FALSE)</f>
        <v>0</v>
      </c>
      <c r="E24">
        <f>VLOOKUP($B24,'Tillförd energi'!$B$1:$AI$700,MATCH(E$1,'Tillförd energi'!$B$1:$AQ$1,0),FALSE)</f>
        <v>0</v>
      </c>
      <c r="F24">
        <f>VLOOKUP($B24,'Tillförd energi'!$B$1:$AI$700,MATCH(F$1,'Tillförd energi'!$B$1:$AQ$1,0),FALSE)</f>
        <v>0</v>
      </c>
      <c r="G24">
        <f>VLOOKUP($B24,'Tillförd energi'!$B$1:$AI$700,MATCH(G$1,'Tillförd energi'!$B$1:$AQ$1,0),FALSE)</f>
        <v>0</v>
      </c>
      <c r="H24">
        <f>VLOOKUP($B24,'Tillförd energi'!$B$1:$AI$700,MATCH(H$1,'Tillförd energi'!$B$1:$AQ$1,0),FALSE)</f>
        <v>0</v>
      </c>
      <c r="I24">
        <f>VLOOKUP($B24,'Tillförd energi'!$B$1:$AI$700,MATCH(I$1,'Tillförd energi'!$B$1:$AQ$1,0),FALSE)</f>
        <v>0</v>
      </c>
      <c r="J24">
        <f>VLOOKUP($B24,'Tillförd energi'!$B$1:$AI$700,MATCH(J$1,'Tillförd energi'!$B$1:$AQ$1,0),FALSE)</f>
        <v>0</v>
      </c>
      <c r="K24">
        <f>VLOOKUP($B24,'Tillförd energi'!$B$1:$AI$700,MATCH(K$1,'Tillförd energi'!$B$1:$AQ$1,0),FALSE)</f>
        <v>0</v>
      </c>
      <c r="L24">
        <f>VLOOKUP($B24,'Tillförd energi'!$B$1:$AI$700,MATCH(L$1,'Tillförd energi'!$B$1:$AQ$1,0),FALSE)</f>
        <v>0</v>
      </c>
      <c r="M24">
        <f>VLOOKUP($B24,'Tillförd energi'!$B$1:$AI$700,MATCH(M$1,'Tillförd energi'!$B$1:$AQ$1,0),FALSE)</f>
        <v>0</v>
      </c>
      <c r="N24">
        <f>VLOOKUP($B24,'Tillförd energi'!$B$1:$AI$700,MATCH(N$1,'Tillförd energi'!$B$1:$AQ$1,0),FALSE)</f>
        <v>0</v>
      </c>
      <c r="O24">
        <f>VLOOKUP($B24,'Tillförd energi'!$B$1:$AI$700,MATCH(O$1,'Tillförd energi'!$B$1:$AQ$1,0),FALSE)</f>
        <v>0</v>
      </c>
      <c r="P24">
        <f>VLOOKUP($B24,'Tillförd energi'!$B$1:$AI$700,MATCH(P$1,'Tillförd energi'!$B$1:$AQ$1,0),FALSE)</f>
        <v>0</v>
      </c>
      <c r="Q24">
        <f>VLOOKUP($B24,'Tillförd energi'!$B$1:$AI$700,MATCH(Q$1,'Tillförd energi'!$B$1:$AQ$1,0),FALSE)</f>
        <v>0</v>
      </c>
      <c r="R24">
        <f>VLOOKUP($B24,'Tillförd energi'!$B$1:$AI$700,MATCH(R$1,'Tillförd energi'!$B$1:$AQ$1,0),FALSE)</f>
        <v>0</v>
      </c>
      <c r="S24">
        <f>VLOOKUP($B24,'Tillförd energi'!$B$1:$AI$700,MATCH(S$1,'Tillförd energi'!$B$1:$AQ$1,0),FALSE)</f>
        <v>0</v>
      </c>
      <c r="T24">
        <f>VLOOKUP($B24,'Tillförd energi'!$B$1:$AI$700,MATCH(T$1,'Tillförd energi'!$B$1:$AQ$1,0),FALSE)</f>
        <v>0</v>
      </c>
      <c r="U24">
        <f>VLOOKUP($B24,'Tillförd energi'!$B$1:$AI$700,MATCH(U$1,'Tillförd energi'!$B$1:$AQ$1,0),FALSE)</f>
        <v>0</v>
      </c>
      <c r="V24">
        <f>VLOOKUP($B24,'Tillförd energi'!$B$1:$AI$700,MATCH(V$1,'Tillförd energi'!$B$1:$AQ$1,0),FALSE)</f>
        <v>0</v>
      </c>
      <c r="W24">
        <f>VLOOKUP($B24,'Tillförd energi'!$B$1:$AI$700,MATCH(W$1,'Tillförd energi'!$B$1:$AQ$1,0),FALSE)</f>
        <v>0</v>
      </c>
      <c r="X24">
        <f>VLOOKUP($B24,'Tillförd energi'!$B$1:$AI$700,MATCH(X$1,'Tillförd energi'!$B$1:$AQ$1,0),FALSE)</f>
        <v>0</v>
      </c>
      <c r="Y24">
        <f>VLOOKUP($B24,'Tillförd energi'!$B$1:$AI$700,MATCH(Y$1,'Tillförd energi'!$B$1:$AQ$1,0),FALSE)</f>
        <v>0</v>
      </c>
      <c r="Z24">
        <f>VLOOKUP($B24,'Tillförd energi'!$B$1:$AI$700,MATCH(Z$1,'Tillförd energi'!$B$1:$AQ$1,0),FALSE)</f>
        <v>0</v>
      </c>
      <c r="AA24">
        <f>VLOOKUP($B24,'Tillförd energi'!$B$1:$AI$700,MATCH(AA$1,'Tillförd energi'!$B$1:$AQ$1,0),FALSE)</f>
        <v>0</v>
      </c>
      <c r="AB24">
        <f>VLOOKUP($B24,'Tillförd energi'!$B$1:$AI$700,MATCH(AB$1,'Tillförd energi'!$B$1:$AQ$1,0),FALSE)</f>
        <v>0</v>
      </c>
      <c r="AC24">
        <f>VLOOKUP($B24,'Tillförd energi'!$B$1:$AI$700,MATCH(AC$1,'Tillförd energi'!$B$1:$AQ$1,0),FALSE)</f>
        <v>0</v>
      </c>
      <c r="AD24">
        <f>VLOOKUP($B24,'Tillförd energi'!$B$1:$AI$700,MATCH(AD$1,'Tillförd energi'!$B$1:$AQ$1,0),FALSE)</f>
        <v>0</v>
      </c>
      <c r="AE24">
        <f>VLOOKUP($B24,'Tillförd energi'!$B$1:$AI$700,MATCH(AE$1,'Tillförd energi'!$B$1:$AQ$1,0),FALSE)</f>
        <v>0</v>
      </c>
      <c r="AF24">
        <f>VLOOKUP($B24,'Tillförd energi'!$B$1:$AI$700,MATCH(AF$1,'Tillförd energi'!$B$1:$AQ$1,0),FALSE)</f>
        <v>0</v>
      </c>
      <c r="AG24">
        <f>IFERROR(VLOOKUP(B24,Miljö!$B$1:$AC$550,MATCH("Köpt mängd produktionsspecifik fjärrvärme:",Miljö!$B$1:$AC$1,0),FALSE)/1,0)</f>
        <v>0</v>
      </c>
      <c r="AI24">
        <f t="shared" si="0"/>
        <v>0</v>
      </c>
      <c r="AJ24">
        <f t="shared" si="1"/>
        <v>0</v>
      </c>
      <c r="AK24" t="str">
        <f>IF(ISERROR(1/VLOOKUP($B24,Leveranser!$B$1:$S$500,MATCH("såld värme (gwh)",Leveranser!$B$1:$S$1,0),FALSE)),"",VLOOKUP($B24,Leveranser!$B$1:$S$500,MATCH("såld värme (gwh)",Leveranser!$B$1:$S$1,0),FALSE))</f>
        <v/>
      </c>
      <c r="AL24">
        <f>VLOOKUP($B24,Leveranser!$B$1:$Y$500,MATCH("Totalt såld fjärrvärme till andra fjärrvärmeföretag",Leveranser!$B$1:$AA$1,0),FALSE)</f>
        <v>0</v>
      </c>
      <c r="AM24">
        <f>IF(ISERROR(1/VLOOKUP($B24,Miljö!$B$1:$S$500,MATCH("Såld mängd produktionsspecifik fjärrvärme (GWh)",Miljö!$B$1:$R$1,0),FALSE)),0,VLOOKUP($B24,Miljö!$B$1:$S$500,MATCH("Såld mängd produktionsspecifik fjärrvärme (GWh)",Miljö!$B$1:$R$1,0),FALSE))</f>
        <v>0</v>
      </c>
      <c r="AN24" s="239" t="str">
        <f t="shared" si="2"/>
        <v/>
      </c>
      <c r="AP24" t="str">
        <f>IFERROR(VLOOKUP($B24,Miljövärden!$B$2:$H$550,7,FALSE),"Nej, saknas")</f>
        <v>Nej</v>
      </c>
      <c r="AQ24" t="str">
        <f>IFERROR(VLOOKUP($B24,Miljövärden!$B$2:$H$550,6,FALSE),"Nej, saknas")</f>
        <v>Nej</v>
      </c>
      <c r="AU24">
        <f t="shared" si="3"/>
        <v>0</v>
      </c>
      <c r="AV24">
        <f t="shared" si="4"/>
        <v>0</v>
      </c>
      <c r="AW24">
        <f t="shared" si="5"/>
        <v>0</v>
      </c>
      <c r="AX24">
        <f t="shared" si="6"/>
        <v>0</v>
      </c>
      <c r="AZ24">
        <f t="shared" si="7"/>
        <v>0</v>
      </c>
      <c r="BC24">
        <f t="shared" si="8"/>
        <v>0</v>
      </c>
      <c r="BD24">
        <f t="shared" si="9"/>
        <v>0</v>
      </c>
      <c r="BE24">
        <f t="shared" si="10"/>
        <v>0</v>
      </c>
      <c r="BF24">
        <f t="shared" si="11"/>
        <v>0</v>
      </c>
      <c r="BG24">
        <f t="shared" si="12"/>
        <v>0</v>
      </c>
      <c r="BH24" t="str">
        <f>VLOOKUP(B24,Miljö!$B$1:$I$482,MATCH("Fossilandel för ursprungspecificerad el ()",Miljö!$B$1:$I$1,0),FALSE)</f>
        <v>-</v>
      </c>
      <c r="BI24" t="str">
        <f>VLOOKUP(B24,Miljö!$B$1:$BX$482,MATCH("Kärnkraftsandel för ursprungsspecificerad el ()",Miljö!$B$1:$O$1,0),FALSE)</f>
        <v>-</v>
      </c>
      <c r="BJ24">
        <f t="shared" si="13"/>
        <v>0</v>
      </c>
      <c r="BK24" t="str">
        <f>VLOOKUP(B24,Miljö!$B$1:$O$482,MATCH("Fossil andel i procent (%)",Miljö!$B$1:$O$1,0),FALSE)</f>
        <v>-</v>
      </c>
      <c r="BL24">
        <f t="shared" si="14"/>
        <v>0</v>
      </c>
      <c r="BO24" s="289" t="str">
        <f t="shared" si="15"/>
        <v/>
      </c>
      <c r="BP24" s="239" t="str">
        <f t="shared" si="16"/>
        <v/>
      </c>
      <c r="BQ24" s="239" t="str">
        <f t="shared" si="17"/>
        <v/>
      </c>
      <c r="BR24" s="239" t="str">
        <f t="shared" si="18"/>
        <v/>
      </c>
      <c r="BS24" s="239"/>
      <c r="BT24" s="351">
        <f t="shared" si="19"/>
        <v>0</v>
      </c>
      <c r="BW24" s="289" t="str">
        <f>IF(AP24="ja",VLOOKUP(B24,Miljövärden!$B$2:$H$550,MATCH("Total andel fossilt",Miljövärden!$B$2:$H$2,0),FALSE),"")</f>
        <v/>
      </c>
      <c r="BZ24" s="351" t="str">
        <f t="shared" si="20"/>
        <v/>
      </c>
      <c r="CA24" s="353" t="str">
        <f t="shared" si="21"/>
        <v/>
      </c>
    </row>
    <row r="25" spans="1:79" x14ac:dyDescent="0.25">
      <c r="A25" s="2" t="s">
        <v>57</v>
      </c>
      <c r="B25" s="2" t="s">
        <v>59</v>
      </c>
      <c r="C25">
        <f>VLOOKUP($B25,'Tillförd energi'!$B$1:$AI$700,MATCH(C$1,'Tillförd energi'!$B$1:$AQ$1,0),FALSE)</f>
        <v>0</v>
      </c>
      <c r="D25">
        <f>VLOOKUP($B25,'Tillförd energi'!$B$1:$AI$700,MATCH(D$1,'Tillförd energi'!$B$1:$AQ$1,0),FALSE)</f>
        <v>0</v>
      </c>
      <c r="E25">
        <f>VLOOKUP($B25,'Tillförd energi'!$B$1:$AI$700,MATCH(E$1,'Tillförd energi'!$B$1:$AQ$1,0),FALSE)</f>
        <v>0</v>
      </c>
      <c r="F25">
        <f>VLOOKUP($B25,'Tillförd energi'!$B$1:$AI$700,MATCH(F$1,'Tillförd energi'!$B$1:$AQ$1,0),FALSE)</f>
        <v>0</v>
      </c>
      <c r="G25">
        <f>VLOOKUP($B25,'Tillförd energi'!$B$1:$AI$700,MATCH(G$1,'Tillförd energi'!$B$1:$AQ$1,0),FALSE)</f>
        <v>0</v>
      </c>
      <c r="H25">
        <f>VLOOKUP($B25,'Tillförd energi'!$B$1:$AI$700,MATCH(H$1,'Tillförd energi'!$B$1:$AQ$1,0),FALSE)</f>
        <v>0</v>
      </c>
      <c r="I25">
        <f>VLOOKUP($B25,'Tillförd energi'!$B$1:$AI$700,MATCH(I$1,'Tillförd energi'!$B$1:$AQ$1,0),FALSE)</f>
        <v>0</v>
      </c>
      <c r="J25">
        <f>VLOOKUP($B25,'Tillförd energi'!$B$1:$AI$700,MATCH(J$1,'Tillförd energi'!$B$1:$AQ$1,0),FALSE)</f>
        <v>0</v>
      </c>
      <c r="K25">
        <f>VLOOKUP($B25,'Tillförd energi'!$B$1:$AI$700,MATCH(K$1,'Tillförd energi'!$B$1:$AQ$1,0),FALSE)</f>
        <v>0</v>
      </c>
      <c r="L25">
        <f>VLOOKUP($B25,'Tillförd energi'!$B$1:$AI$700,MATCH(L$1,'Tillförd energi'!$B$1:$AQ$1,0),FALSE)</f>
        <v>0</v>
      </c>
      <c r="M25">
        <f>VLOOKUP($B25,'Tillförd energi'!$B$1:$AI$700,MATCH(M$1,'Tillförd energi'!$B$1:$AQ$1,0),FALSE)</f>
        <v>0</v>
      </c>
      <c r="N25">
        <f>VLOOKUP($B25,'Tillförd energi'!$B$1:$AI$700,MATCH(N$1,'Tillförd energi'!$B$1:$AQ$1,0),FALSE)</f>
        <v>0</v>
      </c>
      <c r="O25">
        <f>VLOOKUP($B25,'Tillförd energi'!$B$1:$AI$700,MATCH(O$1,'Tillförd energi'!$B$1:$AQ$1,0),FALSE)</f>
        <v>0</v>
      </c>
      <c r="P25">
        <f>VLOOKUP($B25,'Tillförd energi'!$B$1:$AI$700,MATCH(P$1,'Tillförd energi'!$B$1:$AQ$1,0),FALSE)</f>
        <v>0</v>
      </c>
      <c r="Q25">
        <f>VLOOKUP($B25,'Tillförd energi'!$B$1:$AI$700,MATCH(Q$1,'Tillförd energi'!$B$1:$AQ$1,0),FALSE)</f>
        <v>0</v>
      </c>
      <c r="R25">
        <f>VLOOKUP($B25,'Tillförd energi'!$B$1:$AI$700,MATCH(R$1,'Tillförd energi'!$B$1:$AQ$1,0),FALSE)</f>
        <v>0</v>
      </c>
      <c r="S25">
        <f>VLOOKUP($B25,'Tillförd energi'!$B$1:$AI$700,MATCH(S$1,'Tillförd energi'!$B$1:$AQ$1,0),FALSE)</f>
        <v>0</v>
      </c>
      <c r="T25">
        <f>VLOOKUP($B25,'Tillförd energi'!$B$1:$AI$700,MATCH(T$1,'Tillförd energi'!$B$1:$AQ$1,0),FALSE)</f>
        <v>0</v>
      </c>
      <c r="U25">
        <f>VLOOKUP($B25,'Tillförd energi'!$B$1:$AI$700,MATCH(U$1,'Tillförd energi'!$B$1:$AQ$1,0),FALSE)</f>
        <v>0</v>
      </c>
      <c r="V25">
        <f>VLOOKUP($B25,'Tillförd energi'!$B$1:$AI$700,MATCH(V$1,'Tillförd energi'!$B$1:$AQ$1,0),FALSE)</f>
        <v>0</v>
      </c>
      <c r="W25">
        <f>VLOOKUP($B25,'Tillförd energi'!$B$1:$AI$700,MATCH(W$1,'Tillförd energi'!$B$1:$AQ$1,0),FALSE)</f>
        <v>0</v>
      </c>
      <c r="X25">
        <f>VLOOKUP($B25,'Tillförd energi'!$B$1:$AI$700,MATCH(X$1,'Tillförd energi'!$B$1:$AQ$1,0),FALSE)</f>
        <v>0</v>
      </c>
      <c r="Y25">
        <f>VLOOKUP($B25,'Tillförd energi'!$B$1:$AI$700,MATCH(Y$1,'Tillförd energi'!$B$1:$AQ$1,0),FALSE)</f>
        <v>0</v>
      </c>
      <c r="Z25">
        <f>VLOOKUP($B25,'Tillförd energi'!$B$1:$AI$700,MATCH(Z$1,'Tillförd energi'!$B$1:$AQ$1,0),FALSE)</f>
        <v>0</v>
      </c>
      <c r="AA25">
        <f>VLOOKUP($B25,'Tillförd energi'!$B$1:$AI$700,MATCH(AA$1,'Tillförd energi'!$B$1:$AQ$1,0),FALSE)</f>
        <v>0</v>
      </c>
      <c r="AB25">
        <f>VLOOKUP($B25,'Tillförd energi'!$B$1:$AI$700,MATCH(AB$1,'Tillförd energi'!$B$1:$AQ$1,0),FALSE)</f>
        <v>0</v>
      </c>
      <c r="AC25">
        <f>VLOOKUP($B25,'Tillförd energi'!$B$1:$AI$700,MATCH(AC$1,'Tillförd energi'!$B$1:$AQ$1,0),FALSE)</f>
        <v>0</v>
      </c>
      <c r="AD25">
        <f>VLOOKUP($B25,'Tillförd energi'!$B$1:$AI$700,MATCH(AD$1,'Tillförd energi'!$B$1:$AQ$1,0),FALSE)</f>
        <v>0</v>
      </c>
      <c r="AE25">
        <f>VLOOKUP($B25,'Tillförd energi'!$B$1:$AI$700,MATCH(AE$1,'Tillförd energi'!$B$1:$AQ$1,0),FALSE)</f>
        <v>0</v>
      </c>
      <c r="AF25">
        <f>VLOOKUP($B25,'Tillförd energi'!$B$1:$AI$700,MATCH(AF$1,'Tillförd energi'!$B$1:$AQ$1,0),FALSE)</f>
        <v>0</v>
      </c>
      <c r="AG25">
        <f>IFERROR(VLOOKUP(B25,Miljö!$B$1:$AC$550,MATCH("Köpt mängd produktionsspecifik fjärrvärme:",Miljö!$B$1:$AC$1,0),FALSE)/1,0)</f>
        <v>0</v>
      </c>
      <c r="AI25">
        <f t="shared" si="0"/>
        <v>0</v>
      </c>
      <c r="AJ25">
        <f t="shared" si="1"/>
        <v>0</v>
      </c>
      <c r="AK25" t="str">
        <f>IF(ISERROR(1/VLOOKUP($B25,Leveranser!$B$1:$S$500,MATCH("såld värme (gwh)",Leveranser!$B$1:$S$1,0),FALSE)),"",VLOOKUP($B25,Leveranser!$B$1:$S$500,MATCH("såld värme (gwh)",Leveranser!$B$1:$S$1,0),FALSE))</f>
        <v/>
      </c>
      <c r="AL25">
        <f>VLOOKUP($B25,Leveranser!$B$1:$Y$500,MATCH("Totalt såld fjärrvärme till andra fjärrvärmeföretag",Leveranser!$B$1:$AA$1,0),FALSE)</f>
        <v>0</v>
      </c>
      <c r="AM25">
        <f>IF(ISERROR(1/VLOOKUP($B25,Miljö!$B$1:$S$500,MATCH("Såld mängd produktionsspecifik fjärrvärme (GWh)",Miljö!$B$1:$R$1,0),FALSE)),0,VLOOKUP($B25,Miljö!$B$1:$S$500,MATCH("Såld mängd produktionsspecifik fjärrvärme (GWh)",Miljö!$B$1:$R$1,0),FALSE))</f>
        <v>0</v>
      </c>
      <c r="AN25" s="239" t="str">
        <f t="shared" si="2"/>
        <v/>
      </c>
      <c r="AP25" t="str">
        <f>IFERROR(VLOOKUP($B25,Miljövärden!$B$2:$H$550,7,FALSE),"Nej, saknas")</f>
        <v>Nej</v>
      </c>
      <c r="AQ25" t="str">
        <f>IFERROR(VLOOKUP($B25,Miljövärden!$B$2:$H$550,6,FALSE),"Nej, saknas")</f>
        <v>Nej</v>
      </c>
      <c r="AU25">
        <f t="shared" si="3"/>
        <v>0</v>
      </c>
      <c r="AV25">
        <f t="shared" si="4"/>
        <v>0</v>
      </c>
      <c r="AW25">
        <f t="shared" si="5"/>
        <v>0</v>
      </c>
      <c r="AX25">
        <f t="shared" si="6"/>
        <v>0</v>
      </c>
      <c r="AZ25">
        <f t="shared" si="7"/>
        <v>0</v>
      </c>
      <c r="BC25">
        <f t="shared" si="8"/>
        <v>0</v>
      </c>
      <c r="BD25">
        <f t="shared" si="9"/>
        <v>0</v>
      </c>
      <c r="BE25">
        <f t="shared" si="10"/>
        <v>0</v>
      </c>
      <c r="BF25">
        <f t="shared" si="11"/>
        <v>0</v>
      </c>
      <c r="BG25">
        <f t="shared" si="12"/>
        <v>0</v>
      </c>
      <c r="BH25" t="str">
        <f>VLOOKUP(B25,Miljö!$B$1:$I$482,MATCH("Fossilandel för ursprungspecificerad el ()",Miljö!$B$1:$I$1,0),FALSE)</f>
        <v>-</v>
      </c>
      <c r="BI25" t="str">
        <f>VLOOKUP(B25,Miljö!$B$1:$BX$482,MATCH("Kärnkraftsandel för ursprungsspecificerad el ()",Miljö!$B$1:$O$1,0),FALSE)</f>
        <v>-</v>
      </c>
      <c r="BJ25">
        <f t="shared" si="13"/>
        <v>0</v>
      </c>
      <c r="BK25" t="str">
        <f>VLOOKUP(B25,Miljö!$B$1:$O$482,MATCH("Fossil andel i procent (%)",Miljö!$B$1:$O$1,0),FALSE)</f>
        <v>-</v>
      </c>
      <c r="BL25">
        <f t="shared" si="14"/>
        <v>0</v>
      </c>
      <c r="BO25" s="289" t="str">
        <f t="shared" si="15"/>
        <v/>
      </c>
      <c r="BP25" s="239" t="str">
        <f t="shared" si="16"/>
        <v/>
      </c>
      <c r="BQ25" s="239" t="str">
        <f t="shared" si="17"/>
        <v/>
      </c>
      <c r="BR25" s="239" t="str">
        <f t="shared" si="18"/>
        <v/>
      </c>
      <c r="BS25" s="239"/>
      <c r="BT25" s="351">
        <f t="shared" si="19"/>
        <v>0</v>
      </c>
      <c r="BW25" s="289" t="str">
        <f>IF(AP25="ja",VLOOKUP(B25,Miljövärden!$B$2:$H$550,MATCH("Total andel fossilt",Miljövärden!$B$2:$H$2,0),FALSE),"")</f>
        <v/>
      </c>
      <c r="BZ25" s="351" t="str">
        <f t="shared" si="20"/>
        <v/>
      </c>
      <c r="CA25" s="353" t="str">
        <f t="shared" si="21"/>
        <v/>
      </c>
    </row>
    <row r="26" spans="1:79" x14ac:dyDescent="0.25">
      <c r="A26" s="2" t="s">
        <v>57</v>
      </c>
      <c r="B26" s="2" t="s">
        <v>60</v>
      </c>
      <c r="C26">
        <f>VLOOKUP($B26,'Tillförd energi'!$B$1:$AI$700,MATCH(C$1,'Tillförd energi'!$B$1:$AQ$1,0),FALSE)</f>
        <v>0</v>
      </c>
      <c r="D26">
        <f>VLOOKUP($B26,'Tillförd energi'!$B$1:$AI$700,MATCH(D$1,'Tillförd energi'!$B$1:$AQ$1,0),FALSE)</f>
        <v>0</v>
      </c>
      <c r="E26">
        <f>VLOOKUP($B26,'Tillförd energi'!$B$1:$AI$700,MATCH(E$1,'Tillförd energi'!$B$1:$AQ$1,0),FALSE)</f>
        <v>0</v>
      </c>
      <c r="F26">
        <f>VLOOKUP($B26,'Tillförd energi'!$B$1:$AI$700,MATCH(F$1,'Tillförd energi'!$B$1:$AQ$1,0),FALSE)</f>
        <v>0</v>
      </c>
      <c r="G26">
        <f>VLOOKUP($B26,'Tillförd energi'!$B$1:$AI$700,MATCH(G$1,'Tillförd energi'!$B$1:$AQ$1,0),FALSE)</f>
        <v>0</v>
      </c>
      <c r="H26">
        <f>VLOOKUP($B26,'Tillförd energi'!$B$1:$AI$700,MATCH(H$1,'Tillförd energi'!$B$1:$AQ$1,0),FALSE)</f>
        <v>0</v>
      </c>
      <c r="I26">
        <f>VLOOKUP($B26,'Tillförd energi'!$B$1:$AI$700,MATCH(I$1,'Tillförd energi'!$B$1:$AQ$1,0),FALSE)</f>
        <v>0</v>
      </c>
      <c r="J26">
        <f>VLOOKUP($B26,'Tillförd energi'!$B$1:$AI$700,MATCH(J$1,'Tillförd energi'!$B$1:$AQ$1,0),FALSE)</f>
        <v>0</v>
      </c>
      <c r="K26">
        <f>VLOOKUP($B26,'Tillförd energi'!$B$1:$AI$700,MATCH(K$1,'Tillförd energi'!$B$1:$AQ$1,0),FALSE)</f>
        <v>0</v>
      </c>
      <c r="L26">
        <f>VLOOKUP($B26,'Tillförd energi'!$B$1:$AI$700,MATCH(L$1,'Tillförd energi'!$B$1:$AQ$1,0),FALSE)</f>
        <v>0</v>
      </c>
      <c r="M26">
        <f>VLOOKUP($B26,'Tillförd energi'!$B$1:$AI$700,MATCH(M$1,'Tillförd energi'!$B$1:$AQ$1,0),FALSE)</f>
        <v>0</v>
      </c>
      <c r="N26">
        <f>VLOOKUP($B26,'Tillförd energi'!$B$1:$AI$700,MATCH(N$1,'Tillförd energi'!$B$1:$AQ$1,0),FALSE)</f>
        <v>0</v>
      </c>
      <c r="O26">
        <f>VLOOKUP($B26,'Tillförd energi'!$B$1:$AI$700,MATCH(O$1,'Tillförd energi'!$B$1:$AQ$1,0),FALSE)</f>
        <v>0</v>
      </c>
      <c r="P26">
        <f>VLOOKUP($B26,'Tillförd energi'!$B$1:$AI$700,MATCH(P$1,'Tillförd energi'!$B$1:$AQ$1,0),FALSE)</f>
        <v>0</v>
      </c>
      <c r="Q26">
        <f>VLOOKUP($B26,'Tillförd energi'!$B$1:$AI$700,MATCH(Q$1,'Tillförd energi'!$B$1:$AQ$1,0),FALSE)</f>
        <v>0</v>
      </c>
      <c r="R26">
        <f>VLOOKUP($B26,'Tillförd energi'!$B$1:$AI$700,MATCH(R$1,'Tillförd energi'!$B$1:$AQ$1,0),FALSE)</f>
        <v>0</v>
      </c>
      <c r="S26">
        <f>VLOOKUP($B26,'Tillförd energi'!$B$1:$AI$700,MATCH(S$1,'Tillförd energi'!$B$1:$AQ$1,0),FALSE)</f>
        <v>0</v>
      </c>
      <c r="T26">
        <f>VLOOKUP($B26,'Tillförd energi'!$B$1:$AI$700,MATCH(T$1,'Tillförd energi'!$B$1:$AQ$1,0),FALSE)</f>
        <v>0</v>
      </c>
      <c r="U26">
        <f>VLOOKUP($B26,'Tillförd energi'!$B$1:$AI$700,MATCH(U$1,'Tillförd energi'!$B$1:$AQ$1,0),FALSE)</f>
        <v>0</v>
      </c>
      <c r="V26">
        <f>VLOOKUP($B26,'Tillförd energi'!$B$1:$AI$700,MATCH(V$1,'Tillförd energi'!$B$1:$AQ$1,0),FALSE)</f>
        <v>0</v>
      </c>
      <c r="W26">
        <f>VLOOKUP($B26,'Tillförd energi'!$B$1:$AI$700,MATCH(W$1,'Tillförd energi'!$B$1:$AQ$1,0),FALSE)</f>
        <v>0</v>
      </c>
      <c r="X26">
        <f>VLOOKUP($B26,'Tillförd energi'!$B$1:$AI$700,MATCH(X$1,'Tillförd energi'!$B$1:$AQ$1,0),FALSE)</f>
        <v>0</v>
      </c>
      <c r="Y26">
        <f>VLOOKUP($B26,'Tillförd energi'!$B$1:$AI$700,MATCH(Y$1,'Tillförd energi'!$B$1:$AQ$1,0),FALSE)</f>
        <v>0</v>
      </c>
      <c r="Z26">
        <f>VLOOKUP($B26,'Tillförd energi'!$B$1:$AI$700,MATCH(Z$1,'Tillförd energi'!$B$1:$AQ$1,0),FALSE)</f>
        <v>0</v>
      </c>
      <c r="AA26">
        <f>VLOOKUP($B26,'Tillförd energi'!$B$1:$AI$700,MATCH(AA$1,'Tillförd energi'!$B$1:$AQ$1,0),FALSE)</f>
        <v>0</v>
      </c>
      <c r="AB26">
        <f>VLOOKUP($B26,'Tillförd energi'!$B$1:$AI$700,MATCH(AB$1,'Tillförd energi'!$B$1:$AQ$1,0),FALSE)</f>
        <v>0</v>
      </c>
      <c r="AC26">
        <f>VLOOKUP($B26,'Tillförd energi'!$B$1:$AI$700,MATCH(AC$1,'Tillförd energi'!$B$1:$AQ$1,0),FALSE)</f>
        <v>0</v>
      </c>
      <c r="AD26">
        <f>VLOOKUP($B26,'Tillförd energi'!$B$1:$AI$700,MATCH(AD$1,'Tillförd energi'!$B$1:$AQ$1,0),FALSE)</f>
        <v>0</v>
      </c>
      <c r="AE26">
        <f>VLOOKUP($B26,'Tillförd energi'!$B$1:$AI$700,MATCH(AE$1,'Tillförd energi'!$B$1:$AQ$1,0),FALSE)</f>
        <v>0</v>
      </c>
      <c r="AF26">
        <f>VLOOKUP($B26,'Tillförd energi'!$B$1:$AI$700,MATCH(AF$1,'Tillförd energi'!$B$1:$AQ$1,0),FALSE)</f>
        <v>0</v>
      </c>
      <c r="AG26">
        <f>IFERROR(VLOOKUP(B26,Miljö!$B$1:$AC$550,MATCH("Köpt mängd produktionsspecifik fjärrvärme:",Miljö!$B$1:$AC$1,0),FALSE)/1,0)</f>
        <v>0</v>
      </c>
      <c r="AI26">
        <f t="shared" si="0"/>
        <v>0</v>
      </c>
      <c r="AJ26">
        <f t="shared" si="1"/>
        <v>0</v>
      </c>
      <c r="AK26" t="str">
        <f>IF(ISERROR(1/VLOOKUP($B26,Leveranser!$B$1:$S$500,MATCH("såld värme (gwh)",Leveranser!$B$1:$S$1,0),FALSE)),"",VLOOKUP($B26,Leveranser!$B$1:$S$500,MATCH("såld värme (gwh)",Leveranser!$B$1:$S$1,0),FALSE))</f>
        <v/>
      </c>
      <c r="AL26">
        <f>VLOOKUP($B26,Leveranser!$B$1:$Y$500,MATCH("Totalt såld fjärrvärme till andra fjärrvärmeföretag",Leveranser!$B$1:$AA$1,0),FALSE)</f>
        <v>0</v>
      </c>
      <c r="AM26">
        <f>IF(ISERROR(1/VLOOKUP($B26,Miljö!$B$1:$S$500,MATCH("Såld mängd produktionsspecifik fjärrvärme (GWh)",Miljö!$B$1:$R$1,0),FALSE)),0,VLOOKUP($B26,Miljö!$B$1:$S$500,MATCH("Såld mängd produktionsspecifik fjärrvärme (GWh)",Miljö!$B$1:$R$1,0),FALSE))</f>
        <v>0</v>
      </c>
      <c r="AN26" s="239" t="str">
        <f t="shared" si="2"/>
        <v/>
      </c>
      <c r="AP26" t="str">
        <f>IFERROR(VLOOKUP($B26,Miljövärden!$B$2:$H$550,7,FALSE),"Nej, saknas")</f>
        <v>Nej</v>
      </c>
      <c r="AQ26" t="str">
        <f>IFERROR(VLOOKUP($B26,Miljövärden!$B$2:$H$550,6,FALSE),"Nej, saknas")</f>
        <v>Nej</v>
      </c>
      <c r="AU26">
        <f t="shared" si="3"/>
        <v>0</v>
      </c>
      <c r="AV26">
        <f t="shared" si="4"/>
        <v>0</v>
      </c>
      <c r="AW26">
        <f t="shared" si="5"/>
        <v>0</v>
      </c>
      <c r="AX26">
        <f t="shared" si="6"/>
        <v>0</v>
      </c>
      <c r="AZ26">
        <f t="shared" si="7"/>
        <v>0</v>
      </c>
      <c r="BC26">
        <f t="shared" si="8"/>
        <v>0</v>
      </c>
      <c r="BD26">
        <f t="shared" si="9"/>
        <v>0</v>
      </c>
      <c r="BE26">
        <f t="shared" si="10"/>
        <v>0</v>
      </c>
      <c r="BF26">
        <f t="shared" si="11"/>
        <v>0</v>
      </c>
      <c r="BG26">
        <f t="shared" si="12"/>
        <v>0</v>
      </c>
      <c r="BH26" t="str">
        <f>VLOOKUP(B26,Miljö!$B$1:$I$482,MATCH("Fossilandel för ursprungspecificerad el ()",Miljö!$B$1:$I$1,0),FALSE)</f>
        <v>-</v>
      </c>
      <c r="BI26" t="str">
        <f>VLOOKUP(B26,Miljö!$B$1:$BX$482,MATCH("Kärnkraftsandel för ursprungsspecificerad el ()",Miljö!$B$1:$O$1,0),FALSE)</f>
        <v>-</v>
      </c>
      <c r="BJ26">
        <f t="shared" si="13"/>
        <v>0</v>
      </c>
      <c r="BK26" t="str">
        <f>VLOOKUP(B26,Miljö!$B$1:$O$482,MATCH("Fossil andel i procent (%)",Miljö!$B$1:$O$1,0),FALSE)</f>
        <v>-</v>
      </c>
      <c r="BL26">
        <f t="shared" si="14"/>
        <v>0</v>
      </c>
      <c r="BO26" s="289" t="str">
        <f t="shared" si="15"/>
        <v/>
      </c>
      <c r="BP26" s="239" t="str">
        <f t="shared" si="16"/>
        <v/>
      </c>
      <c r="BQ26" s="239" t="str">
        <f t="shared" si="17"/>
        <v/>
      </c>
      <c r="BR26" s="239" t="str">
        <f t="shared" si="18"/>
        <v/>
      </c>
      <c r="BS26" s="239"/>
      <c r="BT26" s="351">
        <f t="shared" si="19"/>
        <v>0</v>
      </c>
      <c r="BW26" s="289" t="str">
        <f>IF(AP26="ja",VLOOKUP(B26,Miljövärden!$B$2:$H$550,MATCH("Total andel fossilt",Miljövärden!$B$2:$H$2,0),FALSE),"")</f>
        <v/>
      </c>
      <c r="BZ26" s="351" t="str">
        <f t="shared" si="20"/>
        <v/>
      </c>
      <c r="CA26" s="353" t="str">
        <f t="shared" si="21"/>
        <v/>
      </c>
    </row>
    <row r="27" spans="1:79" x14ac:dyDescent="0.25">
      <c r="A27" s="2" t="s">
        <v>57</v>
      </c>
      <c r="B27" s="2" t="s">
        <v>61</v>
      </c>
      <c r="C27">
        <f>VLOOKUP($B27,'Tillförd energi'!$B$1:$AI$700,MATCH(C$1,'Tillförd energi'!$B$1:$AQ$1,0),FALSE)</f>
        <v>0</v>
      </c>
      <c r="D27">
        <f>VLOOKUP($B27,'Tillförd energi'!$B$1:$AI$700,MATCH(D$1,'Tillförd energi'!$B$1:$AQ$1,0),FALSE)</f>
        <v>0</v>
      </c>
      <c r="E27">
        <f>VLOOKUP($B27,'Tillförd energi'!$B$1:$AI$700,MATCH(E$1,'Tillförd energi'!$B$1:$AQ$1,0),FALSE)</f>
        <v>0</v>
      </c>
      <c r="F27">
        <f>VLOOKUP($B27,'Tillförd energi'!$B$1:$AI$700,MATCH(F$1,'Tillförd energi'!$B$1:$AQ$1,0),FALSE)</f>
        <v>0</v>
      </c>
      <c r="G27">
        <f>VLOOKUP($B27,'Tillförd energi'!$B$1:$AI$700,MATCH(G$1,'Tillförd energi'!$B$1:$AQ$1,0),FALSE)</f>
        <v>0</v>
      </c>
      <c r="H27">
        <f>VLOOKUP($B27,'Tillförd energi'!$B$1:$AI$700,MATCH(H$1,'Tillförd energi'!$B$1:$AQ$1,0),FALSE)</f>
        <v>0</v>
      </c>
      <c r="I27">
        <f>VLOOKUP($B27,'Tillförd energi'!$B$1:$AI$700,MATCH(I$1,'Tillförd energi'!$B$1:$AQ$1,0),FALSE)</f>
        <v>0</v>
      </c>
      <c r="J27">
        <f>VLOOKUP($B27,'Tillförd energi'!$B$1:$AI$700,MATCH(J$1,'Tillförd energi'!$B$1:$AQ$1,0),FALSE)</f>
        <v>0</v>
      </c>
      <c r="K27">
        <f>VLOOKUP($B27,'Tillförd energi'!$B$1:$AI$700,MATCH(K$1,'Tillförd energi'!$B$1:$AQ$1,0),FALSE)</f>
        <v>0</v>
      </c>
      <c r="L27">
        <f>VLOOKUP($B27,'Tillförd energi'!$B$1:$AI$700,MATCH(L$1,'Tillförd energi'!$B$1:$AQ$1,0),FALSE)</f>
        <v>0</v>
      </c>
      <c r="M27">
        <f>VLOOKUP($B27,'Tillförd energi'!$B$1:$AI$700,MATCH(M$1,'Tillförd energi'!$B$1:$AQ$1,0),FALSE)</f>
        <v>0</v>
      </c>
      <c r="N27">
        <f>VLOOKUP($B27,'Tillförd energi'!$B$1:$AI$700,MATCH(N$1,'Tillförd energi'!$B$1:$AQ$1,0),FALSE)</f>
        <v>0</v>
      </c>
      <c r="O27">
        <f>VLOOKUP($B27,'Tillförd energi'!$B$1:$AI$700,MATCH(O$1,'Tillförd energi'!$B$1:$AQ$1,0),FALSE)</f>
        <v>0</v>
      </c>
      <c r="P27">
        <f>VLOOKUP($B27,'Tillförd energi'!$B$1:$AI$700,MATCH(P$1,'Tillförd energi'!$B$1:$AQ$1,0),FALSE)</f>
        <v>0</v>
      </c>
      <c r="Q27">
        <f>VLOOKUP($B27,'Tillförd energi'!$B$1:$AI$700,MATCH(Q$1,'Tillförd energi'!$B$1:$AQ$1,0),FALSE)</f>
        <v>0</v>
      </c>
      <c r="R27">
        <f>VLOOKUP($B27,'Tillförd energi'!$B$1:$AI$700,MATCH(R$1,'Tillförd energi'!$B$1:$AQ$1,0),FALSE)</f>
        <v>0</v>
      </c>
      <c r="S27">
        <f>VLOOKUP($B27,'Tillförd energi'!$B$1:$AI$700,MATCH(S$1,'Tillförd energi'!$B$1:$AQ$1,0),FALSE)</f>
        <v>0</v>
      </c>
      <c r="T27">
        <f>VLOOKUP($B27,'Tillförd energi'!$B$1:$AI$700,MATCH(T$1,'Tillförd energi'!$B$1:$AQ$1,0),FALSE)</f>
        <v>0</v>
      </c>
      <c r="U27">
        <f>VLOOKUP($B27,'Tillförd energi'!$B$1:$AI$700,MATCH(U$1,'Tillförd energi'!$B$1:$AQ$1,0),FALSE)</f>
        <v>0</v>
      </c>
      <c r="V27">
        <f>VLOOKUP($B27,'Tillförd energi'!$B$1:$AI$700,MATCH(V$1,'Tillförd energi'!$B$1:$AQ$1,0),FALSE)</f>
        <v>0</v>
      </c>
      <c r="W27">
        <f>VLOOKUP($B27,'Tillförd energi'!$B$1:$AI$700,MATCH(W$1,'Tillförd energi'!$B$1:$AQ$1,0),FALSE)</f>
        <v>0</v>
      </c>
      <c r="X27">
        <f>VLOOKUP($B27,'Tillförd energi'!$B$1:$AI$700,MATCH(X$1,'Tillförd energi'!$B$1:$AQ$1,0),FALSE)</f>
        <v>0</v>
      </c>
      <c r="Y27">
        <f>VLOOKUP($B27,'Tillförd energi'!$B$1:$AI$700,MATCH(Y$1,'Tillförd energi'!$B$1:$AQ$1,0),FALSE)</f>
        <v>0</v>
      </c>
      <c r="Z27">
        <f>VLOOKUP($B27,'Tillförd energi'!$B$1:$AI$700,MATCH(Z$1,'Tillförd energi'!$B$1:$AQ$1,0),FALSE)</f>
        <v>0</v>
      </c>
      <c r="AA27">
        <f>VLOOKUP($B27,'Tillförd energi'!$B$1:$AI$700,MATCH(AA$1,'Tillförd energi'!$B$1:$AQ$1,0),FALSE)</f>
        <v>0</v>
      </c>
      <c r="AB27">
        <f>VLOOKUP($B27,'Tillförd energi'!$B$1:$AI$700,MATCH(AB$1,'Tillförd energi'!$B$1:$AQ$1,0),FALSE)</f>
        <v>0</v>
      </c>
      <c r="AC27">
        <f>VLOOKUP($B27,'Tillförd energi'!$B$1:$AI$700,MATCH(AC$1,'Tillförd energi'!$B$1:$AQ$1,0),FALSE)</f>
        <v>0</v>
      </c>
      <c r="AD27">
        <f>VLOOKUP($B27,'Tillförd energi'!$B$1:$AI$700,MATCH(AD$1,'Tillförd energi'!$B$1:$AQ$1,0),FALSE)</f>
        <v>0</v>
      </c>
      <c r="AE27">
        <f>VLOOKUP($B27,'Tillförd energi'!$B$1:$AI$700,MATCH(AE$1,'Tillförd energi'!$B$1:$AQ$1,0),FALSE)</f>
        <v>0</v>
      </c>
      <c r="AF27">
        <f>VLOOKUP($B27,'Tillförd energi'!$B$1:$AI$700,MATCH(AF$1,'Tillförd energi'!$B$1:$AQ$1,0),FALSE)</f>
        <v>0</v>
      </c>
      <c r="AG27">
        <f>IFERROR(VLOOKUP(B27,Miljö!$B$1:$AC$550,MATCH("Köpt mängd produktionsspecifik fjärrvärme:",Miljö!$B$1:$AC$1,0),FALSE)/1,0)</f>
        <v>0</v>
      </c>
      <c r="AI27">
        <f t="shared" si="0"/>
        <v>0</v>
      </c>
      <c r="AJ27">
        <f t="shared" si="1"/>
        <v>0</v>
      </c>
      <c r="AK27" t="str">
        <f>IF(ISERROR(1/VLOOKUP($B27,Leveranser!$B$1:$S$500,MATCH("såld värme (gwh)",Leveranser!$B$1:$S$1,0),FALSE)),"",VLOOKUP($B27,Leveranser!$B$1:$S$500,MATCH("såld värme (gwh)",Leveranser!$B$1:$S$1,0),FALSE))</f>
        <v/>
      </c>
      <c r="AL27">
        <f>VLOOKUP($B27,Leveranser!$B$1:$Y$500,MATCH("Totalt såld fjärrvärme till andra fjärrvärmeföretag",Leveranser!$B$1:$AA$1,0),FALSE)</f>
        <v>0</v>
      </c>
      <c r="AM27">
        <f>IF(ISERROR(1/VLOOKUP($B27,Miljö!$B$1:$S$500,MATCH("Såld mängd produktionsspecifik fjärrvärme (GWh)",Miljö!$B$1:$R$1,0),FALSE)),0,VLOOKUP($B27,Miljö!$B$1:$S$500,MATCH("Såld mängd produktionsspecifik fjärrvärme (GWh)",Miljö!$B$1:$R$1,0),FALSE))</f>
        <v>0</v>
      </c>
      <c r="AN27" s="239" t="str">
        <f t="shared" si="2"/>
        <v/>
      </c>
      <c r="AP27" t="str">
        <f>IFERROR(VLOOKUP($B27,Miljövärden!$B$2:$H$550,7,FALSE),"Nej, saknas")</f>
        <v>Nej</v>
      </c>
      <c r="AQ27" t="str">
        <f>IFERROR(VLOOKUP($B27,Miljövärden!$B$2:$H$550,6,FALSE),"Nej, saknas")</f>
        <v>Nej</v>
      </c>
      <c r="AU27">
        <f t="shared" si="3"/>
        <v>0</v>
      </c>
      <c r="AV27">
        <f t="shared" si="4"/>
        <v>0</v>
      </c>
      <c r="AW27">
        <f t="shared" si="5"/>
        <v>0</v>
      </c>
      <c r="AX27">
        <f t="shared" si="6"/>
        <v>0</v>
      </c>
      <c r="AZ27">
        <f t="shared" si="7"/>
        <v>0</v>
      </c>
      <c r="BC27">
        <f t="shared" si="8"/>
        <v>0</v>
      </c>
      <c r="BD27">
        <f t="shared" si="9"/>
        <v>0</v>
      </c>
      <c r="BE27">
        <f t="shared" si="10"/>
        <v>0</v>
      </c>
      <c r="BF27">
        <f t="shared" si="11"/>
        <v>0</v>
      </c>
      <c r="BG27">
        <f t="shared" si="12"/>
        <v>0</v>
      </c>
      <c r="BH27" t="str">
        <f>VLOOKUP(B27,Miljö!$B$1:$I$482,MATCH("Fossilandel för ursprungspecificerad el ()",Miljö!$B$1:$I$1,0),FALSE)</f>
        <v>-</v>
      </c>
      <c r="BI27" t="str">
        <f>VLOOKUP(B27,Miljö!$B$1:$BX$482,MATCH("Kärnkraftsandel för ursprungsspecificerad el ()",Miljö!$B$1:$O$1,0),FALSE)</f>
        <v>-</v>
      </c>
      <c r="BJ27">
        <f t="shared" si="13"/>
        <v>0</v>
      </c>
      <c r="BK27" t="str">
        <f>VLOOKUP(B27,Miljö!$B$1:$O$482,MATCH("Fossil andel i procent (%)",Miljö!$B$1:$O$1,0),FALSE)</f>
        <v>-</v>
      </c>
      <c r="BL27">
        <f t="shared" si="14"/>
        <v>0</v>
      </c>
      <c r="BO27" s="289" t="str">
        <f t="shared" si="15"/>
        <v/>
      </c>
      <c r="BP27" s="239" t="str">
        <f t="shared" si="16"/>
        <v/>
      </c>
      <c r="BQ27" s="239" t="str">
        <f t="shared" si="17"/>
        <v/>
      </c>
      <c r="BR27" s="239" t="str">
        <f t="shared" si="18"/>
        <v/>
      </c>
      <c r="BS27" s="239"/>
      <c r="BT27" s="351">
        <f t="shared" si="19"/>
        <v>0</v>
      </c>
      <c r="BW27" s="289" t="str">
        <f>IF(AP27="ja",VLOOKUP(B27,Miljövärden!$B$2:$H$550,MATCH("Total andel fossilt",Miljövärden!$B$2:$H$2,0),FALSE),"")</f>
        <v/>
      </c>
      <c r="BZ27" s="351" t="str">
        <f t="shared" si="20"/>
        <v/>
      </c>
      <c r="CA27" s="353" t="str">
        <f t="shared" si="21"/>
        <v/>
      </c>
    </row>
    <row r="28" spans="1:79" x14ac:dyDescent="0.25">
      <c r="A28" s="2" t="s">
        <v>57</v>
      </c>
      <c r="B28" s="2" t="s">
        <v>62</v>
      </c>
      <c r="C28">
        <f>VLOOKUP($B28,'Tillförd energi'!$B$1:$AI$700,MATCH(C$1,'Tillförd energi'!$B$1:$AQ$1,0),FALSE)</f>
        <v>0</v>
      </c>
      <c r="D28">
        <f>VLOOKUP($B28,'Tillförd energi'!$B$1:$AI$700,MATCH(D$1,'Tillförd energi'!$B$1:$AQ$1,0),FALSE)</f>
        <v>0</v>
      </c>
      <c r="E28">
        <f>VLOOKUP($B28,'Tillförd energi'!$B$1:$AI$700,MATCH(E$1,'Tillförd energi'!$B$1:$AQ$1,0),FALSE)</f>
        <v>0</v>
      </c>
      <c r="F28">
        <f>VLOOKUP($B28,'Tillförd energi'!$B$1:$AI$700,MATCH(F$1,'Tillförd energi'!$B$1:$AQ$1,0),FALSE)</f>
        <v>0</v>
      </c>
      <c r="G28">
        <f>VLOOKUP($B28,'Tillförd energi'!$B$1:$AI$700,MATCH(G$1,'Tillförd energi'!$B$1:$AQ$1,0),FALSE)</f>
        <v>0</v>
      </c>
      <c r="H28">
        <f>VLOOKUP($B28,'Tillförd energi'!$B$1:$AI$700,MATCH(H$1,'Tillförd energi'!$B$1:$AQ$1,0),FALSE)</f>
        <v>0</v>
      </c>
      <c r="I28">
        <f>VLOOKUP($B28,'Tillförd energi'!$B$1:$AI$700,MATCH(I$1,'Tillförd energi'!$B$1:$AQ$1,0),FALSE)</f>
        <v>0</v>
      </c>
      <c r="J28">
        <f>VLOOKUP($B28,'Tillförd energi'!$B$1:$AI$700,MATCH(J$1,'Tillförd energi'!$B$1:$AQ$1,0),FALSE)</f>
        <v>0</v>
      </c>
      <c r="K28">
        <f>VLOOKUP($B28,'Tillförd energi'!$B$1:$AI$700,MATCH(K$1,'Tillförd energi'!$B$1:$AQ$1,0),FALSE)</f>
        <v>0</v>
      </c>
      <c r="L28">
        <f>VLOOKUP($B28,'Tillförd energi'!$B$1:$AI$700,MATCH(L$1,'Tillförd energi'!$B$1:$AQ$1,0),FALSE)</f>
        <v>0</v>
      </c>
      <c r="M28">
        <f>VLOOKUP($B28,'Tillförd energi'!$B$1:$AI$700,MATCH(M$1,'Tillförd energi'!$B$1:$AQ$1,0),FALSE)</f>
        <v>0</v>
      </c>
      <c r="N28">
        <f>VLOOKUP($B28,'Tillförd energi'!$B$1:$AI$700,MATCH(N$1,'Tillförd energi'!$B$1:$AQ$1,0),FALSE)</f>
        <v>0</v>
      </c>
      <c r="O28">
        <f>VLOOKUP($B28,'Tillförd energi'!$B$1:$AI$700,MATCH(O$1,'Tillförd energi'!$B$1:$AQ$1,0),FALSE)</f>
        <v>0</v>
      </c>
      <c r="P28">
        <f>VLOOKUP($B28,'Tillförd energi'!$B$1:$AI$700,MATCH(P$1,'Tillförd energi'!$B$1:$AQ$1,0),FALSE)</f>
        <v>0</v>
      </c>
      <c r="Q28">
        <f>VLOOKUP($B28,'Tillförd energi'!$B$1:$AI$700,MATCH(Q$1,'Tillförd energi'!$B$1:$AQ$1,0),FALSE)</f>
        <v>0</v>
      </c>
      <c r="R28">
        <f>VLOOKUP($B28,'Tillförd energi'!$B$1:$AI$700,MATCH(R$1,'Tillförd energi'!$B$1:$AQ$1,0),FALSE)</f>
        <v>0</v>
      </c>
      <c r="S28">
        <f>VLOOKUP($B28,'Tillförd energi'!$B$1:$AI$700,MATCH(S$1,'Tillförd energi'!$B$1:$AQ$1,0),FALSE)</f>
        <v>0</v>
      </c>
      <c r="T28">
        <f>VLOOKUP($B28,'Tillförd energi'!$B$1:$AI$700,MATCH(T$1,'Tillförd energi'!$B$1:$AQ$1,0),FALSE)</f>
        <v>0</v>
      </c>
      <c r="U28">
        <f>VLOOKUP($B28,'Tillförd energi'!$B$1:$AI$700,MATCH(U$1,'Tillförd energi'!$B$1:$AQ$1,0),FALSE)</f>
        <v>0</v>
      </c>
      <c r="V28">
        <f>VLOOKUP($B28,'Tillförd energi'!$B$1:$AI$700,MATCH(V$1,'Tillförd energi'!$B$1:$AQ$1,0),FALSE)</f>
        <v>0</v>
      </c>
      <c r="W28">
        <f>VLOOKUP($B28,'Tillförd energi'!$B$1:$AI$700,MATCH(W$1,'Tillförd energi'!$B$1:$AQ$1,0),FALSE)</f>
        <v>0</v>
      </c>
      <c r="X28">
        <f>VLOOKUP($B28,'Tillförd energi'!$B$1:$AI$700,MATCH(X$1,'Tillförd energi'!$B$1:$AQ$1,0),FALSE)</f>
        <v>0</v>
      </c>
      <c r="Y28">
        <f>VLOOKUP($B28,'Tillförd energi'!$B$1:$AI$700,MATCH(Y$1,'Tillförd energi'!$B$1:$AQ$1,0),FALSE)</f>
        <v>0</v>
      </c>
      <c r="Z28">
        <f>VLOOKUP($B28,'Tillförd energi'!$B$1:$AI$700,MATCH(Z$1,'Tillförd energi'!$B$1:$AQ$1,0),FALSE)</f>
        <v>0</v>
      </c>
      <c r="AA28">
        <f>VLOOKUP($B28,'Tillförd energi'!$B$1:$AI$700,MATCH(AA$1,'Tillförd energi'!$B$1:$AQ$1,0),FALSE)</f>
        <v>0</v>
      </c>
      <c r="AB28">
        <f>VLOOKUP($B28,'Tillförd energi'!$B$1:$AI$700,MATCH(AB$1,'Tillförd energi'!$B$1:$AQ$1,0),FALSE)</f>
        <v>0</v>
      </c>
      <c r="AC28">
        <f>VLOOKUP($B28,'Tillförd energi'!$B$1:$AI$700,MATCH(AC$1,'Tillförd energi'!$B$1:$AQ$1,0),FALSE)</f>
        <v>0</v>
      </c>
      <c r="AD28">
        <f>VLOOKUP($B28,'Tillförd energi'!$B$1:$AI$700,MATCH(AD$1,'Tillförd energi'!$B$1:$AQ$1,0),FALSE)</f>
        <v>0</v>
      </c>
      <c r="AE28">
        <f>VLOOKUP($B28,'Tillförd energi'!$B$1:$AI$700,MATCH(AE$1,'Tillförd energi'!$B$1:$AQ$1,0),FALSE)</f>
        <v>0</v>
      </c>
      <c r="AF28">
        <f>VLOOKUP($B28,'Tillförd energi'!$B$1:$AI$700,MATCH(AF$1,'Tillförd energi'!$B$1:$AQ$1,0),FALSE)</f>
        <v>0</v>
      </c>
      <c r="AG28">
        <f>IFERROR(VLOOKUP(B28,Miljö!$B$1:$AC$550,MATCH("Köpt mängd produktionsspecifik fjärrvärme:",Miljö!$B$1:$AC$1,0),FALSE)/1,0)</f>
        <v>0</v>
      </c>
      <c r="AI28">
        <f t="shared" si="0"/>
        <v>0</v>
      </c>
      <c r="AJ28">
        <f t="shared" si="1"/>
        <v>0</v>
      </c>
      <c r="AK28" t="str">
        <f>IF(ISERROR(1/VLOOKUP($B28,Leveranser!$B$1:$S$500,MATCH("såld värme (gwh)",Leveranser!$B$1:$S$1,0),FALSE)),"",VLOOKUP($B28,Leveranser!$B$1:$S$500,MATCH("såld värme (gwh)",Leveranser!$B$1:$S$1,0),FALSE))</f>
        <v/>
      </c>
      <c r="AL28">
        <f>VLOOKUP($B28,Leveranser!$B$1:$Y$500,MATCH("Totalt såld fjärrvärme till andra fjärrvärmeföretag",Leveranser!$B$1:$AA$1,0),FALSE)</f>
        <v>0</v>
      </c>
      <c r="AM28">
        <f>IF(ISERROR(1/VLOOKUP($B28,Miljö!$B$1:$S$500,MATCH("Såld mängd produktionsspecifik fjärrvärme (GWh)",Miljö!$B$1:$R$1,0),FALSE)),0,VLOOKUP($B28,Miljö!$B$1:$S$500,MATCH("Såld mängd produktionsspecifik fjärrvärme (GWh)",Miljö!$B$1:$R$1,0),FALSE))</f>
        <v>0</v>
      </c>
      <c r="AN28" s="239" t="str">
        <f t="shared" si="2"/>
        <v/>
      </c>
      <c r="AP28" t="str">
        <f>IFERROR(VLOOKUP($B28,Miljövärden!$B$2:$H$550,7,FALSE),"Nej, saknas")</f>
        <v>Nej</v>
      </c>
      <c r="AQ28" t="str">
        <f>IFERROR(VLOOKUP($B28,Miljövärden!$B$2:$H$550,6,FALSE),"Nej, saknas")</f>
        <v>Nej</v>
      </c>
      <c r="AU28">
        <f t="shared" si="3"/>
        <v>0</v>
      </c>
      <c r="AV28">
        <f t="shared" si="4"/>
        <v>0</v>
      </c>
      <c r="AW28">
        <f t="shared" si="5"/>
        <v>0</v>
      </c>
      <c r="AX28">
        <f t="shared" si="6"/>
        <v>0</v>
      </c>
      <c r="AZ28">
        <f t="shared" si="7"/>
        <v>0</v>
      </c>
      <c r="BC28">
        <f t="shared" si="8"/>
        <v>0</v>
      </c>
      <c r="BD28">
        <f t="shared" si="9"/>
        <v>0</v>
      </c>
      <c r="BE28">
        <f t="shared" si="10"/>
        <v>0</v>
      </c>
      <c r="BF28">
        <f t="shared" si="11"/>
        <v>0</v>
      </c>
      <c r="BG28">
        <f t="shared" si="12"/>
        <v>0</v>
      </c>
      <c r="BH28" t="str">
        <f>VLOOKUP(B28,Miljö!$B$1:$I$482,MATCH("Fossilandel för ursprungspecificerad el ()",Miljö!$B$1:$I$1,0),FALSE)</f>
        <v>-</v>
      </c>
      <c r="BI28" t="str">
        <f>VLOOKUP(B28,Miljö!$B$1:$BX$482,MATCH("Kärnkraftsandel för ursprungsspecificerad el ()",Miljö!$B$1:$O$1,0),FALSE)</f>
        <v>-</v>
      </c>
      <c r="BJ28">
        <f t="shared" si="13"/>
        <v>0</v>
      </c>
      <c r="BK28" t="str">
        <f>VLOOKUP(B28,Miljö!$B$1:$O$482,MATCH("Fossil andel i procent (%)",Miljö!$B$1:$O$1,0),FALSE)</f>
        <v>-</v>
      </c>
      <c r="BL28">
        <f t="shared" si="14"/>
        <v>0</v>
      </c>
      <c r="BO28" s="289" t="str">
        <f t="shared" si="15"/>
        <v/>
      </c>
      <c r="BP28" s="239" t="str">
        <f t="shared" si="16"/>
        <v/>
      </c>
      <c r="BQ28" s="239" t="str">
        <f t="shared" si="17"/>
        <v/>
      </c>
      <c r="BR28" s="239" t="str">
        <f t="shared" si="18"/>
        <v/>
      </c>
      <c r="BS28" s="239"/>
      <c r="BT28" s="351">
        <f t="shared" si="19"/>
        <v>0</v>
      </c>
      <c r="BW28" s="289" t="str">
        <f>IF(AP28="ja",VLOOKUP(B28,Miljövärden!$B$2:$H$550,MATCH("Total andel fossilt",Miljövärden!$B$2:$H$2,0),FALSE),"")</f>
        <v/>
      </c>
      <c r="BZ28" s="351" t="str">
        <f t="shared" si="20"/>
        <v/>
      </c>
      <c r="CA28" s="353" t="str">
        <f t="shared" si="21"/>
        <v/>
      </c>
    </row>
    <row r="29" spans="1:79" x14ac:dyDescent="0.25">
      <c r="A29" s="2" t="s">
        <v>57</v>
      </c>
      <c r="B29" s="2" t="s">
        <v>63</v>
      </c>
      <c r="C29">
        <f>VLOOKUP($B29,'Tillförd energi'!$B$1:$AI$700,MATCH(C$1,'Tillförd energi'!$B$1:$AQ$1,0),FALSE)</f>
        <v>0</v>
      </c>
      <c r="D29">
        <f>VLOOKUP($B29,'Tillförd energi'!$B$1:$AI$700,MATCH(D$1,'Tillförd energi'!$B$1:$AQ$1,0),FALSE)</f>
        <v>0</v>
      </c>
      <c r="E29">
        <f>VLOOKUP($B29,'Tillförd energi'!$B$1:$AI$700,MATCH(E$1,'Tillförd energi'!$B$1:$AQ$1,0),FALSE)</f>
        <v>0</v>
      </c>
      <c r="F29">
        <f>VLOOKUP($B29,'Tillförd energi'!$B$1:$AI$700,MATCH(F$1,'Tillförd energi'!$B$1:$AQ$1,0),FALSE)</f>
        <v>0</v>
      </c>
      <c r="G29">
        <f>VLOOKUP($B29,'Tillförd energi'!$B$1:$AI$700,MATCH(G$1,'Tillförd energi'!$B$1:$AQ$1,0),FALSE)</f>
        <v>0</v>
      </c>
      <c r="H29">
        <f>VLOOKUP($B29,'Tillförd energi'!$B$1:$AI$700,MATCH(H$1,'Tillförd energi'!$B$1:$AQ$1,0),FALSE)</f>
        <v>0</v>
      </c>
      <c r="I29">
        <f>VLOOKUP($B29,'Tillförd energi'!$B$1:$AI$700,MATCH(I$1,'Tillförd energi'!$B$1:$AQ$1,0),FALSE)</f>
        <v>0</v>
      </c>
      <c r="J29">
        <f>VLOOKUP($B29,'Tillförd energi'!$B$1:$AI$700,MATCH(J$1,'Tillförd energi'!$B$1:$AQ$1,0),FALSE)</f>
        <v>0</v>
      </c>
      <c r="K29">
        <f>VLOOKUP($B29,'Tillförd energi'!$B$1:$AI$700,MATCH(K$1,'Tillförd energi'!$B$1:$AQ$1,0),FALSE)</f>
        <v>0</v>
      </c>
      <c r="L29">
        <f>VLOOKUP($B29,'Tillförd energi'!$B$1:$AI$700,MATCH(L$1,'Tillförd energi'!$B$1:$AQ$1,0),FALSE)</f>
        <v>0</v>
      </c>
      <c r="M29">
        <f>VLOOKUP($B29,'Tillförd energi'!$B$1:$AI$700,MATCH(M$1,'Tillförd energi'!$B$1:$AQ$1,0),FALSE)</f>
        <v>0</v>
      </c>
      <c r="N29">
        <f>VLOOKUP($B29,'Tillförd energi'!$B$1:$AI$700,MATCH(N$1,'Tillförd energi'!$B$1:$AQ$1,0),FALSE)</f>
        <v>0</v>
      </c>
      <c r="O29">
        <f>VLOOKUP($B29,'Tillförd energi'!$B$1:$AI$700,MATCH(O$1,'Tillförd energi'!$B$1:$AQ$1,0),FALSE)</f>
        <v>0</v>
      </c>
      <c r="P29">
        <f>VLOOKUP($B29,'Tillförd energi'!$B$1:$AI$700,MATCH(P$1,'Tillförd energi'!$B$1:$AQ$1,0),FALSE)</f>
        <v>0</v>
      </c>
      <c r="Q29">
        <f>VLOOKUP($B29,'Tillförd energi'!$B$1:$AI$700,MATCH(Q$1,'Tillförd energi'!$B$1:$AQ$1,0),FALSE)</f>
        <v>0</v>
      </c>
      <c r="R29">
        <f>VLOOKUP($B29,'Tillförd energi'!$B$1:$AI$700,MATCH(R$1,'Tillförd energi'!$B$1:$AQ$1,0),FALSE)</f>
        <v>0</v>
      </c>
      <c r="S29">
        <f>VLOOKUP($B29,'Tillförd energi'!$B$1:$AI$700,MATCH(S$1,'Tillförd energi'!$B$1:$AQ$1,0),FALSE)</f>
        <v>0</v>
      </c>
      <c r="T29">
        <f>VLOOKUP($B29,'Tillförd energi'!$B$1:$AI$700,MATCH(T$1,'Tillförd energi'!$B$1:$AQ$1,0),FALSE)</f>
        <v>0</v>
      </c>
      <c r="U29">
        <f>VLOOKUP($B29,'Tillförd energi'!$B$1:$AI$700,MATCH(U$1,'Tillförd energi'!$B$1:$AQ$1,0),FALSE)</f>
        <v>0</v>
      </c>
      <c r="V29">
        <f>VLOOKUP($B29,'Tillförd energi'!$B$1:$AI$700,MATCH(V$1,'Tillförd energi'!$B$1:$AQ$1,0),FALSE)</f>
        <v>0</v>
      </c>
      <c r="W29">
        <f>VLOOKUP($B29,'Tillförd energi'!$B$1:$AI$700,MATCH(W$1,'Tillförd energi'!$B$1:$AQ$1,0),FALSE)</f>
        <v>0</v>
      </c>
      <c r="X29">
        <f>VLOOKUP($B29,'Tillförd energi'!$B$1:$AI$700,MATCH(X$1,'Tillförd energi'!$B$1:$AQ$1,0),FALSE)</f>
        <v>0</v>
      </c>
      <c r="Y29">
        <f>VLOOKUP($B29,'Tillförd energi'!$B$1:$AI$700,MATCH(Y$1,'Tillförd energi'!$B$1:$AQ$1,0),FALSE)</f>
        <v>0</v>
      </c>
      <c r="Z29">
        <f>VLOOKUP($B29,'Tillförd energi'!$B$1:$AI$700,MATCH(Z$1,'Tillförd energi'!$B$1:$AQ$1,0),FALSE)</f>
        <v>0</v>
      </c>
      <c r="AA29">
        <f>VLOOKUP($B29,'Tillförd energi'!$B$1:$AI$700,MATCH(AA$1,'Tillförd energi'!$B$1:$AQ$1,0),FALSE)</f>
        <v>0</v>
      </c>
      <c r="AB29">
        <f>VLOOKUP($B29,'Tillförd energi'!$B$1:$AI$700,MATCH(AB$1,'Tillförd energi'!$B$1:$AQ$1,0),FALSE)</f>
        <v>0</v>
      </c>
      <c r="AC29">
        <f>VLOOKUP($B29,'Tillförd energi'!$B$1:$AI$700,MATCH(AC$1,'Tillförd energi'!$B$1:$AQ$1,0),FALSE)</f>
        <v>0</v>
      </c>
      <c r="AD29">
        <f>VLOOKUP($B29,'Tillförd energi'!$B$1:$AI$700,MATCH(AD$1,'Tillförd energi'!$B$1:$AQ$1,0),FALSE)</f>
        <v>0</v>
      </c>
      <c r="AE29">
        <f>VLOOKUP($B29,'Tillförd energi'!$B$1:$AI$700,MATCH(AE$1,'Tillförd energi'!$B$1:$AQ$1,0),FALSE)</f>
        <v>0</v>
      </c>
      <c r="AF29">
        <f>VLOOKUP($B29,'Tillförd energi'!$B$1:$AI$700,MATCH(AF$1,'Tillförd energi'!$B$1:$AQ$1,0),FALSE)</f>
        <v>0</v>
      </c>
      <c r="AG29">
        <f>IFERROR(VLOOKUP(B29,Miljö!$B$1:$AC$550,MATCH("Köpt mängd produktionsspecifik fjärrvärme:",Miljö!$B$1:$AC$1,0),FALSE)/1,0)</f>
        <v>0</v>
      </c>
      <c r="AI29">
        <f t="shared" si="0"/>
        <v>0</v>
      </c>
      <c r="AJ29">
        <f t="shared" si="1"/>
        <v>0</v>
      </c>
      <c r="AK29" t="str">
        <f>IF(ISERROR(1/VLOOKUP($B29,Leveranser!$B$1:$S$500,MATCH("såld värme (gwh)",Leveranser!$B$1:$S$1,0),FALSE)),"",VLOOKUP($B29,Leveranser!$B$1:$S$500,MATCH("såld värme (gwh)",Leveranser!$B$1:$S$1,0),FALSE))</f>
        <v/>
      </c>
      <c r="AL29">
        <f>VLOOKUP($B29,Leveranser!$B$1:$Y$500,MATCH("Totalt såld fjärrvärme till andra fjärrvärmeföretag",Leveranser!$B$1:$AA$1,0),FALSE)</f>
        <v>0</v>
      </c>
      <c r="AM29">
        <f>IF(ISERROR(1/VLOOKUP($B29,Miljö!$B$1:$S$500,MATCH("Såld mängd produktionsspecifik fjärrvärme (GWh)",Miljö!$B$1:$R$1,0),FALSE)),0,VLOOKUP($B29,Miljö!$B$1:$S$500,MATCH("Såld mängd produktionsspecifik fjärrvärme (GWh)",Miljö!$B$1:$R$1,0),FALSE))</f>
        <v>0</v>
      </c>
      <c r="AN29" s="239" t="str">
        <f t="shared" si="2"/>
        <v/>
      </c>
      <c r="AP29" t="str">
        <f>IFERROR(VLOOKUP($B29,Miljövärden!$B$2:$H$550,7,FALSE),"Nej, saknas")</f>
        <v>Nej</v>
      </c>
      <c r="AQ29" t="str">
        <f>IFERROR(VLOOKUP($B29,Miljövärden!$B$2:$H$550,6,FALSE),"Nej, saknas")</f>
        <v>Nej</v>
      </c>
      <c r="AU29">
        <f t="shared" si="3"/>
        <v>0</v>
      </c>
      <c r="AV29">
        <f t="shared" si="4"/>
        <v>0</v>
      </c>
      <c r="AW29">
        <f t="shared" si="5"/>
        <v>0</v>
      </c>
      <c r="AX29">
        <f t="shared" si="6"/>
        <v>0</v>
      </c>
      <c r="AZ29">
        <f t="shared" si="7"/>
        <v>0</v>
      </c>
      <c r="BC29">
        <f t="shared" si="8"/>
        <v>0</v>
      </c>
      <c r="BD29">
        <f t="shared" si="9"/>
        <v>0</v>
      </c>
      <c r="BE29">
        <f t="shared" si="10"/>
        <v>0</v>
      </c>
      <c r="BF29">
        <f t="shared" si="11"/>
        <v>0</v>
      </c>
      <c r="BG29">
        <f t="shared" si="12"/>
        <v>0</v>
      </c>
      <c r="BH29" t="str">
        <f>VLOOKUP(B29,Miljö!$B$1:$I$482,MATCH("Fossilandel för ursprungspecificerad el ()",Miljö!$B$1:$I$1,0),FALSE)</f>
        <v>-</v>
      </c>
      <c r="BI29" t="str">
        <f>VLOOKUP(B29,Miljö!$B$1:$BX$482,MATCH("Kärnkraftsandel för ursprungsspecificerad el ()",Miljö!$B$1:$O$1,0),FALSE)</f>
        <v>-</v>
      </c>
      <c r="BJ29">
        <f t="shared" si="13"/>
        <v>0</v>
      </c>
      <c r="BK29" t="str">
        <f>VLOOKUP(B29,Miljö!$B$1:$O$482,MATCH("Fossil andel i procent (%)",Miljö!$B$1:$O$1,0),FALSE)</f>
        <v>-</v>
      </c>
      <c r="BL29">
        <f t="shared" si="14"/>
        <v>0</v>
      </c>
      <c r="BO29" s="289" t="str">
        <f t="shared" si="15"/>
        <v/>
      </c>
      <c r="BP29" s="239" t="str">
        <f t="shared" si="16"/>
        <v/>
      </c>
      <c r="BQ29" s="239" t="str">
        <f t="shared" si="17"/>
        <v/>
      </c>
      <c r="BR29" s="239" t="str">
        <f t="shared" si="18"/>
        <v/>
      </c>
      <c r="BS29" s="239"/>
      <c r="BT29" s="351">
        <f t="shared" si="19"/>
        <v>0</v>
      </c>
      <c r="BW29" s="289" t="str">
        <f>IF(AP29="ja",VLOOKUP(B29,Miljövärden!$B$2:$H$550,MATCH("Total andel fossilt",Miljövärden!$B$2:$H$2,0),FALSE),"")</f>
        <v/>
      </c>
      <c r="BZ29" s="351" t="str">
        <f t="shared" si="20"/>
        <v/>
      </c>
      <c r="CA29" s="353" t="str">
        <f t="shared" si="21"/>
        <v/>
      </c>
    </row>
    <row r="30" spans="1:79" x14ac:dyDescent="0.25">
      <c r="A30" s="2" t="s">
        <v>57</v>
      </c>
      <c r="B30" s="2" t="s">
        <v>64</v>
      </c>
      <c r="C30">
        <f>VLOOKUP($B30,'Tillförd energi'!$B$1:$AI$700,MATCH(C$1,'Tillförd energi'!$B$1:$AQ$1,0),FALSE)</f>
        <v>0</v>
      </c>
      <c r="D30">
        <f>VLOOKUP($B30,'Tillförd energi'!$B$1:$AI$700,MATCH(D$1,'Tillförd energi'!$B$1:$AQ$1,0),FALSE)</f>
        <v>0</v>
      </c>
      <c r="E30">
        <f>VLOOKUP($B30,'Tillförd energi'!$B$1:$AI$700,MATCH(E$1,'Tillförd energi'!$B$1:$AQ$1,0),FALSE)</f>
        <v>0</v>
      </c>
      <c r="F30">
        <f>VLOOKUP($B30,'Tillförd energi'!$B$1:$AI$700,MATCH(F$1,'Tillförd energi'!$B$1:$AQ$1,0),FALSE)</f>
        <v>0</v>
      </c>
      <c r="G30">
        <f>VLOOKUP($B30,'Tillförd energi'!$B$1:$AI$700,MATCH(G$1,'Tillförd energi'!$B$1:$AQ$1,0),FALSE)</f>
        <v>0</v>
      </c>
      <c r="H30">
        <f>VLOOKUP($B30,'Tillförd energi'!$B$1:$AI$700,MATCH(H$1,'Tillförd energi'!$B$1:$AQ$1,0),FALSE)</f>
        <v>0</v>
      </c>
      <c r="I30">
        <f>VLOOKUP($B30,'Tillförd energi'!$B$1:$AI$700,MATCH(I$1,'Tillförd energi'!$B$1:$AQ$1,0),FALSE)</f>
        <v>0</v>
      </c>
      <c r="J30">
        <f>VLOOKUP($B30,'Tillförd energi'!$B$1:$AI$700,MATCH(J$1,'Tillförd energi'!$B$1:$AQ$1,0),FALSE)</f>
        <v>0</v>
      </c>
      <c r="K30">
        <f>VLOOKUP($B30,'Tillförd energi'!$B$1:$AI$700,MATCH(K$1,'Tillförd energi'!$B$1:$AQ$1,0),FALSE)</f>
        <v>0</v>
      </c>
      <c r="L30">
        <f>VLOOKUP($B30,'Tillförd energi'!$B$1:$AI$700,MATCH(L$1,'Tillförd energi'!$B$1:$AQ$1,0),FALSE)</f>
        <v>0</v>
      </c>
      <c r="M30">
        <f>VLOOKUP($B30,'Tillförd energi'!$B$1:$AI$700,MATCH(M$1,'Tillförd energi'!$B$1:$AQ$1,0),FALSE)</f>
        <v>0</v>
      </c>
      <c r="N30">
        <f>VLOOKUP($B30,'Tillförd energi'!$B$1:$AI$700,MATCH(N$1,'Tillförd energi'!$B$1:$AQ$1,0),FALSE)</f>
        <v>0</v>
      </c>
      <c r="O30">
        <f>VLOOKUP($B30,'Tillförd energi'!$B$1:$AI$700,MATCH(O$1,'Tillförd energi'!$B$1:$AQ$1,0),FALSE)</f>
        <v>0</v>
      </c>
      <c r="P30">
        <f>VLOOKUP($B30,'Tillförd energi'!$B$1:$AI$700,MATCH(P$1,'Tillförd energi'!$B$1:$AQ$1,0),FALSE)</f>
        <v>0</v>
      </c>
      <c r="Q30">
        <f>VLOOKUP($B30,'Tillförd energi'!$B$1:$AI$700,MATCH(Q$1,'Tillförd energi'!$B$1:$AQ$1,0),FALSE)</f>
        <v>0</v>
      </c>
      <c r="R30">
        <f>VLOOKUP($B30,'Tillförd energi'!$B$1:$AI$700,MATCH(R$1,'Tillförd energi'!$B$1:$AQ$1,0),FALSE)</f>
        <v>0</v>
      </c>
      <c r="S30">
        <f>VLOOKUP($B30,'Tillförd energi'!$B$1:$AI$700,MATCH(S$1,'Tillförd energi'!$B$1:$AQ$1,0),FALSE)</f>
        <v>0</v>
      </c>
      <c r="T30">
        <f>VLOOKUP($B30,'Tillförd energi'!$B$1:$AI$700,MATCH(T$1,'Tillförd energi'!$B$1:$AQ$1,0),FALSE)</f>
        <v>0</v>
      </c>
      <c r="U30">
        <f>VLOOKUP($B30,'Tillförd energi'!$B$1:$AI$700,MATCH(U$1,'Tillförd energi'!$B$1:$AQ$1,0),FALSE)</f>
        <v>0</v>
      </c>
      <c r="V30">
        <f>VLOOKUP($B30,'Tillförd energi'!$B$1:$AI$700,MATCH(V$1,'Tillförd energi'!$B$1:$AQ$1,0),FALSE)</f>
        <v>0</v>
      </c>
      <c r="W30">
        <f>VLOOKUP($B30,'Tillförd energi'!$B$1:$AI$700,MATCH(W$1,'Tillförd energi'!$B$1:$AQ$1,0),FALSE)</f>
        <v>0</v>
      </c>
      <c r="X30">
        <f>VLOOKUP($B30,'Tillförd energi'!$B$1:$AI$700,MATCH(X$1,'Tillförd energi'!$B$1:$AQ$1,0),FALSE)</f>
        <v>0</v>
      </c>
      <c r="Y30">
        <f>VLOOKUP($B30,'Tillförd energi'!$B$1:$AI$700,MATCH(Y$1,'Tillförd energi'!$B$1:$AQ$1,0),FALSE)</f>
        <v>0</v>
      </c>
      <c r="Z30">
        <f>VLOOKUP($B30,'Tillförd energi'!$B$1:$AI$700,MATCH(Z$1,'Tillförd energi'!$B$1:$AQ$1,0),FALSE)</f>
        <v>0</v>
      </c>
      <c r="AA30">
        <f>VLOOKUP($B30,'Tillförd energi'!$B$1:$AI$700,MATCH(AA$1,'Tillförd energi'!$B$1:$AQ$1,0),FALSE)</f>
        <v>0</v>
      </c>
      <c r="AB30">
        <f>VLOOKUP($B30,'Tillförd energi'!$B$1:$AI$700,MATCH(AB$1,'Tillförd energi'!$B$1:$AQ$1,0),FALSE)</f>
        <v>0</v>
      </c>
      <c r="AC30">
        <f>VLOOKUP($B30,'Tillförd energi'!$B$1:$AI$700,MATCH(AC$1,'Tillförd energi'!$B$1:$AQ$1,0),FALSE)</f>
        <v>0</v>
      </c>
      <c r="AD30">
        <f>VLOOKUP($B30,'Tillförd energi'!$B$1:$AI$700,MATCH(AD$1,'Tillförd energi'!$B$1:$AQ$1,0),FALSE)</f>
        <v>0</v>
      </c>
      <c r="AE30">
        <f>VLOOKUP($B30,'Tillförd energi'!$B$1:$AI$700,MATCH(AE$1,'Tillförd energi'!$B$1:$AQ$1,0),FALSE)</f>
        <v>0</v>
      </c>
      <c r="AF30">
        <f>VLOOKUP($B30,'Tillförd energi'!$B$1:$AI$700,MATCH(AF$1,'Tillförd energi'!$B$1:$AQ$1,0),FALSE)</f>
        <v>0</v>
      </c>
      <c r="AG30">
        <f>IFERROR(VLOOKUP(B30,Miljö!$B$1:$AC$550,MATCH("Köpt mängd produktionsspecifik fjärrvärme:",Miljö!$B$1:$AC$1,0),FALSE)/1,0)</f>
        <v>0</v>
      </c>
      <c r="AI30">
        <f t="shared" si="0"/>
        <v>0</v>
      </c>
      <c r="AJ30">
        <f t="shared" si="1"/>
        <v>0</v>
      </c>
      <c r="AK30" t="str">
        <f>IF(ISERROR(1/VLOOKUP($B30,Leveranser!$B$1:$S$500,MATCH("såld värme (gwh)",Leveranser!$B$1:$S$1,0),FALSE)),"",VLOOKUP($B30,Leveranser!$B$1:$S$500,MATCH("såld värme (gwh)",Leveranser!$B$1:$S$1,0),FALSE))</f>
        <v/>
      </c>
      <c r="AL30">
        <f>VLOOKUP($B30,Leveranser!$B$1:$Y$500,MATCH("Totalt såld fjärrvärme till andra fjärrvärmeföretag",Leveranser!$B$1:$AA$1,0),FALSE)</f>
        <v>0</v>
      </c>
      <c r="AM30">
        <f>IF(ISERROR(1/VLOOKUP($B30,Miljö!$B$1:$S$500,MATCH("Såld mängd produktionsspecifik fjärrvärme (GWh)",Miljö!$B$1:$R$1,0),FALSE)),0,VLOOKUP($B30,Miljö!$B$1:$S$500,MATCH("Såld mängd produktionsspecifik fjärrvärme (GWh)",Miljö!$B$1:$R$1,0),FALSE))</f>
        <v>0</v>
      </c>
      <c r="AN30" s="239" t="str">
        <f t="shared" si="2"/>
        <v/>
      </c>
      <c r="AP30" t="str">
        <f>IFERROR(VLOOKUP($B30,Miljövärden!$B$2:$H$550,7,FALSE),"Nej, saknas")</f>
        <v>Nej</v>
      </c>
      <c r="AQ30" t="str">
        <f>IFERROR(VLOOKUP($B30,Miljövärden!$B$2:$H$550,6,FALSE),"Nej, saknas")</f>
        <v>Nej</v>
      </c>
      <c r="AU30">
        <f t="shared" si="3"/>
        <v>0</v>
      </c>
      <c r="AV30">
        <f t="shared" si="4"/>
        <v>0</v>
      </c>
      <c r="AW30">
        <f t="shared" si="5"/>
        <v>0</v>
      </c>
      <c r="AX30">
        <f t="shared" si="6"/>
        <v>0</v>
      </c>
      <c r="AZ30">
        <f t="shared" si="7"/>
        <v>0</v>
      </c>
      <c r="BC30">
        <f t="shared" si="8"/>
        <v>0</v>
      </c>
      <c r="BD30">
        <f t="shared" si="9"/>
        <v>0</v>
      </c>
      <c r="BE30">
        <f t="shared" si="10"/>
        <v>0</v>
      </c>
      <c r="BF30">
        <f t="shared" si="11"/>
        <v>0</v>
      </c>
      <c r="BG30">
        <f t="shared" si="12"/>
        <v>0</v>
      </c>
      <c r="BH30" t="str">
        <f>VLOOKUP(B30,Miljö!$B$1:$I$482,MATCH("Fossilandel för ursprungspecificerad el ()",Miljö!$B$1:$I$1,0),FALSE)</f>
        <v>-</v>
      </c>
      <c r="BI30" t="str">
        <f>VLOOKUP(B30,Miljö!$B$1:$BX$482,MATCH("Kärnkraftsandel för ursprungsspecificerad el ()",Miljö!$B$1:$O$1,0),FALSE)</f>
        <v>-</v>
      </c>
      <c r="BJ30">
        <f t="shared" si="13"/>
        <v>0</v>
      </c>
      <c r="BK30" t="str">
        <f>VLOOKUP(B30,Miljö!$B$1:$O$482,MATCH("Fossil andel i procent (%)",Miljö!$B$1:$O$1,0),FALSE)</f>
        <v>-</v>
      </c>
      <c r="BL30">
        <f t="shared" si="14"/>
        <v>0</v>
      </c>
      <c r="BO30" s="289" t="str">
        <f t="shared" si="15"/>
        <v/>
      </c>
      <c r="BP30" s="239" t="str">
        <f t="shared" si="16"/>
        <v/>
      </c>
      <c r="BQ30" s="239" t="str">
        <f t="shared" si="17"/>
        <v/>
      </c>
      <c r="BR30" s="239" t="str">
        <f t="shared" si="18"/>
        <v/>
      </c>
      <c r="BS30" s="239"/>
      <c r="BT30" s="351">
        <f t="shared" si="19"/>
        <v>0</v>
      </c>
      <c r="BW30" s="289" t="str">
        <f>IF(AP30="ja",VLOOKUP(B30,Miljövärden!$B$2:$H$550,MATCH("Total andel fossilt",Miljövärden!$B$2:$H$2,0),FALSE),"")</f>
        <v/>
      </c>
      <c r="BZ30" s="351" t="str">
        <f t="shared" si="20"/>
        <v/>
      </c>
      <c r="CA30" s="353" t="str">
        <f t="shared" si="21"/>
        <v/>
      </c>
    </row>
    <row r="31" spans="1:79" x14ac:dyDescent="0.25">
      <c r="A31" s="2" t="s">
        <v>57</v>
      </c>
      <c r="B31" s="2" t="s">
        <v>65</v>
      </c>
      <c r="C31">
        <f>VLOOKUP($B31,'Tillförd energi'!$B$1:$AI$700,MATCH(C$1,'Tillförd energi'!$B$1:$AQ$1,0),FALSE)</f>
        <v>0</v>
      </c>
      <c r="D31">
        <f>VLOOKUP($B31,'Tillförd energi'!$B$1:$AI$700,MATCH(D$1,'Tillförd energi'!$B$1:$AQ$1,0),FALSE)</f>
        <v>0</v>
      </c>
      <c r="E31">
        <f>VLOOKUP($B31,'Tillförd energi'!$B$1:$AI$700,MATCH(E$1,'Tillförd energi'!$B$1:$AQ$1,0),FALSE)</f>
        <v>0</v>
      </c>
      <c r="F31">
        <f>VLOOKUP($B31,'Tillförd energi'!$B$1:$AI$700,MATCH(F$1,'Tillförd energi'!$B$1:$AQ$1,0),FALSE)</f>
        <v>0</v>
      </c>
      <c r="G31">
        <f>VLOOKUP($B31,'Tillförd energi'!$B$1:$AI$700,MATCH(G$1,'Tillförd energi'!$B$1:$AQ$1,0),FALSE)</f>
        <v>0</v>
      </c>
      <c r="H31">
        <f>VLOOKUP($B31,'Tillförd energi'!$B$1:$AI$700,MATCH(H$1,'Tillförd energi'!$B$1:$AQ$1,0),FALSE)</f>
        <v>0</v>
      </c>
      <c r="I31">
        <f>VLOOKUP($B31,'Tillförd energi'!$B$1:$AI$700,MATCH(I$1,'Tillförd energi'!$B$1:$AQ$1,0),FALSE)</f>
        <v>0</v>
      </c>
      <c r="J31">
        <f>VLOOKUP($B31,'Tillförd energi'!$B$1:$AI$700,MATCH(J$1,'Tillförd energi'!$B$1:$AQ$1,0),FALSE)</f>
        <v>0</v>
      </c>
      <c r="K31">
        <f>VLOOKUP($B31,'Tillförd energi'!$B$1:$AI$700,MATCH(K$1,'Tillförd energi'!$B$1:$AQ$1,0),FALSE)</f>
        <v>0</v>
      </c>
      <c r="L31">
        <f>VLOOKUP($B31,'Tillförd energi'!$B$1:$AI$700,MATCH(L$1,'Tillförd energi'!$B$1:$AQ$1,0),FALSE)</f>
        <v>0</v>
      </c>
      <c r="M31">
        <f>VLOOKUP($B31,'Tillförd energi'!$B$1:$AI$700,MATCH(M$1,'Tillförd energi'!$B$1:$AQ$1,0),FALSE)</f>
        <v>0</v>
      </c>
      <c r="N31">
        <f>VLOOKUP($B31,'Tillförd energi'!$B$1:$AI$700,MATCH(N$1,'Tillförd energi'!$B$1:$AQ$1,0),FALSE)</f>
        <v>0</v>
      </c>
      <c r="O31">
        <f>VLOOKUP($B31,'Tillförd energi'!$B$1:$AI$700,MATCH(O$1,'Tillförd energi'!$B$1:$AQ$1,0),FALSE)</f>
        <v>0</v>
      </c>
      <c r="P31">
        <f>VLOOKUP($B31,'Tillförd energi'!$B$1:$AI$700,MATCH(P$1,'Tillförd energi'!$B$1:$AQ$1,0),FALSE)</f>
        <v>0</v>
      </c>
      <c r="Q31">
        <f>VLOOKUP($B31,'Tillförd energi'!$B$1:$AI$700,MATCH(Q$1,'Tillförd energi'!$B$1:$AQ$1,0),FALSE)</f>
        <v>0</v>
      </c>
      <c r="R31">
        <f>VLOOKUP($B31,'Tillförd energi'!$B$1:$AI$700,MATCH(R$1,'Tillförd energi'!$B$1:$AQ$1,0),FALSE)</f>
        <v>0</v>
      </c>
      <c r="S31">
        <f>VLOOKUP($B31,'Tillförd energi'!$B$1:$AI$700,MATCH(S$1,'Tillförd energi'!$B$1:$AQ$1,0),FALSE)</f>
        <v>0</v>
      </c>
      <c r="T31">
        <f>VLOOKUP($B31,'Tillförd energi'!$B$1:$AI$700,MATCH(T$1,'Tillförd energi'!$B$1:$AQ$1,0),FALSE)</f>
        <v>0</v>
      </c>
      <c r="U31">
        <f>VLOOKUP($B31,'Tillförd energi'!$B$1:$AI$700,MATCH(U$1,'Tillförd energi'!$B$1:$AQ$1,0),FALSE)</f>
        <v>0</v>
      </c>
      <c r="V31">
        <f>VLOOKUP($B31,'Tillförd energi'!$B$1:$AI$700,MATCH(V$1,'Tillförd energi'!$B$1:$AQ$1,0),FALSE)</f>
        <v>0</v>
      </c>
      <c r="W31">
        <f>VLOOKUP($B31,'Tillförd energi'!$B$1:$AI$700,MATCH(W$1,'Tillförd energi'!$B$1:$AQ$1,0),FALSE)</f>
        <v>0</v>
      </c>
      <c r="X31">
        <f>VLOOKUP($B31,'Tillförd energi'!$B$1:$AI$700,MATCH(X$1,'Tillförd energi'!$B$1:$AQ$1,0),FALSE)</f>
        <v>0</v>
      </c>
      <c r="Y31">
        <f>VLOOKUP($B31,'Tillförd energi'!$B$1:$AI$700,MATCH(Y$1,'Tillförd energi'!$B$1:$AQ$1,0),FALSE)</f>
        <v>0</v>
      </c>
      <c r="Z31">
        <f>VLOOKUP($B31,'Tillförd energi'!$B$1:$AI$700,MATCH(Z$1,'Tillförd energi'!$B$1:$AQ$1,0),FALSE)</f>
        <v>0</v>
      </c>
      <c r="AA31">
        <f>VLOOKUP($B31,'Tillförd energi'!$B$1:$AI$700,MATCH(AA$1,'Tillförd energi'!$B$1:$AQ$1,0),FALSE)</f>
        <v>0</v>
      </c>
      <c r="AB31">
        <f>VLOOKUP($B31,'Tillförd energi'!$B$1:$AI$700,MATCH(AB$1,'Tillförd energi'!$B$1:$AQ$1,0),FALSE)</f>
        <v>0</v>
      </c>
      <c r="AC31">
        <f>VLOOKUP($B31,'Tillförd energi'!$B$1:$AI$700,MATCH(AC$1,'Tillförd energi'!$B$1:$AQ$1,0),FALSE)</f>
        <v>0</v>
      </c>
      <c r="AD31">
        <f>VLOOKUP($B31,'Tillförd energi'!$B$1:$AI$700,MATCH(AD$1,'Tillförd energi'!$B$1:$AQ$1,0),FALSE)</f>
        <v>0</v>
      </c>
      <c r="AE31">
        <f>VLOOKUP($B31,'Tillförd energi'!$B$1:$AI$700,MATCH(AE$1,'Tillförd energi'!$B$1:$AQ$1,0),FALSE)</f>
        <v>0</v>
      </c>
      <c r="AF31">
        <f>VLOOKUP($B31,'Tillförd energi'!$B$1:$AI$700,MATCH(AF$1,'Tillförd energi'!$B$1:$AQ$1,0),FALSE)</f>
        <v>0</v>
      </c>
      <c r="AG31">
        <f>IFERROR(VLOOKUP(B31,Miljö!$B$1:$AC$550,MATCH("Köpt mängd produktionsspecifik fjärrvärme:",Miljö!$B$1:$AC$1,0),FALSE)/1,0)</f>
        <v>0</v>
      </c>
      <c r="AI31">
        <f t="shared" si="0"/>
        <v>0</v>
      </c>
      <c r="AJ31">
        <f t="shared" si="1"/>
        <v>0</v>
      </c>
      <c r="AK31" t="str">
        <f>IF(ISERROR(1/VLOOKUP($B31,Leveranser!$B$1:$S$500,MATCH("såld värme (gwh)",Leveranser!$B$1:$S$1,0),FALSE)),"",VLOOKUP($B31,Leveranser!$B$1:$S$500,MATCH("såld värme (gwh)",Leveranser!$B$1:$S$1,0),FALSE))</f>
        <v/>
      </c>
      <c r="AL31">
        <f>VLOOKUP($B31,Leveranser!$B$1:$Y$500,MATCH("Totalt såld fjärrvärme till andra fjärrvärmeföretag",Leveranser!$B$1:$AA$1,0),FALSE)</f>
        <v>0</v>
      </c>
      <c r="AM31">
        <f>IF(ISERROR(1/VLOOKUP($B31,Miljö!$B$1:$S$500,MATCH("Såld mängd produktionsspecifik fjärrvärme (GWh)",Miljö!$B$1:$R$1,0),FALSE)),0,VLOOKUP($B31,Miljö!$B$1:$S$500,MATCH("Såld mängd produktionsspecifik fjärrvärme (GWh)",Miljö!$B$1:$R$1,0),FALSE))</f>
        <v>0</v>
      </c>
      <c r="AN31" s="239" t="str">
        <f t="shared" si="2"/>
        <v/>
      </c>
      <c r="AP31" t="str">
        <f>IFERROR(VLOOKUP($B31,Miljövärden!$B$2:$H$550,7,FALSE),"Nej, saknas")</f>
        <v>Nej</v>
      </c>
      <c r="AQ31" t="str">
        <f>IFERROR(VLOOKUP($B31,Miljövärden!$B$2:$H$550,6,FALSE),"Nej, saknas")</f>
        <v>Nej</v>
      </c>
      <c r="AU31">
        <f t="shared" si="3"/>
        <v>0</v>
      </c>
      <c r="AV31">
        <f t="shared" si="4"/>
        <v>0</v>
      </c>
      <c r="AW31">
        <f t="shared" si="5"/>
        <v>0</v>
      </c>
      <c r="AX31">
        <f t="shared" si="6"/>
        <v>0</v>
      </c>
      <c r="AZ31">
        <f t="shared" si="7"/>
        <v>0</v>
      </c>
      <c r="BC31">
        <f t="shared" si="8"/>
        <v>0</v>
      </c>
      <c r="BD31">
        <f t="shared" si="9"/>
        <v>0</v>
      </c>
      <c r="BE31">
        <f t="shared" si="10"/>
        <v>0</v>
      </c>
      <c r="BF31">
        <f t="shared" si="11"/>
        <v>0</v>
      </c>
      <c r="BG31">
        <f t="shared" si="12"/>
        <v>0</v>
      </c>
      <c r="BH31" t="str">
        <f>VLOOKUP(B31,Miljö!$B$1:$I$482,MATCH("Fossilandel för ursprungspecificerad el ()",Miljö!$B$1:$I$1,0),FALSE)</f>
        <v>-</v>
      </c>
      <c r="BI31" t="str">
        <f>VLOOKUP(B31,Miljö!$B$1:$BX$482,MATCH("Kärnkraftsandel för ursprungsspecificerad el ()",Miljö!$B$1:$O$1,0),FALSE)</f>
        <v>-</v>
      </c>
      <c r="BJ31">
        <f t="shared" si="13"/>
        <v>0</v>
      </c>
      <c r="BK31" t="str">
        <f>VLOOKUP(B31,Miljö!$B$1:$O$482,MATCH("Fossil andel i procent (%)",Miljö!$B$1:$O$1,0),FALSE)</f>
        <v>-</v>
      </c>
      <c r="BL31">
        <f t="shared" si="14"/>
        <v>0</v>
      </c>
      <c r="BO31" s="289" t="str">
        <f t="shared" si="15"/>
        <v/>
      </c>
      <c r="BP31" s="239" t="str">
        <f t="shared" si="16"/>
        <v/>
      </c>
      <c r="BQ31" s="239" t="str">
        <f t="shared" si="17"/>
        <v/>
      </c>
      <c r="BR31" s="239" t="str">
        <f t="shared" si="18"/>
        <v/>
      </c>
      <c r="BS31" s="239"/>
      <c r="BT31" s="351">
        <f t="shared" si="19"/>
        <v>0</v>
      </c>
      <c r="BW31" s="289" t="str">
        <f>IF(AP31="ja",VLOOKUP(B31,Miljövärden!$B$2:$H$550,MATCH("Total andel fossilt",Miljövärden!$B$2:$H$2,0),FALSE),"")</f>
        <v/>
      </c>
      <c r="BZ31" s="351" t="str">
        <f t="shared" si="20"/>
        <v/>
      </c>
      <c r="CA31" s="353" t="str">
        <f t="shared" si="21"/>
        <v/>
      </c>
    </row>
    <row r="32" spans="1:79" x14ac:dyDescent="0.25">
      <c r="A32" s="2" t="s">
        <v>57</v>
      </c>
      <c r="B32" s="2" t="s">
        <v>66</v>
      </c>
      <c r="C32">
        <f>VLOOKUP($B32,'Tillförd energi'!$B$1:$AI$700,MATCH(C$1,'Tillförd energi'!$B$1:$AQ$1,0),FALSE)</f>
        <v>0</v>
      </c>
      <c r="D32">
        <f>VLOOKUP($B32,'Tillförd energi'!$B$1:$AI$700,MATCH(D$1,'Tillförd energi'!$B$1:$AQ$1,0),FALSE)</f>
        <v>0</v>
      </c>
      <c r="E32">
        <f>VLOOKUP($B32,'Tillförd energi'!$B$1:$AI$700,MATCH(E$1,'Tillförd energi'!$B$1:$AQ$1,0),FALSE)</f>
        <v>0</v>
      </c>
      <c r="F32">
        <f>VLOOKUP($B32,'Tillförd energi'!$B$1:$AI$700,MATCH(F$1,'Tillförd energi'!$B$1:$AQ$1,0),FALSE)</f>
        <v>0</v>
      </c>
      <c r="G32">
        <f>VLOOKUP($B32,'Tillförd energi'!$B$1:$AI$700,MATCH(G$1,'Tillförd energi'!$B$1:$AQ$1,0),FALSE)</f>
        <v>0</v>
      </c>
      <c r="H32">
        <f>VLOOKUP($B32,'Tillförd energi'!$B$1:$AI$700,MATCH(H$1,'Tillförd energi'!$B$1:$AQ$1,0),FALSE)</f>
        <v>0</v>
      </c>
      <c r="I32">
        <f>VLOOKUP($B32,'Tillförd energi'!$B$1:$AI$700,MATCH(I$1,'Tillförd energi'!$B$1:$AQ$1,0),FALSE)</f>
        <v>0</v>
      </c>
      <c r="J32">
        <f>VLOOKUP($B32,'Tillförd energi'!$B$1:$AI$700,MATCH(J$1,'Tillförd energi'!$B$1:$AQ$1,0),FALSE)</f>
        <v>0</v>
      </c>
      <c r="K32">
        <f>VLOOKUP($B32,'Tillförd energi'!$B$1:$AI$700,MATCH(K$1,'Tillförd energi'!$B$1:$AQ$1,0),FALSE)</f>
        <v>0</v>
      </c>
      <c r="L32">
        <f>VLOOKUP($B32,'Tillförd energi'!$B$1:$AI$700,MATCH(L$1,'Tillförd energi'!$B$1:$AQ$1,0),FALSE)</f>
        <v>0</v>
      </c>
      <c r="M32">
        <f>VLOOKUP($B32,'Tillförd energi'!$B$1:$AI$700,MATCH(M$1,'Tillförd energi'!$B$1:$AQ$1,0),FALSE)</f>
        <v>0</v>
      </c>
      <c r="N32">
        <f>VLOOKUP($B32,'Tillförd energi'!$B$1:$AI$700,MATCH(N$1,'Tillförd energi'!$B$1:$AQ$1,0),FALSE)</f>
        <v>0</v>
      </c>
      <c r="O32">
        <f>VLOOKUP($B32,'Tillförd energi'!$B$1:$AI$700,MATCH(O$1,'Tillförd energi'!$B$1:$AQ$1,0),FALSE)</f>
        <v>0</v>
      </c>
      <c r="P32">
        <f>VLOOKUP($B32,'Tillförd energi'!$B$1:$AI$700,MATCH(P$1,'Tillförd energi'!$B$1:$AQ$1,0),FALSE)</f>
        <v>0</v>
      </c>
      <c r="Q32">
        <f>VLOOKUP($B32,'Tillförd energi'!$B$1:$AI$700,MATCH(Q$1,'Tillförd energi'!$B$1:$AQ$1,0),FALSE)</f>
        <v>0</v>
      </c>
      <c r="R32">
        <f>VLOOKUP($B32,'Tillförd energi'!$B$1:$AI$700,MATCH(R$1,'Tillförd energi'!$B$1:$AQ$1,0),FALSE)</f>
        <v>0</v>
      </c>
      <c r="S32">
        <f>VLOOKUP($B32,'Tillförd energi'!$B$1:$AI$700,MATCH(S$1,'Tillförd energi'!$B$1:$AQ$1,0),FALSE)</f>
        <v>0</v>
      </c>
      <c r="T32">
        <f>VLOOKUP($B32,'Tillförd energi'!$B$1:$AI$700,MATCH(T$1,'Tillförd energi'!$B$1:$AQ$1,0),FALSE)</f>
        <v>0</v>
      </c>
      <c r="U32">
        <f>VLOOKUP($B32,'Tillförd energi'!$B$1:$AI$700,MATCH(U$1,'Tillförd energi'!$B$1:$AQ$1,0),FALSE)</f>
        <v>0</v>
      </c>
      <c r="V32">
        <f>VLOOKUP($B32,'Tillförd energi'!$B$1:$AI$700,MATCH(V$1,'Tillförd energi'!$B$1:$AQ$1,0),FALSE)</f>
        <v>0</v>
      </c>
      <c r="W32">
        <f>VLOOKUP($B32,'Tillförd energi'!$B$1:$AI$700,MATCH(W$1,'Tillförd energi'!$B$1:$AQ$1,0),FALSE)</f>
        <v>0</v>
      </c>
      <c r="X32">
        <f>VLOOKUP($B32,'Tillförd energi'!$B$1:$AI$700,MATCH(X$1,'Tillförd energi'!$B$1:$AQ$1,0),FALSE)</f>
        <v>0</v>
      </c>
      <c r="Y32">
        <f>VLOOKUP($B32,'Tillförd energi'!$B$1:$AI$700,MATCH(Y$1,'Tillförd energi'!$B$1:$AQ$1,0),FALSE)</f>
        <v>0</v>
      </c>
      <c r="Z32">
        <f>VLOOKUP($B32,'Tillförd energi'!$B$1:$AI$700,MATCH(Z$1,'Tillförd energi'!$B$1:$AQ$1,0),FALSE)</f>
        <v>0</v>
      </c>
      <c r="AA32">
        <f>VLOOKUP($B32,'Tillförd energi'!$B$1:$AI$700,MATCH(AA$1,'Tillförd energi'!$B$1:$AQ$1,0),FALSE)</f>
        <v>0</v>
      </c>
      <c r="AB32">
        <f>VLOOKUP($B32,'Tillförd energi'!$B$1:$AI$700,MATCH(AB$1,'Tillförd energi'!$B$1:$AQ$1,0),FALSE)</f>
        <v>0</v>
      </c>
      <c r="AC32">
        <f>VLOOKUP($B32,'Tillförd energi'!$B$1:$AI$700,MATCH(AC$1,'Tillförd energi'!$B$1:$AQ$1,0),FALSE)</f>
        <v>0</v>
      </c>
      <c r="AD32">
        <f>VLOOKUP($B32,'Tillförd energi'!$B$1:$AI$700,MATCH(AD$1,'Tillförd energi'!$B$1:$AQ$1,0),FALSE)</f>
        <v>0</v>
      </c>
      <c r="AE32">
        <f>VLOOKUP($B32,'Tillförd energi'!$B$1:$AI$700,MATCH(AE$1,'Tillförd energi'!$B$1:$AQ$1,0),FALSE)</f>
        <v>0</v>
      </c>
      <c r="AF32">
        <f>VLOOKUP($B32,'Tillförd energi'!$B$1:$AI$700,MATCH(AF$1,'Tillförd energi'!$B$1:$AQ$1,0),FALSE)</f>
        <v>0</v>
      </c>
      <c r="AG32">
        <f>IFERROR(VLOOKUP(B32,Miljö!$B$1:$AC$550,MATCH("Köpt mängd produktionsspecifik fjärrvärme:",Miljö!$B$1:$AC$1,0),FALSE)/1,0)</f>
        <v>0</v>
      </c>
      <c r="AI32">
        <f t="shared" si="0"/>
        <v>0</v>
      </c>
      <c r="AJ32">
        <f t="shared" si="1"/>
        <v>0</v>
      </c>
      <c r="AK32" t="str">
        <f>IF(ISERROR(1/VLOOKUP($B32,Leveranser!$B$1:$S$500,MATCH("såld värme (gwh)",Leveranser!$B$1:$S$1,0),FALSE)),"",VLOOKUP($B32,Leveranser!$B$1:$S$500,MATCH("såld värme (gwh)",Leveranser!$B$1:$S$1,0),FALSE))</f>
        <v/>
      </c>
      <c r="AL32">
        <f>VLOOKUP($B32,Leveranser!$B$1:$Y$500,MATCH("Totalt såld fjärrvärme till andra fjärrvärmeföretag",Leveranser!$B$1:$AA$1,0),FALSE)</f>
        <v>0</v>
      </c>
      <c r="AM32">
        <f>IF(ISERROR(1/VLOOKUP($B32,Miljö!$B$1:$S$500,MATCH("Såld mängd produktionsspecifik fjärrvärme (GWh)",Miljö!$B$1:$R$1,0),FALSE)),0,VLOOKUP($B32,Miljö!$B$1:$S$500,MATCH("Såld mängd produktionsspecifik fjärrvärme (GWh)",Miljö!$B$1:$R$1,0),FALSE))</f>
        <v>0</v>
      </c>
      <c r="AN32" s="239" t="str">
        <f t="shared" si="2"/>
        <v/>
      </c>
      <c r="AP32" t="str">
        <f>IFERROR(VLOOKUP($B32,Miljövärden!$B$2:$H$550,7,FALSE),"Nej, saknas")</f>
        <v>Nej</v>
      </c>
      <c r="AQ32" t="str">
        <f>IFERROR(VLOOKUP($B32,Miljövärden!$B$2:$H$550,6,FALSE),"Nej, saknas")</f>
        <v>Nej</v>
      </c>
      <c r="AU32">
        <f t="shared" si="3"/>
        <v>0</v>
      </c>
      <c r="AV32">
        <f t="shared" si="4"/>
        <v>0</v>
      </c>
      <c r="AW32">
        <f t="shared" si="5"/>
        <v>0</v>
      </c>
      <c r="AX32">
        <f t="shared" si="6"/>
        <v>0</v>
      </c>
      <c r="AZ32">
        <f t="shared" si="7"/>
        <v>0</v>
      </c>
      <c r="BC32">
        <f t="shared" si="8"/>
        <v>0</v>
      </c>
      <c r="BD32">
        <f t="shared" si="9"/>
        <v>0</v>
      </c>
      <c r="BE32">
        <f t="shared" si="10"/>
        <v>0</v>
      </c>
      <c r="BF32">
        <f t="shared" si="11"/>
        <v>0</v>
      </c>
      <c r="BG32">
        <f t="shared" si="12"/>
        <v>0</v>
      </c>
      <c r="BH32" t="str">
        <f>VLOOKUP(B32,Miljö!$B$1:$I$482,MATCH("Fossilandel för ursprungspecificerad el ()",Miljö!$B$1:$I$1,0),FALSE)</f>
        <v>-</v>
      </c>
      <c r="BI32" t="str">
        <f>VLOOKUP(B32,Miljö!$B$1:$BX$482,MATCH("Kärnkraftsandel för ursprungsspecificerad el ()",Miljö!$B$1:$O$1,0),FALSE)</f>
        <v>-</v>
      </c>
      <c r="BJ32">
        <f t="shared" si="13"/>
        <v>0</v>
      </c>
      <c r="BK32" t="str">
        <f>VLOOKUP(B32,Miljö!$B$1:$O$482,MATCH("Fossil andel i procent (%)",Miljö!$B$1:$O$1,0),FALSE)</f>
        <v>-</v>
      </c>
      <c r="BL32">
        <f t="shared" si="14"/>
        <v>0</v>
      </c>
      <c r="BO32" s="289" t="str">
        <f t="shared" si="15"/>
        <v/>
      </c>
      <c r="BP32" s="239" t="str">
        <f t="shared" si="16"/>
        <v/>
      </c>
      <c r="BQ32" s="239" t="str">
        <f t="shared" si="17"/>
        <v/>
      </c>
      <c r="BR32" s="239" t="str">
        <f t="shared" si="18"/>
        <v/>
      </c>
      <c r="BS32" s="239"/>
      <c r="BT32" s="351">
        <f t="shared" si="19"/>
        <v>0</v>
      </c>
      <c r="BW32" s="289" t="str">
        <f>IF(AP32="ja",VLOOKUP(B32,Miljövärden!$B$2:$H$550,MATCH("Total andel fossilt",Miljövärden!$B$2:$H$2,0),FALSE),"")</f>
        <v/>
      </c>
      <c r="BZ32" s="351" t="str">
        <f t="shared" si="20"/>
        <v/>
      </c>
      <c r="CA32" s="353" t="str">
        <f t="shared" si="21"/>
        <v/>
      </c>
    </row>
    <row r="33" spans="1:79" x14ac:dyDescent="0.25">
      <c r="A33" s="2" t="s">
        <v>57</v>
      </c>
      <c r="B33" s="2" t="s">
        <v>67</v>
      </c>
      <c r="C33">
        <f>VLOOKUP($B33,'Tillförd energi'!$B$1:$AI$700,MATCH(C$1,'Tillförd energi'!$B$1:$AQ$1,0),FALSE)</f>
        <v>0</v>
      </c>
      <c r="D33">
        <f>VLOOKUP($B33,'Tillförd energi'!$B$1:$AI$700,MATCH(D$1,'Tillförd energi'!$B$1:$AQ$1,0),FALSE)</f>
        <v>0</v>
      </c>
      <c r="E33">
        <f>VLOOKUP($B33,'Tillförd energi'!$B$1:$AI$700,MATCH(E$1,'Tillförd energi'!$B$1:$AQ$1,0),FALSE)</f>
        <v>0</v>
      </c>
      <c r="F33">
        <f>VLOOKUP($B33,'Tillförd energi'!$B$1:$AI$700,MATCH(F$1,'Tillförd energi'!$B$1:$AQ$1,0),FALSE)</f>
        <v>0</v>
      </c>
      <c r="G33">
        <f>VLOOKUP($B33,'Tillförd energi'!$B$1:$AI$700,MATCH(G$1,'Tillförd energi'!$B$1:$AQ$1,0),FALSE)</f>
        <v>0</v>
      </c>
      <c r="H33">
        <f>VLOOKUP($B33,'Tillförd energi'!$B$1:$AI$700,MATCH(H$1,'Tillförd energi'!$B$1:$AQ$1,0),FALSE)</f>
        <v>0</v>
      </c>
      <c r="I33">
        <f>VLOOKUP($B33,'Tillförd energi'!$B$1:$AI$700,MATCH(I$1,'Tillförd energi'!$B$1:$AQ$1,0),FALSE)</f>
        <v>0</v>
      </c>
      <c r="J33">
        <f>VLOOKUP($B33,'Tillförd energi'!$B$1:$AI$700,MATCH(J$1,'Tillförd energi'!$B$1:$AQ$1,0),FALSE)</f>
        <v>0</v>
      </c>
      <c r="K33">
        <f>VLOOKUP($B33,'Tillförd energi'!$B$1:$AI$700,MATCH(K$1,'Tillförd energi'!$B$1:$AQ$1,0),FALSE)</f>
        <v>0</v>
      </c>
      <c r="L33">
        <f>VLOOKUP($B33,'Tillförd energi'!$B$1:$AI$700,MATCH(L$1,'Tillförd energi'!$B$1:$AQ$1,0),FALSE)</f>
        <v>0</v>
      </c>
      <c r="M33">
        <f>VLOOKUP($B33,'Tillförd energi'!$B$1:$AI$700,MATCH(M$1,'Tillförd energi'!$B$1:$AQ$1,0),FALSE)</f>
        <v>0</v>
      </c>
      <c r="N33">
        <f>VLOOKUP($B33,'Tillförd energi'!$B$1:$AI$700,MATCH(N$1,'Tillförd energi'!$B$1:$AQ$1,0),FALSE)</f>
        <v>0</v>
      </c>
      <c r="O33">
        <f>VLOOKUP($B33,'Tillförd energi'!$B$1:$AI$700,MATCH(O$1,'Tillförd energi'!$B$1:$AQ$1,0),FALSE)</f>
        <v>0</v>
      </c>
      <c r="P33">
        <f>VLOOKUP($B33,'Tillförd energi'!$B$1:$AI$700,MATCH(P$1,'Tillförd energi'!$B$1:$AQ$1,0),FALSE)</f>
        <v>0</v>
      </c>
      <c r="Q33">
        <f>VLOOKUP($B33,'Tillförd energi'!$B$1:$AI$700,MATCH(Q$1,'Tillförd energi'!$B$1:$AQ$1,0),FALSE)</f>
        <v>0</v>
      </c>
      <c r="R33">
        <f>VLOOKUP($B33,'Tillförd energi'!$B$1:$AI$700,MATCH(R$1,'Tillförd energi'!$B$1:$AQ$1,0),FALSE)</f>
        <v>0</v>
      </c>
      <c r="S33">
        <f>VLOOKUP($B33,'Tillförd energi'!$B$1:$AI$700,MATCH(S$1,'Tillförd energi'!$B$1:$AQ$1,0),FALSE)</f>
        <v>0</v>
      </c>
      <c r="T33">
        <f>VLOOKUP($B33,'Tillförd energi'!$B$1:$AI$700,MATCH(T$1,'Tillförd energi'!$B$1:$AQ$1,0),FALSE)</f>
        <v>0</v>
      </c>
      <c r="U33">
        <f>VLOOKUP($B33,'Tillförd energi'!$B$1:$AI$700,MATCH(U$1,'Tillförd energi'!$B$1:$AQ$1,0),FALSE)</f>
        <v>0</v>
      </c>
      <c r="V33">
        <f>VLOOKUP($B33,'Tillförd energi'!$B$1:$AI$700,MATCH(V$1,'Tillförd energi'!$B$1:$AQ$1,0),FALSE)</f>
        <v>0</v>
      </c>
      <c r="W33">
        <f>VLOOKUP($B33,'Tillförd energi'!$B$1:$AI$700,MATCH(W$1,'Tillförd energi'!$B$1:$AQ$1,0),FALSE)</f>
        <v>0</v>
      </c>
      <c r="X33">
        <f>VLOOKUP($B33,'Tillförd energi'!$B$1:$AI$700,MATCH(X$1,'Tillförd energi'!$B$1:$AQ$1,0),FALSE)</f>
        <v>0</v>
      </c>
      <c r="Y33">
        <f>VLOOKUP($B33,'Tillförd energi'!$B$1:$AI$700,MATCH(Y$1,'Tillförd energi'!$B$1:$AQ$1,0),FALSE)</f>
        <v>0</v>
      </c>
      <c r="Z33">
        <f>VLOOKUP($B33,'Tillförd energi'!$B$1:$AI$700,MATCH(Z$1,'Tillförd energi'!$B$1:$AQ$1,0),FALSE)</f>
        <v>0</v>
      </c>
      <c r="AA33">
        <f>VLOOKUP($B33,'Tillförd energi'!$B$1:$AI$700,MATCH(AA$1,'Tillförd energi'!$B$1:$AQ$1,0),FALSE)</f>
        <v>0</v>
      </c>
      <c r="AB33">
        <f>VLOOKUP($B33,'Tillförd energi'!$B$1:$AI$700,MATCH(AB$1,'Tillförd energi'!$B$1:$AQ$1,0),FALSE)</f>
        <v>0</v>
      </c>
      <c r="AC33">
        <f>VLOOKUP($B33,'Tillförd energi'!$B$1:$AI$700,MATCH(AC$1,'Tillförd energi'!$B$1:$AQ$1,0),FALSE)</f>
        <v>0</v>
      </c>
      <c r="AD33">
        <f>VLOOKUP($B33,'Tillförd energi'!$B$1:$AI$700,MATCH(AD$1,'Tillförd energi'!$B$1:$AQ$1,0),FALSE)</f>
        <v>0</v>
      </c>
      <c r="AE33">
        <f>VLOOKUP($B33,'Tillförd energi'!$B$1:$AI$700,MATCH(AE$1,'Tillförd energi'!$B$1:$AQ$1,0),FALSE)</f>
        <v>0</v>
      </c>
      <c r="AF33">
        <f>VLOOKUP($B33,'Tillförd energi'!$B$1:$AI$700,MATCH(AF$1,'Tillförd energi'!$B$1:$AQ$1,0),FALSE)</f>
        <v>0</v>
      </c>
      <c r="AG33">
        <f>IFERROR(VLOOKUP(B33,Miljö!$B$1:$AC$550,MATCH("Köpt mängd produktionsspecifik fjärrvärme:",Miljö!$B$1:$AC$1,0),FALSE)/1,0)</f>
        <v>0</v>
      </c>
      <c r="AI33">
        <f t="shared" si="0"/>
        <v>0</v>
      </c>
      <c r="AJ33">
        <f t="shared" si="1"/>
        <v>0</v>
      </c>
      <c r="AK33" t="str">
        <f>IF(ISERROR(1/VLOOKUP($B33,Leveranser!$B$1:$S$500,MATCH("såld värme (gwh)",Leveranser!$B$1:$S$1,0),FALSE)),"",VLOOKUP($B33,Leveranser!$B$1:$S$500,MATCH("såld värme (gwh)",Leveranser!$B$1:$S$1,0),FALSE))</f>
        <v/>
      </c>
      <c r="AL33">
        <f>VLOOKUP($B33,Leveranser!$B$1:$Y$500,MATCH("Totalt såld fjärrvärme till andra fjärrvärmeföretag",Leveranser!$B$1:$AA$1,0),FALSE)</f>
        <v>0</v>
      </c>
      <c r="AM33">
        <f>IF(ISERROR(1/VLOOKUP($B33,Miljö!$B$1:$S$500,MATCH("Såld mängd produktionsspecifik fjärrvärme (GWh)",Miljö!$B$1:$R$1,0),FALSE)),0,VLOOKUP($B33,Miljö!$B$1:$S$500,MATCH("Såld mängd produktionsspecifik fjärrvärme (GWh)",Miljö!$B$1:$R$1,0),FALSE))</f>
        <v>0</v>
      </c>
      <c r="AN33" s="239" t="str">
        <f t="shared" si="2"/>
        <v/>
      </c>
      <c r="AP33" t="str">
        <f>IFERROR(VLOOKUP($B33,Miljövärden!$B$2:$H$550,7,FALSE),"Nej, saknas")</f>
        <v>Nej</v>
      </c>
      <c r="AQ33" t="str">
        <f>IFERROR(VLOOKUP($B33,Miljövärden!$B$2:$H$550,6,FALSE),"Nej, saknas")</f>
        <v>Nej</v>
      </c>
      <c r="AU33">
        <f t="shared" si="3"/>
        <v>0</v>
      </c>
      <c r="AV33">
        <f t="shared" si="4"/>
        <v>0</v>
      </c>
      <c r="AW33">
        <f t="shared" si="5"/>
        <v>0</v>
      </c>
      <c r="AX33">
        <f t="shared" si="6"/>
        <v>0</v>
      </c>
      <c r="AZ33">
        <f t="shared" si="7"/>
        <v>0</v>
      </c>
      <c r="BC33">
        <f t="shared" si="8"/>
        <v>0</v>
      </c>
      <c r="BD33">
        <f t="shared" si="9"/>
        <v>0</v>
      </c>
      <c r="BE33">
        <f t="shared" si="10"/>
        <v>0</v>
      </c>
      <c r="BF33">
        <f t="shared" si="11"/>
        <v>0</v>
      </c>
      <c r="BG33">
        <f t="shared" si="12"/>
        <v>0</v>
      </c>
      <c r="BH33" t="str">
        <f>VLOOKUP(B33,Miljö!$B$1:$I$482,MATCH("Fossilandel för ursprungspecificerad el ()",Miljö!$B$1:$I$1,0),FALSE)</f>
        <v>-</v>
      </c>
      <c r="BI33" t="str">
        <f>VLOOKUP(B33,Miljö!$B$1:$BX$482,MATCH("Kärnkraftsandel för ursprungsspecificerad el ()",Miljö!$B$1:$O$1,0),FALSE)</f>
        <v>-</v>
      </c>
      <c r="BJ33">
        <f t="shared" si="13"/>
        <v>0</v>
      </c>
      <c r="BK33" t="str">
        <f>VLOOKUP(B33,Miljö!$B$1:$O$482,MATCH("Fossil andel i procent (%)",Miljö!$B$1:$O$1,0),FALSE)</f>
        <v>-</v>
      </c>
      <c r="BL33">
        <f t="shared" si="14"/>
        <v>0</v>
      </c>
      <c r="BO33" s="289" t="str">
        <f t="shared" si="15"/>
        <v/>
      </c>
      <c r="BP33" s="239" t="str">
        <f t="shared" si="16"/>
        <v/>
      </c>
      <c r="BQ33" s="239" t="str">
        <f t="shared" si="17"/>
        <v/>
      </c>
      <c r="BR33" s="239" t="str">
        <f t="shared" si="18"/>
        <v/>
      </c>
      <c r="BS33" s="239"/>
      <c r="BT33" s="351">
        <f t="shared" si="19"/>
        <v>0</v>
      </c>
      <c r="BW33" s="289" t="str">
        <f>IF(AP33="ja",VLOOKUP(B33,Miljövärden!$B$2:$H$550,MATCH("Total andel fossilt",Miljövärden!$B$2:$H$2,0),FALSE),"")</f>
        <v/>
      </c>
      <c r="BZ33" s="351" t="str">
        <f t="shared" si="20"/>
        <v/>
      </c>
      <c r="CA33" s="353" t="str">
        <f t="shared" si="21"/>
        <v/>
      </c>
    </row>
    <row r="34" spans="1:79" x14ac:dyDescent="0.25">
      <c r="A34" s="2" t="s">
        <v>68</v>
      </c>
      <c r="B34" s="2" t="s">
        <v>69</v>
      </c>
      <c r="C34">
        <f>VLOOKUP($B34,'Tillförd energi'!$B$1:$AI$700,MATCH(C$1,'Tillförd energi'!$B$1:$AQ$1,0),FALSE)</f>
        <v>0</v>
      </c>
      <c r="D34">
        <f>VLOOKUP($B34,'Tillförd energi'!$B$1:$AI$700,MATCH(D$1,'Tillförd energi'!$B$1:$AQ$1,0),FALSE)</f>
        <v>3</v>
      </c>
      <c r="E34">
        <f>VLOOKUP($B34,'Tillförd energi'!$B$1:$AI$700,MATCH(E$1,'Tillförd energi'!$B$1:$AQ$1,0),FALSE)</f>
        <v>0</v>
      </c>
      <c r="F34">
        <f>VLOOKUP($B34,'Tillförd energi'!$B$1:$AI$700,MATCH(F$1,'Tillförd energi'!$B$1:$AQ$1,0),FALSE)</f>
        <v>5</v>
      </c>
      <c r="G34">
        <f>VLOOKUP($B34,'Tillförd energi'!$B$1:$AI$700,MATCH(G$1,'Tillförd energi'!$B$1:$AQ$1,0),FALSE)</f>
        <v>0</v>
      </c>
      <c r="H34">
        <f>VLOOKUP($B34,'Tillförd energi'!$B$1:$AI$700,MATCH(H$1,'Tillförd energi'!$B$1:$AQ$1,0),FALSE)</f>
        <v>0</v>
      </c>
      <c r="I34">
        <f>VLOOKUP($B34,'Tillförd energi'!$B$1:$AI$700,MATCH(I$1,'Tillförd energi'!$B$1:$AQ$1,0),FALSE)</f>
        <v>229.66200000000001</v>
      </c>
      <c r="J34">
        <f>VLOOKUP($B34,'Tillförd energi'!$B$1:$AI$700,MATCH(J$1,'Tillförd energi'!$B$1:$AQ$1,0),FALSE)</f>
        <v>2.3529399999999998</v>
      </c>
      <c r="K34">
        <f>VLOOKUP($B34,'Tillförd energi'!$B$1:$AI$700,MATCH(K$1,'Tillförd energi'!$B$1:$AQ$1,0),FALSE)</f>
        <v>0</v>
      </c>
      <c r="L34">
        <f>VLOOKUP($B34,'Tillförd energi'!$B$1:$AI$700,MATCH(L$1,'Tillförd energi'!$B$1:$AQ$1,0),FALSE)</f>
        <v>20.678100000000001</v>
      </c>
      <c r="M34">
        <f>VLOOKUP($B34,'Tillförd energi'!$B$1:$AI$700,MATCH(M$1,'Tillförd energi'!$B$1:$AQ$1,0),FALSE)</f>
        <v>0</v>
      </c>
      <c r="N34">
        <f>VLOOKUP($B34,'Tillförd energi'!$B$1:$AI$700,MATCH(N$1,'Tillförd energi'!$B$1:$AQ$1,0),FALSE)</f>
        <v>0</v>
      </c>
      <c r="O34">
        <f>VLOOKUP($B34,'Tillförd energi'!$B$1:$AI$700,MATCH(O$1,'Tillförd energi'!$B$1:$AQ$1,0),FALSE)</f>
        <v>30</v>
      </c>
      <c r="P34">
        <f>VLOOKUP($B34,'Tillförd energi'!$B$1:$AI$700,MATCH(P$1,'Tillförd energi'!$B$1:$AQ$1,0),FALSE)</f>
        <v>5</v>
      </c>
      <c r="Q34">
        <f>VLOOKUP($B34,'Tillförd energi'!$B$1:$AI$700,MATCH(Q$1,'Tillförd energi'!$B$1:$AQ$1,0),FALSE)</f>
        <v>0</v>
      </c>
      <c r="R34">
        <f>VLOOKUP($B34,'Tillförd energi'!$B$1:$AI$700,MATCH(R$1,'Tillförd energi'!$B$1:$AQ$1,0),FALSE)</f>
        <v>0</v>
      </c>
      <c r="S34">
        <f>VLOOKUP($B34,'Tillförd energi'!$B$1:$AI$700,MATCH(S$1,'Tillförd energi'!$B$1:$AQ$1,0),FALSE)</f>
        <v>0</v>
      </c>
      <c r="T34">
        <f>VLOOKUP($B34,'Tillförd energi'!$B$1:$AI$700,MATCH(T$1,'Tillförd energi'!$B$1:$AQ$1,0),FALSE)</f>
        <v>0</v>
      </c>
      <c r="U34">
        <f>VLOOKUP($B34,'Tillförd energi'!$B$1:$AI$700,MATCH(U$1,'Tillförd energi'!$B$1:$AQ$1,0),FALSE)</f>
        <v>0</v>
      </c>
      <c r="V34">
        <f>VLOOKUP($B34,'Tillförd energi'!$B$1:$AI$700,MATCH(V$1,'Tillförd energi'!$B$1:$AQ$1,0),FALSE)</f>
        <v>0</v>
      </c>
      <c r="W34">
        <f>VLOOKUP($B34,'Tillförd energi'!$B$1:$AI$700,MATCH(W$1,'Tillförd energi'!$B$1:$AQ$1,0),FALSE)</f>
        <v>1</v>
      </c>
      <c r="X34">
        <f>VLOOKUP($B34,'Tillförd energi'!$B$1:$AI$700,MATCH(X$1,'Tillförd energi'!$B$1:$AQ$1,0),FALSE)</f>
        <v>0</v>
      </c>
      <c r="Y34">
        <f>VLOOKUP($B34,'Tillförd energi'!$B$1:$AI$700,MATCH(Y$1,'Tillförd energi'!$B$1:$AQ$1,0),FALSE)</f>
        <v>6</v>
      </c>
      <c r="Z34">
        <f>VLOOKUP($B34,'Tillförd energi'!$B$1:$AI$700,MATCH(Z$1,'Tillförd energi'!$B$1:$AQ$1,0),FALSE)</f>
        <v>0</v>
      </c>
      <c r="AA34">
        <f>VLOOKUP($B34,'Tillförd energi'!$B$1:$AI$700,MATCH(AA$1,'Tillförd energi'!$B$1:$AQ$1,0),FALSE)</f>
        <v>0</v>
      </c>
      <c r="AB34">
        <f>VLOOKUP($B34,'Tillförd energi'!$B$1:$AI$700,MATCH(AB$1,'Tillförd energi'!$B$1:$AQ$1,0),FALSE)</f>
        <v>0</v>
      </c>
      <c r="AC34">
        <f>VLOOKUP($B34,'Tillförd energi'!$B$1:$AI$700,MATCH(AC$1,'Tillförd energi'!$B$1:$AQ$1,0),FALSE)</f>
        <v>53</v>
      </c>
      <c r="AD34">
        <f>VLOOKUP($B34,'Tillförd energi'!$B$1:$AI$700,MATCH(AD$1,'Tillförd energi'!$B$1:$AQ$1,0),FALSE)</f>
        <v>0</v>
      </c>
      <c r="AE34">
        <f>VLOOKUP($B34,'Tillförd energi'!$B$1:$AI$700,MATCH(AE$1,'Tillförd energi'!$B$1:$AQ$1,0),FALSE)</f>
        <v>0</v>
      </c>
      <c r="AF34">
        <f>VLOOKUP($B34,'Tillförd energi'!$B$1:$AI$700,MATCH(AF$1,'Tillförd energi'!$B$1:$AQ$1,0),FALSE)</f>
        <v>10.6576</v>
      </c>
      <c r="AG34">
        <f>IFERROR(VLOOKUP(B34,Miljö!$B$1:$AC$550,MATCH("Köpt mängd produktionsspecifik fjärrvärme:",Miljö!$B$1:$AC$1,0),FALSE)/1,0)</f>
        <v>0</v>
      </c>
      <c r="AI34">
        <f t="shared" si="0"/>
        <v>366.35064</v>
      </c>
      <c r="AJ34">
        <f t="shared" si="1"/>
        <v>366.35064</v>
      </c>
      <c r="AK34">
        <f>IF(ISERROR(1/VLOOKUP($B34,Leveranser!$B$1:$S$500,MATCH("såld värme (gwh)",Leveranser!$B$1:$S$1,0),FALSE)),"",VLOOKUP($B34,Leveranser!$B$1:$S$500,MATCH("såld värme (gwh)",Leveranser!$B$1:$S$1,0),FALSE))</f>
        <v>272</v>
      </c>
      <c r="AL34">
        <f>VLOOKUP($B34,Leveranser!$B$1:$Y$500,MATCH("Totalt såld fjärrvärme till andra fjärrvärmeföretag",Leveranser!$B$1:$AA$1,0),FALSE)</f>
        <v>0</v>
      </c>
      <c r="AM34">
        <f>IF(ISERROR(1/VLOOKUP($B34,Miljö!$B$1:$S$500,MATCH("Såld mängd produktionsspecifik fjärrvärme (GWh)",Miljö!$B$1:$R$1,0),FALSE)),0,VLOOKUP($B34,Miljö!$B$1:$S$500,MATCH("Såld mängd produktionsspecifik fjärrvärme (GWh)",Miljö!$B$1:$R$1,0),FALSE))</f>
        <v>0</v>
      </c>
      <c r="AN34" s="239">
        <f t="shared" si="2"/>
        <v>0.74245809970469823</v>
      </c>
      <c r="AP34" t="str">
        <f>IFERROR(VLOOKUP($B34,Miljövärden!$B$2:$H$550,7,FALSE),"Nej, saknas")</f>
        <v>Ja</v>
      </c>
      <c r="AQ34" t="str">
        <f>IFERROR(VLOOKUP($B34,Miljövärden!$B$2:$H$550,6,FALSE),"Nej, saknas")</f>
        <v>Nej</v>
      </c>
      <c r="AU34">
        <f t="shared" si="3"/>
        <v>10.6576</v>
      </c>
      <c r="AV34">
        <f t="shared" si="4"/>
        <v>0</v>
      </c>
      <c r="AW34">
        <f t="shared" si="5"/>
        <v>35</v>
      </c>
      <c r="AX34">
        <f t="shared" si="6"/>
        <v>0</v>
      </c>
      <c r="AZ34">
        <f t="shared" si="7"/>
        <v>56.678100000000001</v>
      </c>
      <c r="BC34">
        <f t="shared" si="8"/>
        <v>8</v>
      </c>
      <c r="BD34">
        <f t="shared" si="9"/>
        <v>6</v>
      </c>
      <c r="BE34">
        <f t="shared" si="10"/>
        <v>36</v>
      </c>
      <c r="BF34">
        <f t="shared" si="11"/>
        <v>305.69304</v>
      </c>
      <c r="BG34">
        <f t="shared" si="12"/>
        <v>10.6576</v>
      </c>
      <c r="BH34">
        <f>VLOOKUP(B34,Miljö!$B$1:$I$482,MATCH("Fossilandel för ursprungspecificerad el ()",Miljö!$B$1:$I$1,0),FALSE)</f>
        <v>0.48399999999999999</v>
      </c>
      <c r="BI34">
        <f>VLOOKUP(B34,Miljö!$B$1:$BX$482,MATCH("Kärnkraftsandel för ursprungsspecificerad el ()",Miljö!$B$1:$O$1,0),FALSE)</f>
        <v>0.35</v>
      </c>
      <c r="BJ34">
        <f t="shared" si="13"/>
        <v>0</v>
      </c>
      <c r="BK34" t="str">
        <f>VLOOKUP(B34,Miljö!$B$1:$O$482,MATCH("Fossil andel i procent (%)",Miljö!$B$1:$O$1,0),FALSE)</f>
        <v>ET</v>
      </c>
      <c r="BL34">
        <f t="shared" si="14"/>
        <v>366.35064</v>
      </c>
      <c r="BO34" s="289">
        <f t="shared" si="15"/>
        <v>3.5917170500916827E-2</v>
      </c>
      <c r="BP34" s="239">
        <f t="shared" si="16"/>
        <v>2.6559691556700977E-2</v>
      </c>
      <c r="BQ34" s="239">
        <f t="shared" si="17"/>
        <v>0.1030956615771164</v>
      </c>
      <c r="BR34" s="239">
        <f t="shared" si="18"/>
        <v>0.83442747636526582</v>
      </c>
      <c r="BS34" s="239"/>
      <c r="BT34" s="351">
        <f t="shared" si="19"/>
        <v>1</v>
      </c>
      <c r="BW34" s="289">
        <f>IF(AP34="ja",VLOOKUP(B34,Miljövärden!$B$2:$H$550,MATCH("Total andel fossilt",Miljövärden!$B$2:$H$2,0),FALSE),"")</f>
        <v>3.5917200000000003E-2</v>
      </c>
      <c r="BZ34" s="351">
        <f t="shared" si="20"/>
        <v>2.9499083176176555E-8</v>
      </c>
      <c r="CA34" s="353">
        <f t="shared" si="21"/>
        <v>0</v>
      </c>
    </row>
    <row r="35" spans="1:79" x14ac:dyDescent="0.25">
      <c r="A35" s="2" t="s">
        <v>72</v>
      </c>
      <c r="B35" s="2" t="s">
        <v>73</v>
      </c>
      <c r="C35">
        <f>VLOOKUP($B35,'Tillförd energi'!$B$1:$AI$700,MATCH(C$1,'Tillförd energi'!$B$1:$AQ$1,0),FALSE)</f>
        <v>0</v>
      </c>
      <c r="D35">
        <f>VLOOKUP($B35,'Tillförd energi'!$B$1:$AI$700,MATCH(D$1,'Tillförd energi'!$B$1:$AQ$1,0),FALSE)</f>
        <v>0.62</v>
      </c>
      <c r="E35">
        <f>VLOOKUP($B35,'Tillförd energi'!$B$1:$AI$700,MATCH(E$1,'Tillförd energi'!$B$1:$AQ$1,0),FALSE)</f>
        <v>0</v>
      </c>
      <c r="F35">
        <f>VLOOKUP($B35,'Tillförd energi'!$B$1:$AI$700,MATCH(F$1,'Tillförd energi'!$B$1:$AQ$1,0),FALSE)</f>
        <v>0</v>
      </c>
      <c r="G35">
        <f>VLOOKUP($B35,'Tillförd energi'!$B$1:$AI$700,MATCH(G$1,'Tillförd energi'!$B$1:$AQ$1,0),FALSE)</f>
        <v>0</v>
      </c>
      <c r="H35">
        <f>VLOOKUP($B35,'Tillförd energi'!$B$1:$AI$700,MATCH(H$1,'Tillförd energi'!$B$1:$AQ$1,0),FALSE)</f>
        <v>0</v>
      </c>
      <c r="I35">
        <f>VLOOKUP($B35,'Tillförd energi'!$B$1:$AI$700,MATCH(I$1,'Tillförd energi'!$B$1:$AQ$1,0),FALSE)</f>
        <v>0</v>
      </c>
      <c r="J35">
        <f>VLOOKUP($B35,'Tillförd energi'!$B$1:$AI$700,MATCH(J$1,'Tillförd energi'!$B$1:$AQ$1,0),FALSE)</f>
        <v>0</v>
      </c>
      <c r="K35">
        <f>VLOOKUP($B35,'Tillförd energi'!$B$1:$AI$700,MATCH(K$1,'Tillförd energi'!$B$1:$AQ$1,0),FALSE)</f>
        <v>0</v>
      </c>
      <c r="L35">
        <f>VLOOKUP($B35,'Tillförd energi'!$B$1:$AI$700,MATCH(L$1,'Tillförd energi'!$B$1:$AQ$1,0),FALSE)</f>
        <v>0</v>
      </c>
      <c r="M35">
        <f>VLOOKUP($B35,'Tillförd energi'!$B$1:$AI$700,MATCH(M$1,'Tillförd energi'!$B$1:$AQ$1,0),FALSE)</f>
        <v>0</v>
      </c>
      <c r="N35">
        <f>VLOOKUP($B35,'Tillförd energi'!$B$1:$AI$700,MATCH(N$1,'Tillförd energi'!$B$1:$AQ$1,0),FALSE)</f>
        <v>0</v>
      </c>
      <c r="O35">
        <f>VLOOKUP($B35,'Tillförd energi'!$B$1:$AI$700,MATCH(O$1,'Tillförd energi'!$B$1:$AQ$1,0),FALSE)</f>
        <v>9</v>
      </c>
      <c r="P35">
        <f>VLOOKUP($B35,'Tillförd energi'!$B$1:$AI$700,MATCH(P$1,'Tillförd energi'!$B$1:$AQ$1,0),FALSE)</f>
        <v>12.13</v>
      </c>
      <c r="Q35">
        <f>VLOOKUP($B35,'Tillförd energi'!$B$1:$AI$700,MATCH(Q$1,'Tillförd energi'!$B$1:$AQ$1,0),FALSE)</f>
        <v>0</v>
      </c>
      <c r="R35">
        <f>VLOOKUP($B35,'Tillförd energi'!$B$1:$AI$700,MATCH(R$1,'Tillförd energi'!$B$1:$AQ$1,0),FALSE)</f>
        <v>0</v>
      </c>
      <c r="S35">
        <f>VLOOKUP($B35,'Tillförd energi'!$B$1:$AI$700,MATCH(S$1,'Tillförd energi'!$B$1:$AQ$1,0),FALSE)</f>
        <v>0</v>
      </c>
      <c r="T35">
        <f>VLOOKUP($B35,'Tillförd energi'!$B$1:$AI$700,MATCH(T$1,'Tillförd energi'!$B$1:$AQ$1,0),FALSE)</f>
        <v>0</v>
      </c>
      <c r="U35">
        <f>VLOOKUP($B35,'Tillförd energi'!$B$1:$AI$700,MATCH(U$1,'Tillförd energi'!$B$1:$AQ$1,0),FALSE)</f>
        <v>0</v>
      </c>
      <c r="V35">
        <f>VLOOKUP($B35,'Tillförd energi'!$B$1:$AI$700,MATCH(V$1,'Tillförd energi'!$B$1:$AQ$1,0),FALSE)</f>
        <v>0</v>
      </c>
      <c r="W35">
        <f>VLOOKUP($B35,'Tillförd energi'!$B$1:$AI$700,MATCH(W$1,'Tillförd energi'!$B$1:$AQ$1,0),FALSE)</f>
        <v>0</v>
      </c>
      <c r="X35">
        <f>VLOOKUP($B35,'Tillförd energi'!$B$1:$AI$700,MATCH(X$1,'Tillförd energi'!$B$1:$AQ$1,0),FALSE)</f>
        <v>0</v>
      </c>
      <c r="Y35">
        <f>VLOOKUP($B35,'Tillförd energi'!$B$1:$AI$700,MATCH(Y$1,'Tillförd energi'!$B$1:$AQ$1,0),FALSE)</f>
        <v>0</v>
      </c>
      <c r="Z35">
        <f>VLOOKUP($B35,'Tillförd energi'!$B$1:$AI$700,MATCH(Z$1,'Tillförd energi'!$B$1:$AQ$1,0),FALSE)</f>
        <v>0</v>
      </c>
      <c r="AA35">
        <f>VLOOKUP($B35,'Tillförd energi'!$B$1:$AI$700,MATCH(AA$1,'Tillförd energi'!$B$1:$AQ$1,0),FALSE)</f>
        <v>0</v>
      </c>
      <c r="AB35">
        <f>VLOOKUP($B35,'Tillförd energi'!$B$1:$AI$700,MATCH(AB$1,'Tillförd energi'!$B$1:$AQ$1,0),FALSE)</f>
        <v>0</v>
      </c>
      <c r="AC35">
        <f>VLOOKUP($B35,'Tillförd energi'!$B$1:$AI$700,MATCH(AC$1,'Tillförd energi'!$B$1:$AQ$1,0),FALSE)</f>
        <v>1.84</v>
      </c>
      <c r="AD35">
        <f>VLOOKUP($B35,'Tillförd energi'!$B$1:$AI$700,MATCH(AD$1,'Tillförd energi'!$B$1:$AQ$1,0),FALSE)</f>
        <v>0</v>
      </c>
      <c r="AE35">
        <f>VLOOKUP($B35,'Tillförd energi'!$B$1:$AI$700,MATCH(AE$1,'Tillförd energi'!$B$1:$AQ$1,0),FALSE)</f>
        <v>0</v>
      </c>
      <c r="AF35">
        <f>VLOOKUP($B35,'Tillförd energi'!$B$1:$AI$700,MATCH(AF$1,'Tillförd energi'!$B$1:$AQ$1,0),FALSE)</f>
        <v>0.39300000000000002</v>
      </c>
      <c r="AG35">
        <f>IFERROR(VLOOKUP(B35,Miljö!$B$1:$AC$550,MATCH("Köpt mängd produktionsspecifik fjärrvärme:",Miljö!$B$1:$AC$1,0),FALSE)/1,0)</f>
        <v>0</v>
      </c>
      <c r="AI35">
        <f t="shared" si="0"/>
        <v>23.983000000000001</v>
      </c>
      <c r="AJ35">
        <f t="shared" si="1"/>
        <v>23.983000000000001</v>
      </c>
      <c r="AK35">
        <f>IF(ISERROR(1/VLOOKUP($B35,Leveranser!$B$1:$S$500,MATCH("såld värme (gwh)",Leveranser!$B$1:$S$1,0),FALSE)),"",VLOOKUP($B35,Leveranser!$B$1:$S$500,MATCH("såld värme (gwh)",Leveranser!$B$1:$S$1,0),FALSE))</f>
        <v>16.936</v>
      </c>
      <c r="AL35">
        <f>VLOOKUP($B35,Leveranser!$B$1:$Y$500,MATCH("Totalt såld fjärrvärme till andra fjärrvärmeföretag",Leveranser!$B$1:$AA$1,0),FALSE)</f>
        <v>0</v>
      </c>
      <c r="AM35">
        <f>IF(ISERROR(1/VLOOKUP($B35,Miljö!$B$1:$S$500,MATCH("Såld mängd produktionsspecifik fjärrvärme (GWh)",Miljö!$B$1:$R$1,0),FALSE)),0,VLOOKUP($B35,Miljö!$B$1:$S$500,MATCH("Såld mängd produktionsspecifik fjärrvärme (GWh)",Miljö!$B$1:$R$1,0),FALSE))</f>
        <v>0</v>
      </c>
      <c r="AN35" s="239">
        <f t="shared" si="2"/>
        <v>0.7061668681983071</v>
      </c>
      <c r="AP35" t="str">
        <f>IFERROR(VLOOKUP($B35,Miljövärden!$B$2:$H$550,7,FALSE),"Nej, saknas")</f>
        <v>Ja</v>
      </c>
      <c r="AQ35" t="str">
        <f>IFERROR(VLOOKUP($B35,Miljövärden!$B$2:$H$550,6,FALSE),"Nej, saknas")</f>
        <v>Ja</v>
      </c>
      <c r="AU35">
        <f t="shared" si="3"/>
        <v>0.39300000000000002</v>
      </c>
      <c r="AV35">
        <f t="shared" si="4"/>
        <v>0</v>
      </c>
      <c r="AW35">
        <f t="shared" si="5"/>
        <v>21.130000000000003</v>
      </c>
      <c r="AX35">
        <f t="shared" si="6"/>
        <v>0</v>
      </c>
      <c r="AZ35">
        <f t="shared" si="7"/>
        <v>21.130000000000003</v>
      </c>
      <c r="BC35">
        <f t="shared" si="8"/>
        <v>0.62</v>
      </c>
      <c r="BD35">
        <f t="shared" si="9"/>
        <v>0</v>
      </c>
      <c r="BE35">
        <f t="shared" si="10"/>
        <v>21.130000000000003</v>
      </c>
      <c r="BF35">
        <f t="shared" si="11"/>
        <v>1.84</v>
      </c>
      <c r="BG35">
        <f t="shared" si="12"/>
        <v>0.39300000000000002</v>
      </c>
      <c r="BH35">
        <f>VLOOKUP(B35,Miljö!$B$1:$I$482,MATCH("Fossilandel för ursprungspecificerad el ()",Miljö!$B$1:$I$1,0),FALSE)</f>
        <v>0</v>
      </c>
      <c r="BI35">
        <f>VLOOKUP(B35,Miljö!$B$1:$BX$482,MATCH("Kärnkraftsandel för ursprungsspecificerad el ()",Miljö!$B$1:$O$1,0),FALSE)</f>
        <v>0</v>
      </c>
      <c r="BJ35">
        <f t="shared" si="13"/>
        <v>0</v>
      </c>
      <c r="BK35" t="str">
        <f>VLOOKUP(B35,Miljö!$B$1:$O$482,MATCH("Fossil andel i procent (%)",Miljö!$B$1:$O$1,0),FALSE)</f>
        <v>ET</v>
      </c>
      <c r="BL35">
        <f t="shared" si="14"/>
        <v>23.983000000000004</v>
      </c>
      <c r="BO35" s="289">
        <f t="shared" si="15"/>
        <v>2.5851644915148225E-2</v>
      </c>
      <c r="BP35" s="239">
        <f t="shared" si="16"/>
        <v>0</v>
      </c>
      <c r="BQ35" s="239">
        <f t="shared" si="17"/>
        <v>0.89742734436892801</v>
      </c>
      <c r="BR35" s="239">
        <f t="shared" si="18"/>
        <v>7.6721010715923771E-2</v>
      </c>
      <c r="BS35" s="239"/>
      <c r="BT35" s="351">
        <f t="shared" si="19"/>
        <v>1</v>
      </c>
      <c r="BW35" s="289">
        <f>IF(AP35="ja",VLOOKUP(B35,Miljövärden!$B$2:$H$550,MATCH("Total andel fossilt",Miljövärden!$B$2:$H$2,0),FALSE),"")</f>
        <v>2.5851599999999999E-2</v>
      </c>
      <c r="BZ35" s="351">
        <f t="shared" si="20"/>
        <v>-4.4915148225688206E-8</v>
      </c>
      <c r="CA35" s="353">
        <f t="shared" si="21"/>
        <v>0</v>
      </c>
    </row>
    <row r="36" spans="1:79" x14ac:dyDescent="0.25">
      <c r="A36" s="2" t="s">
        <v>72</v>
      </c>
      <c r="B36" s="2" t="s">
        <v>74</v>
      </c>
      <c r="C36">
        <f>VLOOKUP($B36,'Tillförd energi'!$B$1:$AI$700,MATCH(C$1,'Tillförd energi'!$B$1:$AQ$1,0),FALSE)</f>
        <v>0</v>
      </c>
      <c r="D36">
        <f>VLOOKUP($B36,'Tillförd energi'!$B$1:$AI$700,MATCH(D$1,'Tillförd energi'!$B$1:$AQ$1,0),FALSE)</f>
        <v>1.5940399999999999</v>
      </c>
      <c r="E36">
        <f>VLOOKUP($B36,'Tillförd energi'!$B$1:$AI$700,MATCH(E$1,'Tillförd energi'!$B$1:$AQ$1,0),FALSE)</f>
        <v>1.2</v>
      </c>
      <c r="F36">
        <f>VLOOKUP($B36,'Tillförd energi'!$B$1:$AI$700,MATCH(F$1,'Tillförd energi'!$B$1:$AQ$1,0),FALSE)</f>
        <v>0</v>
      </c>
      <c r="G36">
        <f>VLOOKUP($B36,'Tillförd energi'!$B$1:$AI$700,MATCH(G$1,'Tillförd energi'!$B$1:$AQ$1,0),FALSE)</f>
        <v>0</v>
      </c>
      <c r="H36">
        <f>VLOOKUP($B36,'Tillförd energi'!$B$1:$AI$700,MATCH(H$1,'Tillförd energi'!$B$1:$AQ$1,0),FALSE)</f>
        <v>0</v>
      </c>
      <c r="I36">
        <f>VLOOKUP($B36,'Tillförd energi'!$B$1:$AI$700,MATCH(I$1,'Tillförd energi'!$B$1:$AQ$1,0),FALSE)</f>
        <v>81.754499999999993</v>
      </c>
      <c r="J36">
        <f>VLOOKUP($B36,'Tillförd energi'!$B$1:$AI$700,MATCH(J$1,'Tillförd energi'!$B$1:$AQ$1,0),FALSE)</f>
        <v>0</v>
      </c>
      <c r="K36">
        <f>VLOOKUP($B36,'Tillförd energi'!$B$1:$AI$700,MATCH(K$1,'Tillförd energi'!$B$1:$AQ$1,0),FALSE)</f>
        <v>0</v>
      </c>
      <c r="L36">
        <f>VLOOKUP($B36,'Tillförd energi'!$B$1:$AI$700,MATCH(L$1,'Tillförd energi'!$B$1:$AQ$1,0),FALSE)</f>
        <v>29.128499999999999</v>
      </c>
      <c r="M36">
        <f>VLOOKUP($B36,'Tillförd energi'!$B$1:$AI$700,MATCH(M$1,'Tillförd energi'!$B$1:$AQ$1,0),FALSE)</f>
        <v>2.94347</v>
      </c>
      <c r="N36">
        <f>VLOOKUP($B36,'Tillförd energi'!$B$1:$AI$700,MATCH(N$1,'Tillförd energi'!$B$1:$AQ$1,0),FALSE)</f>
        <v>0</v>
      </c>
      <c r="O36">
        <f>VLOOKUP($B36,'Tillförd energi'!$B$1:$AI$700,MATCH(O$1,'Tillförd energi'!$B$1:$AQ$1,0),FALSE)</f>
        <v>2.5</v>
      </c>
      <c r="P36">
        <f>VLOOKUP($B36,'Tillförd energi'!$B$1:$AI$700,MATCH(P$1,'Tillförd energi'!$B$1:$AQ$1,0),FALSE)</f>
        <v>2.5</v>
      </c>
      <c r="Q36">
        <f>VLOOKUP($B36,'Tillförd energi'!$B$1:$AI$700,MATCH(Q$1,'Tillförd energi'!$B$1:$AQ$1,0),FALSE)</f>
        <v>0</v>
      </c>
      <c r="R36">
        <f>VLOOKUP($B36,'Tillförd energi'!$B$1:$AI$700,MATCH(R$1,'Tillförd energi'!$B$1:$AQ$1,0),FALSE)</f>
        <v>0</v>
      </c>
      <c r="S36">
        <f>VLOOKUP($B36,'Tillförd energi'!$B$1:$AI$700,MATCH(S$1,'Tillförd energi'!$B$1:$AQ$1,0),FALSE)</f>
        <v>0</v>
      </c>
      <c r="T36">
        <f>VLOOKUP($B36,'Tillförd energi'!$B$1:$AI$700,MATCH(T$1,'Tillförd energi'!$B$1:$AQ$1,0),FALSE)</f>
        <v>0</v>
      </c>
      <c r="U36">
        <f>VLOOKUP($B36,'Tillförd energi'!$B$1:$AI$700,MATCH(U$1,'Tillförd energi'!$B$1:$AQ$1,0),FALSE)</f>
        <v>0</v>
      </c>
      <c r="V36">
        <f>VLOOKUP($B36,'Tillförd energi'!$B$1:$AI$700,MATCH(V$1,'Tillförd energi'!$B$1:$AQ$1,0),FALSE)</f>
        <v>0</v>
      </c>
      <c r="W36">
        <f>VLOOKUP($B36,'Tillförd energi'!$B$1:$AI$700,MATCH(W$1,'Tillförd energi'!$B$1:$AQ$1,0),FALSE)</f>
        <v>0</v>
      </c>
      <c r="X36">
        <f>VLOOKUP($B36,'Tillförd energi'!$B$1:$AI$700,MATCH(X$1,'Tillförd energi'!$B$1:$AQ$1,0),FALSE)</f>
        <v>0</v>
      </c>
      <c r="Y36">
        <f>VLOOKUP($B36,'Tillförd energi'!$B$1:$AI$700,MATCH(Y$1,'Tillförd energi'!$B$1:$AQ$1,0),FALSE)</f>
        <v>0</v>
      </c>
      <c r="Z36">
        <f>VLOOKUP($B36,'Tillförd energi'!$B$1:$AI$700,MATCH(Z$1,'Tillförd energi'!$B$1:$AQ$1,0),FALSE)</f>
        <v>0</v>
      </c>
      <c r="AA36">
        <f>VLOOKUP($B36,'Tillförd energi'!$B$1:$AI$700,MATCH(AA$1,'Tillförd energi'!$B$1:$AQ$1,0),FALSE)</f>
        <v>0</v>
      </c>
      <c r="AB36">
        <f>VLOOKUP($B36,'Tillförd energi'!$B$1:$AI$700,MATCH(AB$1,'Tillförd energi'!$B$1:$AQ$1,0),FALSE)</f>
        <v>0</v>
      </c>
      <c r="AC36">
        <f>VLOOKUP($B36,'Tillförd energi'!$B$1:$AI$700,MATCH(AC$1,'Tillförd energi'!$B$1:$AQ$1,0),FALSE)</f>
        <v>12.21</v>
      </c>
      <c r="AD36">
        <f>VLOOKUP($B36,'Tillförd energi'!$B$1:$AI$700,MATCH(AD$1,'Tillförd energi'!$B$1:$AQ$1,0),FALSE)</f>
        <v>0</v>
      </c>
      <c r="AE36">
        <f>VLOOKUP($B36,'Tillförd energi'!$B$1:$AI$700,MATCH(AE$1,'Tillförd energi'!$B$1:$AQ$1,0),FALSE)</f>
        <v>0</v>
      </c>
      <c r="AF36">
        <f>VLOOKUP($B36,'Tillförd energi'!$B$1:$AI$700,MATCH(AF$1,'Tillförd energi'!$B$1:$AQ$1,0),FALSE)</f>
        <v>8.4394399999999994</v>
      </c>
      <c r="AG36">
        <f>IFERROR(VLOOKUP(B36,Miljö!$B$1:$AC$550,MATCH("Köpt mängd produktionsspecifik fjärrvärme:",Miljö!$B$1:$AC$1,0),FALSE)/1,0)</f>
        <v>0</v>
      </c>
      <c r="AI36">
        <f t="shared" si="0"/>
        <v>142.26994999999999</v>
      </c>
      <c r="AJ36">
        <f t="shared" si="1"/>
        <v>142.26994999999999</v>
      </c>
      <c r="AK36">
        <f>IF(ISERROR(1/VLOOKUP($B36,Leveranser!$B$1:$S$500,MATCH("såld värme (gwh)",Leveranser!$B$1:$S$1,0),FALSE)),"",VLOOKUP($B36,Leveranser!$B$1:$S$500,MATCH("såld värme (gwh)",Leveranser!$B$1:$S$1,0),FALSE))</f>
        <v>125.47199999999999</v>
      </c>
      <c r="AL36">
        <f>VLOOKUP($B36,Leveranser!$B$1:$Y$500,MATCH("Totalt såld fjärrvärme till andra fjärrvärmeföretag",Leveranser!$B$1:$AA$1,0),FALSE)</f>
        <v>0</v>
      </c>
      <c r="AM36">
        <f>IF(ISERROR(1/VLOOKUP($B36,Miljö!$B$1:$S$500,MATCH("Såld mängd produktionsspecifik fjärrvärme (GWh)",Miljö!$B$1:$R$1,0),FALSE)),0,VLOOKUP($B36,Miljö!$B$1:$S$500,MATCH("Såld mängd produktionsspecifik fjärrvärme (GWh)",Miljö!$B$1:$R$1,0),FALSE))</f>
        <v>0</v>
      </c>
      <c r="AN36" s="239">
        <f t="shared" si="2"/>
        <v>0.88192903701730407</v>
      </c>
      <c r="AP36" t="str">
        <f>IFERROR(VLOOKUP($B36,Miljövärden!$B$2:$H$550,7,FALSE),"Nej, saknas")</f>
        <v>Ja</v>
      </c>
      <c r="AQ36" t="str">
        <f>IFERROR(VLOOKUP($B36,Miljövärden!$B$2:$H$550,6,FALSE),"Nej, saknas")</f>
        <v>Ja</v>
      </c>
      <c r="AU36">
        <f t="shared" si="3"/>
        <v>8.4394399999999994</v>
      </c>
      <c r="AV36">
        <f t="shared" si="4"/>
        <v>0</v>
      </c>
      <c r="AW36">
        <f t="shared" si="5"/>
        <v>7.9434699999999996</v>
      </c>
      <c r="AX36">
        <f t="shared" si="6"/>
        <v>0</v>
      </c>
      <c r="AZ36">
        <f t="shared" si="7"/>
        <v>37.07197</v>
      </c>
      <c r="BC36">
        <f t="shared" si="8"/>
        <v>2.7940399999999999</v>
      </c>
      <c r="BD36">
        <f t="shared" si="9"/>
        <v>0</v>
      </c>
      <c r="BE36">
        <f t="shared" si="10"/>
        <v>7.9434699999999996</v>
      </c>
      <c r="BF36">
        <f t="shared" si="11"/>
        <v>123.09299999999999</v>
      </c>
      <c r="BG36">
        <f t="shared" si="12"/>
        <v>8.4394399999999994</v>
      </c>
      <c r="BH36">
        <f>VLOOKUP(B36,Miljö!$B$1:$I$482,MATCH("Fossilandel för ursprungspecificerad el ()",Miljö!$B$1:$I$1,0),FALSE)</f>
        <v>0</v>
      </c>
      <c r="BI36">
        <f>VLOOKUP(B36,Miljö!$B$1:$BX$482,MATCH("Kärnkraftsandel för ursprungsspecificerad el ()",Miljö!$B$1:$O$1,0),FALSE)</f>
        <v>0</v>
      </c>
      <c r="BJ36">
        <f t="shared" si="13"/>
        <v>0</v>
      </c>
      <c r="BK36" t="str">
        <f>VLOOKUP(B36,Miljö!$B$1:$O$482,MATCH("Fossil andel i procent (%)",Miljö!$B$1:$O$1,0),FALSE)</f>
        <v>ET</v>
      </c>
      <c r="BL36">
        <f t="shared" si="14"/>
        <v>142.26994999999999</v>
      </c>
      <c r="BO36" s="289">
        <f t="shared" si="15"/>
        <v>1.963900317670738E-2</v>
      </c>
      <c r="BP36" s="239">
        <f t="shared" si="16"/>
        <v>0</v>
      </c>
      <c r="BQ36" s="239">
        <f t="shared" si="17"/>
        <v>0.11515369197782103</v>
      </c>
      <c r="BR36" s="239">
        <f t="shared" si="18"/>
        <v>0.86520730484547159</v>
      </c>
      <c r="BS36" s="239"/>
      <c r="BT36" s="351">
        <f t="shared" si="19"/>
        <v>1</v>
      </c>
      <c r="BW36" s="289">
        <f>IF(AP36="ja",VLOOKUP(B36,Miljövärden!$B$2:$H$550,MATCH("Total andel fossilt",Miljövärden!$B$2:$H$2,0),FALSE),"")</f>
        <v>1.9639E-2</v>
      </c>
      <c r="BZ36" s="351">
        <f t="shared" si="20"/>
        <v>-3.176707379787258E-9</v>
      </c>
      <c r="CA36" s="353">
        <f t="shared" si="21"/>
        <v>0</v>
      </c>
    </row>
    <row r="37" spans="1:79" x14ac:dyDescent="0.25">
      <c r="A37" s="2" t="s">
        <v>72</v>
      </c>
      <c r="B37" s="2" t="s">
        <v>75</v>
      </c>
      <c r="C37">
        <f>VLOOKUP($B37,'Tillförd energi'!$B$1:$AI$700,MATCH(C$1,'Tillförd energi'!$B$1:$AQ$1,0),FALSE)</f>
        <v>0</v>
      </c>
      <c r="D37">
        <f>VLOOKUP($B37,'Tillförd energi'!$B$1:$AI$700,MATCH(D$1,'Tillförd energi'!$B$1:$AQ$1,0),FALSE)</f>
        <v>0.21</v>
      </c>
      <c r="E37">
        <f>VLOOKUP($B37,'Tillförd energi'!$B$1:$AI$700,MATCH(E$1,'Tillförd energi'!$B$1:$AQ$1,0),FALSE)</f>
        <v>0</v>
      </c>
      <c r="F37">
        <f>VLOOKUP($B37,'Tillförd energi'!$B$1:$AI$700,MATCH(F$1,'Tillförd energi'!$B$1:$AQ$1,0),FALSE)</f>
        <v>0</v>
      </c>
      <c r="G37">
        <f>VLOOKUP($B37,'Tillförd energi'!$B$1:$AI$700,MATCH(G$1,'Tillförd energi'!$B$1:$AQ$1,0),FALSE)</f>
        <v>0</v>
      </c>
      <c r="H37">
        <f>VLOOKUP($B37,'Tillförd energi'!$B$1:$AI$700,MATCH(H$1,'Tillförd energi'!$B$1:$AQ$1,0),FALSE)</f>
        <v>0</v>
      </c>
      <c r="I37">
        <f>VLOOKUP($B37,'Tillförd energi'!$B$1:$AI$700,MATCH(I$1,'Tillförd energi'!$B$1:$AQ$1,0),FALSE)</f>
        <v>0</v>
      </c>
      <c r="J37">
        <f>VLOOKUP($B37,'Tillförd energi'!$B$1:$AI$700,MATCH(J$1,'Tillförd energi'!$B$1:$AQ$1,0),FALSE)</f>
        <v>0</v>
      </c>
      <c r="K37">
        <f>VLOOKUP($B37,'Tillförd energi'!$B$1:$AI$700,MATCH(K$1,'Tillförd energi'!$B$1:$AQ$1,0),FALSE)</f>
        <v>0</v>
      </c>
      <c r="L37">
        <f>VLOOKUP($B37,'Tillförd energi'!$B$1:$AI$700,MATCH(L$1,'Tillförd energi'!$B$1:$AQ$1,0),FALSE)</f>
        <v>0</v>
      </c>
      <c r="M37">
        <f>VLOOKUP($B37,'Tillförd energi'!$B$1:$AI$700,MATCH(M$1,'Tillförd energi'!$B$1:$AQ$1,0),FALSE)</f>
        <v>12.5</v>
      </c>
      <c r="N37">
        <f>VLOOKUP($B37,'Tillförd energi'!$B$1:$AI$700,MATCH(N$1,'Tillförd energi'!$B$1:$AQ$1,0),FALSE)</f>
        <v>0</v>
      </c>
      <c r="O37">
        <f>VLOOKUP($B37,'Tillförd energi'!$B$1:$AI$700,MATCH(O$1,'Tillförd energi'!$B$1:$AQ$1,0),FALSE)</f>
        <v>12.5</v>
      </c>
      <c r="P37">
        <f>VLOOKUP($B37,'Tillförd energi'!$B$1:$AI$700,MATCH(P$1,'Tillförd energi'!$B$1:$AQ$1,0),FALSE)</f>
        <v>0</v>
      </c>
      <c r="Q37">
        <f>VLOOKUP($B37,'Tillförd energi'!$B$1:$AI$700,MATCH(Q$1,'Tillförd energi'!$B$1:$AQ$1,0),FALSE)</f>
        <v>0</v>
      </c>
      <c r="R37">
        <f>VLOOKUP($B37,'Tillförd energi'!$B$1:$AI$700,MATCH(R$1,'Tillförd energi'!$B$1:$AQ$1,0),FALSE)</f>
        <v>0</v>
      </c>
      <c r="S37">
        <f>VLOOKUP($B37,'Tillförd energi'!$B$1:$AI$700,MATCH(S$1,'Tillförd energi'!$B$1:$AQ$1,0),FALSE)</f>
        <v>0</v>
      </c>
      <c r="T37">
        <f>VLOOKUP($B37,'Tillförd energi'!$B$1:$AI$700,MATCH(T$1,'Tillförd energi'!$B$1:$AQ$1,0),FALSE)</f>
        <v>0</v>
      </c>
      <c r="U37">
        <f>VLOOKUP($B37,'Tillförd energi'!$B$1:$AI$700,MATCH(U$1,'Tillförd energi'!$B$1:$AQ$1,0),FALSE)</f>
        <v>0</v>
      </c>
      <c r="V37">
        <f>VLOOKUP($B37,'Tillförd energi'!$B$1:$AI$700,MATCH(V$1,'Tillförd energi'!$B$1:$AQ$1,0),FALSE)</f>
        <v>0</v>
      </c>
      <c r="W37">
        <f>VLOOKUP($B37,'Tillförd energi'!$B$1:$AI$700,MATCH(W$1,'Tillförd energi'!$B$1:$AQ$1,0),FALSE)</f>
        <v>0</v>
      </c>
      <c r="X37">
        <f>VLOOKUP($B37,'Tillförd energi'!$B$1:$AI$700,MATCH(X$1,'Tillförd energi'!$B$1:$AQ$1,0),FALSE)</f>
        <v>0</v>
      </c>
      <c r="Y37">
        <f>VLOOKUP($B37,'Tillförd energi'!$B$1:$AI$700,MATCH(Y$1,'Tillförd energi'!$B$1:$AQ$1,0),FALSE)</f>
        <v>0</v>
      </c>
      <c r="Z37">
        <f>VLOOKUP($B37,'Tillförd energi'!$B$1:$AI$700,MATCH(Z$1,'Tillförd energi'!$B$1:$AQ$1,0),FALSE)</f>
        <v>0</v>
      </c>
      <c r="AA37">
        <f>VLOOKUP($B37,'Tillförd energi'!$B$1:$AI$700,MATCH(AA$1,'Tillförd energi'!$B$1:$AQ$1,0),FALSE)</f>
        <v>0</v>
      </c>
      <c r="AB37">
        <f>VLOOKUP($B37,'Tillförd energi'!$B$1:$AI$700,MATCH(AB$1,'Tillförd energi'!$B$1:$AQ$1,0),FALSE)</f>
        <v>0</v>
      </c>
      <c r="AC37">
        <f>VLOOKUP($B37,'Tillförd energi'!$B$1:$AI$700,MATCH(AC$1,'Tillförd energi'!$B$1:$AQ$1,0),FALSE)</f>
        <v>4.07</v>
      </c>
      <c r="AD37">
        <f>VLOOKUP($B37,'Tillförd energi'!$B$1:$AI$700,MATCH(AD$1,'Tillförd energi'!$B$1:$AQ$1,0),FALSE)</f>
        <v>0</v>
      </c>
      <c r="AE37">
        <f>VLOOKUP($B37,'Tillförd energi'!$B$1:$AI$700,MATCH(AE$1,'Tillförd energi'!$B$1:$AQ$1,0),FALSE)</f>
        <v>0</v>
      </c>
      <c r="AF37">
        <f>VLOOKUP($B37,'Tillförd energi'!$B$1:$AI$700,MATCH(AF$1,'Tillförd energi'!$B$1:$AQ$1,0),FALSE)</f>
        <v>0.59199999999999997</v>
      </c>
      <c r="AG37">
        <f>IFERROR(VLOOKUP(B37,Miljö!$B$1:$AC$550,MATCH("Köpt mängd produktionsspecifik fjärrvärme:",Miljö!$B$1:$AC$1,0),FALSE)/1,0)</f>
        <v>0</v>
      </c>
      <c r="AI37">
        <f t="shared" si="0"/>
        <v>29.872</v>
      </c>
      <c r="AJ37">
        <f t="shared" si="1"/>
        <v>29.872</v>
      </c>
      <c r="AK37">
        <f>IF(ISERROR(1/VLOOKUP($B37,Leveranser!$B$1:$S$500,MATCH("såld värme (gwh)",Leveranser!$B$1:$S$1,0),FALSE)),"",VLOOKUP($B37,Leveranser!$B$1:$S$500,MATCH("såld värme (gwh)",Leveranser!$B$1:$S$1,0),FALSE))</f>
        <v>23.309000000000001</v>
      </c>
      <c r="AL37">
        <f>VLOOKUP($B37,Leveranser!$B$1:$Y$500,MATCH("Totalt såld fjärrvärme till andra fjärrvärmeföretag",Leveranser!$B$1:$AA$1,0),FALSE)</f>
        <v>0</v>
      </c>
      <c r="AM37">
        <f>IF(ISERROR(1/VLOOKUP($B37,Miljö!$B$1:$S$500,MATCH("Såld mängd produktionsspecifik fjärrvärme (GWh)",Miljö!$B$1:$R$1,0),FALSE)),0,VLOOKUP($B37,Miljö!$B$1:$S$500,MATCH("Såld mängd produktionsspecifik fjärrvärme (GWh)",Miljö!$B$1:$R$1,0),FALSE))</f>
        <v>0</v>
      </c>
      <c r="AN37" s="239">
        <f t="shared" si="2"/>
        <v>0.78029592929833957</v>
      </c>
      <c r="AP37" t="str">
        <f>IFERROR(VLOOKUP($B37,Miljövärden!$B$2:$H$550,7,FALSE),"Nej, saknas")</f>
        <v>Ja</v>
      </c>
      <c r="AQ37" t="str">
        <f>IFERROR(VLOOKUP($B37,Miljövärden!$B$2:$H$550,6,FALSE),"Nej, saknas")</f>
        <v>Ja</v>
      </c>
      <c r="AU37">
        <f t="shared" si="3"/>
        <v>0.59199999999999997</v>
      </c>
      <c r="AV37">
        <f t="shared" si="4"/>
        <v>0</v>
      </c>
      <c r="AW37">
        <f t="shared" si="5"/>
        <v>25</v>
      </c>
      <c r="AX37">
        <f t="shared" si="6"/>
        <v>0</v>
      </c>
      <c r="AZ37">
        <f t="shared" si="7"/>
        <v>25</v>
      </c>
      <c r="BC37">
        <f t="shared" si="8"/>
        <v>0.21</v>
      </c>
      <c r="BD37">
        <f t="shared" si="9"/>
        <v>0</v>
      </c>
      <c r="BE37">
        <f t="shared" si="10"/>
        <v>25</v>
      </c>
      <c r="BF37">
        <f t="shared" si="11"/>
        <v>4.07</v>
      </c>
      <c r="BG37">
        <f t="shared" si="12"/>
        <v>0.59199999999999997</v>
      </c>
      <c r="BH37">
        <f>VLOOKUP(B37,Miljö!$B$1:$I$482,MATCH("Fossilandel för ursprungspecificerad el ()",Miljö!$B$1:$I$1,0),FALSE)</f>
        <v>0</v>
      </c>
      <c r="BI37">
        <f>VLOOKUP(B37,Miljö!$B$1:$BX$482,MATCH("Kärnkraftsandel för ursprungsspecificerad el ()",Miljö!$B$1:$O$1,0),FALSE)</f>
        <v>0</v>
      </c>
      <c r="BJ37">
        <f t="shared" si="13"/>
        <v>0</v>
      </c>
      <c r="BK37" t="str">
        <f>VLOOKUP(B37,Miljö!$B$1:$O$482,MATCH("Fossil andel i procent (%)",Miljö!$B$1:$O$1,0),FALSE)</f>
        <v>ET</v>
      </c>
      <c r="BL37">
        <f t="shared" si="14"/>
        <v>29.872</v>
      </c>
      <c r="BO37" s="289">
        <f t="shared" si="15"/>
        <v>7.0299946438136043E-3</v>
      </c>
      <c r="BP37" s="239">
        <f t="shared" si="16"/>
        <v>0</v>
      </c>
      <c r="BQ37" s="239">
        <f t="shared" si="17"/>
        <v>0.8567220139260846</v>
      </c>
      <c r="BR37" s="239">
        <f t="shared" si="18"/>
        <v>0.13624799143010177</v>
      </c>
      <c r="BS37" s="239"/>
      <c r="BT37" s="351">
        <f t="shared" si="19"/>
        <v>1</v>
      </c>
      <c r="BW37" s="289">
        <f>IF(AP37="ja",VLOOKUP(B37,Miljövärden!$B$2:$H$550,MATCH("Total andel fossilt",Miljövärden!$B$2:$H$2,0),FALSE),"")</f>
        <v>7.0299899999999999E-3</v>
      </c>
      <c r="BZ37" s="351">
        <f t="shared" si="20"/>
        <v>-4.6438136044879563E-9</v>
      </c>
      <c r="CA37" s="353">
        <f t="shared" si="21"/>
        <v>0</v>
      </c>
    </row>
    <row r="38" spans="1:79" x14ac:dyDescent="0.25">
      <c r="A38" s="2" t="s">
        <v>76</v>
      </c>
      <c r="B38" s="2" t="s">
        <v>77</v>
      </c>
      <c r="C38">
        <f>VLOOKUP($B38,'Tillförd energi'!$B$1:$AI$700,MATCH(C$1,'Tillförd energi'!$B$1:$AQ$1,0),FALSE)</f>
        <v>0</v>
      </c>
      <c r="D38">
        <f>VLOOKUP($B38,'Tillförd energi'!$B$1:$AI$700,MATCH(D$1,'Tillförd energi'!$B$1:$AQ$1,0),FALSE)</f>
        <v>0.1</v>
      </c>
      <c r="E38">
        <f>VLOOKUP($B38,'Tillförd energi'!$B$1:$AI$700,MATCH(E$1,'Tillförd energi'!$B$1:$AQ$1,0),FALSE)</f>
        <v>0</v>
      </c>
      <c r="F38">
        <f>VLOOKUP($B38,'Tillförd energi'!$B$1:$AI$700,MATCH(F$1,'Tillförd energi'!$B$1:$AQ$1,0),FALSE)</f>
        <v>0</v>
      </c>
      <c r="G38">
        <f>VLOOKUP($B38,'Tillförd energi'!$B$1:$AI$700,MATCH(G$1,'Tillförd energi'!$B$1:$AQ$1,0),FALSE)</f>
        <v>0</v>
      </c>
      <c r="H38">
        <f>VLOOKUP($B38,'Tillförd energi'!$B$1:$AI$700,MATCH(H$1,'Tillförd energi'!$B$1:$AQ$1,0),FALSE)</f>
        <v>0</v>
      </c>
      <c r="I38">
        <f>VLOOKUP($B38,'Tillförd energi'!$B$1:$AI$700,MATCH(I$1,'Tillförd energi'!$B$1:$AQ$1,0),FALSE)</f>
        <v>0</v>
      </c>
      <c r="J38">
        <f>VLOOKUP($B38,'Tillförd energi'!$B$1:$AI$700,MATCH(J$1,'Tillförd energi'!$B$1:$AQ$1,0),FALSE)</f>
        <v>0</v>
      </c>
      <c r="K38">
        <f>VLOOKUP($B38,'Tillförd energi'!$B$1:$AI$700,MATCH(K$1,'Tillförd energi'!$B$1:$AQ$1,0),FALSE)</f>
        <v>0</v>
      </c>
      <c r="L38">
        <f>VLOOKUP($B38,'Tillförd energi'!$B$1:$AI$700,MATCH(L$1,'Tillförd energi'!$B$1:$AQ$1,0),FALSE)</f>
        <v>0</v>
      </c>
      <c r="M38">
        <f>VLOOKUP($B38,'Tillförd energi'!$B$1:$AI$700,MATCH(M$1,'Tillförd energi'!$B$1:$AQ$1,0),FALSE)</f>
        <v>0</v>
      </c>
      <c r="N38">
        <f>VLOOKUP($B38,'Tillförd energi'!$B$1:$AI$700,MATCH(N$1,'Tillförd energi'!$B$1:$AQ$1,0),FALSE)</f>
        <v>0</v>
      </c>
      <c r="O38">
        <f>VLOOKUP($B38,'Tillförd energi'!$B$1:$AI$700,MATCH(O$1,'Tillförd energi'!$B$1:$AQ$1,0),FALSE)</f>
        <v>0</v>
      </c>
      <c r="P38">
        <f>VLOOKUP($B38,'Tillförd energi'!$B$1:$AI$700,MATCH(P$1,'Tillförd energi'!$B$1:$AQ$1,0),FALSE)</f>
        <v>29</v>
      </c>
      <c r="Q38">
        <f>VLOOKUP($B38,'Tillförd energi'!$B$1:$AI$700,MATCH(Q$1,'Tillförd energi'!$B$1:$AQ$1,0),FALSE)</f>
        <v>0</v>
      </c>
      <c r="R38">
        <f>VLOOKUP($B38,'Tillförd energi'!$B$1:$AI$700,MATCH(R$1,'Tillförd energi'!$B$1:$AQ$1,0),FALSE)</f>
        <v>0</v>
      </c>
      <c r="S38">
        <f>VLOOKUP($B38,'Tillförd energi'!$B$1:$AI$700,MATCH(S$1,'Tillförd energi'!$B$1:$AQ$1,0),FALSE)</f>
        <v>0</v>
      </c>
      <c r="T38">
        <f>VLOOKUP($B38,'Tillförd energi'!$B$1:$AI$700,MATCH(T$1,'Tillförd energi'!$B$1:$AQ$1,0),FALSE)</f>
        <v>0</v>
      </c>
      <c r="U38">
        <f>VLOOKUP($B38,'Tillförd energi'!$B$1:$AI$700,MATCH(U$1,'Tillförd energi'!$B$1:$AQ$1,0),FALSE)</f>
        <v>0</v>
      </c>
      <c r="V38">
        <f>VLOOKUP($B38,'Tillförd energi'!$B$1:$AI$700,MATCH(V$1,'Tillförd energi'!$B$1:$AQ$1,0),FALSE)</f>
        <v>0</v>
      </c>
      <c r="W38">
        <f>VLOOKUP($B38,'Tillförd energi'!$B$1:$AI$700,MATCH(W$1,'Tillförd energi'!$B$1:$AQ$1,0),FALSE)</f>
        <v>0</v>
      </c>
      <c r="X38">
        <f>VLOOKUP($B38,'Tillförd energi'!$B$1:$AI$700,MATCH(X$1,'Tillförd energi'!$B$1:$AQ$1,0),FALSE)</f>
        <v>0</v>
      </c>
      <c r="Y38">
        <f>VLOOKUP($B38,'Tillförd energi'!$B$1:$AI$700,MATCH(Y$1,'Tillförd energi'!$B$1:$AQ$1,0),FALSE)</f>
        <v>0</v>
      </c>
      <c r="Z38">
        <f>VLOOKUP($B38,'Tillförd energi'!$B$1:$AI$700,MATCH(Z$1,'Tillförd energi'!$B$1:$AQ$1,0),FALSE)</f>
        <v>0</v>
      </c>
      <c r="AA38">
        <f>VLOOKUP($B38,'Tillförd energi'!$B$1:$AI$700,MATCH(AA$1,'Tillförd energi'!$B$1:$AQ$1,0),FALSE)</f>
        <v>0</v>
      </c>
      <c r="AB38">
        <f>VLOOKUP($B38,'Tillförd energi'!$B$1:$AI$700,MATCH(AB$1,'Tillförd energi'!$B$1:$AQ$1,0),FALSE)</f>
        <v>0</v>
      </c>
      <c r="AC38">
        <f>VLOOKUP($B38,'Tillförd energi'!$B$1:$AI$700,MATCH(AC$1,'Tillförd energi'!$B$1:$AQ$1,0),FALSE)</f>
        <v>4.5999999999999996</v>
      </c>
      <c r="AD38">
        <f>VLOOKUP($B38,'Tillförd energi'!$B$1:$AI$700,MATCH(AD$1,'Tillförd energi'!$B$1:$AQ$1,0),FALSE)</f>
        <v>0</v>
      </c>
      <c r="AE38">
        <f>VLOOKUP($B38,'Tillförd energi'!$B$1:$AI$700,MATCH(AE$1,'Tillförd energi'!$B$1:$AQ$1,0),FALSE)</f>
        <v>0</v>
      </c>
      <c r="AF38">
        <f>VLOOKUP($B38,'Tillförd energi'!$B$1:$AI$700,MATCH(AF$1,'Tillförd energi'!$B$1:$AQ$1,0),FALSE)</f>
        <v>0.77010000000000001</v>
      </c>
      <c r="AG38">
        <f>IFERROR(VLOOKUP(B38,Miljö!$B$1:$AC$550,MATCH("Köpt mängd produktionsspecifik fjärrvärme:",Miljö!$B$1:$AC$1,0),FALSE)/1,0)</f>
        <v>0</v>
      </c>
      <c r="AI38">
        <f t="shared" si="0"/>
        <v>34.470100000000002</v>
      </c>
      <c r="AJ38">
        <f t="shared" si="1"/>
        <v>34.470100000000002</v>
      </c>
      <c r="AK38">
        <f>IF(ISERROR(1/VLOOKUP($B38,Leveranser!$B$1:$S$500,MATCH("såld värme (gwh)",Leveranser!$B$1:$S$1,0),FALSE)),"",VLOOKUP($B38,Leveranser!$B$1:$S$500,MATCH("såld värme (gwh)",Leveranser!$B$1:$S$1,0),FALSE))</f>
        <v>25.67</v>
      </c>
      <c r="AL38">
        <f>VLOOKUP($B38,Leveranser!$B$1:$Y$500,MATCH("Totalt såld fjärrvärme till andra fjärrvärmeföretag",Leveranser!$B$1:$AA$1,0),FALSE)</f>
        <v>0</v>
      </c>
      <c r="AM38">
        <f>IF(ISERROR(1/VLOOKUP($B38,Miljö!$B$1:$S$500,MATCH("Såld mängd produktionsspecifik fjärrvärme (GWh)",Miljö!$B$1:$R$1,0),FALSE)),0,VLOOKUP($B38,Miljö!$B$1:$S$500,MATCH("Såld mängd produktionsspecifik fjärrvärme (GWh)",Miljö!$B$1:$R$1,0),FALSE))</f>
        <v>0</v>
      </c>
      <c r="AN38" s="239">
        <f t="shared" si="2"/>
        <v>0.74470338061102226</v>
      </c>
      <c r="AP38" t="str">
        <f>IFERROR(VLOOKUP($B38,Miljövärden!$B$2:$H$550,7,FALSE),"Nej, saknas")</f>
        <v>Ja</v>
      </c>
      <c r="AQ38" t="str">
        <f>IFERROR(VLOOKUP($B38,Miljövärden!$B$2:$H$550,6,FALSE),"Nej, saknas")</f>
        <v>Ja</v>
      </c>
      <c r="AU38">
        <f t="shared" si="3"/>
        <v>0.77010000000000001</v>
      </c>
      <c r="AV38">
        <f t="shared" si="4"/>
        <v>0</v>
      </c>
      <c r="AW38">
        <f t="shared" si="5"/>
        <v>29</v>
      </c>
      <c r="AX38">
        <f t="shared" si="6"/>
        <v>0</v>
      </c>
      <c r="AZ38">
        <f t="shared" si="7"/>
        <v>29</v>
      </c>
      <c r="BC38">
        <f t="shared" si="8"/>
        <v>0.1</v>
      </c>
      <c r="BD38">
        <f t="shared" si="9"/>
        <v>0</v>
      </c>
      <c r="BE38">
        <f t="shared" si="10"/>
        <v>29</v>
      </c>
      <c r="BF38">
        <f t="shared" si="11"/>
        <v>4.5999999999999996</v>
      </c>
      <c r="BG38">
        <f t="shared" si="12"/>
        <v>0.77010000000000001</v>
      </c>
      <c r="BH38">
        <f>VLOOKUP(B38,Miljö!$B$1:$I$482,MATCH("Fossilandel för ursprungspecificerad el ()",Miljö!$B$1:$I$1,0),FALSE)</f>
        <v>0.48399999999999999</v>
      </c>
      <c r="BI38">
        <f>VLOOKUP(B38,Miljö!$B$1:$BX$482,MATCH("Kärnkraftsandel för ursprungsspecificerad el ()",Miljö!$B$1:$O$1,0),FALSE)</f>
        <v>0.35</v>
      </c>
      <c r="BJ38">
        <f t="shared" si="13"/>
        <v>0</v>
      </c>
      <c r="BK38" t="str">
        <f>VLOOKUP(B38,Miljö!$B$1:$O$482,MATCH("Fossil andel i procent (%)",Miljö!$B$1:$O$1,0),FALSE)</f>
        <v>ET</v>
      </c>
      <c r="BL38">
        <f t="shared" si="14"/>
        <v>34.470100000000002</v>
      </c>
      <c r="BO38" s="289">
        <f t="shared" si="15"/>
        <v>1.3714158067426553E-2</v>
      </c>
      <c r="BP38" s="239">
        <f t="shared" si="16"/>
        <v>7.8193854964157331E-3</v>
      </c>
      <c r="BQ38" s="239">
        <f t="shared" si="17"/>
        <v>0.84501746731225025</v>
      </c>
      <c r="BR38" s="239">
        <f t="shared" si="18"/>
        <v>0.13344898912390737</v>
      </c>
      <c r="BS38" s="239"/>
      <c r="BT38" s="351">
        <f t="shared" si="19"/>
        <v>0.99999999999999989</v>
      </c>
      <c r="BW38" s="289">
        <f>IF(AP38="ja",VLOOKUP(B38,Miljövärden!$B$2:$H$550,MATCH("Total andel fossilt",Miljövärden!$B$2:$H$2,0),FALSE),"")</f>
        <v>1.37141E-2</v>
      </c>
      <c r="BZ38" s="351">
        <f t="shared" si="20"/>
        <v>-5.8067426552885215E-8</v>
      </c>
      <c r="CA38" s="353">
        <f t="shared" si="21"/>
        <v>0</v>
      </c>
    </row>
    <row r="39" spans="1:79" x14ac:dyDescent="0.25">
      <c r="A39" s="2" t="s">
        <v>76</v>
      </c>
      <c r="B39" s="2" t="s">
        <v>78</v>
      </c>
      <c r="C39">
        <f>VLOOKUP($B39,'Tillförd energi'!$B$1:$AI$700,MATCH(C$1,'Tillförd energi'!$B$1:$AQ$1,0),FALSE)</f>
        <v>0</v>
      </c>
      <c r="D39">
        <f>VLOOKUP($B39,'Tillförd energi'!$B$1:$AI$700,MATCH(D$1,'Tillförd energi'!$B$1:$AQ$1,0),FALSE)</f>
        <v>0.1</v>
      </c>
      <c r="E39">
        <f>VLOOKUP($B39,'Tillförd energi'!$B$1:$AI$700,MATCH(E$1,'Tillförd energi'!$B$1:$AQ$1,0),FALSE)</f>
        <v>0</v>
      </c>
      <c r="F39">
        <f>VLOOKUP($B39,'Tillförd energi'!$B$1:$AI$700,MATCH(F$1,'Tillförd energi'!$B$1:$AQ$1,0),FALSE)</f>
        <v>0</v>
      </c>
      <c r="G39">
        <f>VLOOKUP($B39,'Tillförd energi'!$B$1:$AI$700,MATCH(G$1,'Tillförd energi'!$B$1:$AQ$1,0),FALSE)</f>
        <v>0</v>
      </c>
      <c r="H39">
        <f>VLOOKUP($B39,'Tillförd energi'!$B$1:$AI$700,MATCH(H$1,'Tillförd energi'!$B$1:$AQ$1,0),FALSE)</f>
        <v>0</v>
      </c>
      <c r="I39">
        <f>VLOOKUP($B39,'Tillförd energi'!$B$1:$AI$700,MATCH(I$1,'Tillförd energi'!$B$1:$AQ$1,0),FALSE)</f>
        <v>0</v>
      </c>
      <c r="J39">
        <f>VLOOKUP($B39,'Tillförd energi'!$B$1:$AI$700,MATCH(J$1,'Tillförd energi'!$B$1:$AQ$1,0),FALSE)</f>
        <v>0</v>
      </c>
      <c r="K39">
        <f>VLOOKUP($B39,'Tillförd energi'!$B$1:$AI$700,MATCH(K$1,'Tillförd energi'!$B$1:$AQ$1,0),FALSE)</f>
        <v>0</v>
      </c>
      <c r="L39">
        <f>VLOOKUP($B39,'Tillförd energi'!$B$1:$AI$700,MATCH(L$1,'Tillförd energi'!$B$1:$AQ$1,0),FALSE)</f>
        <v>0</v>
      </c>
      <c r="M39">
        <f>VLOOKUP($B39,'Tillförd energi'!$B$1:$AI$700,MATCH(M$1,'Tillförd energi'!$B$1:$AQ$1,0),FALSE)</f>
        <v>0</v>
      </c>
      <c r="N39">
        <f>VLOOKUP($B39,'Tillförd energi'!$B$1:$AI$700,MATCH(N$1,'Tillförd energi'!$B$1:$AQ$1,0),FALSE)</f>
        <v>0</v>
      </c>
      <c r="O39">
        <f>VLOOKUP($B39,'Tillförd energi'!$B$1:$AI$700,MATCH(O$1,'Tillförd energi'!$B$1:$AQ$1,0),FALSE)</f>
        <v>0</v>
      </c>
      <c r="P39">
        <f>VLOOKUP($B39,'Tillförd energi'!$B$1:$AI$700,MATCH(P$1,'Tillförd energi'!$B$1:$AQ$1,0),FALSE)</f>
        <v>2.6</v>
      </c>
      <c r="Q39">
        <f>VLOOKUP($B39,'Tillförd energi'!$B$1:$AI$700,MATCH(Q$1,'Tillförd energi'!$B$1:$AQ$1,0),FALSE)</f>
        <v>0</v>
      </c>
      <c r="R39">
        <f>VLOOKUP($B39,'Tillförd energi'!$B$1:$AI$700,MATCH(R$1,'Tillförd energi'!$B$1:$AQ$1,0),FALSE)</f>
        <v>0</v>
      </c>
      <c r="S39">
        <f>VLOOKUP($B39,'Tillförd energi'!$B$1:$AI$700,MATCH(S$1,'Tillförd energi'!$B$1:$AQ$1,0),FALSE)</f>
        <v>0</v>
      </c>
      <c r="T39">
        <f>VLOOKUP($B39,'Tillförd energi'!$B$1:$AI$700,MATCH(T$1,'Tillförd energi'!$B$1:$AQ$1,0),FALSE)</f>
        <v>0</v>
      </c>
      <c r="U39">
        <f>VLOOKUP($B39,'Tillförd energi'!$B$1:$AI$700,MATCH(U$1,'Tillförd energi'!$B$1:$AQ$1,0),FALSE)</f>
        <v>0</v>
      </c>
      <c r="V39">
        <f>VLOOKUP($B39,'Tillförd energi'!$B$1:$AI$700,MATCH(V$1,'Tillförd energi'!$B$1:$AQ$1,0),FALSE)</f>
        <v>0</v>
      </c>
      <c r="W39">
        <f>VLOOKUP($B39,'Tillförd energi'!$B$1:$AI$700,MATCH(W$1,'Tillförd energi'!$B$1:$AQ$1,0),FALSE)</f>
        <v>0</v>
      </c>
      <c r="X39">
        <f>VLOOKUP($B39,'Tillförd energi'!$B$1:$AI$700,MATCH(X$1,'Tillförd energi'!$B$1:$AQ$1,0),FALSE)</f>
        <v>0</v>
      </c>
      <c r="Y39">
        <f>VLOOKUP($B39,'Tillförd energi'!$B$1:$AI$700,MATCH(Y$1,'Tillförd energi'!$B$1:$AQ$1,0),FALSE)</f>
        <v>0</v>
      </c>
      <c r="Z39">
        <f>VLOOKUP($B39,'Tillförd energi'!$B$1:$AI$700,MATCH(Z$1,'Tillförd energi'!$B$1:$AQ$1,0),FALSE)</f>
        <v>0</v>
      </c>
      <c r="AA39">
        <f>VLOOKUP($B39,'Tillförd energi'!$B$1:$AI$700,MATCH(AA$1,'Tillförd energi'!$B$1:$AQ$1,0),FALSE)</f>
        <v>0</v>
      </c>
      <c r="AB39">
        <f>VLOOKUP($B39,'Tillförd energi'!$B$1:$AI$700,MATCH(AB$1,'Tillförd energi'!$B$1:$AQ$1,0),FALSE)</f>
        <v>0</v>
      </c>
      <c r="AC39">
        <f>VLOOKUP($B39,'Tillförd energi'!$B$1:$AI$700,MATCH(AC$1,'Tillförd energi'!$B$1:$AQ$1,0),FALSE)</f>
        <v>0</v>
      </c>
      <c r="AD39">
        <f>VLOOKUP($B39,'Tillförd energi'!$B$1:$AI$700,MATCH(AD$1,'Tillförd energi'!$B$1:$AQ$1,0),FALSE)</f>
        <v>0</v>
      </c>
      <c r="AE39">
        <f>VLOOKUP($B39,'Tillförd energi'!$B$1:$AI$700,MATCH(AE$1,'Tillförd energi'!$B$1:$AQ$1,0),FALSE)</f>
        <v>0</v>
      </c>
      <c r="AF39">
        <f>VLOOKUP($B39,'Tillförd energi'!$B$1:$AI$700,MATCH(AF$1,'Tillförd energi'!$B$1:$AQ$1,0),FALSE)</f>
        <v>4.8300000000000003E-2</v>
      </c>
      <c r="AG39">
        <f>IFERROR(VLOOKUP(B39,Miljö!$B$1:$AC$550,MATCH("Köpt mängd produktionsspecifik fjärrvärme:",Miljö!$B$1:$AC$1,0),FALSE)/1,0)</f>
        <v>0</v>
      </c>
      <c r="AI39">
        <f t="shared" si="0"/>
        <v>2.7483</v>
      </c>
      <c r="AJ39">
        <f t="shared" si="1"/>
        <v>2.7483</v>
      </c>
      <c r="AK39">
        <f>IF(ISERROR(1/VLOOKUP($B39,Leveranser!$B$1:$S$500,MATCH("såld värme (gwh)",Leveranser!$B$1:$S$1,0),FALSE)),"",VLOOKUP($B39,Leveranser!$B$1:$S$500,MATCH("såld värme (gwh)",Leveranser!$B$1:$S$1,0),FALSE))</f>
        <v>1.61</v>
      </c>
      <c r="AL39">
        <f>VLOOKUP($B39,Leveranser!$B$1:$Y$500,MATCH("Totalt såld fjärrvärme till andra fjärrvärmeföretag",Leveranser!$B$1:$AA$1,0),FALSE)</f>
        <v>0</v>
      </c>
      <c r="AM39">
        <f>IF(ISERROR(1/VLOOKUP($B39,Miljö!$B$1:$S$500,MATCH("Såld mängd produktionsspecifik fjärrvärme (GWh)",Miljö!$B$1:$R$1,0),FALSE)),0,VLOOKUP($B39,Miljö!$B$1:$S$500,MATCH("Såld mängd produktionsspecifik fjärrvärme (GWh)",Miljö!$B$1:$R$1,0),FALSE))</f>
        <v>0</v>
      </c>
      <c r="AN39" s="239">
        <f t="shared" si="2"/>
        <v>0.58581668667903797</v>
      </c>
      <c r="AP39" t="str">
        <f>IFERROR(VLOOKUP($B39,Miljövärden!$B$2:$H$550,7,FALSE),"Nej, saknas")</f>
        <v>Ja</v>
      </c>
      <c r="AQ39" t="str">
        <f>IFERROR(VLOOKUP($B39,Miljövärden!$B$2:$H$550,6,FALSE),"Nej, saknas")</f>
        <v>Ja</v>
      </c>
      <c r="AU39">
        <f t="shared" si="3"/>
        <v>4.8300000000000003E-2</v>
      </c>
      <c r="AV39">
        <f t="shared" si="4"/>
        <v>0</v>
      </c>
      <c r="AW39">
        <f t="shared" si="5"/>
        <v>2.6</v>
      </c>
      <c r="AX39">
        <f t="shared" si="6"/>
        <v>0</v>
      </c>
      <c r="AZ39">
        <f t="shared" si="7"/>
        <v>2.6</v>
      </c>
      <c r="BC39">
        <f t="shared" si="8"/>
        <v>0.1</v>
      </c>
      <c r="BD39">
        <f t="shared" si="9"/>
        <v>0</v>
      </c>
      <c r="BE39">
        <f t="shared" si="10"/>
        <v>2.6</v>
      </c>
      <c r="BF39">
        <f t="shared" si="11"/>
        <v>0</v>
      </c>
      <c r="BG39">
        <f t="shared" si="12"/>
        <v>4.8300000000000003E-2</v>
      </c>
      <c r="BH39">
        <f>VLOOKUP(B39,Miljö!$B$1:$I$482,MATCH("Fossilandel för ursprungspecificerad el ()",Miljö!$B$1:$I$1,0),FALSE)</f>
        <v>0.48399999999999999</v>
      </c>
      <c r="BI39">
        <f>VLOOKUP(B39,Miljö!$B$1:$BX$482,MATCH("Kärnkraftsandel för ursprungsspecificerad el ()",Miljö!$B$1:$O$1,0),FALSE)</f>
        <v>0.35</v>
      </c>
      <c r="BJ39">
        <f t="shared" si="13"/>
        <v>0</v>
      </c>
      <c r="BK39" t="str">
        <f>VLOOKUP(B39,Miljö!$B$1:$O$482,MATCH("Fossil andel i procent (%)",Miljö!$B$1:$O$1,0),FALSE)</f>
        <v>ET</v>
      </c>
      <c r="BL39">
        <f t="shared" si="14"/>
        <v>2.7483</v>
      </c>
      <c r="BO39" s="289">
        <f t="shared" si="15"/>
        <v>4.4892187897973293E-2</v>
      </c>
      <c r="BP39" s="239">
        <f t="shared" si="16"/>
        <v>6.1510752101298985E-3</v>
      </c>
      <c r="BQ39" s="239">
        <f t="shared" si="17"/>
        <v>0.94895673689189697</v>
      </c>
      <c r="BR39" s="239">
        <f t="shared" si="18"/>
        <v>0</v>
      </c>
      <c r="BS39" s="239"/>
      <c r="BT39" s="351">
        <f t="shared" si="19"/>
        <v>1.0000000000000002</v>
      </c>
      <c r="BW39" s="289">
        <f>IF(AP39="ja",VLOOKUP(B39,Miljövärden!$B$2:$H$550,MATCH("Total andel fossilt",Miljövärden!$B$2:$H$2,0),FALSE),"")</f>
        <v>4.4892099999999997E-2</v>
      </c>
      <c r="BZ39" s="351">
        <f t="shared" si="20"/>
        <v>-8.789797329572524E-8</v>
      </c>
      <c r="CA39" s="353">
        <f t="shared" si="21"/>
        <v>0</v>
      </c>
    </row>
    <row r="40" spans="1:79" x14ac:dyDescent="0.25">
      <c r="A40" s="2" t="s">
        <v>79</v>
      </c>
      <c r="B40" s="2" t="s">
        <v>80</v>
      </c>
      <c r="C40">
        <f>VLOOKUP($B40,'Tillförd energi'!$B$1:$AI$700,MATCH(C$1,'Tillförd energi'!$B$1:$AQ$1,0),FALSE)</f>
        <v>0</v>
      </c>
      <c r="D40">
        <f>VLOOKUP($B40,'Tillförd energi'!$B$1:$AI$700,MATCH(D$1,'Tillförd energi'!$B$1:$AQ$1,0),FALSE)</f>
        <v>0.16819999999999999</v>
      </c>
      <c r="E40">
        <f>VLOOKUP($B40,'Tillförd energi'!$B$1:$AI$700,MATCH(E$1,'Tillförd energi'!$B$1:$AQ$1,0),FALSE)</f>
        <v>2.4039999999999999</v>
      </c>
      <c r="F40">
        <f>VLOOKUP($B40,'Tillförd energi'!$B$1:$AI$700,MATCH(F$1,'Tillförd energi'!$B$1:$AQ$1,0),FALSE)</f>
        <v>0</v>
      </c>
      <c r="G40">
        <f>VLOOKUP($B40,'Tillförd energi'!$B$1:$AI$700,MATCH(G$1,'Tillförd energi'!$B$1:$AQ$1,0),FALSE)</f>
        <v>0</v>
      </c>
      <c r="H40">
        <f>VLOOKUP($B40,'Tillförd energi'!$B$1:$AI$700,MATCH(H$1,'Tillförd energi'!$B$1:$AQ$1,0),FALSE)</f>
        <v>0</v>
      </c>
      <c r="I40">
        <f>VLOOKUP($B40,'Tillförd energi'!$B$1:$AI$700,MATCH(I$1,'Tillförd energi'!$B$1:$AQ$1,0),FALSE)</f>
        <v>193.26900000000001</v>
      </c>
      <c r="J40">
        <f>VLOOKUP($B40,'Tillförd energi'!$B$1:$AI$700,MATCH(J$1,'Tillförd energi'!$B$1:$AQ$1,0),FALSE)</f>
        <v>3.04</v>
      </c>
      <c r="K40">
        <f>VLOOKUP($B40,'Tillförd energi'!$B$1:$AI$700,MATCH(K$1,'Tillförd energi'!$B$1:$AQ$1,0),FALSE)</f>
        <v>0</v>
      </c>
      <c r="L40">
        <f>VLOOKUP($B40,'Tillförd energi'!$B$1:$AI$700,MATCH(L$1,'Tillförd energi'!$B$1:$AQ$1,0),FALSE)</f>
        <v>0</v>
      </c>
      <c r="M40">
        <f>VLOOKUP($B40,'Tillförd energi'!$B$1:$AI$700,MATCH(M$1,'Tillförd energi'!$B$1:$AQ$1,0),FALSE)</f>
        <v>0</v>
      </c>
      <c r="N40">
        <f>VLOOKUP($B40,'Tillförd energi'!$B$1:$AI$700,MATCH(N$1,'Tillförd energi'!$B$1:$AQ$1,0),FALSE)</f>
        <v>0</v>
      </c>
      <c r="O40">
        <f>VLOOKUP($B40,'Tillförd energi'!$B$1:$AI$700,MATCH(O$1,'Tillförd energi'!$B$1:$AQ$1,0),FALSE)</f>
        <v>0</v>
      </c>
      <c r="P40">
        <f>VLOOKUP($B40,'Tillförd energi'!$B$1:$AI$700,MATCH(P$1,'Tillförd energi'!$B$1:$AQ$1,0),FALSE)</f>
        <v>0</v>
      </c>
      <c r="Q40">
        <f>VLOOKUP($B40,'Tillförd energi'!$B$1:$AI$700,MATCH(Q$1,'Tillförd energi'!$B$1:$AQ$1,0),FALSE)</f>
        <v>170.59899999999999</v>
      </c>
      <c r="R40">
        <f>VLOOKUP($B40,'Tillförd energi'!$B$1:$AI$700,MATCH(R$1,'Tillförd energi'!$B$1:$AQ$1,0),FALSE)</f>
        <v>0</v>
      </c>
      <c r="S40">
        <f>VLOOKUP($B40,'Tillförd energi'!$B$1:$AI$700,MATCH(S$1,'Tillförd energi'!$B$1:$AQ$1,0),FALSE)</f>
        <v>0</v>
      </c>
      <c r="T40">
        <f>VLOOKUP($B40,'Tillförd energi'!$B$1:$AI$700,MATCH(T$1,'Tillförd energi'!$B$1:$AQ$1,0),FALSE)</f>
        <v>0</v>
      </c>
      <c r="U40">
        <f>VLOOKUP($B40,'Tillförd energi'!$B$1:$AI$700,MATCH(U$1,'Tillförd energi'!$B$1:$AQ$1,0),FALSE)</f>
        <v>0</v>
      </c>
      <c r="V40">
        <f>VLOOKUP($B40,'Tillförd energi'!$B$1:$AI$700,MATCH(V$1,'Tillförd energi'!$B$1:$AQ$1,0),FALSE)</f>
        <v>0</v>
      </c>
      <c r="W40">
        <f>VLOOKUP($B40,'Tillförd energi'!$B$1:$AI$700,MATCH(W$1,'Tillförd energi'!$B$1:$AQ$1,0),FALSE)</f>
        <v>0</v>
      </c>
      <c r="X40">
        <f>VLOOKUP($B40,'Tillförd energi'!$B$1:$AI$700,MATCH(X$1,'Tillförd energi'!$B$1:$AQ$1,0),FALSE)</f>
        <v>0</v>
      </c>
      <c r="Y40">
        <f>VLOOKUP($B40,'Tillförd energi'!$B$1:$AI$700,MATCH(Y$1,'Tillförd energi'!$B$1:$AQ$1,0),FALSE)</f>
        <v>0</v>
      </c>
      <c r="Z40">
        <f>VLOOKUP($B40,'Tillförd energi'!$B$1:$AI$700,MATCH(Z$1,'Tillförd energi'!$B$1:$AQ$1,0),FALSE)</f>
        <v>0</v>
      </c>
      <c r="AA40">
        <f>VLOOKUP($B40,'Tillförd energi'!$B$1:$AI$700,MATCH(AA$1,'Tillförd energi'!$B$1:$AQ$1,0),FALSE)</f>
        <v>1.3</v>
      </c>
      <c r="AB40">
        <f>VLOOKUP($B40,'Tillförd energi'!$B$1:$AI$700,MATCH(AB$1,'Tillförd energi'!$B$1:$AQ$1,0),FALSE)</f>
        <v>2.6280000000000001</v>
      </c>
      <c r="AC40">
        <f>VLOOKUP($B40,'Tillförd energi'!$B$1:$AI$700,MATCH(AC$1,'Tillförd energi'!$B$1:$AQ$1,0),FALSE)</f>
        <v>7.4539999999999997</v>
      </c>
      <c r="AD40">
        <f>VLOOKUP($B40,'Tillförd energi'!$B$1:$AI$700,MATCH(AD$1,'Tillförd energi'!$B$1:$AQ$1,0),FALSE)</f>
        <v>100.491</v>
      </c>
      <c r="AE40">
        <f>VLOOKUP($B40,'Tillförd energi'!$B$1:$AI$700,MATCH(AE$1,'Tillförd energi'!$B$1:$AQ$1,0),FALSE)</f>
        <v>0</v>
      </c>
      <c r="AF40">
        <f>VLOOKUP($B40,'Tillförd energi'!$B$1:$AI$700,MATCH(AF$1,'Tillförd energi'!$B$1:$AQ$1,0),FALSE)</f>
        <v>7.3154399999999997</v>
      </c>
      <c r="AG40">
        <f>IFERROR(VLOOKUP(B40,Miljö!$B$1:$AC$550,MATCH("Köpt mängd produktionsspecifik fjärrvärme:",Miljö!$B$1:$AC$1,0),FALSE)/1,0)</f>
        <v>3.5569999999999999</v>
      </c>
      <c r="AI40">
        <f t="shared" si="0"/>
        <v>488.66863999999998</v>
      </c>
      <c r="AJ40">
        <f t="shared" si="1"/>
        <v>492.22564</v>
      </c>
      <c r="AK40">
        <f>IF(ISERROR(1/VLOOKUP($B40,Leveranser!$B$1:$S$500,MATCH("såld värme (gwh)",Leveranser!$B$1:$S$1,0),FALSE)),"",VLOOKUP($B40,Leveranser!$B$1:$S$500,MATCH("såld värme (gwh)",Leveranser!$B$1:$S$1,0),FALSE))</f>
        <v>429.3</v>
      </c>
      <c r="AL40">
        <f>VLOOKUP($B40,Leveranser!$B$1:$Y$500,MATCH("Totalt såld fjärrvärme till andra fjärrvärmeföretag",Leveranser!$B$1:$AA$1,0),FALSE)</f>
        <v>54.85</v>
      </c>
      <c r="AM40">
        <f>IF(ISERROR(1/VLOOKUP($B40,Miljö!$B$1:$S$500,MATCH("Såld mängd produktionsspecifik fjärrvärme (GWh)",Miljö!$B$1:$R$1,0),FALSE)),0,VLOOKUP($B40,Miljö!$B$1:$S$500,MATCH("Såld mängd produktionsspecifik fjärrvärme (GWh)",Miljö!$B$1:$R$1,0),FALSE))</f>
        <v>54.850999999999999</v>
      </c>
      <c r="AN40" s="239">
        <f t="shared" si="2"/>
        <v>0.87216098698149902</v>
      </c>
      <c r="AP40" t="str">
        <f>IFERROR(VLOOKUP($B40,Miljövärden!$B$2:$H$550,7,FALSE),"Nej, saknas")</f>
        <v>Ja</v>
      </c>
      <c r="AQ40" t="str">
        <f>IFERROR(VLOOKUP($B40,Miljövärden!$B$2:$H$550,6,FALSE),"Nej, saknas")</f>
        <v>Ja</v>
      </c>
      <c r="AU40">
        <f t="shared" si="3"/>
        <v>8.6154399999999995</v>
      </c>
      <c r="AV40">
        <f t="shared" si="4"/>
        <v>0</v>
      </c>
      <c r="AW40">
        <f t="shared" si="5"/>
        <v>170.59899999999999</v>
      </c>
      <c r="AX40">
        <f t="shared" si="6"/>
        <v>0</v>
      </c>
      <c r="AZ40">
        <f t="shared" si="7"/>
        <v>170.59899999999999</v>
      </c>
      <c r="BC40">
        <f t="shared" si="8"/>
        <v>2.5722</v>
      </c>
      <c r="BD40">
        <f t="shared" si="9"/>
        <v>0</v>
      </c>
      <c r="BE40">
        <f t="shared" si="10"/>
        <v>170.59899999999999</v>
      </c>
      <c r="BF40">
        <f t="shared" si="11"/>
        <v>306.88200000000001</v>
      </c>
      <c r="BG40">
        <f t="shared" si="12"/>
        <v>8.6154399999999995</v>
      </c>
      <c r="BH40">
        <f>VLOOKUP(B40,Miljö!$B$1:$I$482,MATCH("Fossilandel för ursprungspecificerad el ()",Miljö!$B$1:$I$1,0),FALSE)</f>
        <v>0</v>
      </c>
      <c r="BI40">
        <f>VLOOKUP(B40,Miljö!$B$1:$BX$482,MATCH("Kärnkraftsandel för ursprungsspecificerad el ()",Miljö!$B$1:$O$1,0),FALSE)</f>
        <v>0</v>
      </c>
      <c r="BJ40">
        <f t="shared" si="13"/>
        <v>3.5569999999999999</v>
      </c>
      <c r="BK40">
        <f>VLOOKUP(B40,Miljö!$B$1:$O$482,MATCH("Fossil andel i procent (%)",Miljö!$B$1:$O$1,0),FALSE)</f>
        <v>0</v>
      </c>
      <c r="BL40">
        <f t="shared" si="14"/>
        <v>492.22564</v>
      </c>
      <c r="BO40" s="289">
        <f t="shared" si="15"/>
        <v>5.225652202920596E-3</v>
      </c>
      <c r="BP40" s="239">
        <f t="shared" si="16"/>
        <v>7.2263606584980012E-3</v>
      </c>
      <c r="BQ40" s="239">
        <f t="shared" si="17"/>
        <v>0.36409001367746707</v>
      </c>
      <c r="BR40" s="239">
        <f t="shared" si="18"/>
        <v>0.62345797346111431</v>
      </c>
      <c r="BS40" s="239"/>
      <c r="BT40" s="351">
        <f t="shared" si="19"/>
        <v>1</v>
      </c>
      <c r="BW40" s="289">
        <f>IF(AP40="ja",VLOOKUP(B40,Miljövärden!$B$2:$H$550,MATCH("Total andel fossilt",Miljövärden!$B$2:$H$2,0),FALSE),"")</f>
        <v>5.8809999999999999E-3</v>
      </c>
      <c r="BZ40" s="351">
        <f t="shared" si="20"/>
        <v>6.5534779707940392E-4</v>
      </c>
      <c r="CA40" s="353">
        <f t="shared" si="21"/>
        <v>1E-3</v>
      </c>
    </row>
    <row r="41" spans="1:79" x14ac:dyDescent="0.25">
      <c r="A41" s="2" t="s">
        <v>79</v>
      </c>
      <c r="B41" s="2" t="s">
        <v>81</v>
      </c>
      <c r="C41">
        <f>VLOOKUP($B41,'Tillförd energi'!$B$1:$AI$700,MATCH(C$1,'Tillförd energi'!$B$1:$AQ$1,0),FALSE)</f>
        <v>0</v>
      </c>
      <c r="D41">
        <f>VLOOKUP($B41,'Tillförd energi'!$B$1:$AI$700,MATCH(D$1,'Tillförd energi'!$B$1:$AQ$1,0),FALSE)</f>
        <v>6.0000000000000001E-3</v>
      </c>
      <c r="E41">
        <f>VLOOKUP($B41,'Tillförd energi'!$B$1:$AI$700,MATCH(E$1,'Tillförd energi'!$B$1:$AQ$1,0),FALSE)</f>
        <v>0</v>
      </c>
      <c r="F41">
        <f>VLOOKUP($B41,'Tillförd energi'!$B$1:$AI$700,MATCH(F$1,'Tillförd energi'!$B$1:$AQ$1,0),FALSE)</f>
        <v>0</v>
      </c>
      <c r="G41">
        <f>VLOOKUP($B41,'Tillförd energi'!$B$1:$AI$700,MATCH(G$1,'Tillförd energi'!$B$1:$AQ$1,0),FALSE)</f>
        <v>0</v>
      </c>
      <c r="H41">
        <f>VLOOKUP($B41,'Tillförd energi'!$B$1:$AI$700,MATCH(H$1,'Tillförd energi'!$B$1:$AQ$1,0),FALSE)</f>
        <v>0</v>
      </c>
      <c r="I41">
        <f>VLOOKUP($B41,'Tillförd energi'!$B$1:$AI$700,MATCH(I$1,'Tillförd energi'!$B$1:$AQ$1,0),FALSE)</f>
        <v>0</v>
      </c>
      <c r="J41">
        <f>VLOOKUP($B41,'Tillförd energi'!$B$1:$AI$700,MATCH(J$1,'Tillförd energi'!$B$1:$AQ$1,0),FALSE)</f>
        <v>0</v>
      </c>
      <c r="K41">
        <f>VLOOKUP($B41,'Tillförd energi'!$B$1:$AI$700,MATCH(K$1,'Tillförd energi'!$B$1:$AQ$1,0),FALSE)</f>
        <v>0</v>
      </c>
      <c r="L41">
        <f>VLOOKUP($B41,'Tillförd energi'!$B$1:$AI$700,MATCH(L$1,'Tillförd energi'!$B$1:$AQ$1,0),FALSE)</f>
        <v>0</v>
      </c>
      <c r="M41">
        <f>VLOOKUP($B41,'Tillförd energi'!$B$1:$AI$700,MATCH(M$1,'Tillförd energi'!$B$1:$AQ$1,0),FALSE)</f>
        <v>0</v>
      </c>
      <c r="N41">
        <f>VLOOKUP($B41,'Tillförd energi'!$B$1:$AI$700,MATCH(N$1,'Tillförd energi'!$B$1:$AQ$1,0),FALSE)</f>
        <v>0</v>
      </c>
      <c r="O41">
        <f>VLOOKUP($B41,'Tillförd energi'!$B$1:$AI$700,MATCH(O$1,'Tillförd energi'!$B$1:$AQ$1,0),FALSE)</f>
        <v>0</v>
      </c>
      <c r="P41">
        <f>VLOOKUP($B41,'Tillförd energi'!$B$1:$AI$700,MATCH(P$1,'Tillförd energi'!$B$1:$AQ$1,0),FALSE)</f>
        <v>0</v>
      </c>
      <c r="Q41">
        <f>VLOOKUP($B41,'Tillförd energi'!$B$1:$AI$700,MATCH(Q$1,'Tillförd energi'!$B$1:$AQ$1,0),FALSE)</f>
        <v>0</v>
      </c>
      <c r="R41">
        <f>VLOOKUP($B41,'Tillförd energi'!$B$1:$AI$700,MATCH(R$1,'Tillförd energi'!$B$1:$AQ$1,0),FALSE)</f>
        <v>2.8210000000000002</v>
      </c>
      <c r="S41">
        <f>VLOOKUP($B41,'Tillförd energi'!$B$1:$AI$700,MATCH(S$1,'Tillförd energi'!$B$1:$AQ$1,0),FALSE)</f>
        <v>0</v>
      </c>
      <c r="T41">
        <f>VLOOKUP($B41,'Tillförd energi'!$B$1:$AI$700,MATCH(T$1,'Tillförd energi'!$B$1:$AQ$1,0),FALSE)</f>
        <v>0</v>
      </c>
      <c r="U41">
        <f>VLOOKUP($B41,'Tillförd energi'!$B$1:$AI$700,MATCH(U$1,'Tillförd energi'!$B$1:$AQ$1,0),FALSE)</f>
        <v>0</v>
      </c>
      <c r="V41">
        <f>VLOOKUP($B41,'Tillförd energi'!$B$1:$AI$700,MATCH(V$1,'Tillförd energi'!$B$1:$AQ$1,0),FALSE)</f>
        <v>0</v>
      </c>
      <c r="W41">
        <f>VLOOKUP($B41,'Tillförd energi'!$B$1:$AI$700,MATCH(W$1,'Tillförd energi'!$B$1:$AQ$1,0),FALSE)</f>
        <v>0</v>
      </c>
      <c r="X41">
        <f>VLOOKUP($B41,'Tillförd energi'!$B$1:$AI$700,MATCH(X$1,'Tillförd energi'!$B$1:$AQ$1,0),FALSE)</f>
        <v>0</v>
      </c>
      <c r="Y41">
        <f>VLOOKUP($B41,'Tillförd energi'!$B$1:$AI$700,MATCH(Y$1,'Tillförd energi'!$B$1:$AQ$1,0),FALSE)</f>
        <v>0</v>
      </c>
      <c r="Z41">
        <f>VLOOKUP($B41,'Tillförd energi'!$B$1:$AI$700,MATCH(Z$1,'Tillförd energi'!$B$1:$AQ$1,0),FALSE)</f>
        <v>0</v>
      </c>
      <c r="AA41">
        <f>VLOOKUP($B41,'Tillförd energi'!$B$1:$AI$700,MATCH(AA$1,'Tillförd energi'!$B$1:$AQ$1,0),FALSE)</f>
        <v>0</v>
      </c>
      <c r="AB41">
        <f>VLOOKUP($B41,'Tillförd energi'!$B$1:$AI$700,MATCH(AB$1,'Tillförd energi'!$B$1:$AQ$1,0),FALSE)</f>
        <v>0</v>
      </c>
      <c r="AC41">
        <f>VLOOKUP($B41,'Tillförd energi'!$B$1:$AI$700,MATCH(AC$1,'Tillförd energi'!$B$1:$AQ$1,0),FALSE)</f>
        <v>0</v>
      </c>
      <c r="AD41">
        <f>VLOOKUP($B41,'Tillförd energi'!$B$1:$AI$700,MATCH(AD$1,'Tillförd energi'!$B$1:$AQ$1,0),FALSE)</f>
        <v>0</v>
      </c>
      <c r="AE41">
        <f>VLOOKUP($B41,'Tillförd energi'!$B$1:$AI$700,MATCH(AE$1,'Tillförd energi'!$B$1:$AQ$1,0),FALSE)</f>
        <v>0</v>
      </c>
      <c r="AF41">
        <f>VLOOKUP($B41,'Tillförd energi'!$B$1:$AI$700,MATCH(AF$1,'Tillförd energi'!$B$1:$AQ$1,0),FALSE)</f>
        <v>8.3000000000000001E-3</v>
      </c>
      <c r="AG41">
        <f>IFERROR(VLOOKUP(B41,Miljö!$B$1:$AC$550,MATCH("Köpt mängd produktionsspecifik fjärrvärme:",Miljö!$B$1:$AC$1,0),FALSE)/1,0)</f>
        <v>0</v>
      </c>
      <c r="AI41">
        <f t="shared" si="0"/>
        <v>2.8353000000000002</v>
      </c>
      <c r="AJ41">
        <f t="shared" si="1"/>
        <v>2.8353000000000002</v>
      </c>
      <c r="AK41">
        <f>IF(ISERROR(1/VLOOKUP($B41,Leveranser!$B$1:$S$500,MATCH("såld värme (gwh)",Leveranser!$B$1:$S$1,0),FALSE)),"",VLOOKUP($B41,Leveranser!$B$1:$S$500,MATCH("såld värme (gwh)",Leveranser!$B$1:$S$1,0),FALSE))</f>
        <v>1.831</v>
      </c>
      <c r="AL41">
        <f>VLOOKUP($B41,Leveranser!$B$1:$Y$500,MATCH("Totalt såld fjärrvärme till andra fjärrvärmeföretag",Leveranser!$B$1:$AA$1,0),FALSE)</f>
        <v>0</v>
      </c>
      <c r="AM41">
        <f>IF(ISERROR(1/VLOOKUP($B41,Miljö!$B$1:$S$500,MATCH("Såld mängd produktionsspecifik fjärrvärme (GWh)",Miljö!$B$1:$R$1,0),FALSE)),0,VLOOKUP($B41,Miljö!$B$1:$S$500,MATCH("Såld mängd produktionsspecifik fjärrvärme (GWh)",Miljö!$B$1:$R$1,0),FALSE))</f>
        <v>0</v>
      </c>
      <c r="AN41" s="239">
        <f t="shared" si="2"/>
        <v>0.64578704193559755</v>
      </c>
      <c r="AP41" t="str">
        <f>IFERROR(VLOOKUP($B41,Miljövärden!$B$2:$H$550,7,FALSE),"Nej, saknas")</f>
        <v>Ja</v>
      </c>
      <c r="AQ41" t="str">
        <f>IFERROR(VLOOKUP($B41,Miljövärden!$B$2:$H$550,6,FALSE),"Nej, saknas")</f>
        <v>Ja</v>
      </c>
      <c r="AU41">
        <f t="shared" si="3"/>
        <v>8.3000000000000001E-3</v>
      </c>
      <c r="AV41">
        <f t="shared" si="4"/>
        <v>0</v>
      </c>
      <c r="AW41">
        <f t="shared" si="5"/>
        <v>0</v>
      </c>
      <c r="AX41">
        <f t="shared" si="6"/>
        <v>2.8210000000000002</v>
      </c>
      <c r="AZ41">
        <f t="shared" si="7"/>
        <v>2.8210000000000002</v>
      </c>
      <c r="BC41">
        <f t="shared" si="8"/>
        <v>6.0000000000000001E-3</v>
      </c>
      <c r="BD41">
        <f t="shared" si="9"/>
        <v>0</v>
      </c>
      <c r="BE41">
        <f t="shared" si="10"/>
        <v>2.8210000000000002</v>
      </c>
      <c r="BF41">
        <f t="shared" si="11"/>
        <v>0</v>
      </c>
      <c r="BG41">
        <f t="shared" si="12"/>
        <v>8.3000000000000001E-3</v>
      </c>
      <c r="BH41">
        <f>VLOOKUP(B41,Miljö!$B$1:$I$482,MATCH("Fossilandel för ursprungspecificerad el ()",Miljö!$B$1:$I$1,0),FALSE)</f>
        <v>0</v>
      </c>
      <c r="BI41">
        <f>VLOOKUP(B41,Miljö!$B$1:$BX$482,MATCH("Kärnkraftsandel för ursprungsspecificerad el ()",Miljö!$B$1:$O$1,0),FALSE)</f>
        <v>0</v>
      </c>
      <c r="BJ41">
        <f t="shared" si="13"/>
        <v>0</v>
      </c>
      <c r="BK41" t="str">
        <f>VLOOKUP(B41,Miljö!$B$1:$O$482,MATCH("Fossil andel i procent (%)",Miljö!$B$1:$O$1,0),FALSE)</f>
        <v>ET</v>
      </c>
      <c r="BL41">
        <f t="shared" si="14"/>
        <v>2.8353000000000002</v>
      </c>
      <c r="BO41" s="289">
        <f t="shared" si="15"/>
        <v>2.1161781822029413E-3</v>
      </c>
      <c r="BP41" s="239">
        <f t="shared" si="16"/>
        <v>0</v>
      </c>
      <c r="BQ41" s="239">
        <f t="shared" si="17"/>
        <v>0.99788382181779711</v>
      </c>
      <c r="BR41" s="239">
        <f t="shared" si="18"/>
        <v>0</v>
      </c>
      <c r="BS41" s="239"/>
      <c r="BT41" s="351">
        <f t="shared" si="19"/>
        <v>1</v>
      </c>
      <c r="BW41" s="289">
        <f>IF(AP41="ja",VLOOKUP(B41,Miljövärden!$B$2:$H$550,MATCH("Total andel fossilt",Miljövärden!$B$2:$H$2,0),FALSE),"")</f>
        <v>2.1161800000000001E-3</v>
      </c>
      <c r="BZ41" s="351">
        <f t="shared" si="20"/>
        <v>1.8177970587118786E-9</v>
      </c>
      <c r="CA41" s="353">
        <f t="shared" si="21"/>
        <v>0</v>
      </c>
    </row>
    <row r="42" spans="1:79" x14ac:dyDescent="0.25">
      <c r="A42" s="2" t="s">
        <v>79</v>
      </c>
      <c r="B42" s="2" t="s">
        <v>82</v>
      </c>
      <c r="C42">
        <f>VLOOKUP($B42,'Tillförd energi'!$B$1:$AI$700,MATCH(C$1,'Tillförd energi'!$B$1:$AQ$1,0),FALSE)</f>
        <v>0</v>
      </c>
      <c r="D42">
        <f>VLOOKUP($B42,'Tillförd energi'!$B$1:$AI$700,MATCH(D$1,'Tillförd energi'!$B$1:$AQ$1,0),FALSE)</f>
        <v>6.0000000000000001E-3</v>
      </c>
      <c r="E42">
        <f>VLOOKUP($B42,'Tillförd energi'!$B$1:$AI$700,MATCH(E$1,'Tillförd energi'!$B$1:$AQ$1,0),FALSE)</f>
        <v>0</v>
      </c>
      <c r="F42">
        <f>VLOOKUP($B42,'Tillförd energi'!$B$1:$AI$700,MATCH(F$1,'Tillförd energi'!$B$1:$AQ$1,0),FALSE)</f>
        <v>0</v>
      </c>
      <c r="G42">
        <f>VLOOKUP($B42,'Tillförd energi'!$B$1:$AI$700,MATCH(G$1,'Tillförd energi'!$B$1:$AQ$1,0),FALSE)</f>
        <v>0</v>
      </c>
      <c r="H42">
        <f>VLOOKUP($B42,'Tillförd energi'!$B$1:$AI$700,MATCH(H$1,'Tillförd energi'!$B$1:$AQ$1,0),FALSE)</f>
        <v>0</v>
      </c>
      <c r="I42">
        <f>VLOOKUP($B42,'Tillförd energi'!$B$1:$AI$700,MATCH(I$1,'Tillförd energi'!$B$1:$AQ$1,0),FALSE)</f>
        <v>0</v>
      </c>
      <c r="J42">
        <f>VLOOKUP($B42,'Tillförd energi'!$B$1:$AI$700,MATCH(J$1,'Tillförd energi'!$B$1:$AQ$1,0),FALSE)</f>
        <v>0</v>
      </c>
      <c r="K42">
        <f>VLOOKUP($B42,'Tillförd energi'!$B$1:$AI$700,MATCH(K$1,'Tillförd energi'!$B$1:$AQ$1,0),FALSE)</f>
        <v>0</v>
      </c>
      <c r="L42">
        <f>VLOOKUP($B42,'Tillförd energi'!$B$1:$AI$700,MATCH(L$1,'Tillförd energi'!$B$1:$AQ$1,0),FALSE)</f>
        <v>0</v>
      </c>
      <c r="M42">
        <f>VLOOKUP($B42,'Tillförd energi'!$B$1:$AI$700,MATCH(M$1,'Tillförd energi'!$B$1:$AQ$1,0),FALSE)</f>
        <v>0</v>
      </c>
      <c r="N42">
        <f>VLOOKUP($B42,'Tillförd energi'!$B$1:$AI$700,MATCH(N$1,'Tillförd energi'!$B$1:$AQ$1,0),FALSE)</f>
        <v>0</v>
      </c>
      <c r="O42">
        <f>VLOOKUP($B42,'Tillförd energi'!$B$1:$AI$700,MATCH(O$1,'Tillförd energi'!$B$1:$AQ$1,0),FALSE)</f>
        <v>0</v>
      </c>
      <c r="P42">
        <f>VLOOKUP($B42,'Tillförd energi'!$B$1:$AI$700,MATCH(P$1,'Tillförd energi'!$B$1:$AQ$1,0),FALSE)</f>
        <v>0</v>
      </c>
      <c r="Q42">
        <f>VLOOKUP($B42,'Tillförd energi'!$B$1:$AI$700,MATCH(Q$1,'Tillförd energi'!$B$1:$AQ$1,0),FALSE)</f>
        <v>0</v>
      </c>
      <c r="R42">
        <f>VLOOKUP($B42,'Tillförd energi'!$B$1:$AI$700,MATCH(R$1,'Tillförd energi'!$B$1:$AQ$1,0),FALSE)</f>
        <v>4.0330000000000004</v>
      </c>
      <c r="S42">
        <f>VLOOKUP($B42,'Tillförd energi'!$B$1:$AI$700,MATCH(S$1,'Tillförd energi'!$B$1:$AQ$1,0),FALSE)</f>
        <v>0</v>
      </c>
      <c r="T42">
        <f>VLOOKUP($B42,'Tillförd energi'!$B$1:$AI$700,MATCH(T$1,'Tillförd energi'!$B$1:$AQ$1,0),FALSE)</f>
        <v>0</v>
      </c>
      <c r="U42">
        <f>VLOOKUP($B42,'Tillförd energi'!$B$1:$AI$700,MATCH(U$1,'Tillförd energi'!$B$1:$AQ$1,0),FALSE)</f>
        <v>0</v>
      </c>
      <c r="V42">
        <f>VLOOKUP($B42,'Tillförd energi'!$B$1:$AI$700,MATCH(V$1,'Tillförd energi'!$B$1:$AQ$1,0),FALSE)</f>
        <v>0</v>
      </c>
      <c r="W42">
        <f>VLOOKUP($B42,'Tillförd energi'!$B$1:$AI$700,MATCH(W$1,'Tillförd energi'!$B$1:$AQ$1,0),FALSE)</f>
        <v>0</v>
      </c>
      <c r="X42">
        <f>VLOOKUP($B42,'Tillförd energi'!$B$1:$AI$700,MATCH(X$1,'Tillförd energi'!$B$1:$AQ$1,0),FALSE)</f>
        <v>0</v>
      </c>
      <c r="Y42">
        <f>VLOOKUP($B42,'Tillförd energi'!$B$1:$AI$700,MATCH(Y$1,'Tillförd energi'!$B$1:$AQ$1,0),FALSE)</f>
        <v>0</v>
      </c>
      <c r="Z42">
        <f>VLOOKUP($B42,'Tillförd energi'!$B$1:$AI$700,MATCH(Z$1,'Tillförd energi'!$B$1:$AQ$1,0),FALSE)</f>
        <v>0</v>
      </c>
      <c r="AA42">
        <f>VLOOKUP($B42,'Tillförd energi'!$B$1:$AI$700,MATCH(AA$1,'Tillförd energi'!$B$1:$AQ$1,0),FALSE)</f>
        <v>0</v>
      </c>
      <c r="AB42">
        <f>VLOOKUP($B42,'Tillförd energi'!$B$1:$AI$700,MATCH(AB$1,'Tillförd energi'!$B$1:$AQ$1,0),FALSE)</f>
        <v>0</v>
      </c>
      <c r="AC42">
        <f>VLOOKUP($B42,'Tillförd energi'!$B$1:$AI$700,MATCH(AC$1,'Tillförd energi'!$B$1:$AQ$1,0),FALSE)</f>
        <v>0</v>
      </c>
      <c r="AD42">
        <f>VLOOKUP($B42,'Tillförd energi'!$B$1:$AI$700,MATCH(AD$1,'Tillförd energi'!$B$1:$AQ$1,0),FALSE)</f>
        <v>0</v>
      </c>
      <c r="AE42">
        <f>VLOOKUP($B42,'Tillförd energi'!$B$1:$AI$700,MATCH(AE$1,'Tillförd energi'!$B$1:$AQ$1,0),FALSE)</f>
        <v>0</v>
      </c>
      <c r="AF42">
        <f>VLOOKUP($B42,'Tillförd energi'!$B$1:$AI$700,MATCH(AF$1,'Tillförd energi'!$B$1:$AQ$1,0),FALSE)</f>
        <v>9.2700000000000005E-2</v>
      </c>
      <c r="AG42">
        <f>IFERROR(VLOOKUP(B42,Miljö!$B$1:$AC$550,MATCH("Köpt mängd produktionsspecifik fjärrvärme:",Miljö!$B$1:$AC$1,0),FALSE)/1,0)</f>
        <v>0</v>
      </c>
      <c r="AI42">
        <f t="shared" si="0"/>
        <v>4.1317000000000004</v>
      </c>
      <c r="AJ42">
        <f t="shared" si="1"/>
        <v>4.1317000000000004</v>
      </c>
      <c r="AK42">
        <f>IF(ISERROR(1/VLOOKUP($B42,Leveranser!$B$1:$S$500,MATCH("såld värme (gwh)",Leveranser!$B$1:$S$1,0),FALSE)),"",VLOOKUP($B42,Leveranser!$B$1:$S$500,MATCH("såld värme (gwh)",Leveranser!$B$1:$S$1,0),FALSE))</f>
        <v>3.1</v>
      </c>
      <c r="AL42">
        <f>VLOOKUP($B42,Leveranser!$B$1:$Y$500,MATCH("Totalt såld fjärrvärme till andra fjärrvärmeföretag",Leveranser!$B$1:$AA$1,0),FALSE)</f>
        <v>0</v>
      </c>
      <c r="AM42">
        <f>IF(ISERROR(1/VLOOKUP($B42,Miljö!$B$1:$S$500,MATCH("Såld mängd produktionsspecifik fjärrvärme (GWh)",Miljö!$B$1:$R$1,0),FALSE)),0,VLOOKUP($B42,Miljö!$B$1:$S$500,MATCH("Såld mängd produktionsspecifik fjärrvärme (GWh)",Miljö!$B$1:$R$1,0),FALSE))</f>
        <v>0</v>
      </c>
      <c r="AN42" s="239">
        <f t="shared" si="2"/>
        <v>0.75029648812837324</v>
      </c>
      <c r="AP42" t="str">
        <f>IFERROR(VLOOKUP($B42,Miljövärden!$B$2:$H$550,7,FALSE),"Nej, saknas")</f>
        <v>Ja</v>
      </c>
      <c r="AQ42" t="str">
        <f>IFERROR(VLOOKUP($B42,Miljövärden!$B$2:$H$550,6,FALSE),"Nej, saknas")</f>
        <v>Ja</v>
      </c>
      <c r="AU42">
        <f t="shared" si="3"/>
        <v>9.2700000000000005E-2</v>
      </c>
      <c r="AV42">
        <f t="shared" si="4"/>
        <v>0</v>
      </c>
      <c r="AW42">
        <f t="shared" si="5"/>
        <v>0</v>
      </c>
      <c r="AX42">
        <f t="shared" si="6"/>
        <v>4.0330000000000004</v>
      </c>
      <c r="AZ42">
        <f t="shared" si="7"/>
        <v>4.0330000000000004</v>
      </c>
      <c r="BC42">
        <f t="shared" si="8"/>
        <v>6.0000000000000001E-3</v>
      </c>
      <c r="BD42">
        <f t="shared" si="9"/>
        <v>0</v>
      </c>
      <c r="BE42">
        <f t="shared" si="10"/>
        <v>4.0330000000000004</v>
      </c>
      <c r="BF42">
        <f t="shared" si="11"/>
        <v>0</v>
      </c>
      <c r="BG42">
        <f t="shared" si="12"/>
        <v>9.2700000000000005E-2</v>
      </c>
      <c r="BH42">
        <f>VLOOKUP(B42,Miljö!$B$1:$I$482,MATCH("Fossilandel för ursprungspecificerad el ()",Miljö!$B$1:$I$1,0),FALSE)</f>
        <v>0</v>
      </c>
      <c r="BI42">
        <f>VLOOKUP(B42,Miljö!$B$1:$BX$482,MATCH("Kärnkraftsandel för ursprungsspecificerad el ()",Miljö!$B$1:$O$1,0),FALSE)</f>
        <v>0</v>
      </c>
      <c r="BJ42">
        <f t="shared" si="13"/>
        <v>0</v>
      </c>
      <c r="BK42" t="str">
        <f>VLOOKUP(B42,Miljö!$B$1:$O$482,MATCH("Fossil andel i procent (%)",Miljö!$B$1:$O$1,0),FALSE)</f>
        <v>ET</v>
      </c>
      <c r="BL42">
        <f t="shared" si="14"/>
        <v>4.1317000000000004</v>
      </c>
      <c r="BO42" s="289">
        <f t="shared" si="15"/>
        <v>1.4521867512162063E-3</v>
      </c>
      <c r="BP42" s="239">
        <f t="shared" si="16"/>
        <v>0</v>
      </c>
      <c r="BQ42" s="239">
        <f t="shared" si="17"/>
        <v>0.99854781324878372</v>
      </c>
      <c r="BR42" s="239">
        <f t="shared" si="18"/>
        <v>0</v>
      </c>
      <c r="BS42" s="239"/>
      <c r="BT42" s="351">
        <f t="shared" si="19"/>
        <v>0.99999999999999989</v>
      </c>
      <c r="BW42" s="289">
        <f>IF(AP42="ja",VLOOKUP(B42,Miljövärden!$B$2:$H$550,MATCH("Total andel fossilt",Miljövärden!$B$2:$H$2,0),FALSE),"")</f>
        <v>1.4521899999999999E-3</v>
      </c>
      <c r="BZ42" s="351">
        <f t="shared" si="20"/>
        <v>3.2487837936349961E-9</v>
      </c>
      <c r="CA42" s="353">
        <f t="shared" si="21"/>
        <v>0</v>
      </c>
    </row>
    <row r="43" spans="1:79" x14ac:dyDescent="0.25">
      <c r="A43" s="2" t="s">
        <v>83</v>
      </c>
      <c r="B43" s="2" t="s">
        <v>84</v>
      </c>
      <c r="C43">
        <f>VLOOKUP($B43,'Tillförd energi'!$B$1:$AI$700,MATCH(C$1,'Tillförd energi'!$B$1:$AQ$1,0),FALSE)</f>
        <v>0</v>
      </c>
      <c r="D43">
        <f>VLOOKUP($B43,'Tillförd energi'!$B$1:$AI$700,MATCH(D$1,'Tillförd energi'!$B$1:$AQ$1,0),FALSE)</f>
        <v>0</v>
      </c>
      <c r="E43">
        <f>VLOOKUP($B43,'Tillförd energi'!$B$1:$AI$700,MATCH(E$1,'Tillförd energi'!$B$1:$AQ$1,0),FALSE)</f>
        <v>3.53</v>
      </c>
      <c r="F43">
        <f>VLOOKUP($B43,'Tillförd energi'!$B$1:$AI$700,MATCH(F$1,'Tillförd energi'!$B$1:$AQ$1,0),FALSE)</f>
        <v>0</v>
      </c>
      <c r="G43">
        <f>VLOOKUP($B43,'Tillförd energi'!$B$1:$AI$700,MATCH(G$1,'Tillförd energi'!$B$1:$AQ$1,0),FALSE)</f>
        <v>0</v>
      </c>
      <c r="H43">
        <f>VLOOKUP($B43,'Tillförd energi'!$B$1:$AI$700,MATCH(H$1,'Tillförd energi'!$B$1:$AQ$1,0),FALSE)</f>
        <v>4.0599999999999996</v>
      </c>
      <c r="I43">
        <f>VLOOKUP($B43,'Tillförd energi'!$B$1:$AI$700,MATCH(I$1,'Tillförd energi'!$B$1:$AQ$1,0),FALSE)</f>
        <v>204.56800000000001</v>
      </c>
      <c r="J43">
        <f>VLOOKUP($B43,'Tillförd energi'!$B$1:$AI$700,MATCH(J$1,'Tillförd energi'!$B$1:$AQ$1,0),FALSE)</f>
        <v>0</v>
      </c>
      <c r="K43">
        <f>VLOOKUP($B43,'Tillförd energi'!$B$1:$AI$700,MATCH(K$1,'Tillförd energi'!$B$1:$AQ$1,0),FALSE)</f>
        <v>0</v>
      </c>
      <c r="L43">
        <f>VLOOKUP($B43,'Tillförd energi'!$B$1:$AI$700,MATCH(L$1,'Tillförd energi'!$B$1:$AQ$1,0),FALSE)</f>
        <v>0</v>
      </c>
      <c r="M43">
        <f>VLOOKUP($B43,'Tillförd energi'!$B$1:$AI$700,MATCH(M$1,'Tillförd energi'!$B$1:$AQ$1,0),FALSE)</f>
        <v>14.1593</v>
      </c>
      <c r="N43">
        <f>VLOOKUP($B43,'Tillförd energi'!$B$1:$AI$700,MATCH(N$1,'Tillförd energi'!$B$1:$AQ$1,0),FALSE)</f>
        <v>214.78299999999999</v>
      </c>
      <c r="O43">
        <f>VLOOKUP($B43,'Tillförd energi'!$B$1:$AI$700,MATCH(O$1,'Tillförd energi'!$B$1:$AQ$1,0),FALSE)</f>
        <v>0</v>
      </c>
      <c r="P43">
        <f>VLOOKUP($B43,'Tillförd energi'!$B$1:$AI$700,MATCH(P$1,'Tillförd energi'!$B$1:$AQ$1,0),FALSE)</f>
        <v>37.4741</v>
      </c>
      <c r="Q43">
        <f>VLOOKUP($B43,'Tillförd energi'!$B$1:$AI$700,MATCH(Q$1,'Tillförd energi'!$B$1:$AQ$1,0),FALSE)</f>
        <v>0</v>
      </c>
      <c r="R43">
        <f>VLOOKUP($B43,'Tillförd energi'!$B$1:$AI$700,MATCH(R$1,'Tillförd energi'!$B$1:$AQ$1,0),FALSE)</f>
        <v>48.686199999999999</v>
      </c>
      <c r="S43">
        <f>VLOOKUP($B43,'Tillförd energi'!$B$1:$AI$700,MATCH(S$1,'Tillförd energi'!$B$1:$AQ$1,0),FALSE)</f>
        <v>3.9759600000000002</v>
      </c>
      <c r="T43">
        <f>VLOOKUP($B43,'Tillförd energi'!$B$1:$AI$700,MATCH(T$1,'Tillförd energi'!$B$1:$AQ$1,0),FALSE)</f>
        <v>0</v>
      </c>
      <c r="U43">
        <f>VLOOKUP($B43,'Tillförd energi'!$B$1:$AI$700,MATCH(U$1,'Tillförd energi'!$B$1:$AQ$1,0),FALSE)</f>
        <v>41.9437</v>
      </c>
      <c r="V43">
        <f>VLOOKUP($B43,'Tillförd energi'!$B$1:$AI$700,MATCH(V$1,'Tillförd energi'!$B$1:$AQ$1,0),FALSE)</f>
        <v>0</v>
      </c>
      <c r="W43">
        <f>VLOOKUP($B43,'Tillförd energi'!$B$1:$AI$700,MATCH(W$1,'Tillförd energi'!$B$1:$AQ$1,0),FALSE)</f>
        <v>9.82</v>
      </c>
      <c r="X43">
        <f>VLOOKUP($B43,'Tillförd energi'!$B$1:$AI$700,MATCH(X$1,'Tillförd energi'!$B$1:$AQ$1,0),FALSE)</f>
        <v>0</v>
      </c>
      <c r="Y43">
        <f>VLOOKUP($B43,'Tillförd energi'!$B$1:$AI$700,MATCH(Y$1,'Tillförd energi'!$B$1:$AQ$1,0),FALSE)</f>
        <v>0</v>
      </c>
      <c r="Z43">
        <f>VLOOKUP($B43,'Tillförd energi'!$B$1:$AI$700,MATCH(Z$1,'Tillförd energi'!$B$1:$AQ$1,0),FALSE)</f>
        <v>0</v>
      </c>
      <c r="AA43">
        <f>VLOOKUP($B43,'Tillförd energi'!$B$1:$AI$700,MATCH(AA$1,'Tillförd energi'!$B$1:$AQ$1,0),FALSE)</f>
        <v>8.59</v>
      </c>
      <c r="AB43">
        <f>VLOOKUP($B43,'Tillförd energi'!$B$1:$AI$700,MATCH(AB$1,'Tillförd energi'!$B$1:$AQ$1,0),FALSE)</f>
        <v>13.11</v>
      </c>
      <c r="AC43">
        <f>VLOOKUP($B43,'Tillförd energi'!$B$1:$AI$700,MATCH(AC$1,'Tillförd energi'!$B$1:$AQ$1,0),FALSE)</f>
        <v>46.94</v>
      </c>
      <c r="AD43">
        <f>VLOOKUP($B43,'Tillförd energi'!$B$1:$AI$700,MATCH(AD$1,'Tillförd energi'!$B$1:$AQ$1,0),FALSE)</f>
        <v>0</v>
      </c>
      <c r="AE43">
        <f>VLOOKUP($B43,'Tillförd energi'!$B$1:$AI$700,MATCH(AE$1,'Tillförd energi'!$B$1:$AQ$1,0),FALSE)</f>
        <v>0</v>
      </c>
      <c r="AF43">
        <f>VLOOKUP($B43,'Tillförd energi'!$B$1:$AI$700,MATCH(AF$1,'Tillförd energi'!$B$1:$AQ$1,0),FALSE)</f>
        <v>26.914100000000001</v>
      </c>
      <c r="AG43">
        <f>IFERROR(VLOOKUP(B43,Miljö!$B$1:$AC$550,MATCH("Köpt mängd produktionsspecifik fjärrvärme:",Miljö!$B$1:$AC$1,0),FALSE)/1,0)</f>
        <v>0</v>
      </c>
      <c r="AI43">
        <f t="shared" si="0"/>
        <v>678.55436000000009</v>
      </c>
      <c r="AJ43">
        <f t="shared" si="1"/>
        <v>678.55436000000009</v>
      </c>
      <c r="AK43">
        <f>IF(ISERROR(1/VLOOKUP($B43,Leveranser!$B$1:$S$500,MATCH("såld värme (gwh)",Leveranser!$B$1:$S$1,0),FALSE)),"",VLOOKUP($B43,Leveranser!$B$1:$S$500,MATCH("såld värme (gwh)",Leveranser!$B$1:$S$1,0),FALSE))</f>
        <v>593.62199999999996</v>
      </c>
      <c r="AL43">
        <f>VLOOKUP($B43,Leveranser!$B$1:$Y$500,MATCH("Totalt såld fjärrvärme till andra fjärrvärmeföretag",Leveranser!$B$1:$AA$1,0),FALSE)</f>
        <v>0</v>
      </c>
      <c r="AM43">
        <f>IF(ISERROR(1/VLOOKUP($B43,Miljö!$B$1:$S$500,MATCH("Såld mängd produktionsspecifik fjärrvärme (GWh)",Miljö!$B$1:$R$1,0),FALSE)),0,VLOOKUP($B43,Miljö!$B$1:$S$500,MATCH("Såld mängd produktionsspecifik fjärrvärme (GWh)",Miljö!$B$1:$R$1,0),FALSE))</f>
        <v>0</v>
      </c>
      <c r="AN43" s="239">
        <f t="shared" si="2"/>
        <v>0.87483337370347147</v>
      </c>
      <c r="AP43" t="str">
        <f>IFERROR(VLOOKUP($B43,Miljövärden!$B$2:$H$550,7,FALSE),"Nej, saknas")</f>
        <v>Ja</v>
      </c>
      <c r="AQ43" t="str">
        <f>IFERROR(VLOOKUP($B43,Miljövärden!$B$2:$H$550,6,FALSE),"Nej, saknas")</f>
        <v>Nej</v>
      </c>
      <c r="AU43">
        <f t="shared" si="3"/>
        <v>35.504100000000001</v>
      </c>
      <c r="AV43">
        <f t="shared" si="4"/>
        <v>0</v>
      </c>
      <c r="AW43">
        <f t="shared" si="5"/>
        <v>266.41640000000001</v>
      </c>
      <c r="AX43">
        <f t="shared" si="6"/>
        <v>94.605860000000007</v>
      </c>
      <c r="AZ43">
        <f t="shared" si="7"/>
        <v>370.84225999999995</v>
      </c>
      <c r="BC43">
        <f t="shared" si="8"/>
        <v>7.59</v>
      </c>
      <c r="BD43">
        <f t="shared" si="9"/>
        <v>0</v>
      </c>
      <c r="BE43">
        <f t="shared" si="10"/>
        <v>370.84225999999995</v>
      </c>
      <c r="BF43">
        <f t="shared" si="11"/>
        <v>264.61799999999999</v>
      </c>
      <c r="BG43">
        <f t="shared" si="12"/>
        <v>35.504100000000001</v>
      </c>
      <c r="BH43">
        <f>VLOOKUP(B43,Miljö!$B$1:$I$482,MATCH("Fossilandel för ursprungspecificerad el ()",Miljö!$B$1:$I$1,0),FALSE)</f>
        <v>0</v>
      </c>
      <c r="BI43">
        <f>VLOOKUP(B43,Miljö!$B$1:$BX$482,MATCH("Kärnkraftsandel för ursprungsspecificerad el ()",Miljö!$B$1:$O$1,0),FALSE)</f>
        <v>0</v>
      </c>
      <c r="BJ43">
        <f t="shared" si="13"/>
        <v>0</v>
      </c>
      <c r="BK43" t="str">
        <f>VLOOKUP(B43,Miljö!$B$1:$O$482,MATCH("Fossil andel i procent (%)",Miljö!$B$1:$O$1,0),FALSE)</f>
        <v>ET</v>
      </c>
      <c r="BL43">
        <f t="shared" si="14"/>
        <v>678.55435999999997</v>
      </c>
      <c r="BO43" s="289">
        <f t="shared" si="15"/>
        <v>1.1185544515549204E-2</v>
      </c>
      <c r="BP43" s="239">
        <f t="shared" si="16"/>
        <v>0</v>
      </c>
      <c r="BQ43" s="239">
        <f t="shared" si="17"/>
        <v>0.59884127780123608</v>
      </c>
      <c r="BR43" s="239">
        <f t="shared" si="18"/>
        <v>0.38997317768321466</v>
      </c>
      <c r="BS43" s="239"/>
      <c r="BT43" s="351">
        <f t="shared" si="19"/>
        <v>1</v>
      </c>
      <c r="BW43" s="289">
        <f>IF(AP43="ja",VLOOKUP(B43,Miljövärden!$B$2:$H$550,MATCH("Total andel fossilt",Miljövärden!$B$2:$H$2,0),FALSE),"")</f>
        <v>1.11856E-2</v>
      </c>
      <c r="BZ43" s="351">
        <f t="shared" si="20"/>
        <v>5.5484450795992291E-8</v>
      </c>
      <c r="CA43" s="353">
        <f t="shared" si="21"/>
        <v>0</v>
      </c>
    </row>
    <row r="44" spans="1:79" x14ac:dyDescent="0.25">
      <c r="A44" s="2" t="s">
        <v>83</v>
      </c>
      <c r="B44" s="2" t="s">
        <v>85</v>
      </c>
      <c r="C44">
        <f>VLOOKUP($B44,'Tillförd energi'!$B$1:$AI$700,MATCH(C$1,'Tillförd energi'!$B$1:$AQ$1,0),FALSE)</f>
        <v>0</v>
      </c>
      <c r="D44">
        <f>VLOOKUP($B44,'Tillförd energi'!$B$1:$AI$700,MATCH(D$1,'Tillförd energi'!$B$1:$AQ$1,0),FALSE)</f>
        <v>1.22</v>
      </c>
      <c r="E44">
        <f>VLOOKUP($B44,'Tillförd energi'!$B$1:$AI$700,MATCH(E$1,'Tillförd energi'!$B$1:$AQ$1,0),FALSE)</f>
        <v>0</v>
      </c>
      <c r="F44">
        <f>VLOOKUP($B44,'Tillförd energi'!$B$1:$AI$700,MATCH(F$1,'Tillförd energi'!$B$1:$AQ$1,0),FALSE)</f>
        <v>0</v>
      </c>
      <c r="G44">
        <f>VLOOKUP($B44,'Tillförd energi'!$B$1:$AI$700,MATCH(G$1,'Tillförd energi'!$B$1:$AQ$1,0),FALSE)</f>
        <v>0</v>
      </c>
      <c r="H44">
        <f>VLOOKUP($B44,'Tillförd energi'!$B$1:$AI$700,MATCH(H$1,'Tillförd energi'!$B$1:$AQ$1,0),FALSE)</f>
        <v>0</v>
      </c>
      <c r="I44">
        <f>VLOOKUP($B44,'Tillförd energi'!$B$1:$AI$700,MATCH(I$1,'Tillförd energi'!$B$1:$AQ$1,0),FALSE)</f>
        <v>0</v>
      </c>
      <c r="J44">
        <f>VLOOKUP($B44,'Tillförd energi'!$B$1:$AI$700,MATCH(J$1,'Tillförd energi'!$B$1:$AQ$1,0),FALSE)</f>
        <v>0</v>
      </c>
      <c r="K44">
        <f>VLOOKUP($B44,'Tillförd energi'!$B$1:$AI$700,MATCH(K$1,'Tillförd energi'!$B$1:$AQ$1,0),FALSE)</f>
        <v>0</v>
      </c>
      <c r="L44">
        <f>VLOOKUP($B44,'Tillförd energi'!$B$1:$AI$700,MATCH(L$1,'Tillförd energi'!$B$1:$AQ$1,0),FALSE)</f>
        <v>0</v>
      </c>
      <c r="M44">
        <f>VLOOKUP($B44,'Tillförd energi'!$B$1:$AI$700,MATCH(M$1,'Tillförd energi'!$B$1:$AQ$1,0),FALSE)</f>
        <v>0</v>
      </c>
      <c r="N44">
        <f>VLOOKUP($B44,'Tillförd energi'!$B$1:$AI$700,MATCH(N$1,'Tillförd energi'!$B$1:$AQ$1,0),FALSE)</f>
        <v>0</v>
      </c>
      <c r="O44">
        <f>VLOOKUP($B44,'Tillförd energi'!$B$1:$AI$700,MATCH(O$1,'Tillförd energi'!$B$1:$AQ$1,0),FALSE)</f>
        <v>0</v>
      </c>
      <c r="P44">
        <f>VLOOKUP($B44,'Tillförd energi'!$B$1:$AI$700,MATCH(P$1,'Tillförd energi'!$B$1:$AQ$1,0),FALSE)</f>
        <v>0</v>
      </c>
      <c r="Q44">
        <f>VLOOKUP($B44,'Tillförd energi'!$B$1:$AI$700,MATCH(Q$1,'Tillförd energi'!$B$1:$AQ$1,0),FALSE)</f>
        <v>0</v>
      </c>
      <c r="R44">
        <f>VLOOKUP($B44,'Tillförd energi'!$B$1:$AI$700,MATCH(R$1,'Tillförd energi'!$B$1:$AQ$1,0),FALSE)</f>
        <v>2.93</v>
      </c>
      <c r="S44">
        <f>VLOOKUP($B44,'Tillförd energi'!$B$1:$AI$700,MATCH(S$1,'Tillförd energi'!$B$1:$AQ$1,0),FALSE)</f>
        <v>20.46</v>
      </c>
      <c r="T44">
        <f>VLOOKUP($B44,'Tillförd energi'!$B$1:$AI$700,MATCH(T$1,'Tillförd energi'!$B$1:$AQ$1,0),FALSE)</f>
        <v>0</v>
      </c>
      <c r="U44">
        <f>VLOOKUP($B44,'Tillförd energi'!$B$1:$AI$700,MATCH(U$1,'Tillförd energi'!$B$1:$AQ$1,0),FALSE)</f>
        <v>0</v>
      </c>
      <c r="V44">
        <f>VLOOKUP($B44,'Tillförd energi'!$B$1:$AI$700,MATCH(V$1,'Tillförd energi'!$B$1:$AQ$1,0),FALSE)</f>
        <v>0</v>
      </c>
      <c r="W44">
        <f>VLOOKUP($B44,'Tillförd energi'!$B$1:$AI$700,MATCH(W$1,'Tillförd energi'!$B$1:$AQ$1,0),FALSE)</f>
        <v>0</v>
      </c>
      <c r="X44">
        <f>VLOOKUP($B44,'Tillförd energi'!$B$1:$AI$700,MATCH(X$1,'Tillförd energi'!$B$1:$AQ$1,0),FALSE)</f>
        <v>0</v>
      </c>
      <c r="Y44">
        <f>VLOOKUP($B44,'Tillförd energi'!$B$1:$AI$700,MATCH(Y$1,'Tillförd energi'!$B$1:$AQ$1,0),FALSE)</f>
        <v>0</v>
      </c>
      <c r="Z44">
        <f>VLOOKUP($B44,'Tillförd energi'!$B$1:$AI$700,MATCH(Z$1,'Tillförd energi'!$B$1:$AQ$1,0),FALSE)</f>
        <v>0</v>
      </c>
      <c r="AA44">
        <f>VLOOKUP($B44,'Tillförd energi'!$B$1:$AI$700,MATCH(AA$1,'Tillförd energi'!$B$1:$AQ$1,0),FALSE)</f>
        <v>0</v>
      </c>
      <c r="AB44">
        <f>VLOOKUP($B44,'Tillförd energi'!$B$1:$AI$700,MATCH(AB$1,'Tillförd energi'!$B$1:$AQ$1,0),FALSE)</f>
        <v>0</v>
      </c>
      <c r="AC44">
        <f>VLOOKUP($B44,'Tillförd energi'!$B$1:$AI$700,MATCH(AC$1,'Tillförd energi'!$B$1:$AQ$1,0),FALSE)</f>
        <v>0</v>
      </c>
      <c r="AD44">
        <f>VLOOKUP($B44,'Tillförd energi'!$B$1:$AI$700,MATCH(AD$1,'Tillförd energi'!$B$1:$AQ$1,0),FALSE)</f>
        <v>0</v>
      </c>
      <c r="AE44">
        <f>VLOOKUP($B44,'Tillförd energi'!$B$1:$AI$700,MATCH(AE$1,'Tillförd energi'!$B$1:$AQ$1,0),FALSE)</f>
        <v>0</v>
      </c>
      <c r="AF44">
        <f>VLOOKUP($B44,'Tillförd energi'!$B$1:$AI$700,MATCH(AF$1,'Tillförd energi'!$B$1:$AQ$1,0),FALSE)</f>
        <v>0.42099999999999999</v>
      </c>
      <c r="AG44">
        <f>IFERROR(VLOOKUP(B44,Miljö!$B$1:$AC$550,MATCH("Köpt mängd produktionsspecifik fjärrvärme:",Miljö!$B$1:$AC$1,0),FALSE)/1,0)</f>
        <v>0</v>
      </c>
      <c r="AI44">
        <f t="shared" si="0"/>
        <v>25.030999999999999</v>
      </c>
      <c r="AJ44">
        <f t="shared" si="1"/>
        <v>25.030999999999999</v>
      </c>
      <c r="AK44">
        <f>IF(ISERROR(1/VLOOKUP($B44,Leveranser!$B$1:$S$500,MATCH("såld värme (gwh)",Leveranser!$B$1:$S$1,0),FALSE)),"",VLOOKUP($B44,Leveranser!$B$1:$S$500,MATCH("såld värme (gwh)",Leveranser!$B$1:$S$1,0),FALSE))</f>
        <v>18.178000000000001</v>
      </c>
      <c r="AL44">
        <f>VLOOKUP($B44,Leveranser!$B$1:$Y$500,MATCH("Totalt såld fjärrvärme till andra fjärrvärmeföretag",Leveranser!$B$1:$AA$1,0),FALSE)</f>
        <v>0</v>
      </c>
      <c r="AM44">
        <f>IF(ISERROR(1/VLOOKUP($B44,Miljö!$B$1:$S$500,MATCH("Såld mängd produktionsspecifik fjärrvärme (GWh)",Miljö!$B$1:$R$1,0),FALSE)),0,VLOOKUP($B44,Miljö!$B$1:$S$500,MATCH("Såld mängd produktionsspecifik fjärrvärme (GWh)",Miljö!$B$1:$R$1,0),FALSE))</f>
        <v>0</v>
      </c>
      <c r="AN44" s="239">
        <f t="shared" si="2"/>
        <v>0.72621948783508461</v>
      </c>
      <c r="AP44" t="str">
        <f>IFERROR(VLOOKUP($B44,Miljövärden!$B$2:$H$550,7,FALSE),"Nej, saknas")</f>
        <v>Ja</v>
      </c>
      <c r="AQ44" t="str">
        <f>IFERROR(VLOOKUP($B44,Miljövärden!$B$2:$H$550,6,FALSE),"Nej, saknas")</f>
        <v>Nej</v>
      </c>
      <c r="AU44">
        <f t="shared" si="3"/>
        <v>0.42099999999999999</v>
      </c>
      <c r="AV44">
        <f t="shared" si="4"/>
        <v>0</v>
      </c>
      <c r="AW44">
        <f t="shared" si="5"/>
        <v>0</v>
      </c>
      <c r="AX44">
        <f t="shared" si="6"/>
        <v>23.39</v>
      </c>
      <c r="AZ44">
        <f t="shared" si="7"/>
        <v>23.39</v>
      </c>
      <c r="BC44">
        <f t="shared" si="8"/>
        <v>1.22</v>
      </c>
      <c r="BD44">
        <f t="shared" si="9"/>
        <v>0</v>
      </c>
      <c r="BE44">
        <f t="shared" si="10"/>
        <v>23.39</v>
      </c>
      <c r="BF44">
        <f t="shared" si="11"/>
        <v>0</v>
      </c>
      <c r="BG44">
        <f t="shared" si="12"/>
        <v>0.42099999999999999</v>
      </c>
      <c r="BH44">
        <f>VLOOKUP(B44,Miljö!$B$1:$I$482,MATCH("Fossilandel för ursprungspecificerad el ()",Miljö!$B$1:$I$1,0),FALSE)</f>
        <v>0</v>
      </c>
      <c r="BI44">
        <f>VLOOKUP(B44,Miljö!$B$1:$BX$482,MATCH("Kärnkraftsandel för ursprungsspecificerad el ()",Miljö!$B$1:$O$1,0),FALSE)</f>
        <v>0</v>
      </c>
      <c r="BJ44">
        <f t="shared" si="13"/>
        <v>0</v>
      </c>
      <c r="BK44" t="str">
        <f>VLOOKUP(B44,Miljö!$B$1:$O$482,MATCH("Fossil andel i procent (%)",Miljö!$B$1:$O$1,0),FALSE)</f>
        <v>ET</v>
      </c>
      <c r="BL44">
        <f t="shared" si="14"/>
        <v>25.030999999999999</v>
      </c>
      <c r="BO44" s="289">
        <f t="shared" si="15"/>
        <v>4.8739562941951982E-2</v>
      </c>
      <c r="BP44" s="239">
        <f t="shared" si="16"/>
        <v>0</v>
      </c>
      <c r="BQ44" s="239">
        <f t="shared" si="17"/>
        <v>0.95126043705804808</v>
      </c>
      <c r="BR44" s="239">
        <f t="shared" si="18"/>
        <v>0</v>
      </c>
      <c r="BS44" s="239"/>
      <c r="BT44" s="351">
        <f t="shared" si="19"/>
        <v>1</v>
      </c>
      <c r="BW44" s="289">
        <f>IF(AP44="ja",VLOOKUP(B44,Miljövärden!$B$2:$H$550,MATCH("Total andel fossilt",Miljövärden!$B$2:$H$2,0),FALSE),"")</f>
        <v>4.8739600000000001E-2</v>
      </c>
      <c r="BZ44" s="351">
        <f t="shared" si="20"/>
        <v>3.7058048019122936E-8</v>
      </c>
      <c r="CA44" s="353">
        <f t="shared" si="21"/>
        <v>0</v>
      </c>
    </row>
    <row r="45" spans="1:79" x14ac:dyDescent="0.25">
      <c r="A45" s="2" t="s">
        <v>86</v>
      </c>
      <c r="B45" s="9" t="s">
        <v>1103</v>
      </c>
      <c r="C45">
        <f>VLOOKUP($B45,'Tillförd energi'!$B$1:$AI$700,MATCH(C$1,'Tillförd energi'!$B$1:$AQ$1,0),FALSE)</f>
        <v>0</v>
      </c>
      <c r="D45">
        <f>VLOOKUP($B45,'Tillförd energi'!$B$1:$AI$700,MATCH(D$1,'Tillförd energi'!$B$1:$AQ$1,0),FALSE)</f>
        <v>0</v>
      </c>
      <c r="E45">
        <f>VLOOKUP($B45,'Tillförd energi'!$B$1:$AI$700,MATCH(E$1,'Tillförd energi'!$B$1:$AQ$1,0),FALSE)</f>
        <v>0</v>
      </c>
      <c r="F45">
        <f>VLOOKUP($B45,'Tillförd energi'!$B$1:$AI$700,MATCH(F$1,'Tillförd energi'!$B$1:$AQ$1,0),FALSE)</f>
        <v>0</v>
      </c>
      <c r="G45">
        <f>VLOOKUP($B45,'Tillförd energi'!$B$1:$AI$700,MATCH(G$1,'Tillförd energi'!$B$1:$AQ$1,0),FALSE)</f>
        <v>0</v>
      </c>
      <c r="H45">
        <f>VLOOKUP($B45,'Tillförd energi'!$B$1:$AI$700,MATCH(H$1,'Tillförd energi'!$B$1:$AQ$1,0),FALSE)</f>
        <v>0</v>
      </c>
      <c r="I45">
        <f>VLOOKUP($B45,'Tillförd energi'!$B$1:$AI$700,MATCH(I$1,'Tillförd energi'!$B$1:$AQ$1,0),FALSE)</f>
        <v>0</v>
      </c>
      <c r="J45">
        <f>VLOOKUP($B45,'Tillförd energi'!$B$1:$AI$700,MATCH(J$1,'Tillförd energi'!$B$1:$AQ$1,0),FALSE)</f>
        <v>0</v>
      </c>
      <c r="K45">
        <f>VLOOKUP($B45,'Tillförd energi'!$B$1:$AI$700,MATCH(K$1,'Tillförd energi'!$B$1:$AQ$1,0),FALSE)</f>
        <v>0</v>
      </c>
      <c r="L45">
        <f>VLOOKUP($B45,'Tillförd energi'!$B$1:$AI$700,MATCH(L$1,'Tillförd energi'!$B$1:$AQ$1,0),FALSE)</f>
        <v>0</v>
      </c>
      <c r="M45">
        <f>VLOOKUP($B45,'Tillförd energi'!$B$1:$AI$700,MATCH(M$1,'Tillförd energi'!$B$1:$AQ$1,0),FALSE)</f>
        <v>0</v>
      </c>
      <c r="N45">
        <f>VLOOKUP($B45,'Tillförd energi'!$B$1:$AI$700,MATCH(N$1,'Tillförd energi'!$B$1:$AQ$1,0),FALSE)</f>
        <v>0</v>
      </c>
      <c r="O45">
        <f>VLOOKUP($B45,'Tillförd energi'!$B$1:$AI$700,MATCH(O$1,'Tillförd energi'!$B$1:$AQ$1,0),FALSE)</f>
        <v>0</v>
      </c>
      <c r="P45">
        <f>VLOOKUP($B45,'Tillförd energi'!$B$1:$AI$700,MATCH(P$1,'Tillförd energi'!$B$1:$AQ$1,0),FALSE)</f>
        <v>0</v>
      </c>
      <c r="Q45">
        <f>VLOOKUP($B45,'Tillförd energi'!$B$1:$AI$700,MATCH(Q$1,'Tillförd energi'!$B$1:$AQ$1,0),FALSE)</f>
        <v>0</v>
      </c>
      <c r="R45">
        <f>VLOOKUP($B45,'Tillförd energi'!$B$1:$AI$700,MATCH(R$1,'Tillförd energi'!$B$1:$AQ$1,0),FALSE)</f>
        <v>0</v>
      </c>
      <c r="S45">
        <f>VLOOKUP($B45,'Tillförd energi'!$B$1:$AI$700,MATCH(S$1,'Tillförd energi'!$B$1:$AQ$1,0),FALSE)</f>
        <v>0</v>
      </c>
      <c r="T45">
        <f>VLOOKUP($B45,'Tillförd energi'!$B$1:$AI$700,MATCH(T$1,'Tillförd energi'!$B$1:$AQ$1,0),FALSE)</f>
        <v>0</v>
      </c>
      <c r="U45">
        <f>VLOOKUP($B45,'Tillförd energi'!$B$1:$AI$700,MATCH(U$1,'Tillförd energi'!$B$1:$AQ$1,0),FALSE)</f>
        <v>0</v>
      </c>
      <c r="V45">
        <f>VLOOKUP($B45,'Tillförd energi'!$B$1:$AI$700,MATCH(V$1,'Tillförd energi'!$B$1:$AQ$1,0),FALSE)</f>
        <v>0</v>
      </c>
      <c r="W45">
        <f>VLOOKUP($B45,'Tillförd energi'!$B$1:$AI$700,MATCH(W$1,'Tillförd energi'!$B$1:$AQ$1,0),FALSE)</f>
        <v>0</v>
      </c>
      <c r="X45">
        <f>VLOOKUP($B45,'Tillförd energi'!$B$1:$AI$700,MATCH(X$1,'Tillförd energi'!$B$1:$AQ$1,0),FALSE)</f>
        <v>0</v>
      </c>
      <c r="Y45">
        <f>VLOOKUP($B45,'Tillförd energi'!$B$1:$AI$700,MATCH(Y$1,'Tillförd energi'!$B$1:$AQ$1,0),FALSE)</f>
        <v>0</v>
      </c>
      <c r="Z45">
        <f>VLOOKUP($B45,'Tillförd energi'!$B$1:$AI$700,MATCH(Z$1,'Tillförd energi'!$B$1:$AQ$1,0),FALSE)</f>
        <v>0</v>
      </c>
      <c r="AA45">
        <f>VLOOKUP($B45,'Tillförd energi'!$B$1:$AI$700,MATCH(AA$1,'Tillförd energi'!$B$1:$AQ$1,0),FALSE)</f>
        <v>0</v>
      </c>
      <c r="AB45">
        <f>VLOOKUP($B45,'Tillförd energi'!$B$1:$AI$700,MATCH(AB$1,'Tillförd energi'!$B$1:$AQ$1,0),FALSE)</f>
        <v>0</v>
      </c>
      <c r="AC45">
        <f>VLOOKUP($B45,'Tillförd energi'!$B$1:$AI$700,MATCH(AC$1,'Tillförd energi'!$B$1:$AQ$1,0),FALSE)</f>
        <v>0</v>
      </c>
      <c r="AD45">
        <f>VLOOKUP($B45,'Tillförd energi'!$B$1:$AI$700,MATCH(AD$1,'Tillförd energi'!$B$1:$AQ$1,0),FALSE)</f>
        <v>0</v>
      </c>
      <c r="AE45">
        <f>VLOOKUP($B45,'Tillförd energi'!$B$1:$AI$700,MATCH(AE$1,'Tillförd energi'!$B$1:$AQ$1,0),FALSE)</f>
        <v>0</v>
      </c>
      <c r="AF45">
        <f>VLOOKUP($B45,'Tillförd energi'!$B$1:$AI$700,MATCH(AF$1,'Tillförd energi'!$B$1:$AQ$1,0),FALSE)</f>
        <v>0</v>
      </c>
      <c r="AG45">
        <f>IFERROR(VLOOKUP(B45,Miljö!$B$1:$AC$550,MATCH("Köpt mängd produktionsspecifik fjärrvärme:",Miljö!$B$1:$AC$1,0),FALSE)/1,0)</f>
        <v>0</v>
      </c>
      <c r="AI45">
        <f t="shared" si="0"/>
        <v>0</v>
      </c>
      <c r="AJ45">
        <f t="shared" si="1"/>
        <v>0</v>
      </c>
      <c r="AK45" t="str">
        <f>IF(ISERROR(1/VLOOKUP($B45,Leveranser!$B$1:$S$500,MATCH("såld värme (gwh)",Leveranser!$B$1:$S$1,0),FALSE)),"",VLOOKUP($B45,Leveranser!$B$1:$S$500,MATCH("såld värme (gwh)",Leveranser!$B$1:$S$1,0),FALSE))</f>
        <v/>
      </c>
      <c r="AL45">
        <f>VLOOKUP($B45,Leveranser!$B$1:$Y$500,MATCH("Totalt såld fjärrvärme till andra fjärrvärmeföretag",Leveranser!$B$1:$AA$1,0),FALSE)</f>
        <v>0</v>
      </c>
      <c r="AM45">
        <f>IF(ISERROR(1/VLOOKUP($B45,Miljö!$B$1:$S$500,MATCH("Såld mängd produktionsspecifik fjärrvärme (GWh)",Miljö!$B$1:$R$1,0),FALSE)),0,VLOOKUP($B45,Miljö!$B$1:$S$500,MATCH("Såld mängd produktionsspecifik fjärrvärme (GWh)",Miljö!$B$1:$R$1,0),FALSE))</f>
        <v>0</v>
      </c>
      <c r="AN45" s="239" t="str">
        <f t="shared" si="2"/>
        <v/>
      </c>
      <c r="AP45" t="str">
        <f>IFERROR(VLOOKUP($B45,Miljövärden!$B$2:$H$550,7,FALSE),"Nej, saknas")</f>
        <v>Nej</v>
      </c>
      <c r="AQ45" t="str">
        <f>IFERROR(VLOOKUP($B45,Miljövärden!$B$2:$H$550,6,FALSE),"Nej, saknas")</f>
        <v>Nej</v>
      </c>
      <c r="AU45">
        <f t="shared" si="3"/>
        <v>0</v>
      </c>
      <c r="AV45">
        <f t="shared" si="4"/>
        <v>0</v>
      </c>
      <c r="AW45">
        <f t="shared" si="5"/>
        <v>0</v>
      </c>
      <c r="AX45">
        <f t="shared" si="6"/>
        <v>0</v>
      </c>
      <c r="AZ45">
        <f t="shared" si="7"/>
        <v>0</v>
      </c>
      <c r="BC45">
        <f t="shared" si="8"/>
        <v>0</v>
      </c>
      <c r="BD45">
        <f t="shared" si="9"/>
        <v>0</v>
      </c>
      <c r="BE45">
        <f t="shared" si="10"/>
        <v>0</v>
      </c>
      <c r="BF45">
        <f t="shared" si="11"/>
        <v>0</v>
      </c>
      <c r="BG45">
        <f t="shared" si="12"/>
        <v>0</v>
      </c>
      <c r="BH45" t="str">
        <f>VLOOKUP(B45,Miljö!$B$1:$I$482,MATCH("Fossilandel för ursprungspecificerad el ()",Miljö!$B$1:$I$1,0),FALSE)</f>
        <v>-</v>
      </c>
      <c r="BI45" t="str">
        <f>VLOOKUP(B45,Miljö!$B$1:$BX$482,MATCH("Kärnkraftsandel för ursprungsspecificerad el ()",Miljö!$B$1:$O$1,0),FALSE)</f>
        <v>-</v>
      </c>
      <c r="BJ45">
        <f t="shared" si="13"/>
        <v>0</v>
      </c>
      <c r="BK45" t="str">
        <f>VLOOKUP(B45,Miljö!$B$1:$O$482,MATCH("Fossil andel i procent (%)",Miljö!$B$1:$O$1,0),FALSE)</f>
        <v>-</v>
      </c>
      <c r="BL45">
        <f t="shared" si="14"/>
        <v>0</v>
      </c>
      <c r="BO45" s="289" t="str">
        <f t="shared" si="15"/>
        <v/>
      </c>
      <c r="BP45" s="239" t="str">
        <f t="shared" si="16"/>
        <v/>
      </c>
      <c r="BQ45" s="239" t="str">
        <f t="shared" si="17"/>
        <v/>
      </c>
      <c r="BR45" s="239" t="str">
        <f t="shared" si="18"/>
        <v/>
      </c>
      <c r="BS45" s="239"/>
      <c r="BT45" s="351">
        <f t="shared" si="19"/>
        <v>0</v>
      </c>
      <c r="BW45" s="289" t="str">
        <f>IF(AP45="ja",VLOOKUP(B45,Miljövärden!$B$2:$H$550,MATCH("Total andel fossilt",Miljövärden!$B$2:$H$2,0),FALSE),"")</f>
        <v/>
      </c>
      <c r="BZ45" s="351" t="str">
        <f t="shared" si="20"/>
        <v/>
      </c>
      <c r="CA45" s="353" t="str">
        <f t="shared" si="21"/>
        <v/>
      </c>
    </row>
    <row r="46" spans="1:79" x14ac:dyDescent="0.25">
      <c r="A46" s="2" t="s">
        <v>88</v>
      </c>
      <c r="B46" s="2" t="s">
        <v>89</v>
      </c>
      <c r="C46">
        <f>VLOOKUP($B46,'Tillförd energi'!$B$1:$AI$700,MATCH(C$1,'Tillförd energi'!$B$1:$AQ$1,0),FALSE)</f>
        <v>0</v>
      </c>
      <c r="D46">
        <f>VLOOKUP($B46,'Tillförd energi'!$B$1:$AI$700,MATCH(D$1,'Tillförd energi'!$B$1:$AQ$1,0),FALSE)</f>
        <v>0</v>
      </c>
      <c r="E46">
        <f>VLOOKUP($B46,'Tillförd energi'!$B$1:$AI$700,MATCH(E$1,'Tillförd energi'!$B$1:$AQ$1,0),FALSE)</f>
        <v>0</v>
      </c>
      <c r="F46">
        <f>VLOOKUP($B46,'Tillförd energi'!$B$1:$AI$700,MATCH(F$1,'Tillförd energi'!$B$1:$AQ$1,0),FALSE)</f>
        <v>0</v>
      </c>
      <c r="G46">
        <f>VLOOKUP($B46,'Tillförd energi'!$B$1:$AI$700,MATCH(G$1,'Tillförd energi'!$B$1:$AQ$1,0),FALSE)</f>
        <v>0</v>
      </c>
      <c r="H46">
        <f>VLOOKUP($B46,'Tillförd energi'!$B$1:$AI$700,MATCH(H$1,'Tillförd energi'!$B$1:$AQ$1,0),FALSE)</f>
        <v>0</v>
      </c>
      <c r="I46">
        <f>VLOOKUP($B46,'Tillförd energi'!$B$1:$AI$700,MATCH(I$1,'Tillförd energi'!$B$1:$AQ$1,0),FALSE)</f>
        <v>0</v>
      </c>
      <c r="J46">
        <f>VLOOKUP($B46,'Tillförd energi'!$B$1:$AI$700,MATCH(J$1,'Tillförd energi'!$B$1:$AQ$1,0),FALSE)</f>
        <v>0</v>
      </c>
      <c r="K46">
        <f>VLOOKUP($B46,'Tillförd energi'!$B$1:$AI$700,MATCH(K$1,'Tillförd energi'!$B$1:$AQ$1,0),FALSE)</f>
        <v>0</v>
      </c>
      <c r="L46">
        <f>VLOOKUP($B46,'Tillförd energi'!$B$1:$AI$700,MATCH(L$1,'Tillförd energi'!$B$1:$AQ$1,0),FALSE)</f>
        <v>0</v>
      </c>
      <c r="M46">
        <f>VLOOKUP($B46,'Tillförd energi'!$B$1:$AI$700,MATCH(M$1,'Tillförd energi'!$B$1:$AQ$1,0),FALSE)</f>
        <v>0</v>
      </c>
      <c r="N46">
        <f>VLOOKUP($B46,'Tillförd energi'!$B$1:$AI$700,MATCH(N$1,'Tillförd energi'!$B$1:$AQ$1,0),FALSE)</f>
        <v>0</v>
      </c>
      <c r="O46">
        <f>VLOOKUP($B46,'Tillförd energi'!$B$1:$AI$700,MATCH(O$1,'Tillförd energi'!$B$1:$AQ$1,0),FALSE)</f>
        <v>0</v>
      </c>
      <c r="P46">
        <f>VLOOKUP($B46,'Tillförd energi'!$B$1:$AI$700,MATCH(P$1,'Tillförd energi'!$B$1:$AQ$1,0),FALSE)</f>
        <v>0</v>
      </c>
      <c r="Q46">
        <f>VLOOKUP($B46,'Tillförd energi'!$B$1:$AI$700,MATCH(Q$1,'Tillförd energi'!$B$1:$AQ$1,0),FALSE)</f>
        <v>0</v>
      </c>
      <c r="R46">
        <f>VLOOKUP($B46,'Tillförd energi'!$B$1:$AI$700,MATCH(R$1,'Tillförd energi'!$B$1:$AQ$1,0),FALSE)</f>
        <v>0</v>
      </c>
      <c r="S46">
        <f>VLOOKUP($B46,'Tillförd energi'!$B$1:$AI$700,MATCH(S$1,'Tillförd energi'!$B$1:$AQ$1,0),FALSE)</f>
        <v>0</v>
      </c>
      <c r="T46">
        <f>VLOOKUP($B46,'Tillförd energi'!$B$1:$AI$700,MATCH(T$1,'Tillförd energi'!$B$1:$AQ$1,0),FALSE)</f>
        <v>0</v>
      </c>
      <c r="U46">
        <f>VLOOKUP($B46,'Tillförd energi'!$B$1:$AI$700,MATCH(U$1,'Tillförd energi'!$B$1:$AQ$1,0),FALSE)</f>
        <v>0</v>
      </c>
      <c r="V46">
        <f>VLOOKUP($B46,'Tillförd energi'!$B$1:$AI$700,MATCH(V$1,'Tillförd energi'!$B$1:$AQ$1,0),FALSE)</f>
        <v>0</v>
      </c>
      <c r="W46">
        <f>VLOOKUP($B46,'Tillförd energi'!$B$1:$AI$700,MATCH(W$1,'Tillförd energi'!$B$1:$AQ$1,0),FALSE)</f>
        <v>0</v>
      </c>
      <c r="X46">
        <f>VLOOKUP($B46,'Tillförd energi'!$B$1:$AI$700,MATCH(X$1,'Tillförd energi'!$B$1:$AQ$1,0),FALSE)</f>
        <v>0</v>
      </c>
      <c r="Y46">
        <f>VLOOKUP($B46,'Tillförd energi'!$B$1:$AI$700,MATCH(Y$1,'Tillförd energi'!$B$1:$AQ$1,0),FALSE)</f>
        <v>0</v>
      </c>
      <c r="Z46">
        <f>VLOOKUP($B46,'Tillförd energi'!$B$1:$AI$700,MATCH(Z$1,'Tillförd energi'!$B$1:$AQ$1,0),FALSE)</f>
        <v>0</v>
      </c>
      <c r="AA46">
        <f>VLOOKUP($B46,'Tillförd energi'!$B$1:$AI$700,MATCH(AA$1,'Tillförd energi'!$B$1:$AQ$1,0),FALSE)</f>
        <v>0</v>
      </c>
      <c r="AB46">
        <f>VLOOKUP($B46,'Tillförd energi'!$B$1:$AI$700,MATCH(AB$1,'Tillförd energi'!$B$1:$AQ$1,0),FALSE)</f>
        <v>0</v>
      </c>
      <c r="AC46">
        <f>VLOOKUP($B46,'Tillförd energi'!$B$1:$AI$700,MATCH(AC$1,'Tillförd energi'!$B$1:$AQ$1,0),FALSE)</f>
        <v>0</v>
      </c>
      <c r="AD46">
        <f>VLOOKUP($B46,'Tillförd energi'!$B$1:$AI$700,MATCH(AD$1,'Tillförd energi'!$B$1:$AQ$1,0),FALSE)</f>
        <v>0</v>
      </c>
      <c r="AE46">
        <f>VLOOKUP($B46,'Tillförd energi'!$B$1:$AI$700,MATCH(AE$1,'Tillförd energi'!$B$1:$AQ$1,0),FALSE)</f>
        <v>0</v>
      </c>
      <c r="AF46">
        <f>VLOOKUP($B46,'Tillförd energi'!$B$1:$AI$700,MATCH(AF$1,'Tillförd energi'!$B$1:$AQ$1,0),FALSE)</f>
        <v>0</v>
      </c>
      <c r="AG46">
        <f>IFERROR(VLOOKUP(B46,Miljö!$B$1:$AC$550,MATCH("Köpt mängd produktionsspecifik fjärrvärme:",Miljö!$B$1:$AC$1,0),FALSE)/1,0)</f>
        <v>0</v>
      </c>
      <c r="AI46">
        <f t="shared" si="0"/>
        <v>0</v>
      </c>
      <c r="AJ46">
        <f t="shared" si="1"/>
        <v>0</v>
      </c>
      <c r="AK46" t="str">
        <f>IF(ISERROR(1/VLOOKUP($B46,Leveranser!$B$1:$S$500,MATCH("såld värme (gwh)",Leveranser!$B$1:$S$1,0),FALSE)),"",VLOOKUP($B46,Leveranser!$B$1:$S$500,MATCH("såld värme (gwh)",Leveranser!$B$1:$S$1,0),FALSE))</f>
        <v/>
      </c>
      <c r="AL46">
        <f>VLOOKUP($B46,Leveranser!$B$1:$Y$500,MATCH("Totalt såld fjärrvärme till andra fjärrvärmeföretag",Leveranser!$B$1:$AA$1,0),FALSE)</f>
        <v>0</v>
      </c>
      <c r="AM46">
        <f>IF(ISERROR(1/VLOOKUP($B46,Miljö!$B$1:$S$500,MATCH("Såld mängd produktionsspecifik fjärrvärme (GWh)",Miljö!$B$1:$R$1,0),FALSE)),0,VLOOKUP($B46,Miljö!$B$1:$S$500,MATCH("Såld mängd produktionsspecifik fjärrvärme (GWh)",Miljö!$B$1:$R$1,0),FALSE))</f>
        <v>0</v>
      </c>
      <c r="AN46" s="239" t="str">
        <f t="shared" si="2"/>
        <v/>
      </c>
      <c r="AP46" t="str">
        <f>IFERROR(VLOOKUP($B46,Miljövärden!$B$2:$H$550,7,FALSE),"Nej, saknas")</f>
        <v>Nej</v>
      </c>
      <c r="AQ46" t="str">
        <f>IFERROR(VLOOKUP($B46,Miljövärden!$B$2:$H$550,6,FALSE),"Nej, saknas")</f>
        <v>Nej</v>
      </c>
      <c r="AU46">
        <f t="shared" si="3"/>
        <v>0</v>
      </c>
      <c r="AV46">
        <f t="shared" si="4"/>
        <v>0</v>
      </c>
      <c r="AW46">
        <f t="shared" si="5"/>
        <v>0</v>
      </c>
      <c r="AX46">
        <f t="shared" si="6"/>
        <v>0</v>
      </c>
      <c r="AZ46">
        <f t="shared" si="7"/>
        <v>0</v>
      </c>
      <c r="BC46">
        <f t="shared" si="8"/>
        <v>0</v>
      </c>
      <c r="BD46">
        <f t="shared" si="9"/>
        <v>0</v>
      </c>
      <c r="BE46">
        <f t="shared" si="10"/>
        <v>0</v>
      </c>
      <c r="BF46">
        <f t="shared" si="11"/>
        <v>0</v>
      </c>
      <c r="BG46">
        <f t="shared" si="12"/>
        <v>0</v>
      </c>
      <c r="BH46" t="str">
        <f>VLOOKUP(B46,Miljö!$B$1:$I$482,MATCH("Fossilandel för ursprungspecificerad el ()",Miljö!$B$1:$I$1,0),FALSE)</f>
        <v>-</v>
      </c>
      <c r="BI46" t="str">
        <f>VLOOKUP(B46,Miljö!$B$1:$BX$482,MATCH("Kärnkraftsandel för ursprungsspecificerad el ()",Miljö!$B$1:$O$1,0),FALSE)</f>
        <v>-</v>
      </c>
      <c r="BJ46">
        <f t="shared" si="13"/>
        <v>0</v>
      </c>
      <c r="BK46" t="str">
        <f>VLOOKUP(B46,Miljö!$B$1:$O$482,MATCH("Fossil andel i procent (%)",Miljö!$B$1:$O$1,0),FALSE)</f>
        <v>ET</v>
      </c>
      <c r="BL46">
        <f t="shared" si="14"/>
        <v>0</v>
      </c>
      <c r="BO46" s="289" t="str">
        <f t="shared" si="15"/>
        <v/>
      </c>
      <c r="BP46" s="239" t="str">
        <f t="shared" si="16"/>
        <v/>
      </c>
      <c r="BQ46" s="239" t="str">
        <f t="shared" si="17"/>
        <v/>
      </c>
      <c r="BR46" s="239" t="str">
        <f t="shared" si="18"/>
        <v/>
      </c>
      <c r="BS46" s="239"/>
      <c r="BT46" s="351">
        <f t="shared" si="19"/>
        <v>0</v>
      </c>
      <c r="BW46" s="289" t="str">
        <f>IF(AP46="ja",VLOOKUP(B46,Miljövärden!$B$2:$H$550,MATCH("Total andel fossilt",Miljövärden!$B$2:$H$2,0),FALSE),"")</f>
        <v/>
      </c>
      <c r="BZ46" s="351" t="str">
        <f t="shared" si="20"/>
        <v/>
      </c>
      <c r="CA46" s="353" t="str">
        <f t="shared" si="21"/>
        <v/>
      </c>
    </row>
    <row r="47" spans="1:79" x14ac:dyDescent="0.25">
      <c r="A47" s="2" t="s">
        <v>93</v>
      </c>
      <c r="B47" s="2" t="s">
        <v>94</v>
      </c>
      <c r="C47">
        <f>VLOOKUP($B47,'Tillförd energi'!$B$1:$AI$700,MATCH(C$1,'Tillförd energi'!$B$1:$AQ$1,0),FALSE)</f>
        <v>0</v>
      </c>
      <c r="D47">
        <f>VLOOKUP($B47,'Tillförd energi'!$B$1:$AI$700,MATCH(D$1,'Tillförd energi'!$B$1:$AQ$1,0),FALSE)</f>
        <v>0.13700000000000001</v>
      </c>
      <c r="E47">
        <f>VLOOKUP($B47,'Tillförd energi'!$B$1:$AI$700,MATCH(E$1,'Tillförd energi'!$B$1:$AQ$1,0),FALSE)</f>
        <v>0</v>
      </c>
      <c r="F47">
        <f>VLOOKUP($B47,'Tillförd energi'!$B$1:$AI$700,MATCH(F$1,'Tillförd energi'!$B$1:$AQ$1,0),FALSE)</f>
        <v>0</v>
      </c>
      <c r="G47">
        <f>VLOOKUP($B47,'Tillförd energi'!$B$1:$AI$700,MATCH(G$1,'Tillförd energi'!$B$1:$AQ$1,0),FALSE)</f>
        <v>0</v>
      </c>
      <c r="H47">
        <f>VLOOKUP($B47,'Tillförd energi'!$B$1:$AI$700,MATCH(H$1,'Tillförd energi'!$B$1:$AQ$1,0),FALSE)</f>
        <v>0</v>
      </c>
      <c r="I47">
        <f>VLOOKUP($B47,'Tillförd energi'!$B$1:$AI$700,MATCH(I$1,'Tillförd energi'!$B$1:$AQ$1,0),FALSE)</f>
        <v>0</v>
      </c>
      <c r="J47">
        <f>VLOOKUP($B47,'Tillförd energi'!$B$1:$AI$700,MATCH(J$1,'Tillförd energi'!$B$1:$AQ$1,0),FALSE)</f>
        <v>0</v>
      </c>
      <c r="K47">
        <f>VLOOKUP($B47,'Tillförd energi'!$B$1:$AI$700,MATCH(K$1,'Tillförd energi'!$B$1:$AQ$1,0),FALSE)</f>
        <v>0</v>
      </c>
      <c r="L47">
        <f>VLOOKUP($B47,'Tillförd energi'!$B$1:$AI$700,MATCH(L$1,'Tillförd energi'!$B$1:$AQ$1,0),FALSE)</f>
        <v>0</v>
      </c>
      <c r="M47">
        <f>VLOOKUP($B47,'Tillförd energi'!$B$1:$AI$700,MATCH(M$1,'Tillförd energi'!$B$1:$AQ$1,0),FALSE)</f>
        <v>0</v>
      </c>
      <c r="N47">
        <f>VLOOKUP($B47,'Tillförd energi'!$B$1:$AI$700,MATCH(N$1,'Tillförd energi'!$B$1:$AQ$1,0),FALSE)</f>
        <v>0</v>
      </c>
      <c r="O47">
        <f>VLOOKUP($B47,'Tillförd energi'!$B$1:$AI$700,MATCH(O$1,'Tillförd energi'!$B$1:$AQ$1,0),FALSE)</f>
        <v>10.220000000000001</v>
      </c>
      <c r="P47">
        <f>VLOOKUP($B47,'Tillförd energi'!$B$1:$AI$700,MATCH(P$1,'Tillförd energi'!$B$1:$AQ$1,0),FALSE)</f>
        <v>1.198</v>
      </c>
      <c r="Q47">
        <f>VLOOKUP($B47,'Tillförd energi'!$B$1:$AI$700,MATCH(Q$1,'Tillförd energi'!$B$1:$AQ$1,0),FALSE)</f>
        <v>0</v>
      </c>
      <c r="R47">
        <f>VLOOKUP($B47,'Tillförd energi'!$B$1:$AI$700,MATCH(R$1,'Tillförd energi'!$B$1:$AQ$1,0),FALSE)</f>
        <v>0.55900000000000005</v>
      </c>
      <c r="S47">
        <f>VLOOKUP($B47,'Tillförd energi'!$B$1:$AI$700,MATCH(S$1,'Tillförd energi'!$B$1:$AQ$1,0),FALSE)</f>
        <v>0</v>
      </c>
      <c r="T47">
        <f>VLOOKUP($B47,'Tillförd energi'!$B$1:$AI$700,MATCH(T$1,'Tillförd energi'!$B$1:$AQ$1,0),FALSE)</f>
        <v>0</v>
      </c>
      <c r="U47">
        <f>VLOOKUP($B47,'Tillförd energi'!$B$1:$AI$700,MATCH(U$1,'Tillförd energi'!$B$1:$AQ$1,0),FALSE)</f>
        <v>0</v>
      </c>
      <c r="V47">
        <f>VLOOKUP($B47,'Tillförd energi'!$B$1:$AI$700,MATCH(V$1,'Tillförd energi'!$B$1:$AQ$1,0),FALSE)</f>
        <v>0</v>
      </c>
      <c r="W47">
        <f>VLOOKUP($B47,'Tillförd energi'!$B$1:$AI$700,MATCH(W$1,'Tillförd energi'!$B$1:$AQ$1,0),FALSE)</f>
        <v>0</v>
      </c>
      <c r="X47">
        <f>VLOOKUP($B47,'Tillförd energi'!$B$1:$AI$700,MATCH(X$1,'Tillförd energi'!$B$1:$AQ$1,0),FALSE)</f>
        <v>0</v>
      </c>
      <c r="Y47">
        <f>VLOOKUP($B47,'Tillförd energi'!$B$1:$AI$700,MATCH(Y$1,'Tillförd energi'!$B$1:$AQ$1,0),FALSE)</f>
        <v>0</v>
      </c>
      <c r="Z47">
        <f>VLOOKUP($B47,'Tillförd energi'!$B$1:$AI$700,MATCH(Z$1,'Tillförd energi'!$B$1:$AQ$1,0),FALSE)</f>
        <v>0</v>
      </c>
      <c r="AA47">
        <f>VLOOKUP($B47,'Tillförd energi'!$B$1:$AI$700,MATCH(AA$1,'Tillförd energi'!$B$1:$AQ$1,0),FALSE)</f>
        <v>0</v>
      </c>
      <c r="AB47">
        <f>VLOOKUP($B47,'Tillförd energi'!$B$1:$AI$700,MATCH(AB$1,'Tillförd energi'!$B$1:$AQ$1,0),FALSE)</f>
        <v>0</v>
      </c>
      <c r="AC47">
        <f>VLOOKUP($B47,'Tillförd energi'!$B$1:$AI$700,MATCH(AC$1,'Tillförd energi'!$B$1:$AQ$1,0),FALSE)</f>
        <v>0</v>
      </c>
      <c r="AD47">
        <f>VLOOKUP($B47,'Tillförd energi'!$B$1:$AI$700,MATCH(AD$1,'Tillförd energi'!$B$1:$AQ$1,0),FALSE)</f>
        <v>0</v>
      </c>
      <c r="AE47">
        <f>VLOOKUP($B47,'Tillförd energi'!$B$1:$AI$700,MATCH(AE$1,'Tillförd energi'!$B$1:$AQ$1,0),FALSE)</f>
        <v>0</v>
      </c>
      <c r="AF47">
        <f>VLOOKUP($B47,'Tillförd energi'!$B$1:$AI$700,MATCH(AF$1,'Tillförd energi'!$B$1:$AQ$1,0),FALSE)</f>
        <v>0.33348</v>
      </c>
      <c r="AG47">
        <f>IFERROR(VLOOKUP(B47,Miljö!$B$1:$AC$550,MATCH("Köpt mängd produktionsspecifik fjärrvärme:",Miljö!$B$1:$AC$1,0),FALSE)/1,0)</f>
        <v>0</v>
      </c>
      <c r="AI47">
        <f t="shared" si="0"/>
        <v>12.447480000000001</v>
      </c>
      <c r="AJ47">
        <f t="shared" si="1"/>
        <v>12.447480000000001</v>
      </c>
      <c r="AK47">
        <f>IF(ISERROR(1/VLOOKUP($B47,Leveranser!$B$1:$S$500,MATCH("såld värme (gwh)",Leveranser!$B$1:$S$1,0),FALSE)),"",VLOOKUP($B47,Leveranser!$B$1:$S$500,MATCH("såld värme (gwh)",Leveranser!$B$1:$S$1,0),FALSE))</f>
        <v>11.116</v>
      </c>
      <c r="AL47">
        <f>VLOOKUP($B47,Leveranser!$B$1:$Y$500,MATCH("Totalt såld fjärrvärme till andra fjärrvärmeföretag",Leveranser!$B$1:$AA$1,0),FALSE)</f>
        <v>0</v>
      </c>
      <c r="AM47">
        <f>IF(ISERROR(1/VLOOKUP($B47,Miljö!$B$1:$S$500,MATCH("Såld mängd produktionsspecifik fjärrvärme (GWh)",Miljö!$B$1:$R$1,0),FALSE)),0,VLOOKUP($B47,Miljö!$B$1:$S$500,MATCH("Såld mängd produktionsspecifik fjärrvärme (GWh)",Miljö!$B$1:$R$1,0),FALSE))</f>
        <v>0</v>
      </c>
      <c r="AN47" s="239">
        <f t="shared" si="2"/>
        <v>0.89303216394001028</v>
      </c>
      <c r="AP47" t="str">
        <f>IFERROR(VLOOKUP($B47,Miljövärden!$B$2:$H$550,7,FALSE),"Nej, saknas")</f>
        <v>Ja</v>
      </c>
      <c r="AQ47" t="str">
        <f>IFERROR(VLOOKUP($B47,Miljövärden!$B$2:$H$550,6,FALSE),"Nej, saknas")</f>
        <v>Nej</v>
      </c>
      <c r="AU47">
        <f t="shared" si="3"/>
        <v>0.33348</v>
      </c>
      <c r="AV47">
        <f t="shared" si="4"/>
        <v>0</v>
      </c>
      <c r="AW47">
        <f t="shared" si="5"/>
        <v>11.418000000000001</v>
      </c>
      <c r="AX47">
        <f t="shared" si="6"/>
        <v>0.55900000000000005</v>
      </c>
      <c r="AZ47">
        <f t="shared" si="7"/>
        <v>11.977</v>
      </c>
      <c r="BC47">
        <f t="shared" si="8"/>
        <v>0.13700000000000001</v>
      </c>
      <c r="BD47">
        <f t="shared" si="9"/>
        <v>0</v>
      </c>
      <c r="BE47">
        <f t="shared" si="10"/>
        <v>11.977</v>
      </c>
      <c r="BF47">
        <f t="shared" si="11"/>
        <v>0</v>
      </c>
      <c r="BG47">
        <f t="shared" si="12"/>
        <v>0.33348</v>
      </c>
      <c r="BH47">
        <f>VLOOKUP(B47,Miljö!$B$1:$I$482,MATCH("Fossilandel för ursprungspecificerad el ()",Miljö!$B$1:$I$1,0),FALSE)</f>
        <v>0.48399999999999999</v>
      </c>
      <c r="BI47">
        <f>VLOOKUP(B47,Miljö!$B$1:$BX$482,MATCH("Kärnkraftsandel för ursprungsspecificerad el ()",Miljö!$B$1:$O$1,0),FALSE)</f>
        <v>0.35</v>
      </c>
      <c r="BJ47">
        <f t="shared" si="13"/>
        <v>0</v>
      </c>
      <c r="BK47" t="str">
        <f>VLOOKUP(B47,Miljö!$B$1:$O$482,MATCH("Fossil andel i procent (%)",Miljö!$B$1:$O$1,0),FALSE)</f>
        <v>ET</v>
      </c>
      <c r="BL47">
        <f t="shared" si="14"/>
        <v>12.447480000000001</v>
      </c>
      <c r="BO47" s="289">
        <f t="shared" si="15"/>
        <v>2.3973070854502277E-2</v>
      </c>
      <c r="BP47" s="239">
        <f t="shared" si="16"/>
        <v>9.3768377213701067E-3</v>
      </c>
      <c r="BQ47" s="239">
        <f t="shared" si="17"/>
        <v>0.96665009142412761</v>
      </c>
      <c r="BR47" s="239">
        <f t="shared" si="18"/>
        <v>0</v>
      </c>
      <c r="BS47" s="239"/>
      <c r="BT47" s="351">
        <f t="shared" si="19"/>
        <v>1</v>
      </c>
      <c r="BW47" s="289">
        <f>IF(AP47="ja",VLOOKUP(B47,Miljövärden!$B$2:$H$550,MATCH("Total andel fossilt",Miljövärden!$B$2:$H$2,0),FALSE),"")</f>
        <v>2.3973000000000001E-2</v>
      </c>
      <c r="BZ47" s="351">
        <f t="shared" si="20"/>
        <v>-7.0854502275813358E-8</v>
      </c>
      <c r="CA47" s="353">
        <f t="shared" si="21"/>
        <v>0</v>
      </c>
    </row>
    <row r="48" spans="1:79" x14ac:dyDescent="0.25">
      <c r="A48" s="2" t="s">
        <v>98</v>
      </c>
      <c r="B48" s="2" t="s">
        <v>99</v>
      </c>
      <c r="C48">
        <f>VLOOKUP($B48,'Tillförd energi'!$B$1:$AI$700,MATCH(C$1,'Tillförd energi'!$B$1:$AQ$1,0),FALSE)</f>
        <v>0</v>
      </c>
      <c r="D48">
        <f>VLOOKUP($B48,'Tillförd energi'!$B$1:$AI$700,MATCH(D$1,'Tillförd energi'!$B$1:$AQ$1,0),FALSE)</f>
        <v>2E-3</v>
      </c>
      <c r="E48">
        <f>VLOOKUP($B48,'Tillförd energi'!$B$1:$AI$700,MATCH(E$1,'Tillförd energi'!$B$1:$AQ$1,0),FALSE)</f>
        <v>0</v>
      </c>
      <c r="F48">
        <f>VLOOKUP($B48,'Tillförd energi'!$B$1:$AI$700,MATCH(F$1,'Tillförd energi'!$B$1:$AQ$1,0),FALSE)</f>
        <v>0</v>
      </c>
      <c r="G48">
        <f>VLOOKUP($B48,'Tillförd energi'!$B$1:$AI$700,MATCH(G$1,'Tillförd energi'!$B$1:$AQ$1,0),FALSE)</f>
        <v>0</v>
      </c>
      <c r="H48">
        <f>VLOOKUP($B48,'Tillförd energi'!$B$1:$AI$700,MATCH(H$1,'Tillförd energi'!$B$1:$AQ$1,0),FALSE)</f>
        <v>0</v>
      </c>
      <c r="I48">
        <f>VLOOKUP($B48,'Tillförd energi'!$B$1:$AI$700,MATCH(I$1,'Tillförd energi'!$B$1:$AQ$1,0),FALSE)</f>
        <v>0</v>
      </c>
      <c r="J48">
        <f>VLOOKUP($B48,'Tillförd energi'!$B$1:$AI$700,MATCH(J$1,'Tillförd energi'!$B$1:$AQ$1,0),FALSE)</f>
        <v>0</v>
      </c>
      <c r="K48">
        <f>VLOOKUP($B48,'Tillförd energi'!$B$1:$AI$700,MATCH(K$1,'Tillförd energi'!$B$1:$AQ$1,0),FALSE)</f>
        <v>0</v>
      </c>
      <c r="L48">
        <f>VLOOKUP($B48,'Tillförd energi'!$B$1:$AI$700,MATCH(L$1,'Tillförd energi'!$B$1:$AQ$1,0),FALSE)</f>
        <v>0</v>
      </c>
      <c r="M48">
        <f>VLOOKUP($B48,'Tillförd energi'!$B$1:$AI$700,MATCH(M$1,'Tillförd energi'!$B$1:$AQ$1,0),FALSE)</f>
        <v>0</v>
      </c>
      <c r="N48">
        <f>VLOOKUP($B48,'Tillförd energi'!$B$1:$AI$700,MATCH(N$1,'Tillförd energi'!$B$1:$AQ$1,0),FALSE)</f>
        <v>0</v>
      </c>
      <c r="O48">
        <f>VLOOKUP($B48,'Tillförd energi'!$B$1:$AI$700,MATCH(O$1,'Tillförd energi'!$B$1:$AQ$1,0),FALSE)</f>
        <v>0</v>
      </c>
      <c r="P48">
        <f>VLOOKUP($B48,'Tillförd energi'!$B$1:$AI$700,MATCH(P$1,'Tillförd energi'!$B$1:$AQ$1,0),FALSE)</f>
        <v>6.4669999999999996</v>
      </c>
      <c r="Q48">
        <f>VLOOKUP($B48,'Tillförd energi'!$B$1:$AI$700,MATCH(Q$1,'Tillförd energi'!$B$1:$AQ$1,0),FALSE)</f>
        <v>0</v>
      </c>
      <c r="R48">
        <f>VLOOKUP($B48,'Tillförd energi'!$B$1:$AI$700,MATCH(R$1,'Tillförd energi'!$B$1:$AQ$1,0),FALSE)</f>
        <v>0</v>
      </c>
      <c r="S48">
        <f>VLOOKUP($B48,'Tillförd energi'!$B$1:$AI$700,MATCH(S$1,'Tillförd energi'!$B$1:$AQ$1,0),FALSE)</f>
        <v>0</v>
      </c>
      <c r="T48">
        <f>VLOOKUP($B48,'Tillförd energi'!$B$1:$AI$700,MATCH(T$1,'Tillförd energi'!$B$1:$AQ$1,0),FALSE)</f>
        <v>0</v>
      </c>
      <c r="U48">
        <f>VLOOKUP($B48,'Tillförd energi'!$B$1:$AI$700,MATCH(U$1,'Tillförd energi'!$B$1:$AQ$1,0),FALSE)</f>
        <v>0</v>
      </c>
      <c r="V48">
        <f>VLOOKUP($B48,'Tillförd energi'!$B$1:$AI$700,MATCH(V$1,'Tillförd energi'!$B$1:$AQ$1,0),FALSE)</f>
        <v>0</v>
      </c>
      <c r="W48">
        <f>VLOOKUP($B48,'Tillförd energi'!$B$1:$AI$700,MATCH(W$1,'Tillförd energi'!$B$1:$AQ$1,0),FALSE)</f>
        <v>0.63500000000000001</v>
      </c>
      <c r="X48">
        <f>VLOOKUP($B48,'Tillförd energi'!$B$1:$AI$700,MATCH(X$1,'Tillförd energi'!$B$1:$AQ$1,0),FALSE)</f>
        <v>0</v>
      </c>
      <c r="Y48">
        <f>VLOOKUP($B48,'Tillförd energi'!$B$1:$AI$700,MATCH(Y$1,'Tillförd energi'!$B$1:$AQ$1,0),FALSE)</f>
        <v>0</v>
      </c>
      <c r="Z48">
        <f>VLOOKUP($B48,'Tillförd energi'!$B$1:$AI$700,MATCH(Z$1,'Tillförd energi'!$B$1:$AQ$1,0),FALSE)</f>
        <v>0</v>
      </c>
      <c r="AA48">
        <f>VLOOKUP($B48,'Tillförd energi'!$B$1:$AI$700,MATCH(AA$1,'Tillförd energi'!$B$1:$AQ$1,0),FALSE)</f>
        <v>0</v>
      </c>
      <c r="AB48">
        <f>VLOOKUP($B48,'Tillförd energi'!$B$1:$AI$700,MATCH(AB$1,'Tillförd energi'!$B$1:$AQ$1,0),FALSE)</f>
        <v>0</v>
      </c>
      <c r="AC48">
        <f>VLOOKUP($B48,'Tillförd energi'!$B$1:$AI$700,MATCH(AC$1,'Tillförd energi'!$B$1:$AQ$1,0),FALSE)</f>
        <v>0</v>
      </c>
      <c r="AD48">
        <f>VLOOKUP($B48,'Tillförd energi'!$B$1:$AI$700,MATCH(AD$1,'Tillförd energi'!$B$1:$AQ$1,0),FALSE)</f>
        <v>0</v>
      </c>
      <c r="AE48">
        <f>VLOOKUP($B48,'Tillförd energi'!$B$1:$AI$700,MATCH(AE$1,'Tillförd energi'!$B$1:$AQ$1,0),FALSE)</f>
        <v>0</v>
      </c>
      <c r="AF48">
        <f>VLOOKUP($B48,'Tillförd energi'!$B$1:$AI$700,MATCH(AF$1,'Tillförd energi'!$B$1:$AQ$1,0),FALSE)</f>
        <v>0.126</v>
      </c>
      <c r="AG48">
        <f>IFERROR(VLOOKUP(B48,Miljö!$B$1:$AC$550,MATCH("Köpt mängd produktionsspecifik fjärrvärme:",Miljö!$B$1:$AC$1,0),FALSE)/1,0)</f>
        <v>0</v>
      </c>
      <c r="AI48">
        <f t="shared" si="0"/>
        <v>7.2299999999999995</v>
      </c>
      <c r="AJ48">
        <f t="shared" si="1"/>
        <v>7.2299999999999995</v>
      </c>
      <c r="AK48">
        <f>IF(ISERROR(1/VLOOKUP($B48,Leveranser!$B$1:$S$500,MATCH("såld värme (gwh)",Leveranser!$B$1:$S$1,0),FALSE)),"",VLOOKUP($B48,Leveranser!$B$1:$S$500,MATCH("såld värme (gwh)",Leveranser!$B$1:$S$1,0),FALSE))</f>
        <v>4.6260000000000003</v>
      </c>
      <c r="AL48">
        <f>VLOOKUP($B48,Leveranser!$B$1:$Y$500,MATCH("Totalt såld fjärrvärme till andra fjärrvärmeföretag",Leveranser!$B$1:$AA$1,0),FALSE)</f>
        <v>0</v>
      </c>
      <c r="AM48">
        <f>IF(ISERROR(1/VLOOKUP($B48,Miljö!$B$1:$S$500,MATCH("Såld mängd produktionsspecifik fjärrvärme (GWh)",Miljö!$B$1:$R$1,0),FALSE)),0,VLOOKUP($B48,Miljö!$B$1:$S$500,MATCH("Såld mängd produktionsspecifik fjärrvärme (GWh)",Miljö!$B$1:$R$1,0),FALSE))</f>
        <v>0</v>
      </c>
      <c r="AN48" s="239">
        <f t="shared" si="2"/>
        <v>0.63983402489626562</v>
      </c>
      <c r="AP48" t="str">
        <f>IFERROR(VLOOKUP($B48,Miljövärden!$B$2:$H$550,7,FALSE),"Nej, saknas")</f>
        <v>Ja</v>
      </c>
      <c r="AQ48" t="str">
        <f>IFERROR(VLOOKUP($B48,Miljövärden!$B$2:$H$550,6,FALSE),"Nej, saknas")</f>
        <v>Ja</v>
      </c>
      <c r="AU48">
        <f t="shared" si="3"/>
        <v>0.126</v>
      </c>
      <c r="AV48">
        <f t="shared" si="4"/>
        <v>0</v>
      </c>
      <c r="AW48">
        <f t="shared" si="5"/>
        <v>6.4669999999999996</v>
      </c>
      <c r="AX48">
        <f t="shared" si="6"/>
        <v>0</v>
      </c>
      <c r="AZ48">
        <f t="shared" si="7"/>
        <v>7.1019999999999994</v>
      </c>
      <c r="BC48">
        <f t="shared" si="8"/>
        <v>2E-3</v>
      </c>
      <c r="BD48">
        <f t="shared" si="9"/>
        <v>0</v>
      </c>
      <c r="BE48">
        <f t="shared" si="10"/>
        <v>7.1019999999999994</v>
      </c>
      <c r="BF48">
        <f t="shared" si="11"/>
        <v>0</v>
      </c>
      <c r="BG48">
        <f t="shared" si="12"/>
        <v>0.126</v>
      </c>
      <c r="BH48">
        <f>VLOOKUP(B48,Miljö!$B$1:$I$482,MATCH("Fossilandel för ursprungspecificerad el ()",Miljö!$B$1:$I$1,0),FALSE)</f>
        <v>0</v>
      </c>
      <c r="BI48">
        <f>VLOOKUP(B48,Miljö!$B$1:$BX$482,MATCH("Kärnkraftsandel för ursprungsspecificerad el ()",Miljö!$B$1:$O$1,0),FALSE)</f>
        <v>0</v>
      </c>
      <c r="BJ48">
        <f t="shared" si="13"/>
        <v>0</v>
      </c>
      <c r="BK48" t="str">
        <f>VLOOKUP(B48,Miljö!$B$1:$O$482,MATCH("Fossil andel i procent (%)",Miljö!$B$1:$O$1,0),FALSE)</f>
        <v>ET</v>
      </c>
      <c r="BL48">
        <f t="shared" si="14"/>
        <v>7.2299999999999995</v>
      </c>
      <c r="BO48" s="289">
        <f t="shared" si="15"/>
        <v>2.766251728907331E-4</v>
      </c>
      <c r="BP48" s="239">
        <f t="shared" si="16"/>
        <v>0</v>
      </c>
      <c r="BQ48" s="239">
        <f t="shared" si="17"/>
        <v>0.99972337482710927</v>
      </c>
      <c r="BR48" s="239">
        <f t="shared" si="18"/>
        <v>0</v>
      </c>
      <c r="BS48" s="239"/>
      <c r="BT48" s="351">
        <f t="shared" si="19"/>
        <v>1</v>
      </c>
      <c r="BW48" s="289">
        <f>IF(AP48="ja",VLOOKUP(B48,Miljövärden!$B$2:$H$550,MATCH("Total andel fossilt",Miljövärden!$B$2:$H$2,0),FALSE),"")</f>
        <v>2.7662500000000002E-4</v>
      </c>
      <c r="BZ48" s="351">
        <f t="shared" si="20"/>
        <v>-1.7289073308852237E-10</v>
      </c>
      <c r="CA48" s="353">
        <f t="shared" si="21"/>
        <v>0</v>
      </c>
    </row>
    <row r="49" spans="1:79" x14ac:dyDescent="0.25">
      <c r="A49" s="2" t="s">
        <v>98</v>
      </c>
      <c r="B49" s="2" t="s">
        <v>100</v>
      </c>
      <c r="C49">
        <f>VLOOKUP($B49,'Tillförd energi'!$B$1:$AI$700,MATCH(C$1,'Tillförd energi'!$B$1:$AQ$1,0),FALSE)</f>
        <v>0</v>
      </c>
      <c r="D49">
        <f>VLOOKUP($B49,'Tillförd energi'!$B$1:$AI$700,MATCH(D$1,'Tillförd energi'!$B$1:$AQ$1,0),FALSE)</f>
        <v>0.92274800000000001</v>
      </c>
      <c r="E49">
        <f>VLOOKUP($B49,'Tillförd energi'!$B$1:$AI$700,MATCH(E$1,'Tillförd energi'!$B$1:$AQ$1,0),FALSE)</f>
        <v>0</v>
      </c>
      <c r="F49">
        <f>VLOOKUP($B49,'Tillförd energi'!$B$1:$AI$700,MATCH(F$1,'Tillförd energi'!$B$1:$AQ$1,0),FALSE)</f>
        <v>0</v>
      </c>
      <c r="G49">
        <f>VLOOKUP($B49,'Tillförd energi'!$B$1:$AI$700,MATCH(G$1,'Tillförd energi'!$B$1:$AQ$1,0),FALSE)</f>
        <v>0</v>
      </c>
      <c r="H49">
        <f>VLOOKUP($B49,'Tillförd energi'!$B$1:$AI$700,MATCH(H$1,'Tillförd energi'!$B$1:$AQ$1,0),FALSE)</f>
        <v>0</v>
      </c>
      <c r="I49">
        <f>VLOOKUP($B49,'Tillförd energi'!$B$1:$AI$700,MATCH(I$1,'Tillförd energi'!$B$1:$AQ$1,0),FALSE)</f>
        <v>0</v>
      </c>
      <c r="J49">
        <f>VLOOKUP($B49,'Tillförd energi'!$B$1:$AI$700,MATCH(J$1,'Tillförd energi'!$B$1:$AQ$1,0),FALSE)</f>
        <v>17.912500000000001</v>
      </c>
      <c r="K49">
        <f>VLOOKUP($B49,'Tillförd energi'!$B$1:$AI$700,MATCH(K$1,'Tillförd energi'!$B$1:$AQ$1,0),FALSE)</f>
        <v>0</v>
      </c>
      <c r="L49">
        <f>VLOOKUP($B49,'Tillförd energi'!$B$1:$AI$700,MATCH(L$1,'Tillförd energi'!$B$1:$AQ$1,0),FALSE)</f>
        <v>0</v>
      </c>
      <c r="M49">
        <f>VLOOKUP($B49,'Tillförd energi'!$B$1:$AI$700,MATCH(M$1,'Tillförd energi'!$B$1:$AQ$1,0),FALSE)</f>
        <v>3.2236199999999999</v>
      </c>
      <c r="N49">
        <f>VLOOKUP($B49,'Tillförd energi'!$B$1:$AI$700,MATCH(N$1,'Tillförd energi'!$B$1:$AQ$1,0),FALSE)</f>
        <v>222.21600000000001</v>
      </c>
      <c r="O49">
        <f>VLOOKUP($B49,'Tillförd energi'!$B$1:$AI$700,MATCH(O$1,'Tillförd energi'!$B$1:$AQ$1,0),FALSE)</f>
        <v>0</v>
      </c>
      <c r="P49">
        <f>VLOOKUP($B49,'Tillförd energi'!$B$1:$AI$700,MATCH(P$1,'Tillförd energi'!$B$1:$AQ$1,0),FALSE)</f>
        <v>27.314499999999999</v>
      </c>
      <c r="Q49">
        <f>VLOOKUP($B49,'Tillförd energi'!$B$1:$AI$700,MATCH(Q$1,'Tillförd energi'!$B$1:$AQ$1,0),FALSE)</f>
        <v>0</v>
      </c>
      <c r="R49">
        <f>VLOOKUP($B49,'Tillförd energi'!$B$1:$AI$700,MATCH(R$1,'Tillförd energi'!$B$1:$AQ$1,0),FALSE)</f>
        <v>0</v>
      </c>
      <c r="S49">
        <f>VLOOKUP($B49,'Tillförd energi'!$B$1:$AI$700,MATCH(S$1,'Tillförd energi'!$B$1:$AQ$1,0),FALSE)</f>
        <v>0</v>
      </c>
      <c r="T49">
        <f>VLOOKUP($B49,'Tillförd energi'!$B$1:$AI$700,MATCH(T$1,'Tillförd energi'!$B$1:$AQ$1,0),FALSE)</f>
        <v>0</v>
      </c>
      <c r="U49">
        <f>VLOOKUP($B49,'Tillförd energi'!$B$1:$AI$700,MATCH(U$1,'Tillförd energi'!$B$1:$AQ$1,0),FALSE)</f>
        <v>0</v>
      </c>
      <c r="V49">
        <f>VLOOKUP($B49,'Tillförd energi'!$B$1:$AI$700,MATCH(V$1,'Tillförd energi'!$B$1:$AQ$1,0),FALSE)</f>
        <v>0</v>
      </c>
      <c r="W49">
        <f>VLOOKUP($B49,'Tillförd energi'!$B$1:$AI$700,MATCH(W$1,'Tillförd energi'!$B$1:$AQ$1,0),FALSE)</f>
        <v>22.483000000000001</v>
      </c>
      <c r="X49">
        <f>VLOOKUP($B49,'Tillförd energi'!$B$1:$AI$700,MATCH(X$1,'Tillförd energi'!$B$1:$AQ$1,0),FALSE)</f>
        <v>0</v>
      </c>
      <c r="Y49">
        <f>VLOOKUP($B49,'Tillförd energi'!$B$1:$AI$700,MATCH(Y$1,'Tillförd energi'!$B$1:$AQ$1,0),FALSE)</f>
        <v>0</v>
      </c>
      <c r="Z49">
        <f>VLOOKUP($B49,'Tillförd energi'!$B$1:$AI$700,MATCH(Z$1,'Tillförd energi'!$B$1:$AQ$1,0),FALSE)</f>
        <v>0</v>
      </c>
      <c r="AA49">
        <f>VLOOKUP($B49,'Tillförd energi'!$B$1:$AI$700,MATCH(AA$1,'Tillförd energi'!$B$1:$AQ$1,0),FALSE)</f>
        <v>0</v>
      </c>
      <c r="AB49">
        <f>VLOOKUP($B49,'Tillförd energi'!$B$1:$AI$700,MATCH(AB$1,'Tillförd energi'!$B$1:$AQ$1,0),FALSE)</f>
        <v>0</v>
      </c>
      <c r="AC49">
        <f>VLOOKUP($B49,'Tillförd energi'!$B$1:$AI$700,MATCH(AC$1,'Tillförd energi'!$B$1:$AQ$1,0),FALSE)</f>
        <v>87.292000000000002</v>
      </c>
      <c r="AD49">
        <f>VLOOKUP($B49,'Tillförd energi'!$B$1:$AI$700,MATCH(AD$1,'Tillförd energi'!$B$1:$AQ$1,0),FALSE)</f>
        <v>0.44900000000000001</v>
      </c>
      <c r="AE49">
        <f>VLOOKUP($B49,'Tillförd energi'!$B$1:$AI$700,MATCH(AE$1,'Tillförd energi'!$B$1:$AQ$1,0),FALSE)</f>
        <v>0</v>
      </c>
      <c r="AF49">
        <f>VLOOKUP($B49,'Tillförd energi'!$B$1:$AI$700,MATCH(AF$1,'Tillförd energi'!$B$1:$AQ$1,0),FALSE)</f>
        <v>11.218</v>
      </c>
      <c r="AG49">
        <f>IFERROR(VLOOKUP(B49,Miljö!$B$1:$AC$550,MATCH("Köpt mängd produktionsspecifik fjärrvärme:",Miljö!$B$1:$AC$1,0),FALSE)/1,0)</f>
        <v>0</v>
      </c>
      <c r="AI49">
        <f t="shared" si="0"/>
        <v>393.03136800000004</v>
      </c>
      <c r="AJ49">
        <f t="shared" si="1"/>
        <v>393.03136800000004</v>
      </c>
      <c r="AK49">
        <f>IF(ISERROR(1/VLOOKUP($B49,Leveranser!$B$1:$S$500,MATCH("såld värme (gwh)",Leveranser!$B$1:$S$1,0),FALSE)),"",VLOOKUP($B49,Leveranser!$B$1:$S$500,MATCH("såld värme (gwh)",Leveranser!$B$1:$S$1,0),FALSE))</f>
        <v>356.59899999999999</v>
      </c>
      <c r="AL49">
        <f>VLOOKUP($B49,Leveranser!$B$1:$Y$500,MATCH("Totalt såld fjärrvärme till andra fjärrvärmeföretag",Leveranser!$B$1:$AA$1,0),FALSE)</f>
        <v>0</v>
      </c>
      <c r="AM49">
        <f>IF(ISERROR(1/VLOOKUP($B49,Miljö!$B$1:$S$500,MATCH("Såld mängd produktionsspecifik fjärrvärme (GWh)",Miljö!$B$1:$R$1,0),FALSE)),0,VLOOKUP($B49,Miljö!$B$1:$S$500,MATCH("Såld mängd produktionsspecifik fjärrvärme (GWh)",Miljö!$B$1:$R$1,0),FALSE))</f>
        <v>0</v>
      </c>
      <c r="AN49" s="239">
        <f t="shared" si="2"/>
        <v>0.90730417222067616</v>
      </c>
      <c r="AP49" t="str">
        <f>IFERROR(VLOOKUP($B49,Miljövärden!$B$2:$H$550,7,FALSE),"Nej, saknas")</f>
        <v>Ja</v>
      </c>
      <c r="AQ49" t="str">
        <f>IFERROR(VLOOKUP($B49,Miljövärden!$B$2:$H$550,6,FALSE),"Nej, saknas")</f>
        <v>Ja</v>
      </c>
      <c r="AU49">
        <f t="shared" si="3"/>
        <v>11.218</v>
      </c>
      <c r="AV49">
        <f t="shared" si="4"/>
        <v>0</v>
      </c>
      <c r="AW49">
        <f t="shared" si="5"/>
        <v>252.75412000000003</v>
      </c>
      <c r="AX49">
        <f t="shared" si="6"/>
        <v>0</v>
      </c>
      <c r="AZ49">
        <f t="shared" si="7"/>
        <v>275.23712</v>
      </c>
      <c r="BC49">
        <f t="shared" si="8"/>
        <v>0.92274800000000001</v>
      </c>
      <c r="BD49">
        <f t="shared" si="9"/>
        <v>0</v>
      </c>
      <c r="BE49">
        <f t="shared" si="10"/>
        <v>275.23712</v>
      </c>
      <c r="BF49">
        <f t="shared" si="11"/>
        <v>105.65349999999999</v>
      </c>
      <c r="BG49">
        <f t="shared" si="12"/>
        <v>11.218</v>
      </c>
      <c r="BH49">
        <f>VLOOKUP(B49,Miljö!$B$1:$I$482,MATCH("Fossilandel för ursprungspecificerad el ()",Miljö!$B$1:$I$1,0),FALSE)</f>
        <v>0</v>
      </c>
      <c r="BI49">
        <f>VLOOKUP(B49,Miljö!$B$1:$BX$482,MATCH("Kärnkraftsandel för ursprungsspecificerad el ()",Miljö!$B$1:$O$1,0),FALSE)</f>
        <v>0</v>
      </c>
      <c r="BJ49">
        <f t="shared" si="13"/>
        <v>0</v>
      </c>
      <c r="BK49" t="str">
        <f>VLOOKUP(B49,Miljö!$B$1:$O$482,MATCH("Fossil andel i procent (%)",Miljö!$B$1:$O$1,0),FALSE)</f>
        <v>ET</v>
      </c>
      <c r="BL49">
        <f t="shared" si="14"/>
        <v>393.03136800000004</v>
      </c>
      <c r="BO49" s="289">
        <f t="shared" si="15"/>
        <v>2.3477718959062826E-3</v>
      </c>
      <c r="BP49" s="239">
        <f t="shared" si="16"/>
        <v>0</v>
      </c>
      <c r="BQ49" s="239">
        <f t="shared" si="17"/>
        <v>0.72883526182062897</v>
      </c>
      <c r="BR49" s="239">
        <f t="shared" si="18"/>
        <v>0.26881696628346463</v>
      </c>
      <c r="BS49" s="239"/>
      <c r="BT49" s="351">
        <f t="shared" si="19"/>
        <v>0.99999999999999989</v>
      </c>
      <c r="BW49" s="289">
        <f>IF(AP49="ja",VLOOKUP(B49,Miljövärden!$B$2:$H$550,MATCH("Total andel fossilt",Miljövärden!$B$2:$H$2,0),FALSE),"")</f>
        <v>2.3477699999999999E-3</v>
      </c>
      <c r="BZ49" s="351">
        <f t="shared" si="20"/>
        <v>-1.8959062826617856E-9</v>
      </c>
      <c r="CA49" s="353">
        <f t="shared" si="21"/>
        <v>0</v>
      </c>
    </row>
    <row r="50" spans="1:79" x14ac:dyDescent="0.25">
      <c r="A50" s="2" t="s">
        <v>101</v>
      </c>
      <c r="B50" s="2" t="s">
        <v>102</v>
      </c>
      <c r="C50">
        <f>VLOOKUP($B50,'Tillförd energi'!$B$1:$AI$700,MATCH(C$1,'Tillförd energi'!$B$1:$AQ$1,0),FALSE)</f>
        <v>0</v>
      </c>
      <c r="D50">
        <f>VLOOKUP($B50,'Tillförd energi'!$B$1:$AI$700,MATCH(D$1,'Tillförd energi'!$B$1:$AQ$1,0),FALSE)</f>
        <v>0</v>
      </c>
      <c r="E50">
        <f>VLOOKUP($B50,'Tillförd energi'!$B$1:$AI$700,MATCH(E$1,'Tillförd energi'!$B$1:$AQ$1,0),FALSE)</f>
        <v>0</v>
      </c>
      <c r="F50">
        <f>VLOOKUP($B50,'Tillförd energi'!$B$1:$AI$700,MATCH(F$1,'Tillförd energi'!$B$1:$AQ$1,0),FALSE)</f>
        <v>0</v>
      </c>
      <c r="G50">
        <f>VLOOKUP($B50,'Tillförd energi'!$B$1:$AI$700,MATCH(G$1,'Tillförd energi'!$B$1:$AQ$1,0),FALSE)</f>
        <v>0</v>
      </c>
      <c r="H50">
        <f>VLOOKUP($B50,'Tillförd energi'!$B$1:$AI$700,MATCH(H$1,'Tillförd energi'!$B$1:$AQ$1,0),FALSE)</f>
        <v>0</v>
      </c>
      <c r="I50">
        <f>VLOOKUP($B50,'Tillförd energi'!$B$1:$AI$700,MATCH(I$1,'Tillförd energi'!$B$1:$AQ$1,0),FALSE)</f>
        <v>0</v>
      </c>
      <c r="J50">
        <f>VLOOKUP($B50,'Tillförd energi'!$B$1:$AI$700,MATCH(J$1,'Tillförd energi'!$B$1:$AQ$1,0),FALSE)</f>
        <v>0</v>
      </c>
      <c r="K50">
        <f>VLOOKUP($B50,'Tillförd energi'!$B$1:$AI$700,MATCH(K$1,'Tillförd energi'!$B$1:$AQ$1,0),FALSE)</f>
        <v>0</v>
      </c>
      <c r="L50">
        <f>VLOOKUP($B50,'Tillförd energi'!$B$1:$AI$700,MATCH(L$1,'Tillförd energi'!$B$1:$AQ$1,0),FALSE)</f>
        <v>0</v>
      </c>
      <c r="M50">
        <f>VLOOKUP($B50,'Tillförd energi'!$B$1:$AI$700,MATCH(M$1,'Tillförd energi'!$B$1:$AQ$1,0),FALSE)</f>
        <v>0</v>
      </c>
      <c r="N50">
        <f>VLOOKUP($B50,'Tillförd energi'!$B$1:$AI$700,MATCH(N$1,'Tillförd energi'!$B$1:$AQ$1,0),FALSE)</f>
        <v>0</v>
      </c>
      <c r="O50">
        <f>VLOOKUP($B50,'Tillförd energi'!$B$1:$AI$700,MATCH(O$1,'Tillförd energi'!$B$1:$AQ$1,0),FALSE)</f>
        <v>0</v>
      </c>
      <c r="P50">
        <f>VLOOKUP($B50,'Tillförd energi'!$B$1:$AI$700,MATCH(P$1,'Tillförd energi'!$B$1:$AQ$1,0),FALSE)</f>
        <v>0</v>
      </c>
      <c r="Q50">
        <f>VLOOKUP($B50,'Tillförd energi'!$B$1:$AI$700,MATCH(Q$1,'Tillförd energi'!$B$1:$AQ$1,0),FALSE)</f>
        <v>12.8582</v>
      </c>
      <c r="R50">
        <f>VLOOKUP($B50,'Tillförd energi'!$B$1:$AI$700,MATCH(R$1,'Tillförd energi'!$B$1:$AQ$1,0),FALSE)</f>
        <v>0</v>
      </c>
      <c r="S50">
        <f>VLOOKUP($B50,'Tillförd energi'!$B$1:$AI$700,MATCH(S$1,'Tillförd energi'!$B$1:$AQ$1,0),FALSE)</f>
        <v>0</v>
      </c>
      <c r="T50">
        <f>VLOOKUP($B50,'Tillförd energi'!$B$1:$AI$700,MATCH(T$1,'Tillförd energi'!$B$1:$AQ$1,0),FALSE)</f>
        <v>0</v>
      </c>
      <c r="U50">
        <f>VLOOKUP($B50,'Tillförd energi'!$B$1:$AI$700,MATCH(U$1,'Tillförd energi'!$B$1:$AQ$1,0),FALSE)</f>
        <v>0</v>
      </c>
      <c r="V50">
        <f>VLOOKUP($B50,'Tillförd energi'!$B$1:$AI$700,MATCH(V$1,'Tillförd energi'!$B$1:$AQ$1,0),FALSE)</f>
        <v>0</v>
      </c>
      <c r="W50">
        <f>VLOOKUP($B50,'Tillförd energi'!$B$1:$AI$700,MATCH(W$1,'Tillförd energi'!$B$1:$AQ$1,0),FALSE)</f>
        <v>0</v>
      </c>
      <c r="X50">
        <f>VLOOKUP($B50,'Tillförd energi'!$B$1:$AI$700,MATCH(X$1,'Tillförd energi'!$B$1:$AQ$1,0),FALSE)</f>
        <v>0</v>
      </c>
      <c r="Y50">
        <f>VLOOKUP($B50,'Tillförd energi'!$B$1:$AI$700,MATCH(Y$1,'Tillförd energi'!$B$1:$AQ$1,0),FALSE)</f>
        <v>0</v>
      </c>
      <c r="Z50">
        <f>VLOOKUP($B50,'Tillförd energi'!$B$1:$AI$700,MATCH(Z$1,'Tillförd energi'!$B$1:$AQ$1,0),FALSE)</f>
        <v>0</v>
      </c>
      <c r="AA50">
        <f>VLOOKUP($B50,'Tillförd energi'!$B$1:$AI$700,MATCH(AA$1,'Tillförd energi'!$B$1:$AQ$1,0),FALSE)</f>
        <v>0</v>
      </c>
      <c r="AB50">
        <f>VLOOKUP($B50,'Tillförd energi'!$B$1:$AI$700,MATCH(AB$1,'Tillförd energi'!$B$1:$AQ$1,0),FALSE)</f>
        <v>0</v>
      </c>
      <c r="AC50">
        <f>VLOOKUP($B50,'Tillförd energi'!$B$1:$AI$700,MATCH(AC$1,'Tillförd energi'!$B$1:$AQ$1,0),FALSE)</f>
        <v>0</v>
      </c>
      <c r="AD50">
        <f>VLOOKUP($B50,'Tillförd energi'!$B$1:$AI$700,MATCH(AD$1,'Tillförd energi'!$B$1:$AQ$1,0),FALSE)</f>
        <v>0</v>
      </c>
      <c r="AE50">
        <f>VLOOKUP($B50,'Tillförd energi'!$B$1:$AI$700,MATCH(AE$1,'Tillförd energi'!$B$1:$AQ$1,0),FALSE)</f>
        <v>0</v>
      </c>
      <c r="AF50">
        <f>VLOOKUP($B50,'Tillförd energi'!$B$1:$AI$700,MATCH(AF$1,'Tillförd energi'!$B$1:$AQ$1,0),FALSE)</f>
        <v>2.9000000000000001E-2</v>
      </c>
      <c r="AG50">
        <f>IFERROR(VLOOKUP(B50,Miljö!$B$1:$AC$550,MATCH("Köpt mängd produktionsspecifik fjärrvärme:",Miljö!$B$1:$AC$1,0),FALSE)/1,0)</f>
        <v>0</v>
      </c>
      <c r="AI50">
        <f t="shared" si="0"/>
        <v>12.8872</v>
      </c>
      <c r="AJ50">
        <f t="shared" si="1"/>
        <v>12.8872</v>
      </c>
      <c r="AK50">
        <f>IF(ISERROR(1/VLOOKUP($B50,Leveranser!$B$1:$S$500,MATCH("såld värme (gwh)",Leveranser!$B$1:$S$1,0),FALSE)),"",VLOOKUP($B50,Leveranser!$B$1:$S$500,MATCH("såld värme (gwh)",Leveranser!$B$1:$S$1,0),FALSE))</f>
        <v>8.9190000000000005</v>
      </c>
      <c r="AL50">
        <f>VLOOKUP($B50,Leveranser!$B$1:$Y$500,MATCH("Totalt såld fjärrvärme till andra fjärrvärmeföretag",Leveranser!$B$1:$AA$1,0),FALSE)</f>
        <v>0</v>
      </c>
      <c r="AM50">
        <f>IF(ISERROR(1/VLOOKUP($B50,Miljö!$B$1:$S$500,MATCH("Såld mängd produktionsspecifik fjärrvärme (GWh)",Miljö!$B$1:$R$1,0),FALSE)),0,VLOOKUP($B50,Miljö!$B$1:$S$500,MATCH("Såld mängd produktionsspecifik fjärrvärme (GWh)",Miljö!$B$1:$R$1,0),FALSE))</f>
        <v>0</v>
      </c>
      <c r="AN50" s="239">
        <f t="shared" si="2"/>
        <v>0.69208206592587995</v>
      </c>
      <c r="AP50" t="str">
        <f>IFERROR(VLOOKUP($B50,Miljövärden!$B$2:$H$550,7,FALSE),"Nej, saknas")</f>
        <v>Ja</v>
      </c>
      <c r="AQ50" t="str">
        <f>IFERROR(VLOOKUP($B50,Miljövärden!$B$2:$H$550,6,FALSE),"Nej, saknas")</f>
        <v>Ja</v>
      </c>
      <c r="AU50">
        <f t="shared" si="3"/>
        <v>2.9000000000000001E-2</v>
      </c>
      <c r="AV50">
        <f t="shared" si="4"/>
        <v>0</v>
      </c>
      <c r="AW50">
        <f t="shared" si="5"/>
        <v>12.8582</v>
      </c>
      <c r="AX50">
        <f t="shared" si="6"/>
        <v>0</v>
      </c>
      <c r="AZ50">
        <f t="shared" si="7"/>
        <v>12.8582</v>
      </c>
      <c r="BC50">
        <f t="shared" si="8"/>
        <v>0</v>
      </c>
      <c r="BD50">
        <f t="shared" si="9"/>
        <v>0</v>
      </c>
      <c r="BE50">
        <f t="shared" si="10"/>
        <v>12.8582</v>
      </c>
      <c r="BF50">
        <f t="shared" si="11"/>
        <v>0</v>
      </c>
      <c r="BG50">
        <f t="shared" si="12"/>
        <v>2.9000000000000001E-2</v>
      </c>
      <c r="BH50">
        <f>VLOOKUP(B50,Miljö!$B$1:$I$482,MATCH("Fossilandel för ursprungspecificerad el ()",Miljö!$B$1:$I$1,0),FALSE)</f>
        <v>0</v>
      </c>
      <c r="BI50">
        <f>VLOOKUP(B50,Miljö!$B$1:$BX$482,MATCH("Kärnkraftsandel för ursprungsspecificerad el ()",Miljö!$B$1:$O$1,0),FALSE)</f>
        <v>0</v>
      </c>
      <c r="BJ50">
        <f t="shared" si="13"/>
        <v>0</v>
      </c>
      <c r="BK50" t="str">
        <f>VLOOKUP(B50,Miljö!$B$1:$O$482,MATCH("Fossil andel i procent (%)",Miljö!$B$1:$O$1,0),FALSE)</f>
        <v>ET</v>
      </c>
      <c r="BL50">
        <f t="shared" si="14"/>
        <v>12.8872</v>
      </c>
      <c r="BO50" s="289">
        <f t="shared" si="15"/>
        <v>0</v>
      </c>
      <c r="BP50" s="239">
        <f t="shared" si="16"/>
        <v>0</v>
      </c>
      <c r="BQ50" s="239">
        <f t="shared" si="17"/>
        <v>1</v>
      </c>
      <c r="BR50" s="239">
        <f t="shared" si="18"/>
        <v>0</v>
      </c>
      <c r="BS50" s="239"/>
      <c r="BT50" s="351">
        <f t="shared" si="19"/>
        <v>1</v>
      </c>
      <c r="BW50" s="289">
        <f>IF(AP50="ja",VLOOKUP(B50,Miljövärden!$B$2:$H$550,MATCH("Total andel fossilt",Miljövärden!$B$2:$H$2,0),FALSE),"")</f>
        <v>0</v>
      </c>
      <c r="BZ50" s="351">
        <f t="shared" si="20"/>
        <v>0</v>
      </c>
      <c r="CA50" s="353">
        <f t="shared" si="21"/>
        <v>0</v>
      </c>
    </row>
    <row r="51" spans="1:79" x14ac:dyDescent="0.25">
      <c r="A51" s="2" t="s">
        <v>101</v>
      </c>
      <c r="B51" s="2" t="s">
        <v>103</v>
      </c>
      <c r="C51">
        <f>VLOOKUP($B51,'Tillförd energi'!$B$1:$AI$700,MATCH(C$1,'Tillförd energi'!$B$1:$AQ$1,0),FALSE)</f>
        <v>0</v>
      </c>
      <c r="D51">
        <f>VLOOKUP($B51,'Tillförd energi'!$B$1:$AI$700,MATCH(D$1,'Tillförd energi'!$B$1:$AQ$1,0),FALSE)</f>
        <v>8.5000000000000006E-2</v>
      </c>
      <c r="E51">
        <f>VLOOKUP($B51,'Tillförd energi'!$B$1:$AI$700,MATCH(E$1,'Tillförd energi'!$B$1:$AQ$1,0),FALSE)</f>
        <v>0</v>
      </c>
      <c r="F51">
        <f>VLOOKUP($B51,'Tillförd energi'!$B$1:$AI$700,MATCH(F$1,'Tillförd energi'!$B$1:$AQ$1,0),FALSE)</f>
        <v>0</v>
      </c>
      <c r="G51">
        <f>VLOOKUP($B51,'Tillförd energi'!$B$1:$AI$700,MATCH(G$1,'Tillförd energi'!$B$1:$AQ$1,0),FALSE)</f>
        <v>0</v>
      </c>
      <c r="H51">
        <f>VLOOKUP($B51,'Tillförd energi'!$B$1:$AI$700,MATCH(H$1,'Tillförd energi'!$B$1:$AQ$1,0),FALSE)</f>
        <v>0</v>
      </c>
      <c r="I51">
        <f>VLOOKUP($B51,'Tillförd energi'!$B$1:$AI$700,MATCH(I$1,'Tillförd energi'!$B$1:$AQ$1,0),FALSE)</f>
        <v>0</v>
      </c>
      <c r="J51">
        <f>VLOOKUP($B51,'Tillförd energi'!$B$1:$AI$700,MATCH(J$1,'Tillförd energi'!$B$1:$AQ$1,0),FALSE)</f>
        <v>0</v>
      </c>
      <c r="K51">
        <f>VLOOKUP($B51,'Tillförd energi'!$B$1:$AI$700,MATCH(K$1,'Tillförd energi'!$B$1:$AQ$1,0),FALSE)</f>
        <v>0</v>
      </c>
      <c r="L51">
        <f>VLOOKUP($B51,'Tillförd energi'!$B$1:$AI$700,MATCH(L$1,'Tillförd energi'!$B$1:$AQ$1,0),FALSE)</f>
        <v>0</v>
      </c>
      <c r="M51">
        <f>VLOOKUP($B51,'Tillförd energi'!$B$1:$AI$700,MATCH(M$1,'Tillförd energi'!$B$1:$AQ$1,0),FALSE)</f>
        <v>3.673</v>
      </c>
      <c r="N51">
        <f>VLOOKUP($B51,'Tillförd energi'!$B$1:$AI$700,MATCH(N$1,'Tillförd energi'!$B$1:$AQ$1,0),FALSE)</f>
        <v>24.937999999999999</v>
      </c>
      <c r="O51">
        <f>VLOOKUP($B51,'Tillförd energi'!$B$1:$AI$700,MATCH(O$1,'Tillförd energi'!$B$1:$AQ$1,0),FALSE)</f>
        <v>0</v>
      </c>
      <c r="P51">
        <f>VLOOKUP($B51,'Tillförd energi'!$B$1:$AI$700,MATCH(P$1,'Tillförd energi'!$B$1:$AQ$1,0),FALSE)</f>
        <v>11.128</v>
      </c>
      <c r="Q51">
        <f>VLOOKUP($B51,'Tillförd energi'!$B$1:$AI$700,MATCH(Q$1,'Tillförd energi'!$B$1:$AQ$1,0),FALSE)</f>
        <v>0</v>
      </c>
      <c r="R51">
        <f>VLOOKUP($B51,'Tillförd energi'!$B$1:$AI$700,MATCH(R$1,'Tillförd energi'!$B$1:$AQ$1,0),FALSE)</f>
        <v>0</v>
      </c>
      <c r="S51">
        <f>VLOOKUP($B51,'Tillförd energi'!$B$1:$AI$700,MATCH(S$1,'Tillförd energi'!$B$1:$AQ$1,0),FALSE)</f>
        <v>0</v>
      </c>
      <c r="T51">
        <f>VLOOKUP($B51,'Tillförd energi'!$B$1:$AI$700,MATCH(T$1,'Tillförd energi'!$B$1:$AQ$1,0),FALSE)</f>
        <v>0</v>
      </c>
      <c r="U51">
        <f>VLOOKUP($B51,'Tillförd energi'!$B$1:$AI$700,MATCH(U$1,'Tillförd energi'!$B$1:$AQ$1,0),FALSE)</f>
        <v>0</v>
      </c>
      <c r="V51">
        <f>VLOOKUP($B51,'Tillförd energi'!$B$1:$AI$700,MATCH(V$1,'Tillförd energi'!$B$1:$AQ$1,0),FALSE)</f>
        <v>0</v>
      </c>
      <c r="W51">
        <f>VLOOKUP($B51,'Tillförd energi'!$B$1:$AI$700,MATCH(W$1,'Tillförd energi'!$B$1:$AQ$1,0),FALSE)</f>
        <v>0</v>
      </c>
      <c r="X51">
        <f>VLOOKUP($B51,'Tillförd energi'!$B$1:$AI$700,MATCH(X$1,'Tillförd energi'!$B$1:$AQ$1,0),FALSE)</f>
        <v>0</v>
      </c>
      <c r="Y51">
        <f>VLOOKUP($B51,'Tillförd energi'!$B$1:$AI$700,MATCH(Y$1,'Tillförd energi'!$B$1:$AQ$1,0),FALSE)</f>
        <v>0</v>
      </c>
      <c r="Z51">
        <f>VLOOKUP($B51,'Tillförd energi'!$B$1:$AI$700,MATCH(Z$1,'Tillförd energi'!$B$1:$AQ$1,0),FALSE)</f>
        <v>0</v>
      </c>
      <c r="AA51">
        <f>VLOOKUP($B51,'Tillförd energi'!$B$1:$AI$700,MATCH(AA$1,'Tillförd energi'!$B$1:$AQ$1,0),FALSE)</f>
        <v>0</v>
      </c>
      <c r="AB51">
        <f>VLOOKUP($B51,'Tillförd energi'!$B$1:$AI$700,MATCH(AB$1,'Tillförd energi'!$B$1:$AQ$1,0),FALSE)</f>
        <v>0</v>
      </c>
      <c r="AC51">
        <f>VLOOKUP($B51,'Tillförd energi'!$B$1:$AI$700,MATCH(AC$1,'Tillförd energi'!$B$1:$AQ$1,0),FALSE)</f>
        <v>5.6219999999999999</v>
      </c>
      <c r="AD51">
        <f>VLOOKUP($B51,'Tillförd energi'!$B$1:$AI$700,MATCH(AD$1,'Tillförd energi'!$B$1:$AQ$1,0),FALSE)</f>
        <v>0</v>
      </c>
      <c r="AE51">
        <f>VLOOKUP($B51,'Tillförd energi'!$B$1:$AI$700,MATCH(AE$1,'Tillförd energi'!$B$1:$AQ$1,0),FALSE)</f>
        <v>0</v>
      </c>
      <c r="AF51">
        <f>VLOOKUP($B51,'Tillförd energi'!$B$1:$AI$700,MATCH(AF$1,'Tillförd energi'!$B$1:$AQ$1,0),FALSE)</f>
        <v>1.1319999999999999</v>
      </c>
      <c r="AG51">
        <f>IFERROR(VLOOKUP(B51,Miljö!$B$1:$AC$550,MATCH("Köpt mängd produktionsspecifik fjärrvärme:",Miljö!$B$1:$AC$1,0),FALSE)/1,0)</f>
        <v>0</v>
      </c>
      <c r="AI51">
        <f t="shared" si="0"/>
        <v>46.577999999999996</v>
      </c>
      <c r="AJ51">
        <f t="shared" si="1"/>
        <v>46.577999999999996</v>
      </c>
      <c r="AK51">
        <f>IF(ISERROR(1/VLOOKUP($B51,Leveranser!$B$1:$S$500,MATCH("såld värme (gwh)",Leveranser!$B$1:$S$1,0),FALSE)),"",VLOOKUP($B51,Leveranser!$B$1:$S$500,MATCH("såld värme (gwh)",Leveranser!$B$1:$S$1,0),FALSE))</f>
        <v>32.957000000000001</v>
      </c>
      <c r="AL51">
        <f>VLOOKUP($B51,Leveranser!$B$1:$Y$500,MATCH("Totalt såld fjärrvärme till andra fjärrvärmeföretag",Leveranser!$B$1:$AA$1,0),FALSE)</f>
        <v>0</v>
      </c>
      <c r="AM51">
        <f>IF(ISERROR(1/VLOOKUP($B51,Miljö!$B$1:$S$500,MATCH("Såld mängd produktionsspecifik fjärrvärme (GWh)",Miljö!$B$1:$R$1,0),FALSE)),0,VLOOKUP($B51,Miljö!$B$1:$S$500,MATCH("Såld mängd produktionsspecifik fjärrvärme (GWh)",Miljö!$B$1:$R$1,0),FALSE))</f>
        <v>0</v>
      </c>
      <c r="AN51" s="239">
        <f t="shared" si="2"/>
        <v>0.70756580359826537</v>
      </c>
      <c r="AP51" t="str">
        <f>IFERROR(VLOOKUP($B51,Miljövärden!$B$2:$H$550,7,FALSE),"Nej, saknas")</f>
        <v>Ja</v>
      </c>
      <c r="AQ51" t="str">
        <f>IFERROR(VLOOKUP($B51,Miljövärden!$B$2:$H$550,6,FALSE),"Nej, saknas")</f>
        <v>Ja</v>
      </c>
      <c r="AU51">
        <f t="shared" si="3"/>
        <v>1.1319999999999999</v>
      </c>
      <c r="AV51">
        <f t="shared" si="4"/>
        <v>0</v>
      </c>
      <c r="AW51">
        <f t="shared" si="5"/>
        <v>39.738999999999997</v>
      </c>
      <c r="AX51">
        <f t="shared" si="6"/>
        <v>0</v>
      </c>
      <c r="AZ51">
        <f t="shared" si="7"/>
        <v>39.738999999999997</v>
      </c>
      <c r="BC51">
        <f t="shared" si="8"/>
        <v>8.5000000000000006E-2</v>
      </c>
      <c r="BD51">
        <f t="shared" si="9"/>
        <v>0</v>
      </c>
      <c r="BE51">
        <f t="shared" si="10"/>
        <v>39.738999999999997</v>
      </c>
      <c r="BF51">
        <f t="shared" si="11"/>
        <v>5.6219999999999999</v>
      </c>
      <c r="BG51">
        <f t="shared" si="12"/>
        <v>1.1319999999999999</v>
      </c>
      <c r="BH51">
        <f>VLOOKUP(B51,Miljö!$B$1:$I$482,MATCH("Fossilandel för ursprungspecificerad el ()",Miljö!$B$1:$I$1,0),FALSE)</f>
        <v>0</v>
      </c>
      <c r="BI51">
        <f>VLOOKUP(B51,Miljö!$B$1:$BX$482,MATCH("Kärnkraftsandel för ursprungsspecificerad el ()",Miljö!$B$1:$O$1,0),FALSE)</f>
        <v>0</v>
      </c>
      <c r="BJ51">
        <f t="shared" si="13"/>
        <v>0</v>
      </c>
      <c r="BK51" t="str">
        <f>VLOOKUP(B51,Miljö!$B$1:$O$482,MATCH("Fossil andel i procent (%)",Miljö!$B$1:$O$1,0),FALSE)</f>
        <v>ET</v>
      </c>
      <c r="BL51">
        <f t="shared" si="14"/>
        <v>46.577999999999996</v>
      </c>
      <c r="BO51" s="289">
        <f t="shared" si="15"/>
        <v>1.8248958735883898E-3</v>
      </c>
      <c r="BP51" s="239">
        <f t="shared" si="16"/>
        <v>0</v>
      </c>
      <c r="BQ51" s="239">
        <f t="shared" si="17"/>
        <v>0.8774743441109536</v>
      </c>
      <c r="BR51" s="239">
        <f t="shared" si="18"/>
        <v>0.12070076001545794</v>
      </c>
      <c r="BS51" s="239"/>
      <c r="BT51" s="351">
        <f t="shared" si="19"/>
        <v>0.99999999999999989</v>
      </c>
      <c r="BW51" s="289">
        <f>IF(AP51="ja",VLOOKUP(B51,Miljövärden!$B$2:$H$550,MATCH("Total andel fossilt",Miljövärden!$B$2:$H$2,0),FALSE),"")</f>
        <v>1.8249E-3</v>
      </c>
      <c r="BZ51" s="351">
        <f t="shared" si="20"/>
        <v>4.1264116101922405E-9</v>
      </c>
      <c r="CA51" s="353">
        <f t="shared" si="21"/>
        <v>0</v>
      </c>
    </row>
    <row r="52" spans="1:79" x14ac:dyDescent="0.25">
      <c r="A52" s="2" t="s">
        <v>104</v>
      </c>
      <c r="B52" s="2" t="s">
        <v>105</v>
      </c>
      <c r="C52">
        <f>VLOOKUP($B52,'Tillförd energi'!$B$1:$AI$700,MATCH(C$1,'Tillförd energi'!$B$1:$AQ$1,0),FALSE)</f>
        <v>0</v>
      </c>
      <c r="D52">
        <f>VLOOKUP($B52,'Tillförd energi'!$B$1:$AI$700,MATCH(D$1,'Tillförd energi'!$B$1:$AQ$1,0),FALSE)</f>
        <v>7.2999999999999995E-2</v>
      </c>
      <c r="E52">
        <f>VLOOKUP($B52,'Tillförd energi'!$B$1:$AI$700,MATCH(E$1,'Tillförd energi'!$B$1:$AQ$1,0),FALSE)</f>
        <v>0</v>
      </c>
      <c r="F52">
        <f>VLOOKUP($B52,'Tillförd energi'!$B$1:$AI$700,MATCH(F$1,'Tillförd energi'!$B$1:$AQ$1,0),FALSE)</f>
        <v>0</v>
      </c>
      <c r="G52">
        <f>VLOOKUP($B52,'Tillförd energi'!$B$1:$AI$700,MATCH(G$1,'Tillförd energi'!$B$1:$AQ$1,0),FALSE)</f>
        <v>0</v>
      </c>
      <c r="H52">
        <f>VLOOKUP($B52,'Tillförd energi'!$B$1:$AI$700,MATCH(H$1,'Tillförd energi'!$B$1:$AQ$1,0),FALSE)</f>
        <v>0</v>
      </c>
      <c r="I52">
        <f>VLOOKUP($B52,'Tillförd energi'!$B$1:$AI$700,MATCH(I$1,'Tillförd energi'!$B$1:$AQ$1,0),FALSE)</f>
        <v>0</v>
      </c>
      <c r="J52">
        <f>VLOOKUP($B52,'Tillförd energi'!$B$1:$AI$700,MATCH(J$1,'Tillförd energi'!$B$1:$AQ$1,0),FALSE)</f>
        <v>0</v>
      </c>
      <c r="K52">
        <f>VLOOKUP($B52,'Tillförd energi'!$B$1:$AI$700,MATCH(K$1,'Tillförd energi'!$B$1:$AQ$1,0),FALSE)</f>
        <v>0</v>
      </c>
      <c r="L52">
        <f>VLOOKUP($B52,'Tillförd energi'!$B$1:$AI$700,MATCH(L$1,'Tillförd energi'!$B$1:$AQ$1,0),FALSE)</f>
        <v>0</v>
      </c>
      <c r="M52">
        <f>VLOOKUP($B52,'Tillförd energi'!$B$1:$AI$700,MATCH(M$1,'Tillförd energi'!$B$1:$AQ$1,0),FALSE)</f>
        <v>10.542</v>
      </c>
      <c r="N52">
        <f>VLOOKUP($B52,'Tillförd energi'!$B$1:$AI$700,MATCH(N$1,'Tillförd energi'!$B$1:$AQ$1,0),FALSE)</f>
        <v>11.173</v>
      </c>
      <c r="O52">
        <f>VLOOKUP($B52,'Tillförd energi'!$B$1:$AI$700,MATCH(O$1,'Tillförd energi'!$B$1:$AQ$1,0),FALSE)</f>
        <v>0</v>
      </c>
      <c r="P52">
        <f>VLOOKUP($B52,'Tillförd energi'!$B$1:$AI$700,MATCH(P$1,'Tillförd energi'!$B$1:$AQ$1,0),FALSE)</f>
        <v>10.132999999999999</v>
      </c>
      <c r="Q52">
        <f>VLOOKUP($B52,'Tillförd energi'!$B$1:$AI$700,MATCH(Q$1,'Tillförd energi'!$B$1:$AQ$1,0),FALSE)</f>
        <v>0</v>
      </c>
      <c r="R52">
        <f>VLOOKUP($B52,'Tillförd energi'!$B$1:$AI$700,MATCH(R$1,'Tillförd energi'!$B$1:$AQ$1,0),FALSE)</f>
        <v>4.4329999999999998</v>
      </c>
      <c r="S52">
        <f>VLOOKUP($B52,'Tillförd energi'!$B$1:$AI$700,MATCH(S$1,'Tillförd energi'!$B$1:$AQ$1,0),FALSE)</f>
        <v>5.9509999999999996</v>
      </c>
      <c r="T52">
        <f>VLOOKUP($B52,'Tillförd energi'!$B$1:$AI$700,MATCH(T$1,'Tillförd energi'!$B$1:$AQ$1,0),FALSE)</f>
        <v>0</v>
      </c>
      <c r="U52">
        <f>VLOOKUP($B52,'Tillförd energi'!$B$1:$AI$700,MATCH(U$1,'Tillförd energi'!$B$1:$AQ$1,0),FALSE)</f>
        <v>0</v>
      </c>
      <c r="V52">
        <f>VLOOKUP($B52,'Tillförd energi'!$B$1:$AI$700,MATCH(V$1,'Tillförd energi'!$B$1:$AQ$1,0),FALSE)</f>
        <v>0</v>
      </c>
      <c r="W52">
        <f>VLOOKUP($B52,'Tillförd energi'!$B$1:$AI$700,MATCH(W$1,'Tillförd energi'!$B$1:$AQ$1,0),FALSE)</f>
        <v>0</v>
      </c>
      <c r="X52">
        <f>VLOOKUP($B52,'Tillförd energi'!$B$1:$AI$700,MATCH(X$1,'Tillförd energi'!$B$1:$AQ$1,0),FALSE)</f>
        <v>0</v>
      </c>
      <c r="Y52">
        <f>VLOOKUP($B52,'Tillförd energi'!$B$1:$AI$700,MATCH(Y$1,'Tillförd energi'!$B$1:$AQ$1,0),FALSE)</f>
        <v>0</v>
      </c>
      <c r="Z52">
        <f>VLOOKUP($B52,'Tillförd energi'!$B$1:$AI$700,MATCH(Z$1,'Tillförd energi'!$B$1:$AQ$1,0),FALSE)</f>
        <v>0</v>
      </c>
      <c r="AA52">
        <f>VLOOKUP($B52,'Tillförd energi'!$B$1:$AI$700,MATCH(AA$1,'Tillförd energi'!$B$1:$AQ$1,0),FALSE)</f>
        <v>0</v>
      </c>
      <c r="AB52">
        <f>VLOOKUP($B52,'Tillförd energi'!$B$1:$AI$700,MATCH(AB$1,'Tillförd energi'!$B$1:$AQ$1,0),FALSE)</f>
        <v>0</v>
      </c>
      <c r="AC52">
        <f>VLOOKUP($B52,'Tillförd energi'!$B$1:$AI$700,MATCH(AC$1,'Tillförd energi'!$B$1:$AQ$1,0),FALSE)</f>
        <v>7.2530000000000001</v>
      </c>
      <c r="AD52">
        <f>VLOOKUP($B52,'Tillförd energi'!$B$1:$AI$700,MATCH(AD$1,'Tillförd energi'!$B$1:$AQ$1,0),FALSE)</f>
        <v>0</v>
      </c>
      <c r="AE52">
        <f>VLOOKUP($B52,'Tillförd energi'!$B$1:$AI$700,MATCH(AE$1,'Tillförd energi'!$B$1:$AQ$1,0),FALSE)</f>
        <v>0</v>
      </c>
      <c r="AF52">
        <f>VLOOKUP($B52,'Tillförd energi'!$B$1:$AI$700,MATCH(AF$1,'Tillförd energi'!$B$1:$AQ$1,0),FALSE)</f>
        <v>0.6109</v>
      </c>
      <c r="AG52">
        <f>IFERROR(VLOOKUP(B52,Miljö!$B$1:$AC$550,MATCH("Köpt mängd produktionsspecifik fjärrvärme:",Miljö!$B$1:$AC$1,0),FALSE)/1,0)</f>
        <v>0</v>
      </c>
      <c r="AI52">
        <f t="shared" si="0"/>
        <v>50.168900000000001</v>
      </c>
      <c r="AJ52">
        <f t="shared" si="1"/>
        <v>50.168900000000001</v>
      </c>
      <c r="AK52">
        <f>IF(ISERROR(1/VLOOKUP($B52,Leveranser!$B$1:$S$500,MATCH("såld värme (gwh)",Leveranser!$B$1:$S$1,0),FALSE)),"",VLOOKUP($B52,Leveranser!$B$1:$S$500,MATCH("såld värme (gwh)",Leveranser!$B$1:$S$1,0),FALSE))</f>
        <v>33.06</v>
      </c>
      <c r="AL52">
        <f>VLOOKUP($B52,Leveranser!$B$1:$Y$500,MATCH("Totalt såld fjärrvärme till andra fjärrvärmeföretag",Leveranser!$B$1:$AA$1,0),FALSE)</f>
        <v>0</v>
      </c>
      <c r="AM52">
        <f>IF(ISERROR(1/VLOOKUP($B52,Miljö!$B$1:$S$500,MATCH("Såld mängd produktionsspecifik fjärrvärme (GWh)",Miljö!$B$1:$R$1,0),FALSE)),0,VLOOKUP($B52,Miljö!$B$1:$S$500,MATCH("Såld mängd produktionsspecifik fjärrvärme (GWh)",Miljö!$B$1:$R$1,0),FALSE))</f>
        <v>0</v>
      </c>
      <c r="AN52" s="239">
        <f t="shared" si="2"/>
        <v>0.65897398587571188</v>
      </c>
      <c r="AP52" t="str">
        <f>IFERROR(VLOOKUP($B52,Miljövärden!$B$2:$H$550,7,FALSE),"Nej, saknas")</f>
        <v>Ja</v>
      </c>
      <c r="AQ52" t="str">
        <f>IFERROR(VLOOKUP($B52,Miljövärden!$B$2:$H$550,6,FALSE),"Nej, saknas")</f>
        <v>Nej</v>
      </c>
      <c r="AU52">
        <f t="shared" si="3"/>
        <v>0.6109</v>
      </c>
      <c r="AV52">
        <f t="shared" si="4"/>
        <v>0</v>
      </c>
      <c r="AW52">
        <f t="shared" si="5"/>
        <v>31.847999999999999</v>
      </c>
      <c r="AX52">
        <f t="shared" si="6"/>
        <v>10.384</v>
      </c>
      <c r="AZ52">
        <f t="shared" si="7"/>
        <v>42.231999999999999</v>
      </c>
      <c r="BC52">
        <f t="shared" si="8"/>
        <v>7.2999999999999995E-2</v>
      </c>
      <c r="BD52">
        <f t="shared" si="9"/>
        <v>0</v>
      </c>
      <c r="BE52">
        <f t="shared" si="10"/>
        <v>42.231999999999999</v>
      </c>
      <c r="BF52">
        <f t="shared" si="11"/>
        <v>7.2530000000000001</v>
      </c>
      <c r="BG52">
        <f t="shared" si="12"/>
        <v>0.6109</v>
      </c>
      <c r="BH52">
        <f>VLOOKUP(B52,Miljö!$B$1:$I$482,MATCH("Fossilandel för ursprungspecificerad el ()",Miljö!$B$1:$I$1,0),FALSE)</f>
        <v>0</v>
      </c>
      <c r="BI52">
        <f>VLOOKUP(B52,Miljö!$B$1:$BX$482,MATCH("Kärnkraftsandel för ursprungsspecificerad el ()",Miljö!$B$1:$O$1,0),FALSE)</f>
        <v>0</v>
      </c>
      <c r="BJ52">
        <f t="shared" si="13"/>
        <v>0</v>
      </c>
      <c r="BK52" t="str">
        <f>VLOOKUP(B52,Miljö!$B$1:$O$482,MATCH("Fossil andel i procent (%)",Miljö!$B$1:$O$1,0),FALSE)</f>
        <v>ET</v>
      </c>
      <c r="BL52">
        <f t="shared" si="14"/>
        <v>50.168900000000001</v>
      </c>
      <c r="BO52" s="289">
        <f t="shared" si="15"/>
        <v>1.4550847238029934E-3</v>
      </c>
      <c r="BP52" s="239">
        <f t="shared" si="16"/>
        <v>0</v>
      </c>
      <c r="BQ52" s="239">
        <f t="shared" si="17"/>
        <v>0.85397327826601743</v>
      </c>
      <c r="BR52" s="239">
        <f t="shared" si="18"/>
        <v>0.14457163701017961</v>
      </c>
      <c r="BS52" s="239"/>
      <c r="BT52" s="351">
        <f t="shared" si="19"/>
        <v>1</v>
      </c>
      <c r="BW52" s="289">
        <f>IF(AP52="ja",VLOOKUP(B52,Miljövärden!$B$2:$H$550,MATCH("Total andel fossilt",Miljövärden!$B$2:$H$2,0),FALSE),"")</f>
        <v>1.4550800000000001E-3</v>
      </c>
      <c r="BZ52" s="351">
        <f t="shared" si="20"/>
        <v>-4.7238029932984704E-9</v>
      </c>
      <c r="CA52" s="353">
        <f t="shared" si="21"/>
        <v>0</v>
      </c>
    </row>
    <row r="53" spans="1:79" x14ac:dyDescent="0.25">
      <c r="A53" s="2" t="s">
        <v>104</v>
      </c>
      <c r="B53" s="2" t="s">
        <v>106</v>
      </c>
      <c r="C53">
        <f>VLOOKUP($B53,'Tillförd energi'!$B$1:$AI$700,MATCH(C$1,'Tillförd energi'!$B$1:$AQ$1,0),FALSE)</f>
        <v>0</v>
      </c>
      <c r="D53">
        <f>VLOOKUP($B53,'Tillförd energi'!$B$1:$AI$700,MATCH(D$1,'Tillförd energi'!$B$1:$AQ$1,0),FALSE)</f>
        <v>6.9000000000000006E-2</v>
      </c>
      <c r="E53">
        <f>VLOOKUP($B53,'Tillförd energi'!$B$1:$AI$700,MATCH(E$1,'Tillförd energi'!$B$1:$AQ$1,0),FALSE)</f>
        <v>0</v>
      </c>
      <c r="F53">
        <f>VLOOKUP($B53,'Tillförd energi'!$B$1:$AI$700,MATCH(F$1,'Tillförd energi'!$B$1:$AQ$1,0),FALSE)</f>
        <v>0</v>
      </c>
      <c r="G53">
        <f>VLOOKUP($B53,'Tillförd energi'!$B$1:$AI$700,MATCH(G$1,'Tillförd energi'!$B$1:$AQ$1,0),FALSE)</f>
        <v>0</v>
      </c>
      <c r="H53">
        <f>VLOOKUP($B53,'Tillförd energi'!$B$1:$AI$700,MATCH(H$1,'Tillförd energi'!$B$1:$AQ$1,0),FALSE)</f>
        <v>0</v>
      </c>
      <c r="I53">
        <f>VLOOKUP($B53,'Tillförd energi'!$B$1:$AI$700,MATCH(I$1,'Tillförd energi'!$B$1:$AQ$1,0),FALSE)</f>
        <v>0</v>
      </c>
      <c r="J53">
        <f>VLOOKUP($B53,'Tillförd energi'!$B$1:$AI$700,MATCH(J$1,'Tillförd energi'!$B$1:$AQ$1,0),FALSE)</f>
        <v>0</v>
      </c>
      <c r="K53">
        <f>VLOOKUP($B53,'Tillförd energi'!$B$1:$AI$700,MATCH(K$1,'Tillförd energi'!$B$1:$AQ$1,0),FALSE)</f>
        <v>0</v>
      </c>
      <c r="L53">
        <f>VLOOKUP($B53,'Tillförd energi'!$B$1:$AI$700,MATCH(L$1,'Tillförd energi'!$B$1:$AQ$1,0),FALSE)</f>
        <v>0</v>
      </c>
      <c r="M53">
        <f>VLOOKUP($B53,'Tillförd energi'!$B$1:$AI$700,MATCH(M$1,'Tillförd energi'!$B$1:$AQ$1,0),FALSE)</f>
        <v>0</v>
      </c>
      <c r="N53">
        <f>VLOOKUP($B53,'Tillförd energi'!$B$1:$AI$700,MATCH(N$1,'Tillförd energi'!$B$1:$AQ$1,0),FALSE)</f>
        <v>0</v>
      </c>
      <c r="O53">
        <f>VLOOKUP($B53,'Tillförd energi'!$B$1:$AI$700,MATCH(O$1,'Tillförd energi'!$B$1:$AQ$1,0),FALSE)</f>
        <v>0</v>
      </c>
      <c r="P53">
        <f>VLOOKUP($B53,'Tillförd energi'!$B$1:$AI$700,MATCH(P$1,'Tillförd energi'!$B$1:$AQ$1,0),FALSE)</f>
        <v>0</v>
      </c>
      <c r="Q53">
        <f>VLOOKUP($B53,'Tillförd energi'!$B$1:$AI$700,MATCH(Q$1,'Tillförd energi'!$B$1:$AQ$1,0),FALSE)</f>
        <v>0</v>
      </c>
      <c r="R53">
        <f>VLOOKUP($B53,'Tillförd energi'!$B$1:$AI$700,MATCH(R$1,'Tillförd energi'!$B$1:$AQ$1,0),FALSE)</f>
        <v>1.74</v>
      </c>
      <c r="S53">
        <f>VLOOKUP($B53,'Tillförd energi'!$B$1:$AI$700,MATCH(S$1,'Tillförd energi'!$B$1:$AQ$1,0),FALSE)</f>
        <v>0</v>
      </c>
      <c r="T53">
        <f>VLOOKUP($B53,'Tillförd energi'!$B$1:$AI$700,MATCH(T$1,'Tillförd energi'!$B$1:$AQ$1,0),FALSE)</f>
        <v>0</v>
      </c>
      <c r="U53">
        <f>VLOOKUP($B53,'Tillförd energi'!$B$1:$AI$700,MATCH(U$1,'Tillförd energi'!$B$1:$AQ$1,0),FALSE)</f>
        <v>0</v>
      </c>
      <c r="V53">
        <f>VLOOKUP($B53,'Tillförd energi'!$B$1:$AI$700,MATCH(V$1,'Tillförd energi'!$B$1:$AQ$1,0),FALSE)</f>
        <v>0</v>
      </c>
      <c r="W53">
        <f>VLOOKUP($B53,'Tillförd energi'!$B$1:$AI$700,MATCH(W$1,'Tillförd energi'!$B$1:$AQ$1,0),FALSE)</f>
        <v>0</v>
      </c>
      <c r="X53">
        <f>VLOOKUP($B53,'Tillförd energi'!$B$1:$AI$700,MATCH(X$1,'Tillförd energi'!$B$1:$AQ$1,0),FALSE)</f>
        <v>0</v>
      </c>
      <c r="Y53">
        <f>VLOOKUP($B53,'Tillförd energi'!$B$1:$AI$700,MATCH(Y$1,'Tillförd energi'!$B$1:$AQ$1,0),FALSE)</f>
        <v>0</v>
      </c>
      <c r="Z53">
        <f>VLOOKUP($B53,'Tillförd energi'!$B$1:$AI$700,MATCH(Z$1,'Tillförd energi'!$B$1:$AQ$1,0),FALSE)</f>
        <v>0</v>
      </c>
      <c r="AA53">
        <f>VLOOKUP($B53,'Tillförd energi'!$B$1:$AI$700,MATCH(AA$1,'Tillförd energi'!$B$1:$AQ$1,0),FALSE)</f>
        <v>0</v>
      </c>
      <c r="AB53">
        <f>VLOOKUP($B53,'Tillförd energi'!$B$1:$AI$700,MATCH(AB$1,'Tillförd energi'!$B$1:$AQ$1,0),FALSE)</f>
        <v>0</v>
      </c>
      <c r="AC53">
        <f>VLOOKUP($B53,'Tillförd energi'!$B$1:$AI$700,MATCH(AC$1,'Tillförd energi'!$B$1:$AQ$1,0),FALSE)</f>
        <v>0</v>
      </c>
      <c r="AD53">
        <f>VLOOKUP($B53,'Tillförd energi'!$B$1:$AI$700,MATCH(AD$1,'Tillförd energi'!$B$1:$AQ$1,0),FALSE)</f>
        <v>0</v>
      </c>
      <c r="AE53">
        <f>VLOOKUP($B53,'Tillförd energi'!$B$1:$AI$700,MATCH(AE$1,'Tillförd energi'!$B$1:$AQ$1,0),FALSE)</f>
        <v>0</v>
      </c>
      <c r="AF53">
        <f>VLOOKUP($B53,'Tillförd energi'!$B$1:$AI$700,MATCH(AF$1,'Tillförd energi'!$B$1:$AQ$1,0),FALSE)</f>
        <v>4.0840000000000001E-2</v>
      </c>
      <c r="AG53">
        <f>IFERROR(VLOOKUP(B53,Miljö!$B$1:$AC$550,MATCH("Köpt mängd produktionsspecifik fjärrvärme:",Miljö!$B$1:$AC$1,0),FALSE)/1,0)</f>
        <v>0</v>
      </c>
      <c r="AI53">
        <f t="shared" si="0"/>
        <v>1.8498399999999999</v>
      </c>
      <c r="AJ53">
        <f t="shared" si="1"/>
        <v>1.8498399999999999</v>
      </c>
      <c r="AK53">
        <f>IF(ISERROR(1/VLOOKUP($B53,Leveranser!$B$1:$S$500,MATCH("såld värme (gwh)",Leveranser!$B$1:$S$1,0),FALSE)),"",VLOOKUP($B53,Leveranser!$B$1:$S$500,MATCH("såld värme (gwh)",Leveranser!$B$1:$S$1,0),FALSE))</f>
        <v>2.4900000000000002</v>
      </c>
      <c r="AL53">
        <f>VLOOKUP($B53,Leveranser!$B$1:$Y$500,MATCH("Totalt såld fjärrvärme till andra fjärrvärmeföretag",Leveranser!$B$1:$AA$1,0),FALSE)</f>
        <v>0</v>
      </c>
      <c r="AM53">
        <f>IF(ISERROR(1/VLOOKUP($B53,Miljö!$B$1:$S$500,MATCH("Såld mängd produktionsspecifik fjärrvärme (GWh)",Miljö!$B$1:$R$1,0),FALSE)),0,VLOOKUP($B53,Miljö!$B$1:$S$500,MATCH("Såld mängd produktionsspecifik fjärrvärme (GWh)",Miljö!$B$1:$R$1,0),FALSE))</f>
        <v>0</v>
      </c>
      <c r="AN53" s="239">
        <f t="shared" si="2"/>
        <v>1.3460623621502401</v>
      </c>
      <c r="AO53" t="s">
        <v>1474</v>
      </c>
      <c r="AP53" t="str">
        <f>IFERROR(VLOOKUP($B53,Miljövärden!$B$2:$H$550,7,FALSE),"Nej, saknas")</f>
        <v>Ja</v>
      </c>
      <c r="AQ53" t="str">
        <f>IFERROR(VLOOKUP($B53,Miljövärden!$B$2:$H$550,6,FALSE),"Nej, saknas")</f>
        <v>Nej</v>
      </c>
      <c r="AU53">
        <f t="shared" si="3"/>
        <v>4.0840000000000001E-2</v>
      </c>
      <c r="AV53">
        <f t="shared" si="4"/>
        <v>0</v>
      </c>
      <c r="AW53">
        <f t="shared" si="5"/>
        <v>0</v>
      </c>
      <c r="AX53">
        <f t="shared" si="6"/>
        <v>1.74</v>
      </c>
      <c r="AZ53">
        <f t="shared" si="7"/>
        <v>1.74</v>
      </c>
      <c r="BC53">
        <f t="shared" si="8"/>
        <v>6.9000000000000006E-2</v>
      </c>
      <c r="BD53">
        <f t="shared" si="9"/>
        <v>0</v>
      </c>
      <c r="BE53">
        <f t="shared" si="10"/>
        <v>1.74</v>
      </c>
      <c r="BF53">
        <f t="shared" si="11"/>
        <v>0</v>
      </c>
      <c r="BG53">
        <f t="shared" si="12"/>
        <v>4.0840000000000001E-2</v>
      </c>
      <c r="BH53">
        <f>VLOOKUP(B53,Miljö!$B$1:$I$482,MATCH("Fossilandel för ursprungspecificerad el ()",Miljö!$B$1:$I$1,0),FALSE)</f>
        <v>0</v>
      </c>
      <c r="BI53">
        <f>VLOOKUP(B53,Miljö!$B$1:$BX$482,MATCH("Kärnkraftsandel för ursprungsspecificerad el ()",Miljö!$B$1:$O$1,0),FALSE)</f>
        <v>0</v>
      </c>
      <c r="BJ53">
        <f t="shared" si="13"/>
        <v>0</v>
      </c>
      <c r="BK53" t="str">
        <f>VLOOKUP(B53,Miljö!$B$1:$O$482,MATCH("Fossil andel i procent (%)",Miljö!$B$1:$O$1,0),FALSE)</f>
        <v>ET</v>
      </c>
      <c r="BL53">
        <f t="shared" si="14"/>
        <v>1.8498399999999999</v>
      </c>
      <c r="BO53" s="289">
        <f t="shared" si="15"/>
        <v>3.7300523288500628E-2</v>
      </c>
      <c r="BP53" s="239">
        <f t="shared" si="16"/>
        <v>0</v>
      </c>
      <c r="BQ53" s="239">
        <f t="shared" si="17"/>
        <v>0.96269947671149936</v>
      </c>
      <c r="BR53" s="239">
        <f t="shared" si="18"/>
        <v>0</v>
      </c>
      <c r="BS53" s="239"/>
      <c r="BT53" s="351">
        <f t="shared" si="19"/>
        <v>1</v>
      </c>
      <c r="BW53" s="289">
        <f>IF(AP53="ja",VLOOKUP(B53,Miljövärden!$B$2:$H$550,MATCH("Total andel fossilt",Miljövärden!$B$2:$H$2,0),FALSE),"")</f>
        <v>3.73005E-2</v>
      </c>
      <c r="BZ53" s="351">
        <f t="shared" si="20"/>
        <v>-2.3288500627938191E-8</v>
      </c>
      <c r="CA53" s="353">
        <f t="shared" si="21"/>
        <v>0</v>
      </c>
    </row>
    <row r="54" spans="1:79" x14ac:dyDescent="0.25">
      <c r="A54" s="2" t="s">
        <v>104</v>
      </c>
      <c r="B54" s="2" t="s">
        <v>107</v>
      </c>
      <c r="C54">
        <f>VLOOKUP($B54,'Tillförd energi'!$B$1:$AI$700,MATCH(C$1,'Tillförd energi'!$B$1:$AQ$1,0),FALSE)</f>
        <v>0</v>
      </c>
      <c r="D54">
        <f>VLOOKUP($B54,'Tillförd energi'!$B$1:$AI$700,MATCH(D$1,'Tillförd energi'!$B$1:$AQ$1,0),FALSE)</f>
        <v>4.0000000000000001E-3</v>
      </c>
      <c r="E54">
        <f>VLOOKUP($B54,'Tillförd energi'!$B$1:$AI$700,MATCH(E$1,'Tillförd energi'!$B$1:$AQ$1,0),FALSE)</f>
        <v>0</v>
      </c>
      <c r="F54">
        <f>VLOOKUP($B54,'Tillförd energi'!$B$1:$AI$700,MATCH(F$1,'Tillförd energi'!$B$1:$AQ$1,0),FALSE)</f>
        <v>0</v>
      </c>
      <c r="G54">
        <f>VLOOKUP($B54,'Tillförd energi'!$B$1:$AI$700,MATCH(G$1,'Tillförd energi'!$B$1:$AQ$1,0),FALSE)</f>
        <v>0</v>
      </c>
      <c r="H54">
        <f>VLOOKUP($B54,'Tillförd energi'!$B$1:$AI$700,MATCH(H$1,'Tillförd energi'!$B$1:$AQ$1,0),FALSE)</f>
        <v>0</v>
      </c>
      <c r="I54">
        <f>VLOOKUP($B54,'Tillförd energi'!$B$1:$AI$700,MATCH(I$1,'Tillförd energi'!$B$1:$AQ$1,0),FALSE)</f>
        <v>0</v>
      </c>
      <c r="J54">
        <f>VLOOKUP($B54,'Tillförd energi'!$B$1:$AI$700,MATCH(J$1,'Tillförd energi'!$B$1:$AQ$1,0),FALSE)</f>
        <v>0</v>
      </c>
      <c r="K54">
        <f>VLOOKUP($B54,'Tillförd energi'!$B$1:$AI$700,MATCH(K$1,'Tillförd energi'!$B$1:$AQ$1,0),FALSE)</f>
        <v>0</v>
      </c>
      <c r="L54">
        <f>VLOOKUP($B54,'Tillförd energi'!$B$1:$AI$700,MATCH(L$1,'Tillförd energi'!$B$1:$AQ$1,0),FALSE)</f>
        <v>0</v>
      </c>
      <c r="M54">
        <f>VLOOKUP($B54,'Tillförd energi'!$B$1:$AI$700,MATCH(M$1,'Tillförd energi'!$B$1:$AQ$1,0),FALSE)</f>
        <v>0</v>
      </c>
      <c r="N54">
        <f>VLOOKUP($B54,'Tillförd energi'!$B$1:$AI$700,MATCH(N$1,'Tillförd energi'!$B$1:$AQ$1,0),FALSE)</f>
        <v>0</v>
      </c>
      <c r="O54">
        <f>VLOOKUP($B54,'Tillförd energi'!$B$1:$AI$700,MATCH(O$1,'Tillförd energi'!$B$1:$AQ$1,0),FALSE)</f>
        <v>0</v>
      </c>
      <c r="P54">
        <f>VLOOKUP($B54,'Tillförd energi'!$B$1:$AI$700,MATCH(P$1,'Tillförd energi'!$B$1:$AQ$1,0),FALSE)</f>
        <v>0</v>
      </c>
      <c r="Q54">
        <f>VLOOKUP($B54,'Tillförd energi'!$B$1:$AI$700,MATCH(Q$1,'Tillförd energi'!$B$1:$AQ$1,0),FALSE)</f>
        <v>0</v>
      </c>
      <c r="R54">
        <f>VLOOKUP($B54,'Tillförd energi'!$B$1:$AI$700,MATCH(R$1,'Tillförd energi'!$B$1:$AQ$1,0),FALSE)</f>
        <v>2.0979999999999999</v>
      </c>
      <c r="S54">
        <f>VLOOKUP($B54,'Tillförd energi'!$B$1:$AI$700,MATCH(S$1,'Tillförd energi'!$B$1:$AQ$1,0),FALSE)</f>
        <v>0</v>
      </c>
      <c r="T54">
        <f>VLOOKUP($B54,'Tillförd energi'!$B$1:$AI$700,MATCH(T$1,'Tillförd energi'!$B$1:$AQ$1,0),FALSE)</f>
        <v>0</v>
      </c>
      <c r="U54">
        <f>VLOOKUP($B54,'Tillförd energi'!$B$1:$AI$700,MATCH(U$1,'Tillförd energi'!$B$1:$AQ$1,0),FALSE)</f>
        <v>0</v>
      </c>
      <c r="V54">
        <f>VLOOKUP($B54,'Tillförd energi'!$B$1:$AI$700,MATCH(V$1,'Tillförd energi'!$B$1:$AQ$1,0),FALSE)</f>
        <v>0</v>
      </c>
      <c r="W54">
        <f>VLOOKUP($B54,'Tillförd energi'!$B$1:$AI$700,MATCH(W$1,'Tillförd energi'!$B$1:$AQ$1,0),FALSE)</f>
        <v>0</v>
      </c>
      <c r="X54">
        <f>VLOOKUP($B54,'Tillförd energi'!$B$1:$AI$700,MATCH(X$1,'Tillförd energi'!$B$1:$AQ$1,0),FALSE)</f>
        <v>0</v>
      </c>
      <c r="Y54">
        <f>VLOOKUP($B54,'Tillförd energi'!$B$1:$AI$700,MATCH(Y$1,'Tillförd energi'!$B$1:$AQ$1,0),FALSE)</f>
        <v>0</v>
      </c>
      <c r="Z54">
        <f>VLOOKUP($B54,'Tillförd energi'!$B$1:$AI$700,MATCH(Z$1,'Tillförd energi'!$B$1:$AQ$1,0),FALSE)</f>
        <v>0</v>
      </c>
      <c r="AA54">
        <f>VLOOKUP($B54,'Tillförd energi'!$B$1:$AI$700,MATCH(AA$1,'Tillförd energi'!$B$1:$AQ$1,0),FALSE)</f>
        <v>0</v>
      </c>
      <c r="AB54">
        <f>VLOOKUP($B54,'Tillförd energi'!$B$1:$AI$700,MATCH(AB$1,'Tillförd energi'!$B$1:$AQ$1,0),FALSE)</f>
        <v>0</v>
      </c>
      <c r="AC54">
        <f>VLOOKUP($B54,'Tillförd energi'!$B$1:$AI$700,MATCH(AC$1,'Tillförd energi'!$B$1:$AQ$1,0),FALSE)</f>
        <v>0</v>
      </c>
      <c r="AD54">
        <f>VLOOKUP($B54,'Tillförd energi'!$B$1:$AI$700,MATCH(AD$1,'Tillförd energi'!$B$1:$AQ$1,0),FALSE)</f>
        <v>0</v>
      </c>
      <c r="AE54">
        <f>VLOOKUP($B54,'Tillförd energi'!$B$1:$AI$700,MATCH(AE$1,'Tillförd energi'!$B$1:$AQ$1,0),FALSE)</f>
        <v>0</v>
      </c>
      <c r="AF54">
        <f>VLOOKUP($B54,'Tillförd energi'!$B$1:$AI$700,MATCH(AF$1,'Tillförd energi'!$B$1:$AQ$1,0),FALSE)</f>
        <v>4.3090000000000003E-2</v>
      </c>
      <c r="AG54">
        <f>IFERROR(VLOOKUP(B54,Miljö!$B$1:$AC$550,MATCH("Köpt mängd produktionsspecifik fjärrvärme:",Miljö!$B$1:$AC$1,0),FALSE)/1,0)</f>
        <v>0</v>
      </c>
      <c r="AI54">
        <f t="shared" si="0"/>
        <v>2.1450899999999997</v>
      </c>
      <c r="AJ54">
        <f t="shared" si="1"/>
        <v>2.1450899999999997</v>
      </c>
      <c r="AK54">
        <f>IF(ISERROR(1/VLOOKUP($B54,Leveranser!$B$1:$S$500,MATCH("såld värme (gwh)",Leveranser!$B$1:$S$1,0),FALSE)),"",VLOOKUP($B54,Leveranser!$B$1:$S$500,MATCH("såld värme (gwh)",Leveranser!$B$1:$S$1,0),FALSE))</f>
        <v>1.45</v>
      </c>
      <c r="AL54">
        <f>VLOOKUP($B54,Leveranser!$B$1:$Y$500,MATCH("Totalt såld fjärrvärme till andra fjärrvärmeföretag",Leveranser!$B$1:$AA$1,0),FALSE)</f>
        <v>0</v>
      </c>
      <c r="AM54">
        <f>IF(ISERROR(1/VLOOKUP($B54,Miljö!$B$1:$S$500,MATCH("Såld mängd produktionsspecifik fjärrvärme (GWh)",Miljö!$B$1:$R$1,0),FALSE)),0,VLOOKUP($B54,Miljö!$B$1:$S$500,MATCH("Såld mängd produktionsspecifik fjärrvärme (GWh)",Miljö!$B$1:$R$1,0),FALSE))</f>
        <v>0</v>
      </c>
      <c r="AN54" s="239">
        <f t="shared" si="2"/>
        <v>0.67596231393554584</v>
      </c>
      <c r="AP54" t="str">
        <f>IFERROR(VLOOKUP($B54,Miljövärden!$B$2:$H$550,7,FALSE),"Nej, saknas")</f>
        <v>Ja</v>
      </c>
      <c r="AQ54" t="str">
        <f>IFERROR(VLOOKUP($B54,Miljövärden!$B$2:$H$550,6,FALSE),"Nej, saknas")</f>
        <v>Nej</v>
      </c>
      <c r="AU54">
        <f t="shared" si="3"/>
        <v>4.3090000000000003E-2</v>
      </c>
      <c r="AV54">
        <f t="shared" si="4"/>
        <v>0</v>
      </c>
      <c r="AW54">
        <f t="shared" si="5"/>
        <v>0</v>
      </c>
      <c r="AX54">
        <f t="shared" si="6"/>
        <v>2.0979999999999999</v>
      </c>
      <c r="AZ54">
        <f t="shared" si="7"/>
        <v>2.0979999999999999</v>
      </c>
      <c r="BC54">
        <f t="shared" si="8"/>
        <v>4.0000000000000001E-3</v>
      </c>
      <c r="BD54">
        <f t="shared" si="9"/>
        <v>0</v>
      </c>
      <c r="BE54">
        <f t="shared" si="10"/>
        <v>2.0979999999999999</v>
      </c>
      <c r="BF54">
        <f t="shared" si="11"/>
        <v>0</v>
      </c>
      <c r="BG54">
        <f t="shared" si="12"/>
        <v>4.3090000000000003E-2</v>
      </c>
      <c r="BH54">
        <f>VLOOKUP(B54,Miljö!$B$1:$I$482,MATCH("Fossilandel för ursprungspecificerad el ()",Miljö!$B$1:$I$1,0),FALSE)</f>
        <v>0</v>
      </c>
      <c r="BI54">
        <f>VLOOKUP(B54,Miljö!$B$1:$BX$482,MATCH("Kärnkraftsandel för ursprungsspecificerad el ()",Miljö!$B$1:$O$1,0),FALSE)</f>
        <v>0</v>
      </c>
      <c r="BJ54">
        <f t="shared" si="13"/>
        <v>0</v>
      </c>
      <c r="BK54" t="str">
        <f>VLOOKUP(B54,Miljö!$B$1:$O$482,MATCH("Fossil andel i procent (%)",Miljö!$B$1:$O$1,0),FALSE)</f>
        <v>ET</v>
      </c>
      <c r="BL54">
        <f t="shared" si="14"/>
        <v>2.1450899999999997</v>
      </c>
      <c r="BO54" s="289">
        <f t="shared" si="15"/>
        <v>1.864723624649782E-3</v>
      </c>
      <c r="BP54" s="239">
        <f t="shared" si="16"/>
        <v>0</v>
      </c>
      <c r="BQ54" s="239">
        <f t="shared" si="17"/>
        <v>0.99813527637535027</v>
      </c>
      <c r="BR54" s="239">
        <f t="shared" si="18"/>
        <v>0</v>
      </c>
      <c r="BS54" s="239"/>
      <c r="BT54" s="351">
        <f t="shared" si="19"/>
        <v>1</v>
      </c>
      <c r="BW54" s="289">
        <f>IF(AP54="ja",VLOOKUP(B54,Miljövärden!$B$2:$H$550,MATCH("Total andel fossilt",Miljövärden!$B$2:$H$2,0),FALSE),"")</f>
        <v>1.86472E-3</v>
      </c>
      <c r="BZ54" s="351">
        <f t="shared" si="20"/>
        <v>-3.6246497819251294E-9</v>
      </c>
      <c r="CA54" s="353">
        <f t="shared" si="21"/>
        <v>0</v>
      </c>
    </row>
    <row r="55" spans="1:79" x14ac:dyDescent="0.25">
      <c r="A55" s="2" t="s">
        <v>104</v>
      </c>
      <c r="B55" s="2" t="s">
        <v>108</v>
      </c>
      <c r="C55">
        <f>VLOOKUP($B55,'Tillförd energi'!$B$1:$AI$700,MATCH(C$1,'Tillförd energi'!$B$1:$AQ$1,0),FALSE)</f>
        <v>0</v>
      </c>
      <c r="D55">
        <f>VLOOKUP($B55,'Tillförd energi'!$B$1:$AI$700,MATCH(D$1,'Tillförd energi'!$B$1:$AQ$1,0),FALSE)</f>
        <v>1.34E-3</v>
      </c>
      <c r="E55">
        <f>VLOOKUP($B55,'Tillförd energi'!$B$1:$AI$700,MATCH(E$1,'Tillförd energi'!$B$1:$AQ$1,0),FALSE)</f>
        <v>0</v>
      </c>
      <c r="F55">
        <f>VLOOKUP($B55,'Tillförd energi'!$B$1:$AI$700,MATCH(F$1,'Tillförd energi'!$B$1:$AQ$1,0),FALSE)</f>
        <v>0</v>
      </c>
      <c r="G55">
        <f>VLOOKUP($B55,'Tillförd energi'!$B$1:$AI$700,MATCH(G$1,'Tillförd energi'!$B$1:$AQ$1,0),FALSE)</f>
        <v>0</v>
      </c>
      <c r="H55">
        <f>VLOOKUP($B55,'Tillförd energi'!$B$1:$AI$700,MATCH(H$1,'Tillförd energi'!$B$1:$AQ$1,0),FALSE)</f>
        <v>0</v>
      </c>
      <c r="I55">
        <f>VLOOKUP($B55,'Tillförd energi'!$B$1:$AI$700,MATCH(I$1,'Tillförd energi'!$B$1:$AQ$1,0),FALSE)</f>
        <v>0</v>
      </c>
      <c r="J55">
        <f>VLOOKUP($B55,'Tillförd energi'!$B$1:$AI$700,MATCH(J$1,'Tillförd energi'!$B$1:$AQ$1,0),FALSE)</f>
        <v>0</v>
      </c>
      <c r="K55">
        <f>VLOOKUP($B55,'Tillförd energi'!$B$1:$AI$700,MATCH(K$1,'Tillförd energi'!$B$1:$AQ$1,0),FALSE)</f>
        <v>0</v>
      </c>
      <c r="L55">
        <f>VLOOKUP($B55,'Tillförd energi'!$B$1:$AI$700,MATCH(L$1,'Tillförd energi'!$B$1:$AQ$1,0),FALSE)</f>
        <v>0</v>
      </c>
      <c r="M55">
        <f>VLOOKUP($B55,'Tillförd energi'!$B$1:$AI$700,MATCH(M$1,'Tillförd energi'!$B$1:$AQ$1,0),FALSE)</f>
        <v>0</v>
      </c>
      <c r="N55">
        <f>VLOOKUP($B55,'Tillförd energi'!$B$1:$AI$700,MATCH(N$1,'Tillförd energi'!$B$1:$AQ$1,0),FALSE)</f>
        <v>0</v>
      </c>
      <c r="O55">
        <f>VLOOKUP($B55,'Tillförd energi'!$B$1:$AI$700,MATCH(O$1,'Tillförd energi'!$B$1:$AQ$1,0),FALSE)</f>
        <v>0</v>
      </c>
      <c r="P55">
        <f>VLOOKUP($B55,'Tillförd energi'!$B$1:$AI$700,MATCH(P$1,'Tillförd energi'!$B$1:$AQ$1,0),FALSE)</f>
        <v>0</v>
      </c>
      <c r="Q55">
        <f>VLOOKUP($B55,'Tillförd energi'!$B$1:$AI$700,MATCH(Q$1,'Tillförd energi'!$B$1:$AQ$1,0),FALSE)</f>
        <v>0</v>
      </c>
      <c r="R55">
        <f>VLOOKUP($B55,'Tillförd energi'!$B$1:$AI$700,MATCH(R$1,'Tillförd energi'!$B$1:$AQ$1,0),FALSE)</f>
        <v>0.65300000000000002</v>
      </c>
      <c r="S55">
        <f>VLOOKUP($B55,'Tillförd energi'!$B$1:$AI$700,MATCH(S$1,'Tillförd energi'!$B$1:$AQ$1,0),FALSE)</f>
        <v>0</v>
      </c>
      <c r="T55">
        <f>VLOOKUP($B55,'Tillförd energi'!$B$1:$AI$700,MATCH(T$1,'Tillförd energi'!$B$1:$AQ$1,0),FALSE)</f>
        <v>0</v>
      </c>
      <c r="U55">
        <f>VLOOKUP($B55,'Tillförd energi'!$B$1:$AI$700,MATCH(U$1,'Tillförd energi'!$B$1:$AQ$1,0),FALSE)</f>
        <v>0</v>
      </c>
      <c r="V55">
        <f>VLOOKUP($B55,'Tillförd energi'!$B$1:$AI$700,MATCH(V$1,'Tillförd energi'!$B$1:$AQ$1,0),FALSE)</f>
        <v>0</v>
      </c>
      <c r="W55">
        <f>VLOOKUP($B55,'Tillförd energi'!$B$1:$AI$700,MATCH(W$1,'Tillförd energi'!$B$1:$AQ$1,0),FALSE)</f>
        <v>0</v>
      </c>
      <c r="X55">
        <f>VLOOKUP($B55,'Tillförd energi'!$B$1:$AI$700,MATCH(X$1,'Tillförd energi'!$B$1:$AQ$1,0),FALSE)</f>
        <v>0</v>
      </c>
      <c r="Y55">
        <f>VLOOKUP($B55,'Tillförd energi'!$B$1:$AI$700,MATCH(Y$1,'Tillförd energi'!$B$1:$AQ$1,0),FALSE)</f>
        <v>0</v>
      </c>
      <c r="Z55">
        <f>VLOOKUP($B55,'Tillförd energi'!$B$1:$AI$700,MATCH(Z$1,'Tillförd energi'!$B$1:$AQ$1,0),FALSE)</f>
        <v>0</v>
      </c>
      <c r="AA55">
        <f>VLOOKUP($B55,'Tillförd energi'!$B$1:$AI$700,MATCH(AA$1,'Tillförd energi'!$B$1:$AQ$1,0),FALSE)</f>
        <v>0</v>
      </c>
      <c r="AB55">
        <f>VLOOKUP($B55,'Tillförd energi'!$B$1:$AI$700,MATCH(AB$1,'Tillförd energi'!$B$1:$AQ$1,0),FALSE)</f>
        <v>0</v>
      </c>
      <c r="AC55">
        <f>VLOOKUP($B55,'Tillförd energi'!$B$1:$AI$700,MATCH(AC$1,'Tillförd energi'!$B$1:$AQ$1,0),FALSE)</f>
        <v>0</v>
      </c>
      <c r="AD55">
        <f>VLOOKUP($B55,'Tillförd energi'!$B$1:$AI$700,MATCH(AD$1,'Tillförd energi'!$B$1:$AQ$1,0),FALSE)</f>
        <v>0</v>
      </c>
      <c r="AE55">
        <f>VLOOKUP($B55,'Tillförd energi'!$B$1:$AI$700,MATCH(AE$1,'Tillförd energi'!$B$1:$AQ$1,0),FALSE)</f>
        <v>0</v>
      </c>
      <c r="AF55">
        <f>VLOOKUP($B55,'Tillförd energi'!$B$1:$AI$700,MATCH(AF$1,'Tillförd energi'!$B$1:$AQ$1,0),FALSE)</f>
        <v>1.7639999999999999E-2</v>
      </c>
      <c r="AG55">
        <f>IFERROR(VLOOKUP(B55,Miljö!$B$1:$AC$550,MATCH("Köpt mängd produktionsspecifik fjärrvärme:",Miljö!$B$1:$AC$1,0),FALSE)/1,0)</f>
        <v>0</v>
      </c>
      <c r="AI55">
        <f t="shared" si="0"/>
        <v>0.67198000000000002</v>
      </c>
      <c r="AJ55">
        <f t="shared" si="1"/>
        <v>0.67198000000000002</v>
      </c>
      <c r="AK55">
        <f>IF(ISERROR(1/VLOOKUP($B55,Leveranser!$B$1:$S$500,MATCH("såld värme (gwh)",Leveranser!$B$1:$S$1,0),FALSE)),"",VLOOKUP($B55,Leveranser!$B$1:$S$500,MATCH("såld värme (gwh)",Leveranser!$B$1:$S$1,0),FALSE))</f>
        <v>0.58799999999999997</v>
      </c>
      <c r="AL55">
        <f>VLOOKUP($B55,Leveranser!$B$1:$Y$500,MATCH("Totalt såld fjärrvärme till andra fjärrvärmeföretag",Leveranser!$B$1:$AA$1,0),FALSE)</f>
        <v>0</v>
      </c>
      <c r="AM55">
        <f>IF(ISERROR(1/VLOOKUP($B55,Miljö!$B$1:$S$500,MATCH("Såld mängd produktionsspecifik fjärrvärme (GWh)",Miljö!$B$1:$R$1,0),FALSE)),0,VLOOKUP($B55,Miljö!$B$1:$S$500,MATCH("Såld mängd produktionsspecifik fjärrvärme (GWh)",Miljö!$B$1:$R$1,0),FALSE))</f>
        <v>0</v>
      </c>
      <c r="AN55" s="239">
        <f t="shared" si="2"/>
        <v>0.87502604244173932</v>
      </c>
      <c r="AP55" t="str">
        <f>IFERROR(VLOOKUP($B55,Miljövärden!$B$2:$H$550,7,FALSE),"Nej, saknas")</f>
        <v>Ja</v>
      </c>
      <c r="AQ55" t="str">
        <f>IFERROR(VLOOKUP($B55,Miljövärden!$B$2:$H$550,6,FALSE),"Nej, saknas")</f>
        <v>Nej</v>
      </c>
      <c r="AU55">
        <f t="shared" si="3"/>
        <v>1.7639999999999999E-2</v>
      </c>
      <c r="AV55">
        <f t="shared" si="4"/>
        <v>0</v>
      </c>
      <c r="AW55">
        <f t="shared" si="5"/>
        <v>0</v>
      </c>
      <c r="AX55">
        <f t="shared" si="6"/>
        <v>0.65300000000000002</v>
      </c>
      <c r="AZ55">
        <f t="shared" si="7"/>
        <v>0.65300000000000002</v>
      </c>
      <c r="BC55">
        <f t="shared" si="8"/>
        <v>1.34E-3</v>
      </c>
      <c r="BD55">
        <f t="shared" si="9"/>
        <v>0</v>
      </c>
      <c r="BE55">
        <f t="shared" si="10"/>
        <v>0.65300000000000002</v>
      </c>
      <c r="BF55">
        <f t="shared" si="11"/>
        <v>0</v>
      </c>
      <c r="BG55">
        <f t="shared" si="12"/>
        <v>1.7639999999999999E-2</v>
      </c>
      <c r="BH55">
        <f>VLOOKUP(B55,Miljö!$B$1:$I$482,MATCH("Fossilandel för ursprungspecificerad el ()",Miljö!$B$1:$I$1,0),FALSE)</f>
        <v>0</v>
      </c>
      <c r="BI55">
        <f>VLOOKUP(B55,Miljö!$B$1:$BX$482,MATCH("Kärnkraftsandel för ursprungsspecificerad el ()",Miljö!$B$1:$O$1,0),FALSE)</f>
        <v>0</v>
      </c>
      <c r="BJ55">
        <f t="shared" si="13"/>
        <v>0</v>
      </c>
      <c r="BK55" t="str">
        <f>VLOOKUP(B55,Miljö!$B$1:$O$482,MATCH("Fossil andel i procent (%)",Miljö!$B$1:$O$1,0),FALSE)</f>
        <v>ET</v>
      </c>
      <c r="BL55">
        <f t="shared" si="14"/>
        <v>0.67198000000000002</v>
      </c>
      <c r="BO55" s="289">
        <f t="shared" si="15"/>
        <v>1.9941069674692699E-3</v>
      </c>
      <c r="BP55" s="239">
        <f t="shared" si="16"/>
        <v>0</v>
      </c>
      <c r="BQ55" s="239">
        <f t="shared" si="17"/>
        <v>0.99800589303253073</v>
      </c>
      <c r="BR55" s="239">
        <f t="shared" si="18"/>
        <v>0</v>
      </c>
      <c r="BS55" s="239"/>
      <c r="BT55" s="351">
        <f t="shared" si="19"/>
        <v>1</v>
      </c>
      <c r="BW55" s="289">
        <f>IF(AP55="ja",VLOOKUP(B55,Miljövärden!$B$2:$H$550,MATCH("Total andel fossilt",Miljövärden!$B$2:$H$2,0),FALSE),"")</f>
        <v>1.9941099999999999E-3</v>
      </c>
      <c r="BZ55" s="351">
        <f t="shared" si="20"/>
        <v>3.032530730001648E-9</v>
      </c>
      <c r="CA55" s="353">
        <f t="shared" si="21"/>
        <v>0</v>
      </c>
    </row>
    <row r="56" spans="1:79" x14ac:dyDescent="0.25">
      <c r="A56" s="2" t="s">
        <v>109</v>
      </c>
      <c r="B56" s="2" t="s">
        <v>110</v>
      </c>
      <c r="C56">
        <f>VLOOKUP($B56,'Tillförd energi'!$B$1:$AI$700,MATCH(C$1,'Tillförd energi'!$B$1:$AQ$1,0),FALSE)</f>
        <v>0</v>
      </c>
      <c r="D56">
        <f>VLOOKUP($B56,'Tillförd energi'!$B$1:$AI$700,MATCH(D$1,'Tillförd energi'!$B$1:$AQ$1,0),FALSE)</f>
        <v>0</v>
      </c>
      <c r="E56">
        <f>VLOOKUP($B56,'Tillförd energi'!$B$1:$AI$700,MATCH(E$1,'Tillförd energi'!$B$1:$AQ$1,0),FALSE)</f>
        <v>0</v>
      </c>
      <c r="F56">
        <f>VLOOKUP($B56,'Tillförd energi'!$B$1:$AI$700,MATCH(F$1,'Tillförd energi'!$B$1:$AQ$1,0),FALSE)</f>
        <v>0</v>
      </c>
      <c r="G56">
        <f>VLOOKUP($B56,'Tillförd energi'!$B$1:$AI$700,MATCH(G$1,'Tillförd energi'!$B$1:$AQ$1,0),FALSE)</f>
        <v>0</v>
      </c>
      <c r="H56">
        <f>VLOOKUP($B56,'Tillförd energi'!$B$1:$AI$700,MATCH(H$1,'Tillförd energi'!$B$1:$AQ$1,0),FALSE)</f>
        <v>0</v>
      </c>
      <c r="I56">
        <f>VLOOKUP($B56,'Tillförd energi'!$B$1:$AI$700,MATCH(I$1,'Tillförd energi'!$B$1:$AQ$1,0),FALSE)</f>
        <v>0</v>
      </c>
      <c r="J56">
        <f>VLOOKUP($B56,'Tillförd energi'!$B$1:$AI$700,MATCH(J$1,'Tillförd energi'!$B$1:$AQ$1,0),FALSE)</f>
        <v>0.39200000000000002</v>
      </c>
      <c r="K56">
        <f>VLOOKUP($B56,'Tillförd energi'!$B$1:$AI$700,MATCH(K$1,'Tillförd energi'!$B$1:$AQ$1,0),FALSE)</f>
        <v>0</v>
      </c>
      <c r="L56">
        <f>VLOOKUP($B56,'Tillförd energi'!$B$1:$AI$700,MATCH(L$1,'Tillförd energi'!$B$1:$AQ$1,0),FALSE)</f>
        <v>0</v>
      </c>
      <c r="M56">
        <f>VLOOKUP($B56,'Tillförd energi'!$B$1:$AI$700,MATCH(M$1,'Tillförd energi'!$B$1:$AQ$1,0),FALSE)</f>
        <v>0</v>
      </c>
      <c r="N56">
        <f>VLOOKUP($B56,'Tillförd energi'!$B$1:$AI$700,MATCH(N$1,'Tillförd energi'!$B$1:$AQ$1,0),FALSE)</f>
        <v>0</v>
      </c>
      <c r="O56">
        <f>VLOOKUP($B56,'Tillförd energi'!$B$1:$AI$700,MATCH(O$1,'Tillförd energi'!$B$1:$AQ$1,0),FALSE)</f>
        <v>0</v>
      </c>
      <c r="P56">
        <f>VLOOKUP($B56,'Tillförd energi'!$B$1:$AI$700,MATCH(P$1,'Tillförd energi'!$B$1:$AQ$1,0),FALSE)</f>
        <v>0</v>
      </c>
      <c r="Q56">
        <f>VLOOKUP($B56,'Tillförd energi'!$B$1:$AI$700,MATCH(Q$1,'Tillförd energi'!$B$1:$AQ$1,0),FALSE)</f>
        <v>0</v>
      </c>
      <c r="R56">
        <f>VLOOKUP($B56,'Tillförd energi'!$B$1:$AI$700,MATCH(R$1,'Tillförd energi'!$B$1:$AQ$1,0),FALSE)</f>
        <v>8.4049999999999994</v>
      </c>
      <c r="S56">
        <f>VLOOKUP($B56,'Tillförd energi'!$B$1:$AI$700,MATCH(S$1,'Tillförd energi'!$B$1:$AQ$1,0),FALSE)</f>
        <v>0</v>
      </c>
      <c r="T56">
        <f>VLOOKUP($B56,'Tillförd energi'!$B$1:$AI$700,MATCH(T$1,'Tillförd energi'!$B$1:$AQ$1,0),FALSE)</f>
        <v>0</v>
      </c>
      <c r="U56">
        <f>VLOOKUP($B56,'Tillförd energi'!$B$1:$AI$700,MATCH(U$1,'Tillförd energi'!$B$1:$AQ$1,0),FALSE)</f>
        <v>0</v>
      </c>
      <c r="V56">
        <f>VLOOKUP($B56,'Tillförd energi'!$B$1:$AI$700,MATCH(V$1,'Tillförd energi'!$B$1:$AQ$1,0),FALSE)</f>
        <v>0</v>
      </c>
      <c r="W56">
        <f>VLOOKUP($B56,'Tillförd energi'!$B$1:$AI$700,MATCH(W$1,'Tillförd energi'!$B$1:$AQ$1,0),FALSE)</f>
        <v>0</v>
      </c>
      <c r="X56">
        <f>VLOOKUP($B56,'Tillförd energi'!$B$1:$AI$700,MATCH(X$1,'Tillförd energi'!$B$1:$AQ$1,0),FALSE)</f>
        <v>0</v>
      </c>
      <c r="Y56">
        <f>VLOOKUP($B56,'Tillförd energi'!$B$1:$AI$700,MATCH(Y$1,'Tillförd energi'!$B$1:$AQ$1,0),FALSE)</f>
        <v>0</v>
      </c>
      <c r="Z56">
        <f>VLOOKUP($B56,'Tillförd energi'!$B$1:$AI$700,MATCH(Z$1,'Tillförd energi'!$B$1:$AQ$1,0),FALSE)</f>
        <v>0</v>
      </c>
      <c r="AA56">
        <f>VLOOKUP($B56,'Tillförd energi'!$B$1:$AI$700,MATCH(AA$1,'Tillförd energi'!$B$1:$AQ$1,0),FALSE)</f>
        <v>0</v>
      </c>
      <c r="AB56">
        <f>VLOOKUP($B56,'Tillförd energi'!$B$1:$AI$700,MATCH(AB$1,'Tillförd energi'!$B$1:$AQ$1,0),FALSE)</f>
        <v>0</v>
      </c>
      <c r="AC56">
        <f>VLOOKUP($B56,'Tillförd energi'!$B$1:$AI$700,MATCH(AC$1,'Tillförd energi'!$B$1:$AQ$1,0),FALSE)</f>
        <v>0</v>
      </c>
      <c r="AD56">
        <f>VLOOKUP($B56,'Tillförd energi'!$B$1:$AI$700,MATCH(AD$1,'Tillförd energi'!$B$1:$AQ$1,0),FALSE)</f>
        <v>0</v>
      </c>
      <c r="AE56">
        <f>VLOOKUP($B56,'Tillförd energi'!$B$1:$AI$700,MATCH(AE$1,'Tillförd energi'!$B$1:$AQ$1,0),FALSE)</f>
        <v>0</v>
      </c>
      <c r="AF56">
        <f>VLOOKUP($B56,'Tillförd energi'!$B$1:$AI$700,MATCH(AF$1,'Tillförd energi'!$B$1:$AQ$1,0),FALSE)</f>
        <v>5.0999999999999997E-2</v>
      </c>
      <c r="AG56">
        <f>IFERROR(VLOOKUP(B56,Miljö!$B$1:$AC$550,MATCH("Köpt mängd produktionsspecifik fjärrvärme:",Miljö!$B$1:$AC$1,0),FALSE)/1,0)</f>
        <v>0</v>
      </c>
      <c r="AI56">
        <f t="shared" si="0"/>
        <v>8.847999999999999</v>
      </c>
      <c r="AJ56">
        <f t="shared" si="1"/>
        <v>8.847999999999999</v>
      </c>
      <c r="AK56">
        <f>IF(ISERROR(1/VLOOKUP($B56,Leveranser!$B$1:$S$500,MATCH("såld värme (gwh)",Leveranser!$B$1:$S$1,0),FALSE)),"",VLOOKUP($B56,Leveranser!$B$1:$S$500,MATCH("såld värme (gwh)",Leveranser!$B$1:$S$1,0),FALSE))</f>
        <v>7.4710000000000001</v>
      </c>
      <c r="AL56">
        <f>VLOOKUP($B56,Leveranser!$B$1:$Y$500,MATCH("Totalt såld fjärrvärme till andra fjärrvärmeföretag",Leveranser!$B$1:$AA$1,0),FALSE)</f>
        <v>0</v>
      </c>
      <c r="AM56">
        <f>IF(ISERROR(1/VLOOKUP($B56,Miljö!$B$1:$S$500,MATCH("Såld mängd produktionsspecifik fjärrvärme (GWh)",Miljö!$B$1:$R$1,0),FALSE)),0,VLOOKUP($B56,Miljö!$B$1:$S$500,MATCH("Såld mängd produktionsspecifik fjärrvärme (GWh)",Miljö!$B$1:$R$1,0),FALSE))</f>
        <v>0</v>
      </c>
      <c r="AN56" s="239">
        <f t="shared" si="2"/>
        <v>0.84437160940325506</v>
      </c>
      <c r="AP56" t="str">
        <f>IFERROR(VLOOKUP($B56,Miljövärden!$B$2:$H$550,7,FALSE),"Nej, saknas")</f>
        <v>Ja</v>
      </c>
      <c r="AQ56" t="str">
        <f>IFERROR(VLOOKUP($B56,Miljövärden!$B$2:$H$550,6,FALSE),"Nej, saknas")</f>
        <v>Nej</v>
      </c>
      <c r="AU56">
        <f t="shared" si="3"/>
        <v>5.0999999999999997E-2</v>
      </c>
      <c r="AV56">
        <f t="shared" si="4"/>
        <v>0</v>
      </c>
      <c r="AW56">
        <f t="shared" si="5"/>
        <v>0</v>
      </c>
      <c r="AX56">
        <f t="shared" si="6"/>
        <v>8.4049999999999994</v>
      </c>
      <c r="AZ56">
        <f t="shared" si="7"/>
        <v>8.4049999999999994</v>
      </c>
      <c r="BC56">
        <f t="shared" si="8"/>
        <v>0</v>
      </c>
      <c r="BD56">
        <f t="shared" si="9"/>
        <v>0</v>
      </c>
      <c r="BE56">
        <f t="shared" si="10"/>
        <v>8.4049999999999994</v>
      </c>
      <c r="BF56">
        <f t="shared" si="11"/>
        <v>0.39200000000000002</v>
      </c>
      <c r="BG56">
        <f t="shared" si="12"/>
        <v>5.0999999999999997E-2</v>
      </c>
      <c r="BH56">
        <f>VLOOKUP(B56,Miljö!$B$1:$I$482,MATCH("Fossilandel för ursprungspecificerad el ()",Miljö!$B$1:$I$1,0),FALSE)</f>
        <v>0.36</v>
      </c>
      <c r="BI56">
        <f>VLOOKUP(B56,Miljö!$B$1:$BX$482,MATCH("Kärnkraftsandel för ursprungsspecificerad el ()",Miljö!$B$1:$O$1,0),FALSE)</f>
        <v>0.26</v>
      </c>
      <c r="BJ56">
        <f t="shared" si="13"/>
        <v>0</v>
      </c>
      <c r="BK56" t="str">
        <f>VLOOKUP(B56,Miljö!$B$1:$O$482,MATCH("Fossil andel i procent (%)",Miljö!$B$1:$O$1,0),FALSE)</f>
        <v>ET</v>
      </c>
      <c r="BL56">
        <f t="shared" si="14"/>
        <v>8.847999999999999</v>
      </c>
      <c r="BO56" s="289">
        <f t="shared" si="15"/>
        <v>2.0750452079566005E-3</v>
      </c>
      <c r="BP56" s="239">
        <f t="shared" si="16"/>
        <v>1.4986437613019891E-3</v>
      </c>
      <c r="BQ56" s="239">
        <f t="shared" si="17"/>
        <v>0.95212251356238697</v>
      </c>
      <c r="BR56" s="239">
        <f t="shared" si="18"/>
        <v>4.4303797468354437E-2</v>
      </c>
      <c r="BS56" s="239"/>
      <c r="BT56" s="351">
        <f t="shared" si="19"/>
        <v>1</v>
      </c>
      <c r="BW56" s="289">
        <f>IF(AP56="ja",VLOOKUP(B56,Miljövärden!$B$2:$H$550,MATCH("Total andel fossilt",Miljövärden!$B$2:$H$2,0),FALSE),"")</f>
        <v>2.0750500000000002E-3</v>
      </c>
      <c r="BZ56" s="351">
        <f t="shared" si="20"/>
        <v>4.7920433996796741E-9</v>
      </c>
      <c r="CA56" s="353">
        <f t="shared" si="21"/>
        <v>0</v>
      </c>
    </row>
    <row r="57" spans="1:79" x14ac:dyDescent="0.25">
      <c r="A57" s="2" t="s">
        <v>109</v>
      </c>
      <c r="B57" s="2" t="s">
        <v>111</v>
      </c>
      <c r="C57">
        <f>VLOOKUP($B57,'Tillförd energi'!$B$1:$AI$700,MATCH(C$1,'Tillförd energi'!$B$1:$AQ$1,0),FALSE)</f>
        <v>0</v>
      </c>
      <c r="D57">
        <f>VLOOKUP($B57,'Tillförd energi'!$B$1:$AI$700,MATCH(D$1,'Tillförd energi'!$B$1:$AQ$1,0),FALSE)</f>
        <v>2.1999999999999999E-2</v>
      </c>
      <c r="E57">
        <f>VLOOKUP($B57,'Tillförd energi'!$B$1:$AI$700,MATCH(E$1,'Tillförd energi'!$B$1:$AQ$1,0),FALSE)</f>
        <v>0</v>
      </c>
      <c r="F57">
        <f>VLOOKUP($B57,'Tillförd energi'!$B$1:$AI$700,MATCH(F$1,'Tillförd energi'!$B$1:$AQ$1,0),FALSE)</f>
        <v>0</v>
      </c>
      <c r="G57">
        <f>VLOOKUP($B57,'Tillförd energi'!$B$1:$AI$700,MATCH(G$1,'Tillförd energi'!$B$1:$AQ$1,0),FALSE)</f>
        <v>0</v>
      </c>
      <c r="H57">
        <f>VLOOKUP($B57,'Tillförd energi'!$B$1:$AI$700,MATCH(H$1,'Tillförd energi'!$B$1:$AQ$1,0),FALSE)</f>
        <v>0</v>
      </c>
      <c r="I57">
        <f>VLOOKUP($B57,'Tillförd energi'!$B$1:$AI$700,MATCH(I$1,'Tillförd energi'!$B$1:$AQ$1,0),FALSE)</f>
        <v>0</v>
      </c>
      <c r="J57">
        <f>VLOOKUP($B57,'Tillförd energi'!$B$1:$AI$700,MATCH(J$1,'Tillförd energi'!$B$1:$AQ$1,0),FALSE)</f>
        <v>0</v>
      </c>
      <c r="K57">
        <f>VLOOKUP($B57,'Tillförd energi'!$B$1:$AI$700,MATCH(K$1,'Tillförd energi'!$B$1:$AQ$1,0),FALSE)</f>
        <v>0</v>
      </c>
      <c r="L57">
        <f>VLOOKUP($B57,'Tillförd energi'!$B$1:$AI$700,MATCH(L$1,'Tillförd energi'!$B$1:$AQ$1,0),FALSE)</f>
        <v>0</v>
      </c>
      <c r="M57">
        <f>VLOOKUP($B57,'Tillförd energi'!$B$1:$AI$700,MATCH(M$1,'Tillförd energi'!$B$1:$AQ$1,0),FALSE)</f>
        <v>0</v>
      </c>
      <c r="N57">
        <f>VLOOKUP($B57,'Tillförd energi'!$B$1:$AI$700,MATCH(N$1,'Tillförd energi'!$B$1:$AQ$1,0),FALSE)</f>
        <v>0</v>
      </c>
      <c r="O57">
        <f>VLOOKUP($B57,'Tillförd energi'!$B$1:$AI$700,MATCH(O$1,'Tillförd energi'!$B$1:$AQ$1,0),FALSE)</f>
        <v>0</v>
      </c>
      <c r="P57">
        <f>VLOOKUP($B57,'Tillförd energi'!$B$1:$AI$700,MATCH(P$1,'Tillförd energi'!$B$1:$AQ$1,0),FALSE)</f>
        <v>0</v>
      </c>
      <c r="Q57">
        <f>VLOOKUP($B57,'Tillförd energi'!$B$1:$AI$700,MATCH(Q$1,'Tillförd energi'!$B$1:$AQ$1,0),FALSE)</f>
        <v>31.552</v>
      </c>
      <c r="R57">
        <f>VLOOKUP($B57,'Tillförd energi'!$B$1:$AI$700,MATCH(R$1,'Tillförd energi'!$B$1:$AQ$1,0),FALSE)</f>
        <v>0</v>
      </c>
      <c r="S57">
        <f>VLOOKUP($B57,'Tillförd energi'!$B$1:$AI$700,MATCH(S$1,'Tillförd energi'!$B$1:$AQ$1,0),FALSE)</f>
        <v>0</v>
      </c>
      <c r="T57">
        <f>VLOOKUP($B57,'Tillförd energi'!$B$1:$AI$700,MATCH(T$1,'Tillförd energi'!$B$1:$AQ$1,0),FALSE)</f>
        <v>0</v>
      </c>
      <c r="U57">
        <f>VLOOKUP($B57,'Tillförd energi'!$B$1:$AI$700,MATCH(U$1,'Tillförd energi'!$B$1:$AQ$1,0),FALSE)</f>
        <v>0</v>
      </c>
      <c r="V57">
        <f>VLOOKUP($B57,'Tillförd energi'!$B$1:$AI$700,MATCH(V$1,'Tillförd energi'!$B$1:$AQ$1,0),FALSE)</f>
        <v>0</v>
      </c>
      <c r="W57">
        <f>VLOOKUP($B57,'Tillförd energi'!$B$1:$AI$700,MATCH(W$1,'Tillförd energi'!$B$1:$AQ$1,0),FALSE)</f>
        <v>0</v>
      </c>
      <c r="X57">
        <f>VLOOKUP($B57,'Tillförd energi'!$B$1:$AI$700,MATCH(X$1,'Tillförd energi'!$B$1:$AQ$1,0),FALSE)</f>
        <v>0</v>
      </c>
      <c r="Y57">
        <f>VLOOKUP($B57,'Tillförd energi'!$B$1:$AI$700,MATCH(Y$1,'Tillförd energi'!$B$1:$AQ$1,0),FALSE)</f>
        <v>0</v>
      </c>
      <c r="Z57">
        <f>VLOOKUP($B57,'Tillförd energi'!$B$1:$AI$700,MATCH(Z$1,'Tillförd energi'!$B$1:$AQ$1,0),FALSE)</f>
        <v>0</v>
      </c>
      <c r="AA57">
        <f>VLOOKUP($B57,'Tillförd energi'!$B$1:$AI$700,MATCH(AA$1,'Tillförd energi'!$B$1:$AQ$1,0),FALSE)</f>
        <v>0</v>
      </c>
      <c r="AB57">
        <f>VLOOKUP($B57,'Tillförd energi'!$B$1:$AI$700,MATCH(AB$1,'Tillförd energi'!$B$1:$AQ$1,0),FALSE)</f>
        <v>0</v>
      </c>
      <c r="AC57">
        <f>VLOOKUP($B57,'Tillförd energi'!$B$1:$AI$700,MATCH(AC$1,'Tillförd energi'!$B$1:$AQ$1,0),FALSE)</f>
        <v>0</v>
      </c>
      <c r="AD57">
        <f>VLOOKUP($B57,'Tillförd energi'!$B$1:$AI$700,MATCH(AD$1,'Tillförd energi'!$B$1:$AQ$1,0),FALSE)</f>
        <v>0</v>
      </c>
      <c r="AE57">
        <f>VLOOKUP($B57,'Tillförd energi'!$B$1:$AI$700,MATCH(AE$1,'Tillförd energi'!$B$1:$AQ$1,0),FALSE)</f>
        <v>0</v>
      </c>
      <c r="AF57">
        <f>VLOOKUP($B57,'Tillförd energi'!$B$1:$AI$700,MATCH(AF$1,'Tillförd energi'!$B$1:$AQ$1,0),FALSE)</f>
        <v>0.72199999999999998</v>
      </c>
      <c r="AG57">
        <f>IFERROR(VLOOKUP(B57,Miljö!$B$1:$AC$550,MATCH("Köpt mängd produktionsspecifik fjärrvärme:",Miljö!$B$1:$AC$1,0),FALSE)/1,0)</f>
        <v>0</v>
      </c>
      <c r="AI57">
        <f t="shared" si="0"/>
        <v>32.295999999999999</v>
      </c>
      <c r="AJ57">
        <f t="shared" si="1"/>
        <v>32.295999999999999</v>
      </c>
      <c r="AK57">
        <f>IF(ISERROR(1/VLOOKUP($B57,Leveranser!$B$1:$S$500,MATCH("såld värme (gwh)",Leveranser!$B$1:$S$1,0),FALSE)),"",VLOOKUP($B57,Leveranser!$B$1:$S$500,MATCH("såld värme (gwh)",Leveranser!$B$1:$S$1,0),FALSE))</f>
        <v>24.338000000000001</v>
      </c>
      <c r="AL57">
        <f>VLOOKUP($B57,Leveranser!$B$1:$Y$500,MATCH("Totalt såld fjärrvärme till andra fjärrvärmeföretag",Leveranser!$B$1:$AA$1,0),FALSE)</f>
        <v>0</v>
      </c>
      <c r="AM57">
        <f>IF(ISERROR(1/VLOOKUP($B57,Miljö!$B$1:$S$500,MATCH("Såld mängd produktionsspecifik fjärrvärme (GWh)",Miljö!$B$1:$R$1,0),FALSE)),0,VLOOKUP($B57,Miljö!$B$1:$S$500,MATCH("Såld mängd produktionsspecifik fjärrvärme (GWh)",Miljö!$B$1:$R$1,0),FALSE))</f>
        <v>0</v>
      </c>
      <c r="AN57" s="239">
        <f t="shared" si="2"/>
        <v>0.7535917760713402</v>
      </c>
      <c r="AP57" t="str">
        <f>IFERROR(VLOOKUP($B57,Miljövärden!$B$2:$H$550,7,FALSE),"Nej, saknas")</f>
        <v>Ja</v>
      </c>
      <c r="AQ57" t="str">
        <f>IFERROR(VLOOKUP($B57,Miljövärden!$B$2:$H$550,6,FALSE),"Nej, saknas")</f>
        <v>Nej</v>
      </c>
      <c r="AU57">
        <f t="shared" si="3"/>
        <v>0.72199999999999998</v>
      </c>
      <c r="AV57">
        <f t="shared" si="4"/>
        <v>0</v>
      </c>
      <c r="AW57">
        <f t="shared" si="5"/>
        <v>31.552</v>
      </c>
      <c r="AX57">
        <f t="shared" si="6"/>
        <v>0</v>
      </c>
      <c r="AZ57">
        <f t="shared" si="7"/>
        <v>31.552</v>
      </c>
      <c r="BC57">
        <f t="shared" si="8"/>
        <v>2.1999999999999999E-2</v>
      </c>
      <c r="BD57">
        <f t="shared" si="9"/>
        <v>0</v>
      </c>
      <c r="BE57">
        <f t="shared" si="10"/>
        <v>31.552</v>
      </c>
      <c r="BF57">
        <f t="shared" si="11"/>
        <v>0</v>
      </c>
      <c r="BG57">
        <f t="shared" si="12"/>
        <v>0.72199999999999998</v>
      </c>
      <c r="BH57">
        <f>VLOOKUP(B57,Miljö!$B$1:$I$482,MATCH("Fossilandel för ursprungspecificerad el ()",Miljö!$B$1:$I$1,0),FALSE)</f>
        <v>0.31</v>
      </c>
      <c r="BI57">
        <f>VLOOKUP(B57,Miljö!$B$1:$BX$482,MATCH("Kärnkraftsandel för ursprungsspecificerad el ()",Miljö!$B$1:$O$1,0),FALSE)</f>
        <v>0.22</v>
      </c>
      <c r="BJ57">
        <f t="shared" si="13"/>
        <v>0</v>
      </c>
      <c r="BK57" t="str">
        <f>VLOOKUP(B57,Miljö!$B$1:$O$482,MATCH("Fossil andel i procent (%)",Miljö!$B$1:$O$1,0),FALSE)</f>
        <v>ET</v>
      </c>
      <c r="BL57">
        <f t="shared" si="14"/>
        <v>32.295999999999999</v>
      </c>
      <c r="BO57" s="289">
        <f t="shared" si="15"/>
        <v>7.6114689125588303E-3</v>
      </c>
      <c r="BP57" s="239">
        <f t="shared" si="16"/>
        <v>4.9182561307901914E-3</v>
      </c>
      <c r="BQ57" s="239">
        <f t="shared" si="17"/>
        <v>0.98747027495665096</v>
      </c>
      <c r="BR57" s="239">
        <f t="shared" si="18"/>
        <v>0</v>
      </c>
      <c r="BS57" s="239"/>
      <c r="BT57" s="351">
        <f t="shared" si="19"/>
        <v>1</v>
      </c>
      <c r="BW57" s="289">
        <f>IF(AP57="ja",VLOOKUP(B57,Miljövärden!$B$2:$H$550,MATCH("Total andel fossilt",Miljövärden!$B$2:$H$2,0),FALSE),"")</f>
        <v>7.6114700000000004E-3</v>
      </c>
      <c r="BZ57" s="351">
        <f t="shared" si="20"/>
        <v>1.0874411700972919E-9</v>
      </c>
      <c r="CA57" s="353">
        <f t="shared" si="21"/>
        <v>0</v>
      </c>
    </row>
    <row r="58" spans="1:79" x14ac:dyDescent="0.25">
      <c r="A58" s="2" t="s">
        <v>109</v>
      </c>
      <c r="B58" s="2" t="s">
        <v>112</v>
      </c>
      <c r="C58">
        <f>VLOOKUP($B58,'Tillförd energi'!$B$1:$AI$700,MATCH(C$1,'Tillförd energi'!$B$1:$AQ$1,0),FALSE)</f>
        <v>0</v>
      </c>
      <c r="D58">
        <f>VLOOKUP($B58,'Tillförd energi'!$B$1:$AI$700,MATCH(D$1,'Tillförd energi'!$B$1:$AQ$1,0),FALSE)</f>
        <v>0</v>
      </c>
      <c r="E58">
        <f>VLOOKUP($B58,'Tillförd energi'!$B$1:$AI$700,MATCH(E$1,'Tillförd energi'!$B$1:$AQ$1,0),FALSE)</f>
        <v>0</v>
      </c>
      <c r="F58">
        <f>VLOOKUP($B58,'Tillförd energi'!$B$1:$AI$700,MATCH(F$1,'Tillförd energi'!$B$1:$AQ$1,0),FALSE)</f>
        <v>0</v>
      </c>
      <c r="G58">
        <f>VLOOKUP($B58,'Tillförd energi'!$B$1:$AI$700,MATCH(G$1,'Tillförd energi'!$B$1:$AQ$1,0),FALSE)</f>
        <v>0</v>
      </c>
      <c r="H58">
        <f>VLOOKUP($B58,'Tillförd energi'!$B$1:$AI$700,MATCH(H$1,'Tillförd energi'!$B$1:$AQ$1,0),FALSE)</f>
        <v>0</v>
      </c>
      <c r="I58">
        <f>VLOOKUP($B58,'Tillförd energi'!$B$1:$AI$700,MATCH(I$1,'Tillförd energi'!$B$1:$AQ$1,0),FALSE)</f>
        <v>0</v>
      </c>
      <c r="J58">
        <f>VLOOKUP($B58,'Tillförd energi'!$B$1:$AI$700,MATCH(J$1,'Tillförd energi'!$B$1:$AQ$1,0),FALSE)</f>
        <v>3.6</v>
      </c>
      <c r="K58">
        <f>VLOOKUP($B58,'Tillförd energi'!$B$1:$AI$700,MATCH(K$1,'Tillförd energi'!$B$1:$AQ$1,0),FALSE)</f>
        <v>0</v>
      </c>
      <c r="L58">
        <f>VLOOKUP($B58,'Tillförd energi'!$B$1:$AI$700,MATCH(L$1,'Tillförd energi'!$B$1:$AQ$1,0),FALSE)</f>
        <v>0</v>
      </c>
      <c r="M58">
        <f>VLOOKUP($B58,'Tillförd energi'!$B$1:$AI$700,MATCH(M$1,'Tillförd energi'!$B$1:$AQ$1,0),FALSE)</f>
        <v>0</v>
      </c>
      <c r="N58">
        <f>VLOOKUP($B58,'Tillförd energi'!$B$1:$AI$700,MATCH(N$1,'Tillförd energi'!$B$1:$AQ$1,0),FALSE)</f>
        <v>0</v>
      </c>
      <c r="O58">
        <f>VLOOKUP($B58,'Tillförd energi'!$B$1:$AI$700,MATCH(O$1,'Tillförd energi'!$B$1:$AQ$1,0),FALSE)</f>
        <v>0</v>
      </c>
      <c r="P58">
        <f>VLOOKUP($B58,'Tillförd energi'!$B$1:$AI$700,MATCH(P$1,'Tillförd energi'!$B$1:$AQ$1,0),FALSE)</f>
        <v>0</v>
      </c>
      <c r="Q58">
        <f>VLOOKUP($B58,'Tillförd energi'!$B$1:$AI$700,MATCH(Q$1,'Tillförd energi'!$B$1:$AQ$1,0),FALSE)</f>
        <v>0</v>
      </c>
      <c r="R58">
        <f>VLOOKUP($B58,'Tillförd energi'!$B$1:$AI$700,MATCH(R$1,'Tillförd energi'!$B$1:$AQ$1,0),FALSE)</f>
        <v>0</v>
      </c>
      <c r="S58">
        <f>VLOOKUP($B58,'Tillförd energi'!$B$1:$AI$700,MATCH(S$1,'Tillförd energi'!$B$1:$AQ$1,0),FALSE)</f>
        <v>0</v>
      </c>
      <c r="T58">
        <f>VLOOKUP($B58,'Tillförd energi'!$B$1:$AI$700,MATCH(T$1,'Tillförd energi'!$B$1:$AQ$1,0),FALSE)</f>
        <v>0</v>
      </c>
      <c r="U58">
        <f>VLOOKUP($B58,'Tillförd energi'!$B$1:$AI$700,MATCH(U$1,'Tillförd energi'!$B$1:$AQ$1,0),FALSE)</f>
        <v>0</v>
      </c>
      <c r="V58">
        <f>VLOOKUP($B58,'Tillförd energi'!$B$1:$AI$700,MATCH(V$1,'Tillförd energi'!$B$1:$AQ$1,0),FALSE)</f>
        <v>0</v>
      </c>
      <c r="W58">
        <f>VLOOKUP($B58,'Tillförd energi'!$B$1:$AI$700,MATCH(W$1,'Tillförd energi'!$B$1:$AQ$1,0),FALSE)</f>
        <v>1.6</v>
      </c>
      <c r="X58">
        <f>VLOOKUP($B58,'Tillförd energi'!$B$1:$AI$700,MATCH(X$1,'Tillförd energi'!$B$1:$AQ$1,0),FALSE)</f>
        <v>0</v>
      </c>
      <c r="Y58">
        <f>VLOOKUP($B58,'Tillförd energi'!$B$1:$AI$700,MATCH(Y$1,'Tillförd energi'!$B$1:$AQ$1,0),FALSE)</f>
        <v>0</v>
      </c>
      <c r="Z58">
        <f>VLOOKUP($B58,'Tillförd energi'!$B$1:$AI$700,MATCH(Z$1,'Tillförd energi'!$B$1:$AQ$1,0),FALSE)</f>
        <v>0</v>
      </c>
      <c r="AA58">
        <f>VLOOKUP($B58,'Tillförd energi'!$B$1:$AI$700,MATCH(AA$1,'Tillförd energi'!$B$1:$AQ$1,0),FALSE)</f>
        <v>0</v>
      </c>
      <c r="AB58">
        <f>VLOOKUP($B58,'Tillförd energi'!$B$1:$AI$700,MATCH(AB$1,'Tillförd energi'!$B$1:$AQ$1,0),FALSE)</f>
        <v>0</v>
      </c>
      <c r="AC58">
        <f>VLOOKUP($B58,'Tillförd energi'!$B$1:$AI$700,MATCH(AC$1,'Tillförd energi'!$B$1:$AQ$1,0),FALSE)</f>
        <v>0</v>
      </c>
      <c r="AD58">
        <f>VLOOKUP($B58,'Tillförd energi'!$B$1:$AI$700,MATCH(AD$1,'Tillförd energi'!$B$1:$AQ$1,0),FALSE)</f>
        <v>0</v>
      </c>
      <c r="AE58">
        <f>VLOOKUP($B58,'Tillförd energi'!$B$1:$AI$700,MATCH(AE$1,'Tillförd energi'!$B$1:$AQ$1,0),FALSE)</f>
        <v>0</v>
      </c>
      <c r="AF58">
        <f>VLOOKUP($B58,'Tillförd energi'!$B$1:$AI$700,MATCH(AF$1,'Tillförd energi'!$B$1:$AQ$1,0),FALSE)</f>
        <v>9.7729999999999997E-2</v>
      </c>
      <c r="AG58">
        <f>IFERROR(VLOOKUP(B58,Miljö!$B$1:$AC$550,MATCH("Köpt mängd produktionsspecifik fjärrvärme:",Miljö!$B$1:$AC$1,0),FALSE)/1,0)</f>
        <v>0</v>
      </c>
      <c r="AI58">
        <f t="shared" si="0"/>
        <v>5.2977300000000005</v>
      </c>
      <c r="AJ58">
        <f t="shared" si="1"/>
        <v>5.2977300000000005</v>
      </c>
      <c r="AK58">
        <f>IF(ISERROR(1/VLOOKUP($B58,Leveranser!$B$1:$S$500,MATCH("såld värme (gwh)",Leveranser!$B$1:$S$1,0),FALSE)),"",VLOOKUP($B58,Leveranser!$B$1:$S$500,MATCH("såld värme (gwh)",Leveranser!$B$1:$S$1,0),FALSE))</f>
        <v>29</v>
      </c>
      <c r="AL58">
        <f>VLOOKUP($B58,Leveranser!$B$1:$Y$500,MATCH("Totalt såld fjärrvärme till andra fjärrvärmeföretag",Leveranser!$B$1:$AA$1,0),FALSE)</f>
        <v>0</v>
      </c>
      <c r="AM58">
        <f>IF(ISERROR(1/VLOOKUP($B58,Miljö!$B$1:$S$500,MATCH("Såld mängd produktionsspecifik fjärrvärme (GWh)",Miljö!$B$1:$R$1,0),FALSE)),0,VLOOKUP($B58,Miljö!$B$1:$S$500,MATCH("Såld mängd produktionsspecifik fjärrvärme (GWh)",Miljö!$B$1:$R$1,0),FALSE))</f>
        <v>0</v>
      </c>
      <c r="AN58" s="239">
        <f t="shared" si="2"/>
        <v>5.474042656005496</v>
      </c>
      <c r="AO58" t="s">
        <v>1488</v>
      </c>
      <c r="AP58" t="str">
        <f>IFERROR(VLOOKUP($B58,Miljövärden!$B$2:$H$550,7,FALSE),"Nej, saknas")</f>
        <v>Ja</v>
      </c>
      <c r="AQ58" t="str">
        <f>IFERROR(VLOOKUP($B58,Miljövärden!$B$2:$H$550,6,FALSE),"Nej, saknas")</f>
        <v>Nej</v>
      </c>
      <c r="AU58">
        <f t="shared" si="3"/>
        <v>9.7729999999999997E-2</v>
      </c>
      <c r="AV58">
        <f t="shared" si="4"/>
        <v>0</v>
      </c>
      <c r="AW58">
        <f t="shared" si="5"/>
        <v>0</v>
      </c>
      <c r="AX58">
        <f t="shared" si="6"/>
        <v>0</v>
      </c>
      <c r="AZ58">
        <f t="shared" si="7"/>
        <v>1.6</v>
      </c>
      <c r="BC58">
        <f t="shared" si="8"/>
        <v>0</v>
      </c>
      <c r="BD58">
        <f t="shared" si="9"/>
        <v>0</v>
      </c>
      <c r="BE58">
        <f t="shared" si="10"/>
        <v>1.6</v>
      </c>
      <c r="BF58">
        <f t="shared" si="11"/>
        <v>3.6</v>
      </c>
      <c r="BG58">
        <f t="shared" si="12"/>
        <v>9.7729999999999997E-2</v>
      </c>
      <c r="BH58">
        <f>VLOOKUP(B58,Miljö!$B$1:$I$482,MATCH("Fossilandel för ursprungspecificerad el ()",Miljö!$B$1:$I$1,0),FALSE)</f>
        <v>0.48399999999999999</v>
      </c>
      <c r="BI58">
        <f>VLOOKUP(B58,Miljö!$B$1:$BX$482,MATCH("Kärnkraftsandel för ursprungsspecificerad el ()",Miljö!$B$1:$O$1,0),FALSE)</f>
        <v>0.35</v>
      </c>
      <c r="BJ58">
        <f t="shared" si="13"/>
        <v>0</v>
      </c>
      <c r="BK58" t="str">
        <f>VLOOKUP(B58,Miljö!$B$1:$O$482,MATCH("Fossil andel i procent (%)",Miljö!$B$1:$O$1,0),FALSE)</f>
        <v>ET</v>
      </c>
      <c r="BL58">
        <f t="shared" si="14"/>
        <v>5.2977300000000005</v>
      </c>
      <c r="BO58" s="289">
        <f t="shared" si="15"/>
        <v>8.9286014953574439E-3</v>
      </c>
      <c r="BP58" s="239">
        <f t="shared" si="16"/>
        <v>6.456633312758483E-3</v>
      </c>
      <c r="BQ58" s="239">
        <f t="shared" si="17"/>
        <v>0.30507843548085689</v>
      </c>
      <c r="BR58" s="239">
        <f t="shared" si="18"/>
        <v>0.67953632971102718</v>
      </c>
      <c r="BS58" s="239"/>
      <c r="BT58" s="351">
        <f t="shared" si="19"/>
        <v>1</v>
      </c>
      <c r="BW58" s="289">
        <f>IF(AP58="ja",VLOOKUP(B58,Miljövärden!$B$2:$H$550,MATCH("Total andel fossilt",Miljövärden!$B$2:$H$2,0),FALSE),"")</f>
        <v>8.9286000000000001E-3</v>
      </c>
      <c r="BZ58" s="351">
        <f t="shared" si="20"/>
        <v>-1.4953574437731598E-9</v>
      </c>
      <c r="CA58" s="353">
        <f t="shared" si="21"/>
        <v>0</v>
      </c>
    </row>
    <row r="59" spans="1:79" x14ac:dyDescent="0.25">
      <c r="A59" s="2" t="s">
        <v>109</v>
      </c>
      <c r="B59" s="2" t="s">
        <v>113</v>
      </c>
      <c r="C59">
        <f>VLOOKUP($B59,'Tillförd energi'!$B$1:$AI$700,MATCH(C$1,'Tillförd energi'!$B$1:$AQ$1,0),FALSE)</f>
        <v>0</v>
      </c>
      <c r="D59">
        <f>VLOOKUP($B59,'Tillförd energi'!$B$1:$AI$700,MATCH(D$1,'Tillförd energi'!$B$1:$AQ$1,0),FALSE)</f>
        <v>0.184</v>
      </c>
      <c r="E59">
        <f>VLOOKUP($B59,'Tillförd energi'!$B$1:$AI$700,MATCH(E$1,'Tillförd energi'!$B$1:$AQ$1,0),FALSE)</f>
        <v>0</v>
      </c>
      <c r="F59">
        <f>VLOOKUP($B59,'Tillförd energi'!$B$1:$AI$700,MATCH(F$1,'Tillförd energi'!$B$1:$AQ$1,0),FALSE)</f>
        <v>0</v>
      </c>
      <c r="G59">
        <f>VLOOKUP($B59,'Tillförd energi'!$B$1:$AI$700,MATCH(G$1,'Tillförd energi'!$B$1:$AQ$1,0),FALSE)</f>
        <v>0</v>
      </c>
      <c r="H59">
        <f>VLOOKUP($B59,'Tillförd energi'!$B$1:$AI$700,MATCH(H$1,'Tillförd energi'!$B$1:$AQ$1,0),FALSE)</f>
        <v>0</v>
      </c>
      <c r="I59">
        <f>VLOOKUP($B59,'Tillförd energi'!$B$1:$AI$700,MATCH(I$1,'Tillförd energi'!$B$1:$AQ$1,0),FALSE)</f>
        <v>0</v>
      </c>
      <c r="J59">
        <f>VLOOKUP($B59,'Tillförd energi'!$B$1:$AI$700,MATCH(J$1,'Tillförd energi'!$B$1:$AQ$1,0),FALSE)</f>
        <v>0</v>
      </c>
      <c r="K59">
        <f>VLOOKUP($B59,'Tillförd energi'!$B$1:$AI$700,MATCH(K$1,'Tillförd energi'!$B$1:$AQ$1,0),FALSE)</f>
        <v>0</v>
      </c>
      <c r="L59">
        <f>VLOOKUP($B59,'Tillförd energi'!$B$1:$AI$700,MATCH(L$1,'Tillförd energi'!$B$1:$AQ$1,0),FALSE)</f>
        <v>0</v>
      </c>
      <c r="M59">
        <f>VLOOKUP($B59,'Tillförd energi'!$B$1:$AI$700,MATCH(M$1,'Tillförd energi'!$B$1:$AQ$1,0),FALSE)</f>
        <v>0</v>
      </c>
      <c r="N59">
        <f>VLOOKUP($B59,'Tillförd energi'!$B$1:$AI$700,MATCH(N$1,'Tillförd energi'!$B$1:$AQ$1,0),FALSE)</f>
        <v>0</v>
      </c>
      <c r="O59">
        <f>VLOOKUP($B59,'Tillförd energi'!$B$1:$AI$700,MATCH(O$1,'Tillförd energi'!$B$1:$AQ$1,0),FALSE)</f>
        <v>0</v>
      </c>
      <c r="P59">
        <f>VLOOKUP($B59,'Tillförd energi'!$B$1:$AI$700,MATCH(P$1,'Tillförd energi'!$B$1:$AQ$1,0),FALSE)</f>
        <v>24.863</v>
      </c>
      <c r="Q59">
        <f>VLOOKUP($B59,'Tillförd energi'!$B$1:$AI$700,MATCH(Q$1,'Tillförd energi'!$B$1:$AQ$1,0),FALSE)</f>
        <v>0</v>
      </c>
      <c r="R59">
        <f>VLOOKUP($B59,'Tillförd energi'!$B$1:$AI$700,MATCH(R$1,'Tillförd energi'!$B$1:$AQ$1,0),FALSE)</f>
        <v>7.016</v>
      </c>
      <c r="S59">
        <f>VLOOKUP($B59,'Tillförd energi'!$B$1:$AI$700,MATCH(S$1,'Tillförd energi'!$B$1:$AQ$1,0),FALSE)</f>
        <v>0</v>
      </c>
      <c r="T59">
        <f>VLOOKUP($B59,'Tillförd energi'!$B$1:$AI$700,MATCH(T$1,'Tillförd energi'!$B$1:$AQ$1,0),FALSE)</f>
        <v>0</v>
      </c>
      <c r="U59">
        <f>VLOOKUP($B59,'Tillförd energi'!$B$1:$AI$700,MATCH(U$1,'Tillförd energi'!$B$1:$AQ$1,0),FALSE)</f>
        <v>0</v>
      </c>
      <c r="V59">
        <f>VLOOKUP($B59,'Tillförd energi'!$B$1:$AI$700,MATCH(V$1,'Tillförd energi'!$B$1:$AQ$1,0),FALSE)</f>
        <v>0</v>
      </c>
      <c r="W59">
        <f>VLOOKUP($B59,'Tillförd energi'!$B$1:$AI$700,MATCH(W$1,'Tillförd energi'!$B$1:$AQ$1,0),FALSE)</f>
        <v>1.5609999999999999</v>
      </c>
      <c r="X59">
        <f>VLOOKUP($B59,'Tillförd energi'!$B$1:$AI$700,MATCH(X$1,'Tillförd energi'!$B$1:$AQ$1,0),FALSE)</f>
        <v>0</v>
      </c>
      <c r="Y59">
        <f>VLOOKUP($B59,'Tillförd energi'!$B$1:$AI$700,MATCH(Y$1,'Tillförd energi'!$B$1:$AQ$1,0),FALSE)</f>
        <v>0</v>
      </c>
      <c r="Z59">
        <f>VLOOKUP($B59,'Tillförd energi'!$B$1:$AI$700,MATCH(Z$1,'Tillförd energi'!$B$1:$AQ$1,0),FALSE)</f>
        <v>0</v>
      </c>
      <c r="AA59">
        <f>VLOOKUP($B59,'Tillförd energi'!$B$1:$AI$700,MATCH(AA$1,'Tillförd energi'!$B$1:$AQ$1,0),FALSE)</f>
        <v>0</v>
      </c>
      <c r="AB59">
        <f>VLOOKUP($B59,'Tillförd energi'!$B$1:$AI$700,MATCH(AB$1,'Tillförd energi'!$B$1:$AQ$1,0),FALSE)</f>
        <v>0</v>
      </c>
      <c r="AC59">
        <f>VLOOKUP($B59,'Tillförd energi'!$B$1:$AI$700,MATCH(AC$1,'Tillförd energi'!$B$1:$AQ$1,0),FALSE)</f>
        <v>0</v>
      </c>
      <c r="AD59">
        <f>VLOOKUP($B59,'Tillförd energi'!$B$1:$AI$700,MATCH(AD$1,'Tillförd energi'!$B$1:$AQ$1,0),FALSE)</f>
        <v>8.8510000000000009</v>
      </c>
      <c r="AE59">
        <f>VLOOKUP($B59,'Tillförd energi'!$B$1:$AI$700,MATCH(AE$1,'Tillförd energi'!$B$1:$AQ$1,0),FALSE)</f>
        <v>0</v>
      </c>
      <c r="AF59">
        <f>VLOOKUP($B59,'Tillförd energi'!$B$1:$AI$700,MATCH(AF$1,'Tillförd energi'!$B$1:$AQ$1,0),FALSE)</f>
        <v>0.94799999999999995</v>
      </c>
      <c r="AG59">
        <f>IFERROR(VLOOKUP(B59,Miljö!$B$1:$AC$550,MATCH("Köpt mängd produktionsspecifik fjärrvärme:",Miljö!$B$1:$AC$1,0),FALSE)/1,0)</f>
        <v>0</v>
      </c>
      <c r="AI59">
        <f t="shared" si="0"/>
        <v>43.423000000000002</v>
      </c>
      <c r="AJ59">
        <f t="shared" si="1"/>
        <v>43.423000000000002</v>
      </c>
      <c r="AK59">
        <f>IF(ISERROR(1/VLOOKUP($B59,Leveranser!$B$1:$S$500,MATCH("såld värme (gwh)",Leveranser!$B$1:$S$1,0),FALSE)),"",VLOOKUP($B59,Leveranser!$B$1:$S$500,MATCH("såld värme (gwh)",Leveranser!$B$1:$S$1,0),FALSE))</f>
        <v>32.799999999999997</v>
      </c>
      <c r="AL59">
        <f>VLOOKUP($B59,Leveranser!$B$1:$Y$500,MATCH("Totalt såld fjärrvärme till andra fjärrvärmeföretag",Leveranser!$B$1:$AA$1,0),FALSE)</f>
        <v>0</v>
      </c>
      <c r="AM59">
        <f>IF(ISERROR(1/VLOOKUP($B59,Miljö!$B$1:$S$500,MATCH("Såld mängd produktionsspecifik fjärrvärme (GWh)",Miljö!$B$1:$R$1,0),FALSE)),0,VLOOKUP($B59,Miljö!$B$1:$S$500,MATCH("Såld mängd produktionsspecifik fjärrvärme (GWh)",Miljö!$B$1:$R$1,0),FALSE))</f>
        <v>0</v>
      </c>
      <c r="AN59" s="239">
        <f t="shared" si="2"/>
        <v>0.75536006263961486</v>
      </c>
      <c r="AP59" t="str">
        <f>IFERROR(VLOOKUP($B59,Miljövärden!$B$2:$H$550,7,FALSE),"Nej, saknas")</f>
        <v>Ja</v>
      </c>
      <c r="AQ59" t="str">
        <f>IFERROR(VLOOKUP($B59,Miljövärden!$B$2:$H$550,6,FALSE),"Nej, saknas")</f>
        <v>Nej</v>
      </c>
      <c r="AU59">
        <f t="shared" si="3"/>
        <v>0.94799999999999995</v>
      </c>
      <c r="AV59">
        <f t="shared" si="4"/>
        <v>0</v>
      </c>
      <c r="AW59">
        <f t="shared" si="5"/>
        <v>24.863</v>
      </c>
      <c r="AX59">
        <f t="shared" si="6"/>
        <v>7.016</v>
      </c>
      <c r="AZ59">
        <f t="shared" si="7"/>
        <v>33.44</v>
      </c>
      <c r="BC59">
        <f t="shared" si="8"/>
        <v>0.184</v>
      </c>
      <c r="BD59">
        <f t="shared" si="9"/>
        <v>0</v>
      </c>
      <c r="BE59">
        <f t="shared" si="10"/>
        <v>33.44</v>
      </c>
      <c r="BF59">
        <f t="shared" si="11"/>
        <v>8.8510000000000009</v>
      </c>
      <c r="BG59">
        <f t="shared" si="12"/>
        <v>0.94799999999999995</v>
      </c>
      <c r="BH59">
        <f>VLOOKUP(B59,Miljö!$B$1:$I$482,MATCH("Fossilandel för ursprungspecificerad el ()",Miljö!$B$1:$I$1,0),FALSE)</f>
        <v>0.48399999999999999</v>
      </c>
      <c r="BI59">
        <f>VLOOKUP(B59,Miljö!$B$1:$BX$482,MATCH("Kärnkraftsandel för ursprungsspecificerad el ()",Miljö!$B$1:$O$1,0),FALSE)</f>
        <v>0.35</v>
      </c>
      <c r="BJ59">
        <f t="shared" si="13"/>
        <v>0</v>
      </c>
      <c r="BK59" t="str">
        <f>VLOOKUP(B59,Miljö!$B$1:$O$482,MATCH("Fossil andel i procent (%)",Miljö!$B$1:$O$1,0),FALSE)</f>
        <v>ET</v>
      </c>
      <c r="BL59">
        <f t="shared" si="14"/>
        <v>43.422999999999995</v>
      </c>
      <c r="BO59" s="289">
        <f t="shared" si="15"/>
        <v>1.4803951822766738E-2</v>
      </c>
      <c r="BP59" s="239">
        <f t="shared" si="16"/>
        <v>7.6411118531653733E-3</v>
      </c>
      <c r="BQ59" s="239">
        <f t="shared" si="17"/>
        <v>0.77372286576238403</v>
      </c>
      <c r="BR59" s="239">
        <f t="shared" si="18"/>
        <v>0.20383207056168395</v>
      </c>
      <c r="BS59" s="239"/>
      <c r="BT59" s="351">
        <f t="shared" si="19"/>
        <v>1</v>
      </c>
      <c r="BW59" s="289">
        <f>IF(AP59="ja",VLOOKUP(B59,Miljövärden!$B$2:$H$550,MATCH("Total andel fossilt",Miljövärden!$B$2:$H$2,0),FALSE),"")</f>
        <v>1.4803999999999999E-2</v>
      </c>
      <c r="BZ59" s="351">
        <f t="shared" si="20"/>
        <v>4.8177233261809116E-8</v>
      </c>
      <c r="CA59" s="353">
        <f t="shared" si="21"/>
        <v>0</v>
      </c>
    </row>
    <row r="60" spans="1:79" x14ac:dyDescent="0.25">
      <c r="A60" s="2" t="s">
        <v>109</v>
      </c>
      <c r="B60" s="2" t="s">
        <v>114</v>
      </c>
      <c r="C60">
        <f>VLOOKUP($B60,'Tillförd energi'!$B$1:$AI$700,MATCH(C$1,'Tillförd energi'!$B$1:$AQ$1,0),FALSE)</f>
        <v>0</v>
      </c>
      <c r="D60">
        <f>VLOOKUP($B60,'Tillförd energi'!$B$1:$AI$700,MATCH(D$1,'Tillförd energi'!$B$1:$AQ$1,0),FALSE)</f>
        <v>0</v>
      </c>
      <c r="E60">
        <f>VLOOKUP($B60,'Tillförd energi'!$B$1:$AI$700,MATCH(E$1,'Tillförd energi'!$B$1:$AQ$1,0),FALSE)</f>
        <v>0</v>
      </c>
      <c r="F60">
        <f>VLOOKUP($B60,'Tillförd energi'!$B$1:$AI$700,MATCH(F$1,'Tillförd energi'!$B$1:$AQ$1,0),FALSE)</f>
        <v>0</v>
      </c>
      <c r="G60">
        <f>VLOOKUP($B60,'Tillförd energi'!$B$1:$AI$700,MATCH(G$1,'Tillförd energi'!$B$1:$AQ$1,0),FALSE)</f>
        <v>0</v>
      </c>
      <c r="H60">
        <f>VLOOKUP($B60,'Tillförd energi'!$B$1:$AI$700,MATCH(H$1,'Tillförd energi'!$B$1:$AQ$1,0),FALSE)</f>
        <v>0</v>
      </c>
      <c r="I60">
        <f>VLOOKUP($B60,'Tillförd energi'!$B$1:$AI$700,MATCH(I$1,'Tillförd energi'!$B$1:$AQ$1,0),FALSE)</f>
        <v>0</v>
      </c>
      <c r="J60">
        <f>VLOOKUP($B60,'Tillförd energi'!$B$1:$AI$700,MATCH(J$1,'Tillförd energi'!$B$1:$AQ$1,0),FALSE)</f>
        <v>0</v>
      </c>
      <c r="K60">
        <f>VLOOKUP($B60,'Tillförd energi'!$B$1:$AI$700,MATCH(K$1,'Tillförd energi'!$B$1:$AQ$1,0),FALSE)</f>
        <v>0</v>
      </c>
      <c r="L60">
        <f>VLOOKUP($B60,'Tillförd energi'!$B$1:$AI$700,MATCH(L$1,'Tillförd energi'!$B$1:$AQ$1,0),FALSE)</f>
        <v>0</v>
      </c>
      <c r="M60">
        <f>VLOOKUP($B60,'Tillförd energi'!$B$1:$AI$700,MATCH(M$1,'Tillförd energi'!$B$1:$AQ$1,0),FALSE)</f>
        <v>0</v>
      </c>
      <c r="N60">
        <f>VLOOKUP($B60,'Tillförd energi'!$B$1:$AI$700,MATCH(N$1,'Tillförd energi'!$B$1:$AQ$1,0),FALSE)</f>
        <v>0</v>
      </c>
      <c r="O60">
        <f>VLOOKUP($B60,'Tillförd energi'!$B$1:$AI$700,MATCH(O$1,'Tillförd energi'!$B$1:$AQ$1,0),FALSE)</f>
        <v>0</v>
      </c>
      <c r="P60">
        <f>VLOOKUP($B60,'Tillförd energi'!$B$1:$AI$700,MATCH(P$1,'Tillförd energi'!$B$1:$AQ$1,0),FALSE)</f>
        <v>24.1</v>
      </c>
      <c r="Q60">
        <f>VLOOKUP($B60,'Tillförd energi'!$B$1:$AI$700,MATCH(Q$1,'Tillförd energi'!$B$1:$AQ$1,0),FALSE)</f>
        <v>0</v>
      </c>
      <c r="R60">
        <f>VLOOKUP($B60,'Tillförd energi'!$B$1:$AI$700,MATCH(R$1,'Tillförd energi'!$B$1:$AQ$1,0),FALSE)</f>
        <v>21.8</v>
      </c>
      <c r="S60">
        <f>VLOOKUP($B60,'Tillförd energi'!$B$1:$AI$700,MATCH(S$1,'Tillförd energi'!$B$1:$AQ$1,0),FALSE)</f>
        <v>0</v>
      </c>
      <c r="T60">
        <f>VLOOKUP($B60,'Tillförd energi'!$B$1:$AI$700,MATCH(T$1,'Tillförd energi'!$B$1:$AQ$1,0),FALSE)</f>
        <v>0</v>
      </c>
      <c r="U60">
        <f>VLOOKUP($B60,'Tillförd energi'!$B$1:$AI$700,MATCH(U$1,'Tillförd energi'!$B$1:$AQ$1,0),FALSE)</f>
        <v>0</v>
      </c>
      <c r="V60">
        <f>VLOOKUP($B60,'Tillförd energi'!$B$1:$AI$700,MATCH(V$1,'Tillförd energi'!$B$1:$AQ$1,0),FALSE)</f>
        <v>0</v>
      </c>
      <c r="W60">
        <f>VLOOKUP($B60,'Tillförd energi'!$B$1:$AI$700,MATCH(W$1,'Tillförd energi'!$B$1:$AQ$1,0),FALSE)</f>
        <v>0</v>
      </c>
      <c r="X60">
        <f>VLOOKUP($B60,'Tillförd energi'!$B$1:$AI$700,MATCH(X$1,'Tillförd energi'!$B$1:$AQ$1,0),FALSE)</f>
        <v>0</v>
      </c>
      <c r="Y60">
        <f>VLOOKUP($B60,'Tillförd energi'!$B$1:$AI$700,MATCH(Y$1,'Tillförd energi'!$B$1:$AQ$1,0),FALSE)</f>
        <v>0</v>
      </c>
      <c r="Z60">
        <f>VLOOKUP($B60,'Tillförd energi'!$B$1:$AI$700,MATCH(Z$1,'Tillförd energi'!$B$1:$AQ$1,0),FALSE)</f>
        <v>0</v>
      </c>
      <c r="AA60">
        <f>VLOOKUP($B60,'Tillförd energi'!$B$1:$AI$700,MATCH(AA$1,'Tillförd energi'!$B$1:$AQ$1,0),FALSE)</f>
        <v>0</v>
      </c>
      <c r="AB60">
        <f>VLOOKUP($B60,'Tillförd energi'!$B$1:$AI$700,MATCH(AB$1,'Tillförd energi'!$B$1:$AQ$1,0),FALSE)</f>
        <v>0</v>
      </c>
      <c r="AC60">
        <f>VLOOKUP($B60,'Tillförd energi'!$B$1:$AI$700,MATCH(AC$1,'Tillförd energi'!$B$1:$AQ$1,0),FALSE)</f>
        <v>0</v>
      </c>
      <c r="AD60">
        <f>VLOOKUP($B60,'Tillförd energi'!$B$1:$AI$700,MATCH(AD$1,'Tillförd energi'!$B$1:$AQ$1,0),FALSE)</f>
        <v>0</v>
      </c>
      <c r="AE60">
        <f>VLOOKUP($B60,'Tillförd energi'!$B$1:$AI$700,MATCH(AE$1,'Tillförd energi'!$B$1:$AQ$1,0),FALSE)</f>
        <v>0</v>
      </c>
      <c r="AF60">
        <f>VLOOKUP($B60,'Tillförd energi'!$B$1:$AI$700,MATCH(AF$1,'Tillförd energi'!$B$1:$AQ$1,0),FALSE)</f>
        <v>0.13100000000000001</v>
      </c>
      <c r="AG60">
        <f>IFERROR(VLOOKUP(B60,Miljö!$B$1:$AC$550,MATCH("Köpt mängd produktionsspecifik fjärrvärme:",Miljö!$B$1:$AC$1,0),FALSE)/1,0)</f>
        <v>0</v>
      </c>
      <c r="AI60">
        <f t="shared" si="0"/>
        <v>46.031000000000006</v>
      </c>
      <c r="AJ60">
        <f t="shared" si="1"/>
        <v>46.031000000000006</v>
      </c>
      <c r="AK60">
        <f>IF(ISERROR(1/VLOOKUP($B60,Leveranser!$B$1:$S$500,MATCH("såld värme (gwh)",Leveranser!$B$1:$S$1,0),FALSE)),"",VLOOKUP($B60,Leveranser!$B$1:$S$500,MATCH("såld värme (gwh)",Leveranser!$B$1:$S$1,0),FALSE))</f>
        <v>14.3</v>
      </c>
      <c r="AL60">
        <f>VLOOKUP($B60,Leveranser!$B$1:$Y$500,MATCH("Totalt såld fjärrvärme till andra fjärrvärmeföretag",Leveranser!$B$1:$AA$1,0),FALSE)</f>
        <v>0</v>
      </c>
      <c r="AM60">
        <f>IF(ISERROR(1/VLOOKUP($B60,Miljö!$B$1:$S$500,MATCH("Såld mängd produktionsspecifik fjärrvärme (GWh)",Miljö!$B$1:$R$1,0),FALSE)),0,VLOOKUP($B60,Miljö!$B$1:$S$500,MATCH("Såld mängd produktionsspecifik fjärrvärme (GWh)",Miljö!$B$1:$R$1,0),FALSE))</f>
        <v>0</v>
      </c>
      <c r="AN60" s="239">
        <f t="shared" si="2"/>
        <v>0.31066020725163473</v>
      </c>
      <c r="AO60" t="s">
        <v>1488</v>
      </c>
      <c r="AP60" t="str">
        <f>IFERROR(VLOOKUP($B60,Miljövärden!$B$2:$H$550,7,FALSE),"Nej, saknas")</f>
        <v>Ja</v>
      </c>
      <c r="AQ60" t="str">
        <f>IFERROR(VLOOKUP($B60,Miljövärden!$B$2:$H$550,6,FALSE),"Nej, saknas")</f>
        <v>Nej</v>
      </c>
      <c r="AU60">
        <f t="shared" si="3"/>
        <v>0.13100000000000001</v>
      </c>
      <c r="AV60">
        <f t="shared" si="4"/>
        <v>0</v>
      </c>
      <c r="AW60">
        <f t="shared" si="5"/>
        <v>24.1</v>
      </c>
      <c r="AX60">
        <f t="shared" si="6"/>
        <v>21.8</v>
      </c>
      <c r="AZ60">
        <f t="shared" si="7"/>
        <v>45.900000000000006</v>
      </c>
      <c r="BC60">
        <f t="shared" si="8"/>
        <v>0</v>
      </c>
      <c r="BD60">
        <f t="shared" si="9"/>
        <v>0</v>
      </c>
      <c r="BE60">
        <f t="shared" si="10"/>
        <v>45.900000000000006</v>
      </c>
      <c r="BF60">
        <f t="shared" si="11"/>
        <v>0</v>
      </c>
      <c r="BG60">
        <f t="shared" si="12"/>
        <v>0.13100000000000001</v>
      </c>
      <c r="BH60">
        <f>VLOOKUP(B60,Miljö!$B$1:$I$482,MATCH("Fossilandel för ursprungspecificerad el ()",Miljö!$B$1:$I$1,0),FALSE)</f>
        <v>0.48399999999999999</v>
      </c>
      <c r="BI60">
        <f>VLOOKUP(B60,Miljö!$B$1:$BX$482,MATCH("Kärnkraftsandel för ursprungsspecificerad el ()",Miljö!$B$1:$O$1,0),FALSE)</f>
        <v>0.35</v>
      </c>
      <c r="BJ60">
        <f t="shared" si="13"/>
        <v>0</v>
      </c>
      <c r="BK60" t="str">
        <f>VLOOKUP(B60,Miljö!$B$1:$O$482,MATCH("Fossil andel i procent (%)",Miljö!$B$1:$O$1,0),FALSE)</f>
        <v>ET</v>
      </c>
      <c r="BL60">
        <f t="shared" si="14"/>
        <v>46.031000000000006</v>
      </c>
      <c r="BO60" s="289">
        <f t="shared" si="15"/>
        <v>1.3774195650757097E-3</v>
      </c>
      <c r="BP60" s="239">
        <f t="shared" si="16"/>
        <v>9.9606786730681491E-4</v>
      </c>
      <c r="BQ60" s="239">
        <f t="shared" si="17"/>
        <v>0.99762651256761747</v>
      </c>
      <c r="BR60" s="239">
        <f t="shared" si="18"/>
        <v>0</v>
      </c>
      <c r="BS60" s="239"/>
      <c r="BT60" s="351">
        <f t="shared" si="19"/>
        <v>1</v>
      </c>
      <c r="BW60" s="289">
        <f>IF(AP60="ja",VLOOKUP(B60,Miljövärden!$B$2:$H$550,MATCH("Total andel fossilt",Miljövärden!$B$2:$H$2,0),FALSE),"")</f>
        <v>1.3774200000000001E-3</v>
      </c>
      <c r="BZ60" s="351">
        <f t="shared" si="20"/>
        <v>4.3492429037568503E-10</v>
      </c>
      <c r="CA60" s="353">
        <f t="shared" si="21"/>
        <v>0</v>
      </c>
    </row>
    <row r="61" spans="1:79" x14ac:dyDescent="0.25">
      <c r="A61" s="2" t="s">
        <v>109</v>
      </c>
      <c r="B61" s="2" t="s">
        <v>115</v>
      </c>
      <c r="C61">
        <f>VLOOKUP($B61,'Tillförd energi'!$B$1:$AI$700,MATCH(C$1,'Tillförd energi'!$B$1:$AQ$1,0),FALSE)</f>
        <v>3.69258</v>
      </c>
      <c r="D61">
        <f>VLOOKUP($B61,'Tillförd energi'!$B$1:$AI$700,MATCH(D$1,'Tillförd energi'!$B$1:$AQ$1,0),FALSE)</f>
        <v>0.32813999999999999</v>
      </c>
      <c r="E61">
        <f>VLOOKUP($B61,'Tillförd energi'!$B$1:$AI$700,MATCH(E$1,'Tillförd energi'!$B$1:$AQ$1,0),FALSE)</f>
        <v>0</v>
      </c>
      <c r="F61">
        <f>VLOOKUP($B61,'Tillförd energi'!$B$1:$AI$700,MATCH(F$1,'Tillförd energi'!$B$1:$AQ$1,0),FALSE)</f>
        <v>71.869299999999996</v>
      </c>
      <c r="G61">
        <f>VLOOKUP($B61,'Tillförd energi'!$B$1:$AI$700,MATCH(G$1,'Tillförd energi'!$B$1:$AQ$1,0),FALSE)</f>
        <v>0</v>
      </c>
      <c r="H61">
        <f>VLOOKUP($B61,'Tillförd energi'!$B$1:$AI$700,MATCH(H$1,'Tillförd energi'!$B$1:$AQ$1,0),FALSE)</f>
        <v>0</v>
      </c>
      <c r="I61">
        <f>VLOOKUP($B61,'Tillförd energi'!$B$1:$AI$700,MATCH(I$1,'Tillförd energi'!$B$1:$AQ$1,0),FALSE)</f>
        <v>202.38399999999999</v>
      </c>
      <c r="J61">
        <f>VLOOKUP($B61,'Tillförd energi'!$B$1:$AI$700,MATCH(J$1,'Tillförd energi'!$B$1:$AQ$1,0),FALSE)</f>
        <v>0</v>
      </c>
      <c r="K61">
        <f>VLOOKUP($B61,'Tillförd energi'!$B$1:$AI$700,MATCH(K$1,'Tillförd energi'!$B$1:$AQ$1,0),FALSE)</f>
        <v>0</v>
      </c>
      <c r="L61">
        <f>VLOOKUP($B61,'Tillförd energi'!$B$1:$AI$700,MATCH(L$1,'Tillförd energi'!$B$1:$AQ$1,0),FALSE)</f>
        <v>58.265000000000001</v>
      </c>
      <c r="M61">
        <f>VLOOKUP($B61,'Tillförd energi'!$B$1:$AI$700,MATCH(M$1,'Tillförd energi'!$B$1:$AQ$1,0),FALSE)</f>
        <v>43.660400000000003</v>
      </c>
      <c r="N61">
        <f>VLOOKUP($B61,'Tillförd energi'!$B$1:$AI$700,MATCH(N$1,'Tillförd energi'!$B$1:$AQ$1,0),FALSE)</f>
        <v>109.435</v>
      </c>
      <c r="O61">
        <f>VLOOKUP($B61,'Tillförd energi'!$B$1:$AI$700,MATCH(O$1,'Tillförd energi'!$B$1:$AQ$1,0),FALSE)</f>
        <v>128.874</v>
      </c>
      <c r="P61">
        <f>VLOOKUP($B61,'Tillförd energi'!$B$1:$AI$700,MATCH(P$1,'Tillförd energi'!$B$1:$AQ$1,0),FALSE)</f>
        <v>108.476</v>
      </c>
      <c r="Q61">
        <f>VLOOKUP($B61,'Tillförd energi'!$B$1:$AI$700,MATCH(Q$1,'Tillförd energi'!$B$1:$AQ$1,0),FALSE)</f>
        <v>0</v>
      </c>
      <c r="R61">
        <f>VLOOKUP($B61,'Tillförd energi'!$B$1:$AI$700,MATCH(R$1,'Tillförd energi'!$B$1:$AQ$1,0),FALSE)</f>
        <v>0</v>
      </c>
      <c r="S61">
        <f>VLOOKUP($B61,'Tillförd energi'!$B$1:$AI$700,MATCH(S$1,'Tillförd energi'!$B$1:$AQ$1,0),FALSE)</f>
        <v>0</v>
      </c>
      <c r="T61">
        <f>VLOOKUP($B61,'Tillförd energi'!$B$1:$AI$700,MATCH(T$1,'Tillförd energi'!$B$1:$AQ$1,0),FALSE)</f>
        <v>0</v>
      </c>
      <c r="U61">
        <f>VLOOKUP($B61,'Tillförd energi'!$B$1:$AI$700,MATCH(U$1,'Tillförd energi'!$B$1:$AQ$1,0),FALSE)</f>
        <v>0</v>
      </c>
      <c r="V61">
        <f>VLOOKUP($B61,'Tillförd energi'!$B$1:$AI$700,MATCH(V$1,'Tillförd energi'!$B$1:$AQ$1,0),FALSE)</f>
        <v>0</v>
      </c>
      <c r="W61">
        <f>VLOOKUP($B61,'Tillförd energi'!$B$1:$AI$700,MATCH(W$1,'Tillförd energi'!$B$1:$AQ$1,0),FALSE)</f>
        <v>0</v>
      </c>
      <c r="X61">
        <f>VLOOKUP($B61,'Tillförd energi'!$B$1:$AI$700,MATCH(X$1,'Tillförd energi'!$B$1:$AQ$1,0),FALSE)</f>
        <v>13.2883</v>
      </c>
      <c r="Y61">
        <f>VLOOKUP($B61,'Tillförd energi'!$B$1:$AI$700,MATCH(Y$1,'Tillförd energi'!$B$1:$AQ$1,0),FALSE)</f>
        <v>49.4026</v>
      </c>
      <c r="Z61">
        <f>VLOOKUP($B61,'Tillförd energi'!$B$1:$AI$700,MATCH(Z$1,'Tillförd energi'!$B$1:$AQ$1,0),FALSE)</f>
        <v>1.7549999999999999</v>
      </c>
      <c r="AA61">
        <f>VLOOKUP($B61,'Tillförd energi'!$B$1:$AI$700,MATCH(AA$1,'Tillförd energi'!$B$1:$AQ$1,0),FALSE)</f>
        <v>17.504999999999999</v>
      </c>
      <c r="AB61">
        <f>VLOOKUP($B61,'Tillförd energi'!$B$1:$AI$700,MATCH(AB$1,'Tillförd energi'!$B$1:$AQ$1,0),FALSE)</f>
        <v>38.628</v>
      </c>
      <c r="AC61">
        <f>VLOOKUP($B61,'Tillförd energi'!$B$1:$AI$700,MATCH(AC$1,'Tillförd energi'!$B$1:$AQ$1,0),FALSE)</f>
        <v>154.684</v>
      </c>
      <c r="AD61">
        <f>VLOOKUP($B61,'Tillförd energi'!$B$1:$AI$700,MATCH(AD$1,'Tillförd energi'!$B$1:$AQ$1,0),FALSE)</f>
        <v>89.953999999999994</v>
      </c>
      <c r="AE61">
        <f>VLOOKUP($B61,'Tillförd energi'!$B$1:$AI$700,MATCH(AE$1,'Tillförd energi'!$B$1:$AQ$1,0),FALSE)</f>
        <v>0</v>
      </c>
      <c r="AF61">
        <f>VLOOKUP($B61,'Tillförd energi'!$B$1:$AI$700,MATCH(AF$1,'Tillförd energi'!$B$1:$AQ$1,0),FALSE)</f>
        <v>55.213700000000003</v>
      </c>
      <c r="AG61">
        <f>IFERROR(VLOOKUP(B61,Miljö!$B$1:$AC$550,MATCH("Köpt mängd produktionsspecifik fjärrvärme:",Miljö!$B$1:$AC$1,0),FALSE)/1,0)</f>
        <v>0</v>
      </c>
      <c r="AI61">
        <f t="shared" si="0"/>
        <v>1147.4150199999999</v>
      </c>
      <c r="AJ61">
        <f t="shared" si="1"/>
        <v>1147.4150199999999</v>
      </c>
      <c r="AK61">
        <f>IF(ISERROR(1/VLOOKUP($B61,Leveranser!$B$1:$S$500,MATCH("såld värme (gwh)",Leveranser!$B$1:$S$1,0),FALSE)),"",VLOOKUP($B61,Leveranser!$B$1:$S$500,MATCH("såld värme (gwh)",Leveranser!$B$1:$S$1,0),FALSE))</f>
        <v>1000.413</v>
      </c>
      <c r="AL61">
        <f>VLOOKUP($B61,Leveranser!$B$1:$Y$500,MATCH("Totalt såld fjärrvärme till andra fjärrvärmeföretag",Leveranser!$B$1:$AA$1,0),FALSE)</f>
        <v>0</v>
      </c>
      <c r="AM61">
        <f>IF(ISERROR(1/VLOOKUP($B61,Miljö!$B$1:$S$500,MATCH("Såld mängd produktionsspecifik fjärrvärme (GWh)",Miljö!$B$1:$R$1,0),FALSE)),0,VLOOKUP($B61,Miljö!$B$1:$S$500,MATCH("Såld mängd produktionsspecifik fjärrvärme (GWh)",Miljö!$B$1:$R$1,0),FALSE))</f>
        <v>0</v>
      </c>
      <c r="AN61" s="239">
        <f t="shared" si="2"/>
        <v>0.87188417665998486</v>
      </c>
      <c r="AP61" t="str">
        <f>IFERROR(VLOOKUP($B61,Miljövärden!$B$2:$H$550,7,FALSE),"Nej, saknas")</f>
        <v>Ja</v>
      </c>
      <c r="AQ61" t="str">
        <f>IFERROR(VLOOKUP($B61,Miljövärden!$B$2:$H$550,6,FALSE),"Nej, saknas")</f>
        <v>Nej</v>
      </c>
      <c r="AU61">
        <f t="shared" si="3"/>
        <v>74.473700000000008</v>
      </c>
      <c r="AV61">
        <f t="shared" si="4"/>
        <v>13.2883</v>
      </c>
      <c r="AW61">
        <f t="shared" si="5"/>
        <v>390.44540000000001</v>
      </c>
      <c r="AX61">
        <f t="shared" si="6"/>
        <v>0</v>
      </c>
      <c r="AZ61">
        <f t="shared" si="7"/>
        <v>461.99869999999999</v>
      </c>
      <c r="BC61">
        <f t="shared" si="8"/>
        <v>75.890019999999993</v>
      </c>
      <c r="BD61">
        <f t="shared" si="9"/>
        <v>49.4026</v>
      </c>
      <c r="BE61">
        <f t="shared" si="10"/>
        <v>403.7337</v>
      </c>
      <c r="BF61">
        <f t="shared" si="11"/>
        <v>543.91499999999996</v>
      </c>
      <c r="BG61">
        <f t="shared" si="12"/>
        <v>74.473700000000008</v>
      </c>
      <c r="BH61">
        <f>VLOOKUP(B61,Miljö!$B$1:$I$482,MATCH("Fossilandel för ursprungspecificerad el ()",Miljö!$B$1:$I$1,0),FALSE)</f>
        <v>0.32829999999999998</v>
      </c>
      <c r="BI61">
        <f>VLOOKUP(B61,Miljö!$B$1:$BX$482,MATCH("Kärnkraftsandel för ursprungsspecificerad el ()",Miljö!$B$1:$O$1,0),FALSE)</f>
        <v>0.35</v>
      </c>
      <c r="BJ61">
        <f t="shared" si="13"/>
        <v>0</v>
      </c>
      <c r="BK61" t="str">
        <f>VLOOKUP(B61,Miljö!$B$1:$O$482,MATCH("Fossil andel i procent (%)",Miljö!$B$1:$O$1,0),FALSE)</f>
        <v>ET</v>
      </c>
      <c r="BL61">
        <f t="shared" si="14"/>
        <v>1147.4150199999999</v>
      </c>
      <c r="BO61" s="289">
        <f t="shared" si="15"/>
        <v>8.7448511620494551E-2</v>
      </c>
      <c r="BP61" s="239">
        <f t="shared" si="16"/>
        <v>6.5772535381313044E-2</v>
      </c>
      <c r="BQ61" s="239">
        <f t="shared" si="17"/>
        <v>0.37274384754872741</v>
      </c>
      <c r="BR61" s="239">
        <f t="shared" si="18"/>
        <v>0.47403510544946503</v>
      </c>
      <c r="BS61" s="239"/>
      <c r="BT61" s="351">
        <f t="shared" si="19"/>
        <v>1</v>
      </c>
      <c r="BW61" s="289">
        <f>IF(AP61="ja",VLOOKUP(B61,Miljövärden!$B$2:$H$550,MATCH("Total andel fossilt",Miljövärden!$B$2:$H$2,0),FALSE),"")</f>
        <v>8.7448399999999996E-2</v>
      </c>
      <c r="BZ61" s="351">
        <f t="shared" si="20"/>
        <v>-1.1162049455559764E-7</v>
      </c>
      <c r="CA61" s="353">
        <f t="shared" si="21"/>
        <v>0</v>
      </c>
    </row>
    <row r="62" spans="1:79" x14ac:dyDescent="0.25">
      <c r="A62" s="2" t="s">
        <v>109</v>
      </c>
      <c r="B62" s="2" t="s">
        <v>116</v>
      </c>
      <c r="C62">
        <f>VLOOKUP($B62,'Tillförd energi'!$B$1:$AI$700,MATCH(C$1,'Tillförd energi'!$B$1:$AQ$1,0),FALSE)</f>
        <v>0</v>
      </c>
      <c r="D62">
        <f>VLOOKUP($B62,'Tillförd energi'!$B$1:$AI$700,MATCH(D$1,'Tillförd energi'!$B$1:$AQ$1,0),FALSE)</f>
        <v>0</v>
      </c>
      <c r="E62">
        <f>VLOOKUP($B62,'Tillförd energi'!$B$1:$AI$700,MATCH(E$1,'Tillförd energi'!$B$1:$AQ$1,0),FALSE)</f>
        <v>0</v>
      </c>
      <c r="F62">
        <f>VLOOKUP($B62,'Tillförd energi'!$B$1:$AI$700,MATCH(F$1,'Tillförd energi'!$B$1:$AQ$1,0),FALSE)</f>
        <v>0</v>
      </c>
      <c r="G62">
        <f>VLOOKUP($B62,'Tillförd energi'!$B$1:$AI$700,MATCH(G$1,'Tillförd energi'!$B$1:$AQ$1,0),FALSE)</f>
        <v>0</v>
      </c>
      <c r="H62">
        <f>VLOOKUP($B62,'Tillförd energi'!$B$1:$AI$700,MATCH(H$1,'Tillförd energi'!$B$1:$AQ$1,0),FALSE)</f>
        <v>0</v>
      </c>
      <c r="I62">
        <f>VLOOKUP($B62,'Tillförd energi'!$B$1:$AI$700,MATCH(I$1,'Tillförd energi'!$B$1:$AQ$1,0),FALSE)</f>
        <v>0</v>
      </c>
      <c r="J62">
        <f>VLOOKUP($B62,'Tillförd energi'!$B$1:$AI$700,MATCH(J$1,'Tillförd energi'!$B$1:$AQ$1,0),FALSE)</f>
        <v>0</v>
      </c>
      <c r="K62">
        <f>VLOOKUP($B62,'Tillförd energi'!$B$1:$AI$700,MATCH(K$1,'Tillförd energi'!$B$1:$AQ$1,0),FALSE)</f>
        <v>0</v>
      </c>
      <c r="L62">
        <f>VLOOKUP($B62,'Tillförd energi'!$B$1:$AI$700,MATCH(L$1,'Tillförd energi'!$B$1:$AQ$1,0),FALSE)</f>
        <v>0</v>
      </c>
      <c r="M62">
        <f>VLOOKUP($B62,'Tillförd energi'!$B$1:$AI$700,MATCH(M$1,'Tillförd energi'!$B$1:$AQ$1,0),FALSE)</f>
        <v>0</v>
      </c>
      <c r="N62">
        <f>VLOOKUP($B62,'Tillförd energi'!$B$1:$AI$700,MATCH(N$1,'Tillförd energi'!$B$1:$AQ$1,0),FALSE)</f>
        <v>0</v>
      </c>
      <c r="O62">
        <f>VLOOKUP($B62,'Tillförd energi'!$B$1:$AI$700,MATCH(O$1,'Tillförd energi'!$B$1:$AQ$1,0),FALSE)</f>
        <v>0</v>
      </c>
      <c r="P62">
        <f>VLOOKUP($B62,'Tillförd energi'!$B$1:$AI$700,MATCH(P$1,'Tillförd energi'!$B$1:$AQ$1,0),FALSE)</f>
        <v>0</v>
      </c>
      <c r="Q62">
        <f>VLOOKUP($B62,'Tillförd energi'!$B$1:$AI$700,MATCH(Q$1,'Tillförd energi'!$B$1:$AQ$1,0),FALSE)</f>
        <v>0</v>
      </c>
      <c r="R62">
        <f>VLOOKUP($B62,'Tillförd energi'!$B$1:$AI$700,MATCH(R$1,'Tillförd energi'!$B$1:$AQ$1,0),FALSE)</f>
        <v>17.213000000000001</v>
      </c>
      <c r="S62">
        <f>VLOOKUP($B62,'Tillförd energi'!$B$1:$AI$700,MATCH(S$1,'Tillförd energi'!$B$1:$AQ$1,0),FALSE)</f>
        <v>0</v>
      </c>
      <c r="T62">
        <f>VLOOKUP($B62,'Tillförd energi'!$B$1:$AI$700,MATCH(T$1,'Tillförd energi'!$B$1:$AQ$1,0),FALSE)</f>
        <v>0</v>
      </c>
      <c r="U62">
        <f>VLOOKUP($B62,'Tillförd energi'!$B$1:$AI$700,MATCH(U$1,'Tillförd energi'!$B$1:$AQ$1,0),FALSE)</f>
        <v>0</v>
      </c>
      <c r="V62">
        <f>VLOOKUP($B62,'Tillförd energi'!$B$1:$AI$700,MATCH(V$1,'Tillförd energi'!$B$1:$AQ$1,0),FALSE)</f>
        <v>0</v>
      </c>
      <c r="W62">
        <f>VLOOKUP($B62,'Tillförd energi'!$B$1:$AI$700,MATCH(W$1,'Tillförd energi'!$B$1:$AQ$1,0),FALSE)</f>
        <v>18.690000000000001</v>
      </c>
      <c r="X62">
        <f>VLOOKUP($B62,'Tillförd energi'!$B$1:$AI$700,MATCH(X$1,'Tillförd energi'!$B$1:$AQ$1,0),FALSE)</f>
        <v>0</v>
      </c>
      <c r="Y62">
        <f>VLOOKUP($B62,'Tillförd energi'!$B$1:$AI$700,MATCH(Y$1,'Tillförd energi'!$B$1:$AQ$1,0),FALSE)</f>
        <v>0</v>
      </c>
      <c r="Z62">
        <f>VLOOKUP($B62,'Tillförd energi'!$B$1:$AI$700,MATCH(Z$1,'Tillförd energi'!$B$1:$AQ$1,0),FALSE)</f>
        <v>0</v>
      </c>
      <c r="AA62">
        <f>VLOOKUP($B62,'Tillförd energi'!$B$1:$AI$700,MATCH(AA$1,'Tillförd energi'!$B$1:$AQ$1,0),FALSE)</f>
        <v>62.628999999999998</v>
      </c>
      <c r="AB62">
        <f>VLOOKUP($B62,'Tillförd energi'!$B$1:$AI$700,MATCH(AB$1,'Tillförd energi'!$B$1:$AQ$1,0),FALSE)</f>
        <v>105.78100000000001</v>
      </c>
      <c r="AC62">
        <f>VLOOKUP($B62,'Tillförd energi'!$B$1:$AI$700,MATCH(AC$1,'Tillförd energi'!$B$1:$AQ$1,0),FALSE)</f>
        <v>0</v>
      </c>
      <c r="AD62">
        <f>VLOOKUP($B62,'Tillförd energi'!$B$1:$AI$700,MATCH(AD$1,'Tillförd energi'!$B$1:$AQ$1,0),FALSE)</f>
        <v>0</v>
      </c>
      <c r="AE62">
        <f>VLOOKUP($B62,'Tillförd energi'!$B$1:$AI$700,MATCH(AE$1,'Tillförd energi'!$B$1:$AQ$1,0),FALSE)</f>
        <v>0</v>
      </c>
      <c r="AF62">
        <f>VLOOKUP($B62,'Tillförd energi'!$B$1:$AI$700,MATCH(AF$1,'Tillförd energi'!$B$1:$AQ$1,0),FALSE)</f>
        <v>3.8370000000000002</v>
      </c>
      <c r="AG62">
        <f>IFERROR(VLOOKUP(B62,Miljö!$B$1:$AC$550,MATCH("Köpt mängd produktionsspecifik fjärrvärme:",Miljö!$B$1:$AC$1,0),FALSE)/1,0)</f>
        <v>116</v>
      </c>
      <c r="AI62">
        <f t="shared" si="0"/>
        <v>208.15</v>
      </c>
      <c r="AJ62">
        <f t="shared" si="1"/>
        <v>324.14999999999998</v>
      </c>
      <c r="AK62">
        <f>IF(ISERROR(1/VLOOKUP($B62,Leveranser!$B$1:$S$500,MATCH("såld värme (gwh)",Leveranser!$B$1:$S$1,0),FALSE)),"",VLOOKUP($B62,Leveranser!$B$1:$S$500,MATCH("såld värme (gwh)",Leveranser!$B$1:$S$1,0),FALSE))</f>
        <v>291.89999999999998</v>
      </c>
      <c r="AL62">
        <f>VLOOKUP($B62,Leveranser!$B$1:$Y$500,MATCH("Totalt såld fjärrvärme till andra fjärrvärmeföretag",Leveranser!$B$1:$AA$1,0),FALSE)</f>
        <v>0</v>
      </c>
      <c r="AM62">
        <f>IF(ISERROR(1/VLOOKUP($B62,Miljö!$B$1:$S$500,MATCH("Såld mängd produktionsspecifik fjärrvärme (GWh)",Miljö!$B$1:$R$1,0),FALSE)),0,VLOOKUP($B62,Miljö!$B$1:$S$500,MATCH("Såld mängd produktionsspecifik fjärrvärme (GWh)",Miljö!$B$1:$R$1,0),FALSE))</f>
        <v>0</v>
      </c>
      <c r="AN62" s="239">
        <f t="shared" si="2"/>
        <v>0.90050902360018514</v>
      </c>
      <c r="AP62" t="str">
        <f>IFERROR(VLOOKUP($B62,Miljövärden!$B$2:$H$550,7,FALSE),"Nej, saknas")</f>
        <v>Ja</v>
      </c>
      <c r="AQ62" t="str">
        <f>IFERROR(VLOOKUP($B62,Miljövärden!$B$2:$H$550,6,FALSE),"Nej, saknas")</f>
        <v>Nej</v>
      </c>
      <c r="AU62">
        <f t="shared" si="3"/>
        <v>66.465999999999994</v>
      </c>
      <c r="AV62">
        <f t="shared" si="4"/>
        <v>0</v>
      </c>
      <c r="AW62">
        <f t="shared" si="5"/>
        <v>0</v>
      </c>
      <c r="AX62">
        <f t="shared" si="6"/>
        <v>17.213000000000001</v>
      </c>
      <c r="AZ62">
        <f t="shared" si="7"/>
        <v>35.903000000000006</v>
      </c>
      <c r="BC62">
        <f t="shared" si="8"/>
        <v>0</v>
      </c>
      <c r="BD62">
        <f t="shared" si="9"/>
        <v>0</v>
      </c>
      <c r="BE62">
        <f t="shared" si="10"/>
        <v>35.903000000000006</v>
      </c>
      <c r="BF62">
        <f t="shared" si="11"/>
        <v>105.78100000000001</v>
      </c>
      <c r="BG62">
        <f t="shared" si="12"/>
        <v>66.465999999999994</v>
      </c>
      <c r="BH62">
        <f>VLOOKUP(B62,Miljö!$B$1:$I$482,MATCH("Fossilandel för ursprungspecificerad el ()",Miljö!$B$1:$I$1,0),FALSE)</f>
        <v>0.03</v>
      </c>
      <c r="BI62">
        <f>VLOOKUP(B62,Miljö!$B$1:$BX$482,MATCH("Kärnkraftsandel för ursprungsspecificerad el ()",Miljö!$B$1:$O$1,0),FALSE)</f>
        <v>0.02</v>
      </c>
      <c r="BJ62">
        <f t="shared" si="13"/>
        <v>116</v>
      </c>
      <c r="BK62">
        <f>VLOOKUP(B62,Miljö!$B$1:$O$482,MATCH("Fossil andel i procent (%)",Miljö!$B$1:$O$1,0),FALSE)</f>
        <v>5</v>
      </c>
      <c r="BL62">
        <f t="shared" si="14"/>
        <v>324.15000000000003</v>
      </c>
      <c r="BO62" s="289">
        <f t="shared" si="15"/>
        <v>2.4044362178004007E-2</v>
      </c>
      <c r="BP62" s="239">
        <f t="shared" si="16"/>
        <v>0.34406700601573337</v>
      </c>
      <c r="BQ62" s="239">
        <f t="shared" si="17"/>
        <v>0.30555514422335334</v>
      </c>
      <c r="BR62" s="239">
        <f t="shared" si="18"/>
        <v>0.32633348758290914</v>
      </c>
      <c r="BS62" s="239"/>
      <c r="BT62" s="351">
        <f t="shared" si="19"/>
        <v>0.99999999999999978</v>
      </c>
      <c r="BW62" s="289">
        <f>IF(AP62="ja",VLOOKUP(B62,Miljövärden!$B$2:$H$550,MATCH("Total andel fossilt",Miljövärden!$B$2:$H$2,0),FALSE),"")</f>
        <v>2.40444E-2</v>
      </c>
      <c r="BZ62" s="351">
        <f t="shared" si="20"/>
        <v>3.7821995993447821E-8</v>
      </c>
      <c r="CA62" s="353">
        <f t="shared" si="21"/>
        <v>0</v>
      </c>
    </row>
    <row r="63" spans="1:79" x14ac:dyDescent="0.25">
      <c r="A63" s="2" t="s">
        <v>109</v>
      </c>
      <c r="B63" s="2" t="s">
        <v>117</v>
      </c>
      <c r="C63">
        <f>VLOOKUP($B63,'Tillförd energi'!$B$1:$AI$700,MATCH(C$1,'Tillförd energi'!$B$1:$AQ$1,0),FALSE)</f>
        <v>0</v>
      </c>
      <c r="D63">
        <f>VLOOKUP($B63,'Tillförd energi'!$B$1:$AI$700,MATCH(D$1,'Tillförd energi'!$B$1:$AQ$1,0),FALSE)</f>
        <v>0.2</v>
      </c>
      <c r="E63">
        <f>VLOOKUP($B63,'Tillförd energi'!$B$1:$AI$700,MATCH(E$1,'Tillförd energi'!$B$1:$AQ$1,0),FALSE)</f>
        <v>0</v>
      </c>
      <c r="F63">
        <f>VLOOKUP($B63,'Tillförd energi'!$B$1:$AI$700,MATCH(F$1,'Tillförd energi'!$B$1:$AQ$1,0),FALSE)</f>
        <v>0</v>
      </c>
      <c r="G63">
        <f>VLOOKUP($B63,'Tillförd energi'!$B$1:$AI$700,MATCH(G$1,'Tillförd energi'!$B$1:$AQ$1,0),FALSE)</f>
        <v>0</v>
      </c>
      <c r="H63">
        <f>VLOOKUP($B63,'Tillförd energi'!$B$1:$AI$700,MATCH(H$1,'Tillförd energi'!$B$1:$AQ$1,0),FALSE)</f>
        <v>0</v>
      </c>
      <c r="I63">
        <f>VLOOKUP($B63,'Tillförd energi'!$B$1:$AI$700,MATCH(I$1,'Tillförd energi'!$B$1:$AQ$1,0),FALSE)</f>
        <v>0</v>
      </c>
      <c r="J63">
        <f>VLOOKUP($B63,'Tillförd energi'!$B$1:$AI$700,MATCH(J$1,'Tillförd energi'!$B$1:$AQ$1,0),FALSE)</f>
        <v>0</v>
      </c>
      <c r="K63">
        <f>VLOOKUP($B63,'Tillförd energi'!$B$1:$AI$700,MATCH(K$1,'Tillförd energi'!$B$1:$AQ$1,0),FALSE)</f>
        <v>0</v>
      </c>
      <c r="L63">
        <f>VLOOKUP($B63,'Tillförd energi'!$B$1:$AI$700,MATCH(L$1,'Tillförd energi'!$B$1:$AQ$1,0),FALSE)</f>
        <v>0</v>
      </c>
      <c r="M63">
        <f>VLOOKUP($B63,'Tillförd energi'!$B$1:$AI$700,MATCH(M$1,'Tillförd energi'!$B$1:$AQ$1,0),FALSE)</f>
        <v>0</v>
      </c>
      <c r="N63">
        <f>VLOOKUP($B63,'Tillförd energi'!$B$1:$AI$700,MATCH(N$1,'Tillförd energi'!$B$1:$AQ$1,0),FALSE)</f>
        <v>0</v>
      </c>
      <c r="O63">
        <f>VLOOKUP($B63,'Tillförd energi'!$B$1:$AI$700,MATCH(O$1,'Tillförd energi'!$B$1:$AQ$1,0),FALSE)</f>
        <v>0</v>
      </c>
      <c r="P63">
        <f>VLOOKUP($B63,'Tillförd energi'!$B$1:$AI$700,MATCH(P$1,'Tillförd energi'!$B$1:$AQ$1,0),FALSE)</f>
        <v>0</v>
      </c>
      <c r="Q63">
        <f>VLOOKUP($B63,'Tillförd energi'!$B$1:$AI$700,MATCH(Q$1,'Tillförd energi'!$B$1:$AQ$1,0),FALSE)</f>
        <v>0</v>
      </c>
      <c r="R63">
        <f>VLOOKUP($B63,'Tillförd energi'!$B$1:$AI$700,MATCH(R$1,'Tillförd energi'!$B$1:$AQ$1,0),FALSE)</f>
        <v>7.9</v>
      </c>
      <c r="S63">
        <f>VLOOKUP($B63,'Tillförd energi'!$B$1:$AI$700,MATCH(S$1,'Tillförd energi'!$B$1:$AQ$1,0),FALSE)</f>
        <v>30.6</v>
      </c>
      <c r="T63">
        <f>VLOOKUP($B63,'Tillförd energi'!$B$1:$AI$700,MATCH(T$1,'Tillförd energi'!$B$1:$AQ$1,0),FALSE)</f>
        <v>0</v>
      </c>
      <c r="U63">
        <f>VLOOKUP($B63,'Tillförd energi'!$B$1:$AI$700,MATCH(U$1,'Tillförd energi'!$B$1:$AQ$1,0),FALSE)</f>
        <v>0</v>
      </c>
      <c r="V63">
        <f>VLOOKUP($B63,'Tillförd energi'!$B$1:$AI$700,MATCH(V$1,'Tillförd energi'!$B$1:$AQ$1,0),FALSE)</f>
        <v>0</v>
      </c>
      <c r="W63">
        <f>VLOOKUP($B63,'Tillförd energi'!$B$1:$AI$700,MATCH(W$1,'Tillförd energi'!$B$1:$AQ$1,0),FALSE)</f>
        <v>6</v>
      </c>
      <c r="X63">
        <f>VLOOKUP($B63,'Tillförd energi'!$B$1:$AI$700,MATCH(X$1,'Tillförd energi'!$B$1:$AQ$1,0),FALSE)</f>
        <v>0</v>
      </c>
      <c r="Y63">
        <f>VLOOKUP($B63,'Tillförd energi'!$B$1:$AI$700,MATCH(Y$1,'Tillförd energi'!$B$1:$AQ$1,0),FALSE)</f>
        <v>0</v>
      </c>
      <c r="Z63">
        <f>VLOOKUP($B63,'Tillförd energi'!$B$1:$AI$700,MATCH(Z$1,'Tillförd energi'!$B$1:$AQ$1,0),FALSE)</f>
        <v>0</v>
      </c>
      <c r="AA63">
        <f>VLOOKUP($B63,'Tillförd energi'!$B$1:$AI$700,MATCH(AA$1,'Tillförd energi'!$B$1:$AQ$1,0),FALSE)</f>
        <v>8.3000000000000007</v>
      </c>
      <c r="AB63">
        <f>VLOOKUP($B63,'Tillförd energi'!$B$1:$AI$700,MATCH(AB$1,'Tillförd energi'!$B$1:$AQ$1,0),FALSE)</f>
        <v>10.6</v>
      </c>
      <c r="AC63">
        <f>VLOOKUP($B63,'Tillförd energi'!$B$1:$AI$700,MATCH(AC$1,'Tillförd energi'!$B$1:$AQ$1,0),FALSE)</f>
        <v>0</v>
      </c>
      <c r="AD63">
        <f>VLOOKUP($B63,'Tillförd energi'!$B$1:$AI$700,MATCH(AD$1,'Tillförd energi'!$B$1:$AQ$1,0),FALSE)</f>
        <v>0</v>
      </c>
      <c r="AE63">
        <f>VLOOKUP($B63,'Tillförd energi'!$B$1:$AI$700,MATCH(AE$1,'Tillförd energi'!$B$1:$AQ$1,0),FALSE)</f>
        <v>0</v>
      </c>
      <c r="AF63">
        <f>VLOOKUP($B63,'Tillförd energi'!$B$1:$AI$700,MATCH(AF$1,'Tillförd energi'!$B$1:$AQ$1,0),FALSE)</f>
        <v>1.8</v>
      </c>
      <c r="AG63">
        <f>IFERROR(VLOOKUP(B63,Miljö!$B$1:$AC$550,MATCH("Köpt mängd produktionsspecifik fjärrvärme:",Miljö!$B$1:$AC$1,0),FALSE)/1,0)</f>
        <v>0</v>
      </c>
      <c r="AI63">
        <f t="shared" si="0"/>
        <v>65.400000000000006</v>
      </c>
      <c r="AJ63">
        <f t="shared" si="1"/>
        <v>65.400000000000006</v>
      </c>
      <c r="AK63">
        <f>IF(ISERROR(1/VLOOKUP($B63,Leveranser!$B$1:$S$500,MATCH("såld värme (gwh)",Leveranser!$B$1:$S$1,0),FALSE)),"",VLOOKUP($B63,Leveranser!$B$1:$S$500,MATCH("såld värme (gwh)",Leveranser!$B$1:$S$1,0),FALSE))</f>
        <v>51.5</v>
      </c>
      <c r="AL63">
        <f>VLOOKUP($B63,Leveranser!$B$1:$Y$500,MATCH("Totalt såld fjärrvärme till andra fjärrvärmeföretag",Leveranser!$B$1:$AA$1,0),FALSE)</f>
        <v>0</v>
      </c>
      <c r="AM63">
        <f>IF(ISERROR(1/VLOOKUP($B63,Miljö!$B$1:$S$500,MATCH("Såld mängd produktionsspecifik fjärrvärme (GWh)",Miljö!$B$1:$R$1,0),FALSE)),0,VLOOKUP($B63,Miljö!$B$1:$S$500,MATCH("Såld mängd produktionsspecifik fjärrvärme (GWh)",Miljö!$B$1:$R$1,0),FALSE))</f>
        <v>0</v>
      </c>
      <c r="AN63" s="239">
        <f t="shared" si="2"/>
        <v>0.78746177370030579</v>
      </c>
      <c r="AP63" t="str">
        <f>IFERROR(VLOOKUP($B63,Miljövärden!$B$2:$H$550,7,FALSE),"Nej, saknas")</f>
        <v>Ja</v>
      </c>
      <c r="AQ63" t="str">
        <f>IFERROR(VLOOKUP($B63,Miljövärden!$B$2:$H$550,6,FALSE),"Nej, saknas")</f>
        <v>Nej</v>
      </c>
      <c r="AU63">
        <f t="shared" si="3"/>
        <v>10.100000000000001</v>
      </c>
      <c r="AV63">
        <f t="shared" si="4"/>
        <v>0</v>
      </c>
      <c r="AW63">
        <f t="shared" si="5"/>
        <v>0</v>
      </c>
      <c r="AX63">
        <f t="shared" si="6"/>
        <v>38.5</v>
      </c>
      <c r="AZ63">
        <f t="shared" si="7"/>
        <v>44.5</v>
      </c>
      <c r="BC63">
        <f t="shared" si="8"/>
        <v>0.2</v>
      </c>
      <c r="BD63">
        <f t="shared" si="9"/>
        <v>0</v>
      </c>
      <c r="BE63">
        <f t="shared" si="10"/>
        <v>44.5</v>
      </c>
      <c r="BF63">
        <f t="shared" si="11"/>
        <v>10.6</v>
      </c>
      <c r="BG63">
        <f t="shared" si="12"/>
        <v>10.100000000000001</v>
      </c>
      <c r="BH63">
        <f>VLOOKUP(B63,Miljö!$B$1:$I$482,MATCH("Fossilandel för ursprungspecificerad el ()",Miljö!$B$1:$I$1,0),FALSE)</f>
        <v>0.48399999999999999</v>
      </c>
      <c r="BI63">
        <f>VLOOKUP(B63,Miljö!$B$1:$BX$482,MATCH("Kärnkraftsandel för ursprungsspecificerad el ()",Miljö!$B$1:$O$1,0),FALSE)</f>
        <v>0.35</v>
      </c>
      <c r="BJ63">
        <f t="shared" si="13"/>
        <v>0</v>
      </c>
      <c r="BK63" t="str">
        <f>VLOOKUP(B63,Miljö!$B$1:$O$482,MATCH("Fossil andel i procent (%)",Miljö!$B$1:$O$1,0),FALSE)</f>
        <v>ET</v>
      </c>
      <c r="BL63">
        <f t="shared" si="14"/>
        <v>65.400000000000006</v>
      </c>
      <c r="BO63" s="289">
        <f t="shared" si="15"/>
        <v>7.7804281345565759E-2</v>
      </c>
      <c r="BP63" s="239">
        <f t="shared" si="16"/>
        <v>5.4051987767584096E-2</v>
      </c>
      <c r="BQ63" s="239">
        <f t="shared" si="17"/>
        <v>0.70606422018348614</v>
      </c>
      <c r="BR63" s="239">
        <f t="shared" si="18"/>
        <v>0.1620795107033639</v>
      </c>
      <c r="BS63" s="239"/>
      <c r="BT63" s="351">
        <f t="shared" si="19"/>
        <v>0.99999999999999989</v>
      </c>
      <c r="BW63" s="289">
        <f>IF(AP63="ja",VLOOKUP(B63,Miljövärden!$B$2:$H$550,MATCH("Total andel fossilt",Miljövärden!$B$2:$H$2,0),FALSE),"")</f>
        <v>7.7804300000000007E-2</v>
      </c>
      <c r="BZ63" s="351">
        <f t="shared" si="20"/>
        <v>1.8654434247311613E-8</v>
      </c>
      <c r="CA63" s="353">
        <f t="shared" si="21"/>
        <v>0</v>
      </c>
    </row>
    <row r="64" spans="1:79" x14ac:dyDescent="0.25">
      <c r="A64" s="2" t="s">
        <v>109</v>
      </c>
      <c r="B64" s="2" t="s">
        <v>118</v>
      </c>
      <c r="C64">
        <f>VLOOKUP($B64,'Tillförd energi'!$B$1:$AI$700,MATCH(C$1,'Tillförd energi'!$B$1:$AQ$1,0),FALSE)</f>
        <v>0</v>
      </c>
      <c r="D64">
        <f>VLOOKUP($B64,'Tillförd energi'!$B$1:$AI$700,MATCH(D$1,'Tillförd energi'!$B$1:$AQ$1,0),FALSE)</f>
        <v>0.14007700000000001</v>
      </c>
      <c r="E64">
        <f>VLOOKUP($B64,'Tillförd energi'!$B$1:$AI$700,MATCH(E$1,'Tillförd energi'!$B$1:$AQ$1,0),FALSE)</f>
        <v>0</v>
      </c>
      <c r="F64">
        <f>VLOOKUP($B64,'Tillförd energi'!$B$1:$AI$700,MATCH(F$1,'Tillförd energi'!$B$1:$AQ$1,0),FALSE)</f>
        <v>11.7004</v>
      </c>
      <c r="G64">
        <f>VLOOKUP($B64,'Tillförd energi'!$B$1:$AI$700,MATCH(G$1,'Tillförd energi'!$B$1:$AQ$1,0),FALSE)</f>
        <v>476.47399999999999</v>
      </c>
      <c r="H64">
        <f>VLOOKUP($B64,'Tillförd energi'!$B$1:$AI$700,MATCH(H$1,'Tillförd energi'!$B$1:$AQ$1,0),FALSE)</f>
        <v>0</v>
      </c>
      <c r="I64">
        <f>VLOOKUP($B64,'Tillförd energi'!$B$1:$AI$700,MATCH(I$1,'Tillförd energi'!$B$1:$AQ$1,0),FALSE)</f>
        <v>1073.49</v>
      </c>
      <c r="J64">
        <f>VLOOKUP($B64,'Tillförd energi'!$B$1:$AI$700,MATCH(J$1,'Tillförd energi'!$B$1:$AQ$1,0),FALSE)</f>
        <v>53</v>
      </c>
      <c r="K64">
        <f>VLOOKUP($B64,'Tillförd energi'!$B$1:$AI$700,MATCH(K$1,'Tillförd energi'!$B$1:$AQ$1,0),FALSE)</f>
        <v>0</v>
      </c>
      <c r="L64">
        <f>VLOOKUP($B64,'Tillförd energi'!$B$1:$AI$700,MATCH(L$1,'Tillförd energi'!$B$1:$AQ$1,0),FALSE)</f>
        <v>0</v>
      </c>
      <c r="M64">
        <f>VLOOKUP($B64,'Tillförd energi'!$B$1:$AI$700,MATCH(M$1,'Tillförd energi'!$B$1:$AQ$1,0),FALSE)</f>
        <v>0</v>
      </c>
      <c r="N64">
        <f>VLOOKUP($B64,'Tillförd energi'!$B$1:$AI$700,MATCH(N$1,'Tillförd energi'!$B$1:$AQ$1,0),FALSE)</f>
        <v>0</v>
      </c>
      <c r="O64">
        <f>VLOOKUP($B64,'Tillförd energi'!$B$1:$AI$700,MATCH(O$1,'Tillförd energi'!$B$1:$AQ$1,0),FALSE)</f>
        <v>0</v>
      </c>
      <c r="P64">
        <f>VLOOKUP($B64,'Tillförd energi'!$B$1:$AI$700,MATCH(P$1,'Tillförd energi'!$B$1:$AQ$1,0),FALSE)</f>
        <v>150</v>
      </c>
      <c r="Q64">
        <f>VLOOKUP($B64,'Tillförd energi'!$B$1:$AI$700,MATCH(Q$1,'Tillförd energi'!$B$1:$AQ$1,0),FALSE)</f>
        <v>0</v>
      </c>
      <c r="R64">
        <f>VLOOKUP($B64,'Tillförd energi'!$B$1:$AI$700,MATCH(R$1,'Tillförd energi'!$B$1:$AQ$1,0),FALSE)</f>
        <v>0</v>
      </c>
      <c r="S64">
        <f>VLOOKUP($B64,'Tillförd energi'!$B$1:$AI$700,MATCH(S$1,'Tillförd energi'!$B$1:$AQ$1,0),FALSE)</f>
        <v>0</v>
      </c>
      <c r="T64">
        <f>VLOOKUP($B64,'Tillförd energi'!$B$1:$AI$700,MATCH(T$1,'Tillförd energi'!$B$1:$AQ$1,0),FALSE)</f>
        <v>0</v>
      </c>
      <c r="U64">
        <f>VLOOKUP($B64,'Tillförd energi'!$B$1:$AI$700,MATCH(U$1,'Tillförd energi'!$B$1:$AQ$1,0),FALSE)</f>
        <v>0</v>
      </c>
      <c r="V64">
        <f>VLOOKUP($B64,'Tillförd energi'!$B$1:$AI$700,MATCH(V$1,'Tillförd energi'!$B$1:$AQ$1,0),FALSE)</f>
        <v>0</v>
      </c>
      <c r="W64">
        <f>VLOOKUP($B64,'Tillförd energi'!$B$1:$AI$700,MATCH(W$1,'Tillförd energi'!$B$1:$AQ$1,0),FALSE)</f>
        <v>0</v>
      </c>
      <c r="X64">
        <f>VLOOKUP($B64,'Tillförd energi'!$B$1:$AI$700,MATCH(X$1,'Tillförd energi'!$B$1:$AQ$1,0),FALSE)</f>
        <v>0</v>
      </c>
      <c r="Y64">
        <f>VLOOKUP($B64,'Tillförd energi'!$B$1:$AI$700,MATCH(Y$1,'Tillförd energi'!$B$1:$AQ$1,0),FALSE)</f>
        <v>0</v>
      </c>
      <c r="Z64">
        <f>VLOOKUP($B64,'Tillförd energi'!$B$1:$AI$700,MATCH(Z$1,'Tillförd energi'!$B$1:$AQ$1,0),FALSE)</f>
        <v>0</v>
      </c>
      <c r="AA64">
        <f>VLOOKUP($B64,'Tillförd energi'!$B$1:$AI$700,MATCH(AA$1,'Tillförd energi'!$B$1:$AQ$1,0),FALSE)</f>
        <v>0.5</v>
      </c>
      <c r="AB64">
        <f>VLOOKUP($B64,'Tillförd energi'!$B$1:$AI$700,MATCH(AB$1,'Tillförd energi'!$B$1:$AQ$1,0),FALSE)</f>
        <v>1.1000000000000001</v>
      </c>
      <c r="AC64">
        <f>VLOOKUP($B64,'Tillförd energi'!$B$1:$AI$700,MATCH(AC$1,'Tillförd energi'!$B$1:$AQ$1,0),FALSE)</f>
        <v>76</v>
      </c>
      <c r="AD64">
        <f>VLOOKUP($B64,'Tillförd energi'!$B$1:$AI$700,MATCH(AD$1,'Tillförd energi'!$B$1:$AQ$1,0),FALSE)</f>
        <v>118</v>
      </c>
      <c r="AE64">
        <f>VLOOKUP($B64,'Tillförd energi'!$B$1:$AI$700,MATCH(AE$1,'Tillförd energi'!$B$1:$AQ$1,0),FALSE)</f>
        <v>0</v>
      </c>
      <c r="AF64">
        <f>VLOOKUP($B64,'Tillförd energi'!$B$1:$AI$700,MATCH(AF$1,'Tillförd energi'!$B$1:$AQ$1,0),FALSE)</f>
        <v>37.817999999999998</v>
      </c>
      <c r="AG64">
        <f>IFERROR(VLOOKUP(B64,Miljö!$B$1:$AC$550,MATCH("Köpt mängd produktionsspecifik fjärrvärme:",Miljö!$B$1:$AC$1,0),FALSE)/1,0)</f>
        <v>0</v>
      </c>
      <c r="AI64">
        <f t="shared" si="0"/>
        <v>1998.222477</v>
      </c>
      <c r="AJ64">
        <f t="shared" si="1"/>
        <v>1998.222477</v>
      </c>
      <c r="AK64">
        <f>IF(ISERROR(1/VLOOKUP($B64,Leveranser!$B$1:$S$500,MATCH("såld värme (gwh)",Leveranser!$B$1:$S$1,0),FALSE)),"",VLOOKUP($B64,Leveranser!$B$1:$S$500,MATCH("såld värme (gwh)",Leveranser!$B$1:$S$1,0),FALSE))</f>
        <v>2111</v>
      </c>
      <c r="AL64">
        <f>VLOOKUP($B64,Leveranser!$B$1:$Y$500,MATCH("Totalt såld fjärrvärme till andra fjärrvärmeföretag",Leveranser!$B$1:$AA$1,0),FALSE)</f>
        <v>0</v>
      </c>
      <c r="AM64">
        <f>IF(ISERROR(1/VLOOKUP($B64,Miljö!$B$1:$S$500,MATCH("Såld mängd produktionsspecifik fjärrvärme (GWh)",Miljö!$B$1:$R$1,0),FALSE)),0,VLOOKUP($B64,Miljö!$B$1:$S$500,MATCH("Såld mängd produktionsspecifik fjärrvärme (GWh)",Miljö!$B$1:$R$1,0),FALSE))</f>
        <v>0</v>
      </c>
      <c r="AN64" s="239">
        <f t="shared" si="2"/>
        <v>1.0564389222411894</v>
      </c>
      <c r="AP64" t="str">
        <f>IFERROR(VLOOKUP($B64,Miljövärden!$B$2:$H$550,7,FALSE),"Nej, saknas")</f>
        <v>Ja</v>
      </c>
      <c r="AQ64" t="str">
        <f>IFERROR(VLOOKUP($B64,Miljövärden!$B$2:$H$550,6,FALSE),"Nej, saknas")</f>
        <v>Nej</v>
      </c>
      <c r="AU64">
        <f t="shared" si="3"/>
        <v>38.317999999999998</v>
      </c>
      <c r="AV64">
        <f t="shared" si="4"/>
        <v>0</v>
      </c>
      <c r="AW64">
        <f t="shared" si="5"/>
        <v>150</v>
      </c>
      <c r="AX64">
        <f t="shared" si="6"/>
        <v>0</v>
      </c>
      <c r="AZ64">
        <f t="shared" si="7"/>
        <v>150</v>
      </c>
      <c r="BC64">
        <f t="shared" si="8"/>
        <v>488.31447700000001</v>
      </c>
      <c r="BD64">
        <f t="shared" si="9"/>
        <v>0</v>
      </c>
      <c r="BE64">
        <f t="shared" si="10"/>
        <v>150</v>
      </c>
      <c r="BF64">
        <f t="shared" si="11"/>
        <v>1321.59</v>
      </c>
      <c r="BG64">
        <f t="shared" si="12"/>
        <v>38.317999999999998</v>
      </c>
      <c r="BH64">
        <f>VLOOKUP(B64,Miljö!$B$1:$I$482,MATCH("Fossilandel för ursprungspecificerad el ()",Miljö!$B$1:$I$1,0),FALSE)</f>
        <v>0.48399999999999999</v>
      </c>
      <c r="BI64">
        <f>VLOOKUP(B64,Miljö!$B$1:$BX$482,MATCH("Kärnkraftsandel för ursprungsspecificerad el ()",Miljö!$B$1:$O$1,0),FALSE)</f>
        <v>0.35</v>
      </c>
      <c r="BJ64">
        <f t="shared" si="13"/>
        <v>0</v>
      </c>
      <c r="BK64" t="str">
        <f>VLOOKUP(B64,Miljö!$B$1:$O$482,MATCH("Fossil andel i procent (%)",Miljö!$B$1:$O$1,0),FALSE)</f>
        <v>ET</v>
      </c>
      <c r="BL64">
        <f t="shared" si="14"/>
        <v>1998.222477</v>
      </c>
      <c r="BO64" s="289">
        <f t="shared" si="15"/>
        <v>0.25365563386163431</v>
      </c>
      <c r="BP64" s="239">
        <f t="shared" si="16"/>
        <v>6.7116150250370737E-3</v>
      </c>
      <c r="BQ64" s="239">
        <f t="shared" si="17"/>
        <v>7.8249939533634835E-2</v>
      </c>
      <c r="BR64" s="239">
        <f t="shared" si="18"/>
        <v>0.6613828115796937</v>
      </c>
      <c r="BS64" s="239"/>
      <c r="BT64" s="351">
        <f t="shared" si="19"/>
        <v>1</v>
      </c>
      <c r="BW64" s="289">
        <f>IF(AP64="ja",VLOOKUP(B64,Miljövärden!$B$2:$H$550,MATCH("Total andel fossilt",Miljövärden!$B$2:$H$2,0),FALSE),"")</f>
        <v>0.25365599999999999</v>
      </c>
      <c r="BZ64" s="351">
        <f t="shared" si="20"/>
        <v>3.6613836568166747E-7</v>
      </c>
      <c r="CA64" s="353">
        <f t="shared" si="21"/>
        <v>0</v>
      </c>
    </row>
    <row r="65" spans="1:79" x14ac:dyDescent="0.25">
      <c r="A65" s="2" t="s">
        <v>109</v>
      </c>
      <c r="B65" s="2" t="s">
        <v>119</v>
      </c>
      <c r="C65">
        <f>VLOOKUP($B65,'Tillförd energi'!$B$1:$AI$700,MATCH(C$1,'Tillförd energi'!$B$1:$AQ$1,0),FALSE)</f>
        <v>0</v>
      </c>
      <c r="D65">
        <f>VLOOKUP($B65,'Tillförd energi'!$B$1:$AI$700,MATCH(D$1,'Tillförd energi'!$B$1:$AQ$1,0),FALSE)</f>
        <v>2.0659999999999998</v>
      </c>
      <c r="E65">
        <f>VLOOKUP($B65,'Tillförd energi'!$B$1:$AI$700,MATCH(E$1,'Tillförd energi'!$B$1:$AQ$1,0),FALSE)</f>
        <v>0</v>
      </c>
      <c r="F65">
        <f>VLOOKUP($B65,'Tillförd energi'!$B$1:$AI$700,MATCH(F$1,'Tillförd energi'!$B$1:$AQ$1,0),FALSE)</f>
        <v>0</v>
      </c>
      <c r="G65">
        <f>VLOOKUP($B65,'Tillförd energi'!$B$1:$AI$700,MATCH(G$1,'Tillförd energi'!$B$1:$AQ$1,0),FALSE)</f>
        <v>0</v>
      </c>
      <c r="H65">
        <f>VLOOKUP($B65,'Tillförd energi'!$B$1:$AI$700,MATCH(H$1,'Tillförd energi'!$B$1:$AQ$1,0),FALSE)</f>
        <v>0</v>
      </c>
      <c r="I65">
        <f>VLOOKUP($B65,'Tillförd energi'!$B$1:$AI$700,MATCH(I$1,'Tillförd energi'!$B$1:$AQ$1,0),FALSE)</f>
        <v>64.070999999999998</v>
      </c>
      <c r="J65">
        <f>VLOOKUP($B65,'Tillförd energi'!$B$1:$AI$700,MATCH(J$1,'Tillförd energi'!$B$1:$AQ$1,0),FALSE)</f>
        <v>0</v>
      </c>
      <c r="K65">
        <f>VLOOKUP($B65,'Tillförd energi'!$B$1:$AI$700,MATCH(K$1,'Tillförd energi'!$B$1:$AQ$1,0),FALSE)</f>
        <v>0</v>
      </c>
      <c r="L65">
        <f>VLOOKUP($B65,'Tillförd energi'!$B$1:$AI$700,MATCH(L$1,'Tillförd energi'!$B$1:$AQ$1,0),FALSE)</f>
        <v>0.40500000000000003</v>
      </c>
      <c r="M65">
        <f>VLOOKUP($B65,'Tillförd energi'!$B$1:$AI$700,MATCH(M$1,'Tillförd energi'!$B$1:$AQ$1,0),FALSE)</f>
        <v>0</v>
      </c>
      <c r="N65">
        <f>VLOOKUP($B65,'Tillförd energi'!$B$1:$AI$700,MATCH(N$1,'Tillförd energi'!$B$1:$AQ$1,0),FALSE)</f>
        <v>0</v>
      </c>
      <c r="O65">
        <f>VLOOKUP($B65,'Tillförd energi'!$B$1:$AI$700,MATCH(O$1,'Tillförd energi'!$B$1:$AQ$1,0),FALSE)</f>
        <v>0</v>
      </c>
      <c r="P65">
        <f>VLOOKUP($B65,'Tillförd energi'!$B$1:$AI$700,MATCH(P$1,'Tillförd energi'!$B$1:$AQ$1,0),FALSE)</f>
        <v>0</v>
      </c>
      <c r="Q65">
        <f>VLOOKUP($B65,'Tillförd energi'!$B$1:$AI$700,MATCH(Q$1,'Tillförd energi'!$B$1:$AQ$1,0),FALSE)</f>
        <v>76.534999999999997</v>
      </c>
      <c r="R65">
        <f>VLOOKUP($B65,'Tillförd energi'!$B$1:$AI$700,MATCH(R$1,'Tillförd energi'!$B$1:$AQ$1,0),FALSE)</f>
        <v>0</v>
      </c>
      <c r="S65">
        <f>VLOOKUP($B65,'Tillförd energi'!$B$1:$AI$700,MATCH(S$1,'Tillförd energi'!$B$1:$AQ$1,0),FALSE)</f>
        <v>0</v>
      </c>
      <c r="T65">
        <f>VLOOKUP($B65,'Tillförd energi'!$B$1:$AI$700,MATCH(T$1,'Tillförd energi'!$B$1:$AQ$1,0),FALSE)</f>
        <v>0</v>
      </c>
      <c r="U65">
        <f>VLOOKUP($B65,'Tillförd energi'!$B$1:$AI$700,MATCH(U$1,'Tillförd energi'!$B$1:$AQ$1,0),FALSE)</f>
        <v>0</v>
      </c>
      <c r="V65">
        <f>VLOOKUP($B65,'Tillförd energi'!$B$1:$AI$700,MATCH(V$1,'Tillförd energi'!$B$1:$AQ$1,0),FALSE)</f>
        <v>0</v>
      </c>
      <c r="W65">
        <f>VLOOKUP($B65,'Tillförd energi'!$B$1:$AI$700,MATCH(W$1,'Tillförd energi'!$B$1:$AQ$1,0),FALSE)</f>
        <v>0</v>
      </c>
      <c r="X65">
        <f>VLOOKUP($B65,'Tillförd energi'!$B$1:$AI$700,MATCH(X$1,'Tillförd energi'!$B$1:$AQ$1,0),FALSE)</f>
        <v>0</v>
      </c>
      <c r="Y65">
        <f>VLOOKUP($B65,'Tillförd energi'!$B$1:$AI$700,MATCH(Y$1,'Tillförd energi'!$B$1:$AQ$1,0),FALSE)</f>
        <v>0</v>
      </c>
      <c r="Z65">
        <f>VLOOKUP($B65,'Tillförd energi'!$B$1:$AI$700,MATCH(Z$1,'Tillförd energi'!$B$1:$AQ$1,0),FALSE)</f>
        <v>0</v>
      </c>
      <c r="AA65">
        <f>VLOOKUP($B65,'Tillförd energi'!$B$1:$AI$700,MATCH(AA$1,'Tillförd energi'!$B$1:$AQ$1,0),FALSE)</f>
        <v>0</v>
      </c>
      <c r="AB65">
        <f>VLOOKUP($B65,'Tillförd energi'!$B$1:$AI$700,MATCH(AB$1,'Tillförd energi'!$B$1:$AQ$1,0),FALSE)</f>
        <v>0</v>
      </c>
      <c r="AC65">
        <f>VLOOKUP($B65,'Tillförd energi'!$B$1:$AI$700,MATCH(AC$1,'Tillförd energi'!$B$1:$AQ$1,0),FALSE)</f>
        <v>8.7409999999999997</v>
      </c>
      <c r="AD65">
        <f>VLOOKUP($B65,'Tillförd energi'!$B$1:$AI$700,MATCH(AD$1,'Tillförd energi'!$B$1:$AQ$1,0),FALSE)</f>
        <v>0</v>
      </c>
      <c r="AE65">
        <f>VLOOKUP($B65,'Tillförd energi'!$B$1:$AI$700,MATCH(AE$1,'Tillförd energi'!$B$1:$AQ$1,0),FALSE)</f>
        <v>0</v>
      </c>
      <c r="AF65">
        <f>VLOOKUP($B65,'Tillförd energi'!$B$1:$AI$700,MATCH(AF$1,'Tillförd energi'!$B$1:$AQ$1,0),FALSE)</f>
        <v>3.843</v>
      </c>
      <c r="AG65">
        <f>IFERROR(VLOOKUP(B65,Miljö!$B$1:$AC$550,MATCH("Köpt mängd produktionsspecifik fjärrvärme:",Miljö!$B$1:$AC$1,0),FALSE)/1,0)</f>
        <v>0</v>
      </c>
      <c r="AI65">
        <f t="shared" si="0"/>
        <v>155.66099999999997</v>
      </c>
      <c r="AJ65">
        <f t="shared" si="1"/>
        <v>155.66099999999997</v>
      </c>
      <c r="AK65">
        <f>IF(ISERROR(1/VLOOKUP($B65,Leveranser!$B$1:$S$500,MATCH("såld värme (gwh)",Leveranser!$B$1:$S$1,0),FALSE)),"",VLOOKUP($B65,Leveranser!$B$1:$S$500,MATCH("såld värme (gwh)",Leveranser!$B$1:$S$1,0),FALSE))</f>
        <v>113.002</v>
      </c>
      <c r="AL65">
        <f>VLOOKUP($B65,Leveranser!$B$1:$Y$500,MATCH("Totalt såld fjärrvärme till andra fjärrvärmeföretag",Leveranser!$B$1:$AA$1,0),FALSE)</f>
        <v>0</v>
      </c>
      <c r="AM65">
        <f>IF(ISERROR(1/VLOOKUP($B65,Miljö!$B$1:$S$500,MATCH("Såld mängd produktionsspecifik fjärrvärme (GWh)",Miljö!$B$1:$R$1,0),FALSE)),0,VLOOKUP($B65,Miljö!$B$1:$S$500,MATCH("Såld mängd produktionsspecifik fjärrvärme (GWh)",Miljö!$B$1:$R$1,0),FALSE))</f>
        <v>0</v>
      </c>
      <c r="AN65" s="239">
        <f t="shared" si="2"/>
        <v>0.72594933862688804</v>
      </c>
      <c r="AP65" t="str">
        <f>IFERROR(VLOOKUP($B65,Miljövärden!$B$2:$H$550,7,FALSE),"Nej, saknas")</f>
        <v>Ja</v>
      </c>
      <c r="AQ65" t="str">
        <f>IFERROR(VLOOKUP($B65,Miljövärden!$B$2:$H$550,6,FALSE),"Nej, saknas")</f>
        <v>Nej</v>
      </c>
      <c r="AU65">
        <f t="shared" si="3"/>
        <v>3.843</v>
      </c>
      <c r="AV65">
        <f t="shared" si="4"/>
        <v>0</v>
      </c>
      <c r="AW65">
        <f t="shared" si="5"/>
        <v>76.534999999999997</v>
      </c>
      <c r="AX65">
        <f t="shared" si="6"/>
        <v>0</v>
      </c>
      <c r="AZ65">
        <f t="shared" si="7"/>
        <v>76.94</v>
      </c>
      <c r="BC65">
        <f t="shared" si="8"/>
        <v>2.0659999999999998</v>
      </c>
      <c r="BD65">
        <f t="shared" si="9"/>
        <v>0</v>
      </c>
      <c r="BE65">
        <f t="shared" si="10"/>
        <v>76.534999999999997</v>
      </c>
      <c r="BF65">
        <f t="shared" si="11"/>
        <v>73.216999999999999</v>
      </c>
      <c r="BG65">
        <f t="shared" si="12"/>
        <v>3.843</v>
      </c>
      <c r="BH65">
        <f>VLOOKUP(B65,Miljö!$B$1:$I$482,MATCH("Fossilandel för ursprungspecificerad el ()",Miljö!$B$1:$I$1,0),FALSE)</f>
        <v>0.25</v>
      </c>
      <c r="BI65">
        <f>VLOOKUP(B65,Miljö!$B$1:$BX$482,MATCH("Kärnkraftsandel för ursprungsspecificerad el ()",Miljö!$B$1:$O$1,0),FALSE)</f>
        <v>0.18</v>
      </c>
      <c r="BJ65">
        <f t="shared" si="13"/>
        <v>0</v>
      </c>
      <c r="BK65" t="str">
        <f>VLOOKUP(B65,Miljö!$B$1:$O$482,MATCH("Fossil andel i procent (%)",Miljö!$B$1:$O$1,0),FALSE)</f>
        <v>ET</v>
      </c>
      <c r="BL65">
        <f t="shared" si="14"/>
        <v>155.66099999999997</v>
      </c>
      <c r="BO65" s="289">
        <f t="shared" si="15"/>
        <v>1.9444497979583843E-2</v>
      </c>
      <c r="BP65" s="239">
        <f t="shared" si="16"/>
        <v>4.4438876789947394E-3</v>
      </c>
      <c r="BQ65" s="239">
        <f t="shared" si="17"/>
        <v>0.50574973821316849</v>
      </c>
      <c r="BR65" s="239">
        <f t="shared" si="18"/>
        <v>0.47036187612825314</v>
      </c>
      <c r="BS65" s="239"/>
      <c r="BT65" s="351">
        <f t="shared" si="19"/>
        <v>1.0000000000000002</v>
      </c>
      <c r="BW65" s="289">
        <f>IF(AP65="ja",VLOOKUP(B65,Miljövärden!$B$2:$H$550,MATCH("Total andel fossilt",Miljövärden!$B$2:$H$2,0),FALSE),"")</f>
        <v>1.94445E-2</v>
      </c>
      <c r="BZ65" s="351">
        <f t="shared" si="20"/>
        <v>2.0204161572945356E-9</v>
      </c>
      <c r="CA65" s="353">
        <f t="shared" si="21"/>
        <v>0</v>
      </c>
    </row>
    <row r="66" spans="1:79" x14ac:dyDescent="0.25">
      <c r="A66" s="2" t="s">
        <v>109</v>
      </c>
      <c r="B66" s="2" t="s">
        <v>120</v>
      </c>
      <c r="C66">
        <f>VLOOKUP($B66,'Tillförd energi'!$B$1:$AI$700,MATCH(C$1,'Tillförd energi'!$B$1:$AQ$1,0),FALSE)</f>
        <v>58.7179</v>
      </c>
      <c r="D66">
        <f>VLOOKUP($B66,'Tillförd energi'!$B$1:$AI$700,MATCH(D$1,'Tillförd energi'!$B$1:$AQ$1,0),FALSE)</f>
        <v>0</v>
      </c>
      <c r="E66">
        <f>VLOOKUP($B66,'Tillförd energi'!$B$1:$AI$700,MATCH(E$1,'Tillförd energi'!$B$1:$AQ$1,0),FALSE)</f>
        <v>0</v>
      </c>
      <c r="F66">
        <f>VLOOKUP($B66,'Tillförd energi'!$B$1:$AI$700,MATCH(F$1,'Tillförd energi'!$B$1:$AQ$1,0),FALSE)</f>
        <v>3</v>
      </c>
      <c r="G66">
        <f>VLOOKUP($B66,'Tillförd energi'!$B$1:$AI$700,MATCH(G$1,'Tillförd energi'!$B$1:$AQ$1,0),FALSE)</f>
        <v>0</v>
      </c>
      <c r="H66">
        <f>VLOOKUP($B66,'Tillförd energi'!$B$1:$AI$700,MATCH(H$1,'Tillförd energi'!$B$1:$AQ$1,0),FALSE)</f>
        <v>0</v>
      </c>
      <c r="I66">
        <f>VLOOKUP($B66,'Tillförd energi'!$B$1:$AI$700,MATCH(I$1,'Tillförd energi'!$B$1:$AQ$1,0),FALSE)</f>
        <v>666.66499999999996</v>
      </c>
      <c r="J66">
        <f>VLOOKUP($B66,'Tillförd energi'!$B$1:$AI$700,MATCH(J$1,'Tillförd energi'!$B$1:$AQ$1,0),FALSE)</f>
        <v>0</v>
      </c>
      <c r="K66">
        <f>VLOOKUP($B66,'Tillförd energi'!$B$1:$AI$700,MATCH(K$1,'Tillförd energi'!$B$1:$AQ$1,0),FALSE)</f>
        <v>0</v>
      </c>
      <c r="L66">
        <f>VLOOKUP($B66,'Tillförd energi'!$B$1:$AI$700,MATCH(L$1,'Tillförd energi'!$B$1:$AQ$1,0),FALSE)</f>
        <v>58.2986</v>
      </c>
      <c r="M66">
        <f>VLOOKUP($B66,'Tillförd energi'!$B$1:$AI$700,MATCH(M$1,'Tillförd energi'!$B$1:$AQ$1,0),FALSE)</f>
        <v>0</v>
      </c>
      <c r="N66">
        <f>VLOOKUP($B66,'Tillförd energi'!$B$1:$AI$700,MATCH(N$1,'Tillförd energi'!$B$1:$AQ$1,0),FALSE)</f>
        <v>53.305199999999999</v>
      </c>
      <c r="O66">
        <f>VLOOKUP($B66,'Tillförd energi'!$B$1:$AI$700,MATCH(O$1,'Tillförd energi'!$B$1:$AQ$1,0),FALSE)</f>
        <v>0</v>
      </c>
      <c r="P66">
        <f>VLOOKUP($B66,'Tillförd energi'!$B$1:$AI$700,MATCH(P$1,'Tillförd energi'!$B$1:$AQ$1,0),FALSE)</f>
        <v>0</v>
      </c>
      <c r="Q66">
        <f>VLOOKUP($B66,'Tillförd energi'!$B$1:$AI$700,MATCH(Q$1,'Tillförd energi'!$B$1:$AQ$1,0),FALSE)</f>
        <v>0</v>
      </c>
      <c r="R66">
        <f>VLOOKUP($B66,'Tillförd energi'!$B$1:$AI$700,MATCH(R$1,'Tillförd energi'!$B$1:$AQ$1,0),FALSE)</f>
        <v>0</v>
      </c>
      <c r="S66">
        <f>VLOOKUP($B66,'Tillförd energi'!$B$1:$AI$700,MATCH(S$1,'Tillförd energi'!$B$1:$AQ$1,0),FALSE)</f>
        <v>0</v>
      </c>
      <c r="T66">
        <f>VLOOKUP($B66,'Tillförd energi'!$B$1:$AI$700,MATCH(T$1,'Tillförd energi'!$B$1:$AQ$1,0),FALSE)</f>
        <v>0</v>
      </c>
      <c r="U66">
        <f>VLOOKUP($B66,'Tillförd energi'!$B$1:$AI$700,MATCH(U$1,'Tillförd energi'!$B$1:$AQ$1,0),FALSE)</f>
        <v>0</v>
      </c>
      <c r="V66">
        <f>VLOOKUP($B66,'Tillförd energi'!$B$1:$AI$700,MATCH(V$1,'Tillförd energi'!$B$1:$AQ$1,0),FALSE)</f>
        <v>0</v>
      </c>
      <c r="W66">
        <f>VLOOKUP($B66,'Tillförd energi'!$B$1:$AI$700,MATCH(W$1,'Tillförd energi'!$B$1:$AQ$1,0),FALSE)</f>
        <v>0</v>
      </c>
      <c r="X66">
        <f>VLOOKUP($B66,'Tillförd energi'!$B$1:$AI$700,MATCH(X$1,'Tillförd energi'!$B$1:$AQ$1,0),FALSE)</f>
        <v>0</v>
      </c>
      <c r="Y66">
        <f>VLOOKUP($B66,'Tillförd energi'!$B$1:$AI$700,MATCH(Y$1,'Tillförd energi'!$B$1:$AQ$1,0),FALSE)</f>
        <v>0</v>
      </c>
      <c r="Z66">
        <f>VLOOKUP($B66,'Tillförd energi'!$B$1:$AI$700,MATCH(Z$1,'Tillförd energi'!$B$1:$AQ$1,0),FALSE)</f>
        <v>0</v>
      </c>
      <c r="AA66">
        <f>VLOOKUP($B66,'Tillförd energi'!$B$1:$AI$700,MATCH(AA$1,'Tillförd energi'!$B$1:$AQ$1,0),FALSE)</f>
        <v>0</v>
      </c>
      <c r="AB66">
        <f>VLOOKUP($B66,'Tillförd energi'!$B$1:$AI$700,MATCH(AB$1,'Tillförd energi'!$B$1:$AQ$1,0),FALSE)</f>
        <v>0</v>
      </c>
      <c r="AC66">
        <f>VLOOKUP($B66,'Tillförd energi'!$B$1:$AI$700,MATCH(AC$1,'Tillförd energi'!$B$1:$AQ$1,0),FALSE)</f>
        <v>66</v>
      </c>
      <c r="AD66">
        <f>VLOOKUP($B66,'Tillförd energi'!$B$1:$AI$700,MATCH(AD$1,'Tillförd energi'!$B$1:$AQ$1,0),FALSE)</f>
        <v>0</v>
      </c>
      <c r="AE66">
        <f>VLOOKUP($B66,'Tillförd energi'!$B$1:$AI$700,MATCH(AE$1,'Tillförd energi'!$B$1:$AQ$1,0),FALSE)</f>
        <v>0</v>
      </c>
      <c r="AF66">
        <f>VLOOKUP($B66,'Tillförd energi'!$B$1:$AI$700,MATCH(AF$1,'Tillförd energi'!$B$1:$AQ$1,0),FALSE)</f>
        <v>40.5974</v>
      </c>
      <c r="AG66">
        <f>IFERROR(VLOOKUP(B66,Miljö!$B$1:$AC$550,MATCH("Köpt mängd produktionsspecifik fjärrvärme:",Miljö!$B$1:$AC$1,0),FALSE)/1,0)</f>
        <v>0</v>
      </c>
      <c r="AI66">
        <f t="shared" si="0"/>
        <v>946.58409999999992</v>
      </c>
      <c r="AJ66">
        <f t="shared" si="1"/>
        <v>946.58409999999992</v>
      </c>
      <c r="AK66">
        <f>IF(ISERROR(1/VLOOKUP($B66,Leveranser!$B$1:$S$500,MATCH("såld värme (gwh)",Leveranser!$B$1:$S$1,0),FALSE)),"",VLOOKUP($B66,Leveranser!$B$1:$S$500,MATCH("såld värme (gwh)",Leveranser!$B$1:$S$1,0),FALSE))</f>
        <v>896</v>
      </c>
      <c r="AL66">
        <f>VLOOKUP($B66,Leveranser!$B$1:$Y$500,MATCH("Totalt såld fjärrvärme till andra fjärrvärmeföretag",Leveranser!$B$1:$AA$1,0),FALSE)</f>
        <v>0</v>
      </c>
      <c r="AM66">
        <f>IF(ISERROR(1/VLOOKUP($B66,Miljö!$B$1:$S$500,MATCH("Såld mängd produktionsspecifik fjärrvärme (GWh)",Miljö!$B$1:$R$1,0),FALSE)),0,VLOOKUP($B66,Miljö!$B$1:$S$500,MATCH("Såld mängd produktionsspecifik fjärrvärme (GWh)",Miljö!$B$1:$R$1,0),FALSE))</f>
        <v>27</v>
      </c>
      <c r="AN66" s="239">
        <f t="shared" si="2"/>
        <v>0.94656143072760257</v>
      </c>
      <c r="AP66" t="str">
        <f>IFERROR(VLOOKUP($B66,Miljövärden!$B$2:$H$550,7,FALSE),"Nej, saknas")</f>
        <v>Ja</v>
      </c>
      <c r="AQ66" t="str">
        <f>IFERROR(VLOOKUP($B66,Miljövärden!$B$2:$H$550,6,FALSE),"Nej, saknas")</f>
        <v>Nej</v>
      </c>
      <c r="AU66">
        <f t="shared" si="3"/>
        <v>40.5974</v>
      </c>
      <c r="AV66">
        <f t="shared" si="4"/>
        <v>0</v>
      </c>
      <c r="AW66">
        <f t="shared" si="5"/>
        <v>53.305199999999999</v>
      </c>
      <c r="AX66">
        <f t="shared" si="6"/>
        <v>0</v>
      </c>
      <c r="AZ66">
        <f t="shared" si="7"/>
        <v>111.60380000000001</v>
      </c>
      <c r="BC66">
        <f t="shared" si="8"/>
        <v>61.7179</v>
      </c>
      <c r="BD66">
        <f t="shared" si="9"/>
        <v>0</v>
      </c>
      <c r="BE66">
        <f t="shared" si="10"/>
        <v>53.305199999999999</v>
      </c>
      <c r="BF66">
        <f t="shared" si="11"/>
        <v>790.96359999999993</v>
      </c>
      <c r="BG66">
        <f t="shared" si="12"/>
        <v>40.5974</v>
      </c>
      <c r="BH66">
        <f>VLOOKUP(B66,Miljö!$B$1:$I$482,MATCH("Fossilandel för ursprungspecificerad el ()",Miljö!$B$1:$I$1,0),FALSE)</f>
        <v>0</v>
      </c>
      <c r="BI66">
        <f>VLOOKUP(B66,Miljö!$B$1:$BX$482,MATCH("Kärnkraftsandel för ursprungsspecificerad el ()",Miljö!$B$1:$O$1,0),FALSE)</f>
        <v>0</v>
      </c>
      <c r="BJ66">
        <f t="shared" si="13"/>
        <v>0</v>
      </c>
      <c r="BK66" t="str">
        <f>VLOOKUP(B66,Miljö!$B$1:$O$482,MATCH("Fossil andel i procent (%)",Miljö!$B$1:$O$1,0),FALSE)</f>
        <v>ET</v>
      </c>
      <c r="BL66">
        <f t="shared" si="14"/>
        <v>946.58409999999992</v>
      </c>
      <c r="BO66" s="289">
        <f t="shared" si="15"/>
        <v>6.520065147935615E-2</v>
      </c>
      <c r="BP66" s="239">
        <f t="shared" si="16"/>
        <v>0</v>
      </c>
      <c r="BQ66" s="239">
        <f t="shared" si="17"/>
        <v>9.9201539514555556E-2</v>
      </c>
      <c r="BR66" s="239">
        <f t="shared" si="18"/>
        <v>0.83559780900608827</v>
      </c>
      <c r="BS66" s="239"/>
      <c r="BT66" s="351">
        <f t="shared" si="19"/>
        <v>1</v>
      </c>
      <c r="BW66" s="289">
        <f>IF(AP66="ja",VLOOKUP(B66,Miljövärden!$B$2:$H$550,MATCH("Total andel fossilt",Miljövärden!$B$2:$H$2,0),FALSE),"")</f>
        <v>6.5098799999999998E-2</v>
      </c>
      <c r="BZ66" s="351">
        <f t="shared" si="20"/>
        <v>-1.0185147935615202E-4</v>
      </c>
      <c r="CA66" s="353">
        <f t="shared" si="21"/>
        <v>0</v>
      </c>
    </row>
    <row r="67" spans="1:79" x14ac:dyDescent="0.25">
      <c r="A67" s="2" t="s">
        <v>109</v>
      </c>
      <c r="B67" s="2" t="s">
        <v>121</v>
      </c>
      <c r="C67">
        <f>VLOOKUP($B67,'Tillförd energi'!$B$1:$AI$700,MATCH(C$1,'Tillförd energi'!$B$1:$AQ$1,0),FALSE)</f>
        <v>0</v>
      </c>
      <c r="D67">
        <f>VLOOKUP($B67,'Tillförd energi'!$B$1:$AI$700,MATCH(D$1,'Tillförd energi'!$B$1:$AQ$1,0),FALSE)</f>
        <v>0.121</v>
      </c>
      <c r="E67">
        <f>VLOOKUP($B67,'Tillförd energi'!$B$1:$AI$700,MATCH(E$1,'Tillförd energi'!$B$1:$AQ$1,0),FALSE)</f>
        <v>0</v>
      </c>
      <c r="F67">
        <f>VLOOKUP($B67,'Tillförd energi'!$B$1:$AI$700,MATCH(F$1,'Tillförd energi'!$B$1:$AQ$1,0),FALSE)</f>
        <v>0</v>
      </c>
      <c r="G67">
        <f>VLOOKUP($B67,'Tillförd energi'!$B$1:$AI$700,MATCH(G$1,'Tillförd energi'!$B$1:$AQ$1,0),FALSE)</f>
        <v>0</v>
      </c>
      <c r="H67">
        <f>VLOOKUP($B67,'Tillförd energi'!$B$1:$AI$700,MATCH(H$1,'Tillförd energi'!$B$1:$AQ$1,0),FALSE)</f>
        <v>0</v>
      </c>
      <c r="I67">
        <f>VLOOKUP($B67,'Tillförd energi'!$B$1:$AI$700,MATCH(I$1,'Tillförd energi'!$B$1:$AQ$1,0),FALSE)</f>
        <v>0</v>
      </c>
      <c r="J67">
        <f>VLOOKUP($B67,'Tillförd energi'!$B$1:$AI$700,MATCH(J$1,'Tillförd energi'!$B$1:$AQ$1,0),FALSE)</f>
        <v>0</v>
      </c>
      <c r="K67">
        <f>VLOOKUP($B67,'Tillförd energi'!$B$1:$AI$700,MATCH(K$1,'Tillförd energi'!$B$1:$AQ$1,0),FALSE)</f>
        <v>0</v>
      </c>
      <c r="L67">
        <f>VLOOKUP($B67,'Tillförd energi'!$B$1:$AI$700,MATCH(L$1,'Tillförd energi'!$B$1:$AQ$1,0),FALSE)</f>
        <v>0</v>
      </c>
      <c r="M67">
        <f>VLOOKUP($B67,'Tillförd energi'!$B$1:$AI$700,MATCH(M$1,'Tillförd energi'!$B$1:$AQ$1,0),FALSE)</f>
        <v>0</v>
      </c>
      <c r="N67">
        <f>VLOOKUP($B67,'Tillförd energi'!$B$1:$AI$700,MATCH(N$1,'Tillförd energi'!$B$1:$AQ$1,0),FALSE)</f>
        <v>0</v>
      </c>
      <c r="O67">
        <f>VLOOKUP($B67,'Tillförd energi'!$B$1:$AI$700,MATCH(O$1,'Tillförd energi'!$B$1:$AQ$1,0),FALSE)</f>
        <v>0</v>
      </c>
      <c r="P67">
        <f>VLOOKUP($B67,'Tillförd energi'!$B$1:$AI$700,MATCH(P$1,'Tillförd energi'!$B$1:$AQ$1,0),FALSE)</f>
        <v>0</v>
      </c>
      <c r="Q67">
        <f>VLOOKUP($B67,'Tillförd energi'!$B$1:$AI$700,MATCH(Q$1,'Tillförd energi'!$B$1:$AQ$1,0),FALSE)</f>
        <v>25.521999999999998</v>
      </c>
      <c r="R67">
        <f>VLOOKUP($B67,'Tillförd energi'!$B$1:$AI$700,MATCH(R$1,'Tillförd energi'!$B$1:$AQ$1,0),FALSE)</f>
        <v>0</v>
      </c>
      <c r="S67">
        <f>VLOOKUP($B67,'Tillförd energi'!$B$1:$AI$700,MATCH(S$1,'Tillförd energi'!$B$1:$AQ$1,0),FALSE)</f>
        <v>0</v>
      </c>
      <c r="T67">
        <f>VLOOKUP($B67,'Tillförd energi'!$B$1:$AI$700,MATCH(T$1,'Tillförd energi'!$B$1:$AQ$1,0),FALSE)</f>
        <v>0</v>
      </c>
      <c r="U67">
        <f>VLOOKUP($B67,'Tillförd energi'!$B$1:$AI$700,MATCH(U$1,'Tillförd energi'!$B$1:$AQ$1,0),FALSE)</f>
        <v>0</v>
      </c>
      <c r="V67">
        <f>VLOOKUP($B67,'Tillförd energi'!$B$1:$AI$700,MATCH(V$1,'Tillförd energi'!$B$1:$AQ$1,0),FALSE)</f>
        <v>0</v>
      </c>
      <c r="W67">
        <f>VLOOKUP($B67,'Tillförd energi'!$B$1:$AI$700,MATCH(W$1,'Tillförd energi'!$B$1:$AQ$1,0),FALSE)</f>
        <v>0</v>
      </c>
      <c r="X67">
        <f>VLOOKUP($B67,'Tillförd energi'!$B$1:$AI$700,MATCH(X$1,'Tillförd energi'!$B$1:$AQ$1,0),FALSE)</f>
        <v>0</v>
      </c>
      <c r="Y67">
        <f>VLOOKUP($B67,'Tillförd energi'!$B$1:$AI$700,MATCH(Y$1,'Tillförd energi'!$B$1:$AQ$1,0),FALSE)</f>
        <v>0</v>
      </c>
      <c r="Z67">
        <f>VLOOKUP($B67,'Tillförd energi'!$B$1:$AI$700,MATCH(Z$1,'Tillförd energi'!$B$1:$AQ$1,0),FALSE)</f>
        <v>0</v>
      </c>
      <c r="AA67">
        <f>VLOOKUP($B67,'Tillförd energi'!$B$1:$AI$700,MATCH(AA$1,'Tillförd energi'!$B$1:$AQ$1,0),FALSE)</f>
        <v>0</v>
      </c>
      <c r="AB67">
        <f>VLOOKUP($B67,'Tillförd energi'!$B$1:$AI$700,MATCH(AB$1,'Tillförd energi'!$B$1:$AQ$1,0),FALSE)</f>
        <v>0</v>
      </c>
      <c r="AC67">
        <f>VLOOKUP($B67,'Tillförd energi'!$B$1:$AI$700,MATCH(AC$1,'Tillförd energi'!$B$1:$AQ$1,0),FALSE)</f>
        <v>3.2949999999999999</v>
      </c>
      <c r="AD67">
        <f>VLOOKUP($B67,'Tillförd energi'!$B$1:$AI$700,MATCH(AD$1,'Tillförd energi'!$B$1:$AQ$1,0),FALSE)</f>
        <v>0</v>
      </c>
      <c r="AE67">
        <f>VLOOKUP($B67,'Tillförd energi'!$B$1:$AI$700,MATCH(AE$1,'Tillförd energi'!$B$1:$AQ$1,0),FALSE)</f>
        <v>0</v>
      </c>
      <c r="AF67">
        <f>VLOOKUP($B67,'Tillförd energi'!$B$1:$AI$700,MATCH(AF$1,'Tillförd energi'!$B$1:$AQ$1,0),FALSE)</f>
        <v>0.496</v>
      </c>
      <c r="AG67">
        <f>IFERROR(VLOOKUP(B67,Miljö!$B$1:$AC$550,MATCH("Köpt mängd produktionsspecifik fjärrvärme:",Miljö!$B$1:$AC$1,0),FALSE)/1,0)</f>
        <v>0</v>
      </c>
      <c r="AI67">
        <f t="shared" ref="AI67:AI130" si="22">SUM(C67:AF67)</f>
        <v>29.433999999999994</v>
      </c>
      <c r="AJ67">
        <f t="shared" ref="AJ67:AJ130" si="23">SUM(C67:AG67)</f>
        <v>29.433999999999994</v>
      </c>
      <c r="AK67">
        <f>IF(ISERROR(1/VLOOKUP($B67,Leveranser!$B$1:$S$500,MATCH("såld värme (gwh)",Leveranser!$B$1:$S$1,0),FALSE)),"",VLOOKUP($B67,Leveranser!$B$1:$S$500,MATCH("såld värme (gwh)",Leveranser!$B$1:$S$1,0),FALSE))</f>
        <v>23.428999999999998</v>
      </c>
      <c r="AL67">
        <f>VLOOKUP($B67,Leveranser!$B$1:$Y$500,MATCH("Totalt såld fjärrvärme till andra fjärrvärmeföretag",Leveranser!$B$1:$AA$1,0),FALSE)</f>
        <v>0</v>
      </c>
      <c r="AM67">
        <f>IF(ISERROR(1/VLOOKUP($B67,Miljö!$B$1:$S$500,MATCH("Såld mängd produktionsspecifik fjärrvärme (GWh)",Miljö!$B$1:$R$1,0),FALSE)),0,VLOOKUP($B67,Miljö!$B$1:$S$500,MATCH("Såld mängd produktionsspecifik fjärrvärme (GWh)",Miljö!$B$1:$R$1,0),FALSE))</f>
        <v>0</v>
      </c>
      <c r="AN67" s="239">
        <f t="shared" ref="AN67:AN130" si="24">IFERROR(AK67/AJ67,"")</f>
        <v>0.79598423591764633</v>
      </c>
      <c r="AP67" t="str">
        <f>IFERROR(VLOOKUP($B67,Miljövärden!$B$2:$H$550,7,FALSE),"Nej, saknas")</f>
        <v>Ja</v>
      </c>
      <c r="AQ67" t="str">
        <f>IFERROR(VLOOKUP($B67,Miljövärden!$B$2:$H$550,6,FALSE),"Nej, saknas")</f>
        <v>Nej</v>
      </c>
      <c r="AU67">
        <f t="shared" ref="AU67:AU130" si="25">Z67+AA67+AF67</f>
        <v>0.496</v>
      </c>
      <c r="AV67">
        <f t="shared" ref="AV67:AV130" si="26">X67</f>
        <v>0</v>
      </c>
      <c r="AW67">
        <f t="shared" ref="AW67:AW130" si="27">M67+N67+O67+P67+Q67</f>
        <v>25.521999999999998</v>
      </c>
      <c r="AX67">
        <f t="shared" ref="AX67:AX130" si="28">R67+S67+T67+U67</f>
        <v>0</v>
      </c>
      <c r="AZ67">
        <f t="shared" ref="AZ67:AZ130" si="29">L67+M67+N67+O67+P67+Q67+R67+S67+T67+U67+V67+W67+X67</f>
        <v>25.521999999999998</v>
      </c>
      <c r="BC67">
        <f t="shared" ref="BC67:BC130" si="30">C67+D67+E67+F67+G67+H67+AE67</f>
        <v>0.121</v>
      </c>
      <c r="BD67">
        <f t="shared" ref="BD67:BD130" si="31">Y67</f>
        <v>0</v>
      </c>
      <c r="BE67">
        <f t="shared" ref="BE67:BE130" si="32">M67+N67+O67+P67+Q67+R67+S67+T67+U67+V67+W67+X67</f>
        <v>25.521999999999998</v>
      </c>
      <c r="BF67">
        <f t="shared" ref="BF67:BF130" si="33">I67+J67+K67+L67+AB67+AC67+AD67</f>
        <v>3.2949999999999999</v>
      </c>
      <c r="BG67">
        <f t="shared" ref="BG67:BG130" si="34">Z67+AA67+AF67</f>
        <v>0.496</v>
      </c>
      <c r="BH67">
        <f>VLOOKUP(B67,Miljö!$B$1:$I$482,MATCH("Fossilandel för ursprungspecificerad el ()",Miljö!$B$1:$I$1,0),FALSE)</f>
        <v>0.27</v>
      </c>
      <c r="BI67">
        <f>VLOOKUP(B67,Miljö!$B$1:$BX$482,MATCH("Kärnkraftsandel för ursprungsspecificerad el ()",Miljö!$B$1:$O$1,0),FALSE)</f>
        <v>0.19</v>
      </c>
      <c r="BJ67">
        <f t="shared" ref="BJ67:BJ130" si="35">AG67</f>
        <v>0</v>
      </c>
      <c r="BK67" t="str">
        <f>VLOOKUP(B67,Miljö!$B$1:$O$482,MATCH("Fossil andel i procent (%)",Miljö!$B$1:$O$1,0),FALSE)</f>
        <v>ET</v>
      </c>
      <c r="BL67">
        <f t="shared" ref="BL67:BL130" si="36">SUM(BC67:BG67,BJ67)</f>
        <v>29.433999999999994</v>
      </c>
      <c r="BO67" s="289">
        <f t="shared" ref="BO67:BO130" si="37">IF(AP67="ja",(BC67+IFERROR(BG67*BH67,0)+IFERROR(BJ67*BK67/100,0))/$BL67,"")</f>
        <v>8.6607324862404047E-3</v>
      </c>
      <c r="BP67" s="239">
        <f t="shared" ref="BP67:BP130" si="38">IF(AP67="ja",(BD67+IFERROR(BG67*BI67,0)+IFERROR(BJ67*(1-BK67/100),0))/$BL67,"")</f>
        <v>3.2017394849493792E-3</v>
      </c>
      <c r="BQ67" s="239">
        <f t="shared" ref="BQ67:BQ130" si="39">IF(AP67="ja",(BE67+IFERROR(BG67*(1-BH67-BI67),0))/$BL67,"")</f>
        <v>0.87619215872800171</v>
      </c>
      <c r="BR67" s="239">
        <f t="shared" ref="BR67:BR130" si="40">IF(AP67="ja",BF67/$BL67,"")</f>
        <v>0.1119453693008086</v>
      </c>
      <c r="BS67" s="239"/>
      <c r="BT67" s="351">
        <f t="shared" ref="BT67:BT130" si="41">SUM(BO67:BR67)</f>
        <v>1.0000000000000002</v>
      </c>
      <c r="BW67" s="289">
        <f>IF(AP67="ja",VLOOKUP(B67,Miljövärden!$B$2:$H$550,MATCH("Total andel fossilt",Miljövärden!$B$2:$H$2,0),FALSE),"")</f>
        <v>8.6607300000000002E-3</v>
      </c>
      <c r="BZ67" s="351">
        <f t="shared" ref="BZ67:BZ130" si="42">IFERROR(BW67-BO67,"")</f>
        <v>-2.4862404045256081E-9</v>
      </c>
      <c r="CA67" s="353">
        <f t="shared" ref="CA67:CA130" si="43">IFERROR(ROUND(BW67,3)-ROUND(BO67,3),"")</f>
        <v>0</v>
      </c>
    </row>
    <row r="68" spans="1:79" x14ac:dyDescent="0.25">
      <c r="A68" s="2" t="s">
        <v>109</v>
      </c>
      <c r="B68" s="2" t="s">
        <v>122</v>
      </c>
      <c r="C68">
        <f>VLOOKUP($B68,'Tillförd energi'!$B$1:$AI$700,MATCH(C$1,'Tillförd energi'!$B$1:$AQ$1,0),FALSE)</f>
        <v>0</v>
      </c>
      <c r="D68">
        <f>VLOOKUP($B68,'Tillförd energi'!$B$1:$AI$700,MATCH(D$1,'Tillförd energi'!$B$1:$AQ$1,0),FALSE)</f>
        <v>0.86099999999999999</v>
      </c>
      <c r="E68">
        <f>VLOOKUP($B68,'Tillförd energi'!$B$1:$AI$700,MATCH(E$1,'Tillförd energi'!$B$1:$AQ$1,0),FALSE)</f>
        <v>0</v>
      </c>
      <c r="F68">
        <f>VLOOKUP($B68,'Tillförd energi'!$B$1:$AI$700,MATCH(F$1,'Tillförd energi'!$B$1:$AQ$1,0),FALSE)</f>
        <v>0</v>
      </c>
      <c r="G68">
        <f>VLOOKUP($B68,'Tillförd energi'!$B$1:$AI$700,MATCH(G$1,'Tillförd energi'!$B$1:$AQ$1,0),FALSE)</f>
        <v>0</v>
      </c>
      <c r="H68">
        <f>VLOOKUP($B68,'Tillförd energi'!$B$1:$AI$700,MATCH(H$1,'Tillförd energi'!$B$1:$AQ$1,0),FALSE)</f>
        <v>0</v>
      </c>
      <c r="I68">
        <f>VLOOKUP($B68,'Tillförd energi'!$B$1:$AI$700,MATCH(I$1,'Tillförd energi'!$B$1:$AQ$1,0),FALSE)</f>
        <v>0</v>
      </c>
      <c r="J68">
        <f>VLOOKUP($B68,'Tillförd energi'!$B$1:$AI$700,MATCH(J$1,'Tillförd energi'!$B$1:$AQ$1,0),FALSE)</f>
        <v>0</v>
      </c>
      <c r="K68">
        <f>VLOOKUP($B68,'Tillförd energi'!$B$1:$AI$700,MATCH(K$1,'Tillförd energi'!$B$1:$AQ$1,0),FALSE)</f>
        <v>0</v>
      </c>
      <c r="L68">
        <f>VLOOKUP($B68,'Tillförd energi'!$B$1:$AI$700,MATCH(L$1,'Tillförd energi'!$B$1:$AQ$1,0),FALSE)</f>
        <v>0</v>
      </c>
      <c r="M68">
        <f>VLOOKUP($B68,'Tillförd energi'!$B$1:$AI$700,MATCH(M$1,'Tillförd energi'!$B$1:$AQ$1,0),FALSE)</f>
        <v>0</v>
      </c>
      <c r="N68">
        <f>VLOOKUP($B68,'Tillförd energi'!$B$1:$AI$700,MATCH(N$1,'Tillförd energi'!$B$1:$AQ$1,0),FALSE)</f>
        <v>0</v>
      </c>
      <c r="O68">
        <f>VLOOKUP($B68,'Tillförd energi'!$B$1:$AI$700,MATCH(O$1,'Tillförd energi'!$B$1:$AQ$1,0),FALSE)</f>
        <v>0</v>
      </c>
      <c r="P68">
        <f>VLOOKUP($B68,'Tillförd energi'!$B$1:$AI$700,MATCH(P$1,'Tillförd energi'!$B$1:$AQ$1,0),FALSE)</f>
        <v>0</v>
      </c>
      <c r="Q68">
        <f>VLOOKUP($B68,'Tillförd energi'!$B$1:$AI$700,MATCH(Q$1,'Tillförd energi'!$B$1:$AQ$1,0),FALSE)</f>
        <v>64.146000000000001</v>
      </c>
      <c r="R68">
        <f>VLOOKUP($B68,'Tillförd energi'!$B$1:$AI$700,MATCH(R$1,'Tillförd energi'!$B$1:$AQ$1,0),FALSE)</f>
        <v>0</v>
      </c>
      <c r="S68">
        <f>VLOOKUP($B68,'Tillförd energi'!$B$1:$AI$700,MATCH(S$1,'Tillförd energi'!$B$1:$AQ$1,0),FALSE)</f>
        <v>0</v>
      </c>
      <c r="T68">
        <f>VLOOKUP($B68,'Tillförd energi'!$B$1:$AI$700,MATCH(T$1,'Tillförd energi'!$B$1:$AQ$1,0),FALSE)</f>
        <v>0</v>
      </c>
      <c r="U68">
        <f>VLOOKUP($B68,'Tillförd energi'!$B$1:$AI$700,MATCH(U$1,'Tillförd energi'!$B$1:$AQ$1,0),FALSE)</f>
        <v>0</v>
      </c>
      <c r="V68">
        <f>VLOOKUP($B68,'Tillförd energi'!$B$1:$AI$700,MATCH(V$1,'Tillförd energi'!$B$1:$AQ$1,0),FALSE)</f>
        <v>0</v>
      </c>
      <c r="W68">
        <f>VLOOKUP($B68,'Tillförd energi'!$B$1:$AI$700,MATCH(W$1,'Tillförd energi'!$B$1:$AQ$1,0),FALSE)</f>
        <v>0</v>
      </c>
      <c r="X68">
        <f>VLOOKUP($B68,'Tillförd energi'!$B$1:$AI$700,MATCH(X$1,'Tillförd energi'!$B$1:$AQ$1,0),FALSE)</f>
        <v>0</v>
      </c>
      <c r="Y68">
        <f>VLOOKUP($B68,'Tillförd energi'!$B$1:$AI$700,MATCH(Y$1,'Tillförd energi'!$B$1:$AQ$1,0),FALSE)</f>
        <v>0</v>
      </c>
      <c r="Z68">
        <f>VLOOKUP($B68,'Tillförd energi'!$B$1:$AI$700,MATCH(Z$1,'Tillförd energi'!$B$1:$AQ$1,0),FALSE)</f>
        <v>0</v>
      </c>
      <c r="AA68">
        <f>VLOOKUP($B68,'Tillförd energi'!$B$1:$AI$700,MATCH(AA$1,'Tillförd energi'!$B$1:$AQ$1,0),FALSE)</f>
        <v>0</v>
      </c>
      <c r="AB68">
        <f>VLOOKUP($B68,'Tillförd energi'!$B$1:$AI$700,MATCH(AB$1,'Tillförd energi'!$B$1:$AQ$1,0),FALSE)</f>
        <v>0</v>
      </c>
      <c r="AC68">
        <f>VLOOKUP($B68,'Tillförd energi'!$B$1:$AI$700,MATCH(AC$1,'Tillförd energi'!$B$1:$AQ$1,0),FALSE)</f>
        <v>0</v>
      </c>
      <c r="AD68">
        <f>VLOOKUP($B68,'Tillförd energi'!$B$1:$AI$700,MATCH(AD$1,'Tillförd energi'!$B$1:$AQ$1,0),FALSE)</f>
        <v>0</v>
      </c>
      <c r="AE68">
        <f>VLOOKUP($B68,'Tillförd energi'!$B$1:$AI$700,MATCH(AE$1,'Tillförd energi'!$B$1:$AQ$1,0),FALSE)</f>
        <v>0</v>
      </c>
      <c r="AF68">
        <f>VLOOKUP($B68,'Tillförd energi'!$B$1:$AI$700,MATCH(AF$1,'Tillförd energi'!$B$1:$AQ$1,0),FALSE)</f>
        <v>2.2429999999999999</v>
      </c>
      <c r="AG68">
        <f>IFERROR(VLOOKUP(B68,Miljö!$B$1:$AC$550,MATCH("Köpt mängd produktionsspecifik fjärrvärme:",Miljö!$B$1:$AC$1,0),FALSE)/1,0)</f>
        <v>0</v>
      </c>
      <c r="AI68">
        <f t="shared" si="22"/>
        <v>67.25</v>
      </c>
      <c r="AJ68">
        <f t="shared" si="23"/>
        <v>67.25</v>
      </c>
      <c r="AK68">
        <f>IF(ISERROR(1/VLOOKUP($B68,Leveranser!$B$1:$S$500,MATCH("såld värme (gwh)",Leveranser!$B$1:$S$1,0),FALSE)),"",VLOOKUP($B68,Leveranser!$B$1:$S$500,MATCH("såld värme (gwh)",Leveranser!$B$1:$S$1,0),FALSE))</f>
        <v>60.838999999999999</v>
      </c>
      <c r="AL68">
        <f>VLOOKUP($B68,Leveranser!$B$1:$Y$500,MATCH("Totalt såld fjärrvärme till andra fjärrvärmeföretag",Leveranser!$B$1:$AA$1,0),FALSE)</f>
        <v>0</v>
      </c>
      <c r="AM68">
        <f>IF(ISERROR(1/VLOOKUP($B68,Miljö!$B$1:$S$500,MATCH("Såld mängd produktionsspecifik fjärrvärme (GWh)",Miljö!$B$1:$R$1,0),FALSE)),0,VLOOKUP($B68,Miljö!$B$1:$S$500,MATCH("Såld mängd produktionsspecifik fjärrvärme (GWh)",Miljö!$B$1:$R$1,0),FALSE))</f>
        <v>0</v>
      </c>
      <c r="AN68" s="239">
        <f t="shared" si="24"/>
        <v>0.9046691449814126</v>
      </c>
      <c r="AP68" t="str">
        <f>IFERROR(VLOOKUP($B68,Miljövärden!$B$2:$H$550,7,FALSE),"Nej, saknas")</f>
        <v>Ja</v>
      </c>
      <c r="AQ68" t="str">
        <f>IFERROR(VLOOKUP($B68,Miljövärden!$B$2:$H$550,6,FALSE),"Nej, saknas")</f>
        <v>Nej</v>
      </c>
      <c r="AU68">
        <f t="shared" si="25"/>
        <v>2.2429999999999999</v>
      </c>
      <c r="AV68">
        <f t="shared" si="26"/>
        <v>0</v>
      </c>
      <c r="AW68">
        <f t="shared" si="27"/>
        <v>64.146000000000001</v>
      </c>
      <c r="AX68">
        <f t="shared" si="28"/>
        <v>0</v>
      </c>
      <c r="AZ68">
        <f t="shared" si="29"/>
        <v>64.146000000000001</v>
      </c>
      <c r="BC68">
        <f t="shared" si="30"/>
        <v>0.86099999999999999</v>
      </c>
      <c r="BD68">
        <f t="shared" si="31"/>
        <v>0</v>
      </c>
      <c r="BE68">
        <f t="shared" si="32"/>
        <v>64.146000000000001</v>
      </c>
      <c r="BF68">
        <f t="shared" si="33"/>
        <v>0</v>
      </c>
      <c r="BG68">
        <f t="shared" si="34"/>
        <v>2.2429999999999999</v>
      </c>
      <c r="BH68">
        <f>VLOOKUP(B68,Miljö!$B$1:$I$482,MATCH("Fossilandel för ursprungspecificerad el ()",Miljö!$B$1:$I$1,0),FALSE)</f>
        <v>0.26</v>
      </c>
      <c r="BI68">
        <f>VLOOKUP(B68,Miljö!$B$1:$BX$482,MATCH("Kärnkraftsandel för ursprungsspecificerad el ()",Miljö!$B$1:$O$1,0),FALSE)</f>
        <v>0.19</v>
      </c>
      <c r="BJ68">
        <f t="shared" si="35"/>
        <v>0</v>
      </c>
      <c r="BK68" t="str">
        <f>VLOOKUP(B68,Miljö!$B$1:$O$482,MATCH("Fossil andel i procent (%)",Miljö!$B$1:$O$1,0),FALSE)</f>
        <v>ET</v>
      </c>
      <c r="BL68">
        <f t="shared" si="36"/>
        <v>67.25</v>
      </c>
      <c r="BO68" s="289">
        <f t="shared" si="37"/>
        <v>2.1474795539033458E-2</v>
      </c>
      <c r="BP68" s="239">
        <f t="shared" si="38"/>
        <v>6.337100371747212E-3</v>
      </c>
      <c r="BQ68" s="239">
        <f t="shared" si="39"/>
        <v>0.9721881040892193</v>
      </c>
      <c r="BR68" s="239">
        <f t="shared" si="40"/>
        <v>0</v>
      </c>
      <c r="BS68" s="239"/>
      <c r="BT68" s="351">
        <f t="shared" si="41"/>
        <v>1</v>
      </c>
      <c r="BW68" s="289">
        <f>IF(AP68="ja",VLOOKUP(B68,Miljövärden!$B$2:$H$550,MATCH("Total andel fossilt",Miljövärden!$B$2:$H$2,0),FALSE),"")</f>
        <v>2.1474799999999999E-2</v>
      </c>
      <c r="BZ68" s="351">
        <f t="shared" si="42"/>
        <v>4.4609665406092347E-9</v>
      </c>
      <c r="CA68" s="353">
        <f t="shared" si="43"/>
        <v>0</v>
      </c>
    </row>
    <row r="69" spans="1:79" x14ac:dyDescent="0.25">
      <c r="A69" s="2" t="s">
        <v>109</v>
      </c>
      <c r="B69" s="2" t="s">
        <v>123</v>
      </c>
      <c r="C69">
        <f>VLOOKUP($B69,'Tillförd energi'!$B$1:$AI$700,MATCH(C$1,'Tillförd energi'!$B$1:$AQ$1,0),FALSE)</f>
        <v>0</v>
      </c>
      <c r="D69">
        <f>VLOOKUP($B69,'Tillförd energi'!$B$1:$AI$700,MATCH(D$1,'Tillförd energi'!$B$1:$AQ$1,0),FALSE)</f>
        <v>0</v>
      </c>
      <c r="E69">
        <f>VLOOKUP($B69,'Tillförd energi'!$B$1:$AI$700,MATCH(E$1,'Tillförd energi'!$B$1:$AQ$1,0),FALSE)</f>
        <v>0</v>
      </c>
      <c r="F69">
        <f>VLOOKUP($B69,'Tillförd energi'!$B$1:$AI$700,MATCH(F$1,'Tillförd energi'!$B$1:$AQ$1,0),FALSE)</f>
        <v>0</v>
      </c>
      <c r="G69">
        <f>VLOOKUP($B69,'Tillförd energi'!$B$1:$AI$700,MATCH(G$1,'Tillförd energi'!$B$1:$AQ$1,0),FALSE)</f>
        <v>0</v>
      </c>
      <c r="H69">
        <f>VLOOKUP($B69,'Tillförd energi'!$B$1:$AI$700,MATCH(H$1,'Tillförd energi'!$B$1:$AQ$1,0),FALSE)</f>
        <v>0</v>
      </c>
      <c r="I69">
        <f>VLOOKUP($B69,'Tillförd energi'!$B$1:$AI$700,MATCH(I$1,'Tillförd energi'!$B$1:$AQ$1,0),FALSE)</f>
        <v>0</v>
      </c>
      <c r="J69">
        <f>VLOOKUP($B69,'Tillförd energi'!$B$1:$AI$700,MATCH(J$1,'Tillförd energi'!$B$1:$AQ$1,0),FALSE)</f>
        <v>1.3220000000000001</v>
      </c>
      <c r="K69">
        <f>VLOOKUP($B69,'Tillförd energi'!$B$1:$AI$700,MATCH(K$1,'Tillförd energi'!$B$1:$AQ$1,0),FALSE)</f>
        <v>0</v>
      </c>
      <c r="L69">
        <f>VLOOKUP($B69,'Tillförd energi'!$B$1:$AI$700,MATCH(L$1,'Tillförd energi'!$B$1:$AQ$1,0),FALSE)</f>
        <v>0</v>
      </c>
      <c r="M69">
        <f>VLOOKUP($B69,'Tillförd energi'!$B$1:$AI$700,MATCH(M$1,'Tillförd energi'!$B$1:$AQ$1,0),FALSE)</f>
        <v>0</v>
      </c>
      <c r="N69">
        <f>VLOOKUP($B69,'Tillförd energi'!$B$1:$AI$700,MATCH(N$1,'Tillförd energi'!$B$1:$AQ$1,0),FALSE)</f>
        <v>0</v>
      </c>
      <c r="O69">
        <f>VLOOKUP($B69,'Tillförd energi'!$B$1:$AI$700,MATCH(O$1,'Tillförd energi'!$B$1:$AQ$1,0),FALSE)</f>
        <v>0</v>
      </c>
      <c r="P69">
        <f>VLOOKUP($B69,'Tillförd energi'!$B$1:$AI$700,MATCH(P$1,'Tillförd energi'!$B$1:$AQ$1,0),FALSE)</f>
        <v>0</v>
      </c>
      <c r="Q69">
        <f>VLOOKUP($B69,'Tillförd energi'!$B$1:$AI$700,MATCH(Q$1,'Tillförd energi'!$B$1:$AQ$1,0),FALSE)</f>
        <v>26.085999999999999</v>
      </c>
      <c r="R69">
        <f>VLOOKUP($B69,'Tillförd energi'!$B$1:$AI$700,MATCH(R$1,'Tillförd energi'!$B$1:$AQ$1,0),FALSE)</f>
        <v>0</v>
      </c>
      <c r="S69">
        <f>VLOOKUP($B69,'Tillförd energi'!$B$1:$AI$700,MATCH(S$1,'Tillförd energi'!$B$1:$AQ$1,0),FALSE)</f>
        <v>0</v>
      </c>
      <c r="T69">
        <f>VLOOKUP($B69,'Tillförd energi'!$B$1:$AI$700,MATCH(T$1,'Tillförd energi'!$B$1:$AQ$1,0),FALSE)</f>
        <v>0</v>
      </c>
      <c r="U69">
        <f>VLOOKUP($B69,'Tillförd energi'!$B$1:$AI$700,MATCH(U$1,'Tillförd energi'!$B$1:$AQ$1,0),FALSE)</f>
        <v>0</v>
      </c>
      <c r="V69">
        <f>VLOOKUP($B69,'Tillförd energi'!$B$1:$AI$700,MATCH(V$1,'Tillförd energi'!$B$1:$AQ$1,0),FALSE)</f>
        <v>0</v>
      </c>
      <c r="W69">
        <f>VLOOKUP($B69,'Tillförd energi'!$B$1:$AI$700,MATCH(W$1,'Tillförd energi'!$B$1:$AQ$1,0),FALSE)</f>
        <v>0</v>
      </c>
      <c r="X69">
        <f>VLOOKUP($B69,'Tillförd energi'!$B$1:$AI$700,MATCH(X$1,'Tillförd energi'!$B$1:$AQ$1,0),FALSE)</f>
        <v>0</v>
      </c>
      <c r="Y69">
        <f>VLOOKUP($B69,'Tillförd energi'!$B$1:$AI$700,MATCH(Y$1,'Tillförd energi'!$B$1:$AQ$1,0),FALSE)</f>
        <v>0</v>
      </c>
      <c r="Z69">
        <f>VLOOKUP($B69,'Tillförd energi'!$B$1:$AI$700,MATCH(Z$1,'Tillförd energi'!$B$1:$AQ$1,0),FALSE)</f>
        <v>0</v>
      </c>
      <c r="AA69">
        <f>VLOOKUP($B69,'Tillförd energi'!$B$1:$AI$700,MATCH(AA$1,'Tillförd energi'!$B$1:$AQ$1,0),FALSE)</f>
        <v>0</v>
      </c>
      <c r="AB69">
        <f>VLOOKUP($B69,'Tillförd energi'!$B$1:$AI$700,MATCH(AB$1,'Tillförd energi'!$B$1:$AQ$1,0),FALSE)</f>
        <v>0</v>
      </c>
      <c r="AC69">
        <f>VLOOKUP($B69,'Tillförd energi'!$B$1:$AI$700,MATCH(AC$1,'Tillförd energi'!$B$1:$AQ$1,0),FALSE)</f>
        <v>2.976</v>
      </c>
      <c r="AD69">
        <f>VLOOKUP($B69,'Tillförd energi'!$B$1:$AI$700,MATCH(AD$1,'Tillförd energi'!$B$1:$AQ$1,0),FALSE)</f>
        <v>0</v>
      </c>
      <c r="AE69">
        <f>VLOOKUP($B69,'Tillförd energi'!$B$1:$AI$700,MATCH(AE$1,'Tillförd energi'!$B$1:$AQ$1,0),FALSE)</f>
        <v>0</v>
      </c>
      <c r="AF69">
        <f>VLOOKUP($B69,'Tillförd energi'!$B$1:$AI$700,MATCH(AF$1,'Tillförd energi'!$B$1:$AQ$1,0),FALSE)</f>
        <v>0.78200000000000003</v>
      </c>
      <c r="AG69">
        <f>IFERROR(VLOOKUP(B69,Miljö!$B$1:$AC$550,MATCH("Köpt mängd produktionsspecifik fjärrvärme:",Miljö!$B$1:$AC$1,0),FALSE)/1,0)</f>
        <v>0</v>
      </c>
      <c r="AI69">
        <f t="shared" si="22"/>
        <v>31.165999999999997</v>
      </c>
      <c r="AJ69">
        <f t="shared" si="23"/>
        <v>31.165999999999997</v>
      </c>
      <c r="AK69">
        <f>IF(ISERROR(1/VLOOKUP($B69,Leveranser!$B$1:$S$500,MATCH("såld värme (gwh)",Leveranser!$B$1:$S$1,0),FALSE)),"",VLOOKUP($B69,Leveranser!$B$1:$S$500,MATCH("såld värme (gwh)",Leveranser!$B$1:$S$1,0),FALSE))</f>
        <v>23.271999999999998</v>
      </c>
      <c r="AL69">
        <f>VLOOKUP($B69,Leveranser!$B$1:$Y$500,MATCH("Totalt såld fjärrvärme till andra fjärrvärmeföretag",Leveranser!$B$1:$AA$1,0),FALSE)</f>
        <v>0</v>
      </c>
      <c r="AM69">
        <f>IF(ISERROR(1/VLOOKUP($B69,Miljö!$B$1:$S$500,MATCH("Såld mängd produktionsspecifik fjärrvärme (GWh)",Miljö!$B$1:$R$1,0),FALSE)),0,VLOOKUP($B69,Miljö!$B$1:$S$500,MATCH("Såld mängd produktionsspecifik fjärrvärme (GWh)",Miljö!$B$1:$R$1,0),FALSE))</f>
        <v>0</v>
      </c>
      <c r="AN69" s="239">
        <f t="shared" si="24"/>
        <v>0.74671115959699674</v>
      </c>
      <c r="AP69" t="str">
        <f>IFERROR(VLOOKUP($B69,Miljövärden!$B$2:$H$550,7,FALSE),"Nej, saknas")</f>
        <v>Ja</v>
      </c>
      <c r="AQ69" t="str">
        <f>IFERROR(VLOOKUP($B69,Miljövärden!$B$2:$H$550,6,FALSE),"Nej, saknas")</f>
        <v>Nej</v>
      </c>
      <c r="AU69">
        <f t="shared" si="25"/>
        <v>0.78200000000000003</v>
      </c>
      <c r="AV69">
        <f t="shared" si="26"/>
        <v>0</v>
      </c>
      <c r="AW69">
        <f t="shared" si="27"/>
        <v>26.085999999999999</v>
      </c>
      <c r="AX69">
        <f t="shared" si="28"/>
        <v>0</v>
      </c>
      <c r="AZ69">
        <f t="shared" si="29"/>
        <v>26.085999999999999</v>
      </c>
      <c r="BC69">
        <f t="shared" si="30"/>
        <v>0</v>
      </c>
      <c r="BD69">
        <f t="shared" si="31"/>
        <v>0</v>
      </c>
      <c r="BE69">
        <f t="shared" si="32"/>
        <v>26.085999999999999</v>
      </c>
      <c r="BF69">
        <f t="shared" si="33"/>
        <v>4.298</v>
      </c>
      <c r="BG69">
        <f t="shared" si="34"/>
        <v>0.78200000000000003</v>
      </c>
      <c r="BH69">
        <f>VLOOKUP(B69,Miljö!$B$1:$I$482,MATCH("Fossilandel för ursprungspecificerad el ()",Miljö!$B$1:$I$1,0),FALSE)</f>
        <v>0.27</v>
      </c>
      <c r="BI69">
        <f>VLOOKUP(B69,Miljö!$B$1:$BX$482,MATCH("Kärnkraftsandel för ursprungsspecificerad el ()",Miljö!$B$1:$O$1,0),FALSE)</f>
        <v>0.19</v>
      </c>
      <c r="BJ69">
        <f t="shared" si="35"/>
        <v>0</v>
      </c>
      <c r="BK69" t="str">
        <f>VLOOKUP(B69,Miljö!$B$1:$O$482,MATCH("Fossil andel i procent (%)",Miljö!$B$1:$O$1,0),FALSE)</f>
        <v>ET</v>
      </c>
      <c r="BL69">
        <f t="shared" si="36"/>
        <v>31.166</v>
      </c>
      <c r="BO69" s="289">
        <f t="shared" si="37"/>
        <v>6.7746903677084009E-3</v>
      </c>
      <c r="BP69" s="239">
        <f t="shared" si="38"/>
        <v>4.7673747032022078E-3</v>
      </c>
      <c r="BQ69" s="239">
        <f t="shared" si="39"/>
        <v>0.85055124173779117</v>
      </c>
      <c r="BR69" s="239">
        <f t="shared" si="40"/>
        <v>0.1379066931912982</v>
      </c>
      <c r="BS69" s="239"/>
      <c r="BT69" s="351">
        <f t="shared" si="41"/>
        <v>1</v>
      </c>
      <c r="BW69" s="289">
        <f>IF(AP69="ja",VLOOKUP(B69,Miljövärden!$B$2:$H$550,MATCH("Total andel fossilt",Miljövärden!$B$2:$H$2,0),FALSE),"")</f>
        <v>6.7746899999999999E-3</v>
      </c>
      <c r="BZ69" s="351">
        <f t="shared" si="42"/>
        <v>-3.6770840105421199E-10</v>
      </c>
      <c r="CA69" s="353">
        <f t="shared" si="43"/>
        <v>0</v>
      </c>
    </row>
    <row r="70" spans="1:79" x14ac:dyDescent="0.25">
      <c r="A70" s="2" t="s">
        <v>109</v>
      </c>
      <c r="B70" s="2" t="s">
        <v>124</v>
      </c>
      <c r="C70">
        <f>VLOOKUP($B70,'Tillförd energi'!$B$1:$AI$700,MATCH(C$1,'Tillförd energi'!$B$1:$AQ$1,0),FALSE)</f>
        <v>0</v>
      </c>
      <c r="D70">
        <f>VLOOKUP($B70,'Tillförd energi'!$B$1:$AI$700,MATCH(D$1,'Tillförd energi'!$B$1:$AQ$1,0),FALSE)</f>
        <v>3.323</v>
      </c>
      <c r="E70">
        <f>VLOOKUP($B70,'Tillförd energi'!$B$1:$AI$700,MATCH(E$1,'Tillförd energi'!$B$1:$AQ$1,0),FALSE)</f>
        <v>0</v>
      </c>
      <c r="F70">
        <f>VLOOKUP($B70,'Tillförd energi'!$B$1:$AI$700,MATCH(F$1,'Tillförd energi'!$B$1:$AQ$1,0),FALSE)</f>
        <v>0</v>
      </c>
      <c r="G70">
        <f>VLOOKUP($B70,'Tillförd energi'!$B$1:$AI$700,MATCH(G$1,'Tillförd energi'!$B$1:$AQ$1,0),FALSE)</f>
        <v>0</v>
      </c>
      <c r="H70">
        <f>VLOOKUP($B70,'Tillförd energi'!$B$1:$AI$700,MATCH(H$1,'Tillförd energi'!$B$1:$AQ$1,0),FALSE)</f>
        <v>0</v>
      </c>
      <c r="I70">
        <f>VLOOKUP($B70,'Tillförd energi'!$B$1:$AI$700,MATCH(I$1,'Tillförd energi'!$B$1:$AQ$1,0),FALSE)</f>
        <v>0</v>
      </c>
      <c r="J70">
        <f>VLOOKUP($B70,'Tillförd energi'!$B$1:$AI$700,MATCH(J$1,'Tillförd energi'!$B$1:$AQ$1,0),FALSE)</f>
        <v>0</v>
      </c>
      <c r="K70">
        <f>VLOOKUP($B70,'Tillförd energi'!$B$1:$AI$700,MATCH(K$1,'Tillförd energi'!$B$1:$AQ$1,0),FALSE)</f>
        <v>0</v>
      </c>
      <c r="L70">
        <f>VLOOKUP($B70,'Tillförd energi'!$B$1:$AI$700,MATCH(L$1,'Tillförd energi'!$B$1:$AQ$1,0),FALSE)</f>
        <v>0</v>
      </c>
      <c r="M70">
        <f>VLOOKUP($B70,'Tillförd energi'!$B$1:$AI$700,MATCH(M$1,'Tillförd energi'!$B$1:$AQ$1,0),FALSE)</f>
        <v>0</v>
      </c>
      <c r="N70">
        <f>VLOOKUP($B70,'Tillförd energi'!$B$1:$AI$700,MATCH(N$1,'Tillförd energi'!$B$1:$AQ$1,0),FALSE)</f>
        <v>0</v>
      </c>
      <c r="O70">
        <f>VLOOKUP($B70,'Tillförd energi'!$B$1:$AI$700,MATCH(O$1,'Tillförd energi'!$B$1:$AQ$1,0),FALSE)</f>
        <v>0</v>
      </c>
      <c r="P70">
        <f>VLOOKUP($B70,'Tillförd energi'!$B$1:$AI$700,MATCH(P$1,'Tillförd energi'!$B$1:$AQ$1,0),FALSE)</f>
        <v>0</v>
      </c>
      <c r="Q70">
        <f>VLOOKUP($B70,'Tillförd energi'!$B$1:$AI$700,MATCH(Q$1,'Tillförd energi'!$B$1:$AQ$1,0),FALSE)</f>
        <v>0</v>
      </c>
      <c r="R70">
        <f>VLOOKUP($B70,'Tillförd energi'!$B$1:$AI$700,MATCH(R$1,'Tillförd energi'!$B$1:$AQ$1,0),FALSE)</f>
        <v>0</v>
      </c>
      <c r="S70">
        <f>VLOOKUP($B70,'Tillförd energi'!$B$1:$AI$700,MATCH(S$1,'Tillförd energi'!$B$1:$AQ$1,0),FALSE)</f>
        <v>0</v>
      </c>
      <c r="T70">
        <f>VLOOKUP($B70,'Tillförd energi'!$B$1:$AI$700,MATCH(T$1,'Tillförd energi'!$B$1:$AQ$1,0),FALSE)</f>
        <v>0</v>
      </c>
      <c r="U70">
        <f>VLOOKUP($B70,'Tillförd energi'!$B$1:$AI$700,MATCH(U$1,'Tillförd energi'!$B$1:$AQ$1,0),FALSE)</f>
        <v>0</v>
      </c>
      <c r="V70">
        <f>VLOOKUP($B70,'Tillförd energi'!$B$1:$AI$700,MATCH(V$1,'Tillförd energi'!$B$1:$AQ$1,0),FALSE)</f>
        <v>0</v>
      </c>
      <c r="W70">
        <f>VLOOKUP($B70,'Tillförd energi'!$B$1:$AI$700,MATCH(W$1,'Tillförd energi'!$B$1:$AQ$1,0),FALSE)</f>
        <v>0</v>
      </c>
      <c r="X70">
        <f>VLOOKUP($B70,'Tillförd energi'!$B$1:$AI$700,MATCH(X$1,'Tillförd energi'!$B$1:$AQ$1,0),FALSE)</f>
        <v>0</v>
      </c>
      <c r="Y70">
        <f>VLOOKUP($B70,'Tillförd energi'!$B$1:$AI$700,MATCH(Y$1,'Tillförd energi'!$B$1:$AQ$1,0),FALSE)</f>
        <v>0</v>
      </c>
      <c r="Z70">
        <f>VLOOKUP($B70,'Tillförd energi'!$B$1:$AI$700,MATCH(Z$1,'Tillförd energi'!$B$1:$AQ$1,0),FALSE)</f>
        <v>0</v>
      </c>
      <c r="AA70">
        <f>VLOOKUP($B70,'Tillförd energi'!$B$1:$AI$700,MATCH(AA$1,'Tillförd energi'!$B$1:$AQ$1,0),FALSE)</f>
        <v>0</v>
      </c>
      <c r="AB70">
        <f>VLOOKUP($B70,'Tillförd energi'!$B$1:$AI$700,MATCH(AB$1,'Tillförd energi'!$B$1:$AQ$1,0),FALSE)</f>
        <v>0</v>
      </c>
      <c r="AC70">
        <f>VLOOKUP($B70,'Tillförd energi'!$B$1:$AI$700,MATCH(AC$1,'Tillförd energi'!$B$1:$AQ$1,0),FALSE)</f>
        <v>0</v>
      </c>
      <c r="AD70">
        <f>VLOOKUP($B70,'Tillförd energi'!$B$1:$AI$700,MATCH(AD$1,'Tillförd energi'!$B$1:$AQ$1,0),FALSE)</f>
        <v>74.39</v>
      </c>
      <c r="AE70">
        <f>VLOOKUP($B70,'Tillförd energi'!$B$1:$AI$700,MATCH(AE$1,'Tillförd energi'!$B$1:$AQ$1,0),FALSE)</f>
        <v>0</v>
      </c>
      <c r="AF70">
        <f>VLOOKUP($B70,'Tillförd energi'!$B$1:$AI$700,MATCH(AF$1,'Tillförd energi'!$B$1:$AQ$1,0),FALSE)</f>
        <v>1.9169700000000001</v>
      </c>
      <c r="AG70">
        <f>IFERROR(VLOOKUP(B70,Miljö!$B$1:$AC$550,MATCH("Köpt mängd produktionsspecifik fjärrvärme:",Miljö!$B$1:$AC$1,0),FALSE)/1,0)</f>
        <v>0</v>
      </c>
      <c r="AI70">
        <f t="shared" si="22"/>
        <v>79.62997</v>
      </c>
      <c r="AJ70">
        <f t="shared" si="23"/>
        <v>79.62997</v>
      </c>
      <c r="AK70">
        <f>IF(ISERROR(1/VLOOKUP($B70,Leveranser!$B$1:$S$500,MATCH("såld värme (gwh)",Leveranser!$B$1:$S$1,0),FALSE)),"",VLOOKUP($B70,Leveranser!$B$1:$S$500,MATCH("såld värme (gwh)",Leveranser!$B$1:$S$1,0),FALSE))</f>
        <v>63.899000000000001</v>
      </c>
      <c r="AL70">
        <f>VLOOKUP($B70,Leveranser!$B$1:$Y$500,MATCH("Totalt såld fjärrvärme till andra fjärrvärmeföretag",Leveranser!$B$1:$AA$1,0),FALSE)</f>
        <v>0</v>
      </c>
      <c r="AM70">
        <f>IF(ISERROR(1/VLOOKUP($B70,Miljö!$B$1:$S$500,MATCH("Såld mängd produktionsspecifik fjärrvärme (GWh)",Miljö!$B$1:$R$1,0),FALSE)),0,VLOOKUP($B70,Miljö!$B$1:$S$500,MATCH("Såld mängd produktionsspecifik fjärrvärme (GWh)",Miljö!$B$1:$R$1,0),FALSE))</f>
        <v>0</v>
      </c>
      <c r="AN70" s="239">
        <f t="shared" si="24"/>
        <v>0.80244912813605229</v>
      </c>
      <c r="AP70" t="str">
        <f>IFERROR(VLOOKUP($B70,Miljövärden!$B$2:$H$550,7,FALSE),"Nej, saknas")</f>
        <v>Ja</v>
      </c>
      <c r="AQ70" t="str">
        <f>IFERROR(VLOOKUP($B70,Miljövärden!$B$2:$H$550,6,FALSE),"Nej, saknas")</f>
        <v>Nej</v>
      </c>
      <c r="AU70">
        <f t="shared" si="25"/>
        <v>1.9169700000000001</v>
      </c>
      <c r="AV70">
        <f t="shared" si="26"/>
        <v>0</v>
      </c>
      <c r="AW70">
        <f t="shared" si="27"/>
        <v>0</v>
      </c>
      <c r="AX70">
        <f t="shared" si="28"/>
        <v>0</v>
      </c>
      <c r="AZ70">
        <f t="shared" si="29"/>
        <v>0</v>
      </c>
      <c r="BC70">
        <f t="shared" si="30"/>
        <v>3.323</v>
      </c>
      <c r="BD70">
        <f t="shared" si="31"/>
        <v>0</v>
      </c>
      <c r="BE70">
        <f t="shared" si="32"/>
        <v>0</v>
      </c>
      <c r="BF70">
        <f t="shared" si="33"/>
        <v>74.39</v>
      </c>
      <c r="BG70">
        <f t="shared" si="34"/>
        <v>1.9169700000000001</v>
      </c>
      <c r="BH70">
        <f>VLOOKUP(B70,Miljö!$B$1:$I$482,MATCH("Fossilandel för ursprungspecificerad el ()",Miljö!$B$1:$I$1,0),FALSE)</f>
        <v>0.48399999999999999</v>
      </c>
      <c r="BI70">
        <f>VLOOKUP(B70,Miljö!$B$1:$BX$482,MATCH("Kärnkraftsandel för ursprungsspecificerad el ()",Miljö!$B$1:$O$1,0),FALSE)</f>
        <v>0.35</v>
      </c>
      <c r="BJ70">
        <f t="shared" si="35"/>
        <v>0</v>
      </c>
      <c r="BK70" t="str">
        <f>VLOOKUP(B70,Miljö!$B$1:$O$482,MATCH("Fossil andel i procent (%)",Miljö!$B$1:$O$1,0),FALSE)</f>
        <v>ET</v>
      </c>
      <c r="BL70">
        <f t="shared" si="36"/>
        <v>79.62997</v>
      </c>
      <c r="BO70" s="289">
        <f t="shared" si="37"/>
        <v>5.3382080641245999E-2</v>
      </c>
      <c r="BP70" s="239">
        <f t="shared" si="38"/>
        <v>8.4257158454285486E-3</v>
      </c>
      <c r="BQ70" s="239">
        <f t="shared" si="39"/>
        <v>3.996196658117541E-3</v>
      </c>
      <c r="BR70" s="239">
        <f t="shared" si="40"/>
        <v>0.93419600685520787</v>
      </c>
      <c r="BS70" s="239"/>
      <c r="BT70" s="351">
        <f t="shared" si="41"/>
        <v>1</v>
      </c>
      <c r="BW70" s="289">
        <f>IF(AP70="ja",VLOOKUP(B70,Miljövärden!$B$2:$H$550,MATCH("Total andel fossilt",Miljövärden!$B$2:$H$2,0),FALSE),"")</f>
        <v>5.3381999999999999E-2</v>
      </c>
      <c r="BZ70" s="351">
        <f t="shared" si="42"/>
        <v>-8.0641246000268119E-8</v>
      </c>
      <c r="CA70" s="353">
        <f t="shared" si="43"/>
        <v>0</v>
      </c>
    </row>
    <row r="71" spans="1:79" x14ac:dyDescent="0.25">
      <c r="A71" s="2" t="s">
        <v>109</v>
      </c>
      <c r="B71" s="2" t="s">
        <v>125</v>
      </c>
      <c r="C71">
        <f>VLOOKUP($B71,'Tillförd energi'!$B$1:$AI$700,MATCH(C$1,'Tillförd energi'!$B$1:$AQ$1,0),FALSE)</f>
        <v>0</v>
      </c>
      <c r="D71">
        <f>VLOOKUP($B71,'Tillförd energi'!$B$1:$AI$700,MATCH(D$1,'Tillförd energi'!$B$1:$AQ$1,0),FALSE)</f>
        <v>0.3</v>
      </c>
      <c r="E71">
        <f>VLOOKUP($B71,'Tillförd energi'!$B$1:$AI$700,MATCH(E$1,'Tillförd energi'!$B$1:$AQ$1,0),FALSE)</f>
        <v>0</v>
      </c>
      <c r="F71">
        <f>VLOOKUP($B71,'Tillförd energi'!$B$1:$AI$700,MATCH(F$1,'Tillförd energi'!$B$1:$AQ$1,0),FALSE)</f>
        <v>0</v>
      </c>
      <c r="G71">
        <f>VLOOKUP($B71,'Tillförd energi'!$B$1:$AI$700,MATCH(G$1,'Tillförd energi'!$B$1:$AQ$1,0),FALSE)</f>
        <v>0</v>
      </c>
      <c r="H71">
        <f>VLOOKUP($B71,'Tillförd energi'!$B$1:$AI$700,MATCH(H$1,'Tillförd energi'!$B$1:$AQ$1,0),FALSE)</f>
        <v>0</v>
      </c>
      <c r="I71">
        <f>VLOOKUP($B71,'Tillförd energi'!$B$1:$AI$700,MATCH(I$1,'Tillförd energi'!$B$1:$AQ$1,0),FALSE)</f>
        <v>0</v>
      </c>
      <c r="J71">
        <f>VLOOKUP($B71,'Tillförd energi'!$B$1:$AI$700,MATCH(J$1,'Tillförd energi'!$B$1:$AQ$1,0),FALSE)</f>
        <v>0</v>
      </c>
      <c r="K71">
        <f>VLOOKUP($B71,'Tillförd energi'!$B$1:$AI$700,MATCH(K$1,'Tillförd energi'!$B$1:$AQ$1,0),FALSE)</f>
        <v>0</v>
      </c>
      <c r="L71">
        <f>VLOOKUP($B71,'Tillförd energi'!$B$1:$AI$700,MATCH(L$1,'Tillförd energi'!$B$1:$AQ$1,0),FALSE)</f>
        <v>0</v>
      </c>
      <c r="M71">
        <f>VLOOKUP($B71,'Tillförd energi'!$B$1:$AI$700,MATCH(M$1,'Tillförd energi'!$B$1:$AQ$1,0),FALSE)</f>
        <v>0</v>
      </c>
      <c r="N71">
        <f>VLOOKUP($B71,'Tillförd energi'!$B$1:$AI$700,MATCH(N$1,'Tillförd energi'!$B$1:$AQ$1,0),FALSE)</f>
        <v>0</v>
      </c>
      <c r="O71">
        <f>VLOOKUP($B71,'Tillförd energi'!$B$1:$AI$700,MATCH(O$1,'Tillförd energi'!$B$1:$AQ$1,0),FALSE)</f>
        <v>0</v>
      </c>
      <c r="P71">
        <f>VLOOKUP($B71,'Tillförd energi'!$B$1:$AI$700,MATCH(P$1,'Tillförd energi'!$B$1:$AQ$1,0),FALSE)</f>
        <v>75.400000000000006</v>
      </c>
      <c r="Q71">
        <f>VLOOKUP($B71,'Tillförd energi'!$B$1:$AI$700,MATCH(Q$1,'Tillförd energi'!$B$1:$AQ$1,0),FALSE)</f>
        <v>0</v>
      </c>
      <c r="R71">
        <f>VLOOKUP($B71,'Tillförd energi'!$B$1:$AI$700,MATCH(R$1,'Tillförd energi'!$B$1:$AQ$1,0),FALSE)</f>
        <v>2.2999999999999998</v>
      </c>
      <c r="S71">
        <f>VLOOKUP($B71,'Tillförd energi'!$B$1:$AI$700,MATCH(S$1,'Tillförd energi'!$B$1:$AQ$1,0),FALSE)</f>
        <v>0</v>
      </c>
      <c r="T71">
        <f>VLOOKUP($B71,'Tillförd energi'!$B$1:$AI$700,MATCH(T$1,'Tillförd energi'!$B$1:$AQ$1,0),FALSE)</f>
        <v>0</v>
      </c>
      <c r="U71">
        <f>VLOOKUP($B71,'Tillförd energi'!$B$1:$AI$700,MATCH(U$1,'Tillförd energi'!$B$1:$AQ$1,0),FALSE)</f>
        <v>0</v>
      </c>
      <c r="V71">
        <f>VLOOKUP($B71,'Tillförd energi'!$B$1:$AI$700,MATCH(V$1,'Tillförd energi'!$B$1:$AQ$1,0),FALSE)</f>
        <v>0</v>
      </c>
      <c r="W71">
        <f>VLOOKUP($B71,'Tillförd energi'!$B$1:$AI$700,MATCH(W$1,'Tillförd energi'!$B$1:$AQ$1,0),FALSE)</f>
        <v>0.3</v>
      </c>
      <c r="X71">
        <f>VLOOKUP($B71,'Tillförd energi'!$B$1:$AI$700,MATCH(X$1,'Tillförd energi'!$B$1:$AQ$1,0),FALSE)</f>
        <v>0</v>
      </c>
      <c r="Y71">
        <f>VLOOKUP($B71,'Tillförd energi'!$B$1:$AI$700,MATCH(Y$1,'Tillförd energi'!$B$1:$AQ$1,0),FALSE)</f>
        <v>0</v>
      </c>
      <c r="Z71">
        <f>VLOOKUP($B71,'Tillförd energi'!$B$1:$AI$700,MATCH(Z$1,'Tillförd energi'!$B$1:$AQ$1,0),FALSE)</f>
        <v>0</v>
      </c>
      <c r="AA71">
        <f>VLOOKUP($B71,'Tillförd energi'!$B$1:$AI$700,MATCH(AA$1,'Tillförd energi'!$B$1:$AQ$1,0),FALSE)</f>
        <v>0</v>
      </c>
      <c r="AB71">
        <f>VLOOKUP($B71,'Tillförd energi'!$B$1:$AI$700,MATCH(AB$1,'Tillförd energi'!$B$1:$AQ$1,0),FALSE)</f>
        <v>0</v>
      </c>
      <c r="AC71">
        <f>VLOOKUP($B71,'Tillförd energi'!$B$1:$AI$700,MATCH(AC$1,'Tillförd energi'!$B$1:$AQ$1,0),FALSE)</f>
        <v>11.2</v>
      </c>
      <c r="AD71">
        <f>VLOOKUP($B71,'Tillförd energi'!$B$1:$AI$700,MATCH(AD$1,'Tillförd energi'!$B$1:$AQ$1,0),FALSE)</f>
        <v>0</v>
      </c>
      <c r="AE71">
        <f>VLOOKUP($B71,'Tillförd energi'!$B$1:$AI$700,MATCH(AE$1,'Tillförd energi'!$B$1:$AQ$1,0),FALSE)</f>
        <v>0</v>
      </c>
      <c r="AF71">
        <f>VLOOKUP($B71,'Tillförd energi'!$B$1:$AI$700,MATCH(AF$1,'Tillförd energi'!$B$1:$AQ$1,0),FALSE)</f>
        <v>2.2000000000000002</v>
      </c>
      <c r="AG71">
        <f>IFERROR(VLOOKUP(B71,Miljö!$B$1:$AC$550,MATCH("Köpt mängd produktionsspecifik fjärrvärme:",Miljö!$B$1:$AC$1,0),FALSE)/1,0)</f>
        <v>0</v>
      </c>
      <c r="AI71">
        <f t="shared" si="22"/>
        <v>91.7</v>
      </c>
      <c r="AJ71">
        <f t="shared" si="23"/>
        <v>91.7</v>
      </c>
      <c r="AK71">
        <f>IF(ISERROR(1/VLOOKUP($B71,Leveranser!$B$1:$S$500,MATCH("såld värme (gwh)",Leveranser!$B$1:$S$1,0),FALSE)),"",VLOOKUP($B71,Leveranser!$B$1:$S$500,MATCH("såld värme (gwh)",Leveranser!$B$1:$S$1,0),FALSE))</f>
        <v>69.5</v>
      </c>
      <c r="AL71">
        <f>VLOOKUP($B71,Leveranser!$B$1:$Y$500,MATCH("Totalt såld fjärrvärme till andra fjärrvärmeföretag",Leveranser!$B$1:$AA$1,0),FALSE)</f>
        <v>0</v>
      </c>
      <c r="AM71">
        <f>IF(ISERROR(1/VLOOKUP($B71,Miljö!$B$1:$S$500,MATCH("Såld mängd produktionsspecifik fjärrvärme (GWh)",Miljö!$B$1:$R$1,0),FALSE)),0,VLOOKUP($B71,Miljö!$B$1:$S$500,MATCH("Såld mängd produktionsspecifik fjärrvärme (GWh)",Miljö!$B$1:$R$1,0),FALSE))</f>
        <v>0</v>
      </c>
      <c r="AN71" s="239">
        <f t="shared" si="24"/>
        <v>0.75790621592148311</v>
      </c>
      <c r="AP71" t="str">
        <f>IFERROR(VLOOKUP($B71,Miljövärden!$B$2:$H$550,7,FALSE),"Nej, saknas")</f>
        <v>Ja</v>
      </c>
      <c r="AQ71" t="str">
        <f>IFERROR(VLOOKUP($B71,Miljövärden!$B$2:$H$550,6,FALSE),"Nej, saknas")</f>
        <v>Nej</v>
      </c>
      <c r="AU71">
        <f t="shared" si="25"/>
        <v>2.2000000000000002</v>
      </c>
      <c r="AV71">
        <f t="shared" si="26"/>
        <v>0</v>
      </c>
      <c r="AW71">
        <f t="shared" si="27"/>
        <v>75.400000000000006</v>
      </c>
      <c r="AX71">
        <f t="shared" si="28"/>
        <v>2.2999999999999998</v>
      </c>
      <c r="AZ71">
        <f t="shared" si="29"/>
        <v>78</v>
      </c>
      <c r="BC71">
        <f t="shared" si="30"/>
        <v>0.3</v>
      </c>
      <c r="BD71">
        <f t="shared" si="31"/>
        <v>0</v>
      </c>
      <c r="BE71">
        <f t="shared" si="32"/>
        <v>78</v>
      </c>
      <c r="BF71">
        <f t="shared" si="33"/>
        <v>11.2</v>
      </c>
      <c r="BG71">
        <f t="shared" si="34"/>
        <v>2.2000000000000002</v>
      </c>
      <c r="BH71">
        <f>VLOOKUP(B71,Miljö!$B$1:$I$482,MATCH("Fossilandel för ursprungspecificerad el ()",Miljö!$B$1:$I$1,0),FALSE)</f>
        <v>0</v>
      </c>
      <c r="BI71">
        <f>VLOOKUP(B71,Miljö!$B$1:$BX$482,MATCH("Kärnkraftsandel för ursprungsspecificerad el ()",Miljö!$B$1:$O$1,0),FALSE)</f>
        <v>0</v>
      </c>
      <c r="BJ71">
        <f t="shared" si="35"/>
        <v>0</v>
      </c>
      <c r="BK71" t="str">
        <f>VLOOKUP(B71,Miljö!$B$1:$O$482,MATCH("Fossil andel i procent (%)",Miljö!$B$1:$O$1,0),FALSE)</f>
        <v>ET</v>
      </c>
      <c r="BL71">
        <f t="shared" si="36"/>
        <v>91.7</v>
      </c>
      <c r="BO71" s="289">
        <f t="shared" si="37"/>
        <v>3.2715376226826608E-3</v>
      </c>
      <c r="BP71" s="239">
        <f t="shared" si="38"/>
        <v>0</v>
      </c>
      <c r="BQ71" s="239">
        <f t="shared" si="39"/>
        <v>0.87459105779716462</v>
      </c>
      <c r="BR71" s="239">
        <f t="shared" si="40"/>
        <v>0.12213740458015267</v>
      </c>
      <c r="BS71" s="239"/>
      <c r="BT71" s="351">
        <f t="shared" si="41"/>
        <v>0.99999999999999989</v>
      </c>
      <c r="BW71" s="289">
        <f>IF(AP71="ja",VLOOKUP(B71,Miljövärden!$B$2:$H$550,MATCH("Total andel fossilt",Miljövärden!$B$2:$H$2,0),FALSE),"")</f>
        <v>3.2715399999999999E-3</v>
      </c>
      <c r="BZ71" s="351">
        <f t="shared" si="42"/>
        <v>2.3773173390799485E-9</v>
      </c>
      <c r="CA71" s="353">
        <f t="shared" si="43"/>
        <v>0</v>
      </c>
    </row>
    <row r="72" spans="1:79" x14ac:dyDescent="0.25">
      <c r="A72" s="2" t="s">
        <v>109</v>
      </c>
      <c r="B72" s="2" t="s">
        <v>126</v>
      </c>
      <c r="C72">
        <f>VLOOKUP($B72,'Tillförd energi'!$B$1:$AI$700,MATCH(C$1,'Tillförd energi'!$B$1:$AQ$1,0),FALSE)</f>
        <v>0</v>
      </c>
      <c r="D72">
        <f>VLOOKUP($B72,'Tillförd energi'!$B$1:$AI$700,MATCH(D$1,'Tillförd energi'!$B$1:$AQ$1,0),FALSE)</f>
        <v>0.13700000000000001</v>
      </c>
      <c r="E72">
        <f>VLOOKUP($B72,'Tillförd energi'!$B$1:$AI$700,MATCH(E$1,'Tillförd energi'!$B$1:$AQ$1,0),FALSE)</f>
        <v>0</v>
      </c>
      <c r="F72">
        <f>VLOOKUP($B72,'Tillförd energi'!$B$1:$AI$700,MATCH(F$1,'Tillförd energi'!$B$1:$AQ$1,0),FALSE)</f>
        <v>0</v>
      </c>
      <c r="G72">
        <f>VLOOKUP($B72,'Tillförd energi'!$B$1:$AI$700,MATCH(G$1,'Tillförd energi'!$B$1:$AQ$1,0),FALSE)</f>
        <v>0</v>
      </c>
      <c r="H72">
        <f>VLOOKUP($B72,'Tillförd energi'!$B$1:$AI$700,MATCH(H$1,'Tillförd energi'!$B$1:$AQ$1,0),FALSE)</f>
        <v>0</v>
      </c>
      <c r="I72">
        <f>VLOOKUP($B72,'Tillförd energi'!$B$1:$AI$700,MATCH(I$1,'Tillförd energi'!$B$1:$AQ$1,0),FALSE)</f>
        <v>0</v>
      </c>
      <c r="J72">
        <f>VLOOKUP($B72,'Tillförd energi'!$B$1:$AI$700,MATCH(J$1,'Tillförd energi'!$B$1:$AQ$1,0),FALSE)</f>
        <v>0</v>
      </c>
      <c r="K72">
        <f>VLOOKUP($B72,'Tillförd energi'!$B$1:$AI$700,MATCH(K$1,'Tillförd energi'!$B$1:$AQ$1,0),FALSE)</f>
        <v>0</v>
      </c>
      <c r="L72">
        <f>VLOOKUP($B72,'Tillförd energi'!$B$1:$AI$700,MATCH(L$1,'Tillförd energi'!$B$1:$AQ$1,0),FALSE)</f>
        <v>0</v>
      </c>
      <c r="M72">
        <f>VLOOKUP($B72,'Tillförd energi'!$B$1:$AI$700,MATCH(M$1,'Tillförd energi'!$B$1:$AQ$1,0),FALSE)</f>
        <v>0</v>
      </c>
      <c r="N72">
        <f>VLOOKUP($B72,'Tillförd energi'!$B$1:$AI$700,MATCH(N$1,'Tillförd energi'!$B$1:$AQ$1,0),FALSE)</f>
        <v>0</v>
      </c>
      <c r="O72">
        <f>VLOOKUP($B72,'Tillförd energi'!$B$1:$AI$700,MATCH(O$1,'Tillförd energi'!$B$1:$AQ$1,0),FALSE)</f>
        <v>0</v>
      </c>
      <c r="P72">
        <f>VLOOKUP($B72,'Tillförd energi'!$B$1:$AI$700,MATCH(P$1,'Tillförd energi'!$B$1:$AQ$1,0),FALSE)</f>
        <v>45.095999999999997</v>
      </c>
      <c r="Q72">
        <f>VLOOKUP($B72,'Tillförd energi'!$B$1:$AI$700,MATCH(Q$1,'Tillförd energi'!$B$1:$AQ$1,0),FALSE)</f>
        <v>0</v>
      </c>
      <c r="R72">
        <f>VLOOKUP($B72,'Tillförd energi'!$B$1:$AI$700,MATCH(R$1,'Tillförd energi'!$B$1:$AQ$1,0),FALSE)</f>
        <v>0</v>
      </c>
      <c r="S72">
        <f>VLOOKUP($B72,'Tillförd energi'!$B$1:$AI$700,MATCH(S$1,'Tillförd energi'!$B$1:$AQ$1,0),FALSE)</f>
        <v>0</v>
      </c>
      <c r="T72">
        <f>VLOOKUP($B72,'Tillförd energi'!$B$1:$AI$700,MATCH(T$1,'Tillförd energi'!$B$1:$AQ$1,0),FALSE)</f>
        <v>0</v>
      </c>
      <c r="U72">
        <f>VLOOKUP($B72,'Tillförd energi'!$B$1:$AI$700,MATCH(U$1,'Tillförd energi'!$B$1:$AQ$1,0),FALSE)</f>
        <v>0</v>
      </c>
      <c r="V72">
        <f>VLOOKUP($B72,'Tillförd energi'!$B$1:$AI$700,MATCH(V$1,'Tillförd energi'!$B$1:$AQ$1,0),FALSE)</f>
        <v>0</v>
      </c>
      <c r="W72">
        <f>VLOOKUP($B72,'Tillförd energi'!$B$1:$AI$700,MATCH(W$1,'Tillförd energi'!$B$1:$AQ$1,0),FALSE)</f>
        <v>3.472</v>
      </c>
      <c r="X72">
        <f>VLOOKUP($B72,'Tillförd energi'!$B$1:$AI$700,MATCH(X$1,'Tillförd energi'!$B$1:$AQ$1,0),FALSE)</f>
        <v>0</v>
      </c>
      <c r="Y72">
        <f>VLOOKUP($B72,'Tillförd energi'!$B$1:$AI$700,MATCH(Y$1,'Tillförd energi'!$B$1:$AQ$1,0),FALSE)</f>
        <v>0</v>
      </c>
      <c r="Z72">
        <f>VLOOKUP($B72,'Tillförd energi'!$B$1:$AI$700,MATCH(Z$1,'Tillförd energi'!$B$1:$AQ$1,0),FALSE)</f>
        <v>0</v>
      </c>
      <c r="AA72">
        <f>VLOOKUP($B72,'Tillförd energi'!$B$1:$AI$700,MATCH(AA$1,'Tillförd energi'!$B$1:$AQ$1,0),FALSE)</f>
        <v>8.8000000000000007</v>
      </c>
      <c r="AB72">
        <f>VLOOKUP($B72,'Tillförd energi'!$B$1:$AI$700,MATCH(AB$1,'Tillförd energi'!$B$1:$AQ$1,0),FALSE)</f>
        <v>15.8</v>
      </c>
      <c r="AC72">
        <f>VLOOKUP($B72,'Tillförd energi'!$B$1:$AI$700,MATCH(AC$1,'Tillförd energi'!$B$1:$AQ$1,0),FALSE)</f>
        <v>0</v>
      </c>
      <c r="AD72">
        <f>VLOOKUP($B72,'Tillförd energi'!$B$1:$AI$700,MATCH(AD$1,'Tillförd energi'!$B$1:$AQ$1,0),FALSE)</f>
        <v>0</v>
      </c>
      <c r="AE72">
        <f>VLOOKUP($B72,'Tillförd energi'!$B$1:$AI$700,MATCH(AE$1,'Tillförd energi'!$B$1:$AQ$1,0),FALSE)</f>
        <v>0</v>
      </c>
      <c r="AF72">
        <f>VLOOKUP($B72,'Tillförd energi'!$B$1:$AI$700,MATCH(AF$1,'Tillförd energi'!$B$1:$AQ$1,0),FALSE)</f>
        <v>4</v>
      </c>
      <c r="AG72">
        <f>IFERROR(VLOOKUP(B72,Miljö!$B$1:$AC$550,MATCH("Köpt mängd produktionsspecifik fjärrvärme:",Miljö!$B$1:$AC$1,0),FALSE)/1,0)</f>
        <v>0</v>
      </c>
      <c r="AI72">
        <f t="shared" si="22"/>
        <v>77.304999999999993</v>
      </c>
      <c r="AJ72">
        <f t="shared" si="23"/>
        <v>77.304999999999993</v>
      </c>
      <c r="AK72">
        <f>IF(ISERROR(1/VLOOKUP($B72,Leveranser!$B$1:$S$500,MATCH("såld värme (gwh)",Leveranser!$B$1:$S$1,0),FALSE)),"",VLOOKUP($B72,Leveranser!$B$1:$S$500,MATCH("såld värme (gwh)",Leveranser!$B$1:$S$1,0),FALSE))</f>
        <v>60.7</v>
      </c>
      <c r="AL72">
        <f>VLOOKUP($B72,Leveranser!$B$1:$Y$500,MATCH("Totalt såld fjärrvärme till andra fjärrvärmeföretag",Leveranser!$B$1:$AA$1,0),FALSE)</f>
        <v>0</v>
      </c>
      <c r="AM72">
        <f>IF(ISERROR(1/VLOOKUP($B72,Miljö!$B$1:$S$500,MATCH("Såld mängd produktionsspecifik fjärrvärme (GWh)",Miljö!$B$1:$R$1,0),FALSE)),0,VLOOKUP($B72,Miljö!$B$1:$S$500,MATCH("Såld mängd produktionsspecifik fjärrvärme (GWh)",Miljö!$B$1:$R$1,0),FALSE))</f>
        <v>0</v>
      </c>
      <c r="AN72" s="239">
        <f t="shared" si="24"/>
        <v>0.78520147467822277</v>
      </c>
      <c r="AP72" t="str">
        <f>IFERROR(VLOOKUP($B72,Miljövärden!$B$2:$H$550,7,FALSE),"Nej, saknas")</f>
        <v>Ja</v>
      </c>
      <c r="AQ72" t="str">
        <f>IFERROR(VLOOKUP($B72,Miljövärden!$B$2:$H$550,6,FALSE),"Nej, saknas")</f>
        <v>Nej</v>
      </c>
      <c r="AU72">
        <f t="shared" si="25"/>
        <v>12.8</v>
      </c>
      <c r="AV72">
        <f t="shared" si="26"/>
        <v>0</v>
      </c>
      <c r="AW72">
        <f t="shared" si="27"/>
        <v>45.095999999999997</v>
      </c>
      <c r="AX72">
        <f t="shared" si="28"/>
        <v>0</v>
      </c>
      <c r="AZ72">
        <f t="shared" si="29"/>
        <v>48.567999999999998</v>
      </c>
      <c r="BC72">
        <f t="shared" si="30"/>
        <v>0.13700000000000001</v>
      </c>
      <c r="BD72">
        <f t="shared" si="31"/>
        <v>0</v>
      </c>
      <c r="BE72">
        <f t="shared" si="32"/>
        <v>48.567999999999998</v>
      </c>
      <c r="BF72">
        <f t="shared" si="33"/>
        <v>15.8</v>
      </c>
      <c r="BG72">
        <f t="shared" si="34"/>
        <v>12.8</v>
      </c>
      <c r="BH72">
        <f>VLOOKUP(B72,Miljö!$B$1:$I$482,MATCH("Fossilandel för ursprungspecificerad el ()",Miljö!$B$1:$I$1,0),FALSE)</f>
        <v>0.48399999999999999</v>
      </c>
      <c r="BI72">
        <f>VLOOKUP(B72,Miljö!$B$1:$BX$482,MATCH("Kärnkraftsandel för ursprungsspecificerad el ()",Miljö!$B$1:$O$1,0),FALSE)</f>
        <v>0.35</v>
      </c>
      <c r="BJ72">
        <f t="shared" si="35"/>
        <v>0</v>
      </c>
      <c r="BK72" t="str">
        <f>VLOOKUP(B72,Miljö!$B$1:$O$482,MATCH("Fossil andel i procent (%)",Miljö!$B$1:$O$1,0),FALSE)</f>
        <v>ET</v>
      </c>
      <c r="BL72">
        <f t="shared" si="36"/>
        <v>77.304999999999993</v>
      </c>
      <c r="BO72" s="289">
        <f t="shared" si="37"/>
        <v>8.1911907379859011E-2</v>
      </c>
      <c r="BP72" s="239">
        <f t="shared" si="38"/>
        <v>5.795226699437294E-2</v>
      </c>
      <c r="BQ72" s="239">
        <f t="shared" si="39"/>
        <v>0.65575059827954207</v>
      </c>
      <c r="BR72" s="239">
        <f t="shared" si="40"/>
        <v>0.20438522734622602</v>
      </c>
      <c r="BS72" s="239"/>
      <c r="BT72" s="351">
        <f t="shared" si="41"/>
        <v>1</v>
      </c>
      <c r="BW72" s="289">
        <f>IF(AP72="ja",VLOOKUP(B72,Miljövärden!$B$2:$H$550,MATCH("Total andel fossilt",Miljövärden!$B$2:$H$2,0),FALSE),"")</f>
        <v>8.1911899999999996E-2</v>
      </c>
      <c r="BZ72" s="351">
        <f t="shared" si="42"/>
        <v>-7.3798590155549348E-9</v>
      </c>
      <c r="CA72" s="353">
        <f t="shared" si="43"/>
        <v>0</v>
      </c>
    </row>
    <row r="73" spans="1:79" x14ac:dyDescent="0.25">
      <c r="A73" s="2" t="s">
        <v>109</v>
      </c>
      <c r="B73" s="2" t="s">
        <v>127</v>
      </c>
      <c r="C73">
        <f>VLOOKUP($B73,'Tillförd energi'!$B$1:$AI$700,MATCH(C$1,'Tillförd energi'!$B$1:$AQ$1,0),FALSE)</f>
        <v>0</v>
      </c>
      <c r="D73">
        <f>VLOOKUP($B73,'Tillförd energi'!$B$1:$AI$700,MATCH(D$1,'Tillförd energi'!$B$1:$AQ$1,0),FALSE)</f>
        <v>0.32700000000000001</v>
      </c>
      <c r="E73">
        <f>VLOOKUP($B73,'Tillförd energi'!$B$1:$AI$700,MATCH(E$1,'Tillförd energi'!$B$1:$AQ$1,0),FALSE)</f>
        <v>0</v>
      </c>
      <c r="F73">
        <f>VLOOKUP($B73,'Tillförd energi'!$B$1:$AI$700,MATCH(F$1,'Tillförd energi'!$B$1:$AQ$1,0),FALSE)</f>
        <v>0</v>
      </c>
      <c r="G73">
        <f>VLOOKUP($B73,'Tillförd energi'!$B$1:$AI$700,MATCH(G$1,'Tillförd energi'!$B$1:$AQ$1,0),FALSE)</f>
        <v>0</v>
      </c>
      <c r="H73">
        <f>VLOOKUP($B73,'Tillförd energi'!$B$1:$AI$700,MATCH(H$1,'Tillförd energi'!$B$1:$AQ$1,0),FALSE)</f>
        <v>0</v>
      </c>
      <c r="I73">
        <f>VLOOKUP($B73,'Tillförd energi'!$B$1:$AI$700,MATCH(I$1,'Tillförd energi'!$B$1:$AQ$1,0),FALSE)</f>
        <v>0</v>
      </c>
      <c r="J73">
        <f>VLOOKUP($B73,'Tillförd energi'!$B$1:$AI$700,MATCH(J$1,'Tillförd energi'!$B$1:$AQ$1,0),FALSE)</f>
        <v>0</v>
      </c>
      <c r="K73">
        <f>VLOOKUP($B73,'Tillförd energi'!$B$1:$AI$700,MATCH(K$1,'Tillförd energi'!$B$1:$AQ$1,0),FALSE)</f>
        <v>0</v>
      </c>
      <c r="L73">
        <f>VLOOKUP($B73,'Tillförd energi'!$B$1:$AI$700,MATCH(L$1,'Tillförd energi'!$B$1:$AQ$1,0),FALSE)</f>
        <v>0</v>
      </c>
      <c r="M73">
        <f>VLOOKUP($B73,'Tillförd energi'!$B$1:$AI$700,MATCH(M$1,'Tillförd energi'!$B$1:$AQ$1,0),FALSE)</f>
        <v>0</v>
      </c>
      <c r="N73">
        <f>VLOOKUP($B73,'Tillförd energi'!$B$1:$AI$700,MATCH(N$1,'Tillförd energi'!$B$1:$AQ$1,0),FALSE)</f>
        <v>0</v>
      </c>
      <c r="O73">
        <f>VLOOKUP($B73,'Tillförd energi'!$B$1:$AI$700,MATCH(O$1,'Tillförd energi'!$B$1:$AQ$1,0),FALSE)</f>
        <v>0</v>
      </c>
      <c r="P73">
        <f>VLOOKUP($B73,'Tillförd energi'!$B$1:$AI$700,MATCH(P$1,'Tillförd energi'!$B$1:$AQ$1,0),FALSE)</f>
        <v>0</v>
      </c>
      <c r="Q73">
        <f>VLOOKUP($B73,'Tillförd energi'!$B$1:$AI$700,MATCH(Q$1,'Tillförd energi'!$B$1:$AQ$1,0),FALSE)</f>
        <v>27.643999999999998</v>
      </c>
      <c r="R73">
        <f>VLOOKUP($B73,'Tillförd energi'!$B$1:$AI$700,MATCH(R$1,'Tillförd energi'!$B$1:$AQ$1,0),FALSE)</f>
        <v>0</v>
      </c>
      <c r="S73">
        <f>VLOOKUP($B73,'Tillförd energi'!$B$1:$AI$700,MATCH(S$1,'Tillförd energi'!$B$1:$AQ$1,0),FALSE)</f>
        <v>0</v>
      </c>
      <c r="T73">
        <f>VLOOKUP($B73,'Tillförd energi'!$B$1:$AI$700,MATCH(T$1,'Tillförd energi'!$B$1:$AQ$1,0),FALSE)</f>
        <v>0</v>
      </c>
      <c r="U73">
        <f>VLOOKUP($B73,'Tillförd energi'!$B$1:$AI$700,MATCH(U$1,'Tillförd energi'!$B$1:$AQ$1,0),FALSE)</f>
        <v>0</v>
      </c>
      <c r="V73">
        <f>VLOOKUP($B73,'Tillförd energi'!$B$1:$AI$700,MATCH(V$1,'Tillförd energi'!$B$1:$AQ$1,0),FALSE)</f>
        <v>0</v>
      </c>
      <c r="W73">
        <f>VLOOKUP($B73,'Tillförd energi'!$B$1:$AI$700,MATCH(W$1,'Tillförd energi'!$B$1:$AQ$1,0),FALSE)</f>
        <v>1.978</v>
      </c>
      <c r="X73">
        <f>VLOOKUP($B73,'Tillförd energi'!$B$1:$AI$700,MATCH(X$1,'Tillförd energi'!$B$1:$AQ$1,0),FALSE)</f>
        <v>0</v>
      </c>
      <c r="Y73">
        <f>VLOOKUP($B73,'Tillförd energi'!$B$1:$AI$700,MATCH(Y$1,'Tillförd energi'!$B$1:$AQ$1,0),FALSE)</f>
        <v>0</v>
      </c>
      <c r="Z73">
        <f>VLOOKUP($B73,'Tillförd energi'!$B$1:$AI$700,MATCH(Z$1,'Tillförd energi'!$B$1:$AQ$1,0),FALSE)</f>
        <v>0</v>
      </c>
      <c r="AA73">
        <f>VLOOKUP($B73,'Tillförd energi'!$B$1:$AI$700,MATCH(AA$1,'Tillförd energi'!$B$1:$AQ$1,0),FALSE)</f>
        <v>0</v>
      </c>
      <c r="AB73">
        <f>VLOOKUP($B73,'Tillförd energi'!$B$1:$AI$700,MATCH(AB$1,'Tillförd energi'!$B$1:$AQ$1,0),FALSE)</f>
        <v>0</v>
      </c>
      <c r="AC73">
        <f>VLOOKUP($B73,'Tillförd energi'!$B$1:$AI$700,MATCH(AC$1,'Tillförd energi'!$B$1:$AQ$1,0),FALSE)</f>
        <v>0</v>
      </c>
      <c r="AD73">
        <f>VLOOKUP($B73,'Tillförd energi'!$B$1:$AI$700,MATCH(AD$1,'Tillförd energi'!$B$1:$AQ$1,0),FALSE)</f>
        <v>0</v>
      </c>
      <c r="AE73">
        <f>VLOOKUP($B73,'Tillförd energi'!$B$1:$AI$700,MATCH(AE$1,'Tillförd energi'!$B$1:$AQ$1,0),FALSE)</f>
        <v>0</v>
      </c>
      <c r="AF73">
        <f>VLOOKUP($B73,'Tillförd energi'!$B$1:$AI$700,MATCH(AF$1,'Tillförd energi'!$B$1:$AQ$1,0),FALSE)</f>
        <v>0.95</v>
      </c>
      <c r="AG73">
        <f>IFERROR(VLOOKUP(B73,Miljö!$B$1:$AC$550,MATCH("Köpt mängd produktionsspecifik fjärrvärme:",Miljö!$B$1:$AC$1,0),FALSE)/1,0)</f>
        <v>0</v>
      </c>
      <c r="AI73">
        <f t="shared" si="22"/>
        <v>30.899000000000001</v>
      </c>
      <c r="AJ73">
        <f t="shared" si="23"/>
        <v>30.899000000000001</v>
      </c>
      <c r="AK73">
        <f>IF(ISERROR(1/VLOOKUP($B73,Leveranser!$B$1:$S$500,MATCH("såld värme (gwh)",Leveranser!$B$1:$S$1,0),FALSE)),"",VLOOKUP($B73,Leveranser!$B$1:$S$500,MATCH("såld värme (gwh)",Leveranser!$B$1:$S$1,0),FALSE))</f>
        <v>25.257000000000001</v>
      </c>
      <c r="AL73">
        <f>VLOOKUP($B73,Leveranser!$B$1:$Y$500,MATCH("Totalt såld fjärrvärme till andra fjärrvärmeföretag",Leveranser!$B$1:$AA$1,0),FALSE)</f>
        <v>0</v>
      </c>
      <c r="AM73">
        <f>IF(ISERROR(1/VLOOKUP($B73,Miljö!$B$1:$S$500,MATCH("Såld mängd produktionsspecifik fjärrvärme (GWh)",Miljö!$B$1:$R$1,0),FALSE)),0,VLOOKUP($B73,Miljö!$B$1:$S$500,MATCH("Såld mängd produktionsspecifik fjärrvärme (GWh)",Miljö!$B$1:$R$1,0),FALSE))</f>
        <v>0</v>
      </c>
      <c r="AN73" s="239">
        <f t="shared" si="24"/>
        <v>0.8174050940159876</v>
      </c>
      <c r="AP73" t="str">
        <f>IFERROR(VLOOKUP($B73,Miljövärden!$B$2:$H$550,7,FALSE),"Nej, saknas")</f>
        <v>Ja</v>
      </c>
      <c r="AQ73" t="str">
        <f>IFERROR(VLOOKUP($B73,Miljövärden!$B$2:$H$550,6,FALSE),"Nej, saknas")</f>
        <v>Nej</v>
      </c>
      <c r="AU73">
        <f t="shared" si="25"/>
        <v>0.95</v>
      </c>
      <c r="AV73">
        <f t="shared" si="26"/>
        <v>0</v>
      </c>
      <c r="AW73">
        <f t="shared" si="27"/>
        <v>27.643999999999998</v>
      </c>
      <c r="AX73">
        <f t="shared" si="28"/>
        <v>0</v>
      </c>
      <c r="AZ73">
        <f t="shared" si="29"/>
        <v>29.622</v>
      </c>
      <c r="BC73">
        <f t="shared" si="30"/>
        <v>0.32700000000000001</v>
      </c>
      <c r="BD73">
        <f t="shared" si="31"/>
        <v>0</v>
      </c>
      <c r="BE73">
        <f t="shared" si="32"/>
        <v>29.622</v>
      </c>
      <c r="BF73">
        <f t="shared" si="33"/>
        <v>0</v>
      </c>
      <c r="BG73">
        <f t="shared" si="34"/>
        <v>0.95</v>
      </c>
      <c r="BH73">
        <f>VLOOKUP(B73,Miljö!$B$1:$I$482,MATCH("Fossilandel för ursprungspecificerad el ()",Miljö!$B$1:$I$1,0),FALSE)</f>
        <v>0.48399999999999999</v>
      </c>
      <c r="BI73">
        <f>VLOOKUP(B73,Miljö!$B$1:$BX$482,MATCH("Kärnkraftsandel för ursprungsspecificerad el ()",Miljö!$B$1:$O$1,0),FALSE)</f>
        <v>0.35</v>
      </c>
      <c r="BJ73">
        <f t="shared" si="35"/>
        <v>0</v>
      </c>
      <c r="BK73" t="str">
        <f>VLOOKUP(B73,Miljö!$B$1:$O$482,MATCH("Fossil andel i procent (%)",Miljö!$B$1:$O$1,0),FALSE)</f>
        <v>ET</v>
      </c>
      <c r="BL73">
        <f t="shared" si="36"/>
        <v>30.899000000000001</v>
      </c>
      <c r="BO73" s="289">
        <f t="shared" si="37"/>
        <v>2.5463607236480144E-2</v>
      </c>
      <c r="BP73" s="239">
        <f t="shared" si="38"/>
        <v>1.07608660474449E-2</v>
      </c>
      <c r="BQ73" s="239">
        <f t="shared" si="39"/>
        <v>0.96377552671607492</v>
      </c>
      <c r="BR73" s="239">
        <f t="shared" si="40"/>
        <v>0</v>
      </c>
      <c r="BS73" s="239"/>
      <c r="BT73" s="351">
        <f t="shared" si="41"/>
        <v>1</v>
      </c>
      <c r="BW73" s="289">
        <f>IF(AP73="ja",VLOOKUP(B73,Miljövärden!$B$2:$H$550,MATCH("Total andel fossilt",Miljövärden!$B$2:$H$2,0),FALSE),"")</f>
        <v>2.5463599999999999E-2</v>
      </c>
      <c r="BZ73" s="351">
        <f t="shared" si="42"/>
        <v>-7.2364801442792448E-9</v>
      </c>
      <c r="CA73" s="353">
        <f t="shared" si="43"/>
        <v>0</v>
      </c>
    </row>
    <row r="74" spans="1:79" x14ac:dyDescent="0.25">
      <c r="A74" s="2" t="s">
        <v>109</v>
      </c>
      <c r="B74" s="2" t="s">
        <v>128</v>
      </c>
      <c r="C74">
        <f>VLOOKUP($B74,'Tillförd energi'!$B$1:$AI$700,MATCH(C$1,'Tillförd energi'!$B$1:$AQ$1,0),FALSE)</f>
        <v>0</v>
      </c>
      <c r="D74">
        <f>VLOOKUP($B74,'Tillförd energi'!$B$1:$AI$700,MATCH(D$1,'Tillförd energi'!$B$1:$AQ$1,0),FALSE)</f>
        <v>3.5000000000000003E-2</v>
      </c>
      <c r="E74">
        <f>VLOOKUP($B74,'Tillförd energi'!$B$1:$AI$700,MATCH(E$1,'Tillförd energi'!$B$1:$AQ$1,0),FALSE)</f>
        <v>0</v>
      </c>
      <c r="F74">
        <f>VLOOKUP($B74,'Tillförd energi'!$B$1:$AI$700,MATCH(F$1,'Tillförd energi'!$B$1:$AQ$1,0),FALSE)</f>
        <v>0</v>
      </c>
      <c r="G74">
        <f>VLOOKUP($B74,'Tillförd energi'!$B$1:$AI$700,MATCH(G$1,'Tillförd energi'!$B$1:$AQ$1,0),FALSE)</f>
        <v>0</v>
      </c>
      <c r="H74">
        <f>VLOOKUP($B74,'Tillförd energi'!$B$1:$AI$700,MATCH(H$1,'Tillförd energi'!$B$1:$AQ$1,0),FALSE)</f>
        <v>7.2999999999999995E-2</v>
      </c>
      <c r="I74">
        <f>VLOOKUP($B74,'Tillförd energi'!$B$1:$AI$700,MATCH(I$1,'Tillförd energi'!$B$1:$AQ$1,0),FALSE)</f>
        <v>0</v>
      </c>
      <c r="J74">
        <f>VLOOKUP($B74,'Tillförd energi'!$B$1:$AI$700,MATCH(J$1,'Tillförd energi'!$B$1:$AQ$1,0),FALSE)</f>
        <v>0.61099999999999999</v>
      </c>
      <c r="K74">
        <f>VLOOKUP($B74,'Tillförd energi'!$B$1:$AI$700,MATCH(K$1,'Tillförd energi'!$B$1:$AQ$1,0),FALSE)</f>
        <v>0</v>
      </c>
      <c r="L74">
        <f>VLOOKUP($B74,'Tillförd energi'!$B$1:$AI$700,MATCH(L$1,'Tillförd energi'!$B$1:$AQ$1,0),FALSE)</f>
        <v>0</v>
      </c>
      <c r="M74">
        <f>VLOOKUP($B74,'Tillförd energi'!$B$1:$AI$700,MATCH(M$1,'Tillförd energi'!$B$1:$AQ$1,0),FALSE)</f>
        <v>0</v>
      </c>
      <c r="N74">
        <f>VLOOKUP($B74,'Tillförd energi'!$B$1:$AI$700,MATCH(N$1,'Tillförd energi'!$B$1:$AQ$1,0),FALSE)</f>
        <v>0</v>
      </c>
      <c r="O74">
        <f>VLOOKUP($B74,'Tillförd energi'!$B$1:$AI$700,MATCH(O$1,'Tillförd energi'!$B$1:$AQ$1,0),FALSE)</f>
        <v>0</v>
      </c>
      <c r="P74">
        <f>VLOOKUP($B74,'Tillförd energi'!$B$1:$AI$700,MATCH(P$1,'Tillförd energi'!$B$1:$AQ$1,0),FALSE)</f>
        <v>0</v>
      </c>
      <c r="Q74">
        <f>VLOOKUP($B74,'Tillförd energi'!$B$1:$AI$700,MATCH(Q$1,'Tillförd energi'!$B$1:$AQ$1,0),FALSE)</f>
        <v>61.945</v>
      </c>
      <c r="R74">
        <f>VLOOKUP($B74,'Tillförd energi'!$B$1:$AI$700,MATCH(R$1,'Tillförd energi'!$B$1:$AQ$1,0),FALSE)</f>
        <v>4.7560000000000002</v>
      </c>
      <c r="S74">
        <f>VLOOKUP($B74,'Tillförd energi'!$B$1:$AI$700,MATCH(S$1,'Tillförd energi'!$B$1:$AQ$1,0),FALSE)</f>
        <v>0</v>
      </c>
      <c r="T74">
        <f>VLOOKUP($B74,'Tillförd energi'!$B$1:$AI$700,MATCH(T$1,'Tillförd energi'!$B$1:$AQ$1,0),FALSE)</f>
        <v>0</v>
      </c>
      <c r="U74">
        <f>VLOOKUP($B74,'Tillförd energi'!$B$1:$AI$700,MATCH(U$1,'Tillförd energi'!$B$1:$AQ$1,0),FALSE)</f>
        <v>0</v>
      </c>
      <c r="V74">
        <f>VLOOKUP($B74,'Tillförd energi'!$B$1:$AI$700,MATCH(V$1,'Tillförd energi'!$B$1:$AQ$1,0),FALSE)</f>
        <v>0</v>
      </c>
      <c r="W74">
        <f>VLOOKUP($B74,'Tillförd energi'!$B$1:$AI$700,MATCH(W$1,'Tillförd energi'!$B$1:$AQ$1,0),FALSE)</f>
        <v>0.45100000000000001</v>
      </c>
      <c r="X74">
        <f>VLOOKUP($B74,'Tillförd energi'!$B$1:$AI$700,MATCH(X$1,'Tillförd energi'!$B$1:$AQ$1,0),FALSE)</f>
        <v>18.303000000000001</v>
      </c>
      <c r="Y74">
        <f>VLOOKUP($B74,'Tillförd energi'!$B$1:$AI$700,MATCH(Y$1,'Tillförd energi'!$B$1:$AQ$1,0),FALSE)</f>
        <v>0</v>
      </c>
      <c r="Z74">
        <f>VLOOKUP($B74,'Tillförd energi'!$B$1:$AI$700,MATCH(Z$1,'Tillförd energi'!$B$1:$AQ$1,0),FALSE)</f>
        <v>0</v>
      </c>
      <c r="AA74">
        <f>VLOOKUP($B74,'Tillförd energi'!$B$1:$AI$700,MATCH(AA$1,'Tillförd energi'!$B$1:$AQ$1,0),FALSE)</f>
        <v>0</v>
      </c>
      <c r="AB74">
        <f>VLOOKUP($B74,'Tillförd energi'!$B$1:$AI$700,MATCH(AB$1,'Tillförd energi'!$B$1:$AQ$1,0),FALSE)</f>
        <v>0</v>
      </c>
      <c r="AC74">
        <f>VLOOKUP($B74,'Tillförd energi'!$B$1:$AI$700,MATCH(AC$1,'Tillförd energi'!$B$1:$AQ$1,0),FALSE)</f>
        <v>13.513</v>
      </c>
      <c r="AD74">
        <f>VLOOKUP($B74,'Tillförd energi'!$B$1:$AI$700,MATCH(AD$1,'Tillförd energi'!$B$1:$AQ$1,0),FALSE)</f>
        <v>3.5859999999999999</v>
      </c>
      <c r="AE74">
        <f>VLOOKUP($B74,'Tillförd energi'!$B$1:$AI$700,MATCH(AE$1,'Tillförd energi'!$B$1:$AQ$1,0),FALSE)</f>
        <v>0</v>
      </c>
      <c r="AF74">
        <f>VLOOKUP($B74,'Tillförd energi'!$B$1:$AI$700,MATCH(AF$1,'Tillförd energi'!$B$1:$AQ$1,0),FALSE)</f>
        <v>1.6850000000000001</v>
      </c>
      <c r="AG74">
        <f>IFERROR(VLOOKUP(B74,Miljö!$B$1:$AC$550,MATCH("Köpt mängd produktionsspecifik fjärrvärme:",Miljö!$B$1:$AC$1,0),FALSE)/1,0)</f>
        <v>0</v>
      </c>
      <c r="AI74">
        <f t="shared" si="22"/>
        <v>104.958</v>
      </c>
      <c r="AJ74">
        <f t="shared" si="23"/>
        <v>104.958</v>
      </c>
      <c r="AK74">
        <f>IF(ISERROR(1/VLOOKUP($B74,Leveranser!$B$1:$S$500,MATCH("såld värme (gwh)",Leveranser!$B$1:$S$1,0),FALSE)),"",VLOOKUP($B74,Leveranser!$B$1:$S$500,MATCH("såld värme (gwh)",Leveranser!$B$1:$S$1,0),FALSE))</f>
        <v>81.433000000000007</v>
      </c>
      <c r="AL74">
        <f>VLOOKUP($B74,Leveranser!$B$1:$Y$500,MATCH("Totalt såld fjärrvärme till andra fjärrvärmeföretag",Leveranser!$B$1:$AA$1,0),FALSE)</f>
        <v>0</v>
      </c>
      <c r="AM74">
        <f>IF(ISERROR(1/VLOOKUP($B74,Miljö!$B$1:$S$500,MATCH("Såld mängd produktionsspecifik fjärrvärme (GWh)",Miljö!$B$1:$R$1,0),FALSE)),0,VLOOKUP($B74,Miljö!$B$1:$S$500,MATCH("Såld mängd produktionsspecifik fjärrvärme (GWh)",Miljö!$B$1:$R$1,0),FALSE))</f>
        <v>0</v>
      </c>
      <c r="AN74" s="239">
        <f t="shared" si="24"/>
        <v>0.77586272604279816</v>
      </c>
      <c r="AP74" t="str">
        <f>IFERROR(VLOOKUP($B74,Miljövärden!$B$2:$H$550,7,FALSE),"Nej, saknas")</f>
        <v>Ja</v>
      </c>
      <c r="AQ74" t="str">
        <f>IFERROR(VLOOKUP($B74,Miljövärden!$B$2:$H$550,6,FALSE),"Nej, saknas")</f>
        <v>Nej</v>
      </c>
      <c r="AU74">
        <f t="shared" si="25"/>
        <v>1.6850000000000001</v>
      </c>
      <c r="AV74">
        <f t="shared" si="26"/>
        <v>18.303000000000001</v>
      </c>
      <c r="AW74">
        <f t="shared" si="27"/>
        <v>61.945</v>
      </c>
      <c r="AX74">
        <f t="shared" si="28"/>
        <v>4.7560000000000002</v>
      </c>
      <c r="AZ74">
        <f t="shared" si="29"/>
        <v>85.454999999999984</v>
      </c>
      <c r="BC74">
        <f t="shared" si="30"/>
        <v>0.108</v>
      </c>
      <c r="BD74">
        <f t="shared" si="31"/>
        <v>0</v>
      </c>
      <c r="BE74">
        <f t="shared" si="32"/>
        <v>85.454999999999984</v>
      </c>
      <c r="BF74">
        <f t="shared" si="33"/>
        <v>17.71</v>
      </c>
      <c r="BG74">
        <f t="shared" si="34"/>
        <v>1.6850000000000001</v>
      </c>
      <c r="BH74">
        <f>VLOOKUP(B74,Miljö!$B$1:$I$482,MATCH("Fossilandel för ursprungspecificerad el ()",Miljö!$B$1:$I$1,0),FALSE)</f>
        <v>0.27</v>
      </c>
      <c r="BI74">
        <f>VLOOKUP(B74,Miljö!$B$1:$BX$482,MATCH("Kärnkraftsandel för ursprungsspecificerad el ()",Miljö!$B$1:$O$1,0),FALSE)</f>
        <v>0.19</v>
      </c>
      <c r="BJ74">
        <f t="shared" si="35"/>
        <v>0</v>
      </c>
      <c r="BK74" t="str">
        <f>VLOOKUP(B74,Miljö!$B$1:$O$482,MATCH("Fossil andel i procent (%)",Miljö!$B$1:$O$1,0),FALSE)</f>
        <v>ET</v>
      </c>
      <c r="BL74">
        <f t="shared" si="36"/>
        <v>104.958</v>
      </c>
      <c r="BO74" s="289">
        <f t="shared" si="37"/>
        <v>5.3635740010289836E-3</v>
      </c>
      <c r="BP74" s="239">
        <f t="shared" si="38"/>
        <v>3.0502677261380743E-3</v>
      </c>
      <c r="BQ74" s="239">
        <f t="shared" si="39"/>
        <v>0.82285199794203379</v>
      </c>
      <c r="BR74" s="239">
        <f t="shared" si="40"/>
        <v>0.16873416033079899</v>
      </c>
      <c r="BS74" s="239"/>
      <c r="BT74" s="351">
        <f t="shared" si="41"/>
        <v>0.99999999999999989</v>
      </c>
      <c r="BW74" s="289">
        <f>IF(AP74="ja",VLOOKUP(B74,Miljövärden!$B$2:$H$550,MATCH("Total andel fossilt",Miljövärden!$B$2:$H$2,0),FALSE),"")</f>
        <v>5.3635699999999998E-3</v>
      </c>
      <c r="BZ74" s="351">
        <f t="shared" si="42"/>
        <v>-4.0010289838188218E-9</v>
      </c>
      <c r="CA74" s="353">
        <f t="shared" si="43"/>
        <v>0</v>
      </c>
    </row>
    <row r="75" spans="1:79" x14ac:dyDescent="0.25">
      <c r="A75" s="2" t="s">
        <v>109</v>
      </c>
      <c r="B75" s="2" t="s">
        <v>129</v>
      </c>
      <c r="C75">
        <f>VLOOKUP($B75,'Tillförd energi'!$B$1:$AI$700,MATCH(C$1,'Tillförd energi'!$B$1:$AQ$1,0),FALSE)</f>
        <v>0</v>
      </c>
      <c r="D75">
        <f>VLOOKUP($B75,'Tillförd energi'!$B$1:$AI$700,MATCH(D$1,'Tillförd energi'!$B$1:$AQ$1,0),FALSE)</f>
        <v>0.245</v>
      </c>
      <c r="E75">
        <f>VLOOKUP($B75,'Tillförd energi'!$B$1:$AI$700,MATCH(E$1,'Tillförd energi'!$B$1:$AQ$1,0),FALSE)</f>
        <v>0</v>
      </c>
      <c r="F75">
        <f>VLOOKUP($B75,'Tillförd energi'!$B$1:$AI$700,MATCH(F$1,'Tillförd energi'!$B$1:$AQ$1,0),FALSE)</f>
        <v>0</v>
      </c>
      <c r="G75">
        <f>VLOOKUP($B75,'Tillförd energi'!$B$1:$AI$700,MATCH(G$1,'Tillförd energi'!$B$1:$AQ$1,0),FALSE)</f>
        <v>0</v>
      </c>
      <c r="H75">
        <f>VLOOKUP($B75,'Tillförd energi'!$B$1:$AI$700,MATCH(H$1,'Tillförd energi'!$B$1:$AQ$1,0),FALSE)</f>
        <v>0</v>
      </c>
      <c r="I75">
        <f>VLOOKUP($B75,'Tillförd energi'!$B$1:$AI$700,MATCH(I$1,'Tillförd energi'!$B$1:$AQ$1,0),FALSE)</f>
        <v>0</v>
      </c>
      <c r="J75">
        <f>VLOOKUP($B75,'Tillförd energi'!$B$1:$AI$700,MATCH(J$1,'Tillförd energi'!$B$1:$AQ$1,0),FALSE)</f>
        <v>0</v>
      </c>
      <c r="K75">
        <f>VLOOKUP($B75,'Tillförd energi'!$B$1:$AI$700,MATCH(K$1,'Tillförd energi'!$B$1:$AQ$1,0),FALSE)</f>
        <v>0</v>
      </c>
      <c r="L75">
        <f>VLOOKUP($B75,'Tillförd energi'!$B$1:$AI$700,MATCH(L$1,'Tillförd energi'!$B$1:$AQ$1,0),FALSE)</f>
        <v>0</v>
      </c>
      <c r="M75">
        <f>VLOOKUP($B75,'Tillförd energi'!$B$1:$AI$700,MATCH(M$1,'Tillförd energi'!$B$1:$AQ$1,0),FALSE)</f>
        <v>0</v>
      </c>
      <c r="N75">
        <f>VLOOKUP($B75,'Tillförd energi'!$B$1:$AI$700,MATCH(N$1,'Tillförd energi'!$B$1:$AQ$1,0),FALSE)</f>
        <v>0</v>
      </c>
      <c r="O75">
        <f>VLOOKUP($B75,'Tillförd energi'!$B$1:$AI$700,MATCH(O$1,'Tillförd energi'!$B$1:$AQ$1,0),FALSE)</f>
        <v>0</v>
      </c>
      <c r="P75">
        <f>VLOOKUP($B75,'Tillförd energi'!$B$1:$AI$700,MATCH(P$1,'Tillförd energi'!$B$1:$AQ$1,0),FALSE)</f>
        <v>58.945</v>
      </c>
      <c r="Q75">
        <f>VLOOKUP($B75,'Tillförd energi'!$B$1:$AI$700,MATCH(Q$1,'Tillförd energi'!$B$1:$AQ$1,0),FALSE)</f>
        <v>0</v>
      </c>
      <c r="R75">
        <f>VLOOKUP($B75,'Tillförd energi'!$B$1:$AI$700,MATCH(R$1,'Tillförd energi'!$B$1:$AQ$1,0),FALSE)</f>
        <v>7.1829999999999998</v>
      </c>
      <c r="S75">
        <f>VLOOKUP($B75,'Tillförd energi'!$B$1:$AI$700,MATCH(S$1,'Tillförd energi'!$B$1:$AQ$1,0),FALSE)</f>
        <v>0</v>
      </c>
      <c r="T75">
        <f>VLOOKUP($B75,'Tillförd energi'!$B$1:$AI$700,MATCH(T$1,'Tillförd energi'!$B$1:$AQ$1,0),FALSE)</f>
        <v>0</v>
      </c>
      <c r="U75">
        <f>VLOOKUP($B75,'Tillförd energi'!$B$1:$AI$700,MATCH(U$1,'Tillförd energi'!$B$1:$AQ$1,0),FALSE)</f>
        <v>0</v>
      </c>
      <c r="V75">
        <f>VLOOKUP($B75,'Tillförd energi'!$B$1:$AI$700,MATCH(V$1,'Tillförd energi'!$B$1:$AQ$1,0),FALSE)</f>
        <v>0</v>
      </c>
      <c r="W75">
        <f>VLOOKUP($B75,'Tillförd energi'!$B$1:$AI$700,MATCH(W$1,'Tillförd energi'!$B$1:$AQ$1,0),FALSE)</f>
        <v>4.1079999999999997</v>
      </c>
      <c r="X75">
        <f>VLOOKUP($B75,'Tillförd energi'!$B$1:$AI$700,MATCH(X$1,'Tillförd energi'!$B$1:$AQ$1,0),FALSE)</f>
        <v>0</v>
      </c>
      <c r="Y75">
        <f>VLOOKUP($B75,'Tillförd energi'!$B$1:$AI$700,MATCH(Y$1,'Tillförd energi'!$B$1:$AQ$1,0),FALSE)</f>
        <v>0</v>
      </c>
      <c r="Z75">
        <f>VLOOKUP($B75,'Tillförd energi'!$B$1:$AI$700,MATCH(Z$1,'Tillförd energi'!$B$1:$AQ$1,0),FALSE)</f>
        <v>0</v>
      </c>
      <c r="AA75">
        <f>VLOOKUP($B75,'Tillförd energi'!$B$1:$AI$700,MATCH(AA$1,'Tillförd energi'!$B$1:$AQ$1,0),FALSE)</f>
        <v>0</v>
      </c>
      <c r="AB75">
        <f>VLOOKUP($B75,'Tillförd energi'!$B$1:$AI$700,MATCH(AB$1,'Tillförd energi'!$B$1:$AQ$1,0),FALSE)</f>
        <v>0</v>
      </c>
      <c r="AC75">
        <f>VLOOKUP($B75,'Tillförd energi'!$B$1:$AI$700,MATCH(AC$1,'Tillförd energi'!$B$1:$AQ$1,0),FALSE)</f>
        <v>6.5140000000000002</v>
      </c>
      <c r="AD75">
        <f>VLOOKUP($B75,'Tillförd energi'!$B$1:$AI$700,MATCH(AD$1,'Tillförd energi'!$B$1:$AQ$1,0),FALSE)</f>
        <v>0</v>
      </c>
      <c r="AE75">
        <f>VLOOKUP($B75,'Tillförd energi'!$B$1:$AI$700,MATCH(AE$1,'Tillförd energi'!$B$1:$AQ$1,0),FALSE)</f>
        <v>0</v>
      </c>
      <c r="AF75">
        <f>VLOOKUP($B75,'Tillförd energi'!$B$1:$AI$700,MATCH(AF$1,'Tillförd energi'!$B$1:$AQ$1,0),FALSE)</f>
        <v>1.5</v>
      </c>
      <c r="AG75">
        <f>IFERROR(VLOOKUP(B75,Miljö!$B$1:$AC$550,MATCH("Köpt mängd produktionsspecifik fjärrvärme:",Miljö!$B$1:$AC$1,0),FALSE)/1,0)</f>
        <v>0</v>
      </c>
      <c r="AI75">
        <f t="shared" si="22"/>
        <v>78.49499999999999</v>
      </c>
      <c r="AJ75">
        <f t="shared" si="23"/>
        <v>78.49499999999999</v>
      </c>
      <c r="AK75">
        <f>IF(ISERROR(1/VLOOKUP($B75,Leveranser!$B$1:$S$500,MATCH("såld värme (gwh)",Leveranser!$B$1:$S$1,0),FALSE)),"",VLOOKUP($B75,Leveranser!$B$1:$S$500,MATCH("såld värme (gwh)",Leveranser!$B$1:$S$1,0),FALSE))</f>
        <v>65.2</v>
      </c>
      <c r="AL75">
        <f>VLOOKUP($B75,Leveranser!$B$1:$Y$500,MATCH("Totalt såld fjärrvärme till andra fjärrvärmeföretag",Leveranser!$B$1:$AA$1,0),FALSE)</f>
        <v>0</v>
      </c>
      <c r="AM75">
        <f>IF(ISERROR(1/VLOOKUP($B75,Miljö!$B$1:$S$500,MATCH("Såld mängd produktionsspecifik fjärrvärme (GWh)",Miljö!$B$1:$R$1,0),FALSE)),0,VLOOKUP($B75,Miljö!$B$1:$S$500,MATCH("Såld mängd produktionsspecifik fjärrvärme (GWh)",Miljö!$B$1:$R$1,0),FALSE))</f>
        <v>0</v>
      </c>
      <c r="AN75" s="239">
        <f t="shared" si="24"/>
        <v>0.83062615453213595</v>
      </c>
      <c r="AP75" t="str">
        <f>IFERROR(VLOOKUP($B75,Miljövärden!$B$2:$H$550,7,FALSE),"Nej, saknas")</f>
        <v>Ja</v>
      </c>
      <c r="AQ75" t="str">
        <f>IFERROR(VLOOKUP($B75,Miljövärden!$B$2:$H$550,6,FALSE),"Nej, saknas")</f>
        <v>Nej</v>
      </c>
      <c r="AU75">
        <f t="shared" si="25"/>
        <v>1.5</v>
      </c>
      <c r="AV75">
        <f t="shared" si="26"/>
        <v>0</v>
      </c>
      <c r="AW75">
        <f t="shared" si="27"/>
        <v>58.945</v>
      </c>
      <c r="AX75">
        <f t="shared" si="28"/>
        <v>7.1829999999999998</v>
      </c>
      <c r="AZ75">
        <f t="shared" si="29"/>
        <v>70.236000000000004</v>
      </c>
      <c r="BC75">
        <f t="shared" si="30"/>
        <v>0.245</v>
      </c>
      <c r="BD75">
        <f t="shared" si="31"/>
        <v>0</v>
      </c>
      <c r="BE75">
        <f t="shared" si="32"/>
        <v>70.236000000000004</v>
      </c>
      <c r="BF75">
        <f t="shared" si="33"/>
        <v>6.5140000000000002</v>
      </c>
      <c r="BG75">
        <f t="shared" si="34"/>
        <v>1.5</v>
      </c>
      <c r="BH75">
        <f>VLOOKUP(B75,Miljö!$B$1:$I$482,MATCH("Fossilandel för ursprungspecificerad el ()",Miljö!$B$1:$I$1,0),FALSE)</f>
        <v>0.48399999999999999</v>
      </c>
      <c r="BI75">
        <f>VLOOKUP(B75,Miljö!$B$1:$BX$482,MATCH("Kärnkraftsandel för ursprungsspecificerad el ()",Miljö!$B$1:$O$1,0),FALSE)</f>
        <v>0.35</v>
      </c>
      <c r="BJ75">
        <f t="shared" si="35"/>
        <v>0</v>
      </c>
      <c r="BK75" t="str">
        <f>VLOOKUP(B75,Miljö!$B$1:$O$482,MATCH("Fossil andel i procent (%)",Miljö!$B$1:$O$1,0),FALSE)</f>
        <v>ET</v>
      </c>
      <c r="BL75">
        <f t="shared" si="36"/>
        <v>78.495000000000005</v>
      </c>
      <c r="BO75" s="289">
        <f t="shared" si="37"/>
        <v>1.2370214663354353E-2</v>
      </c>
      <c r="BP75" s="239">
        <f t="shared" si="38"/>
        <v>6.6883240970762453E-3</v>
      </c>
      <c r="BQ75" s="239">
        <f t="shared" si="39"/>
        <v>0.89795528377603662</v>
      </c>
      <c r="BR75" s="239">
        <f t="shared" si="40"/>
        <v>8.2986177463532707E-2</v>
      </c>
      <c r="BS75" s="239"/>
      <c r="BT75" s="351">
        <f t="shared" si="41"/>
        <v>1</v>
      </c>
      <c r="BW75" s="289">
        <f>IF(AP75="ja",VLOOKUP(B75,Miljövärden!$B$2:$H$550,MATCH("Total andel fossilt",Miljövärden!$B$2:$H$2,0),FALSE),"")</f>
        <v>1.23702E-2</v>
      </c>
      <c r="BZ75" s="351">
        <f t="shared" si="42"/>
        <v>-1.4663354353655622E-8</v>
      </c>
      <c r="CA75" s="353">
        <f t="shared" si="43"/>
        <v>0</v>
      </c>
    </row>
    <row r="76" spans="1:79" x14ac:dyDescent="0.25">
      <c r="A76" s="2" t="s">
        <v>130</v>
      </c>
      <c r="B76" s="2" t="s">
        <v>131</v>
      </c>
      <c r="C76">
        <f>VLOOKUP($B76,'Tillförd energi'!$B$1:$AI$700,MATCH(C$1,'Tillförd energi'!$B$1:$AQ$1,0),FALSE)</f>
        <v>0</v>
      </c>
      <c r="D76">
        <f>VLOOKUP($B76,'Tillförd energi'!$B$1:$AI$700,MATCH(D$1,'Tillförd energi'!$B$1:$AQ$1,0),FALSE)</f>
        <v>0</v>
      </c>
      <c r="E76">
        <f>VLOOKUP($B76,'Tillförd energi'!$B$1:$AI$700,MATCH(E$1,'Tillförd energi'!$B$1:$AQ$1,0),FALSE)</f>
        <v>0</v>
      </c>
      <c r="F76">
        <f>VLOOKUP($B76,'Tillförd energi'!$B$1:$AI$700,MATCH(F$1,'Tillförd energi'!$B$1:$AQ$1,0),FALSE)</f>
        <v>0</v>
      </c>
      <c r="G76">
        <f>VLOOKUP($B76,'Tillförd energi'!$B$1:$AI$700,MATCH(G$1,'Tillförd energi'!$B$1:$AQ$1,0),FALSE)</f>
        <v>0</v>
      </c>
      <c r="H76">
        <f>VLOOKUP($B76,'Tillförd energi'!$B$1:$AI$700,MATCH(H$1,'Tillförd energi'!$B$1:$AQ$1,0),FALSE)</f>
        <v>0</v>
      </c>
      <c r="I76">
        <f>VLOOKUP($B76,'Tillförd energi'!$B$1:$AI$700,MATCH(I$1,'Tillförd energi'!$B$1:$AQ$1,0),FALSE)</f>
        <v>0</v>
      </c>
      <c r="J76">
        <f>VLOOKUP($B76,'Tillförd energi'!$B$1:$AI$700,MATCH(J$1,'Tillförd energi'!$B$1:$AQ$1,0),FALSE)</f>
        <v>0</v>
      </c>
      <c r="K76">
        <f>VLOOKUP($B76,'Tillförd energi'!$B$1:$AI$700,MATCH(K$1,'Tillförd energi'!$B$1:$AQ$1,0),FALSE)</f>
        <v>0</v>
      </c>
      <c r="L76">
        <f>VLOOKUP($B76,'Tillförd energi'!$B$1:$AI$700,MATCH(L$1,'Tillförd energi'!$B$1:$AQ$1,0),FALSE)</f>
        <v>0</v>
      </c>
      <c r="M76">
        <f>VLOOKUP($B76,'Tillförd energi'!$B$1:$AI$700,MATCH(M$1,'Tillförd energi'!$B$1:$AQ$1,0),FALSE)</f>
        <v>0</v>
      </c>
      <c r="N76">
        <f>VLOOKUP($B76,'Tillförd energi'!$B$1:$AI$700,MATCH(N$1,'Tillförd energi'!$B$1:$AQ$1,0),FALSE)</f>
        <v>0</v>
      </c>
      <c r="O76">
        <f>VLOOKUP($B76,'Tillförd energi'!$B$1:$AI$700,MATCH(O$1,'Tillförd energi'!$B$1:$AQ$1,0),FALSE)</f>
        <v>0</v>
      </c>
      <c r="P76">
        <f>VLOOKUP($B76,'Tillförd energi'!$B$1:$AI$700,MATCH(P$1,'Tillförd energi'!$B$1:$AQ$1,0),FALSE)</f>
        <v>0</v>
      </c>
      <c r="Q76">
        <f>VLOOKUP($B76,'Tillförd energi'!$B$1:$AI$700,MATCH(Q$1,'Tillförd energi'!$B$1:$AQ$1,0),FALSE)</f>
        <v>0</v>
      </c>
      <c r="R76">
        <f>VLOOKUP($B76,'Tillförd energi'!$B$1:$AI$700,MATCH(R$1,'Tillförd energi'!$B$1:$AQ$1,0),FALSE)</f>
        <v>0</v>
      </c>
      <c r="S76">
        <f>VLOOKUP($B76,'Tillförd energi'!$B$1:$AI$700,MATCH(S$1,'Tillförd energi'!$B$1:$AQ$1,0),FALSE)</f>
        <v>0</v>
      </c>
      <c r="T76">
        <f>VLOOKUP($B76,'Tillförd energi'!$B$1:$AI$700,MATCH(T$1,'Tillförd energi'!$B$1:$AQ$1,0),FALSE)</f>
        <v>0</v>
      </c>
      <c r="U76">
        <f>VLOOKUP($B76,'Tillförd energi'!$B$1:$AI$700,MATCH(U$1,'Tillförd energi'!$B$1:$AQ$1,0),FALSE)</f>
        <v>0</v>
      </c>
      <c r="V76">
        <f>VLOOKUP($B76,'Tillförd energi'!$B$1:$AI$700,MATCH(V$1,'Tillförd energi'!$B$1:$AQ$1,0),FALSE)</f>
        <v>0</v>
      </c>
      <c r="W76">
        <f>VLOOKUP($B76,'Tillförd energi'!$B$1:$AI$700,MATCH(W$1,'Tillförd energi'!$B$1:$AQ$1,0),FALSE)</f>
        <v>0</v>
      </c>
      <c r="X76">
        <f>VLOOKUP($B76,'Tillförd energi'!$B$1:$AI$700,MATCH(X$1,'Tillförd energi'!$B$1:$AQ$1,0),FALSE)</f>
        <v>0</v>
      </c>
      <c r="Y76">
        <f>VLOOKUP($B76,'Tillförd energi'!$B$1:$AI$700,MATCH(Y$1,'Tillförd energi'!$B$1:$AQ$1,0),FALSE)</f>
        <v>0</v>
      </c>
      <c r="Z76">
        <f>VLOOKUP($B76,'Tillförd energi'!$B$1:$AI$700,MATCH(Z$1,'Tillförd energi'!$B$1:$AQ$1,0),FALSE)</f>
        <v>0</v>
      </c>
      <c r="AA76">
        <f>VLOOKUP($B76,'Tillförd energi'!$B$1:$AI$700,MATCH(AA$1,'Tillförd energi'!$B$1:$AQ$1,0),FALSE)</f>
        <v>0</v>
      </c>
      <c r="AB76">
        <f>VLOOKUP($B76,'Tillförd energi'!$B$1:$AI$700,MATCH(AB$1,'Tillförd energi'!$B$1:$AQ$1,0),FALSE)</f>
        <v>0</v>
      </c>
      <c r="AC76">
        <f>VLOOKUP($B76,'Tillförd energi'!$B$1:$AI$700,MATCH(AC$1,'Tillförd energi'!$B$1:$AQ$1,0),FALSE)</f>
        <v>0</v>
      </c>
      <c r="AD76">
        <f>VLOOKUP($B76,'Tillförd energi'!$B$1:$AI$700,MATCH(AD$1,'Tillförd energi'!$B$1:$AQ$1,0),FALSE)</f>
        <v>0</v>
      </c>
      <c r="AE76">
        <f>VLOOKUP($B76,'Tillförd energi'!$B$1:$AI$700,MATCH(AE$1,'Tillförd energi'!$B$1:$AQ$1,0),FALSE)</f>
        <v>0</v>
      </c>
      <c r="AF76">
        <f>VLOOKUP($B76,'Tillförd energi'!$B$1:$AI$700,MATCH(AF$1,'Tillförd energi'!$B$1:$AQ$1,0),FALSE)</f>
        <v>0</v>
      </c>
      <c r="AG76">
        <f>IFERROR(VLOOKUP(B76,Miljö!$B$1:$AC$550,MATCH("Köpt mängd produktionsspecifik fjärrvärme:",Miljö!$B$1:$AC$1,0),FALSE)/1,0)</f>
        <v>0</v>
      </c>
      <c r="AI76">
        <f t="shared" si="22"/>
        <v>0</v>
      </c>
      <c r="AJ76">
        <f t="shared" si="23"/>
        <v>0</v>
      </c>
      <c r="AK76" t="str">
        <f>IF(ISERROR(1/VLOOKUP($B76,Leveranser!$B$1:$S$500,MATCH("såld värme (gwh)",Leveranser!$B$1:$S$1,0),FALSE)),"",VLOOKUP($B76,Leveranser!$B$1:$S$500,MATCH("såld värme (gwh)",Leveranser!$B$1:$S$1,0),FALSE))</f>
        <v/>
      </c>
      <c r="AL76">
        <f>VLOOKUP($B76,Leveranser!$B$1:$Y$500,MATCH("Totalt såld fjärrvärme till andra fjärrvärmeföretag",Leveranser!$B$1:$AA$1,0),FALSE)</f>
        <v>0</v>
      </c>
      <c r="AM76">
        <f>IF(ISERROR(1/VLOOKUP($B76,Miljö!$B$1:$S$500,MATCH("Såld mängd produktionsspecifik fjärrvärme (GWh)",Miljö!$B$1:$R$1,0),FALSE)),0,VLOOKUP($B76,Miljö!$B$1:$S$500,MATCH("Såld mängd produktionsspecifik fjärrvärme (GWh)",Miljö!$B$1:$R$1,0),FALSE))</f>
        <v>0</v>
      </c>
      <c r="AN76" s="239" t="str">
        <f t="shared" si="24"/>
        <v/>
      </c>
      <c r="AP76" t="str">
        <f>IFERROR(VLOOKUP($B76,Miljövärden!$B$2:$H$550,7,FALSE),"Nej, saknas")</f>
        <v>Nej</v>
      </c>
      <c r="AQ76" t="str">
        <f>IFERROR(VLOOKUP($B76,Miljövärden!$B$2:$H$550,6,FALSE),"Nej, saknas")</f>
        <v>Nej</v>
      </c>
      <c r="AU76">
        <f t="shared" si="25"/>
        <v>0</v>
      </c>
      <c r="AV76">
        <f t="shared" si="26"/>
        <v>0</v>
      </c>
      <c r="AW76">
        <f t="shared" si="27"/>
        <v>0</v>
      </c>
      <c r="AX76">
        <f t="shared" si="28"/>
        <v>0</v>
      </c>
      <c r="AZ76">
        <f t="shared" si="29"/>
        <v>0</v>
      </c>
      <c r="BC76">
        <f t="shared" si="30"/>
        <v>0</v>
      </c>
      <c r="BD76">
        <f t="shared" si="31"/>
        <v>0</v>
      </c>
      <c r="BE76">
        <f t="shared" si="32"/>
        <v>0</v>
      </c>
      <c r="BF76">
        <f t="shared" si="33"/>
        <v>0</v>
      </c>
      <c r="BG76">
        <f t="shared" si="34"/>
        <v>0</v>
      </c>
      <c r="BH76" t="str">
        <f>VLOOKUP(B76,Miljö!$B$1:$I$482,MATCH("Fossilandel för ursprungspecificerad el ()",Miljö!$B$1:$I$1,0),FALSE)</f>
        <v>-</v>
      </c>
      <c r="BI76" t="str">
        <f>VLOOKUP(B76,Miljö!$B$1:$BX$482,MATCH("Kärnkraftsandel för ursprungsspecificerad el ()",Miljö!$B$1:$O$1,0),FALSE)</f>
        <v>-</v>
      </c>
      <c r="BJ76">
        <f t="shared" si="35"/>
        <v>0</v>
      </c>
      <c r="BK76" t="str">
        <f>VLOOKUP(B76,Miljö!$B$1:$O$482,MATCH("Fossil andel i procent (%)",Miljö!$B$1:$O$1,0),FALSE)</f>
        <v>-</v>
      </c>
      <c r="BL76">
        <f t="shared" si="36"/>
        <v>0</v>
      </c>
      <c r="BO76" s="289" t="str">
        <f t="shared" si="37"/>
        <v/>
      </c>
      <c r="BP76" s="239" t="str">
        <f t="shared" si="38"/>
        <v/>
      </c>
      <c r="BQ76" s="239" t="str">
        <f t="shared" si="39"/>
        <v/>
      </c>
      <c r="BR76" s="239" t="str">
        <f t="shared" si="40"/>
        <v/>
      </c>
      <c r="BS76" s="239"/>
      <c r="BT76" s="351">
        <f t="shared" si="41"/>
        <v>0</v>
      </c>
      <c r="BW76" s="289" t="str">
        <f>IF(AP76="ja",VLOOKUP(B76,Miljövärden!$B$2:$H$550,MATCH("Total andel fossilt",Miljövärden!$B$2:$H$2,0),FALSE),"")</f>
        <v/>
      </c>
      <c r="BZ76" s="351" t="str">
        <f t="shared" si="42"/>
        <v/>
      </c>
      <c r="CA76" s="353" t="str">
        <f t="shared" si="43"/>
        <v/>
      </c>
    </row>
    <row r="77" spans="1:79" x14ac:dyDescent="0.25">
      <c r="A77" s="2" t="s">
        <v>132</v>
      </c>
      <c r="B77" s="2" t="s">
        <v>133</v>
      </c>
      <c r="C77">
        <f>VLOOKUP($B77,'Tillförd energi'!$B$1:$AI$700,MATCH(C$1,'Tillförd energi'!$B$1:$AQ$1,0),FALSE)</f>
        <v>0</v>
      </c>
      <c r="D77">
        <f>VLOOKUP($B77,'Tillförd energi'!$B$1:$AI$700,MATCH(D$1,'Tillförd energi'!$B$1:$AQ$1,0),FALSE)</f>
        <v>3.3000000000000002E-2</v>
      </c>
      <c r="E77">
        <f>VLOOKUP($B77,'Tillförd energi'!$B$1:$AI$700,MATCH(E$1,'Tillförd energi'!$B$1:$AQ$1,0),FALSE)</f>
        <v>0</v>
      </c>
      <c r="F77">
        <f>VLOOKUP($B77,'Tillförd energi'!$B$1:$AI$700,MATCH(F$1,'Tillförd energi'!$B$1:$AQ$1,0),FALSE)</f>
        <v>0</v>
      </c>
      <c r="G77">
        <f>VLOOKUP($B77,'Tillförd energi'!$B$1:$AI$700,MATCH(G$1,'Tillförd energi'!$B$1:$AQ$1,0),FALSE)</f>
        <v>0</v>
      </c>
      <c r="H77">
        <f>VLOOKUP($B77,'Tillförd energi'!$B$1:$AI$700,MATCH(H$1,'Tillförd energi'!$B$1:$AQ$1,0),FALSE)</f>
        <v>0</v>
      </c>
      <c r="I77">
        <f>VLOOKUP($B77,'Tillförd energi'!$B$1:$AI$700,MATCH(I$1,'Tillförd energi'!$B$1:$AQ$1,0),FALSE)</f>
        <v>124.261</v>
      </c>
      <c r="J77">
        <f>VLOOKUP($B77,'Tillförd energi'!$B$1:$AI$700,MATCH(J$1,'Tillförd energi'!$B$1:$AQ$1,0),FALSE)</f>
        <v>0</v>
      </c>
      <c r="K77">
        <f>VLOOKUP($B77,'Tillförd energi'!$B$1:$AI$700,MATCH(K$1,'Tillförd energi'!$B$1:$AQ$1,0),FALSE)</f>
        <v>0</v>
      </c>
      <c r="L77">
        <f>VLOOKUP($B77,'Tillförd energi'!$B$1:$AI$700,MATCH(L$1,'Tillförd energi'!$B$1:$AQ$1,0),FALSE)</f>
        <v>0</v>
      </c>
      <c r="M77">
        <f>VLOOKUP($B77,'Tillförd energi'!$B$1:$AI$700,MATCH(M$1,'Tillförd energi'!$B$1:$AQ$1,0),FALSE)</f>
        <v>3.06</v>
      </c>
      <c r="N77">
        <f>VLOOKUP($B77,'Tillförd energi'!$B$1:$AI$700,MATCH(N$1,'Tillförd energi'!$B$1:$AQ$1,0),FALSE)</f>
        <v>0</v>
      </c>
      <c r="O77">
        <f>VLOOKUP($B77,'Tillförd energi'!$B$1:$AI$700,MATCH(O$1,'Tillförd energi'!$B$1:$AQ$1,0),FALSE)</f>
        <v>3.06</v>
      </c>
      <c r="P77">
        <f>VLOOKUP($B77,'Tillförd energi'!$B$1:$AI$700,MATCH(P$1,'Tillförd energi'!$B$1:$AQ$1,0),FALSE)</f>
        <v>10.1</v>
      </c>
      <c r="Q77">
        <f>VLOOKUP($B77,'Tillförd energi'!$B$1:$AI$700,MATCH(Q$1,'Tillförd energi'!$B$1:$AQ$1,0),FALSE)</f>
        <v>2.0941200000000002</v>
      </c>
      <c r="R77">
        <f>VLOOKUP($B77,'Tillförd energi'!$B$1:$AI$700,MATCH(R$1,'Tillförd energi'!$B$1:$AQ$1,0),FALSE)</f>
        <v>0</v>
      </c>
      <c r="S77">
        <f>VLOOKUP($B77,'Tillförd energi'!$B$1:$AI$700,MATCH(S$1,'Tillförd energi'!$B$1:$AQ$1,0),FALSE)</f>
        <v>0</v>
      </c>
      <c r="T77">
        <f>VLOOKUP($B77,'Tillförd energi'!$B$1:$AI$700,MATCH(T$1,'Tillförd energi'!$B$1:$AQ$1,0),FALSE)</f>
        <v>0</v>
      </c>
      <c r="U77">
        <f>VLOOKUP($B77,'Tillförd energi'!$B$1:$AI$700,MATCH(U$1,'Tillförd energi'!$B$1:$AQ$1,0),FALSE)</f>
        <v>0</v>
      </c>
      <c r="V77">
        <f>VLOOKUP($B77,'Tillförd energi'!$B$1:$AI$700,MATCH(V$1,'Tillförd energi'!$B$1:$AQ$1,0),FALSE)</f>
        <v>0</v>
      </c>
      <c r="W77">
        <f>VLOOKUP($B77,'Tillförd energi'!$B$1:$AI$700,MATCH(W$1,'Tillförd energi'!$B$1:$AQ$1,0),FALSE)</f>
        <v>0.54785200000000001</v>
      </c>
      <c r="X77">
        <f>VLOOKUP($B77,'Tillförd energi'!$B$1:$AI$700,MATCH(X$1,'Tillförd energi'!$B$1:$AQ$1,0),FALSE)</f>
        <v>0</v>
      </c>
      <c r="Y77">
        <f>VLOOKUP($B77,'Tillförd energi'!$B$1:$AI$700,MATCH(Y$1,'Tillförd energi'!$B$1:$AQ$1,0),FALSE)</f>
        <v>0</v>
      </c>
      <c r="Z77">
        <f>VLOOKUP($B77,'Tillförd energi'!$B$1:$AI$700,MATCH(Z$1,'Tillförd energi'!$B$1:$AQ$1,0),FALSE)</f>
        <v>0</v>
      </c>
      <c r="AA77">
        <f>VLOOKUP($B77,'Tillförd energi'!$B$1:$AI$700,MATCH(AA$1,'Tillförd energi'!$B$1:$AQ$1,0),FALSE)</f>
        <v>0</v>
      </c>
      <c r="AB77">
        <f>VLOOKUP($B77,'Tillförd energi'!$B$1:$AI$700,MATCH(AB$1,'Tillförd energi'!$B$1:$AQ$1,0),FALSE)</f>
        <v>0</v>
      </c>
      <c r="AC77">
        <f>VLOOKUP($B77,'Tillförd energi'!$B$1:$AI$700,MATCH(AC$1,'Tillförd energi'!$B$1:$AQ$1,0),FALSE)</f>
        <v>12.33</v>
      </c>
      <c r="AD77">
        <f>VLOOKUP($B77,'Tillförd energi'!$B$1:$AI$700,MATCH(AD$1,'Tillförd energi'!$B$1:$AQ$1,0),FALSE)</f>
        <v>0</v>
      </c>
      <c r="AE77">
        <f>VLOOKUP($B77,'Tillförd energi'!$B$1:$AI$700,MATCH(AE$1,'Tillförd energi'!$B$1:$AQ$1,0),FALSE)</f>
        <v>0</v>
      </c>
      <c r="AF77">
        <f>VLOOKUP($B77,'Tillförd energi'!$B$1:$AI$700,MATCH(AF$1,'Tillförd energi'!$B$1:$AQ$1,0),FALSE)</f>
        <v>3.16134</v>
      </c>
      <c r="AG77">
        <f>IFERROR(VLOOKUP(B77,Miljö!$B$1:$AC$550,MATCH("Köpt mängd produktionsspecifik fjärrvärme:",Miljö!$B$1:$AC$1,0),FALSE)/1,0)</f>
        <v>0</v>
      </c>
      <c r="AI77">
        <f t="shared" si="22"/>
        <v>158.647312</v>
      </c>
      <c r="AJ77">
        <f t="shared" si="23"/>
        <v>158.647312</v>
      </c>
      <c r="AK77">
        <f>IF(ISERROR(1/VLOOKUP($B77,Leveranser!$B$1:$S$500,MATCH("såld värme (gwh)",Leveranser!$B$1:$S$1,0),FALSE)),"",VLOOKUP($B77,Leveranser!$B$1:$S$500,MATCH("såld värme (gwh)",Leveranser!$B$1:$S$1,0),FALSE))</f>
        <v>105.378</v>
      </c>
      <c r="AL77">
        <f>VLOOKUP($B77,Leveranser!$B$1:$Y$500,MATCH("Totalt såld fjärrvärme till andra fjärrvärmeföretag",Leveranser!$B$1:$AA$1,0),FALSE)</f>
        <v>0</v>
      </c>
      <c r="AM77">
        <f>IF(ISERROR(1/VLOOKUP($B77,Miljö!$B$1:$S$500,MATCH("Såld mängd produktionsspecifik fjärrvärme (GWh)",Miljö!$B$1:$R$1,0),FALSE)),0,VLOOKUP($B77,Miljö!$B$1:$S$500,MATCH("Såld mängd produktionsspecifik fjärrvärme (GWh)",Miljö!$B$1:$R$1,0),FALSE))</f>
        <v>0</v>
      </c>
      <c r="AN77" s="239">
        <f t="shared" si="24"/>
        <v>0.66422808348621754</v>
      </c>
      <c r="AP77" t="str">
        <f>IFERROR(VLOOKUP($B77,Miljövärden!$B$2:$H$550,7,FALSE),"Nej, saknas")</f>
        <v>Ja</v>
      </c>
      <c r="AQ77" t="str">
        <f>IFERROR(VLOOKUP($B77,Miljövärden!$B$2:$H$550,6,FALSE),"Nej, saknas")</f>
        <v>Ja</v>
      </c>
      <c r="AU77">
        <f t="shared" si="25"/>
        <v>3.16134</v>
      </c>
      <c r="AV77">
        <f t="shared" si="26"/>
        <v>0</v>
      </c>
      <c r="AW77">
        <f t="shared" si="27"/>
        <v>18.314119999999999</v>
      </c>
      <c r="AX77">
        <f t="shared" si="28"/>
        <v>0</v>
      </c>
      <c r="AZ77">
        <f t="shared" si="29"/>
        <v>18.861971999999998</v>
      </c>
      <c r="BC77">
        <f t="shared" si="30"/>
        <v>3.3000000000000002E-2</v>
      </c>
      <c r="BD77">
        <f t="shared" si="31"/>
        <v>0</v>
      </c>
      <c r="BE77">
        <f t="shared" si="32"/>
        <v>18.861971999999998</v>
      </c>
      <c r="BF77">
        <f t="shared" si="33"/>
        <v>136.59100000000001</v>
      </c>
      <c r="BG77">
        <f t="shared" si="34"/>
        <v>3.16134</v>
      </c>
      <c r="BH77">
        <f>VLOOKUP(B77,Miljö!$B$1:$I$482,MATCH("Fossilandel för ursprungspecificerad el ()",Miljö!$B$1:$I$1,0),FALSE)</f>
        <v>0.48399999999999999</v>
      </c>
      <c r="BI77">
        <f>VLOOKUP(B77,Miljö!$B$1:$BX$482,MATCH("Kärnkraftsandel för ursprungsspecificerad el ()",Miljö!$B$1:$O$1,0),FALSE)</f>
        <v>0.35</v>
      </c>
      <c r="BJ77">
        <f t="shared" si="35"/>
        <v>0</v>
      </c>
      <c r="BK77" t="str">
        <f>VLOOKUP(B77,Miljö!$B$1:$O$482,MATCH("Fossil andel i procent (%)",Miljö!$B$1:$O$1,0),FALSE)</f>
        <v>ET</v>
      </c>
      <c r="BL77">
        <f t="shared" si="36"/>
        <v>158.647312</v>
      </c>
      <c r="BO77" s="289">
        <f t="shared" si="37"/>
        <v>9.8526003390463999E-3</v>
      </c>
      <c r="BP77" s="239">
        <f t="shared" si="38"/>
        <v>6.9743948766052832E-3</v>
      </c>
      <c r="BQ77" s="239">
        <f t="shared" si="39"/>
        <v>0.12220033352976063</v>
      </c>
      <c r="BR77" s="239">
        <f t="shared" si="40"/>
        <v>0.86097267125458776</v>
      </c>
      <c r="BS77" s="239"/>
      <c r="BT77" s="351">
        <f t="shared" si="41"/>
        <v>1</v>
      </c>
      <c r="BW77" s="289">
        <f>IF(AP77="ja",VLOOKUP(B77,Miljövärden!$B$2:$H$550,MATCH("Total andel fossilt",Miljövärden!$B$2:$H$2,0),FALSE),"")</f>
        <v>9.8526299999999994E-3</v>
      </c>
      <c r="BZ77" s="351">
        <f t="shared" si="42"/>
        <v>2.9660953599491835E-8</v>
      </c>
      <c r="CA77" s="353">
        <f t="shared" si="43"/>
        <v>0</v>
      </c>
    </row>
    <row r="78" spans="1:79" x14ac:dyDescent="0.25">
      <c r="A78" s="2" t="s">
        <v>132</v>
      </c>
      <c r="B78" s="2" t="s">
        <v>134</v>
      </c>
      <c r="C78">
        <f>VLOOKUP($B78,'Tillförd energi'!$B$1:$AI$700,MATCH(C$1,'Tillförd energi'!$B$1:$AQ$1,0),FALSE)</f>
        <v>0</v>
      </c>
      <c r="D78">
        <f>VLOOKUP($B78,'Tillförd energi'!$B$1:$AI$700,MATCH(D$1,'Tillförd energi'!$B$1:$AQ$1,0),FALSE)</f>
        <v>0</v>
      </c>
      <c r="E78">
        <f>VLOOKUP($B78,'Tillförd energi'!$B$1:$AI$700,MATCH(E$1,'Tillförd energi'!$B$1:$AQ$1,0),FALSE)</f>
        <v>0</v>
      </c>
      <c r="F78">
        <f>VLOOKUP($B78,'Tillförd energi'!$B$1:$AI$700,MATCH(F$1,'Tillförd energi'!$B$1:$AQ$1,0),FALSE)</f>
        <v>0</v>
      </c>
      <c r="G78">
        <f>VLOOKUP($B78,'Tillförd energi'!$B$1:$AI$700,MATCH(G$1,'Tillförd energi'!$B$1:$AQ$1,0),FALSE)</f>
        <v>0</v>
      </c>
      <c r="H78">
        <f>VLOOKUP($B78,'Tillförd energi'!$B$1:$AI$700,MATCH(H$1,'Tillförd energi'!$B$1:$AQ$1,0),FALSE)</f>
        <v>0</v>
      </c>
      <c r="I78">
        <f>VLOOKUP($B78,'Tillförd energi'!$B$1:$AI$700,MATCH(I$1,'Tillförd energi'!$B$1:$AQ$1,0),FALSE)</f>
        <v>0</v>
      </c>
      <c r="J78">
        <f>VLOOKUP($B78,'Tillförd energi'!$B$1:$AI$700,MATCH(J$1,'Tillförd energi'!$B$1:$AQ$1,0),FALSE)</f>
        <v>0</v>
      </c>
      <c r="K78">
        <f>VLOOKUP($B78,'Tillförd energi'!$B$1:$AI$700,MATCH(K$1,'Tillförd energi'!$B$1:$AQ$1,0),FALSE)</f>
        <v>0</v>
      </c>
      <c r="L78">
        <f>VLOOKUP($B78,'Tillförd energi'!$B$1:$AI$700,MATCH(L$1,'Tillförd energi'!$B$1:$AQ$1,0),FALSE)</f>
        <v>0</v>
      </c>
      <c r="M78">
        <f>VLOOKUP($B78,'Tillförd energi'!$B$1:$AI$700,MATCH(M$1,'Tillförd energi'!$B$1:$AQ$1,0),FALSE)</f>
        <v>1.5429999999999999</v>
      </c>
      <c r="N78">
        <f>VLOOKUP($B78,'Tillförd energi'!$B$1:$AI$700,MATCH(N$1,'Tillförd energi'!$B$1:$AQ$1,0),FALSE)</f>
        <v>0</v>
      </c>
      <c r="O78">
        <f>VLOOKUP($B78,'Tillförd energi'!$B$1:$AI$700,MATCH(O$1,'Tillförd energi'!$B$1:$AQ$1,0),FALSE)</f>
        <v>1.5429999999999999</v>
      </c>
      <c r="P78">
        <f>VLOOKUP($B78,'Tillförd energi'!$B$1:$AI$700,MATCH(P$1,'Tillförd energi'!$B$1:$AQ$1,0),FALSE)</f>
        <v>1.5429999999999999</v>
      </c>
      <c r="Q78">
        <f>VLOOKUP($B78,'Tillförd energi'!$B$1:$AI$700,MATCH(Q$1,'Tillförd energi'!$B$1:$AQ$1,0),FALSE)</f>
        <v>0</v>
      </c>
      <c r="R78">
        <f>VLOOKUP($B78,'Tillförd energi'!$B$1:$AI$700,MATCH(R$1,'Tillförd energi'!$B$1:$AQ$1,0),FALSE)</f>
        <v>0</v>
      </c>
      <c r="S78">
        <f>VLOOKUP($B78,'Tillförd energi'!$B$1:$AI$700,MATCH(S$1,'Tillförd energi'!$B$1:$AQ$1,0),FALSE)</f>
        <v>0</v>
      </c>
      <c r="T78">
        <f>VLOOKUP($B78,'Tillförd energi'!$B$1:$AI$700,MATCH(T$1,'Tillförd energi'!$B$1:$AQ$1,0),FALSE)</f>
        <v>0</v>
      </c>
      <c r="U78">
        <f>VLOOKUP($B78,'Tillförd energi'!$B$1:$AI$700,MATCH(U$1,'Tillförd energi'!$B$1:$AQ$1,0),FALSE)</f>
        <v>0</v>
      </c>
      <c r="V78">
        <f>VLOOKUP($B78,'Tillförd energi'!$B$1:$AI$700,MATCH(V$1,'Tillförd energi'!$B$1:$AQ$1,0),FALSE)</f>
        <v>0</v>
      </c>
      <c r="W78">
        <f>VLOOKUP($B78,'Tillförd energi'!$B$1:$AI$700,MATCH(W$1,'Tillförd energi'!$B$1:$AQ$1,0),FALSE)</f>
        <v>6.8000000000000005E-2</v>
      </c>
      <c r="X78">
        <f>VLOOKUP($B78,'Tillförd energi'!$B$1:$AI$700,MATCH(X$1,'Tillförd energi'!$B$1:$AQ$1,0),FALSE)</f>
        <v>0</v>
      </c>
      <c r="Y78">
        <f>VLOOKUP($B78,'Tillförd energi'!$B$1:$AI$700,MATCH(Y$1,'Tillförd energi'!$B$1:$AQ$1,0),FALSE)</f>
        <v>0</v>
      </c>
      <c r="Z78">
        <f>VLOOKUP($B78,'Tillförd energi'!$B$1:$AI$700,MATCH(Z$1,'Tillförd energi'!$B$1:$AQ$1,0),FALSE)</f>
        <v>0</v>
      </c>
      <c r="AA78">
        <f>VLOOKUP($B78,'Tillförd energi'!$B$1:$AI$700,MATCH(AA$1,'Tillförd energi'!$B$1:$AQ$1,0),FALSE)</f>
        <v>0</v>
      </c>
      <c r="AB78">
        <f>VLOOKUP($B78,'Tillförd energi'!$B$1:$AI$700,MATCH(AB$1,'Tillförd energi'!$B$1:$AQ$1,0),FALSE)</f>
        <v>0</v>
      </c>
      <c r="AC78">
        <f>VLOOKUP($B78,'Tillförd energi'!$B$1:$AI$700,MATCH(AC$1,'Tillförd energi'!$B$1:$AQ$1,0),FALSE)</f>
        <v>0</v>
      </c>
      <c r="AD78">
        <f>VLOOKUP($B78,'Tillförd energi'!$B$1:$AI$700,MATCH(AD$1,'Tillförd energi'!$B$1:$AQ$1,0),FALSE)</f>
        <v>0</v>
      </c>
      <c r="AE78">
        <f>VLOOKUP($B78,'Tillförd energi'!$B$1:$AI$700,MATCH(AE$1,'Tillförd energi'!$B$1:$AQ$1,0),FALSE)</f>
        <v>0</v>
      </c>
      <c r="AF78">
        <f>VLOOKUP($B78,'Tillförd energi'!$B$1:$AI$700,MATCH(AF$1,'Tillförd energi'!$B$1:$AQ$1,0),FALSE)</f>
        <v>8.6760000000000004E-2</v>
      </c>
      <c r="AG78">
        <f>IFERROR(VLOOKUP(B78,Miljö!$B$1:$AC$550,MATCH("Köpt mängd produktionsspecifik fjärrvärme:",Miljö!$B$1:$AC$1,0),FALSE)/1,0)</f>
        <v>0</v>
      </c>
      <c r="AI78">
        <f t="shared" si="22"/>
        <v>4.7837599999999991</v>
      </c>
      <c r="AJ78">
        <f t="shared" si="23"/>
        <v>4.7837599999999991</v>
      </c>
      <c r="AK78">
        <f>IF(ISERROR(1/VLOOKUP($B78,Leveranser!$B$1:$S$500,MATCH("såld värme (gwh)",Leveranser!$B$1:$S$1,0),FALSE)),"",VLOOKUP($B78,Leveranser!$B$1:$S$500,MATCH("såld värme (gwh)",Leveranser!$B$1:$S$1,0),FALSE))</f>
        <v>2.8919999999999999</v>
      </c>
      <c r="AL78">
        <f>VLOOKUP($B78,Leveranser!$B$1:$Y$500,MATCH("Totalt såld fjärrvärme till andra fjärrvärmeföretag",Leveranser!$B$1:$AA$1,0),FALSE)</f>
        <v>0</v>
      </c>
      <c r="AM78">
        <f>IF(ISERROR(1/VLOOKUP($B78,Miljö!$B$1:$S$500,MATCH("Såld mängd produktionsspecifik fjärrvärme (GWh)",Miljö!$B$1:$R$1,0),FALSE)),0,VLOOKUP($B78,Miljö!$B$1:$S$500,MATCH("Såld mängd produktionsspecifik fjärrvärme (GWh)",Miljö!$B$1:$R$1,0),FALSE))</f>
        <v>0</v>
      </c>
      <c r="AN78" s="239">
        <f t="shared" si="24"/>
        <v>0.60454537853069557</v>
      </c>
      <c r="AP78" t="str">
        <f>IFERROR(VLOOKUP($B78,Miljövärden!$B$2:$H$550,7,FALSE),"Nej, saknas")</f>
        <v>Ja</v>
      </c>
      <c r="AQ78" t="str">
        <f>IFERROR(VLOOKUP($B78,Miljövärden!$B$2:$H$550,6,FALSE),"Nej, saknas")</f>
        <v>Ja</v>
      </c>
      <c r="AU78">
        <f t="shared" si="25"/>
        <v>8.6760000000000004E-2</v>
      </c>
      <c r="AV78">
        <f t="shared" si="26"/>
        <v>0</v>
      </c>
      <c r="AW78">
        <f t="shared" si="27"/>
        <v>4.6289999999999996</v>
      </c>
      <c r="AX78">
        <f t="shared" si="28"/>
        <v>0</v>
      </c>
      <c r="AZ78">
        <f t="shared" si="29"/>
        <v>4.6969999999999992</v>
      </c>
      <c r="BC78">
        <f t="shared" si="30"/>
        <v>0</v>
      </c>
      <c r="BD78">
        <f t="shared" si="31"/>
        <v>0</v>
      </c>
      <c r="BE78">
        <f t="shared" si="32"/>
        <v>4.6969999999999992</v>
      </c>
      <c r="BF78">
        <f t="shared" si="33"/>
        <v>0</v>
      </c>
      <c r="BG78">
        <f t="shared" si="34"/>
        <v>8.6760000000000004E-2</v>
      </c>
      <c r="BH78">
        <f>VLOOKUP(B78,Miljö!$B$1:$I$482,MATCH("Fossilandel för ursprungspecificerad el ()",Miljö!$B$1:$I$1,0),FALSE)</f>
        <v>0.48399999999999999</v>
      </c>
      <c r="BI78">
        <f>VLOOKUP(B78,Miljö!$B$1:$BX$482,MATCH("Kärnkraftsandel för ursprungsspecificerad el ()",Miljö!$B$1:$O$1,0),FALSE)</f>
        <v>0.35</v>
      </c>
      <c r="BJ78">
        <f t="shared" si="35"/>
        <v>0</v>
      </c>
      <c r="BK78" t="str">
        <f>VLOOKUP(B78,Miljö!$B$1:$O$482,MATCH("Fossil andel i procent (%)",Miljö!$B$1:$O$1,0),FALSE)</f>
        <v>ET</v>
      </c>
      <c r="BL78">
        <f t="shared" si="36"/>
        <v>4.7837599999999991</v>
      </c>
      <c r="BO78" s="289">
        <f t="shared" si="37"/>
        <v>8.7779988962657009E-3</v>
      </c>
      <c r="BP78" s="239">
        <f t="shared" si="38"/>
        <v>6.3477264745723039E-3</v>
      </c>
      <c r="BQ78" s="239">
        <f t="shared" si="39"/>
        <v>0.98487427462916211</v>
      </c>
      <c r="BR78" s="239">
        <f t="shared" si="40"/>
        <v>0</v>
      </c>
      <c r="BS78" s="239"/>
      <c r="BT78" s="351">
        <f t="shared" si="41"/>
        <v>1</v>
      </c>
      <c r="BW78" s="289">
        <f>IF(AP78="ja",VLOOKUP(B78,Miljövärden!$B$2:$H$550,MATCH("Total andel fossilt",Miljövärden!$B$2:$H$2,0),FALSE),"")</f>
        <v>8.7779899999999994E-3</v>
      </c>
      <c r="BZ78" s="351">
        <f t="shared" si="42"/>
        <v>-8.8962657015384528E-9</v>
      </c>
      <c r="CA78" s="353">
        <f t="shared" si="43"/>
        <v>0</v>
      </c>
    </row>
    <row r="79" spans="1:79" x14ac:dyDescent="0.25">
      <c r="A79" s="2" t="s">
        <v>132</v>
      </c>
      <c r="B79" s="2" t="s">
        <v>135</v>
      </c>
      <c r="C79">
        <f>VLOOKUP($B79,'Tillförd energi'!$B$1:$AI$700,MATCH(C$1,'Tillförd energi'!$B$1:$AQ$1,0),FALSE)</f>
        <v>0</v>
      </c>
      <c r="D79">
        <f>VLOOKUP($B79,'Tillförd energi'!$B$1:$AI$700,MATCH(D$1,'Tillförd energi'!$B$1:$AQ$1,0),FALSE)</f>
        <v>0</v>
      </c>
      <c r="E79">
        <f>VLOOKUP($B79,'Tillförd energi'!$B$1:$AI$700,MATCH(E$1,'Tillförd energi'!$B$1:$AQ$1,0),FALSE)</f>
        <v>0</v>
      </c>
      <c r="F79">
        <f>VLOOKUP($B79,'Tillförd energi'!$B$1:$AI$700,MATCH(F$1,'Tillförd energi'!$B$1:$AQ$1,0),FALSE)</f>
        <v>0</v>
      </c>
      <c r="G79">
        <f>VLOOKUP($B79,'Tillförd energi'!$B$1:$AI$700,MATCH(G$1,'Tillförd energi'!$B$1:$AQ$1,0),FALSE)</f>
        <v>0</v>
      </c>
      <c r="H79">
        <f>VLOOKUP($B79,'Tillförd energi'!$B$1:$AI$700,MATCH(H$1,'Tillförd energi'!$B$1:$AQ$1,0),FALSE)</f>
        <v>0</v>
      </c>
      <c r="I79">
        <f>VLOOKUP($B79,'Tillförd energi'!$B$1:$AI$700,MATCH(I$1,'Tillförd energi'!$B$1:$AQ$1,0),FALSE)</f>
        <v>0</v>
      </c>
      <c r="J79">
        <f>VLOOKUP($B79,'Tillförd energi'!$B$1:$AI$700,MATCH(J$1,'Tillförd energi'!$B$1:$AQ$1,0),FALSE)</f>
        <v>0</v>
      </c>
      <c r="K79">
        <f>VLOOKUP($B79,'Tillförd energi'!$B$1:$AI$700,MATCH(K$1,'Tillförd energi'!$B$1:$AQ$1,0),FALSE)</f>
        <v>0</v>
      </c>
      <c r="L79">
        <f>VLOOKUP($B79,'Tillförd energi'!$B$1:$AI$700,MATCH(L$1,'Tillförd energi'!$B$1:$AQ$1,0),FALSE)</f>
        <v>0</v>
      </c>
      <c r="M79">
        <f>VLOOKUP($B79,'Tillförd energi'!$B$1:$AI$700,MATCH(M$1,'Tillförd energi'!$B$1:$AQ$1,0),FALSE)</f>
        <v>7.75</v>
      </c>
      <c r="N79">
        <f>VLOOKUP($B79,'Tillförd energi'!$B$1:$AI$700,MATCH(N$1,'Tillförd energi'!$B$1:$AQ$1,0),FALSE)</f>
        <v>0</v>
      </c>
      <c r="O79">
        <f>VLOOKUP($B79,'Tillförd energi'!$B$1:$AI$700,MATCH(O$1,'Tillförd energi'!$B$1:$AQ$1,0),FALSE)</f>
        <v>7.75</v>
      </c>
      <c r="P79">
        <f>VLOOKUP($B79,'Tillförd energi'!$B$1:$AI$700,MATCH(P$1,'Tillförd energi'!$B$1:$AQ$1,0),FALSE)</f>
        <v>7.75</v>
      </c>
      <c r="Q79">
        <f>VLOOKUP($B79,'Tillförd energi'!$B$1:$AI$700,MATCH(Q$1,'Tillförd energi'!$B$1:$AQ$1,0),FALSE)</f>
        <v>0</v>
      </c>
      <c r="R79">
        <f>VLOOKUP($B79,'Tillförd energi'!$B$1:$AI$700,MATCH(R$1,'Tillförd energi'!$B$1:$AQ$1,0),FALSE)</f>
        <v>0</v>
      </c>
      <c r="S79">
        <f>VLOOKUP($B79,'Tillförd energi'!$B$1:$AI$700,MATCH(S$1,'Tillförd energi'!$B$1:$AQ$1,0),FALSE)</f>
        <v>0</v>
      </c>
      <c r="T79">
        <f>VLOOKUP($B79,'Tillförd energi'!$B$1:$AI$700,MATCH(T$1,'Tillförd energi'!$B$1:$AQ$1,0),FALSE)</f>
        <v>0</v>
      </c>
      <c r="U79">
        <f>VLOOKUP($B79,'Tillförd energi'!$B$1:$AI$700,MATCH(U$1,'Tillförd energi'!$B$1:$AQ$1,0),FALSE)</f>
        <v>0</v>
      </c>
      <c r="V79">
        <f>VLOOKUP($B79,'Tillförd energi'!$B$1:$AI$700,MATCH(V$1,'Tillförd energi'!$B$1:$AQ$1,0),FALSE)</f>
        <v>0</v>
      </c>
      <c r="W79">
        <f>VLOOKUP($B79,'Tillförd energi'!$B$1:$AI$700,MATCH(W$1,'Tillförd energi'!$B$1:$AQ$1,0),FALSE)</f>
        <v>0.107</v>
      </c>
      <c r="X79">
        <f>VLOOKUP($B79,'Tillförd energi'!$B$1:$AI$700,MATCH(X$1,'Tillförd energi'!$B$1:$AQ$1,0),FALSE)</f>
        <v>0</v>
      </c>
      <c r="Y79">
        <f>VLOOKUP($B79,'Tillförd energi'!$B$1:$AI$700,MATCH(Y$1,'Tillförd energi'!$B$1:$AQ$1,0),FALSE)</f>
        <v>0</v>
      </c>
      <c r="Z79">
        <f>VLOOKUP($B79,'Tillförd energi'!$B$1:$AI$700,MATCH(Z$1,'Tillförd energi'!$B$1:$AQ$1,0),FALSE)</f>
        <v>0</v>
      </c>
      <c r="AA79">
        <f>VLOOKUP($B79,'Tillförd energi'!$B$1:$AI$700,MATCH(AA$1,'Tillförd energi'!$B$1:$AQ$1,0),FALSE)</f>
        <v>0</v>
      </c>
      <c r="AB79">
        <f>VLOOKUP($B79,'Tillförd energi'!$B$1:$AI$700,MATCH(AB$1,'Tillförd energi'!$B$1:$AQ$1,0),FALSE)</f>
        <v>0</v>
      </c>
      <c r="AC79">
        <f>VLOOKUP($B79,'Tillförd energi'!$B$1:$AI$700,MATCH(AC$1,'Tillförd energi'!$B$1:$AQ$1,0),FALSE)</f>
        <v>0</v>
      </c>
      <c r="AD79">
        <f>VLOOKUP($B79,'Tillförd energi'!$B$1:$AI$700,MATCH(AD$1,'Tillförd energi'!$B$1:$AQ$1,0),FALSE)</f>
        <v>0</v>
      </c>
      <c r="AE79">
        <f>VLOOKUP($B79,'Tillförd energi'!$B$1:$AI$700,MATCH(AE$1,'Tillförd energi'!$B$1:$AQ$1,0),FALSE)</f>
        <v>0</v>
      </c>
      <c r="AF79">
        <f>VLOOKUP($B79,'Tillförd energi'!$B$1:$AI$700,MATCH(AF$1,'Tillförd energi'!$B$1:$AQ$1,0),FALSE)</f>
        <v>0.43206</v>
      </c>
      <c r="AG79">
        <f>IFERROR(VLOOKUP(B79,Miljö!$B$1:$AC$550,MATCH("Köpt mängd produktionsspecifik fjärrvärme:",Miljö!$B$1:$AC$1,0),FALSE)/1,0)</f>
        <v>0</v>
      </c>
      <c r="AI79">
        <f t="shared" si="22"/>
        <v>23.789059999999999</v>
      </c>
      <c r="AJ79">
        <f t="shared" si="23"/>
        <v>23.789059999999999</v>
      </c>
      <c r="AK79">
        <f>IF(ISERROR(1/VLOOKUP($B79,Leveranser!$B$1:$S$500,MATCH("såld värme (gwh)",Leveranser!$B$1:$S$1,0),FALSE)),"",VLOOKUP($B79,Leveranser!$B$1:$S$500,MATCH("såld värme (gwh)",Leveranser!$B$1:$S$1,0),FALSE))</f>
        <v>14.401999999999999</v>
      </c>
      <c r="AL79">
        <f>VLOOKUP($B79,Leveranser!$B$1:$Y$500,MATCH("Totalt såld fjärrvärme till andra fjärrvärmeföretag",Leveranser!$B$1:$AA$1,0),FALSE)</f>
        <v>0</v>
      </c>
      <c r="AM79">
        <f>IF(ISERROR(1/VLOOKUP($B79,Miljö!$B$1:$S$500,MATCH("Såld mängd produktionsspecifik fjärrvärme (GWh)",Miljö!$B$1:$R$1,0),FALSE)),0,VLOOKUP($B79,Miljö!$B$1:$S$500,MATCH("Såld mängd produktionsspecifik fjärrvärme (GWh)",Miljö!$B$1:$R$1,0),FALSE))</f>
        <v>0</v>
      </c>
      <c r="AN79" s="239">
        <f t="shared" si="24"/>
        <v>0.60540433291605467</v>
      </c>
      <c r="AP79" t="str">
        <f>IFERROR(VLOOKUP($B79,Miljövärden!$B$2:$H$550,7,FALSE),"Nej, saknas")</f>
        <v>Ja</v>
      </c>
      <c r="AQ79" t="str">
        <f>IFERROR(VLOOKUP($B79,Miljövärden!$B$2:$H$550,6,FALSE),"Nej, saknas")</f>
        <v>Ja</v>
      </c>
      <c r="AU79">
        <f t="shared" si="25"/>
        <v>0.43206</v>
      </c>
      <c r="AV79">
        <f t="shared" si="26"/>
        <v>0</v>
      </c>
      <c r="AW79">
        <f t="shared" si="27"/>
        <v>23.25</v>
      </c>
      <c r="AX79">
        <f t="shared" si="28"/>
        <v>0</v>
      </c>
      <c r="AZ79">
        <f t="shared" si="29"/>
        <v>23.356999999999999</v>
      </c>
      <c r="BC79">
        <f t="shared" si="30"/>
        <v>0</v>
      </c>
      <c r="BD79">
        <f t="shared" si="31"/>
        <v>0</v>
      </c>
      <c r="BE79">
        <f t="shared" si="32"/>
        <v>23.356999999999999</v>
      </c>
      <c r="BF79">
        <f t="shared" si="33"/>
        <v>0</v>
      </c>
      <c r="BG79">
        <f t="shared" si="34"/>
        <v>0.43206</v>
      </c>
      <c r="BH79">
        <f>VLOOKUP(B79,Miljö!$B$1:$I$482,MATCH("Fossilandel för ursprungspecificerad el ()",Miljö!$B$1:$I$1,0),FALSE)</f>
        <v>0.48399999999999999</v>
      </c>
      <c r="BI79">
        <f>VLOOKUP(B79,Miljö!$B$1:$BX$482,MATCH("Kärnkraftsandel för ursprungsspecificerad el ()",Miljö!$B$1:$O$1,0),FALSE)</f>
        <v>0.35</v>
      </c>
      <c r="BJ79">
        <f t="shared" si="35"/>
        <v>0</v>
      </c>
      <c r="BK79" t="str">
        <f>VLOOKUP(B79,Miljö!$B$1:$O$482,MATCH("Fossil andel i procent (%)",Miljö!$B$1:$O$1,0),FALSE)</f>
        <v>ET</v>
      </c>
      <c r="BL79">
        <f t="shared" si="36"/>
        <v>23.789059999999999</v>
      </c>
      <c r="BO79" s="289">
        <f t="shared" si="37"/>
        <v>8.7904709139411154E-3</v>
      </c>
      <c r="BP79" s="239">
        <f t="shared" si="38"/>
        <v>6.3567454956185744E-3</v>
      </c>
      <c r="BQ79" s="239">
        <f t="shared" si="39"/>
        <v>0.98485278359044037</v>
      </c>
      <c r="BR79" s="239">
        <f t="shared" si="40"/>
        <v>0</v>
      </c>
      <c r="BS79" s="239"/>
      <c r="BT79" s="351">
        <f t="shared" si="41"/>
        <v>1</v>
      </c>
      <c r="BW79" s="289">
        <f>IF(AP79="ja",VLOOKUP(B79,Miljövärden!$B$2:$H$550,MATCH("Total andel fossilt",Miljövärden!$B$2:$H$2,0),FALSE),"")</f>
        <v>8.79045E-3</v>
      </c>
      <c r="BZ79" s="351">
        <f t="shared" si="42"/>
        <v>-2.0913941115377477E-8</v>
      </c>
      <c r="CA79" s="353">
        <f t="shared" si="43"/>
        <v>0</v>
      </c>
    </row>
    <row r="80" spans="1:79" x14ac:dyDescent="0.25">
      <c r="A80" s="2" t="s">
        <v>136</v>
      </c>
      <c r="B80" s="2" t="s">
        <v>137</v>
      </c>
      <c r="C80">
        <f>VLOOKUP($B80,'Tillförd energi'!$B$1:$AI$700,MATCH(C$1,'Tillförd energi'!$B$1:$AQ$1,0),FALSE)</f>
        <v>0</v>
      </c>
      <c r="D80">
        <f>VLOOKUP($B80,'Tillförd energi'!$B$1:$AI$700,MATCH(D$1,'Tillförd energi'!$B$1:$AQ$1,0),FALSE)</f>
        <v>0</v>
      </c>
      <c r="E80">
        <f>VLOOKUP($B80,'Tillförd energi'!$B$1:$AI$700,MATCH(E$1,'Tillförd energi'!$B$1:$AQ$1,0),FALSE)</f>
        <v>0</v>
      </c>
      <c r="F80">
        <f>VLOOKUP($B80,'Tillförd energi'!$B$1:$AI$700,MATCH(F$1,'Tillförd energi'!$B$1:$AQ$1,0),FALSE)</f>
        <v>0</v>
      </c>
      <c r="G80">
        <f>VLOOKUP($B80,'Tillförd energi'!$B$1:$AI$700,MATCH(G$1,'Tillförd energi'!$B$1:$AQ$1,0),FALSE)</f>
        <v>0</v>
      </c>
      <c r="H80">
        <f>VLOOKUP($B80,'Tillförd energi'!$B$1:$AI$700,MATCH(H$1,'Tillförd energi'!$B$1:$AQ$1,0),FALSE)</f>
        <v>0</v>
      </c>
      <c r="I80">
        <f>VLOOKUP($B80,'Tillförd energi'!$B$1:$AI$700,MATCH(I$1,'Tillförd energi'!$B$1:$AQ$1,0),FALSE)</f>
        <v>0</v>
      </c>
      <c r="J80">
        <f>VLOOKUP($B80,'Tillförd energi'!$B$1:$AI$700,MATCH(J$1,'Tillförd energi'!$B$1:$AQ$1,0),FALSE)</f>
        <v>0</v>
      </c>
      <c r="K80">
        <f>VLOOKUP($B80,'Tillförd energi'!$B$1:$AI$700,MATCH(K$1,'Tillförd energi'!$B$1:$AQ$1,0),FALSE)</f>
        <v>0</v>
      </c>
      <c r="L80">
        <f>VLOOKUP($B80,'Tillförd energi'!$B$1:$AI$700,MATCH(L$1,'Tillförd energi'!$B$1:$AQ$1,0),FALSE)</f>
        <v>0</v>
      </c>
      <c r="M80">
        <f>VLOOKUP($B80,'Tillförd energi'!$B$1:$AI$700,MATCH(M$1,'Tillförd energi'!$B$1:$AQ$1,0),FALSE)</f>
        <v>0</v>
      </c>
      <c r="N80">
        <f>VLOOKUP($B80,'Tillförd energi'!$B$1:$AI$700,MATCH(N$1,'Tillförd energi'!$B$1:$AQ$1,0),FALSE)</f>
        <v>0</v>
      </c>
      <c r="O80">
        <f>VLOOKUP($B80,'Tillförd energi'!$B$1:$AI$700,MATCH(O$1,'Tillförd energi'!$B$1:$AQ$1,0),FALSE)</f>
        <v>0</v>
      </c>
      <c r="P80">
        <f>VLOOKUP($B80,'Tillförd energi'!$B$1:$AI$700,MATCH(P$1,'Tillförd energi'!$B$1:$AQ$1,0),FALSE)</f>
        <v>0</v>
      </c>
      <c r="Q80">
        <f>VLOOKUP($B80,'Tillförd energi'!$B$1:$AI$700,MATCH(Q$1,'Tillförd energi'!$B$1:$AQ$1,0),FALSE)</f>
        <v>0</v>
      </c>
      <c r="R80">
        <f>VLOOKUP($B80,'Tillförd energi'!$B$1:$AI$700,MATCH(R$1,'Tillförd energi'!$B$1:$AQ$1,0),FALSE)</f>
        <v>0</v>
      </c>
      <c r="S80">
        <f>VLOOKUP($B80,'Tillförd energi'!$B$1:$AI$700,MATCH(S$1,'Tillförd energi'!$B$1:$AQ$1,0),FALSE)</f>
        <v>0</v>
      </c>
      <c r="T80">
        <f>VLOOKUP($B80,'Tillförd energi'!$B$1:$AI$700,MATCH(T$1,'Tillförd energi'!$B$1:$AQ$1,0),FALSE)</f>
        <v>0</v>
      </c>
      <c r="U80">
        <f>VLOOKUP($B80,'Tillförd energi'!$B$1:$AI$700,MATCH(U$1,'Tillförd energi'!$B$1:$AQ$1,0),FALSE)</f>
        <v>0</v>
      </c>
      <c r="V80">
        <f>VLOOKUP($B80,'Tillförd energi'!$B$1:$AI$700,MATCH(V$1,'Tillförd energi'!$B$1:$AQ$1,0),FALSE)</f>
        <v>0</v>
      </c>
      <c r="W80">
        <f>VLOOKUP($B80,'Tillförd energi'!$B$1:$AI$700,MATCH(W$1,'Tillförd energi'!$B$1:$AQ$1,0),FALSE)</f>
        <v>0</v>
      </c>
      <c r="X80">
        <f>VLOOKUP($B80,'Tillförd energi'!$B$1:$AI$700,MATCH(X$1,'Tillförd energi'!$B$1:$AQ$1,0),FALSE)</f>
        <v>0</v>
      </c>
      <c r="Y80">
        <f>VLOOKUP($B80,'Tillförd energi'!$B$1:$AI$700,MATCH(Y$1,'Tillförd energi'!$B$1:$AQ$1,0),FALSE)</f>
        <v>0</v>
      </c>
      <c r="Z80">
        <f>VLOOKUP($B80,'Tillförd energi'!$B$1:$AI$700,MATCH(Z$1,'Tillförd energi'!$B$1:$AQ$1,0),FALSE)</f>
        <v>0</v>
      </c>
      <c r="AA80">
        <f>VLOOKUP($B80,'Tillförd energi'!$B$1:$AI$700,MATCH(AA$1,'Tillförd energi'!$B$1:$AQ$1,0),FALSE)</f>
        <v>0</v>
      </c>
      <c r="AB80">
        <f>VLOOKUP($B80,'Tillförd energi'!$B$1:$AI$700,MATCH(AB$1,'Tillförd energi'!$B$1:$AQ$1,0),FALSE)</f>
        <v>0</v>
      </c>
      <c r="AC80">
        <f>VLOOKUP($B80,'Tillförd energi'!$B$1:$AI$700,MATCH(AC$1,'Tillförd energi'!$B$1:$AQ$1,0),FALSE)</f>
        <v>0</v>
      </c>
      <c r="AD80">
        <f>VLOOKUP($B80,'Tillförd energi'!$B$1:$AI$700,MATCH(AD$1,'Tillförd energi'!$B$1:$AQ$1,0),FALSE)</f>
        <v>0</v>
      </c>
      <c r="AE80">
        <f>VLOOKUP($B80,'Tillförd energi'!$B$1:$AI$700,MATCH(AE$1,'Tillförd energi'!$B$1:$AQ$1,0),FALSE)</f>
        <v>0</v>
      </c>
      <c r="AF80">
        <f>VLOOKUP($B80,'Tillförd energi'!$B$1:$AI$700,MATCH(AF$1,'Tillförd energi'!$B$1:$AQ$1,0),FALSE)</f>
        <v>0</v>
      </c>
      <c r="AG80">
        <f>IFERROR(VLOOKUP(B80,Miljö!$B$1:$AC$550,MATCH("Köpt mängd produktionsspecifik fjärrvärme:",Miljö!$B$1:$AC$1,0),FALSE)/1,0)</f>
        <v>0</v>
      </c>
      <c r="AI80">
        <f t="shared" si="22"/>
        <v>0</v>
      </c>
      <c r="AJ80">
        <f t="shared" si="23"/>
        <v>0</v>
      </c>
      <c r="AK80" t="str">
        <f>IF(ISERROR(1/VLOOKUP($B80,Leveranser!$B$1:$S$500,MATCH("såld värme (gwh)",Leveranser!$B$1:$S$1,0),FALSE)),"",VLOOKUP($B80,Leveranser!$B$1:$S$500,MATCH("såld värme (gwh)",Leveranser!$B$1:$S$1,0),FALSE))</f>
        <v/>
      </c>
      <c r="AL80">
        <f>VLOOKUP($B80,Leveranser!$B$1:$Y$500,MATCH("Totalt såld fjärrvärme till andra fjärrvärmeföretag",Leveranser!$B$1:$AA$1,0),FALSE)</f>
        <v>0</v>
      </c>
      <c r="AM80">
        <f>IF(ISERROR(1/VLOOKUP($B80,Miljö!$B$1:$S$500,MATCH("Såld mängd produktionsspecifik fjärrvärme (GWh)",Miljö!$B$1:$R$1,0),FALSE)),0,VLOOKUP($B80,Miljö!$B$1:$S$500,MATCH("Såld mängd produktionsspecifik fjärrvärme (GWh)",Miljö!$B$1:$R$1,0),FALSE))</f>
        <v>0</v>
      </c>
      <c r="AN80" s="239" t="str">
        <f t="shared" si="24"/>
        <v/>
      </c>
      <c r="AP80" t="str">
        <f>IFERROR(VLOOKUP($B80,Miljövärden!$B$2:$H$550,7,FALSE),"Nej, saknas")</f>
        <v>Nej</v>
      </c>
      <c r="AQ80" t="str">
        <f>IFERROR(VLOOKUP($B80,Miljövärden!$B$2:$H$550,6,FALSE),"Nej, saknas")</f>
        <v>Nej</v>
      </c>
      <c r="AU80">
        <f t="shared" si="25"/>
        <v>0</v>
      </c>
      <c r="AV80">
        <f t="shared" si="26"/>
        <v>0</v>
      </c>
      <c r="AW80">
        <f t="shared" si="27"/>
        <v>0</v>
      </c>
      <c r="AX80">
        <f t="shared" si="28"/>
        <v>0</v>
      </c>
      <c r="AZ80">
        <f t="shared" si="29"/>
        <v>0</v>
      </c>
      <c r="BC80">
        <f t="shared" si="30"/>
        <v>0</v>
      </c>
      <c r="BD80">
        <f t="shared" si="31"/>
        <v>0</v>
      </c>
      <c r="BE80">
        <f t="shared" si="32"/>
        <v>0</v>
      </c>
      <c r="BF80">
        <f t="shared" si="33"/>
        <v>0</v>
      </c>
      <c r="BG80">
        <f t="shared" si="34"/>
        <v>0</v>
      </c>
      <c r="BH80" t="str">
        <f>VLOOKUP(B80,Miljö!$B$1:$I$482,MATCH("Fossilandel för ursprungspecificerad el ()",Miljö!$B$1:$I$1,0),FALSE)</f>
        <v>-</v>
      </c>
      <c r="BI80" t="str">
        <f>VLOOKUP(B80,Miljö!$B$1:$BX$482,MATCH("Kärnkraftsandel för ursprungsspecificerad el ()",Miljö!$B$1:$O$1,0),FALSE)</f>
        <v>-</v>
      </c>
      <c r="BJ80">
        <f t="shared" si="35"/>
        <v>0</v>
      </c>
      <c r="BK80" t="str">
        <f>VLOOKUP(B80,Miljö!$B$1:$O$482,MATCH("Fossil andel i procent (%)",Miljö!$B$1:$O$1,0),FALSE)</f>
        <v>-</v>
      </c>
      <c r="BL80">
        <f t="shared" si="36"/>
        <v>0</v>
      </c>
      <c r="BO80" s="289" t="str">
        <f t="shared" si="37"/>
        <v/>
      </c>
      <c r="BP80" s="239" t="str">
        <f t="shared" si="38"/>
        <v/>
      </c>
      <c r="BQ80" s="239" t="str">
        <f t="shared" si="39"/>
        <v/>
      </c>
      <c r="BR80" s="239" t="str">
        <f t="shared" si="40"/>
        <v/>
      </c>
      <c r="BS80" s="239"/>
      <c r="BT80" s="351">
        <f t="shared" si="41"/>
        <v>0</v>
      </c>
      <c r="BW80" s="289" t="str">
        <f>IF(AP80="ja",VLOOKUP(B80,Miljövärden!$B$2:$H$550,MATCH("Total andel fossilt",Miljövärden!$B$2:$H$2,0),FALSE),"")</f>
        <v/>
      </c>
      <c r="BZ80" s="351" t="str">
        <f t="shared" si="42"/>
        <v/>
      </c>
      <c r="CA80" s="353" t="str">
        <f t="shared" si="43"/>
        <v/>
      </c>
    </row>
    <row r="81" spans="1:79" x14ac:dyDescent="0.25">
      <c r="A81" s="2" t="s">
        <v>138</v>
      </c>
      <c r="B81" s="2" t="s">
        <v>139</v>
      </c>
      <c r="C81">
        <f>VLOOKUP($B81,'Tillförd energi'!$B$1:$AI$700,MATCH(C$1,'Tillförd energi'!$B$1:$AQ$1,0),FALSE)</f>
        <v>0</v>
      </c>
      <c r="D81">
        <f>VLOOKUP($B81,'Tillförd energi'!$B$1:$AI$700,MATCH(D$1,'Tillförd energi'!$B$1:$AQ$1,0),FALSE)</f>
        <v>0.59</v>
      </c>
      <c r="E81">
        <f>VLOOKUP($B81,'Tillförd energi'!$B$1:$AI$700,MATCH(E$1,'Tillförd energi'!$B$1:$AQ$1,0),FALSE)</f>
        <v>0</v>
      </c>
      <c r="F81">
        <f>VLOOKUP($B81,'Tillförd energi'!$B$1:$AI$700,MATCH(F$1,'Tillförd energi'!$B$1:$AQ$1,0),FALSE)</f>
        <v>0</v>
      </c>
      <c r="G81">
        <f>VLOOKUP($B81,'Tillförd energi'!$B$1:$AI$700,MATCH(G$1,'Tillförd energi'!$B$1:$AQ$1,0),FALSE)</f>
        <v>0</v>
      </c>
      <c r="H81">
        <f>VLOOKUP($B81,'Tillförd energi'!$B$1:$AI$700,MATCH(H$1,'Tillförd energi'!$B$1:$AQ$1,0),FALSE)</f>
        <v>0</v>
      </c>
      <c r="I81">
        <f>VLOOKUP($B81,'Tillförd energi'!$B$1:$AI$700,MATCH(I$1,'Tillförd energi'!$B$1:$AQ$1,0),FALSE)</f>
        <v>0</v>
      </c>
      <c r="J81">
        <f>VLOOKUP($B81,'Tillförd energi'!$B$1:$AI$700,MATCH(J$1,'Tillförd energi'!$B$1:$AQ$1,0),FALSE)</f>
        <v>0</v>
      </c>
      <c r="K81">
        <f>VLOOKUP($B81,'Tillförd energi'!$B$1:$AI$700,MATCH(K$1,'Tillförd energi'!$B$1:$AQ$1,0),FALSE)</f>
        <v>0</v>
      </c>
      <c r="L81">
        <f>VLOOKUP($B81,'Tillförd energi'!$B$1:$AI$700,MATCH(L$1,'Tillförd energi'!$B$1:$AQ$1,0),FALSE)</f>
        <v>0</v>
      </c>
      <c r="M81">
        <f>VLOOKUP($B81,'Tillförd energi'!$B$1:$AI$700,MATCH(M$1,'Tillförd energi'!$B$1:$AQ$1,0),FALSE)</f>
        <v>0</v>
      </c>
      <c r="N81">
        <f>VLOOKUP($B81,'Tillförd energi'!$B$1:$AI$700,MATCH(N$1,'Tillförd energi'!$B$1:$AQ$1,0),FALSE)</f>
        <v>0</v>
      </c>
      <c r="O81">
        <f>VLOOKUP($B81,'Tillförd energi'!$B$1:$AI$700,MATCH(O$1,'Tillförd energi'!$B$1:$AQ$1,0),FALSE)</f>
        <v>0</v>
      </c>
      <c r="P81">
        <f>VLOOKUP($B81,'Tillförd energi'!$B$1:$AI$700,MATCH(P$1,'Tillförd energi'!$B$1:$AQ$1,0),FALSE)</f>
        <v>0</v>
      </c>
      <c r="Q81">
        <f>VLOOKUP($B81,'Tillförd energi'!$B$1:$AI$700,MATCH(Q$1,'Tillförd energi'!$B$1:$AQ$1,0),FALSE)</f>
        <v>54.6</v>
      </c>
      <c r="R81">
        <f>VLOOKUP($B81,'Tillförd energi'!$B$1:$AI$700,MATCH(R$1,'Tillförd energi'!$B$1:$AQ$1,0),FALSE)</f>
        <v>4.5999999999999996</v>
      </c>
      <c r="S81">
        <f>VLOOKUP($B81,'Tillförd energi'!$B$1:$AI$700,MATCH(S$1,'Tillförd energi'!$B$1:$AQ$1,0),FALSE)</f>
        <v>0</v>
      </c>
      <c r="T81">
        <f>VLOOKUP($B81,'Tillförd energi'!$B$1:$AI$700,MATCH(T$1,'Tillförd energi'!$B$1:$AQ$1,0),FALSE)</f>
        <v>0</v>
      </c>
      <c r="U81">
        <f>VLOOKUP($B81,'Tillförd energi'!$B$1:$AI$700,MATCH(U$1,'Tillförd energi'!$B$1:$AQ$1,0),FALSE)</f>
        <v>0</v>
      </c>
      <c r="V81">
        <f>VLOOKUP($B81,'Tillförd energi'!$B$1:$AI$700,MATCH(V$1,'Tillförd energi'!$B$1:$AQ$1,0),FALSE)</f>
        <v>0</v>
      </c>
      <c r="W81">
        <f>VLOOKUP($B81,'Tillförd energi'!$B$1:$AI$700,MATCH(W$1,'Tillförd energi'!$B$1:$AQ$1,0),FALSE)</f>
        <v>0</v>
      </c>
      <c r="X81">
        <f>VLOOKUP($B81,'Tillförd energi'!$B$1:$AI$700,MATCH(X$1,'Tillförd energi'!$B$1:$AQ$1,0),FALSE)</f>
        <v>0</v>
      </c>
      <c r="Y81">
        <f>VLOOKUP($B81,'Tillförd energi'!$B$1:$AI$700,MATCH(Y$1,'Tillförd energi'!$B$1:$AQ$1,0),FALSE)</f>
        <v>0</v>
      </c>
      <c r="Z81">
        <f>VLOOKUP($B81,'Tillförd energi'!$B$1:$AI$700,MATCH(Z$1,'Tillförd energi'!$B$1:$AQ$1,0),FALSE)</f>
        <v>0</v>
      </c>
      <c r="AA81">
        <f>VLOOKUP($B81,'Tillförd energi'!$B$1:$AI$700,MATCH(AA$1,'Tillförd energi'!$B$1:$AQ$1,0),FALSE)</f>
        <v>0</v>
      </c>
      <c r="AB81">
        <f>VLOOKUP($B81,'Tillförd energi'!$B$1:$AI$700,MATCH(AB$1,'Tillförd energi'!$B$1:$AQ$1,0),FALSE)</f>
        <v>0</v>
      </c>
      <c r="AC81">
        <f>VLOOKUP($B81,'Tillförd energi'!$B$1:$AI$700,MATCH(AC$1,'Tillförd energi'!$B$1:$AQ$1,0),FALSE)</f>
        <v>8.1999999999999993</v>
      </c>
      <c r="AD81">
        <f>VLOOKUP($B81,'Tillförd energi'!$B$1:$AI$700,MATCH(AD$1,'Tillförd energi'!$B$1:$AQ$1,0),FALSE)</f>
        <v>0</v>
      </c>
      <c r="AE81">
        <f>VLOOKUP($B81,'Tillförd energi'!$B$1:$AI$700,MATCH(AE$1,'Tillförd energi'!$B$1:$AQ$1,0),FALSE)</f>
        <v>0</v>
      </c>
      <c r="AF81">
        <f>VLOOKUP($B81,'Tillförd energi'!$B$1:$AI$700,MATCH(AF$1,'Tillförd energi'!$B$1:$AQ$1,0),FALSE)</f>
        <v>1.3</v>
      </c>
      <c r="AG81">
        <f>IFERROR(VLOOKUP(B81,Miljö!$B$1:$AC$550,MATCH("Köpt mängd produktionsspecifik fjärrvärme:",Miljö!$B$1:$AC$1,0),FALSE)/1,0)</f>
        <v>0</v>
      </c>
      <c r="AI81">
        <f t="shared" si="22"/>
        <v>69.290000000000006</v>
      </c>
      <c r="AJ81">
        <f t="shared" si="23"/>
        <v>69.290000000000006</v>
      </c>
      <c r="AK81">
        <f>IF(ISERROR(1/VLOOKUP($B81,Leveranser!$B$1:$S$500,MATCH("såld värme (gwh)",Leveranser!$B$1:$S$1,0),FALSE)),"",VLOOKUP($B81,Leveranser!$B$1:$S$500,MATCH("såld värme (gwh)",Leveranser!$B$1:$S$1,0),FALSE))</f>
        <v>46</v>
      </c>
      <c r="AL81">
        <f>VLOOKUP($B81,Leveranser!$B$1:$Y$500,MATCH("Totalt såld fjärrvärme till andra fjärrvärmeföretag",Leveranser!$B$1:$AA$1,0),FALSE)</f>
        <v>0</v>
      </c>
      <c r="AM81">
        <f>IF(ISERROR(1/VLOOKUP($B81,Miljö!$B$1:$S$500,MATCH("Såld mängd produktionsspecifik fjärrvärme (GWh)",Miljö!$B$1:$R$1,0),FALSE)),0,VLOOKUP($B81,Miljö!$B$1:$S$500,MATCH("Såld mängd produktionsspecifik fjärrvärme (GWh)",Miljö!$B$1:$R$1,0),FALSE))</f>
        <v>0</v>
      </c>
      <c r="AN81" s="239">
        <f t="shared" si="24"/>
        <v>0.66387646124981958</v>
      </c>
      <c r="AP81" t="str">
        <f>IFERROR(VLOOKUP($B81,Miljövärden!$B$2:$H$550,7,FALSE),"Nej, saknas")</f>
        <v>Ja</v>
      </c>
      <c r="AQ81" t="str">
        <f>IFERROR(VLOOKUP($B81,Miljövärden!$B$2:$H$550,6,FALSE),"Nej, saknas")</f>
        <v>Ja</v>
      </c>
      <c r="AU81">
        <f t="shared" si="25"/>
        <v>1.3</v>
      </c>
      <c r="AV81">
        <f t="shared" si="26"/>
        <v>0</v>
      </c>
      <c r="AW81">
        <f t="shared" si="27"/>
        <v>54.6</v>
      </c>
      <c r="AX81">
        <f t="shared" si="28"/>
        <v>4.5999999999999996</v>
      </c>
      <c r="AZ81">
        <f t="shared" si="29"/>
        <v>59.2</v>
      </c>
      <c r="BC81">
        <f t="shared" si="30"/>
        <v>0.59</v>
      </c>
      <c r="BD81">
        <f t="shared" si="31"/>
        <v>0</v>
      </c>
      <c r="BE81">
        <f t="shared" si="32"/>
        <v>59.2</v>
      </c>
      <c r="BF81">
        <f t="shared" si="33"/>
        <v>8.1999999999999993</v>
      </c>
      <c r="BG81">
        <f t="shared" si="34"/>
        <v>1.3</v>
      </c>
      <c r="BH81">
        <f>VLOOKUP(B81,Miljö!$B$1:$I$482,MATCH("Fossilandel för ursprungspecificerad el ()",Miljö!$B$1:$I$1,0),FALSE)</f>
        <v>0</v>
      </c>
      <c r="BI81">
        <f>VLOOKUP(B81,Miljö!$B$1:$BX$482,MATCH("Kärnkraftsandel för ursprungsspecificerad el ()",Miljö!$B$1:$O$1,0),FALSE)</f>
        <v>0</v>
      </c>
      <c r="BJ81">
        <f t="shared" si="35"/>
        <v>0</v>
      </c>
      <c r="BK81" t="str">
        <f>VLOOKUP(B81,Miljö!$B$1:$O$482,MATCH("Fossil andel i procent (%)",Miljö!$B$1:$O$1,0),FALSE)</f>
        <v>ET</v>
      </c>
      <c r="BL81">
        <f t="shared" si="36"/>
        <v>69.290000000000006</v>
      </c>
      <c r="BO81" s="289">
        <f t="shared" si="37"/>
        <v>8.5149372203781205E-3</v>
      </c>
      <c r="BP81" s="239">
        <f t="shared" si="38"/>
        <v>0</v>
      </c>
      <c r="BQ81" s="239">
        <f t="shared" si="39"/>
        <v>0.87314186751334966</v>
      </c>
      <c r="BR81" s="239">
        <f t="shared" si="40"/>
        <v>0.11834319526627217</v>
      </c>
      <c r="BS81" s="239"/>
      <c r="BT81" s="351">
        <f t="shared" si="41"/>
        <v>0.99999999999999989</v>
      </c>
      <c r="BW81" s="289">
        <f>IF(AP81="ja",VLOOKUP(B81,Miljövärden!$B$2:$H$550,MATCH("Total andel fossilt",Miljövärden!$B$2:$H$2,0),FALSE),"")</f>
        <v>8.5149400000000004E-3</v>
      </c>
      <c r="BZ81" s="351">
        <f t="shared" si="42"/>
        <v>2.7796218798892269E-9</v>
      </c>
      <c r="CA81" s="353">
        <f t="shared" si="43"/>
        <v>0</v>
      </c>
    </row>
    <row r="82" spans="1:79" x14ac:dyDescent="0.25">
      <c r="A82" s="2" t="s">
        <v>140</v>
      </c>
      <c r="B82" s="2" t="s">
        <v>141</v>
      </c>
      <c r="C82">
        <f>VLOOKUP($B82,'Tillförd energi'!$B$1:$AI$700,MATCH(C$1,'Tillförd energi'!$B$1:$AQ$1,0),FALSE)</f>
        <v>0</v>
      </c>
      <c r="D82">
        <f>VLOOKUP($B82,'Tillförd energi'!$B$1:$AI$700,MATCH(D$1,'Tillförd energi'!$B$1:$AQ$1,0),FALSE)</f>
        <v>0.74724599999999997</v>
      </c>
      <c r="E82">
        <f>VLOOKUP($B82,'Tillförd energi'!$B$1:$AI$700,MATCH(E$1,'Tillförd energi'!$B$1:$AQ$1,0),FALSE)</f>
        <v>0</v>
      </c>
      <c r="F82">
        <f>VLOOKUP($B82,'Tillförd energi'!$B$1:$AI$700,MATCH(F$1,'Tillförd energi'!$B$1:$AQ$1,0),FALSE)</f>
        <v>0</v>
      </c>
      <c r="G82">
        <f>VLOOKUP($B82,'Tillförd energi'!$B$1:$AI$700,MATCH(G$1,'Tillförd energi'!$B$1:$AQ$1,0),FALSE)</f>
        <v>0</v>
      </c>
      <c r="H82">
        <f>VLOOKUP($B82,'Tillförd energi'!$B$1:$AI$700,MATCH(H$1,'Tillförd energi'!$B$1:$AQ$1,0),FALSE)</f>
        <v>0</v>
      </c>
      <c r="I82">
        <f>VLOOKUP($B82,'Tillförd energi'!$B$1:$AI$700,MATCH(I$1,'Tillförd energi'!$B$1:$AQ$1,0),FALSE)</f>
        <v>0</v>
      </c>
      <c r="J82">
        <f>VLOOKUP($B82,'Tillförd energi'!$B$1:$AI$700,MATCH(J$1,'Tillförd energi'!$B$1:$AQ$1,0),FALSE)</f>
        <v>2.5</v>
      </c>
      <c r="K82">
        <f>VLOOKUP($B82,'Tillförd energi'!$B$1:$AI$700,MATCH(K$1,'Tillförd energi'!$B$1:$AQ$1,0),FALSE)</f>
        <v>0</v>
      </c>
      <c r="L82">
        <f>VLOOKUP($B82,'Tillförd energi'!$B$1:$AI$700,MATCH(L$1,'Tillförd energi'!$B$1:$AQ$1,0),FALSE)</f>
        <v>164.773</v>
      </c>
      <c r="M82">
        <f>VLOOKUP($B82,'Tillförd energi'!$B$1:$AI$700,MATCH(M$1,'Tillförd energi'!$B$1:$AQ$1,0),FALSE)</f>
        <v>0</v>
      </c>
      <c r="N82">
        <f>VLOOKUP($B82,'Tillförd energi'!$B$1:$AI$700,MATCH(N$1,'Tillförd energi'!$B$1:$AQ$1,0),FALSE)</f>
        <v>5.9765100000000002</v>
      </c>
      <c r="O82">
        <f>VLOOKUP($B82,'Tillförd energi'!$B$1:$AI$700,MATCH(O$1,'Tillförd energi'!$B$1:$AQ$1,0),FALSE)</f>
        <v>0</v>
      </c>
      <c r="P82">
        <f>VLOOKUP($B82,'Tillförd energi'!$B$1:$AI$700,MATCH(P$1,'Tillförd energi'!$B$1:$AQ$1,0),FALSE)</f>
        <v>3.9319099999999998</v>
      </c>
      <c r="Q82">
        <f>VLOOKUP($B82,'Tillförd energi'!$B$1:$AI$700,MATCH(Q$1,'Tillförd energi'!$B$1:$AQ$1,0),FALSE)</f>
        <v>0</v>
      </c>
      <c r="R82">
        <f>VLOOKUP($B82,'Tillförd energi'!$B$1:$AI$700,MATCH(R$1,'Tillförd energi'!$B$1:$AQ$1,0),FALSE)</f>
        <v>20</v>
      </c>
      <c r="S82">
        <f>VLOOKUP($B82,'Tillförd energi'!$B$1:$AI$700,MATCH(S$1,'Tillförd energi'!$B$1:$AQ$1,0),FALSE)</f>
        <v>0</v>
      </c>
      <c r="T82">
        <f>VLOOKUP($B82,'Tillförd energi'!$B$1:$AI$700,MATCH(T$1,'Tillförd energi'!$B$1:$AQ$1,0),FALSE)</f>
        <v>0</v>
      </c>
      <c r="U82">
        <f>VLOOKUP($B82,'Tillförd energi'!$B$1:$AI$700,MATCH(U$1,'Tillförd energi'!$B$1:$AQ$1,0),FALSE)</f>
        <v>0</v>
      </c>
      <c r="V82">
        <f>VLOOKUP($B82,'Tillförd energi'!$B$1:$AI$700,MATCH(V$1,'Tillförd energi'!$B$1:$AQ$1,0),FALSE)</f>
        <v>0</v>
      </c>
      <c r="W82">
        <f>VLOOKUP($B82,'Tillförd energi'!$B$1:$AI$700,MATCH(W$1,'Tillförd energi'!$B$1:$AQ$1,0),FALSE)</f>
        <v>0</v>
      </c>
      <c r="X82">
        <f>VLOOKUP($B82,'Tillförd energi'!$B$1:$AI$700,MATCH(X$1,'Tillförd energi'!$B$1:$AQ$1,0),FALSE)</f>
        <v>0.425676</v>
      </c>
      <c r="Y82">
        <f>VLOOKUP($B82,'Tillförd energi'!$B$1:$AI$700,MATCH(Y$1,'Tillförd energi'!$B$1:$AQ$1,0),FALSE)</f>
        <v>0</v>
      </c>
      <c r="Z82">
        <f>VLOOKUP($B82,'Tillförd energi'!$B$1:$AI$700,MATCH(Z$1,'Tillförd energi'!$B$1:$AQ$1,0),FALSE)</f>
        <v>2.2999999999999998</v>
      </c>
      <c r="AA82">
        <f>VLOOKUP($B82,'Tillförd energi'!$B$1:$AI$700,MATCH(AA$1,'Tillförd energi'!$B$1:$AQ$1,0),FALSE)</f>
        <v>0</v>
      </c>
      <c r="AB82">
        <f>VLOOKUP($B82,'Tillförd energi'!$B$1:$AI$700,MATCH(AB$1,'Tillförd energi'!$B$1:$AQ$1,0),FALSE)</f>
        <v>0</v>
      </c>
      <c r="AC82">
        <f>VLOOKUP($B82,'Tillförd energi'!$B$1:$AI$700,MATCH(AC$1,'Tillförd energi'!$B$1:$AQ$1,0),FALSE)</f>
        <v>28</v>
      </c>
      <c r="AD82">
        <f>VLOOKUP($B82,'Tillförd energi'!$B$1:$AI$700,MATCH(AD$1,'Tillförd energi'!$B$1:$AQ$1,0),FALSE)</f>
        <v>0</v>
      </c>
      <c r="AE82">
        <f>VLOOKUP($B82,'Tillförd energi'!$B$1:$AI$700,MATCH(AE$1,'Tillförd energi'!$B$1:$AQ$1,0),FALSE)</f>
        <v>0</v>
      </c>
      <c r="AF82">
        <f>VLOOKUP($B82,'Tillförd energi'!$B$1:$AI$700,MATCH(AF$1,'Tillförd energi'!$B$1:$AQ$1,0),FALSE)</f>
        <v>9.4269499999999997</v>
      </c>
      <c r="AG82">
        <f>IFERROR(VLOOKUP(B82,Miljö!$B$1:$AC$550,MATCH("Köpt mängd produktionsspecifik fjärrvärme:",Miljö!$B$1:$AC$1,0),FALSE)/1,0)</f>
        <v>0</v>
      </c>
      <c r="AI82">
        <f t="shared" si="22"/>
        <v>238.08129199999999</v>
      </c>
      <c r="AJ82">
        <f t="shared" si="23"/>
        <v>238.08129199999999</v>
      </c>
      <c r="AK82">
        <f>IF(ISERROR(1/VLOOKUP($B82,Leveranser!$B$1:$S$500,MATCH("såld värme (gwh)",Leveranser!$B$1:$S$1,0),FALSE)),"",VLOOKUP($B82,Leveranser!$B$1:$S$500,MATCH("såld värme (gwh)",Leveranser!$B$1:$S$1,0),FALSE))</f>
        <v>212</v>
      </c>
      <c r="AL82">
        <f>VLOOKUP($B82,Leveranser!$B$1:$Y$500,MATCH("Totalt såld fjärrvärme till andra fjärrvärmeföretag",Leveranser!$B$1:$AA$1,0),FALSE)</f>
        <v>0</v>
      </c>
      <c r="AM82">
        <f>IF(ISERROR(1/VLOOKUP($B82,Miljö!$B$1:$S$500,MATCH("Såld mängd produktionsspecifik fjärrvärme (GWh)",Miljö!$B$1:$R$1,0),FALSE)),0,VLOOKUP($B82,Miljö!$B$1:$S$500,MATCH("Såld mängd produktionsspecifik fjärrvärme (GWh)",Miljö!$B$1:$R$1,0),FALSE))</f>
        <v>0</v>
      </c>
      <c r="AN82" s="239">
        <f t="shared" si="24"/>
        <v>0.89045215698846258</v>
      </c>
      <c r="AP82" t="str">
        <f>IFERROR(VLOOKUP($B82,Miljövärden!$B$2:$H$550,7,FALSE),"Nej, saknas")</f>
        <v>Ja</v>
      </c>
      <c r="AQ82" t="str">
        <f>IFERROR(VLOOKUP($B82,Miljövärden!$B$2:$H$550,6,FALSE),"Nej, saknas")</f>
        <v>Nej</v>
      </c>
      <c r="AU82">
        <f t="shared" si="25"/>
        <v>11.726949999999999</v>
      </c>
      <c r="AV82">
        <f t="shared" si="26"/>
        <v>0.425676</v>
      </c>
      <c r="AW82">
        <f t="shared" si="27"/>
        <v>9.9084199999999996</v>
      </c>
      <c r="AX82">
        <f t="shared" si="28"/>
        <v>20</v>
      </c>
      <c r="AZ82">
        <f t="shared" si="29"/>
        <v>195.10709599999998</v>
      </c>
      <c r="BC82">
        <f t="shared" si="30"/>
        <v>0.74724599999999997</v>
      </c>
      <c r="BD82">
        <f t="shared" si="31"/>
        <v>0</v>
      </c>
      <c r="BE82">
        <f t="shared" si="32"/>
        <v>30.334095999999999</v>
      </c>
      <c r="BF82">
        <f t="shared" si="33"/>
        <v>195.273</v>
      </c>
      <c r="BG82">
        <f t="shared" si="34"/>
        <v>11.726949999999999</v>
      </c>
      <c r="BH82">
        <f>VLOOKUP(B82,Miljö!$B$1:$I$482,MATCH("Fossilandel för ursprungspecificerad el ()",Miljö!$B$1:$I$1,0),FALSE)</f>
        <v>0</v>
      </c>
      <c r="BI82">
        <f>VLOOKUP(B82,Miljö!$B$1:$BX$482,MATCH("Kärnkraftsandel för ursprungsspecificerad el ()",Miljö!$B$1:$O$1,0),FALSE)</f>
        <v>0</v>
      </c>
      <c r="BJ82">
        <f t="shared" si="35"/>
        <v>0</v>
      </c>
      <c r="BK82" t="str">
        <f>VLOOKUP(B82,Miljö!$B$1:$O$482,MATCH("Fossil andel i procent (%)",Miljö!$B$1:$O$1,0),FALSE)</f>
        <v>ET</v>
      </c>
      <c r="BL82">
        <f t="shared" si="36"/>
        <v>238.08129199999999</v>
      </c>
      <c r="BO82" s="289">
        <f t="shared" si="37"/>
        <v>3.1386170400990597E-3</v>
      </c>
      <c r="BP82" s="239">
        <f t="shared" si="38"/>
        <v>0</v>
      </c>
      <c r="BQ82" s="239">
        <f t="shared" si="39"/>
        <v>0.17666674120703277</v>
      </c>
      <c r="BR82" s="239">
        <f t="shared" si="40"/>
        <v>0.82019464175286816</v>
      </c>
      <c r="BS82" s="239"/>
      <c r="BT82" s="351">
        <f t="shared" si="41"/>
        <v>1</v>
      </c>
      <c r="BW82" s="289">
        <f>IF(AP82="ja",VLOOKUP(B82,Miljövärden!$B$2:$H$550,MATCH("Total andel fossilt",Miljövärden!$B$2:$H$2,0),FALSE),"")</f>
        <v>3.13862E-3</v>
      </c>
      <c r="BZ82" s="351">
        <f t="shared" si="42"/>
        <v>2.959900940232435E-9</v>
      </c>
      <c r="CA82" s="353">
        <f t="shared" si="43"/>
        <v>0</v>
      </c>
    </row>
    <row r="83" spans="1:79" x14ac:dyDescent="0.25">
      <c r="A83" s="2" t="s">
        <v>142</v>
      </c>
      <c r="B83" s="2" t="s">
        <v>143</v>
      </c>
      <c r="C83">
        <f>VLOOKUP($B83,'Tillförd energi'!$B$1:$AI$700,MATCH(C$1,'Tillförd energi'!$B$1:$AQ$1,0),FALSE)</f>
        <v>0</v>
      </c>
      <c r="D83">
        <f>VLOOKUP($B83,'Tillförd energi'!$B$1:$AI$700,MATCH(D$1,'Tillförd energi'!$B$1:$AQ$1,0),FALSE)</f>
        <v>1.2147300000000001</v>
      </c>
      <c r="E83">
        <f>VLOOKUP($B83,'Tillförd energi'!$B$1:$AI$700,MATCH(E$1,'Tillförd energi'!$B$1:$AQ$1,0),FALSE)</f>
        <v>0</v>
      </c>
      <c r="F83">
        <f>VLOOKUP($B83,'Tillförd energi'!$B$1:$AI$700,MATCH(F$1,'Tillförd energi'!$B$1:$AQ$1,0),FALSE)</f>
        <v>9.7080000000000002</v>
      </c>
      <c r="G83">
        <f>VLOOKUP($B83,'Tillförd energi'!$B$1:$AI$700,MATCH(G$1,'Tillförd energi'!$B$1:$AQ$1,0),FALSE)</f>
        <v>0</v>
      </c>
      <c r="H83">
        <f>VLOOKUP($B83,'Tillförd energi'!$B$1:$AI$700,MATCH(H$1,'Tillförd energi'!$B$1:$AQ$1,0),FALSE)</f>
        <v>0</v>
      </c>
      <c r="I83">
        <f>VLOOKUP($B83,'Tillförd energi'!$B$1:$AI$700,MATCH(I$1,'Tillförd energi'!$B$1:$AQ$1,0),FALSE)</f>
        <v>0</v>
      </c>
      <c r="J83">
        <f>VLOOKUP($B83,'Tillförd energi'!$B$1:$AI$700,MATCH(J$1,'Tillförd energi'!$B$1:$AQ$1,0),FALSE)</f>
        <v>0</v>
      </c>
      <c r="K83">
        <f>VLOOKUP($B83,'Tillförd energi'!$B$1:$AI$700,MATCH(K$1,'Tillförd energi'!$B$1:$AQ$1,0),FALSE)</f>
        <v>0</v>
      </c>
      <c r="L83">
        <f>VLOOKUP($B83,'Tillförd energi'!$B$1:$AI$700,MATCH(L$1,'Tillförd energi'!$B$1:$AQ$1,0),FALSE)</f>
        <v>0</v>
      </c>
      <c r="M83">
        <f>VLOOKUP($B83,'Tillförd energi'!$B$1:$AI$700,MATCH(M$1,'Tillförd energi'!$B$1:$AQ$1,0),FALSE)</f>
        <v>123.02</v>
      </c>
      <c r="N83">
        <f>VLOOKUP($B83,'Tillförd energi'!$B$1:$AI$700,MATCH(N$1,'Tillförd energi'!$B$1:$AQ$1,0),FALSE)</f>
        <v>366.077</v>
      </c>
      <c r="O83">
        <f>VLOOKUP($B83,'Tillförd energi'!$B$1:$AI$700,MATCH(O$1,'Tillförd energi'!$B$1:$AQ$1,0),FALSE)</f>
        <v>0</v>
      </c>
      <c r="P83">
        <f>VLOOKUP($B83,'Tillförd energi'!$B$1:$AI$700,MATCH(P$1,'Tillförd energi'!$B$1:$AQ$1,0),FALSE)</f>
        <v>0</v>
      </c>
      <c r="Q83">
        <f>VLOOKUP($B83,'Tillförd energi'!$B$1:$AI$700,MATCH(Q$1,'Tillförd energi'!$B$1:$AQ$1,0),FALSE)</f>
        <v>0</v>
      </c>
      <c r="R83">
        <f>VLOOKUP($B83,'Tillförd energi'!$B$1:$AI$700,MATCH(R$1,'Tillförd energi'!$B$1:$AQ$1,0),FALSE)</f>
        <v>0</v>
      </c>
      <c r="S83">
        <f>VLOOKUP($B83,'Tillförd energi'!$B$1:$AI$700,MATCH(S$1,'Tillförd energi'!$B$1:$AQ$1,0),FALSE)</f>
        <v>0</v>
      </c>
      <c r="T83">
        <f>VLOOKUP($B83,'Tillförd energi'!$B$1:$AI$700,MATCH(T$1,'Tillförd energi'!$B$1:$AQ$1,0),FALSE)</f>
        <v>0</v>
      </c>
      <c r="U83">
        <f>VLOOKUP($B83,'Tillförd energi'!$B$1:$AI$700,MATCH(U$1,'Tillförd energi'!$B$1:$AQ$1,0),FALSE)</f>
        <v>0</v>
      </c>
      <c r="V83">
        <f>VLOOKUP($B83,'Tillförd energi'!$B$1:$AI$700,MATCH(V$1,'Tillförd energi'!$B$1:$AQ$1,0),FALSE)</f>
        <v>0</v>
      </c>
      <c r="W83">
        <f>VLOOKUP($B83,'Tillförd energi'!$B$1:$AI$700,MATCH(W$1,'Tillförd energi'!$B$1:$AQ$1,0),FALSE)</f>
        <v>7.9340000000000002</v>
      </c>
      <c r="X83">
        <f>VLOOKUP($B83,'Tillförd energi'!$B$1:$AI$700,MATCH(X$1,'Tillförd energi'!$B$1:$AQ$1,0),FALSE)</f>
        <v>0</v>
      </c>
      <c r="Y83">
        <f>VLOOKUP($B83,'Tillförd energi'!$B$1:$AI$700,MATCH(Y$1,'Tillförd energi'!$B$1:$AQ$1,0),FALSE)</f>
        <v>0</v>
      </c>
      <c r="Z83">
        <f>VLOOKUP($B83,'Tillförd energi'!$B$1:$AI$700,MATCH(Z$1,'Tillförd energi'!$B$1:$AQ$1,0),FALSE)</f>
        <v>0</v>
      </c>
      <c r="AA83">
        <f>VLOOKUP($B83,'Tillförd energi'!$B$1:$AI$700,MATCH(AA$1,'Tillförd energi'!$B$1:$AQ$1,0),FALSE)</f>
        <v>0</v>
      </c>
      <c r="AB83">
        <f>VLOOKUP($B83,'Tillförd energi'!$B$1:$AI$700,MATCH(AB$1,'Tillförd energi'!$B$1:$AQ$1,0),FALSE)</f>
        <v>0</v>
      </c>
      <c r="AC83">
        <f>VLOOKUP($B83,'Tillförd energi'!$B$1:$AI$700,MATCH(AC$1,'Tillförd energi'!$B$1:$AQ$1,0),FALSE)</f>
        <v>146.93199999999999</v>
      </c>
      <c r="AD83">
        <f>VLOOKUP($B83,'Tillförd energi'!$B$1:$AI$700,MATCH(AD$1,'Tillförd energi'!$B$1:$AQ$1,0),FALSE)</f>
        <v>0</v>
      </c>
      <c r="AE83">
        <f>VLOOKUP($B83,'Tillförd energi'!$B$1:$AI$700,MATCH(AE$1,'Tillförd energi'!$B$1:$AQ$1,0),FALSE)</f>
        <v>0</v>
      </c>
      <c r="AF83">
        <f>VLOOKUP($B83,'Tillförd energi'!$B$1:$AI$700,MATCH(AF$1,'Tillförd energi'!$B$1:$AQ$1,0),FALSE)</f>
        <v>23.248999999999999</v>
      </c>
      <c r="AG83">
        <f>IFERROR(VLOOKUP(B83,Miljö!$B$1:$AC$550,MATCH("Köpt mängd produktionsspecifik fjärrvärme:",Miljö!$B$1:$AC$1,0),FALSE)/1,0)</f>
        <v>0</v>
      </c>
      <c r="AI83">
        <f t="shared" si="22"/>
        <v>678.13472999999999</v>
      </c>
      <c r="AJ83">
        <f t="shared" si="23"/>
        <v>678.13472999999999</v>
      </c>
      <c r="AK83">
        <f>IF(ISERROR(1/VLOOKUP($B83,Leveranser!$B$1:$S$500,MATCH("såld värme (gwh)",Leveranser!$B$1:$S$1,0),FALSE)),"",VLOOKUP($B83,Leveranser!$B$1:$S$500,MATCH("såld värme (gwh)",Leveranser!$B$1:$S$1,0),FALSE))</f>
        <v>645.70000000000005</v>
      </c>
      <c r="AL83">
        <f>VLOOKUP($B83,Leveranser!$B$1:$Y$500,MATCH("Totalt såld fjärrvärme till andra fjärrvärmeföretag",Leveranser!$B$1:$AA$1,0),FALSE)</f>
        <v>0</v>
      </c>
      <c r="AM83">
        <f>IF(ISERROR(1/VLOOKUP($B83,Miljö!$B$1:$S$500,MATCH("Såld mängd produktionsspecifik fjärrvärme (GWh)",Miljö!$B$1:$R$1,0),FALSE)),0,VLOOKUP($B83,Miljö!$B$1:$S$500,MATCH("Såld mängd produktionsspecifik fjärrvärme (GWh)",Miljö!$B$1:$R$1,0),FALSE))</f>
        <v>0</v>
      </c>
      <c r="AN83" s="239">
        <f t="shared" si="24"/>
        <v>0.95217066968388431</v>
      </c>
      <c r="AP83" t="str">
        <f>IFERROR(VLOOKUP($B83,Miljövärden!$B$2:$H$550,7,FALSE),"Nej, saknas")</f>
        <v>Ja</v>
      </c>
      <c r="AQ83" t="str">
        <f>IFERROR(VLOOKUP($B83,Miljövärden!$B$2:$H$550,6,FALSE),"Nej, saknas")</f>
        <v>Ja</v>
      </c>
      <c r="AU83">
        <f t="shared" si="25"/>
        <v>23.248999999999999</v>
      </c>
      <c r="AV83">
        <f t="shared" si="26"/>
        <v>0</v>
      </c>
      <c r="AW83">
        <f t="shared" si="27"/>
        <v>489.09699999999998</v>
      </c>
      <c r="AX83">
        <f t="shared" si="28"/>
        <v>0</v>
      </c>
      <c r="AZ83">
        <f t="shared" si="29"/>
        <v>497.03100000000001</v>
      </c>
      <c r="BC83">
        <f t="shared" si="30"/>
        <v>10.92273</v>
      </c>
      <c r="BD83">
        <f t="shared" si="31"/>
        <v>0</v>
      </c>
      <c r="BE83">
        <f t="shared" si="32"/>
        <v>497.03100000000001</v>
      </c>
      <c r="BF83">
        <f t="shared" si="33"/>
        <v>146.93199999999999</v>
      </c>
      <c r="BG83">
        <f t="shared" si="34"/>
        <v>23.248999999999999</v>
      </c>
      <c r="BH83">
        <f>VLOOKUP(B83,Miljö!$B$1:$I$482,MATCH("Fossilandel för ursprungspecificerad el ()",Miljö!$B$1:$I$1,0),FALSE)</f>
        <v>0</v>
      </c>
      <c r="BI83">
        <f>VLOOKUP(B83,Miljö!$B$1:$BX$482,MATCH("Kärnkraftsandel för ursprungsspecificerad el ()",Miljö!$B$1:$O$1,0),FALSE)</f>
        <v>0</v>
      </c>
      <c r="BJ83">
        <f t="shared" si="35"/>
        <v>0</v>
      </c>
      <c r="BK83" t="str">
        <f>VLOOKUP(B83,Miljö!$B$1:$O$482,MATCH("Fossil andel i procent (%)",Miljö!$B$1:$O$1,0),FALSE)</f>
        <v>ET</v>
      </c>
      <c r="BL83">
        <f t="shared" si="36"/>
        <v>678.13472999999999</v>
      </c>
      <c r="BO83" s="289">
        <f t="shared" si="37"/>
        <v>1.6107020503138069E-2</v>
      </c>
      <c r="BP83" s="239">
        <f t="shared" si="38"/>
        <v>0</v>
      </c>
      <c r="BQ83" s="239">
        <f t="shared" si="39"/>
        <v>0.76722217132279891</v>
      </c>
      <c r="BR83" s="239">
        <f t="shared" si="40"/>
        <v>0.21667080817406298</v>
      </c>
      <c r="BS83" s="239"/>
      <c r="BT83" s="351">
        <f t="shared" si="41"/>
        <v>1</v>
      </c>
      <c r="BW83" s="289">
        <f>IF(AP83="ja",VLOOKUP(B83,Miljövärden!$B$2:$H$550,MATCH("Total andel fossilt",Miljövärden!$B$2:$H$2,0),FALSE),"")</f>
        <v>1.6107E-2</v>
      </c>
      <c r="BZ83" s="351">
        <f t="shared" si="42"/>
        <v>-2.0503138069283278E-8</v>
      </c>
      <c r="CA83" s="353">
        <f t="shared" si="43"/>
        <v>0</v>
      </c>
    </row>
    <row r="84" spans="1:79" x14ac:dyDescent="0.25">
      <c r="A84" s="2" t="s">
        <v>142</v>
      </c>
      <c r="B84" s="2" t="s">
        <v>144</v>
      </c>
      <c r="C84">
        <f>VLOOKUP($B84,'Tillförd energi'!$B$1:$AI$700,MATCH(C$1,'Tillförd energi'!$B$1:$AQ$1,0),FALSE)</f>
        <v>0</v>
      </c>
      <c r="D84">
        <f>VLOOKUP($B84,'Tillförd energi'!$B$1:$AI$700,MATCH(D$1,'Tillförd energi'!$B$1:$AQ$1,0),FALSE)</f>
        <v>0.56200000000000006</v>
      </c>
      <c r="E84">
        <f>VLOOKUP($B84,'Tillförd energi'!$B$1:$AI$700,MATCH(E$1,'Tillförd energi'!$B$1:$AQ$1,0),FALSE)</f>
        <v>0</v>
      </c>
      <c r="F84">
        <f>VLOOKUP($B84,'Tillförd energi'!$B$1:$AI$700,MATCH(F$1,'Tillförd energi'!$B$1:$AQ$1,0),FALSE)</f>
        <v>0</v>
      </c>
      <c r="G84">
        <f>VLOOKUP($B84,'Tillförd energi'!$B$1:$AI$700,MATCH(G$1,'Tillförd energi'!$B$1:$AQ$1,0),FALSE)</f>
        <v>0</v>
      </c>
      <c r="H84">
        <f>VLOOKUP($B84,'Tillförd energi'!$B$1:$AI$700,MATCH(H$1,'Tillförd energi'!$B$1:$AQ$1,0),FALSE)</f>
        <v>0</v>
      </c>
      <c r="I84">
        <f>VLOOKUP($B84,'Tillförd energi'!$B$1:$AI$700,MATCH(I$1,'Tillförd energi'!$B$1:$AQ$1,0),FALSE)</f>
        <v>0</v>
      </c>
      <c r="J84">
        <f>VLOOKUP($B84,'Tillförd energi'!$B$1:$AI$700,MATCH(J$1,'Tillförd energi'!$B$1:$AQ$1,0),FALSE)</f>
        <v>0</v>
      </c>
      <c r="K84">
        <f>VLOOKUP($B84,'Tillförd energi'!$B$1:$AI$700,MATCH(K$1,'Tillförd energi'!$B$1:$AQ$1,0),FALSE)</f>
        <v>0</v>
      </c>
      <c r="L84">
        <f>VLOOKUP($B84,'Tillförd energi'!$B$1:$AI$700,MATCH(L$1,'Tillförd energi'!$B$1:$AQ$1,0),FALSE)</f>
        <v>0</v>
      </c>
      <c r="M84">
        <f>VLOOKUP($B84,'Tillförd energi'!$B$1:$AI$700,MATCH(M$1,'Tillförd energi'!$B$1:$AQ$1,0),FALSE)</f>
        <v>0</v>
      </c>
      <c r="N84">
        <f>VLOOKUP($B84,'Tillförd energi'!$B$1:$AI$700,MATCH(N$1,'Tillförd energi'!$B$1:$AQ$1,0),FALSE)</f>
        <v>0</v>
      </c>
      <c r="O84">
        <f>VLOOKUP($B84,'Tillförd energi'!$B$1:$AI$700,MATCH(O$1,'Tillförd energi'!$B$1:$AQ$1,0),FALSE)</f>
        <v>0</v>
      </c>
      <c r="P84">
        <f>VLOOKUP($B84,'Tillförd energi'!$B$1:$AI$700,MATCH(P$1,'Tillförd energi'!$B$1:$AQ$1,0),FALSE)</f>
        <v>0</v>
      </c>
      <c r="Q84">
        <f>VLOOKUP($B84,'Tillförd energi'!$B$1:$AI$700,MATCH(Q$1,'Tillförd energi'!$B$1:$AQ$1,0),FALSE)</f>
        <v>0</v>
      </c>
      <c r="R84">
        <f>VLOOKUP($B84,'Tillförd energi'!$B$1:$AI$700,MATCH(R$1,'Tillförd energi'!$B$1:$AQ$1,0),FALSE)</f>
        <v>0.56399999999999995</v>
      </c>
      <c r="S84">
        <f>VLOOKUP($B84,'Tillförd energi'!$B$1:$AI$700,MATCH(S$1,'Tillförd energi'!$B$1:$AQ$1,0),FALSE)</f>
        <v>0</v>
      </c>
      <c r="T84">
        <f>VLOOKUP($B84,'Tillförd energi'!$B$1:$AI$700,MATCH(T$1,'Tillförd energi'!$B$1:$AQ$1,0),FALSE)</f>
        <v>0</v>
      </c>
      <c r="U84">
        <f>VLOOKUP($B84,'Tillförd energi'!$B$1:$AI$700,MATCH(U$1,'Tillförd energi'!$B$1:$AQ$1,0),FALSE)</f>
        <v>0</v>
      </c>
      <c r="V84">
        <f>VLOOKUP($B84,'Tillförd energi'!$B$1:$AI$700,MATCH(V$1,'Tillförd energi'!$B$1:$AQ$1,0),FALSE)</f>
        <v>0</v>
      </c>
      <c r="W84">
        <f>VLOOKUP($B84,'Tillförd energi'!$B$1:$AI$700,MATCH(W$1,'Tillförd energi'!$B$1:$AQ$1,0),FALSE)</f>
        <v>0</v>
      </c>
      <c r="X84">
        <f>VLOOKUP($B84,'Tillförd energi'!$B$1:$AI$700,MATCH(X$1,'Tillförd energi'!$B$1:$AQ$1,0),FALSE)</f>
        <v>0</v>
      </c>
      <c r="Y84">
        <f>VLOOKUP($B84,'Tillförd energi'!$B$1:$AI$700,MATCH(Y$1,'Tillförd energi'!$B$1:$AQ$1,0),FALSE)</f>
        <v>0</v>
      </c>
      <c r="Z84">
        <f>VLOOKUP($B84,'Tillförd energi'!$B$1:$AI$700,MATCH(Z$1,'Tillförd energi'!$B$1:$AQ$1,0),FALSE)</f>
        <v>0</v>
      </c>
      <c r="AA84">
        <f>VLOOKUP($B84,'Tillförd energi'!$B$1:$AI$700,MATCH(AA$1,'Tillförd energi'!$B$1:$AQ$1,0),FALSE)</f>
        <v>0</v>
      </c>
      <c r="AB84">
        <f>VLOOKUP($B84,'Tillförd energi'!$B$1:$AI$700,MATCH(AB$1,'Tillförd energi'!$B$1:$AQ$1,0),FALSE)</f>
        <v>0</v>
      </c>
      <c r="AC84">
        <f>VLOOKUP($B84,'Tillförd energi'!$B$1:$AI$700,MATCH(AC$1,'Tillförd energi'!$B$1:$AQ$1,0),FALSE)</f>
        <v>0</v>
      </c>
      <c r="AD84">
        <f>VLOOKUP($B84,'Tillförd energi'!$B$1:$AI$700,MATCH(AD$1,'Tillförd energi'!$B$1:$AQ$1,0),FALSE)</f>
        <v>0</v>
      </c>
      <c r="AE84">
        <f>VLOOKUP($B84,'Tillförd energi'!$B$1:$AI$700,MATCH(AE$1,'Tillförd energi'!$B$1:$AQ$1,0),FALSE)</f>
        <v>0</v>
      </c>
      <c r="AF84">
        <f>VLOOKUP($B84,'Tillförd energi'!$B$1:$AI$700,MATCH(AF$1,'Tillförd energi'!$B$1:$AQ$1,0),FALSE)</f>
        <v>2.3E-2</v>
      </c>
      <c r="AG84">
        <f>IFERROR(VLOOKUP(B84,Miljö!$B$1:$AC$550,MATCH("Köpt mängd produktionsspecifik fjärrvärme:",Miljö!$B$1:$AC$1,0),FALSE)/1,0)</f>
        <v>0</v>
      </c>
      <c r="AI84">
        <f t="shared" si="22"/>
        <v>1.1489999999999998</v>
      </c>
      <c r="AJ84">
        <f t="shared" si="23"/>
        <v>1.1489999999999998</v>
      </c>
      <c r="AK84">
        <f>IF(ISERROR(1/VLOOKUP($B84,Leveranser!$B$1:$S$500,MATCH("såld värme (gwh)",Leveranser!$B$1:$S$1,0),FALSE)),"",VLOOKUP($B84,Leveranser!$B$1:$S$500,MATCH("såld värme (gwh)",Leveranser!$B$1:$S$1,0),FALSE))</f>
        <v>0.77600000000000002</v>
      </c>
      <c r="AL84">
        <f>VLOOKUP($B84,Leveranser!$B$1:$Y$500,MATCH("Totalt såld fjärrvärme till andra fjärrvärmeföretag",Leveranser!$B$1:$AA$1,0),FALSE)</f>
        <v>0</v>
      </c>
      <c r="AM84">
        <f>IF(ISERROR(1/VLOOKUP($B84,Miljö!$B$1:$S$500,MATCH("Såld mängd produktionsspecifik fjärrvärme (GWh)",Miljö!$B$1:$R$1,0),FALSE)),0,VLOOKUP($B84,Miljö!$B$1:$S$500,MATCH("Såld mängd produktionsspecifik fjärrvärme (GWh)",Miljö!$B$1:$R$1,0),FALSE))</f>
        <v>0</v>
      </c>
      <c r="AN84" s="239">
        <f t="shared" si="24"/>
        <v>0.6753698868581377</v>
      </c>
      <c r="AP84" t="str">
        <f>IFERROR(VLOOKUP($B84,Miljövärden!$B$2:$H$550,7,FALSE),"Nej, saknas")</f>
        <v>Ja</v>
      </c>
      <c r="AQ84" t="str">
        <f>IFERROR(VLOOKUP($B84,Miljövärden!$B$2:$H$550,6,FALSE),"Nej, saknas")</f>
        <v>Ja</v>
      </c>
      <c r="AU84">
        <f t="shared" si="25"/>
        <v>2.3E-2</v>
      </c>
      <c r="AV84">
        <f t="shared" si="26"/>
        <v>0</v>
      </c>
      <c r="AW84">
        <f t="shared" si="27"/>
        <v>0</v>
      </c>
      <c r="AX84">
        <f t="shared" si="28"/>
        <v>0.56399999999999995</v>
      </c>
      <c r="AZ84">
        <f t="shared" si="29"/>
        <v>0.56399999999999995</v>
      </c>
      <c r="BC84">
        <f t="shared" si="30"/>
        <v>0.56200000000000006</v>
      </c>
      <c r="BD84">
        <f t="shared" si="31"/>
        <v>0</v>
      </c>
      <c r="BE84">
        <f t="shared" si="32"/>
        <v>0.56399999999999995</v>
      </c>
      <c r="BF84">
        <f t="shared" si="33"/>
        <v>0</v>
      </c>
      <c r="BG84">
        <f t="shared" si="34"/>
        <v>2.3E-2</v>
      </c>
      <c r="BH84">
        <f>VLOOKUP(B84,Miljö!$B$1:$I$482,MATCH("Fossilandel för ursprungspecificerad el ()",Miljö!$B$1:$I$1,0),FALSE)</f>
        <v>0</v>
      </c>
      <c r="BI84">
        <f>VLOOKUP(B84,Miljö!$B$1:$BX$482,MATCH("Kärnkraftsandel för ursprungsspecificerad el ()",Miljö!$B$1:$O$1,0),FALSE)</f>
        <v>0</v>
      </c>
      <c r="BJ84">
        <f t="shared" si="35"/>
        <v>0</v>
      </c>
      <c r="BK84" t="str">
        <f>VLOOKUP(B84,Miljö!$B$1:$O$482,MATCH("Fossil andel i procent (%)",Miljö!$B$1:$O$1,0),FALSE)</f>
        <v>ET</v>
      </c>
      <c r="BL84">
        <f t="shared" si="36"/>
        <v>1.1489999999999998</v>
      </c>
      <c r="BO84" s="289">
        <f t="shared" si="37"/>
        <v>0.48912097476066158</v>
      </c>
      <c r="BP84" s="239">
        <f t="shared" si="38"/>
        <v>0</v>
      </c>
      <c r="BQ84" s="239">
        <f t="shared" si="39"/>
        <v>0.51087902523933859</v>
      </c>
      <c r="BR84" s="239">
        <f t="shared" si="40"/>
        <v>0</v>
      </c>
      <c r="BS84" s="239"/>
      <c r="BT84" s="351">
        <f t="shared" si="41"/>
        <v>1.0000000000000002</v>
      </c>
      <c r="BW84" s="289">
        <f>IF(AP84="ja",VLOOKUP(B84,Miljövärden!$B$2:$H$550,MATCH("Total andel fossilt",Miljövärden!$B$2:$H$2,0),FALSE),"")</f>
        <v>0.48912099999999997</v>
      </c>
      <c r="BZ84" s="351">
        <f t="shared" si="42"/>
        <v>2.5239338397042843E-8</v>
      </c>
      <c r="CA84" s="353">
        <f t="shared" si="43"/>
        <v>0</v>
      </c>
    </row>
    <row r="85" spans="1:79" x14ac:dyDescent="0.25">
      <c r="A85" s="2" t="s">
        <v>142</v>
      </c>
      <c r="B85" s="2" t="s">
        <v>145</v>
      </c>
      <c r="C85">
        <f>VLOOKUP($B85,'Tillförd energi'!$B$1:$AI$700,MATCH(C$1,'Tillförd energi'!$B$1:$AQ$1,0),FALSE)</f>
        <v>0</v>
      </c>
      <c r="D85">
        <f>VLOOKUP($B85,'Tillförd energi'!$B$1:$AI$700,MATCH(D$1,'Tillförd energi'!$B$1:$AQ$1,0),FALSE)</f>
        <v>0</v>
      </c>
      <c r="E85">
        <f>VLOOKUP($B85,'Tillförd energi'!$B$1:$AI$700,MATCH(E$1,'Tillförd energi'!$B$1:$AQ$1,0),FALSE)</f>
        <v>0</v>
      </c>
      <c r="F85">
        <f>VLOOKUP($B85,'Tillförd energi'!$B$1:$AI$700,MATCH(F$1,'Tillförd energi'!$B$1:$AQ$1,0),FALSE)</f>
        <v>0</v>
      </c>
      <c r="G85">
        <f>VLOOKUP($B85,'Tillförd energi'!$B$1:$AI$700,MATCH(G$1,'Tillförd energi'!$B$1:$AQ$1,0),FALSE)</f>
        <v>0</v>
      </c>
      <c r="H85">
        <f>VLOOKUP($B85,'Tillförd energi'!$B$1:$AI$700,MATCH(H$1,'Tillförd energi'!$B$1:$AQ$1,0),FALSE)</f>
        <v>0</v>
      </c>
      <c r="I85">
        <f>VLOOKUP($B85,'Tillförd energi'!$B$1:$AI$700,MATCH(I$1,'Tillförd energi'!$B$1:$AQ$1,0),FALSE)</f>
        <v>0</v>
      </c>
      <c r="J85">
        <f>VLOOKUP($B85,'Tillförd energi'!$B$1:$AI$700,MATCH(J$1,'Tillförd energi'!$B$1:$AQ$1,0),FALSE)</f>
        <v>0</v>
      </c>
      <c r="K85">
        <f>VLOOKUP($B85,'Tillförd energi'!$B$1:$AI$700,MATCH(K$1,'Tillförd energi'!$B$1:$AQ$1,0),FALSE)</f>
        <v>0</v>
      </c>
      <c r="L85">
        <f>VLOOKUP($B85,'Tillförd energi'!$B$1:$AI$700,MATCH(L$1,'Tillförd energi'!$B$1:$AQ$1,0),FALSE)</f>
        <v>0</v>
      </c>
      <c r="M85">
        <f>VLOOKUP($B85,'Tillförd energi'!$B$1:$AI$700,MATCH(M$1,'Tillförd energi'!$B$1:$AQ$1,0),FALSE)</f>
        <v>0</v>
      </c>
      <c r="N85">
        <f>VLOOKUP($B85,'Tillförd energi'!$B$1:$AI$700,MATCH(N$1,'Tillförd energi'!$B$1:$AQ$1,0),FALSE)</f>
        <v>0</v>
      </c>
      <c r="O85">
        <f>VLOOKUP($B85,'Tillförd energi'!$B$1:$AI$700,MATCH(O$1,'Tillförd energi'!$B$1:$AQ$1,0),FALSE)</f>
        <v>0</v>
      </c>
      <c r="P85">
        <f>VLOOKUP($B85,'Tillförd energi'!$B$1:$AI$700,MATCH(P$1,'Tillförd energi'!$B$1:$AQ$1,0),FALSE)</f>
        <v>0</v>
      </c>
      <c r="Q85">
        <f>VLOOKUP($B85,'Tillförd energi'!$B$1:$AI$700,MATCH(Q$1,'Tillförd energi'!$B$1:$AQ$1,0),FALSE)</f>
        <v>0</v>
      </c>
      <c r="R85">
        <f>VLOOKUP($B85,'Tillförd energi'!$B$1:$AI$700,MATCH(R$1,'Tillförd energi'!$B$1:$AQ$1,0),FALSE)</f>
        <v>5.6840000000000002</v>
      </c>
      <c r="S85">
        <f>VLOOKUP($B85,'Tillförd energi'!$B$1:$AI$700,MATCH(S$1,'Tillförd energi'!$B$1:$AQ$1,0),FALSE)</f>
        <v>0</v>
      </c>
      <c r="T85">
        <f>VLOOKUP($B85,'Tillförd energi'!$B$1:$AI$700,MATCH(T$1,'Tillförd energi'!$B$1:$AQ$1,0),FALSE)</f>
        <v>0</v>
      </c>
      <c r="U85">
        <f>VLOOKUP($B85,'Tillförd energi'!$B$1:$AI$700,MATCH(U$1,'Tillförd energi'!$B$1:$AQ$1,0),FALSE)</f>
        <v>0</v>
      </c>
      <c r="V85">
        <f>VLOOKUP($B85,'Tillförd energi'!$B$1:$AI$700,MATCH(V$1,'Tillförd energi'!$B$1:$AQ$1,0),FALSE)</f>
        <v>0</v>
      </c>
      <c r="W85">
        <f>VLOOKUP($B85,'Tillförd energi'!$B$1:$AI$700,MATCH(W$1,'Tillförd energi'!$B$1:$AQ$1,0),FALSE)</f>
        <v>2.839</v>
      </c>
      <c r="X85">
        <f>VLOOKUP($B85,'Tillförd energi'!$B$1:$AI$700,MATCH(X$1,'Tillförd energi'!$B$1:$AQ$1,0),FALSE)</f>
        <v>0</v>
      </c>
      <c r="Y85">
        <f>VLOOKUP($B85,'Tillförd energi'!$B$1:$AI$700,MATCH(Y$1,'Tillförd energi'!$B$1:$AQ$1,0),FALSE)</f>
        <v>0</v>
      </c>
      <c r="Z85">
        <f>VLOOKUP($B85,'Tillförd energi'!$B$1:$AI$700,MATCH(Z$1,'Tillförd energi'!$B$1:$AQ$1,0),FALSE)</f>
        <v>0</v>
      </c>
      <c r="AA85">
        <f>VLOOKUP($B85,'Tillförd energi'!$B$1:$AI$700,MATCH(AA$1,'Tillförd energi'!$B$1:$AQ$1,0),FALSE)</f>
        <v>0</v>
      </c>
      <c r="AB85">
        <f>VLOOKUP($B85,'Tillförd energi'!$B$1:$AI$700,MATCH(AB$1,'Tillförd energi'!$B$1:$AQ$1,0),FALSE)</f>
        <v>0</v>
      </c>
      <c r="AC85">
        <f>VLOOKUP($B85,'Tillförd energi'!$B$1:$AI$700,MATCH(AC$1,'Tillförd energi'!$B$1:$AQ$1,0),FALSE)</f>
        <v>0</v>
      </c>
      <c r="AD85">
        <f>VLOOKUP($B85,'Tillförd energi'!$B$1:$AI$700,MATCH(AD$1,'Tillförd energi'!$B$1:$AQ$1,0),FALSE)</f>
        <v>0</v>
      </c>
      <c r="AE85">
        <f>VLOOKUP($B85,'Tillförd energi'!$B$1:$AI$700,MATCH(AE$1,'Tillförd energi'!$B$1:$AQ$1,0),FALSE)</f>
        <v>0</v>
      </c>
      <c r="AF85">
        <f>VLOOKUP($B85,'Tillförd energi'!$B$1:$AI$700,MATCH(AF$1,'Tillförd energi'!$B$1:$AQ$1,0),FALSE)</f>
        <v>0.122</v>
      </c>
      <c r="AG85">
        <f>IFERROR(VLOOKUP(B85,Miljö!$B$1:$AC$550,MATCH("Köpt mängd produktionsspecifik fjärrvärme:",Miljö!$B$1:$AC$1,0),FALSE)/1,0)</f>
        <v>0</v>
      </c>
      <c r="AI85">
        <f t="shared" si="22"/>
        <v>8.6449999999999996</v>
      </c>
      <c r="AJ85">
        <f t="shared" si="23"/>
        <v>8.6449999999999996</v>
      </c>
      <c r="AK85">
        <f>IF(ISERROR(1/VLOOKUP($B85,Leveranser!$B$1:$S$500,MATCH("såld värme (gwh)",Leveranser!$B$1:$S$1,0),FALSE)),"",VLOOKUP($B85,Leveranser!$B$1:$S$500,MATCH("såld värme (gwh)",Leveranser!$B$1:$S$1,0),FALSE))</f>
        <v>5.8</v>
      </c>
      <c r="AL85">
        <f>VLOOKUP($B85,Leveranser!$B$1:$Y$500,MATCH("Totalt såld fjärrvärme till andra fjärrvärmeföretag",Leveranser!$B$1:$AA$1,0),FALSE)</f>
        <v>0</v>
      </c>
      <c r="AM85">
        <f>IF(ISERROR(1/VLOOKUP($B85,Miljö!$B$1:$S$500,MATCH("Såld mängd produktionsspecifik fjärrvärme (GWh)",Miljö!$B$1:$R$1,0),FALSE)),0,VLOOKUP($B85,Miljö!$B$1:$S$500,MATCH("Såld mängd produktionsspecifik fjärrvärme (GWh)",Miljö!$B$1:$R$1,0),FALSE))</f>
        <v>0</v>
      </c>
      <c r="AN85" s="239">
        <f t="shared" si="24"/>
        <v>0.67090803932909193</v>
      </c>
      <c r="AP85" t="str">
        <f>IFERROR(VLOOKUP($B85,Miljövärden!$B$2:$H$550,7,FALSE),"Nej, saknas")</f>
        <v>Ja</v>
      </c>
      <c r="AQ85" t="str">
        <f>IFERROR(VLOOKUP($B85,Miljövärden!$B$2:$H$550,6,FALSE),"Nej, saknas")</f>
        <v>Ja</v>
      </c>
      <c r="AU85">
        <f t="shared" si="25"/>
        <v>0.122</v>
      </c>
      <c r="AV85">
        <f t="shared" si="26"/>
        <v>0</v>
      </c>
      <c r="AW85">
        <f t="shared" si="27"/>
        <v>0</v>
      </c>
      <c r="AX85">
        <f t="shared" si="28"/>
        <v>5.6840000000000002</v>
      </c>
      <c r="AZ85">
        <f t="shared" si="29"/>
        <v>8.5229999999999997</v>
      </c>
      <c r="BC85">
        <f t="shared" si="30"/>
        <v>0</v>
      </c>
      <c r="BD85">
        <f t="shared" si="31"/>
        <v>0</v>
      </c>
      <c r="BE85">
        <f t="shared" si="32"/>
        <v>8.5229999999999997</v>
      </c>
      <c r="BF85">
        <f t="shared" si="33"/>
        <v>0</v>
      </c>
      <c r="BG85">
        <f t="shared" si="34"/>
        <v>0.122</v>
      </c>
      <c r="BH85">
        <f>VLOOKUP(B85,Miljö!$B$1:$I$482,MATCH("Fossilandel för ursprungspecificerad el ()",Miljö!$B$1:$I$1,0),FALSE)</f>
        <v>0</v>
      </c>
      <c r="BI85">
        <f>VLOOKUP(B85,Miljö!$B$1:$BX$482,MATCH("Kärnkraftsandel för ursprungsspecificerad el ()",Miljö!$B$1:$O$1,0),FALSE)</f>
        <v>0</v>
      </c>
      <c r="BJ85">
        <f t="shared" si="35"/>
        <v>0</v>
      </c>
      <c r="BK85" t="str">
        <f>VLOOKUP(B85,Miljö!$B$1:$O$482,MATCH("Fossil andel i procent (%)",Miljö!$B$1:$O$1,0),FALSE)</f>
        <v>ET</v>
      </c>
      <c r="BL85">
        <f t="shared" si="36"/>
        <v>8.6449999999999996</v>
      </c>
      <c r="BO85" s="289">
        <f t="shared" si="37"/>
        <v>0</v>
      </c>
      <c r="BP85" s="239">
        <f t="shared" si="38"/>
        <v>0</v>
      </c>
      <c r="BQ85" s="239">
        <f t="shared" si="39"/>
        <v>1</v>
      </c>
      <c r="BR85" s="239">
        <f t="shared" si="40"/>
        <v>0</v>
      </c>
      <c r="BS85" s="239"/>
      <c r="BT85" s="351">
        <f t="shared" si="41"/>
        <v>1</v>
      </c>
      <c r="BW85" s="289">
        <f>IF(AP85="ja",VLOOKUP(B85,Miljövärden!$B$2:$H$550,MATCH("Total andel fossilt",Miljövärden!$B$2:$H$2,0),FALSE),"")</f>
        <v>0</v>
      </c>
      <c r="BZ85" s="351">
        <f t="shared" si="42"/>
        <v>0</v>
      </c>
      <c r="CA85" s="353">
        <f t="shared" si="43"/>
        <v>0</v>
      </c>
    </row>
    <row r="86" spans="1:79" x14ac:dyDescent="0.25">
      <c r="A86" s="2" t="s">
        <v>146</v>
      </c>
      <c r="B86" s="2" t="s">
        <v>147</v>
      </c>
      <c r="C86">
        <f>VLOOKUP($B86,'Tillförd energi'!$B$1:$AI$700,MATCH(C$1,'Tillförd energi'!$B$1:$AQ$1,0),FALSE)</f>
        <v>0</v>
      </c>
      <c r="D86">
        <f>VLOOKUP($B86,'Tillförd energi'!$B$1:$AI$700,MATCH(D$1,'Tillförd energi'!$B$1:$AQ$1,0),FALSE)</f>
        <v>0</v>
      </c>
      <c r="E86">
        <f>VLOOKUP($B86,'Tillförd energi'!$B$1:$AI$700,MATCH(E$1,'Tillförd energi'!$B$1:$AQ$1,0),FALSE)</f>
        <v>0</v>
      </c>
      <c r="F86">
        <f>VLOOKUP($B86,'Tillförd energi'!$B$1:$AI$700,MATCH(F$1,'Tillförd energi'!$B$1:$AQ$1,0),FALSE)</f>
        <v>0</v>
      </c>
      <c r="G86">
        <f>VLOOKUP($B86,'Tillförd energi'!$B$1:$AI$700,MATCH(G$1,'Tillförd energi'!$B$1:$AQ$1,0),FALSE)</f>
        <v>0</v>
      </c>
      <c r="H86">
        <f>VLOOKUP($B86,'Tillförd energi'!$B$1:$AI$700,MATCH(H$1,'Tillförd energi'!$B$1:$AQ$1,0),FALSE)</f>
        <v>0</v>
      </c>
      <c r="I86">
        <f>VLOOKUP($B86,'Tillförd energi'!$B$1:$AI$700,MATCH(I$1,'Tillförd energi'!$B$1:$AQ$1,0),FALSE)</f>
        <v>0</v>
      </c>
      <c r="J86">
        <f>VLOOKUP($B86,'Tillförd energi'!$B$1:$AI$700,MATCH(J$1,'Tillförd energi'!$B$1:$AQ$1,0),FALSE)</f>
        <v>0</v>
      </c>
      <c r="K86">
        <f>VLOOKUP($B86,'Tillförd energi'!$B$1:$AI$700,MATCH(K$1,'Tillförd energi'!$B$1:$AQ$1,0),FALSE)</f>
        <v>0</v>
      </c>
      <c r="L86">
        <f>VLOOKUP($B86,'Tillförd energi'!$B$1:$AI$700,MATCH(L$1,'Tillförd energi'!$B$1:$AQ$1,0),FALSE)</f>
        <v>0</v>
      </c>
      <c r="M86">
        <f>VLOOKUP($B86,'Tillförd energi'!$B$1:$AI$700,MATCH(M$1,'Tillförd energi'!$B$1:$AQ$1,0),FALSE)</f>
        <v>10.0627</v>
      </c>
      <c r="N86">
        <f>VLOOKUP($B86,'Tillförd energi'!$B$1:$AI$700,MATCH(N$1,'Tillförd energi'!$B$1:$AQ$1,0),FALSE)</f>
        <v>36.064</v>
      </c>
      <c r="O86">
        <f>VLOOKUP($B86,'Tillförd energi'!$B$1:$AI$700,MATCH(O$1,'Tillförd energi'!$B$1:$AQ$1,0),FALSE)</f>
        <v>0</v>
      </c>
      <c r="P86">
        <f>VLOOKUP($B86,'Tillförd energi'!$B$1:$AI$700,MATCH(P$1,'Tillförd energi'!$B$1:$AQ$1,0),FALSE)</f>
        <v>27.029699999999998</v>
      </c>
      <c r="Q86">
        <f>VLOOKUP($B86,'Tillförd energi'!$B$1:$AI$700,MATCH(Q$1,'Tillförd energi'!$B$1:$AQ$1,0),FALSE)</f>
        <v>16.599699999999999</v>
      </c>
      <c r="R86">
        <f>VLOOKUP($B86,'Tillförd energi'!$B$1:$AI$700,MATCH(R$1,'Tillförd energi'!$B$1:$AQ$1,0),FALSE)</f>
        <v>0</v>
      </c>
      <c r="S86">
        <f>VLOOKUP($B86,'Tillförd energi'!$B$1:$AI$700,MATCH(S$1,'Tillförd energi'!$B$1:$AQ$1,0),FALSE)</f>
        <v>7.2344999999999997</v>
      </c>
      <c r="T86">
        <f>VLOOKUP($B86,'Tillförd energi'!$B$1:$AI$700,MATCH(T$1,'Tillförd energi'!$B$1:$AQ$1,0),FALSE)</f>
        <v>0</v>
      </c>
      <c r="U86">
        <f>VLOOKUP($B86,'Tillförd energi'!$B$1:$AI$700,MATCH(U$1,'Tillförd energi'!$B$1:$AQ$1,0),FALSE)</f>
        <v>0</v>
      </c>
      <c r="V86">
        <f>VLOOKUP($B86,'Tillförd energi'!$B$1:$AI$700,MATCH(V$1,'Tillförd energi'!$B$1:$AQ$1,0),FALSE)</f>
        <v>0</v>
      </c>
      <c r="W86">
        <f>VLOOKUP($B86,'Tillförd energi'!$B$1:$AI$700,MATCH(W$1,'Tillförd energi'!$B$1:$AQ$1,0),FALSE)</f>
        <v>0.63427299999999998</v>
      </c>
      <c r="X86">
        <f>VLOOKUP($B86,'Tillförd energi'!$B$1:$AI$700,MATCH(X$1,'Tillförd energi'!$B$1:$AQ$1,0),FALSE)</f>
        <v>0</v>
      </c>
      <c r="Y86">
        <f>VLOOKUP($B86,'Tillförd energi'!$B$1:$AI$700,MATCH(Y$1,'Tillförd energi'!$B$1:$AQ$1,0),FALSE)</f>
        <v>0</v>
      </c>
      <c r="Z86">
        <f>VLOOKUP($B86,'Tillförd energi'!$B$1:$AI$700,MATCH(Z$1,'Tillförd energi'!$B$1:$AQ$1,0),FALSE)</f>
        <v>0</v>
      </c>
      <c r="AA86">
        <f>VLOOKUP($B86,'Tillförd energi'!$B$1:$AI$700,MATCH(AA$1,'Tillförd energi'!$B$1:$AQ$1,0),FALSE)</f>
        <v>0</v>
      </c>
      <c r="AB86">
        <f>VLOOKUP($B86,'Tillförd energi'!$B$1:$AI$700,MATCH(AB$1,'Tillförd energi'!$B$1:$AQ$1,0),FALSE)</f>
        <v>0</v>
      </c>
      <c r="AC86">
        <f>VLOOKUP($B86,'Tillförd energi'!$B$1:$AI$700,MATCH(AC$1,'Tillförd energi'!$B$1:$AQ$1,0),FALSE)</f>
        <v>23.8</v>
      </c>
      <c r="AD86">
        <f>VLOOKUP($B86,'Tillförd energi'!$B$1:$AI$700,MATCH(AD$1,'Tillförd energi'!$B$1:$AQ$1,0),FALSE)</f>
        <v>0</v>
      </c>
      <c r="AE86">
        <f>VLOOKUP($B86,'Tillförd energi'!$B$1:$AI$700,MATCH(AE$1,'Tillförd energi'!$B$1:$AQ$1,0),FALSE)</f>
        <v>0</v>
      </c>
      <c r="AF86">
        <f>VLOOKUP($B86,'Tillförd energi'!$B$1:$AI$700,MATCH(AF$1,'Tillförd energi'!$B$1:$AQ$1,0),FALSE)</f>
        <v>3.6713399999999998</v>
      </c>
      <c r="AG86">
        <f>IFERROR(VLOOKUP(B86,Miljö!$B$1:$AC$550,MATCH("Köpt mängd produktionsspecifik fjärrvärme:",Miljö!$B$1:$AC$1,0),FALSE)/1,0)</f>
        <v>0</v>
      </c>
      <c r="AI86">
        <f t="shared" si="22"/>
        <v>125.09621299999998</v>
      </c>
      <c r="AJ86">
        <f t="shared" si="23"/>
        <v>125.09621299999998</v>
      </c>
      <c r="AK86">
        <f>IF(ISERROR(1/VLOOKUP($B86,Leveranser!$B$1:$S$500,MATCH("såld värme (gwh)",Leveranser!$B$1:$S$1,0),FALSE)),"",VLOOKUP($B86,Leveranser!$B$1:$S$500,MATCH("såld värme (gwh)",Leveranser!$B$1:$S$1,0),FALSE))</f>
        <v>103.6</v>
      </c>
      <c r="AL86">
        <f>VLOOKUP($B86,Leveranser!$B$1:$Y$500,MATCH("Totalt såld fjärrvärme till andra fjärrvärmeföretag",Leveranser!$B$1:$AA$1,0),FALSE)</f>
        <v>0</v>
      </c>
      <c r="AM86">
        <f>IF(ISERROR(1/VLOOKUP($B86,Miljö!$B$1:$S$500,MATCH("Såld mängd produktionsspecifik fjärrvärme (GWh)",Miljö!$B$1:$R$1,0),FALSE)),0,VLOOKUP($B86,Miljö!$B$1:$S$500,MATCH("Såld mängd produktionsspecifik fjärrvärme (GWh)",Miljö!$B$1:$R$1,0),FALSE))</f>
        <v>0</v>
      </c>
      <c r="AN86" s="239">
        <f t="shared" si="24"/>
        <v>0.82816255996494481</v>
      </c>
      <c r="AP86" t="str">
        <f>IFERROR(VLOOKUP($B86,Miljövärden!$B$2:$H$550,7,FALSE),"Nej, saknas")</f>
        <v>Ja</v>
      </c>
      <c r="AQ86" t="str">
        <f>IFERROR(VLOOKUP($B86,Miljövärden!$B$2:$H$550,6,FALSE),"Nej, saknas")</f>
        <v>Nej</v>
      </c>
      <c r="AU86">
        <f t="shared" si="25"/>
        <v>3.6713399999999998</v>
      </c>
      <c r="AV86">
        <f t="shared" si="26"/>
        <v>0</v>
      </c>
      <c r="AW86">
        <f t="shared" si="27"/>
        <v>89.756099999999989</v>
      </c>
      <c r="AX86">
        <f t="shared" si="28"/>
        <v>7.2344999999999997</v>
      </c>
      <c r="AZ86">
        <f t="shared" si="29"/>
        <v>97.62487299999998</v>
      </c>
      <c r="BC86">
        <f t="shared" si="30"/>
        <v>0</v>
      </c>
      <c r="BD86">
        <f t="shared" si="31"/>
        <v>0</v>
      </c>
      <c r="BE86">
        <f t="shared" si="32"/>
        <v>97.62487299999998</v>
      </c>
      <c r="BF86">
        <f t="shared" si="33"/>
        <v>23.8</v>
      </c>
      <c r="BG86">
        <f t="shared" si="34"/>
        <v>3.6713399999999998</v>
      </c>
      <c r="BH86">
        <f>VLOOKUP(B86,Miljö!$B$1:$I$482,MATCH("Fossilandel för ursprungspecificerad el ()",Miljö!$B$1:$I$1,0),FALSE)</f>
        <v>0</v>
      </c>
      <c r="BI86">
        <f>VLOOKUP(B86,Miljö!$B$1:$BX$482,MATCH("Kärnkraftsandel för ursprungsspecificerad el ()",Miljö!$B$1:$O$1,0),FALSE)</f>
        <v>0</v>
      </c>
      <c r="BJ86">
        <f t="shared" si="35"/>
        <v>0</v>
      </c>
      <c r="BK86" t="str">
        <f>VLOOKUP(B86,Miljö!$B$1:$O$482,MATCH("Fossil andel i procent (%)",Miljö!$B$1:$O$1,0),FALSE)</f>
        <v>ET</v>
      </c>
      <c r="BL86">
        <f t="shared" si="36"/>
        <v>125.09621299999998</v>
      </c>
      <c r="BO86" s="289">
        <f t="shared" si="37"/>
        <v>0</v>
      </c>
      <c r="BP86" s="239">
        <f t="shared" si="38"/>
        <v>0</v>
      </c>
      <c r="BQ86" s="239">
        <f t="shared" si="39"/>
        <v>0.80974643892697218</v>
      </c>
      <c r="BR86" s="239">
        <f t="shared" si="40"/>
        <v>0.19025356107302788</v>
      </c>
      <c r="BS86" s="239"/>
      <c r="BT86" s="351">
        <f t="shared" si="41"/>
        <v>1</v>
      </c>
      <c r="BW86" s="289">
        <f>IF(AP86="ja",VLOOKUP(B86,Miljövärden!$B$2:$H$550,MATCH("Total andel fossilt",Miljövärden!$B$2:$H$2,0),FALSE),"")</f>
        <v>0</v>
      </c>
      <c r="BZ86" s="351">
        <f t="shared" si="42"/>
        <v>0</v>
      </c>
      <c r="CA86" s="353">
        <f t="shared" si="43"/>
        <v>0</v>
      </c>
    </row>
    <row r="87" spans="1:79" x14ac:dyDescent="0.25">
      <c r="A87" s="2" t="s">
        <v>146</v>
      </c>
      <c r="B87" s="2" t="s">
        <v>148</v>
      </c>
      <c r="C87">
        <f>VLOOKUP($B87,'Tillförd energi'!$B$1:$AI$700,MATCH(C$1,'Tillförd energi'!$B$1:$AQ$1,0),FALSE)</f>
        <v>0</v>
      </c>
      <c r="D87">
        <f>VLOOKUP($B87,'Tillförd energi'!$B$1:$AI$700,MATCH(D$1,'Tillförd energi'!$B$1:$AQ$1,0),FALSE)</f>
        <v>0</v>
      </c>
      <c r="E87">
        <f>VLOOKUP($B87,'Tillförd energi'!$B$1:$AI$700,MATCH(E$1,'Tillförd energi'!$B$1:$AQ$1,0),FALSE)</f>
        <v>0</v>
      </c>
      <c r="F87">
        <f>VLOOKUP($B87,'Tillförd energi'!$B$1:$AI$700,MATCH(F$1,'Tillförd energi'!$B$1:$AQ$1,0),FALSE)</f>
        <v>0</v>
      </c>
      <c r="G87">
        <f>VLOOKUP($B87,'Tillförd energi'!$B$1:$AI$700,MATCH(G$1,'Tillförd energi'!$B$1:$AQ$1,0),FALSE)</f>
        <v>0</v>
      </c>
      <c r="H87">
        <f>VLOOKUP($B87,'Tillförd energi'!$B$1:$AI$700,MATCH(H$1,'Tillförd energi'!$B$1:$AQ$1,0),FALSE)</f>
        <v>0</v>
      </c>
      <c r="I87">
        <f>VLOOKUP($B87,'Tillförd energi'!$B$1:$AI$700,MATCH(I$1,'Tillförd energi'!$B$1:$AQ$1,0),FALSE)</f>
        <v>0</v>
      </c>
      <c r="J87">
        <f>VLOOKUP($B87,'Tillförd energi'!$B$1:$AI$700,MATCH(J$1,'Tillförd energi'!$B$1:$AQ$1,0),FALSE)</f>
        <v>0</v>
      </c>
      <c r="K87">
        <f>VLOOKUP($B87,'Tillförd energi'!$B$1:$AI$700,MATCH(K$1,'Tillförd energi'!$B$1:$AQ$1,0),FALSE)</f>
        <v>0</v>
      </c>
      <c r="L87">
        <f>VLOOKUP($B87,'Tillförd energi'!$B$1:$AI$700,MATCH(L$1,'Tillförd energi'!$B$1:$AQ$1,0),FALSE)</f>
        <v>0</v>
      </c>
      <c r="M87">
        <f>VLOOKUP($B87,'Tillförd energi'!$B$1:$AI$700,MATCH(M$1,'Tillförd energi'!$B$1:$AQ$1,0),FALSE)</f>
        <v>0</v>
      </c>
      <c r="N87">
        <f>VLOOKUP($B87,'Tillförd energi'!$B$1:$AI$700,MATCH(N$1,'Tillförd energi'!$B$1:$AQ$1,0),FALSE)</f>
        <v>0</v>
      </c>
      <c r="O87">
        <f>VLOOKUP($B87,'Tillförd energi'!$B$1:$AI$700,MATCH(O$1,'Tillförd energi'!$B$1:$AQ$1,0),FALSE)</f>
        <v>0</v>
      </c>
      <c r="P87">
        <f>VLOOKUP($B87,'Tillförd energi'!$B$1:$AI$700,MATCH(P$1,'Tillförd energi'!$B$1:$AQ$1,0),FALSE)</f>
        <v>0</v>
      </c>
      <c r="Q87">
        <f>VLOOKUP($B87,'Tillförd energi'!$B$1:$AI$700,MATCH(Q$1,'Tillförd energi'!$B$1:$AQ$1,0),FALSE)</f>
        <v>0</v>
      </c>
      <c r="R87">
        <f>VLOOKUP($B87,'Tillförd energi'!$B$1:$AI$700,MATCH(R$1,'Tillförd energi'!$B$1:$AQ$1,0),FALSE)</f>
        <v>0</v>
      </c>
      <c r="S87">
        <f>VLOOKUP($B87,'Tillförd energi'!$B$1:$AI$700,MATCH(S$1,'Tillförd energi'!$B$1:$AQ$1,0),FALSE)</f>
        <v>11.1</v>
      </c>
      <c r="T87">
        <f>VLOOKUP($B87,'Tillförd energi'!$B$1:$AI$700,MATCH(T$1,'Tillförd energi'!$B$1:$AQ$1,0),FALSE)</f>
        <v>0</v>
      </c>
      <c r="U87">
        <f>VLOOKUP($B87,'Tillförd energi'!$B$1:$AI$700,MATCH(U$1,'Tillförd energi'!$B$1:$AQ$1,0),FALSE)</f>
        <v>0</v>
      </c>
      <c r="V87">
        <f>VLOOKUP($B87,'Tillförd energi'!$B$1:$AI$700,MATCH(V$1,'Tillförd energi'!$B$1:$AQ$1,0),FALSE)</f>
        <v>0</v>
      </c>
      <c r="W87">
        <f>VLOOKUP($B87,'Tillförd energi'!$B$1:$AI$700,MATCH(W$1,'Tillförd energi'!$B$1:$AQ$1,0),FALSE)</f>
        <v>0.126</v>
      </c>
      <c r="X87">
        <f>VLOOKUP($B87,'Tillförd energi'!$B$1:$AI$700,MATCH(X$1,'Tillförd energi'!$B$1:$AQ$1,0),FALSE)</f>
        <v>0</v>
      </c>
      <c r="Y87">
        <f>VLOOKUP($B87,'Tillförd energi'!$B$1:$AI$700,MATCH(Y$1,'Tillförd energi'!$B$1:$AQ$1,0),FALSE)</f>
        <v>0</v>
      </c>
      <c r="Z87">
        <f>VLOOKUP($B87,'Tillförd energi'!$B$1:$AI$700,MATCH(Z$1,'Tillförd energi'!$B$1:$AQ$1,0),FALSE)</f>
        <v>0</v>
      </c>
      <c r="AA87">
        <f>VLOOKUP($B87,'Tillförd energi'!$B$1:$AI$700,MATCH(AA$1,'Tillförd energi'!$B$1:$AQ$1,0),FALSE)</f>
        <v>0</v>
      </c>
      <c r="AB87">
        <f>VLOOKUP($B87,'Tillförd energi'!$B$1:$AI$700,MATCH(AB$1,'Tillförd energi'!$B$1:$AQ$1,0),FALSE)</f>
        <v>0</v>
      </c>
      <c r="AC87">
        <f>VLOOKUP($B87,'Tillförd energi'!$B$1:$AI$700,MATCH(AC$1,'Tillförd energi'!$B$1:$AQ$1,0),FALSE)</f>
        <v>0</v>
      </c>
      <c r="AD87">
        <f>VLOOKUP($B87,'Tillförd energi'!$B$1:$AI$700,MATCH(AD$1,'Tillförd energi'!$B$1:$AQ$1,0),FALSE)</f>
        <v>0</v>
      </c>
      <c r="AE87">
        <f>VLOOKUP($B87,'Tillförd energi'!$B$1:$AI$700,MATCH(AE$1,'Tillförd energi'!$B$1:$AQ$1,0),FALSE)</f>
        <v>0</v>
      </c>
      <c r="AF87">
        <f>VLOOKUP($B87,'Tillförd energi'!$B$1:$AI$700,MATCH(AF$1,'Tillförd energi'!$B$1:$AQ$1,0),FALSE)</f>
        <v>0.12</v>
      </c>
      <c r="AG87">
        <f>IFERROR(VLOOKUP(B87,Miljö!$B$1:$AC$550,MATCH("Köpt mängd produktionsspecifik fjärrvärme:",Miljö!$B$1:$AC$1,0),FALSE)/1,0)</f>
        <v>0</v>
      </c>
      <c r="AI87">
        <f t="shared" si="22"/>
        <v>11.345999999999998</v>
      </c>
      <c r="AJ87">
        <f t="shared" si="23"/>
        <v>11.345999999999998</v>
      </c>
      <c r="AK87">
        <f>IF(ISERROR(1/VLOOKUP($B87,Leveranser!$B$1:$S$500,MATCH("såld värme (gwh)",Leveranser!$B$1:$S$1,0),FALSE)),"",VLOOKUP($B87,Leveranser!$B$1:$S$500,MATCH("såld värme (gwh)",Leveranser!$B$1:$S$1,0),FALSE))</f>
        <v>10.1</v>
      </c>
      <c r="AL87">
        <f>VLOOKUP($B87,Leveranser!$B$1:$Y$500,MATCH("Totalt såld fjärrvärme till andra fjärrvärmeföretag",Leveranser!$B$1:$AA$1,0),FALSE)</f>
        <v>0</v>
      </c>
      <c r="AM87">
        <f>IF(ISERROR(1/VLOOKUP($B87,Miljö!$B$1:$S$500,MATCH("Såld mängd produktionsspecifik fjärrvärme (GWh)",Miljö!$B$1:$R$1,0),FALSE)),0,VLOOKUP($B87,Miljö!$B$1:$S$500,MATCH("Såld mängd produktionsspecifik fjärrvärme (GWh)",Miljö!$B$1:$R$1,0),FALSE))</f>
        <v>0</v>
      </c>
      <c r="AN87" s="239">
        <f t="shared" si="24"/>
        <v>0.89018156178388874</v>
      </c>
      <c r="AP87" t="str">
        <f>IFERROR(VLOOKUP($B87,Miljövärden!$B$2:$H$550,7,FALSE),"Nej, saknas")</f>
        <v>Ja</v>
      </c>
      <c r="AQ87" t="str">
        <f>IFERROR(VLOOKUP($B87,Miljövärden!$B$2:$H$550,6,FALSE),"Nej, saknas")</f>
        <v>Nej</v>
      </c>
      <c r="AU87">
        <f t="shared" si="25"/>
        <v>0.12</v>
      </c>
      <c r="AV87">
        <f t="shared" si="26"/>
        <v>0</v>
      </c>
      <c r="AW87">
        <f t="shared" si="27"/>
        <v>0</v>
      </c>
      <c r="AX87">
        <f t="shared" si="28"/>
        <v>11.1</v>
      </c>
      <c r="AZ87">
        <f t="shared" si="29"/>
        <v>11.225999999999999</v>
      </c>
      <c r="BC87">
        <f t="shared" si="30"/>
        <v>0</v>
      </c>
      <c r="BD87">
        <f t="shared" si="31"/>
        <v>0</v>
      </c>
      <c r="BE87">
        <f t="shared" si="32"/>
        <v>11.225999999999999</v>
      </c>
      <c r="BF87">
        <f t="shared" si="33"/>
        <v>0</v>
      </c>
      <c r="BG87">
        <f t="shared" si="34"/>
        <v>0.12</v>
      </c>
      <c r="BH87">
        <f>VLOOKUP(B87,Miljö!$B$1:$I$482,MATCH("Fossilandel för ursprungspecificerad el ()",Miljö!$B$1:$I$1,0),FALSE)</f>
        <v>0</v>
      </c>
      <c r="BI87">
        <f>VLOOKUP(B87,Miljö!$B$1:$BX$482,MATCH("Kärnkraftsandel för ursprungsspecificerad el ()",Miljö!$B$1:$O$1,0),FALSE)</f>
        <v>0</v>
      </c>
      <c r="BJ87">
        <f t="shared" si="35"/>
        <v>0</v>
      </c>
      <c r="BK87" t="str">
        <f>VLOOKUP(B87,Miljö!$B$1:$O$482,MATCH("Fossil andel i procent (%)",Miljö!$B$1:$O$1,0),FALSE)</f>
        <v>ET</v>
      </c>
      <c r="BL87">
        <f t="shared" si="36"/>
        <v>11.345999999999998</v>
      </c>
      <c r="BO87" s="289">
        <f t="shared" si="37"/>
        <v>0</v>
      </c>
      <c r="BP87" s="239">
        <f t="shared" si="38"/>
        <v>0</v>
      </c>
      <c r="BQ87" s="239">
        <f t="shared" si="39"/>
        <v>1</v>
      </c>
      <c r="BR87" s="239">
        <f t="shared" si="40"/>
        <v>0</v>
      </c>
      <c r="BS87" s="239"/>
      <c r="BT87" s="351">
        <f t="shared" si="41"/>
        <v>1</v>
      </c>
      <c r="BW87" s="289">
        <f>IF(AP87="ja",VLOOKUP(B87,Miljövärden!$B$2:$H$550,MATCH("Total andel fossilt",Miljövärden!$B$2:$H$2,0),FALSE),"")</f>
        <v>0</v>
      </c>
      <c r="BZ87" s="351">
        <f t="shared" si="42"/>
        <v>0</v>
      </c>
      <c r="CA87" s="353">
        <f t="shared" si="43"/>
        <v>0</v>
      </c>
    </row>
    <row r="88" spans="1:79" x14ac:dyDescent="0.25">
      <c r="A88" s="2" t="s">
        <v>146</v>
      </c>
      <c r="B88" s="2" t="s">
        <v>149</v>
      </c>
      <c r="C88">
        <f>VLOOKUP($B88,'Tillförd energi'!$B$1:$AI$700,MATCH(C$1,'Tillförd energi'!$B$1:$AQ$1,0),FALSE)</f>
        <v>0</v>
      </c>
      <c r="D88">
        <f>VLOOKUP($B88,'Tillförd energi'!$B$1:$AI$700,MATCH(D$1,'Tillförd energi'!$B$1:$AQ$1,0),FALSE)</f>
        <v>0</v>
      </c>
      <c r="E88">
        <f>VLOOKUP($B88,'Tillförd energi'!$B$1:$AI$700,MATCH(E$1,'Tillförd energi'!$B$1:$AQ$1,0),FALSE)</f>
        <v>0</v>
      </c>
      <c r="F88">
        <f>VLOOKUP($B88,'Tillförd energi'!$B$1:$AI$700,MATCH(F$1,'Tillförd energi'!$B$1:$AQ$1,0),FALSE)</f>
        <v>0</v>
      </c>
      <c r="G88">
        <f>VLOOKUP($B88,'Tillförd energi'!$B$1:$AI$700,MATCH(G$1,'Tillförd energi'!$B$1:$AQ$1,0),FALSE)</f>
        <v>0</v>
      </c>
      <c r="H88">
        <f>VLOOKUP($B88,'Tillförd energi'!$B$1:$AI$700,MATCH(H$1,'Tillförd energi'!$B$1:$AQ$1,0),FALSE)</f>
        <v>0</v>
      </c>
      <c r="I88">
        <f>VLOOKUP($B88,'Tillförd energi'!$B$1:$AI$700,MATCH(I$1,'Tillförd energi'!$B$1:$AQ$1,0),FALSE)</f>
        <v>0</v>
      </c>
      <c r="J88">
        <f>VLOOKUP($B88,'Tillförd energi'!$B$1:$AI$700,MATCH(J$1,'Tillförd energi'!$B$1:$AQ$1,0),FALSE)</f>
        <v>0</v>
      </c>
      <c r="K88">
        <f>VLOOKUP($B88,'Tillförd energi'!$B$1:$AI$700,MATCH(K$1,'Tillförd energi'!$B$1:$AQ$1,0),FALSE)</f>
        <v>0</v>
      </c>
      <c r="L88">
        <f>VLOOKUP($B88,'Tillförd energi'!$B$1:$AI$700,MATCH(L$1,'Tillförd energi'!$B$1:$AQ$1,0),FALSE)</f>
        <v>0</v>
      </c>
      <c r="M88">
        <f>VLOOKUP($B88,'Tillförd energi'!$B$1:$AI$700,MATCH(M$1,'Tillförd energi'!$B$1:$AQ$1,0),FALSE)</f>
        <v>0</v>
      </c>
      <c r="N88">
        <f>VLOOKUP($B88,'Tillförd energi'!$B$1:$AI$700,MATCH(N$1,'Tillförd energi'!$B$1:$AQ$1,0),FALSE)</f>
        <v>0</v>
      </c>
      <c r="O88">
        <f>VLOOKUP($B88,'Tillförd energi'!$B$1:$AI$700,MATCH(O$1,'Tillförd energi'!$B$1:$AQ$1,0),FALSE)</f>
        <v>0</v>
      </c>
      <c r="P88">
        <f>VLOOKUP($B88,'Tillförd energi'!$B$1:$AI$700,MATCH(P$1,'Tillförd energi'!$B$1:$AQ$1,0),FALSE)</f>
        <v>0</v>
      </c>
      <c r="Q88">
        <f>VLOOKUP($B88,'Tillförd energi'!$B$1:$AI$700,MATCH(Q$1,'Tillförd energi'!$B$1:$AQ$1,0),FALSE)</f>
        <v>0</v>
      </c>
      <c r="R88">
        <f>VLOOKUP($B88,'Tillförd energi'!$B$1:$AI$700,MATCH(R$1,'Tillförd energi'!$B$1:$AQ$1,0),FALSE)</f>
        <v>4.5999999999999996</v>
      </c>
      <c r="S88">
        <f>VLOOKUP($B88,'Tillförd energi'!$B$1:$AI$700,MATCH(S$1,'Tillförd energi'!$B$1:$AQ$1,0),FALSE)</f>
        <v>0</v>
      </c>
      <c r="T88">
        <f>VLOOKUP($B88,'Tillförd energi'!$B$1:$AI$700,MATCH(T$1,'Tillförd energi'!$B$1:$AQ$1,0),FALSE)</f>
        <v>0</v>
      </c>
      <c r="U88">
        <f>VLOOKUP($B88,'Tillförd energi'!$B$1:$AI$700,MATCH(U$1,'Tillförd energi'!$B$1:$AQ$1,0),FALSE)</f>
        <v>0</v>
      </c>
      <c r="V88">
        <f>VLOOKUP($B88,'Tillförd energi'!$B$1:$AI$700,MATCH(V$1,'Tillförd energi'!$B$1:$AQ$1,0),FALSE)</f>
        <v>0</v>
      </c>
      <c r="W88">
        <f>VLOOKUP($B88,'Tillförd energi'!$B$1:$AI$700,MATCH(W$1,'Tillförd energi'!$B$1:$AQ$1,0),FALSE)</f>
        <v>0</v>
      </c>
      <c r="X88">
        <f>VLOOKUP($B88,'Tillförd energi'!$B$1:$AI$700,MATCH(X$1,'Tillförd energi'!$B$1:$AQ$1,0),FALSE)</f>
        <v>0</v>
      </c>
      <c r="Y88">
        <f>VLOOKUP($B88,'Tillförd energi'!$B$1:$AI$700,MATCH(Y$1,'Tillförd energi'!$B$1:$AQ$1,0),FALSE)</f>
        <v>0</v>
      </c>
      <c r="Z88">
        <f>VLOOKUP($B88,'Tillförd energi'!$B$1:$AI$700,MATCH(Z$1,'Tillförd energi'!$B$1:$AQ$1,0),FALSE)</f>
        <v>0.36</v>
      </c>
      <c r="AA88">
        <f>VLOOKUP($B88,'Tillförd energi'!$B$1:$AI$700,MATCH(AA$1,'Tillförd energi'!$B$1:$AQ$1,0),FALSE)</f>
        <v>0</v>
      </c>
      <c r="AB88">
        <f>VLOOKUP($B88,'Tillförd energi'!$B$1:$AI$700,MATCH(AB$1,'Tillförd energi'!$B$1:$AQ$1,0),FALSE)</f>
        <v>0</v>
      </c>
      <c r="AC88">
        <f>VLOOKUP($B88,'Tillförd energi'!$B$1:$AI$700,MATCH(AC$1,'Tillförd energi'!$B$1:$AQ$1,0),FALSE)</f>
        <v>0</v>
      </c>
      <c r="AD88">
        <f>VLOOKUP($B88,'Tillförd energi'!$B$1:$AI$700,MATCH(AD$1,'Tillförd energi'!$B$1:$AQ$1,0),FALSE)</f>
        <v>0</v>
      </c>
      <c r="AE88">
        <f>VLOOKUP($B88,'Tillförd energi'!$B$1:$AI$700,MATCH(AE$1,'Tillförd energi'!$B$1:$AQ$1,0),FALSE)</f>
        <v>0</v>
      </c>
      <c r="AF88">
        <f>VLOOKUP($B88,'Tillförd energi'!$B$1:$AI$700,MATCH(AF$1,'Tillförd energi'!$B$1:$AQ$1,0),FALSE)</f>
        <v>0.43</v>
      </c>
      <c r="AG88">
        <f>IFERROR(VLOOKUP(B88,Miljö!$B$1:$AC$550,MATCH("Köpt mängd produktionsspecifik fjärrvärme:",Miljö!$B$1:$AC$1,0),FALSE)/1,0)</f>
        <v>0</v>
      </c>
      <c r="AI88">
        <f t="shared" si="22"/>
        <v>5.39</v>
      </c>
      <c r="AJ88">
        <f t="shared" si="23"/>
        <v>5.39</v>
      </c>
      <c r="AK88">
        <f>IF(ISERROR(1/VLOOKUP($B88,Leveranser!$B$1:$S$500,MATCH("såld värme (gwh)",Leveranser!$B$1:$S$1,0),FALSE)),"",VLOOKUP($B88,Leveranser!$B$1:$S$500,MATCH("såld värme (gwh)",Leveranser!$B$1:$S$1,0),FALSE))</f>
        <v>4.3</v>
      </c>
      <c r="AL88">
        <f>VLOOKUP($B88,Leveranser!$B$1:$Y$500,MATCH("Totalt såld fjärrvärme till andra fjärrvärmeföretag",Leveranser!$B$1:$AA$1,0),FALSE)</f>
        <v>0</v>
      </c>
      <c r="AM88">
        <f>IF(ISERROR(1/VLOOKUP($B88,Miljö!$B$1:$S$500,MATCH("Såld mängd produktionsspecifik fjärrvärme (GWh)",Miljö!$B$1:$R$1,0),FALSE)),0,VLOOKUP($B88,Miljö!$B$1:$S$500,MATCH("Såld mängd produktionsspecifik fjärrvärme (GWh)",Miljö!$B$1:$R$1,0),FALSE))</f>
        <v>0</v>
      </c>
      <c r="AN88" s="239">
        <f t="shared" si="24"/>
        <v>0.79777365491651209</v>
      </c>
      <c r="AP88" t="str">
        <f>IFERROR(VLOOKUP($B88,Miljövärden!$B$2:$H$550,7,FALSE),"Nej, saknas")</f>
        <v>Ja</v>
      </c>
      <c r="AQ88" t="str">
        <f>IFERROR(VLOOKUP($B88,Miljövärden!$B$2:$H$550,6,FALSE),"Nej, saknas")</f>
        <v>Nej</v>
      </c>
      <c r="AU88">
        <f t="shared" si="25"/>
        <v>0.79</v>
      </c>
      <c r="AV88">
        <f t="shared" si="26"/>
        <v>0</v>
      </c>
      <c r="AW88">
        <f t="shared" si="27"/>
        <v>0</v>
      </c>
      <c r="AX88">
        <f t="shared" si="28"/>
        <v>4.5999999999999996</v>
      </c>
      <c r="AZ88">
        <f t="shared" si="29"/>
        <v>4.5999999999999996</v>
      </c>
      <c r="BC88">
        <f t="shared" si="30"/>
        <v>0</v>
      </c>
      <c r="BD88">
        <f t="shared" si="31"/>
        <v>0</v>
      </c>
      <c r="BE88">
        <f t="shared" si="32"/>
        <v>4.5999999999999996</v>
      </c>
      <c r="BF88">
        <f t="shared" si="33"/>
        <v>0</v>
      </c>
      <c r="BG88">
        <f t="shared" si="34"/>
        <v>0.79</v>
      </c>
      <c r="BH88">
        <f>VLOOKUP(B88,Miljö!$B$1:$I$482,MATCH("Fossilandel för ursprungspecificerad el ()",Miljö!$B$1:$I$1,0),FALSE)</f>
        <v>0</v>
      </c>
      <c r="BI88">
        <f>VLOOKUP(B88,Miljö!$B$1:$BX$482,MATCH("Kärnkraftsandel för ursprungsspecificerad el ()",Miljö!$B$1:$O$1,0),FALSE)</f>
        <v>0</v>
      </c>
      <c r="BJ88">
        <f t="shared" si="35"/>
        <v>0</v>
      </c>
      <c r="BK88" t="str">
        <f>VLOOKUP(B88,Miljö!$B$1:$O$482,MATCH("Fossil andel i procent (%)",Miljö!$B$1:$O$1,0),FALSE)</f>
        <v>ET</v>
      </c>
      <c r="BL88">
        <f t="shared" si="36"/>
        <v>5.39</v>
      </c>
      <c r="BO88" s="289">
        <f t="shared" si="37"/>
        <v>0</v>
      </c>
      <c r="BP88" s="239">
        <f t="shared" si="38"/>
        <v>0</v>
      </c>
      <c r="BQ88" s="239">
        <f t="shared" si="39"/>
        <v>1</v>
      </c>
      <c r="BR88" s="239">
        <f t="shared" si="40"/>
        <v>0</v>
      </c>
      <c r="BS88" s="239"/>
      <c r="BT88" s="351">
        <f t="shared" si="41"/>
        <v>1</v>
      </c>
      <c r="BW88" s="289">
        <f>IF(AP88="ja",VLOOKUP(B88,Miljövärden!$B$2:$H$550,MATCH("Total andel fossilt",Miljövärden!$B$2:$H$2,0),FALSE),"")</f>
        <v>0</v>
      </c>
      <c r="BZ88" s="351">
        <f t="shared" si="42"/>
        <v>0</v>
      </c>
      <c r="CA88" s="353">
        <f t="shared" si="43"/>
        <v>0</v>
      </c>
    </row>
    <row r="89" spans="1:79" x14ac:dyDescent="0.25">
      <c r="A89" s="2" t="s">
        <v>150</v>
      </c>
      <c r="B89" s="2" t="s">
        <v>151</v>
      </c>
      <c r="C89">
        <f>VLOOKUP($B89,'Tillförd energi'!$B$1:$AI$700,MATCH(C$1,'Tillförd energi'!$B$1:$AQ$1,0),FALSE)</f>
        <v>0</v>
      </c>
      <c r="D89">
        <f>VLOOKUP($B89,'Tillförd energi'!$B$1:$AI$700,MATCH(D$1,'Tillförd energi'!$B$1:$AQ$1,0),FALSE)</f>
        <v>8.9999999999999993E-3</v>
      </c>
      <c r="E89">
        <f>VLOOKUP($B89,'Tillförd energi'!$B$1:$AI$700,MATCH(E$1,'Tillförd energi'!$B$1:$AQ$1,0),FALSE)</f>
        <v>0</v>
      </c>
      <c r="F89">
        <f>VLOOKUP($B89,'Tillförd energi'!$B$1:$AI$700,MATCH(F$1,'Tillförd energi'!$B$1:$AQ$1,0),FALSE)</f>
        <v>0</v>
      </c>
      <c r="G89">
        <f>VLOOKUP($B89,'Tillförd energi'!$B$1:$AI$700,MATCH(G$1,'Tillförd energi'!$B$1:$AQ$1,0),FALSE)</f>
        <v>0.63400000000000001</v>
      </c>
      <c r="H89">
        <f>VLOOKUP($B89,'Tillförd energi'!$B$1:$AI$700,MATCH(H$1,'Tillförd energi'!$B$1:$AQ$1,0),FALSE)</f>
        <v>0</v>
      </c>
      <c r="I89">
        <f>VLOOKUP($B89,'Tillförd energi'!$B$1:$AI$700,MATCH(I$1,'Tillförd energi'!$B$1:$AQ$1,0),FALSE)</f>
        <v>0</v>
      </c>
      <c r="J89">
        <f>VLOOKUP($B89,'Tillförd energi'!$B$1:$AI$700,MATCH(J$1,'Tillförd energi'!$B$1:$AQ$1,0),FALSE)</f>
        <v>0</v>
      </c>
      <c r="K89">
        <f>VLOOKUP($B89,'Tillförd energi'!$B$1:$AI$700,MATCH(K$1,'Tillförd energi'!$B$1:$AQ$1,0),FALSE)</f>
        <v>0</v>
      </c>
      <c r="L89">
        <f>VLOOKUP($B89,'Tillförd energi'!$B$1:$AI$700,MATCH(L$1,'Tillförd energi'!$B$1:$AQ$1,0),FALSE)</f>
        <v>0</v>
      </c>
      <c r="M89">
        <f>VLOOKUP($B89,'Tillförd energi'!$B$1:$AI$700,MATCH(M$1,'Tillförd energi'!$B$1:$AQ$1,0),FALSE)</f>
        <v>0</v>
      </c>
      <c r="N89">
        <f>VLOOKUP($B89,'Tillförd energi'!$B$1:$AI$700,MATCH(N$1,'Tillförd energi'!$B$1:$AQ$1,0),FALSE)</f>
        <v>48.963000000000001</v>
      </c>
      <c r="O89">
        <f>VLOOKUP($B89,'Tillförd energi'!$B$1:$AI$700,MATCH(O$1,'Tillförd energi'!$B$1:$AQ$1,0),FALSE)</f>
        <v>0</v>
      </c>
      <c r="P89">
        <f>VLOOKUP($B89,'Tillförd energi'!$B$1:$AI$700,MATCH(P$1,'Tillförd energi'!$B$1:$AQ$1,0),FALSE)</f>
        <v>20.515999999999998</v>
      </c>
      <c r="Q89">
        <f>VLOOKUP($B89,'Tillförd energi'!$B$1:$AI$700,MATCH(Q$1,'Tillförd energi'!$B$1:$AQ$1,0),FALSE)</f>
        <v>0</v>
      </c>
      <c r="R89">
        <f>VLOOKUP($B89,'Tillförd energi'!$B$1:$AI$700,MATCH(R$1,'Tillförd energi'!$B$1:$AQ$1,0),FALSE)</f>
        <v>0</v>
      </c>
      <c r="S89">
        <f>VLOOKUP($B89,'Tillförd energi'!$B$1:$AI$700,MATCH(S$1,'Tillförd energi'!$B$1:$AQ$1,0),FALSE)</f>
        <v>0</v>
      </c>
      <c r="T89">
        <f>VLOOKUP($B89,'Tillförd energi'!$B$1:$AI$700,MATCH(T$1,'Tillförd energi'!$B$1:$AQ$1,0),FALSE)</f>
        <v>0</v>
      </c>
      <c r="U89">
        <f>VLOOKUP($B89,'Tillförd energi'!$B$1:$AI$700,MATCH(U$1,'Tillförd energi'!$B$1:$AQ$1,0),FALSE)</f>
        <v>0</v>
      </c>
      <c r="V89">
        <f>VLOOKUP($B89,'Tillförd energi'!$B$1:$AI$700,MATCH(V$1,'Tillförd energi'!$B$1:$AQ$1,0),FALSE)</f>
        <v>0</v>
      </c>
      <c r="W89">
        <f>VLOOKUP($B89,'Tillförd energi'!$B$1:$AI$700,MATCH(W$1,'Tillförd energi'!$B$1:$AQ$1,0),FALSE)</f>
        <v>1.837</v>
      </c>
      <c r="X89">
        <f>VLOOKUP($B89,'Tillförd energi'!$B$1:$AI$700,MATCH(X$1,'Tillförd energi'!$B$1:$AQ$1,0),FALSE)</f>
        <v>0</v>
      </c>
      <c r="Y89">
        <f>VLOOKUP($B89,'Tillförd energi'!$B$1:$AI$700,MATCH(Y$1,'Tillförd energi'!$B$1:$AQ$1,0),FALSE)</f>
        <v>0</v>
      </c>
      <c r="Z89">
        <f>VLOOKUP($B89,'Tillförd energi'!$B$1:$AI$700,MATCH(Z$1,'Tillförd energi'!$B$1:$AQ$1,0),FALSE)</f>
        <v>0</v>
      </c>
      <c r="AA89">
        <f>VLOOKUP($B89,'Tillförd energi'!$B$1:$AI$700,MATCH(AA$1,'Tillförd energi'!$B$1:$AQ$1,0),FALSE)</f>
        <v>0</v>
      </c>
      <c r="AB89">
        <f>VLOOKUP($B89,'Tillförd energi'!$B$1:$AI$700,MATCH(AB$1,'Tillförd energi'!$B$1:$AQ$1,0),FALSE)</f>
        <v>0</v>
      </c>
      <c r="AC89">
        <f>VLOOKUP($B89,'Tillförd energi'!$B$1:$AI$700,MATCH(AC$1,'Tillförd energi'!$B$1:$AQ$1,0),FALSE)</f>
        <v>8.7469999999999999</v>
      </c>
      <c r="AD89">
        <f>VLOOKUP($B89,'Tillförd energi'!$B$1:$AI$700,MATCH(AD$1,'Tillförd energi'!$B$1:$AQ$1,0),FALSE)</f>
        <v>0</v>
      </c>
      <c r="AE89">
        <f>VLOOKUP($B89,'Tillförd energi'!$B$1:$AI$700,MATCH(AE$1,'Tillförd energi'!$B$1:$AQ$1,0),FALSE)</f>
        <v>0</v>
      </c>
      <c r="AF89">
        <f>VLOOKUP($B89,'Tillförd energi'!$B$1:$AI$700,MATCH(AF$1,'Tillförd energi'!$B$1:$AQ$1,0),FALSE)</f>
        <v>1.659</v>
      </c>
      <c r="AG89">
        <f>IFERROR(VLOOKUP(B89,Miljö!$B$1:$AC$550,MATCH("Köpt mängd produktionsspecifik fjärrvärme:",Miljö!$B$1:$AC$1,0),FALSE)/1,0)</f>
        <v>0</v>
      </c>
      <c r="AI89">
        <f t="shared" si="22"/>
        <v>82.365000000000009</v>
      </c>
      <c r="AJ89">
        <f t="shared" si="23"/>
        <v>82.365000000000009</v>
      </c>
      <c r="AK89">
        <f>IF(ISERROR(1/VLOOKUP($B89,Leveranser!$B$1:$S$500,MATCH("såld värme (gwh)",Leveranser!$B$1:$S$1,0),FALSE)),"",VLOOKUP($B89,Leveranser!$B$1:$S$500,MATCH("såld värme (gwh)",Leveranser!$B$1:$S$1,0),FALSE))</f>
        <v>61.26</v>
      </c>
      <c r="AL89">
        <f>VLOOKUP($B89,Leveranser!$B$1:$Y$500,MATCH("Totalt såld fjärrvärme till andra fjärrvärmeföretag",Leveranser!$B$1:$AA$1,0),FALSE)</f>
        <v>0</v>
      </c>
      <c r="AM89">
        <f>IF(ISERROR(1/VLOOKUP($B89,Miljö!$B$1:$S$500,MATCH("Såld mängd produktionsspecifik fjärrvärme (GWh)",Miljö!$B$1:$R$1,0),FALSE)),0,VLOOKUP($B89,Miljö!$B$1:$S$500,MATCH("Såld mängd produktionsspecifik fjärrvärme (GWh)",Miljö!$B$1:$R$1,0),FALSE))</f>
        <v>0</v>
      </c>
      <c r="AN89" s="239">
        <f t="shared" si="24"/>
        <v>0.74376252048807123</v>
      </c>
      <c r="AP89" t="str">
        <f>IFERROR(VLOOKUP($B89,Miljövärden!$B$2:$H$550,7,FALSE),"Nej, saknas")</f>
        <v>Ja</v>
      </c>
      <c r="AQ89" t="str">
        <f>IFERROR(VLOOKUP($B89,Miljövärden!$B$2:$H$550,6,FALSE),"Nej, saknas")</f>
        <v>Ja</v>
      </c>
      <c r="AU89">
        <f t="shared" si="25"/>
        <v>1.659</v>
      </c>
      <c r="AV89">
        <f t="shared" si="26"/>
        <v>0</v>
      </c>
      <c r="AW89">
        <f t="shared" si="27"/>
        <v>69.478999999999999</v>
      </c>
      <c r="AX89">
        <f t="shared" si="28"/>
        <v>0</v>
      </c>
      <c r="AZ89">
        <f t="shared" si="29"/>
        <v>71.316000000000003</v>
      </c>
      <c r="BC89">
        <f t="shared" si="30"/>
        <v>0.64300000000000002</v>
      </c>
      <c r="BD89">
        <f t="shared" si="31"/>
        <v>0</v>
      </c>
      <c r="BE89">
        <f t="shared" si="32"/>
        <v>71.316000000000003</v>
      </c>
      <c r="BF89">
        <f t="shared" si="33"/>
        <v>8.7469999999999999</v>
      </c>
      <c r="BG89">
        <f t="shared" si="34"/>
        <v>1.659</v>
      </c>
      <c r="BH89">
        <f>VLOOKUP(B89,Miljö!$B$1:$I$482,MATCH("Fossilandel för ursprungspecificerad el ()",Miljö!$B$1:$I$1,0),FALSE)</f>
        <v>0</v>
      </c>
      <c r="BI89">
        <f>VLOOKUP(B89,Miljö!$B$1:$BX$482,MATCH("Kärnkraftsandel för ursprungsspecificerad el ()",Miljö!$B$1:$O$1,0),FALSE)</f>
        <v>0</v>
      </c>
      <c r="BJ89">
        <f t="shared" si="35"/>
        <v>0</v>
      </c>
      <c r="BK89" t="str">
        <f>VLOOKUP(B89,Miljö!$B$1:$O$482,MATCH("Fossil andel i procent (%)",Miljö!$B$1:$O$1,0),FALSE)</f>
        <v>ET</v>
      </c>
      <c r="BL89">
        <f t="shared" si="36"/>
        <v>82.365000000000009</v>
      </c>
      <c r="BO89" s="289">
        <f t="shared" si="37"/>
        <v>7.8067140168760997E-3</v>
      </c>
      <c r="BP89" s="239">
        <f t="shared" si="38"/>
        <v>0</v>
      </c>
      <c r="BQ89" s="239">
        <f t="shared" si="39"/>
        <v>0.88599526497905667</v>
      </c>
      <c r="BR89" s="239">
        <f t="shared" si="40"/>
        <v>0.10619802100406725</v>
      </c>
      <c r="BS89" s="239"/>
      <c r="BT89" s="351">
        <f t="shared" si="41"/>
        <v>1</v>
      </c>
      <c r="BW89" s="289">
        <f>IF(AP89="ja",VLOOKUP(B89,Miljövärden!$B$2:$H$550,MATCH("Total andel fossilt",Miljövärden!$B$2:$H$2,0),FALSE),"")</f>
        <v>7.8067099999999997E-3</v>
      </c>
      <c r="BZ89" s="351">
        <f t="shared" si="42"/>
        <v>-4.0168760999728659E-9</v>
      </c>
      <c r="CA89" s="353">
        <f t="shared" si="43"/>
        <v>0</v>
      </c>
    </row>
    <row r="90" spans="1:79" x14ac:dyDescent="0.25">
      <c r="A90" s="2" t="s">
        <v>150</v>
      </c>
      <c r="B90" s="2" t="s">
        <v>152</v>
      </c>
      <c r="C90">
        <f>VLOOKUP($B90,'Tillförd energi'!$B$1:$AI$700,MATCH(C$1,'Tillförd energi'!$B$1:$AQ$1,0),FALSE)</f>
        <v>0</v>
      </c>
      <c r="D90">
        <f>VLOOKUP($B90,'Tillförd energi'!$B$1:$AI$700,MATCH(D$1,'Tillförd energi'!$B$1:$AQ$1,0),FALSE)</f>
        <v>5.0999999999999997E-2</v>
      </c>
      <c r="E90">
        <f>VLOOKUP($B90,'Tillförd energi'!$B$1:$AI$700,MATCH(E$1,'Tillförd energi'!$B$1:$AQ$1,0),FALSE)</f>
        <v>0</v>
      </c>
      <c r="F90">
        <f>VLOOKUP($B90,'Tillförd energi'!$B$1:$AI$700,MATCH(F$1,'Tillförd energi'!$B$1:$AQ$1,0),FALSE)</f>
        <v>0</v>
      </c>
      <c r="G90">
        <f>VLOOKUP($B90,'Tillförd energi'!$B$1:$AI$700,MATCH(G$1,'Tillförd energi'!$B$1:$AQ$1,0),FALSE)</f>
        <v>0</v>
      </c>
      <c r="H90">
        <f>VLOOKUP($B90,'Tillförd energi'!$B$1:$AI$700,MATCH(H$1,'Tillförd energi'!$B$1:$AQ$1,0),FALSE)</f>
        <v>0</v>
      </c>
      <c r="I90">
        <f>VLOOKUP($B90,'Tillförd energi'!$B$1:$AI$700,MATCH(I$1,'Tillförd energi'!$B$1:$AQ$1,0),FALSE)</f>
        <v>0</v>
      </c>
      <c r="J90">
        <f>VLOOKUP($B90,'Tillförd energi'!$B$1:$AI$700,MATCH(J$1,'Tillförd energi'!$B$1:$AQ$1,0),FALSE)</f>
        <v>0</v>
      </c>
      <c r="K90">
        <f>VLOOKUP($B90,'Tillförd energi'!$B$1:$AI$700,MATCH(K$1,'Tillförd energi'!$B$1:$AQ$1,0),FALSE)</f>
        <v>0</v>
      </c>
      <c r="L90">
        <f>VLOOKUP($B90,'Tillförd energi'!$B$1:$AI$700,MATCH(L$1,'Tillförd energi'!$B$1:$AQ$1,0),FALSE)</f>
        <v>0</v>
      </c>
      <c r="M90">
        <f>VLOOKUP($B90,'Tillförd energi'!$B$1:$AI$700,MATCH(M$1,'Tillförd energi'!$B$1:$AQ$1,0),FALSE)</f>
        <v>0</v>
      </c>
      <c r="N90">
        <f>VLOOKUP($B90,'Tillförd energi'!$B$1:$AI$700,MATCH(N$1,'Tillförd energi'!$B$1:$AQ$1,0),FALSE)</f>
        <v>0</v>
      </c>
      <c r="O90">
        <f>VLOOKUP($B90,'Tillförd energi'!$B$1:$AI$700,MATCH(O$1,'Tillförd energi'!$B$1:$AQ$1,0),FALSE)</f>
        <v>0</v>
      </c>
      <c r="P90">
        <f>VLOOKUP($B90,'Tillförd energi'!$B$1:$AI$700,MATCH(P$1,'Tillförd energi'!$B$1:$AQ$1,0),FALSE)</f>
        <v>0</v>
      </c>
      <c r="Q90">
        <f>VLOOKUP($B90,'Tillförd energi'!$B$1:$AI$700,MATCH(Q$1,'Tillförd energi'!$B$1:$AQ$1,0),FALSE)</f>
        <v>0</v>
      </c>
      <c r="R90">
        <f>VLOOKUP($B90,'Tillförd energi'!$B$1:$AI$700,MATCH(R$1,'Tillförd energi'!$B$1:$AQ$1,0),FALSE)</f>
        <v>3.1419999999999999</v>
      </c>
      <c r="S90">
        <f>VLOOKUP($B90,'Tillförd energi'!$B$1:$AI$700,MATCH(S$1,'Tillförd energi'!$B$1:$AQ$1,0),FALSE)</f>
        <v>0</v>
      </c>
      <c r="T90">
        <f>VLOOKUP($B90,'Tillförd energi'!$B$1:$AI$700,MATCH(T$1,'Tillförd energi'!$B$1:$AQ$1,0),FALSE)</f>
        <v>0</v>
      </c>
      <c r="U90">
        <f>VLOOKUP($B90,'Tillförd energi'!$B$1:$AI$700,MATCH(U$1,'Tillförd energi'!$B$1:$AQ$1,0),FALSE)</f>
        <v>0</v>
      </c>
      <c r="V90">
        <f>VLOOKUP($B90,'Tillförd energi'!$B$1:$AI$700,MATCH(V$1,'Tillförd energi'!$B$1:$AQ$1,0),FALSE)</f>
        <v>0</v>
      </c>
      <c r="W90">
        <f>VLOOKUP($B90,'Tillförd energi'!$B$1:$AI$700,MATCH(W$1,'Tillförd energi'!$B$1:$AQ$1,0),FALSE)</f>
        <v>0</v>
      </c>
      <c r="X90">
        <f>VLOOKUP($B90,'Tillförd energi'!$B$1:$AI$700,MATCH(X$1,'Tillförd energi'!$B$1:$AQ$1,0),FALSE)</f>
        <v>0</v>
      </c>
      <c r="Y90">
        <f>VLOOKUP($B90,'Tillförd energi'!$B$1:$AI$700,MATCH(Y$1,'Tillförd energi'!$B$1:$AQ$1,0),FALSE)</f>
        <v>0</v>
      </c>
      <c r="Z90">
        <f>VLOOKUP($B90,'Tillförd energi'!$B$1:$AI$700,MATCH(Z$1,'Tillförd energi'!$B$1:$AQ$1,0),FALSE)</f>
        <v>0</v>
      </c>
      <c r="AA90">
        <f>VLOOKUP($B90,'Tillförd energi'!$B$1:$AI$700,MATCH(AA$1,'Tillförd energi'!$B$1:$AQ$1,0),FALSE)</f>
        <v>0</v>
      </c>
      <c r="AB90">
        <f>VLOOKUP($B90,'Tillförd energi'!$B$1:$AI$700,MATCH(AB$1,'Tillförd energi'!$B$1:$AQ$1,0),FALSE)</f>
        <v>0</v>
      </c>
      <c r="AC90">
        <f>VLOOKUP($B90,'Tillförd energi'!$B$1:$AI$700,MATCH(AC$1,'Tillförd energi'!$B$1:$AQ$1,0),FALSE)</f>
        <v>0</v>
      </c>
      <c r="AD90">
        <f>VLOOKUP($B90,'Tillförd energi'!$B$1:$AI$700,MATCH(AD$1,'Tillförd energi'!$B$1:$AQ$1,0),FALSE)</f>
        <v>0</v>
      </c>
      <c r="AE90">
        <f>VLOOKUP($B90,'Tillförd energi'!$B$1:$AI$700,MATCH(AE$1,'Tillförd energi'!$B$1:$AQ$1,0),FALSE)</f>
        <v>0</v>
      </c>
      <c r="AF90">
        <f>VLOOKUP($B90,'Tillförd energi'!$B$1:$AI$700,MATCH(AF$1,'Tillförd energi'!$B$1:$AQ$1,0),FALSE)</f>
        <v>4.7E-2</v>
      </c>
      <c r="AG90">
        <f>IFERROR(VLOOKUP(B90,Miljö!$B$1:$AC$550,MATCH("Köpt mängd produktionsspecifik fjärrvärme:",Miljö!$B$1:$AC$1,0),FALSE)/1,0)</f>
        <v>0</v>
      </c>
      <c r="AI90">
        <f t="shared" si="22"/>
        <v>3.24</v>
      </c>
      <c r="AJ90">
        <f t="shared" si="23"/>
        <v>3.24</v>
      </c>
      <c r="AK90">
        <f>IF(ISERROR(1/VLOOKUP($B90,Leveranser!$B$1:$S$500,MATCH("såld värme (gwh)",Leveranser!$B$1:$S$1,0),FALSE)),"",VLOOKUP($B90,Leveranser!$B$1:$S$500,MATCH("såld värme (gwh)",Leveranser!$B$1:$S$1,0),FALSE))</f>
        <v>2.5739999999999998</v>
      </c>
      <c r="AL90">
        <f>VLOOKUP($B90,Leveranser!$B$1:$Y$500,MATCH("Totalt såld fjärrvärme till andra fjärrvärmeföretag",Leveranser!$B$1:$AA$1,0),FALSE)</f>
        <v>0</v>
      </c>
      <c r="AM90">
        <f>IF(ISERROR(1/VLOOKUP($B90,Miljö!$B$1:$S$500,MATCH("Såld mängd produktionsspecifik fjärrvärme (GWh)",Miljö!$B$1:$R$1,0),FALSE)),0,VLOOKUP($B90,Miljö!$B$1:$S$500,MATCH("Såld mängd produktionsspecifik fjärrvärme (GWh)",Miljö!$B$1:$R$1,0),FALSE))</f>
        <v>0</v>
      </c>
      <c r="AN90" s="239">
        <f t="shared" si="24"/>
        <v>0.7944444444444444</v>
      </c>
      <c r="AP90" t="str">
        <f>IFERROR(VLOOKUP($B90,Miljövärden!$B$2:$H$550,7,FALSE),"Nej, saknas")</f>
        <v>Ja</v>
      </c>
      <c r="AQ90" t="str">
        <f>IFERROR(VLOOKUP($B90,Miljövärden!$B$2:$H$550,6,FALSE),"Nej, saknas")</f>
        <v>Ja</v>
      </c>
      <c r="AU90">
        <f t="shared" si="25"/>
        <v>4.7E-2</v>
      </c>
      <c r="AV90">
        <f t="shared" si="26"/>
        <v>0</v>
      </c>
      <c r="AW90">
        <f t="shared" si="27"/>
        <v>0</v>
      </c>
      <c r="AX90">
        <f t="shared" si="28"/>
        <v>3.1419999999999999</v>
      </c>
      <c r="AZ90">
        <f t="shared" si="29"/>
        <v>3.1419999999999999</v>
      </c>
      <c r="BC90">
        <f t="shared" si="30"/>
        <v>5.0999999999999997E-2</v>
      </c>
      <c r="BD90">
        <f t="shared" si="31"/>
        <v>0</v>
      </c>
      <c r="BE90">
        <f t="shared" si="32"/>
        <v>3.1419999999999999</v>
      </c>
      <c r="BF90">
        <f t="shared" si="33"/>
        <v>0</v>
      </c>
      <c r="BG90">
        <f t="shared" si="34"/>
        <v>4.7E-2</v>
      </c>
      <c r="BH90">
        <f>VLOOKUP(B90,Miljö!$B$1:$I$482,MATCH("Fossilandel för ursprungspecificerad el ()",Miljö!$B$1:$I$1,0),FALSE)</f>
        <v>0</v>
      </c>
      <c r="BI90">
        <f>VLOOKUP(B90,Miljö!$B$1:$BX$482,MATCH("Kärnkraftsandel för ursprungsspecificerad el ()",Miljö!$B$1:$O$1,0),FALSE)</f>
        <v>0</v>
      </c>
      <c r="BJ90">
        <f t="shared" si="35"/>
        <v>0</v>
      </c>
      <c r="BK90" t="str">
        <f>VLOOKUP(B90,Miljö!$B$1:$O$482,MATCH("Fossil andel i procent (%)",Miljö!$B$1:$O$1,0),FALSE)</f>
        <v>ET</v>
      </c>
      <c r="BL90">
        <f t="shared" si="36"/>
        <v>3.24</v>
      </c>
      <c r="BO90" s="289">
        <f t="shared" si="37"/>
        <v>1.5740740740740739E-2</v>
      </c>
      <c r="BP90" s="239">
        <f t="shared" si="38"/>
        <v>0</v>
      </c>
      <c r="BQ90" s="239">
        <f t="shared" si="39"/>
        <v>0.98425925925925917</v>
      </c>
      <c r="BR90" s="239">
        <f t="shared" si="40"/>
        <v>0</v>
      </c>
      <c r="BS90" s="239"/>
      <c r="BT90" s="351">
        <f t="shared" si="41"/>
        <v>0.99999999999999989</v>
      </c>
      <c r="BW90" s="289">
        <f>IF(AP90="ja",VLOOKUP(B90,Miljövärden!$B$2:$H$550,MATCH("Total andel fossilt",Miljövärden!$B$2:$H$2,0),FALSE),"")</f>
        <v>1.57407E-2</v>
      </c>
      <c r="BZ90" s="351">
        <f t="shared" si="42"/>
        <v>-4.0740740739342307E-8</v>
      </c>
      <c r="CA90" s="353">
        <f t="shared" si="43"/>
        <v>0</v>
      </c>
    </row>
    <row r="91" spans="1:79" x14ac:dyDescent="0.25">
      <c r="A91" s="2" t="s">
        <v>150</v>
      </c>
      <c r="B91" s="2" t="s">
        <v>153</v>
      </c>
      <c r="C91">
        <f>VLOOKUP($B91,'Tillförd energi'!$B$1:$AI$700,MATCH(C$1,'Tillförd energi'!$B$1:$AQ$1,0),FALSE)</f>
        <v>0</v>
      </c>
      <c r="D91">
        <f>VLOOKUP($B91,'Tillförd energi'!$B$1:$AI$700,MATCH(D$1,'Tillförd energi'!$B$1:$AQ$1,0),FALSE)</f>
        <v>8.8999999999999996E-2</v>
      </c>
      <c r="E91">
        <f>VLOOKUP($B91,'Tillförd energi'!$B$1:$AI$700,MATCH(E$1,'Tillförd energi'!$B$1:$AQ$1,0),FALSE)</f>
        <v>0</v>
      </c>
      <c r="F91">
        <f>VLOOKUP($B91,'Tillförd energi'!$B$1:$AI$700,MATCH(F$1,'Tillförd energi'!$B$1:$AQ$1,0),FALSE)</f>
        <v>0</v>
      </c>
      <c r="G91">
        <f>VLOOKUP($B91,'Tillförd energi'!$B$1:$AI$700,MATCH(G$1,'Tillförd energi'!$B$1:$AQ$1,0),FALSE)</f>
        <v>0</v>
      </c>
      <c r="H91">
        <f>VLOOKUP($B91,'Tillförd energi'!$B$1:$AI$700,MATCH(H$1,'Tillförd energi'!$B$1:$AQ$1,0),FALSE)</f>
        <v>0</v>
      </c>
      <c r="I91">
        <f>VLOOKUP($B91,'Tillförd energi'!$B$1:$AI$700,MATCH(I$1,'Tillförd energi'!$B$1:$AQ$1,0),FALSE)</f>
        <v>0</v>
      </c>
      <c r="J91">
        <f>VLOOKUP($B91,'Tillförd energi'!$B$1:$AI$700,MATCH(J$1,'Tillförd energi'!$B$1:$AQ$1,0),FALSE)</f>
        <v>0</v>
      </c>
      <c r="K91">
        <f>VLOOKUP($B91,'Tillförd energi'!$B$1:$AI$700,MATCH(K$1,'Tillförd energi'!$B$1:$AQ$1,0),FALSE)</f>
        <v>0</v>
      </c>
      <c r="L91">
        <f>VLOOKUP($B91,'Tillförd energi'!$B$1:$AI$700,MATCH(L$1,'Tillförd energi'!$B$1:$AQ$1,0),FALSE)</f>
        <v>0</v>
      </c>
      <c r="M91">
        <f>VLOOKUP($B91,'Tillförd energi'!$B$1:$AI$700,MATCH(M$1,'Tillförd energi'!$B$1:$AQ$1,0),FALSE)</f>
        <v>0</v>
      </c>
      <c r="N91">
        <f>VLOOKUP($B91,'Tillförd energi'!$B$1:$AI$700,MATCH(N$1,'Tillförd energi'!$B$1:$AQ$1,0),FALSE)</f>
        <v>0</v>
      </c>
      <c r="O91">
        <f>VLOOKUP($B91,'Tillförd energi'!$B$1:$AI$700,MATCH(O$1,'Tillförd energi'!$B$1:$AQ$1,0),FALSE)</f>
        <v>0</v>
      </c>
      <c r="P91">
        <f>VLOOKUP($B91,'Tillförd energi'!$B$1:$AI$700,MATCH(P$1,'Tillförd energi'!$B$1:$AQ$1,0),FALSE)</f>
        <v>0</v>
      </c>
      <c r="Q91">
        <f>VLOOKUP($B91,'Tillförd energi'!$B$1:$AI$700,MATCH(Q$1,'Tillförd energi'!$B$1:$AQ$1,0),FALSE)</f>
        <v>0</v>
      </c>
      <c r="R91">
        <f>VLOOKUP($B91,'Tillförd energi'!$B$1:$AI$700,MATCH(R$1,'Tillförd energi'!$B$1:$AQ$1,0),FALSE)</f>
        <v>4.1109999999999998</v>
      </c>
      <c r="S91">
        <f>VLOOKUP($B91,'Tillförd energi'!$B$1:$AI$700,MATCH(S$1,'Tillförd energi'!$B$1:$AQ$1,0),FALSE)</f>
        <v>0</v>
      </c>
      <c r="T91">
        <f>VLOOKUP($B91,'Tillförd energi'!$B$1:$AI$700,MATCH(T$1,'Tillförd energi'!$B$1:$AQ$1,0),FALSE)</f>
        <v>0</v>
      </c>
      <c r="U91">
        <f>VLOOKUP($B91,'Tillförd energi'!$B$1:$AI$700,MATCH(U$1,'Tillförd energi'!$B$1:$AQ$1,0),FALSE)</f>
        <v>0</v>
      </c>
      <c r="V91">
        <f>VLOOKUP($B91,'Tillförd energi'!$B$1:$AI$700,MATCH(V$1,'Tillförd energi'!$B$1:$AQ$1,0),FALSE)</f>
        <v>0</v>
      </c>
      <c r="W91">
        <f>VLOOKUP($B91,'Tillförd energi'!$B$1:$AI$700,MATCH(W$1,'Tillförd energi'!$B$1:$AQ$1,0),FALSE)</f>
        <v>0</v>
      </c>
      <c r="X91">
        <f>VLOOKUP($B91,'Tillförd energi'!$B$1:$AI$700,MATCH(X$1,'Tillförd energi'!$B$1:$AQ$1,0),FALSE)</f>
        <v>0</v>
      </c>
      <c r="Y91">
        <f>VLOOKUP($B91,'Tillförd energi'!$B$1:$AI$700,MATCH(Y$1,'Tillförd energi'!$B$1:$AQ$1,0),FALSE)</f>
        <v>0</v>
      </c>
      <c r="Z91">
        <f>VLOOKUP($B91,'Tillförd energi'!$B$1:$AI$700,MATCH(Z$1,'Tillförd energi'!$B$1:$AQ$1,0),FALSE)</f>
        <v>0</v>
      </c>
      <c r="AA91">
        <f>VLOOKUP($B91,'Tillförd energi'!$B$1:$AI$700,MATCH(AA$1,'Tillförd energi'!$B$1:$AQ$1,0),FALSE)</f>
        <v>0</v>
      </c>
      <c r="AB91">
        <f>VLOOKUP($B91,'Tillförd energi'!$B$1:$AI$700,MATCH(AB$1,'Tillförd energi'!$B$1:$AQ$1,0),FALSE)</f>
        <v>0</v>
      </c>
      <c r="AC91">
        <f>VLOOKUP($B91,'Tillförd energi'!$B$1:$AI$700,MATCH(AC$1,'Tillförd energi'!$B$1:$AQ$1,0),FALSE)</f>
        <v>0</v>
      </c>
      <c r="AD91">
        <f>VLOOKUP($B91,'Tillförd energi'!$B$1:$AI$700,MATCH(AD$1,'Tillförd energi'!$B$1:$AQ$1,0),FALSE)</f>
        <v>0</v>
      </c>
      <c r="AE91">
        <f>VLOOKUP($B91,'Tillförd energi'!$B$1:$AI$700,MATCH(AE$1,'Tillförd energi'!$B$1:$AQ$1,0),FALSE)</f>
        <v>0</v>
      </c>
      <c r="AF91">
        <f>VLOOKUP($B91,'Tillförd energi'!$B$1:$AI$700,MATCH(AF$1,'Tillförd energi'!$B$1:$AQ$1,0),FALSE)</f>
        <v>0.05</v>
      </c>
      <c r="AG91">
        <f>IFERROR(VLOOKUP(B91,Miljö!$B$1:$AC$550,MATCH("Köpt mängd produktionsspecifik fjärrvärme:",Miljö!$B$1:$AC$1,0),FALSE)/1,0)</f>
        <v>0</v>
      </c>
      <c r="AI91">
        <f t="shared" si="22"/>
        <v>4.25</v>
      </c>
      <c r="AJ91">
        <f t="shared" si="23"/>
        <v>4.25</v>
      </c>
      <c r="AK91">
        <f>IF(ISERROR(1/VLOOKUP($B91,Leveranser!$B$1:$S$500,MATCH("såld värme (gwh)",Leveranser!$B$1:$S$1,0),FALSE)),"",VLOOKUP($B91,Leveranser!$B$1:$S$500,MATCH("såld värme (gwh)",Leveranser!$B$1:$S$1,0),FALSE))</f>
        <v>3.468</v>
      </c>
      <c r="AL91">
        <f>VLOOKUP($B91,Leveranser!$B$1:$Y$500,MATCH("Totalt såld fjärrvärme till andra fjärrvärmeföretag",Leveranser!$B$1:$AA$1,0),FALSE)</f>
        <v>0</v>
      </c>
      <c r="AM91">
        <f>IF(ISERROR(1/VLOOKUP($B91,Miljö!$B$1:$S$500,MATCH("Såld mängd produktionsspecifik fjärrvärme (GWh)",Miljö!$B$1:$R$1,0),FALSE)),0,VLOOKUP($B91,Miljö!$B$1:$S$500,MATCH("Såld mängd produktionsspecifik fjärrvärme (GWh)",Miljö!$B$1:$R$1,0),FALSE))</f>
        <v>0</v>
      </c>
      <c r="AN91" s="239">
        <f t="shared" si="24"/>
        <v>0.81599999999999995</v>
      </c>
      <c r="AP91" t="str">
        <f>IFERROR(VLOOKUP($B91,Miljövärden!$B$2:$H$550,7,FALSE),"Nej, saknas")</f>
        <v>Ja</v>
      </c>
      <c r="AQ91" t="str">
        <f>IFERROR(VLOOKUP($B91,Miljövärden!$B$2:$H$550,6,FALSE),"Nej, saknas")</f>
        <v>Ja</v>
      </c>
      <c r="AU91">
        <f t="shared" si="25"/>
        <v>0.05</v>
      </c>
      <c r="AV91">
        <f t="shared" si="26"/>
        <v>0</v>
      </c>
      <c r="AW91">
        <f t="shared" si="27"/>
        <v>0</v>
      </c>
      <c r="AX91">
        <f t="shared" si="28"/>
        <v>4.1109999999999998</v>
      </c>
      <c r="AZ91">
        <f t="shared" si="29"/>
        <v>4.1109999999999998</v>
      </c>
      <c r="BC91">
        <f t="shared" si="30"/>
        <v>8.8999999999999996E-2</v>
      </c>
      <c r="BD91">
        <f t="shared" si="31"/>
        <v>0</v>
      </c>
      <c r="BE91">
        <f t="shared" si="32"/>
        <v>4.1109999999999998</v>
      </c>
      <c r="BF91">
        <f t="shared" si="33"/>
        <v>0</v>
      </c>
      <c r="BG91">
        <f t="shared" si="34"/>
        <v>0.05</v>
      </c>
      <c r="BH91">
        <f>VLOOKUP(B91,Miljö!$B$1:$I$482,MATCH("Fossilandel för ursprungspecificerad el ()",Miljö!$B$1:$I$1,0),FALSE)</f>
        <v>0.01</v>
      </c>
      <c r="BI91">
        <f>VLOOKUP(B91,Miljö!$B$1:$BX$482,MATCH("Kärnkraftsandel för ursprungsspecificerad el ()",Miljö!$B$1:$O$1,0),FALSE)</f>
        <v>0</v>
      </c>
      <c r="BJ91">
        <f t="shared" si="35"/>
        <v>0</v>
      </c>
      <c r="BK91" t="str">
        <f>VLOOKUP(B91,Miljö!$B$1:$O$482,MATCH("Fossil andel i procent (%)",Miljö!$B$1:$O$1,0),FALSE)</f>
        <v>ET</v>
      </c>
      <c r="BL91">
        <f t="shared" si="36"/>
        <v>4.25</v>
      </c>
      <c r="BO91" s="289">
        <f t="shared" si="37"/>
        <v>2.1058823529411765E-2</v>
      </c>
      <c r="BP91" s="239">
        <f t="shared" si="38"/>
        <v>0</v>
      </c>
      <c r="BQ91" s="239">
        <f t="shared" si="39"/>
        <v>0.9789411764705882</v>
      </c>
      <c r="BR91" s="239">
        <f t="shared" si="40"/>
        <v>0</v>
      </c>
      <c r="BS91" s="239"/>
      <c r="BT91" s="351">
        <f t="shared" si="41"/>
        <v>1</v>
      </c>
      <c r="BW91" s="289">
        <f>IF(AP91="ja",VLOOKUP(B91,Miljövärden!$B$2:$H$550,MATCH("Total andel fossilt",Miljövärden!$B$2:$H$2,0),FALSE),"")</f>
        <v>2.1058799999999999E-2</v>
      </c>
      <c r="BZ91" s="351">
        <f t="shared" si="42"/>
        <v>-2.3529411766198827E-8</v>
      </c>
      <c r="CA91" s="353">
        <f t="shared" si="43"/>
        <v>0</v>
      </c>
    </row>
    <row r="92" spans="1:79" x14ac:dyDescent="0.25">
      <c r="A92" s="2" t="s">
        <v>154</v>
      </c>
      <c r="B92" s="2" t="s">
        <v>155</v>
      </c>
      <c r="C92">
        <f>VLOOKUP($B92,'Tillförd energi'!$B$1:$AI$700,MATCH(C$1,'Tillförd energi'!$B$1:$AQ$1,0),FALSE)</f>
        <v>0</v>
      </c>
      <c r="D92">
        <f>VLOOKUP($B92,'Tillförd energi'!$B$1:$AI$700,MATCH(D$1,'Tillförd energi'!$B$1:$AQ$1,0),FALSE)</f>
        <v>1.4E-2</v>
      </c>
      <c r="E92">
        <f>VLOOKUP($B92,'Tillförd energi'!$B$1:$AI$700,MATCH(E$1,'Tillförd energi'!$B$1:$AQ$1,0),FALSE)</f>
        <v>0</v>
      </c>
      <c r="F92">
        <f>VLOOKUP($B92,'Tillförd energi'!$B$1:$AI$700,MATCH(F$1,'Tillförd energi'!$B$1:$AQ$1,0),FALSE)</f>
        <v>0</v>
      </c>
      <c r="G92">
        <f>VLOOKUP($B92,'Tillförd energi'!$B$1:$AI$700,MATCH(G$1,'Tillförd energi'!$B$1:$AQ$1,0),FALSE)</f>
        <v>0</v>
      </c>
      <c r="H92">
        <f>VLOOKUP($B92,'Tillförd energi'!$B$1:$AI$700,MATCH(H$1,'Tillförd energi'!$B$1:$AQ$1,0),FALSE)</f>
        <v>0</v>
      </c>
      <c r="I92">
        <f>VLOOKUP($B92,'Tillförd energi'!$B$1:$AI$700,MATCH(I$1,'Tillförd energi'!$B$1:$AQ$1,0),FALSE)</f>
        <v>0</v>
      </c>
      <c r="J92">
        <f>VLOOKUP($B92,'Tillförd energi'!$B$1:$AI$700,MATCH(J$1,'Tillförd energi'!$B$1:$AQ$1,0),FALSE)</f>
        <v>0</v>
      </c>
      <c r="K92">
        <f>VLOOKUP($B92,'Tillförd energi'!$B$1:$AI$700,MATCH(K$1,'Tillförd energi'!$B$1:$AQ$1,0),FALSE)</f>
        <v>0</v>
      </c>
      <c r="L92">
        <f>VLOOKUP($B92,'Tillförd energi'!$B$1:$AI$700,MATCH(L$1,'Tillförd energi'!$B$1:$AQ$1,0),FALSE)</f>
        <v>0</v>
      </c>
      <c r="M92">
        <f>VLOOKUP($B92,'Tillförd energi'!$B$1:$AI$700,MATCH(M$1,'Tillförd energi'!$B$1:$AQ$1,0),FALSE)</f>
        <v>0</v>
      </c>
      <c r="N92">
        <f>VLOOKUP($B92,'Tillförd energi'!$B$1:$AI$700,MATCH(N$1,'Tillförd energi'!$B$1:$AQ$1,0),FALSE)</f>
        <v>0</v>
      </c>
      <c r="O92">
        <f>VLOOKUP($B92,'Tillförd energi'!$B$1:$AI$700,MATCH(O$1,'Tillförd energi'!$B$1:$AQ$1,0),FALSE)</f>
        <v>0</v>
      </c>
      <c r="P92">
        <f>VLOOKUP($B92,'Tillförd energi'!$B$1:$AI$700,MATCH(P$1,'Tillförd energi'!$B$1:$AQ$1,0),FALSE)</f>
        <v>0</v>
      </c>
      <c r="Q92">
        <f>VLOOKUP($B92,'Tillförd energi'!$B$1:$AI$700,MATCH(Q$1,'Tillförd energi'!$B$1:$AQ$1,0),FALSE)</f>
        <v>0</v>
      </c>
      <c r="R92">
        <f>VLOOKUP($B92,'Tillförd energi'!$B$1:$AI$700,MATCH(R$1,'Tillförd energi'!$B$1:$AQ$1,0),FALSE)</f>
        <v>6</v>
      </c>
      <c r="S92">
        <f>VLOOKUP($B92,'Tillförd energi'!$B$1:$AI$700,MATCH(S$1,'Tillförd energi'!$B$1:$AQ$1,0),FALSE)</f>
        <v>0</v>
      </c>
      <c r="T92">
        <f>VLOOKUP($B92,'Tillförd energi'!$B$1:$AI$700,MATCH(T$1,'Tillförd energi'!$B$1:$AQ$1,0),FALSE)</f>
        <v>0</v>
      </c>
      <c r="U92">
        <f>VLOOKUP($B92,'Tillförd energi'!$B$1:$AI$700,MATCH(U$1,'Tillförd energi'!$B$1:$AQ$1,0),FALSE)</f>
        <v>0</v>
      </c>
      <c r="V92">
        <f>VLOOKUP($B92,'Tillförd energi'!$B$1:$AI$700,MATCH(V$1,'Tillförd energi'!$B$1:$AQ$1,0),FALSE)</f>
        <v>0</v>
      </c>
      <c r="W92">
        <f>VLOOKUP($B92,'Tillförd energi'!$B$1:$AI$700,MATCH(W$1,'Tillförd energi'!$B$1:$AQ$1,0),FALSE)</f>
        <v>0</v>
      </c>
      <c r="X92">
        <f>VLOOKUP($B92,'Tillförd energi'!$B$1:$AI$700,MATCH(X$1,'Tillförd energi'!$B$1:$AQ$1,0),FALSE)</f>
        <v>0</v>
      </c>
      <c r="Y92">
        <f>VLOOKUP($B92,'Tillförd energi'!$B$1:$AI$700,MATCH(Y$1,'Tillförd energi'!$B$1:$AQ$1,0),FALSE)</f>
        <v>0</v>
      </c>
      <c r="Z92">
        <f>VLOOKUP($B92,'Tillförd energi'!$B$1:$AI$700,MATCH(Z$1,'Tillförd energi'!$B$1:$AQ$1,0),FALSE)</f>
        <v>0</v>
      </c>
      <c r="AA92">
        <f>VLOOKUP($B92,'Tillförd energi'!$B$1:$AI$700,MATCH(AA$1,'Tillförd energi'!$B$1:$AQ$1,0),FALSE)</f>
        <v>0</v>
      </c>
      <c r="AB92">
        <f>VLOOKUP($B92,'Tillförd energi'!$B$1:$AI$700,MATCH(AB$1,'Tillförd energi'!$B$1:$AQ$1,0),FALSE)</f>
        <v>0</v>
      </c>
      <c r="AC92">
        <f>VLOOKUP($B92,'Tillförd energi'!$B$1:$AI$700,MATCH(AC$1,'Tillförd energi'!$B$1:$AQ$1,0),FALSE)</f>
        <v>0</v>
      </c>
      <c r="AD92">
        <f>VLOOKUP($B92,'Tillförd energi'!$B$1:$AI$700,MATCH(AD$1,'Tillförd energi'!$B$1:$AQ$1,0),FALSE)</f>
        <v>0</v>
      </c>
      <c r="AE92">
        <f>VLOOKUP($B92,'Tillförd energi'!$B$1:$AI$700,MATCH(AE$1,'Tillförd energi'!$B$1:$AQ$1,0),FALSE)</f>
        <v>0</v>
      </c>
      <c r="AF92">
        <f>VLOOKUP($B92,'Tillförd energi'!$B$1:$AI$700,MATCH(AF$1,'Tillförd energi'!$B$1:$AQ$1,0),FALSE)</f>
        <v>0.06</v>
      </c>
      <c r="AG92">
        <f>IFERROR(VLOOKUP(B92,Miljö!$B$1:$AC$550,MATCH("Köpt mängd produktionsspecifik fjärrvärme:",Miljö!$B$1:$AC$1,0),FALSE)/1,0)</f>
        <v>0</v>
      </c>
      <c r="AI92">
        <f t="shared" si="22"/>
        <v>6.0739999999999998</v>
      </c>
      <c r="AJ92">
        <f t="shared" si="23"/>
        <v>6.0739999999999998</v>
      </c>
      <c r="AK92">
        <f>IF(ISERROR(1/VLOOKUP($B92,Leveranser!$B$1:$S$500,MATCH("såld värme (gwh)",Leveranser!$B$1:$S$1,0),FALSE)),"",VLOOKUP($B92,Leveranser!$B$1:$S$500,MATCH("såld värme (gwh)",Leveranser!$B$1:$S$1,0),FALSE))</f>
        <v>3.16</v>
      </c>
      <c r="AL92">
        <f>VLOOKUP($B92,Leveranser!$B$1:$Y$500,MATCH("Totalt såld fjärrvärme till andra fjärrvärmeföretag",Leveranser!$B$1:$AA$1,0),FALSE)</f>
        <v>0</v>
      </c>
      <c r="AM92">
        <f>IF(ISERROR(1/VLOOKUP($B92,Miljö!$B$1:$S$500,MATCH("Såld mängd produktionsspecifik fjärrvärme (GWh)",Miljö!$B$1:$R$1,0),FALSE)),0,VLOOKUP($B92,Miljö!$B$1:$S$500,MATCH("Såld mängd produktionsspecifik fjärrvärme (GWh)",Miljö!$B$1:$R$1,0),FALSE))</f>
        <v>0</v>
      </c>
      <c r="AN92" s="239">
        <f t="shared" si="24"/>
        <v>0.52025024695423117</v>
      </c>
      <c r="AP92" t="str">
        <f>IFERROR(VLOOKUP($B92,Miljövärden!$B$2:$H$550,7,FALSE),"Nej, saknas")</f>
        <v>Ja</v>
      </c>
      <c r="AQ92" t="str">
        <f>IFERROR(VLOOKUP($B92,Miljövärden!$B$2:$H$550,6,FALSE),"Nej, saknas")</f>
        <v>Ja</v>
      </c>
      <c r="AU92">
        <f t="shared" si="25"/>
        <v>0.06</v>
      </c>
      <c r="AV92">
        <f t="shared" si="26"/>
        <v>0</v>
      </c>
      <c r="AW92">
        <f t="shared" si="27"/>
        <v>0</v>
      </c>
      <c r="AX92">
        <f t="shared" si="28"/>
        <v>6</v>
      </c>
      <c r="AZ92">
        <f t="shared" si="29"/>
        <v>6</v>
      </c>
      <c r="BC92">
        <f t="shared" si="30"/>
        <v>1.4E-2</v>
      </c>
      <c r="BD92">
        <f t="shared" si="31"/>
        <v>0</v>
      </c>
      <c r="BE92">
        <f t="shared" si="32"/>
        <v>6</v>
      </c>
      <c r="BF92">
        <f t="shared" si="33"/>
        <v>0</v>
      </c>
      <c r="BG92">
        <f t="shared" si="34"/>
        <v>0.06</v>
      </c>
      <c r="BH92">
        <f>VLOOKUP(B92,Miljö!$B$1:$I$482,MATCH("Fossilandel för ursprungspecificerad el ()",Miljö!$B$1:$I$1,0),FALSE)</f>
        <v>0</v>
      </c>
      <c r="BI92">
        <f>VLOOKUP(B92,Miljö!$B$1:$BX$482,MATCH("Kärnkraftsandel för ursprungsspecificerad el ()",Miljö!$B$1:$O$1,0),FALSE)</f>
        <v>0</v>
      </c>
      <c r="BJ92">
        <f t="shared" si="35"/>
        <v>0</v>
      </c>
      <c r="BK92" t="str">
        <f>VLOOKUP(B92,Miljö!$B$1:$O$482,MATCH("Fossil andel i procent (%)",Miljö!$B$1:$O$1,0),FALSE)</f>
        <v>ET</v>
      </c>
      <c r="BL92">
        <f t="shared" si="36"/>
        <v>6.0739999999999998</v>
      </c>
      <c r="BO92" s="289">
        <f t="shared" si="37"/>
        <v>2.3049061573921633E-3</v>
      </c>
      <c r="BP92" s="239">
        <f t="shared" si="38"/>
        <v>0</v>
      </c>
      <c r="BQ92" s="239">
        <f t="shared" si="39"/>
        <v>0.99769509384260779</v>
      </c>
      <c r="BR92" s="239">
        <f t="shared" si="40"/>
        <v>0</v>
      </c>
      <c r="BS92" s="239"/>
      <c r="BT92" s="351">
        <f t="shared" si="41"/>
        <v>1</v>
      </c>
      <c r="BW92" s="289">
        <f>IF(AP92="ja",VLOOKUP(B92,Miljövärden!$B$2:$H$550,MATCH("Total andel fossilt",Miljövärden!$B$2:$H$2,0),FALSE),"")</f>
        <v>2.3049099999999999E-3</v>
      </c>
      <c r="BZ92" s="351">
        <f t="shared" si="42"/>
        <v>3.8426078365245975E-9</v>
      </c>
      <c r="CA92" s="353">
        <f t="shared" si="43"/>
        <v>0</v>
      </c>
    </row>
    <row r="93" spans="1:79" x14ac:dyDescent="0.25">
      <c r="A93" s="2" t="s">
        <v>154</v>
      </c>
      <c r="B93" s="2" t="s">
        <v>156</v>
      </c>
      <c r="C93">
        <f>VLOOKUP($B93,'Tillförd energi'!$B$1:$AI$700,MATCH(C$1,'Tillförd energi'!$B$1:$AQ$1,0),FALSE)</f>
        <v>0</v>
      </c>
      <c r="D93">
        <f>VLOOKUP($B93,'Tillförd energi'!$B$1:$AI$700,MATCH(D$1,'Tillförd energi'!$B$1:$AQ$1,0),FALSE)</f>
        <v>1.60236</v>
      </c>
      <c r="E93">
        <f>VLOOKUP($B93,'Tillförd energi'!$B$1:$AI$700,MATCH(E$1,'Tillförd energi'!$B$1:$AQ$1,0),FALSE)</f>
        <v>0</v>
      </c>
      <c r="F93">
        <f>VLOOKUP($B93,'Tillförd energi'!$B$1:$AI$700,MATCH(F$1,'Tillförd energi'!$B$1:$AQ$1,0),FALSE)</f>
        <v>0</v>
      </c>
      <c r="G93">
        <f>VLOOKUP($B93,'Tillförd energi'!$B$1:$AI$700,MATCH(G$1,'Tillförd energi'!$B$1:$AQ$1,0),FALSE)</f>
        <v>0</v>
      </c>
      <c r="H93">
        <f>VLOOKUP($B93,'Tillförd energi'!$B$1:$AI$700,MATCH(H$1,'Tillförd energi'!$B$1:$AQ$1,0),FALSE)</f>
        <v>2.86</v>
      </c>
      <c r="I93">
        <f>VLOOKUP($B93,'Tillförd energi'!$B$1:$AI$700,MATCH(I$1,'Tillförd energi'!$B$1:$AQ$1,0),FALSE)</f>
        <v>0</v>
      </c>
      <c r="J93">
        <f>VLOOKUP($B93,'Tillförd energi'!$B$1:$AI$700,MATCH(J$1,'Tillförd energi'!$B$1:$AQ$1,0),FALSE)</f>
        <v>0</v>
      </c>
      <c r="K93">
        <f>VLOOKUP($B93,'Tillförd energi'!$B$1:$AI$700,MATCH(K$1,'Tillförd energi'!$B$1:$AQ$1,0),FALSE)</f>
        <v>0</v>
      </c>
      <c r="L93">
        <f>VLOOKUP($B93,'Tillförd energi'!$B$1:$AI$700,MATCH(L$1,'Tillförd energi'!$B$1:$AQ$1,0),FALSE)</f>
        <v>42.277299999999997</v>
      </c>
      <c r="M93">
        <f>VLOOKUP($B93,'Tillförd energi'!$B$1:$AI$700,MATCH(M$1,'Tillförd energi'!$B$1:$AQ$1,0),FALSE)</f>
        <v>72.106999999999999</v>
      </c>
      <c r="N93">
        <f>VLOOKUP($B93,'Tillförd energi'!$B$1:$AI$700,MATCH(N$1,'Tillförd energi'!$B$1:$AQ$1,0),FALSE)</f>
        <v>25.2318</v>
      </c>
      <c r="O93">
        <f>VLOOKUP($B93,'Tillförd energi'!$B$1:$AI$700,MATCH(O$1,'Tillförd energi'!$B$1:$AQ$1,0),FALSE)</f>
        <v>0</v>
      </c>
      <c r="P93">
        <f>VLOOKUP($B93,'Tillförd energi'!$B$1:$AI$700,MATCH(P$1,'Tillförd energi'!$B$1:$AQ$1,0),FALSE)</f>
        <v>45.137</v>
      </c>
      <c r="Q93">
        <f>VLOOKUP($B93,'Tillförd energi'!$B$1:$AI$700,MATCH(Q$1,'Tillförd energi'!$B$1:$AQ$1,0),FALSE)</f>
        <v>25.119700000000002</v>
      </c>
      <c r="R93">
        <f>VLOOKUP($B93,'Tillförd energi'!$B$1:$AI$700,MATCH(R$1,'Tillförd energi'!$B$1:$AQ$1,0),FALSE)</f>
        <v>20.3</v>
      </c>
      <c r="S93">
        <f>VLOOKUP($B93,'Tillförd energi'!$B$1:$AI$700,MATCH(S$1,'Tillförd energi'!$B$1:$AQ$1,0),FALSE)</f>
        <v>0</v>
      </c>
      <c r="T93">
        <f>VLOOKUP($B93,'Tillförd energi'!$B$1:$AI$700,MATCH(T$1,'Tillförd energi'!$B$1:$AQ$1,0),FALSE)</f>
        <v>0</v>
      </c>
      <c r="U93">
        <f>VLOOKUP($B93,'Tillförd energi'!$B$1:$AI$700,MATCH(U$1,'Tillförd energi'!$B$1:$AQ$1,0),FALSE)</f>
        <v>0</v>
      </c>
      <c r="V93">
        <f>VLOOKUP($B93,'Tillförd energi'!$B$1:$AI$700,MATCH(V$1,'Tillförd energi'!$B$1:$AQ$1,0),FALSE)</f>
        <v>0</v>
      </c>
      <c r="W93">
        <f>VLOOKUP($B93,'Tillförd energi'!$B$1:$AI$700,MATCH(W$1,'Tillförd energi'!$B$1:$AQ$1,0),FALSE)</f>
        <v>0</v>
      </c>
      <c r="X93">
        <f>VLOOKUP($B93,'Tillförd energi'!$B$1:$AI$700,MATCH(X$1,'Tillförd energi'!$B$1:$AQ$1,0),FALSE)</f>
        <v>0</v>
      </c>
      <c r="Y93">
        <f>VLOOKUP($B93,'Tillförd energi'!$B$1:$AI$700,MATCH(Y$1,'Tillförd energi'!$B$1:$AQ$1,0),FALSE)</f>
        <v>0</v>
      </c>
      <c r="Z93">
        <f>VLOOKUP($B93,'Tillförd energi'!$B$1:$AI$700,MATCH(Z$1,'Tillförd energi'!$B$1:$AQ$1,0),FALSE)</f>
        <v>0</v>
      </c>
      <c r="AA93">
        <f>VLOOKUP($B93,'Tillförd energi'!$B$1:$AI$700,MATCH(AA$1,'Tillförd energi'!$B$1:$AQ$1,0),FALSE)</f>
        <v>0</v>
      </c>
      <c r="AB93">
        <f>VLOOKUP($B93,'Tillförd energi'!$B$1:$AI$700,MATCH(AB$1,'Tillförd energi'!$B$1:$AQ$1,0),FALSE)</f>
        <v>0</v>
      </c>
      <c r="AC93">
        <f>VLOOKUP($B93,'Tillförd energi'!$B$1:$AI$700,MATCH(AC$1,'Tillförd energi'!$B$1:$AQ$1,0),FALSE)</f>
        <v>80.98</v>
      </c>
      <c r="AD93">
        <f>VLOOKUP($B93,'Tillförd energi'!$B$1:$AI$700,MATCH(AD$1,'Tillförd energi'!$B$1:$AQ$1,0),FALSE)</f>
        <v>0.39</v>
      </c>
      <c r="AE93">
        <f>VLOOKUP($B93,'Tillförd energi'!$B$1:$AI$700,MATCH(AE$1,'Tillförd energi'!$B$1:$AQ$1,0),FALSE)</f>
        <v>0</v>
      </c>
      <c r="AF93">
        <f>VLOOKUP($B93,'Tillförd energi'!$B$1:$AI$700,MATCH(AF$1,'Tillförd energi'!$B$1:$AQ$1,0),FALSE)</f>
        <v>9.8176900000000007</v>
      </c>
      <c r="AG93">
        <f>IFERROR(VLOOKUP(B93,Miljö!$B$1:$AC$550,MATCH("Köpt mängd produktionsspecifik fjärrvärme:",Miljö!$B$1:$AC$1,0),FALSE)/1,0)</f>
        <v>54.85</v>
      </c>
      <c r="AI93">
        <f t="shared" si="22"/>
        <v>325.82285000000002</v>
      </c>
      <c r="AJ93">
        <f t="shared" si="23"/>
        <v>380.67285000000004</v>
      </c>
      <c r="AK93">
        <f>IF(ISERROR(1/VLOOKUP($B93,Leveranser!$B$1:$S$500,MATCH("såld värme (gwh)",Leveranser!$B$1:$S$1,0),FALSE)),"",VLOOKUP($B93,Leveranser!$B$1:$S$500,MATCH("såld värme (gwh)",Leveranser!$B$1:$S$1,0),FALSE))</f>
        <v>369.64</v>
      </c>
      <c r="AL93">
        <f>VLOOKUP($B93,Leveranser!$B$1:$Y$500,MATCH("Totalt såld fjärrvärme till andra fjärrvärmeföretag",Leveranser!$B$1:$AA$1,0),FALSE)</f>
        <v>3.55</v>
      </c>
      <c r="AM93">
        <f>IF(ISERROR(1/VLOOKUP($B93,Miljö!$B$1:$S$500,MATCH("Såld mängd produktionsspecifik fjärrvärme (GWh)",Miljö!$B$1:$R$1,0),FALSE)),0,VLOOKUP($B93,Miljö!$B$1:$S$500,MATCH("Såld mängd produktionsspecifik fjärrvärme (GWh)",Miljö!$B$1:$R$1,0),FALSE))</f>
        <v>3.55</v>
      </c>
      <c r="AN93" s="239">
        <f t="shared" si="24"/>
        <v>0.97101750229888983</v>
      </c>
      <c r="AP93" t="str">
        <f>IFERROR(VLOOKUP($B93,Miljövärden!$B$2:$H$550,7,FALSE),"Nej, saknas")</f>
        <v>Ja</v>
      </c>
      <c r="AQ93" t="str">
        <f>IFERROR(VLOOKUP($B93,Miljövärden!$B$2:$H$550,6,FALSE),"Nej, saknas")</f>
        <v>Ja</v>
      </c>
      <c r="AU93">
        <f t="shared" si="25"/>
        <v>9.8176900000000007</v>
      </c>
      <c r="AV93">
        <f t="shared" si="26"/>
        <v>0</v>
      </c>
      <c r="AW93">
        <f t="shared" si="27"/>
        <v>167.59549999999999</v>
      </c>
      <c r="AX93">
        <f t="shared" si="28"/>
        <v>20.3</v>
      </c>
      <c r="AZ93">
        <f t="shared" si="29"/>
        <v>230.1728</v>
      </c>
      <c r="BC93">
        <f t="shared" si="30"/>
        <v>4.4623600000000003</v>
      </c>
      <c r="BD93">
        <f t="shared" si="31"/>
        <v>0</v>
      </c>
      <c r="BE93">
        <f t="shared" si="32"/>
        <v>187.8955</v>
      </c>
      <c r="BF93">
        <f t="shared" si="33"/>
        <v>123.6473</v>
      </c>
      <c r="BG93">
        <f t="shared" si="34"/>
        <v>9.8176900000000007</v>
      </c>
      <c r="BH93">
        <f>VLOOKUP(B93,Miljö!$B$1:$I$482,MATCH("Fossilandel för ursprungspecificerad el ()",Miljö!$B$1:$I$1,0),FALSE)</f>
        <v>0</v>
      </c>
      <c r="BI93">
        <f>VLOOKUP(B93,Miljö!$B$1:$BX$482,MATCH("Kärnkraftsandel för ursprungsspecificerad el ()",Miljö!$B$1:$O$1,0),FALSE)</f>
        <v>0</v>
      </c>
      <c r="BJ93">
        <f t="shared" si="35"/>
        <v>54.85</v>
      </c>
      <c r="BK93">
        <f>VLOOKUP(B93,Miljö!$B$1:$O$482,MATCH("Fossil andel i procent (%)",Miljö!$B$1:$O$1,0),FALSE)</f>
        <v>0</v>
      </c>
      <c r="BL93">
        <f t="shared" si="36"/>
        <v>380.67285000000004</v>
      </c>
      <c r="BO93" s="289">
        <f t="shared" si="37"/>
        <v>1.172229645481678E-2</v>
      </c>
      <c r="BP93" s="239">
        <f t="shared" si="38"/>
        <v>0.14408697652065283</v>
      </c>
      <c r="BQ93" s="239">
        <f t="shared" si="39"/>
        <v>0.51937822726259564</v>
      </c>
      <c r="BR93" s="239">
        <f t="shared" si="40"/>
        <v>0.32481249976193466</v>
      </c>
      <c r="BS93" s="239"/>
      <c r="BT93" s="351">
        <f t="shared" si="41"/>
        <v>1</v>
      </c>
      <c r="BW93" s="289">
        <f>IF(AP93="ja",VLOOKUP(B93,Miljövärden!$B$2:$H$550,MATCH("Total andel fossilt",Miljövärden!$B$2:$H$2,0),FALSE),"")</f>
        <v>1.18327E-2</v>
      </c>
      <c r="BZ93" s="351">
        <f t="shared" si="42"/>
        <v>1.1040354518321999E-4</v>
      </c>
      <c r="CA93" s="353">
        <f t="shared" si="43"/>
        <v>0</v>
      </c>
    </row>
    <row r="94" spans="1:79" x14ac:dyDescent="0.25">
      <c r="A94" s="2" t="s">
        <v>154</v>
      </c>
      <c r="B94" s="2" t="s">
        <v>157</v>
      </c>
      <c r="C94">
        <f>VLOOKUP($B94,'Tillförd energi'!$B$1:$AI$700,MATCH(C$1,'Tillförd energi'!$B$1:$AQ$1,0),FALSE)</f>
        <v>0</v>
      </c>
      <c r="D94">
        <f>VLOOKUP($B94,'Tillförd energi'!$B$1:$AI$700,MATCH(D$1,'Tillförd energi'!$B$1:$AQ$1,0),FALSE)</f>
        <v>0</v>
      </c>
      <c r="E94">
        <f>VLOOKUP($B94,'Tillförd energi'!$B$1:$AI$700,MATCH(E$1,'Tillförd energi'!$B$1:$AQ$1,0),FALSE)</f>
        <v>0</v>
      </c>
      <c r="F94">
        <f>VLOOKUP($B94,'Tillförd energi'!$B$1:$AI$700,MATCH(F$1,'Tillförd energi'!$B$1:$AQ$1,0),FALSE)</f>
        <v>0</v>
      </c>
      <c r="G94">
        <f>VLOOKUP($B94,'Tillförd energi'!$B$1:$AI$700,MATCH(G$1,'Tillförd energi'!$B$1:$AQ$1,0),FALSE)</f>
        <v>0</v>
      </c>
      <c r="H94">
        <f>VLOOKUP($B94,'Tillförd energi'!$B$1:$AI$700,MATCH(H$1,'Tillförd energi'!$B$1:$AQ$1,0),FALSE)</f>
        <v>0</v>
      </c>
      <c r="I94">
        <f>VLOOKUP($B94,'Tillförd energi'!$B$1:$AI$700,MATCH(I$1,'Tillförd energi'!$B$1:$AQ$1,0),FALSE)</f>
        <v>0</v>
      </c>
      <c r="J94">
        <f>VLOOKUP($B94,'Tillförd energi'!$B$1:$AI$700,MATCH(J$1,'Tillförd energi'!$B$1:$AQ$1,0),FALSE)</f>
        <v>0</v>
      </c>
      <c r="K94">
        <f>VLOOKUP($B94,'Tillförd energi'!$B$1:$AI$700,MATCH(K$1,'Tillförd energi'!$B$1:$AQ$1,0),FALSE)</f>
        <v>0</v>
      </c>
      <c r="L94">
        <f>VLOOKUP($B94,'Tillförd energi'!$B$1:$AI$700,MATCH(L$1,'Tillförd energi'!$B$1:$AQ$1,0),FALSE)</f>
        <v>0</v>
      </c>
      <c r="M94">
        <f>VLOOKUP($B94,'Tillförd energi'!$B$1:$AI$700,MATCH(M$1,'Tillförd energi'!$B$1:$AQ$1,0),FALSE)</f>
        <v>0</v>
      </c>
      <c r="N94">
        <f>VLOOKUP($B94,'Tillförd energi'!$B$1:$AI$700,MATCH(N$1,'Tillförd energi'!$B$1:$AQ$1,0),FALSE)</f>
        <v>0</v>
      </c>
      <c r="O94">
        <f>VLOOKUP($B94,'Tillförd energi'!$B$1:$AI$700,MATCH(O$1,'Tillförd energi'!$B$1:$AQ$1,0),FALSE)</f>
        <v>0</v>
      </c>
      <c r="P94">
        <f>VLOOKUP($B94,'Tillförd energi'!$B$1:$AI$700,MATCH(P$1,'Tillförd energi'!$B$1:$AQ$1,0),FALSE)</f>
        <v>0</v>
      </c>
      <c r="Q94">
        <f>VLOOKUP($B94,'Tillförd energi'!$B$1:$AI$700,MATCH(Q$1,'Tillförd energi'!$B$1:$AQ$1,0),FALSE)</f>
        <v>0</v>
      </c>
      <c r="R94">
        <f>VLOOKUP($B94,'Tillförd energi'!$B$1:$AI$700,MATCH(R$1,'Tillförd energi'!$B$1:$AQ$1,0),FALSE)</f>
        <v>6.43</v>
      </c>
      <c r="S94">
        <f>VLOOKUP($B94,'Tillförd energi'!$B$1:$AI$700,MATCH(S$1,'Tillförd energi'!$B$1:$AQ$1,0),FALSE)</f>
        <v>0</v>
      </c>
      <c r="T94">
        <f>VLOOKUP($B94,'Tillförd energi'!$B$1:$AI$700,MATCH(T$1,'Tillförd energi'!$B$1:$AQ$1,0),FALSE)</f>
        <v>0</v>
      </c>
      <c r="U94">
        <f>VLOOKUP($B94,'Tillförd energi'!$B$1:$AI$700,MATCH(U$1,'Tillförd energi'!$B$1:$AQ$1,0),FALSE)</f>
        <v>0</v>
      </c>
      <c r="V94">
        <f>VLOOKUP($B94,'Tillförd energi'!$B$1:$AI$700,MATCH(V$1,'Tillförd energi'!$B$1:$AQ$1,0),FALSE)</f>
        <v>0</v>
      </c>
      <c r="W94">
        <f>VLOOKUP($B94,'Tillförd energi'!$B$1:$AI$700,MATCH(W$1,'Tillförd energi'!$B$1:$AQ$1,0),FALSE)</f>
        <v>0</v>
      </c>
      <c r="X94">
        <f>VLOOKUP($B94,'Tillförd energi'!$B$1:$AI$700,MATCH(X$1,'Tillförd energi'!$B$1:$AQ$1,0),FALSE)</f>
        <v>0</v>
      </c>
      <c r="Y94">
        <f>VLOOKUP($B94,'Tillförd energi'!$B$1:$AI$700,MATCH(Y$1,'Tillförd energi'!$B$1:$AQ$1,0),FALSE)</f>
        <v>0</v>
      </c>
      <c r="Z94">
        <f>VLOOKUP($B94,'Tillförd energi'!$B$1:$AI$700,MATCH(Z$1,'Tillförd energi'!$B$1:$AQ$1,0),FALSE)</f>
        <v>0</v>
      </c>
      <c r="AA94">
        <f>VLOOKUP($B94,'Tillförd energi'!$B$1:$AI$700,MATCH(AA$1,'Tillförd energi'!$B$1:$AQ$1,0),FALSE)</f>
        <v>0</v>
      </c>
      <c r="AB94">
        <f>VLOOKUP($B94,'Tillförd energi'!$B$1:$AI$700,MATCH(AB$1,'Tillförd energi'!$B$1:$AQ$1,0),FALSE)</f>
        <v>0</v>
      </c>
      <c r="AC94">
        <f>VLOOKUP($B94,'Tillförd energi'!$B$1:$AI$700,MATCH(AC$1,'Tillförd energi'!$B$1:$AQ$1,0),FALSE)</f>
        <v>0</v>
      </c>
      <c r="AD94">
        <f>VLOOKUP($B94,'Tillförd energi'!$B$1:$AI$700,MATCH(AD$1,'Tillförd energi'!$B$1:$AQ$1,0),FALSE)</f>
        <v>0</v>
      </c>
      <c r="AE94">
        <f>VLOOKUP($B94,'Tillförd energi'!$B$1:$AI$700,MATCH(AE$1,'Tillförd energi'!$B$1:$AQ$1,0),FALSE)</f>
        <v>0</v>
      </c>
      <c r="AF94">
        <f>VLOOKUP($B94,'Tillförd energi'!$B$1:$AI$700,MATCH(AF$1,'Tillförd energi'!$B$1:$AQ$1,0),FALSE)</f>
        <v>4.9000000000000002E-2</v>
      </c>
      <c r="AG94">
        <f>IFERROR(VLOOKUP(B94,Miljö!$B$1:$AC$550,MATCH("Köpt mängd produktionsspecifik fjärrvärme:",Miljö!$B$1:$AC$1,0),FALSE)/1,0)</f>
        <v>0</v>
      </c>
      <c r="AI94">
        <f t="shared" si="22"/>
        <v>6.4790000000000001</v>
      </c>
      <c r="AJ94">
        <f t="shared" si="23"/>
        <v>6.4790000000000001</v>
      </c>
      <c r="AK94">
        <f>IF(ISERROR(1/VLOOKUP($B94,Leveranser!$B$1:$S$500,MATCH("såld värme (gwh)",Leveranser!$B$1:$S$1,0),FALSE)),"",VLOOKUP($B94,Leveranser!$B$1:$S$500,MATCH("såld värme (gwh)",Leveranser!$B$1:$S$1,0),FALSE))</f>
        <v>4.8600000000000003</v>
      </c>
      <c r="AL94">
        <f>VLOOKUP($B94,Leveranser!$B$1:$Y$500,MATCH("Totalt såld fjärrvärme till andra fjärrvärmeföretag",Leveranser!$B$1:$AA$1,0),FALSE)</f>
        <v>0</v>
      </c>
      <c r="AM94">
        <f>IF(ISERROR(1/VLOOKUP($B94,Miljö!$B$1:$S$500,MATCH("Såld mängd produktionsspecifik fjärrvärme (GWh)",Miljö!$B$1:$R$1,0),FALSE)),0,VLOOKUP($B94,Miljö!$B$1:$S$500,MATCH("Såld mängd produktionsspecifik fjärrvärme (GWh)",Miljö!$B$1:$R$1,0),FALSE))</f>
        <v>0</v>
      </c>
      <c r="AN94" s="239">
        <f t="shared" si="24"/>
        <v>0.75011575860472302</v>
      </c>
      <c r="AP94" t="str">
        <f>IFERROR(VLOOKUP($B94,Miljövärden!$B$2:$H$550,7,FALSE),"Nej, saknas")</f>
        <v>Ja</v>
      </c>
      <c r="AQ94" t="str">
        <f>IFERROR(VLOOKUP($B94,Miljövärden!$B$2:$H$550,6,FALSE),"Nej, saknas")</f>
        <v>Ja</v>
      </c>
      <c r="AU94">
        <f t="shared" si="25"/>
        <v>4.9000000000000002E-2</v>
      </c>
      <c r="AV94">
        <f t="shared" si="26"/>
        <v>0</v>
      </c>
      <c r="AW94">
        <f t="shared" si="27"/>
        <v>0</v>
      </c>
      <c r="AX94">
        <f t="shared" si="28"/>
        <v>6.43</v>
      </c>
      <c r="AZ94">
        <f t="shared" si="29"/>
        <v>6.43</v>
      </c>
      <c r="BC94">
        <f t="shared" si="30"/>
        <v>0</v>
      </c>
      <c r="BD94">
        <f t="shared" si="31"/>
        <v>0</v>
      </c>
      <c r="BE94">
        <f t="shared" si="32"/>
        <v>6.43</v>
      </c>
      <c r="BF94">
        <f t="shared" si="33"/>
        <v>0</v>
      </c>
      <c r="BG94">
        <f t="shared" si="34"/>
        <v>4.9000000000000002E-2</v>
      </c>
      <c r="BH94">
        <f>VLOOKUP(B94,Miljö!$B$1:$I$482,MATCH("Fossilandel för ursprungspecificerad el ()",Miljö!$B$1:$I$1,0),FALSE)</f>
        <v>0</v>
      </c>
      <c r="BI94">
        <f>VLOOKUP(B94,Miljö!$B$1:$BX$482,MATCH("Kärnkraftsandel för ursprungsspecificerad el ()",Miljö!$B$1:$O$1,0),FALSE)</f>
        <v>0</v>
      </c>
      <c r="BJ94">
        <f t="shared" si="35"/>
        <v>0</v>
      </c>
      <c r="BK94" t="str">
        <f>VLOOKUP(B94,Miljö!$B$1:$O$482,MATCH("Fossil andel i procent (%)",Miljö!$B$1:$O$1,0),FALSE)</f>
        <v>ET</v>
      </c>
      <c r="BL94">
        <f t="shared" si="36"/>
        <v>6.4790000000000001</v>
      </c>
      <c r="BO94" s="289">
        <f t="shared" si="37"/>
        <v>0</v>
      </c>
      <c r="BP94" s="239">
        <f t="shared" si="38"/>
        <v>0</v>
      </c>
      <c r="BQ94" s="239">
        <f t="shared" si="39"/>
        <v>1</v>
      </c>
      <c r="BR94" s="239">
        <f t="shared" si="40"/>
        <v>0</v>
      </c>
      <c r="BS94" s="239"/>
      <c r="BT94" s="351">
        <f t="shared" si="41"/>
        <v>1</v>
      </c>
      <c r="BW94" s="289">
        <f>IF(AP94="ja",VLOOKUP(B94,Miljövärden!$B$2:$H$550,MATCH("Total andel fossilt",Miljövärden!$B$2:$H$2,0),FALSE),"")</f>
        <v>0</v>
      </c>
      <c r="BZ94" s="351">
        <f t="shared" si="42"/>
        <v>0</v>
      </c>
      <c r="CA94" s="353">
        <f t="shared" si="43"/>
        <v>0</v>
      </c>
    </row>
    <row r="95" spans="1:79" x14ac:dyDescent="0.25">
      <c r="A95" s="2" t="s">
        <v>154</v>
      </c>
      <c r="B95" s="2" t="s">
        <v>158</v>
      </c>
      <c r="C95">
        <f>VLOOKUP($B95,'Tillförd energi'!$B$1:$AI$700,MATCH(C$1,'Tillförd energi'!$B$1:$AQ$1,0),FALSE)</f>
        <v>0</v>
      </c>
      <c r="D95">
        <f>VLOOKUP($B95,'Tillförd energi'!$B$1:$AI$700,MATCH(D$1,'Tillförd energi'!$B$1:$AQ$1,0),FALSE)</f>
        <v>0.03</v>
      </c>
      <c r="E95">
        <f>VLOOKUP($B95,'Tillförd energi'!$B$1:$AI$700,MATCH(E$1,'Tillförd energi'!$B$1:$AQ$1,0),FALSE)</f>
        <v>0</v>
      </c>
      <c r="F95">
        <f>VLOOKUP($B95,'Tillförd energi'!$B$1:$AI$700,MATCH(F$1,'Tillförd energi'!$B$1:$AQ$1,0),FALSE)</f>
        <v>0</v>
      </c>
      <c r="G95">
        <f>VLOOKUP($B95,'Tillförd energi'!$B$1:$AI$700,MATCH(G$1,'Tillförd energi'!$B$1:$AQ$1,0),FALSE)</f>
        <v>0</v>
      </c>
      <c r="H95">
        <f>VLOOKUP($B95,'Tillförd energi'!$B$1:$AI$700,MATCH(H$1,'Tillförd energi'!$B$1:$AQ$1,0),FALSE)</f>
        <v>0</v>
      </c>
      <c r="I95">
        <f>VLOOKUP($B95,'Tillförd energi'!$B$1:$AI$700,MATCH(I$1,'Tillförd energi'!$B$1:$AQ$1,0),FALSE)</f>
        <v>0</v>
      </c>
      <c r="J95">
        <f>VLOOKUP($B95,'Tillförd energi'!$B$1:$AI$700,MATCH(J$1,'Tillförd energi'!$B$1:$AQ$1,0),FALSE)</f>
        <v>0</v>
      </c>
      <c r="K95">
        <f>VLOOKUP($B95,'Tillförd energi'!$B$1:$AI$700,MATCH(K$1,'Tillförd energi'!$B$1:$AQ$1,0),FALSE)</f>
        <v>0</v>
      </c>
      <c r="L95">
        <f>VLOOKUP($B95,'Tillförd energi'!$B$1:$AI$700,MATCH(L$1,'Tillförd energi'!$B$1:$AQ$1,0),FALSE)</f>
        <v>0</v>
      </c>
      <c r="M95">
        <f>VLOOKUP($B95,'Tillförd energi'!$B$1:$AI$700,MATCH(M$1,'Tillförd energi'!$B$1:$AQ$1,0),FALSE)</f>
        <v>0</v>
      </c>
      <c r="N95">
        <f>VLOOKUP($B95,'Tillförd energi'!$B$1:$AI$700,MATCH(N$1,'Tillförd energi'!$B$1:$AQ$1,0),FALSE)</f>
        <v>0</v>
      </c>
      <c r="O95">
        <f>VLOOKUP($B95,'Tillförd energi'!$B$1:$AI$700,MATCH(O$1,'Tillförd energi'!$B$1:$AQ$1,0),FALSE)</f>
        <v>0</v>
      </c>
      <c r="P95">
        <f>VLOOKUP($B95,'Tillförd energi'!$B$1:$AI$700,MATCH(P$1,'Tillförd energi'!$B$1:$AQ$1,0),FALSE)</f>
        <v>0</v>
      </c>
      <c r="Q95">
        <f>VLOOKUP($B95,'Tillförd energi'!$B$1:$AI$700,MATCH(Q$1,'Tillförd energi'!$B$1:$AQ$1,0),FALSE)</f>
        <v>0</v>
      </c>
      <c r="R95">
        <f>VLOOKUP($B95,'Tillförd energi'!$B$1:$AI$700,MATCH(R$1,'Tillförd energi'!$B$1:$AQ$1,0),FALSE)</f>
        <v>6.7</v>
      </c>
      <c r="S95">
        <f>VLOOKUP($B95,'Tillförd energi'!$B$1:$AI$700,MATCH(S$1,'Tillförd energi'!$B$1:$AQ$1,0),FALSE)</f>
        <v>0</v>
      </c>
      <c r="T95">
        <f>VLOOKUP($B95,'Tillförd energi'!$B$1:$AI$700,MATCH(T$1,'Tillförd energi'!$B$1:$AQ$1,0),FALSE)</f>
        <v>0</v>
      </c>
      <c r="U95">
        <f>VLOOKUP($B95,'Tillförd energi'!$B$1:$AI$700,MATCH(U$1,'Tillförd energi'!$B$1:$AQ$1,0),FALSE)</f>
        <v>0</v>
      </c>
      <c r="V95">
        <f>VLOOKUP($B95,'Tillförd energi'!$B$1:$AI$700,MATCH(V$1,'Tillförd energi'!$B$1:$AQ$1,0),FALSE)</f>
        <v>0</v>
      </c>
      <c r="W95">
        <f>VLOOKUP($B95,'Tillförd energi'!$B$1:$AI$700,MATCH(W$1,'Tillförd energi'!$B$1:$AQ$1,0),FALSE)</f>
        <v>0</v>
      </c>
      <c r="X95">
        <f>VLOOKUP($B95,'Tillförd energi'!$B$1:$AI$700,MATCH(X$1,'Tillförd energi'!$B$1:$AQ$1,0),FALSE)</f>
        <v>0</v>
      </c>
      <c r="Y95">
        <f>VLOOKUP($B95,'Tillförd energi'!$B$1:$AI$700,MATCH(Y$1,'Tillförd energi'!$B$1:$AQ$1,0),FALSE)</f>
        <v>0</v>
      </c>
      <c r="Z95">
        <f>VLOOKUP($B95,'Tillförd energi'!$B$1:$AI$700,MATCH(Z$1,'Tillförd energi'!$B$1:$AQ$1,0),FALSE)</f>
        <v>0</v>
      </c>
      <c r="AA95">
        <f>VLOOKUP($B95,'Tillförd energi'!$B$1:$AI$700,MATCH(AA$1,'Tillförd energi'!$B$1:$AQ$1,0),FALSE)</f>
        <v>0</v>
      </c>
      <c r="AB95">
        <f>VLOOKUP($B95,'Tillförd energi'!$B$1:$AI$700,MATCH(AB$1,'Tillförd energi'!$B$1:$AQ$1,0),FALSE)</f>
        <v>0</v>
      </c>
      <c r="AC95">
        <f>VLOOKUP($B95,'Tillförd energi'!$B$1:$AI$700,MATCH(AC$1,'Tillförd energi'!$B$1:$AQ$1,0),FALSE)</f>
        <v>0</v>
      </c>
      <c r="AD95">
        <f>VLOOKUP($B95,'Tillförd energi'!$B$1:$AI$700,MATCH(AD$1,'Tillförd energi'!$B$1:$AQ$1,0),FALSE)</f>
        <v>0</v>
      </c>
      <c r="AE95">
        <f>VLOOKUP($B95,'Tillförd energi'!$B$1:$AI$700,MATCH(AE$1,'Tillförd energi'!$B$1:$AQ$1,0),FALSE)</f>
        <v>0</v>
      </c>
      <c r="AF95">
        <f>VLOOKUP($B95,'Tillförd energi'!$B$1:$AI$700,MATCH(AF$1,'Tillförd energi'!$B$1:$AQ$1,0),FALSE)</f>
        <v>0.106</v>
      </c>
      <c r="AG95">
        <f>IFERROR(VLOOKUP(B95,Miljö!$B$1:$AC$550,MATCH("Köpt mängd produktionsspecifik fjärrvärme:",Miljö!$B$1:$AC$1,0),FALSE)/1,0)</f>
        <v>0</v>
      </c>
      <c r="AI95">
        <f t="shared" si="22"/>
        <v>6.8360000000000003</v>
      </c>
      <c r="AJ95">
        <f t="shared" si="23"/>
        <v>6.8360000000000003</v>
      </c>
      <c r="AK95">
        <f>IF(ISERROR(1/VLOOKUP($B95,Leveranser!$B$1:$S$500,MATCH("såld värme (gwh)",Leveranser!$B$1:$S$1,0),FALSE)),"",VLOOKUP($B95,Leveranser!$B$1:$S$500,MATCH("såld värme (gwh)",Leveranser!$B$1:$S$1,0),FALSE))</f>
        <v>4.7699999999999996</v>
      </c>
      <c r="AL95">
        <f>VLOOKUP($B95,Leveranser!$B$1:$Y$500,MATCH("Totalt såld fjärrvärme till andra fjärrvärmeföretag",Leveranser!$B$1:$AA$1,0),FALSE)</f>
        <v>0</v>
      </c>
      <c r="AM95">
        <f>IF(ISERROR(1/VLOOKUP($B95,Miljö!$B$1:$S$500,MATCH("Såld mängd produktionsspecifik fjärrvärme (GWh)",Miljö!$B$1:$R$1,0),FALSE)),0,VLOOKUP($B95,Miljö!$B$1:$S$500,MATCH("Såld mängd produktionsspecifik fjärrvärme (GWh)",Miljö!$B$1:$R$1,0),FALSE))</f>
        <v>0</v>
      </c>
      <c r="AN95" s="239">
        <f t="shared" si="24"/>
        <v>0.69777647747220584</v>
      </c>
      <c r="AP95" t="str">
        <f>IFERROR(VLOOKUP($B95,Miljövärden!$B$2:$H$550,7,FALSE),"Nej, saknas")</f>
        <v>Ja</v>
      </c>
      <c r="AQ95" t="str">
        <f>IFERROR(VLOOKUP($B95,Miljövärden!$B$2:$H$550,6,FALSE),"Nej, saknas")</f>
        <v>Ja</v>
      </c>
      <c r="AU95">
        <f t="shared" si="25"/>
        <v>0.106</v>
      </c>
      <c r="AV95">
        <f t="shared" si="26"/>
        <v>0</v>
      </c>
      <c r="AW95">
        <f t="shared" si="27"/>
        <v>0</v>
      </c>
      <c r="AX95">
        <f t="shared" si="28"/>
        <v>6.7</v>
      </c>
      <c r="AZ95">
        <f t="shared" si="29"/>
        <v>6.7</v>
      </c>
      <c r="BC95">
        <f t="shared" si="30"/>
        <v>0.03</v>
      </c>
      <c r="BD95">
        <f t="shared" si="31"/>
        <v>0</v>
      </c>
      <c r="BE95">
        <f t="shared" si="32"/>
        <v>6.7</v>
      </c>
      <c r="BF95">
        <f t="shared" si="33"/>
        <v>0</v>
      </c>
      <c r="BG95">
        <f t="shared" si="34"/>
        <v>0.106</v>
      </c>
      <c r="BH95">
        <f>VLOOKUP(B95,Miljö!$B$1:$I$482,MATCH("Fossilandel för ursprungspecificerad el ()",Miljö!$B$1:$I$1,0),FALSE)</f>
        <v>0</v>
      </c>
      <c r="BI95">
        <f>VLOOKUP(B95,Miljö!$B$1:$BX$482,MATCH("Kärnkraftsandel för ursprungsspecificerad el ()",Miljö!$B$1:$O$1,0),FALSE)</f>
        <v>0</v>
      </c>
      <c r="BJ95">
        <f t="shared" si="35"/>
        <v>0</v>
      </c>
      <c r="BK95" t="str">
        <f>VLOOKUP(B95,Miljö!$B$1:$O$482,MATCH("Fossil andel i procent (%)",Miljö!$B$1:$O$1,0),FALSE)</f>
        <v>ET</v>
      </c>
      <c r="BL95">
        <f t="shared" si="36"/>
        <v>6.8360000000000003</v>
      </c>
      <c r="BO95" s="289">
        <f t="shared" si="37"/>
        <v>4.388531304856641E-3</v>
      </c>
      <c r="BP95" s="239">
        <f t="shared" si="38"/>
        <v>0</v>
      </c>
      <c r="BQ95" s="239">
        <f t="shared" si="39"/>
        <v>0.99561146869514328</v>
      </c>
      <c r="BR95" s="239">
        <f t="shared" si="40"/>
        <v>0</v>
      </c>
      <c r="BS95" s="239"/>
      <c r="BT95" s="351">
        <f t="shared" si="41"/>
        <v>0.99999999999999989</v>
      </c>
      <c r="BW95" s="289">
        <f>IF(AP95="ja",VLOOKUP(B95,Miljövärden!$B$2:$H$550,MATCH("Total andel fossilt",Miljövärden!$B$2:$H$2,0),FALSE),"")</f>
        <v>4.3885299999999999E-3</v>
      </c>
      <c r="BZ95" s="351">
        <f t="shared" si="42"/>
        <v>-1.3048566411405504E-9</v>
      </c>
      <c r="CA95" s="353">
        <f t="shared" si="43"/>
        <v>0</v>
      </c>
    </row>
    <row r="96" spans="1:79" x14ac:dyDescent="0.25">
      <c r="A96" s="2" t="s">
        <v>159</v>
      </c>
      <c r="B96" s="2" t="s">
        <v>160</v>
      </c>
      <c r="C96">
        <f>VLOOKUP($B96,'Tillförd energi'!$B$1:$AI$700,MATCH(C$1,'Tillförd energi'!$B$1:$AQ$1,0),FALSE)</f>
        <v>0</v>
      </c>
      <c r="D96">
        <f>VLOOKUP($B96,'Tillförd energi'!$B$1:$AI$700,MATCH(D$1,'Tillförd energi'!$B$1:$AQ$1,0),FALSE)</f>
        <v>1.3</v>
      </c>
      <c r="E96">
        <f>VLOOKUP($B96,'Tillförd energi'!$B$1:$AI$700,MATCH(E$1,'Tillförd energi'!$B$1:$AQ$1,0),FALSE)</f>
        <v>0</v>
      </c>
      <c r="F96">
        <f>VLOOKUP($B96,'Tillförd energi'!$B$1:$AI$700,MATCH(F$1,'Tillförd energi'!$B$1:$AQ$1,0),FALSE)</f>
        <v>0</v>
      </c>
      <c r="G96">
        <f>VLOOKUP($B96,'Tillförd energi'!$B$1:$AI$700,MATCH(G$1,'Tillförd energi'!$B$1:$AQ$1,0),FALSE)</f>
        <v>0</v>
      </c>
      <c r="H96">
        <f>VLOOKUP($B96,'Tillförd energi'!$B$1:$AI$700,MATCH(H$1,'Tillförd energi'!$B$1:$AQ$1,0),FALSE)</f>
        <v>0</v>
      </c>
      <c r="I96">
        <f>VLOOKUP($B96,'Tillförd energi'!$B$1:$AI$700,MATCH(I$1,'Tillförd energi'!$B$1:$AQ$1,0),FALSE)</f>
        <v>66.900000000000006</v>
      </c>
      <c r="J96">
        <f>VLOOKUP($B96,'Tillförd energi'!$B$1:$AI$700,MATCH(J$1,'Tillförd energi'!$B$1:$AQ$1,0),FALSE)</f>
        <v>0</v>
      </c>
      <c r="K96">
        <f>VLOOKUP($B96,'Tillförd energi'!$B$1:$AI$700,MATCH(K$1,'Tillförd energi'!$B$1:$AQ$1,0),FALSE)</f>
        <v>0</v>
      </c>
      <c r="L96">
        <f>VLOOKUP($B96,'Tillförd energi'!$B$1:$AI$700,MATCH(L$1,'Tillförd energi'!$B$1:$AQ$1,0),FALSE)</f>
        <v>0.9</v>
      </c>
      <c r="M96">
        <f>VLOOKUP($B96,'Tillförd energi'!$B$1:$AI$700,MATCH(M$1,'Tillförd energi'!$B$1:$AQ$1,0),FALSE)</f>
        <v>0</v>
      </c>
      <c r="N96">
        <f>VLOOKUP($B96,'Tillförd energi'!$B$1:$AI$700,MATCH(N$1,'Tillförd energi'!$B$1:$AQ$1,0),FALSE)</f>
        <v>45.6</v>
      </c>
      <c r="O96">
        <f>VLOOKUP($B96,'Tillförd energi'!$B$1:$AI$700,MATCH(O$1,'Tillförd energi'!$B$1:$AQ$1,0),FALSE)</f>
        <v>0</v>
      </c>
      <c r="P96">
        <f>VLOOKUP($B96,'Tillförd energi'!$B$1:$AI$700,MATCH(P$1,'Tillförd energi'!$B$1:$AQ$1,0),FALSE)</f>
        <v>0</v>
      </c>
      <c r="Q96">
        <f>VLOOKUP($B96,'Tillförd energi'!$B$1:$AI$700,MATCH(Q$1,'Tillförd energi'!$B$1:$AQ$1,0),FALSE)</f>
        <v>0</v>
      </c>
      <c r="R96">
        <f>VLOOKUP($B96,'Tillförd energi'!$B$1:$AI$700,MATCH(R$1,'Tillförd energi'!$B$1:$AQ$1,0),FALSE)</f>
        <v>0</v>
      </c>
      <c r="S96">
        <f>VLOOKUP($B96,'Tillförd energi'!$B$1:$AI$700,MATCH(S$1,'Tillförd energi'!$B$1:$AQ$1,0),FALSE)</f>
        <v>0</v>
      </c>
      <c r="T96">
        <f>VLOOKUP($B96,'Tillförd energi'!$B$1:$AI$700,MATCH(T$1,'Tillförd energi'!$B$1:$AQ$1,0),FALSE)</f>
        <v>0</v>
      </c>
      <c r="U96">
        <f>VLOOKUP($B96,'Tillförd energi'!$B$1:$AI$700,MATCH(U$1,'Tillförd energi'!$B$1:$AQ$1,0),FALSE)</f>
        <v>0</v>
      </c>
      <c r="V96">
        <f>VLOOKUP($B96,'Tillförd energi'!$B$1:$AI$700,MATCH(V$1,'Tillförd energi'!$B$1:$AQ$1,0),FALSE)</f>
        <v>0</v>
      </c>
      <c r="W96">
        <f>VLOOKUP($B96,'Tillförd energi'!$B$1:$AI$700,MATCH(W$1,'Tillförd energi'!$B$1:$AQ$1,0),FALSE)</f>
        <v>5.8</v>
      </c>
      <c r="X96">
        <f>VLOOKUP($B96,'Tillförd energi'!$B$1:$AI$700,MATCH(X$1,'Tillförd energi'!$B$1:$AQ$1,0),FALSE)</f>
        <v>0</v>
      </c>
      <c r="Y96">
        <f>VLOOKUP($B96,'Tillförd energi'!$B$1:$AI$700,MATCH(Y$1,'Tillförd energi'!$B$1:$AQ$1,0),FALSE)</f>
        <v>0</v>
      </c>
      <c r="Z96">
        <f>VLOOKUP($B96,'Tillförd energi'!$B$1:$AI$700,MATCH(Z$1,'Tillförd energi'!$B$1:$AQ$1,0),FALSE)</f>
        <v>0</v>
      </c>
      <c r="AA96">
        <f>VLOOKUP($B96,'Tillförd energi'!$B$1:$AI$700,MATCH(AA$1,'Tillförd energi'!$B$1:$AQ$1,0),FALSE)</f>
        <v>0</v>
      </c>
      <c r="AB96">
        <f>VLOOKUP($B96,'Tillförd energi'!$B$1:$AI$700,MATCH(AB$1,'Tillförd energi'!$B$1:$AQ$1,0),FALSE)</f>
        <v>0</v>
      </c>
      <c r="AC96">
        <f>VLOOKUP($B96,'Tillförd energi'!$B$1:$AI$700,MATCH(AC$1,'Tillförd energi'!$B$1:$AQ$1,0),FALSE)</f>
        <v>0</v>
      </c>
      <c r="AD96">
        <f>VLOOKUP($B96,'Tillförd energi'!$B$1:$AI$700,MATCH(AD$1,'Tillförd energi'!$B$1:$AQ$1,0),FALSE)</f>
        <v>17.899999999999999</v>
      </c>
      <c r="AE96">
        <f>VLOOKUP($B96,'Tillförd energi'!$B$1:$AI$700,MATCH(AE$1,'Tillförd energi'!$B$1:$AQ$1,0),FALSE)</f>
        <v>0</v>
      </c>
      <c r="AF96">
        <f>VLOOKUP($B96,'Tillförd energi'!$B$1:$AI$700,MATCH(AF$1,'Tillförd energi'!$B$1:$AQ$1,0),FALSE)</f>
        <v>3.8</v>
      </c>
      <c r="AG96">
        <f>IFERROR(VLOOKUP(B96,Miljö!$B$1:$AC$550,MATCH("Köpt mängd produktionsspecifik fjärrvärme:",Miljö!$B$1:$AC$1,0),FALSE)/1,0)</f>
        <v>0</v>
      </c>
      <c r="AI96">
        <f t="shared" si="22"/>
        <v>142.20000000000002</v>
      </c>
      <c r="AJ96">
        <f t="shared" si="23"/>
        <v>142.20000000000002</v>
      </c>
      <c r="AK96">
        <f>IF(ISERROR(1/VLOOKUP($B96,Leveranser!$B$1:$S$500,MATCH("såld värme (gwh)",Leveranser!$B$1:$S$1,0),FALSE)),"",VLOOKUP($B96,Leveranser!$B$1:$S$500,MATCH("såld värme (gwh)",Leveranser!$B$1:$S$1,0),FALSE))</f>
        <v>107</v>
      </c>
      <c r="AL96">
        <f>VLOOKUP($B96,Leveranser!$B$1:$Y$500,MATCH("Totalt såld fjärrvärme till andra fjärrvärmeföretag",Leveranser!$B$1:$AA$1,0),FALSE)</f>
        <v>0</v>
      </c>
      <c r="AM96">
        <f>IF(ISERROR(1/VLOOKUP($B96,Miljö!$B$1:$S$500,MATCH("Såld mängd produktionsspecifik fjärrvärme (GWh)",Miljö!$B$1:$R$1,0),FALSE)),0,VLOOKUP($B96,Miljö!$B$1:$S$500,MATCH("Såld mängd produktionsspecifik fjärrvärme (GWh)",Miljö!$B$1:$R$1,0),FALSE))</f>
        <v>0</v>
      </c>
      <c r="AN96" s="239">
        <f t="shared" si="24"/>
        <v>0.75246132208157512</v>
      </c>
      <c r="AP96" t="str">
        <f>IFERROR(VLOOKUP($B96,Miljövärden!$B$2:$H$550,7,FALSE),"Nej, saknas")</f>
        <v>Ja</v>
      </c>
      <c r="AQ96" t="str">
        <f>IFERROR(VLOOKUP($B96,Miljövärden!$B$2:$H$550,6,FALSE),"Nej, saknas")</f>
        <v>Ja</v>
      </c>
      <c r="AU96">
        <f t="shared" si="25"/>
        <v>3.8</v>
      </c>
      <c r="AV96">
        <f t="shared" si="26"/>
        <v>0</v>
      </c>
      <c r="AW96">
        <f t="shared" si="27"/>
        <v>45.6</v>
      </c>
      <c r="AX96">
        <f t="shared" si="28"/>
        <v>0</v>
      </c>
      <c r="AZ96">
        <f t="shared" si="29"/>
        <v>52.3</v>
      </c>
      <c r="BC96">
        <f t="shared" si="30"/>
        <v>1.3</v>
      </c>
      <c r="BD96">
        <f t="shared" si="31"/>
        <v>0</v>
      </c>
      <c r="BE96">
        <f t="shared" si="32"/>
        <v>51.4</v>
      </c>
      <c r="BF96">
        <f t="shared" si="33"/>
        <v>85.700000000000017</v>
      </c>
      <c r="BG96">
        <f t="shared" si="34"/>
        <v>3.8</v>
      </c>
      <c r="BH96">
        <f>VLOOKUP(B96,Miljö!$B$1:$I$482,MATCH("Fossilandel för ursprungspecificerad el ()",Miljö!$B$1:$I$1,0),FALSE)</f>
        <v>0</v>
      </c>
      <c r="BI96">
        <f>VLOOKUP(B96,Miljö!$B$1:$BX$482,MATCH("Kärnkraftsandel för ursprungsspecificerad el ()",Miljö!$B$1:$O$1,0),FALSE)</f>
        <v>0</v>
      </c>
      <c r="BJ96">
        <f t="shared" si="35"/>
        <v>0</v>
      </c>
      <c r="BK96" t="str">
        <f>VLOOKUP(B96,Miljö!$B$1:$O$482,MATCH("Fossil andel i procent (%)",Miljö!$B$1:$O$1,0),FALSE)</f>
        <v>ET</v>
      </c>
      <c r="BL96">
        <f t="shared" si="36"/>
        <v>142.20000000000002</v>
      </c>
      <c r="BO96" s="289">
        <f t="shared" si="37"/>
        <v>9.1420534458509142E-3</v>
      </c>
      <c r="BP96" s="239">
        <f t="shared" si="38"/>
        <v>0</v>
      </c>
      <c r="BQ96" s="239">
        <f t="shared" si="39"/>
        <v>0.38818565400843874</v>
      </c>
      <c r="BR96" s="239">
        <f t="shared" si="40"/>
        <v>0.60267229254571031</v>
      </c>
      <c r="BS96" s="239"/>
      <c r="BT96" s="351">
        <f t="shared" si="41"/>
        <v>1</v>
      </c>
      <c r="BW96" s="289">
        <f>IF(AP96="ja",VLOOKUP(B96,Miljövärden!$B$2:$H$550,MATCH("Total andel fossilt",Miljövärden!$B$2:$H$2,0),FALSE),"")</f>
        <v>9.1420500000000005E-3</v>
      </c>
      <c r="BZ96" s="351">
        <f t="shared" si="42"/>
        <v>-3.4458509136359172E-9</v>
      </c>
      <c r="CA96" s="353">
        <f t="shared" si="43"/>
        <v>0</v>
      </c>
    </row>
    <row r="97" spans="1:79" x14ac:dyDescent="0.25">
      <c r="A97" s="2" t="s">
        <v>163</v>
      </c>
      <c r="B97" s="2" t="s">
        <v>162</v>
      </c>
      <c r="C97">
        <f>VLOOKUP($B97,'Tillförd energi'!$B$1:$AI$700,MATCH(C$1,'Tillförd energi'!$B$1:$AQ$1,0),FALSE)</f>
        <v>0</v>
      </c>
      <c r="D97">
        <f>VLOOKUP($B97,'Tillförd energi'!$B$1:$AI$700,MATCH(D$1,'Tillförd energi'!$B$1:$AQ$1,0),FALSE)</f>
        <v>0</v>
      </c>
      <c r="E97">
        <f>VLOOKUP($B97,'Tillförd energi'!$B$1:$AI$700,MATCH(E$1,'Tillförd energi'!$B$1:$AQ$1,0),FALSE)</f>
        <v>0</v>
      </c>
      <c r="F97">
        <f>VLOOKUP($B97,'Tillförd energi'!$B$1:$AI$700,MATCH(F$1,'Tillförd energi'!$B$1:$AQ$1,0),FALSE)</f>
        <v>0</v>
      </c>
      <c r="G97">
        <f>VLOOKUP($B97,'Tillförd energi'!$B$1:$AI$700,MATCH(G$1,'Tillförd energi'!$B$1:$AQ$1,0),FALSE)</f>
        <v>0</v>
      </c>
      <c r="H97">
        <f>VLOOKUP($B97,'Tillförd energi'!$B$1:$AI$700,MATCH(H$1,'Tillförd energi'!$B$1:$AQ$1,0),FALSE)</f>
        <v>0</v>
      </c>
      <c r="I97">
        <f>VLOOKUP($B97,'Tillförd energi'!$B$1:$AI$700,MATCH(I$1,'Tillförd energi'!$B$1:$AQ$1,0),FALSE)</f>
        <v>0</v>
      </c>
      <c r="J97">
        <f>VLOOKUP($B97,'Tillförd energi'!$B$1:$AI$700,MATCH(J$1,'Tillförd energi'!$B$1:$AQ$1,0),FALSE)</f>
        <v>0</v>
      </c>
      <c r="K97">
        <f>VLOOKUP($B97,'Tillförd energi'!$B$1:$AI$700,MATCH(K$1,'Tillförd energi'!$B$1:$AQ$1,0),FALSE)</f>
        <v>0</v>
      </c>
      <c r="L97">
        <f>VLOOKUP($B97,'Tillförd energi'!$B$1:$AI$700,MATCH(L$1,'Tillförd energi'!$B$1:$AQ$1,0),FALSE)</f>
        <v>0</v>
      </c>
      <c r="M97">
        <f>VLOOKUP($B97,'Tillförd energi'!$B$1:$AI$700,MATCH(M$1,'Tillförd energi'!$B$1:$AQ$1,0),FALSE)</f>
        <v>0</v>
      </c>
      <c r="N97">
        <f>VLOOKUP($B97,'Tillförd energi'!$B$1:$AI$700,MATCH(N$1,'Tillförd energi'!$B$1:$AQ$1,0),FALSE)</f>
        <v>0</v>
      </c>
      <c r="O97">
        <f>VLOOKUP($B97,'Tillförd energi'!$B$1:$AI$700,MATCH(O$1,'Tillförd energi'!$B$1:$AQ$1,0),FALSE)</f>
        <v>0</v>
      </c>
      <c r="P97">
        <f>VLOOKUP($B97,'Tillförd energi'!$B$1:$AI$700,MATCH(P$1,'Tillförd energi'!$B$1:$AQ$1,0),FALSE)</f>
        <v>0</v>
      </c>
      <c r="Q97">
        <f>VLOOKUP($B97,'Tillförd energi'!$B$1:$AI$700,MATCH(Q$1,'Tillförd energi'!$B$1:$AQ$1,0),FALSE)</f>
        <v>0</v>
      </c>
      <c r="R97">
        <f>VLOOKUP($B97,'Tillförd energi'!$B$1:$AI$700,MATCH(R$1,'Tillförd energi'!$B$1:$AQ$1,0),FALSE)</f>
        <v>0</v>
      </c>
      <c r="S97">
        <f>VLOOKUP($B97,'Tillförd energi'!$B$1:$AI$700,MATCH(S$1,'Tillförd energi'!$B$1:$AQ$1,0),FALSE)</f>
        <v>0</v>
      </c>
      <c r="T97">
        <f>VLOOKUP($B97,'Tillförd energi'!$B$1:$AI$700,MATCH(T$1,'Tillförd energi'!$B$1:$AQ$1,0),FALSE)</f>
        <v>0</v>
      </c>
      <c r="U97">
        <f>VLOOKUP($B97,'Tillförd energi'!$B$1:$AI$700,MATCH(U$1,'Tillförd energi'!$B$1:$AQ$1,0),FALSE)</f>
        <v>0</v>
      </c>
      <c r="V97">
        <f>VLOOKUP($B97,'Tillförd energi'!$B$1:$AI$700,MATCH(V$1,'Tillförd energi'!$B$1:$AQ$1,0),FALSE)</f>
        <v>0</v>
      </c>
      <c r="W97">
        <f>VLOOKUP($B97,'Tillförd energi'!$B$1:$AI$700,MATCH(W$1,'Tillförd energi'!$B$1:$AQ$1,0),FALSE)</f>
        <v>0</v>
      </c>
      <c r="X97">
        <f>VLOOKUP($B97,'Tillförd energi'!$B$1:$AI$700,MATCH(X$1,'Tillförd energi'!$B$1:$AQ$1,0),FALSE)</f>
        <v>0</v>
      </c>
      <c r="Y97">
        <f>VLOOKUP($B97,'Tillförd energi'!$B$1:$AI$700,MATCH(Y$1,'Tillförd energi'!$B$1:$AQ$1,0),FALSE)</f>
        <v>0</v>
      </c>
      <c r="Z97">
        <f>VLOOKUP($B97,'Tillförd energi'!$B$1:$AI$700,MATCH(Z$1,'Tillförd energi'!$B$1:$AQ$1,0),FALSE)</f>
        <v>0</v>
      </c>
      <c r="AA97">
        <f>VLOOKUP($B97,'Tillförd energi'!$B$1:$AI$700,MATCH(AA$1,'Tillförd energi'!$B$1:$AQ$1,0),FALSE)</f>
        <v>0</v>
      </c>
      <c r="AB97">
        <f>VLOOKUP($B97,'Tillförd energi'!$B$1:$AI$700,MATCH(AB$1,'Tillförd energi'!$B$1:$AQ$1,0),FALSE)</f>
        <v>0</v>
      </c>
      <c r="AC97">
        <f>VLOOKUP($B97,'Tillförd energi'!$B$1:$AI$700,MATCH(AC$1,'Tillförd energi'!$B$1:$AQ$1,0),FALSE)</f>
        <v>0</v>
      </c>
      <c r="AD97">
        <f>VLOOKUP($B97,'Tillförd energi'!$B$1:$AI$700,MATCH(AD$1,'Tillförd energi'!$B$1:$AQ$1,0),FALSE)</f>
        <v>0</v>
      </c>
      <c r="AE97">
        <f>VLOOKUP($B97,'Tillförd energi'!$B$1:$AI$700,MATCH(AE$1,'Tillförd energi'!$B$1:$AQ$1,0),FALSE)</f>
        <v>0</v>
      </c>
      <c r="AF97">
        <f>VLOOKUP($B97,'Tillförd energi'!$B$1:$AI$700,MATCH(AF$1,'Tillförd energi'!$B$1:$AQ$1,0),FALSE)</f>
        <v>0</v>
      </c>
      <c r="AG97">
        <f>IFERROR(VLOOKUP(B97,Miljö!$B$1:$AC$550,MATCH("Köpt mängd produktionsspecifik fjärrvärme:",Miljö!$B$1:$AC$1,0),FALSE)/1,0)</f>
        <v>0</v>
      </c>
      <c r="AI97">
        <f t="shared" si="22"/>
        <v>0</v>
      </c>
      <c r="AJ97">
        <f t="shared" si="23"/>
        <v>0</v>
      </c>
      <c r="AK97" t="str">
        <f>IF(ISERROR(1/VLOOKUP($B97,Leveranser!$B$1:$S$500,MATCH("såld värme (gwh)",Leveranser!$B$1:$S$1,0),FALSE)),"",VLOOKUP($B97,Leveranser!$B$1:$S$500,MATCH("såld värme (gwh)",Leveranser!$B$1:$S$1,0),FALSE))</f>
        <v/>
      </c>
      <c r="AL97">
        <f>VLOOKUP($B97,Leveranser!$B$1:$Y$500,MATCH("Totalt såld fjärrvärme till andra fjärrvärmeföretag",Leveranser!$B$1:$AA$1,0),FALSE)</f>
        <v>0</v>
      </c>
      <c r="AM97">
        <f>IF(ISERROR(1/VLOOKUP($B97,Miljö!$B$1:$S$500,MATCH("Såld mängd produktionsspecifik fjärrvärme (GWh)",Miljö!$B$1:$R$1,0),FALSE)),0,VLOOKUP($B97,Miljö!$B$1:$S$500,MATCH("Såld mängd produktionsspecifik fjärrvärme (GWh)",Miljö!$B$1:$R$1,0),FALSE))</f>
        <v>0</v>
      </c>
      <c r="AN97" s="239" t="str">
        <f t="shared" si="24"/>
        <v/>
      </c>
      <c r="AP97" t="str">
        <f>IFERROR(VLOOKUP($B97,Miljövärden!$B$2:$H$550,7,FALSE),"Nej, saknas")</f>
        <v>Nej</v>
      </c>
      <c r="AQ97" t="str">
        <f>IFERROR(VLOOKUP($B97,Miljövärden!$B$2:$H$550,6,FALSE),"Nej, saknas")</f>
        <v>Nej</v>
      </c>
      <c r="AU97">
        <f t="shared" si="25"/>
        <v>0</v>
      </c>
      <c r="AV97">
        <f t="shared" si="26"/>
        <v>0</v>
      </c>
      <c r="AW97">
        <f t="shared" si="27"/>
        <v>0</v>
      </c>
      <c r="AX97">
        <f t="shared" si="28"/>
        <v>0</v>
      </c>
      <c r="AZ97">
        <f t="shared" si="29"/>
        <v>0</v>
      </c>
      <c r="BC97">
        <f t="shared" si="30"/>
        <v>0</v>
      </c>
      <c r="BD97">
        <f t="shared" si="31"/>
        <v>0</v>
      </c>
      <c r="BE97">
        <f t="shared" si="32"/>
        <v>0</v>
      </c>
      <c r="BF97">
        <f t="shared" si="33"/>
        <v>0</v>
      </c>
      <c r="BG97">
        <f t="shared" si="34"/>
        <v>0</v>
      </c>
      <c r="BH97" t="str">
        <f>VLOOKUP(B97,Miljö!$B$1:$I$482,MATCH("Fossilandel för ursprungspecificerad el ()",Miljö!$B$1:$I$1,0),FALSE)</f>
        <v>-</v>
      </c>
      <c r="BI97" t="str">
        <f>VLOOKUP(B97,Miljö!$B$1:$BX$482,MATCH("Kärnkraftsandel för ursprungsspecificerad el ()",Miljö!$B$1:$O$1,0),FALSE)</f>
        <v>-</v>
      </c>
      <c r="BJ97">
        <f t="shared" si="35"/>
        <v>0</v>
      </c>
      <c r="BK97" t="str">
        <f>VLOOKUP(B97,Miljö!$B$1:$O$482,MATCH("Fossil andel i procent (%)",Miljö!$B$1:$O$1,0),FALSE)</f>
        <v>-</v>
      </c>
      <c r="BL97">
        <f t="shared" si="36"/>
        <v>0</v>
      </c>
      <c r="BO97" s="289" t="str">
        <f t="shared" si="37"/>
        <v/>
      </c>
      <c r="BP97" s="239" t="str">
        <f t="shared" si="38"/>
        <v/>
      </c>
      <c r="BQ97" s="239" t="str">
        <f t="shared" si="39"/>
        <v/>
      </c>
      <c r="BR97" s="239" t="str">
        <f t="shared" si="40"/>
        <v/>
      </c>
      <c r="BS97" s="239"/>
      <c r="BT97" s="351">
        <f t="shared" si="41"/>
        <v>0</v>
      </c>
      <c r="BW97" s="289" t="str">
        <f>IF(AP97="ja",VLOOKUP(B97,Miljövärden!$B$2:$H$550,MATCH("Total andel fossilt",Miljövärden!$B$2:$H$2,0),FALSE),"")</f>
        <v/>
      </c>
      <c r="BZ97" s="351" t="str">
        <f t="shared" si="42"/>
        <v/>
      </c>
      <c r="CA97" s="353" t="str">
        <f t="shared" si="43"/>
        <v/>
      </c>
    </row>
    <row r="98" spans="1:79" x14ac:dyDescent="0.25">
      <c r="A98" s="2" t="s">
        <v>168</v>
      </c>
      <c r="B98" s="2" t="s">
        <v>165</v>
      </c>
      <c r="C98">
        <f>VLOOKUP($B98,'Tillförd energi'!$B$1:$AI$700,MATCH(C$1,'Tillförd energi'!$B$1:$AQ$1,0),FALSE)</f>
        <v>0</v>
      </c>
      <c r="D98">
        <f>VLOOKUP($B98,'Tillförd energi'!$B$1:$AI$700,MATCH(D$1,'Tillförd energi'!$B$1:$AQ$1,0),FALSE)</f>
        <v>0</v>
      </c>
      <c r="E98">
        <f>VLOOKUP($B98,'Tillförd energi'!$B$1:$AI$700,MATCH(E$1,'Tillförd energi'!$B$1:$AQ$1,0),FALSE)</f>
        <v>0</v>
      </c>
      <c r="F98">
        <f>VLOOKUP($B98,'Tillförd energi'!$B$1:$AI$700,MATCH(F$1,'Tillförd energi'!$B$1:$AQ$1,0),FALSE)</f>
        <v>0</v>
      </c>
      <c r="G98">
        <f>VLOOKUP($B98,'Tillförd energi'!$B$1:$AI$700,MATCH(G$1,'Tillförd energi'!$B$1:$AQ$1,0),FALSE)</f>
        <v>0</v>
      </c>
      <c r="H98">
        <f>VLOOKUP($B98,'Tillförd energi'!$B$1:$AI$700,MATCH(H$1,'Tillförd energi'!$B$1:$AQ$1,0),FALSE)</f>
        <v>0</v>
      </c>
      <c r="I98">
        <f>VLOOKUP($B98,'Tillförd energi'!$B$1:$AI$700,MATCH(I$1,'Tillförd energi'!$B$1:$AQ$1,0),FALSE)</f>
        <v>0</v>
      </c>
      <c r="J98">
        <f>VLOOKUP($B98,'Tillförd energi'!$B$1:$AI$700,MATCH(J$1,'Tillförd energi'!$B$1:$AQ$1,0),FALSE)</f>
        <v>0</v>
      </c>
      <c r="K98">
        <f>VLOOKUP($B98,'Tillförd energi'!$B$1:$AI$700,MATCH(K$1,'Tillförd energi'!$B$1:$AQ$1,0),FALSE)</f>
        <v>0</v>
      </c>
      <c r="L98">
        <f>VLOOKUP($B98,'Tillförd energi'!$B$1:$AI$700,MATCH(L$1,'Tillförd energi'!$B$1:$AQ$1,0),FALSE)</f>
        <v>0</v>
      </c>
      <c r="M98">
        <f>VLOOKUP($B98,'Tillförd energi'!$B$1:$AI$700,MATCH(M$1,'Tillförd energi'!$B$1:$AQ$1,0),FALSE)</f>
        <v>0</v>
      </c>
      <c r="N98">
        <f>VLOOKUP($B98,'Tillförd energi'!$B$1:$AI$700,MATCH(N$1,'Tillförd energi'!$B$1:$AQ$1,0),FALSE)</f>
        <v>0</v>
      </c>
      <c r="O98">
        <f>VLOOKUP($B98,'Tillförd energi'!$B$1:$AI$700,MATCH(O$1,'Tillförd energi'!$B$1:$AQ$1,0),FALSE)</f>
        <v>0</v>
      </c>
      <c r="P98">
        <f>VLOOKUP($B98,'Tillförd energi'!$B$1:$AI$700,MATCH(P$1,'Tillförd energi'!$B$1:$AQ$1,0),FALSE)</f>
        <v>0</v>
      </c>
      <c r="Q98">
        <f>VLOOKUP($B98,'Tillförd energi'!$B$1:$AI$700,MATCH(Q$1,'Tillförd energi'!$B$1:$AQ$1,0),FALSE)</f>
        <v>0</v>
      </c>
      <c r="R98">
        <f>VLOOKUP($B98,'Tillförd energi'!$B$1:$AI$700,MATCH(R$1,'Tillförd energi'!$B$1:$AQ$1,0),FALSE)</f>
        <v>0</v>
      </c>
      <c r="S98">
        <f>VLOOKUP($B98,'Tillförd energi'!$B$1:$AI$700,MATCH(S$1,'Tillförd energi'!$B$1:$AQ$1,0),FALSE)</f>
        <v>0</v>
      </c>
      <c r="T98">
        <f>VLOOKUP($B98,'Tillförd energi'!$B$1:$AI$700,MATCH(T$1,'Tillförd energi'!$B$1:$AQ$1,0),FALSE)</f>
        <v>0</v>
      </c>
      <c r="U98">
        <f>VLOOKUP($B98,'Tillförd energi'!$B$1:$AI$700,MATCH(U$1,'Tillförd energi'!$B$1:$AQ$1,0),FALSE)</f>
        <v>0</v>
      </c>
      <c r="V98">
        <f>VLOOKUP($B98,'Tillförd energi'!$B$1:$AI$700,MATCH(V$1,'Tillförd energi'!$B$1:$AQ$1,0),FALSE)</f>
        <v>0</v>
      </c>
      <c r="W98">
        <f>VLOOKUP($B98,'Tillförd energi'!$B$1:$AI$700,MATCH(W$1,'Tillförd energi'!$B$1:$AQ$1,0),FALSE)</f>
        <v>0</v>
      </c>
      <c r="X98">
        <f>VLOOKUP($B98,'Tillförd energi'!$B$1:$AI$700,MATCH(X$1,'Tillförd energi'!$B$1:$AQ$1,0),FALSE)</f>
        <v>0</v>
      </c>
      <c r="Y98">
        <f>VLOOKUP($B98,'Tillförd energi'!$B$1:$AI$700,MATCH(Y$1,'Tillförd energi'!$B$1:$AQ$1,0),FALSE)</f>
        <v>0</v>
      </c>
      <c r="Z98">
        <f>VLOOKUP($B98,'Tillförd energi'!$B$1:$AI$700,MATCH(Z$1,'Tillförd energi'!$B$1:$AQ$1,0),FALSE)</f>
        <v>0</v>
      </c>
      <c r="AA98">
        <f>VLOOKUP($B98,'Tillförd energi'!$B$1:$AI$700,MATCH(AA$1,'Tillförd energi'!$B$1:$AQ$1,0),FALSE)</f>
        <v>0</v>
      </c>
      <c r="AB98">
        <f>VLOOKUP($B98,'Tillförd energi'!$B$1:$AI$700,MATCH(AB$1,'Tillförd energi'!$B$1:$AQ$1,0),FALSE)</f>
        <v>0</v>
      </c>
      <c r="AC98">
        <f>VLOOKUP($B98,'Tillförd energi'!$B$1:$AI$700,MATCH(AC$1,'Tillförd energi'!$B$1:$AQ$1,0),FALSE)</f>
        <v>0</v>
      </c>
      <c r="AD98">
        <f>VLOOKUP($B98,'Tillförd energi'!$B$1:$AI$700,MATCH(AD$1,'Tillförd energi'!$B$1:$AQ$1,0),FALSE)</f>
        <v>0</v>
      </c>
      <c r="AE98">
        <f>VLOOKUP($B98,'Tillförd energi'!$B$1:$AI$700,MATCH(AE$1,'Tillförd energi'!$B$1:$AQ$1,0),FALSE)</f>
        <v>0</v>
      </c>
      <c r="AF98">
        <f>VLOOKUP($B98,'Tillförd energi'!$B$1:$AI$700,MATCH(AF$1,'Tillförd energi'!$B$1:$AQ$1,0),FALSE)</f>
        <v>0</v>
      </c>
      <c r="AG98">
        <f>IFERROR(VLOOKUP(B98,Miljö!$B$1:$AC$550,MATCH("Köpt mängd produktionsspecifik fjärrvärme:",Miljö!$B$1:$AC$1,0),FALSE)/1,0)</f>
        <v>0</v>
      </c>
      <c r="AI98">
        <f t="shared" si="22"/>
        <v>0</v>
      </c>
      <c r="AJ98">
        <f t="shared" si="23"/>
        <v>0</v>
      </c>
      <c r="AK98" t="str">
        <f>IF(ISERROR(1/VLOOKUP($B98,Leveranser!$B$1:$S$500,MATCH("såld värme (gwh)",Leveranser!$B$1:$S$1,0),FALSE)),"",VLOOKUP($B98,Leveranser!$B$1:$S$500,MATCH("såld värme (gwh)",Leveranser!$B$1:$S$1,0),FALSE))</f>
        <v/>
      </c>
      <c r="AL98">
        <f>VLOOKUP($B98,Leveranser!$B$1:$Y$500,MATCH("Totalt såld fjärrvärme till andra fjärrvärmeföretag",Leveranser!$B$1:$AA$1,0),FALSE)</f>
        <v>0</v>
      </c>
      <c r="AM98">
        <f>IF(ISERROR(1/VLOOKUP($B98,Miljö!$B$1:$S$500,MATCH("Såld mängd produktionsspecifik fjärrvärme (GWh)",Miljö!$B$1:$R$1,0),FALSE)),0,VLOOKUP($B98,Miljö!$B$1:$S$500,MATCH("Såld mängd produktionsspecifik fjärrvärme (GWh)",Miljö!$B$1:$R$1,0),FALSE))</f>
        <v>0</v>
      </c>
      <c r="AN98" s="239" t="str">
        <f t="shared" si="24"/>
        <v/>
      </c>
      <c r="AP98" t="str">
        <f>IFERROR(VLOOKUP($B98,Miljövärden!$B$2:$H$550,7,FALSE),"Nej, saknas")</f>
        <v>Nej</v>
      </c>
      <c r="AQ98" t="str">
        <f>IFERROR(VLOOKUP($B98,Miljövärden!$B$2:$H$550,6,FALSE),"Nej, saknas")</f>
        <v>Nej</v>
      </c>
      <c r="AU98">
        <f t="shared" si="25"/>
        <v>0</v>
      </c>
      <c r="AV98">
        <f t="shared" si="26"/>
        <v>0</v>
      </c>
      <c r="AW98">
        <f t="shared" si="27"/>
        <v>0</v>
      </c>
      <c r="AX98">
        <f t="shared" si="28"/>
        <v>0</v>
      </c>
      <c r="AZ98">
        <f t="shared" si="29"/>
        <v>0</v>
      </c>
      <c r="BC98">
        <f t="shared" si="30"/>
        <v>0</v>
      </c>
      <c r="BD98">
        <f t="shared" si="31"/>
        <v>0</v>
      </c>
      <c r="BE98">
        <f t="shared" si="32"/>
        <v>0</v>
      </c>
      <c r="BF98">
        <f t="shared" si="33"/>
        <v>0</v>
      </c>
      <c r="BG98">
        <f t="shared" si="34"/>
        <v>0</v>
      </c>
      <c r="BH98" t="str">
        <f>VLOOKUP(B98,Miljö!$B$1:$I$482,MATCH("Fossilandel för ursprungspecificerad el ()",Miljö!$B$1:$I$1,0),FALSE)</f>
        <v>-</v>
      </c>
      <c r="BI98" t="str">
        <f>VLOOKUP(B98,Miljö!$B$1:$BX$482,MATCH("Kärnkraftsandel för ursprungsspecificerad el ()",Miljö!$B$1:$O$1,0),FALSE)</f>
        <v>-</v>
      </c>
      <c r="BJ98">
        <f t="shared" si="35"/>
        <v>0</v>
      </c>
      <c r="BK98" t="str">
        <f>VLOOKUP(B98,Miljö!$B$1:$O$482,MATCH("Fossil andel i procent (%)",Miljö!$B$1:$O$1,0),FALSE)</f>
        <v>-</v>
      </c>
      <c r="BL98">
        <f t="shared" si="36"/>
        <v>0</v>
      </c>
      <c r="BO98" s="289" t="str">
        <f t="shared" si="37"/>
        <v/>
      </c>
      <c r="BP98" s="239" t="str">
        <f t="shared" si="38"/>
        <v/>
      </c>
      <c r="BQ98" s="239" t="str">
        <f t="shared" si="39"/>
        <v/>
      </c>
      <c r="BR98" s="239" t="str">
        <f t="shared" si="40"/>
        <v/>
      </c>
      <c r="BS98" s="239"/>
      <c r="BT98" s="351">
        <f t="shared" si="41"/>
        <v>0</v>
      </c>
      <c r="BW98" s="289" t="str">
        <f>IF(AP98="ja",VLOOKUP(B98,Miljövärden!$B$2:$H$550,MATCH("Total andel fossilt",Miljövärden!$B$2:$H$2,0),FALSE),"")</f>
        <v/>
      </c>
      <c r="BZ98" s="351" t="str">
        <f t="shared" si="42"/>
        <v/>
      </c>
      <c r="CA98" s="353" t="str">
        <f t="shared" si="43"/>
        <v/>
      </c>
    </row>
    <row r="99" spans="1:79" x14ac:dyDescent="0.25">
      <c r="A99" s="2" t="s">
        <v>169</v>
      </c>
      <c r="B99" s="2" t="s">
        <v>170</v>
      </c>
      <c r="C99">
        <f>VLOOKUP($B99,'Tillförd energi'!$B$1:$AI$700,MATCH(C$1,'Tillförd energi'!$B$1:$AQ$1,0),FALSE)</f>
        <v>0</v>
      </c>
      <c r="D99">
        <f>VLOOKUP($B99,'Tillförd energi'!$B$1:$AI$700,MATCH(D$1,'Tillförd energi'!$B$1:$AQ$1,0),FALSE)</f>
        <v>0</v>
      </c>
      <c r="E99">
        <f>VLOOKUP($B99,'Tillförd energi'!$B$1:$AI$700,MATCH(E$1,'Tillförd energi'!$B$1:$AQ$1,0),FALSE)</f>
        <v>0</v>
      </c>
      <c r="F99">
        <f>VLOOKUP($B99,'Tillförd energi'!$B$1:$AI$700,MATCH(F$1,'Tillförd energi'!$B$1:$AQ$1,0),FALSE)</f>
        <v>0</v>
      </c>
      <c r="G99">
        <f>VLOOKUP($B99,'Tillförd energi'!$B$1:$AI$700,MATCH(G$1,'Tillförd energi'!$B$1:$AQ$1,0),FALSE)</f>
        <v>0</v>
      </c>
      <c r="H99">
        <f>VLOOKUP($B99,'Tillförd energi'!$B$1:$AI$700,MATCH(H$1,'Tillförd energi'!$B$1:$AQ$1,0),FALSE)</f>
        <v>0</v>
      </c>
      <c r="I99">
        <f>VLOOKUP($B99,'Tillförd energi'!$B$1:$AI$700,MATCH(I$1,'Tillförd energi'!$B$1:$AQ$1,0),FALSE)</f>
        <v>0</v>
      </c>
      <c r="J99">
        <f>VLOOKUP($B99,'Tillförd energi'!$B$1:$AI$700,MATCH(J$1,'Tillförd energi'!$B$1:$AQ$1,0),FALSE)</f>
        <v>0</v>
      </c>
      <c r="K99">
        <f>VLOOKUP($B99,'Tillförd energi'!$B$1:$AI$700,MATCH(K$1,'Tillförd energi'!$B$1:$AQ$1,0),FALSE)</f>
        <v>0</v>
      </c>
      <c r="L99">
        <f>VLOOKUP($B99,'Tillförd energi'!$B$1:$AI$700,MATCH(L$1,'Tillförd energi'!$B$1:$AQ$1,0),FALSE)</f>
        <v>0</v>
      </c>
      <c r="M99">
        <f>VLOOKUP($B99,'Tillförd energi'!$B$1:$AI$700,MATCH(M$1,'Tillförd energi'!$B$1:$AQ$1,0),FALSE)</f>
        <v>0</v>
      </c>
      <c r="N99">
        <f>VLOOKUP($B99,'Tillförd energi'!$B$1:$AI$700,MATCH(N$1,'Tillförd energi'!$B$1:$AQ$1,0),FALSE)</f>
        <v>0</v>
      </c>
      <c r="O99">
        <f>VLOOKUP($B99,'Tillförd energi'!$B$1:$AI$700,MATCH(O$1,'Tillförd energi'!$B$1:$AQ$1,0),FALSE)</f>
        <v>0</v>
      </c>
      <c r="P99">
        <f>VLOOKUP($B99,'Tillförd energi'!$B$1:$AI$700,MATCH(P$1,'Tillförd energi'!$B$1:$AQ$1,0),FALSE)</f>
        <v>0</v>
      </c>
      <c r="Q99">
        <f>VLOOKUP($B99,'Tillförd energi'!$B$1:$AI$700,MATCH(Q$1,'Tillförd energi'!$B$1:$AQ$1,0),FALSE)</f>
        <v>0</v>
      </c>
      <c r="R99">
        <f>VLOOKUP($B99,'Tillförd energi'!$B$1:$AI$700,MATCH(R$1,'Tillförd energi'!$B$1:$AQ$1,0),FALSE)</f>
        <v>0</v>
      </c>
      <c r="S99">
        <f>VLOOKUP($B99,'Tillförd energi'!$B$1:$AI$700,MATCH(S$1,'Tillförd energi'!$B$1:$AQ$1,0),FALSE)</f>
        <v>0</v>
      </c>
      <c r="T99">
        <f>VLOOKUP($B99,'Tillförd energi'!$B$1:$AI$700,MATCH(T$1,'Tillförd energi'!$B$1:$AQ$1,0),FALSE)</f>
        <v>0</v>
      </c>
      <c r="U99">
        <f>VLOOKUP($B99,'Tillförd energi'!$B$1:$AI$700,MATCH(U$1,'Tillförd energi'!$B$1:$AQ$1,0),FALSE)</f>
        <v>0</v>
      </c>
      <c r="V99">
        <f>VLOOKUP($B99,'Tillförd energi'!$B$1:$AI$700,MATCH(V$1,'Tillförd energi'!$B$1:$AQ$1,0),FALSE)</f>
        <v>0</v>
      </c>
      <c r="W99">
        <f>VLOOKUP($B99,'Tillförd energi'!$B$1:$AI$700,MATCH(W$1,'Tillförd energi'!$B$1:$AQ$1,0),FALSE)</f>
        <v>0</v>
      </c>
      <c r="X99">
        <f>VLOOKUP($B99,'Tillförd energi'!$B$1:$AI$700,MATCH(X$1,'Tillförd energi'!$B$1:$AQ$1,0),FALSE)</f>
        <v>0</v>
      </c>
      <c r="Y99">
        <f>VLOOKUP($B99,'Tillförd energi'!$B$1:$AI$700,MATCH(Y$1,'Tillförd energi'!$B$1:$AQ$1,0),FALSE)</f>
        <v>0</v>
      </c>
      <c r="Z99">
        <f>VLOOKUP($B99,'Tillförd energi'!$B$1:$AI$700,MATCH(Z$1,'Tillförd energi'!$B$1:$AQ$1,0),FALSE)</f>
        <v>0</v>
      </c>
      <c r="AA99">
        <f>VLOOKUP($B99,'Tillförd energi'!$B$1:$AI$700,MATCH(AA$1,'Tillförd energi'!$B$1:$AQ$1,0),FALSE)</f>
        <v>0</v>
      </c>
      <c r="AB99">
        <f>VLOOKUP($B99,'Tillförd energi'!$B$1:$AI$700,MATCH(AB$1,'Tillförd energi'!$B$1:$AQ$1,0),FALSE)</f>
        <v>0</v>
      </c>
      <c r="AC99">
        <f>VLOOKUP($B99,'Tillförd energi'!$B$1:$AI$700,MATCH(AC$1,'Tillförd energi'!$B$1:$AQ$1,0),FALSE)</f>
        <v>0</v>
      </c>
      <c r="AD99">
        <f>VLOOKUP($B99,'Tillförd energi'!$B$1:$AI$700,MATCH(AD$1,'Tillförd energi'!$B$1:$AQ$1,0),FALSE)</f>
        <v>0</v>
      </c>
      <c r="AE99">
        <f>VLOOKUP($B99,'Tillförd energi'!$B$1:$AI$700,MATCH(AE$1,'Tillförd energi'!$B$1:$AQ$1,0),FALSE)</f>
        <v>0</v>
      </c>
      <c r="AF99">
        <f>VLOOKUP($B99,'Tillförd energi'!$B$1:$AI$700,MATCH(AF$1,'Tillförd energi'!$B$1:$AQ$1,0),FALSE)</f>
        <v>0</v>
      </c>
      <c r="AG99">
        <f>IFERROR(VLOOKUP(B99,Miljö!$B$1:$AC$550,MATCH("Köpt mängd produktionsspecifik fjärrvärme:",Miljö!$B$1:$AC$1,0),FALSE)/1,0)</f>
        <v>0</v>
      </c>
      <c r="AI99">
        <f t="shared" si="22"/>
        <v>0</v>
      </c>
      <c r="AJ99">
        <f t="shared" si="23"/>
        <v>0</v>
      </c>
      <c r="AK99" t="str">
        <f>IF(ISERROR(1/VLOOKUP($B99,Leveranser!$B$1:$S$500,MATCH("såld värme (gwh)",Leveranser!$B$1:$S$1,0),FALSE)),"",VLOOKUP($B99,Leveranser!$B$1:$S$500,MATCH("såld värme (gwh)",Leveranser!$B$1:$S$1,0),FALSE))</f>
        <v/>
      </c>
      <c r="AL99">
        <f>VLOOKUP($B99,Leveranser!$B$1:$Y$500,MATCH("Totalt såld fjärrvärme till andra fjärrvärmeföretag",Leveranser!$B$1:$AA$1,0),FALSE)</f>
        <v>0</v>
      </c>
      <c r="AM99">
        <f>IF(ISERROR(1/VLOOKUP($B99,Miljö!$B$1:$S$500,MATCH("Såld mängd produktionsspecifik fjärrvärme (GWh)",Miljö!$B$1:$R$1,0),FALSE)),0,VLOOKUP($B99,Miljö!$B$1:$S$500,MATCH("Såld mängd produktionsspecifik fjärrvärme (GWh)",Miljö!$B$1:$R$1,0),FALSE))</f>
        <v>0</v>
      </c>
      <c r="AN99" s="239" t="str">
        <f t="shared" si="24"/>
        <v/>
      </c>
      <c r="AP99" t="str">
        <f>IFERROR(VLOOKUP($B99,Miljövärden!$B$2:$H$550,7,FALSE),"Nej, saknas")</f>
        <v>Nej</v>
      </c>
      <c r="AQ99" t="str">
        <f>IFERROR(VLOOKUP($B99,Miljövärden!$B$2:$H$550,6,FALSE),"Nej, saknas")</f>
        <v>Nej</v>
      </c>
      <c r="AU99">
        <f t="shared" si="25"/>
        <v>0</v>
      </c>
      <c r="AV99">
        <f t="shared" si="26"/>
        <v>0</v>
      </c>
      <c r="AW99">
        <f t="shared" si="27"/>
        <v>0</v>
      </c>
      <c r="AX99">
        <f t="shared" si="28"/>
        <v>0</v>
      </c>
      <c r="AZ99">
        <f t="shared" si="29"/>
        <v>0</v>
      </c>
      <c r="BC99">
        <f t="shared" si="30"/>
        <v>0</v>
      </c>
      <c r="BD99">
        <f t="shared" si="31"/>
        <v>0</v>
      </c>
      <c r="BE99">
        <f t="shared" si="32"/>
        <v>0</v>
      </c>
      <c r="BF99">
        <f t="shared" si="33"/>
        <v>0</v>
      </c>
      <c r="BG99">
        <f t="shared" si="34"/>
        <v>0</v>
      </c>
      <c r="BH99" t="str">
        <f>VLOOKUP(B99,Miljö!$B$1:$I$482,MATCH("Fossilandel för ursprungspecificerad el ()",Miljö!$B$1:$I$1,0),FALSE)</f>
        <v>-</v>
      </c>
      <c r="BI99" t="str">
        <f>VLOOKUP(B99,Miljö!$B$1:$BX$482,MATCH("Kärnkraftsandel för ursprungsspecificerad el ()",Miljö!$B$1:$O$1,0),FALSE)</f>
        <v>-</v>
      </c>
      <c r="BJ99">
        <f t="shared" si="35"/>
        <v>0</v>
      </c>
      <c r="BK99" t="str">
        <f>VLOOKUP(B99,Miljö!$B$1:$O$482,MATCH("Fossil andel i procent (%)",Miljö!$B$1:$O$1,0),FALSE)</f>
        <v>-</v>
      </c>
      <c r="BL99">
        <f t="shared" si="36"/>
        <v>0</v>
      </c>
      <c r="BO99" s="289" t="str">
        <f t="shared" si="37"/>
        <v/>
      </c>
      <c r="BP99" s="239" t="str">
        <f t="shared" si="38"/>
        <v/>
      </c>
      <c r="BQ99" s="239" t="str">
        <f t="shared" si="39"/>
        <v/>
      </c>
      <c r="BR99" s="239" t="str">
        <f t="shared" si="40"/>
        <v/>
      </c>
      <c r="BS99" s="239"/>
      <c r="BT99" s="351">
        <f t="shared" si="41"/>
        <v>0</v>
      </c>
      <c r="BW99" s="289" t="str">
        <f>IF(AP99="ja",VLOOKUP(B99,Miljövärden!$B$2:$H$550,MATCH("Total andel fossilt",Miljövärden!$B$2:$H$2,0),FALSE),"")</f>
        <v/>
      </c>
      <c r="BZ99" s="351" t="str">
        <f t="shared" si="42"/>
        <v/>
      </c>
      <c r="CA99" s="353" t="str">
        <f t="shared" si="43"/>
        <v/>
      </c>
    </row>
    <row r="100" spans="1:79" x14ac:dyDescent="0.25">
      <c r="A100" s="2" t="s">
        <v>169</v>
      </c>
      <c r="B100" s="2" t="s">
        <v>171</v>
      </c>
      <c r="C100">
        <f>VLOOKUP($B100,'Tillförd energi'!$B$1:$AI$700,MATCH(C$1,'Tillförd energi'!$B$1:$AQ$1,0),FALSE)</f>
        <v>0</v>
      </c>
      <c r="D100">
        <f>VLOOKUP($B100,'Tillförd energi'!$B$1:$AI$700,MATCH(D$1,'Tillförd energi'!$B$1:$AQ$1,0),FALSE)</f>
        <v>0</v>
      </c>
      <c r="E100">
        <f>VLOOKUP($B100,'Tillförd energi'!$B$1:$AI$700,MATCH(E$1,'Tillförd energi'!$B$1:$AQ$1,0),FALSE)</f>
        <v>0</v>
      </c>
      <c r="F100">
        <f>VLOOKUP($B100,'Tillförd energi'!$B$1:$AI$700,MATCH(F$1,'Tillförd energi'!$B$1:$AQ$1,0),FALSE)</f>
        <v>0</v>
      </c>
      <c r="G100">
        <f>VLOOKUP($B100,'Tillförd energi'!$B$1:$AI$700,MATCH(G$1,'Tillförd energi'!$B$1:$AQ$1,0),FALSE)</f>
        <v>0</v>
      </c>
      <c r="H100">
        <f>VLOOKUP($B100,'Tillförd energi'!$B$1:$AI$700,MATCH(H$1,'Tillförd energi'!$B$1:$AQ$1,0),FALSE)</f>
        <v>0</v>
      </c>
      <c r="I100">
        <f>VLOOKUP($B100,'Tillförd energi'!$B$1:$AI$700,MATCH(I$1,'Tillförd energi'!$B$1:$AQ$1,0),FALSE)</f>
        <v>0</v>
      </c>
      <c r="J100">
        <f>VLOOKUP($B100,'Tillförd energi'!$B$1:$AI$700,MATCH(J$1,'Tillförd energi'!$B$1:$AQ$1,0),FALSE)</f>
        <v>0</v>
      </c>
      <c r="K100">
        <f>VLOOKUP($B100,'Tillförd energi'!$B$1:$AI$700,MATCH(K$1,'Tillförd energi'!$B$1:$AQ$1,0),FALSE)</f>
        <v>0</v>
      </c>
      <c r="L100">
        <f>VLOOKUP($B100,'Tillförd energi'!$B$1:$AI$700,MATCH(L$1,'Tillförd energi'!$B$1:$AQ$1,0),FALSE)</f>
        <v>0</v>
      </c>
      <c r="M100">
        <f>VLOOKUP($B100,'Tillförd energi'!$B$1:$AI$700,MATCH(M$1,'Tillförd energi'!$B$1:$AQ$1,0),FALSE)</f>
        <v>0</v>
      </c>
      <c r="N100">
        <f>VLOOKUP($B100,'Tillförd energi'!$B$1:$AI$700,MATCH(N$1,'Tillförd energi'!$B$1:$AQ$1,0),FALSE)</f>
        <v>0</v>
      </c>
      <c r="O100">
        <f>VLOOKUP($B100,'Tillförd energi'!$B$1:$AI$700,MATCH(O$1,'Tillförd energi'!$B$1:$AQ$1,0),FALSE)</f>
        <v>0</v>
      </c>
      <c r="P100">
        <f>VLOOKUP($B100,'Tillförd energi'!$B$1:$AI$700,MATCH(P$1,'Tillförd energi'!$B$1:$AQ$1,0),FALSE)</f>
        <v>0</v>
      </c>
      <c r="Q100">
        <f>VLOOKUP($B100,'Tillförd energi'!$B$1:$AI$700,MATCH(Q$1,'Tillförd energi'!$B$1:$AQ$1,0),FALSE)</f>
        <v>0</v>
      </c>
      <c r="R100">
        <f>VLOOKUP($B100,'Tillförd energi'!$B$1:$AI$700,MATCH(R$1,'Tillförd energi'!$B$1:$AQ$1,0),FALSE)</f>
        <v>0</v>
      </c>
      <c r="S100">
        <f>VLOOKUP($B100,'Tillförd energi'!$B$1:$AI$700,MATCH(S$1,'Tillförd energi'!$B$1:$AQ$1,0),FALSE)</f>
        <v>0</v>
      </c>
      <c r="T100">
        <f>VLOOKUP($B100,'Tillförd energi'!$B$1:$AI$700,MATCH(T$1,'Tillförd energi'!$B$1:$AQ$1,0),FALSE)</f>
        <v>0</v>
      </c>
      <c r="U100">
        <f>VLOOKUP($B100,'Tillförd energi'!$B$1:$AI$700,MATCH(U$1,'Tillförd energi'!$B$1:$AQ$1,0),FALSE)</f>
        <v>0</v>
      </c>
      <c r="V100">
        <f>VLOOKUP($B100,'Tillförd energi'!$B$1:$AI$700,MATCH(V$1,'Tillförd energi'!$B$1:$AQ$1,0),FALSE)</f>
        <v>0</v>
      </c>
      <c r="W100">
        <f>VLOOKUP($B100,'Tillförd energi'!$B$1:$AI$700,MATCH(W$1,'Tillförd energi'!$B$1:$AQ$1,0),FALSE)</f>
        <v>0</v>
      </c>
      <c r="X100">
        <f>VLOOKUP($B100,'Tillförd energi'!$B$1:$AI$700,MATCH(X$1,'Tillförd energi'!$B$1:$AQ$1,0),FALSE)</f>
        <v>0</v>
      </c>
      <c r="Y100">
        <f>VLOOKUP($B100,'Tillförd energi'!$B$1:$AI$700,MATCH(Y$1,'Tillförd energi'!$B$1:$AQ$1,0),FALSE)</f>
        <v>0</v>
      </c>
      <c r="Z100">
        <f>VLOOKUP($B100,'Tillförd energi'!$B$1:$AI$700,MATCH(Z$1,'Tillförd energi'!$B$1:$AQ$1,0),FALSE)</f>
        <v>0</v>
      </c>
      <c r="AA100">
        <f>VLOOKUP($B100,'Tillförd energi'!$B$1:$AI$700,MATCH(AA$1,'Tillförd energi'!$B$1:$AQ$1,0),FALSE)</f>
        <v>0</v>
      </c>
      <c r="AB100">
        <f>VLOOKUP($B100,'Tillförd energi'!$B$1:$AI$700,MATCH(AB$1,'Tillförd energi'!$B$1:$AQ$1,0),FALSE)</f>
        <v>0</v>
      </c>
      <c r="AC100">
        <f>VLOOKUP($B100,'Tillförd energi'!$B$1:$AI$700,MATCH(AC$1,'Tillförd energi'!$B$1:$AQ$1,0),FALSE)</f>
        <v>0</v>
      </c>
      <c r="AD100">
        <f>VLOOKUP($B100,'Tillförd energi'!$B$1:$AI$700,MATCH(AD$1,'Tillförd energi'!$B$1:$AQ$1,0),FALSE)</f>
        <v>0</v>
      </c>
      <c r="AE100">
        <f>VLOOKUP($B100,'Tillförd energi'!$B$1:$AI$700,MATCH(AE$1,'Tillförd energi'!$B$1:$AQ$1,0),FALSE)</f>
        <v>0</v>
      </c>
      <c r="AF100">
        <f>VLOOKUP($B100,'Tillförd energi'!$B$1:$AI$700,MATCH(AF$1,'Tillförd energi'!$B$1:$AQ$1,0),FALSE)</f>
        <v>0</v>
      </c>
      <c r="AG100">
        <f>IFERROR(VLOOKUP(B100,Miljö!$B$1:$AC$550,MATCH("Köpt mängd produktionsspecifik fjärrvärme:",Miljö!$B$1:$AC$1,0),FALSE)/1,0)</f>
        <v>0</v>
      </c>
      <c r="AI100">
        <f t="shared" si="22"/>
        <v>0</v>
      </c>
      <c r="AJ100">
        <f t="shared" si="23"/>
        <v>0</v>
      </c>
      <c r="AK100" t="str">
        <f>IF(ISERROR(1/VLOOKUP($B100,Leveranser!$B$1:$S$500,MATCH("såld värme (gwh)",Leveranser!$B$1:$S$1,0),FALSE)),"",VLOOKUP($B100,Leveranser!$B$1:$S$500,MATCH("såld värme (gwh)",Leveranser!$B$1:$S$1,0),FALSE))</f>
        <v/>
      </c>
      <c r="AL100">
        <f>VLOOKUP($B100,Leveranser!$B$1:$Y$500,MATCH("Totalt såld fjärrvärme till andra fjärrvärmeföretag",Leveranser!$B$1:$AA$1,0),FALSE)</f>
        <v>0</v>
      </c>
      <c r="AM100">
        <f>IF(ISERROR(1/VLOOKUP($B100,Miljö!$B$1:$S$500,MATCH("Såld mängd produktionsspecifik fjärrvärme (GWh)",Miljö!$B$1:$R$1,0),FALSE)),0,VLOOKUP($B100,Miljö!$B$1:$S$500,MATCH("Såld mängd produktionsspecifik fjärrvärme (GWh)",Miljö!$B$1:$R$1,0),FALSE))</f>
        <v>0</v>
      </c>
      <c r="AN100" s="239" t="str">
        <f t="shared" si="24"/>
        <v/>
      </c>
      <c r="AP100" t="str">
        <f>IFERROR(VLOOKUP($B100,Miljövärden!$B$2:$H$550,7,FALSE),"Nej, saknas")</f>
        <v>Nej</v>
      </c>
      <c r="AQ100" t="str">
        <f>IFERROR(VLOOKUP($B100,Miljövärden!$B$2:$H$550,6,FALSE),"Nej, saknas")</f>
        <v>Nej</v>
      </c>
      <c r="AU100">
        <f t="shared" si="25"/>
        <v>0</v>
      </c>
      <c r="AV100">
        <f t="shared" si="26"/>
        <v>0</v>
      </c>
      <c r="AW100">
        <f t="shared" si="27"/>
        <v>0</v>
      </c>
      <c r="AX100">
        <f t="shared" si="28"/>
        <v>0</v>
      </c>
      <c r="AZ100">
        <f t="shared" si="29"/>
        <v>0</v>
      </c>
      <c r="BC100">
        <f t="shared" si="30"/>
        <v>0</v>
      </c>
      <c r="BD100">
        <f t="shared" si="31"/>
        <v>0</v>
      </c>
      <c r="BE100">
        <f t="shared" si="32"/>
        <v>0</v>
      </c>
      <c r="BF100">
        <f t="shared" si="33"/>
        <v>0</v>
      </c>
      <c r="BG100">
        <f t="shared" si="34"/>
        <v>0</v>
      </c>
      <c r="BH100" t="str">
        <f>VLOOKUP(B100,Miljö!$B$1:$I$482,MATCH("Fossilandel för ursprungspecificerad el ()",Miljö!$B$1:$I$1,0),FALSE)</f>
        <v>-</v>
      </c>
      <c r="BI100" t="str">
        <f>VLOOKUP(B100,Miljö!$B$1:$BX$482,MATCH("Kärnkraftsandel för ursprungsspecificerad el ()",Miljö!$B$1:$O$1,0),FALSE)</f>
        <v>-</v>
      </c>
      <c r="BJ100">
        <f t="shared" si="35"/>
        <v>0</v>
      </c>
      <c r="BK100" t="str">
        <f>VLOOKUP(B100,Miljö!$B$1:$O$482,MATCH("Fossil andel i procent (%)",Miljö!$B$1:$O$1,0),FALSE)</f>
        <v>-</v>
      </c>
      <c r="BL100">
        <f t="shared" si="36"/>
        <v>0</v>
      </c>
      <c r="BO100" s="289" t="str">
        <f t="shared" si="37"/>
        <v/>
      </c>
      <c r="BP100" s="239" t="str">
        <f t="shared" si="38"/>
        <v/>
      </c>
      <c r="BQ100" s="239" t="str">
        <f t="shared" si="39"/>
        <v/>
      </c>
      <c r="BR100" s="239" t="str">
        <f t="shared" si="40"/>
        <v/>
      </c>
      <c r="BS100" s="239"/>
      <c r="BT100" s="351">
        <f t="shared" si="41"/>
        <v>0</v>
      </c>
      <c r="BW100" s="289" t="str">
        <f>IF(AP100="ja",VLOOKUP(B100,Miljövärden!$B$2:$H$550,MATCH("Total andel fossilt",Miljövärden!$B$2:$H$2,0),FALSE),"")</f>
        <v/>
      </c>
      <c r="BZ100" s="351" t="str">
        <f t="shared" si="42"/>
        <v/>
      </c>
      <c r="CA100" s="353" t="str">
        <f t="shared" si="43"/>
        <v/>
      </c>
    </row>
    <row r="101" spans="1:79" x14ac:dyDescent="0.25">
      <c r="A101" s="2" t="s">
        <v>169</v>
      </c>
      <c r="B101" s="2" t="s">
        <v>172</v>
      </c>
      <c r="C101">
        <f>VLOOKUP($B101,'Tillförd energi'!$B$1:$AI$700,MATCH(C$1,'Tillförd energi'!$B$1:$AQ$1,0),FALSE)</f>
        <v>0</v>
      </c>
      <c r="D101">
        <f>VLOOKUP($B101,'Tillförd energi'!$B$1:$AI$700,MATCH(D$1,'Tillförd energi'!$B$1:$AQ$1,0),FALSE)</f>
        <v>0</v>
      </c>
      <c r="E101">
        <f>VLOOKUP($B101,'Tillförd energi'!$B$1:$AI$700,MATCH(E$1,'Tillförd energi'!$B$1:$AQ$1,0),FALSE)</f>
        <v>0</v>
      </c>
      <c r="F101">
        <f>VLOOKUP($B101,'Tillförd energi'!$B$1:$AI$700,MATCH(F$1,'Tillförd energi'!$B$1:$AQ$1,0),FALSE)</f>
        <v>0</v>
      </c>
      <c r="G101">
        <f>VLOOKUP($B101,'Tillförd energi'!$B$1:$AI$700,MATCH(G$1,'Tillförd energi'!$B$1:$AQ$1,0),FALSE)</f>
        <v>0</v>
      </c>
      <c r="H101">
        <f>VLOOKUP($B101,'Tillförd energi'!$B$1:$AI$700,MATCH(H$1,'Tillförd energi'!$B$1:$AQ$1,0),FALSE)</f>
        <v>0</v>
      </c>
      <c r="I101">
        <f>VLOOKUP($B101,'Tillförd energi'!$B$1:$AI$700,MATCH(I$1,'Tillförd energi'!$B$1:$AQ$1,0),FALSE)</f>
        <v>0</v>
      </c>
      <c r="J101">
        <f>VLOOKUP($B101,'Tillförd energi'!$B$1:$AI$700,MATCH(J$1,'Tillförd energi'!$B$1:$AQ$1,0),FALSE)</f>
        <v>0</v>
      </c>
      <c r="K101">
        <f>VLOOKUP($B101,'Tillförd energi'!$B$1:$AI$700,MATCH(K$1,'Tillförd energi'!$B$1:$AQ$1,0),FALSE)</f>
        <v>0</v>
      </c>
      <c r="L101">
        <f>VLOOKUP($B101,'Tillförd energi'!$B$1:$AI$700,MATCH(L$1,'Tillförd energi'!$B$1:$AQ$1,0),FALSE)</f>
        <v>0</v>
      </c>
      <c r="M101">
        <f>VLOOKUP($B101,'Tillförd energi'!$B$1:$AI$700,MATCH(M$1,'Tillförd energi'!$B$1:$AQ$1,0),FALSE)</f>
        <v>0</v>
      </c>
      <c r="N101">
        <f>VLOOKUP($B101,'Tillförd energi'!$B$1:$AI$700,MATCH(N$1,'Tillförd energi'!$B$1:$AQ$1,0),FALSE)</f>
        <v>0</v>
      </c>
      <c r="O101">
        <f>VLOOKUP($B101,'Tillförd energi'!$B$1:$AI$700,MATCH(O$1,'Tillförd energi'!$B$1:$AQ$1,0),FALSE)</f>
        <v>0</v>
      </c>
      <c r="P101">
        <f>VLOOKUP($B101,'Tillförd energi'!$B$1:$AI$700,MATCH(P$1,'Tillförd energi'!$B$1:$AQ$1,0),FALSE)</f>
        <v>0</v>
      </c>
      <c r="Q101">
        <f>VLOOKUP($B101,'Tillförd energi'!$B$1:$AI$700,MATCH(Q$1,'Tillförd energi'!$B$1:$AQ$1,0),FALSE)</f>
        <v>0</v>
      </c>
      <c r="R101">
        <f>VLOOKUP($B101,'Tillförd energi'!$B$1:$AI$700,MATCH(R$1,'Tillförd energi'!$B$1:$AQ$1,0),FALSE)</f>
        <v>0</v>
      </c>
      <c r="S101">
        <f>VLOOKUP($B101,'Tillförd energi'!$B$1:$AI$700,MATCH(S$1,'Tillförd energi'!$B$1:$AQ$1,0),FALSE)</f>
        <v>0</v>
      </c>
      <c r="T101">
        <f>VLOOKUP($B101,'Tillförd energi'!$B$1:$AI$700,MATCH(T$1,'Tillförd energi'!$B$1:$AQ$1,0),FALSE)</f>
        <v>0</v>
      </c>
      <c r="U101">
        <f>VLOOKUP($B101,'Tillförd energi'!$B$1:$AI$700,MATCH(U$1,'Tillförd energi'!$B$1:$AQ$1,0),FALSE)</f>
        <v>0</v>
      </c>
      <c r="V101">
        <f>VLOOKUP($B101,'Tillförd energi'!$B$1:$AI$700,MATCH(V$1,'Tillförd energi'!$B$1:$AQ$1,0),FALSE)</f>
        <v>0</v>
      </c>
      <c r="W101">
        <f>VLOOKUP($B101,'Tillförd energi'!$B$1:$AI$700,MATCH(W$1,'Tillförd energi'!$B$1:$AQ$1,0),FALSE)</f>
        <v>0</v>
      </c>
      <c r="X101">
        <f>VLOOKUP($B101,'Tillförd energi'!$B$1:$AI$700,MATCH(X$1,'Tillförd energi'!$B$1:$AQ$1,0),FALSE)</f>
        <v>0</v>
      </c>
      <c r="Y101">
        <f>VLOOKUP($B101,'Tillförd energi'!$B$1:$AI$700,MATCH(Y$1,'Tillförd energi'!$B$1:$AQ$1,0),FALSE)</f>
        <v>0</v>
      </c>
      <c r="Z101">
        <f>VLOOKUP($B101,'Tillförd energi'!$B$1:$AI$700,MATCH(Z$1,'Tillförd energi'!$B$1:$AQ$1,0),FALSE)</f>
        <v>0</v>
      </c>
      <c r="AA101">
        <f>VLOOKUP($B101,'Tillförd energi'!$B$1:$AI$700,MATCH(AA$1,'Tillförd energi'!$B$1:$AQ$1,0),FALSE)</f>
        <v>0</v>
      </c>
      <c r="AB101">
        <f>VLOOKUP($B101,'Tillförd energi'!$B$1:$AI$700,MATCH(AB$1,'Tillförd energi'!$B$1:$AQ$1,0),FALSE)</f>
        <v>0</v>
      </c>
      <c r="AC101">
        <f>VLOOKUP($B101,'Tillförd energi'!$B$1:$AI$700,MATCH(AC$1,'Tillförd energi'!$B$1:$AQ$1,0),FALSE)</f>
        <v>0</v>
      </c>
      <c r="AD101">
        <f>VLOOKUP($B101,'Tillförd energi'!$B$1:$AI$700,MATCH(AD$1,'Tillförd energi'!$B$1:$AQ$1,0),FALSE)</f>
        <v>0</v>
      </c>
      <c r="AE101">
        <f>VLOOKUP($B101,'Tillförd energi'!$B$1:$AI$700,MATCH(AE$1,'Tillförd energi'!$B$1:$AQ$1,0),FALSE)</f>
        <v>0</v>
      </c>
      <c r="AF101">
        <f>VLOOKUP($B101,'Tillförd energi'!$B$1:$AI$700,MATCH(AF$1,'Tillförd energi'!$B$1:$AQ$1,0),FALSE)</f>
        <v>0</v>
      </c>
      <c r="AG101">
        <f>IFERROR(VLOOKUP(B101,Miljö!$B$1:$AC$550,MATCH("Köpt mängd produktionsspecifik fjärrvärme:",Miljö!$B$1:$AC$1,0),FALSE)/1,0)</f>
        <v>0</v>
      </c>
      <c r="AI101">
        <f t="shared" si="22"/>
        <v>0</v>
      </c>
      <c r="AJ101">
        <f t="shared" si="23"/>
        <v>0</v>
      </c>
      <c r="AK101" t="str">
        <f>IF(ISERROR(1/VLOOKUP($B101,Leveranser!$B$1:$S$500,MATCH("såld värme (gwh)",Leveranser!$B$1:$S$1,0),FALSE)),"",VLOOKUP($B101,Leveranser!$B$1:$S$500,MATCH("såld värme (gwh)",Leveranser!$B$1:$S$1,0),FALSE))</f>
        <v/>
      </c>
      <c r="AL101">
        <f>VLOOKUP($B101,Leveranser!$B$1:$Y$500,MATCH("Totalt såld fjärrvärme till andra fjärrvärmeföretag",Leveranser!$B$1:$AA$1,0),FALSE)</f>
        <v>0</v>
      </c>
      <c r="AM101">
        <f>IF(ISERROR(1/VLOOKUP($B101,Miljö!$B$1:$S$500,MATCH("Såld mängd produktionsspecifik fjärrvärme (GWh)",Miljö!$B$1:$R$1,0),FALSE)),0,VLOOKUP($B101,Miljö!$B$1:$S$500,MATCH("Såld mängd produktionsspecifik fjärrvärme (GWh)",Miljö!$B$1:$R$1,0),FALSE))</f>
        <v>0</v>
      </c>
      <c r="AN101" s="239" t="str">
        <f t="shared" si="24"/>
        <v/>
      </c>
      <c r="AP101" t="str">
        <f>IFERROR(VLOOKUP($B101,Miljövärden!$B$2:$H$550,7,FALSE),"Nej, saknas")</f>
        <v>Nej</v>
      </c>
      <c r="AQ101" t="str">
        <f>IFERROR(VLOOKUP($B101,Miljövärden!$B$2:$H$550,6,FALSE),"Nej, saknas")</f>
        <v>Nej</v>
      </c>
      <c r="AU101">
        <f t="shared" si="25"/>
        <v>0</v>
      </c>
      <c r="AV101">
        <f t="shared" si="26"/>
        <v>0</v>
      </c>
      <c r="AW101">
        <f t="shared" si="27"/>
        <v>0</v>
      </c>
      <c r="AX101">
        <f t="shared" si="28"/>
        <v>0</v>
      </c>
      <c r="AZ101">
        <f t="shared" si="29"/>
        <v>0</v>
      </c>
      <c r="BC101">
        <f t="shared" si="30"/>
        <v>0</v>
      </c>
      <c r="BD101">
        <f t="shared" si="31"/>
        <v>0</v>
      </c>
      <c r="BE101">
        <f t="shared" si="32"/>
        <v>0</v>
      </c>
      <c r="BF101">
        <f t="shared" si="33"/>
        <v>0</v>
      </c>
      <c r="BG101">
        <f t="shared" si="34"/>
        <v>0</v>
      </c>
      <c r="BH101" t="str">
        <f>VLOOKUP(B101,Miljö!$B$1:$I$482,MATCH("Fossilandel för ursprungspecificerad el ()",Miljö!$B$1:$I$1,0),FALSE)</f>
        <v>-</v>
      </c>
      <c r="BI101" t="str">
        <f>VLOOKUP(B101,Miljö!$B$1:$BX$482,MATCH("Kärnkraftsandel för ursprungsspecificerad el ()",Miljö!$B$1:$O$1,0),FALSE)</f>
        <v>-</v>
      </c>
      <c r="BJ101">
        <f t="shared" si="35"/>
        <v>0</v>
      </c>
      <c r="BK101" t="str">
        <f>VLOOKUP(B101,Miljö!$B$1:$O$482,MATCH("Fossil andel i procent (%)",Miljö!$B$1:$O$1,0),FALSE)</f>
        <v>-</v>
      </c>
      <c r="BL101">
        <f t="shared" si="36"/>
        <v>0</v>
      </c>
      <c r="BO101" s="289" t="str">
        <f t="shared" si="37"/>
        <v/>
      </c>
      <c r="BP101" s="239" t="str">
        <f t="shared" si="38"/>
        <v/>
      </c>
      <c r="BQ101" s="239" t="str">
        <f t="shared" si="39"/>
        <v/>
      </c>
      <c r="BR101" s="239" t="str">
        <f t="shared" si="40"/>
        <v/>
      </c>
      <c r="BS101" s="239"/>
      <c r="BT101" s="351">
        <f t="shared" si="41"/>
        <v>0</v>
      </c>
      <c r="BW101" s="289" t="str">
        <f>IF(AP101="ja",VLOOKUP(B101,Miljövärden!$B$2:$H$550,MATCH("Total andel fossilt",Miljövärden!$B$2:$H$2,0),FALSE),"")</f>
        <v/>
      </c>
      <c r="BZ101" s="351" t="str">
        <f t="shared" si="42"/>
        <v/>
      </c>
      <c r="CA101" s="353" t="str">
        <f t="shared" si="43"/>
        <v/>
      </c>
    </row>
    <row r="102" spans="1:79" x14ac:dyDescent="0.25">
      <c r="A102" s="2" t="s">
        <v>169</v>
      </c>
      <c r="B102" s="2" t="s">
        <v>173</v>
      </c>
      <c r="C102">
        <f>VLOOKUP($B102,'Tillförd energi'!$B$1:$AI$700,MATCH(C$1,'Tillförd energi'!$B$1:$AQ$1,0),FALSE)</f>
        <v>0</v>
      </c>
      <c r="D102">
        <f>VLOOKUP($B102,'Tillförd energi'!$B$1:$AI$700,MATCH(D$1,'Tillförd energi'!$B$1:$AQ$1,0),FALSE)</f>
        <v>0</v>
      </c>
      <c r="E102">
        <f>VLOOKUP($B102,'Tillförd energi'!$B$1:$AI$700,MATCH(E$1,'Tillförd energi'!$B$1:$AQ$1,0),FALSE)</f>
        <v>0</v>
      </c>
      <c r="F102">
        <f>VLOOKUP($B102,'Tillförd energi'!$B$1:$AI$700,MATCH(F$1,'Tillförd energi'!$B$1:$AQ$1,0),FALSE)</f>
        <v>0</v>
      </c>
      <c r="G102">
        <f>VLOOKUP($B102,'Tillförd energi'!$B$1:$AI$700,MATCH(G$1,'Tillförd energi'!$B$1:$AQ$1,0),FALSE)</f>
        <v>0</v>
      </c>
      <c r="H102">
        <f>VLOOKUP($B102,'Tillförd energi'!$B$1:$AI$700,MATCH(H$1,'Tillförd energi'!$B$1:$AQ$1,0),FALSE)</f>
        <v>0</v>
      </c>
      <c r="I102">
        <f>VLOOKUP($B102,'Tillförd energi'!$B$1:$AI$700,MATCH(I$1,'Tillförd energi'!$B$1:$AQ$1,0),FALSE)</f>
        <v>0</v>
      </c>
      <c r="J102">
        <f>VLOOKUP($B102,'Tillförd energi'!$B$1:$AI$700,MATCH(J$1,'Tillförd energi'!$B$1:$AQ$1,0),FALSE)</f>
        <v>0</v>
      </c>
      <c r="K102">
        <f>VLOOKUP($B102,'Tillförd energi'!$B$1:$AI$700,MATCH(K$1,'Tillförd energi'!$B$1:$AQ$1,0),FALSE)</f>
        <v>0</v>
      </c>
      <c r="L102">
        <f>VLOOKUP($B102,'Tillförd energi'!$B$1:$AI$700,MATCH(L$1,'Tillförd energi'!$B$1:$AQ$1,0),FALSE)</f>
        <v>0</v>
      </c>
      <c r="M102">
        <f>VLOOKUP($B102,'Tillförd energi'!$B$1:$AI$700,MATCH(M$1,'Tillförd energi'!$B$1:$AQ$1,0),FALSE)</f>
        <v>0</v>
      </c>
      <c r="N102">
        <f>VLOOKUP($B102,'Tillförd energi'!$B$1:$AI$700,MATCH(N$1,'Tillförd energi'!$B$1:$AQ$1,0),FALSE)</f>
        <v>0</v>
      </c>
      <c r="O102">
        <f>VLOOKUP($B102,'Tillförd energi'!$B$1:$AI$700,MATCH(O$1,'Tillförd energi'!$B$1:$AQ$1,0),FALSE)</f>
        <v>0</v>
      </c>
      <c r="P102">
        <f>VLOOKUP($B102,'Tillförd energi'!$B$1:$AI$700,MATCH(P$1,'Tillförd energi'!$B$1:$AQ$1,0),FALSE)</f>
        <v>0</v>
      </c>
      <c r="Q102">
        <f>VLOOKUP($B102,'Tillförd energi'!$B$1:$AI$700,MATCH(Q$1,'Tillförd energi'!$B$1:$AQ$1,0),FALSE)</f>
        <v>0</v>
      </c>
      <c r="R102">
        <f>VLOOKUP($B102,'Tillförd energi'!$B$1:$AI$700,MATCH(R$1,'Tillförd energi'!$B$1:$AQ$1,0),FALSE)</f>
        <v>0</v>
      </c>
      <c r="S102">
        <f>VLOOKUP($B102,'Tillförd energi'!$B$1:$AI$700,MATCH(S$1,'Tillförd energi'!$B$1:$AQ$1,0),FALSE)</f>
        <v>0</v>
      </c>
      <c r="T102">
        <f>VLOOKUP($B102,'Tillförd energi'!$B$1:$AI$700,MATCH(T$1,'Tillförd energi'!$B$1:$AQ$1,0),FALSE)</f>
        <v>0</v>
      </c>
      <c r="U102">
        <f>VLOOKUP($B102,'Tillförd energi'!$B$1:$AI$700,MATCH(U$1,'Tillförd energi'!$B$1:$AQ$1,0),FALSE)</f>
        <v>0</v>
      </c>
      <c r="V102">
        <f>VLOOKUP($B102,'Tillförd energi'!$B$1:$AI$700,MATCH(V$1,'Tillförd energi'!$B$1:$AQ$1,0),FALSE)</f>
        <v>0</v>
      </c>
      <c r="W102">
        <f>VLOOKUP($B102,'Tillförd energi'!$B$1:$AI$700,MATCH(W$1,'Tillförd energi'!$B$1:$AQ$1,0),FALSE)</f>
        <v>0</v>
      </c>
      <c r="X102">
        <f>VLOOKUP($B102,'Tillförd energi'!$B$1:$AI$700,MATCH(X$1,'Tillförd energi'!$B$1:$AQ$1,0),FALSE)</f>
        <v>0</v>
      </c>
      <c r="Y102">
        <f>VLOOKUP($B102,'Tillförd energi'!$B$1:$AI$700,MATCH(Y$1,'Tillförd energi'!$B$1:$AQ$1,0),FALSE)</f>
        <v>0</v>
      </c>
      <c r="Z102">
        <f>VLOOKUP($B102,'Tillförd energi'!$B$1:$AI$700,MATCH(Z$1,'Tillförd energi'!$B$1:$AQ$1,0),FALSE)</f>
        <v>0</v>
      </c>
      <c r="AA102">
        <f>VLOOKUP($B102,'Tillförd energi'!$B$1:$AI$700,MATCH(AA$1,'Tillförd energi'!$B$1:$AQ$1,0),FALSE)</f>
        <v>0</v>
      </c>
      <c r="AB102">
        <f>VLOOKUP($B102,'Tillförd energi'!$B$1:$AI$700,MATCH(AB$1,'Tillförd energi'!$B$1:$AQ$1,0),FALSE)</f>
        <v>0</v>
      </c>
      <c r="AC102">
        <f>VLOOKUP($B102,'Tillförd energi'!$B$1:$AI$700,MATCH(AC$1,'Tillförd energi'!$B$1:$AQ$1,0),FALSE)</f>
        <v>0</v>
      </c>
      <c r="AD102">
        <f>VLOOKUP($B102,'Tillförd energi'!$B$1:$AI$700,MATCH(AD$1,'Tillförd energi'!$B$1:$AQ$1,0),FALSE)</f>
        <v>0</v>
      </c>
      <c r="AE102">
        <f>VLOOKUP($B102,'Tillförd energi'!$B$1:$AI$700,MATCH(AE$1,'Tillförd energi'!$B$1:$AQ$1,0),FALSE)</f>
        <v>0</v>
      </c>
      <c r="AF102">
        <f>VLOOKUP($B102,'Tillförd energi'!$B$1:$AI$700,MATCH(AF$1,'Tillförd energi'!$B$1:$AQ$1,0),FALSE)</f>
        <v>0</v>
      </c>
      <c r="AG102">
        <f>IFERROR(VLOOKUP(B102,Miljö!$B$1:$AC$550,MATCH("Köpt mängd produktionsspecifik fjärrvärme:",Miljö!$B$1:$AC$1,0),FALSE)/1,0)</f>
        <v>0</v>
      </c>
      <c r="AI102">
        <f t="shared" si="22"/>
        <v>0</v>
      </c>
      <c r="AJ102">
        <f t="shared" si="23"/>
        <v>0</v>
      </c>
      <c r="AK102" t="str">
        <f>IF(ISERROR(1/VLOOKUP($B102,Leveranser!$B$1:$S$500,MATCH("såld värme (gwh)",Leveranser!$B$1:$S$1,0),FALSE)),"",VLOOKUP($B102,Leveranser!$B$1:$S$500,MATCH("såld värme (gwh)",Leveranser!$B$1:$S$1,0),FALSE))</f>
        <v/>
      </c>
      <c r="AL102">
        <f>VLOOKUP($B102,Leveranser!$B$1:$Y$500,MATCH("Totalt såld fjärrvärme till andra fjärrvärmeföretag",Leveranser!$B$1:$AA$1,0),FALSE)</f>
        <v>0</v>
      </c>
      <c r="AM102">
        <f>IF(ISERROR(1/VLOOKUP($B102,Miljö!$B$1:$S$500,MATCH("Såld mängd produktionsspecifik fjärrvärme (GWh)",Miljö!$B$1:$R$1,0),FALSE)),0,VLOOKUP($B102,Miljö!$B$1:$S$500,MATCH("Såld mängd produktionsspecifik fjärrvärme (GWh)",Miljö!$B$1:$R$1,0),FALSE))</f>
        <v>0</v>
      </c>
      <c r="AN102" s="239" t="str">
        <f t="shared" si="24"/>
        <v/>
      </c>
      <c r="AP102" t="str">
        <f>IFERROR(VLOOKUP($B102,Miljövärden!$B$2:$H$550,7,FALSE),"Nej, saknas")</f>
        <v>Nej</v>
      </c>
      <c r="AQ102" t="str">
        <f>IFERROR(VLOOKUP($B102,Miljövärden!$B$2:$H$550,6,FALSE),"Nej, saknas")</f>
        <v>Nej</v>
      </c>
      <c r="AU102">
        <f t="shared" si="25"/>
        <v>0</v>
      </c>
      <c r="AV102">
        <f t="shared" si="26"/>
        <v>0</v>
      </c>
      <c r="AW102">
        <f t="shared" si="27"/>
        <v>0</v>
      </c>
      <c r="AX102">
        <f t="shared" si="28"/>
        <v>0</v>
      </c>
      <c r="AZ102">
        <f t="shared" si="29"/>
        <v>0</v>
      </c>
      <c r="BC102">
        <f t="shared" si="30"/>
        <v>0</v>
      </c>
      <c r="BD102">
        <f t="shared" si="31"/>
        <v>0</v>
      </c>
      <c r="BE102">
        <f t="shared" si="32"/>
        <v>0</v>
      </c>
      <c r="BF102">
        <f t="shared" si="33"/>
        <v>0</v>
      </c>
      <c r="BG102">
        <f t="shared" si="34"/>
        <v>0</v>
      </c>
      <c r="BH102" t="str">
        <f>VLOOKUP(B102,Miljö!$B$1:$I$482,MATCH("Fossilandel för ursprungspecificerad el ()",Miljö!$B$1:$I$1,0),FALSE)</f>
        <v>-</v>
      </c>
      <c r="BI102" t="str">
        <f>VLOOKUP(B102,Miljö!$B$1:$BX$482,MATCH("Kärnkraftsandel för ursprungsspecificerad el ()",Miljö!$B$1:$O$1,0),FALSE)</f>
        <v>-</v>
      </c>
      <c r="BJ102">
        <f t="shared" si="35"/>
        <v>0</v>
      </c>
      <c r="BK102" t="str">
        <f>VLOOKUP(B102,Miljö!$B$1:$O$482,MATCH("Fossil andel i procent (%)",Miljö!$B$1:$O$1,0),FALSE)</f>
        <v>-</v>
      </c>
      <c r="BL102">
        <f t="shared" si="36"/>
        <v>0</v>
      </c>
      <c r="BO102" s="289" t="str">
        <f t="shared" si="37"/>
        <v/>
      </c>
      <c r="BP102" s="239" t="str">
        <f t="shared" si="38"/>
        <v/>
      </c>
      <c r="BQ102" s="239" t="str">
        <f t="shared" si="39"/>
        <v/>
      </c>
      <c r="BR102" s="239" t="str">
        <f t="shared" si="40"/>
        <v/>
      </c>
      <c r="BS102" s="239"/>
      <c r="BT102" s="351">
        <f t="shared" si="41"/>
        <v>0</v>
      </c>
      <c r="BW102" s="289" t="str">
        <f>IF(AP102="ja",VLOOKUP(B102,Miljövärden!$B$2:$H$550,MATCH("Total andel fossilt",Miljövärden!$B$2:$H$2,0),FALSE),"")</f>
        <v/>
      </c>
      <c r="BZ102" s="351" t="str">
        <f t="shared" si="42"/>
        <v/>
      </c>
      <c r="CA102" s="353" t="str">
        <f t="shared" si="43"/>
        <v/>
      </c>
    </row>
    <row r="103" spans="1:79" x14ac:dyDescent="0.25">
      <c r="A103" s="2" t="s">
        <v>169</v>
      </c>
      <c r="B103" s="2" t="s">
        <v>174</v>
      </c>
      <c r="C103">
        <f>VLOOKUP($B103,'Tillförd energi'!$B$1:$AI$700,MATCH(C$1,'Tillförd energi'!$B$1:$AQ$1,0),FALSE)</f>
        <v>0</v>
      </c>
      <c r="D103">
        <f>VLOOKUP($B103,'Tillförd energi'!$B$1:$AI$700,MATCH(D$1,'Tillförd energi'!$B$1:$AQ$1,0),FALSE)</f>
        <v>0</v>
      </c>
      <c r="E103">
        <f>VLOOKUP($B103,'Tillförd energi'!$B$1:$AI$700,MATCH(E$1,'Tillförd energi'!$B$1:$AQ$1,0),FALSE)</f>
        <v>0</v>
      </c>
      <c r="F103">
        <f>VLOOKUP($B103,'Tillförd energi'!$B$1:$AI$700,MATCH(F$1,'Tillförd energi'!$B$1:$AQ$1,0),FALSE)</f>
        <v>0</v>
      </c>
      <c r="G103">
        <f>VLOOKUP($B103,'Tillförd energi'!$B$1:$AI$700,MATCH(G$1,'Tillförd energi'!$B$1:$AQ$1,0),FALSE)</f>
        <v>0</v>
      </c>
      <c r="H103">
        <f>VLOOKUP($B103,'Tillförd energi'!$B$1:$AI$700,MATCH(H$1,'Tillförd energi'!$B$1:$AQ$1,0),FALSE)</f>
        <v>0</v>
      </c>
      <c r="I103">
        <f>VLOOKUP($B103,'Tillförd energi'!$B$1:$AI$700,MATCH(I$1,'Tillförd energi'!$B$1:$AQ$1,0),FALSE)</f>
        <v>0</v>
      </c>
      <c r="J103">
        <f>VLOOKUP($B103,'Tillförd energi'!$B$1:$AI$700,MATCH(J$1,'Tillförd energi'!$B$1:$AQ$1,0),FALSE)</f>
        <v>0</v>
      </c>
      <c r="K103">
        <f>VLOOKUP($B103,'Tillförd energi'!$B$1:$AI$700,MATCH(K$1,'Tillförd energi'!$B$1:$AQ$1,0),FALSE)</f>
        <v>0</v>
      </c>
      <c r="L103">
        <f>VLOOKUP($B103,'Tillförd energi'!$B$1:$AI$700,MATCH(L$1,'Tillförd energi'!$B$1:$AQ$1,0),FALSE)</f>
        <v>0</v>
      </c>
      <c r="M103">
        <f>VLOOKUP($B103,'Tillförd energi'!$B$1:$AI$700,MATCH(M$1,'Tillförd energi'!$B$1:$AQ$1,0),FALSE)</f>
        <v>0</v>
      </c>
      <c r="N103">
        <f>VLOOKUP($B103,'Tillförd energi'!$B$1:$AI$700,MATCH(N$1,'Tillförd energi'!$B$1:$AQ$1,0),FALSE)</f>
        <v>0</v>
      </c>
      <c r="O103">
        <f>VLOOKUP($B103,'Tillförd energi'!$B$1:$AI$700,MATCH(O$1,'Tillförd energi'!$B$1:$AQ$1,0),FALSE)</f>
        <v>0</v>
      </c>
      <c r="P103">
        <f>VLOOKUP($B103,'Tillförd energi'!$B$1:$AI$700,MATCH(P$1,'Tillförd energi'!$B$1:$AQ$1,0),FALSE)</f>
        <v>0</v>
      </c>
      <c r="Q103">
        <f>VLOOKUP($B103,'Tillförd energi'!$B$1:$AI$700,MATCH(Q$1,'Tillförd energi'!$B$1:$AQ$1,0),FALSE)</f>
        <v>0</v>
      </c>
      <c r="R103">
        <f>VLOOKUP($B103,'Tillförd energi'!$B$1:$AI$700,MATCH(R$1,'Tillförd energi'!$B$1:$AQ$1,0),FALSE)</f>
        <v>0</v>
      </c>
      <c r="S103">
        <f>VLOOKUP($B103,'Tillförd energi'!$B$1:$AI$700,MATCH(S$1,'Tillförd energi'!$B$1:$AQ$1,0),FALSE)</f>
        <v>0</v>
      </c>
      <c r="T103">
        <f>VLOOKUP($B103,'Tillförd energi'!$B$1:$AI$700,MATCH(T$1,'Tillförd energi'!$B$1:$AQ$1,0),FALSE)</f>
        <v>0</v>
      </c>
      <c r="U103">
        <f>VLOOKUP($B103,'Tillförd energi'!$B$1:$AI$700,MATCH(U$1,'Tillförd energi'!$B$1:$AQ$1,0),FALSE)</f>
        <v>0</v>
      </c>
      <c r="V103">
        <f>VLOOKUP($B103,'Tillförd energi'!$B$1:$AI$700,MATCH(V$1,'Tillförd energi'!$B$1:$AQ$1,0),FALSE)</f>
        <v>0</v>
      </c>
      <c r="W103">
        <f>VLOOKUP($B103,'Tillförd energi'!$B$1:$AI$700,MATCH(W$1,'Tillförd energi'!$B$1:$AQ$1,0),FALSE)</f>
        <v>0</v>
      </c>
      <c r="X103">
        <f>VLOOKUP($B103,'Tillförd energi'!$B$1:$AI$700,MATCH(X$1,'Tillförd energi'!$B$1:$AQ$1,0),FALSE)</f>
        <v>0</v>
      </c>
      <c r="Y103">
        <f>VLOOKUP($B103,'Tillförd energi'!$B$1:$AI$700,MATCH(Y$1,'Tillförd energi'!$B$1:$AQ$1,0),FALSE)</f>
        <v>0</v>
      </c>
      <c r="Z103">
        <f>VLOOKUP($B103,'Tillförd energi'!$B$1:$AI$700,MATCH(Z$1,'Tillförd energi'!$B$1:$AQ$1,0),FALSE)</f>
        <v>0</v>
      </c>
      <c r="AA103">
        <f>VLOOKUP($B103,'Tillförd energi'!$B$1:$AI$700,MATCH(AA$1,'Tillförd energi'!$B$1:$AQ$1,0),FALSE)</f>
        <v>0</v>
      </c>
      <c r="AB103">
        <f>VLOOKUP($B103,'Tillförd energi'!$B$1:$AI$700,MATCH(AB$1,'Tillförd energi'!$B$1:$AQ$1,0),FALSE)</f>
        <v>0</v>
      </c>
      <c r="AC103">
        <f>VLOOKUP($B103,'Tillförd energi'!$B$1:$AI$700,MATCH(AC$1,'Tillförd energi'!$B$1:$AQ$1,0),FALSE)</f>
        <v>0</v>
      </c>
      <c r="AD103">
        <f>VLOOKUP($B103,'Tillförd energi'!$B$1:$AI$700,MATCH(AD$1,'Tillförd energi'!$B$1:$AQ$1,0),FALSE)</f>
        <v>0</v>
      </c>
      <c r="AE103">
        <f>VLOOKUP($B103,'Tillförd energi'!$B$1:$AI$700,MATCH(AE$1,'Tillförd energi'!$B$1:$AQ$1,0),FALSE)</f>
        <v>0</v>
      </c>
      <c r="AF103">
        <f>VLOOKUP($B103,'Tillförd energi'!$B$1:$AI$700,MATCH(AF$1,'Tillförd energi'!$B$1:$AQ$1,0),FALSE)</f>
        <v>0</v>
      </c>
      <c r="AG103">
        <f>IFERROR(VLOOKUP(B103,Miljö!$B$1:$AC$550,MATCH("Köpt mängd produktionsspecifik fjärrvärme:",Miljö!$B$1:$AC$1,0),FALSE)/1,0)</f>
        <v>0</v>
      </c>
      <c r="AI103">
        <f t="shared" si="22"/>
        <v>0</v>
      </c>
      <c r="AJ103">
        <f t="shared" si="23"/>
        <v>0</v>
      </c>
      <c r="AK103" t="str">
        <f>IF(ISERROR(1/VLOOKUP($B103,Leveranser!$B$1:$S$500,MATCH("såld värme (gwh)",Leveranser!$B$1:$S$1,0),FALSE)),"",VLOOKUP($B103,Leveranser!$B$1:$S$500,MATCH("såld värme (gwh)",Leveranser!$B$1:$S$1,0),FALSE))</f>
        <v/>
      </c>
      <c r="AL103">
        <f>VLOOKUP($B103,Leveranser!$B$1:$Y$500,MATCH("Totalt såld fjärrvärme till andra fjärrvärmeföretag",Leveranser!$B$1:$AA$1,0),FALSE)</f>
        <v>0</v>
      </c>
      <c r="AM103">
        <f>IF(ISERROR(1/VLOOKUP($B103,Miljö!$B$1:$S$500,MATCH("Såld mängd produktionsspecifik fjärrvärme (GWh)",Miljö!$B$1:$R$1,0),FALSE)),0,VLOOKUP($B103,Miljö!$B$1:$S$500,MATCH("Såld mängd produktionsspecifik fjärrvärme (GWh)",Miljö!$B$1:$R$1,0),FALSE))</f>
        <v>0</v>
      </c>
      <c r="AN103" s="239" t="str">
        <f t="shared" si="24"/>
        <v/>
      </c>
      <c r="AP103" t="str">
        <f>IFERROR(VLOOKUP($B103,Miljövärden!$B$2:$H$550,7,FALSE),"Nej, saknas")</f>
        <v>Nej</v>
      </c>
      <c r="AQ103" t="str">
        <f>IFERROR(VLOOKUP($B103,Miljövärden!$B$2:$H$550,6,FALSE),"Nej, saknas")</f>
        <v>Nej</v>
      </c>
      <c r="AU103">
        <f t="shared" si="25"/>
        <v>0</v>
      </c>
      <c r="AV103">
        <f t="shared" si="26"/>
        <v>0</v>
      </c>
      <c r="AW103">
        <f t="shared" si="27"/>
        <v>0</v>
      </c>
      <c r="AX103">
        <f t="shared" si="28"/>
        <v>0</v>
      </c>
      <c r="AZ103">
        <f t="shared" si="29"/>
        <v>0</v>
      </c>
      <c r="BC103">
        <f t="shared" si="30"/>
        <v>0</v>
      </c>
      <c r="BD103">
        <f t="shared" si="31"/>
        <v>0</v>
      </c>
      <c r="BE103">
        <f t="shared" si="32"/>
        <v>0</v>
      </c>
      <c r="BF103">
        <f t="shared" si="33"/>
        <v>0</v>
      </c>
      <c r="BG103">
        <f t="shared" si="34"/>
        <v>0</v>
      </c>
      <c r="BH103" t="str">
        <f>VLOOKUP(B103,Miljö!$B$1:$I$482,MATCH("Fossilandel för ursprungspecificerad el ()",Miljö!$B$1:$I$1,0),FALSE)</f>
        <v>-</v>
      </c>
      <c r="BI103" t="str">
        <f>VLOOKUP(B103,Miljö!$B$1:$BX$482,MATCH("Kärnkraftsandel för ursprungsspecificerad el ()",Miljö!$B$1:$O$1,0),FALSE)</f>
        <v>-</v>
      </c>
      <c r="BJ103">
        <f t="shared" si="35"/>
        <v>0</v>
      </c>
      <c r="BK103" t="str">
        <f>VLOOKUP(B103,Miljö!$B$1:$O$482,MATCH("Fossil andel i procent (%)",Miljö!$B$1:$O$1,0),FALSE)</f>
        <v>-</v>
      </c>
      <c r="BL103">
        <f t="shared" si="36"/>
        <v>0</v>
      </c>
      <c r="BO103" s="289" t="str">
        <f t="shared" si="37"/>
        <v/>
      </c>
      <c r="BP103" s="239" t="str">
        <f t="shared" si="38"/>
        <v/>
      </c>
      <c r="BQ103" s="239" t="str">
        <f t="shared" si="39"/>
        <v/>
      </c>
      <c r="BR103" s="239" t="str">
        <f t="shared" si="40"/>
        <v/>
      </c>
      <c r="BS103" s="239"/>
      <c r="BT103" s="351">
        <f t="shared" si="41"/>
        <v>0</v>
      </c>
      <c r="BW103" s="289" t="str">
        <f>IF(AP103="ja",VLOOKUP(B103,Miljövärden!$B$2:$H$550,MATCH("Total andel fossilt",Miljövärden!$B$2:$H$2,0),FALSE),"")</f>
        <v/>
      </c>
      <c r="BZ103" s="351" t="str">
        <f t="shared" si="42"/>
        <v/>
      </c>
      <c r="CA103" s="353" t="str">
        <f t="shared" si="43"/>
        <v/>
      </c>
    </row>
    <row r="104" spans="1:79" x14ac:dyDescent="0.25">
      <c r="A104" s="2" t="s">
        <v>169</v>
      </c>
      <c r="B104" s="2" t="s">
        <v>175</v>
      </c>
      <c r="C104">
        <f>VLOOKUP($B104,'Tillförd energi'!$B$1:$AI$700,MATCH(C$1,'Tillförd energi'!$B$1:$AQ$1,0),FALSE)</f>
        <v>0</v>
      </c>
      <c r="D104">
        <f>VLOOKUP($B104,'Tillförd energi'!$B$1:$AI$700,MATCH(D$1,'Tillförd energi'!$B$1:$AQ$1,0),FALSE)</f>
        <v>0</v>
      </c>
      <c r="E104">
        <f>VLOOKUP($B104,'Tillförd energi'!$B$1:$AI$700,MATCH(E$1,'Tillförd energi'!$B$1:$AQ$1,0),FALSE)</f>
        <v>0</v>
      </c>
      <c r="F104">
        <f>VLOOKUP($B104,'Tillförd energi'!$B$1:$AI$700,MATCH(F$1,'Tillförd energi'!$B$1:$AQ$1,0),FALSE)</f>
        <v>0</v>
      </c>
      <c r="G104">
        <f>VLOOKUP($B104,'Tillförd energi'!$B$1:$AI$700,MATCH(G$1,'Tillförd energi'!$B$1:$AQ$1,0),FALSE)</f>
        <v>0</v>
      </c>
      <c r="H104">
        <f>VLOOKUP($B104,'Tillförd energi'!$B$1:$AI$700,MATCH(H$1,'Tillförd energi'!$B$1:$AQ$1,0),FALSE)</f>
        <v>0</v>
      </c>
      <c r="I104">
        <f>VLOOKUP($B104,'Tillförd energi'!$B$1:$AI$700,MATCH(I$1,'Tillförd energi'!$B$1:$AQ$1,0),FALSE)</f>
        <v>0</v>
      </c>
      <c r="J104">
        <f>VLOOKUP($B104,'Tillförd energi'!$B$1:$AI$700,MATCH(J$1,'Tillförd energi'!$B$1:$AQ$1,0),FALSE)</f>
        <v>0</v>
      </c>
      <c r="K104">
        <f>VLOOKUP($B104,'Tillförd energi'!$B$1:$AI$700,MATCH(K$1,'Tillförd energi'!$B$1:$AQ$1,0),FALSE)</f>
        <v>0</v>
      </c>
      <c r="L104">
        <f>VLOOKUP($B104,'Tillförd energi'!$B$1:$AI$700,MATCH(L$1,'Tillförd energi'!$B$1:$AQ$1,0),FALSE)</f>
        <v>0</v>
      </c>
      <c r="M104">
        <f>VLOOKUP($B104,'Tillförd energi'!$B$1:$AI$700,MATCH(M$1,'Tillförd energi'!$B$1:$AQ$1,0),FALSE)</f>
        <v>0</v>
      </c>
      <c r="N104">
        <f>VLOOKUP($B104,'Tillförd energi'!$B$1:$AI$700,MATCH(N$1,'Tillförd energi'!$B$1:$AQ$1,0),FALSE)</f>
        <v>0</v>
      </c>
      <c r="O104">
        <f>VLOOKUP($B104,'Tillförd energi'!$B$1:$AI$700,MATCH(O$1,'Tillförd energi'!$B$1:$AQ$1,0),FALSE)</f>
        <v>0</v>
      </c>
      <c r="P104">
        <f>VLOOKUP($B104,'Tillförd energi'!$B$1:$AI$700,MATCH(P$1,'Tillförd energi'!$B$1:$AQ$1,0),FALSE)</f>
        <v>0</v>
      </c>
      <c r="Q104">
        <f>VLOOKUP($B104,'Tillförd energi'!$B$1:$AI$700,MATCH(Q$1,'Tillförd energi'!$B$1:$AQ$1,0),FALSE)</f>
        <v>0</v>
      </c>
      <c r="R104">
        <f>VLOOKUP($B104,'Tillförd energi'!$B$1:$AI$700,MATCH(R$1,'Tillförd energi'!$B$1:$AQ$1,0),FALSE)</f>
        <v>0</v>
      </c>
      <c r="S104">
        <f>VLOOKUP($B104,'Tillförd energi'!$B$1:$AI$700,MATCH(S$1,'Tillförd energi'!$B$1:$AQ$1,0),FALSE)</f>
        <v>0</v>
      </c>
      <c r="T104">
        <f>VLOOKUP($B104,'Tillförd energi'!$B$1:$AI$700,MATCH(T$1,'Tillförd energi'!$B$1:$AQ$1,0),FALSE)</f>
        <v>0</v>
      </c>
      <c r="U104">
        <f>VLOOKUP($B104,'Tillförd energi'!$B$1:$AI$700,MATCH(U$1,'Tillförd energi'!$B$1:$AQ$1,0),FALSE)</f>
        <v>0</v>
      </c>
      <c r="V104">
        <f>VLOOKUP($B104,'Tillförd energi'!$B$1:$AI$700,MATCH(V$1,'Tillförd energi'!$B$1:$AQ$1,0),FALSE)</f>
        <v>0</v>
      </c>
      <c r="W104">
        <f>VLOOKUP($B104,'Tillförd energi'!$B$1:$AI$700,MATCH(W$1,'Tillförd energi'!$B$1:$AQ$1,0),FALSE)</f>
        <v>0</v>
      </c>
      <c r="X104">
        <f>VLOOKUP($B104,'Tillförd energi'!$B$1:$AI$700,MATCH(X$1,'Tillförd energi'!$B$1:$AQ$1,0),FALSE)</f>
        <v>0</v>
      </c>
      <c r="Y104">
        <f>VLOOKUP($B104,'Tillförd energi'!$B$1:$AI$700,MATCH(Y$1,'Tillförd energi'!$B$1:$AQ$1,0),FALSE)</f>
        <v>0</v>
      </c>
      <c r="Z104">
        <f>VLOOKUP($B104,'Tillförd energi'!$B$1:$AI$700,MATCH(Z$1,'Tillförd energi'!$B$1:$AQ$1,0),FALSE)</f>
        <v>0</v>
      </c>
      <c r="AA104">
        <f>VLOOKUP($B104,'Tillförd energi'!$B$1:$AI$700,MATCH(AA$1,'Tillförd energi'!$B$1:$AQ$1,0),FALSE)</f>
        <v>0</v>
      </c>
      <c r="AB104">
        <f>VLOOKUP($B104,'Tillförd energi'!$B$1:$AI$700,MATCH(AB$1,'Tillförd energi'!$B$1:$AQ$1,0),FALSE)</f>
        <v>0</v>
      </c>
      <c r="AC104">
        <f>VLOOKUP($B104,'Tillförd energi'!$B$1:$AI$700,MATCH(AC$1,'Tillförd energi'!$B$1:$AQ$1,0),FALSE)</f>
        <v>0</v>
      </c>
      <c r="AD104">
        <f>VLOOKUP($B104,'Tillförd energi'!$B$1:$AI$700,MATCH(AD$1,'Tillförd energi'!$B$1:$AQ$1,0),FALSE)</f>
        <v>0</v>
      </c>
      <c r="AE104">
        <f>VLOOKUP($B104,'Tillförd energi'!$B$1:$AI$700,MATCH(AE$1,'Tillförd energi'!$B$1:$AQ$1,0),FALSE)</f>
        <v>0</v>
      </c>
      <c r="AF104">
        <f>VLOOKUP($B104,'Tillförd energi'!$B$1:$AI$700,MATCH(AF$1,'Tillförd energi'!$B$1:$AQ$1,0),FALSE)</f>
        <v>0</v>
      </c>
      <c r="AG104">
        <f>IFERROR(VLOOKUP(B104,Miljö!$B$1:$AC$550,MATCH("Köpt mängd produktionsspecifik fjärrvärme:",Miljö!$B$1:$AC$1,0),FALSE)/1,0)</f>
        <v>0</v>
      </c>
      <c r="AI104">
        <f t="shared" si="22"/>
        <v>0</v>
      </c>
      <c r="AJ104">
        <f t="shared" si="23"/>
        <v>0</v>
      </c>
      <c r="AK104" t="str">
        <f>IF(ISERROR(1/VLOOKUP($B104,Leveranser!$B$1:$S$500,MATCH("såld värme (gwh)",Leveranser!$B$1:$S$1,0),FALSE)),"",VLOOKUP($B104,Leveranser!$B$1:$S$500,MATCH("såld värme (gwh)",Leveranser!$B$1:$S$1,0),FALSE))</f>
        <v/>
      </c>
      <c r="AL104">
        <f>VLOOKUP($B104,Leveranser!$B$1:$Y$500,MATCH("Totalt såld fjärrvärme till andra fjärrvärmeföretag",Leveranser!$B$1:$AA$1,0),FALSE)</f>
        <v>0</v>
      </c>
      <c r="AM104">
        <f>IF(ISERROR(1/VLOOKUP($B104,Miljö!$B$1:$S$500,MATCH("Såld mängd produktionsspecifik fjärrvärme (GWh)",Miljö!$B$1:$R$1,0),FALSE)),0,VLOOKUP($B104,Miljö!$B$1:$S$500,MATCH("Såld mängd produktionsspecifik fjärrvärme (GWh)",Miljö!$B$1:$R$1,0),FALSE))</f>
        <v>0</v>
      </c>
      <c r="AN104" s="239" t="str">
        <f t="shared" si="24"/>
        <v/>
      </c>
      <c r="AP104" t="str">
        <f>IFERROR(VLOOKUP($B104,Miljövärden!$B$2:$H$550,7,FALSE),"Nej, saknas")</f>
        <v>Nej</v>
      </c>
      <c r="AQ104" t="str">
        <f>IFERROR(VLOOKUP($B104,Miljövärden!$B$2:$H$550,6,FALSE),"Nej, saknas")</f>
        <v>Nej</v>
      </c>
      <c r="AU104">
        <f t="shared" si="25"/>
        <v>0</v>
      </c>
      <c r="AV104">
        <f t="shared" si="26"/>
        <v>0</v>
      </c>
      <c r="AW104">
        <f t="shared" si="27"/>
        <v>0</v>
      </c>
      <c r="AX104">
        <f t="shared" si="28"/>
        <v>0</v>
      </c>
      <c r="AZ104">
        <f t="shared" si="29"/>
        <v>0</v>
      </c>
      <c r="BC104">
        <f t="shared" si="30"/>
        <v>0</v>
      </c>
      <c r="BD104">
        <f t="shared" si="31"/>
        <v>0</v>
      </c>
      <c r="BE104">
        <f t="shared" si="32"/>
        <v>0</v>
      </c>
      <c r="BF104">
        <f t="shared" si="33"/>
        <v>0</v>
      </c>
      <c r="BG104">
        <f t="shared" si="34"/>
        <v>0</v>
      </c>
      <c r="BH104" t="str">
        <f>VLOOKUP(B104,Miljö!$B$1:$I$482,MATCH("Fossilandel för ursprungspecificerad el ()",Miljö!$B$1:$I$1,0),FALSE)</f>
        <v>-</v>
      </c>
      <c r="BI104" t="str">
        <f>VLOOKUP(B104,Miljö!$B$1:$BX$482,MATCH("Kärnkraftsandel för ursprungsspecificerad el ()",Miljö!$B$1:$O$1,0),FALSE)</f>
        <v>-</v>
      </c>
      <c r="BJ104">
        <f t="shared" si="35"/>
        <v>0</v>
      </c>
      <c r="BK104" t="str">
        <f>VLOOKUP(B104,Miljö!$B$1:$O$482,MATCH("Fossil andel i procent (%)",Miljö!$B$1:$O$1,0),FALSE)</f>
        <v>-</v>
      </c>
      <c r="BL104">
        <f t="shared" si="36"/>
        <v>0</v>
      </c>
      <c r="BO104" s="289" t="str">
        <f t="shared" si="37"/>
        <v/>
      </c>
      <c r="BP104" s="239" t="str">
        <f t="shared" si="38"/>
        <v/>
      </c>
      <c r="BQ104" s="239" t="str">
        <f t="shared" si="39"/>
        <v/>
      </c>
      <c r="BR104" s="239" t="str">
        <f t="shared" si="40"/>
        <v/>
      </c>
      <c r="BS104" s="239"/>
      <c r="BT104" s="351">
        <f t="shared" si="41"/>
        <v>0</v>
      </c>
      <c r="BW104" s="289" t="str">
        <f>IF(AP104="ja",VLOOKUP(B104,Miljövärden!$B$2:$H$550,MATCH("Total andel fossilt",Miljövärden!$B$2:$H$2,0),FALSE),"")</f>
        <v/>
      </c>
      <c r="BZ104" s="351" t="str">
        <f t="shared" si="42"/>
        <v/>
      </c>
      <c r="CA104" s="353" t="str">
        <f t="shared" si="43"/>
        <v/>
      </c>
    </row>
    <row r="105" spans="1:79" x14ac:dyDescent="0.25">
      <c r="A105" s="2" t="s">
        <v>169</v>
      </c>
      <c r="B105" s="2" t="s">
        <v>176</v>
      </c>
      <c r="C105">
        <f>VLOOKUP($B105,'Tillförd energi'!$B$1:$AI$700,MATCH(C$1,'Tillförd energi'!$B$1:$AQ$1,0),FALSE)</f>
        <v>0</v>
      </c>
      <c r="D105">
        <f>VLOOKUP($B105,'Tillförd energi'!$B$1:$AI$700,MATCH(D$1,'Tillförd energi'!$B$1:$AQ$1,0),FALSE)</f>
        <v>0</v>
      </c>
      <c r="E105">
        <f>VLOOKUP($B105,'Tillförd energi'!$B$1:$AI$700,MATCH(E$1,'Tillförd energi'!$B$1:$AQ$1,0),FALSE)</f>
        <v>0</v>
      </c>
      <c r="F105">
        <f>VLOOKUP($B105,'Tillförd energi'!$B$1:$AI$700,MATCH(F$1,'Tillförd energi'!$B$1:$AQ$1,0),FALSE)</f>
        <v>0</v>
      </c>
      <c r="G105">
        <f>VLOOKUP($B105,'Tillförd energi'!$B$1:$AI$700,MATCH(G$1,'Tillförd energi'!$B$1:$AQ$1,0),FALSE)</f>
        <v>0</v>
      </c>
      <c r="H105">
        <f>VLOOKUP($B105,'Tillförd energi'!$B$1:$AI$700,MATCH(H$1,'Tillförd energi'!$B$1:$AQ$1,0),FALSE)</f>
        <v>0</v>
      </c>
      <c r="I105">
        <f>VLOOKUP($B105,'Tillförd energi'!$B$1:$AI$700,MATCH(I$1,'Tillförd energi'!$B$1:$AQ$1,0),FALSE)</f>
        <v>0</v>
      </c>
      <c r="J105">
        <f>VLOOKUP($B105,'Tillförd energi'!$B$1:$AI$700,MATCH(J$1,'Tillförd energi'!$B$1:$AQ$1,0),FALSE)</f>
        <v>0</v>
      </c>
      <c r="K105">
        <f>VLOOKUP($B105,'Tillförd energi'!$B$1:$AI$700,MATCH(K$1,'Tillförd energi'!$B$1:$AQ$1,0),FALSE)</f>
        <v>0</v>
      </c>
      <c r="L105">
        <f>VLOOKUP($B105,'Tillförd energi'!$B$1:$AI$700,MATCH(L$1,'Tillförd energi'!$B$1:$AQ$1,0),FALSE)</f>
        <v>0</v>
      </c>
      <c r="M105">
        <f>VLOOKUP($B105,'Tillförd energi'!$B$1:$AI$700,MATCH(M$1,'Tillförd energi'!$B$1:$AQ$1,0),FALSE)</f>
        <v>0</v>
      </c>
      <c r="N105">
        <f>VLOOKUP($B105,'Tillförd energi'!$B$1:$AI$700,MATCH(N$1,'Tillförd energi'!$B$1:$AQ$1,0),FALSE)</f>
        <v>0</v>
      </c>
      <c r="O105">
        <f>VLOOKUP($B105,'Tillförd energi'!$B$1:$AI$700,MATCH(O$1,'Tillförd energi'!$B$1:$AQ$1,0),FALSE)</f>
        <v>0</v>
      </c>
      <c r="P105">
        <f>VLOOKUP($B105,'Tillförd energi'!$B$1:$AI$700,MATCH(P$1,'Tillförd energi'!$B$1:$AQ$1,0),FALSE)</f>
        <v>0</v>
      </c>
      <c r="Q105">
        <f>VLOOKUP($B105,'Tillförd energi'!$B$1:$AI$700,MATCH(Q$1,'Tillförd energi'!$B$1:$AQ$1,0),FALSE)</f>
        <v>0</v>
      </c>
      <c r="R105">
        <f>VLOOKUP($B105,'Tillförd energi'!$B$1:$AI$700,MATCH(R$1,'Tillförd energi'!$B$1:$AQ$1,0),FALSE)</f>
        <v>0</v>
      </c>
      <c r="S105">
        <f>VLOOKUP($B105,'Tillförd energi'!$B$1:$AI$700,MATCH(S$1,'Tillförd energi'!$B$1:$AQ$1,0),FALSE)</f>
        <v>0</v>
      </c>
      <c r="T105">
        <f>VLOOKUP($B105,'Tillförd energi'!$B$1:$AI$700,MATCH(T$1,'Tillförd energi'!$B$1:$AQ$1,0),FALSE)</f>
        <v>0</v>
      </c>
      <c r="U105">
        <f>VLOOKUP($B105,'Tillförd energi'!$B$1:$AI$700,MATCH(U$1,'Tillförd energi'!$B$1:$AQ$1,0),FALSE)</f>
        <v>0</v>
      </c>
      <c r="V105">
        <f>VLOOKUP($B105,'Tillförd energi'!$B$1:$AI$700,MATCH(V$1,'Tillförd energi'!$B$1:$AQ$1,0),FALSE)</f>
        <v>0</v>
      </c>
      <c r="W105">
        <f>VLOOKUP($B105,'Tillförd energi'!$B$1:$AI$700,MATCH(W$1,'Tillförd energi'!$B$1:$AQ$1,0),FALSE)</f>
        <v>0</v>
      </c>
      <c r="X105">
        <f>VLOOKUP($B105,'Tillförd energi'!$B$1:$AI$700,MATCH(X$1,'Tillförd energi'!$B$1:$AQ$1,0),FALSE)</f>
        <v>0</v>
      </c>
      <c r="Y105">
        <f>VLOOKUP($B105,'Tillförd energi'!$B$1:$AI$700,MATCH(Y$1,'Tillförd energi'!$B$1:$AQ$1,0),FALSE)</f>
        <v>0</v>
      </c>
      <c r="Z105">
        <f>VLOOKUP($B105,'Tillförd energi'!$B$1:$AI$700,MATCH(Z$1,'Tillförd energi'!$B$1:$AQ$1,0),FALSE)</f>
        <v>0</v>
      </c>
      <c r="AA105">
        <f>VLOOKUP($B105,'Tillförd energi'!$B$1:$AI$700,MATCH(AA$1,'Tillförd energi'!$B$1:$AQ$1,0),FALSE)</f>
        <v>0</v>
      </c>
      <c r="AB105">
        <f>VLOOKUP($B105,'Tillförd energi'!$B$1:$AI$700,MATCH(AB$1,'Tillförd energi'!$B$1:$AQ$1,0),FALSE)</f>
        <v>0</v>
      </c>
      <c r="AC105">
        <f>VLOOKUP($B105,'Tillförd energi'!$B$1:$AI$700,MATCH(AC$1,'Tillförd energi'!$B$1:$AQ$1,0),FALSE)</f>
        <v>0</v>
      </c>
      <c r="AD105">
        <f>VLOOKUP($B105,'Tillförd energi'!$B$1:$AI$700,MATCH(AD$1,'Tillförd energi'!$B$1:$AQ$1,0),FALSE)</f>
        <v>0</v>
      </c>
      <c r="AE105">
        <f>VLOOKUP($B105,'Tillförd energi'!$B$1:$AI$700,MATCH(AE$1,'Tillförd energi'!$B$1:$AQ$1,0),FALSE)</f>
        <v>0</v>
      </c>
      <c r="AF105">
        <f>VLOOKUP($B105,'Tillförd energi'!$B$1:$AI$700,MATCH(AF$1,'Tillförd energi'!$B$1:$AQ$1,0),FALSE)</f>
        <v>0</v>
      </c>
      <c r="AG105">
        <f>IFERROR(VLOOKUP(B105,Miljö!$B$1:$AC$550,MATCH("Köpt mängd produktionsspecifik fjärrvärme:",Miljö!$B$1:$AC$1,0),FALSE)/1,0)</f>
        <v>0</v>
      </c>
      <c r="AI105">
        <f t="shared" si="22"/>
        <v>0</v>
      </c>
      <c r="AJ105">
        <f t="shared" si="23"/>
        <v>0</v>
      </c>
      <c r="AK105" t="str">
        <f>IF(ISERROR(1/VLOOKUP($B105,Leveranser!$B$1:$S$500,MATCH("såld värme (gwh)",Leveranser!$B$1:$S$1,0),FALSE)),"",VLOOKUP($B105,Leveranser!$B$1:$S$500,MATCH("såld värme (gwh)",Leveranser!$B$1:$S$1,0),FALSE))</f>
        <v/>
      </c>
      <c r="AL105">
        <f>VLOOKUP($B105,Leveranser!$B$1:$Y$500,MATCH("Totalt såld fjärrvärme till andra fjärrvärmeföretag",Leveranser!$B$1:$AA$1,0),FALSE)</f>
        <v>0</v>
      </c>
      <c r="AM105">
        <f>IF(ISERROR(1/VLOOKUP($B105,Miljö!$B$1:$S$500,MATCH("Såld mängd produktionsspecifik fjärrvärme (GWh)",Miljö!$B$1:$R$1,0),FALSE)),0,VLOOKUP($B105,Miljö!$B$1:$S$500,MATCH("Såld mängd produktionsspecifik fjärrvärme (GWh)",Miljö!$B$1:$R$1,0),FALSE))</f>
        <v>0</v>
      </c>
      <c r="AN105" s="239" t="str">
        <f t="shared" si="24"/>
        <v/>
      </c>
      <c r="AP105" t="str">
        <f>IFERROR(VLOOKUP($B105,Miljövärden!$B$2:$H$550,7,FALSE),"Nej, saknas")</f>
        <v>Nej</v>
      </c>
      <c r="AQ105" t="str">
        <f>IFERROR(VLOOKUP($B105,Miljövärden!$B$2:$H$550,6,FALSE),"Nej, saknas")</f>
        <v>Nej</v>
      </c>
      <c r="AU105">
        <f t="shared" si="25"/>
        <v>0</v>
      </c>
      <c r="AV105">
        <f t="shared" si="26"/>
        <v>0</v>
      </c>
      <c r="AW105">
        <f t="shared" si="27"/>
        <v>0</v>
      </c>
      <c r="AX105">
        <f t="shared" si="28"/>
        <v>0</v>
      </c>
      <c r="AZ105">
        <f t="shared" si="29"/>
        <v>0</v>
      </c>
      <c r="BC105">
        <f t="shared" si="30"/>
        <v>0</v>
      </c>
      <c r="BD105">
        <f t="shared" si="31"/>
        <v>0</v>
      </c>
      <c r="BE105">
        <f t="shared" si="32"/>
        <v>0</v>
      </c>
      <c r="BF105">
        <f t="shared" si="33"/>
        <v>0</v>
      </c>
      <c r="BG105">
        <f t="shared" si="34"/>
        <v>0</v>
      </c>
      <c r="BH105" t="str">
        <f>VLOOKUP(B105,Miljö!$B$1:$I$482,MATCH("Fossilandel för ursprungspecificerad el ()",Miljö!$B$1:$I$1,0),FALSE)</f>
        <v>-</v>
      </c>
      <c r="BI105" t="str">
        <f>VLOOKUP(B105,Miljö!$B$1:$BX$482,MATCH("Kärnkraftsandel för ursprungsspecificerad el ()",Miljö!$B$1:$O$1,0),FALSE)</f>
        <v>-</v>
      </c>
      <c r="BJ105">
        <f t="shared" si="35"/>
        <v>0</v>
      </c>
      <c r="BK105" t="str">
        <f>VLOOKUP(B105,Miljö!$B$1:$O$482,MATCH("Fossil andel i procent (%)",Miljö!$B$1:$O$1,0),FALSE)</f>
        <v>-</v>
      </c>
      <c r="BL105">
        <f t="shared" si="36"/>
        <v>0</v>
      </c>
      <c r="BO105" s="289" t="str">
        <f t="shared" si="37"/>
        <v/>
      </c>
      <c r="BP105" s="239" t="str">
        <f t="shared" si="38"/>
        <v/>
      </c>
      <c r="BQ105" s="239" t="str">
        <f t="shared" si="39"/>
        <v/>
      </c>
      <c r="BR105" s="239" t="str">
        <f t="shared" si="40"/>
        <v/>
      </c>
      <c r="BS105" s="239"/>
      <c r="BT105" s="351">
        <f t="shared" si="41"/>
        <v>0</v>
      </c>
      <c r="BW105" s="289" t="str">
        <f>IF(AP105="ja",VLOOKUP(B105,Miljövärden!$B$2:$H$550,MATCH("Total andel fossilt",Miljövärden!$B$2:$H$2,0),FALSE),"")</f>
        <v/>
      </c>
      <c r="BZ105" s="351" t="str">
        <f t="shared" si="42"/>
        <v/>
      </c>
      <c r="CA105" s="353" t="str">
        <f t="shared" si="43"/>
        <v/>
      </c>
    </row>
    <row r="106" spans="1:79" x14ac:dyDescent="0.25">
      <c r="A106" s="2" t="s">
        <v>177</v>
      </c>
      <c r="B106" s="2" t="s">
        <v>178</v>
      </c>
      <c r="C106">
        <f>VLOOKUP($B106,'Tillförd energi'!$B$1:$AI$700,MATCH(C$1,'Tillförd energi'!$B$1:$AQ$1,0),FALSE)</f>
        <v>0</v>
      </c>
      <c r="D106">
        <f>VLOOKUP($B106,'Tillförd energi'!$B$1:$AI$700,MATCH(D$1,'Tillförd energi'!$B$1:$AQ$1,0),FALSE)</f>
        <v>0.623</v>
      </c>
      <c r="E106">
        <f>VLOOKUP($B106,'Tillförd energi'!$B$1:$AI$700,MATCH(E$1,'Tillförd energi'!$B$1:$AQ$1,0),FALSE)</f>
        <v>0</v>
      </c>
      <c r="F106">
        <f>VLOOKUP($B106,'Tillförd energi'!$B$1:$AI$700,MATCH(F$1,'Tillförd energi'!$B$1:$AQ$1,0),FALSE)</f>
        <v>0</v>
      </c>
      <c r="G106">
        <f>VLOOKUP($B106,'Tillförd energi'!$B$1:$AI$700,MATCH(G$1,'Tillförd energi'!$B$1:$AQ$1,0),FALSE)</f>
        <v>0</v>
      </c>
      <c r="H106">
        <f>VLOOKUP($B106,'Tillförd energi'!$B$1:$AI$700,MATCH(H$1,'Tillförd energi'!$B$1:$AQ$1,0),FALSE)</f>
        <v>0</v>
      </c>
      <c r="I106">
        <f>VLOOKUP($B106,'Tillförd energi'!$B$1:$AI$700,MATCH(I$1,'Tillförd energi'!$B$1:$AQ$1,0),FALSE)</f>
        <v>0</v>
      </c>
      <c r="J106">
        <f>VLOOKUP($B106,'Tillförd energi'!$B$1:$AI$700,MATCH(J$1,'Tillförd energi'!$B$1:$AQ$1,0),FALSE)</f>
        <v>0</v>
      </c>
      <c r="K106">
        <f>VLOOKUP($B106,'Tillförd energi'!$B$1:$AI$700,MATCH(K$1,'Tillförd energi'!$B$1:$AQ$1,0),FALSE)</f>
        <v>0</v>
      </c>
      <c r="L106">
        <f>VLOOKUP($B106,'Tillförd energi'!$B$1:$AI$700,MATCH(L$1,'Tillförd energi'!$B$1:$AQ$1,0),FALSE)</f>
        <v>0</v>
      </c>
      <c r="M106">
        <f>VLOOKUP($B106,'Tillförd energi'!$B$1:$AI$700,MATCH(M$1,'Tillförd energi'!$B$1:$AQ$1,0),FALSE)</f>
        <v>0</v>
      </c>
      <c r="N106">
        <f>VLOOKUP($B106,'Tillförd energi'!$B$1:$AI$700,MATCH(N$1,'Tillförd energi'!$B$1:$AQ$1,0),FALSE)</f>
        <v>19.352</v>
      </c>
      <c r="O106">
        <f>VLOOKUP($B106,'Tillförd energi'!$B$1:$AI$700,MATCH(O$1,'Tillförd energi'!$B$1:$AQ$1,0),FALSE)</f>
        <v>0</v>
      </c>
      <c r="P106">
        <f>VLOOKUP($B106,'Tillförd energi'!$B$1:$AI$700,MATCH(P$1,'Tillförd energi'!$B$1:$AQ$1,0),FALSE)</f>
        <v>5.4</v>
      </c>
      <c r="Q106">
        <f>VLOOKUP($B106,'Tillförd energi'!$B$1:$AI$700,MATCH(Q$1,'Tillförd energi'!$B$1:$AQ$1,0),FALSE)</f>
        <v>0</v>
      </c>
      <c r="R106">
        <f>VLOOKUP($B106,'Tillförd energi'!$B$1:$AI$700,MATCH(R$1,'Tillförd energi'!$B$1:$AQ$1,0),FALSE)</f>
        <v>5.57</v>
      </c>
      <c r="S106">
        <f>VLOOKUP($B106,'Tillförd energi'!$B$1:$AI$700,MATCH(S$1,'Tillförd energi'!$B$1:$AQ$1,0),FALSE)</f>
        <v>0</v>
      </c>
      <c r="T106">
        <f>VLOOKUP($B106,'Tillförd energi'!$B$1:$AI$700,MATCH(T$1,'Tillförd energi'!$B$1:$AQ$1,0),FALSE)</f>
        <v>0</v>
      </c>
      <c r="U106">
        <f>VLOOKUP($B106,'Tillförd energi'!$B$1:$AI$700,MATCH(U$1,'Tillförd energi'!$B$1:$AQ$1,0),FALSE)</f>
        <v>0</v>
      </c>
      <c r="V106">
        <f>VLOOKUP($B106,'Tillförd energi'!$B$1:$AI$700,MATCH(V$1,'Tillförd energi'!$B$1:$AQ$1,0),FALSE)</f>
        <v>0</v>
      </c>
      <c r="W106">
        <f>VLOOKUP($B106,'Tillförd energi'!$B$1:$AI$700,MATCH(W$1,'Tillförd energi'!$B$1:$AQ$1,0),FALSE)</f>
        <v>0</v>
      </c>
      <c r="X106">
        <f>VLOOKUP($B106,'Tillförd energi'!$B$1:$AI$700,MATCH(X$1,'Tillförd energi'!$B$1:$AQ$1,0),FALSE)</f>
        <v>0</v>
      </c>
      <c r="Y106">
        <f>VLOOKUP($B106,'Tillförd energi'!$B$1:$AI$700,MATCH(Y$1,'Tillförd energi'!$B$1:$AQ$1,0),FALSE)</f>
        <v>0</v>
      </c>
      <c r="Z106">
        <f>VLOOKUP($B106,'Tillförd energi'!$B$1:$AI$700,MATCH(Z$1,'Tillförd energi'!$B$1:$AQ$1,0),FALSE)</f>
        <v>0.03</v>
      </c>
      <c r="AA106">
        <f>VLOOKUP($B106,'Tillförd energi'!$B$1:$AI$700,MATCH(AA$1,'Tillförd energi'!$B$1:$AQ$1,0),FALSE)</f>
        <v>0</v>
      </c>
      <c r="AB106">
        <f>VLOOKUP($B106,'Tillförd energi'!$B$1:$AI$700,MATCH(AB$1,'Tillförd energi'!$B$1:$AQ$1,0),FALSE)</f>
        <v>0</v>
      </c>
      <c r="AC106">
        <f>VLOOKUP($B106,'Tillförd energi'!$B$1:$AI$700,MATCH(AC$1,'Tillförd energi'!$B$1:$AQ$1,0),FALSE)</f>
        <v>3.33</v>
      </c>
      <c r="AD106">
        <f>VLOOKUP($B106,'Tillförd energi'!$B$1:$AI$700,MATCH(AD$1,'Tillförd energi'!$B$1:$AQ$1,0),FALSE)</f>
        <v>0.217</v>
      </c>
      <c r="AE106">
        <f>VLOOKUP($B106,'Tillförd energi'!$B$1:$AI$700,MATCH(AE$1,'Tillförd energi'!$B$1:$AQ$1,0),FALSE)</f>
        <v>0</v>
      </c>
      <c r="AF106">
        <f>VLOOKUP($B106,'Tillförd energi'!$B$1:$AI$700,MATCH(AF$1,'Tillförd energi'!$B$1:$AQ$1,0),FALSE)</f>
        <v>0.81225000000000003</v>
      </c>
      <c r="AG106">
        <f>IFERROR(VLOOKUP(B106,Miljö!$B$1:$AC$550,MATCH("Köpt mängd produktionsspecifik fjärrvärme:",Miljö!$B$1:$AC$1,0),FALSE)/1,0)</f>
        <v>0</v>
      </c>
      <c r="AI106">
        <f t="shared" si="22"/>
        <v>35.334249999999997</v>
      </c>
      <c r="AJ106">
        <f t="shared" si="23"/>
        <v>35.334249999999997</v>
      </c>
      <c r="AK106">
        <f>IF(ISERROR(1/VLOOKUP($B106,Leveranser!$B$1:$S$500,MATCH("såld värme (gwh)",Leveranser!$B$1:$S$1,0),FALSE)),"",VLOOKUP($B106,Leveranser!$B$1:$S$500,MATCH("såld värme (gwh)",Leveranser!$B$1:$S$1,0),FALSE))</f>
        <v>27.074999999999999</v>
      </c>
      <c r="AL106">
        <f>VLOOKUP($B106,Leveranser!$B$1:$Y$500,MATCH("Totalt såld fjärrvärme till andra fjärrvärmeföretag",Leveranser!$B$1:$AA$1,0),FALSE)</f>
        <v>0</v>
      </c>
      <c r="AM106">
        <f>IF(ISERROR(1/VLOOKUP($B106,Miljö!$B$1:$S$500,MATCH("Såld mängd produktionsspecifik fjärrvärme (GWh)",Miljö!$B$1:$R$1,0),FALSE)),0,VLOOKUP($B106,Miljö!$B$1:$S$500,MATCH("Såld mängd produktionsspecifik fjärrvärme (GWh)",Miljö!$B$1:$R$1,0),FALSE))</f>
        <v>0</v>
      </c>
      <c r="AN106" s="239">
        <f t="shared" si="24"/>
        <v>0.766253705682164</v>
      </c>
      <c r="AP106" t="str">
        <f>IFERROR(VLOOKUP($B106,Miljövärden!$B$2:$H$550,7,FALSE),"Nej, saknas")</f>
        <v>Ja</v>
      </c>
      <c r="AQ106" t="str">
        <f>IFERROR(VLOOKUP($B106,Miljövärden!$B$2:$H$550,6,FALSE),"Nej, saknas")</f>
        <v>Ja</v>
      </c>
      <c r="AU106">
        <f t="shared" si="25"/>
        <v>0.84225000000000005</v>
      </c>
      <c r="AV106">
        <f t="shared" si="26"/>
        <v>0</v>
      </c>
      <c r="AW106">
        <f t="shared" si="27"/>
        <v>24.752000000000002</v>
      </c>
      <c r="AX106">
        <f t="shared" si="28"/>
        <v>5.57</v>
      </c>
      <c r="AZ106">
        <f t="shared" si="29"/>
        <v>30.322000000000003</v>
      </c>
      <c r="BC106">
        <f t="shared" si="30"/>
        <v>0.623</v>
      </c>
      <c r="BD106">
        <f t="shared" si="31"/>
        <v>0</v>
      </c>
      <c r="BE106">
        <f t="shared" si="32"/>
        <v>30.322000000000003</v>
      </c>
      <c r="BF106">
        <f t="shared" si="33"/>
        <v>3.5470000000000002</v>
      </c>
      <c r="BG106">
        <f t="shared" si="34"/>
        <v>0.84225000000000005</v>
      </c>
      <c r="BH106">
        <f>VLOOKUP(B106,Miljö!$B$1:$I$482,MATCH("Fossilandel för ursprungspecificerad el ()",Miljö!$B$1:$I$1,0),FALSE)</f>
        <v>0</v>
      </c>
      <c r="BI106">
        <f>VLOOKUP(B106,Miljö!$B$1:$BX$482,MATCH("Kärnkraftsandel för ursprungsspecificerad el ()",Miljö!$B$1:$O$1,0),FALSE)</f>
        <v>0</v>
      </c>
      <c r="BJ106">
        <f t="shared" si="35"/>
        <v>0</v>
      </c>
      <c r="BK106" t="str">
        <f>VLOOKUP(B106,Miljö!$B$1:$O$482,MATCH("Fossil andel i procent (%)",Miljö!$B$1:$O$1,0),FALSE)</f>
        <v>ET</v>
      </c>
      <c r="BL106">
        <f t="shared" si="36"/>
        <v>35.334250000000004</v>
      </c>
      <c r="BO106" s="289">
        <f t="shared" si="37"/>
        <v>1.7631618047644987E-2</v>
      </c>
      <c r="BP106" s="239">
        <f t="shared" si="38"/>
        <v>0</v>
      </c>
      <c r="BQ106" s="239">
        <f t="shared" si="39"/>
        <v>0.88198419380629278</v>
      </c>
      <c r="BR106" s="239">
        <f t="shared" si="40"/>
        <v>0.10038418814606224</v>
      </c>
      <c r="BS106" s="239"/>
      <c r="BT106" s="351">
        <f t="shared" si="41"/>
        <v>1</v>
      </c>
      <c r="BW106" s="289">
        <f>IF(AP106="ja",VLOOKUP(B106,Miljövärden!$B$2:$H$550,MATCH("Total andel fossilt",Miljövärden!$B$2:$H$2,0),FALSE),"")</f>
        <v>1.7631600000000001E-2</v>
      </c>
      <c r="BZ106" s="351">
        <f t="shared" si="42"/>
        <v>-1.8047644986113331E-8</v>
      </c>
      <c r="CA106" s="353">
        <f t="shared" si="43"/>
        <v>0</v>
      </c>
    </row>
    <row r="107" spans="1:79" x14ac:dyDescent="0.25">
      <c r="A107" s="2" t="s">
        <v>177</v>
      </c>
      <c r="B107" s="2" t="s">
        <v>179</v>
      </c>
      <c r="C107">
        <f>VLOOKUP($B107,'Tillförd energi'!$B$1:$AI$700,MATCH(C$1,'Tillförd energi'!$B$1:$AQ$1,0),FALSE)</f>
        <v>0</v>
      </c>
      <c r="D107">
        <f>VLOOKUP($B107,'Tillförd energi'!$B$1:$AI$700,MATCH(D$1,'Tillförd energi'!$B$1:$AQ$1,0),FALSE)</f>
        <v>0</v>
      </c>
      <c r="E107">
        <f>VLOOKUP($B107,'Tillförd energi'!$B$1:$AI$700,MATCH(E$1,'Tillförd energi'!$B$1:$AQ$1,0),FALSE)</f>
        <v>0</v>
      </c>
      <c r="F107">
        <f>VLOOKUP($B107,'Tillförd energi'!$B$1:$AI$700,MATCH(F$1,'Tillförd energi'!$B$1:$AQ$1,0),FALSE)</f>
        <v>0</v>
      </c>
      <c r="G107">
        <f>VLOOKUP($B107,'Tillförd energi'!$B$1:$AI$700,MATCH(G$1,'Tillförd energi'!$B$1:$AQ$1,0),FALSE)</f>
        <v>0</v>
      </c>
      <c r="H107">
        <f>VLOOKUP($B107,'Tillförd energi'!$B$1:$AI$700,MATCH(H$1,'Tillförd energi'!$B$1:$AQ$1,0),FALSE)</f>
        <v>0</v>
      </c>
      <c r="I107">
        <f>VLOOKUP($B107,'Tillförd energi'!$B$1:$AI$700,MATCH(I$1,'Tillförd energi'!$B$1:$AQ$1,0),FALSE)</f>
        <v>0</v>
      </c>
      <c r="J107">
        <f>VLOOKUP($B107,'Tillförd energi'!$B$1:$AI$700,MATCH(J$1,'Tillförd energi'!$B$1:$AQ$1,0),FALSE)</f>
        <v>0</v>
      </c>
      <c r="K107">
        <f>VLOOKUP($B107,'Tillförd energi'!$B$1:$AI$700,MATCH(K$1,'Tillförd energi'!$B$1:$AQ$1,0),FALSE)</f>
        <v>0</v>
      </c>
      <c r="L107">
        <f>VLOOKUP($B107,'Tillförd energi'!$B$1:$AI$700,MATCH(L$1,'Tillförd energi'!$B$1:$AQ$1,0),FALSE)</f>
        <v>0</v>
      </c>
      <c r="M107">
        <f>VLOOKUP($B107,'Tillförd energi'!$B$1:$AI$700,MATCH(M$1,'Tillförd energi'!$B$1:$AQ$1,0),FALSE)</f>
        <v>0</v>
      </c>
      <c r="N107">
        <f>VLOOKUP($B107,'Tillförd energi'!$B$1:$AI$700,MATCH(N$1,'Tillförd energi'!$B$1:$AQ$1,0),FALSE)</f>
        <v>0</v>
      </c>
      <c r="O107">
        <f>VLOOKUP($B107,'Tillförd energi'!$B$1:$AI$700,MATCH(O$1,'Tillförd energi'!$B$1:$AQ$1,0),FALSE)</f>
        <v>0</v>
      </c>
      <c r="P107">
        <f>VLOOKUP($B107,'Tillförd energi'!$B$1:$AI$700,MATCH(P$1,'Tillförd energi'!$B$1:$AQ$1,0),FALSE)</f>
        <v>0</v>
      </c>
      <c r="Q107">
        <f>VLOOKUP($B107,'Tillförd energi'!$B$1:$AI$700,MATCH(Q$1,'Tillförd energi'!$B$1:$AQ$1,0),FALSE)</f>
        <v>5.6482400000000004</v>
      </c>
      <c r="R107">
        <f>VLOOKUP($B107,'Tillförd energi'!$B$1:$AI$700,MATCH(R$1,'Tillförd energi'!$B$1:$AQ$1,0),FALSE)</f>
        <v>0</v>
      </c>
      <c r="S107">
        <f>VLOOKUP($B107,'Tillförd energi'!$B$1:$AI$700,MATCH(S$1,'Tillförd energi'!$B$1:$AQ$1,0),FALSE)</f>
        <v>0</v>
      </c>
      <c r="T107">
        <f>VLOOKUP($B107,'Tillförd energi'!$B$1:$AI$700,MATCH(T$1,'Tillförd energi'!$B$1:$AQ$1,0),FALSE)</f>
        <v>0</v>
      </c>
      <c r="U107">
        <f>VLOOKUP($B107,'Tillförd energi'!$B$1:$AI$700,MATCH(U$1,'Tillförd energi'!$B$1:$AQ$1,0),FALSE)</f>
        <v>0</v>
      </c>
      <c r="V107">
        <f>VLOOKUP($B107,'Tillförd energi'!$B$1:$AI$700,MATCH(V$1,'Tillförd energi'!$B$1:$AQ$1,0),FALSE)</f>
        <v>0</v>
      </c>
      <c r="W107">
        <f>VLOOKUP($B107,'Tillförd energi'!$B$1:$AI$700,MATCH(W$1,'Tillförd energi'!$B$1:$AQ$1,0),FALSE)</f>
        <v>0</v>
      </c>
      <c r="X107">
        <f>VLOOKUP($B107,'Tillförd energi'!$B$1:$AI$700,MATCH(X$1,'Tillförd energi'!$B$1:$AQ$1,0),FALSE)</f>
        <v>0</v>
      </c>
      <c r="Y107">
        <f>VLOOKUP($B107,'Tillförd energi'!$B$1:$AI$700,MATCH(Y$1,'Tillförd energi'!$B$1:$AQ$1,0),FALSE)</f>
        <v>0</v>
      </c>
      <c r="Z107">
        <f>VLOOKUP($B107,'Tillförd energi'!$B$1:$AI$700,MATCH(Z$1,'Tillförd energi'!$B$1:$AQ$1,0),FALSE)</f>
        <v>0</v>
      </c>
      <c r="AA107">
        <f>VLOOKUP($B107,'Tillförd energi'!$B$1:$AI$700,MATCH(AA$1,'Tillförd energi'!$B$1:$AQ$1,0),FALSE)</f>
        <v>0</v>
      </c>
      <c r="AB107">
        <f>VLOOKUP($B107,'Tillförd energi'!$B$1:$AI$700,MATCH(AB$1,'Tillförd energi'!$B$1:$AQ$1,0),FALSE)</f>
        <v>0</v>
      </c>
      <c r="AC107">
        <f>VLOOKUP($B107,'Tillförd energi'!$B$1:$AI$700,MATCH(AC$1,'Tillförd energi'!$B$1:$AQ$1,0),FALSE)</f>
        <v>0</v>
      </c>
      <c r="AD107">
        <f>VLOOKUP($B107,'Tillförd energi'!$B$1:$AI$700,MATCH(AD$1,'Tillförd energi'!$B$1:$AQ$1,0),FALSE)</f>
        <v>0</v>
      </c>
      <c r="AE107">
        <f>VLOOKUP($B107,'Tillförd energi'!$B$1:$AI$700,MATCH(AE$1,'Tillförd energi'!$B$1:$AQ$1,0),FALSE)</f>
        <v>0</v>
      </c>
      <c r="AF107">
        <f>VLOOKUP($B107,'Tillförd energi'!$B$1:$AI$700,MATCH(AF$1,'Tillförd energi'!$B$1:$AQ$1,0),FALSE)</f>
        <v>0.12534000000000001</v>
      </c>
      <c r="AG107">
        <f>IFERROR(VLOOKUP(B107,Miljö!$B$1:$AC$550,MATCH("Köpt mängd produktionsspecifik fjärrvärme:",Miljö!$B$1:$AC$1,0),FALSE)/1,0)</f>
        <v>0</v>
      </c>
      <c r="AI107">
        <f t="shared" si="22"/>
        <v>5.7735800000000008</v>
      </c>
      <c r="AJ107">
        <f t="shared" si="23"/>
        <v>5.7735800000000008</v>
      </c>
      <c r="AK107">
        <f>IF(ISERROR(1/VLOOKUP($B107,Leveranser!$B$1:$S$500,MATCH("såld värme (gwh)",Leveranser!$B$1:$S$1,0),FALSE)),"",VLOOKUP($B107,Leveranser!$B$1:$S$500,MATCH("såld värme (gwh)",Leveranser!$B$1:$S$1,0),FALSE))</f>
        <v>4.1779999999999999</v>
      </c>
      <c r="AL107">
        <f>VLOOKUP($B107,Leveranser!$B$1:$Y$500,MATCH("Totalt såld fjärrvärme till andra fjärrvärmeföretag",Leveranser!$B$1:$AA$1,0),FALSE)</f>
        <v>0</v>
      </c>
      <c r="AM107">
        <f>IF(ISERROR(1/VLOOKUP($B107,Miljö!$B$1:$S$500,MATCH("Såld mängd produktionsspecifik fjärrvärme (GWh)",Miljö!$B$1:$R$1,0),FALSE)),0,VLOOKUP($B107,Miljö!$B$1:$S$500,MATCH("Såld mängd produktionsspecifik fjärrvärme (GWh)",Miljö!$B$1:$R$1,0),FALSE))</f>
        <v>0</v>
      </c>
      <c r="AN107" s="239">
        <f t="shared" si="24"/>
        <v>0.72364113773429994</v>
      </c>
      <c r="AP107" t="str">
        <f>IFERROR(VLOOKUP($B107,Miljövärden!$B$2:$H$550,7,FALSE),"Nej, saknas")</f>
        <v>Ja</v>
      </c>
      <c r="AQ107" t="str">
        <f>IFERROR(VLOOKUP($B107,Miljövärden!$B$2:$H$550,6,FALSE),"Nej, saknas")</f>
        <v>Ja</v>
      </c>
      <c r="AU107">
        <f t="shared" si="25"/>
        <v>0.12534000000000001</v>
      </c>
      <c r="AV107">
        <f t="shared" si="26"/>
        <v>0</v>
      </c>
      <c r="AW107">
        <f t="shared" si="27"/>
        <v>5.6482400000000004</v>
      </c>
      <c r="AX107">
        <f t="shared" si="28"/>
        <v>0</v>
      </c>
      <c r="AZ107">
        <f t="shared" si="29"/>
        <v>5.6482400000000004</v>
      </c>
      <c r="BC107">
        <f t="shared" si="30"/>
        <v>0</v>
      </c>
      <c r="BD107">
        <f t="shared" si="31"/>
        <v>0</v>
      </c>
      <c r="BE107">
        <f t="shared" si="32"/>
        <v>5.6482400000000004</v>
      </c>
      <c r="BF107">
        <f t="shared" si="33"/>
        <v>0</v>
      </c>
      <c r="BG107">
        <f t="shared" si="34"/>
        <v>0.12534000000000001</v>
      </c>
      <c r="BH107">
        <f>VLOOKUP(B107,Miljö!$B$1:$I$482,MATCH("Fossilandel för ursprungspecificerad el ()",Miljö!$B$1:$I$1,0),FALSE)</f>
        <v>0.48399999999999999</v>
      </c>
      <c r="BI107">
        <f>VLOOKUP(B107,Miljö!$B$1:$BX$482,MATCH("Kärnkraftsandel för ursprungsspecificerad el ()",Miljö!$B$1:$O$1,0),FALSE)</f>
        <v>0.35</v>
      </c>
      <c r="BJ107">
        <f t="shared" si="35"/>
        <v>0</v>
      </c>
      <c r="BK107" t="str">
        <f>VLOOKUP(B107,Miljö!$B$1:$O$482,MATCH("Fossil andel i procent (%)",Miljö!$B$1:$O$1,0),FALSE)</f>
        <v>ET</v>
      </c>
      <c r="BL107">
        <f t="shared" si="36"/>
        <v>5.7735800000000008</v>
      </c>
      <c r="BO107" s="289">
        <f t="shared" si="37"/>
        <v>1.0507269319902035E-2</v>
      </c>
      <c r="BP107" s="239">
        <f t="shared" si="38"/>
        <v>7.5982319462101489E-3</v>
      </c>
      <c r="BQ107" s="239">
        <f t="shared" si="39"/>
        <v>0.98189449873388779</v>
      </c>
      <c r="BR107" s="239">
        <f t="shared" si="40"/>
        <v>0</v>
      </c>
      <c r="BS107" s="239"/>
      <c r="BT107" s="351">
        <f t="shared" si="41"/>
        <v>1</v>
      </c>
      <c r="BW107" s="289">
        <f>IF(AP107="ja",VLOOKUP(B107,Miljövärden!$B$2:$H$550,MATCH("Total andel fossilt",Miljövärden!$B$2:$H$2,0),FALSE),"")</f>
        <v>1.0507300000000001E-2</v>
      </c>
      <c r="BZ107" s="351">
        <f t="shared" si="42"/>
        <v>3.0680097965612996E-8</v>
      </c>
      <c r="CA107" s="353">
        <f t="shared" si="43"/>
        <v>0</v>
      </c>
    </row>
    <row r="108" spans="1:79" x14ac:dyDescent="0.25">
      <c r="A108" s="2" t="s">
        <v>177</v>
      </c>
      <c r="B108" s="2" t="s">
        <v>180</v>
      </c>
      <c r="C108">
        <f>VLOOKUP($B108,'Tillförd energi'!$B$1:$AI$700,MATCH(C$1,'Tillförd energi'!$B$1:$AQ$1,0),FALSE)</f>
        <v>0</v>
      </c>
      <c r="D108">
        <f>VLOOKUP($B108,'Tillförd energi'!$B$1:$AI$700,MATCH(D$1,'Tillförd energi'!$B$1:$AQ$1,0),FALSE)</f>
        <v>0</v>
      </c>
      <c r="E108">
        <f>VLOOKUP($B108,'Tillförd energi'!$B$1:$AI$700,MATCH(E$1,'Tillförd energi'!$B$1:$AQ$1,0),FALSE)</f>
        <v>0</v>
      </c>
      <c r="F108">
        <f>VLOOKUP($B108,'Tillförd energi'!$B$1:$AI$700,MATCH(F$1,'Tillförd energi'!$B$1:$AQ$1,0),FALSE)</f>
        <v>0</v>
      </c>
      <c r="G108">
        <f>VLOOKUP($B108,'Tillförd energi'!$B$1:$AI$700,MATCH(G$1,'Tillförd energi'!$B$1:$AQ$1,0),FALSE)</f>
        <v>0</v>
      </c>
      <c r="H108">
        <f>VLOOKUP($B108,'Tillförd energi'!$B$1:$AI$700,MATCH(H$1,'Tillförd energi'!$B$1:$AQ$1,0),FALSE)</f>
        <v>0</v>
      </c>
      <c r="I108">
        <f>VLOOKUP($B108,'Tillförd energi'!$B$1:$AI$700,MATCH(I$1,'Tillförd energi'!$B$1:$AQ$1,0),FALSE)</f>
        <v>0</v>
      </c>
      <c r="J108">
        <f>VLOOKUP($B108,'Tillförd energi'!$B$1:$AI$700,MATCH(J$1,'Tillförd energi'!$B$1:$AQ$1,0),FALSE)</f>
        <v>0</v>
      </c>
      <c r="K108">
        <f>VLOOKUP($B108,'Tillförd energi'!$B$1:$AI$700,MATCH(K$1,'Tillförd energi'!$B$1:$AQ$1,0),FALSE)</f>
        <v>0</v>
      </c>
      <c r="L108">
        <f>VLOOKUP($B108,'Tillförd energi'!$B$1:$AI$700,MATCH(L$1,'Tillförd energi'!$B$1:$AQ$1,0),FALSE)</f>
        <v>0</v>
      </c>
      <c r="M108">
        <f>VLOOKUP($B108,'Tillförd energi'!$B$1:$AI$700,MATCH(M$1,'Tillförd energi'!$B$1:$AQ$1,0),FALSE)</f>
        <v>0</v>
      </c>
      <c r="N108">
        <f>VLOOKUP($B108,'Tillförd energi'!$B$1:$AI$700,MATCH(N$1,'Tillförd energi'!$B$1:$AQ$1,0),FALSE)</f>
        <v>0</v>
      </c>
      <c r="O108">
        <f>VLOOKUP($B108,'Tillförd energi'!$B$1:$AI$700,MATCH(O$1,'Tillförd energi'!$B$1:$AQ$1,0),FALSE)</f>
        <v>0</v>
      </c>
      <c r="P108">
        <f>VLOOKUP($B108,'Tillförd energi'!$B$1:$AI$700,MATCH(P$1,'Tillförd energi'!$B$1:$AQ$1,0),FALSE)</f>
        <v>0</v>
      </c>
      <c r="Q108">
        <f>VLOOKUP($B108,'Tillförd energi'!$B$1:$AI$700,MATCH(Q$1,'Tillförd energi'!$B$1:$AQ$1,0),FALSE)</f>
        <v>0</v>
      </c>
      <c r="R108">
        <f>VLOOKUP($B108,'Tillförd energi'!$B$1:$AI$700,MATCH(R$1,'Tillförd energi'!$B$1:$AQ$1,0),FALSE)</f>
        <v>0</v>
      </c>
      <c r="S108">
        <f>VLOOKUP($B108,'Tillförd energi'!$B$1:$AI$700,MATCH(S$1,'Tillförd energi'!$B$1:$AQ$1,0),FALSE)</f>
        <v>2.0619999999999998</v>
      </c>
      <c r="T108">
        <f>VLOOKUP($B108,'Tillförd energi'!$B$1:$AI$700,MATCH(T$1,'Tillförd energi'!$B$1:$AQ$1,0),FALSE)</f>
        <v>0</v>
      </c>
      <c r="U108">
        <f>VLOOKUP($B108,'Tillförd energi'!$B$1:$AI$700,MATCH(U$1,'Tillförd energi'!$B$1:$AQ$1,0),FALSE)</f>
        <v>0</v>
      </c>
      <c r="V108">
        <f>VLOOKUP($B108,'Tillförd energi'!$B$1:$AI$700,MATCH(V$1,'Tillförd energi'!$B$1:$AQ$1,0),FALSE)</f>
        <v>0</v>
      </c>
      <c r="W108">
        <f>VLOOKUP($B108,'Tillförd energi'!$B$1:$AI$700,MATCH(W$1,'Tillförd energi'!$B$1:$AQ$1,0),FALSE)</f>
        <v>0</v>
      </c>
      <c r="X108">
        <f>VLOOKUP($B108,'Tillförd energi'!$B$1:$AI$700,MATCH(X$1,'Tillförd energi'!$B$1:$AQ$1,0),FALSE)</f>
        <v>0</v>
      </c>
      <c r="Y108">
        <f>VLOOKUP($B108,'Tillförd energi'!$B$1:$AI$700,MATCH(Y$1,'Tillförd energi'!$B$1:$AQ$1,0),FALSE)</f>
        <v>0</v>
      </c>
      <c r="Z108">
        <f>VLOOKUP($B108,'Tillförd energi'!$B$1:$AI$700,MATCH(Z$1,'Tillförd energi'!$B$1:$AQ$1,0),FALSE)</f>
        <v>6.2E-2</v>
      </c>
      <c r="AA108">
        <f>VLOOKUP($B108,'Tillförd energi'!$B$1:$AI$700,MATCH(AA$1,'Tillförd energi'!$B$1:$AQ$1,0),FALSE)</f>
        <v>0</v>
      </c>
      <c r="AB108">
        <f>VLOOKUP($B108,'Tillförd energi'!$B$1:$AI$700,MATCH(AB$1,'Tillförd energi'!$B$1:$AQ$1,0),FALSE)</f>
        <v>0</v>
      </c>
      <c r="AC108">
        <f>VLOOKUP($B108,'Tillförd energi'!$B$1:$AI$700,MATCH(AC$1,'Tillförd energi'!$B$1:$AQ$1,0),FALSE)</f>
        <v>0</v>
      </c>
      <c r="AD108">
        <f>VLOOKUP($B108,'Tillförd energi'!$B$1:$AI$700,MATCH(AD$1,'Tillförd energi'!$B$1:$AQ$1,0),FALSE)</f>
        <v>0</v>
      </c>
      <c r="AE108">
        <f>VLOOKUP($B108,'Tillförd energi'!$B$1:$AI$700,MATCH(AE$1,'Tillförd energi'!$B$1:$AQ$1,0),FALSE)</f>
        <v>0</v>
      </c>
      <c r="AF108">
        <f>VLOOKUP($B108,'Tillförd energi'!$B$1:$AI$700,MATCH(AF$1,'Tillförd energi'!$B$1:$AQ$1,0),FALSE)</f>
        <v>0.01</v>
      </c>
      <c r="AG108">
        <f>IFERROR(VLOOKUP(B108,Miljö!$B$1:$AC$550,MATCH("Köpt mängd produktionsspecifik fjärrvärme:",Miljö!$B$1:$AC$1,0),FALSE)/1,0)</f>
        <v>0</v>
      </c>
      <c r="AI108">
        <f t="shared" si="22"/>
        <v>2.1339999999999995</v>
      </c>
      <c r="AJ108">
        <f t="shared" si="23"/>
        <v>2.1339999999999995</v>
      </c>
      <c r="AK108">
        <f>IF(ISERROR(1/VLOOKUP($B108,Leveranser!$B$1:$S$500,MATCH("såld värme (gwh)",Leveranser!$B$1:$S$1,0),FALSE)),"",VLOOKUP($B108,Leveranser!$B$1:$S$500,MATCH("såld värme (gwh)",Leveranser!$B$1:$S$1,0),FALSE))</f>
        <v>2.09</v>
      </c>
      <c r="AL108">
        <f>VLOOKUP($B108,Leveranser!$B$1:$Y$500,MATCH("Totalt såld fjärrvärme till andra fjärrvärmeföretag",Leveranser!$B$1:$AA$1,0),FALSE)</f>
        <v>0</v>
      </c>
      <c r="AM108">
        <f>IF(ISERROR(1/VLOOKUP($B108,Miljö!$B$1:$S$500,MATCH("Såld mängd produktionsspecifik fjärrvärme (GWh)",Miljö!$B$1:$R$1,0),FALSE)),0,VLOOKUP($B108,Miljö!$B$1:$S$500,MATCH("Såld mängd produktionsspecifik fjärrvärme (GWh)",Miljö!$B$1:$R$1,0),FALSE))</f>
        <v>0</v>
      </c>
      <c r="AN108" s="239">
        <f t="shared" si="24"/>
        <v>0.97938144329896926</v>
      </c>
      <c r="AP108" t="str">
        <f>IFERROR(VLOOKUP($B108,Miljövärden!$B$2:$H$550,7,FALSE),"Nej, saknas")</f>
        <v>Ja</v>
      </c>
      <c r="AQ108" t="str">
        <f>IFERROR(VLOOKUP($B108,Miljövärden!$B$2:$H$550,6,FALSE),"Nej, saknas")</f>
        <v>Ja</v>
      </c>
      <c r="AU108">
        <f t="shared" si="25"/>
        <v>7.1999999999999995E-2</v>
      </c>
      <c r="AV108">
        <f t="shared" si="26"/>
        <v>0</v>
      </c>
      <c r="AW108">
        <f t="shared" si="27"/>
        <v>0</v>
      </c>
      <c r="AX108">
        <f t="shared" si="28"/>
        <v>2.0619999999999998</v>
      </c>
      <c r="AZ108">
        <f t="shared" si="29"/>
        <v>2.0619999999999998</v>
      </c>
      <c r="BC108">
        <f t="shared" si="30"/>
        <v>0</v>
      </c>
      <c r="BD108">
        <f t="shared" si="31"/>
        <v>0</v>
      </c>
      <c r="BE108">
        <f t="shared" si="32"/>
        <v>2.0619999999999998</v>
      </c>
      <c r="BF108">
        <f t="shared" si="33"/>
        <v>0</v>
      </c>
      <c r="BG108">
        <f t="shared" si="34"/>
        <v>7.1999999999999995E-2</v>
      </c>
      <c r="BH108">
        <f>VLOOKUP(B108,Miljö!$B$1:$I$482,MATCH("Fossilandel för ursprungspecificerad el ()",Miljö!$B$1:$I$1,0),FALSE)</f>
        <v>0</v>
      </c>
      <c r="BI108">
        <f>VLOOKUP(B108,Miljö!$B$1:$BX$482,MATCH("Kärnkraftsandel för ursprungsspecificerad el ()",Miljö!$B$1:$O$1,0),FALSE)</f>
        <v>0</v>
      </c>
      <c r="BJ108">
        <f t="shared" si="35"/>
        <v>0</v>
      </c>
      <c r="BK108" t="str">
        <f>VLOOKUP(B108,Miljö!$B$1:$O$482,MATCH("Fossil andel i procent (%)",Miljö!$B$1:$O$1,0),FALSE)</f>
        <v>ET</v>
      </c>
      <c r="BL108">
        <f t="shared" si="36"/>
        <v>2.1339999999999999</v>
      </c>
      <c r="BO108" s="289">
        <f t="shared" si="37"/>
        <v>0</v>
      </c>
      <c r="BP108" s="239">
        <f t="shared" si="38"/>
        <v>0</v>
      </c>
      <c r="BQ108" s="239">
        <f t="shared" si="39"/>
        <v>1</v>
      </c>
      <c r="BR108" s="239">
        <f t="shared" si="40"/>
        <v>0</v>
      </c>
      <c r="BS108" s="239"/>
      <c r="BT108" s="351">
        <f t="shared" si="41"/>
        <v>1</v>
      </c>
      <c r="BW108" s="289">
        <f>IF(AP108="ja",VLOOKUP(B108,Miljövärden!$B$2:$H$550,MATCH("Total andel fossilt",Miljövärden!$B$2:$H$2,0),FALSE),"")</f>
        <v>0</v>
      </c>
      <c r="BZ108" s="351">
        <f t="shared" si="42"/>
        <v>0</v>
      </c>
      <c r="CA108" s="353">
        <f t="shared" si="43"/>
        <v>0</v>
      </c>
    </row>
    <row r="109" spans="1:79" x14ac:dyDescent="0.25">
      <c r="A109" s="2" t="s">
        <v>181</v>
      </c>
      <c r="B109" s="2" t="s">
        <v>182</v>
      </c>
      <c r="C109">
        <f>VLOOKUP($B109,'Tillförd energi'!$B$1:$AI$700,MATCH(C$1,'Tillförd energi'!$B$1:$AQ$1,0),FALSE)</f>
        <v>0</v>
      </c>
      <c r="D109">
        <f>VLOOKUP($B109,'Tillförd energi'!$B$1:$AI$700,MATCH(D$1,'Tillförd energi'!$B$1:$AQ$1,0),FALSE)</f>
        <v>0.4</v>
      </c>
      <c r="E109">
        <f>VLOOKUP($B109,'Tillförd energi'!$B$1:$AI$700,MATCH(E$1,'Tillförd energi'!$B$1:$AQ$1,0),FALSE)</f>
        <v>0</v>
      </c>
      <c r="F109">
        <f>VLOOKUP($B109,'Tillförd energi'!$B$1:$AI$700,MATCH(F$1,'Tillförd energi'!$B$1:$AQ$1,0),FALSE)</f>
        <v>0</v>
      </c>
      <c r="G109">
        <f>VLOOKUP($B109,'Tillförd energi'!$B$1:$AI$700,MATCH(G$1,'Tillförd energi'!$B$1:$AQ$1,0),FALSE)</f>
        <v>0</v>
      </c>
      <c r="H109">
        <f>VLOOKUP($B109,'Tillförd energi'!$B$1:$AI$700,MATCH(H$1,'Tillförd energi'!$B$1:$AQ$1,0),FALSE)</f>
        <v>0</v>
      </c>
      <c r="I109">
        <f>VLOOKUP($B109,'Tillförd energi'!$B$1:$AI$700,MATCH(I$1,'Tillförd energi'!$B$1:$AQ$1,0),FALSE)</f>
        <v>0</v>
      </c>
      <c r="J109">
        <f>VLOOKUP($B109,'Tillförd energi'!$B$1:$AI$700,MATCH(J$1,'Tillförd energi'!$B$1:$AQ$1,0),FALSE)</f>
        <v>0</v>
      </c>
      <c r="K109">
        <f>VLOOKUP($B109,'Tillförd energi'!$B$1:$AI$700,MATCH(K$1,'Tillförd energi'!$B$1:$AQ$1,0),FALSE)</f>
        <v>0</v>
      </c>
      <c r="L109">
        <f>VLOOKUP($B109,'Tillförd energi'!$B$1:$AI$700,MATCH(L$1,'Tillförd energi'!$B$1:$AQ$1,0),FALSE)</f>
        <v>0</v>
      </c>
      <c r="M109">
        <f>VLOOKUP($B109,'Tillförd energi'!$B$1:$AI$700,MATCH(M$1,'Tillförd energi'!$B$1:$AQ$1,0),FALSE)</f>
        <v>0</v>
      </c>
      <c r="N109">
        <f>VLOOKUP($B109,'Tillförd energi'!$B$1:$AI$700,MATCH(N$1,'Tillförd energi'!$B$1:$AQ$1,0),FALSE)</f>
        <v>13.593999999999999</v>
      </c>
      <c r="O109">
        <f>VLOOKUP($B109,'Tillförd energi'!$B$1:$AI$700,MATCH(O$1,'Tillförd energi'!$B$1:$AQ$1,0),FALSE)</f>
        <v>0</v>
      </c>
      <c r="P109">
        <f>VLOOKUP($B109,'Tillförd energi'!$B$1:$AI$700,MATCH(P$1,'Tillförd energi'!$B$1:$AQ$1,0),FALSE)</f>
        <v>0</v>
      </c>
      <c r="Q109">
        <f>VLOOKUP($B109,'Tillförd energi'!$B$1:$AI$700,MATCH(Q$1,'Tillförd energi'!$B$1:$AQ$1,0),FALSE)</f>
        <v>0</v>
      </c>
      <c r="R109">
        <f>VLOOKUP($B109,'Tillförd energi'!$B$1:$AI$700,MATCH(R$1,'Tillförd energi'!$B$1:$AQ$1,0),FALSE)</f>
        <v>0</v>
      </c>
      <c r="S109">
        <f>VLOOKUP($B109,'Tillförd energi'!$B$1:$AI$700,MATCH(S$1,'Tillförd energi'!$B$1:$AQ$1,0),FALSE)</f>
        <v>0</v>
      </c>
      <c r="T109">
        <f>VLOOKUP($B109,'Tillförd energi'!$B$1:$AI$700,MATCH(T$1,'Tillförd energi'!$B$1:$AQ$1,0),FALSE)</f>
        <v>0</v>
      </c>
      <c r="U109">
        <f>VLOOKUP($B109,'Tillförd energi'!$B$1:$AI$700,MATCH(U$1,'Tillförd energi'!$B$1:$AQ$1,0),FALSE)</f>
        <v>0</v>
      </c>
      <c r="V109">
        <f>VLOOKUP($B109,'Tillförd energi'!$B$1:$AI$700,MATCH(V$1,'Tillförd energi'!$B$1:$AQ$1,0),FALSE)</f>
        <v>0</v>
      </c>
      <c r="W109">
        <f>VLOOKUP($B109,'Tillförd energi'!$B$1:$AI$700,MATCH(W$1,'Tillförd energi'!$B$1:$AQ$1,0),FALSE)</f>
        <v>0</v>
      </c>
      <c r="X109">
        <f>VLOOKUP($B109,'Tillförd energi'!$B$1:$AI$700,MATCH(X$1,'Tillförd energi'!$B$1:$AQ$1,0),FALSE)</f>
        <v>0</v>
      </c>
      <c r="Y109">
        <f>VLOOKUP($B109,'Tillförd energi'!$B$1:$AI$700,MATCH(Y$1,'Tillförd energi'!$B$1:$AQ$1,0),FALSE)</f>
        <v>0</v>
      </c>
      <c r="Z109">
        <f>VLOOKUP($B109,'Tillförd energi'!$B$1:$AI$700,MATCH(Z$1,'Tillförd energi'!$B$1:$AQ$1,0),FALSE)</f>
        <v>0</v>
      </c>
      <c r="AA109">
        <f>VLOOKUP($B109,'Tillförd energi'!$B$1:$AI$700,MATCH(AA$1,'Tillförd energi'!$B$1:$AQ$1,0),FALSE)</f>
        <v>0</v>
      </c>
      <c r="AB109">
        <f>VLOOKUP($B109,'Tillförd energi'!$B$1:$AI$700,MATCH(AB$1,'Tillförd energi'!$B$1:$AQ$1,0),FALSE)</f>
        <v>0</v>
      </c>
      <c r="AC109">
        <f>VLOOKUP($B109,'Tillförd energi'!$B$1:$AI$700,MATCH(AC$1,'Tillförd energi'!$B$1:$AQ$1,0),FALSE)</f>
        <v>0</v>
      </c>
      <c r="AD109">
        <f>VLOOKUP($B109,'Tillförd energi'!$B$1:$AI$700,MATCH(AD$1,'Tillförd energi'!$B$1:$AQ$1,0),FALSE)</f>
        <v>0</v>
      </c>
      <c r="AE109">
        <f>VLOOKUP($B109,'Tillförd energi'!$B$1:$AI$700,MATCH(AE$1,'Tillförd energi'!$B$1:$AQ$1,0),FALSE)</f>
        <v>0</v>
      </c>
      <c r="AF109">
        <f>VLOOKUP($B109,'Tillförd energi'!$B$1:$AI$700,MATCH(AF$1,'Tillförd energi'!$B$1:$AQ$1,0),FALSE)</f>
        <v>0.36521999999999999</v>
      </c>
      <c r="AG109">
        <f>IFERROR(VLOOKUP(B109,Miljö!$B$1:$AC$550,MATCH("Köpt mängd produktionsspecifik fjärrvärme:",Miljö!$B$1:$AC$1,0),FALSE)/1,0)</f>
        <v>0</v>
      </c>
      <c r="AI109">
        <f t="shared" si="22"/>
        <v>14.359220000000001</v>
      </c>
      <c r="AJ109">
        <f t="shared" si="23"/>
        <v>14.359220000000001</v>
      </c>
      <c r="AK109">
        <f>IF(ISERROR(1/VLOOKUP($B109,Leveranser!$B$1:$S$500,MATCH("såld värme (gwh)",Leveranser!$B$1:$S$1,0),FALSE)),"",VLOOKUP($B109,Leveranser!$B$1:$S$500,MATCH("såld värme (gwh)",Leveranser!$B$1:$S$1,0),FALSE))</f>
        <v>12.173999999999999</v>
      </c>
      <c r="AL109">
        <f>VLOOKUP($B109,Leveranser!$B$1:$Y$500,MATCH("Totalt såld fjärrvärme till andra fjärrvärmeföretag",Leveranser!$B$1:$AA$1,0),FALSE)</f>
        <v>0</v>
      </c>
      <c r="AM109">
        <f>IF(ISERROR(1/VLOOKUP($B109,Miljö!$B$1:$S$500,MATCH("Såld mängd produktionsspecifik fjärrvärme (GWh)",Miljö!$B$1:$R$1,0),FALSE)),0,VLOOKUP($B109,Miljö!$B$1:$S$500,MATCH("Såld mängd produktionsspecifik fjärrvärme (GWh)",Miljö!$B$1:$R$1,0),FALSE))</f>
        <v>0</v>
      </c>
      <c r="AN109" s="239">
        <f t="shared" si="24"/>
        <v>0.84781763911967356</v>
      </c>
      <c r="AP109" t="str">
        <f>IFERROR(VLOOKUP($B109,Miljövärden!$B$2:$H$550,7,FALSE),"Nej, saknas")</f>
        <v>Ja</v>
      </c>
      <c r="AQ109" t="str">
        <f>IFERROR(VLOOKUP($B109,Miljövärden!$B$2:$H$550,6,FALSE),"Nej, saknas")</f>
        <v>Nej</v>
      </c>
      <c r="AU109">
        <f t="shared" si="25"/>
        <v>0.36521999999999999</v>
      </c>
      <c r="AV109">
        <f t="shared" si="26"/>
        <v>0</v>
      </c>
      <c r="AW109">
        <f t="shared" si="27"/>
        <v>13.593999999999999</v>
      </c>
      <c r="AX109">
        <f t="shared" si="28"/>
        <v>0</v>
      </c>
      <c r="AZ109">
        <f t="shared" si="29"/>
        <v>13.593999999999999</v>
      </c>
      <c r="BC109">
        <f t="shared" si="30"/>
        <v>0.4</v>
      </c>
      <c r="BD109">
        <f t="shared" si="31"/>
        <v>0</v>
      </c>
      <c r="BE109">
        <f t="shared" si="32"/>
        <v>13.593999999999999</v>
      </c>
      <c r="BF109">
        <f t="shared" si="33"/>
        <v>0</v>
      </c>
      <c r="BG109">
        <f t="shared" si="34"/>
        <v>0.36521999999999999</v>
      </c>
      <c r="BH109">
        <f>VLOOKUP(B109,Miljö!$B$1:$I$482,MATCH("Fossilandel för ursprungspecificerad el ()",Miljö!$B$1:$I$1,0),FALSE)</f>
        <v>0</v>
      </c>
      <c r="BI109">
        <f>VLOOKUP(B109,Miljö!$B$1:$BX$482,MATCH("Kärnkraftsandel för ursprungsspecificerad el ()",Miljö!$B$1:$O$1,0),FALSE)</f>
        <v>0</v>
      </c>
      <c r="BJ109">
        <f t="shared" si="35"/>
        <v>0</v>
      </c>
      <c r="BK109" t="str">
        <f>VLOOKUP(B109,Miljö!$B$1:$O$482,MATCH("Fossil andel i procent (%)",Miljö!$B$1:$O$1,0),FALSE)</f>
        <v>ET</v>
      </c>
      <c r="BL109">
        <f t="shared" si="36"/>
        <v>14.359220000000001</v>
      </c>
      <c r="BO109" s="289">
        <f t="shared" si="37"/>
        <v>2.7856666309172783E-2</v>
      </c>
      <c r="BP109" s="239">
        <f t="shared" si="38"/>
        <v>0</v>
      </c>
      <c r="BQ109" s="239">
        <f t="shared" si="39"/>
        <v>0.97214333369082717</v>
      </c>
      <c r="BR109" s="239">
        <f t="shared" si="40"/>
        <v>0</v>
      </c>
      <c r="BS109" s="239"/>
      <c r="BT109" s="351">
        <f t="shared" si="41"/>
        <v>1</v>
      </c>
      <c r="BW109" s="289">
        <f>IF(AP109="ja",VLOOKUP(B109,Miljövärden!$B$2:$H$550,MATCH("Total andel fossilt",Miljövärden!$B$2:$H$2,0),FALSE),"")</f>
        <v>2.7856700000000002E-2</v>
      </c>
      <c r="BZ109" s="351">
        <f t="shared" si="42"/>
        <v>3.3690827218324504E-8</v>
      </c>
      <c r="CA109" s="353">
        <f t="shared" si="43"/>
        <v>0</v>
      </c>
    </row>
    <row r="110" spans="1:79" x14ac:dyDescent="0.25">
      <c r="A110" s="2" t="s">
        <v>181</v>
      </c>
      <c r="B110" s="2" t="s">
        <v>183</v>
      </c>
      <c r="C110">
        <f>VLOOKUP($B110,'Tillförd energi'!$B$1:$AI$700,MATCH(C$1,'Tillförd energi'!$B$1:$AQ$1,0),FALSE)</f>
        <v>0</v>
      </c>
      <c r="D110">
        <f>VLOOKUP($B110,'Tillförd energi'!$B$1:$AI$700,MATCH(D$1,'Tillförd energi'!$B$1:$AQ$1,0),FALSE)</f>
        <v>0.20599999999999999</v>
      </c>
      <c r="E110">
        <f>VLOOKUP($B110,'Tillförd energi'!$B$1:$AI$700,MATCH(E$1,'Tillförd energi'!$B$1:$AQ$1,0),FALSE)</f>
        <v>0</v>
      </c>
      <c r="F110">
        <f>VLOOKUP($B110,'Tillförd energi'!$B$1:$AI$700,MATCH(F$1,'Tillförd energi'!$B$1:$AQ$1,0),FALSE)</f>
        <v>0</v>
      </c>
      <c r="G110">
        <f>VLOOKUP($B110,'Tillförd energi'!$B$1:$AI$700,MATCH(G$1,'Tillförd energi'!$B$1:$AQ$1,0),FALSE)</f>
        <v>0</v>
      </c>
      <c r="H110">
        <f>VLOOKUP($B110,'Tillförd energi'!$B$1:$AI$700,MATCH(H$1,'Tillförd energi'!$B$1:$AQ$1,0),FALSE)</f>
        <v>0</v>
      </c>
      <c r="I110">
        <f>VLOOKUP($B110,'Tillförd energi'!$B$1:$AI$700,MATCH(I$1,'Tillförd energi'!$B$1:$AQ$1,0),FALSE)</f>
        <v>0</v>
      </c>
      <c r="J110">
        <f>VLOOKUP($B110,'Tillförd energi'!$B$1:$AI$700,MATCH(J$1,'Tillförd energi'!$B$1:$AQ$1,0),FALSE)</f>
        <v>0</v>
      </c>
      <c r="K110">
        <f>VLOOKUP($B110,'Tillförd energi'!$B$1:$AI$700,MATCH(K$1,'Tillförd energi'!$B$1:$AQ$1,0),FALSE)</f>
        <v>0</v>
      </c>
      <c r="L110">
        <f>VLOOKUP($B110,'Tillförd energi'!$B$1:$AI$700,MATCH(L$1,'Tillförd energi'!$B$1:$AQ$1,0),FALSE)</f>
        <v>0</v>
      </c>
      <c r="M110">
        <f>VLOOKUP($B110,'Tillförd energi'!$B$1:$AI$700,MATCH(M$1,'Tillförd energi'!$B$1:$AQ$1,0),FALSE)</f>
        <v>0</v>
      </c>
      <c r="N110">
        <f>VLOOKUP($B110,'Tillförd energi'!$B$1:$AI$700,MATCH(N$1,'Tillförd energi'!$B$1:$AQ$1,0),FALSE)</f>
        <v>0</v>
      </c>
      <c r="O110">
        <f>VLOOKUP($B110,'Tillförd energi'!$B$1:$AI$700,MATCH(O$1,'Tillförd energi'!$B$1:$AQ$1,0),FALSE)</f>
        <v>0</v>
      </c>
      <c r="P110">
        <f>VLOOKUP($B110,'Tillförd energi'!$B$1:$AI$700,MATCH(P$1,'Tillförd energi'!$B$1:$AQ$1,0),FALSE)</f>
        <v>0</v>
      </c>
      <c r="Q110">
        <f>VLOOKUP($B110,'Tillförd energi'!$B$1:$AI$700,MATCH(Q$1,'Tillförd energi'!$B$1:$AQ$1,0),FALSE)</f>
        <v>0</v>
      </c>
      <c r="R110">
        <f>VLOOKUP($B110,'Tillförd energi'!$B$1:$AI$700,MATCH(R$1,'Tillförd energi'!$B$1:$AQ$1,0),FALSE)</f>
        <v>0</v>
      </c>
      <c r="S110">
        <f>VLOOKUP($B110,'Tillförd energi'!$B$1:$AI$700,MATCH(S$1,'Tillförd energi'!$B$1:$AQ$1,0),FALSE)</f>
        <v>0</v>
      </c>
      <c r="T110">
        <f>VLOOKUP($B110,'Tillförd energi'!$B$1:$AI$700,MATCH(T$1,'Tillförd energi'!$B$1:$AQ$1,0),FALSE)</f>
        <v>0</v>
      </c>
      <c r="U110">
        <f>VLOOKUP($B110,'Tillförd energi'!$B$1:$AI$700,MATCH(U$1,'Tillförd energi'!$B$1:$AQ$1,0),FALSE)</f>
        <v>0</v>
      </c>
      <c r="V110">
        <f>VLOOKUP($B110,'Tillförd energi'!$B$1:$AI$700,MATCH(V$1,'Tillförd energi'!$B$1:$AQ$1,0),FALSE)</f>
        <v>0</v>
      </c>
      <c r="W110">
        <f>VLOOKUP($B110,'Tillförd energi'!$B$1:$AI$700,MATCH(W$1,'Tillförd energi'!$B$1:$AQ$1,0),FALSE)</f>
        <v>0</v>
      </c>
      <c r="X110">
        <f>VLOOKUP($B110,'Tillförd energi'!$B$1:$AI$700,MATCH(X$1,'Tillförd energi'!$B$1:$AQ$1,0),FALSE)</f>
        <v>9.2249999999999996</v>
      </c>
      <c r="Y110">
        <f>VLOOKUP($B110,'Tillförd energi'!$B$1:$AI$700,MATCH(Y$1,'Tillförd energi'!$B$1:$AQ$1,0),FALSE)</f>
        <v>0</v>
      </c>
      <c r="Z110">
        <f>VLOOKUP($B110,'Tillförd energi'!$B$1:$AI$700,MATCH(Z$1,'Tillförd energi'!$B$1:$AQ$1,0),FALSE)</f>
        <v>0</v>
      </c>
      <c r="AA110">
        <f>VLOOKUP($B110,'Tillförd energi'!$B$1:$AI$700,MATCH(AA$1,'Tillförd energi'!$B$1:$AQ$1,0),FALSE)</f>
        <v>0</v>
      </c>
      <c r="AB110">
        <f>VLOOKUP($B110,'Tillförd energi'!$B$1:$AI$700,MATCH(AB$1,'Tillförd energi'!$B$1:$AQ$1,0),FALSE)</f>
        <v>0</v>
      </c>
      <c r="AC110">
        <f>VLOOKUP($B110,'Tillförd energi'!$B$1:$AI$700,MATCH(AC$1,'Tillförd energi'!$B$1:$AQ$1,0),FALSE)</f>
        <v>0</v>
      </c>
      <c r="AD110">
        <f>VLOOKUP($B110,'Tillförd energi'!$B$1:$AI$700,MATCH(AD$1,'Tillförd energi'!$B$1:$AQ$1,0),FALSE)</f>
        <v>0</v>
      </c>
      <c r="AE110">
        <f>VLOOKUP($B110,'Tillförd energi'!$B$1:$AI$700,MATCH(AE$1,'Tillförd energi'!$B$1:$AQ$1,0),FALSE)</f>
        <v>0</v>
      </c>
      <c r="AF110">
        <f>VLOOKUP($B110,'Tillförd energi'!$B$1:$AI$700,MATCH(AF$1,'Tillförd energi'!$B$1:$AQ$1,0),FALSE)</f>
        <v>0.23924999999999999</v>
      </c>
      <c r="AG110">
        <f>IFERROR(VLOOKUP(B110,Miljö!$B$1:$AC$550,MATCH("Köpt mängd produktionsspecifik fjärrvärme:",Miljö!$B$1:$AC$1,0),FALSE)/1,0)</f>
        <v>0</v>
      </c>
      <c r="AI110">
        <f t="shared" si="22"/>
        <v>9.6702499999999993</v>
      </c>
      <c r="AJ110">
        <f t="shared" si="23"/>
        <v>9.6702499999999993</v>
      </c>
      <c r="AK110">
        <f>IF(ISERROR(1/VLOOKUP($B110,Leveranser!$B$1:$S$500,MATCH("såld värme (gwh)",Leveranser!$B$1:$S$1,0),FALSE)),"",VLOOKUP($B110,Leveranser!$B$1:$S$500,MATCH("såld värme (gwh)",Leveranser!$B$1:$S$1,0),FALSE))</f>
        <v>7.9749999999999996</v>
      </c>
      <c r="AL110">
        <f>VLOOKUP($B110,Leveranser!$B$1:$Y$500,MATCH("Totalt såld fjärrvärme till andra fjärrvärmeföretag",Leveranser!$B$1:$AA$1,0),FALSE)</f>
        <v>0</v>
      </c>
      <c r="AM110">
        <f>IF(ISERROR(1/VLOOKUP($B110,Miljö!$B$1:$S$500,MATCH("Såld mängd produktionsspecifik fjärrvärme (GWh)",Miljö!$B$1:$R$1,0),FALSE)),0,VLOOKUP($B110,Miljö!$B$1:$S$500,MATCH("Såld mängd produktionsspecifik fjärrvärme (GWh)",Miljö!$B$1:$R$1,0),FALSE))</f>
        <v>0</v>
      </c>
      <c r="AN110" s="239">
        <f t="shared" si="24"/>
        <v>0.8246942943564024</v>
      </c>
      <c r="AP110" t="str">
        <f>IFERROR(VLOOKUP($B110,Miljövärden!$B$2:$H$550,7,FALSE),"Nej, saknas")</f>
        <v>Ja</v>
      </c>
      <c r="AQ110" t="str">
        <f>IFERROR(VLOOKUP($B110,Miljövärden!$B$2:$H$550,6,FALSE),"Nej, saknas")</f>
        <v>Nej</v>
      </c>
      <c r="AU110">
        <f t="shared" si="25"/>
        <v>0.23924999999999999</v>
      </c>
      <c r="AV110">
        <f t="shared" si="26"/>
        <v>9.2249999999999996</v>
      </c>
      <c r="AW110">
        <f t="shared" si="27"/>
        <v>0</v>
      </c>
      <c r="AX110">
        <f t="shared" si="28"/>
        <v>0</v>
      </c>
      <c r="AZ110">
        <f t="shared" si="29"/>
        <v>9.2249999999999996</v>
      </c>
      <c r="BC110">
        <f t="shared" si="30"/>
        <v>0.20599999999999999</v>
      </c>
      <c r="BD110">
        <f t="shared" si="31"/>
        <v>0</v>
      </c>
      <c r="BE110">
        <f t="shared" si="32"/>
        <v>9.2249999999999996</v>
      </c>
      <c r="BF110">
        <f t="shared" si="33"/>
        <v>0</v>
      </c>
      <c r="BG110">
        <f t="shared" si="34"/>
        <v>0.23924999999999999</v>
      </c>
      <c r="BH110">
        <f>VLOOKUP(B110,Miljö!$B$1:$I$482,MATCH("Fossilandel för ursprungspecificerad el ()",Miljö!$B$1:$I$1,0),FALSE)</f>
        <v>0</v>
      </c>
      <c r="BI110">
        <f>VLOOKUP(B110,Miljö!$B$1:$BX$482,MATCH("Kärnkraftsandel för ursprungsspecificerad el ()",Miljö!$B$1:$O$1,0),FALSE)</f>
        <v>0</v>
      </c>
      <c r="BJ110">
        <f t="shared" si="35"/>
        <v>0</v>
      </c>
      <c r="BK110" t="str">
        <f>VLOOKUP(B110,Miljö!$B$1:$O$482,MATCH("Fossil andel i procent (%)",Miljö!$B$1:$O$1,0),FALSE)</f>
        <v>ET</v>
      </c>
      <c r="BL110">
        <f t="shared" si="36"/>
        <v>9.6702499999999993</v>
      </c>
      <c r="BO110" s="289">
        <f t="shared" si="37"/>
        <v>2.1302448230397352E-2</v>
      </c>
      <c r="BP110" s="239">
        <f t="shared" si="38"/>
        <v>0</v>
      </c>
      <c r="BQ110" s="239">
        <f t="shared" si="39"/>
        <v>0.97869755176960271</v>
      </c>
      <c r="BR110" s="239">
        <f t="shared" si="40"/>
        <v>0</v>
      </c>
      <c r="BS110" s="239"/>
      <c r="BT110" s="351">
        <f t="shared" si="41"/>
        <v>1</v>
      </c>
      <c r="BW110" s="289">
        <f>IF(AP110="ja",VLOOKUP(B110,Miljövärden!$B$2:$H$550,MATCH("Total andel fossilt",Miljövärden!$B$2:$H$2,0),FALSE),"")</f>
        <v>2.1302399999999999E-2</v>
      </c>
      <c r="BZ110" s="351">
        <f t="shared" si="42"/>
        <v>-4.8230397352994059E-8</v>
      </c>
      <c r="CA110" s="353">
        <f t="shared" si="43"/>
        <v>0</v>
      </c>
    </row>
    <row r="111" spans="1:79" x14ac:dyDescent="0.25">
      <c r="A111" s="2" t="s">
        <v>181</v>
      </c>
      <c r="B111" s="2" t="s">
        <v>184</v>
      </c>
      <c r="C111">
        <f>VLOOKUP($B111,'Tillförd energi'!$B$1:$AI$700,MATCH(C$1,'Tillförd energi'!$B$1:$AQ$1,0),FALSE)</f>
        <v>0</v>
      </c>
      <c r="D111">
        <f>VLOOKUP($B111,'Tillförd energi'!$B$1:$AI$700,MATCH(D$1,'Tillförd energi'!$B$1:$AQ$1,0),FALSE)</f>
        <v>7.2999999999999995E-2</v>
      </c>
      <c r="E111">
        <f>VLOOKUP($B111,'Tillförd energi'!$B$1:$AI$700,MATCH(E$1,'Tillförd energi'!$B$1:$AQ$1,0),FALSE)</f>
        <v>0.63400000000000001</v>
      </c>
      <c r="F111">
        <f>VLOOKUP($B111,'Tillförd energi'!$B$1:$AI$700,MATCH(F$1,'Tillförd energi'!$B$1:$AQ$1,0),FALSE)</f>
        <v>0</v>
      </c>
      <c r="G111">
        <f>VLOOKUP($B111,'Tillförd energi'!$B$1:$AI$700,MATCH(G$1,'Tillförd energi'!$B$1:$AQ$1,0),FALSE)</f>
        <v>0</v>
      </c>
      <c r="H111">
        <f>VLOOKUP($B111,'Tillförd energi'!$B$1:$AI$700,MATCH(H$1,'Tillförd energi'!$B$1:$AQ$1,0),FALSE)</f>
        <v>0</v>
      </c>
      <c r="I111">
        <f>VLOOKUP($B111,'Tillförd energi'!$B$1:$AI$700,MATCH(I$1,'Tillförd energi'!$B$1:$AQ$1,0),FALSE)</f>
        <v>0</v>
      </c>
      <c r="J111">
        <f>VLOOKUP($B111,'Tillförd energi'!$B$1:$AI$700,MATCH(J$1,'Tillförd energi'!$B$1:$AQ$1,0),FALSE)</f>
        <v>0</v>
      </c>
      <c r="K111">
        <f>VLOOKUP($B111,'Tillförd energi'!$B$1:$AI$700,MATCH(K$1,'Tillförd energi'!$B$1:$AQ$1,0),FALSE)</f>
        <v>0</v>
      </c>
      <c r="L111">
        <f>VLOOKUP($B111,'Tillförd energi'!$B$1:$AI$700,MATCH(L$1,'Tillförd energi'!$B$1:$AQ$1,0),FALSE)</f>
        <v>0</v>
      </c>
      <c r="M111">
        <f>VLOOKUP($B111,'Tillförd energi'!$B$1:$AI$700,MATCH(M$1,'Tillförd energi'!$B$1:$AQ$1,0),FALSE)</f>
        <v>0</v>
      </c>
      <c r="N111">
        <f>VLOOKUP($B111,'Tillförd energi'!$B$1:$AI$700,MATCH(N$1,'Tillförd energi'!$B$1:$AQ$1,0),FALSE)</f>
        <v>0</v>
      </c>
      <c r="O111">
        <f>VLOOKUP($B111,'Tillförd energi'!$B$1:$AI$700,MATCH(O$1,'Tillförd energi'!$B$1:$AQ$1,0),FALSE)</f>
        <v>0</v>
      </c>
      <c r="P111">
        <f>VLOOKUP($B111,'Tillförd energi'!$B$1:$AI$700,MATCH(P$1,'Tillförd energi'!$B$1:$AQ$1,0),FALSE)</f>
        <v>0</v>
      </c>
      <c r="Q111">
        <f>VLOOKUP($B111,'Tillförd energi'!$B$1:$AI$700,MATCH(Q$1,'Tillförd energi'!$B$1:$AQ$1,0),FALSE)</f>
        <v>0</v>
      </c>
      <c r="R111">
        <f>VLOOKUP($B111,'Tillförd energi'!$B$1:$AI$700,MATCH(R$1,'Tillförd energi'!$B$1:$AQ$1,0),FALSE)</f>
        <v>0</v>
      </c>
      <c r="S111">
        <f>VLOOKUP($B111,'Tillförd energi'!$B$1:$AI$700,MATCH(S$1,'Tillförd energi'!$B$1:$AQ$1,0),FALSE)</f>
        <v>0</v>
      </c>
      <c r="T111">
        <f>VLOOKUP($B111,'Tillförd energi'!$B$1:$AI$700,MATCH(T$1,'Tillförd energi'!$B$1:$AQ$1,0),FALSE)</f>
        <v>0</v>
      </c>
      <c r="U111">
        <f>VLOOKUP($B111,'Tillförd energi'!$B$1:$AI$700,MATCH(U$1,'Tillförd energi'!$B$1:$AQ$1,0),FALSE)</f>
        <v>0</v>
      </c>
      <c r="V111">
        <f>VLOOKUP($B111,'Tillförd energi'!$B$1:$AI$700,MATCH(V$1,'Tillförd energi'!$B$1:$AQ$1,0),FALSE)</f>
        <v>0</v>
      </c>
      <c r="W111">
        <f>VLOOKUP($B111,'Tillförd energi'!$B$1:$AI$700,MATCH(W$1,'Tillförd energi'!$B$1:$AQ$1,0),FALSE)</f>
        <v>3.6379999999999999</v>
      </c>
      <c r="X111">
        <f>VLOOKUP($B111,'Tillförd energi'!$B$1:$AI$700,MATCH(X$1,'Tillförd energi'!$B$1:$AQ$1,0),FALSE)</f>
        <v>0</v>
      </c>
      <c r="Y111">
        <f>VLOOKUP($B111,'Tillförd energi'!$B$1:$AI$700,MATCH(Y$1,'Tillförd energi'!$B$1:$AQ$1,0),FALSE)</f>
        <v>0</v>
      </c>
      <c r="Z111">
        <f>VLOOKUP($B111,'Tillförd energi'!$B$1:$AI$700,MATCH(Z$1,'Tillförd energi'!$B$1:$AQ$1,0),FALSE)</f>
        <v>0</v>
      </c>
      <c r="AA111">
        <f>VLOOKUP($B111,'Tillförd energi'!$B$1:$AI$700,MATCH(AA$1,'Tillförd energi'!$B$1:$AQ$1,0),FALSE)</f>
        <v>0</v>
      </c>
      <c r="AB111">
        <f>VLOOKUP($B111,'Tillförd energi'!$B$1:$AI$700,MATCH(AB$1,'Tillförd energi'!$B$1:$AQ$1,0),FALSE)</f>
        <v>0</v>
      </c>
      <c r="AC111">
        <f>VLOOKUP($B111,'Tillförd energi'!$B$1:$AI$700,MATCH(AC$1,'Tillförd energi'!$B$1:$AQ$1,0),FALSE)</f>
        <v>0</v>
      </c>
      <c r="AD111">
        <f>VLOOKUP($B111,'Tillförd energi'!$B$1:$AI$700,MATCH(AD$1,'Tillförd energi'!$B$1:$AQ$1,0),FALSE)</f>
        <v>14</v>
      </c>
      <c r="AE111">
        <f>VLOOKUP($B111,'Tillförd energi'!$B$1:$AI$700,MATCH(AE$1,'Tillförd energi'!$B$1:$AQ$1,0),FALSE)</f>
        <v>0</v>
      </c>
      <c r="AF111">
        <f>VLOOKUP($B111,'Tillförd energi'!$B$1:$AI$700,MATCH(AF$1,'Tillförd energi'!$B$1:$AQ$1,0),FALSE)</f>
        <v>0.49833</v>
      </c>
      <c r="AG111">
        <f>IFERROR(VLOOKUP(B111,Miljö!$B$1:$AC$550,MATCH("Köpt mängd produktionsspecifik fjärrvärme:",Miljö!$B$1:$AC$1,0),FALSE)/1,0)</f>
        <v>0</v>
      </c>
      <c r="AI111">
        <f t="shared" si="22"/>
        <v>18.843329999999998</v>
      </c>
      <c r="AJ111">
        <f t="shared" si="23"/>
        <v>18.843329999999998</v>
      </c>
      <c r="AK111">
        <f>IF(ISERROR(1/VLOOKUP($B111,Leveranser!$B$1:$S$500,MATCH("såld värme (gwh)",Leveranser!$B$1:$S$1,0),FALSE)),"",VLOOKUP($B111,Leveranser!$B$1:$S$500,MATCH("såld värme (gwh)",Leveranser!$B$1:$S$1,0),FALSE))</f>
        <v>16.611000000000001</v>
      </c>
      <c r="AL111">
        <f>VLOOKUP($B111,Leveranser!$B$1:$Y$500,MATCH("Totalt såld fjärrvärme till andra fjärrvärmeföretag",Leveranser!$B$1:$AA$1,0),FALSE)</f>
        <v>0</v>
      </c>
      <c r="AM111">
        <f>IF(ISERROR(1/VLOOKUP($B111,Miljö!$B$1:$S$500,MATCH("Såld mängd produktionsspecifik fjärrvärme (GWh)",Miljö!$B$1:$R$1,0),FALSE)),0,VLOOKUP($B111,Miljö!$B$1:$S$500,MATCH("Såld mängd produktionsspecifik fjärrvärme (GWh)",Miljö!$B$1:$R$1,0),FALSE))</f>
        <v>0</v>
      </c>
      <c r="AN111" s="239">
        <f t="shared" si="24"/>
        <v>0.88153208588927767</v>
      </c>
      <c r="AP111" t="str">
        <f>IFERROR(VLOOKUP($B111,Miljövärden!$B$2:$H$550,7,FALSE),"Nej, saknas")</f>
        <v>Ja</v>
      </c>
      <c r="AQ111" t="str">
        <f>IFERROR(VLOOKUP($B111,Miljövärden!$B$2:$H$550,6,FALSE),"Nej, saknas")</f>
        <v>Nej</v>
      </c>
      <c r="AU111">
        <f t="shared" si="25"/>
        <v>0.49833</v>
      </c>
      <c r="AV111">
        <f t="shared" si="26"/>
        <v>0</v>
      </c>
      <c r="AW111">
        <f t="shared" si="27"/>
        <v>0</v>
      </c>
      <c r="AX111">
        <f t="shared" si="28"/>
        <v>0</v>
      </c>
      <c r="AZ111">
        <f t="shared" si="29"/>
        <v>3.6379999999999999</v>
      </c>
      <c r="BC111">
        <f t="shared" si="30"/>
        <v>0.70699999999999996</v>
      </c>
      <c r="BD111">
        <f t="shared" si="31"/>
        <v>0</v>
      </c>
      <c r="BE111">
        <f t="shared" si="32"/>
        <v>3.6379999999999999</v>
      </c>
      <c r="BF111">
        <f t="shared" si="33"/>
        <v>14</v>
      </c>
      <c r="BG111">
        <f t="shared" si="34"/>
        <v>0.49833</v>
      </c>
      <c r="BH111">
        <f>VLOOKUP(B111,Miljö!$B$1:$I$482,MATCH("Fossilandel för ursprungspecificerad el ()",Miljö!$B$1:$I$1,0),FALSE)</f>
        <v>0</v>
      </c>
      <c r="BI111">
        <f>VLOOKUP(B111,Miljö!$B$1:$BX$482,MATCH("Kärnkraftsandel för ursprungsspecificerad el ()",Miljö!$B$1:$O$1,0),FALSE)</f>
        <v>0</v>
      </c>
      <c r="BJ111">
        <f t="shared" si="35"/>
        <v>0</v>
      </c>
      <c r="BK111" t="str">
        <f>VLOOKUP(B111,Miljö!$B$1:$O$482,MATCH("Fossil andel i procent (%)",Miljö!$B$1:$O$1,0),FALSE)</f>
        <v>ET</v>
      </c>
      <c r="BL111">
        <f t="shared" si="36"/>
        <v>18.843329999999998</v>
      </c>
      <c r="BO111" s="289">
        <f t="shared" si="37"/>
        <v>3.7519907574722726E-2</v>
      </c>
      <c r="BP111" s="239">
        <f t="shared" si="38"/>
        <v>0</v>
      </c>
      <c r="BQ111" s="239">
        <f t="shared" si="39"/>
        <v>0.21951162559908469</v>
      </c>
      <c r="BR111" s="239">
        <f t="shared" si="40"/>
        <v>0.74296846682619266</v>
      </c>
      <c r="BS111" s="239"/>
      <c r="BT111" s="351">
        <f t="shared" si="41"/>
        <v>1</v>
      </c>
      <c r="BW111" s="289">
        <f>IF(AP111="ja",VLOOKUP(B111,Miljövärden!$B$2:$H$550,MATCH("Total andel fossilt",Miljövärden!$B$2:$H$2,0),FALSE),"")</f>
        <v>3.7519999999999998E-2</v>
      </c>
      <c r="BZ111" s="351">
        <f t="shared" si="42"/>
        <v>9.2425277271879214E-8</v>
      </c>
      <c r="CA111" s="353">
        <f t="shared" si="43"/>
        <v>0</v>
      </c>
    </row>
    <row r="112" spans="1:79" x14ac:dyDescent="0.25">
      <c r="A112" s="2" t="s">
        <v>181</v>
      </c>
      <c r="B112" s="2" t="s">
        <v>185</v>
      </c>
      <c r="C112">
        <f>VLOOKUP($B112,'Tillförd energi'!$B$1:$AI$700,MATCH(C$1,'Tillförd energi'!$B$1:$AQ$1,0),FALSE)</f>
        <v>0</v>
      </c>
      <c r="D112">
        <f>VLOOKUP($B112,'Tillförd energi'!$B$1:$AI$700,MATCH(D$1,'Tillförd energi'!$B$1:$AQ$1,0),FALSE)</f>
        <v>0</v>
      </c>
      <c r="E112">
        <f>VLOOKUP($B112,'Tillförd energi'!$B$1:$AI$700,MATCH(E$1,'Tillförd energi'!$B$1:$AQ$1,0),FALSE)</f>
        <v>0</v>
      </c>
      <c r="F112">
        <f>VLOOKUP($B112,'Tillförd energi'!$B$1:$AI$700,MATCH(F$1,'Tillförd energi'!$B$1:$AQ$1,0),FALSE)</f>
        <v>0</v>
      </c>
      <c r="G112">
        <f>VLOOKUP($B112,'Tillförd energi'!$B$1:$AI$700,MATCH(G$1,'Tillförd energi'!$B$1:$AQ$1,0),FALSE)</f>
        <v>0</v>
      </c>
      <c r="H112">
        <f>VLOOKUP($B112,'Tillförd energi'!$B$1:$AI$700,MATCH(H$1,'Tillförd energi'!$B$1:$AQ$1,0),FALSE)</f>
        <v>0</v>
      </c>
      <c r="I112">
        <f>VLOOKUP($B112,'Tillförd energi'!$B$1:$AI$700,MATCH(I$1,'Tillförd energi'!$B$1:$AQ$1,0),FALSE)</f>
        <v>0</v>
      </c>
      <c r="J112">
        <f>VLOOKUP($B112,'Tillförd energi'!$B$1:$AI$700,MATCH(J$1,'Tillförd energi'!$B$1:$AQ$1,0),FALSE)</f>
        <v>1.41</v>
      </c>
      <c r="K112">
        <f>VLOOKUP($B112,'Tillförd energi'!$B$1:$AI$700,MATCH(K$1,'Tillförd energi'!$B$1:$AQ$1,0),FALSE)</f>
        <v>0</v>
      </c>
      <c r="L112">
        <f>VLOOKUP($B112,'Tillförd energi'!$B$1:$AI$700,MATCH(L$1,'Tillförd energi'!$B$1:$AQ$1,0),FALSE)</f>
        <v>0</v>
      </c>
      <c r="M112">
        <f>VLOOKUP($B112,'Tillförd energi'!$B$1:$AI$700,MATCH(M$1,'Tillförd energi'!$B$1:$AQ$1,0),FALSE)</f>
        <v>70.2</v>
      </c>
      <c r="N112">
        <f>VLOOKUP($B112,'Tillförd energi'!$B$1:$AI$700,MATCH(N$1,'Tillförd energi'!$B$1:$AQ$1,0),FALSE)</f>
        <v>97.7</v>
      </c>
      <c r="O112">
        <f>VLOOKUP($B112,'Tillförd energi'!$B$1:$AI$700,MATCH(O$1,'Tillförd energi'!$B$1:$AQ$1,0),FALSE)</f>
        <v>0</v>
      </c>
      <c r="P112">
        <f>VLOOKUP($B112,'Tillförd energi'!$B$1:$AI$700,MATCH(P$1,'Tillförd energi'!$B$1:$AQ$1,0),FALSE)</f>
        <v>6.5</v>
      </c>
      <c r="Q112">
        <f>VLOOKUP($B112,'Tillförd energi'!$B$1:$AI$700,MATCH(Q$1,'Tillförd energi'!$B$1:$AQ$1,0),FALSE)</f>
        <v>0</v>
      </c>
      <c r="R112">
        <f>VLOOKUP($B112,'Tillförd energi'!$B$1:$AI$700,MATCH(R$1,'Tillförd energi'!$B$1:$AQ$1,0),FALSE)</f>
        <v>0</v>
      </c>
      <c r="S112">
        <f>VLOOKUP($B112,'Tillförd energi'!$B$1:$AI$700,MATCH(S$1,'Tillförd energi'!$B$1:$AQ$1,0),FALSE)</f>
        <v>0</v>
      </c>
      <c r="T112">
        <f>VLOOKUP($B112,'Tillförd energi'!$B$1:$AI$700,MATCH(T$1,'Tillförd energi'!$B$1:$AQ$1,0),FALSE)</f>
        <v>0</v>
      </c>
      <c r="U112">
        <f>VLOOKUP($B112,'Tillförd energi'!$B$1:$AI$700,MATCH(U$1,'Tillförd energi'!$B$1:$AQ$1,0),FALSE)</f>
        <v>0</v>
      </c>
      <c r="V112">
        <f>VLOOKUP($B112,'Tillförd energi'!$B$1:$AI$700,MATCH(V$1,'Tillförd energi'!$B$1:$AQ$1,0),FALSE)</f>
        <v>0</v>
      </c>
      <c r="W112">
        <f>VLOOKUP($B112,'Tillförd energi'!$B$1:$AI$700,MATCH(W$1,'Tillförd energi'!$B$1:$AQ$1,0),FALSE)</f>
        <v>6.6609999999999996</v>
      </c>
      <c r="X112">
        <f>VLOOKUP($B112,'Tillförd energi'!$B$1:$AI$700,MATCH(X$1,'Tillförd energi'!$B$1:$AQ$1,0),FALSE)</f>
        <v>0</v>
      </c>
      <c r="Y112">
        <f>VLOOKUP($B112,'Tillförd energi'!$B$1:$AI$700,MATCH(Y$1,'Tillförd energi'!$B$1:$AQ$1,0),FALSE)</f>
        <v>0</v>
      </c>
      <c r="Z112">
        <f>VLOOKUP($B112,'Tillförd energi'!$B$1:$AI$700,MATCH(Z$1,'Tillförd energi'!$B$1:$AQ$1,0),FALSE)</f>
        <v>0.04</v>
      </c>
      <c r="AA112">
        <f>VLOOKUP($B112,'Tillförd energi'!$B$1:$AI$700,MATCH(AA$1,'Tillförd energi'!$B$1:$AQ$1,0),FALSE)</f>
        <v>14.2</v>
      </c>
      <c r="AB112">
        <f>VLOOKUP($B112,'Tillförd energi'!$B$1:$AI$700,MATCH(AB$1,'Tillförd energi'!$B$1:$AQ$1,0),FALSE)</f>
        <v>20.393999999999998</v>
      </c>
      <c r="AC112">
        <f>VLOOKUP($B112,'Tillförd energi'!$B$1:$AI$700,MATCH(AC$1,'Tillförd energi'!$B$1:$AQ$1,0),FALSE)</f>
        <v>27.72</v>
      </c>
      <c r="AD112">
        <f>VLOOKUP($B112,'Tillförd energi'!$B$1:$AI$700,MATCH(AD$1,'Tillförd energi'!$B$1:$AQ$1,0),FALSE)</f>
        <v>0</v>
      </c>
      <c r="AE112">
        <f>VLOOKUP($B112,'Tillförd energi'!$B$1:$AI$700,MATCH(AE$1,'Tillförd energi'!$B$1:$AQ$1,0),FALSE)</f>
        <v>0</v>
      </c>
      <c r="AF112">
        <f>VLOOKUP($B112,'Tillförd energi'!$B$1:$AI$700,MATCH(AF$1,'Tillförd energi'!$B$1:$AQ$1,0),FALSE)</f>
        <v>5.2011000000000003</v>
      </c>
      <c r="AG112">
        <f>IFERROR(VLOOKUP(B112,Miljö!$B$1:$AC$550,MATCH("Köpt mängd produktionsspecifik fjärrvärme:",Miljö!$B$1:$AC$1,0),FALSE)/1,0)</f>
        <v>0</v>
      </c>
      <c r="AI112">
        <f t="shared" si="22"/>
        <v>250.02609999999999</v>
      </c>
      <c r="AJ112">
        <f t="shared" si="23"/>
        <v>250.02609999999999</v>
      </c>
      <c r="AK112">
        <f>IF(ISERROR(1/VLOOKUP($B112,Leveranser!$B$1:$S$500,MATCH("såld värme (gwh)",Leveranser!$B$1:$S$1,0),FALSE)),"",VLOOKUP($B112,Leveranser!$B$1:$S$500,MATCH("såld värme (gwh)",Leveranser!$B$1:$S$1,0),FALSE))</f>
        <v>173.37</v>
      </c>
      <c r="AL112">
        <f>VLOOKUP($B112,Leveranser!$B$1:$Y$500,MATCH("Totalt såld fjärrvärme till andra fjärrvärmeföretag",Leveranser!$B$1:$AA$1,0),FALSE)</f>
        <v>0</v>
      </c>
      <c r="AM112">
        <f>IF(ISERROR(1/VLOOKUP($B112,Miljö!$B$1:$S$500,MATCH("Såld mängd produktionsspecifik fjärrvärme (GWh)",Miljö!$B$1:$R$1,0),FALSE)),0,VLOOKUP($B112,Miljö!$B$1:$S$500,MATCH("Såld mängd produktionsspecifik fjärrvärme (GWh)",Miljö!$B$1:$R$1,0),FALSE))</f>
        <v>0</v>
      </c>
      <c r="AN112" s="239">
        <f t="shared" si="24"/>
        <v>0.69340760824569925</v>
      </c>
      <c r="AP112" t="str">
        <f>IFERROR(VLOOKUP($B112,Miljövärden!$B$2:$H$550,7,FALSE),"Nej, saknas")</f>
        <v>Ja</v>
      </c>
      <c r="AQ112" t="str">
        <f>IFERROR(VLOOKUP($B112,Miljövärden!$B$2:$H$550,6,FALSE),"Nej, saknas")</f>
        <v>Nej</v>
      </c>
      <c r="AU112">
        <f t="shared" si="25"/>
        <v>19.441099999999999</v>
      </c>
      <c r="AV112">
        <f t="shared" si="26"/>
        <v>0</v>
      </c>
      <c r="AW112">
        <f t="shared" si="27"/>
        <v>174.4</v>
      </c>
      <c r="AX112">
        <f t="shared" si="28"/>
        <v>0</v>
      </c>
      <c r="AZ112">
        <f t="shared" si="29"/>
        <v>181.06100000000001</v>
      </c>
      <c r="BC112">
        <f t="shared" si="30"/>
        <v>0</v>
      </c>
      <c r="BD112">
        <f t="shared" si="31"/>
        <v>0</v>
      </c>
      <c r="BE112">
        <f t="shared" si="32"/>
        <v>181.06100000000001</v>
      </c>
      <c r="BF112">
        <f t="shared" si="33"/>
        <v>49.524000000000001</v>
      </c>
      <c r="BG112">
        <f t="shared" si="34"/>
        <v>19.441099999999999</v>
      </c>
      <c r="BH112">
        <f>VLOOKUP(B112,Miljö!$B$1:$I$482,MATCH("Fossilandel för ursprungspecificerad el ()",Miljö!$B$1:$I$1,0),FALSE)</f>
        <v>0</v>
      </c>
      <c r="BI112">
        <f>VLOOKUP(B112,Miljö!$B$1:$BX$482,MATCH("Kärnkraftsandel för ursprungsspecificerad el ()",Miljö!$B$1:$O$1,0),FALSE)</f>
        <v>0</v>
      </c>
      <c r="BJ112">
        <f t="shared" si="35"/>
        <v>0</v>
      </c>
      <c r="BK112" t="str">
        <f>VLOOKUP(B112,Miljö!$B$1:$O$482,MATCH("Fossil andel i procent (%)",Miljö!$B$1:$O$1,0),FALSE)</f>
        <v>ET</v>
      </c>
      <c r="BL112">
        <f t="shared" si="36"/>
        <v>250.02610000000001</v>
      </c>
      <c r="BO112" s="289">
        <f t="shared" si="37"/>
        <v>0</v>
      </c>
      <c r="BP112" s="239">
        <f t="shared" si="38"/>
        <v>0</v>
      </c>
      <c r="BQ112" s="239">
        <f t="shared" si="39"/>
        <v>0.80192467906350573</v>
      </c>
      <c r="BR112" s="239">
        <f t="shared" si="40"/>
        <v>0.19807532093649421</v>
      </c>
      <c r="BS112" s="239"/>
      <c r="BT112" s="351">
        <f t="shared" si="41"/>
        <v>1</v>
      </c>
      <c r="BW112" s="289">
        <f>IF(AP112="ja",VLOOKUP(B112,Miljövärden!$B$2:$H$550,MATCH("Total andel fossilt",Miljövärden!$B$2:$H$2,0),FALSE),"")</f>
        <v>0</v>
      </c>
      <c r="BZ112" s="351">
        <f t="shared" si="42"/>
        <v>0</v>
      </c>
      <c r="CA112" s="353">
        <f t="shared" si="43"/>
        <v>0</v>
      </c>
    </row>
    <row r="113" spans="1:79" x14ac:dyDescent="0.25">
      <c r="A113" s="2" t="s">
        <v>186</v>
      </c>
      <c r="B113" s="2" t="s">
        <v>187</v>
      </c>
      <c r="C113">
        <f>VLOOKUP($B113,'Tillförd energi'!$B$1:$AI$700,MATCH(C$1,'Tillförd energi'!$B$1:$AQ$1,0),FALSE)</f>
        <v>0</v>
      </c>
      <c r="D113">
        <f>VLOOKUP($B113,'Tillförd energi'!$B$1:$AI$700,MATCH(D$1,'Tillförd energi'!$B$1:$AQ$1,0),FALSE)</f>
        <v>1.5</v>
      </c>
      <c r="E113">
        <f>VLOOKUP($B113,'Tillförd energi'!$B$1:$AI$700,MATCH(E$1,'Tillförd energi'!$B$1:$AQ$1,0),FALSE)</f>
        <v>0</v>
      </c>
      <c r="F113">
        <f>VLOOKUP($B113,'Tillförd energi'!$B$1:$AI$700,MATCH(F$1,'Tillförd energi'!$B$1:$AQ$1,0),FALSE)</f>
        <v>0.1</v>
      </c>
      <c r="G113">
        <f>VLOOKUP($B113,'Tillförd energi'!$B$1:$AI$700,MATCH(G$1,'Tillförd energi'!$B$1:$AQ$1,0),FALSE)</f>
        <v>0</v>
      </c>
      <c r="H113">
        <f>VLOOKUP($B113,'Tillförd energi'!$B$1:$AI$700,MATCH(H$1,'Tillförd energi'!$B$1:$AQ$1,0),FALSE)</f>
        <v>0</v>
      </c>
      <c r="I113">
        <f>VLOOKUP($B113,'Tillförd energi'!$B$1:$AI$700,MATCH(I$1,'Tillförd energi'!$B$1:$AQ$1,0),FALSE)</f>
        <v>0</v>
      </c>
      <c r="J113">
        <f>VLOOKUP($B113,'Tillförd energi'!$B$1:$AI$700,MATCH(J$1,'Tillförd energi'!$B$1:$AQ$1,0),FALSE)</f>
        <v>0</v>
      </c>
      <c r="K113">
        <f>VLOOKUP($B113,'Tillförd energi'!$B$1:$AI$700,MATCH(K$1,'Tillförd energi'!$B$1:$AQ$1,0),FALSE)</f>
        <v>0</v>
      </c>
      <c r="L113">
        <f>VLOOKUP($B113,'Tillförd energi'!$B$1:$AI$700,MATCH(L$1,'Tillförd energi'!$B$1:$AQ$1,0),FALSE)</f>
        <v>0</v>
      </c>
      <c r="M113">
        <f>VLOOKUP($B113,'Tillförd energi'!$B$1:$AI$700,MATCH(M$1,'Tillförd energi'!$B$1:$AQ$1,0),FALSE)</f>
        <v>11.7936</v>
      </c>
      <c r="N113">
        <f>VLOOKUP($B113,'Tillförd energi'!$B$1:$AI$700,MATCH(N$1,'Tillförd energi'!$B$1:$AQ$1,0),FALSE)</f>
        <v>3.4687000000000001</v>
      </c>
      <c r="O113">
        <f>VLOOKUP($B113,'Tillförd energi'!$B$1:$AI$700,MATCH(O$1,'Tillförd energi'!$B$1:$AQ$1,0),FALSE)</f>
        <v>45.093000000000004</v>
      </c>
      <c r="P113">
        <f>VLOOKUP($B113,'Tillförd energi'!$B$1:$AI$700,MATCH(P$1,'Tillförd energi'!$B$1:$AQ$1,0),FALSE)</f>
        <v>17.343499999999999</v>
      </c>
      <c r="Q113">
        <f>VLOOKUP($B113,'Tillförd energi'!$B$1:$AI$700,MATCH(Q$1,'Tillförd energi'!$B$1:$AQ$1,0),FALSE)</f>
        <v>0</v>
      </c>
      <c r="R113">
        <f>VLOOKUP($B113,'Tillförd energi'!$B$1:$AI$700,MATCH(R$1,'Tillförd energi'!$B$1:$AQ$1,0),FALSE)</f>
        <v>3.9</v>
      </c>
      <c r="S113">
        <f>VLOOKUP($B113,'Tillförd energi'!$B$1:$AI$700,MATCH(S$1,'Tillförd energi'!$B$1:$AQ$1,0),FALSE)</f>
        <v>0</v>
      </c>
      <c r="T113">
        <f>VLOOKUP($B113,'Tillförd energi'!$B$1:$AI$700,MATCH(T$1,'Tillförd energi'!$B$1:$AQ$1,0),FALSE)</f>
        <v>0</v>
      </c>
      <c r="U113">
        <f>VLOOKUP($B113,'Tillförd energi'!$B$1:$AI$700,MATCH(U$1,'Tillförd energi'!$B$1:$AQ$1,0),FALSE)</f>
        <v>0</v>
      </c>
      <c r="V113">
        <f>VLOOKUP($B113,'Tillförd energi'!$B$1:$AI$700,MATCH(V$1,'Tillförd energi'!$B$1:$AQ$1,0),FALSE)</f>
        <v>0</v>
      </c>
      <c r="W113">
        <f>VLOOKUP($B113,'Tillförd energi'!$B$1:$AI$700,MATCH(W$1,'Tillförd energi'!$B$1:$AQ$1,0),FALSE)</f>
        <v>0</v>
      </c>
      <c r="X113">
        <f>VLOOKUP($B113,'Tillförd energi'!$B$1:$AI$700,MATCH(X$1,'Tillförd energi'!$B$1:$AQ$1,0),FALSE)</f>
        <v>0</v>
      </c>
      <c r="Y113">
        <f>VLOOKUP($B113,'Tillförd energi'!$B$1:$AI$700,MATCH(Y$1,'Tillförd energi'!$B$1:$AQ$1,0),FALSE)</f>
        <v>67.707899999999995</v>
      </c>
      <c r="Z113">
        <f>VLOOKUP($B113,'Tillförd energi'!$B$1:$AI$700,MATCH(Z$1,'Tillförd energi'!$B$1:$AQ$1,0),FALSE)</f>
        <v>0</v>
      </c>
      <c r="AA113">
        <f>VLOOKUP($B113,'Tillförd energi'!$B$1:$AI$700,MATCH(AA$1,'Tillförd energi'!$B$1:$AQ$1,0),FALSE)</f>
        <v>0</v>
      </c>
      <c r="AB113">
        <f>VLOOKUP($B113,'Tillförd energi'!$B$1:$AI$700,MATCH(AB$1,'Tillförd energi'!$B$1:$AQ$1,0),FALSE)</f>
        <v>0</v>
      </c>
      <c r="AC113">
        <f>VLOOKUP($B113,'Tillförd energi'!$B$1:$AI$700,MATCH(AC$1,'Tillförd energi'!$B$1:$AQ$1,0),FALSE)</f>
        <v>25</v>
      </c>
      <c r="AD113">
        <f>VLOOKUP($B113,'Tillförd energi'!$B$1:$AI$700,MATCH(AD$1,'Tillförd energi'!$B$1:$AQ$1,0),FALSE)</f>
        <v>0</v>
      </c>
      <c r="AE113">
        <f>VLOOKUP($B113,'Tillförd energi'!$B$1:$AI$700,MATCH(AE$1,'Tillförd energi'!$B$1:$AQ$1,0),FALSE)</f>
        <v>0</v>
      </c>
      <c r="AF113">
        <f>VLOOKUP($B113,'Tillförd energi'!$B$1:$AI$700,MATCH(AF$1,'Tillförd energi'!$B$1:$AQ$1,0),FALSE)</f>
        <v>6.8779000000000003</v>
      </c>
      <c r="AG113">
        <f>IFERROR(VLOOKUP(B113,Miljö!$B$1:$AC$550,MATCH("Köpt mängd produktionsspecifik fjärrvärme:",Miljö!$B$1:$AC$1,0),FALSE)/1,0)</f>
        <v>0</v>
      </c>
      <c r="AI113">
        <f t="shared" si="22"/>
        <v>182.78460000000001</v>
      </c>
      <c r="AJ113">
        <f t="shared" si="23"/>
        <v>182.78460000000001</v>
      </c>
      <c r="AK113">
        <f>IF(ISERROR(1/VLOOKUP($B113,Leveranser!$B$1:$S$500,MATCH("såld värme (gwh)",Leveranser!$B$1:$S$1,0),FALSE)),"",VLOOKUP($B113,Leveranser!$B$1:$S$500,MATCH("såld värme (gwh)",Leveranser!$B$1:$S$1,0),FALSE))</f>
        <v>162</v>
      </c>
      <c r="AL113">
        <f>VLOOKUP($B113,Leveranser!$B$1:$Y$500,MATCH("Totalt såld fjärrvärme till andra fjärrvärmeföretag",Leveranser!$B$1:$AA$1,0),FALSE)</f>
        <v>0</v>
      </c>
      <c r="AM113">
        <f>IF(ISERROR(1/VLOOKUP($B113,Miljö!$B$1:$S$500,MATCH("Såld mängd produktionsspecifik fjärrvärme (GWh)",Miljö!$B$1:$R$1,0),FALSE)),0,VLOOKUP($B113,Miljö!$B$1:$S$500,MATCH("Såld mängd produktionsspecifik fjärrvärme (GWh)",Miljö!$B$1:$R$1,0),FALSE))</f>
        <v>0</v>
      </c>
      <c r="AN113" s="239">
        <f t="shared" si="24"/>
        <v>0.88628910750686873</v>
      </c>
      <c r="AP113" t="str">
        <f>IFERROR(VLOOKUP($B113,Miljövärden!$B$2:$H$550,7,FALSE),"Nej, saknas")</f>
        <v>Ja</v>
      </c>
      <c r="AQ113" t="str">
        <f>IFERROR(VLOOKUP($B113,Miljövärden!$B$2:$H$550,6,FALSE),"Nej, saknas")</f>
        <v>Nej</v>
      </c>
      <c r="AU113">
        <f t="shared" si="25"/>
        <v>6.8779000000000003</v>
      </c>
      <c r="AV113">
        <f t="shared" si="26"/>
        <v>0</v>
      </c>
      <c r="AW113">
        <f t="shared" si="27"/>
        <v>77.698800000000006</v>
      </c>
      <c r="AX113">
        <f t="shared" si="28"/>
        <v>3.9</v>
      </c>
      <c r="AZ113">
        <f t="shared" si="29"/>
        <v>81.598800000000011</v>
      </c>
      <c r="BC113">
        <f t="shared" si="30"/>
        <v>1.6</v>
      </c>
      <c r="BD113">
        <f t="shared" si="31"/>
        <v>67.707899999999995</v>
      </c>
      <c r="BE113">
        <f t="shared" si="32"/>
        <v>81.598800000000011</v>
      </c>
      <c r="BF113">
        <f t="shared" si="33"/>
        <v>25</v>
      </c>
      <c r="BG113">
        <f t="shared" si="34"/>
        <v>6.8779000000000003</v>
      </c>
      <c r="BH113">
        <f>VLOOKUP(B113,Miljö!$B$1:$I$482,MATCH("Fossilandel för ursprungspecificerad el ()",Miljö!$B$1:$I$1,0),FALSE)</f>
        <v>0.39</v>
      </c>
      <c r="BI113">
        <f>VLOOKUP(B113,Miljö!$B$1:$BX$482,MATCH("Kärnkraftsandel för ursprungsspecificerad el ()",Miljö!$B$1:$O$1,0),FALSE)</f>
        <v>0</v>
      </c>
      <c r="BJ113">
        <f t="shared" si="35"/>
        <v>0</v>
      </c>
      <c r="BK113" t="str">
        <f>VLOOKUP(B113,Miljö!$B$1:$O$482,MATCH("Fossil andel i procent (%)",Miljö!$B$1:$O$1,0),FALSE)</f>
        <v>ET</v>
      </c>
      <c r="BL113">
        <f t="shared" si="36"/>
        <v>182.78460000000001</v>
      </c>
      <c r="BO113" s="289">
        <f t="shared" si="37"/>
        <v>2.3428565645026992E-2</v>
      </c>
      <c r="BP113" s="239">
        <f t="shared" si="38"/>
        <v>0.37042453248249574</v>
      </c>
      <c r="BQ113" s="239">
        <f t="shared" si="39"/>
        <v>0.46937389145475061</v>
      </c>
      <c r="BR113" s="239">
        <f t="shared" si="40"/>
        <v>0.13677301041772666</v>
      </c>
      <c r="BS113" s="239"/>
      <c r="BT113" s="351">
        <f t="shared" si="41"/>
        <v>1</v>
      </c>
      <c r="BW113" s="289">
        <f>IF(AP113="ja",VLOOKUP(B113,Miljövärden!$B$2:$H$550,MATCH("Total andel fossilt",Miljövärden!$B$2:$H$2,0),FALSE),"")</f>
        <v>2.3428500000000001E-2</v>
      </c>
      <c r="BZ113" s="351">
        <f t="shared" si="42"/>
        <v>-6.5645026990635014E-8</v>
      </c>
      <c r="CA113" s="353">
        <f t="shared" si="43"/>
        <v>0</v>
      </c>
    </row>
    <row r="114" spans="1:79" x14ac:dyDescent="0.25">
      <c r="A114" s="2" t="s">
        <v>188</v>
      </c>
      <c r="B114" s="2" t="s">
        <v>189</v>
      </c>
      <c r="C114">
        <f>VLOOKUP($B114,'Tillförd energi'!$B$1:$AI$700,MATCH(C$1,'Tillförd energi'!$B$1:$AQ$1,0),FALSE)</f>
        <v>0</v>
      </c>
      <c r="D114">
        <f>VLOOKUP($B114,'Tillförd energi'!$B$1:$AI$700,MATCH(D$1,'Tillförd energi'!$B$1:$AQ$1,0),FALSE)</f>
        <v>3.2000000000000001E-2</v>
      </c>
      <c r="E114">
        <f>VLOOKUP($B114,'Tillförd energi'!$B$1:$AI$700,MATCH(E$1,'Tillförd energi'!$B$1:$AQ$1,0),FALSE)</f>
        <v>0</v>
      </c>
      <c r="F114">
        <f>VLOOKUP($B114,'Tillförd energi'!$B$1:$AI$700,MATCH(F$1,'Tillförd energi'!$B$1:$AQ$1,0),FALSE)</f>
        <v>0.66941200000000001</v>
      </c>
      <c r="G114">
        <f>VLOOKUP($B114,'Tillförd energi'!$B$1:$AI$700,MATCH(G$1,'Tillförd energi'!$B$1:$AQ$1,0),FALSE)</f>
        <v>0</v>
      </c>
      <c r="H114">
        <f>VLOOKUP($B114,'Tillförd energi'!$B$1:$AI$700,MATCH(H$1,'Tillförd energi'!$B$1:$AQ$1,0),FALSE)</f>
        <v>0</v>
      </c>
      <c r="I114">
        <f>VLOOKUP($B114,'Tillförd energi'!$B$1:$AI$700,MATCH(I$1,'Tillförd energi'!$B$1:$AQ$1,0),FALSE)</f>
        <v>0</v>
      </c>
      <c r="J114">
        <f>VLOOKUP($B114,'Tillförd energi'!$B$1:$AI$700,MATCH(J$1,'Tillförd energi'!$B$1:$AQ$1,0),FALSE)</f>
        <v>0</v>
      </c>
      <c r="K114">
        <f>VLOOKUP($B114,'Tillförd energi'!$B$1:$AI$700,MATCH(K$1,'Tillförd energi'!$B$1:$AQ$1,0),FALSE)</f>
        <v>0</v>
      </c>
      <c r="L114">
        <f>VLOOKUP($B114,'Tillförd energi'!$B$1:$AI$700,MATCH(L$1,'Tillförd energi'!$B$1:$AQ$1,0),FALSE)</f>
        <v>69.620800000000003</v>
      </c>
      <c r="M114">
        <f>VLOOKUP($B114,'Tillförd energi'!$B$1:$AI$700,MATCH(M$1,'Tillförd energi'!$B$1:$AQ$1,0),FALSE)</f>
        <v>84.481999999999999</v>
      </c>
      <c r="N114">
        <f>VLOOKUP($B114,'Tillförd energi'!$B$1:$AI$700,MATCH(N$1,'Tillförd energi'!$B$1:$AQ$1,0),FALSE)</f>
        <v>13.7323</v>
      </c>
      <c r="O114">
        <f>VLOOKUP($B114,'Tillförd energi'!$B$1:$AI$700,MATCH(O$1,'Tillförd energi'!$B$1:$AQ$1,0),FALSE)</f>
        <v>0</v>
      </c>
      <c r="P114">
        <f>VLOOKUP($B114,'Tillförd energi'!$B$1:$AI$700,MATCH(P$1,'Tillförd energi'!$B$1:$AQ$1,0),FALSE)</f>
        <v>3.08074</v>
      </c>
      <c r="Q114">
        <f>VLOOKUP($B114,'Tillförd energi'!$B$1:$AI$700,MATCH(Q$1,'Tillförd energi'!$B$1:$AQ$1,0),FALSE)</f>
        <v>77.814099999999996</v>
      </c>
      <c r="R114">
        <f>VLOOKUP($B114,'Tillförd energi'!$B$1:$AI$700,MATCH(R$1,'Tillförd energi'!$B$1:$AQ$1,0),FALSE)</f>
        <v>0</v>
      </c>
      <c r="S114">
        <f>VLOOKUP($B114,'Tillförd energi'!$B$1:$AI$700,MATCH(S$1,'Tillförd energi'!$B$1:$AQ$1,0),FALSE)</f>
        <v>0</v>
      </c>
      <c r="T114">
        <f>VLOOKUP($B114,'Tillförd energi'!$B$1:$AI$700,MATCH(T$1,'Tillförd energi'!$B$1:$AQ$1,0),FALSE)</f>
        <v>0</v>
      </c>
      <c r="U114">
        <f>VLOOKUP($B114,'Tillförd energi'!$B$1:$AI$700,MATCH(U$1,'Tillförd energi'!$B$1:$AQ$1,0),FALSE)</f>
        <v>0</v>
      </c>
      <c r="V114">
        <f>VLOOKUP($B114,'Tillförd energi'!$B$1:$AI$700,MATCH(V$1,'Tillförd energi'!$B$1:$AQ$1,0),FALSE)</f>
        <v>0</v>
      </c>
      <c r="W114">
        <f>VLOOKUP($B114,'Tillförd energi'!$B$1:$AI$700,MATCH(W$1,'Tillförd energi'!$B$1:$AQ$1,0),FALSE)</f>
        <v>2.1220599999999998</v>
      </c>
      <c r="X114">
        <f>VLOOKUP($B114,'Tillförd energi'!$B$1:$AI$700,MATCH(X$1,'Tillförd energi'!$B$1:$AQ$1,0),FALSE)</f>
        <v>0</v>
      </c>
      <c r="Y114">
        <f>VLOOKUP($B114,'Tillförd energi'!$B$1:$AI$700,MATCH(Y$1,'Tillförd energi'!$B$1:$AQ$1,0),FALSE)</f>
        <v>0</v>
      </c>
      <c r="Z114">
        <f>VLOOKUP($B114,'Tillförd energi'!$B$1:$AI$700,MATCH(Z$1,'Tillförd energi'!$B$1:$AQ$1,0),FALSE)</f>
        <v>0</v>
      </c>
      <c r="AA114">
        <f>VLOOKUP($B114,'Tillförd energi'!$B$1:$AI$700,MATCH(AA$1,'Tillförd energi'!$B$1:$AQ$1,0),FALSE)</f>
        <v>0</v>
      </c>
      <c r="AB114">
        <f>VLOOKUP($B114,'Tillförd energi'!$B$1:$AI$700,MATCH(AB$1,'Tillförd energi'!$B$1:$AQ$1,0),FALSE)</f>
        <v>0</v>
      </c>
      <c r="AC114">
        <f>VLOOKUP($B114,'Tillförd energi'!$B$1:$AI$700,MATCH(AC$1,'Tillförd energi'!$B$1:$AQ$1,0),FALSE)</f>
        <v>74.802999999999997</v>
      </c>
      <c r="AD114">
        <f>VLOOKUP($B114,'Tillförd energi'!$B$1:$AI$700,MATCH(AD$1,'Tillförd energi'!$B$1:$AQ$1,0),FALSE)</f>
        <v>415.065</v>
      </c>
      <c r="AE114">
        <f>VLOOKUP($B114,'Tillförd energi'!$B$1:$AI$700,MATCH(AE$1,'Tillförd energi'!$B$1:$AQ$1,0),FALSE)</f>
        <v>0</v>
      </c>
      <c r="AF114">
        <f>VLOOKUP($B114,'Tillförd energi'!$B$1:$AI$700,MATCH(AF$1,'Tillförd energi'!$B$1:$AQ$1,0),FALSE)</f>
        <v>11.080299999999999</v>
      </c>
      <c r="AG114">
        <f>IFERROR(VLOOKUP(B114,Miljö!$B$1:$AC$550,MATCH("Köpt mängd produktionsspecifik fjärrvärme:",Miljö!$B$1:$AC$1,0),FALSE)/1,0)</f>
        <v>0</v>
      </c>
      <c r="AI114">
        <f t="shared" si="22"/>
        <v>752.50171199999988</v>
      </c>
      <c r="AJ114">
        <f t="shared" si="23"/>
        <v>752.50171199999988</v>
      </c>
      <c r="AK114">
        <f>IF(ISERROR(1/VLOOKUP($B114,Leveranser!$B$1:$S$500,MATCH("såld värme (gwh)",Leveranser!$B$1:$S$1,0),FALSE)),"",VLOOKUP($B114,Leveranser!$B$1:$S$500,MATCH("såld värme (gwh)",Leveranser!$B$1:$S$1,0),FALSE))</f>
        <v>684.8</v>
      </c>
      <c r="AL114">
        <f>VLOOKUP($B114,Leveranser!$B$1:$Y$500,MATCH("Totalt såld fjärrvärme till andra fjärrvärmeföretag",Leveranser!$B$1:$AA$1,0),FALSE)</f>
        <v>0</v>
      </c>
      <c r="AM114">
        <f>IF(ISERROR(1/VLOOKUP($B114,Miljö!$B$1:$S$500,MATCH("Såld mängd produktionsspecifik fjärrvärme (GWh)",Miljö!$B$1:$R$1,0),FALSE)),0,VLOOKUP($B114,Miljö!$B$1:$S$500,MATCH("Såld mängd produktionsspecifik fjärrvärme (GWh)",Miljö!$B$1:$R$1,0),FALSE))</f>
        <v>0</v>
      </c>
      <c r="AN114" s="239">
        <f t="shared" si="24"/>
        <v>0.91003115219490693</v>
      </c>
      <c r="AP114" t="str">
        <f>IFERROR(VLOOKUP($B114,Miljövärden!$B$2:$H$550,7,FALSE),"Nej, saknas")</f>
        <v>Ja</v>
      </c>
      <c r="AQ114" t="str">
        <f>IFERROR(VLOOKUP($B114,Miljövärden!$B$2:$H$550,6,FALSE),"Nej, saknas")</f>
        <v>Ja</v>
      </c>
      <c r="AU114">
        <f t="shared" si="25"/>
        <v>11.080299999999999</v>
      </c>
      <c r="AV114">
        <f t="shared" si="26"/>
        <v>0</v>
      </c>
      <c r="AW114">
        <f t="shared" si="27"/>
        <v>179.10914</v>
      </c>
      <c r="AX114">
        <f t="shared" si="28"/>
        <v>0</v>
      </c>
      <c r="AZ114">
        <f t="shared" si="29"/>
        <v>250.852</v>
      </c>
      <c r="BC114">
        <f t="shared" si="30"/>
        <v>0.70141200000000004</v>
      </c>
      <c r="BD114">
        <f t="shared" si="31"/>
        <v>0</v>
      </c>
      <c r="BE114">
        <f t="shared" si="32"/>
        <v>181.2312</v>
      </c>
      <c r="BF114">
        <f t="shared" si="33"/>
        <v>559.48879999999997</v>
      </c>
      <c r="BG114">
        <f t="shared" si="34"/>
        <v>11.080299999999999</v>
      </c>
      <c r="BH114">
        <f>VLOOKUP(B114,Miljö!$B$1:$I$482,MATCH("Fossilandel för ursprungspecificerad el ()",Miljö!$B$1:$I$1,0),FALSE)</f>
        <v>0</v>
      </c>
      <c r="BI114">
        <f>VLOOKUP(B114,Miljö!$B$1:$BX$482,MATCH("Kärnkraftsandel för ursprungsspecificerad el ()",Miljö!$B$1:$O$1,0),FALSE)</f>
        <v>0</v>
      </c>
      <c r="BJ114">
        <f t="shared" si="35"/>
        <v>0</v>
      </c>
      <c r="BK114" t="str">
        <f>VLOOKUP(B114,Miljö!$B$1:$O$482,MATCH("Fossil andel i procent (%)",Miljö!$B$1:$O$1,0),FALSE)</f>
        <v>ET</v>
      </c>
      <c r="BL114">
        <f t="shared" si="36"/>
        <v>752.50171199999988</v>
      </c>
      <c r="BO114" s="289">
        <f t="shared" si="37"/>
        <v>9.3210684947916793E-4</v>
      </c>
      <c r="BP114" s="239">
        <f t="shared" si="38"/>
        <v>0</v>
      </c>
      <c r="BQ114" s="239">
        <f t="shared" si="39"/>
        <v>0.25556287372273784</v>
      </c>
      <c r="BR114" s="239">
        <f t="shared" si="40"/>
        <v>0.74350501942778313</v>
      </c>
      <c r="BS114" s="239"/>
      <c r="BT114" s="351">
        <f t="shared" si="41"/>
        <v>1</v>
      </c>
      <c r="BW114" s="289">
        <f>IF(AP114="ja",VLOOKUP(B114,Miljövärden!$B$2:$H$550,MATCH("Total andel fossilt",Miljövärden!$B$2:$H$2,0),FALSE),"")</f>
        <v>9.3210600000000004E-4</v>
      </c>
      <c r="BZ114" s="351">
        <f t="shared" si="42"/>
        <v>-8.4947916788920969E-10</v>
      </c>
      <c r="CA114" s="353">
        <f t="shared" si="43"/>
        <v>0</v>
      </c>
    </row>
    <row r="115" spans="1:79" x14ac:dyDescent="0.25">
      <c r="A115" s="2" t="s">
        <v>190</v>
      </c>
      <c r="B115" s="2" t="s">
        <v>191</v>
      </c>
      <c r="C115">
        <f>VLOOKUP($B115,'Tillförd energi'!$B$1:$AI$700,MATCH(C$1,'Tillförd energi'!$B$1:$AQ$1,0),FALSE)</f>
        <v>0</v>
      </c>
      <c r="D115">
        <f>VLOOKUP($B115,'Tillförd energi'!$B$1:$AI$700,MATCH(D$1,'Tillförd energi'!$B$1:$AQ$1,0),FALSE)</f>
        <v>0</v>
      </c>
      <c r="E115">
        <f>VLOOKUP($B115,'Tillförd energi'!$B$1:$AI$700,MATCH(E$1,'Tillförd energi'!$B$1:$AQ$1,0),FALSE)</f>
        <v>0</v>
      </c>
      <c r="F115">
        <f>VLOOKUP($B115,'Tillförd energi'!$B$1:$AI$700,MATCH(F$1,'Tillförd energi'!$B$1:$AQ$1,0),FALSE)</f>
        <v>0</v>
      </c>
      <c r="G115">
        <f>VLOOKUP($B115,'Tillförd energi'!$B$1:$AI$700,MATCH(G$1,'Tillförd energi'!$B$1:$AQ$1,0),FALSE)</f>
        <v>0</v>
      </c>
      <c r="H115">
        <f>VLOOKUP($B115,'Tillförd energi'!$B$1:$AI$700,MATCH(H$1,'Tillförd energi'!$B$1:$AQ$1,0),FALSE)</f>
        <v>0</v>
      </c>
      <c r="I115">
        <f>VLOOKUP($B115,'Tillförd energi'!$B$1:$AI$700,MATCH(I$1,'Tillförd energi'!$B$1:$AQ$1,0),FALSE)</f>
        <v>0</v>
      </c>
      <c r="J115">
        <f>VLOOKUP($B115,'Tillförd energi'!$B$1:$AI$700,MATCH(J$1,'Tillförd energi'!$B$1:$AQ$1,0),FALSE)</f>
        <v>0</v>
      </c>
      <c r="K115">
        <f>VLOOKUP($B115,'Tillförd energi'!$B$1:$AI$700,MATCH(K$1,'Tillförd energi'!$B$1:$AQ$1,0),FALSE)</f>
        <v>0</v>
      </c>
      <c r="L115">
        <f>VLOOKUP($B115,'Tillförd energi'!$B$1:$AI$700,MATCH(L$1,'Tillförd energi'!$B$1:$AQ$1,0),FALSE)</f>
        <v>0</v>
      </c>
      <c r="M115">
        <f>VLOOKUP($B115,'Tillförd energi'!$B$1:$AI$700,MATCH(M$1,'Tillförd energi'!$B$1:$AQ$1,0),FALSE)</f>
        <v>0</v>
      </c>
      <c r="N115">
        <f>VLOOKUP($B115,'Tillförd energi'!$B$1:$AI$700,MATCH(N$1,'Tillförd energi'!$B$1:$AQ$1,0),FALSE)</f>
        <v>0</v>
      </c>
      <c r="O115">
        <f>VLOOKUP($B115,'Tillförd energi'!$B$1:$AI$700,MATCH(O$1,'Tillförd energi'!$B$1:$AQ$1,0),FALSE)</f>
        <v>0</v>
      </c>
      <c r="P115">
        <f>VLOOKUP($B115,'Tillförd energi'!$B$1:$AI$700,MATCH(P$1,'Tillförd energi'!$B$1:$AQ$1,0),FALSE)</f>
        <v>0</v>
      </c>
      <c r="Q115">
        <f>VLOOKUP($B115,'Tillförd energi'!$B$1:$AI$700,MATCH(Q$1,'Tillförd energi'!$B$1:$AQ$1,0),FALSE)</f>
        <v>0</v>
      </c>
      <c r="R115">
        <f>VLOOKUP($B115,'Tillförd energi'!$B$1:$AI$700,MATCH(R$1,'Tillförd energi'!$B$1:$AQ$1,0),FALSE)</f>
        <v>0</v>
      </c>
      <c r="S115">
        <f>VLOOKUP($B115,'Tillförd energi'!$B$1:$AI$700,MATCH(S$1,'Tillförd energi'!$B$1:$AQ$1,0),FALSE)</f>
        <v>0</v>
      </c>
      <c r="T115">
        <f>VLOOKUP($B115,'Tillförd energi'!$B$1:$AI$700,MATCH(T$1,'Tillförd energi'!$B$1:$AQ$1,0),FALSE)</f>
        <v>0</v>
      </c>
      <c r="U115">
        <f>VLOOKUP($B115,'Tillförd energi'!$B$1:$AI$700,MATCH(U$1,'Tillförd energi'!$B$1:$AQ$1,0),FALSE)</f>
        <v>0</v>
      </c>
      <c r="V115">
        <f>VLOOKUP($B115,'Tillförd energi'!$B$1:$AI$700,MATCH(V$1,'Tillförd energi'!$B$1:$AQ$1,0),FALSE)</f>
        <v>0</v>
      </c>
      <c r="W115">
        <f>VLOOKUP($B115,'Tillförd energi'!$B$1:$AI$700,MATCH(W$1,'Tillförd energi'!$B$1:$AQ$1,0),FALSE)</f>
        <v>0</v>
      </c>
      <c r="X115">
        <f>VLOOKUP($B115,'Tillförd energi'!$B$1:$AI$700,MATCH(X$1,'Tillförd energi'!$B$1:$AQ$1,0),FALSE)</f>
        <v>0</v>
      </c>
      <c r="Y115">
        <f>VLOOKUP($B115,'Tillförd energi'!$B$1:$AI$700,MATCH(Y$1,'Tillförd energi'!$B$1:$AQ$1,0),FALSE)</f>
        <v>0</v>
      </c>
      <c r="Z115">
        <f>VLOOKUP($B115,'Tillförd energi'!$B$1:$AI$700,MATCH(Z$1,'Tillförd energi'!$B$1:$AQ$1,0),FALSE)</f>
        <v>0</v>
      </c>
      <c r="AA115">
        <f>VLOOKUP($B115,'Tillförd energi'!$B$1:$AI$700,MATCH(AA$1,'Tillförd energi'!$B$1:$AQ$1,0),FALSE)</f>
        <v>0</v>
      </c>
      <c r="AB115">
        <f>VLOOKUP($B115,'Tillförd energi'!$B$1:$AI$700,MATCH(AB$1,'Tillförd energi'!$B$1:$AQ$1,0),FALSE)</f>
        <v>0</v>
      </c>
      <c r="AC115">
        <f>VLOOKUP($B115,'Tillförd energi'!$B$1:$AI$700,MATCH(AC$1,'Tillförd energi'!$B$1:$AQ$1,0),FALSE)</f>
        <v>0</v>
      </c>
      <c r="AD115">
        <f>VLOOKUP($B115,'Tillförd energi'!$B$1:$AI$700,MATCH(AD$1,'Tillförd energi'!$B$1:$AQ$1,0),FALSE)</f>
        <v>0</v>
      </c>
      <c r="AE115">
        <f>VLOOKUP($B115,'Tillförd energi'!$B$1:$AI$700,MATCH(AE$1,'Tillförd energi'!$B$1:$AQ$1,0),FALSE)</f>
        <v>0</v>
      </c>
      <c r="AF115">
        <f>VLOOKUP($B115,'Tillförd energi'!$B$1:$AI$700,MATCH(AF$1,'Tillförd energi'!$B$1:$AQ$1,0),FALSE)</f>
        <v>0</v>
      </c>
      <c r="AG115">
        <f>IFERROR(VLOOKUP(B115,Miljö!$B$1:$AC$550,MATCH("Köpt mängd produktionsspecifik fjärrvärme:",Miljö!$B$1:$AC$1,0),FALSE)/1,0)</f>
        <v>0</v>
      </c>
      <c r="AI115">
        <f t="shared" si="22"/>
        <v>0</v>
      </c>
      <c r="AJ115">
        <f t="shared" si="23"/>
        <v>0</v>
      </c>
      <c r="AK115" t="str">
        <f>IF(ISERROR(1/VLOOKUP($B115,Leveranser!$B$1:$S$500,MATCH("såld värme (gwh)",Leveranser!$B$1:$S$1,0),FALSE)),"",VLOOKUP($B115,Leveranser!$B$1:$S$500,MATCH("såld värme (gwh)",Leveranser!$B$1:$S$1,0),FALSE))</f>
        <v/>
      </c>
      <c r="AL115">
        <f>VLOOKUP($B115,Leveranser!$B$1:$Y$500,MATCH("Totalt såld fjärrvärme till andra fjärrvärmeföretag",Leveranser!$B$1:$AA$1,0),FALSE)</f>
        <v>0</v>
      </c>
      <c r="AM115">
        <f>IF(ISERROR(1/VLOOKUP($B115,Miljö!$B$1:$S$500,MATCH("Såld mängd produktionsspecifik fjärrvärme (GWh)",Miljö!$B$1:$R$1,0),FALSE)),0,VLOOKUP($B115,Miljö!$B$1:$S$500,MATCH("Såld mängd produktionsspecifik fjärrvärme (GWh)",Miljö!$B$1:$R$1,0),FALSE))</f>
        <v>0</v>
      </c>
      <c r="AN115" s="239" t="str">
        <f t="shared" si="24"/>
        <v/>
      </c>
      <c r="AP115" t="str">
        <f>IFERROR(VLOOKUP($B115,Miljövärden!$B$2:$H$550,7,FALSE),"Nej, saknas")</f>
        <v>Nej</v>
      </c>
      <c r="AQ115" t="str">
        <f>IFERROR(VLOOKUP($B115,Miljövärden!$B$2:$H$550,6,FALSE),"Nej, saknas")</f>
        <v>Nej</v>
      </c>
      <c r="AU115">
        <f t="shared" si="25"/>
        <v>0</v>
      </c>
      <c r="AV115">
        <f t="shared" si="26"/>
        <v>0</v>
      </c>
      <c r="AW115">
        <f t="shared" si="27"/>
        <v>0</v>
      </c>
      <c r="AX115">
        <f t="shared" si="28"/>
        <v>0</v>
      </c>
      <c r="AZ115">
        <f t="shared" si="29"/>
        <v>0</v>
      </c>
      <c r="BC115">
        <f t="shared" si="30"/>
        <v>0</v>
      </c>
      <c r="BD115">
        <f t="shared" si="31"/>
        <v>0</v>
      </c>
      <c r="BE115">
        <f t="shared" si="32"/>
        <v>0</v>
      </c>
      <c r="BF115">
        <f t="shared" si="33"/>
        <v>0</v>
      </c>
      <c r="BG115">
        <f t="shared" si="34"/>
        <v>0</v>
      </c>
      <c r="BH115">
        <f>VLOOKUP(B115,Miljö!$B$1:$I$482,MATCH("Fossilandel för ursprungspecificerad el ()",Miljö!$B$1:$I$1,0),FALSE)</f>
        <v>0</v>
      </c>
      <c r="BI115">
        <f>VLOOKUP(B115,Miljö!$B$1:$BX$482,MATCH("Kärnkraftsandel för ursprungsspecificerad el ()",Miljö!$B$1:$O$1,0),FALSE)</f>
        <v>0</v>
      </c>
      <c r="BJ115">
        <f t="shared" si="35"/>
        <v>0</v>
      </c>
      <c r="BK115" t="str">
        <f>VLOOKUP(B115,Miljö!$B$1:$O$482,MATCH("Fossil andel i procent (%)",Miljö!$B$1:$O$1,0),FALSE)</f>
        <v>ET</v>
      </c>
      <c r="BL115">
        <f t="shared" si="36"/>
        <v>0</v>
      </c>
      <c r="BO115" s="289" t="str">
        <f t="shared" si="37"/>
        <v/>
      </c>
      <c r="BP115" s="239" t="str">
        <f t="shared" si="38"/>
        <v/>
      </c>
      <c r="BQ115" s="239" t="str">
        <f t="shared" si="39"/>
        <v/>
      </c>
      <c r="BR115" s="239" t="str">
        <f t="shared" si="40"/>
        <v/>
      </c>
      <c r="BS115" s="239"/>
      <c r="BT115" s="351">
        <f t="shared" si="41"/>
        <v>0</v>
      </c>
      <c r="BW115" s="289" t="str">
        <f>IF(AP115="ja",VLOOKUP(B115,Miljövärden!$B$2:$H$550,MATCH("Total andel fossilt",Miljövärden!$B$2:$H$2,0),FALSE),"")</f>
        <v/>
      </c>
      <c r="BZ115" s="351" t="str">
        <f t="shared" si="42"/>
        <v/>
      </c>
      <c r="CA115" s="353" t="str">
        <f t="shared" si="43"/>
        <v/>
      </c>
    </row>
    <row r="116" spans="1:79" x14ac:dyDescent="0.25">
      <c r="A116" s="2" t="s">
        <v>190</v>
      </c>
      <c r="B116" s="2" t="s">
        <v>192</v>
      </c>
      <c r="C116">
        <f>VLOOKUP($B116,'Tillförd energi'!$B$1:$AI$700,MATCH(C$1,'Tillförd energi'!$B$1:$AQ$1,0),FALSE)</f>
        <v>0</v>
      </c>
      <c r="D116">
        <f>VLOOKUP($B116,'Tillförd energi'!$B$1:$AI$700,MATCH(D$1,'Tillförd energi'!$B$1:$AQ$1,0),FALSE)</f>
        <v>0.433</v>
      </c>
      <c r="E116">
        <f>VLOOKUP($B116,'Tillförd energi'!$B$1:$AI$700,MATCH(E$1,'Tillförd energi'!$B$1:$AQ$1,0),FALSE)</f>
        <v>0</v>
      </c>
      <c r="F116">
        <f>VLOOKUP($B116,'Tillförd energi'!$B$1:$AI$700,MATCH(F$1,'Tillförd energi'!$B$1:$AQ$1,0),FALSE)</f>
        <v>5.9349999999999996</v>
      </c>
      <c r="G116">
        <f>VLOOKUP($B116,'Tillförd energi'!$B$1:$AI$700,MATCH(G$1,'Tillförd energi'!$B$1:$AQ$1,0),FALSE)</f>
        <v>272.38299999999998</v>
      </c>
      <c r="H116">
        <f>VLOOKUP($B116,'Tillförd energi'!$B$1:$AI$700,MATCH(H$1,'Tillförd energi'!$B$1:$AQ$1,0),FALSE)</f>
        <v>0</v>
      </c>
      <c r="I116">
        <f>VLOOKUP($B116,'Tillförd energi'!$B$1:$AI$700,MATCH(I$1,'Tillförd energi'!$B$1:$AQ$1,0),FALSE)</f>
        <v>884.93799999999999</v>
      </c>
      <c r="J116">
        <f>VLOOKUP($B116,'Tillförd energi'!$B$1:$AI$700,MATCH(J$1,'Tillförd energi'!$B$1:$AQ$1,0),FALSE)</f>
        <v>23.731999999999999</v>
      </c>
      <c r="K116">
        <f>VLOOKUP($B116,'Tillförd energi'!$B$1:$AI$700,MATCH(K$1,'Tillförd energi'!$B$1:$AQ$1,0),FALSE)</f>
        <v>0</v>
      </c>
      <c r="L116">
        <f>VLOOKUP($B116,'Tillförd energi'!$B$1:$AI$700,MATCH(L$1,'Tillförd energi'!$B$1:$AQ$1,0),FALSE)</f>
        <v>0</v>
      </c>
      <c r="M116">
        <f>VLOOKUP($B116,'Tillförd energi'!$B$1:$AI$700,MATCH(M$1,'Tillförd energi'!$B$1:$AQ$1,0),FALSE)</f>
        <v>29.393000000000001</v>
      </c>
      <c r="N116">
        <f>VLOOKUP($B116,'Tillförd energi'!$B$1:$AI$700,MATCH(N$1,'Tillförd energi'!$B$1:$AQ$1,0),FALSE)</f>
        <v>95.096000000000004</v>
      </c>
      <c r="O116">
        <f>VLOOKUP($B116,'Tillförd energi'!$B$1:$AI$700,MATCH(O$1,'Tillförd energi'!$B$1:$AQ$1,0),FALSE)</f>
        <v>0</v>
      </c>
      <c r="P116">
        <f>VLOOKUP($B116,'Tillförd energi'!$B$1:$AI$700,MATCH(P$1,'Tillförd energi'!$B$1:$AQ$1,0),FALSE)</f>
        <v>20.748000000000001</v>
      </c>
      <c r="Q116">
        <f>VLOOKUP($B116,'Tillförd energi'!$B$1:$AI$700,MATCH(Q$1,'Tillförd energi'!$B$1:$AQ$1,0),FALSE)</f>
        <v>29.297999999999998</v>
      </c>
      <c r="R116">
        <f>VLOOKUP($B116,'Tillförd energi'!$B$1:$AI$700,MATCH(R$1,'Tillförd energi'!$B$1:$AQ$1,0),FALSE)</f>
        <v>107.02</v>
      </c>
      <c r="S116">
        <f>VLOOKUP($B116,'Tillförd energi'!$B$1:$AI$700,MATCH(S$1,'Tillförd energi'!$B$1:$AQ$1,0),FALSE)</f>
        <v>0</v>
      </c>
      <c r="T116">
        <f>VLOOKUP($B116,'Tillförd energi'!$B$1:$AI$700,MATCH(T$1,'Tillförd energi'!$B$1:$AQ$1,0),FALSE)</f>
        <v>0</v>
      </c>
      <c r="U116">
        <f>VLOOKUP($B116,'Tillförd energi'!$B$1:$AI$700,MATCH(U$1,'Tillförd energi'!$B$1:$AQ$1,0),FALSE)</f>
        <v>0</v>
      </c>
      <c r="V116">
        <f>VLOOKUP($B116,'Tillförd energi'!$B$1:$AI$700,MATCH(V$1,'Tillförd energi'!$B$1:$AQ$1,0),FALSE)</f>
        <v>0</v>
      </c>
      <c r="W116">
        <f>VLOOKUP($B116,'Tillförd energi'!$B$1:$AI$700,MATCH(W$1,'Tillförd energi'!$B$1:$AQ$1,0),FALSE)</f>
        <v>15.8</v>
      </c>
      <c r="X116">
        <f>VLOOKUP($B116,'Tillförd energi'!$B$1:$AI$700,MATCH(X$1,'Tillförd energi'!$B$1:$AQ$1,0),FALSE)</f>
        <v>0</v>
      </c>
      <c r="Y116">
        <f>VLOOKUP($B116,'Tillförd energi'!$B$1:$AI$700,MATCH(Y$1,'Tillförd energi'!$B$1:$AQ$1,0),FALSE)</f>
        <v>0</v>
      </c>
      <c r="Z116">
        <f>VLOOKUP($B116,'Tillförd energi'!$B$1:$AI$700,MATCH(Z$1,'Tillförd energi'!$B$1:$AQ$1,0),FALSE)</f>
        <v>0</v>
      </c>
      <c r="AA116">
        <f>VLOOKUP($B116,'Tillförd energi'!$B$1:$AI$700,MATCH(AA$1,'Tillförd energi'!$B$1:$AQ$1,0),FALSE)</f>
        <v>141.995</v>
      </c>
      <c r="AB116">
        <f>VLOOKUP($B116,'Tillförd energi'!$B$1:$AI$700,MATCH(AB$1,'Tillförd energi'!$B$1:$AQ$1,0),FALSE)</f>
        <v>344.28300000000002</v>
      </c>
      <c r="AC116">
        <f>VLOOKUP($B116,'Tillförd energi'!$B$1:$AI$700,MATCH(AC$1,'Tillförd energi'!$B$1:$AQ$1,0),FALSE)</f>
        <v>423.363</v>
      </c>
      <c r="AD116">
        <f>VLOOKUP($B116,'Tillförd energi'!$B$1:$AI$700,MATCH(AD$1,'Tillförd energi'!$B$1:$AQ$1,0),FALSE)</f>
        <v>1119.28</v>
      </c>
      <c r="AE116">
        <f>VLOOKUP($B116,'Tillförd energi'!$B$1:$AI$700,MATCH(AE$1,'Tillförd energi'!$B$1:$AQ$1,0),FALSE)</f>
        <v>0</v>
      </c>
      <c r="AF116">
        <f>VLOOKUP($B116,'Tillförd energi'!$B$1:$AI$700,MATCH(AF$1,'Tillförd energi'!$B$1:$AQ$1,0),FALSE)</f>
        <v>52.817500000000003</v>
      </c>
      <c r="AG116">
        <f>IFERROR(VLOOKUP(B116,Miljö!$B$1:$AC$550,MATCH("Köpt mängd produktionsspecifik fjärrvärme:",Miljö!$B$1:$AC$1,0),FALSE)/1,0)</f>
        <v>137.82499999999999</v>
      </c>
      <c r="AI116">
        <f t="shared" si="22"/>
        <v>3566.5144999999993</v>
      </c>
      <c r="AJ116">
        <f t="shared" si="23"/>
        <v>3704.3394999999991</v>
      </c>
      <c r="AK116">
        <f>IF(ISERROR(1/VLOOKUP($B116,Leveranser!$B$1:$S$500,MATCH("såld värme (gwh)",Leveranser!$B$1:$S$1,0),FALSE)),"",VLOOKUP($B116,Leveranser!$B$1:$S$500,MATCH("såld värme (gwh)",Leveranser!$B$1:$S$1,0),FALSE))</f>
        <v>3319.03</v>
      </c>
      <c r="AL116">
        <f>VLOOKUP($B116,Leveranser!$B$1:$Y$500,MATCH("Totalt såld fjärrvärme till andra fjärrvärmeföretag",Leveranser!$B$1:$AA$1,0),FALSE)</f>
        <v>51.9</v>
      </c>
      <c r="AM116">
        <f>IF(ISERROR(1/VLOOKUP($B116,Miljö!$B$1:$S$500,MATCH("Såld mängd produktionsspecifik fjärrvärme (GWh)",Miljö!$B$1:$R$1,0),FALSE)),0,VLOOKUP($B116,Miljö!$B$1:$S$500,MATCH("Såld mängd produktionsspecifik fjärrvärme (GWh)",Miljö!$B$1:$R$1,0),FALSE))</f>
        <v>113.78400000000001</v>
      </c>
      <c r="AN116" s="239">
        <f t="shared" si="24"/>
        <v>0.89598429085671039</v>
      </c>
      <c r="AP116" t="str">
        <f>IFERROR(VLOOKUP($B116,Miljövärden!$B$2:$H$550,7,FALSE),"Nej, saknas")</f>
        <v>Ja</v>
      </c>
      <c r="AQ116" t="str">
        <f>IFERROR(VLOOKUP($B116,Miljövärden!$B$2:$H$550,6,FALSE),"Nej, saknas")</f>
        <v>Ja</v>
      </c>
      <c r="AU116">
        <f t="shared" si="25"/>
        <v>194.8125</v>
      </c>
      <c r="AV116">
        <f t="shared" si="26"/>
        <v>0</v>
      </c>
      <c r="AW116">
        <f t="shared" si="27"/>
        <v>174.535</v>
      </c>
      <c r="AX116">
        <f t="shared" si="28"/>
        <v>107.02</v>
      </c>
      <c r="AZ116">
        <f t="shared" si="29"/>
        <v>297.35500000000002</v>
      </c>
      <c r="BC116">
        <f t="shared" si="30"/>
        <v>278.75099999999998</v>
      </c>
      <c r="BD116">
        <f t="shared" si="31"/>
        <v>0</v>
      </c>
      <c r="BE116">
        <f t="shared" si="32"/>
        <v>297.35500000000002</v>
      </c>
      <c r="BF116">
        <f t="shared" si="33"/>
        <v>2795.596</v>
      </c>
      <c r="BG116">
        <f t="shared" si="34"/>
        <v>194.8125</v>
      </c>
      <c r="BH116">
        <f>VLOOKUP(B116,Miljö!$B$1:$I$482,MATCH("Fossilandel för ursprungspecificerad el ()",Miljö!$B$1:$I$1,0),FALSE)</f>
        <v>0</v>
      </c>
      <c r="BI116">
        <f>VLOOKUP(B116,Miljö!$B$1:$BX$482,MATCH("Kärnkraftsandel för ursprungsspecificerad el ()",Miljö!$B$1:$O$1,0),FALSE)</f>
        <v>0</v>
      </c>
      <c r="BJ116">
        <f t="shared" si="35"/>
        <v>137.82499999999999</v>
      </c>
      <c r="BK116">
        <f>VLOOKUP(B116,Miljö!$B$1:$O$482,MATCH("Fossil andel i procent (%)",Miljö!$B$1:$O$1,0),FALSE)</f>
        <v>0</v>
      </c>
      <c r="BL116">
        <f t="shared" si="36"/>
        <v>3704.3395</v>
      </c>
      <c r="BO116" s="350">
        <f t="shared" si="37"/>
        <v>7.5249852234116218E-2</v>
      </c>
      <c r="BP116" s="239">
        <f t="shared" si="38"/>
        <v>3.7206362969700806E-2</v>
      </c>
      <c r="BQ116" s="239">
        <f t="shared" si="39"/>
        <v>0.13286241717315597</v>
      </c>
      <c r="BR116" s="239">
        <f t="shared" si="40"/>
        <v>0.75468136762302696</v>
      </c>
      <c r="BS116" s="239"/>
      <c r="BT116" s="351">
        <f t="shared" si="41"/>
        <v>1</v>
      </c>
      <c r="BW116" s="350">
        <f>IF(AP116="ja",VLOOKUP(B116,Miljövärden!$B$2:$H$550,MATCH("Total andel fossilt",Miljövärden!$B$2:$H$2,0),FALSE),"")</f>
        <v>7.54417E-2</v>
      </c>
      <c r="BZ116" s="351">
        <f t="shared" si="42"/>
        <v>1.9184776588378194E-4</v>
      </c>
      <c r="CA116" s="353">
        <f t="shared" si="43"/>
        <v>0</v>
      </c>
    </row>
    <row r="117" spans="1:79" x14ac:dyDescent="0.25">
      <c r="A117" s="2" t="s">
        <v>190</v>
      </c>
      <c r="B117" s="2" t="s">
        <v>193</v>
      </c>
      <c r="C117">
        <f>VLOOKUP($B117,'Tillförd energi'!$B$1:$AI$700,MATCH(C$1,'Tillförd energi'!$B$1:$AQ$1,0),FALSE)</f>
        <v>0</v>
      </c>
      <c r="D117">
        <f>VLOOKUP($B117,'Tillförd energi'!$B$1:$AI$700,MATCH(D$1,'Tillförd energi'!$B$1:$AQ$1,0),FALSE)</f>
        <v>0</v>
      </c>
      <c r="E117">
        <f>VLOOKUP($B117,'Tillförd energi'!$B$1:$AI$700,MATCH(E$1,'Tillförd energi'!$B$1:$AQ$1,0),FALSE)</f>
        <v>0</v>
      </c>
      <c r="F117">
        <f>VLOOKUP($B117,'Tillförd energi'!$B$1:$AI$700,MATCH(F$1,'Tillförd energi'!$B$1:$AQ$1,0),FALSE)</f>
        <v>0</v>
      </c>
      <c r="G117">
        <f>VLOOKUP($B117,'Tillförd energi'!$B$1:$AI$700,MATCH(G$1,'Tillförd energi'!$B$1:$AQ$1,0),FALSE)</f>
        <v>0</v>
      </c>
      <c r="H117">
        <f>VLOOKUP($B117,'Tillförd energi'!$B$1:$AI$700,MATCH(H$1,'Tillförd energi'!$B$1:$AQ$1,0),FALSE)</f>
        <v>0</v>
      </c>
      <c r="I117">
        <f>VLOOKUP($B117,'Tillförd energi'!$B$1:$AI$700,MATCH(I$1,'Tillförd energi'!$B$1:$AQ$1,0),FALSE)</f>
        <v>0</v>
      </c>
      <c r="J117">
        <f>VLOOKUP($B117,'Tillförd energi'!$B$1:$AI$700,MATCH(J$1,'Tillförd energi'!$B$1:$AQ$1,0),FALSE)</f>
        <v>0</v>
      </c>
      <c r="K117">
        <f>VLOOKUP($B117,'Tillförd energi'!$B$1:$AI$700,MATCH(K$1,'Tillförd energi'!$B$1:$AQ$1,0),FALSE)</f>
        <v>0</v>
      </c>
      <c r="L117">
        <f>VLOOKUP($B117,'Tillförd energi'!$B$1:$AI$700,MATCH(L$1,'Tillförd energi'!$B$1:$AQ$1,0),FALSE)</f>
        <v>0</v>
      </c>
      <c r="M117">
        <f>VLOOKUP($B117,'Tillförd energi'!$B$1:$AI$700,MATCH(M$1,'Tillförd energi'!$B$1:$AQ$1,0),FALSE)</f>
        <v>21.396799999999999</v>
      </c>
      <c r="N117">
        <f>VLOOKUP($B117,'Tillförd energi'!$B$1:$AI$700,MATCH(N$1,'Tillförd energi'!$B$1:$AQ$1,0),FALSE)</f>
        <v>69.223699999999994</v>
      </c>
      <c r="O117">
        <f>VLOOKUP($B117,'Tillförd energi'!$B$1:$AI$700,MATCH(O$1,'Tillförd energi'!$B$1:$AQ$1,0),FALSE)</f>
        <v>0</v>
      </c>
      <c r="P117">
        <f>VLOOKUP($B117,'Tillförd energi'!$B$1:$AI$700,MATCH(P$1,'Tillförd energi'!$B$1:$AQ$1,0),FALSE)</f>
        <v>15.103</v>
      </c>
      <c r="Q117">
        <f>VLOOKUP($B117,'Tillförd energi'!$B$1:$AI$700,MATCH(Q$1,'Tillförd energi'!$B$1:$AQ$1,0),FALSE)</f>
        <v>20.138000000000002</v>
      </c>
      <c r="R117">
        <f>VLOOKUP($B117,'Tillförd energi'!$B$1:$AI$700,MATCH(R$1,'Tillförd energi'!$B$1:$AQ$1,0),FALSE)</f>
        <v>0</v>
      </c>
      <c r="S117">
        <f>VLOOKUP($B117,'Tillförd energi'!$B$1:$AI$700,MATCH(S$1,'Tillförd energi'!$B$1:$AQ$1,0),FALSE)</f>
        <v>0</v>
      </c>
      <c r="T117">
        <f>VLOOKUP($B117,'Tillförd energi'!$B$1:$AI$700,MATCH(T$1,'Tillförd energi'!$B$1:$AQ$1,0),FALSE)</f>
        <v>0</v>
      </c>
      <c r="U117">
        <f>VLOOKUP($B117,'Tillförd energi'!$B$1:$AI$700,MATCH(U$1,'Tillförd energi'!$B$1:$AQ$1,0),FALSE)</f>
        <v>0</v>
      </c>
      <c r="V117">
        <f>VLOOKUP($B117,'Tillförd energi'!$B$1:$AI$700,MATCH(V$1,'Tillförd energi'!$B$1:$AQ$1,0),FALSE)</f>
        <v>0</v>
      </c>
      <c r="W117">
        <f>VLOOKUP($B117,'Tillförd energi'!$B$1:$AI$700,MATCH(W$1,'Tillförd energi'!$B$1:$AQ$1,0),FALSE)</f>
        <v>0.46966400000000003</v>
      </c>
      <c r="X117">
        <f>VLOOKUP($B117,'Tillförd energi'!$B$1:$AI$700,MATCH(X$1,'Tillförd energi'!$B$1:$AQ$1,0),FALSE)</f>
        <v>0</v>
      </c>
      <c r="Y117">
        <f>VLOOKUP($B117,'Tillförd energi'!$B$1:$AI$700,MATCH(Y$1,'Tillförd energi'!$B$1:$AQ$1,0),FALSE)</f>
        <v>0</v>
      </c>
      <c r="Z117">
        <f>VLOOKUP($B117,'Tillförd energi'!$B$1:$AI$700,MATCH(Z$1,'Tillförd energi'!$B$1:$AQ$1,0),FALSE)</f>
        <v>0</v>
      </c>
      <c r="AA117">
        <f>VLOOKUP($B117,'Tillförd energi'!$B$1:$AI$700,MATCH(AA$1,'Tillförd energi'!$B$1:$AQ$1,0),FALSE)</f>
        <v>0</v>
      </c>
      <c r="AB117">
        <f>VLOOKUP($B117,'Tillförd energi'!$B$1:$AI$700,MATCH(AB$1,'Tillförd energi'!$B$1:$AQ$1,0),FALSE)</f>
        <v>0</v>
      </c>
      <c r="AC117">
        <f>VLOOKUP($B117,'Tillförd energi'!$B$1:$AI$700,MATCH(AC$1,'Tillförd energi'!$B$1:$AQ$1,0),FALSE)</f>
        <v>40.283999999999999</v>
      </c>
      <c r="AD117">
        <f>VLOOKUP($B117,'Tillförd energi'!$B$1:$AI$700,MATCH(AD$1,'Tillförd energi'!$B$1:$AQ$1,0),FALSE)</f>
        <v>0</v>
      </c>
      <c r="AE117">
        <f>VLOOKUP($B117,'Tillförd energi'!$B$1:$AI$700,MATCH(AE$1,'Tillförd energi'!$B$1:$AQ$1,0),FALSE)</f>
        <v>0</v>
      </c>
      <c r="AF117">
        <f>VLOOKUP($B117,'Tillförd energi'!$B$1:$AI$700,MATCH(AF$1,'Tillförd energi'!$B$1:$AQ$1,0),FALSE)</f>
        <v>7.1202800000000002</v>
      </c>
      <c r="AG117">
        <f>IFERROR(VLOOKUP(B117,Miljö!$B$1:$AC$550,MATCH("Köpt mängd produktionsspecifik fjärrvärme:",Miljö!$B$1:$AC$1,0),FALSE)/1,0)</f>
        <v>0</v>
      </c>
      <c r="AI117">
        <f t="shared" si="22"/>
        <v>173.735444</v>
      </c>
      <c r="AJ117">
        <f t="shared" si="23"/>
        <v>173.735444</v>
      </c>
      <c r="AK117">
        <f>IF(ISERROR(1/VLOOKUP($B117,Leveranser!$B$1:$S$500,MATCH("såld värme (gwh)",Leveranser!$B$1:$S$1,0),FALSE)),"",VLOOKUP($B117,Leveranser!$B$1:$S$500,MATCH("såld värme (gwh)",Leveranser!$B$1:$S$1,0),FALSE))</f>
        <v>159.22</v>
      </c>
      <c r="AL117">
        <f>VLOOKUP($B117,Leveranser!$B$1:$Y$500,MATCH("Totalt såld fjärrvärme till andra fjärrvärmeföretag",Leveranser!$B$1:$AA$1,0),FALSE)</f>
        <v>0</v>
      </c>
      <c r="AM117">
        <f>IF(ISERROR(1/VLOOKUP($B117,Miljö!$B$1:$S$500,MATCH("Såld mängd produktionsspecifik fjärrvärme (GWh)",Miljö!$B$1:$R$1,0),FALSE)),0,VLOOKUP($B117,Miljö!$B$1:$S$500,MATCH("Såld mängd produktionsspecifik fjärrvärme (GWh)",Miljö!$B$1:$R$1,0),FALSE))</f>
        <v>0</v>
      </c>
      <c r="AN117" s="239">
        <f t="shared" si="24"/>
        <v>0.91645087688612348</v>
      </c>
      <c r="AP117" t="str">
        <f>IFERROR(VLOOKUP($B117,Miljövärden!$B$2:$H$550,7,FALSE),"Nej, saknas")</f>
        <v>Ja</v>
      </c>
      <c r="AQ117" t="str">
        <f>IFERROR(VLOOKUP($B117,Miljövärden!$B$2:$H$550,6,FALSE),"Nej, saknas")</f>
        <v>Ja</v>
      </c>
      <c r="AU117">
        <f t="shared" si="25"/>
        <v>7.1202800000000002</v>
      </c>
      <c r="AV117">
        <f t="shared" si="26"/>
        <v>0</v>
      </c>
      <c r="AW117">
        <f t="shared" si="27"/>
        <v>125.86149999999999</v>
      </c>
      <c r="AX117">
        <f t="shared" si="28"/>
        <v>0</v>
      </c>
      <c r="AZ117">
        <f t="shared" si="29"/>
        <v>126.33116399999999</v>
      </c>
      <c r="BC117">
        <f t="shared" si="30"/>
        <v>0</v>
      </c>
      <c r="BD117">
        <f t="shared" si="31"/>
        <v>0</v>
      </c>
      <c r="BE117">
        <f t="shared" si="32"/>
        <v>126.33116399999999</v>
      </c>
      <c r="BF117">
        <f t="shared" si="33"/>
        <v>40.283999999999999</v>
      </c>
      <c r="BG117">
        <f t="shared" si="34"/>
        <v>7.1202800000000002</v>
      </c>
      <c r="BH117">
        <f>VLOOKUP(B117,Miljö!$B$1:$I$482,MATCH("Fossilandel för ursprungspecificerad el ()",Miljö!$B$1:$I$1,0),FALSE)</f>
        <v>0</v>
      </c>
      <c r="BI117">
        <f>VLOOKUP(B117,Miljö!$B$1:$BX$482,MATCH("Kärnkraftsandel för ursprungsspecificerad el ()",Miljö!$B$1:$O$1,0),FALSE)</f>
        <v>0</v>
      </c>
      <c r="BJ117">
        <f t="shared" si="35"/>
        <v>0</v>
      </c>
      <c r="BK117" t="str">
        <f>VLOOKUP(B117,Miljö!$B$1:$O$482,MATCH("Fossil andel i procent (%)",Miljö!$B$1:$O$1,0),FALSE)</f>
        <v>ET</v>
      </c>
      <c r="BL117">
        <f t="shared" si="36"/>
        <v>173.735444</v>
      </c>
      <c r="BO117" s="289">
        <f t="shared" si="37"/>
        <v>0</v>
      </c>
      <c r="BP117" s="239">
        <f t="shared" si="38"/>
        <v>0</v>
      </c>
      <c r="BQ117" s="239">
        <f t="shared" si="39"/>
        <v>0.76813021527144443</v>
      </c>
      <c r="BR117" s="239">
        <f t="shared" si="40"/>
        <v>0.23186978472855543</v>
      </c>
      <c r="BS117" s="239"/>
      <c r="BT117" s="351">
        <f t="shared" si="41"/>
        <v>0.99999999999999989</v>
      </c>
      <c r="BW117" s="289">
        <f>IF(AP117="ja",VLOOKUP(B117,Miljövärden!$B$2:$H$550,MATCH("Total andel fossilt",Miljövärden!$B$2:$H$2,0),FALSE),"")</f>
        <v>0</v>
      </c>
      <c r="BZ117" s="351">
        <f t="shared" si="42"/>
        <v>0</v>
      </c>
      <c r="CA117" s="353">
        <f t="shared" si="43"/>
        <v>0</v>
      </c>
    </row>
    <row r="118" spans="1:79" x14ac:dyDescent="0.25">
      <c r="A118" s="2" t="s">
        <v>190</v>
      </c>
      <c r="B118" s="2" t="s">
        <v>190</v>
      </c>
      <c r="C118">
        <f>VLOOKUP($B118,'Tillförd energi'!$B$1:$AI$700,MATCH(C$1,'Tillförd energi'!$B$1:$AQ$1,0),FALSE)</f>
        <v>0</v>
      </c>
      <c r="D118">
        <f>VLOOKUP($B118,'Tillförd energi'!$B$1:$AI$700,MATCH(D$1,'Tillförd energi'!$B$1:$AQ$1,0),FALSE)</f>
        <v>0</v>
      </c>
      <c r="E118">
        <f>VLOOKUP($B118,'Tillförd energi'!$B$1:$AI$700,MATCH(E$1,'Tillförd energi'!$B$1:$AQ$1,0),FALSE)</f>
        <v>0</v>
      </c>
      <c r="F118">
        <f>VLOOKUP($B118,'Tillförd energi'!$B$1:$AI$700,MATCH(F$1,'Tillförd energi'!$B$1:$AQ$1,0),FALSE)</f>
        <v>0</v>
      </c>
      <c r="G118">
        <f>VLOOKUP($B118,'Tillförd energi'!$B$1:$AI$700,MATCH(G$1,'Tillförd energi'!$B$1:$AQ$1,0),FALSE)</f>
        <v>0</v>
      </c>
      <c r="H118">
        <f>VLOOKUP($B118,'Tillförd energi'!$B$1:$AI$700,MATCH(H$1,'Tillförd energi'!$B$1:$AQ$1,0),FALSE)</f>
        <v>0</v>
      </c>
      <c r="I118">
        <f>VLOOKUP($B118,'Tillförd energi'!$B$1:$AI$700,MATCH(I$1,'Tillförd energi'!$B$1:$AQ$1,0),FALSE)</f>
        <v>0</v>
      </c>
      <c r="J118">
        <f>VLOOKUP($B118,'Tillförd energi'!$B$1:$AI$700,MATCH(J$1,'Tillförd energi'!$B$1:$AQ$1,0),FALSE)</f>
        <v>0</v>
      </c>
      <c r="K118">
        <f>VLOOKUP($B118,'Tillförd energi'!$B$1:$AI$700,MATCH(K$1,'Tillförd energi'!$B$1:$AQ$1,0),FALSE)</f>
        <v>0</v>
      </c>
      <c r="L118">
        <f>VLOOKUP($B118,'Tillförd energi'!$B$1:$AI$700,MATCH(L$1,'Tillförd energi'!$B$1:$AQ$1,0),FALSE)</f>
        <v>0</v>
      </c>
      <c r="M118">
        <f>VLOOKUP($B118,'Tillförd energi'!$B$1:$AI$700,MATCH(M$1,'Tillförd energi'!$B$1:$AQ$1,0),FALSE)</f>
        <v>0</v>
      </c>
      <c r="N118">
        <f>VLOOKUP($B118,'Tillförd energi'!$B$1:$AI$700,MATCH(N$1,'Tillförd energi'!$B$1:$AQ$1,0),FALSE)</f>
        <v>0</v>
      </c>
      <c r="O118">
        <f>VLOOKUP($B118,'Tillförd energi'!$B$1:$AI$700,MATCH(O$1,'Tillförd energi'!$B$1:$AQ$1,0),FALSE)</f>
        <v>0</v>
      </c>
      <c r="P118">
        <f>VLOOKUP($B118,'Tillförd energi'!$B$1:$AI$700,MATCH(P$1,'Tillförd energi'!$B$1:$AQ$1,0),FALSE)</f>
        <v>0</v>
      </c>
      <c r="Q118">
        <f>VLOOKUP($B118,'Tillförd energi'!$B$1:$AI$700,MATCH(Q$1,'Tillförd energi'!$B$1:$AQ$1,0),FALSE)</f>
        <v>0</v>
      </c>
      <c r="R118">
        <f>VLOOKUP($B118,'Tillförd energi'!$B$1:$AI$700,MATCH(R$1,'Tillförd energi'!$B$1:$AQ$1,0),FALSE)</f>
        <v>0</v>
      </c>
      <c r="S118">
        <f>VLOOKUP($B118,'Tillförd energi'!$B$1:$AI$700,MATCH(S$1,'Tillförd energi'!$B$1:$AQ$1,0),FALSE)</f>
        <v>0</v>
      </c>
      <c r="T118">
        <f>VLOOKUP($B118,'Tillförd energi'!$B$1:$AI$700,MATCH(T$1,'Tillförd energi'!$B$1:$AQ$1,0),FALSE)</f>
        <v>0</v>
      </c>
      <c r="U118">
        <f>VLOOKUP($B118,'Tillförd energi'!$B$1:$AI$700,MATCH(U$1,'Tillförd energi'!$B$1:$AQ$1,0),FALSE)</f>
        <v>0</v>
      </c>
      <c r="V118">
        <f>VLOOKUP($B118,'Tillförd energi'!$B$1:$AI$700,MATCH(V$1,'Tillförd energi'!$B$1:$AQ$1,0),FALSE)</f>
        <v>0</v>
      </c>
      <c r="W118">
        <f>VLOOKUP($B118,'Tillförd energi'!$B$1:$AI$700,MATCH(W$1,'Tillförd energi'!$B$1:$AQ$1,0),FALSE)</f>
        <v>0</v>
      </c>
      <c r="X118">
        <f>VLOOKUP($B118,'Tillförd energi'!$B$1:$AI$700,MATCH(X$1,'Tillförd energi'!$B$1:$AQ$1,0),FALSE)</f>
        <v>0</v>
      </c>
      <c r="Y118">
        <f>VLOOKUP($B118,'Tillförd energi'!$B$1:$AI$700,MATCH(Y$1,'Tillförd energi'!$B$1:$AQ$1,0),FALSE)</f>
        <v>0</v>
      </c>
      <c r="Z118">
        <f>VLOOKUP($B118,'Tillförd energi'!$B$1:$AI$700,MATCH(Z$1,'Tillförd energi'!$B$1:$AQ$1,0),FALSE)</f>
        <v>0</v>
      </c>
      <c r="AA118">
        <f>VLOOKUP($B118,'Tillförd energi'!$B$1:$AI$700,MATCH(AA$1,'Tillförd energi'!$B$1:$AQ$1,0),FALSE)</f>
        <v>0</v>
      </c>
      <c r="AB118">
        <f>VLOOKUP($B118,'Tillförd energi'!$B$1:$AI$700,MATCH(AB$1,'Tillförd energi'!$B$1:$AQ$1,0),FALSE)</f>
        <v>0</v>
      </c>
      <c r="AC118">
        <f>VLOOKUP($B118,'Tillförd energi'!$B$1:$AI$700,MATCH(AC$1,'Tillförd energi'!$B$1:$AQ$1,0),FALSE)</f>
        <v>0</v>
      </c>
      <c r="AD118">
        <f>VLOOKUP($B118,'Tillförd energi'!$B$1:$AI$700,MATCH(AD$1,'Tillförd energi'!$B$1:$AQ$1,0),FALSE)</f>
        <v>0</v>
      </c>
      <c r="AE118">
        <f>VLOOKUP($B118,'Tillförd energi'!$B$1:$AI$700,MATCH(AE$1,'Tillförd energi'!$B$1:$AQ$1,0),FALSE)</f>
        <v>0</v>
      </c>
      <c r="AF118">
        <f>VLOOKUP($B118,'Tillförd energi'!$B$1:$AI$700,MATCH(AF$1,'Tillförd energi'!$B$1:$AQ$1,0),FALSE)</f>
        <v>0</v>
      </c>
      <c r="AG118">
        <f>IFERROR(VLOOKUP(B118,Miljö!$B$1:$AC$550,MATCH("Köpt mängd produktionsspecifik fjärrvärme:",Miljö!$B$1:$AC$1,0),FALSE)/1,0)</f>
        <v>0</v>
      </c>
      <c r="AI118">
        <f t="shared" si="22"/>
        <v>0</v>
      </c>
      <c r="AJ118">
        <f t="shared" si="23"/>
        <v>0</v>
      </c>
      <c r="AK118" t="str">
        <f>IF(ISERROR(1/VLOOKUP($B118,Leveranser!$B$1:$S$500,MATCH("såld värme (gwh)",Leveranser!$B$1:$S$1,0),FALSE)),"",VLOOKUP($B118,Leveranser!$B$1:$S$500,MATCH("såld värme (gwh)",Leveranser!$B$1:$S$1,0),FALSE))</f>
        <v/>
      </c>
      <c r="AL118">
        <f>VLOOKUP($B118,Leveranser!$B$1:$Y$500,MATCH("Totalt såld fjärrvärme till andra fjärrvärmeföretag",Leveranser!$B$1:$AA$1,0),FALSE)</f>
        <v>0</v>
      </c>
      <c r="AM118">
        <f>IF(ISERROR(1/VLOOKUP($B118,Miljö!$B$1:$S$500,MATCH("Såld mängd produktionsspecifik fjärrvärme (GWh)",Miljö!$B$1:$R$1,0),FALSE)),0,VLOOKUP($B118,Miljö!$B$1:$S$500,MATCH("Såld mängd produktionsspecifik fjärrvärme (GWh)",Miljö!$B$1:$R$1,0),FALSE))</f>
        <v>0</v>
      </c>
      <c r="AN118" s="239" t="str">
        <f t="shared" si="24"/>
        <v/>
      </c>
      <c r="AP118" t="str">
        <f>IFERROR(VLOOKUP($B118,Miljövärden!$B$2:$H$550,7,FALSE),"Nej, saknas")</f>
        <v>Nej</v>
      </c>
      <c r="AQ118" t="str">
        <f>IFERROR(VLOOKUP($B118,Miljövärden!$B$2:$H$550,6,FALSE),"Nej, saknas")</f>
        <v>Nej</v>
      </c>
      <c r="AU118">
        <f t="shared" si="25"/>
        <v>0</v>
      </c>
      <c r="AV118">
        <f t="shared" si="26"/>
        <v>0</v>
      </c>
      <c r="AW118">
        <f t="shared" si="27"/>
        <v>0</v>
      </c>
      <c r="AX118">
        <f t="shared" si="28"/>
        <v>0</v>
      </c>
      <c r="AZ118">
        <f t="shared" si="29"/>
        <v>0</v>
      </c>
      <c r="BC118">
        <f t="shared" si="30"/>
        <v>0</v>
      </c>
      <c r="BD118">
        <f t="shared" si="31"/>
        <v>0</v>
      </c>
      <c r="BE118">
        <f t="shared" si="32"/>
        <v>0</v>
      </c>
      <c r="BF118">
        <f t="shared" si="33"/>
        <v>0</v>
      </c>
      <c r="BG118">
        <f t="shared" si="34"/>
        <v>0</v>
      </c>
      <c r="BH118">
        <f>VLOOKUP(B118,Miljö!$B$1:$I$482,MATCH("Fossilandel för ursprungspecificerad el ()",Miljö!$B$1:$I$1,0),FALSE)</f>
        <v>0</v>
      </c>
      <c r="BI118">
        <f>VLOOKUP(B118,Miljö!$B$1:$BX$482,MATCH("Kärnkraftsandel för ursprungsspecificerad el ()",Miljö!$B$1:$O$1,0),FALSE)</f>
        <v>0</v>
      </c>
      <c r="BJ118">
        <f t="shared" si="35"/>
        <v>0</v>
      </c>
      <c r="BK118" t="str">
        <f>VLOOKUP(B118,Miljö!$B$1:$O$482,MATCH("Fossil andel i procent (%)",Miljö!$B$1:$O$1,0),FALSE)</f>
        <v>ET</v>
      </c>
      <c r="BL118">
        <f t="shared" si="36"/>
        <v>0</v>
      </c>
      <c r="BO118" s="289" t="str">
        <f t="shared" si="37"/>
        <v/>
      </c>
      <c r="BP118" s="239" t="str">
        <f t="shared" si="38"/>
        <v/>
      </c>
      <c r="BQ118" s="239" t="str">
        <f t="shared" si="39"/>
        <v/>
      </c>
      <c r="BR118" s="239" t="str">
        <f t="shared" si="40"/>
        <v/>
      </c>
      <c r="BS118" s="239"/>
      <c r="BT118" s="351">
        <f t="shared" si="41"/>
        <v>0</v>
      </c>
      <c r="BW118" s="289" t="str">
        <f>IF(AP118="ja",VLOOKUP(B118,Miljövärden!$B$2:$H$550,MATCH("Total andel fossilt",Miljövärden!$B$2:$H$2,0),FALSE),"")</f>
        <v/>
      </c>
      <c r="BZ118" s="351" t="str">
        <f t="shared" si="42"/>
        <v/>
      </c>
      <c r="CA118" s="353" t="str">
        <f t="shared" si="43"/>
        <v/>
      </c>
    </row>
    <row r="119" spans="1:79" x14ac:dyDescent="0.25">
      <c r="A119" s="2" t="s">
        <v>190</v>
      </c>
      <c r="B119" s="2" t="s">
        <v>194</v>
      </c>
      <c r="C119">
        <f>VLOOKUP($B119,'Tillförd energi'!$B$1:$AI$700,MATCH(C$1,'Tillförd energi'!$B$1:$AQ$1,0),FALSE)</f>
        <v>0</v>
      </c>
      <c r="D119">
        <f>VLOOKUP($B119,'Tillförd energi'!$B$1:$AI$700,MATCH(D$1,'Tillförd energi'!$B$1:$AQ$1,0),FALSE)</f>
        <v>0</v>
      </c>
      <c r="E119">
        <f>VLOOKUP($B119,'Tillförd energi'!$B$1:$AI$700,MATCH(E$1,'Tillförd energi'!$B$1:$AQ$1,0),FALSE)</f>
        <v>0</v>
      </c>
      <c r="F119">
        <f>VLOOKUP($B119,'Tillförd energi'!$B$1:$AI$700,MATCH(F$1,'Tillförd energi'!$B$1:$AQ$1,0),FALSE)</f>
        <v>0</v>
      </c>
      <c r="G119">
        <f>VLOOKUP($B119,'Tillförd energi'!$B$1:$AI$700,MATCH(G$1,'Tillförd energi'!$B$1:$AQ$1,0),FALSE)</f>
        <v>0</v>
      </c>
      <c r="H119">
        <f>VLOOKUP($B119,'Tillförd energi'!$B$1:$AI$700,MATCH(H$1,'Tillförd energi'!$B$1:$AQ$1,0),FALSE)</f>
        <v>0</v>
      </c>
      <c r="I119">
        <f>VLOOKUP($B119,'Tillförd energi'!$B$1:$AI$700,MATCH(I$1,'Tillförd energi'!$B$1:$AQ$1,0),FALSE)</f>
        <v>0</v>
      </c>
      <c r="J119">
        <f>VLOOKUP($B119,'Tillförd energi'!$B$1:$AI$700,MATCH(J$1,'Tillförd energi'!$B$1:$AQ$1,0),FALSE)</f>
        <v>0</v>
      </c>
      <c r="K119">
        <f>VLOOKUP($B119,'Tillförd energi'!$B$1:$AI$700,MATCH(K$1,'Tillförd energi'!$B$1:$AQ$1,0),FALSE)</f>
        <v>0</v>
      </c>
      <c r="L119">
        <f>VLOOKUP($B119,'Tillförd energi'!$B$1:$AI$700,MATCH(L$1,'Tillförd energi'!$B$1:$AQ$1,0),FALSE)</f>
        <v>0</v>
      </c>
      <c r="M119">
        <f>VLOOKUP($B119,'Tillförd energi'!$B$1:$AI$700,MATCH(M$1,'Tillförd energi'!$B$1:$AQ$1,0),FALSE)</f>
        <v>0</v>
      </c>
      <c r="N119">
        <f>VLOOKUP($B119,'Tillförd energi'!$B$1:$AI$700,MATCH(N$1,'Tillförd energi'!$B$1:$AQ$1,0),FALSE)</f>
        <v>0</v>
      </c>
      <c r="O119">
        <f>VLOOKUP($B119,'Tillförd energi'!$B$1:$AI$700,MATCH(O$1,'Tillförd energi'!$B$1:$AQ$1,0),FALSE)</f>
        <v>0</v>
      </c>
      <c r="P119">
        <f>VLOOKUP($B119,'Tillförd energi'!$B$1:$AI$700,MATCH(P$1,'Tillförd energi'!$B$1:$AQ$1,0),FALSE)</f>
        <v>0</v>
      </c>
      <c r="Q119">
        <f>VLOOKUP($B119,'Tillförd energi'!$B$1:$AI$700,MATCH(Q$1,'Tillförd energi'!$B$1:$AQ$1,0),FALSE)</f>
        <v>0</v>
      </c>
      <c r="R119">
        <f>VLOOKUP($B119,'Tillförd energi'!$B$1:$AI$700,MATCH(R$1,'Tillförd energi'!$B$1:$AQ$1,0),FALSE)</f>
        <v>0</v>
      </c>
      <c r="S119">
        <f>VLOOKUP($B119,'Tillförd energi'!$B$1:$AI$700,MATCH(S$1,'Tillförd energi'!$B$1:$AQ$1,0),FALSE)</f>
        <v>0</v>
      </c>
      <c r="T119">
        <f>VLOOKUP($B119,'Tillförd energi'!$B$1:$AI$700,MATCH(T$1,'Tillförd energi'!$B$1:$AQ$1,0),FALSE)</f>
        <v>0</v>
      </c>
      <c r="U119">
        <f>VLOOKUP($B119,'Tillförd energi'!$B$1:$AI$700,MATCH(U$1,'Tillförd energi'!$B$1:$AQ$1,0),FALSE)</f>
        <v>0</v>
      </c>
      <c r="V119">
        <f>VLOOKUP($B119,'Tillförd energi'!$B$1:$AI$700,MATCH(V$1,'Tillförd energi'!$B$1:$AQ$1,0),FALSE)</f>
        <v>0</v>
      </c>
      <c r="W119">
        <f>VLOOKUP($B119,'Tillförd energi'!$B$1:$AI$700,MATCH(W$1,'Tillförd energi'!$B$1:$AQ$1,0),FALSE)</f>
        <v>0</v>
      </c>
      <c r="X119">
        <f>VLOOKUP($B119,'Tillförd energi'!$B$1:$AI$700,MATCH(X$1,'Tillförd energi'!$B$1:$AQ$1,0),FALSE)</f>
        <v>0</v>
      </c>
      <c r="Y119">
        <f>VLOOKUP($B119,'Tillförd energi'!$B$1:$AI$700,MATCH(Y$1,'Tillförd energi'!$B$1:$AQ$1,0),FALSE)</f>
        <v>0</v>
      </c>
      <c r="Z119">
        <f>VLOOKUP($B119,'Tillförd energi'!$B$1:$AI$700,MATCH(Z$1,'Tillförd energi'!$B$1:$AQ$1,0),FALSE)</f>
        <v>0</v>
      </c>
      <c r="AA119">
        <f>VLOOKUP($B119,'Tillförd energi'!$B$1:$AI$700,MATCH(AA$1,'Tillförd energi'!$B$1:$AQ$1,0),FALSE)</f>
        <v>0</v>
      </c>
      <c r="AB119">
        <f>VLOOKUP($B119,'Tillförd energi'!$B$1:$AI$700,MATCH(AB$1,'Tillförd energi'!$B$1:$AQ$1,0),FALSE)</f>
        <v>0</v>
      </c>
      <c r="AC119">
        <f>VLOOKUP($B119,'Tillförd energi'!$B$1:$AI$700,MATCH(AC$1,'Tillförd energi'!$B$1:$AQ$1,0),FALSE)</f>
        <v>0</v>
      </c>
      <c r="AD119">
        <f>VLOOKUP($B119,'Tillförd energi'!$B$1:$AI$700,MATCH(AD$1,'Tillförd energi'!$B$1:$AQ$1,0),FALSE)</f>
        <v>0</v>
      </c>
      <c r="AE119">
        <f>VLOOKUP($B119,'Tillförd energi'!$B$1:$AI$700,MATCH(AE$1,'Tillförd energi'!$B$1:$AQ$1,0),FALSE)</f>
        <v>0</v>
      </c>
      <c r="AF119">
        <f>VLOOKUP($B119,'Tillförd energi'!$B$1:$AI$700,MATCH(AF$1,'Tillförd energi'!$B$1:$AQ$1,0),FALSE)</f>
        <v>0</v>
      </c>
      <c r="AG119">
        <f>IFERROR(VLOOKUP(B119,Miljö!$B$1:$AC$550,MATCH("Köpt mängd produktionsspecifik fjärrvärme:",Miljö!$B$1:$AC$1,0),FALSE)/1,0)</f>
        <v>0</v>
      </c>
      <c r="AI119">
        <f t="shared" si="22"/>
        <v>0</v>
      </c>
      <c r="AJ119">
        <f t="shared" si="23"/>
        <v>0</v>
      </c>
      <c r="AK119" t="str">
        <f>IF(ISERROR(1/VLOOKUP($B119,Leveranser!$B$1:$S$500,MATCH("såld värme (gwh)",Leveranser!$B$1:$S$1,0),FALSE)),"",VLOOKUP($B119,Leveranser!$B$1:$S$500,MATCH("såld värme (gwh)",Leveranser!$B$1:$S$1,0),FALSE))</f>
        <v/>
      </c>
      <c r="AL119">
        <f>VLOOKUP($B119,Leveranser!$B$1:$Y$500,MATCH("Totalt såld fjärrvärme till andra fjärrvärmeföretag",Leveranser!$B$1:$AA$1,0),FALSE)</f>
        <v>0</v>
      </c>
      <c r="AM119">
        <f>IF(ISERROR(1/VLOOKUP($B119,Miljö!$B$1:$S$500,MATCH("Såld mängd produktionsspecifik fjärrvärme (GWh)",Miljö!$B$1:$R$1,0),FALSE)),0,VLOOKUP($B119,Miljö!$B$1:$S$500,MATCH("Såld mängd produktionsspecifik fjärrvärme (GWh)",Miljö!$B$1:$R$1,0),FALSE))</f>
        <v>0</v>
      </c>
      <c r="AN119" s="239" t="str">
        <f t="shared" si="24"/>
        <v/>
      </c>
      <c r="AP119" t="str">
        <f>IFERROR(VLOOKUP($B119,Miljövärden!$B$2:$H$550,7,FALSE),"Nej, saknas")</f>
        <v>Nej</v>
      </c>
      <c r="AQ119" t="str">
        <f>IFERROR(VLOOKUP($B119,Miljövärden!$B$2:$H$550,6,FALSE),"Nej, saknas")</f>
        <v>Nej</v>
      </c>
      <c r="AU119">
        <f t="shared" si="25"/>
        <v>0</v>
      </c>
      <c r="AV119">
        <f t="shared" si="26"/>
        <v>0</v>
      </c>
      <c r="AW119">
        <f t="shared" si="27"/>
        <v>0</v>
      </c>
      <c r="AX119">
        <f t="shared" si="28"/>
        <v>0</v>
      </c>
      <c r="AZ119">
        <f t="shared" si="29"/>
        <v>0</v>
      </c>
      <c r="BC119">
        <f t="shared" si="30"/>
        <v>0</v>
      </c>
      <c r="BD119">
        <f t="shared" si="31"/>
        <v>0</v>
      </c>
      <c r="BE119">
        <f t="shared" si="32"/>
        <v>0</v>
      </c>
      <c r="BF119">
        <f t="shared" si="33"/>
        <v>0</v>
      </c>
      <c r="BG119">
        <f t="shared" si="34"/>
        <v>0</v>
      </c>
      <c r="BH119">
        <f>VLOOKUP(B119,Miljö!$B$1:$I$482,MATCH("Fossilandel för ursprungspecificerad el ()",Miljö!$B$1:$I$1,0),FALSE)</f>
        <v>0</v>
      </c>
      <c r="BI119">
        <f>VLOOKUP(B119,Miljö!$B$1:$BX$482,MATCH("Kärnkraftsandel för ursprungsspecificerad el ()",Miljö!$B$1:$O$1,0),FALSE)</f>
        <v>0</v>
      </c>
      <c r="BJ119">
        <f t="shared" si="35"/>
        <v>0</v>
      </c>
      <c r="BK119" t="str">
        <f>VLOOKUP(B119,Miljö!$B$1:$O$482,MATCH("Fossil andel i procent (%)",Miljö!$B$1:$O$1,0),FALSE)</f>
        <v>ET</v>
      </c>
      <c r="BL119">
        <f t="shared" si="36"/>
        <v>0</v>
      </c>
      <c r="BO119" s="289" t="str">
        <f t="shared" si="37"/>
        <v/>
      </c>
      <c r="BP119" s="239" t="str">
        <f t="shared" si="38"/>
        <v/>
      </c>
      <c r="BQ119" s="239" t="str">
        <f t="shared" si="39"/>
        <v/>
      </c>
      <c r="BR119" s="239" t="str">
        <f t="shared" si="40"/>
        <v/>
      </c>
      <c r="BS119" s="239"/>
      <c r="BT119" s="351">
        <f t="shared" si="41"/>
        <v>0</v>
      </c>
      <c r="BW119" s="289" t="str">
        <f>IF(AP119="ja",VLOOKUP(B119,Miljövärden!$B$2:$H$550,MATCH("Total andel fossilt",Miljövärden!$B$2:$H$2,0),FALSE),"")</f>
        <v/>
      </c>
      <c r="BZ119" s="351" t="str">
        <f t="shared" si="42"/>
        <v/>
      </c>
      <c r="CA119" s="353" t="str">
        <f t="shared" si="43"/>
        <v/>
      </c>
    </row>
    <row r="120" spans="1:79" x14ac:dyDescent="0.25">
      <c r="A120" s="2" t="s">
        <v>190</v>
      </c>
      <c r="B120" s="2" t="s">
        <v>195</v>
      </c>
      <c r="C120">
        <f>VLOOKUP($B120,'Tillförd energi'!$B$1:$AI$700,MATCH(C$1,'Tillförd energi'!$B$1:$AQ$1,0),FALSE)</f>
        <v>0</v>
      </c>
      <c r="D120">
        <f>VLOOKUP($B120,'Tillförd energi'!$B$1:$AI$700,MATCH(D$1,'Tillförd energi'!$B$1:$AQ$1,0),FALSE)</f>
        <v>0</v>
      </c>
      <c r="E120">
        <f>VLOOKUP($B120,'Tillförd energi'!$B$1:$AI$700,MATCH(E$1,'Tillförd energi'!$B$1:$AQ$1,0),FALSE)</f>
        <v>0</v>
      </c>
      <c r="F120">
        <f>VLOOKUP($B120,'Tillförd energi'!$B$1:$AI$700,MATCH(F$1,'Tillförd energi'!$B$1:$AQ$1,0),FALSE)</f>
        <v>0</v>
      </c>
      <c r="G120">
        <f>VLOOKUP($B120,'Tillförd energi'!$B$1:$AI$700,MATCH(G$1,'Tillförd energi'!$B$1:$AQ$1,0),FALSE)</f>
        <v>0</v>
      </c>
      <c r="H120">
        <f>VLOOKUP($B120,'Tillförd energi'!$B$1:$AI$700,MATCH(H$1,'Tillförd energi'!$B$1:$AQ$1,0),FALSE)</f>
        <v>0</v>
      </c>
      <c r="I120">
        <f>VLOOKUP($B120,'Tillförd energi'!$B$1:$AI$700,MATCH(I$1,'Tillförd energi'!$B$1:$AQ$1,0),FALSE)</f>
        <v>0</v>
      </c>
      <c r="J120">
        <f>VLOOKUP($B120,'Tillförd energi'!$B$1:$AI$700,MATCH(J$1,'Tillförd energi'!$B$1:$AQ$1,0),FALSE)</f>
        <v>0</v>
      </c>
      <c r="K120">
        <f>VLOOKUP($B120,'Tillförd energi'!$B$1:$AI$700,MATCH(K$1,'Tillförd energi'!$B$1:$AQ$1,0),FALSE)</f>
        <v>0</v>
      </c>
      <c r="L120">
        <f>VLOOKUP($B120,'Tillförd energi'!$B$1:$AI$700,MATCH(L$1,'Tillförd energi'!$B$1:$AQ$1,0),FALSE)</f>
        <v>0</v>
      </c>
      <c r="M120">
        <f>VLOOKUP($B120,'Tillförd energi'!$B$1:$AI$700,MATCH(M$1,'Tillförd energi'!$B$1:$AQ$1,0),FALSE)</f>
        <v>0</v>
      </c>
      <c r="N120">
        <f>VLOOKUP($B120,'Tillförd energi'!$B$1:$AI$700,MATCH(N$1,'Tillförd energi'!$B$1:$AQ$1,0),FALSE)</f>
        <v>0</v>
      </c>
      <c r="O120">
        <f>VLOOKUP($B120,'Tillförd energi'!$B$1:$AI$700,MATCH(O$1,'Tillförd energi'!$B$1:$AQ$1,0),FALSE)</f>
        <v>0</v>
      </c>
      <c r="P120">
        <f>VLOOKUP($B120,'Tillförd energi'!$B$1:$AI$700,MATCH(P$1,'Tillförd energi'!$B$1:$AQ$1,0),FALSE)</f>
        <v>0</v>
      </c>
      <c r="Q120">
        <f>VLOOKUP($B120,'Tillförd energi'!$B$1:$AI$700,MATCH(Q$1,'Tillförd energi'!$B$1:$AQ$1,0),FALSE)</f>
        <v>0</v>
      </c>
      <c r="R120">
        <f>VLOOKUP($B120,'Tillförd energi'!$B$1:$AI$700,MATCH(R$1,'Tillförd energi'!$B$1:$AQ$1,0),FALSE)</f>
        <v>0</v>
      </c>
      <c r="S120">
        <f>VLOOKUP($B120,'Tillförd energi'!$B$1:$AI$700,MATCH(S$1,'Tillförd energi'!$B$1:$AQ$1,0),FALSE)</f>
        <v>0</v>
      </c>
      <c r="T120">
        <f>VLOOKUP($B120,'Tillförd energi'!$B$1:$AI$700,MATCH(T$1,'Tillförd energi'!$B$1:$AQ$1,0),FALSE)</f>
        <v>0</v>
      </c>
      <c r="U120">
        <f>VLOOKUP($B120,'Tillförd energi'!$B$1:$AI$700,MATCH(U$1,'Tillförd energi'!$B$1:$AQ$1,0),FALSE)</f>
        <v>0</v>
      </c>
      <c r="V120">
        <f>VLOOKUP($B120,'Tillförd energi'!$B$1:$AI$700,MATCH(V$1,'Tillförd energi'!$B$1:$AQ$1,0),FALSE)</f>
        <v>0</v>
      </c>
      <c r="W120">
        <f>VLOOKUP($B120,'Tillförd energi'!$B$1:$AI$700,MATCH(W$1,'Tillförd energi'!$B$1:$AQ$1,0),FALSE)</f>
        <v>0</v>
      </c>
      <c r="X120">
        <f>VLOOKUP($B120,'Tillförd energi'!$B$1:$AI$700,MATCH(X$1,'Tillförd energi'!$B$1:$AQ$1,0),FALSE)</f>
        <v>0</v>
      </c>
      <c r="Y120">
        <f>VLOOKUP($B120,'Tillförd energi'!$B$1:$AI$700,MATCH(Y$1,'Tillförd energi'!$B$1:$AQ$1,0),FALSE)</f>
        <v>0</v>
      </c>
      <c r="Z120">
        <f>VLOOKUP($B120,'Tillförd energi'!$B$1:$AI$700,MATCH(Z$1,'Tillförd energi'!$B$1:$AQ$1,0),FALSE)</f>
        <v>0</v>
      </c>
      <c r="AA120">
        <f>VLOOKUP($B120,'Tillförd energi'!$B$1:$AI$700,MATCH(AA$1,'Tillförd energi'!$B$1:$AQ$1,0),FALSE)</f>
        <v>0</v>
      </c>
      <c r="AB120">
        <f>VLOOKUP($B120,'Tillförd energi'!$B$1:$AI$700,MATCH(AB$1,'Tillförd energi'!$B$1:$AQ$1,0),FALSE)</f>
        <v>0</v>
      </c>
      <c r="AC120">
        <f>VLOOKUP($B120,'Tillförd energi'!$B$1:$AI$700,MATCH(AC$1,'Tillförd energi'!$B$1:$AQ$1,0),FALSE)</f>
        <v>0</v>
      </c>
      <c r="AD120">
        <f>VLOOKUP($B120,'Tillförd energi'!$B$1:$AI$700,MATCH(AD$1,'Tillförd energi'!$B$1:$AQ$1,0),FALSE)</f>
        <v>0</v>
      </c>
      <c r="AE120">
        <f>VLOOKUP($B120,'Tillförd energi'!$B$1:$AI$700,MATCH(AE$1,'Tillförd energi'!$B$1:$AQ$1,0),FALSE)</f>
        <v>0</v>
      </c>
      <c r="AF120">
        <f>VLOOKUP($B120,'Tillförd energi'!$B$1:$AI$700,MATCH(AF$1,'Tillförd energi'!$B$1:$AQ$1,0),FALSE)</f>
        <v>0</v>
      </c>
      <c r="AG120">
        <f>IFERROR(VLOOKUP(B120,Miljö!$B$1:$AC$550,MATCH("Köpt mängd produktionsspecifik fjärrvärme:",Miljö!$B$1:$AC$1,0),FALSE)/1,0)</f>
        <v>0</v>
      </c>
      <c r="AI120">
        <f t="shared" si="22"/>
        <v>0</v>
      </c>
      <c r="AJ120">
        <f t="shared" si="23"/>
        <v>0</v>
      </c>
      <c r="AK120" t="str">
        <f>IF(ISERROR(1/VLOOKUP($B120,Leveranser!$B$1:$S$500,MATCH("såld värme (gwh)",Leveranser!$B$1:$S$1,0),FALSE)),"",VLOOKUP($B120,Leveranser!$B$1:$S$500,MATCH("såld värme (gwh)",Leveranser!$B$1:$S$1,0),FALSE))</f>
        <v/>
      </c>
      <c r="AL120">
        <f>VLOOKUP($B120,Leveranser!$B$1:$Y$500,MATCH("Totalt såld fjärrvärme till andra fjärrvärmeföretag",Leveranser!$B$1:$AA$1,0),FALSE)</f>
        <v>0</v>
      </c>
      <c r="AM120">
        <f>IF(ISERROR(1/VLOOKUP($B120,Miljö!$B$1:$S$500,MATCH("Såld mängd produktionsspecifik fjärrvärme (GWh)",Miljö!$B$1:$R$1,0),FALSE)),0,VLOOKUP($B120,Miljö!$B$1:$S$500,MATCH("Såld mängd produktionsspecifik fjärrvärme (GWh)",Miljö!$B$1:$R$1,0),FALSE))</f>
        <v>0</v>
      </c>
      <c r="AN120" s="239" t="str">
        <f t="shared" si="24"/>
        <v/>
      </c>
      <c r="AP120" t="str">
        <f>IFERROR(VLOOKUP($B120,Miljövärden!$B$2:$H$550,7,FALSE),"Nej, saknas")</f>
        <v>Nej</v>
      </c>
      <c r="AQ120" t="str">
        <f>IFERROR(VLOOKUP($B120,Miljövärden!$B$2:$H$550,6,FALSE),"Nej, saknas")</f>
        <v>Nej</v>
      </c>
      <c r="AU120">
        <f t="shared" si="25"/>
        <v>0</v>
      </c>
      <c r="AV120">
        <f t="shared" si="26"/>
        <v>0</v>
      </c>
      <c r="AW120">
        <f t="shared" si="27"/>
        <v>0</v>
      </c>
      <c r="AX120">
        <f t="shared" si="28"/>
        <v>0</v>
      </c>
      <c r="AZ120">
        <f t="shared" si="29"/>
        <v>0</v>
      </c>
      <c r="BC120">
        <f t="shared" si="30"/>
        <v>0</v>
      </c>
      <c r="BD120">
        <f t="shared" si="31"/>
        <v>0</v>
      </c>
      <c r="BE120">
        <f t="shared" si="32"/>
        <v>0</v>
      </c>
      <c r="BF120">
        <f t="shared" si="33"/>
        <v>0</v>
      </c>
      <c r="BG120">
        <f t="shared" si="34"/>
        <v>0</v>
      </c>
      <c r="BH120">
        <f>VLOOKUP(B120,Miljö!$B$1:$I$482,MATCH("Fossilandel för ursprungspecificerad el ()",Miljö!$B$1:$I$1,0),FALSE)</f>
        <v>0.48399999999999999</v>
      </c>
      <c r="BI120">
        <f>VLOOKUP(B120,Miljö!$B$1:$BX$482,MATCH("Kärnkraftsandel för ursprungsspecificerad el ()",Miljö!$B$1:$O$1,0),FALSE)</f>
        <v>0.35</v>
      </c>
      <c r="BJ120">
        <f t="shared" si="35"/>
        <v>0</v>
      </c>
      <c r="BK120" t="str">
        <f>VLOOKUP(B120,Miljö!$B$1:$O$482,MATCH("Fossil andel i procent (%)",Miljö!$B$1:$O$1,0),FALSE)</f>
        <v>ET</v>
      </c>
      <c r="BL120">
        <f t="shared" si="36"/>
        <v>0</v>
      </c>
      <c r="BO120" s="289" t="str">
        <f t="shared" si="37"/>
        <v/>
      </c>
      <c r="BP120" s="239" t="str">
        <f t="shared" si="38"/>
        <v/>
      </c>
      <c r="BQ120" s="239" t="str">
        <f t="shared" si="39"/>
        <v/>
      </c>
      <c r="BR120" s="239" t="str">
        <f t="shared" si="40"/>
        <v/>
      </c>
      <c r="BS120" s="239"/>
      <c r="BT120" s="351">
        <f t="shared" si="41"/>
        <v>0</v>
      </c>
      <c r="BW120" s="289" t="str">
        <f>IF(AP120="ja",VLOOKUP(B120,Miljövärden!$B$2:$H$550,MATCH("Total andel fossilt",Miljövärden!$B$2:$H$2,0),FALSE),"")</f>
        <v/>
      </c>
      <c r="BZ120" s="351" t="str">
        <f t="shared" si="42"/>
        <v/>
      </c>
      <c r="CA120" s="353" t="str">
        <f t="shared" si="43"/>
        <v/>
      </c>
    </row>
    <row r="121" spans="1:79" x14ac:dyDescent="0.25">
      <c r="A121" s="2" t="s">
        <v>190</v>
      </c>
      <c r="B121" s="2" t="s">
        <v>196</v>
      </c>
      <c r="C121">
        <f>VLOOKUP($B121,'Tillförd energi'!$B$1:$AI$700,MATCH(C$1,'Tillförd energi'!$B$1:$AQ$1,0),FALSE)</f>
        <v>0</v>
      </c>
      <c r="D121">
        <f>VLOOKUP($B121,'Tillförd energi'!$B$1:$AI$700,MATCH(D$1,'Tillförd energi'!$B$1:$AQ$1,0),FALSE)</f>
        <v>0</v>
      </c>
      <c r="E121">
        <f>VLOOKUP($B121,'Tillförd energi'!$B$1:$AI$700,MATCH(E$1,'Tillförd energi'!$B$1:$AQ$1,0),FALSE)</f>
        <v>0</v>
      </c>
      <c r="F121">
        <f>VLOOKUP($B121,'Tillförd energi'!$B$1:$AI$700,MATCH(F$1,'Tillförd energi'!$B$1:$AQ$1,0),FALSE)</f>
        <v>0</v>
      </c>
      <c r="G121">
        <f>VLOOKUP($B121,'Tillförd energi'!$B$1:$AI$700,MATCH(G$1,'Tillförd energi'!$B$1:$AQ$1,0),FALSE)</f>
        <v>0</v>
      </c>
      <c r="H121">
        <f>VLOOKUP($B121,'Tillförd energi'!$B$1:$AI$700,MATCH(H$1,'Tillförd energi'!$B$1:$AQ$1,0),FALSE)</f>
        <v>0</v>
      </c>
      <c r="I121">
        <f>VLOOKUP($B121,'Tillförd energi'!$B$1:$AI$700,MATCH(I$1,'Tillförd energi'!$B$1:$AQ$1,0),FALSE)</f>
        <v>0</v>
      </c>
      <c r="J121">
        <f>VLOOKUP($B121,'Tillförd energi'!$B$1:$AI$700,MATCH(J$1,'Tillförd energi'!$B$1:$AQ$1,0),FALSE)</f>
        <v>0</v>
      </c>
      <c r="K121">
        <f>VLOOKUP($B121,'Tillförd energi'!$B$1:$AI$700,MATCH(K$1,'Tillförd energi'!$B$1:$AQ$1,0),FALSE)</f>
        <v>0</v>
      </c>
      <c r="L121">
        <f>VLOOKUP($B121,'Tillförd energi'!$B$1:$AI$700,MATCH(L$1,'Tillförd energi'!$B$1:$AQ$1,0),FALSE)</f>
        <v>0</v>
      </c>
      <c r="M121">
        <f>VLOOKUP($B121,'Tillförd energi'!$B$1:$AI$700,MATCH(M$1,'Tillförd energi'!$B$1:$AQ$1,0),FALSE)</f>
        <v>0</v>
      </c>
      <c r="N121">
        <f>VLOOKUP($B121,'Tillförd energi'!$B$1:$AI$700,MATCH(N$1,'Tillförd energi'!$B$1:$AQ$1,0),FALSE)</f>
        <v>0</v>
      </c>
      <c r="O121">
        <f>VLOOKUP($B121,'Tillförd energi'!$B$1:$AI$700,MATCH(O$1,'Tillförd energi'!$B$1:$AQ$1,0),FALSE)</f>
        <v>0</v>
      </c>
      <c r="P121">
        <f>VLOOKUP($B121,'Tillförd energi'!$B$1:$AI$700,MATCH(P$1,'Tillförd energi'!$B$1:$AQ$1,0),FALSE)</f>
        <v>0</v>
      </c>
      <c r="Q121">
        <f>VLOOKUP($B121,'Tillförd energi'!$B$1:$AI$700,MATCH(Q$1,'Tillförd energi'!$B$1:$AQ$1,0),FALSE)</f>
        <v>0</v>
      </c>
      <c r="R121">
        <f>VLOOKUP($B121,'Tillförd energi'!$B$1:$AI$700,MATCH(R$1,'Tillförd energi'!$B$1:$AQ$1,0),FALSE)</f>
        <v>0</v>
      </c>
      <c r="S121">
        <f>VLOOKUP($B121,'Tillförd energi'!$B$1:$AI$700,MATCH(S$1,'Tillförd energi'!$B$1:$AQ$1,0),FALSE)</f>
        <v>0</v>
      </c>
      <c r="T121">
        <f>VLOOKUP($B121,'Tillförd energi'!$B$1:$AI$700,MATCH(T$1,'Tillförd energi'!$B$1:$AQ$1,0),FALSE)</f>
        <v>0</v>
      </c>
      <c r="U121">
        <f>VLOOKUP($B121,'Tillförd energi'!$B$1:$AI$700,MATCH(U$1,'Tillförd energi'!$B$1:$AQ$1,0),FALSE)</f>
        <v>0</v>
      </c>
      <c r="V121">
        <f>VLOOKUP($B121,'Tillförd energi'!$B$1:$AI$700,MATCH(V$1,'Tillförd energi'!$B$1:$AQ$1,0),FALSE)</f>
        <v>0</v>
      </c>
      <c r="W121">
        <f>VLOOKUP($B121,'Tillförd energi'!$B$1:$AI$700,MATCH(W$1,'Tillförd energi'!$B$1:$AQ$1,0),FALSE)</f>
        <v>0</v>
      </c>
      <c r="X121">
        <f>VLOOKUP($B121,'Tillförd energi'!$B$1:$AI$700,MATCH(X$1,'Tillförd energi'!$B$1:$AQ$1,0),FALSE)</f>
        <v>0</v>
      </c>
      <c r="Y121">
        <f>VLOOKUP($B121,'Tillförd energi'!$B$1:$AI$700,MATCH(Y$1,'Tillförd energi'!$B$1:$AQ$1,0),FALSE)</f>
        <v>0</v>
      </c>
      <c r="Z121">
        <f>VLOOKUP($B121,'Tillförd energi'!$B$1:$AI$700,MATCH(Z$1,'Tillförd energi'!$B$1:$AQ$1,0),FALSE)</f>
        <v>0</v>
      </c>
      <c r="AA121">
        <f>VLOOKUP($B121,'Tillförd energi'!$B$1:$AI$700,MATCH(AA$1,'Tillförd energi'!$B$1:$AQ$1,0),FALSE)</f>
        <v>0</v>
      </c>
      <c r="AB121">
        <f>VLOOKUP($B121,'Tillförd energi'!$B$1:$AI$700,MATCH(AB$1,'Tillförd energi'!$B$1:$AQ$1,0),FALSE)</f>
        <v>0</v>
      </c>
      <c r="AC121">
        <f>VLOOKUP($B121,'Tillförd energi'!$B$1:$AI$700,MATCH(AC$1,'Tillförd energi'!$B$1:$AQ$1,0),FALSE)</f>
        <v>0</v>
      </c>
      <c r="AD121">
        <f>VLOOKUP($B121,'Tillförd energi'!$B$1:$AI$700,MATCH(AD$1,'Tillförd energi'!$B$1:$AQ$1,0),FALSE)</f>
        <v>0</v>
      </c>
      <c r="AE121">
        <f>VLOOKUP($B121,'Tillförd energi'!$B$1:$AI$700,MATCH(AE$1,'Tillförd energi'!$B$1:$AQ$1,0),FALSE)</f>
        <v>0</v>
      </c>
      <c r="AF121">
        <f>VLOOKUP($B121,'Tillförd energi'!$B$1:$AI$700,MATCH(AF$1,'Tillförd energi'!$B$1:$AQ$1,0),FALSE)</f>
        <v>0</v>
      </c>
      <c r="AG121">
        <f>IFERROR(VLOOKUP(B121,Miljö!$B$1:$AC$550,MATCH("Köpt mängd produktionsspecifik fjärrvärme:",Miljö!$B$1:$AC$1,0),FALSE)/1,0)</f>
        <v>0</v>
      </c>
      <c r="AI121">
        <f t="shared" si="22"/>
        <v>0</v>
      </c>
      <c r="AJ121">
        <f t="shared" si="23"/>
        <v>0</v>
      </c>
      <c r="AK121" t="str">
        <f>IF(ISERROR(1/VLOOKUP($B121,Leveranser!$B$1:$S$500,MATCH("såld värme (gwh)",Leveranser!$B$1:$S$1,0),FALSE)),"",VLOOKUP($B121,Leveranser!$B$1:$S$500,MATCH("såld värme (gwh)",Leveranser!$B$1:$S$1,0),FALSE))</f>
        <v/>
      </c>
      <c r="AL121">
        <f>VLOOKUP($B121,Leveranser!$B$1:$Y$500,MATCH("Totalt såld fjärrvärme till andra fjärrvärmeföretag",Leveranser!$B$1:$AA$1,0),FALSE)</f>
        <v>0</v>
      </c>
      <c r="AM121">
        <f>IF(ISERROR(1/VLOOKUP($B121,Miljö!$B$1:$S$500,MATCH("Såld mängd produktionsspecifik fjärrvärme (GWh)",Miljö!$B$1:$R$1,0),FALSE)),0,VLOOKUP($B121,Miljö!$B$1:$S$500,MATCH("Såld mängd produktionsspecifik fjärrvärme (GWh)",Miljö!$B$1:$R$1,0),FALSE))</f>
        <v>0</v>
      </c>
      <c r="AN121" s="239" t="str">
        <f t="shared" si="24"/>
        <v/>
      </c>
      <c r="AP121" t="str">
        <f>IFERROR(VLOOKUP($B121,Miljövärden!$B$2:$H$550,7,FALSE),"Nej, saknas")</f>
        <v>Nej</v>
      </c>
      <c r="AQ121" t="str">
        <f>IFERROR(VLOOKUP($B121,Miljövärden!$B$2:$H$550,6,FALSE),"Nej, saknas")</f>
        <v>Nej</v>
      </c>
      <c r="AU121">
        <f t="shared" si="25"/>
        <v>0</v>
      </c>
      <c r="AV121">
        <f t="shared" si="26"/>
        <v>0</v>
      </c>
      <c r="AW121">
        <f t="shared" si="27"/>
        <v>0</v>
      </c>
      <c r="AX121">
        <f t="shared" si="28"/>
        <v>0</v>
      </c>
      <c r="AZ121">
        <f t="shared" si="29"/>
        <v>0</v>
      </c>
      <c r="BC121">
        <f t="shared" si="30"/>
        <v>0</v>
      </c>
      <c r="BD121">
        <f t="shared" si="31"/>
        <v>0</v>
      </c>
      <c r="BE121">
        <f t="shared" si="32"/>
        <v>0</v>
      </c>
      <c r="BF121">
        <f t="shared" si="33"/>
        <v>0</v>
      </c>
      <c r="BG121">
        <f t="shared" si="34"/>
        <v>0</v>
      </c>
      <c r="BH121">
        <f>VLOOKUP(B121,Miljö!$B$1:$I$482,MATCH("Fossilandel för ursprungspecificerad el ()",Miljö!$B$1:$I$1,0),FALSE)</f>
        <v>0</v>
      </c>
      <c r="BI121">
        <f>VLOOKUP(B121,Miljö!$B$1:$BX$482,MATCH("Kärnkraftsandel för ursprungsspecificerad el ()",Miljö!$B$1:$O$1,0),FALSE)</f>
        <v>0</v>
      </c>
      <c r="BJ121">
        <f t="shared" si="35"/>
        <v>0</v>
      </c>
      <c r="BK121" t="str">
        <f>VLOOKUP(B121,Miljö!$B$1:$O$482,MATCH("Fossil andel i procent (%)",Miljö!$B$1:$O$1,0),FALSE)</f>
        <v>ET</v>
      </c>
      <c r="BL121">
        <f t="shared" si="36"/>
        <v>0</v>
      </c>
      <c r="BO121" s="289" t="str">
        <f t="shared" si="37"/>
        <v/>
      </c>
      <c r="BP121" s="239" t="str">
        <f t="shared" si="38"/>
        <v/>
      </c>
      <c r="BQ121" s="239" t="str">
        <f t="shared" si="39"/>
        <v/>
      </c>
      <c r="BR121" s="239" t="str">
        <f t="shared" si="40"/>
        <v/>
      </c>
      <c r="BS121" s="239"/>
      <c r="BT121" s="351">
        <f t="shared" si="41"/>
        <v>0</v>
      </c>
      <c r="BW121" s="289" t="str">
        <f>IF(AP121="ja",VLOOKUP(B121,Miljövärden!$B$2:$H$550,MATCH("Total andel fossilt",Miljövärden!$B$2:$H$2,0),FALSE),"")</f>
        <v/>
      </c>
      <c r="BZ121" s="351" t="str">
        <f t="shared" si="42"/>
        <v/>
      </c>
      <c r="CA121" s="353" t="str">
        <f t="shared" si="43"/>
        <v/>
      </c>
    </row>
    <row r="122" spans="1:79" x14ac:dyDescent="0.25">
      <c r="A122" s="2" t="s">
        <v>197</v>
      </c>
      <c r="B122" s="2" t="s">
        <v>198</v>
      </c>
      <c r="C122">
        <f>VLOOKUP($B122,'Tillförd energi'!$B$1:$AI$700,MATCH(C$1,'Tillförd energi'!$B$1:$AQ$1,0),FALSE)</f>
        <v>0</v>
      </c>
      <c r="D122">
        <f>VLOOKUP($B122,'Tillförd energi'!$B$1:$AI$700,MATCH(D$1,'Tillförd energi'!$B$1:$AQ$1,0),FALSE)</f>
        <v>5.22</v>
      </c>
      <c r="E122">
        <f>VLOOKUP($B122,'Tillförd energi'!$B$1:$AI$700,MATCH(E$1,'Tillförd energi'!$B$1:$AQ$1,0),FALSE)</f>
        <v>0</v>
      </c>
      <c r="F122">
        <f>VLOOKUP($B122,'Tillförd energi'!$B$1:$AI$700,MATCH(F$1,'Tillförd energi'!$B$1:$AQ$1,0),FALSE)</f>
        <v>0</v>
      </c>
      <c r="G122">
        <f>VLOOKUP($B122,'Tillförd energi'!$B$1:$AI$700,MATCH(G$1,'Tillförd energi'!$B$1:$AQ$1,0),FALSE)</f>
        <v>0</v>
      </c>
      <c r="H122">
        <f>VLOOKUP($B122,'Tillförd energi'!$B$1:$AI$700,MATCH(H$1,'Tillförd energi'!$B$1:$AQ$1,0),FALSE)</f>
        <v>0</v>
      </c>
      <c r="I122">
        <f>VLOOKUP($B122,'Tillförd energi'!$B$1:$AI$700,MATCH(I$1,'Tillförd energi'!$B$1:$AQ$1,0),FALSE)</f>
        <v>0</v>
      </c>
      <c r="J122">
        <f>VLOOKUP($B122,'Tillförd energi'!$B$1:$AI$700,MATCH(J$1,'Tillförd energi'!$B$1:$AQ$1,0),FALSE)</f>
        <v>0</v>
      </c>
      <c r="K122">
        <f>VLOOKUP($B122,'Tillförd energi'!$B$1:$AI$700,MATCH(K$1,'Tillförd energi'!$B$1:$AQ$1,0),FALSE)</f>
        <v>0</v>
      </c>
      <c r="L122">
        <f>VLOOKUP($B122,'Tillförd energi'!$B$1:$AI$700,MATCH(L$1,'Tillförd energi'!$B$1:$AQ$1,0),FALSE)</f>
        <v>0</v>
      </c>
      <c r="M122">
        <f>VLOOKUP($B122,'Tillförd energi'!$B$1:$AI$700,MATCH(M$1,'Tillförd energi'!$B$1:$AQ$1,0),FALSE)</f>
        <v>39.4</v>
      </c>
      <c r="N122">
        <f>VLOOKUP($B122,'Tillförd energi'!$B$1:$AI$700,MATCH(N$1,'Tillförd energi'!$B$1:$AQ$1,0),FALSE)</f>
        <v>98.71</v>
      </c>
      <c r="O122">
        <f>VLOOKUP($B122,'Tillförd energi'!$B$1:$AI$700,MATCH(O$1,'Tillförd energi'!$B$1:$AQ$1,0),FALSE)</f>
        <v>0</v>
      </c>
      <c r="P122">
        <f>VLOOKUP($B122,'Tillförd energi'!$B$1:$AI$700,MATCH(P$1,'Tillförd energi'!$B$1:$AQ$1,0),FALSE)</f>
        <v>0</v>
      </c>
      <c r="Q122">
        <f>VLOOKUP($B122,'Tillförd energi'!$B$1:$AI$700,MATCH(Q$1,'Tillförd energi'!$B$1:$AQ$1,0),FALSE)</f>
        <v>0</v>
      </c>
      <c r="R122">
        <f>VLOOKUP($B122,'Tillförd energi'!$B$1:$AI$700,MATCH(R$1,'Tillförd energi'!$B$1:$AQ$1,0),FALSE)</f>
        <v>0</v>
      </c>
      <c r="S122">
        <f>VLOOKUP($B122,'Tillförd energi'!$B$1:$AI$700,MATCH(S$1,'Tillförd energi'!$B$1:$AQ$1,0),FALSE)</f>
        <v>0</v>
      </c>
      <c r="T122">
        <f>VLOOKUP($B122,'Tillförd energi'!$B$1:$AI$700,MATCH(T$1,'Tillförd energi'!$B$1:$AQ$1,0),FALSE)</f>
        <v>0</v>
      </c>
      <c r="U122">
        <f>VLOOKUP($B122,'Tillförd energi'!$B$1:$AI$700,MATCH(U$1,'Tillförd energi'!$B$1:$AQ$1,0),FALSE)</f>
        <v>0</v>
      </c>
      <c r="V122">
        <f>VLOOKUP($B122,'Tillförd energi'!$B$1:$AI$700,MATCH(V$1,'Tillförd energi'!$B$1:$AQ$1,0),FALSE)</f>
        <v>0</v>
      </c>
      <c r="W122">
        <f>VLOOKUP($B122,'Tillförd energi'!$B$1:$AI$700,MATCH(W$1,'Tillförd energi'!$B$1:$AQ$1,0),FALSE)</f>
        <v>0</v>
      </c>
      <c r="X122">
        <f>VLOOKUP($B122,'Tillförd energi'!$B$1:$AI$700,MATCH(X$1,'Tillförd energi'!$B$1:$AQ$1,0),FALSE)</f>
        <v>0</v>
      </c>
      <c r="Y122">
        <f>VLOOKUP($B122,'Tillförd energi'!$B$1:$AI$700,MATCH(Y$1,'Tillförd energi'!$B$1:$AQ$1,0),FALSE)</f>
        <v>0</v>
      </c>
      <c r="Z122">
        <f>VLOOKUP($B122,'Tillförd energi'!$B$1:$AI$700,MATCH(Z$1,'Tillförd energi'!$B$1:$AQ$1,0),FALSE)</f>
        <v>0</v>
      </c>
      <c r="AA122">
        <f>VLOOKUP($B122,'Tillförd energi'!$B$1:$AI$700,MATCH(AA$1,'Tillförd energi'!$B$1:$AQ$1,0),FALSE)</f>
        <v>0</v>
      </c>
      <c r="AB122">
        <f>VLOOKUP($B122,'Tillförd energi'!$B$1:$AI$700,MATCH(AB$1,'Tillförd energi'!$B$1:$AQ$1,0),FALSE)</f>
        <v>0</v>
      </c>
      <c r="AC122">
        <f>VLOOKUP($B122,'Tillförd energi'!$B$1:$AI$700,MATCH(AC$1,'Tillförd energi'!$B$1:$AQ$1,0),FALSE)</f>
        <v>10.28</v>
      </c>
      <c r="AD122">
        <f>VLOOKUP($B122,'Tillförd energi'!$B$1:$AI$700,MATCH(AD$1,'Tillförd energi'!$B$1:$AQ$1,0),FALSE)</f>
        <v>0</v>
      </c>
      <c r="AE122">
        <f>VLOOKUP($B122,'Tillförd energi'!$B$1:$AI$700,MATCH(AE$1,'Tillförd energi'!$B$1:$AQ$1,0),FALSE)</f>
        <v>0</v>
      </c>
      <c r="AF122">
        <f>VLOOKUP($B122,'Tillförd energi'!$B$1:$AI$700,MATCH(AF$1,'Tillförd energi'!$B$1:$AQ$1,0),FALSE)</f>
        <v>3.9239999999999999</v>
      </c>
      <c r="AG122">
        <f>IFERROR(VLOOKUP(B122,Miljö!$B$1:$AC$550,MATCH("Köpt mängd produktionsspecifik fjärrvärme:",Miljö!$B$1:$AC$1,0),FALSE)/1,0)</f>
        <v>0</v>
      </c>
      <c r="AI122">
        <f t="shared" si="22"/>
        <v>157.53399999999999</v>
      </c>
      <c r="AJ122">
        <f t="shared" si="23"/>
        <v>157.53399999999999</v>
      </c>
      <c r="AK122">
        <f>IF(ISERROR(1/VLOOKUP($B122,Leveranser!$B$1:$S$500,MATCH("såld värme (gwh)",Leveranser!$B$1:$S$1,0),FALSE)),"",VLOOKUP($B122,Leveranser!$B$1:$S$500,MATCH("såld värme (gwh)",Leveranser!$B$1:$S$1,0),FALSE))</f>
        <v>117.6</v>
      </c>
      <c r="AL122">
        <f>VLOOKUP($B122,Leveranser!$B$1:$Y$500,MATCH("Totalt såld fjärrvärme till andra fjärrvärmeföretag",Leveranser!$B$1:$AA$1,0),FALSE)</f>
        <v>0</v>
      </c>
      <c r="AM122">
        <f>IF(ISERROR(1/VLOOKUP($B122,Miljö!$B$1:$S$500,MATCH("Såld mängd produktionsspecifik fjärrvärme (GWh)",Miljö!$B$1:$R$1,0),FALSE)),0,VLOOKUP($B122,Miljö!$B$1:$S$500,MATCH("Såld mängd produktionsspecifik fjärrvärme (GWh)",Miljö!$B$1:$R$1,0),FALSE))</f>
        <v>0</v>
      </c>
      <c r="AN122" s="239">
        <f t="shared" si="24"/>
        <v>0.74650551626950368</v>
      </c>
      <c r="AP122" t="str">
        <f>IFERROR(VLOOKUP($B122,Miljövärden!$B$2:$H$550,7,FALSE),"Nej, saknas")</f>
        <v>Ja</v>
      </c>
      <c r="AQ122" t="str">
        <f>IFERROR(VLOOKUP($B122,Miljövärden!$B$2:$H$550,6,FALSE),"Nej, saknas")</f>
        <v>Ja</v>
      </c>
      <c r="AU122">
        <f t="shared" si="25"/>
        <v>3.9239999999999999</v>
      </c>
      <c r="AV122">
        <f t="shared" si="26"/>
        <v>0</v>
      </c>
      <c r="AW122">
        <f t="shared" si="27"/>
        <v>138.10999999999999</v>
      </c>
      <c r="AX122">
        <f t="shared" si="28"/>
        <v>0</v>
      </c>
      <c r="AZ122">
        <f t="shared" si="29"/>
        <v>138.10999999999999</v>
      </c>
      <c r="BC122">
        <f t="shared" si="30"/>
        <v>5.22</v>
      </c>
      <c r="BD122">
        <f t="shared" si="31"/>
        <v>0</v>
      </c>
      <c r="BE122">
        <f t="shared" si="32"/>
        <v>138.10999999999999</v>
      </c>
      <c r="BF122">
        <f t="shared" si="33"/>
        <v>10.28</v>
      </c>
      <c r="BG122">
        <f t="shared" si="34"/>
        <v>3.9239999999999999</v>
      </c>
      <c r="BH122">
        <f>VLOOKUP(B122,Miljö!$B$1:$I$482,MATCH("Fossilandel för ursprungspecificerad el ()",Miljö!$B$1:$I$1,0),FALSE)</f>
        <v>0</v>
      </c>
      <c r="BI122">
        <f>VLOOKUP(B122,Miljö!$B$1:$BX$482,MATCH("Kärnkraftsandel för ursprungsspecificerad el ()",Miljö!$B$1:$O$1,0),FALSE)</f>
        <v>0</v>
      </c>
      <c r="BJ122">
        <f t="shared" si="35"/>
        <v>0</v>
      </c>
      <c r="BK122" t="str">
        <f>VLOOKUP(B122,Miljö!$B$1:$O$482,MATCH("Fossil andel i procent (%)",Miljö!$B$1:$O$1,0),FALSE)</f>
        <v>ET</v>
      </c>
      <c r="BL122">
        <f t="shared" si="36"/>
        <v>157.53399999999999</v>
      </c>
      <c r="BO122" s="289">
        <f t="shared" si="37"/>
        <v>3.313570403849328E-2</v>
      </c>
      <c r="BP122" s="239">
        <f t="shared" si="38"/>
        <v>0</v>
      </c>
      <c r="BQ122" s="239">
        <f t="shared" si="39"/>
        <v>0.90160854164815218</v>
      </c>
      <c r="BR122" s="239">
        <f t="shared" si="40"/>
        <v>6.5255754313354578E-2</v>
      </c>
      <c r="BS122" s="239"/>
      <c r="BT122" s="351">
        <f t="shared" si="41"/>
        <v>1</v>
      </c>
      <c r="BW122" s="289">
        <f>IF(AP122="ja",VLOOKUP(B122,Miljövärden!$B$2:$H$550,MATCH("Total andel fossilt",Miljövärden!$B$2:$H$2,0),FALSE),"")</f>
        <v>3.3135699999999997E-2</v>
      </c>
      <c r="BZ122" s="351">
        <f t="shared" si="42"/>
        <v>-4.0384932828430031E-9</v>
      </c>
      <c r="CA122" s="353">
        <f t="shared" si="43"/>
        <v>0</v>
      </c>
    </row>
    <row r="123" spans="1:79" x14ac:dyDescent="0.25">
      <c r="A123" s="2" t="s">
        <v>197</v>
      </c>
      <c r="B123" s="2" t="s">
        <v>199</v>
      </c>
      <c r="C123">
        <f>VLOOKUP($B123,'Tillförd energi'!$B$1:$AI$700,MATCH(C$1,'Tillförd energi'!$B$1:$AQ$1,0),FALSE)</f>
        <v>0</v>
      </c>
      <c r="D123">
        <f>VLOOKUP($B123,'Tillförd energi'!$B$1:$AI$700,MATCH(D$1,'Tillförd energi'!$B$1:$AQ$1,0),FALSE)</f>
        <v>1.7000000000000001E-2</v>
      </c>
      <c r="E123">
        <f>VLOOKUP($B123,'Tillförd energi'!$B$1:$AI$700,MATCH(E$1,'Tillförd energi'!$B$1:$AQ$1,0),FALSE)</f>
        <v>0</v>
      </c>
      <c r="F123">
        <f>VLOOKUP($B123,'Tillförd energi'!$B$1:$AI$700,MATCH(F$1,'Tillförd energi'!$B$1:$AQ$1,0),FALSE)</f>
        <v>0</v>
      </c>
      <c r="G123">
        <f>VLOOKUP($B123,'Tillförd energi'!$B$1:$AI$700,MATCH(G$1,'Tillförd energi'!$B$1:$AQ$1,0),FALSE)</f>
        <v>0</v>
      </c>
      <c r="H123">
        <f>VLOOKUP($B123,'Tillförd energi'!$B$1:$AI$700,MATCH(H$1,'Tillförd energi'!$B$1:$AQ$1,0),FALSE)</f>
        <v>0</v>
      </c>
      <c r="I123">
        <f>VLOOKUP($B123,'Tillförd energi'!$B$1:$AI$700,MATCH(I$1,'Tillförd energi'!$B$1:$AQ$1,0),FALSE)</f>
        <v>0</v>
      </c>
      <c r="J123">
        <f>VLOOKUP($B123,'Tillförd energi'!$B$1:$AI$700,MATCH(J$1,'Tillförd energi'!$B$1:$AQ$1,0),FALSE)</f>
        <v>0</v>
      </c>
      <c r="K123">
        <f>VLOOKUP($B123,'Tillförd energi'!$B$1:$AI$700,MATCH(K$1,'Tillförd energi'!$B$1:$AQ$1,0),FALSE)</f>
        <v>0</v>
      </c>
      <c r="L123">
        <f>VLOOKUP($B123,'Tillförd energi'!$B$1:$AI$700,MATCH(L$1,'Tillförd energi'!$B$1:$AQ$1,0),FALSE)</f>
        <v>0</v>
      </c>
      <c r="M123">
        <f>VLOOKUP($B123,'Tillförd energi'!$B$1:$AI$700,MATCH(M$1,'Tillförd energi'!$B$1:$AQ$1,0),FALSE)</f>
        <v>0</v>
      </c>
      <c r="N123">
        <f>VLOOKUP($B123,'Tillförd energi'!$B$1:$AI$700,MATCH(N$1,'Tillförd energi'!$B$1:$AQ$1,0),FALSE)</f>
        <v>0</v>
      </c>
      <c r="O123">
        <f>VLOOKUP($B123,'Tillförd energi'!$B$1:$AI$700,MATCH(O$1,'Tillförd energi'!$B$1:$AQ$1,0),FALSE)</f>
        <v>0</v>
      </c>
      <c r="P123">
        <f>VLOOKUP($B123,'Tillförd energi'!$B$1:$AI$700,MATCH(P$1,'Tillförd energi'!$B$1:$AQ$1,0),FALSE)</f>
        <v>0</v>
      </c>
      <c r="Q123">
        <f>VLOOKUP($B123,'Tillförd energi'!$B$1:$AI$700,MATCH(Q$1,'Tillförd energi'!$B$1:$AQ$1,0),FALSE)</f>
        <v>0</v>
      </c>
      <c r="R123">
        <f>VLOOKUP($B123,'Tillförd energi'!$B$1:$AI$700,MATCH(R$1,'Tillförd energi'!$B$1:$AQ$1,0),FALSE)</f>
        <v>0.13400000000000001</v>
      </c>
      <c r="S123">
        <f>VLOOKUP($B123,'Tillförd energi'!$B$1:$AI$700,MATCH(S$1,'Tillförd energi'!$B$1:$AQ$1,0),FALSE)</f>
        <v>0</v>
      </c>
      <c r="T123">
        <f>VLOOKUP($B123,'Tillförd energi'!$B$1:$AI$700,MATCH(T$1,'Tillförd energi'!$B$1:$AQ$1,0),FALSE)</f>
        <v>0</v>
      </c>
      <c r="U123">
        <f>VLOOKUP($B123,'Tillförd energi'!$B$1:$AI$700,MATCH(U$1,'Tillförd energi'!$B$1:$AQ$1,0),FALSE)</f>
        <v>0</v>
      </c>
      <c r="V123">
        <f>VLOOKUP($B123,'Tillförd energi'!$B$1:$AI$700,MATCH(V$1,'Tillförd energi'!$B$1:$AQ$1,0),FALSE)</f>
        <v>0</v>
      </c>
      <c r="W123">
        <f>VLOOKUP($B123,'Tillförd energi'!$B$1:$AI$700,MATCH(W$1,'Tillförd energi'!$B$1:$AQ$1,0),FALSE)</f>
        <v>0</v>
      </c>
      <c r="X123">
        <f>VLOOKUP($B123,'Tillförd energi'!$B$1:$AI$700,MATCH(X$1,'Tillförd energi'!$B$1:$AQ$1,0),FALSE)</f>
        <v>0</v>
      </c>
      <c r="Y123">
        <f>VLOOKUP($B123,'Tillförd energi'!$B$1:$AI$700,MATCH(Y$1,'Tillförd energi'!$B$1:$AQ$1,0),FALSE)</f>
        <v>0</v>
      </c>
      <c r="Z123">
        <f>VLOOKUP($B123,'Tillförd energi'!$B$1:$AI$700,MATCH(Z$1,'Tillförd energi'!$B$1:$AQ$1,0),FALSE)</f>
        <v>0</v>
      </c>
      <c r="AA123">
        <f>VLOOKUP($B123,'Tillförd energi'!$B$1:$AI$700,MATCH(AA$1,'Tillförd energi'!$B$1:$AQ$1,0),FALSE)</f>
        <v>0</v>
      </c>
      <c r="AB123">
        <f>VLOOKUP($B123,'Tillförd energi'!$B$1:$AI$700,MATCH(AB$1,'Tillförd energi'!$B$1:$AQ$1,0),FALSE)</f>
        <v>0</v>
      </c>
      <c r="AC123">
        <f>VLOOKUP($B123,'Tillförd energi'!$B$1:$AI$700,MATCH(AC$1,'Tillförd energi'!$B$1:$AQ$1,0),FALSE)</f>
        <v>0</v>
      </c>
      <c r="AD123">
        <f>VLOOKUP($B123,'Tillförd energi'!$B$1:$AI$700,MATCH(AD$1,'Tillförd energi'!$B$1:$AQ$1,0),FALSE)</f>
        <v>3.2330000000000001</v>
      </c>
      <c r="AE123">
        <f>VLOOKUP($B123,'Tillförd energi'!$B$1:$AI$700,MATCH(AE$1,'Tillförd energi'!$B$1:$AQ$1,0),FALSE)</f>
        <v>0</v>
      </c>
      <c r="AF123">
        <f>VLOOKUP($B123,'Tillförd energi'!$B$1:$AI$700,MATCH(AF$1,'Tillförd energi'!$B$1:$AQ$1,0),FALSE)</f>
        <v>7.8E-2</v>
      </c>
      <c r="AG123">
        <f>IFERROR(VLOOKUP(B123,Miljö!$B$1:$AC$550,MATCH("Köpt mängd produktionsspecifik fjärrvärme:",Miljö!$B$1:$AC$1,0),FALSE)/1,0)</f>
        <v>0</v>
      </c>
      <c r="AI123">
        <f t="shared" si="22"/>
        <v>3.4620000000000002</v>
      </c>
      <c r="AJ123">
        <f t="shared" si="23"/>
        <v>3.4620000000000002</v>
      </c>
      <c r="AK123">
        <f>IF(ISERROR(1/VLOOKUP($B123,Leveranser!$B$1:$S$500,MATCH("såld värme (gwh)",Leveranser!$B$1:$S$1,0),FALSE)),"",VLOOKUP($B123,Leveranser!$B$1:$S$500,MATCH("såld värme (gwh)",Leveranser!$B$1:$S$1,0),FALSE))</f>
        <v>2.6</v>
      </c>
      <c r="AL123">
        <f>VLOOKUP($B123,Leveranser!$B$1:$Y$500,MATCH("Totalt såld fjärrvärme till andra fjärrvärmeföretag",Leveranser!$B$1:$AA$1,0),FALSE)</f>
        <v>0</v>
      </c>
      <c r="AM123">
        <f>IF(ISERROR(1/VLOOKUP($B123,Miljö!$B$1:$S$500,MATCH("Såld mängd produktionsspecifik fjärrvärme (GWh)",Miljö!$B$1:$R$1,0),FALSE)),0,VLOOKUP($B123,Miljö!$B$1:$S$500,MATCH("Såld mängd produktionsspecifik fjärrvärme (GWh)",Miljö!$B$1:$R$1,0),FALSE))</f>
        <v>0</v>
      </c>
      <c r="AN123" s="239">
        <f t="shared" si="24"/>
        <v>0.75101097631426916</v>
      </c>
      <c r="AP123" t="str">
        <f>IFERROR(VLOOKUP($B123,Miljövärden!$B$2:$H$550,7,FALSE),"Nej, saknas")</f>
        <v>Ja</v>
      </c>
      <c r="AQ123" t="str">
        <f>IFERROR(VLOOKUP($B123,Miljövärden!$B$2:$H$550,6,FALSE),"Nej, saknas")</f>
        <v>Ja</v>
      </c>
      <c r="AU123">
        <f t="shared" si="25"/>
        <v>7.8E-2</v>
      </c>
      <c r="AV123">
        <f t="shared" si="26"/>
        <v>0</v>
      </c>
      <c r="AW123">
        <f t="shared" si="27"/>
        <v>0</v>
      </c>
      <c r="AX123">
        <f t="shared" si="28"/>
        <v>0.13400000000000001</v>
      </c>
      <c r="AZ123">
        <f t="shared" si="29"/>
        <v>0.13400000000000001</v>
      </c>
      <c r="BC123">
        <f t="shared" si="30"/>
        <v>1.7000000000000001E-2</v>
      </c>
      <c r="BD123">
        <f t="shared" si="31"/>
        <v>0</v>
      </c>
      <c r="BE123">
        <f t="shared" si="32"/>
        <v>0.13400000000000001</v>
      </c>
      <c r="BF123">
        <f t="shared" si="33"/>
        <v>3.2330000000000001</v>
      </c>
      <c r="BG123">
        <f t="shared" si="34"/>
        <v>7.8E-2</v>
      </c>
      <c r="BH123">
        <f>VLOOKUP(B123,Miljö!$B$1:$I$482,MATCH("Fossilandel för ursprungspecificerad el ()",Miljö!$B$1:$I$1,0),FALSE)</f>
        <v>0</v>
      </c>
      <c r="BI123">
        <f>VLOOKUP(B123,Miljö!$B$1:$BX$482,MATCH("Kärnkraftsandel för ursprungsspecificerad el ()",Miljö!$B$1:$O$1,0),FALSE)</f>
        <v>0</v>
      </c>
      <c r="BJ123">
        <f t="shared" si="35"/>
        <v>0</v>
      </c>
      <c r="BK123" t="str">
        <f>VLOOKUP(B123,Miljö!$B$1:$O$482,MATCH("Fossil andel i procent (%)",Miljö!$B$1:$O$1,0),FALSE)</f>
        <v>ET</v>
      </c>
      <c r="BL123">
        <f t="shared" si="36"/>
        <v>3.4620000000000002</v>
      </c>
      <c r="BO123" s="289">
        <f t="shared" si="37"/>
        <v>4.9104563835932992E-3</v>
      </c>
      <c r="BP123" s="239">
        <f t="shared" si="38"/>
        <v>0</v>
      </c>
      <c r="BQ123" s="239">
        <f t="shared" si="39"/>
        <v>6.1236279607163491E-2</v>
      </c>
      <c r="BR123" s="239">
        <f t="shared" si="40"/>
        <v>0.93385326400924318</v>
      </c>
      <c r="BS123" s="239"/>
      <c r="BT123" s="351">
        <f t="shared" si="41"/>
        <v>1</v>
      </c>
      <c r="BW123" s="289">
        <f>IF(AP123="ja",VLOOKUP(B123,Miljövärden!$B$2:$H$550,MATCH("Total andel fossilt",Miljövärden!$B$2:$H$2,0),FALSE),"")</f>
        <v>4.9104600000000002E-3</v>
      </c>
      <c r="BZ123" s="351">
        <f t="shared" si="42"/>
        <v>3.616406701011099E-9</v>
      </c>
      <c r="CA123" s="353">
        <f t="shared" si="43"/>
        <v>0</v>
      </c>
    </row>
    <row r="124" spans="1:79" x14ac:dyDescent="0.25">
      <c r="A124" s="2" t="s">
        <v>200</v>
      </c>
      <c r="B124" s="2" t="s">
        <v>201</v>
      </c>
      <c r="C124">
        <f>VLOOKUP($B124,'Tillförd energi'!$B$1:$AI$700,MATCH(C$1,'Tillförd energi'!$B$1:$AQ$1,0),FALSE)</f>
        <v>0</v>
      </c>
      <c r="D124">
        <f>VLOOKUP($B124,'Tillförd energi'!$B$1:$AI$700,MATCH(D$1,'Tillförd energi'!$B$1:$AQ$1,0),FALSE)</f>
        <v>0</v>
      </c>
      <c r="E124">
        <f>VLOOKUP($B124,'Tillförd energi'!$B$1:$AI$700,MATCH(E$1,'Tillförd energi'!$B$1:$AQ$1,0),FALSE)</f>
        <v>0</v>
      </c>
      <c r="F124">
        <f>VLOOKUP($B124,'Tillförd energi'!$B$1:$AI$700,MATCH(F$1,'Tillförd energi'!$B$1:$AQ$1,0),FALSE)</f>
        <v>0</v>
      </c>
      <c r="G124">
        <f>VLOOKUP($B124,'Tillförd energi'!$B$1:$AI$700,MATCH(G$1,'Tillförd energi'!$B$1:$AQ$1,0),FALSE)</f>
        <v>0</v>
      </c>
      <c r="H124">
        <f>VLOOKUP($B124,'Tillförd energi'!$B$1:$AI$700,MATCH(H$1,'Tillförd energi'!$B$1:$AQ$1,0),FALSE)</f>
        <v>0</v>
      </c>
      <c r="I124">
        <f>VLOOKUP($B124,'Tillförd energi'!$B$1:$AI$700,MATCH(I$1,'Tillförd energi'!$B$1:$AQ$1,0),FALSE)</f>
        <v>0</v>
      </c>
      <c r="J124">
        <f>VLOOKUP($B124,'Tillförd energi'!$B$1:$AI$700,MATCH(J$1,'Tillförd energi'!$B$1:$AQ$1,0),FALSE)</f>
        <v>0</v>
      </c>
      <c r="K124">
        <f>VLOOKUP($B124,'Tillförd energi'!$B$1:$AI$700,MATCH(K$1,'Tillförd energi'!$B$1:$AQ$1,0),FALSE)</f>
        <v>0</v>
      </c>
      <c r="L124">
        <f>VLOOKUP($B124,'Tillförd energi'!$B$1:$AI$700,MATCH(L$1,'Tillförd energi'!$B$1:$AQ$1,0),FALSE)</f>
        <v>0</v>
      </c>
      <c r="M124">
        <f>VLOOKUP($B124,'Tillförd energi'!$B$1:$AI$700,MATCH(M$1,'Tillförd energi'!$B$1:$AQ$1,0),FALSE)</f>
        <v>0</v>
      </c>
      <c r="N124">
        <f>VLOOKUP($B124,'Tillförd energi'!$B$1:$AI$700,MATCH(N$1,'Tillförd energi'!$B$1:$AQ$1,0),FALSE)</f>
        <v>6.1</v>
      </c>
      <c r="O124">
        <f>VLOOKUP($B124,'Tillförd energi'!$B$1:$AI$700,MATCH(O$1,'Tillförd energi'!$B$1:$AQ$1,0),FALSE)</f>
        <v>0</v>
      </c>
      <c r="P124">
        <f>VLOOKUP($B124,'Tillförd energi'!$B$1:$AI$700,MATCH(P$1,'Tillförd energi'!$B$1:$AQ$1,0),FALSE)</f>
        <v>26.2</v>
      </c>
      <c r="Q124">
        <f>VLOOKUP($B124,'Tillförd energi'!$B$1:$AI$700,MATCH(Q$1,'Tillförd energi'!$B$1:$AQ$1,0),FALSE)</f>
        <v>0</v>
      </c>
      <c r="R124">
        <f>VLOOKUP($B124,'Tillförd energi'!$B$1:$AI$700,MATCH(R$1,'Tillförd energi'!$B$1:$AQ$1,0),FALSE)</f>
        <v>0</v>
      </c>
      <c r="S124">
        <f>VLOOKUP($B124,'Tillförd energi'!$B$1:$AI$700,MATCH(S$1,'Tillförd energi'!$B$1:$AQ$1,0),FALSE)</f>
        <v>0</v>
      </c>
      <c r="T124">
        <f>VLOOKUP($B124,'Tillförd energi'!$B$1:$AI$700,MATCH(T$1,'Tillförd energi'!$B$1:$AQ$1,0),FALSE)</f>
        <v>0</v>
      </c>
      <c r="U124">
        <f>VLOOKUP($B124,'Tillförd energi'!$B$1:$AI$700,MATCH(U$1,'Tillförd energi'!$B$1:$AQ$1,0),FALSE)</f>
        <v>0</v>
      </c>
      <c r="V124">
        <f>VLOOKUP($B124,'Tillförd energi'!$B$1:$AI$700,MATCH(V$1,'Tillförd energi'!$B$1:$AQ$1,0),FALSE)</f>
        <v>0</v>
      </c>
      <c r="W124">
        <f>VLOOKUP($B124,'Tillförd energi'!$B$1:$AI$700,MATCH(W$1,'Tillförd energi'!$B$1:$AQ$1,0),FALSE)</f>
        <v>0</v>
      </c>
      <c r="X124">
        <f>VLOOKUP($B124,'Tillförd energi'!$B$1:$AI$700,MATCH(X$1,'Tillförd energi'!$B$1:$AQ$1,0),FALSE)</f>
        <v>0</v>
      </c>
      <c r="Y124">
        <f>VLOOKUP($B124,'Tillförd energi'!$B$1:$AI$700,MATCH(Y$1,'Tillförd energi'!$B$1:$AQ$1,0),FALSE)</f>
        <v>0</v>
      </c>
      <c r="Z124">
        <f>VLOOKUP($B124,'Tillförd energi'!$B$1:$AI$700,MATCH(Z$1,'Tillförd energi'!$B$1:$AQ$1,0),FALSE)</f>
        <v>0</v>
      </c>
      <c r="AA124">
        <f>VLOOKUP($B124,'Tillförd energi'!$B$1:$AI$700,MATCH(AA$1,'Tillförd energi'!$B$1:$AQ$1,0),FALSE)</f>
        <v>0</v>
      </c>
      <c r="AB124">
        <f>VLOOKUP($B124,'Tillförd energi'!$B$1:$AI$700,MATCH(AB$1,'Tillförd energi'!$B$1:$AQ$1,0),FALSE)</f>
        <v>0</v>
      </c>
      <c r="AC124">
        <f>VLOOKUP($B124,'Tillförd energi'!$B$1:$AI$700,MATCH(AC$1,'Tillförd energi'!$B$1:$AQ$1,0),FALSE)</f>
        <v>0</v>
      </c>
      <c r="AD124">
        <f>VLOOKUP($B124,'Tillförd energi'!$B$1:$AI$700,MATCH(AD$1,'Tillförd energi'!$B$1:$AQ$1,0),FALSE)</f>
        <v>0</v>
      </c>
      <c r="AE124">
        <f>VLOOKUP($B124,'Tillförd energi'!$B$1:$AI$700,MATCH(AE$1,'Tillförd energi'!$B$1:$AQ$1,0),FALSE)</f>
        <v>0</v>
      </c>
      <c r="AF124">
        <f>VLOOKUP($B124,'Tillförd energi'!$B$1:$AI$700,MATCH(AF$1,'Tillförd energi'!$B$1:$AQ$1,0),FALSE)</f>
        <v>0.24</v>
      </c>
      <c r="AG124">
        <f>IFERROR(VLOOKUP(B124,Miljö!$B$1:$AC$550,MATCH("Köpt mängd produktionsspecifik fjärrvärme:",Miljö!$B$1:$AC$1,0),FALSE)/1,0)</f>
        <v>0</v>
      </c>
      <c r="AI124">
        <f t="shared" si="22"/>
        <v>32.54</v>
      </c>
      <c r="AJ124">
        <f t="shared" si="23"/>
        <v>32.54</v>
      </c>
      <c r="AK124">
        <f>IF(ISERROR(1/VLOOKUP($B124,Leveranser!$B$1:$S$500,MATCH("såld värme (gwh)",Leveranser!$B$1:$S$1,0),FALSE)),"",VLOOKUP($B124,Leveranser!$B$1:$S$500,MATCH("såld värme (gwh)",Leveranser!$B$1:$S$1,0),FALSE))</f>
        <v>20.8</v>
      </c>
      <c r="AL124">
        <f>VLOOKUP($B124,Leveranser!$B$1:$Y$500,MATCH("Totalt såld fjärrvärme till andra fjärrvärmeföretag",Leveranser!$B$1:$AA$1,0),FALSE)</f>
        <v>0</v>
      </c>
      <c r="AM124">
        <f>IF(ISERROR(1/VLOOKUP($B124,Miljö!$B$1:$S$500,MATCH("Såld mängd produktionsspecifik fjärrvärme (GWh)",Miljö!$B$1:$R$1,0),FALSE)),0,VLOOKUP($B124,Miljö!$B$1:$S$500,MATCH("Såld mängd produktionsspecifik fjärrvärme (GWh)",Miljö!$B$1:$R$1,0),FALSE))</f>
        <v>0</v>
      </c>
      <c r="AN124" s="239">
        <f t="shared" si="24"/>
        <v>0.63921327596803934</v>
      </c>
      <c r="AP124" t="str">
        <f>IFERROR(VLOOKUP($B124,Miljövärden!$B$2:$H$550,7,FALSE),"Nej, saknas")</f>
        <v>Ja</v>
      </c>
      <c r="AQ124" t="str">
        <f>IFERROR(VLOOKUP($B124,Miljövärden!$B$2:$H$550,6,FALSE),"Nej, saknas")</f>
        <v>Ja</v>
      </c>
      <c r="AU124">
        <f t="shared" si="25"/>
        <v>0.24</v>
      </c>
      <c r="AV124">
        <f t="shared" si="26"/>
        <v>0</v>
      </c>
      <c r="AW124">
        <f t="shared" si="27"/>
        <v>32.299999999999997</v>
      </c>
      <c r="AX124">
        <f t="shared" si="28"/>
        <v>0</v>
      </c>
      <c r="AZ124">
        <f t="shared" si="29"/>
        <v>32.299999999999997</v>
      </c>
      <c r="BC124">
        <f t="shared" si="30"/>
        <v>0</v>
      </c>
      <c r="BD124">
        <f t="shared" si="31"/>
        <v>0</v>
      </c>
      <c r="BE124">
        <f t="shared" si="32"/>
        <v>32.299999999999997</v>
      </c>
      <c r="BF124">
        <f t="shared" si="33"/>
        <v>0</v>
      </c>
      <c r="BG124">
        <f t="shared" si="34"/>
        <v>0.24</v>
      </c>
      <c r="BH124">
        <f>VLOOKUP(B124,Miljö!$B$1:$I$482,MATCH("Fossilandel för ursprungspecificerad el ()",Miljö!$B$1:$I$1,0),FALSE)</f>
        <v>0</v>
      </c>
      <c r="BI124">
        <f>VLOOKUP(B124,Miljö!$B$1:$BX$482,MATCH("Kärnkraftsandel för ursprungsspecificerad el ()",Miljö!$B$1:$O$1,0),FALSE)</f>
        <v>0</v>
      </c>
      <c r="BJ124">
        <f t="shared" si="35"/>
        <v>0</v>
      </c>
      <c r="BK124" t="str">
        <f>VLOOKUP(B124,Miljö!$B$1:$O$482,MATCH("Fossil andel i procent (%)",Miljö!$B$1:$O$1,0),FALSE)</f>
        <v>ET</v>
      </c>
      <c r="BL124">
        <f t="shared" si="36"/>
        <v>32.54</v>
      </c>
      <c r="BO124" s="289">
        <f t="shared" si="37"/>
        <v>0</v>
      </c>
      <c r="BP124" s="239">
        <f t="shared" si="38"/>
        <v>0</v>
      </c>
      <c r="BQ124" s="239">
        <f t="shared" si="39"/>
        <v>1</v>
      </c>
      <c r="BR124" s="239">
        <f t="shared" si="40"/>
        <v>0</v>
      </c>
      <c r="BS124" s="239"/>
      <c r="BT124" s="351">
        <f t="shared" si="41"/>
        <v>1</v>
      </c>
      <c r="BW124" s="289">
        <f>IF(AP124="ja",VLOOKUP(B124,Miljövärden!$B$2:$H$550,MATCH("Total andel fossilt",Miljövärden!$B$2:$H$2,0),FALSE),"")</f>
        <v>0</v>
      </c>
      <c r="BZ124" s="351">
        <f t="shared" si="42"/>
        <v>0</v>
      </c>
      <c r="CA124" s="353">
        <f t="shared" si="43"/>
        <v>0</v>
      </c>
    </row>
    <row r="125" spans="1:79" x14ac:dyDescent="0.25">
      <c r="A125" s="2" t="s">
        <v>202</v>
      </c>
      <c r="B125" s="2" t="s">
        <v>203</v>
      </c>
      <c r="C125">
        <f>VLOOKUP($B125,'Tillförd energi'!$B$1:$AI$700,MATCH(C$1,'Tillförd energi'!$B$1:$AQ$1,0),FALSE)</f>
        <v>0</v>
      </c>
      <c r="D125">
        <f>VLOOKUP($B125,'Tillförd energi'!$B$1:$AI$700,MATCH(D$1,'Tillförd energi'!$B$1:$AQ$1,0),FALSE)</f>
        <v>0.47799999999999998</v>
      </c>
      <c r="E125">
        <f>VLOOKUP($B125,'Tillförd energi'!$B$1:$AI$700,MATCH(E$1,'Tillförd energi'!$B$1:$AQ$1,0),FALSE)</f>
        <v>0</v>
      </c>
      <c r="F125">
        <f>VLOOKUP($B125,'Tillförd energi'!$B$1:$AI$700,MATCH(F$1,'Tillförd energi'!$B$1:$AQ$1,0),FALSE)</f>
        <v>0</v>
      </c>
      <c r="G125">
        <f>VLOOKUP($B125,'Tillförd energi'!$B$1:$AI$700,MATCH(G$1,'Tillförd energi'!$B$1:$AQ$1,0),FALSE)</f>
        <v>0</v>
      </c>
      <c r="H125">
        <f>VLOOKUP($B125,'Tillförd energi'!$B$1:$AI$700,MATCH(H$1,'Tillförd energi'!$B$1:$AQ$1,0),FALSE)</f>
        <v>0</v>
      </c>
      <c r="I125">
        <f>VLOOKUP($B125,'Tillförd energi'!$B$1:$AI$700,MATCH(I$1,'Tillförd energi'!$B$1:$AQ$1,0),FALSE)</f>
        <v>0</v>
      </c>
      <c r="J125">
        <f>VLOOKUP($B125,'Tillförd energi'!$B$1:$AI$700,MATCH(J$1,'Tillförd energi'!$B$1:$AQ$1,0),FALSE)</f>
        <v>0</v>
      </c>
      <c r="K125">
        <f>VLOOKUP($B125,'Tillförd energi'!$B$1:$AI$700,MATCH(K$1,'Tillförd energi'!$B$1:$AQ$1,0),FALSE)</f>
        <v>0</v>
      </c>
      <c r="L125">
        <f>VLOOKUP($B125,'Tillförd energi'!$B$1:$AI$700,MATCH(L$1,'Tillförd energi'!$B$1:$AQ$1,0),FALSE)</f>
        <v>0</v>
      </c>
      <c r="M125">
        <f>VLOOKUP($B125,'Tillförd energi'!$B$1:$AI$700,MATCH(M$1,'Tillförd energi'!$B$1:$AQ$1,0),FALSE)</f>
        <v>0</v>
      </c>
      <c r="N125">
        <f>VLOOKUP($B125,'Tillförd energi'!$B$1:$AI$700,MATCH(N$1,'Tillförd energi'!$B$1:$AQ$1,0),FALSE)</f>
        <v>0</v>
      </c>
      <c r="O125">
        <f>VLOOKUP($B125,'Tillförd energi'!$B$1:$AI$700,MATCH(O$1,'Tillförd energi'!$B$1:$AQ$1,0),FALSE)</f>
        <v>0</v>
      </c>
      <c r="P125">
        <f>VLOOKUP($B125,'Tillförd energi'!$B$1:$AI$700,MATCH(P$1,'Tillförd energi'!$B$1:$AQ$1,0),FALSE)</f>
        <v>0</v>
      </c>
      <c r="Q125">
        <f>VLOOKUP($B125,'Tillförd energi'!$B$1:$AI$700,MATCH(Q$1,'Tillförd energi'!$B$1:$AQ$1,0),FALSE)</f>
        <v>14.613</v>
      </c>
      <c r="R125">
        <f>VLOOKUP($B125,'Tillförd energi'!$B$1:$AI$700,MATCH(R$1,'Tillförd energi'!$B$1:$AQ$1,0),FALSE)</f>
        <v>0</v>
      </c>
      <c r="S125">
        <f>VLOOKUP($B125,'Tillförd energi'!$B$1:$AI$700,MATCH(S$1,'Tillförd energi'!$B$1:$AQ$1,0),FALSE)</f>
        <v>0</v>
      </c>
      <c r="T125">
        <f>VLOOKUP($B125,'Tillförd energi'!$B$1:$AI$700,MATCH(T$1,'Tillförd energi'!$B$1:$AQ$1,0),FALSE)</f>
        <v>0</v>
      </c>
      <c r="U125">
        <f>VLOOKUP($B125,'Tillförd energi'!$B$1:$AI$700,MATCH(U$1,'Tillförd energi'!$B$1:$AQ$1,0),FALSE)</f>
        <v>0</v>
      </c>
      <c r="V125">
        <f>VLOOKUP($B125,'Tillförd energi'!$B$1:$AI$700,MATCH(V$1,'Tillförd energi'!$B$1:$AQ$1,0),FALSE)</f>
        <v>0</v>
      </c>
      <c r="W125">
        <f>VLOOKUP($B125,'Tillförd energi'!$B$1:$AI$700,MATCH(W$1,'Tillförd energi'!$B$1:$AQ$1,0),FALSE)</f>
        <v>0</v>
      </c>
      <c r="X125">
        <f>VLOOKUP($B125,'Tillförd energi'!$B$1:$AI$700,MATCH(X$1,'Tillförd energi'!$B$1:$AQ$1,0),FALSE)</f>
        <v>0</v>
      </c>
      <c r="Y125">
        <f>VLOOKUP($B125,'Tillförd energi'!$B$1:$AI$700,MATCH(Y$1,'Tillförd energi'!$B$1:$AQ$1,0),FALSE)</f>
        <v>0</v>
      </c>
      <c r="Z125">
        <f>VLOOKUP($B125,'Tillförd energi'!$B$1:$AI$700,MATCH(Z$1,'Tillförd energi'!$B$1:$AQ$1,0),FALSE)</f>
        <v>0</v>
      </c>
      <c r="AA125">
        <f>VLOOKUP($B125,'Tillförd energi'!$B$1:$AI$700,MATCH(AA$1,'Tillförd energi'!$B$1:$AQ$1,0),FALSE)</f>
        <v>0</v>
      </c>
      <c r="AB125">
        <f>VLOOKUP($B125,'Tillförd energi'!$B$1:$AI$700,MATCH(AB$1,'Tillförd energi'!$B$1:$AQ$1,0),FALSE)</f>
        <v>0</v>
      </c>
      <c r="AC125">
        <f>VLOOKUP($B125,'Tillförd energi'!$B$1:$AI$700,MATCH(AC$1,'Tillförd energi'!$B$1:$AQ$1,0),FALSE)</f>
        <v>3.1419999999999999</v>
      </c>
      <c r="AD125">
        <f>VLOOKUP($B125,'Tillförd energi'!$B$1:$AI$700,MATCH(AD$1,'Tillförd energi'!$B$1:$AQ$1,0),FALSE)</f>
        <v>0</v>
      </c>
      <c r="AE125">
        <f>VLOOKUP($B125,'Tillförd energi'!$B$1:$AI$700,MATCH(AE$1,'Tillförd energi'!$B$1:$AQ$1,0),FALSE)</f>
        <v>0</v>
      </c>
      <c r="AF125">
        <f>VLOOKUP($B125,'Tillförd energi'!$B$1:$AI$700,MATCH(AF$1,'Tillförd energi'!$B$1:$AQ$1,0),FALSE)</f>
        <v>0.21199999999999999</v>
      </c>
      <c r="AG125">
        <f>IFERROR(VLOOKUP(B125,Miljö!$B$1:$AC$550,MATCH("Köpt mängd produktionsspecifik fjärrvärme:",Miljö!$B$1:$AC$1,0),FALSE)/1,0)</f>
        <v>0</v>
      </c>
      <c r="AI125">
        <f t="shared" si="22"/>
        <v>18.445</v>
      </c>
      <c r="AJ125">
        <f t="shared" si="23"/>
        <v>18.445</v>
      </c>
      <c r="AK125">
        <f>IF(ISERROR(1/VLOOKUP($B125,Leveranser!$B$1:$S$500,MATCH("såld värme (gwh)",Leveranser!$B$1:$S$1,0),FALSE)),"",VLOOKUP($B125,Leveranser!$B$1:$S$500,MATCH("såld värme (gwh)",Leveranser!$B$1:$S$1,0),FALSE))</f>
        <v>12.06</v>
      </c>
      <c r="AL125">
        <f>VLOOKUP($B125,Leveranser!$B$1:$Y$500,MATCH("Totalt såld fjärrvärme till andra fjärrvärmeföretag",Leveranser!$B$1:$AA$1,0),FALSE)</f>
        <v>0</v>
      </c>
      <c r="AM125">
        <f>IF(ISERROR(1/VLOOKUP($B125,Miljö!$B$1:$S$500,MATCH("Såld mängd produktionsspecifik fjärrvärme (GWh)",Miljö!$B$1:$R$1,0),FALSE)),0,VLOOKUP($B125,Miljö!$B$1:$S$500,MATCH("Såld mängd produktionsspecifik fjärrvärme (GWh)",Miljö!$B$1:$R$1,0),FALSE))</f>
        <v>0</v>
      </c>
      <c r="AN125" s="239">
        <f t="shared" si="24"/>
        <v>0.65383572783952293</v>
      </c>
      <c r="AP125" t="str">
        <f>IFERROR(VLOOKUP($B125,Miljövärden!$B$2:$H$550,7,FALSE),"Nej, saknas")</f>
        <v>Ja</v>
      </c>
      <c r="AQ125" t="str">
        <f>IFERROR(VLOOKUP($B125,Miljövärden!$B$2:$H$550,6,FALSE),"Nej, saknas")</f>
        <v>Ja</v>
      </c>
      <c r="AU125">
        <f t="shared" si="25"/>
        <v>0.21199999999999999</v>
      </c>
      <c r="AV125">
        <f t="shared" si="26"/>
        <v>0</v>
      </c>
      <c r="AW125">
        <f t="shared" si="27"/>
        <v>14.613</v>
      </c>
      <c r="AX125">
        <f t="shared" si="28"/>
        <v>0</v>
      </c>
      <c r="AZ125">
        <f t="shared" si="29"/>
        <v>14.613</v>
      </c>
      <c r="BC125">
        <f t="shared" si="30"/>
        <v>0.47799999999999998</v>
      </c>
      <c r="BD125">
        <f t="shared" si="31"/>
        <v>0</v>
      </c>
      <c r="BE125">
        <f t="shared" si="32"/>
        <v>14.613</v>
      </c>
      <c r="BF125">
        <f t="shared" si="33"/>
        <v>3.1419999999999999</v>
      </c>
      <c r="BG125">
        <f t="shared" si="34"/>
        <v>0.21199999999999999</v>
      </c>
      <c r="BH125">
        <f>VLOOKUP(B125,Miljö!$B$1:$I$482,MATCH("Fossilandel för ursprungspecificerad el ()",Miljö!$B$1:$I$1,0),FALSE)</f>
        <v>0.48399999999999999</v>
      </c>
      <c r="BI125">
        <f>VLOOKUP(B125,Miljö!$B$1:$BX$482,MATCH("Kärnkraftsandel för ursprungsspecificerad el ()",Miljö!$B$1:$O$1,0),FALSE)</f>
        <v>0.35</v>
      </c>
      <c r="BJ125">
        <f t="shared" si="35"/>
        <v>0</v>
      </c>
      <c r="BK125" t="str">
        <f>VLOOKUP(B125,Miljö!$B$1:$O$482,MATCH("Fossil andel i procent (%)",Miljö!$B$1:$O$1,0),FALSE)</f>
        <v>ET</v>
      </c>
      <c r="BL125">
        <f t="shared" si="36"/>
        <v>18.445</v>
      </c>
      <c r="BO125" s="289">
        <f t="shared" si="37"/>
        <v>3.1477798861480076E-2</v>
      </c>
      <c r="BP125" s="239">
        <f t="shared" si="38"/>
        <v>4.0227703984819724E-3</v>
      </c>
      <c r="BQ125" s="239">
        <f t="shared" si="39"/>
        <v>0.79415516400108432</v>
      </c>
      <c r="BR125" s="239">
        <f t="shared" si="40"/>
        <v>0.17034426673895364</v>
      </c>
      <c r="BS125" s="239"/>
      <c r="BT125" s="351">
        <f t="shared" si="41"/>
        <v>1</v>
      </c>
      <c r="BW125" s="289">
        <f>IF(AP125="ja",VLOOKUP(B125,Miljövärden!$B$2:$H$550,MATCH("Total andel fossilt",Miljövärden!$B$2:$H$2,0),FALSE),"")</f>
        <v>3.14778E-2</v>
      </c>
      <c r="BZ125" s="351">
        <f t="shared" si="42"/>
        <v>1.138519924170911E-9</v>
      </c>
      <c r="CA125" s="353">
        <f t="shared" si="43"/>
        <v>0</v>
      </c>
    </row>
    <row r="126" spans="1:79" x14ac:dyDescent="0.25">
      <c r="A126" s="2" t="s">
        <v>202</v>
      </c>
      <c r="B126" s="2" t="s">
        <v>204</v>
      </c>
      <c r="C126">
        <f>VLOOKUP($B126,'Tillförd energi'!$B$1:$AI$700,MATCH(C$1,'Tillförd energi'!$B$1:$AQ$1,0),FALSE)</f>
        <v>0</v>
      </c>
      <c r="D126">
        <f>VLOOKUP($B126,'Tillförd energi'!$B$1:$AI$700,MATCH(D$1,'Tillförd energi'!$B$1:$AQ$1,0),FALSE)</f>
        <v>0.09</v>
      </c>
      <c r="E126">
        <f>VLOOKUP($B126,'Tillförd energi'!$B$1:$AI$700,MATCH(E$1,'Tillförd energi'!$B$1:$AQ$1,0),FALSE)</f>
        <v>0</v>
      </c>
      <c r="F126">
        <f>VLOOKUP($B126,'Tillförd energi'!$B$1:$AI$700,MATCH(F$1,'Tillförd energi'!$B$1:$AQ$1,0),FALSE)</f>
        <v>0</v>
      </c>
      <c r="G126">
        <f>VLOOKUP($B126,'Tillförd energi'!$B$1:$AI$700,MATCH(G$1,'Tillförd energi'!$B$1:$AQ$1,0),FALSE)</f>
        <v>3</v>
      </c>
      <c r="H126">
        <f>VLOOKUP($B126,'Tillförd energi'!$B$1:$AI$700,MATCH(H$1,'Tillförd energi'!$B$1:$AQ$1,0),FALSE)</f>
        <v>0</v>
      </c>
      <c r="I126">
        <f>VLOOKUP($B126,'Tillförd energi'!$B$1:$AI$700,MATCH(I$1,'Tillförd energi'!$B$1:$AQ$1,0),FALSE)</f>
        <v>0</v>
      </c>
      <c r="J126">
        <f>VLOOKUP($B126,'Tillförd energi'!$B$1:$AI$700,MATCH(J$1,'Tillförd energi'!$B$1:$AQ$1,0),FALSE)</f>
        <v>0</v>
      </c>
      <c r="K126">
        <f>VLOOKUP($B126,'Tillförd energi'!$B$1:$AI$700,MATCH(K$1,'Tillförd energi'!$B$1:$AQ$1,0),FALSE)</f>
        <v>0</v>
      </c>
      <c r="L126">
        <f>VLOOKUP($B126,'Tillförd energi'!$B$1:$AI$700,MATCH(L$1,'Tillförd energi'!$B$1:$AQ$1,0),FALSE)</f>
        <v>0</v>
      </c>
      <c r="M126">
        <f>VLOOKUP($B126,'Tillförd energi'!$B$1:$AI$700,MATCH(M$1,'Tillförd energi'!$B$1:$AQ$1,0),FALSE)</f>
        <v>0</v>
      </c>
      <c r="N126">
        <f>VLOOKUP($B126,'Tillförd energi'!$B$1:$AI$700,MATCH(N$1,'Tillförd energi'!$B$1:$AQ$1,0),FALSE)</f>
        <v>0</v>
      </c>
      <c r="O126">
        <f>VLOOKUP($B126,'Tillförd energi'!$B$1:$AI$700,MATCH(O$1,'Tillförd energi'!$B$1:$AQ$1,0),FALSE)</f>
        <v>0</v>
      </c>
      <c r="P126">
        <f>VLOOKUP($B126,'Tillförd energi'!$B$1:$AI$700,MATCH(P$1,'Tillförd energi'!$B$1:$AQ$1,0),FALSE)</f>
        <v>0</v>
      </c>
      <c r="Q126">
        <f>VLOOKUP($B126,'Tillförd energi'!$B$1:$AI$700,MATCH(Q$1,'Tillförd energi'!$B$1:$AQ$1,0),FALSE)</f>
        <v>55.8</v>
      </c>
      <c r="R126">
        <f>VLOOKUP($B126,'Tillförd energi'!$B$1:$AI$700,MATCH(R$1,'Tillförd energi'!$B$1:$AQ$1,0),FALSE)</f>
        <v>0</v>
      </c>
      <c r="S126">
        <f>VLOOKUP($B126,'Tillförd energi'!$B$1:$AI$700,MATCH(S$1,'Tillförd energi'!$B$1:$AQ$1,0),FALSE)</f>
        <v>0</v>
      </c>
      <c r="T126">
        <f>VLOOKUP($B126,'Tillförd energi'!$B$1:$AI$700,MATCH(T$1,'Tillförd energi'!$B$1:$AQ$1,0),FALSE)</f>
        <v>0</v>
      </c>
      <c r="U126">
        <f>VLOOKUP($B126,'Tillförd energi'!$B$1:$AI$700,MATCH(U$1,'Tillförd energi'!$B$1:$AQ$1,0),FALSE)</f>
        <v>0</v>
      </c>
      <c r="V126">
        <f>VLOOKUP($B126,'Tillförd energi'!$B$1:$AI$700,MATCH(V$1,'Tillförd energi'!$B$1:$AQ$1,0),FALSE)</f>
        <v>0</v>
      </c>
      <c r="W126">
        <f>VLOOKUP($B126,'Tillförd energi'!$B$1:$AI$700,MATCH(W$1,'Tillförd energi'!$B$1:$AQ$1,0),FALSE)</f>
        <v>0</v>
      </c>
      <c r="X126">
        <f>VLOOKUP($B126,'Tillförd energi'!$B$1:$AI$700,MATCH(X$1,'Tillförd energi'!$B$1:$AQ$1,0),FALSE)</f>
        <v>0</v>
      </c>
      <c r="Y126">
        <f>VLOOKUP($B126,'Tillförd energi'!$B$1:$AI$700,MATCH(Y$1,'Tillförd energi'!$B$1:$AQ$1,0),FALSE)</f>
        <v>0</v>
      </c>
      <c r="Z126">
        <f>VLOOKUP($B126,'Tillförd energi'!$B$1:$AI$700,MATCH(Z$1,'Tillförd energi'!$B$1:$AQ$1,0),FALSE)</f>
        <v>0</v>
      </c>
      <c r="AA126">
        <f>VLOOKUP($B126,'Tillförd energi'!$B$1:$AI$700,MATCH(AA$1,'Tillförd energi'!$B$1:$AQ$1,0),FALSE)</f>
        <v>0</v>
      </c>
      <c r="AB126">
        <f>VLOOKUP($B126,'Tillförd energi'!$B$1:$AI$700,MATCH(AB$1,'Tillförd energi'!$B$1:$AQ$1,0),FALSE)</f>
        <v>0</v>
      </c>
      <c r="AC126">
        <f>VLOOKUP($B126,'Tillförd energi'!$B$1:$AI$700,MATCH(AC$1,'Tillförd energi'!$B$1:$AQ$1,0),FALSE)</f>
        <v>8.39</v>
      </c>
      <c r="AD126">
        <f>VLOOKUP($B126,'Tillförd energi'!$B$1:$AI$700,MATCH(AD$1,'Tillförd energi'!$B$1:$AQ$1,0),FALSE)</f>
        <v>0.115</v>
      </c>
      <c r="AE126">
        <f>VLOOKUP($B126,'Tillförd energi'!$B$1:$AI$700,MATCH(AE$1,'Tillförd energi'!$B$1:$AQ$1,0),FALSE)</f>
        <v>0</v>
      </c>
      <c r="AF126">
        <f>VLOOKUP($B126,'Tillförd energi'!$B$1:$AI$700,MATCH(AF$1,'Tillförd energi'!$B$1:$AQ$1,0),FALSE)</f>
        <v>0.96099999999999997</v>
      </c>
      <c r="AG126">
        <f>IFERROR(VLOOKUP(B126,Miljö!$B$1:$AC$550,MATCH("Köpt mängd produktionsspecifik fjärrvärme:",Miljö!$B$1:$AC$1,0),FALSE)/1,0)</f>
        <v>0</v>
      </c>
      <c r="AI126">
        <f t="shared" si="22"/>
        <v>68.355999999999995</v>
      </c>
      <c r="AJ126">
        <f t="shared" si="23"/>
        <v>68.355999999999995</v>
      </c>
      <c r="AK126">
        <f>IF(ISERROR(1/VLOOKUP($B126,Leveranser!$B$1:$S$500,MATCH("såld värme (gwh)",Leveranser!$B$1:$S$1,0),FALSE)),"",VLOOKUP($B126,Leveranser!$B$1:$S$500,MATCH("såld värme (gwh)",Leveranser!$B$1:$S$1,0),FALSE))</f>
        <v>51.01</v>
      </c>
      <c r="AL126">
        <f>VLOOKUP($B126,Leveranser!$B$1:$Y$500,MATCH("Totalt såld fjärrvärme till andra fjärrvärmeföretag",Leveranser!$B$1:$AA$1,0),FALSE)</f>
        <v>0</v>
      </c>
      <c r="AM126">
        <f>IF(ISERROR(1/VLOOKUP($B126,Miljö!$B$1:$S$500,MATCH("Såld mängd produktionsspecifik fjärrvärme (GWh)",Miljö!$B$1:$R$1,0),FALSE)),0,VLOOKUP($B126,Miljö!$B$1:$S$500,MATCH("Såld mängd produktionsspecifik fjärrvärme (GWh)",Miljö!$B$1:$R$1,0),FALSE))</f>
        <v>0</v>
      </c>
      <c r="AN126" s="239">
        <f t="shared" si="24"/>
        <v>0.74624027151969108</v>
      </c>
      <c r="AP126" t="str">
        <f>IFERROR(VLOOKUP($B126,Miljövärden!$B$2:$H$550,7,FALSE),"Nej, saknas")</f>
        <v>Ja</v>
      </c>
      <c r="AQ126" t="str">
        <f>IFERROR(VLOOKUP($B126,Miljövärden!$B$2:$H$550,6,FALSE),"Nej, saknas")</f>
        <v>Ja</v>
      </c>
      <c r="AU126">
        <f t="shared" si="25"/>
        <v>0.96099999999999997</v>
      </c>
      <c r="AV126">
        <f t="shared" si="26"/>
        <v>0</v>
      </c>
      <c r="AW126">
        <f t="shared" si="27"/>
        <v>55.8</v>
      </c>
      <c r="AX126">
        <f t="shared" si="28"/>
        <v>0</v>
      </c>
      <c r="AZ126">
        <f t="shared" si="29"/>
        <v>55.8</v>
      </c>
      <c r="BC126">
        <f t="shared" si="30"/>
        <v>3.09</v>
      </c>
      <c r="BD126">
        <f t="shared" si="31"/>
        <v>0</v>
      </c>
      <c r="BE126">
        <f t="shared" si="32"/>
        <v>55.8</v>
      </c>
      <c r="BF126">
        <f t="shared" si="33"/>
        <v>8.5050000000000008</v>
      </c>
      <c r="BG126">
        <f t="shared" si="34"/>
        <v>0.96099999999999997</v>
      </c>
      <c r="BH126">
        <f>VLOOKUP(B126,Miljö!$B$1:$I$482,MATCH("Fossilandel för ursprungspecificerad el ()",Miljö!$B$1:$I$1,0),FALSE)</f>
        <v>0.48399999999999999</v>
      </c>
      <c r="BI126">
        <f>VLOOKUP(B126,Miljö!$B$1:$BX$482,MATCH("Kärnkraftsandel för ursprungsspecificerad el ()",Miljö!$B$1:$O$1,0),FALSE)</f>
        <v>0.35</v>
      </c>
      <c r="BJ126">
        <f t="shared" si="35"/>
        <v>0</v>
      </c>
      <c r="BK126" t="str">
        <f>VLOOKUP(B126,Miljö!$B$1:$O$482,MATCH("Fossil andel i procent (%)",Miljö!$B$1:$O$1,0),FALSE)</f>
        <v>ET</v>
      </c>
      <c r="BL126">
        <f t="shared" si="36"/>
        <v>68.355999999999995</v>
      </c>
      <c r="BO126" s="289">
        <f t="shared" si="37"/>
        <v>5.2008953127742993E-2</v>
      </c>
      <c r="BP126" s="239">
        <f t="shared" si="38"/>
        <v>4.9205629352214878E-3</v>
      </c>
      <c r="BQ126" s="239">
        <f t="shared" si="39"/>
        <v>0.8186483410380947</v>
      </c>
      <c r="BR126" s="239">
        <f t="shared" si="40"/>
        <v>0.12442214289894087</v>
      </c>
      <c r="BS126" s="239"/>
      <c r="BT126" s="351">
        <f t="shared" si="41"/>
        <v>1</v>
      </c>
      <c r="BW126" s="289">
        <f>IF(AP126="ja",VLOOKUP(B126,Miljövärden!$B$2:$H$550,MATCH("Total andel fossilt",Miljövärden!$B$2:$H$2,0),FALSE),"")</f>
        <v>5.2008899999999997E-2</v>
      </c>
      <c r="BZ126" s="351">
        <f t="shared" si="42"/>
        <v>-5.312774299659484E-8</v>
      </c>
      <c r="CA126" s="353">
        <f t="shared" si="43"/>
        <v>0</v>
      </c>
    </row>
    <row r="127" spans="1:79" x14ac:dyDescent="0.25">
      <c r="A127" s="2" t="s">
        <v>202</v>
      </c>
      <c r="B127" s="2" t="s">
        <v>205</v>
      </c>
      <c r="C127">
        <f>VLOOKUP($B127,'Tillförd energi'!$B$1:$AI$700,MATCH(C$1,'Tillförd energi'!$B$1:$AQ$1,0),FALSE)</f>
        <v>0</v>
      </c>
      <c r="D127">
        <f>VLOOKUP($B127,'Tillförd energi'!$B$1:$AI$700,MATCH(D$1,'Tillförd energi'!$B$1:$AQ$1,0),FALSE)</f>
        <v>2.3E-2</v>
      </c>
      <c r="E127">
        <f>VLOOKUP($B127,'Tillförd energi'!$B$1:$AI$700,MATCH(E$1,'Tillförd energi'!$B$1:$AQ$1,0),FALSE)</f>
        <v>0</v>
      </c>
      <c r="F127">
        <f>VLOOKUP($B127,'Tillförd energi'!$B$1:$AI$700,MATCH(F$1,'Tillförd energi'!$B$1:$AQ$1,0),FALSE)</f>
        <v>0</v>
      </c>
      <c r="G127">
        <f>VLOOKUP($B127,'Tillförd energi'!$B$1:$AI$700,MATCH(G$1,'Tillförd energi'!$B$1:$AQ$1,0),FALSE)</f>
        <v>0</v>
      </c>
      <c r="H127">
        <f>VLOOKUP($B127,'Tillförd energi'!$B$1:$AI$700,MATCH(H$1,'Tillförd energi'!$B$1:$AQ$1,0),FALSE)</f>
        <v>0</v>
      </c>
      <c r="I127">
        <f>VLOOKUP($B127,'Tillförd energi'!$B$1:$AI$700,MATCH(I$1,'Tillförd energi'!$B$1:$AQ$1,0),FALSE)</f>
        <v>0</v>
      </c>
      <c r="J127">
        <f>VLOOKUP($B127,'Tillförd energi'!$B$1:$AI$700,MATCH(J$1,'Tillförd energi'!$B$1:$AQ$1,0),FALSE)</f>
        <v>0</v>
      </c>
      <c r="K127">
        <f>VLOOKUP($B127,'Tillförd energi'!$B$1:$AI$700,MATCH(K$1,'Tillförd energi'!$B$1:$AQ$1,0),FALSE)</f>
        <v>0</v>
      </c>
      <c r="L127">
        <f>VLOOKUP($B127,'Tillförd energi'!$B$1:$AI$700,MATCH(L$1,'Tillförd energi'!$B$1:$AQ$1,0),FALSE)</f>
        <v>0</v>
      </c>
      <c r="M127">
        <f>VLOOKUP($B127,'Tillförd energi'!$B$1:$AI$700,MATCH(M$1,'Tillförd energi'!$B$1:$AQ$1,0),FALSE)</f>
        <v>0</v>
      </c>
      <c r="N127">
        <f>VLOOKUP($B127,'Tillförd energi'!$B$1:$AI$700,MATCH(N$1,'Tillförd energi'!$B$1:$AQ$1,0),FALSE)</f>
        <v>0</v>
      </c>
      <c r="O127">
        <f>VLOOKUP($B127,'Tillförd energi'!$B$1:$AI$700,MATCH(O$1,'Tillförd energi'!$B$1:$AQ$1,0),FALSE)</f>
        <v>0</v>
      </c>
      <c r="P127">
        <f>VLOOKUP($B127,'Tillförd energi'!$B$1:$AI$700,MATCH(P$1,'Tillförd energi'!$B$1:$AQ$1,0),FALSE)</f>
        <v>0</v>
      </c>
      <c r="Q127">
        <f>VLOOKUP($B127,'Tillförd energi'!$B$1:$AI$700,MATCH(Q$1,'Tillförd energi'!$B$1:$AQ$1,0),FALSE)</f>
        <v>0</v>
      </c>
      <c r="R127">
        <f>VLOOKUP($B127,'Tillförd energi'!$B$1:$AI$700,MATCH(R$1,'Tillförd energi'!$B$1:$AQ$1,0),FALSE)</f>
        <v>0.3</v>
      </c>
      <c r="S127">
        <f>VLOOKUP($B127,'Tillförd energi'!$B$1:$AI$700,MATCH(S$1,'Tillförd energi'!$B$1:$AQ$1,0),FALSE)</f>
        <v>0</v>
      </c>
      <c r="T127">
        <f>VLOOKUP($B127,'Tillförd energi'!$B$1:$AI$700,MATCH(T$1,'Tillförd energi'!$B$1:$AQ$1,0),FALSE)</f>
        <v>0</v>
      </c>
      <c r="U127">
        <f>VLOOKUP($B127,'Tillförd energi'!$B$1:$AI$700,MATCH(U$1,'Tillförd energi'!$B$1:$AQ$1,0),FALSE)</f>
        <v>0</v>
      </c>
      <c r="V127">
        <f>VLOOKUP($B127,'Tillförd energi'!$B$1:$AI$700,MATCH(V$1,'Tillförd energi'!$B$1:$AQ$1,0),FALSE)</f>
        <v>0</v>
      </c>
      <c r="W127">
        <f>VLOOKUP($B127,'Tillförd energi'!$B$1:$AI$700,MATCH(W$1,'Tillförd energi'!$B$1:$AQ$1,0),FALSE)</f>
        <v>0</v>
      </c>
      <c r="X127">
        <f>VLOOKUP($B127,'Tillförd energi'!$B$1:$AI$700,MATCH(X$1,'Tillförd energi'!$B$1:$AQ$1,0),FALSE)</f>
        <v>0</v>
      </c>
      <c r="Y127">
        <f>VLOOKUP($B127,'Tillförd energi'!$B$1:$AI$700,MATCH(Y$1,'Tillförd energi'!$B$1:$AQ$1,0),FALSE)</f>
        <v>0</v>
      </c>
      <c r="Z127">
        <f>VLOOKUP($B127,'Tillförd energi'!$B$1:$AI$700,MATCH(Z$1,'Tillförd energi'!$B$1:$AQ$1,0),FALSE)</f>
        <v>0</v>
      </c>
      <c r="AA127">
        <f>VLOOKUP($B127,'Tillförd energi'!$B$1:$AI$700,MATCH(AA$1,'Tillförd energi'!$B$1:$AQ$1,0),FALSE)</f>
        <v>0</v>
      </c>
      <c r="AB127">
        <f>VLOOKUP($B127,'Tillförd energi'!$B$1:$AI$700,MATCH(AB$1,'Tillförd energi'!$B$1:$AQ$1,0),FALSE)</f>
        <v>0</v>
      </c>
      <c r="AC127">
        <f>VLOOKUP($B127,'Tillförd energi'!$B$1:$AI$700,MATCH(AC$1,'Tillförd energi'!$B$1:$AQ$1,0),FALSE)</f>
        <v>0</v>
      </c>
      <c r="AD127">
        <f>VLOOKUP($B127,'Tillförd energi'!$B$1:$AI$700,MATCH(AD$1,'Tillförd energi'!$B$1:$AQ$1,0),FALSE)</f>
        <v>0</v>
      </c>
      <c r="AE127">
        <f>VLOOKUP($B127,'Tillförd energi'!$B$1:$AI$700,MATCH(AE$1,'Tillförd energi'!$B$1:$AQ$1,0),FALSE)</f>
        <v>0</v>
      </c>
      <c r="AF127">
        <f>VLOOKUP($B127,'Tillförd energi'!$B$1:$AI$700,MATCH(AF$1,'Tillförd energi'!$B$1:$AQ$1,0),FALSE)</f>
        <v>7.7099999999999998E-3</v>
      </c>
      <c r="AG127">
        <f>IFERROR(VLOOKUP(B127,Miljö!$B$1:$AC$550,MATCH("Köpt mängd produktionsspecifik fjärrvärme:",Miljö!$B$1:$AC$1,0),FALSE)/1,0)</f>
        <v>0</v>
      </c>
      <c r="AI127">
        <f t="shared" si="22"/>
        <v>0.33071</v>
      </c>
      <c r="AJ127">
        <f t="shared" si="23"/>
        <v>0.33071</v>
      </c>
      <c r="AK127">
        <f>IF(ISERROR(1/VLOOKUP($B127,Leveranser!$B$1:$S$500,MATCH("såld värme (gwh)",Leveranser!$B$1:$S$1,0),FALSE)),"",VLOOKUP($B127,Leveranser!$B$1:$S$500,MATCH("såld värme (gwh)",Leveranser!$B$1:$S$1,0),FALSE))</f>
        <v>0.25700000000000001</v>
      </c>
      <c r="AL127">
        <f>VLOOKUP($B127,Leveranser!$B$1:$Y$500,MATCH("Totalt såld fjärrvärme till andra fjärrvärmeföretag",Leveranser!$B$1:$AA$1,0),FALSE)</f>
        <v>0</v>
      </c>
      <c r="AM127">
        <f>IF(ISERROR(1/VLOOKUP($B127,Miljö!$B$1:$S$500,MATCH("Såld mängd produktionsspecifik fjärrvärme (GWh)",Miljö!$B$1:$R$1,0),FALSE)),0,VLOOKUP($B127,Miljö!$B$1:$S$500,MATCH("Såld mängd produktionsspecifik fjärrvärme (GWh)",Miljö!$B$1:$R$1,0),FALSE))</f>
        <v>0</v>
      </c>
      <c r="AN127" s="239">
        <f t="shared" si="24"/>
        <v>0.77711590214991988</v>
      </c>
      <c r="AP127" t="str">
        <f>IFERROR(VLOOKUP($B127,Miljövärden!$B$2:$H$550,7,FALSE),"Nej, saknas")</f>
        <v>Ja</v>
      </c>
      <c r="AQ127" t="str">
        <f>IFERROR(VLOOKUP($B127,Miljövärden!$B$2:$H$550,6,FALSE),"Nej, saknas")</f>
        <v>Ja</v>
      </c>
      <c r="AU127">
        <f t="shared" si="25"/>
        <v>7.7099999999999998E-3</v>
      </c>
      <c r="AV127">
        <f t="shared" si="26"/>
        <v>0</v>
      </c>
      <c r="AW127">
        <f t="shared" si="27"/>
        <v>0</v>
      </c>
      <c r="AX127">
        <f t="shared" si="28"/>
        <v>0.3</v>
      </c>
      <c r="AZ127">
        <f t="shared" si="29"/>
        <v>0.3</v>
      </c>
      <c r="BC127">
        <f t="shared" si="30"/>
        <v>2.3E-2</v>
      </c>
      <c r="BD127">
        <f t="shared" si="31"/>
        <v>0</v>
      </c>
      <c r="BE127">
        <f t="shared" si="32"/>
        <v>0.3</v>
      </c>
      <c r="BF127">
        <f t="shared" si="33"/>
        <v>0</v>
      </c>
      <c r="BG127">
        <f t="shared" si="34"/>
        <v>7.7099999999999998E-3</v>
      </c>
      <c r="BH127">
        <f>VLOOKUP(B127,Miljö!$B$1:$I$482,MATCH("Fossilandel för ursprungspecificerad el ()",Miljö!$B$1:$I$1,0),FALSE)</f>
        <v>0.48399999999999999</v>
      </c>
      <c r="BI127">
        <f>VLOOKUP(B127,Miljö!$B$1:$BX$482,MATCH("Kärnkraftsandel för ursprungsspecificerad el ()",Miljö!$B$1:$O$1,0),FALSE)</f>
        <v>0.35</v>
      </c>
      <c r="BJ127">
        <f t="shared" si="35"/>
        <v>0</v>
      </c>
      <c r="BK127" t="str">
        <f>VLOOKUP(B127,Miljö!$B$1:$O$482,MATCH("Fossil andel i procent (%)",Miljö!$B$1:$O$1,0),FALSE)</f>
        <v>ET</v>
      </c>
      <c r="BL127">
        <f t="shared" si="36"/>
        <v>0.33071</v>
      </c>
      <c r="BO127" s="289">
        <f t="shared" si="37"/>
        <v>8.0831060445707717E-2</v>
      </c>
      <c r="BP127" s="239">
        <f t="shared" si="38"/>
        <v>8.1597169725741575E-3</v>
      </c>
      <c r="BQ127" s="239">
        <f t="shared" si="39"/>
        <v>0.91100922258171813</v>
      </c>
      <c r="BR127" s="239">
        <f t="shared" si="40"/>
        <v>0</v>
      </c>
      <c r="BS127" s="239"/>
      <c r="BT127" s="351">
        <f t="shared" si="41"/>
        <v>1</v>
      </c>
      <c r="BW127" s="289">
        <f>IF(AP127="ja",VLOOKUP(B127,Miljövärden!$B$2:$H$550,MATCH("Total andel fossilt",Miljövärden!$B$2:$H$2,0),FALSE),"")</f>
        <v>8.0830899999999997E-2</v>
      </c>
      <c r="BZ127" s="351">
        <f t="shared" si="42"/>
        <v>-1.6044570771978073E-7</v>
      </c>
      <c r="CA127" s="353">
        <f t="shared" si="43"/>
        <v>0</v>
      </c>
    </row>
    <row r="128" spans="1:79" x14ac:dyDescent="0.25">
      <c r="A128" s="2" t="s">
        <v>206</v>
      </c>
      <c r="B128" s="2" t="s">
        <v>207</v>
      </c>
      <c r="C128">
        <f>VLOOKUP($B128,'Tillförd energi'!$B$1:$AI$700,MATCH(C$1,'Tillförd energi'!$B$1:$AQ$1,0),FALSE)</f>
        <v>0</v>
      </c>
      <c r="D128">
        <f>VLOOKUP($B128,'Tillförd energi'!$B$1:$AI$700,MATCH(D$1,'Tillförd energi'!$B$1:$AQ$1,0),FALSE)</f>
        <v>1.9677800000000001</v>
      </c>
      <c r="E128">
        <f>VLOOKUP($B128,'Tillförd energi'!$B$1:$AI$700,MATCH(E$1,'Tillförd energi'!$B$1:$AQ$1,0),FALSE)</f>
        <v>0</v>
      </c>
      <c r="F128">
        <f>VLOOKUP($B128,'Tillförd energi'!$B$1:$AI$700,MATCH(F$1,'Tillförd energi'!$B$1:$AQ$1,0),FALSE)</f>
        <v>0</v>
      </c>
      <c r="G128">
        <f>VLOOKUP($B128,'Tillförd energi'!$B$1:$AI$700,MATCH(G$1,'Tillförd energi'!$B$1:$AQ$1,0),FALSE)</f>
        <v>18.600000000000001</v>
      </c>
      <c r="H128">
        <f>VLOOKUP($B128,'Tillförd energi'!$B$1:$AI$700,MATCH(H$1,'Tillförd energi'!$B$1:$AQ$1,0),FALSE)</f>
        <v>0</v>
      </c>
      <c r="I128">
        <f>VLOOKUP($B128,'Tillförd energi'!$B$1:$AI$700,MATCH(I$1,'Tillförd energi'!$B$1:$AQ$1,0),FALSE)</f>
        <v>424.55700000000002</v>
      </c>
      <c r="J128">
        <f>VLOOKUP($B128,'Tillförd energi'!$B$1:$AI$700,MATCH(J$1,'Tillförd energi'!$B$1:$AQ$1,0),FALSE)</f>
        <v>0</v>
      </c>
      <c r="K128">
        <f>VLOOKUP($B128,'Tillförd energi'!$B$1:$AI$700,MATCH(K$1,'Tillförd energi'!$B$1:$AQ$1,0),FALSE)</f>
        <v>0</v>
      </c>
      <c r="L128">
        <f>VLOOKUP($B128,'Tillförd energi'!$B$1:$AI$700,MATCH(L$1,'Tillförd energi'!$B$1:$AQ$1,0),FALSE)</f>
        <v>0</v>
      </c>
      <c r="M128">
        <f>VLOOKUP($B128,'Tillförd energi'!$B$1:$AI$700,MATCH(M$1,'Tillförd energi'!$B$1:$AQ$1,0),FALSE)</f>
        <v>0</v>
      </c>
      <c r="N128">
        <f>VLOOKUP($B128,'Tillförd energi'!$B$1:$AI$700,MATCH(N$1,'Tillförd energi'!$B$1:$AQ$1,0),FALSE)</f>
        <v>149.16499999999999</v>
      </c>
      <c r="O128">
        <f>VLOOKUP($B128,'Tillförd energi'!$B$1:$AI$700,MATCH(O$1,'Tillförd energi'!$B$1:$AQ$1,0),FALSE)</f>
        <v>0</v>
      </c>
      <c r="P128">
        <f>VLOOKUP($B128,'Tillförd energi'!$B$1:$AI$700,MATCH(P$1,'Tillförd energi'!$B$1:$AQ$1,0),FALSE)</f>
        <v>0</v>
      </c>
      <c r="Q128">
        <f>VLOOKUP($B128,'Tillförd energi'!$B$1:$AI$700,MATCH(Q$1,'Tillförd energi'!$B$1:$AQ$1,0),FALSE)</f>
        <v>0</v>
      </c>
      <c r="R128">
        <f>VLOOKUP($B128,'Tillförd energi'!$B$1:$AI$700,MATCH(R$1,'Tillförd energi'!$B$1:$AQ$1,0),FALSE)</f>
        <v>0</v>
      </c>
      <c r="S128">
        <f>VLOOKUP($B128,'Tillförd energi'!$B$1:$AI$700,MATCH(S$1,'Tillförd energi'!$B$1:$AQ$1,0),FALSE)</f>
        <v>0</v>
      </c>
      <c r="T128">
        <f>VLOOKUP($B128,'Tillförd energi'!$B$1:$AI$700,MATCH(T$1,'Tillförd energi'!$B$1:$AQ$1,0),FALSE)</f>
        <v>0</v>
      </c>
      <c r="U128">
        <f>VLOOKUP($B128,'Tillförd energi'!$B$1:$AI$700,MATCH(U$1,'Tillförd energi'!$B$1:$AQ$1,0),FALSE)</f>
        <v>0</v>
      </c>
      <c r="V128">
        <f>VLOOKUP($B128,'Tillförd energi'!$B$1:$AI$700,MATCH(V$1,'Tillförd energi'!$B$1:$AQ$1,0),FALSE)</f>
        <v>0</v>
      </c>
      <c r="W128">
        <f>VLOOKUP($B128,'Tillförd energi'!$B$1:$AI$700,MATCH(W$1,'Tillförd energi'!$B$1:$AQ$1,0),FALSE)</f>
        <v>0</v>
      </c>
      <c r="X128">
        <f>VLOOKUP($B128,'Tillförd energi'!$B$1:$AI$700,MATCH(X$1,'Tillförd energi'!$B$1:$AQ$1,0),FALSE)</f>
        <v>0</v>
      </c>
      <c r="Y128">
        <f>VLOOKUP($B128,'Tillförd energi'!$B$1:$AI$700,MATCH(Y$1,'Tillförd energi'!$B$1:$AQ$1,0),FALSE)</f>
        <v>0</v>
      </c>
      <c r="Z128">
        <f>VLOOKUP($B128,'Tillförd energi'!$B$1:$AI$700,MATCH(Z$1,'Tillförd energi'!$B$1:$AQ$1,0),FALSE)</f>
        <v>0</v>
      </c>
      <c r="AA128">
        <f>VLOOKUP($B128,'Tillförd energi'!$B$1:$AI$700,MATCH(AA$1,'Tillförd energi'!$B$1:$AQ$1,0),FALSE)</f>
        <v>0</v>
      </c>
      <c r="AB128">
        <f>VLOOKUP($B128,'Tillförd energi'!$B$1:$AI$700,MATCH(AB$1,'Tillförd energi'!$B$1:$AQ$1,0),FALSE)</f>
        <v>0</v>
      </c>
      <c r="AC128">
        <f>VLOOKUP($B128,'Tillförd energi'!$B$1:$AI$700,MATCH(AC$1,'Tillförd energi'!$B$1:$AQ$1,0),FALSE)</f>
        <v>108.2</v>
      </c>
      <c r="AD128">
        <f>VLOOKUP($B128,'Tillförd energi'!$B$1:$AI$700,MATCH(AD$1,'Tillförd energi'!$B$1:$AQ$1,0),FALSE)</f>
        <v>12</v>
      </c>
      <c r="AE128">
        <f>VLOOKUP($B128,'Tillförd energi'!$B$1:$AI$700,MATCH(AE$1,'Tillförd energi'!$B$1:$AQ$1,0),FALSE)</f>
        <v>0</v>
      </c>
      <c r="AF128">
        <f>VLOOKUP($B128,'Tillförd energi'!$B$1:$AI$700,MATCH(AF$1,'Tillförd energi'!$B$1:$AQ$1,0),FALSE)</f>
        <v>20.456800000000001</v>
      </c>
      <c r="AG128">
        <f>IFERROR(VLOOKUP(B128,Miljö!$B$1:$AC$550,MATCH("Köpt mängd produktionsspecifik fjärrvärme:",Miljö!$B$1:$AC$1,0),FALSE)/1,0)</f>
        <v>0</v>
      </c>
      <c r="AI128">
        <f t="shared" si="22"/>
        <v>734.94658000000015</v>
      </c>
      <c r="AJ128">
        <f t="shared" si="23"/>
        <v>734.94658000000015</v>
      </c>
      <c r="AK128">
        <f>IF(ISERROR(1/VLOOKUP($B128,Leveranser!$B$1:$S$500,MATCH("såld värme (gwh)",Leveranser!$B$1:$S$1,0),FALSE)),"",VLOOKUP($B128,Leveranser!$B$1:$S$500,MATCH("såld värme (gwh)",Leveranser!$B$1:$S$1,0),FALSE))</f>
        <v>566</v>
      </c>
      <c r="AL128">
        <f>VLOOKUP($B128,Leveranser!$B$1:$Y$500,MATCH("Totalt såld fjärrvärme till andra fjärrvärmeföretag",Leveranser!$B$1:$AA$1,0),FALSE)</f>
        <v>0</v>
      </c>
      <c r="AM128">
        <f>IF(ISERROR(1/VLOOKUP($B128,Miljö!$B$1:$S$500,MATCH("Såld mängd produktionsspecifik fjärrvärme (GWh)",Miljö!$B$1:$R$1,0),FALSE)),0,VLOOKUP($B128,Miljö!$B$1:$S$500,MATCH("Såld mängd produktionsspecifik fjärrvärme (GWh)",Miljö!$B$1:$R$1,0),FALSE))</f>
        <v>1</v>
      </c>
      <c r="AN128" s="239">
        <f t="shared" si="24"/>
        <v>0.77012400003276416</v>
      </c>
      <c r="AP128" t="str">
        <f>IFERROR(VLOOKUP($B128,Miljövärden!$B$2:$H$550,7,FALSE),"Nej, saknas")</f>
        <v>Ja</v>
      </c>
      <c r="AQ128" t="str">
        <f>IFERROR(VLOOKUP($B128,Miljövärden!$B$2:$H$550,6,FALSE),"Nej, saknas")</f>
        <v>Ja</v>
      </c>
      <c r="AU128">
        <f t="shared" si="25"/>
        <v>20.456800000000001</v>
      </c>
      <c r="AV128">
        <f t="shared" si="26"/>
        <v>0</v>
      </c>
      <c r="AW128">
        <f t="shared" si="27"/>
        <v>149.16499999999999</v>
      </c>
      <c r="AX128">
        <f t="shared" si="28"/>
        <v>0</v>
      </c>
      <c r="AZ128">
        <f t="shared" si="29"/>
        <v>149.16499999999999</v>
      </c>
      <c r="BC128">
        <f t="shared" si="30"/>
        <v>20.567780000000003</v>
      </c>
      <c r="BD128">
        <f t="shared" si="31"/>
        <v>0</v>
      </c>
      <c r="BE128">
        <f t="shared" si="32"/>
        <v>149.16499999999999</v>
      </c>
      <c r="BF128">
        <f t="shared" si="33"/>
        <v>544.75700000000006</v>
      </c>
      <c r="BG128">
        <f t="shared" si="34"/>
        <v>20.456800000000001</v>
      </c>
      <c r="BH128">
        <f>VLOOKUP(B128,Miljö!$B$1:$I$482,MATCH("Fossilandel för ursprungspecificerad el ()",Miljö!$B$1:$I$1,0),FALSE)</f>
        <v>0</v>
      </c>
      <c r="BI128">
        <f>VLOOKUP(B128,Miljö!$B$1:$BX$482,MATCH("Kärnkraftsandel för ursprungsspecificerad el ()",Miljö!$B$1:$O$1,0),FALSE)</f>
        <v>0</v>
      </c>
      <c r="BJ128">
        <f t="shared" si="35"/>
        <v>0</v>
      </c>
      <c r="BK128" t="str">
        <f>VLOOKUP(B128,Miljö!$B$1:$O$482,MATCH("Fossil andel i procent (%)",Miljö!$B$1:$O$1,0),FALSE)</f>
        <v>ET</v>
      </c>
      <c r="BL128">
        <f t="shared" si="36"/>
        <v>734.94658000000015</v>
      </c>
      <c r="BO128" s="289">
        <f t="shared" si="37"/>
        <v>2.7985408136738318E-2</v>
      </c>
      <c r="BP128" s="239">
        <f t="shared" si="38"/>
        <v>0</v>
      </c>
      <c r="BQ128" s="239">
        <f t="shared" si="39"/>
        <v>0.23079473340769879</v>
      </c>
      <c r="BR128" s="239">
        <f t="shared" si="40"/>
        <v>0.74121985845556282</v>
      </c>
      <c r="BS128" s="239"/>
      <c r="BT128" s="351">
        <f t="shared" si="41"/>
        <v>1</v>
      </c>
      <c r="BW128" s="289">
        <f>IF(AP128="ja",VLOOKUP(B128,Miljövärden!$B$2:$H$550,MATCH("Total andel fossilt",Miljövärden!$B$2:$H$2,0),FALSE),"")</f>
        <v>2.80235E-2</v>
      </c>
      <c r="BZ128" s="351">
        <f t="shared" si="42"/>
        <v>3.8091863261681402E-5</v>
      </c>
      <c r="CA128" s="353">
        <f t="shared" si="43"/>
        <v>0</v>
      </c>
    </row>
    <row r="129" spans="1:79" x14ac:dyDescent="0.25">
      <c r="A129" s="2" t="s">
        <v>208</v>
      </c>
      <c r="B129" s="2" t="s">
        <v>209</v>
      </c>
      <c r="C129">
        <f>VLOOKUP($B129,'Tillförd energi'!$B$1:$AI$700,MATCH(C$1,'Tillförd energi'!$B$1:$AQ$1,0),FALSE)</f>
        <v>0</v>
      </c>
      <c r="D129">
        <f>VLOOKUP($B129,'Tillförd energi'!$B$1:$AI$700,MATCH(D$1,'Tillförd energi'!$B$1:$AQ$1,0),FALSE)</f>
        <v>0.2</v>
      </c>
      <c r="E129">
        <f>VLOOKUP($B129,'Tillförd energi'!$B$1:$AI$700,MATCH(E$1,'Tillförd energi'!$B$1:$AQ$1,0),FALSE)</f>
        <v>0</v>
      </c>
      <c r="F129">
        <f>VLOOKUP($B129,'Tillförd energi'!$B$1:$AI$700,MATCH(F$1,'Tillförd energi'!$B$1:$AQ$1,0),FALSE)</f>
        <v>0</v>
      </c>
      <c r="G129">
        <f>VLOOKUP($B129,'Tillförd energi'!$B$1:$AI$700,MATCH(G$1,'Tillförd energi'!$B$1:$AQ$1,0),FALSE)</f>
        <v>0</v>
      </c>
      <c r="H129">
        <f>VLOOKUP($B129,'Tillförd energi'!$B$1:$AI$700,MATCH(H$1,'Tillförd energi'!$B$1:$AQ$1,0),FALSE)</f>
        <v>0</v>
      </c>
      <c r="I129">
        <f>VLOOKUP($B129,'Tillförd energi'!$B$1:$AI$700,MATCH(I$1,'Tillförd energi'!$B$1:$AQ$1,0),FALSE)</f>
        <v>0</v>
      </c>
      <c r="J129">
        <f>VLOOKUP($B129,'Tillförd energi'!$B$1:$AI$700,MATCH(J$1,'Tillförd energi'!$B$1:$AQ$1,0),FALSE)</f>
        <v>0</v>
      </c>
      <c r="K129">
        <f>VLOOKUP($B129,'Tillförd energi'!$B$1:$AI$700,MATCH(K$1,'Tillförd energi'!$B$1:$AQ$1,0),FALSE)</f>
        <v>0</v>
      </c>
      <c r="L129">
        <f>VLOOKUP($B129,'Tillförd energi'!$B$1:$AI$700,MATCH(L$1,'Tillförd energi'!$B$1:$AQ$1,0),FALSE)</f>
        <v>0</v>
      </c>
      <c r="M129">
        <f>VLOOKUP($B129,'Tillförd energi'!$B$1:$AI$700,MATCH(M$1,'Tillförd energi'!$B$1:$AQ$1,0),FALSE)</f>
        <v>0</v>
      </c>
      <c r="N129">
        <f>VLOOKUP($B129,'Tillförd energi'!$B$1:$AI$700,MATCH(N$1,'Tillförd energi'!$B$1:$AQ$1,0),FALSE)</f>
        <v>0</v>
      </c>
      <c r="O129">
        <f>VLOOKUP($B129,'Tillförd energi'!$B$1:$AI$700,MATCH(O$1,'Tillförd energi'!$B$1:$AQ$1,0),FALSE)</f>
        <v>0</v>
      </c>
      <c r="P129">
        <f>VLOOKUP($B129,'Tillförd energi'!$B$1:$AI$700,MATCH(P$1,'Tillförd energi'!$B$1:$AQ$1,0),FALSE)</f>
        <v>0</v>
      </c>
      <c r="Q129">
        <f>VLOOKUP($B129,'Tillförd energi'!$B$1:$AI$700,MATCH(Q$1,'Tillförd energi'!$B$1:$AQ$1,0),FALSE)</f>
        <v>0</v>
      </c>
      <c r="R129">
        <f>VLOOKUP($B129,'Tillförd energi'!$B$1:$AI$700,MATCH(R$1,'Tillförd energi'!$B$1:$AQ$1,0),FALSE)</f>
        <v>3.6</v>
      </c>
      <c r="S129">
        <f>VLOOKUP($B129,'Tillförd energi'!$B$1:$AI$700,MATCH(S$1,'Tillförd energi'!$B$1:$AQ$1,0),FALSE)</f>
        <v>0</v>
      </c>
      <c r="T129">
        <f>VLOOKUP($B129,'Tillförd energi'!$B$1:$AI$700,MATCH(T$1,'Tillförd energi'!$B$1:$AQ$1,0),FALSE)</f>
        <v>0</v>
      </c>
      <c r="U129">
        <f>VLOOKUP($B129,'Tillförd energi'!$B$1:$AI$700,MATCH(U$1,'Tillförd energi'!$B$1:$AQ$1,0),FALSE)</f>
        <v>0</v>
      </c>
      <c r="V129">
        <f>VLOOKUP($B129,'Tillförd energi'!$B$1:$AI$700,MATCH(V$1,'Tillförd energi'!$B$1:$AQ$1,0),FALSE)</f>
        <v>0</v>
      </c>
      <c r="W129">
        <f>VLOOKUP($B129,'Tillförd energi'!$B$1:$AI$700,MATCH(W$1,'Tillförd energi'!$B$1:$AQ$1,0),FALSE)</f>
        <v>0</v>
      </c>
      <c r="X129">
        <f>VLOOKUP($B129,'Tillförd energi'!$B$1:$AI$700,MATCH(X$1,'Tillförd energi'!$B$1:$AQ$1,0),FALSE)</f>
        <v>0</v>
      </c>
      <c r="Y129">
        <f>VLOOKUP($B129,'Tillförd energi'!$B$1:$AI$700,MATCH(Y$1,'Tillförd energi'!$B$1:$AQ$1,0),FALSE)</f>
        <v>0</v>
      </c>
      <c r="Z129">
        <f>VLOOKUP($B129,'Tillförd energi'!$B$1:$AI$700,MATCH(Z$1,'Tillförd energi'!$B$1:$AQ$1,0),FALSE)</f>
        <v>0</v>
      </c>
      <c r="AA129">
        <f>VLOOKUP($B129,'Tillförd energi'!$B$1:$AI$700,MATCH(AA$1,'Tillförd energi'!$B$1:$AQ$1,0),FALSE)</f>
        <v>0</v>
      </c>
      <c r="AB129">
        <f>VLOOKUP($B129,'Tillförd energi'!$B$1:$AI$700,MATCH(AB$1,'Tillförd energi'!$B$1:$AQ$1,0),FALSE)</f>
        <v>0</v>
      </c>
      <c r="AC129">
        <f>VLOOKUP($B129,'Tillförd energi'!$B$1:$AI$700,MATCH(AC$1,'Tillförd energi'!$B$1:$AQ$1,0),FALSE)</f>
        <v>0</v>
      </c>
      <c r="AD129">
        <f>VLOOKUP($B129,'Tillförd energi'!$B$1:$AI$700,MATCH(AD$1,'Tillförd energi'!$B$1:$AQ$1,0),FALSE)</f>
        <v>0</v>
      </c>
      <c r="AE129">
        <f>VLOOKUP($B129,'Tillförd energi'!$B$1:$AI$700,MATCH(AE$1,'Tillförd energi'!$B$1:$AQ$1,0),FALSE)</f>
        <v>0</v>
      </c>
      <c r="AF129">
        <f>VLOOKUP($B129,'Tillförd energi'!$B$1:$AI$700,MATCH(AF$1,'Tillförd energi'!$B$1:$AQ$1,0),FALSE)</f>
        <v>1.3979999999999999</v>
      </c>
      <c r="AG129">
        <f>IFERROR(VLOOKUP(B129,Miljö!$B$1:$AC$550,MATCH("Köpt mängd produktionsspecifik fjärrvärme:",Miljö!$B$1:$AC$1,0),FALSE)/1,0)</f>
        <v>56.7</v>
      </c>
      <c r="AI129">
        <f t="shared" si="22"/>
        <v>5.1980000000000004</v>
      </c>
      <c r="AJ129">
        <f t="shared" si="23"/>
        <v>61.898000000000003</v>
      </c>
      <c r="AK129">
        <f>IF(ISERROR(1/VLOOKUP($B129,Leveranser!$B$1:$S$500,MATCH("såld värme (gwh)",Leveranser!$B$1:$S$1,0),FALSE)),"",VLOOKUP($B129,Leveranser!$B$1:$S$500,MATCH("såld värme (gwh)",Leveranser!$B$1:$S$1,0),FALSE))</f>
        <v>46.6</v>
      </c>
      <c r="AL129">
        <f>VLOOKUP($B129,Leveranser!$B$1:$Y$500,MATCH("Totalt såld fjärrvärme till andra fjärrvärmeföretag",Leveranser!$B$1:$AA$1,0),FALSE)</f>
        <v>0</v>
      </c>
      <c r="AM129">
        <f>IF(ISERROR(1/VLOOKUP($B129,Miljö!$B$1:$S$500,MATCH("Såld mängd produktionsspecifik fjärrvärme (GWh)",Miljö!$B$1:$R$1,0),FALSE)),0,VLOOKUP($B129,Miljö!$B$1:$S$500,MATCH("Såld mängd produktionsspecifik fjärrvärme (GWh)",Miljö!$B$1:$R$1,0),FALSE))</f>
        <v>0</v>
      </c>
      <c r="AN129" s="239">
        <f t="shared" si="24"/>
        <v>0.75285146531390346</v>
      </c>
      <c r="AP129" t="str">
        <f>IFERROR(VLOOKUP($B129,Miljövärden!$B$2:$H$550,7,FALSE),"Nej, saknas")</f>
        <v>Ja</v>
      </c>
      <c r="AQ129" t="str">
        <f>IFERROR(VLOOKUP($B129,Miljövärden!$B$2:$H$550,6,FALSE),"Nej, saknas")</f>
        <v>Nej</v>
      </c>
      <c r="AU129">
        <f t="shared" si="25"/>
        <v>1.3979999999999999</v>
      </c>
      <c r="AV129">
        <f t="shared" si="26"/>
        <v>0</v>
      </c>
      <c r="AW129">
        <f t="shared" si="27"/>
        <v>0</v>
      </c>
      <c r="AX129">
        <f t="shared" si="28"/>
        <v>3.6</v>
      </c>
      <c r="AZ129">
        <f t="shared" si="29"/>
        <v>3.6</v>
      </c>
      <c r="BC129">
        <f t="shared" si="30"/>
        <v>0.2</v>
      </c>
      <c r="BD129">
        <f t="shared" si="31"/>
        <v>0</v>
      </c>
      <c r="BE129">
        <f t="shared" si="32"/>
        <v>3.6</v>
      </c>
      <c r="BF129">
        <f t="shared" si="33"/>
        <v>0</v>
      </c>
      <c r="BG129">
        <f t="shared" si="34"/>
        <v>1.3979999999999999</v>
      </c>
      <c r="BH129">
        <f>VLOOKUP(B129,Miljö!$B$1:$I$482,MATCH("Fossilandel för ursprungspecificerad el ()",Miljö!$B$1:$I$1,0),FALSE)</f>
        <v>0.48399999999999999</v>
      </c>
      <c r="BI129">
        <f>VLOOKUP(B129,Miljö!$B$1:$BX$482,MATCH("Kärnkraftsandel för ursprungsspecificerad el ()",Miljö!$B$1:$O$1,0),FALSE)</f>
        <v>0.35</v>
      </c>
      <c r="BJ129">
        <f t="shared" si="35"/>
        <v>56.7</v>
      </c>
      <c r="BK129">
        <f>VLOOKUP(B129,Miljö!$B$1:$O$482,MATCH("Fossil andel i procent (%)",Miljö!$B$1:$O$1,0),FALSE)</f>
        <v>2</v>
      </c>
      <c r="BL129">
        <f t="shared" si="36"/>
        <v>61.898000000000003</v>
      </c>
      <c r="BO129" s="289">
        <f t="shared" si="37"/>
        <v>3.2482988141781639E-2</v>
      </c>
      <c r="BP129" s="239">
        <f t="shared" si="38"/>
        <v>0.90560761252382949</v>
      </c>
      <c r="BQ129" s="239">
        <f t="shared" si="39"/>
        <v>6.1909399334388833E-2</v>
      </c>
      <c r="BR129" s="239">
        <f t="shared" si="40"/>
        <v>0</v>
      </c>
      <c r="BS129" s="239"/>
      <c r="BT129" s="351">
        <f t="shared" si="41"/>
        <v>1</v>
      </c>
      <c r="BW129" s="289">
        <f>IF(AP129="ja",VLOOKUP(B129,Miljövärden!$B$2:$H$550,MATCH("Total andel fossilt",Miljövärden!$B$2:$H$2,0),FALSE),"")</f>
        <v>3.2482999999999998E-2</v>
      </c>
      <c r="BZ129" s="351">
        <f t="shared" si="42"/>
        <v>1.1858218358640205E-8</v>
      </c>
      <c r="CA129" s="353">
        <f t="shared" si="43"/>
        <v>0</v>
      </c>
    </row>
    <row r="130" spans="1:79" x14ac:dyDescent="0.25">
      <c r="A130" s="2" t="s">
        <v>210</v>
      </c>
      <c r="B130" s="2" t="s">
        <v>211</v>
      </c>
      <c r="C130">
        <f>VLOOKUP($B130,'Tillförd energi'!$B$1:$AI$700,MATCH(C$1,'Tillförd energi'!$B$1:$AQ$1,0),FALSE)</f>
        <v>0</v>
      </c>
      <c r="D130">
        <f>VLOOKUP($B130,'Tillförd energi'!$B$1:$AI$700,MATCH(D$1,'Tillförd energi'!$B$1:$AQ$1,0),FALSE)</f>
        <v>0.104</v>
      </c>
      <c r="E130">
        <f>VLOOKUP($B130,'Tillförd energi'!$B$1:$AI$700,MATCH(E$1,'Tillförd energi'!$B$1:$AQ$1,0),FALSE)</f>
        <v>0</v>
      </c>
      <c r="F130">
        <f>VLOOKUP($B130,'Tillförd energi'!$B$1:$AI$700,MATCH(F$1,'Tillförd energi'!$B$1:$AQ$1,0),FALSE)</f>
        <v>0</v>
      </c>
      <c r="G130">
        <f>VLOOKUP($B130,'Tillförd energi'!$B$1:$AI$700,MATCH(G$1,'Tillförd energi'!$B$1:$AQ$1,0),FALSE)</f>
        <v>0</v>
      </c>
      <c r="H130">
        <f>VLOOKUP($B130,'Tillförd energi'!$B$1:$AI$700,MATCH(H$1,'Tillförd energi'!$B$1:$AQ$1,0),FALSE)</f>
        <v>0</v>
      </c>
      <c r="I130">
        <f>VLOOKUP($B130,'Tillförd energi'!$B$1:$AI$700,MATCH(I$1,'Tillförd energi'!$B$1:$AQ$1,0),FALSE)</f>
        <v>0</v>
      </c>
      <c r="J130">
        <f>VLOOKUP($B130,'Tillförd energi'!$B$1:$AI$700,MATCH(J$1,'Tillförd energi'!$B$1:$AQ$1,0),FALSE)</f>
        <v>0</v>
      </c>
      <c r="K130">
        <f>VLOOKUP($B130,'Tillförd energi'!$B$1:$AI$700,MATCH(K$1,'Tillförd energi'!$B$1:$AQ$1,0),FALSE)</f>
        <v>0</v>
      </c>
      <c r="L130">
        <f>VLOOKUP($B130,'Tillförd energi'!$B$1:$AI$700,MATCH(L$1,'Tillförd energi'!$B$1:$AQ$1,0),FALSE)</f>
        <v>0</v>
      </c>
      <c r="M130">
        <f>VLOOKUP($B130,'Tillförd energi'!$B$1:$AI$700,MATCH(M$1,'Tillförd energi'!$B$1:$AQ$1,0),FALSE)</f>
        <v>0</v>
      </c>
      <c r="N130">
        <f>VLOOKUP($B130,'Tillförd energi'!$B$1:$AI$700,MATCH(N$1,'Tillförd energi'!$B$1:$AQ$1,0),FALSE)</f>
        <v>0</v>
      </c>
      <c r="O130">
        <f>VLOOKUP($B130,'Tillförd energi'!$B$1:$AI$700,MATCH(O$1,'Tillförd energi'!$B$1:$AQ$1,0),FALSE)</f>
        <v>0</v>
      </c>
      <c r="P130">
        <f>VLOOKUP($B130,'Tillförd energi'!$B$1:$AI$700,MATCH(P$1,'Tillförd energi'!$B$1:$AQ$1,0),FALSE)</f>
        <v>4.8170000000000002</v>
      </c>
      <c r="Q130">
        <f>VLOOKUP($B130,'Tillförd energi'!$B$1:$AI$700,MATCH(Q$1,'Tillförd energi'!$B$1:$AQ$1,0),FALSE)</f>
        <v>0</v>
      </c>
      <c r="R130">
        <f>VLOOKUP($B130,'Tillförd energi'!$B$1:$AI$700,MATCH(R$1,'Tillförd energi'!$B$1:$AQ$1,0),FALSE)</f>
        <v>2.4180000000000001</v>
      </c>
      <c r="S130">
        <f>VLOOKUP($B130,'Tillförd energi'!$B$1:$AI$700,MATCH(S$1,'Tillförd energi'!$B$1:$AQ$1,0),FALSE)</f>
        <v>0</v>
      </c>
      <c r="T130">
        <f>VLOOKUP($B130,'Tillförd energi'!$B$1:$AI$700,MATCH(T$1,'Tillförd energi'!$B$1:$AQ$1,0),FALSE)</f>
        <v>0</v>
      </c>
      <c r="U130">
        <f>VLOOKUP($B130,'Tillförd energi'!$B$1:$AI$700,MATCH(U$1,'Tillförd energi'!$B$1:$AQ$1,0),FALSE)</f>
        <v>0</v>
      </c>
      <c r="V130">
        <f>VLOOKUP($B130,'Tillförd energi'!$B$1:$AI$700,MATCH(V$1,'Tillförd energi'!$B$1:$AQ$1,0),FALSE)</f>
        <v>0</v>
      </c>
      <c r="W130">
        <f>VLOOKUP($B130,'Tillförd energi'!$B$1:$AI$700,MATCH(W$1,'Tillförd energi'!$B$1:$AQ$1,0),FALSE)</f>
        <v>2.109</v>
      </c>
      <c r="X130">
        <f>VLOOKUP($B130,'Tillförd energi'!$B$1:$AI$700,MATCH(X$1,'Tillförd energi'!$B$1:$AQ$1,0),FALSE)</f>
        <v>0</v>
      </c>
      <c r="Y130">
        <f>VLOOKUP($B130,'Tillförd energi'!$B$1:$AI$700,MATCH(Y$1,'Tillförd energi'!$B$1:$AQ$1,0),FALSE)</f>
        <v>71.072599999999994</v>
      </c>
      <c r="Z130">
        <f>VLOOKUP($B130,'Tillförd energi'!$B$1:$AI$700,MATCH(Z$1,'Tillförd energi'!$B$1:$AQ$1,0),FALSE)</f>
        <v>0</v>
      </c>
      <c r="AA130">
        <f>VLOOKUP($B130,'Tillförd energi'!$B$1:$AI$700,MATCH(AA$1,'Tillförd energi'!$B$1:$AQ$1,0),FALSE)</f>
        <v>0</v>
      </c>
      <c r="AB130">
        <f>VLOOKUP($B130,'Tillförd energi'!$B$1:$AI$700,MATCH(AB$1,'Tillförd energi'!$B$1:$AQ$1,0),FALSE)</f>
        <v>0</v>
      </c>
      <c r="AC130">
        <f>VLOOKUP($B130,'Tillförd energi'!$B$1:$AI$700,MATCH(AC$1,'Tillförd energi'!$B$1:$AQ$1,0),FALSE)</f>
        <v>0</v>
      </c>
      <c r="AD130">
        <f>VLOOKUP($B130,'Tillförd energi'!$B$1:$AI$700,MATCH(AD$1,'Tillförd energi'!$B$1:$AQ$1,0),FALSE)</f>
        <v>0</v>
      </c>
      <c r="AE130">
        <f>VLOOKUP($B130,'Tillförd energi'!$B$1:$AI$700,MATCH(AE$1,'Tillförd energi'!$B$1:$AQ$1,0),FALSE)</f>
        <v>0</v>
      </c>
      <c r="AF130">
        <f>VLOOKUP($B130,'Tillförd energi'!$B$1:$AI$700,MATCH(AF$1,'Tillförd energi'!$B$1:$AQ$1,0),FALSE)</f>
        <v>0.497</v>
      </c>
      <c r="AG130">
        <f>IFERROR(VLOOKUP(B130,Miljö!$B$1:$AC$550,MATCH("Köpt mängd produktionsspecifik fjärrvärme:",Miljö!$B$1:$AC$1,0),FALSE)/1,0)</f>
        <v>0</v>
      </c>
      <c r="AI130">
        <f t="shared" si="22"/>
        <v>81.017600000000002</v>
      </c>
      <c r="AJ130">
        <f t="shared" si="23"/>
        <v>81.017600000000002</v>
      </c>
      <c r="AK130">
        <f>IF(ISERROR(1/VLOOKUP($B130,Leveranser!$B$1:$S$500,MATCH("såld värme (gwh)",Leveranser!$B$1:$S$1,0),FALSE)),"",VLOOKUP($B130,Leveranser!$B$1:$S$500,MATCH("såld värme (gwh)",Leveranser!$B$1:$S$1,0),FALSE))</f>
        <v>57</v>
      </c>
      <c r="AL130">
        <f>VLOOKUP($B130,Leveranser!$B$1:$Y$500,MATCH("Totalt såld fjärrvärme till andra fjärrvärmeföretag",Leveranser!$B$1:$AA$1,0),FALSE)</f>
        <v>0</v>
      </c>
      <c r="AM130">
        <f>IF(ISERROR(1/VLOOKUP($B130,Miljö!$B$1:$S$500,MATCH("Såld mängd produktionsspecifik fjärrvärme (GWh)",Miljö!$B$1:$R$1,0),FALSE)),0,VLOOKUP($B130,Miljö!$B$1:$S$500,MATCH("Såld mängd produktionsspecifik fjärrvärme (GWh)",Miljö!$B$1:$R$1,0),FALSE))</f>
        <v>0</v>
      </c>
      <c r="AN130" s="239">
        <f t="shared" si="24"/>
        <v>0.70355083339916269</v>
      </c>
      <c r="AP130" t="str">
        <f>IFERROR(VLOOKUP($B130,Miljövärden!$B$2:$H$550,7,FALSE),"Nej, saknas")</f>
        <v>Ja</v>
      </c>
      <c r="AQ130" t="str">
        <f>IFERROR(VLOOKUP($B130,Miljövärden!$B$2:$H$550,6,FALSE),"Nej, saknas")</f>
        <v>Ja</v>
      </c>
      <c r="AU130">
        <f t="shared" si="25"/>
        <v>0.497</v>
      </c>
      <c r="AV130">
        <f t="shared" si="26"/>
        <v>0</v>
      </c>
      <c r="AW130">
        <f t="shared" si="27"/>
        <v>4.8170000000000002</v>
      </c>
      <c r="AX130">
        <f t="shared" si="28"/>
        <v>2.4180000000000001</v>
      </c>
      <c r="AZ130">
        <f t="shared" si="29"/>
        <v>9.3440000000000012</v>
      </c>
      <c r="BC130">
        <f t="shared" si="30"/>
        <v>0.104</v>
      </c>
      <c r="BD130">
        <f t="shared" si="31"/>
        <v>71.072599999999994</v>
      </c>
      <c r="BE130">
        <f t="shared" si="32"/>
        <v>9.3440000000000012</v>
      </c>
      <c r="BF130">
        <f t="shared" si="33"/>
        <v>0</v>
      </c>
      <c r="BG130">
        <f t="shared" si="34"/>
        <v>0.497</v>
      </c>
      <c r="BH130">
        <f>VLOOKUP(B130,Miljö!$B$1:$I$482,MATCH("Fossilandel för ursprungspecificerad el ()",Miljö!$B$1:$I$1,0),FALSE)</f>
        <v>0.48399999999999999</v>
      </c>
      <c r="BI130">
        <f>VLOOKUP(B130,Miljö!$B$1:$BX$482,MATCH("Kärnkraftsandel för ursprungsspecificerad el ()",Miljö!$B$1:$O$1,0),FALSE)</f>
        <v>0.35</v>
      </c>
      <c r="BJ130">
        <f t="shared" si="35"/>
        <v>0</v>
      </c>
      <c r="BK130" t="str">
        <f>VLOOKUP(B130,Miljö!$B$1:$O$482,MATCH("Fossil andel i procent (%)",Miljö!$B$1:$O$1,0),FALSE)</f>
        <v>ET</v>
      </c>
      <c r="BL130">
        <f t="shared" si="36"/>
        <v>81.017600000000002</v>
      </c>
      <c r="BO130" s="289">
        <f t="shared" si="37"/>
        <v>4.2527549569476254E-3</v>
      </c>
      <c r="BP130" s="239">
        <f t="shared" si="38"/>
        <v>0.87939595840903706</v>
      </c>
      <c r="BQ130" s="239">
        <f t="shared" si="39"/>
        <v>0.11635128663401534</v>
      </c>
      <c r="BR130" s="239">
        <f t="shared" si="40"/>
        <v>0</v>
      </c>
      <c r="BS130" s="239"/>
      <c r="BT130" s="351">
        <f t="shared" si="41"/>
        <v>1</v>
      </c>
      <c r="BW130" s="289">
        <f>IF(AP130="ja",VLOOKUP(B130,Miljövärden!$B$2:$H$550,MATCH("Total andel fossilt",Miljövärden!$B$2:$H$2,0),FALSE),"")</f>
        <v>4.2527499999999996E-3</v>
      </c>
      <c r="BZ130" s="351">
        <f t="shared" si="42"/>
        <v>-4.9569476258046197E-9</v>
      </c>
      <c r="CA130" s="353">
        <f t="shared" si="43"/>
        <v>0</v>
      </c>
    </row>
    <row r="131" spans="1:79" x14ac:dyDescent="0.25">
      <c r="A131" s="2" t="s">
        <v>212</v>
      </c>
      <c r="B131" s="2" t="s">
        <v>213</v>
      </c>
      <c r="C131">
        <f>VLOOKUP($B131,'Tillförd energi'!$B$1:$AI$700,MATCH(C$1,'Tillförd energi'!$B$1:$AQ$1,0),FALSE)</f>
        <v>0</v>
      </c>
      <c r="D131">
        <f>VLOOKUP($B131,'Tillförd energi'!$B$1:$AI$700,MATCH(D$1,'Tillförd energi'!$B$1:$AQ$1,0),FALSE)</f>
        <v>0</v>
      </c>
      <c r="E131">
        <f>VLOOKUP($B131,'Tillförd energi'!$B$1:$AI$700,MATCH(E$1,'Tillförd energi'!$B$1:$AQ$1,0),FALSE)</f>
        <v>0</v>
      </c>
      <c r="F131">
        <f>VLOOKUP($B131,'Tillförd energi'!$B$1:$AI$700,MATCH(F$1,'Tillförd energi'!$B$1:$AQ$1,0),FALSE)</f>
        <v>0</v>
      </c>
      <c r="G131">
        <f>VLOOKUP($B131,'Tillförd energi'!$B$1:$AI$700,MATCH(G$1,'Tillförd energi'!$B$1:$AQ$1,0),FALSE)</f>
        <v>0</v>
      </c>
      <c r="H131">
        <f>VLOOKUP($B131,'Tillförd energi'!$B$1:$AI$700,MATCH(H$1,'Tillförd energi'!$B$1:$AQ$1,0),FALSE)</f>
        <v>0</v>
      </c>
      <c r="I131">
        <f>VLOOKUP($B131,'Tillförd energi'!$B$1:$AI$700,MATCH(I$1,'Tillförd energi'!$B$1:$AQ$1,0),FALSE)</f>
        <v>0</v>
      </c>
      <c r="J131">
        <f>VLOOKUP($B131,'Tillförd energi'!$B$1:$AI$700,MATCH(J$1,'Tillförd energi'!$B$1:$AQ$1,0),FALSE)</f>
        <v>0</v>
      </c>
      <c r="K131">
        <f>VLOOKUP($B131,'Tillförd energi'!$B$1:$AI$700,MATCH(K$1,'Tillförd energi'!$B$1:$AQ$1,0),FALSE)</f>
        <v>0</v>
      </c>
      <c r="L131">
        <f>VLOOKUP($B131,'Tillförd energi'!$B$1:$AI$700,MATCH(L$1,'Tillförd energi'!$B$1:$AQ$1,0),FALSE)</f>
        <v>0</v>
      </c>
      <c r="M131">
        <f>VLOOKUP($B131,'Tillförd energi'!$B$1:$AI$700,MATCH(M$1,'Tillförd energi'!$B$1:$AQ$1,0),FALSE)</f>
        <v>0</v>
      </c>
      <c r="N131">
        <f>VLOOKUP($B131,'Tillförd energi'!$B$1:$AI$700,MATCH(N$1,'Tillförd energi'!$B$1:$AQ$1,0),FALSE)</f>
        <v>0</v>
      </c>
      <c r="O131">
        <f>VLOOKUP($B131,'Tillförd energi'!$B$1:$AI$700,MATCH(O$1,'Tillförd energi'!$B$1:$AQ$1,0),FALSE)</f>
        <v>0</v>
      </c>
      <c r="P131">
        <f>VLOOKUP($B131,'Tillförd energi'!$B$1:$AI$700,MATCH(P$1,'Tillförd energi'!$B$1:$AQ$1,0),FALSE)</f>
        <v>0</v>
      </c>
      <c r="Q131">
        <f>VLOOKUP($B131,'Tillförd energi'!$B$1:$AI$700,MATCH(Q$1,'Tillförd energi'!$B$1:$AQ$1,0),FALSE)</f>
        <v>0</v>
      </c>
      <c r="R131">
        <f>VLOOKUP($B131,'Tillförd energi'!$B$1:$AI$700,MATCH(R$1,'Tillförd energi'!$B$1:$AQ$1,0),FALSE)</f>
        <v>0</v>
      </c>
      <c r="S131">
        <f>VLOOKUP($B131,'Tillförd energi'!$B$1:$AI$700,MATCH(S$1,'Tillförd energi'!$B$1:$AQ$1,0),FALSE)</f>
        <v>0</v>
      </c>
      <c r="T131">
        <f>VLOOKUP($B131,'Tillförd energi'!$B$1:$AI$700,MATCH(T$1,'Tillförd energi'!$B$1:$AQ$1,0),FALSE)</f>
        <v>0</v>
      </c>
      <c r="U131">
        <f>VLOOKUP($B131,'Tillförd energi'!$B$1:$AI$700,MATCH(U$1,'Tillförd energi'!$B$1:$AQ$1,0),FALSE)</f>
        <v>0</v>
      </c>
      <c r="V131">
        <f>VLOOKUP($B131,'Tillförd energi'!$B$1:$AI$700,MATCH(V$1,'Tillförd energi'!$B$1:$AQ$1,0),FALSE)</f>
        <v>0</v>
      </c>
      <c r="W131">
        <f>VLOOKUP($B131,'Tillförd energi'!$B$1:$AI$700,MATCH(W$1,'Tillförd energi'!$B$1:$AQ$1,0),FALSE)</f>
        <v>0</v>
      </c>
      <c r="X131">
        <f>VLOOKUP($B131,'Tillförd energi'!$B$1:$AI$700,MATCH(X$1,'Tillförd energi'!$B$1:$AQ$1,0),FALSE)</f>
        <v>0</v>
      </c>
      <c r="Y131">
        <f>VLOOKUP($B131,'Tillförd energi'!$B$1:$AI$700,MATCH(Y$1,'Tillförd energi'!$B$1:$AQ$1,0),FALSE)</f>
        <v>0</v>
      </c>
      <c r="Z131">
        <f>VLOOKUP($B131,'Tillförd energi'!$B$1:$AI$700,MATCH(Z$1,'Tillförd energi'!$B$1:$AQ$1,0),FALSE)</f>
        <v>0</v>
      </c>
      <c r="AA131">
        <f>VLOOKUP($B131,'Tillförd energi'!$B$1:$AI$700,MATCH(AA$1,'Tillförd energi'!$B$1:$AQ$1,0),FALSE)</f>
        <v>0</v>
      </c>
      <c r="AB131">
        <f>VLOOKUP($B131,'Tillförd energi'!$B$1:$AI$700,MATCH(AB$1,'Tillförd energi'!$B$1:$AQ$1,0),FALSE)</f>
        <v>0</v>
      </c>
      <c r="AC131">
        <f>VLOOKUP($B131,'Tillförd energi'!$B$1:$AI$700,MATCH(AC$1,'Tillförd energi'!$B$1:$AQ$1,0),FALSE)</f>
        <v>0</v>
      </c>
      <c r="AD131">
        <f>VLOOKUP($B131,'Tillförd energi'!$B$1:$AI$700,MATCH(AD$1,'Tillförd energi'!$B$1:$AQ$1,0),FALSE)</f>
        <v>0</v>
      </c>
      <c r="AE131">
        <f>VLOOKUP($B131,'Tillförd energi'!$B$1:$AI$700,MATCH(AE$1,'Tillförd energi'!$B$1:$AQ$1,0),FALSE)</f>
        <v>0</v>
      </c>
      <c r="AF131">
        <f>VLOOKUP($B131,'Tillförd energi'!$B$1:$AI$700,MATCH(AF$1,'Tillförd energi'!$B$1:$AQ$1,0),FALSE)</f>
        <v>0</v>
      </c>
      <c r="AG131">
        <f>IFERROR(VLOOKUP(B131,Miljö!$B$1:$AC$550,MATCH("Köpt mängd produktionsspecifik fjärrvärme:",Miljö!$B$1:$AC$1,0),FALSE)/1,0)</f>
        <v>0</v>
      </c>
      <c r="AI131">
        <f t="shared" ref="AI131:AI194" si="44">SUM(C131:AF131)</f>
        <v>0</v>
      </c>
      <c r="AJ131">
        <f t="shared" ref="AJ131:AJ194" si="45">SUM(C131:AG131)</f>
        <v>0</v>
      </c>
      <c r="AK131" t="str">
        <f>IF(ISERROR(1/VLOOKUP($B131,Leveranser!$B$1:$S$500,MATCH("såld värme (gwh)",Leveranser!$B$1:$S$1,0),FALSE)),"",VLOOKUP($B131,Leveranser!$B$1:$S$500,MATCH("såld värme (gwh)",Leveranser!$B$1:$S$1,0),FALSE))</f>
        <v/>
      </c>
      <c r="AL131">
        <f>VLOOKUP($B131,Leveranser!$B$1:$Y$500,MATCH("Totalt såld fjärrvärme till andra fjärrvärmeföretag",Leveranser!$B$1:$AA$1,0),FALSE)</f>
        <v>0</v>
      </c>
      <c r="AM131">
        <f>IF(ISERROR(1/VLOOKUP($B131,Miljö!$B$1:$S$500,MATCH("Såld mängd produktionsspecifik fjärrvärme (GWh)",Miljö!$B$1:$R$1,0),FALSE)),0,VLOOKUP($B131,Miljö!$B$1:$S$500,MATCH("Såld mängd produktionsspecifik fjärrvärme (GWh)",Miljö!$B$1:$R$1,0),FALSE))</f>
        <v>0</v>
      </c>
      <c r="AN131" s="239" t="str">
        <f t="shared" ref="AN131:AN194" si="46">IFERROR(AK131/AJ131,"")</f>
        <v/>
      </c>
      <c r="AP131" t="str">
        <f>IFERROR(VLOOKUP($B131,Miljövärden!$B$2:$H$550,7,FALSE),"Nej, saknas")</f>
        <v>Nej</v>
      </c>
      <c r="AQ131" t="str">
        <f>IFERROR(VLOOKUP($B131,Miljövärden!$B$2:$H$550,6,FALSE),"Nej, saknas")</f>
        <v>Nej</v>
      </c>
      <c r="AU131">
        <f t="shared" ref="AU131:AU194" si="47">Z131+AA131+AF131</f>
        <v>0</v>
      </c>
      <c r="AV131">
        <f t="shared" ref="AV131:AV194" si="48">X131</f>
        <v>0</v>
      </c>
      <c r="AW131">
        <f t="shared" ref="AW131:AW194" si="49">M131+N131+O131+P131+Q131</f>
        <v>0</v>
      </c>
      <c r="AX131">
        <f t="shared" ref="AX131:AX194" si="50">R131+S131+T131+U131</f>
        <v>0</v>
      </c>
      <c r="AZ131">
        <f t="shared" ref="AZ131:AZ194" si="51">L131+M131+N131+O131+P131+Q131+R131+S131+T131+U131+V131+W131+X131</f>
        <v>0</v>
      </c>
      <c r="BC131">
        <f t="shared" ref="BC131:BC194" si="52">C131+D131+E131+F131+G131+H131+AE131</f>
        <v>0</v>
      </c>
      <c r="BD131">
        <f t="shared" ref="BD131:BD194" si="53">Y131</f>
        <v>0</v>
      </c>
      <c r="BE131">
        <f t="shared" ref="BE131:BE194" si="54">M131+N131+O131+P131+Q131+R131+S131+T131+U131+V131+W131+X131</f>
        <v>0</v>
      </c>
      <c r="BF131">
        <f t="shared" ref="BF131:BF194" si="55">I131+J131+K131+L131+AB131+AC131+AD131</f>
        <v>0</v>
      </c>
      <c r="BG131">
        <f t="shared" ref="BG131:BG194" si="56">Z131+AA131+AF131</f>
        <v>0</v>
      </c>
      <c r="BH131" t="str">
        <f>VLOOKUP(B131,Miljö!$B$1:$I$482,MATCH("Fossilandel för ursprungspecificerad el ()",Miljö!$B$1:$I$1,0),FALSE)</f>
        <v>-</v>
      </c>
      <c r="BI131" t="str">
        <f>VLOOKUP(B131,Miljö!$B$1:$BX$482,MATCH("Kärnkraftsandel för ursprungsspecificerad el ()",Miljö!$B$1:$O$1,0),FALSE)</f>
        <v>-</v>
      </c>
      <c r="BJ131">
        <f t="shared" ref="BJ131:BJ194" si="57">AG131</f>
        <v>0</v>
      </c>
      <c r="BK131" t="str">
        <f>VLOOKUP(B131,Miljö!$B$1:$O$482,MATCH("Fossil andel i procent (%)",Miljö!$B$1:$O$1,0),FALSE)</f>
        <v>-</v>
      </c>
      <c r="BL131">
        <f t="shared" ref="BL131:BL194" si="58">SUM(BC131:BG131,BJ131)</f>
        <v>0</v>
      </c>
      <c r="BO131" s="289" t="str">
        <f t="shared" ref="BO131:BO194" si="59">IF(AP131="ja",(BC131+IFERROR(BG131*BH131,0)+IFERROR(BJ131*BK131/100,0))/$BL131,"")</f>
        <v/>
      </c>
      <c r="BP131" s="239" t="str">
        <f t="shared" ref="BP131:BP194" si="60">IF(AP131="ja",(BD131+IFERROR(BG131*BI131,0)+IFERROR(BJ131*(1-BK131/100),0))/$BL131,"")</f>
        <v/>
      </c>
      <c r="BQ131" s="239" t="str">
        <f t="shared" ref="BQ131:BQ194" si="61">IF(AP131="ja",(BE131+IFERROR(BG131*(1-BH131-BI131),0))/$BL131,"")</f>
        <v/>
      </c>
      <c r="BR131" s="239" t="str">
        <f t="shared" ref="BR131:BR194" si="62">IF(AP131="ja",BF131/$BL131,"")</f>
        <v/>
      </c>
      <c r="BS131" s="239"/>
      <c r="BT131" s="351">
        <f t="shared" ref="BT131:BT194" si="63">SUM(BO131:BR131)</f>
        <v>0</v>
      </c>
      <c r="BW131" s="289" t="str">
        <f>IF(AP131="ja",VLOOKUP(B131,Miljövärden!$B$2:$H$550,MATCH("Total andel fossilt",Miljövärden!$B$2:$H$2,0),FALSE),"")</f>
        <v/>
      </c>
      <c r="BZ131" s="351" t="str">
        <f t="shared" ref="BZ131:BZ194" si="64">IFERROR(BW131-BO131,"")</f>
        <v/>
      </c>
      <c r="CA131" s="353" t="str">
        <f t="shared" ref="CA131:CA194" si="65">IFERROR(ROUND(BW131,3)-ROUND(BO131,3),"")</f>
        <v/>
      </c>
    </row>
    <row r="132" spans="1:79" x14ac:dyDescent="0.25">
      <c r="A132" s="2" t="s">
        <v>212</v>
      </c>
      <c r="B132" s="2" t="s">
        <v>214</v>
      </c>
      <c r="C132">
        <f>VLOOKUP($B132,'Tillförd energi'!$B$1:$AI$700,MATCH(C$1,'Tillförd energi'!$B$1:$AQ$1,0),FALSE)</f>
        <v>0</v>
      </c>
      <c r="D132">
        <f>VLOOKUP($B132,'Tillförd energi'!$B$1:$AI$700,MATCH(D$1,'Tillförd energi'!$B$1:$AQ$1,0),FALSE)</f>
        <v>0</v>
      </c>
      <c r="E132">
        <f>VLOOKUP($B132,'Tillförd energi'!$B$1:$AI$700,MATCH(E$1,'Tillförd energi'!$B$1:$AQ$1,0),FALSE)</f>
        <v>0</v>
      </c>
      <c r="F132">
        <f>VLOOKUP($B132,'Tillförd energi'!$B$1:$AI$700,MATCH(F$1,'Tillförd energi'!$B$1:$AQ$1,0),FALSE)</f>
        <v>0</v>
      </c>
      <c r="G132">
        <f>VLOOKUP($B132,'Tillförd energi'!$B$1:$AI$700,MATCH(G$1,'Tillförd energi'!$B$1:$AQ$1,0),FALSE)</f>
        <v>0</v>
      </c>
      <c r="H132">
        <f>VLOOKUP($B132,'Tillförd energi'!$B$1:$AI$700,MATCH(H$1,'Tillförd energi'!$B$1:$AQ$1,0),FALSE)</f>
        <v>0</v>
      </c>
      <c r="I132">
        <f>VLOOKUP($B132,'Tillförd energi'!$B$1:$AI$700,MATCH(I$1,'Tillförd energi'!$B$1:$AQ$1,0),FALSE)</f>
        <v>0</v>
      </c>
      <c r="J132">
        <f>VLOOKUP($B132,'Tillförd energi'!$B$1:$AI$700,MATCH(J$1,'Tillförd energi'!$B$1:$AQ$1,0),FALSE)</f>
        <v>0</v>
      </c>
      <c r="K132">
        <f>VLOOKUP($B132,'Tillförd energi'!$B$1:$AI$700,MATCH(K$1,'Tillförd energi'!$B$1:$AQ$1,0),FALSE)</f>
        <v>0</v>
      </c>
      <c r="L132">
        <f>VLOOKUP($B132,'Tillförd energi'!$B$1:$AI$700,MATCH(L$1,'Tillförd energi'!$B$1:$AQ$1,0),FALSE)</f>
        <v>0</v>
      </c>
      <c r="M132">
        <f>VLOOKUP($B132,'Tillförd energi'!$B$1:$AI$700,MATCH(M$1,'Tillförd energi'!$B$1:$AQ$1,0),FALSE)</f>
        <v>0</v>
      </c>
      <c r="N132">
        <f>VLOOKUP($B132,'Tillförd energi'!$B$1:$AI$700,MATCH(N$1,'Tillförd energi'!$B$1:$AQ$1,0),FALSE)</f>
        <v>0</v>
      </c>
      <c r="O132">
        <f>VLOOKUP($B132,'Tillförd energi'!$B$1:$AI$700,MATCH(O$1,'Tillförd energi'!$B$1:$AQ$1,0),FALSE)</f>
        <v>0</v>
      </c>
      <c r="P132">
        <f>VLOOKUP($B132,'Tillförd energi'!$B$1:$AI$700,MATCH(P$1,'Tillförd energi'!$B$1:$AQ$1,0),FALSE)</f>
        <v>0</v>
      </c>
      <c r="Q132">
        <f>VLOOKUP($B132,'Tillförd energi'!$B$1:$AI$700,MATCH(Q$1,'Tillförd energi'!$B$1:$AQ$1,0),FALSE)</f>
        <v>0</v>
      </c>
      <c r="R132">
        <f>VLOOKUP($B132,'Tillförd energi'!$B$1:$AI$700,MATCH(R$1,'Tillförd energi'!$B$1:$AQ$1,0),FALSE)</f>
        <v>0</v>
      </c>
      <c r="S132">
        <f>VLOOKUP($B132,'Tillförd energi'!$B$1:$AI$700,MATCH(S$1,'Tillförd energi'!$B$1:$AQ$1,0),FALSE)</f>
        <v>0</v>
      </c>
      <c r="T132">
        <f>VLOOKUP($B132,'Tillförd energi'!$B$1:$AI$700,MATCH(T$1,'Tillförd energi'!$B$1:$AQ$1,0),FALSE)</f>
        <v>0</v>
      </c>
      <c r="U132">
        <f>VLOOKUP($B132,'Tillförd energi'!$B$1:$AI$700,MATCH(U$1,'Tillförd energi'!$B$1:$AQ$1,0),FALSE)</f>
        <v>0</v>
      </c>
      <c r="V132">
        <f>VLOOKUP($B132,'Tillförd energi'!$B$1:$AI$700,MATCH(V$1,'Tillförd energi'!$B$1:$AQ$1,0),FALSE)</f>
        <v>0</v>
      </c>
      <c r="W132">
        <f>VLOOKUP($B132,'Tillförd energi'!$B$1:$AI$700,MATCH(W$1,'Tillförd energi'!$B$1:$AQ$1,0),FALSE)</f>
        <v>0</v>
      </c>
      <c r="X132">
        <f>VLOOKUP($B132,'Tillförd energi'!$B$1:$AI$700,MATCH(X$1,'Tillförd energi'!$B$1:$AQ$1,0),FALSE)</f>
        <v>0</v>
      </c>
      <c r="Y132">
        <f>VLOOKUP($B132,'Tillförd energi'!$B$1:$AI$700,MATCH(Y$1,'Tillförd energi'!$B$1:$AQ$1,0),FALSE)</f>
        <v>0</v>
      </c>
      <c r="Z132">
        <f>VLOOKUP($B132,'Tillförd energi'!$B$1:$AI$700,MATCH(Z$1,'Tillförd energi'!$B$1:$AQ$1,0),FALSE)</f>
        <v>0</v>
      </c>
      <c r="AA132">
        <f>VLOOKUP($B132,'Tillförd energi'!$B$1:$AI$700,MATCH(AA$1,'Tillförd energi'!$B$1:$AQ$1,0),FALSE)</f>
        <v>0</v>
      </c>
      <c r="AB132">
        <f>VLOOKUP($B132,'Tillförd energi'!$B$1:$AI$700,MATCH(AB$1,'Tillförd energi'!$B$1:$AQ$1,0),FALSE)</f>
        <v>0</v>
      </c>
      <c r="AC132">
        <f>VLOOKUP($B132,'Tillförd energi'!$B$1:$AI$700,MATCH(AC$1,'Tillförd energi'!$B$1:$AQ$1,0),FALSE)</f>
        <v>0</v>
      </c>
      <c r="AD132">
        <f>VLOOKUP($B132,'Tillförd energi'!$B$1:$AI$700,MATCH(AD$1,'Tillförd energi'!$B$1:$AQ$1,0),FALSE)</f>
        <v>0</v>
      </c>
      <c r="AE132">
        <f>VLOOKUP($B132,'Tillförd energi'!$B$1:$AI$700,MATCH(AE$1,'Tillförd energi'!$B$1:$AQ$1,0),FALSE)</f>
        <v>0</v>
      </c>
      <c r="AF132">
        <f>VLOOKUP($B132,'Tillförd energi'!$B$1:$AI$700,MATCH(AF$1,'Tillförd energi'!$B$1:$AQ$1,0),FALSE)</f>
        <v>0</v>
      </c>
      <c r="AG132">
        <f>IFERROR(VLOOKUP(B132,Miljö!$B$1:$AC$550,MATCH("Köpt mängd produktionsspecifik fjärrvärme:",Miljö!$B$1:$AC$1,0),FALSE)/1,0)</f>
        <v>0</v>
      </c>
      <c r="AI132">
        <f t="shared" si="44"/>
        <v>0</v>
      </c>
      <c r="AJ132">
        <f t="shared" si="45"/>
        <v>0</v>
      </c>
      <c r="AK132" t="str">
        <f>IF(ISERROR(1/VLOOKUP($B132,Leveranser!$B$1:$S$500,MATCH("såld värme (gwh)",Leveranser!$B$1:$S$1,0),FALSE)),"",VLOOKUP($B132,Leveranser!$B$1:$S$500,MATCH("såld värme (gwh)",Leveranser!$B$1:$S$1,0),FALSE))</f>
        <v/>
      </c>
      <c r="AL132">
        <f>VLOOKUP($B132,Leveranser!$B$1:$Y$500,MATCH("Totalt såld fjärrvärme till andra fjärrvärmeföretag",Leveranser!$B$1:$AA$1,0),FALSE)</f>
        <v>0</v>
      </c>
      <c r="AM132">
        <f>IF(ISERROR(1/VLOOKUP($B132,Miljö!$B$1:$S$500,MATCH("Såld mängd produktionsspecifik fjärrvärme (GWh)",Miljö!$B$1:$R$1,0),FALSE)),0,VLOOKUP($B132,Miljö!$B$1:$S$500,MATCH("Såld mängd produktionsspecifik fjärrvärme (GWh)",Miljö!$B$1:$R$1,0),FALSE))</f>
        <v>0</v>
      </c>
      <c r="AN132" s="239" t="str">
        <f t="shared" si="46"/>
        <v/>
      </c>
      <c r="AP132" t="str">
        <f>IFERROR(VLOOKUP($B132,Miljövärden!$B$2:$H$550,7,FALSE),"Nej, saknas")</f>
        <v>Nej</v>
      </c>
      <c r="AQ132" t="str">
        <f>IFERROR(VLOOKUP($B132,Miljövärden!$B$2:$H$550,6,FALSE),"Nej, saknas")</f>
        <v>Nej</v>
      </c>
      <c r="AU132">
        <f t="shared" si="47"/>
        <v>0</v>
      </c>
      <c r="AV132">
        <f t="shared" si="48"/>
        <v>0</v>
      </c>
      <c r="AW132">
        <f t="shared" si="49"/>
        <v>0</v>
      </c>
      <c r="AX132">
        <f t="shared" si="50"/>
        <v>0</v>
      </c>
      <c r="AZ132">
        <f t="shared" si="51"/>
        <v>0</v>
      </c>
      <c r="BC132">
        <f t="shared" si="52"/>
        <v>0</v>
      </c>
      <c r="BD132">
        <f t="shared" si="53"/>
        <v>0</v>
      </c>
      <c r="BE132">
        <f t="shared" si="54"/>
        <v>0</v>
      </c>
      <c r="BF132">
        <f t="shared" si="55"/>
        <v>0</v>
      </c>
      <c r="BG132">
        <f t="shared" si="56"/>
        <v>0</v>
      </c>
      <c r="BH132" t="str">
        <f>VLOOKUP(B132,Miljö!$B$1:$I$482,MATCH("Fossilandel för ursprungspecificerad el ()",Miljö!$B$1:$I$1,0),FALSE)</f>
        <v>-</v>
      </c>
      <c r="BI132" t="str">
        <f>VLOOKUP(B132,Miljö!$B$1:$BX$482,MATCH("Kärnkraftsandel för ursprungsspecificerad el ()",Miljö!$B$1:$O$1,0),FALSE)</f>
        <v>-</v>
      </c>
      <c r="BJ132">
        <f t="shared" si="57"/>
        <v>0</v>
      </c>
      <c r="BK132" t="str">
        <f>VLOOKUP(B132,Miljö!$B$1:$O$482,MATCH("Fossil andel i procent (%)",Miljö!$B$1:$O$1,0),FALSE)</f>
        <v>-</v>
      </c>
      <c r="BL132">
        <f t="shared" si="58"/>
        <v>0</v>
      </c>
      <c r="BO132" s="289" t="str">
        <f t="shared" si="59"/>
        <v/>
      </c>
      <c r="BP132" s="239" t="str">
        <f t="shared" si="60"/>
        <v/>
      </c>
      <c r="BQ132" s="239" t="str">
        <f t="shared" si="61"/>
        <v/>
      </c>
      <c r="BR132" s="239" t="str">
        <f t="shared" si="62"/>
        <v/>
      </c>
      <c r="BS132" s="239"/>
      <c r="BT132" s="351">
        <f t="shared" si="63"/>
        <v>0</v>
      </c>
      <c r="BW132" s="289" t="str">
        <f>IF(AP132="ja",VLOOKUP(B132,Miljövärden!$B$2:$H$550,MATCH("Total andel fossilt",Miljövärden!$B$2:$H$2,0),FALSE),"")</f>
        <v/>
      </c>
      <c r="BZ132" s="351" t="str">
        <f t="shared" si="64"/>
        <v/>
      </c>
      <c r="CA132" s="353" t="str">
        <f t="shared" si="65"/>
        <v/>
      </c>
    </row>
    <row r="133" spans="1:79" x14ac:dyDescent="0.25">
      <c r="A133" s="2" t="s">
        <v>212</v>
      </c>
      <c r="B133" s="2" t="s">
        <v>215</v>
      </c>
      <c r="C133">
        <f>VLOOKUP($B133,'Tillförd energi'!$B$1:$AI$700,MATCH(C$1,'Tillförd energi'!$B$1:$AQ$1,0),FALSE)</f>
        <v>0</v>
      </c>
      <c r="D133">
        <f>VLOOKUP($B133,'Tillförd energi'!$B$1:$AI$700,MATCH(D$1,'Tillförd energi'!$B$1:$AQ$1,0),FALSE)</f>
        <v>0</v>
      </c>
      <c r="E133">
        <f>VLOOKUP($B133,'Tillförd energi'!$B$1:$AI$700,MATCH(E$1,'Tillförd energi'!$B$1:$AQ$1,0),FALSE)</f>
        <v>0</v>
      </c>
      <c r="F133">
        <f>VLOOKUP($B133,'Tillförd energi'!$B$1:$AI$700,MATCH(F$1,'Tillförd energi'!$B$1:$AQ$1,0),FALSE)</f>
        <v>0</v>
      </c>
      <c r="G133">
        <f>VLOOKUP($B133,'Tillförd energi'!$B$1:$AI$700,MATCH(G$1,'Tillförd energi'!$B$1:$AQ$1,0),FALSE)</f>
        <v>0</v>
      </c>
      <c r="H133">
        <f>VLOOKUP($B133,'Tillförd energi'!$B$1:$AI$700,MATCH(H$1,'Tillförd energi'!$B$1:$AQ$1,0),FALSE)</f>
        <v>0</v>
      </c>
      <c r="I133">
        <f>VLOOKUP($B133,'Tillförd energi'!$B$1:$AI$700,MATCH(I$1,'Tillförd energi'!$B$1:$AQ$1,0),FALSE)</f>
        <v>0</v>
      </c>
      <c r="J133">
        <f>VLOOKUP($B133,'Tillförd energi'!$B$1:$AI$700,MATCH(J$1,'Tillförd energi'!$B$1:$AQ$1,0),FALSE)</f>
        <v>0</v>
      </c>
      <c r="K133">
        <f>VLOOKUP($B133,'Tillförd energi'!$B$1:$AI$700,MATCH(K$1,'Tillförd energi'!$B$1:$AQ$1,0),FALSE)</f>
        <v>0</v>
      </c>
      <c r="L133">
        <f>VLOOKUP($B133,'Tillförd energi'!$B$1:$AI$700,MATCH(L$1,'Tillförd energi'!$B$1:$AQ$1,0),FALSE)</f>
        <v>0</v>
      </c>
      <c r="M133">
        <f>VLOOKUP($B133,'Tillförd energi'!$B$1:$AI$700,MATCH(M$1,'Tillförd energi'!$B$1:$AQ$1,0),FALSE)</f>
        <v>0</v>
      </c>
      <c r="N133">
        <f>VLOOKUP($B133,'Tillförd energi'!$B$1:$AI$700,MATCH(N$1,'Tillförd energi'!$B$1:$AQ$1,0),FALSE)</f>
        <v>0</v>
      </c>
      <c r="O133">
        <f>VLOOKUP($B133,'Tillförd energi'!$B$1:$AI$700,MATCH(O$1,'Tillförd energi'!$B$1:$AQ$1,0),FALSE)</f>
        <v>0</v>
      </c>
      <c r="P133">
        <f>VLOOKUP($B133,'Tillförd energi'!$B$1:$AI$700,MATCH(P$1,'Tillförd energi'!$B$1:$AQ$1,0),FALSE)</f>
        <v>0</v>
      </c>
      <c r="Q133">
        <f>VLOOKUP($B133,'Tillförd energi'!$B$1:$AI$700,MATCH(Q$1,'Tillförd energi'!$B$1:$AQ$1,0),FALSE)</f>
        <v>0</v>
      </c>
      <c r="R133">
        <f>VLOOKUP($B133,'Tillförd energi'!$B$1:$AI$700,MATCH(R$1,'Tillförd energi'!$B$1:$AQ$1,0),FALSE)</f>
        <v>0</v>
      </c>
      <c r="S133">
        <f>VLOOKUP($B133,'Tillförd energi'!$B$1:$AI$700,MATCH(S$1,'Tillförd energi'!$B$1:$AQ$1,0),FALSE)</f>
        <v>0</v>
      </c>
      <c r="T133">
        <f>VLOOKUP($B133,'Tillförd energi'!$B$1:$AI$700,MATCH(T$1,'Tillförd energi'!$B$1:$AQ$1,0),FALSE)</f>
        <v>0</v>
      </c>
      <c r="U133">
        <f>VLOOKUP($B133,'Tillförd energi'!$B$1:$AI$700,MATCH(U$1,'Tillförd energi'!$B$1:$AQ$1,0),FALSE)</f>
        <v>0</v>
      </c>
      <c r="V133">
        <f>VLOOKUP($B133,'Tillförd energi'!$B$1:$AI$700,MATCH(V$1,'Tillförd energi'!$B$1:$AQ$1,0),FALSE)</f>
        <v>0</v>
      </c>
      <c r="W133">
        <f>VLOOKUP($B133,'Tillförd energi'!$B$1:$AI$700,MATCH(W$1,'Tillförd energi'!$B$1:$AQ$1,0),FALSE)</f>
        <v>0</v>
      </c>
      <c r="X133">
        <f>VLOOKUP($B133,'Tillförd energi'!$B$1:$AI$700,MATCH(X$1,'Tillförd energi'!$B$1:$AQ$1,0),FALSE)</f>
        <v>0</v>
      </c>
      <c r="Y133">
        <f>VLOOKUP($B133,'Tillförd energi'!$B$1:$AI$700,MATCH(Y$1,'Tillförd energi'!$B$1:$AQ$1,0),FALSE)</f>
        <v>0</v>
      </c>
      <c r="Z133">
        <f>VLOOKUP($B133,'Tillförd energi'!$B$1:$AI$700,MATCH(Z$1,'Tillförd energi'!$B$1:$AQ$1,0),FALSE)</f>
        <v>0</v>
      </c>
      <c r="AA133">
        <f>VLOOKUP($B133,'Tillförd energi'!$B$1:$AI$700,MATCH(AA$1,'Tillförd energi'!$B$1:$AQ$1,0),FALSE)</f>
        <v>0</v>
      </c>
      <c r="AB133">
        <f>VLOOKUP($B133,'Tillförd energi'!$B$1:$AI$700,MATCH(AB$1,'Tillförd energi'!$B$1:$AQ$1,0),FALSE)</f>
        <v>0</v>
      </c>
      <c r="AC133">
        <f>VLOOKUP($B133,'Tillförd energi'!$B$1:$AI$700,MATCH(AC$1,'Tillförd energi'!$B$1:$AQ$1,0),FALSE)</f>
        <v>0</v>
      </c>
      <c r="AD133">
        <f>VLOOKUP($B133,'Tillförd energi'!$B$1:$AI$700,MATCH(AD$1,'Tillförd energi'!$B$1:$AQ$1,0),FALSE)</f>
        <v>0</v>
      </c>
      <c r="AE133">
        <f>VLOOKUP($B133,'Tillförd energi'!$B$1:$AI$700,MATCH(AE$1,'Tillförd energi'!$B$1:$AQ$1,0),FALSE)</f>
        <v>0</v>
      </c>
      <c r="AF133">
        <f>VLOOKUP($B133,'Tillförd energi'!$B$1:$AI$700,MATCH(AF$1,'Tillförd energi'!$B$1:$AQ$1,0),FALSE)</f>
        <v>0</v>
      </c>
      <c r="AG133">
        <f>IFERROR(VLOOKUP(B133,Miljö!$B$1:$AC$550,MATCH("Köpt mängd produktionsspecifik fjärrvärme:",Miljö!$B$1:$AC$1,0),FALSE)/1,0)</f>
        <v>0</v>
      </c>
      <c r="AI133">
        <f t="shared" si="44"/>
        <v>0</v>
      </c>
      <c r="AJ133">
        <f t="shared" si="45"/>
        <v>0</v>
      </c>
      <c r="AK133" t="str">
        <f>IF(ISERROR(1/VLOOKUP($B133,Leveranser!$B$1:$S$500,MATCH("såld värme (gwh)",Leveranser!$B$1:$S$1,0),FALSE)),"",VLOOKUP($B133,Leveranser!$B$1:$S$500,MATCH("såld värme (gwh)",Leveranser!$B$1:$S$1,0),FALSE))</f>
        <v/>
      </c>
      <c r="AL133">
        <f>VLOOKUP($B133,Leveranser!$B$1:$Y$500,MATCH("Totalt såld fjärrvärme till andra fjärrvärmeföretag",Leveranser!$B$1:$AA$1,0),FALSE)</f>
        <v>0</v>
      </c>
      <c r="AM133">
        <f>IF(ISERROR(1/VLOOKUP($B133,Miljö!$B$1:$S$500,MATCH("Såld mängd produktionsspecifik fjärrvärme (GWh)",Miljö!$B$1:$R$1,0),FALSE)),0,VLOOKUP($B133,Miljö!$B$1:$S$500,MATCH("Såld mängd produktionsspecifik fjärrvärme (GWh)",Miljö!$B$1:$R$1,0),FALSE))</f>
        <v>0</v>
      </c>
      <c r="AN133" s="239" t="str">
        <f t="shared" si="46"/>
        <v/>
      </c>
      <c r="AP133" t="str">
        <f>IFERROR(VLOOKUP($B133,Miljövärden!$B$2:$H$550,7,FALSE),"Nej, saknas")</f>
        <v>Nej</v>
      </c>
      <c r="AQ133" t="str">
        <f>IFERROR(VLOOKUP($B133,Miljövärden!$B$2:$H$550,6,FALSE),"Nej, saknas")</f>
        <v>Nej</v>
      </c>
      <c r="AU133">
        <f t="shared" si="47"/>
        <v>0</v>
      </c>
      <c r="AV133">
        <f t="shared" si="48"/>
        <v>0</v>
      </c>
      <c r="AW133">
        <f t="shared" si="49"/>
        <v>0</v>
      </c>
      <c r="AX133">
        <f t="shared" si="50"/>
        <v>0</v>
      </c>
      <c r="AZ133">
        <f t="shared" si="51"/>
        <v>0</v>
      </c>
      <c r="BC133">
        <f t="shared" si="52"/>
        <v>0</v>
      </c>
      <c r="BD133">
        <f t="shared" si="53"/>
        <v>0</v>
      </c>
      <c r="BE133">
        <f t="shared" si="54"/>
        <v>0</v>
      </c>
      <c r="BF133">
        <f t="shared" si="55"/>
        <v>0</v>
      </c>
      <c r="BG133">
        <f t="shared" si="56"/>
        <v>0</v>
      </c>
      <c r="BH133" t="str">
        <f>VLOOKUP(B133,Miljö!$B$1:$I$482,MATCH("Fossilandel för ursprungspecificerad el ()",Miljö!$B$1:$I$1,0),FALSE)</f>
        <v>-</v>
      </c>
      <c r="BI133" t="str">
        <f>VLOOKUP(B133,Miljö!$B$1:$BX$482,MATCH("Kärnkraftsandel för ursprungsspecificerad el ()",Miljö!$B$1:$O$1,0),FALSE)</f>
        <v>-</v>
      </c>
      <c r="BJ133">
        <f t="shared" si="57"/>
        <v>0</v>
      </c>
      <c r="BK133" t="str">
        <f>VLOOKUP(B133,Miljö!$B$1:$O$482,MATCH("Fossil andel i procent (%)",Miljö!$B$1:$O$1,0),FALSE)</f>
        <v>-</v>
      </c>
      <c r="BL133">
        <f t="shared" si="58"/>
        <v>0</v>
      </c>
      <c r="BO133" s="289" t="str">
        <f t="shared" si="59"/>
        <v/>
      </c>
      <c r="BP133" s="239" t="str">
        <f t="shared" si="60"/>
        <v/>
      </c>
      <c r="BQ133" s="239" t="str">
        <f t="shared" si="61"/>
        <v/>
      </c>
      <c r="BR133" s="239" t="str">
        <f t="shared" si="62"/>
        <v/>
      </c>
      <c r="BS133" s="239"/>
      <c r="BT133" s="351">
        <f t="shared" si="63"/>
        <v>0</v>
      </c>
      <c r="BW133" s="289" t="str">
        <f>IF(AP133="ja",VLOOKUP(B133,Miljövärden!$B$2:$H$550,MATCH("Total andel fossilt",Miljövärden!$B$2:$H$2,0),FALSE),"")</f>
        <v/>
      </c>
      <c r="BZ133" s="351" t="str">
        <f t="shared" si="64"/>
        <v/>
      </c>
      <c r="CA133" s="353" t="str">
        <f t="shared" si="65"/>
        <v/>
      </c>
    </row>
    <row r="134" spans="1:79" x14ac:dyDescent="0.25">
      <c r="A134" s="2" t="s">
        <v>212</v>
      </c>
      <c r="B134" s="2" t="s">
        <v>216</v>
      </c>
      <c r="C134">
        <f>VLOOKUP($B134,'Tillförd energi'!$B$1:$AI$700,MATCH(C$1,'Tillförd energi'!$B$1:$AQ$1,0),FALSE)</f>
        <v>0</v>
      </c>
      <c r="D134">
        <f>VLOOKUP($B134,'Tillförd energi'!$B$1:$AI$700,MATCH(D$1,'Tillförd energi'!$B$1:$AQ$1,0),FALSE)</f>
        <v>0</v>
      </c>
      <c r="E134">
        <f>VLOOKUP($B134,'Tillförd energi'!$B$1:$AI$700,MATCH(E$1,'Tillförd energi'!$B$1:$AQ$1,0),FALSE)</f>
        <v>0</v>
      </c>
      <c r="F134">
        <f>VLOOKUP($B134,'Tillförd energi'!$B$1:$AI$700,MATCH(F$1,'Tillförd energi'!$B$1:$AQ$1,0),FALSE)</f>
        <v>0</v>
      </c>
      <c r="G134">
        <f>VLOOKUP($B134,'Tillförd energi'!$B$1:$AI$700,MATCH(G$1,'Tillförd energi'!$B$1:$AQ$1,0),FALSE)</f>
        <v>0</v>
      </c>
      <c r="H134">
        <f>VLOOKUP($B134,'Tillförd energi'!$B$1:$AI$700,MATCH(H$1,'Tillförd energi'!$B$1:$AQ$1,0),FALSE)</f>
        <v>0</v>
      </c>
      <c r="I134">
        <f>VLOOKUP($B134,'Tillförd energi'!$B$1:$AI$700,MATCH(I$1,'Tillförd energi'!$B$1:$AQ$1,0),FALSE)</f>
        <v>0</v>
      </c>
      <c r="J134">
        <f>VLOOKUP($B134,'Tillförd energi'!$B$1:$AI$700,MATCH(J$1,'Tillförd energi'!$B$1:$AQ$1,0),FALSE)</f>
        <v>0</v>
      </c>
      <c r="K134">
        <f>VLOOKUP($B134,'Tillförd energi'!$B$1:$AI$700,MATCH(K$1,'Tillförd energi'!$B$1:$AQ$1,0),FALSE)</f>
        <v>0</v>
      </c>
      <c r="L134">
        <f>VLOOKUP($B134,'Tillförd energi'!$B$1:$AI$700,MATCH(L$1,'Tillförd energi'!$B$1:$AQ$1,0),FALSE)</f>
        <v>0</v>
      </c>
      <c r="M134">
        <f>VLOOKUP($B134,'Tillförd energi'!$B$1:$AI$700,MATCH(M$1,'Tillförd energi'!$B$1:$AQ$1,0),FALSE)</f>
        <v>0</v>
      </c>
      <c r="N134">
        <f>VLOOKUP($B134,'Tillförd energi'!$B$1:$AI$700,MATCH(N$1,'Tillförd energi'!$B$1:$AQ$1,0),FALSE)</f>
        <v>0</v>
      </c>
      <c r="O134">
        <f>VLOOKUP($B134,'Tillförd energi'!$B$1:$AI$700,MATCH(O$1,'Tillförd energi'!$B$1:$AQ$1,0),FALSE)</f>
        <v>0</v>
      </c>
      <c r="P134">
        <f>VLOOKUP($B134,'Tillförd energi'!$B$1:$AI$700,MATCH(P$1,'Tillförd energi'!$B$1:$AQ$1,0),FALSE)</f>
        <v>0</v>
      </c>
      <c r="Q134">
        <f>VLOOKUP($B134,'Tillförd energi'!$B$1:$AI$700,MATCH(Q$1,'Tillförd energi'!$B$1:$AQ$1,0),FALSE)</f>
        <v>0</v>
      </c>
      <c r="R134">
        <f>VLOOKUP($B134,'Tillförd energi'!$B$1:$AI$700,MATCH(R$1,'Tillförd energi'!$B$1:$AQ$1,0),FALSE)</f>
        <v>0</v>
      </c>
      <c r="S134">
        <f>VLOOKUP($B134,'Tillförd energi'!$B$1:$AI$700,MATCH(S$1,'Tillförd energi'!$B$1:$AQ$1,0),FALSE)</f>
        <v>0</v>
      </c>
      <c r="T134">
        <f>VLOOKUP($B134,'Tillförd energi'!$B$1:$AI$700,MATCH(T$1,'Tillförd energi'!$B$1:$AQ$1,0),FALSE)</f>
        <v>0</v>
      </c>
      <c r="U134">
        <f>VLOOKUP($B134,'Tillförd energi'!$B$1:$AI$700,MATCH(U$1,'Tillförd energi'!$B$1:$AQ$1,0),FALSE)</f>
        <v>0</v>
      </c>
      <c r="V134">
        <f>VLOOKUP($B134,'Tillförd energi'!$B$1:$AI$700,MATCH(V$1,'Tillförd energi'!$B$1:$AQ$1,0),FALSE)</f>
        <v>0</v>
      </c>
      <c r="W134">
        <f>VLOOKUP($B134,'Tillförd energi'!$B$1:$AI$700,MATCH(W$1,'Tillförd energi'!$B$1:$AQ$1,0),FALSE)</f>
        <v>0</v>
      </c>
      <c r="X134">
        <f>VLOOKUP($B134,'Tillförd energi'!$B$1:$AI$700,MATCH(X$1,'Tillförd energi'!$B$1:$AQ$1,0),FALSE)</f>
        <v>0</v>
      </c>
      <c r="Y134">
        <f>VLOOKUP($B134,'Tillförd energi'!$B$1:$AI$700,MATCH(Y$1,'Tillförd energi'!$B$1:$AQ$1,0),FALSE)</f>
        <v>0</v>
      </c>
      <c r="Z134">
        <f>VLOOKUP($B134,'Tillförd energi'!$B$1:$AI$700,MATCH(Z$1,'Tillförd energi'!$B$1:$AQ$1,0),FALSE)</f>
        <v>0</v>
      </c>
      <c r="AA134">
        <f>VLOOKUP($B134,'Tillförd energi'!$B$1:$AI$700,MATCH(AA$1,'Tillförd energi'!$B$1:$AQ$1,0),FALSE)</f>
        <v>0</v>
      </c>
      <c r="AB134">
        <f>VLOOKUP($B134,'Tillförd energi'!$B$1:$AI$700,MATCH(AB$1,'Tillförd energi'!$B$1:$AQ$1,0),FALSE)</f>
        <v>0</v>
      </c>
      <c r="AC134">
        <f>VLOOKUP($B134,'Tillförd energi'!$B$1:$AI$700,MATCH(AC$1,'Tillförd energi'!$B$1:$AQ$1,0),FALSE)</f>
        <v>0</v>
      </c>
      <c r="AD134">
        <f>VLOOKUP($B134,'Tillförd energi'!$B$1:$AI$700,MATCH(AD$1,'Tillförd energi'!$B$1:$AQ$1,0),FALSE)</f>
        <v>0</v>
      </c>
      <c r="AE134">
        <f>VLOOKUP($B134,'Tillförd energi'!$B$1:$AI$700,MATCH(AE$1,'Tillförd energi'!$B$1:$AQ$1,0),FALSE)</f>
        <v>0</v>
      </c>
      <c r="AF134">
        <f>VLOOKUP($B134,'Tillförd energi'!$B$1:$AI$700,MATCH(AF$1,'Tillförd energi'!$B$1:$AQ$1,0),FALSE)</f>
        <v>0</v>
      </c>
      <c r="AG134">
        <f>IFERROR(VLOOKUP(B134,Miljö!$B$1:$AC$550,MATCH("Köpt mängd produktionsspecifik fjärrvärme:",Miljö!$B$1:$AC$1,0),FALSE)/1,0)</f>
        <v>0</v>
      </c>
      <c r="AI134">
        <f t="shared" si="44"/>
        <v>0</v>
      </c>
      <c r="AJ134">
        <f t="shared" si="45"/>
        <v>0</v>
      </c>
      <c r="AK134" t="str">
        <f>IF(ISERROR(1/VLOOKUP($B134,Leveranser!$B$1:$S$500,MATCH("såld värme (gwh)",Leveranser!$B$1:$S$1,0),FALSE)),"",VLOOKUP($B134,Leveranser!$B$1:$S$500,MATCH("såld värme (gwh)",Leveranser!$B$1:$S$1,0),FALSE))</f>
        <v/>
      </c>
      <c r="AL134">
        <f>VLOOKUP($B134,Leveranser!$B$1:$Y$500,MATCH("Totalt såld fjärrvärme till andra fjärrvärmeföretag",Leveranser!$B$1:$AA$1,0),FALSE)</f>
        <v>0</v>
      </c>
      <c r="AM134">
        <f>IF(ISERROR(1/VLOOKUP($B134,Miljö!$B$1:$S$500,MATCH("Såld mängd produktionsspecifik fjärrvärme (GWh)",Miljö!$B$1:$R$1,0),FALSE)),0,VLOOKUP($B134,Miljö!$B$1:$S$500,MATCH("Såld mängd produktionsspecifik fjärrvärme (GWh)",Miljö!$B$1:$R$1,0),FALSE))</f>
        <v>0</v>
      </c>
      <c r="AN134" s="239" t="str">
        <f t="shared" si="46"/>
        <v/>
      </c>
      <c r="AP134" t="str">
        <f>IFERROR(VLOOKUP($B134,Miljövärden!$B$2:$H$550,7,FALSE),"Nej, saknas")</f>
        <v>Nej</v>
      </c>
      <c r="AQ134" t="str">
        <f>IFERROR(VLOOKUP($B134,Miljövärden!$B$2:$H$550,6,FALSE),"Nej, saknas")</f>
        <v>Nej</v>
      </c>
      <c r="AU134">
        <f t="shared" si="47"/>
        <v>0</v>
      </c>
      <c r="AV134">
        <f t="shared" si="48"/>
        <v>0</v>
      </c>
      <c r="AW134">
        <f t="shared" si="49"/>
        <v>0</v>
      </c>
      <c r="AX134">
        <f t="shared" si="50"/>
        <v>0</v>
      </c>
      <c r="AZ134">
        <f t="shared" si="51"/>
        <v>0</v>
      </c>
      <c r="BC134">
        <f t="shared" si="52"/>
        <v>0</v>
      </c>
      <c r="BD134">
        <f t="shared" si="53"/>
        <v>0</v>
      </c>
      <c r="BE134">
        <f t="shared" si="54"/>
        <v>0</v>
      </c>
      <c r="BF134">
        <f t="shared" si="55"/>
        <v>0</v>
      </c>
      <c r="BG134">
        <f t="shared" si="56"/>
        <v>0</v>
      </c>
      <c r="BH134" t="str">
        <f>VLOOKUP(B134,Miljö!$B$1:$I$482,MATCH("Fossilandel för ursprungspecificerad el ()",Miljö!$B$1:$I$1,0),FALSE)</f>
        <v>-</v>
      </c>
      <c r="BI134" t="str">
        <f>VLOOKUP(B134,Miljö!$B$1:$BX$482,MATCH("Kärnkraftsandel för ursprungsspecificerad el ()",Miljö!$B$1:$O$1,0),FALSE)</f>
        <v>-</v>
      </c>
      <c r="BJ134">
        <f t="shared" si="57"/>
        <v>0</v>
      </c>
      <c r="BK134" t="str">
        <f>VLOOKUP(B134,Miljö!$B$1:$O$482,MATCH("Fossil andel i procent (%)",Miljö!$B$1:$O$1,0),FALSE)</f>
        <v>-</v>
      </c>
      <c r="BL134">
        <f t="shared" si="58"/>
        <v>0</v>
      </c>
      <c r="BO134" s="289" t="str">
        <f t="shared" si="59"/>
        <v/>
      </c>
      <c r="BP134" s="239" t="str">
        <f t="shared" si="60"/>
        <v/>
      </c>
      <c r="BQ134" s="239" t="str">
        <f t="shared" si="61"/>
        <v/>
      </c>
      <c r="BR134" s="239" t="str">
        <f t="shared" si="62"/>
        <v/>
      </c>
      <c r="BS134" s="239"/>
      <c r="BT134" s="351">
        <f t="shared" si="63"/>
        <v>0</v>
      </c>
      <c r="BW134" s="289" t="str">
        <f>IF(AP134="ja",VLOOKUP(B134,Miljövärden!$B$2:$H$550,MATCH("Total andel fossilt",Miljövärden!$B$2:$H$2,0),FALSE),"")</f>
        <v/>
      </c>
      <c r="BZ134" s="351" t="str">
        <f t="shared" si="64"/>
        <v/>
      </c>
      <c r="CA134" s="353" t="str">
        <f t="shared" si="65"/>
        <v/>
      </c>
    </row>
    <row r="135" spans="1:79" x14ac:dyDescent="0.25">
      <c r="A135" s="2" t="s">
        <v>217</v>
      </c>
      <c r="B135" s="2" t="s">
        <v>218</v>
      </c>
      <c r="C135">
        <f>VLOOKUP($B135,'Tillförd energi'!$B$1:$AI$700,MATCH(C$1,'Tillförd energi'!$B$1:$AQ$1,0),FALSE)</f>
        <v>0</v>
      </c>
      <c r="D135">
        <f>VLOOKUP($B135,'Tillförd energi'!$B$1:$AI$700,MATCH(D$1,'Tillförd energi'!$B$1:$AQ$1,0),FALSE)</f>
        <v>0.443</v>
      </c>
      <c r="E135">
        <f>VLOOKUP($B135,'Tillförd energi'!$B$1:$AI$700,MATCH(E$1,'Tillförd energi'!$B$1:$AQ$1,0),FALSE)</f>
        <v>0</v>
      </c>
      <c r="F135">
        <f>VLOOKUP($B135,'Tillförd energi'!$B$1:$AI$700,MATCH(F$1,'Tillförd energi'!$B$1:$AQ$1,0),FALSE)</f>
        <v>0</v>
      </c>
      <c r="G135">
        <f>VLOOKUP($B135,'Tillförd energi'!$B$1:$AI$700,MATCH(G$1,'Tillförd energi'!$B$1:$AQ$1,0),FALSE)</f>
        <v>0</v>
      </c>
      <c r="H135">
        <f>VLOOKUP($B135,'Tillförd energi'!$B$1:$AI$700,MATCH(H$1,'Tillförd energi'!$B$1:$AQ$1,0),FALSE)</f>
        <v>0</v>
      </c>
      <c r="I135">
        <f>VLOOKUP($B135,'Tillförd energi'!$B$1:$AI$700,MATCH(I$1,'Tillförd energi'!$B$1:$AQ$1,0),FALSE)</f>
        <v>0</v>
      </c>
      <c r="J135">
        <f>VLOOKUP($B135,'Tillförd energi'!$B$1:$AI$700,MATCH(J$1,'Tillförd energi'!$B$1:$AQ$1,0),FALSE)</f>
        <v>0</v>
      </c>
      <c r="K135">
        <f>VLOOKUP($B135,'Tillförd energi'!$B$1:$AI$700,MATCH(K$1,'Tillförd energi'!$B$1:$AQ$1,0),FALSE)</f>
        <v>0</v>
      </c>
      <c r="L135">
        <f>VLOOKUP($B135,'Tillförd energi'!$B$1:$AI$700,MATCH(L$1,'Tillförd energi'!$B$1:$AQ$1,0),FALSE)</f>
        <v>0</v>
      </c>
      <c r="M135">
        <f>VLOOKUP($B135,'Tillförd energi'!$B$1:$AI$700,MATCH(M$1,'Tillförd energi'!$B$1:$AQ$1,0),FALSE)</f>
        <v>0</v>
      </c>
      <c r="N135">
        <f>VLOOKUP($B135,'Tillförd energi'!$B$1:$AI$700,MATCH(N$1,'Tillförd energi'!$B$1:$AQ$1,0),FALSE)</f>
        <v>0</v>
      </c>
      <c r="O135">
        <f>VLOOKUP($B135,'Tillförd energi'!$B$1:$AI$700,MATCH(O$1,'Tillförd energi'!$B$1:$AQ$1,0),FALSE)</f>
        <v>0</v>
      </c>
      <c r="P135">
        <f>VLOOKUP($B135,'Tillförd energi'!$B$1:$AI$700,MATCH(P$1,'Tillförd energi'!$B$1:$AQ$1,0),FALSE)</f>
        <v>0</v>
      </c>
      <c r="Q135">
        <f>VLOOKUP($B135,'Tillförd energi'!$B$1:$AI$700,MATCH(Q$1,'Tillförd energi'!$B$1:$AQ$1,0),FALSE)</f>
        <v>25.884699999999999</v>
      </c>
      <c r="R135">
        <f>VLOOKUP($B135,'Tillförd energi'!$B$1:$AI$700,MATCH(R$1,'Tillförd energi'!$B$1:$AQ$1,0),FALSE)</f>
        <v>0</v>
      </c>
      <c r="S135">
        <f>VLOOKUP($B135,'Tillförd energi'!$B$1:$AI$700,MATCH(S$1,'Tillförd energi'!$B$1:$AQ$1,0),FALSE)</f>
        <v>0</v>
      </c>
      <c r="T135">
        <f>VLOOKUP($B135,'Tillförd energi'!$B$1:$AI$700,MATCH(T$1,'Tillförd energi'!$B$1:$AQ$1,0),FALSE)</f>
        <v>0</v>
      </c>
      <c r="U135">
        <f>VLOOKUP($B135,'Tillförd energi'!$B$1:$AI$700,MATCH(U$1,'Tillförd energi'!$B$1:$AQ$1,0),FALSE)</f>
        <v>0</v>
      </c>
      <c r="V135">
        <f>VLOOKUP($B135,'Tillförd energi'!$B$1:$AI$700,MATCH(V$1,'Tillförd energi'!$B$1:$AQ$1,0),FALSE)</f>
        <v>0</v>
      </c>
      <c r="W135">
        <f>VLOOKUP($B135,'Tillförd energi'!$B$1:$AI$700,MATCH(W$1,'Tillförd energi'!$B$1:$AQ$1,0),FALSE)</f>
        <v>0</v>
      </c>
      <c r="X135">
        <f>VLOOKUP($B135,'Tillförd energi'!$B$1:$AI$700,MATCH(X$1,'Tillförd energi'!$B$1:$AQ$1,0),FALSE)</f>
        <v>0</v>
      </c>
      <c r="Y135">
        <f>VLOOKUP($B135,'Tillförd energi'!$B$1:$AI$700,MATCH(Y$1,'Tillförd energi'!$B$1:$AQ$1,0),FALSE)</f>
        <v>0</v>
      </c>
      <c r="Z135">
        <f>VLOOKUP($B135,'Tillförd energi'!$B$1:$AI$700,MATCH(Z$1,'Tillförd energi'!$B$1:$AQ$1,0),FALSE)</f>
        <v>0</v>
      </c>
      <c r="AA135">
        <f>VLOOKUP($B135,'Tillförd energi'!$B$1:$AI$700,MATCH(AA$1,'Tillförd energi'!$B$1:$AQ$1,0),FALSE)</f>
        <v>0</v>
      </c>
      <c r="AB135">
        <f>VLOOKUP($B135,'Tillförd energi'!$B$1:$AI$700,MATCH(AB$1,'Tillförd energi'!$B$1:$AQ$1,0),FALSE)</f>
        <v>0</v>
      </c>
      <c r="AC135">
        <f>VLOOKUP($B135,'Tillförd energi'!$B$1:$AI$700,MATCH(AC$1,'Tillförd energi'!$B$1:$AQ$1,0),FALSE)</f>
        <v>0</v>
      </c>
      <c r="AD135">
        <f>VLOOKUP($B135,'Tillförd energi'!$B$1:$AI$700,MATCH(AD$1,'Tillförd energi'!$B$1:$AQ$1,0),FALSE)</f>
        <v>0</v>
      </c>
      <c r="AE135">
        <f>VLOOKUP($B135,'Tillförd energi'!$B$1:$AI$700,MATCH(AE$1,'Tillförd energi'!$B$1:$AQ$1,0),FALSE)</f>
        <v>0</v>
      </c>
      <c r="AF135">
        <f>VLOOKUP($B135,'Tillförd energi'!$B$1:$AI$700,MATCH(AF$1,'Tillförd energi'!$B$1:$AQ$1,0),FALSE)</f>
        <v>4.9119999999999997E-2</v>
      </c>
      <c r="AG135">
        <f>IFERROR(VLOOKUP(B135,Miljö!$B$1:$AC$550,MATCH("Köpt mängd produktionsspecifik fjärrvärme:",Miljö!$B$1:$AC$1,0),FALSE)/1,0)</f>
        <v>0</v>
      </c>
      <c r="AI135">
        <f t="shared" si="44"/>
        <v>26.376819999999999</v>
      </c>
      <c r="AJ135">
        <f t="shared" si="45"/>
        <v>26.376819999999999</v>
      </c>
      <c r="AK135">
        <f>IF(ISERROR(1/VLOOKUP($B135,Leveranser!$B$1:$S$500,MATCH("såld värme (gwh)",Leveranser!$B$1:$S$1,0),FALSE)),"",VLOOKUP($B135,Leveranser!$B$1:$S$500,MATCH("såld värme (gwh)",Leveranser!$B$1:$S$1,0),FALSE))</f>
        <v>18.353999999999999</v>
      </c>
      <c r="AL135">
        <f>VLOOKUP($B135,Leveranser!$B$1:$Y$500,MATCH("Totalt såld fjärrvärme till andra fjärrvärmeföretag",Leveranser!$B$1:$AA$1,0),FALSE)</f>
        <v>0</v>
      </c>
      <c r="AM135">
        <f>IF(ISERROR(1/VLOOKUP($B135,Miljö!$B$1:$S$500,MATCH("Såld mängd produktionsspecifik fjärrvärme (GWh)",Miljö!$B$1:$R$1,0),FALSE)),0,VLOOKUP($B135,Miljö!$B$1:$S$500,MATCH("Såld mängd produktionsspecifik fjärrvärme (GWh)",Miljö!$B$1:$R$1,0),FALSE))</f>
        <v>0</v>
      </c>
      <c r="AN135" s="239">
        <f t="shared" si="46"/>
        <v>0.69583823978781367</v>
      </c>
      <c r="AP135" t="str">
        <f>IFERROR(VLOOKUP($B135,Miljövärden!$B$2:$H$550,7,FALSE),"Nej, saknas")</f>
        <v>Ja</v>
      </c>
      <c r="AQ135" t="str">
        <f>IFERROR(VLOOKUP($B135,Miljövärden!$B$2:$H$550,6,FALSE),"Nej, saknas")</f>
        <v>Ja</v>
      </c>
      <c r="AU135">
        <f t="shared" si="47"/>
        <v>4.9119999999999997E-2</v>
      </c>
      <c r="AV135">
        <f t="shared" si="48"/>
        <v>0</v>
      </c>
      <c r="AW135">
        <f t="shared" si="49"/>
        <v>25.884699999999999</v>
      </c>
      <c r="AX135">
        <f t="shared" si="50"/>
        <v>0</v>
      </c>
      <c r="AZ135">
        <f t="shared" si="51"/>
        <v>25.884699999999999</v>
      </c>
      <c r="BC135">
        <f t="shared" si="52"/>
        <v>0.443</v>
      </c>
      <c r="BD135">
        <f t="shared" si="53"/>
        <v>0</v>
      </c>
      <c r="BE135">
        <f t="shared" si="54"/>
        <v>25.884699999999999</v>
      </c>
      <c r="BF135">
        <f t="shared" si="55"/>
        <v>0</v>
      </c>
      <c r="BG135">
        <f t="shared" si="56"/>
        <v>4.9119999999999997E-2</v>
      </c>
      <c r="BH135">
        <f>VLOOKUP(B135,Miljö!$B$1:$I$482,MATCH("Fossilandel för ursprungspecificerad el ()",Miljö!$B$1:$I$1,0),FALSE)</f>
        <v>0.48399999999999999</v>
      </c>
      <c r="BI135">
        <f>VLOOKUP(B135,Miljö!$B$1:$BX$482,MATCH("Kärnkraftsandel för ursprungsspecificerad el ()",Miljö!$B$1:$O$1,0),FALSE)</f>
        <v>0.35</v>
      </c>
      <c r="BJ135">
        <f t="shared" si="57"/>
        <v>0</v>
      </c>
      <c r="BK135" t="str">
        <f>VLOOKUP(B135,Miljö!$B$1:$O$482,MATCH("Fossil andel i procent (%)",Miljö!$B$1:$O$1,0),FALSE)</f>
        <v>ET</v>
      </c>
      <c r="BL135">
        <f t="shared" si="58"/>
        <v>26.376819999999999</v>
      </c>
      <c r="BO135" s="289">
        <f t="shared" si="59"/>
        <v>1.7696374316540052E-2</v>
      </c>
      <c r="BP135" s="239">
        <f t="shared" si="60"/>
        <v>6.5178440767310088E-4</v>
      </c>
      <c r="BQ135" s="239">
        <f t="shared" si="61"/>
        <v>0.98165184127578686</v>
      </c>
      <c r="BR135" s="239">
        <f t="shared" si="62"/>
        <v>0</v>
      </c>
      <c r="BS135" s="239"/>
      <c r="BT135" s="351">
        <f t="shared" si="63"/>
        <v>1</v>
      </c>
      <c r="BW135" s="289">
        <f>IF(AP135="ja",VLOOKUP(B135,Miljövärden!$B$2:$H$550,MATCH("Total andel fossilt",Miljövärden!$B$2:$H$2,0),FALSE),"")</f>
        <v>1.7696400000000001E-2</v>
      </c>
      <c r="BZ135" s="351">
        <f t="shared" si="64"/>
        <v>2.5683459949077392E-8</v>
      </c>
      <c r="CA135" s="353">
        <f t="shared" si="65"/>
        <v>0</v>
      </c>
    </row>
    <row r="136" spans="1:79" x14ac:dyDescent="0.25">
      <c r="A136" s="2" t="s">
        <v>220</v>
      </c>
      <c r="B136" s="2" t="s">
        <v>221</v>
      </c>
      <c r="C136">
        <f>VLOOKUP($B136,'Tillförd energi'!$B$1:$AI$700,MATCH(C$1,'Tillförd energi'!$B$1:$AQ$1,0),FALSE)</f>
        <v>0</v>
      </c>
      <c r="D136">
        <f>VLOOKUP($B136,'Tillförd energi'!$B$1:$AI$700,MATCH(D$1,'Tillförd energi'!$B$1:$AQ$1,0),FALSE)</f>
        <v>0.3</v>
      </c>
      <c r="E136">
        <f>VLOOKUP($B136,'Tillförd energi'!$B$1:$AI$700,MATCH(E$1,'Tillförd energi'!$B$1:$AQ$1,0),FALSE)</f>
        <v>0</v>
      </c>
      <c r="F136">
        <f>VLOOKUP($B136,'Tillförd energi'!$B$1:$AI$700,MATCH(F$1,'Tillförd energi'!$B$1:$AQ$1,0),FALSE)</f>
        <v>0</v>
      </c>
      <c r="G136">
        <f>VLOOKUP($B136,'Tillförd energi'!$B$1:$AI$700,MATCH(G$1,'Tillförd energi'!$B$1:$AQ$1,0),FALSE)</f>
        <v>0</v>
      </c>
      <c r="H136">
        <f>VLOOKUP($B136,'Tillförd energi'!$B$1:$AI$700,MATCH(H$1,'Tillförd energi'!$B$1:$AQ$1,0),FALSE)</f>
        <v>0</v>
      </c>
      <c r="I136">
        <f>VLOOKUP($B136,'Tillförd energi'!$B$1:$AI$700,MATCH(I$1,'Tillförd energi'!$B$1:$AQ$1,0),FALSE)</f>
        <v>0</v>
      </c>
      <c r="J136">
        <f>VLOOKUP($B136,'Tillförd energi'!$B$1:$AI$700,MATCH(J$1,'Tillförd energi'!$B$1:$AQ$1,0),FALSE)</f>
        <v>0</v>
      </c>
      <c r="K136">
        <f>VLOOKUP($B136,'Tillförd energi'!$B$1:$AI$700,MATCH(K$1,'Tillförd energi'!$B$1:$AQ$1,0),FALSE)</f>
        <v>0</v>
      </c>
      <c r="L136">
        <f>VLOOKUP($B136,'Tillförd energi'!$B$1:$AI$700,MATCH(L$1,'Tillförd energi'!$B$1:$AQ$1,0),FALSE)</f>
        <v>0</v>
      </c>
      <c r="M136">
        <f>VLOOKUP($B136,'Tillförd energi'!$B$1:$AI$700,MATCH(M$1,'Tillförd energi'!$B$1:$AQ$1,0),FALSE)</f>
        <v>0</v>
      </c>
      <c r="N136">
        <f>VLOOKUP($B136,'Tillförd energi'!$B$1:$AI$700,MATCH(N$1,'Tillförd energi'!$B$1:$AQ$1,0),FALSE)</f>
        <v>39.9</v>
      </c>
      <c r="O136">
        <f>VLOOKUP($B136,'Tillförd energi'!$B$1:$AI$700,MATCH(O$1,'Tillförd energi'!$B$1:$AQ$1,0),FALSE)</f>
        <v>0</v>
      </c>
      <c r="P136">
        <f>VLOOKUP($B136,'Tillförd energi'!$B$1:$AI$700,MATCH(P$1,'Tillförd energi'!$B$1:$AQ$1,0),FALSE)</f>
        <v>2.1</v>
      </c>
      <c r="Q136">
        <f>VLOOKUP($B136,'Tillförd energi'!$B$1:$AI$700,MATCH(Q$1,'Tillförd energi'!$B$1:$AQ$1,0),FALSE)</f>
        <v>0</v>
      </c>
      <c r="R136">
        <f>VLOOKUP($B136,'Tillförd energi'!$B$1:$AI$700,MATCH(R$1,'Tillförd energi'!$B$1:$AQ$1,0),FALSE)</f>
        <v>0</v>
      </c>
      <c r="S136">
        <f>VLOOKUP($B136,'Tillförd energi'!$B$1:$AI$700,MATCH(S$1,'Tillförd energi'!$B$1:$AQ$1,0),FALSE)</f>
        <v>0</v>
      </c>
      <c r="T136">
        <f>VLOOKUP($B136,'Tillförd energi'!$B$1:$AI$700,MATCH(T$1,'Tillförd energi'!$B$1:$AQ$1,0),FALSE)</f>
        <v>0</v>
      </c>
      <c r="U136">
        <f>VLOOKUP($B136,'Tillförd energi'!$B$1:$AI$700,MATCH(U$1,'Tillförd energi'!$B$1:$AQ$1,0),FALSE)</f>
        <v>0</v>
      </c>
      <c r="V136">
        <f>VLOOKUP($B136,'Tillförd energi'!$B$1:$AI$700,MATCH(V$1,'Tillförd energi'!$B$1:$AQ$1,0),FALSE)</f>
        <v>0</v>
      </c>
      <c r="W136">
        <f>VLOOKUP($B136,'Tillförd energi'!$B$1:$AI$700,MATCH(W$1,'Tillförd energi'!$B$1:$AQ$1,0),FALSE)</f>
        <v>0</v>
      </c>
      <c r="X136">
        <f>VLOOKUP($B136,'Tillförd energi'!$B$1:$AI$700,MATCH(X$1,'Tillförd energi'!$B$1:$AQ$1,0),FALSE)</f>
        <v>0</v>
      </c>
      <c r="Y136">
        <f>VLOOKUP($B136,'Tillförd energi'!$B$1:$AI$700,MATCH(Y$1,'Tillförd energi'!$B$1:$AQ$1,0),FALSE)</f>
        <v>0</v>
      </c>
      <c r="Z136">
        <f>VLOOKUP($B136,'Tillförd energi'!$B$1:$AI$700,MATCH(Z$1,'Tillförd energi'!$B$1:$AQ$1,0),FALSE)</f>
        <v>0</v>
      </c>
      <c r="AA136">
        <f>VLOOKUP($B136,'Tillförd energi'!$B$1:$AI$700,MATCH(AA$1,'Tillförd energi'!$B$1:$AQ$1,0),FALSE)</f>
        <v>0</v>
      </c>
      <c r="AB136">
        <f>VLOOKUP($B136,'Tillförd energi'!$B$1:$AI$700,MATCH(AB$1,'Tillförd energi'!$B$1:$AQ$1,0),FALSE)</f>
        <v>0</v>
      </c>
      <c r="AC136">
        <f>VLOOKUP($B136,'Tillförd energi'!$B$1:$AI$700,MATCH(AC$1,'Tillförd energi'!$B$1:$AQ$1,0),FALSE)</f>
        <v>5.9</v>
      </c>
      <c r="AD136">
        <f>VLOOKUP($B136,'Tillförd energi'!$B$1:$AI$700,MATCH(AD$1,'Tillförd energi'!$B$1:$AQ$1,0),FALSE)</f>
        <v>0</v>
      </c>
      <c r="AE136">
        <f>VLOOKUP($B136,'Tillförd energi'!$B$1:$AI$700,MATCH(AE$1,'Tillförd energi'!$B$1:$AQ$1,0),FALSE)</f>
        <v>0</v>
      </c>
      <c r="AF136">
        <f>VLOOKUP($B136,'Tillförd energi'!$B$1:$AI$700,MATCH(AF$1,'Tillförd energi'!$B$1:$AQ$1,0),FALSE)</f>
        <v>0.89700000000000002</v>
      </c>
      <c r="AG136">
        <f>IFERROR(VLOOKUP(B136,Miljö!$B$1:$AC$550,MATCH("Köpt mängd produktionsspecifik fjärrvärme:",Miljö!$B$1:$AC$1,0),FALSE)/1,0)</f>
        <v>0</v>
      </c>
      <c r="AI136">
        <f t="shared" si="44"/>
        <v>49.096999999999994</v>
      </c>
      <c r="AJ136">
        <f t="shared" si="45"/>
        <v>49.096999999999994</v>
      </c>
      <c r="AK136">
        <f>IF(ISERROR(1/VLOOKUP($B136,Leveranser!$B$1:$S$500,MATCH("såld värme (gwh)",Leveranser!$B$1:$S$1,0),FALSE)),"",VLOOKUP($B136,Leveranser!$B$1:$S$500,MATCH("såld värme (gwh)",Leveranser!$B$1:$S$1,0),FALSE))</f>
        <v>33.956000000000003</v>
      </c>
      <c r="AL136">
        <f>VLOOKUP($B136,Leveranser!$B$1:$Y$500,MATCH("Totalt såld fjärrvärme till andra fjärrvärmeföretag",Leveranser!$B$1:$AA$1,0),FALSE)</f>
        <v>0</v>
      </c>
      <c r="AM136">
        <f>IF(ISERROR(1/VLOOKUP($B136,Miljö!$B$1:$S$500,MATCH("Såld mängd produktionsspecifik fjärrvärme (GWh)",Miljö!$B$1:$R$1,0),FALSE)),0,VLOOKUP($B136,Miljö!$B$1:$S$500,MATCH("Såld mängd produktionsspecifik fjärrvärme (GWh)",Miljö!$B$1:$R$1,0),FALSE))</f>
        <v>0</v>
      </c>
      <c r="AN136" s="239">
        <f t="shared" si="46"/>
        <v>0.6916104853657048</v>
      </c>
      <c r="AP136" t="str">
        <f>IFERROR(VLOOKUP($B136,Miljövärden!$B$2:$H$550,7,FALSE),"Nej, saknas")</f>
        <v>Ja</v>
      </c>
      <c r="AQ136" t="str">
        <f>IFERROR(VLOOKUP($B136,Miljövärden!$B$2:$H$550,6,FALSE),"Nej, saknas")</f>
        <v>Ja</v>
      </c>
      <c r="AU136">
        <f t="shared" si="47"/>
        <v>0.89700000000000002</v>
      </c>
      <c r="AV136">
        <f t="shared" si="48"/>
        <v>0</v>
      </c>
      <c r="AW136">
        <f t="shared" si="49"/>
        <v>42</v>
      </c>
      <c r="AX136">
        <f t="shared" si="50"/>
        <v>0</v>
      </c>
      <c r="AZ136">
        <f t="shared" si="51"/>
        <v>42</v>
      </c>
      <c r="BC136">
        <f t="shared" si="52"/>
        <v>0.3</v>
      </c>
      <c r="BD136">
        <f t="shared" si="53"/>
        <v>0</v>
      </c>
      <c r="BE136">
        <f t="shared" si="54"/>
        <v>42</v>
      </c>
      <c r="BF136">
        <f t="shared" si="55"/>
        <v>5.9</v>
      </c>
      <c r="BG136">
        <f t="shared" si="56"/>
        <v>0.89700000000000002</v>
      </c>
      <c r="BH136">
        <f>VLOOKUP(B136,Miljö!$B$1:$I$482,MATCH("Fossilandel för ursprungspecificerad el ()",Miljö!$B$1:$I$1,0),FALSE)</f>
        <v>0</v>
      </c>
      <c r="BI136">
        <f>VLOOKUP(B136,Miljö!$B$1:$BX$482,MATCH("Kärnkraftsandel för ursprungsspecificerad el ()",Miljö!$B$1:$O$1,0),FALSE)</f>
        <v>0</v>
      </c>
      <c r="BJ136">
        <f t="shared" si="57"/>
        <v>0</v>
      </c>
      <c r="BK136" t="str">
        <f>VLOOKUP(B136,Miljö!$B$1:$O$482,MATCH("Fossil andel i procent (%)",Miljö!$B$1:$O$1,0),FALSE)</f>
        <v>ET</v>
      </c>
      <c r="BL136">
        <f t="shared" si="58"/>
        <v>49.096999999999994</v>
      </c>
      <c r="BO136" s="289">
        <f t="shared" si="59"/>
        <v>6.1103529747235071E-3</v>
      </c>
      <c r="BP136" s="239">
        <f t="shared" si="60"/>
        <v>0</v>
      </c>
      <c r="BQ136" s="239">
        <f t="shared" si="61"/>
        <v>0.87371937185571424</v>
      </c>
      <c r="BR136" s="239">
        <f t="shared" si="62"/>
        <v>0.12017027516956232</v>
      </c>
      <c r="BS136" s="239"/>
      <c r="BT136" s="351">
        <f t="shared" si="63"/>
        <v>1</v>
      </c>
      <c r="BW136" s="289">
        <f>IF(AP136="ja",VLOOKUP(B136,Miljövärden!$B$2:$H$550,MATCH("Total andel fossilt",Miljövärden!$B$2:$H$2,0),FALSE),"")</f>
        <v>6.1103499999999996E-3</v>
      </c>
      <c r="BZ136" s="351">
        <f t="shared" si="64"/>
        <v>-2.9747235074512046E-9</v>
      </c>
      <c r="CA136" s="353">
        <f t="shared" si="65"/>
        <v>0</v>
      </c>
    </row>
    <row r="137" spans="1:79" x14ac:dyDescent="0.25">
      <c r="A137" s="2" t="s">
        <v>222</v>
      </c>
      <c r="B137" s="2" t="s">
        <v>87</v>
      </c>
      <c r="C137">
        <f>VLOOKUP($B137,'Tillförd energi'!$B$1:$AI$700,MATCH(C$1,'Tillförd energi'!$B$1:$AQ$1,0),FALSE)</f>
        <v>0</v>
      </c>
      <c r="D137">
        <f>VLOOKUP($B137,'Tillförd energi'!$B$1:$AI$700,MATCH(D$1,'Tillförd energi'!$B$1:$AQ$1,0),FALSE)</f>
        <v>0</v>
      </c>
      <c r="E137">
        <f>VLOOKUP($B137,'Tillförd energi'!$B$1:$AI$700,MATCH(E$1,'Tillförd energi'!$B$1:$AQ$1,0),FALSE)</f>
        <v>0</v>
      </c>
      <c r="F137">
        <f>VLOOKUP($B137,'Tillförd energi'!$B$1:$AI$700,MATCH(F$1,'Tillförd energi'!$B$1:$AQ$1,0),FALSE)</f>
        <v>0</v>
      </c>
      <c r="G137">
        <f>VLOOKUP($B137,'Tillförd energi'!$B$1:$AI$700,MATCH(G$1,'Tillförd energi'!$B$1:$AQ$1,0),FALSE)</f>
        <v>0</v>
      </c>
      <c r="H137">
        <f>VLOOKUP($B137,'Tillförd energi'!$B$1:$AI$700,MATCH(H$1,'Tillförd energi'!$B$1:$AQ$1,0),FALSE)</f>
        <v>0</v>
      </c>
      <c r="I137">
        <f>VLOOKUP($B137,'Tillförd energi'!$B$1:$AI$700,MATCH(I$1,'Tillförd energi'!$B$1:$AQ$1,0),FALSE)</f>
        <v>0</v>
      </c>
      <c r="J137">
        <f>VLOOKUP($B137,'Tillförd energi'!$B$1:$AI$700,MATCH(J$1,'Tillförd energi'!$B$1:$AQ$1,0),FALSE)</f>
        <v>0</v>
      </c>
      <c r="K137">
        <f>VLOOKUP($B137,'Tillförd energi'!$B$1:$AI$700,MATCH(K$1,'Tillförd energi'!$B$1:$AQ$1,0),FALSE)</f>
        <v>0</v>
      </c>
      <c r="L137">
        <f>VLOOKUP($B137,'Tillförd energi'!$B$1:$AI$700,MATCH(L$1,'Tillförd energi'!$B$1:$AQ$1,0),FALSE)</f>
        <v>0</v>
      </c>
      <c r="M137">
        <f>VLOOKUP($B137,'Tillförd energi'!$B$1:$AI$700,MATCH(M$1,'Tillförd energi'!$B$1:$AQ$1,0),FALSE)</f>
        <v>0</v>
      </c>
      <c r="N137">
        <f>VLOOKUP($B137,'Tillförd energi'!$B$1:$AI$700,MATCH(N$1,'Tillförd energi'!$B$1:$AQ$1,0),FALSE)</f>
        <v>0</v>
      </c>
      <c r="O137">
        <f>VLOOKUP($B137,'Tillförd energi'!$B$1:$AI$700,MATCH(O$1,'Tillförd energi'!$B$1:$AQ$1,0),FALSE)</f>
        <v>0</v>
      </c>
      <c r="P137">
        <f>VLOOKUP($B137,'Tillförd energi'!$B$1:$AI$700,MATCH(P$1,'Tillförd energi'!$B$1:$AQ$1,0),FALSE)</f>
        <v>0</v>
      </c>
      <c r="Q137">
        <f>VLOOKUP($B137,'Tillförd energi'!$B$1:$AI$700,MATCH(Q$1,'Tillförd energi'!$B$1:$AQ$1,0),FALSE)</f>
        <v>0</v>
      </c>
      <c r="R137">
        <f>VLOOKUP($B137,'Tillförd energi'!$B$1:$AI$700,MATCH(R$1,'Tillförd energi'!$B$1:$AQ$1,0),FALSE)</f>
        <v>0</v>
      </c>
      <c r="S137">
        <f>VLOOKUP($B137,'Tillförd energi'!$B$1:$AI$700,MATCH(S$1,'Tillförd energi'!$B$1:$AQ$1,0),FALSE)</f>
        <v>0</v>
      </c>
      <c r="T137">
        <f>VLOOKUP($B137,'Tillförd energi'!$B$1:$AI$700,MATCH(T$1,'Tillförd energi'!$B$1:$AQ$1,0),FALSE)</f>
        <v>0</v>
      </c>
      <c r="U137">
        <f>VLOOKUP($B137,'Tillförd energi'!$B$1:$AI$700,MATCH(U$1,'Tillförd energi'!$B$1:$AQ$1,0),FALSE)</f>
        <v>0</v>
      </c>
      <c r="V137">
        <f>VLOOKUP($B137,'Tillförd energi'!$B$1:$AI$700,MATCH(V$1,'Tillförd energi'!$B$1:$AQ$1,0),FALSE)</f>
        <v>0</v>
      </c>
      <c r="W137">
        <f>VLOOKUP($B137,'Tillförd energi'!$B$1:$AI$700,MATCH(W$1,'Tillförd energi'!$B$1:$AQ$1,0),FALSE)</f>
        <v>0</v>
      </c>
      <c r="X137">
        <f>VLOOKUP($B137,'Tillförd energi'!$B$1:$AI$700,MATCH(X$1,'Tillförd energi'!$B$1:$AQ$1,0),FALSE)</f>
        <v>0</v>
      </c>
      <c r="Y137">
        <f>VLOOKUP($B137,'Tillförd energi'!$B$1:$AI$700,MATCH(Y$1,'Tillförd energi'!$B$1:$AQ$1,0),FALSE)</f>
        <v>0</v>
      </c>
      <c r="Z137">
        <f>VLOOKUP($B137,'Tillförd energi'!$B$1:$AI$700,MATCH(Z$1,'Tillförd energi'!$B$1:$AQ$1,0),FALSE)</f>
        <v>0</v>
      </c>
      <c r="AA137">
        <f>VLOOKUP($B137,'Tillförd energi'!$B$1:$AI$700,MATCH(AA$1,'Tillförd energi'!$B$1:$AQ$1,0),FALSE)</f>
        <v>0</v>
      </c>
      <c r="AB137">
        <f>VLOOKUP($B137,'Tillförd energi'!$B$1:$AI$700,MATCH(AB$1,'Tillförd energi'!$B$1:$AQ$1,0),FALSE)</f>
        <v>0</v>
      </c>
      <c r="AC137">
        <f>VLOOKUP($B137,'Tillförd energi'!$B$1:$AI$700,MATCH(AC$1,'Tillförd energi'!$B$1:$AQ$1,0),FALSE)</f>
        <v>0</v>
      </c>
      <c r="AD137">
        <f>VLOOKUP($B137,'Tillförd energi'!$B$1:$AI$700,MATCH(AD$1,'Tillförd energi'!$B$1:$AQ$1,0),FALSE)</f>
        <v>0</v>
      </c>
      <c r="AE137">
        <f>VLOOKUP($B137,'Tillförd energi'!$B$1:$AI$700,MATCH(AE$1,'Tillförd energi'!$B$1:$AQ$1,0),FALSE)</f>
        <v>0</v>
      </c>
      <c r="AF137">
        <f>VLOOKUP($B137,'Tillförd energi'!$B$1:$AI$700,MATCH(AF$1,'Tillförd energi'!$B$1:$AQ$1,0),FALSE)</f>
        <v>0</v>
      </c>
      <c r="AG137">
        <f>IFERROR(VLOOKUP(B137,Miljö!$B$1:$AC$550,MATCH("Köpt mängd produktionsspecifik fjärrvärme:",Miljö!$B$1:$AC$1,0),FALSE)/1,0)</f>
        <v>0</v>
      </c>
      <c r="AI137">
        <f t="shared" si="44"/>
        <v>0</v>
      </c>
      <c r="AJ137">
        <f t="shared" si="45"/>
        <v>0</v>
      </c>
      <c r="AK137" t="str">
        <f>IF(ISERROR(1/VLOOKUP($B137,Leveranser!$B$1:$S$500,MATCH("såld värme (gwh)",Leveranser!$B$1:$S$1,0),FALSE)),"",VLOOKUP($B137,Leveranser!$B$1:$S$500,MATCH("såld värme (gwh)",Leveranser!$B$1:$S$1,0),FALSE))</f>
        <v/>
      </c>
      <c r="AL137">
        <f>VLOOKUP($B137,Leveranser!$B$1:$Y$500,MATCH("Totalt såld fjärrvärme till andra fjärrvärmeföretag",Leveranser!$B$1:$AA$1,0),FALSE)</f>
        <v>0</v>
      </c>
      <c r="AM137">
        <f>IF(ISERROR(1/VLOOKUP($B137,Miljö!$B$1:$S$500,MATCH("Såld mängd produktionsspecifik fjärrvärme (GWh)",Miljö!$B$1:$R$1,0),FALSE)),0,VLOOKUP($B137,Miljö!$B$1:$S$500,MATCH("Såld mängd produktionsspecifik fjärrvärme (GWh)",Miljö!$B$1:$R$1,0),FALSE))</f>
        <v>0</v>
      </c>
      <c r="AN137" s="239" t="str">
        <f t="shared" si="46"/>
        <v/>
      </c>
      <c r="AP137" t="str">
        <f>IFERROR(VLOOKUP($B137,Miljövärden!$B$2:$H$550,7,FALSE),"Nej, saknas")</f>
        <v>Nej</v>
      </c>
      <c r="AQ137" t="str">
        <f>IFERROR(VLOOKUP($B137,Miljövärden!$B$2:$H$550,6,FALSE),"Nej, saknas")</f>
        <v>Nej</v>
      </c>
      <c r="AU137">
        <f t="shared" si="47"/>
        <v>0</v>
      </c>
      <c r="AV137">
        <f t="shared" si="48"/>
        <v>0</v>
      </c>
      <c r="AW137">
        <f t="shared" si="49"/>
        <v>0</v>
      </c>
      <c r="AX137">
        <f t="shared" si="50"/>
        <v>0</v>
      </c>
      <c r="AZ137">
        <f t="shared" si="51"/>
        <v>0</v>
      </c>
      <c r="BC137">
        <f t="shared" si="52"/>
        <v>0</v>
      </c>
      <c r="BD137">
        <f t="shared" si="53"/>
        <v>0</v>
      </c>
      <c r="BE137">
        <f t="shared" si="54"/>
        <v>0</v>
      </c>
      <c r="BF137">
        <f t="shared" si="55"/>
        <v>0</v>
      </c>
      <c r="BG137">
        <f t="shared" si="56"/>
        <v>0</v>
      </c>
      <c r="BH137" t="str">
        <f>VLOOKUP(B137,Miljö!$B$1:$I$482,MATCH("Fossilandel för ursprungspecificerad el ()",Miljö!$B$1:$I$1,0),FALSE)</f>
        <v>-</v>
      </c>
      <c r="BI137" t="str">
        <f>VLOOKUP(B137,Miljö!$B$1:$BX$482,MATCH("Kärnkraftsandel för ursprungsspecificerad el ()",Miljö!$B$1:$O$1,0),FALSE)</f>
        <v>-</v>
      </c>
      <c r="BJ137">
        <f t="shared" si="57"/>
        <v>0</v>
      </c>
      <c r="BK137" t="str">
        <f>VLOOKUP(B137,Miljö!$B$1:$O$482,MATCH("Fossil andel i procent (%)",Miljö!$B$1:$O$1,0),FALSE)</f>
        <v>-</v>
      </c>
      <c r="BL137">
        <f t="shared" si="58"/>
        <v>0</v>
      </c>
      <c r="BO137" s="289" t="str">
        <f t="shared" si="59"/>
        <v/>
      </c>
      <c r="BP137" s="239" t="str">
        <f t="shared" si="60"/>
        <v/>
      </c>
      <c r="BQ137" s="239" t="str">
        <f t="shared" si="61"/>
        <v/>
      </c>
      <c r="BR137" s="239" t="str">
        <f t="shared" si="62"/>
        <v/>
      </c>
      <c r="BS137" s="239"/>
      <c r="BT137" s="351">
        <f t="shared" si="63"/>
        <v>0</v>
      </c>
      <c r="BW137" s="289" t="str">
        <f>IF(AP137="ja",VLOOKUP(B137,Miljövärden!$B$2:$H$550,MATCH("Total andel fossilt",Miljövärden!$B$2:$H$2,0),FALSE),"")</f>
        <v/>
      </c>
      <c r="BZ137" s="351" t="str">
        <f t="shared" si="64"/>
        <v/>
      </c>
      <c r="CA137" s="353" t="str">
        <f t="shared" si="65"/>
        <v/>
      </c>
    </row>
    <row r="138" spans="1:79" x14ac:dyDescent="0.25">
      <c r="A138" s="2" t="s">
        <v>223</v>
      </c>
      <c r="B138" s="2" t="s">
        <v>224</v>
      </c>
      <c r="C138">
        <f>VLOOKUP($B138,'Tillförd energi'!$B$1:$AI$700,MATCH(C$1,'Tillförd energi'!$B$1:$AQ$1,0),FALSE)</f>
        <v>0</v>
      </c>
      <c r="D138">
        <f>VLOOKUP($B138,'Tillförd energi'!$B$1:$AI$700,MATCH(D$1,'Tillförd energi'!$B$1:$AQ$1,0),FALSE)</f>
        <v>0.28999999999999998</v>
      </c>
      <c r="E138">
        <f>VLOOKUP($B138,'Tillförd energi'!$B$1:$AI$700,MATCH(E$1,'Tillförd energi'!$B$1:$AQ$1,0),FALSE)</f>
        <v>0.89</v>
      </c>
      <c r="F138">
        <f>VLOOKUP($B138,'Tillförd energi'!$B$1:$AI$700,MATCH(F$1,'Tillförd energi'!$B$1:$AQ$1,0),FALSE)</f>
        <v>0</v>
      </c>
      <c r="G138">
        <f>VLOOKUP($B138,'Tillförd energi'!$B$1:$AI$700,MATCH(G$1,'Tillförd energi'!$B$1:$AQ$1,0),FALSE)</f>
        <v>0</v>
      </c>
      <c r="H138">
        <f>VLOOKUP($B138,'Tillförd energi'!$B$1:$AI$700,MATCH(H$1,'Tillförd energi'!$B$1:$AQ$1,0),FALSE)</f>
        <v>0</v>
      </c>
      <c r="I138">
        <f>VLOOKUP($B138,'Tillförd energi'!$B$1:$AI$700,MATCH(I$1,'Tillförd energi'!$B$1:$AQ$1,0),FALSE)</f>
        <v>0</v>
      </c>
      <c r="J138">
        <f>VLOOKUP($B138,'Tillförd energi'!$B$1:$AI$700,MATCH(J$1,'Tillförd energi'!$B$1:$AQ$1,0),FALSE)</f>
        <v>2.91</v>
      </c>
      <c r="K138">
        <f>VLOOKUP($B138,'Tillförd energi'!$B$1:$AI$700,MATCH(K$1,'Tillförd energi'!$B$1:$AQ$1,0),FALSE)</f>
        <v>0</v>
      </c>
      <c r="L138">
        <f>VLOOKUP($B138,'Tillförd energi'!$B$1:$AI$700,MATCH(L$1,'Tillförd energi'!$B$1:$AQ$1,0),FALSE)</f>
        <v>0</v>
      </c>
      <c r="M138">
        <f>VLOOKUP($B138,'Tillförd energi'!$B$1:$AI$700,MATCH(M$1,'Tillförd energi'!$B$1:$AQ$1,0),FALSE)</f>
        <v>42.586300000000001</v>
      </c>
      <c r="N138">
        <f>VLOOKUP($B138,'Tillförd energi'!$B$1:$AI$700,MATCH(N$1,'Tillförd energi'!$B$1:$AQ$1,0),FALSE)</f>
        <v>22.595800000000001</v>
      </c>
      <c r="O138">
        <f>VLOOKUP($B138,'Tillförd energi'!$B$1:$AI$700,MATCH(O$1,'Tillförd energi'!$B$1:$AQ$1,0),FALSE)</f>
        <v>2.85026</v>
      </c>
      <c r="P138">
        <f>VLOOKUP($B138,'Tillförd energi'!$B$1:$AI$700,MATCH(P$1,'Tillförd energi'!$B$1:$AQ$1,0),FALSE)</f>
        <v>36.908299999999997</v>
      </c>
      <c r="Q138">
        <f>VLOOKUP($B138,'Tillförd energi'!$B$1:$AI$700,MATCH(Q$1,'Tillförd energi'!$B$1:$AQ$1,0),FALSE)</f>
        <v>0</v>
      </c>
      <c r="R138">
        <f>VLOOKUP($B138,'Tillförd energi'!$B$1:$AI$700,MATCH(R$1,'Tillförd energi'!$B$1:$AQ$1,0),FALSE)</f>
        <v>0</v>
      </c>
      <c r="S138">
        <f>VLOOKUP($B138,'Tillförd energi'!$B$1:$AI$700,MATCH(S$1,'Tillförd energi'!$B$1:$AQ$1,0),FALSE)</f>
        <v>0</v>
      </c>
      <c r="T138">
        <f>VLOOKUP($B138,'Tillförd energi'!$B$1:$AI$700,MATCH(T$1,'Tillförd energi'!$B$1:$AQ$1,0),FALSE)</f>
        <v>0</v>
      </c>
      <c r="U138">
        <f>VLOOKUP($B138,'Tillförd energi'!$B$1:$AI$700,MATCH(U$1,'Tillförd energi'!$B$1:$AQ$1,0),FALSE)</f>
        <v>0</v>
      </c>
      <c r="V138">
        <f>VLOOKUP($B138,'Tillförd energi'!$B$1:$AI$700,MATCH(V$1,'Tillförd energi'!$B$1:$AQ$1,0),FALSE)</f>
        <v>0</v>
      </c>
      <c r="W138">
        <f>VLOOKUP($B138,'Tillförd energi'!$B$1:$AI$700,MATCH(W$1,'Tillförd energi'!$B$1:$AQ$1,0),FALSE)</f>
        <v>0</v>
      </c>
      <c r="X138">
        <f>VLOOKUP($B138,'Tillförd energi'!$B$1:$AI$700,MATCH(X$1,'Tillförd energi'!$B$1:$AQ$1,0),FALSE)</f>
        <v>0</v>
      </c>
      <c r="Y138">
        <f>VLOOKUP($B138,'Tillförd energi'!$B$1:$AI$700,MATCH(Y$1,'Tillförd energi'!$B$1:$AQ$1,0),FALSE)</f>
        <v>19.9619</v>
      </c>
      <c r="Z138">
        <f>VLOOKUP($B138,'Tillförd energi'!$B$1:$AI$700,MATCH(Z$1,'Tillförd energi'!$B$1:$AQ$1,0),FALSE)</f>
        <v>3.77</v>
      </c>
      <c r="AA138">
        <f>VLOOKUP($B138,'Tillförd energi'!$B$1:$AI$700,MATCH(AA$1,'Tillförd energi'!$B$1:$AQ$1,0),FALSE)</f>
        <v>0</v>
      </c>
      <c r="AB138">
        <f>VLOOKUP($B138,'Tillförd energi'!$B$1:$AI$700,MATCH(AB$1,'Tillförd energi'!$B$1:$AQ$1,0),FALSE)</f>
        <v>0</v>
      </c>
      <c r="AC138">
        <f>VLOOKUP($B138,'Tillförd energi'!$B$1:$AI$700,MATCH(AC$1,'Tillförd energi'!$B$1:$AQ$1,0),FALSE)</f>
        <v>31.98</v>
      </c>
      <c r="AD138">
        <f>VLOOKUP($B138,'Tillförd energi'!$B$1:$AI$700,MATCH(AD$1,'Tillförd energi'!$B$1:$AQ$1,0),FALSE)</f>
        <v>53.6</v>
      </c>
      <c r="AE138">
        <f>VLOOKUP($B138,'Tillförd energi'!$B$1:$AI$700,MATCH(AE$1,'Tillförd energi'!$B$1:$AQ$1,0),FALSE)</f>
        <v>0</v>
      </c>
      <c r="AF138">
        <f>VLOOKUP($B138,'Tillförd energi'!$B$1:$AI$700,MATCH(AF$1,'Tillförd energi'!$B$1:$AQ$1,0),FALSE)</f>
        <v>6.6440700000000001</v>
      </c>
      <c r="AG138">
        <f>IFERROR(VLOOKUP(B138,Miljö!$B$1:$AC$550,MATCH("Köpt mängd produktionsspecifik fjärrvärme:",Miljö!$B$1:$AC$1,0),FALSE)/1,0)</f>
        <v>0</v>
      </c>
      <c r="AI138">
        <f t="shared" si="44"/>
        <v>224.98662999999999</v>
      </c>
      <c r="AJ138">
        <f t="shared" si="45"/>
        <v>224.98662999999999</v>
      </c>
      <c r="AK138">
        <f>IF(ISERROR(1/VLOOKUP($B138,Leveranser!$B$1:$S$500,MATCH("såld värme (gwh)",Leveranser!$B$1:$S$1,0),FALSE)),"",VLOOKUP($B138,Leveranser!$B$1:$S$500,MATCH("såld värme (gwh)",Leveranser!$B$1:$S$1,0),FALSE))</f>
        <v>178.04</v>
      </c>
      <c r="AL138">
        <f>VLOOKUP($B138,Leveranser!$B$1:$Y$500,MATCH("Totalt såld fjärrvärme till andra fjärrvärmeföretag",Leveranser!$B$1:$AA$1,0),FALSE)</f>
        <v>0</v>
      </c>
      <c r="AM138">
        <f>IF(ISERROR(1/VLOOKUP($B138,Miljö!$B$1:$S$500,MATCH("Såld mängd produktionsspecifik fjärrvärme (GWh)",Miljö!$B$1:$R$1,0),FALSE)),0,VLOOKUP($B138,Miljö!$B$1:$S$500,MATCH("Såld mängd produktionsspecifik fjärrvärme (GWh)",Miljö!$B$1:$R$1,0),FALSE))</f>
        <v>0</v>
      </c>
      <c r="AN138" s="239">
        <f t="shared" si="46"/>
        <v>0.7913359118272939</v>
      </c>
      <c r="AP138" t="str">
        <f>IFERROR(VLOOKUP($B138,Miljövärden!$B$2:$H$550,7,FALSE),"Nej, saknas")</f>
        <v>Ja</v>
      </c>
      <c r="AQ138" t="str">
        <f>IFERROR(VLOOKUP($B138,Miljövärden!$B$2:$H$550,6,FALSE),"Nej, saknas")</f>
        <v>Ja</v>
      </c>
      <c r="AU138">
        <f t="shared" si="47"/>
        <v>10.414070000000001</v>
      </c>
      <c r="AV138">
        <f t="shared" si="48"/>
        <v>0</v>
      </c>
      <c r="AW138">
        <f t="shared" si="49"/>
        <v>104.94066000000001</v>
      </c>
      <c r="AX138">
        <f t="shared" si="50"/>
        <v>0</v>
      </c>
      <c r="AZ138">
        <f t="shared" si="51"/>
        <v>104.94066000000001</v>
      </c>
      <c r="BC138">
        <f t="shared" si="52"/>
        <v>1.18</v>
      </c>
      <c r="BD138">
        <f t="shared" si="53"/>
        <v>19.9619</v>
      </c>
      <c r="BE138">
        <f t="shared" si="54"/>
        <v>104.94066000000001</v>
      </c>
      <c r="BF138">
        <f t="shared" si="55"/>
        <v>88.490000000000009</v>
      </c>
      <c r="BG138">
        <f t="shared" si="56"/>
        <v>10.414070000000001</v>
      </c>
      <c r="BH138">
        <f>VLOOKUP(B138,Miljö!$B$1:$I$482,MATCH("Fossilandel för ursprungspecificerad el ()",Miljö!$B$1:$I$1,0),FALSE)</f>
        <v>0</v>
      </c>
      <c r="BI138">
        <f>VLOOKUP(B138,Miljö!$B$1:$BX$482,MATCH("Kärnkraftsandel för ursprungsspecificerad el ()",Miljö!$B$1:$O$1,0),FALSE)</f>
        <v>0</v>
      </c>
      <c r="BJ138">
        <f t="shared" si="57"/>
        <v>0</v>
      </c>
      <c r="BK138" t="str">
        <f>VLOOKUP(B138,Miljö!$B$1:$O$482,MATCH("Fossil andel i procent (%)",Miljö!$B$1:$O$1,0),FALSE)</f>
        <v>ET</v>
      </c>
      <c r="BL138">
        <f t="shared" si="58"/>
        <v>224.98663000000002</v>
      </c>
      <c r="BO138" s="289">
        <f t="shared" si="59"/>
        <v>5.2447560995068903E-3</v>
      </c>
      <c r="BP138" s="239">
        <f t="shared" si="60"/>
        <v>8.8724827781988633E-2</v>
      </c>
      <c r="BQ138" s="239">
        <f t="shared" si="61"/>
        <v>0.51271815574107671</v>
      </c>
      <c r="BR138" s="239">
        <f t="shared" si="62"/>
        <v>0.39331226037742778</v>
      </c>
      <c r="BS138" s="239"/>
      <c r="BT138" s="351">
        <f t="shared" si="63"/>
        <v>1</v>
      </c>
      <c r="BW138" s="289">
        <f>IF(AP138="ja",VLOOKUP(B138,Miljövärden!$B$2:$H$550,MATCH("Total andel fossilt",Miljövärden!$B$2:$H$2,0),FALSE),"")</f>
        <v>5.2447500000000003E-3</v>
      </c>
      <c r="BZ138" s="351">
        <f t="shared" si="64"/>
        <v>-6.0995068900185356E-9</v>
      </c>
      <c r="CA138" s="353">
        <f t="shared" si="65"/>
        <v>0</v>
      </c>
    </row>
    <row r="139" spans="1:79" x14ac:dyDescent="0.25">
      <c r="A139" s="2" t="s">
        <v>225</v>
      </c>
      <c r="B139" s="2" t="s">
        <v>226</v>
      </c>
      <c r="C139">
        <f>VLOOKUP($B139,'Tillförd energi'!$B$1:$AI$700,MATCH(C$1,'Tillförd energi'!$B$1:$AQ$1,0),FALSE)</f>
        <v>0</v>
      </c>
      <c r="D139">
        <f>VLOOKUP($B139,'Tillförd energi'!$B$1:$AI$700,MATCH(D$1,'Tillförd energi'!$B$1:$AQ$1,0),FALSE)</f>
        <v>1.13588</v>
      </c>
      <c r="E139">
        <f>VLOOKUP($B139,'Tillförd energi'!$B$1:$AI$700,MATCH(E$1,'Tillförd energi'!$B$1:$AQ$1,0),FALSE)</f>
        <v>0</v>
      </c>
      <c r="F139">
        <f>VLOOKUP($B139,'Tillförd energi'!$B$1:$AI$700,MATCH(F$1,'Tillförd energi'!$B$1:$AQ$1,0),FALSE)</f>
        <v>0</v>
      </c>
      <c r="G139">
        <f>VLOOKUP($B139,'Tillförd energi'!$B$1:$AI$700,MATCH(G$1,'Tillförd energi'!$B$1:$AQ$1,0),FALSE)</f>
        <v>0</v>
      </c>
      <c r="H139">
        <f>VLOOKUP($B139,'Tillförd energi'!$B$1:$AI$700,MATCH(H$1,'Tillförd energi'!$B$1:$AQ$1,0),FALSE)</f>
        <v>0</v>
      </c>
      <c r="I139">
        <f>VLOOKUP($B139,'Tillförd energi'!$B$1:$AI$700,MATCH(I$1,'Tillförd energi'!$B$1:$AQ$1,0),FALSE)</f>
        <v>115.82299999999999</v>
      </c>
      <c r="J139">
        <f>VLOOKUP($B139,'Tillförd energi'!$B$1:$AI$700,MATCH(J$1,'Tillförd energi'!$B$1:$AQ$1,0),FALSE)</f>
        <v>0</v>
      </c>
      <c r="K139">
        <f>VLOOKUP($B139,'Tillförd energi'!$B$1:$AI$700,MATCH(K$1,'Tillförd energi'!$B$1:$AQ$1,0),FALSE)</f>
        <v>0</v>
      </c>
      <c r="L139">
        <f>VLOOKUP($B139,'Tillförd energi'!$B$1:$AI$700,MATCH(L$1,'Tillförd energi'!$B$1:$AQ$1,0),FALSE)</f>
        <v>0</v>
      </c>
      <c r="M139">
        <f>VLOOKUP($B139,'Tillförd energi'!$B$1:$AI$700,MATCH(M$1,'Tillförd energi'!$B$1:$AQ$1,0),FALSE)</f>
        <v>0</v>
      </c>
      <c r="N139">
        <f>VLOOKUP($B139,'Tillförd energi'!$B$1:$AI$700,MATCH(N$1,'Tillförd energi'!$B$1:$AQ$1,0),FALSE)</f>
        <v>0</v>
      </c>
      <c r="O139">
        <f>VLOOKUP($B139,'Tillförd energi'!$B$1:$AI$700,MATCH(O$1,'Tillförd energi'!$B$1:$AQ$1,0),FALSE)</f>
        <v>0</v>
      </c>
      <c r="P139">
        <f>VLOOKUP($B139,'Tillförd energi'!$B$1:$AI$700,MATCH(P$1,'Tillförd energi'!$B$1:$AQ$1,0),FALSE)</f>
        <v>101.9</v>
      </c>
      <c r="Q139">
        <f>VLOOKUP($B139,'Tillförd energi'!$B$1:$AI$700,MATCH(Q$1,'Tillförd energi'!$B$1:$AQ$1,0),FALSE)</f>
        <v>0</v>
      </c>
      <c r="R139">
        <f>VLOOKUP($B139,'Tillförd energi'!$B$1:$AI$700,MATCH(R$1,'Tillförd energi'!$B$1:$AQ$1,0),FALSE)</f>
        <v>0</v>
      </c>
      <c r="S139">
        <f>VLOOKUP($B139,'Tillförd energi'!$B$1:$AI$700,MATCH(S$1,'Tillförd energi'!$B$1:$AQ$1,0),FALSE)</f>
        <v>0</v>
      </c>
      <c r="T139">
        <f>VLOOKUP($B139,'Tillförd energi'!$B$1:$AI$700,MATCH(T$1,'Tillförd energi'!$B$1:$AQ$1,0),FALSE)</f>
        <v>0</v>
      </c>
      <c r="U139">
        <f>VLOOKUP($B139,'Tillförd energi'!$B$1:$AI$700,MATCH(U$1,'Tillförd energi'!$B$1:$AQ$1,0),FALSE)</f>
        <v>0</v>
      </c>
      <c r="V139">
        <f>VLOOKUP($B139,'Tillförd energi'!$B$1:$AI$700,MATCH(V$1,'Tillförd energi'!$B$1:$AQ$1,0),FALSE)</f>
        <v>0</v>
      </c>
      <c r="W139">
        <f>VLOOKUP($B139,'Tillförd energi'!$B$1:$AI$700,MATCH(W$1,'Tillförd energi'!$B$1:$AQ$1,0),FALSE)</f>
        <v>0</v>
      </c>
      <c r="X139">
        <f>VLOOKUP($B139,'Tillförd energi'!$B$1:$AI$700,MATCH(X$1,'Tillförd energi'!$B$1:$AQ$1,0),FALSE)</f>
        <v>0</v>
      </c>
      <c r="Y139">
        <f>VLOOKUP($B139,'Tillförd energi'!$B$1:$AI$700,MATCH(Y$1,'Tillförd energi'!$B$1:$AQ$1,0),FALSE)</f>
        <v>0</v>
      </c>
      <c r="Z139">
        <f>VLOOKUP($B139,'Tillförd energi'!$B$1:$AI$700,MATCH(Z$1,'Tillförd energi'!$B$1:$AQ$1,0),FALSE)</f>
        <v>0</v>
      </c>
      <c r="AA139">
        <f>VLOOKUP($B139,'Tillförd energi'!$B$1:$AI$700,MATCH(AA$1,'Tillförd energi'!$B$1:$AQ$1,0),FALSE)</f>
        <v>0</v>
      </c>
      <c r="AB139">
        <f>VLOOKUP($B139,'Tillförd energi'!$B$1:$AI$700,MATCH(AB$1,'Tillförd energi'!$B$1:$AQ$1,0),FALSE)</f>
        <v>0</v>
      </c>
      <c r="AC139">
        <f>VLOOKUP($B139,'Tillförd energi'!$B$1:$AI$700,MATCH(AC$1,'Tillförd energi'!$B$1:$AQ$1,0),FALSE)</f>
        <v>16.5</v>
      </c>
      <c r="AD139">
        <f>VLOOKUP($B139,'Tillförd energi'!$B$1:$AI$700,MATCH(AD$1,'Tillförd energi'!$B$1:$AQ$1,0),FALSE)</f>
        <v>3.1019999999999999</v>
      </c>
      <c r="AE139">
        <f>VLOOKUP($B139,'Tillförd energi'!$B$1:$AI$700,MATCH(AE$1,'Tillförd energi'!$B$1:$AQ$1,0),FALSE)</f>
        <v>0</v>
      </c>
      <c r="AF139">
        <f>VLOOKUP($B139,'Tillförd energi'!$B$1:$AI$700,MATCH(AF$1,'Tillförd energi'!$B$1:$AQ$1,0),FALSE)</f>
        <v>7.8</v>
      </c>
      <c r="AG139">
        <f>IFERROR(VLOOKUP(B139,Miljö!$B$1:$AC$550,MATCH("Köpt mängd produktionsspecifik fjärrvärme:",Miljö!$B$1:$AC$1,0),FALSE)/1,0)</f>
        <v>0</v>
      </c>
      <c r="AI139">
        <f t="shared" si="44"/>
        <v>246.26088000000001</v>
      </c>
      <c r="AJ139">
        <f t="shared" si="45"/>
        <v>246.26088000000001</v>
      </c>
      <c r="AK139">
        <f>IF(ISERROR(1/VLOOKUP($B139,Leveranser!$B$1:$S$500,MATCH("såld värme (gwh)",Leveranser!$B$1:$S$1,0),FALSE)),"",VLOOKUP($B139,Leveranser!$B$1:$S$500,MATCH("såld värme (gwh)",Leveranser!$B$1:$S$1,0),FALSE))</f>
        <v>180.5</v>
      </c>
      <c r="AL139">
        <f>VLOOKUP($B139,Leveranser!$B$1:$Y$500,MATCH("Totalt såld fjärrvärme till andra fjärrvärmeföretag",Leveranser!$B$1:$AA$1,0),FALSE)</f>
        <v>0</v>
      </c>
      <c r="AM139">
        <f>IF(ISERROR(1/VLOOKUP($B139,Miljö!$B$1:$S$500,MATCH("Såld mängd produktionsspecifik fjärrvärme (GWh)",Miljö!$B$1:$R$1,0),FALSE)),0,VLOOKUP($B139,Miljö!$B$1:$S$500,MATCH("Såld mängd produktionsspecifik fjärrvärme (GWh)",Miljö!$B$1:$R$1,0),FALSE))</f>
        <v>0</v>
      </c>
      <c r="AN139" s="239">
        <f t="shared" si="46"/>
        <v>0.73296253956373414</v>
      </c>
      <c r="AP139" t="str">
        <f>IFERROR(VLOOKUP($B139,Miljövärden!$B$2:$H$550,7,FALSE),"Nej, saknas")</f>
        <v>Ja</v>
      </c>
      <c r="AQ139" t="str">
        <f>IFERROR(VLOOKUP($B139,Miljövärden!$B$2:$H$550,6,FALSE),"Nej, saknas")</f>
        <v>Ja</v>
      </c>
      <c r="AU139">
        <f t="shared" si="47"/>
        <v>7.8</v>
      </c>
      <c r="AV139">
        <f t="shared" si="48"/>
        <v>0</v>
      </c>
      <c r="AW139">
        <f t="shared" si="49"/>
        <v>101.9</v>
      </c>
      <c r="AX139">
        <f t="shared" si="50"/>
        <v>0</v>
      </c>
      <c r="AZ139">
        <f t="shared" si="51"/>
        <v>101.9</v>
      </c>
      <c r="BC139">
        <f t="shared" si="52"/>
        <v>1.13588</v>
      </c>
      <c r="BD139">
        <f t="shared" si="53"/>
        <v>0</v>
      </c>
      <c r="BE139">
        <f t="shared" si="54"/>
        <v>101.9</v>
      </c>
      <c r="BF139">
        <f t="shared" si="55"/>
        <v>135.42499999999998</v>
      </c>
      <c r="BG139">
        <f t="shared" si="56"/>
        <v>7.8</v>
      </c>
      <c r="BH139">
        <f>VLOOKUP(B139,Miljö!$B$1:$I$482,MATCH("Fossilandel för ursprungspecificerad el ()",Miljö!$B$1:$I$1,0),FALSE)</f>
        <v>0</v>
      </c>
      <c r="BI139">
        <f>VLOOKUP(B139,Miljö!$B$1:$BX$482,MATCH("Kärnkraftsandel för ursprungsspecificerad el ()",Miljö!$B$1:$O$1,0),FALSE)</f>
        <v>0</v>
      </c>
      <c r="BJ139">
        <f t="shared" si="57"/>
        <v>0</v>
      </c>
      <c r="BK139" t="str">
        <f>VLOOKUP(B139,Miljö!$B$1:$O$482,MATCH("Fossil andel i procent (%)",Miljö!$B$1:$O$1,0),FALSE)</f>
        <v>ET</v>
      </c>
      <c r="BL139">
        <f t="shared" si="58"/>
        <v>246.26087999999999</v>
      </c>
      <c r="BO139" s="289">
        <f t="shared" si="59"/>
        <v>4.6125068667016867E-3</v>
      </c>
      <c r="BP139" s="239">
        <f t="shared" si="60"/>
        <v>0</v>
      </c>
      <c r="BQ139" s="239">
        <f t="shared" si="61"/>
        <v>0.44546255174593713</v>
      </c>
      <c r="BR139" s="239">
        <f t="shared" si="62"/>
        <v>0.54992494138736125</v>
      </c>
      <c r="BS139" s="239"/>
      <c r="BT139" s="351">
        <f t="shared" si="63"/>
        <v>1</v>
      </c>
      <c r="BW139" s="289">
        <f>IF(AP139="ja",VLOOKUP(B139,Miljövärden!$B$2:$H$550,MATCH("Total andel fossilt",Miljövärden!$B$2:$H$2,0),FALSE),"")</f>
        <v>4.6125000000000003E-3</v>
      </c>
      <c r="BZ139" s="351">
        <f t="shared" si="64"/>
        <v>-6.8667016864254471E-9</v>
      </c>
      <c r="CA139" s="353">
        <f t="shared" si="65"/>
        <v>0</v>
      </c>
    </row>
    <row r="140" spans="1:79" x14ac:dyDescent="0.25">
      <c r="A140" s="2" t="s">
        <v>225</v>
      </c>
      <c r="B140" s="2" t="s">
        <v>227</v>
      </c>
      <c r="C140">
        <f>VLOOKUP($B140,'Tillförd energi'!$B$1:$AI$700,MATCH(C$1,'Tillförd energi'!$B$1:$AQ$1,0),FALSE)</f>
        <v>0</v>
      </c>
      <c r="D140">
        <f>VLOOKUP($B140,'Tillförd energi'!$B$1:$AI$700,MATCH(D$1,'Tillförd energi'!$B$1:$AQ$1,0),FALSE)</f>
        <v>0.16</v>
      </c>
      <c r="E140">
        <f>VLOOKUP($B140,'Tillförd energi'!$B$1:$AI$700,MATCH(E$1,'Tillförd energi'!$B$1:$AQ$1,0),FALSE)</f>
        <v>0</v>
      </c>
      <c r="F140">
        <f>VLOOKUP($B140,'Tillförd energi'!$B$1:$AI$700,MATCH(F$1,'Tillförd energi'!$B$1:$AQ$1,0),FALSE)</f>
        <v>0</v>
      </c>
      <c r="G140">
        <f>VLOOKUP($B140,'Tillförd energi'!$B$1:$AI$700,MATCH(G$1,'Tillförd energi'!$B$1:$AQ$1,0),FALSE)</f>
        <v>0</v>
      </c>
      <c r="H140">
        <f>VLOOKUP($B140,'Tillförd energi'!$B$1:$AI$700,MATCH(H$1,'Tillförd energi'!$B$1:$AQ$1,0),FALSE)</f>
        <v>0</v>
      </c>
      <c r="I140">
        <f>VLOOKUP($B140,'Tillförd energi'!$B$1:$AI$700,MATCH(I$1,'Tillförd energi'!$B$1:$AQ$1,0),FALSE)</f>
        <v>0</v>
      </c>
      <c r="J140">
        <f>VLOOKUP($B140,'Tillförd energi'!$B$1:$AI$700,MATCH(J$1,'Tillförd energi'!$B$1:$AQ$1,0),FALSE)</f>
        <v>0</v>
      </c>
      <c r="K140">
        <f>VLOOKUP($B140,'Tillförd energi'!$B$1:$AI$700,MATCH(K$1,'Tillförd energi'!$B$1:$AQ$1,0),FALSE)</f>
        <v>0</v>
      </c>
      <c r="L140">
        <f>VLOOKUP($B140,'Tillförd energi'!$B$1:$AI$700,MATCH(L$1,'Tillförd energi'!$B$1:$AQ$1,0),FALSE)</f>
        <v>0</v>
      </c>
      <c r="M140">
        <f>VLOOKUP($B140,'Tillförd energi'!$B$1:$AI$700,MATCH(M$1,'Tillförd energi'!$B$1:$AQ$1,0),FALSE)</f>
        <v>0</v>
      </c>
      <c r="N140">
        <f>VLOOKUP($B140,'Tillförd energi'!$B$1:$AI$700,MATCH(N$1,'Tillförd energi'!$B$1:$AQ$1,0),FALSE)</f>
        <v>0</v>
      </c>
      <c r="O140">
        <f>VLOOKUP($B140,'Tillförd energi'!$B$1:$AI$700,MATCH(O$1,'Tillförd energi'!$B$1:$AQ$1,0),FALSE)</f>
        <v>0</v>
      </c>
      <c r="P140">
        <f>VLOOKUP($B140,'Tillförd energi'!$B$1:$AI$700,MATCH(P$1,'Tillförd energi'!$B$1:$AQ$1,0),FALSE)</f>
        <v>24.3</v>
      </c>
      <c r="Q140">
        <f>VLOOKUP($B140,'Tillförd energi'!$B$1:$AI$700,MATCH(Q$1,'Tillförd energi'!$B$1:$AQ$1,0),FALSE)</f>
        <v>0</v>
      </c>
      <c r="R140">
        <f>VLOOKUP($B140,'Tillförd energi'!$B$1:$AI$700,MATCH(R$1,'Tillförd energi'!$B$1:$AQ$1,0),FALSE)</f>
        <v>0</v>
      </c>
      <c r="S140">
        <f>VLOOKUP($B140,'Tillförd energi'!$B$1:$AI$700,MATCH(S$1,'Tillförd energi'!$B$1:$AQ$1,0),FALSE)</f>
        <v>0</v>
      </c>
      <c r="T140">
        <f>VLOOKUP($B140,'Tillförd energi'!$B$1:$AI$700,MATCH(T$1,'Tillförd energi'!$B$1:$AQ$1,0),FALSE)</f>
        <v>0</v>
      </c>
      <c r="U140">
        <f>VLOOKUP($B140,'Tillförd energi'!$B$1:$AI$700,MATCH(U$1,'Tillförd energi'!$B$1:$AQ$1,0),FALSE)</f>
        <v>0</v>
      </c>
      <c r="V140">
        <f>VLOOKUP($B140,'Tillförd energi'!$B$1:$AI$700,MATCH(V$1,'Tillförd energi'!$B$1:$AQ$1,0),FALSE)</f>
        <v>0</v>
      </c>
      <c r="W140">
        <f>VLOOKUP($B140,'Tillförd energi'!$B$1:$AI$700,MATCH(W$1,'Tillförd energi'!$B$1:$AQ$1,0),FALSE)</f>
        <v>0</v>
      </c>
      <c r="X140">
        <f>VLOOKUP($B140,'Tillförd energi'!$B$1:$AI$700,MATCH(X$1,'Tillförd energi'!$B$1:$AQ$1,0),FALSE)</f>
        <v>0</v>
      </c>
      <c r="Y140">
        <f>VLOOKUP($B140,'Tillförd energi'!$B$1:$AI$700,MATCH(Y$1,'Tillförd energi'!$B$1:$AQ$1,0),FALSE)</f>
        <v>0</v>
      </c>
      <c r="Z140">
        <f>VLOOKUP($B140,'Tillförd energi'!$B$1:$AI$700,MATCH(Z$1,'Tillförd energi'!$B$1:$AQ$1,0),FALSE)</f>
        <v>0</v>
      </c>
      <c r="AA140">
        <f>VLOOKUP($B140,'Tillförd energi'!$B$1:$AI$700,MATCH(AA$1,'Tillförd energi'!$B$1:$AQ$1,0),FALSE)</f>
        <v>0</v>
      </c>
      <c r="AB140">
        <f>VLOOKUP($B140,'Tillförd energi'!$B$1:$AI$700,MATCH(AB$1,'Tillförd energi'!$B$1:$AQ$1,0),FALSE)</f>
        <v>0</v>
      </c>
      <c r="AC140">
        <f>VLOOKUP($B140,'Tillförd energi'!$B$1:$AI$700,MATCH(AC$1,'Tillförd energi'!$B$1:$AQ$1,0),FALSE)</f>
        <v>0</v>
      </c>
      <c r="AD140">
        <f>VLOOKUP($B140,'Tillförd energi'!$B$1:$AI$700,MATCH(AD$1,'Tillförd energi'!$B$1:$AQ$1,0),FALSE)</f>
        <v>0</v>
      </c>
      <c r="AE140">
        <f>VLOOKUP($B140,'Tillförd energi'!$B$1:$AI$700,MATCH(AE$1,'Tillförd energi'!$B$1:$AQ$1,0),FALSE)</f>
        <v>0</v>
      </c>
      <c r="AF140">
        <f>VLOOKUP($B140,'Tillförd energi'!$B$1:$AI$700,MATCH(AF$1,'Tillförd energi'!$B$1:$AQ$1,0),FALSE)</f>
        <v>0.57999999999999996</v>
      </c>
      <c r="AG140">
        <f>IFERROR(VLOOKUP(B140,Miljö!$B$1:$AC$550,MATCH("Köpt mängd produktionsspecifik fjärrvärme:",Miljö!$B$1:$AC$1,0),FALSE)/1,0)</f>
        <v>0</v>
      </c>
      <c r="AI140">
        <f t="shared" si="44"/>
        <v>25.04</v>
      </c>
      <c r="AJ140">
        <f t="shared" si="45"/>
        <v>25.04</v>
      </c>
      <c r="AK140">
        <f>IF(ISERROR(1/VLOOKUP($B140,Leveranser!$B$1:$S$500,MATCH("såld värme (gwh)",Leveranser!$B$1:$S$1,0),FALSE)),"",VLOOKUP($B140,Leveranser!$B$1:$S$500,MATCH("såld värme (gwh)",Leveranser!$B$1:$S$1,0),FALSE))</f>
        <v>17.7</v>
      </c>
      <c r="AL140">
        <f>VLOOKUP($B140,Leveranser!$B$1:$Y$500,MATCH("Totalt såld fjärrvärme till andra fjärrvärmeföretag",Leveranser!$B$1:$AA$1,0),FALSE)</f>
        <v>0</v>
      </c>
      <c r="AM140">
        <f>IF(ISERROR(1/VLOOKUP($B140,Miljö!$B$1:$S$500,MATCH("Såld mängd produktionsspecifik fjärrvärme (GWh)",Miljö!$B$1:$R$1,0),FALSE)),0,VLOOKUP($B140,Miljö!$B$1:$S$500,MATCH("Såld mängd produktionsspecifik fjärrvärme (GWh)",Miljö!$B$1:$R$1,0),FALSE))</f>
        <v>0</v>
      </c>
      <c r="AN140" s="239">
        <f t="shared" si="46"/>
        <v>0.70686900958466459</v>
      </c>
      <c r="AP140" t="str">
        <f>IFERROR(VLOOKUP($B140,Miljövärden!$B$2:$H$550,7,FALSE),"Nej, saknas")</f>
        <v>Ja</v>
      </c>
      <c r="AQ140" t="str">
        <f>IFERROR(VLOOKUP($B140,Miljövärden!$B$2:$H$550,6,FALSE),"Nej, saknas")</f>
        <v>Ja</v>
      </c>
      <c r="AU140">
        <f t="shared" si="47"/>
        <v>0.57999999999999996</v>
      </c>
      <c r="AV140">
        <f t="shared" si="48"/>
        <v>0</v>
      </c>
      <c r="AW140">
        <f t="shared" si="49"/>
        <v>24.3</v>
      </c>
      <c r="AX140">
        <f t="shared" si="50"/>
        <v>0</v>
      </c>
      <c r="AZ140">
        <f t="shared" si="51"/>
        <v>24.3</v>
      </c>
      <c r="BC140">
        <f t="shared" si="52"/>
        <v>0.16</v>
      </c>
      <c r="BD140">
        <f t="shared" si="53"/>
        <v>0</v>
      </c>
      <c r="BE140">
        <f t="shared" si="54"/>
        <v>24.3</v>
      </c>
      <c r="BF140">
        <f t="shared" si="55"/>
        <v>0</v>
      </c>
      <c r="BG140">
        <f t="shared" si="56"/>
        <v>0.57999999999999996</v>
      </c>
      <c r="BH140">
        <f>VLOOKUP(B140,Miljö!$B$1:$I$482,MATCH("Fossilandel för ursprungspecificerad el ()",Miljö!$B$1:$I$1,0),FALSE)</f>
        <v>0</v>
      </c>
      <c r="BI140">
        <f>VLOOKUP(B140,Miljö!$B$1:$BX$482,MATCH("Kärnkraftsandel för ursprungsspecificerad el ()",Miljö!$B$1:$O$1,0),FALSE)</f>
        <v>0</v>
      </c>
      <c r="BJ140">
        <f t="shared" si="57"/>
        <v>0</v>
      </c>
      <c r="BK140" t="str">
        <f>VLOOKUP(B140,Miljö!$B$1:$O$482,MATCH("Fossil andel i procent (%)",Miljö!$B$1:$O$1,0),FALSE)</f>
        <v>ET</v>
      </c>
      <c r="BL140">
        <f t="shared" si="58"/>
        <v>25.04</v>
      </c>
      <c r="BO140" s="289">
        <f t="shared" si="59"/>
        <v>6.3897763578274766E-3</v>
      </c>
      <c r="BP140" s="239">
        <f t="shared" si="60"/>
        <v>0</v>
      </c>
      <c r="BQ140" s="239">
        <f t="shared" si="61"/>
        <v>0.99361022364217255</v>
      </c>
      <c r="BR140" s="239">
        <f t="shared" si="62"/>
        <v>0</v>
      </c>
      <c r="BS140" s="239"/>
      <c r="BT140" s="351">
        <f t="shared" si="63"/>
        <v>1</v>
      </c>
      <c r="BW140" s="289">
        <f>IF(AP140="ja",VLOOKUP(B140,Miljövärden!$B$2:$H$550,MATCH("Total andel fossilt",Miljövärden!$B$2:$H$2,0),FALSE),"")</f>
        <v>6.3897800000000003E-3</v>
      </c>
      <c r="BZ140" s="351">
        <f t="shared" si="64"/>
        <v>3.6421725236462921E-9</v>
      </c>
      <c r="CA140" s="353">
        <f t="shared" si="65"/>
        <v>0</v>
      </c>
    </row>
    <row r="141" spans="1:79" x14ac:dyDescent="0.25">
      <c r="A141" s="2" t="s">
        <v>228</v>
      </c>
      <c r="B141" s="2" t="s">
        <v>229</v>
      </c>
      <c r="C141">
        <f>VLOOKUP($B141,'Tillförd energi'!$B$1:$AI$700,MATCH(C$1,'Tillförd energi'!$B$1:$AQ$1,0),FALSE)</f>
        <v>0</v>
      </c>
      <c r="D141">
        <f>VLOOKUP($B141,'Tillförd energi'!$B$1:$AI$700,MATCH(D$1,'Tillförd energi'!$B$1:$AQ$1,0),FALSE)</f>
        <v>0</v>
      </c>
      <c r="E141">
        <f>VLOOKUP($B141,'Tillförd energi'!$B$1:$AI$700,MATCH(E$1,'Tillförd energi'!$B$1:$AQ$1,0),FALSE)</f>
        <v>0</v>
      </c>
      <c r="F141">
        <f>VLOOKUP($B141,'Tillförd energi'!$B$1:$AI$700,MATCH(F$1,'Tillförd energi'!$B$1:$AQ$1,0),FALSE)</f>
        <v>0</v>
      </c>
      <c r="G141">
        <f>VLOOKUP($B141,'Tillförd energi'!$B$1:$AI$700,MATCH(G$1,'Tillförd energi'!$B$1:$AQ$1,0),FALSE)</f>
        <v>0.45200000000000001</v>
      </c>
      <c r="H141">
        <f>VLOOKUP($B141,'Tillförd energi'!$B$1:$AI$700,MATCH(H$1,'Tillförd energi'!$B$1:$AQ$1,0),FALSE)</f>
        <v>0</v>
      </c>
      <c r="I141">
        <f>VLOOKUP($B141,'Tillförd energi'!$B$1:$AI$700,MATCH(I$1,'Tillförd energi'!$B$1:$AQ$1,0),FALSE)</f>
        <v>0</v>
      </c>
      <c r="J141">
        <f>VLOOKUP($B141,'Tillförd energi'!$B$1:$AI$700,MATCH(J$1,'Tillförd energi'!$B$1:$AQ$1,0),FALSE)</f>
        <v>0</v>
      </c>
      <c r="K141">
        <f>VLOOKUP($B141,'Tillförd energi'!$B$1:$AI$700,MATCH(K$1,'Tillförd energi'!$B$1:$AQ$1,0),FALSE)</f>
        <v>0</v>
      </c>
      <c r="L141">
        <f>VLOOKUP($B141,'Tillförd energi'!$B$1:$AI$700,MATCH(L$1,'Tillförd energi'!$B$1:$AQ$1,0),FALSE)</f>
        <v>0</v>
      </c>
      <c r="M141">
        <f>VLOOKUP($B141,'Tillförd energi'!$B$1:$AI$700,MATCH(M$1,'Tillförd energi'!$B$1:$AQ$1,0),FALSE)</f>
        <v>0</v>
      </c>
      <c r="N141">
        <f>VLOOKUP($B141,'Tillförd energi'!$B$1:$AI$700,MATCH(N$1,'Tillförd energi'!$B$1:$AQ$1,0),FALSE)</f>
        <v>0</v>
      </c>
      <c r="O141">
        <f>VLOOKUP($B141,'Tillförd energi'!$B$1:$AI$700,MATCH(O$1,'Tillförd energi'!$B$1:$AQ$1,0),FALSE)</f>
        <v>0</v>
      </c>
      <c r="P141">
        <f>VLOOKUP($B141,'Tillförd energi'!$B$1:$AI$700,MATCH(P$1,'Tillförd energi'!$B$1:$AQ$1,0),FALSE)</f>
        <v>0</v>
      </c>
      <c r="Q141">
        <f>VLOOKUP($B141,'Tillförd energi'!$B$1:$AI$700,MATCH(Q$1,'Tillförd energi'!$B$1:$AQ$1,0),FALSE)</f>
        <v>0</v>
      </c>
      <c r="R141">
        <f>VLOOKUP($B141,'Tillförd energi'!$B$1:$AI$700,MATCH(R$1,'Tillförd energi'!$B$1:$AQ$1,0),FALSE)</f>
        <v>0</v>
      </c>
      <c r="S141">
        <f>VLOOKUP($B141,'Tillförd energi'!$B$1:$AI$700,MATCH(S$1,'Tillförd energi'!$B$1:$AQ$1,0),FALSE)</f>
        <v>0</v>
      </c>
      <c r="T141">
        <f>VLOOKUP($B141,'Tillförd energi'!$B$1:$AI$700,MATCH(T$1,'Tillförd energi'!$B$1:$AQ$1,0),FALSE)</f>
        <v>0</v>
      </c>
      <c r="U141">
        <f>VLOOKUP($B141,'Tillförd energi'!$B$1:$AI$700,MATCH(U$1,'Tillförd energi'!$B$1:$AQ$1,0),FALSE)</f>
        <v>0</v>
      </c>
      <c r="V141">
        <f>VLOOKUP($B141,'Tillförd energi'!$B$1:$AI$700,MATCH(V$1,'Tillförd energi'!$B$1:$AQ$1,0),FALSE)</f>
        <v>0</v>
      </c>
      <c r="W141">
        <f>VLOOKUP($B141,'Tillförd energi'!$B$1:$AI$700,MATCH(W$1,'Tillförd energi'!$B$1:$AQ$1,0),FALSE)</f>
        <v>4.4939999999999998</v>
      </c>
      <c r="X141">
        <f>VLOOKUP($B141,'Tillförd energi'!$B$1:$AI$700,MATCH(X$1,'Tillförd energi'!$B$1:$AQ$1,0),FALSE)</f>
        <v>0</v>
      </c>
      <c r="Y141">
        <f>VLOOKUP($B141,'Tillförd energi'!$B$1:$AI$700,MATCH(Y$1,'Tillförd energi'!$B$1:$AQ$1,0),FALSE)</f>
        <v>0</v>
      </c>
      <c r="Z141">
        <f>VLOOKUP($B141,'Tillförd energi'!$B$1:$AI$700,MATCH(Z$1,'Tillförd energi'!$B$1:$AQ$1,0),FALSE)</f>
        <v>0</v>
      </c>
      <c r="AA141">
        <f>VLOOKUP($B141,'Tillförd energi'!$B$1:$AI$700,MATCH(AA$1,'Tillförd energi'!$B$1:$AQ$1,0),FALSE)</f>
        <v>0</v>
      </c>
      <c r="AB141">
        <f>VLOOKUP($B141,'Tillförd energi'!$B$1:$AI$700,MATCH(AB$1,'Tillförd energi'!$B$1:$AQ$1,0),FALSE)</f>
        <v>0</v>
      </c>
      <c r="AC141">
        <f>VLOOKUP($B141,'Tillförd energi'!$B$1:$AI$700,MATCH(AC$1,'Tillförd energi'!$B$1:$AQ$1,0),FALSE)</f>
        <v>0</v>
      </c>
      <c r="AD141">
        <f>VLOOKUP($B141,'Tillförd energi'!$B$1:$AI$700,MATCH(AD$1,'Tillförd energi'!$B$1:$AQ$1,0),FALSE)</f>
        <v>44.206000000000003</v>
      </c>
      <c r="AE141">
        <f>VLOOKUP($B141,'Tillförd energi'!$B$1:$AI$700,MATCH(AE$1,'Tillförd energi'!$B$1:$AQ$1,0),FALSE)</f>
        <v>0</v>
      </c>
      <c r="AF141">
        <f>VLOOKUP($B141,'Tillförd energi'!$B$1:$AI$700,MATCH(AF$1,'Tillförd energi'!$B$1:$AQ$1,0),FALSE)</f>
        <v>0.37077300000000002</v>
      </c>
      <c r="AG141">
        <f>IFERROR(VLOOKUP(B141,Miljö!$B$1:$AC$550,MATCH("Köpt mängd produktionsspecifik fjärrvärme:",Miljö!$B$1:$AC$1,0),FALSE)/1,0)</f>
        <v>0</v>
      </c>
      <c r="AI141">
        <f t="shared" si="44"/>
        <v>49.522773000000001</v>
      </c>
      <c r="AJ141">
        <f t="shared" si="45"/>
        <v>49.522773000000001</v>
      </c>
      <c r="AK141">
        <f>IF(ISERROR(1/VLOOKUP($B141,Leveranser!$B$1:$S$500,MATCH("såld värme (gwh)",Leveranser!$B$1:$S$1,0),FALSE)),"",VLOOKUP($B141,Leveranser!$B$1:$S$500,MATCH("såld värme (gwh)",Leveranser!$B$1:$S$1,0),FALSE))</f>
        <v>43.268000000000001</v>
      </c>
      <c r="AL141">
        <f>VLOOKUP($B141,Leveranser!$B$1:$Y$500,MATCH("Totalt såld fjärrvärme till andra fjärrvärmeföretag",Leveranser!$B$1:$AA$1,0),FALSE)</f>
        <v>0</v>
      </c>
      <c r="AM141">
        <f>IF(ISERROR(1/VLOOKUP($B141,Miljö!$B$1:$S$500,MATCH("Såld mängd produktionsspecifik fjärrvärme (GWh)",Miljö!$B$1:$R$1,0),FALSE)),0,VLOOKUP($B141,Miljö!$B$1:$S$500,MATCH("Såld mängd produktionsspecifik fjärrvärme (GWh)",Miljö!$B$1:$R$1,0),FALSE))</f>
        <v>0</v>
      </c>
      <c r="AN141" s="239">
        <f t="shared" si="46"/>
        <v>0.87369905558398353</v>
      </c>
      <c r="AP141" t="str">
        <f>IFERROR(VLOOKUP($B141,Miljövärden!$B$2:$H$550,7,FALSE),"Nej, saknas")</f>
        <v>Ja</v>
      </c>
      <c r="AQ141" t="str">
        <f>IFERROR(VLOOKUP($B141,Miljövärden!$B$2:$H$550,6,FALSE),"Nej, saknas")</f>
        <v>Ja</v>
      </c>
      <c r="AU141">
        <f t="shared" si="47"/>
        <v>0.37077300000000002</v>
      </c>
      <c r="AV141">
        <f t="shared" si="48"/>
        <v>0</v>
      </c>
      <c r="AW141">
        <f t="shared" si="49"/>
        <v>0</v>
      </c>
      <c r="AX141">
        <f t="shared" si="50"/>
        <v>0</v>
      </c>
      <c r="AZ141">
        <f t="shared" si="51"/>
        <v>4.4939999999999998</v>
      </c>
      <c r="BC141">
        <f t="shared" si="52"/>
        <v>0.45200000000000001</v>
      </c>
      <c r="BD141">
        <f t="shared" si="53"/>
        <v>0</v>
      </c>
      <c r="BE141">
        <f t="shared" si="54"/>
        <v>4.4939999999999998</v>
      </c>
      <c r="BF141">
        <f t="shared" si="55"/>
        <v>44.206000000000003</v>
      </c>
      <c r="BG141">
        <f t="shared" si="56"/>
        <v>0.37077300000000002</v>
      </c>
      <c r="BH141">
        <f>VLOOKUP(B141,Miljö!$B$1:$I$482,MATCH("Fossilandel för ursprungspecificerad el ()",Miljö!$B$1:$I$1,0),FALSE)</f>
        <v>0</v>
      </c>
      <c r="BI141">
        <f>VLOOKUP(B141,Miljö!$B$1:$BX$482,MATCH("Kärnkraftsandel för ursprungsspecificerad el ()",Miljö!$B$1:$O$1,0),FALSE)</f>
        <v>0</v>
      </c>
      <c r="BJ141">
        <f t="shared" si="57"/>
        <v>0</v>
      </c>
      <c r="BK141" t="str">
        <f>VLOOKUP(B141,Miljö!$B$1:$O$482,MATCH("Fossil andel i procent (%)",Miljö!$B$1:$O$1,0),FALSE)</f>
        <v>ET</v>
      </c>
      <c r="BL141">
        <f t="shared" si="58"/>
        <v>49.522773000000001</v>
      </c>
      <c r="BO141" s="289">
        <f t="shared" si="59"/>
        <v>9.1271141056660943E-3</v>
      </c>
      <c r="BP141" s="239">
        <f t="shared" si="60"/>
        <v>0</v>
      </c>
      <c r="BQ141" s="239">
        <f t="shared" si="61"/>
        <v>9.8233049268060965E-2</v>
      </c>
      <c r="BR141" s="239">
        <f t="shared" si="62"/>
        <v>0.892639836626273</v>
      </c>
      <c r="BS141" s="239"/>
      <c r="BT141" s="351">
        <f t="shared" si="63"/>
        <v>1</v>
      </c>
      <c r="BW141" s="289">
        <f>IF(AP141="ja",VLOOKUP(B141,Miljövärden!$B$2:$H$550,MATCH("Total andel fossilt",Miljövärden!$B$2:$H$2,0),FALSE),"")</f>
        <v>9.1271100000000008E-3</v>
      </c>
      <c r="BZ141" s="351">
        <f t="shared" si="64"/>
        <v>-4.1056660935595568E-9</v>
      </c>
      <c r="CA141" s="353">
        <f t="shared" si="65"/>
        <v>0</v>
      </c>
    </row>
    <row r="142" spans="1:79" x14ac:dyDescent="0.25">
      <c r="A142" s="2" t="s">
        <v>230</v>
      </c>
      <c r="B142" s="2" t="s">
        <v>231</v>
      </c>
      <c r="C142">
        <f>VLOOKUP($B142,'Tillförd energi'!$B$1:$AI$700,MATCH(C$1,'Tillförd energi'!$B$1:$AQ$1,0),FALSE)</f>
        <v>0</v>
      </c>
      <c r="D142">
        <f>VLOOKUP($B142,'Tillförd energi'!$B$1:$AI$700,MATCH(D$1,'Tillförd energi'!$B$1:$AQ$1,0),FALSE)</f>
        <v>0.1</v>
      </c>
      <c r="E142">
        <f>VLOOKUP($B142,'Tillförd energi'!$B$1:$AI$700,MATCH(E$1,'Tillförd energi'!$B$1:$AQ$1,0),FALSE)</f>
        <v>0</v>
      </c>
      <c r="F142">
        <f>VLOOKUP($B142,'Tillförd energi'!$B$1:$AI$700,MATCH(F$1,'Tillförd energi'!$B$1:$AQ$1,0),FALSE)</f>
        <v>0</v>
      </c>
      <c r="G142">
        <f>VLOOKUP($B142,'Tillförd energi'!$B$1:$AI$700,MATCH(G$1,'Tillförd energi'!$B$1:$AQ$1,0),FALSE)</f>
        <v>0</v>
      </c>
      <c r="H142">
        <f>VLOOKUP($B142,'Tillförd energi'!$B$1:$AI$700,MATCH(H$1,'Tillförd energi'!$B$1:$AQ$1,0),FALSE)</f>
        <v>0</v>
      </c>
      <c r="I142">
        <f>VLOOKUP($B142,'Tillförd energi'!$B$1:$AI$700,MATCH(I$1,'Tillförd energi'!$B$1:$AQ$1,0),FALSE)</f>
        <v>0</v>
      </c>
      <c r="J142">
        <f>VLOOKUP($B142,'Tillförd energi'!$B$1:$AI$700,MATCH(J$1,'Tillförd energi'!$B$1:$AQ$1,0),FALSE)</f>
        <v>0</v>
      </c>
      <c r="K142">
        <f>VLOOKUP($B142,'Tillförd energi'!$B$1:$AI$700,MATCH(K$1,'Tillförd energi'!$B$1:$AQ$1,0),FALSE)</f>
        <v>0</v>
      </c>
      <c r="L142">
        <f>VLOOKUP($B142,'Tillförd energi'!$B$1:$AI$700,MATCH(L$1,'Tillförd energi'!$B$1:$AQ$1,0),FALSE)</f>
        <v>0</v>
      </c>
      <c r="M142">
        <f>VLOOKUP($B142,'Tillförd energi'!$B$1:$AI$700,MATCH(M$1,'Tillförd energi'!$B$1:$AQ$1,0),FALSE)</f>
        <v>4</v>
      </c>
      <c r="N142">
        <f>VLOOKUP($B142,'Tillförd energi'!$B$1:$AI$700,MATCH(N$1,'Tillförd energi'!$B$1:$AQ$1,0),FALSE)</f>
        <v>0</v>
      </c>
      <c r="O142">
        <f>VLOOKUP($B142,'Tillförd energi'!$B$1:$AI$700,MATCH(O$1,'Tillförd energi'!$B$1:$AQ$1,0),FALSE)</f>
        <v>0</v>
      </c>
      <c r="P142">
        <f>VLOOKUP($B142,'Tillförd energi'!$B$1:$AI$700,MATCH(P$1,'Tillförd energi'!$B$1:$AQ$1,0),FALSE)</f>
        <v>33</v>
      </c>
      <c r="Q142">
        <f>VLOOKUP($B142,'Tillförd energi'!$B$1:$AI$700,MATCH(Q$1,'Tillförd energi'!$B$1:$AQ$1,0),FALSE)</f>
        <v>0</v>
      </c>
      <c r="R142">
        <f>VLOOKUP($B142,'Tillförd energi'!$B$1:$AI$700,MATCH(R$1,'Tillförd energi'!$B$1:$AQ$1,0),FALSE)</f>
        <v>5</v>
      </c>
      <c r="S142">
        <f>VLOOKUP($B142,'Tillförd energi'!$B$1:$AI$700,MATCH(S$1,'Tillförd energi'!$B$1:$AQ$1,0),FALSE)</f>
        <v>0</v>
      </c>
      <c r="T142">
        <f>VLOOKUP($B142,'Tillförd energi'!$B$1:$AI$700,MATCH(T$1,'Tillförd energi'!$B$1:$AQ$1,0),FALSE)</f>
        <v>0</v>
      </c>
      <c r="U142">
        <f>VLOOKUP($B142,'Tillförd energi'!$B$1:$AI$700,MATCH(U$1,'Tillförd energi'!$B$1:$AQ$1,0),FALSE)</f>
        <v>0</v>
      </c>
      <c r="V142">
        <f>VLOOKUP($B142,'Tillförd energi'!$B$1:$AI$700,MATCH(V$1,'Tillförd energi'!$B$1:$AQ$1,0),FALSE)</f>
        <v>0</v>
      </c>
      <c r="W142">
        <f>VLOOKUP($B142,'Tillförd energi'!$B$1:$AI$700,MATCH(W$1,'Tillförd energi'!$B$1:$AQ$1,0),FALSE)</f>
        <v>0</v>
      </c>
      <c r="X142">
        <f>VLOOKUP($B142,'Tillförd energi'!$B$1:$AI$700,MATCH(X$1,'Tillförd energi'!$B$1:$AQ$1,0),FALSE)</f>
        <v>0</v>
      </c>
      <c r="Y142">
        <f>VLOOKUP($B142,'Tillförd energi'!$B$1:$AI$700,MATCH(Y$1,'Tillförd energi'!$B$1:$AQ$1,0),FALSE)</f>
        <v>0</v>
      </c>
      <c r="Z142">
        <f>VLOOKUP($B142,'Tillförd energi'!$B$1:$AI$700,MATCH(Z$1,'Tillförd energi'!$B$1:$AQ$1,0),FALSE)</f>
        <v>0.6</v>
      </c>
      <c r="AA142">
        <f>VLOOKUP($B142,'Tillförd energi'!$B$1:$AI$700,MATCH(AA$1,'Tillförd energi'!$B$1:$AQ$1,0),FALSE)</f>
        <v>0</v>
      </c>
      <c r="AB142">
        <f>VLOOKUP($B142,'Tillförd energi'!$B$1:$AI$700,MATCH(AB$1,'Tillförd energi'!$B$1:$AQ$1,0),FALSE)</f>
        <v>0</v>
      </c>
      <c r="AC142">
        <f>VLOOKUP($B142,'Tillförd energi'!$B$1:$AI$700,MATCH(AC$1,'Tillförd energi'!$B$1:$AQ$1,0),FALSE)</f>
        <v>6</v>
      </c>
      <c r="AD142">
        <f>VLOOKUP($B142,'Tillförd energi'!$B$1:$AI$700,MATCH(AD$1,'Tillförd energi'!$B$1:$AQ$1,0),FALSE)</f>
        <v>0</v>
      </c>
      <c r="AE142">
        <f>VLOOKUP($B142,'Tillförd energi'!$B$1:$AI$700,MATCH(AE$1,'Tillförd energi'!$B$1:$AQ$1,0),FALSE)</f>
        <v>0</v>
      </c>
      <c r="AF142">
        <f>VLOOKUP($B142,'Tillförd energi'!$B$1:$AI$700,MATCH(AF$1,'Tillförd energi'!$B$1:$AQ$1,0),FALSE)</f>
        <v>1.2</v>
      </c>
      <c r="AG142">
        <f>IFERROR(VLOOKUP(B142,Miljö!$B$1:$AC$550,MATCH("Köpt mängd produktionsspecifik fjärrvärme:",Miljö!$B$1:$AC$1,0),FALSE)/1,0)</f>
        <v>0</v>
      </c>
      <c r="AI142">
        <f t="shared" si="44"/>
        <v>49.900000000000006</v>
      </c>
      <c r="AJ142">
        <f t="shared" si="45"/>
        <v>49.900000000000006</v>
      </c>
      <c r="AK142">
        <f>IF(ISERROR(1/VLOOKUP($B142,Leveranser!$B$1:$S$500,MATCH("såld värme (gwh)",Leveranser!$B$1:$S$1,0),FALSE)),"",VLOOKUP($B142,Leveranser!$B$1:$S$500,MATCH("såld värme (gwh)",Leveranser!$B$1:$S$1,0),FALSE))</f>
        <v>34</v>
      </c>
      <c r="AL142">
        <f>VLOOKUP($B142,Leveranser!$B$1:$Y$500,MATCH("Totalt såld fjärrvärme till andra fjärrvärmeföretag",Leveranser!$B$1:$AA$1,0),FALSE)</f>
        <v>0</v>
      </c>
      <c r="AM142">
        <f>IF(ISERROR(1/VLOOKUP($B142,Miljö!$B$1:$S$500,MATCH("Såld mängd produktionsspecifik fjärrvärme (GWh)",Miljö!$B$1:$R$1,0),FALSE)),0,VLOOKUP($B142,Miljö!$B$1:$S$500,MATCH("Såld mängd produktionsspecifik fjärrvärme (GWh)",Miljö!$B$1:$R$1,0),FALSE))</f>
        <v>0</v>
      </c>
      <c r="AN142" s="239">
        <f t="shared" si="46"/>
        <v>0.68136272545090171</v>
      </c>
      <c r="AP142" t="str">
        <f>IFERROR(VLOOKUP($B142,Miljövärden!$B$2:$H$550,7,FALSE),"Nej, saknas")</f>
        <v>Ja</v>
      </c>
      <c r="AQ142" t="str">
        <f>IFERROR(VLOOKUP($B142,Miljövärden!$B$2:$H$550,6,FALSE),"Nej, saknas")</f>
        <v>Nej</v>
      </c>
      <c r="AU142">
        <f t="shared" si="47"/>
        <v>1.7999999999999998</v>
      </c>
      <c r="AV142">
        <f t="shared" si="48"/>
        <v>0</v>
      </c>
      <c r="AW142">
        <f t="shared" si="49"/>
        <v>37</v>
      </c>
      <c r="AX142">
        <f t="shared" si="50"/>
        <v>5</v>
      </c>
      <c r="AZ142">
        <f t="shared" si="51"/>
        <v>42</v>
      </c>
      <c r="BC142">
        <f t="shared" si="52"/>
        <v>0.1</v>
      </c>
      <c r="BD142">
        <f t="shared" si="53"/>
        <v>0</v>
      </c>
      <c r="BE142">
        <f t="shared" si="54"/>
        <v>42</v>
      </c>
      <c r="BF142">
        <f t="shared" si="55"/>
        <v>6</v>
      </c>
      <c r="BG142">
        <f t="shared" si="56"/>
        <v>1.7999999999999998</v>
      </c>
      <c r="BH142">
        <f>VLOOKUP(B142,Miljö!$B$1:$I$482,MATCH("Fossilandel för ursprungspecificerad el ()",Miljö!$B$1:$I$1,0),FALSE)</f>
        <v>0</v>
      </c>
      <c r="BI142">
        <f>VLOOKUP(B142,Miljö!$B$1:$BX$482,MATCH("Kärnkraftsandel för ursprungsspecificerad el ()",Miljö!$B$1:$O$1,0),FALSE)</f>
        <v>0</v>
      </c>
      <c r="BJ142">
        <f t="shared" si="57"/>
        <v>0</v>
      </c>
      <c r="BK142" t="str">
        <f>VLOOKUP(B142,Miljö!$B$1:$O$482,MATCH("Fossil andel i procent (%)",Miljö!$B$1:$O$1,0),FALSE)</f>
        <v>ET</v>
      </c>
      <c r="BL142">
        <f t="shared" si="58"/>
        <v>49.9</v>
      </c>
      <c r="BO142" s="289">
        <f t="shared" si="59"/>
        <v>2.0040080160320644E-3</v>
      </c>
      <c r="BP142" s="239">
        <f t="shared" si="60"/>
        <v>0</v>
      </c>
      <c r="BQ142" s="239">
        <f t="shared" si="61"/>
        <v>0.87775551102204408</v>
      </c>
      <c r="BR142" s="239">
        <f t="shared" si="62"/>
        <v>0.12024048096192386</v>
      </c>
      <c r="BS142" s="239"/>
      <c r="BT142" s="351">
        <f t="shared" si="63"/>
        <v>1</v>
      </c>
      <c r="BW142" s="289">
        <f>IF(AP142="ja",VLOOKUP(B142,Miljövärden!$B$2:$H$550,MATCH("Total andel fossilt",Miljövärden!$B$2:$H$2,0),FALSE),"")</f>
        <v>2.0040100000000001E-3</v>
      </c>
      <c r="BZ142" s="351">
        <f t="shared" si="64"/>
        <v>1.9839679356835338E-9</v>
      </c>
      <c r="CA142" s="353">
        <f t="shared" si="65"/>
        <v>0</v>
      </c>
    </row>
    <row r="143" spans="1:79" x14ac:dyDescent="0.25">
      <c r="A143" s="2" t="s">
        <v>232</v>
      </c>
      <c r="B143" s="2" t="s">
        <v>233</v>
      </c>
      <c r="C143">
        <f>VLOOKUP($B143,'Tillförd energi'!$B$1:$AI$700,MATCH(C$1,'Tillförd energi'!$B$1:$AQ$1,0),FALSE)</f>
        <v>0</v>
      </c>
      <c r="D143">
        <f>VLOOKUP($B143,'Tillförd energi'!$B$1:$AI$700,MATCH(D$1,'Tillförd energi'!$B$1:$AQ$1,0),FALSE)</f>
        <v>0</v>
      </c>
      <c r="E143">
        <f>VLOOKUP($B143,'Tillförd energi'!$B$1:$AI$700,MATCH(E$1,'Tillförd energi'!$B$1:$AQ$1,0),FALSE)</f>
        <v>0</v>
      </c>
      <c r="F143">
        <f>VLOOKUP($B143,'Tillförd energi'!$B$1:$AI$700,MATCH(F$1,'Tillförd energi'!$B$1:$AQ$1,0),FALSE)</f>
        <v>0</v>
      </c>
      <c r="G143">
        <f>VLOOKUP($B143,'Tillförd energi'!$B$1:$AI$700,MATCH(G$1,'Tillförd energi'!$B$1:$AQ$1,0),FALSE)</f>
        <v>0</v>
      </c>
      <c r="H143">
        <f>VLOOKUP($B143,'Tillförd energi'!$B$1:$AI$700,MATCH(H$1,'Tillförd energi'!$B$1:$AQ$1,0),FALSE)</f>
        <v>0</v>
      </c>
      <c r="I143">
        <f>VLOOKUP($B143,'Tillförd energi'!$B$1:$AI$700,MATCH(I$1,'Tillförd energi'!$B$1:$AQ$1,0),FALSE)</f>
        <v>0</v>
      </c>
      <c r="J143">
        <f>VLOOKUP($B143,'Tillförd energi'!$B$1:$AI$700,MATCH(J$1,'Tillförd energi'!$B$1:$AQ$1,0),FALSE)</f>
        <v>0</v>
      </c>
      <c r="K143">
        <f>VLOOKUP($B143,'Tillförd energi'!$B$1:$AI$700,MATCH(K$1,'Tillförd energi'!$B$1:$AQ$1,0),FALSE)</f>
        <v>0</v>
      </c>
      <c r="L143">
        <f>VLOOKUP($B143,'Tillförd energi'!$B$1:$AI$700,MATCH(L$1,'Tillförd energi'!$B$1:$AQ$1,0),FALSE)</f>
        <v>0</v>
      </c>
      <c r="M143">
        <f>VLOOKUP($B143,'Tillförd energi'!$B$1:$AI$700,MATCH(M$1,'Tillförd energi'!$B$1:$AQ$1,0),FALSE)</f>
        <v>0</v>
      </c>
      <c r="N143">
        <f>VLOOKUP($B143,'Tillförd energi'!$B$1:$AI$700,MATCH(N$1,'Tillförd energi'!$B$1:$AQ$1,0),FALSE)</f>
        <v>0</v>
      </c>
      <c r="O143">
        <f>VLOOKUP($B143,'Tillförd energi'!$B$1:$AI$700,MATCH(O$1,'Tillförd energi'!$B$1:$AQ$1,0),FALSE)</f>
        <v>0</v>
      </c>
      <c r="P143">
        <f>VLOOKUP($B143,'Tillförd energi'!$B$1:$AI$700,MATCH(P$1,'Tillförd energi'!$B$1:$AQ$1,0),FALSE)</f>
        <v>0</v>
      </c>
      <c r="Q143">
        <f>VLOOKUP($B143,'Tillförd energi'!$B$1:$AI$700,MATCH(Q$1,'Tillförd energi'!$B$1:$AQ$1,0),FALSE)</f>
        <v>0</v>
      </c>
      <c r="R143">
        <f>VLOOKUP($B143,'Tillförd energi'!$B$1:$AI$700,MATCH(R$1,'Tillförd energi'!$B$1:$AQ$1,0),FALSE)</f>
        <v>0</v>
      </c>
      <c r="S143">
        <f>VLOOKUP($B143,'Tillförd energi'!$B$1:$AI$700,MATCH(S$1,'Tillförd energi'!$B$1:$AQ$1,0),FALSE)</f>
        <v>0</v>
      </c>
      <c r="T143">
        <f>VLOOKUP($B143,'Tillförd energi'!$B$1:$AI$700,MATCH(T$1,'Tillförd energi'!$B$1:$AQ$1,0),FALSE)</f>
        <v>0</v>
      </c>
      <c r="U143">
        <f>VLOOKUP($B143,'Tillförd energi'!$B$1:$AI$700,MATCH(U$1,'Tillförd energi'!$B$1:$AQ$1,0),FALSE)</f>
        <v>0</v>
      </c>
      <c r="V143">
        <f>VLOOKUP($B143,'Tillförd energi'!$B$1:$AI$700,MATCH(V$1,'Tillförd energi'!$B$1:$AQ$1,0),FALSE)</f>
        <v>0</v>
      </c>
      <c r="W143">
        <f>VLOOKUP($B143,'Tillförd energi'!$B$1:$AI$700,MATCH(W$1,'Tillförd energi'!$B$1:$AQ$1,0),FALSE)</f>
        <v>0</v>
      </c>
      <c r="X143">
        <f>VLOOKUP($B143,'Tillförd energi'!$B$1:$AI$700,MATCH(X$1,'Tillförd energi'!$B$1:$AQ$1,0),FALSE)</f>
        <v>0</v>
      </c>
      <c r="Y143">
        <f>VLOOKUP($B143,'Tillförd energi'!$B$1:$AI$700,MATCH(Y$1,'Tillförd energi'!$B$1:$AQ$1,0),FALSE)</f>
        <v>0</v>
      </c>
      <c r="Z143">
        <f>VLOOKUP($B143,'Tillförd energi'!$B$1:$AI$700,MATCH(Z$1,'Tillförd energi'!$B$1:$AQ$1,0),FALSE)</f>
        <v>0</v>
      </c>
      <c r="AA143">
        <f>VLOOKUP($B143,'Tillförd energi'!$B$1:$AI$700,MATCH(AA$1,'Tillförd energi'!$B$1:$AQ$1,0),FALSE)</f>
        <v>0</v>
      </c>
      <c r="AB143">
        <f>VLOOKUP($B143,'Tillförd energi'!$B$1:$AI$700,MATCH(AB$1,'Tillförd energi'!$B$1:$AQ$1,0),FALSE)</f>
        <v>0</v>
      </c>
      <c r="AC143">
        <f>VLOOKUP($B143,'Tillförd energi'!$B$1:$AI$700,MATCH(AC$1,'Tillförd energi'!$B$1:$AQ$1,0),FALSE)</f>
        <v>0</v>
      </c>
      <c r="AD143">
        <f>VLOOKUP($B143,'Tillförd energi'!$B$1:$AI$700,MATCH(AD$1,'Tillförd energi'!$B$1:$AQ$1,0),FALSE)</f>
        <v>0</v>
      </c>
      <c r="AE143">
        <f>VLOOKUP($B143,'Tillförd energi'!$B$1:$AI$700,MATCH(AE$1,'Tillförd energi'!$B$1:$AQ$1,0),FALSE)</f>
        <v>0</v>
      </c>
      <c r="AF143">
        <f>VLOOKUP($B143,'Tillförd energi'!$B$1:$AI$700,MATCH(AF$1,'Tillförd energi'!$B$1:$AQ$1,0),FALSE)</f>
        <v>0</v>
      </c>
      <c r="AG143">
        <f>IFERROR(VLOOKUP(B143,Miljö!$B$1:$AC$550,MATCH("Köpt mängd produktionsspecifik fjärrvärme:",Miljö!$B$1:$AC$1,0),FALSE)/1,0)</f>
        <v>0</v>
      </c>
      <c r="AI143">
        <f t="shared" si="44"/>
        <v>0</v>
      </c>
      <c r="AJ143">
        <f t="shared" si="45"/>
        <v>0</v>
      </c>
      <c r="AK143" t="str">
        <f>IF(ISERROR(1/VLOOKUP($B143,Leveranser!$B$1:$S$500,MATCH("såld värme (gwh)",Leveranser!$B$1:$S$1,0),FALSE)),"",VLOOKUP($B143,Leveranser!$B$1:$S$500,MATCH("såld värme (gwh)",Leveranser!$B$1:$S$1,0),FALSE))</f>
        <v/>
      </c>
      <c r="AL143">
        <f>VLOOKUP($B143,Leveranser!$B$1:$Y$500,MATCH("Totalt såld fjärrvärme till andra fjärrvärmeföretag",Leveranser!$B$1:$AA$1,0),FALSE)</f>
        <v>0</v>
      </c>
      <c r="AM143">
        <f>IF(ISERROR(1/VLOOKUP($B143,Miljö!$B$1:$S$500,MATCH("Såld mängd produktionsspecifik fjärrvärme (GWh)",Miljö!$B$1:$R$1,0),FALSE)),0,VLOOKUP($B143,Miljö!$B$1:$S$500,MATCH("Såld mängd produktionsspecifik fjärrvärme (GWh)",Miljö!$B$1:$R$1,0),FALSE))</f>
        <v>0</v>
      </c>
      <c r="AN143" s="239" t="str">
        <f t="shared" si="46"/>
        <v/>
      </c>
      <c r="AP143" t="str">
        <f>IFERROR(VLOOKUP($B143,Miljövärden!$B$2:$H$550,7,FALSE),"Nej, saknas")</f>
        <v>Nej</v>
      </c>
      <c r="AQ143" t="str">
        <f>IFERROR(VLOOKUP($B143,Miljövärden!$B$2:$H$550,6,FALSE),"Nej, saknas")</f>
        <v>Ja</v>
      </c>
      <c r="AU143">
        <f t="shared" si="47"/>
        <v>0</v>
      </c>
      <c r="AV143">
        <f t="shared" si="48"/>
        <v>0</v>
      </c>
      <c r="AW143">
        <f t="shared" si="49"/>
        <v>0</v>
      </c>
      <c r="AX143">
        <f t="shared" si="50"/>
        <v>0</v>
      </c>
      <c r="AZ143">
        <f t="shared" si="51"/>
        <v>0</v>
      </c>
      <c r="BC143">
        <f t="shared" si="52"/>
        <v>0</v>
      </c>
      <c r="BD143">
        <f t="shared" si="53"/>
        <v>0</v>
      </c>
      <c r="BE143">
        <f t="shared" si="54"/>
        <v>0</v>
      </c>
      <c r="BF143">
        <f t="shared" si="55"/>
        <v>0</v>
      </c>
      <c r="BG143">
        <f t="shared" si="56"/>
        <v>0</v>
      </c>
      <c r="BH143">
        <f>VLOOKUP(B143,Miljö!$B$1:$I$482,MATCH("Fossilandel för ursprungspecificerad el ()",Miljö!$B$1:$I$1,0),FALSE)</f>
        <v>0</v>
      </c>
      <c r="BI143">
        <f>VLOOKUP(B143,Miljö!$B$1:$BX$482,MATCH("Kärnkraftsandel för ursprungsspecificerad el ()",Miljö!$B$1:$O$1,0),FALSE)</f>
        <v>0</v>
      </c>
      <c r="BJ143">
        <f t="shared" si="57"/>
        <v>0</v>
      </c>
      <c r="BK143" t="str">
        <f>VLOOKUP(B143,Miljö!$B$1:$O$482,MATCH("Fossil andel i procent (%)",Miljö!$B$1:$O$1,0),FALSE)</f>
        <v>ET</v>
      </c>
      <c r="BL143">
        <f t="shared" si="58"/>
        <v>0</v>
      </c>
      <c r="BO143" s="289" t="str">
        <f t="shared" si="59"/>
        <v/>
      </c>
      <c r="BP143" s="239" t="str">
        <f t="shared" si="60"/>
        <v/>
      </c>
      <c r="BQ143" s="239" t="str">
        <f t="shared" si="61"/>
        <v/>
      </c>
      <c r="BR143" s="239" t="str">
        <f t="shared" si="62"/>
        <v/>
      </c>
      <c r="BS143" s="239"/>
      <c r="BT143" s="351">
        <f t="shared" si="63"/>
        <v>0</v>
      </c>
      <c r="BW143" s="289" t="str">
        <f>IF(AP143="ja",VLOOKUP(B143,Miljövärden!$B$2:$H$550,MATCH("Total andel fossilt",Miljövärden!$B$2:$H$2,0),FALSE),"")</f>
        <v/>
      </c>
      <c r="BZ143" s="351" t="str">
        <f t="shared" si="64"/>
        <v/>
      </c>
      <c r="CA143" s="353" t="str">
        <f t="shared" si="65"/>
        <v/>
      </c>
    </row>
    <row r="144" spans="1:79" x14ac:dyDescent="0.25">
      <c r="A144" s="2" t="s">
        <v>232</v>
      </c>
      <c r="B144" s="2" t="s">
        <v>234</v>
      </c>
      <c r="C144">
        <f>VLOOKUP($B144,'Tillförd energi'!$B$1:$AI$700,MATCH(C$1,'Tillförd energi'!$B$1:$AQ$1,0),FALSE)</f>
        <v>0</v>
      </c>
      <c r="D144">
        <f>VLOOKUP($B144,'Tillförd energi'!$B$1:$AI$700,MATCH(D$1,'Tillförd energi'!$B$1:$AQ$1,0),FALSE)</f>
        <v>0.5</v>
      </c>
      <c r="E144">
        <f>VLOOKUP($B144,'Tillförd energi'!$B$1:$AI$700,MATCH(E$1,'Tillförd energi'!$B$1:$AQ$1,0),FALSE)</f>
        <v>0</v>
      </c>
      <c r="F144">
        <f>VLOOKUP($B144,'Tillförd energi'!$B$1:$AI$700,MATCH(F$1,'Tillförd energi'!$B$1:$AQ$1,0),FALSE)</f>
        <v>0</v>
      </c>
      <c r="G144">
        <f>VLOOKUP($B144,'Tillförd energi'!$B$1:$AI$700,MATCH(G$1,'Tillförd energi'!$B$1:$AQ$1,0),FALSE)</f>
        <v>0</v>
      </c>
      <c r="H144">
        <f>VLOOKUP($B144,'Tillförd energi'!$B$1:$AI$700,MATCH(H$1,'Tillförd energi'!$B$1:$AQ$1,0),FALSE)</f>
        <v>0</v>
      </c>
      <c r="I144">
        <f>VLOOKUP($B144,'Tillförd energi'!$B$1:$AI$700,MATCH(I$1,'Tillförd energi'!$B$1:$AQ$1,0),FALSE)</f>
        <v>0</v>
      </c>
      <c r="J144">
        <f>VLOOKUP($B144,'Tillförd energi'!$B$1:$AI$700,MATCH(J$1,'Tillförd energi'!$B$1:$AQ$1,0),FALSE)</f>
        <v>0</v>
      </c>
      <c r="K144">
        <f>VLOOKUP($B144,'Tillförd energi'!$B$1:$AI$700,MATCH(K$1,'Tillförd energi'!$B$1:$AQ$1,0),FALSE)</f>
        <v>0</v>
      </c>
      <c r="L144">
        <f>VLOOKUP($B144,'Tillförd energi'!$B$1:$AI$700,MATCH(L$1,'Tillförd energi'!$B$1:$AQ$1,0),FALSE)</f>
        <v>0</v>
      </c>
      <c r="M144">
        <f>VLOOKUP($B144,'Tillförd energi'!$B$1:$AI$700,MATCH(M$1,'Tillförd energi'!$B$1:$AQ$1,0),FALSE)</f>
        <v>0</v>
      </c>
      <c r="N144">
        <f>VLOOKUP($B144,'Tillförd energi'!$B$1:$AI$700,MATCH(N$1,'Tillförd energi'!$B$1:$AQ$1,0),FALSE)</f>
        <v>0</v>
      </c>
      <c r="O144">
        <f>VLOOKUP($B144,'Tillförd energi'!$B$1:$AI$700,MATCH(O$1,'Tillförd energi'!$B$1:$AQ$1,0),FALSE)</f>
        <v>0</v>
      </c>
      <c r="P144">
        <f>VLOOKUP($B144,'Tillförd energi'!$B$1:$AI$700,MATCH(P$1,'Tillförd energi'!$B$1:$AQ$1,0),FALSE)</f>
        <v>0</v>
      </c>
      <c r="Q144">
        <f>VLOOKUP($B144,'Tillförd energi'!$B$1:$AI$700,MATCH(Q$1,'Tillförd energi'!$B$1:$AQ$1,0),FALSE)</f>
        <v>16.823499999999999</v>
      </c>
      <c r="R144">
        <f>VLOOKUP($B144,'Tillförd energi'!$B$1:$AI$700,MATCH(R$1,'Tillförd energi'!$B$1:$AQ$1,0),FALSE)</f>
        <v>8.6999999999999993</v>
      </c>
      <c r="S144">
        <f>VLOOKUP($B144,'Tillförd energi'!$B$1:$AI$700,MATCH(S$1,'Tillförd energi'!$B$1:$AQ$1,0),FALSE)</f>
        <v>0</v>
      </c>
      <c r="T144">
        <f>VLOOKUP($B144,'Tillförd energi'!$B$1:$AI$700,MATCH(T$1,'Tillförd energi'!$B$1:$AQ$1,0),FALSE)</f>
        <v>0</v>
      </c>
      <c r="U144">
        <f>VLOOKUP($B144,'Tillförd energi'!$B$1:$AI$700,MATCH(U$1,'Tillförd energi'!$B$1:$AQ$1,0),FALSE)</f>
        <v>0</v>
      </c>
      <c r="V144">
        <f>VLOOKUP($B144,'Tillförd energi'!$B$1:$AI$700,MATCH(V$1,'Tillförd energi'!$B$1:$AQ$1,0),FALSE)</f>
        <v>0</v>
      </c>
      <c r="W144">
        <f>VLOOKUP($B144,'Tillförd energi'!$B$1:$AI$700,MATCH(W$1,'Tillförd energi'!$B$1:$AQ$1,0),FALSE)</f>
        <v>0</v>
      </c>
      <c r="X144">
        <f>VLOOKUP($B144,'Tillförd energi'!$B$1:$AI$700,MATCH(X$1,'Tillförd energi'!$B$1:$AQ$1,0),FALSE)</f>
        <v>0</v>
      </c>
      <c r="Y144">
        <f>VLOOKUP($B144,'Tillförd energi'!$B$1:$AI$700,MATCH(Y$1,'Tillförd energi'!$B$1:$AQ$1,0),FALSE)</f>
        <v>0</v>
      </c>
      <c r="Z144">
        <f>VLOOKUP($B144,'Tillförd energi'!$B$1:$AI$700,MATCH(Z$1,'Tillförd energi'!$B$1:$AQ$1,0),FALSE)</f>
        <v>0.5</v>
      </c>
      <c r="AA144">
        <f>VLOOKUP($B144,'Tillförd energi'!$B$1:$AI$700,MATCH(AA$1,'Tillförd energi'!$B$1:$AQ$1,0),FALSE)</f>
        <v>0</v>
      </c>
      <c r="AB144">
        <f>VLOOKUP($B144,'Tillförd energi'!$B$1:$AI$700,MATCH(AB$1,'Tillförd energi'!$B$1:$AQ$1,0),FALSE)</f>
        <v>0</v>
      </c>
      <c r="AC144">
        <f>VLOOKUP($B144,'Tillförd energi'!$B$1:$AI$700,MATCH(AC$1,'Tillförd energi'!$B$1:$AQ$1,0),FALSE)</f>
        <v>0</v>
      </c>
      <c r="AD144">
        <f>VLOOKUP($B144,'Tillförd energi'!$B$1:$AI$700,MATCH(AD$1,'Tillförd energi'!$B$1:$AQ$1,0),FALSE)</f>
        <v>0</v>
      </c>
      <c r="AE144">
        <f>VLOOKUP($B144,'Tillförd energi'!$B$1:$AI$700,MATCH(AE$1,'Tillförd energi'!$B$1:$AQ$1,0),FALSE)</f>
        <v>0</v>
      </c>
      <c r="AF144">
        <f>VLOOKUP($B144,'Tillförd energi'!$B$1:$AI$700,MATCH(AF$1,'Tillförd energi'!$B$1:$AQ$1,0),FALSE)</f>
        <v>0.55889999999999995</v>
      </c>
      <c r="AG144">
        <f>IFERROR(VLOOKUP(B144,Miljö!$B$1:$AC$550,MATCH("Köpt mängd produktionsspecifik fjärrvärme:",Miljö!$B$1:$AC$1,0),FALSE)/1,0)</f>
        <v>0</v>
      </c>
      <c r="AI144">
        <f t="shared" si="44"/>
        <v>27.0824</v>
      </c>
      <c r="AJ144">
        <f t="shared" si="45"/>
        <v>27.0824</v>
      </c>
      <c r="AK144">
        <f>IF(ISERROR(1/VLOOKUP($B144,Leveranser!$B$1:$S$500,MATCH("såld värme (gwh)",Leveranser!$B$1:$S$1,0),FALSE)),"",VLOOKUP($B144,Leveranser!$B$1:$S$500,MATCH("såld värme (gwh)",Leveranser!$B$1:$S$1,0),FALSE))</f>
        <v>18.63</v>
      </c>
      <c r="AL144">
        <f>VLOOKUP($B144,Leveranser!$B$1:$Y$500,MATCH("Totalt såld fjärrvärme till andra fjärrvärmeföretag",Leveranser!$B$1:$AA$1,0),FALSE)</f>
        <v>0</v>
      </c>
      <c r="AM144">
        <f>IF(ISERROR(1/VLOOKUP($B144,Miljö!$B$1:$S$500,MATCH("Såld mängd produktionsspecifik fjärrvärme (GWh)",Miljö!$B$1:$R$1,0),FALSE)),0,VLOOKUP($B144,Miljö!$B$1:$S$500,MATCH("Såld mängd produktionsspecifik fjärrvärme (GWh)",Miljö!$B$1:$R$1,0),FALSE))</f>
        <v>0</v>
      </c>
      <c r="AN144" s="239">
        <f t="shared" si="46"/>
        <v>0.68790062919091366</v>
      </c>
      <c r="AP144" t="str">
        <f>IFERROR(VLOOKUP($B144,Miljövärden!$B$2:$H$550,7,FALSE),"Nej, saknas")</f>
        <v>Ja</v>
      </c>
      <c r="AQ144" t="str">
        <f>IFERROR(VLOOKUP($B144,Miljövärden!$B$2:$H$550,6,FALSE),"Nej, saknas")</f>
        <v>Ja</v>
      </c>
      <c r="AU144">
        <f t="shared" si="47"/>
        <v>1.0589</v>
      </c>
      <c r="AV144">
        <f t="shared" si="48"/>
        <v>0</v>
      </c>
      <c r="AW144">
        <f t="shared" si="49"/>
        <v>16.823499999999999</v>
      </c>
      <c r="AX144">
        <f t="shared" si="50"/>
        <v>8.6999999999999993</v>
      </c>
      <c r="AZ144">
        <f t="shared" si="51"/>
        <v>25.523499999999999</v>
      </c>
      <c r="BC144">
        <f t="shared" si="52"/>
        <v>0.5</v>
      </c>
      <c r="BD144">
        <f t="shared" si="53"/>
        <v>0</v>
      </c>
      <c r="BE144">
        <f t="shared" si="54"/>
        <v>25.523499999999999</v>
      </c>
      <c r="BF144">
        <f t="shared" si="55"/>
        <v>0</v>
      </c>
      <c r="BG144">
        <f t="shared" si="56"/>
        <v>1.0589</v>
      </c>
      <c r="BH144">
        <f>VLOOKUP(B144,Miljö!$B$1:$I$482,MATCH("Fossilandel för ursprungspecificerad el ()",Miljö!$B$1:$I$1,0),FALSE)</f>
        <v>0</v>
      </c>
      <c r="BI144">
        <f>VLOOKUP(B144,Miljö!$B$1:$BX$482,MATCH("Kärnkraftsandel för ursprungsspecificerad el ()",Miljö!$B$1:$O$1,0),FALSE)</f>
        <v>0</v>
      </c>
      <c r="BJ144">
        <f t="shared" si="57"/>
        <v>0</v>
      </c>
      <c r="BK144" t="str">
        <f>VLOOKUP(B144,Miljö!$B$1:$O$482,MATCH("Fossil andel i procent (%)",Miljö!$B$1:$O$1,0),FALSE)</f>
        <v>ET</v>
      </c>
      <c r="BL144">
        <f t="shared" si="58"/>
        <v>27.0824</v>
      </c>
      <c r="BO144" s="289">
        <f t="shared" si="59"/>
        <v>1.8462174696481849E-2</v>
      </c>
      <c r="BP144" s="239">
        <f t="shared" si="60"/>
        <v>0</v>
      </c>
      <c r="BQ144" s="239">
        <f t="shared" si="61"/>
        <v>0.98153782530351819</v>
      </c>
      <c r="BR144" s="239">
        <f t="shared" si="62"/>
        <v>0</v>
      </c>
      <c r="BS144" s="239"/>
      <c r="BT144" s="351">
        <f t="shared" si="63"/>
        <v>1</v>
      </c>
      <c r="BW144" s="289">
        <f>IF(AP144="ja",VLOOKUP(B144,Miljövärden!$B$2:$H$550,MATCH("Total andel fossilt",Miljövärden!$B$2:$H$2,0),FALSE),"")</f>
        <v>1.8462200000000002E-2</v>
      </c>
      <c r="BZ144" s="351">
        <f t="shared" si="64"/>
        <v>2.5303518152303139E-8</v>
      </c>
      <c r="CA144" s="353">
        <f t="shared" si="65"/>
        <v>0</v>
      </c>
    </row>
    <row r="145" spans="1:79" x14ac:dyDescent="0.25">
      <c r="A145" s="2" t="s">
        <v>232</v>
      </c>
      <c r="B145" s="2" t="s">
        <v>235</v>
      </c>
      <c r="C145">
        <f>VLOOKUP($B145,'Tillförd energi'!$B$1:$AI$700,MATCH(C$1,'Tillförd energi'!$B$1:$AQ$1,0),FALSE)</f>
        <v>0</v>
      </c>
      <c r="D145">
        <f>VLOOKUP($B145,'Tillförd energi'!$B$1:$AI$700,MATCH(D$1,'Tillförd energi'!$B$1:$AQ$1,0),FALSE)</f>
        <v>3.1</v>
      </c>
      <c r="E145">
        <f>VLOOKUP($B145,'Tillförd energi'!$B$1:$AI$700,MATCH(E$1,'Tillförd energi'!$B$1:$AQ$1,0),FALSE)</f>
        <v>0</v>
      </c>
      <c r="F145">
        <f>VLOOKUP($B145,'Tillförd energi'!$B$1:$AI$700,MATCH(F$1,'Tillförd energi'!$B$1:$AQ$1,0),FALSE)</f>
        <v>0</v>
      </c>
      <c r="G145">
        <f>VLOOKUP($B145,'Tillförd energi'!$B$1:$AI$700,MATCH(G$1,'Tillförd energi'!$B$1:$AQ$1,0),FALSE)</f>
        <v>0</v>
      </c>
      <c r="H145">
        <f>VLOOKUP($B145,'Tillförd energi'!$B$1:$AI$700,MATCH(H$1,'Tillförd energi'!$B$1:$AQ$1,0),FALSE)</f>
        <v>0</v>
      </c>
      <c r="I145">
        <f>VLOOKUP($B145,'Tillförd energi'!$B$1:$AI$700,MATCH(I$1,'Tillförd energi'!$B$1:$AQ$1,0),FALSE)</f>
        <v>0</v>
      </c>
      <c r="J145">
        <f>VLOOKUP($B145,'Tillförd energi'!$B$1:$AI$700,MATCH(J$1,'Tillförd energi'!$B$1:$AQ$1,0),FALSE)</f>
        <v>0</v>
      </c>
      <c r="K145">
        <f>VLOOKUP($B145,'Tillförd energi'!$B$1:$AI$700,MATCH(K$1,'Tillförd energi'!$B$1:$AQ$1,0),FALSE)</f>
        <v>0</v>
      </c>
      <c r="L145">
        <f>VLOOKUP($B145,'Tillförd energi'!$B$1:$AI$700,MATCH(L$1,'Tillförd energi'!$B$1:$AQ$1,0),FALSE)</f>
        <v>0</v>
      </c>
      <c r="M145">
        <f>VLOOKUP($B145,'Tillförd energi'!$B$1:$AI$700,MATCH(M$1,'Tillförd energi'!$B$1:$AQ$1,0),FALSE)</f>
        <v>0</v>
      </c>
      <c r="N145">
        <f>VLOOKUP($B145,'Tillförd energi'!$B$1:$AI$700,MATCH(N$1,'Tillförd energi'!$B$1:$AQ$1,0),FALSE)</f>
        <v>0</v>
      </c>
      <c r="O145">
        <f>VLOOKUP($B145,'Tillförd energi'!$B$1:$AI$700,MATCH(O$1,'Tillförd energi'!$B$1:$AQ$1,0),FALSE)</f>
        <v>0</v>
      </c>
      <c r="P145">
        <f>VLOOKUP($B145,'Tillförd energi'!$B$1:$AI$700,MATCH(P$1,'Tillförd energi'!$B$1:$AQ$1,0),FALSE)</f>
        <v>52.7</v>
      </c>
      <c r="Q145">
        <f>VLOOKUP($B145,'Tillförd energi'!$B$1:$AI$700,MATCH(Q$1,'Tillförd energi'!$B$1:$AQ$1,0),FALSE)</f>
        <v>0</v>
      </c>
      <c r="R145">
        <f>VLOOKUP($B145,'Tillförd energi'!$B$1:$AI$700,MATCH(R$1,'Tillförd energi'!$B$1:$AQ$1,0),FALSE)</f>
        <v>12.3</v>
      </c>
      <c r="S145">
        <f>VLOOKUP($B145,'Tillförd energi'!$B$1:$AI$700,MATCH(S$1,'Tillförd energi'!$B$1:$AQ$1,0),FALSE)</f>
        <v>0</v>
      </c>
      <c r="T145">
        <f>VLOOKUP($B145,'Tillförd energi'!$B$1:$AI$700,MATCH(T$1,'Tillförd energi'!$B$1:$AQ$1,0),FALSE)</f>
        <v>0</v>
      </c>
      <c r="U145">
        <f>VLOOKUP($B145,'Tillförd energi'!$B$1:$AI$700,MATCH(U$1,'Tillförd energi'!$B$1:$AQ$1,0),FALSE)</f>
        <v>0</v>
      </c>
      <c r="V145">
        <f>VLOOKUP($B145,'Tillförd energi'!$B$1:$AI$700,MATCH(V$1,'Tillförd energi'!$B$1:$AQ$1,0),FALSE)</f>
        <v>0</v>
      </c>
      <c r="W145">
        <f>VLOOKUP($B145,'Tillförd energi'!$B$1:$AI$700,MATCH(W$1,'Tillförd energi'!$B$1:$AQ$1,0),FALSE)</f>
        <v>1.4</v>
      </c>
      <c r="X145">
        <f>VLOOKUP($B145,'Tillförd energi'!$B$1:$AI$700,MATCH(X$1,'Tillförd energi'!$B$1:$AQ$1,0),FALSE)</f>
        <v>0</v>
      </c>
      <c r="Y145">
        <f>VLOOKUP($B145,'Tillförd energi'!$B$1:$AI$700,MATCH(Y$1,'Tillförd energi'!$B$1:$AQ$1,0),FALSE)</f>
        <v>0</v>
      </c>
      <c r="Z145">
        <f>VLOOKUP($B145,'Tillförd energi'!$B$1:$AI$700,MATCH(Z$1,'Tillförd energi'!$B$1:$AQ$1,0),FALSE)</f>
        <v>0.7</v>
      </c>
      <c r="AA145">
        <f>VLOOKUP($B145,'Tillförd energi'!$B$1:$AI$700,MATCH(AA$1,'Tillförd energi'!$B$1:$AQ$1,0),FALSE)</f>
        <v>0</v>
      </c>
      <c r="AB145">
        <f>VLOOKUP($B145,'Tillförd energi'!$B$1:$AI$700,MATCH(AB$1,'Tillförd energi'!$B$1:$AQ$1,0),FALSE)</f>
        <v>0</v>
      </c>
      <c r="AC145">
        <f>VLOOKUP($B145,'Tillförd energi'!$B$1:$AI$700,MATCH(AC$1,'Tillförd energi'!$B$1:$AQ$1,0),FALSE)</f>
        <v>6.3</v>
      </c>
      <c r="AD145">
        <f>VLOOKUP($B145,'Tillförd energi'!$B$1:$AI$700,MATCH(AD$1,'Tillförd energi'!$B$1:$AQ$1,0),FALSE)</f>
        <v>0</v>
      </c>
      <c r="AE145">
        <f>VLOOKUP($B145,'Tillförd energi'!$B$1:$AI$700,MATCH(AE$1,'Tillförd energi'!$B$1:$AQ$1,0),FALSE)</f>
        <v>0</v>
      </c>
      <c r="AF145">
        <f>VLOOKUP($B145,'Tillförd energi'!$B$1:$AI$700,MATCH(AF$1,'Tillförd energi'!$B$1:$AQ$1,0),FALSE)</f>
        <v>1.6758</v>
      </c>
      <c r="AG145">
        <f>IFERROR(VLOOKUP(B145,Miljö!$B$1:$AC$550,MATCH("Köpt mängd produktionsspecifik fjärrvärme:",Miljö!$B$1:$AC$1,0),FALSE)/1,0)</f>
        <v>0</v>
      </c>
      <c r="AI145">
        <f t="shared" si="44"/>
        <v>78.17580000000001</v>
      </c>
      <c r="AJ145">
        <f t="shared" si="45"/>
        <v>78.17580000000001</v>
      </c>
      <c r="AK145">
        <f>IF(ISERROR(1/VLOOKUP($B145,Leveranser!$B$1:$S$500,MATCH("såld värme (gwh)",Leveranser!$B$1:$S$1,0),FALSE)),"",VLOOKUP($B145,Leveranser!$B$1:$S$500,MATCH("såld värme (gwh)",Leveranser!$B$1:$S$1,0),FALSE))</f>
        <v>55.86</v>
      </c>
      <c r="AL145">
        <f>VLOOKUP($B145,Leveranser!$B$1:$Y$500,MATCH("Totalt såld fjärrvärme till andra fjärrvärmeföretag",Leveranser!$B$1:$AA$1,0),FALSE)</f>
        <v>0</v>
      </c>
      <c r="AM145">
        <f>IF(ISERROR(1/VLOOKUP($B145,Miljö!$B$1:$S$500,MATCH("Såld mängd produktionsspecifik fjärrvärme (GWh)",Miljö!$B$1:$R$1,0),FALSE)),0,VLOOKUP($B145,Miljö!$B$1:$S$500,MATCH("Såld mängd produktionsspecifik fjärrvärme (GWh)",Miljö!$B$1:$R$1,0),FALSE))</f>
        <v>0</v>
      </c>
      <c r="AN145" s="239">
        <f t="shared" si="46"/>
        <v>0.71454337531563472</v>
      </c>
      <c r="AP145" t="str">
        <f>IFERROR(VLOOKUP($B145,Miljövärden!$B$2:$H$550,7,FALSE),"Nej, saknas")</f>
        <v>Ja</v>
      </c>
      <c r="AQ145" t="str">
        <f>IFERROR(VLOOKUP($B145,Miljövärden!$B$2:$H$550,6,FALSE),"Nej, saknas")</f>
        <v>Ja</v>
      </c>
      <c r="AU145">
        <f t="shared" si="47"/>
        <v>2.3757999999999999</v>
      </c>
      <c r="AV145">
        <f t="shared" si="48"/>
        <v>0</v>
      </c>
      <c r="AW145">
        <f t="shared" si="49"/>
        <v>52.7</v>
      </c>
      <c r="AX145">
        <f t="shared" si="50"/>
        <v>12.3</v>
      </c>
      <c r="AZ145">
        <f t="shared" si="51"/>
        <v>66.400000000000006</v>
      </c>
      <c r="BC145">
        <f t="shared" si="52"/>
        <v>3.1</v>
      </c>
      <c r="BD145">
        <f t="shared" si="53"/>
        <v>0</v>
      </c>
      <c r="BE145">
        <f t="shared" si="54"/>
        <v>66.400000000000006</v>
      </c>
      <c r="BF145">
        <f t="shared" si="55"/>
        <v>6.3</v>
      </c>
      <c r="BG145">
        <f t="shared" si="56"/>
        <v>2.3757999999999999</v>
      </c>
      <c r="BH145">
        <f>VLOOKUP(B145,Miljö!$B$1:$I$482,MATCH("Fossilandel för ursprungspecificerad el ()",Miljö!$B$1:$I$1,0),FALSE)</f>
        <v>0</v>
      </c>
      <c r="BI145">
        <f>VLOOKUP(B145,Miljö!$B$1:$BX$482,MATCH("Kärnkraftsandel för ursprungsspecificerad el ()",Miljö!$B$1:$O$1,0),FALSE)</f>
        <v>0</v>
      </c>
      <c r="BJ145">
        <f t="shared" si="57"/>
        <v>0</v>
      </c>
      <c r="BK145" t="str">
        <f>VLOOKUP(B145,Miljö!$B$1:$O$482,MATCH("Fossil andel i procent (%)",Miljö!$B$1:$O$1,0),FALSE)</f>
        <v>ET</v>
      </c>
      <c r="BL145">
        <f t="shared" si="58"/>
        <v>78.175799999999995</v>
      </c>
      <c r="BO145" s="289">
        <f t="shared" si="59"/>
        <v>3.965421524308034E-2</v>
      </c>
      <c r="BP145" s="239">
        <f t="shared" si="60"/>
        <v>0</v>
      </c>
      <c r="BQ145" s="239">
        <f t="shared" si="61"/>
        <v>0.87975818603711131</v>
      </c>
      <c r="BR145" s="239">
        <f t="shared" si="62"/>
        <v>8.0587598719808431E-2</v>
      </c>
      <c r="BS145" s="239"/>
      <c r="BT145" s="351">
        <f t="shared" si="63"/>
        <v>1</v>
      </c>
      <c r="BW145" s="289">
        <f>IF(AP145="ja",VLOOKUP(B145,Miljövärden!$B$2:$H$550,MATCH("Total andel fossilt",Miljövärden!$B$2:$H$2,0),FALSE),"")</f>
        <v>3.9654200000000001E-2</v>
      </c>
      <c r="BZ145" s="351">
        <f t="shared" si="64"/>
        <v>-1.5243080339621962E-8</v>
      </c>
      <c r="CA145" s="353">
        <f t="shared" si="65"/>
        <v>0</v>
      </c>
    </row>
    <row r="146" spans="1:79" x14ac:dyDescent="0.25">
      <c r="A146" s="2" t="s">
        <v>232</v>
      </c>
      <c r="B146" s="2" t="s">
        <v>236</v>
      </c>
      <c r="C146">
        <f>VLOOKUP($B146,'Tillförd energi'!$B$1:$AI$700,MATCH(C$1,'Tillförd energi'!$B$1:$AQ$1,0),FALSE)</f>
        <v>0</v>
      </c>
      <c r="D146">
        <f>VLOOKUP($B146,'Tillförd energi'!$B$1:$AI$700,MATCH(D$1,'Tillförd energi'!$B$1:$AQ$1,0),FALSE)</f>
        <v>2.4</v>
      </c>
      <c r="E146">
        <f>VLOOKUP($B146,'Tillförd energi'!$B$1:$AI$700,MATCH(E$1,'Tillförd energi'!$B$1:$AQ$1,0),FALSE)</f>
        <v>0</v>
      </c>
      <c r="F146">
        <f>VLOOKUP($B146,'Tillförd energi'!$B$1:$AI$700,MATCH(F$1,'Tillförd energi'!$B$1:$AQ$1,0),FALSE)</f>
        <v>1.5</v>
      </c>
      <c r="G146">
        <f>VLOOKUP($B146,'Tillförd energi'!$B$1:$AI$700,MATCH(G$1,'Tillförd energi'!$B$1:$AQ$1,0),FALSE)</f>
        <v>0</v>
      </c>
      <c r="H146">
        <f>VLOOKUP($B146,'Tillförd energi'!$B$1:$AI$700,MATCH(H$1,'Tillförd energi'!$B$1:$AQ$1,0),FALSE)</f>
        <v>0</v>
      </c>
      <c r="I146">
        <f>VLOOKUP($B146,'Tillförd energi'!$B$1:$AI$700,MATCH(I$1,'Tillförd energi'!$B$1:$AQ$1,0),FALSE)</f>
        <v>0</v>
      </c>
      <c r="J146">
        <f>VLOOKUP($B146,'Tillförd energi'!$B$1:$AI$700,MATCH(J$1,'Tillförd energi'!$B$1:$AQ$1,0),FALSE)</f>
        <v>0</v>
      </c>
      <c r="K146">
        <f>VLOOKUP($B146,'Tillförd energi'!$B$1:$AI$700,MATCH(K$1,'Tillförd energi'!$B$1:$AQ$1,0),FALSE)</f>
        <v>0</v>
      </c>
      <c r="L146">
        <f>VLOOKUP($B146,'Tillförd energi'!$B$1:$AI$700,MATCH(L$1,'Tillförd energi'!$B$1:$AQ$1,0),FALSE)</f>
        <v>65.053600000000003</v>
      </c>
      <c r="M146">
        <f>VLOOKUP($B146,'Tillförd energi'!$B$1:$AI$700,MATCH(M$1,'Tillförd energi'!$B$1:$AQ$1,0),FALSE)</f>
        <v>96.6815</v>
      </c>
      <c r="N146">
        <f>VLOOKUP($B146,'Tillförd energi'!$B$1:$AI$700,MATCH(N$1,'Tillförd energi'!$B$1:$AQ$1,0),FALSE)</f>
        <v>22.13</v>
      </c>
      <c r="O146">
        <f>VLOOKUP($B146,'Tillförd energi'!$B$1:$AI$700,MATCH(O$1,'Tillförd energi'!$B$1:$AQ$1,0),FALSE)</f>
        <v>69.386300000000006</v>
      </c>
      <c r="P146">
        <f>VLOOKUP($B146,'Tillförd energi'!$B$1:$AI$700,MATCH(P$1,'Tillförd energi'!$B$1:$AQ$1,0),FALSE)</f>
        <v>115.541</v>
      </c>
      <c r="Q146">
        <f>VLOOKUP($B146,'Tillförd energi'!$B$1:$AI$700,MATCH(Q$1,'Tillförd energi'!$B$1:$AQ$1,0),FALSE)</f>
        <v>0</v>
      </c>
      <c r="R146">
        <f>VLOOKUP($B146,'Tillförd energi'!$B$1:$AI$700,MATCH(R$1,'Tillförd energi'!$B$1:$AQ$1,0),FALSE)</f>
        <v>0.222911</v>
      </c>
      <c r="S146">
        <f>VLOOKUP($B146,'Tillförd energi'!$B$1:$AI$700,MATCH(S$1,'Tillförd energi'!$B$1:$AQ$1,0),FALSE)</f>
        <v>7.0967500000000001</v>
      </c>
      <c r="T146">
        <f>VLOOKUP($B146,'Tillförd energi'!$B$1:$AI$700,MATCH(T$1,'Tillförd energi'!$B$1:$AQ$1,0),FALSE)</f>
        <v>0</v>
      </c>
      <c r="U146">
        <f>VLOOKUP($B146,'Tillförd energi'!$B$1:$AI$700,MATCH(U$1,'Tillförd energi'!$B$1:$AQ$1,0),FALSE)</f>
        <v>0</v>
      </c>
      <c r="V146">
        <f>VLOOKUP($B146,'Tillförd energi'!$B$1:$AI$700,MATCH(V$1,'Tillförd energi'!$B$1:$AQ$1,0),FALSE)</f>
        <v>0</v>
      </c>
      <c r="W146">
        <f>VLOOKUP($B146,'Tillförd energi'!$B$1:$AI$700,MATCH(W$1,'Tillförd energi'!$B$1:$AQ$1,0),FALSE)</f>
        <v>0.5</v>
      </c>
      <c r="X146">
        <f>VLOOKUP($B146,'Tillförd energi'!$B$1:$AI$700,MATCH(X$1,'Tillförd energi'!$B$1:$AQ$1,0),FALSE)</f>
        <v>0</v>
      </c>
      <c r="Y146">
        <f>VLOOKUP($B146,'Tillförd energi'!$B$1:$AI$700,MATCH(Y$1,'Tillförd energi'!$B$1:$AQ$1,0),FALSE)</f>
        <v>25.532900000000001</v>
      </c>
      <c r="Z146">
        <f>VLOOKUP($B146,'Tillförd energi'!$B$1:$AI$700,MATCH(Z$1,'Tillförd energi'!$B$1:$AQ$1,0),FALSE)</f>
        <v>0</v>
      </c>
      <c r="AA146">
        <f>VLOOKUP($B146,'Tillförd energi'!$B$1:$AI$700,MATCH(AA$1,'Tillförd energi'!$B$1:$AQ$1,0),FALSE)</f>
        <v>0</v>
      </c>
      <c r="AB146">
        <f>VLOOKUP($B146,'Tillförd energi'!$B$1:$AI$700,MATCH(AB$1,'Tillförd energi'!$B$1:$AQ$1,0),FALSE)</f>
        <v>0</v>
      </c>
      <c r="AC146">
        <f>VLOOKUP($B146,'Tillförd energi'!$B$1:$AI$700,MATCH(AC$1,'Tillförd energi'!$B$1:$AQ$1,0),FALSE)</f>
        <v>143.5</v>
      </c>
      <c r="AD146">
        <f>VLOOKUP($B146,'Tillförd energi'!$B$1:$AI$700,MATCH(AD$1,'Tillförd energi'!$B$1:$AQ$1,0),FALSE)</f>
        <v>3.3</v>
      </c>
      <c r="AE146">
        <f>VLOOKUP($B146,'Tillförd energi'!$B$1:$AI$700,MATCH(AE$1,'Tillförd energi'!$B$1:$AQ$1,0),FALSE)</f>
        <v>0</v>
      </c>
      <c r="AF146">
        <f>VLOOKUP($B146,'Tillförd energi'!$B$1:$AI$700,MATCH(AF$1,'Tillförd energi'!$B$1:$AQ$1,0),FALSE)</f>
        <v>16.4925</v>
      </c>
      <c r="AG146">
        <f>IFERROR(VLOOKUP(B146,Miljö!$B$1:$AC$550,MATCH("Köpt mängd produktionsspecifik fjärrvärme:",Miljö!$B$1:$AC$1,0),FALSE)/1,0)</f>
        <v>0</v>
      </c>
      <c r="AI146">
        <f t="shared" si="44"/>
        <v>569.33746099999996</v>
      </c>
      <c r="AJ146">
        <f t="shared" si="45"/>
        <v>569.33746099999996</v>
      </c>
      <c r="AK146">
        <f>IF(ISERROR(1/VLOOKUP($B146,Leveranser!$B$1:$S$500,MATCH("såld värme (gwh)",Leveranser!$B$1:$S$1,0),FALSE)),"",VLOOKUP($B146,Leveranser!$B$1:$S$500,MATCH("såld värme (gwh)",Leveranser!$B$1:$S$1,0),FALSE))</f>
        <v>549.75</v>
      </c>
      <c r="AL146">
        <f>VLOOKUP($B146,Leveranser!$B$1:$Y$500,MATCH("Totalt såld fjärrvärme till andra fjärrvärmeföretag",Leveranser!$B$1:$AA$1,0),FALSE)</f>
        <v>0</v>
      </c>
      <c r="AM146">
        <f>IF(ISERROR(1/VLOOKUP($B146,Miljö!$B$1:$S$500,MATCH("Såld mängd produktionsspecifik fjärrvärme (GWh)",Miljö!$B$1:$R$1,0),FALSE)),0,VLOOKUP($B146,Miljö!$B$1:$S$500,MATCH("Såld mängd produktionsspecifik fjärrvärme (GWh)",Miljö!$B$1:$R$1,0),FALSE))</f>
        <v>1.7050000000000001</v>
      </c>
      <c r="AN146" s="239">
        <f t="shared" si="46"/>
        <v>0.96559604392516873</v>
      </c>
      <c r="AP146" t="str">
        <f>IFERROR(VLOOKUP($B146,Miljövärden!$B$2:$H$550,7,FALSE),"Nej, saknas")</f>
        <v>Ja</v>
      </c>
      <c r="AQ146" t="str">
        <f>IFERROR(VLOOKUP($B146,Miljövärden!$B$2:$H$550,6,FALSE),"Nej, saknas")</f>
        <v>Ja</v>
      </c>
      <c r="AU146">
        <f t="shared" si="47"/>
        <v>16.4925</v>
      </c>
      <c r="AV146">
        <f t="shared" si="48"/>
        <v>0</v>
      </c>
      <c r="AW146">
        <f t="shared" si="49"/>
        <v>303.73879999999997</v>
      </c>
      <c r="AX146">
        <f t="shared" si="50"/>
        <v>7.319661</v>
      </c>
      <c r="AZ146">
        <f t="shared" si="51"/>
        <v>376.61206099999998</v>
      </c>
      <c r="BC146">
        <f t="shared" si="52"/>
        <v>3.9</v>
      </c>
      <c r="BD146">
        <f t="shared" si="53"/>
        <v>25.532900000000001</v>
      </c>
      <c r="BE146">
        <f t="shared" si="54"/>
        <v>311.55846099999997</v>
      </c>
      <c r="BF146">
        <f t="shared" si="55"/>
        <v>211.85360000000003</v>
      </c>
      <c r="BG146">
        <f t="shared" si="56"/>
        <v>16.4925</v>
      </c>
      <c r="BH146">
        <f>VLOOKUP(B146,Miljö!$B$1:$I$482,MATCH("Fossilandel för ursprungspecificerad el ()",Miljö!$B$1:$I$1,0),FALSE)</f>
        <v>0</v>
      </c>
      <c r="BI146">
        <f>VLOOKUP(B146,Miljö!$B$1:$BX$482,MATCH("Kärnkraftsandel för ursprungsspecificerad el ()",Miljö!$B$1:$O$1,0),FALSE)</f>
        <v>0</v>
      </c>
      <c r="BJ146">
        <f t="shared" si="57"/>
        <v>0</v>
      </c>
      <c r="BK146" t="str">
        <f>VLOOKUP(B146,Miljö!$B$1:$O$482,MATCH("Fossil andel i procent (%)",Miljö!$B$1:$O$1,0),FALSE)</f>
        <v>ET</v>
      </c>
      <c r="BL146">
        <f t="shared" si="58"/>
        <v>569.33746099999996</v>
      </c>
      <c r="BO146" s="289">
        <f t="shared" si="59"/>
        <v>6.850067433029846E-3</v>
      </c>
      <c r="BP146" s="239">
        <f t="shared" si="60"/>
        <v>4.4846688913027635E-2</v>
      </c>
      <c r="BQ146" s="239">
        <f t="shared" si="61"/>
        <v>0.57619774469749852</v>
      </c>
      <c r="BR146" s="239">
        <f t="shared" si="62"/>
        <v>0.37210549895644413</v>
      </c>
      <c r="BS146" s="239"/>
      <c r="BT146" s="351">
        <f t="shared" si="63"/>
        <v>1.0000000000000002</v>
      </c>
      <c r="BW146" s="289">
        <f>IF(AP146="ja",VLOOKUP(B146,Miljövärden!$B$2:$H$550,MATCH("Total andel fossilt",Miljövärden!$B$2:$H$2,0),FALSE),"")</f>
        <v>6.8706399999999999E-3</v>
      </c>
      <c r="BZ146" s="351">
        <f t="shared" si="64"/>
        <v>2.0572566970153937E-5</v>
      </c>
      <c r="CA146" s="353">
        <f t="shared" si="65"/>
        <v>0</v>
      </c>
    </row>
    <row r="147" spans="1:79" x14ac:dyDescent="0.25">
      <c r="A147" s="2" t="s">
        <v>237</v>
      </c>
      <c r="B147" s="2" t="s">
        <v>238</v>
      </c>
      <c r="C147">
        <f>VLOOKUP($B147,'Tillförd energi'!$B$1:$AI$700,MATCH(C$1,'Tillförd energi'!$B$1:$AQ$1,0),FALSE)</f>
        <v>0</v>
      </c>
      <c r="D147">
        <f>VLOOKUP($B147,'Tillförd energi'!$B$1:$AI$700,MATCH(D$1,'Tillförd energi'!$B$1:$AQ$1,0),FALSE)</f>
        <v>0.49199999999999999</v>
      </c>
      <c r="E147">
        <f>VLOOKUP($B147,'Tillförd energi'!$B$1:$AI$700,MATCH(E$1,'Tillförd energi'!$B$1:$AQ$1,0),FALSE)</f>
        <v>0</v>
      </c>
      <c r="F147">
        <f>VLOOKUP($B147,'Tillförd energi'!$B$1:$AI$700,MATCH(F$1,'Tillförd energi'!$B$1:$AQ$1,0),FALSE)</f>
        <v>0</v>
      </c>
      <c r="G147">
        <f>VLOOKUP($B147,'Tillförd energi'!$B$1:$AI$700,MATCH(G$1,'Tillförd energi'!$B$1:$AQ$1,0),FALSE)</f>
        <v>0</v>
      </c>
      <c r="H147">
        <f>VLOOKUP($B147,'Tillförd energi'!$B$1:$AI$700,MATCH(H$1,'Tillförd energi'!$B$1:$AQ$1,0),FALSE)</f>
        <v>0</v>
      </c>
      <c r="I147">
        <f>VLOOKUP($B147,'Tillförd energi'!$B$1:$AI$700,MATCH(I$1,'Tillförd energi'!$B$1:$AQ$1,0),FALSE)</f>
        <v>0</v>
      </c>
      <c r="J147">
        <f>VLOOKUP($B147,'Tillförd energi'!$B$1:$AI$700,MATCH(J$1,'Tillförd energi'!$B$1:$AQ$1,0),FALSE)</f>
        <v>0</v>
      </c>
      <c r="K147">
        <f>VLOOKUP($B147,'Tillförd energi'!$B$1:$AI$700,MATCH(K$1,'Tillförd energi'!$B$1:$AQ$1,0),FALSE)</f>
        <v>0</v>
      </c>
      <c r="L147">
        <f>VLOOKUP($B147,'Tillförd energi'!$B$1:$AI$700,MATCH(L$1,'Tillförd energi'!$B$1:$AQ$1,0),FALSE)</f>
        <v>0</v>
      </c>
      <c r="M147">
        <f>VLOOKUP($B147,'Tillförd energi'!$B$1:$AI$700,MATCH(M$1,'Tillförd energi'!$B$1:$AQ$1,0),FALSE)</f>
        <v>0</v>
      </c>
      <c r="N147">
        <f>VLOOKUP($B147,'Tillförd energi'!$B$1:$AI$700,MATCH(N$1,'Tillförd energi'!$B$1:$AQ$1,0),FALSE)</f>
        <v>0</v>
      </c>
      <c r="O147">
        <f>VLOOKUP($B147,'Tillförd energi'!$B$1:$AI$700,MATCH(O$1,'Tillförd energi'!$B$1:$AQ$1,0),FALSE)</f>
        <v>11.137</v>
      </c>
      <c r="P147">
        <f>VLOOKUP($B147,'Tillförd energi'!$B$1:$AI$700,MATCH(P$1,'Tillförd energi'!$B$1:$AQ$1,0),FALSE)</f>
        <v>0</v>
      </c>
      <c r="Q147">
        <f>VLOOKUP($B147,'Tillförd energi'!$B$1:$AI$700,MATCH(Q$1,'Tillförd energi'!$B$1:$AQ$1,0),FALSE)</f>
        <v>44.2</v>
      </c>
      <c r="R147">
        <f>VLOOKUP($B147,'Tillförd energi'!$B$1:$AI$700,MATCH(R$1,'Tillförd energi'!$B$1:$AQ$1,0),FALSE)</f>
        <v>6.2809999999999997</v>
      </c>
      <c r="S147">
        <f>VLOOKUP($B147,'Tillförd energi'!$B$1:$AI$700,MATCH(S$1,'Tillförd energi'!$B$1:$AQ$1,0),FALSE)</f>
        <v>0</v>
      </c>
      <c r="T147">
        <f>VLOOKUP($B147,'Tillförd energi'!$B$1:$AI$700,MATCH(T$1,'Tillförd energi'!$B$1:$AQ$1,0),FALSE)</f>
        <v>0</v>
      </c>
      <c r="U147">
        <f>VLOOKUP($B147,'Tillförd energi'!$B$1:$AI$700,MATCH(U$1,'Tillförd energi'!$B$1:$AQ$1,0),FALSE)</f>
        <v>0</v>
      </c>
      <c r="V147">
        <f>VLOOKUP($B147,'Tillförd energi'!$B$1:$AI$700,MATCH(V$1,'Tillförd energi'!$B$1:$AQ$1,0),FALSE)</f>
        <v>0</v>
      </c>
      <c r="W147">
        <f>VLOOKUP($B147,'Tillförd energi'!$B$1:$AI$700,MATCH(W$1,'Tillförd energi'!$B$1:$AQ$1,0),FALSE)</f>
        <v>2.6</v>
      </c>
      <c r="X147">
        <f>VLOOKUP($B147,'Tillförd energi'!$B$1:$AI$700,MATCH(X$1,'Tillförd energi'!$B$1:$AQ$1,0),FALSE)</f>
        <v>0</v>
      </c>
      <c r="Y147">
        <f>VLOOKUP($B147,'Tillförd energi'!$B$1:$AI$700,MATCH(Y$1,'Tillförd energi'!$B$1:$AQ$1,0),FALSE)</f>
        <v>0</v>
      </c>
      <c r="Z147">
        <f>VLOOKUP($B147,'Tillförd energi'!$B$1:$AI$700,MATCH(Z$1,'Tillförd energi'!$B$1:$AQ$1,0),FALSE)</f>
        <v>0</v>
      </c>
      <c r="AA147">
        <f>VLOOKUP($B147,'Tillförd energi'!$B$1:$AI$700,MATCH(AA$1,'Tillförd energi'!$B$1:$AQ$1,0),FALSE)</f>
        <v>0</v>
      </c>
      <c r="AB147">
        <f>VLOOKUP($B147,'Tillförd energi'!$B$1:$AI$700,MATCH(AB$1,'Tillförd energi'!$B$1:$AQ$1,0),FALSE)</f>
        <v>0</v>
      </c>
      <c r="AC147">
        <f>VLOOKUP($B147,'Tillförd energi'!$B$1:$AI$700,MATCH(AC$1,'Tillförd energi'!$B$1:$AQ$1,0),FALSE)</f>
        <v>0</v>
      </c>
      <c r="AD147">
        <f>VLOOKUP($B147,'Tillförd energi'!$B$1:$AI$700,MATCH(AD$1,'Tillförd energi'!$B$1:$AQ$1,0),FALSE)</f>
        <v>0</v>
      </c>
      <c r="AE147">
        <f>VLOOKUP($B147,'Tillförd energi'!$B$1:$AI$700,MATCH(AE$1,'Tillförd energi'!$B$1:$AQ$1,0),FALSE)</f>
        <v>0</v>
      </c>
      <c r="AF147">
        <f>VLOOKUP($B147,'Tillförd energi'!$B$1:$AI$700,MATCH(AF$1,'Tillförd energi'!$B$1:$AQ$1,0),FALSE)</f>
        <v>1</v>
      </c>
      <c r="AG147">
        <f>IFERROR(VLOOKUP(B147,Miljö!$B$1:$AC$550,MATCH("Köpt mängd produktionsspecifik fjärrvärme:",Miljö!$B$1:$AC$1,0),FALSE)/1,0)</f>
        <v>0</v>
      </c>
      <c r="AI147">
        <f t="shared" si="44"/>
        <v>65.710000000000008</v>
      </c>
      <c r="AJ147">
        <f t="shared" si="45"/>
        <v>65.710000000000008</v>
      </c>
      <c r="AK147">
        <f>IF(ISERROR(1/VLOOKUP($B147,Leveranser!$B$1:$S$500,MATCH("såld värme (gwh)",Leveranser!$B$1:$S$1,0),FALSE)),"",VLOOKUP($B147,Leveranser!$B$1:$S$500,MATCH("såld värme (gwh)",Leveranser!$B$1:$S$1,0),FALSE))</f>
        <v>51.6</v>
      </c>
      <c r="AL147">
        <f>VLOOKUP($B147,Leveranser!$B$1:$Y$500,MATCH("Totalt såld fjärrvärme till andra fjärrvärmeföretag",Leveranser!$B$1:$AA$1,0),FALSE)</f>
        <v>0</v>
      </c>
      <c r="AM147">
        <f>IF(ISERROR(1/VLOOKUP($B147,Miljö!$B$1:$S$500,MATCH("Såld mängd produktionsspecifik fjärrvärme (GWh)",Miljö!$B$1:$R$1,0),FALSE)),0,VLOOKUP($B147,Miljö!$B$1:$S$500,MATCH("Såld mängd produktionsspecifik fjärrvärme (GWh)",Miljö!$B$1:$R$1,0),FALSE))</f>
        <v>0</v>
      </c>
      <c r="AN147" s="239">
        <f t="shared" si="46"/>
        <v>0.78526860447420477</v>
      </c>
      <c r="AP147" t="str">
        <f>IFERROR(VLOOKUP($B147,Miljövärden!$B$2:$H$550,7,FALSE),"Nej, saknas")</f>
        <v>Ja</v>
      </c>
      <c r="AQ147" t="str">
        <f>IFERROR(VLOOKUP($B147,Miljövärden!$B$2:$H$550,6,FALSE),"Nej, saknas")</f>
        <v>Nej</v>
      </c>
      <c r="AU147">
        <f t="shared" si="47"/>
        <v>1</v>
      </c>
      <c r="AV147">
        <f t="shared" si="48"/>
        <v>0</v>
      </c>
      <c r="AW147">
        <f t="shared" si="49"/>
        <v>55.337000000000003</v>
      </c>
      <c r="AX147">
        <f t="shared" si="50"/>
        <v>6.2809999999999997</v>
      </c>
      <c r="AZ147">
        <f t="shared" si="51"/>
        <v>64.218000000000004</v>
      </c>
      <c r="BC147">
        <f t="shared" si="52"/>
        <v>0.49199999999999999</v>
      </c>
      <c r="BD147">
        <f t="shared" si="53"/>
        <v>0</v>
      </c>
      <c r="BE147">
        <f t="shared" si="54"/>
        <v>64.218000000000004</v>
      </c>
      <c r="BF147">
        <f t="shared" si="55"/>
        <v>0</v>
      </c>
      <c r="BG147">
        <f t="shared" si="56"/>
        <v>1</v>
      </c>
      <c r="BH147">
        <f>VLOOKUP(B147,Miljö!$B$1:$I$482,MATCH("Fossilandel för ursprungspecificerad el ()",Miljö!$B$1:$I$1,0),FALSE)</f>
        <v>0.48399999999999999</v>
      </c>
      <c r="BI147">
        <f>VLOOKUP(B147,Miljö!$B$1:$BX$482,MATCH("Kärnkraftsandel för ursprungsspecificerad el ()",Miljö!$B$1:$O$1,0),FALSE)</f>
        <v>0.35</v>
      </c>
      <c r="BJ147">
        <f t="shared" si="57"/>
        <v>0</v>
      </c>
      <c r="BK147" t="str">
        <f>VLOOKUP(B147,Miljö!$B$1:$O$482,MATCH("Fossil andel i procent (%)",Miljö!$B$1:$O$1,0),FALSE)</f>
        <v>ET</v>
      </c>
      <c r="BL147">
        <f t="shared" si="58"/>
        <v>65.710000000000008</v>
      </c>
      <c r="BO147" s="289">
        <f t="shared" si="59"/>
        <v>1.4853142596256275E-2</v>
      </c>
      <c r="BP147" s="239">
        <f t="shared" si="60"/>
        <v>5.326434332673869E-3</v>
      </c>
      <c r="BQ147" s="239">
        <f t="shared" si="61"/>
        <v>0.97982042307106976</v>
      </c>
      <c r="BR147" s="239">
        <f t="shared" si="62"/>
        <v>0</v>
      </c>
      <c r="BS147" s="239"/>
      <c r="BT147" s="351">
        <f t="shared" si="63"/>
        <v>0.99999999999999989</v>
      </c>
      <c r="BW147" s="289">
        <f>IF(AP147="ja",VLOOKUP(B147,Miljövärden!$B$2:$H$550,MATCH("Total andel fossilt",Miljövärden!$B$2:$H$2,0),FALSE),"")</f>
        <v>1.4853099999999999E-2</v>
      </c>
      <c r="BZ147" s="351">
        <f t="shared" si="64"/>
        <v>-4.2596256275700961E-8</v>
      </c>
      <c r="CA147" s="353">
        <f t="shared" si="65"/>
        <v>0</v>
      </c>
    </row>
    <row r="148" spans="1:79" x14ac:dyDescent="0.25">
      <c r="A148" s="2" t="s">
        <v>240</v>
      </c>
      <c r="B148" s="2" t="s">
        <v>241</v>
      </c>
      <c r="C148">
        <f>VLOOKUP($B148,'Tillförd energi'!$B$1:$AI$700,MATCH(C$1,'Tillförd energi'!$B$1:$AQ$1,0),FALSE)</f>
        <v>0</v>
      </c>
      <c r="D148">
        <f>VLOOKUP($B148,'Tillförd energi'!$B$1:$AI$700,MATCH(D$1,'Tillförd energi'!$B$1:$AQ$1,0),FALSE)</f>
        <v>0.21</v>
      </c>
      <c r="E148">
        <f>VLOOKUP($B148,'Tillförd energi'!$B$1:$AI$700,MATCH(E$1,'Tillförd energi'!$B$1:$AQ$1,0),FALSE)</f>
        <v>0</v>
      </c>
      <c r="F148">
        <f>VLOOKUP($B148,'Tillförd energi'!$B$1:$AI$700,MATCH(F$1,'Tillförd energi'!$B$1:$AQ$1,0),FALSE)</f>
        <v>0</v>
      </c>
      <c r="G148">
        <f>VLOOKUP($B148,'Tillförd energi'!$B$1:$AI$700,MATCH(G$1,'Tillförd energi'!$B$1:$AQ$1,0),FALSE)</f>
        <v>0</v>
      </c>
      <c r="H148">
        <f>VLOOKUP($B148,'Tillförd energi'!$B$1:$AI$700,MATCH(H$1,'Tillförd energi'!$B$1:$AQ$1,0),FALSE)</f>
        <v>0</v>
      </c>
      <c r="I148">
        <f>VLOOKUP($B148,'Tillförd energi'!$B$1:$AI$700,MATCH(I$1,'Tillförd energi'!$B$1:$AQ$1,0),FALSE)</f>
        <v>0</v>
      </c>
      <c r="J148">
        <f>VLOOKUP($B148,'Tillförd energi'!$B$1:$AI$700,MATCH(J$1,'Tillförd energi'!$B$1:$AQ$1,0),FALSE)</f>
        <v>0</v>
      </c>
      <c r="K148">
        <f>VLOOKUP($B148,'Tillförd energi'!$B$1:$AI$700,MATCH(K$1,'Tillförd energi'!$B$1:$AQ$1,0),FALSE)</f>
        <v>0</v>
      </c>
      <c r="L148">
        <f>VLOOKUP($B148,'Tillförd energi'!$B$1:$AI$700,MATCH(L$1,'Tillförd energi'!$B$1:$AQ$1,0),FALSE)</f>
        <v>0</v>
      </c>
      <c r="M148">
        <f>VLOOKUP($B148,'Tillförd energi'!$B$1:$AI$700,MATCH(M$1,'Tillförd energi'!$B$1:$AQ$1,0),FALSE)</f>
        <v>0</v>
      </c>
      <c r="N148">
        <f>VLOOKUP($B148,'Tillförd energi'!$B$1:$AI$700,MATCH(N$1,'Tillförd energi'!$B$1:$AQ$1,0),FALSE)</f>
        <v>0</v>
      </c>
      <c r="O148">
        <f>VLOOKUP($B148,'Tillförd energi'!$B$1:$AI$700,MATCH(O$1,'Tillförd energi'!$B$1:$AQ$1,0),FALSE)</f>
        <v>0</v>
      </c>
      <c r="P148">
        <f>VLOOKUP($B148,'Tillförd energi'!$B$1:$AI$700,MATCH(P$1,'Tillförd energi'!$B$1:$AQ$1,0),FALSE)</f>
        <v>14.22</v>
      </c>
      <c r="Q148">
        <f>VLOOKUP($B148,'Tillförd energi'!$B$1:$AI$700,MATCH(Q$1,'Tillförd energi'!$B$1:$AQ$1,0),FALSE)</f>
        <v>0</v>
      </c>
      <c r="R148">
        <f>VLOOKUP($B148,'Tillförd energi'!$B$1:$AI$700,MATCH(R$1,'Tillförd energi'!$B$1:$AQ$1,0),FALSE)</f>
        <v>0</v>
      </c>
      <c r="S148">
        <f>VLOOKUP($B148,'Tillförd energi'!$B$1:$AI$700,MATCH(S$1,'Tillförd energi'!$B$1:$AQ$1,0),FALSE)</f>
        <v>0</v>
      </c>
      <c r="T148">
        <f>VLOOKUP($B148,'Tillförd energi'!$B$1:$AI$700,MATCH(T$1,'Tillförd energi'!$B$1:$AQ$1,0),FALSE)</f>
        <v>0</v>
      </c>
      <c r="U148">
        <f>VLOOKUP($B148,'Tillförd energi'!$B$1:$AI$700,MATCH(U$1,'Tillförd energi'!$B$1:$AQ$1,0),FALSE)</f>
        <v>0</v>
      </c>
      <c r="V148">
        <f>VLOOKUP($B148,'Tillförd energi'!$B$1:$AI$700,MATCH(V$1,'Tillförd energi'!$B$1:$AQ$1,0),FALSE)</f>
        <v>0</v>
      </c>
      <c r="W148">
        <f>VLOOKUP($B148,'Tillförd energi'!$B$1:$AI$700,MATCH(W$1,'Tillförd energi'!$B$1:$AQ$1,0),FALSE)</f>
        <v>0</v>
      </c>
      <c r="X148">
        <f>VLOOKUP($B148,'Tillförd energi'!$B$1:$AI$700,MATCH(X$1,'Tillförd energi'!$B$1:$AQ$1,0),FALSE)</f>
        <v>0</v>
      </c>
      <c r="Y148">
        <f>VLOOKUP($B148,'Tillförd energi'!$B$1:$AI$700,MATCH(Y$1,'Tillförd energi'!$B$1:$AQ$1,0),FALSE)</f>
        <v>0</v>
      </c>
      <c r="Z148">
        <f>VLOOKUP($B148,'Tillförd energi'!$B$1:$AI$700,MATCH(Z$1,'Tillförd energi'!$B$1:$AQ$1,0),FALSE)</f>
        <v>0</v>
      </c>
      <c r="AA148">
        <f>VLOOKUP($B148,'Tillförd energi'!$B$1:$AI$700,MATCH(AA$1,'Tillförd energi'!$B$1:$AQ$1,0),FALSE)</f>
        <v>0</v>
      </c>
      <c r="AB148">
        <f>VLOOKUP($B148,'Tillförd energi'!$B$1:$AI$700,MATCH(AB$1,'Tillförd energi'!$B$1:$AQ$1,0),FALSE)</f>
        <v>0</v>
      </c>
      <c r="AC148">
        <f>VLOOKUP($B148,'Tillförd energi'!$B$1:$AI$700,MATCH(AC$1,'Tillförd energi'!$B$1:$AQ$1,0),FALSE)</f>
        <v>2.13</v>
      </c>
      <c r="AD148">
        <f>VLOOKUP($B148,'Tillförd energi'!$B$1:$AI$700,MATCH(AD$1,'Tillförd energi'!$B$1:$AQ$1,0),FALSE)</f>
        <v>0</v>
      </c>
      <c r="AE148">
        <f>VLOOKUP($B148,'Tillförd energi'!$B$1:$AI$700,MATCH(AE$1,'Tillförd energi'!$B$1:$AQ$1,0),FALSE)</f>
        <v>0</v>
      </c>
      <c r="AF148">
        <f>VLOOKUP($B148,'Tillförd energi'!$B$1:$AI$700,MATCH(AF$1,'Tillförd energi'!$B$1:$AQ$1,0),FALSE)</f>
        <v>0.42</v>
      </c>
      <c r="AG148">
        <f>IFERROR(VLOOKUP(B148,Miljö!$B$1:$AC$550,MATCH("Köpt mängd produktionsspecifik fjärrvärme:",Miljö!$B$1:$AC$1,0),FALSE)/1,0)</f>
        <v>0</v>
      </c>
      <c r="AI148">
        <f t="shared" si="44"/>
        <v>16.980000000000004</v>
      </c>
      <c r="AJ148">
        <f t="shared" si="45"/>
        <v>16.980000000000004</v>
      </c>
      <c r="AK148">
        <f>IF(ISERROR(1/VLOOKUP($B148,Leveranser!$B$1:$S$500,MATCH("såld värme (gwh)",Leveranser!$B$1:$S$1,0),FALSE)),"",VLOOKUP($B148,Leveranser!$B$1:$S$500,MATCH("såld värme (gwh)",Leveranser!$B$1:$S$1,0),FALSE))</f>
        <v>11.551</v>
      </c>
      <c r="AL148">
        <f>VLOOKUP($B148,Leveranser!$B$1:$Y$500,MATCH("Totalt såld fjärrvärme till andra fjärrvärmeföretag",Leveranser!$B$1:$AA$1,0),FALSE)</f>
        <v>0</v>
      </c>
      <c r="AM148">
        <f>IF(ISERROR(1/VLOOKUP($B148,Miljö!$B$1:$S$500,MATCH("Såld mängd produktionsspecifik fjärrvärme (GWh)",Miljö!$B$1:$R$1,0),FALSE)),0,VLOOKUP($B148,Miljö!$B$1:$S$500,MATCH("Såld mängd produktionsspecifik fjärrvärme (GWh)",Miljö!$B$1:$R$1,0),FALSE))</f>
        <v>0</v>
      </c>
      <c r="AN148" s="239">
        <f t="shared" si="46"/>
        <v>0.68027090694935199</v>
      </c>
      <c r="AP148" t="str">
        <f>IFERROR(VLOOKUP($B148,Miljövärden!$B$2:$H$550,7,FALSE),"Nej, saknas")</f>
        <v>Ja</v>
      </c>
      <c r="AQ148" t="str">
        <f>IFERROR(VLOOKUP($B148,Miljövärden!$B$2:$H$550,6,FALSE),"Nej, saknas")</f>
        <v>Ja</v>
      </c>
      <c r="AU148">
        <f t="shared" si="47"/>
        <v>0.42</v>
      </c>
      <c r="AV148">
        <f t="shared" si="48"/>
        <v>0</v>
      </c>
      <c r="AW148">
        <f t="shared" si="49"/>
        <v>14.22</v>
      </c>
      <c r="AX148">
        <f t="shared" si="50"/>
        <v>0</v>
      </c>
      <c r="AZ148">
        <f t="shared" si="51"/>
        <v>14.22</v>
      </c>
      <c r="BC148">
        <f t="shared" si="52"/>
        <v>0.21</v>
      </c>
      <c r="BD148">
        <f t="shared" si="53"/>
        <v>0</v>
      </c>
      <c r="BE148">
        <f t="shared" si="54"/>
        <v>14.22</v>
      </c>
      <c r="BF148">
        <f t="shared" si="55"/>
        <v>2.13</v>
      </c>
      <c r="BG148">
        <f t="shared" si="56"/>
        <v>0.42</v>
      </c>
      <c r="BH148">
        <f>VLOOKUP(B148,Miljö!$B$1:$I$482,MATCH("Fossilandel för ursprungspecificerad el ()",Miljö!$B$1:$I$1,0),FALSE)</f>
        <v>0</v>
      </c>
      <c r="BI148">
        <f>VLOOKUP(B148,Miljö!$B$1:$BX$482,MATCH("Kärnkraftsandel för ursprungsspecificerad el ()",Miljö!$B$1:$O$1,0),FALSE)</f>
        <v>0</v>
      </c>
      <c r="BJ148">
        <f t="shared" si="57"/>
        <v>0</v>
      </c>
      <c r="BK148" t="str">
        <f>VLOOKUP(B148,Miljö!$B$1:$O$482,MATCH("Fossil andel i procent (%)",Miljö!$B$1:$O$1,0),FALSE)</f>
        <v>ET</v>
      </c>
      <c r="BL148">
        <f t="shared" si="58"/>
        <v>16.980000000000004</v>
      </c>
      <c r="BO148" s="289">
        <f t="shared" si="59"/>
        <v>1.2367491166077734E-2</v>
      </c>
      <c r="BP148" s="239">
        <f t="shared" si="60"/>
        <v>0</v>
      </c>
      <c r="BQ148" s="239">
        <f t="shared" si="61"/>
        <v>0.86219081272084785</v>
      </c>
      <c r="BR148" s="239">
        <f t="shared" si="62"/>
        <v>0.12544169611307418</v>
      </c>
      <c r="BS148" s="239"/>
      <c r="BT148" s="351">
        <f t="shared" si="63"/>
        <v>0.99999999999999978</v>
      </c>
      <c r="BW148" s="289">
        <f>IF(AP148="ja",VLOOKUP(B148,Miljövärden!$B$2:$H$550,MATCH("Total andel fossilt",Miljövärden!$B$2:$H$2,0),FALSE),"")</f>
        <v>1.23675E-2</v>
      </c>
      <c r="BZ148" s="351">
        <f t="shared" si="64"/>
        <v>8.8339222655692273E-9</v>
      </c>
      <c r="CA148" s="353">
        <f t="shared" si="65"/>
        <v>0</v>
      </c>
    </row>
    <row r="149" spans="1:79" x14ac:dyDescent="0.25">
      <c r="A149" s="2" t="s">
        <v>240</v>
      </c>
      <c r="B149" s="2" t="s">
        <v>242</v>
      </c>
      <c r="C149">
        <f>VLOOKUP($B149,'Tillförd energi'!$B$1:$AI$700,MATCH(C$1,'Tillförd energi'!$B$1:$AQ$1,0),FALSE)</f>
        <v>0</v>
      </c>
      <c r="D149">
        <f>VLOOKUP($B149,'Tillförd energi'!$B$1:$AI$700,MATCH(D$1,'Tillförd energi'!$B$1:$AQ$1,0),FALSE)</f>
        <v>4.5582500000000001</v>
      </c>
      <c r="E149">
        <f>VLOOKUP($B149,'Tillförd energi'!$B$1:$AI$700,MATCH(E$1,'Tillförd energi'!$B$1:$AQ$1,0),FALSE)</f>
        <v>0</v>
      </c>
      <c r="F149">
        <f>VLOOKUP($B149,'Tillförd energi'!$B$1:$AI$700,MATCH(F$1,'Tillförd energi'!$B$1:$AQ$1,0),FALSE)</f>
        <v>14.45</v>
      </c>
      <c r="G149">
        <f>VLOOKUP($B149,'Tillförd energi'!$B$1:$AI$700,MATCH(G$1,'Tillförd energi'!$B$1:$AQ$1,0),FALSE)</f>
        <v>0</v>
      </c>
      <c r="H149">
        <f>VLOOKUP($B149,'Tillförd energi'!$B$1:$AI$700,MATCH(H$1,'Tillförd energi'!$B$1:$AQ$1,0),FALSE)</f>
        <v>0</v>
      </c>
      <c r="I149">
        <f>VLOOKUP($B149,'Tillförd energi'!$B$1:$AI$700,MATCH(I$1,'Tillförd energi'!$B$1:$AQ$1,0),FALSE)</f>
        <v>246.84200000000001</v>
      </c>
      <c r="J149">
        <f>VLOOKUP($B149,'Tillförd energi'!$B$1:$AI$700,MATCH(J$1,'Tillförd energi'!$B$1:$AQ$1,0),FALSE)</f>
        <v>0</v>
      </c>
      <c r="K149">
        <f>VLOOKUP($B149,'Tillförd energi'!$B$1:$AI$700,MATCH(K$1,'Tillförd energi'!$B$1:$AQ$1,0),FALSE)</f>
        <v>0</v>
      </c>
      <c r="L149">
        <f>VLOOKUP($B149,'Tillförd energi'!$B$1:$AI$700,MATCH(L$1,'Tillförd energi'!$B$1:$AQ$1,0),FALSE)</f>
        <v>0</v>
      </c>
      <c r="M149">
        <f>VLOOKUP($B149,'Tillförd energi'!$B$1:$AI$700,MATCH(M$1,'Tillförd energi'!$B$1:$AQ$1,0),FALSE)</f>
        <v>26.712</v>
      </c>
      <c r="N149">
        <f>VLOOKUP($B149,'Tillförd energi'!$B$1:$AI$700,MATCH(N$1,'Tillförd energi'!$B$1:$AQ$1,0),FALSE)</f>
        <v>126.748</v>
      </c>
      <c r="O149">
        <f>VLOOKUP($B149,'Tillförd energi'!$B$1:$AI$700,MATCH(O$1,'Tillförd energi'!$B$1:$AQ$1,0),FALSE)</f>
        <v>19.790400000000002</v>
      </c>
      <c r="P149">
        <f>VLOOKUP($B149,'Tillförd energi'!$B$1:$AI$700,MATCH(P$1,'Tillförd energi'!$B$1:$AQ$1,0),FALSE)</f>
        <v>18.0246</v>
      </c>
      <c r="Q149">
        <f>VLOOKUP($B149,'Tillförd energi'!$B$1:$AI$700,MATCH(Q$1,'Tillförd energi'!$B$1:$AQ$1,0),FALSE)</f>
        <v>30.3431</v>
      </c>
      <c r="R149">
        <f>VLOOKUP($B149,'Tillförd energi'!$B$1:$AI$700,MATCH(R$1,'Tillförd energi'!$B$1:$AQ$1,0),FALSE)</f>
        <v>20.48</v>
      </c>
      <c r="S149">
        <f>VLOOKUP($B149,'Tillförd energi'!$B$1:$AI$700,MATCH(S$1,'Tillförd energi'!$B$1:$AQ$1,0),FALSE)</f>
        <v>0</v>
      </c>
      <c r="T149">
        <f>VLOOKUP($B149,'Tillförd energi'!$B$1:$AI$700,MATCH(T$1,'Tillförd energi'!$B$1:$AQ$1,0),FALSE)</f>
        <v>27.09</v>
      </c>
      <c r="U149">
        <f>VLOOKUP($B149,'Tillförd energi'!$B$1:$AI$700,MATCH(U$1,'Tillförd energi'!$B$1:$AQ$1,0),FALSE)</f>
        <v>0</v>
      </c>
      <c r="V149">
        <f>VLOOKUP($B149,'Tillförd energi'!$B$1:$AI$700,MATCH(V$1,'Tillförd energi'!$B$1:$AQ$1,0),FALSE)</f>
        <v>0</v>
      </c>
      <c r="W149">
        <f>VLOOKUP($B149,'Tillförd energi'!$B$1:$AI$700,MATCH(W$1,'Tillförd energi'!$B$1:$AQ$1,0),FALSE)</f>
        <v>0</v>
      </c>
      <c r="X149">
        <f>VLOOKUP($B149,'Tillförd energi'!$B$1:$AI$700,MATCH(X$1,'Tillförd energi'!$B$1:$AQ$1,0),FALSE)</f>
        <v>0</v>
      </c>
      <c r="Y149">
        <f>VLOOKUP($B149,'Tillförd energi'!$B$1:$AI$700,MATCH(Y$1,'Tillförd energi'!$B$1:$AQ$1,0),FALSE)</f>
        <v>0</v>
      </c>
      <c r="Z149">
        <f>VLOOKUP($B149,'Tillförd energi'!$B$1:$AI$700,MATCH(Z$1,'Tillförd energi'!$B$1:$AQ$1,0),FALSE)</f>
        <v>0</v>
      </c>
      <c r="AA149">
        <f>VLOOKUP($B149,'Tillförd energi'!$B$1:$AI$700,MATCH(AA$1,'Tillförd energi'!$B$1:$AQ$1,0),FALSE)</f>
        <v>3.4</v>
      </c>
      <c r="AB149">
        <f>VLOOKUP($B149,'Tillförd energi'!$B$1:$AI$700,MATCH(AB$1,'Tillförd energi'!$B$1:$AQ$1,0),FALSE)</f>
        <v>5.93</v>
      </c>
      <c r="AC149">
        <f>VLOOKUP($B149,'Tillförd energi'!$B$1:$AI$700,MATCH(AC$1,'Tillförd energi'!$B$1:$AQ$1,0),FALSE)</f>
        <v>138.81</v>
      </c>
      <c r="AD149">
        <f>VLOOKUP($B149,'Tillförd energi'!$B$1:$AI$700,MATCH(AD$1,'Tillförd energi'!$B$1:$AQ$1,0),FALSE)</f>
        <v>0</v>
      </c>
      <c r="AE149">
        <f>VLOOKUP($B149,'Tillförd energi'!$B$1:$AI$700,MATCH(AE$1,'Tillförd energi'!$B$1:$AQ$1,0),FALSE)</f>
        <v>0</v>
      </c>
      <c r="AF149">
        <f>VLOOKUP($B149,'Tillförd energi'!$B$1:$AI$700,MATCH(AF$1,'Tillförd energi'!$B$1:$AQ$1,0),FALSE)</f>
        <v>27.253499999999999</v>
      </c>
      <c r="AG149">
        <f>IFERROR(VLOOKUP(B149,Miljö!$B$1:$AC$550,MATCH("Köpt mängd produktionsspecifik fjärrvärme:",Miljö!$B$1:$AC$1,0),FALSE)/1,0)</f>
        <v>0</v>
      </c>
      <c r="AI149">
        <f t="shared" si="44"/>
        <v>710.43184999999994</v>
      </c>
      <c r="AJ149">
        <f t="shared" si="45"/>
        <v>710.43184999999994</v>
      </c>
      <c r="AK149">
        <f>IF(ISERROR(1/VLOOKUP($B149,Leveranser!$B$1:$S$500,MATCH("såld värme (gwh)",Leveranser!$B$1:$S$1,0),FALSE)),"",VLOOKUP($B149,Leveranser!$B$1:$S$500,MATCH("såld värme (gwh)",Leveranser!$B$1:$S$1,0),FALSE))</f>
        <v>696.71</v>
      </c>
      <c r="AL149">
        <f>VLOOKUP($B149,Leveranser!$B$1:$Y$500,MATCH("Totalt såld fjärrvärme till andra fjärrvärmeföretag",Leveranser!$B$1:$AA$1,0),FALSE)</f>
        <v>0</v>
      </c>
      <c r="AM149">
        <f>IF(ISERROR(1/VLOOKUP($B149,Miljö!$B$1:$S$500,MATCH("Såld mängd produktionsspecifik fjärrvärme (GWh)",Miljö!$B$1:$R$1,0),FALSE)),0,VLOOKUP($B149,Miljö!$B$1:$S$500,MATCH("Såld mängd produktionsspecifik fjärrvärme (GWh)",Miljö!$B$1:$R$1,0),FALSE))</f>
        <v>8.2989999999999995</v>
      </c>
      <c r="AN149" s="239">
        <f t="shared" si="46"/>
        <v>0.98068519872806958</v>
      </c>
      <c r="AP149" t="str">
        <f>IFERROR(VLOOKUP($B149,Miljövärden!$B$2:$H$550,7,FALSE),"Nej, saknas")</f>
        <v>Ja</v>
      </c>
      <c r="AQ149" t="str">
        <f>IFERROR(VLOOKUP($B149,Miljövärden!$B$2:$H$550,6,FALSE),"Nej, saknas")</f>
        <v>Nej</v>
      </c>
      <c r="AU149">
        <f t="shared" si="47"/>
        <v>30.653499999999998</v>
      </c>
      <c r="AV149">
        <f t="shared" si="48"/>
        <v>0</v>
      </c>
      <c r="AW149">
        <f t="shared" si="49"/>
        <v>221.6181</v>
      </c>
      <c r="AX149">
        <f t="shared" si="50"/>
        <v>47.57</v>
      </c>
      <c r="AZ149">
        <f t="shared" si="51"/>
        <v>269.18809999999996</v>
      </c>
      <c r="BC149">
        <f t="shared" si="52"/>
        <v>19.00825</v>
      </c>
      <c r="BD149">
        <f t="shared" si="53"/>
        <v>0</v>
      </c>
      <c r="BE149">
        <f t="shared" si="54"/>
        <v>269.18809999999996</v>
      </c>
      <c r="BF149">
        <f t="shared" si="55"/>
        <v>391.58199999999999</v>
      </c>
      <c r="BG149">
        <f t="shared" si="56"/>
        <v>30.653499999999998</v>
      </c>
      <c r="BH149">
        <f>VLOOKUP(B149,Miljö!$B$1:$I$482,MATCH("Fossilandel för ursprungspecificerad el ()",Miljö!$B$1:$I$1,0),FALSE)</f>
        <v>0</v>
      </c>
      <c r="BI149">
        <f>VLOOKUP(B149,Miljö!$B$1:$BX$482,MATCH("Kärnkraftsandel för ursprungsspecificerad el ()",Miljö!$B$1:$O$1,0),FALSE)</f>
        <v>0</v>
      </c>
      <c r="BJ149">
        <f t="shared" si="57"/>
        <v>0</v>
      </c>
      <c r="BK149" t="str">
        <f>VLOOKUP(B149,Miljö!$B$1:$O$482,MATCH("Fossil andel i procent (%)",Miljö!$B$1:$O$1,0),FALSE)</f>
        <v>ET</v>
      </c>
      <c r="BL149">
        <f t="shared" si="58"/>
        <v>710.43184999999994</v>
      </c>
      <c r="BO149" s="289">
        <f t="shared" si="59"/>
        <v>2.6755909099514613E-2</v>
      </c>
      <c r="BP149" s="239">
        <f t="shared" si="60"/>
        <v>0</v>
      </c>
      <c r="BQ149" s="239">
        <f t="shared" si="61"/>
        <v>0.42205540193616037</v>
      </c>
      <c r="BR149" s="239">
        <f t="shared" si="62"/>
        <v>0.55118868896432505</v>
      </c>
      <c r="BS149" s="239"/>
      <c r="BT149" s="351">
        <f t="shared" si="63"/>
        <v>1</v>
      </c>
      <c r="BW149" s="289">
        <f>IF(AP149="ja",VLOOKUP(B149,Miljövärden!$B$2:$H$550,MATCH("Total andel fossilt",Miljövärden!$B$2:$H$2,0),FALSE),"")</f>
        <v>2.7072300000000001E-2</v>
      </c>
      <c r="BZ149" s="351">
        <f t="shared" si="64"/>
        <v>3.1639090048538737E-4</v>
      </c>
      <c r="CA149" s="353">
        <f t="shared" si="65"/>
        <v>0</v>
      </c>
    </row>
    <row r="150" spans="1:79" x14ac:dyDescent="0.25">
      <c r="A150" s="2" t="s">
        <v>240</v>
      </c>
      <c r="B150" s="2" t="s">
        <v>243</v>
      </c>
      <c r="C150">
        <f>VLOOKUP($B150,'Tillförd energi'!$B$1:$AI$700,MATCH(C$1,'Tillförd energi'!$B$1:$AQ$1,0),FALSE)</f>
        <v>0</v>
      </c>
      <c r="D150">
        <f>VLOOKUP($B150,'Tillförd energi'!$B$1:$AI$700,MATCH(D$1,'Tillförd energi'!$B$1:$AQ$1,0),FALSE)</f>
        <v>0.08</v>
      </c>
      <c r="E150">
        <f>VLOOKUP($B150,'Tillförd energi'!$B$1:$AI$700,MATCH(E$1,'Tillförd energi'!$B$1:$AQ$1,0),FALSE)</f>
        <v>0</v>
      </c>
      <c r="F150">
        <f>VLOOKUP($B150,'Tillförd energi'!$B$1:$AI$700,MATCH(F$1,'Tillförd energi'!$B$1:$AQ$1,0),FALSE)</f>
        <v>0</v>
      </c>
      <c r="G150">
        <f>VLOOKUP($B150,'Tillförd energi'!$B$1:$AI$700,MATCH(G$1,'Tillförd energi'!$B$1:$AQ$1,0),FALSE)</f>
        <v>0</v>
      </c>
      <c r="H150">
        <f>VLOOKUP($B150,'Tillförd energi'!$B$1:$AI$700,MATCH(H$1,'Tillförd energi'!$B$1:$AQ$1,0),FALSE)</f>
        <v>0</v>
      </c>
      <c r="I150">
        <f>VLOOKUP($B150,'Tillförd energi'!$B$1:$AI$700,MATCH(I$1,'Tillförd energi'!$B$1:$AQ$1,0),FALSE)</f>
        <v>0</v>
      </c>
      <c r="J150">
        <f>VLOOKUP($B150,'Tillförd energi'!$B$1:$AI$700,MATCH(J$1,'Tillförd energi'!$B$1:$AQ$1,0),FALSE)</f>
        <v>0</v>
      </c>
      <c r="K150">
        <f>VLOOKUP($B150,'Tillförd energi'!$B$1:$AI$700,MATCH(K$1,'Tillförd energi'!$B$1:$AQ$1,0),FALSE)</f>
        <v>0</v>
      </c>
      <c r="L150">
        <f>VLOOKUP($B150,'Tillförd energi'!$B$1:$AI$700,MATCH(L$1,'Tillförd energi'!$B$1:$AQ$1,0),FALSE)</f>
        <v>0</v>
      </c>
      <c r="M150">
        <f>VLOOKUP($B150,'Tillförd energi'!$B$1:$AI$700,MATCH(M$1,'Tillförd energi'!$B$1:$AQ$1,0),FALSE)</f>
        <v>0</v>
      </c>
      <c r="N150">
        <f>VLOOKUP($B150,'Tillförd energi'!$B$1:$AI$700,MATCH(N$1,'Tillförd energi'!$B$1:$AQ$1,0),FALSE)</f>
        <v>0</v>
      </c>
      <c r="O150">
        <f>VLOOKUP($B150,'Tillförd energi'!$B$1:$AI$700,MATCH(O$1,'Tillförd energi'!$B$1:$AQ$1,0),FALSE)</f>
        <v>0</v>
      </c>
      <c r="P150">
        <f>VLOOKUP($B150,'Tillförd energi'!$B$1:$AI$700,MATCH(P$1,'Tillförd energi'!$B$1:$AQ$1,0),FALSE)</f>
        <v>0</v>
      </c>
      <c r="Q150">
        <f>VLOOKUP($B150,'Tillförd energi'!$B$1:$AI$700,MATCH(Q$1,'Tillförd energi'!$B$1:$AQ$1,0),FALSE)</f>
        <v>0</v>
      </c>
      <c r="R150">
        <f>VLOOKUP($B150,'Tillförd energi'!$B$1:$AI$700,MATCH(R$1,'Tillförd energi'!$B$1:$AQ$1,0),FALSE)</f>
        <v>1.63</v>
      </c>
      <c r="S150">
        <f>VLOOKUP($B150,'Tillförd energi'!$B$1:$AI$700,MATCH(S$1,'Tillförd energi'!$B$1:$AQ$1,0),FALSE)</f>
        <v>0</v>
      </c>
      <c r="T150">
        <f>VLOOKUP($B150,'Tillförd energi'!$B$1:$AI$700,MATCH(T$1,'Tillförd energi'!$B$1:$AQ$1,0),FALSE)</f>
        <v>0</v>
      </c>
      <c r="U150">
        <f>VLOOKUP($B150,'Tillförd energi'!$B$1:$AI$700,MATCH(U$1,'Tillförd energi'!$B$1:$AQ$1,0),FALSE)</f>
        <v>0</v>
      </c>
      <c r="V150">
        <f>VLOOKUP($B150,'Tillförd energi'!$B$1:$AI$700,MATCH(V$1,'Tillförd energi'!$B$1:$AQ$1,0),FALSE)</f>
        <v>0</v>
      </c>
      <c r="W150">
        <f>VLOOKUP($B150,'Tillförd energi'!$B$1:$AI$700,MATCH(W$1,'Tillförd energi'!$B$1:$AQ$1,0),FALSE)</f>
        <v>0</v>
      </c>
      <c r="X150">
        <f>VLOOKUP($B150,'Tillförd energi'!$B$1:$AI$700,MATCH(X$1,'Tillförd energi'!$B$1:$AQ$1,0),FALSE)</f>
        <v>0</v>
      </c>
      <c r="Y150">
        <f>VLOOKUP($B150,'Tillförd energi'!$B$1:$AI$700,MATCH(Y$1,'Tillförd energi'!$B$1:$AQ$1,0),FALSE)</f>
        <v>0</v>
      </c>
      <c r="Z150">
        <f>VLOOKUP($B150,'Tillförd energi'!$B$1:$AI$700,MATCH(Z$1,'Tillförd energi'!$B$1:$AQ$1,0),FALSE)</f>
        <v>0</v>
      </c>
      <c r="AA150">
        <f>VLOOKUP($B150,'Tillförd energi'!$B$1:$AI$700,MATCH(AA$1,'Tillförd energi'!$B$1:$AQ$1,0),FALSE)</f>
        <v>0</v>
      </c>
      <c r="AB150">
        <f>VLOOKUP($B150,'Tillförd energi'!$B$1:$AI$700,MATCH(AB$1,'Tillförd energi'!$B$1:$AQ$1,0),FALSE)</f>
        <v>0</v>
      </c>
      <c r="AC150">
        <f>VLOOKUP($B150,'Tillförd energi'!$B$1:$AI$700,MATCH(AC$1,'Tillförd energi'!$B$1:$AQ$1,0),FALSE)</f>
        <v>0</v>
      </c>
      <c r="AD150">
        <f>VLOOKUP($B150,'Tillförd energi'!$B$1:$AI$700,MATCH(AD$1,'Tillförd energi'!$B$1:$AQ$1,0),FALSE)</f>
        <v>0</v>
      </c>
      <c r="AE150">
        <f>VLOOKUP($B150,'Tillförd energi'!$B$1:$AI$700,MATCH(AE$1,'Tillförd energi'!$B$1:$AQ$1,0),FALSE)</f>
        <v>0</v>
      </c>
      <c r="AF150">
        <f>VLOOKUP($B150,'Tillförd energi'!$B$1:$AI$700,MATCH(AF$1,'Tillförd energi'!$B$1:$AQ$1,0),FALSE)</f>
        <v>0.08</v>
      </c>
      <c r="AG150">
        <f>IFERROR(VLOOKUP(B150,Miljö!$B$1:$AC$550,MATCH("Köpt mängd produktionsspecifik fjärrvärme:",Miljö!$B$1:$AC$1,0),FALSE)/1,0)</f>
        <v>0</v>
      </c>
      <c r="AI150">
        <f t="shared" si="44"/>
        <v>1.79</v>
      </c>
      <c r="AJ150">
        <f t="shared" si="45"/>
        <v>1.79</v>
      </c>
      <c r="AK150">
        <f>IF(ISERROR(1/VLOOKUP($B150,Leveranser!$B$1:$S$500,MATCH("såld värme (gwh)",Leveranser!$B$1:$S$1,0),FALSE)),"",VLOOKUP($B150,Leveranser!$B$1:$S$500,MATCH("såld värme (gwh)",Leveranser!$B$1:$S$1,0),FALSE))</f>
        <v>1.077</v>
      </c>
      <c r="AL150">
        <f>VLOOKUP($B150,Leveranser!$B$1:$Y$500,MATCH("Totalt såld fjärrvärme till andra fjärrvärmeföretag",Leveranser!$B$1:$AA$1,0),FALSE)</f>
        <v>0</v>
      </c>
      <c r="AM150">
        <f>IF(ISERROR(1/VLOOKUP($B150,Miljö!$B$1:$S$500,MATCH("Såld mängd produktionsspecifik fjärrvärme (GWh)",Miljö!$B$1:$R$1,0),FALSE)),0,VLOOKUP($B150,Miljö!$B$1:$S$500,MATCH("Såld mängd produktionsspecifik fjärrvärme (GWh)",Miljö!$B$1:$R$1,0),FALSE))</f>
        <v>0</v>
      </c>
      <c r="AN150" s="239">
        <f t="shared" si="46"/>
        <v>0.60167597765363123</v>
      </c>
      <c r="AP150" t="str">
        <f>IFERROR(VLOOKUP($B150,Miljövärden!$B$2:$H$550,7,FALSE),"Nej, saknas")</f>
        <v>Ja</v>
      </c>
      <c r="AQ150" t="str">
        <f>IFERROR(VLOOKUP($B150,Miljövärden!$B$2:$H$550,6,FALSE),"Nej, saknas")</f>
        <v>Ja</v>
      </c>
      <c r="AU150">
        <f t="shared" si="47"/>
        <v>0.08</v>
      </c>
      <c r="AV150">
        <f t="shared" si="48"/>
        <v>0</v>
      </c>
      <c r="AW150">
        <f t="shared" si="49"/>
        <v>0</v>
      </c>
      <c r="AX150">
        <f t="shared" si="50"/>
        <v>1.63</v>
      </c>
      <c r="AZ150">
        <f t="shared" si="51"/>
        <v>1.63</v>
      </c>
      <c r="BC150">
        <f t="shared" si="52"/>
        <v>0.08</v>
      </c>
      <c r="BD150">
        <f t="shared" si="53"/>
        <v>0</v>
      </c>
      <c r="BE150">
        <f t="shared" si="54"/>
        <v>1.63</v>
      </c>
      <c r="BF150">
        <f t="shared" si="55"/>
        <v>0</v>
      </c>
      <c r="BG150">
        <f t="shared" si="56"/>
        <v>0.08</v>
      </c>
      <c r="BH150">
        <f>VLOOKUP(B150,Miljö!$B$1:$I$482,MATCH("Fossilandel för ursprungspecificerad el ()",Miljö!$B$1:$I$1,0),FALSE)</f>
        <v>0</v>
      </c>
      <c r="BI150">
        <f>VLOOKUP(B150,Miljö!$B$1:$BX$482,MATCH("Kärnkraftsandel för ursprungsspecificerad el ()",Miljö!$B$1:$O$1,0),FALSE)</f>
        <v>0</v>
      </c>
      <c r="BJ150">
        <f t="shared" si="57"/>
        <v>0</v>
      </c>
      <c r="BK150" t="str">
        <f>VLOOKUP(B150,Miljö!$B$1:$O$482,MATCH("Fossil andel i procent (%)",Miljö!$B$1:$O$1,0),FALSE)</f>
        <v>ET</v>
      </c>
      <c r="BL150">
        <f t="shared" si="58"/>
        <v>1.79</v>
      </c>
      <c r="BO150" s="289">
        <f t="shared" si="59"/>
        <v>4.4692737430167599E-2</v>
      </c>
      <c r="BP150" s="239">
        <f t="shared" si="60"/>
        <v>0</v>
      </c>
      <c r="BQ150" s="239">
        <f t="shared" si="61"/>
        <v>0.95530726256983234</v>
      </c>
      <c r="BR150" s="239">
        <f t="shared" si="62"/>
        <v>0</v>
      </c>
      <c r="BS150" s="239"/>
      <c r="BT150" s="351">
        <f t="shared" si="63"/>
        <v>0.99999999999999989</v>
      </c>
      <c r="BW150" s="289">
        <f>IF(AP150="ja",VLOOKUP(B150,Miljövärden!$B$2:$H$550,MATCH("Total andel fossilt",Miljövärden!$B$2:$H$2,0),FALSE),"")</f>
        <v>4.4692700000000002E-2</v>
      </c>
      <c r="BZ150" s="351">
        <f t="shared" si="64"/>
        <v>-3.7430167597329866E-8</v>
      </c>
      <c r="CA150" s="353">
        <f t="shared" si="65"/>
        <v>0</v>
      </c>
    </row>
    <row r="151" spans="1:79" x14ac:dyDescent="0.25">
      <c r="A151" s="2" t="s">
        <v>244</v>
      </c>
      <c r="B151" s="2" t="s">
        <v>245</v>
      </c>
      <c r="C151">
        <f>VLOOKUP($B151,'Tillförd energi'!$B$1:$AI$700,MATCH(C$1,'Tillförd energi'!$B$1:$AQ$1,0),FALSE)</f>
        <v>0</v>
      </c>
      <c r="D151">
        <f>VLOOKUP($B151,'Tillförd energi'!$B$1:$AI$700,MATCH(D$1,'Tillförd energi'!$B$1:$AQ$1,0),FALSE)</f>
        <v>1.415</v>
      </c>
      <c r="E151">
        <f>VLOOKUP($B151,'Tillförd energi'!$B$1:$AI$700,MATCH(E$1,'Tillförd energi'!$B$1:$AQ$1,0),FALSE)</f>
        <v>0</v>
      </c>
      <c r="F151">
        <f>VLOOKUP($B151,'Tillförd energi'!$B$1:$AI$700,MATCH(F$1,'Tillförd energi'!$B$1:$AQ$1,0),FALSE)</f>
        <v>2.63</v>
      </c>
      <c r="G151">
        <f>VLOOKUP($B151,'Tillförd energi'!$B$1:$AI$700,MATCH(G$1,'Tillförd energi'!$B$1:$AQ$1,0),FALSE)</f>
        <v>0</v>
      </c>
      <c r="H151">
        <f>VLOOKUP($B151,'Tillförd energi'!$B$1:$AI$700,MATCH(H$1,'Tillförd energi'!$B$1:$AQ$1,0),FALSE)</f>
        <v>0</v>
      </c>
      <c r="I151">
        <f>VLOOKUP($B151,'Tillförd energi'!$B$1:$AI$700,MATCH(I$1,'Tillförd energi'!$B$1:$AQ$1,0),FALSE)</f>
        <v>0</v>
      </c>
      <c r="J151">
        <f>VLOOKUP($B151,'Tillförd energi'!$B$1:$AI$700,MATCH(J$1,'Tillförd energi'!$B$1:$AQ$1,0),FALSE)</f>
        <v>0</v>
      </c>
      <c r="K151">
        <f>VLOOKUP($B151,'Tillförd energi'!$B$1:$AI$700,MATCH(K$1,'Tillförd energi'!$B$1:$AQ$1,0),FALSE)</f>
        <v>0</v>
      </c>
      <c r="L151">
        <f>VLOOKUP($B151,'Tillförd energi'!$B$1:$AI$700,MATCH(L$1,'Tillförd energi'!$B$1:$AQ$1,0),FALSE)</f>
        <v>0</v>
      </c>
      <c r="M151">
        <f>VLOOKUP($B151,'Tillförd energi'!$B$1:$AI$700,MATCH(M$1,'Tillförd energi'!$B$1:$AQ$1,0),FALSE)</f>
        <v>66.789000000000001</v>
      </c>
      <c r="N151">
        <f>VLOOKUP($B151,'Tillförd energi'!$B$1:$AI$700,MATCH(N$1,'Tillförd energi'!$B$1:$AQ$1,0),FALSE)</f>
        <v>120.402</v>
      </c>
      <c r="O151">
        <f>VLOOKUP($B151,'Tillförd energi'!$B$1:$AI$700,MATCH(O$1,'Tillförd energi'!$B$1:$AQ$1,0),FALSE)</f>
        <v>20.945399999999999</v>
      </c>
      <c r="P151">
        <f>VLOOKUP($B151,'Tillförd energi'!$B$1:$AI$700,MATCH(P$1,'Tillförd energi'!$B$1:$AQ$1,0),FALSE)</f>
        <v>8.7234599999999993</v>
      </c>
      <c r="Q151">
        <f>VLOOKUP($B151,'Tillförd energi'!$B$1:$AI$700,MATCH(Q$1,'Tillförd energi'!$B$1:$AQ$1,0),FALSE)</f>
        <v>0</v>
      </c>
      <c r="R151">
        <f>VLOOKUP($B151,'Tillförd energi'!$B$1:$AI$700,MATCH(R$1,'Tillförd energi'!$B$1:$AQ$1,0),FALSE)</f>
        <v>0</v>
      </c>
      <c r="S151">
        <f>VLOOKUP($B151,'Tillförd energi'!$B$1:$AI$700,MATCH(S$1,'Tillförd energi'!$B$1:$AQ$1,0),FALSE)</f>
        <v>0</v>
      </c>
      <c r="T151">
        <f>VLOOKUP($B151,'Tillförd energi'!$B$1:$AI$700,MATCH(T$1,'Tillförd energi'!$B$1:$AQ$1,0),FALSE)</f>
        <v>53</v>
      </c>
      <c r="U151">
        <f>VLOOKUP($B151,'Tillförd energi'!$B$1:$AI$700,MATCH(U$1,'Tillförd energi'!$B$1:$AQ$1,0),FALSE)</f>
        <v>0</v>
      </c>
      <c r="V151">
        <f>VLOOKUP($B151,'Tillförd energi'!$B$1:$AI$700,MATCH(V$1,'Tillförd energi'!$B$1:$AQ$1,0),FALSE)</f>
        <v>0</v>
      </c>
      <c r="W151">
        <f>VLOOKUP($B151,'Tillförd energi'!$B$1:$AI$700,MATCH(W$1,'Tillförd energi'!$B$1:$AQ$1,0),FALSE)</f>
        <v>0</v>
      </c>
      <c r="X151">
        <f>VLOOKUP($B151,'Tillförd energi'!$B$1:$AI$700,MATCH(X$1,'Tillförd energi'!$B$1:$AQ$1,0),FALSE)</f>
        <v>0</v>
      </c>
      <c r="Y151">
        <f>VLOOKUP($B151,'Tillförd energi'!$B$1:$AI$700,MATCH(Y$1,'Tillförd energi'!$B$1:$AQ$1,0),FALSE)</f>
        <v>0</v>
      </c>
      <c r="Z151">
        <f>VLOOKUP($B151,'Tillförd energi'!$B$1:$AI$700,MATCH(Z$1,'Tillförd energi'!$B$1:$AQ$1,0),FALSE)</f>
        <v>0</v>
      </c>
      <c r="AA151">
        <f>VLOOKUP($B151,'Tillförd energi'!$B$1:$AI$700,MATCH(AA$1,'Tillförd energi'!$B$1:$AQ$1,0),FALSE)</f>
        <v>0</v>
      </c>
      <c r="AB151">
        <f>VLOOKUP($B151,'Tillförd energi'!$B$1:$AI$700,MATCH(AB$1,'Tillförd energi'!$B$1:$AQ$1,0),FALSE)</f>
        <v>0</v>
      </c>
      <c r="AC151">
        <f>VLOOKUP($B151,'Tillförd energi'!$B$1:$AI$700,MATCH(AC$1,'Tillförd energi'!$B$1:$AQ$1,0),FALSE)</f>
        <v>94.3</v>
      </c>
      <c r="AD151">
        <f>VLOOKUP($B151,'Tillförd energi'!$B$1:$AI$700,MATCH(AD$1,'Tillförd energi'!$B$1:$AQ$1,0),FALSE)</f>
        <v>0</v>
      </c>
      <c r="AE151">
        <f>VLOOKUP($B151,'Tillförd energi'!$B$1:$AI$700,MATCH(AE$1,'Tillförd energi'!$B$1:$AQ$1,0),FALSE)</f>
        <v>0</v>
      </c>
      <c r="AF151">
        <f>VLOOKUP($B151,'Tillförd energi'!$B$1:$AI$700,MATCH(AF$1,'Tillförd energi'!$B$1:$AQ$1,0),FALSE)</f>
        <v>15.0419</v>
      </c>
      <c r="AG151">
        <f>IFERROR(VLOOKUP(B151,Miljö!$B$1:$AC$550,MATCH("Köpt mängd produktionsspecifik fjärrvärme:",Miljö!$B$1:$AC$1,0),FALSE)/1,0)</f>
        <v>0</v>
      </c>
      <c r="AI151">
        <f t="shared" si="44"/>
        <v>383.24675999999999</v>
      </c>
      <c r="AJ151">
        <f t="shared" si="45"/>
        <v>383.24675999999999</v>
      </c>
      <c r="AK151">
        <f>IF(ISERROR(1/VLOOKUP($B151,Leveranser!$B$1:$S$500,MATCH("såld värme (gwh)",Leveranser!$B$1:$S$1,0),FALSE)),"",VLOOKUP($B151,Leveranser!$B$1:$S$500,MATCH("såld värme (gwh)",Leveranser!$B$1:$S$1,0),FALSE))</f>
        <v>364.3</v>
      </c>
      <c r="AL151">
        <f>VLOOKUP($B151,Leveranser!$B$1:$Y$500,MATCH("Totalt såld fjärrvärme till andra fjärrvärmeföretag",Leveranser!$B$1:$AA$1,0),FALSE)</f>
        <v>0</v>
      </c>
      <c r="AM151">
        <f>IF(ISERROR(1/VLOOKUP($B151,Miljö!$B$1:$S$500,MATCH("Såld mängd produktionsspecifik fjärrvärme (GWh)",Miljö!$B$1:$R$1,0),FALSE)),0,VLOOKUP($B151,Miljö!$B$1:$S$500,MATCH("Såld mängd produktionsspecifik fjärrvärme (GWh)",Miljö!$B$1:$R$1,0),FALSE))</f>
        <v>0</v>
      </c>
      <c r="AN151" s="239">
        <f t="shared" si="46"/>
        <v>0.95056250442926127</v>
      </c>
      <c r="AP151" t="str">
        <f>IFERROR(VLOOKUP($B151,Miljövärden!$B$2:$H$550,7,FALSE),"Nej, saknas")</f>
        <v>Ja</v>
      </c>
      <c r="AQ151" t="str">
        <f>IFERROR(VLOOKUP($B151,Miljövärden!$B$2:$H$550,6,FALSE),"Nej, saknas")</f>
        <v>Ja</v>
      </c>
      <c r="AU151">
        <f t="shared" si="47"/>
        <v>15.0419</v>
      </c>
      <c r="AV151">
        <f t="shared" si="48"/>
        <v>0</v>
      </c>
      <c r="AW151">
        <f t="shared" si="49"/>
        <v>216.85986</v>
      </c>
      <c r="AX151">
        <f t="shared" si="50"/>
        <v>53</v>
      </c>
      <c r="AZ151">
        <f t="shared" si="51"/>
        <v>269.85986000000003</v>
      </c>
      <c r="BC151">
        <f t="shared" si="52"/>
        <v>4.0449999999999999</v>
      </c>
      <c r="BD151">
        <f t="shared" si="53"/>
        <v>0</v>
      </c>
      <c r="BE151">
        <f t="shared" si="54"/>
        <v>269.85986000000003</v>
      </c>
      <c r="BF151">
        <f t="shared" si="55"/>
        <v>94.3</v>
      </c>
      <c r="BG151">
        <f t="shared" si="56"/>
        <v>15.0419</v>
      </c>
      <c r="BH151">
        <f>VLOOKUP(B151,Miljö!$B$1:$I$482,MATCH("Fossilandel för ursprungspecificerad el ()",Miljö!$B$1:$I$1,0),FALSE)</f>
        <v>0</v>
      </c>
      <c r="BI151">
        <f>VLOOKUP(B151,Miljö!$B$1:$BX$482,MATCH("Kärnkraftsandel för ursprungsspecificerad el ()",Miljö!$B$1:$O$1,0),FALSE)</f>
        <v>0</v>
      </c>
      <c r="BJ151">
        <f t="shared" si="57"/>
        <v>0</v>
      </c>
      <c r="BK151" t="str">
        <f>VLOOKUP(B151,Miljö!$B$1:$O$482,MATCH("Fossil andel i procent (%)",Miljö!$B$1:$O$1,0),FALSE)</f>
        <v>ET</v>
      </c>
      <c r="BL151">
        <f t="shared" si="58"/>
        <v>383.24676000000005</v>
      </c>
      <c r="BO151" s="289">
        <f t="shared" si="59"/>
        <v>1.0554557591041342E-2</v>
      </c>
      <c r="BP151" s="239">
        <f t="shared" si="60"/>
        <v>0</v>
      </c>
      <c r="BQ151" s="239">
        <f t="shared" si="61"/>
        <v>0.743389872363174</v>
      </c>
      <c r="BR151" s="239">
        <f t="shared" si="62"/>
        <v>0.24605557004578457</v>
      </c>
      <c r="BS151" s="239"/>
      <c r="BT151" s="351">
        <f t="shared" si="63"/>
        <v>0.99999999999999989</v>
      </c>
      <c r="BW151" s="289">
        <f>IF(AP151="ja",VLOOKUP(B151,Miljövärden!$B$2:$H$550,MATCH("Total andel fossilt",Miljövärden!$B$2:$H$2,0),FALSE),"")</f>
        <v>1.0554600000000001E-2</v>
      </c>
      <c r="BZ151" s="351">
        <f t="shared" si="64"/>
        <v>4.2408958659048701E-8</v>
      </c>
      <c r="CA151" s="353">
        <f t="shared" si="65"/>
        <v>0</v>
      </c>
    </row>
    <row r="152" spans="1:79" x14ac:dyDescent="0.25">
      <c r="A152" s="2" t="s">
        <v>248</v>
      </c>
      <c r="B152" s="2" t="s">
        <v>249</v>
      </c>
      <c r="C152">
        <f>VLOOKUP($B152,'Tillförd energi'!$B$1:$AI$700,MATCH(C$1,'Tillförd energi'!$B$1:$AQ$1,0),FALSE)</f>
        <v>0</v>
      </c>
      <c r="D152">
        <f>VLOOKUP($B152,'Tillförd energi'!$B$1:$AI$700,MATCH(D$1,'Tillförd energi'!$B$1:$AQ$1,0),FALSE)</f>
        <v>0.27600000000000002</v>
      </c>
      <c r="E152">
        <f>VLOOKUP($B152,'Tillförd energi'!$B$1:$AI$700,MATCH(E$1,'Tillförd energi'!$B$1:$AQ$1,0),FALSE)</f>
        <v>0</v>
      </c>
      <c r="F152">
        <f>VLOOKUP($B152,'Tillförd energi'!$B$1:$AI$700,MATCH(F$1,'Tillförd energi'!$B$1:$AQ$1,0),FALSE)</f>
        <v>0</v>
      </c>
      <c r="G152">
        <f>VLOOKUP($B152,'Tillförd energi'!$B$1:$AI$700,MATCH(G$1,'Tillförd energi'!$B$1:$AQ$1,0),FALSE)</f>
        <v>0</v>
      </c>
      <c r="H152">
        <f>VLOOKUP($B152,'Tillförd energi'!$B$1:$AI$700,MATCH(H$1,'Tillförd energi'!$B$1:$AQ$1,0),FALSE)</f>
        <v>0</v>
      </c>
      <c r="I152">
        <f>VLOOKUP($B152,'Tillförd energi'!$B$1:$AI$700,MATCH(I$1,'Tillförd energi'!$B$1:$AQ$1,0),FALSE)</f>
        <v>0</v>
      </c>
      <c r="J152">
        <f>VLOOKUP($B152,'Tillförd energi'!$B$1:$AI$700,MATCH(J$1,'Tillförd energi'!$B$1:$AQ$1,0),FALSE)</f>
        <v>0</v>
      </c>
      <c r="K152">
        <f>VLOOKUP($B152,'Tillförd energi'!$B$1:$AI$700,MATCH(K$1,'Tillförd energi'!$B$1:$AQ$1,0),FALSE)</f>
        <v>0</v>
      </c>
      <c r="L152">
        <f>VLOOKUP($B152,'Tillförd energi'!$B$1:$AI$700,MATCH(L$1,'Tillförd energi'!$B$1:$AQ$1,0),FALSE)</f>
        <v>0</v>
      </c>
      <c r="M152">
        <f>VLOOKUP($B152,'Tillförd energi'!$B$1:$AI$700,MATCH(M$1,'Tillförd energi'!$B$1:$AQ$1,0),FALSE)</f>
        <v>0</v>
      </c>
      <c r="N152">
        <f>VLOOKUP($B152,'Tillförd energi'!$B$1:$AI$700,MATCH(N$1,'Tillförd energi'!$B$1:$AQ$1,0),FALSE)</f>
        <v>0</v>
      </c>
      <c r="O152">
        <f>VLOOKUP($B152,'Tillförd energi'!$B$1:$AI$700,MATCH(O$1,'Tillförd energi'!$B$1:$AQ$1,0),FALSE)</f>
        <v>0</v>
      </c>
      <c r="P152">
        <f>VLOOKUP($B152,'Tillförd energi'!$B$1:$AI$700,MATCH(P$1,'Tillförd energi'!$B$1:$AQ$1,0),FALSE)</f>
        <v>13.895</v>
      </c>
      <c r="Q152">
        <f>VLOOKUP($B152,'Tillförd energi'!$B$1:$AI$700,MATCH(Q$1,'Tillförd energi'!$B$1:$AQ$1,0),FALSE)</f>
        <v>0</v>
      </c>
      <c r="R152">
        <f>VLOOKUP($B152,'Tillförd energi'!$B$1:$AI$700,MATCH(R$1,'Tillförd energi'!$B$1:$AQ$1,0),FALSE)</f>
        <v>0</v>
      </c>
      <c r="S152">
        <f>VLOOKUP($B152,'Tillförd energi'!$B$1:$AI$700,MATCH(S$1,'Tillförd energi'!$B$1:$AQ$1,0),FALSE)</f>
        <v>0</v>
      </c>
      <c r="T152">
        <f>VLOOKUP($B152,'Tillförd energi'!$B$1:$AI$700,MATCH(T$1,'Tillförd energi'!$B$1:$AQ$1,0),FALSE)</f>
        <v>0</v>
      </c>
      <c r="U152">
        <f>VLOOKUP($B152,'Tillförd energi'!$B$1:$AI$700,MATCH(U$1,'Tillförd energi'!$B$1:$AQ$1,0),FALSE)</f>
        <v>0</v>
      </c>
      <c r="V152">
        <f>VLOOKUP($B152,'Tillförd energi'!$B$1:$AI$700,MATCH(V$1,'Tillförd energi'!$B$1:$AQ$1,0),FALSE)</f>
        <v>0</v>
      </c>
      <c r="W152">
        <f>VLOOKUP($B152,'Tillförd energi'!$B$1:$AI$700,MATCH(W$1,'Tillförd energi'!$B$1:$AQ$1,0),FALSE)</f>
        <v>0</v>
      </c>
      <c r="X152">
        <f>VLOOKUP($B152,'Tillförd energi'!$B$1:$AI$700,MATCH(X$1,'Tillförd energi'!$B$1:$AQ$1,0),FALSE)</f>
        <v>0.407059</v>
      </c>
      <c r="Y152">
        <f>VLOOKUP($B152,'Tillförd energi'!$B$1:$AI$700,MATCH(Y$1,'Tillförd energi'!$B$1:$AQ$1,0),FALSE)</f>
        <v>0</v>
      </c>
      <c r="Z152">
        <f>VLOOKUP($B152,'Tillförd energi'!$B$1:$AI$700,MATCH(Z$1,'Tillförd energi'!$B$1:$AQ$1,0),FALSE)</f>
        <v>0</v>
      </c>
      <c r="AA152">
        <f>VLOOKUP($B152,'Tillförd energi'!$B$1:$AI$700,MATCH(AA$1,'Tillförd energi'!$B$1:$AQ$1,0),FALSE)</f>
        <v>0</v>
      </c>
      <c r="AB152">
        <f>VLOOKUP($B152,'Tillförd energi'!$B$1:$AI$700,MATCH(AB$1,'Tillförd energi'!$B$1:$AQ$1,0),FALSE)</f>
        <v>0</v>
      </c>
      <c r="AC152">
        <f>VLOOKUP($B152,'Tillförd energi'!$B$1:$AI$700,MATCH(AC$1,'Tillförd energi'!$B$1:$AQ$1,0),FALSE)</f>
        <v>2.7639999999999998</v>
      </c>
      <c r="AD152">
        <f>VLOOKUP($B152,'Tillförd energi'!$B$1:$AI$700,MATCH(AD$1,'Tillförd energi'!$B$1:$AQ$1,0),FALSE)</f>
        <v>0</v>
      </c>
      <c r="AE152">
        <f>VLOOKUP($B152,'Tillförd energi'!$B$1:$AI$700,MATCH(AE$1,'Tillförd energi'!$B$1:$AQ$1,0),FALSE)</f>
        <v>0</v>
      </c>
      <c r="AF152">
        <f>VLOOKUP($B152,'Tillförd energi'!$B$1:$AI$700,MATCH(AF$1,'Tillförd energi'!$B$1:$AQ$1,0),FALSE)</f>
        <v>0.28499999999999998</v>
      </c>
      <c r="AG152">
        <f>IFERROR(VLOOKUP(B152,Miljö!$B$1:$AC$550,MATCH("Köpt mängd produktionsspecifik fjärrvärme:",Miljö!$B$1:$AC$1,0),FALSE)/1,0)</f>
        <v>0</v>
      </c>
      <c r="AI152">
        <f t="shared" si="44"/>
        <v>17.627058999999999</v>
      </c>
      <c r="AJ152">
        <f t="shared" si="45"/>
        <v>17.627058999999999</v>
      </c>
      <c r="AK152">
        <f>IF(ISERROR(1/VLOOKUP($B152,Leveranser!$B$1:$S$500,MATCH("såld värme (gwh)",Leveranser!$B$1:$S$1,0),FALSE)),"",VLOOKUP($B152,Leveranser!$B$1:$S$500,MATCH("såld värme (gwh)",Leveranser!$B$1:$S$1,0),FALSE))</f>
        <v>15.5</v>
      </c>
      <c r="AL152">
        <f>VLOOKUP($B152,Leveranser!$B$1:$Y$500,MATCH("Totalt såld fjärrvärme till andra fjärrvärmeföretag",Leveranser!$B$1:$AA$1,0),FALSE)</f>
        <v>0</v>
      </c>
      <c r="AM152">
        <f>IF(ISERROR(1/VLOOKUP($B152,Miljö!$B$1:$S$500,MATCH("Såld mängd produktionsspecifik fjärrvärme (GWh)",Miljö!$B$1:$R$1,0),FALSE)),0,VLOOKUP($B152,Miljö!$B$1:$S$500,MATCH("Såld mängd produktionsspecifik fjärrvärme (GWh)",Miljö!$B$1:$R$1,0),FALSE))</f>
        <v>0</v>
      </c>
      <c r="AN152" s="239">
        <f t="shared" si="46"/>
        <v>0.87932989842491593</v>
      </c>
      <c r="AP152" t="str">
        <f>IFERROR(VLOOKUP($B152,Miljövärden!$B$2:$H$550,7,FALSE),"Nej, saknas")</f>
        <v>Ja</v>
      </c>
      <c r="AQ152" t="str">
        <f>IFERROR(VLOOKUP($B152,Miljövärden!$B$2:$H$550,6,FALSE),"Nej, saknas")</f>
        <v>Ja</v>
      </c>
      <c r="AU152">
        <f t="shared" si="47"/>
        <v>0.28499999999999998</v>
      </c>
      <c r="AV152">
        <f t="shared" si="48"/>
        <v>0.407059</v>
      </c>
      <c r="AW152">
        <f t="shared" si="49"/>
        <v>13.895</v>
      </c>
      <c r="AX152">
        <f t="shared" si="50"/>
        <v>0</v>
      </c>
      <c r="AZ152">
        <f t="shared" si="51"/>
        <v>14.302059</v>
      </c>
      <c r="BC152">
        <f t="shared" si="52"/>
        <v>0.27600000000000002</v>
      </c>
      <c r="BD152">
        <f t="shared" si="53"/>
        <v>0</v>
      </c>
      <c r="BE152">
        <f t="shared" si="54"/>
        <v>14.302059</v>
      </c>
      <c r="BF152">
        <f t="shared" si="55"/>
        <v>2.7639999999999998</v>
      </c>
      <c r="BG152">
        <f t="shared" si="56"/>
        <v>0.28499999999999998</v>
      </c>
      <c r="BH152">
        <f>VLOOKUP(B152,Miljö!$B$1:$I$482,MATCH("Fossilandel för ursprungspecificerad el ()",Miljö!$B$1:$I$1,0),FALSE)</f>
        <v>0.48399999999999999</v>
      </c>
      <c r="BI152">
        <f>VLOOKUP(B152,Miljö!$B$1:$BX$482,MATCH("Kärnkraftsandel för ursprungsspecificerad el ()",Miljö!$B$1:$O$1,0),FALSE)</f>
        <v>0.35</v>
      </c>
      <c r="BJ152">
        <f t="shared" si="57"/>
        <v>0</v>
      </c>
      <c r="BK152" t="str">
        <f>VLOOKUP(B152,Miljö!$B$1:$O$482,MATCH("Fossil andel i procent (%)",Miljö!$B$1:$O$1,0),FALSE)</f>
        <v>ET</v>
      </c>
      <c r="BL152">
        <f t="shared" si="58"/>
        <v>17.627058999999999</v>
      </c>
      <c r="BO152" s="289">
        <f t="shared" si="59"/>
        <v>2.3483214074452238E-2</v>
      </c>
      <c r="BP152" s="239">
        <f t="shared" si="60"/>
        <v>5.6589133785732489E-3</v>
      </c>
      <c r="BQ152" s="239">
        <f t="shared" si="61"/>
        <v>0.81405349582139597</v>
      </c>
      <c r="BR152" s="239">
        <f t="shared" si="62"/>
        <v>0.15680437672557854</v>
      </c>
      <c r="BS152" s="239"/>
      <c r="BT152" s="351">
        <f t="shared" si="63"/>
        <v>1</v>
      </c>
      <c r="BW152" s="289">
        <f>IF(AP152="ja",VLOOKUP(B152,Miljövärden!$B$2:$H$550,MATCH("Total andel fossilt",Miljövärden!$B$2:$H$2,0),FALSE),"")</f>
        <v>2.3483199999999999E-2</v>
      </c>
      <c r="BZ152" s="351">
        <f t="shared" si="64"/>
        <v>-1.4074452239082325E-8</v>
      </c>
      <c r="CA152" s="353">
        <f t="shared" si="65"/>
        <v>0</v>
      </c>
    </row>
    <row r="153" spans="1:79" x14ac:dyDescent="0.25">
      <c r="A153" s="2" t="s">
        <v>250</v>
      </c>
      <c r="B153" s="2" t="s">
        <v>251</v>
      </c>
      <c r="C153">
        <f>VLOOKUP($B153,'Tillförd energi'!$B$1:$AI$700,MATCH(C$1,'Tillförd energi'!$B$1:$AQ$1,0),FALSE)</f>
        <v>0</v>
      </c>
      <c r="D153">
        <f>VLOOKUP($B153,'Tillförd energi'!$B$1:$AI$700,MATCH(D$1,'Tillförd energi'!$B$1:$AQ$1,0),FALSE)</f>
        <v>3.323</v>
      </c>
      <c r="E153">
        <f>VLOOKUP($B153,'Tillförd energi'!$B$1:$AI$700,MATCH(E$1,'Tillförd energi'!$B$1:$AQ$1,0),FALSE)</f>
        <v>0</v>
      </c>
      <c r="F153">
        <f>VLOOKUP($B153,'Tillförd energi'!$B$1:$AI$700,MATCH(F$1,'Tillförd energi'!$B$1:$AQ$1,0),FALSE)</f>
        <v>0</v>
      </c>
      <c r="G153">
        <f>VLOOKUP($B153,'Tillförd energi'!$B$1:$AI$700,MATCH(G$1,'Tillförd energi'!$B$1:$AQ$1,0),FALSE)</f>
        <v>0.70299999999999996</v>
      </c>
      <c r="H153">
        <f>VLOOKUP($B153,'Tillförd energi'!$B$1:$AI$700,MATCH(H$1,'Tillförd energi'!$B$1:$AQ$1,0),FALSE)</f>
        <v>0</v>
      </c>
      <c r="I153">
        <f>VLOOKUP($B153,'Tillförd energi'!$B$1:$AI$700,MATCH(I$1,'Tillförd energi'!$B$1:$AQ$1,0),FALSE)</f>
        <v>0</v>
      </c>
      <c r="J153">
        <f>VLOOKUP($B153,'Tillförd energi'!$B$1:$AI$700,MATCH(J$1,'Tillförd energi'!$B$1:$AQ$1,0),FALSE)</f>
        <v>0</v>
      </c>
      <c r="K153">
        <f>VLOOKUP($B153,'Tillförd energi'!$B$1:$AI$700,MATCH(K$1,'Tillförd energi'!$B$1:$AQ$1,0),FALSE)</f>
        <v>0</v>
      </c>
      <c r="L153">
        <f>VLOOKUP($B153,'Tillförd energi'!$B$1:$AI$700,MATCH(L$1,'Tillförd energi'!$B$1:$AQ$1,0),FALSE)</f>
        <v>0</v>
      </c>
      <c r="M153">
        <f>VLOOKUP($B153,'Tillförd energi'!$B$1:$AI$700,MATCH(M$1,'Tillförd energi'!$B$1:$AQ$1,0),FALSE)</f>
        <v>0</v>
      </c>
      <c r="N153">
        <f>VLOOKUP($B153,'Tillförd energi'!$B$1:$AI$700,MATCH(N$1,'Tillförd energi'!$B$1:$AQ$1,0),FALSE)</f>
        <v>0</v>
      </c>
      <c r="O153">
        <f>VLOOKUP($B153,'Tillförd energi'!$B$1:$AI$700,MATCH(O$1,'Tillförd energi'!$B$1:$AQ$1,0),FALSE)</f>
        <v>0</v>
      </c>
      <c r="P153">
        <f>VLOOKUP($B153,'Tillförd energi'!$B$1:$AI$700,MATCH(P$1,'Tillförd energi'!$B$1:$AQ$1,0),FALSE)</f>
        <v>0</v>
      </c>
      <c r="Q153">
        <f>VLOOKUP($B153,'Tillförd energi'!$B$1:$AI$700,MATCH(Q$1,'Tillförd energi'!$B$1:$AQ$1,0),FALSE)</f>
        <v>0</v>
      </c>
      <c r="R153">
        <f>VLOOKUP($B153,'Tillförd energi'!$B$1:$AI$700,MATCH(R$1,'Tillförd energi'!$B$1:$AQ$1,0),FALSE)</f>
        <v>17.448499999999999</v>
      </c>
      <c r="S153">
        <f>VLOOKUP($B153,'Tillförd energi'!$B$1:$AI$700,MATCH(S$1,'Tillförd energi'!$B$1:$AQ$1,0),FALSE)</f>
        <v>0</v>
      </c>
      <c r="T153">
        <f>VLOOKUP($B153,'Tillförd energi'!$B$1:$AI$700,MATCH(T$1,'Tillförd energi'!$B$1:$AQ$1,0),FALSE)</f>
        <v>0</v>
      </c>
      <c r="U153">
        <f>VLOOKUP($B153,'Tillförd energi'!$B$1:$AI$700,MATCH(U$1,'Tillförd energi'!$B$1:$AQ$1,0),FALSE)</f>
        <v>0</v>
      </c>
      <c r="V153">
        <f>VLOOKUP($B153,'Tillförd energi'!$B$1:$AI$700,MATCH(V$1,'Tillförd energi'!$B$1:$AQ$1,0),FALSE)</f>
        <v>0</v>
      </c>
      <c r="W153">
        <f>VLOOKUP($B153,'Tillförd energi'!$B$1:$AI$700,MATCH(W$1,'Tillförd energi'!$B$1:$AQ$1,0),FALSE)</f>
        <v>0</v>
      </c>
      <c r="X153">
        <f>VLOOKUP($B153,'Tillförd energi'!$B$1:$AI$700,MATCH(X$1,'Tillförd energi'!$B$1:$AQ$1,0),FALSE)</f>
        <v>0</v>
      </c>
      <c r="Y153">
        <f>VLOOKUP($B153,'Tillförd energi'!$B$1:$AI$700,MATCH(Y$1,'Tillförd energi'!$B$1:$AQ$1,0),FALSE)</f>
        <v>0</v>
      </c>
      <c r="Z153">
        <f>VLOOKUP($B153,'Tillförd energi'!$B$1:$AI$700,MATCH(Z$1,'Tillförd energi'!$B$1:$AQ$1,0),FALSE)</f>
        <v>0</v>
      </c>
      <c r="AA153">
        <f>VLOOKUP($B153,'Tillförd energi'!$B$1:$AI$700,MATCH(AA$1,'Tillförd energi'!$B$1:$AQ$1,0),FALSE)</f>
        <v>0</v>
      </c>
      <c r="AB153">
        <f>VLOOKUP($B153,'Tillförd energi'!$B$1:$AI$700,MATCH(AB$1,'Tillförd energi'!$B$1:$AQ$1,0),FALSE)</f>
        <v>0</v>
      </c>
      <c r="AC153">
        <f>VLOOKUP($B153,'Tillförd energi'!$B$1:$AI$700,MATCH(AC$1,'Tillförd energi'!$B$1:$AQ$1,0),FALSE)</f>
        <v>0</v>
      </c>
      <c r="AD153">
        <f>VLOOKUP($B153,'Tillförd energi'!$B$1:$AI$700,MATCH(AD$1,'Tillförd energi'!$B$1:$AQ$1,0),FALSE)</f>
        <v>174.636</v>
      </c>
      <c r="AE153">
        <f>VLOOKUP($B153,'Tillförd energi'!$B$1:$AI$700,MATCH(AE$1,'Tillförd energi'!$B$1:$AQ$1,0),FALSE)</f>
        <v>0</v>
      </c>
      <c r="AF153">
        <f>VLOOKUP($B153,'Tillförd energi'!$B$1:$AI$700,MATCH(AF$1,'Tillförd energi'!$B$1:$AQ$1,0),FALSE)</f>
        <v>5.0565300000000004</v>
      </c>
      <c r="AG153">
        <f>IFERROR(VLOOKUP(B153,Miljö!$B$1:$AC$550,MATCH("Köpt mängd produktionsspecifik fjärrvärme:",Miljö!$B$1:$AC$1,0),FALSE)/1,0)</f>
        <v>0</v>
      </c>
      <c r="AI153">
        <f t="shared" si="44"/>
        <v>201.16703000000001</v>
      </c>
      <c r="AJ153">
        <f t="shared" si="45"/>
        <v>201.16703000000001</v>
      </c>
      <c r="AK153">
        <f>IF(ISERROR(1/VLOOKUP($B153,Leveranser!$B$1:$S$500,MATCH("såld värme (gwh)",Leveranser!$B$1:$S$1,0),FALSE)),"",VLOOKUP($B153,Leveranser!$B$1:$S$500,MATCH("såld värme (gwh)",Leveranser!$B$1:$S$1,0),FALSE))</f>
        <v>168.55099999999999</v>
      </c>
      <c r="AL153">
        <f>VLOOKUP($B153,Leveranser!$B$1:$Y$500,MATCH("Totalt såld fjärrvärme till andra fjärrvärmeföretag",Leveranser!$B$1:$AA$1,0),FALSE)</f>
        <v>0</v>
      </c>
      <c r="AM153">
        <f>IF(ISERROR(1/VLOOKUP($B153,Miljö!$B$1:$S$500,MATCH("Såld mängd produktionsspecifik fjärrvärme (GWh)",Miljö!$B$1:$R$1,0),FALSE)),0,VLOOKUP($B153,Miljö!$B$1:$S$500,MATCH("Såld mängd produktionsspecifik fjärrvärme (GWh)",Miljö!$B$1:$R$1,0),FALSE))</f>
        <v>0</v>
      </c>
      <c r="AN153" s="239">
        <f t="shared" si="46"/>
        <v>0.83786592663817716</v>
      </c>
      <c r="AP153" t="str">
        <f>IFERROR(VLOOKUP($B153,Miljövärden!$B$2:$H$550,7,FALSE),"Nej, saknas")</f>
        <v>Ja</v>
      </c>
      <c r="AQ153" t="str">
        <f>IFERROR(VLOOKUP($B153,Miljövärden!$B$2:$H$550,6,FALSE),"Nej, saknas")</f>
        <v>Nej</v>
      </c>
      <c r="AU153">
        <f t="shared" si="47"/>
        <v>5.0565300000000004</v>
      </c>
      <c r="AV153">
        <f t="shared" si="48"/>
        <v>0</v>
      </c>
      <c r="AW153">
        <f t="shared" si="49"/>
        <v>0</v>
      </c>
      <c r="AX153">
        <f t="shared" si="50"/>
        <v>17.448499999999999</v>
      </c>
      <c r="AZ153">
        <f t="shared" si="51"/>
        <v>17.448499999999999</v>
      </c>
      <c r="BC153">
        <f t="shared" si="52"/>
        <v>4.0259999999999998</v>
      </c>
      <c r="BD153">
        <f t="shared" si="53"/>
        <v>0</v>
      </c>
      <c r="BE153">
        <f t="shared" si="54"/>
        <v>17.448499999999999</v>
      </c>
      <c r="BF153">
        <f t="shared" si="55"/>
        <v>174.636</v>
      </c>
      <c r="BG153">
        <f t="shared" si="56"/>
        <v>5.0565300000000004</v>
      </c>
      <c r="BH153">
        <f>VLOOKUP(B153,Miljö!$B$1:$I$482,MATCH("Fossilandel för ursprungspecificerad el ()",Miljö!$B$1:$I$1,0),FALSE)</f>
        <v>0</v>
      </c>
      <c r="BI153">
        <f>VLOOKUP(B153,Miljö!$B$1:$BX$482,MATCH("Kärnkraftsandel för ursprungsspecificerad el ()",Miljö!$B$1:$O$1,0),FALSE)</f>
        <v>0</v>
      </c>
      <c r="BJ153">
        <f t="shared" si="57"/>
        <v>0</v>
      </c>
      <c r="BK153" t="str">
        <f>VLOOKUP(B153,Miljö!$B$1:$O$482,MATCH("Fossil andel i procent (%)",Miljö!$B$1:$O$1,0),FALSE)</f>
        <v>ET</v>
      </c>
      <c r="BL153">
        <f t="shared" si="58"/>
        <v>201.16703000000001</v>
      </c>
      <c r="BO153" s="289">
        <f t="shared" si="59"/>
        <v>2.0013219860133141E-2</v>
      </c>
      <c r="BP153" s="239">
        <f t="shared" si="60"/>
        <v>0</v>
      </c>
      <c r="BQ153" s="239">
        <f t="shared" si="61"/>
        <v>0.11187235801015702</v>
      </c>
      <c r="BR153" s="239">
        <f t="shared" si="62"/>
        <v>0.8681144221297098</v>
      </c>
      <c r="BS153" s="239"/>
      <c r="BT153" s="351">
        <f t="shared" si="63"/>
        <v>1</v>
      </c>
      <c r="BW153" s="289">
        <f>IF(AP153="ja",VLOOKUP(B153,Miljövärden!$B$2:$H$550,MATCH("Total andel fossilt",Miljövärden!$B$2:$H$2,0),FALSE),"")</f>
        <v>2.0013199999999998E-2</v>
      </c>
      <c r="BZ153" s="351">
        <f t="shared" si="64"/>
        <v>-1.9860133142202141E-8</v>
      </c>
      <c r="CA153" s="353">
        <f t="shared" si="65"/>
        <v>0</v>
      </c>
    </row>
    <row r="154" spans="1:79" x14ac:dyDescent="0.25">
      <c r="A154" s="2" t="s">
        <v>254</v>
      </c>
      <c r="B154" s="2" t="s">
        <v>253</v>
      </c>
      <c r="C154">
        <f>VLOOKUP($B154,'Tillförd energi'!$B$1:$AI$700,MATCH(C$1,'Tillförd energi'!$B$1:$AQ$1,0),FALSE)</f>
        <v>0</v>
      </c>
      <c r="D154">
        <f>VLOOKUP($B154,'Tillförd energi'!$B$1:$AI$700,MATCH(D$1,'Tillförd energi'!$B$1:$AQ$1,0),FALSE)</f>
        <v>15.549300000000001</v>
      </c>
      <c r="E154">
        <f>VLOOKUP($B154,'Tillförd energi'!$B$1:$AI$700,MATCH(E$1,'Tillförd energi'!$B$1:$AQ$1,0),FALSE)</f>
        <v>0</v>
      </c>
      <c r="F154">
        <f>VLOOKUP($B154,'Tillförd energi'!$B$1:$AI$700,MATCH(F$1,'Tillförd energi'!$B$1:$AQ$1,0),FALSE)</f>
        <v>0</v>
      </c>
      <c r="G154">
        <f>VLOOKUP($B154,'Tillförd energi'!$B$1:$AI$700,MATCH(G$1,'Tillförd energi'!$B$1:$AQ$1,0),FALSE)</f>
        <v>0</v>
      </c>
      <c r="H154">
        <f>VLOOKUP($B154,'Tillförd energi'!$B$1:$AI$700,MATCH(H$1,'Tillförd energi'!$B$1:$AQ$1,0),FALSE)</f>
        <v>0</v>
      </c>
      <c r="I154">
        <f>VLOOKUP($B154,'Tillförd energi'!$B$1:$AI$700,MATCH(I$1,'Tillförd energi'!$B$1:$AQ$1,0),FALSE)</f>
        <v>81.168199999999999</v>
      </c>
      <c r="J154">
        <f>VLOOKUP($B154,'Tillförd energi'!$B$1:$AI$700,MATCH(J$1,'Tillförd energi'!$B$1:$AQ$1,0),FALSE)</f>
        <v>0</v>
      </c>
      <c r="K154">
        <f>VLOOKUP($B154,'Tillförd energi'!$B$1:$AI$700,MATCH(K$1,'Tillförd energi'!$B$1:$AQ$1,0),FALSE)</f>
        <v>0</v>
      </c>
      <c r="L154">
        <f>VLOOKUP($B154,'Tillförd energi'!$B$1:$AI$700,MATCH(L$1,'Tillförd energi'!$B$1:$AQ$1,0),FALSE)</f>
        <v>153.625</v>
      </c>
      <c r="M154">
        <f>VLOOKUP($B154,'Tillförd energi'!$B$1:$AI$700,MATCH(M$1,'Tillförd energi'!$B$1:$AQ$1,0),FALSE)</f>
        <v>0</v>
      </c>
      <c r="N154">
        <f>VLOOKUP($B154,'Tillförd energi'!$B$1:$AI$700,MATCH(N$1,'Tillförd energi'!$B$1:$AQ$1,0),FALSE)</f>
        <v>0</v>
      </c>
      <c r="O154">
        <f>VLOOKUP($B154,'Tillförd energi'!$B$1:$AI$700,MATCH(O$1,'Tillförd energi'!$B$1:$AQ$1,0),FALSE)</f>
        <v>0</v>
      </c>
      <c r="P154">
        <f>VLOOKUP($B154,'Tillförd energi'!$B$1:$AI$700,MATCH(P$1,'Tillförd energi'!$B$1:$AQ$1,0),FALSE)</f>
        <v>0</v>
      </c>
      <c r="Q154">
        <f>VLOOKUP($B154,'Tillförd energi'!$B$1:$AI$700,MATCH(Q$1,'Tillförd energi'!$B$1:$AQ$1,0),FALSE)</f>
        <v>0</v>
      </c>
      <c r="R154">
        <f>VLOOKUP($B154,'Tillförd energi'!$B$1:$AI$700,MATCH(R$1,'Tillförd energi'!$B$1:$AQ$1,0),FALSE)</f>
        <v>0</v>
      </c>
      <c r="S154">
        <f>VLOOKUP($B154,'Tillförd energi'!$B$1:$AI$700,MATCH(S$1,'Tillförd energi'!$B$1:$AQ$1,0),FALSE)</f>
        <v>0</v>
      </c>
      <c r="T154">
        <f>VLOOKUP($B154,'Tillförd energi'!$B$1:$AI$700,MATCH(T$1,'Tillförd energi'!$B$1:$AQ$1,0),FALSE)</f>
        <v>0</v>
      </c>
      <c r="U154">
        <f>VLOOKUP($B154,'Tillförd energi'!$B$1:$AI$700,MATCH(U$1,'Tillförd energi'!$B$1:$AQ$1,0),FALSE)</f>
        <v>5.3703599999999998</v>
      </c>
      <c r="V154">
        <f>VLOOKUP($B154,'Tillförd energi'!$B$1:$AI$700,MATCH(V$1,'Tillförd energi'!$B$1:$AQ$1,0),FALSE)</f>
        <v>0</v>
      </c>
      <c r="W154">
        <f>VLOOKUP($B154,'Tillförd energi'!$B$1:$AI$700,MATCH(W$1,'Tillförd energi'!$B$1:$AQ$1,0),FALSE)</f>
        <v>24.389199999999999</v>
      </c>
      <c r="X154">
        <f>VLOOKUP($B154,'Tillförd energi'!$B$1:$AI$700,MATCH(X$1,'Tillförd energi'!$B$1:$AQ$1,0),FALSE)</f>
        <v>0</v>
      </c>
      <c r="Y154">
        <f>VLOOKUP($B154,'Tillförd energi'!$B$1:$AI$700,MATCH(Y$1,'Tillförd energi'!$B$1:$AQ$1,0),FALSE)</f>
        <v>42.471499999999999</v>
      </c>
      <c r="Z154">
        <f>VLOOKUP($B154,'Tillförd energi'!$B$1:$AI$700,MATCH(Z$1,'Tillförd energi'!$B$1:$AQ$1,0),FALSE)</f>
        <v>0</v>
      </c>
      <c r="AA154">
        <f>VLOOKUP($B154,'Tillförd energi'!$B$1:$AI$700,MATCH(AA$1,'Tillförd energi'!$B$1:$AQ$1,0),FALSE)</f>
        <v>0</v>
      </c>
      <c r="AB154">
        <f>VLOOKUP($B154,'Tillförd energi'!$B$1:$AI$700,MATCH(AB$1,'Tillförd energi'!$B$1:$AQ$1,0),FALSE)</f>
        <v>0</v>
      </c>
      <c r="AC154">
        <f>VLOOKUP($B154,'Tillförd energi'!$B$1:$AI$700,MATCH(AC$1,'Tillförd energi'!$B$1:$AQ$1,0),FALSE)</f>
        <v>20.9</v>
      </c>
      <c r="AD154">
        <f>VLOOKUP($B154,'Tillförd energi'!$B$1:$AI$700,MATCH(AD$1,'Tillförd energi'!$B$1:$AQ$1,0),FALSE)</f>
        <v>0</v>
      </c>
      <c r="AE154">
        <f>VLOOKUP($B154,'Tillförd energi'!$B$1:$AI$700,MATCH(AE$1,'Tillförd energi'!$B$1:$AQ$1,0),FALSE)</f>
        <v>0</v>
      </c>
      <c r="AF154">
        <f>VLOOKUP($B154,'Tillförd energi'!$B$1:$AI$700,MATCH(AF$1,'Tillförd energi'!$B$1:$AQ$1,0),FALSE)</f>
        <v>12.7339</v>
      </c>
      <c r="AG154">
        <f>IFERROR(VLOOKUP(B154,Miljö!$B$1:$AC$550,MATCH("Köpt mängd produktionsspecifik fjärrvärme:",Miljö!$B$1:$AC$1,0),FALSE)/1,0)</f>
        <v>0</v>
      </c>
      <c r="AI154">
        <f t="shared" si="44"/>
        <v>356.20745999999997</v>
      </c>
      <c r="AJ154">
        <f t="shared" si="45"/>
        <v>356.20745999999997</v>
      </c>
      <c r="AK154">
        <f>IF(ISERROR(1/VLOOKUP($B154,Leveranser!$B$1:$S$500,MATCH("såld värme (gwh)",Leveranser!$B$1:$S$1,0),FALSE)),"",VLOOKUP($B154,Leveranser!$B$1:$S$500,MATCH("såld värme (gwh)",Leveranser!$B$1:$S$1,0),FALSE))</f>
        <v>313.39999999999998</v>
      </c>
      <c r="AL154">
        <f>VLOOKUP($B154,Leveranser!$B$1:$Y$500,MATCH("Totalt såld fjärrvärme till andra fjärrvärmeföretag",Leveranser!$B$1:$AA$1,0),FALSE)</f>
        <v>0</v>
      </c>
      <c r="AM154">
        <f>IF(ISERROR(1/VLOOKUP($B154,Miljö!$B$1:$S$500,MATCH("Såld mängd produktionsspecifik fjärrvärme (GWh)",Miljö!$B$1:$R$1,0),FALSE)),0,VLOOKUP($B154,Miljö!$B$1:$S$500,MATCH("Såld mängd produktionsspecifik fjärrvärme (GWh)",Miljö!$B$1:$R$1,0),FALSE))</f>
        <v>0</v>
      </c>
      <c r="AN154" s="239">
        <f t="shared" si="46"/>
        <v>0.87982435853533225</v>
      </c>
      <c r="AP154" t="str">
        <f>IFERROR(VLOOKUP($B154,Miljövärden!$B$2:$H$550,7,FALSE),"Nej, saknas")</f>
        <v>Ja</v>
      </c>
      <c r="AQ154" t="str">
        <f>IFERROR(VLOOKUP($B154,Miljövärden!$B$2:$H$550,6,FALSE),"Nej, saknas")</f>
        <v>Ja</v>
      </c>
      <c r="AU154">
        <f t="shared" si="47"/>
        <v>12.7339</v>
      </c>
      <c r="AV154">
        <f t="shared" si="48"/>
        <v>0</v>
      </c>
      <c r="AW154">
        <f t="shared" si="49"/>
        <v>0</v>
      </c>
      <c r="AX154">
        <f t="shared" si="50"/>
        <v>5.3703599999999998</v>
      </c>
      <c r="AZ154">
        <f t="shared" si="51"/>
        <v>183.38455999999999</v>
      </c>
      <c r="BC154">
        <f t="shared" si="52"/>
        <v>15.549300000000001</v>
      </c>
      <c r="BD154">
        <f t="shared" si="53"/>
        <v>42.471499999999999</v>
      </c>
      <c r="BE154">
        <f t="shared" si="54"/>
        <v>29.75956</v>
      </c>
      <c r="BF154">
        <f t="shared" si="55"/>
        <v>255.69320000000002</v>
      </c>
      <c r="BG154">
        <f t="shared" si="56"/>
        <v>12.7339</v>
      </c>
      <c r="BH154">
        <f>VLOOKUP(B154,Miljö!$B$1:$I$482,MATCH("Fossilandel för ursprungspecificerad el ()",Miljö!$B$1:$I$1,0),FALSE)</f>
        <v>0</v>
      </c>
      <c r="BI154">
        <f>VLOOKUP(B154,Miljö!$B$1:$BX$482,MATCH("Kärnkraftsandel för ursprungsspecificerad el ()",Miljö!$B$1:$O$1,0),FALSE)</f>
        <v>0</v>
      </c>
      <c r="BJ154">
        <f t="shared" si="57"/>
        <v>0</v>
      </c>
      <c r="BK154" t="str">
        <f>VLOOKUP(B154,Miljö!$B$1:$O$482,MATCH("Fossil andel i procent (%)",Miljö!$B$1:$O$1,0),FALSE)</f>
        <v>ET</v>
      </c>
      <c r="BL154">
        <f t="shared" si="58"/>
        <v>356.20746000000003</v>
      </c>
      <c r="BO154" s="289">
        <f t="shared" si="59"/>
        <v>4.3652370447266879E-2</v>
      </c>
      <c r="BP154" s="239">
        <f t="shared" si="60"/>
        <v>0.11923248322761122</v>
      </c>
      <c r="BQ154" s="239">
        <f t="shared" si="61"/>
        <v>0.11929413269446966</v>
      </c>
      <c r="BR154" s="239">
        <f t="shared" si="62"/>
        <v>0.7178210136306522</v>
      </c>
      <c r="BS154" s="239"/>
      <c r="BT154" s="351">
        <f t="shared" si="63"/>
        <v>1</v>
      </c>
      <c r="BW154" s="289">
        <f>IF(AP154="ja",VLOOKUP(B154,Miljövärden!$B$2:$H$550,MATCH("Total andel fossilt",Miljövärden!$B$2:$H$2,0),FALSE),"")</f>
        <v>4.3652400000000001E-2</v>
      </c>
      <c r="BZ154" s="351">
        <f t="shared" si="64"/>
        <v>2.9552733121773755E-8</v>
      </c>
      <c r="CA154" s="353">
        <f t="shared" si="65"/>
        <v>0</v>
      </c>
    </row>
    <row r="155" spans="1:79" x14ac:dyDescent="0.25">
      <c r="A155" s="2" t="s">
        <v>257</v>
      </c>
      <c r="B155" s="2" t="s">
        <v>258</v>
      </c>
      <c r="C155">
        <f>VLOOKUP($B155,'Tillförd energi'!$B$1:$AI$700,MATCH(C$1,'Tillförd energi'!$B$1:$AQ$1,0),FALSE)</f>
        <v>0</v>
      </c>
      <c r="D155">
        <f>VLOOKUP($B155,'Tillförd energi'!$B$1:$AI$700,MATCH(D$1,'Tillförd energi'!$B$1:$AQ$1,0),FALSE)</f>
        <v>5.6279199999999996</v>
      </c>
      <c r="E155">
        <f>VLOOKUP($B155,'Tillförd energi'!$B$1:$AI$700,MATCH(E$1,'Tillförd energi'!$B$1:$AQ$1,0),FALSE)</f>
        <v>0</v>
      </c>
      <c r="F155">
        <f>VLOOKUP($B155,'Tillförd energi'!$B$1:$AI$700,MATCH(F$1,'Tillförd energi'!$B$1:$AQ$1,0),FALSE)</f>
        <v>1.6167499999999999</v>
      </c>
      <c r="G155">
        <f>VLOOKUP($B155,'Tillförd energi'!$B$1:$AI$700,MATCH(G$1,'Tillförd energi'!$B$1:$AQ$1,0),FALSE)</f>
        <v>0</v>
      </c>
      <c r="H155">
        <f>VLOOKUP($B155,'Tillförd energi'!$B$1:$AI$700,MATCH(H$1,'Tillförd energi'!$B$1:$AQ$1,0),FALSE)</f>
        <v>0</v>
      </c>
      <c r="I155">
        <f>VLOOKUP($B155,'Tillförd energi'!$B$1:$AI$700,MATCH(I$1,'Tillförd energi'!$B$1:$AQ$1,0),FALSE)</f>
        <v>157.37200000000001</v>
      </c>
      <c r="J155">
        <f>VLOOKUP($B155,'Tillförd energi'!$B$1:$AI$700,MATCH(J$1,'Tillförd energi'!$B$1:$AQ$1,0),FALSE)</f>
        <v>0</v>
      </c>
      <c r="K155">
        <f>VLOOKUP($B155,'Tillförd energi'!$B$1:$AI$700,MATCH(K$1,'Tillförd energi'!$B$1:$AQ$1,0),FALSE)</f>
        <v>0</v>
      </c>
      <c r="L155">
        <f>VLOOKUP($B155,'Tillförd energi'!$B$1:$AI$700,MATCH(L$1,'Tillförd energi'!$B$1:$AQ$1,0),FALSE)</f>
        <v>0</v>
      </c>
      <c r="M155">
        <f>VLOOKUP($B155,'Tillförd energi'!$B$1:$AI$700,MATCH(M$1,'Tillförd energi'!$B$1:$AQ$1,0),FALSE)</f>
        <v>0</v>
      </c>
      <c r="N155">
        <f>VLOOKUP($B155,'Tillförd energi'!$B$1:$AI$700,MATCH(N$1,'Tillförd energi'!$B$1:$AQ$1,0),FALSE)</f>
        <v>0</v>
      </c>
      <c r="O155">
        <f>VLOOKUP($B155,'Tillförd energi'!$B$1:$AI$700,MATCH(O$1,'Tillförd energi'!$B$1:$AQ$1,0),FALSE)</f>
        <v>0</v>
      </c>
      <c r="P155">
        <f>VLOOKUP($B155,'Tillförd energi'!$B$1:$AI$700,MATCH(P$1,'Tillförd energi'!$B$1:$AQ$1,0),FALSE)</f>
        <v>0</v>
      </c>
      <c r="Q155">
        <f>VLOOKUP($B155,'Tillförd energi'!$B$1:$AI$700,MATCH(Q$1,'Tillförd energi'!$B$1:$AQ$1,0),FALSE)</f>
        <v>318.32400000000001</v>
      </c>
      <c r="R155">
        <f>VLOOKUP($B155,'Tillförd energi'!$B$1:$AI$700,MATCH(R$1,'Tillförd energi'!$B$1:$AQ$1,0),FALSE)</f>
        <v>0</v>
      </c>
      <c r="S155">
        <f>VLOOKUP($B155,'Tillförd energi'!$B$1:$AI$700,MATCH(S$1,'Tillförd energi'!$B$1:$AQ$1,0),FALSE)</f>
        <v>0</v>
      </c>
      <c r="T155">
        <f>VLOOKUP($B155,'Tillförd energi'!$B$1:$AI$700,MATCH(T$1,'Tillförd energi'!$B$1:$AQ$1,0),FALSE)</f>
        <v>0</v>
      </c>
      <c r="U155">
        <f>VLOOKUP($B155,'Tillförd energi'!$B$1:$AI$700,MATCH(U$1,'Tillförd energi'!$B$1:$AQ$1,0),FALSE)</f>
        <v>0</v>
      </c>
      <c r="V155">
        <f>VLOOKUP($B155,'Tillförd energi'!$B$1:$AI$700,MATCH(V$1,'Tillförd energi'!$B$1:$AQ$1,0),FALSE)</f>
        <v>0</v>
      </c>
      <c r="W155">
        <f>VLOOKUP($B155,'Tillförd energi'!$B$1:$AI$700,MATCH(W$1,'Tillförd energi'!$B$1:$AQ$1,0),FALSE)</f>
        <v>1.246</v>
      </c>
      <c r="X155">
        <f>VLOOKUP($B155,'Tillförd energi'!$B$1:$AI$700,MATCH(X$1,'Tillförd energi'!$B$1:$AQ$1,0),FALSE)</f>
        <v>0</v>
      </c>
      <c r="Y155">
        <f>VLOOKUP($B155,'Tillförd energi'!$B$1:$AI$700,MATCH(Y$1,'Tillförd energi'!$B$1:$AQ$1,0),FALSE)</f>
        <v>0</v>
      </c>
      <c r="Z155">
        <f>VLOOKUP($B155,'Tillförd energi'!$B$1:$AI$700,MATCH(Z$1,'Tillförd energi'!$B$1:$AQ$1,0),FALSE)</f>
        <v>0</v>
      </c>
      <c r="AA155">
        <f>VLOOKUP($B155,'Tillförd energi'!$B$1:$AI$700,MATCH(AA$1,'Tillförd energi'!$B$1:$AQ$1,0),FALSE)</f>
        <v>0</v>
      </c>
      <c r="AB155">
        <f>VLOOKUP($B155,'Tillförd energi'!$B$1:$AI$700,MATCH(AB$1,'Tillförd energi'!$B$1:$AQ$1,0),FALSE)</f>
        <v>0</v>
      </c>
      <c r="AC155">
        <f>VLOOKUP($B155,'Tillförd energi'!$B$1:$AI$700,MATCH(AC$1,'Tillförd energi'!$B$1:$AQ$1,0),FALSE)</f>
        <v>160.72300000000001</v>
      </c>
      <c r="AD155">
        <f>VLOOKUP($B155,'Tillförd energi'!$B$1:$AI$700,MATCH(AD$1,'Tillförd energi'!$B$1:$AQ$1,0),FALSE)</f>
        <v>8.1639999999999997</v>
      </c>
      <c r="AE155">
        <f>VLOOKUP($B155,'Tillförd energi'!$B$1:$AI$700,MATCH(AE$1,'Tillförd energi'!$B$1:$AQ$1,0),FALSE)</f>
        <v>0</v>
      </c>
      <c r="AF155">
        <f>VLOOKUP($B155,'Tillförd energi'!$B$1:$AI$700,MATCH(AF$1,'Tillförd energi'!$B$1:$AQ$1,0),FALSE)</f>
        <v>25.536300000000001</v>
      </c>
      <c r="AG155">
        <f>IFERROR(VLOOKUP(B155,Miljö!$B$1:$AC$550,MATCH("Köpt mängd produktionsspecifik fjärrvärme:",Miljö!$B$1:$AC$1,0),FALSE)/1,0)</f>
        <v>0</v>
      </c>
      <c r="AI155">
        <f t="shared" si="44"/>
        <v>678.60996999999998</v>
      </c>
      <c r="AJ155">
        <f t="shared" si="45"/>
        <v>678.60996999999998</v>
      </c>
      <c r="AK155">
        <f>IF(ISERROR(1/VLOOKUP($B155,Leveranser!$B$1:$S$500,MATCH("såld värme (gwh)",Leveranser!$B$1:$S$1,0),FALSE)),"",VLOOKUP($B155,Leveranser!$B$1:$S$500,MATCH("såld värme (gwh)",Leveranser!$B$1:$S$1,0),FALSE))</f>
        <v>567.31700000000001</v>
      </c>
      <c r="AL155">
        <f>VLOOKUP($B155,Leveranser!$B$1:$Y$500,MATCH("Totalt såld fjärrvärme till andra fjärrvärmeföretag",Leveranser!$B$1:$AA$1,0),FALSE)</f>
        <v>56.673000000000002</v>
      </c>
      <c r="AM155">
        <f>IF(ISERROR(1/VLOOKUP($B155,Miljö!$B$1:$S$500,MATCH("Såld mängd produktionsspecifik fjärrvärme (GWh)",Miljö!$B$1:$R$1,0),FALSE)),0,VLOOKUP($B155,Miljö!$B$1:$S$500,MATCH("Såld mängd produktionsspecifik fjärrvärme (GWh)",Miljö!$B$1:$R$1,0),FALSE))</f>
        <v>0</v>
      </c>
      <c r="AN155" s="239">
        <f t="shared" si="46"/>
        <v>0.83599862230140831</v>
      </c>
      <c r="AP155" t="str">
        <f>IFERROR(VLOOKUP($B155,Miljövärden!$B$2:$H$550,7,FALSE),"Nej, saknas")</f>
        <v>Ja</v>
      </c>
      <c r="AQ155" t="str">
        <f>IFERROR(VLOOKUP($B155,Miljövärden!$B$2:$H$550,6,FALSE),"Nej, saknas")</f>
        <v>Ja</v>
      </c>
      <c r="AU155">
        <f t="shared" si="47"/>
        <v>25.536300000000001</v>
      </c>
      <c r="AV155">
        <f t="shared" si="48"/>
        <v>0</v>
      </c>
      <c r="AW155">
        <f t="shared" si="49"/>
        <v>318.32400000000001</v>
      </c>
      <c r="AX155">
        <f t="shared" si="50"/>
        <v>0</v>
      </c>
      <c r="AZ155">
        <f t="shared" si="51"/>
        <v>319.57</v>
      </c>
      <c r="BC155">
        <f t="shared" si="52"/>
        <v>7.2446699999999993</v>
      </c>
      <c r="BD155">
        <f t="shared" si="53"/>
        <v>0</v>
      </c>
      <c r="BE155">
        <f t="shared" si="54"/>
        <v>319.57</v>
      </c>
      <c r="BF155">
        <f t="shared" si="55"/>
        <v>326.25900000000001</v>
      </c>
      <c r="BG155">
        <f t="shared" si="56"/>
        <v>25.536300000000001</v>
      </c>
      <c r="BH155">
        <f>VLOOKUP(B155,Miljö!$B$1:$I$482,MATCH("Fossilandel för ursprungspecificerad el ()",Miljö!$B$1:$I$1,0),FALSE)</f>
        <v>0</v>
      </c>
      <c r="BI155">
        <f>VLOOKUP(B155,Miljö!$B$1:$BX$482,MATCH("Kärnkraftsandel för ursprungsspecificerad el ()",Miljö!$B$1:$O$1,0),FALSE)</f>
        <v>0</v>
      </c>
      <c r="BJ155">
        <f t="shared" si="57"/>
        <v>0</v>
      </c>
      <c r="BK155" t="str">
        <f>VLOOKUP(B155,Miljö!$B$1:$O$482,MATCH("Fossil andel i procent (%)",Miljö!$B$1:$O$1,0),FALSE)</f>
        <v>ET</v>
      </c>
      <c r="BL155">
        <f t="shared" si="58"/>
        <v>678.60996999999998</v>
      </c>
      <c r="BO155" s="289">
        <f t="shared" si="59"/>
        <v>1.0675749429381357E-2</v>
      </c>
      <c r="BP155" s="239">
        <f t="shared" si="60"/>
        <v>0</v>
      </c>
      <c r="BQ155" s="239">
        <f t="shared" si="61"/>
        <v>0.50854882076076779</v>
      </c>
      <c r="BR155" s="239">
        <f t="shared" si="62"/>
        <v>0.48077542980985088</v>
      </c>
      <c r="BS155" s="239"/>
      <c r="BT155" s="351">
        <f t="shared" si="63"/>
        <v>1</v>
      </c>
      <c r="BW155" s="289">
        <f>IF(AP155="ja",VLOOKUP(B155,Miljövärden!$B$2:$H$550,MATCH("Total andel fossilt",Miljövärden!$B$2:$H$2,0),FALSE),"")</f>
        <v>1.06757E-2</v>
      </c>
      <c r="BZ155" s="351">
        <f t="shared" si="64"/>
        <v>-4.9429381357088409E-8</v>
      </c>
      <c r="CA155" s="353">
        <f t="shared" si="65"/>
        <v>0</v>
      </c>
    </row>
    <row r="156" spans="1:79" x14ac:dyDescent="0.25">
      <c r="A156" s="2" t="s">
        <v>259</v>
      </c>
      <c r="B156" s="2" t="s">
        <v>260</v>
      </c>
      <c r="C156">
        <f>VLOOKUP($B156,'Tillförd energi'!$B$1:$AI$700,MATCH(C$1,'Tillförd energi'!$B$1:$AQ$1,0),FALSE)</f>
        <v>0</v>
      </c>
      <c r="D156">
        <f>VLOOKUP($B156,'Tillförd energi'!$B$1:$AI$700,MATCH(D$1,'Tillförd energi'!$B$1:$AQ$1,0),FALSE)</f>
        <v>0</v>
      </c>
      <c r="E156">
        <f>VLOOKUP($B156,'Tillförd energi'!$B$1:$AI$700,MATCH(E$1,'Tillförd energi'!$B$1:$AQ$1,0),FALSE)</f>
        <v>0</v>
      </c>
      <c r="F156">
        <f>VLOOKUP($B156,'Tillförd energi'!$B$1:$AI$700,MATCH(F$1,'Tillförd energi'!$B$1:$AQ$1,0),FALSE)</f>
        <v>0</v>
      </c>
      <c r="G156">
        <f>VLOOKUP($B156,'Tillförd energi'!$B$1:$AI$700,MATCH(G$1,'Tillförd energi'!$B$1:$AQ$1,0),FALSE)</f>
        <v>0</v>
      </c>
      <c r="H156">
        <f>VLOOKUP($B156,'Tillförd energi'!$B$1:$AI$700,MATCH(H$1,'Tillförd energi'!$B$1:$AQ$1,0),FALSE)</f>
        <v>0</v>
      </c>
      <c r="I156">
        <f>VLOOKUP($B156,'Tillförd energi'!$B$1:$AI$700,MATCH(I$1,'Tillförd energi'!$B$1:$AQ$1,0),FALSE)</f>
        <v>0</v>
      </c>
      <c r="J156">
        <f>VLOOKUP($B156,'Tillförd energi'!$B$1:$AI$700,MATCH(J$1,'Tillförd energi'!$B$1:$AQ$1,0),FALSE)</f>
        <v>0</v>
      </c>
      <c r="K156">
        <f>VLOOKUP($B156,'Tillförd energi'!$B$1:$AI$700,MATCH(K$1,'Tillförd energi'!$B$1:$AQ$1,0),FALSE)</f>
        <v>0</v>
      </c>
      <c r="L156">
        <f>VLOOKUP($B156,'Tillförd energi'!$B$1:$AI$700,MATCH(L$1,'Tillförd energi'!$B$1:$AQ$1,0),FALSE)</f>
        <v>0</v>
      </c>
      <c r="M156">
        <f>VLOOKUP($B156,'Tillförd energi'!$B$1:$AI$700,MATCH(M$1,'Tillförd energi'!$B$1:$AQ$1,0),FALSE)</f>
        <v>0</v>
      </c>
      <c r="N156">
        <f>VLOOKUP($B156,'Tillförd energi'!$B$1:$AI$700,MATCH(N$1,'Tillförd energi'!$B$1:$AQ$1,0),FALSE)</f>
        <v>0</v>
      </c>
      <c r="O156">
        <f>VLOOKUP($B156,'Tillförd energi'!$B$1:$AI$700,MATCH(O$1,'Tillförd energi'!$B$1:$AQ$1,0),FALSE)</f>
        <v>0</v>
      </c>
      <c r="P156">
        <f>VLOOKUP($B156,'Tillförd energi'!$B$1:$AI$700,MATCH(P$1,'Tillförd energi'!$B$1:$AQ$1,0),FALSE)</f>
        <v>0</v>
      </c>
      <c r="Q156">
        <f>VLOOKUP($B156,'Tillförd energi'!$B$1:$AI$700,MATCH(Q$1,'Tillförd energi'!$B$1:$AQ$1,0),FALSE)</f>
        <v>0</v>
      </c>
      <c r="R156">
        <f>VLOOKUP($B156,'Tillförd energi'!$B$1:$AI$700,MATCH(R$1,'Tillförd energi'!$B$1:$AQ$1,0),FALSE)</f>
        <v>0</v>
      </c>
      <c r="S156">
        <f>VLOOKUP($B156,'Tillförd energi'!$B$1:$AI$700,MATCH(S$1,'Tillförd energi'!$B$1:$AQ$1,0),FALSE)</f>
        <v>0</v>
      </c>
      <c r="T156">
        <f>VLOOKUP($B156,'Tillförd energi'!$B$1:$AI$700,MATCH(T$1,'Tillförd energi'!$B$1:$AQ$1,0),FALSE)</f>
        <v>0</v>
      </c>
      <c r="U156">
        <f>VLOOKUP($B156,'Tillförd energi'!$B$1:$AI$700,MATCH(U$1,'Tillförd energi'!$B$1:$AQ$1,0),FALSE)</f>
        <v>0</v>
      </c>
      <c r="V156">
        <f>VLOOKUP($B156,'Tillförd energi'!$B$1:$AI$700,MATCH(V$1,'Tillförd energi'!$B$1:$AQ$1,0),FALSE)</f>
        <v>0</v>
      </c>
      <c r="W156">
        <f>VLOOKUP($B156,'Tillförd energi'!$B$1:$AI$700,MATCH(W$1,'Tillförd energi'!$B$1:$AQ$1,0),FALSE)</f>
        <v>0</v>
      </c>
      <c r="X156">
        <f>VLOOKUP($B156,'Tillförd energi'!$B$1:$AI$700,MATCH(X$1,'Tillförd energi'!$B$1:$AQ$1,0),FALSE)</f>
        <v>0</v>
      </c>
      <c r="Y156">
        <f>VLOOKUP($B156,'Tillförd energi'!$B$1:$AI$700,MATCH(Y$1,'Tillförd energi'!$B$1:$AQ$1,0),FALSE)</f>
        <v>0</v>
      </c>
      <c r="Z156">
        <f>VLOOKUP($B156,'Tillförd energi'!$B$1:$AI$700,MATCH(Z$1,'Tillförd energi'!$B$1:$AQ$1,0),FALSE)</f>
        <v>0</v>
      </c>
      <c r="AA156">
        <f>VLOOKUP($B156,'Tillförd energi'!$B$1:$AI$700,MATCH(AA$1,'Tillförd energi'!$B$1:$AQ$1,0),FALSE)</f>
        <v>0</v>
      </c>
      <c r="AB156">
        <f>VLOOKUP($B156,'Tillförd energi'!$B$1:$AI$700,MATCH(AB$1,'Tillförd energi'!$B$1:$AQ$1,0),FALSE)</f>
        <v>0</v>
      </c>
      <c r="AC156">
        <f>VLOOKUP($B156,'Tillförd energi'!$B$1:$AI$700,MATCH(AC$1,'Tillförd energi'!$B$1:$AQ$1,0),FALSE)</f>
        <v>0</v>
      </c>
      <c r="AD156">
        <f>VLOOKUP($B156,'Tillförd energi'!$B$1:$AI$700,MATCH(AD$1,'Tillförd energi'!$B$1:$AQ$1,0),FALSE)</f>
        <v>0</v>
      </c>
      <c r="AE156">
        <f>VLOOKUP($B156,'Tillförd energi'!$B$1:$AI$700,MATCH(AE$1,'Tillförd energi'!$B$1:$AQ$1,0),FALSE)</f>
        <v>0</v>
      </c>
      <c r="AF156">
        <f>VLOOKUP($B156,'Tillförd energi'!$B$1:$AI$700,MATCH(AF$1,'Tillförd energi'!$B$1:$AQ$1,0),FALSE)</f>
        <v>0</v>
      </c>
      <c r="AG156">
        <f>IFERROR(VLOOKUP(B156,Miljö!$B$1:$AC$550,MATCH("Köpt mängd produktionsspecifik fjärrvärme:",Miljö!$B$1:$AC$1,0),FALSE)/1,0)</f>
        <v>0</v>
      </c>
      <c r="AI156">
        <f t="shared" si="44"/>
        <v>0</v>
      </c>
      <c r="AJ156">
        <f t="shared" si="45"/>
        <v>0</v>
      </c>
      <c r="AK156" t="str">
        <f>IF(ISERROR(1/VLOOKUP($B156,Leveranser!$B$1:$S$500,MATCH("såld värme (gwh)",Leveranser!$B$1:$S$1,0),FALSE)),"",VLOOKUP($B156,Leveranser!$B$1:$S$500,MATCH("såld värme (gwh)",Leveranser!$B$1:$S$1,0),FALSE))</f>
        <v/>
      </c>
      <c r="AL156">
        <f>VLOOKUP($B156,Leveranser!$B$1:$Y$500,MATCH("Totalt såld fjärrvärme till andra fjärrvärmeföretag",Leveranser!$B$1:$AA$1,0),FALSE)</f>
        <v>0</v>
      </c>
      <c r="AM156">
        <f>IF(ISERROR(1/VLOOKUP($B156,Miljö!$B$1:$S$500,MATCH("Såld mängd produktionsspecifik fjärrvärme (GWh)",Miljö!$B$1:$R$1,0),FALSE)),0,VLOOKUP($B156,Miljö!$B$1:$S$500,MATCH("Såld mängd produktionsspecifik fjärrvärme (GWh)",Miljö!$B$1:$R$1,0),FALSE))</f>
        <v>0</v>
      </c>
      <c r="AN156" s="239" t="str">
        <f t="shared" si="46"/>
        <v/>
      </c>
      <c r="AP156" t="str">
        <f>IFERROR(VLOOKUP($B156,Miljövärden!$B$2:$H$550,7,FALSE),"Nej, saknas")</f>
        <v>Nej</v>
      </c>
      <c r="AQ156" t="str">
        <f>IFERROR(VLOOKUP($B156,Miljövärden!$B$2:$H$550,6,FALSE),"Nej, saknas")</f>
        <v>Nej</v>
      </c>
      <c r="AU156">
        <f t="shared" si="47"/>
        <v>0</v>
      </c>
      <c r="AV156">
        <f t="shared" si="48"/>
        <v>0</v>
      </c>
      <c r="AW156">
        <f t="shared" si="49"/>
        <v>0</v>
      </c>
      <c r="AX156">
        <f t="shared" si="50"/>
        <v>0</v>
      </c>
      <c r="AZ156">
        <f t="shared" si="51"/>
        <v>0</v>
      </c>
      <c r="BC156">
        <f t="shared" si="52"/>
        <v>0</v>
      </c>
      <c r="BD156">
        <f t="shared" si="53"/>
        <v>0</v>
      </c>
      <c r="BE156">
        <f t="shared" si="54"/>
        <v>0</v>
      </c>
      <c r="BF156">
        <f t="shared" si="55"/>
        <v>0</v>
      </c>
      <c r="BG156">
        <f t="shared" si="56"/>
        <v>0</v>
      </c>
      <c r="BH156" t="str">
        <f>VLOOKUP(B156,Miljö!$B$1:$I$482,MATCH("Fossilandel för ursprungspecificerad el ()",Miljö!$B$1:$I$1,0),FALSE)</f>
        <v>-</v>
      </c>
      <c r="BI156" t="str">
        <f>VLOOKUP(B156,Miljö!$B$1:$BX$482,MATCH("Kärnkraftsandel för ursprungsspecificerad el ()",Miljö!$B$1:$O$1,0),FALSE)</f>
        <v>-</v>
      </c>
      <c r="BJ156">
        <f t="shared" si="57"/>
        <v>0</v>
      </c>
      <c r="BK156" t="str">
        <f>VLOOKUP(B156,Miljö!$B$1:$O$482,MATCH("Fossil andel i procent (%)",Miljö!$B$1:$O$1,0),FALSE)</f>
        <v>-</v>
      </c>
      <c r="BL156">
        <f t="shared" si="58"/>
        <v>0</v>
      </c>
      <c r="BO156" s="289" t="str">
        <f t="shared" si="59"/>
        <v/>
      </c>
      <c r="BP156" s="239" t="str">
        <f t="shared" si="60"/>
        <v/>
      </c>
      <c r="BQ156" s="239" t="str">
        <f t="shared" si="61"/>
        <v/>
      </c>
      <c r="BR156" s="239" t="str">
        <f t="shared" si="62"/>
        <v/>
      </c>
      <c r="BS156" s="239"/>
      <c r="BT156" s="351">
        <f t="shared" si="63"/>
        <v>0</v>
      </c>
      <c r="BW156" s="289" t="str">
        <f>IF(AP156="ja",VLOOKUP(B156,Miljövärden!$B$2:$H$550,MATCH("Total andel fossilt",Miljövärden!$B$2:$H$2,0),FALSE),"")</f>
        <v/>
      </c>
      <c r="BZ156" s="351" t="str">
        <f t="shared" si="64"/>
        <v/>
      </c>
      <c r="CA156" s="353" t="str">
        <f t="shared" si="65"/>
        <v/>
      </c>
    </row>
    <row r="157" spans="1:79" x14ac:dyDescent="0.25">
      <c r="A157" s="2" t="s">
        <v>261</v>
      </c>
      <c r="B157" s="2" t="s">
        <v>262</v>
      </c>
      <c r="C157">
        <f>VLOOKUP($B157,'Tillförd energi'!$B$1:$AI$700,MATCH(C$1,'Tillförd energi'!$B$1:$AQ$1,0),FALSE)</f>
        <v>0</v>
      </c>
      <c r="D157">
        <f>VLOOKUP($B157,'Tillförd energi'!$B$1:$AI$700,MATCH(D$1,'Tillförd energi'!$B$1:$AQ$1,0),FALSE)</f>
        <v>0.2</v>
      </c>
      <c r="E157">
        <f>VLOOKUP($B157,'Tillförd energi'!$B$1:$AI$700,MATCH(E$1,'Tillförd energi'!$B$1:$AQ$1,0),FALSE)</f>
        <v>0</v>
      </c>
      <c r="F157">
        <f>VLOOKUP($B157,'Tillförd energi'!$B$1:$AI$700,MATCH(F$1,'Tillförd energi'!$B$1:$AQ$1,0),FALSE)</f>
        <v>0</v>
      </c>
      <c r="G157">
        <f>VLOOKUP($B157,'Tillförd energi'!$B$1:$AI$700,MATCH(G$1,'Tillförd energi'!$B$1:$AQ$1,0),FALSE)</f>
        <v>0</v>
      </c>
      <c r="H157">
        <f>VLOOKUP($B157,'Tillförd energi'!$B$1:$AI$700,MATCH(H$1,'Tillförd energi'!$B$1:$AQ$1,0),FALSE)</f>
        <v>0</v>
      </c>
      <c r="I157">
        <f>VLOOKUP($B157,'Tillförd energi'!$B$1:$AI$700,MATCH(I$1,'Tillförd energi'!$B$1:$AQ$1,0),FALSE)</f>
        <v>0</v>
      </c>
      <c r="J157">
        <f>VLOOKUP($B157,'Tillförd energi'!$B$1:$AI$700,MATCH(J$1,'Tillförd energi'!$B$1:$AQ$1,0),FALSE)</f>
        <v>0.352941</v>
      </c>
      <c r="K157">
        <f>VLOOKUP($B157,'Tillförd energi'!$B$1:$AI$700,MATCH(K$1,'Tillförd energi'!$B$1:$AQ$1,0),FALSE)</f>
        <v>0</v>
      </c>
      <c r="L157">
        <f>VLOOKUP($B157,'Tillförd energi'!$B$1:$AI$700,MATCH(L$1,'Tillförd energi'!$B$1:$AQ$1,0),FALSE)</f>
        <v>46.7</v>
      </c>
      <c r="M157">
        <f>VLOOKUP($B157,'Tillförd energi'!$B$1:$AI$700,MATCH(M$1,'Tillförd energi'!$B$1:$AQ$1,0),FALSE)</f>
        <v>0</v>
      </c>
      <c r="N157">
        <f>VLOOKUP($B157,'Tillförd energi'!$B$1:$AI$700,MATCH(N$1,'Tillförd energi'!$B$1:$AQ$1,0),FALSE)</f>
        <v>0</v>
      </c>
      <c r="O157">
        <f>VLOOKUP($B157,'Tillförd energi'!$B$1:$AI$700,MATCH(O$1,'Tillförd energi'!$B$1:$AQ$1,0),FALSE)</f>
        <v>0</v>
      </c>
      <c r="P157">
        <f>VLOOKUP($B157,'Tillförd energi'!$B$1:$AI$700,MATCH(P$1,'Tillförd energi'!$B$1:$AQ$1,0),FALSE)</f>
        <v>0</v>
      </c>
      <c r="Q157">
        <f>VLOOKUP($B157,'Tillförd energi'!$B$1:$AI$700,MATCH(Q$1,'Tillförd energi'!$B$1:$AQ$1,0),FALSE)</f>
        <v>0</v>
      </c>
      <c r="R157">
        <f>VLOOKUP($B157,'Tillförd energi'!$B$1:$AI$700,MATCH(R$1,'Tillförd energi'!$B$1:$AQ$1,0),FALSE)</f>
        <v>2.1</v>
      </c>
      <c r="S157">
        <f>VLOOKUP($B157,'Tillförd energi'!$B$1:$AI$700,MATCH(S$1,'Tillförd energi'!$B$1:$AQ$1,0),FALSE)</f>
        <v>0</v>
      </c>
      <c r="T157">
        <f>VLOOKUP($B157,'Tillförd energi'!$B$1:$AI$700,MATCH(T$1,'Tillförd energi'!$B$1:$AQ$1,0),FALSE)</f>
        <v>0</v>
      </c>
      <c r="U157">
        <f>VLOOKUP($B157,'Tillförd energi'!$B$1:$AI$700,MATCH(U$1,'Tillförd energi'!$B$1:$AQ$1,0),FALSE)</f>
        <v>0</v>
      </c>
      <c r="V157">
        <f>VLOOKUP($B157,'Tillförd energi'!$B$1:$AI$700,MATCH(V$1,'Tillförd energi'!$B$1:$AQ$1,0),FALSE)</f>
        <v>0</v>
      </c>
      <c r="W157">
        <f>VLOOKUP($B157,'Tillförd energi'!$B$1:$AI$700,MATCH(W$1,'Tillförd energi'!$B$1:$AQ$1,0),FALSE)</f>
        <v>0</v>
      </c>
      <c r="X157">
        <f>VLOOKUP($B157,'Tillförd energi'!$B$1:$AI$700,MATCH(X$1,'Tillförd energi'!$B$1:$AQ$1,0),FALSE)</f>
        <v>0</v>
      </c>
      <c r="Y157">
        <f>VLOOKUP($B157,'Tillförd energi'!$B$1:$AI$700,MATCH(Y$1,'Tillförd energi'!$B$1:$AQ$1,0),FALSE)</f>
        <v>0</v>
      </c>
      <c r="Z157">
        <f>VLOOKUP($B157,'Tillförd energi'!$B$1:$AI$700,MATCH(Z$1,'Tillförd energi'!$B$1:$AQ$1,0),FALSE)</f>
        <v>0</v>
      </c>
      <c r="AA157">
        <f>VLOOKUP($B157,'Tillförd energi'!$B$1:$AI$700,MATCH(AA$1,'Tillförd energi'!$B$1:$AQ$1,0),FALSE)</f>
        <v>0</v>
      </c>
      <c r="AB157">
        <f>VLOOKUP($B157,'Tillförd energi'!$B$1:$AI$700,MATCH(AB$1,'Tillförd energi'!$B$1:$AQ$1,0),FALSE)</f>
        <v>0</v>
      </c>
      <c r="AC157">
        <f>VLOOKUP($B157,'Tillförd energi'!$B$1:$AI$700,MATCH(AC$1,'Tillförd energi'!$B$1:$AQ$1,0),FALSE)</f>
        <v>0</v>
      </c>
      <c r="AD157">
        <f>VLOOKUP($B157,'Tillförd energi'!$B$1:$AI$700,MATCH(AD$1,'Tillförd energi'!$B$1:$AQ$1,0),FALSE)</f>
        <v>0</v>
      </c>
      <c r="AE157">
        <f>VLOOKUP($B157,'Tillförd energi'!$B$1:$AI$700,MATCH(AE$1,'Tillförd energi'!$B$1:$AQ$1,0),FALSE)</f>
        <v>0</v>
      </c>
      <c r="AF157">
        <f>VLOOKUP($B157,'Tillförd energi'!$B$1:$AI$700,MATCH(AF$1,'Tillförd energi'!$B$1:$AQ$1,0),FALSE)</f>
        <v>2.02</v>
      </c>
      <c r="AG157">
        <f>IFERROR(VLOOKUP(B157,Miljö!$B$1:$AC$550,MATCH("Köpt mängd produktionsspecifik fjärrvärme:",Miljö!$B$1:$AC$1,0),FALSE)/1,0)</f>
        <v>0</v>
      </c>
      <c r="AI157">
        <f t="shared" si="44"/>
        <v>51.372941000000004</v>
      </c>
      <c r="AJ157">
        <f t="shared" si="45"/>
        <v>51.372941000000004</v>
      </c>
      <c r="AK157">
        <f>IF(ISERROR(1/VLOOKUP($B157,Leveranser!$B$1:$S$500,MATCH("såld värme (gwh)",Leveranser!$B$1:$S$1,0),FALSE)),"",VLOOKUP($B157,Leveranser!$B$1:$S$500,MATCH("såld värme (gwh)",Leveranser!$B$1:$S$1,0),FALSE))</f>
        <v>36.85</v>
      </c>
      <c r="AL157">
        <f>VLOOKUP($B157,Leveranser!$B$1:$Y$500,MATCH("Totalt såld fjärrvärme till andra fjärrvärmeföretag",Leveranser!$B$1:$AA$1,0),FALSE)</f>
        <v>0</v>
      </c>
      <c r="AM157">
        <f>IF(ISERROR(1/VLOOKUP($B157,Miljö!$B$1:$S$500,MATCH("Såld mängd produktionsspecifik fjärrvärme (GWh)",Miljö!$B$1:$R$1,0),FALSE)),0,VLOOKUP($B157,Miljö!$B$1:$S$500,MATCH("Såld mängd produktionsspecifik fjärrvärme (GWh)",Miljö!$B$1:$R$1,0),FALSE))</f>
        <v>0</v>
      </c>
      <c r="AN157" s="239">
        <f t="shared" si="46"/>
        <v>0.71730368716869841</v>
      </c>
      <c r="AP157" t="str">
        <f>IFERROR(VLOOKUP($B157,Miljövärden!$B$2:$H$550,7,FALSE),"Nej, saknas")</f>
        <v>Ja</v>
      </c>
      <c r="AQ157" t="str">
        <f>IFERROR(VLOOKUP($B157,Miljövärden!$B$2:$H$550,6,FALSE),"Nej, saknas")</f>
        <v>Ja</v>
      </c>
      <c r="AU157">
        <f t="shared" si="47"/>
        <v>2.02</v>
      </c>
      <c r="AV157">
        <f t="shared" si="48"/>
        <v>0</v>
      </c>
      <c r="AW157">
        <f t="shared" si="49"/>
        <v>0</v>
      </c>
      <c r="AX157">
        <f t="shared" si="50"/>
        <v>2.1</v>
      </c>
      <c r="AZ157">
        <f t="shared" si="51"/>
        <v>48.800000000000004</v>
      </c>
      <c r="BC157">
        <f t="shared" si="52"/>
        <v>0.2</v>
      </c>
      <c r="BD157">
        <f t="shared" si="53"/>
        <v>0</v>
      </c>
      <c r="BE157">
        <f t="shared" si="54"/>
        <v>2.1</v>
      </c>
      <c r="BF157">
        <f t="shared" si="55"/>
        <v>47.052941000000004</v>
      </c>
      <c r="BG157">
        <f t="shared" si="56"/>
        <v>2.02</v>
      </c>
      <c r="BH157">
        <f>VLOOKUP(B157,Miljö!$B$1:$I$482,MATCH("Fossilandel för ursprungspecificerad el ()",Miljö!$B$1:$I$1,0),FALSE)</f>
        <v>0</v>
      </c>
      <c r="BI157">
        <f>VLOOKUP(B157,Miljö!$B$1:$BX$482,MATCH("Kärnkraftsandel för ursprungsspecificerad el ()",Miljö!$B$1:$O$1,0),FALSE)</f>
        <v>0</v>
      </c>
      <c r="BJ157">
        <f t="shared" si="57"/>
        <v>0</v>
      </c>
      <c r="BK157" t="str">
        <f>VLOOKUP(B157,Miljö!$B$1:$O$482,MATCH("Fossil andel i procent (%)",Miljö!$B$1:$O$1,0),FALSE)</f>
        <v>ET</v>
      </c>
      <c r="BL157">
        <f t="shared" si="58"/>
        <v>51.372941000000004</v>
      </c>
      <c r="BO157" s="289">
        <f t="shared" si="59"/>
        <v>3.8931000660444959E-3</v>
      </c>
      <c r="BP157" s="239">
        <f t="shared" si="60"/>
        <v>0</v>
      </c>
      <c r="BQ157" s="239">
        <f t="shared" si="61"/>
        <v>8.0197861360516612E-2</v>
      </c>
      <c r="BR157" s="239">
        <f t="shared" si="62"/>
        <v>0.91590903857343886</v>
      </c>
      <c r="BS157" s="239"/>
      <c r="BT157" s="351">
        <f t="shared" si="63"/>
        <v>1</v>
      </c>
      <c r="BW157" s="289">
        <f>IF(AP157="ja",VLOOKUP(B157,Miljövärden!$B$2:$H$550,MATCH("Total andel fossilt",Miljövärden!$B$2:$H$2,0),FALSE),"")</f>
        <v>3.8931E-3</v>
      </c>
      <c r="BZ157" s="351">
        <f t="shared" si="64"/>
        <v>-6.6044495827116689E-11</v>
      </c>
      <c r="CA157" s="353">
        <f t="shared" si="65"/>
        <v>0</v>
      </c>
    </row>
    <row r="158" spans="1:79" x14ac:dyDescent="0.25">
      <c r="A158" s="2" t="s">
        <v>263</v>
      </c>
      <c r="B158" s="2" t="s">
        <v>264</v>
      </c>
      <c r="C158">
        <f>VLOOKUP($B158,'Tillförd energi'!$B$1:$AI$700,MATCH(C$1,'Tillförd energi'!$B$1:$AQ$1,0),FALSE)</f>
        <v>0</v>
      </c>
      <c r="D158">
        <f>VLOOKUP($B158,'Tillförd energi'!$B$1:$AI$700,MATCH(D$1,'Tillförd energi'!$B$1:$AQ$1,0),FALSE)</f>
        <v>10.215</v>
      </c>
      <c r="E158">
        <f>VLOOKUP($B158,'Tillförd energi'!$B$1:$AI$700,MATCH(E$1,'Tillförd energi'!$B$1:$AQ$1,0),FALSE)</f>
        <v>0</v>
      </c>
      <c r="F158">
        <f>VLOOKUP($B158,'Tillförd energi'!$B$1:$AI$700,MATCH(F$1,'Tillförd energi'!$B$1:$AQ$1,0),FALSE)</f>
        <v>0</v>
      </c>
      <c r="G158">
        <f>VLOOKUP($B158,'Tillförd energi'!$B$1:$AI$700,MATCH(G$1,'Tillförd energi'!$B$1:$AQ$1,0),FALSE)</f>
        <v>0</v>
      </c>
      <c r="H158">
        <f>VLOOKUP($B158,'Tillförd energi'!$B$1:$AI$700,MATCH(H$1,'Tillförd energi'!$B$1:$AQ$1,0),FALSE)</f>
        <v>0</v>
      </c>
      <c r="I158">
        <f>VLOOKUP($B158,'Tillförd energi'!$B$1:$AI$700,MATCH(I$1,'Tillförd energi'!$B$1:$AQ$1,0),FALSE)</f>
        <v>117.616</v>
      </c>
      <c r="J158">
        <f>VLOOKUP($B158,'Tillförd energi'!$B$1:$AI$700,MATCH(J$1,'Tillförd energi'!$B$1:$AQ$1,0),FALSE)</f>
        <v>0</v>
      </c>
      <c r="K158">
        <f>VLOOKUP($B158,'Tillförd energi'!$B$1:$AI$700,MATCH(K$1,'Tillförd energi'!$B$1:$AQ$1,0),FALSE)</f>
        <v>0</v>
      </c>
      <c r="L158">
        <f>VLOOKUP($B158,'Tillförd energi'!$B$1:$AI$700,MATCH(L$1,'Tillförd energi'!$B$1:$AQ$1,0),FALSE)</f>
        <v>55.447499999999998</v>
      </c>
      <c r="M158">
        <f>VLOOKUP($B158,'Tillförd energi'!$B$1:$AI$700,MATCH(M$1,'Tillförd energi'!$B$1:$AQ$1,0),FALSE)</f>
        <v>0</v>
      </c>
      <c r="N158">
        <f>VLOOKUP($B158,'Tillförd energi'!$B$1:$AI$700,MATCH(N$1,'Tillförd energi'!$B$1:$AQ$1,0),FALSE)</f>
        <v>0</v>
      </c>
      <c r="O158">
        <f>VLOOKUP($B158,'Tillförd energi'!$B$1:$AI$700,MATCH(O$1,'Tillförd energi'!$B$1:$AQ$1,0),FALSE)</f>
        <v>0</v>
      </c>
      <c r="P158">
        <f>VLOOKUP($B158,'Tillförd energi'!$B$1:$AI$700,MATCH(P$1,'Tillförd energi'!$B$1:$AQ$1,0),FALSE)</f>
        <v>4.7815799999999999</v>
      </c>
      <c r="Q158">
        <f>VLOOKUP($B158,'Tillförd energi'!$B$1:$AI$700,MATCH(Q$1,'Tillförd energi'!$B$1:$AQ$1,0),FALSE)</f>
        <v>0</v>
      </c>
      <c r="R158">
        <f>VLOOKUP($B158,'Tillförd energi'!$B$1:$AI$700,MATCH(R$1,'Tillförd energi'!$B$1:$AQ$1,0),FALSE)</f>
        <v>1.8149999999999999</v>
      </c>
      <c r="S158">
        <f>VLOOKUP($B158,'Tillförd energi'!$B$1:$AI$700,MATCH(S$1,'Tillförd energi'!$B$1:$AQ$1,0),FALSE)</f>
        <v>0</v>
      </c>
      <c r="T158">
        <f>VLOOKUP($B158,'Tillförd energi'!$B$1:$AI$700,MATCH(T$1,'Tillförd energi'!$B$1:$AQ$1,0),FALSE)</f>
        <v>0</v>
      </c>
      <c r="U158">
        <f>VLOOKUP($B158,'Tillförd energi'!$B$1:$AI$700,MATCH(U$1,'Tillförd energi'!$B$1:$AQ$1,0),FALSE)</f>
        <v>0</v>
      </c>
      <c r="V158">
        <f>VLOOKUP($B158,'Tillförd energi'!$B$1:$AI$700,MATCH(V$1,'Tillförd energi'!$B$1:$AQ$1,0),FALSE)</f>
        <v>0</v>
      </c>
      <c r="W158">
        <f>VLOOKUP($B158,'Tillförd energi'!$B$1:$AI$700,MATCH(W$1,'Tillförd energi'!$B$1:$AQ$1,0),FALSE)</f>
        <v>2.9630000000000001</v>
      </c>
      <c r="X158">
        <f>VLOOKUP($B158,'Tillförd energi'!$B$1:$AI$700,MATCH(X$1,'Tillförd energi'!$B$1:$AQ$1,0),FALSE)</f>
        <v>0</v>
      </c>
      <c r="Y158">
        <f>VLOOKUP($B158,'Tillförd energi'!$B$1:$AI$700,MATCH(Y$1,'Tillförd energi'!$B$1:$AQ$1,0),FALSE)</f>
        <v>0</v>
      </c>
      <c r="Z158">
        <f>VLOOKUP($B158,'Tillförd energi'!$B$1:$AI$700,MATCH(Z$1,'Tillförd energi'!$B$1:$AQ$1,0),FALSE)</f>
        <v>16.888000000000002</v>
      </c>
      <c r="AA158">
        <f>VLOOKUP($B158,'Tillförd energi'!$B$1:$AI$700,MATCH(AA$1,'Tillförd energi'!$B$1:$AQ$1,0),FALSE)</f>
        <v>0</v>
      </c>
      <c r="AB158">
        <f>VLOOKUP($B158,'Tillförd energi'!$B$1:$AI$700,MATCH(AB$1,'Tillförd energi'!$B$1:$AQ$1,0),FALSE)</f>
        <v>0</v>
      </c>
      <c r="AC158">
        <f>VLOOKUP($B158,'Tillförd energi'!$B$1:$AI$700,MATCH(AC$1,'Tillförd energi'!$B$1:$AQ$1,0),FALSE)</f>
        <v>17.826000000000001</v>
      </c>
      <c r="AD158">
        <f>VLOOKUP($B158,'Tillförd energi'!$B$1:$AI$700,MATCH(AD$1,'Tillförd energi'!$B$1:$AQ$1,0),FALSE)</f>
        <v>42.628999999999998</v>
      </c>
      <c r="AE158">
        <f>VLOOKUP($B158,'Tillförd energi'!$B$1:$AI$700,MATCH(AE$1,'Tillförd energi'!$B$1:$AQ$1,0),FALSE)</f>
        <v>0</v>
      </c>
      <c r="AF158">
        <f>VLOOKUP($B158,'Tillförd energi'!$B$1:$AI$700,MATCH(AF$1,'Tillförd energi'!$B$1:$AQ$1,0),FALSE)</f>
        <v>8.7977299999999996</v>
      </c>
      <c r="AG158">
        <f>IFERROR(VLOOKUP(B158,Miljö!$B$1:$AC$550,MATCH("Köpt mängd produktionsspecifik fjärrvärme:",Miljö!$B$1:$AC$1,0),FALSE)/1,0)</f>
        <v>0</v>
      </c>
      <c r="AI158">
        <f t="shared" si="44"/>
        <v>278.97881000000001</v>
      </c>
      <c r="AJ158">
        <f t="shared" si="45"/>
        <v>278.97881000000001</v>
      </c>
      <c r="AK158">
        <f>IF(ISERROR(1/VLOOKUP($B158,Leveranser!$B$1:$S$500,MATCH("såld värme (gwh)",Leveranser!$B$1:$S$1,0),FALSE)),"",VLOOKUP($B158,Leveranser!$B$1:$S$500,MATCH("såld värme (gwh)",Leveranser!$B$1:$S$1,0),FALSE))</f>
        <v>200.79400000000001</v>
      </c>
      <c r="AL158">
        <f>VLOOKUP($B158,Leveranser!$B$1:$Y$500,MATCH("Totalt såld fjärrvärme till andra fjärrvärmeföretag",Leveranser!$B$1:$AA$1,0),FALSE)</f>
        <v>0</v>
      </c>
      <c r="AM158">
        <f>IF(ISERROR(1/VLOOKUP($B158,Miljö!$B$1:$S$500,MATCH("Såld mängd produktionsspecifik fjärrvärme (GWh)",Miljö!$B$1:$R$1,0),FALSE)),0,VLOOKUP($B158,Miljö!$B$1:$S$500,MATCH("Såld mängd produktionsspecifik fjärrvärme (GWh)",Miljö!$B$1:$R$1,0),FALSE))</f>
        <v>0</v>
      </c>
      <c r="AN158" s="239">
        <f t="shared" si="46"/>
        <v>0.71974642088408081</v>
      </c>
      <c r="AP158" t="str">
        <f>IFERROR(VLOOKUP($B158,Miljövärden!$B$2:$H$550,7,FALSE),"Nej, saknas")</f>
        <v>Ja</v>
      </c>
      <c r="AQ158" t="str">
        <f>IFERROR(VLOOKUP($B158,Miljövärden!$B$2:$H$550,6,FALSE),"Nej, saknas")</f>
        <v>Ja</v>
      </c>
      <c r="AU158">
        <f t="shared" si="47"/>
        <v>25.68573</v>
      </c>
      <c r="AV158">
        <f t="shared" si="48"/>
        <v>0</v>
      </c>
      <c r="AW158">
        <f t="shared" si="49"/>
        <v>4.7815799999999999</v>
      </c>
      <c r="AX158">
        <f t="shared" si="50"/>
        <v>1.8149999999999999</v>
      </c>
      <c r="AZ158">
        <f t="shared" si="51"/>
        <v>65.007079999999988</v>
      </c>
      <c r="BC158">
        <f t="shared" si="52"/>
        <v>10.215</v>
      </c>
      <c r="BD158">
        <f t="shared" si="53"/>
        <v>0</v>
      </c>
      <c r="BE158">
        <f t="shared" si="54"/>
        <v>9.5595800000000004</v>
      </c>
      <c r="BF158">
        <f t="shared" si="55"/>
        <v>233.51849999999999</v>
      </c>
      <c r="BG158">
        <f t="shared" si="56"/>
        <v>25.68573</v>
      </c>
      <c r="BH158">
        <f>VLOOKUP(B158,Miljö!$B$1:$I$482,MATCH("Fossilandel för ursprungspecificerad el ()",Miljö!$B$1:$I$1,0),FALSE)</f>
        <v>0.2</v>
      </c>
      <c r="BI158">
        <f>VLOOKUP(B158,Miljö!$B$1:$BX$482,MATCH("Kärnkraftsandel för ursprungsspecificerad el ()",Miljö!$B$1:$O$1,0),FALSE)</f>
        <v>0.14000000000000001</v>
      </c>
      <c r="BJ158">
        <f t="shared" si="57"/>
        <v>0</v>
      </c>
      <c r="BK158" t="str">
        <f>VLOOKUP(B158,Miljö!$B$1:$O$482,MATCH("Fossil andel i procent (%)",Miljö!$B$1:$O$1,0),FALSE)</f>
        <v>ET</v>
      </c>
      <c r="BL158">
        <f t="shared" si="58"/>
        <v>278.97880999999995</v>
      </c>
      <c r="BO158" s="289">
        <f t="shared" si="59"/>
        <v>5.5029792406097094E-2</v>
      </c>
      <c r="BP158" s="239">
        <f t="shared" si="60"/>
        <v>1.2889875757947354E-2</v>
      </c>
      <c r="BQ158" s="239">
        <f t="shared" si="61"/>
        <v>9.5032887264806978E-2</v>
      </c>
      <c r="BR158" s="239">
        <f t="shared" si="62"/>
        <v>0.83704744457114866</v>
      </c>
      <c r="BS158" s="239"/>
      <c r="BT158" s="351">
        <f t="shared" si="63"/>
        <v>1</v>
      </c>
      <c r="BW158" s="289">
        <f>IF(AP158="ja",VLOOKUP(B158,Miljövärden!$B$2:$H$550,MATCH("Total andel fossilt",Miljövärden!$B$2:$H$2,0),FALSE),"")</f>
        <v>5.50299E-2</v>
      </c>
      <c r="BZ158" s="351">
        <f t="shared" si="64"/>
        <v>1.0759390290521198E-7</v>
      </c>
      <c r="CA158" s="353">
        <f t="shared" si="65"/>
        <v>0</v>
      </c>
    </row>
    <row r="159" spans="1:79" x14ac:dyDescent="0.25">
      <c r="A159" s="2" t="s">
        <v>263</v>
      </c>
      <c r="B159" s="2" t="s">
        <v>265</v>
      </c>
      <c r="C159">
        <f>VLOOKUP($B159,'Tillförd energi'!$B$1:$AI$700,MATCH(C$1,'Tillförd energi'!$B$1:$AQ$1,0),FALSE)</f>
        <v>0</v>
      </c>
      <c r="D159">
        <f>VLOOKUP($B159,'Tillförd energi'!$B$1:$AI$700,MATCH(D$1,'Tillförd energi'!$B$1:$AQ$1,0),FALSE)</f>
        <v>0.20899999999999999</v>
      </c>
      <c r="E159">
        <f>VLOOKUP($B159,'Tillförd energi'!$B$1:$AI$700,MATCH(E$1,'Tillförd energi'!$B$1:$AQ$1,0),FALSE)</f>
        <v>0</v>
      </c>
      <c r="F159">
        <f>VLOOKUP($B159,'Tillförd energi'!$B$1:$AI$700,MATCH(F$1,'Tillförd energi'!$B$1:$AQ$1,0),FALSE)</f>
        <v>0</v>
      </c>
      <c r="G159">
        <f>VLOOKUP($B159,'Tillförd energi'!$B$1:$AI$700,MATCH(G$1,'Tillförd energi'!$B$1:$AQ$1,0),FALSE)</f>
        <v>0</v>
      </c>
      <c r="H159">
        <f>VLOOKUP($B159,'Tillförd energi'!$B$1:$AI$700,MATCH(H$1,'Tillförd energi'!$B$1:$AQ$1,0),FALSE)</f>
        <v>0</v>
      </c>
      <c r="I159">
        <f>VLOOKUP($B159,'Tillförd energi'!$B$1:$AI$700,MATCH(I$1,'Tillförd energi'!$B$1:$AQ$1,0),FALSE)</f>
        <v>0</v>
      </c>
      <c r="J159">
        <f>VLOOKUP($B159,'Tillförd energi'!$B$1:$AI$700,MATCH(J$1,'Tillförd energi'!$B$1:$AQ$1,0),FALSE)</f>
        <v>0</v>
      </c>
      <c r="K159">
        <f>VLOOKUP($B159,'Tillförd energi'!$B$1:$AI$700,MATCH(K$1,'Tillförd energi'!$B$1:$AQ$1,0),FALSE)</f>
        <v>0</v>
      </c>
      <c r="L159">
        <f>VLOOKUP($B159,'Tillförd energi'!$B$1:$AI$700,MATCH(L$1,'Tillförd energi'!$B$1:$AQ$1,0),FALSE)</f>
        <v>0</v>
      </c>
      <c r="M159">
        <f>VLOOKUP($B159,'Tillförd energi'!$B$1:$AI$700,MATCH(M$1,'Tillförd energi'!$B$1:$AQ$1,0),FALSE)</f>
        <v>0</v>
      </c>
      <c r="N159">
        <f>VLOOKUP($B159,'Tillförd energi'!$B$1:$AI$700,MATCH(N$1,'Tillförd energi'!$B$1:$AQ$1,0),FALSE)</f>
        <v>0</v>
      </c>
      <c r="O159">
        <f>VLOOKUP($B159,'Tillförd energi'!$B$1:$AI$700,MATCH(O$1,'Tillförd energi'!$B$1:$AQ$1,0),FALSE)</f>
        <v>0</v>
      </c>
      <c r="P159">
        <f>VLOOKUP($B159,'Tillförd energi'!$B$1:$AI$700,MATCH(P$1,'Tillförd energi'!$B$1:$AQ$1,0),FALSE)</f>
        <v>8.0660000000000007</v>
      </c>
      <c r="Q159">
        <f>VLOOKUP($B159,'Tillförd energi'!$B$1:$AI$700,MATCH(Q$1,'Tillförd energi'!$B$1:$AQ$1,0),FALSE)</f>
        <v>0</v>
      </c>
      <c r="R159">
        <f>VLOOKUP($B159,'Tillförd energi'!$B$1:$AI$700,MATCH(R$1,'Tillförd energi'!$B$1:$AQ$1,0),FALSE)</f>
        <v>0</v>
      </c>
      <c r="S159">
        <f>VLOOKUP($B159,'Tillförd energi'!$B$1:$AI$700,MATCH(S$1,'Tillförd energi'!$B$1:$AQ$1,0),FALSE)</f>
        <v>0</v>
      </c>
      <c r="T159">
        <f>VLOOKUP($B159,'Tillförd energi'!$B$1:$AI$700,MATCH(T$1,'Tillförd energi'!$B$1:$AQ$1,0),FALSE)</f>
        <v>0</v>
      </c>
      <c r="U159">
        <f>VLOOKUP($B159,'Tillförd energi'!$B$1:$AI$700,MATCH(U$1,'Tillförd energi'!$B$1:$AQ$1,0),FALSE)</f>
        <v>0</v>
      </c>
      <c r="V159">
        <f>VLOOKUP($B159,'Tillförd energi'!$B$1:$AI$700,MATCH(V$1,'Tillförd energi'!$B$1:$AQ$1,0),FALSE)</f>
        <v>0</v>
      </c>
      <c r="W159">
        <f>VLOOKUP($B159,'Tillförd energi'!$B$1:$AI$700,MATCH(W$1,'Tillförd energi'!$B$1:$AQ$1,0),FALSE)</f>
        <v>0</v>
      </c>
      <c r="X159">
        <f>VLOOKUP($B159,'Tillförd energi'!$B$1:$AI$700,MATCH(X$1,'Tillförd energi'!$B$1:$AQ$1,0),FALSE)</f>
        <v>0</v>
      </c>
      <c r="Y159">
        <f>VLOOKUP($B159,'Tillförd energi'!$B$1:$AI$700,MATCH(Y$1,'Tillförd energi'!$B$1:$AQ$1,0),FALSE)</f>
        <v>0</v>
      </c>
      <c r="Z159">
        <f>VLOOKUP($B159,'Tillförd energi'!$B$1:$AI$700,MATCH(Z$1,'Tillförd energi'!$B$1:$AQ$1,0),FALSE)</f>
        <v>1.137</v>
      </c>
      <c r="AA159">
        <f>VLOOKUP($B159,'Tillförd energi'!$B$1:$AI$700,MATCH(AA$1,'Tillförd energi'!$B$1:$AQ$1,0),FALSE)</f>
        <v>0</v>
      </c>
      <c r="AB159">
        <f>VLOOKUP($B159,'Tillförd energi'!$B$1:$AI$700,MATCH(AB$1,'Tillförd energi'!$B$1:$AQ$1,0),FALSE)</f>
        <v>0</v>
      </c>
      <c r="AC159">
        <f>VLOOKUP($B159,'Tillförd energi'!$B$1:$AI$700,MATCH(AC$1,'Tillförd energi'!$B$1:$AQ$1,0),FALSE)</f>
        <v>0</v>
      </c>
      <c r="AD159">
        <f>VLOOKUP($B159,'Tillförd energi'!$B$1:$AI$700,MATCH(AD$1,'Tillförd energi'!$B$1:$AQ$1,0),FALSE)</f>
        <v>0</v>
      </c>
      <c r="AE159">
        <f>VLOOKUP($B159,'Tillförd energi'!$B$1:$AI$700,MATCH(AE$1,'Tillförd energi'!$B$1:$AQ$1,0),FALSE)</f>
        <v>0</v>
      </c>
      <c r="AF159">
        <f>VLOOKUP($B159,'Tillförd energi'!$B$1:$AI$700,MATCH(AF$1,'Tillförd energi'!$B$1:$AQ$1,0),FALSE)</f>
        <v>0.14299999999999999</v>
      </c>
      <c r="AG159">
        <f>IFERROR(VLOOKUP(B159,Miljö!$B$1:$AC$550,MATCH("Köpt mängd produktionsspecifik fjärrvärme:",Miljö!$B$1:$AC$1,0),FALSE)/1,0)</f>
        <v>0</v>
      </c>
      <c r="AI159">
        <f t="shared" si="44"/>
        <v>9.5550000000000015</v>
      </c>
      <c r="AJ159">
        <f t="shared" si="45"/>
        <v>9.5550000000000015</v>
      </c>
      <c r="AK159">
        <f>IF(ISERROR(1/VLOOKUP($B159,Leveranser!$B$1:$S$500,MATCH("såld värme (gwh)",Leveranser!$B$1:$S$1,0),FALSE)),"",VLOOKUP($B159,Leveranser!$B$1:$S$500,MATCH("såld värme (gwh)",Leveranser!$B$1:$S$1,0),FALSE))</f>
        <v>5.4569999999999999</v>
      </c>
      <c r="AL159">
        <f>VLOOKUP($B159,Leveranser!$B$1:$Y$500,MATCH("Totalt såld fjärrvärme till andra fjärrvärmeföretag",Leveranser!$B$1:$AA$1,0),FALSE)</f>
        <v>0</v>
      </c>
      <c r="AM159">
        <f>IF(ISERROR(1/VLOOKUP($B159,Miljö!$B$1:$S$500,MATCH("Såld mängd produktionsspecifik fjärrvärme (GWh)",Miljö!$B$1:$R$1,0),FALSE)),0,VLOOKUP($B159,Miljö!$B$1:$S$500,MATCH("Såld mängd produktionsspecifik fjärrvärme (GWh)",Miljö!$B$1:$R$1,0),FALSE))</f>
        <v>0</v>
      </c>
      <c r="AN159" s="239">
        <f t="shared" si="46"/>
        <v>0.57111459968602818</v>
      </c>
      <c r="AP159" t="str">
        <f>IFERROR(VLOOKUP($B159,Miljövärden!$B$2:$H$550,7,FALSE),"Nej, saknas")</f>
        <v>Ja</v>
      </c>
      <c r="AQ159" t="str">
        <f>IFERROR(VLOOKUP($B159,Miljövärden!$B$2:$H$550,6,FALSE),"Nej, saknas")</f>
        <v>Ja</v>
      </c>
      <c r="AU159">
        <f t="shared" si="47"/>
        <v>1.28</v>
      </c>
      <c r="AV159">
        <f t="shared" si="48"/>
        <v>0</v>
      </c>
      <c r="AW159">
        <f t="shared" si="49"/>
        <v>8.0660000000000007</v>
      </c>
      <c r="AX159">
        <f t="shared" si="50"/>
        <v>0</v>
      </c>
      <c r="AZ159">
        <f t="shared" si="51"/>
        <v>8.0660000000000007</v>
      </c>
      <c r="BC159">
        <f t="shared" si="52"/>
        <v>0.20899999999999999</v>
      </c>
      <c r="BD159">
        <f t="shared" si="53"/>
        <v>0</v>
      </c>
      <c r="BE159">
        <f t="shared" si="54"/>
        <v>8.0660000000000007</v>
      </c>
      <c r="BF159">
        <f t="shared" si="55"/>
        <v>0</v>
      </c>
      <c r="BG159">
        <f t="shared" si="56"/>
        <v>1.28</v>
      </c>
      <c r="BH159">
        <f>VLOOKUP(B159,Miljö!$B$1:$I$482,MATCH("Fossilandel för ursprungspecificerad el ()",Miljö!$B$1:$I$1,0),FALSE)</f>
        <v>0.05</v>
      </c>
      <c r="BI159">
        <f>VLOOKUP(B159,Miljö!$B$1:$BX$482,MATCH("Kärnkraftsandel för ursprungsspecificerad el ()",Miljö!$B$1:$O$1,0),FALSE)</f>
        <v>0.04</v>
      </c>
      <c r="BJ159">
        <f t="shared" si="57"/>
        <v>0</v>
      </c>
      <c r="BK159" t="str">
        <f>VLOOKUP(B159,Miljö!$B$1:$O$482,MATCH("Fossil andel i procent (%)",Miljö!$B$1:$O$1,0),FALSE)</f>
        <v>ET</v>
      </c>
      <c r="BL159">
        <f t="shared" si="58"/>
        <v>9.5549999999999997</v>
      </c>
      <c r="BO159" s="289">
        <f t="shared" si="59"/>
        <v>2.8571428571428574E-2</v>
      </c>
      <c r="BP159" s="239">
        <f t="shared" si="60"/>
        <v>5.3584510727367873E-3</v>
      </c>
      <c r="BQ159" s="239">
        <f t="shared" si="61"/>
        <v>0.96607012035583473</v>
      </c>
      <c r="BR159" s="239">
        <f t="shared" si="62"/>
        <v>0</v>
      </c>
      <c r="BS159" s="239"/>
      <c r="BT159" s="351">
        <f t="shared" si="63"/>
        <v>1</v>
      </c>
      <c r="BW159" s="289">
        <f>IF(AP159="ja",VLOOKUP(B159,Miljövärden!$B$2:$H$550,MATCH("Total andel fossilt",Miljövärden!$B$2:$H$2,0),FALSE),"")</f>
        <v>2.85714E-2</v>
      </c>
      <c r="BZ159" s="351">
        <f t="shared" si="64"/>
        <v>-2.8571428573737068E-8</v>
      </c>
      <c r="CA159" s="353">
        <f t="shared" si="65"/>
        <v>0</v>
      </c>
    </row>
    <row r="160" spans="1:79" x14ac:dyDescent="0.25">
      <c r="A160" s="2" t="s">
        <v>266</v>
      </c>
      <c r="B160" s="2" t="s">
        <v>267</v>
      </c>
      <c r="C160">
        <f>VLOOKUP($B160,'Tillförd energi'!$B$1:$AI$700,MATCH(C$1,'Tillförd energi'!$B$1:$AQ$1,0),FALSE)</f>
        <v>0</v>
      </c>
      <c r="D160">
        <f>VLOOKUP($B160,'Tillförd energi'!$B$1:$AI$700,MATCH(D$1,'Tillförd energi'!$B$1:$AQ$1,0),FALSE)</f>
        <v>0</v>
      </c>
      <c r="E160">
        <f>VLOOKUP($B160,'Tillförd energi'!$B$1:$AI$700,MATCH(E$1,'Tillförd energi'!$B$1:$AQ$1,0),FALSE)</f>
        <v>0</v>
      </c>
      <c r="F160">
        <f>VLOOKUP($B160,'Tillförd energi'!$B$1:$AI$700,MATCH(F$1,'Tillförd energi'!$B$1:$AQ$1,0),FALSE)</f>
        <v>0</v>
      </c>
      <c r="G160">
        <f>VLOOKUP($B160,'Tillförd energi'!$B$1:$AI$700,MATCH(G$1,'Tillförd energi'!$B$1:$AQ$1,0),FALSE)</f>
        <v>0</v>
      </c>
      <c r="H160">
        <f>VLOOKUP($B160,'Tillförd energi'!$B$1:$AI$700,MATCH(H$1,'Tillförd energi'!$B$1:$AQ$1,0),FALSE)</f>
        <v>0</v>
      </c>
      <c r="I160">
        <f>VLOOKUP($B160,'Tillförd energi'!$B$1:$AI$700,MATCH(I$1,'Tillförd energi'!$B$1:$AQ$1,0),FALSE)</f>
        <v>0</v>
      </c>
      <c r="J160">
        <f>VLOOKUP($B160,'Tillförd energi'!$B$1:$AI$700,MATCH(J$1,'Tillförd energi'!$B$1:$AQ$1,0),FALSE)</f>
        <v>31.483000000000001</v>
      </c>
      <c r="K160">
        <f>VLOOKUP($B160,'Tillförd energi'!$B$1:$AI$700,MATCH(K$1,'Tillförd energi'!$B$1:$AQ$1,0),FALSE)</f>
        <v>0</v>
      </c>
      <c r="L160">
        <f>VLOOKUP($B160,'Tillförd energi'!$B$1:$AI$700,MATCH(L$1,'Tillförd energi'!$B$1:$AQ$1,0),FALSE)</f>
        <v>181.298</v>
      </c>
      <c r="M160">
        <f>VLOOKUP($B160,'Tillförd energi'!$B$1:$AI$700,MATCH(M$1,'Tillförd energi'!$B$1:$AQ$1,0),FALSE)</f>
        <v>0</v>
      </c>
      <c r="N160">
        <f>VLOOKUP($B160,'Tillförd energi'!$B$1:$AI$700,MATCH(N$1,'Tillförd energi'!$B$1:$AQ$1,0),FALSE)</f>
        <v>0</v>
      </c>
      <c r="O160">
        <f>VLOOKUP($B160,'Tillförd energi'!$B$1:$AI$700,MATCH(O$1,'Tillförd energi'!$B$1:$AQ$1,0),FALSE)</f>
        <v>0</v>
      </c>
      <c r="P160">
        <f>VLOOKUP($B160,'Tillförd energi'!$B$1:$AI$700,MATCH(P$1,'Tillförd energi'!$B$1:$AQ$1,0),FALSE)</f>
        <v>169.327</v>
      </c>
      <c r="Q160">
        <f>VLOOKUP($B160,'Tillförd energi'!$B$1:$AI$700,MATCH(Q$1,'Tillförd energi'!$B$1:$AQ$1,0),FALSE)</f>
        <v>26.197600000000001</v>
      </c>
      <c r="R160">
        <f>VLOOKUP($B160,'Tillförd energi'!$B$1:$AI$700,MATCH(R$1,'Tillförd energi'!$B$1:$AQ$1,0),FALSE)</f>
        <v>11.01</v>
      </c>
      <c r="S160">
        <f>VLOOKUP($B160,'Tillförd energi'!$B$1:$AI$700,MATCH(S$1,'Tillförd energi'!$B$1:$AQ$1,0),FALSE)</f>
        <v>0</v>
      </c>
      <c r="T160">
        <f>VLOOKUP($B160,'Tillförd energi'!$B$1:$AI$700,MATCH(T$1,'Tillförd energi'!$B$1:$AQ$1,0),FALSE)</f>
        <v>0</v>
      </c>
      <c r="U160">
        <f>VLOOKUP($B160,'Tillförd energi'!$B$1:$AI$700,MATCH(U$1,'Tillförd energi'!$B$1:$AQ$1,0),FALSE)</f>
        <v>0</v>
      </c>
      <c r="V160">
        <f>VLOOKUP($B160,'Tillförd energi'!$B$1:$AI$700,MATCH(V$1,'Tillförd energi'!$B$1:$AQ$1,0),FALSE)</f>
        <v>0</v>
      </c>
      <c r="W160">
        <f>VLOOKUP($B160,'Tillförd energi'!$B$1:$AI$700,MATCH(W$1,'Tillförd energi'!$B$1:$AQ$1,0),FALSE)</f>
        <v>62.34</v>
      </c>
      <c r="X160">
        <f>VLOOKUP($B160,'Tillförd energi'!$B$1:$AI$700,MATCH(X$1,'Tillförd energi'!$B$1:$AQ$1,0),FALSE)</f>
        <v>0</v>
      </c>
      <c r="Y160">
        <f>VLOOKUP($B160,'Tillförd energi'!$B$1:$AI$700,MATCH(Y$1,'Tillförd energi'!$B$1:$AQ$1,0),FALSE)</f>
        <v>32.655999999999999</v>
      </c>
      <c r="Z160">
        <f>VLOOKUP($B160,'Tillförd energi'!$B$1:$AI$700,MATCH(Z$1,'Tillförd energi'!$B$1:$AQ$1,0),FALSE)</f>
        <v>0</v>
      </c>
      <c r="AA160">
        <f>VLOOKUP($B160,'Tillförd energi'!$B$1:$AI$700,MATCH(AA$1,'Tillförd energi'!$B$1:$AQ$1,0),FALSE)</f>
        <v>77.575999999999993</v>
      </c>
      <c r="AB160">
        <f>VLOOKUP($B160,'Tillförd energi'!$B$1:$AI$700,MATCH(AB$1,'Tillförd energi'!$B$1:$AQ$1,0),FALSE)</f>
        <v>172.05500000000001</v>
      </c>
      <c r="AC160">
        <f>VLOOKUP($B160,'Tillförd energi'!$B$1:$AI$700,MATCH(AC$1,'Tillförd energi'!$B$1:$AQ$1,0),FALSE)</f>
        <v>101.101</v>
      </c>
      <c r="AD160">
        <f>VLOOKUP($B160,'Tillförd energi'!$B$1:$AI$700,MATCH(AD$1,'Tillförd energi'!$B$1:$AQ$1,0),FALSE)</f>
        <v>12.965999999999999</v>
      </c>
      <c r="AE160">
        <f>VLOOKUP($B160,'Tillförd energi'!$B$1:$AI$700,MATCH(AE$1,'Tillförd energi'!$B$1:$AQ$1,0),FALSE)</f>
        <v>0</v>
      </c>
      <c r="AF160">
        <f>VLOOKUP($B160,'Tillförd energi'!$B$1:$AI$700,MATCH(AF$1,'Tillförd energi'!$B$1:$AQ$1,0),FALSE)</f>
        <v>27.24</v>
      </c>
      <c r="AG160">
        <f>IFERROR(VLOOKUP(B160,Miljö!$B$1:$AC$550,MATCH("Köpt mängd produktionsspecifik fjärrvärme:",Miljö!$B$1:$AC$1,0),FALSE)/1,0)</f>
        <v>114.07</v>
      </c>
      <c r="AI160">
        <f t="shared" si="44"/>
        <v>905.2496000000001</v>
      </c>
      <c r="AJ160">
        <f t="shared" si="45"/>
        <v>1019.3196</v>
      </c>
      <c r="AK160">
        <f>IF(ISERROR(1/VLOOKUP($B160,Leveranser!$B$1:$S$500,MATCH("såld värme (gwh)",Leveranser!$B$1:$S$1,0),FALSE)),"",VLOOKUP($B160,Leveranser!$B$1:$S$500,MATCH("såld värme (gwh)",Leveranser!$B$1:$S$1,0),FALSE))</f>
        <v>908</v>
      </c>
      <c r="AL160">
        <f>VLOOKUP($B160,Leveranser!$B$1:$Y$500,MATCH("Totalt såld fjärrvärme till andra fjärrvärmeföretag",Leveranser!$B$1:$AA$1,0),FALSE)</f>
        <v>51</v>
      </c>
      <c r="AM160">
        <f>IF(ISERROR(1/VLOOKUP($B160,Miljö!$B$1:$S$500,MATCH("Såld mängd produktionsspecifik fjärrvärme (GWh)",Miljö!$B$1:$R$1,0),FALSE)),0,VLOOKUP($B160,Miljö!$B$1:$S$500,MATCH("Såld mängd produktionsspecifik fjärrvärme (GWh)",Miljö!$B$1:$R$1,0),FALSE))</f>
        <v>100.21</v>
      </c>
      <c r="AN160" s="239">
        <f t="shared" si="46"/>
        <v>0.89079028795286574</v>
      </c>
      <c r="AP160" t="str">
        <f>IFERROR(VLOOKUP($B160,Miljövärden!$B$2:$H$550,7,FALSE),"Nej, saknas")</f>
        <v>Ja</v>
      </c>
      <c r="AQ160" t="str">
        <f>IFERROR(VLOOKUP($B160,Miljövärden!$B$2:$H$550,6,FALSE),"Nej, saknas")</f>
        <v>Nej</v>
      </c>
      <c r="AU160">
        <f t="shared" si="47"/>
        <v>104.81599999999999</v>
      </c>
      <c r="AV160">
        <f t="shared" si="48"/>
        <v>0</v>
      </c>
      <c r="AW160">
        <f t="shared" si="49"/>
        <v>195.52459999999999</v>
      </c>
      <c r="AX160">
        <f t="shared" si="50"/>
        <v>11.01</v>
      </c>
      <c r="AZ160">
        <f t="shared" si="51"/>
        <v>450.17259999999999</v>
      </c>
      <c r="BC160">
        <f t="shared" si="52"/>
        <v>0</v>
      </c>
      <c r="BD160">
        <f t="shared" si="53"/>
        <v>32.655999999999999</v>
      </c>
      <c r="BE160">
        <f t="shared" si="54"/>
        <v>268.87459999999999</v>
      </c>
      <c r="BF160">
        <f t="shared" si="55"/>
        <v>498.90300000000002</v>
      </c>
      <c r="BG160">
        <f t="shared" si="56"/>
        <v>104.81599999999999</v>
      </c>
      <c r="BH160">
        <f>VLOOKUP(B160,Miljö!$B$1:$I$482,MATCH("Fossilandel för ursprungspecificerad el ()",Miljö!$B$1:$I$1,0),FALSE)</f>
        <v>0</v>
      </c>
      <c r="BI160">
        <f>VLOOKUP(B160,Miljö!$B$1:$BX$482,MATCH("Kärnkraftsandel för ursprungsspecificerad el ()",Miljö!$B$1:$O$1,0),FALSE)</f>
        <v>0</v>
      </c>
      <c r="BJ160">
        <f t="shared" si="57"/>
        <v>114.07</v>
      </c>
      <c r="BK160">
        <f>VLOOKUP(B160,Miljö!$B$1:$O$482,MATCH("Fossil andel i procent (%)",Miljö!$B$1:$O$1,0),FALSE)</f>
        <v>0</v>
      </c>
      <c r="BL160">
        <f t="shared" si="58"/>
        <v>1019.3196</v>
      </c>
      <c r="BO160" s="289">
        <f t="shared" si="59"/>
        <v>0</v>
      </c>
      <c r="BP160" s="239">
        <f t="shared" si="60"/>
        <v>0.1439450394164892</v>
      </c>
      <c r="BQ160" s="239">
        <f t="shared" si="61"/>
        <v>0.36660788235603431</v>
      </c>
      <c r="BR160" s="239">
        <f t="shared" si="62"/>
        <v>0.48944707822747646</v>
      </c>
      <c r="BS160" s="239"/>
      <c r="BT160" s="351">
        <f t="shared" si="63"/>
        <v>1</v>
      </c>
      <c r="BW160" s="289">
        <f>IF(AP160="ja",VLOOKUP(B160,Miljövärden!$B$2:$H$550,MATCH("Total andel fossilt",Miljövärden!$B$2:$H$2,0),FALSE),"")</f>
        <v>0</v>
      </c>
      <c r="BZ160" s="351">
        <f t="shared" si="64"/>
        <v>0</v>
      </c>
      <c r="CA160" s="353">
        <f t="shared" si="65"/>
        <v>0</v>
      </c>
    </row>
    <row r="161" spans="1:79" x14ac:dyDescent="0.25">
      <c r="A161" s="2" t="s">
        <v>266</v>
      </c>
      <c r="B161" s="2" t="s">
        <v>268</v>
      </c>
      <c r="C161">
        <f>VLOOKUP($B161,'Tillförd energi'!$B$1:$AI$700,MATCH(C$1,'Tillförd energi'!$B$1:$AQ$1,0),FALSE)</f>
        <v>0</v>
      </c>
      <c r="D161">
        <f>VLOOKUP($B161,'Tillförd energi'!$B$1:$AI$700,MATCH(D$1,'Tillförd energi'!$B$1:$AQ$1,0),FALSE)</f>
        <v>0</v>
      </c>
      <c r="E161">
        <f>VLOOKUP($B161,'Tillförd energi'!$B$1:$AI$700,MATCH(E$1,'Tillförd energi'!$B$1:$AQ$1,0),FALSE)</f>
        <v>0</v>
      </c>
      <c r="F161">
        <f>VLOOKUP($B161,'Tillförd energi'!$B$1:$AI$700,MATCH(F$1,'Tillförd energi'!$B$1:$AQ$1,0),FALSE)</f>
        <v>0</v>
      </c>
      <c r="G161">
        <f>VLOOKUP($B161,'Tillförd energi'!$B$1:$AI$700,MATCH(G$1,'Tillförd energi'!$B$1:$AQ$1,0),FALSE)</f>
        <v>0</v>
      </c>
      <c r="H161">
        <f>VLOOKUP($B161,'Tillförd energi'!$B$1:$AI$700,MATCH(H$1,'Tillförd energi'!$B$1:$AQ$1,0),FALSE)</f>
        <v>0</v>
      </c>
      <c r="I161">
        <f>VLOOKUP($B161,'Tillförd energi'!$B$1:$AI$700,MATCH(I$1,'Tillförd energi'!$B$1:$AQ$1,0),FALSE)</f>
        <v>0</v>
      </c>
      <c r="J161">
        <f>VLOOKUP($B161,'Tillförd energi'!$B$1:$AI$700,MATCH(J$1,'Tillförd energi'!$B$1:$AQ$1,0),FALSE)</f>
        <v>2.4380000000000002</v>
      </c>
      <c r="K161">
        <f>VLOOKUP($B161,'Tillförd energi'!$B$1:$AI$700,MATCH(K$1,'Tillförd energi'!$B$1:$AQ$1,0),FALSE)</f>
        <v>0</v>
      </c>
      <c r="L161">
        <f>VLOOKUP($B161,'Tillförd energi'!$B$1:$AI$700,MATCH(L$1,'Tillförd energi'!$B$1:$AQ$1,0),FALSE)</f>
        <v>0</v>
      </c>
      <c r="M161">
        <f>VLOOKUP($B161,'Tillförd energi'!$B$1:$AI$700,MATCH(M$1,'Tillförd energi'!$B$1:$AQ$1,0),FALSE)</f>
        <v>0</v>
      </c>
      <c r="N161">
        <f>VLOOKUP($B161,'Tillförd energi'!$B$1:$AI$700,MATCH(N$1,'Tillförd energi'!$B$1:$AQ$1,0),FALSE)</f>
        <v>0</v>
      </c>
      <c r="O161">
        <f>VLOOKUP($B161,'Tillförd energi'!$B$1:$AI$700,MATCH(O$1,'Tillförd energi'!$B$1:$AQ$1,0),FALSE)</f>
        <v>0</v>
      </c>
      <c r="P161">
        <f>VLOOKUP($B161,'Tillförd energi'!$B$1:$AI$700,MATCH(P$1,'Tillförd energi'!$B$1:$AQ$1,0),FALSE)</f>
        <v>0</v>
      </c>
      <c r="Q161">
        <f>VLOOKUP($B161,'Tillförd energi'!$B$1:$AI$700,MATCH(Q$1,'Tillförd energi'!$B$1:$AQ$1,0),FALSE)</f>
        <v>46.234000000000002</v>
      </c>
      <c r="R161">
        <f>VLOOKUP($B161,'Tillförd energi'!$B$1:$AI$700,MATCH(R$1,'Tillförd energi'!$B$1:$AQ$1,0),FALSE)</f>
        <v>3.399</v>
      </c>
      <c r="S161">
        <f>VLOOKUP($B161,'Tillförd energi'!$B$1:$AI$700,MATCH(S$1,'Tillförd energi'!$B$1:$AQ$1,0),FALSE)</f>
        <v>13.741</v>
      </c>
      <c r="T161">
        <f>VLOOKUP($B161,'Tillförd energi'!$B$1:$AI$700,MATCH(T$1,'Tillförd energi'!$B$1:$AQ$1,0),FALSE)</f>
        <v>0</v>
      </c>
      <c r="U161">
        <f>VLOOKUP($B161,'Tillförd energi'!$B$1:$AI$700,MATCH(U$1,'Tillförd energi'!$B$1:$AQ$1,0),FALSE)</f>
        <v>0</v>
      </c>
      <c r="V161">
        <f>VLOOKUP($B161,'Tillförd energi'!$B$1:$AI$700,MATCH(V$1,'Tillförd energi'!$B$1:$AQ$1,0),FALSE)</f>
        <v>0</v>
      </c>
      <c r="W161">
        <f>VLOOKUP($B161,'Tillförd energi'!$B$1:$AI$700,MATCH(W$1,'Tillförd energi'!$B$1:$AQ$1,0),FALSE)</f>
        <v>3.5609999999999999</v>
      </c>
      <c r="X161">
        <f>VLOOKUP($B161,'Tillförd energi'!$B$1:$AI$700,MATCH(X$1,'Tillförd energi'!$B$1:$AQ$1,0),FALSE)</f>
        <v>0</v>
      </c>
      <c r="Y161">
        <f>VLOOKUP($B161,'Tillförd energi'!$B$1:$AI$700,MATCH(Y$1,'Tillförd energi'!$B$1:$AQ$1,0),FALSE)</f>
        <v>0</v>
      </c>
      <c r="Z161">
        <f>VLOOKUP($B161,'Tillförd energi'!$B$1:$AI$700,MATCH(Z$1,'Tillförd energi'!$B$1:$AQ$1,0),FALSE)</f>
        <v>0.38100000000000001</v>
      </c>
      <c r="AA161">
        <f>VLOOKUP($B161,'Tillförd energi'!$B$1:$AI$700,MATCH(AA$1,'Tillförd energi'!$B$1:$AQ$1,0),FALSE)</f>
        <v>0</v>
      </c>
      <c r="AB161">
        <f>VLOOKUP($B161,'Tillförd energi'!$B$1:$AI$700,MATCH(AB$1,'Tillförd energi'!$B$1:$AQ$1,0),FALSE)</f>
        <v>0</v>
      </c>
      <c r="AC161">
        <f>VLOOKUP($B161,'Tillförd energi'!$B$1:$AI$700,MATCH(AC$1,'Tillförd energi'!$B$1:$AQ$1,0),FALSE)</f>
        <v>3.6070000000000002</v>
      </c>
      <c r="AD161">
        <f>VLOOKUP($B161,'Tillförd energi'!$B$1:$AI$700,MATCH(AD$1,'Tillförd energi'!$B$1:$AQ$1,0),FALSE)</f>
        <v>0</v>
      </c>
      <c r="AE161">
        <f>VLOOKUP($B161,'Tillförd energi'!$B$1:$AI$700,MATCH(AE$1,'Tillförd energi'!$B$1:$AQ$1,0),FALSE)</f>
        <v>0</v>
      </c>
      <c r="AF161">
        <f>VLOOKUP($B161,'Tillförd energi'!$B$1:$AI$700,MATCH(AF$1,'Tillförd energi'!$B$1:$AQ$1,0),FALSE)</f>
        <v>1.65</v>
      </c>
      <c r="AG161">
        <f>IFERROR(VLOOKUP(B161,Miljö!$B$1:$AC$550,MATCH("Köpt mängd produktionsspecifik fjärrvärme:",Miljö!$B$1:$AC$1,0),FALSE)/1,0)</f>
        <v>0</v>
      </c>
      <c r="AI161">
        <f t="shared" si="44"/>
        <v>75.011000000000024</v>
      </c>
      <c r="AJ161">
        <f t="shared" si="45"/>
        <v>75.011000000000024</v>
      </c>
      <c r="AK161">
        <f>IF(ISERROR(1/VLOOKUP($B161,Leveranser!$B$1:$S$500,MATCH("såld värme (gwh)",Leveranser!$B$1:$S$1,0),FALSE)),"",VLOOKUP($B161,Leveranser!$B$1:$S$500,MATCH("såld värme (gwh)",Leveranser!$B$1:$S$1,0),FALSE))</f>
        <v>55</v>
      </c>
      <c r="AL161">
        <f>VLOOKUP($B161,Leveranser!$B$1:$Y$500,MATCH("Totalt såld fjärrvärme till andra fjärrvärmeföretag",Leveranser!$B$1:$AA$1,0),FALSE)</f>
        <v>0</v>
      </c>
      <c r="AM161">
        <f>IF(ISERROR(1/VLOOKUP($B161,Miljö!$B$1:$S$500,MATCH("Såld mängd produktionsspecifik fjärrvärme (GWh)",Miljö!$B$1:$R$1,0),FALSE)),0,VLOOKUP($B161,Miljö!$B$1:$S$500,MATCH("Såld mängd produktionsspecifik fjärrvärme (GWh)",Miljö!$B$1:$R$1,0),FALSE))</f>
        <v>0</v>
      </c>
      <c r="AN161" s="239">
        <f t="shared" si="46"/>
        <v>0.73322579355027906</v>
      </c>
      <c r="AP161" t="str">
        <f>IFERROR(VLOOKUP($B161,Miljövärden!$B$2:$H$550,7,FALSE),"Nej, saknas")</f>
        <v>Ja</v>
      </c>
      <c r="AQ161" t="str">
        <f>IFERROR(VLOOKUP($B161,Miljövärden!$B$2:$H$550,6,FALSE),"Nej, saknas")</f>
        <v>Ja</v>
      </c>
      <c r="AU161">
        <f t="shared" si="47"/>
        <v>2.0309999999999997</v>
      </c>
      <c r="AV161">
        <f t="shared" si="48"/>
        <v>0</v>
      </c>
      <c r="AW161">
        <f t="shared" si="49"/>
        <v>46.234000000000002</v>
      </c>
      <c r="AX161">
        <f t="shared" si="50"/>
        <v>17.14</v>
      </c>
      <c r="AZ161">
        <f t="shared" si="51"/>
        <v>66.935000000000002</v>
      </c>
      <c r="BC161">
        <f t="shared" si="52"/>
        <v>0</v>
      </c>
      <c r="BD161">
        <f t="shared" si="53"/>
        <v>0</v>
      </c>
      <c r="BE161">
        <f t="shared" si="54"/>
        <v>66.935000000000002</v>
      </c>
      <c r="BF161">
        <f t="shared" si="55"/>
        <v>6.0449999999999999</v>
      </c>
      <c r="BG161">
        <f t="shared" si="56"/>
        <v>2.0309999999999997</v>
      </c>
      <c r="BH161">
        <f>VLOOKUP(B161,Miljö!$B$1:$I$482,MATCH("Fossilandel för ursprungspecificerad el ()",Miljö!$B$1:$I$1,0),FALSE)</f>
        <v>0</v>
      </c>
      <c r="BI161">
        <f>VLOOKUP(B161,Miljö!$B$1:$BX$482,MATCH("Kärnkraftsandel för ursprungsspecificerad el ()",Miljö!$B$1:$O$1,0),FALSE)</f>
        <v>0</v>
      </c>
      <c r="BJ161">
        <f t="shared" si="57"/>
        <v>0</v>
      </c>
      <c r="BK161" t="str">
        <f>VLOOKUP(B161,Miljö!$B$1:$O$482,MATCH("Fossil andel i procent (%)",Miljö!$B$1:$O$1,0),FALSE)</f>
        <v>ET</v>
      </c>
      <c r="BL161">
        <f t="shared" si="58"/>
        <v>75.01100000000001</v>
      </c>
      <c r="BO161" s="289">
        <f t="shared" si="59"/>
        <v>0</v>
      </c>
      <c r="BP161" s="239">
        <f t="shared" si="60"/>
        <v>0</v>
      </c>
      <c r="BQ161" s="239">
        <f t="shared" si="61"/>
        <v>0.91941181959979201</v>
      </c>
      <c r="BR161" s="239">
        <f t="shared" si="62"/>
        <v>8.0588180400207959E-2</v>
      </c>
      <c r="BS161" s="239"/>
      <c r="BT161" s="351">
        <f t="shared" si="63"/>
        <v>1</v>
      </c>
      <c r="BW161" s="289">
        <f>IF(AP161="ja",VLOOKUP(B161,Miljövärden!$B$2:$H$550,MATCH("Total andel fossilt",Miljövärden!$B$2:$H$2,0),FALSE),"")</f>
        <v>0</v>
      </c>
      <c r="BZ161" s="351">
        <f t="shared" si="64"/>
        <v>0</v>
      </c>
      <c r="CA161" s="353">
        <f t="shared" si="65"/>
        <v>0</v>
      </c>
    </row>
    <row r="162" spans="1:79" x14ac:dyDescent="0.25">
      <c r="A162" s="2" t="s">
        <v>269</v>
      </c>
      <c r="B162" s="2" t="s">
        <v>270</v>
      </c>
      <c r="C162">
        <f>VLOOKUP($B162,'Tillförd energi'!$B$1:$AI$700,MATCH(C$1,'Tillförd energi'!$B$1:$AQ$1,0),FALSE)</f>
        <v>0</v>
      </c>
      <c r="D162">
        <f>VLOOKUP($B162,'Tillförd energi'!$B$1:$AI$700,MATCH(D$1,'Tillförd energi'!$B$1:$AQ$1,0),FALSE)</f>
        <v>0</v>
      </c>
      <c r="E162">
        <f>VLOOKUP($B162,'Tillförd energi'!$B$1:$AI$700,MATCH(E$1,'Tillförd energi'!$B$1:$AQ$1,0),FALSE)</f>
        <v>0</v>
      </c>
      <c r="F162">
        <f>VLOOKUP($B162,'Tillförd energi'!$B$1:$AI$700,MATCH(F$1,'Tillförd energi'!$B$1:$AQ$1,0),FALSE)</f>
        <v>0</v>
      </c>
      <c r="G162">
        <f>VLOOKUP($B162,'Tillförd energi'!$B$1:$AI$700,MATCH(G$1,'Tillförd energi'!$B$1:$AQ$1,0),FALSE)</f>
        <v>0</v>
      </c>
      <c r="H162">
        <f>VLOOKUP($B162,'Tillförd energi'!$B$1:$AI$700,MATCH(H$1,'Tillförd energi'!$B$1:$AQ$1,0),FALSE)</f>
        <v>0</v>
      </c>
      <c r="I162">
        <f>VLOOKUP($B162,'Tillförd energi'!$B$1:$AI$700,MATCH(I$1,'Tillförd energi'!$B$1:$AQ$1,0),FALSE)</f>
        <v>0</v>
      </c>
      <c r="J162">
        <f>VLOOKUP($B162,'Tillförd energi'!$B$1:$AI$700,MATCH(J$1,'Tillförd energi'!$B$1:$AQ$1,0),FALSE)</f>
        <v>0</v>
      </c>
      <c r="K162">
        <f>VLOOKUP($B162,'Tillförd energi'!$B$1:$AI$700,MATCH(K$1,'Tillförd energi'!$B$1:$AQ$1,0),FALSE)</f>
        <v>0</v>
      </c>
      <c r="L162">
        <f>VLOOKUP($B162,'Tillförd energi'!$B$1:$AI$700,MATCH(L$1,'Tillförd energi'!$B$1:$AQ$1,0),FALSE)</f>
        <v>0</v>
      </c>
      <c r="M162">
        <f>VLOOKUP($B162,'Tillförd energi'!$B$1:$AI$700,MATCH(M$1,'Tillförd energi'!$B$1:$AQ$1,0),FALSE)</f>
        <v>0</v>
      </c>
      <c r="N162">
        <f>VLOOKUP($B162,'Tillförd energi'!$B$1:$AI$700,MATCH(N$1,'Tillförd energi'!$B$1:$AQ$1,0),FALSE)</f>
        <v>0</v>
      </c>
      <c r="O162">
        <f>VLOOKUP($B162,'Tillförd energi'!$B$1:$AI$700,MATCH(O$1,'Tillförd energi'!$B$1:$AQ$1,0),FALSE)</f>
        <v>0</v>
      </c>
      <c r="P162">
        <f>VLOOKUP($B162,'Tillförd energi'!$B$1:$AI$700,MATCH(P$1,'Tillförd energi'!$B$1:$AQ$1,0),FALSE)</f>
        <v>0</v>
      </c>
      <c r="Q162">
        <f>VLOOKUP($B162,'Tillförd energi'!$B$1:$AI$700,MATCH(Q$1,'Tillförd energi'!$B$1:$AQ$1,0),FALSE)</f>
        <v>0</v>
      </c>
      <c r="R162">
        <f>VLOOKUP($B162,'Tillförd energi'!$B$1:$AI$700,MATCH(R$1,'Tillförd energi'!$B$1:$AQ$1,0),FALSE)</f>
        <v>0</v>
      </c>
      <c r="S162">
        <f>VLOOKUP($B162,'Tillförd energi'!$B$1:$AI$700,MATCH(S$1,'Tillförd energi'!$B$1:$AQ$1,0),FALSE)</f>
        <v>0</v>
      </c>
      <c r="T162">
        <f>VLOOKUP($B162,'Tillförd energi'!$B$1:$AI$700,MATCH(T$1,'Tillförd energi'!$B$1:$AQ$1,0),FALSE)</f>
        <v>0</v>
      </c>
      <c r="U162">
        <f>VLOOKUP($B162,'Tillförd energi'!$B$1:$AI$700,MATCH(U$1,'Tillförd energi'!$B$1:$AQ$1,0),FALSE)</f>
        <v>0</v>
      </c>
      <c r="V162">
        <f>VLOOKUP($B162,'Tillförd energi'!$B$1:$AI$700,MATCH(V$1,'Tillförd energi'!$B$1:$AQ$1,0),FALSE)</f>
        <v>0</v>
      </c>
      <c r="W162">
        <f>VLOOKUP($B162,'Tillförd energi'!$B$1:$AI$700,MATCH(W$1,'Tillförd energi'!$B$1:$AQ$1,0),FALSE)</f>
        <v>0</v>
      </c>
      <c r="X162">
        <f>VLOOKUP($B162,'Tillförd energi'!$B$1:$AI$700,MATCH(X$1,'Tillförd energi'!$B$1:$AQ$1,0),FALSE)</f>
        <v>0</v>
      </c>
      <c r="Y162">
        <f>VLOOKUP($B162,'Tillförd energi'!$B$1:$AI$700,MATCH(Y$1,'Tillförd energi'!$B$1:$AQ$1,0),FALSE)</f>
        <v>0</v>
      </c>
      <c r="Z162">
        <f>VLOOKUP($B162,'Tillförd energi'!$B$1:$AI$700,MATCH(Z$1,'Tillförd energi'!$B$1:$AQ$1,0),FALSE)</f>
        <v>0</v>
      </c>
      <c r="AA162">
        <f>VLOOKUP($B162,'Tillförd energi'!$B$1:$AI$700,MATCH(AA$1,'Tillförd energi'!$B$1:$AQ$1,0),FALSE)</f>
        <v>0</v>
      </c>
      <c r="AB162">
        <f>VLOOKUP($B162,'Tillförd energi'!$B$1:$AI$700,MATCH(AB$1,'Tillförd energi'!$B$1:$AQ$1,0),FALSE)</f>
        <v>0</v>
      </c>
      <c r="AC162">
        <f>VLOOKUP($B162,'Tillförd energi'!$B$1:$AI$700,MATCH(AC$1,'Tillförd energi'!$B$1:$AQ$1,0),FALSE)</f>
        <v>0</v>
      </c>
      <c r="AD162">
        <f>VLOOKUP($B162,'Tillförd energi'!$B$1:$AI$700,MATCH(AD$1,'Tillförd energi'!$B$1:$AQ$1,0),FALSE)</f>
        <v>0</v>
      </c>
      <c r="AE162">
        <f>VLOOKUP($B162,'Tillförd energi'!$B$1:$AI$700,MATCH(AE$1,'Tillförd energi'!$B$1:$AQ$1,0),FALSE)</f>
        <v>0</v>
      </c>
      <c r="AF162">
        <f>VLOOKUP($B162,'Tillförd energi'!$B$1:$AI$700,MATCH(AF$1,'Tillförd energi'!$B$1:$AQ$1,0),FALSE)</f>
        <v>0</v>
      </c>
      <c r="AG162">
        <f>IFERROR(VLOOKUP(B162,Miljö!$B$1:$AC$550,MATCH("Köpt mängd produktionsspecifik fjärrvärme:",Miljö!$B$1:$AC$1,0),FALSE)/1,0)</f>
        <v>0</v>
      </c>
      <c r="AI162">
        <f t="shared" si="44"/>
        <v>0</v>
      </c>
      <c r="AJ162">
        <f t="shared" si="45"/>
        <v>0</v>
      </c>
      <c r="AK162" t="str">
        <f>IF(ISERROR(1/VLOOKUP($B162,Leveranser!$B$1:$S$500,MATCH("såld värme (gwh)",Leveranser!$B$1:$S$1,0),FALSE)),"",VLOOKUP($B162,Leveranser!$B$1:$S$500,MATCH("såld värme (gwh)",Leveranser!$B$1:$S$1,0),FALSE))</f>
        <v/>
      </c>
      <c r="AL162">
        <f>VLOOKUP($B162,Leveranser!$B$1:$Y$500,MATCH("Totalt såld fjärrvärme till andra fjärrvärmeföretag",Leveranser!$B$1:$AA$1,0),FALSE)</f>
        <v>0</v>
      </c>
      <c r="AM162">
        <f>IF(ISERROR(1/VLOOKUP($B162,Miljö!$B$1:$S$500,MATCH("Såld mängd produktionsspecifik fjärrvärme (GWh)",Miljö!$B$1:$R$1,0),FALSE)),0,VLOOKUP($B162,Miljö!$B$1:$S$500,MATCH("Såld mängd produktionsspecifik fjärrvärme (GWh)",Miljö!$B$1:$R$1,0),FALSE))</f>
        <v>0</v>
      </c>
      <c r="AN162" s="239" t="str">
        <f t="shared" si="46"/>
        <v/>
      </c>
      <c r="AP162" t="str">
        <f>IFERROR(VLOOKUP($B162,Miljövärden!$B$2:$H$550,7,FALSE),"Nej, saknas")</f>
        <v>Nej</v>
      </c>
      <c r="AQ162" t="str">
        <f>IFERROR(VLOOKUP($B162,Miljövärden!$B$2:$H$550,6,FALSE),"Nej, saknas")</f>
        <v>Nej</v>
      </c>
      <c r="AU162">
        <f t="shared" si="47"/>
        <v>0</v>
      </c>
      <c r="AV162">
        <f t="shared" si="48"/>
        <v>0</v>
      </c>
      <c r="AW162">
        <f t="shared" si="49"/>
        <v>0</v>
      </c>
      <c r="AX162">
        <f t="shared" si="50"/>
        <v>0</v>
      </c>
      <c r="AZ162">
        <f t="shared" si="51"/>
        <v>0</v>
      </c>
      <c r="BC162">
        <f t="shared" si="52"/>
        <v>0</v>
      </c>
      <c r="BD162">
        <f t="shared" si="53"/>
        <v>0</v>
      </c>
      <c r="BE162">
        <f t="shared" si="54"/>
        <v>0</v>
      </c>
      <c r="BF162">
        <f t="shared" si="55"/>
        <v>0</v>
      </c>
      <c r="BG162">
        <f t="shared" si="56"/>
        <v>0</v>
      </c>
      <c r="BH162" t="str">
        <f>VLOOKUP(B162,Miljö!$B$1:$I$482,MATCH("Fossilandel för ursprungspecificerad el ()",Miljö!$B$1:$I$1,0),FALSE)</f>
        <v>-</v>
      </c>
      <c r="BI162" t="str">
        <f>VLOOKUP(B162,Miljö!$B$1:$BX$482,MATCH("Kärnkraftsandel för ursprungsspecificerad el ()",Miljö!$B$1:$O$1,0),FALSE)</f>
        <v>-</v>
      </c>
      <c r="BJ162">
        <f t="shared" si="57"/>
        <v>0</v>
      </c>
      <c r="BK162" t="str">
        <f>VLOOKUP(B162,Miljö!$B$1:$O$482,MATCH("Fossil andel i procent (%)",Miljö!$B$1:$O$1,0),FALSE)</f>
        <v>-</v>
      </c>
      <c r="BL162">
        <f t="shared" si="58"/>
        <v>0</v>
      </c>
      <c r="BO162" s="289" t="str">
        <f t="shared" si="59"/>
        <v/>
      </c>
      <c r="BP162" s="239" t="str">
        <f t="shared" si="60"/>
        <v/>
      </c>
      <c r="BQ162" s="239" t="str">
        <f t="shared" si="61"/>
        <v/>
      </c>
      <c r="BR162" s="239" t="str">
        <f t="shared" si="62"/>
        <v/>
      </c>
      <c r="BS162" s="239"/>
      <c r="BT162" s="351">
        <f t="shared" si="63"/>
        <v>0</v>
      </c>
      <c r="BW162" s="289" t="str">
        <f>IF(AP162="ja",VLOOKUP(B162,Miljövärden!$B$2:$H$550,MATCH("Total andel fossilt",Miljövärden!$B$2:$H$2,0),FALSE),"")</f>
        <v/>
      </c>
      <c r="BZ162" s="351" t="str">
        <f t="shared" si="64"/>
        <v/>
      </c>
      <c r="CA162" s="353" t="str">
        <f t="shared" si="65"/>
        <v/>
      </c>
    </row>
    <row r="163" spans="1:79" x14ac:dyDescent="0.25">
      <c r="A163" s="2" t="s">
        <v>271</v>
      </c>
      <c r="B163" s="2" t="s">
        <v>272</v>
      </c>
      <c r="C163">
        <f>VLOOKUP($B163,'Tillförd energi'!$B$1:$AI$700,MATCH(C$1,'Tillförd energi'!$B$1:$AQ$1,0),FALSE)</f>
        <v>0</v>
      </c>
      <c r="D163">
        <f>VLOOKUP($B163,'Tillförd energi'!$B$1:$AI$700,MATCH(D$1,'Tillförd energi'!$B$1:$AQ$1,0),FALSE)</f>
        <v>1.6E-2</v>
      </c>
      <c r="E163">
        <f>VLOOKUP($B163,'Tillförd energi'!$B$1:$AI$700,MATCH(E$1,'Tillförd energi'!$B$1:$AQ$1,0),FALSE)</f>
        <v>0</v>
      </c>
      <c r="F163">
        <f>VLOOKUP($B163,'Tillförd energi'!$B$1:$AI$700,MATCH(F$1,'Tillförd energi'!$B$1:$AQ$1,0),FALSE)</f>
        <v>0</v>
      </c>
      <c r="G163">
        <f>VLOOKUP($B163,'Tillförd energi'!$B$1:$AI$700,MATCH(G$1,'Tillförd energi'!$B$1:$AQ$1,0),FALSE)</f>
        <v>0</v>
      </c>
      <c r="H163">
        <f>VLOOKUP($B163,'Tillförd energi'!$B$1:$AI$700,MATCH(H$1,'Tillförd energi'!$B$1:$AQ$1,0),FALSE)</f>
        <v>0</v>
      </c>
      <c r="I163">
        <f>VLOOKUP($B163,'Tillförd energi'!$B$1:$AI$700,MATCH(I$1,'Tillförd energi'!$B$1:$AQ$1,0),FALSE)</f>
        <v>0</v>
      </c>
      <c r="J163">
        <f>VLOOKUP($B163,'Tillförd energi'!$B$1:$AI$700,MATCH(J$1,'Tillförd energi'!$B$1:$AQ$1,0),FALSE)</f>
        <v>0</v>
      </c>
      <c r="K163">
        <f>VLOOKUP($B163,'Tillförd energi'!$B$1:$AI$700,MATCH(K$1,'Tillförd energi'!$B$1:$AQ$1,0),FALSE)</f>
        <v>0</v>
      </c>
      <c r="L163">
        <f>VLOOKUP($B163,'Tillförd energi'!$B$1:$AI$700,MATCH(L$1,'Tillförd energi'!$B$1:$AQ$1,0),FALSE)</f>
        <v>0</v>
      </c>
      <c r="M163">
        <f>VLOOKUP($B163,'Tillförd energi'!$B$1:$AI$700,MATCH(M$1,'Tillförd energi'!$B$1:$AQ$1,0),FALSE)</f>
        <v>0</v>
      </c>
      <c r="N163">
        <f>VLOOKUP($B163,'Tillförd energi'!$B$1:$AI$700,MATCH(N$1,'Tillförd energi'!$B$1:$AQ$1,0),FALSE)</f>
        <v>0</v>
      </c>
      <c r="O163">
        <f>VLOOKUP($B163,'Tillförd energi'!$B$1:$AI$700,MATCH(O$1,'Tillförd energi'!$B$1:$AQ$1,0),FALSE)</f>
        <v>0</v>
      </c>
      <c r="P163">
        <f>VLOOKUP($B163,'Tillförd energi'!$B$1:$AI$700,MATCH(P$1,'Tillförd energi'!$B$1:$AQ$1,0),FALSE)</f>
        <v>0</v>
      </c>
      <c r="Q163">
        <f>VLOOKUP($B163,'Tillförd energi'!$B$1:$AI$700,MATCH(Q$1,'Tillförd energi'!$B$1:$AQ$1,0),FALSE)</f>
        <v>0</v>
      </c>
      <c r="R163">
        <f>VLOOKUP($B163,'Tillförd energi'!$B$1:$AI$700,MATCH(R$1,'Tillförd energi'!$B$1:$AQ$1,0),FALSE)</f>
        <v>1.3380000000000001</v>
      </c>
      <c r="S163">
        <f>VLOOKUP($B163,'Tillförd energi'!$B$1:$AI$700,MATCH(S$1,'Tillförd energi'!$B$1:$AQ$1,0),FALSE)</f>
        <v>0</v>
      </c>
      <c r="T163">
        <f>VLOOKUP($B163,'Tillförd energi'!$B$1:$AI$700,MATCH(T$1,'Tillförd energi'!$B$1:$AQ$1,0),FALSE)</f>
        <v>0</v>
      </c>
      <c r="U163">
        <f>VLOOKUP($B163,'Tillförd energi'!$B$1:$AI$700,MATCH(U$1,'Tillförd energi'!$B$1:$AQ$1,0),FALSE)</f>
        <v>0</v>
      </c>
      <c r="V163">
        <f>VLOOKUP($B163,'Tillförd energi'!$B$1:$AI$700,MATCH(V$1,'Tillförd energi'!$B$1:$AQ$1,0),FALSE)</f>
        <v>0</v>
      </c>
      <c r="W163">
        <f>VLOOKUP($B163,'Tillförd energi'!$B$1:$AI$700,MATCH(W$1,'Tillförd energi'!$B$1:$AQ$1,0),FALSE)</f>
        <v>0</v>
      </c>
      <c r="X163">
        <f>VLOOKUP($B163,'Tillförd energi'!$B$1:$AI$700,MATCH(X$1,'Tillförd energi'!$B$1:$AQ$1,0),FALSE)</f>
        <v>0</v>
      </c>
      <c r="Y163">
        <f>VLOOKUP($B163,'Tillförd energi'!$B$1:$AI$700,MATCH(Y$1,'Tillförd energi'!$B$1:$AQ$1,0),FALSE)</f>
        <v>0</v>
      </c>
      <c r="Z163">
        <f>VLOOKUP($B163,'Tillförd energi'!$B$1:$AI$700,MATCH(Z$1,'Tillförd energi'!$B$1:$AQ$1,0),FALSE)</f>
        <v>0</v>
      </c>
      <c r="AA163">
        <f>VLOOKUP($B163,'Tillförd energi'!$B$1:$AI$700,MATCH(AA$1,'Tillförd energi'!$B$1:$AQ$1,0),FALSE)</f>
        <v>0</v>
      </c>
      <c r="AB163">
        <f>VLOOKUP($B163,'Tillförd energi'!$B$1:$AI$700,MATCH(AB$1,'Tillförd energi'!$B$1:$AQ$1,0),FALSE)</f>
        <v>0</v>
      </c>
      <c r="AC163">
        <f>VLOOKUP($B163,'Tillförd energi'!$B$1:$AI$700,MATCH(AC$1,'Tillförd energi'!$B$1:$AQ$1,0),FALSE)</f>
        <v>0</v>
      </c>
      <c r="AD163">
        <f>VLOOKUP($B163,'Tillförd energi'!$B$1:$AI$700,MATCH(AD$1,'Tillförd energi'!$B$1:$AQ$1,0),FALSE)</f>
        <v>0</v>
      </c>
      <c r="AE163">
        <f>VLOOKUP($B163,'Tillförd energi'!$B$1:$AI$700,MATCH(AE$1,'Tillförd energi'!$B$1:$AQ$1,0),FALSE)</f>
        <v>0</v>
      </c>
      <c r="AF163">
        <f>VLOOKUP($B163,'Tillförd energi'!$B$1:$AI$700,MATCH(AF$1,'Tillförd energi'!$B$1:$AQ$1,0),FALSE)</f>
        <v>2.4E-2</v>
      </c>
      <c r="AG163">
        <f>IFERROR(VLOOKUP(B163,Miljö!$B$1:$AC$550,MATCH("Köpt mängd produktionsspecifik fjärrvärme:",Miljö!$B$1:$AC$1,0),FALSE)/1,0)</f>
        <v>0</v>
      </c>
      <c r="AI163">
        <f t="shared" si="44"/>
        <v>1.3780000000000001</v>
      </c>
      <c r="AJ163">
        <f t="shared" si="45"/>
        <v>1.3780000000000001</v>
      </c>
      <c r="AK163">
        <f>IF(ISERROR(1/VLOOKUP($B163,Leveranser!$B$1:$S$500,MATCH("såld värme (gwh)",Leveranser!$B$1:$S$1,0),FALSE)),"",VLOOKUP($B163,Leveranser!$B$1:$S$500,MATCH("såld värme (gwh)",Leveranser!$B$1:$S$1,0),FALSE))</f>
        <v>1.06</v>
      </c>
      <c r="AL163">
        <f>VLOOKUP($B163,Leveranser!$B$1:$Y$500,MATCH("Totalt såld fjärrvärme till andra fjärrvärmeföretag",Leveranser!$B$1:$AA$1,0),FALSE)</f>
        <v>0</v>
      </c>
      <c r="AM163">
        <f>IF(ISERROR(1/VLOOKUP($B163,Miljö!$B$1:$S$500,MATCH("Såld mängd produktionsspecifik fjärrvärme (GWh)",Miljö!$B$1:$R$1,0),FALSE)),0,VLOOKUP($B163,Miljö!$B$1:$S$500,MATCH("Såld mängd produktionsspecifik fjärrvärme (GWh)",Miljö!$B$1:$R$1,0),FALSE))</f>
        <v>0</v>
      </c>
      <c r="AN163" s="239">
        <f t="shared" si="46"/>
        <v>0.76923076923076916</v>
      </c>
      <c r="AP163" t="str">
        <f>IFERROR(VLOOKUP($B163,Miljövärden!$B$2:$H$550,7,FALSE),"Nej, saknas")</f>
        <v>Ja</v>
      </c>
      <c r="AQ163" t="str">
        <f>IFERROR(VLOOKUP($B163,Miljövärden!$B$2:$H$550,6,FALSE),"Nej, saknas")</f>
        <v>Nej</v>
      </c>
      <c r="AU163">
        <f t="shared" si="47"/>
        <v>2.4E-2</v>
      </c>
      <c r="AV163">
        <f t="shared" si="48"/>
        <v>0</v>
      </c>
      <c r="AW163">
        <f t="shared" si="49"/>
        <v>0</v>
      </c>
      <c r="AX163">
        <f t="shared" si="50"/>
        <v>1.3380000000000001</v>
      </c>
      <c r="AZ163">
        <f t="shared" si="51"/>
        <v>1.3380000000000001</v>
      </c>
      <c r="BC163">
        <f t="shared" si="52"/>
        <v>1.6E-2</v>
      </c>
      <c r="BD163">
        <f t="shared" si="53"/>
        <v>0</v>
      </c>
      <c r="BE163">
        <f t="shared" si="54"/>
        <v>1.3380000000000001</v>
      </c>
      <c r="BF163">
        <f t="shared" si="55"/>
        <v>0</v>
      </c>
      <c r="BG163">
        <f t="shared" si="56"/>
        <v>2.4E-2</v>
      </c>
      <c r="BH163">
        <f>VLOOKUP(B163,Miljö!$B$1:$I$482,MATCH("Fossilandel för ursprungspecificerad el ()",Miljö!$B$1:$I$1,0),FALSE)</f>
        <v>0</v>
      </c>
      <c r="BI163">
        <f>VLOOKUP(B163,Miljö!$B$1:$BX$482,MATCH("Kärnkraftsandel för ursprungsspecificerad el ()",Miljö!$B$1:$O$1,0),FALSE)</f>
        <v>0</v>
      </c>
      <c r="BJ163">
        <f t="shared" si="57"/>
        <v>0</v>
      </c>
      <c r="BK163" t="str">
        <f>VLOOKUP(B163,Miljö!$B$1:$O$482,MATCH("Fossil andel i procent (%)",Miljö!$B$1:$O$1,0),FALSE)</f>
        <v>ET</v>
      </c>
      <c r="BL163">
        <f t="shared" si="58"/>
        <v>1.3780000000000001</v>
      </c>
      <c r="BO163" s="289">
        <f t="shared" si="59"/>
        <v>1.1611030478955007E-2</v>
      </c>
      <c r="BP163" s="239">
        <f t="shared" si="60"/>
        <v>0</v>
      </c>
      <c r="BQ163" s="239">
        <f t="shared" si="61"/>
        <v>0.98838896952104494</v>
      </c>
      <c r="BR163" s="239">
        <f t="shared" si="62"/>
        <v>0</v>
      </c>
      <c r="BS163" s="239"/>
      <c r="BT163" s="351">
        <f t="shared" si="63"/>
        <v>0.99999999999999989</v>
      </c>
      <c r="BW163" s="289">
        <f>IF(AP163="ja",VLOOKUP(B163,Miljövärden!$B$2:$H$550,MATCH("Total andel fossilt",Miljövärden!$B$2:$H$2,0),FALSE),"")</f>
        <v>1.1611E-2</v>
      </c>
      <c r="BZ163" s="351">
        <f t="shared" si="64"/>
        <v>-3.0478955007420816E-8</v>
      </c>
      <c r="CA163" s="353">
        <f t="shared" si="65"/>
        <v>0</v>
      </c>
    </row>
    <row r="164" spans="1:79" x14ac:dyDescent="0.25">
      <c r="A164" s="2" t="s">
        <v>271</v>
      </c>
      <c r="B164" s="2" t="s">
        <v>273</v>
      </c>
      <c r="C164">
        <f>VLOOKUP($B164,'Tillförd energi'!$B$1:$AI$700,MATCH(C$1,'Tillförd energi'!$B$1:$AQ$1,0),FALSE)</f>
        <v>0</v>
      </c>
      <c r="D164">
        <f>VLOOKUP($B164,'Tillförd energi'!$B$1:$AI$700,MATCH(D$1,'Tillförd energi'!$B$1:$AQ$1,0),FALSE)</f>
        <v>8.0000000000000002E-3</v>
      </c>
      <c r="E164">
        <f>VLOOKUP($B164,'Tillförd energi'!$B$1:$AI$700,MATCH(E$1,'Tillförd energi'!$B$1:$AQ$1,0),FALSE)</f>
        <v>0</v>
      </c>
      <c r="F164">
        <f>VLOOKUP($B164,'Tillförd energi'!$B$1:$AI$700,MATCH(F$1,'Tillförd energi'!$B$1:$AQ$1,0),FALSE)</f>
        <v>0</v>
      </c>
      <c r="G164">
        <f>VLOOKUP($B164,'Tillförd energi'!$B$1:$AI$700,MATCH(G$1,'Tillförd energi'!$B$1:$AQ$1,0),FALSE)</f>
        <v>0</v>
      </c>
      <c r="H164">
        <f>VLOOKUP($B164,'Tillförd energi'!$B$1:$AI$700,MATCH(H$1,'Tillförd energi'!$B$1:$AQ$1,0),FALSE)</f>
        <v>0</v>
      </c>
      <c r="I164">
        <f>VLOOKUP($B164,'Tillförd energi'!$B$1:$AI$700,MATCH(I$1,'Tillförd energi'!$B$1:$AQ$1,0),FALSE)</f>
        <v>0</v>
      </c>
      <c r="J164">
        <f>VLOOKUP($B164,'Tillförd energi'!$B$1:$AI$700,MATCH(J$1,'Tillförd energi'!$B$1:$AQ$1,0),FALSE)</f>
        <v>0</v>
      </c>
      <c r="K164">
        <f>VLOOKUP($B164,'Tillförd energi'!$B$1:$AI$700,MATCH(K$1,'Tillförd energi'!$B$1:$AQ$1,0),FALSE)</f>
        <v>0</v>
      </c>
      <c r="L164">
        <f>VLOOKUP($B164,'Tillförd energi'!$B$1:$AI$700,MATCH(L$1,'Tillförd energi'!$B$1:$AQ$1,0),FALSE)</f>
        <v>0</v>
      </c>
      <c r="M164">
        <f>VLOOKUP($B164,'Tillförd energi'!$B$1:$AI$700,MATCH(M$1,'Tillförd energi'!$B$1:$AQ$1,0),FALSE)</f>
        <v>0</v>
      </c>
      <c r="N164">
        <f>VLOOKUP($B164,'Tillförd energi'!$B$1:$AI$700,MATCH(N$1,'Tillförd energi'!$B$1:$AQ$1,0),FALSE)</f>
        <v>0</v>
      </c>
      <c r="O164">
        <f>VLOOKUP($B164,'Tillförd energi'!$B$1:$AI$700,MATCH(O$1,'Tillförd energi'!$B$1:$AQ$1,0),FALSE)</f>
        <v>0</v>
      </c>
      <c r="P164">
        <f>VLOOKUP($B164,'Tillförd energi'!$B$1:$AI$700,MATCH(P$1,'Tillförd energi'!$B$1:$AQ$1,0),FALSE)</f>
        <v>0</v>
      </c>
      <c r="Q164">
        <f>VLOOKUP($B164,'Tillförd energi'!$B$1:$AI$700,MATCH(Q$1,'Tillförd energi'!$B$1:$AQ$1,0),FALSE)</f>
        <v>0</v>
      </c>
      <c r="R164">
        <f>VLOOKUP($B164,'Tillförd energi'!$B$1:$AI$700,MATCH(R$1,'Tillförd energi'!$B$1:$AQ$1,0),FALSE)</f>
        <v>0.98</v>
      </c>
      <c r="S164">
        <f>VLOOKUP($B164,'Tillförd energi'!$B$1:$AI$700,MATCH(S$1,'Tillförd energi'!$B$1:$AQ$1,0),FALSE)</f>
        <v>0</v>
      </c>
      <c r="T164">
        <f>VLOOKUP($B164,'Tillförd energi'!$B$1:$AI$700,MATCH(T$1,'Tillförd energi'!$B$1:$AQ$1,0),FALSE)</f>
        <v>0</v>
      </c>
      <c r="U164">
        <f>VLOOKUP($B164,'Tillförd energi'!$B$1:$AI$700,MATCH(U$1,'Tillförd energi'!$B$1:$AQ$1,0),FALSE)</f>
        <v>0</v>
      </c>
      <c r="V164">
        <f>VLOOKUP($B164,'Tillförd energi'!$B$1:$AI$700,MATCH(V$1,'Tillförd energi'!$B$1:$AQ$1,0),FALSE)</f>
        <v>0</v>
      </c>
      <c r="W164">
        <f>VLOOKUP($B164,'Tillförd energi'!$B$1:$AI$700,MATCH(W$1,'Tillförd energi'!$B$1:$AQ$1,0),FALSE)</f>
        <v>0</v>
      </c>
      <c r="X164">
        <f>VLOOKUP($B164,'Tillförd energi'!$B$1:$AI$700,MATCH(X$1,'Tillförd energi'!$B$1:$AQ$1,0),FALSE)</f>
        <v>0</v>
      </c>
      <c r="Y164">
        <f>VLOOKUP($B164,'Tillförd energi'!$B$1:$AI$700,MATCH(Y$1,'Tillförd energi'!$B$1:$AQ$1,0),FALSE)</f>
        <v>0</v>
      </c>
      <c r="Z164">
        <f>VLOOKUP($B164,'Tillförd energi'!$B$1:$AI$700,MATCH(Z$1,'Tillförd energi'!$B$1:$AQ$1,0),FALSE)</f>
        <v>0</v>
      </c>
      <c r="AA164">
        <f>VLOOKUP($B164,'Tillförd energi'!$B$1:$AI$700,MATCH(AA$1,'Tillförd energi'!$B$1:$AQ$1,0),FALSE)</f>
        <v>0</v>
      </c>
      <c r="AB164">
        <f>VLOOKUP($B164,'Tillförd energi'!$B$1:$AI$700,MATCH(AB$1,'Tillförd energi'!$B$1:$AQ$1,0),FALSE)</f>
        <v>0</v>
      </c>
      <c r="AC164">
        <f>VLOOKUP($B164,'Tillförd energi'!$B$1:$AI$700,MATCH(AC$1,'Tillförd energi'!$B$1:$AQ$1,0),FALSE)</f>
        <v>0</v>
      </c>
      <c r="AD164">
        <f>VLOOKUP($B164,'Tillförd energi'!$B$1:$AI$700,MATCH(AD$1,'Tillförd energi'!$B$1:$AQ$1,0),FALSE)</f>
        <v>0</v>
      </c>
      <c r="AE164">
        <f>VLOOKUP($B164,'Tillförd energi'!$B$1:$AI$700,MATCH(AE$1,'Tillförd energi'!$B$1:$AQ$1,0),FALSE)</f>
        <v>0</v>
      </c>
      <c r="AF164">
        <f>VLOOKUP($B164,'Tillförd energi'!$B$1:$AI$700,MATCH(AF$1,'Tillförd energi'!$B$1:$AQ$1,0),FALSE)</f>
        <v>2.8000000000000001E-2</v>
      </c>
      <c r="AG164">
        <f>IFERROR(VLOOKUP(B164,Miljö!$B$1:$AC$550,MATCH("Köpt mängd produktionsspecifik fjärrvärme:",Miljö!$B$1:$AC$1,0),FALSE)/1,0)</f>
        <v>0</v>
      </c>
      <c r="AI164">
        <f t="shared" si="44"/>
        <v>1.016</v>
      </c>
      <c r="AJ164">
        <f t="shared" si="45"/>
        <v>1.016</v>
      </c>
      <c r="AK164">
        <f>IF(ISERROR(1/VLOOKUP($B164,Leveranser!$B$1:$S$500,MATCH("såld värme (gwh)",Leveranser!$B$1:$S$1,0),FALSE)),"",VLOOKUP($B164,Leveranser!$B$1:$S$500,MATCH("såld värme (gwh)",Leveranser!$B$1:$S$1,0),FALSE))</f>
        <v>0.75</v>
      </c>
      <c r="AL164">
        <f>VLOOKUP($B164,Leveranser!$B$1:$Y$500,MATCH("Totalt såld fjärrvärme till andra fjärrvärmeföretag",Leveranser!$B$1:$AA$1,0),FALSE)</f>
        <v>0</v>
      </c>
      <c r="AM164">
        <f>IF(ISERROR(1/VLOOKUP($B164,Miljö!$B$1:$S$500,MATCH("Såld mängd produktionsspecifik fjärrvärme (GWh)",Miljö!$B$1:$R$1,0),FALSE)),0,VLOOKUP($B164,Miljö!$B$1:$S$500,MATCH("Såld mängd produktionsspecifik fjärrvärme (GWh)",Miljö!$B$1:$R$1,0),FALSE))</f>
        <v>0</v>
      </c>
      <c r="AN164" s="239">
        <f t="shared" si="46"/>
        <v>0.73818897637795278</v>
      </c>
      <c r="AP164" t="str">
        <f>IFERROR(VLOOKUP($B164,Miljövärden!$B$2:$H$550,7,FALSE),"Nej, saknas")</f>
        <v>Ja</v>
      </c>
      <c r="AQ164" t="str">
        <f>IFERROR(VLOOKUP($B164,Miljövärden!$B$2:$H$550,6,FALSE),"Nej, saknas")</f>
        <v>Nej</v>
      </c>
      <c r="AU164">
        <f t="shared" si="47"/>
        <v>2.8000000000000001E-2</v>
      </c>
      <c r="AV164">
        <f t="shared" si="48"/>
        <v>0</v>
      </c>
      <c r="AW164">
        <f t="shared" si="49"/>
        <v>0</v>
      </c>
      <c r="AX164">
        <f t="shared" si="50"/>
        <v>0.98</v>
      </c>
      <c r="AZ164">
        <f t="shared" si="51"/>
        <v>0.98</v>
      </c>
      <c r="BC164">
        <f t="shared" si="52"/>
        <v>8.0000000000000002E-3</v>
      </c>
      <c r="BD164">
        <f t="shared" si="53"/>
        <v>0</v>
      </c>
      <c r="BE164">
        <f t="shared" si="54"/>
        <v>0.98</v>
      </c>
      <c r="BF164">
        <f t="shared" si="55"/>
        <v>0</v>
      </c>
      <c r="BG164">
        <f t="shared" si="56"/>
        <v>2.8000000000000001E-2</v>
      </c>
      <c r="BH164">
        <f>VLOOKUP(B164,Miljö!$B$1:$I$482,MATCH("Fossilandel för ursprungspecificerad el ()",Miljö!$B$1:$I$1,0),FALSE)</f>
        <v>0</v>
      </c>
      <c r="BI164">
        <f>VLOOKUP(B164,Miljö!$B$1:$BX$482,MATCH("Kärnkraftsandel för ursprungsspecificerad el ()",Miljö!$B$1:$O$1,0),FALSE)</f>
        <v>0</v>
      </c>
      <c r="BJ164">
        <f t="shared" si="57"/>
        <v>0</v>
      </c>
      <c r="BK164" t="str">
        <f>VLOOKUP(B164,Miljö!$B$1:$O$482,MATCH("Fossil andel i procent (%)",Miljö!$B$1:$O$1,0),FALSE)</f>
        <v>ET</v>
      </c>
      <c r="BL164">
        <f t="shared" si="58"/>
        <v>1.016</v>
      </c>
      <c r="BO164" s="289">
        <f t="shared" si="59"/>
        <v>7.874015748031496E-3</v>
      </c>
      <c r="BP164" s="239">
        <f t="shared" si="60"/>
        <v>0</v>
      </c>
      <c r="BQ164" s="239">
        <f t="shared" si="61"/>
        <v>0.99212598425196852</v>
      </c>
      <c r="BR164" s="239">
        <f t="shared" si="62"/>
        <v>0</v>
      </c>
      <c r="BS164" s="239"/>
      <c r="BT164" s="351">
        <f t="shared" si="63"/>
        <v>1</v>
      </c>
      <c r="BW164" s="289">
        <f>IF(AP164="ja",VLOOKUP(B164,Miljövärden!$B$2:$H$550,MATCH("Total andel fossilt",Miljövärden!$B$2:$H$2,0),FALSE),"")</f>
        <v>7.8740200000000007E-3</v>
      </c>
      <c r="BZ164" s="351">
        <f t="shared" si="64"/>
        <v>4.2519685047176514E-9</v>
      </c>
      <c r="CA164" s="353">
        <f t="shared" si="65"/>
        <v>0</v>
      </c>
    </row>
    <row r="165" spans="1:79" x14ac:dyDescent="0.25">
      <c r="A165" s="2" t="s">
        <v>271</v>
      </c>
      <c r="B165" s="2" t="s">
        <v>274</v>
      </c>
      <c r="C165">
        <f>VLOOKUP($B165,'Tillförd energi'!$B$1:$AI$700,MATCH(C$1,'Tillförd energi'!$B$1:$AQ$1,0),FALSE)</f>
        <v>0</v>
      </c>
      <c r="D165">
        <f>VLOOKUP($B165,'Tillförd energi'!$B$1:$AI$700,MATCH(D$1,'Tillförd energi'!$B$1:$AQ$1,0),FALSE)</f>
        <v>8.5999999999999993E-2</v>
      </c>
      <c r="E165">
        <f>VLOOKUP($B165,'Tillförd energi'!$B$1:$AI$700,MATCH(E$1,'Tillförd energi'!$B$1:$AQ$1,0),FALSE)</f>
        <v>0</v>
      </c>
      <c r="F165">
        <f>VLOOKUP($B165,'Tillförd energi'!$B$1:$AI$700,MATCH(F$1,'Tillförd energi'!$B$1:$AQ$1,0),FALSE)</f>
        <v>0</v>
      </c>
      <c r="G165">
        <f>VLOOKUP($B165,'Tillförd energi'!$B$1:$AI$700,MATCH(G$1,'Tillförd energi'!$B$1:$AQ$1,0),FALSE)</f>
        <v>0</v>
      </c>
      <c r="H165">
        <f>VLOOKUP($B165,'Tillförd energi'!$B$1:$AI$700,MATCH(H$1,'Tillförd energi'!$B$1:$AQ$1,0),FALSE)</f>
        <v>0</v>
      </c>
      <c r="I165">
        <f>VLOOKUP($B165,'Tillförd energi'!$B$1:$AI$700,MATCH(I$1,'Tillförd energi'!$B$1:$AQ$1,0),FALSE)</f>
        <v>0</v>
      </c>
      <c r="J165">
        <f>VLOOKUP($B165,'Tillförd energi'!$B$1:$AI$700,MATCH(J$1,'Tillförd energi'!$B$1:$AQ$1,0),FALSE)</f>
        <v>0</v>
      </c>
      <c r="K165">
        <f>VLOOKUP($B165,'Tillförd energi'!$B$1:$AI$700,MATCH(K$1,'Tillförd energi'!$B$1:$AQ$1,0),FALSE)</f>
        <v>0</v>
      </c>
      <c r="L165">
        <f>VLOOKUP($B165,'Tillförd energi'!$B$1:$AI$700,MATCH(L$1,'Tillförd energi'!$B$1:$AQ$1,0),FALSE)</f>
        <v>0</v>
      </c>
      <c r="M165">
        <f>VLOOKUP($B165,'Tillförd energi'!$B$1:$AI$700,MATCH(M$1,'Tillförd energi'!$B$1:$AQ$1,0),FALSE)</f>
        <v>0</v>
      </c>
      <c r="N165">
        <f>VLOOKUP($B165,'Tillförd energi'!$B$1:$AI$700,MATCH(N$1,'Tillförd energi'!$B$1:$AQ$1,0),FALSE)</f>
        <v>0</v>
      </c>
      <c r="O165">
        <f>VLOOKUP($B165,'Tillförd energi'!$B$1:$AI$700,MATCH(O$1,'Tillförd energi'!$B$1:$AQ$1,0),FALSE)</f>
        <v>0</v>
      </c>
      <c r="P165">
        <f>VLOOKUP($B165,'Tillförd energi'!$B$1:$AI$700,MATCH(P$1,'Tillförd energi'!$B$1:$AQ$1,0),FALSE)</f>
        <v>0</v>
      </c>
      <c r="Q165">
        <f>VLOOKUP($B165,'Tillförd energi'!$B$1:$AI$700,MATCH(Q$1,'Tillförd energi'!$B$1:$AQ$1,0),FALSE)</f>
        <v>0</v>
      </c>
      <c r="R165">
        <f>VLOOKUP($B165,'Tillförd energi'!$B$1:$AI$700,MATCH(R$1,'Tillförd energi'!$B$1:$AQ$1,0),FALSE)</f>
        <v>3.01</v>
      </c>
      <c r="S165">
        <f>VLOOKUP($B165,'Tillförd energi'!$B$1:$AI$700,MATCH(S$1,'Tillförd energi'!$B$1:$AQ$1,0),FALSE)</f>
        <v>0</v>
      </c>
      <c r="T165">
        <f>VLOOKUP($B165,'Tillförd energi'!$B$1:$AI$700,MATCH(T$1,'Tillförd energi'!$B$1:$AQ$1,0),FALSE)</f>
        <v>0</v>
      </c>
      <c r="U165">
        <f>VLOOKUP($B165,'Tillförd energi'!$B$1:$AI$700,MATCH(U$1,'Tillförd energi'!$B$1:$AQ$1,0),FALSE)</f>
        <v>0</v>
      </c>
      <c r="V165">
        <f>VLOOKUP($B165,'Tillförd energi'!$B$1:$AI$700,MATCH(V$1,'Tillförd energi'!$B$1:$AQ$1,0),FALSE)</f>
        <v>0</v>
      </c>
      <c r="W165">
        <f>VLOOKUP($B165,'Tillförd energi'!$B$1:$AI$700,MATCH(W$1,'Tillförd energi'!$B$1:$AQ$1,0),FALSE)</f>
        <v>0</v>
      </c>
      <c r="X165">
        <f>VLOOKUP($B165,'Tillförd energi'!$B$1:$AI$700,MATCH(X$1,'Tillförd energi'!$B$1:$AQ$1,0),FALSE)</f>
        <v>0</v>
      </c>
      <c r="Y165">
        <f>VLOOKUP($B165,'Tillförd energi'!$B$1:$AI$700,MATCH(Y$1,'Tillförd energi'!$B$1:$AQ$1,0),FALSE)</f>
        <v>0</v>
      </c>
      <c r="Z165">
        <f>VLOOKUP($B165,'Tillförd energi'!$B$1:$AI$700,MATCH(Z$1,'Tillförd energi'!$B$1:$AQ$1,0),FALSE)</f>
        <v>0</v>
      </c>
      <c r="AA165">
        <f>VLOOKUP($B165,'Tillförd energi'!$B$1:$AI$700,MATCH(AA$1,'Tillförd energi'!$B$1:$AQ$1,0),FALSE)</f>
        <v>0</v>
      </c>
      <c r="AB165">
        <f>VLOOKUP($B165,'Tillförd energi'!$B$1:$AI$700,MATCH(AB$1,'Tillförd energi'!$B$1:$AQ$1,0),FALSE)</f>
        <v>0</v>
      </c>
      <c r="AC165">
        <f>VLOOKUP($B165,'Tillförd energi'!$B$1:$AI$700,MATCH(AC$1,'Tillförd energi'!$B$1:$AQ$1,0),FALSE)</f>
        <v>0</v>
      </c>
      <c r="AD165">
        <f>VLOOKUP($B165,'Tillförd energi'!$B$1:$AI$700,MATCH(AD$1,'Tillförd energi'!$B$1:$AQ$1,0),FALSE)</f>
        <v>0</v>
      </c>
      <c r="AE165">
        <f>VLOOKUP($B165,'Tillförd energi'!$B$1:$AI$700,MATCH(AE$1,'Tillförd energi'!$B$1:$AQ$1,0),FALSE)</f>
        <v>0</v>
      </c>
      <c r="AF165">
        <f>VLOOKUP($B165,'Tillförd energi'!$B$1:$AI$700,MATCH(AF$1,'Tillförd energi'!$B$1:$AQ$1,0),FALSE)</f>
        <v>0.05</v>
      </c>
      <c r="AG165">
        <f>IFERROR(VLOOKUP(B165,Miljö!$B$1:$AC$550,MATCH("Köpt mängd produktionsspecifik fjärrvärme:",Miljö!$B$1:$AC$1,0),FALSE)/1,0)</f>
        <v>0</v>
      </c>
      <c r="AI165">
        <f t="shared" si="44"/>
        <v>3.1459999999999995</v>
      </c>
      <c r="AJ165">
        <f t="shared" si="45"/>
        <v>3.1459999999999995</v>
      </c>
      <c r="AK165">
        <f>IF(ISERROR(1/VLOOKUP($B165,Leveranser!$B$1:$S$500,MATCH("såld värme (gwh)",Leveranser!$B$1:$S$1,0),FALSE)),"",VLOOKUP($B165,Leveranser!$B$1:$S$500,MATCH("såld värme (gwh)",Leveranser!$B$1:$S$1,0),FALSE))</f>
        <v>2.9</v>
      </c>
      <c r="AL165">
        <f>VLOOKUP($B165,Leveranser!$B$1:$Y$500,MATCH("Totalt såld fjärrvärme till andra fjärrvärmeföretag",Leveranser!$B$1:$AA$1,0),FALSE)</f>
        <v>0</v>
      </c>
      <c r="AM165">
        <f>IF(ISERROR(1/VLOOKUP($B165,Miljö!$B$1:$S$500,MATCH("Såld mängd produktionsspecifik fjärrvärme (GWh)",Miljö!$B$1:$R$1,0),FALSE)),0,VLOOKUP($B165,Miljö!$B$1:$S$500,MATCH("Såld mängd produktionsspecifik fjärrvärme (GWh)",Miljö!$B$1:$R$1,0),FALSE))</f>
        <v>0</v>
      </c>
      <c r="AN165" s="239">
        <f t="shared" si="46"/>
        <v>0.92180546726001289</v>
      </c>
      <c r="AP165" t="str">
        <f>IFERROR(VLOOKUP($B165,Miljövärden!$B$2:$H$550,7,FALSE),"Nej, saknas")</f>
        <v>Ja</v>
      </c>
      <c r="AQ165" t="str">
        <f>IFERROR(VLOOKUP($B165,Miljövärden!$B$2:$H$550,6,FALSE),"Nej, saknas")</f>
        <v>Nej</v>
      </c>
      <c r="AU165">
        <f t="shared" si="47"/>
        <v>0.05</v>
      </c>
      <c r="AV165">
        <f t="shared" si="48"/>
        <v>0</v>
      </c>
      <c r="AW165">
        <f t="shared" si="49"/>
        <v>0</v>
      </c>
      <c r="AX165">
        <f t="shared" si="50"/>
        <v>3.01</v>
      </c>
      <c r="AZ165">
        <f t="shared" si="51"/>
        <v>3.01</v>
      </c>
      <c r="BC165">
        <f t="shared" si="52"/>
        <v>8.5999999999999993E-2</v>
      </c>
      <c r="BD165">
        <f t="shared" si="53"/>
        <v>0</v>
      </c>
      <c r="BE165">
        <f t="shared" si="54"/>
        <v>3.01</v>
      </c>
      <c r="BF165">
        <f t="shared" si="55"/>
        <v>0</v>
      </c>
      <c r="BG165">
        <f t="shared" si="56"/>
        <v>0.05</v>
      </c>
      <c r="BH165">
        <f>VLOOKUP(B165,Miljö!$B$1:$I$482,MATCH("Fossilandel för ursprungspecificerad el ()",Miljö!$B$1:$I$1,0),FALSE)</f>
        <v>0</v>
      </c>
      <c r="BI165">
        <f>VLOOKUP(B165,Miljö!$B$1:$BX$482,MATCH("Kärnkraftsandel för ursprungsspecificerad el ()",Miljö!$B$1:$O$1,0),FALSE)</f>
        <v>0</v>
      </c>
      <c r="BJ165">
        <f t="shared" si="57"/>
        <v>0</v>
      </c>
      <c r="BK165" t="str">
        <f>VLOOKUP(B165,Miljö!$B$1:$O$482,MATCH("Fossil andel i procent (%)",Miljö!$B$1:$O$1,0),FALSE)</f>
        <v>ET</v>
      </c>
      <c r="BL165">
        <f t="shared" si="58"/>
        <v>3.1459999999999995</v>
      </c>
      <c r="BO165" s="289">
        <f t="shared" si="59"/>
        <v>2.7336300063572794E-2</v>
      </c>
      <c r="BP165" s="239">
        <f t="shared" si="60"/>
        <v>0</v>
      </c>
      <c r="BQ165" s="239">
        <f t="shared" si="61"/>
        <v>0.97266369993642721</v>
      </c>
      <c r="BR165" s="239">
        <f t="shared" si="62"/>
        <v>0</v>
      </c>
      <c r="BS165" s="239"/>
      <c r="BT165" s="351">
        <f t="shared" si="63"/>
        <v>1</v>
      </c>
      <c r="BW165" s="289">
        <f>IF(AP165="ja",VLOOKUP(B165,Miljövärden!$B$2:$H$550,MATCH("Total andel fossilt",Miljövärden!$B$2:$H$2,0),FALSE),"")</f>
        <v>2.7336300000000001E-2</v>
      </c>
      <c r="BZ165" s="351">
        <f t="shared" si="64"/>
        <v>-6.3572792863286764E-11</v>
      </c>
      <c r="CA165" s="353">
        <f t="shared" si="65"/>
        <v>0</v>
      </c>
    </row>
    <row r="166" spans="1:79" x14ac:dyDescent="0.25">
      <c r="A166" s="2" t="s">
        <v>271</v>
      </c>
      <c r="B166" s="2" t="s">
        <v>275</v>
      </c>
      <c r="C166">
        <f>VLOOKUP($B166,'Tillförd energi'!$B$1:$AI$700,MATCH(C$1,'Tillförd energi'!$B$1:$AQ$1,0),FALSE)</f>
        <v>0</v>
      </c>
      <c r="D166">
        <f>VLOOKUP($B166,'Tillförd energi'!$B$1:$AI$700,MATCH(D$1,'Tillförd energi'!$B$1:$AQ$1,0),FALSE)</f>
        <v>0</v>
      </c>
      <c r="E166">
        <f>VLOOKUP($B166,'Tillförd energi'!$B$1:$AI$700,MATCH(E$1,'Tillförd energi'!$B$1:$AQ$1,0),FALSE)</f>
        <v>0</v>
      </c>
      <c r="F166">
        <f>VLOOKUP($B166,'Tillförd energi'!$B$1:$AI$700,MATCH(F$1,'Tillförd energi'!$B$1:$AQ$1,0),FALSE)</f>
        <v>0</v>
      </c>
      <c r="G166">
        <f>VLOOKUP($B166,'Tillförd energi'!$B$1:$AI$700,MATCH(G$1,'Tillförd energi'!$B$1:$AQ$1,0),FALSE)</f>
        <v>0</v>
      </c>
      <c r="H166">
        <f>VLOOKUP($B166,'Tillförd energi'!$B$1:$AI$700,MATCH(H$1,'Tillförd energi'!$B$1:$AQ$1,0),FALSE)</f>
        <v>0</v>
      </c>
      <c r="I166">
        <f>VLOOKUP($B166,'Tillförd energi'!$B$1:$AI$700,MATCH(I$1,'Tillförd energi'!$B$1:$AQ$1,0),FALSE)</f>
        <v>0</v>
      </c>
      <c r="J166">
        <f>VLOOKUP($B166,'Tillförd energi'!$B$1:$AI$700,MATCH(J$1,'Tillförd energi'!$B$1:$AQ$1,0),FALSE)</f>
        <v>0</v>
      </c>
      <c r="K166">
        <f>VLOOKUP($B166,'Tillförd energi'!$B$1:$AI$700,MATCH(K$1,'Tillförd energi'!$B$1:$AQ$1,0),FALSE)</f>
        <v>0</v>
      </c>
      <c r="L166">
        <f>VLOOKUP($B166,'Tillförd energi'!$B$1:$AI$700,MATCH(L$1,'Tillförd energi'!$B$1:$AQ$1,0),FALSE)</f>
        <v>0</v>
      </c>
      <c r="M166">
        <f>VLOOKUP($B166,'Tillförd energi'!$B$1:$AI$700,MATCH(M$1,'Tillförd energi'!$B$1:$AQ$1,0),FALSE)</f>
        <v>22.5594</v>
      </c>
      <c r="N166">
        <f>VLOOKUP($B166,'Tillförd energi'!$B$1:$AI$700,MATCH(N$1,'Tillförd energi'!$B$1:$AQ$1,0),FALSE)</f>
        <v>41.896000000000001</v>
      </c>
      <c r="O166">
        <f>VLOOKUP($B166,'Tillförd energi'!$B$1:$AI$700,MATCH(O$1,'Tillförd energi'!$B$1:$AQ$1,0),FALSE)</f>
        <v>0</v>
      </c>
      <c r="P166">
        <f>VLOOKUP($B166,'Tillförd energi'!$B$1:$AI$700,MATCH(P$1,'Tillförd energi'!$B$1:$AQ$1,0),FALSE)</f>
        <v>16.113800000000001</v>
      </c>
      <c r="Q166">
        <f>VLOOKUP($B166,'Tillförd energi'!$B$1:$AI$700,MATCH(Q$1,'Tillförd energi'!$B$1:$AQ$1,0),FALSE)</f>
        <v>0</v>
      </c>
      <c r="R166">
        <f>VLOOKUP($B166,'Tillförd energi'!$B$1:$AI$700,MATCH(R$1,'Tillförd energi'!$B$1:$AQ$1,0),FALSE)</f>
        <v>0</v>
      </c>
      <c r="S166">
        <f>VLOOKUP($B166,'Tillförd energi'!$B$1:$AI$700,MATCH(S$1,'Tillförd energi'!$B$1:$AQ$1,0),FALSE)</f>
        <v>0</v>
      </c>
      <c r="T166">
        <f>VLOOKUP($B166,'Tillförd energi'!$B$1:$AI$700,MATCH(T$1,'Tillförd energi'!$B$1:$AQ$1,0),FALSE)</f>
        <v>0</v>
      </c>
      <c r="U166">
        <f>VLOOKUP($B166,'Tillförd energi'!$B$1:$AI$700,MATCH(U$1,'Tillförd energi'!$B$1:$AQ$1,0),FALSE)</f>
        <v>0</v>
      </c>
      <c r="V166">
        <f>VLOOKUP($B166,'Tillförd energi'!$B$1:$AI$700,MATCH(V$1,'Tillförd energi'!$B$1:$AQ$1,0),FALSE)</f>
        <v>0</v>
      </c>
      <c r="W166">
        <f>VLOOKUP($B166,'Tillförd energi'!$B$1:$AI$700,MATCH(W$1,'Tillförd energi'!$B$1:$AQ$1,0),FALSE)</f>
        <v>0.52100000000000002</v>
      </c>
      <c r="X166">
        <f>VLOOKUP($B166,'Tillförd energi'!$B$1:$AI$700,MATCH(X$1,'Tillförd energi'!$B$1:$AQ$1,0),FALSE)</f>
        <v>0</v>
      </c>
      <c r="Y166">
        <f>VLOOKUP($B166,'Tillförd energi'!$B$1:$AI$700,MATCH(Y$1,'Tillförd energi'!$B$1:$AQ$1,0),FALSE)</f>
        <v>0</v>
      </c>
      <c r="Z166">
        <f>VLOOKUP($B166,'Tillförd energi'!$B$1:$AI$700,MATCH(Z$1,'Tillförd energi'!$B$1:$AQ$1,0),FALSE)</f>
        <v>0</v>
      </c>
      <c r="AA166">
        <f>VLOOKUP($B166,'Tillförd energi'!$B$1:$AI$700,MATCH(AA$1,'Tillförd energi'!$B$1:$AQ$1,0),FALSE)</f>
        <v>0</v>
      </c>
      <c r="AB166">
        <f>VLOOKUP($B166,'Tillförd energi'!$B$1:$AI$700,MATCH(AB$1,'Tillförd energi'!$B$1:$AQ$1,0),FALSE)</f>
        <v>0</v>
      </c>
      <c r="AC166">
        <f>VLOOKUP($B166,'Tillförd energi'!$B$1:$AI$700,MATCH(AC$1,'Tillförd energi'!$B$1:$AQ$1,0),FALSE)</f>
        <v>27</v>
      </c>
      <c r="AD166">
        <f>VLOOKUP($B166,'Tillförd energi'!$B$1:$AI$700,MATCH(AD$1,'Tillförd energi'!$B$1:$AQ$1,0),FALSE)</f>
        <v>0</v>
      </c>
      <c r="AE166">
        <f>VLOOKUP($B166,'Tillförd energi'!$B$1:$AI$700,MATCH(AE$1,'Tillförd energi'!$B$1:$AQ$1,0),FALSE)</f>
        <v>0</v>
      </c>
      <c r="AF166">
        <f>VLOOKUP($B166,'Tillförd energi'!$B$1:$AI$700,MATCH(AF$1,'Tillförd energi'!$B$1:$AQ$1,0),FALSE)</f>
        <v>3.2147100000000002</v>
      </c>
      <c r="AG166">
        <f>IFERROR(VLOOKUP(B166,Miljö!$B$1:$AC$550,MATCH("Köpt mängd produktionsspecifik fjärrvärme:",Miljö!$B$1:$AC$1,0),FALSE)/1,0)</f>
        <v>29</v>
      </c>
      <c r="AI166">
        <f t="shared" si="44"/>
        <v>111.30490999999999</v>
      </c>
      <c r="AJ166">
        <f t="shared" si="45"/>
        <v>140.30491000000001</v>
      </c>
      <c r="AK166">
        <f>IF(ISERROR(1/VLOOKUP($B166,Leveranser!$B$1:$S$500,MATCH("såld värme (gwh)",Leveranser!$B$1:$S$1,0),FALSE)),"",VLOOKUP($B166,Leveranser!$B$1:$S$500,MATCH("såld värme (gwh)",Leveranser!$B$1:$S$1,0),FALSE))</f>
        <v>113</v>
      </c>
      <c r="AL166">
        <f>VLOOKUP($B166,Leveranser!$B$1:$Y$500,MATCH("Totalt såld fjärrvärme till andra fjärrvärmeföretag",Leveranser!$B$1:$AA$1,0),FALSE)</f>
        <v>0</v>
      </c>
      <c r="AM166">
        <f>IF(ISERROR(1/VLOOKUP($B166,Miljö!$B$1:$S$500,MATCH("Såld mängd produktionsspecifik fjärrvärme (GWh)",Miljö!$B$1:$R$1,0),FALSE)),0,VLOOKUP($B166,Miljö!$B$1:$S$500,MATCH("Såld mängd produktionsspecifik fjärrvärme (GWh)",Miljö!$B$1:$R$1,0),FALSE))</f>
        <v>0</v>
      </c>
      <c r="AN166" s="239">
        <f t="shared" si="46"/>
        <v>0.80538877791233388</v>
      </c>
      <c r="AP166" t="str">
        <f>IFERROR(VLOOKUP($B166,Miljövärden!$B$2:$H$550,7,FALSE),"Nej, saknas")</f>
        <v>Ja</v>
      </c>
      <c r="AQ166" t="str">
        <f>IFERROR(VLOOKUP($B166,Miljövärden!$B$2:$H$550,6,FALSE),"Nej, saknas")</f>
        <v>Nej</v>
      </c>
      <c r="AU166">
        <f t="shared" si="47"/>
        <v>3.2147100000000002</v>
      </c>
      <c r="AV166">
        <f t="shared" si="48"/>
        <v>0</v>
      </c>
      <c r="AW166">
        <f t="shared" si="49"/>
        <v>80.569199999999995</v>
      </c>
      <c r="AX166">
        <f t="shared" si="50"/>
        <v>0</v>
      </c>
      <c r="AZ166">
        <f t="shared" si="51"/>
        <v>81.090199999999996</v>
      </c>
      <c r="BC166">
        <f t="shared" si="52"/>
        <v>0</v>
      </c>
      <c r="BD166">
        <f t="shared" si="53"/>
        <v>0</v>
      </c>
      <c r="BE166">
        <f t="shared" si="54"/>
        <v>81.090199999999996</v>
      </c>
      <c r="BF166">
        <f t="shared" si="55"/>
        <v>27</v>
      </c>
      <c r="BG166">
        <f t="shared" si="56"/>
        <v>3.2147100000000002</v>
      </c>
      <c r="BH166">
        <f>VLOOKUP(B166,Miljö!$B$1:$I$482,MATCH("Fossilandel för ursprungspecificerad el ()",Miljö!$B$1:$I$1,0),FALSE)</f>
        <v>0</v>
      </c>
      <c r="BI166">
        <f>VLOOKUP(B166,Miljö!$B$1:$BX$482,MATCH("Kärnkraftsandel för ursprungsspecificerad el ()",Miljö!$B$1:$O$1,0),FALSE)</f>
        <v>0</v>
      </c>
      <c r="BJ166">
        <f t="shared" si="57"/>
        <v>29</v>
      </c>
      <c r="BK166">
        <f>VLOOKUP(B166,Miljö!$B$1:$O$482,MATCH("Fossil andel i procent (%)",Miljö!$B$1:$O$1,0),FALSE)</f>
        <v>13</v>
      </c>
      <c r="BL166">
        <f t="shared" si="58"/>
        <v>140.30491000000001</v>
      </c>
      <c r="BO166" s="289">
        <f t="shared" si="59"/>
        <v>2.6870050378137156E-2</v>
      </c>
      <c r="BP166" s="239">
        <f t="shared" si="60"/>
        <v>0.17982264483830251</v>
      </c>
      <c r="BQ166" s="239">
        <f t="shared" si="61"/>
        <v>0.60086927820273706</v>
      </c>
      <c r="BR166" s="239">
        <f t="shared" si="62"/>
        <v>0.19243802658082315</v>
      </c>
      <c r="BS166" s="239"/>
      <c r="BT166" s="351">
        <f t="shared" si="63"/>
        <v>1</v>
      </c>
      <c r="BW166" s="289">
        <f>IF(AP166="ja",VLOOKUP(B166,Miljövärden!$B$2:$H$550,MATCH("Total andel fossilt",Miljövärden!$B$2:$H$2,0),FALSE),"")</f>
        <v>2.6870000000000002E-2</v>
      </c>
      <c r="BZ166" s="351">
        <f t="shared" si="64"/>
        <v>-5.0378137154971636E-8</v>
      </c>
      <c r="CA166" s="353">
        <f t="shared" si="65"/>
        <v>0</v>
      </c>
    </row>
    <row r="167" spans="1:79" x14ac:dyDescent="0.25">
      <c r="A167" s="2" t="s">
        <v>276</v>
      </c>
      <c r="B167" s="2" t="s">
        <v>277</v>
      </c>
      <c r="C167">
        <f>VLOOKUP($B167,'Tillförd energi'!$B$1:$AI$700,MATCH(C$1,'Tillförd energi'!$B$1:$AQ$1,0),FALSE)</f>
        <v>0</v>
      </c>
      <c r="D167">
        <f>VLOOKUP($B167,'Tillförd energi'!$B$1:$AI$700,MATCH(D$1,'Tillförd energi'!$B$1:$AQ$1,0),FALSE)</f>
        <v>0.599746</v>
      </c>
      <c r="E167">
        <f>VLOOKUP($B167,'Tillförd energi'!$B$1:$AI$700,MATCH(E$1,'Tillförd energi'!$B$1:$AQ$1,0),FALSE)</f>
        <v>0</v>
      </c>
      <c r="F167">
        <f>VLOOKUP($B167,'Tillförd energi'!$B$1:$AI$700,MATCH(F$1,'Tillförd energi'!$B$1:$AQ$1,0),FALSE)</f>
        <v>0</v>
      </c>
      <c r="G167">
        <f>VLOOKUP($B167,'Tillförd energi'!$B$1:$AI$700,MATCH(G$1,'Tillförd energi'!$B$1:$AQ$1,0),FALSE)</f>
        <v>0.378</v>
      </c>
      <c r="H167">
        <f>VLOOKUP($B167,'Tillförd energi'!$B$1:$AI$700,MATCH(H$1,'Tillförd energi'!$B$1:$AQ$1,0),FALSE)</f>
        <v>0</v>
      </c>
      <c r="I167">
        <f>VLOOKUP($B167,'Tillförd energi'!$B$1:$AI$700,MATCH(I$1,'Tillförd energi'!$B$1:$AQ$1,0),FALSE)</f>
        <v>131.25399999999999</v>
      </c>
      <c r="J167">
        <f>VLOOKUP($B167,'Tillförd energi'!$B$1:$AI$700,MATCH(J$1,'Tillförd energi'!$B$1:$AQ$1,0),FALSE)</f>
        <v>4.0999999999999996</v>
      </c>
      <c r="K167">
        <f>VLOOKUP($B167,'Tillförd energi'!$B$1:$AI$700,MATCH(K$1,'Tillförd energi'!$B$1:$AQ$1,0),FALSE)</f>
        <v>0</v>
      </c>
      <c r="L167">
        <f>VLOOKUP($B167,'Tillförd energi'!$B$1:$AI$700,MATCH(L$1,'Tillförd energi'!$B$1:$AQ$1,0),FALSE)</f>
        <v>40.195300000000003</v>
      </c>
      <c r="M167">
        <f>VLOOKUP($B167,'Tillförd energi'!$B$1:$AI$700,MATCH(M$1,'Tillförd energi'!$B$1:$AQ$1,0),FALSE)</f>
        <v>0</v>
      </c>
      <c r="N167">
        <f>VLOOKUP($B167,'Tillförd energi'!$B$1:$AI$700,MATCH(N$1,'Tillförd energi'!$B$1:$AQ$1,0),FALSE)</f>
        <v>0</v>
      </c>
      <c r="O167">
        <f>VLOOKUP($B167,'Tillförd energi'!$B$1:$AI$700,MATCH(O$1,'Tillförd energi'!$B$1:$AQ$1,0),FALSE)</f>
        <v>0</v>
      </c>
      <c r="P167">
        <f>VLOOKUP($B167,'Tillförd energi'!$B$1:$AI$700,MATCH(P$1,'Tillförd energi'!$B$1:$AQ$1,0),FALSE)</f>
        <v>36.6083</v>
      </c>
      <c r="Q167">
        <f>VLOOKUP($B167,'Tillförd energi'!$B$1:$AI$700,MATCH(Q$1,'Tillförd energi'!$B$1:$AQ$1,0),FALSE)</f>
        <v>0</v>
      </c>
      <c r="R167">
        <f>VLOOKUP($B167,'Tillförd energi'!$B$1:$AI$700,MATCH(R$1,'Tillförd energi'!$B$1:$AQ$1,0),FALSE)</f>
        <v>0</v>
      </c>
      <c r="S167">
        <f>VLOOKUP($B167,'Tillförd energi'!$B$1:$AI$700,MATCH(S$1,'Tillförd energi'!$B$1:$AQ$1,0),FALSE)</f>
        <v>0</v>
      </c>
      <c r="T167">
        <f>VLOOKUP($B167,'Tillförd energi'!$B$1:$AI$700,MATCH(T$1,'Tillförd energi'!$B$1:$AQ$1,0),FALSE)</f>
        <v>0</v>
      </c>
      <c r="U167">
        <f>VLOOKUP($B167,'Tillförd energi'!$B$1:$AI$700,MATCH(U$1,'Tillförd energi'!$B$1:$AQ$1,0),FALSE)</f>
        <v>0</v>
      </c>
      <c r="V167">
        <f>VLOOKUP($B167,'Tillförd energi'!$B$1:$AI$700,MATCH(V$1,'Tillförd energi'!$B$1:$AQ$1,0),FALSE)</f>
        <v>0</v>
      </c>
      <c r="W167">
        <f>VLOOKUP($B167,'Tillförd energi'!$B$1:$AI$700,MATCH(W$1,'Tillförd energi'!$B$1:$AQ$1,0),FALSE)</f>
        <v>0</v>
      </c>
      <c r="X167">
        <f>VLOOKUP($B167,'Tillförd energi'!$B$1:$AI$700,MATCH(X$1,'Tillförd energi'!$B$1:$AQ$1,0),FALSE)</f>
        <v>0</v>
      </c>
      <c r="Y167">
        <f>VLOOKUP($B167,'Tillförd energi'!$B$1:$AI$700,MATCH(Y$1,'Tillförd energi'!$B$1:$AQ$1,0),FALSE)</f>
        <v>0</v>
      </c>
      <c r="Z167">
        <f>VLOOKUP($B167,'Tillförd energi'!$B$1:$AI$700,MATCH(Z$1,'Tillförd energi'!$B$1:$AQ$1,0),FALSE)</f>
        <v>0</v>
      </c>
      <c r="AA167">
        <f>VLOOKUP($B167,'Tillförd energi'!$B$1:$AI$700,MATCH(AA$1,'Tillförd energi'!$B$1:$AQ$1,0),FALSE)</f>
        <v>0</v>
      </c>
      <c r="AB167">
        <f>VLOOKUP($B167,'Tillförd energi'!$B$1:$AI$700,MATCH(AB$1,'Tillförd energi'!$B$1:$AQ$1,0),FALSE)</f>
        <v>0</v>
      </c>
      <c r="AC167">
        <f>VLOOKUP($B167,'Tillförd energi'!$B$1:$AI$700,MATCH(AC$1,'Tillförd energi'!$B$1:$AQ$1,0),FALSE)</f>
        <v>18.66</v>
      </c>
      <c r="AD167">
        <f>VLOOKUP($B167,'Tillförd energi'!$B$1:$AI$700,MATCH(AD$1,'Tillförd energi'!$B$1:$AQ$1,0),FALSE)</f>
        <v>49.59</v>
      </c>
      <c r="AE167">
        <f>VLOOKUP($B167,'Tillförd energi'!$B$1:$AI$700,MATCH(AE$1,'Tillförd energi'!$B$1:$AQ$1,0),FALSE)</f>
        <v>0</v>
      </c>
      <c r="AF167">
        <f>VLOOKUP($B167,'Tillförd energi'!$B$1:$AI$700,MATCH(AF$1,'Tillförd energi'!$B$1:$AQ$1,0),FALSE)</f>
        <v>5.9560199999999996</v>
      </c>
      <c r="AG167">
        <f>IFERROR(VLOOKUP(B167,Miljö!$B$1:$AC$550,MATCH("Köpt mängd produktionsspecifik fjärrvärme:",Miljö!$B$1:$AC$1,0),FALSE)/1,0)</f>
        <v>48.4</v>
      </c>
      <c r="AI167">
        <f t="shared" si="44"/>
        <v>287.34136599999999</v>
      </c>
      <c r="AJ167">
        <f t="shared" si="45"/>
        <v>335.74136599999997</v>
      </c>
      <c r="AK167">
        <f>IF(ISERROR(1/VLOOKUP($B167,Leveranser!$B$1:$S$500,MATCH("såld värme (gwh)",Leveranser!$B$1:$S$1,0),FALSE)),"",VLOOKUP($B167,Leveranser!$B$1:$S$500,MATCH("såld värme (gwh)",Leveranser!$B$1:$S$1,0),FALSE))</f>
        <v>303</v>
      </c>
      <c r="AL167">
        <f>VLOOKUP($B167,Leveranser!$B$1:$Y$500,MATCH("Totalt såld fjärrvärme till andra fjärrvärmeföretag",Leveranser!$B$1:$AA$1,0),FALSE)</f>
        <v>32.33</v>
      </c>
      <c r="AM167">
        <f>IF(ISERROR(1/VLOOKUP($B167,Miljö!$B$1:$S$500,MATCH("Såld mängd produktionsspecifik fjärrvärme (GWh)",Miljö!$B$1:$R$1,0),FALSE)),0,VLOOKUP($B167,Miljö!$B$1:$S$500,MATCH("Såld mängd produktionsspecifik fjärrvärme (GWh)",Miljö!$B$1:$R$1,0),FALSE))</f>
        <v>32.299999999999997</v>
      </c>
      <c r="AN167" s="239">
        <f t="shared" si="46"/>
        <v>0.90248039319647022</v>
      </c>
      <c r="AP167" t="str">
        <f>IFERROR(VLOOKUP($B167,Miljövärden!$B$2:$H$550,7,FALSE),"Nej, saknas")</f>
        <v>Ja</v>
      </c>
      <c r="AQ167" t="str">
        <f>IFERROR(VLOOKUP($B167,Miljövärden!$B$2:$H$550,6,FALSE),"Nej, saknas")</f>
        <v>Ja</v>
      </c>
      <c r="AU167">
        <f t="shared" si="47"/>
        <v>5.9560199999999996</v>
      </c>
      <c r="AV167">
        <f t="shared" si="48"/>
        <v>0</v>
      </c>
      <c r="AW167">
        <f t="shared" si="49"/>
        <v>36.6083</v>
      </c>
      <c r="AX167">
        <f t="shared" si="50"/>
        <v>0</v>
      </c>
      <c r="AZ167">
        <f t="shared" si="51"/>
        <v>76.803600000000003</v>
      </c>
      <c r="BC167">
        <f t="shared" si="52"/>
        <v>0.977746</v>
      </c>
      <c r="BD167">
        <f t="shared" si="53"/>
        <v>0</v>
      </c>
      <c r="BE167">
        <f t="shared" si="54"/>
        <v>36.6083</v>
      </c>
      <c r="BF167">
        <f t="shared" si="55"/>
        <v>243.79929999999999</v>
      </c>
      <c r="BG167">
        <f t="shared" si="56"/>
        <v>5.9560199999999996</v>
      </c>
      <c r="BH167">
        <f>VLOOKUP(B167,Miljö!$B$1:$I$482,MATCH("Fossilandel för ursprungspecificerad el ()",Miljö!$B$1:$I$1,0),FALSE)</f>
        <v>0</v>
      </c>
      <c r="BI167">
        <f>VLOOKUP(B167,Miljö!$B$1:$BX$482,MATCH("Kärnkraftsandel för ursprungsspecificerad el ()",Miljö!$B$1:$O$1,0),FALSE)</f>
        <v>0</v>
      </c>
      <c r="BJ167">
        <f t="shared" si="57"/>
        <v>48.4</v>
      </c>
      <c r="BK167">
        <f>VLOOKUP(B167,Miljö!$B$1:$O$482,MATCH("Fossil andel i procent (%)",Miljö!$B$1:$O$1,0),FALSE)</f>
        <v>0.2</v>
      </c>
      <c r="BL167">
        <f t="shared" si="58"/>
        <v>335.74136599999997</v>
      </c>
      <c r="BO167" s="289">
        <f t="shared" si="59"/>
        <v>3.2005171504544366E-3</v>
      </c>
      <c r="BP167" s="239">
        <f t="shared" si="60"/>
        <v>0.14387026709124667</v>
      </c>
      <c r="BQ167" s="239">
        <f t="shared" si="61"/>
        <v>0.12677710973511677</v>
      </c>
      <c r="BR167" s="239">
        <f t="shared" si="62"/>
        <v>0.72615210602318214</v>
      </c>
      <c r="BS167" s="239"/>
      <c r="BT167" s="351">
        <f t="shared" si="63"/>
        <v>1</v>
      </c>
      <c r="BW167" s="289">
        <f>IF(AP167="ja",VLOOKUP(B167,Miljövärden!$B$2:$H$550,MATCH("Total andel fossilt",Miljövärden!$B$2:$H$2,0),FALSE),"")</f>
        <v>3.5412099999999999E-3</v>
      </c>
      <c r="BZ167" s="351">
        <f t="shared" si="64"/>
        <v>3.4069284954556332E-4</v>
      </c>
      <c r="CA167" s="353">
        <f t="shared" si="65"/>
        <v>1E-3</v>
      </c>
    </row>
    <row r="168" spans="1:79" x14ac:dyDescent="0.25">
      <c r="A168" s="2" t="s">
        <v>278</v>
      </c>
      <c r="B168" s="2" t="s">
        <v>279</v>
      </c>
      <c r="C168">
        <f>VLOOKUP($B168,'Tillförd energi'!$B$1:$AI$700,MATCH(C$1,'Tillförd energi'!$B$1:$AQ$1,0),FALSE)</f>
        <v>0</v>
      </c>
      <c r="D168">
        <f>VLOOKUP($B168,'Tillförd energi'!$B$1:$AI$700,MATCH(D$1,'Tillförd energi'!$B$1:$AQ$1,0),FALSE)</f>
        <v>0</v>
      </c>
      <c r="E168">
        <f>VLOOKUP($B168,'Tillförd energi'!$B$1:$AI$700,MATCH(E$1,'Tillförd energi'!$B$1:$AQ$1,0),FALSE)</f>
        <v>0</v>
      </c>
      <c r="F168">
        <f>VLOOKUP($B168,'Tillförd energi'!$B$1:$AI$700,MATCH(F$1,'Tillförd energi'!$B$1:$AQ$1,0),FALSE)</f>
        <v>0</v>
      </c>
      <c r="G168">
        <f>VLOOKUP($B168,'Tillförd energi'!$B$1:$AI$700,MATCH(G$1,'Tillförd energi'!$B$1:$AQ$1,0),FALSE)</f>
        <v>0</v>
      </c>
      <c r="H168">
        <f>VLOOKUP($B168,'Tillförd energi'!$B$1:$AI$700,MATCH(H$1,'Tillförd energi'!$B$1:$AQ$1,0),FALSE)</f>
        <v>0</v>
      </c>
      <c r="I168">
        <f>VLOOKUP($B168,'Tillförd energi'!$B$1:$AI$700,MATCH(I$1,'Tillförd energi'!$B$1:$AQ$1,0),FALSE)</f>
        <v>0</v>
      </c>
      <c r="J168">
        <f>VLOOKUP($B168,'Tillförd energi'!$B$1:$AI$700,MATCH(J$1,'Tillförd energi'!$B$1:$AQ$1,0),FALSE)</f>
        <v>0</v>
      </c>
      <c r="K168">
        <f>VLOOKUP($B168,'Tillförd energi'!$B$1:$AI$700,MATCH(K$1,'Tillförd energi'!$B$1:$AQ$1,0),FALSE)</f>
        <v>0</v>
      </c>
      <c r="L168">
        <f>VLOOKUP($B168,'Tillförd energi'!$B$1:$AI$700,MATCH(L$1,'Tillförd energi'!$B$1:$AQ$1,0),FALSE)</f>
        <v>0</v>
      </c>
      <c r="M168">
        <f>VLOOKUP($B168,'Tillförd energi'!$B$1:$AI$700,MATCH(M$1,'Tillförd energi'!$B$1:$AQ$1,0),FALSE)</f>
        <v>0</v>
      </c>
      <c r="N168">
        <f>VLOOKUP($B168,'Tillförd energi'!$B$1:$AI$700,MATCH(N$1,'Tillförd energi'!$B$1:$AQ$1,0),FALSE)</f>
        <v>0</v>
      </c>
      <c r="O168">
        <f>VLOOKUP($B168,'Tillförd energi'!$B$1:$AI$700,MATCH(O$1,'Tillförd energi'!$B$1:$AQ$1,0),FALSE)</f>
        <v>0</v>
      </c>
      <c r="P168">
        <f>VLOOKUP($B168,'Tillförd energi'!$B$1:$AI$700,MATCH(P$1,'Tillförd energi'!$B$1:$AQ$1,0),FALSE)</f>
        <v>0</v>
      </c>
      <c r="Q168">
        <f>VLOOKUP($B168,'Tillförd energi'!$B$1:$AI$700,MATCH(Q$1,'Tillförd energi'!$B$1:$AQ$1,0),FALSE)</f>
        <v>0</v>
      </c>
      <c r="R168">
        <f>VLOOKUP($B168,'Tillförd energi'!$B$1:$AI$700,MATCH(R$1,'Tillförd energi'!$B$1:$AQ$1,0),FALSE)</f>
        <v>9.23</v>
      </c>
      <c r="S168">
        <f>VLOOKUP($B168,'Tillförd energi'!$B$1:$AI$700,MATCH(S$1,'Tillförd energi'!$B$1:$AQ$1,0),FALSE)</f>
        <v>0</v>
      </c>
      <c r="T168">
        <f>VLOOKUP($B168,'Tillförd energi'!$B$1:$AI$700,MATCH(T$1,'Tillförd energi'!$B$1:$AQ$1,0),FALSE)</f>
        <v>0</v>
      </c>
      <c r="U168">
        <f>VLOOKUP($B168,'Tillförd energi'!$B$1:$AI$700,MATCH(U$1,'Tillförd energi'!$B$1:$AQ$1,0),FALSE)</f>
        <v>0</v>
      </c>
      <c r="V168">
        <f>VLOOKUP($B168,'Tillförd energi'!$B$1:$AI$700,MATCH(V$1,'Tillförd energi'!$B$1:$AQ$1,0),FALSE)</f>
        <v>0</v>
      </c>
      <c r="W168">
        <f>VLOOKUP($B168,'Tillförd energi'!$B$1:$AI$700,MATCH(W$1,'Tillförd energi'!$B$1:$AQ$1,0),FALSE)</f>
        <v>0</v>
      </c>
      <c r="X168">
        <f>VLOOKUP($B168,'Tillförd energi'!$B$1:$AI$700,MATCH(X$1,'Tillförd energi'!$B$1:$AQ$1,0),FALSE)</f>
        <v>0</v>
      </c>
      <c r="Y168">
        <f>VLOOKUP($B168,'Tillförd energi'!$B$1:$AI$700,MATCH(Y$1,'Tillförd energi'!$B$1:$AQ$1,0),FALSE)</f>
        <v>0</v>
      </c>
      <c r="Z168">
        <f>VLOOKUP($B168,'Tillförd energi'!$B$1:$AI$700,MATCH(Z$1,'Tillförd energi'!$B$1:$AQ$1,0),FALSE)</f>
        <v>0</v>
      </c>
      <c r="AA168">
        <f>VLOOKUP($B168,'Tillförd energi'!$B$1:$AI$700,MATCH(AA$1,'Tillförd energi'!$B$1:$AQ$1,0),FALSE)</f>
        <v>0</v>
      </c>
      <c r="AB168">
        <f>VLOOKUP($B168,'Tillförd energi'!$B$1:$AI$700,MATCH(AB$1,'Tillförd energi'!$B$1:$AQ$1,0),FALSE)</f>
        <v>0</v>
      </c>
      <c r="AC168">
        <f>VLOOKUP($B168,'Tillförd energi'!$B$1:$AI$700,MATCH(AC$1,'Tillförd energi'!$B$1:$AQ$1,0),FALSE)</f>
        <v>0</v>
      </c>
      <c r="AD168">
        <f>VLOOKUP($B168,'Tillförd energi'!$B$1:$AI$700,MATCH(AD$1,'Tillförd energi'!$B$1:$AQ$1,0),FALSE)</f>
        <v>0</v>
      </c>
      <c r="AE168">
        <f>VLOOKUP($B168,'Tillförd energi'!$B$1:$AI$700,MATCH(AE$1,'Tillförd energi'!$B$1:$AQ$1,0),FALSE)</f>
        <v>0</v>
      </c>
      <c r="AF168">
        <f>VLOOKUP($B168,'Tillförd energi'!$B$1:$AI$700,MATCH(AF$1,'Tillförd energi'!$B$1:$AQ$1,0),FALSE)</f>
        <v>0.19800000000000001</v>
      </c>
      <c r="AG168">
        <f>IFERROR(VLOOKUP(B168,Miljö!$B$1:$AC$550,MATCH("Köpt mängd produktionsspecifik fjärrvärme:",Miljö!$B$1:$AC$1,0),FALSE)/1,0)</f>
        <v>0</v>
      </c>
      <c r="AI168">
        <f t="shared" si="44"/>
        <v>9.4280000000000008</v>
      </c>
      <c r="AJ168">
        <f t="shared" si="45"/>
        <v>9.4280000000000008</v>
      </c>
      <c r="AK168">
        <f>IF(ISERROR(1/VLOOKUP($B168,Leveranser!$B$1:$S$500,MATCH("såld värme (gwh)",Leveranser!$B$1:$S$1,0),FALSE)),"",VLOOKUP($B168,Leveranser!$B$1:$S$500,MATCH("såld värme (gwh)",Leveranser!$B$1:$S$1,0),FALSE))</f>
        <v>8.77</v>
      </c>
      <c r="AL168">
        <f>VLOOKUP($B168,Leveranser!$B$1:$Y$500,MATCH("Totalt såld fjärrvärme till andra fjärrvärmeföretag",Leveranser!$B$1:$AA$1,0),FALSE)</f>
        <v>0</v>
      </c>
      <c r="AM168">
        <f>IF(ISERROR(1/VLOOKUP($B168,Miljö!$B$1:$S$500,MATCH("Såld mängd produktionsspecifik fjärrvärme (GWh)",Miljö!$B$1:$R$1,0),FALSE)),0,VLOOKUP($B168,Miljö!$B$1:$S$500,MATCH("Såld mängd produktionsspecifik fjärrvärme (GWh)",Miljö!$B$1:$R$1,0),FALSE))</f>
        <v>0</v>
      </c>
      <c r="AN168" s="239">
        <f t="shared" si="46"/>
        <v>0.93020789138735671</v>
      </c>
      <c r="AP168" t="str">
        <f>IFERROR(VLOOKUP($B168,Miljövärden!$B$2:$H$550,7,FALSE),"Nej, saknas")</f>
        <v>Ja</v>
      </c>
      <c r="AQ168" t="str">
        <f>IFERROR(VLOOKUP($B168,Miljövärden!$B$2:$H$550,6,FALSE),"Nej, saknas")</f>
        <v>Nej</v>
      </c>
      <c r="AU168">
        <f t="shared" si="47"/>
        <v>0.19800000000000001</v>
      </c>
      <c r="AV168">
        <f t="shared" si="48"/>
        <v>0</v>
      </c>
      <c r="AW168">
        <f t="shared" si="49"/>
        <v>0</v>
      </c>
      <c r="AX168">
        <f t="shared" si="50"/>
        <v>9.23</v>
      </c>
      <c r="AZ168">
        <f t="shared" si="51"/>
        <v>9.23</v>
      </c>
      <c r="BC168">
        <f t="shared" si="52"/>
        <v>0</v>
      </c>
      <c r="BD168">
        <f t="shared" si="53"/>
        <v>0</v>
      </c>
      <c r="BE168">
        <f t="shared" si="54"/>
        <v>9.23</v>
      </c>
      <c r="BF168">
        <f t="shared" si="55"/>
        <v>0</v>
      </c>
      <c r="BG168">
        <f t="shared" si="56"/>
        <v>0.19800000000000001</v>
      </c>
      <c r="BH168">
        <f>VLOOKUP(B168,Miljö!$B$1:$I$482,MATCH("Fossilandel för ursprungspecificerad el ()",Miljö!$B$1:$I$1,0),FALSE)</f>
        <v>0</v>
      </c>
      <c r="BI168">
        <f>VLOOKUP(B168,Miljö!$B$1:$BX$482,MATCH("Kärnkraftsandel för ursprungsspecificerad el ()",Miljö!$B$1:$O$1,0),FALSE)</f>
        <v>0</v>
      </c>
      <c r="BJ168">
        <f t="shared" si="57"/>
        <v>0</v>
      </c>
      <c r="BK168" t="str">
        <f>VLOOKUP(B168,Miljö!$B$1:$O$482,MATCH("Fossil andel i procent (%)",Miljö!$B$1:$O$1,0),FALSE)</f>
        <v>ET</v>
      </c>
      <c r="BL168">
        <f t="shared" si="58"/>
        <v>9.4280000000000008</v>
      </c>
      <c r="BO168" s="289">
        <f t="shared" si="59"/>
        <v>0</v>
      </c>
      <c r="BP168" s="239">
        <f t="shared" si="60"/>
        <v>0</v>
      </c>
      <c r="BQ168" s="239">
        <f t="shared" si="61"/>
        <v>1</v>
      </c>
      <c r="BR168" s="239">
        <f t="shared" si="62"/>
        <v>0</v>
      </c>
      <c r="BS168" s="239"/>
      <c r="BT168" s="351">
        <f t="shared" si="63"/>
        <v>1</v>
      </c>
      <c r="BW168" s="289">
        <f>IF(AP168="ja",VLOOKUP(B168,Miljövärden!$B$2:$H$550,MATCH("Total andel fossilt",Miljövärden!$B$2:$H$2,0),FALSE),"")</f>
        <v>0</v>
      </c>
      <c r="BZ168" s="351">
        <f t="shared" si="64"/>
        <v>0</v>
      </c>
      <c r="CA168" s="353">
        <f t="shared" si="65"/>
        <v>0</v>
      </c>
    </row>
    <row r="169" spans="1:79" x14ac:dyDescent="0.25">
      <c r="A169" s="2" t="s">
        <v>278</v>
      </c>
      <c r="B169" s="2" t="s">
        <v>280</v>
      </c>
      <c r="C169">
        <f>VLOOKUP($B169,'Tillförd energi'!$B$1:$AI$700,MATCH(C$1,'Tillförd energi'!$B$1:$AQ$1,0),FALSE)</f>
        <v>0</v>
      </c>
      <c r="D169">
        <f>VLOOKUP($B169,'Tillförd energi'!$B$1:$AI$700,MATCH(D$1,'Tillförd energi'!$B$1:$AQ$1,0),FALSE)</f>
        <v>0.41299999999999998</v>
      </c>
      <c r="E169">
        <f>VLOOKUP($B169,'Tillförd energi'!$B$1:$AI$700,MATCH(E$1,'Tillförd energi'!$B$1:$AQ$1,0),FALSE)</f>
        <v>0</v>
      </c>
      <c r="F169">
        <f>VLOOKUP($B169,'Tillförd energi'!$B$1:$AI$700,MATCH(F$1,'Tillförd energi'!$B$1:$AQ$1,0),FALSE)</f>
        <v>0</v>
      </c>
      <c r="G169">
        <f>VLOOKUP($B169,'Tillförd energi'!$B$1:$AI$700,MATCH(G$1,'Tillförd energi'!$B$1:$AQ$1,0),FALSE)</f>
        <v>0</v>
      </c>
      <c r="H169">
        <f>VLOOKUP($B169,'Tillförd energi'!$B$1:$AI$700,MATCH(H$1,'Tillförd energi'!$B$1:$AQ$1,0),FALSE)</f>
        <v>0</v>
      </c>
      <c r="I169">
        <f>VLOOKUP($B169,'Tillförd energi'!$B$1:$AI$700,MATCH(I$1,'Tillförd energi'!$B$1:$AQ$1,0),FALSE)</f>
        <v>0</v>
      </c>
      <c r="J169">
        <f>VLOOKUP($B169,'Tillförd energi'!$B$1:$AI$700,MATCH(J$1,'Tillförd energi'!$B$1:$AQ$1,0),FALSE)</f>
        <v>0</v>
      </c>
      <c r="K169">
        <f>VLOOKUP($B169,'Tillförd energi'!$B$1:$AI$700,MATCH(K$1,'Tillförd energi'!$B$1:$AQ$1,0),FALSE)</f>
        <v>0</v>
      </c>
      <c r="L169">
        <f>VLOOKUP($B169,'Tillförd energi'!$B$1:$AI$700,MATCH(L$1,'Tillförd energi'!$B$1:$AQ$1,0),FALSE)</f>
        <v>0</v>
      </c>
      <c r="M169">
        <f>VLOOKUP($B169,'Tillförd energi'!$B$1:$AI$700,MATCH(M$1,'Tillförd energi'!$B$1:$AQ$1,0),FALSE)</f>
        <v>0</v>
      </c>
      <c r="N169">
        <f>VLOOKUP($B169,'Tillförd energi'!$B$1:$AI$700,MATCH(N$1,'Tillförd energi'!$B$1:$AQ$1,0),FALSE)</f>
        <v>0</v>
      </c>
      <c r="O169">
        <f>VLOOKUP($B169,'Tillförd energi'!$B$1:$AI$700,MATCH(O$1,'Tillförd energi'!$B$1:$AQ$1,0),FALSE)</f>
        <v>0</v>
      </c>
      <c r="P169">
        <f>VLOOKUP($B169,'Tillförd energi'!$B$1:$AI$700,MATCH(P$1,'Tillförd energi'!$B$1:$AQ$1,0),FALSE)</f>
        <v>9.4440000000000008</v>
      </c>
      <c r="Q169">
        <f>VLOOKUP($B169,'Tillförd energi'!$B$1:$AI$700,MATCH(Q$1,'Tillförd energi'!$B$1:$AQ$1,0),FALSE)</f>
        <v>0</v>
      </c>
      <c r="R169">
        <f>VLOOKUP($B169,'Tillförd energi'!$B$1:$AI$700,MATCH(R$1,'Tillförd energi'!$B$1:$AQ$1,0),FALSE)</f>
        <v>0</v>
      </c>
      <c r="S169">
        <f>VLOOKUP($B169,'Tillförd energi'!$B$1:$AI$700,MATCH(S$1,'Tillförd energi'!$B$1:$AQ$1,0),FALSE)</f>
        <v>0</v>
      </c>
      <c r="T169">
        <f>VLOOKUP($B169,'Tillförd energi'!$B$1:$AI$700,MATCH(T$1,'Tillförd energi'!$B$1:$AQ$1,0),FALSE)</f>
        <v>0</v>
      </c>
      <c r="U169">
        <f>VLOOKUP($B169,'Tillförd energi'!$B$1:$AI$700,MATCH(U$1,'Tillförd energi'!$B$1:$AQ$1,0),FALSE)</f>
        <v>0</v>
      </c>
      <c r="V169">
        <f>VLOOKUP($B169,'Tillförd energi'!$B$1:$AI$700,MATCH(V$1,'Tillförd energi'!$B$1:$AQ$1,0),FALSE)</f>
        <v>0</v>
      </c>
      <c r="W169">
        <f>VLOOKUP($B169,'Tillförd energi'!$B$1:$AI$700,MATCH(W$1,'Tillförd energi'!$B$1:$AQ$1,0),FALSE)</f>
        <v>0</v>
      </c>
      <c r="X169">
        <f>VLOOKUP($B169,'Tillförd energi'!$B$1:$AI$700,MATCH(X$1,'Tillförd energi'!$B$1:$AQ$1,0),FALSE)</f>
        <v>0</v>
      </c>
      <c r="Y169">
        <f>VLOOKUP($B169,'Tillförd energi'!$B$1:$AI$700,MATCH(Y$1,'Tillförd energi'!$B$1:$AQ$1,0),FALSE)</f>
        <v>0</v>
      </c>
      <c r="Z169">
        <f>VLOOKUP($B169,'Tillförd energi'!$B$1:$AI$700,MATCH(Z$1,'Tillförd energi'!$B$1:$AQ$1,0),FALSE)</f>
        <v>0</v>
      </c>
      <c r="AA169">
        <f>VLOOKUP($B169,'Tillförd energi'!$B$1:$AI$700,MATCH(AA$1,'Tillförd energi'!$B$1:$AQ$1,0),FALSE)</f>
        <v>0</v>
      </c>
      <c r="AB169">
        <f>VLOOKUP($B169,'Tillförd energi'!$B$1:$AI$700,MATCH(AB$1,'Tillförd energi'!$B$1:$AQ$1,0),FALSE)</f>
        <v>0</v>
      </c>
      <c r="AC169">
        <f>VLOOKUP($B169,'Tillförd energi'!$B$1:$AI$700,MATCH(AC$1,'Tillförd energi'!$B$1:$AQ$1,0),FALSE)</f>
        <v>0</v>
      </c>
      <c r="AD169">
        <f>VLOOKUP($B169,'Tillförd energi'!$B$1:$AI$700,MATCH(AD$1,'Tillförd energi'!$B$1:$AQ$1,0),FALSE)</f>
        <v>0</v>
      </c>
      <c r="AE169">
        <f>VLOOKUP($B169,'Tillförd energi'!$B$1:$AI$700,MATCH(AE$1,'Tillförd energi'!$B$1:$AQ$1,0),FALSE)</f>
        <v>0</v>
      </c>
      <c r="AF169">
        <f>VLOOKUP($B169,'Tillförd energi'!$B$1:$AI$700,MATCH(AF$1,'Tillförd energi'!$B$1:$AQ$1,0),FALSE)</f>
        <v>0.22020000000000001</v>
      </c>
      <c r="AG169">
        <f>IFERROR(VLOOKUP(B169,Miljö!$B$1:$AC$550,MATCH("Köpt mängd produktionsspecifik fjärrvärme:",Miljö!$B$1:$AC$1,0),FALSE)/1,0)</f>
        <v>0</v>
      </c>
      <c r="AI169">
        <f t="shared" si="44"/>
        <v>10.077200000000001</v>
      </c>
      <c r="AJ169">
        <f t="shared" si="45"/>
        <v>10.077200000000001</v>
      </c>
      <c r="AK169">
        <f>IF(ISERROR(1/VLOOKUP($B169,Leveranser!$B$1:$S$500,MATCH("såld värme (gwh)",Leveranser!$B$1:$S$1,0),FALSE)),"",VLOOKUP($B169,Leveranser!$B$1:$S$500,MATCH("såld värme (gwh)",Leveranser!$B$1:$S$1,0),FALSE))</f>
        <v>7.34</v>
      </c>
      <c r="AL169">
        <f>VLOOKUP($B169,Leveranser!$B$1:$Y$500,MATCH("Totalt såld fjärrvärme till andra fjärrvärmeföretag",Leveranser!$B$1:$AA$1,0),FALSE)</f>
        <v>0</v>
      </c>
      <c r="AM169">
        <f>IF(ISERROR(1/VLOOKUP($B169,Miljö!$B$1:$S$500,MATCH("Såld mängd produktionsspecifik fjärrvärme (GWh)",Miljö!$B$1:$R$1,0),FALSE)),0,VLOOKUP($B169,Miljö!$B$1:$S$500,MATCH("Såld mängd produktionsspecifik fjärrvärme (GWh)",Miljö!$B$1:$R$1,0),FALSE))</f>
        <v>0</v>
      </c>
      <c r="AN169" s="239">
        <f t="shared" si="46"/>
        <v>0.72837693009963078</v>
      </c>
      <c r="AP169" t="str">
        <f>IFERROR(VLOOKUP($B169,Miljövärden!$B$2:$H$550,7,FALSE),"Nej, saknas")</f>
        <v>Ja</v>
      </c>
      <c r="AQ169" t="str">
        <f>IFERROR(VLOOKUP($B169,Miljövärden!$B$2:$H$550,6,FALSE),"Nej, saknas")</f>
        <v>Nej</v>
      </c>
      <c r="AU169">
        <f t="shared" si="47"/>
        <v>0.22020000000000001</v>
      </c>
      <c r="AV169">
        <f t="shared" si="48"/>
        <v>0</v>
      </c>
      <c r="AW169">
        <f t="shared" si="49"/>
        <v>9.4440000000000008</v>
      </c>
      <c r="AX169">
        <f t="shared" si="50"/>
        <v>0</v>
      </c>
      <c r="AZ169">
        <f t="shared" si="51"/>
        <v>9.4440000000000008</v>
      </c>
      <c r="BC169">
        <f t="shared" si="52"/>
        <v>0.41299999999999998</v>
      </c>
      <c r="BD169">
        <f t="shared" si="53"/>
        <v>0</v>
      </c>
      <c r="BE169">
        <f t="shared" si="54"/>
        <v>9.4440000000000008</v>
      </c>
      <c r="BF169">
        <f t="shared" si="55"/>
        <v>0</v>
      </c>
      <c r="BG169">
        <f t="shared" si="56"/>
        <v>0.22020000000000001</v>
      </c>
      <c r="BH169">
        <f>VLOOKUP(B169,Miljö!$B$1:$I$482,MATCH("Fossilandel för ursprungspecificerad el ()",Miljö!$B$1:$I$1,0),FALSE)</f>
        <v>0</v>
      </c>
      <c r="BI169">
        <f>VLOOKUP(B169,Miljö!$B$1:$BX$482,MATCH("Kärnkraftsandel för ursprungsspecificerad el ()",Miljö!$B$1:$O$1,0),FALSE)</f>
        <v>0</v>
      </c>
      <c r="BJ169">
        <f t="shared" si="57"/>
        <v>0</v>
      </c>
      <c r="BK169" t="str">
        <f>VLOOKUP(B169,Miljö!$B$1:$O$482,MATCH("Fossil andel i procent (%)",Miljö!$B$1:$O$1,0),FALSE)</f>
        <v>ET</v>
      </c>
      <c r="BL169">
        <f t="shared" si="58"/>
        <v>10.077200000000001</v>
      </c>
      <c r="BO169" s="289">
        <f t="shared" si="59"/>
        <v>4.0983606557377039E-2</v>
      </c>
      <c r="BP169" s="239">
        <f t="shared" si="60"/>
        <v>0</v>
      </c>
      <c r="BQ169" s="239">
        <f t="shared" si="61"/>
        <v>0.95901639344262291</v>
      </c>
      <c r="BR169" s="239">
        <f t="shared" si="62"/>
        <v>0</v>
      </c>
      <c r="BS169" s="239"/>
      <c r="BT169" s="351">
        <f t="shared" si="63"/>
        <v>1</v>
      </c>
      <c r="BW169" s="289">
        <f>IF(AP169="ja",VLOOKUP(B169,Miljövärden!$B$2:$H$550,MATCH("Total andel fossilt",Miljövärden!$B$2:$H$2,0),FALSE),"")</f>
        <v>4.0983600000000002E-2</v>
      </c>
      <c r="BZ169" s="351">
        <f t="shared" si="64"/>
        <v>-6.5573770371973872E-9</v>
      </c>
      <c r="CA169" s="353">
        <f t="shared" si="65"/>
        <v>0</v>
      </c>
    </row>
    <row r="170" spans="1:79" x14ac:dyDescent="0.25">
      <c r="A170" s="2" t="s">
        <v>278</v>
      </c>
      <c r="B170" s="2" t="s">
        <v>281</v>
      </c>
      <c r="C170">
        <f>VLOOKUP($B170,'Tillförd energi'!$B$1:$AI$700,MATCH(C$1,'Tillförd energi'!$B$1:$AQ$1,0),FALSE)</f>
        <v>0</v>
      </c>
      <c r="D170">
        <f>VLOOKUP($B170,'Tillförd energi'!$B$1:$AI$700,MATCH(D$1,'Tillförd energi'!$B$1:$AQ$1,0),FALSE)</f>
        <v>0.43099999999999999</v>
      </c>
      <c r="E170">
        <f>VLOOKUP($B170,'Tillförd energi'!$B$1:$AI$700,MATCH(E$1,'Tillförd energi'!$B$1:$AQ$1,0),FALSE)</f>
        <v>0</v>
      </c>
      <c r="F170">
        <f>VLOOKUP($B170,'Tillförd energi'!$B$1:$AI$700,MATCH(F$1,'Tillförd energi'!$B$1:$AQ$1,0),FALSE)</f>
        <v>0</v>
      </c>
      <c r="G170">
        <f>VLOOKUP($B170,'Tillförd energi'!$B$1:$AI$700,MATCH(G$1,'Tillförd energi'!$B$1:$AQ$1,0),FALSE)</f>
        <v>0</v>
      </c>
      <c r="H170">
        <f>VLOOKUP($B170,'Tillförd energi'!$B$1:$AI$700,MATCH(H$1,'Tillförd energi'!$B$1:$AQ$1,0),FALSE)</f>
        <v>0</v>
      </c>
      <c r="I170">
        <f>VLOOKUP($B170,'Tillförd energi'!$B$1:$AI$700,MATCH(I$1,'Tillförd energi'!$B$1:$AQ$1,0),FALSE)</f>
        <v>0</v>
      </c>
      <c r="J170">
        <f>VLOOKUP($B170,'Tillförd energi'!$B$1:$AI$700,MATCH(J$1,'Tillförd energi'!$B$1:$AQ$1,0),FALSE)</f>
        <v>0</v>
      </c>
      <c r="K170">
        <f>VLOOKUP($B170,'Tillförd energi'!$B$1:$AI$700,MATCH(K$1,'Tillförd energi'!$B$1:$AQ$1,0),FALSE)</f>
        <v>0</v>
      </c>
      <c r="L170">
        <f>VLOOKUP($B170,'Tillförd energi'!$B$1:$AI$700,MATCH(L$1,'Tillförd energi'!$B$1:$AQ$1,0),FALSE)</f>
        <v>0</v>
      </c>
      <c r="M170">
        <f>VLOOKUP($B170,'Tillförd energi'!$B$1:$AI$700,MATCH(M$1,'Tillförd energi'!$B$1:$AQ$1,0),FALSE)</f>
        <v>0</v>
      </c>
      <c r="N170">
        <f>VLOOKUP($B170,'Tillförd energi'!$B$1:$AI$700,MATCH(N$1,'Tillförd energi'!$B$1:$AQ$1,0),FALSE)</f>
        <v>0</v>
      </c>
      <c r="O170">
        <f>VLOOKUP($B170,'Tillförd energi'!$B$1:$AI$700,MATCH(O$1,'Tillförd energi'!$B$1:$AQ$1,0),FALSE)</f>
        <v>0</v>
      </c>
      <c r="P170">
        <f>VLOOKUP($B170,'Tillförd energi'!$B$1:$AI$700,MATCH(P$1,'Tillförd energi'!$B$1:$AQ$1,0),FALSE)</f>
        <v>10.911</v>
      </c>
      <c r="Q170">
        <f>VLOOKUP($B170,'Tillförd energi'!$B$1:$AI$700,MATCH(Q$1,'Tillförd energi'!$B$1:$AQ$1,0),FALSE)</f>
        <v>0</v>
      </c>
      <c r="R170">
        <f>VLOOKUP($B170,'Tillförd energi'!$B$1:$AI$700,MATCH(R$1,'Tillförd energi'!$B$1:$AQ$1,0),FALSE)</f>
        <v>0</v>
      </c>
      <c r="S170">
        <f>VLOOKUP($B170,'Tillförd energi'!$B$1:$AI$700,MATCH(S$1,'Tillförd energi'!$B$1:$AQ$1,0),FALSE)</f>
        <v>0</v>
      </c>
      <c r="T170">
        <f>VLOOKUP($B170,'Tillförd energi'!$B$1:$AI$700,MATCH(T$1,'Tillförd energi'!$B$1:$AQ$1,0),FALSE)</f>
        <v>0</v>
      </c>
      <c r="U170">
        <f>VLOOKUP($B170,'Tillförd energi'!$B$1:$AI$700,MATCH(U$1,'Tillförd energi'!$B$1:$AQ$1,0),FALSE)</f>
        <v>0</v>
      </c>
      <c r="V170">
        <f>VLOOKUP($B170,'Tillförd energi'!$B$1:$AI$700,MATCH(V$1,'Tillförd energi'!$B$1:$AQ$1,0),FALSE)</f>
        <v>0</v>
      </c>
      <c r="W170">
        <f>VLOOKUP($B170,'Tillförd energi'!$B$1:$AI$700,MATCH(W$1,'Tillförd energi'!$B$1:$AQ$1,0),FALSE)</f>
        <v>0</v>
      </c>
      <c r="X170">
        <f>VLOOKUP($B170,'Tillförd energi'!$B$1:$AI$700,MATCH(X$1,'Tillförd energi'!$B$1:$AQ$1,0),FALSE)</f>
        <v>3.1920000000000002</v>
      </c>
      <c r="Y170">
        <f>VLOOKUP($B170,'Tillförd energi'!$B$1:$AI$700,MATCH(Y$1,'Tillförd energi'!$B$1:$AQ$1,0),FALSE)</f>
        <v>0</v>
      </c>
      <c r="Z170">
        <f>VLOOKUP($B170,'Tillförd energi'!$B$1:$AI$700,MATCH(Z$1,'Tillförd energi'!$B$1:$AQ$1,0),FALSE)</f>
        <v>0</v>
      </c>
      <c r="AA170">
        <f>VLOOKUP($B170,'Tillförd energi'!$B$1:$AI$700,MATCH(AA$1,'Tillförd energi'!$B$1:$AQ$1,0),FALSE)</f>
        <v>0</v>
      </c>
      <c r="AB170">
        <f>VLOOKUP($B170,'Tillförd energi'!$B$1:$AI$700,MATCH(AB$1,'Tillförd energi'!$B$1:$AQ$1,0),FALSE)</f>
        <v>0</v>
      </c>
      <c r="AC170">
        <f>VLOOKUP($B170,'Tillförd energi'!$B$1:$AI$700,MATCH(AC$1,'Tillförd energi'!$B$1:$AQ$1,0),FALSE)</f>
        <v>0</v>
      </c>
      <c r="AD170">
        <f>VLOOKUP($B170,'Tillförd energi'!$B$1:$AI$700,MATCH(AD$1,'Tillförd energi'!$B$1:$AQ$1,0),FALSE)</f>
        <v>0</v>
      </c>
      <c r="AE170">
        <f>VLOOKUP($B170,'Tillförd energi'!$B$1:$AI$700,MATCH(AE$1,'Tillförd energi'!$B$1:$AQ$1,0),FALSE)</f>
        <v>0</v>
      </c>
      <c r="AF170">
        <f>VLOOKUP($B170,'Tillförd energi'!$B$1:$AI$700,MATCH(AF$1,'Tillförd energi'!$B$1:$AQ$1,0),FALSE)</f>
        <v>0.31559999999999999</v>
      </c>
      <c r="AG170">
        <f>IFERROR(VLOOKUP(B170,Miljö!$B$1:$AC$550,MATCH("Köpt mängd produktionsspecifik fjärrvärme:",Miljö!$B$1:$AC$1,0),FALSE)/1,0)</f>
        <v>0</v>
      </c>
      <c r="AI170">
        <f t="shared" si="44"/>
        <v>14.849599999999999</v>
      </c>
      <c r="AJ170">
        <f t="shared" si="45"/>
        <v>14.849599999999999</v>
      </c>
      <c r="AK170">
        <f>IF(ISERROR(1/VLOOKUP($B170,Leveranser!$B$1:$S$500,MATCH("såld värme (gwh)",Leveranser!$B$1:$S$1,0),FALSE)),"",VLOOKUP($B170,Leveranser!$B$1:$S$500,MATCH("såld värme (gwh)",Leveranser!$B$1:$S$1,0),FALSE))</f>
        <v>10.52</v>
      </c>
      <c r="AL170">
        <f>VLOOKUP($B170,Leveranser!$B$1:$Y$500,MATCH("Totalt såld fjärrvärme till andra fjärrvärmeföretag",Leveranser!$B$1:$AA$1,0),FALSE)</f>
        <v>0</v>
      </c>
      <c r="AM170">
        <f>IF(ISERROR(1/VLOOKUP($B170,Miljö!$B$1:$S$500,MATCH("Såld mängd produktionsspecifik fjärrvärme (GWh)",Miljö!$B$1:$R$1,0),FALSE)),0,VLOOKUP($B170,Miljö!$B$1:$S$500,MATCH("Såld mängd produktionsspecifik fjärrvärme (GWh)",Miljö!$B$1:$R$1,0),FALSE))</f>
        <v>0</v>
      </c>
      <c r="AN170" s="239">
        <f t="shared" si="46"/>
        <v>0.70843659088460298</v>
      </c>
      <c r="AP170" t="str">
        <f>IFERROR(VLOOKUP($B170,Miljövärden!$B$2:$H$550,7,FALSE),"Nej, saknas")</f>
        <v>Ja</v>
      </c>
      <c r="AQ170" t="str">
        <f>IFERROR(VLOOKUP($B170,Miljövärden!$B$2:$H$550,6,FALSE),"Nej, saknas")</f>
        <v>Nej</v>
      </c>
      <c r="AU170">
        <f t="shared" si="47"/>
        <v>0.31559999999999999</v>
      </c>
      <c r="AV170">
        <f t="shared" si="48"/>
        <v>3.1920000000000002</v>
      </c>
      <c r="AW170">
        <f t="shared" si="49"/>
        <v>10.911</v>
      </c>
      <c r="AX170">
        <f t="shared" si="50"/>
        <v>0</v>
      </c>
      <c r="AZ170">
        <f t="shared" si="51"/>
        <v>14.103</v>
      </c>
      <c r="BC170">
        <f t="shared" si="52"/>
        <v>0.43099999999999999</v>
      </c>
      <c r="BD170">
        <f t="shared" si="53"/>
        <v>0</v>
      </c>
      <c r="BE170">
        <f t="shared" si="54"/>
        <v>14.103</v>
      </c>
      <c r="BF170">
        <f t="shared" si="55"/>
        <v>0</v>
      </c>
      <c r="BG170">
        <f t="shared" si="56"/>
        <v>0.31559999999999999</v>
      </c>
      <c r="BH170">
        <f>VLOOKUP(B170,Miljö!$B$1:$I$482,MATCH("Fossilandel för ursprungspecificerad el ()",Miljö!$B$1:$I$1,0),FALSE)</f>
        <v>0</v>
      </c>
      <c r="BI170">
        <f>VLOOKUP(B170,Miljö!$B$1:$BX$482,MATCH("Kärnkraftsandel för ursprungsspecificerad el ()",Miljö!$B$1:$O$1,0),FALSE)</f>
        <v>0</v>
      </c>
      <c r="BJ170">
        <f t="shared" si="57"/>
        <v>0</v>
      </c>
      <c r="BK170" t="str">
        <f>VLOOKUP(B170,Miljö!$B$1:$O$482,MATCH("Fossil andel i procent (%)",Miljö!$B$1:$O$1,0),FALSE)</f>
        <v>ET</v>
      </c>
      <c r="BL170">
        <f t="shared" si="58"/>
        <v>14.849599999999999</v>
      </c>
      <c r="BO170" s="289">
        <f t="shared" si="59"/>
        <v>2.902435082426463E-2</v>
      </c>
      <c r="BP170" s="239">
        <f t="shared" si="60"/>
        <v>0</v>
      </c>
      <c r="BQ170" s="239">
        <f t="shared" si="61"/>
        <v>0.97097564917573542</v>
      </c>
      <c r="BR170" s="239">
        <f t="shared" si="62"/>
        <v>0</v>
      </c>
      <c r="BS170" s="239"/>
      <c r="BT170" s="351">
        <f t="shared" si="63"/>
        <v>1</v>
      </c>
      <c r="BW170" s="289">
        <f>IF(AP170="ja",VLOOKUP(B170,Miljövärden!$B$2:$H$550,MATCH("Total andel fossilt",Miljövärden!$B$2:$H$2,0),FALSE),"")</f>
        <v>2.9024399999999999E-2</v>
      </c>
      <c r="BZ170" s="351">
        <f t="shared" si="64"/>
        <v>4.9175735369194618E-8</v>
      </c>
      <c r="CA170" s="353">
        <f t="shared" si="65"/>
        <v>0</v>
      </c>
    </row>
    <row r="171" spans="1:79" x14ac:dyDescent="0.25">
      <c r="A171" s="2" t="s">
        <v>278</v>
      </c>
      <c r="B171" s="2" t="s">
        <v>282</v>
      </c>
      <c r="C171">
        <f>VLOOKUP($B171,'Tillförd energi'!$B$1:$AI$700,MATCH(C$1,'Tillförd energi'!$B$1:$AQ$1,0),FALSE)</f>
        <v>0</v>
      </c>
      <c r="D171">
        <f>VLOOKUP($B171,'Tillförd energi'!$B$1:$AI$700,MATCH(D$1,'Tillförd energi'!$B$1:$AQ$1,0),FALSE)</f>
        <v>0.188</v>
      </c>
      <c r="E171">
        <f>VLOOKUP($B171,'Tillförd energi'!$B$1:$AI$700,MATCH(E$1,'Tillförd energi'!$B$1:$AQ$1,0),FALSE)</f>
        <v>0</v>
      </c>
      <c r="F171">
        <f>VLOOKUP($B171,'Tillförd energi'!$B$1:$AI$700,MATCH(F$1,'Tillförd energi'!$B$1:$AQ$1,0),FALSE)</f>
        <v>0</v>
      </c>
      <c r="G171">
        <f>VLOOKUP($B171,'Tillförd energi'!$B$1:$AI$700,MATCH(G$1,'Tillförd energi'!$B$1:$AQ$1,0),FALSE)</f>
        <v>0</v>
      </c>
      <c r="H171">
        <f>VLOOKUP($B171,'Tillförd energi'!$B$1:$AI$700,MATCH(H$1,'Tillförd energi'!$B$1:$AQ$1,0),FALSE)</f>
        <v>0</v>
      </c>
      <c r="I171">
        <f>VLOOKUP($B171,'Tillförd energi'!$B$1:$AI$700,MATCH(I$1,'Tillförd energi'!$B$1:$AQ$1,0),FALSE)</f>
        <v>0</v>
      </c>
      <c r="J171">
        <f>VLOOKUP($B171,'Tillförd energi'!$B$1:$AI$700,MATCH(J$1,'Tillförd energi'!$B$1:$AQ$1,0),FALSE)</f>
        <v>0</v>
      </c>
      <c r="K171">
        <f>VLOOKUP($B171,'Tillförd energi'!$B$1:$AI$700,MATCH(K$1,'Tillförd energi'!$B$1:$AQ$1,0),FALSE)</f>
        <v>0</v>
      </c>
      <c r="L171">
        <f>VLOOKUP($B171,'Tillförd energi'!$B$1:$AI$700,MATCH(L$1,'Tillförd energi'!$B$1:$AQ$1,0),FALSE)</f>
        <v>0</v>
      </c>
      <c r="M171">
        <f>VLOOKUP($B171,'Tillförd energi'!$B$1:$AI$700,MATCH(M$1,'Tillförd energi'!$B$1:$AQ$1,0),FALSE)</f>
        <v>0</v>
      </c>
      <c r="N171">
        <f>VLOOKUP($B171,'Tillförd energi'!$B$1:$AI$700,MATCH(N$1,'Tillförd energi'!$B$1:$AQ$1,0),FALSE)</f>
        <v>0</v>
      </c>
      <c r="O171">
        <f>VLOOKUP($B171,'Tillförd energi'!$B$1:$AI$700,MATCH(O$1,'Tillförd energi'!$B$1:$AQ$1,0),FALSE)</f>
        <v>0</v>
      </c>
      <c r="P171">
        <f>VLOOKUP($B171,'Tillförd energi'!$B$1:$AI$700,MATCH(P$1,'Tillförd energi'!$B$1:$AQ$1,0),FALSE)</f>
        <v>0</v>
      </c>
      <c r="Q171">
        <f>VLOOKUP($B171,'Tillförd energi'!$B$1:$AI$700,MATCH(Q$1,'Tillförd energi'!$B$1:$AQ$1,0),FALSE)</f>
        <v>0</v>
      </c>
      <c r="R171">
        <f>VLOOKUP($B171,'Tillförd energi'!$B$1:$AI$700,MATCH(R$1,'Tillförd energi'!$B$1:$AQ$1,0),FALSE)</f>
        <v>0</v>
      </c>
      <c r="S171">
        <f>VLOOKUP($B171,'Tillförd energi'!$B$1:$AI$700,MATCH(S$1,'Tillförd energi'!$B$1:$AQ$1,0),FALSE)</f>
        <v>8.2080000000000002</v>
      </c>
      <c r="T171">
        <f>VLOOKUP($B171,'Tillförd energi'!$B$1:$AI$700,MATCH(T$1,'Tillförd energi'!$B$1:$AQ$1,0),FALSE)</f>
        <v>0</v>
      </c>
      <c r="U171">
        <f>VLOOKUP($B171,'Tillförd energi'!$B$1:$AI$700,MATCH(U$1,'Tillförd energi'!$B$1:$AQ$1,0),FALSE)</f>
        <v>0</v>
      </c>
      <c r="V171">
        <f>VLOOKUP($B171,'Tillförd energi'!$B$1:$AI$700,MATCH(V$1,'Tillförd energi'!$B$1:$AQ$1,0),FALSE)</f>
        <v>0</v>
      </c>
      <c r="W171">
        <f>VLOOKUP($B171,'Tillförd energi'!$B$1:$AI$700,MATCH(W$1,'Tillförd energi'!$B$1:$AQ$1,0),FALSE)</f>
        <v>0</v>
      </c>
      <c r="X171">
        <f>VLOOKUP($B171,'Tillförd energi'!$B$1:$AI$700,MATCH(X$1,'Tillförd energi'!$B$1:$AQ$1,0),FALSE)</f>
        <v>0</v>
      </c>
      <c r="Y171">
        <f>VLOOKUP($B171,'Tillförd energi'!$B$1:$AI$700,MATCH(Y$1,'Tillförd energi'!$B$1:$AQ$1,0),FALSE)</f>
        <v>0</v>
      </c>
      <c r="Z171">
        <f>VLOOKUP($B171,'Tillförd energi'!$B$1:$AI$700,MATCH(Z$1,'Tillförd energi'!$B$1:$AQ$1,0),FALSE)</f>
        <v>0</v>
      </c>
      <c r="AA171">
        <f>VLOOKUP($B171,'Tillförd energi'!$B$1:$AI$700,MATCH(AA$1,'Tillförd energi'!$B$1:$AQ$1,0),FALSE)</f>
        <v>0</v>
      </c>
      <c r="AB171">
        <f>VLOOKUP($B171,'Tillförd energi'!$B$1:$AI$700,MATCH(AB$1,'Tillförd energi'!$B$1:$AQ$1,0),FALSE)</f>
        <v>0</v>
      </c>
      <c r="AC171">
        <f>VLOOKUP($B171,'Tillförd energi'!$B$1:$AI$700,MATCH(AC$1,'Tillförd energi'!$B$1:$AQ$1,0),FALSE)</f>
        <v>0</v>
      </c>
      <c r="AD171">
        <f>VLOOKUP($B171,'Tillförd energi'!$B$1:$AI$700,MATCH(AD$1,'Tillförd energi'!$B$1:$AQ$1,0),FALSE)</f>
        <v>0</v>
      </c>
      <c r="AE171">
        <f>VLOOKUP($B171,'Tillförd energi'!$B$1:$AI$700,MATCH(AE$1,'Tillförd energi'!$B$1:$AQ$1,0),FALSE)</f>
        <v>0</v>
      </c>
      <c r="AF171">
        <f>VLOOKUP($B171,'Tillförd energi'!$B$1:$AI$700,MATCH(AF$1,'Tillförd energi'!$B$1:$AQ$1,0),FALSE)</f>
        <v>0.12</v>
      </c>
      <c r="AG171">
        <f>IFERROR(VLOOKUP(B171,Miljö!$B$1:$AC$550,MATCH("Köpt mängd produktionsspecifik fjärrvärme:",Miljö!$B$1:$AC$1,0),FALSE)/1,0)</f>
        <v>0</v>
      </c>
      <c r="AI171">
        <f t="shared" si="44"/>
        <v>8.516</v>
      </c>
      <c r="AJ171">
        <f t="shared" si="45"/>
        <v>8.516</v>
      </c>
      <c r="AK171">
        <f>IF(ISERROR(1/VLOOKUP($B171,Leveranser!$B$1:$S$500,MATCH("såld värme (gwh)",Leveranser!$B$1:$S$1,0),FALSE)),"",VLOOKUP($B171,Leveranser!$B$1:$S$500,MATCH("såld värme (gwh)",Leveranser!$B$1:$S$1,0),FALSE))</f>
        <v>5.65</v>
      </c>
      <c r="AL171">
        <f>VLOOKUP($B171,Leveranser!$B$1:$Y$500,MATCH("Totalt såld fjärrvärme till andra fjärrvärmeföretag",Leveranser!$B$1:$AA$1,0),FALSE)</f>
        <v>0</v>
      </c>
      <c r="AM171">
        <f>IF(ISERROR(1/VLOOKUP($B171,Miljö!$B$1:$S$500,MATCH("Såld mängd produktionsspecifik fjärrvärme (GWh)",Miljö!$B$1:$R$1,0),FALSE)),0,VLOOKUP($B171,Miljö!$B$1:$S$500,MATCH("Såld mängd produktionsspecifik fjärrvärme (GWh)",Miljö!$B$1:$R$1,0),FALSE))</f>
        <v>0</v>
      </c>
      <c r="AN171" s="239">
        <f t="shared" si="46"/>
        <v>0.66345702207609214</v>
      </c>
      <c r="AP171" t="str">
        <f>IFERROR(VLOOKUP($B171,Miljövärden!$B$2:$H$550,7,FALSE),"Nej, saknas")</f>
        <v>Ja</v>
      </c>
      <c r="AQ171" t="str">
        <f>IFERROR(VLOOKUP($B171,Miljövärden!$B$2:$H$550,6,FALSE),"Nej, saknas")</f>
        <v>Nej</v>
      </c>
      <c r="AU171">
        <f t="shared" si="47"/>
        <v>0.12</v>
      </c>
      <c r="AV171">
        <f t="shared" si="48"/>
        <v>0</v>
      </c>
      <c r="AW171">
        <f t="shared" si="49"/>
        <v>0</v>
      </c>
      <c r="AX171">
        <f t="shared" si="50"/>
        <v>8.2080000000000002</v>
      </c>
      <c r="AZ171">
        <f t="shared" si="51"/>
        <v>8.2080000000000002</v>
      </c>
      <c r="BC171">
        <f t="shared" si="52"/>
        <v>0.188</v>
      </c>
      <c r="BD171">
        <f t="shared" si="53"/>
        <v>0</v>
      </c>
      <c r="BE171">
        <f t="shared" si="54"/>
        <v>8.2080000000000002</v>
      </c>
      <c r="BF171">
        <f t="shared" si="55"/>
        <v>0</v>
      </c>
      <c r="BG171">
        <f t="shared" si="56"/>
        <v>0.12</v>
      </c>
      <c r="BH171">
        <f>VLOOKUP(B171,Miljö!$B$1:$I$482,MATCH("Fossilandel för ursprungspecificerad el ()",Miljö!$B$1:$I$1,0),FALSE)</f>
        <v>0</v>
      </c>
      <c r="BI171">
        <f>VLOOKUP(B171,Miljö!$B$1:$BX$482,MATCH("Kärnkraftsandel för ursprungsspecificerad el ()",Miljö!$B$1:$O$1,0),FALSE)</f>
        <v>0</v>
      </c>
      <c r="BJ171">
        <f t="shared" si="57"/>
        <v>0</v>
      </c>
      <c r="BK171" t="str">
        <f>VLOOKUP(B171,Miljö!$B$1:$O$482,MATCH("Fossil andel i procent (%)",Miljö!$B$1:$O$1,0),FALSE)</f>
        <v>ET</v>
      </c>
      <c r="BL171">
        <f t="shared" si="58"/>
        <v>8.516</v>
      </c>
      <c r="BO171" s="289">
        <f t="shared" si="59"/>
        <v>2.2076092062000941E-2</v>
      </c>
      <c r="BP171" s="239">
        <f t="shared" si="60"/>
        <v>0</v>
      </c>
      <c r="BQ171" s="239">
        <f t="shared" si="61"/>
        <v>0.97792390793799899</v>
      </c>
      <c r="BR171" s="239">
        <f t="shared" si="62"/>
        <v>0</v>
      </c>
      <c r="BS171" s="239"/>
      <c r="BT171" s="351">
        <f t="shared" si="63"/>
        <v>0.99999999999999989</v>
      </c>
      <c r="BW171" s="289">
        <f>IF(AP171="ja",VLOOKUP(B171,Miljövärden!$B$2:$H$550,MATCH("Total andel fossilt",Miljövärden!$B$2:$H$2,0),FALSE),"")</f>
        <v>2.2076100000000001E-2</v>
      </c>
      <c r="BZ171" s="351">
        <f t="shared" si="64"/>
        <v>7.9379990601535777E-9</v>
      </c>
      <c r="CA171" s="353">
        <f t="shared" si="65"/>
        <v>0</v>
      </c>
    </row>
    <row r="172" spans="1:79" x14ac:dyDescent="0.25">
      <c r="A172" s="2" t="s">
        <v>278</v>
      </c>
      <c r="B172" s="2" t="s">
        <v>283</v>
      </c>
      <c r="C172">
        <f>VLOOKUP($B172,'Tillförd energi'!$B$1:$AI$700,MATCH(C$1,'Tillförd energi'!$B$1:$AQ$1,0),FALSE)</f>
        <v>0</v>
      </c>
      <c r="D172">
        <f>VLOOKUP($B172,'Tillförd energi'!$B$1:$AI$700,MATCH(D$1,'Tillförd energi'!$B$1:$AQ$1,0),FALSE)</f>
        <v>1.9E-2</v>
      </c>
      <c r="E172">
        <f>VLOOKUP($B172,'Tillförd energi'!$B$1:$AI$700,MATCH(E$1,'Tillförd energi'!$B$1:$AQ$1,0),FALSE)</f>
        <v>0</v>
      </c>
      <c r="F172">
        <f>VLOOKUP($B172,'Tillförd energi'!$B$1:$AI$700,MATCH(F$1,'Tillförd energi'!$B$1:$AQ$1,0),FALSE)</f>
        <v>0</v>
      </c>
      <c r="G172">
        <f>VLOOKUP($B172,'Tillförd energi'!$B$1:$AI$700,MATCH(G$1,'Tillförd energi'!$B$1:$AQ$1,0),FALSE)</f>
        <v>0</v>
      </c>
      <c r="H172">
        <f>VLOOKUP($B172,'Tillförd energi'!$B$1:$AI$700,MATCH(H$1,'Tillförd energi'!$B$1:$AQ$1,0),FALSE)</f>
        <v>0</v>
      </c>
      <c r="I172">
        <f>VLOOKUP($B172,'Tillförd energi'!$B$1:$AI$700,MATCH(I$1,'Tillförd energi'!$B$1:$AQ$1,0),FALSE)</f>
        <v>0</v>
      </c>
      <c r="J172">
        <f>VLOOKUP($B172,'Tillförd energi'!$B$1:$AI$700,MATCH(J$1,'Tillförd energi'!$B$1:$AQ$1,0),FALSE)</f>
        <v>0</v>
      </c>
      <c r="K172">
        <f>VLOOKUP($B172,'Tillförd energi'!$B$1:$AI$700,MATCH(K$1,'Tillförd energi'!$B$1:$AQ$1,0),FALSE)</f>
        <v>0</v>
      </c>
      <c r="L172">
        <f>VLOOKUP($B172,'Tillförd energi'!$B$1:$AI$700,MATCH(L$1,'Tillförd energi'!$B$1:$AQ$1,0),FALSE)</f>
        <v>0</v>
      </c>
      <c r="M172">
        <f>VLOOKUP($B172,'Tillförd energi'!$B$1:$AI$700,MATCH(M$1,'Tillförd energi'!$B$1:$AQ$1,0),FALSE)</f>
        <v>0</v>
      </c>
      <c r="N172">
        <f>VLOOKUP($B172,'Tillförd energi'!$B$1:$AI$700,MATCH(N$1,'Tillförd energi'!$B$1:$AQ$1,0),FALSE)</f>
        <v>0</v>
      </c>
      <c r="O172">
        <f>VLOOKUP($B172,'Tillförd energi'!$B$1:$AI$700,MATCH(O$1,'Tillförd energi'!$B$1:$AQ$1,0),FALSE)</f>
        <v>0</v>
      </c>
      <c r="P172">
        <f>VLOOKUP($B172,'Tillförd energi'!$B$1:$AI$700,MATCH(P$1,'Tillförd energi'!$B$1:$AQ$1,0),FALSE)</f>
        <v>0</v>
      </c>
      <c r="Q172">
        <f>VLOOKUP($B172,'Tillförd energi'!$B$1:$AI$700,MATCH(Q$1,'Tillförd energi'!$B$1:$AQ$1,0),FALSE)</f>
        <v>0</v>
      </c>
      <c r="R172">
        <f>VLOOKUP($B172,'Tillförd energi'!$B$1:$AI$700,MATCH(R$1,'Tillförd energi'!$B$1:$AQ$1,0),FALSE)</f>
        <v>0</v>
      </c>
      <c r="S172">
        <f>VLOOKUP($B172,'Tillförd energi'!$B$1:$AI$700,MATCH(S$1,'Tillförd energi'!$B$1:$AQ$1,0),FALSE)</f>
        <v>9.5399999999999991</v>
      </c>
      <c r="T172">
        <f>VLOOKUP($B172,'Tillförd energi'!$B$1:$AI$700,MATCH(T$1,'Tillförd energi'!$B$1:$AQ$1,0),FALSE)</f>
        <v>0</v>
      </c>
      <c r="U172">
        <f>VLOOKUP($B172,'Tillförd energi'!$B$1:$AI$700,MATCH(U$1,'Tillförd energi'!$B$1:$AQ$1,0),FALSE)</f>
        <v>0</v>
      </c>
      <c r="V172">
        <f>VLOOKUP($B172,'Tillförd energi'!$B$1:$AI$700,MATCH(V$1,'Tillförd energi'!$B$1:$AQ$1,0),FALSE)</f>
        <v>0</v>
      </c>
      <c r="W172">
        <f>VLOOKUP($B172,'Tillförd energi'!$B$1:$AI$700,MATCH(W$1,'Tillförd energi'!$B$1:$AQ$1,0),FALSE)</f>
        <v>0</v>
      </c>
      <c r="X172">
        <f>VLOOKUP($B172,'Tillförd energi'!$B$1:$AI$700,MATCH(X$1,'Tillförd energi'!$B$1:$AQ$1,0),FALSE)</f>
        <v>6.0460000000000003</v>
      </c>
      <c r="Y172">
        <f>VLOOKUP($B172,'Tillförd energi'!$B$1:$AI$700,MATCH(Y$1,'Tillförd energi'!$B$1:$AQ$1,0),FALSE)</f>
        <v>0</v>
      </c>
      <c r="Z172">
        <f>VLOOKUP($B172,'Tillförd energi'!$B$1:$AI$700,MATCH(Z$1,'Tillförd energi'!$B$1:$AQ$1,0),FALSE)</f>
        <v>0</v>
      </c>
      <c r="AA172">
        <f>VLOOKUP($B172,'Tillförd energi'!$B$1:$AI$700,MATCH(AA$1,'Tillförd energi'!$B$1:$AQ$1,0),FALSE)</f>
        <v>0</v>
      </c>
      <c r="AB172">
        <f>VLOOKUP($B172,'Tillförd energi'!$B$1:$AI$700,MATCH(AB$1,'Tillförd energi'!$B$1:$AQ$1,0),FALSE)</f>
        <v>0</v>
      </c>
      <c r="AC172">
        <f>VLOOKUP($B172,'Tillförd energi'!$B$1:$AI$700,MATCH(AC$1,'Tillförd energi'!$B$1:$AQ$1,0),FALSE)</f>
        <v>0</v>
      </c>
      <c r="AD172">
        <f>VLOOKUP($B172,'Tillförd energi'!$B$1:$AI$700,MATCH(AD$1,'Tillförd energi'!$B$1:$AQ$1,0),FALSE)</f>
        <v>0</v>
      </c>
      <c r="AE172">
        <f>VLOOKUP($B172,'Tillförd energi'!$B$1:$AI$700,MATCH(AE$1,'Tillförd energi'!$B$1:$AQ$1,0),FALSE)</f>
        <v>0</v>
      </c>
      <c r="AF172">
        <f>VLOOKUP($B172,'Tillförd energi'!$B$1:$AI$700,MATCH(AF$1,'Tillförd energi'!$B$1:$AQ$1,0),FALSE)</f>
        <v>0.25</v>
      </c>
      <c r="AG172">
        <f>IFERROR(VLOOKUP(B172,Miljö!$B$1:$AC$550,MATCH("Köpt mängd produktionsspecifik fjärrvärme:",Miljö!$B$1:$AC$1,0),FALSE)/1,0)</f>
        <v>0</v>
      </c>
      <c r="AI172">
        <f t="shared" si="44"/>
        <v>15.855</v>
      </c>
      <c r="AJ172">
        <f t="shared" si="45"/>
        <v>15.855</v>
      </c>
      <c r="AK172">
        <f>IF(ISERROR(1/VLOOKUP($B172,Leveranser!$B$1:$S$500,MATCH("såld värme (gwh)",Leveranser!$B$1:$S$1,0),FALSE)),"",VLOOKUP($B172,Leveranser!$B$1:$S$500,MATCH("såld värme (gwh)",Leveranser!$B$1:$S$1,0),FALSE))</f>
        <v>13.7</v>
      </c>
      <c r="AL172">
        <f>VLOOKUP($B172,Leveranser!$B$1:$Y$500,MATCH("Totalt såld fjärrvärme till andra fjärrvärmeföretag",Leveranser!$B$1:$AA$1,0),FALSE)</f>
        <v>0</v>
      </c>
      <c r="AM172">
        <f>IF(ISERROR(1/VLOOKUP($B172,Miljö!$B$1:$S$500,MATCH("Såld mängd produktionsspecifik fjärrvärme (GWh)",Miljö!$B$1:$R$1,0),FALSE)),0,VLOOKUP($B172,Miljö!$B$1:$S$500,MATCH("Såld mängd produktionsspecifik fjärrvärme (GWh)",Miljö!$B$1:$R$1,0),FALSE))</f>
        <v>0</v>
      </c>
      <c r="AN172" s="239">
        <f t="shared" si="46"/>
        <v>0.86408073163040044</v>
      </c>
      <c r="AP172" t="str">
        <f>IFERROR(VLOOKUP($B172,Miljövärden!$B$2:$H$550,7,FALSE),"Nej, saknas")</f>
        <v>Ja</v>
      </c>
      <c r="AQ172" t="str">
        <f>IFERROR(VLOOKUP($B172,Miljövärden!$B$2:$H$550,6,FALSE),"Nej, saknas")</f>
        <v>Nej</v>
      </c>
      <c r="AU172">
        <f t="shared" si="47"/>
        <v>0.25</v>
      </c>
      <c r="AV172">
        <f t="shared" si="48"/>
        <v>6.0460000000000003</v>
      </c>
      <c r="AW172">
        <f t="shared" si="49"/>
        <v>0</v>
      </c>
      <c r="AX172">
        <f t="shared" si="50"/>
        <v>9.5399999999999991</v>
      </c>
      <c r="AZ172">
        <f t="shared" si="51"/>
        <v>15.585999999999999</v>
      </c>
      <c r="BC172">
        <f t="shared" si="52"/>
        <v>1.9E-2</v>
      </c>
      <c r="BD172">
        <f t="shared" si="53"/>
        <v>0</v>
      </c>
      <c r="BE172">
        <f t="shared" si="54"/>
        <v>15.585999999999999</v>
      </c>
      <c r="BF172">
        <f t="shared" si="55"/>
        <v>0</v>
      </c>
      <c r="BG172">
        <f t="shared" si="56"/>
        <v>0.25</v>
      </c>
      <c r="BH172">
        <f>VLOOKUP(B172,Miljö!$B$1:$I$482,MATCH("Fossilandel för ursprungspecificerad el ()",Miljö!$B$1:$I$1,0),FALSE)</f>
        <v>0</v>
      </c>
      <c r="BI172">
        <f>VLOOKUP(B172,Miljö!$B$1:$BX$482,MATCH("Kärnkraftsandel för ursprungsspecificerad el ()",Miljö!$B$1:$O$1,0),FALSE)</f>
        <v>0</v>
      </c>
      <c r="BJ172">
        <f t="shared" si="57"/>
        <v>0</v>
      </c>
      <c r="BK172" t="str">
        <f>VLOOKUP(B172,Miljö!$B$1:$O$482,MATCH("Fossil andel i procent (%)",Miljö!$B$1:$O$1,0),FALSE)</f>
        <v>ET</v>
      </c>
      <c r="BL172">
        <f t="shared" si="58"/>
        <v>15.854999999999999</v>
      </c>
      <c r="BO172" s="289">
        <f t="shared" si="59"/>
        <v>1.1983601387574897E-3</v>
      </c>
      <c r="BP172" s="239">
        <f t="shared" si="60"/>
        <v>0</v>
      </c>
      <c r="BQ172" s="239">
        <f t="shared" si="61"/>
        <v>0.99880163986124249</v>
      </c>
      <c r="BR172" s="239">
        <f t="shared" si="62"/>
        <v>0</v>
      </c>
      <c r="BS172" s="239"/>
      <c r="BT172" s="351">
        <f t="shared" si="63"/>
        <v>1</v>
      </c>
      <c r="BW172" s="289">
        <f>IF(AP172="ja",VLOOKUP(B172,Miljövärden!$B$2:$H$550,MATCH("Total andel fossilt",Miljövärden!$B$2:$H$2,0),FALSE),"")</f>
        <v>1.1983600000000001E-3</v>
      </c>
      <c r="BZ172" s="351">
        <f t="shared" si="64"/>
        <v>-1.3875748965629098E-10</v>
      </c>
      <c r="CA172" s="353">
        <f t="shared" si="65"/>
        <v>0</v>
      </c>
    </row>
    <row r="173" spans="1:79" x14ac:dyDescent="0.25">
      <c r="A173" s="2" t="s">
        <v>278</v>
      </c>
      <c r="B173" s="2" t="s">
        <v>284</v>
      </c>
      <c r="C173">
        <f>VLOOKUP($B173,'Tillförd energi'!$B$1:$AI$700,MATCH(C$1,'Tillförd energi'!$B$1:$AQ$1,0),FALSE)</f>
        <v>0</v>
      </c>
      <c r="D173">
        <f>VLOOKUP($B173,'Tillförd energi'!$B$1:$AI$700,MATCH(D$1,'Tillförd energi'!$B$1:$AQ$1,0),FALSE)</f>
        <v>0.92200000000000004</v>
      </c>
      <c r="E173">
        <f>VLOOKUP($B173,'Tillförd energi'!$B$1:$AI$700,MATCH(E$1,'Tillförd energi'!$B$1:$AQ$1,0),FALSE)</f>
        <v>0</v>
      </c>
      <c r="F173">
        <f>VLOOKUP($B173,'Tillförd energi'!$B$1:$AI$700,MATCH(F$1,'Tillförd energi'!$B$1:$AQ$1,0),FALSE)</f>
        <v>0</v>
      </c>
      <c r="G173">
        <f>VLOOKUP($B173,'Tillförd energi'!$B$1:$AI$700,MATCH(G$1,'Tillförd energi'!$B$1:$AQ$1,0),FALSE)</f>
        <v>0</v>
      </c>
      <c r="H173">
        <f>VLOOKUP($B173,'Tillförd energi'!$B$1:$AI$700,MATCH(H$1,'Tillförd energi'!$B$1:$AQ$1,0),FALSE)</f>
        <v>0</v>
      </c>
      <c r="I173">
        <f>VLOOKUP($B173,'Tillförd energi'!$B$1:$AI$700,MATCH(I$1,'Tillförd energi'!$B$1:$AQ$1,0),FALSE)</f>
        <v>0</v>
      </c>
      <c r="J173">
        <f>VLOOKUP($B173,'Tillförd energi'!$B$1:$AI$700,MATCH(J$1,'Tillförd energi'!$B$1:$AQ$1,0),FALSE)</f>
        <v>0</v>
      </c>
      <c r="K173">
        <f>VLOOKUP($B173,'Tillförd energi'!$B$1:$AI$700,MATCH(K$1,'Tillförd energi'!$B$1:$AQ$1,0),FALSE)</f>
        <v>0</v>
      </c>
      <c r="L173">
        <f>VLOOKUP($B173,'Tillförd energi'!$B$1:$AI$700,MATCH(L$1,'Tillförd energi'!$B$1:$AQ$1,0),FALSE)</f>
        <v>0</v>
      </c>
      <c r="M173">
        <f>VLOOKUP($B173,'Tillförd energi'!$B$1:$AI$700,MATCH(M$1,'Tillförd energi'!$B$1:$AQ$1,0),FALSE)</f>
        <v>0</v>
      </c>
      <c r="N173">
        <f>VLOOKUP($B173,'Tillförd energi'!$B$1:$AI$700,MATCH(N$1,'Tillförd energi'!$B$1:$AQ$1,0),FALSE)</f>
        <v>0</v>
      </c>
      <c r="O173">
        <f>VLOOKUP($B173,'Tillförd energi'!$B$1:$AI$700,MATCH(O$1,'Tillförd energi'!$B$1:$AQ$1,0),FALSE)</f>
        <v>0</v>
      </c>
      <c r="P173">
        <f>VLOOKUP($B173,'Tillförd energi'!$B$1:$AI$700,MATCH(P$1,'Tillförd energi'!$B$1:$AQ$1,0),FALSE)</f>
        <v>0.55900000000000005</v>
      </c>
      <c r="Q173">
        <f>VLOOKUP($B173,'Tillförd energi'!$B$1:$AI$700,MATCH(Q$1,'Tillförd energi'!$B$1:$AQ$1,0),FALSE)</f>
        <v>0</v>
      </c>
      <c r="R173">
        <f>VLOOKUP($B173,'Tillförd energi'!$B$1:$AI$700,MATCH(R$1,'Tillförd energi'!$B$1:$AQ$1,0),FALSE)</f>
        <v>6.2409999999999997</v>
      </c>
      <c r="S173">
        <f>VLOOKUP($B173,'Tillförd energi'!$B$1:$AI$700,MATCH(S$1,'Tillförd energi'!$B$1:$AQ$1,0),FALSE)</f>
        <v>0</v>
      </c>
      <c r="T173">
        <f>VLOOKUP($B173,'Tillförd energi'!$B$1:$AI$700,MATCH(T$1,'Tillförd energi'!$B$1:$AQ$1,0),FALSE)</f>
        <v>0</v>
      </c>
      <c r="U173">
        <f>VLOOKUP($B173,'Tillförd energi'!$B$1:$AI$700,MATCH(U$1,'Tillförd energi'!$B$1:$AQ$1,0),FALSE)</f>
        <v>0</v>
      </c>
      <c r="V173">
        <f>VLOOKUP($B173,'Tillförd energi'!$B$1:$AI$700,MATCH(V$1,'Tillförd energi'!$B$1:$AQ$1,0),FALSE)</f>
        <v>0</v>
      </c>
      <c r="W173">
        <f>VLOOKUP($B173,'Tillförd energi'!$B$1:$AI$700,MATCH(W$1,'Tillförd energi'!$B$1:$AQ$1,0),FALSE)</f>
        <v>0</v>
      </c>
      <c r="X173">
        <f>VLOOKUP($B173,'Tillförd energi'!$B$1:$AI$700,MATCH(X$1,'Tillförd energi'!$B$1:$AQ$1,0),FALSE)</f>
        <v>28.503</v>
      </c>
      <c r="Y173">
        <f>VLOOKUP($B173,'Tillförd energi'!$B$1:$AI$700,MATCH(Y$1,'Tillförd energi'!$B$1:$AQ$1,0),FALSE)</f>
        <v>0</v>
      </c>
      <c r="Z173">
        <f>VLOOKUP($B173,'Tillförd energi'!$B$1:$AI$700,MATCH(Z$1,'Tillförd energi'!$B$1:$AQ$1,0),FALSE)</f>
        <v>0</v>
      </c>
      <c r="AA173">
        <f>VLOOKUP($B173,'Tillförd energi'!$B$1:$AI$700,MATCH(AA$1,'Tillförd energi'!$B$1:$AQ$1,0),FALSE)</f>
        <v>0</v>
      </c>
      <c r="AB173">
        <f>VLOOKUP($B173,'Tillförd energi'!$B$1:$AI$700,MATCH(AB$1,'Tillförd energi'!$B$1:$AQ$1,0),FALSE)</f>
        <v>0</v>
      </c>
      <c r="AC173">
        <f>VLOOKUP($B173,'Tillförd energi'!$B$1:$AI$700,MATCH(AC$1,'Tillförd energi'!$B$1:$AQ$1,0),FALSE)</f>
        <v>0</v>
      </c>
      <c r="AD173">
        <f>VLOOKUP($B173,'Tillförd energi'!$B$1:$AI$700,MATCH(AD$1,'Tillförd energi'!$B$1:$AQ$1,0),FALSE)</f>
        <v>0</v>
      </c>
      <c r="AE173">
        <f>VLOOKUP($B173,'Tillförd energi'!$B$1:$AI$700,MATCH(AE$1,'Tillförd energi'!$B$1:$AQ$1,0),FALSE)</f>
        <v>0</v>
      </c>
      <c r="AF173">
        <f>VLOOKUP($B173,'Tillförd energi'!$B$1:$AI$700,MATCH(AF$1,'Tillförd energi'!$B$1:$AQ$1,0),FALSE)</f>
        <v>0.90780000000000005</v>
      </c>
      <c r="AG173">
        <f>IFERROR(VLOOKUP(B173,Miljö!$B$1:$AC$550,MATCH("Köpt mängd produktionsspecifik fjärrvärme:",Miljö!$B$1:$AC$1,0),FALSE)/1,0)</f>
        <v>0</v>
      </c>
      <c r="AI173">
        <f t="shared" si="44"/>
        <v>37.132800000000003</v>
      </c>
      <c r="AJ173">
        <f t="shared" si="45"/>
        <v>37.132800000000003</v>
      </c>
      <c r="AK173">
        <f>IF(ISERROR(1/VLOOKUP($B173,Leveranser!$B$1:$S$500,MATCH("såld värme (gwh)",Leveranser!$B$1:$S$1,0),FALSE)),"",VLOOKUP($B173,Leveranser!$B$1:$S$500,MATCH("såld värme (gwh)",Leveranser!$B$1:$S$1,0),FALSE))</f>
        <v>30.26</v>
      </c>
      <c r="AL173">
        <f>VLOOKUP($B173,Leveranser!$B$1:$Y$500,MATCH("Totalt såld fjärrvärme till andra fjärrvärmeföretag",Leveranser!$B$1:$AA$1,0),FALSE)</f>
        <v>0</v>
      </c>
      <c r="AM173">
        <f>IF(ISERROR(1/VLOOKUP($B173,Miljö!$B$1:$S$500,MATCH("Såld mängd produktionsspecifik fjärrvärme (GWh)",Miljö!$B$1:$R$1,0),FALSE)),0,VLOOKUP($B173,Miljö!$B$1:$S$500,MATCH("Såld mängd produktionsspecifik fjärrvärme (GWh)",Miljö!$B$1:$R$1,0),FALSE))</f>
        <v>0</v>
      </c>
      <c r="AN173" s="239">
        <f t="shared" si="46"/>
        <v>0.81491296104791444</v>
      </c>
      <c r="AP173" t="str">
        <f>IFERROR(VLOOKUP($B173,Miljövärden!$B$2:$H$550,7,FALSE),"Nej, saknas")</f>
        <v>Ja</v>
      </c>
      <c r="AQ173" t="str">
        <f>IFERROR(VLOOKUP($B173,Miljövärden!$B$2:$H$550,6,FALSE),"Nej, saknas")</f>
        <v>Nej</v>
      </c>
      <c r="AU173">
        <f t="shared" si="47"/>
        <v>0.90780000000000005</v>
      </c>
      <c r="AV173">
        <f t="shared" si="48"/>
        <v>28.503</v>
      </c>
      <c r="AW173">
        <f t="shared" si="49"/>
        <v>0.55900000000000005</v>
      </c>
      <c r="AX173">
        <f t="shared" si="50"/>
        <v>6.2409999999999997</v>
      </c>
      <c r="AZ173">
        <f t="shared" si="51"/>
        <v>35.302999999999997</v>
      </c>
      <c r="BC173">
        <f t="shared" si="52"/>
        <v>0.92200000000000004</v>
      </c>
      <c r="BD173">
        <f t="shared" si="53"/>
        <v>0</v>
      </c>
      <c r="BE173">
        <f t="shared" si="54"/>
        <v>35.302999999999997</v>
      </c>
      <c r="BF173">
        <f t="shared" si="55"/>
        <v>0</v>
      </c>
      <c r="BG173">
        <f t="shared" si="56"/>
        <v>0.90780000000000005</v>
      </c>
      <c r="BH173">
        <f>VLOOKUP(B173,Miljö!$B$1:$I$482,MATCH("Fossilandel för ursprungspecificerad el ()",Miljö!$B$1:$I$1,0),FALSE)</f>
        <v>0</v>
      </c>
      <c r="BI173">
        <f>VLOOKUP(B173,Miljö!$B$1:$BX$482,MATCH("Kärnkraftsandel för ursprungsspecificerad el ()",Miljö!$B$1:$O$1,0),FALSE)</f>
        <v>0</v>
      </c>
      <c r="BJ173">
        <f t="shared" si="57"/>
        <v>0</v>
      </c>
      <c r="BK173" t="str">
        <f>VLOOKUP(B173,Miljö!$B$1:$O$482,MATCH("Fossil andel i procent (%)",Miljö!$B$1:$O$1,0),FALSE)</f>
        <v>ET</v>
      </c>
      <c r="BL173">
        <f t="shared" si="58"/>
        <v>37.132799999999996</v>
      </c>
      <c r="BO173" s="289">
        <f t="shared" si="59"/>
        <v>2.4829800068941747E-2</v>
      </c>
      <c r="BP173" s="239">
        <f t="shared" si="60"/>
        <v>0</v>
      </c>
      <c r="BQ173" s="239">
        <f t="shared" si="61"/>
        <v>0.97517019993105836</v>
      </c>
      <c r="BR173" s="239">
        <f t="shared" si="62"/>
        <v>0</v>
      </c>
      <c r="BS173" s="239"/>
      <c r="BT173" s="351">
        <f t="shared" si="63"/>
        <v>1</v>
      </c>
      <c r="BW173" s="289">
        <f>IF(AP173="ja",VLOOKUP(B173,Miljövärden!$B$2:$H$550,MATCH("Total andel fossilt",Miljövärden!$B$2:$H$2,0),FALSE),"")</f>
        <v>2.4829799999999999E-2</v>
      </c>
      <c r="BZ173" s="351">
        <f t="shared" si="64"/>
        <v>-6.8941748143647175E-11</v>
      </c>
      <c r="CA173" s="353">
        <f t="shared" si="65"/>
        <v>0</v>
      </c>
    </row>
    <row r="174" spans="1:79" x14ac:dyDescent="0.25">
      <c r="A174" s="2" t="s">
        <v>278</v>
      </c>
      <c r="B174" s="2" t="s">
        <v>285</v>
      </c>
      <c r="C174">
        <f>VLOOKUP($B174,'Tillförd energi'!$B$1:$AI$700,MATCH(C$1,'Tillförd energi'!$B$1:$AQ$1,0),FALSE)</f>
        <v>0</v>
      </c>
      <c r="D174">
        <f>VLOOKUP($B174,'Tillförd energi'!$B$1:$AI$700,MATCH(D$1,'Tillförd energi'!$B$1:$AQ$1,0),FALSE)</f>
        <v>0</v>
      </c>
      <c r="E174">
        <f>VLOOKUP($B174,'Tillförd energi'!$B$1:$AI$700,MATCH(E$1,'Tillförd energi'!$B$1:$AQ$1,0),FALSE)</f>
        <v>0</v>
      </c>
      <c r="F174">
        <f>VLOOKUP($B174,'Tillförd energi'!$B$1:$AI$700,MATCH(F$1,'Tillförd energi'!$B$1:$AQ$1,0),FALSE)</f>
        <v>0</v>
      </c>
      <c r="G174">
        <f>VLOOKUP($B174,'Tillförd energi'!$B$1:$AI$700,MATCH(G$1,'Tillförd energi'!$B$1:$AQ$1,0),FALSE)</f>
        <v>0</v>
      </c>
      <c r="H174">
        <f>VLOOKUP($B174,'Tillförd energi'!$B$1:$AI$700,MATCH(H$1,'Tillförd energi'!$B$1:$AQ$1,0),FALSE)</f>
        <v>0</v>
      </c>
      <c r="I174">
        <f>VLOOKUP($B174,'Tillförd energi'!$B$1:$AI$700,MATCH(I$1,'Tillförd energi'!$B$1:$AQ$1,0),FALSE)</f>
        <v>0</v>
      </c>
      <c r="J174">
        <f>VLOOKUP($B174,'Tillförd energi'!$B$1:$AI$700,MATCH(J$1,'Tillförd energi'!$B$1:$AQ$1,0),FALSE)</f>
        <v>0</v>
      </c>
      <c r="K174">
        <f>VLOOKUP($B174,'Tillförd energi'!$B$1:$AI$700,MATCH(K$1,'Tillförd energi'!$B$1:$AQ$1,0),FALSE)</f>
        <v>0</v>
      </c>
      <c r="L174">
        <f>VLOOKUP($B174,'Tillförd energi'!$B$1:$AI$700,MATCH(L$1,'Tillförd energi'!$B$1:$AQ$1,0),FALSE)</f>
        <v>0</v>
      </c>
      <c r="M174">
        <f>VLOOKUP($B174,'Tillförd energi'!$B$1:$AI$700,MATCH(M$1,'Tillförd energi'!$B$1:$AQ$1,0),FALSE)</f>
        <v>0</v>
      </c>
      <c r="N174">
        <f>VLOOKUP($B174,'Tillförd energi'!$B$1:$AI$700,MATCH(N$1,'Tillförd energi'!$B$1:$AQ$1,0),FALSE)</f>
        <v>0</v>
      </c>
      <c r="O174">
        <f>VLOOKUP($B174,'Tillförd energi'!$B$1:$AI$700,MATCH(O$1,'Tillförd energi'!$B$1:$AQ$1,0),FALSE)</f>
        <v>0</v>
      </c>
      <c r="P174">
        <f>VLOOKUP($B174,'Tillförd energi'!$B$1:$AI$700,MATCH(P$1,'Tillförd energi'!$B$1:$AQ$1,0),FALSE)</f>
        <v>8.2799999999999994</v>
      </c>
      <c r="Q174">
        <f>VLOOKUP($B174,'Tillförd energi'!$B$1:$AI$700,MATCH(Q$1,'Tillförd energi'!$B$1:$AQ$1,0),FALSE)</f>
        <v>0</v>
      </c>
      <c r="R174">
        <f>VLOOKUP($B174,'Tillförd energi'!$B$1:$AI$700,MATCH(R$1,'Tillförd energi'!$B$1:$AQ$1,0),FALSE)</f>
        <v>0</v>
      </c>
      <c r="S174">
        <f>VLOOKUP($B174,'Tillförd energi'!$B$1:$AI$700,MATCH(S$1,'Tillförd energi'!$B$1:$AQ$1,0),FALSE)</f>
        <v>0</v>
      </c>
      <c r="T174">
        <f>VLOOKUP($B174,'Tillförd energi'!$B$1:$AI$700,MATCH(T$1,'Tillförd energi'!$B$1:$AQ$1,0),FALSE)</f>
        <v>0</v>
      </c>
      <c r="U174">
        <f>VLOOKUP($B174,'Tillförd energi'!$B$1:$AI$700,MATCH(U$1,'Tillförd energi'!$B$1:$AQ$1,0),FALSE)</f>
        <v>0</v>
      </c>
      <c r="V174">
        <f>VLOOKUP($B174,'Tillförd energi'!$B$1:$AI$700,MATCH(V$1,'Tillförd energi'!$B$1:$AQ$1,0),FALSE)</f>
        <v>0</v>
      </c>
      <c r="W174">
        <f>VLOOKUP($B174,'Tillförd energi'!$B$1:$AI$700,MATCH(W$1,'Tillförd energi'!$B$1:$AQ$1,0),FALSE)</f>
        <v>0</v>
      </c>
      <c r="X174">
        <f>VLOOKUP($B174,'Tillförd energi'!$B$1:$AI$700,MATCH(X$1,'Tillförd energi'!$B$1:$AQ$1,0),FALSE)</f>
        <v>0</v>
      </c>
      <c r="Y174">
        <f>VLOOKUP($B174,'Tillförd energi'!$B$1:$AI$700,MATCH(Y$1,'Tillförd energi'!$B$1:$AQ$1,0),FALSE)</f>
        <v>0</v>
      </c>
      <c r="Z174">
        <f>VLOOKUP($B174,'Tillförd energi'!$B$1:$AI$700,MATCH(Z$1,'Tillförd energi'!$B$1:$AQ$1,0),FALSE)</f>
        <v>0</v>
      </c>
      <c r="AA174">
        <f>VLOOKUP($B174,'Tillförd energi'!$B$1:$AI$700,MATCH(AA$1,'Tillförd energi'!$B$1:$AQ$1,0),FALSE)</f>
        <v>0</v>
      </c>
      <c r="AB174">
        <f>VLOOKUP($B174,'Tillförd energi'!$B$1:$AI$700,MATCH(AB$1,'Tillförd energi'!$B$1:$AQ$1,0),FALSE)</f>
        <v>0</v>
      </c>
      <c r="AC174">
        <f>VLOOKUP($B174,'Tillförd energi'!$B$1:$AI$700,MATCH(AC$1,'Tillförd energi'!$B$1:$AQ$1,0),FALSE)</f>
        <v>0</v>
      </c>
      <c r="AD174">
        <f>VLOOKUP($B174,'Tillförd energi'!$B$1:$AI$700,MATCH(AD$1,'Tillförd energi'!$B$1:$AQ$1,0),FALSE)</f>
        <v>0</v>
      </c>
      <c r="AE174">
        <f>VLOOKUP($B174,'Tillförd energi'!$B$1:$AI$700,MATCH(AE$1,'Tillförd energi'!$B$1:$AQ$1,0),FALSE)</f>
        <v>0</v>
      </c>
      <c r="AF174">
        <f>VLOOKUP($B174,'Tillförd energi'!$B$1:$AI$700,MATCH(AF$1,'Tillförd energi'!$B$1:$AQ$1,0),FALSE)</f>
        <v>0.21870000000000001</v>
      </c>
      <c r="AG174">
        <f>IFERROR(VLOOKUP(B174,Miljö!$B$1:$AC$550,MATCH("Köpt mängd produktionsspecifik fjärrvärme:",Miljö!$B$1:$AC$1,0),FALSE)/1,0)</f>
        <v>0</v>
      </c>
      <c r="AI174">
        <f t="shared" si="44"/>
        <v>8.4986999999999995</v>
      </c>
      <c r="AJ174">
        <f t="shared" si="45"/>
        <v>8.4986999999999995</v>
      </c>
      <c r="AK174">
        <f>IF(ISERROR(1/VLOOKUP($B174,Leveranser!$B$1:$S$500,MATCH("såld värme (gwh)",Leveranser!$B$1:$S$1,0),FALSE)),"",VLOOKUP($B174,Leveranser!$B$1:$S$500,MATCH("såld värme (gwh)",Leveranser!$B$1:$S$1,0),FALSE))</f>
        <v>7.29</v>
      </c>
      <c r="AL174">
        <f>VLOOKUP($B174,Leveranser!$B$1:$Y$500,MATCH("Totalt såld fjärrvärme till andra fjärrvärmeföretag",Leveranser!$B$1:$AA$1,0),FALSE)</f>
        <v>0</v>
      </c>
      <c r="AM174">
        <f>IF(ISERROR(1/VLOOKUP($B174,Miljö!$B$1:$S$500,MATCH("Såld mängd produktionsspecifik fjärrvärme (GWh)",Miljö!$B$1:$R$1,0),FALSE)),0,VLOOKUP($B174,Miljö!$B$1:$S$500,MATCH("Såld mängd produktionsspecifik fjärrvärme (GWh)",Miljö!$B$1:$R$1,0),FALSE))</f>
        <v>0</v>
      </c>
      <c r="AN174" s="239">
        <f t="shared" si="46"/>
        <v>0.85777824843799644</v>
      </c>
      <c r="AP174" t="str">
        <f>IFERROR(VLOOKUP($B174,Miljövärden!$B$2:$H$550,7,FALSE),"Nej, saknas")</f>
        <v>Ja</v>
      </c>
      <c r="AQ174" t="str">
        <f>IFERROR(VLOOKUP($B174,Miljövärden!$B$2:$H$550,6,FALSE),"Nej, saknas")</f>
        <v>Nej</v>
      </c>
      <c r="AU174">
        <f t="shared" si="47"/>
        <v>0.21870000000000001</v>
      </c>
      <c r="AV174">
        <f t="shared" si="48"/>
        <v>0</v>
      </c>
      <c r="AW174">
        <f t="shared" si="49"/>
        <v>8.2799999999999994</v>
      </c>
      <c r="AX174">
        <f t="shared" si="50"/>
        <v>0</v>
      </c>
      <c r="AZ174">
        <f t="shared" si="51"/>
        <v>8.2799999999999994</v>
      </c>
      <c r="BC174">
        <f t="shared" si="52"/>
        <v>0</v>
      </c>
      <c r="BD174">
        <f t="shared" si="53"/>
        <v>0</v>
      </c>
      <c r="BE174">
        <f t="shared" si="54"/>
        <v>8.2799999999999994</v>
      </c>
      <c r="BF174">
        <f t="shared" si="55"/>
        <v>0</v>
      </c>
      <c r="BG174">
        <f t="shared" si="56"/>
        <v>0.21870000000000001</v>
      </c>
      <c r="BH174">
        <f>VLOOKUP(B174,Miljö!$B$1:$I$482,MATCH("Fossilandel för ursprungspecificerad el ()",Miljö!$B$1:$I$1,0),FALSE)</f>
        <v>0.48399999999999999</v>
      </c>
      <c r="BI174">
        <f>VLOOKUP(B174,Miljö!$B$1:$BX$482,MATCH("Kärnkraftsandel för ursprungsspecificerad el ()",Miljö!$B$1:$O$1,0),FALSE)</f>
        <v>0.35</v>
      </c>
      <c r="BJ174">
        <f t="shared" si="57"/>
        <v>0</v>
      </c>
      <c r="BK174" t="str">
        <f>VLOOKUP(B174,Miljö!$B$1:$O$482,MATCH("Fossil andel i procent (%)",Miljö!$B$1:$O$1,0),FALSE)</f>
        <v>ET</v>
      </c>
      <c r="BL174">
        <f t="shared" si="58"/>
        <v>8.4986999999999995</v>
      </c>
      <c r="BO174" s="289">
        <f t="shared" si="59"/>
        <v>1.2454940167319708E-2</v>
      </c>
      <c r="BP174" s="239">
        <f t="shared" si="60"/>
        <v>9.0066716085989637E-3</v>
      </c>
      <c r="BQ174" s="239">
        <f t="shared" si="61"/>
        <v>0.97853838822408135</v>
      </c>
      <c r="BR174" s="239">
        <f t="shared" si="62"/>
        <v>0</v>
      </c>
      <c r="BS174" s="239"/>
      <c r="BT174" s="351">
        <f t="shared" si="63"/>
        <v>1</v>
      </c>
      <c r="BW174" s="289">
        <f>IF(AP174="ja",VLOOKUP(B174,Miljövärden!$B$2:$H$550,MATCH("Total andel fossilt",Miljövärden!$B$2:$H$2,0),FALSE),"")</f>
        <v>1.2455000000000001E-2</v>
      </c>
      <c r="BZ174" s="351">
        <f t="shared" si="64"/>
        <v>5.9832680292942753E-8</v>
      </c>
      <c r="CA174" s="353">
        <f t="shared" si="65"/>
        <v>0</v>
      </c>
    </row>
    <row r="175" spans="1:79" x14ac:dyDescent="0.25">
      <c r="A175" s="2" t="s">
        <v>278</v>
      </c>
      <c r="B175" s="2" t="s">
        <v>286</v>
      </c>
      <c r="C175">
        <f>VLOOKUP($B175,'Tillförd energi'!$B$1:$AI$700,MATCH(C$1,'Tillförd energi'!$B$1:$AQ$1,0),FALSE)</f>
        <v>0</v>
      </c>
      <c r="D175">
        <f>VLOOKUP($B175,'Tillförd energi'!$B$1:$AI$700,MATCH(D$1,'Tillförd energi'!$B$1:$AQ$1,0),FALSE)</f>
        <v>0.183</v>
      </c>
      <c r="E175">
        <f>VLOOKUP($B175,'Tillförd energi'!$B$1:$AI$700,MATCH(E$1,'Tillförd energi'!$B$1:$AQ$1,0),FALSE)</f>
        <v>0</v>
      </c>
      <c r="F175">
        <f>VLOOKUP($B175,'Tillförd energi'!$B$1:$AI$700,MATCH(F$1,'Tillförd energi'!$B$1:$AQ$1,0),FALSE)</f>
        <v>0</v>
      </c>
      <c r="G175">
        <f>VLOOKUP($B175,'Tillförd energi'!$B$1:$AI$700,MATCH(G$1,'Tillförd energi'!$B$1:$AQ$1,0),FALSE)</f>
        <v>0</v>
      </c>
      <c r="H175">
        <f>VLOOKUP($B175,'Tillförd energi'!$B$1:$AI$700,MATCH(H$1,'Tillförd energi'!$B$1:$AQ$1,0),FALSE)</f>
        <v>0</v>
      </c>
      <c r="I175">
        <f>VLOOKUP($B175,'Tillförd energi'!$B$1:$AI$700,MATCH(I$1,'Tillförd energi'!$B$1:$AQ$1,0),FALSE)</f>
        <v>0</v>
      </c>
      <c r="J175">
        <f>VLOOKUP($B175,'Tillförd energi'!$B$1:$AI$700,MATCH(J$1,'Tillförd energi'!$B$1:$AQ$1,0),FALSE)</f>
        <v>0</v>
      </c>
      <c r="K175">
        <f>VLOOKUP($B175,'Tillförd energi'!$B$1:$AI$700,MATCH(K$1,'Tillförd energi'!$B$1:$AQ$1,0),FALSE)</f>
        <v>0</v>
      </c>
      <c r="L175">
        <f>VLOOKUP($B175,'Tillförd energi'!$B$1:$AI$700,MATCH(L$1,'Tillförd energi'!$B$1:$AQ$1,0),FALSE)</f>
        <v>0</v>
      </c>
      <c r="M175">
        <f>VLOOKUP($B175,'Tillförd energi'!$B$1:$AI$700,MATCH(M$1,'Tillförd energi'!$B$1:$AQ$1,0),FALSE)</f>
        <v>0</v>
      </c>
      <c r="N175">
        <f>VLOOKUP($B175,'Tillförd energi'!$B$1:$AI$700,MATCH(N$1,'Tillförd energi'!$B$1:$AQ$1,0),FALSE)</f>
        <v>0</v>
      </c>
      <c r="O175">
        <f>VLOOKUP($B175,'Tillförd energi'!$B$1:$AI$700,MATCH(O$1,'Tillförd energi'!$B$1:$AQ$1,0),FALSE)</f>
        <v>0</v>
      </c>
      <c r="P175">
        <f>VLOOKUP($B175,'Tillförd energi'!$B$1:$AI$700,MATCH(P$1,'Tillförd energi'!$B$1:$AQ$1,0),FALSE)</f>
        <v>15.503</v>
      </c>
      <c r="Q175">
        <f>VLOOKUP($B175,'Tillförd energi'!$B$1:$AI$700,MATCH(Q$1,'Tillförd energi'!$B$1:$AQ$1,0),FALSE)</f>
        <v>0</v>
      </c>
      <c r="R175">
        <f>VLOOKUP($B175,'Tillförd energi'!$B$1:$AI$700,MATCH(R$1,'Tillförd energi'!$B$1:$AQ$1,0),FALSE)</f>
        <v>0</v>
      </c>
      <c r="S175">
        <f>VLOOKUP($B175,'Tillförd energi'!$B$1:$AI$700,MATCH(S$1,'Tillförd energi'!$B$1:$AQ$1,0),FALSE)</f>
        <v>0</v>
      </c>
      <c r="T175">
        <f>VLOOKUP($B175,'Tillförd energi'!$B$1:$AI$700,MATCH(T$1,'Tillförd energi'!$B$1:$AQ$1,0),FALSE)</f>
        <v>0</v>
      </c>
      <c r="U175">
        <f>VLOOKUP($B175,'Tillförd energi'!$B$1:$AI$700,MATCH(U$1,'Tillförd energi'!$B$1:$AQ$1,0),FALSE)</f>
        <v>0</v>
      </c>
      <c r="V175">
        <f>VLOOKUP($B175,'Tillförd energi'!$B$1:$AI$700,MATCH(V$1,'Tillförd energi'!$B$1:$AQ$1,0),FALSE)</f>
        <v>0</v>
      </c>
      <c r="W175">
        <f>VLOOKUP($B175,'Tillförd energi'!$B$1:$AI$700,MATCH(W$1,'Tillförd energi'!$B$1:$AQ$1,0),FALSE)</f>
        <v>0.45500000000000002</v>
      </c>
      <c r="X175">
        <f>VLOOKUP($B175,'Tillförd energi'!$B$1:$AI$700,MATCH(X$1,'Tillförd energi'!$B$1:$AQ$1,0),FALSE)</f>
        <v>0</v>
      </c>
      <c r="Y175">
        <f>VLOOKUP($B175,'Tillförd energi'!$B$1:$AI$700,MATCH(Y$1,'Tillförd energi'!$B$1:$AQ$1,0),FALSE)</f>
        <v>0</v>
      </c>
      <c r="Z175">
        <f>VLOOKUP($B175,'Tillförd energi'!$B$1:$AI$700,MATCH(Z$1,'Tillförd energi'!$B$1:$AQ$1,0),FALSE)</f>
        <v>0</v>
      </c>
      <c r="AA175">
        <f>VLOOKUP($B175,'Tillförd energi'!$B$1:$AI$700,MATCH(AA$1,'Tillförd energi'!$B$1:$AQ$1,0),FALSE)</f>
        <v>0</v>
      </c>
      <c r="AB175">
        <f>VLOOKUP($B175,'Tillförd energi'!$B$1:$AI$700,MATCH(AB$1,'Tillförd energi'!$B$1:$AQ$1,0),FALSE)</f>
        <v>0</v>
      </c>
      <c r="AC175">
        <f>VLOOKUP($B175,'Tillförd energi'!$B$1:$AI$700,MATCH(AC$1,'Tillförd energi'!$B$1:$AQ$1,0),FALSE)</f>
        <v>0</v>
      </c>
      <c r="AD175">
        <f>VLOOKUP($B175,'Tillförd energi'!$B$1:$AI$700,MATCH(AD$1,'Tillförd energi'!$B$1:$AQ$1,0),FALSE)</f>
        <v>0</v>
      </c>
      <c r="AE175">
        <f>VLOOKUP($B175,'Tillförd energi'!$B$1:$AI$700,MATCH(AE$1,'Tillförd energi'!$B$1:$AQ$1,0),FALSE)</f>
        <v>0</v>
      </c>
      <c r="AF175">
        <f>VLOOKUP($B175,'Tillförd energi'!$B$1:$AI$700,MATCH(AF$1,'Tillförd energi'!$B$1:$AQ$1,0),FALSE)</f>
        <v>0.3</v>
      </c>
      <c r="AG175">
        <f>IFERROR(VLOOKUP(B175,Miljö!$B$1:$AC$550,MATCH("Köpt mängd produktionsspecifik fjärrvärme:",Miljö!$B$1:$AC$1,0),FALSE)/1,0)</f>
        <v>0</v>
      </c>
      <c r="AI175">
        <f t="shared" si="44"/>
        <v>16.440999999999999</v>
      </c>
      <c r="AJ175">
        <f t="shared" si="45"/>
        <v>16.440999999999999</v>
      </c>
      <c r="AK175">
        <f>IF(ISERROR(1/VLOOKUP($B175,Leveranser!$B$1:$S$500,MATCH("såld värme (gwh)",Leveranser!$B$1:$S$1,0),FALSE)),"",VLOOKUP($B175,Leveranser!$B$1:$S$500,MATCH("såld värme (gwh)",Leveranser!$B$1:$S$1,0),FALSE))</f>
        <v>11.9</v>
      </c>
      <c r="AL175">
        <f>VLOOKUP($B175,Leveranser!$B$1:$Y$500,MATCH("Totalt såld fjärrvärme till andra fjärrvärmeföretag",Leveranser!$B$1:$AA$1,0),FALSE)</f>
        <v>0</v>
      </c>
      <c r="AM175">
        <f>IF(ISERROR(1/VLOOKUP($B175,Miljö!$B$1:$S$500,MATCH("Såld mängd produktionsspecifik fjärrvärme (GWh)",Miljö!$B$1:$R$1,0),FALSE)),0,VLOOKUP($B175,Miljö!$B$1:$S$500,MATCH("Såld mängd produktionsspecifik fjärrvärme (GWh)",Miljö!$B$1:$R$1,0),FALSE))</f>
        <v>0</v>
      </c>
      <c r="AN175" s="239">
        <f t="shared" si="46"/>
        <v>0.7238002554589138</v>
      </c>
      <c r="AP175" t="str">
        <f>IFERROR(VLOOKUP($B175,Miljövärden!$B$2:$H$550,7,FALSE),"Nej, saknas")</f>
        <v>Ja</v>
      </c>
      <c r="AQ175" t="str">
        <f>IFERROR(VLOOKUP($B175,Miljövärden!$B$2:$H$550,6,FALSE),"Nej, saknas")</f>
        <v>Nej</v>
      </c>
      <c r="AU175">
        <f t="shared" si="47"/>
        <v>0.3</v>
      </c>
      <c r="AV175">
        <f t="shared" si="48"/>
        <v>0</v>
      </c>
      <c r="AW175">
        <f t="shared" si="49"/>
        <v>15.503</v>
      </c>
      <c r="AX175">
        <f t="shared" si="50"/>
        <v>0</v>
      </c>
      <c r="AZ175">
        <f t="shared" si="51"/>
        <v>15.958</v>
      </c>
      <c r="BC175">
        <f t="shared" si="52"/>
        <v>0.183</v>
      </c>
      <c r="BD175">
        <f t="shared" si="53"/>
        <v>0</v>
      </c>
      <c r="BE175">
        <f t="shared" si="54"/>
        <v>15.958</v>
      </c>
      <c r="BF175">
        <f t="shared" si="55"/>
        <v>0</v>
      </c>
      <c r="BG175">
        <f t="shared" si="56"/>
        <v>0.3</v>
      </c>
      <c r="BH175">
        <f>VLOOKUP(B175,Miljö!$B$1:$I$482,MATCH("Fossilandel för ursprungspecificerad el ()",Miljö!$B$1:$I$1,0),FALSE)</f>
        <v>0</v>
      </c>
      <c r="BI175">
        <f>VLOOKUP(B175,Miljö!$B$1:$BX$482,MATCH("Kärnkraftsandel för ursprungsspecificerad el ()",Miljö!$B$1:$O$1,0),FALSE)</f>
        <v>0</v>
      </c>
      <c r="BJ175">
        <f t="shared" si="57"/>
        <v>0</v>
      </c>
      <c r="BK175" t="str">
        <f>VLOOKUP(B175,Miljö!$B$1:$O$482,MATCH("Fossil andel i procent (%)",Miljö!$B$1:$O$1,0),FALSE)</f>
        <v>ET</v>
      </c>
      <c r="BL175">
        <f t="shared" si="58"/>
        <v>16.441000000000003</v>
      </c>
      <c r="BO175" s="289">
        <f t="shared" si="59"/>
        <v>1.1130709810838755E-2</v>
      </c>
      <c r="BP175" s="239">
        <f t="shared" si="60"/>
        <v>0</v>
      </c>
      <c r="BQ175" s="239">
        <f t="shared" si="61"/>
        <v>0.98886929018916103</v>
      </c>
      <c r="BR175" s="239">
        <f t="shared" si="62"/>
        <v>0</v>
      </c>
      <c r="BS175" s="239"/>
      <c r="BT175" s="351">
        <f t="shared" si="63"/>
        <v>0.99999999999999978</v>
      </c>
      <c r="BW175" s="289">
        <f>IF(AP175="ja",VLOOKUP(B175,Miljövärden!$B$2:$H$550,MATCH("Total andel fossilt",Miljövärden!$B$2:$H$2,0),FALSE),"")</f>
        <v>1.11307E-2</v>
      </c>
      <c r="BZ175" s="351">
        <f t="shared" si="64"/>
        <v>-9.8108387542455988E-9</v>
      </c>
      <c r="CA175" s="353">
        <f t="shared" si="65"/>
        <v>0</v>
      </c>
    </row>
    <row r="176" spans="1:79" x14ac:dyDescent="0.25">
      <c r="A176" s="2" t="s">
        <v>278</v>
      </c>
      <c r="B176" s="2" t="s">
        <v>287</v>
      </c>
      <c r="C176">
        <f>VLOOKUP($B176,'Tillförd energi'!$B$1:$AI$700,MATCH(C$1,'Tillförd energi'!$B$1:$AQ$1,0),FALSE)</f>
        <v>0</v>
      </c>
      <c r="D176">
        <f>VLOOKUP($B176,'Tillförd energi'!$B$1:$AI$700,MATCH(D$1,'Tillförd energi'!$B$1:$AQ$1,0),FALSE)</f>
        <v>5.5E-2</v>
      </c>
      <c r="E176">
        <f>VLOOKUP($B176,'Tillförd energi'!$B$1:$AI$700,MATCH(E$1,'Tillförd energi'!$B$1:$AQ$1,0),FALSE)</f>
        <v>0</v>
      </c>
      <c r="F176">
        <f>VLOOKUP($B176,'Tillförd energi'!$B$1:$AI$700,MATCH(F$1,'Tillförd energi'!$B$1:$AQ$1,0),FALSE)</f>
        <v>0</v>
      </c>
      <c r="G176">
        <f>VLOOKUP($B176,'Tillförd energi'!$B$1:$AI$700,MATCH(G$1,'Tillförd energi'!$B$1:$AQ$1,0),FALSE)</f>
        <v>0</v>
      </c>
      <c r="H176">
        <f>VLOOKUP($B176,'Tillförd energi'!$B$1:$AI$700,MATCH(H$1,'Tillförd energi'!$B$1:$AQ$1,0),FALSE)</f>
        <v>0</v>
      </c>
      <c r="I176">
        <f>VLOOKUP($B176,'Tillförd energi'!$B$1:$AI$700,MATCH(I$1,'Tillförd energi'!$B$1:$AQ$1,0),FALSE)</f>
        <v>0</v>
      </c>
      <c r="J176">
        <f>VLOOKUP($B176,'Tillförd energi'!$B$1:$AI$700,MATCH(J$1,'Tillförd energi'!$B$1:$AQ$1,0),FALSE)</f>
        <v>0</v>
      </c>
      <c r="K176">
        <f>VLOOKUP($B176,'Tillförd energi'!$B$1:$AI$700,MATCH(K$1,'Tillförd energi'!$B$1:$AQ$1,0),FALSE)</f>
        <v>0</v>
      </c>
      <c r="L176">
        <f>VLOOKUP($B176,'Tillförd energi'!$B$1:$AI$700,MATCH(L$1,'Tillförd energi'!$B$1:$AQ$1,0),FALSE)</f>
        <v>0</v>
      </c>
      <c r="M176">
        <f>VLOOKUP($B176,'Tillförd energi'!$B$1:$AI$700,MATCH(M$1,'Tillförd energi'!$B$1:$AQ$1,0),FALSE)</f>
        <v>0</v>
      </c>
      <c r="N176">
        <f>VLOOKUP($B176,'Tillförd energi'!$B$1:$AI$700,MATCH(N$1,'Tillförd energi'!$B$1:$AQ$1,0),FALSE)</f>
        <v>0</v>
      </c>
      <c r="O176">
        <f>VLOOKUP($B176,'Tillförd energi'!$B$1:$AI$700,MATCH(O$1,'Tillförd energi'!$B$1:$AQ$1,0),FALSE)</f>
        <v>0</v>
      </c>
      <c r="P176">
        <f>VLOOKUP($B176,'Tillförd energi'!$B$1:$AI$700,MATCH(P$1,'Tillförd energi'!$B$1:$AQ$1,0),FALSE)</f>
        <v>6.08</v>
      </c>
      <c r="Q176">
        <f>VLOOKUP($B176,'Tillförd energi'!$B$1:$AI$700,MATCH(Q$1,'Tillförd energi'!$B$1:$AQ$1,0),FALSE)</f>
        <v>0</v>
      </c>
      <c r="R176">
        <f>VLOOKUP($B176,'Tillförd energi'!$B$1:$AI$700,MATCH(R$1,'Tillförd energi'!$B$1:$AQ$1,0),FALSE)</f>
        <v>0</v>
      </c>
      <c r="S176">
        <f>VLOOKUP($B176,'Tillförd energi'!$B$1:$AI$700,MATCH(S$1,'Tillförd energi'!$B$1:$AQ$1,0),FALSE)</f>
        <v>0</v>
      </c>
      <c r="T176">
        <f>VLOOKUP($B176,'Tillförd energi'!$B$1:$AI$700,MATCH(T$1,'Tillförd energi'!$B$1:$AQ$1,0),FALSE)</f>
        <v>0</v>
      </c>
      <c r="U176">
        <f>VLOOKUP($B176,'Tillförd energi'!$B$1:$AI$700,MATCH(U$1,'Tillförd energi'!$B$1:$AQ$1,0),FALSE)</f>
        <v>0</v>
      </c>
      <c r="V176">
        <f>VLOOKUP($B176,'Tillförd energi'!$B$1:$AI$700,MATCH(V$1,'Tillförd energi'!$B$1:$AQ$1,0),FALSE)</f>
        <v>0</v>
      </c>
      <c r="W176">
        <f>VLOOKUP($B176,'Tillförd energi'!$B$1:$AI$700,MATCH(W$1,'Tillförd energi'!$B$1:$AQ$1,0),FALSE)</f>
        <v>0</v>
      </c>
      <c r="X176">
        <f>VLOOKUP($B176,'Tillförd energi'!$B$1:$AI$700,MATCH(X$1,'Tillförd energi'!$B$1:$AQ$1,0),FALSE)</f>
        <v>0</v>
      </c>
      <c r="Y176">
        <f>VLOOKUP($B176,'Tillförd energi'!$B$1:$AI$700,MATCH(Y$1,'Tillförd energi'!$B$1:$AQ$1,0),FALSE)</f>
        <v>0</v>
      </c>
      <c r="Z176">
        <f>VLOOKUP($B176,'Tillförd energi'!$B$1:$AI$700,MATCH(Z$1,'Tillförd energi'!$B$1:$AQ$1,0),FALSE)</f>
        <v>0</v>
      </c>
      <c r="AA176">
        <f>VLOOKUP($B176,'Tillförd energi'!$B$1:$AI$700,MATCH(AA$1,'Tillförd energi'!$B$1:$AQ$1,0),FALSE)</f>
        <v>0</v>
      </c>
      <c r="AB176">
        <f>VLOOKUP($B176,'Tillförd energi'!$B$1:$AI$700,MATCH(AB$1,'Tillförd energi'!$B$1:$AQ$1,0),FALSE)</f>
        <v>0</v>
      </c>
      <c r="AC176">
        <f>VLOOKUP($B176,'Tillförd energi'!$B$1:$AI$700,MATCH(AC$1,'Tillförd energi'!$B$1:$AQ$1,0),FALSE)</f>
        <v>0</v>
      </c>
      <c r="AD176">
        <f>VLOOKUP($B176,'Tillförd energi'!$B$1:$AI$700,MATCH(AD$1,'Tillförd energi'!$B$1:$AQ$1,0),FALSE)</f>
        <v>0</v>
      </c>
      <c r="AE176">
        <f>VLOOKUP($B176,'Tillförd energi'!$B$1:$AI$700,MATCH(AE$1,'Tillförd energi'!$B$1:$AQ$1,0),FALSE)</f>
        <v>0</v>
      </c>
      <c r="AF176">
        <f>VLOOKUP($B176,'Tillförd energi'!$B$1:$AI$700,MATCH(AF$1,'Tillförd energi'!$B$1:$AQ$1,0),FALSE)</f>
        <v>0.16289999999999999</v>
      </c>
      <c r="AG176">
        <f>IFERROR(VLOOKUP(B176,Miljö!$B$1:$AC$550,MATCH("Köpt mängd produktionsspecifik fjärrvärme:",Miljö!$B$1:$AC$1,0),FALSE)/1,0)</f>
        <v>0</v>
      </c>
      <c r="AI176">
        <f t="shared" si="44"/>
        <v>6.2978999999999994</v>
      </c>
      <c r="AJ176">
        <f t="shared" si="45"/>
        <v>6.2978999999999994</v>
      </c>
      <c r="AK176">
        <f>IF(ISERROR(1/VLOOKUP($B176,Leveranser!$B$1:$S$500,MATCH("såld värme (gwh)",Leveranser!$B$1:$S$1,0),FALSE)),"",VLOOKUP($B176,Leveranser!$B$1:$S$500,MATCH("såld värme (gwh)",Leveranser!$B$1:$S$1,0),FALSE))</f>
        <v>5.43</v>
      </c>
      <c r="AL176">
        <f>VLOOKUP($B176,Leveranser!$B$1:$Y$500,MATCH("Totalt såld fjärrvärme till andra fjärrvärmeföretag",Leveranser!$B$1:$AA$1,0),FALSE)</f>
        <v>0</v>
      </c>
      <c r="AM176">
        <f>IF(ISERROR(1/VLOOKUP($B176,Miljö!$B$1:$S$500,MATCH("Såld mängd produktionsspecifik fjärrvärme (GWh)",Miljö!$B$1:$R$1,0),FALSE)),0,VLOOKUP($B176,Miljö!$B$1:$S$500,MATCH("Såld mängd produktionsspecifik fjärrvärme (GWh)",Miljö!$B$1:$R$1,0),FALSE))</f>
        <v>0</v>
      </c>
      <c r="AN176" s="239">
        <f t="shared" si="46"/>
        <v>0.86219215929119231</v>
      </c>
      <c r="AP176" t="str">
        <f>IFERROR(VLOOKUP($B176,Miljövärden!$B$2:$H$550,7,FALSE),"Nej, saknas")</f>
        <v>Ja</v>
      </c>
      <c r="AQ176" t="str">
        <f>IFERROR(VLOOKUP($B176,Miljövärden!$B$2:$H$550,6,FALSE),"Nej, saknas")</f>
        <v>Nej</v>
      </c>
      <c r="AU176">
        <f t="shared" si="47"/>
        <v>0.16289999999999999</v>
      </c>
      <c r="AV176">
        <f t="shared" si="48"/>
        <v>0</v>
      </c>
      <c r="AW176">
        <f t="shared" si="49"/>
        <v>6.08</v>
      </c>
      <c r="AX176">
        <f t="shared" si="50"/>
        <v>0</v>
      </c>
      <c r="AZ176">
        <f t="shared" si="51"/>
        <v>6.08</v>
      </c>
      <c r="BC176">
        <f t="shared" si="52"/>
        <v>5.5E-2</v>
      </c>
      <c r="BD176">
        <f t="shared" si="53"/>
        <v>0</v>
      </c>
      <c r="BE176">
        <f t="shared" si="54"/>
        <v>6.08</v>
      </c>
      <c r="BF176">
        <f t="shared" si="55"/>
        <v>0</v>
      </c>
      <c r="BG176">
        <f t="shared" si="56"/>
        <v>0.16289999999999999</v>
      </c>
      <c r="BH176">
        <f>VLOOKUP(B176,Miljö!$B$1:$I$482,MATCH("Fossilandel för ursprungspecificerad el ()",Miljö!$B$1:$I$1,0),FALSE)</f>
        <v>0</v>
      </c>
      <c r="BI176">
        <f>VLOOKUP(B176,Miljö!$B$1:$BX$482,MATCH("Kärnkraftsandel för ursprungsspecificerad el ()",Miljö!$B$1:$O$1,0),FALSE)</f>
        <v>0</v>
      </c>
      <c r="BJ176">
        <f t="shared" si="57"/>
        <v>0</v>
      </c>
      <c r="BK176" t="str">
        <f>VLOOKUP(B176,Miljö!$B$1:$O$482,MATCH("Fossil andel i procent (%)",Miljö!$B$1:$O$1,0),FALSE)</f>
        <v>ET</v>
      </c>
      <c r="BL176">
        <f t="shared" si="58"/>
        <v>6.2978999999999994</v>
      </c>
      <c r="BO176" s="289">
        <f t="shared" si="59"/>
        <v>8.733069753409867E-3</v>
      </c>
      <c r="BP176" s="239">
        <f t="shared" si="60"/>
        <v>0</v>
      </c>
      <c r="BQ176" s="239">
        <f t="shared" si="61"/>
        <v>0.99126693024659018</v>
      </c>
      <c r="BR176" s="239">
        <f t="shared" si="62"/>
        <v>0</v>
      </c>
      <c r="BS176" s="239"/>
      <c r="BT176" s="351">
        <f t="shared" si="63"/>
        <v>1</v>
      </c>
      <c r="BW176" s="289">
        <f>IF(AP176="ja",VLOOKUP(B176,Miljövärden!$B$2:$H$550,MATCH("Total andel fossilt",Miljövärden!$B$2:$H$2,0),FALSE),"")</f>
        <v>8.7330700000000008E-3</v>
      </c>
      <c r="BZ176" s="351">
        <f t="shared" si="64"/>
        <v>2.4659013372896332E-10</v>
      </c>
      <c r="CA176" s="353">
        <f t="shared" si="65"/>
        <v>0</v>
      </c>
    </row>
    <row r="177" spans="1:79" x14ac:dyDescent="0.25">
      <c r="A177" s="2" t="s">
        <v>288</v>
      </c>
      <c r="B177" s="2" t="s">
        <v>289</v>
      </c>
      <c r="C177">
        <f>VLOOKUP($B177,'Tillförd energi'!$B$1:$AI$700,MATCH(C$1,'Tillförd energi'!$B$1:$AQ$1,0),FALSE)</f>
        <v>0</v>
      </c>
      <c r="D177">
        <f>VLOOKUP($B177,'Tillförd energi'!$B$1:$AI$700,MATCH(D$1,'Tillförd energi'!$B$1:$AQ$1,0),FALSE)</f>
        <v>0</v>
      </c>
      <c r="E177">
        <f>VLOOKUP($B177,'Tillförd energi'!$B$1:$AI$700,MATCH(E$1,'Tillförd energi'!$B$1:$AQ$1,0),FALSE)</f>
        <v>0</v>
      </c>
      <c r="F177">
        <f>VLOOKUP($B177,'Tillförd energi'!$B$1:$AI$700,MATCH(F$1,'Tillförd energi'!$B$1:$AQ$1,0),FALSE)</f>
        <v>0</v>
      </c>
      <c r="G177">
        <f>VLOOKUP($B177,'Tillförd energi'!$B$1:$AI$700,MATCH(G$1,'Tillförd energi'!$B$1:$AQ$1,0),FALSE)</f>
        <v>0</v>
      </c>
      <c r="H177">
        <f>VLOOKUP($B177,'Tillförd energi'!$B$1:$AI$700,MATCH(H$1,'Tillförd energi'!$B$1:$AQ$1,0),FALSE)</f>
        <v>0</v>
      </c>
      <c r="I177">
        <f>VLOOKUP($B177,'Tillförd energi'!$B$1:$AI$700,MATCH(I$1,'Tillförd energi'!$B$1:$AQ$1,0),FALSE)</f>
        <v>0</v>
      </c>
      <c r="J177">
        <f>VLOOKUP($B177,'Tillförd energi'!$B$1:$AI$700,MATCH(J$1,'Tillförd energi'!$B$1:$AQ$1,0),FALSE)</f>
        <v>0</v>
      </c>
      <c r="K177">
        <f>VLOOKUP($B177,'Tillförd energi'!$B$1:$AI$700,MATCH(K$1,'Tillförd energi'!$B$1:$AQ$1,0),FALSE)</f>
        <v>0</v>
      </c>
      <c r="L177">
        <f>VLOOKUP($B177,'Tillförd energi'!$B$1:$AI$700,MATCH(L$1,'Tillförd energi'!$B$1:$AQ$1,0),FALSE)</f>
        <v>0</v>
      </c>
      <c r="M177">
        <f>VLOOKUP($B177,'Tillförd energi'!$B$1:$AI$700,MATCH(M$1,'Tillförd energi'!$B$1:$AQ$1,0),FALSE)</f>
        <v>0</v>
      </c>
      <c r="N177">
        <f>VLOOKUP($B177,'Tillförd energi'!$B$1:$AI$700,MATCH(N$1,'Tillförd energi'!$B$1:$AQ$1,0),FALSE)</f>
        <v>0</v>
      </c>
      <c r="O177">
        <f>VLOOKUP($B177,'Tillförd energi'!$B$1:$AI$700,MATCH(O$1,'Tillförd energi'!$B$1:$AQ$1,0),FALSE)</f>
        <v>0</v>
      </c>
      <c r="P177">
        <f>VLOOKUP($B177,'Tillförd energi'!$B$1:$AI$700,MATCH(P$1,'Tillförd energi'!$B$1:$AQ$1,0),FALSE)</f>
        <v>0</v>
      </c>
      <c r="Q177">
        <f>VLOOKUP($B177,'Tillförd energi'!$B$1:$AI$700,MATCH(Q$1,'Tillförd energi'!$B$1:$AQ$1,0),FALSE)</f>
        <v>0</v>
      </c>
      <c r="R177">
        <f>VLOOKUP($B177,'Tillförd energi'!$B$1:$AI$700,MATCH(R$1,'Tillförd energi'!$B$1:$AQ$1,0),FALSE)</f>
        <v>0</v>
      </c>
      <c r="S177">
        <f>VLOOKUP($B177,'Tillförd energi'!$B$1:$AI$700,MATCH(S$1,'Tillförd energi'!$B$1:$AQ$1,0),FALSE)</f>
        <v>0</v>
      </c>
      <c r="T177">
        <f>VLOOKUP($B177,'Tillförd energi'!$B$1:$AI$700,MATCH(T$1,'Tillförd energi'!$B$1:$AQ$1,0),FALSE)</f>
        <v>0</v>
      </c>
      <c r="U177">
        <f>VLOOKUP($B177,'Tillförd energi'!$B$1:$AI$700,MATCH(U$1,'Tillförd energi'!$B$1:$AQ$1,0),FALSE)</f>
        <v>0</v>
      </c>
      <c r="V177">
        <f>VLOOKUP($B177,'Tillförd energi'!$B$1:$AI$700,MATCH(V$1,'Tillförd energi'!$B$1:$AQ$1,0),FALSE)</f>
        <v>0</v>
      </c>
      <c r="W177">
        <f>VLOOKUP($B177,'Tillförd energi'!$B$1:$AI$700,MATCH(W$1,'Tillförd energi'!$B$1:$AQ$1,0),FALSE)</f>
        <v>0</v>
      </c>
      <c r="X177">
        <f>VLOOKUP($B177,'Tillförd energi'!$B$1:$AI$700,MATCH(X$1,'Tillförd energi'!$B$1:$AQ$1,0),FALSE)</f>
        <v>0</v>
      </c>
      <c r="Y177">
        <f>VLOOKUP($B177,'Tillförd energi'!$B$1:$AI$700,MATCH(Y$1,'Tillförd energi'!$B$1:$AQ$1,0),FALSE)</f>
        <v>0</v>
      </c>
      <c r="Z177">
        <f>VLOOKUP($B177,'Tillförd energi'!$B$1:$AI$700,MATCH(Z$1,'Tillförd energi'!$B$1:$AQ$1,0),FALSE)</f>
        <v>0</v>
      </c>
      <c r="AA177">
        <f>VLOOKUP($B177,'Tillförd energi'!$B$1:$AI$700,MATCH(AA$1,'Tillförd energi'!$B$1:$AQ$1,0),FALSE)</f>
        <v>0</v>
      </c>
      <c r="AB177">
        <f>VLOOKUP($B177,'Tillförd energi'!$B$1:$AI$700,MATCH(AB$1,'Tillförd energi'!$B$1:$AQ$1,0),FALSE)</f>
        <v>0</v>
      </c>
      <c r="AC177">
        <f>VLOOKUP($B177,'Tillförd energi'!$B$1:$AI$700,MATCH(AC$1,'Tillförd energi'!$B$1:$AQ$1,0),FALSE)</f>
        <v>0</v>
      </c>
      <c r="AD177">
        <f>VLOOKUP($B177,'Tillförd energi'!$B$1:$AI$700,MATCH(AD$1,'Tillförd energi'!$B$1:$AQ$1,0),FALSE)</f>
        <v>0</v>
      </c>
      <c r="AE177">
        <f>VLOOKUP($B177,'Tillförd energi'!$B$1:$AI$700,MATCH(AE$1,'Tillförd energi'!$B$1:$AQ$1,0),FALSE)</f>
        <v>0</v>
      </c>
      <c r="AF177">
        <f>VLOOKUP($B177,'Tillförd energi'!$B$1:$AI$700,MATCH(AF$1,'Tillförd energi'!$B$1:$AQ$1,0),FALSE)</f>
        <v>0</v>
      </c>
      <c r="AG177">
        <f>IFERROR(VLOOKUP(B177,Miljö!$B$1:$AC$550,MATCH("Köpt mängd produktionsspecifik fjärrvärme:",Miljö!$B$1:$AC$1,0),FALSE)/1,0)</f>
        <v>0</v>
      </c>
      <c r="AI177">
        <f t="shared" si="44"/>
        <v>0</v>
      </c>
      <c r="AJ177">
        <f t="shared" si="45"/>
        <v>0</v>
      </c>
      <c r="AK177" t="str">
        <f>IF(ISERROR(1/VLOOKUP($B177,Leveranser!$B$1:$S$500,MATCH("såld värme (gwh)",Leveranser!$B$1:$S$1,0),FALSE)),"",VLOOKUP($B177,Leveranser!$B$1:$S$500,MATCH("såld värme (gwh)",Leveranser!$B$1:$S$1,0),FALSE))</f>
        <v/>
      </c>
      <c r="AL177">
        <f>VLOOKUP($B177,Leveranser!$B$1:$Y$500,MATCH("Totalt såld fjärrvärme till andra fjärrvärmeföretag",Leveranser!$B$1:$AA$1,0),FALSE)</f>
        <v>0</v>
      </c>
      <c r="AM177">
        <f>IF(ISERROR(1/VLOOKUP($B177,Miljö!$B$1:$S$500,MATCH("Såld mängd produktionsspecifik fjärrvärme (GWh)",Miljö!$B$1:$R$1,0),FALSE)),0,VLOOKUP($B177,Miljö!$B$1:$S$500,MATCH("Såld mängd produktionsspecifik fjärrvärme (GWh)",Miljö!$B$1:$R$1,0),FALSE))</f>
        <v>0</v>
      </c>
      <c r="AN177" s="239" t="str">
        <f t="shared" si="46"/>
        <v/>
      </c>
      <c r="AP177" t="str">
        <f>IFERROR(VLOOKUP($B177,Miljövärden!$B$2:$H$550,7,FALSE),"Nej, saknas")</f>
        <v>Nej</v>
      </c>
      <c r="AQ177" t="str">
        <f>IFERROR(VLOOKUP($B177,Miljövärden!$B$2:$H$550,6,FALSE),"Nej, saknas")</f>
        <v>Nej</v>
      </c>
      <c r="AU177">
        <f t="shared" si="47"/>
        <v>0</v>
      </c>
      <c r="AV177">
        <f t="shared" si="48"/>
        <v>0</v>
      </c>
      <c r="AW177">
        <f t="shared" si="49"/>
        <v>0</v>
      </c>
      <c r="AX177">
        <f t="shared" si="50"/>
        <v>0</v>
      </c>
      <c r="AZ177">
        <f t="shared" si="51"/>
        <v>0</v>
      </c>
      <c r="BC177">
        <f t="shared" si="52"/>
        <v>0</v>
      </c>
      <c r="BD177">
        <f t="shared" si="53"/>
        <v>0</v>
      </c>
      <c r="BE177">
        <f t="shared" si="54"/>
        <v>0</v>
      </c>
      <c r="BF177">
        <f t="shared" si="55"/>
        <v>0</v>
      </c>
      <c r="BG177">
        <f t="shared" si="56"/>
        <v>0</v>
      </c>
      <c r="BH177" t="str">
        <f>VLOOKUP(B177,Miljö!$B$1:$I$482,MATCH("Fossilandel för ursprungspecificerad el ()",Miljö!$B$1:$I$1,0),FALSE)</f>
        <v>-</v>
      </c>
      <c r="BI177" t="str">
        <f>VLOOKUP(B177,Miljö!$B$1:$BX$482,MATCH("Kärnkraftsandel för ursprungsspecificerad el ()",Miljö!$B$1:$O$1,0),FALSE)</f>
        <v>-</v>
      </c>
      <c r="BJ177">
        <f t="shared" si="57"/>
        <v>0</v>
      </c>
      <c r="BK177" t="str">
        <f>VLOOKUP(B177,Miljö!$B$1:$O$482,MATCH("Fossil andel i procent (%)",Miljö!$B$1:$O$1,0),FALSE)</f>
        <v>ET</v>
      </c>
      <c r="BL177">
        <f t="shared" si="58"/>
        <v>0</v>
      </c>
      <c r="BO177" s="289" t="str">
        <f t="shared" si="59"/>
        <v/>
      </c>
      <c r="BP177" s="239" t="str">
        <f t="shared" si="60"/>
        <v/>
      </c>
      <c r="BQ177" s="239" t="str">
        <f t="shared" si="61"/>
        <v/>
      </c>
      <c r="BR177" s="239" t="str">
        <f t="shared" si="62"/>
        <v/>
      </c>
      <c r="BS177" s="239"/>
      <c r="BT177" s="351">
        <f t="shared" si="63"/>
        <v>0</v>
      </c>
      <c r="BW177" s="289" t="str">
        <f>IF(AP177="ja",VLOOKUP(B177,Miljövärden!$B$2:$H$550,MATCH("Total andel fossilt",Miljövärden!$B$2:$H$2,0),FALSE),"")</f>
        <v/>
      </c>
      <c r="BZ177" s="351" t="str">
        <f t="shared" si="64"/>
        <v/>
      </c>
      <c r="CA177" s="353" t="str">
        <f t="shared" si="65"/>
        <v/>
      </c>
    </row>
    <row r="178" spans="1:79" x14ac:dyDescent="0.25">
      <c r="A178" s="2" t="s">
        <v>290</v>
      </c>
      <c r="B178" s="2" t="s">
        <v>291</v>
      </c>
      <c r="C178">
        <f>VLOOKUP($B178,'Tillförd energi'!$B$1:$AI$700,MATCH(C$1,'Tillförd energi'!$B$1:$AQ$1,0),FALSE)</f>
        <v>0</v>
      </c>
      <c r="D178">
        <f>VLOOKUP($B178,'Tillförd energi'!$B$1:$AI$700,MATCH(D$1,'Tillförd energi'!$B$1:$AQ$1,0),FALSE)</f>
        <v>0</v>
      </c>
      <c r="E178">
        <f>VLOOKUP($B178,'Tillförd energi'!$B$1:$AI$700,MATCH(E$1,'Tillförd energi'!$B$1:$AQ$1,0),FALSE)</f>
        <v>0</v>
      </c>
      <c r="F178">
        <f>VLOOKUP($B178,'Tillförd energi'!$B$1:$AI$700,MATCH(F$1,'Tillförd energi'!$B$1:$AQ$1,0),FALSE)</f>
        <v>0</v>
      </c>
      <c r="G178">
        <f>VLOOKUP($B178,'Tillförd energi'!$B$1:$AI$700,MATCH(G$1,'Tillförd energi'!$B$1:$AQ$1,0),FALSE)</f>
        <v>0</v>
      </c>
      <c r="H178">
        <f>VLOOKUP($B178,'Tillförd energi'!$B$1:$AI$700,MATCH(H$1,'Tillförd energi'!$B$1:$AQ$1,0),FALSE)</f>
        <v>0</v>
      </c>
      <c r="I178">
        <f>VLOOKUP($B178,'Tillförd energi'!$B$1:$AI$700,MATCH(I$1,'Tillförd energi'!$B$1:$AQ$1,0),FALSE)</f>
        <v>0</v>
      </c>
      <c r="J178">
        <f>VLOOKUP($B178,'Tillförd energi'!$B$1:$AI$700,MATCH(J$1,'Tillförd energi'!$B$1:$AQ$1,0),FALSE)</f>
        <v>0</v>
      </c>
      <c r="K178">
        <f>VLOOKUP($B178,'Tillförd energi'!$B$1:$AI$700,MATCH(K$1,'Tillförd energi'!$B$1:$AQ$1,0),FALSE)</f>
        <v>0</v>
      </c>
      <c r="L178">
        <f>VLOOKUP($B178,'Tillförd energi'!$B$1:$AI$700,MATCH(L$1,'Tillförd energi'!$B$1:$AQ$1,0),FALSE)</f>
        <v>0</v>
      </c>
      <c r="M178">
        <f>VLOOKUP($B178,'Tillförd energi'!$B$1:$AI$700,MATCH(M$1,'Tillförd energi'!$B$1:$AQ$1,0),FALSE)</f>
        <v>0</v>
      </c>
      <c r="N178">
        <f>VLOOKUP($B178,'Tillförd energi'!$B$1:$AI$700,MATCH(N$1,'Tillförd energi'!$B$1:$AQ$1,0),FALSE)</f>
        <v>0</v>
      </c>
      <c r="O178">
        <f>VLOOKUP($B178,'Tillförd energi'!$B$1:$AI$700,MATCH(O$1,'Tillförd energi'!$B$1:$AQ$1,0),FALSE)</f>
        <v>0</v>
      </c>
      <c r="P178">
        <f>VLOOKUP($B178,'Tillförd energi'!$B$1:$AI$700,MATCH(P$1,'Tillförd energi'!$B$1:$AQ$1,0),FALSE)</f>
        <v>0</v>
      </c>
      <c r="Q178">
        <f>VLOOKUP($B178,'Tillförd energi'!$B$1:$AI$700,MATCH(Q$1,'Tillförd energi'!$B$1:$AQ$1,0),FALSE)</f>
        <v>0</v>
      </c>
      <c r="R178">
        <f>VLOOKUP($B178,'Tillförd energi'!$B$1:$AI$700,MATCH(R$1,'Tillförd energi'!$B$1:$AQ$1,0),FALSE)</f>
        <v>0</v>
      </c>
      <c r="S178">
        <f>VLOOKUP($B178,'Tillförd energi'!$B$1:$AI$700,MATCH(S$1,'Tillförd energi'!$B$1:$AQ$1,0),FALSE)</f>
        <v>0</v>
      </c>
      <c r="T178">
        <f>VLOOKUP($B178,'Tillförd energi'!$B$1:$AI$700,MATCH(T$1,'Tillförd energi'!$B$1:$AQ$1,0),FALSE)</f>
        <v>0</v>
      </c>
      <c r="U178">
        <f>VLOOKUP($B178,'Tillförd energi'!$B$1:$AI$700,MATCH(U$1,'Tillförd energi'!$B$1:$AQ$1,0),FALSE)</f>
        <v>0</v>
      </c>
      <c r="V178">
        <f>VLOOKUP($B178,'Tillförd energi'!$B$1:$AI$700,MATCH(V$1,'Tillförd energi'!$B$1:$AQ$1,0),FALSE)</f>
        <v>0</v>
      </c>
      <c r="W178">
        <f>VLOOKUP($B178,'Tillförd energi'!$B$1:$AI$700,MATCH(W$1,'Tillförd energi'!$B$1:$AQ$1,0),FALSE)</f>
        <v>0</v>
      </c>
      <c r="X178">
        <f>VLOOKUP($B178,'Tillförd energi'!$B$1:$AI$700,MATCH(X$1,'Tillförd energi'!$B$1:$AQ$1,0),FALSE)</f>
        <v>0</v>
      </c>
      <c r="Y178">
        <f>VLOOKUP($B178,'Tillförd energi'!$B$1:$AI$700,MATCH(Y$1,'Tillförd energi'!$B$1:$AQ$1,0),FALSE)</f>
        <v>0</v>
      </c>
      <c r="Z178">
        <f>VLOOKUP($B178,'Tillförd energi'!$B$1:$AI$700,MATCH(Z$1,'Tillförd energi'!$B$1:$AQ$1,0),FALSE)</f>
        <v>0</v>
      </c>
      <c r="AA178">
        <f>VLOOKUP($B178,'Tillförd energi'!$B$1:$AI$700,MATCH(AA$1,'Tillförd energi'!$B$1:$AQ$1,0),FALSE)</f>
        <v>0</v>
      </c>
      <c r="AB178">
        <f>VLOOKUP($B178,'Tillförd energi'!$B$1:$AI$700,MATCH(AB$1,'Tillförd energi'!$B$1:$AQ$1,0),FALSE)</f>
        <v>0</v>
      </c>
      <c r="AC178">
        <f>VLOOKUP($B178,'Tillförd energi'!$B$1:$AI$700,MATCH(AC$1,'Tillförd energi'!$B$1:$AQ$1,0),FALSE)</f>
        <v>0</v>
      </c>
      <c r="AD178">
        <f>VLOOKUP($B178,'Tillförd energi'!$B$1:$AI$700,MATCH(AD$1,'Tillförd energi'!$B$1:$AQ$1,0),FALSE)</f>
        <v>0</v>
      </c>
      <c r="AE178">
        <f>VLOOKUP($B178,'Tillförd energi'!$B$1:$AI$700,MATCH(AE$1,'Tillförd energi'!$B$1:$AQ$1,0),FALSE)</f>
        <v>0</v>
      </c>
      <c r="AF178">
        <f>VLOOKUP($B178,'Tillförd energi'!$B$1:$AI$700,MATCH(AF$1,'Tillförd energi'!$B$1:$AQ$1,0),FALSE)</f>
        <v>0</v>
      </c>
      <c r="AG178">
        <f>IFERROR(VLOOKUP(B178,Miljö!$B$1:$AC$550,MATCH("Köpt mängd produktionsspecifik fjärrvärme:",Miljö!$B$1:$AC$1,0),FALSE)/1,0)</f>
        <v>0</v>
      </c>
      <c r="AI178">
        <f t="shared" si="44"/>
        <v>0</v>
      </c>
      <c r="AJ178">
        <f t="shared" si="45"/>
        <v>0</v>
      </c>
      <c r="AK178" t="str">
        <f>IF(ISERROR(1/VLOOKUP($B178,Leveranser!$B$1:$S$500,MATCH("såld värme (gwh)",Leveranser!$B$1:$S$1,0),FALSE)),"",VLOOKUP($B178,Leveranser!$B$1:$S$500,MATCH("såld värme (gwh)",Leveranser!$B$1:$S$1,0),FALSE))</f>
        <v/>
      </c>
      <c r="AL178">
        <f>VLOOKUP($B178,Leveranser!$B$1:$Y$500,MATCH("Totalt såld fjärrvärme till andra fjärrvärmeföretag",Leveranser!$B$1:$AA$1,0),FALSE)</f>
        <v>0</v>
      </c>
      <c r="AM178">
        <f>IF(ISERROR(1/VLOOKUP($B178,Miljö!$B$1:$S$500,MATCH("Såld mängd produktionsspecifik fjärrvärme (GWh)",Miljö!$B$1:$R$1,0),FALSE)),0,VLOOKUP($B178,Miljö!$B$1:$S$500,MATCH("Såld mängd produktionsspecifik fjärrvärme (GWh)",Miljö!$B$1:$R$1,0),FALSE))</f>
        <v>0</v>
      </c>
      <c r="AN178" s="239" t="str">
        <f t="shared" si="46"/>
        <v/>
      </c>
      <c r="AP178" t="str">
        <f>IFERROR(VLOOKUP($B178,Miljövärden!$B$2:$H$550,7,FALSE),"Nej, saknas")</f>
        <v>Nej</v>
      </c>
      <c r="AQ178" t="str">
        <f>IFERROR(VLOOKUP($B178,Miljövärden!$B$2:$H$550,6,FALSE),"Nej, saknas")</f>
        <v>Nej</v>
      </c>
      <c r="AU178">
        <f t="shared" si="47"/>
        <v>0</v>
      </c>
      <c r="AV178">
        <f t="shared" si="48"/>
        <v>0</v>
      </c>
      <c r="AW178">
        <f t="shared" si="49"/>
        <v>0</v>
      </c>
      <c r="AX178">
        <f t="shared" si="50"/>
        <v>0</v>
      </c>
      <c r="AZ178">
        <f t="shared" si="51"/>
        <v>0</v>
      </c>
      <c r="BC178">
        <f t="shared" si="52"/>
        <v>0</v>
      </c>
      <c r="BD178">
        <f t="shared" si="53"/>
        <v>0</v>
      </c>
      <c r="BE178">
        <f t="shared" si="54"/>
        <v>0</v>
      </c>
      <c r="BF178">
        <f t="shared" si="55"/>
        <v>0</v>
      </c>
      <c r="BG178">
        <f t="shared" si="56"/>
        <v>0</v>
      </c>
      <c r="BH178" t="str">
        <f>VLOOKUP(B178,Miljö!$B$1:$I$482,MATCH("Fossilandel för ursprungspecificerad el ()",Miljö!$B$1:$I$1,0),FALSE)</f>
        <v>-</v>
      </c>
      <c r="BI178" t="str">
        <f>VLOOKUP(B178,Miljö!$B$1:$BX$482,MATCH("Kärnkraftsandel för ursprungsspecificerad el ()",Miljö!$B$1:$O$1,0),FALSE)</f>
        <v>-</v>
      </c>
      <c r="BJ178">
        <f t="shared" si="57"/>
        <v>0</v>
      </c>
      <c r="BK178" t="str">
        <f>VLOOKUP(B178,Miljö!$B$1:$O$482,MATCH("Fossil andel i procent (%)",Miljö!$B$1:$O$1,0),FALSE)</f>
        <v>-</v>
      </c>
      <c r="BL178">
        <f t="shared" si="58"/>
        <v>0</v>
      </c>
      <c r="BO178" s="289" t="str">
        <f t="shared" si="59"/>
        <v/>
      </c>
      <c r="BP178" s="239" t="str">
        <f t="shared" si="60"/>
        <v/>
      </c>
      <c r="BQ178" s="239" t="str">
        <f t="shared" si="61"/>
        <v/>
      </c>
      <c r="BR178" s="239" t="str">
        <f t="shared" si="62"/>
        <v/>
      </c>
      <c r="BS178" s="239"/>
      <c r="BT178" s="351">
        <f t="shared" si="63"/>
        <v>0</v>
      </c>
      <c r="BW178" s="289" t="str">
        <f>IF(AP178="ja",VLOOKUP(B178,Miljövärden!$B$2:$H$550,MATCH("Total andel fossilt",Miljövärden!$B$2:$H$2,0),FALSE),"")</f>
        <v/>
      </c>
      <c r="BZ178" s="351" t="str">
        <f t="shared" si="64"/>
        <v/>
      </c>
      <c r="CA178" s="353" t="str">
        <f t="shared" si="65"/>
        <v/>
      </c>
    </row>
    <row r="179" spans="1:79" x14ac:dyDescent="0.25">
      <c r="A179" s="2" t="s">
        <v>294</v>
      </c>
      <c r="B179" s="2" t="s">
        <v>10</v>
      </c>
      <c r="C179">
        <f>VLOOKUP($B179,'Tillförd energi'!$B$1:$AI$700,MATCH(C$1,'Tillförd energi'!$B$1:$AQ$1,0),FALSE)</f>
        <v>0</v>
      </c>
      <c r="D179">
        <f>VLOOKUP($B179,'Tillförd energi'!$B$1:$AI$700,MATCH(D$1,'Tillförd energi'!$B$1:$AQ$1,0),FALSE)</f>
        <v>0.5</v>
      </c>
      <c r="E179">
        <f>VLOOKUP($B179,'Tillförd energi'!$B$1:$AI$700,MATCH(E$1,'Tillförd energi'!$B$1:$AQ$1,0),FALSE)</f>
        <v>0</v>
      </c>
      <c r="F179">
        <f>VLOOKUP($B179,'Tillförd energi'!$B$1:$AI$700,MATCH(F$1,'Tillförd energi'!$B$1:$AQ$1,0),FALSE)</f>
        <v>0</v>
      </c>
      <c r="G179">
        <f>VLOOKUP($B179,'Tillförd energi'!$B$1:$AI$700,MATCH(G$1,'Tillförd energi'!$B$1:$AQ$1,0),FALSE)</f>
        <v>0</v>
      </c>
      <c r="H179">
        <f>VLOOKUP($B179,'Tillförd energi'!$B$1:$AI$700,MATCH(H$1,'Tillförd energi'!$B$1:$AQ$1,0),FALSE)</f>
        <v>0</v>
      </c>
      <c r="I179">
        <f>VLOOKUP($B179,'Tillförd energi'!$B$1:$AI$700,MATCH(I$1,'Tillförd energi'!$B$1:$AQ$1,0),FALSE)</f>
        <v>0</v>
      </c>
      <c r="J179">
        <f>VLOOKUP($B179,'Tillförd energi'!$B$1:$AI$700,MATCH(J$1,'Tillförd energi'!$B$1:$AQ$1,0),FALSE)</f>
        <v>0</v>
      </c>
      <c r="K179">
        <f>VLOOKUP($B179,'Tillförd energi'!$B$1:$AI$700,MATCH(K$1,'Tillförd energi'!$B$1:$AQ$1,0),FALSE)</f>
        <v>0</v>
      </c>
      <c r="L179">
        <f>VLOOKUP($B179,'Tillförd energi'!$B$1:$AI$700,MATCH(L$1,'Tillförd energi'!$B$1:$AQ$1,0),FALSE)</f>
        <v>0</v>
      </c>
      <c r="M179">
        <f>VLOOKUP($B179,'Tillförd energi'!$B$1:$AI$700,MATCH(M$1,'Tillförd energi'!$B$1:$AQ$1,0),FALSE)</f>
        <v>0</v>
      </c>
      <c r="N179">
        <f>VLOOKUP($B179,'Tillförd energi'!$B$1:$AI$700,MATCH(N$1,'Tillförd energi'!$B$1:$AQ$1,0),FALSE)</f>
        <v>0</v>
      </c>
      <c r="O179">
        <f>VLOOKUP($B179,'Tillförd energi'!$B$1:$AI$700,MATCH(O$1,'Tillförd energi'!$B$1:$AQ$1,0),FALSE)</f>
        <v>0</v>
      </c>
      <c r="P179">
        <f>VLOOKUP($B179,'Tillförd energi'!$B$1:$AI$700,MATCH(P$1,'Tillförd energi'!$B$1:$AQ$1,0),FALSE)</f>
        <v>9</v>
      </c>
      <c r="Q179">
        <f>VLOOKUP($B179,'Tillförd energi'!$B$1:$AI$700,MATCH(Q$1,'Tillförd energi'!$B$1:$AQ$1,0),FALSE)</f>
        <v>0</v>
      </c>
      <c r="R179">
        <f>VLOOKUP($B179,'Tillförd energi'!$B$1:$AI$700,MATCH(R$1,'Tillförd energi'!$B$1:$AQ$1,0),FALSE)</f>
        <v>0.5</v>
      </c>
      <c r="S179">
        <f>VLOOKUP($B179,'Tillförd energi'!$B$1:$AI$700,MATCH(S$1,'Tillförd energi'!$B$1:$AQ$1,0),FALSE)</f>
        <v>0</v>
      </c>
      <c r="T179">
        <f>VLOOKUP($B179,'Tillförd energi'!$B$1:$AI$700,MATCH(T$1,'Tillförd energi'!$B$1:$AQ$1,0),FALSE)</f>
        <v>0</v>
      </c>
      <c r="U179">
        <f>VLOOKUP($B179,'Tillförd energi'!$B$1:$AI$700,MATCH(U$1,'Tillförd energi'!$B$1:$AQ$1,0),FALSE)</f>
        <v>0</v>
      </c>
      <c r="V179">
        <f>VLOOKUP($B179,'Tillförd energi'!$B$1:$AI$700,MATCH(V$1,'Tillförd energi'!$B$1:$AQ$1,0),FALSE)</f>
        <v>0</v>
      </c>
      <c r="W179">
        <f>VLOOKUP($B179,'Tillförd energi'!$B$1:$AI$700,MATCH(W$1,'Tillförd energi'!$B$1:$AQ$1,0),FALSE)</f>
        <v>0</v>
      </c>
      <c r="X179">
        <f>VLOOKUP($B179,'Tillförd energi'!$B$1:$AI$700,MATCH(X$1,'Tillförd energi'!$B$1:$AQ$1,0),FALSE)</f>
        <v>0</v>
      </c>
      <c r="Y179">
        <f>VLOOKUP($B179,'Tillförd energi'!$B$1:$AI$700,MATCH(Y$1,'Tillförd energi'!$B$1:$AQ$1,0),FALSE)</f>
        <v>0</v>
      </c>
      <c r="Z179">
        <f>VLOOKUP($B179,'Tillförd energi'!$B$1:$AI$700,MATCH(Z$1,'Tillförd energi'!$B$1:$AQ$1,0),FALSE)</f>
        <v>0</v>
      </c>
      <c r="AA179">
        <f>VLOOKUP($B179,'Tillförd energi'!$B$1:$AI$700,MATCH(AA$1,'Tillförd energi'!$B$1:$AQ$1,0),FALSE)</f>
        <v>0</v>
      </c>
      <c r="AB179">
        <f>VLOOKUP($B179,'Tillförd energi'!$B$1:$AI$700,MATCH(AB$1,'Tillförd energi'!$B$1:$AQ$1,0),FALSE)</f>
        <v>0</v>
      </c>
      <c r="AC179">
        <f>VLOOKUP($B179,'Tillförd energi'!$B$1:$AI$700,MATCH(AC$1,'Tillförd energi'!$B$1:$AQ$1,0),FALSE)</f>
        <v>0</v>
      </c>
      <c r="AD179">
        <f>VLOOKUP($B179,'Tillförd energi'!$B$1:$AI$700,MATCH(AD$1,'Tillförd energi'!$B$1:$AQ$1,0),FALSE)</f>
        <v>0</v>
      </c>
      <c r="AE179">
        <f>VLOOKUP($B179,'Tillförd energi'!$B$1:$AI$700,MATCH(AE$1,'Tillförd energi'!$B$1:$AQ$1,0),FALSE)</f>
        <v>0</v>
      </c>
      <c r="AF179">
        <f>VLOOKUP($B179,'Tillförd energi'!$B$1:$AI$700,MATCH(AF$1,'Tillförd energi'!$B$1:$AQ$1,0),FALSE)</f>
        <v>0.2</v>
      </c>
      <c r="AG179">
        <f>IFERROR(VLOOKUP(B179,Miljö!$B$1:$AC$550,MATCH("Köpt mängd produktionsspecifik fjärrvärme:",Miljö!$B$1:$AC$1,0),FALSE)/1,0)</f>
        <v>0</v>
      </c>
      <c r="AI179">
        <f t="shared" si="44"/>
        <v>10.199999999999999</v>
      </c>
      <c r="AJ179">
        <f t="shared" si="45"/>
        <v>10.199999999999999</v>
      </c>
      <c r="AK179">
        <f>IF(ISERROR(1/VLOOKUP($B179,Leveranser!$B$1:$S$500,MATCH("såld värme (gwh)",Leveranser!$B$1:$S$1,0),FALSE)),"",VLOOKUP($B179,Leveranser!$B$1:$S$500,MATCH("såld värme (gwh)",Leveranser!$B$1:$S$1,0),FALSE))</f>
        <v>8.1999999999999993</v>
      </c>
      <c r="AL179">
        <f>VLOOKUP($B179,Leveranser!$B$1:$Y$500,MATCH("Totalt såld fjärrvärme till andra fjärrvärmeföretag",Leveranser!$B$1:$AA$1,0),FALSE)</f>
        <v>0</v>
      </c>
      <c r="AM179">
        <f>IF(ISERROR(1/VLOOKUP($B179,Miljö!$B$1:$S$500,MATCH("Såld mängd produktionsspecifik fjärrvärme (GWh)",Miljö!$B$1:$R$1,0),FALSE)),0,VLOOKUP($B179,Miljö!$B$1:$S$500,MATCH("Såld mängd produktionsspecifik fjärrvärme (GWh)",Miljö!$B$1:$R$1,0),FALSE))</f>
        <v>0</v>
      </c>
      <c r="AN179" s="239">
        <f t="shared" si="46"/>
        <v>0.80392156862745101</v>
      </c>
      <c r="AP179" t="str">
        <f>IFERROR(VLOOKUP($B179,Miljövärden!$B$2:$H$550,7,FALSE),"Nej, saknas")</f>
        <v>Ja</v>
      </c>
      <c r="AQ179" t="str">
        <f>IFERROR(VLOOKUP($B179,Miljövärden!$B$2:$H$550,6,FALSE),"Nej, saknas")</f>
        <v>Nej</v>
      </c>
      <c r="AU179">
        <f t="shared" si="47"/>
        <v>0.2</v>
      </c>
      <c r="AV179">
        <f t="shared" si="48"/>
        <v>0</v>
      </c>
      <c r="AW179">
        <f t="shared" si="49"/>
        <v>9</v>
      </c>
      <c r="AX179">
        <f t="shared" si="50"/>
        <v>0.5</v>
      </c>
      <c r="AZ179">
        <f t="shared" si="51"/>
        <v>9.5</v>
      </c>
      <c r="BC179">
        <f t="shared" si="52"/>
        <v>0.5</v>
      </c>
      <c r="BD179">
        <f t="shared" si="53"/>
        <v>0</v>
      </c>
      <c r="BE179">
        <f t="shared" si="54"/>
        <v>9.5</v>
      </c>
      <c r="BF179">
        <f t="shared" si="55"/>
        <v>0</v>
      </c>
      <c r="BG179">
        <f t="shared" si="56"/>
        <v>0.2</v>
      </c>
      <c r="BH179">
        <f>VLOOKUP(B179,Miljö!$B$1:$I$482,MATCH("Fossilandel för ursprungspecificerad el ()",Miljö!$B$1:$I$1,0),FALSE)</f>
        <v>0.48399999999999999</v>
      </c>
      <c r="BI179">
        <f>VLOOKUP(B179,Miljö!$B$1:$BX$482,MATCH("Kärnkraftsandel för ursprungsspecificerad el ()",Miljö!$B$1:$O$1,0),FALSE)</f>
        <v>0.35</v>
      </c>
      <c r="BJ179">
        <f t="shared" si="57"/>
        <v>0</v>
      </c>
      <c r="BK179" t="str">
        <f>VLOOKUP(B179,Miljö!$B$1:$O$482,MATCH("Fossil andel i procent (%)",Miljö!$B$1:$O$1,0),FALSE)</f>
        <v>ET</v>
      </c>
      <c r="BL179">
        <f t="shared" si="58"/>
        <v>10.199999999999999</v>
      </c>
      <c r="BO179" s="289">
        <f t="shared" si="59"/>
        <v>5.8509803921568633E-2</v>
      </c>
      <c r="BP179" s="239">
        <f t="shared" si="60"/>
        <v>6.8627450980392156E-3</v>
      </c>
      <c r="BQ179" s="239">
        <f t="shared" si="61"/>
        <v>0.93462745098039235</v>
      </c>
      <c r="BR179" s="239">
        <f t="shared" si="62"/>
        <v>0</v>
      </c>
      <c r="BS179" s="239"/>
      <c r="BT179" s="351">
        <f t="shared" si="63"/>
        <v>1.0000000000000002</v>
      </c>
      <c r="BW179" s="289">
        <f>IF(AP179="ja",VLOOKUP(B179,Miljövärden!$B$2:$H$550,MATCH("Total andel fossilt",Miljövärden!$B$2:$H$2,0),FALSE),"")</f>
        <v>5.8509800000000001E-2</v>
      </c>
      <c r="BZ179" s="351">
        <f t="shared" si="64"/>
        <v>-3.9215686323257337E-9</v>
      </c>
      <c r="CA179" s="353">
        <f t="shared" si="65"/>
        <v>0</v>
      </c>
    </row>
    <row r="180" spans="1:79" x14ac:dyDescent="0.25">
      <c r="A180" s="2" t="s">
        <v>294</v>
      </c>
      <c r="B180" s="2" t="s">
        <v>295</v>
      </c>
      <c r="C180">
        <f>VLOOKUP($B180,'Tillförd energi'!$B$1:$AI$700,MATCH(C$1,'Tillförd energi'!$B$1:$AQ$1,0),FALSE)</f>
        <v>0</v>
      </c>
      <c r="D180">
        <f>VLOOKUP($B180,'Tillförd energi'!$B$1:$AI$700,MATCH(D$1,'Tillförd energi'!$B$1:$AQ$1,0),FALSE)</f>
        <v>0.2</v>
      </c>
      <c r="E180">
        <f>VLOOKUP($B180,'Tillförd energi'!$B$1:$AI$700,MATCH(E$1,'Tillförd energi'!$B$1:$AQ$1,0),FALSE)</f>
        <v>0</v>
      </c>
      <c r="F180">
        <f>VLOOKUP($B180,'Tillförd energi'!$B$1:$AI$700,MATCH(F$1,'Tillförd energi'!$B$1:$AQ$1,0),FALSE)</f>
        <v>0</v>
      </c>
      <c r="G180">
        <f>VLOOKUP($B180,'Tillförd energi'!$B$1:$AI$700,MATCH(G$1,'Tillförd energi'!$B$1:$AQ$1,0),FALSE)</f>
        <v>0</v>
      </c>
      <c r="H180">
        <f>VLOOKUP($B180,'Tillförd energi'!$B$1:$AI$700,MATCH(H$1,'Tillförd energi'!$B$1:$AQ$1,0),FALSE)</f>
        <v>0</v>
      </c>
      <c r="I180">
        <f>VLOOKUP($B180,'Tillförd energi'!$B$1:$AI$700,MATCH(I$1,'Tillförd energi'!$B$1:$AQ$1,0),FALSE)</f>
        <v>0</v>
      </c>
      <c r="J180">
        <f>VLOOKUP($B180,'Tillförd energi'!$B$1:$AI$700,MATCH(J$1,'Tillförd energi'!$B$1:$AQ$1,0),FALSE)</f>
        <v>0</v>
      </c>
      <c r="K180">
        <f>VLOOKUP($B180,'Tillförd energi'!$B$1:$AI$700,MATCH(K$1,'Tillförd energi'!$B$1:$AQ$1,0),FALSE)</f>
        <v>0</v>
      </c>
      <c r="L180">
        <f>VLOOKUP($B180,'Tillförd energi'!$B$1:$AI$700,MATCH(L$1,'Tillförd energi'!$B$1:$AQ$1,0),FALSE)</f>
        <v>0</v>
      </c>
      <c r="M180">
        <f>VLOOKUP($B180,'Tillförd energi'!$B$1:$AI$700,MATCH(M$1,'Tillförd energi'!$B$1:$AQ$1,0),FALSE)</f>
        <v>0</v>
      </c>
      <c r="N180">
        <f>VLOOKUP($B180,'Tillförd energi'!$B$1:$AI$700,MATCH(N$1,'Tillförd energi'!$B$1:$AQ$1,0),FALSE)</f>
        <v>0</v>
      </c>
      <c r="O180">
        <f>VLOOKUP($B180,'Tillförd energi'!$B$1:$AI$700,MATCH(O$1,'Tillförd energi'!$B$1:$AQ$1,0),FALSE)</f>
        <v>0</v>
      </c>
      <c r="P180">
        <f>VLOOKUP($B180,'Tillförd energi'!$B$1:$AI$700,MATCH(P$1,'Tillförd energi'!$B$1:$AQ$1,0),FALSE)</f>
        <v>0</v>
      </c>
      <c r="Q180">
        <f>VLOOKUP($B180,'Tillförd energi'!$B$1:$AI$700,MATCH(Q$1,'Tillförd energi'!$B$1:$AQ$1,0),FALSE)</f>
        <v>0</v>
      </c>
      <c r="R180">
        <f>VLOOKUP($B180,'Tillförd energi'!$B$1:$AI$700,MATCH(R$1,'Tillförd energi'!$B$1:$AQ$1,0),FALSE)</f>
        <v>2.5</v>
      </c>
      <c r="S180">
        <f>VLOOKUP($B180,'Tillförd energi'!$B$1:$AI$700,MATCH(S$1,'Tillförd energi'!$B$1:$AQ$1,0),FALSE)</f>
        <v>9.5</v>
      </c>
      <c r="T180">
        <f>VLOOKUP($B180,'Tillförd energi'!$B$1:$AI$700,MATCH(T$1,'Tillförd energi'!$B$1:$AQ$1,0),FALSE)</f>
        <v>0</v>
      </c>
      <c r="U180">
        <f>VLOOKUP($B180,'Tillförd energi'!$B$1:$AI$700,MATCH(U$1,'Tillförd energi'!$B$1:$AQ$1,0),FALSE)</f>
        <v>0</v>
      </c>
      <c r="V180">
        <f>VLOOKUP($B180,'Tillförd energi'!$B$1:$AI$700,MATCH(V$1,'Tillförd energi'!$B$1:$AQ$1,0),FALSE)</f>
        <v>0</v>
      </c>
      <c r="W180">
        <f>VLOOKUP($B180,'Tillförd energi'!$B$1:$AI$700,MATCH(W$1,'Tillförd energi'!$B$1:$AQ$1,0),FALSE)</f>
        <v>0</v>
      </c>
      <c r="X180">
        <f>VLOOKUP($B180,'Tillförd energi'!$B$1:$AI$700,MATCH(X$1,'Tillförd energi'!$B$1:$AQ$1,0),FALSE)</f>
        <v>0</v>
      </c>
      <c r="Y180">
        <f>VLOOKUP($B180,'Tillförd energi'!$B$1:$AI$700,MATCH(Y$1,'Tillförd energi'!$B$1:$AQ$1,0),FALSE)</f>
        <v>0</v>
      </c>
      <c r="Z180">
        <f>VLOOKUP($B180,'Tillförd energi'!$B$1:$AI$700,MATCH(Z$1,'Tillförd energi'!$B$1:$AQ$1,0),FALSE)</f>
        <v>0</v>
      </c>
      <c r="AA180">
        <f>VLOOKUP($B180,'Tillförd energi'!$B$1:$AI$700,MATCH(AA$1,'Tillförd energi'!$B$1:$AQ$1,0),FALSE)</f>
        <v>0</v>
      </c>
      <c r="AB180">
        <f>VLOOKUP($B180,'Tillförd energi'!$B$1:$AI$700,MATCH(AB$1,'Tillförd energi'!$B$1:$AQ$1,0),FALSE)</f>
        <v>0</v>
      </c>
      <c r="AC180">
        <f>VLOOKUP($B180,'Tillförd energi'!$B$1:$AI$700,MATCH(AC$1,'Tillförd energi'!$B$1:$AQ$1,0),FALSE)</f>
        <v>0</v>
      </c>
      <c r="AD180">
        <f>VLOOKUP($B180,'Tillförd energi'!$B$1:$AI$700,MATCH(AD$1,'Tillförd energi'!$B$1:$AQ$1,0),FALSE)</f>
        <v>0</v>
      </c>
      <c r="AE180">
        <f>VLOOKUP($B180,'Tillförd energi'!$B$1:$AI$700,MATCH(AE$1,'Tillförd energi'!$B$1:$AQ$1,0),FALSE)</f>
        <v>0</v>
      </c>
      <c r="AF180">
        <f>VLOOKUP($B180,'Tillförd energi'!$B$1:$AI$700,MATCH(AF$1,'Tillförd energi'!$B$1:$AQ$1,0),FALSE)</f>
        <v>0.125</v>
      </c>
      <c r="AG180">
        <f>IFERROR(VLOOKUP(B180,Miljö!$B$1:$AC$550,MATCH("Köpt mängd produktionsspecifik fjärrvärme:",Miljö!$B$1:$AC$1,0),FALSE)/1,0)</f>
        <v>0</v>
      </c>
      <c r="AI180">
        <f t="shared" si="44"/>
        <v>12.324999999999999</v>
      </c>
      <c r="AJ180">
        <f t="shared" si="45"/>
        <v>12.324999999999999</v>
      </c>
      <c r="AK180">
        <f>IF(ISERROR(1/VLOOKUP($B180,Leveranser!$B$1:$S$500,MATCH("såld värme (gwh)",Leveranser!$B$1:$S$1,0),FALSE)),"",VLOOKUP($B180,Leveranser!$B$1:$S$500,MATCH("såld värme (gwh)",Leveranser!$B$1:$S$1,0),FALSE))</f>
        <v>10</v>
      </c>
      <c r="AL180">
        <f>VLOOKUP($B180,Leveranser!$B$1:$Y$500,MATCH("Totalt såld fjärrvärme till andra fjärrvärmeföretag",Leveranser!$B$1:$AA$1,0),FALSE)</f>
        <v>0</v>
      </c>
      <c r="AM180">
        <f>IF(ISERROR(1/VLOOKUP($B180,Miljö!$B$1:$S$500,MATCH("Såld mängd produktionsspecifik fjärrvärme (GWh)",Miljö!$B$1:$R$1,0),FALSE)),0,VLOOKUP($B180,Miljö!$B$1:$S$500,MATCH("Såld mängd produktionsspecifik fjärrvärme (GWh)",Miljö!$B$1:$R$1,0),FALSE))</f>
        <v>0</v>
      </c>
      <c r="AN180" s="239">
        <f t="shared" si="46"/>
        <v>0.81135902636916846</v>
      </c>
      <c r="AP180" t="str">
        <f>IFERROR(VLOOKUP($B180,Miljövärden!$B$2:$H$550,7,FALSE),"Nej, saknas")</f>
        <v>Ja</v>
      </c>
      <c r="AQ180" t="str">
        <f>IFERROR(VLOOKUP($B180,Miljövärden!$B$2:$H$550,6,FALSE),"Nej, saknas")</f>
        <v>Nej</v>
      </c>
      <c r="AU180">
        <f t="shared" si="47"/>
        <v>0.125</v>
      </c>
      <c r="AV180">
        <f t="shared" si="48"/>
        <v>0</v>
      </c>
      <c r="AW180">
        <f t="shared" si="49"/>
        <v>0</v>
      </c>
      <c r="AX180">
        <f t="shared" si="50"/>
        <v>12</v>
      </c>
      <c r="AZ180">
        <f t="shared" si="51"/>
        <v>12</v>
      </c>
      <c r="BC180">
        <f t="shared" si="52"/>
        <v>0.2</v>
      </c>
      <c r="BD180">
        <f t="shared" si="53"/>
        <v>0</v>
      </c>
      <c r="BE180">
        <f t="shared" si="54"/>
        <v>12</v>
      </c>
      <c r="BF180">
        <f t="shared" si="55"/>
        <v>0</v>
      </c>
      <c r="BG180">
        <f t="shared" si="56"/>
        <v>0.125</v>
      </c>
      <c r="BH180">
        <f>VLOOKUP(B180,Miljö!$B$1:$I$482,MATCH("Fossilandel för ursprungspecificerad el ()",Miljö!$B$1:$I$1,0),FALSE)</f>
        <v>0</v>
      </c>
      <c r="BI180">
        <f>VLOOKUP(B180,Miljö!$B$1:$BX$482,MATCH("Kärnkraftsandel för ursprungsspecificerad el ()",Miljö!$B$1:$O$1,0),FALSE)</f>
        <v>0</v>
      </c>
      <c r="BJ180">
        <f t="shared" si="57"/>
        <v>0</v>
      </c>
      <c r="BK180" t="str">
        <f>VLOOKUP(B180,Miljö!$B$1:$O$482,MATCH("Fossil andel i procent (%)",Miljö!$B$1:$O$1,0),FALSE)</f>
        <v>ET</v>
      </c>
      <c r="BL180">
        <f t="shared" si="58"/>
        <v>12.324999999999999</v>
      </c>
      <c r="BO180" s="289">
        <f t="shared" si="59"/>
        <v>1.622718052738337E-2</v>
      </c>
      <c r="BP180" s="239">
        <f t="shared" si="60"/>
        <v>0</v>
      </c>
      <c r="BQ180" s="239">
        <f t="shared" si="61"/>
        <v>0.98377281947261674</v>
      </c>
      <c r="BR180" s="239">
        <f t="shared" si="62"/>
        <v>0</v>
      </c>
      <c r="BS180" s="239"/>
      <c r="BT180" s="351">
        <f t="shared" si="63"/>
        <v>1.0000000000000002</v>
      </c>
      <c r="BW180" s="289">
        <f>IF(AP180="ja",VLOOKUP(B180,Miljövärden!$B$2:$H$550,MATCH("Total andel fossilt",Miljövärden!$B$2:$H$2,0),FALSE),"")</f>
        <v>1.6227200000000001E-2</v>
      </c>
      <c r="BZ180" s="351">
        <f t="shared" si="64"/>
        <v>1.9472616630267225E-8</v>
      </c>
      <c r="CA180" s="353">
        <f t="shared" si="65"/>
        <v>0</v>
      </c>
    </row>
    <row r="181" spans="1:79" x14ac:dyDescent="0.25">
      <c r="A181" s="2" t="s">
        <v>294</v>
      </c>
      <c r="B181" s="2" t="s">
        <v>296</v>
      </c>
      <c r="C181">
        <f>VLOOKUP($B181,'Tillförd energi'!$B$1:$AI$700,MATCH(C$1,'Tillförd energi'!$B$1:$AQ$1,0),FALSE)</f>
        <v>0</v>
      </c>
      <c r="D181">
        <f>VLOOKUP($B181,'Tillförd energi'!$B$1:$AI$700,MATCH(D$1,'Tillförd energi'!$B$1:$AQ$1,0),FALSE)</f>
        <v>0</v>
      </c>
      <c r="E181">
        <f>VLOOKUP($B181,'Tillförd energi'!$B$1:$AI$700,MATCH(E$1,'Tillförd energi'!$B$1:$AQ$1,0),FALSE)</f>
        <v>0</v>
      </c>
      <c r="F181">
        <f>VLOOKUP($B181,'Tillförd energi'!$B$1:$AI$700,MATCH(F$1,'Tillförd energi'!$B$1:$AQ$1,0),FALSE)</f>
        <v>0</v>
      </c>
      <c r="G181">
        <f>VLOOKUP($B181,'Tillförd energi'!$B$1:$AI$700,MATCH(G$1,'Tillförd energi'!$B$1:$AQ$1,0),FALSE)</f>
        <v>0.3</v>
      </c>
      <c r="H181">
        <f>VLOOKUP($B181,'Tillförd energi'!$B$1:$AI$700,MATCH(H$1,'Tillförd energi'!$B$1:$AQ$1,0),FALSE)</f>
        <v>0</v>
      </c>
      <c r="I181">
        <f>VLOOKUP($B181,'Tillförd energi'!$B$1:$AI$700,MATCH(I$1,'Tillförd energi'!$B$1:$AQ$1,0),FALSE)</f>
        <v>0</v>
      </c>
      <c r="J181">
        <f>VLOOKUP($B181,'Tillförd energi'!$B$1:$AI$700,MATCH(J$1,'Tillförd energi'!$B$1:$AQ$1,0),FALSE)</f>
        <v>0</v>
      </c>
      <c r="K181">
        <f>VLOOKUP($B181,'Tillförd energi'!$B$1:$AI$700,MATCH(K$1,'Tillförd energi'!$B$1:$AQ$1,0),FALSE)</f>
        <v>0</v>
      </c>
      <c r="L181">
        <f>VLOOKUP($B181,'Tillförd energi'!$B$1:$AI$700,MATCH(L$1,'Tillförd energi'!$B$1:$AQ$1,0),FALSE)</f>
        <v>0</v>
      </c>
      <c r="M181">
        <f>VLOOKUP($B181,'Tillförd energi'!$B$1:$AI$700,MATCH(M$1,'Tillförd energi'!$B$1:$AQ$1,0),FALSE)</f>
        <v>0</v>
      </c>
      <c r="N181">
        <f>VLOOKUP($B181,'Tillförd energi'!$B$1:$AI$700,MATCH(N$1,'Tillförd energi'!$B$1:$AQ$1,0),FALSE)</f>
        <v>0</v>
      </c>
      <c r="O181">
        <f>VLOOKUP($B181,'Tillförd energi'!$B$1:$AI$700,MATCH(O$1,'Tillförd energi'!$B$1:$AQ$1,0),FALSE)</f>
        <v>0</v>
      </c>
      <c r="P181">
        <f>VLOOKUP($B181,'Tillförd energi'!$B$1:$AI$700,MATCH(P$1,'Tillförd energi'!$B$1:$AQ$1,0),FALSE)</f>
        <v>23.5</v>
      </c>
      <c r="Q181">
        <f>VLOOKUP($B181,'Tillförd energi'!$B$1:$AI$700,MATCH(Q$1,'Tillförd energi'!$B$1:$AQ$1,0),FALSE)</f>
        <v>0</v>
      </c>
      <c r="R181">
        <f>VLOOKUP($B181,'Tillförd energi'!$B$1:$AI$700,MATCH(R$1,'Tillförd energi'!$B$1:$AQ$1,0),FALSE)</f>
        <v>10.8</v>
      </c>
      <c r="S181">
        <f>VLOOKUP($B181,'Tillförd energi'!$B$1:$AI$700,MATCH(S$1,'Tillförd energi'!$B$1:$AQ$1,0),FALSE)</f>
        <v>0</v>
      </c>
      <c r="T181">
        <f>VLOOKUP($B181,'Tillförd energi'!$B$1:$AI$700,MATCH(T$1,'Tillförd energi'!$B$1:$AQ$1,0),FALSE)</f>
        <v>0</v>
      </c>
      <c r="U181">
        <f>VLOOKUP($B181,'Tillförd energi'!$B$1:$AI$700,MATCH(U$1,'Tillförd energi'!$B$1:$AQ$1,0),FALSE)</f>
        <v>0</v>
      </c>
      <c r="V181">
        <f>VLOOKUP($B181,'Tillförd energi'!$B$1:$AI$700,MATCH(V$1,'Tillförd energi'!$B$1:$AQ$1,0),FALSE)</f>
        <v>0</v>
      </c>
      <c r="W181">
        <f>VLOOKUP($B181,'Tillförd energi'!$B$1:$AI$700,MATCH(W$1,'Tillförd energi'!$B$1:$AQ$1,0),FALSE)</f>
        <v>1.26</v>
      </c>
      <c r="X181">
        <f>VLOOKUP($B181,'Tillförd energi'!$B$1:$AI$700,MATCH(X$1,'Tillförd energi'!$B$1:$AQ$1,0),FALSE)</f>
        <v>0</v>
      </c>
      <c r="Y181">
        <f>VLOOKUP($B181,'Tillförd energi'!$B$1:$AI$700,MATCH(Y$1,'Tillförd energi'!$B$1:$AQ$1,0),FALSE)</f>
        <v>0</v>
      </c>
      <c r="Z181">
        <f>VLOOKUP($B181,'Tillförd energi'!$B$1:$AI$700,MATCH(Z$1,'Tillförd energi'!$B$1:$AQ$1,0),FALSE)</f>
        <v>0</v>
      </c>
      <c r="AA181">
        <f>VLOOKUP($B181,'Tillförd energi'!$B$1:$AI$700,MATCH(AA$1,'Tillförd energi'!$B$1:$AQ$1,0),FALSE)</f>
        <v>0</v>
      </c>
      <c r="AB181">
        <f>VLOOKUP($B181,'Tillförd energi'!$B$1:$AI$700,MATCH(AB$1,'Tillförd energi'!$B$1:$AQ$1,0),FALSE)</f>
        <v>0</v>
      </c>
      <c r="AC181">
        <f>VLOOKUP($B181,'Tillförd energi'!$B$1:$AI$700,MATCH(AC$1,'Tillförd energi'!$B$1:$AQ$1,0),FALSE)</f>
        <v>3</v>
      </c>
      <c r="AD181">
        <f>VLOOKUP($B181,'Tillförd energi'!$B$1:$AI$700,MATCH(AD$1,'Tillförd energi'!$B$1:$AQ$1,0),FALSE)</f>
        <v>0</v>
      </c>
      <c r="AE181">
        <f>VLOOKUP($B181,'Tillförd energi'!$B$1:$AI$700,MATCH(AE$1,'Tillförd energi'!$B$1:$AQ$1,0),FALSE)</f>
        <v>0</v>
      </c>
      <c r="AF181">
        <f>VLOOKUP($B181,'Tillförd energi'!$B$1:$AI$700,MATCH(AF$1,'Tillförd energi'!$B$1:$AQ$1,0),FALSE)</f>
        <v>0.5</v>
      </c>
      <c r="AG181">
        <f>IFERROR(VLOOKUP(B181,Miljö!$B$1:$AC$550,MATCH("Köpt mängd produktionsspecifik fjärrvärme:",Miljö!$B$1:$AC$1,0),FALSE)/1,0)</f>
        <v>0</v>
      </c>
      <c r="AI181">
        <f t="shared" si="44"/>
        <v>39.36</v>
      </c>
      <c r="AJ181">
        <f t="shared" si="45"/>
        <v>39.36</v>
      </c>
      <c r="AK181">
        <f>IF(ISERROR(1/VLOOKUP($B181,Leveranser!$B$1:$S$500,MATCH("såld värme (gwh)",Leveranser!$B$1:$S$1,0),FALSE)),"",VLOOKUP($B181,Leveranser!$B$1:$S$500,MATCH("såld värme (gwh)",Leveranser!$B$1:$S$1,0),FALSE))</f>
        <v>30</v>
      </c>
      <c r="AL181">
        <f>VLOOKUP($B181,Leveranser!$B$1:$Y$500,MATCH("Totalt såld fjärrvärme till andra fjärrvärmeföretag",Leveranser!$B$1:$AA$1,0),FALSE)</f>
        <v>0</v>
      </c>
      <c r="AM181">
        <f>IF(ISERROR(1/VLOOKUP($B181,Miljö!$B$1:$S$500,MATCH("Såld mängd produktionsspecifik fjärrvärme (GWh)",Miljö!$B$1:$R$1,0),FALSE)),0,VLOOKUP($B181,Miljö!$B$1:$S$500,MATCH("Såld mängd produktionsspecifik fjärrvärme (GWh)",Miljö!$B$1:$R$1,0),FALSE))</f>
        <v>0</v>
      </c>
      <c r="AN181" s="239">
        <f t="shared" si="46"/>
        <v>0.76219512195121952</v>
      </c>
      <c r="AP181" t="str">
        <f>IFERROR(VLOOKUP($B181,Miljövärden!$B$2:$H$550,7,FALSE),"Nej, saknas")</f>
        <v>Ja</v>
      </c>
      <c r="AQ181" t="str">
        <f>IFERROR(VLOOKUP($B181,Miljövärden!$B$2:$H$550,6,FALSE),"Nej, saknas")</f>
        <v>Nej</v>
      </c>
      <c r="AU181">
        <f t="shared" si="47"/>
        <v>0.5</v>
      </c>
      <c r="AV181">
        <f t="shared" si="48"/>
        <v>0</v>
      </c>
      <c r="AW181">
        <f t="shared" si="49"/>
        <v>23.5</v>
      </c>
      <c r="AX181">
        <f t="shared" si="50"/>
        <v>10.8</v>
      </c>
      <c r="AZ181">
        <f t="shared" si="51"/>
        <v>35.559999999999995</v>
      </c>
      <c r="BC181">
        <f t="shared" si="52"/>
        <v>0.3</v>
      </c>
      <c r="BD181">
        <f t="shared" si="53"/>
        <v>0</v>
      </c>
      <c r="BE181">
        <f t="shared" si="54"/>
        <v>35.559999999999995</v>
      </c>
      <c r="BF181">
        <f t="shared" si="55"/>
        <v>3</v>
      </c>
      <c r="BG181">
        <f t="shared" si="56"/>
        <v>0.5</v>
      </c>
      <c r="BH181">
        <f>VLOOKUP(B181,Miljö!$B$1:$I$482,MATCH("Fossilandel för ursprungspecificerad el ()",Miljö!$B$1:$I$1,0),FALSE)</f>
        <v>0</v>
      </c>
      <c r="BI181">
        <f>VLOOKUP(B181,Miljö!$B$1:$BX$482,MATCH("Kärnkraftsandel för ursprungsspecificerad el ()",Miljö!$B$1:$O$1,0),FALSE)</f>
        <v>0</v>
      </c>
      <c r="BJ181">
        <f t="shared" si="57"/>
        <v>0</v>
      </c>
      <c r="BK181" t="str">
        <f>VLOOKUP(B181,Miljö!$B$1:$O$482,MATCH("Fossil andel i procent (%)",Miljö!$B$1:$O$1,0),FALSE)</f>
        <v>ET</v>
      </c>
      <c r="BL181">
        <f t="shared" si="58"/>
        <v>39.359999999999992</v>
      </c>
      <c r="BO181" s="289">
        <f t="shared" si="59"/>
        <v>7.6219512195121967E-3</v>
      </c>
      <c r="BP181" s="239">
        <f t="shared" si="60"/>
        <v>0</v>
      </c>
      <c r="BQ181" s="239">
        <f t="shared" si="61"/>
        <v>0.91615853658536595</v>
      </c>
      <c r="BR181" s="239">
        <f t="shared" si="62"/>
        <v>7.6219512195121963E-2</v>
      </c>
      <c r="BS181" s="239"/>
      <c r="BT181" s="351">
        <f t="shared" si="63"/>
        <v>1</v>
      </c>
      <c r="BW181" s="289">
        <f>IF(AP181="ja",VLOOKUP(B181,Miljövärden!$B$2:$H$550,MATCH("Total andel fossilt",Miljövärden!$B$2:$H$2,0),FALSE),"")</f>
        <v>7.6219499999999997E-3</v>
      </c>
      <c r="BZ181" s="351">
        <f t="shared" si="64"/>
        <v>-1.2195121969552081E-9</v>
      </c>
      <c r="CA181" s="353">
        <f t="shared" si="65"/>
        <v>0</v>
      </c>
    </row>
    <row r="182" spans="1:79" x14ac:dyDescent="0.25">
      <c r="A182" s="2" t="s">
        <v>294</v>
      </c>
      <c r="B182" s="2" t="s">
        <v>297</v>
      </c>
      <c r="C182">
        <f>VLOOKUP($B182,'Tillförd energi'!$B$1:$AI$700,MATCH(C$1,'Tillförd energi'!$B$1:$AQ$1,0),FALSE)</f>
        <v>0</v>
      </c>
      <c r="D182">
        <f>VLOOKUP($B182,'Tillförd energi'!$B$1:$AI$700,MATCH(D$1,'Tillförd energi'!$B$1:$AQ$1,0),FALSE)</f>
        <v>0.02</v>
      </c>
      <c r="E182">
        <f>VLOOKUP($B182,'Tillförd energi'!$B$1:$AI$700,MATCH(E$1,'Tillförd energi'!$B$1:$AQ$1,0),FALSE)</f>
        <v>0</v>
      </c>
      <c r="F182">
        <f>VLOOKUP($B182,'Tillförd energi'!$B$1:$AI$700,MATCH(F$1,'Tillförd energi'!$B$1:$AQ$1,0),FALSE)</f>
        <v>0</v>
      </c>
      <c r="G182">
        <f>VLOOKUP($B182,'Tillförd energi'!$B$1:$AI$700,MATCH(G$1,'Tillförd energi'!$B$1:$AQ$1,0),FALSE)</f>
        <v>0</v>
      </c>
      <c r="H182">
        <f>VLOOKUP($B182,'Tillförd energi'!$B$1:$AI$700,MATCH(H$1,'Tillförd energi'!$B$1:$AQ$1,0),FALSE)</f>
        <v>0</v>
      </c>
      <c r="I182">
        <f>VLOOKUP($B182,'Tillförd energi'!$B$1:$AI$700,MATCH(I$1,'Tillförd energi'!$B$1:$AQ$1,0),FALSE)</f>
        <v>0</v>
      </c>
      <c r="J182">
        <f>VLOOKUP($B182,'Tillförd energi'!$B$1:$AI$700,MATCH(J$1,'Tillförd energi'!$B$1:$AQ$1,0),FALSE)</f>
        <v>0</v>
      </c>
      <c r="K182">
        <f>VLOOKUP($B182,'Tillförd energi'!$B$1:$AI$700,MATCH(K$1,'Tillförd energi'!$B$1:$AQ$1,0),FALSE)</f>
        <v>0</v>
      </c>
      <c r="L182">
        <f>VLOOKUP($B182,'Tillförd energi'!$B$1:$AI$700,MATCH(L$1,'Tillförd energi'!$B$1:$AQ$1,0),FALSE)</f>
        <v>0</v>
      </c>
      <c r="M182">
        <f>VLOOKUP($B182,'Tillförd energi'!$B$1:$AI$700,MATCH(M$1,'Tillförd energi'!$B$1:$AQ$1,0),FALSE)</f>
        <v>0</v>
      </c>
      <c r="N182">
        <f>VLOOKUP($B182,'Tillförd energi'!$B$1:$AI$700,MATCH(N$1,'Tillförd energi'!$B$1:$AQ$1,0),FALSE)</f>
        <v>0</v>
      </c>
      <c r="O182">
        <f>VLOOKUP($B182,'Tillförd energi'!$B$1:$AI$700,MATCH(O$1,'Tillförd energi'!$B$1:$AQ$1,0),FALSE)</f>
        <v>0</v>
      </c>
      <c r="P182">
        <f>VLOOKUP($B182,'Tillförd energi'!$B$1:$AI$700,MATCH(P$1,'Tillförd energi'!$B$1:$AQ$1,0),FALSE)</f>
        <v>0</v>
      </c>
      <c r="Q182">
        <f>VLOOKUP($B182,'Tillförd energi'!$B$1:$AI$700,MATCH(Q$1,'Tillförd energi'!$B$1:$AQ$1,0),FALSE)</f>
        <v>0</v>
      </c>
      <c r="R182">
        <f>VLOOKUP($B182,'Tillförd energi'!$B$1:$AI$700,MATCH(R$1,'Tillförd energi'!$B$1:$AQ$1,0),FALSE)</f>
        <v>3.8</v>
      </c>
      <c r="S182">
        <f>VLOOKUP($B182,'Tillförd energi'!$B$1:$AI$700,MATCH(S$1,'Tillförd energi'!$B$1:$AQ$1,0),FALSE)</f>
        <v>0</v>
      </c>
      <c r="T182">
        <f>VLOOKUP($B182,'Tillförd energi'!$B$1:$AI$700,MATCH(T$1,'Tillförd energi'!$B$1:$AQ$1,0),FALSE)</f>
        <v>0</v>
      </c>
      <c r="U182">
        <f>VLOOKUP($B182,'Tillförd energi'!$B$1:$AI$700,MATCH(U$1,'Tillförd energi'!$B$1:$AQ$1,0),FALSE)</f>
        <v>0</v>
      </c>
      <c r="V182">
        <f>VLOOKUP($B182,'Tillförd energi'!$B$1:$AI$700,MATCH(V$1,'Tillförd energi'!$B$1:$AQ$1,0),FALSE)</f>
        <v>0</v>
      </c>
      <c r="W182">
        <f>VLOOKUP($B182,'Tillförd energi'!$B$1:$AI$700,MATCH(W$1,'Tillförd energi'!$B$1:$AQ$1,0),FALSE)</f>
        <v>0</v>
      </c>
      <c r="X182">
        <f>VLOOKUP($B182,'Tillförd energi'!$B$1:$AI$700,MATCH(X$1,'Tillförd energi'!$B$1:$AQ$1,0),FALSE)</f>
        <v>0</v>
      </c>
      <c r="Y182">
        <f>VLOOKUP($B182,'Tillförd energi'!$B$1:$AI$700,MATCH(Y$1,'Tillförd energi'!$B$1:$AQ$1,0),FALSE)</f>
        <v>0</v>
      </c>
      <c r="Z182">
        <f>VLOOKUP($B182,'Tillförd energi'!$B$1:$AI$700,MATCH(Z$1,'Tillförd energi'!$B$1:$AQ$1,0),FALSE)</f>
        <v>0</v>
      </c>
      <c r="AA182">
        <f>VLOOKUP($B182,'Tillförd energi'!$B$1:$AI$700,MATCH(AA$1,'Tillförd energi'!$B$1:$AQ$1,0),FALSE)</f>
        <v>0</v>
      </c>
      <c r="AB182">
        <f>VLOOKUP($B182,'Tillförd energi'!$B$1:$AI$700,MATCH(AB$1,'Tillförd energi'!$B$1:$AQ$1,0),FALSE)</f>
        <v>0</v>
      </c>
      <c r="AC182">
        <f>VLOOKUP($B182,'Tillförd energi'!$B$1:$AI$700,MATCH(AC$1,'Tillförd energi'!$B$1:$AQ$1,0),FALSE)</f>
        <v>0</v>
      </c>
      <c r="AD182">
        <f>VLOOKUP($B182,'Tillförd energi'!$B$1:$AI$700,MATCH(AD$1,'Tillförd energi'!$B$1:$AQ$1,0),FALSE)</f>
        <v>0</v>
      </c>
      <c r="AE182">
        <f>VLOOKUP($B182,'Tillförd energi'!$B$1:$AI$700,MATCH(AE$1,'Tillförd energi'!$B$1:$AQ$1,0),FALSE)</f>
        <v>0</v>
      </c>
      <c r="AF182">
        <f>VLOOKUP($B182,'Tillförd energi'!$B$1:$AI$700,MATCH(AF$1,'Tillförd energi'!$B$1:$AQ$1,0),FALSE)</f>
        <v>2.8000000000000001E-2</v>
      </c>
      <c r="AG182">
        <f>IFERROR(VLOOKUP(B182,Miljö!$B$1:$AC$550,MATCH("Köpt mängd produktionsspecifik fjärrvärme:",Miljö!$B$1:$AC$1,0),FALSE)/1,0)</f>
        <v>0</v>
      </c>
      <c r="AI182">
        <f t="shared" si="44"/>
        <v>3.8479999999999999</v>
      </c>
      <c r="AJ182">
        <f t="shared" si="45"/>
        <v>3.8479999999999999</v>
      </c>
      <c r="AK182">
        <f>IF(ISERROR(1/VLOOKUP($B182,Leveranser!$B$1:$S$500,MATCH("såld värme (gwh)",Leveranser!$B$1:$S$1,0),FALSE)),"",VLOOKUP($B182,Leveranser!$B$1:$S$500,MATCH("såld värme (gwh)",Leveranser!$B$1:$S$1,0),FALSE))</f>
        <v>3.4</v>
      </c>
      <c r="AL182">
        <f>VLOOKUP($B182,Leveranser!$B$1:$Y$500,MATCH("Totalt såld fjärrvärme till andra fjärrvärmeföretag",Leveranser!$B$1:$AA$1,0),FALSE)</f>
        <v>0</v>
      </c>
      <c r="AM182">
        <f>IF(ISERROR(1/VLOOKUP($B182,Miljö!$B$1:$S$500,MATCH("Såld mängd produktionsspecifik fjärrvärme (GWh)",Miljö!$B$1:$R$1,0),FALSE)),0,VLOOKUP($B182,Miljö!$B$1:$S$500,MATCH("Såld mängd produktionsspecifik fjärrvärme (GWh)",Miljö!$B$1:$R$1,0),FALSE))</f>
        <v>0</v>
      </c>
      <c r="AN182" s="239">
        <f t="shared" si="46"/>
        <v>0.88357588357588357</v>
      </c>
      <c r="AP182" t="str">
        <f>IFERROR(VLOOKUP($B182,Miljövärden!$B$2:$H$550,7,FALSE),"Nej, saknas")</f>
        <v>Ja</v>
      </c>
      <c r="AQ182" t="str">
        <f>IFERROR(VLOOKUP($B182,Miljövärden!$B$2:$H$550,6,FALSE),"Nej, saknas")</f>
        <v>Nej</v>
      </c>
      <c r="AU182">
        <f t="shared" si="47"/>
        <v>2.8000000000000001E-2</v>
      </c>
      <c r="AV182">
        <f t="shared" si="48"/>
        <v>0</v>
      </c>
      <c r="AW182">
        <f t="shared" si="49"/>
        <v>0</v>
      </c>
      <c r="AX182">
        <f t="shared" si="50"/>
        <v>3.8</v>
      </c>
      <c r="AZ182">
        <f t="shared" si="51"/>
        <v>3.8</v>
      </c>
      <c r="BC182">
        <f t="shared" si="52"/>
        <v>0.02</v>
      </c>
      <c r="BD182">
        <f t="shared" si="53"/>
        <v>0</v>
      </c>
      <c r="BE182">
        <f t="shared" si="54"/>
        <v>3.8</v>
      </c>
      <c r="BF182">
        <f t="shared" si="55"/>
        <v>0</v>
      </c>
      <c r="BG182">
        <f t="shared" si="56"/>
        <v>2.8000000000000001E-2</v>
      </c>
      <c r="BH182">
        <f>VLOOKUP(B182,Miljö!$B$1:$I$482,MATCH("Fossilandel för ursprungspecificerad el ()",Miljö!$B$1:$I$1,0),FALSE)</f>
        <v>0</v>
      </c>
      <c r="BI182">
        <f>VLOOKUP(B182,Miljö!$B$1:$BX$482,MATCH("Kärnkraftsandel för ursprungsspecificerad el ()",Miljö!$B$1:$O$1,0),FALSE)</f>
        <v>0</v>
      </c>
      <c r="BJ182">
        <f t="shared" si="57"/>
        <v>0</v>
      </c>
      <c r="BK182" t="str">
        <f>VLOOKUP(B182,Miljö!$B$1:$O$482,MATCH("Fossil andel i procent (%)",Miljö!$B$1:$O$1,0),FALSE)</f>
        <v>ET</v>
      </c>
      <c r="BL182">
        <f t="shared" si="58"/>
        <v>3.8479999999999999</v>
      </c>
      <c r="BO182" s="289">
        <f t="shared" si="59"/>
        <v>5.1975051975051978E-3</v>
      </c>
      <c r="BP182" s="239">
        <f t="shared" si="60"/>
        <v>0</v>
      </c>
      <c r="BQ182" s="239">
        <f t="shared" si="61"/>
        <v>0.99480249480249483</v>
      </c>
      <c r="BR182" s="239">
        <f t="shared" si="62"/>
        <v>0</v>
      </c>
      <c r="BS182" s="239"/>
      <c r="BT182" s="351">
        <f t="shared" si="63"/>
        <v>1</v>
      </c>
      <c r="BW182" s="289">
        <f>IF(AP182="ja",VLOOKUP(B182,Miljövärden!$B$2:$H$550,MATCH("Total andel fossilt",Miljövärden!$B$2:$H$2,0),FALSE),"")</f>
        <v>5.1975099999999998E-3</v>
      </c>
      <c r="BZ182" s="351">
        <f t="shared" si="64"/>
        <v>4.80249480201006E-9</v>
      </c>
      <c r="CA182" s="353">
        <f t="shared" si="65"/>
        <v>0</v>
      </c>
    </row>
    <row r="183" spans="1:79" x14ac:dyDescent="0.25">
      <c r="A183" s="2" t="s">
        <v>298</v>
      </c>
      <c r="B183" s="2" t="s">
        <v>299</v>
      </c>
      <c r="C183">
        <f>VLOOKUP($B183,'Tillförd energi'!$B$1:$AI$700,MATCH(C$1,'Tillförd energi'!$B$1:$AQ$1,0),FALSE)</f>
        <v>0</v>
      </c>
      <c r="D183">
        <f>VLOOKUP($B183,'Tillförd energi'!$B$1:$AI$700,MATCH(D$1,'Tillförd energi'!$B$1:$AQ$1,0),FALSE)</f>
        <v>0</v>
      </c>
      <c r="E183">
        <f>VLOOKUP($B183,'Tillförd energi'!$B$1:$AI$700,MATCH(E$1,'Tillförd energi'!$B$1:$AQ$1,0),FALSE)</f>
        <v>0</v>
      </c>
      <c r="F183">
        <f>VLOOKUP($B183,'Tillförd energi'!$B$1:$AI$700,MATCH(F$1,'Tillförd energi'!$B$1:$AQ$1,0),FALSE)</f>
        <v>0</v>
      </c>
      <c r="G183">
        <f>VLOOKUP($B183,'Tillförd energi'!$B$1:$AI$700,MATCH(G$1,'Tillförd energi'!$B$1:$AQ$1,0),FALSE)</f>
        <v>0</v>
      </c>
      <c r="H183">
        <f>VLOOKUP($B183,'Tillförd energi'!$B$1:$AI$700,MATCH(H$1,'Tillförd energi'!$B$1:$AQ$1,0),FALSE)</f>
        <v>0</v>
      </c>
      <c r="I183">
        <f>VLOOKUP($B183,'Tillförd energi'!$B$1:$AI$700,MATCH(I$1,'Tillförd energi'!$B$1:$AQ$1,0),FALSE)</f>
        <v>0</v>
      </c>
      <c r="J183">
        <f>VLOOKUP($B183,'Tillförd energi'!$B$1:$AI$700,MATCH(J$1,'Tillförd energi'!$B$1:$AQ$1,0),FALSE)</f>
        <v>0</v>
      </c>
      <c r="K183">
        <f>VLOOKUP($B183,'Tillförd energi'!$B$1:$AI$700,MATCH(K$1,'Tillförd energi'!$B$1:$AQ$1,0),FALSE)</f>
        <v>0</v>
      </c>
      <c r="L183">
        <f>VLOOKUP($B183,'Tillförd energi'!$B$1:$AI$700,MATCH(L$1,'Tillförd energi'!$B$1:$AQ$1,0),FALSE)</f>
        <v>0</v>
      </c>
      <c r="M183">
        <f>VLOOKUP($B183,'Tillförd energi'!$B$1:$AI$700,MATCH(M$1,'Tillförd energi'!$B$1:$AQ$1,0),FALSE)</f>
        <v>0</v>
      </c>
      <c r="N183">
        <f>VLOOKUP($B183,'Tillförd energi'!$B$1:$AI$700,MATCH(N$1,'Tillförd energi'!$B$1:$AQ$1,0),FALSE)</f>
        <v>0</v>
      </c>
      <c r="O183">
        <f>VLOOKUP($B183,'Tillförd energi'!$B$1:$AI$700,MATCH(O$1,'Tillförd energi'!$B$1:$AQ$1,0),FALSE)</f>
        <v>0</v>
      </c>
      <c r="P183">
        <f>VLOOKUP($B183,'Tillförd energi'!$B$1:$AI$700,MATCH(P$1,'Tillförd energi'!$B$1:$AQ$1,0),FALSE)</f>
        <v>0</v>
      </c>
      <c r="Q183">
        <f>VLOOKUP($B183,'Tillförd energi'!$B$1:$AI$700,MATCH(Q$1,'Tillförd energi'!$B$1:$AQ$1,0),FALSE)</f>
        <v>0</v>
      </c>
      <c r="R183">
        <f>VLOOKUP($B183,'Tillförd energi'!$B$1:$AI$700,MATCH(R$1,'Tillförd energi'!$B$1:$AQ$1,0),FALSE)</f>
        <v>0</v>
      </c>
      <c r="S183">
        <f>VLOOKUP($B183,'Tillförd energi'!$B$1:$AI$700,MATCH(S$1,'Tillförd energi'!$B$1:$AQ$1,0),FALSE)</f>
        <v>0</v>
      </c>
      <c r="T183">
        <f>VLOOKUP($B183,'Tillförd energi'!$B$1:$AI$700,MATCH(T$1,'Tillförd energi'!$B$1:$AQ$1,0),FALSE)</f>
        <v>0</v>
      </c>
      <c r="U183">
        <f>VLOOKUP($B183,'Tillförd energi'!$B$1:$AI$700,MATCH(U$1,'Tillförd energi'!$B$1:$AQ$1,0),FALSE)</f>
        <v>0</v>
      </c>
      <c r="V183">
        <f>VLOOKUP($B183,'Tillförd energi'!$B$1:$AI$700,MATCH(V$1,'Tillförd energi'!$B$1:$AQ$1,0),FALSE)</f>
        <v>0</v>
      </c>
      <c r="W183">
        <f>VLOOKUP($B183,'Tillförd energi'!$B$1:$AI$700,MATCH(W$1,'Tillförd energi'!$B$1:$AQ$1,0),FALSE)</f>
        <v>0</v>
      </c>
      <c r="X183">
        <f>VLOOKUP($B183,'Tillförd energi'!$B$1:$AI$700,MATCH(X$1,'Tillförd energi'!$B$1:$AQ$1,0),FALSE)</f>
        <v>0</v>
      </c>
      <c r="Y183">
        <f>VLOOKUP($B183,'Tillförd energi'!$B$1:$AI$700,MATCH(Y$1,'Tillförd energi'!$B$1:$AQ$1,0),FALSE)</f>
        <v>0</v>
      </c>
      <c r="Z183">
        <f>VLOOKUP($B183,'Tillförd energi'!$B$1:$AI$700,MATCH(Z$1,'Tillförd energi'!$B$1:$AQ$1,0),FALSE)</f>
        <v>0</v>
      </c>
      <c r="AA183">
        <f>VLOOKUP($B183,'Tillförd energi'!$B$1:$AI$700,MATCH(AA$1,'Tillförd energi'!$B$1:$AQ$1,0),FALSE)</f>
        <v>0</v>
      </c>
      <c r="AB183">
        <f>VLOOKUP($B183,'Tillförd energi'!$B$1:$AI$700,MATCH(AB$1,'Tillförd energi'!$B$1:$AQ$1,0),FALSE)</f>
        <v>0</v>
      </c>
      <c r="AC183">
        <f>VLOOKUP($B183,'Tillförd energi'!$B$1:$AI$700,MATCH(AC$1,'Tillförd energi'!$B$1:$AQ$1,0),FALSE)</f>
        <v>0</v>
      </c>
      <c r="AD183">
        <f>VLOOKUP($B183,'Tillförd energi'!$B$1:$AI$700,MATCH(AD$1,'Tillförd energi'!$B$1:$AQ$1,0),FALSE)</f>
        <v>0</v>
      </c>
      <c r="AE183">
        <f>VLOOKUP($B183,'Tillförd energi'!$B$1:$AI$700,MATCH(AE$1,'Tillförd energi'!$B$1:$AQ$1,0),FALSE)</f>
        <v>0</v>
      </c>
      <c r="AF183">
        <f>VLOOKUP($B183,'Tillförd energi'!$B$1:$AI$700,MATCH(AF$1,'Tillförd energi'!$B$1:$AQ$1,0),FALSE)</f>
        <v>0</v>
      </c>
      <c r="AG183">
        <f>IFERROR(VLOOKUP(B183,Miljö!$B$1:$AC$550,MATCH("Köpt mängd produktionsspecifik fjärrvärme:",Miljö!$B$1:$AC$1,0),FALSE)/1,0)</f>
        <v>0</v>
      </c>
      <c r="AI183">
        <f t="shared" si="44"/>
        <v>0</v>
      </c>
      <c r="AJ183">
        <f t="shared" si="45"/>
        <v>0</v>
      </c>
      <c r="AK183" t="str">
        <f>IF(ISERROR(1/VLOOKUP($B183,Leveranser!$B$1:$S$500,MATCH("såld värme (gwh)",Leveranser!$B$1:$S$1,0),FALSE)),"",VLOOKUP($B183,Leveranser!$B$1:$S$500,MATCH("såld värme (gwh)",Leveranser!$B$1:$S$1,0),FALSE))</f>
        <v/>
      </c>
      <c r="AL183">
        <f>VLOOKUP($B183,Leveranser!$B$1:$Y$500,MATCH("Totalt såld fjärrvärme till andra fjärrvärmeföretag",Leveranser!$B$1:$AA$1,0),FALSE)</f>
        <v>0</v>
      </c>
      <c r="AM183">
        <f>IF(ISERROR(1/VLOOKUP($B183,Miljö!$B$1:$S$500,MATCH("Såld mängd produktionsspecifik fjärrvärme (GWh)",Miljö!$B$1:$R$1,0),FALSE)),0,VLOOKUP($B183,Miljö!$B$1:$S$500,MATCH("Såld mängd produktionsspecifik fjärrvärme (GWh)",Miljö!$B$1:$R$1,0),FALSE))</f>
        <v>0</v>
      </c>
      <c r="AN183" s="239" t="str">
        <f t="shared" si="46"/>
        <v/>
      </c>
      <c r="AP183" t="str">
        <f>IFERROR(VLOOKUP($B183,Miljövärden!$B$2:$H$550,7,FALSE),"Nej, saknas")</f>
        <v>Nej</v>
      </c>
      <c r="AQ183" t="str">
        <f>IFERROR(VLOOKUP($B183,Miljövärden!$B$2:$H$550,6,FALSE),"Nej, saknas")</f>
        <v>Nej</v>
      </c>
      <c r="AU183">
        <f t="shared" si="47"/>
        <v>0</v>
      </c>
      <c r="AV183">
        <f t="shared" si="48"/>
        <v>0</v>
      </c>
      <c r="AW183">
        <f t="shared" si="49"/>
        <v>0</v>
      </c>
      <c r="AX183">
        <f t="shared" si="50"/>
        <v>0</v>
      </c>
      <c r="AZ183">
        <f t="shared" si="51"/>
        <v>0</v>
      </c>
      <c r="BC183">
        <f t="shared" si="52"/>
        <v>0</v>
      </c>
      <c r="BD183">
        <f t="shared" si="53"/>
        <v>0</v>
      </c>
      <c r="BE183">
        <f t="shared" si="54"/>
        <v>0</v>
      </c>
      <c r="BF183">
        <f t="shared" si="55"/>
        <v>0</v>
      </c>
      <c r="BG183">
        <f t="shared" si="56"/>
        <v>0</v>
      </c>
      <c r="BH183" t="str">
        <f>VLOOKUP(B183,Miljö!$B$1:$I$482,MATCH("Fossilandel för ursprungspecificerad el ()",Miljö!$B$1:$I$1,0),FALSE)</f>
        <v>-</v>
      </c>
      <c r="BI183" t="str">
        <f>VLOOKUP(B183,Miljö!$B$1:$BX$482,MATCH("Kärnkraftsandel för ursprungsspecificerad el ()",Miljö!$B$1:$O$1,0),FALSE)</f>
        <v>-</v>
      </c>
      <c r="BJ183">
        <f t="shared" si="57"/>
        <v>0</v>
      </c>
      <c r="BK183" t="str">
        <f>VLOOKUP(B183,Miljö!$B$1:$O$482,MATCH("Fossil andel i procent (%)",Miljö!$B$1:$O$1,0),FALSE)</f>
        <v>-</v>
      </c>
      <c r="BL183">
        <f t="shared" si="58"/>
        <v>0</v>
      </c>
      <c r="BO183" s="289" t="str">
        <f t="shared" si="59"/>
        <v/>
      </c>
      <c r="BP183" s="239" t="str">
        <f t="shared" si="60"/>
        <v/>
      </c>
      <c r="BQ183" s="239" t="str">
        <f t="shared" si="61"/>
        <v/>
      </c>
      <c r="BR183" s="239" t="str">
        <f t="shared" si="62"/>
        <v/>
      </c>
      <c r="BS183" s="239"/>
      <c r="BT183" s="351">
        <f t="shared" si="63"/>
        <v>0</v>
      </c>
      <c r="BW183" s="289" t="str">
        <f>IF(AP183="ja",VLOOKUP(B183,Miljövärden!$B$2:$H$550,MATCH("Total andel fossilt",Miljövärden!$B$2:$H$2,0),FALSE),"")</f>
        <v/>
      </c>
      <c r="BZ183" s="351" t="str">
        <f t="shared" si="64"/>
        <v/>
      </c>
      <c r="CA183" s="353" t="str">
        <f t="shared" si="65"/>
        <v/>
      </c>
    </row>
    <row r="184" spans="1:79" x14ac:dyDescent="0.25">
      <c r="A184" s="2" t="s">
        <v>301</v>
      </c>
      <c r="B184" s="2" t="s">
        <v>302</v>
      </c>
      <c r="C184">
        <f>VLOOKUP($B184,'Tillförd energi'!$B$1:$AI$700,MATCH(C$1,'Tillförd energi'!$B$1:$AQ$1,0),FALSE)</f>
        <v>0</v>
      </c>
      <c r="D184">
        <f>VLOOKUP($B184,'Tillförd energi'!$B$1:$AI$700,MATCH(D$1,'Tillförd energi'!$B$1:$AQ$1,0),FALSE)</f>
        <v>5.1959999999999997</v>
      </c>
      <c r="E184">
        <f>VLOOKUP($B184,'Tillförd energi'!$B$1:$AI$700,MATCH(E$1,'Tillförd energi'!$B$1:$AQ$1,0),FALSE)</f>
        <v>0</v>
      </c>
      <c r="F184">
        <f>VLOOKUP($B184,'Tillförd energi'!$B$1:$AI$700,MATCH(F$1,'Tillförd energi'!$B$1:$AQ$1,0),FALSE)</f>
        <v>0</v>
      </c>
      <c r="G184">
        <f>VLOOKUP($B184,'Tillförd energi'!$B$1:$AI$700,MATCH(G$1,'Tillförd energi'!$B$1:$AQ$1,0),FALSE)</f>
        <v>0</v>
      </c>
      <c r="H184">
        <f>VLOOKUP($B184,'Tillförd energi'!$B$1:$AI$700,MATCH(H$1,'Tillförd energi'!$B$1:$AQ$1,0),FALSE)</f>
        <v>0</v>
      </c>
      <c r="I184">
        <f>VLOOKUP($B184,'Tillförd energi'!$B$1:$AI$700,MATCH(I$1,'Tillförd energi'!$B$1:$AQ$1,0),FALSE)</f>
        <v>0</v>
      </c>
      <c r="J184">
        <f>VLOOKUP($B184,'Tillförd energi'!$B$1:$AI$700,MATCH(J$1,'Tillförd energi'!$B$1:$AQ$1,0),FALSE)</f>
        <v>0</v>
      </c>
      <c r="K184">
        <f>VLOOKUP($B184,'Tillförd energi'!$B$1:$AI$700,MATCH(K$1,'Tillförd energi'!$B$1:$AQ$1,0),FALSE)</f>
        <v>0</v>
      </c>
      <c r="L184">
        <f>VLOOKUP($B184,'Tillförd energi'!$B$1:$AI$700,MATCH(L$1,'Tillförd energi'!$B$1:$AQ$1,0),FALSE)</f>
        <v>0</v>
      </c>
      <c r="M184">
        <f>VLOOKUP($B184,'Tillförd energi'!$B$1:$AI$700,MATCH(M$1,'Tillförd energi'!$B$1:$AQ$1,0),FALSE)</f>
        <v>0</v>
      </c>
      <c r="N184">
        <f>VLOOKUP($B184,'Tillförd energi'!$B$1:$AI$700,MATCH(N$1,'Tillförd energi'!$B$1:$AQ$1,0),FALSE)</f>
        <v>0</v>
      </c>
      <c r="O184">
        <f>VLOOKUP($B184,'Tillförd energi'!$B$1:$AI$700,MATCH(O$1,'Tillförd energi'!$B$1:$AQ$1,0),FALSE)</f>
        <v>0</v>
      </c>
      <c r="P184">
        <f>VLOOKUP($B184,'Tillförd energi'!$B$1:$AI$700,MATCH(P$1,'Tillförd energi'!$B$1:$AQ$1,0),FALSE)</f>
        <v>0</v>
      </c>
      <c r="Q184">
        <f>VLOOKUP($B184,'Tillförd energi'!$B$1:$AI$700,MATCH(Q$1,'Tillförd energi'!$B$1:$AQ$1,0),FALSE)</f>
        <v>0</v>
      </c>
      <c r="R184">
        <f>VLOOKUP($B184,'Tillförd energi'!$B$1:$AI$700,MATCH(R$1,'Tillförd energi'!$B$1:$AQ$1,0),FALSE)</f>
        <v>0</v>
      </c>
      <c r="S184">
        <f>VLOOKUP($B184,'Tillförd energi'!$B$1:$AI$700,MATCH(S$1,'Tillförd energi'!$B$1:$AQ$1,0),FALSE)</f>
        <v>0</v>
      </c>
      <c r="T184">
        <f>VLOOKUP($B184,'Tillförd energi'!$B$1:$AI$700,MATCH(T$1,'Tillförd energi'!$B$1:$AQ$1,0),FALSE)</f>
        <v>0</v>
      </c>
      <c r="U184">
        <f>VLOOKUP($B184,'Tillförd energi'!$B$1:$AI$700,MATCH(U$1,'Tillförd energi'!$B$1:$AQ$1,0),FALSE)</f>
        <v>0</v>
      </c>
      <c r="V184">
        <f>VLOOKUP($B184,'Tillförd energi'!$B$1:$AI$700,MATCH(V$1,'Tillförd energi'!$B$1:$AQ$1,0),FALSE)</f>
        <v>0</v>
      </c>
      <c r="W184">
        <f>VLOOKUP($B184,'Tillförd energi'!$B$1:$AI$700,MATCH(W$1,'Tillförd energi'!$B$1:$AQ$1,0),FALSE)</f>
        <v>0</v>
      </c>
      <c r="X184">
        <f>VLOOKUP($B184,'Tillförd energi'!$B$1:$AI$700,MATCH(X$1,'Tillförd energi'!$B$1:$AQ$1,0),FALSE)</f>
        <v>0</v>
      </c>
      <c r="Y184">
        <f>VLOOKUP($B184,'Tillförd energi'!$B$1:$AI$700,MATCH(Y$1,'Tillförd energi'!$B$1:$AQ$1,0),FALSE)</f>
        <v>0</v>
      </c>
      <c r="Z184">
        <f>VLOOKUP($B184,'Tillförd energi'!$B$1:$AI$700,MATCH(Z$1,'Tillförd energi'!$B$1:$AQ$1,0),FALSE)</f>
        <v>0</v>
      </c>
      <c r="AA184">
        <f>VLOOKUP($B184,'Tillförd energi'!$B$1:$AI$700,MATCH(AA$1,'Tillförd energi'!$B$1:$AQ$1,0),FALSE)</f>
        <v>0</v>
      </c>
      <c r="AB184">
        <f>VLOOKUP($B184,'Tillförd energi'!$B$1:$AI$700,MATCH(AB$1,'Tillförd energi'!$B$1:$AQ$1,0),FALSE)</f>
        <v>0</v>
      </c>
      <c r="AC184">
        <f>VLOOKUP($B184,'Tillförd energi'!$B$1:$AI$700,MATCH(AC$1,'Tillförd energi'!$B$1:$AQ$1,0),FALSE)</f>
        <v>0</v>
      </c>
      <c r="AD184">
        <f>VLOOKUP($B184,'Tillförd energi'!$B$1:$AI$700,MATCH(AD$1,'Tillförd energi'!$B$1:$AQ$1,0),FALSE)</f>
        <v>51.597000000000001</v>
      </c>
      <c r="AE184">
        <f>VLOOKUP($B184,'Tillförd energi'!$B$1:$AI$700,MATCH(AE$1,'Tillförd energi'!$B$1:$AQ$1,0),FALSE)</f>
        <v>0</v>
      </c>
      <c r="AF184">
        <f>VLOOKUP($B184,'Tillförd energi'!$B$1:$AI$700,MATCH(AF$1,'Tillförd energi'!$B$1:$AQ$1,0),FALSE)</f>
        <v>1.3069500000000001</v>
      </c>
      <c r="AG184">
        <f>IFERROR(VLOOKUP(B184,Miljö!$B$1:$AC$550,MATCH("Köpt mängd produktionsspecifik fjärrvärme:",Miljö!$B$1:$AC$1,0),FALSE)/1,0)</f>
        <v>0</v>
      </c>
      <c r="AI184">
        <f t="shared" si="44"/>
        <v>58.09995</v>
      </c>
      <c r="AJ184">
        <f t="shared" si="45"/>
        <v>58.09995</v>
      </c>
      <c r="AK184">
        <f>IF(ISERROR(1/VLOOKUP($B184,Leveranser!$B$1:$S$500,MATCH("såld värme (gwh)",Leveranser!$B$1:$S$1,0),FALSE)),"",VLOOKUP($B184,Leveranser!$B$1:$S$500,MATCH("såld värme (gwh)",Leveranser!$B$1:$S$1,0),FALSE))</f>
        <v>43.564999999999998</v>
      </c>
      <c r="AL184">
        <f>VLOOKUP($B184,Leveranser!$B$1:$Y$500,MATCH("Totalt såld fjärrvärme till andra fjärrvärmeföretag",Leveranser!$B$1:$AA$1,0),FALSE)</f>
        <v>0</v>
      </c>
      <c r="AM184">
        <f>IF(ISERROR(1/VLOOKUP($B184,Miljö!$B$1:$S$500,MATCH("Såld mängd produktionsspecifik fjärrvärme (GWh)",Miljö!$B$1:$R$1,0),FALSE)),0,VLOOKUP($B184,Miljö!$B$1:$S$500,MATCH("Såld mängd produktionsspecifik fjärrvärme (GWh)",Miljö!$B$1:$R$1,0),FALSE))</f>
        <v>0</v>
      </c>
      <c r="AN184" s="239">
        <f t="shared" si="46"/>
        <v>0.7498285282517454</v>
      </c>
      <c r="AP184" t="str">
        <f>IFERROR(VLOOKUP($B184,Miljövärden!$B$2:$H$550,7,FALSE),"Nej, saknas")</f>
        <v>Ja</v>
      </c>
      <c r="AQ184" t="str">
        <f>IFERROR(VLOOKUP($B184,Miljövärden!$B$2:$H$550,6,FALSE),"Nej, saknas")</f>
        <v>Ja</v>
      </c>
      <c r="AU184">
        <f t="shared" si="47"/>
        <v>1.3069500000000001</v>
      </c>
      <c r="AV184">
        <f t="shared" si="48"/>
        <v>0</v>
      </c>
      <c r="AW184">
        <f t="shared" si="49"/>
        <v>0</v>
      </c>
      <c r="AX184">
        <f t="shared" si="50"/>
        <v>0</v>
      </c>
      <c r="AZ184">
        <f t="shared" si="51"/>
        <v>0</v>
      </c>
      <c r="BC184">
        <f t="shared" si="52"/>
        <v>5.1959999999999997</v>
      </c>
      <c r="BD184">
        <f t="shared" si="53"/>
        <v>0</v>
      </c>
      <c r="BE184">
        <f t="shared" si="54"/>
        <v>0</v>
      </c>
      <c r="BF184">
        <f t="shared" si="55"/>
        <v>51.597000000000001</v>
      </c>
      <c r="BG184">
        <f t="shared" si="56"/>
        <v>1.3069500000000001</v>
      </c>
      <c r="BH184">
        <f>VLOOKUP(B184,Miljö!$B$1:$I$482,MATCH("Fossilandel för ursprungspecificerad el ()",Miljö!$B$1:$I$1,0),FALSE)</f>
        <v>0.48399999999999999</v>
      </c>
      <c r="BI184">
        <f>VLOOKUP(B184,Miljö!$B$1:$BX$482,MATCH("Kärnkraftsandel för ursprungsspecificerad el ()",Miljö!$B$1:$O$1,0),FALSE)</f>
        <v>0.35</v>
      </c>
      <c r="BJ184">
        <f t="shared" si="57"/>
        <v>0</v>
      </c>
      <c r="BK184" t="str">
        <f>VLOOKUP(B184,Miljö!$B$1:$O$482,MATCH("Fossil andel i procent (%)",Miljö!$B$1:$O$1,0),FALSE)</f>
        <v>ET</v>
      </c>
      <c r="BL184">
        <f t="shared" si="58"/>
        <v>58.09995</v>
      </c>
      <c r="BO184" s="289">
        <f t="shared" si="59"/>
        <v>0.10031960096351202</v>
      </c>
      <c r="BP184" s="239">
        <f t="shared" si="60"/>
        <v>7.873199546643327E-3</v>
      </c>
      <c r="BQ184" s="239">
        <f t="shared" si="61"/>
        <v>3.7341460706936933E-3</v>
      </c>
      <c r="BR184" s="239">
        <f t="shared" si="62"/>
        <v>0.88807305341915099</v>
      </c>
      <c r="BS184" s="239"/>
      <c r="BT184" s="351">
        <f t="shared" si="63"/>
        <v>1</v>
      </c>
      <c r="BW184" s="289">
        <f>IF(AP184="ja",VLOOKUP(B184,Miljövärden!$B$2:$H$550,MATCH("Total andel fossilt",Miljövärden!$B$2:$H$2,0),FALSE),"")</f>
        <v>0.10031900000000001</v>
      </c>
      <c r="BZ184" s="351">
        <f t="shared" si="64"/>
        <v>-6.009635120096668E-7</v>
      </c>
      <c r="CA184" s="353">
        <f t="shared" si="65"/>
        <v>0</v>
      </c>
    </row>
    <row r="185" spans="1:79" x14ac:dyDescent="0.25">
      <c r="A185" s="2" t="s">
        <v>303</v>
      </c>
      <c r="B185" s="2" t="s">
        <v>304</v>
      </c>
      <c r="C185">
        <f>VLOOKUP($B185,'Tillförd energi'!$B$1:$AI$700,MATCH(C$1,'Tillförd energi'!$B$1:$AQ$1,0),FALSE)</f>
        <v>0</v>
      </c>
      <c r="D185">
        <f>VLOOKUP($B185,'Tillförd energi'!$B$1:$AI$700,MATCH(D$1,'Tillförd energi'!$B$1:$AQ$1,0),FALSE)</f>
        <v>0</v>
      </c>
      <c r="E185">
        <f>VLOOKUP($B185,'Tillförd energi'!$B$1:$AI$700,MATCH(E$1,'Tillförd energi'!$B$1:$AQ$1,0),FALSE)</f>
        <v>0</v>
      </c>
      <c r="F185">
        <f>VLOOKUP($B185,'Tillförd energi'!$B$1:$AI$700,MATCH(F$1,'Tillförd energi'!$B$1:$AQ$1,0),FALSE)</f>
        <v>0</v>
      </c>
      <c r="G185">
        <f>VLOOKUP($B185,'Tillförd energi'!$B$1:$AI$700,MATCH(G$1,'Tillförd energi'!$B$1:$AQ$1,0),FALSE)</f>
        <v>0</v>
      </c>
      <c r="H185">
        <f>VLOOKUP($B185,'Tillförd energi'!$B$1:$AI$700,MATCH(H$1,'Tillförd energi'!$B$1:$AQ$1,0),FALSE)</f>
        <v>0</v>
      </c>
      <c r="I185">
        <f>VLOOKUP($B185,'Tillförd energi'!$B$1:$AI$700,MATCH(I$1,'Tillförd energi'!$B$1:$AQ$1,0),FALSE)</f>
        <v>75.7</v>
      </c>
      <c r="J185">
        <f>VLOOKUP($B185,'Tillförd energi'!$B$1:$AI$700,MATCH(J$1,'Tillförd energi'!$B$1:$AQ$1,0),FALSE)</f>
        <v>0</v>
      </c>
      <c r="K185">
        <f>VLOOKUP($B185,'Tillförd energi'!$B$1:$AI$700,MATCH(K$1,'Tillförd energi'!$B$1:$AQ$1,0),FALSE)</f>
        <v>0</v>
      </c>
      <c r="L185">
        <f>VLOOKUP($B185,'Tillförd energi'!$B$1:$AI$700,MATCH(L$1,'Tillförd energi'!$B$1:$AQ$1,0),FALSE)</f>
        <v>0.69399999999999995</v>
      </c>
      <c r="M185">
        <f>VLOOKUP($B185,'Tillförd energi'!$B$1:$AI$700,MATCH(M$1,'Tillförd energi'!$B$1:$AQ$1,0),FALSE)</f>
        <v>0</v>
      </c>
      <c r="N185">
        <f>VLOOKUP($B185,'Tillförd energi'!$B$1:$AI$700,MATCH(N$1,'Tillförd energi'!$B$1:$AQ$1,0),FALSE)</f>
        <v>0</v>
      </c>
      <c r="O185">
        <f>VLOOKUP($B185,'Tillförd energi'!$B$1:$AI$700,MATCH(O$1,'Tillförd energi'!$B$1:$AQ$1,0),FALSE)</f>
        <v>0</v>
      </c>
      <c r="P185">
        <f>VLOOKUP($B185,'Tillförd energi'!$B$1:$AI$700,MATCH(P$1,'Tillförd energi'!$B$1:$AQ$1,0),FALSE)</f>
        <v>0</v>
      </c>
      <c r="Q185">
        <f>VLOOKUP($B185,'Tillförd energi'!$B$1:$AI$700,MATCH(Q$1,'Tillförd energi'!$B$1:$AQ$1,0),FALSE)</f>
        <v>0</v>
      </c>
      <c r="R185">
        <f>VLOOKUP($B185,'Tillförd energi'!$B$1:$AI$700,MATCH(R$1,'Tillförd energi'!$B$1:$AQ$1,0),FALSE)</f>
        <v>0</v>
      </c>
      <c r="S185">
        <f>VLOOKUP($B185,'Tillförd energi'!$B$1:$AI$700,MATCH(S$1,'Tillförd energi'!$B$1:$AQ$1,0),FALSE)</f>
        <v>0</v>
      </c>
      <c r="T185">
        <f>VLOOKUP($B185,'Tillförd energi'!$B$1:$AI$700,MATCH(T$1,'Tillförd energi'!$B$1:$AQ$1,0),FALSE)</f>
        <v>0</v>
      </c>
      <c r="U185">
        <f>VLOOKUP($B185,'Tillförd energi'!$B$1:$AI$700,MATCH(U$1,'Tillförd energi'!$B$1:$AQ$1,0),FALSE)</f>
        <v>0</v>
      </c>
      <c r="V185">
        <f>VLOOKUP($B185,'Tillförd energi'!$B$1:$AI$700,MATCH(V$1,'Tillförd energi'!$B$1:$AQ$1,0),FALSE)</f>
        <v>0</v>
      </c>
      <c r="W185">
        <f>VLOOKUP($B185,'Tillförd energi'!$B$1:$AI$700,MATCH(W$1,'Tillförd energi'!$B$1:$AQ$1,0),FALSE)</f>
        <v>0.85399999999999998</v>
      </c>
      <c r="X185">
        <f>VLOOKUP($B185,'Tillförd energi'!$B$1:$AI$700,MATCH(X$1,'Tillförd energi'!$B$1:$AQ$1,0),FALSE)</f>
        <v>0</v>
      </c>
      <c r="Y185">
        <f>VLOOKUP($B185,'Tillförd energi'!$B$1:$AI$700,MATCH(Y$1,'Tillförd energi'!$B$1:$AQ$1,0),FALSE)</f>
        <v>0</v>
      </c>
      <c r="Z185">
        <f>VLOOKUP($B185,'Tillförd energi'!$B$1:$AI$700,MATCH(Z$1,'Tillförd energi'!$B$1:$AQ$1,0),FALSE)</f>
        <v>0</v>
      </c>
      <c r="AA185">
        <f>VLOOKUP($B185,'Tillförd energi'!$B$1:$AI$700,MATCH(AA$1,'Tillförd energi'!$B$1:$AQ$1,0),FALSE)</f>
        <v>0</v>
      </c>
      <c r="AB185">
        <f>VLOOKUP($B185,'Tillförd energi'!$B$1:$AI$700,MATCH(AB$1,'Tillförd energi'!$B$1:$AQ$1,0),FALSE)</f>
        <v>0</v>
      </c>
      <c r="AC185">
        <f>VLOOKUP($B185,'Tillförd energi'!$B$1:$AI$700,MATCH(AC$1,'Tillförd energi'!$B$1:$AQ$1,0),FALSE)</f>
        <v>0</v>
      </c>
      <c r="AD185">
        <f>VLOOKUP($B185,'Tillförd energi'!$B$1:$AI$700,MATCH(AD$1,'Tillförd energi'!$B$1:$AQ$1,0),FALSE)</f>
        <v>5.0919999999999996</v>
      </c>
      <c r="AE185">
        <f>VLOOKUP($B185,'Tillförd energi'!$B$1:$AI$700,MATCH(AE$1,'Tillförd energi'!$B$1:$AQ$1,0),FALSE)</f>
        <v>0</v>
      </c>
      <c r="AF185">
        <f>VLOOKUP($B185,'Tillförd energi'!$B$1:$AI$700,MATCH(AF$1,'Tillförd energi'!$B$1:$AQ$1,0),FALSE)</f>
        <v>28.707000000000001</v>
      </c>
      <c r="AG185">
        <f>IFERROR(VLOOKUP(B185,Miljö!$B$1:$AC$550,MATCH("Köpt mängd produktionsspecifik fjärrvärme:",Miljö!$B$1:$AC$1,0),FALSE)/1,0)</f>
        <v>0</v>
      </c>
      <c r="AI185">
        <f t="shared" si="44"/>
        <v>111.047</v>
      </c>
      <c r="AJ185">
        <f t="shared" si="45"/>
        <v>111.047</v>
      </c>
      <c r="AK185">
        <f>IF(ISERROR(1/VLOOKUP($B185,Leveranser!$B$1:$S$500,MATCH("såld värme (gwh)",Leveranser!$B$1:$S$1,0),FALSE)),"",VLOOKUP($B185,Leveranser!$B$1:$S$500,MATCH("såld värme (gwh)",Leveranser!$B$1:$S$1,0),FALSE))</f>
        <v>80.421000000000006</v>
      </c>
      <c r="AL185">
        <f>VLOOKUP($B185,Leveranser!$B$1:$Y$500,MATCH("Totalt såld fjärrvärme till andra fjärrvärmeföretag",Leveranser!$B$1:$AA$1,0),FALSE)</f>
        <v>0</v>
      </c>
      <c r="AM185">
        <f>IF(ISERROR(1/VLOOKUP($B185,Miljö!$B$1:$S$500,MATCH("Såld mängd produktionsspecifik fjärrvärme (GWh)",Miljö!$B$1:$R$1,0),FALSE)),0,VLOOKUP($B185,Miljö!$B$1:$S$500,MATCH("Såld mängd produktionsspecifik fjärrvärme (GWh)",Miljö!$B$1:$R$1,0),FALSE))</f>
        <v>0</v>
      </c>
      <c r="AN185" s="239">
        <f t="shared" si="46"/>
        <v>0.7242068673624682</v>
      </c>
      <c r="AP185" t="str">
        <f>IFERROR(VLOOKUP($B185,Miljövärden!$B$2:$H$550,7,FALSE),"Nej, saknas")</f>
        <v>Ja</v>
      </c>
      <c r="AQ185" t="str">
        <f>IFERROR(VLOOKUP($B185,Miljövärden!$B$2:$H$550,6,FALSE),"Nej, saknas")</f>
        <v>Nej</v>
      </c>
      <c r="AU185">
        <f t="shared" si="47"/>
        <v>28.707000000000001</v>
      </c>
      <c r="AV185">
        <f t="shared" si="48"/>
        <v>0</v>
      </c>
      <c r="AW185">
        <f t="shared" si="49"/>
        <v>0</v>
      </c>
      <c r="AX185">
        <f t="shared" si="50"/>
        <v>0</v>
      </c>
      <c r="AZ185">
        <f t="shared" si="51"/>
        <v>1.548</v>
      </c>
      <c r="BC185">
        <f t="shared" si="52"/>
        <v>0</v>
      </c>
      <c r="BD185">
        <f t="shared" si="53"/>
        <v>0</v>
      </c>
      <c r="BE185">
        <f t="shared" si="54"/>
        <v>0.85399999999999998</v>
      </c>
      <c r="BF185">
        <f t="shared" si="55"/>
        <v>81.486000000000004</v>
      </c>
      <c r="BG185">
        <f t="shared" si="56"/>
        <v>28.707000000000001</v>
      </c>
      <c r="BH185">
        <f>VLOOKUP(B185,Miljö!$B$1:$I$482,MATCH("Fossilandel för ursprungspecificerad el ()",Miljö!$B$1:$I$1,0),FALSE)</f>
        <v>0</v>
      </c>
      <c r="BI185">
        <f>VLOOKUP(B185,Miljö!$B$1:$BX$482,MATCH("Kärnkraftsandel för ursprungsspecificerad el ()",Miljö!$B$1:$O$1,0),FALSE)</f>
        <v>0</v>
      </c>
      <c r="BJ185">
        <f t="shared" si="57"/>
        <v>0</v>
      </c>
      <c r="BK185" t="str">
        <f>VLOOKUP(B185,Miljö!$B$1:$O$482,MATCH("Fossil andel i procent (%)",Miljö!$B$1:$O$1,0),FALSE)</f>
        <v>ET</v>
      </c>
      <c r="BL185">
        <f t="shared" si="58"/>
        <v>111.047</v>
      </c>
      <c r="BO185" s="289">
        <f t="shared" si="59"/>
        <v>0</v>
      </c>
      <c r="BP185" s="239">
        <f t="shared" si="60"/>
        <v>0</v>
      </c>
      <c r="BQ185" s="239">
        <f t="shared" si="61"/>
        <v>0.26620259889956505</v>
      </c>
      <c r="BR185" s="239">
        <f t="shared" si="62"/>
        <v>0.73379740110043501</v>
      </c>
      <c r="BS185" s="239"/>
      <c r="BT185" s="351">
        <f t="shared" si="63"/>
        <v>1</v>
      </c>
      <c r="BW185" s="289">
        <f>IF(AP185="ja",VLOOKUP(B185,Miljövärden!$B$2:$H$550,MATCH("Total andel fossilt",Miljövärden!$B$2:$H$2,0),FALSE),"")</f>
        <v>0</v>
      </c>
      <c r="BZ185" s="351">
        <f t="shared" si="64"/>
        <v>0</v>
      </c>
      <c r="CA185" s="353">
        <f t="shared" si="65"/>
        <v>0</v>
      </c>
    </row>
    <row r="186" spans="1:79" x14ac:dyDescent="0.25">
      <c r="A186" s="2" t="s">
        <v>303</v>
      </c>
      <c r="B186" s="2" t="s">
        <v>305</v>
      </c>
      <c r="C186">
        <f>VLOOKUP($B186,'Tillförd energi'!$B$1:$AI$700,MATCH(C$1,'Tillförd energi'!$B$1:$AQ$1,0),FALSE)</f>
        <v>0</v>
      </c>
      <c r="D186">
        <f>VLOOKUP($B186,'Tillförd energi'!$B$1:$AI$700,MATCH(D$1,'Tillförd energi'!$B$1:$AQ$1,0),FALSE)</f>
        <v>1.7110000000000001</v>
      </c>
      <c r="E186">
        <f>VLOOKUP($B186,'Tillförd energi'!$B$1:$AI$700,MATCH(E$1,'Tillförd energi'!$B$1:$AQ$1,0),FALSE)</f>
        <v>0</v>
      </c>
      <c r="F186">
        <f>VLOOKUP($B186,'Tillförd energi'!$B$1:$AI$700,MATCH(F$1,'Tillförd energi'!$B$1:$AQ$1,0),FALSE)</f>
        <v>0</v>
      </c>
      <c r="G186">
        <f>VLOOKUP($B186,'Tillförd energi'!$B$1:$AI$700,MATCH(G$1,'Tillförd energi'!$B$1:$AQ$1,0),FALSE)</f>
        <v>0</v>
      </c>
      <c r="H186">
        <f>VLOOKUP($B186,'Tillförd energi'!$B$1:$AI$700,MATCH(H$1,'Tillförd energi'!$B$1:$AQ$1,0),FALSE)</f>
        <v>0</v>
      </c>
      <c r="I186">
        <f>VLOOKUP($B186,'Tillförd energi'!$B$1:$AI$700,MATCH(I$1,'Tillförd energi'!$B$1:$AQ$1,0),FALSE)</f>
        <v>270.41899999999998</v>
      </c>
      <c r="J186">
        <f>VLOOKUP($B186,'Tillförd energi'!$B$1:$AI$700,MATCH(J$1,'Tillförd energi'!$B$1:$AQ$1,0),FALSE)</f>
        <v>0</v>
      </c>
      <c r="K186">
        <f>VLOOKUP($B186,'Tillförd energi'!$B$1:$AI$700,MATCH(K$1,'Tillförd energi'!$B$1:$AQ$1,0),FALSE)</f>
        <v>0</v>
      </c>
      <c r="L186">
        <f>VLOOKUP($B186,'Tillförd energi'!$B$1:$AI$700,MATCH(L$1,'Tillförd energi'!$B$1:$AQ$1,0),FALSE)</f>
        <v>0</v>
      </c>
      <c r="M186">
        <f>VLOOKUP($B186,'Tillförd energi'!$B$1:$AI$700,MATCH(M$1,'Tillförd energi'!$B$1:$AQ$1,0),FALSE)</f>
        <v>0</v>
      </c>
      <c r="N186">
        <f>VLOOKUP($B186,'Tillförd energi'!$B$1:$AI$700,MATCH(N$1,'Tillförd energi'!$B$1:$AQ$1,0),FALSE)</f>
        <v>0</v>
      </c>
      <c r="O186">
        <f>VLOOKUP($B186,'Tillförd energi'!$B$1:$AI$700,MATCH(O$1,'Tillförd energi'!$B$1:$AQ$1,0),FALSE)</f>
        <v>0</v>
      </c>
      <c r="P186">
        <f>VLOOKUP($B186,'Tillförd energi'!$B$1:$AI$700,MATCH(P$1,'Tillförd energi'!$B$1:$AQ$1,0),FALSE)</f>
        <v>0</v>
      </c>
      <c r="Q186">
        <f>VLOOKUP($B186,'Tillförd energi'!$B$1:$AI$700,MATCH(Q$1,'Tillförd energi'!$B$1:$AQ$1,0),FALSE)</f>
        <v>0</v>
      </c>
      <c r="R186">
        <f>VLOOKUP($B186,'Tillförd energi'!$B$1:$AI$700,MATCH(R$1,'Tillförd energi'!$B$1:$AQ$1,0),FALSE)</f>
        <v>0</v>
      </c>
      <c r="S186">
        <f>VLOOKUP($B186,'Tillförd energi'!$B$1:$AI$700,MATCH(S$1,'Tillförd energi'!$B$1:$AQ$1,0),FALSE)</f>
        <v>0</v>
      </c>
      <c r="T186">
        <f>VLOOKUP($B186,'Tillförd energi'!$B$1:$AI$700,MATCH(T$1,'Tillförd energi'!$B$1:$AQ$1,0),FALSE)</f>
        <v>0</v>
      </c>
      <c r="U186">
        <f>VLOOKUP($B186,'Tillförd energi'!$B$1:$AI$700,MATCH(U$1,'Tillförd energi'!$B$1:$AQ$1,0),FALSE)</f>
        <v>0</v>
      </c>
      <c r="V186">
        <f>VLOOKUP($B186,'Tillförd energi'!$B$1:$AI$700,MATCH(V$1,'Tillförd energi'!$B$1:$AQ$1,0),FALSE)</f>
        <v>0</v>
      </c>
      <c r="W186">
        <f>VLOOKUP($B186,'Tillförd energi'!$B$1:$AI$700,MATCH(W$1,'Tillförd energi'!$B$1:$AQ$1,0),FALSE)</f>
        <v>0</v>
      </c>
      <c r="X186">
        <f>VLOOKUP($B186,'Tillförd energi'!$B$1:$AI$700,MATCH(X$1,'Tillförd energi'!$B$1:$AQ$1,0),FALSE)</f>
        <v>0</v>
      </c>
      <c r="Y186">
        <f>VLOOKUP($B186,'Tillförd energi'!$B$1:$AI$700,MATCH(Y$1,'Tillförd energi'!$B$1:$AQ$1,0),FALSE)</f>
        <v>0</v>
      </c>
      <c r="Z186">
        <f>VLOOKUP($B186,'Tillförd energi'!$B$1:$AI$700,MATCH(Z$1,'Tillförd energi'!$B$1:$AQ$1,0),FALSE)</f>
        <v>0</v>
      </c>
      <c r="AA186">
        <f>VLOOKUP($B186,'Tillförd energi'!$B$1:$AI$700,MATCH(AA$1,'Tillförd energi'!$B$1:$AQ$1,0),FALSE)</f>
        <v>0</v>
      </c>
      <c r="AB186">
        <f>VLOOKUP($B186,'Tillförd energi'!$B$1:$AI$700,MATCH(AB$1,'Tillförd energi'!$B$1:$AQ$1,0),FALSE)</f>
        <v>0</v>
      </c>
      <c r="AC186">
        <f>VLOOKUP($B186,'Tillförd energi'!$B$1:$AI$700,MATCH(AC$1,'Tillförd energi'!$B$1:$AQ$1,0),FALSE)</f>
        <v>31.105</v>
      </c>
      <c r="AD186">
        <f>VLOOKUP($B186,'Tillförd energi'!$B$1:$AI$700,MATCH(AD$1,'Tillförd energi'!$B$1:$AQ$1,0),FALSE)</f>
        <v>6.7080000000000002</v>
      </c>
      <c r="AE186">
        <f>VLOOKUP($B186,'Tillförd energi'!$B$1:$AI$700,MATCH(AE$1,'Tillförd energi'!$B$1:$AQ$1,0),FALSE)</f>
        <v>0</v>
      </c>
      <c r="AF186">
        <f>VLOOKUP($B186,'Tillförd energi'!$B$1:$AI$700,MATCH(AF$1,'Tillförd energi'!$B$1:$AQ$1,0),FALSE)</f>
        <v>6.5931899999999999</v>
      </c>
      <c r="AG186">
        <f>IFERROR(VLOOKUP(B186,Miljö!$B$1:$AC$550,MATCH("Köpt mängd produktionsspecifik fjärrvärme:",Miljö!$B$1:$AC$1,0),FALSE)/1,0)</f>
        <v>0</v>
      </c>
      <c r="AI186">
        <f t="shared" si="44"/>
        <v>316.53619000000003</v>
      </c>
      <c r="AJ186">
        <f t="shared" si="45"/>
        <v>316.53619000000003</v>
      </c>
      <c r="AK186">
        <f>IF(ISERROR(1/VLOOKUP($B186,Leveranser!$B$1:$S$500,MATCH("såld värme (gwh)",Leveranser!$B$1:$S$1,0),FALSE)),"",VLOOKUP($B186,Leveranser!$B$1:$S$500,MATCH("såld värme (gwh)",Leveranser!$B$1:$S$1,0),FALSE))</f>
        <v>219.773</v>
      </c>
      <c r="AL186">
        <f>VLOOKUP($B186,Leveranser!$B$1:$Y$500,MATCH("Totalt såld fjärrvärme till andra fjärrvärmeföretag",Leveranser!$B$1:$AA$1,0),FALSE)</f>
        <v>0</v>
      </c>
      <c r="AM186">
        <f>IF(ISERROR(1/VLOOKUP($B186,Miljö!$B$1:$S$500,MATCH("Såld mängd produktionsspecifik fjärrvärme (GWh)",Miljö!$B$1:$R$1,0),FALSE)),0,VLOOKUP($B186,Miljö!$B$1:$S$500,MATCH("Såld mängd produktionsspecifik fjärrvärme (GWh)",Miljö!$B$1:$R$1,0),FALSE))</f>
        <v>0</v>
      </c>
      <c r="AN186" s="239">
        <f t="shared" si="46"/>
        <v>0.69430607602877881</v>
      </c>
      <c r="AP186" t="str">
        <f>IFERROR(VLOOKUP($B186,Miljövärden!$B$2:$H$550,7,FALSE),"Nej, saknas")</f>
        <v>Ja</v>
      </c>
      <c r="AQ186" t="str">
        <f>IFERROR(VLOOKUP($B186,Miljövärden!$B$2:$H$550,6,FALSE),"Nej, saknas")</f>
        <v>Nej</v>
      </c>
      <c r="AU186">
        <f t="shared" si="47"/>
        <v>6.5931899999999999</v>
      </c>
      <c r="AV186">
        <f t="shared" si="48"/>
        <v>0</v>
      </c>
      <c r="AW186">
        <f t="shared" si="49"/>
        <v>0</v>
      </c>
      <c r="AX186">
        <f t="shared" si="50"/>
        <v>0</v>
      </c>
      <c r="AZ186">
        <f t="shared" si="51"/>
        <v>0</v>
      </c>
      <c r="BC186">
        <f t="shared" si="52"/>
        <v>1.7110000000000001</v>
      </c>
      <c r="BD186">
        <f t="shared" si="53"/>
        <v>0</v>
      </c>
      <c r="BE186">
        <f t="shared" si="54"/>
        <v>0</v>
      </c>
      <c r="BF186">
        <f t="shared" si="55"/>
        <v>308.23200000000003</v>
      </c>
      <c r="BG186">
        <f t="shared" si="56"/>
        <v>6.5931899999999999</v>
      </c>
      <c r="BH186">
        <f>VLOOKUP(B186,Miljö!$B$1:$I$482,MATCH("Fossilandel för ursprungspecificerad el ()",Miljö!$B$1:$I$1,0),FALSE)</f>
        <v>0</v>
      </c>
      <c r="BI186">
        <f>VLOOKUP(B186,Miljö!$B$1:$BX$482,MATCH("Kärnkraftsandel för ursprungsspecificerad el ()",Miljö!$B$1:$O$1,0),FALSE)</f>
        <v>0</v>
      </c>
      <c r="BJ186">
        <f t="shared" si="57"/>
        <v>0</v>
      </c>
      <c r="BK186" t="str">
        <f>VLOOKUP(B186,Miljö!$B$1:$O$482,MATCH("Fossil andel i procent (%)",Miljö!$B$1:$O$1,0),FALSE)</f>
        <v>ET</v>
      </c>
      <c r="BL186">
        <f t="shared" si="58"/>
        <v>316.53619000000003</v>
      </c>
      <c r="BO186" s="289">
        <f t="shared" si="59"/>
        <v>5.4053850840878569E-3</v>
      </c>
      <c r="BP186" s="239">
        <f t="shared" si="60"/>
        <v>0</v>
      </c>
      <c r="BQ186" s="239">
        <f t="shared" si="61"/>
        <v>2.0829182280863365E-2</v>
      </c>
      <c r="BR186" s="239">
        <f t="shared" si="62"/>
        <v>0.97376543263504878</v>
      </c>
      <c r="BS186" s="239"/>
      <c r="BT186" s="351">
        <f t="shared" si="63"/>
        <v>1</v>
      </c>
      <c r="BW186" s="289">
        <f>IF(AP186="ja",VLOOKUP(B186,Miljövärden!$B$2:$H$550,MATCH("Total andel fossilt",Miljövärden!$B$2:$H$2,0),FALSE),"")</f>
        <v>5.4053900000000004E-3</v>
      </c>
      <c r="BZ186" s="351">
        <f t="shared" si="64"/>
        <v>4.9159121435007891E-9</v>
      </c>
      <c r="CA186" s="353">
        <f t="shared" si="65"/>
        <v>0</v>
      </c>
    </row>
    <row r="187" spans="1:79" x14ac:dyDescent="0.25">
      <c r="A187" s="2" t="s">
        <v>306</v>
      </c>
      <c r="B187" s="2" t="s">
        <v>307</v>
      </c>
      <c r="C187">
        <f>VLOOKUP($B187,'Tillförd energi'!$B$1:$AI$700,MATCH(C$1,'Tillförd energi'!$B$1:$AQ$1,0),FALSE)</f>
        <v>0</v>
      </c>
      <c r="D187">
        <f>VLOOKUP($B187,'Tillförd energi'!$B$1:$AI$700,MATCH(D$1,'Tillförd energi'!$B$1:$AQ$1,0),FALSE)</f>
        <v>0.79600000000000004</v>
      </c>
      <c r="E187">
        <f>VLOOKUP($B187,'Tillförd energi'!$B$1:$AI$700,MATCH(E$1,'Tillförd energi'!$B$1:$AQ$1,0),FALSE)</f>
        <v>0</v>
      </c>
      <c r="F187">
        <f>VLOOKUP($B187,'Tillförd energi'!$B$1:$AI$700,MATCH(F$1,'Tillförd energi'!$B$1:$AQ$1,0),FALSE)</f>
        <v>0</v>
      </c>
      <c r="G187">
        <f>VLOOKUP($B187,'Tillförd energi'!$B$1:$AI$700,MATCH(G$1,'Tillförd energi'!$B$1:$AQ$1,0),FALSE)</f>
        <v>0</v>
      </c>
      <c r="H187">
        <f>VLOOKUP($B187,'Tillförd energi'!$B$1:$AI$700,MATCH(H$1,'Tillförd energi'!$B$1:$AQ$1,0),FALSE)</f>
        <v>0</v>
      </c>
      <c r="I187">
        <f>VLOOKUP($B187,'Tillförd energi'!$B$1:$AI$700,MATCH(I$1,'Tillförd energi'!$B$1:$AQ$1,0),FALSE)</f>
        <v>0</v>
      </c>
      <c r="J187">
        <f>VLOOKUP($B187,'Tillförd energi'!$B$1:$AI$700,MATCH(J$1,'Tillförd energi'!$B$1:$AQ$1,0),FALSE)</f>
        <v>0</v>
      </c>
      <c r="K187">
        <f>VLOOKUP($B187,'Tillförd energi'!$B$1:$AI$700,MATCH(K$1,'Tillförd energi'!$B$1:$AQ$1,0),FALSE)</f>
        <v>0</v>
      </c>
      <c r="L187">
        <f>VLOOKUP($B187,'Tillförd energi'!$B$1:$AI$700,MATCH(L$1,'Tillförd energi'!$B$1:$AQ$1,0),FALSE)</f>
        <v>0</v>
      </c>
      <c r="M187">
        <f>VLOOKUP($B187,'Tillförd energi'!$B$1:$AI$700,MATCH(M$1,'Tillförd energi'!$B$1:$AQ$1,0),FALSE)</f>
        <v>0</v>
      </c>
      <c r="N187">
        <f>VLOOKUP($B187,'Tillförd energi'!$B$1:$AI$700,MATCH(N$1,'Tillförd energi'!$B$1:$AQ$1,0),FALSE)</f>
        <v>0</v>
      </c>
      <c r="O187">
        <f>VLOOKUP($B187,'Tillförd energi'!$B$1:$AI$700,MATCH(O$1,'Tillförd energi'!$B$1:$AQ$1,0),FALSE)</f>
        <v>0</v>
      </c>
      <c r="P187">
        <f>VLOOKUP($B187,'Tillförd energi'!$B$1:$AI$700,MATCH(P$1,'Tillförd energi'!$B$1:$AQ$1,0),FALSE)</f>
        <v>0</v>
      </c>
      <c r="Q187">
        <f>VLOOKUP($B187,'Tillförd energi'!$B$1:$AI$700,MATCH(Q$1,'Tillförd energi'!$B$1:$AQ$1,0),FALSE)</f>
        <v>14.8635</v>
      </c>
      <c r="R187">
        <f>VLOOKUP($B187,'Tillförd energi'!$B$1:$AI$700,MATCH(R$1,'Tillförd energi'!$B$1:$AQ$1,0),FALSE)</f>
        <v>0</v>
      </c>
      <c r="S187">
        <f>VLOOKUP($B187,'Tillförd energi'!$B$1:$AI$700,MATCH(S$1,'Tillförd energi'!$B$1:$AQ$1,0),FALSE)</f>
        <v>0</v>
      </c>
      <c r="T187">
        <f>VLOOKUP($B187,'Tillförd energi'!$B$1:$AI$700,MATCH(T$1,'Tillförd energi'!$B$1:$AQ$1,0),FALSE)</f>
        <v>0</v>
      </c>
      <c r="U187">
        <f>VLOOKUP($B187,'Tillförd energi'!$B$1:$AI$700,MATCH(U$1,'Tillförd energi'!$B$1:$AQ$1,0),FALSE)</f>
        <v>0</v>
      </c>
      <c r="V187">
        <f>VLOOKUP($B187,'Tillförd energi'!$B$1:$AI$700,MATCH(V$1,'Tillförd energi'!$B$1:$AQ$1,0),FALSE)</f>
        <v>0</v>
      </c>
      <c r="W187">
        <f>VLOOKUP($B187,'Tillförd energi'!$B$1:$AI$700,MATCH(W$1,'Tillförd energi'!$B$1:$AQ$1,0),FALSE)</f>
        <v>0</v>
      </c>
      <c r="X187">
        <f>VLOOKUP($B187,'Tillförd energi'!$B$1:$AI$700,MATCH(X$1,'Tillförd energi'!$B$1:$AQ$1,0),FALSE)</f>
        <v>0</v>
      </c>
      <c r="Y187">
        <f>VLOOKUP($B187,'Tillförd energi'!$B$1:$AI$700,MATCH(Y$1,'Tillförd energi'!$B$1:$AQ$1,0),FALSE)</f>
        <v>0</v>
      </c>
      <c r="Z187">
        <f>VLOOKUP($B187,'Tillförd energi'!$B$1:$AI$700,MATCH(Z$1,'Tillförd energi'!$B$1:$AQ$1,0),FALSE)</f>
        <v>0</v>
      </c>
      <c r="AA187">
        <f>VLOOKUP($B187,'Tillförd energi'!$B$1:$AI$700,MATCH(AA$1,'Tillförd energi'!$B$1:$AQ$1,0),FALSE)</f>
        <v>0</v>
      </c>
      <c r="AB187">
        <f>VLOOKUP($B187,'Tillförd energi'!$B$1:$AI$700,MATCH(AB$1,'Tillförd energi'!$B$1:$AQ$1,0),FALSE)</f>
        <v>0</v>
      </c>
      <c r="AC187">
        <f>VLOOKUP($B187,'Tillförd energi'!$B$1:$AI$700,MATCH(AC$1,'Tillförd energi'!$B$1:$AQ$1,0),FALSE)</f>
        <v>0</v>
      </c>
      <c r="AD187">
        <f>VLOOKUP($B187,'Tillförd energi'!$B$1:$AI$700,MATCH(AD$1,'Tillförd energi'!$B$1:$AQ$1,0),FALSE)</f>
        <v>0</v>
      </c>
      <c r="AE187">
        <f>VLOOKUP($B187,'Tillförd energi'!$B$1:$AI$700,MATCH(AE$1,'Tillförd energi'!$B$1:$AQ$1,0),FALSE)</f>
        <v>0</v>
      </c>
      <c r="AF187">
        <f>VLOOKUP($B187,'Tillförd energi'!$B$1:$AI$700,MATCH(AF$1,'Tillförd energi'!$B$1:$AQ$1,0),FALSE)</f>
        <v>0.35586000000000001</v>
      </c>
      <c r="AG187">
        <f>IFERROR(VLOOKUP(B187,Miljö!$B$1:$AC$550,MATCH("Köpt mängd produktionsspecifik fjärrvärme:",Miljö!$B$1:$AC$1,0),FALSE)/1,0)</f>
        <v>0</v>
      </c>
      <c r="AI187">
        <f t="shared" si="44"/>
        <v>16.015360000000001</v>
      </c>
      <c r="AJ187">
        <f t="shared" si="45"/>
        <v>16.015360000000001</v>
      </c>
      <c r="AK187">
        <f>IF(ISERROR(1/VLOOKUP($B187,Leveranser!$B$1:$S$500,MATCH("såld värme (gwh)",Leveranser!$B$1:$S$1,0),FALSE)),"",VLOOKUP($B187,Leveranser!$B$1:$S$500,MATCH("såld värme (gwh)",Leveranser!$B$1:$S$1,0),FALSE))</f>
        <v>11.862</v>
      </c>
      <c r="AL187">
        <f>VLOOKUP($B187,Leveranser!$B$1:$Y$500,MATCH("Totalt såld fjärrvärme till andra fjärrvärmeföretag",Leveranser!$B$1:$AA$1,0),FALSE)</f>
        <v>0</v>
      </c>
      <c r="AM187">
        <f>IF(ISERROR(1/VLOOKUP($B187,Miljö!$B$1:$S$500,MATCH("Såld mängd produktionsspecifik fjärrvärme (GWh)",Miljö!$B$1:$R$1,0),FALSE)),0,VLOOKUP($B187,Miljö!$B$1:$S$500,MATCH("Såld mängd produktionsspecifik fjärrvärme (GWh)",Miljö!$B$1:$R$1,0),FALSE))</f>
        <v>0</v>
      </c>
      <c r="AN187" s="239">
        <f t="shared" si="46"/>
        <v>0.74066396259590783</v>
      </c>
      <c r="AP187" t="str">
        <f>IFERROR(VLOOKUP($B187,Miljövärden!$B$2:$H$550,7,FALSE),"Nej, saknas")</f>
        <v>Ja</v>
      </c>
      <c r="AQ187" t="str">
        <f>IFERROR(VLOOKUP($B187,Miljövärden!$B$2:$H$550,6,FALSE),"Nej, saknas")</f>
        <v>Nej</v>
      </c>
      <c r="AU187">
        <f t="shared" si="47"/>
        <v>0.35586000000000001</v>
      </c>
      <c r="AV187">
        <f t="shared" si="48"/>
        <v>0</v>
      </c>
      <c r="AW187">
        <f t="shared" si="49"/>
        <v>14.8635</v>
      </c>
      <c r="AX187">
        <f t="shared" si="50"/>
        <v>0</v>
      </c>
      <c r="AZ187">
        <f t="shared" si="51"/>
        <v>14.8635</v>
      </c>
      <c r="BC187">
        <f t="shared" si="52"/>
        <v>0.79600000000000004</v>
      </c>
      <c r="BD187">
        <f t="shared" si="53"/>
        <v>0</v>
      </c>
      <c r="BE187">
        <f t="shared" si="54"/>
        <v>14.8635</v>
      </c>
      <c r="BF187">
        <f t="shared" si="55"/>
        <v>0</v>
      </c>
      <c r="BG187">
        <f t="shared" si="56"/>
        <v>0.35586000000000001</v>
      </c>
      <c r="BH187">
        <f>VLOOKUP(B187,Miljö!$B$1:$I$482,MATCH("Fossilandel för ursprungspecificerad el ()",Miljö!$B$1:$I$1,0),FALSE)</f>
        <v>0.48399999999999999</v>
      </c>
      <c r="BI187">
        <f>VLOOKUP(B187,Miljö!$B$1:$BX$482,MATCH("Kärnkraftsandel för ursprungsspecificerad el ()",Miljö!$B$1:$O$1,0),FALSE)</f>
        <v>0.35</v>
      </c>
      <c r="BJ187">
        <f t="shared" si="57"/>
        <v>0</v>
      </c>
      <c r="BK187" t="str">
        <f>VLOOKUP(B187,Miljö!$B$1:$O$482,MATCH("Fossil andel i procent (%)",Miljö!$B$1:$O$1,0),FALSE)</f>
        <v>ET</v>
      </c>
      <c r="BL187">
        <f t="shared" si="58"/>
        <v>16.015360000000001</v>
      </c>
      <c r="BO187" s="289">
        <f t="shared" si="59"/>
        <v>6.0456726542519185E-2</v>
      </c>
      <c r="BP187" s="239">
        <f t="shared" si="60"/>
        <v>7.7769716072570326E-3</v>
      </c>
      <c r="BQ187" s="239">
        <f t="shared" si="61"/>
        <v>0.93176630185022369</v>
      </c>
      <c r="BR187" s="239">
        <f t="shared" si="62"/>
        <v>0</v>
      </c>
      <c r="BS187" s="239"/>
      <c r="BT187" s="351">
        <f t="shared" si="63"/>
        <v>0.99999999999999989</v>
      </c>
      <c r="BW187" s="289">
        <f>IF(AP187="ja",VLOOKUP(B187,Miljövärden!$B$2:$H$550,MATCH("Total andel fossilt",Miljövärden!$B$2:$H$2,0),FALSE),"")</f>
        <v>6.0456599999999999E-2</v>
      </c>
      <c r="BZ187" s="351">
        <f t="shared" si="64"/>
        <v>-1.2654251918542414E-7</v>
      </c>
      <c r="CA187" s="353">
        <f t="shared" si="65"/>
        <v>0</v>
      </c>
    </row>
    <row r="188" spans="1:79" x14ac:dyDescent="0.25">
      <c r="A188" s="2" t="s">
        <v>308</v>
      </c>
      <c r="B188" s="2" t="s">
        <v>309</v>
      </c>
      <c r="C188">
        <f>VLOOKUP($B188,'Tillförd energi'!$B$1:$AI$700,MATCH(C$1,'Tillförd energi'!$B$1:$AQ$1,0),FALSE)</f>
        <v>0</v>
      </c>
      <c r="D188">
        <f>VLOOKUP($B188,'Tillförd energi'!$B$1:$AI$700,MATCH(D$1,'Tillförd energi'!$B$1:$AQ$1,0),FALSE)</f>
        <v>0.45100000000000001</v>
      </c>
      <c r="E188">
        <f>VLOOKUP($B188,'Tillförd energi'!$B$1:$AI$700,MATCH(E$1,'Tillförd energi'!$B$1:$AQ$1,0),FALSE)</f>
        <v>0</v>
      </c>
      <c r="F188">
        <f>VLOOKUP($B188,'Tillförd energi'!$B$1:$AI$700,MATCH(F$1,'Tillförd energi'!$B$1:$AQ$1,0),FALSE)</f>
        <v>0</v>
      </c>
      <c r="G188">
        <f>VLOOKUP($B188,'Tillförd energi'!$B$1:$AI$700,MATCH(G$1,'Tillförd energi'!$B$1:$AQ$1,0),FALSE)</f>
        <v>0</v>
      </c>
      <c r="H188">
        <f>VLOOKUP($B188,'Tillförd energi'!$B$1:$AI$700,MATCH(H$1,'Tillförd energi'!$B$1:$AQ$1,0),FALSE)</f>
        <v>0</v>
      </c>
      <c r="I188">
        <f>VLOOKUP($B188,'Tillförd energi'!$B$1:$AI$700,MATCH(I$1,'Tillförd energi'!$B$1:$AQ$1,0),FALSE)</f>
        <v>0</v>
      </c>
      <c r="J188">
        <f>VLOOKUP($B188,'Tillförd energi'!$B$1:$AI$700,MATCH(J$1,'Tillförd energi'!$B$1:$AQ$1,0),FALSE)</f>
        <v>0</v>
      </c>
      <c r="K188">
        <f>VLOOKUP($B188,'Tillförd energi'!$B$1:$AI$700,MATCH(K$1,'Tillförd energi'!$B$1:$AQ$1,0),FALSE)</f>
        <v>0</v>
      </c>
      <c r="L188">
        <f>VLOOKUP($B188,'Tillförd energi'!$B$1:$AI$700,MATCH(L$1,'Tillförd energi'!$B$1:$AQ$1,0),FALSE)</f>
        <v>0</v>
      </c>
      <c r="M188">
        <f>VLOOKUP($B188,'Tillförd energi'!$B$1:$AI$700,MATCH(M$1,'Tillförd energi'!$B$1:$AQ$1,0),FALSE)</f>
        <v>0</v>
      </c>
      <c r="N188">
        <f>VLOOKUP($B188,'Tillförd energi'!$B$1:$AI$700,MATCH(N$1,'Tillförd energi'!$B$1:$AQ$1,0),FALSE)</f>
        <v>0</v>
      </c>
      <c r="O188">
        <f>VLOOKUP($B188,'Tillförd energi'!$B$1:$AI$700,MATCH(O$1,'Tillförd energi'!$B$1:$AQ$1,0),FALSE)</f>
        <v>0</v>
      </c>
      <c r="P188">
        <f>VLOOKUP($B188,'Tillförd energi'!$B$1:$AI$700,MATCH(P$1,'Tillförd energi'!$B$1:$AQ$1,0),FALSE)</f>
        <v>0</v>
      </c>
      <c r="Q188">
        <f>VLOOKUP($B188,'Tillförd energi'!$B$1:$AI$700,MATCH(Q$1,'Tillförd energi'!$B$1:$AQ$1,0),FALSE)</f>
        <v>0</v>
      </c>
      <c r="R188">
        <f>VLOOKUP($B188,'Tillförd energi'!$B$1:$AI$700,MATCH(R$1,'Tillförd energi'!$B$1:$AQ$1,0),FALSE)</f>
        <v>0</v>
      </c>
      <c r="S188">
        <f>VLOOKUP($B188,'Tillförd energi'!$B$1:$AI$700,MATCH(S$1,'Tillförd energi'!$B$1:$AQ$1,0),FALSE)</f>
        <v>0</v>
      </c>
      <c r="T188">
        <f>VLOOKUP($B188,'Tillförd energi'!$B$1:$AI$700,MATCH(T$1,'Tillförd energi'!$B$1:$AQ$1,0),FALSE)</f>
        <v>0</v>
      </c>
      <c r="U188">
        <f>VLOOKUP($B188,'Tillförd energi'!$B$1:$AI$700,MATCH(U$1,'Tillförd energi'!$B$1:$AQ$1,0),FALSE)</f>
        <v>0</v>
      </c>
      <c r="V188">
        <f>VLOOKUP($B188,'Tillförd energi'!$B$1:$AI$700,MATCH(V$1,'Tillförd energi'!$B$1:$AQ$1,0),FALSE)</f>
        <v>0</v>
      </c>
      <c r="W188">
        <f>VLOOKUP($B188,'Tillförd energi'!$B$1:$AI$700,MATCH(W$1,'Tillförd energi'!$B$1:$AQ$1,0),FALSE)</f>
        <v>0</v>
      </c>
      <c r="X188">
        <f>VLOOKUP($B188,'Tillförd energi'!$B$1:$AI$700,MATCH(X$1,'Tillförd energi'!$B$1:$AQ$1,0),FALSE)</f>
        <v>0.117647</v>
      </c>
      <c r="Y188">
        <f>VLOOKUP($B188,'Tillförd energi'!$B$1:$AI$700,MATCH(Y$1,'Tillförd energi'!$B$1:$AQ$1,0),FALSE)</f>
        <v>0</v>
      </c>
      <c r="Z188">
        <f>VLOOKUP($B188,'Tillförd energi'!$B$1:$AI$700,MATCH(Z$1,'Tillförd energi'!$B$1:$AQ$1,0),FALSE)</f>
        <v>0</v>
      </c>
      <c r="AA188">
        <f>VLOOKUP($B188,'Tillförd energi'!$B$1:$AI$700,MATCH(AA$1,'Tillförd energi'!$B$1:$AQ$1,0),FALSE)</f>
        <v>0</v>
      </c>
      <c r="AB188">
        <f>VLOOKUP($B188,'Tillförd energi'!$B$1:$AI$700,MATCH(AB$1,'Tillförd energi'!$B$1:$AQ$1,0),FALSE)</f>
        <v>0</v>
      </c>
      <c r="AC188">
        <f>VLOOKUP($B188,'Tillförd energi'!$B$1:$AI$700,MATCH(AC$1,'Tillförd energi'!$B$1:$AQ$1,0),FALSE)</f>
        <v>0</v>
      </c>
      <c r="AD188">
        <f>VLOOKUP($B188,'Tillförd energi'!$B$1:$AI$700,MATCH(AD$1,'Tillförd energi'!$B$1:$AQ$1,0),FALSE)</f>
        <v>17.600000000000001</v>
      </c>
      <c r="AE188">
        <f>VLOOKUP($B188,'Tillförd energi'!$B$1:$AI$700,MATCH(AE$1,'Tillförd energi'!$B$1:$AQ$1,0),FALSE)</f>
        <v>0</v>
      </c>
      <c r="AF188">
        <f>VLOOKUP($B188,'Tillförd energi'!$B$1:$AI$700,MATCH(AF$1,'Tillförd energi'!$B$1:$AQ$1,0),FALSE)</f>
        <v>0.08</v>
      </c>
      <c r="AG188">
        <f>IFERROR(VLOOKUP(B188,Miljö!$B$1:$AC$550,MATCH("Köpt mängd produktionsspecifik fjärrvärme:",Miljö!$B$1:$AC$1,0),FALSE)/1,0)</f>
        <v>0</v>
      </c>
      <c r="AI188">
        <f t="shared" si="44"/>
        <v>18.248646999999998</v>
      </c>
      <c r="AJ188">
        <f t="shared" si="45"/>
        <v>18.248646999999998</v>
      </c>
      <c r="AK188">
        <f>IF(ISERROR(1/VLOOKUP($B188,Leveranser!$B$1:$S$500,MATCH("såld värme (gwh)",Leveranser!$B$1:$S$1,0),FALSE)),"",VLOOKUP($B188,Leveranser!$B$1:$S$500,MATCH("såld värme (gwh)",Leveranser!$B$1:$S$1,0),FALSE))</f>
        <v>13.99</v>
      </c>
      <c r="AL188">
        <f>VLOOKUP($B188,Leveranser!$B$1:$Y$500,MATCH("Totalt såld fjärrvärme till andra fjärrvärmeföretag",Leveranser!$B$1:$AA$1,0),FALSE)</f>
        <v>0</v>
      </c>
      <c r="AM188">
        <f>IF(ISERROR(1/VLOOKUP($B188,Miljö!$B$1:$S$500,MATCH("Såld mängd produktionsspecifik fjärrvärme (GWh)",Miljö!$B$1:$R$1,0),FALSE)),0,VLOOKUP($B188,Miljö!$B$1:$S$500,MATCH("Såld mängd produktionsspecifik fjärrvärme (GWh)",Miljö!$B$1:$R$1,0),FALSE))</f>
        <v>0</v>
      </c>
      <c r="AN188" s="239">
        <f t="shared" si="46"/>
        <v>0.7666321782650517</v>
      </c>
      <c r="AP188" t="str">
        <f>IFERROR(VLOOKUP($B188,Miljövärden!$B$2:$H$550,7,FALSE),"Nej, saknas")</f>
        <v>Ja</v>
      </c>
      <c r="AQ188" t="str">
        <f>IFERROR(VLOOKUP($B188,Miljövärden!$B$2:$H$550,6,FALSE),"Nej, saknas")</f>
        <v>Ja</v>
      </c>
      <c r="AU188">
        <f t="shared" si="47"/>
        <v>0.08</v>
      </c>
      <c r="AV188">
        <f t="shared" si="48"/>
        <v>0.117647</v>
      </c>
      <c r="AW188">
        <f t="shared" si="49"/>
        <v>0</v>
      </c>
      <c r="AX188">
        <f t="shared" si="50"/>
        <v>0</v>
      </c>
      <c r="AZ188">
        <f t="shared" si="51"/>
        <v>0.117647</v>
      </c>
      <c r="BC188">
        <f t="shared" si="52"/>
        <v>0.45100000000000001</v>
      </c>
      <c r="BD188">
        <f t="shared" si="53"/>
        <v>0</v>
      </c>
      <c r="BE188">
        <f t="shared" si="54"/>
        <v>0.117647</v>
      </c>
      <c r="BF188">
        <f t="shared" si="55"/>
        <v>17.600000000000001</v>
      </c>
      <c r="BG188">
        <f t="shared" si="56"/>
        <v>0.08</v>
      </c>
      <c r="BH188">
        <f>VLOOKUP(B188,Miljö!$B$1:$I$482,MATCH("Fossilandel för ursprungspecificerad el ()",Miljö!$B$1:$I$1,0),FALSE)</f>
        <v>0</v>
      </c>
      <c r="BI188">
        <f>VLOOKUP(B188,Miljö!$B$1:$BX$482,MATCH("Kärnkraftsandel för ursprungsspecificerad el ()",Miljö!$B$1:$O$1,0),FALSE)</f>
        <v>0</v>
      </c>
      <c r="BJ188">
        <f t="shared" si="57"/>
        <v>0</v>
      </c>
      <c r="BK188" t="str">
        <f>VLOOKUP(B188,Miljö!$B$1:$O$482,MATCH("Fossil andel i procent (%)",Miljö!$B$1:$O$1,0),FALSE)</f>
        <v>ET</v>
      </c>
      <c r="BL188">
        <f t="shared" si="58"/>
        <v>18.248646999999998</v>
      </c>
      <c r="BO188" s="289">
        <f t="shared" si="59"/>
        <v>2.4714161000538838E-2</v>
      </c>
      <c r="BP188" s="239">
        <f t="shared" si="60"/>
        <v>0</v>
      </c>
      <c r="BQ188" s="239">
        <f t="shared" si="61"/>
        <v>1.0830775563799334E-2</v>
      </c>
      <c r="BR188" s="239">
        <f t="shared" si="62"/>
        <v>0.96445506343566201</v>
      </c>
      <c r="BS188" s="239"/>
      <c r="BT188" s="351">
        <f t="shared" si="63"/>
        <v>1.0000000000000002</v>
      </c>
      <c r="BW188" s="289">
        <f>IF(AP188="ja",VLOOKUP(B188,Miljövärden!$B$2:$H$550,MATCH("Total andel fossilt",Miljövärden!$B$2:$H$2,0),FALSE),"")</f>
        <v>2.4714199999999999E-2</v>
      </c>
      <c r="BZ188" s="351">
        <f t="shared" si="64"/>
        <v>3.8999461160482696E-8</v>
      </c>
      <c r="CA188" s="353">
        <f t="shared" si="65"/>
        <v>0</v>
      </c>
    </row>
    <row r="189" spans="1:79" x14ac:dyDescent="0.25">
      <c r="A189" s="2" t="s">
        <v>308</v>
      </c>
      <c r="B189" s="2" t="s">
        <v>310</v>
      </c>
      <c r="C189">
        <f>VLOOKUP($B189,'Tillförd energi'!$B$1:$AI$700,MATCH(C$1,'Tillförd energi'!$B$1:$AQ$1,0),FALSE)</f>
        <v>0</v>
      </c>
      <c r="D189">
        <f>VLOOKUP($B189,'Tillförd energi'!$B$1:$AI$700,MATCH(D$1,'Tillförd energi'!$B$1:$AQ$1,0),FALSE)</f>
        <v>0</v>
      </c>
      <c r="E189">
        <f>VLOOKUP($B189,'Tillförd energi'!$B$1:$AI$700,MATCH(E$1,'Tillförd energi'!$B$1:$AQ$1,0),FALSE)</f>
        <v>0</v>
      </c>
      <c r="F189">
        <f>VLOOKUP($B189,'Tillförd energi'!$B$1:$AI$700,MATCH(F$1,'Tillförd energi'!$B$1:$AQ$1,0),FALSE)</f>
        <v>0</v>
      </c>
      <c r="G189">
        <f>VLOOKUP($B189,'Tillförd energi'!$B$1:$AI$700,MATCH(G$1,'Tillförd energi'!$B$1:$AQ$1,0),FALSE)</f>
        <v>0</v>
      </c>
      <c r="H189">
        <f>VLOOKUP($B189,'Tillförd energi'!$B$1:$AI$700,MATCH(H$1,'Tillförd energi'!$B$1:$AQ$1,0),FALSE)</f>
        <v>0</v>
      </c>
      <c r="I189">
        <f>VLOOKUP($B189,'Tillförd energi'!$B$1:$AI$700,MATCH(I$1,'Tillförd energi'!$B$1:$AQ$1,0),FALSE)</f>
        <v>0</v>
      </c>
      <c r="J189">
        <f>VLOOKUP($B189,'Tillförd energi'!$B$1:$AI$700,MATCH(J$1,'Tillförd energi'!$B$1:$AQ$1,0),FALSE)</f>
        <v>0</v>
      </c>
      <c r="K189">
        <f>VLOOKUP($B189,'Tillförd energi'!$B$1:$AI$700,MATCH(K$1,'Tillförd energi'!$B$1:$AQ$1,0),FALSE)</f>
        <v>0</v>
      </c>
      <c r="L189">
        <f>VLOOKUP($B189,'Tillförd energi'!$B$1:$AI$700,MATCH(L$1,'Tillförd energi'!$B$1:$AQ$1,0),FALSE)</f>
        <v>0</v>
      </c>
      <c r="M189">
        <f>VLOOKUP($B189,'Tillförd energi'!$B$1:$AI$700,MATCH(M$1,'Tillförd energi'!$B$1:$AQ$1,0),FALSE)</f>
        <v>0</v>
      </c>
      <c r="N189">
        <f>VLOOKUP($B189,'Tillförd energi'!$B$1:$AI$700,MATCH(N$1,'Tillförd energi'!$B$1:$AQ$1,0),FALSE)</f>
        <v>0</v>
      </c>
      <c r="O189">
        <f>VLOOKUP($B189,'Tillförd energi'!$B$1:$AI$700,MATCH(O$1,'Tillförd energi'!$B$1:$AQ$1,0),FALSE)</f>
        <v>0</v>
      </c>
      <c r="P189">
        <f>VLOOKUP($B189,'Tillförd energi'!$B$1:$AI$700,MATCH(P$1,'Tillförd energi'!$B$1:$AQ$1,0),FALSE)</f>
        <v>0</v>
      </c>
      <c r="Q189">
        <f>VLOOKUP($B189,'Tillförd energi'!$B$1:$AI$700,MATCH(Q$1,'Tillförd energi'!$B$1:$AQ$1,0),FALSE)</f>
        <v>0</v>
      </c>
      <c r="R189">
        <f>VLOOKUP($B189,'Tillförd energi'!$B$1:$AI$700,MATCH(R$1,'Tillförd energi'!$B$1:$AQ$1,0),FALSE)</f>
        <v>1.2589999999999999</v>
      </c>
      <c r="S189">
        <f>VLOOKUP($B189,'Tillförd energi'!$B$1:$AI$700,MATCH(S$1,'Tillförd energi'!$B$1:$AQ$1,0),FALSE)</f>
        <v>0</v>
      </c>
      <c r="T189">
        <f>VLOOKUP($B189,'Tillförd energi'!$B$1:$AI$700,MATCH(T$1,'Tillförd energi'!$B$1:$AQ$1,0),FALSE)</f>
        <v>0</v>
      </c>
      <c r="U189">
        <f>VLOOKUP($B189,'Tillförd energi'!$B$1:$AI$700,MATCH(U$1,'Tillförd energi'!$B$1:$AQ$1,0),FALSE)</f>
        <v>0</v>
      </c>
      <c r="V189">
        <f>VLOOKUP($B189,'Tillförd energi'!$B$1:$AI$700,MATCH(V$1,'Tillförd energi'!$B$1:$AQ$1,0),FALSE)</f>
        <v>0</v>
      </c>
      <c r="W189">
        <f>VLOOKUP($B189,'Tillförd energi'!$B$1:$AI$700,MATCH(W$1,'Tillförd energi'!$B$1:$AQ$1,0),FALSE)</f>
        <v>0</v>
      </c>
      <c r="X189">
        <f>VLOOKUP($B189,'Tillförd energi'!$B$1:$AI$700,MATCH(X$1,'Tillförd energi'!$B$1:$AQ$1,0),FALSE)</f>
        <v>0</v>
      </c>
      <c r="Y189">
        <f>VLOOKUP($B189,'Tillförd energi'!$B$1:$AI$700,MATCH(Y$1,'Tillförd energi'!$B$1:$AQ$1,0),FALSE)</f>
        <v>0</v>
      </c>
      <c r="Z189">
        <f>VLOOKUP($B189,'Tillförd energi'!$B$1:$AI$700,MATCH(Z$1,'Tillförd energi'!$B$1:$AQ$1,0),FALSE)</f>
        <v>0.183529</v>
      </c>
      <c r="AA189">
        <f>VLOOKUP($B189,'Tillförd energi'!$B$1:$AI$700,MATCH(AA$1,'Tillförd energi'!$B$1:$AQ$1,0),FALSE)</f>
        <v>0</v>
      </c>
      <c r="AB189">
        <f>VLOOKUP($B189,'Tillförd energi'!$B$1:$AI$700,MATCH(AB$1,'Tillförd energi'!$B$1:$AQ$1,0),FALSE)</f>
        <v>0</v>
      </c>
      <c r="AC189">
        <f>VLOOKUP($B189,'Tillförd energi'!$B$1:$AI$700,MATCH(AC$1,'Tillförd energi'!$B$1:$AQ$1,0),FALSE)</f>
        <v>0</v>
      </c>
      <c r="AD189">
        <f>VLOOKUP($B189,'Tillförd energi'!$B$1:$AI$700,MATCH(AD$1,'Tillförd energi'!$B$1:$AQ$1,0),FALSE)</f>
        <v>0.156</v>
      </c>
      <c r="AE189">
        <f>VLOOKUP($B189,'Tillförd energi'!$B$1:$AI$700,MATCH(AE$1,'Tillförd energi'!$B$1:$AQ$1,0),FALSE)</f>
        <v>0</v>
      </c>
      <c r="AF189">
        <f>VLOOKUP($B189,'Tillförd energi'!$B$1:$AI$700,MATCH(AF$1,'Tillförd energi'!$B$1:$AQ$1,0),FALSE)</f>
        <v>3.1E-2</v>
      </c>
      <c r="AG189">
        <f>IFERROR(VLOOKUP(B189,Miljö!$B$1:$AC$550,MATCH("Köpt mängd produktionsspecifik fjärrvärme:",Miljö!$B$1:$AC$1,0),FALSE)/1,0)</f>
        <v>0</v>
      </c>
      <c r="AI189">
        <f t="shared" si="44"/>
        <v>1.6295289999999998</v>
      </c>
      <c r="AJ189">
        <f t="shared" si="45"/>
        <v>1.6295289999999998</v>
      </c>
      <c r="AK189">
        <f>IF(ISERROR(1/VLOOKUP($B189,Leveranser!$B$1:$S$500,MATCH("såld värme (gwh)",Leveranser!$B$1:$S$1,0),FALSE)),"",VLOOKUP($B189,Leveranser!$B$1:$S$500,MATCH("såld värme (gwh)",Leveranser!$B$1:$S$1,0),FALSE))</f>
        <v>1.3</v>
      </c>
      <c r="AL189">
        <f>VLOOKUP($B189,Leveranser!$B$1:$Y$500,MATCH("Totalt såld fjärrvärme till andra fjärrvärmeföretag",Leveranser!$B$1:$AA$1,0),FALSE)</f>
        <v>0</v>
      </c>
      <c r="AM189">
        <f>IF(ISERROR(1/VLOOKUP($B189,Miljö!$B$1:$S$500,MATCH("Såld mängd produktionsspecifik fjärrvärme (GWh)",Miljö!$B$1:$R$1,0),FALSE)),0,VLOOKUP($B189,Miljö!$B$1:$S$500,MATCH("Såld mängd produktionsspecifik fjärrvärme (GWh)",Miljö!$B$1:$R$1,0),FALSE))</f>
        <v>0</v>
      </c>
      <c r="AN189" s="239">
        <f t="shared" si="46"/>
        <v>0.7977765354283356</v>
      </c>
      <c r="AP189" t="str">
        <f>IFERROR(VLOOKUP($B189,Miljövärden!$B$2:$H$550,7,FALSE),"Nej, saknas")</f>
        <v>Ja</v>
      </c>
      <c r="AQ189" t="str">
        <f>IFERROR(VLOOKUP($B189,Miljövärden!$B$2:$H$550,6,FALSE),"Nej, saknas")</f>
        <v>Ja</v>
      </c>
      <c r="AU189">
        <f t="shared" si="47"/>
        <v>0.214529</v>
      </c>
      <c r="AV189">
        <f t="shared" si="48"/>
        <v>0</v>
      </c>
      <c r="AW189">
        <f t="shared" si="49"/>
        <v>0</v>
      </c>
      <c r="AX189">
        <f t="shared" si="50"/>
        <v>1.2589999999999999</v>
      </c>
      <c r="AZ189">
        <f t="shared" si="51"/>
        <v>1.2589999999999999</v>
      </c>
      <c r="BC189">
        <f t="shared" si="52"/>
        <v>0</v>
      </c>
      <c r="BD189">
        <f t="shared" si="53"/>
        <v>0</v>
      </c>
      <c r="BE189">
        <f t="shared" si="54"/>
        <v>1.2589999999999999</v>
      </c>
      <c r="BF189">
        <f t="shared" si="55"/>
        <v>0.156</v>
      </c>
      <c r="BG189">
        <f t="shared" si="56"/>
        <v>0.214529</v>
      </c>
      <c r="BH189">
        <f>VLOOKUP(B189,Miljö!$B$1:$I$482,MATCH("Fossilandel för ursprungspecificerad el ()",Miljö!$B$1:$I$1,0),FALSE)</f>
        <v>0</v>
      </c>
      <c r="BI189">
        <f>VLOOKUP(B189,Miljö!$B$1:$BX$482,MATCH("Kärnkraftsandel för ursprungsspecificerad el ()",Miljö!$B$1:$O$1,0),FALSE)</f>
        <v>0</v>
      </c>
      <c r="BJ189">
        <f t="shared" si="57"/>
        <v>0</v>
      </c>
      <c r="BK189" t="str">
        <f>VLOOKUP(B189,Miljö!$B$1:$O$482,MATCH("Fossil andel i procent (%)",Miljö!$B$1:$O$1,0),FALSE)</f>
        <v>ET</v>
      </c>
      <c r="BL189">
        <f t="shared" si="58"/>
        <v>1.6295289999999998</v>
      </c>
      <c r="BO189" s="289">
        <f t="shared" si="59"/>
        <v>0</v>
      </c>
      <c r="BP189" s="239">
        <f t="shared" si="60"/>
        <v>0</v>
      </c>
      <c r="BQ189" s="239">
        <f t="shared" si="61"/>
        <v>0.90426681574859979</v>
      </c>
      <c r="BR189" s="239">
        <f t="shared" si="62"/>
        <v>9.5733184251400261E-2</v>
      </c>
      <c r="BS189" s="239"/>
      <c r="BT189" s="351">
        <f t="shared" si="63"/>
        <v>1</v>
      </c>
      <c r="BW189" s="289">
        <f>IF(AP189="ja",VLOOKUP(B189,Miljövärden!$B$2:$H$550,MATCH("Total andel fossilt",Miljövärden!$B$2:$H$2,0),FALSE),"")</f>
        <v>0</v>
      </c>
      <c r="BZ189" s="351">
        <f t="shared" si="64"/>
        <v>0</v>
      </c>
      <c r="CA189" s="353">
        <f t="shared" si="65"/>
        <v>0</v>
      </c>
    </row>
    <row r="190" spans="1:79" x14ac:dyDescent="0.25">
      <c r="A190" s="2" t="s">
        <v>308</v>
      </c>
      <c r="B190" s="2" t="s">
        <v>311</v>
      </c>
      <c r="C190">
        <f>VLOOKUP($B190,'Tillförd energi'!$B$1:$AI$700,MATCH(C$1,'Tillförd energi'!$B$1:$AQ$1,0),FALSE)</f>
        <v>0</v>
      </c>
      <c r="D190">
        <f>VLOOKUP($B190,'Tillförd energi'!$B$1:$AI$700,MATCH(D$1,'Tillförd energi'!$B$1:$AQ$1,0),FALSE)</f>
        <v>0.63500000000000001</v>
      </c>
      <c r="E190">
        <f>VLOOKUP($B190,'Tillförd energi'!$B$1:$AI$700,MATCH(E$1,'Tillförd energi'!$B$1:$AQ$1,0),FALSE)</f>
        <v>0</v>
      </c>
      <c r="F190">
        <f>VLOOKUP($B190,'Tillförd energi'!$B$1:$AI$700,MATCH(F$1,'Tillförd energi'!$B$1:$AQ$1,0),FALSE)</f>
        <v>0</v>
      </c>
      <c r="G190">
        <f>VLOOKUP($B190,'Tillförd energi'!$B$1:$AI$700,MATCH(G$1,'Tillförd energi'!$B$1:$AQ$1,0),FALSE)</f>
        <v>0</v>
      </c>
      <c r="H190">
        <f>VLOOKUP($B190,'Tillförd energi'!$B$1:$AI$700,MATCH(H$1,'Tillförd energi'!$B$1:$AQ$1,0),FALSE)</f>
        <v>0</v>
      </c>
      <c r="I190">
        <f>VLOOKUP($B190,'Tillförd energi'!$B$1:$AI$700,MATCH(I$1,'Tillförd energi'!$B$1:$AQ$1,0),FALSE)</f>
        <v>0</v>
      </c>
      <c r="J190">
        <f>VLOOKUP($B190,'Tillförd energi'!$B$1:$AI$700,MATCH(J$1,'Tillförd energi'!$B$1:$AQ$1,0),FALSE)</f>
        <v>0</v>
      </c>
      <c r="K190">
        <f>VLOOKUP($B190,'Tillförd energi'!$B$1:$AI$700,MATCH(K$1,'Tillförd energi'!$B$1:$AQ$1,0),FALSE)</f>
        <v>0</v>
      </c>
      <c r="L190">
        <f>VLOOKUP($B190,'Tillförd energi'!$B$1:$AI$700,MATCH(L$1,'Tillförd energi'!$B$1:$AQ$1,0),FALSE)</f>
        <v>0</v>
      </c>
      <c r="M190">
        <f>VLOOKUP($B190,'Tillförd energi'!$B$1:$AI$700,MATCH(M$1,'Tillförd energi'!$B$1:$AQ$1,0),FALSE)</f>
        <v>0</v>
      </c>
      <c r="N190">
        <f>VLOOKUP($B190,'Tillförd energi'!$B$1:$AI$700,MATCH(N$1,'Tillförd energi'!$B$1:$AQ$1,0),FALSE)</f>
        <v>0</v>
      </c>
      <c r="O190">
        <f>VLOOKUP($B190,'Tillförd energi'!$B$1:$AI$700,MATCH(O$1,'Tillförd energi'!$B$1:$AQ$1,0),FALSE)</f>
        <v>0</v>
      </c>
      <c r="P190">
        <f>VLOOKUP($B190,'Tillförd energi'!$B$1:$AI$700,MATCH(P$1,'Tillförd energi'!$B$1:$AQ$1,0),FALSE)</f>
        <v>0</v>
      </c>
      <c r="Q190">
        <f>VLOOKUP($B190,'Tillförd energi'!$B$1:$AI$700,MATCH(Q$1,'Tillförd energi'!$B$1:$AQ$1,0),FALSE)</f>
        <v>0</v>
      </c>
      <c r="R190">
        <f>VLOOKUP($B190,'Tillförd energi'!$B$1:$AI$700,MATCH(R$1,'Tillförd energi'!$B$1:$AQ$1,0),FALSE)</f>
        <v>3.3730000000000002</v>
      </c>
      <c r="S190">
        <f>VLOOKUP($B190,'Tillförd energi'!$B$1:$AI$700,MATCH(S$1,'Tillförd energi'!$B$1:$AQ$1,0),FALSE)</f>
        <v>0</v>
      </c>
      <c r="T190">
        <f>VLOOKUP($B190,'Tillförd energi'!$B$1:$AI$700,MATCH(T$1,'Tillförd energi'!$B$1:$AQ$1,0),FALSE)</f>
        <v>0</v>
      </c>
      <c r="U190">
        <f>VLOOKUP($B190,'Tillförd energi'!$B$1:$AI$700,MATCH(U$1,'Tillförd energi'!$B$1:$AQ$1,0),FALSE)</f>
        <v>0</v>
      </c>
      <c r="V190">
        <f>VLOOKUP($B190,'Tillförd energi'!$B$1:$AI$700,MATCH(V$1,'Tillförd energi'!$B$1:$AQ$1,0),FALSE)</f>
        <v>0</v>
      </c>
      <c r="W190">
        <f>VLOOKUP($B190,'Tillförd energi'!$B$1:$AI$700,MATCH(W$1,'Tillförd energi'!$B$1:$AQ$1,0),FALSE)</f>
        <v>1.014</v>
      </c>
      <c r="X190">
        <f>VLOOKUP($B190,'Tillförd energi'!$B$1:$AI$700,MATCH(X$1,'Tillförd energi'!$B$1:$AQ$1,0),FALSE)</f>
        <v>6.4705899999999996</v>
      </c>
      <c r="Y190">
        <f>VLOOKUP($B190,'Tillförd energi'!$B$1:$AI$700,MATCH(Y$1,'Tillförd energi'!$B$1:$AQ$1,0),FALSE)</f>
        <v>0</v>
      </c>
      <c r="Z190">
        <f>VLOOKUP($B190,'Tillförd energi'!$B$1:$AI$700,MATCH(Z$1,'Tillförd energi'!$B$1:$AQ$1,0),FALSE)</f>
        <v>2.4860000000000002</v>
      </c>
      <c r="AA190">
        <f>VLOOKUP($B190,'Tillförd energi'!$B$1:$AI$700,MATCH(AA$1,'Tillförd energi'!$B$1:$AQ$1,0),FALSE)</f>
        <v>0</v>
      </c>
      <c r="AB190">
        <f>VLOOKUP($B190,'Tillförd energi'!$B$1:$AI$700,MATCH(AB$1,'Tillförd energi'!$B$1:$AQ$1,0),FALSE)</f>
        <v>0</v>
      </c>
      <c r="AC190">
        <f>VLOOKUP($B190,'Tillförd energi'!$B$1:$AI$700,MATCH(AC$1,'Tillförd energi'!$B$1:$AQ$1,0),FALSE)</f>
        <v>0</v>
      </c>
      <c r="AD190">
        <f>VLOOKUP($B190,'Tillförd energi'!$B$1:$AI$700,MATCH(AD$1,'Tillförd energi'!$B$1:$AQ$1,0),FALSE)</f>
        <v>82.1</v>
      </c>
      <c r="AE190">
        <f>VLOOKUP($B190,'Tillförd energi'!$B$1:$AI$700,MATCH(AE$1,'Tillförd energi'!$B$1:$AQ$1,0),FALSE)</f>
        <v>0</v>
      </c>
      <c r="AF190">
        <f>VLOOKUP($B190,'Tillförd energi'!$B$1:$AI$700,MATCH(AF$1,'Tillförd energi'!$B$1:$AQ$1,0),FALSE)</f>
        <v>1.3</v>
      </c>
      <c r="AG190">
        <f>IFERROR(VLOOKUP(B190,Miljö!$B$1:$AC$550,MATCH("Köpt mängd produktionsspecifik fjärrvärme:",Miljö!$B$1:$AC$1,0),FALSE)/1,0)</f>
        <v>0</v>
      </c>
      <c r="AI190">
        <f t="shared" si="44"/>
        <v>97.378589999999988</v>
      </c>
      <c r="AJ190">
        <f t="shared" si="45"/>
        <v>97.378589999999988</v>
      </c>
      <c r="AK190">
        <f>IF(ISERROR(1/VLOOKUP($B190,Leveranser!$B$1:$S$500,MATCH("såld värme (gwh)",Leveranser!$B$1:$S$1,0),FALSE)),"",VLOOKUP($B190,Leveranser!$B$1:$S$500,MATCH("såld värme (gwh)",Leveranser!$B$1:$S$1,0),FALSE))</f>
        <v>92.2</v>
      </c>
      <c r="AL190">
        <f>VLOOKUP($B190,Leveranser!$B$1:$Y$500,MATCH("Totalt såld fjärrvärme till andra fjärrvärmeföretag",Leveranser!$B$1:$AA$1,0),FALSE)</f>
        <v>0</v>
      </c>
      <c r="AM190">
        <f>IF(ISERROR(1/VLOOKUP($B190,Miljö!$B$1:$S$500,MATCH("Såld mängd produktionsspecifik fjärrvärme (GWh)",Miljö!$B$1:$R$1,0),FALSE)),0,VLOOKUP($B190,Miljö!$B$1:$S$500,MATCH("Såld mängd produktionsspecifik fjärrvärme (GWh)",Miljö!$B$1:$R$1,0),FALSE))</f>
        <v>0</v>
      </c>
      <c r="AN190" s="239">
        <f t="shared" si="46"/>
        <v>0.94682003508163359</v>
      </c>
      <c r="AP190" t="str">
        <f>IFERROR(VLOOKUP($B190,Miljövärden!$B$2:$H$550,7,FALSE),"Nej, saknas")</f>
        <v>Ja</v>
      </c>
      <c r="AQ190" t="str">
        <f>IFERROR(VLOOKUP($B190,Miljövärden!$B$2:$H$550,6,FALSE),"Nej, saknas")</f>
        <v>Ja</v>
      </c>
      <c r="AU190">
        <f t="shared" si="47"/>
        <v>3.7860000000000005</v>
      </c>
      <c r="AV190">
        <f t="shared" si="48"/>
        <v>6.4705899999999996</v>
      </c>
      <c r="AW190">
        <f t="shared" si="49"/>
        <v>0</v>
      </c>
      <c r="AX190">
        <f t="shared" si="50"/>
        <v>3.3730000000000002</v>
      </c>
      <c r="AZ190">
        <f t="shared" si="51"/>
        <v>10.85759</v>
      </c>
      <c r="BC190">
        <f t="shared" si="52"/>
        <v>0.63500000000000001</v>
      </c>
      <c r="BD190">
        <f t="shared" si="53"/>
        <v>0</v>
      </c>
      <c r="BE190">
        <f t="shared" si="54"/>
        <v>10.85759</v>
      </c>
      <c r="BF190">
        <f t="shared" si="55"/>
        <v>82.1</v>
      </c>
      <c r="BG190">
        <f t="shared" si="56"/>
        <v>3.7860000000000005</v>
      </c>
      <c r="BH190">
        <f>VLOOKUP(B190,Miljö!$B$1:$I$482,MATCH("Fossilandel för ursprungspecificerad el ()",Miljö!$B$1:$I$1,0),FALSE)</f>
        <v>0</v>
      </c>
      <c r="BI190">
        <f>VLOOKUP(B190,Miljö!$B$1:$BX$482,MATCH("Kärnkraftsandel för ursprungsspecificerad el ()",Miljö!$B$1:$O$1,0),FALSE)</f>
        <v>0</v>
      </c>
      <c r="BJ190">
        <f t="shared" si="57"/>
        <v>0</v>
      </c>
      <c r="BK190" t="str">
        <f>VLOOKUP(B190,Miljö!$B$1:$O$482,MATCH("Fossil andel i procent (%)",Miljö!$B$1:$O$1,0),FALSE)</f>
        <v>ET</v>
      </c>
      <c r="BL190">
        <f t="shared" si="58"/>
        <v>97.378590000000003</v>
      </c>
      <c r="BO190" s="289">
        <f t="shared" si="59"/>
        <v>6.5209405886858703E-3</v>
      </c>
      <c r="BP190" s="239">
        <f t="shared" si="60"/>
        <v>0</v>
      </c>
      <c r="BQ190" s="239">
        <f t="shared" si="61"/>
        <v>0.1503779218820071</v>
      </c>
      <c r="BR190" s="239">
        <f t="shared" si="62"/>
        <v>0.84310113752930693</v>
      </c>
      <c r="BS190" s="239"/>
      <c r="BT190" s="351">
        <f t="shared" si="63"/>
        <v>0.99999999999999989</v>
      </c>
      <c r="BW190" s="289">
        <f>IF(AP190="ja",VLOOKUP(B190,Miljövärden!$B$2:$H$550,MATCH("Total andel fossilt",Miljövärden!$B$2:$H$2,0),FALSE),"")</f>
        <v>6.5209400000000002E-3</v>
      </c>
      <c r="BZ190" s="351">
        <f t="shared" si="64"/>
        <v>-5.8868587001631445E-10</v>
      </c>
      <c r="CA190" s="353">
        <f t="shared" si="65"/>
        <v>0</v>
      </c>
    </row>
    <row r="191" spans="1:79" x14ac:dyDescent="0.25">
      <c r="A191" s="2" t="s">
        <v>308</v>
      </c>
      <c r="B191" s="2" t="s">
        <v>312</v>
      </c>
      <c r="C191">
        <f>VLOOKUP($B191,'Tillförd energi'!$B$1:$AI$700,MATCH(C$1,'Tillförd energi'!$B$1:$AQ$1,0),FALSE)</f>
        <v>0</v>
      </c>
      <c r="D191">
        <f>VLOOKUP($B191,'Tillförd energi'!$B$1:$AI$700,MATCH(D$1,'Tillförd energi'!$B$1:$AQ$1,0),FALSE)</f>
        <v>0</v>
      </c>
      <c r="E191">
        <f>VLOOKUP($B191,'Tillförd energi'!$B$1:$AI$700,MATCH(E$1,'Tillförd energi'!$B$1:$AQ$1,0),FALSE)</f>
        <v>0</v>
      </c>
      <c r="F191">
        <f>VLOOKUP($B191,'Tillförd energi'!$B$1:$AI$700,MATCH(F$1,'Tillförd energi'!$B$1:$AQ$1,0),FALSE)</f>
        <v>0</v>
      </c>
      <c r="G191">
        <f>VLOOKUP($B191,'Tillförd energi'!$B$1:$AI$700,MATCH(G$1,'Tillförd energi'!$B$1:$AQ$1,0),FALSE)</f>
        <v>0</v>
      </c>
      <c r="H191">
        <f>VLOOKUP($B191,'Tillförd energi'!$B$1:$AI$700,MATCH(H$1,'Tillförd energi'!$B$1:$AQ$1,0),FALSE)</f>
        <v>0</v>
      </c>
      <c r="I191">
        <f>VLOOKUP($B191,'Tillförd energi'!$B$1:$AI$700,MATCH(I$1,'Tillförd energi'!$B$1:$AQ$1,0),FALSE)</f>
        <v>0</v>
      </c>
      <c r="J191">
        <f>VLOOKUP($B191,'Tillförd energi'!$B$1:$AI$700,MATCH(J$1,'Tillförd energi'!$B$1:$AQ$1,0),FALSE)</f>
        <v>0</v>
      </c>
      <c r="K191">
        <f>VLOOKUP($B191,'Tillförd energi'!$B$1:$AI$700,MATCH(K$1,'Tillförd energi'!$B$1:$AQ$1,0),FALSE)</f>
        <v>0</v>
      </c>
      <c r="L191">
        <f>VLOOKUP($B191,'Tillförd energi'!$B$1:$AI$700,MATCH(L$1,'Tillförd energi'!$B$1:$AQ$1,0),FALSE)</f>
        <v>0</v>
      </c>
      <c r="M191">
        <f>VLOOKUP($B191,'Tillförd energi'!$B$1:$AI$700,MATCH(M$1,'Tillförd energi'!$B$1:$AQ$1,0),FALSE)</f>
        <v>0</v>
      </c>
      <c r="N191">
        <f>VLOOKUP($B191,'Tillförd energi'!$B$1:$AI$700,MATCH(N$1,'Tillförd energi'!$B$1:$AQ$1,0),FALSE)</f>
        <v>0</v>
      </c>
      <c r="O191">
        <f>VLOOKUP($B191,'Tillförd energi'!$B$1:$AI$700,MATCH(O$1,'Tillförd energi'!$B$1:$AQ$1,0),FALSE)</f>
        <v>0</v>
      </c>
      <c r="P191">
        <f>VLOOKUP($B191,'Tillförd energi'!$B$1:$AI$700,MATCH(P$1,'Tillförd energi'!$B$1:$AQ$1,0),FALSE)</f>
        <v>0</v>
      </c>
      <c r="Q191">
        <f>VLOOKUP($B191,'Tillförd energi'!$B$1:$AI$700,MATCH(Q$1,'Tillförd energi'!$B$1:$AQ$1,0),FALSE)</f>
        <v>0</v>
      </c>
      <c r="R191">
        <f>VLOOKUP($B191,'Tillförd energi'!$B$1:$AI$700,MATCH(R$1,'Tillförd energi'!$B$1:$AQ$1,0),FALSE)</f>
        <v>0</v>
      </c>
      <c r="S191">
        <f>VLOOKUP($B191,'Tillförd energi'!$B$1:$AI$700,MATCH(S$1,'Tillförd energi'!$B$1:$AQ$1,0),FALSE)</f>
        <v>0</v>
      </c>
      <c r="T191">
        <f>VLOOKUP($B191,'Tillförd energi'!$B$1:$AI$700,MATCH(T$1,'Tillförd energi'!$B$1:$AQ$1,0),FALSE)</f>
        <v>0</v>
      </c>
      <c r="U191">
        <f>VLOOKUP($B191,'Tillförd energi'!$B$1:$AI$700,MATCH(U$1,'Tillförd energi'!$B$1:$AQ$1,0),FALSE)</f>
        <v>0</v>
      </c>
      <c r="V191">
        <f>VLOOKUP($B191,'Tillförd energi'!$B$1:$AI$700,MATCH(V$1,'Tillförd energi'!$B$1:$AQ$1,0),FALSE)</f>
        <v>0</v>
      </c>
      <c r="W191">
        <f>VLOOKUP($B191,'Tillförd energi'!$B$1:$AI$700,MATCH(W$1,'Tillförd energi'!$B$1:$AQ$1,0),FALSE)</f>
        <v>0</v>
      </c>
      <c r="X191">
        <f>VLOOKUP($B191,'Tillförd energi'!$B$1:$AI$700,MATCH(X$1,'Tillförd energi'!$B$1:$AQ$1,0),FALSE)</f>
        <v>0</v>
      </c>
      <c r="Y191">
        <f>VLOOKUP($B191,'Tillförd energi'!$B$1:$AI$700,MATCH(Y$1,'Tillförd energi'!$B$1:$AQ$1,0),FALSE)</f>
        <v>0</v>
      </c>
      <c r="Z191">
        <f>VLOOKUP($B191,'Tillförd energi'!$B$1:$AI$700,MATCH(Z$1,'Tillförd energi'!$B$1:$AQ$1,0),FALSE)</f>
        <v>0</v>
      </c>
      <c r="AA191">
        <f>VLOOKUP($B191,'Tillförd energi'!$B$1:$AI$700,MATCH(AA$1,'Tillförd energi'!$B$1:$AQ$1,0),FALSE)</f>
        <v>0</v>
      </c>
      <c r="AB191">
        <f>VLOOKUP($B191,'Tillförd energi'!$B$1:$AI$700,MATCH(AB$1,'Tillförd energi'!$B$1:$AQ$1,0),FALSE)</f>
        <v>0</v>
      </c>
      <c r="AC191">
        <f>VLOOKUP($B191,'Tillförd energi'!$B$1:$AI$700,MATCH(AC$1,'Tillförd energi'!$B$1:$AQ$1,0),FALSE)</f>
        <v>0</v>
      </c>
      <c r="AD191">
        <f>VLOOKUP($B191,'Tillförd energi'!$B$1:$AI$700,MATCH(AD$1,'Tillförd energi'!$B$1:$AQ$1,0),FALSE)</f>
        <v>0</v>
      </c>
      <c r="AE191">
        <f>VLOOKUP($B191,'Tillförd energi'!$B$1:$AI$700,MATCH(AE$1,'Tillförd energi'!$B$1:$AQ$1,0),FALSE)</f>
        <v>0</v>
      </c>
      <c r="AF191">
        <f>VLOOKUP($B191,'Tillförd energi'!$B$1:$AI$700,MATCH(AF$1,'Tillförd energi'!$B$1:$AQ$1,0),FALSE)</f>
        <v>0</v>
      </c>
      <c r="AG191">
        <f>IFERROR(VLOOKUP(B191,Miljö!$B$1:$AC$550,MATCH("Köpt mängd produktionsspecifik fjärrvärme:",Miljö!$B$1:$AC$1,0),FALSE)/1,0)</f>
        <v>0</v>
      </c>
      <c r="AI191">
        <f t="shared" si="44"/>
        <v>0</v>
      </c>
      <c r="AJ191">
        <f t="shared" si="45"/>
        <v>0</v>
      </c>
      <c r="AK191" t="str">
        <f>IF(ISERROR(1/VLOOKUP($B191,Leveranser!$B$1:$S$500,MATCH("såld värme (gwh)",Leveranser!$B$1:$S$1,0),FALSE)),"",VLOOKUP($B191,Leveranser!$B$1:$S$500,MATCH("såld värme (gwh)",Leveranser!$B$1:$S$1,0),FALSE))</f>
        <v/>
      </c>
      <c r="AL191">
        <f>VLOOKUP($B191,Leveranser!$B$1:$Y$500,MATCH("Totalt såld fjärrvärme till andra fjärrvärmeföretag",Leveranser!$B$1:$AA$1,0),FALSE)</f>
        <v>0</v>
      </c>
      <c r="AM191">
        <f>IF(ISERROR(1/VLOOKUP($B191,Miljö!$B$1:$S$500,MATCH("Såld mängd produktionsspecifik fjärrvärme (GWh)",Miljö!$B$1:$R$1,0),FALSE)),0,VLOOKUP($B191,Miljö!$B$1:$S$500,MATCH("Såld mängd produktionsspecifik fjärrvärme (GWh)",Miljö!$B$1:$R$1,0),FALSE))</f>
        <v>0</v>
      </c>
      <c r="AN191" s="239" t="str">
        <f t="shared" si="46"/>
        <v/>
      </c>
      <c r="AP191" t="str">
        <f>IFERROR(VLOOKUP($B191,Miljövärden!$B$2:$H$550,7,FALSE),"Nej, saknas")</f>
        <v>Nej</v>
      </c>
      <c r="AQ191" t="str">
        <f>IFERROR(VLOOKUP($B191,Miljövärden!$B$2:$H$550,6,FALSE),"Nej, saknas")</f>
        <v>Ja</v>
      </c>
      <c r="AU191">
        <f t="shared" si="47"/>
        <v>0</v>
      </c>
      <c r="AV191">
        <f t="shared" si="48"/>
        <v>0</v>
      </c>
      <c r="AW191">
        <f t="shared" si="49"/>
        <v>0</v>
      </c>
      <c r="AX191">
        <f t="shared" si="50"/>
        <v>0</v>
      </c>
      <c r="AZ191">
        <f t="shared" si="51"/>
        <v>0</v>
      </c>
      <c r="BC191">
        <f t="shared" si="52"/>
        <v>0</v>
      </c>
      <c r="BD191">
        <f t="shared" si="53"/>
        <v>0</v>
      </c>
      <c r="BE191">
        <f t="shared" si="54"/>
        <v>0</v>
      </c>
      <c r="BF191">
        <f t="shared" si="55"/>
        <v>0</v>
      </c>
      <c r="BG191">
        <f t="shared" si="56"/>
        <v>0</v>
      </c>
      <c r="BH191">
        <f>VLOOKUP(B191,Miljö!$B$1:$I$482,MATCH("Fossilandel för ursprungspecificerad el ()",Miljö!$B$1:$I$1,0),FALSE)</f>
        <v>0</v>
      </c>
      <c r="BI191">
        <f>VLOOKUP(B191,Miljö!$B$1:$BX$482,MATCH("Kärnkraftsandel för ursprungsspecificerad el ()",Miljö!$B$1:$O$1,0),FALSE)</f>
        <v>0</v>
      </c>
      <c r="BJ191">
        <f t="shared" si="57"/>
        <v>0</v>
      </c>
      <c r="BK191" t="str">
        <f>VLOOKUP(B191,Miljö!$B$1:$O$482,MATCH("Fossil andel i procent (%)",Miljö!$B$1:$O$1,0),FALSE)</f>
        <v>ET</v>
      </c>
      <c r="BL191">
        <f t="shared" si="58"/>
        <v>0</v>
      </c>
      <c r="BO191" s="289" t="str">
        <f t="shared" si="59"/>
        <v/>
      </c>
      <c r="BP191" s="239" t="str">
        <f t="shared" si="60"/>
        <v/>
      </c>
      <c r="BQ191" s="239" t="str">
        <f t="shared" si="61"/>
        <v/>
      </c>
      <c r="BR191" s="239" t="str">
        <f t="shared" si="62"/>
        <v/>
      </c>
      <c r="BS191" s="239"/>
      <c r="BT191" s="351">
        <f t="shared" si="63"/>
        <v>0</v>
      </c>
      <c r="BW191" s="289" t="str">
        <f>IF(AP191="ja",VLOOKUP(B191,Miljövärden!$B$2:$H$550,MATCH("Total andel fossilt",Miljövärden!$B$2:$H$2,0),FALSE),"")</f>
        <v/>
      </c>
      <c r="BZ191" s="351" t="str">
        <f t="shared" si="64"/>
        <v/>
      </c>
      <c r="CA191" s="353" t="str">
        <f t="shared" si="65"/>
        <v/>
      </c>
    </row>
    <row r="192" spans="1:79" x14ac:dyDescent="0.25">
      <c r="A192" s="2" t="s">
        <v>308</v>
      </c>
      <c r="B192" s="2" t="s">
        <v>314</v>
      </c>
      <c r="C192">
        <f>VLOOKUP($B192,'Tillförd energi'!$B$1:$AI$700,MATCH(C$1,'Tillförd energi'!$B$1:$AQ$1,0),FALSE)</f>
        <v>0</v>
      </c>
      <c r="D192">
        <f>VLOOKUP($B192,'Tillförd energi'!$B$1:$AI$700,MATCH(D$1,'Tillförd energi'!$B$1:$AQ$1,0),FALSE)</f>
        <v>0.17599999999999999</v>
      </c>
      <c r="E192">
        <f>VLOOKUP($B192,'Tillförd energi'!$B$1:$AI$700,MATCH(E$1,'Tillförd energi'!$B$1:$AQ$1,0),FALSE)</f>
        <v>0</v>
      </c>
      <c r="F192">
        <f>VLOOKUP($B192,'Tillförd energi'!$B$1:$AI$700,MATCH(F$1,'Tillförd energi'!$B$1:$AQ$1,0),FALSE)</f>
        <v>0</v>
      </c>
      <c r="G192">
        <f>VLOOKUP($B192,'Tillförd energi'!$B$1:$AI$700,MATCH(G$1,'Tillförd energi'!$B$1:$AQ$1,0),FALSE)</f>
        <v>0</v>
      </c>
      <c r="H192">
        <f>VLOOKUP($B192,'Tillförd energi'!$B$1:$AI$700,MATCH(H$1,'Tillförd energi'!$B$1:$AQ$1,0),FALSE)</f>
        <v>0</v>
      </c>
      <c r="I192">
        <f>VLOOKUP($B192,'Tillförd energi'!$B$1:$AI$700,MATCH(I$1,'Tillförd energi'!$B$1:$AQ$1,0),FALSE)</f>
        <v>0</v>
      </c>
      <c r="J192">
        <f>VLOOKUP($B192,'Tillförd energi'!$B$1:$AI$700,MATCH(J$1,'Tillförd energi'!$B$1:$AQ$1,0),FALSE)</f>
        <v>0</v>
      </c>
      <c r="K192">
        <f>VLOOKUP($B192,'Tillförd energi'!$B$1:$AI$700,MATCH(K$1,'Tillförd energi'!$B$1:$AQ$1,0),FALSE)</f>
        <v>0</v>
      </c>
      <c r="L192">
        <f>VLOOKUP($B192,'Tillförd energi'!$B$1:$AI$700,MATCH(L$1,'Tillförd energi'!$B$1:$AQ$1,0),FALSE)</f>
        <v>0</v>
      </c>
      <c r="M192">
        <f>VLOOKUP($B192,'Tillförd energi'!$B$1:$AI$700,MATCH(M$1,'Tillförd energi'!$B$1:$AQ$1,0),FALSE)</f>
        <v>0</v>
      </c>
      <c r="N192">
        <f>VLOOKUP($B192,'Tillförd energi'!$B$1:$AI$700,MATCH(N$1,'Tillförd energi'!$B$1:$AQ$1,0),FALSE)</f>
        <v>0</v>
      </c>
      <c r="O192">
        <f>VLOOKUP($B192,'Tillförd energi'!$B$1:$AI$700,MATCH(O$1,'Tillförd energi'!$B$1:$AQ$1,0),FALSE)</f>
        <v>0</v>
      </c>
      <c r="P192">
        <f>VLOOKUP($B192,'Tillförd energi'!$B$1:$AI$700,MATCH(P$1,'Tillförd energi'!$B$1:$AQ$1,0),FALSE)</f>
        <v>0</v>
      </c>
      <c r="Q192">
        <f>VLOOKUP($B192,'Tillförd energi'!$B$1:$AI$700,MATCH(Q$1,'Tillförd energi'!$B$1:$AQ$1,0),FALSE)</f>
        <v>0</v>
      </c>
      <c r="R192">
        <f>VLOOKUP($B192,'Tillförd energi'!$B$1:$AI$700,MATCH(R$1,'Tillförd energi'!$B$1:$AQ$1,0),FALSE)</f>
        <v>0</v>
      </c>
      <c r="S192">
        <f>VLOOKUP($B192,'Tillförd energi'!$B$1:$AI$700,MATCH(S$1,'Tillförd energi'!$B$1:$AQ$1,0),FALSE)</f>
        <v>0</v>
      </c>
      <c r="T192">
        <f>VLOOKUP($B192,'Tillförd energi'!$B$1:$AI$700,MATCH(T$1,'Tillförd energi'!$B$1:$AQ$1,0),FALSE)</f>
        <v>0</v>
      </c>
      <c r="U192">
        <f>VLOOKUP($B192,'Tillförd energi'!$B$1:$AI$700,MATCH(U$1,'Tillförd energi'!$B$1:$AQ$1,0),FALSE)</f>
        <v>0</v>
      </c>
      <c r="V192">
        <f>VLOOKUP($B192,'Tillförd energi'!$B$1:$AI$700,MATCH(V$1,'Tillförd energi'!$B$1:$AQ$1,0),FALSE)</f>
        <v>0</v>
      </c>
      <c r="W192">
        <f>VLOOKUP($B192,'Tillförd energi'!$B$1:$AI$700,MATCH(W$1,'Tillförd energi'!$B$1:$AQ$1,0),FALSE)</f>
        <v>0</v>
      </c>
      <c r="X192">
        <f>VLOOKUP($B192,'Tillförd energi'!$B$1:$AI$700,MATCH(X$1,'Tillförd energi'!$B$1:$AQ$1,0),FALSE)</f>
        <v>0.31764700000000001</v>
      </c>
      <c r="Y192">
        <f>VLOOKUP($B192,'Tillförd energi'!$B$1:$AI$700,MATCH(Y$1,'Tillförd energi'!$B$1:$AQ$1,0),FALSE)</f>
        <v>0</v>
      </c>
      <c r="Z192">
        <f>VLOOKUP($B192,'Tillförd energi'!$B$1:$AI$700,MATCH(Z$1,'Tillförd energi'!$B$1:$AQ$1,0),FALSE)</f>
        <v>0</v>
      </c>
      <c r="AA192">
        <f>VLOOKUP($B192,'Tillförd energi'!$B$1:$AI$700,MATCH(AA$1,'Tillförd energi'!$B$1:$AQ$1,0),FALSE)</f>
        <v>0</v>
      </c>
      <c r="AB192">
        <f>VLOOKUP($B192,'Tillförd energi'!$B$1:$AI$700,MATCH(AB$1,'Tillförd energi'!$B$1:$AQ$1,0),FALSE)</f>
        <v>0</v>
      </c>
      <c r="AC192">
        <f>VLOOKUP($B192,'Tillförd energi'!$B$1:$AI$700,MATCH(AC$1,'Tillförd energi'!$B$1:$AQ$1,0),FALSE)</f>
        <v>0</v>
      </c>
      <c r="AD192">
        <f>VLOOKUP($B192,'Tillförd energi'!$B$1:$AI$700,MATCH(AD$1,'Tillförd energi'!$B$1:$AQ$1,0),FALSE)</f>
        <v>4.05</v>
      </c>
      <c r="AE192">
        <f>VLOOKUP($B192,'Tillförd energi'!$B$1:$AI$700,MATCH(AE$1,'Tillförd energi'!$B$1:$AQ$1,0),FALSE)</f>
        <v>0</v>
      </c>
      <c r="AF192">
        <f>VLOOKUP($B192,'Tillförd energi'!$B$1:$AI$700,MATCH(AF$1,'Tillförd energi'!$B$1:$AQ$1,0),FALSE)</f>
        <v>3.3000000000000002E-2</v>
      </c>
      <c r="AG192">
        <f>IFERROR(VLOOKUP(B192,Miljö!$B$1:$AC$550,MATCH("Köpt mängd produktionsspecifik fjärrvärme:",Miljö!$B$1:$AC$1,0),FALSE)/1,0)</f>
        <v>0</v>
      </c>
      <c r="AI192">
        <f t="shared" si="44"/>
        <v>4.5766470000000004</v>
      </c>
      <c r="AJ192">
        <f t="shared" si="45"/>
        <v>4.5766470000000004</v>
      </c>
      <c r="AK192">
        <f>IF(ISERROR(1/VLOOKUP($B192,Leveranser!$B$1:$S$500,MATCH("såld värme (gwh)",Leveranser!$B$1:$S$1,0),FALSE)),"",VLOOKUP($B192,Leveranser!$B$1:$S$500,MATCH("såld värme (gwh)",Leveranser!$B$1:$S$1,0),FALSE))</f>
        <v>3.7</v>
      </c>
      <c r="AL192">
        <f>VLOOKUP($B192,Leveranser!$B$1:$Y$500,MATCH("Totalt såld fjärrvärme till andra fjärrvärmeföretag",Leveranser!$B$1:$AA$1,0),FALSE)</f>
        <v>0</v>
      </c>
      <c r="AM192">
        <f>IF(ISERROR(1/VLOOKUP($B192,Miljö!$B$1:$S$500,MATCH("Såld mängd produktionsspecifik fjärrvärme (GWh)",Miljö!$B$1:$R$1,0),FALSE)),0,VLOOKUP($B192,Miljö!$B$1:$S$500,MATCH("Såld mängd produktionsspecifik fjärrvärme (GWh)",Miljö!$B$1:$R$1,0),FALSE))</f>
        <v>0</v>
      </c>
      <c r="AN192" s="239">
        <f t="shared" si="46"/>
        <v>0.80845212663331911</v>
      </c>
      <c r="AP192" t="str">
        <f>IFERROR(VLOOKUP($B192,Miljövärden!$B$2:$H$550,7,FALSE),"Nej, saknas")</f>
        <v>Ja</v>
      </c>
      <c r="AQ192" t="str">
        <f>IFERROR(VLOOKUP($B192,Miljövärden!$B$2:$H$550,6,FALSE),"Nej, saknas")</f>
        <v>Ja</v>
      </c>
      <c r="AU192">
        <f t="shared" si="47"/>
        <v>3.3000000000000002E-2</v>
      </c>
      <c r="AV192">
        <f t="shared" si="48"/>
        <v>0.31764700000000001</v>
      </c>
      <c r="AW192">
        <f t="shared" si="49"/>
        <v>0</v>
      </c>
      <c r="AX192">
        <f t="shared" si="50"/>
        <v>0</v>
      </c>
      <c r="AZ192">
        <f t="shared" si="51"/>
        <v>0.31764700000000001</v>
      </c>
      <c r="BC192">
        <f t="shared" si="52"/>
        <v>0.17599999999999999</v>
      </c>
      <c r="BD192">
        <f t="shared" si="53"/>
        <v>0</v>
      </c>
      <c r="BE192">
        <f t="shared" si="54"/>
        <v>0.31764700000000001</v>
      </c>
      <c r="BF192">
        <f t="shared" si="55"/>
        <v>4.05</v>
      </c>
      <c r="BG192">
        <f t="shared" si="56"/>
        <v>3.3000000000000002E-2</v>
      </c>
      <c r="BH192">
        <f>VLOOKUP(B192,Miljö!$B$1:$I$482,MATCH("Fossilandel för ursprungspecificerad el ()",Miljö!$B$1:$I$1,0),FALSE)</f>
        <v>0</v>
      </c>
      <c r="BI192">
        <f>VLOOKUP(B192,Miljö!$B$1:$BX$482,MATCH("Kärnkraftsandel för ursprungsspecificerad el ()",Miljö!$B$1:$O$1,0),FALSE)</f>
        <v>0</v>
      </c>
      <c r="BJ192">
        <f t="shared" si="57"/>
        <v>0</v>
      </c>
      <c r="BK192" t="str">
        <f>VLOOKUP(B192,Miljö!$B$1:$O$482,MATCH("Fossil andel i procent (%)",Miljö!$B$1:$O$1,0),FALSE)</f>
        <v>ET</v>
      </c>
      <c r="BL192">
        <f t="shared" si="58"/>
        <v>4.5766470000000004</v>
      </c>
      <c r="BO192" s="289">
        <f t="shared" si="59"/>
        <v>3.8456101158774091E-2</v>
      </c>
      <c r="BP192" s="239">
        <f t="shared" si="60"/>
        <v>0</v>
      </c>
      <c r="BQ192" s="239">
        <f t="shared" si="61"/>
        <v>7.6616571039890127E-2</v>
      </c>
      <c r="BR192" s="239">
        <f t="shared" si="62"/>
        <v>0.88492732780133565</v>
      </c>
      <c r="BS192" s="239"/>
      <c r="BT192" s="351">
        <f t="shared" si="63"/>
        <v>0.99999999999999989</v>
      </c>
      <c r="BW192" s="289">
        <f>IF(AP192="ja",VLOOKUP(B192,Miljövärden!$B$2:$H$550,MATCH("Total andel fossilt",Miljövärden!$B$2:$H$2,0),FALSE),"")</f>
        <v>3.84561E-2</v>
      </c>
      <c r="BZ192" s="351">
        <f t="shared" si="64"/>
        <v>-1.1587740905705246E-9</v>
      </c>
      <c r="CA192" s="353">
        <f t="shared" si="65"/>
        <v>0</v>
      </c>
    </row>
    <row r="193" spans="1:79" x14ac:dyDescent="0.25">
      <c r="A193" s="2" t="s">
        <v>315</v>
      </c>
      <c r="B193" s="2" t="s">
        <v>316</v>
      </c>
      <c r="C193">
        <f>VLOOKUP($B193,'Tillförd energi'!$B$1:$AI$700,MATCH(C$1,'Tillförd energi'!$B$1:$AQ$1,0),FALSE)</f>
        <v>0</v>
      </c>
      <c r="D193">
        <f>VLOOKUP($B193,'Tillförd energi'!$B$1:$AI$700,MATCH(D$1,'Tillförd energi'!$B$1:$AQ$1,0),FALSE)</f>
        <v>1.4852000000000001</v>
      </c>
      <c r="E193">
        <f>VLOOKUP($B193,'Tillförd energi'!$B$1:$AI$700,MATCH(E$1,'Tillförd energi'!$B$1:$AQ$1,0),FALSE)</f>
        <v>0</v>
      </c>
      <c r="F193">
        <f>VLOOKUP($B193,'Tillförd energi'!$B$1:$AI$700,MATCH(F$1,'Tillförd energi'!$B$1:$AQ$1,0),FALSE)</f>
        <v>0</v>
      </c>
      <c r="G193">
        <f>VLOOKUP($B193,'Tillförd energi'!$B$1:$AI$700,MATCH(G$1,'Tillförd energi'!$B$1:$AQ$1,0),FALSE)</f>
        <v>0</v>
      </c>
      <c r="H193">
        <f>VLOOKUP($B193,'Tillförd energi'!$B$1:$AI$700,MATCH(H$1,'Tillförd energi'!$B$1:$AQ$1,0),FALSE)</f>
        <v>0</v>
      </c>
      <c r="I193">
        <f>VLOOKUP($B193,'Tillförd energi'!$B$1:$AI$700,MATCH(I$1,'Tillförd energi'!$B$1:$AQ$1,0),FALSE)</f>
        <v>115.47199999999999</v>
      </c>
      <c r="J193">
        <f>VLOOKUP($B193,'Tillförd energi'!$B$1:$AI$700,MATCH(J$1,'Tillförd energi'!$B$1:$AQ$1,0),FALSE)</f>
        <v>0</v>
      </c>
      <c r="K193">
        <f>VLOOKUP($B193,'Tillförd energi'!$B$1:$AI$700,MATCH(K$1,'Tillförd energi'!$B$1:$AQ$1,0),FALSE)</f>
        <v>0</v>
      </c>
      <c r="L193">
        <f>VLOOKUP($B193,'Tillförd energi'!$B$1:$AI$700,MATCH(L$1,'Tillförd energi'!$B$1:$AQ$1,0),FALSE)</f>
        <v>18.704999999999998</v>
      </c>
      <c r="M193">
        <f>VLOOKUP($B193,'Tillförd energi'!$B$1:$AI$700,MATCH(M$1,'Tillförd energi'!$B$1:$AQ$1,0),FALSE)</f>
        <v>0</v>
      </c>
      <c r="N193">
        <f>VLOOKUP($B193,'Tillförd energi'!$B$1:$AI$700,MATCH(N$1,'Tillförd energi'!$B$1:$AQ$1,0),FALSE)</f>
        <v>25.474900000000002</v>
      </c>
      <c r="O193">
        <f>VLOOKUP($B193,'Tillförd energi'!$B$1:$AI$700,MATCH(O$1,'Tillförd energi'!$B$1:$AQ$1,0),FALSE)</f>
        <v>0</v>
      </c>
      <c r="P193">
        <f>VLOOKUP($B193,'Tillförd energi'!$B$1:$AI$700,MATCH(P$1,'Tillförd energi'!$B$1:$AQ$1,0),FALSE)</f>
        <v>0</v>
      </c>
      <c r="Q193">
        <f>VLOOKUP($B193,'Tillförd energi'!$B$1:$AI$700,MATCH(Q$1,'Tillförd energi'!$B$1:$AQ$1,0),FALSE)</f>
        <v>0</v>
      </c>
      <c r="R193">
        <f>VLOOKUP($B193,'Tillförd energi'!$B$1:$AI$700,MATCH(R$1,'Tillförd energi'!$B$1:$AQ$1,0),FALSE)</f>
        <v>7.56</v>
      </c>
      <c r="S193">
        <f>VLOOKUP($B193,'Tillförd energi'!$B$1:$AI$700,MATCH(S$1,'Tillförd energi'!$B$1:$AQ$1,0),FALSE)</f>
        <v>0</v>
      </c>
      <c r="T193">
        <f>VLOOKUP($B193,'Tillförd energi'!$B$1:$AI$700,MATCH(T$1,'Tillförd energi'!$B$1:$AQ$1,0),FALSE)</f>
        <v>0</v>
      </c>
      <c r="U193">
        <f>VLOOKUP($B193,'Tillförd energi'!$B$1:$AI$700,MATCH(U$1,'Tillförd energi'!$B$1:$AQ$1,0),FALSE)</f>
        <v>0</v>
      </c>
      <c r="V193">
        <f>VLOOKUP($B193,'Tillförd energi'!$B$1:$AI$700,MATCH(V$1,'Tillförd energi'!$B$1:$AQ$1,0),FALSE)</f>
        <v>0</v>
      </c>
      <c r="W193">
        <f>VLOOKUP($B193,'Tillförd energi'!$B$1:$AI$700,MATCH(W$1,'Tillförd energi'!$B$1:$AQ$1,0),FALSE)</f>
        <v>0</v>
      </c>
      <c r="X193">
        <f>VLOOKUP($B193,'Tillförd energi'!$B$1:$AI$700,MATCH(X$1,'Tillförd energi'!$B$1:$AQ$1,0),FALSE)</f>
        <v>0</v>
      </c>
      <c r="Y193">
        <f>VLOOKUP($B193,'Tillförd energi'!$B$1:$AI$700,MATCH(Y$1,'Tillförd energi'!$B$1:$AQ$1,0),FALSE)</f>
        <v>19.350200000000001</v>
      </c>
      <c r="Z193">
        <f>VLOOKUP($B193,'Tillförd energi'!$B$1:$AI$700,MATCH(Z$1,'Tillförd energi'!$B$1:$AQ$1,0),FALSE)</f>
        <v>0</v>
      </c>
      <c r="AA193">
        <f>VLOOKUP($B193,'Tillförd energi'!$B$1:$AI$700,MATCH(AA$1,'Tillförd energi'!$B$1:$AQ$1,0),FALSE)</f>
        <v>0</v>
      </c>
      <c r="AB193">
        <f>VLOOKUP($B193,'Tillförd energi'!$B$1:$AI$700,MATCH(AB$1,'Tillförd energi'!$B$1:$AQ$1,0),FALSE)</f>
        <v>0</v>
      </c>
      <c r="AC193">
        <f>VLOOKUP($B193,'Tillförd energi'!$B$1:$AI$700,MATCH(AC$1,'Tillförd energi'!$B$1:$AQ$1,0),FALSE)</f>
        <v>0</v>
      </c>
      <c r="AD193">
        <f>VLOOKUP($B193,'Tillförd energi'!$B$1:$AI$700,MATCH(AD$1,'Tillförd energi'!$B$1:$AQ$1,0),FALSE)</f>
        <v>0</v>
      </c>
      <c r="AE193">
        <f>VLOOKUP($B193,'Tillförd energi'!$B$1:$AI$700,MATCH(AE$1,'Tillförd energi'!$B$1:$AQ$1,0),FALSE)</f>
        <v>0</v>
      </c>
      <c r="AF193">
        <f>VLOOKUP($B193,'Tillförd energi'!$B$1:$AI$700,MATCH(AF$1,'Tillförd energi'!$B$1:$AQ$1,0),FALSE)</f>
        <v>4.2270000000000003</v>
      </c>
      <c r="AG193">
        <f>IFERROR(VLOOKUP(B193,Miljö!$B$1:$AC$550,MATCH("Köpt mängd produktionsspecifik fjärrvärme:",Miljö!$B$1:$AC$1,0),FALSE)/1,0)</f>
        <v>0</v>
      </c>
      <c r="AI193">
        <f t="shared" si="44"/>
        <v>192.27429999999998</v>
      </c>
      <c r="AJ193">
        <f t="shared" si="45"/>
        <v>192.27429999999998</v>
      </c>
      <c r="AK193">
        <f>IF(ISERROR(1/VLOOKUP($B193,Leveranser!$B$1:$S$500,MATCH("såld värme (gwh)",Leveranser!$B$1:$S$1,0),FALSE)),"",VLOOKUP($B193,Leveranser!$B$1:$S$500,MATCH("såld värme (gwh)",Leveranser!$B$1:$S$1,0),FALSE))</f>
        <v>140.9</v>
      </c>
      <c r="AL193">
        <f>VLOOKUP($B193,Leveranser!$B$1:$Y$500,MATCH("Totalt såld fjärrvärme till andra fjärrvärmeföretag",Leveranser!$B$1:$AA$1,0),FALSE)</f>
        <v>0</v>
      </c>
      <c r="AM193">
        <f>IF(ISERROR(1/VLOOKUP($B193,Miljö!$B$1:$S$500,MATCH("Såld mängd produktionsspecifik fjärrvärme (GWh)",Miljö!$B$1:$R$1,0),FALSE)),0,VLOOKUP($B193,Miljö!$B$1:$S$500,MATCH("Såld mängd produktionsspecifik fjärrvärme (GWh)",Miljö!$B$1:$R$1,0),FALSE))</f>
        <v>0</v>
      </c>
      <c r="AN193" s="239">
        <f t="shared" si="46"/>
        <v>0.73280724464996116</v>
      </c>
      <c r="AP193" t="str">
        <f>IFERROR(VLOOKUP($B193,Miljövärden!$B$2:$H$550,7,FALSE),"Nej, saknas")</f>
        <v>Ja</v>
      </c>
      <c r="AQ193" t="str">
        <f>IFERROR(VLOOKUP($B193,Miljövärden!$B$2:$H$550,6,FALSE),"Nej, saknas")</f>
        <v>Nej</v>
      </c>
      <c r="AU193">
        <f t="shared" si="47"/>
        <v>4.2270000000000003</v>
      </c>
      <c r="AV193">
        <f t="shared" si="48"/>
        <v>0</v>
      </c>
      <c r="AW193">
        <f t="shared" si="49"/>
        <v>25.474900000000002</v>
      </c>
      <c r="AX193">
        <f t="shared" si="50"/>
        <v>7.56</v>
      </c>
      <c r="AZ193">
        <f t="shared" si="51"/>
        <v>51.739900000000006</v>
      </c>
      <c r="BC193">
        <f t="shared" si="52"/>
        <v>1.4852000000000001</v>
      </c>
      <c r="BD193">
        <f t="shared" si="53"/>
        <v>19.350200000000001</v>
      </c>
      <c r="BE193">
        <f t="shared" si="54"/>
        <v>33.0349</v>
      </c>
      <c r="BF193">
        <f t="shared" si="55"/>
        <v>134.17699999999999</v>
      </c>
      <c r="BG193">
        <f t="shared" si="56"/>
        <v>4.2270000000000003</v>
      </c>
      <c r="BH193">
        <f>VLOOKUP(B193,Miljö!$B$1:$I$482,MATCH("Fossilandel för ursprungspecificerad el ()",Miljö!$B$1:$I$1,0),FALSE)</f>
        <v>0.20799999999999999</v>
      </c>
      <c r="BI193">
        <f>VLOOKUP(B193,Miljö!$B$1:$BX$482,MATCH("Kärnkraftsandel för ursprungsspecificerad el ()",Miljö!$B$1:$O$1,0),FALSE)</f>
        <v>0.151</v>
      </c>
      <c r="BJ193">
        <f t="shared" si="57"/>
        <v>0</v>
      </c>
      <c r="BK193" t="str">
        <f>VLOOKUP(B193,Miljö!$B$1:$O$482,MATCH("Fossil andel i procent (%)",Miljö!$B$1:$O$1,0),FALSE)</f>
        <v>ET</v>
      </c>
      <c r="BL193">
        <f t="shared" si="58"/>
        <v>192.27430000000001</v>
      </c>
      <c r="BO193" s="289">
        <f t="shared" si="59"/>
        <v>1.2297098468178015E-2</v>
      </c>
      <c r="BP193" s="239">
        <f t="shared" si="60"/>
        <v>0.10395813168998665</v>
      </c>
      <c r="BQ193" s="239">
        <f t="shared" si="61"/>
        <v>0.18590319663106303</v>
      </c>
      <c r="BR193" s="239">
        <f t="shared" si="62"/>
        <v>0.69784157321077223</v>
      </c>
      <c r="BS193" s="239"/>
      <c r="BT193" s="351">
        <f t="shared" si="63"/>
        <v>0.99999999999999989</v>
      </c>
      <c r="BW193" s="289">
        <f>IF(AP193="ja",VLOOKUP(B193,Miljövärden!$B$2:$H$550,MATCH("Total andel fossilt",Miljövärden!$B$2:$H$2,0),FALSE),"")</f>
        <v>1.22971E-2</v>
      </c>
      <c r="BZ193" s="351">
        <f t="shared" si="64"/>
        <v>1.5318219852289428E-9</v>
      </c>
      <c r="CA193" s="353">
        <f t="shared" si="65"/>
        <v>0</v>
      </c>
    </row>
    <row r="194" spans="1:79" x14ac:dyDescent="0.25">
      <c r="A194" s="2" t="s">
        <v>317</v>
      </c>
      <c r="B194" s="2" t="s">
        <v>318</v>
      </c>
      <c r="C194">
        <f>VLOOKUP($B194,'Tillförd energi'!$B$1:$AI$700,MATCH(C$1,'Tillförd energi'!$B$1:$AQ$1,0),FALSE)</f>
        <v>0</v>
      </c>
      <c r="D194">
        <f>VLOOKUP($B194,'Tillförd energi'!$B$1:$AI$700,MATCH(D$1,'Tillförd energi'!$B$1:$AQ$1,0),FALSE)</f>
        <v>0.06</v>
      </c>
      <c r="E194">
        <f>VLOOKUP($B194,'Tillförd energi'!$B$1:$AI$700,MATCH(E$1,'Tillförd energi'!$B$1:$AQ$1,0),FALSE)</f>
        <v>0</v>
      </c>
      <c r="F194">
        <f>VLOOKUP($B194,'Tillförd energi'!$B$1:$AI$700,MATCH(F$1,'Tillförd energi'!$B$1:$AQ$1,0),FALSE)</f>
        <v>0</v>
      </c>
      <c r="G194">
        <f>VLOOKUP($B194,'Tillförd energi'!$B$1:$AI$700,MATCH(G$1,'Tillförd energi'!$B$1:$AQ$1,0),FALSE)</f>
        <v>0</v>
      </c>
      <c r="H194">
        <f>VLOOKUP($B194,'Tillförd energi'!$B$1:$AI$700,MATCH(H$1,'Tillförd energi'!$B$1:$AQ$1,0),FALSE)</f>
        <v>0</v>
      </c>
      <c r="I194">
        <f>VLOOKUP($B194,'Tillförd energi'!$B$1:$AI$700,MATCH(I$1,'Tillförd energi'!$B$1:$AQ$1,0),FALSE)</f>
        <v>0</v>
      </c>
      <c r="J194">
        <f>VLOOKUP($B194,'Tillförd energi'!$B$1:$AI$700,MATCH(J$1,'Tillförd energi'!$B$1:$AQ$1,0),FALSE)</f>
        <v>0</v>
      </c>
      <c r="K194">
        <f>VLOOKUP($B194,'Tillförd energi'!$B$1:$AI$700,MATCH(K$1,'Tillförd energi'!$B$1:$AQ$1,0),FALSE)</f>
        <v>0</v>
      </c>
      <c r="L194">
        <f>VLOOKUP($B194,'Tillförd energi'!$B$1:$AI$700,MATCH(L$1,'Tillförd energi'!$B$1:$AQ$1,0),FALSE)</f>
        <v>0</v>
      </c>
      <c r="M194">
        <f>VLOOKUP($B194,'Tillförd energi'!$B$1:$AI$700,MATCH(M$1,'Tillförd energi'!$B$1:$AQ$1,0),FALSE)</f>
        <v>0</v>
      </c>
      <c r="N194">
        <f>VLOOKUP($B194,'Tillförd energi'!$B$1:$AI$700,MATCH(N$1,'Tillförd energi'!$B$1:$AQ$1,0),FALSE)</f>
        <v>0</v>
      </c>
      <c r="O194">
        <f>VLOOKUP($B194,'Tillförd energi'!$B$1:$AI$700,MATCH(O$1,'Tillförd energi'!$B$1:$AQ$1,0),FALSE)</f>
        <v>0</v>
      </c>
      <c r="P194">
        <f>VLOOKUP($B194,'Tillförd energi'!$B$1:$AI$700,MATCH(P$1,'Tillförd energi'!$B$1:$AQ$1,0),FALSE)</f>
        <v>0</v>
      </c>
      <c r="Q194">
        <f>VLOOKUP($B194,'Tillförd energi'!$B$1:$AI$700,MATCH(Q$1,'Tillförd energi'!$B$1:$AQ$1,0),FALSE)</f>
        <v>9</v>
      </c>
      <c r="R194">
        <f>VLOOKUP($B194,'Tillförd energi'!$B$1:$AI$700,MATCH(R$1,'Tillförd energi'!$B$1:$AQ$1,0),FALSE)</f>
        <v>1.8</v>
      </c>
      <c r="S194">
        <f>VLOOKUP($B194,'Tillförd energi'!$B$1:$AI$700,MATCH(S$1,'Tillförd energi'!$B$1:$AQ$1,0),FALSE)</f>
        <v>0</v>
      </c>
      <c r="T194">
        <f>VLOOKUP($B194,'Tillförd energi'!$B$1:$AI$700,MATCH(T$1,'Tillförd energi'!$B$1:$AQ$1,0),FALSE)</f>
        <v>0</v>
      </c>
      <c r="U194">
        <f>VLOOKUP($B194,'Tillförd energi'!$B$1:$AI$700,MATCH(U$1,'Tillförd energi'!$B$1:$AQ$1,0),FALSE)</f>
        <v>0</v>
      </c>
      <c r="V194">
        <f>VLOOKUP($B194,'Tillförd energi'!$B$1:$AI$700,MATCH(V$1,'Tillförd energi'!$B$1:$AQ$1,0),FALSE)</f>
        <v>0</v>
      </c>
      <c r="W194">
        <f>VLOOKUP($B194,'Tillförd energi'!$B$1:$AI$700,MATCH(W$1,'Tillförd energi'!$B$1:$AQ$1,0),FALSE)</f>
        <v>0</v>
      </c>
      <c r="X194">
        <f>VLOOKUP($B194,'Tillförd energi'!$B$1:$AI$700,MATCH(X$1,'Tillförd energi'!$B$1:$AQ$1,0),FALSE)</f>
        <v>0</v>
      </c>
      <c r="Y194">
        <f>VLOOKUP($B194,'Tillförd energi'!$B$1:$AI$700,MATCH(Y$1,'Tillförd energi'!$B$1:$AQ$1,0),FALSE)</f>
        <v>0</v>
      </c>
      <c r="Z194">
        <f>VLOOKUP($B194,'Tillförd energi'!$B$1:$AI$700,MATCH(Z$1,'Tillförd energi'!$B$1:$AQ$1,0),FALSE)</f>
        <v>0</v>
      </c>
      <c r="AA194">
        <f>VLOOKUP($B194,'Tillförd energi'!$B$1:$AI$700,MATCH(AA$1,'Tillförd energi'!$B$1:$AQ$1,0),FALSE)</f>
        <v>0</v>
      </c>
      <c r="AB194">
        <f>VLOOKUP($B194,'Tillförd energi'!$B$1:$AI$700,MATCH(AB$1,'Tillförd energi'!$B$1:$AQ$1,0),FALSE)</f>
        <v>0</v>
      </c>
      <c r="AC194">
        <f>VLOOKUP($B194,'Tillförd energi'!$B$1:$AI$700,MATCH(AC$1,'Tillförd energi'!$B$1:$AQ$1,0),FALSE)</f>
        <v>0</v>
      </c>
      <c r="AD194">
        <f>VLOOKUP($B194,'Tillförd energi'!$B$1:$AI$700,MATCH(AD$1,'Tillförd energi'!$B$1:$AQ$1,0),FALSE)</f>
        <v>0</v>
      </c>
      <c r="AE194">
        <f>VLOOKUP($B194,'Tillförd energi'!$B$1:$AI$700,MATCH(AE$1,'Tillförd energi'!$B$1:$AQ$1,0),FALSE)</f>
        <v>0</v>
      </c>
      <c r="AF194">
        <f>VLOOKUP($B194,'Tillförd energi'!$B$1:$AI$700,MATCH(AF$1,'Tillförd energi'!$B$1:$AQ$1,0),FALSE)</f>
        <v>0.16200000000000001</v>
      </c>
      <c r="AG194">
        <f>IFERROR(VLOOKUP(B194,Miljö!$B$1:$AC$550,MATCH("Köpt mängd produktionsspecifik fjärrvärme:",Miljö!$B$1:$AC$1,0),FALSE)/1,0)</f>
        <v>0</v>
      </c>
      <c r="AI194">
        <f t="shared" si="44"/>
        <v>11.022000000000002</v>
      </c>
      <c r="AJ194">
        <f t="shared" si="45"/>
        <v>11.022000000000002</v>
      </c>
      <c r="AK194">
        <f>IF(ISERROR(1/VLOOKUP($B194,Leveranser!$B$1:$S$500,MATCH("såld värme (gwh)",Leveranser!$B$1:$S$1,0),FALSE)),"",VLOOKUP($B194,Leveranser!$B$1:$S$500,MATCH("såld värme (gwh)",Leveranser!$B$1:$S$1,0),FALSE))</f>
        <v>8</v>
      </c>
      <c r="AL194">
        <f>VLOOKUP($B194,Leveranser!$B$1:$Y$500,MATCH("Totalt såld fjärrvärme till andra fjärrvärmeföretag",Leveranser!$B$1:$AA$1,0),FALSE)</f>
        <v>0</v>
      </c>
      <c r="AM194">
        <f>IF(ISERROR(1/VLOOKUP($B194,Miljö!$B$1:$S$500,MATCH("Såld mängd produktionsspecifik fjärrvärme (GWh)",Miljö!$B$1:$R$1,0),FALSE)),0,VLOOKUP($B194,Miljö!$B$1:$S$500,MATCH("Såld mängd produktionsspecifik fjärrvärme (GWh)",Miljö!$B$1:$R$1,0),FALSE))</f>
        <v>0</v>
      </c>
      <c r="AN194" s="239">
        <f t="shared" si="46"/>
        <v>0.72582108510252208</v>
      </c>
      <c r="AP194" t="str">
        <f>IFERROR(VLOOKUP($B194,Miljövärden!$B$2:$H$550,7,FALSE),"Nej, saknas")</f>
        <v>Ja</v>
      </c>
      <c r="AQ194" t="str">
        <f>IFERROR(VLOOKUP($B194,Miljövärden!$B$2:$H$550,6,FALSE),"Nej, saknas")</f>
        <v>Nej</v>
      </c>
      <c r="AU194">
        <f t="shared" si="47"/>
        <v>0.16200000000000001</v>
      </c>
      <c r="AV194">
        <f t="shared" si="48"/>
        <v>0</v>
      </c>
      <c r="AW194">
        <f t="shared" si="49"/>
        <v>9</v>
      </c>
      <c r="AX194">
        <f t="shared" si="50"/>
        <v>1.8</v>
      </c>
      <c r="AZ194">
        <f t="shared" si="51"/>
        <v>10.8</v>
      </c>
      <c r="BC194">
        <f t="shared" si="52"/>
        <v>0.06</v>
      </c>
      <c r="BD194">
        <f t="shared" si="53"/>
        <v>0</v>
      </c>
      <c r="BE194">
        <f t="shared" si="54"/>
        <v>10.8</v>
      </c>
      <c r="BF194">
        <f t="shared" si="55"/>
        <v>0</v>
      </c>
      <c r="BG194">
        <f t="shared" si="56"/>
        <v>0.16200000000000001</v>
      </c>
      <c r="BH194">
        <f>VLOOKUP(B194,Miljö!$B$1:$I$482,MATCH("Fossilandel för ursprungspecificerad el ()",Miljö!$B$1:$I$1,0),FALSE)</f>
        <v>0</v>
      </c>
      <c r="BI194">
        <f>VLOOKUP(B194,Miljö!$B$1:$BX$482,MATCH("Kärnkraftsandel för ursprungsspecificerad el ()",Miljö!$B$1:$O$1,0),FALSE)</f>
        <v>0</v>
      </c>
      <c r="BJ194">
        <f t="shared" si="57"/>
        <v>0</v>
      </c>
      <c r="BK194" t="str">
        <f>VLOOKUP(B194,Miljö!$B$1:$O$482,MATCH("Fossil andel i procent (%)",Miljö!$B$1:$O$1,0),FALSE)</f>
        <v>ET</v>
      </c>
      <c r="BL194">
        <f t="shared" si="58"/>
        <v>11.022000000000002</v>
      </c>
      <c r="BO194" s="289">
        <f t="shared" si="59"/>
        <v>5.4436581382689159E-3</v>
      </c>
      <c r="BP194" s="239">
        <f t="shared" si="60"/>
        <v>0</v>
      </c>
      <c r="BQ194" s="239">
        <f t="shared" si="61"/>
        <v>0.99455634186173103</v>
      </c>
      <c r="BR194" s="239">
        <f t="shared" si="62"/>
        <v>0</v>
      </c>
      <c r="BS194" s="239"/>
      <c r="BT194" s="351">
        <f t="shared" si="63"/>
        <v>1</v>
      </c>
      <c r="BW194" s="289">
        <f>IF(AP194="ja",VLOOKUP(B194,Miljövärden!$B$2:$H$550,MATCH("Total andel fossilt",Miljövärden!$B$2:$H$2,0),FALSE),"")</f>
        <v>5.4436600000000003E-3</v>
      </c>
      <c r="BZ194" s="351">
        <f t="shared" si="64"/>
        <v>1.8617310844001866E-9</v>
      </c>
      <c r="CA194" s="353">
        <f t="shared" si="65"/>
        <v>0</v>
      </c>
    </row>
    <row r="195" spans="1:79" x14ac:dyDescent="0.25">
      <c r="A195" s="2" t="s">
        <v>317</v>
      </c>
      <c r="B195" s="2" t="s">
        <v>319</v>
      </c>
      <c r="C195">
        <f>VLOOKUP($B195,'Tillförd energi'!$B$1:$AI$700,MATCH(C$1,'Tillförd energi'!$B$1:$AQ$1,0),FALSE)</f>
        <v>0</v>
      </c>
      <c r="D195">
        <f>VLOOKUP($B195,'Tillförd energi'!$B$1:$AI$700,MATCH(D$1,'Tillförd energi'!$B$1:$AQ$1,0),FALSE)</f>
        <v>0.6</v>
      </c>
      <c r="E195">
        <f>VLOOKUP($B195,'Tillförd energi'!$B$1:$AI$700,MATCH(E$1,'Tillförd energi'!$B$1:$AQ$1,0),FALSE)</f>
        <v>0</v>
      </c>
      <c r="F195">
        <f>VLOOKUP($B195,'Tillförd energi'!$B$1:$AI$700,MATCH(F$1,'Tillförd energi'!$B$1:$AQ$1,0),FALSE)</f>
        <v>0</v>
      </c>
      <c r="G195">
        <f>VLOOKUP($B195,'Tillförd energi'!$B$1:$AI$700,MATCH(G$1,'Tillförd energi'!$B$1:$AQ$1,0),FALSE)</f>
        <v>0</v>
      </c>
      <c r="H195">
        <f>VLOOKUP($B195,'Tillförd energi'!$B$1:$AI$700,MATCH(H$1,'Tillförd energi'!$B$1:$AQ$1,0),FALSE)</f>
        <v>0</v>
      </c>
      <c r="I195">
        <f>VLOOKUP($B195,'Tillförd energi'!$B$1:$AI$700,MATCH(I$1,'Tillförd energi'!$B$1:$AQ$1,0),FALSE)</f>
        <v>0</v>
      </c>
      <c r="J195">
        <f>VLOOKUP($B195,'Tillförd energi'!$B$1:$AI$700,MATCH(J$1,'Tillförd energi'!$B$1:$AQ$1,0),FALSE)</f>
        <v>0</v>
      </c>
      <c r="K195">
        <f>VLOOKUP($B195,'Tillförd energi'!$B$1:$AI$700,MATCH(K$1,'Tillförd energi'!$B$1:$AQ$1,0),FALSE)</f>
        <v>0</v>
      </c>
      <c r="L195">
        <f>VLOOKUP($B195,'Tillförd energi'!$B$1:$AI$700,MATCH(L$1,'Tillförd energi'!$B$1:$AQ$1,0),FALSE)</f>
        <v>0</v>
      </c>
      <c r="M195">
        <f>VLOOKUP($B195,'Tillförd energi'!$B$1:$AI$700,MATCH(M$1,'Tillförd energi'!$B$1:$AQ$1,0),FALSE)</f>
        <v>0</v>
      </c>
      <c r="N195">
        <f>VLOOKUP($B195,'Tillförd energi'!$B$1:$AI$700,MATCH(N$1,'Tillförd energi'!$B$1:$AQ$1,0),FALSE)</f>
        <v>0</v>
      </c>
      <c r="O195">
        <f>VLOOKUP($B195,'Tillförd energi'!$B$1:$AI$700,MATCH(O$1,'Tillförd energi'!$B$1:$AQ$1,0),FALSE)</f>
        <v>0</v>
      </c>
      <c r="P195">
        <f>VLOOKUP($B195,'Tillförd energi'!$B$1:$AI$700,MATCH(P$1,'Tillförd energi'!$B$1:$AQ$1,0),FALSE)</f>
        <v>10.5</v>
      </c>
      <c r="Q195">
        <f>VLOOKUP($B195,'Tillförd energi'!$B$1:$AI$700,MATCH(Q$1,'Tillförd energi'!$B$1:$AQ$1,0),FALSE)</f>
        <v>0</v>
      </c>
      <c r="R195">
        <f>VLOOKUP($B195,'Tillförd energi'!$B$1:$AI$700,MATCH(R$1,'Tillförd energi'!$B$1:$AQ$1,0),FALSE)</f>
        <v>0</v>
      </c>
      <c r="S195">
        <f>VLOOKUP($B195,'Tillförd energi'!$B$1:$AI$700,MATCH(S$1,'Tillförd energi'!$B$1:$AQ$1,0),FALSE)</f>
        <v>0</v>
      </c>
      <c r="T195">
        <f>VLOOKUP($B195,'Tillförd energi'!$B$1:$AI$700,MATCH(T$1,'Tillförd energi'!$B$1:$AQ$1,0),FALSE)</f>
        <v>0</v>
      </c>
      <c r="U195">
        <f>VLOOKUP($B195,'Tillförd energi'!$B$1:$AI$700,MATCH(U$1,'Tillförd energi'!$B$1:$AQ$1,0),FALSE)</f>
        <v>0</v>
      </c>
      <c r="V195">
        <f>VLOOKUP($B195,'Tillförd energi'!$B$1:$AI$700,MATCH(V$1,'Tillförd energi'!$B$1:$AQ$1,0),FALSE)</f>
        <v>0</v>
      </c>
      <c r="W195">
        <f>VLOOKUP($B195,'Tillförd energi'!$B$1:$AI$700,MATCH(W$1,'Tillförd energi'!$B$1:$AQ$1,0),FALSE)</f>
        <v>0</v>
      </c>
      <c r="X195">
        <f>VLOOKUP($B195,'Tillförd energi'!$B$1:$AI$700,MATCH(X$1,'Tillförd energi'!$B$1:$AQ$1,0),FALSE)</f>
        <v>0</v>
      </c>
      <c r="Y195">
        <f>VLOOKUP($B195,'Tillförd energi'!$B$1:$AI$700,MATCH(Y$1,'Tillförd energi'!$B$1:$AQ$1,0),FALSE)</f>
        <v>0</v>
      </c>
      <c r="Z195">
        <f>VLOOKUP($B195,'Tillförd energi'!$B$1:$AI$700,MATCH(Z$1,'Tillförd energi'!$B$1:$AQ$1,0),FALSE)</f>
        <v>0</v>
      </c>
      <c r="AA195">
        <f>VLOOKUP($B195,'Tillförd energi'!$B$1:$AI$700,MATCH(AA$1,'Tillförd energi'!$B$1:$AQ$1,0),FALSE)</f>
        <v>0</v>
      </c>
      <c r="AB195">
        <f>VLOOKUP($B195,'Tillförd energi'!$B$1:$AI$700,MATCH(AB$1,'Tillförd energi'!$B$1:$AQ$1,0),FALSE)</f>
        <v>0</v>
      </c>
      <c r="AC195">
        <f>VLOOKUP($B195,'Tillförd energi'!$B$1:$AI$700,MATCH(AC$1,'Tillförd energi'!$B$1:$AQ$1,0),FALSE)</f>
        <v>1.8</v>
      </c>
      <c r="AD195">
        <f>VLOOKUP($B195,'Tillförd energi'!$B$1:$AI$700,MATCH(AD$1,'Tillförd energi'!$B$1:$AQ$1,0),FALSE)</f>
        <v>0</v>
      </c>
      <c r="AE195">
        <f>VLOOKUP($B195,'Tillförd energi'!$B$1:$AI$700,MATCH(AE$1,'Tillförd energi'!$B$1:$AQ$1,0),FALSE)</f>
        <v>0</v>
      </c>
      <c r="AF195">
        <f>VLOOKUP($B195,'Tillförd energi'!$B$1:$AI$700,MATCH(AF$1,'Tillförd energi'!$B$1:$AQ$1,0),FALSE)</f>
        <v>0.315</v>
      </c>
      <c r="AG195">
        <f>IFERROR(VLOOKUP(B195,Miljö!$B$1:$AC$550,MATCH("Köpt mängd produktionsspecifik fjärrvärme:",Miljö!$B$1:$AC$1,0),FALSE)/1,0)</f>
        <v>0</v>
      </c>
      <c r="AI195">
        <f t="shared" ref="AI195:AI258" si="66">SUM(C195:AF195)</f>
        <v>13.215</v>
      </c>
      <c r="AJ195">
        <f t="shared" ref="AJ195:AJ258" si="67">SUM(C195:AG195)</f>
        <v>13.215</v>
      </c>
      <c r="AK195">
        <f>IF(ISERROR(1/VLOOKUP($B195,Leveranser!$B$1:$S$500,MATCH("såld värme (gwh)",Leveranser!$B$1:$S$1,0),FALSE)),"",VLOOKUP($B195,Leveranser!$B$1:$S$500,MATCH("såld värme (gwh)",Leveranser!$B$1:$S$1,0),FALSE))</f>
        <v>10.6</v>
      </c>
      <c r="AL195">
        <f>VLOOKUP($B195,Leveranser!$B$1:$Y$500,MATCH("Totalt såld fjärrvärme till andra fjärrvärmeföretag",Leveranser!$B$1:$AA$1,0),FALSE)</f>
        <v>0</v>
      </c>
      <c r="AM195">
        <f>IF(ISERROR(1/VLOOKUP($B195,Miljö!$B$1:$S$500,MATCH("Såld mängd produktionsspecifik fjärrvärme (GWh)",Miljö!$B$1:$R$1,0),FALSE)),0,VLOOKUP($B195,Miljö!$B$1:$S$500,MATCH("Såld mängd produktionsspecifik fjärrvärme (GWh)",Miljö!$B$1:$R$1,0),FALSE))</f>
        <v>0</v>
      </c>
      <c r="AN195" s="239">
        <f t="shared" ref="AN195:AN258" si="68">IFERROR(AK195/AJ195,"")</f>
        <v>0.80211880438895189</v>
      </c>
      <c r="AP195" t="str">
        <f>IFERROR(VLOOKUP($B195,Miljövärden!$B$2:$H$550,7,FALSE),"Nej, saknas")</f>
        <v>Ja</v>
      </c>
      <c r="AQ195" t="str">
        <f>IFERROR(VLOOKUP($B195,Miljövärden!$B$2:$H$550,6,FALSE),"Nej, saknas")</f>
        <v>Nej</v>
      </c>
      <c r="AU195">
        <f t="shared" ref="AU195:AU258" si="69">Z195+AA195+AF195</f>
        <v>0.315</v>
      </c>
      <c r="AV195">
        <f t="shared" ref="AV195:AV258" si="70">X195</f>
        <v>0</v>
      </c>
      <c r="AW195">
        <f t="shared" ref="AW195:AW258" si="71">M195+N195+O195+P195+Q195</f>
        <v>10.5</v>
      </c>
      <c r="AX195">
        <f t="shared" ref="AX195:AX258" si="72">R195+S195+T195+U195</f>
        <v>0</v>
      </c>
      <c r="AZ195">
        <f t="shared" ref="AZ195:AZ258" si="73">L195+M195+N195+O195+P195+Q195+R195+S195+T195+U195+V195+W195+X195</f>
        <v>10.5</v>
      </c>
      <c r="BC195">
        <f t="shared" ref="BC195:BC258" si="74">C195+D195+E195+F195+G195+H195+AE195</f>
        <v>0.6</v>
      </c>
      <c r="BD195">
        <f t="shared" ref="BD195:BD258" si="75">Y195</f>
        <v>0</v>
      </c>
      <c r="BE195">
        <f t="shared" ref="BE195:BE258" si="76">M195+N195+O195+P195+Q195+R195+S195+T195+U195+V195+W195+X195</f>
        <v>10.5</v>
      </c>
      <c r="BF195">
        <f t="shared" ref="BF195:BF258" si="77">I195+J195+K195+L195+AB195+AC195+AD195</f>
        <v>1.8</v>
      </c>
      <c r="BG195">
        <f t="shared" ref="BG195:BG258" si="78">Z195+AA195+AF195</f>
        <v>0.315</v>
      </c>
      <c r="BH195">
        <f>VLOOKUP(B195,Miljö!$B$1:$I$482,MATCH("Fossilandel för ursprungspecificerad el ()",Miljö!$B$1:$I$1,0),FALSE)</f>
        <v>0</v>
      </c>
      <c r="BI195">
        <f>VLOOKUP(B195,Miljö!$B$1:$BX$482,MATCH("Kärnkraftsandel för ursprungsspecificerad el ()",Miljö!$B$1:$O$1,0),FALSE)</f>
        <v>0</v>
      </c>
      <c r="BJ195">
        <f t="shared" ref="BJ195:BJ258" si="79">AG195</f>
        <v>0</v>
      </c>
      <c r="BK195" t="str">
        <f>VLOOKUP(B195,Miljö!$B$1:$O$482,MATCH("Fossil andel i procent (%)",Miljö!$B$1:$O$1,0),FALSE)</f>
        <v>ET</v>
      </c>
      <c r="BL195">
        <f t="shared" ref="BL195:BL258" si="80">SUM(BC195:BG195,BJ195)</f>
        <v>13.215</v>
      </c>
      <c r="BO195" s="289">
        <f t="shared" ref="BO195:BO258" si="81">IF(AP195="ja",(BC195+IFERROR(BG195*BH195,0)+IFERROR(BJ195*BK195/100,0))/$BL195,"")</f>
        <v>4.5402951191827468E-2</v>
      </c>
      <c r="BP195" s="239">
        <f t="shared" ref="BP195:BP258" si="82">IF(AP195="ja",(BD195+IFERROR(BG195*BI195,0)+IFERROR(BJ195*(1-BK195/100),0))/$BL195,"")</f>
        <v>0</v>
      </c>
      <c r="BQ195" s="239">
        <f t="shared" ref="BQ195:BQ258" si="83">IF(AP195="ja",(BE195+IFERROR(BG195*(1-BH195-BI195),0))/$BL195,"")</f>
        <v>0.81838819523269013</v>
      </c>
      <c r="BR195" s="239">
        <f t="shared" ref="BR195:BR258" si="84">IF(AP195="ja",BF195/$BL195,"")</f>
        <v>0.1362088535754824</v>
      </c>
      <c r="BS195" s="239"/>
      <c r="BT195" s="351">
        <f t="shared" ref="BT195:BT258" si="85">SUM(BO195:BR195)</f>
        <v>1</v>
      </c>
      <c r="BW195" s="289">
        <f>IF(AP195="ja",VLOOKUP(B195,Miljövärden!$B$2:$H$550,MATCH("Total andel fossilt",Miljövärden!$B$2:$H$2,0),FALSE),"")</f>
        <v>4.5402999999999999E-2</v>
      </c>
      <c r="BZ195" s="351">
        <f t="shared" ref="BZ195:BZ258" si="86">IFERROR(BW195-BO195,"")</f>
        <v>4.880817253138936E-8</v>
      </c>
      <c r="CA195" s="353">
        <f t="shared" ref="CA195:CA258" si="87">IFERROR(ROUND(BW195,3)-ROUND(BO195,3),"")</f>
        <v>0</v>
      </c>
    </row>
    <row r="196" spans="1:79" x14ac:dyDescent="0.25">
      <c r="A196" s="2" t="s">
        <v>317</v>
      </c>
      <c r="B196" s="2" t="s">
        <v>320</v>
      </c>
      <c r="C196">
        <f>VLOOKUP($B196,'Tillförd energi'!$B$1:$AI$700,MATCH(C$1,'Tillförd energi'!$B$1:$AQ$1,0),FALSE)</f>
        <v>0</v>
      </c>
      <c r="D196">
        <f>VLOOKUP($B196,'Tillförd energi'!$B$1:$AI$700,MATCH(D$1,'Tillförd energi'!$B$1:$AQ$1,0),FALSE)</f>
        <v>0</v>
      </c>
      <c r="E196">
        <f>VLOOKUP($B196,'Tillförd energi'!$B$1:$AI$700,MATCH(E$1,'Tillförd energi'!$B$1:$AQ$1,0),FALSE)</f>
        <v>0</v>
      </c>
      <c r="F196">
        <f>VLOOKUP($B196,'Tillförd energi'!$B$1:$AI$700,MATCH(F$1,'Tillförd energi'!$B$1:$AQ$1,0),FALSE)</f>
        <v>0</v>
      </c>
      <c r="G196">
        <f>VLOOKUP($B196,'Tillförd energi'!$B$1:$AI$700,MATCH(G$1,'Tillförd energi'!$B$1:$AQ$1,0),FALSE)</f>
        <v>0</v>
      </c>
      <c r="H196">
        <f>VLOOKUP($B196,'Tillförd energi'!$B$1:$AI$700,MATCH(H$1,'Tillförd energi'!$B$1:$AQ$1,0),FALSE)</f>
        <v>0</v>
      </c>
      <c r="I196">
        <f>VLOOKUP($B196,'Tillförd energi'!$B$1:$AI$700,MATCH(I$1,'Tillförd energi'!$B$1:$AQ$1,0),FALSE)</f>
        <v>0</v>
      </c>
      <c r="J196">
        <f>VLOOKUP($B196,'Tillförd energi'!$B$1:$AI$700,MATCH(J$1,'Tillförd energi'!$B$1:$AQ$1,0),FALSE)</f>
        <v>0</v>
      </c>
      <c r="K196">
        <f>VLOOKUP($B196,'Tillförd energi'!$B$1:$AI$700,MATCH(K$1,'Tillförd energi'!$B$1:$AQ$1,0),FALSE)</f>
        <v>0</v>
      </c>
      <c r="L196">
        <f>VLOOKUP($B196,'Tillförd energi'!$B$1:$AI$700,MATCH(L$1,'Tillförd energi'!$B$1:$AQ$1,0),FALSE)</f>
        <v>0</v>
      </c>
      <c r="M196">
        <f>VLOOKUP($B196,'Tillförd energi'!$B$1:$AI$700,MATCH(M$1,'Tillförd energi'!$B$1:$AQ$1,0),FALSE)</f>
        <v>10</v>
      </c>
      <c r="N196">
        <f>VLOOKUP($B196,'Tillförd energi'!$B$1:$AI$700,MATCH(N$1,'Tillförd energi'!$B$1:$AQ$1,0),FALSE)</f>
        <v>60</v>
      </c>
      <c r="O196">
        <f>VLOOKUP($B196,'Tillförd energi'!$B$1:$AI$700,MATCH(O$1,'Tillförd energi'!$B$1:$AQ$1,0),FALSE)</f>
        <v>0</v>
      </c>
      <c r="P196">
        <f>VLOOKUP($B196,'Tillförd energi'!$B$1:$AI$700,MATCH(P$1,'Tillförd energi'!$B$1:$AQ$1,0),FALSE)</f>
        <v>0</v>
      </c>
      <c r="Q196">
        <f>VLOOKUP($B196,'Tillförd energi'!$B$1:$AI$700,MATCH(Q$1,'Tillförd energi'!$B$1:$AQ$1,0),FALSE)</f>
        <v>0</v>
      </c>
      <c r="R196">
        <f>VLOOKUP($B196,'Tillförd energi'!$B$1:$AI$700,MATCH(R$1,'Tillförd energi'!$B$1:$AQ$1,0),FALSE)</f>
        <v>0</v>
      </c>
      <c r="S196">
        <f>VLOOKUP($B196,'Tillförd energi'!$B$1:$AI$700,MATCH(S$1,'Tillförd energi'!$B$1:$AQ$1,0),FALSE)</f>
        <v>0</v>
      </c>
      <c r="T196">
        <f>VLOOKUP($B196,'Tillförd energi'!$B$1:$AI$700,MATCH(T$1,'Tillförd energi'!$B$1:$AQ$1,0),FALSE)</f>
        <v>0</v>
      </c>
      <c r="U196">
        <f>VLOOKUP($B196,'Tillförd energi'!$B$1:$AI$700,MATCH(U$1,'Tillförd energi'!$B$1:$AQ$1,0),FALSE)</f>
        <v>0</v>
      </c>
      <c r="V196">
        <f>VLOOKUP($B196,'Tillförd energi'!$B$1:$AI$700,MATCH(V$1,'Tillförd energi'!$B$1:$AQ$1,0),FALSE)</f>
        <v>0</v>
      </c>
      <c r="W196">
        <f>VLOOKUP($B196,'Tillförd energi'!$B$1:$AI$700,MATCH(W$1,'Tillförd energi'!$B$1:$AQ$1,0),FALSE)</f>
        <v>0</v>
      </c>
      <c r="X196">
        <f>VLOOKUP($B196,'Tillförd energi'!$B$1:$AI$700,MATCH(X$1,'Tillförd energi'!$B$1:$AQ$1,0),FALSE)</f>
        <v>0</v>
      </c>
      <c r="Y196">
        <f>VLOOKUP($B196,'Tillförd energi'!$B$1:$AI$700,MATCH(Y$1,'Tillförd energi'!$B$1:$AQ$1,0),FALSE)</f>
        <v>0</v>
      </c>
      <c r="Z196">
        <f>VLOOKUP($B196,'Tillförd energi'!$B$1:$AI$700,MATCH(Z$1,'Tillförd energi'!$B$1:$AQ$1,0),FALSE)</f>
        <v>0</v>
      </c>
      <c r="AA196">
        <f>VLOOKUP($B196,'Tillförd energi'!$B$1:$AI$700,MATCH(AA$1,'Tillförd energi'!$B$1:$AQ$1,0),FALSE)</f>
        <v>0</v>
      </c>
      <c r="AB196">
        <f>VLOOKUP($B196,'Tillförd energi'!$B$1:$AI$700,MATCH(AB$1,'Tillförd energi'!$B$1:$AQ$1,0),FALSE)</f>
        <v>0</v>
      </c>
      <c r="AC196">
        <f>VLOOKUP($B196,'Tillförd energi'!$B$1:$AI$700,MATCH(AC$1,'Tillförd energi'!$B$1:$AQ$1,0),FALSE)</f>
        <v>12.2</v>
      </c>
      <c r="AD196">
        <f>VLOOKUP($B196,'Tillförd energi'!$B$1:$AI$700,MATCH(AD$1,'Tillförd energi'!$B$1:$AQ$1,0),FALSE)</f>
        <v>0</v>
      </c>
      <c r="AE196">
        <f>VLOOKUP($B196,'Tillförd energi'!$B$1:$AI$700,MATCH(AE$1,'Tillförd energi'!$B$1:$AQ$1,0),FALSE)</f>
        <v>0</v>
      </c>
      <c r="AF196">
        <f>VLOOKUP($B196,'Tillförd energi'!$B$1:$AI$700,MATCH(AF$1,'Tillförd energi'!$B$1:$AQ$1,0),FALSE)</f>
        <v>2.4</v>
      </c>
      <c r="AG196">
        <f>IFERROR(VLOOKUP(B196,Miljö!$B$1:$AC$550,MATCH("Köpt mängd produktionsspecifik fjärrvärme:",Miljö!$B$1:$AC$1,0),FALSE)/1,0)</f>
        <v>0</v>
      </c>
      <c r="AI196">
        <f t="shared" si="66"/>
        <v>84.600000000000009</v>
      </c>
      <c r="AJ196">
        <f t="shared" si="67"/>
        <v>84.600000000000009</v>
      </c>
      <c r="AK196">
        <f>IF(ISERROR(1/VLOOKUP($B196,Leveranser!$B$1:$S$500,MATCH("såld värme (gwh)",Leveranser!$B$1:$S$1,0),FALSE)),"",VLOOKUP($B196,Leveranser!$B$1:$S$500,MATCH("såld värme (gwh)",Leveranser!$B$1:$S$1,0),FALSE))</f>
        <v>64</v>
      </c>
      <c r="AL196">
        <f>VLOOKUP($B196,Leveranser!$B$1:$Y$500,MATCH("Totalt såld fjärrvärme till andra fjärrvärmeföretag",Leveranser!$B$1:$AA$1,0),FALSE)</f>
        <v>0</v>
      </c>
      <c r="AM196">
        <f>IF(ISERROR(1/VLOOKUP($B196,Miljö!$B$1:$S$500,MATCH("Såld mängd produktionsspecifik fjärrvärme (GWh)",Miljö!$B$1:$R$1,0),FALSE)),0,VLOOKUP($B196,Miljö!$B$1:$S$500,MATCH("Såld mängd produktionsspecifik fjärrvärme (GWh)",Miljö!$B$1:$R$1,0),FALSE))</f>
        <v>0</v>
      </c>
      <c r="AN196" s="239">
        <f t="shared" si="68"/>
        <v>0.7565011820330968</v>
      </c>
      <c r="AP196" t="str">
        <f>IFERROR(VLOOKUP($B196,Miljövärden!$B$2:$H$550,7,FALSE),"Nej, saknas")</f>
        <v>Ja</v>
      </c>
      <c r="AQ196" t="str">
        <f>IFERROR(VLOOKUP($B196,Miljövärden!$B$2:$H$550,6,FALSE),"Nej, saknas")</f>
        <v>Nej</v>
      </c>
      <c r="AU196">
        <f t="shared" si="69"/>
        <v>2.4</v>
      </c>
      <c r="AV196">
        <f t="shared" si="70"/>
        <v>0</v>
      </c>
      <c r="AW196">
        <f t="shared" si="71"/>
        <v>70</v>
      </c>
      <c r="AX196">
        <f t="shared" si="72"/>
        <v>0</v>
      </c>
      <c r="AZ196">
        <f t="shared" si="73"/>
        <v>70</v>
      </c>
      <c r="BC196">
        <f t="shared" si="74"/>
        <v>0</v>
      </c>
      <c r="BD196">
        <f t="shared" si="75"/>
        <v>0</v>
      </c>
      <c r="BE196">
        <f t="shared" si="76"/>
        <v>70</v>
      </c>
      <c r="BF196">
        <f t="shared" si="77"/>
        <v>12.2</v>
      </c>
      <c r="BG196">
        <f t="shared" si="78"/>
        <v>2.4</v>
      </c>
      <c r="BH196">
        <f>VLOOKUP(B196,Miljö!$B$1:$I$482,MATCH("Fossilandel för ursprungspecificerad el ()",Miljö!$B$1:$I$1,0),FALSE)</f>
        <v>0</v>
      </c>
      <c r="BI196">
        <f>VLOOKUP(B196,Miljö!$B$1:$BX$482,MATCH("Kärnkraftsandel för ursprungsspecificerad el ()",Miljö!$B$1:$O$1,0),FALSE)</f>
        <v>0</v>
      </c>
      <c r="BJ196">
        <f t="shared" si="79"/>
        <v>0</v>
      </c>
      <c r="BK196" t="str">
        <f>VLOOKUP(B196,Miljö!$B$1:$O$482,MATCH("Fossil andel i procent (%)",Miljö!$B$1:$O$1,0),FALSE)</f>
        <v>ET</v>
      </c>
      <c r="BL196">
        <f t="shared" si="80"/>
        <v>84.600000000000009</v>
      </c>
      <c r="BO196" s="289">
        <f t="shared" si="81"/>
        <v>0</v>
      </c>
      <c r="BP196" s="239">
        <f t="shared" si="82"/>
        <v>0</v>
      </c>
      <c r="BQ196" s="239">
        <f t="shared" si="83"/>
        <v>0.85579196217494091</v>
      </c>
      <c r="BR196" s="239">
        <f t="shared" si="84"/>
        <v>0.14420803782505909</v>
      </c>
      <c r="BS196" s="239"/>
      <c r="BT196" s="351">
        <f t="shared" si="85"/>
        <v>1</v>
      </c>
      <c r="BW196" s="289">
        <f>IF(AP196="ja",VLOOKUP(B196,Miljövärden!$B$2:$H$550,MATCH("Total andel fossilt",Miljövärden!$B$2:$H$2,0),FALSE),"")</f>
        <v>0</v>
      </c>
      <c r="BZ196" s="351">
        <f t="shared" si="86"/>
        <v>0</v>
      </c>
      <c r="CA196" s="353">
        <f t="shared" si="87"/>
        <v>0</v>
      </c>
    </row>
    <row r="197" spans="1:79" x14ac:dyDescent="0.25">
      <c r="A197" s="2" t="s">
        <v>321</v>
      </c>
      <c r="B197" s="2" t="s">
        <v>322</v>
      </c>
      <c r="C197">
        <f>VLOOKUP($B197,'Tillförd energi'!$B$1:$AI$700,MATCH(C$1,'Tillförd energi'!$B$1:$AQ$1,0),FALSE)</f>
        <v>0</v>
      </c>
      <c r="D197">
        <f>VLOOKUP($B197,'Tillförd energi'!$B$1:$AI$700,MATCH(D$1,'Tillförd energi'!$B$1:$AQ$1,0),FALSE)</f>
        <v>0.03</v>
      </c>
      <c r="E197">
        <f>VLOOKUP($B197,'Tillförd energi'!$B$1:$AI$700,MATCH(E$1,'Tillförd energi'!$B$1:$AQ$1,0),FALSE)</f>
        <v>0</v>
      </c>
      <c r="F197">
        <f>VLOOKUP($B197,'Tillförd energi'!$B$1:$AI$700,MATCH(F$1,'Tillförd energi'!$B$1:$AQ$1,0),FALSE)</f>
        <v>24.2</v>
      </c>
      <c r="G197">
        <f>VLOOKUP($B197,'Tillförd energi'!$B$1:$AI$700,MATCH(G$1,'Tillförd energi'!$B$1:$AQ$1,0),FALSE)</f>
        <v>0</v>
      </c>
      <c r="H197">
        <f>VLOOKUP($B197,'Tillförd energi'!$B$1:$AI$700,MATCH(H$1,'Tillförd energi'!$B$1:$AQ$1,0),FALSE)</f>
        <v>0</v>
      </c>
      <c r="I197">
        <f>VLOOKUP($B197,'Tillförd energi'!$B$1:$AI$700,MATCH(I$1,'Tillförd energi'!$B$1:$AQ$1,0),FALSE)</f>
        <v>0</v>
      </c>
      <c r="J197">
        <f>VLOOKUP($B197,'Tillförd energi'!$B$1:$AI$700,MATCH(J$1,'Tillförd energi'!$B$1:$AQ$1,0),FALSE)</f>
        <v>0</v>
      </c>
      <c r="K197" s="280">
        <f>VLOOKUP($B197,'Tillförd energi'!$B$1:$AI$700,MATCH(K$1,'Tillförd energi'!$B$1:$AQ$1,0),FALSE)+VLOOKUP($B197,'Tillförd energi'!$B$1:$AI$700,MATCH(AD$1,'Tillförd energi'!$B$1:$AQ$1,0),FALSE)</f>
        <v>794.7</v>
      </c>
      <c r="L197">
        <f>VLOOKUP($B197,'Tillförd energi'!$B$1:$AI$700,MATCH(L$1,'Tillförd energi'!$B$1:$AQ$1,0),FALSE)</f>
        <v>0</v>
      </c>
      <c r="M197">
        <f>VLOOKUP($B197,'Tillförd energi'!$B$1:$AI$700,MATCH(M$1,'Tillförd energi'!$B$1:$AQ$1,0),FALSE)</f>
        <v>0</v>
      </c>
      <c r="N197">
        <f>VLOOKUP($B197,'Tillförd energi'!$B$1:$AI$700,MATCH(N$1,'Tillförd energi'!$B$1:$AQ$1,0),FALSE)</f>
        <v>0</v>
      </c>
      <c r="O197">
        <f>VLOOKUP($B197,'Tillförd energi'!$B$1:$AI$700,MATCH(O$1,'Tillförd energi'!$B$1:$AQ$1,0),FALSE)</f>
        <v>0</v>
      </c>
      <c r="P197">
        <f>VLOOKUP($B197,'Tillförd energi'!$B$1:$AI$700,MATCH(P$1,'Tillförd energi'!$B$1:$AQ$1,0),FALSE)</f>
        <v>0</v>
      </c>
      <c r="Q197">
        <f>VLOOKUP($B197,'Tillförd energi'!$B$1:$AI$700,MATCH(Q$1,'Tillförd energi'!$B$1:$AQ$1,0),FALSE)</f>
        <v>0</v>
      </c>
      <c r="R197">
        <f>VLOOKUP($B197,'Tillförd energi'!$B$1:$AI$700,MATCH(R$1,'Tillförd energi'!$B$1:$AQ$1,0),FALSE)</f>
        <v>17.399999999999999</v>
      </c>
      <c r="S197">
        <f>VLOOKUP($B197,'Tillförd energi'!$B$1:$AI$700,MATCH(S$1,'Tillförd energi'!$B$1:$AQ$1,0),FALSE)</f>
        <v>0</v>
      </c>
      <c r="T197">
        <f>VLOOKUP($B197,'Tillförd energi'!$B$1:$AI$700,MATCH(T$1,'Tillförd energi'!$B$1:$AQ$1,0),FALSE)</f>
        <v>0</v>
      </c>
      <c r="U197">
        <f>VLOOKUP($B197,'Tillförd energi'!$B$1:$AI$700,MATCH(U$1,'Tillförd energi'!$B$1:$AQ$1,0),FALSE)</f>
        <v>0</v>
      </c>
      <c r="V197">
        <f>VLOOKUP($B197,'Tillförd energi'!$B$1:$AI$700,MATCH(V$1,'Tillförd energi'!$B$1:$AQ$1,0),FALSE)</f>
        <v>0</v>
      </c>
      <c r="W197">
        <f>VLOOKUP($B197,'Tillförd energi'!$B$1:$AI$700,MATCH(W$1,'Tillförd energi'!$B$1:$AQ$1,0),FALSE)</f>
        <v>0</v>
      </c>
      <c r="X197">
        <f>VLOOKUP($B197,'Tillförd energi'!$B$1:$AI$700,MATCH(X$1,'Tillförd energi'!$B$1:$AQ$1,0),FALSE)</f>
        <v>0</v>
      </c>
      <c r="Y197">
        <f>VLOOKUP($B197,'Tillförd energi'!$B$1:$AI$700,MATCH(Y$1,'Tillförd energi'!$B$1:$AQ$1,0),FALSE)</f>
        <v>0</v>
      </c>
      <c r="Z197">
        <f>VLOOKUP($B197,'Tillförd energi'!$B$1:$AI$700,MATCH(Z$1,'Tillförd energi'!$B$1:$AQ$1,0),FALSE)</f>
        <v>2.2599999999999998</v>
      </c>
      <c r="AA197">
        <f>VLOOKUP($B197,'Tillförd energi'!$B$1:$AI$700,MATCH(AA$1,'Tillförd energi'!$B$1:$AQ$1,0),FALSE)</f>
        <v>0</v>
      </c>
      <c r="AB197">
        <f>VLOOKUP($B197,'Tillförd energi'!$B$1:$AI$700,MATCH(AB$1,'Tillförd energi'!$B$1:$AQ$1,0),FALSE)</f>
        <v>0</v>
      </c>
      <c r="AC197">
        <f>VLOOKUP($B197,'Tillförd energi'!$B$1:$AI$700,MATCH(AC$1,'Tillförd energi'!$B$1:$AQ$1,0),FALSE)</f>
        <v>0</v>
      </c>
      <c r="AD197" s="280">
        <v>0</v>
      </c>
      <c r="AE197">
        <f>VLOOKUP($B197,'Tillförd energi'!$B$1:$AI$700,MATCH(AE$1,'Tillförd energi'!$B$1:$AQ$1,0),FALSE)</f>
        <v>0</v>
      </c>
      <c r="AF197">
        <f>VLOOKUP($B197,'Tillförd energi'!$B$1:$AI$700,MATCH(AF$1,'Tillförd energi'!$B$1:$AQ$1,0),FALSE)</f>
        <v>20.9</v>
      </c>
      <c r="AG197">
        <f>IFERROR(VLOOKUP(B197,Miljö!$B$1:$AC$550,MATCH("Köpt mängd produktionsspecifik fjärrvärme:",Miljö!$B$1:$AC$1,0),FALSE)/1,0)</f>
        <v>0</v>
      </c>
      <c r="AI197">
        <f t="shared" si="66"/>
        <v>859.49</v>
      </c>
      <c r="AJ197">
        <f t="shared" si="67"/>
        <v>859.49</v>
      </c>
      <c r="AK197">
        <f>IF(ISERROR(1/VLOOKUP($B197,Leveranser!$B$1:$S$500,MATCH("såld värme (gwh)",Leveranser!$B$1:$S$1,0),FALSE)),"",VLOOKUP($B197,Leveranser!$B$1:$S$500,MATCH("såld värme (gwh)",Leveranser!$B$1:$S$1,0),FALSE))</f>
        <v>774.9</v>
      </c>
      <c r="AL197">
        <f>VLOOKUP($B197,Leveranser!$B$1:$Y$500,MATCH("Totalt såld fjärrvärme till andra fjärrvärmeföretag",Leveranser!$B$1:$AA$1,0),FALSE)</f>
        <v>0</v>
      </c>
      <c r="AM197">
        <f>IF(ISERROR(1/VLOOKUP($B197,Miljö!$B$1:$S$500,MATCH("Såld mängd produktionsspecifik fjärrvärme (GWh)",Miljö!$B$1:$R$1,0),FALSE)),0,VLOOKUP($B197,Miljö!$B$1:$S$500,MATCH("Såld mängd produktionsspecifik fjärrvärme (GWh)",Miljö!$B$1:$R$1,0),FALSE))</f>
        <v>0</v>
      </c>
      <c r="AN197" s="239">
        <f t="shared" si="68"/>
        <v>0.90158117022885664</v>
      </c>
      <c r="AP197" t="str">
        <f>IFERROR(VLOOKUP($B197,Miljövärden!$B$2:$H$550,7,FALSE),"Nej, saknas")</f>
        <v>Ja</v>
      </c>
      <c r="AQ197" t="str">
        <f>IFERROR(VLOOKUP($B197,Miljövärden!$B$2:$H$550,6,FALSE),"Nej, saknas")</f>
        <v>Nej</v>
      </c>
      <c r="AU197">
        <f t="shared" si="69"/>
        <v>23.159999999999997</v>
      </c>
      <c r="AV197">
        <f t="shared" si="70"/>
        <v>0</v>
      </c>
      <c r="AW197">
        <f t="shared" si="71"/>
        <v>0</v>
      </c>
      <c r="AX197">
        <f t="shared" si="72"/>
        <v>17.399999999999999</v>
      </c>
      <c r="AZ197">
        <f t="shared" si="73"/>
        <v>17.399999999999999</v>
      </c>
      <c r="BC197">
        <f t="shared" si="74"/>
        <v>24.23</v>
      </c>
      <c r="BD197">
        <f t="shared" si="75"/>
        <v>0</v>
      </c>
      <c r="BE197">
        <f t="shared" si="76"/>
        <v>17.399999999999999</v>
      </c>
      <c r="BF197">
        <f t="shared" si="77"/>
        <v>794.7</v>
      </c>
      <c r="BG197">
        <f t="shared" si="78"/>
        <v>23.159999999999997</v>
      </c>
      <c r="BH197">
        <f>VLOOKUP(B197,Miljö!$B$1:$I$482,MATCH("Fossilandel för ursprungspecificerad el ()",Miljö!$B$1:$I$1,0),FALSE)</f>
        <v>1.5800000000000002E-2</v>
      </c>
      <c r="BI197">
        <f>VLOOKUP(B197,Miljö!$B$1:$BX$482,MATCH("Kärnkraftsandel för ursprungsspecificerad el ()",Miljö!$B$1:$O$1,0),FALSE)</f>
        <v>0</v>
      </c>
      <c r="BJ197">
        <f t="shared" si="79"/>
        <v>0</v>
      </c>
      <c r="BK197" t="str">
        <f>VLOOKUP(B197,Miljö!$B$1:$O$482,MATCH("Fossil andel i procent (%)",Miljö!$B$1:$O$1,0),FALSE)</f>
        <v>ET</v>
      </c>
      <c r="BL197">
        <f t="shared" si="80"/>
        <v>859.49</v>
      </c>
      <c r="BO197" s="289">
        <f t="shared" si="81"/>
        <v>2.861688675842651E-2</v>
      </c>
      <c r="BP197" s="239">
        <f t="shared" si="82"/>
        <v>0</v>
      </c>
      <c r="BQ197" s="239">
        <f t="shared" si="83"/>
        <v>4.6765025771096799E-2</v>
      </c>
      <c r="BR197" s="239">
        <f t="shared" si="84"/>
        <v>0.92461808747047669</v>
      </c>
      <c r="BS197" s="239"/>
      <c r="BT197" s="351">
        <f t="shared" si="85"/>
        <v>1</v>
      </c>
      <c r="BW197" s="289">
        <f>IF(AP197="ja",VLOOKUP(B197,Miljövärden!$B$2:$H$550,MATCH("Total andel fossilt",Miljövärden!$B$2:$H$2,0),FALSE),"")</f>
        <v>2.8616900000000001E-2</v>
      </c>
      <c r="BZ197" s="351">
        <f t="shared" si="86"/>
        <v>1.3241573490474501E-8</v>
      </c>
      <c r="CA197" s="353">
        <f t="shared" si="87"/>
        <v>0</v>
      </c>
    </row>
    <row r="198" spans="1:79" x14ac:dyDescent="0.25">
      <c r="A198" s="2" t="s">
        <v>321</v>
      </c>
      <c r="B198" s="2" t="s">
        <v>323</v>
      </c>
      <c r="C198">
        <f>VLOOKUP($B198,'Tillförd energi'!$B$1:$AI$700,MATCH(C$1,'Tillförd energi'!$B$1:$AQ$1,0),FALSE)</f>
        <v>0</v>
      </c>
      <c r="D198">
        <f>VLOOKUP($B198,'Tillförd energi'!$B$1:$AI$700,MATCH(D$1,'Tillförd energi'!$B$1:$AQ$1,0),FALSE)</f>
        <v>0</v>
      </c>
      <c r="E198">
        <f>VLOOKUP($B198,'Tillförd energi'!$B$1:$AI$700,MATCH(E$1,'Tillförd energi'!$B$1:$AQ$1,0),FALSE)</f>
        <v>0</v>
      </c>
      <c r="F198">
        <f>VLOOKUP($B198,'Tillförd energi'!$B$1:$AI$700,MATCH(F$1,'Tillförd energi'!$B$1:$AQ$1,0),FALSE)</f>
        <v>0</v>
      </c>
      <c r="G198">
        <f>VLOOKUP($B198,'Tillförd energi'!$B$1:$AI$700,MATCH(G$1,'Tillförd energi'!$B$1:$AQ$1,0),FALSE)</f>
        <v>0</v>
      </c>
      <c r="H198">
        <f>VLOOKUP($B198,'Tillförd energi'!$B$1:$AI$700,MATCH(H$1,'Tillförd energi'!$B$1:$AQ$1,0),FALSE)</f>
        <v>0</v>
      </c>
      <c r="I198">
        <f>VLOOKUP($B198,'Tillförd energi'!$B$1:$AI$700,MATCH(I$1,'Tillförd energi'!$B$1:$AQ$1,0),FALSE)</f>
        <v>0</v>
      </c>
      <c r="J198">
        <f>VLOOKUP($B198,'Tillförd energi'!$B$1:$AI$700,MATCH(J$1,'Tillförd energi'!$B$1:$AQ$1,0),FALSE)</f>
        <v>0</v>
      </c>
      <c r="K198" s="280">
        <f>VLOOKUP($B198,'Tillförd energi'!$B$1:$AI$700,MATCH(K$1,'Tillförd energi'!$B$1:$AQ$1,0),FALSE)+VLOOKUP($B198,'Tillförd energi'!$B$1:$AI$700,MATCH(AD$1,'Tillförd energi'!$B$1:$AQ$1,0),FALSE)</f>
        <v>6.7</v>
      </c>
      <c r="L198">
        <f>VLOOKUP($B198,'Tillförd energi'!$B$1:$AI$700,MATCH(L$1,'Tillförd energi'!$B$1:$AQ$1,0),FALSE)</f>
        <v>0</v>
      </c>
      <c r="M198">
        <f>VLOOKUP($B198,'Tillförd energi'!$B$1:$AI$700,MATCH(M$1,'Tillförd energi'!$B$1:$AQ$1,0),FALSE)</f>
        <v>0</v>
      </c>
      <c r="N198">
        <f>VLOOKUP($B198,'Tillförd energi'!$B$1:$AI$700,MATCH(N$1,'Tillförd energi'!$B$1:$AQ$1,0),FALSE)</f>
        <v>0</v>
      </c>
      <c r="O198">
        <f>VLOOKUP($B198,'Tillförd energi'!$B$1:$AI$700,MATCH(O$1,'Tillförd energi'!$B$1:$AQ$1,0),FALSE)</f>
        <v>0</v>
      </c>
      <c r="P198">
        <f>VLOOKUP($B198,'Tillförd energi'!$B$1:$AI$700,MATCH(P$1,'Tillförd energi'!$B$1:$AQ$1,0),FALSE)</f>
        <v>0</v>
      </c>
      <c r="Q198">
        <f>VLOOKUP($B198,'Tillförd energi'!$B$1:$AI$700,MATCH(Q$1,'Tillförd energi'!$B$1:$AQ$1,0),FALSE)</f>
        <v>0</v>
      </c>
      <c r="R198">
        <f>VLOOKUP($B198,'Tillförd energi'!$B$1:$AI$700,MATCH(R$1,'Tillförd energi'!$B$1:$AQ$1,0),FALSE)</f>
        <v>0.16</v>
      </c>
      <c r="S198">
        <f>VLOOKUP($B198,'Tillförd energi'!$B$1:$AI$700,MATCH(S$1,'Tillförd energi'!$B$1:$AQ$1,0),FALSE)</f>
        <v>0</v>
      </c>
      <c r="T198">
        <f>VLOOKUP($B198,'Tillförd energi'!$B$1:$AI$700,MATCH(T$1,'Tillförd energi'!$B$1:$AQ$1,0),FALSE)</f>
        <v>0</v>
      </c>
      <c r="U198">
        <f>VLOOKUP($B198,'Tillförd energi'!$B$1:$AI$700,MATCH(U$1,'Tillförd energi'!$B$1:$AQ$1,0),FALSE)</f>
        <v>0</v>
      </c>
      <c r="V198">
        <f>VLOOKUP($B198,'Tillförd energi'!$B$1:$AI$700,MATCH(V$1,'Tillförd energi'!$B$1:$AQ$1,0),FALSE)</f>
        <v>0</v>
      </c>
      <c r="W198">
        <f>VLOOKUP($B198,'Tillförd energi'!$B$1:$AI$700,MATCH(W$1,'Tillförd energi'!$B$1:$AQ$1,0),FALSE)</f>
        <v>0</v>
      </c>
      <c r="X198">
        <f>VLOOKUP($B198,'Tillförd energi'!$B$1:$AI$700,MATCH(X$1,'Tillförd energi'!$B$1:$AQ$1,0),FALSE)</f>
        <v>0</v>
      </c>
      <c r="Y198">
        <f>VLOOKUP($B198,'Tillförd energi'!$B$1:$AI$700,MATCH(Y$1,'Tillförd energi'!$B$1:$AQ$1,0),FALSE)</f>
        <v>0</v>
      </c>
      <c r="Z198">
        <f>VLOOKUP($B198,'Tillförd energi'!$B$1:$AI$700,MATCH(Z$1,'Tillförd energi'!$B$1:$AQ$1,0),FALSE)</f>
        <v>0.02</v>
      </c>
      <c r="AA198">
        <f>VLOOKUP($B198,'Tillförd energi'!$B$1:$AI$700,MATCH(AA$1,'Tillförd energi'!$B$1:$AQ$1,0),FALSE)</f>
        <v>0</v>
      </c>
      <c r="AB198">
        <f>VLOOKUP($B198,'Tillförd energi'!$B$1:$AI$700,MATCH(AB$1,'Tillförd energi'!$B$1:$AQ$1,0),FALSE)</f>
        <v>0</v>
      </c>
      <c r="AC198">
        <f>VLOOKUP($B198,'Tillförd energi'!$B$1:$AI$700,MATCH(AC$1,'Tillförd energi'!$B$1:$AQ$1,0),FALSE)</f>
        <v>0</v>
      </c>
      <c r="AD198" s="280">
        <v>0</v>
      </c>
      <c r="AE198">
        <f>VLOOKUP($B198,'Tillförd energi'!$B$1:$AI$700,MATCH(AE$1,'Tillförd energi'!$B$1:$AQ$1,0),FALSE)</f>
        <v>0</v>
      </c>
      <c r="AF198">
        <f>VLOOKUP($B198,'Tillförd energi'!$B$1:$AI$700,MATCH(AF$1,'Tillförd energi'!$B$1:$AQ$1,0),FALSE)</f>
        <v>0.18</v>
      </c>
      <c r="AG198">
        <f>IFERROR(VLOOKUP(B198,Miljö!$B$1:$AC$550,MATCH("Köpt mängd produktionsspecifik fjärrvärme:",Miljö!$B$1:$AC$1,0),FALSE)/1,0)</f>
        <v>0</v>
      </c>
      <c r="AI198">
        <f t="shared" si="66"/>
        <v>7.06</v>
      </c>
      <c r="AJ198">
        <f t="shared" si="67"/>
        <v>7.06</v>
      </c>
      <c r="AK198">
        <f>IF(ISERROR(1/VLOOKUP($B198,Leveranser!$B$1:$S$500,MATCH("såld värme (gwh)",Leveranser!$B$1:$S$1,0),FALSE)),"",VLOOKUP($B198,Leveranser!$B$1:$S$500,MATCH("såld värme (gwh)",Leveranser!$B$1:$S$1,0),FALSE))</f>
        <v>6.2</v>
      </c>
      <c r="AL198">
        <f>VLOOKUP($B198,Leveranser!$B$1:$Y$500,MATCH("Totalt såld fjärrvärme till andra fjärrvärmeföretag",Leveranser!$B$1:$AA$1,0),FALSE)</f>
        <v>0</v>
      </c>
      <c r="AM198">
        <f>IF(ISERROR(1/VLOOKUP($B198,Miljö!$B$1:$S$500,MATCH("Såld mängd produktionsspecifik fjärrvärme (GWh)",Miljö!$B$1:$R$1,0),FALSE)),0,VLOOKUP($B198,Miljö!$B$1:$S$500,MATCH("Såld mängd produktionsspecifik fjärrvärme (GWh)",Miljö!$B$1:$R$1,0),FALSE))</f>
        <v>0</v>
      </c>
      <c r="AN198" s="239">
        <f t="shared" si="68"/>
        <v>0.87818696883852698</v>
      </c>
      <c r="AP198" t="str">
        <f>IFERROR(VLOOKUP($B198,Miljövärden!$B$2:$H$550,7,FALSE),"Nej, saknas")</f>
        <v>Ja</v>
      </c>
      <c r="AQ198" t="str">
        <f>IFERROR(VLOOKUP($B198,Miljövärden!$B$2:$H$550,6,FALSE),"Nej, saknas")</f>
        <v>Nej</v>
      </c>
      <c r="AU198">
        <f t="shared" si="69"/>
        <v>0.19999999999999998</v>
      </c>
      <c r="AV198">
        <f t="shared" si="70"/>
        <v>0</v>
      </c>
      <c r="AW198">
        <f t="shared" si="71"/>
        <v>0</v>
      </c>
      <c r="AX198">
        <f t="shared" si="72"/>
        <v>0.16</v>
      </c>
      <c r="AZ198">
        <f t="shared" si="73"/>
        <v>0.16</v>
      </c>
      <c r="BC198">
        <f t="shared" si="74"/>
        <v>0</v>
      </c>
      <c r="BD198">
        <f t="shared" si="75"/>
        <v>0</v>
      </c>
      <c r="BE198">
        <f t="shared" si="76"/>
        <v>0.16</v>
      </c>
      <c r="BF198">
        <f t="shared" si="77"/>
        <v>6.7</v>
      </c>
      <c r="BG198">
        <f t="shared" si="78"/>
        <v>0.19999999999999998</v>
      </c>
      <c r="BH198">
        <f>VLOOKUP(B198,Miljö!$B$1:$I$482,MATCH("Fossilandel för ursprungspecificerad el ()",Miljö!$B$1:$I$1,0),FALSE)</f>
        <v>0</v>
      </c>
      <c r="BI198">
        <f>VLOOKUP(B198,Miljö!$B$1:$BX$482,MATCH("Kärnkraftsandel för ursprungsspecificerad el ()",Miljö!$B$1:$O$1,0),FALSE)</f>
        <v>0</v>
      </c>
      <c r="BJ198">
        <f t="shared" si="79"/>
        <v>0</v>
      </c>
      <c r="BK198" t="str">
        <f>VLOOKUP(B198,Miljö!$B$1:$O$482,MATCH("Fossil andel i procent (%)",Miljö!$B$1:$O$1,0),FALSE)</f>
        <v>ET</v>
      </c>
      <c r="BL198">
        <f t="shared" si="80"/>
        <v>7.0600000000000005</v>
      </c>
      <c r="BO198" s="289">
        <f t="shared" si="81"/>
        <v>0</v>
      </c>
      <c r="BP198" s="239">
        <f t="shared" si="82"/>
        <v>0</v>
      </c>
      <c r="BQ198" s="239">
        <f t="shared" si="83"/>
        <v>5.0991501416430586E-2</v>
      </c>
      <c r="BR198" s="239">
        <f t="shared" si="84"/>
        <v>0.94900849858356939</v>
      </c>
      <c r="BS198" s="239"/>
      <c r="BT198" s="351">
        <f t="shared" si="85"/>
        <v>1</v>
      </c>
      <c r="BW198" s="289">
        <f>IF(AP198="ja",VLOOKUP(B198,Miljövärden!$B$2:$H$550,MATCH("Total andel fossilt",Miljövärden!$B$2:$H$2,0),FALSE),"")</f>
        <v>0</v>
      </c>
      <c r="BZ198" s="351">
        <f t="shared" si="86"/>
        <v>0</v>
      </c>
      <c r="CA198" s="353">
        <f t="shared" si="87"/>
        <v>0</v>
      </c>
    </row>
    <row r="199" spans="1:79" x14ac:dyDescent="0.25">
      <c r="A199" s="2" t="s">
        <v>321</v>
      </c>
      <c r="B199" s="2" t="s">
        <v>324</v>
      </c>
      <c r="C199">
        <f>VLOOKUP($B199,'Tillförd energi'!$B$1:$AI$700,MATCH(C$1,'Tillförd energi'!$B$1:$AQ$1,0),FALSE)</f>
        <v>0</v>
      </c>
      <c r="D199">
        <f>VLOOKUP($B199,'Tillförd energi'!$B$1:$AI$700,MATCH(D$1,'Tillförd energi'!$B$1:$AQ$1,0),FALSE)</f>
        <v>1.2</v>
      </c>
      <c r="E199">
        <f>VLOOKUP($B199,'Tillförd energi'!$B$1:$AI$700,MATCH(E$1,'Tillförd energi'!$B$1:$AQ$1,0),FALSE)</f>
        <v>0</v>
      </c>
      <c r="F199">
        <f>VLOOKUP($B199,'Tillförd energi'!$B$1:$AI$700,MATCH(F$1,'Tillförd energi'!$B$1:$AQ$1,0),FALSE)</f>
        <v>0</v>
      </c>
      <c r="G199">
        <f>VLOOKUP($B199,'Tillförd energi'!$B$1:$AI$700,MATCH(G$1,'Tillförd energi'!$B$1:$AQ$1,0),FALSE)</f>
        <v>0</v>
      </c>
      <c r="H199">
        <f>VLOOKUP($B199,'Tillförd energi'!$B$1:$AI$700,MATCH(H$1,'Tillförd energi'!$B$1:$AQ$1,0),FALSE)</f>
        <v>0</v>
      </c>
      <c r="I199">
        <f>VLOOKUP($B199,'Tillförd energi'!$B$1:$AI$700,MATCH(I$1,'Tillförd energi'!$B$1:$AQ$1,0),FALSE)</f>
        <v>0</v>
      </c>
      <c r="J199">
        <f>VLOOKUP($B199,'Tillförd energi'!$B$1:$AI$700,MATCH(J$1,'Tillförd energi'!$B$1:$AQ$1,0),FALSE)</f>
        <v>0</v>
      </c>
      <c r="K199">
        <f>VLOOKUP($B199,'Tillförd energi'!$B$1:$AI$700,MATCH(K$1,'Tillförd energi'!$B$1:$AQ$1,0),FALSE)</f>
        <v>0</v>
      </c>
      <c r="L199">
        <f>VLOOKUP($B199,'Tillförd energi'!$B$1:$AI$700,MATCH(L$1,'Tillförd energi'!$B$1:$AQ$1,0),FALSE)</f>
        <v>0</v>
      </c>
      <c r="M199">
        <f>VLOOKUP($B199,'Tillförd energi'!$B$1:$AI$700,MATCH(M$1,'Tillförd energi'!$B$1:$AQ$1,0),FALSE)</f>
        <v>0</v>
      </c>
      <c r="N199">
        <f>VLOOKUP($B199,'Tillförd energi'!$B$1:$AI$700,MATCH(N$1,'Tillförd energi'!$B$1:$AQ$1,0),FALSE)</f>
        <v>2</v>
      </c>
      <c r="O199">
        <f>VLOOKUP($B199,'Tillförd energi'!$B$1:$AI$700,MATCH(O$1,'Tillförd energi'!$B$1:$AQ$1,0),FALSE)</f>
        <v>0</v>
      </c>
      <c r="P199">
        <f>VLOOKUP($B199,'Tillförd energi'!$B$1:$AI$700,MATCH(P$1,'Tillförd energi'!$B$1:$AQ$1,0),FALSE)</f>
        <v>14</v>
      </c>
      <c r="Q199">
        <f>VLOOKUP($B199,'Tillförd energi'!$B$1:$AI$700,MATCH(Q$1,'Tillförd energi'!$B$1:$AQ$1,0),FALSE)</f>
        <v>0</v>
      </c>
      <c r="R199">
        <f>VLOOKUP($B199,'Tillförd energi'!$B$1:$AI$700,MATCH(R$1,'Tillförd energi'!$B$1:$AQ$1,0),FALSE)</f>
        <v>13.4</v>
      </c>
      <c r="S199">
        <f>VLOOKUP($B199,'Tillförd energi'!$B$1:$AI$700,MATCH(S$1,'Tillförd energi'!$B$1:$AQ$1,0),FALSE)</f>
        <v>0</v>
      </c>
      <c r="T199">
        <f>VLOOKUP($B199,'Tillförd energi'!$B$1:$AI$700,MATCH(T$1,'Tillförd energi'!$B$1:$AQ$1,0),FALSE)</f>
        <v>0</v>
      </c>
      <c r="U199">
        <f>VLOOKUP($B199,'Tillförd energi'!$B$1:$AI$700,MATCH(U$1,'Tillförd energi'!$B$1:$AQ$1,0),FALSE)</f>
        <v>0</v>
      </c>
      <c r="V199">
        <f>VLOOKUP($B199,'Tillförd energi'!$B$1:$AI$700,MATCH(V$1,'Tillförd energi'!$B$1:$AQ$1,0),FALSE)</f>
        <v>0</v>
      </c>
      <c r="W199">
        <f>VLOOKUP($B199,'Tillförd energi'!$B$1:$AI$700,MATCH(W$1,'Tillförd energi'!$B$1:$AQ$1,0),FALSE)</f>
        <v>0</v>
      </c>
      <c r="X199">
        <f>VLOOKUP($B199,'Tillförd energi'!$B$1:$AI$700,MATCH(X$1,'Tillförd energi'!$B$1:$AQ$1,0),FALSE)</f>
        <v>0</v>
      </c>
      <c r="Y199">
        <f>VLOOKUP($B199,'Tillförd energi'!$B$1:$AI$700,MATCH(Y$1,'Tillförd energi'!$B$1:$AQ$1,0),FALSE)</f>
        <v>0</v>
      </c>
      <c r="Z199">
        <f>VLOOKUP($B199,'Tillförd energi'!$B$1:$AI$700,MATCH(Z$1,'Tillförd energi'!$B$1:$AQ$1,0),FALSE)</f>
        <v>0</v>
      </c>
      <c r="AA199">
        <f>VLOOKUP($B199,'Tillförd energi'!$B$1:$AI$700,MATCH(AA$1,'Tillförd energi'!$B$1:$AQ$1,0),FALSE)</f>
        <v>0</v>
      </c>
      <c r="AB199">
        <f>VLOOKUP($B199,'Tillförd energi'!$B$1:$AI$700,MATCH(AB$1,'Tillförd energi'!$B$1:$AQ$1,0),FALSE)</f>
        <v>0</v>
      </c>
      <c r="AC199">
        <f>VLOOKUP($B199,'Tillförd energi'!$B$1:$AI$700,MATCH(AC$1,'Tillförd energi'!$B$1:$AQ$1,0),FALSE)</f>
        <v>0</v>
      </c>
      <c r="AD199">
        <f>VLOOKUP($B199,'Tillförd energi'!$B$1:$AI$700,MATCH(AD$1,'Tillförd energi'!$B$1:$AQ$1,0),FALSE)</f>
        <v>0</v>
      </c>
      <c r="AE199">
        <f>VLOOKUP($B199,'Tillförd energi'!$B$1:$AI$700,MATCH(AE$1,'Tillförd energi'!$B$1:$AQ$1,0),FALSE)</f>
        <v>0</v>
      </c>
      <c r="AF199">
        <f>VLOOKUP($B199,'Tillförd energi'!$B$1:$AI$700,MATCH(AF$1,'Tillförd energi'!$B$1:$AQ$1,0),FALSE)</f>
        <v>0.38</v>
      </c>
      <c r="AG199">
        <f>IFERROR(VLOOKUP(B199,Miljö!$B$1:$AC$550,MATCH("Köpt mängd produktionsspecifik fjärrvärme:",Miljö!$B$1:$AC$1,0),FALSE)/1,0)</f>
        <v>0</v>
      </c>
      <c r="AI199">
        <f t="shared" si="66"/>
        <v>30.98</v>
      </c>
      <c r="AJ199">
        <f t="shared" si="67"/>
        <v>30.98</v>
      </c>
      <c r="AK199">
        <f>IF(ISERROR(1/VLOOKUP($B199,Leveranser!$B$1:$S$500,MATCH("såld värme (gwh)",Leveranser!$B$1:$S$1,0),FALSE)),"",VLOOKUP($B199,Leveranser!$B$1:$S$500,MATCH("såld värme (gwh)",Leveranser!$B$1:$S$1,0),FALSE))</f>
        <v>22.7</v>
      </c>
      <c r="AL199">
        <f>VLOOKUP($B199,Leveranser!$B$1:$Y$500,MATCH("Totalt såld fjärrvärme till andra fjärrvärmeföretag",Leveranser!$B$1:$AA$1,0),FALSE)</f>
        <v>0</v>
      </c>
      <c r="AM199">
        <f>IF(ISERROR(1/VLOOKUP($B199,Miljö!$B$1:$S$500,MATCH("Såld mängd produktionsspecifik fjärrvärme (GWh)",Miljö!$B$1:$R$1,0),FALSE)),0,VLOOKUP($B199,Miljö!$B$1:$S$500,MATCH("Såld mängd produktionsspecifik fjärrvärme (GWh)",Miljö!$B$1:$R$1,0),FALSE))</f>
        <v>0</v>
      </c>
      <c r="AN199" s="239">
        <f t="shared" si="68"/>
        <v>0.73273079406068431</v>
      </c>
      <c r="AP199" t="str">
        <f>IFERROR(VLOOKUP($B199,Miljövärden!$B$2:$H$550,7,FALSE),"Nej, saknas")</f>
        <v>Ja</v>
      </c>
      <c r="AQ199" t="str">
        <f>IFERROR(VLOOKUP($B199,Miljövärden!$B$2:$H$550,6,FALSE),"Nej, saknas")</f>
        <v>Ja</v>
      </c>
      <c r="AU199">
        <f t="shared" si="69"/>
        <v>0.38</v>
      </c>
      <c r="AV199">
        <f t="shared" si="70"/>
        <v>0</v>
      </c>
      <c r="AW199">
        <f t="shared" si="71"/>
        <v>16</v>
      </c>
      <c r="AX199">
        <f t="shared" si="72"/>
        <v>13.4</v>
      </c>
      <c r="AZ199">
        <f t="shared" si="73"/>
        <v>29.4</v>
      </c>
      <c r="BC199">
        <f t="shared" si="74"/>
        <v>1.2</v>
      </c>
      <c r="BD199">
        <f t="shared" si="75"/>
        <v>0</v>
      </c>
      <c r="BE199">
        <f t="shared" si="76"/>
        <v>29.4</v>
      </c>
      <c r="BF199">
        <f t="shared" si="77"/>
        <v>0</v>
      </c>
      <c r="BG199">
        <f t="shared" si="78"/>
        <v>0.38</v>
      </c>
      <c r="BH199">
        <f>VLOOKUP(B199,Miljö!$B$1:$I$482,MATCH("Fossilandel för ursprungspecificerad el ()",Miljö!$B$1:$I$1,0),FALSE)</f>
        <v>0</v>
      </c>
      <c r="BI199">
        <f>VLOOKUP(B199,Miljö!$B$1:$BX$482,MATCH("Kärnkraftsandel för ursprungsspecificerad el ()",Miljö!$B$1:$O$1,0),FALSE)</f>
        <v>0</v>
      </c>
      <c r="BJ199">
        <f t="shared" si="79"/>
        <v>0</v>
      </c>
      <c r="BK199" t="str">
        <f>VLOOKUP(B199,Miljö!$B$1:$O$482,MATCH("Fossil andel i procent (%)",Miljö!$B$1:$O$1,0),FALSE)</f>
        <v>ET</v>
      </c>
      <c r="BL199">
        <f t="shared" si="80"/>
        <v>30.979999999999997</v>
      </c>
      <c r="BO199" s="289">
        <f t="shared" si="81"/>
        <v>3.873466752743706E-2</v>
      </c>
      <c r="BP199" s="239">
        <f t="shared" si="82"/>
        <v>0</v>
      </c>
      <c r="BQ199" s="239">
        <f t="shared" si="83"/>
        <v>0.96126533247256296</v>
      </c>
      <c r="BR199" s="239">
        <f t="shared" si="84"/>
        <v>0</v>
      </c>
      <c r="BS199" s="239"/>
      <c r="BT199" s="351">
        <f t="shared" si="85"/>
        <v>1</v>
      </c>
      <c r="BW199" s="289">
        <f>IF(AP199="ja",VLOOKUP(B199,Miljövärden!$B$2:$H$550,MATCH("Total andel fossilt",Miljövärden!$B$2:$H$2,0),FALSE),"")</f>
        <v>3.8734699999999997E-2</v>
      </c>
      <c r="BZ199" s="351">
        <f t="shared" si="86"/>
        <v>3.2472562937202465E-8</v>
      </c>
      <c r="CA199" s="353">
        <f t="shared" si="87"/>
        <v>0</v>
      </c>
    </row>
    <row r="200" spans="1:79" x14ac:dyDescent="0.25">
      <c r="A200" s="2" t="s">
        <v>327</v>
      </c>
      <c r="B200" s="2" t="s">
        <v>328</v>
      </c>
      <c r="C200">
        <f>VLOOKUP($B200,'Tillförd energi'!$B$1:$AI$700,MATCH(C$1,'Tillförd energi'!$B$1:$AQ$1,0),FALSE)</f>
        <v>0</v>
      </c>
      <c r="D200">
        <f>VLOOKUP($B200,'Tillförd energi'!$B$1:$AI$700,MATCH(D$1,'Tillförd energi'!$B$1:$AQ$1,0),FALSE)</f>
        <v>0.16</v>
      </c>
      <c r="E200">
        <f>VLOOKUP($B200,'Tillförd energi'!$B$1:$AI$700,MATCH(E$1,'Tillförd energi'!$B$1:$AQ$1,0),FALSE)</f>
        <v>0</v>
      </c>
      <c r="F200">
        <f>VLOOKUP($B200,'Tillförd energi'!$B$1:$AI$700,MATCH(F$1,'Tillförd energi'!$B$1:$AQ$1,0),FALSE)</f>
        <v>0</v>
      </c>
      <c r="G200">
        <f>VLOOKUP($B200,'Tillförd energi'!$B$1:$AI$700,MATCH(G$1,'Tillförd energi'!$B$1:$AQ$1,0),FALSE)</f>
        <v>0</v>
      </c>
      <c r="H200">
        <f>VLOOKUP($B200,'Tillförd energi'!$B$1:$AI$700,MATCH(H$1,'Tillförd energi'!$B$1:$AQ$1,0),FALSE)</f>
        <v>0</v>
      </c>
      <c r="I200">
        <f>VLOOKUP($B200,'Tillförd energi'!$B$1:$AI$700,MATCH(I$1,'Tillförd energi'!$B$1:$AQ$1,0),FALSE)</f>
        <v>0</v>
      </c>
      <c r="J200">
        <f>VLOOKUP($B200,'Tillförd energi'!$B$1:$AI$700,MATCH(J$1,'Tillförd energi'!$B$1:$AQ$1,0),FALSE)</f>
        <v>0</v>
      </c>
      <c r="K200">
        <f>VLOOKUP($B200,'Tillförd energi'!$B$1:$AI$700,MATCH(K$1,'Tillförd energi'!$B$1:$AQ$1,0),FALSE)</f>
        <v>0</v>
      </c>
      <c r="L200">
        <f>VLOOKUP($B200,'Tillförd energi'!$B$1:$AI$700,MATCH(L$1,'Tillförd energi'!$B$1:$AQ$1,0),FALSE)</f>
        <v>0</v>
      </c>
      <c r="M200">
        <f>VLOOKUP($B200,'Tillförd energi'!$B$1:$AI$700,MATCH(M$1,'Tillförd energi'!$B$1:$AQ$1,0),FALSE)</f>
        <v>0</v>
      </c>
      <c r="N200">
        <f>VLOOKUP($B200,'Tillförd energi'!$B$1:$AI$700,MATCH(N$1,'Tillförd energi'!$B$1:$AQ$1,0),FALSE)</f>
        <v>0</v>
      </c>
      <c r="O200">
        <f>VLOOKUP($B200,'Tillförd energi'!$B$1:$AI$700,MATCH(O$1,'Tillförd energi'!$B$1:$AQ$1,0),FALSE)</f>
        <v>0</v>
      </c>
      <c r="P200">
        <f>VLOOKUP($B200,'Tillförd energi'!$B$1:$AI$700,MATCH(P$1,'Tillförd energi'!$B$1:$AQ$1,0),FALSE)</f>
        <v>27.7</v>
      </c>
      <c r="Q200">
        <f>VLOOKUP($B200,'Tillförd energi'!$B$1:$AI$700,MATCH(Q$1,'Tillförd energi'!$B$1:$AQ$1,0),FALSE)</f>
        <v>0</v>
      </c>
      <c r="R200">
        <f>VLOOKUP($B200,'Tillförd energi'!$B$1:$AI$700,MATCH(R$1,'Tillförd energi'!$B$1:$AQ$1,0),FALSE)</f>
        <v>0</v>
      </c>
      <c r="S200">
        <f>VLOOKUP($B200,'Tillförd energi'!$B$1:$AI$700,MATCH(S$1,'Tillförd energi'!$B$1:$AQ$1,0),FALSE)</f>
        <v>0</v>
      </c>
      <c r="T200">
        <f>VLOOKUP($B200,'Tillförd energi'!$B$1:$AI$700,MATCH(T$1,'Tillförd energi'!$B$1:$AQ$1,0),FALSE)</f>
        <v>0</v>
      </c>
      <c r="U200">
        <f>VLOOKUP($B200,'Tillförd energi'!$B$1:$AI$700,MATCH(U$1,'Tillförd energi'!$B$1:$AQ$1,0),FALSE)</f>
        <v>0</v>
      </c>
      <c r="V200">
        <f>VLOOKUP($B200,'Tillförd energi'!$B$1:$AI$700,MATCH(V$1,'Tillförd energi'!$B$1:$AQ$1,0),FALSE)</f>
        <v>0</v>
      </c>
      <c r="W200">
        <f>VLOOKUP($B200,'Tillförd energi'!$B$1:$AI$700,MATCH(W$1,'Tillförd energi'!$B$1:$AQ$1,0),FALSE)</f>
        <v>0</v>
      </c>
      <c r="X200">
        <f>VLOOKUP($B200,'Tillförd energi'!$B$1:$AI$700,MATCH(X$1,'Tillförd energi'!$B$1:$AQ$1,0),FALSE)</f>
        <v>0</v>
      </c>
      <c r="Y200">
        <f>VLOOKUP($B200,'Tillförd energi'!$B$1:$AI$700,MATCH(Y$1,'Tillförd energi'!$B$1:$AQ$1,0),FALSE)</f>
        <v>0</v>
      </c>
      <c r="Z200">
        <f>VLOOKUP($B200,'Tillförd energi'!$B$1:$AI$700,MATCH(Z$1,'Tillförd energi'!$B$1:$AQ$1,0),FALSE)</f>
        <v>0</v>
      </c>
      <c r="AA200">
        <f>VLOOKUP($B200,'Tillförd energi'!$B$1:$AI$700,MATCH(AA$1,'Tillförd energi'!$B$1:$AQ$1,0),FALSE)</f>
        <v>0</v>
      </c>
      <c r="AB200">
        <f>VLOOKUP($B200,'Tillförd energi'!$B$1:$AI$700,MATCH(AB$1,'Tillförd energi'!$B$1:$AQ$1,0),FALSE)</f>
        <v>0</v>
      </c>
      <c r="AC200">
        <f>VLOOKUP($B200,'Tillförd energi'!$B$1:$AI$700,MATCH(AC$1,'Tillförd energi'!$B$1:$AQ$1,0),FALSE)</f>
        <v>3.8</v>
      </c>
      <c r="AD200">
        <f>VLOOKUP($B200,'Tillförd energi'!$B$1:$AI$700,MATCH(AD$1,'Tillförd energi'!$B$1:$AQ$1,0),FALSE)</f>
        <v>0</v>
      </c>
      <c r="AE200">
        <f>VLOOKUP($B200,'Tillförd energi'!$B$1:$AI$700,MATCH(AE$1,'Tillförd energi'!$B$1:$AQ$1,0),FALSE)</f>
        <v>0</v>
      </c>
      <c r="AF200">
        <f>VLOOKUP($B200,'Tillförd energi'!$B$1:$AI$700,MATCH(AF$1,'Tillförd energi'!$B$1:$AQ$1,0),FALSE)</f>
        <v>0.5</v>
      </c>
      <c r="AG200">
        <f>IFERROR(VLOOKUP(B200,Miljö!$B$1:$AC$550,MATCH("Köpt mängd produktionsspecifik fjärrvärme:",Miljö!$B$1:$AC$1,0),FALSE)/1,0)</f>
        <v>0</v>
      </c>
      <c r="AI200">
        <f t="shared" si="66"/>
        <v>32.159999999999997</v>
      </c>
      <c r="AJ200">
        <f t="shared" si="67"/>
        <v>32.159999999999997</v>
      </c>
      <c r="AK200">
        <f>IF(ISERROR(1/VLOOKUP($B200,Leveranser!$B$1:$S$500,MATCH("såld värme (gwh)",Leveranser!$B$1:$S$1,0),FALSE)),"",VLOOKUP($B200,Leveranser!$B$1:$S$500,MATCH("såld värme (gwh)",Leveranser!$B$1:$S$1,0),FALSE))</f>
        <v>27.1</v>
      </c>
      <c r="AL200">
        <f>VLOOKUP($B200,Leveranser!$B$1:$Y$500,MATCH("Totalt såld fjärrvärme till andra fjärrvärmeföretag",Leveranser!$B$1:$AA$1,0),FALSE)</f>
        <v>0</v>
      </c>
      <c r="AM200">
        <f>IF(ISERROR(1/VLOOKUP($B200,Miljö!$B$1:$S$500,MATCH("Såld mängd produktionsspecifik fjärrvärme (GWh)",Miljö!$B$1:$R$1,0),FALSE)),0,VLOOKUP($B200,Miljö!$B$1:$S$500,MATCH("Såld mängd produktionsspecifik fjärrvärme (GWh)",Miljö!$B$1:$R$1,0),FALSE))</f>
        <v>0</v>
      </c>
      <c r="AN200" s="239">
        <f t="shared" si="68"/>
        <v>0.84266169154228865</v>
      </c>
      <c r="AP200" t="str">
        <f>IFERROR(VLOOKUP($B200,Miljövärden!$B$2:$H$550,7,FALSE),"Nej, saknas")</f>
        <v>Ja</v>
      </c>
      <c r="AQ200" t="str">
        <f>IFERROR(VLOOKUP($B200,Miljövärden!$B$2:$H$550,6,FALSE),"Nej, saknas")</f>
        <v>Nej</v>
      </c>
      <c r="AU200">
        <f t="shared" si="69"/>
        <v>0.5</v>
      </c>
      <c r="AV200">
        <f t="shared" si="70"/>
        <v>0</v>
      </c>
      <c r="AW200">
        <f t="shared" si="71"/>
        <v>27.7</v>
      </c>
      <c r="AX200">
        <f t="shared" si="72"/>
        <v>0</v>
      </c>
      <c r="AZ200">
        <f t="shared" si="73"/>
        <v>27.7</v>
      </c>
      <c r="BC200">
        <f t="shared" si="74"/>
        <v>0.16</v>
      </c>
      <c r="BD200">
        <f t="shared" si="75"/>
        <v>0</v>
      </c>
      <c r="BE200">
        <f t="shared" si="76"/>
        <v>27.7</v>
      </c>
      <c r="BF200">
        <f t="shared" si="77"/>
        <v>3.8</v>
      </c>
      <c r="BG200">
        <f t="shared" si="78"/>
        <v>0.5</v>
      </c>
      <c r="BH200">
        <f>VLOOKUP(B200,Miljö!$B$1:$I$482,MATCH("Fossilandel för ursprungspecificerad el ()",Miljö!$B$1:$I$1,0),FALSE)</f>
        <v>0</v>
      </c>
      <c r="BI200">
        <f>VLOOKUP(B200,Miljö!$B$1:$BX$482,MATCH("Kärnkraftsandel för ursprungsspecificerad el ()",Miljö!$B$1:$O$1,0),FALSE)</f>
        <v>0</v>
      </c>
      <c r="BJ200">
        <f t="shared" si="79"/>
        <v>0</v>
      </c>
      <c r="BK200" t="str">
        <f>VLOOKUP(B200,Miljö!$B$1:$O$482,MATCH("Fossil andel i procent (%)",Miljö!$B$1:$O$1,0),FALSE)</f>
        <v>ET</v>
      </c>
      <c r="BL200">
        <f t="shared" si="80"/>
        <v>32.159999999999997</v>
      </c>
      <c r="BO200" s="289">
        <f t="shared" si="81"/>
        <v>4.9751243781094535E-3</v>
      </c>
      <c r="BP200" s="239">
        <f t="shared" si="82"/>
        <v>0</v>
      </c>
      <c r="BQ200" s="239">
        <f t="shared" si="83"/>
        <v>0.87686567164179108</v>
      </c>
      <c r="BR200" s="239">
        <f t="shared" si="84"/>
        <v>0.11815920398009951</v>
      </c>
      <c r="BS200" s="239"/>
      <c r="BT200" s="351">
        <f t="shared" si="85"/>
        <v>1</v>
      </c>
      <c r="BW200" s="289">
        <f>IF(AP200="ja",VLOOKUP(B200,Miljövärden!$B$2:$H$550,MATCH("Total andel fossilt",Miljövärden!$B$2:$H$2,0),FALSE),"")</f>
        <v>4.9751200000000004E-3</v>
      </c>
      <c r="BZ200" s="351">
        <f t="shared" si="86"/>
        <v>-4.3781094530986886E-9</v>
      </c>
      <c r="CA200" s="353">
        <f t="shared" si="87"/>
        <v>0</v>
      </c>
    </row>
    <row r="201" spans="1:79" x14ac:dyDescent="0.25">
      <c r="A201" s="2" t="s">
        <v>329</v>
      </c>
      <c r="B201" s="2" t="s">
        <v>330</v>
      </c>
      <c r="C201">
        <f>VLOOKUP($B201,'Tillförd energi'!$B$1:$AI$700,MATCH(C$1,'Tillförd energi'!$B$1:$AQ$1,0),FALSE)</f>
        <v>0</v>
      </c>
      <c r="D201">
        <f>VLOOKUP($B201,'Tillförd energi'!$B$1:$AI$700,MATCH(D$1,'Tillförd energi'!$B$1:$AQ$1,0),FALSE)</f>
        <v>0.874</v>
      </c>
      <c r="E201">
        <f>VLOOKUP($B201,'Tillförd energi'!$B$1:$AI$700,MATCH(E$1,'Tillförd energi'!$B$1:$AQ$1,0),FALSE)</f>
        <v>0</v>
      </c>
      <c r="F201">
        <f>VLOOKUP($B201,'Tillförd energi'!$B$1:$AI$700,MATCH(F$1,'Tillförd energi'!$B$1:$AQ$1,0),FALSE)</f>
        <v>0</v>
      </c>
      <c r="G201">
        <f>VLOOKUP($B201,'Tillförd energi'!$B$1:$AI$700,MATCH(G$1,'Tillförd energi'!$B$1:$AQ$1,0),FALSE)</f>
        <v>0</v>
      </c>
      <c r="H201">
        <f>VLOOKUP($B201,'Tillförd energi'!$B$1:$AI$700,MATCH(H$1,'Tillförd energi'!$B$1:$AQ$1,0),FALSE)</f>
        <v>0</v>
      </c>
      <c r="I201">
        <f>VLOOKUP($B201,'Tillförd energi'!$B$1:$AI$700,MATCH(I$1,'Tillförd energi'!$B$1:$AQ$1,0),FALSE)</f>
        <v>0</v>
      </c>
      <c r="J201">
        <f>VLOOKUP($B201,'Tillförd energi'!$B$1:$AI$700,MATCH(J$1,'Tillförd energi'!$B$1:$AQ$1,0),FALSE)</f>
        <v>0</v>
      </c>
      <c r="K201">
        <f>VLOOKUP($B201,'Tillförd energi'!$B$1:$AI$700,MATCH(K$1,'Tillförd energi'!$B$1:$AQ$1,0),FALSE)</f>
        <v>0</v>
      </c>
      <c r="L201">
        <f>VLOOKUP($B201,'Tillförd energi'!$B$1:$AI$700,MATCH(L$1,'Tillförd energi'!$B$1:$AQ$1,0),FALSE)</f>
        <v>0</v>
      </c>
      <c r="M201">
        <f>VLOOKUP($B201,'Tillförd energi'!$B$1:$AI$700,MATCH(M$1,'Tillförd energi'!$B$1:$AQ$1,0),FALSE)</f>
        <v>7.3467099999999999</v>
      </c>
      <c r="N201">
        <f>VLOOKUP($B201,'Tillförd energi'!$B$1:$AI$700,MATCH(N$1,'Tillförd energi'!$B$1:$AQ$1,0),FALSE)</f>
        <v>63.468400000000003</v>
      </c>
      <c r="O201">
        <f>VLOOKUP($B201,'Tillförd energi'!$B$1:$AI$700,MATCH(O$1,'Tillförd energi'!$B$1:$AQ$1,0),FALSE)</f>
        <v>0</v>
      </c>
      <c r="P201">
        <f>VLOOKUP($B201,'Tillförd energi'!$B$1:$AI$700,MATCH(P$1,'Tillförd energi'!$B$1:$AQ$1,0),FALSE)</f>
        <v>33.548000000000002</v>
      </c>
      <c r="Q201">
        <f>VLOOKUP($B201,'Tillförd energi'!$B$1:$AI$700,MATCH(Q$1,'Tillförd energi'!$B$1:$AQ$1,0),FALSE)</f>
        <v>0</v>
      </c>
      <c r="R201">
        <f>VLOOKUP($B201,'Tillförd energi'!$B$1:$AI$700,MATCH(R$1,'Tillförd energi'!$B$1:$AQ$1,0),FALSE)</f>
        <v>0</v>
      </c>
      <c r="S201">
        <f>VLOOKUP($B201,'Tillförd energi'!$B$1:$AI$700,MATCH(S$1,'Tillförd energi'!$B$1:$AQ$1,0),FALSE)</f>
        <v>3.75</v>
      </c>
      <c r="T201">
        <f>VLOOKUP($B201,'Tillförd energi'!$B$1:$AI$700,MATCH(T$1,'Tillförd energi'!$B$1:$AQ$1,0),FALSE)</f>
        <v>0</v>
      </c>
      <c r="U201">
        <f>VLOOKUP($B201,'Tillförd energi'!$B$1:$AI$700,MATCH(U$1,'Tillförd energi'!$B$1:$AQ$1,0),FALSE)</f>
        <v>0</v>
      </c>
      <c r="V201">
        <f>VLOOKUP($B201,'Tillförd energi'!$B$1:$AI$700,MATCH(V$1,'Tillförd energi'!$B$1:$AQ$1,0),FALSE)</f>
        <v>0</v>
      </c>
      <c r="W201">
        <f>VLOOKUP($B201,'Tillförd energi'!$B$1:$AI$700,MATCH(W$1,'Tillförd energi'!$B$1:$AQ$1,0),FALSE)</f>
        <v>0</v>
      </c>
      <c r="X201">
        <f>VLOOKUP($B201,'Tillförd energi'!$B$1:$AI$700,MATCH(X$1,'Tillförd energi'!$B$1:$AQ$1,0),FALSE)</f>
        <v>0</v>
      </c>
      <c r="Y201">
        <f>VLOOKUP($B201,'Tillförd energi'!$B$1:$AI$700,MATCH(Y$1,'Tillförd energi'!$B$1:$AQ$1,0),FALSE)</f>
        <v>0</v>
      </c>
      <c r="Z201">
        <f>VLOOKUP($B201,'Tillförd energi'!$B$1:$AI$700,MATCH(Z$1,'Tillförd energi'!$B$1:$AQ$1,0),FALSE)</f>
        <v>0</v>
      </c>
      <c r="AA201">
        <f>VLOOKUP($B201,'Tillförd energi'!$B$1:$AI$700,MATCH(AA$1,'Tillförd energi'!$B$1:$AQ$1,0),FALSE)</f>
        <v>0</v>
      </c>
      <c r="AB201">
        <f>VLOOKUP($B201,'Tillförd energi'!$B$1:$AI$700,MATCH(AB$1,'Tillförd energi'!$B$1:$AQ$1,0),FALSE)</f>
        <v>0</v>
      </c>
      <c r="AC201">
        <f>VLOOKUP($B201,'Tillförd energi'!$B$1:$AI$700,MATCH(AC$1,'Tillförd energi'!$B$1:$AQ$1,0),FALSE)</f>
        <v>20.47</v>
      </c>
      <c r="AD201">
        <f>VLOOKUP($B201,'Tillförd energi'!$B$1:$AI$700,MATCH(AD$1,'Tillförd energi'!$B$1:$AQ$1,0),FALSE)</f>
        <v>0</v>
      </c>
      <c r="AE201">
        <f>VLOOKUP($B201,'Tillförd energi'!$B$1:$AI$700,MATCH(AE$1,'Tillförd energi'!$B$1:$AQ$1,0),FALSE)</f>
        <v>0</v>
      </c>
      <c r="AF201">
        <f>VLOOKUP($B201,'Tillförd energi'!$B$1:$AI$700,MATCH(AF$1,'Tillförd energi'!$B$1:$AQ$1,0),FALSE)</f>
        <v>3.3333400000000002</v>
      </c>
      <c r="AG201">
        <f>IFERROR(VLOOKUP(B201,Miljö!$B$1:$AC$550,MATCH("Köpt mängd produktionsspecifik fjärrvärme:",Miljö!$B$1:$AC$1,0),FALSE)/1,0)</f>
        <v>0</v>
      </c>
      <c r="AI201">
        <f t="shared" si="66"/>
        <v>132.79044999999999</v>
      </c>
      <c r="AJ201">
        <f t="shared" si="67"/>
        <v>132.79044999999999</v>
      </c>
      <c r="AK201">
        <f>IF(ISERROR(1/VLOOKUP($B201,Leveranser!$B$1:$S$500,MATCH("såld värme (gwh)",Leveranser!$B$1:$S$1,0),FALSE)),"",VLOOKUP($B201,Leveranser!$B$1:$S$500,MATCH("såld värme (gwh)",Leveranser!$B$1:$S$1,0),FALSE))</f>
        <v>91.42</v>
      </c>
      <c r="AL201">
        <f>VLOOKUP($B201,Leveranser!$B$1:$Y$500,MATCH("Totalt såld fjärrvärme till andra fjärrvärmeföretag",Leveranser!$B$1:$AA$1,0),FALSE)</f>
        <v>0</v>
      </c>
      <c r="AM201">
        <f>IF(ISERROR(1/VLOOKUP($B201,Miljö!$B$1:$S$500,MATCH("Såld mängd produktionsspecifik fjärrvärme (GWh)",Miljö!$B$1:$R$1,0),FALSE)),0,VLOOKUP($B201,Miljö!$B$1:$S$500,MATCH("Såld mängd produktionsspecifik fjärrvärme (GWh)",Miljö!$B$1:$R$1,0),FALSE))</f>
        <v>0</v>
      </c>
      <c r="AN201" s="239">
        <f t="shared" si="68"/>
        <v>0.68845312294671801</v>
      </c>
      <c r="AP201" t="str">
        <f>IFERROR(VLOOKUP($B201,Miljövärden!$B$2:$H$550,7,FALSE),"Nej, saknas")</f>
        <v>Ja</v>
      </c>
      <c r="AQ201" t="str">
        <f>IFERROR(VLOOKUP($B201,Miljövärden!$B$2:$H$550,6,FALSE),"Nej, saknas")</f>
        <v>Ja</v>
      </c>
      <c r="AU201">
        <f t="shared" si="69"/>
        <v>3.3333400000000002</v>
      </c>
      <c r="AV201">
        <f t="shared" si="70"/>
        <v>0</v>
      </c>
      <c r="AW201">
        <f t="shared" si="71"/>
        <v>104.36311000000001</v>
      </c>
      <c r="AX201">
        <f t="shared" si="72"/>
        <v>3.75</v>
      </c>
      <c r="AZ201">
        <f t="shared" si="73"/>
        <v>108.11311000000001</v>
      </c>
      <c r="BC201">
        <f t="shared" si="74"/>
        <v>0.874</v>
      </c>
      <c r="BD201">
        <f t="shared" si="75"/>
        <v>0</v>
      </c>
      <c r="BE201">
        <f t="shared" si="76"/>
        <v>108.11311000000001</v>
      </c>
      <c r="BF201">
        <f t="shared" si="77"/>
        <v>20.47</v>
      </c>
      <c r="BG201">
        <f t="shared" si="78"/>
        <v>3.3333400000000002</v>
      </c>
      <c r="BH201">
        <f>VLOOKUP(B201,Miljö!$B$1:$I$482,MATCH("Fossilandel för ursprungspecificerad el ()",Miljö!$B$1:$I$1,0),FALSE)</f>
        <v>0</v>
      </c>
      <c r="BI201">
        <f>VLOOKUP(B201,Miljö!$B$1:$BX$482,MATCH("Kärnkraftsandel för ursprungsspecificerad el ()",Miljö!$B$1:$O$1,0),FALSE)</f>
        <v>0</v>
      </c>
      <c r="BJ201">
        <f t="shared" si="79"/>
        <v>0</v>
      </c>
      <c r="BK201" t="str">
        <f>VLOOKUP(B201,Miljö!$B$1:$O$482,MATCH("Fossil andel i procent (%)",Miljö!$B$1:$O$1,0),FALSE)</f>
        <v>ET</v>
      </c>
      <c r="BL201">
        <f t="shared" si="80"/>
        <v>132.79044999999999</v>
      </c>
      <c r="BO201" s="289">
        <f t="shared" si="81"/>
        <v>6.5817986157890125E-3</v>
      </c>
      <c r="BP201" s="239">
        <f t="shared" si="82"/>
        <v>0</v>
      </c>
      <c r="BQ201" s="239">
        <f t="shared" si="83"/>
        <v>0.83926554959336319</v>
      </c>
      <c r="BR201" s="239">
        <f t="shared" si="84"/>
        <v>0.15415265179084792</v>
      </c>
      <c r="BS201" s="239"/>
      <c r="BT201" s="351">
        <f t="shared" si="85"/>
        <v>1</v>
      </c>
      <c r="BW201" s="289">
        <f>IF(AP201="ja",VLOOKUP(B201,Miljövärden!$B$2:$H$550,MATCH("Total andel fossilt",Miljövärden!$B$2:$H$2,0),FALSE),"")</f>
        <v>6.5818200000000004E-3</v>
      </c>
      <c r="BZ201" s="351">
        <f t="shared" si="86"/>
        <v>2.1384210987900054E-8</v>
      </c>
      <c r="CA201" s="353">
        <f t="shared" si="87"/>
        <v>0</v>
      </c>
    </row>
    <row r="202" spans="1:79" x14ac:dyDescent="0.25">
      <c r="A202" s="2" t="s">
        <v>329</v>
      </c>
      <c r="B202" s="2" t="s">
        <v>331</v>
      </c>
      <c r="C202">
        <f>VLOOKUP($B202,'Tillförd energi'!$B$1:$AI$700,MATCH(C$1,'Tillförd energi'!$B$1:$AQ$1,0),FALSE)</f>
        <v>0</v>
      </c>
      <c r="D202">
        <f>VLOOKUP($B202,'Tillförd energi'!$B$1:$AI$700,MATCH(D$1,'Tillförd energi'!$B$1:$AQ$1,0),FALSE)</f>
        <v>1.89E-2</v>
      </c>
      <c r="E202">
        <f>VLOOKUP($B202,'Tillförd energi'!$B$1:$AI$700,MATCH(E$1,'Tillförd energi'!$B$1:$AQ$1,0),FALSE)</f>
        <v>0</v>
      </c>
      <c r="F202">
        <f>VLOOKUP($B202,'Tillförd energi'!$B$1:$AI$700,MATCH(F$1,'Tillförd energi'!$B$1:$AQ$1,0),FALSE)</f>
        <v>0</v>
      </c>
      <c r="G202">
        <f>VLOOKUP($B202,'Tillförd energi'!$B$1:$AI$700,MATCH(G$1,'Tillförd energi'!$B$1:$AQ$1,0),FALSE)</f>
        <v>0</v>
      </c>
      <c r="H202">
        <f>VLOOKUP($B202,'Tillförd energi'!$B$1:$AI$700,MATCH(H$1,'Tillförd energi'!$B$1:$AQ$1,0),FALSE)</f>
        <v>0</v>
      </c>
      <c r="I202">
        <f>VLOOKUP($B202,'Tillförd energi'!$B$1:$AI$700,MATCH(I$1,'Tillförd energi'!$B$1:$AQ$1,0),FALSE)</f>
        <v>0</v>
      </c>
      <c r="J202">
        <f>VLOOKUP($B202,'Tillförd energi'!$B$1:$AI$700,MATCH(J$1,'Tillförd energi'!$B$1:$AQ$1,0),FALSE)</f>
        <v>0</v>
      </c>
      <c r="K202">
        <f>VLOOKUP($B202,'Tillförd energi'!$B$1:$AI$700,MATCH(K$1,'Tillförd energi'!$B$1:$AQ$1,0),FALSE)</f>
        <v>0</v>
      </c>
      <c r="L202">
        <f>VLOOKUP($B202,'Tillförd energi'!$B$1:$AI$700,MATCH(L$1,'Tillförd energi'!$B$1:$AQ$1,0),FALSE)</f>
        <v>0</v>
      </c>
      <c r="M202">
        <f>VLOOKUP($B202,'Tillförd energi'!$B$1:$AI$700,MATCH(M$1,'Tillförd energi'!$B$1:$AQ$1,0),FALSE)</f>
        <v>0</v>
      </c>
      <c r="N202">
        <f>VLOOKUP($B202,'Tillförd energi'!$B$1:$AI$700,MATCH(N$1,'Tillförd energi'!$B$1:$AQ$1,0),FALSE)</f>
        <v>0</v>
      </c>
      <c r="O202">
        <f>VLOOKUP($B202,'Tillförd energi'!$B$1:$AI$700,MATCH(O$1,'Tillförd energi'!$B$1:$AQ$1,0),FALSE)</f>
        <v>0</v>
      </c>
      <c r="P202">
        <f>VLOOKUP($B202,'Tillförd energi'!$B$1:$AI$700,MATCH(P$1,'Tillförd energi'!$B$1:$AQ$1,0),FALSE)</f>
        <v>0</v>
      </c>
      <c r="Q202">
        <f>VLOOKUP($B202,'Tillförd energi'!$B$1:$AI$700,MATCH(Q$1,'Tillförd energi'!$B$1:$AQ$1,0),FALSE)</f>
        <v>0</v>
      </c>
      <c r="R202">
        <f>VLOOKUP($B202,'Tillförd energi'!$B$1:$AI$700,MATCH(R$1,'Tillförd energi'!$B$1:$AQ$1,0),FALSE)</f>
        <v>0</v>
      </c>
      <c r="S202">
        <f>VLOOKUP($B202,'Tillförd energi'!$B$1:$AI$700,MATCH(S$1,'Tillförd energi'!$B$1:$AQ$1,0),FALSE)</f>
        <v>1.6859999999999999</v>
      </c>
      <c r="T202">
        <f>VLOOKUP($B202,'Tillförd energi'!$B$1:$AI$700,MATCH(T$1,'Tillförd energi'!$B$1:$AQ$1,0),FALSE)</f>
        <v>0</v>
      </c>
      <c r="U202">
        <f>VLOOKUP($B202,'Tillförd energi'!$B$1:$AI$700,MATCH(U$1,'Tillförd energi'!$B$1:$AQ$1,0),FALSE)</f>
        <v>0</v>
      </c>
      <c r="V202">
        <f>VLOOKUP($B202,'Tillförd energi'!$B$1:$AI$700,MATCH(V$1,'Tillförd energi'!$B$1:$AQ$1,0),FALSE)</f>
        <v>0</v>
      </c>
      <c r="W202">
        <f>VLOOKUP($B202,'Tillförd energi'!$B$1:$AI$700,MATCH(W$1,'Tillförd energi'!$B$1:$AQ$1,0),FALSE)</f>
        <v>0</v>
      </c>
      <c r="X202">
        <f>VLOOKUP($B202,'Tillförd energi'!$B$1:$AI$700,MATCH(X$1,'Tillförd energi'!$B$1:$AQ$1,0),FALSE)</f>
        <v>0</v>
      </c>
      <c r="Y202">
        <f>VLOOKUP($B202,'Tillförd energi'!$B$1:$AI$700,MATCH(Y$1,'Tillförd energi'!$B$1:$AQ$1,0),FALSE)</f>
        <v>0</v>
      </c>
      <c r="Z202">
        <f>VLOOKUP($B202,'Tillförd energi'!$B$1:$AI$700,MATCH(Z$1,'Tillförd energi'!$B$1:$AQ$1,0),FALSE)</f>
        <v>0</v>
      </c>
      <c r="AA202">
        <f>VLOOKUP($B202,'Tillförd energi'!$B$1:$AI$700,MATCH(AA$1,'Tillförd energi'!$B$1:$AQ$1,0),FALSE)</f>
        <v>0</v>
      </c>
      <c r="AB202">
        <f>VLOOKUP($B202,'Tillförd energi'!$B$1:$AI$700,MATCH(AB$1,'Tillförd energi'!$B$1:$AQ$1,0),FALSE)</f>
        <v>0</v>
      </c>
      <c r="AC202">
        <f>VLOOKUP($B202,'Tillförd energi'!$B$1:$AI$700,MATCH(AC$1,'Tillförd energi'!$B$1:$AQ$1,0),FALSE)</f>
        <v>0</v>
      </c>
      <c r="AD202">
        <f>VLOOKUP($B202,'Tillförd energi'!$B$1:$AI$700,MATCH(AD$1,'Tillförd energi'!$B$1:$AQ$1,0),FALSE)</f>
        <v>0</v>
      </c>
      <c r="AE202">
        <f>VLOOKUP($B202,'Tillförd energi'!$B$1:$AI$700,MATCH(AE$1,'Tillförd energi'!$B$1:$AQ$1,0),FALSE)</f>
        <v>0</v>
      </c>
      <c r="AF202">
        <f>VLOOKUP($B202,'Tillförd energi'!$B$1:$AI$700,MATCH(AF$1,'Tillförd energi'!$B$1:$AQ$1,0),FALSE)</f>
        <v>0.04</v>
      </c>
      <c r="AG202">
        <f>IFERROR(VLOOKUP(B202,Miljö!$B$1:$AC$550,MATCH("Köpt mängd produktionsspecifik fjärrvärme:",Miljö!$B$1:$AC$1,0),FALSE)/1,0)</f>
        <v>0</v>
      </c>
      <c r="AI202">
        <f t="shared" si="66"/>
        <v>1.7448999999999999</v>
      </c>
      <c r="AJ202">
        <f t="shared" si="67"/>
        <v>1.7448999999999999</v>
      </c>
      <c r="AK202">
        <f>IF(ISERROR(1/VLOOKUP($B202,Leveranser!$B$1:$S$500,MATCH("såld värme (gwh)",Leveranser!$B$1:$S$1,0),FALSE)),"",VLOOKUP($B202,Leveranser!$B$1:$S$500,MATCH("såld värme (gwh)",Leveranser!$B$1:$S$1,0),FALSE))</f>
        <v>1.228</v>
      </c>
      <c r="AL202">
        <f>VLOOKUP($B202,Leveranser!$B$1:$Y$500,MATCH("Totalt såld fjärrvärme till andra fjärrvärmeföretag",Leveranser!$B$1:$AA$1,0),FALSE)</f>
        <v>0</v>
      </c>
      <c r="AM202">
        <f>IF(ISERROR(1/VLOOKUP($B202,Miljö!$B$1:$S$500,MATCH("Såld mängd produktionsspecifik fjärrvärme (GWh)",Miljö!$B$1:$R$1,0),FALSE)),0,VLOOKUP($B202,Miljö!$B$1:$S$500,MATCH("Såld mängd produktionsspecifik fjärrvärme (GWh)",Miljö!$B$1:$R$1,0),FALSE))</f>
        <v>0</v>
      </c>
      <c r="AN202" s="239">
        <f t="shared" si="68"/>
        <v>0.70376525875408336</v>
      </c>
      <c r="AP202" t="str">
        <f>IFERROR(VLOOKUP($B202,Miljövärden!$B$2:$H$550,7,FALSE),"Nej, saknas")</f>
        <v>Ja</v>
      </c>
      <c r="AQ202" t="str">
        <f>IFERROR(VLOOKUP($B202,Miljövärden!$B$2:$H$550,6,FALSE),"Nej, saknas")</f>
        <v>Ja</v>
      </c>
      <c r="AU202">
        <f t="shared" si="69"/>
        <v>0.04</v>
      </c>
      <c r="AV202">
        <f t="shared" si="70"/>
        <v>0</v>
      </c>
      <c r="AW202">
        <f t="shared" si="71"/>
        <v>0</v>
      </c>
      <c r="AX202">
        <f t="shared" si="72"/>
        <v>1.6859999999999999</v>
      </c>
      <c r="AZ202">
        <f t="shared" si="73"/>
        <v>1.6859999999999999</v>
      </c>
      <c r="BC202">
        <f t="shared" si="74"/>
        <v>1.89E-2</v>
      </c>
      <c r="BD202">
        <f t="shared" si="75"/>
        <v>0</v>
      </c>
      <c r="BE202">
        <f t="shared" si="76"/>
        <v>1.6859999999999999</v>
      </c>
      <c r="BF202">
        <f t="shared" si="77"/>
        <v>0</v>
      </c>
      <c r="BG202">
        <f t="shared" si="78"/>
        <v>0.04</v>
      </c>
      <c r="BH202">
        <f>VLOOKUP(B202,Miljö!$B$1:$I$482,MATCH("Fossilandel för ursprungspecificerad el ()",Miljö!$B$1:$I$1,0),FALSE)</f>
        <v>0</v>
      </c>
      <c r="BI202">
        <f>VLOOKUP(B202,Miljö!$B$1:$BX$482,MATCH("Kärnkraftsandel för ursprungsspecificerad el ()",Miljö!$B$1:$O$1,0),FALSE)</f>
        <v>0</v>
      </c>
      <c r="BJ202">
        <f t="shared" si="79"/>
        <v>0</v>
      </c>
      <c r="BK202" t="str">
        <f>VLOOKUP(B202,Miljö!$B$1:$O$482,MATCH("Fossil andel i procent (%)",Miljö!$B$1:$O$1,0),FALSE)</f>
        <v>ET</v>
      </c>
      <c r="BL202">
        <f t="shared" si="80"/>
        <v>1.7448999999999999</v>
      </c>
      <c r="BO202" s="289">
        <f t="shared" si="81"/>
        <v>1.083156627886985E-2</v>
      </c>
      <c r="BP202" s="239">
        <f t="shared" si="82"/>
        <v>0</v>
      </c>
      <c r="BQ202" s="239">
        <f t="shared" si="83"/>
        <v>0.98916843372113017</v>
      </c>
      <c r="BR202" s="239">
        <f t="shared" si="84"/>
        <v>0</v>
      </c>
      <c r="BS202" s="239"/>
      <c r="BT202" s="351">
        <f t="shared" si="85"/>
        <v>1</v>
      </c>
      <c r="BW202" s="289">
        <f>IF(AP202="ja",VLOOKUP(B202,Miljövärden!$B$2:$H$550,MATCH("Total andel fossilt",Miljövärden!$B$2:$H$2,0),FALSE),"")</f>
        <v>1.08316E-2</v>
      </c>
      <c r="BZ202" s="351">
        <f t="shared" si="86"/>
        <v>3.3721130150363154E-8</v>
      </c>
      <c r="CA202" s="353">
        <f t="shared" si="87"/>
        <v>0</v>
      </c>
    </row>
    <row r="203" spans="1:79" x14ac:dyDescent="0.25">
      <c r="A203" s="2" t="s">
        <v>334</v>
      </c>
      <c r="B203" s="2" t="s">
        <v>335</v>
      </c>
      <c r="C203">
        <f>VLOOKUP($B203,'Tillförd energi'!$B$1:$AI$700,MATCH(C$1,'Tillförd energi'!$B$1:$AQ$1,0),FALSE)</f>
        <v>0</v>
      </c>
      <c r="D203">
        <f>VLOOKUP($B203,'Tillförd energi'!$B$1:$AI$700,MATCH(D$1,'Tillförd energi'!$B$1:$AQ$1,0),FALSE)</f>
        <v>0.77767500000000001</v>
      </c>
      <c r="E203">
        <f>VLOOKUP($B203,'Tillförd energi'!$B$1:$AI$700,MATCH(E$1,'Tillförd energi'!$B$1:$AQ$1,0),FALSE)</f>
        <v>0</v>
      </c>
      <c r="F203">
        <f>VLOOKUP($B203,'Tillförd energi'!$B$1:$AI$700,MATCH(F$1,'Tillförd energi'!$B$1:$AQ$1,0),FALSE)</f>
        <v>0</v>
      </c>
      <c r="G203">
        <f>VLOOKUP($B203,'Tillförd energi'!$B$1:$AI$700,MATCH(G$1,'Tillförd energi'!$B$1:$AQ$1,0),FALSE)</f>
        <v>0</v>
      </c>
      <c r="H203">
        <f>VLOOKUP($B203,'Tillförd energi'!$B$1:$AI$700,MATCH(H$1,'Tillförd energi'!$B$1:$AQ$1,0),FALSE)</f>
        <v>0</v>
      </c>
      <c r="I203">
        <f>VLOOKUP($B203,'Tillförd energi'!$B$1:$AI$700,MATCH(I$1,'Tillförd energi'!$B$1:$AQ$1,0),FALSE)</f>
        <v>0</v>
      </c>
      <c r="J203">
        <f>VLOOKUP($B203,'Tillförd energi'!$B$1:$AI$700,MATCH(J$1,'Tillförd energi'!$B$1:$AQ$1,0),FALSE)</f>
        <v>0</v>
      </c>
      <c r="K203">
        <f>VLOOKUP($B203,'Tillförd energi'!$B$1:$AI$700,MATCH(K$1,'Tillförd energi'!$B$1:$AQ$1,0),FALSE)</f>
        <v>0</v>
      </c>
      <c r="L203">
        <f>VLOOKUP($B203,'Tillförd energi'!$B$1:$AI$700,MATCH(L$1,'Tillförd energi'!$B$1:$AQ$1,0),FALSE)</f>
        <v>0</v>
      </c>
      <c r="M203">
        <f>VLOOKUP($B203,'Tillförd energi'!$B$1:$AI$700,MATCH(M$1,'Tillförd energi'!$B$1:$AQ$1,0),FALSE)</f>
        <v>3.9</v>
      </c>
      <c r="N203">
        <f>VLOOKUP($B203,'Tillförd energi'!$B$1:$AI$700,MATCH(N$1,'Tillförd energi'!$B$1:$AQ$1,0),FALSE)</f>
        <v>77.0291</v>
      </c>
      <c r="O203">
        <f>VLOOKUP($B203,'Tillförd energi'!$B$1:$AI$700,MATCH(O$1,'Tillförd energi'!$B$1:$AQ$1,0),FALSE)</f>
        <v>3.9</v>
      </c>
      <c r="P203">
        <f>VLOOKUP($B203,'Tillförd energi'!$B$1:$AI$700,MATCH(P$1,'Tillförd energi'!$B$1:$AQ$1,0),FALSE)</f>
        <v>12.5185</v>
      </c>
      <c r="Q203">
        <f>VLOOKUP($B203,'Tillförd energi'!$B$1:$AI$700,MATCH(Q$1,'Tillförd energi'!$B$1:$AQ$1,0),FALSE)</f>
        <v>8.7058800000000005</v>
      </c>
      <c r="R203">
        <f>VLOOKUP($B203,'Tillförd energi'!$B$1:$AI$700,MATCH(R$1,'Tillförd energi'!$B$1:$AQ$1,0),FALSE)</f>
        <v>0</v>
      </c>
      <c r="S203">
        <f>VLOOKUP($B203,'Tillförd energi'!$B$1:$AI$700,MATCH(S$1,'Tillförd energi'!$B$1:$AQ$1,0),FALSE)</f>
        <v>0</v>
      </c>
      <c r="T203">
        <f>VLOOKUP($B203,'Tillförd energi'!$B$1:$AI$700,MATCH(T$1,'Tillförd energi'!$B$1:$AQ$1,0),FALSE)</f>
        <v>0</v>
      </c>
      <c r="U203">
        <f>VLOOKUP($B203,'Tillförd energi'!$B$1:$AI$700,MATCH(U$1,'Tillförd energi'!$B$1:$AQ$1,0),FALSE)</f>
        <v>0</v>
      </c>
      <c r="V203">
        <f>VLOOKUP($B203,'Tillförd energi'!$B$1:$AI$700,MATCH(V$1,'Tillförd energi'!$B$1:$AQ$1,0),FALSE)</f>
        <v>0</v>
      </c>
      <c r="W203">
        <f>VLOOKUP($B203,'Tillförd energi'!$B$1:$AI$700,MATCH(W$1,'Tillförd energi'!$B$1:$AQ$1,0),FALSE)</f>
        <v>0</v>
      </c>
      <c r="X203">
        <f>VLOOKUP($B203,'Tillförd energi'!$B$1:$AI$700,MATCH(X$1,'Tillförd energi'!$B$1:$AQ$1,0),FALSE)</f>
        <v>0</v>
      </c>
      <c r="Y203">
        <f>VLOOKUP($B203,'Tillförd energi'!$B$1:$AI$700,MATCH(Y$1,'Tillförd energi'!$B$1:$AQ$1,0),FALSE)</f>
        <v>0</v>
      </c>
      <c r="Z203">
        <f>VLOOKUP($B203,'Tillförd energi'!$B$1:$AI$700,MATCH(Z$1,'Tillförd energi'!$B$1:$AQ$1,0),FALSE)</f>
        <v>0</v>
      </c>
      <c r="AA203">
        <f>VLOOKUP($B203,'Tillförd energi'!$B$1:$AI$700,MATCH(AA$1,'Tillförd energi'!$B$1:$AQ$1,0),FALSE)</f>
        <v>0</v>
      </c>
      <c r="AB203">
        <f>VLOOKUP($B203,'Tillförd energi'!$B$1:$AI$700,MATCH(AB$1,'Tillförd energi'!$B$1:$AQ$1,0),FALSE)</f>
        <v>0</v>
      </c>
      <c r="AC203">
        <f>VLOOKUP($B203,'Tillförd energi'!$B$1:$AI$700,MATCH(AC$1,'Tillförd energi'!$B$1:$AQ$1,0),FALSE)</f>
        <v>0</v>
      </c>
      <c r="AD203">
        <f>VLOOKUP($B203,'Tillförd energi'!$B$1:$AI$700,MATCH(AD$1,'Tillförd energi'!$B$1:$AQ$1,0),FALSE)</f>
        <v>0</v>
      </c>
      <c r="AE203">
        <f>VLOOKUP($B203,'Tillförd energi'!$B$1:$AI$700,MATCH(AE$1,'Tillförd energi'!$B$1:$AQ$1,0),FALSE)</f>
        <v>0</v>
      </c>
      <c r="AF203">
        <f>VLOOKUP($B203,'Tillförd energi'!$B$1:$AI$700,MATCH(AF$1,'Tillförd energi'!$B$1:$AQ$1,0),FALSE)</f>
        <v>4.4579199999999997</v>
      </c>
      <c r="AG203">
        <f>IFERROR(VLOOKUP(B203,Miljö!$B$1:$AC$550,MATCH("Köpt mängd produktionsspecifik fjärrvärme:",Miljö!$B$1:$AC$1,0),FALSE)/1,0)</f>
        <v>86</v>
      </c>
      <c r="AI203">
        <f t="shared" si="66"/>
        <v>111.289075</v>
      </c>
      <c r="AJ203">
        <f t="shared" si="67"/>
        <v>197.289075</v>
      </c>
      <c r="AK203">
        <f>IF(ISERROR(1/VLOOKUP($B203,Leveranser!$B$1:$S$500,MATCH("såld värme (gwh)",Leveranser!$B$1:$S$1,0),FALSE)),"",VLOOKUP($B203,Leveranser!$B$1:$S$500,MATCH("såld värme (gwh)",Leveranser!$B$1:$S$1,0),FALSE))</f>
        <v>175.8</v>
      </c>
      <c r="AL203">
        <f>VLOOKUP($B203,Leveranser!$B$1:$Y$500,MATCH("Totalt såld fjärrvärme till andra fjärrvärmeföretag",Leveranser!$B$1:$AA$1,0),FALSE)</f>
        <v>0.71</v>
      </c>
      <c r="AM203">
        <f>IF(ISERROR(1/VLOOKUP($B203,Miljö!$B$1:$S$500,MATCH("Såld mängd produktionsspecifik fjärrvärme (GWh)",Miljö!$B$1:$R$1,0),FALSE)),0,VLOOKUP($B203,Miljö!$B$1:$S$500,MATCH("Såld mängd produktionsspecifik fjärrvärme (GWh)",Miljö!$B$1:$R$1,0),FALSE))</f>
        <v>0</v>
      </c>
      <c r="AN203" s="239">
        <f t="shared" si="68"/>
        <v>0.89107823127053543</v>
      </c>
      <c r="AP203" t="str">
        <f>IFERROR(VLOOKUP($B203,Miljövärden!$B$2:$H$550,7,FALSE),"Nej, saknas")</f>
        <v>Ja</v>
      </c>
      <c r="AQ203" t="str">
        <f>IFERROR(VLOOKUP($B203,Miljövärden!$B$2:$H$550,6,FALSE),"Nej, saknas")</f>
        <v>Ja</v>
      </c>
      <c r="AU203">
        <f t="shared" si="69"/>
        <v>4.4579199999999997</v>
      </c>
      <c r="AV203">
        <f t="shared" si="70"/>
        <v>0</v>
      </c>
      <c r="AW203">
        <f t="shared" si="71"/>
        <v>106.05348000000001</v>
      </c>
      <c r="AX203">
        <f t="shared" si="72"/>
        <v>0</v>
      </c>
      <c r="AZ203">
        <f t="shared" si="73"/>
        <v>106.05348000000001</v>
      </c>
      <c r="BC203">
        <f t="shared" si="74"/>
        <v>0.77767500000000001</v>
      </c>
      <c r="BD203">
        <f t="shared" si="75"/>
        <v>0</v>
      </c>
      <c r="BE203">
        <f t="shared" si="76"/>
        <v>106.05348000000001</v>
      </c>
      <c r="BF203">
        <f t="shared" si="77"/>
        <v>0</v>
      </c>
      <c r="BG203">
        <f t="shared" si="78"/>
        <v>4.4579199999999997</v>
      </c>
      <c r="BH203">
        <f>VLOOKUP(B203,Miljö!$B$1:$I$482,MATCH("Fossilandel för ursprungspecificerad el ()",Miljö!$B$1:$I$1,0),FALSE)</f>
        <v>0.20799999999999999</v>
      </c>
      <c r="BI203">
        <f>VLOOKUP(B203,Miljö!$B$1:$BX$482,MATCH("Kärnkraftsandel för ursprungsspecificerad el ()",Miljö!$B$1:$O$1,0),FALSE)</f>
        <v>0.151</v>
      </c>
      <c r="BJ203">
        <f t="shared" si="79"/>
        <v>86</v>
      </c>
      <c r="BK203">
        <f>VLOOKUP(B203,Miljö!$B$1:$O$482,MATCH("Fossil andel i procent (%)",Miljö!$B$1:$O$1,0),FALSE)</f>
        <v>1.9</v>
      </c>
      <c r="BL203">
        <f t="shared" si="80"/>
        <v>197.28907500000003</v>
      </c>
      <c r="BO203" s="289">
        <f t="shared" si="81"/>
        <v>1.6924010414666901E-2</v>
      </c>
      <c r="BP203" s="239">
        <f t="shared" si="82"/>
        <v>0.43103829200881999</v>
      </c>
      <c r="BQ203" s="239">
        <f t="shared" si="83"/>
        <v>0.552037697576513</v>
      </c>
      <c r="BR203" s="239">
        <f t="shared" si="84"/>
        <v>0</v>
      </c>
      <c r="BS203" s="239"/>
      <c r="BT203" s="351">
        <f t="shared" si="85"/>
        <v>0.99999999999999989</v>
      </c>
      <c r="BW203" s="289">
        <f>IF(AP203="ja",VLOOKUP(B203,Miljövärden!$B$2:$H$550,MATCH("Total andel fossilt",Miljövärden!$B$2:$H$2,0),FALSE),"")</f>
        <v>1.6924000000000002E-2</v>
      </c>
      <c r="BZ203" s="351">
        <f t="shared" si="86"/>
        <v>-1.0414666899716263E-8</v>
      </c>
      <c r="CA203" s="353">
        <f t="shared" si="87"/>
        <v>0</v>
      </c>
    </row>
    <row r="204" spans="1:79" x14ac:dyDescent="0.25">
      <c r="A204" s="2" t="s">
        <v>336</v>
      </c>
      <c r="B204" s="2" t="s">
        <v>337</v>
      </c>
      <c r="C204">
        <f>VLOOKUP($B204,'Tillförd energi'!$B$1:$AI$700,MATCH(C$1,'Tillförd energi'!$B$1:$AQ$1,0),FALSE)</f>
        <v>0</v>
      </c>
      <c r="D204">
        <f>VLOOKUP($B204,'Tillförd energi'!$B$1:$AI$700,MATCH(D$1,'Tillförd energi'!$B$1:$AQ$1,0),FALSE)</f>
        <v>0.06</v>
      </c>
      <c r="E204">
        <f>VLOOKUP($B204,'Tillförd energi'!$B$1:$AI$700,MATCH(E$1,'Tillförd energi'!$B$1:$AQ$1,0),FALSE)</f>
        <v>0</v>
      </c>
      <c r="F204">
        <f>VLOOKUP($B204,'Tillförd energi'!$B$1:$AI$700,MATCH(F$1,'Tillförd energi'!$B$1:$AQ$1,0),FALSE)</f>
        <v>0</v>
      </c>
      <c r="G204">
        <f>VLOOKUP($B204,'Tillförd energi'!$B$1:$AI$700,MATCH(G$1,'Tillförd energi'!$B$1:$AQ$1,0),FALSE)</f>
        <v>0</v>
      </c>
      <c r="H204">
        <f>VLOOKUP($B204,'Tillförd energi'!$B$1:$AI$700,MATCH(H$1,'Tillförd energi'!$B$1:$AQ$1,0),FALSE)</f>
        <v>0</v>
      </c>
      <c r="I204">
        <f>VLOOKUP($B204,'Tillförd energi'!$B$1:$AI$700,MATCH(I$1,'Tillförd energi'!$B$1:$AQ$1,0),FALSE)</f>
        <v>0</v>
      </c>
      <c r="J204">
        <f>VLOOKUP($B204,'Tillförd energi'!$B$1:$AI$700,MATCH(J$1,'Tillförd energi'!$B$1:$AQ$1,0),FALSE)</f>
        <v>0</v>
      </c>
      <c r="K204">
        <f>VLOOKUP($B204,'Tillförd energi'!$B$1:$AI$700,MATCH(K$1,'Tillförd energi'!$B$1:$AQ$1,0),FALSE)</f>
        <v>0</v>
      </c>
      <c r="L204">
        <f>VLOOKUP($B204,'Tillförd energi'!$B$1:$AI$700,MATCH(L$1,'Tillförd energi'!$B$1:$AQ$1,0),FALSE)</f>
        <v>0</v>
      </c>
      <c r="M204">
        <f>VLOOKUP($B204,'Tillförd energi'!$B$1:$AI$700,MATCH(M$1,'Tillförd energi'!$B$1:$AQ$1,0),FALSE)</f>
        <v>0</v>
      </c>
      <c r="N204">
        <f>VLOOKUP($B204,'Tillförd energi'!$B$1:$AI$700,MATCH(N$1,'Tillförd energi'!$B$1:$AQ$1,0),FALSE)</f>
        <v>0</v>
      </c>
      <c r="O204">
        <f>VLOOKUP($B204,'Tillförd energi'!$B$1:$AI$700,MATCH(O$1,'Tillförd energi'!$B$1:$AQ$1,0),FALSE)</f>
        <v>0</v>
      </c>
      <c r="P204">
        <f>VLOOKUP($B204,'Tillförd energi'!$B$1:$AI$700,MATCH(P$1,'Tillförd energi'!$B$1:$AQ$1,0),FALSE)</f>
        <v>25.81</v>
      </c>
      <c r="Q204">
        <f>VLOOKUP($B204,'Tillförd energi'!$B$1:$AI$700,MATCH(Q$1,'Tillförd energi'!$B$1:$AQ$1,0),FALSE)</f>
        <v>0</v>
      </c>
      <c r="R204">
        <f>VLOOKUP($B204,'Tillförd energi'!$B$1:$AI$700,MATCH(R$1,'Tillförd energi'!$B$1:$AQ$1,0),FALSE)</f>
        <v>1.71</v>
      </c>
      <c r="S204">
        <f>VLOOKUP($B204,'Tillförd energi'!$B$1:$AI$700,MATCH(S$1,'Tillförd energi'!$B$1:$AQ$1,0),FALSE)</f>
        <v>0</v>
      </c>
      <c r="T204">
        <f>VLOOKUP($B204,'Tillförd energi'!$B$1:$AI$700,MATCH(T$1,'Tillförd energi'!$B$1:$AQ$1,0),FALSE)</f>
        <v>0</v>
      </c>
      <c r="U204">
        <f>VLOOKUP($B204,'Tillförd energi'!$B$1:$AI$700,MATCH(U$1,'Tillförd energi'!$B$1:$AQ$1,0),FALSE)</f>
        <v>0</v>
      </c>
      <c r="V204">
        <f>VLOOKUP($B204,'Tillförd energi'!$B$1:$AI$700,MATCH(V$1,'Tillförd energi'!$B$1:$AQ$1,0),FALSE)</f>
        <v>0</v>
      </c>
      <c r="W204">
        <f>VLOOKUP($B204,'Tillförd energi'!$B$1:$AI$700,MATCH(W$1,'Tillförd energi'!$B$1:$AQ$1,0),FALSE)</f>
        <v>0</v>
      </c>
      <c r="X204">
        <f>VLOOKUP($B204,'Tillförd energi'!$B$1:$AI$700,MATCH(X$1,'Tillförd energi'!$B$1:$AQ$1,0),FALSE)</f>
        <v>0</v>
      </c>
      <c r="Y204">
        <f>VLOOKUP($B204,'Tillförd energi'!$B$1:$AI$700,MATCH(Y$1,'Tillförd energi'!$B$1:$AQ$1,0),FALSE)</f>
        <v>0</v>
      </c>
      <c r="Z204">
        <f>VLOOKUP($B204,'Tillförd energi'!$B$1:$AI$700,MATCH(Z$1,'Tillförd energi'!$B$1:$AQ$1,0),FALSE)</f>
        <v>0</v>
      </c>
      <c r="AA204">
        <f>VLOOKUP($B204,'Tillförd energi'!$B$1:$AI$700,MATCH(AA$1,'Tillförd energi'!$B$1:$AQ$1,0),FALSE)</f>
        <v>0</v>
      </c>
      <c r="AB204">
        <f>VLOOKUP($B204,'Tillförd energi'!$B$1:$AI$700,MATCH(AB$1,'Tillförd energi'!$B$1:$AQ$1,0),FALSE)</f>
        <v>0</v>
      </c>
      <c r="AC204">
        <f>VLOOKUP($B204,'Tillförd energi'!$B$1:$AI$700,MATCH(AC$1,'Tillförd energi'!$B$1:$AQ$1,0),FALSE)</f>
        <v>0</v>
      </c>
      <c r="AD204">
        <f>VLOOKUP($B204,'Tillförd energi'!$B$1:$AI$700,MATCH(AD$1,'Tillförd energi'!$B$1:$AQ$1,0),FALSE)</f>
        <v>0</v>
      </c>
      <c r="AE204">
        <f>VLOOKUP($B204,'Tillförd energi'!$B$1:$AI$700,MATCH(AE$1,'Tillförd energi'!$B$1:$AQ$1,0),FALSE)</f>
        <v>0</v>
      </c>
      <c r="AF204">
        <f>VLOOKUP($B204,'Tillförd energi'!$B$1:$AI$700,MATCH(AF$1,'Tillförd energi'!$B$1:$AQ$1,0),FALSE)</f>
        <v>0.26</v>
      </c>
      <c r="AG204">
        <f>IFERROR(VLOOKUP(B204,Miljö!$B$1:$AC$550,MATCH("Köpt mängd produktionsspecifik fjärrvärme:",Miljö!$B$1:$AC$1,0),FALSE)/1,0)</f>
        <v>0</v>
      </c>
      <c r="AI204">
        <f t="shared" si="66"/>
        <v>27.84</v>
      </c>
      <c r="AJ204">
        <f t="shared" si="67"/>
        <v>27.84</v>
      </c>
      <c r="AK204">
        <f>IF(ISERROR(1/VLOOKUP($B204,Leveranser!$B$1:$S$500,MATCH("såld värme (gwh)",Leveranser!$B$1:$S$1,0),FALSE)),"",VLOOKUP($B204,Leveranser!$B$1:$S$500,MATCH("såld värme (gwh)",Leveranser!$B$1:$S$1,0),FALSE))</f>
        <v>17.600000000000001</v>
      </c>
      <c r="AL204">
        <f>VLOOKUP($B204,Leveranser!$B$1:$Y$500,MATCH("Totalt såld fjärrvärme till andra fjärrvärmeföretag",Leveranser!$B$1:$AA$1,0),FALSE)</f>
        <v>0</v>
      </c>
      <c r="AM204">
        <f>IF(ISERROR(1/VLOOKUP($B204,Miljö!$B$1:$S$500,MATCH("Såld mängd produktionsspecifik fjärrvärme (GWh)",Miljö!$B$1:$R$1,0),FALSE)),0,VLOOKUP($B204,Miljö!$B$1:$S$500,MATCH("Såld mängd produktionsspecifik fjärrvärme (GWh)",Miljö!$B$1:$R$1,0),FALSE))</f>
        <v>0</v>
      </c>
      <c r="AN204" s="239">
        <f t="shared" si="68"/>
        <v>0.63218390804597702</v>
      </c>
      <c r="AP204" t="str">
        <f>IFERROR(VLOOKUP($B204,Miljövärden!$B$2:$H$550,7,FALSE),"Nej, saknas")</f>
        <v>Ja</v>
      </c>
      <c r="AQ204" t="str">
        <f>IFERROR(VLOOKUP($B204,Miljövärden!$B$2:$H$550,6,FALSE),"Nej, saknas")</f>
        <v>Ja</v>
      </c>
      <c r="AU204">
        <f t="shared" si="69"/>
        <v>0.26</v>
      </c>
      <c r="AV204">
        <f t="shared" si="70"/>
        <v>0</v>
      </c>
      <c r="AW204">
        <f t="shared" si="71"/>
        <v>25.81</v>
      </c>
      <c r="AX204">
        <f t="shared" si="72"/>
        <v>1.71</v>
      </c>
      <c r="AZ204">
        <f t="shared" si="73"/>
        <v>27.52</v>
      </c>
      <c r="BC204">
        <f t="shared" si="74"/>
        <v>0.06</v>
      </c>
      <c r="BD204">
        <f t="shared" si="75"/>
        <v>0</v>
      </c>
      <c r="BE204">
        <f t="shared" si="76"/>
        <v>27.52</v>
      </c>
      <c r="BF204">
        <f t="shared" si="77"/>
        <v>0</v>
      </c>
      <c r="BG204">
        <f t="shared" si="78"/>
        <v>0.26</v>
      </c>
      <c r="BH204">
        <f>VLOOKUP(B204,Miljö!$B$1:$I$482,MATCH("Fossilandel för ursprungspecificerad el ()",Miljö!$B$1:$I$1,0),FALSE)</f>
        <v>0.48399999999999999</v>
      </c>
      <c r="BI204">
        <f>VLOOKUP(B204,Miljö!$B$1:$BX$482,MATCH("Kärnkraftsandel för ursprungsspecificerad el ()",Miljö!$B$1:$O$1,0),FALSE)</f>
        <v>0.35</v>
      </c>
      <c r="BJ204">
        <f t="shared" si="79"/>
        <v>0</v>
      </c>
      <c r="BK204" t="str">
        <f>VLOOKUP(B204,Miljö!$B$1:$O$482,MATCH("Fossil andel i procent (%)",Miljö!$B$1:$O$1,0),FALSE)</f>
        <v>ET</v>
      </c>
      <c r="BL204">
        <f t="shared" si="80"/>
        <v>27.84</v>
      </c>
      <c r="BO204" s="289">
        <f t="shared" si="81"/>
        <v>6.6752873563218395E-3</v>
      </c>
      <c r="BP204" s="239">
        <f t="shared" si="82"/>
        <v>3.26867816091954E-3</v>
      </c>
      <c r="BQ204" s="239">
        <f t="shared" si="83"/>
        <v>0.99005603448275858</v>
      </c>
      <c r="BR204" s="239">
        <f t="shared" si="84"/>
        <v>0</v>
      </c>
      <c r="BS204" s="239"/>
      <c r="BT204" s="351">
        <f t="shared" si="85"/>
        <v>1</v>
      </c>
      <c r="BW204" s="289">
        <f>IF(AP204="ja",VLOOKUP(B204,Miljövärden!$B$2:$H$550,MATCH("Total andel fossilt",Miljövärden!$B$2:$H$2,0),FALSE),"")</f>
        <v>6.6752900000000004E-3</v>
      </c>
      <c r="BZ204" s="351">
        <f t="shared" si="86"/>
        <v>2.643678160933749E-9</v>
      </c>
      <c r="CA204" s="353">
        <f t="shared" si="87"/>
        <v>0</v>
      </c>
    </row>
    <row r="205" spans="1:79" x14ac:dyDescent="0.25">
      <c r="A205" s="2" t="s">
        <v>338</v>
      </c>
      <c r="B205" s="2" t="s">
        <v>339</v>
      </c>
      <c r="C205">
        <f>VLOOKUP($B205,'Tillförd energi'!$B$1:$AI$700,MATCH(C$1,'Tillförd energi'!$B$1:$AQ$1,0),FALSE)</f>
        <v>0</v>
      </c>
      <c r="D205">
        <f>VLOOKUP($B205,'Tillförd energi'!$B$1:$AI$700,MATCH(D$1,'Tillförd energi'!$B$1:$AQ$1,0),FALSE)</f>
        <v>0</v>
      </c>
      <c r="E205">
        <f>VLOOKUP($B205,'Tillförd energi'!$B$1:$AI$700,MATCH(E$1,'Tillförd energi'!$B$1:$AQ$1,0),FALSE)</f>
        <v>0</v>
      </c>
      <c r="F205">
        <f>VLOOKUP($B205,'Tillförd energi'!$B$1:$AI$700,MATCH(F$1,'Tillförd energi'!$B$1:$AQ$1,0),FALSE)</f>
        <v>0</v>
      </c>
      <c r="G205">
        <f>VLOOKUP($B205,'Tillförd energi'!$B$1:$AI$700,MATCH(G$1,'Tillförd energi'!$B$1:$AQ$1,0),FALSE)</f>
        <v>0</v>
      </c>
      <c r="H205">
        <f>VLOOKUP($B205,'Tillförd energi'!$B$1:$AI$700,MATCH(H$1,'Tillförd energi'!$B$1:$AQ$1,0),FALSE)</f>
        <v>0</v>
      </c>
      <c r="I205">
        <f>VLOOKUP($B205,'Tillförd energi'!$B$1:$AI$700,MATCH(I$1,'Tillförd energi'!$B$1:$AQ$1,0),FALSE)</f>
        <v>0</v>
      </c>
      <c r="J205">
        <f>VLOOKUP($B205,'Tillförd energi'!$B$1:$AI$700,MATCH(J$1,'Tillförd energi'!$B$1:$AQ$1,0),FALSE)</f>
        <v>0</v>
      </c>
      <c r="K205">
        <f>VLOOKUP($B205,'Tillförd energi'!$B$1:$AI$700,MATCH(K$1,'Tillförd energi'!$B$1:$AQ$1,0),FALSE)</f>
        <v>0</v>
      </c>
      <c r="L205">
        <f>VLOOKUP($B205,'Tillförd energi'!$B$1:$AI$700,MATCH(L$1,'Tillförd energi'!$B$1:$AQ$1,0),FALSE)</f>
        <v>0</v>
      </c>
      <c r="M205">
        <f>VLOOKUP($B205,'Tillförd energi'!$B$1:$AI$700,MATCH(M$1,'Tillförd energi'!$B$1:$AQ$1,0),FALSE)</f>
        <v>0</v>
      </c>
      <c r="N205">
        <f>VLOOKUP($B205,'Tillförd energi'!$B$1:$AI$700,MATCH(N$1,'Tillförd energi'!$B$1:$AQ$1,0),FALSE)</f>
        <v>0</v>
      </c>
      <c r="O205">
        <f>VLOOKUP($B205,'Tillförd energi'!$B$1:$AI$700,MATCH(O$1,'Tillförd energi'!$B$1:$AQ$1,0),FALSE)</f>
        <v>0</v>
      </c>
      <c r="P205">
        <f>VLOOKUP($B205,'Tillförd energi'!$B$1:$AI$700,MATCH(P$1,'Tillförd energi'!$B$1:$AQ$1,0),FALSE)</f>
        <v>0</v>
      </c>
      <c r="Q205">
        <f>VLOOKUP($B205,'Tillförd energi'!$B$1:$AI$700,MATCH(Q$1,'Tillförd energi'!$B$1:$AQ$1,0),FALSE)</f>
        <v>0</v>
      </c>
      <c r="R205">
        <f>VLOOKUP($B205,'Tillförd energi'!$B$1:$AI$700,MATCH(R$1,'Tillförd energi'!$B$1:$AQ$1,0),FALSE)</f>
        <v>0</v>
      </c>
      <c r="S205">
        <f>VLOOKUP($B205,'Tillförd energi'!$B$1:$AI$700,MATCH(S$1,'Tillförd energi'!$B$1:$AQ$1,0),FALSE)</f>
        <v>0</v>
      </c>
      <c r="T205">
        <f>VLOOKUP($B205,'Tillförd energi'!$B$1:$AI$700,MATCH(T$1,'Tillförd energi'!$B$1:$AQ$1,0),FALSE)</f>
        <v>0</v>
      </c>
      <c r="U205">
        <f>VLOOKUP($B205,'Tillförd energi'!$B$1:$AI$700,MATCH(U$1,'Tillförd energi'!$B$1:$AQ$1,0),FALSE)</f>
        <v>0</v>
      </c>
      <c r="V205">
        <f>VLOOKUP($B205,'Tillförd energi'!$B$1:$AI$700,MATCH(V$1,'Tillförd energi'!$B$1:$AQ$1,0),FALSE)</f>
        <v>0</v>
      </c>
      <c r="W205">
        <f>VLOOKUP($B205,'Tillförd energi'!$B$1:$AI$700,MATCH(W$1,'Tillförd energi'!$B$1:$AQ$1,0),FALSE)</f>
        <v>0</v>
      </c>
      <c r="X205">
        <f>VLOOKUP($B205,'Tillförd energi'!$B$1:$AI$700,MATCH(X$1,'Tillförd energi'!$B$1:$AQ$1,0),FALSE)</f>
        <v>0</v>
      </c>
      <c r="Y205">
        <f>VLOOKUP($B205,'Tillförd energi'!$B$1:$AI$700,MATCH(Y$1,'Tillförd energi'!$B$1:$AQ$1,0),FALSE)</f>
        <v>0</v>
      </c>
      <c r="Z205">
        <f>VLOOKUP($B205,'Tillförd energi'!$B$1:$AI$700,MATCH(Z$1,'Tillförd energi'!$B$1:$AQ$1,0),FALSE)</f>
        <v>0</v>
      </c>
      <c r="AA205">
        <f>VLOOKUP($B205,'Tillförd energi'!$B$1:$AI$700,MATCH(AA$1,'Tillförd energi'!$B$1:$AQ$1,0),FALSE)</f>
        <v>0</v>
      </c>
      <c r="AB205">
        <f>VLOOKUP($B205,'Tillförd energi'!$B$1:$AI$700,MATCH(AB$1,'Tillförd energi'!$B$1:$AQ$1,0),FALSE)</f>
        <v>0</v>
      </c>
      <c r="AC205">
        <f>VLOOKUP($B205,'Tillförd energi'!$B$1:$AI$700,MATCH(AC$1,'Tillförd energi'!$B$1:$AQ$1,0),FALSE)</f>
        <v>0</v>
      </c>
      <c r="AD205">
        <f>VLOOKUP($B205,'Tillförd energi'!$B$1:$AI$700,MATCH(AD$1,'Tillförd energi'!$B$1:$AQ$1,0),FALSE)</f>
        <v>0</v>
      </c>
      <c r="AE205">
        <f>VLOOKUP($B205,'Tillförd energi'!$B$1:$AI$700,MATCH(AE$1,'Tillförd energi'!$B$1:$AQ$1,0),FALSE)</f>
        <v>0</v>
      </c>
      <c r="AF205">
        <f>VLOOKUP($B205,'Tillförd energi'!$B$1:$AI$700,MATCH(AF$1,'Tillförd energi'!$B$1:$AQ$1,0),FALSE)</f>
        <v>0</v>
      </c>
      <c r="AG205">
        <f>IFERROR(VLOOKUP(B205,Miljö!$B$1:$AC$550,MATCH("Köpt mängd produktionsspecifik fjärrvärme:",Miljö!$B$1:$AC$1,0),FALSE)/1,0)</f>
        <v>0</v>
      </c>
      <c r="AI205">
        <f t="shared" si="66"/>
        <v>0</v>
      </c>
      <c r="AJ205">
        <f t="shared" si="67"/>
        <v>0</v>
      </c>
      <c r="AK205" t="str">
        <f>IF(ISERROR(1/VLOOKUP($B205,Leveranser!$B$1:$S$500,MATCH("såld värme (gwh)",Leveranser!$B$1:$S$1,0),FALSE)),"",VLOOKUP($B205,Leveranser!$B$1:$S$500,MATCH("såld värme (gwh)",Leveranser!$B$1:$S$1,0),FALSE))</f>
        <v/>
      </c>
      <c r="AL205">
        <f>VLOOKUP($B205,Leveranser!$B$1:$Y$500,MATCH("Totalt såld fjärrvärme till andra fjärrvärmeföretag",Leveranser!$B$1:$AA$1,0),FALSE)</f>
        <v>0</v>
      </c>
      <c r="AM205">
        <f>IF(ISERROR(1/VLOOKUP($B205,Miljö!$B$1:$S$500,MATCH("Såld mängd produktionsspecifik fjärrvärme (GWh)",Miljö!$B$1:$R$1,0),FALSE)),0,VLOOKUP($B205,Miljö!$B$1:$S$500,MATCH("Såld mängd produktionsspecifik fjärrvärme (GWh)",Miljö!$B$1:$R$1,0),FALSE))</f>
        <v>0</v>
      </c>
      <c r="AN205" s="239" t="str">
        <f t="shared" si="68"/>
        <v/>
      </c>
      <c r="AP205" t="str">
        <f>IFERROR(VLOOKUP($B205,Miljövärden!$B$2:$H$550,7,FALSE),"Nej, saknas")</f>
        <v>Nej</v>
      </c>
      <c r="AQ205" t="str">
        <f>IFERROR(VLOOKUP($B205,Miljövärden!$B$2:$H$550,6,FALSE),"Nej, saknas")</f>
        <v>Nej</v>
      </c>
      <c r="AU205">
        <f t="shared" si="69"/>
        <v>0</v>
      </c>
      <c r="AV205">
        <f t="shared" si="70"/>
        <v>0</v>
      </c>
      <c r="AW205">
        <f t="shared" si="71"/>
        <v>0</v>
      </c>
      <c r="AX205">
        <f t="shared" si="72"/>
        <v>0</v>
      </c>
      <c r="AZ205">
        <f t="shared" si="73"/>
        <v>0</v>
      </c>
      <c r="BC205">
        <f t="shared" si="74"/>
        <v>0</v>
      </c>
      <c r="BD205">
        <f t="shared" si="75"/>
        <v>0</v>
      </c>
      <c r="BE205">
        <f t="shared" si="76"/>
        <v>0</v>
      </c>
      <c r="BF205">
        <f t="shared" si="77"/>
        <v>0</v>
      </c>
      <c r="BG205">
        <f t="shared" si="78"/>
        <v>0</v>
      </c>
      <c r="BH205" t="str">
        <f>VLOOKUP(B205,Miljö!$B$1:$I$482,MATCH("Fossilandel för ursprungspecificerad el ()",Miljö!$B$1:$I$1,0),FALSE)</f>
        <v>-</v>
      </c>
      <c r="BI205" t="str">
        <f>VLOOKUP(B205,Miljö!$B$1:$BX$482,MATCH("Kärnkraftsandel för ursprungsspecificerad el ()",Miljö!$B$1:$O$1,0),FALSE)</f>
        <v>-</v>
      </c>
      <c r="BJ205">
        <f t="shared" si="79"/>
        <v>0</v>
      </c>
      <c r="BK205" t="str">
        <f>VLOOKUP(B205,Miljö!$B$1:$O$482,MATCH("Fossil andel i procent (%)",Miljö!$B$1:$O$1,0),FALSE)</f>
        <v>-</v>
      </c>
      <c r="BL205">
        <f t="shared" si="80"/>
        <v>0</v>
      </c>
      <c r="BO205" s="289" t="str">
        <f t="shared" si="81"/>
        <v/>
      </c>
      <c r="BP205" s="239" t="str">
        <f t="shared" si="82"/>
        <v/>
      </c>
      <c r="BQ205" s="239" t="str">
        <f t="shared" si="83"/>
        <v/>
      </c>
      <c r="BR205" s="239" t="str">
        <f t="shared" si="84"/>
        <v/>
      </c>
      <c r="BS205" s="239"/>
      <c r="BT205" s="351">
        <f t="shared" si="85"/>
        <v>0</v>
      </c>
      <c r="BW205" s="289" t="str">
        <f>IF(AP205="ja",VLOOKUP(B205,Miljövärden!$B$2:$H$550,MATCH("Total andel fossilt",Miljövärden!$B$2:$H$2,0),FALSE),"")</f>
        <v/>
      </c>
      <c r="BZ205" s="351" t="str">
        <f t="shared" si="86"/>
        <v/>
      </c>
      <c r="CA205" s="353" t="str">
        <f t="shared" si="87"/>
        <v/>
      </c>
    </row>
    <row r="206" spans="1:79" x14ac:dyDescent="0.25">
      <c r="A206" s="2" t="s">
        <v>340</v>
      </c>
      <c r="B206" s="2" t="s">
        <v>341</v>
      </c>
      <c r="C206">
        <f>VLOOKUP($B206,'Tillförd energi'!$B$1:$AI$700,MATCH(C$1,'Tillförd energi'!$B$1:$AQ$1,0),FALSE)</f>
        <v>0</v>
      </c>
      <c r="D206">
        <f>VLOOKUP($B206,'Tillförd energi'!$B$1:$AI$700,MATCH(D$1,'Tillförd energi'!$B$1:$AQ$1,0),FALSE)</f>
        <v>0.83</v>
      </c>
      <c r="E206">
        <f>VLOOKUP($B206,'Tillförd energi'!$B$1:$AI$700,MATCH(E$1,'Tillförd energi'!$B$1:$AQ$1,0),FALSE)</f>
        <v>0</v>
      </c>
      <c r="F206">
        <f>VLOOKUP($B206,'Tillförd energi'!$B$1:$AI$700,MATCH(F$1,'Tillförd energi'!$B$1:$AQ$1,0),FALSE)</f>
        <v>0</v>
      </c>
      <c r="G206">
        <f>VLOOKUP($B206,'Tillförd energi'!$B$1:$AI$700,MATCH(G$1,'Tillförd energi'!$B$1:$AQ$1,0),FALSE)</f>
        <v>0</v>
      </c>
      <c r="H206">
        <f>VLOOKUP($B206,'Tillförd energi'!$B$1:$AI$700,MATCH(H$1,'Tillförd energi'!$B$1:$AQ$1,0),FALSE)</f>
        <v>0</v>
      </c>
      <c r="I206">
        <f>VLOOKUP($B206,'Tillförd energi'!$B$1:$AI$700,MATCH(I$1,'Tillförd energi'!$B$1:$AQ$1,0),FALSE)</f>
        <v>0</v>
      </c>
      <c r="J206">
        <f>VLOOKUP($B206,'Tillförd energi'!$B$1:$AI$700,MATCH(J$1,'Tillförd energi'!$B$1:$AQ$1,0),FALSE)</f>
        <v>0</v>
      </c>
      <c r="K206">
        <f>VLOOKUP($B206,'Tillförd energi'!$B$1:$AI$700,MATCH(K$1,'Tillförd energi'!$B$1:$AQ$1,0),FALSE)</f>
        <v>0</v>
      </c>
      <c r="L206">
        <f>VLOOKUP($B206,'Tillförd energi'!$B$1:$AI$700,MATCH(L$1,'Tillförd energi'!$B$1:$AQ$1,0),FALSE)</f>
        <v>11.57</v>
      </c>
      <c r="M206">
        <f>VLOOKUP($B206,'Tillförd energi'!$B$1:$AI$700,MATCH(M$1,'Tillförd energi'!$B$1:$AQ$1,0),FALSE)</f>
        <v>0</v>
      </c>
      <c r="N206">
        <f>VLOOKUP($B206,'Tillförd energi'!$B$1:$AI$700,MATCH(N$1,'Tillförd energi'!$B$1:$AQ$1,0),FALSE)</f>
        <v>23.57</v>
      </c>
      <c r="O206">
        <f>VLOOKUP($B206,'Tillförd energi'!$B$1:$AI$700,MATCH(O$1,'Tillförd energi'!$B$1:$AQ$1,0),FALSE)</f>
        <v>0</v>
      </c>
      <c r="P206">
        <f>VLOOKUP($B206,'Tillförd energi'!$B$1:$AI$700,MATCH(P$1,'Tillförd energi'!$B$1:$AQ$1,0),FALSE)</f>
        <v>0</v>
      </c>
      <c r="Q206">
        <f>VLOOKUP($B206,'Tillförd energi'!$B$1:$AI$700,MATCH(Q$1,'Tillförd energi'!$B$1:$AQ$1,0),FALSE)</f>
        <v>0</v>
      </c>
      <c r="R206">
        <f>VLOOKUP($B206,'Tillförd energi'!$B$1:$AI$700,MATCH(R$1,'Tillförd energi'!$B$1:$AQ$1,0),FALSE)</f>
        <v>8.5749999999999993</v>
      </c>
      <c r="S206">
        <f>VLOOKUP($B206,'Tillförd energi'!$B$1:$AI$700,MATCH(S$1,'Tillförd energi'!$B$1:$AQ$1,0),FALSE)</f>
        <v>0</v>
      </c>
      <c r="T206">
        <f>VLOOKUP($B206,'Tillförd energi'!$B$1:$AI$700,MATCH(T$1,'Tillförd energi'!$B$1:$AQ$1,0),FALSE)</f>
        <v>0</v>
      </c>
      <c r="U206">
        <f>VLOOKUP($B206,'Tillförd energi'!$B$1:$AI$700,MATCH(U$1,'Tillförd energi'!$B$1:$AQ$1,0),FALSE)</f>
        <v>0</v>
      </c>
      <c r="V206">
        <f>VLOOKUP($B206,'Tillförd energi'!$B$1:$AI$700,MATCH(V$1,'Tillförd energi'!$B$1:$AQ$1,0),FALSE)</f>
        <v>0</v>
      </c>
      <c r="W206">
        <f>VLOOKUP($B206,'Tillförd energi'!$B$1:$AI$700,MATCH(W$1,'Tillförd energi'!$B$1:$AQ$1,0),FALSE)</f>
        <v>0</v>
      </c>
      <c r="X206">
        <f>VLOOKUP($B206,'Tillförd energi'!$B$1:$AI$700,MATCH(X$1,'Tillförd energi'!$B$1:$AQ$1,0),FALSE)</f>
        <v>0</v>
      </c>
      <c r="Y206">
        <f>VLOOKUP($B206,'Tillförd energi'!$B$1:$AI$700,MATCH(Y$1,'Tillförd energi'!$B$1:$AQ$1,0),FALSE)</f>
        <v>0</v>
      </c>
      <c r="Z206">
        <f>VLOOKUP($B206,'Tillförd energi'!$B$1:$AI$700,MATCH(Z$1,'Tillförd energi'!$B$1:$AQ$1,0),FALSE)</f>
        <v>0</v>
      </c>
      <c r="AA206">
        <f>VLOOKUP($B206,'Tillförd energi'!$B$1:$AI$700,MATCH(AA$1,'Tillförd energi'!$B$1:$AQ$1,0),FALSE)</f>
        <v>0</v>
      </c>
      <c r="AB206">
        <f>VLOOKUP($B206,'Tillförd energi'!$B$1:$AI$700,MATCH(AB$1,'Tillförd energi'!$B$1:$AQ$1,0),FALSE)</f>
        <v>0</v>
      </c>
      <c r="AC206">
        <f>VLOOKUP($B206,'Tillförd energi'!$B$1:$AI$700,MATCH(AC$1,'Tillförd energi'!$B$1:$AQ$1,0),FALSE)</f>
        <v>3.88</v>
      </c>
      <c r="AD206">
        <f>VLOOKUP($B206,'Tillförd energi'!$B$1:$AI$700,MATCH(AD$1,'Tillförd energi'!$B$1:$AQ$1,0),FALSE)</f>
        <v>0</v>
      </c>
      <c r="AE206">
        <f>VLOOKUP($B206,'Tillförd energi'!$B$1:$AI$700,MATCH(AE$1,'Tillförd energi'!$B$1:$AQ$1,0),FALSE)</f>
        <v>0</v>
      </c>
      <c r="AF206">
        <f>VLOOKUP($B206,'Tillförd energi'!$B$1:$AI$700,MATCH(AF$1,'Tillförd energi'!$B$1:$AQ$1,0),FALSE)</f>
        <v>1.0049999999999999</v>
      </c>
      <c r="AG206">
        <f>IFERROR(VLOOKUP(B206,Miljö!$B$1:$AC$550,MATCH("Köpt mängd produktionsspecifik fjärrvärme:",Miljö!$B$1:$AC$1,0),FALSE)/1,0)</f>
        <v>0</v>
      </c>
      <c r="AI206">
        <f t="shared" si="66"/>
        <v>49.430000000000007</v>
      </c>
      <c r="AJ206">
        <f t="shared" si="67"/>
        <v>49.430000000000007</v>
      </c>
      <c r="AK206">
        <f>IF(ISERROR(1/VLOOKUP($B206,Leveranser!$B$1:$S$500,MATCH("såld värme (gwh)",Leveranser!$B$1:$S$1,0),FALSE)),"",VLOOKUP($B206,Leveranser!$B$1:$S$500,MATCH("såld värme (gwh)",Leveranser!$B$1:$S$1,0),FALSE))</f>
        <v>38.5</v>
      </c>
      <c r="AL206">
        <f>VLOOKUP($B206,Leveranser!$B$1:$Y$500,MATCH("Totalt såld fjärrvärme till andra fjärrvärmeföretag",Leveranser!$B$1:$AA$1,0),FALSE)</f>
        <v>0</v>
      </c>
      <c r="AM206">
        <f>IF(ISERROR(1/VLOOKUP($B206,Miljö!$B$1:$S$500,MATCH("Såld mängd produktionsspecifik fjärrvärme (GWh)",Miljö!$B$1:$R$1,0),FALSE)),0,VLOOKUP($B206,Miljö!$B$1:$S$500,MATCH("Såld mängd produktionsspecifik fjärrvärme (GWh)",Miljö!$B$1:$R$1,0),FALSE))</f>
        <v>0</v>
      </c>
      <c r="AN206" s="239">
        <f t="shared" si="68"/>
        <v>0.77887922314383962</v>
      </c>
      <c r="AP206" t="str">
        <f>IFERROR(VLOOKUP($B206,Miljövärden!$B$2:$H$550,7,FALSE),"Nej, saknas")</f>
        <v>Ja</v>
      </c>
      <c r="AQ206" t="str">
        <f>IFERROR(VLOOKUP($B206,Miljövärden!$B$2:$H$550,6,FALSE),"Nej, saknas")</f>
        <v>Ja</v>
      </c>
      <c r="AU206">
        <f t="shared" si="69"/>
        <v>1.0049999999999999</v>
      </c>
      <c r="AV206">
        <f t="shared" si="70"/>
        <v>0</v>
      </c>
      <c r="AW206">
        <f t="shared" si="71"/>
        <v>23.57</v>
      </c>
      <c r="AX206">
        <f t="shared" si="72"/>
        <v>8.5749999999999993</v>
      </c>
      <c r="AZ206">
        <f t="shared" si="73"/>
        <v>43.715000000000003</v>
      </c>
      <c r="BC206">
        <f t="shared" si="74"/>
        <v>0.83</v>
      </c>
      <c r="BD206">
        <f t="shared" si="75"/>
        <v>0</v>
      </c>
      <c r="BE206">
        <f t="shared" si="76"/>
        <v>32.144999999999996</v>
      </c>
      <c r="BF206">
        <f t="shared" si="77"/>
        <v>15.45</v>
      </c>
      <c r="BG206">
        <f t="shared" si="78"/>
        <v>1.0049999999999999</v>
      </c>
      <c r="BH206">
        <f>VLOOKUP(B206,Miljö!$B$1:$I$482,MATCH("Fossilandel för ursprungspecificerad el ()",Miljö!$B$1:$I$1,0),FALSE)</f>
        <v>0</v>
      </c>
      <c r="BI206">
        <f>VLOOKUP(B206,Miljö!$B$1:$BX$482,MATCH("Kärnkraftsandel för ursprungsspecificerad el ()",Miljö!$B$1:$O$1,0),FALSE)</f>
        <v>0</v>
      </c>
      <c r="BJ206">
        <f t="shared" si="79"/>
        <v>0</v>
      </c>
      <c r="BK206" t="str">
        <f>VLOOKUP(B206,Miljö!$B$1:$O$482,MATCH("Fossil andel i procent (%)",Miljö!$B$1:$O$1,0),FALSE)</f>
        <v>ET</v>
      </c>
      <c r="BL206">
        <f t="shared" si="80"/>
        <v>49.43</v>
      </c>
      <c r="BO206" s="289">
        <f t="shared" si="81"/>
        <v>1.6791422213230829E-2</v>
      </c>
      <c r="BP206" s="239">
        <f t="shared" si="82"/>
        <v>0</v>
      </c>
      <c r="BQ206" s="239">
        <f t="shared" si="83"/>
        <v>0.67064535707060491</v>
      </c>
      <c r="BR206" s="239">
        <f t="shared" si="84"/>
        <v>0.31256322071616427</v>
      </c>
      <c r="BS206" s="239"/>
      <c r="BT206" s="351">
        <f t="shared" si="85"/>
        <v>1</v>
      </c>
      <c r="BW206" s="289">
        <f>IF(AP206="ja",VLOOKUP(B206,Miljövärden!$B$2:$H$550,MATCH("Total andel fossilt",Miljövärden!$B$2:$H$2,0),FALSE),"")</f>
        <v>1.6791400000000001E-2</v>
      </c>
      <c r="BZ206" s="351">
        <f t="shared" si="86"/>
        <v>-2.2213230827655694E-8</v>
      </c>
      <c r="CA206" s="353">
        <f t="shared" si="87"/>
        <v>0</v>
      </c>
    </row>
    <row r="207" spans="1:79" x14ac:dyDescent="0.25">
      <c r="A207" s="2" t="s">
        <v>340</v>
      </c>
      <c r="B207" s="2" t="s">
        <v>342</v>
      </c>
      <c r="C207">
        <f>VLOOKUP($B207,'Tillförd energi'!$B$1:$AI$700,MATCH(C$1,'Tillförd energi'!$B$1:$AQ$1,0),FALSE)</f>
        <v>0</v>
      </c>
      <c r="D207">
        <f>VLOOKUP($B207,'Tillförd energi'!$B$1:$AI$700,MATCH(D$1,'Tillförd energi'!$B$1:$AQ$1,0),FALSE)</f>
        <v>0</v>
      </c>
      <c r="E207">
        <f>VLOOKUP($B207,'Tillförd energi'!$B$1:$AI$700,MATCH(E$1,'Tillförd energi'!$B$1:$AQ$1,0),FALSE)</f>
        <v>0</v>
      </c>
      <c r="F207">
        <f>VLOOKUP($B207,'Tillförd energi'!$B$1:$AI$700,MATCH(F$1,'Tillförd energi'!$B$1:$AQ$1,0),FALSE)</f>
        <v>0</v>
      </c>
      <c r="G207">
        <f>VLOOKUP($B207,'Tillförd energi'!$B$1:$AI$700,MATCH(G$1,'Tillförd energi'!$B$1:$AQ$1,0),FALSE)</f>
        <v>0</v>
      </c>
      <c r="H207">
        <f>VLOOKUP($B207,'Tillförd energi'!$B$1:$AI$700,MATCH(H$1,'Tillförd energi'!$B$1:$AQ$1,0),FALSE)</f>
        <v>0</v>
      </c>
      <c r="I207">
        <f>VLOOKUP($B207,'Tillförd energi'!$B$1:$AI$700,MATCH(I$1,'Tillförd energi'!$B$1:$AQ$1,0),FALSE)</f>
        <v>0</v>
      </c>
      <c r="J207">
        <f>VLOOKUP($B207,'Tillförd energi'!$B$1:$AI$700,MATCH(J$1,'Tillförd energi'!$B$1:$AQ$1,0),FALSE)</f>
        <v>0</v>
      </c>
      <c r="K207">
        <f>VLOOKUP($B207,'Tillförd energi'!$B$1:$AI$700,MATCH(K$1,'Tillförd energi'!$B$1:$AQ$1,0),FALSE)</f>
        <v>0</v>
      </c>
      <c r="L207">
        <f>VLOOKUP($B207,'Tillförd energi'!$B$1:$AI$700,MATCH(L$1,'Tillförd energi'!$B$1:$AQ$1,0),FALSE)</f>
        <v>0</v>
      </c>
      <c r="M207">
        <f>VLOOKUP($B207,'Tillförd energi'!$B$1:$AI$700,MATCH(M$1,'Tillförd energi'!$B$1:$AQ$1,0),FALSE)</f>
        <v>0</v>
      </c>
      <c r="N207">
        <f>VLOOKUP($B207,'Tillförd energi'!$B$1:$AI$700,MATCH(N$1,'Tillförd energi'!$B$1:$AQ$1,0),FALSE)</f>
        <v>0</v>
      </c>
      <c r="O207">
        <f>VLOOKUP($B207,'Tillförd energi'!$B$1:$AI$700,MATCH(O$1,'Tillförd energi'!$B$1:$AQ$1,0),FALSE)</f>
        <v>0</v>
      </c>
      <c r="P207">
        <f>VLOOKUP($B207,'Tillförd energi'!$B$1:$AI$700,MATCH(P$1,'Tillförd energi'!$B$1:$AQ$1,0),FALSE)</f>
        <v>0</v>
      </c>
      <c r="Q207">
        <f>VLOOKUP($B207,'Tillförd energi'!$B$1:$AI$700,MATCH(Q$1,'Tillförd energi'!$B$1:$AQ$1,0),FALSE)</f>
        <v>0</v>
      </c>
      <c r="R207">
        <f>VLOOKUP($B207,'Tillförd energi'!$B$1:$AI$700,MATCH(R$1,'Tillförd energi'!$B$1:$AQ$1,0),FALSE)</f>
        <v>0</v>
      </c>
      <c r="S207">
        <f>VLOOKUP($B207,'Tillförd energi'!$B$1:$AI$700,MATCH(S$1,'Tillförd energi'!$B$1:$AQ$1,0),FALSE)</f>
        <v>0</v>
      </c>
      <c r="T207">
        <f>VLOOKUP($B207,'Tillförd energi'!$B$1:$AI$700,MATCH(T$1,'Tillförd energi'!$B$1:$AQ$1,0),FALSE)</f>
        <v>0</v>
      </c>
      <c r="U207">
        <f>VLOOKUP($B207,'Tillförd energi'!$B$1:$AI$700,MATCH(U$1,'Tillförd energi'!$B$1:$AQ$1,0),FALSE)</f>
        <v>0</v>
      </c>
      <c r="V207">
        <f>VLOOKUP($B207,'Tillförd energi'!$B$1:$AI$700,MATCH(V$1,'Tillförd energi'!$B$1:$AQ$1,0),FALSE)</f>
        <v>0</v>
      </c>
      <c r="W207">
        <f>VLOOKUP($B207,'Tillförd energi'!$B$1:$AI$700,MATCH(W$1,'Tillförd energi'!$B$1:$AQ$1,0),FALSE)</f>
        <v>0</v>
      </c>
      <c r="X207">
        <f>VLOOKUP($B207,'Tillförd energi'!$B$1:$AI$700,MATCH(X$1,'Tillförd energi'!$B$1:$AQ$1,0),FALSE)</f>
        <v>0</v>
      </c>
      <c r="Y207">
        <f>VLOOKUP($B207,'Tillförd energi'!$B$1:$AI$700,MATCH(Y$1,'Tillförd energi'!$B$1:$AQ$1,0),FALSE)</f>
        <v>0</v>
      </c>
      <c r="Z207">
        <f>VLOOKUP($B207,'Tillförd energi'!$B$1:$AI$700,MATCH(Z$1,'Tillförd energi'!$B$1:$AQ$1,0),FALSE)</f>
        <v>0</v>
      </c>
      <c r="AA207">
        <f>VLOOKUP($B207,'Tillförd energi'!$B$1:$AI$700,MATCH(AA$1,'Tillförd energi'!$B$1:$AQ$1,0),FALSE)</f>
        <v>0</v>
      </c>
      <c r="AB207">
        <f>VLOOKUP($B207,'Tillförd energi'!$B$1:$AI$700,MATCH(AB$1,'Tillförd energi'!$B$1:$AQ$1,0),FALSE)</f>
        <v>0</v>
      </c>
      <c r="AC207">
        <f>VLOOKUP($B207,'Tillförd energi'!$B$1:$AI$700,MATCH(AC$1,'Tillförd energi'!$B$1:$AQ$1,0),FALSE)</f>
        <v>0</v>
      </c>
      <c r="AD207">
        <f>VLOOKUP($B207,'Tillförd energi'!$B$1:$AI$700,MATCH(AD$1,'Tillförd energi'!$B$1:$AQ$1,0),FALSE)</f>
        <v>0</v>
      </c>
      <c r="AE207">
        <f>VLOOKUP($B207,'Tillförd energi'!$B$1:$AI$700,MATCH(AE$1,'Tillförd energi'!$B$1:$AQ$1,0),FALSE)</f>
        <v>0</v>
      </c>
      <c r="AF207">
        <f>VLOOKUP($B207,'Tillförd energi'!$B$1:$AI$700,MATCH(AF$1,'Tillförd energi'!$B$1:$AQ$1,0),FALSE)</f>
        <v>0</v>
      </c>
      <c r="AG207">
        <f>IFERROR(VLOOKUP(B207,Miljö!$B$1:$AC$550,MATCH("Köpt mängd produktionsspecifik fjärrvärme:",Miljö!$B$1:$AC$1,0),FALSE)/1,0)</f>
        <v>0</v>
      </c>
      <c r="AI207">
        <f t="shared" si="66"/>
        <v>0</v>
      </c>
      <c r="AJ207">
        <f t="shared" si="67"/>
        <v>0</v>
      </c>
      <c r="AK207" t="str">
        <f>IF(ISERROR(1/VLOOKUP($B207,Leveranser!$B$1:$S$500,MATCH("såld värme (gwh)",Leveranser!$B$1:$S$1,0),FALSE)),"",VLOOKUP($B207,Leveranser!$B$1:$S$500,MATCH("såld värme (gwh)",Leveranser!$B$1:$S$1,0),FALSE))</f>
        <v/>
      </c>
      <c r="AL207">
        <f>VLOOKUP($B207,Leveranser!$B$1:$Y$500,MATCH("Totalt såld fjärrvärme till andra fjärrvärmeföretag",Leveranser!$B$1:$AA$1,0),FALSE)</f>
        <v>0</v>
      </c>
      <c r="AM207">
        <f>IF(ISERROR(1/VLOOKUP($B207,Miljö!$B$1:$S$500,MATCH("Såld mängd produktionsspecifik fjärrvärme (GWh)",Miljö!$B$1:$R$1,0),FALSE)),0,VLOOKUP($B207,Miljö!$B$1:$S$500,MATCH("Såld mängd produktionsspecifik fjärrvärme (GWh)",Miljö!$B$1:$R$1,0),FALSE))</f>
        <v>0</v>
      </c>
      <c r="AN207" s="239" t="str">
        <f t="shared" si="68"/>
        <v/>
      </c>
      <c r="AP207" t="str">
        <f>IFERROR(VLOOKUP($B207,Miljövärden!$B$2:$H$550,7,FALSE),"Nej, saknas")</f>
        <v>Nej</v>
      </c>
      <c r="AQ207" t="str">
        <f>IFERROR(VLOOKUP($B207,Miljövärden!$B$2:$H$550,6,FALSE),"Nej, saknas")</f>
        <v>Ja</v>
      </c>
      <c r="AU207">
        <f t="shared" si="69"/>
        <v>0</v>
      </c>
      <c r="AV207">
        <f t="shared" si="70"/>
        <v>0</v>
      </c>
      <c r="AW207">
        <f t="shared" si="71"/>
        <v>0</v>
      </c>
      <c r="AX207">
        <f t="shared" si="72"/>
        <v>0</v>
      </c>
      <c r="AZ207">
        <f t="shared" si="73"/>
        <v>0</v>
      </c>
      <c r="BC207">
        <f t="shared" si="74"/>
        <v>0</v>
      </c>
      <c r="BD207">
        <f t="shared" si="75"/>
        <v>0</v>
      </c>
      <c r="BE207">
        <f t="shared" si="76"/>
        <v>0</v>
      </c>
      <c r="BF207">
        <f t="shared" si="77"/>
        <v>0</v>
      </c>
      <c r="BG207">
        <f t="shared" si="78"/>
        <v>0</v>
      </c>
      <c r="BH207">
        <f>VLOOKUP(B207,Miljö!$B$1:$I$482,MATCH("Fossilandel för ursprungspecificerad el ()",Miljö!$B$1:$I$1,0),FALSE)</f>
        <v>0.48399999999999999</v>
      </c>
      <c r="BI207">
        <f>VLOOKUP(B207,Miljö!$B$1:$BX$482,MATCH("Kärnkraftsandel för ursprungsspecificerad el ()",Miljö!$B$1:$O$1,0),FALSE)</f>
        <v>0.35</v>
      </c>
      <c r="BJ207">
        <f t="shared" si="79"/>
        <v>0</v>
      </c>
      <c r="BK207" t="str">
        <f>VLOOKUP(B207,Miljö!$B$1:$O$482,MATCH("Fossil andel i procent (%)",Miljö!$B$1:$O$1,0),FALSE)</f>
        <v>ET</v>
      </c>
      <c r="BL207">
        <f t="shared" si="80"/>
        <v>0</v>
      </c>
      <c r="BO207" s="289" t="str">
        <f t="shared" si="81"/>
        <v/>
      </c>
      <c r="BP207" s="239" t="str">
        <f t="shared" si="82"/>
        <v/>
      </c>
      <c r="BQ207" s="239" t="str">
        <f t="shared" si="83"/>
        <v/>
      </c>
      <c r="BR207" s="239" t="str">
        <f t="shared" si="84"/>
        <v/>
      </c>
      <c r="BS207" s="239"/>
      <c r="BT207" s="351">
        <f t="shared" si="85"/>
        <v>0</v>
      </c>
      <c r="BW207" s="289" t="str">
        <f>IF(AP207="ja",VLOOKUP(B207,Miljövärden!$B$2:$H$550,MATCH("Total andel fossilt",Miljövärden!$B$2:$H$2,0),FALSE),"")</f>
        <v/>
      </c>
      <c r="BZ207" s="351" t="str">
        <f t="shared" si="86"/>
        <v/>
      </c>
      <c r="CA207" s="353" t="str">
        <f t="shared" si="87"/>
        <v/>
      </c>
    </row>
    <row r="208" spans="1:79" x14ac:dyDescent="0.25">
      <c r="A208" s="2" t="s">
        <v>340</v>
      </c>
      <c r="B208" s="2" t="s">
        <v>343</v>
      </c>
      <c r="C208">
        <f>VLOOKUP($B208,'Tillförd energi'!$B$1:$AI$700,MATCH(C$1,'Tillförd energi'!$B$1:$AQ$1,0),FALSE)</f>
        <v>118.24</v>
      </c>
      <c r="D208">
        <f>VLOOKUP($B208,'Tillförd energi'!$B$1:$AI$700,MATCH(D$1,'Tillförd energi'!$B$1:$AQ$1,0),FALSE)</f>
        <v>11.48</v>
      </c>
      <c r="E208">
        <f>VLOOKUP($B208,'Tillförd energi'!$B$1:$AI$700,MATCH(E$1,'Tillförd energi'!$B$1:$AQ$1,0),FALSE)</f>
        <v>0</v>
      </c>
      <c r="F208">
        <f>VLOOKUP($B208,'Tillförd energi'!$B$1:$AI$700,MATCH(F$1,'Tillförd energi'!$B$1:$AQ$1,0),FALSE)</f>
        <v>7.29</v>
      </c>
      <c r="G208">
        <f>VLOOKUP($B208,'Tillförd energi'!$B$1:$AI$700,MATCH(G$1,'Tillförd energi'!$B$1:$AQ$1,0),FALSE)</f>
        <v>0</v>
      </c>
      <c r="H208">
        <f>VLOOKUP($B208,'Tillförd energi'!$B$1:$AI$700,MATCH(H$1,'Tillförd energi'!$B$1:$AQ$1,0),FALSE)</f>
        <v>0</v>
      </c>
      <c r="I208">
        <f>VLOOKUP($B208,'Tillförd energi'!$B$1:$AI$700,MATCH(I$1,'Tillförd energi'!$B$1:$AQ$1,0),FALSE)</f>
        <v>603.44000000000005</v>
      </c>
      <c r="J208">
        <f>VLOOKUP($B208,'Tillförd energi'!$B$1:$AI$700,MATCH(J$1,'Tillförd energi'!$B$1:$AQ$1,0),FALSE)</f>
        <v>2.8235299999999999</v>
      </c>
      <c r="K208">
        <f>VLOOKUP($B208,'Tillförd energi'!$B$1:$AI$700,MATCH(K$1,'Tillförd energi'!$B$1:$AQ$1,0),FALSE)</f>
        <v>0</v>
      </c>
      <c r="L208">
        <f>VLOOKUP($B208,'Tillförd energi'!$B$1:$AI$700,MATCH(L$1,'Tillförd energi'!$B$1:$AQ$1,0),FALSE)</f>
        <v>117.69</v>
      </c>
      <c r="M208">
        <f>VLOOKUP($B208,'Tillförd energi'!$B$1:$AI$700,MATCH(M$1,'Tillförd energi'!$B$1:$AQ$1,0),FALSE)</f>
        <v>111.19</v>
      </c>
      <c r="N208">
        <f>VLOOKUP($B208,'Tillförd energi'!$B$1:$AI$700,MATCH(N$1,'Tillförd energi'!$B$1:$AQ$1,0),FALSE)</f>
        <v>92.42</v>
      </c>
      <c r="O208">
        <f>VLOOKUP($B208,'Tillförd energi'!$B$1:$AI$700,MATCH(O$1,'Tillförd energi'!$B$1:$AQ$1,0),FALSE)</f>
        <v>102.2</v>
      </c>
      <c r="P208">
        <f>VLOOKUP($B208,'Tillförd energi'!$B$1:$AI$700,MATCH(P$1,'Tillförd energi'!$B$1:$AQ$1,0),FALSE)</f>
        <v>27.81</v>
      </c>
      <c r="Q208">
        <f>VLOOKUP($B208,'Tillförd energi'!$B$1:$AI$700,MATCH(Q$1,'Tillförd energi'!$B$1:$AQ$1,0),FALSE)</f>
        <v>0</v>
      </c>
      <c r="R208">
        <f>VLOOKUP($B208,'Tillförd energi'!$B$1:$AI$700,MATCH(R$1,'Tillförd energi'!$B$1:$AQ$1,0),FALSE)</f>
        <v>0</v>
      </c>
      <c r="S208">
        <f>VLOOKUP($B208,'Tillförd energi'!$B$1:$AI$700,MATCH(S$1,'Tillförd energi'!$B$1:$AQ$1,0),FALSE)</f>
        <v>0</v>
      </c>
      <c r="T208">
        <f>VLOOKUP($B208,'Tillförd energi'!$B$1:$AI$700,MATCH(T$1,'Tillförd energi'!$B$1:$AQ$1,0),FALSE)</f>
        <v>0</v>
      </c>
      <c r="U208">
        <f>VLOOKUP($B208,'Tillförd energi'!$B$1:$AI$700,MATCH(U$1,'Tillförd energi'!$B$1:$AQ$1,0),FALSE)</f>
        <v>0</v>
      </c>
      <c r="V208">
        <f>VLOOKUP($B208,'Tillförd energi'!$B$1:$AI$700,MATCH(V$1,'Tillförd energi'!$B$1:$AQ$1,0),FALSE)</f>
        <v>36.31</v>
      </c>
      <c r="W208">
        <f>VLOOKUP($B208,'Tillförd energi'!$B$1:$AI$700,MATCH(W$1,'Tillförd energi'!$B$1:$AQ$1,0),FALSE)</f>
        <v>0</v>
      </c>
      <c r="X208">
        <f>VLOOKUP($B208,'Tillförd energi'!$B$1:$AI$700,MATCH(X$1,'Tillförd energi'!$B$1:$AQ$1,0),FALSE)</f>
        <v>27.81</v>
      </c>
      <c r="Y208">
        <f>VLOOKUP($B208,'Tillförd energi'!$B$1:$AI$700,MATCH(Y$1,'Tillförd energi'!$B$1:$AQ$1,0),FALSE)</f>
        <v>73.28</v>
      </c>
      <c r="Z208">
        <f>VLOOKUP($B208,'Tillförd energi'!$B$1:$AI$700,MATCH(Z$1,'Tillförd energi'!$B$1:$AQ$1,0),FALSE)</f>
        <v>1.67</v>
      </c>
      <c r="AA208">
        <f>VLOOKUP($B208,'Tillförd energi'!$B$1:$AI$700,MATCH(AA$1,'Tillförd energi'!$B$1:$AQ$1,0),FALSE)</f>
        <v>2.0499999999999998</v>
      </c>
      <c r="AB208">
        <f>VLOOKUP($B208,'Tillförd energi'!$B$1:$AI$700,MATCH(AB$1,'Tillförd energi'!$B$1:$AQ$1,0),FALSE)</f>
        <v>6.37</v>
      </c>
      <c r="AC208">
        <f>VLOOKUP($B208,'Tillförd energi'!$B$1:$AI$700,MATCH(AC$1,'Tillförd energi'!$B$1:$AQ$1,0),FALSE)</f>
        <v>212.4</v>
      </c>
      <c r="AD208">
        <f>VLOOKUP($B208,'Tillförd energi'!$B$1:$AI$700,MATCH(AD$1,'Tillförd energi'!$B$1:$AQ$1,0),FALSE)</f>
        <v>0</v>
      </c>
      <c r="AE208">
        <f>VLOOKUP($B208,'Tillförd energi'!$B$1:$AI$700,MATCH(AE$1,'Tillförd energi'!$B$1:$AQ$1,0),FALSE)</f>
        <v>0</v>
      </c>
      <c r="AF208">
        <f>VLOOKUP($B208,'Tillförd energi'!$B$1:$AI$700,MATCH(AF$1,'Tillförd energi'!$B$1:$AQ$1,0),FALSE)</f>
        <v>59.19</v>
      </c>
      <c r="AG208">
        <f>IFERROR(VLOOKUP(B208,Miljö!$B$1:$AC$550,MATCH("Köpt mängd produktionsspecifik fjärrvärme:",Miljö!$B$1:$AC$1,0),FALSE)/1,0)</f>
        <v>0</v>
      </c>
      <c r="AI208">
        <f t="shared" si="66"/>
        <v>1613.66353</v>
      </c>
      <c r="AJ208">
        <f t="shared" si="67"/>
        <v>1613.66353</v>
      </c>
      <c r="AK208">
        <f>IF(ISERROR(1/VLOOKUP($B208,Leveranser!$B$1:$S$500,MATCH("såld värme (gwh)",Leveranser!$B$1:$S$1,0),FALSE)),"",VLOOKUP($B208,Leveranser!$B$1:$S$500,MATCH("såld värme (gwh)",Leveranser!$B$1:$S$1,0),FALSE))</f>
        <v>1458.2461000000001</v>
      </c>
      <c r="AL208">
        <f>VLOOKUP($B208,Leveranser!$B$1:$Y$500,MATCH("Totalt såld fjärrvärme till andra fjärrvärmeföretag",Leveranser!$B$1:$AA$1,0),FALSE)</f>
        <v>0</v>
      </c>
      <c r="AM208">
        <f>IF(ISERROR(1/VLOOKUP($B208,Miljö!$B$1:$S$500,MATCH("Såld mängd produktionsspecifik fjärrvärme (GWh)",Miljö!$B$1:$R$1,0),FALSE)),0,VLOOKUP($B208,Miljö!$B$1:$S$500,MATCH("Såld mängd produktionsspecifik fjärrvärme (GWh)",Miljö!$B$1:$R$1,0),FALSE))</f>
        <v>0</v>
      </c>
      <c r="AN208" s="239">
        <f t="shared" si="68"/>
        <v>0.90368659444140753</v>
      </c>
      <c r="AP208" t="str">
        <f>IFERROR(VLOOKUP($B208,Miljövärden!$B$2:$H$550,7,FALSE),"Nej, saknas")</f>
        <v>Ja</v>
      </c>
      <c r="AQ208" t="str">
        <f>IFERROR(VLOOKUP($B208,Miljövärden!$B$2:$H$550,6,FALSE),"Nej, saknas")</f>
        <v>Ja</v>
      </c>
      <c r="AU208">
        <f t="shared" si="69"/>
        <v>62.91</v>
      </c>
      <c r="AV208">
        <f t="shared" si="70"/>
        <v>27.81</v>
      </c>
      <c r="AW208">
        <f t="shared" si="71"/>
        <v>333.62</v>
      </c>
      <c r="AX208">
        <f t="shared" si="72"/>
        <v>0</v>
      </c>
      <c r="AZ208">
        <f t="shared" si="73"/>
        <v>515.42999999999995</v>
      </c>
      <c r="BC208">
        <f t="shared" si="74"/>
        <v>137.01</v>
      </c>
      <c r="BD208">
        <f t="shared" si="75"/>
        <v>73.28</v>
      </c>
      <c r="BE208">
        <f t="shared" si="76"/>
        <v>397.74</v>
      </c>
      <c r="BF208">
        <f t="shared" si="77"/>
        <v>942.72352999999998</v>
      </c>
      <c r="BG208">
        <f t="shared" si="78"/>
        <v>62.91</v>
      </c>
      <c r="BH208">
        <f>VLOOKUP(B208,Miljö!$B$1:$I$482,MATCH("Fossilandel för ursprungspecificerad el ()",Miljö!$B$1:$I$1,0),FALSE)</f>
        <v>0</v>
      </c>
      <c r="BI208">
        <f>VLOOKUP(B208,Miljö!$B$1:$BX$482,MATCH("Kärnkraftsandel för ursprungsspecificerad el ()",Miljö!$B$1:$O$1,0),FALSE)</f>
        <v>0</v>
      </c>
      <c r="BJ208">
        <f t="shared" si="79"/>
        <v>0</v>
      </c>
      <c r="BK208" t="str">
        <f>VLOOKUP(B208,Miljö!$B$1:$O$482,MATCH("Fossil andel i procent (%)",Miljö!$B$1:$O$1,0),FALSE)</f>
        <v>ET</v>
      </c>
      <c r="BL208">
        <f t="shared" si="80"/>
        <v>1613.66353</v>
      </c>
      <c r="BO208" s="289">
        <f t="shared" si="81"/>
        <v>8.4906176196471381E-2</v>
      </c>
      <c r="BP208" s="239">
        <f t="shared" si="82"/>
        <v>4.5412193209819894E-2</v>
      </c>
      <c r="BQ208" s="239">
        <f t="shared" si="83"/>
        <v>0.28546843343481892</v>
      </c>
      <c r="BR208" s="239">
        <f t="shared" si="84"/>
        <v>0.58421319715888975</v>
      </c>
      <c r="BS208" s="239"/>
      <c r="BT208" s="351">
        <f t="shared" si="85"/>
        <v>1</v>
      </c>
      <c r="BW208" s="289">
        <f>IF(AP208="ja",VLOOKUP(B208,Miljövärden!$B$2:$H$550,MATCH("Total andel fossilt",Miljövärden!$B$2:$H$2,0),FALSE),"")</f>
        <v>8.4906400000000007E-2</v>
      </c>
      <c r="BZ208" s="351">
        <f t="shared" si="86"/>
        <v>2.2380352862616526E-7</v>
      </c>
      <c r="CA208" s="353">
        <f t="shared" si="87"/>
        <v>0</v>
      </c>
    </row>
    <row r="209" spans="1:79" x14ac:dyDescent="0.25">
      <c r="A209" s="2" t="s">
        <v>340</v>
      </c>
      <c r="B209" s="2" t="s">
        <v>344</v>
      </c>
      <c r="C209">
        <f>VLOOKUP($B209,'Tillförd energi'!$B$1:$AI$700,MATCH(C$1,'Tillförd energi'!$B$1:$AQ$1,0),FALSE)</f>
        <v>0.95467000000000002</v>
      </c>
      <c r="D209">
        <f>VLOOKUP($B209,'Tillförd energi'!$B$1:$AI$700,MATCH(D$1,'Tillförd energi'!$B$1:$AQ$1,0),FALSE)</f>
        <v>9.2429999999999998E-2</v>
      </c>
      <c r="E209">
        <f>VLOOKUP($B209,'Tillförd energi'!$B$1:$AI$700,MATCH(E$1,'Tillförd energi'!$B$1:$AQ$1,0),FALSE)</f>
        <v>0</v>
      </c>
      <c r="F209">
        <f>VLOOKUP($B209,'Tillförd energi'!$B$1:$AI$700,MATCH(F$1,'Tillförd energi'!$B$1:$AQ$1,0),FALSE)</f>
        <v>5.8880000000000002E-2</v>
      </c>
      <c r="G209">
        <f>VLOOKUP($B209,'Tillförd energi'!$B$1:$AI$700,MATCH(G$1,'Tillförd energi'!$B$1:$AQ$1,0),FALSE)</f>
        <v>0</v>
      </c>
      <c r="H209">
        <f>VLOOKUP($B209,'Tillförd energi'!$B$1:$AI$700,MATCH(H$1,'Tillförd energi'!$B$1:$AQ$1,0),FALSE)</f>
        <v>0</v>
      </c>
      <c r="I209">
        <f>VLOOKUP($B209,'Tillförd energi'!$B$1:$AI$700,MATCH(I$1,'Tillförd energi'!$B$1:$AQ$1,0),FALSE)</f>
        <v>6.6808899999999998</v>
      </c>
      <c r="J209">
        <f>VLOOKUP($B209,'Tillförd energi'!$B$1:$AI$700,MATCH(J$1,'Tillförd energi'!$B$1:$AQ$1,0),FALSE)</f>
        <v>3.8164700000000003E-2</v>
      </c>
      <c r="K209">
        <f>VLOOKUP($B209,'Tillförd energi'!$B$1:$AI$700,MATCH(K$1,'Tillförd energi'!$B$1:$AQ$1,0),FALSE)</f>
        <v>0</v>
      </c>
      <c r="L209">
        <f>VLOOKUP($B209,'Tillförd energi'!$B$1:$AI$700,MATCH(L$1,'Tillförd energi'!$B$1:$AQ$1,0),FALSE)</f>
        <v>1.5917600000000001</v>
      </c>
      <c r="M209">
        <f>VLOOKUP($B209,'Tillförd energi'!$B$1:$AI$700,MATCH(M$1,'Tillförd energi'!$B$1:$AQ$1,0),FALSE)</f>
        <v>1.5694699999999999</v>
      </c>
      <c r="N209">
        <f>VLOOKUP($B209,'Tillförd energi'!$B$1:$AI$700,MATCH(N$1,'Tillförd energi'!$B$1:$AQ$1,0),FALSE)</f>
        <v>1.3042800000000001</v>
      </c>
      <c r="O209">
        <f>VLOOKUP($B209,'Tillförd energi'!$B$1:$AI$700,MATCH(O$1,'Tillförd energi'!$B$1:$AQ$1,0),FALSE)</f>
        <v>1.4420500000000001</v>
      </c>
      <c r="P209">
        <f>VLOOKUP($B209,'Tillförd energi'!$B$1:$AI$700,MATCH(P$1,'Tillförd energi'!$B$1:$AQ$1,0),FALSE)</f>
        <v>0.39162000000000002</v>
      </c>
      <c r="Q209">
        <f>VLOOKUP($B209,'Tillförd energi'!$B$1:$AI$700,MATCH(Q$1,'Tillförd energi'!$B$1:$AQ$1,0),FALSE)</f>
        <v>0</v>
      </c>
      <c r="R209">
        <f>VLOOKUP($B209,'Tillförd energi'!$B$1:$AI$700,MATCH(R$1,'Tillförd energi'!$B$1:$AQ$1,0),FALSE)</f>
        <v>0</v>
      </c>
      <c r="S209">
        <f>VLOOKUP($B209,'Tillförd energi'!$B$1:$AI$700,MATCH(S$1,'Tillförd energi'!$B$1:$AQ$1,0),FALSE)</f>
        <v>0</v>
      </c>
      <c r="T209">
        <f>VLOOKUP($B209,'Tillförd energi'!$B$1:$AI$700,MATCH(T$1,'Tillförd energi'!$B$1:$AQ$1,0),FALSE)</f>
        <v>0</v>
      </c>
      <c r="U209">
        <f>VLOOKUP($B209,'Tillförd energi'!$B$1:$AI$700,MATCH(U$1,'Tillförd energi'!$B$1:$AQ$1,0),FALSE)</f>
        <v>0</v>
      </c>
      <c r="V209">
        <f>VLOOKUP($B209,'Tillförd energi'!$B$1:$AI$700,MATCH(V$1,'Tillförd energi'!$B$1:$AQ$1,0),FALSE)</f>
        <v>0.49048999999999998</v>
      </c>
      <c r="W209">
        <f>VLOOKUP($B209,'Tillförd energi'!$B$1:$AI$700,MATCH(W$1,'Tillförd energi'!$B$1:$AQ$1,0),FALSE)</f>
        <v>0</v>
      </c>
      <c r="X209">
        <f>VLOOKUP($B209,'Tillförd energi'!$B$1:$AI$700,MATCH(X$1,'Tillförd energi'!$B$1:$AQ$1,0),FALSE)</f>
        <v>0.39162000000000002</v>
      </c>
      <c r="Y209">
        <f>VLOOKUP($B209,'Tillförd energi'!$B$1:$AI$700,MATCH(Y$1,'Tillförd energi'!$B$1:$AQ$1,0),FALSE)</f>
        <v>0.59177000000000002</v>
      </c>
      <c r="Z209">
        <f>VLOOKUP($B209,'Tillförd energi'!$B$1:$AI$700,MATCH(Z$1,'Tillförd energi'!$B$1:$AQ$1,0),FALSE)</f>
        <v>5.1799999999999997E-3</v>
      </c>
      <c r="AA209">
        <f>VLOOKUP($B209,'Tillförd energi'!$B$1:$AI$700,MATCH(AA$1,'Tillförd energi'!$B$1:$AQ$1,0),FALSE)</f>
        <v>2.7650000000000001E-2</v>
      </c>
      <c r="AB209">
        <f>VLOOKUP($B209,'Tillförd energi'!$B$1:$AI$700,MATCH(AB$1,'Tillförd energi'!$B$1:$AQ$1,0),FALSE)</f>
        <v>5.8290000000000002E-2</v>
      </c>
      <c r="AC209">
        <f>VLOOKUP($B209,'Tillförd energi'!$B$1:$AI$700,MATCH(AC$1,'Tillförd energi'!$B$1:$AQ$1,0),FALSE)</f>
        <v>2.8740299999999999</v>
      </c>
      <c r="AD209">
        <f>VLOOKUP($B209,'Tillförd energi'!$B$1:$AI$700,MATCH(AD$1,'Tillförd energi'!$B$1:$AQ$1,0),FALSE)</f>
        <v>0</v>
      </c>
      <c r="AE209">
        <f>VLOOKUP($B209,'Tillförd energi'!$B$1:$AI$700,MATCH(AE$1,'Tillförd energi'!$B$1:$AQ$1,0),FALSE)</f>
        <v>0</v>
      </c>
      <c r="AF209">
        <f>VLOOKUP($B209,'Tillförd energi'!$B$1:$AI$700,MATCH(AF$1,'Tillförd energi'!$B$1:$AQ$1,0),FALSE)</f>
        <v>0.82255999999999996</v>
      </c>
      <c r="AG209">
        <f>IFERROR(VLOOKUP(B209,Miljö!$B$1:$AC$550,MATCH("Köpt mängd produktionsspecifik fjärrvärme:",Miljö!$B$1:$AC$1,0),FALSE)/1,0)</f>
        <v>0</v>
      </c>
      <c r="AI209">
        <f t="shared" si="66"/>
        <v>19.385804699999998</v>
      </c>
      <c r="AJ209">
        <f t="shared" si="67"/>
        <v>19.385804699999998</v>
      </c>
      <c r="AK209">
        <f>IF(ISERROR(1/VLOOKUP($B209,Leveranser!$B$1:$S$500,MATCH("såld värme (gwh)",Leveranser!$B$1:$S$1,0),FALSE)),"",VLOOKUP($B209,Leveranser!$B$1:$S$500,MATCH("såld värme (gwh)",Leveranser!$B$1:$S$1,0),FALSE))</f>
        <v>15.394</v>
      </c>
      <c r="AL209">
        <f>VLOOKUP($B209,Leveranser!$B$1:$Y$500,MATCH("Totalt såld fjärrvärme till andra fjärrvärmeföretag",Leveranser!$B$1:$AA$1,0),FALSE)</f>
        <v>0</v>
      </c>
      <c r="AM209">
        <f>IF(ISERROR(1/VLOOKUP($B209,Miljö!$B$1:$S$500,MATCH("Såld mängd produktionsspecifik fjärrvärme (GWh)",Miljö!$B$1:$R$1,0),FALSE)),0,VLOOKUP($B209,Miljö!$B$1:$S$500,MATCH("Såld mängd produktionsspecifik fjärrvärme (GWh)",Miljö!$B$1:$R$1,0),FALSE))</f>
        <v>0</v>
      </c>
      <c r="AN209" s="239">
        <f t="shared" si="68"/>
        <v>0.79408620061049118</v>
      </c>
      <c r="AP209" t="str">
        <f>IFERROR(VLOOKUP($B209,Miljövärden!$B$2:$H$550,7,FALSE),"Nej, saknas")</f>
        <v>Ja</v>
      </c>
      <c r="AQ209" t="str">
        <f>IFERROR(VLOOKUP($B209,Miljövärden!$B$2:$H$550,6,FALSE),"Nej, saknas")</f>
        <v>Ja</v>
      </c>
      <c r="AU209">
        <f t="shared" si="69"/>
        <v>0.85538999999999998</v>
      </c>
      <c r="AV209">
        <f t="shared" si="70"/>
        <v>0.39162000000000002</v>
      </c>
      <c r="AW209">
        <f t="shared" si="71"/>
        <v>4.7074199999999999</v>
      </c>
      <c r="AX209">
        <f t="shared" si="72"/>
        <v>0</v>
      </c>
      <c r="AZ209">
        <f t="shared" si="73"/>
        <v>7.1812899999999997</v>
      </c>
      <c r="BC209">
        <f t="shared" si="74"/>
        <v>1.10598</v>
      </c>
      <c r="BD209">
        <f t="shared" si="75"/>
        <v>0.59177000000000002</v>
      </c>
      <c r="BE209">
        <f t="shared" si="76"/>
        <v>5.5895299999999999</v>
      </c>
      <c r="BF209">
        <f t="shared" si="77"/>
        <v>11.243134699999999</v>
      </c>
      <c r="BG209">
        <f t="shared" si="78"/>
        <v>0.85538999999999998</v>
      </c>
      <c r="BH209">
        <f>VLOOKUP(B209,Miljö!$B$1:$I$482,MATCH("Fossilandel för ursprungspecificerad el ()",Miljö!$B$1:$I$1,0),FALSE)</f>
        <v>0</v>
      </c>
      <c r="BI209">
        <f>VLOOKUP(B209,Miljö!$B$1:$BX$482,MATCH("Kärnkraftsandel för ursprungsspecificerad el ()",Miljö!$B$1:$O$1,0),FALSE)</f>
        <v>0</v>
      </c>
      <c r="BJ209">
        <f t="shared" si="79"/>
        <v>0</v>
      </c>
      <c r="BK209" t="str">
        <f>VLOOKUP(B209,Miljö!$B$1:$O$482,MATCH("Fossil andel i procent (%)",Miljö!$B$1:$O$1,0),FALSE)</f>
        <v>ET</v>
      </c>
      <c r="BL209">
        <f t="shared" si="80"/>
        <v>19.385804699999998</v>
      </c>
      <c r="BO209" s="289">
        <f t="shared" si="81"/>
        <v>5.705102352547687E-2</v>
      </c>
      <c r="BP209" s="239">
        <f t="shared" si="82"/>
        <v>3.0525944584595968E-2</v>
      </c>
      <c r="BQ209" s="239">
        <f t="shared" si="83"/>
        <v>0.33245563440551945</v>
      </c>
      <c r="BR209" s="239">
        <f t="shared" si="84"/>
        <v>0.57996739748440773</v>
      </c>
      <c r="BS209" s="239"/>
      <c r="BT209" s="351">
        <f t="shared" si="85"/>
        <v>1</v>
      </c>
      <c r="BW209" s="289">
        <f>IF(AP209="ja",VLOOKUP(B209,Miljövärden!$B$2:$H$550,MATCH("Total andel fossilt",Miljövärden!$B$2:$H$2,0),FALSE),"")</f>
        <v>5.7050999999999998E-2</v>
      </c>
      <c r="BZ209" s="351">
        <f t="shared" si="86"/>
        <v>-2.3525476872121587E-8</v>
      </c>
      <c r="CA209" s="353">
        <f t="shared" si="87"/>
        <v>0</v>
      </c>
    </row>
    <row r="210" spans="1:79" x14ac:dyDescent="0.25">
      <c r="A210" s="2" t="s">
        <v>345</v>
      </c>
      <c r="B210" s="2" t="s">
        <v>346</v>
      </c>
      <c r="C210">
        <f>VLOOKUP($B210,'Tillförd energi'!$B$1:$AI$700,MATCH(C$1,'Tillförd energi'!$B$1:$AQ$1,0),FALSE)</f>
        <v>0</v>
      </c>
      <c r="D210">
        <f>VLOOKUP($B210,'Tillförd energi'!$B$1:$AI$700,MATCH(D$1,'Tillförd energi'!$B$1:$AQ$1,0),FALSE)</f>
        <v>1.5812299999999999</v>
      </c>
      <c r="E210">
        <f>VLOOKUP($B210,'Tillförd energi'!$B$1:$AI$700,MATCH(E$1,'Tillförd energi'!$B$1:$AQ$1,0),FALSE)</f>
        <v>0</v>
      </c>
      <c r="F210">
        <f>VLOOKUP($B210,'Tillförd energi'!$B$1:$AI$700,MATCH(F$1,'Tillförd energi'!$B$1:$AQ$1,0),FALSE)</f>
        <v>0</v>
      </c>
      <c r="G210">
        <f>VLOOKUP($B210,'Tillförd energi'!$B$1:$AI$700,MATCH(G$1,'Tillförd energi'!$B$1:$AQ$1,0),FALSE)</f>
        <v>0</v>
      </c>
      <c r="H210">
        <f>VLOOKUP($B210,'Tillförd energi'!$B$1:$AI$700,MATCH(H$1,'Tillförd energi'!$B$1:$AQ$1,0),FALSE)</f>
        <v>0</v>
      </c>
      <c r="I210">
        <f>VLOOKUP($B210,'Tillförd energi'!$B$1:$AI$700,MATCH(I$1,'Tillförd energi'!$B$1:$AQ$1,0),FALSE)</f>
        <v>0</v>
      </c>
      <c r="J210">
        <f>VLOOKUP($B210,'Tillförd energi'!$B$1:$AI$700,MATCH(J$1,'Tillförd energi'!$B$1:$AQ$1,0),FALSE)</f>
        <v>0</v>
      </c>
      <c r="K210">
        <f>VLOOKUP($B210,'Tillförd energi'!$B$1:$AI$700,MATCH(K$1,'Tillförd energi'!$B$1:$AQ$1,0),FALSE)</f>
        <v>0</v>
      </c>
      <c r="L210">
        <f>VLOOKUP($B210,'Tillförd energi'!$B$1:$AI$700,MATCH(L$1,'Tillförd energi'!$B$1:$AQ$1,0),FALSE)</f>
        <v>64.796000000000006</v>
      </c>
      <c r="M210">
        <f>VLOOKUP($B210,'Tillförd energi'!$B$1:$AI$700,MATCH(M$1,'Tillförd energi'!$B$1:$AQ$1,0),FALSE)</f>
        <v>106.42700000000001</v>
      </c>
      <c r="N210">
        <f>VLOOKUP($B210,'Tillförd energi'!$B$1:$AI$700,MATCH(N$1,'Tillförd energi'!$B$1:$AQ$1,0),FALSE)</f>
        <v>28.724900000000002</v>
      </c>
      <c r="O210">
        <f>VLOOKUP($B210,'Tillförd energi'!$B$1:$AI$700,MATCH(O$1,'Tillförd energi'!$B$1:$AQ$1,0),FALSE)</f>
        <v>0</v>
      </c>
      <c r="P210">
        <f>VLOOKUP($B210,'Tillförd energi'!$B$1:$AI$700,MATCH(P$1,'Tillförd energi'!$B$1:$AQ$1,0),FALSE)</f>
        <v>6.3828500000000004</v>
      </c>
      <c r="Q210">
        <f>VLOOKUP($B210,'Tillförd energi'!$B$1:$AI$700,MATCH(Q$1,'Tillförd energi'!$B$1:$AQ$1,0),FALSE)</f>
        <v>0</v>
      </c>
      <c r="R210">
        <f>VLOOKUP($B210,'Tillförd energi'!$B$1:$AI$700,MATCH(R$1,'Tillförd energi'!$B$1:$AQ$1,0),FALSE)</f>
        <v>0</v>
      </c>
      <c r="S210">
        <f>VLOOKUP($B210,'Tillförd energi'!$B$1:$AI$700,MATCH(S$1,'Tillförd energi'!$B$1:$AQ$1,0),FALSE)</f>
        <v>0</v>
      </c>
      <c r="T210">
        <f>VLOOKUP($B210,'Tillförd energi'!$B$1:$AI$700,MATCH(T$1,'Tillförd energi'!$B$1:$AQ$1,0),FALSE)</f>
        <v>0</v>
      </c>
      <c r="U210">
        <f>VLOOKUP($B210,'Tillförd energi'!$B$1:$AI$700,MATCH(U$1,'Tillförd energi'!$B$1:$AQ$1,0),FALSE)</f>
        <v>0</v>
      </c>
      <c r="V210">
        <f>VLOOKUP($B210,'Tillförd energi'!$B$1:$AI$700,MATCH(V$1,'Tillförd energi'!$B$1:$AQ$1,0),FALSE)</f>
        <v>0</v>
      </c>
      <c r="W210">
        <f>VLOOKUP($B210,'Tillförd energi'!$B$1:$AI$700,MATCH(W$1,'Tillförd energi'!$B$1:$AQ$1,0),FALSE)</f>
        <v>0</v>
      </c>
      <c r="X210">
        <f>VLOOKUP($B210,'Tillförd energi'!$B$1:$AI$700,MATCH(X$1,'Tillförd energi'!$B$1:$AQ$1,0),FALSE)</f>
        <v>0</v>
      </c>
      <c r="Y210">
        <f>VLOOKUP($B210,'Tillförd energi'!$B$1:$AI$700,MATCH(Y$1,'Tillförd energi'!$B$1:$AQ$1,0),FALSE)</f>
        <v>10.2464</v>
      </c>
      <c r="Z210">
        <f>VLOOKUP($B210,'Tillförd energi'!$B$1:$AI$700,MATCH(Z$1,'Tillförd energi'!$B$1:$AQ$1,0),FALSE)</f>
        <v>0</v>
      </c>
      <c r="AA210">
        <f>VLOOKUP($B210,'Tillförd energi'!$B$1:$AI$700,MATCH(AA$1,'Tillförd energi'!$B$1:$AQ$1,0),FALSE)</f>
        <v>0</v>
      </c>
      <c r="AB210">
        <f>VLOOKUP($B210,'Tillförd energi'!$B$1:$AI$700,MATCH(AB$1,'Tillförd energi'!$B$1:$AQ$1,0),FALSE)</f>
        <v>0</v>
      </c>
      <c r="AC210">
        <f>VLOOKUP($B210,'Tillförd energi'!$B$1:$AI$700,MATCH(AC$1,'Tillförd energi'!$B$1:$AQ$1,0),FALSE)</f>
        <v>111.617</v>
      </c>
      <c r="AD210">
        <f>VLOOKUP($B210,'Tillförd energi'!$B$1:$AI$700,MATCH(AD$1,'Tillförd energi'!$B$1:$AQ$1,0),FALSE)</f>
        <v>0</v>
      </c>
      <c r="AE210">
        <f>VLOOKUP($B210,'Tillförd energi'!$B$1:$AI$700,MATCH(AE$1,'Tillförd energi'!$B$1:$AQ$1,0),FALSE)</f>
        <v>0</v>
      </c>
      <c r="AF210">
        <f>VLOOKUP($B210,'Tillförd energi'!$B$1:$AI$700,MATCH(AF$1,'Tillförd energi'!$B$1:$AQ$1,0),FALSE)</f>
        <v>10.930999999999999</v>
      </c>
      <c r="AG210">
        <f>IFERROR(VLOOKUP(B210,Miljö!$B$1:$AC$550,MATCH("Köpt mängd produktionsspecifik fjärrvärme:",Miljö!$B$1:$AC$1,0),FALSE)/1,0)</f>
        <v>22.9</v>
      </c>
      <c r="AI210">
        <f t="shared" si="66"/>
        <v>340.70637999999997</v>
      </c>
      <c r="AJ210">
        <f t="shared" si="67"/>
        <v>363.60637999999994</v>
      </c>
      <c r="AK210">
        <f>IF(ISERROR(1/VLOOKUP($B210,Leveranser!$B$1:$S$500,MATCH("såld värme (gwh)",Leveranser!$B$1:$S$1,0),FALSE)),"",VLOOKUP($B210,Leveranser!$B$1:$S$500,MATCH("såld värme (gwh)",Leveranser!$B$1:$S$1,0),FALSE))</f>
        <v>385.21199999999999</v>
      </c>
      <c r="AL210">
        <f>VLOOKUP($B210,Leveranser!$B$1:$Y$500,MATCH("Totalt såld fjärrvärme till andra fjärrvärmeföretag",Leveranser!$B$1:$AA$1,0),FALSE)</f>
        <v>137.83000000000001</v>
      </c>
      <c r="AM210">
        <f>IF(ISERROR(1/VLOOKUP($B210,Miljö!$B$1:$S$500,MATCH("Såld mängd produktionsspecifik fjärrvärme (GWh)",Miljö!$B$1:$R$1,0),FALSE)),0,VLOOKUP($B210,Miljö!$B$1:$S$500,MATCH("Såld mängd produktionsspecifik fjärrvärme (GWh)",Miljö!$B$1:$R$1,0),FALSE))</f>
        <v>137.83000000000001</v>
      </c>
      <c r="AN210" s="239">
        <f t="shared" si="68"/>
        <v>1.0594203545053309</v>
      </c>
      <c r="AP210" t="str">
        <f>IFERROR(VLOOKUP($B210,Miljövärden!$B$2:$H$550,7,FALSE),"Nej, saknas")</f>
        <v>Ja</v>
      </c>
      <c r="AQ210" t="str">
        <f>IFERROR(VLOOKUP($B210,Miljövärden!$B$2:$H$550,6,FALSE),"Nej, saknas")</f>
        <v>Ja</v>
      </c>
      <c r="AU210">
        <f t="shared" si="69"/>
        <v>10.930999999999999</v>
      </c>
      <c r="AV210">
        <f t="shared" si="70"/>
        <v>0</v>
      </c>
      <c r="AW210">
        <f t="shared" si="71"/>
        <v>141.53475</v>
      </c>
      <c r="AX210">
        <f t="shared" si="72"/>
        <v>0</v>
      </c>
      <c r="AZ210">
        <f t="shared" si="73"/>
        <v>206.33074999999999</v>
      </c>
      <c r="BC210">
        <f t="shared" si="74"/>
        <v>1.5812299999999999</v>
      </c>
      <c r="BD210">
        <f t="shared" si="75"/>
        <v>10.2464</v>
      </c>
      <c r="BE210">
        <f t="shared" si="76"/>
        <v>141.53475</v>
      </c>
      <c r="BF210">
        <f t="shared" si="77"/>
        <v>176.41300000000001</v>
      </c>
      <c r="BG210">
        <f t="shared" si="78"/>
        <v>10.930999999999999</v>
      </c>
      <c r="BH210">
        <f>VLOOKUP(B210,Miljö!$B$1:$I$482,MATCH("Fossilandel för ursprungspecificerad el ()",Miljö!$B$1:$I$1,0),FALSE)</f>
        <v>0</v>
      </c>
      <c r="BI210">
        <f>VLOOKUP(B210,Miljö!$B$1:$BX$482,MATCH("Kärnkraftsandel för ursprungsspecificerad el ()",Miljö!$B$1:$O$1,0),FALSE)</f>
        <v>0</v>
      </c>
      <c r="BJ210">
        <f t="shared" si="79"/>
        <v>22.9</v>
      </c>
      <c r="BK210">
        <f>VLOOKUP(B210,Miljö!$B$1:$O$482,MATCH("Fossil andel i procent (%)",Miljö!$B$1:$O$1,0),FALSE)</f>
        <v>0.5</v>
      </c>
      <c r="BL210">
        <f t="shared" si="80"/>
        <v>363.60638</v>
      </c>
      <c r="BO210" s="289">
        <f t="shared" si="81"/>
        <v>4.6636420406044581E-3</v>
      </c>
      <c r="BP210" s="239">
        <f t="shared" si="82"/>
        <v>9.0845215642255783E-2</v>
      </c>
      <c r="BQ210" s="239">
        <f t="shared" si="83"/>
        <v>0.41931538715024752</v>
      </c>
      <c r="BR210" s="239">
        <f t="shared" si="84"/>
        <v>0.48517575516689232</v>
      </c>
      <c r="BS210" s="239"/>
      <c r="BT210" s="351">
        <f t="shared" si="85"/>
        <v>1</v>
      </c>
      <c r="BW210" s="289">
        <f>IF(AP210="ja",VLOOKUP(B210,Miljövärden!$B$2:$H$550,MATCH("Total andel fossilt",Miljövärden!$B$2:$H$2,0),FALSE),"")</f>
        <v>7.5106799999999996E-3</v>
      </c>
      <c r="BZ210" s="351">
        <f t="shared" si="86"/>
        <v>2.8470379593955415E-3</v>
      </c>
      <c r="CA210" s="353">
        <f t="shared" si="87"/>
        <v>3.0000000000000001E-3</v>
      </c>
    </row>
    <row r="211" spans="1:79" x14ac:dyDescent="0.25">
      <c r="A211" s="2" t="s">
        <v>345</v>
      </c>
      <c r="B211" s="2" t="s">
        <v>347</v>
      </c>
      <c r="C211">
        <f>VLOOKUP($B211,'Tillförd energi'!$B$1:$AI$700,MATCH(C$1,'Tillförd energi'!$B$1:$AQ$1,0),FALSE)</f>
        <v>0</v>
      </c>
      <c r="D211">
        <f>VLOOKUP($B211,'Tillförd energi'!$B$1:$AI$700,MATCH(D$1,'Tillförd energi'!$B$1:$AQ$1,0),FALSE)</f>
        <v>0</v>
      </c>
      <c r="E211">
        <f>VLOOKUP($B211,'Tillförd energi'!$B$1:$AI$700,MATCH(E$1,'Tillförd energi'!$B$1:$AQ$1,0),FALSE)</f>
        <v>0</v>
      </c>
      <c r="F211">
        <f>VLOOKUP($B211,'Tillförd energi'!$B$1:$AI$700,MATCH(F$1,'Tillförd energi'!$B$1:$AQ$1,0),FALSE)</f>
        <v>0</v>
      </c>
      <c r="G211">
        <f>VLOOKUP($B211,'Tillförd energi'!$B$1:$AI$700,MATCH(G$1,'Tillförd energi'!$B$1:$AQ$1,0),FALSE)</f>
        <v>0</v>
      </c>
      <c r="H211">
        <f>VLOOKUP($B211,'Tillförd energi'!$B$1:$AI$700,MATCH(H$1,'Tillförd energi'!$B$1:$AQ$1,0),FALSE)</f>
        <v>0</v>
      </c>
      <c r="I211">
        <f>VLOOKUP($B211,'Tillförd energi'!$B$1:$AI$700,MATCH(I$1,'Tillförd energi'!$B$1:$AQ$1,0),FALSE)</f>
        <v>0</v>
      </c>
      <c r="J211">
        <f>VLOOKUP($B211,'Tillförd energi'!$B$1:$AI$700,MATCH(J$1,'Tillförd energi'!$B$1:$AQ$1,0),FALSE)</f>
        <v>0</v>
      </c>
      <c r="K211">
        <f>VLOOKUP($B211,'Tillförd energi'!$B$1:$AI$700,MATCH(K$1,'Tillförd energi'!$B$1:$AQ$1,0),FALSE)</f>
        <v>0</v>
      </c>
      <c r="L211">
        <f>VLOOKUP($B211,'Tillförd energi'!$B$1:$AI$700,MATCH(L$1,'Tillförd energi'!$B$1:$AQ$1,0),FALSE)</f>
        <v>0</v>
      </c>
      <c r="M211">
        <f>VLOOKUP($B211,'Tillförd energi'!$B$1:$AI$700,MATCH(M$1,'Tillförd energi'!$B$1:$AQ$1,0),FALSE)</f>
        <v>0</v>
      </c>
      <c r="N211">
        <f>VLOOKUP($B211,'Tillförd energi'!$B$1:$AI$700,MATCH(N$1,'Tillförd energi'!$B$1:$AQ$1,0),FALSE)</f>
        <v>18.110600000000002</v>
      </c>
      <c r="O211">
        <f>VLOOKUP($B211,'Tillförd energi'!$B$1:$AI$700,MATCH(O$1,'Tillförd energi'!$B$1:$AQ$1,0),FALSE)</f>
        <v>0</v>
      </c>
      <c r="P211">
        <f>VLOOKUP($B211,'Tillförd energi'!$B$1:$AI$700,MATCH(P$1,'Tillförd energi'!$B$1:$AQ$1,0),FALSE)</f>
        <v>0</v>
      </c>
      <c r="Q211">
        <f>VLOOKUP($B211,'Tillförd energi'!$B$1:$AI$700,MATCH(Q$1,'Tillförd energi'!$B$1:$AQ$1,0),FALSE)</f>
        <v>0</v>
      </c>
      <c r="R211">
        <f>VLOOKUP($B211,'Tillförd energi'!$B$1:$AI$700,MATCH(R$1,'Tillförd energi'!$B$1:$AQ$1,0),FALSE)</f>
        <v>0</v>
      </c>
      <c r="S211">
        <f>VLOOKUP($B211,'Tillförd energi'!$B$1:$AI$700,MATCH(S$1,'Tillförd energi'!$B$1:$AQ$1,0),FALSE)</f>
        <v>0</v>
      </c>
      <c r="T211">
        <f>VLOOKUP($B211,'Tillförd energi'!$B$1:$AI$700,MATCH(T$1,'Tillförd energi'!$B$1:$AQ$1,0),FALSE)</f>
        <v>0</v>
      </c>
      <c r="U211">
        <f>VLOOKUP($B211,'Tillförd energi'!$B$1:$AI$700,MATCH(U$1,'Tillförd energi'!$B$1:$AQ$1,0),FALSE)</f>
        <v>0</v>
      </c>
      <c r="V211">
        <f>VLOOKUP($B211,'Tillförd energi'!$B$1:$AI$700,MATCH(V$1,'Tillförd energi'!$B$1:$AQ$1,0),FALSE)</f>
        <v>0</v>
      </c>
      <c r="W211">
        <f>VLOOKUP($B211,'Tillförd energi'!$B$1:$AI$700,MATCH(W$1,'Tillförd energi'!$B$1:$AQ$1,0),FALSE)</f>
        <v>0</v>
      </c>
      <c r="X211">
        <f>VLOOKUP($B211,'Tillförd energi'!$B$1:$AI$700,MATCH(X$1,'Tillförd energi'!$B$1:$AQ$1,0),FALSE)</f>
        <v>0</v>
      </c>
      <c r="Y211">
        <f>VLOOKUP($B211,'Tillförd energi'!$B$1:$AI$700,MATCH(Y$1,'Tillförd energi'!$B$1:$AQ$1,0),FALSE)</f>
        <v>0</v>
      </c>
      <c r="Z211">
        <f>VLOOKUP($B211,'Tillförd energi'!$B$1:$AI$700,MATCH(Z$1,'Tillförd energi'!$B$1:$AQ$1,0),FALSE)</f>
        <v>0</v>
      </c>
      <c r="AA211">
        <f>VLOOKUP($B211,'Tillförd energi'!$B$1:$AI$700,MATCH(AA$1,'Tillförd energi'!$B$1:$AQ$1,0),FALSE)</f>
        <v>0</v>
      </c>
      <c r="AB211">
        <f>VLOOKUP($B211,'Tillförd energi'!$B$1:$AI$700,MATCH(AB$1,'Tillförd energi'!$B$1:$AQ$1,0),FALSE)</f>
        <v>0</v>
      </c>
      <c r="AC211">
        <f>VLOOKUP($B211,'Tillförd energi'!$B$1:$AI$700,MATCH(AC$1,'Tillförd energi'!$B$1:$AQ$1,0),FALSE)</f>
        <v>10.705</v>
      </c>
      <c r="AD211">
        <f>VLOOKUP($B211,'Tillförd energi'!$B$1:$AI$700,MATCH(AD$1,'Tillförd energi'!$B$1:$AQ$1,0),FALSE)</f>
        <v>0</v>
      </c>
      <c r="AE211">
        <f>VLOOKUP($B211,'Tillförd energi'!$B$1:$AI$700,MATCH(AE$1,'Tillförd energi'!$B$1:$AQ$1,0),FALSE)</f>
        <v>0</v>
      </c>
      <c r="AF211">
        <f>VLOOKUP($B211,'Tillförd energi'!$B$1:$AI$700,MATCH(AF$1,'Tillförd energi'!$B$1:$AQ$1,0),FALSE)</f>
        <v>0.74243300000000001</v>
      </c>
      <c r="AG211">
        <f>IFERROR(VLOOKUP(B211,Miljö!$B$1:$AC$550,MATCH("Köpt mängd produktionsspecifik fjärrvärme:",Miljö!$B$1:$AC$1,0),FALSE)/1,0)</f>
        <v>0</v>
      </c>
      <c r="AI211">
        <f t="shared" si="66"/>
        <v>29.558033000000002</v>
      </c>
      <c r="AJ211">
        <f t="shared" si="67"/>
        <v>29.558033000000002</v>
      </c>
      <c r="AK211">
        <f>IF(ISERROR(1/VLOOKUP($B211,Leveranser!$B$1:$S$500,MATCH("såld värme (gwh)",Leveranser!$B$1:$S$1,0),FALSE)),"",VLOOKUP($B211,Leveranser!$B$1:$S$500,MATCH("såld värme (gwh)",Leveranser!$B$1:$S$1,0),FALSE))</f>
        <v>31.279</v>
      </c>
      <c r="AL211">
        <f>VLOOKUP($B211,Leveranser!$B$1:$Y$500,MATCH("Totalt såld fjärrvärme till andra fjärrvärmeföretag",Leveranser!$B$1:$AA$1,0),FALSE)</f>
        <v>0</v>
      </c>
      <c r="AM211">
        <f>IF(ISERROR(1/VLOOKUP($B211,Miljö!$B$1:$S$500,MATCH("Såld mängd produktionsspecifik fjärrvärme (GWh)",Miljö!$B$1:$R$1,0),FALSE)),0,VLOOKUP($B211,Miljö!$B$1:$S$500,MATCH("Såld mängd produktionsspecifik fjärrvärme (GWh)",Miljö!$B$1:$R$1,0),FALSE))</f>
        <v>0</v>
      </c>
      <c r="AN211" s="239">
        <f t="shared" si="68"/>
        <v>1.0582233262950886</v>
      </c>
      <c r="AP211" t="str">
        <f>IFERROR(VLOOKUP($B211,Miljövärden!$B$2:$H$550,7,FALSE),"Nej, saknas")</f>
        <v>Ja</v>
      </c>
      <c r="AQ211" t="str">
        <f>IFERROR(VLOOKUP($B211,Miljövärden!$B$2:$H$550,6,FALSE),"Nej, saknas")</f>
        <v>Ja</v>
      </c>
      <c r="AU211">
        <f t="shared" si="69"/>
        <v>0.74243300000000001</v>
      </c>
      <c r="AV211">
        <f t="shared" si="70"/>
        <v>0</v>
      </c>
      <c r="AW211">
        <f t="shared" si="71"/>
        <v>18.110600000000002</v>
      </c>
      <c r="AX211">
        <f t="shared" si="72"/>
        <v>0</v>
      </c>
      <c r="AZ211">
        <f t="shared" si="73"/>
        <v>18.110600000000002</v>
      </c>
      <c r="BC211">
        <f t="shared" si="74"/>
        <v>0</v>
      </c>
      <c r="BD211">
        <f t="shared" si="75"/>
        <v>0</v>
      </c>
      <c r="BE211">
        <f t="shared" si="76"/>
        <v>18.110600000000002</v>
      </c>
      <c r="BF211">
        <f t="shared" si="77"/>
        <v>10.705</v>
      </c>
      <c r="BG211">
        <f t="shared" si="78"/>
        <v>0.74243300000000001</v>
      </c>
      <c r="BH211">
        <f>VLOOKUP(B211,Miljö!$B$1:$I$482,MATCH("Fossilandel för ursprungspecificerad el ()",Miljö!$B$1:$I$1,0),FALSE)</f>
        <v>0</v>
      </c>
      <c r="BI211">
        <f>VLOOKUP(B211,Miljö!$B$1:$BX$482,MATCH("Kärnkraftsandel för ursprungsspecificerad el ()",Miljö!$B$1:$O$1,0),FALSE)</f>
        <v>0</v>
      </c>
      <c r="BJ211">
        <f t="shared" si="79"/>
        <v>0</v>
      </c>
      <c r="BK211" t="str">
        <f>VLOOKUP(B211,Miljö!$B$1:$O$482,MATCH("Fossil andel i procent (%)",Miljö!$B$1:$O$1,0),FALSE)</f>
        <v>ET</v>
      </c>
      <c r="BL211">
        <f t="shared" si="80"/>
        <v>29.558033000000002</v>
      </c>
      <c r="BO211" s="289">
        <f t="shared" si="81"/>
        <v>0</v>
      </c>
      <c r="BP211" s="239">
        <f t="shared" si="82"/>
        <v>0</v>
      </c>
      <c r="BQ211" s="239">
        <f t="shared" si="83"/>
        <v>0.63783111007420545</v>
      </c>
      <c r="BR211" s="239">
        <f t="shared" si="84"/>
        <v>0.36216888992579443</v>
      </c>
      <c r="BS211" s="239"/>
      <c r="BT211" s="351">
        <f t="shared" si="85"/>
        <v>0.99999999999999989</v>
      </c>
      <c r="BW211" s="289">
        <f>IF(AP211="ja",VLOOKUP(B211,Miljövärden!$B$2:$H$550,MATCH("Total andel fossilt",Miljövärden!$B$2:$H$2,0),FALSE),"")</f>
        <v>0</v>
      </c>
      <c r="BZ211" s="351">
        <f t="shared" si="86"/>
        <v>0</v>
      </c>
      <c r="CA211" s="353">
        <f t="shared" si="87"/>
        <v>0</v>
      </c>
    </row>
    <row r="212" spans="1:79" x14ac:dyDescent="0.25">
      <c r="A212" s="2" t="s">
        <v>345</v>
      </c>
      <c r="B212" s="2" t="s">
        <v>348</v>
      </c>
      <c r="C212">
        <f>VLOOKUP($B212,'Tillförd energi'!$B$1:$AI$700,MATCH(C$1,'Tillförd energi'!$B$1:$AQ$1,0),FALSE)</f>
        <v>0</v>
      </c>
      <c r="D212">
        <f>VLOOKUP($B212,'Tillförd energi'!$B$1:$AI$700,MATCH(D$1,'Tillförd energi'!$B$1:$AQ$1,0),FALSE)</f>
        <v>0</v>
      </c>
      <c r="E212">
        <f>VLOOKUP($B212,'Tillförd energi'!$B$1:$AI$700,MATCH(E$1,'Tillförd energi'!$B$1:$AQ$1,0),FALSE)</f>
        <v>0</v>
      </c>
      <c r="F212">
        <f>VLOOKUP($B212,'Tillförd energi'!$B$1:$AI$700,MATCH(F$1,'Tillförd energi'!$B$1:$AQ$1,0),FALSE)</f>
        <v>0</v>
      </c>
      <c r="G212">
        <f>VLOOKUP($B212,'Tillförd energi'!$B$1:$AI$700,MATCH(G$1,'Tillförd energi'!$B$1:$AQ$1,0),FALSE)</f>
        <v>0</v>
      </c>
      <c r="H212">
        <f>VLOOKUP($B212,'Tillförd energi'!$B$1:$AI$700,MATCH(H$1,'Tillförd energi'!$B$1:$AQ$1,0),FALSE)</f>
        <v>0</v>
      </c>
      <c r="I212">
        <f>VLOOKUP($B212,'Tillförd energi'!$B$1:$AI$700,MATCH(I$1,'Tillförd energi'!$B$1:$AQ$1,0),FALSE)</f>
        <v>0</v>
      </c>
      <c r="J212">
        <f>VLOOKUP($B212,'Tillförd energi'!$B$1:$AI$700,MATCH(J$1,'Tillförd energi'!$B$1:$AQ$1,0),FALSE)</f>
        <v>0</v>
      </c>
      <c r="K212">
        <f>VLOOKUP($B212,'Tillförd energi'!$B$1:$AI$700,MATCH(K$1,'Tillförd energi'!$B$1:$AQ$1,0),FALSE)</f>
        <v>0</v>
      </c>
      <c r="L212">
        <f>VLOOKUP($B212,'Tillförd energi'!$B$1:$AI$700,MATCH(L$1,'Tillförd energi'!$B$1:$AQ$1,0),FALSE)</f>
        <v>0</v>
      </c>
      <c r="M212">
        <f>VLOOKUP($B212,'Tillförd energi'!$B$1:$AI$700,MATCH(M$1,'Tillförd energi'!$B$1:$AQ$1,0),FALSE)</f>
        <v>3.1592699999999998</v>
      </c>
      <c r="N212">
        <f>VLOOKUP($B212,'Tillförd energi'!$B$1:$AI$700,MATCH(N$1,'Tillförd energi'!$B$1:$AQ$1,0),FALSE)</f>
        <v>7.3023300000000004</v>
      </c>
      <c r="O212">
        <f>VLOOKUP($B212,'Tillförd energi'!$B$1:$AI$700,MATCH(O$1,'Tillförd energi'!$B$1:$AQ$1,0),FALSE)</f>
        <v>0</v>
      </c>
      <c r="P212">
        <f>VLOOKUP($B212,'Tillförd energi'!$B$1:$AI$700,MATCH(P$1,'Tillförd energi'!$B$1:$AQ$1,0),FALSE)</f>
        <v>0</v>
      </c>
      <c r="Q212">
        <f>VLOOKUP($B212,'Tillförd energi'!$B$1:$AI$700,MATCH(Q$1,'Tillförd energi'!$B$1:$AQ$1,0),FALSE)</f>
        <v>0</v>
      </c>
      <c r="R212">
        <f>VLOOKUP($B212,'Tillförd energi'!$B$1:$AI$700,MATCH(R$1,'Tillförd energi'!$B$1:$AQ$1,0),FALSE)</f>
        <v>0</v>
      </c>
      <c r="S212">
        <f>VLOOKUP($B212,'Tillförd energi'!$B$1:$AI$700,MATCH(S$1,'Tillförd energi'!$B$1:$AQ$1,0),FALSE)</f>
        <v>0</v>
      </c>
      <c r="T212">
        <f>VLOOKUP($B212,'Tillförd energi'!$B$1:$AI$700,MATCH(T$1,'Tillförd energi'!$B$1:$AQ$1,0),FALSE)</f>
        <v>0</v>
      </c>
      <c r="U212">
        <f>VLOOKUP($B212,'Tillförd energi'!$B$1:$AI$700,MATCH(U$1,'Tillförd energi'!$B$1:$AQ$1,0),FALSE)</f>
        <v>0</v>
      </c>
      <c r="V212">
        <f>VLOOKUP($B212,'Tillförd energi'!$B$1:$AI$700,MATCH(V$1,'Tillförd energi'!$B$1:$AQ$1,0),FALSE)</f>
        <v>0</v>
      </c>
      <c r="W212">
        <f>VLOOKUP($B212,'Tillförd energi'!$B$1:$AI$700,MATCH(W$1,'Tillförd energi'!$B$1:$AQ$1,0),FALSE)</f>
        <v>0</v>
      </c>
      <c r="X212">
        <f>VLOOKUP($B212,'Tillförd energi'!$B$1:$AI$700,MATCH(X$1,'Tillförd energi'!$B$1:$AQ$1,0),FALSE)</f>
        <v>0</v>
      </c>
      <c r="Y212">
        <f>VLOOKUP($B212,'Tillförd energi'!$B$1:$AI$700,MATCH(Y$1,'Tillförd energi'!$B$1:$AQ$1,0),FALSE)</f>
        <v>0</v>
      </c>
      <c r="Z212">
        <f>VLOOKUP($B212,'Tillförd energi'!$B$1:$AI$700,MATCH(Z$1,'Tillförd energi'!$B$1:$AQ$1,0),FALSE)</f>
        <v>0</v>
      </c>
      <c r="AA212">
        <f>VLOOKUP($B212,'Tillförd energi'!$B$1:$AI$700,MATCH(AA$1,'Tillförd energi'!$B$1:$AQ$1,0),FALSE)</f>
        <v>0</v>
      </c>
      <c r="AB212">
        <f>VLOOKUP($B212,'Tillförd energi'!$B$1:$AI$700,MATCH(AB$1,'Tillförd energi'!$B$1:$AQ$1,0),FALSE)</f>
        <v>0</v>
      </c>
      <c r="AC212">
        <f>VLOOKUP($B212,'Tillförd energi'!$B$1:$AI$700,MATCH(AC$1,'Tillförd energi'!$B$1:$AQ$1,0),FALSE)</f>
        <v>6.1840000000000002</v>
      </c>
      <c r="AD212">
        <f>VLOOKUP($B212,'Tillförd energi'!$B$1:$AI$700,MATCH(AD$1,'Tillförd energi'!$B$1:$AQ$1,0),FALSE)</f>
        <v>0</v>
      </c>
      <c r="AE212">
        <f>VLOOKUP($B212,'Tillförd energi'!$B$1:$AI$700,MATCH(AE$1,'Tillförd energi'!$B$1:$AQ$1,0),FALSE)</f>
        <v>0</v>
      </c>
      <c r="AF212">
        <f>VLOOKUP($B212,'Tillförd energi'!$B$1:$AI$700,MATCH(AF$1,'Tillförd energi'!$B$1:$AQ$1,0),FALSE)</f>
        <v>0.429145</v>
      </c>
      <c r="AG212">
        <f>IFERROR(VLOOKUP(B212,Miljö!$B$1:$AC$550,MATCH("Köpt mängd produktionsspecifik fjärrvärme:",Miljö!$B$1:$AC$1,0),FALSE)/1,0)</f>
        <v>0</v>
      </c>
      <c r="AI212">
        <f t="shared" si="66"/>
        <v>17.074745</v>
      </c>
      <c r="AJ212">
        <f t="shared" si="67"/>
        <v>17.074745</v>
      </c>
      <c r="AK212">
        <f>IF(ISERROR(1/VLOOKUP($B212,Leveranser!$B$1:$S$500,MATCH("såld värme (gwh)",Leveranser!$B$1:$S$1,0),FALSE)),"",VLOOKUP($B212,Leveranser!$B$1:$S$500,MATCH("såld värme (gwh)",Leveranser!$B$1:$S$1,0),FALSE))</f>
        <v>18.068999999999999</v>
      </c>
      <c r="AL212">
        <f>VLOOKUP($B212,Leveranser!$B$1:$Y$500,MATCH("Totalt såld fjärrvärme till andra fjärrvärmeföretag",Leveranser!$B$1:$AA$1,0),FALSE)</f>
        <v>0</v>
      </c>
      <c r="AM212">
        <f>IF(ISERROR(1/VLOOKUP($B212,Miljö!$B$1:$S$500,MATCH("Såld mängd produktionsspecifik fjärrvärme (GWh)",Miljö!$B$1:$R$1,0),FALSE)),0,VLOOKUP($B212,Miljö!$B$1:$S$500,MATCH("Såld mängd produktionsspecifik fjärrvärme (GWh)",Miljö!$B$1:$R$1,0),FALSE))</f>
        <v>0</v>
      </c>
      <c r="AN212" s="239">
        <f t="shared" si="68"/>
        <v>1.0582295665323258</v>
      </c>
      <c r="AP212" t="str">
        <f>IFERROR(VLOOKUP($B212,Miljövärden!$B$2:$H$550,7,FALSE),"Nej, saknas")</f>
        <v>Ja</v>
      </c>
      <c r="AQ212" t="str">
        <f>IFERROR(VLOOKUP($B212,Miljövärden!$B$2:$H$550,6,FALSE),"Nej, saknas")</f>
        <v>Ja</v>
      </c>
      <c r="AU212">
        <f t="shared" si="69"/>
        <v>0.429145</v>
      </c>
      <c r="AV212">
        <f t="shared" si="70"/>
        <v>0</v>
      </c>
      <c r="AW212">
        <f t="shared" si="71"/>
        <v>10.461600000000001</v>
      </c>
      <c r="AX212">
        <f t="shared" si="72"/>
        <v>0</v>
      </c>
      <c r="AZ212">
        <f t="shared" si="73"/>
        <v>10.461600000000001</v>
      </c>
      <c r="BC212">
        <f t="shared" si="74"/>
        <v>0</v>
      </c>
      <c r="BD212">
        <f t="shared" si="75"/>
        <v>0</v>
      </c>
      <c r="BE212">
        <f t="shared" si="76"/>
        <v>10.461600000000001</v>
      </c>
      <c r="BF212">
        <f t="shared" si="77"/>
        <v>6.1840000000000002</v>
      </c>
      <c r="BG212">
        <f t="shared" si="78"/>
        <v>0.429145</v>
      </c>
      <c r="BH212">
        <f>VLOOKUP(B212,Miljö!$B$1:$I$482,MATCH("Fossilandel för ursprungspecificerad el ()",Miljö!$B$1:$I$1,0),FALSE)</f>
        <v>0</v>
      </c>
      <c r="BI212">
        <f>VLOOKUP(B212,Miljö!$B$1:$BX$482,MATCH("Kärnkraftsandel för ursprungsspecificerad el ()",Miljö!$B$1:$O$1,0),FALSE)</f>
        <v>0</v>
      </c>
      <c r="BJ212">
        <f t="shared" si="79"/>
        <v>0</v>
      </c>
      <c r="BK212" t="str">
        <f>VLOOKUP(B212,Miljö!$B$1:$O$482,MATCH("Fossil andel i procent (%)",Miljö!$B$1:$O$1,0),FALSE)</f>
        <v>ET</v>
      </c>
      <c r="BL212">
        <f t="shared" si="80"/>
        <v>17.074745</v>
      </c>
      <c r="BO212" s="289">
        <f t="shared" si="81"/>
        <v>0</v>
      </c>
      <c r="BP212" s="239">
        <f t="shared" si="82"/>
        <v>0</v>
      </c>
      <c r="BQ212" s="239">
        <f t="shared" si="83"/>
        <v>0.63782768058908057</v>
      </c>
      <c r="BR212" s="239">
        <f t="shared" si="84"/>
        <v>0.36217231941091949</v>
      </c>
      <c r="BS212" s="239"/>
      <c r="BT212" s="351">
        <f t="shared" si="85"/>
        <v>1</v>
      </c>
      <c r="BW212" s="289">
        <f>IF(AP212="ja",VLOOKUP(B212,Miljövärden!$B$2:$H$550,MATCH("Total andel fossilt",Miljövärden!$B$2:$H$2,0),FALSE),"")</f>
        <v>0</v>
      </c>
      <c r="BZ212" s="351">
        <f t="shared" si="86"/>
        <v>0</v>
      </c>
      <c r="CA212" s="353">
        <f t="shared" si="87"/>
        <v>0</v>
      </c>
    </row>
    <row r="213" spans="1:79" x14ac:dyDescent="0.25">
      <c r="A213" s="2" t="s">
        <v>349</v>
      </c>
      <c r="B213" s="2" t="s">
        <v>350</v>
      </c>
      <c r="C213">
        <f>VLOOKUP($B213,'Tillförd energi'!$B$1:$AI$700,MATCH(C$1,'Tillförd energi'!$B$1:$AQ$1,0),FALSE)</f>
        <v>0</v>
      </c>
      <c r="D213">
        <f>VLOOKUP($B213,'Tillförd energi'!$B$1:$AI$700,MATCH(D$1,'Tillförd energi'!$B$1:$AQ$1,0),FALSE)</f>
        <v>0</v>
      </c>
      <c r="E213">
        <f>VLOOKUP($B213,'Tillförd energi'!$B$1:$AI$700,MATCH(E$1,'Tillförd energi'!$B$1:$AQ$1,0),FALSE)</f>
        <v>0</v>
      </c>
      <c r="F213">
        <f>VLOOKUP($B213,'Tillförd energi'!$B$1:$AI$700,MATCH(F$1,'Tillförd energi'!$B$1:$AQ$1,0),FALSE)</f>
        <v>0</v>
      </c>
      <c r="G213">
        <f>VLOOKUP($B213,'Tillförd energi'!$B$1:$AI$700,MATCH(G$1,'Tillförd energi'!$B$1:$AQ$1,0),FALSE)</f>
        <v>0</v>
      </c>
      <c r="H213">
        <f>VLOOKUP($B213,'Tillförd energi'!$B$1:$AI$700,MATCH(H$1,'Tillförd energi'!$B$1:$AQ$1,0),FALSE)</f>
        <v>0</v>
      </c>
      <c r="I213">
        <f>VLOOKUP($B213,'Tillförd energi'!$B$1:$AI$700,MATCH(I$1,'Tillförd energi'!$B$1:$AQ$1,0),FALSE)</f>
        <v>0</v>
      </c>
      <c r="J213">
        <f>VLOOKUP($B213,'Tillförd energi'!$B$1:$AI$700,MATCH(J$1,'Tillförd energi'!$B$1:$AQ$1,0),FALSE)</f>
        <v>0</v>
      </c>
      <c r="K213">
        <f>VLOOKUP($B213,'Tillförd energi'!$B$1:$AI$700,MATCH(K$1,'Tillförd energi'!$B$1:$AQ$1,0),FALSE)</f>
        <v>0</v>
      </c>
      <c r="L213">
        <f>VLOOKUP($B213,'Tillförd energi'!$B$1:$AI$700,MATCH(L$1,'Tillförd energi'!$B$1:$AQ$1,0),FALSE)</f>
        <v>0</v>
      </c>
      <c r="M213">
        <f>VLOOKUP($B213,'Tillförd energi'!$B$1:$AI$700,MATCH(M$1,'Tillförd energi'!$B$1:$AQ$1,0),FALSE)</f>
        <v>0</v>
      </c>
      <c r="N213">
        <f>VLOOKUP($B213,'Tillförd energi'!$B$1:$AI$700,MATCH(N$1,'Tillförd energi'!$B$1:$AQ$1,0),FALSE)</f>
        <v>0</v>
      </c>
      <c r="O213">
        <f>VLOOKUP($B213,'Tillförd energi'!$B$1:$AI$700,MATCH(O$1,'Tillförd energi'!$B$1:$AQ$1,0),FALSE)</f>
        <v>0</v>
      </c>
      <c r="P213">
        <f>VLOOKUP($B213,'Tillförd energi'!$B$1:$AI$700,MATCH(P$1,'Tillförd energi'!$B$1:$AQ$1,0),FALSE)</f>
        <v>0</v>
      </c>
      <c r="Q213">
        <f>VLOOKUP($B213,'Tillförd energi'!$B$1:$AI$700,MATCH(Q$1,'Tillförd energi'!$B$1:$AQ$1,0),FALSE)</f>
        <v>0</v>
      </c>
      <c r="R213">
        <f>VLOOKUP($B213,'Tillförd energi'!$B$1:$AI$700,MATCH(R$1,'Tillförd energi'!$B$1:$AQ$1,0),FALSE)</f>
        <v>0</v>
      </c>
      <c r="S213">
        <f>VLOOKUP($B213,'Tillförd energi'!$B$1:$AI$700,MATCH(S$1,'Tillförd energi'!$B$1:$AQ$1,0),FALSE)</f>
        <v>0</v>
      </c>
      <c r="T213">
        <f>VLOOKUP($B213,'Tillförd energi'!$B$1:$AI$700,MATCH(T$1,'Tillförd energi'!$B$1:$AQ$1,0),FALSE)</f>
        <v>0</v>
      </c>
      <c r="U213">
        <f>VLOOKUP($B213,'Tillförd energi'!$B$1:$AI$700,MATCH(U$1,'Tillförd energi'!$B$1:$AQ$1,0),FALSE)</f>
        <v>0</v>
      </c>
      <c r="V213">
        <f>VLOOKUP($B213,'Tillförd energi'!$B$1:$AI$700,MATCH(V$1,'Tillförd energi'!$B$1:$AQ$1,0),FALSE)</f>
        <v>0</v>
      </c>
      <c r="W213">
        <f>VLOOKUP($B213,'Tillförd energi'!$B$1:$AI$700,MATCH(W$1,'Tillförd energi'!$B$1:$AQ$1,0),FALSE)</f>
        <v>0</v>
      </c>
      <c r="X213">
        <f>VLOOKUP($B213,'Tillförd energi'!$B$1:$AI$700,MATCH(X$1,'Tillförd energi'!$B$1:$AQ$1,0),FALSE)</f>
        <v>0</v>
      </c>
      <c r="Y213">
        <f>VLOOKUP($B213,'Tillförd energi'!$B$1:$AI$700,MATCH(Y$1,'Tillförd energi'!$B$1:$AQ$1,0),FALSE)</f>
        <v>0</v>
      </c>
      <c r="Z213">
        <f>VLOOKUP($B213,'Tillförd energi'!$B$1:$AI$700,MATCH(Z$1,'Tillförd energi'!$B$1:$AQ$1,0),FALSE)</f>
        <v>0</v>
      </c>
      <c r="AA213">
        <f>VLOOKUP($B213,'Tillförd energi'!$B$1:$AI$700,MATCH(AA$1,'Tillförd energi'!$B$1:$AQ$1,0),FALSE)</f>
        <v>0</v>
      </c>
      <c r="AB213">
        <f>VLOOKUP($B213,'Tillförd energi'!$B$1:$AI$700,MATCH(AB$1,'Tillförd energi'!$B$1:$AQ$1,0),FALSE)</f>
        <v>0</v>
      </c>
      <c r="AC213">
        <f>VLOOKUP($B213,'Tillförd energi'!$B$1:$AI$700,MATCH(AC$1,'Tillförd energi'!$B$1:$AQ$1,0),FALSE)</f>
        <v>0</v>
      </c>
      <c r="AD213">
        <f>VLOOKUP($B213,'Tillförd energi'!$B$1:$AI$700,MATCH(AD$1,'Tillförd energi'!$B$1:$AQ$1,0),FALSE)</f>
        <v>0</v>
      </c>
      <c r="AE213">
        <f>VLOOKUP($B213,'Tillförd energi'!$B$1:$AI$700,MATCH(AE$1,'Tillförd energi'!$B$1:$AQ$1,0),FALSE)</f>
        <v>0</v>
      </c>
      <c r="AF213">
        <f>VLOOKUP($B213,'Tillförd energi'!$B$1:$AI$700,MATCH(AF$1,'Tillförd energi'!$B$1:$AQ$1,0),FALSE)</f>
        <v>0</v>
      </c>
      <c r="AG213">
        <f>IFERROR(VLOOKUP(B213,Miljö!$B$1:$AC$550,MATCH("Köpt mängd produktionsspecifik fjärrvärme:",Miljö!$B$1:$AC$1,0),FALSE)/1,0)</f>
        <v>0</v>
      </c>
      <c r="AI213">
        <f t="shared" si="66"/>
        <v>0</v>
      </c>
      <c r="AJ213">
        <f t="shared" si="67"/>
        <v>0</v>
      </c>
      <c r="AK213" t="str">
        <f>IF(ISERROR(1/VLOOKUP($B213,Leveranser!$B$1:$S$500,MATCH("såld värme (gwh)",Leveranser!$B$1:$S$1,0),FALSE)),"",VLOOKUP($B213,Leveranser!$B$1:$S$500,MATCH("såld värme (gwh)",Leveranser!$B$1:$S$1,0),FALSE))</f>
        <v/>
      </c>
      <c r="AL213">
        <f>VLOOKUP($B213,Leveranser!$B$1:$Y$500,MATCH("Totalt såld fjärrvärme till andra fjärrvärmeföretag",Leveranser!$B$1:$AA$1,0),FALSE)</f>
        <v>0</v>
      </c>
      <c r="AM213">
        <f>IF(ISERROR(1/VLOOKUP($B213,Miljö!$B$1:$S$500,MATCH("Såld mängd produktionsspecifik fjärrvärme (GWh)",Miljö!$B$1:$R$1,0),FALSE)),0,VLOOKUP($B213,Miljö!$B$1:$S$500,MATCH("Såld mängd produktionsspecifik fjärrvärme (GWh)",Miljö!$B$1:$R$1,0),FALSE))</f>
        <v>0</v>
      </c>
      <c r="AN213" s="239" t="str">
        <f t="shared" si="68"/>
        <v/>
      </c>
      <c r="AP213" t="str">
        <f>IFERROR(VLOOKUP($B213,Miljövärden!$B$2:$H$550,7,FALSE),"Nej, saknas")</f>
        <v>Nej</v>
      </c>
      <c r="AQ213" t="str">
        <f>IFERROR(VLOOKUP($B213,Miljövärden!$B$2:$H$550,6,FALSE),"Nej, saknas")</f>
        <v>Nej</v>
      </c>
      <c r="AU213">
        <f t="shared" si="69"/>
        <v>0</v>
      </c>
      <c r="AV213">
        <f t="shared" si="70"/>
        <v>0</v>
      </c>
      <c r="AW213">
        <f t="shared" si="71"/>
        <v>0</v>
      </c>
      <c r="AX213">
        <f t="shared" si="72"/>
        <v>0</v>
      </c>
      <c r="AZ213">
        <f t="shared" si="73"/>
        <v>0</v>
      </c>
      <c r="BC213">
        <f t="shared" si="74"/>
        <v>0</v>
      </c>
      <c r="BD213">
        <f t="shared" si="75"/>
        <v>0</v>
      </c>
      <c r="BE213">
        <f t="shared" si="76"/>
        <v>0</v>
      </c>
      <c r="BF213">
        <f t="shared" si="77"/>
        <v>0</v>
      </c>
      <c r="BG213">
        <f t="shared" si="78"/>
        <v>0</v>
      </c>
      <c r="BH213" t="str">
        <f>VLOOKUP(B213,Miljö!$B$1:$I$482,MATCH("Fossilandel för ursprungspecificerad el ()",Miljö!$B$1:$I$1,0),FALSE)</f>
        <v>-</v>
      </c>
      <c r="BI213" t="str">
        <f>VLOOKUP(B213,Miljö!$B$1:$BX$482,MATCH("Kärnkraftsandel för ursprungsspecificerad el ()",Miljö!$B$1:$O$1,0),FALSE)</f>
        <v>-</v>
      </c>
      <c r="BJ213">
        <f t="shared" si="79"/>
        <v>0</v>
      </c>
      <c r="BK213" t="str">
        <f>VLOOKUP(B213,Miljö!$B$1:$O$482,MATCH("Fossil andel i procent (%)",Miljö!$B$1:$O$1,0),FALSE)</f>
        <v>-</v>
      </c>
      <c r="BL213">
        <f t="shared" si="80"/>
        <v>0</v>
      </c>
      <c r="BO213" s="289" t="str">
        <f t="shared" si="81"/>
        <v/>
      </c>
      <c r="BP213" s="239" t="str">
        <f t="shared" si="82"/>
        <v/>
      </c>
      <c r="BQ213" s="239" t="str">
        <f t="shared" si="83"/>
        <v/>
      </c>
      <c r="BR213" s="239" t="str">
        <f t="shared" si="84"/>
        <v/>
      </c>
      <c r="BS213" s="239"/>
      <c r="BT213" s="351">
        <f t="shared" si="85"/>
        <v>0</v>
      </c>
      <c r="BW213" s="289" t="str">
        <f>IF(AP213="ja",VLOOKUP(B213,Miljövärden!$B$2:$H$550,MATCH("Total andel fossilt",Miljövärden!$B$2:$H$2,0),FALSE),"")</f>
        <v/>
      </c>
      <c r="BZ213" s="351" t="str">
        <f t="shared" si="86"/>
        <v/>
      </c>
      <c r="CA213" s="353" t="str">
        <f t="shared" si="87"/>
        <v/>
      </c>
    </row>
    <row r="214" spans="1:79" x14ac:dyDescent="0.25">
      <c r="A214" s="2" t="s">
        <v>360</v>
      </c>
      <c r="B214" s="2" t="s">
        <v>361</v>
      </c>
      <c r="C214">
        <f>VLOOKUP($B214,'Tillförd energi'!$B$1:$AI$700,MATCH(C$1,'Tillförd energi'!$B$1:$AQ$1,0),FALSE)</f>
        <v>0</v>
      </c>
      <c r="D214">
        <f>VLOOKUP($B214,'Tillförd energi'!$B$1:$AI$700,MATCH(D$1,'Tillförd energi'!$B$1:$AQ$1,0),FALSE)</f>
        <v>0</v>
      </c>
      <c r="E214">
        <f>VLOOKUP($B214,'Tillförd energi'!$B$1:$AI$700,MATCH(E$1,'Tillförd energi'!$B$1:$AQ$1,0),FALSE)</f>
        <v>0</v>
      </c>
      <c r="F214">
        <f>VLOOKUP($B214,'Tillförd energi'!$B$1:$AI$700,MATCH(F$1,'Tillförd energi'!$B$1:$AQ$1,0),FALSE)</f>
        <v>0</v>
      </c>
      <c r="G214">
        <f>VLOOKUP($B214,'Tillförd energi'!$B$1:$AI$700,MATCH(G$1,'Tillförd energi'!$B$1:$AQ$1,0),FALSE)</f>
        <v>0</v>
      </c>
      <c r="H214">
        <f>VLOOKUP($B214,'Tillförd energi'!$B$1:$AI$700,MATCH(H$1,'Tillförd energi'!$B$1:$AQ$1,0),FALSE)</f>
        <v>0</v>
      </c>
      <c r="I214">
        <f>VLOOKUP($B214,'Tillförd energi'!$B$1:$AI$700,MATCH(I$1,'Tillförd energi'!$B$1:$AQ$1,0),FALSE)</f>
        <v>0</v>
      </c>
      <c r="J214">
        <f>VLOOKUP($B214,'Tillförd energi'!$B$1:$AI$700,MATCH(J$1,'Tillförd energi'!$B$1:$AQ$1,0),FALSE)</f>
        <v>0</v>
      </c>
      <c r="K214">
        <f>VLOOKUP($B214,'Tillförd energi'!$B$1:$AI$700,MATCH(K$1,'Tillförd energi'!$B$1:$AQ$1,0),FALSE)</f>
        <v>0</v>
      </c>
      <c r="L214">
        <f>VLOOKUP($B214,'Tillförd energi'!$B$1:$AI$700,MATCH(L$1,'Tillförd energi'!$B$1:$AQ$1,0),FALSE)</f>
        <v>0</v>
      </c>
      <c r="M214">
        <f>VLOOKUP($B214,'Tillförd energi'!$B$1:$AI$700,MATCH(M$1,'Tillförd energi'!$B$1:$AQ$1,0),FALSE)</f>
        <v>0</v>
      </c>
      <c r="N214">
        <f>VLOOKUP($B214,'Tillförd energi'!$B$1:$AI$700,MATCH(N$1,'Tillförd energi'!$B$1:$AQ$1,0),FALSE)</f>
        <v>0</v>
      </c>
      <c r="O214">
        <f>VLOOKUP($B214,'Tillförd energi'!$B$1:$AI$700,MATCH(O$1,'Tillförd energi'!$B$1:$AQ$1,0),FALSE)</f>
        <v>0</v>
      </c>
      <c r="P214">
        <f>VLOOKUP($B214,'Tillförd energi'!$B$1:$AI$700,MATCH(P$1,'Tillförd energi'!$B$1:$AQ$1,0),FALSE)</f>
        <v>0</v>
      </c>
      <c r="Q214">
        <f>VLOOKUP($B214,'Tillförd energi'!$B$1:$AI$700,MATCH(Q$1,'Tillförd energi'!$B$1:$AQ$1,0),FALSE)</f>
        <v>0</v>
      </c>
      <c r="R214">
        <f>VLOOKUP($B214,'Tillförd energi'!$B$1:$AI$700,MATCH(R$1,'Tillförd energi'!$B$1:$AQ$1,0),FALSE)</f>
        <v>0</v>
      </c>
      <c r="S214">
        <f>VLOOKUP($B214,'Tillförd energi'!$B$1:$AI$700,MATCH(S$1,'Tillförd energi'!$B$1:$AQ$1,0),FALSE)</f>
        <v>0</v>
      </c>
      <c r="T214">
        <f>VLOOKUP($B214,'Tillförd energi'!$B$1:$AI$700,MATCH(T$1,'Tillförd energi'!$B$1:$AQ$1,0),FALSE)</f>
        <v>0</v>
      </c>
      <c r="U214">
        <f>VLOOKUP($B214,'Tillförd energi'!$B$1:$AI$700,MATCH(U$1,'Tillförd energi'!$B$1:$AQ$1,0),FALSE)</f>
        <v>0</v>
      </c>
      <c r="V214">
        <f>VLOOKUP($B214,'Tillförd energi'!$B$1:$AI$700,MATCH(V$1,'Tillförd energi'!$B$1:$AQ$1,0),FALSE)</f>
        <v>0</v>
      </c>
      <c r="W214">
        <f>VLOOKUP($B214,'Tillförd energi'!$B$1:$AI$700,MATCH(W$1,'Tillförd energi'!$B$1:$AQ$1,0),FALSE)</f>
        <v>0</v>
      </c>
      <c r="X214">
        <f>VLOOKUP($B214,'Tillförd energi'!$B$1:$AI$700,MATCH(X$1,'Tillförd energi'!$B$1:$AQ$1,0),FALSE)</f>
        <v>0</v>
      </c>
      <c r="Y214">
        <f>VLOOKUP($B214,'Tillförd energi'!$B$1:$AI$700,MATCH(Y$1,'Tillförd energi'!$B$1:$AQ$1,0),FALSE)</f>
        <v>0</v>
      </c>
      <c r="Z214">
        <f>VLOOKUP($B214,'Tillförd energi'!$B$1:$AI$700,MATCH(Z$1,'Tillförd energi'!$B$1:$AQ$1,0),FALSE)</f>
        <v>0</v>
      </c>
      <c r="AA214">
        <f>VLOOKUP($B214,'Tillförd energi'!$B$1:$AI$700,MATCH(AA$1,'Tillförd energi'!$B$1:$AQ$1,0),FALSE)</f>
        <v>0</v>
      </c>
      <c r="AB214">
        <f>VLOOKUP($B214,'Tillförd energi'!$B$1:$AI$700,MATCH(AB$1,'Tillförd energi'!$B$1:$AQ$1,0),FALSE)</f>
        <v>0</v>
      </c>
      <c r="AC214">
        <f>VLOOKUP($B214,'Tillförd energi'!$B$1:$AI$700,MATCH(AC$1,'Tillförd energi'!$B$1:$AQ$1,0),FALSE)</f>
        <v>0</v>
      </c>
      <c r="AD214">
        <f>VLOOKUP($B214,'Tillförd energi'!$B$1:$AI$700,MATCH(AD$1,'Tillförd energi'!$B$1:$AQ$1,0),FALSE)</f>
        <v>0</v>
      </c>
      <c r="AE214">
        <f>VLOOKUP($B214,'Tillförd energi'!$B$1:$AI$700,MATCH(AE$1,'Tillförd energi'!$B$1:$AQ$1,0),FALSE)</f>
        <v>0</v>
      </c>
      <c r="AF214">
        <f>VLOOKUP($B214,'Tillförd energi'!$B$1:$AI$700,MATCH(AF$1,'Tillförd energi'!$B$1:$AQ$1,0),FALSE)</f>
        <v>0</v>
      </c>
      <c r="AG214">
        <f>IFERROR(VLOOKUP(B214,Miljö!$B$1:$AC$550,MATCH("Köpt mängd produktionsspecifik fjärrvärme:",Miljö!$B$1:$AC$1,0),FALSE)/1,0)</f>
        <v>0</v>
      </c>
      <c r="AI214">
        <f t="shared" si="66"/>
        <v>0</v>
      </c>
      <c r="AJ214">
        <f t="shared" si="67"/>
        <v>0</v>
      </c>
      <c r="AK214" t="str">
        <f>IF(ISERROR(1/VLOOKUP($B214,Leveranser!$B$1:$S$500,MATCH("såld värme (gwh)",Leveranser!$B$1:$S$1,0),FALSE)),"",VLOOKUP($B214,Leveranser!$B$1:$S$500,MATCH("såld värme (gwh)",Leveranser!$B$1:$S$1,0),FALSE))</f>
        <v/>
      </c>
      <c r="AL214">
        <f>VLOOKUP($B214,Leveranser!$B$1:$Y$500,MATCH("Totalt såld fjärrvärme till andra fjärrvärmeföretag",Leveranser!$B$1:$AA$1,0),FALSE)</f>
        <v>0</v>
      </c>
      <c r="AM214">
        <f>IF(ISERROR(1/VLOOKUP($B214,Miljö!$B$1:$S$500,MATCH("Såld mängd produktionsspecifik fjärrvärme (GWh)",Miljö!$B$1:$R$1,0),FALSE)),0,VLOOKUP($B214,Miljö!$B$1:$S$500,MATCH("Såld mängd produktionsspecifik fjärrvärme (GWh)",Miljö!$B$1:$R$1,0),FALSE))</f>
        <v>0</v>
      </c>
      <c r="AN214" s="239" t="str">
        <f t="shared" si="68"/>
        <v/>
      </c>
      <c r="AP214" t="str">
        <f>IFERROR(VLOOKUP($B214,Miljövärden!$B$2:$H$550,7,FALSE),"Nej, saknas")</f>
        <v>Nej</v>
      </c>
      <c r="AQ214" t="str">
        <f>IFERROR(VLOOKUP($B214,Miljövärden!$B$2:$H$550,6,FALSE),"Nej, saknas")</f>
        <v>Nej</v>
      </c>
      <c r="AU214">
        <f t="shared" si="69"/>
        <v>0</v>
      </c>
      <c r="AV214">
        <f t="shared" si="70"/>
        <v>0</v>
      </c>
      <c r="AW214">
        <f t="shared" si="71"/>
        <v>0</v>
      </c>
      <c r="AX214">
        <f t="shared" si="72"/>
        <v>0</v>
      </c>
      <c r="AZ214">
        <f t="shared" si="73"/>
        <v>0</v>
      </c>
      <c r="BC214">
        <f t="shared" si="74"/>
        <v>0</v>
      </c>
      <c r="BD214">
        <f t="shared" si="75"/>
        <v>0</v>
      </c>
      <c r="BE214">
        <f t="shared" si="76"/>
        <v>0</v>
      </c>
      <c r="BF214">
        <f t="shared" si="77"/>
        <v>0</v>
      </c>
      <c r="BG214">
        <f t="shared" si="78"/>
        <v>0</v>
      </c>
      <c r="BH214" t="str">
        <f>VLOOKUP(B214,Miljö!$B$1:$I$482,MATCH("Fossilandel för ursprungspecificerad el ()",Miljö!$B$1:$I$1,0),FALSE)</f>
        <v>-</v>
      </c>
      <c r="BI214" t="str">
        <f>VLOOKUP(B214,Miljö!$B$1:$BX$482,MATCH("Kärnkraftsandel för ursprungsspecificerad el ()",Miljö!$B$1:$O$1,0),FALSE)</f>
        <v>-</v>
      </c>
      <c r="BJ214">
        <f t="shared" si="79"/>
        <v>0</v>
      </c>
      <c r="BK214" t="str">
        <f>VLOOKUP(B214,Miljö!$B$1:$O$482,MATCH("Fossil andel i procent (%)",Miljö!$B$1:$O$1,0),FALSE)</f>
        <v>-</v>
      </c>
      <c r="BL214">
        <f t="shared" si="80"/>
        <v>0</v>
      </c>
      <c r="BO214" s="289" t="str">
        <f t="shared" si="81"/>
        <v/>
      </c>
      <c r="BP214" s="239" t="str">
        <f t="shared" si="82"/>
        <v/>
      </c>
      <c r="BQ214" s="239" t="str">
        <f t="shared" si="83"/>
        <v/>
      </c>
      <c r="BR214" s="239" t="str">
        <f t="shared" si="84"/>
        <v/>
      </c>
      <c r="BS214" s="239"/>
      <c r="BT214" s="351">
        <f t="shared" si="85"/>
        <v>0</v>
      </c>
      <c r="BW214" s="289" t="str">
        <f>IF(AP214="ja",VLOOKUP(B214,Miljövärden!$B$2:$H$550,MATCH("Total andel fossilt",Miljövärden!$B$2:$H$2,0),FALSE),"")</f>
        <v/>
      </c>
      <c r="BZ214" s="351" t="str">
        <f t="shared" si="86"/>
        <v/>
      </c>
      <c r="CA214" s="353" t="str">
        <f t="shared" si="87"/>
        <v/>
      </c>
    </row>
    <row r="215" spans="1:79" x14ac:dyDescent="0.25">
      <c r="A215" s="2" t="s">
        <v>360</v>
      </c>
      <c r="B215" s="2" t="s">
        <v>353</v>
      </c>
      <c r="C215">
        <f>VLOOKUP($B215,'Tillförd energi'!$B$1:$AI$700,MATCH(C$1,'Tillförd energi'!$B$1:$AQ$1,0),FALSE)</f>
        <v>0</v>
      </c>
      <c r="D215">
        <f>VLOOKUP($B215,'Tillförd energi'!$B$1:$AI$700,MATCH(D$1,'Tillförd energi'!$B$1:$AQ$1,0),FALSE)</f>
        <v>0</v>
      </c>
      <c r="E215">
        <f>VLOOKUP($B215,'Tillförd energi'!$B$1:$AI$700,MATCH(E$1,'Tillförd energi'!$B$1:$AQ$1,0),FALSE)</f>
        <v>0</v>
      </c>
      <c r="F215">
        <f>VLOOKUP($B215,'Tillförd energi'!$B$1:$AI$700,MATCH(F$1,'Tillförd energi'!$B$1:$AQ$1,0),FALSE)</f>
        <v>0</v>
      </c>
      <c r="G215">
        <f>VLOOKUP($B215,'Tillförd energi'!$B$1:$AI$700,MATCH(G$1,'Tillförd energi'!$B$1:$AQ$1,0),FALSE)</f>
        <v>0</v>
      </c>
      <c r="H215">
        <f>VLOOKUP($B215,'Tillförd energi'!$B$1:$AI$700,MATCH(H$1,'Tillförd energi'!$B$1:$AQ$1,0),FALSE)</f>
        <v>0</v>
      </c>
      <c r="I215">
        <f>VLOOKUP($B215,'Tillförd energi'!$B$1:$AI$700,MATCH(I$1,'Tillförd energi'!$B$1:$AQ$1,0),FALSE)</f>
        <v>0</v>
      </c>
      <c r="J215">
        <f>VLOOKUP($B215,'Tillförd energi'!$B$1:$AI$700,MATCH(J$1,'Tillförd energi'!$B$1:$AQ$1,0),FALSE)</f>
        <v>0</v>
      </c>
      <c r="K215">
        <f>VLOOKUP($B215,'Tillförd energi'!$B$1:$AI$700,MATCH(K$1,'Tillförd energi'!$B$1:$AQ$1,0),FALSE)</f>
        <v>0</v>
      </c>
      <c r="L215">
        <f>VLOOKUP($B215,'Tillförd energi'!$B$1:$AI$700,MATCH(L$1,'Tillförd energi'!$B$1:$AQ$1,0),FALSE)</f>
        <v>0</v>
      </c>
      <c r="M215">
        <f>VLOOKUP($B215,'Tillförd energi'!$B$1:$AI$700,MATCH(M$1,'Tillförd energi'!$B$1:$AQ$1,0),FALSE)</f>
        <v>0</v>
      </c>
      <c r="N215">
        <f>VLOOKUP($B215,'Tillförd energi'!$B$1:$AI$700,MATCH(N$1,'Tillförd energi'!$B$1:$AQ$1,0),FALSE)</f>
        <v>0</v>
      </c>
      <c r="O215">
        <f>VLOOKUP($B215,'Tillförd energi'!$B$1:$AI$700,MATCH(O$1,'Tillförd energi'!$B$1:$AQ$1,0),FALSE)</f>
        <v>0</v>
      </c>
      <c r="P215">
        <f>VLOOKUP($B215,'Tillförd energi'!$B$1:$AI$700,MATCH(P$1,'Tillförd energi'!$B$1:$AQ$1,0),FALSE)</f>
        <v>0</v>
      </c>
      <c r="Q215">
        <f>VLOOKUP($B215,'Tillförd energi'!$B$1:$AI$700,MATCH(Q$1,'Tillförd energi'!$B$1:$AQ$1,0),FALSE)</f>
        <v>0</v>
      </c>
      <c r="R215">
        <f>VLOOKUP($B215,'Tillförd energi'!$B$1:$AI$700,MATCH(R$1,'Tillförd energi'!$B$1:$AQ$1,0),FALSE)</f>
        <v>0</v>
      </c>
      <c r="S215">
        <f>VLOOKUP($B215,'Tillförd energi'!$B$1:$AI$700,MATCH(S$1,'Tillförd energi'!$B$1:$AQ$1,0),FALSE)</f>
        <v>0</v>
      </c>
      <c r="T215">
        <f>VLOOKUP($B215,'Tillförd energi'!$B$1:$AI$700,MATCH(T$1,'Tillförd energi'!$B$1:$AQ$1,0),FALSE)</f>
        <v>0</v>
      </c>
      <c r="U215">
        <f>VLOOKUP($B215,'Tillförd energi'!$B$1:$AI$700,MATCH(U$1,'Tillförd energi'!$B$1:$AQ$1,0),FALSE)</f>
        <v>0</v>
      </c>
      <c r="V215">
        <f>VLOOKUP($B215,'Tillförd energi'!$B$1:$AI$700,MATCH(V$1,'Tillförd energi'!$B$1:$AQ$1,0),FALSE)</f>
        <v>0</v>
      </c>
      <c r="W215">
        <f>VLOOKUP($B215,'Tillförd energi'!$B$1:$AI$700,MATCH(W$1,'Tillförd energi'!$B$1:$AQ$1,0),FALSE)</f>
        <v>0</v>
      </c>
      <c r="X215">
        <f>VLOOKUP($B215,'Tillförd energi'!$B$1:$AI$700,MATCH(X$1,'Tillförd energi'!$B$1:$AQ$1,0),FALSE)</f>
        <v>0</v>
      </c>
      <c r="Y215">
        <f>VLOOKUP($B215,'Tillförd energi'!$B$1:$AI$700,MATCH(Y$1,'Tillförd energi'!$B$1:$AQ$1,0),FALSE)</f>
        <v>0</v>
      </c>
      <c r="Z215">
        <f>VLOOKUP($B215,'Tillförd energi'!$B$1:$AI$700,MATCH(Z$1,'Tillförd energi'!$B$1:$AQ$1,0),FALSE)</f>
        <v>0</v>
      </c>
      <c r="AA215">
        <f>VLOOKUP($B215,'Tillförd energi'!$B$1:$AI$700,MATCH(AA$1,'Tillförd energi'!$B$1:$AQ$1,0),FALSE)</f>
        <v>0</v>
      </c>
      <c r="AB215">
        <f>VLOOKUP($B215,'Tillförd energi'!$B$1:$AI$700,MATCH(AB$1,'Tillförd energi'!$B$1:$AQ$1,0),FALSE)</f>
        <v>0</v>
      </c>
      <c r="AC215">
        <f>VLOOKUP($B215,'Tillförd energi'!$B$1:$AI$700,MATCH(AC$1,'Tillförd energi'!$B$1:$AQ$1,0),FALSE)</f>
        <v>0</v>
      </c>
      <c r="AD215">
        <f>VLOOKUP($B215,'Tillförd energi'!$B$1:$AI$700,MATCH(AD$1,'Tillförd energi'!$B$1:$AQ$1,0),FALSE)</f>
        <v>0</v>
      </c>
      <c r="AE215">
        <f>VLOOKUP($B215,'Tillförd energi'!$B$1:$AI$700,MATCH(AE$1,'Tillförd energi'!$B$1:$AQ$1,0),FALSE)</f>
        <v>0</v>
      </c>
      <c r="AF215">
        <f>VLOOKUP($B215,'Tillförd energi'!$B$1:$AI$700,MATCH(AF$1,'Tillförd energi'!$B$1:$AQ$1,0),FALSE)</f>
        <v>0</v>
      </c>
      <c r="AG215">
        <f>IFERROR(VLOOKUP(B215,Miljö!$B$1:$AC$550,MATCH("Köpt mängd produktionsspecifik fjärrvärme:",Miljö!$B$1:$AC$1,0),FALSE)/1,0)</f>
        <v>0</v>
      </c>
      <c r="AI215">
        <f t="shared" si="66"/>
        <v>0</v>
      </c>
      <c r="AJ215">
        <f t="shared" si="67"/>
        <v>0</v>
      </c>
      <c r="AK215" t="str">
        <f>IF(ISERROR(1/VLOOKUP($B215,Leveranser!$B$1:$S$500,MATCH("såld värme (gwh)",Leveranser!$B$1:$S$1,0),FALSE)),"",VLOOKUP($B215,Leveranser!$B$1:$S$500,MATCH("såld värme (gwh)",Leveranser!$B$1:$S$1,0),FALSE))</f>
        <v/>
      </c>
      <c r="AL215">
        <f>VLOOKUP($B215,Leveranser!$B$1:$Y$500,MATCH("Totalt såld fjärrvärme till andra fjärrvärmeföretag",Leveranser!$B$1:$AA$1,0),FALSE)</f>
        <v>0</v>
      </c>
      <c r="AM215">
        <f>IF(ISERROR(1/VLOOKUP($B215,Miljö!$B$1:$S$500,MATCH("Såld mängd produktionsspecifik fjärrvärme (GWh)",Miljö!$B$1:$R$1,0),FALSE)),0,VLOOKUP($B215,Miljö!$B$1:$S$500,MATCH("Såld mängd produktionsspecifik fjärrvärme (GWh)",Miljö!$B$1:$R$1,0),FALSE))</f>
        <v>0</v>
      </c>
      <c r="AN215" s="239" t="str">
        <f t="shared" si="68"/>
        <v/>
      </c>
      <c r="AP215" t="str">
        <f>IFERROR(VLOOKUP($B215,Miljövärden!$B$2:$H$550,7,FALSE),"Nej, saknas")</f>
        <v>Nej</v>
      </c>
      <c r="AQ215" t="str">
        <f>IFERROR(VLOOKUP($B215,Miljövärden!$B$2:$H$550,6,FALSE),"Nej, saknas")</f>
        <v>Nej</v>
      </c>
      <c r="AU215">
        <f t="shared" si="69"/>
        <v>0</v>
      </c>
      <c r="AV215">
        <f t="shared" si="70"/>
        <v>0</v>
      </c>
      <c r="AW215">
        <f t="shared" si="71"/>
        <v>0</v>
      </c>
      <c r="AX215">
        <f t="shared" si="72"/>
        <v>0</v>
      </c>
      <c r="AZ215">
        <f t="shared" si="73"/>
        <v>0</v>
      </c>
      <c r="BC215">
        <f t="shared" si="74"/>
        <v>0</v>
      </c>
      <c r="BD215">
        <f t="shared" si="75"/>
        <v>0</v>
      </c>
      <c r="BE215">
        <f t="shared" si="76"/>
        <v>0</v>
      </c>
      <c r="BF215">
        <f t="shared" si="77"/>
        <v>0</v>
      </c>
      <c r="BG215">
        <f t="shared" si="78"/>
        <v>0</v>
      </c>
      <c r="BH215" t="str">
        <f>VLOOKUP(B215,Miljö!$B$1:$I$482,MATCH("Fossilandel för ursprungspecificerad el ()",Miljö!$B$1:$I$1,0),FALSE)</f>
        <v>-</v>
      </c>
      <c r="BI215" t="str">
        <f>VLOOKUP(B215,Miljö!$B$1:$BX$482,MATCH("Kärnkraftsandel för ursprungsspecificerad el ()",Miljö!$B$1:$O$1,0),FALSE)</f>
        <v>-</v>
      </c>
      <c r="BJ215">
        <f t="shared" si="79"/>
        <v>0</v>
      </c>
      <c r="BK215" t="str">
        <f>VLOOKUP(B215,Miljö!$B$1:$O$482,MATCH("Fossil andel i procent (%)",Miljö!$B$1:$O$1,0),FALSE)</f>
        <v>-</v>
      </c>
      <c r="BL215">
        <f t="shared" si="80"/>
        <v>0</v>
      </c>
      <c r="BO215" s="289" t="str">
        <f t="shared" si="81"/>
        <v/>
      </c>
      <c r="BP215" s="239" t="str">
        <f t="shared" si="82"/>
        <v/>
      </c>
      <c r="BQ215" s="239" t="str">
        <f t="shared" si="83"/>
        <v/>
      </c>
      <c r="BR215" s="239" t="str">
        <f t="shared" si="84"/>
        <v/>
      </c>
      <c r="BS215" s="239"/>
      <c r="BT215" s="351">
        <f t="shared" si="85"/>
        <v>0</v>
      </c>
      <c r="BW215" s="289" t="str">
        <f>IF(AP215="ja",VLOOKUP(B215,Miljövärden!$B$2:$H$550,MATCH("Total andel fossilt",Miljövärden!$B$2:$H$2,0),FALSE),"")</f>
        <v/>
      </c>
      <c r="BZ215" s="351" t="str">
        <f t="shared" si="86"/>
        <v/>
      </c>
      <c r="CA215" s="353" t="str">
        <f t="shared" si="87"/>
        <v/>
      </c>
    </row>
    <row r="216" spans="1:79" x14ac:dyDescent="0.25">
      <c r="A216" s="2" t="s">
        <v>360</v>
      </c>
      <c r="B216" s="2" t="s">
        <v>354</v>
      </c>
      <c r="C216">
        <f>VLOOKUP($B216,'Tillförd energi'!$B$1:$AI$700,MATCH(C$1,'Tillförd energi'!$B$1:$AQ$1,0),FALSE)</f>
        <v>0</v>
      </c>
      <c r="D216">
        <f>VLOOKUP($B216,'Tillförd energi'!$B$1:$AI$700,MATCH(D$1,'Tillförd energi'!$B$1:$AQ$1,0),FALSE)</f>
        <v>0</v>
      </c>
      <c r="E216">
        <f>VLOOKUP($B216,'Tillförd energi'!$B$1:$AI$700,MATCH(E$1,'Tillförd energi'!$B$1:$AQ$1,0),FALSE)</f>
        <v>0</v>
      </c>
      <c r="F216">
        <f>VLOOKUP($B216,'Tillförd energi'!$B$1:$AI$700,MATCH(F$1,'Tillförd energi'!$B$1:$AQ$1,0),FALSE)</f>
        <v>0</v>
      </c>
      <c r="G216">
        <f>VLOOKUP($B216,'Tillförd energi'!$B$1:$AI$700,MATCH(G$1,'Tillförd energi'!$B$1:$AQ$1,0),FALSE)</f>
        <v>0</v>
      </c>
      <c r="H216">
        <f>VLOOKUP($B216,'Tillförd energi'!$B$1:$AI$700,MATCH(H$1,'Tillförd energi'!$B$1:$AQ$1,0),FALSE)</f>
        <v>0</v>
      </c>
      <c r="I216">
        <f>VLOOKUP($B216,'Tillförd energi'!$B$1:$AI$700,MATCH(I$1,'Tillförd energi'!$B$1:$AQ$1,0),FALSE)</f>
        <v>0</v>
      </c>
      <c r="J216">
        <f>VLOOKUP($B216,'Tillförd energi'!$B$1:$AI$700,MATCH(J$1,'Tillförd energi'!$B$1:$AQ$1,0),FALSE)</f>
        <v>0</v>
      </c>
      <c r="K216">
        <f>VLOOKUP($B216,'Tillförd energi'!$B$1:$AI$700,MATCH(K$1,'Tillförd energi'!$B$1:$AQ$1,0),FALSE)</f>
        <v>0</v>
      </c>
      <c r="L216">
        <f>VLOOKUP($B216,'Tillförd energi'!$B$1:$AI$700,MATCH(L$1,'Tillförd energi'!$B$1:$AQ$1,0),FALSE)</f>
        <v>0</v>
      </c>
      <c r="M216">
        <f>VLOOKUP($B216,'Tillförd energi'!$B$1:$AI$700,MATCH(M$1,'Tillförd energi'!$B$1:$AQ$1,0),FALSE)</f>
        <v>0</v>
      </c>
      <c r="N216">
        <f>VLOOKUP($B216,'Tillförd energi'!$B$1:$AI$700,MATCH(N$1,'Tillförd energi'!$B$1:$AQ$1,0),FALSE)</f>
        <v>0</v>
      </c>
      <c r="O216">
        <f>VLOOKUP($B216,'Tillförd energi'!$B$1:$AI$700,MATCH(O$1,'Tillförd energi'!$B$1:$AQ$1,0),FALSE)</f>
        <v>0</v>
      </c>
      <c r="P216">
        <f>VLOOKUP($B216,'Tillförd energi'!$B$1:$AI$700,MATCH(P$1,'Tillförd energi'!$B$1:$AQ$1,0),FALSE)</f>
        <v>0</v>
      </c>
      <c r="Q216">
        <f>VLOOKUP($B216,'Tillförd energi'!$B$1:$AI$700,MATCH(Q$1,'Tillförd energi'!$B$1:$AQ$1,0),FALSE)</f>
        <v>0</v>
      </c>
      <c r="R216">
        <f>VLOOKUP($B216,'Tillförd energi'!$B$1:$AI$700,MATCH(R$1,'Tillförd energi'!$B$1:$AQ$1,0),FALSE)</f>
        <v>0</v>
      </c>
      <c r="S216">
        <f>VLOOKUP($B216,'Tillförd energi'!$B$1:$AI$700,MATCH(S$1,'Tillförd energi'!$B$1:$AQ$1,0),FALSE)</f>
        <v>0</v>
      </c>
      <c r="T216">
        <f>VLOOKUP($B216,'Tillförd energi'!$B$1:$AI$700,MATCH(T$1,'Tillförd energi'!$B$1:$AQ$1,0),FALSE)</f>
        <v>0</v>
      </c>
      <c r="U216">
        <f>VLOOKUP($B216,'Tillförd energi'!$B$1:$AI$700,MATCH(U$1,'Tillförd energi'!$B$1:$AQ$1,0),FALSE)</f>
        <v>0</v>
      </c>
      <c r="V216">
        <f>VLOOKUP($B216,'Tillförd energi'!$B$1:$AI$700,MATCH(V$1,'Tillförd energi'!$B$1:$AQ$1,0),FALSE)</f>
        <v>0</v>
      </c>
      <c r="W216">
        <f>VLOOKUP($B216,'Tillförd energi'!$B$1:$AI$700,MATCH(W$1,'Tillförd energi'!$B$1:$AQ$1,0),FALSE)</f>
        <v>0</v>
      </c>
      <c r="X216">
        <f>VLOOKUP($B216,'Tillförd energi'!$B$1:$AI$700,MATCH(X$1,'Tillförd energi'!$B$1:$AQ$1,0),FALSE)</f>
        <v>0</v>
      </c>
      <c r="Y216">
        <f>VLOOKUP($B216,'Tillförd energi'!$B$1:$AI$700,MATCH(Y$1,'Tillförd energi'!$B$1:$AQ$1,0),FALSE)</f>
        <v>0</v>
      </c>
      <c r="Z216">
        <f>VLOOKUP($B216,'Tillförd energi'!$B$1:$AI$700,MATCH(Z$1,'Tillförd energi'!$B$1:$AQ$1,0),FALSE)</f>
        <v>0</v>
      </c>
      <c r="AA216">
        <f>VLOOKUP($B216,'Tillförd energi'!$B$1:$AI$700,MATCH(AA$1,'Tillförd energi'!$B$1:$AQ$1,0),FALSE)</f>
        <v>0</v>
      </c>
      <c r="AB216">
        <f>VLOOKUP($B216,'Tillförd energi'!$B$1:$AI$700,MATCH(AB$1,'Tillförd energi'!$B$1:$AQ$1,0),FALSE)</f>
        <v>0</v>
      </c>
      <c r="AC216">
        <f>VLOOKUP($B216,'Tillförd energi'!$B$1:$AI$700,MATCH(AC$1,'Tillförd energi'!$B$1:$AQ$1,0),FALSE)</f>
        <v>0</v>
      </c>
      <c r="AD216">
        <f>VLOOKUP($B216,'Tillförd energi'!$B$1:$AI$700,MATCH(AD$1,'Tillförd energi'!$B$1:$AQ$1,0),FALSE)</f>
        <v>0</v>
      </c>
      <c r="AE216">
        <f>VLOOKUP($B216,'Tillförd energi'!$B$1:$AI$700,MATCH(AE$1,'Tillförd energi'!$B$1:$AQ$1,0),FALSE)</f>
        <v>0</v>
      </c>
      <c r="AF216">
        <f>VLOOKUP($B216,'Tillförd energi'!$B$1:$AI$700,MATCH(AF$1,'Tillförd energi'!$B$1:$AQ$1,0),FALSE)</f>
        <v>0</v>
      </c>
      <c r="AG216">
        <f>IFERROR(VLOOKUP(B216,Miljö!$B$1:$AC$550,MATCH("Köpt mängd produktionsspecifik fjärrvärme:",Miljö!$B$1:$AC$1,0),FALSE)/1,0)</f>
        <v>0</v>
      </c>
      <c r="AI216">
        <f t="shared" si="66"/>
        <v>0</v>
      </c>
      <c r="AJ216">
        <f t="shared" si="67"/>
        <v>0</v>
      </c>
      <c r="AK216" t="str">
        <f>IF(ISERROR(1/VLOOKUP($B216,Leveranser!$B$1:$S$500,MATCH("såld värme (gwh)",Leveranser!$B$1:$S$1,0),FALSE)),"",VLOOKUP($B216,Leveranser!$B$1:$S$500,MATCH("såld värme (gwh)",Leveranser!$B$1:$S$1,0),FALSE))</f>
        <v/>
      </c>
      <c r="AL216">
        <f>VLOOKUP($B216,Leveranser!$B$1:$Y$500,MATCH("Totalt såld fjärrvärme till andra fjärrvärmeföretag",Leveranser!$B$1:$AA$1,0),FALSE)</f>
        <v>0</v>
      </c>
      <c r="AM216">
        <f>IF(ISERROR(1/VLOOKUP($B216,Miljö!$B$1:$S$500,MATCH("Såld mängd produktionsspecifik fjärrvärme (GWh)",Miljö!$B$1:$R$1,0),FALSE)),0,VLOOKUP($B216,Miljö!$B$1:$S$500,MATCH("Såld mängd produktionsspecifik fjärrvärme (GWh)",Miljö!$B$1:$R$1,0),FALSE))</f>
        <v>0</v>
      </c>
      <c r="AN216" s="239" t="str">
        <f t="shared" si="68"/>
        <v/>
      </c>
      <c r="AP216" t="str">
        <f>IFERROR(VLOOKUP($B216,Miljövärden!$B$2:$H$550,7,FALSE),"Nej, saknas")</f>
        <v>Nej</v>
      </c>
      <c r="AQ216" t="str">
        <f>IFERROR(VLOOKUP($B216,Miljövärden!$B$2:$H$550,6,FALSE),"Nej, saknas")</f>
        <v>Nej</v>
      </c>
      <c r="AU216">
        <f t="shared" si="69"/>
        <v>0</v>
      </c>
      <c r="AV216">
        <f t="shared" si="70"/>
        <v>0</v>
      </c>
      <c r="AW216">
        <f t="shared" si="71"/>
        <v>0</v>
      </c>
      <c r="AX216">
        <f t="shared" si="72"/>
        <v>0</v>
      </c>
      <c r="AZ216">
        <f t="shared" si="73"/>
        <v>0</v>
      </c>
      <c r="BC216">
        <f t="shared" si="74"/>
        <v>0</v>
      </c>
      <c r="BD216">
        <f t="shared" si="75"/>
        <v>0</v>
      </c>
      <c r="BE216">
        <f t="shared" si="76"/>
        <v>0</v>
      </c>
      <c r="BF216">
        <f t="shared" si="77"/>
        <v>0</v>
      </c>
      <c r="BG216">
        <f t="shared" si="78"/>
        <v>0</v>
      </c>
      <c r="BH216" t="str">
        <f>VLOOKUP(B216,Miljö!$B$1:$I$482,MATCH("Fossilandel för ursprungspecificerad el ()",Miljö!$B$1:$I$1,0),FALSE)</f>
        <v>-</v>
      </c>
      <c r="BI216" t="str">
        <f>VLOOKUP(B216,Miljö!$B$1:$BX$482,MATCH("Kärnkraftsandel för ursprungsspecificerad el ()",Miljö!$B$1:$O$1,0),FALSE)</f>
        <v>-</v>
      </c>
      <c r="BJ216">
        <f t="shared" si="79"/>
        <v>0</v>
      </c>
      <c r="BK216" t="str">
        <f>VLOOKUP(B216,Miljö!$B$1:$O$482,MATCH("Fossil andel i procent (%)",Miljö!$B$1:$O$1,0),FALSE)</f>
        <v>-</v>
      </c>
      <c r="BL216">
        <f t="shared" si="80"/>
        <v>0</v>
      </c>
      <c r="BO216" s="289" t="str">
        <f t="shared" si="81"/>
        <v/>
      </c>
      <c r="BP216" s="239" t="str">
        <f t="shared" si="82"/>
        <v/>
      </c>
      <c r="BQ216" s="239" t="str">
        <f t="shared" si="83"/>
        <v/>
      </c>
      <c r="BR216" s="239" t="str">
        <f t="shared" si="84"/>
        <v/>
      </c>
      <c r="BS216" s="239"/>
      <c r="BT216" s="351">
        <f t="shared" si="85"/>
        <v>0</v>
      </c>
      <c r="BW216" s="289" t="str">
        <f>IF(AP216="ja",VLOOKUP(B216,Miljövärden!$B$2:$H$550,MATCH("Total andel fossilt",Miljövärden!$B$2:$H$2,0),FALSE),"")</f>
        <v/>
      </c>
      <c r="BZ216" s="351" t="str">
        <f t="shared" si="86"/>
        <v/>
      </c>
      <c r="CA216" s="353" t="str">
        <f t="shared" si="87"/>
        <v/>
      </c>
    </row>
    <row r="217" spans="1:79" x14ac:dyDescent="0.25">
      <c r="A217" s="2" t="s">
        <v>360</v>
      </c>
      <c r="B217" s="2" t="s">
        <v>362</v>
      </c>
      <c r="C217">
        <f>VLOOKUP($B217,'Tillförd energi'!$B$1:$AI$700,MATCH(C$1,'Tillförd energi'!$B$1:$AQ$1,0),FALSE)</f>
        <v>0</v>
      </c>
      <c r="D217">
        <f>VLOOKUP($B217,'Tillförd energi'!$B$1:$AI$700,MATCH(D$1,'Tillförd energi'!$B$1:$AQ$1,0),FALSE)</f>
        <v>0</v>
      </c>
      <c r="E217">
        <f>VLOOKUP($B217,'Tillförd energi'!$B$1:$AI$700,MATCH(E$1,'Tillförd energi'!$B$1:$AQ$1,0),FALSE)</f>
        <v>0</v>
      </c>
      <c r="F217">
        <f>VLOOKUP($B217,'Tillförd energi'!$B$1:$AI$700,MATCH(F$1,'Tillförd energi'!$B$1:$AQ$1,0),FALSE)</f>
        <v>0</v>
      </c>
      <c r="G217">
        <f>VLOOKUP($B217,'Tillförd energi'!$B$1:$AI$700,MATCH(G$1,'Tillförd energi'!$B$1:$AQ$1,0),FALSE)</f>
        <v>0</v>
      </c>
      <c r="H217">
        <f>VLOOKUP($B217,'Tillförd energi'!$B$1:$AI$700,MATCH(H$1,'Tillförd energi'!$B$1:$AQ$1,0),FALSE)</f>
        <v>0</v>
      </c>
      <c r="I217">
        <f>VLOOKUP($B217,'Tillförd energi'!$B$1:$AI$700,MATCH(I$1,'Tillförd energi'!$B$1:$AQ$1,0),FALSE)</f>
        <v>0</v>
      </c>
      <c r="J217">
        <f>VLOOKUP($B217,'Tillförd energi'!$B$1:$AI$700,MATCH(J$1,'Tillförd energi'!$B$1:$AQ$1,0),FALSE)</f>
        <v>0</v>
      </c>
      <c r="K217">
        <f>VLOOKUP($B217,'Tillförd energi'!$B$1:$AI$700,MATCH(K$1,'Tillförd energi'!$B$1:$AQ$1,0),FALSE)</f>
        <v>0</v>
      </c>
      <c r="L217">
        <f>VLOOKUP($B217,'Tillförd energi'!$B$1:$AI$700,MATCH(L$1,'Tillförd energi'!$B$1:$AQ$1,0),FALSE)</f>
        <v>0</v>
      </c>
      <c r="M217">
        <f>VLOOKUP($B217,'Tillförd energi'!$B$1:$AI$700,MATCH(M$1,'Tillförd energi'!$B$1:$AQ$1,0),FALSE)</f>
        <v>0</v>
      </c>
      <c r="N217">
        <f>VLOOKUP($B217,'Tillförd energi'!$B$1:$AI$700,MATCH(N$1,'Tillförd energi'!$B$1:$AQ$1,0),FALSE)</f>
        <v>0</v>
      </c>
      <c r="O217">
        <f>VLOOKUP($B217,'Tillförd energi'!$B$1:$AI$700,MATCH(O$1,'Tillförd energi'!$B$1:$AQ$1,0),FALSE)</f>
        <v>0</v>
      </c>
      <c r="P217">
        <f>VLOOKUP($B217,'Tillförd energi'!$B$1:$AI$700,MATCH(P$1,'Tillförd energi'!$B$1:$AQ$1,0),FALSE)</f>
        <v>0</v>
      </c>
      <c r="Q217">
        <f>VLOOKUP($B217,'Tillförd energi'!$B$1:$AI$700,MATCH(Q$1,'Tillförd energi'!$B$1:$AQ$1,0),FALSE)</f>
        <v>0</v>
      </c>
      <c r="R217">
        <f>VLOOKUP($B217,'Tillförd energi'!$B$1:$AI$700,MATCH(R$1,'Tillförd energi'!$B$1:$AQ$1,0),FALSE)</f>
        <v>0</v>
      </c>
      <c r="S217">
        <f>VLOOKUP($B217,'Tillförd energi'!$B$1:$AI$700,MATCH(S$1,'Tillförd energi'!$B$1:$AQ$1,0),FALSE)</f>
        <v>0</v>
      </c>
      <c r="T217">
        <f>VLOOKUP($B217,'Tillförd energi'!$B$1:$AI$700,MATCH(T$1,'Tillförd energi'!$B$1:$AQ$1,0),FALSE)</f>
        <v>0</v>
      </c>
      <c r="U217">
        <f>VLOOKUP($B217,'Tillförd energi'!$B$1:$AI$700,MATCH(U$1,'Tillförd energi'!$B$1:$AQ$1,0),FALSE)</f>
        <v>0</v>
      </c>
      <c r="V217">
        <f>VLOOKUP($B217,'Tillförd energi'!$B$1:$AI$700,MATCH(V$1,'Tillförd energi'!$B$1:$AQ$1,0),FALSE)</f>
        <v>0</v>
      </c>
      <c r="W217">
        <f>VLOOKUP($B217,'Tillförd energi'!$B$1:$AI$700,MATCH(W$1,'Tillförd energi'!$B$1:$AQ$1,0),FALSE)</f>
        <v>0</v>
      </c>
      <c r="X217">
        <f>VLOOKUP($B217,'Tillförd energi'!$B$1:$AI$700,MATCH(X$1,'Tillförd energi'!$B$1:$AQ$1,0),FALSE)</f>
        <v>0</v>
      </c>
      <c r="Y217">
        <f>VLOOKUP($B217,'Tillförd energi'!$B$1:$AI$700,MATCH(Y$1,'Tillförd energi'!$B$1:$AQ$1,0),FALSE)</f>
        <v>0</v>
      </c>
      <c r="Z217">
        <f>VLOOKUP($B217,'Tillförd energi'!$B$1:$AI$700,MATCH(Z$1,'Tillförd energi'!$B$1:$AQ$1,0),FALSE)</f>
        <v>0</v>
      </c>
      <c r="AA217">
        <f>VLOOKUP($B217,'Tillförd energi'!$B$1:$AI$700,MATCH(AA$1,'Tillförd energi'!$B$1:$AQ$1,0),FALSE)</f>
        <v>0</v>
      </c>
      <c r="AB217">
        <f>VLOOKUP($B217,'Tillförd energi'!$B$1:$AI$700,MATCH(AB$1,'Tillförd energi'!$B$1:$AQ$1,0),FALSE)</f>
        <v>0</v>
      </c>
      <c r="AC217">
        <f>VLOOKUP($B217,'Tillförd energi'!$B$1:$AI$700,MATCH(AC$1,'Tillförd energi'!$B$1:$AQ$1,0),FALSE)</f>
        <v>0</v>
      </c>
      <c r="AD217">
        <f>VLOOKUP($B217,'Tillförd energi'!$B$1:$AI$700,MATCH(AD$1,'Tillförd energi'!$B$1:$AQ$1,0),FALSE)</f>
        <v>0</v>
      </c>
      <c r="AE217">
        <f>VLOOKUP($B217,'Tillförd energi'!$B$1:$AI$700,MATCH(AE$1,'Tillförd energi'!$B$1:$AQ$1,0),FALSE)</f>
        <v>0</v>
      </c>
      <c r="AF217">
        <f>VLOOKUP($B217,'Tillförd energi'!$B$1:$AI$700,MATCH(AF$1,'Tillförd energi'!$B$1:$AQ$1,0),FALSE)</f>
        <v>0</v>
      </c>
      <c r="AG217">
        <f>IFERROR(VLOOKUP(B217,Miljö!$B$1:$AC$550,MATCH("Köpt mängd produktionsspecifik fjärrvärme:",Miljö!$B$1:$AC$1,0),FALSE)/1,0)</f>
        <v>0</v>
      </c>
      <c r="AI217">
        <f t="shared" si="66"/>
        <v>0</v>
      </c>
      <c r="AJ217">
        <f t="shared" si="67"/>
        <v>0</v>
      </c>
      <c r="AK217" t="str">
        <f>IF(ISERROR(1/VLOOKUP($B217,Leveranser!$B$1:$S$500,MATCH("såld värme (gwh)",Leveranser!$B$1:$S$1,0),FALSE)),"",VLOOKUP($B217,Leveranser!$B$1:$S$500,MATCH("såld värme (gwh)",Leveranser!$B$1:$S$1,0),FALSE))</f>
        <v/>
      </c>
      <c r="AL217">
        <f>VLOOKUP($B217,Leveranser!$B$1:$Y$500,MATCH("Totalt såld fjärrvärme till andra fjärrvärmeföretag",Leveranser!$B$1:$AA$1,0),FALSE)</f>
        <v>0</v>
      </c>
      <c r="AM217">
        <f>IF(ISERROR(1/VLOOKUP($B217,Miljö!$B$1:$S$500,MATCH("Såld mängd produktionsspecifik fjärrvärme (GWh)",Miljö!$B$1:$R$1,0),FALSE)),0,VLOOKUP($B217,Miljö!$B$1:$S$500,MATCH("Såld mängd produktionsspecifik fjärrvärme (GWh)",Miljö!$B$1:$R$1,0),FALSE))</f>
        <v>0</v>
      </c>
      <c r="AN217" s="239" t="str">
        <f t="shared" si="68"/>
        <v/>
      </c>
      <c r="AP217" t="str">
        <f>IFERROR(VLOOKUP($B217,Miljövärden!$B$2:$H$550,7,FALSE),"Nej, saknas")</f>
        <v>Nej</v>
      </c>
      <c r="AQ217" t="str">
        <f>IFERROR(VLOOKUP($B217,Miljövärden!$B$2:$H$550,6,FALSE),"Nej, saknas")</f>
        <v>Nej</v>
      </c>
      <c r="AU217">
        <f t="shared" si="69"/>
        <v>0</v>
      </c>
      <c r="AV217">
        <f t="shared" si="70"/>
        <v>0</v>
      </c>
      <c r="AW217">
        <f t="shared" si="71"/>
        <v>0</v>
      </c>
      <c r="AX217">
        <f t="shared" si="72"/>
        <v>0</v>
      </c>
      <c r="AZ217">
        <f t="shared" si="73"/>
        <v>0</v>
      </c>
      <c r="BC217">
        <f t="shared" si="74"/>
        <v>0</v>
      </c>
      <c r="BD217">
        <f t="shared" si="75"/>
        <v>0</v>
      </c>
      <c r="BE217">
        <f t="shared" si="76"/>
        <v>0</v>
      </c>
      <c r="BF217">
        <f t="shared" si="77"/>
        <v>0</v>
      </c>
      <c r="BG217">
        <f t="shared" si="78"/>
        <v>0</v>
      </c>
      <c r="BH217" t="str">
        <f>VLOOKUP(B217,Miljö!$B$1:$I$482,MATCH("Fossilandel för ursprungspecificerad el ()",Miljö!$B$1:$I$1,0),FALSE)</f>
        <v>-</v>
      </c>
      <c r="BI217" t="str">
        <f>VLOOKUP(B217,Miljö!$B$1:$BX$482,MATCH("Kärnkraftsandel för ursprungsspecificerad el ()",Miljö!$B$1:$O$1,0),FALSE)</f>
        <v>-</v>
      </c>
      <c r="BJ217">
        <f t="shared" si="79"/>
        <v>0</v>
      </c>
      <c r="BK217" t="str">
        <f>VLOOKUP(B217,Miljö!$B$1:$O$482,MATCH("Fossil andel i procent (%)",Miljö!$B$1:$O$1,0),FALSE)</f>
        <v>-</v>
      </c>
      <c r="BL217">
        <f t="shared" si="80"/>
        <v>0</v>
      </c>
      <c r="BO217" s="289" t="str">
        <f t="shared" si="81"/>
        <v/>
      </c>
      <c r="BP217" s="239" t="str">
        <f t="shared" si="82"/>
        <v/>
      </c>
      <c r="BQ217" s="239" t="str">
        <f t="shared" si="83"/>
        <v/>
      </c>
      <c r="BR217" s="239" t="str">
        <f t="shared" si="84"/>
        <v/>
      </c>
      <c r="BS217" s="239"/>
      <c r="BT217" s="351">
        <f t="shared" si="85"/>
        <v>0</v>
      </c>
      <c r="BW217" s="289" t="str">
        <f>IF(AP217="ja",VLOOKUP(B217,Miljövärden!$B$2:$H$550,MATCH("Total andel fossilt",Miljövärden!$B$2:$H$2,0),FALSE),"")</f>
        <v/>
      </c>
      <c r="BZ217" s="351" t="str">
        <f t="shared" si="86"/>
        <v/>
      </c>
      <c r="CA217" s="353" t="str">
        <f t="shared" si="87"/>
        <v/>
      </c>
    </row>
    <row r="218" spans="1:79" x14ac:dyDescent="0.25">
      <c r="A218" s="2" t="s">
        <v>360</v>
      </c>
      <c r="B218" s="2" t="s">
        <v>355</v>
      </c>
      <c r="C218">
        <f>VLOOKUP($B218,'Tillförd energi'!$B$1:$AI$700,MATCH(C$1,'Tillförd energi'!$B$1:$AQ$1,0),FALSE)</f>
        <v>0</v>
      </c>
      <c r="D218">
        <f>VLOOKUP($B218,'Tillförd energi'!$B$1:$AI$700,MATCH(D$1,'Tillförd energi'!$B$1:$AQ$1,0),FALSE)</f>
        <v>0</v>
      </c>
      <c r="E218">
        <f>VLOOKUP($B218,'Tillförd energi'!$B$1:$AI$700,MATCH(E$1,'Tillförd energi'!$B$1:$AQ$1,0),FALSE)</f>
        <v>0</v>
      </c>
      <c r="F218">
        <f>VLOOKUP($B218,'Tillförd energi'!$B$1:$AI$700,MATCH(F$1,'Tillförd energi'!$B$1:$AQ$1,0),FALSE)</f>
        <v>0</v>
      </c>
      <c r="G218">
        <f>VLOOKUP($B218,'Tillförd energi'!$B$1:$AI$700,MATCH(G$1,'Tillförd energi'!$B$1:$AQ$1,0),FALSE)</f>
        <v>0</v>
      </c>
      <c r="H218">
        <f>VLOOKUP($B218,'Tillförd energi'!$B$1:$AI$700,MATCH(H$1,'Tillförd energi'!$B$1:$AQ$1,0),FALSE)</f>
        <v>0</v>
      </c>
      <c r="I218">
        <f>VLOOKUP($B218,'Tillförd energi'!$B$1:$AI$700,MATCH(I$1,'Tillförd energi'!$B$1:$AQ$1,0),FALSE)</f>
        <v>0</v>
      </c>
      <c r="J218">
        <f>VLOOKUP($B218,'Tillförd energi'!$B$1:$AI$700,MATCH(J$1,'Tillförd energi'!$B$1:$AQ$1,0),FALSE)</f>
        <v>0</v>
      </c>
      <c r="K218">
        <f>VLOOKUP($B218,'Tillförd energi'!$B$1:$AI$700,MATCH(K$1,'Tillförd energi'!$B$1:$AQ$1,0),FALSE)</f>
        <v>0</v>
      </c>
      <c r="L218">
        <f>VLOOKUP($B218,'Tillförd energi'!$B$1:$AI$700,MATCH(L$1,'Tillförd energi'!$B$1:$AQ$1,0),FALSE)</f>
        <v>0</v>
      </c>
      <c r="M218">
        <f>VLOOKUP($B218,'Tillförd energi'!$B$1:$AI$700,MATCH(M$1,'Tillförd energi'!$B$1:$AQ$1,0),FALSE)</f>
        <v>0</v>
      </c>
      <c r="N218">
        <f>VLOOKUP($B218,'Tillförd energi'!$B$1:$AI$700,MATCH(N$1,'Tillförd energi'!$B$1:$AQ$1,0),FALSE)</f>
        <v>0</v>
      </c>
      <c r="O218">
        <f>VLOOKUP($B218,'Tillförd energi'!$B$1:$AI$700,MATCH(O$1,'Tillförd energi'!$B$1:$AQ$1,0),FALSE)</f>
        <v>0</v>
      </c>
      <c r="P218">
        <f>VLOOKUP($B218,'Tillförd energi'!$B$1:$AI$700,MATCH(P$1,'Tillförd energi'!$B$1:$AQ$1,0),FALSE)</f>
        <v>0</v>
      </c>
      <c r="Q218">
        <f>VLOOKUP($B218,'Tillförd energi'!$B$1:$AI$700,MATCH(Q$1,'Tillförd energi'!$B$1:$AQ$1,0),FALSE)</f>
        <v>0</v>
      </c>
      <c r="R218">
        <f>VLOOKUP($B218,'Tillförd energi'!$B$1:$AI$700,MATCH(R$1,'Tillförd energi'!$B$1:$AQ$1,0),FALSE)</f>
        <v>0</v>
      </c>
      <c r="S218">
        <f>VLOOKUP($B218,'Tillförd energi'!$B$1:$AI$700,MATCH(S$1,'Tillförd energi'!$B$1:$AQ$1,0),FALSE)</f>
        <v>0</v>
      </c>
      <c r="T218">
        <f>VLOOKUP($B218,'Tillförd energi'!$B$1:$AI$700,MATCH(T$1,'Tillförd energi'!$B$1:$AQ$1,0),FALSE)</f>
        <v>0</v>
      </c>
      <c r="U218">
        <f>VLOOKUP($B218,'Tillförd energi'!$B$1:$AI$700,MATCH(U$1,'Tillförd energi'!$B$1:$AQ$1,0),FALSE)</f>
        <v>0</v>
      </c>
      <c r="V218">
        <f>VLOOKUP($B218,'Tillförd energi'!$B$1:$AI$700,MATCH(V$1,'Tillförd energi'!$B$1:$AQ$1,0),FALSE)</f>
        <v>0</v>
      </c>
      <c r="W218">
        <f>VLOOKUP($B218,'Tillförd energi'!$B$1:$AI$700,MATCH(W$1,'Tillförd energi'!$B$1:$AQ$1,0),FALSE)</f>
        <v>0</v>
      </c>
      <c r="X218">
        <f>VLOOKUP($B218,'Tillförd energi'!$B$1:$AI$700,MATCH(X$1,'Tillförd energi'!$B$1:$AQ$1,0),FALSE)</f>
        <v>0</v>
      </c>
      <c r="Y218">
        <f>VLOOKUP($B218,'Tillförd energi'!$B$1:$AI$700,MATCH(Y$1,'Tillförd energi'!$B$1:$AQ$1,0),FALSE)</f>
        <v>0</v>
      </c>
      <c r="Z218">
        <f>VLOOKUP($B218,'Tillförd energi'!$B$1:$AI$700,MATCH(Z$1,'Tillförd energi'!$B$1:$AQ$1,0),FALSE)</f>
        <v>0</v>
      </c>
      <c r="AA218">
        <f>VLOOKUP($B218,'Tillförd energi'!$B$1:$AI$700,MATCH(AA$1,'Tillförd energi'!$B$1:$AQ$1,0),FALSE)</f>
        <v>0</v>
      </c>
      <c r="AB218">
        <f>VLOOKUP($B218,'Tillförd energi'!$B$1:$AI$700,MATCH(AB$1,'Tillförd energi'!$B$1:$AQ$1,0),FALSE)</f>
        <v>0</v>
      </c>
      <c r="AC218">
        <f>VLOOKUP($B218,'Tillförd energi'!$B$1:$AI$700,MATCH(AC$1,'Tillförd energi'!$B$1:$AQ$1,0),FALSE)</f>
        <v>0</v>
      </c>
      <c r="AD218">
        <f>VLOOKUP($B218,'Tillförd energi'!$B$1:$AI$700,MATCH(AD$1,'Tillförd energi'!$B$1:$AQ$1,0),FALSE)</f>
        <v>0</v>
      </c>
      <c r="AE218">
        <f>VLOOKUP($B218,'Tillförd energi'!$B$1:$AI$700,MATCH(AE$1,'Tillförd energi'!$B$1:$AQ$1,0),FALSE)</f>
        <v>0</v>
      </c>
      <c r="AF218">
        <f>VLOOKUP($B218,'Tillförd energi'!$B$1:$AI$700,MATCH(AF$1,'Tillförd energi'!$B$1:$AQ$1,0),FALSE)</f>
        <v>0</v>
      </c>
      <c r="AG218">
        <f>IFERROR(VLOOKUP(B218,Miljö!$B$1:$AC$550,MATCH("Köpt mängd produktionsspecifik fjärrvärme:",Miljö!$B$1:$AC$1,0),FALSE)/1,0)</f>
        <v>0</v>
      </c>
      <c r="AI218">
        <f t="shared" si="66"/>
        <v>0</v>
      </c>
      <c r="AJ218">
        <f t="shared" si="67"/>
        <v>0</v>
      </c>
      <c r="AK218" t="str">
        <f>IF(ISERROR(1/VLOOKUP($B218,Leveranser!$B$1:$S$500,MATCH("såld värme (gwh)",Leveranser!$B$1:$S$1,0),FALSE)),"",VLOOKUP($B218,Leveranser!$B$1:$S$500,MATCH("såld värme (gwh)",Leveranser!$B$1:$S$1,0),FALSE))</f>
        <v/>
      </c>
      <c r="AL218">
        <f>VLOOKUP($B218,Leveranser!$B$1:$Y$500,MATCH("Totalt såld fjärrvärme till andra fjärrvärmeföretag",Leveranser!$B$1:$AA$1,0),FALSE)</f>
        <v>0</v>
      </c>
      <c r="AM218">
        <f>IF(ISERROR(1/VLOOKUP($B218,Miljö!$B$1:$S$500,MATCH("Såld mängd produktionsspecifik fjärrvärme (GWh)",Miljö!$B$1:$R$1,0),FALSE)),0,VLOOKUP($B218,Miljö!$B$1:$S$500,MATCH("Såld mängd produktionsspecifik fjärrvärme (GWh)",Miljö!$B$1:$R$1,0),FALSE))</f>
        <v>0</v>
      </c>
      <c r="AN218" s="239" t="str">
        <f t="shared" si="68"/>
        <v/>
      </c>
      <c r="AP218" t="str">
        <f>IFERROR(VLOOKUP($B218,Miljövärden!$B$2:$H$550,7,FALSE),"Nej, saknas")</f>
        <v>Nej</v>
      </c>
      <c r="AQ218" t="str">
        <f>IFERROR(VLOOKUP($B218,Miljövärden!$B$2:$H$550,6,FALSE),"Nej, saknas")</f>
        <v>Nej</v>
      </c>
      <c r="AU218">
        <f t="shared" si="69"/>
        <v>0</v>
      </c>
      <c r="AV218">
        <f t="shared" si="70"/>
        <v>0</v>
      </c>
      <c r="AW218">
        <f t="shared" si="71"/>
        <v>0</v>
      </c>
      <c r="AX218">
        <f t="shared" si="72"/>
        <v>0</v>
      </c>
      <c r="AZ218">
        <f t="shared" si="73"/>
        <v>0</v>
      </c>
      <c r="BC218">
        <f t="shared" si="74"/>
        <v>0</v>
      </c>
      <c r="BD218">
        <f t="shared" si="75"/>
        <v>0</v>
      </c>
      <c r="BE218">
        <f t="shared" si="76"/>
        <v>0</v>
      </c>
      <c r="BF218">
        <f t="shared" si="77"/>
        <v>0</v>
      </c>
      <c r="BG218">
        <f t="shared" si="78"/>
        <v>0</v>
      </c>
      <c r="BH218" t="str">
        <f>VLOOKUP(B218,Miljö!$B$1:$I$482,MATCH("Fossilandel för ursprungspecificerad el ()",Miljö!$B$1:$I$1,0),FALSE)</f>
        <v>-</v>
      </c>
      <c r="BI218" t="str">
        <f>VLOOKUP(B218,Miljö!$B$1:$BX$482,MATCH("Kärnkraftsandel för ursprungsspecificerad el ()",Miljö!$B$1:$O$1,0),FALSE)</f>
        <v>-</v>
      </c>
      <c r="BJ218">
        <f t="shared" si="79"/>
        <v>0</v>
      </c>
      <c r="BK218" t="str">
        <f>VLOOKUP(B218,Miljö!$B$1:$O$482,MATCH("Fossil andel i procent (%)",Miljö!$B$1:$O$1,0),FALSE)</f>
        <v>-</v>
      </c>
      <c r="BL218">
        <f t="shared" si="80"/>
        <v>0</v>
      </c>
      <c r="BO218" s="289" t="str">
        <f t="shared" si="81"/>
        <v/>
      </c>
      <c r="BP218" s="239" t="str">
        <f t="shared" si="82"/>
        <v/>
      </c>
      <c r="BQ218" s="239" t="str">
        <f t="shared" si="83"/>
        <v/>
      </c>
      <c r="BR218" s="239" t="str">
        <f t="shared" si="84"/>
        <v/>
      </c>
      <c r="BS218" s="239"/>
      <c r="BT218" s="351">
        <f t="shared" si="85"/>
        <v>0</v>
      </c>
      <c r="BW218" s="289" t="str">
        <f>IF(AP218="ja",VLOOKUP(B218,Miljövärden!$B$2:$H$550,MATCH("Total andel fossilt",Miljövärden!$B$2:$H$2,0),FALSE),"")</f>
        <v/>
      </c>
      <c r="BZ218" s="351" t="str">
        <f t="shared" si="86"/>
        <v/>
      </c>
      <c r="CA218" s="353" t="str">
        <f t="shared" si="87"/>
        <v/>
      </c>
    </row>
    <row r="219" spans="1:79" x14ac:dyDescent="0.25">
      <c r="A219" s="2" t="s">
        <v>360</v>
      </c>
      <c r="B219" s="2" t="s">
        <v>356</v>
      </c>
      <c r="C219">
        <f>VLOOKUP($B219,'Tillförd energi'!$B$1:$AI$700,MATCH(C$1,'Tillförd energi'!$B$1:$AQ$1,0),FALSE)</f>
        <v>0</v>
      </c>
      <c r="D219">
        <f>VLOOKUP($B219,'Tillförd energi'!$B$1:$AI$700,MATCH(D$1,'Tillförd energi'!$B$1:$AQ$1,0),FALSE)</f>
        <v>0</v>
      </c>
      <c r="E219">
        <f>VLOOKUP($B219,'Tillförd energi'!$B$1:$AI$700,MATCH(E$1,'Tillförd energi'!$B$1:$AQ$1,0),FALSE)</f>
        <v>0</v>
      </c>
      <c r="F219">
        <f>VLOOKUP($B219,'Tillförd energi'!$B$1:$AI$700,MATCH(F$1,'Tillförd energi'!$B$1:$AQ$1,0),FALSE)</f>
        <v>0</v>
      </c>
      <c r="G219">
        <f>VLOOKUP($B219,'Tillförd energi'!$B$1:$AI$700,MATCH(G$1,'Tillförd energi'!$B$1:$AQ$1,0),FALSE)</f>
        <v>0</v>
      </c>
      <c r="H219">
        <f>VLOOKUP($B219,'Tillförd energi'!$B$1:$AI$700,MATCH(H$1,'Tillförd energi'!$B$1:$AQ$1,0),FALSE)</f>
        <v>0</v>
      </c>
      <c r="I219">
        <f>VLOOKUP($B219,'Tillförd energi'!$B$1:$AI$700,MATCH(I$1,'Tillförd energi'!$B$1:$AQ$1,0),FALSE)</f>
        <v>0</v>
      </c>
      <c r="J219">
        <f>VLOOKUP($B219,'Tillförd energi'!$B$1:$AI$700,MATCH(J$1,'Tillförd energi'!$B$1:$AQ$1,0),FALSE)</f>
        <v>0</v>
      </c>
      <c r="K219">
        <f>VLOOKUP($B219,'Tillförd energi'!$B$1:$AI$700,MATCH(K$1,'Tillförd energi'!$B$1:$AQ$1,0),FALSE)</f>
        <v>0</v>
      </c>
      <c r="L219">
        <f>VLOOKUP($B219,'Tillförd energi'!$B$1:$AI$700,MATCH(L$1,'Tillförd energi'!$B$1:$AQ$1,0),FALSE)</f>
        <v>0</v>
      </c>
      <c r="M219">
        <f>VLOOKUP($B219,'Tillförd energi'!$B$1:$AI$700,MATCH(M$1,'Tillförd energi'!$B$1:$AQ$1,0),FALSE)</f>
        <v>0</v>
      </c>
      <c r="N219">
        <f>VLOOKUP($B219,'Tillförd energi'!$B$1:$AI$700,MATCH(N$1,'Tillförd energi'!$B$1:$AQ$1,0),FALSE)</f>
        <v>0</v>
      </c>
      <c r="O219">
        <f>VLOOKUP($B219,'Tillförd energi'!$B$1:$AI$700,MATCH(O$1,'Tillförd energi'!$B$1:$AQ$1,0),FALSE)</f>
        <v>0</v>
      </c>
      <c r="P219">
        <f>VLOOKUP($B219,'Tillförd energi'!$B$1:$AI$700,MATCH(P$1,'Tillförd energi'!$B$1:$AQ$1,0),FALSE)</f>
        <v>0</v>
      </c>
      <c r="Q219">
        <f>VLOOKUP($B219,'Tillförd energi'!$B$1:$AI$700,MATCH(Q$1,'Tillförd energi'!$B$1:$AQ$1,0),FALSE)</f>
        <v>0</v>
      </c>
      <c r="R219">
        <f>VLOOKUP($B219,'Tillförd energi'!$B$1:$AI$700,MATCH(R$1,'Tillförd energi'!$B$1:$AQ$1,0),FALSE)</f>
        <v>0</v>
      </c>
      <c r="S219">
        <f>VLOOKUP($B219,'Tillförd energi'!$B$1:$AI$700,MATCH(S$1,'Tillförd energi'!$B$1:$AQ$1,0),FALSE)</f>
        <v>0</v>
      </c>
      <c r="T219">
        <f>VLOOKUP($B219,'Tillförd energi'!$B$1:$AI$700,MATCH(T$1,'Tillförd energi'!$B$1:$AQ$1,0),FALSE)</f>
        <v>0</v>
      </c>
      <c r="U219">
        <f>VLOOKUP($B219,'Tillförd energi'!$B$1:$AI$700,MATCH(U$1,'Tillförd energi'!$B$1:$AQ$1,0),FALSE)</f>
        <v>0</v>
      </c>
      <c r="V219">
        <f>VLOOKUP($B219,'Tillförd energi'!$B$1:$AI$700,MATCH(V$1,'Tillförd energi'!$B$1:$AQ$1,0),FALSE)</f>
        <v>0</v>
      </c>
      <c r="W219">
        <f>VLOOKUP($B219,'Tillförd energi'!$B$1:$AI$700,MATCH(W$1,'Tillförd energi'!$B$1:$AQ$1,0),FALSE)</f>
        <v>0</v>
      </c>
      <c r="X219">
        <f>VLOOKUP($B219,'Tillförd energi'!$B$1:$AI$700,MATCH(X$1,'Tillförd energi'!$B$1:$AQ$1,0),FALSE)</f>
        <v>0</v>
      </c>
      <c r="Y219">
        <f>VLOOKUP($B219,'Tillförd energi'!$B$1:$AI$700,MATCH(Y$1,'Tillförd energi'!$B$1:$AQ$1,0),FALSE)</f>
        <v>0</v>
      </c>
      <c r="Z219">
        <f>VLOOKUP($B219,'Tillförd energi'!$B$1:$AI$700,MATCH(Z$1,'Tillförd energi'!$B$1:$AQ$1,0),FALSE)</f>
        <v>0</v>
      </c>
      <c r="AA219">
        <f>VLOOKUP($B219,'Tillförd energi'!$B$1:$AI$700,MATCH(AA$1,'Tillförd energi'!$B$1:$AQ$1,0),FALSE)</f>
        <v>0</v>
      </c>
      <c r="AB219">
        <f>VLOOKUP($B219,'Tillförd energi'!$B$1:$AI$700,MATCH(AB$1,'Tillförd energi'!$B$1:$AQ$1,0),FALSE)</f>
        <v>0</v>
      </c>
      <c r="AC219">
        <f>VLOOKUP($B219,'Tillförd energi'!$B$1:$AI$700,MATCH(AC$1,'Tillförd energi'!$B$1:$AQ$1,0),FALSE)</f>
        <v>0</v>
      </c>
      <c r="AD219">
        <f>VLOOKUP($B219,'Tillförd energi'!$B$1:$AI$700,MATCH(AD$1,'Tillförd energi'!$B$1:$AQ$1,0),FALSE)</f>
        <v>0</v>
      </c>
      <c r="AE219">
        <f>VLOOKUP($B219,'Tillförd energi'!$B$1:$AI$700,MATCH(AE$1,'Tillförd energi'!$B$1:$AQ$1,0),FALSE)</f>
        <v>0</v>
      </c>
      <c r="AF219">
        <f>VLOOKUP($B219,'Tillförd energi'!$B$1:$AI$700,MATCH(AF$1,'Tillförd energi'!$B$1:$AQ$1,0),FALSE)</f>
        <v>0</v>
      </c>
      <c r="AG219">
        <f>IFERROR(VLOOKUP(B219,Miljö!$B$1:$AC$550,MATCH("Köpt mängd produktionsspecifik fjärrvärme:",Miljö!$B$1:$AC$1,0),FALSE)/1,0)</f>
        <v>0</v>
      </c>
      <c r="AI219">
        <f t="shared" si="66"/>
        <v>0</v>
      </c>
      <c r="AJ219">
        <f t="shared" si="67"/>
        <v>0</v>
      </c>
      <c r="AK219" t="str">
        <f>IF(ISERROR(1/VLOOKUP($B219,Leveranser!$B$1:$S$500,MATCH("såld värme (gwh)",Leveranser!$B$1:$S$1,0),FALSE)),"",VLOOKUP($B219,Leveranser!$B$1:$S$500,MATCH("såld värme (gwh)",Leveranser!$B$1:$S$1,0),FALSE))</f>
        <v/>
      </c>
      <c r="AL219">
        <f>VLOOKUP($B219,Leveranser!$B$1:$Y$500,MATCH("Totalt såld fjärrvärme till andra fjärrvärmeföretag",Leveranser!$B$1:$AA$1,0),FALSE)</f>
        <v>0</v>
      </c>
      <c r="AM219">
        <f>IF(ISERROR(1/VLOOKUP($B219,Miljö!$B$1:$S$500,MATCH("Såld mängd produktionsspecifik fjärrvärme (GWh)",Miljö!$B$1:$R$1,0),FALSE)),0,VLOOKUP($B219,Miljö!$B$1:$S$500,MATCH("Såld mängd produktionsspecifik fjärrvärme (GWh)",Miljö!$B$1:$R$1,0),FALSE))</f>
        <v>0</v>
      </c>
      <c r="AN219" s="239" t="str">
        <f t="shared" si="68"/>
        <v/>
      </c>
      <c r="AP219" t="str">
        <f>IFERROR(VLOOKUP($B219,Miljövärden!$B$2:$H$550,7,FALSE),"Nej, saknas")</f>
        <v>Nej</v>
      </c>
      <c r="AQ219" t="str">
        <f>IFERROR(VLOOKUP($B219,Miljövärden!$B$2:$H$550,6,FALSE),"Nej, saknas")</f>
        <v>Nej</v>
      </c>
      <c r="AU219">
        <f t="shared" si="69"/>
        <v>0</v>
      </c>
      <c r="AV219">
        <f t="shared" si="70"/>
        <v>0</v>
      </c>
      <c r="AW219">
        <f t="shared" si="71"/>
        <v>0</v>
      </c>
      <c r="AX219">
        <f t="shared" si="72"/>
        <v>0</v>
      </c>
      <c r="AZ219">
        <f t="shared" si="73"/>
        <v>0</v>
      </c>
      <c r="BC219">
        <f t="shared" si="74"/>
        <v>0</v>
      </c>
      <c r="BD219">
        <f t="shared" si="75"/>
        <v>0</v>
      </c>
      <c r="BE219">
        <f t="shared" si="76"/>
        <v>0</v>
      </c>
      <c r="BF219">
        <f t="shared" si="77"/>
        <v>0</v>
      </c>
      <c r="BG219">
        <f t="shared" si="78"/>
        <v>0</v>
      </c>
      <c r="BH219" t="str">
        <f>VLOOKUP(B219,Miljö!$B$1:$I$482,MATCH("Fossilandel för ursprungspecificerad el ()",Miljö!$B$1:$I$1,0),FALSE)</f>
        <v>-</v>
      </c>
      <c r="BI219" t="str">
        <f>VLOOKUP(B219,Miljö!$B$1:$BX$482,MATCH("Kärnkraftsandel för ursprungsspecificerad el ()",Miljö!$B$1:$O$1,0),FALSE)</f>
        <v>-</v>
      </c>
      <c r="BJ219">
        <f t="shared" si="79"/>
        <v>0</v>
      </c>
      <c r="BK219" t="str">
        <f>VLOOKUP(B219,Miljö!$B$1:$O$482,MATCH("Fossil andel i procent (%)",Miljö!$B$1:$O$1,0),FALSE)</f>
        <v>-</v>
      </c>
      <c r="BL219">
        <f t="shared" si="80"/>
        <v>0</v>
      </c>
      <c r="BO219" s="289" t="str">
        <f t="shared" si="81"/>
        <v/>
      </c>
      <c r="BP219" s="239" t="str">
        <f t="shared" si="82"/>
        <v/>
      </c>
      <c r="BQ219" s="239" t="str">
        <f t="shared" si="83"/>
        <v/>
      </c>
      <c r="BR219" s="239" t="str">
        <f t="shared" si="84"/>
        <v/>
      </c>
      <c r="BS219" s="239"/>
      <c r="BT219" s="351">
        <f t="shared" si="85"/>
        <v>0</v>
      </c>
      <c r="BW219" s="289" t="str">
        <f>IF(AP219="ja",VLOOKUP(B219,Miljövärden!$B$2:$H$550,MATCH("Total andel fossilt",Miljövärden!$B$2:$H$2,0),FALSE),"")</f>
        <v/>
      </c>
      <c r="BZ219" s="351" t="str">
        <f t="shared" si="86"/>
        <v/>
      </c>
      <c r="CA219" s="353" t="str">
        <f t="shared" si="87"/>
        <v/>
      </c>
    </row>
    <row r="220" spans="1:79" x14ac:dyDescent="0.25">
      <c r="A220" s="2" t="s">
        <v>360</v>
      </c>
      <c r="B220" s="2" t="s">
        <v>357</v>
      </c>
      <c r="C220">
        <f>VLOOKUP($B220,'Tillförd energi'!$B$1:$AI$700,MATCH(C$1,'Tillförd energi'!$B$1:$AQ$1,0),FALSE)</f>
        <v>0</v>
      </c>
      <c r="D220">
        <f>VLOOKUP($B220,'Tillförd energi'!$B$1:$AI$700,MATCH(D$1,'Tillförd energi'!$B$1:$AQ$1,0),FALSE)</f>
        <v>0</v>
      </c>
      <c r="E220">
        <f>VLOOKUP($B220,'Tillförd energi'!$B$1:$AI$700,MATCH(E$1,'Tillförd energi'!$B$1:$AQ$1,0),FALSE)</f>
        <v>0</v>
      </c>
      <c r="F220">
        <f>VLOOKUP($B220,'Tillförd energi'!$B$1:$AI$700,MATCH(F$1,'Tillförd energi'!$B$1:$AQ$1,0),FALSE)</f>
        <v>0</v>
      </c>
      <c r="G220">
        <f>VLOOKUP($B220,'Tillförd energi'!$B$1:$AI$700,MATCH(G$1,'Tillförd energi'!$B$1:$AQ$1,0),FALSE)</f>
        <v>0</v>
      </c>
      <c r="H220">
        <f>VLOOKUP($B220,'Tillförd energi'!$B$1:$AI$700,MATCH(H$1,'Tillförd energi'!$B$1:$AQ$1,0),FALSE)</f>
        <v>0</v>
      </c>
      <c r="I220">
        <f>VLOOKUP($B220,'Tillförd energi'!$B$1:$AI$700,MATCH(I$1,'Tillförd energi'!$B$1:$AQ$1,0),FALSE)</f>
        <v>0</v>
      </c>
      <c r="J220">
        <f>VLOOKUP($B220,'Tillförd energi'!$B$1:$AI$700,MATCH(J$1,'Tillförd energi'!$B$1:$AQ$1,0),FALSE)</f>
        <v>0</v>
      </c>
      <c r="K220">
        <f>VLOOKUP($B220,'Tillförd energi'!$B$1:$AI$700,MATCH(K$1,'Tillförd energi'!$B$1:$AQ$1,0),FALSE)</f>
        <v>0</v>
      </c>
      <c r="L220">
        <f>VLOOKUP($B220,'Tillförd energi'!$B$1:$AI$700,MATCH(L$1,'Tillförd energi'!$B$1:$AQ$1,0),FALSE)</f>
        <v>0</v>
      </c>
      <c r="M220">
        <f>VLOOKUP($B220,'Tillförd energi'!$B$1:$AI$700,MATCH(M$1,'Tillförd energi'!$B$1:$AQ$1,0),FALSE)</f>
        <v>0</v>
      </c>
      <c r="N220">
        <f>VLOOKUP($B220,'Tillförd energi'!$B$1:$AI$700,MATCH(N$1,'Tillförd energi'!$B$1:$AQ$1,0),FALSE)</f>
        <v>0</v>
      </c>
      <c r="O220">
        <f>VLOOKUP($B220,'Tillförd energi'!$B$1:$AI$700,MATCH(O$1,'Tillförd energi'!$B$1:$AQ$1,0),FALSE)</f>
        <v>0</v>
      </c>
      <c r="P220">
        <f>VLOOKUP($B220,'Tillförd energi'!$B$1:$AI$700,MATCH(P$1,'Tillförd energi'!$B$1:$AQ$1,0),FALSE)</f>
        <v>0</v>
      </c>
      <c r="Q220">
        <f>VLOOKUP($B220,'Tillförd energi'!$B$1:$AI$700,MATCH(Q$1,'Tillförd energi'!$B$1:$AQ$1,0),FALSE)</f>
        <v>0</v>
      </c>
      <c r="R220">
        <f>VLOOKUP($B220,'Tillförd energi'!$B$1:$AI$700,MATCH(R$1,'Tillförd energi'!$B$1:$AQ$1,0),FALSE)</f>
        <v>0</v>
      </c>
      <c r="S220">
        <f>VLOOKUP($B220,'Tillförd energi'!$B$1:$AI$700,MATCH(S$1,'Tillförd energi'!$B$1:$AQ$1,0),FALSE)</f>
        <v>0</v>
      </c>
      <c r="T220">
        <f>VLOOKUP($B220,'Tillförd energi'!$B$1:$AI$700,MATCH(T$1,'Tillförd energi'!$B$1:$AQ$1,0),FALSE)</f>
        <v>0</v>
      </c>
      <c r="U220">
        <f>VLOOKUP($B220,'Tillförd energi'!$B$1:$AI$700,MATCH(U$1,'Tillförd energi'!$B$1:$AQ$1,0),FALSE)</f>
        <v>0</v>
      </c>
      <c r="V220">
        <f>VLOOKUP($B220,'Tillförd energi'!$B$1:$AI$700,MATCH(V$1,'Tillförd energi'!$B$1:$AQ$1,0),FALSE)</f>
        <v>0</v>
      </c>
      <c r="W220">
        <f>VLOOKUP($B220,'Tillförd energi'!$B$1:$AI$700,MATCH(W$1,'Tillförd energi'!$B$1:$AQ$1,0),FALSE)</f>
        <v>0</v>
      </c>
      <c r="X220">
        <f>VLOOKUP($B220,'Tillförd energi'!$B$1:$AI$700,MATCH(X$1,'Tillförd energi'!$B$1:$AQ$1,0),FALSE)</f>
        <v>0</v>
      </c>
      <c r="Y220">
        <f>VLOOKUP($B220,'Tillförd energi'!$B$1:$AI$700,MATCH(Y$1,'Tillförd energi'!$B$1:$AQ$1,0),FALSE)</f>
        <v>0</v>
      </c>
      <c r="Z220">
        <f>VLOOKUP($B220,'Tillförd energi'!$B$1:$AI$700,MATCH(Z$1,'Tillförd energi'!$B$1:$AQ$1,0),FALSE)</f>
        <v>0</v>
      </c>
      <c r="AA220">
        <f>VLOOKUP($B220,'Tillförd energi'!$B$1:$AI$700,MATCH(AA$1,'Tillförd energi'!$B$1:$AQ$1,0),FALSE)</f>
        <v>0</v>
      </c>
      <c r="AB220">
        <f>VLOOKUP($B220,'Tillförd energi'!$B$1:$AI$700,MATCH(AB$1,'Tillförd energi'!$B$1:$AQ$1,0),FALSE)</f>
        <v>0</v>
      </c>
      <c r="AC220">
        <f>VLOOKUP($B220,'Tillförd energi'!$B$1:$AI$700,MATCH(AC$1,'Tillförd energi'!$B$1:$AQ$1,0),FALSE)</f>
        <v>0</v>
      </c>
      <c r="AD220">
        <f>VLOOKUP($B220,'Tillförd energi'!$B$1:$AI$700,MATCH(AD$1,'Tillförd energi'!$B$1:$AQ$1,0),FALSE)</f>
        <v>0</v>
      </c>
      <c r="AE220">
        <f>VLOOKUP($B220,'Tillförd energi'!$B$1:$AI$700,MATCH(AE$1,'Tillförd energi'!$B$1:$AQ$1,0),FALSE)</f>
        <v>0</v>
      </c>
      <c r="AF220">
        <f>VLOOKUP($B220,'Tillförd energi'!$B$1:$AI$700,MATCH(AF$1,'Tillförd energi'!$B$1:$AQ$1,0),FALSE)</f>
        <v>0</v>
      </c>
      <c r="AG220">
        <f>IFERROR(VLOOKUP(B220,Miljö!$B$1:$AC$550,MATCH("Köpt mängd produktionsspecifik fjärrvärme:",Miljö!$B$1:$AC$1,0),FALSE)/1,0)</f>
        <v>0</v>
      </c>
      <c r="AI220">
        <f t="shared" si="66"/>
        <v>0</v>
      </c>
      <c r="AJ220">
        <f t="shared" si="67"/>
        <v>0</v>
      </c>
      <c r="AK220" t="str">
        <f>IF(ISERROR(1/VLOOKUP($B220,Leveranser!$B$1:$S$500,MATCH("såld värme (gwh)",Leveranser!$B$1:$S$1,0),FALSE)),"",VLOOKUP($B220,Leveranser!$B$1:$S$500,MATCH("såld värme (gwh)",Leveranser!$B$1:$S$1,0),FALSE))</f>
        <v/>
      </c>
      <c r="AL220">
        <f>VLOOKUP($B220,Leveranser!$B$1:$Y$500,MATCH("Totalt såld fjärrvärme till andra fjärrvärmeföretag",Leveranser!$B$1:$AA$1,0),FALSE)</f>
        <v>0</v>
      </c>
      <c r="AM220">
        <f>IF(ISERROR(1/VLOOKUP($B220,Miljö!$B$1:$S$500,MATCH("Såld mängd produktionsspecifik fjärrvärme (GWh)",Miljö!$B$1:$R$1,0),FALSE)),0,VLOOKUP($B220,Miljö!$B$1:$S$500,MATCH("Såld mängd produktionsspecifik fjärrvärme (GWh)",Miljö!$B$1:$R$1,0),FALSE))</f>
        <v>0</v>
      </c>
      <c r="AN220" s="239" t="str">
        <f t="shared" si="68"/>
        <v/>
      </c>
      <c r="AP220" t="str">
        <f>IFERROR(VLOOKUP($B220,Miljövärden!$B$2:$H$550,7,FALSE),"Nej, saknas")</f>
        <v>Nej</v>
      </c>
      <c r="AQ220" t="str">
        <f>IFERROR(VLOOKUP($B220,Miljövärden!$B$2:$H$550,6,FALSE),"Nej, saknas")</f>
        <v>Nej</v>
      </c>
      <c r="AU220">
        <f t="shared" si="69"/>
        <v>0</v>
      </c>
      <c r="AV220">
        <f t="shared" si="70"/>
        <v>0</v>
      </c>
      <c r="AW220">
        <f t="shared" si="71"/>
        <v>0</v>
      </c>
      <c r="AX220">
        <f t="shared" si="72"/>
        <v>0</v>
      </c>
      <c r="AZ220">
        <f t="shared" si="73"/>
        <v>0</v>
      </c>
      <c r="BC220">
        <f t="shared" si="74"/>
        <v>0</v>
      </c>
      <c r="BD220">
        <f t="shared" si="75"/>
        <v>0</v>
      </c>
      <c r="BE220">
        <f t="shared" si="76"/>
        <v>0</v>
      </c>
      <c r="BF220">
        <f t="shared" si="77"/>
        <v>0</v>
      </c>
      <c r="BG220">
        <f t="shared" si="78"/>
        <v>0</v>
      </c>
      <c r="BH220" t="str">
        <f>VLOOKUP(B220,Miljö!$B$1:$I$482,MATCH("Fossilandel för ursprungspecificerad el ()",Miljö!$B$1:$I$1,0),FALSE)</f>
        <v>-</v>
      </c>
      <c r="BI220" t="str">
        <f>VLOOKUP(B220,Miljö!$B$1:$BX$482,MATCH("Kärnkraftsandel för ursprungsspecificerad el ()",Miljö!$B$1:$O$1,0),FALSE)</f>
        <v>-</v>
      </c>
      <c r="BJ220">
        <f t="shared" si="79"/>
        <v>0</v>
      </c>
      <c r="BK220" t="str">
        <f>VLOOKUP(B220,Miljö!$B$1:$O$482,MATCH("Fossil andel i procent (%)",Miljö!$B$1:$O$1,0),FALSE)</f>
        <v>-</v>
      </c>
      <c r="BL220">
        <f t="shared" si="80"/>
        <v>0</v>
      </c>
      <c r="BO220" s="289" t="str">
        <f t="shared" si="81"/>
        <v/>
      </c>
      <c r="BP220" s="239" t="str">
        <f t="shared" si="82"/>
        <v/>
      </c>
      <c r="BQ220" s="239" t="str">
        <f t="shared" si="83"/>
        <v/>
      </c>
      <c r="BR220" s="239" t="str">
        <f t="shared" si="84"/>
        <v/>
      </c>
      <c r="BS220" s="239"/>
      <c r="BT220" s="351">
        <f t="shared" si="85"/>
        <v>0</v>
      </c>
      <c r="BW220" s="289" t="str">
        <f>IF(AP220="ja",VLOOKUP(B220,Miljövärden!$B$2:$H$550,MATCH("Total andel fossilt",Miljövärden!$B$2:$H$2,0),FALSE),"")</f>
        <v/>
      </c>
      <c r="BZ220" s="351" t="str">
        <f t="shared" si="86"/>
        <v/>
      </c>
      <c r="CA220" s="353" t="str">
        <f t="shared" si="87"/>
        <v/>
      </c>
    </row>
    <row r="221" spans="1:79" x14ac:dyDescent="0.25">
      <c r="A221" s="2" t="s">
        <v>360</v>
      </c>
      <c r="B221" s="2" t="s">
        <v>358</v>
      </c>
      <c r="C221">
        <f>VLOOKUP($B221,'Tillförd energi'!$B$1:$AI$700,MATCH(C$1,'Tillförd energi'!$B$1:$AQ$1,0),FALSE)</f>
        <v>0</v>
      </c>
      <c r="D221">
        <f>VLOOKUP($B221,'Tillförd energi'!$B$1:$AI$700,MATCH(D$1,'Tillförd energi'!$B$1:$AQ$1,0),FALSE)</f>
        <v>0</v>
      </c>
      <c r="E221">
        <f>VLOOKUP($B221,'Tillförd energi'!$B$1:$AI$700,MATCH(E$1,'Tillförd energi'!$B$1:$AQ$1,0),FALSE)</f>
        <v>0</v>
      </c>
      <c r="F221">
        <f>VLOOKUP($B221,'Tillförd energi'!$B$1:$AI$700,MATCH(F$1,'Tillförd energi'!$B$1:$AQ$1,0),FALSE)</f>
        <v>0</v>
      </c>
      <c r="G221">
        <f>VLOOKUP($B221,'Tillförd energi'!$B$1:$AI$700,MATCH(G$1,'Tillförd energi'!$B$1:$AQ$1,0),FALSE)</f>
        <v>0</v>
      </c>
      <c r="H221">
        <f>VLOOKUP($B221,'Tillförd energi'!$B$1:$AI$700,MATCH(H$1,'Tillförd energi'!$B$1:$AQ$1,0),FALSE)</f>
        <v>0</v>
      </c>
      <c r="I221">
        <f>VLOOKUP($B221,'Tillförd energi'!$B$1:$AI$700,MATCH(I$1,'Tillförd energi'!$B$1:$AQ$1,0),FALSE)</f>
        <v>0</v>
      </c>
      <c r="J221">
        <f>VLOOKUP($B221,'Tillförd energi'!$B$1:$AI$700,MATCH(J$1,'Tillförd energi'!$B$1:$AQ$1,0),FALSE)</f>
        <v>0</v>
      </c>
      <c r="K221">
        <f>VLOOKUP($B221,'Tillförd energi'!$B$1:$AI$700,MATCH(K$1,'Tillförd energi'!$B$1:$AQ$1,0),FALSE)</f>
        <v>0</v>
      </c>
      <c r="L221">
        <f>VLOOKUP($B221,'Tillförd energi'!$B$1:$AI$700,MATCH(L$1,'Tillförd energi'!$B$1:$AQ$1,0),FALSE)</f>
        <v>0</v>
      </c>
      <c r="M221">
        <f>VLOOKUP($B221,'Tillförd energi'!$B$1:$AI$700,MATCH(M$1,'Tillförd energi'!$B$1:$AQ$1,0),FALSE)</f>
        <v>0</v>
      </c>
      <c r="N221">
        <f>VLOOKUP($B221,'Tillförd energi'!$B$1:$AI$700,MATCH(N$1,'Tillförd energi'!$B$1:$AQ$1,0),FALSE)</f>
        <v>0</v>
      </c>
      <c r="O221">
        <f>VLOOKUP($B221,'Tillförd energi'!$B$1:$AI$700,MATCH(O$1,'Tillförd energi'!$B$1:$AQ$1,0),FALSE)</f>
        <v>0</v>
      </c>
      <c r="P221">
        <f>VLOOKUP($B221,'Tillförd energi'!$B$1:$AI$700,MATCH(P$1,'Tillförd energi'!$B$1:$AQ$1,0),FALSE)</f>
        <v>0</v>
      </c>
      <c r="Q221">
        <f>VLOOKUP($B221,'Tillförd energi'!$B$1:$AI$700,MATCH(Q$1,'Tillförd energi'!$B$1:$AQ$1,0),FALSE)</f>
        <v>0</v>
      </c>
      <c r="R221">
        <f>VLOOKUP($B221,'Tillförd energi'!$B$1:$AI$700,MATCH(R$1,'Tillförd energi'!$B$1:$AQ$1,0),FALSE)</f>
        <v>0</v>
      </c>
      <c r="S221">
        <f>VLOOKUP($B221,'Tillförd energi'!$B$1:$AI$700,MATCH(S$1,'Tillförd energi'!$B$1:$AQ$1,0),FALSE)</f>
        <v>0</v>
      </c>
      <c r="T221">
        <f>VLOOKUP($B221,'Tillförd energi'!$B$1:$AI$700,MATCH(T$1,'Tillförd energi'!$B$1:$AQ$1,0),FALSE)</f>
        <v>0</v>
      </c>
      <c r="U221">
        <f>VLOOKUP($B221,'Tillförd energi'!$B$1:$AI$700,MATCH(U$1,'Tillförd energi'!$B$1:$AQ$1,0),FALSE)</f>
        <v>0</v>
      </c>
      <c r="V221">
        <f>VLOOKUP($B221,'Tillförd energi'!$B$1:$AI$700,MATCH(V$1,'Tillförd energi'!$B$1:$AQ$1,0),FALSE)</f>
        <v>0</v>
      </c>
      <c r="W221">
        <f>VLOOKUP($B221,'Tillförd energi'!$B$1:$AI$700,MATCH(W$1,'Tillförd energi'!$B$1:$AQ$1,0),FALSE)</f>
        <v>0</v>
      </c>
      <c r="X221">
        <f>VLOOKUP($B221,'Tillförd energi'!$B$1:$AI$700,MATCH(X$1,'Tillförd energi'!$B$1:$AQ$1,0),FALSE)</f>
        <v>0</v>
      </c>
      <c r="Y221">
        <f>VLOOKUP($B221,'Tillförd energi'!$B$1:$AI$700,MATCH(Y$1,'Tillförd energi'!$B$1:$AQ$1,0),FALSE)</f>
        <v>0</v>
      </c>
      <c r="Z221">
        <f>VLOOKUP($B221,'Tillförd energi'!$B$1:$AI$700,MATCH(Z$1,'Tillförd energi'!$B$1:$AQ$1,0),FALSE)</f>
        <v>0</v>
      </c>
      <c r="AA221">
        <f>VLOOKUP($B221,'Tillförd energi'!$B$1:$AI$700,MATCH(AA$1,'Tillförd energi'!$B$1:$AQ$1,0),FALSE)</f>
        <v>0</v>
      </c>
      <c r="AB221">
        <f>VLOOKUP($B221,'Tillförd energi'!$B$1:$AI$700,MATCH(AB$1,'Tillförd energi'!$B$1:$AQ$1,0),FALSE)</f>
        <v>0</v>
      </c>
      <c r="AC221">
        <f>VLOOKUP($B221,'Tillförd energi'!$B$1:$AI$700,MATCH(AC$1,'Tillförd energi'!$B$1:$AQ$1,0),FALSE)</f>
        <v>0</v>
      </c>
      <c r="AD221">
        <f>VLOOKUP($B221,'Tillförd energi'!$B$1:$AI$700,MATCH(AD$1,'Tillförd energi'!$B$1:$AQ$1,0),FALSE)</f>
        <v>0</v>
      </c>
      <c r="AE221">
        <f>VLOOKUP($B221,'Tillförd energi'!$B$1:$AI$700,MATCH(AE$1,'Tillförd energi'!$B$1:$AQ$1,0),FALSE)</f>
        <v>0</v>
      </c>
      <c r="AF221">
        <f>VLOOKUP($B221,'Tillförd energi'!$B$1:$AI$700,MATCH(AF$1,'Tillförd energi'!$B$1:$AQ$1,0),FALSE)</f>
        <v>0</v>
      </c>
      <c r="AG221">
        <f>IFERROR(VLOOKUP(B221,Miljö!$B$1:$AC$550,MATCH("Köpt mängd produktionsspecifik fjärrvärme:",Miljö!$B$1:$AC$1,0),FALSE)/1,0)</f>
        <v>0</v>
      </c>
      <c r="AI221">
        <f t="shared" si="66"/>
        <v>0</v>
      </c>
      <c r="AJ221">
        <f t="shared" si="67"/>
        <v>0</v>
      </c>
      <c r="AK221" t="str">
        <f>IF(ISERROR(1/VLOOKUP($B221,Leveranser!$B$1:$S$500,MATCH("såld värme (gwh)",Leveranser!$B$1:$S$1,0),FALSE)),"",VLOOKUP($B221,Leveranser!$B$1:$S$500,MATCH("såld värme (gwh)",Leveranser!$B$1:$S$1,0),FALSE))</f>
        <v/>
      </c>
      <c r="AL221">
        <f>VLOOKUP($B221,Leveranser!$B$1:$Y$500,MATCH("Totalt såld fjärrvärme till andra fjärrvärmeföretag",Leveranser!$B$1:$AA$1,0),FALSE)</f>
        <v>0</v>
      </c>
      <c r="AM221">
        <f>IF(ISERROR(1/VLOOKUP($B221,Miljö!$B$1:$S$500,MATCH("Såld mängd produktionsspecifik fjärrvärme (GWh)",Miljö!$B$1:$R$1,0),FALSE)),0,VLOOKUP($B221,Miljö!$B$1:$S$500,MATCH("Såld mängd produktionsspecifik fjärrvärme (GWh)",Miljö!$B$1:$R$1,0),FALSE))</f>
        <v>0</v>
      </c>
      <c r="AN221" s="239" t="str">
        <f t="shared" si="68"/>
        <v/>
      </c>
      <c r="AP221" t="str">
        <f>IFERROR(VLOOKUP($B221,Miljövärden!$B$2:$H$550,7,FALSE),"Nej, saknas")</f>
        <v>Nej</v>
      </c>
      <c r="AQ221" t="str">
        <f>IFERROR(VLOOKUP($B221,Miljövärden!$B$2:$H$550,6,FALSE),"Nej, saknas")</f>
        <v>Nej</v>
      </c>
      <c r="AU221">
        <f t="shared" si="69"/>
        <v>0</v>
      </c>
      <c r="AV221">
        <f t="shared" si="70"/>
        <v>0</v>
      </c>
      <c r="AW221">
        <f t="shared" si="71"/>
        <v>0</v>
      </c>
      <c r="AX221">
        <f t="shared" si="72"/>
        <v>0</v>
      </c>
      <c r="AZ221">
        <f t="shared" si="73"/>
        <v>0</v>
      </c>
      <c r="BC221">
        <f t="shared" si="74"/>
        <v>0</v>
      </c>
      <c r="BD221">
        <f t="shared" si="75"/>
        <v>0</v>
      </c>
      <c r="BE221">
        <f t="shared" si="76"/>
        <v>0</v>
      </c>
      <c r="BF221">
        <f t="shared" si="77"/>
        <v>0</v>
      </c>
      <c r="BG221">
        <f t="shared" si="78"/>
        <v>0</v>
      </c>
      <c r="BH221" t="str">
        <f>VLOOKUP(B221,Miljö!$B$1:$I$482,MATCH("Fossilandel för ursprungspecificerad el ()",Miljö!$B$1:$I$1,0),FALSE)</f>
        <v>-</v>
      </c>
      <c r="BI221" t="str">
        <f>VLOOKUP(B221,Miljö!$B$1:$BX$482,MATCH("Kärnkraftsandel för ursprungsspecificerad el ()",Miljö!$B$1:$O$1,0),FALSE)</f>
        <v>-</v>
      </c>
      <c r="BJ221">
        <f t="shared" si="79"/>
        <v>0</v>
      </c>
      <c r="BK221" t="str">
        <f>VLOOKUP(B221,Miljö!$B$1:$O$482,MATCH("Fossil andel i procent (%)",Miljö!$B$1:$O$1,0),FALSE)</f>
        <v>-</v>
      </c>
      <c r="BL221">
        <f t="shared" si="80"/>
        <v>0</v>
      </c>
      <c r="BO221" s="289" t="str">
        <f t="shared" si="81"/>
        <v/>
      </c>
      <c r="BP221" s="239" t="str">
        <f t="shared" si="82"/>
        <v/>
      </c>
      <c r="BQ221" s="239" t="str">
        <f t="shared" si="83"/>
        <v/>
      </c>
      <c r="BR221" s="239" t="str">
        <f t="shared" si="84"/>
        <v/>
      </c>
      <c r="BS221" s="239"/>
      <c r="BT221" s="351">
        <f t="shared" si="85"/>
        <v>0</v>
      </c>
      <c r="BW221" s="289" t="str">
        <f>IF(AP221="ja",VLOOKUP(B221,Miljövärden!$B$2:$H$550,MATCH("Total andel fossilt",Miljövärden!$B$2:$H$2,0),FALSE),"")</f>
        <v/>
      </c>
      <c r="BZ221" s="351" t="str">
        <f t="shared" si="86"/>
        <v/>
      </c>
      <c r="CA221" s="353" t="str">
        <f t="shared" si="87"/>
        <v/>
      </c>
    </row>
    <row r="222" spans="1:79" x14ac:dyDescent="0.25">
      <c r="A222" s="2" t="s">
        <v>360</v>
      </c>
      <c r="B222" s="2" t="s">
        <v>363</v>
      </c>
      <c r="C222">
        <f>VLOOKUP($B222,'Tillförd energi'!$B$1:$AI$700,MATCH(C$1,'Tillförd energi'!$B$1:$AQ$1,0),FALSE)</f>
        <v>0</v>
      </c>
      <c r="D222">
        <f>VLOOKUP($B222,'Tillförd energi'!$B$1:$AI$700,MATCH(D$1,'Tillförd energi'!$B$1:$AQ$1,0),FALSE)</f>
        <v>0</v>
      </c>
      <c r="E222">
        <f>VLOOKUP($B222,'Tillförd energi'!$B$1:$AI$700,MATCH(E$1,'Tillförd energi'!$B$1:$AQ$1,0),FALSE)</f>
        <v>0</v>
      </c>
      <c r="F222">
        <f>VLOOKUP($B222,'Tillförd energi'!$B$1:$AI$700,MATCH(F$1,'Tillförd energi'!$B$1:$AQ$1,0),FALSE)</f>
        <v>0</v>
      </c>
      <c r="G222">
        <f>VLOOKUP($B222,'Tillförd energi'!$B$1:$AI$700,MATCH(G$1,'Tillförd energi'!$B$1:$AQ$1,0),FALSE)</f>
        <v>0</v>
      </c>
      <c r="H222">
        <f>VLOOKUP($B222,'Tillförd energi'!$B$1:$AI$700,MATCH(H$1,'Tillförd energi'!$B$1:$AQ$1,0),FALSE)</f>
        <v>0</v>
      </c>
      <c r="I222">
        <f>VLOOKUP($B222,'Tillförd energi'!$B$1:$AI$700,MATCH(I$1,'Tillförd energi'!$B$1:$AQ$1,0),FALSE)</f>
        <v>0</v>
      </c>
      <c r="J222">
        <f>VLOOKUP($B222,'Tillförd energi'!$B$1:$AI$700,MATCH(J$1,'Tillförd energi'!$B$1:$AQ$1,0),FALSE)</f>
        <v>0</v>
      </c>
      <c r="K222">
        <f>VLOOKUP($B222,'Tillförd energi'!$B$1:$AI$700,MATCH(K$1,'Tillförd energi'!$B$1:$AQ$1,0),FALSE)</f>
        <v>0</v>
      </c>
      <c r="L222">
        <f>VLOOKUP($B222,'Tillförd energi'!$B$1:$AI$700,MATCH(L$1,'Tillförd energi'!$B$1:$AQ$1,0),FALSE)</f>
        <v>0</v>
      </c>
      <c r="M222">
        <f>VLOOKUP($B222,'Tillförd energi'!$B$1:$AI$700,MATCH(M$1,'Tillförd energi'!$B$1:$AQ$1,0),FALSE)</f>
        <v>0</v>
      </c>
      <c r="N222">
        <f>VLOOKUP($B222,'Tillförd energi'!$B$1:$AI$700,MATCH(N$1,'Tillförd energi'!$B$1:$AQ$1,0),FALSE)</f>
        <v>0</v>
      </c>
      <c r="O222">
        <f>VLOOKUP($B222,'Tillförd energi'!$B$1:$AI$700,MATCH(O$1,'Tillförd energi'!$B$1:$AQ$1,0),FALSE)</f>
        <v>0</v>
      </c>
      <c r="P222">
        <f>VLOOKUP($B222,'Tillförd energi'!$B$1:$AI$700,MATCH(P$1,'Tillförd energi'!$B$1:$AQ$1,0),FALSE)</f>
        <v>0</v>
      </c>
      <c r="Q222">
        <f>VLOOKUP($B222,'Tillförd energi'!$B$1:$AI$700,MATCH(Q$1,'Tillförd energi'!$B$1:$AQ$1,0),FALSE)</f>
        <v>0</v>
      </c>
      <c r="R222">
        <f>VLOOKUP($B222,'Tillförd energi'!$B$1:$AI$700,MATCH(R$1,'Tillförd energi'!$B$1:$AQ$1,0),FALSE)</f>
        <v>0</v>
      </c>
      <c r="S222">
        <f>VLOOKUP($B222,'Tillförd energi'!$B$1:$AI$700,MATCH(S$1,'Tillförd energi'!$B$1:$AQ$1,0),FALSE)</f>
        <v>0</v>
      </c>
      <c r="T222">
        <f>VLOOKUP($B222,'Tillförd energi'!$B$1:$AI$700,MATCH(T$1,'Tillförd energi'!$B$1:$AQ$1,0),FALSE)</f>
        <v>0</v>
      </c>
      <c r="U222">
        <f>VLOOKUP($B222,'Tillförd energi'!$B$1:$AI$700,MATCH(U$1,'Tillförd energi'!$B$1:$AQ$1,0),FALSE)</f>
        <v>0</v>
      </c>
      <c r="V222">
        <f>VLOOKUP($B222,'Tillförd energi'!$B$1:$AI$700,MATCH(V$1,'Tillförd energi'!$B$1:$AQ$1,0),FALSE)</f>
        <v>0</v>
      </c>
      <c r="W222">
        <f>VLOOKUP($B222,'Tillförd energi'!$B$1:$AI$700,MATCH(W$1,'Tillförd energi'!$B$1:$AQ$1,0),FALSE)</f>
        <v>0</v>
      </c>
      <c r="X222">
        <f>VLOOKUP($B222,'Tillförd energi'!$B$1:$AI$700,MATCH(X$1,'Tillförd energi'!$B$1:$AQ$1,0),FALSE)</f>
        <v>0</v>
      </c>
      <c r="Y222">
        <f>VLOOKUP($B222,'Tillförd energi'!$B$1:$AI$700,MATCH(Y$1,'Tillförd energi'!$B$1:$AQ$1,0),FALSE)</f>
        <v>0</v>
      </c>
      <c r="Z222">
        <f>VLOOKUP($B222,'Tillförd energi'!$B$1:$AI$700,MATCH(Z$1,'Tillförd energi'!$B$1:$AQ$1,0),FALSE)</f>
        <v>0</v>
      </c>
      <c r="AA222">
        <f>VLOOKUP($B222,'Tillförd energi'!$B$1:$AI$700,MATCH(AA$1,'Tillförd energi'!$B$1:$AQ$1,0),FALSE)</f>
        <v>0</v>
      </c>
      <c r="AB222">
        <f>VLOOKUP($B222,'Tillförd energi'!$B$1:$AI$700,MATCH(AB$1,'Tillförd energi'!$B$1:$AQ$1,0),FALSE)</f>
        <v>0</v>
      </c>
      <c r="AC222">
        <f>VLOOKUP($B222,'Tillförd energi'!$B$1:$AI$700,MATCH(AC$1,'Tillförd energi'!$B$1:$AQ$1,0),FALSE)</f>
        <v>0</v>
      </c>
      <c r="AD222">
        <f>VLOOKUP($B222,'Tillförd energi'!$B$1:$AI$700,MATCH(AD$1,'Tillförd energi'!$B$1:$AQ$1,0),FALSE)</f>
        <v>0</v>
      </c>
      <c r="AE222">
        <f>VLOOKUP($B222,'Tillförd energi'!$B$1:$AI$700,MATCH(AE$1,'Tillförd energi'!$B$1:$AQ$1,0),FALSE)</f>
        <v>0</v>
      </c>
      <c r="AF222">
        <f>VLOOKUP($B222,'Tillförd energi'!$B$1:$AI$700,MATCH(AF$1,'Tillförd energi'!$B$1:$AQ$1,0),FALSE)</f>
        <v>0</v>
      </c>
      <c r="AG222">
        <f>IFERROR(VLOOKUP(B222,Miljö!$B$1:$AC$550,MATCH("Köpt mängd produktionsspecifik fjärrvärme:",Miljö!$B$1:$AC$1,0),FALSE)/1,0)</f>
        <v>0</v>
      </c>
      <c r="AI222">
        <f t="shared" si="66"/>
        <v>0</v>
      </c>
      <c r="AJ222">
        <f t="shared" si="67"/>
        <v>0</v>
      </c>
      <c r="AK222" t="str">
        <f>IF(ISERROR(1/VLOOKUP($B222,Leveranser!$B$1:$S$500,MATCH("såld värme (gwh)",Leveranser!$B$1:$S$1,0),FALSE)),"",VLOOKUP($B222,Leveranser!$B$1:$S$500,MATCH("såld värme (gwh)",Leveranser!$B$1:$S$1,0),FALSE))</f>
        <v/>
      </c>
      <c r="AL222">
        <f>VLOOKUP($B222,Leveranser!$B$1:$Y$500,MATCH("Totalt såld fjärrvärme till andra fjärrvärmeföretag",Leveranser!$B$1:$AA$1,0),FALSE)</f>
        <v>0</v>
      </c>
      <c r="AM222">
        <f>IF(ISERROR(1/VLOOKUP($B222,Miljö!$B$1:$S$500,MATCH("Såld mängd produktionsspecifik fjärrvärme (GWh)",Miljö!$B$1:$R$1,0),FALSE)),0,VLOOKUP($B222,Miljö!$B$1:$S$500,MATCH("Såld mängd produktionsspecifik fjärrvärme (GWh)",Miljö!$B$1:$R$1,0),FALSE))</f>
        <v>0</v>
      </c>
      <c r="AN222" s="239" t="str">
        <f t="shared" si="68"/>
        <v/>
      </c>
      <c r="AP222" t="str">
        <f>IFERROR(VLOOKUP($B222,Miljövärden!$B$2:$H$550,7,FALSE),"Nej, saknas")</f>
        <v>Nej</v>
      </c>
      <c r="AQ222" t="str">
        <f>IFERROR(VLOOKUP($B222,Miljövärden!$B$2:$H$550,6,FALSE),"Nej, saknas")</f>
        <v>Nej</v>
      </c>
      <c r="AU222">
        <f t="shared" si="69"/>
        <v>0</v>
      </c>
      <c r="AV222">
        <f t="shared" si="70"/>
        <v>0</v>
      </c>
      <c r="AW222">
        <f t="shared" si="71"/>
        <v>0</v>
      </c>
      <c r="AX222">
        <f t="shared" si="72"/>
        <v>0</v>
      </c>
      <c r="AZ222">
        <f t="shared" si="73"/>
        <v>0</v>
      </c>
      <c r="BC222">
        <f t="shared" si="74"/>
        <v>0</v>
      </c>
      <c r="BD222">
        <f t="shared" si="75"/>
        <v>0</v>
      </c>
      <c r="BE222">
        <f t="shared" si="76"/>
        <v>0</v>
      </c>
      <c r="BF222">
        <f t="shared" si="77"/>
        <v>0</v>
      </c>
      <c r="BG222">
        <f t="shared" si="78"/>
        <v>0</v>
      </c>
      <c r="BH222" t="str">
        <f>VLOOKUP(B222,Miljö!$B$1:$I$482,MATCH("Fossilandel för ursprungspecificerad el ()",Miljö!$B$1:$I$1,0),FALSE)</f>
        <v>-</v>
      </c>
      <c r="BI222" t="str">
        <f>VLOOKUP(B222,Miljö!$B$1:$BX$482,MATCH("Kärnkraftsandel för ursprungsspecificerad el ()",Miljö!$B$1:$O$1,0),FALSE)</f>
        <v>-</v>
      </c>
      <c r="BJ222">
        <f t="shared" si="79"/>
        <v>0</v>
      </c>
      <c r="BK222" t="str">
        <f>VLOOKUP(B222,Miljö!$B$1:$O$482,MATCH("Fossil andel i procent (%)",Miljö!$B$1:$O$1,0),FALSE)</f>
        <v>-</v>
      </c>
      <c r="BL222">
        <f t="shared" si="80"/>
        <v>0</v>
      </c>
      <c r="BO222" s="289" t="str">
        <f t="shared" si="81"/>
        <v/>
      </c>
      <c r="BP222" s="239" t="str">
        <f t="shared" si="82"/>
        <v/>
      </c>
      <c r="BQ222" s="239" t="str">
        <f t="shared" si="83"/>
        <v/>
      </c>
      <c r="BR222" s="239" t="str">
        <f t="shared" si="84"/>
        <v/>
      </c>
      <c r="BS222" s="239"/>
      <c r="BT222" s="351">
        <f t="shared" si="85"/>
        <v>0</v>
      </c>
      <c r="BW222" s="289" t="str">
        <f>IF(AP222="ja",VLOOKUP(B222,Miljövärden!$B$2:$H$550,MATCH("Total andel fossilt",Miljövärden!$B$2:$H$2,0),FALSE),"")</f>
        <v/>
      </c>
      <c r="BZ222" s="351" t="str">
        <f t="shared" si="86"/>
        <v/>
      </c>
      <c r="CA222" s="353" t="str">
        <f t="shared" si="87"/>
        <v/>
      </c>
    </row>
    <row r="223" spans="1:79" x14ac:dyDescent="0.25">
      <c r="A223" s="2" t="s">
        <v>360</v>
      </c>
      <c r="B223" s="2" t="s">
        <v>359</v>
      </c>
      <c r="C223">
        <f>VLOOKUP($B223,'Tillförd energi'!$B$1:$AI$700,MATCH(C$1,'Tillförd energi'!$B$1:$AQ$1,0),FALSE)</f>
        <v>0</v>
      </c>
      <c r="D223">
        <f>VLOOKUP($B223,'Tillförd energi'!$B$1:$AI$700,MATCH(D$1,'Tillförd energi'!$B$1:$AQ$1,0),FALSE)</f>
        <v>0</v>
      </c>
      <c r="E223">
        <f>VLOOKUP($B223,'Tillförd energi'!$B$1:$AI$700,MATCH(E$1,'Tillförd energi'!$B$1:$AQ$1,0),FALSE)</f>
        <v>0</v>
      </c>
      <c r="F223">
        <f>VLOOKUP($B223,'Tillförd energi'!$B$1:$AI$700,MATCH(F$1,'Tillförd energi'!$B$1:$AQ$1,0),FALSE)</f>
        <v>0</v>
      </c>
      <c r="G223">
        <f>VLOOKUP($B223,'Tillförd energi'!$B$1:$AI$700,MATCH(G$1,'Tillförd energi'!$B$1:$AQ$1,0),FALSE)</f>
        <v>0</v>
      </c>
      <c r="H223">
        <f>VLOOKUP($B223,'Tillförd energi'!$B$1:$AI$700,MATCH(H$1,'Tillförd energi'!$B$1:$AQ$1,0),FALSE)</f>
        <v>0</v>
      </c>
      <c r="I223">
        <f>VLOOKUP($B223,'Tillförd energi'!$B$1:$AI$700,MATCH(I$1,'Tillförd energi'!$B$1:$AQ$1,0),FALSE)</f>
        <v>0</v>
      </c>
      <c r="J223">
        <f>VLOOKUP($B223,'Tillförd energi'!$B$1:$AI$700,MATCH(J$1,'Tillförd energi'!$B$1:$AQ$1,0),FALSE)</f>
        <v>0</v>
      </c>
      <c r="K223">
        <f>VLOOKUP($B223,'Tillförd energi'!$B$1:$AI$700,MATCH(K$1,'Tillförd energi'!$B$1:$AQ$1,0),FALSE)</f>
        <v>0</v>
      </c>
      <c r="L223">
        <f>VLOOKUP($B223,'Tillförd energi'!$B$1:$AI$700,MATCH(L$1,'Tillförd energi'!$B$1:$AQ$1,0),FALSE)</f>
        <v>0</v>
      </c>
      <c r="M223">
        <f>VLOOKUP($B223,'Tillförd energi'!$B$1:$AI$700,MATCH(M$1,'Tillförd energi'!$B$1:$AQ$1,0),FALSE)</f>
        <v>0</v>
      </c>
      <c r="N223">
        <f>VLOOKUP($B223,'Tillförd energi'!$B$1:$AI$700,MATCH(N$1,'Tillförd energi'!$B$1:$AQ$1,0),FALSE)</f>
        <v>0</v>
      </c>
      <c r="O223">
        <f>VLOOKUP($B223,'Tillförd energi'!$B$1:$AI$700,MATCH(O$1,'Tillförd energi'!$B$1:$AQ$1,0),FALSE)</f>
        <v>0</v>
      </c>
      <c r="P223">
        <f>VLOOKUP($B223,'Tillförd energi'!$B$1:$AI$700,MATCH(P$1,'Tillförd energi'!$B$1:$AQ$1,0),FALSE)</f>
        <v>0</v>
      </c>
      <c r="Q223">
        <f>VLOOKUP($B223,'Tillförd energi'!$B$1:$AI$700,MATCH(Q$1,'Tillförd energi'!$B$1:$AQ$1,0),FALSE)</f>
        <v>0</v>
      </c>
      <c r="R223">
        <f>VLOOKUP($B223,'Tillförd energi'!$B$1:$AI$700,MATCH(R$1,'Tillförd energi'!$B$1:$AQ$1,0),FALSE)</f>
        <v>0</v>
      </c>
      <c r="S223">
        <f>VLOOKUP($B223,'Tillförd energi'!$B$1:$AI$700,MATCH(S$1,'Tillförd energi'!$B$1:$AQ$1,0),FALSE)</f>
        <v>0</v>
      </c>
      <c r="T223">
        <f>VLOOKUP($B223,'Tillförd energi'!$B$1:$AI$700,MATCH(T$1,'Tillförd energi'!$B$1:$AQ$1,0),FALSE)</f>
        <v>0</v>
      </c>
      <c r="U223">
        <f>VLOOKUP($B223,'Tillförd energi'!$B$1:$AI$700,MATCH(U$1,'Tillförd energi'!$B$1:$AQ$1,0),FALSE)</f>
        <v>0</v>
      </c>
      <c r="V223">
        <f>VLOOKUP($B223,'Tillförd energi'!$B$1:$AI$700,MATCH(V$1,'Tillförd energi'!$B$1:$AQ$1,0),FALSE)</f>
        <v>0</v>
      </c>
      <c r="W223">
        <f>VLOOKUP($B223,'Tillförd energi'!$B$1:$AI$700,MATCH(W$1,'Tillförd energi'!$B$1:$AQ$1,0),FALSE)</f>
        <v>0</v>
      </c>
      <c r="X223">
        <f>VLOOKUP($B223,'Tillförd energi'!$B$1:$AI$700,MATCH(X$1,'Tillförd energi'!$B$1:$AQ$1,0),FALSE)</f>
        <v>0</v>
      </c>
      <c r="Y223">
        <f>VLOOKUP($B223,'Tillförd energi'!$B$1:$AI$700,MATCH(Y$1,'Tillförd energi'!$B$1:$AQ$1,0),FALSE)</f>
        <v>0</v>
      </c>
      <c r="Z223">
        <f>VLOOKUP($B223,'Tillförd energi'!$B$1:$AI$700,MATCH(Z$1,'Tillförd energi'!$B$1:$AQ$1,0),FALSE)</f>
        <v>0</v>
      </c>
      <c r="AA223">
        <f>VLOOKUP($B223,'Tillförd energi'!$B$1:$AI$700,MATCH(AA$1,'Tillförd energi'!$B$1:$AQ$1,0),FALSE)</f>
        <v>0</v>
      </c>
      <c r="AB223">
        <f>VLOOKUP($B223,'Tillförd energi'!$B$1:$AI$700,MATCH(AB$1,'Tillförd energi'!$B$1:$AQ$1,0),FALSE)</f>
        <v>0</v>
      </c>
      <c r="AC223">
        <f>VLOOKUP($B223,'Tillförd energi'!$B$1:$AI$700,MATCH(AC$1,'Tillförd energi'!$B$1:$AQ$1,0),FALSE)</f>
        <v>0</v>
      </c>
      <c r="AD223">
        <f>VLOOKUP($B223,'Tillförd energi'!$B$1:$AI$700,MATCH(AD$1,'Tillförd energi'!$B$1:$AQ$1,0),FALSE)</f>
        <v>0</v>
      </c>
      <c r="AE223">
        <f>VLOOKUP($B223,'Tillförd energi'!$B$1:$AI$700,MATCH(AE$1,'Tillförd energi'!$B$1:$AQ$1,0),FALSE)</f>
        <v>0</v>
      </c>
      <c r="AF223">
        <f>VLOOKUP($B223,'Tillförd energi'!$B$1:$AI$700,MATCH(AF$1,'Tillförd energi'!$B$1:$AQ$1,0),FALSE)</f>
        <v>0</v>
      </c>
      <c r="AG223">
        <f>IFERROR(VLOOKUP(B223,Miljö!$B$1:$AC$550,MATCH("Köpt mängd produktionsspecifik fjärrvärme:",Miljö!$B$1:$AC$1,0),FALSE)/1,0)</f>
        <v>0</v>
      </c>
      <c r="AI223">
        <f t="shared" si="66"/>
        <v>0</v>
      </c>
      <c r="AJ223">
        <f t="shared" si="67"/>
        <v>0</v>
      </c>
      <c r="AK223" t="str">
        <f>IF(ISERROR(1/VLOOKUP($B223,Leveranser!$B$1:$S$500,MATCH("såld värme (gwh)",Leveranser!$B$1:$S$1,0),FALSE)),"",VLOOKUP($B223,Leveranser!$B$1:$S$500,MATCH("såld värme (gwh)",Leveranser!$B$1:$S$1,0),FALSE))</f>
        <v/>
      </c>
      <c r="AL223">
        <f>VLOOKUP($B223,Leveranser!$B$1:$Y$500,MATCH("Totalt såld fjärrvärme till andra fjärrvärmeföretag",Leveranser!$B$1:$AA$1,0),FALSE)</f>
        <v>0</v>
      </c>
      <c r="AM223">
        <f>IF(ISERROR(1/VLOOKUP($B223,Miljö!$B$1:$S$500,MATCH("Såld mängd produktionsspecifik fjärrvärme (GWh)",Miljö!$B$1:$R$1,0),FALSE)),0,VLOOKUP($B223,Miljö!$B$1:$S$500,MATCH("Såld mängd produktionsspecifik fjärrvärme (GWh)",Miljö!$B$1:$R$1,0),FALSE))</f>
        <v>0</v>
      </c>
      <c r="AN223" s="239" t="str">
        <f t="shared" si="68"/>
        <v/>
      </c>
      <c r="AP223" t="str">
        <f>IFERROR(VLOOKUP($B223,Miljövärden!$B$2:$H$550,7,FALSE),"Nej, saknas")</f>
        <v>Nej</v>
      </c>
      <c r="AQ223" t="str">
        <f>IFERROR(VLOOKUP($B223,Miljövärden!$B$2:$H$550,6,FALSE),"Nej, saknas")</f>
        <v>Nej</v>
      </c>
      <c r="AU223">
        <f t="shared" si="69"/>
        <v>0</v>
      </c>
      <c r="AV223">
        <f t="shared" si="70"/>
        <v>0</v>
      </c>
      <c r="AW223">
        <f t="shared" si="71"/>
        <v>0</v>
      </c>
      <c r="AX223">
        <f t="shared" si="72"/>
        <v>0</v>
      </c>
      <c r="AZ223">
        <f t="shared" si="73"/>
        <v>0</v>
      </c>
      <c r="BC223">
        <f t="shared" si="74"/>
        <v>0</v>
      </c>
      <c r="BD223">
        <f t="shared" si="75"/>
        <v>0</v>
      </c>
      <c r="BE223">
        <f t="shared" si="76"/>
        <v>0</v>
      </c>
      <c r="BF223">
        <f t="shared" si="77"/>
        <v>0</v>
      </c>
      <c r="BG223">
        <f t="shared" si="78"/>
        <v>0</v>
      </c>
      <c r="BH223" t="str">
        <f>VLOOKUP(B223,Miljö!$B$1:$I$482,MATCH("Fossilandel för ursprungspecificerad el ()",Miljö!$B$1:$I$1,0),FALSE)</f>
        <v>-</v>
      </c>
      <c r="BI223" t="str">
        <f>VLOOKUP(B223,Miljö!$B$1:$BX$482,MATCH("Kärnkraftsandel för ursprungsspecificerad el ()",Miljö!$B$1:$O$1,0),FALSE)</f>
        <v>-</v>
      </c>
      <c r="BJ223">
        <f t="shared" si="79"/>
        <v>0</v>
      </c>
      <c r="BK223" t="str">
        <f>VLOOKUP(B223,Miljö!$B$1:$O$482,MATCH("Fossil andel i procent (%)",Miljö!$B$1:$O$1,0),FALSE)</f>
        <v>-</v>
      </c>
      <c r="BL223">
        <f t="shared" si="80"/>
        <v>0</v>
      </c>
      <c r="BO223" s="289" t="str">
        <f t="shared" si="81"/>
        <v/>
      </c>
      <c r="BP223" s="239" t="str">
        <f t="shared" si="82"/>
        <v/>
      </c>
      <c r="BQ223" s="239" t="str">
        <f t="shared" si="83"/>
        <v/>
      </c>
      <c r="BR223" s="239" t="str">
        <f t="shared" si="84"/>
        <v/>
      </c>
      <c r="BS223" s="239"/>
      <c r="BT223" s="351">
        <f t="shared" si="85"/>
        <v>0</v>
      </c>
      <c r="BW223" s="289" t="str">
        <f>IF(AP223="ja",VLOOKUP(B223,Miljövärden!$B$2:$H$550,MATCH("Total andel fossilt",Miljövärden!$B$2:$H$2,0),FALSE),"")</f>
        <v/>
      </c>
      <c r="BZ223" s="351" t="str">
        <f t="shared" si="86"/>
        <v/>
      </c>
      <c r="CA223" s="353" t="str">
        <f t="shared" si="87"/>
        <v/>
      </c>
    </row>
    <row r="224" spans="1:79" x14ac:dyDescent="0.25">
      <c r="A224" s="2" t="s">
        <v>364</v>
      </c>
      <c r="B224" s="2" t="s">
        <v>365</v>
      </c>
      <c r="C224">
        <f>VLOOKUP($B224,'Tillförd energi'!$B$1:$AI$700,MATCH(C$1,'Tillförd energi'!$B$1:$AQ$1,0),FALSE)</f>
        <v>0</v>
      </c>
      <c r="D224">
        <f>VLOOKUP($B224,'Tillförd energi'!$B$1:$AI$700,MATCH(D$1,'Tillförd energi'!$B$1:$AQ$1,0),FALSE)</f>
        <v>0</v>
      </c>
      <c r="E224">
        <f>VLOOKUP($B224,'Tillförd energi'!$B$1:$AI$700,MATCH(E$1,'Tillförd energi'!$B$1:$AQ$1,0),FALSE)</f>
        <v>0</v>
      </c>
      <c r="F224">
        <f>VLOOKUP($B224,'Tillförd energi'!$B$1:$AI$700,MATCH(F$1,'Tillförd energi'!$B$1:$AQ$1,0),FALSE)</f>
        <v>0</v>
      </c>
      <c r="G224">
        <f>VLOOKUP($B224,'Tillförd energi'!$B$1:$AI$700,MATCH(G$1,'Tillförd energi'!$B$1:$AQ$1,0),FALSE)</f>
        <v>0</v>
      </c>
      <c r="H224">
        <f>VLOOKUP($B224,'Tillförd energi'!$B$1:$AI$700,MATCH(H$1,'Tillförd energi'!$B$1:$AQ$1,0),FALSE)</f>
        <v>0</v>
      </c>
      <c r="I224">
        <f>VLOOKUP($B224,'Tillförd energi'!$B$1:$AI$700,MATCH(I$1,'Tillförd energi'!$B$1:$AQ$1,0),FALSE)</f>
        <v>0</v>
      </c>
      <c r="J224">
        <f>VLOOKUP($B224,'Tillförd energi'!$B$1:$AI$700,MATCH(J$1,'Tillförd energi'!$B$1:$AQ$1,0),FALSE)</f>
        <v>0</v>
      </c>
      <c r="K224">
        <f>VLOOKUP($B224,'Tillförd energi'!$B$1:$AI$700,MATCH(K$1,'Tillförd energi'!$B$1:$AQ$1,0),FALSE)</f>
        <v>0</v>
      </c>
      <c r="L224">
        <f>VLOOKUP($B224,'Tillförd energi'!$B$1:$AI$700,MATCH(L$1,'Tillförd energi'!$B$1:$AQ$1,0),FALSE)</f>
        <v>0</v>
      </c>
      <c r="M224">
        <f>VLOOKUP($B224,'Tillförd energi'!$B$1:$AI$700,MATCH(M$1,'Tillförd energi'!$B$1:$AQ$1,0),FALSE)</f>
        <v>0</v>
      </c>
      <c r="N224">
        <f>VLOOKUP($B224,'Tillförd energi'!$B$1:$AI$700,MATCH(N$1,'Tillförd energi'!$B$1:$AQ$1,0),FALSE)</f>
        <v>0</v>
      </c>
      <c r="O224">
        <f>VLOOKUP($B224,'Tillförd energi'!$B$1:$AI$700,MATCH(O$1,'Tillförd energi'!$B$1:$AQ$1,0),FALSE)</f>
        <v>0</v>
      </c>
      <c r="P224">
        <f>VLOOKUP($B224,'Tillförd energi'!$B$1:$AI$700,MATCH(P$1,'Tillförd energi'!$B$1:$AQ$1,0),FALSE)</f>
        <v>0</v>
      </c>
      <c r="Q224">
        <f>VLOOKUP($B224,'Tillförd energi'!$B$1:$AI$700,MATCH(Q$1,'Tillförd energi'!$B$1:$AQ$1,0),FALSE)</f>
        <v>5.4047099999999997</v>
      </c>
      <c r="R224">
        <f>VLOOKUP($B224,'Tillförd energi'!$B$1:$AI$700,MATCH(R$1,'Tillförd energi'!$B$1:$AQ$1,0),FALSE)</f>
        <v>0</v>
      </c>
      <c r="S224">
        <f>VLOOKUP($B224,'Tillförd energi'!$B$1:$AI$700,MATCH(S$1,'Tillförd energi'!$B$1:$AQ$1,0),FALSE)</f>
        <v>0</v>
      </c>
      <c r="T224">
        <f>VLOOKUP($B224,'Tillförd energi'!$B$1:$AI$700,MATCH(T$1,'Tillförd energi'!$B$1:$AQ$1,0),FALSE)</f>
        <v>0</v>
      </c>
      <c r="U224">
        <f>VLOOKUP($B224,'Tillförd energi'!$B$1:$AI$700,MATCH(U$1,'Tillförd energi'!$B$1:$AQ$1,0),FALSE)</f>
        <v>0</v>
      </c>
      <c r="V224">
        <f>VLOOKUP($B224,'Tillförd energi'!$B$1:$AI$700,MATCH(V$1,'Tillförd energi'!$B$1:$AQ$1,0),FALSE)</f>
        <v>0</v>
      </c>
      <c r="W224">
        <f>VLOOKUP($B224,'Tillförd energi'!$B$1:$AI$700,MATCH(W$1,'Tillförd energi'!$B$1:$AQ$1,0),FALSE)</f>
        <v>0</v>
      </c>
      <c r="X224">
        <f>VLOOKUP($B224,'Tillförd energi'!$B$1:$AI$700,MATCH(X$1,'Tillförd energi'!$B$1:$AQ$1,0),FALSE)</f>
        <v>0</v>
      </c>
      <c r="Y224">
        <f>VLOOKUP($B224,'Tillförd energi'!$B$1:$AI$700,MATCH(Y$1,'Tillförd energi'!$B$1:$AQ$1,0),FALSE)</f>
        <v>0</v>
      </c>
      <c r="Z224">
        <f>VLOOKUP($B224,'Tillförd energi'!$B$1:$AI$700,MATCH(Z$1,'Tillförd energi'!$B$1:$AQ$1,0),FALSE)</f>
        <v>0</v>
      </c>
      <c r="AA224">
        <f>VLOOKUP($B224,'Tillförd energi'!$B$1:$AI$700,MATCH(AA$1,'Tillförd energi'!$B$1:$AQ$1,0),FALSE)</f>
        <v>0</v>
      </c>
      <c r="AB224">
        <f>VLOOKUP($B224,'Tillförd energi'!$B$1:$AI$700,MATCH(AB$1,'Tillförd energi'!$B$1:$AQ$1,0),FALSE)</f>
        <v>0</v>
      </c>
      <c r="AC224">
        <f>VLOOKUP($B224,'Tillförd energi'!$B$1:$AI$700,MATCH(AC$1,'Tillförd energi'!$B$1:$AQ$1,0),FALSE)</f>
        <v>0</v>
      </c>
      <c r="AD224">
        <f>VLOOKUP($B224,'Tillförd energi'!$B$1:$AI$700,MATCH(AD$1,'Tillförd energi'!$B$1:$AQ$1,0),FALSE)</f>
        <v>0</v>
      </c>
      <c r="AE224">
        <f>VLOOKUP($B224,'Tillförd energi'!$B$1:$AI$700,MATCH(AE$1,'Tillförd energi'!$B$1:$AQ$1,0),FALSE)</f>
        <v>0</v>
      </c>
      <c r="AF224">
        <f>VLOOKUP($B224,'Tillförd energi'!$B$1:$AI$700,MATCH(AF$1,'Tillförd energi'!$B$1:$AQ$1,0),FALSE)</f>
        <v>0.11061</v>
      </c>
      <c r="AG224">
        <f>IFERROR(VLOOKUP(B224,Miljö!$B$1:$AC$550,MATCH("Köpt mängd produktionsspecifik fjärrvärme:",Miljö!$B$1:$AC$1,0),FALSE)/1,0)</f>
        <v>0</v>
      </c>
      <c r="AI224">
        <f t="shared" si="66"/>
        <v>5.51532</v>
      </c>
      <c r="AJ224">
        <f t="shared" si="67"/>
        <v>5.51532</v>
      </c>
      <c r="AK224">
        <f>IF(ISERROR(1/VLOOKUP($B224,Leveranser!$B$1:$S$500,MATCH("såld värme (gwh)",Leveranser!$B$1:$S$1,0),FALSE)),"",VLOOKUP($B224,Leveranser!$B$1:$S$500,MATCH("såld värme (gwh)",Leveranser!$B$1:$S$1,0),FALSE))</f>
        <v>3.6869999999999998</v>
      </c>
      <c r="AL224">
        <f>VLOOKUP($B224,Leveranser!$B$1:$Y$500,MATCH("Totalt såld fjärrvärme till andra fjärrvärmeföretag",Leveranser!$B$1:$AA$1,0),FALSE)</f>
        <v>0</v>
      </c>
      <c r="AM224">
        <f>IF(ISERROR(1/VLOOKUP($B224,Miljö!$B$1:$S$500,MATCH("Såld mängd produktionsspecifik fjärrvärme (GWh)",Miljö!$B$1:$R$1,0),FALSE)),0,VLOOKUP($B224,Miljö!$B$1:$S$500,MATCH("Såld mängd produktionsspecifik fjärrvärme (GWh)",Miljö!$B$1:$R$1,0),FALSE))</f>
        <v>0</v>
      </c>
      <c r="AN224" s="239">
        <f t="shared" si="68"/>
        <v>0.66850155566676095</v>
      </c>
      <c r="AP224" t="str">
        <f>IFERROR(VLOOKUP($B224,Miljövärden!$B$2:$H$550,7,FALSE),"Nej, saknas")</f>
        <v>Ja</v>
      </c>
      <c r="AQ224" t="str">
        <f>IFERROR(VLOOKUP($B224,Miljövärden!$B$2:$H$550,6,FALSE),"Nej, saknas")</f>
        <v>Ja</v>
      </c>
      <c r="AU224">
        <f t="shared" si="69"/>
        <v>0.11061</v>
      </c>
      <c r="AV224">
        <f t="shared" si="70"/>
        <v>0</v>
      </c>
      <c r="AW224">
        <f t="shared" si="71"/>
        <v>5.4047099999999997</v>
      </c>
      <c r="AX224">
        <f t="shared" si="72"/>
        <v>0</v>
      </c>
      <c r="AZ224">
        <f t="shared" si="73"/>
        <v>5.4047099999999997</v>
      </c>
      <c r="BC224">
        <f t="shared" si="74"/>
        <v>0</v>
      </c>
      <c r="BD224">
        <f t="shared" si="75"/>
        <v>0</v>
      </c>
      <c r="BE224">
        <f t="shared" si="76"/>
        <v>5.4047099999999997</v>
      </c>
      <c r="BF224">
        <f t="shared" si="77"/>
        <v>0</v>
      </c>
      <c r="BG224">
        <f t="shared" si="78"/>
        <v>0.11061</v>
      </c>
      <c r="BH224">
        <f>VLOOKUP(B224,Miljö!$B$1:$I$482,MATCH("Fossilandel för ursprungspecificerad el ()",Miljö!$B$1:$I$1,0),FALSE)</f>
        <v>0.48399999999999999</v>
      </c>
      <c r="BI224">
        <f>VLOOKUP(B224,Miljö!$B$1:$BX$482,MATCH("Kärnkraftsandel för ursprungsspecificerad el ()",Miljö!$B$1:$O$1,0),FALSE)</f>
        <v>0.35</v>
      </c>
      <c r="BJ224">
        <f t="shared" si="79"/>
        <v>0</v>
      </c>
      <c r="BK224" t="str">
        <f>VLOOKUP(B224,Miljö!$B$1:$O$482,MATCH("Fossil andel i procent (%)",Miljö!$B$1:$O$1,0),FALSE)</f>
        <v>ET</v>
      </c>
      <c r="BL224">
        <f t="shared" si="80"/>
        <v>5.51532</v>
      </c>
      <c r="BO224" s="289">
        <f t="shared" si="81"/>
        <v>9.7066425882813678E-3</v>
      </c>
      <c r="BP224" s="239">
        <f t="shared" si="82"/>
        <v>7.01926633450099E-3</v>
      </c>
      <c r="BQ224" s="239">
        <f t="shared" si="83"/>
        <v>0.98327409107721753</v>
      </c>
      <c r="BR224" s="239">
        <f t="shared" si="84"/>
        <v>0</v>
      </c>
      <c r="BS224" s="239"/>
      <c r="BT224" s="351">
        <f t="shared" si="85"/>
        <v>0.99999999999999989</v>
      </c>
      <c r="BW224" s="289">
        <f>IF(AP224="ja",VLOOKUP(B224,Miljövärden!$B$2:$H$550,MATCH("Total andel fossilt",Miljövärden!$B$2:$H$2,0),FALSE),"")</f>
        <v>9.7066400000000008E-3</v>
      </c>
      <c r="BZ224" s="351">
        <f t="shared" si="86"/>
        <v>-2.5882813670108362E-9</v>
      </c>
      <c r="CA224" s="353">
        <f t="shared" si="87"/>
        <v>0</v>
      </c>
    </row>
    <row r="225" spans="1:79" x14ac:dyDescent="0.25">
      <c r="A225" s="2" t="s">
        <v>364</v>
      </c>
      <c r="B225" s="2" t="s">
        <v>366</v>
      </c>
      <c r="C225">
        <f>VLOOKUP($B225,'Tillförd energi'!$B$1:$AI$700,MATCH(C$1,'Tillförd energi'!$B$1:$AQ$1,0),FALSE)</f>
        <v>0</v>
      </c>
      <c r="D225">
        <f>VLOOKUP($B225,'Tillförd energi'!$B$1:$AI$700,MATCH(D$1,'Tillförd energi'!$B$1:$AQ$1,0),FALSE)</f>
        <v>0.186</v>
      </c>
      <c r="E225">
        <f>VLOOKUP($B225,'Tillförd energi'!$B$1:$AI$700,MATCH(E$1,'Tillförd energi'!$B$1:$AQ$1,0),FALSE)</f>
        <v>0</v>
      </c>
      <c r="F225">
        <f>VLOOKUP($B225,'Tillförd energi'!$B$1:$AI$700,MATCH(F$1,'Tillförd energi'!$B$1:$AQ$1,0),FALSE)</f>
        <v>0</v>
      </c>
      <c r="G225">
        <f>VLOOKUP($B225,'Tillförd energi'!$B$1:$AI$700,MATCH(G$1,'Tillförd energi'!$B$1:$AQ$1,0),FALSE)</f>
        <v>0</v>
      </c>
      <c r="H225">
        <f>VLOOKUP($B225,'Tillförd energi'!$B$1:$AI$700,MATCH(H$1,'Tillförd energi'!$B$1:$AQ$1,0),FALSE)</f>
        <v>0.96499999999999997</v>
      </c>
      <c r="I225">
        <f>VLOOKUP($B225,'Tillförd energi'!$B$1:$AI$700,MATCH(I$1,'Tillförd energi'!$B$1:$AQ$1,0),FALSE)</f>
        <v>0</v>
      </c>
      <c r="J225">
        <f>VLOOKUP($B225,'Tillförd energi'!$B$1:$AI$700,MATCH(J$1,'Tillförd energi'!$B$1:$AQ$1,0),FALSE)</f>
        <v>0</v>
      </c>
      <c r="K225">
        <f>VLOOKUP($B225,'Tillförd energi'!$B$1:$AI$700,MATCH(K$1,'Tillförd energi'!$B$1:$AQ$1,0),FALSE)</f>
        <v>0</v>
      </c>
      <c r="L225">
        <f>VLOOKUP($B225,'Tillförd energi'!$B$1:$AI$700,MATCH(L$1,'Tillförd energi'!$B$1:$AQ$1,0),FALSE)</f>
        <v>0</v>
      </c>
      <c r="M225">
        <f>VLOOKUP($B225,'Tillförd energi'!$B$1:$AI$700,MATCH(M$1,'Tillförd energi'!$B$1:$AQ$1,0),FALSE)</f>
        <v>0</v>
      </c>
      <c r="N225">
        <f>VLOOKUP($B225,'Tillförd energi'!$B$1:$AI$700,MATCH(N$1,'Tillförd energi'!$B$1:$AQ$1,0),FALSE)</f>
        <v>54.726999999999997</v>
      </c>
      <c r="O225">
        <f>VLOOKUP($B225,'Tillförd energi'!$B$1:$AI$700,MATCH(O$1,'Tillförd energi'!$B$1:$AQ$1,0),FALSE)</f>
        <v>0</v>
      </c>
      <c r="P225">
        <f>VLOOKUP($B225,'Tillförd energi'!$B$1:$AI$700,MATCH(P$1,'Tillförd energi'!$B$1:$AQ$1,0),FALSE)</f>
        <v>0</v>
      </c>
      <c r="Q225">
        <f>VLOOKUP($B225,'Tillförd energi'!$B$1:$AI$700,MATCH(Q$1,'Tillförd energi'!$B$1:$AQ$1,0),FALSE)</f>
        <v>0</v>
      </c>
      <c r="R225">
        <f>VLOOKUP($B225,'Tillförd energi'!$B$1:$AI$700,MATCH(R$1,'Tillförd energi'!$B$1:$AQ$1,0),FALSE)</f>
        <v>1.407</v>
      </c>
      <c r="S225">
        <f>VLOOKUP($B225,'Tillförd energi'!$B$1:$AI$700,MATCH(S$1,'Tillförd energi'!$B$1:$AQ$1,0),FALSE)</f>
        <v>1.802</v>
      </c>
      <c r="T225">
        <f>VLOOKUP($B225,'Tillförd energi'!$B$1:$AI$700,MATCH(T$1,'Tillförd energi'!$B$1:$AQ$1,0),FALSE)</f>
        <v>0</v>
      </c>
      <c r="U225">
        <f>VLOOKUP($B225,'Tillförd energi'!$B$1:$AI$700,MATCH(U$1,'Tillförd energi'!$B$1:$AQ$1,0),FALSE)</f>
        <v>0</v>
      </c>
      <c r="V225">
        <f>VLOOKUP($B225,'Tillförd energi'!$B$1:$AI$700,MATCH(V$1,'Tillförd energi'!$B$1:$AQ$1,0),FALSE)</f>
        <v>0</v>
      </c>
      <c r="W225">
        <f>VLOOKUP($B225,'Tillförd energi'!$B$1:$AI$700,MATCH(W$1,'Tillförd energi'!$B$1:$AQ$1,0),FALSE)</f>
        <v>0</v>
      </c>
      <c r="X225">
        <f>VLOOKUP($B225,'Tillförd energi'!$B$1:$AI$700,MATCH(X$1,'Tillförd energi'!$B$1:$AQ$1,0),FALSE)</f>
        <v>0</v>
      </c>
      <c r="Y225">
        <f>VLOOKUP($B225,'Tillförd energi'!$B$1:$AI$700,MATCH(Y$1,'Tillförd energi'!$B$1:$AQ$1,0),FALSE)</f>
        <v>0</v>
      </c>
      <c r="Z225">
        <f>VLOOKUP($B225,'Tillförd energi'!$B$1:$AI$700,MATCH(Z$1,'Tillförd energi'!$B$1:$AQ$1,0),FALSE)</f>
        <v>0</v>
      </c>
      <c r="AA225">
        <f>VLOOKUP($B225,'Tillförd energi'!$B$1:$AI$700,MATCH(AA$1,'Tillförd energi'!$B$1:$AQ$1,0),FALSE)</f>
        <v>0</v>
      </c>
      <c r="AB225">
        <f>VLOOKUP($B225,'Tillförd energi'!$B$1:$AI$700,MATCH(AB$1,'Tillförd energi'!$B$1:$AQ$1,0),FALSE)</f>
        <v>0</v>
      </c>
      <c r="AC225">
        <f>VLOOKUP($B225,'Tillförd energi'!$B$1:$AI$700,MATCH(AC$1,'Tillförd energi'!$B$1:$AQ$1,0),FALSE)</f>
        <v>7.4320000000000004</v>
      </c>
      <c r="AD225">
        <f>VLOOKUP($B225,'Tillförd energi'!$B$1:$AI$700,MATCH(AD$1,'Tillförd energi'!$B$1:$AQ$1,0),FALSE)</f>
        <v>0</v>
      </c>
      <c r="AE225">
        <f>VLOOKUP($B225,'Tillförd energi'!$B$1:$AI$700,MATCH(AE$1,'Tillförd energi'!$B$1:$AQ$1,0),FALSE)</f>
        <v>0</v>
      </c>
      <c r="AF225">
        <f>VLOOKUP($B225,'Tillförd energi'!$B$1:$AI$700,MATCH(AF$1,'Tillförd energi'!$B$1:$AQ$1,0),FALSE)</f>
        <v>1.3191600000000001</v>
      </c>
      <c r="AG225">
        <f>IFERROR(VLOOKUP(B225,Miljö!$B$1:$AC$550,MATCH("Köpt mängd produktionsspecifik fjärrvärme:",Miljö!$B$1:$AC$1,0),FALSE)/1,0)</f>
        <v>0</v>
      </c>
      <c r="AI225">
        <f t="shared" si="66"/>
        <v>67.838159999999988</v>
      </c>
      <c r="AJ225">
        <f t="shared" si="67"/>
        <v>67.838159999999988</v>
      </c>
      <c r="AK225">
        <f>IF(ISERROR(1/VLOOKUP($B225,Leveranser!$B$1:$S$500,MATCH("såld värme (gwh)",Leveranser!$B$1:$S$1,0),FALSE)),"",VLOOKUP($B225,Leveranser!$B$1:$S$500,MATCH("såld värme (gwh)",Leveranser!$B$1:$S$1,0),FALSE))</f>
        <v>43.972000000000001</v>
      </c>
      <c r="AL225">
        <f>VLOOKUP($B225,Leveranser!$B$1:$Y$500,MATCH("Totalt såld fjärrvärme till andra fjärrvärmeföretag",Leveranser!$B$1:$AA$1,0),FALSE)</f>
        <v>0</v>
      </c>
      <c r="AM225">
        <f>IF(ISERROR(1/VLOOKUP($B225,Miljö!$B$1:$S$500,MATCH("Såld mängd produktionsspecifik fjärrvärme (GWh)",Miljö!$B$1:$R$1,0),FALSE)),0,VLOOKUP($B225,Miljö!$B$1:$S$500,MATCH("Såld mängd produktionsspecifik fjärrvärme (GWh)",Miljö!$B$1:$R$1,0),FALSE))</f>
        <v>0</v>
      </c>
      <c r="AN225" s="239">
        <f t="shared" si="68"/>
        <v>0.64818975042955185</v>
      </c>
      <c r="AP225" t="str">
        <f>IFERROR(VLOOKUP($B225,Miljövärden!$B$2:$H$550,7,FALSE),"Nej, saknas")</f>
        <v>Ja</v>
      </c>
      <c r="AQ225" t="str">
        <f>IFERROR(VLOOKUP($B225,Miljövärden!$B$2:$H$550,6,FALSE),"Nej, saknas")</f>
        <v>Ja</v>
      </c>
      <c r="AU225">
        <f t="shared" si="69"/>
        <v>1.3191600000000001</v>
      </c>
      <c r="AV225">
        <f t="shared" si="70"/>
        <v>0</v>
      </c>
      <c r="AW225">
        <f t="shared" si="71"/>
        <v>54.726999999999997</v>
      </c>
      <c r="AX225">
        <f t="shared" si="72"/>
        <v>3.2090000000000001</v>
      </c>
      <c r="AZ225">
        <f t="shared" si="73"/>
        <v>57.936</v>
      </c>
      <c r="BC225">
        <f t="shared" si="74"/>
        <v>1.151</v>
      </c>
      <c r="BD225">
        <f t="shared" si="75"/>
        <v>0</v>
      </c>
      <c r="BE225">
        <f t="shared" si="76"/>
        <v>57.936</v>
      </c>
      <c r="BF225">
        <f t="shared" si="77"/>
        <v>7.4320000000000004</v>
      </c>
      <c r="BG225">
        <f t="shared" si="78"/>
        <v>1.3191600000000001</v>
      </c>
      <c r="BH225">
        <f>VLOOKUP(B225,Miljö!$B$1:$I$482,MATCH("Fossilandel för ursprungspecificerad el ()",Miljö!$B$1:$I$1,0),FALSE)</f>
        <v>0.48399999999999999</v>
      </c>
      <c r="BI225">
        <f>VLOOKUP(B225,Miljö!$B$1:$BX$482,MATCH("Kärnkraftsandel för ursprungsspecificerad el ()",Miljö!$B$1:$O$1,0),FALSE)</f>
        <v>0.35</v>
      </c>
      <c r="BJ225">
        <f t="shared" si="79"/>
        <v>0</v>
      </c>
      <c r="BK225" t="str">
        <f>VLOOKUP(B225,Miljö!$B$1:$O$482,MATCH("Fossil andel i procent (%)",Miljö!$B$1:$O$1,0),FALSE)</f>
        <v>ET</v>
      </c>
      <c r="BL225">
        <f t="shared" si="80"/>
        <v>67.838160000000002</v>
      </c>
      <c r="BO225" s="289">
        <f t="shared" si="81"/>
        <v>2.6378566871507129E-2</v>
      </c>
      <c r="BP225" s="239">
        <f t="shared" si="82"/>
        <v>6.8059923795102933E-3</v>
      </c>
      <c r="BQ225" s="239">
        <f t="shared" si="83"/>
        <v>0.85726058253938486</v>
      </c>
      <c r="BR225" s="239">
        <f t="shared" si="84"/>
        <v>0.10955485820959766</v>
      </c>
      <c r="BS225" s="239"/>
      <c r="BT225" s="351">
        <f t="shared" si="85"/>
        <v>0.99999999999999989</v>
      </c>
      <c r="BW225" s="289">
        <f>IF(AP225="ja",VLOOKUP(B225,Miljövärden!$B$2:$H$550,MATCH("Total andel fossilt",Miljövärden!$B$2:$H$2,0),FALSE),"")</f>
        <v>2.6378499999999999E-2</v>
      </c>
      <c r="BZ225" s="351">
        <f t="shared" si="86"/>
        <v>-6.6871507130306096E-8</v>
      </c>
      <c r="CA225" s="353">
        <f t="shared" si="87"/>
        <v>0</v>
      </c>
    </row>
    <row r="226" spans="1:79" x14ac:dyDescent="0.25">
      <c r="A226" s="2" t="s">
        <v>367</v>
      </c>
      <c r="B226" s="2" t="s">
        <v>368</v>
      </c>
      <c r="C226">
        <f>VLOOKUP($B226,'Tillförd energi'!$B$1:$AI$700,MATCH(C$1,'Tillförd energi'!$B$1:$AQ$1,0),FALSE)</f>
        <v>0</v>
      </c>
      <c r="D226">
        <f>VLOOKUP($B226,'Tillförd energi'!$B$1:$AI$700,MATCH(D$1,'Tillförd energi'!$B$1:$AQ$1,0),FALSE)</f>
        <v>0.1</v>
      </c>
      <c r="E226">
        <f>VLOOKUP($B226,'Tillförd energi'!$B$1:$AI$700,MATCH(E$1,'Tillförd energi'!$B$1:$AQ$1,0),FALSE)</f>
        <v>0</v>
      </c>
      <c r="F226">
        <f>VLOOKUP($B226,'Tillförd energi'!$B$1:$AI$700,MATCH(F$1,'Tillförd energi'!$B$1:$AQ$1,0),FALSE)</f>
        <v>0</v>
      </c>
      <c r="G226">
        <f>VLOOKUP($B226,'Tillförd energi'!$B$1:$AI$700,MATCH(G$1,'Tillförd energi'!$B$1:$AQ$1,0),FALSE)</f>
        <v>0</v>
      </c>
      <c r="H226">
        <f>VLOOKUP($B226,'Tillförd energi'!$B$1:$AI$700,MATCH(H$1,'Tillförd energi'!$B$1:$AQ$1,0),FALSE)</f>
        <v>0</v>
      </c>
      <c r="I226">
        <f>VLOOKUP($B226,'Tillförd energi'!$B$1:$AI$700,MATCH(I$1,'Tillförd energi'!$B$1:$AQ$1,0),FALSE)</f>
        <v>0</v>
      </c>
      <c r="J226">
        <f>VLOOKUP($B226,'Tillförd energi'!$B$1:$AI$700,MATCH(J$1,'Tillförd energi'!$B$1:$AQ$1,0),FALSE)</f>
        <v>0</v>
      </c>
      <c r="K226">
        <f>VLOOKUP($B226,'Tillförd energi'!$B$1:$AI$700,MATCH(K$1,'Tillförd energi'!$B$1:$AQ$1,0),FALSE)</f>
        <v>0</v>
      </c>
      <c r="L226">
        <f>VLOOKUP($B226,'Tillförd energi'!$B$1:$AI$700,MATCH(L$1,'Tillförd energi'!$B$1:$AQ$1,0),FALSE)</f>
        <v>0</v>
      </c>
      <c r="M226">
        <f>VLOOKUP($B226,'Tillförd energi'!$B$1:$AI$700,MATCH(M$1,'Tillförd energi'!$B$1:$AQ$1,0),FALSE)</f>
        <v>0</v>
      </c>
      <c r="N226">
        <f>VLOOKUP($B226,'Tillförd energi'!$B$1:$AI$700,MATCH(N$1,'Tillförd energi'!$B$1:$AQ$1,0),FALSE)</f>
        <v>0</v>
      </c>
      <c r="O226">
        <f>VLOOKUP($B226,'Tillförd energi'!$B$1:$AI$700,MATCH(O$1,'Tillförd energi'!$B$1:$AQ$1,0),FALSE)</f>
        <v>0</v>
      </c>
      <c r="P226">
        <f>VLOOKUP($B226,'Tillförd energi'!$B$1:$AI$700,MATCH(P$1,'Tillförd energi'!$B$1:$AQ$1,0),FALSE)</f>
        <v>6</v>
      </c>
      <c r="Q226">
        <f>VLOOKUP($B226,'Tillförd energi'!$B$1:$AI$700,MATCH(Q$1,'Tillförd energi'!$B$1:$AQ$1,0),FALSE)</f>
        <v>0</v>
      </c>
      <c r="R226">
        <f>VLOOKUP($B226,'Tillförd energi'!$B$1:$AI$700,MATCH(R$1,'Tillförd energi'!$B$1:$AQ$1,0),FALSE)</f>
        <v>0</v>
      </c>
      <c r="S226">
        <f>VLOOKUP($B226,'Tillförd energi'!$B$1:$AI$700,MATCH(S$1,'Tillförd energi'!$B$1:$AQ$1,0),FALSE)</f>
        <v>0</v>
      </c>
      <c r="T226">
        <f>VLOOKUP($B226,'Tillförd energi'!$B$1:$AI$700,MATCH(T$1,'Tillförd energi'!$B$1:$AQ$1,0),FALSE)</f>
        <v>0</v>
      </c>
      <c r="U226">
        <f>VLOOKUP($B226,'Tillförd energi'!$B$1:$AI$700,MATCH(U$1,'Tillförd energi'!$B$1:$AQ$1,0),FALSE)</f>
        <v>0</v>
      </c>
      <c r="V226">
        <f>VLOOKUP($B226,'Tillförd energi'!$B$1:$AI$700,MATCH(V$1,'Tillförd energi'!$B$1:$AQ$1,0),FALSE)</f>
        <v>0</v>
      </c>
      <c r="W226">
        <f>VLOOKUP($B226,'Tillförd energi'!$B$1:$AI$700,MATCH(W$1,'Tillförd energi'!$B$1:$AQ$1,0),FALSE)</f>
        <v>0</v>
      </c>
      <c r="X226">
        <f>VLOOKUP($B226,'Tillförd energi'!$B$1:$AI$700,MATCH(X$1,'Tillförd energi'!$B$1:$AQ$1,0),FALSE)</f>
        <v>0</v>
      </c>
      <c r="Y226">
        <f>VLOOKUP($B226,'Tillförd energi'!$B$1:$AI$700,MATCH(Y$1,'Tillförd energi'!$B$1:$AQ$1,0),FALSE)</f>
        <v>0</v>
      </c>
      <c r="Z226">
        <f>VLOOKUP($B226,'Tillförd energi'!$B$1:$AI$700,MATCH(Z$1,'Tillförd energi'!$B$1:$AQ$1,0),FALSE)</f>
        <v>0</v>
      </c>
      <c r="AA226">
        <f>VLOOKUP($B226,'Tillförd energi'!$B$1:$AI$700,MATCH(AA$1,'Tillförd energi'!$B$1:$AQ$1,0),FALSE)</f>
        <v>0</v>
      </c>
      <c r="AB226">
        <f>VLOOKUP($B226,'Tillförd energi'!$B$1:$AI$700,MATCH(AB$1,'Tillförd energi'!$B$1:$AQ$1,0),FALSE)</f>
        <v>0</v>
      </c>
      <c r="AC226">
        <f>VLOOKUP($B226,'Tillförd energi'!$B$1:$AI$700,MATCH(AC$1,'Tillförd energi'!$B$1:$AQ$1,0),FALSE)</f>
        <v>0</v>
      </c>
      <c r="AD226">
        <f>VLOOKUP($B226,'Tillförd energi'!$B$1:$AI$700,MATCH(AD$1,'Tillförd energi'!$B$1:$AQ$1,0),FALSE)</f>
        <v>0</v>
      </c>
      <c r="AE226">
        <f>VLOOKUP($B226,'Tillförd energi'!$B$1:$AI$700,MATCH(AE$1,'Tillförd energi'!$B$1:$AQ$1,0),FALSE)</f>
        <v>0</v>
      </c>
      <c r="AF226">
        <f>VLOOKUP($B226,'Tillförd energi'!$B$1:$AI$700,MATCH(AF$1,'Tillförd energi'!$B$1:$AQ$1,0),FALSE)</f>
        <v>0.12</v>
      </c>
      <c r="AG226">
        <f>IFERROR(VLOOKUP(B226,Miljö!$B$1:$AC$550,MATCH("Köpt mängd produktionsspecifik fjärrvärme:",Miljö!$B$1:$AC$1,0),FALSE)/1,0)</f>
        <v>0</v>
      </c>
      <c r="AI226">
        <f t="shared" si="66"/>
        <v>6.22</v>
      </c>
      <c r="AJ226">
        <f t="shared" si="67"/>
        <v>6.22</v>
      </c>
      <c r="AK226">
        <f>IF(ISERROR(1/VLOOKUP($B226,Leveranser!$B$1:$S$500,MATCH("såld värme (gwh)",Leveranser!$B$1:$S$1,0),FALSE)),"",VLOOKUP($B226,Leveranser!$B$1:$S$500,MATCH("såld värme (gwh)",Leveranser!$B$1:$S$1,0),FALSE))</f>
        <v>4</v>
      </c>
      <c r="AL226">
        <f>VLOOKUP($B226,Leveranser!$B$1:$Y$500,MATCH("Totalt såld fjärrvärme till andra fjärrvärmeföretag",Leveranser!$B$1:$AA$1,0),FALSE)</f>
        <v>0</v>
      </c>
      <c r="AM226">
        <f>IF(ISERROR(1/VLOOKUP($B226,Miljö!$B$1:$S$500,MATCH("Såld mängd produktionsspecifik fjärrvärme (GWh)",Miljö!$B$1:$R$1,0),FALSE)),0,VLOOKUP($B226,Miljö!$B$1:$S$500,MATCH("Såld mängd produktionsspecifik fjärrvärme (GWh)",Miljö!$B$1:$R$1,0),FALSE))</f>
        <v>0</v>
      </c>
      <c r="AN226" s="239">
        <f t="shared" si="68"/>
        <v>0.64308681672025725</v>
      </c>
      <c r="AP226" t="str">
        <f>IFERROR(VLOOKUP($B226,Miljövärden!$B$2:$H$550,7,FALSE),"Nej, saknas")</f>
        <v>Ja</v>
      </c>
      <c r="AQ226" t="str">
        <f>IFERROR(VLOOKUP($B226,Miljövärden!$B$2:$H$550,6,FALSE),"Nej, saknas")</f>
        <v>Ja</v>
      </c>
      <c r="AU226">
        <f t="shared" si="69"/>
        <v>0.12</v>
      </c>
      <c r="AV226">
        <f t="shared" si="70"/>
        <v>0</v>
      </c>
      <c r="AW226">
        <f t="shared" si="71"/>
        <v>6</v>
      </c>
      <c r="AX226">
        <f t="shared" si="72"/>
        <v>0</v>
      </c>
      <c r="AZ226">
        <f t="shared" si="73"/>
        <v>6</v>
      </c>
      <c r="BC226">
        <f t="shared" si="74"/>
        <v>0.1</v>
      </c>
      <c r="BD226">
        <f t="shared" si="75"/>
        <v>0</v>
      </c>
      <c r="BE226">
        <f t="shared" si="76"/>
        <v>6</v>
      </c>
      <c r="BF226">
        <f t="shared" si="77"/>
        <v>0</v>
      </c>
      <c r="BG226">
        <f t="shared" si="78"/>
        <v>0.12</v>
      </c>
      <c r="BH226">
        <f>VLOOKUP(B226,Miljö!$B$1:$I$482,MATCH("Fossilandel för ursprungspecificerad el ()",Miljö!$B$1:$I$1,0),FALSE)</f>
        <v>0.48399999999999999</v>
      </c>
      <c r="BI226">
        <f>VLOOKUP(B226,Miljö!$B$1:$BX$482,MATCH("Kärnkraftsandel för ursprungsspecificerad el ()",Miljö!$B$1:$O$1,0),FALSE)</f>
        <v>0.35</v>
      </c>
      <c r="BJ226">
        <f t="shared" si="79"/>
        <v>0</v>
      </c>
      <c r="BK226" t="str">
        <f>VLOOKUP(B226,Miljö!$B$1:$O$482,MATCH("Fossil andel i procent (%)",Miljö!$B$1:$O$1,0),FALSE)</f>
        <v>ET</v>
      </c>
      <c r="BL226">
        <f t="shared" si="80"/>
        <v>6.22</v>
      </c>
      <c r="BO226" s="289">
        <f t="shared" si="81"/>
        <v>2.5414790996784568E-2</v>
      </c>
      <c r="BP226" s="239">
        <f t="shared" si="82"/>
        <v>6.7524115755627006E-3</v>
      </c>
      <c r="BQ226" s="239">
        <f t="shared" si="83"/>
        <v>0.96783279742765271</v>
      </c>
      <c r="BR226" s="239">
        <f t="shared" si="84"/>
        <v>0</v>
      </c>
      <c r="BS226" s="239"/>
      <c r="BT226" s="351">
        <f t="shared" si="85"/>
        <v>1</v>
      </c>
      <c r="BW226" s="289">
        <f>IF(AP226="ja",VLOOKUP(B226,Miljövärden!$B$2:$H$550,MATCH("Total andel fossilt",Miljövärden!$B$2:$H$2,0),FALSE),"")</f>
        <v>2.5414800000000001E-2</v>
      </c>
      <c r="BZ226" s="351">
        <f t="shared" si="86"/>
        <v>9.0032154335950576E-9</v>
      </c>
      <c r="CA226" s="353">
        <f t="shared" si="87"/>
        <v>0</v>
      </c>
    </row>
    <row r="227" spans="1:79" x14ac:dyDescent="0.25">
      <c r="A227" s="2" t="s">
        <v>367</v>
      </c>
      <c r="B227" s="2" t="s">
        <v>369</v>
      </c>
      <c r="C227">
        <f>VLOOKUP($B227,'Tillförd energi'!$B$1:$AI$700,MATCH(C$1,'Tillförd energi'!$B$1:$AQ$1,0),FALSE)</f>
        <v>0</v>
      </c>
      <c r="D227">
        <f>VLOOKUP($B227,'Tillförd energi'!$B$1:$AI$700,MATCH(D$1,'Tillförd energi'!$B$1:$AQ$1,0),FALSE)</f>
        <v>2.7185600000000001</v>
      </c>
      <c r="E227">
        <f>VLOOKUP($B227,'Tillförd energi'!$B$1:$AI$700,MATCH(E$1,'Tillförd energi'!$B$1:$AQ$1,0),FALSE)</f>
        <v>0</v>
      </c>
      <c r="F227">
        <f>VLOOKUP($B227,'Tillförd energi'!$B$1:$AI$700,MATCH(F$1,'Tillförd energi'!$B$1:$AQ$1,0),FALSE)</f>
        <v>0</v>
      </c>
      <c r="G227">
        <f>VLOOKUP($B227,'Tillförd energi'!$B$1:$AI$700,MATCH(G$1,'Tillförd energi'!$B$1:$AQ$1,0),FALSE)</f>
        <v>0</v>
      </c>
      <c r="H227">
        <f>VLOOKUP($B227,'Tillförd energi'!$B$1:$AI$700,MATCH(H$1,'Tillförd energi'!$B$1:$AQ$1,0),FALSE)</f>
        <v>0</v>
      </c>
      <c r="I227">
        <f>VLOOKUP($B227,'Tillförd energi'!$B$1:$AI$700,MATCH(I$1,'Tillförd energi'!$B$1:$AQ$1,0),FALSE)</f>
        <v>0</v>
      </c>
      <c r="J227">
        <f>VLOOKUP($B227,'Tillförd energi'!$B$1:$AI$700,MATCH(J$1,'Tillförd energi'!$B$1:$AQ$1,0),FALSE)</f>
        <v>0.6</v>
      </c>
      <c r="K227">
        <f>VLOOKUP($B227,'Tillförd energi'!$B$1:$AI$700,MATCH(K$1,'Tillförd energi'!$B$1:$AQ$1,0),FALSE)</f>
        <v>0</v>
      </c>
      <c r="L227">
        <f>VLOOKUP($B227,'Tillförd energi'!$B$1:$AI$700,MATCH(L$1,'Tillförd energi'!$B$1:$AQ$1,0),FALSE)</f>
        <v>70.4024</v>
      </c>
      <c r="M227">
        <f>VLOOKUP($B227,'Tillförd energi'!$B$1:$AI$700,MATCH(M$1,'Tillförd energi'!$B$1:$AQ$1,0),FALSE)</f>
        <v>10.5108</v>
      </c>
      <c r="N227">
        <f>VLOOKUP($B227,'Tillförd energi'!$B$1:$AI$700,MATCH(N$1,'Tillförd energi'!$B$1:$AQ$1,0),FALSE)</f>
        <v>31.145900000000001</v>
      </c>
      <c r="O227">
        <f>VLOOKUP($B227,'Tillförd energi'!$B$1:$AI$700,MATCH(O$1,'Tillförd energi'!$B$1:$AQ$1,0),FALSE)</f>
        <v>0</v>
      </c>
      <c r="P227">
        <f>VLOOKUP($B227,'Tillförd energi'!$B$1:$AI$700,MATCH(P$1,'Tillförd energi'!$B$1:$AQ$1,0),FALSE)</f>
        <v>23.824200000000001</v>
      </c>
      <c r="Q227">
        <f>VLOOKUP($B227,'Tillförd energi'!$B$1:$AI$700,MATCH(Q$1,'Tillförd energi'!$B$1:$AQ$1,0),FALSE)</f>
        <v>4</v>
      </c>
      <c r="R227">
        <f>VLOOKUP($B227,'Tillförd energi'!$B$1:$AI$700,MATCH(R$1,'Tillförd energi'!$B$1:$AQ$1,0),FALSE)</f>
        <v>0</v>
      </c>
      <c r="S227">
        <f>VLOOKUP($B227,'Tillförd energi'!$B$1:$AI$700,MATCH(S$1,'Tillförd energi'!$B$1:$AQ$1,0),FALSE)</f>
        <v>0</v>
      </c>
      <c r="T227">
        <f>VLOOKUP($B227,'Tillförd energi'!$B$1:$AI$700,MATCH(T$1,'Tillförd energi'!$B$1:$AQ$1,0),FALSE)</f>
        <v>0</v>
      </c>
      <c r="U227">
        <f>VLOOKUP($B227,'Tillförd energi'!$B$1:$AI$700,MATCH(U$1,'Tillförd energi'!$B$1:$AQ$1,0),FALSE)</f>
        <v>0</v>
      </c>
      <c r="V227">
        <f>VLOOKUP($B227,'Tillförd energi'!$B$1:$AI$700,MATCH(V$1,'Tillförd energi'!$B$1:$AQ$1,0),FALSE)</f>
        <v>0</v>
      </c>
      <c r="W227">
        <f>VLOOKUP($B227,'Tillförd energi'!$B$1:$AI$700,MATCH(W$1,'Tillförd energi'!$B$1:$AQ$1,0),FALSE)</f>
        <v>0</v>
      </c>
      <c r="X227">
        <f>VLOOKUP($B227,'Tillförd energi'!$B$1:$AI$700,MATCH(X$1,'Tillförd energi'!$B$1:$AQ$1,0),FALSE)</f>
        <v>0</v>
      </c>
      <c r="Y227">
        <f>VLOOKUP($B227,'Tillförd energi'!$B$1:$AI$700,MATCH(Y$1,'Tillförd energi'!$B$1:$AQ$1,0),FALSE)</f>
        <v>0</v>
      </c>
      <c r="Z227">
        <f>VLOOKUP($B227,'Tillförd energi'!$B$1:$AI$700,MATCH(Z$1,'Tillförd energi'!$B$1:$AQ$1,0),FALSE)</f>
        <v>0</v>
      </c>
      <c r="AA227">
        <f>VLOOKUP($B227,'Tillförd energi'!$B$1:$AI$700,MATCH(AA$1,'Tillförd energi'!$B$1:$AQ$1,0),FALSE)</f>
        <v>0</v>
      </c>
      <c r="AB227">
        <f>VLOOKUP($B227,'Tillförd energi'!$B$1:$AI$700,MATCH(AB$1,'Tillförd energi'!$B$1:$AQ$1,0),FALSE)</f>
        <v>0</v>
      </c>
      <c r="AC227">
        <f>VLOOKUP($B227,'Tillförd energi'!$B$1:$AI$700,MATCH(AC$1,'Tillförd energi'!$B$1:$AQ$1,0),FALSE)</f>
        <v>20.100000000000001</v>
      </c>
      <c r="AD227">
        <f>VLOOKUP($B227,'Tillförd energi'!$B$1:$AI$700,MATCH(AD$1,'Tillförd energi'!$B$1:$AQ$1,0),FALSE)</f>
        <v>0</v>
      </c>
      <c r="AE227">
        <f>VLOOKUP($B227,'Tillförd energi'!$B$1:$AI$700,MATCH(AE$1,'Tillförd energi'!$B$1:$AQ$1,0),FALSE)</f>
        <v>0</v>
      </c>
      <c r="AF227">
        <f>VLOOKUP($B227,'Tillförd energi'!$B$1:$AI$700,MATCH(AF$1,'Tillförd energi'!$B$1:$AQ$1,0),FALSE)</f>
        <v>3.819</v>
      </c>
      <c r="AG227">
        <f>IFERROR(VLOOKUP(B227,Miljö!$B$1:$AC$550,MATCH("Köpt mängd produktionsspecifik fjärrvärme:",Miljö!$B$1:$AC$1,0),FALSE)/1,0)</f>
        <v>0</v>
      </c>
      <c r="AI227">
        <f t="shared" si="66"/>
        <v>167.12085999999999</v>
      </c>
      <c r="AJ227">
        <f t="shared" si="67"/>
        <v>167.12085999999999</v>
      </c>
      <c r="AK227">
        <f>IF(ISERROR(1/VLOOKUP($B227,Leveranser!$B$1:$S$500,MATCH("såld värme (gwh)",Leveranser!$B$1:$S$1,0),FALSE)),"",VLOOKUP($B227,Leveranser!$B$1:$S$500,MATCH("såld värme (gwh)",Leveranser!$B$1:$S$1,0),FALSE))</f>
        <v>127.3</v>
      </c>
      <c r="AL227">
        <f>VLOOKUP($B227,Leveranser!$B$1:$Y$500,MATCH("Totalt såld fjärrvärme till andra fjärrvärmeföretag",Leveranser!$B$1:$AA$1,0),FALSE)</f>
        <v>0</v>
      </c>
      <c r="AM227">
        <f>IF(ISERROR(1/VLOOKUP($B227,Miljö!$B$1:$S$500,MATCH("Såld mängd produktionsspecifik fjärrvärme (GWh)",Miljö!$B$1:$R$1,0),FALSE)),0,VLOOKUP($B227,Miljö!$B$1:$S$500,MATCH("Såld mängd produktionsspecifik fjärrvärme (GWh)",Miljö!$B$1:$R$1,0),FALSE))</f>
        <v>0</v>
      </c>
      <c r="AN227" s="239">
        <f t="shared" si="68"/>
        <v>0.76172417973435513</v>
      </c>
      <c r="AP227" t="str">
        <f>IFERROR(VLOOKUP($B227,Miljövärden!$B$2:$H$550,7,FALSE),"Nej, saknas")</f>
        <v>Ja</v>
      </c>
      <c r="AQ227" t="str">
        <f>IFERROR(VLOOKUP($B227,Miljövärden!$B$2:$H$550,6,FALSE),"Nej, saknas")</f>
        <v>Nej</v>
      </c>
      <c r="AU227">
        <f t="shared" si="69"/>
        <v>3.819</v>
      </c>
      <c r="AV227">
        <f t="shared" si="70"/>
        <v>0</v>
      </c>
      <c r="AW227">
        <f t="shared" si="71"/>
        <v>69.480900000000005</v>
      </c>
      <c r="AX227">
        <f t="shared" si="72"/>
        <v>0</v>
      </c>
      <c r="AZ227">
        <f t="shared" si="73"/>
        <v>139.88329999999999</v>
      </c>
      <c r="BC227">
        <f t="shared" si="74"/>
        <v>2.7185600000000001</v>
      </c>
      <c r="BD227">
        <f t="shared" si="75"/>
        <v>0</v>
      </c>
      <c r="BE227">
        <f t="shared" si="76"/>
        <v>69.480900000000005</v>
      </c>
      <c r="BF227">
        <f t="shared" si="77"/>
        <v>91.102399999999989</v>
      </c>
      <c r="BG227">
        <f t="shared" si="78"/>
        <v>3.819</v>
      </c>
      <c r="BH227">
        <f>VLOOKUP(B227,Miljö!$B$1:$I$482,MATCH("Fossilandel för ursprungspecificerad el ()",Miljö!$B$1:$I$1,0),FALSE)</f>
        <v>0.48399999999999999</v>
      </c>
      <c r="BI227">
        <f>VLOOKUP(B227,Miljö!$B$1:$BX$482,MATCH("Kärnkraftsandel för ursprungsspecificerad el ()",Miljö!$B$1:$O$1,0),FALSE)</f>
        <v>0.35</v>
      </c>
      <c r="BJ227">
        <f t="shared" si="79"/>
        <v>0</v>
      </c>
      <c r="BK227" t="str">
        <f>VLOOKUP(B227,Miljö!$B$1:$O$482,MATCH("Fossil andel i procent (%)",Miljö!$B$1:$O$1,0),FALSE)</f>
        <v>ET</v>
      </c>
      <c r="BL227">
        <f t="shared" si="80"/>
        <v>167.12085999999996</v>
      </c>
      <c r="BO227" s="289">
        <f t="shared" si="81"/>
        <v>2.7327264830973232E-2</v>
      </c>
      <c r="BP227" s="239">
        <f t="shared" si="82"/>
        <v>7.9981038872107297E-3</v>
      </c>
      <c r="BQ227" s="239">
        <f t="shared" si="83"/>
        <v>0.41954579458243585</v>
      </c>
      <c r="BR227" s="239">
        <f t="shared" si="84"/>
        <v>0.54512883669938039</v>
      </c>
      <c r="BS227" s="239"/>
      <c r="BT227" s="351">
        <f t="shared" si="85"/>
        <v>1.0000000000000002</v>
      </c>
      <c r="BW227" s="289">
        <f>IF(AP227="ja",VLOOKUP(B227,Miljövärden!$B$2:$H$550,MATCH("Total andel fossilt",Miljövärden!$B$2:$H$2,0),FALSE),"")</f>
        <v>2.7327299999999999E-2</v>
      </c>
      <c r="BZ227" s="351">
        <f t="shared" si="86"/>
        <v>3.5169026767201128E-8</v>
      </c>
      <c r="CA227" s="353">
        <f t="shared" si="87"/>
        <v>0</v>
      </c>
    </row>
    <row r="228" spans="1:79" x14ac:dyDescent="0.25">
      <c r="A228" s="2" t="s">
        <v>370</v>
      </c>
      <c r="B228" s="2" t="s">
        <v>371</v>
      </c>
      <c r="C228">
        <f>VLOOKUP($B228,'Tillförd energi'!$B$1:$AI$700,MATCH(C$1,'Tillförd energi'!$B$1:$AQ$1,0),FALSE)</f>
        <v>0</v>
      </c>
      <c r="D228">
        <f>VLOOKUP($B228,'Tillförd energi'!$B$1:$AI$700,MATCH(D$1,'Tillförd energi'!$B$1:$AQ$1,0),FALSE)</f>
        <v>1.1000000000000001</v>
      </c>
      <c r="E228">
        <f>VLOOKUP($B228,'Tillförd energi'!$B$1:$AI$700,MATCH(E$1,'Tillförd energi'!$B$1:$AQ$1,0),FALSE)</f>
        <v>0</v>
      </c>
      <c r="F228">
        <f>VLOOKUP($B228,'Tillförd energi'!$B$1:$AI$700,MATCH(F$1,'Tillförd energi'!$B$1:$AQ$1,0),FALSE)</f>
        <v>0</v>
      </c>
      <c r="G228">
        <f>VLOOKUP($B228,'Tillförd energi'!$B$1:$AI$700,MATCH(G$1,'Tillförd energi'!$B$1:$AQ$1,0),FALSE)</f>
        <v>0</v>
      </c>
      <c r="H228">
        <f>VLOOKUP($B228,'Tillförd energi'!$B$1:$AI$700,MATCH(H$1,'Tillförd energi'!$B$1:$AQ$1,0),FALSE)</f>
        <v>0</v>
      </c>
      <c r="I228">
        <f>VLOOKUP($B228,'Tillförd energi'!$B$1:$AI$700,MATCH(I$1,'Tillförd energi'!$B$1:$AQ$1,0),FALSE)</f>
        <v>0</v>
      </c>
      <c r="J228">
        <f>VLOOKUP($B228,'Tillförd energi'!$B$1:$AI$700,MATCH(J$1,'Tillförd energi'!$B$1:$AQ$1,0),FALSE)</f>
        <v>0</v>
      </c>
      <c r="K228">
        <f>VLOOKUP($B228,'Tillförd energi'!$B$1:$AI$700,MATCH(K$1,'Tillförd energi'!$B$1:$AQ$1,0),FALSE)</f>
        <v>0</v>
      </c>
      <c r="L228">
        <f>VLOOKUP($B228,'Tillförd energi'!$B$1:$AI$700,MATCH(L$1,'Tillförd energi'!$B$1:$AQ$1,0),FALSE)</f>
        <v>0</v>
      </c>
      <c r="M228">
        <f>VLOOKUP($B228,'Tillförd energi'!$B$1:$AI$700,MATCH(M$1,'Tillförd energi'!$B$1:$AQ$1,0),FALSE)</f>
        <v>0</v>
      </c>
      <c r="N228">
        <f>VLOOKUP($B228,'Tillförd energi'!$B$1:$AI$700,MATCH(N$1,'Tillförd energi'!$B$1:$AQ$1,0),FALSE)</f>
        <v>0</v>
      </c>
      <c r="O228">
        <f>VLOOKUP($B228,'Tillförd energi'!$B$1:$AI$700,MATCH(O$1,'Tillförd energi'!$B$1:$AQ$1,0),FALSE)</f>
        <v>0</v>
      </c>
      <c r="P228">
        <f>VLOOKUP($B228,'Tillförd energi'!$B$1:$AI$700,MATCH(P$1,'Tillförd energi'!$B$1:$AQ$1,0),FALSE)</f>
        <v>15.2</v>
      </c>
      <c r="Q228">
        <f>VLOOKUP($B228,'Tillförd energi'!$B$1:$AI$700,MATCH(Q$1,'Tillförd energi'!$B$1:$AQ$1,0),FALSE)</f>
        <v>0</v>
      </c>
      <c r="R228">
        <f>VLOOKUP($B228,'Tillförd energi'!$B$1:$AI$700,MATCH(R$1,'Tillförd energi'!$B$1:$AQ$1,0),FALSE)</f>
        <v>1.4</v>
      </c>
      <c r="S228">
        <f>VLOOKUP($B228,'Tillförd energi'!$B$1:$AI$700,MATCH(S$1,'Tillförd energi'!$B$1:$AQ$1,0),FALSE)</f>
        <v>0</v>
      </c>
      <c r="T228">
        <f>VLOOKUP($B228,'Tillförd energi'!$B$1:$AI$700,MATCH(T$1,'Tillförd energi'!$B$1:$AQ$1,0),FALSE)</f>
        <v>0</v>
      </c>
      <c r="U228">
        <f>VLOOKUP($B228,'Tillförd energi'!$B$1:$AI$700,MATCH(U$1,'Tillförd energi'!$B$1:$AQ$1,0),FALSE)</f>
        <v>0</v>
      </c>
      <c r="V228">
        <f>VLOOKUP($B228,'Tillförd energi'!$B$1:$AI$700,MATCH(V$1,'Tillförd energi'!$B$1:$AQ$1,0),FALSE)</f>
        <v>0</v>
      </c>
      <c r="W228">
        <f>VLOOKUP($B228,'Tillförd energi'!$B$1:$AI$700,MATCH(W$1,'Tillförd energi'!$B$1:$AQ$1,0),FALSE)</f>
        <v>0</v>
      </c>
      <c r="X228">
        <f>VLOOKUP($B228,'Tillförd energi'!$B$1:$AI$700,MATCH(X$1,'Tillförd energi'!$B$1:$AQ$1,0),FALSE)</f>
        <v>0</v>
      </c>
      <c r="Y228">
        <f>VLOOKUP($B228,'Tillförd energi'!$B$1:$AI$700,MATCH(Y$1,'Tillförd energi'!$B$1:$AQ$1,0),FALSE)</f>
        <v>0</v>
      </c>
      <c r="Z228">
        <f>VLOOKUP($B228,'Tillförd energi'!$B$1:$AI$700,MATCH(Z$1,'Tillförd energi'!$B$1:$AQ$1,0),FALSE)</f>
        <v>0</v>
      </c>
      <c r="AA228">
        <f>VLOOKUP($B228,'Tillförd energi'!$B$1:$AI$700,MATCH(AA$1,'Tillförd energi'!$B$1:$AQ$1,0),FALSE)</f>
        <v>0</v>
      </c>
      <c r="AB228">
        <f>VLOOKUP($B228,'Tillförd energi'!$B$1:$AI$700,MATCH(AB$1,'Tillförd energi'!$B$1:$AQ$1,0),FALSE)</f>
        <v>0</v>
      </c>
      <c r="AC228">
        <f>VLOOKUP($B228,'Tillförd energi'!$B$1:$AI$700,MATCH(AC$1,'Tillförd energi'!$B$1:$AQ$1,0),FALSE)</f>
        <v>0</v>
      </c>
      <c r="AD228">
        <f>VLOOKUP($B228,'Tillförd energi'!$B$1:$AI$700,MATCH(AD$1,'Tillförd energi'!$B$1:$AQ$1,0),FALSE)</f>
        <v>0</v>
      </c>
      <c r="AE228">
        <f>VLOOKUP($B228,'Tillförd energi'!$B$1:$AI$700,MATCH(AE$1,'Tillförd energi'!$B$1:$AQ$1,0),FALSE)</f>
        <v>0</v>
      </c>
      <c r="AF228">
        <f>VLOOKUP($B228,'Tillförd energi'!$B$1:$AI$700,MATCH(AF$1,'Tillförd energi'!$B$1:$AQ$1,0),FALSE)</f>
        <v>0.435</v>
      </c>
      <c r="AG228">
        <f>IFERROR(VLOOKUP(B228,Miljö!$B$1:$AC$550,MATCH("Köpt mängd produktionsspecifik fjärrvärme:",Miljö!$B$1:$AC$1,0),FALSE)/1,0)</f>
        <v>0</v>
      </c>
      <c r="AI228">
        <f t="shared" si="66"/>
        <v>18.134999999999998</v>
      </c>
      <c r="AJ228">
        <f t="shared" si="67"/>
        <v>18.134999999999998</v>
      </c>
      <c r="AK228">
        <f>IF(ISERROR(1/VLOOKUP($B228,Leveranser!$B$1:$S$500,MATCH("såld värme (gwh)",Leveranser!$B$1:$S$1,0),FALSE)),"",VLOOKUP($B228,Leveranser!$B$1:$S$500,MATCH("såld värme (gwh)",Leveranser!$B$1:$S$1,0),FALSE))</f>
        <v>14.5</v>
      </c>
      <c r="AL228">
        <f>VLOOKUP($B228,Leveranser!$B$1:$Y$500,MATCH("Totalt såld fjärrvärme till andra fjärrvärmeföretag",Leveranser!$B$1:$AA$1,0),FALSE)</f>
        <v>0</v>
      </c>
      <c r="AM228">
        <f>IF(ISERROR(1/VLOOKUP($B228,Miljö!$B$1:$S$500,MATCH("Såld mängd produktionsspecifik fjärrvärme (GWh)",Miljö!$B$1:$R$1,0),FALSE)),0,VLOOKUP($B228,Miljö!$B$1:$S$500,MATCH("Såld mängd produktionsspecifik fjärrvärme (GWh)",Miljö!$B$1:$R$1,0),FALSE))</f>
        <v>0</v>
      </c>
      <c r="AN228" s="239">
        <f t="shared" si="68"/>
        <v>0.79955886407499321</v>
      </c>
      <c r="AP228" t="str">
        <f>IFERROR(VLOOKUP($B228,Miljövärden!$B$2:$H$550,7,FALSE),"Nej, saknas")</f>
        <v>Ja</v>
      </c>
      <c r="AQ228" t="str">
        <f>IFERROR(VLOOKUP($B228,Miljövärden!$B$2:$H$550,6,FALSE),"Nej, saknas")</f>
        <v>Ja</v>
      </c>
      <c r="AU228">
        <f t="shared" si="69"/>
        <v>0.435</v>
      </c>
      <c r="AV228">
        <f t="shared" si="70"/>
        <v>0</v>
      </c>
      <c r="AW228">
        <f t="shared" si="71"/>
        <v>15.2</v>
      </c>
      <c r="AX228">
        <f t="shared" si="72"/>
        <v>1.4</v>
      </c>
      <c r="AZ228">
        <f t="shared" si="73"/>
        <v>16.599999999999998</v>
      </c>
      <c r="BC228">
        <f t="shared" si="74"/>
        <v>1.1000000000000001</v>
      </c>
      <c r="BD228">
        <f t="shared" si="75"/>
        <v>0</v>
      </c>
      <c r="BE228">
        <f t="shared" si="76"/>
        <v>16.599999999999998</v>
      </c>
      <c r="BF228">
        <f t="shared" si="77"/>
        <v>0</v>
      </c>
      <c r="BG228">
        <f t="shared" si="78"/>
        <v>0.435</v>
      </c>
      <c r="BH228">
        <f>VLOOKUP(B228,Miljö!$B$1:$I$482,MATCH("Fossilandel för ursprungspecificerad el ()",Miljö!$B$1:$I$1,0),FALSE)</f>
        <v>0.48399999999999999</v>
      </c>
      <c r="BI228">
        <f>VLOOKUP(B228,Miljö!$B$1:$BX$482,MATCH("Kärnkraftsandel för ursprungsspecificerad el ()",Miljö!$B$1:$O$1,0),FALSE)</f>
        <v>0.35</v>
      </c>
      <c r="BJ228">
        <f t="shared" si="79"/>
        <v>0</v>
      </c>
      <c r="BK228" t="str">
        <f>VLOOKUP(B228,Miljö!$B$1:$O$482,MATCH("Fossil andel i procent (%)",Miljö!$B$1:$O$1,0),FALSE)</f>
        <v>ET</v>
      </c>
      <c r="BL228">
        <f t="shared" si="80"/>
        <v>18.134999999999998</v>
      </c>
      <c r="BO228" s="289">
        <f t="shared" si="81"/>
        <v>7.2265784394816665E-2</v>
      </c>
      <c r="BP228" s="239">
        <f t="shared" si="82"/>
        <v>8.3953680727874291E-3</v>
      </c>
      <c r="BQ228" s="239">
        <f t="shared" si="83"/>
        <v>0.91933884753239581</v>
      </c>
      <c r="BR228" s="239">
        <f t="shared" si="84"/>
        <v>0</v>
      </c>
      <c r="BS228" s="239"/>
      <c r="BT228" s="351">
        <f t="shared" si="85"/>
        <v>0.99999999999999989</v>
      </c>
      <c r="BW228" s="289">
        <f>IF(AP228="ja",VLOOKUP(B228,Miljövärden!$B$2:$H$550,MATCH("Total andel fossilt",Miljövärden!$B$2:$H$2,0),FALSE),"")</f>
        <v>7.2265800000000005E-2</v>
      </c>
      <c r="BZ228" s="351">
        <f t="shared" si="86"/>
        <v>1.5605183339983952E-8</v>
      </c>
      <c r="CA228" s="353">
        <f t="shared" si="87"/>
        <v>0</v>
      </c>
    </row>
    <row r="229" spans="1:79" x14ac:dyDescent="0.25">
      <c r="A229" s="2" t="s">
        <v>372</v>
      </c>
      <c r="B229" s="2" t="s">
        <v>373</v>
      </c>
      <c r="C229">
        <f>VLOOKUP($B229,'Tillförd energi'!$B$1:$AI$700,MATCH(C$1,'Tillförd energi'!$B$1:$AQ$1,0),FALSE)</f>
        <v>0</v>
      </c>
      <c r="D229">
        <f>VLOOKUP($B229,'Tillförd energi'!$B$1:$AI$700,MATCH(D$1,'Tillförd energi'!$B$1:$AQ$1,0),FALSE)</f>
        <v>0.60099999999999998</v>
      </c>
      <c r="E229">
        <f>VLOOKUP($B229,'Tillförd energi'!$B$1:$AI$700,MATCH(E$1,'Tillförd energi'!$B$1:$AQ$1,0),FALSE)</f>
        <v>0</v>
      </c>
      <c r="F229">
        <f>VLOOKUP($B229,'Tillförd energi'!$B$1:$AI$700,MATCH(F$1,'Tillförd energi'!$B$1:$AQ$1,0),FALSE)</f>
        <v>3.9929999999999999</v>
      </c>
      <c r="G229">
        <f>VLOOKUP($B229,'Tillförd energi'!$B$1:$AI$700,MATCH(G$1,'Tillförd energi'!$B$1:$AQ$1,0),FALSE)</f>
        <v>0</v>
      </c>
      <c r="H229">
        <f>VLOOKUP($B229,'Tillförd energi'!$B$1:$AI$700,MATCH(H$1,'Tillförd energi'!$B$1:$AQ$1,0),FALSE)</f>
        <v>0</v>
      </c>
      <c r="I229">
        <f>VLOOKUP($B229,'Tillförd energi'!$B$1:$AI$700,MATCH(I$1,'Tillförd energi'!$B$1:$AQ$1,0),FALSE)</f>
        <v>0</v>
      </c>
      <c r="J229">
        <f>VLOOKUP($B229,'Tillförd energi'!$B$1:$AI$700,MATCH(J$1,'Tillförd energi'!$B$1:$AQ$1,0),FALSE)</f>
        <v>0</v>
      </c>
      <c r="K229">
        <f>VLOOKUP($B229,'Tillförd energi'!$B$1:$AI$700,MATCH(K$1,'Tillförd energi'!$B$1:$AQ$1,0),FALSE)</f>
        <v>0</v>
      </c>
      <c r="L229">
        <f>VLOOKUP($B229,'Tillförd energi'!$B$1:$AI$700,MATCH(L$1,'Tillförd energi'!$B$1:$AQ$1,0),FALSE)</f>
        <v>0</v>
      </c>
      <c r="M229">
        <f>VLOOKUP($B229,'Tillförd energi'!$B$1:$AI$700,MATCH(M$1,'Tillförd energi'!$B$1:$AQ$1,0),FALSE)</f>
        <v>0</v>
      </c>
      <c r="N229">
        <f>VLOOKUP($B229,'Tillförd energi'!$B$1:$AI$700,MATCH(N$1,'Tillförd energi'!$B$1:$AQ$1,0),FALSE)</f>
        <v>0</v>
      </c>
      <c r="O229">
        <f>VLOOKUP($B229,'Tillförd energi'!$B$1:$AI$700,MATCH(O$1,'Tillförd energi'!$B$1:$AQ$1,0),FALSE)</f>
        <v>0</v>
      </c>
      <c r="P229">
        <f>VLOOKUP($B229,'Tillförd energi'!$B$1:$AI$700,MATCH(P$1,'Tillförd energi'!$B$1:$AQ$1,0),FALSE)</f>
        <v>0</v>
      </c>
      <c r="Q229">
        <f>VLOOKUP($B229,'Tillförd energi'!$B$1:$AI$700,MATCH(Q$1,'Tillförd energi'!$B$1:$AQ$1,0),FALSE)</f>
        <v>0</v>
      </c>
      <c r="R229">
        <f>VLOOKUP($B229,'Tillförd energi'!$B$1:$AI$700,MATCH(R$1,'Tillförd energi'!$B$1:$AQ$1,0),FALSE)</f>
        <v>0</v>
      </c>
      <c r="S229">
        <f>VLOOKUP($B229,'Tillförd energi'!$B$1:$AI$700,MATCH(S$1,'Tillförd energi'!$B$1:$AQ$1,0),FALSE)</f>
        <v>0</v>
      </c>
      <c r="T229">
        <f>VLOOKUP($B229,'Tillförd energi'!$B$1:$AI$700,MATCH(T$1,'Tillförd energi'!$B$1:$AQ$1,0),FALSE)</f>
        <v>147.01</v>
      </c>
      <c r="U229">
        <f>VLOOKUP($B229,'Tillförd energi'!$B$1:$AI$700,MATCH(U$1,'Tillförd energi'!$B$1:$AQ$1,0),FALSE)</f>
        <v>0</v>
      </c>
      <c r="V229">
        <f>VLOOKUP($B229,'Tillförd energi'!$B$1:$AI$700,MATCH(V$1,'Tillförd energi'!$B$1:$AQ$1,0),FALSE)</f>
        <v>3.694</v>
      </c>
      <c r="W229">
        <f>VLOOKUP($B229,'Tillförd energi'!$B$1:$AI$700,MATCH(W$1,'Tillförd energi'!$B$1:$AQ$1,0),FALSE)</f>
        <v>5.0010000000000003</v>
      </c>
      <c r="X229">
        <f>VLOOKUP($B229,'Tillförd energi'!$B$1:$AI$700,MATCH(X$1,'Tillförd energi'!$B$1:$AQ$1,0),FALSE)</f>
        <v>0</v>
      </c>
      <c r="Y229">
        <f>VLOOKUP($B229,'Tillförd energi'!$B$1:$AI$700,MATCH(Y$1,'Tillförd energi'!$B$1:$AQ$1,0),FALSE)</f>
        <v>0</v>
      </c>
      <c r="Z229">
        <f>VLOOKUP($B229,'Tillförd energi'!$B$1:$AI$700,MATCH(Z$1,'Tillförd energi'!$B$1:$AQ$1,0),FALSE)</f>
        <v>0</v>
      </c>
      <c r="AA229">
        <f>VLOOKUP($B229,'Tillförd energi'!$B$1:$AI$700,MATCH(AA$1,'Tillförd energi'!$B$1:$AQ$1,0),FALSE)</f>
        <v>161.93700000000001</v>
      </c>
      <c r="AB229">
        <f>VLOOKUP($B229,'Tillförd energi'!$B$1:$AI$700,MATCH(AB$1,'Tillförd energi'!$B$1:$AQ$1,0),FALSE)</f>
        <v>312.74599999999998</v>
      </c>
      <c r="AC229">
        <f>VLOOKUP($B229,'Tillförd energi'!$B$1:$AI$700,MATCH(AC$1,'Tillförd energi'!$B$1:$AQ$1,0),FALSE)</f>
        <v>0</v>
      </c>
      <c r="AD229">
        <f>VLOOKUP($B229,'Tillförd energi'!$B$1:$AI$700,MATCH(AD$1,'Tillförd energi'!$B$1:$AQ$1,0),FALSE)</f>
        <v>3.1E-2</v>
      </c>
      <c r="AE229">
        <f>VLOOKUP($B229,'Tillförd energi'!$B$1:$AI$700,MATCH(AE$1,'Tillförd energi'!$B$1:$AQ$1,0),FALSE)</f>
        <v>0</v>
      </c>
      <c r="AF229">
        <f>VLOOKUP($B229,'Tillförd energi'!$B$1:$AI$700,MATCH(AF$1,'Tillförd energi'!$B$1:$AQ$1,0),FALSE)</f>
        <v>15.573</v>
      </c>
      <c r="AG229">
        <f>IFERROR(VLOOKUP(B229,Miljö!$B$1:$AC$550,MATCH("Köpt mängd produktionsspecifik fjärrvärme:",Miljö!$B$1:$AC$1,0),FALSE)/1,0)</f>
        <v>433.45800000000003</v>
      </c>
      <c r="AI229">
        <f t="shared" si="66"/>
        <v>650.5859999999999</v>
      </c>
      <c r="AJ229">
        <f t="shared" si="67"/>
        <v>1084.0439999999999</v>
      </c>
      <c r="AK229">
        <f>IF(ISERROR(1/VLOOKUP($B229,Leveranser!$B$1:$S$500,MATCH("såld värme (gwh)",Leveranser!$B$1:$S$1,0),FALSE)),"",VLOOKUP($B229,Leveranser!$B$1:$S$500,MATCH("såld värme (gwh)",Leveranser!$B$1:$S$1,0),FALSE))</f>
        <v>997</v>
      </c>
      <c r="AL229">
        <f>VLOOKUP($B229,Leveranser!$B$1:$Y$500,MATCH("Totalt såld fjärrvärme till andra fjärrvärmeföretag",Leveranser!$B$1:$AA$1,0),FALSE)</f>
        <v>0.83299999999999996</v>
      </c>
      <c r="AM229">
        <f>IF(ISERROR(1/VLOOKUP($B229,Miljö!$B$1:$S$500,MATCH("Såld mängd produktionsspecifik fjärrvärme (GWh)",Miljö!$B$1:$R$1,0),FALSE)),0,VLOOKUP($B229,Miljö!$B$1:$S$500,MATCH("Såld mängd produktionsspecifik fjärrvärme (GWh)",Miljö!$B$1:$R$1,0),FALSE))</f>
        <v>4.4630000000000001</v>
      </c>
      <c r="AN229" s="239">
        <f t="shared" si="68"/>
        <v>0.91970436624343677</v>
      </c>
      <c r="AP229" t="str">
        <f>IFERROR(VLOOKUP($B229,Miljövärden!$B$2:$H$550,7,FALSE),"Nej, saknas")</f>
        <v>Ja</v>
      </c>
      <c r="AQ229" t="str">
        <f>IFERROR(VLOOKUP($B229,Miljövärden!$B$2:$H$550,6,FALSE),"Nej, saknas")</f>
        <v>Nej</v>
      </c>
      <c r="AU229">
        <f t="shared" si="69"/>
        <v>177.51000000000002</v>
      </c>
      <c r="AV229">
        <f t="shared" si="70"/>
        <v>0</v>
      </c>
      <c r="AW229">
        <f t="shared" si="71"/>
        <v>0</v>
      </c>
      <c r="AX229">
        <f t="shared" si="72"/>
        <v>147.01</v>
      </c>
      <c r="AZ229">
        <f t="shared" si="73"/>
        <v>155.70499999999998</v>
      </c>
      <c r="BC229">
        <f t="shared" si="74"/>
        <v>4.5939999999999994</v>
      </c>
      <c r="BD229">
        <f t="shared" si="75"/>
        <v>0</v>
      </c>
      <c r="BE229">
        <f t="shared" si="76"/>
        <v>155.70499999999998</v>
      </c>
      <c r="BF229">
        <f t="shared" si="77"/>
        <v>312.77699999999999</v>
      </c>
      <c r="BG229">
        <f t="shared" si="78"/>
        <v>177.51000000000002</v>
      </c>
      <c r="BH229">
        <f>VLOOKUP(B229,Miljö!$B$1:$I$482,MATCH("Fossilandel för ursprungspecificerad el ()",Miljö!$B$1:$I$1,0),FALSE)</f>
        <v>0</v>
      </c>
      <c r="BI229">
        <f>VLOOKUP(B229,Miljö!$B$1:$BX$482,MATCH("Kärnkraftsandel för ursprungsspecificerad el ()",Miljö!$B$1:$O$1,0),FALSE)</f>
        <v>0</v>
      </c>
      <c r="BJ229">
        <f t="shared" si="79"/>
        <v>433.45800000000003</v>
      </c>
      <c r="BK229">
        <f>VLOOKUP(B229,Miljö!$B$1:$O$482,MATCH("Fossil andel i procent (%)",Miljö!$B$1:$O$1,0),FALSE)</f>
        <v>0</v>
      </c>
      <c r="BL229">
        <f t="shared" si="80"/>
        <v>1084.0440000000001</v>
      </c>
      <c r="BO229" s="289">
        <f t="shared" si="81"/>
        <v>4.2378353646161954E-3</v>
      </c>
      <c r="BP229" s="239">
        <f t="shared" si="82"/>
        <v>0.3998527735036585</v>
      </c>
      <c r="BQ229" s="239">
        <f t="shared" si="83"/>
        <v>0.30738143470191248</v>
      </c>
      <c r="BR229" s="239">
        <f t="shared" si="84"/>
        <v>0.28852795642981277</v>
      </c>
      <c r="BS229" s="239"/>
      <c r="BT229" s="351">
        <f t="shared" si="85"/>
        <v>0.99999999999999989</v>
      </c>
      <c r="BW229" s="289">
        <f>IF(AP229="ja",VLOOKUP(B229,Miljövärden!$B$2:$H$550,MATCH("Total andel fossilt",Miljövärden!$B$2:$H$2,0),FALSE),"")</f>
        <v>4.2553599999999997E-3</v>
      </c>
      <c r="BZ229" s="351">
        <f t="shared" si="86"/>
        <v>1.7524635383804263E-5</v>
      </c>
      <c r="CA229" s="353">
        <f t="shared" si="87"/>
        <v>0</v>
      </c>
    </row>
    <row r="230" spans="1:79" x14ac:dyDescent="0.25">
      <c r="A230" s="2" t="s">
        <v>374</v>
      </c>
      <c r="B230" s="2" t="s">
        <v>375</v>
      </c>
      <c r="C230">
        <f>VLOOKUP($B230,'Tillförd energi'!$B$1:$AI$700,MATCH(C$1,'Tillförd energi'!$B$1:$AQ$1,0),FALSE)</f>
        <v>0</v>
      </c>
      <c r="D230">
        <f>VLOOKUP($B230,'Tillförd energi'!$B$1:$AI$700,MATCH(D$1,'Tillförd energi'!$B$1:$AQ$1,0),FALSE)</f>
        <v>2E-3</v>
      </c>
      <c r="E230">
        <f>VLOOKUP($B230,'Tillförd energi'!$B$1:$AI$700,MATCH(E$1,'Tillförd energi'!$B$1:$AQ$1,0),FALSE)</f>
        <v>0</v>
      </c>
      <c r="F230">
        <f>VLOOKUP($B230,'Tillförd energi'!$B$1:$AI$700,MATCH(F$1,'Tillförd energi'!$B$1:$AQ$1,0),FALSE)</f>
        <v>0</v>
      </c>
      <c r="G230">
        <f>VLOOKUP($B230,'Tillförd energi'!$B$1:$AI$700,MATCH(G$1,'Tillförd energi'!$B$1:$AQ$1,0),FALSE)</f>
        <v>0</v>
      </c>
      <c r="H230">
        <f>VLOOKUP($B230,'Tillförd energi'!$B$1:$AI$700,MATCH(H$1,'Tillförd energi'!$B$1:$AQ$1,0),FALSE)</f>
        <v>0</v>
      </c>
      <c r="I230">
        <f>VLOOKUP($B230,'Tillförd energi'!$B$1:$AI$700,MATCH(I$1,'Tillförd energi'!$B$1:$AQ$1,0),FALSE)</f>
        <v>0</v>
      </c>
      <c r="J230">
        <f>VLOOKUP($B230,'Tillförd energi'!$B$1:$AI$700,MATCH(J$1,'Tillförd energi'!$B$1:$AQ$1,0),FALSE)</f>
        <v>0</v>
      </c>
      <c r="K230">
        <f>VLOOKUP($B230,'Tillförd energi'!$B$1:$AI$700,MATCH(K$1,'Tillförd energi'!$B$1:$AQ$1,0),FALSE)</f>
        <v>0</v>
      </c>
      <c r="L230">
        <f>VLOOKUP($B230,'Tillförd energi'!$B$1:$AI$700,MATCH(L$1,'Tillförd energi'!$B$1:$AQ$1,0),FALSE)</f>
        <v>0</v>
      </c>
      <c r="M230">
        <f>VLOOKUP($B230,'Tillförd energi'!$B$1:$AI$700,MATCH(M$1,'Tillförd energi'!$B$1:$AQ$1,0),FALSE)</f>
        <v>0</v>
      </c>
      <c r="N230">
        <f>VLOOKUP($B230,'Tillförd energi'!$B$1:$AI$700,MATCH(N$1,'Tillförd energi'!$B$1:$AQ$1,0),FALSE)</f>
        <v>0</v>
      </c>
      <c r="O230">
        <f>VLOOKUP($B230,'Tillförd energi'!$B$1:$AI$700,MATCH(O$1,'Tillförd energi'!$B$1:$AQ$1,0),FALSE)</f>
        <v>0</v>
      </c>
      <c r="P230">
        <f>VLOOKUP($B230,'Tillförd energi'!$B$1:$AI$700,MATCH(P$1,'Tillförd energi'!$B$1:$AQ$1,0),FALSE)</f>
        <v>0</v>
      </c>
      <c r="Q230">
        <f>VLOOKUP($B230,'Tillförd energi'!$B$1:$AI$700,MATCH(Q$1,'Tillförd energi'!$B$1:$AQ$1,0),FALSE)</f>
        <v>0</v>
      </c>
      <c r="R230">
        <f>VLOOKUP($B230,'Tillförd energi'!$B$1:$AI$700,MATCH(R$1,'Tillförd energi'!$B$1:$AQ$1,0),FALSE)</f>
        <v>13.124000000000001</v>
      </c>
      <c r="S230">
        <f>VLOOKUP($B230,'Tillförd energi'!$B$1:$AI$700,MATCH(S$1,'Tillförd energi'!$B$1:$AQ$1,0),FALSE)</f>
        <v>0</v>
      </c>
      <c r="T230">
        <f>VLOOKUP($B230,'Tillförd energi'!$B$1:$AI$700,MATCH(T$1,'Tillförd energi'!$B$1:$AQ$1,0),FALSE)</f>
        <v>0</v>
      </c>
      <c r="U230">
        <f>VLOOKUP($B230,'Tillförd energi'!$B$1:$AI$700,MATCH(U$1,'Tillförd energi'!$B$1:$AQ$1,0),FALSE)</f>
        <v>0</v>
      </c>
      <c r="V230">
        <f>VLOOKUP($B230,'Tillförd energi'!$B$1:$AI$700,MATCH(V$1,'Tillförd energi'!$B$1:$AQ$1,0),FALSE)</f>
        <v>0</v>
      </c>
      <c r="W230">
        <f>VLOOKUP($B230,'Tillförd energi'!$B$1:$AI$700,MATCH(W$1,'Tillförd energi'!$B$1:$AQ$1,0),FALSE)</f>
        <v>0</v>
      </c>
      <c r="X230">
        <f>VLOOKUP($B230,'Tillförd energi'!$B$1:$AI$700,MATCH(X$1,'Tillförd energi'!$B$1:$AQ$1,0),FALSE)</f>
        <v>0</v>
      </c>
      <c r="Y230">
        <f>VLOOKUP($B230,'Tillförd energi'!$B$1:$AI$700,MATCH(Y$1,'Tillförd energi'!$B$1:$AQ$1,0),FALSE)</f>
        <v>0</v>
      </c>
      <c r="Z230">
        <f>VLOOKUP($B230,'Tillförd energi'!$B$1:$AI$700,MATCH(Z$1,'Tillförd energi'!$B$1:$AQ$1,0),FALSE)</f>
        <v>0</v>
      </c>
      <c r="AA230">
        <f>VLOOKUP($B230,'Tillförd energi'!$B$1:$AI$700,MATCH(AA$1,'Tillförd energi'!$B$1:$AQ$1,0),FALSE)</f>
        <v>0</v>
      </c>
      <c r="AB230">
        <f>VLOOKUP($B230,'Tillförd energi'!$B$1:$AI$700,MATCH(AB$1,'Tillförd energi'!$B$1:$AQ$1,0),FALSE)</f>
        <v>0</v>
      </c>
      <c r="AC230">
        <f>VLOOKUP($B230,'Tillförd energi'!$B$1:$AI$700,MATCH(AC$1,'Tillförd energi'!$B$1:$AQ$1,0),FALSE)</f>
        <v>0</v>
      </c>
      <c r="AD230">
        <f>VLOOKUP($B230,'Tillförd energi'!$B$1:$AI$700,MATCH(AD$1,'Tillförd energi'!$B$1:$AQ$1,0),FALSE)</f>
        <v>7.4039999999999999</v>
      </c>
      <c r="AE230">
        <f>VLOOKUP($B230,'Tillförd energi'!$B$1:$AI$700,MATCH(AE$1,'Tillförd energi'!$B$1:$AQ$1,0),FALSE)</f>
        <v>0</v>
      </c>
      <c r="AF230">
        <f>VLOOKUP($B230,'Tillförd energi'!$B$1:$AI$700,MATCH(AF$1,'Tillförd energi'!$B$1:$AQ$1,0),FALSE)</f>
        <v>0.42899999999999999</v>
      </c>
      <c r="AG230">
        <f>IFERROR(VLOOKUP(B230,Miljö!$B$1:$AC$550,MATCH("Köpt mängd produktionsspecifik fjärrvärme:",Miljö!$B$1:$AC$1,0),FALSE)/1,0)</f>
        <v>0</v>
      </c>
      <c r="AI230">
        <f t="shared" si="66"/>
        <v>20.959</v>
      </c>
      <c r="AJ230">
        <f t="shared" si="67"/>
        <v>20.959</v>
      </c>
      <c r="AK230">
        <f>IF(ISERROR(1/VLOOKUP($B230,Leveranser!$B$1:$S$500,MATCH("såld värme (gwh)",Leveranser!$B$1:$S$1,0),FALSE)),"",VLOOKUP($B230,Leveranser!$B$1:$S$500,MATCH("såld värme (gwh)",Leveranser!$B$1:$S$1,0),FALSE))</f>
        <v>17.117999999999999</v>
      </c>
      <c r="AL230">
        <f>VLOOKUP($B230,Leveranser!$B$1:$Y$500,MATCH("Totalt såld fjärrvärme till andra fjärrvärmeföretag",Leveranser!$B$1:$AA$1,0),FALSE)</f>
        <v>0</v>
      </c>
      <c r="AM230">
        <f>IF(ISERROR(1/VLOOKUP($B230,Miljö!$B$1:$S$500,MATCH("Såld mängd produktionsspecifik fjärrvärme (GWh)",Miljö!$B$1:$R$1,0),FALSE)),0,VLOOKUP($B230,Miljö!$B$1:$S$500,MATCH("Såld mängd produktionsspecifik fjärrvärme (GWh)",Miljö!$B$1:$R$1,0),FALSE))</f>
        <v>0</v>
      </c>
      <c r="AN230" s="239">
        <f t="shared" si="68"/>
        <v>0.81673743976334745</v>
      </c>
      <c r="AP230" t="str">
        <f>IFERROR(VLOOKUP($B230,Miljövärden!$B$2:$H$550,7,FALSE),"Nej, saknas")</f>
        <v>Ja</v>
      </c>
      <c r="AQ230" t="str">
        <f>IFERROR(VLOOKUP($B230,Miljövärden!$B$2:$H$550,6,FALSE),"Nej, saknas")</f>
        <v>Nej</v>
      </c>
      <c r="AU230">
        <f t="shared" si="69"/>
        <v>0.42899999999999999</v>
      </c>
      <c r="AV230">
        <f t="shared" si="70"/>
        <v>0</v>
      </c>
      <c r="AW230">
        <f t="shared" si="71"/>
        <v>0</v>
      </c>
      <c r="AX230">
        <f t="shared" si="72"/>
        <v>13.124000000000001</v>
      </c>
      <c r="AZ230">
        <f t="shared" si="73"/>
        <v>13.124000000000001</v>
      </c>
      <c r="BC230">
        <f t="shared" si="74"/>
        <v>2E-3</v>
      </c>
      <c r="BD230">
        <f t="shared" si="75"/>
        <v>0</v>
      </c>
      <c r="BE230">
        <f t="shared" si="76"/>
        <v>13.124000000000001</v>
      </c>
      <c r="BF230">
        <f t="shared" si="77"/>
        <v>7.4039999999999999</v>
      </c>
      <c r="BG230">
        <f t="shared" si="78"/>
        <v>0.42899999999999999</v>
      </c>
      <c r="BH230">
        <f>VLOOKUP(B230,Miljö!$B$1:$I$482,MATCH("Fossilandel för ursprungspecificerad el ()",Miljö!$B$1:$I$1,0),FALSE)</f>
        <v>0.48399999999999999</v>
      </c>
      <c r="BI230">
        <f>VLOOKUP(B230,Miljö!$B$1:$BX$482,MATCH("Kärnkraftsandel för ursprungsspecificerad el ()",Miljö!$B$1:$O$1,0),FALSE)</f>
        <v>0.35</v>
      </c>
      <c r="BJ230">
        <f t="shared" si="79"/>
        <v>0</v>
      </c>
      <c r="BK230" t="str">
        <f>VLOOKUP(B230,Miljö!$B$1:$O$482,MATCH("Fossil andel i procent (%)",Miljö!$B$1:$O$1,0),FALSE)</f>
        <v>ET</v>
      </c>
      <c r="BL230">
        <f t="shared" si="80"/>
        <v>20.959</v>
      </c>
      <c r="BO230" s="289">
        <f t="shared" si="81"/>
        <v>1.0002194761200438E-2</v>
      </c>
      <c r="BP230" s="239">
        <f t="shared" si="82"/>
        <v>7.1639868314327965E-3</v>
      </c>
      <c r="BQ230" s="239">
        <f t="shared" si="83"/>
        <v>0.62957268953671452</v>
      </c>
      <c r="BR230" s="239">
        <f t="shared" si="84"/>
        <v>0.35326112887065225</v>
      </c>
      <c r="BS230" s="239"/>
      <c r="BT230" s="351">
        <f t="shared" si="85"/>
        <v>1</v>
      </c>
      <c r="BW230" s="289">
        <f>IF(AP230="ja",VLOOKUP(B230,Miljövärden!$B$2:$H$550,MATCH("Total andel fossilt",Miljövärden!$B$2:$H$2,0),FALSE),"")</f>
        <v>1.0002199999999999E-2</v>
      </c>
      <c r="BZ230" s="351">
        <f t="shared" si="86"/>
        <v>5.2387995608249582E-9</v>
      </c>
      <c r="CA230" s="353">
        <f t="shared" si="87"/>
        <v>0</v>
      </c>
    </row>
    <row r="231" spans="1:79" x14ac:dyDescent="0.25">
      <c r="A231" s="2" t="s">
        <v>374</v>
      </c>
      <c r="B231" s="2" t="s">
        <v>376</v>
      </c>
      <c r="C231">
        <f>VLOOKUP($B231,'Tillförd energi'!$B$1:$AI$700,MATCH(C$1,'Tillförd energi'!$B$1:$AQ$1,0),FALSE)</f>
        <v>0</v>
      </c>
      <c r="D231">
        <f>VLOOKUP($B231,'Tillförd energi'!$B$1:$AI$700,MATCH(D$1,'Tillförd energi'!$B$1:$AQ$1,0),FALSE)</f>
        <v>0.55200000000000005</v>
      </c>
      <c r="E231">
        <f>VLOOKUP($B231,'Tillförd energi'!$B$1:$AI$700,MATCH(E$1,'Tillförd energi'!$B$1:$AQ$1,0),FALSE)</f>
        <v>0</v>
      </c>
      <c r="F231">
        <f>VLOOKUP($B231,'Tillförd energi'!$B$1:$AI$700,MATCH(F$1,'Tillförd energi'!$B$1:$AQ$1,0),FALSE)</f>
        <v>0</v>
      </c>
      <c r="G231">
        <f>VLOOKUP($B231,'Tillförd energi'!$B$1:$AI$700,MATCH(G$1,'Tillförd energi'!$B$1:$AQ$1,0),FALSE)</f>
        <v>0</v>
      </c>
      <c r="H231">
        <f>VLOOKUP($B231,'Tillförd energi'!$B$1:$AI$700,MATCH(H$1,'Tillförd energi'!$B$1:$AQ$1,0),FALSE)</f>
        <v>0</v>
      </c>
      <c r="I231">
        <f>VLOOKUP($B231,'Tillförd energi'!$B$1:$AI$700,MATCH(I$1,'Tillförd energi'!$B$1:$AQ$1,0),FALSE)</f>
        <v>0</v>
      </c>
      <c r="J231">
        <f>VLOOKUP($B231,'Tillförd energi'!$B$1:$AI$700,MATCH(J$1,'Tillförd energi'!$B$1:$AQ$1,0),FALSE)</f>
        <v>0</v>
      </c>
      <c r="K231">
        <f>VLOOKUP($B231,'Tillförd energi'!$B$1:$AI$700,MATCH(K$1,'Tillförd energi'!$B$1:$AQ$1,0),FALSE)</f>
        <v>0</v>
      </c>
      <c r="L231">
        <f>VLOOKUP($B231,'Tillförd energi'!$B$1:$AI$700,MATCH(L$1,'Tillförd energi'!$B$1:$AQ$1,0),FALSE)</f>
        <v>0</v>
      </c>
      <c r="M231">
        <f>VLOOKUP($B231,'Tillförd energi'!$B$1:$AI$700,MATCH(M$1,'Tillförd energi'!$B$1:$AQ$1,0),FALSE)</f>
        <v>0</v>
      </c>
      <c r="N231">
        <f>VLOOKUP($B231,'Tillförd energi'!$B$1:$AI$700,MATCH(N$1,'Tillförd energi'!$B$1:$AQ$1,0),FALSE)</f>
        <v>67.4679</v>
      </c>
      <c r="O231">
        <f>VLOOKUP($B231,'Tillförd energi'!$B$1:$AI$700,MATCH(O$1,'Tillförd energi'!$B$1:$AQ$1,0),FALSE)</f>
        <v>0</v>
      </c>
      <c r="P231">
        <f>VLOOKUP($B231,'Tillförd energi'!$B$1:$AI$700,MATCH(P$1,'Tillförd energi'!$B$1:$AQ$1,0),FALSE)</f>
        <v>55.477400000000003</v>
      </c>
      <c r="Q231">
        <f>VLOOKUP($B231,'Tillförd energi'!$B$1:$AI$700,MATCH(Q$1,'Tillförd energi'!$B$1:$AQ$1,0),FALSE)</f>
        <v>0</v>
      </c>
      <c r="R231">
        <f>VLOOKUP($B231,'Tillförd energi'!$B$1:$AI$700,MATCH(R$1,'Tillförd energi'!$B$1:$AQ$1,0),FALSE)</f>
        <v>0</v>
      </c>
      <c r="S231">
        <f>VLOOKUP($B231,'Tillförd energi'!$B$1:$AI$700,MATCH(S$1,'Tillförd energi'!$B$1:$AQ$1,0),FALSE)</f>
        <v>0</v>
      </c>
      <c r="T231">
        <f>VLOOKUP($B231,'Tillförd energi'!$B$1:$AI$700,MATCH(T$1,'Tillförd energi'!$B$1:$AQ$1,0),FALSE)</f>
        <v>0</v>
      </c>
      <c r="U231">
        <f>VLOOKUP($B231,'Tillförd energi'!$B$1:$AI$700,MATCH(U$1,'Tillförd energi'!$B$1:$AQ$1,0),FALSE)</f>
        <v>0</v>
      </c>
      <c r="V231">
        <f>VLOOKUP($B231,'Tillförd energi'!$B$1:$AI$700,MATCH(V$1,'Tillförd energi'!$B$1:$AQ$1,0),FALSE)</f>
        <v>0</v>
      </c>
      <c r="W231">
        <f>VLOOKUP($B231,'Tillförd energi'!$B$1:$AI$700,MATCH(W$1,'Tillförd energi'!$B$1:$AQ$1,0),FALSE)</f>
        <v>0</v>
      </c>
      <c r="X231">
        <f>VLOOKUP($B231,'Tillförd energi'!$B$1:$AI$700,MATCH(X$1,'Tillförd energi'!$B$1:$AQ$1,0),FALSE)</f>
        <v>0</v>
      </c>
      <c r="Y231">
        <f>VLOOKUP($B231,'Tillförd energi'!$B$1:$AI$700,MATCH(Y$1,'Tillförd energi'!$B$1:$AQ$1,0),FALSE)</f>
        <v>0</v>
      </c>
      <c r="Z231">
        <f>VLOOKUP($B231,'Tillförd energi'!$B$1:$AI$700,MATCH(Z$1,'Tillförd energi'!$B$1:$AQ$1,0),FALSE)</f>
        <v>0.48899999999999999</v>
      </c>
      <c r="AA231">
        <f>VLOOKUP($B231,'Tillförd energi'!$B$1:$AI$700,MATCH(AA$1,'Tillförd energi'!$B$1:$AQ$1,0),FALSE)</f>
        <v>0</v>
      </c>
      <c r="AB231">
        <f>VLOOKUP($B231,'Tillförd energi'!$B$1:$AI$700,MATCH(AB$1,'Tillförd energi'!$B$1:$AQ$1,0),FALSE)</f>
        <v>0</v>
      </c>
      <c r="AC231">
        <f>VLOOKUP($B231,'Tillförd energi'!$B$1:$AI$700,MATCH(AC$1,'Tillförd energi'!$B$1:$AQ$1,0),FALSE)</f>
        <v>28.539000000000001</v>
      </c>
      <c r="AD231">
        <f>VLOOKUP($B231,'Tillförd energi'!$B$1:$AI$700,MATCH(AD$1,'Tillförd energi'!$B$1:$AQ$1,0),FALSE)</f>
        <v>0</v>
      </c>
      <c r="AE231">
        <f>VLOOKUP($B231,'Tillförd energi'!$B$1:$AI$700,MATCH(AE$1,'Tillförd energi'!$B$1:$AQ$1,0),FALSE)</f>
        <v>0</v>
      </c>
      <c r="AF231">
        <f>VLOOKUP($B231,'Tillförd energi'!$B$1:$AI$700,MATCH(AF$1,'Tillförd energi'!$B$1:$AQ$1,0),FALSE)</f>
        <v>4.6767500000000002</v>
      </c>
      <c r="AG231">
        <f>IFERROR(VLOOKUP(B231,Miljö!$B$1:$AC$550,MATCH("Köpt mängd produktionsspecifik fjärrvärme:",Miljö!$B$1:$AC$1,0),FALSE)/1,0)</f>
        <v>0</v>
      </c>
      <c r="AI231">
        <f t="shared" si="66"/>
        <v>157.20205000000001</v>
      </c>
      <c r="AJ231">
        <f t="shared" si="67"/>
        <v>157.20205000000001</v>
      </c>
      <c r="AK231">
        <f>IF(ISERROR(1/VLOOKUP($B231,Leveranser!$B$1:$S$500,MATCH("såld värme (gwh)",Leveranser!$B$1:$S$1,0),FALSE)),"",VLOOKUP($B231,Leveranser!$B$1:$S$500,MATCH("såld värme (gwh)",Leveranser!$B$1:$S$1,0),FALSE))</f>
        <v>125.523</v>
      </c>
      <c r="AL231">
        <f>VLOOKUP($B231,Leveranser!$B$1:$Y$500,MATCH("Totalt såld fjärrvärme till andra fjärrvärmeföretag",Leveranser!$B$1:$AA$1,0),FALSE)</f>
        <v>0</v>
      </c>
      <c r="AM231">
        <f>IF(ISERROR(1/VLOOKUP($B231,Miljö!$B$1:$S$500,MATCH("Såld mängd produktionsspecifik fjärrvärme (GWh)",Miljö!$B$1:$R$1,0),FALSE)),0,VLOOKUP($B231,Miljö!$B$1:$S$500,MATCH("Såld mängd produktionsspecifik fjärrvärme (GWh)",Miljö!$B$1:$R$1,0),FALSE))</f>
        <v>0</v>
      </c>
      <c r="AN231" s="239">
        <f t="shared" si="68"/>
        <v>0.79848195363864516</v>
      </c>
      <c r="AP231" t="str">
        <f>IFERROR(VLOOKUP($B231,Miljövärden!$B$2:$H$550,7,FALSE),"Nej, saknas")</f>
        <v>Ja</v>
      </c>
      <c r="AQ231" t="str">
        <f>IFERROR(VLOOKUP($B231,Miljövärden!$B$2:$H$550,6,FALSE),"Nej, saknas")</f>
        <v>Nej</v>
      </c>
      <c r="AU231">
        <f t="shared" si="69"/>
        <v>5.1657500000000001</v>
      </c>
      <c r="AV231">
        <f t="shared" si="70"/>
        <v>0</v>
      </c>
      <c r="AW231">
        <f t="shared" si="71"/>
        <v>122.9453</v>
      </c>
      <c r="AX231">
        <f t="shared" si="72"/>
        <v>0</v>
      </c>
      <c r="AZ231">
        <f t="shared" si="73"/>
        <v>122.9453</v>
      </c>
      <c r="BC231">
        <f t="shared" si="74"/>
        <v>0.55200000000000005</v>
      </c>
      <c r="BD231">
        <f t="shared" si="75"/>
        <v>0</v>
      </c>
      <c r="BE231">
        <f t="shared" si="76"/>
        <v>122.9453</v>
      </c>
      <c r="BF231">
        <f t="shared" si="77"/>
        <v>28.539000000000001</v>
      </c>
      <c r="BG231">
        <f t="shared" si="78"/>
        <v>5.1657500000000001</v>
      </c>
      <c r="BH231">
        <f>VLOOKUP(B231,Miljö!$B$1:$I$482,MATCH("Fossilandel för ursprungspecificerad el ()",Miljö!$B$1:$I$1,0),FALSE)</f>
        <v>0.48399999999999999</v>
      </c>
      <c r="BI231">
        <f>VLOOKUP(B231,Miljö!$B$1:$BX$482,MATCH("Kärnkraftsandel för ursprungsspecificerad el ()",Miljö!$B$1:$O$1,0),FALSE)</f>
        <v>0.35</v>
      </c>
      <c r="BJ231">
        <f t="shared" si="79"/>
        <v>0</v>
      </c>
      <c r="BK231" t="str">
        <f>VLOOKUP(B231,Miljö!$B$1:$O$482,MATCH("Fossil andel i procent (%)",Miljö!$B$1:$O$1,0),FALSE)</f>
        <v>ET</v>
      </c>
      <c r="BL231">
        <f t="shared" si="80"/>
        <v>157.20205000000001</v>
      </c>
      <c r="BO231" s="289">
        <f t="shared" si="81"/>
        <v>1.9415923647306123E-2</v>
      </c>
      <c r="BP231" s="239">
        <f t="shared" si="82"/>
        <v>1.1501201797304805E-2</v>
      </c>
      <c r="BQ231" s="239">
        <f t="shared" si="83"/>
        <v>0.78753944048439561</v>
      </c>
      <c r="BR231" s="239">
        <f t="shared" si="84"/>
        <v>0.18154343407099335</v>
      </c>
      <c r="BS231" s="239"/>
      <c r="BT231" s="351">
        <f t="shared" si="85"/>
        <v>0.99999999999999989</v>
      </c>
      <c r="BW231" s="289">
        <f>IF(AP231="ja",VLOOKUP(B231,Miljövärden!$B$2:$H$550,MATCH("Total andel fossilt",Miljövärden!$B$2:$H$2,0),FALSE),"")</f>
        <v>1.9415999999999999E-2</v>
      </c>
      <c r="BZ231" s="351">
        <f t="shared" si="86"/>
        <v>7.6352693875736399E-8</v>
      </c>
      <c r="CA231" s="353">
        <f t="shared" si="87"/>
        <v>0</v>
      </c>
    </row>
    <row r="232" spans="1:79" x14ac:dyDescent="0.25">
      <c r="A232" s="2" t="s">
        <v>374</v>
      </c>
      <c r="B232" s="2" t="s">
        <v>377</v>
      </c>
      <c r="C232">
        <f>VLOOKUP($B232,'Tillförd energi'!$B$1:$AI$700,MATCH(C$1,'Tillförd energi'!$B$1:$AQ$1,0),FALSE)</f>
        <v>0</v>
      </c>
      <c r="D232">
        <f>VLOOKUP($B232,'Tillförd energi'!$B$1:$AI$700,MATCH(D$1,'Tillförd energi'!$B$1:$AQ$1,0),FALSE)</f>
        <v>0.51100000000000001</v>
      </c>
      <c r="E232">
        <f>VLOOKUP($B232,'Tillförd energi'!$B$1:$AI$700,MATCH(E$1,'Tillförd energi'!$B$1:$AQ$1,0),FALSE)</f>
        <v>0</v>
      </c>
      <c r="F232">
        <f>VLOOKUP($B232,'Tillförd energi'!$B$1:$AI$700,MATCH(F$1,'Tillförd energi'!$B$1:$AQ$1,0),FALSE)</f>
        <v>0</v>
      </c>
      <c r="G232">
        <f>VLOOKUP($B232,'Tillförd energi'!$B$1:$AI$700,MATCH(G$1,'Tillförd energi'!$B$1:$AQ$1,0),FALSE)</f>
        <v>0</v>
      </c>
      <c r="H232">
        <f>VLOOKUP($B232,'Tillförd energi'!$B$1:$AI$700,MATCH(H$1,'Tillförd energi'!$B$1:$AQ$1,0),FALSE)</f>
        <v>0</v>
      </c>
      <c r="I232">
        <f>VLOOKUP($B232,'Tillförd energi'!$B$1:$AI$700,MATCH(I$1,'Tillförd energi'!$B$1:$AQ$1,0),FALSE)</f>
        <v>0</v>
      </c>
      <c r="J232">
        <f>VLOOKUP($B232,'Tillförd energi'!$B$1:$AI$700,MATCH(J$1,'Tillförd energi'!$B$1:$AQ$1,0),FALSE)</f>
        <v>0</v>
      </c>
      <c r="K232">
        <f>VLOOKUP($B232,'Tillförd energi'!$B$1:$AI$700,MATCH(K$1,'Tillförd energi'!$B$1:$AQ$1,0),FALSE)</f>
        <v>0</v>
      </c>
      <c r="L232">
        <f>VLOOKUP($B232,'Tillförd energi'!$B$1:$AI$700,MATCH(L$1,'Tillförd energi'!$B$1:$AQ$1,0),FALSE)</f>
        <v>0</v>
      </c>
      <c r="M232">
        <f>VLOOKUP($B232,'Tillförd energi'!$B$1:$AI$700,MATCH(M$1,'Tillförd energi'!$B$1:$AQ$1,0),FALSE)</f>
        <v>0</v>
      </c>
      <c r="N232">
        <f>VLOOKUP($B232,'Tillförd energi'!$B$1:$AI$700,MATCH(N$1,'Tillförd energi'!$B$1:$AQ$1,0),FALSE)</f>
        <v>0</v>
      </c>
      <c r="O232">
        <f>VLOOKUP($B232,'Tillförd energi'!$B$1:$AI$700,MATCH(O$1,'Tillförd energi'!$B$1:$AQ$1,0),FALSE)</f>
        <v>0</v>
      </c>
      <c r="P232">
        <f>VLOOKUP($B232,'Tillförd energi'!$B$1:$AI$700,MATCH(P$1,'Tillförd energi'!$B$1:$AQ$1,0),FALSE)</f>
        <v>20.489000000000001</v>
      </c>
      <c r="Q232">
        <f>VLOOKUP($B232,'Tillförd energi'!$B$1:$AI$700,MATCH(Q$1,'Tillförd energi'!$B$1:$AQ$1,0),FALSE)</f>
        <v>0</v>
      </c>
      <c r="R232">
        <f>VLOOKUP($B232,'Tillförd energi'!$B$1:$AI$700,MATCH(R$1,'Tillförd energi'!$B$1:$AQ$1,0),FALSE)</f>
        <v>0</v>
      </c>
      <c r="S232">
        <f>VLOOKUP($B232,'Tillförd energi'!$B$1:$AI$700,MATCH(S$1,'Tillförd energi'!$B$1:$AQ$1,0),FALSE)</f>
        <v>0</v>
      </c>
      <c r="T232">
        <f>VLOOKUP($B232,'Tillförd energi'!$B$1:$AI$700,MATCH(T$1,'Tillförd energi'!$B$1:$AQ$1,0),FALSE)</f>
        <v>0</v>
      </c>
      <c r="U232">
        <f>VLOOKUP($B232,'Tillförd energi'!$B$1:$AI$700,MATCH(U$1,'Tillförd energi'!$B$1:$AQ$1,0),FALSE)</f>
        <v>0</v>
      </c>
      <c r="V232">
        <f>VLOOKUP($B232,'Tillförd energi'!$B$1:$AI$700,MATCH(V$1,'Tillförd energi'!$B$1:$AQ$1,0),FALSE)</f>
        <v>0</v>
      </c>
      <c r="W232">
        <f>VLOOKUP($B232,'Tillförd energi'!$B$1:$AI$700,MATCH(W$1,'Tillförd energi'!$B$1:$AQ$1,0),FALSE)</f>
        <v>0</v>
      </c>
      <c r="X232">
        <f>VLOOKUP($B232,'Tillförd energi'!$B$1:$AI$700,MATCH(X$1,'Tillförd energi'!$B$1:$AQ$1,0),FALSE)</f>
        <v>0</v>
      </c>
      <c r="Y232">
        <f>VLOOKUP($B232,'Tillförd energi'!$B$1:$AI$700,MATCH(Y$1,'Tillförd energi'!$B$1:$AQ$1,0),FALSE)</f>
        <v>0</v>
      </c>
      <c r="Z232">
        <f>VLOOKUP($B232,'Tillförd energi'!$B$1:$AI$700,MATCH(Z$1,'Tillförd energi'!$B$1:$AQ$1,0),FALSE)</f>
        <v>0.81499999999999995</v>
      </c>
      <c r="AA232">
        <f>VLOOKUP($B232,'Tillförd energi'!$B$1:$AI$700,MATCH(AA$1,'Tillförd energi'!$B$1:$AQ$1,0),FALSE)</f>
        <v>0</v>
      </c>
      <c r="AB232">
        <f>VLOOKUP($B232,'Tillförd energi'!$B$1:$AI$700,MATCH(AB$1,'Tillförd energi'!$B$1:$AQ$1,0),FALSE)</f>
        <v>0</v>
      </c>
      <c r="AC232">
        <f>VLOOKUP($B232,'Tillförd energi'!$B$1:$AI$700,MATCH(AC$1,'Tillförd energi'!$B$1:$AQ$1,0),FALSE)</f>
        <v>2.6139999999999999</v>
      </c>
      <c r="AD232">
        <f>VLOOKUP($B232,'Tillförd energi'!$B$1:$AI$700,MATCH(AD$1,'Tillförd energi'!$B$1:$AQ$1,0),FALSE)</f>
        <v>0</v>
      </c>
      <c r="AE232">
        <f>VLOOKUP($B232,'Tillförd energi'!$B$1:$AI$700,MATCH(AE$1,'Tillförd energi'!$B$1:$AQ$1,0),FALSE)</f>
        <v>0</v>
      </c>
      <c r="AF232">
        <f>VLOOKUP($B232,'Tillförd energi'!$B$1:$AI$700,MATCH(AF$1,'Tillförd energi'!$B$1:$AQ$1,0),FALSE)</f>
        <v>0.55400000000000005</v>
      </c>
      <c r="AG232">
        <f>IFERROR(VLOOKUP(B232,Miljö!$B$1:$AC$550,MATCH("Köpt mängd produktionsspecifik fjärrvärme:",Miljö!$B$1:$AC$1,0),FALSE)/1,0)</f>
        <v>0</v>
      </c>
      <c r="AI232">
        <f t="shared" si="66"/>
        <v>24.983000000000001</v>
      </c>
      <c r="AJ232">
        <f t="shared" si="67"/>
        <v>24.983000000000001</v>
      </c>
      <c r="AK232">
        <f>IF(ISERROR(1/VLOOKUP($B232,Leveranser!$B$1:$S$500,MATCH("såld värme (gwh)",Leveranser!$B$1:$S$1,0),FALSE)),"",VLOOKUP($B232,Leveranser!$B$1:$S$500,MATCH("såld värme (gwh)",Leveranser!$B$1:$S$1,0),FALSE))</f>
        <v>17.408000000000001</v>
      </c>
      <c r="AL232">
        <f>VLOOKUP($B232,Leveranser!$B$1:$Y$500,MATCH("Totalt såld fjärrvärme till andra fjärrvärmeföretag",Leveranser!$B$1:$AA$1,0),FALSE)</f>
        <v>0</v>
      </c>
      <c r="AM232">
        <f>IF(ISERROR(1/VLOOKUP($B232,Miljö!$B$1:$S$500,MATCH("Såld mängd produktionsspecifik fjärrvärme (GWh)",Miljö!$B$1:$R$1,0),FALSE)),0,VLOOKUP($B232,Miljö!$B$1:$S$500,MATCH("Såld mängd produktionsspecifik fjärrvärme (GWh)",Miljö!$B$1:$R$1,0),FALSE))</f>
        <v>0</v>
      </c>
      <c r="AN232" s="239">
        <f t="shared" si="68"/>
        <v>0.69679381979746235</v>
      </c>
      <c r="AP232" t="str">
        <f>IFERROR(VLOOKUP($B232,Miljövärden!$B$2:$H$550,7,FALSE),"Nej, saknas")</f>
        <v>Ja</v>
      </c>
      <c r="AQ232" t="str">
        <f>IFERROR(VLOOKUP($B232,Miljövärden!$B$2:$H$550,6,FALSE),"Nej, saknas")</f>
        <v>Nej</v>
      </c>
      <c r="AU232">
        <f t="shared" si="69"/>
        <v>1.369</v>
      </c>
      <c r="AV232">
        <f t="shared" si="70"/>
        <v>0</v>
      </c>
      <c r="AW232">
        <f t="shared" si="71"/>
        <v>20.489000000000001</v>
      </c>
      <c r="AX232">
        <f t="shared" si="72"/>
        <v>0</v>
      </c>
      <c r="AZ232">
        <f t="shared" si="73"/>
        <v>20.489000000000001</v>
      </c>
      <c r="BC232">
        <f t="shared" si="74"/>
        <v>0.51100000000000001</v>
      </c>
      <c r="BD232">
        <f t="shared" si="75"/>
        <v>0</v>
      </c>
      <c r="BE232">
        <f t="shared" si="76"/>
        <v>20.489000000000001</v>
      </c>
      <c r="BF232">
        <f t="shared" si="77"/>
        <v>2.6139999999999999</v>
      </c>
      <c r="BG232">
        <f t="shared" si="78"/>
        <v>1.369</v>
      </c>
      <c r="BH232">
        <f>VLOOKUP(B232,Miljö!$B$1:$I$482,MATCH("Fossilandel för ursprungspecificerad el ()",Miljö!$B$1:$I$1,0),FALSE)</f>
        <v>0.48399999999999999</v>
      </c>
      <c r="BI232">
        <f>VLOOKUP(B232,Miljö!$B$1:$BX$482,MATCH("Kärnkraftsandel för ursprungsspecificerad el ()",Miljö!$B$1:$O$1,0),FALSE)</f>
        <v>0.35</v>
      </c>
      <c r="BJ232">
        <f t="shared" si="79"/>
        <v>0</v>
      </c>
      <c r="BK232" t="str">
        <f>VLOOKUP(B232,Miljö!$B$1:$O$482,MATCH("Fossil andel i procent (%)",Miljö!$B$1:$O$1,0),FALSE)</f>
        <v>ET</v>
      </c>
      <c r="BL232">
        <f t="shared" si="80"/>
        <v>24.983000000000001</v>
      </c>
      <c r="BO232" s="289">
        <f t="shared" si="81"/>
        <v>4.6975783532802302E-2</v>
      </c>
      <c r="BP232" s="239">
        <f t="shared" si="82"/>
        <v>1.9179041748388904E-2</v>
      </c>
      <c r="BQ232" s="239">
        <f t="shared" si="83"/>
        <v>0.82921402553736534</v>
      </c>
      <c r="BR232" s="239">
        <f t="shared" si="84"/>
        <v>0.10463114918144338</v>
      </c>
      <c r="BS232" s="239"/>
      <c r="BT232" s="351">
        <f t="shared" si="85"/>
        <v>0.99999999999999989</v>
      </c>
      <c r="BW232" s="289">
        <f>IF(AP232="ja",VLOOKUP(B232,Miljövärden!$B$2:$H$550,MATCH("Total andel fossilt",Miljövärden!$B$2:$H$2,0),FALSE),"")</f>
        <v>4.6975900000000001E-2</v>
      </c>
      <c r="BZ232" s="351">
        <f t="shared" si="86"/>
        <v>1.1646719769858871E-7</v>
      </c>
      <c r="CA232" s="353">
        <f t="shared" si="87"/>
        <v>0</v>
      </c>
    </row>
    <row r="233" spans="1:79" x14ac:dyDescent="0.25">
      <c r="A233" s="2" t="s">
        <v>378</v>
      </c>
      <c r="B233" s="2" t="s">
        <v>379</v>
      </c>
      <c r="C233">
        <f>VLOOKUP($B233,'Tillförd energi'!$B$1:$AI$700,MATCH(C$1,'Tillförd energi'!$B$1:$AQ$1,0),FALSE)</f>
        <v>0</v>
      </c>
      <c r="D233">
        <f>VLOOKUP($B233,'Tillförd energi'!$B$1:$AI$700,MATCH(D$1,'Tillförd energi'!$B$1:$AQ$1,0),FALSE)</f>
        <v>0</v>
      </c>
      <c r="E233">
        <f>VLOOKUP($B233,'Tillförd energi'!$B$1:$AI$700,MATCH(E$1,'Tillförd energi'!$B$1:$AQ$1,0),FALSE)</f>
        <v>0</v>
      </c>
      <c r="F233">
        <f>VLOOKUP($B233,'Tillförd energi'!$B$1:$AI$700,MATCH(F$1,'Tillförd energi'!$B$1:$AQ$1,0),FALSE)</f>
        <v>0</v>
      </c>
      <c r="G233">
        <f>VLOOKUP($B233,'Tillförd energi'!$B$1:$AI$700,MATCH(G$1,'Tillförd energi'!$B$1:$AQ$1,0),FALSE)</f>
        <v>0</v>
      </c>
      <c r="H233">
        <f>VLOOKUP($B233,'Tillförd energi'!$B$1:$AI$700,MATCH(H$1,'Tillförd energi'!$B$1:$AQ$1,0),FALSE)</f>
        <v>0</v>
      </c>
      <c r="I233">
        <f>VLOOKUP($B233,'Tillförd energi'!$B$1:$AI$700,MATCH(I$1,'Tillförd energi'!$B$1:$AQ$1,0),FALSE)</f>
        <v>0</v>
      </c>
      <c r="J233">
        <f>VLOOKUP($B233,'Tillförd energi'!$B$1:$AI$700,MATCH(J$1,'Tillförd energi'!$B$1:$AQ$1,0),FALSE)</f>
        <v>0</v>
      </c>
      <c r="K233">
        <f>VLOOKUP($B233,'Tillförd energi'!$B$1:$AI$700,MATCH(K$1,'Tillförd energi'!$B$1:$AQ$1,0),FALSE)</f>
        <v>0</v>
      </c>
      <c r="L233">
        <f>VLOOKUP($B233,'Tillförd energi'!$B$1:$AI$700,MATCH(L$1,'Tillförd energi'!$B$1:$AQ$1,0),FALSE)</f>
        <v>0</v>
      </c>
      <c r="M233">
        <f>VLOOKUP($B233,'Tillförd energi'!$B$1:$AI$700,MATCH(M$1,'Tillförd energi'!$B$1:$AQ$1,0),FALSE)</f>
        <v>0</v>
      </c>
      <c r="N233">
        <f>VLOOKUP($B233,'Tillförd energi'!$B$1:$AI$700,MATCH(N$1,'Tillförd energi'!$B$1:$AQ$1,0),FALSE)</f>
        <v>0</v>
      </c>
      <c r="O233">
        <f>VLOOKUP($B233,'Tillförd energi'!$B$1:$AI$700,MATCH(O$1,'Tillförd energi'!$B$1:$AQ$1,0),FALSE)</f>
        <v>0</v>
      </c>
      <c r="P233">
        <f>VLOOKUP($B233,'Tillförd energi'!$B$1:$AI$700,MATCH(P$1,'Tillförd energi'!$B$1:$AQ$1,0),FALSE)</f>
        <v>0</v>
      </c>
      <c r="Q233">
        <f>VLOOKUP($B233,'Tillförd energi'!$B$1:$AI$700,MATCH(Q$1,'Tillförd energi'!$B$1:$AQ$1,0),FALSE)</f>
        <v>0</v>
      </c>
      <c r="R233">
        <f>VLOOKUP($B233,'Tillförd energi'!$B$1:$AI$700,MATCH(R$1,'Tillförd energi'!$B$1:$AQ$1,0),FALSE)</f>
        <v>0</v>
      </c>
      <c r="S233">
        <f>VLOOKUP($B233,'Tillförd energi'!$B$1:$AI$700,MATCH(S$1,'Tillförd energi'!$B$1:$AQ$1,0),FALSE)</f>
        <v>0</v>
      </c>
      <c r="T233">
        <f>VLOOKUP($B233,'Tillförd energi'!$B$1:$AI$700,MATCH(T$1,'Tillförd energi'!$B$1:$AQ$1,0),FALSE)</f>
        <v>0</v>
      </c>
      <c r="U233">
        <f>VLOOKUP($B233,'Tillförd energi'!$B$1:$AI$700,MATCH(U$1,'Tillförd energi'!$B$1:$AQ$1,0),FALSE)</f>
        <v>0</v>
      </c>
      <c r="V233">
        <f>VLOOKUP($B233,'Tillförd energi'!$B$1:$AI$700,MATCH(V$1,'Tillförd energi'!$B$1:$AQ$1,0),FALSE)</f>
        <v>0</v>
      </c>
      <c r="W233">
        <f>VLOOKUP($B233,'Tillförd energi'!$B$1:$AI$700,MATCH(W$1,'Tillförd energi'!$B$1:$AQ$1,0),FALSE)</f>
        <v>0</v>
      </c>
      <c r="X233">
        <f>VLOOKUP($B233,'Tillförd energi'!$B$1:$AI$700,MATCH(X$1,'Tillförd energi'!$B$1:$AQ$1,0),FALSE)</f>
        <v>0</v>
      </c>
      <c r="Y233">
        <f>VLOOKUP($B233,'Tillförd energi'!$B$1:$AI$700,MATCH(Y$1,'Tillförd energi'!$B$1:$AQ$1,0),FALSE)</f>
        <v>0</v>
      </c>
      <c r="Z233">
        <f>VLOOKUP($B233,'Tillförd energi'!$B$1:$AI$700,MATCH(Z$1,'Tillförd energi'!$B$1:$AQ$1,0),FALSE)</f>
        <v>0</v>
      </c>
      <c r="AA233">
        <f>VLOOKUP($B233,'Tillförd energi'!$B$1:$AI$700,MATCH(AA$1,'Tillförd energi'!$B$1:$AQ$1,0),FALSE)</f>
        <v>0</v>
      </c>
      <c r="AB233">
        <f>VLOOKUP($B233,'Tillförd energi'!$B$1:$AI$700,MATCH(AB$1,'Tillförd energi'!$B$1:$AQ$1,0),FALSE)</f>
        <v>0</v>
      </c>
      <c r="AC233">
        <f>VLOOKUP($B233,'Tillförd energi'!$B$1:$AI$700,MATCH(AC$1,'Tillförd energi'!$B$1:$AQ$1,0),FALSE)</f>
        <v>0</v>
      </c>
      <c r="AD233">
        <f>VLOOKUP($B233,'Tillförd energi'!$B$1:$AI$700,MATCH(AD$1,'Tillförd energi'!$B$1:$AQ$1,0),FALSE)</f>
        <v>0</v>
      </c>
      <c r="AE233">
        <f>VLOOKUP($B233,'Tillförd energi'!$B$1:$AI$700,MATCH(AE$1,'Tillförd energi'!$B$1:$AQ$1,0),FALSE)</f>
        <v>0</v>
      </c>
      <c r="AF233">
        <f>VLOOKUP($B233,'Tillförd energi'!$B$1:$AI$700,MATCH(AF$1,'Tillförd energi'!$B$1:$AQ$1,0),FALSE)</f>
        <v>0</v>
      </c>
      <c r="AG233">
        <f>IFERROR(VLOOKUP(B233,Miljö!$B$1:$AC$550,MATCH("Köpt mängd produktionsspecifik fjärrvärme:",Miljö!$B$1:$AC$1,0),FALSE)/1,0)</f>
        <v>0</v>
      </c>
      <c r="AI233">
        <f t="shared" si="66"/>
        <v>0</v>
      </c>
      <c r="AJ233">
        <f t="shared" si="67"/>
        <v>0</v>
      </c>
      <c r="AK233" t="str">
        <f>IF(ISERROR(1/VLOOKUP($B233,Leveranser!$B$1:$S$500,MATCH("såld värme (gwh)",Leveranser!$B$1:$S$1,0),FALSE)),"",VLOOKUP($B233,Leveranser!$B$1:$S$500,MATCH("såld värme (gwh)",Leveranser!$B$1:$S$1,0),FALSE))</f>
        <v/>
      </c>
      <c r="AL233">
        <f>VLOOKUP($B233,Leveranser!$B$1:$Y$500,MATCH("Totalt såld fjärrvärme till andra fjärrvärmeföretag",Leveranser!$B$1:$AA$1,0),FALSE)</f>
        <v>0</v>
      </c>
      <c r="AM233">
        <f>IF(ISERROR(1/VLOOKUP($B233,Miljö!$B$1:$S$500,MATCH("Såld mängd produktionsspecifik fjärrvärme (GWh)",Miljö!$B$1:$R$1,0),FALSE)),0,VLOOKUP($B233,Miljö!$B$1:$S$500,MATCH("Såld mängd produktionsspecifik fjärrvärme (GWh)",Miljö!$B$1:$R$1,0),FALSE))</f>
        <v>0</v>
      </c>
      <c r="AN233" s="239" t="str">
        <f t="shared" si="68"/>
        <v/>
      </c>
      <c r="AP233" t="str">
        <f>IFERROR(VLOOKUP($B233,Miljövärden!$B$2:$H$550,7,FALSE),"Nej, saknas")</f>
        <v>Nej</v>
      </c>
      <c r="AQ233" t="str">
        <f>IFERROR(VLOOKUP($B233,Miljövärden!$B$2:$H$550,6,FALSE),"Nej, saknas")</f>
        <v>Nej</v>
      </c>
      <c r="AU233">
        <f t="shared" si="69"/>
        <v>0</v>
      </c>
      <c r="AV233">
        <f t="shared" si="70"/>
        <v>0</v>
      </c>
      <c r="AW233">
        <f t="shared" si="71"/>
        <v>0</v>
      </c>
      <c r="AX233">
        <f t="shared" si="72"/>
        <v>0</v>
      </c>
      <c r="AZ233">
        <f t="shared" si="73"/>
        <v>0</v>
      </c>
      <c r="BC233">
        <f t="shared" si="74"/>
        <v>0</v>
      </c>
      <c r="BD233">
        <f t="shared" si="75"/>
        <v>0</v>
      </c>
      <c r="BE233">
        <f t="shared" si="76"/>
        <v>0</v>
      </c>
      <c r="BF233">
        <f t="shared" si="77"/>
        <v>0</v>
      </c>
      <c r="BG233">
        <f t="shared" si="78"/>
        <v>0</v>
      </c>
      <c r="BH233" t="str">
        <f>VLOOKUP(B233,Miljö!$B$1:$I$482,MATCH("Fossilandel för ursprungspecificerad el ()",Miljö!$B$1:$I$1,0),FALSE)</f>
        <v>-</v>
      </c>
      <c r="BI233" t="str">
        <f>VLOOKUP(B233,Miljö!$B$1:$BX$482,MATCH("Kärnkraftsandel för ursprungsspecificerad el ()",Miljö!$B$1:$O$1,0),FALSE)</f>
        <v>-</v>
      </c>
      <c r="BJ233">
        <f t="shared" si="79"/>
        <v>0</v>
      </c>
      <c r="BK233" t="str">
        <f>VLOOKUP(B233,Miljö!$B$1:$O$482,MATCH("Fossil andel i procent (%)",Miljö!$B$1:$O$1,0),FALSE)</f>
        <v>-</v>
      </c>
      <c r="BL233">
        <f t="shared" si="80"/>
        <v>0</v>
      </c>
      <c r="BO233" s="289" t="str">
        <f t="shared" si="81"/>
        <v/>
      </c>
      <c r="BP233" s="239" t="str">
        <f t="shared" si="82"/>
        <v/>
      </c>
      <c r="BQ233" s="239" t="str">
        <f t="shared" si="83"/>
        <v/>
      </c>
      <c r="BR233" s="239" t="str">
        <f t="shared" si="84"/>
        <v/>
      </c>
      <c r="BS233" s="239"/>
      <c r="BT233" s="351">
        <f t="shared" si="85"/>
        <v>0</v>
      </c>
      <c r="BW233" s="289" t="str">
        <f>IF(AP233="ja",VLOOKUP(B233,Miljövärden!$B$2:$H$550,MATCH("Total andel fossilt",Miljövärden!$B$2:$H$2,0),FALSE),"")</f>
        <v/>
      </c>
      <c r="BZ233" s="351" t="str">
        <f t="shared" si="86"/>
        <v/>
      </c>
      <c r="CA233" s="353" t="str">
        <f t="shared" si="87"/>
        <v/>
      </c>
    </row>
    <row r="234" spans="1:79" x14ac:dyDescent="0.25">
      <c r="A234" s="2" t="s">
        <v>380</v>
      </c>
      <c r="B234" s="2" t="s">
        <v>381</v>
      </c>
      <c r="C234">
        <f>VLOOKUP($B234,'Tillförd energi'!$B$1:$AI$700,MATCH(C$1,'Tillförd energi'!$B$1:$AQ$1,0),FALSE)</f>
        <v>0</v>
      </c>
      <c r="D234">
        <f>VLOOKUP($B234,'Tillförd energi'!$B$1:$AI$700,MATCH(D$1,'Tillförd energi'!$B$1:$AQ$1,0),FALSE)</f>
        <v>0.59876099999999999</v>
      </c>
      <c r="E234">
        <f>VLOOKUP($B234,'Tillförd energi'!$B$1:$AI$700,MATCH(E$1,'Tillförd energi'!$B$1:$AQ$1,0),FALSE)</f>
        <v>0</v>
      </c>
      <c r="F234">
        <f>VLOOKUP($B234,'Tillförd energi'!$B$1:$AI$700,MATCH(F$1,'Tillförd energi'!$B$1:$AQ$1,0),FALSE)</f>
        <v>0</v>
      </c>
      <c r="G234">
        <f>VLOOKUP($B234,'Tillförd energi'!$B$1:$AI$700,MATCH(G$1,'Tillförd energi'!$B$1:$AQ$1,0),FALSE)</f>
        <v>0</v>
      </c>
      <c r="H234">
        <f>VLOOKUP($B234,'Tillförd energi'!$B$1:$AI$700,MATCH(H$1,'Tillförd energi'!$B$1:$AQ$1,0),FALSE)</f>
        <v>0</v>
      </c>
      <c r="I234">
        <f>VLOOKUP($B234,'Tillförd energi'!$B$1:$AI$700,MATCH(I$1,'Tillförd energi'!$B$1:$AQ$1,0),FALSE)</f>
        <v>117.97799999999999</v>
      </c>
      <c r="J234">
        <f>VLOOKUP($B234,'Tillförd energi'!$B$1:$AI$700,MATCH(J$1,'Tillförd energi'!$B$1:$AQ$1,0),FALSE)</f>
        <v>0</v>
      </c>
      <c r="K234">
        <f>VLOOKUP($B234,'Tillförd energi'!$B$1:$AI$700,MATCH(K$1,'Tillförd energi'!$B$1:$AQ$1,0),FALSE)</f>
        <v>0</v>
      </c>
      <c r="L234">
        <f>VLOOKUP($B234,'Tillförd energi'!$B$1:$AI$700,MATCH(L$1,'Tillförd energi'!$B$1:$AQ$1,0),FALSE)</f>
        <v>0</v>
      </c>
      <c r="M234">
        <f>VLOOKUP($B234,'Tillförd energi'!$B$1:$AI$700,MATCH(M$1,'Tillförd energi'!$B$1:$AQ$1,0),FALSE)</f>
        <v>0</v>
      </c>
      <c r="N234">
        <f>VLOOKUP($B234,'Tillförd energi'!$B$1:$AI$700,MATCH(N$1,'Tillförd energi'!$B$1:$AQ$1,0),FALSE)</f>
        <v>0</v>
      </c>
      <c r="O234">
        <f>VLOOKUP($B234,'Tillförd energi'!$B$1:$AI$700,MATCH(O$1,'Tillförd energi'!$B$1:$AQ$1,0),FALSE)</f>
        <v>50.772799999999997</v>
      </c>
      <c r="P234">
        <f>VLOOKUP($B234,'Tillförd energi'!$B$1:$AI$700,MATCH(P$1,'Tillförd energi'!$B$1:$AQ$1,0),FALSE)</f>
        <v>0</v>
      </c>
      <c r="Q234">
        <f>VLOOKUP($B234,'Tillförd energi'!$B$1:$AI$700,MATCH(Q$1,'Tillförd energi'!$B$1:$AQ$1,0),FALSE)</f>
        <v>0</v>
      </c>
      <c r="R234">
        <f>VLOOKUP($B234,'Tillförd energi'!$B$1:$AI$700,MATCH(R$1,'Tillförd energi'!$B$1:$AQ$1,0),FALSE)</f>
        <v>0</v>
      </c>
      <c r="S234">
        <f>VLOOKUP($B234,'Tillförd energi'!$B$1:$AI$700,MATCH(S$1,'Tillförd energi'!$B$1:$AQ$1,0),FALSE)</f>
        <v>0</v>
      </c>
      <c r="T234">
        <f>VLOOKUP($B234,'Tillförd energi'!$B$1:$AI$700,MATCH(T$1,'Tillförd energi'!$B$1:$AQ$1,0),FALSE)</f>
        <v>0</v>
      </c>
      <c r="U234">
        <f>VLOOKUP($B234,'Tillförd energi'!$B$1:$AI$700,MATCH(U$1,'Tillförd energi'!$B$1:$AQ$1,0),FALSE)</f>
        <v>0</v>
      </c>
      <c r="V234">
        <f>VLOOKUP($B234,'Tillförd energi'!$B$1:$AI$700,MATCH(V$1,'Tillförd energi'!$B$1:$AQ$1,0),FALSE)</f>
        <v>0</v>
      </c>
      <c r="W234">
        <f>VLOOKUP($B234,'Tillförd energi'!$B$1:$AI$700,MATCH(W$1,'Tillförd energi'!$B$1:$AQ$1,0),FALSE)</f>
        <v>0</v>
      </c>
      <c r="X234">
        <f>VLOOKUP($B234,'Tillförd energi'!$B$1:$AI$700,MATCH(X$1,'Tillförd energi'!$B$1:$AQ$1,0),FALSE)</f>
        <v>0</v>
      </c>
      <c r="Y234">
        <f>VLOOKUP($B234,'Tillförd energi'!$B$1:$AI$700,MATCH(Y$1,'Tillförd energi'!$B$1:$AQ$1,0),FALSE)</f>
        <v>0</v>
      </c>
      <c r="Z234">
        <f>VLOOKUP($B234,'Tillförd energi'!$B$1:$AI$700,MATCH(Z$1,'Tillförd energi'!$B$1:$AQ$1,0),FALSE)</f>
        <v>0</v>
      </c>
      <c r="AA234">
        <f>VLOOKUP($B234,'Tillförd energi'!$B$1:$AI$700,MATCH(AA$1,'Tillförd energi'!$B$1:$AQ$1,0),FALSE)</f>
        <v>0</v>
      </c>
      <c r="AB234">
        <f>VLOOKUP($B234,'Tillförd energi'!$B$1:$AI$700,MATCH(AB$1,'Tillförd energi'!$B$1:$AQ$1,0),FALSE)</f>
        <v>0</v>
      </c>
      <c r="AC234">
        <f>VLOOKUP($B234,'Tillförd energi'!$B$1:$AI$700,MATCH(AC$1,'Tillförd energi'!$B$1:$AQ$1,0),FALSE)</f>
        <v>0</v>
      </c>
      <c r="AD234">
        <f>VLOOKUP($B234,'Tillförd energi'!$B$1:$AI$700,MATCH(AD$1,'Tillförd energi'!$B$1:$AQ$1,0),FALSE)</f>
        <v>0</v>
      </c>
      <c r="AE234">
        <f>VLOOKUP($B234,'Tillförd energi'!$B$1:$AI$700,MATCH(AE$1,'Tillförd energi'!$B$1:$AQ$1,0),FALSE)</f>
        <v>0</v>
      </c>
      <c r="AF234">
        <f>VLOOKUP($B234,'Tillförd energi'!$B$1:$AI$700,MATCH(AF$1,'Tillförd energi'!$B$1:$AQ$1,0),FALSE)</f>
        <v>6.6653200000000004</v>
      </c>
      <c r="AG234">
        <f>IFERROR(VLOOKUP(B234,Miljö!$B$1:$AC$550,MATCH("Köpt mängd produktionsspecifik fjärrvärme:",Miljö!$B$1:$AC$1,0),FALSE)/1,0)</f>
        <v>0</v>
      </c>
      <c r="AI234">
        <f t="shared" si="66"/>
        <v>176.014881</v>
      </c>
      <c r="AJ234">
        <f t="shared" si="67"/>
        <v>176.014881</v>
      </c>
      <c r="AK234">
        <f>IF(ISERROR(1/VLOOKUP($B234,Leveranser!$B$1:$S$500,MATCH("såld värme (gwh)",Leveranser!$B$1:$S$1,0),FALSE)),"",VLOOKUP($B234,Leveranser!$B$1:$S$500,MATCH("såld värme (gwh)",Leveranser!$B$1:$S$1,0),FALSE))</f>
        <v>141</v>
      </c>
      <c r="AL234">
        <f>VLOOKUP($B234,Leveranser!$B$1:$Y$500,MATCH("Totalt såld fjärrvärme till andra fjärrvärmeföretag",Leveranser!$B$1:$AA$1,0),FALSE)</f>
        <v>0</v>
      </c>
      <c r="AM234">
        <f>IF(ISERROR(1/VLOOKUP($B234,Miljö!$B$1:$S$500,MATCH("Såld mängd produktionsspecifik fjärrvärme (GWh)",Miljö!$B$1:$R$1,0),FALSE)),0,VLOOKUP($B234,Miljö!$B$1:$S$500,MATCH("Såld mängd produktionsspecifik fjärrvärme (GWh)",Miljö!$B$1:$R$1,0),FALSE))</f>
        <v>0</v>
      </c>
      <c r="AN234" s="239">
        <f t="shared" si="68"/>
        <v>0.80106863237319126</v>
      </c>
      <c r="AP234" t="str">
        <f>IFERROR(VLOOKUP($B234,Miljövärden!$B$2:$H$550,7,FALSE),"Nej, saknas")</f>
        <v>Ja</v>
      </c>
      <c r="AQ234" t="str">
        <f>IFERROR(VLOOKUP($B234,Miljövärden!$B$2:$H$550,6,FALSE),"Nej, saknas")</f>
        <v>Ja</v>
      </c>
      <c r="AU234">
        <f t="shared" si="69"/>
        <v>6.6653200000000004</v>
      </c>
      <c r="AV234">
        <f t="shared" si="70"/>
        <v>0</v>
      </c>
      <c r="AW234">
        <f t="shared" si="71"/>
        <v>50.772799999999997</v>
      </c>
      <c r="AX234">
        <f t="shared" si="72"/>
        <v>0</v>
      </c>
      <c r="AZ234">
        <f t="shared" si="73"/>
        <v>50.772799999999997</v>
      </c>
      <c r="BC234">
        <f t="shared" si="74"/>
        <v>0.59876099999999999</v>
      </c>
      <c r="BD234">
        <f t="shared" si="75"/>
        <v>0</v>
      </c>
      <c r="BE234">
        <f t="shared" si="76"/>
        <v>50.772799999999997</v>
      </c>
      <c r="BF234">
        <f t="shared" si="77"/>
        <v>117.97799999999999</v>
      </c>
      <c r="BG234">
        <f t="shared" si="78"/>
        <v>6.6653200000000004</v>
      </c>
      <c r="BH234">
        <f>VLOOKUP(B234,Miljö!$B$1:$I$482,MATCH("Fossilandel för ursprungspecificerad el ()",Miljö!$B$1:$I$1,0),FALSE)</f>
        <v>0</v>
      </c>
      <c r="BI234">
        <f>VLOOKUP(B234,Miljö!$B$1:$BX$482,MATCH("Kärnkraftsandel för ursprungsspecificerad el ()",Miljö!$B$1:$O$1,0),FALSE)</f>
        <v>0</v>
      </c>
      <c r="BJ234">
        <f t="shared" si="79"/>
        <v>0</v>
      </c>
      <c r="BK234" t="str">
        <f>VLOOKUP(B234,Miljö!$B$1:$O$482,MATCH("Fossil andel i procent (%)",Miljö!$B$1:$O$1,0),FALSE)</f>
        <v>ET</v>
      </c>
      <c r="BL234">
        <f t="shared" si="80"/>
        <v>176.014881</v>
      </c>
      <c r="BO234" s="289">
        <f t="shared" si="81"/>
        <v>3.4017635133929383E-3</v>
      </c>
      <c r="BP234" s="239">
        <f t="shared" si="82"/>
        <v>0</v>
      </c>
      <c r="BQ234" s="239">
        <f t="shared" si="83"/>
        <v>0.32632536336515772</v>
      </c>
      <c r="BR234" s="239">
        <f t="shared" si="84"/>
        <v>0.67027287312144923</v>
      </c>
      <c r="BS234" s="239"/>
      <c r="BT234" s="351">
        <f t="shared" si="85"/>
        <v>0.99999999999999989</v>
      </c>
      <c r="BW234" s="289">
        <f>IF(AP234="ja",VLOOKUP(B234,Miljövärden!$B$2:$H$550,MATCH("Total andel fossilt",Miljövärden!$B$2:$H$2,0),FALSE),"")</f>
        <v>3.4017600000000002E-3</v>
      </c>
      <c r="BZ234" s="351">
        <f t="shared" si="86"/>
        <v>-3.5133929381266082E-9</v>
      </c>
      <c r="CA234" s="353">
        <f t="shared" si="87"/>
        <v>0</v>
      </c>
    </row>
    <row r="235" spans="1:79" x14ac:dyDescent="0.25">
      <c r="A235" s="2" t="s">
        <v>382</v>
      </c>
      <c r="B235" s="2" t="s">
        <v>383</v>
      </c>
      <c r="C235">
        <f>VLOOKUP($B235,'Tillförd energi'!$B$1:$AI$700,MATCH(C$1,'Tillförd energi'!$B$1:$AQ$1,0),FALSE)</f>
        <v>0</v>
      </c>
      <c r="D235">
        <f>VLOOKUP($B235,'Tillförd energi'!$B$1:$AI$700,MATCH(D$1,'Tillförd energi'!$B$1:$AQ$1,0),FALSE)</f>
        <v>0</v>
      </c>
      <c r="E235">
        <f>VLOOKUP($B235,'Tillförd energi'!$B$1:$AI$700,MATCH(E$1,'Tillförd energi'!$B$1:$AQ$1,0),FALSE)</f>
        <v>0</v>
      </c>
      <c r="F235">
        <f>VLOOKUP($B235,'Tillförd energi'!$B$1:$AI$700,MATCH(F$1,'Tillförd energi'!$B$1:$AQ$1,0),FALSE)</f>
        <v>0</v>
      </c>
      <c r="G235">
        <f>VLOOKUP($B235,'Tillförd energi'!$B$1:$AI$700,MATCH(G$1,'Tillförd energi'!$B$1:$AQ$1,0),FALSE)</f>
        <v>0</v>
      </c>
      <c r="H235">
        <f>VLOOKUP($B235,'Tillförd energi'!$B$1:$AI$700,MATCH(H$1,'Tillförd energi'!$B$1:$AQ$1,0),FALSE)</f>
        <v>0</v>
      </c>
      <c r="I235">
        <f>VLOOKUP($B235,'Tillförd energi'!$B$1:$AI$700,MATCH(I$1,'Tillförd energi'!$B$1:$AQ$1,0),FALSE)</f>
        <v>0</v>
      </c>
      <c r="J235">
        <f>VLOOKUP($B235,'Tillförd energi'!$B$1:$AI$700,MATCH(J$1,'Tillförd energi'!$B$1:$AQ$1,0),FALSE)</f>
        <v>0</v>
      </c>
      <c r="K235">
        <f>VLOOKUP($B235,'Tillförd energi'!$B$1:$AI$700,MATCH(K$1,'Tillförd energi'!$B$1:$AQ$1,0),FALSE)</f>
        <v>0</v>
      </c>
      <c r="L235">
        <f>VLOOKUP($B235,'Tillförd energi'!$B$1:$AI$700,MATCH(L$1,'Tillförd energi'!$B$1:$AQ$1,0),FALSE)</f>
        <v>0</v>
      </c>
      <c r="M235">
        <f>VLOOKUP($B235,'Tillförd energi'!$B$1:$AI$700,MATCH(M$1,'Tillförd energi'!$B$1:$AQ$1,0),FALSE)</f>
        <v>0</v>
      </c>
      <c r="N235">
        <f>VLOOKUP($B235,'Tillförd energi'!$B$1:$AI$700,MATCH(N$1,'Tillförd energi'!$B$1:$AQ$1,0),FALSE)</f>
        <v>0</v>
      </c>
      <c r="O235">
        <f>VLOOKUP($B235,'Tillförd energi'!$B$1:$AI$700,MATCH(O$1,'Tillförd energi'!$B$1:$AQ$1,0),FALSE)</f>
        <v>0</v>
      </c>
      <c r="P235">
        <f>VLOOKUP($B235,'Tillförd energi'!$B$1:$AI$700,MATCH(P$1,'Tillförd energi'!$B$1:$AQ$1,0),FALSE)</f>
        <v>0</v>
      </c>
      <c r="Q235">
        <f>VLOOKUP($B235,'Tillförd energi'!$B$1:$AI$700,MATCH(Q$1,'Tillförd energi'!$B$1:$AQ$1,0),FALSE)</f>
        <v>0</v>
      </c>
      <c r="R235">
        <f>VLOOKUP($B235,'Tillförd energi'!$B$1:$AI$700,MATCH(R$1,'Tillförd energi'!$B$1:$AQ$1,0),FALSE)</f>
        <v>0</v>
      </c>
      <c r="S235">
        <f>VLOOKUP($B235,'Tillförd energi'!$B$1:$AI$700,MATCH(S$1,'Tillförd energi'!$B$1:$AQ$1,0),FALSE)</f>
        <v>0</v>
      </c>
      <c r="T235">
        <f>VLOOKUP($B235,'Tillförd energi'!$B$1:$AI$700,MATCH(T$1,'Tillförd energi'!$B$1:$AQ$1,0),FALSE)</f>
        <v>0</v>
      </c>
      <c r="U235">
        <f>VLOOKUP($B235,'Tillförd energi'!$B$1:$AI$700,MATCH(U$1,'Tillförd energi'!$B$1:$AQ$1,0),FALSE)</f>
        <v>0</v>
      </c>
      <c r="V235">
        <f>VLOOKUP($B235,'Tillförd energi'!$B$1:$AI$700,MATCH(V$1,'Tillförd energi'!$B$1:$AQ$1,0),FALSE)</f>
        <v>0</v>
      </c>
      <c r="W235">
        <f>VLOOKUP($B235,'Tillförd energi'!$B$1:$AI$700,MATCH(W$1,'Tillförd energi'!$B$1:$AQ$1,0),FALSE)</f>
        <v>0</v>
      </c>
      <c r="X235">
        <f>VLOOKUP($B235,'Tillförd energi'!$B$1:$AI$700,MATCH(X$1,'Tillförd energi'!$B$1:$AQ$1,0),FALSE)</f>
        <v>0</v>
      </c>
      <c r="Y235">
        <f>VLOOKUP($B235,'Tillförd energi'!$B$1:$AI$700,MATCH(Y$1,'Tillförd energi'!$B$1:$AQ$1,0),FALSE)</f>
        <v>0</v>
      </c>
      <c r="Z235">
        <f>VLOOKUP($B235,'Tillförd energi'!$B$1:$AI$700,MATCH(Z$1,'Tillförd energi'!$B$1:$AQ$1,0),FALSE)</f>
        <v>0</v>
      </c>
      <c r="AA235">
        <f>VLOOKUP($B235,'Tillförd energi'!$B$1:$AI$700,MATCH(AA$1,'Tillförd energi'!$B$1:$AQ$1,0),FALSE)</f>
        <v>0</v>
      </c>
      <c r="AB235">
        <f>VLOOKUP($B235,'Tillförd energi'!$B$1:$AI$700,MATCH(AB$1,'Tillförd energi'!$B$1:$AQ$1,0),FALSE)</f>
        <v>0</v>
      </c>
      <c r="AC235">
        <f>VLOOKUP($B235,'Tillförd energi'!$B$1:$AI$700,MATCH(AC$1,'Tillförd energi'!$B$1:$AQ$1,0),FALSE)</f>
        <v>0</v>
      </c>
      <c r="AD235">
        <f>VLOOKUP($B235,'Tillförd energi'!$B$1:$AI$700,MATCH(AD$1,'Tillförd energi'!$B$1:$AQ$1,0),FALSE)</f>
        <v>0</v>
      </c>
      <c r="AE235">
        <f>VLOOKUP($B235,'Tillförd energi'!$B$1:$AI$700,MATCH(AE$1,'Tillförd energi'!$B$1:$AQ$1,0),FALSE)</f>
        <v>0</v>
      </c>
      <c r="AF235">
        <f>VLOOKUP($B235,'Tillförd energi'!$B$1:$AI$700,MATCH(AF$1,'Tillförd energi'!$B$1:$AQ$1,0),FALSE)</f>
        <v>0</v>
      </c>
      <c r="AG235">
        <f>IFERROR(VLOOKUP(B235,Miljö!$B$1:$AC$550,MATCH("Köpt mängd produktionsspecifik fjärrvärme:",Miljö!$B$1:$AC$1,0),FALSE)/1,0)</f>
        <v>0</v>
      </c>
      <c r="AI235">
        <f t="shared" si="66"/>
        <v>0</v>
      </c>
      <c r="AJ235">
        <f t="shared" si="67"/>
        <v>0</v>
      </c>
      <c r="AK235" t="str">
        <f>IF(ISERROR(1/VLOOKUP($B235,Leveranser!$B$1:$S$500,MATCH("såld värme (gwh)",Leveranser!$B$1:$S$1,0),FALSE)),"",VLOOKUP($B235,Leveranser!$B$1:$S$500,MATCH("såld värme (gwh)",Leveranser!$B$1:$S$1,0),FALSE))</f>
        <v/>
      </c>
      <c r="AL235">
        <f>VLOOKUP($B235,Leveranser!$B$1:$Y$500,MATCH("Totalt såld fjärrvärme till andra fjärrvärmeföretag",Leveranser!$B$1:$AA$1,0),FALSE)</f>
        <v>0</v>
      </c>
      <c r="AM235">
        <f>IF(ISERROR(1/VLOOKUP($B235,Miljö!$B$1:$S$500,MATCH("Såld mängd produktionsspecifik fjärrvärme (GWh)",Miljö!$B$1:$R$1,0),FALSE)),0,VLOOKUP($B235,Miljö!$B$1:$S$500,MATCH("Såld mängd produktionsspecifik fjärrvärme (GWh)",Miljö!$B$1:$R$1,0),FALSE))</f>
        <v>0</v>
      </c>
      <c r="AN235" s="239" t="str">
        <f t="shared" si="68"/>
        <v/>
      </c>
      <c r="AP235" t="str">
        <f>IFERROR(VLOOKUP($B235,Miljövärden!$B$2:$H$550,7,FALSE),"Nej, saknas")</f>
        <v>Nej</v>
      </c>
      <c r="AQ235" t="str">
        <f>IFERROR(VLOOKUP($B235,Miljövärden!$B$2:$H$550,6,FALSE),"Nej, saknas")</f>
        <v>Nej</v>
      </c>
      <c r="AU235">
        <f t="shared" si="69"/>
        <v>0</v>
      </c>
      <c r="AV235">
        <f t="shared" si="70"/>
        <v>0</v>
      </c>
      <c r="AW235">
        <f t="shared" si="71"/>
        <v>0</v>
      </c>
      <c r="AX235">
        <f t="shared" si="72"/>
        <v>0</v>
      </c>
      <c r="AZ235">
        <f t="shared" si="73"/>
        <v>0</v>
      </c>
      <c r="BC235">
        <f t="shared" si="74"/>
        <v>0</v>
      </c>
      <c r="BD235">
        <f t="shared" si="75"/>
        <v>0</v>
      </c>
      <c r="BE235">
        <f t="shared" si="76"/>
        <v>0</v>
      </c>
      <c r="BF235">
        <f t="shared" si="77"/>
        <v>0</v>
      </c>
      <c r="BG235">
        <f t="shared" si="78"/>
        <v>0</v>
      </c>
      <c r="BH235" t="str">
        <f>VLOOKUP(B235,Miljö!$B$1:$I$482,MATCH("Fossilandel för ursprungspecificerad el ()",Miljö!$B$1:$I$1,0),FALSE)</f>
        <v>-</v>
      </c>
      <c r="BI235" t="str">
        <f>VLOOKUP(B235,Miljö!$B$1:$BX$482,MATCH("Kärnkraftsandel för ursprungsspecificerad el ()",Miljö!$B$1:$O$1,0),FALSE)</f>
        <v>-</v>
      </c>
      <c r="BJ235">
        <f t="shared" si="79"/>
        <v>0</v>
      </c>
      <c r="BK235" t="str">
        <f>VLOOKUP(B235,Miljö!$B$1:$O$482,MATCH("Fossil andel i procent (%)",Miljö!$B$1:$O$1,0),FALSE)</f>
        <v>-</v>
      </c>
      <c r="BL235">
        <f t="shared" si="80"/>
        <v>0</v>
      </c>
      <c r="BO235" s="289" t="str">
        <f t="shared" si="81"/>
        <v/>
      </c>
      <c r="BP235" s="239" t="str">
        <f t="shared" si="82"/>
        <v/>
      </c>
      <c r="BQ235" s="239" t="str">
        <f t="shared" si="83"/>
        <v/>
      </c>
      <c r="BR235" s="239" t="str">
        <f t="shared" si="84"/>
        <v/>
      </c>
      <c r="BS235" s="239"/>
      <c r="BT235" s="351">
        <f t="shared" si="85"/>
        <v>0</v>
      </c>
      <c r="BW235" s="289" t="str">
        <f>IF(AP235="ja",VLOOKUP(B235,Miljövärden!$B$2:$H$550,MATCH("Total andel fossilt",Miljövärden!$B$2:$H$2,0),FALSE),"")</f>
        <v/>
      </c>
      <c r="BZ235" s="351" t="str">
        <f t="shared" si="86"/>
        <v/>
      </c>
      <c r="CA235" s="353" t="str">
        <f t="shared" si="87"/>
        <v/>
      </c>
    </row>
    <row r="236" spans="1:79" x14ac:dyDescent="0.25">
      <c r="A236" s="2" t="s">
        <v>382</v>
      </c>
      <c r="B236" s="2" t="s">
        <v>384</v>
      </c>
      <c r="C236">
        <f>VLOOKUP($B236,'Tillförd energi'!$B$1:$AI$700,MATCH(C$1,'Tillförd energi'!$B$1:$AQ$1,0),FALSE)</f>
        <v>0</v>
      </c>
      <c r="D236">
        <f>VLOOKUP($B236,'Tillförd energi'!$B$1:$AI$700,MATCH(D$1,'Tillförd energi'!$B$1:$AQ$1,0),FALSE)</f>
        <v>0</v>
      </c>
      <c r="E236">
        <f>VLOOKUP($B236,'Tillförd energi'!$B$1:$AI$700,MATCH(E$1,'Tillförd energi'!$B$1:$AQ$1,0),FALSE)</f>
        <v>0</v>
      </c>
      <c r="F236">
        <f>VLOOKUP($B236,'Tillförd energi'!$B$1:$AI$700,MATCH(F$1,'Tillförd energi'!$B$1:$AQ$1,0),FALSE)</f>
        <v>0</v>
      </c>
      <c r="G236">
        <f>VLOOKUP($B236,'Tillförd energi'!$B$1:$AI$700,MATCH(G$1,'Tillförd energi'!$B$1:$AQ$1,0),FALSE)</f>
        <v>0</v>
      </c>
      <c r="H236">
        <f>VLOOKUP($B236,'Tillförd energi'!$B$1:$AI$700,MATCH(H$1,'Tillförd energi'!$B$1:$AQ$1,0),FALSE)</f>
        <v>0</v>
      </c>
      <c r="I236">
        <f>VLOOKUP($B236,'Tillförd energi'!$B$1:$AI$700,MATCH(I$1,'Tillförd energi'!$B$1:$AQ$1,0),FALSE)</f>
        <v>0</v>
      </c>
      <c r="J236">
        <f>VLOOKUP($B236,'Tillförd energi'!$B$1:$AI$700,MATCH(J$1,'Tillförd energi'!$B$1:$AQ$1,0),FALSE)</f>
        <v>0</v>
      </c>
      <c r="K236">
        <f>VLOOKUP($B236,'Tillförd energi'!$B$1:$AI$700,MATCH(K$1,'Tillförd energi'!$B$1:$AQ$1,0),FALSE)</f>
        <v>0</v>
      </c>
      <c r="L236">
        <f>VLOOKUP($B236,'Tillförd energi'!$B$1:$AI$700,MATCH(L$1,'Tillförd energi'!$B$1:$AQ$1,0),FALSE)</f>
        <v>0</v>
      </c>
      <c r="M236">
        <f>VLOOKUP($B236,'Tillförd energi'!$B$1:$AI$700,MATCH(M$1,'Tillförd energi'!$B$1:$AQ$1,0),FALSE)</f>
        <v>0</v>
      </c>
      <c r="N236">
        <f>VLOOKUP($B236,'Tillförd energi'!$B$1:$AI$700,MATCH(N$1,'Tillförd energi'!$B$1:$AQ$1,0),FALSE)</f>
        <v>0</v>
      </c>
      <c r="O236">
        <f>VLOOKUP($B236,'Tillförd energi'!$B$1:$AI$700,MATCH(O$1,'Tillförd energi'!$B$1:$AQ$1,0),FALSE)</f>
        <v>0</v>
      </c>
      <c r="P236">
        <f>VLOOKUP($B236,'Tillförd energi'!$B$1:$AI$700,MATCH(P$1,'Tillförd energi'!$B$1:$AQ$1,0),FALSE)</f>
        <v>0</v>
      </c>
      <c r="Q236">
        <f>VLOOKUP($B236,'Tillförd energi'!$B$1:$AI$700,MATCH(Q$1,'Tillförd energi'!$B$1:$AQ$1,0),FALSE)</f>
        <v>0</v>
      </c>
      <c r="R236">
        <f>VLOOKUP($B236,'Tillförd energi'!$B$1:$AI$700,MATCH(R$1,'Tillförd energi'!$B$1:$AQ$1,0),FALSE)</f>
        <v>0</v>
      </c>
      <c r="S236">
        <f>VLOOKUP($B236,'Tillförd energi'!$B$1:$AI$700,MATCH(S$1,'Tillförd energi'!$B$1:$AQ$1,0),FALSE)</f>
        <v>0</v>
      </c>
      <c r="T236">
        <f>VLOOKUP($B236,'Tillförd energi'!$B$1:$AI$700,MATCH(T$1,'Tillförd energi'!$B$1:$AQ$1,0),FALSE)</f>
        <v>0</v>
      </c>
      <c r="U236">
        <f>VLOOKUP($B236,'Tillförd energi'!$B$1:$AI$700,MATCH(U$1,'Tillförd energi'!$B$1:$AQ$1,0),FALSE)</f>
        <v>0</v>
      </c>
      <c r="V236">
        <f>VLOOKUP($B236,'Tillförd energi'!$B$1:$AI$700,MATCH(V$1,'Tillförd energi'!$B$1:$AQ$1,0),FALSE)</f>
        <v>0</v>
      </c>
      <c r="W236">
        <f>VLOOKUP($B236,'Tillförd energi'!$B$1:$AI$700,MATCH(W$1,'Tillförd energi'!$B$1:$AQ$1,0),FALSE)</f>
        <v>0</v>
      </c>
      <c r="X236">
        <f>VLOOKUP($B236,'Tillförd energi'!$B$1:$AI$700,MATCH(X$1,'Tillförd energi'!$B$1:$AQ$1,0),FALSE)</f>
        <v>0</v>
      </c>
      <c r="Y236">
        <f>VLOOKUP($B236,'Tillförd energi'!$B$1:$AI$700,MATCH(Y$1,'Tillförd energi'!$B$1:$AQ$1,0),FALSE)</f>
        <v>0</v>
      </c>
      <c r="Z236">
        <f>VLOOKUP($B236,'Tillförd energi'!$B$1:$AI$700,MATCH(Z$1,'Tillförd energi'!$B$1:$AQ$1,0),FALSE)</f>
        <v>0</v>
      </c>
      <c r="AA236">
        <f>VLOOKUP($B236,'Tillförd energi'!$B$1:$AI$700,MATCH(AA$1,'Tillförd energi'!$B$1:$AQ$1,0),FALSE)</f>
        <v>0</v>
      </c>
      <c r="AB236">
        <f>VLOOKUP($B236,'Tillförd energi'!$B$1:$AI$700,MATCH(AB$1,'Tillförd energi'!$B$1:$AQ$1,0),FALSE)</f>
        <v>0</v>
      </c>
      <c r="AC236">
        <f>VLOOKUP($B236,'Tillförd energi'!$B$1:$AI$700,MATCH(AC$1,'Tillförd energi'!$B$1:$AQ$1,0),FALSE)</f>
        <v>0</v>
      </c>
      <c r="AD236">
        <f>VLOOKUP($B236,'Tillförd energi'!$B$1:$AI$700,MATCH(AD$1,'Tillförd energi'!$B$1:$AQ$1,0),FALSE)</f>
        <v>0</v>
      </c>
      <c r="AE236">
        <f>VLOOKUP($B236,'Tillförd energi'!$B$1:$AI$700,MATCH(AE$1,'Tillförd energi'!$B$1:$AQ$1,0),FALSE)</f>
        <v>0</v>
      </c>
      <c r="AF236">
        <f>VLOOKUP($B236,'Tillförd energi'!$B$1:$AI$700,MATCH(AF$1,'Tillförd energi'!$B$1:$AQ$1,0),FALSE)</f>
        <v>0</v>
      </c>
      <c r="AG236">
        <f>IFERROR(VLOOKUP(B236,Miljö!$B$1:$AC$550,MATCH("Köpt mängd produktionsspecifik fjärrvärme:",Miljö!$B$1:$AC$1,0),FALSE)/1,0)</f>
        <v>0</v>
      </c>
      <c r="AI236">
        <f t="shared" si="66"/>
        <v>0</v>
      </c>
      <c r="AJ236">
        <f t="shared" si="67"/>
        <v>0</v>
      </c>
      <c r="AK236" t="str">
        <f>IF(ISERROR(1/VLOOKUP($B236,Leveranser!$B$1:$S$500,MATCH("såld värme (gwh)",Leveranser!$B$1:$S$1,0),FALSE)),"",VLOOKUP($B236,Leveranser!$B$1:$S$500,MATCH("såld värme (gwh)",Leveranser!$B$1:$S$1,0),FALSE))</f>
        <v/>
      </c>
      <c r="AL236">
        <f>VLOOKUP($B236,Leveranser!$B$1:$Y$500,MATCH("Totalt såld fjärrvärme till andra fjärrvärmeföretag",Leveranser!$B$1:$AA$1,0),FALSE)</f>
        <v>0</v>
      </c>
      <c r="AM236">
        <f>IF(ISERROR(1/VLOOKUP($B236,Miljö!$B$1:$S$500,MATCH("Såld mängd produktionsspecifik fjärrvärme (GWh)",Miljö!$B$1:$R$1,0),FALSE)),0,VLOOKUP($B236,Miljö!$B$1:$S$500,MATCH("Såld mängd produktionsspecifik fjärrvärme (GWh)",Miljö!$B$1:$R$1,0),FALSE))</f>
        <v>0</v>
      </c>
      <c r="AN236" s="239" t="str">
        <f t="shared" si="68"/>
        <v/>
      </c>
      <c r="AP236" t="str">
        <f>IFERROR(VLOOKUP($B236,Miljövärden!$B$2:$H$550,7,FALSE),"Nej, saknas")</f>
        <v>Nej</v>
      </c>
      <c r="AQ236" t="str">
        <f>IFERROR(VLOOKUP($B236,Miljövärden!$B$2:$H$550,6,FALSE),"Nej, saknas")</f>
        <v>Nej</v>
      </c>
      <c r="AU236">
        <f t="shared" si="69"/>
        <v>0</v>
      </c>
      <c r="AV236">
        <f t="shared" si="70"/>
        <v>0</v>
      </c>
      <c r="AW236">
        <f t="shared" si="71"/>
        <v>0</v>
      </c>
      <c r="AX236">
        <f t="shared" si="72"/>
        <v>0</v>
      </c>
      <c r="AZ236">
        <f t="shared" si="73"/>
        <v>0</v>
      </c>
      <c r="BC236">
        <f t="shared" si="74"/>
        <v>0</v>
      </c>
      <c r="BD236">
        <f t="shared" si="75"/>
        <v>0</v>
      </c>
      <c r="BE236">
        <f t="shared" si="76"/>
        <v>0</v>
      </c>
      <c r="BF236">
        <f t="shared" si="77"/>
        <v>0</v>
      </c>
      <c r="BG236">
        <f t="shared" si="78"/>
        <v>0</v>
      </c>
      <c r="BH236" t="str">
        <f>VLOOKUP(B236,Miljö!$B$1:$I$482,MATCH("Fossilandel för ursprungspecificerad el ()",Miljö!$B$1:$I$1,0),FALSE)</f>
        <v>-</v>
      </c>
      <c r="BI236" t="str">
        <f>VLOOKUP(B236,Miljö!$B$1:$BX$482,MATCH("Kärnkraftsandel för ursprungsspecificerad el ()",Miljö!$B$1:$O$1,0),FALSE)</f>
        <v>-</v>
      </c>
      <c r="BJ236">
        <f t="shared" si="79"/>
        <v>0</v>
      </c>
      <c r="BK236" t="str">
        <f>VLOOKUP(B236,Miljö!$B$1:$O$482,MATCH("Fossil andel i procent (%)",Miljö!$B$1:$O$1,0),FALSE)</f>
        <v>-</v>
      </c>
      <c r="BL236">
        <f t="shared" si="80"/>
        <v>0</v>
      </c>
      <c r="BO236" s="289" t="str">
        <f t="shared" si="81"/>
        <v/>
      </c>
      <c r="BP236" s="239" t="str">
        <f t="shared" si="82"/>
        <v/>
      </c>
      <c r="BQ236" s="239" t="str">
        <f t="shared" si="83"/>
        <v/>
      </c>
      <c r="BR236" s="239" t="str">
        <f t="shared" si="84"/>
        <v/>
      </c>
      <c r="BS236" s="239"/>
      <c r="BT236" s="351">
        <f t="shared" si="85"/>
        <v>0</v>
      </c>
      <c r="BW236" s="289" t="str">
        <f>IF(AP236="ja",VLOOKUP(B236,Miljövärden!$B$2:$H$550,MATCH("Total andel fossilt",Miljövärden!$B$2:$H$2,0),FALSE),"")</f>
        <v/>
      </c>
      <c r="BZ236" s="351" t="str">
        <f t="shared" si="86"/>
        <v/>
      </c>
      <c r="CA236" s="353" t="str">
        <f t="shared" si="87"/>
        <v/>
      </c>
    </row>
    <row r="237" spans="1:79" x14ac:dyDescent="0.25">
      <c r="A237" s="2" t="s">
        <v>382</v>
      </c>
      <c r="B237" s="2" t="s">
        <v>385</v>
      </c>
      <c r="C237">
        <f>VLOOKUP($B237,'Tillförd energi'!$B$1:$AI$700,MATCH(C$1,'Tillförd energi'!$B$1:$AQ$1,0),FALSE)</f>
        <v>0</v>
      </c>
      <c r="D237">
        <f>VLOOKUP($B237,'Tillförd energi'!$B$1:$AI$700,MATCH(D$1,'Tillförd energi'!$B$1:$AQ$1,0),FALSE)</f>
        <v>0</v>
      </c>
      <c r="E237">
        <f>VLOOKUP($B237,'Tillförd energi'!$B$1:$AI$700,MATCH(E$1,'Tillförd energi'!$B$1:$AQ$1,0),FALSE)</f>
        <v>0</v>
      </c>
      <c r="F237">
        <f>VLOOKUP($B237,'Tillförd energi'!$B$1:$AI$700,MATCH(F$1,'Tillförd energi'!$B$1:$AQ$1,0),FALSE)</f>
        <v>0</v>
      </c>
      <c r="G237">
        <f>VLOOKUP($B237,'Tillförd energi'!$B$1:$AI$700,MATCH(G$1,'Tillförd energi'!$B$1:$AQ$1,0),FALSE)</f>
        <v>0</v>
      </c>
      <c r="H237">
        <f>VLOOKUP($B237,'Tillförd energi'!$B$1:$AI$700,MATCH(H$1,'Tillförd energi'!$B$1:$AQ$1,0),FALSE)</f>
        <v>0</v>
      </c>
      <c r="I237">
        <f>VLOOKUP($B237,'Tillförd energi'!$B$1:$AI$700,MATCH(I$1,'Tillförd energi'!$B$1:$AQ$1,0),FALSE)</f>
        <v>0</v>
      </c>
      <c r="J237">
        <f>VLOOKUP($B237,'Tillförd energi'!$B$1:$AI$700,MATCH(J$1,'Tillförd energi'!$B$1:$AQ$1,0),FALSE)</f>
        <v>0</v>
      </c>
      <c r="K237">
        <f>VLOOKUP($B237,'Tillförd energi'!$B$1:$AI$700,MATCH(K$1,'Tillförd energi'!$B$1:$AQ$1,0),FALSE)</f>
        <v>0</v>
      </c>
      <c r="L237">
        <f>VLOOKUP($B237,'Tillförd energi'!$B$1:$AI$700,MATCH(L$1,'Tillförd energi'!$B$1:$AQ$1,0),FALSE)</f>
        <v>0</v>
      </c>
      <c r="M237">
        <f>VLOOKUP($B237,'Tillförd energi'!$B$1:$AI$700,MATCH(M$1,'Tillförd energi'!$B$1:$AQ$1,0),FALSE)</f>
        <v>0</v>
      </c>
      <c r="N237">
        <f>VLOOKUP($B237,'Tillförd energi'!$B$1:$AI$700,MATCH(N$1,'Tillförd energi'!$B$1:$AQ$1,0),FALSE)</f>
        <v>0</v>
      </c>
      <c r="O237">
        <f>VLOOKUP($B237,'Tillförd energi'!$B$1:$AI$700,MATCH(O$1,'Tillförd energi'!$B$1:$AQ$1,0),FALSE)</f>
        <v>0</v>
      </c>
      <c r="P237">
        <f>VLOOKUP($B237,'Tillförd energi'!$B$1:$AI$700,MATCH(P$1,'Tillförd energi'!$B$1:$AQ$1,0),FALSE)</f>
        <v>0</v>
      </c>
      <c r="Q237">
        <f>VLOOKUP($B237,'Tillförd energi'!$B$1:$AI$700,MATCH(Q$1,'Tillförd energi'!$B$1:$AQ$1,0),FALSE)</f>
        <v>0</v>
      </c>
      <c r="R237">
        <f>VLOOKUP($B237,'Tillförd energi'!$B$1:$AI$700,MATCH(R$1,'Tillförd energi'!$B$1:$AQ$1,0),FALSE)</f>
        <v>0</v>
      </c>
      <c r="S237">
        <f>VLOOKUP($B237,'Tillförd energi'!$B$1:$AI$700,MATCH(S$1,'Tillförd energi'!$B$1:$AQ$1,0),FALSE)</f>
        <v>0</v>
      </c>
      <c r="T237">
        <f>VLOOKUP($B237,'Tillförd energi'!$B$1:$AI$700,MATCH(T$1,'Tillförd energi'!$B$1:$AQ$1,0),FALSE)</f>
        <v>0</v>
      </c>
      <c r="U237">
        <f>VLOOKUP($B237,'Tillförd energi'!$B$1:$AI$700,MATCH(U$1,'Tillförd energi'!$B$1:$AQ$1,0),FALSE)</f>
        <v>0</v>
      </c>
      <c r="V237">
        <f>VLOOKUP($B237,'Tillförd energi'!$B$1:$AI$700,MATCH(V$1,'Tillförd energi'!$B$1:$AQ$1,0),FALSE)</f>
        <v>0</v>
      </c>
      <c r="W237">
        <f>VLOOKUP($B237,'Tillförd energi'!$B$1:$AI$700,MATCH(W$1,'Tillförd energi'!$B$1:$AQ$1,0),FALSE)</f>
        <v>0</v>
      </c>
      <c r="X237">
        <f>VLOOKUP($B237,'Tillförd energi'!$B$1:$AI$700,MATCH(X$1,'Tillförd energi'!$B$1:$AQ$1,0),FALSE)</f>
        <v>0</v>
      </c>
      <c r="Y237">
        <f>VLOOKUP($B237,'Tillförd energi'!$B$1:$AI$700,MATCH(Y$1,'Tillförd energi'!$B$1:$AQ$1,0),FALSE)</f>
        <v>0</v>
      </c>
      <c r="Z237">
        <f>VLOOKUP($B237,'Tillförd energi'!$B$1:$AI$700,MATCH(Z$1,'Tillförd energi'!$B$1:$AQ$1,0),FALSE)</f>
        <v>0</v>
      </c>
      <c r="AA237">
        <f>VLOOKUP($B237,'Tillförd energi'!$B$1:$AI$700,MATCH(AA$1,'Tillförd energi'!$B$1:$AQ$1,0),FALSE)</f>
        <v>0</v>
      </c>
      <c r="AB237">
        <f>VLOOKUP($B237,'Tillförd energi'!$B$1:$AI$700,MATCH(AB$1,'Tillförd energi'!$B$1:$AQ$1,0),FALSE)</f>
        <v>0</v>
      </c>
      <c r="AC237">
        <f>VLOOKUP($B237,'Tillförd energi'!$B$1:$AI$700,MATCH(AC$1,'Tillförd energi'!$B$1:$AQ$1,0),FALSE)</f>
        <v>0</v>
      </c>
      <c r="AD237">
        <f>VLOOKUP($B237,'Tillförd energi'!$B$1:$AI$700,MATCH(AD$1,'Tillförd energi'!$B$1:$AQ$1,0),FALSE)</f>
        <v>0</v>
      </c>
      <c r="AE237">
        <f>VLOOKUP($B237,'Tillförd energi'!$B$1:$AI$700,MATCH(AE$1,'Tillförd energi'!$B$1:$AQ$1,0),FALSE)</f>
        <v>0</v>
      </c>
      <c r="AF237">
        <f>VLOOKUP($B237,'Tillförd energi'!$B$1:$AI$700,MATCH(AF$1,'Tillförd energi'!$B$1:$AQ$1,0),FALSE)</f>
        <v>0</v>
      </c>
      <c r="AG237">
        <f>IFERROR(VLOOKUP(B237,Miljö!$B$1:$AC$550,MATCH("Köpt mängd produktionsspecifik fjärrvärme:",Miljö!$B$1:$AC$1,0),FALSE)/1,0)</f>
        <v>0</v>
      </c>
      <c r="AI237">
        <f t="shared" si="66"/>
        <v>0</v>
      </c>
      <c r="AJ237">
        <f t="shared" si="67"/>
        <v>0</v>
      </c>
      <c r="AK237" t="str">
        <f>IF(ISERROR(1/VLOOKUP($B237,Leveranser!$B$1:$S$500,MATCH("såld värme (gwh)",Leveranser!$B$1:$S$1,0),FALSE)),"",VLOOKUP($B237,Leveranser!$B$1:$S$500,MATCH("såld värme (gwh)",Leveranser!$B$1:$S$1,0),FALSE))</f>
        <v/>
      </c>
      <c r="AL237">
        <f>VLOOKUP($B237,Leveranser!$B$1:$Y$500,MATCH("Totalt såld fjärrvärme till andra fjärrvärmeföretag",Leveranser!$B$1:$AA$1,0),FALSE)</f>
        <v>0</v>
      </c>
      <c r="AM237">
        <f>IF(ISERROR(1/VLOOKUP($B237,Miljö!$B$1:$S$500,MATCH("Såld mängd produktionsspecifik fjärrvärme (GWh)",Miljö!$B$1:$R$1,0),FALSE)),0,VLOOKUP($B237,Miljö!$B$1:$S$500,MATCH("Såld mängd produktionsspecifik fjärrvärme (GWh)",Miljö!$B$1:$R$1,0),FALSE))</f>
        <v>0</v>
      </c>
      <c r="AN237" s="239" t="str">
        <f t="shared" si="68"/>
        <v/>
      </c>
      <c r="AP237" t="str">
        <f>IFERROR(VLOOKUP($B237,Miljövärden!$B$2:$H$550,7,FALSE),"Nej, saknas")</f>
        <v>Nej</v>
      </c>
      <c r="AQ237" t="str">
        <f>IFERROR(VLOOKUP($B237,Miljövärden!$B$2:$H$550,6,FALSE),"Nej, saknas")</f>
        <v>Nej</v>
      </c>
      <c r="AU237">
        <f t="shared" si="69"/>
        <v>0</v>
      </c>
      <c r="AV237">
        <f t="shared" si="70"/>
        <v>0</v>
      </c>
      <c r="AW237">
        <f t="shared" si="71"/>
        <v>0</v>
      </c>
      <c r="AX237">
        <f t="shared" si="72"/>
        <v>0</v>
      </c>
      <c r="AZ237">
        <f t="shared" si="73"/>
        <v>0</v>
      </c>
      <c r="BC237">
        <f t="shared" si="74"/>
        <v>0</v>
      </c>
      <c r="BD237">
        <f t="shared" si="75"/>
        <v>0</v>
      </c>
      <c r="BE237">
        <f t="shared" si="76"/>
        <v>0</v>
      </c>
      <c r="BF237">
        <f t="shared" si="77"/>
        <v>0</v>
      </c>
      <c r="BG237">
        <f t="shared" si="78"/>
        <v>0</v>
      </c>
      <c r="BH237" t="str">
        <f>VLOOKUP(B237,Miljö!$B$1:$I$482,MATCH("Fossilandel för ursprungspecificerad el ()",Miljö!$B$1:$I$1,0),FALSE)</f>
        <v>-</v>
      </c>
      <c r="BI237" t="str">
        <f>VLOOKUP(B237,Miljö!$B$1:$BX$482,MATCH("Kärnkraftsandel för ursprungsspecificerad el ()",Miljö!$B$1:$O$1,0),FALSE)</f>
        <v>-</v>
      </c>
      <c r="BJ237">
        <f t="shared" si="79"/>
        <v>0</v>
      </c>
      <c r="BK237" t="str">
        <f>VLOOKUP(B237,Miljö!$B$1:$O$482,MATCH("Fossil andel i procent (%)",Miljö!$B$1:$O$1,0),FALSE)</f>
        <v>-</v>
      </c>
      <c r="BL237">
        <f t="shared" si="80"/>
        <v>0</v>
      </c>
      <c r="BO237" s="289" t="str">
        <f t="shared" si="81"/>
        <v/>
      </c>
      <c r="BP237" s="239" t="str">
        <f t="shared" si="82"/>
        <v/>
      </c>
      <c r="BQ237" s="239" t="str">
        <f t="shared" si="83"/>
        <v/>
      </c>
      <c r="BR237" s="239" t="str">
        <f t="shared" si="84"/>
        <v/>
      </c>
      <c r="BS237" s="239"/>
      <c r="BT237" s="351">
        <f t="shared" si="85"/>
        <v>0</v>
      </c>
      <c r="BW237" s="289" t="str">
        <f>IF(AP237="ja",VLOOKUP(B237,Miljövärden!$B$2:$H$550,MATCH("Total andel fossilt",Miljövärden!$B$2:$H$2,0),FALSE),"")</f>
        <v/>
      </c>
      <c r="BZ237" s="351" t="str">
        <f t="shared" si="86"/>
        <v/>
      </c>
      <c r="CA237" s="353" t="str">
        <f t="shared" si="87"/>
        <v/>
      </c>
    </row>
    <row r="238" spans="1:79" x14ac:dyDescent="0.25">
      <c r="A238" s="2" t="s">
        <v>386</v>
      </c>
      <c r="B238" s="2" t="s">
        <v>387</v>
      </c>
      <c r="C238">
        <f>VLOOKUP($B238,'Tillförd energi'!$B$1:$AI$700,MATCH(C$1,'Tillförd energi'!$B$1:$AQ$1,0),FALSE)</f>
        <v>0</v>
      </c>
      <c r="D238">
        <f>VLOOKUP($B238,'Tillförd energi'!$B$1:$AI$700,MATCH(D$1,'Tillförd energi'!$B$1:$AQ$1,0),FALSE)</f>
        <v>0</v>
      </c>
      <c r="E238">
        <f>VLOOKUP($B238,'Tillförd energi'!$B$1:$AI$700,MATCH(E$1,'Tillförd energi'!$B$1:$AQ$1,0),FALSE)</f>
        <v>0</v>
      </c>
      <c r="F238">
        <f>VLOOKUP($B238,'Tillförd energi'!$B$1:$AI$700,MATCH(F$1,'Tillförd energi'!$B$1:$AQ$1,0),FALSE)</f>
        <v>0</v>
      </c>
      <c r="G238">
        <f>VLOOKUP($B238,'Tillförd energi'!$B$1:$AI$700,MATCH(G$1,'Tillförd energi'!$B$1:$AQ$1,0),FALSE)</f>
        <v>0</v>
      </c>
      <c r="H238">
        <f>VLOOKUP($B238,'Tillförd energi'!$B$1:$AI$700,MATCH(H$1,'Tillförd energi'!$B$1:$AQ$1,0),FALSE)</f>
        <v>1.73</v>
      </c>
      <c r="I238">
        <f>VLOOKUP($B238,'Tillförd energi'!$B$1:$AI$700,MATCH(I$1,'Tillförd energi'!$B$1:$AQ$1,0),FALSE)</f>
        <v>0</v>
      </c>
      <c r="J238">
        <f>VLOOKUP($B238,'Tillförd energi'!$B$1:$AI$700,MATCH(J$1,'Tillförd energi'!$B$1:$AQ$1,0),FALSE)</f>
        <v>0</v>
      </c>
      <c r="K238">
        <f>VLOOKUP($B238,'Tillförd energi'!$B$1:$AI$700,MATCH(K$1,'Tillförd energi'!$B$1:$AQ$1,0),FALSE)</f>
        <v>0</v>
      </c>
      <c r="L238">
        <f>VLOOKUP($B238,'Tillförd energi'!$B$1:$AI$700,MATCH(L$1,'Tillförd energi'!$B$1:$AQ$1,0),FALSE)</f>
        <v>0</v>
      </c>
      <c r="M238">
        <f>VLOOKUP($B238,'Tillförd energi'!$B$1:$AI$700,MATCH(M$1,'Tillförd energi'!$B$1:$AQ$1,0),FALSE)</f>
        <v>0</v>
      </c>
      <c r="N238">
        <f>VLOOKUP($B238,'Tillförd energi'!$B$1:$AI$700,MATCH(N$1,'Tillförd energi'!$B$1:$AQ$1,0),FALSE)</f>
        <v>38.1</v>
      </c>
      <c r="O238">
        <f>VLOOKUP($B238,'Tillförd energi'!$B$1:$AI$700,MATCH(O$1,'Tillförd energi'!$B$1:$AQ$1,0),FALSE)</f>
        <v>0</v>
      </c>
      <c r="P238">
        <f>VLOOKUP($B238,'Tillförd energi'!$B$1:$AI$700,MATCH(P$1,'Tillförd energi'!$B$1:$AQ$1,0),FALSE)</f>
        <v>0</v>
      </c>
      <c r="Q238">
        <f>VLOOKUP($B238,'Tillförd energi'!$B$1:$AI$700,MATCH(Q$1,'Tillförd energi'!$B$1:$AQ$1,0),FALSE)</f>
        <v>0</v>
      </c>
      <c r="R238">
        <f>VLOOKUP($B238,'Tillförd energi'!$B$1:$AI$700,MATCH(R$1,'Tillförd energi'!$B$1:$AQ$1,0),FALSE)</f>
        <v>6.8</v>
      </c>
      <c r="S238">
        <f>VLOOKUP($B238,'Tillförd energi'!$B$1:$AI$700,MATCH(S$1,'Tillförd energi'!$B$1:$AQ$1,0),FALSE)</f>
        <v>0</v>
      </c>
      <c r="T238">
        <f>VLOOKUP($B238,'Tillförd energi'!$B$1:$AI$700,MATCH(T$1,'Tillförd energi'!$B$1:$AQ$1,0),FALSE)</f>
        <v>0</v>
      </c>
      <c r="U238">
        <f>VLOOKUP($B238,'Tillförd energi'!$B$1:$AI$700,MATCH(U$1,'Tillförd energi'!$B$1:$AQ$1,0),FALSE)</f>
        <v>0</v>
      </c>
      <c r="V238">
        <f>VLOOKUP($B238,'Tillförd energi'!$B$1:$AI$700,MATCH(V$1,'Tillförd energi'!$B$1:$AQ$1,0),FALSE)</f>
        <v>0</v>
      </c>
      <c r="W238">
        <f>VLOOKUP($B238,'Tillförd energi'!$B$1:$AI$700,MATCH(W$1,'Tillförd energi'!$B$1:$AQ$1,0),FALSE)</f>
        <v>0</v>
      </c>
      <c r="X238">
        <f>VLOOKUP($B238,'Tillförd energi'!$B$1:$AI$700,MATCH(X$1,'Tillförd energi'!$B$1:$AQ$1,0),FALSE)</f>
        <v>0</v>
      </c>
      <c r="Y238">
        <f>VLOOKUP($B238,'Tillförd energi'!$B$1:$AI$700,MATCH(Y$1,'Tillförd energi'!$B$1:$AQ$1,0),FALSE)</f>
        <v>0</v>
      </c>
      <c r="Z238">
        <f>VLOOKUP($B238,'Tillförd energi'!$B$1:$AI$700,MATCH(Z$1,'Tillförd energi'!$B$1:$AQ$1,0),FALSE)</f>
        <v>0.82</v>
      </c>
      <c r="AA238">
        <f>VLOOKUP($B238,'Tillförd energi'!$B$1:$AI$700,MATCH(AA$1,'Tillförd energi'!$B$1:$AQ$1,0),FALSE)</f>
        <v>0</v>
      </c>
      <c r="AB238">
        <f>VLOOKUP($B238,'Tillförd energi'!$B$1:$AI$700,MATCH(AB$1,'Tillförd energi'!$B$1:$AQ$1,0),FALSE)</f>
        <v>0</v>
      </c>
      <c r="AC238">
        <f>VLOOKUP($B238,'Tillförd energi'!$B$1:$AI$700,MATCH(AC$1,'Tillförd energi'!$B$1:$AQ$1,0),FALSE)</f>
        <v>5.18</v>
      </c>
      <c r="AD238">
        <f>VLOOKUP($B238,'Tillförd energi'!$B$1:$AI$700,MATCH(AD$1,'Tillförd energi'!$B$1:$AQ$1,0),FALSE)</f>
        <v>0</v>
      </c>
      <c r="AE238">
        <f>VLOOKUP($B238,'Tillförd energi'!$B$1:$AI$700,MATCH(AE$1,'Tillförd energi'!$B$1:$AQ$1,0),FALSE)</f>
        <v>0</v>
      </c>
      <c r="AF238">
        <f>VLOOKUP($B238,'Tillförd energi'!$B$1:$AI$700,MATCH(AF$1,'Tillförd energi'!$B$1:$AQ$1,0),FALSE)</f>
        <v>1.4561999999999999</v>
      </c>
      <c r="AG238">
        <f>IFERROR(VLOOKUP(B238,Miljö!$B$1:$AC$550,MATCH("Köpt mängd produktionsspecifik fjärrvärme:",Miljö!$B$1:$AC$1,0),FALSE)/1,0)</f>
        <v>0</v>
      </c>
      <c r="AI238">
        <f t="shared" si="66"/>
        <v>54.086199999999998</v>
      </c>
      <c r="AJ238">
        <f t="shared" si="67"/>
        <v>54.086199999999998</v>
      </c>
      <c r="AK238">
        <f>IF(ISERROR(1/VLOOKUP($B238,Leveranser!$B$1:$S$500,MATCH("såld värme (gwh)",Leveranser!$B$1:$S$1,0),FALSE)),"",VLOOKUP($B238,Leveranser!$B$1:$S$500,MATCH("såld värme (gwh)",Leveranser!$B$1:$S$1,0),FALSE))</f>
        <v>48.54</v>
      </c>
      <c r="AL238">
        <f>VLOOKUP($B238,Leveranser!$B$1:$Y$500,MATCH("Totalt såld fjärrvärme till andra fjärrvärmeföretag",Leveranser!$B$1:$AA$1,0),FALSE)</f>
        <v>0</v>
      </c>
      <c r="AM238">
        <f>IF(ISERROR(1/VLOOKUP($B238,Miljö!$B$1:$S$500,MATCH("Såld mängd produktionsspecifik fjärrvärme (GWh)",Miljö!$B$1:$R$1,0),FALSE)),0,VLOOKUP($B238,Miljö!$B$1:$S$500,MATCH("Såld mängd produktionsspecifik fjärrvärme (GWh)",Miljö!$B$1:$R$1,0),FALSE))</f>
        <v>0</v>
      </c>
      <c r="AN238" s="239">
        <f t="shared" si="68"/>
        <v>0.89745628274864941</v>
      </c>
      <c r="AP238" t="str">
        <f>IFERROR(VLOOKUP($B238,Miljövärden!$B$2:$H$550,7,FALSE),"Nej, saknas")</f>
        <v>Ja</v>
      </c>
      <c r="AQ238" t="str">
        <f>IFERROR(VLOOKUP($B238,Miljövärden!$B$2:$H$550,6,FALSE),"Nej, saknas")</f>
        <v>Nej</v>
      </c>
      <c r="AU238">
        <f t="shared" si="69"/>
        <v>2.2761999999999998</v>
      </c>
      <c r="AV238">
        <f t="shared" si="70"/>
        <v>0</v>
      </c>
      <c r="AW238">
        <f t="shared" si="71"/>
        <v>38.1</v>
      </c>
      <c r="AX238">
        <f t="shared" si="72"/>
        <v>6.8</v>
      </c>
      <c r="AZ238">
        <f t="shared" si="73"/>
        <v>44.9</v>
      </c>
      <c r="BC238">
        <f t="shared" si="74"/>
        <v>1.73</v>
      </c>
      <c r="BD238">
        <f t="shared" si="75"/>
        <v>0</v>
      </c>
      <c r="BE238">
        <f t="shared" si="76"/>
        <v>44.9</v>
      </c>
      <c r="BF238">
        <f t="shared" si="77"/>
        <v>5.18</v>
      </c>
      <c r="BG238">
        <f t="shared" si="78"/>
        <v>2.2761999999999998</v>
      </c>
      <c r="BH238">
        <f>VLOOKUP(B238,Miljö!$B$1:$I$482,MATCH("Fossilandel för ursprungspecificerad el ()",Miljö!$B$1:$I$1,0),FALSE)</f>
        <v>0.48399999999999999</v>
      </c>
      <c r="BI238">
        <f>VLOOKUP(B238,Miljö!$B$1:$BX$482,MATCH("Kärnkraftsandel för ursprungsspecificerad el ()",Miljö!$B$1:$O$1,0),FALSE)</f>
        <v>0.35</v>
      </c>
      <c r="BJ238">
        <f t="shared" si="79"/>
        <v>0</v>
      </c>
      <c r="BK238" t="str">
        <f>VLOOKUP(B238,Miljö!$B$1:$O$482,MATCH("Fossil andel i procent (%)",Miljö!$B$1:$O$1,0),FALSE)</f>
        <v>ET</v>
      </c>
      <c r="BL238">
        <f t="shared" si="80"/>
        <v>54.086199999999998</v>
      </c>
      <c r="BO238" s="289">
        <f t="shared" si="81"/>
        <v>5.2354959305700902E-2</v>
      </c>
      <c r="BP238" s="239">
        <f t="shared" si="82"/>
        <v>1.4729635285895477E-2</v>
      </c>
      <c r="BQ238" s="239">
        <f t="shared" si="83"/>
        <v>0.83714236163753419</v>
      </c>
      <c r="BR238" s="239">
        <f t="shared" si="84"/>
        <v>9.5773043770869468E-2</v>
      </c>
      <c r="BS238" s="239"/>
      <c r="BT238" s="351">
        <f t="shared" si="85"/>
        <v>1</v>
      </c>
      <c r="BW238" s="289">
        <f>IF(AP238="ja",VLOOKUP(B238,Miljövärden!$B$2:$H$550,MATCH("Total andel fossilt",Miljövärden!$B$2:$H$2,0),FALSE),"")</f>
        <v>5.2354900000000003E-2</v>
      </c>
      <c r="BZ238" s="351">
        <f t="shared" si="86"/>
        <v>-5.9305700898792946E-8</v>
      </c>
      <c r="CA238" s="353">
        <f t="shared" si="87"/>
        <v>0</v>
      </c>
    </row>
    <row r="239" spans="1:79" x14ac:dyDescent="0.25">
      <c r="A239" s="2" t="s">
        <v>388</v>
      </c>
      <c r="B239" s="2" t="s">
        <v>389</v>
      </c>
      <c r="C239">
        <f>VLOOKUP($B239,'Tillförd energi'!$B$1:$AI$700,MATCH(C$1,'Tillförd energi'!$B$1:$AQ$1,0),FALSE)</f>
        <v>0</v>
      </c>
      <c r="D239">
        <f>VLOOKUP($B239,'Tillförd energi'!$B$1:$AI$700,MATCH(D$1,'Tillförd energi'!$B$1:$AQ$1,0),FALSE)</f>
        <v>0</v>
      </c>
      <c r="E239">
        <f>VLOOKUP($B239,'Tillförd energi'!$B$1:$AI$700,MATCH(E$1,'Tillförd energi'!$B$1:$AQ$1,0),FALSE)</f>
        <v>0</v>
      </c>
      <c r="F239">
        <f>VLOOKUP($B239,'Tillförd energi'!$B$1:$AI$700,MATCH(F$1,'Tillförd energi'!$B$1:$AQ$1,0),FALSE)</f>
        <v>0</v>
      </c>
      <c r="G239">
        <f>VLOOKUP($B239,'Tillförd energi'!$B$1:$AI$700,MATCH(G$1,'Tillförd energi'!$B$1:$AQ$1,0),FALSE)</f>
        <v>0</v>
      </c>
      <c r="H239">
        <f>VLOOKUP($B239,'Tillförd energi'!$B$1:$AI$700,MATCH(H$1,'Tillförd energi'!$B$1:$AQ$1,0),FALSE)</f>
        <v>0</v>
      </c>
      <c r="I239">
        <f>VLOOKUP($B239,'Tillförd energi'!$B$1:$AI$700,MATCH(I$1,'Tillförd energi'!$B$1:$AQ$1,0),FALSE)</f>
        <v>0</v>
      </c>
      <c r="J239">
        <f>VLOOKUP($B239,'Tillförd energi'!$B$1:$AI$700,MATCH(J$1,'Tillförd energi'!$B$1:$AQ$1,0),FALSE)</f>
        <v>0</v>
      </c>
      <c r="K239">
        <f>VLOOKUP($B239,'Tillförd energi'!$B$1:$AI$700,MATCH(K$1,'Tillförd energi'!$B$1:$AQ$1,0),FALSE)</f>
        <v>0</v>
      </c>
      <c r="L239">
        <f>VLOOKUP($B239,'Tillförd energi'!$B$1:$AI$700,MATCH(L$1,'Tillförd energi'!$B$1:$AQ$1,0),FALSE)</f>
        <v>0</v>
      </c>
      <c r="M239">
        <f>VLOOKUP($B239,'Tillförd energi'!$B$1:$AI$700,MATCH(M$1,'Tillförd energi'!$B$1:$AQ$1,0),FALSE)</f>
        <v>0</v>
      </c>
      <c r="N239">
        <f>VLOOKUP($B239,'Tillförd energi'!$B$1:$AI$700,MATCH(N$1,'Tillförd energi'!$B$1:$AQ$1,0),FALSE)</f>
        <v>0</v>
      </c>
      <c r="O239">
        <f>VLOOKUP($B239,'Tillförd energi'!$B$1:$AI$700,MATCH(O$1,'Tillförd energi'!$B$1:$AQ$1,0),FALSE)</f>
        <v>0</v>
      </c>
      <c r="P239">
        <f>VLOOKUP($B239,'Tillförd energi'!$B$1:$AI$700,MATCH(P$1,'Tillförd energi'!$B$1:$AQ$1,0),FALSE)</f>
        <v>0</v>
      </c>
      <c r="Q239">
        <f>VLOOKUP($B239,'Tillförd energi'!$B$1:$AI$700,MATCH(Q$1,'Tillförd energi'!$B$1:$AQ$1,0),FALSE)</f>
        <v>0</v>
      </c>
      <c r="R239">
        <f>VLOOKUP($B239,'Tillförd energi'!$B$1:$AI$700,MATCH(R$1,'Tillförd energi'!$B$1:$AQ$1,0),FALSE)</f>
        <v>0</v>
      </c>
      <c r="S239">
        <f>VLOOKUP($B239,'Tillförd energi'!$B$1:$AI$700,MATCH(S$1,'Tillförd energi'!$B$1:$AQ$1,0),FALSE)</f>
        <v>0</v>
      </c>
      <c r="T239">
        <f>VLOOKUP($B239,'Tillförd energi'!$B$1:$AI$700,MATCH(T$1,'Tillförd energi'!$B$1:$AQ$1,0),FALSE)</f>
        <v>0</v>
      </c>
      <c r="U239">
        <f>VLOOKUP($B239,'Tillförd energi'!$B$1:$AI$700,MATCH(U$1,'Tillförd energi'!$B$1:$AQ$1,0),FALSE)</f>
        <v>0</v>
      </c>
      <c r="V239">
        <f>VLOOKUP($B239,'Tillförd energi'!$B$1:$AI$700,MATCH(V$1,'Tillförd energi'!$B$1:$AQ$1,0),FALSE)</f>
        <v>0</v>
      </c>
      <c r="W239">
        <f>VLOOKUP($B239,'Tillförd energi'!$B$1:$AI$700,MATCH(W$1,'Tillförd energi'!$B$1:$AQ$1,0),FALSE)</f>
        <v>0</v>
      </c>
      <c r="X239">
        <f>VLOOKUP($B239,'Tillförd energi'!$B$1:$AI$700,MATCH(X$1,'Tillförd energi'!$B$1:$AQ$1,0),FALSE)</f>
        <v>0</v>
      </c>
      <c r="Y239">
        <f>VLOOKUP($B239,'Tillförd energi'!$B$1:$AI$700,MATCH(Y$1,'Tillförd energi'!$B$1:$AQ$1,0),FALSE)</f>
        <v>0</v>
      </c>
      <c r="Z239">
        <f>VLOOKUP($B239,'Tillförd energi'!$B$1:$AI$700,MATCH(Z$1,'Tillförd energi'!$B$1:$AQ$1,0),FALSE)</f>
        <v>0</v>
      </c>
      <c r="AA239">
        <f>VLOOKUP($B239,'Tillförd energi'!$B$1:$AI$700,MATCH(AA$1,'Tillförd energi'!$B$1:$AQ$1,0),FALSE)</f>
        <v>0</v>
      </c>
      <c r="AB239">
        <f>VLOOKUP($B239,'Tillförd energi'!$B$1:$AI$700,MATCH(AB$1,'Tillförd energi'!$B$1:$AQ$1,0),FALSE)</f>
        <v>0</v>
      </c>
      <c r="AC239">
        <f>VLOOKUP($B239,'Tillförd energi'!$B$1:$AI$700,MATCH(AC$1,'Tillförd energi'!$B$1:$AQ$1,0),FALSE)</f>
        <v>0</v>
      </c>
      <c r="AD239">
        <f>VLOOKUP($B239,'Tillförd energi'!$B$1:$AI$700,MATCH(AD$1,'Tillförd energi'!$B$1:$AQ$1,0),FALSE)</f>
        <v>0</v>
      </c>
      <c r="AE239">
        <f>VLOOKUP($B239,'Tillförd energi'!$B$1:$AI$700,MATCH(AE$1,'Tillförd energi'!$B$1:$AQ$1,0),FALSE)</f>
        <v>0</v>
      </c>
      <c r="AF239">
        <f>VLOOKUP($B239,'Tillförd energi'!$B$1:$AI$700,MATCH(AF$1,'Tillförd energi'!$B$1:$AQ$1,0),FALSE)</f>
        <v>0</v>
      </c>
      <c r="AG239">
        <f>IFERROR(VLOOKUP(B239,Miljö!$B$1:$AC$550,MATCH("Köpt mängd produktionsspecifik fjärrvärme:",Miljö!$B$1:$AC$1,0),FALSE)/1,0)</f>
        <v>0</v>
      </c>
      <c r="AI239">
        <f t="shared" si="66"/>
        <v>0</v>
      </c>
      <c r="AJ239">
        <f t="shared" si="67"/>
        <v>0</v>
      </c>
      <c r="AK239" t="str">
        <f>IF(ISERROR(1/VLOOKUP($B239,Leveranser!$B$1:$S$500,MATCH("såld värme (gwh)",Leveranser!$B$1:$S$1,0),FALSE)),"",VLOOKUP($B239,Leveranser!$B$1:$S$500,MATCH("såld värme (gwh)",Leveranser!$B$1:$S$1,0),FALSE))</f>
        <v/>
      </c>
      <c r="AL239">
        <f>VLOOKUP($B239,Leveranser!$B$1:$Y$500,MATCH("Totalt såld fjärrvärme till andra fjärrvärmeföretag",Leveranser!$B$1:$AA$1,0),FALSE)</f>
        <v>0</v>
      </c>
      <c r="AM239">
        <f>IF(ISERROR(1/VLOOKUP($B239,Miljö!$B$1:$S$500,MATCH("Såld mängd produktionsspecifik fjärrvärme (GWh)",Miljö!$B$1:$R$1,0),FALSE)),0,VLOOKUP($B239,Miljö!$B$1:$S$500,MATCH("Såld mängd produktionsspecifik fjärrvärme (GWh)",Miljö!$B$1:$R$1,0),FALSE))</f>
        <v>0</v>
      </c>
      <c r="AN239" s="239" t="str">
        <f t="shared" si="68"/>
        <v/>
      </c>
      <c r="AP239" t="str">
        <f>IFERROR(VLOOKUP($B239,Miljövärden!$B$2:$H$550,7,FALSE),"Nej, saknas")</f>
        <v>Nej</v>
      </c>
      <c r="AQ239" t="str">
        <f>IFERROR(VLOOKUP($B239,Miljövärden!$B$2:$H$550,6,FALSE),"Nej, saknas")</f>
        <v>Nej</v>
      </c>
      <c r="AU239">
        <f t="shared" si="69"/>
        <v>0</v>
      </c>
      <c r="AV239">
        <f t="shared" si="70"/>
        <v>0</v>
      </c>
      <c r="AW239">
        <f t="shared" si="71"/>
        <v>0</v>
      </c>
      <c r="AX239">
        <f t="shared" si="72"/>
        <v>0</v>
      </c>
      <c r="AZ239">
        <f t="shared" si="73"/>
        <v>0</v>
      </c>
      <c r="BC239">
        <f t="shared" si="74"/>
        <v>0</v>
      </c>
      <c r="BD239">
        <f t="shared" si="75"/>
        <v>0</v>
      </c>
      <c r="BE239">
        <f t="shared" si="76"/>
        <v>0</v>
      </c>
      <c r="BF239">
        <f t="shared" si="77"/>
        <v>0</v>
      </c>
      <c r="BG239">
        <f t="shared" si="78"/>
        <v>0</v>
      </c>
      <c r="BH239" t="str">
        <f>VLOOKUP(B239,Miljö!$B$1:$I$482,MATCH("Fossilandel för ursprungspecificerad el ()",Miljö!$B$1:$I$1,0),FALSE)</f>
        <v>-</v>
      </c>
      <c r="BI239" t="str">
        <f>VLOOKUP(B239,Miljö!$B$1:$BX$482,MATCH("Kärnkraftsandel för ursprungsspecificerad el ()",Miljö!$B$1:$O$1,0),FALSE)</f>
        <v>-</v>
      </c>
      <c r="BJ239">
        <f t="shared" si="79"/>
        <v>0</v>
      </c>
      <c r="BK239" t="str">
        <f>VLOOKUP(B239,Miljö!$B$1:$O$482,MATCH("Fossil andel i procent (%)",Miljö!$B$1:$O$1,0),FALSE)</f>
        <v>-</v>
      </c>
      <c r="BL239">
        <f t="shared" si="80"/>
        <v>0</v>
      </c>
      <c r="BO239" s="289" t="str">
        <f t="shared" si="81"/>
        <v/>
      </c>
      <c r="BP239" s="239" t="str">
        <f t="shared" si="82"/>
        <v/>
      </c>
      <c r="BQ239" s="239" t="str">
        <f t="shared" si="83"/>
        <v/>
      </c>
      <c r="BR239" s="239" t="str">
        <f t="shared" si="84"/>
        <v/>
      </c>
      <c r="BS239" s="239"/>
      <c r="BT239" s="351">
        <f t="shared" si="85"/>
        <v>0</v>
      </c>
      <c r="BW239" s="289" t="str">
        <f>IF(AP239="ja",VLOOKUP(B239,Miljövärden!$B$2:$H$550,MATCH("Total andel fossilt",Miljövärden!$B$2:$H$2,0),FALSE),"")</f>
        <v/>
      </c>
      <c r="BZ239" s="351" t="str">
        <f t="shared" si="86"/>
        <v/>
      </c>
      <c r="CA239" s="353" t="str">
        <f t="shared" si="87"/>
        <v/>
      </c>
    </row>
    <row r="240" spans="1:79" x14ac:dyDescent="0.25">
      <c r="A240" s="2" t="s">
        <v>388</v>
      </c>
      <c r="B240" s="2" t="s">
        <v>390</v>
      </c>
      <c r="C240">
        <f>VLOOKUP($B240,'Tillförd energi'!$B$1:$AI$700,MATCH(C$1,'Tillförd energi'!$B$1:$AQ$1,0),FALSE)</f>
        <v>0</v>
      </c>
      <c r="D240">
        <f>VLOOKUP($B240,'Tillförd energi'!$B$1:$AI$700,MATCH(D$1,'Tillförd energi'!$B$1:$AQ$1,0),FALSE)</f>
        <v>0</v>
      </c>
      <c r="E240">
        <f>VLOOKUP($B240,'Tillförd energi'!$B$1:$AI$700,MATCH(E$1,'Tillförd energi'!$B$1:$AQ$1,0),FALSE)</f>
        <v>0</v>
      </c>
      <c r="F240">
        <f>VLOOKUP($B240,'Tillförd energi'!$B$1:$AI$700,MATCH(F$1,'Tillförd energi'!$B$1:$AQ$1,0),FALSE)</f>
        <v>0</v>
      </c>
      <c r="G240">
        <f>VLOOKUP($B240,'Tillförd energi'!$B$1:$AI$700,MATCH(G$1,'Tillförd energi'!$B$1:$AQ$1,0),FALSE)</f>
        <v>0</v>
      </c>
      <c r="H240">
        <f>VLOOKUP($B240,'Tillförd energi'!$B$1:$AI$700,MATCH(H$1,'Tillförd energi'!$B$1:$AQ$1,0),FALSE)</f>
        <v>0</v>
      </c>
      <c r="I240">
        <f>VLOOKUP($B240,'Tillförd energi'!$B$1:$AI$700,MATCH(I$1,'Tillförd energi'!$B$1:$AQ$1,0),FALSE)</f>
        <v>0</v>
      </c>
      <c r="J240">
        <f>VLOOKUP($B240,'Tillförd energi'!$B$1:$AI$700,MATCH(J$1,'Tillförd energi'!$B$1:$AQ$1,0),FALSE)</f>
        <v>0</v>
      </c>
      <c r="K240">
        <f>VLOOKUP($B240,'Tillförd energi'!$B$1:$AI$700,MATCH(K$1,'Tillförd energi'!$B$1:$AQ$1,0),FALSE)</f>
        <v>0</v>
      </c>
      <c r="L240">
        <f>VLOOKUP($B240,'Tillförd energi'!$B$1:$AI$700,MATCH(L$1,'Tillförd energi'!$B$1:$AQ$1,0),FALSE)</f>
        <v>0</v>
      </c>
      <c r="M240">
        <f>VLOOKUP($B240,'Tillförd energi'!$B$1:$AI$700,MATCH(M$1,'Tillförd energi'!$B$1:$AQ$1,0),FALSE)</f>
        <v>0</v>
      </c>
      <c r="N240">
        <f>VLOOKUP($B240,'Tillförd energi'!$B$1:$AI$700,MATCH(N$1,'Tillförd energi'!$B$1:$AQ$1,0),FALSE)</f>
        <v>0</v>
      </c>
      <c r="O240">
        <f>VLOOKUP($B240,'Tillförd energi'!$B$1:$AI$700,MATCH(O$1,'Tillförd energi'!$B$1:$AQ$1,0),FALSE)</f>
        <v>0</v>
      </c>
      <c r="P240">
        <f>VLOOKUP($B240,'Tillförd energi'!$B$1:$AI$700,MATCH(P$1,'Tillförd energi'!$B$1:$AQ$1,0),FALSE)</f>
        <v>0</v>
      </c>
      <c r="Q240">
        <f>VLOOKUP($B240,'Tillförd energi'!$B$1:$AI$700,MATCH(Q$1,'Tillförd energi'!$B$1:$AQ$1,0),FALSE)</f>
        <v>0</v>
      </c>
      <c r="R240">
        <f>VLOOKUP($B240,'Tillförd energi'!$B$1:$AI$700,MATCH(R$1,'Tillförd energi'!$B$1:$AQ$1,0),FALSE)</f>
        <v>0</v>
      </c>
      <c r="S240">
        <f>VLOOKUP($B240,'Tillförd energi'!$B$1:$AI$700,MATCH(S$1,'Tillförd energi'!$B$1:$AQ$1,0),FALSE)</f>
        <v>0</v>
      </c>
      <c r="T240">
        <f>VLOOKUP($B240,'Tillförd energi'!$B$1:$AI$700,MATCH(T$1,'Tillförd energi'!$B$1:$AQ$1,0),FALSE)</f>
        <v>0</v>
      </c>
      <c r="U240">
        <f>VLOOKUP($B240,'Tillförd energi'!$B$1:$AI$700,MATCH(U$1,'Tillförd energi'!$B$1:$AQ$1,0),FALSE)</f>
        <v>0</v>
      </c>
      <c r="V240">
        <f>VLOOKUP($B240,'Tillförd energi'!$B$1:$AI$700,MATCH(V$1,'Tillförd energi'!$B$1:$AQ$1,0),FALSE)</f>
        <v>0</v>
      </c>
      <c r="W240">
        <f>VLOOKUP($B240,'Tillförd energi'!$B$1:$AI$700,MATCH(W$1,'Tillförd energi'!$B$1:$AQ$1,0),FALSE)</f>
        <v>0</v>
      </c>
      <c r="X240">
        <f>VLOOKUP($B240,'Tillförd energi'!$B$1:$AI$700,MATCH(X$1,'Tillförd energi'!$B$1:$AQ$1,0),FALSE)</f>
        <v>0</v>
      </c>
      <c r="Y240">
        <f>VLOOKUP($B240,'Tillförd energi'!$B$1:$AI$700,MATCH(Y$1,'Tillförd energi'!$B$1:$AQ$1,0),FALSE)</f>
        <v>0</v>
      </c>
      <c r="Z240">
        <f>VLOOKUP($B240,'Tillförd energi'!$B$1:$AI$700,MATCH(Z$1,'Tillförd energi'!$B$1:$AQ$1,0),FALSE)</f>
        <v>0</v>
      </c>
      <c r="AA240">
        <f>VLOOKUP($B240,'Tillförd energi'!$B$1:$AI$700,MATCH(AA$1,'Tillförd energi'!$B$1:$AQ$1,0),FALSE)</f>
        <v>0</v>
      </c>
      <c r="AB240">
        <f>VLOOKUP($B240,'Tillförd energi'!$B$1:$AI$700,MATCH(AB$1,'Tillförd energi'!$B$1:$AQ$1,0),FALSE)</f>
        <v>0</v>
      </c>
      <c r="AC240">
        <f>VLOOKUP($B240,'Tillförd energi'!$B$1:$AI$700,MATCH(AC$1,'Tillförd energi'!$B$1:$AQ$1,0),FALSE)</f>
        <v>0</v>
      </c>
      <c r="AD240">
        <f>VLOOKUP($B240,'Tillförd energi'!$B$1:$AI$700,MATCH(AD$1,'Tillförd energi'!$B$1:$AQ$1,0),FALSE)</f>
        <v>0</v>
      </c>
      <c r="AE240">
        <f>VLOOKUP($B240,'Tillförd energi'!$B$1:$AI$700,MATCH(AE$1,'Tillförd energi'!$B$1:$AQ$1,0),FALSE)</f>
        <v>0</v>
      </c>
      <c r="AF240">
        <f>VLOOKUP($B240,'Tillförd energi'!$B$1:$AI$700,MATCH(AF$1,'Tillförd energi'!$B$1:$AQ$1,0),FALSE)</f>
        <v>0</v>
      </c>
      <c r="AG240">
        <f>IFERROR(VLOOKUP(B240,Miljö!$B$1:$AC$550,MATCH("Köpt mängd produktionsspecifik fjärrvärme:",Miljö!$B$1:$AC$1,0),FALSE)/1,0)</f>
        <v>0</v>
      </c>
      <c r="AI240">
        <f t="shared" si="66"/>
        <v>0</v>
      </c>
      <c r="AJ240">
        <f t="shared" si="67"/>
        <v>0</v>
      </c>
      <c r="AK240" t="str">
        <f>IF(ISERROR(1/VLOOKUP($B240,Leveranser!$B$1:$S$500,MATCH("såld värme (gwh)",Leveranser!$B$1:$S$1,0),FALSE)),"",VLOOKUP($B240,Leveranser!$B$1:$S$500,MATCH("såld värme (gwh)",Leveranser!$B$1:$S$1,0),FALSE))</f>
        <v/>
      </c>
      <c r="AL240">
        <f>VLOOKUP($B240,Leveranser!$B$1:$Y$500,MATCH("Totalt såld fjärrvärme till andra fjärrvärmeföretag",Leveranser!$B$1:$AA$1,0),FALSE)</f>
        <v>0</v>
      </c>
      <c r="AM240">
        <f>IF(ISERROR(1/VLOOKUP($B240,Miljö!$B$1:$S$500,MATCH("Såld mängd produktionsspecifik fjärrvärme (GWh)",Miljö!$B$1:$R$1,0),FALSE)),0,VLOOKUP($B240,Miljö!$B$1:$S$500,MATCH("Såld mängd produktionsspecifik fjärrvärme (GWh)",Miljö!$B$1:$R$1,0),FALSE))</f>
        <v>0</v>
      </c>
      <c r="AN240" s="239" t="str">
        <f t="shared" si="68"/>
        <v/>
      </c>
      <c r="AP240" t="str">
        <f>IFERROR(VLOOKUP($B240,Miljövärden!$B$2:$H$550,7,FALSE),"Nej, saknas")</f>
        <v>Nej</v>
      </c>
      <c r="AQ240" t="str">
        <f>IFERROR(VLOOKUP($B240,Miljövärden!$B$2:$H$550,6,FALSE),"Nej, saknas")</f>
        <v>Nej</v>
      </c>
      <c r="AU240">
        <f t="shared" si="69"/>
        <v>0</v>
      </c>
      <c r="AV240">
        <f t="shared" si="70"/>
        <v>0</v>
      </c>
      <c r="AW240">
        <f t="shared" si="71"/>
        <v>0</v>
      </c>
      <c r="AX240">
        <f t="shared" si="72"/>
        <v>0</v>
      </c>
      <c r="AZ240">
        <f t="shared" si="73"/>
        <v>0</v>
      </c>
      <c r="BC240">
        <f t="shared" si="74"/>
        <v>0</v>
      </c>
      <c r="BD240">
        <f t="shared" si="75"/>
        <v>0</v>
      </c>
      <c r="BE240">
        <f t="shared" si="76"/>
        <v>0</v>
      </c>
      <c r="BF240">
        <f t="shared" si="77"/>
        <v>0</v>
      </c>
      <c r="BG240">
        <f t="shared" si="78"/>
        <v>0</v>
      </c>
      <c r="BH240" t="str">
        <f>VLOOKUP(B240,Miljö!$B$1:$I$482,MATCH("Fossilandel för ursprungspecificerad el ()",Miljö!$B$1:$I$1,0),FALSE)</f>
        <v>-</v>
      </c>
      <c r="BI240" t="str">
        <f>VLOOKUP(B240,Miljö!$B$1:$BX$482,MATCH("Kärnkraftsandel för ursprungsspecificerad el ()",Miljö!$B$1:$O$1,0),FALSE)</f>
        <v>-</v>
      </c>
      <c r="BJ240">
        <f t="shared" si="79"/>
        <v>0</v>
      </c>
      <c r="BK240" t="str">
        <f>VLOOKUP(B240,Miljö!$B$1:$O$482,MATCH("Fossil andel i procent (%)",Miljö!$B$1:$O$1,0),FALSE)</f>
        <v>-</v>
      </c>
      <c r="BL240">
        <f t="shared" si="80"/>
        <v>0</v>
      </c>
      <c r="BO240" s="289" t="str">
        <f t="shared" si="81"/>
        <v/>
      </c>
      <c r="BP240" s="239" t="str">
        <f t="shared" si="82"/>
        <v/>
      </c>
      <c r="BQ240" s="239" t="str">
        <f t="shared" si="83"/>
        <v/>
      </c>
      <c r="BR240" s="239" t="str">
        <f t="shared" si="84"/>
        <v/>
      </c>
      <c r="BS240" s="239"/>
      <c r="BT240" s="351">
        <f t="shared" si="85"/>
        <v>0</v>
      </c>
      <c r="BW240" s="289" t="str">
        <f>IF(AP240="ja",VLOOKUP(B240,Miljövärden!$B$2:$H$550,MATCH("Total andel fossilt",Miljövärden!$B$2:$H$2,0),FALSE),"")</f>
        <v/>
      </c>
      <c r="BZ240" s="351" t="str">
        <f t="shared" si="86"/>
        <v/>
      </c>
      <c r="CA240" s="353" t="str">
        <f t="shared" si="87"/>
        <v/>
      </c>
    </row>
    <row r="241" spans="1:79" x14ac:dyDescent="0.25">
      <c r="A241" s="2" t="s">
        <v>391</v>
      </c>
      <c r="B241" s="2" t="s">
        <v>392</v>
      </c>
      <c r="C241">
        <f>VLOOKUP($B241,'Tillförd energi'!$B$1:$AI$700,MATCH(C$1,'Tillförd energi'!$B$1:$AQ$1,0),FALSE)</f>
        <v>0</v>
      </c>
      <c r="D241">
        <f>VLOOKUP($B241,'Tillförd energi'!$B$1:$AI$700,MATCH(D$1,'Tillförd energi'!$B$1:$AQ$1,0),FALSE)</f>
        <v>0.7</v>
      </c>
      <c r="E241">
        <f>VLOOKUP($B241,'Tillförd energi'!$B$1:$AI$700,MATCH(E$1,'Tillförd energi'!$B$1:$AQ$1,0),FALSE)</f>
        <v>0</v>
      </c>
      <c r="F241">
        <f>VLOOKUP($B241,'Tillförd energi'!$B$1:$AI$700,MATCH(F$1,'Tillförd energi'!$B$1:$AQ$1,0),FALSE)</f>
        <v>0</v>
      </c>
      <c r="G241">
        <f>VLOOKUP($B241,'Tillförd energi'!$B$1:$AI$700,MATCH(G$1,'Tillförd energi'!$B$1:$AQ$1,0),FALSE)</f>
        <v>0</v>
      </c>
      <c r="H241">
        <f>VLOOKUP($B241,'Tillförd energi'!$B$1:$AI$700,MATCH(H$1,'Tillförd energi'!$B$1:$AQ$1,0),FALSE)</f>
        <v>0</v>
      </c>
      <c r="I241">
        <f>VLOOKUP($B241,'Tillförd energi'!$B$1:$AI$700,MATCH(I$1,'Tillförd energi'!$B$1:$AQ$1,0),FALSE)</f>
        <v>0</v>
      </c>
      <c r="J241">
        <f>VLOOKUP($B241,'Tillförd energi'!$B$1:$AI$700,MATCH(J$1,'Tillförd energi'!$B$1:$AQ$1,0),FALSE)</f>
        <v>0</v>
      </c>
      <c r="K241">
        <f>VLOOKUP($B241,'Tillförd energi'!$B$1:$AI$700,MATCH(K$1,'Tillförd energi'!$B$1:$AQ$1,0),FALSE)</f>
        <v>0</v>
      </c>
      <c r="L241">
        <f>VLOOKUP($B241,'Tillförd energi'!$B$1:$AI$700,MATCH(L$1,'Tillförd energi'!$B$1:$AQ$1,0),FALSE)</f>
        <v>0</v>
      </c>
      <c r="M241">
        <f>VLOOKUP($B241,'Tillförd energi'!$B$1:$AI$700,MATCH(M$1,'Tillförd energi'!$B$1:$AQ$1,0),FALSE)</f>
        <v>64.400000000000006</v>
      </c>
      <c r="N241">
        <f>VLOOKUP($B241,'Tillförd energi'!$B$1:$AI$700,MATCH(N$1,'Tillförd energi'!$B$1:$AQ$1,0),FALSE)</f>
        <v>17.2</v>
      </c>
      <c r="O241">
        <f>VLOOKUP($B241,'Tillförd energi'!$B$1:$AI$700,MATCH(O$1,'Tillförd energi'!$B$1:$AQ$1,0),FALSE)</f>
        <v>13.4</v>
      </c>
      <c r="P241">
        <f>VLOOKUP($B241,'Tillförd energi'!$B$1:$AI$700,MATCH(P$1,'Tillförd energi'!$B$1:$AQ$1,0),FALSE)</f>
        <v>37.6</v>
      </c>
      <c r="Q241">
        <f>VLOOKUP($B241,'Tillförd energi'!$B$1:$AI$700,MATCH(Q$1,'Tillförd energi'!$B$1:$AQ$1,0),FALSE)</f>
        <v>0</v>
      </c>
      <c r="R241">
        <f>VLOOKUP($B241,'Tillförd energi'!$B$1:$AI$700,MATCH(R$1,'Tillförd energi'!$B$1:$AQ$1,0),FALSE)</f>
        <v>9.6</v>
      </c>
      <c r="S241">
        <f>VLOOKUP($B241,'Tillförd energi'!$B$1:$AI$700,MATCH(S$1,'Tillförd energi'!$B$1:$AQ$1,0),FALSE)</f>
        <v>0</v>
      </c>
      <c r="T241">
        <f>VLOOKUP($B241,'Tillförd energi'!$B$1:$AI$700,MATCH(T$1,'Tillförd energi'!$B$1:$AQ$1,0),FALSE)</f>
        <v>0</v>
      </c>
      <c r="U241">
        <f>VLOOKUP($B241,'Tillförd energi'!$B$1:$AI$700,MATCH(U$1,'Tillförd energi'!$B$1:$AQ$1,0),FALSE)</f>
        <v>0</v>
      </c>
      <c r="V241">
        <f>VLOOKUP($B241,'Tillförd energi'!$B$1:$AI$700,MATCH(V$1,'Tillförd energi'!$B$1:$AQ$1,0),FALSE)</f>
        <v>0</v>
      </c>
      <c r="W241">
        <f>VLOOKUP($B241,'Tillförd energi'!$B$1:$AI$700,MATCH(W$1,'Tillförd energi'!$B$1:$AQ$1,0),FALSE)</f>
        <v>8.1</v>
      </c>
      <c r="X241">
        <f>VLOOKUP($B241,'Tillförd energi'!$B$1:$AI$700,MATCH(X$1,'Tillförd energi'!$B$1:$AQ$1,0),FALSE)</f>
        <v>0</v>
      </c>
      <c r="Y241">
        <f>VLOOKUP($B241,'Tillförd energi'!$B$1:$AI$700,MATCH(Y$1,'Tillförd energi'!$B$1:$AQ$1,0),FALSE)</f>
        <v>0</v>
      </c>
      <c r="Z241">
        <f>VLOOKUP($B241,'Tillförd energi'!$B$1:$AI$700,MATCH(Z$1,'Tillförd energi'!$B$1:$AQ$1,0),FALSE)</f>
        <v>0</v>
      </c>
      <c r="AA241">
        <f>VLOOKUP($B241,'Tillförd energi'!$B$1:$AI$700,MATCH(AA$1,'Tillförd energi'!$B$1:$AQ$1,0),FALSE)</f>
        <v>0.6</v>
      </c>
      <c r="AB241">
        <f>VLOOKUP($B241,'Tillförd energi'!$B$1:$AI$700,MATCH(AB$1,'Tillförd energi'!$B$1:$AQ$1,0),FALSE)</f>
        <v>0.8</v>
      </c>
      <c r="AC241">
        <f>VLOOKUP($B241,'Tillförd energi'!$B$1:$AI$700,MATCH(AC$1,'Tillförd energi'!$B$1:$AQ$1,0),FALSE)</f>
        <v>27.9</v>
      </c>
      <c r="AD241">
        <f>VLOOKUP($B241,'Tillförd energi'!$B$1:$AI$700,MATCH(AD$1,'Tillförd energi'!$B$1:$AQ$1,0),FALSE)</f>
        <v>0.3</v>
      </c>
      <c r="AE241">
        <f>VLOOKUP($B241,'Tillförd energi'!$B$1:$AI$700,MATCH(AE$1,'Tillförd energi'!$B$1:$AQ$1,0),FALSE)</f>
        <v>0</v>
      </c>
      <c r="AF241">
        <f>VLOOKUP($B241,'Tillförd energi'!$B$1:$AI$700,MATCH(AF$1,'Tillförd energi'!$B$1:$AQ$1,0),FALSE)</f>
        <v>4.0888999999999998</v>
      </c>
      <c r="AG241">
        <f>IFERROR(VLOOKUP(B241,Miljö!$B$1:$AC$550,MATCH("Köpt mängd produktionsspecifik fjärrvärme:",Miljö!$B$1:$AC$1,0),FALSE)/1,0)</f>
        <v>0</v>
      </c>
      <c r="AI241">
        <f t="shared" si="66"/>
        <v>184.68890000000002</v>
      </c>
      <c r="AJ241">
        <f t="shared" si="67"/>
        <v>184.68890000000002</v>
      </c>
      <c r="AK241">
        <f>IF(ISERROR(1/VLOOKUP($B241,Leveranser!$B$1:$S$500,MATCH("såld värme (gwh)",Leveranser!$B$1:$S$1,0),FALSE)),"",VLOOKUP($B241,Leveranser!$B$1:$S$500,MATCH("såld värme (gwh)",Leveranser!$B$1:$S$1,0),FALSE))</f>
        <v>142.80000000000001</v>
      </c>
      <c r="AL241">
        <f>VLOOKUP($B241,Leveranser!$B$1:$Y$500,MATCH("Totalt såld fjärrvärme till andra fjärrvärmeföretag",Leveranser!$B$1:$AA$1,0),FALSE)</f>
        <v>0</v>
      </c>
      <c r="AM241">
        <f>IF(ISERROR(1/VLOOKUP($B241,Miljö!$B$1:$S$500,MATCH("Såld mängd produktionsspecifik fjärrvärme (GWh)",Miljö!$B$1:$R$1,0),FALSE)),0,VLOOKUP($B241,Miljö!$B$1:$S$500,MATCH("Såld mängd produktionsspecifik fjärrvärme (GWh)",Miljö!$B$1:$R$1,0),FALSE))</f>
        <v>0</v>
      </c>
      <c r="AN241" s="239">
        <f t="shared" si="68"/>
        <v>0.77319210845914399</v>
      </c>
      <c r="AP241" t="str">
        <f>IFERROR(VLOOKUP($B241,Miljövärden!$B$2:$H$550,7,FALSE),"Nej, saknas")</f>
        <v>Ja</v>
      </c>
      <c r="AQ241" t="str">
        <f>IFERROR(VLOOKUP($B241,Miljövärden!$B$2:$H$550,6,FALSE),"Nej, saknas")</f>
        <v>Ja</v>
      </c>
      <c r="AU241">
        <f t="shared" si="69"/>
        <v>4.6888999999999994</v>
      </c>
      <c r="AV241">
        <f t="shared" si="70"/>
        <v>0</v>
      </c>
      <c r="AW241">
        <f t="shared" si="71"/>
        <v>132.60000000000002</v>
      </c>
      <c r="AX241">
        <f t="shared" si="72"/>
        <v>9.6</v>
      </c>
      <c r="AZ241">
        <f t="shared" si="73"/>
        <v>150.30000000000001</v>
      </c>
      <c r="BC241">
        <f t="shared" si="74"/>
        <v>0.7</v>
      </c>
      <c r="BD241">
        <f t="shared" si="75"/>
        <v>0</v>
      </c>
      <c r="BE241">
        <f t="shared" si="76"/>
        <v>150.30000000000001</v>
      </c>
      <c r="BF241">
        <f t="shared" si="77"/>
        <v>29</v>
      </c>
      <c r="BG241">
        <f t="shared" si="78"/>
        <v>4.6888999999999994</v>
      </c>
      <c r="BH241">
        <f>VLOOKUP(B241,Miljö!$B$1:$I$482,MATCH("Fossilandel för ursprungspecificerad el ()",Miljö!$B$1:$I$1,0),FALSE)</f>
        <v>0</v>
      </c>
      <c r="BI241">
        <f>VLOOKUP(B241,Miljö!$B$1:$BX$482,MATCH("Kärnkraftsandel för ursprungsspecificerad el ()",Miljö!$B$1:$O$1,0),FALSE)</f>
        <v>0.5</v>
      </c>
      <c r="BJ241">
        <f t="shared" si="79"/>
        <v>0</v>
      </c>
      <c r="BK241" t="str">
        <f>VLOOKUP(B241,Miljö!$B$1:$O$482,MATCH("Fossil andel i procent (%)",Miljö!$B$1:$O$1,0),FALSE)</f>
        <v>ET</v>
      </c>
      <c r="BL241">
        <f t="shared" si="80"/>
        <v>184.68889999999999</v>
      </c>
      <c r="BO241" s="289">
        <f t="shared" si="81"/>
        <v>3.7901573944075684E-3</v>
      </c>
      <c r="BP241" s="239">
        <f t="shared" si="82"/>
        <v>1.2694049290455462E-2</v>
      </c>
      <c r="BQ241" s="239">
        <f t="shared" si="83"/>
        <v>0.82649498697539492</v>
      </c>
      <c r="BR241" s="239">
        <f t="shared" si="84"/>
        <v>0.15702080633974214</v>
      </c>
      <c r="BS241" s="239"/>
      <c r="BT241" s="351">
        <f t="shared" si="85"/>
        <v>1</v>
      </c>
      <c r="BW241" s="289">
        <f>IF(AP241="ja",VLOOKUP(B241,Miljövärden!$B$2:$H$550,MATCH("Total andel fossilt",Miljövärden!$B$2:$H$2,0),FALSE),"")</f>
        <v>3.7901599999999999E-3</v>
      </c>
      <c r="BZ241" s="351">
        <f t="shared" si="86"/>
        <v>2.6055924314850876E-9</v>
      </c>
      <c r="CA241" s="353">
        <f t="shared" si="87"/>
        <v>0</v>
      </c>
    </row>
    <row r="242" spans="1:79" x14ac:dyDescent="0.25">
      <c r="A242" s="2" t="s">
        <v>393</v>
      </c>
      <c r="B242" s="2" t="s">
        <v>394</v>
      </c>
      <c r="C242">
        <f>VLOOKUP($B242,'Tillförd energi'!$B$1:$AI$700,MATCH(C$1,'Tillförd energi'!$B$1:$AQ$1,0),FALSE)</f>
        <v>0</v>
      </c>
      <c r="D242">
        <f>VLOOKUP($B242,'Tillförd energi'!$B$1:$AI$700,MATCH(D$1,'Tillförd energi'!$B$1:$AQ$1,0),FALSE)</f>
        <v>0.54</v>
      </c>
      <c r="E242">
        <f>VLOOKUP($B242,'Tillförd energi'!$B$1:$AI$700,MATCH(E$1,'Tillförd energi'!$B$1:$AQ$1,0),FALSE)</f>
        <v>0</v>
      </c>
      <c r="F242">
        <f>VLOOKUP($B242,'Tillförd energi'!$B$1:$AI$700,MATCH(F$1,'Tillförd energi'!$B$1:$AQ$1,0),FALSE)</f>
        <v>0</v>
      </c>
      <c r="G242">
        <f>VLOOKUP($B242,'Tillförd energi'!$B$1:$AI$700,MATCH(G$1,'Tillförd energi'!$B$1:$AQ$1,0),FALSE)</f>
        <v>0</v>
      </c>
      <c r="H242">
        <f>VLOOKUP($B242,'Tillförd energi'!$B$1:$AI$700,MATCH(H$1,'Tillförd energi'!$B$1:$AQ$1,0),FALSE)</f>
        <v>0</v>
      </c>
      <c r="I242">
        <f>VLOOKUP($B242,'Tillförd energi'!$B$1:$AI$700,MATCH(I$1,'Tillförd energi'!$B$1:$AQ$1,0),FALSE)</f>
        <v>0</v>
      </c>
      <c r="J242">
        <f>VLOOKUP($B242,'Tillförd energi'!$B$1:$AI$700,MATCH(J$1,'Tillförd energi'!$B$1:$AQ$1,0),FALSE)</f>
        <v>0</v>
      </c>
      <c r="K242">
        <f>VLOOKUP($B242,'Tillförd energi'!$B$1:$AI$700,MATCH(K$1,'Tillförd energi'!$B$1:$AQ$1,0),FALSE)</f>
        <v>0</v>
      </c>
      <c r="L242">
        <f>VLOOKUP($B242,'Tillförd energi'!$B$1:$AI$700,MATCH(L$1,'Tillförd energi'!$B$1:$AQ$1,0),FALSE)</f>
        <v>0</v>
      </c>
      <c r="M242">
        <f>VLOOKUP($B242,'Tillförd energi'!$B$1:$AI$700,MATCH(M$1,'Tillförd energi'!$B$1:$AQ$1,0),FALSE)</f>
        <v>0</v>
      </c>
      <c r="N242">
        <f>VLOOKUP($B242,'Tillförd energi'!$B$1:$AI$700,MATCH(N$1,'Tillförd energi'!$B$1:$AQ$1,0),FALSE)</f>
        <v>0</v>
      </c>
      <c r="O242">
        <f>VLOOKUP($B242,'Tillförd energi'!$B$1:$AI$700,MATCH(O$1,'Tillförd energi'!$B$1:$AQ$1,0),FALSE)</f>
        <v>0</v>
      </c>
      <c r="P242">
        <f>VLOOKUP($B242,'Tillförd energi'!$B$1:$AI$700,MATCH(P$1,'Tillförd energi'!$B$1:$AQ$1,0),FALSE)</f>
        <v>0</v>
      </c>
      <c r="Q242">
        <f>VLOOKUP($B242,'Tillförd energi'!$B$1:$AI$700,MATCH(Q$1,'Tillförd energi'!$B$1:$AQ$1,0),FALSE)</f>
        <v>0</v>
      </c>
      <c r="R242">
        <f>VLOOKUP($B242,'Tillförd energi'!$B$1:$AI$700,MATCH(R$1,'Tillförd energi'!$B$1:$AQ$1,0),FALSE)</f>
        <v>0</v>
      </c>
      <c r="S242">
        <f>VLOOKUP($B242,'Tillförd energi'!$B$1:$AI$700,MATCH(S$1,'Tillförd energi'!$B$1:$AQ$1,0),FALSE)</f>
        <v>0</v>
      </c>
      <c r="T242">
        <f>VLOOKUP($B242,'Tillförd energi'!$B$1:$AI$700,MATCH(T$1,'Tillförd energi'!$B$1:$AQ$1,0),FALSE)</f>
        <v>0</v>
      </c>
      <c r="U242">
        <f>VLOOKUP($B242,'Tillförd energi'!$B$1:$AI$700,MATCH(U$1,'Tillförd energi'!$B$1:$AQ$1,0),FALSE)</f>
        <v>0</v>
      </c>
      <c r="V242">
        <f>VLOOKUP($B242,'Tillförd energi'!$B$1:$AI$700,MATCH(V$1,'Tillförd energi'!$B$1:$AQ$1,0),FALSE)</f>
        <v>0</v>
      </c>
      <c r="W242">
        <f>VLOOKUP($B242,'Tillförd energi'!$B$1:$AI$700,MATCH(W$1,'Tillförd energi'!$B$1:$AQ$1,0),FALSE)</f>
        <v>0</v>
      </c>
      <c r="X242">
        <f>VLOOKUP($B242,'Tillförd energi'!$B$1:$AI$700,MATCH(X$1,'Tillförd energi'!$B$1:$AQ$1,0),FALSE)</f>
        <v>0</v>
      </c>
      <c r="Y242">
        <f>VLOOKUP($B242,'Tillförd energi'!$B$1:$AI$700,MATCH(Y$1,'Tillförd energi'!$B$1:$AQ$1,0),FALSE)</f>
        <v>0</v>
      </c>
      <c r="Z242">
        <f>VLOOKUP($B242,'Tillförd energi'!$B$1:$AI$700,MATCH(Z$1,'Tillförd energi'!$B$1:$AQ$1,0),FALSE)</f>
        <v>0</v>
      </c>
      <c r="AA242">
        <f>VLOOKUP($B242,'Tillförd energi'!$B$1:$AI$700,MATCH(AA$1,'Tillförd energi'!$B$1:$AQ$1,0),FALSE)</f>
        <v>0</v>
      </c>
      <c r="AB242">
        <f>VLOOKUP($B242,'Tillförd energi'!$B$1:$AI$700,MATCH(AB$1,'Tillförd energi'!$B$1:$AQ$1,0),FALSE)</f>
        <v>0</v>
      </c>
      <c r="AC242">
        <f>VLOOKUP($B242,'Tillförd energi'!$B$1:$AI$700,MATCH(AC$1,'Tillförd energi'!$B$1:$AQ$1,0),FALSE)</f>
        <v>0</v>
      </c>
      <c r="AD242">
        <f>VLOOKUP($B242,'Tillförd energi'!$B$1:$AI$700,MATCH(AD$1,'Tillförd energi'!$B$1:$AQ$1,0),FALSE)</f>
        <v>98.5</v>
      </c>
      <c r="AE242">
        <f>VLOOKUP($B242,'Tillförd energi'!$B$1:$AI$700,MATCH(AE$1,'Tillförd energi'!$B$1:$AQ$1,0),FALSE)</f>
        <v>0</v>
      </c>
      <c r="AF242">
        <f>VLOOKUP($B242,'Tillförd energi'!$B$1:$AI$700,MATCH(AF$1,'Tillförd energi'!$B$1:$AQ$1,0),FALSE)</f>
        <v>2.472</v>
      </c>
      <c r="AG242">
        <f>IFERROR(VLOOKUP(B242,Miljö!$B$1:$AC$550,MATCH("Köpt mängd produktionsspecifik fjärrvärme:",Miljö!$B$1:$AC$1,0),FALSE)/1,0)</f>
        <v>0</v>
      </c>
      <c r="AI242">
        <f t="shared" si="66"/>
        <v>101.512</v>
      </c>
      <c r="AJ242">
        <f t="shared" si="67"/>
        <v>101.512</v>
      </c>
      <c r="AK242">
        <f>IF(ISERROR(1/VLOOKUP($B242,Leveranser!$B$1:$S$500,MATCH("såld värme (gwh)",Leveranser!$B$1:$S$1,0),FALSE)),"",VLOOKUP($B242,Leveranser!$B$1:$S$500,MATCH("såld värme (gwh)",Leveranser!$B$1:$S$1,0),FALSE))</f>
        <v>82.4</v>
      </c>
      <c r="AL242">
        <f>VLOOKUP($B242,Leveranser!$B$1:$Y$500,MATCH("Totalt såld fjärrvärme till andra fjärrvärmeföretag",Leveranser!$B$1:$AA$1,0),FALSE)</f>
        <v>0</v>
      </c>
      <c r="AM242">
        <f>IF(ISERROR(1/VLOOKUP($B242,Miljö!$B$1:$S$500,MATCH("Såld mängd produktionsspecifik fjärrvärme (GWh)",Miljö!$B$1:$R$1,0),FALSE)),0,VLOOKUP($B242,Miljö!$B$1:$S$500,MATCH("Såld mängd produktionsspecifik fjärrvärme (GWh)",Miljö!$B$1:$R$1,0),FALSE))</f>
        <v>0</v>
      </c>
      <c r="AN242" s="239">
        <f t="shared" si="68"/>
        <v>0.81172669241074957</v>
      </c>
      <c r="AP242" t="str">
        <f>IFERROR(VLOOKUP($B242,Miljövärden!$B$2:$H$550,7,FALSE),"Nej, saknas")</f>
        <v>Ja</v>
      </c>
      <c r="AQ242" t="str">
        <f>IFERROR(VLOOKUP($B242,Miljövärden!$B$2:$H$550,6,FALSE),"Nej, saknas")</f>
        <v>Nej</v>
      </c>
      <c r="AU242">
        <f t="shared" si="69"/>
        <v>2.472</v>
      </c>
      <c r="AV242">
        <f t="shared" si="70"/>
        <v>0</v>
      </c>
      <c r="AW242">
        <f t="shared" si="71"/>
        <v>0</v>
      </c>
      <c r="AX242">
        <f t="shared" si="72"/>
        <v>0</v>
      </c>
      <c r="AZ242">
        <f t="shared" si="73"/>
        <v>0</v>
      </c>
      <c r="BC242">
        <f t="shared" si="74"/>
        <v>0.54</v>
      </c>
      <c r="BD242">
        <f t="shared" si="75"/>
        <v>0</v>
      </c>
      <c r="BE242">
        <f t="shared" si="76"/>
        <v>0</v>
      </c>
      <c r="BF242">
        <f t="shared" si="77"/>
        <v>98.5</v>
      </c>
      <c r="BG242">
        <f t="shared" si="78"/>
        <v>2.472</v>
      </c>
      <c r="BH242">
        <f>VLOOKUP(B242,Miljö!$B$1:$I$482,MATCH("Fossilandel för ursprungspecificerad el ()",Miljö!$B$1:$I$1,0),FALSE)</f>
        <v>0.48399999999999999</v>
      </c>
      <c r="BI242">
        <f>VLOOKUP(B242,Miljö!$B$1:$BX$482,MATCH("Kärnkraftsandel för ursprungsspecificerad el ()",Miljö!$B$1:$O$1,0),FALSE)</f>
        <v>0.35</v>
      </c>
      <c r="BJ242">
        <f t="shared" si="79"/>
        <v>0</v>
      </c>
      <c r="BK242" t="str">
        <f>VLOOKUP(B242,Miljö!$B$1:$O$482,MATCH("Fossil andel i procent (%)",Miljö!$B$1:$O$1,0),FALSE)</f>
        <v>ET</v>
      </c>
      <c r="BL242">
        <f t="shared" si="80"/>
        <v>101.512</v>
      </c>
      <c r="BO242" s="289">
        <f t="shared" si="81"/>
        <v>1.7105839703680351E-2</v>
      </c>
      <c r="BP242" s="239">
        <f t="shared" si="82"/>
        <v>8.5231302703128696E-3</v>
      </c>
      <c r="BQ242" s="239">
        <f t="shared" si="83"/>
        <v>4.0423989282055333E-3</v>
      </c>
      <c r="BR242" s="239">
        <f t="shared" si="84"/>
        <v>0.97032863109780121</v>
      </c>
      <c r="BS242" s="239"/>
      <c r="BT242" s="351">
        <f t="shared" si="85"/>
        <v>1</v>
      </c>
      <c r="BW242" s="289">
        <f>IF(AP242="ja",VLOOKUP(B242,Miljövärden!$B$2:$H$550,MATCH("Total andel fossilt",Miljövärden!$B$2:$H$2,0),FALSE),"")</f>
        <v>1.71059E-2</v>
      </c>
      <c r="BZ242" s="351">
        <f t="shared" si="86"/>
        <v>6.0296319649016938E-8</v>
      </c>
      <c r="CA242" s="353">
        <f t="shared" si="87"/>
        <v>0</v>
      </c>
    </row>
    <row r="243" spans="1:79" x14ac:dyDescent="0.25">
      <c r="A243" s="2" t="s">
        <v>395</v>
      </c>
      <c r="B243" s="2" t="s">
        <v>396</v>
      </c>
      <c r="C243">
        <f>VLOOKUP($B243,'Tillförd energi'!$B$1:$AI$700,MATCH(C$1,'Tillförd energi'!$B$1:$AQ$1,0),FALSE)</f>
        <v>0</v>
      </c>
      <c r="D243">
        <f>VLOOKUP($B243,'Tillförd energi'!$B$1:$AI$700,MATCH(D$1,'Tillförd energi'!$B$1:$AQ$1,0),FALSE)</f>
        <v>0</v>
      </c>
      <c r="E243">
        <f>VLOOKUP($B243,'Tillförd energi'!$B$1:$AI$700,MATCH(E$1,'Tillförd energi'!$B$1:$AQ$1,0),FALSE)</f>
        <v>0</v>
      </c>
      <c r="F243">
        <f>VLOOKUP($B243,'Tillförd energi'!$B$1:$AI$700,MATCH(F$1,'Tillförd energi'!$B$1:$AQ$1,0),FALSE)</f>
        <v>0</v>
      </c>
      <c r="G243">
        <f>VLOOKUP($B243,'Tillförd energi'!$B$1:$AI$700,MATCH(G$1,'Tillförd energi'!$B$1:$AQ$1,0),FALSE)</f>
        <v>0</v>
      </c>
      <c r="H243">
        <f>VLOOKUP($B243,'Tillförd energi'!$B$1:$AI$700,MATCH(H$1,'Tillförd energi'!$B$1:$AQ$1,0),FALSE)</f>
        <v>0</v>
      </c>
      <c r="I243">
        <f>VLOOKUP($B243,'Tillförd energi'!$B$1:$AI$700,MATCH(I$1,'Tillförd energi'!$B$1:$AQ$1,0),FALSE)</f>
        <v>0</v>
      </c>
      <c r="J243">
        <f>VLOOKUP($B243,'Tillförd energi'!$B$1:$AI$700,MATCH(J$1,'Tillförd energi'!$B$1:$AQ$1,0),FALSE)</f>
        <v>0</v>
      </c>
      <c r="K243">
        <f>VLOOKUP($B243,'Tillförd energi'!$B$1:$AI$700,MATCH(K$1,'Tillförd energi'!$B$1:$AQ$1,0),FALSE)</f>
        <v>0</v>
      </c>
      <c r="L243">
        <f>VLOOKUP($B243,'Tillförd energi'!$B$1:$AI$700,MATCH(L$1,'Tillförd energi'!$B$1:$AQ$1,0),FALSE)</f>
        <v>0</v>
      </c>
      <c r="M243">
        <f>VLOOKUP($B243,'Tillförd energi'!$B$1:$AI$700,MATCH(M$1,'Tillförd energi'!$B$1:$AQ$1,0),FALSE)</f>
        <v>0</v>
      </c>
      <c r="N243">
        <f>VLOOKUP($B243,'Tillförd energi'!$B$1:$AI$700,MATCH(N$1,'Tillförd energi'!$B$1:$AQ$1,0),FALSE)</f>
        <v>0</v>
      </c>
      <c r="O243">
        <f>VLOOKUP($B243,'Tillförd energi'!$B$1:$AI$700,MATCH(O$1,'Tillförd energi'!$B$1:$AQ$1,0),FALSE)</f>
        <v>0</v>
      </c>
      <c r="P243">
        <f>VLOOKUP($B243,'Tillförd energi'!$B$1:$AI$700,MATCH(P$1,'Tillförd energi'!$B$1:$AQ$1,0),FALSE)</f>
        <v>0</v>
      </c>
      <c r="Q243">
        <f>VLOOKUP($B243,'Tillförd energi'!$B$1:$AI$700,MATCH(Q$1,'Tillförd energi'!$B$1:$AQ$1,0),FALSE)</f>
        <v>0</v>
      </c>
      <c r="R243">
        <f>VLOOKUP($B243,'Tillförd energi'!$B$1:$AI$700,MATCH(R$1,'Tillförd energi'!$B$1:$AQ$1,0),FALSE)</f>
        <v>0</v>
      </c>
      <c r="S243">
        <f>VLOOKUP($B243,'Tillförd energi'!$B$1:$AI$700,MATCH(S$1,'Tillförd energi'!$B$1:$AQ$1,0),FALSE)</f>
        <v>0</v>
      </c>
      <c r="T243">
        <f>VLOOKUP($B243,'Tillförd energi'!$B$1:$AI$700,MATCH(T$1,'Tillförd energi'!$B$1:$AQ$1,0),FALSE)</f>
        <v>0</v>
      </c>
      <c r="U243">
        <f>VLOOKUP($B243,'Tillförd energi'!$B$1:$AI$700,MATCH(U$1,'Tillförd energi'!$B$1:$AQ$1,0),FALSE)</f>
        <v>0</v>
      </c>
      <c r="V243">
        <f>VLOOKUP($B243,'Tillförd energi'!$B$1:$AI$700,MATCH(V$1,'Tillförd energi'!$B$1:$AQ$1,0),FALSE)</f>
        <v>0</v>
      </c>
      <c r="W243">
        <f>VLOOKUP($B243,'Tillförd energi'!$B$1:$AI$700,MATCH(W$1,'Tillförd energi'!$B$1:$AQ$1,0),FALSE)</f>
        <v>0</v>
      </c>
      <c r="X243">
        <f>VLOOKUP($B243,'Tillförd energi'!$B$1:$AI$700,MATCH(X$1,'Tillförd energi'!$B$1:$AQ$1,0),FALSE)</f>
        <v>0</v>
      </c>
      <c r="Y243">
        <f>VLOOKUP($B243,'Tillförd energi'!$B$1:$AI$700,MATCH(Y$1,'Tillförd energi'!$B$1:$AQ$1,0),FALSE)</f>
        <v>0</v>
      </c>
      <c r="Z243">
        <f>VLOOKUP($B243,'Tillförd energi'!$B$1:$AI$700,MATCH(Z$1,'Tillförd energi'!$B$1:$AQ$1,0),FALSE)</f>
        <v>0</v>
      </c>
      <c r="AA243">
        <f>VLOOKUP($B243,'Tillförd energi'!$B$1:$AI$700,MATCH(AA$1,'Tillförd energi'!$B$1:$AQ$1,0),FALSE)</f>
        <v>0</v>
      </c>
      <c r="AB243">
        <f>VLOOKUP($B243,'Tillförd energi'!$B$1:$AI$700,MATCH(AB$1,'Tillförd energi'!$B$1:$AQ$1,0),FALSE)</f>
        <v>0</v>
      </c>
      <c r="AC243">
        <f>VLOOKUP($B243,'Tillförd energi'!$B$1:$AI$700,MATCH(AC$1,'Tillförd energi'!$B$1:$AQ$1,0),FALSE)</f>
        <v>0</v>
      </c>
      <c r="AD243">
        <f>VLOOKUP($B243,'Tillförd energi'!$B$1:$AI$700,MATCH(AD$1,'Tillförd energi'!$B$1:$AQ$1,0),FALSE)</f>
        <v>0</v>
      </c>
      <c r="AE243">
        <f>VLOOKUP($B243,'Tillförd energi'!$B$1:$AI$700,MATCH(AE$1,'Tillförd energi'!$B$1:$AQ$1,0),FALSE)</f>
        <v>0</v>
      </c>
      <c r="AF243">
        <f>VLOOKUP($B243,'Tillförd energi'!$B$1:$AI$700,MATCH(AF$1,'Tillförd energi'!$B$1:$AQ$1,0),FALSE)</f>
        <v>0</v>
      </c>
      <c r="AG243">
        <f>IFERROR(VLOOKUP(B243,Miljö!$B$1:$AC$550,MATCH("Köpt mängd produktionsspecifik fjärrvärme:",Miljö!$B$1:$AC$1,0),FALSE)/1,0)</f>
        <v>0</v>
      </c>
      <c r="AI243">
        <f t="shared" si="66"/>
        <v>0</v>
      </c>
      <c r="AJ243">
        <f t="shared" si="67"/>
        <v>0</v>
      </c>
      <c r="AK243" t="str">
        <f>IF(ISERROR(1/VLOOKUP($B243,Leveranser!$B$1:$S$500,MATCH("såld värme (gwh)",Leveranser!$B$1:$S$1,0),FALSE)),"",VLOOKUP($B243,Leveranser!$B$1:$S$500,MATCH("såld värme (gwh)",Leveranser!$B$1:$S$1,0),FALSE))</f>
        <v/>
      </c>
      <c r="AL243">
        <f>VLOOKUP($B243,Leveranser!$B$1:$Y$500,MATCH("Totalt såld fjärrvärme till andra fjärrvärmeföretag",Leveranser!$B$1:$AA$1,0),FALSE)</f>
        <v>0</v>
      </c>
      <c r="AM243">
        <f>IF(ISERROR(1/VLOOKUP($B243,Miljö!$B$1:$S$500,MATCH("Såld mängd produktionsspecifik fjärrvärme (GWh)",Miljö!$B$1:$R$1,0),FALSE)),0,VLOOKUP($B243,Miljö!$B$1:$S$500,MATCH("Såld mängd produktionsspecifik fjärrvärme (GWh)",Miljö!$B$1:$R$1,0),FALSE))</f>
        <v>0</v>
      </c>
      <c r="AN243" s="239" t="str">
        <f t="shared" si="68"/>
        <v/>
      </c>
      <c r="AP243" t="str">
        <f>IFERROR(VLOOKUP($B243,Miljövärden!$B$2:$H$550,7,FALSE),"Nej, saknas")</f>
        <v>Nej</v>
      </c>
      <c r="AQ243" t="str">
        <f>IFERROR(VLOOKUP($B243,Miljövärden!$B$2:$H$550,6,FALSE),"Nej, saknas")</f>
        <v>Nej</v>
      </c>
      <c r="AU243">
        <f t="shared" si="69"/>
        <v>0</v>
      </c>
      <c r="AV243">
        <f t="shared" si="70"/>
        <v>0</v>
      </c>
      <c r="AW243">
        <f t="shared" si="71"/>
        <v>0</v>
      </c>
      <c r="AX243">
        <f t="shared" si="72"/>
        <v>0</v>
      </c>
      <c r="AZ243">
        <f t="shared" si="73"/>
        <v>0</v>
      </c>
      <c r="BC243">
        <f t="shared" si="74"/>
        <v>0</v>
      </c>
      <c r="BD243">
        <f t="shared" si="75"/>
        <v>0</v>
      </c>
      <c r="BE243">
        <f t="shared" si="76"/>
        <v>0</v>
      </c>
      <c r="BF243">
        <f t="shared" si="77"/>
        <v>0</v>
      </c>
      <c r="BG243">
        <f t="shared" si="78"/>
        <v>0</v>
      </c>
      <c r="BH243" t="str">
        <f>VLOOKUP(B243,Miljö!$B$1:$I$482,MATCH("Fossilandel för ursprungspecificerad el ()",Miljö!$B$1:$I$1,0),FALSE)</f>
        <v>-</v>
      </c>
      <c r="BI243" t="str">
        <f>VLOOKUP(B243,Miljö!$B$1:$BX$482,MATCH("Kärnkraftsandel för ursprungsspecificerad el ()",Miljö!$B$1:$O$1,0),FALSE)</f>
        <v>-</v>
      </c>
      <c r="BJ243">
        <f t="shared" si="79"/>
        <v>0</v>
      </c>
      <c r="BK243" t="str">
        <f>VLOOKUP(B243,Miljö!$B$1:$O$482,MATCH("Fossil andel i procent (%)",Miljö!$B$1:$O$1,0),FALSE)</f>
        <v>-</v>
      </c>
      <c r="BL243">
        <f t="shared" si="80"/>
        <v>0</v>
      </c>
      <c r="BO243" s="289" t="str">
        <f t="shared" si="81"/>
        <v/>
      </c>
      <c r="BP243" s="239" t="str">
        <f t="shared" si="82"/>
        <v/>
      </c>
      <c r="BQ243" s="239" t="str">
        <f t="shared" si="83"/>
        <v/>
      </c>
      <c r="BR243" s="239" t="str">
        <f t="shared" si="84"/>
        <v/>
      </c>
      <c r="BS243" s="239"/>
      <c r="BT243" s="351">
        <f t="shared" si="85"/>
        <v>0</v>
      </c>
      <c r="BW243" s="289" t="str">
        <f>IF(AP243="ja",VLOOKUP(B243,Miljövärden!$B$2:$H$550,MATCH("Total andel fossilt",Miljövärden!$B$2:$H$2,0),FALSE),"")</f>
        <v/>
      </c>
      <c r="BZ243" s="351" t="str">
        <f t="shared" si="86"/>
        <v/>
      </c>
      <c r="CA243" s="353" t="str">
        <f t="shared" si="87"/>
        <v/>
      </c>
    </row>
    <row r="244" spans="1:79" x14ac:dyDescent="0.25">
      <c r="A244" s="2" t="s">
        <v>398</v>
      </c>
      <c r="B244" s="2" t="s">
        <v>399</v>
      </c>
      <c r="C244">
        <f>VLOOKUP($B244,'Tillförd energi'!$B$1:$AI$700,MATCH(C$1,'Tillförd energi'!$B$1:$AQ$1,0),FALSE)</f>
        <v>0</v>
      </c>
      <c r="D244">
        <f>VLOOKUP($B244,'Tillförd energi'!$B$1:$AI$700,MATCH(D$1,'Tillförd energi'!$B$1:$AQ$1,0),FALSE)</f>
        <v>0</v>
      </c>
      <c r="E244">
        <f>VLOOKUP($B244,'Tillförd energi'!$B$1:$AI$700,MATCH(E$1,'Tillförd energi'!$B$1:$AQ$1,0),FALSE)</f>
        <v>0</v>
      </c>
      <c r="F244">
        <f>VLOOKUP($B244,'Tillförd energi'!$B$1:$AI$700,MATCH(F$1,'Tillförd energi'!$B$1:$AQ$1,0),FALSE)</f>
        <v>0</v>
      </c>
      <c r="G244">
        <f>VLOOKUP($B244,'Tillförd energi'!$B$1:$AI$700,MATCH(G$1,'Tillförd energi'!$B$1:$AQ$1,0),FALSE)</f>
        <v>0</v>
      </c>
      <c r="H244">
        <f>VLOOKUP($B244,'Tillförd energi'!$B$1:$AI$700,MATCH(H$1,'Tillförd energi'!$B$1:$AQ$1,0),FALSE)</f>
        <v>0</v>
      </c>
      <c r="I244">
        <f>VLOOKUP($B244,'Tillförd energi'!$B$1:$AI$700,MATCH(I$1,'Tillförd energi'!$B$1:$AQ$1,0),FALSE)</f>
        <v>0</v>
      </c>
      <c r="J244">
        <f>VLOOKUP($B244,'Tillförd energi'!$B$1:$AI$700,MATCH(J$1,'Tillförd energi'!$B$1:$AQ$1,0),FALSE)</f>
        <v>0</v>
      </c>
      <c r="K244">
        <f>VLOOKUP($B244,'Tillförd energi'!$B$1:$AI$700,MATCH(K$1,'Tillförd energi'!$B$1:$AQ$1,0),FALSE)</f>
        <v>0</v>
      </c>
      <c r="L244">
        <f>VLOOKUP($B244,'Tillförd energi'!$B$1:$AI$700,MATCH(L$1,'Tillförd energi'!$B$1:$AQ$1,0),FALSE)</f>
        <v>0</v>
      </c>
      <c r="M244">
        <f>VLOOKUP($B244,'Tillförd energi'!$B$1:$AI$700,MATCH(M$1,'Tillförd energi'!$B$1:$AQ$1,0),FALSE)</f>
        <v>0</v>
      </c>
      <c r="N244">
        <f>VLOOKUP($B244,'Tillförd energi'!$B$1:$AI$700,MATCH(N$1,'Tillförd energi'!$B$1:$AQ$1,0),FALSE)</f>
        <v>0</v>
      </c>
      <c r="O244">
        <f>VLOOKUP($B244,'Tillförd energi'!$B$1:$AI$700,MATCH(O$1,'Tillförd energi'!$B$1:$AQ$1,0),FALSE)</f>
        <v>0</v>
      </c>
      <c r="P244">
        <f>VLOOKUP($B244,'Tillförd energi'!$B$1:$AI$700,MATCH(P$1,'Tillförd energi'!$B$1:$AQ$1,0),FALSE)</f>
        <v>0</v>
      </c>
      <c r="Q244">
        <f>VLOOKUP($B244,'Tillförd energi'!$B$1:$AI$700,MATCH(Q$1,'Tillförd energi'!$B$1:$AQ$1,0),FALSE)</f>
        <v>0</v>
      </c>
      <c r="R244">
        <f>VLOOKUP($B244,'Tillförd energi'!$B$1:$AI$700,MATCH(R$1,'Tillförd energi'!$B$1:$AQ$1,0),FALSE)</f>
        <v>0</v>
      </c>
      <c r="S244">
        <f>VLOOKUP($B244,'Tillförd energi'!$B$1:$AI$700,MATCH(S$1,'Tillförd energi'!$B$1:$AQ$1,0),FALSE)</f>
        <v>0</v>
      </c>
      <c r="T244">
        <f>VLOOKUP($B244,'Tillförd energi'!$B$1:$AI$700,MATCH(T$1,'Tillförd energi'!$B$1:$AQ$1,0),FALSE)</f>
        <v>0</v>
      </c>
      <c r="U244">
        <f>VLOOKUP($B244,'Tillförd energi'!$B$1:$AI$700,MATCH(U$1,'Tillförd energi'!$B$1:$AQ$1,0),FALSE)</f>
        <v>0</v>
      </c>
      <c r="V244">
        <f>VLOOKUP($B244,'Tillförd energi'!$B$1:$AI$700,MATCH(V$1,'Tillförd energi'!$B$1:$AQ$1,0),FALSE)</f>
        <v>0</v>
      </c>
      <c r="W244">
        <f>VLOOKUP($B244,'Tillförd energi'!$B$1:$AI$700,MATCH(W$1,'Tillförd energi'!$B$1:$AQ$1,0),FALSE)</f>
        <v>0</v>
      </c>
      <c r="X244">
        <f>VLOOKUP($B244,'Tillförd energi'!$B$1:$AI$700,MATCH(X$1,'Tillförd energi'!$B$1:$AQ$1,0),FALSE)</f>
        <v>0</v>
      </c>
      <c r="Y244">
        <f>VLOOKUP($B244,'Tillförd energi'!$B$1:$AI$700,MATCH(Y$1,'Tillförd energi'!$B$1:$AQ$1,0),FALSE)</f>
        <v>0</v>
      </c>
      <c r="Z244">
        <f>VLOOKUP($B244,'Tillförd energi'!$B$1:$AI$700,MATCH(Z$1,'Tillförd energi'!$B$1:$AQ$1,0),FALSE)</f>
        <v>0</v>
      </c>
      <c r="AA244">
        <f>VLOOKUP($B244,'Tillförd energi'!$B$1:$AI$700,MATCH(AA$1,'Tillförd energi'!$B$1:$AQ$1,0),FALSE)</f>
        <v>0</v>
      </c>
      <c r="AB244">
        <f>VLOOKUP($B244,'Tillförd energi'!$B$1:$AI$700,MATCH(AB$1,'Tillförd energi'!$B$1:$AQ$1,0),FALSE)</f>
        <v>0</v>
      </c>
      <c r="AC244">
        <f>VLOOKUP($B244,'Tillförd energi'!$B$1:$AI$700,MATCH(AC$1,'Tillförd energi'!$B$1:$AQ$1,0),FALSE)</f>
        <v>0</v>
      </c>
      <c r="AD244">
        <f>VLOOKUP($B244,'Tillförd energi'!$B$1:$AI$700,MATCH(AD$1,'Tillförd energi'!$B$1:$AQ$1,0),FALSE)</f>
        <v>0</v>
      </c>
      <c r="AE244">
        <f>VLOOKUP($B244,'Tillförd energi'!$B$1:$AI$700,MATCH(AE$1,'Tillförd energi'!$B$1:$AQ$1,0),FALSE)</f>
        <v>0</v>
      </c>
      <c r="AF244">
        <f>VLOOKUP($B244,'Tillförd energi'!$B$1:$AI$700,MATCH(AF$1,'Tillförd energi'!$B$1:$AQ$1,0),FALSE)</f>
        <v>0</v>
      </c>
      <c r="AG244">
        <f>IFERROR(VLOOKUP(B244,Miljö!$B$1:$AC$550,MATCH("Köpt mängd produktionsspecifik fjärrvärme:",Miljö!$B$1:$AC$1,0),FALSE)/1,0)</f>
        <v>0</v>
      </c>
      <c r="AI244">
        <f t="shared" si="66"/>
        <v>0</v>
      </c>
      <c r="AJ244">
        <f t="shared" si="67"/>
        <v>0</v>
      </c>
      <c r="AK244" t="str">
        <f>IF(ISERROR(1/VLOOKUP($B244,Leveranser!$B$1:$S$500,MATCH("såld värme (gwh)",Leveranser!$B$1:$S$1,0),FALSE)),"",VLOOKUP($B244,Leveranser!$B$1:$S$500,MATCH("såld värme (gwh)",Leveranser!$B$1:$S$1,0),FALSE))</f>
        <v/>
      </c>
      <c r="AL244">
        <f>VLOOKUP($B244,Leveranser!$B$1:$Y$500,MATCH("Totalt såld fjärrvärme till andra fjärrvärmeföretag",Leveranser!$B$1:$AA$1,0),FALSE)</f>
        <v>0</v>
      </c>
      <c r="AM244">
        <f>IF(ISERROR(1/VLOOKUP($B244,Miljö!$B$1:$S$500,MATCH("Såld mängd produktionsspecifik fjärrvärme (GWh)",Miljö!$B$1:$R$1,0),FALSE)),0,VLOOKUP($B244,Miljö!$B$1:$S$500,MATCH("Såld mängd produktionsspecifik fjärrvärme (GWh)",Miljö!$B$1:$R$1,0),FALSE))</f>
        <v>0</v>
      </c>
      <c r="AN244" s="239" t="str">
        <f t="shared" si="68"/>
        <v/>
      </c>
      <c r="AP244" t="str">
        <f>IFERROR(VLOOKUP($B244,Miljövärden!$B$2:$H$550,7,FALSE),"Nej, saknas")</f>
        <v>Nej</v>
      </c>
      <c r="AQ244" t="str">
        <f>IFERROR(VLOOKUP($B244,Miljövärden!$B$2:$H$550,6,FALSE),"Nej, saknas")</f>
        <v>Nej</v>
      </c>
      <c r="AU244">
        <f t="shared" si="69"/>
        <v>0</v>
      </c>
      <c r="AV244">
        <f t="shared" si="70"/>
        <v>0</v>
      </c>
      <c r="AW244">
        <f t="shared" si="71"/>
        <v>0</v>
      </c>
      <c r="AX244">
        <f t="shared" si="72"/>
        <v>0</v>
      </c>
      <c r="AZ244">
        <f t="shared" si="73"/>
        <v>0</v>
      </c>
      <c r="BC244">
        <f t="shared" si="74"/>
        <v>0</v>
      </c>
      <c r="BD244">
        <f t="shared" si="75"/>
        <v>0</v>
      </c>
      <c r="BE244">
        <f t="shared" si="76"/>
        <v>0</v>
      </c>
      <c r="BF244">
        <f t="shared" si="77"/>
        <v>0</v>
      </c>
      <c r="BG244">
        <f t="shared" si="78"/>
        <v>0</v>
      </c>
      <c r="BH244" t="str">
        <f>VLOOKUP(B244,Miljö!$B$1:$I$482,MATCH("Fossilandel för ursprungspecificerad el ()",Miljö!$B$1:$I$1,0),FALSE)</f>
        <v>-</v>
      </c>
      <c r="BI244" t="str">
        <f>VLOOKUP(B244,Miljö!$B$1:$BX$482,MATCH("Kärnkraftsandel för ursprungsspecificerad el ()",Miljö!$B$1:$O$1,0),FALSE)</f>
        <v>-</v>
      </c>
      <c r="BJ244">
        <f t="shared" si="79"/>
        <v>0</v>
      </c>
      <c r="BK244" t="str">
        <f>VLOOKUP(B244,Miljö!$B$1:$O$482,MATCH("Fossil andel i procent (%)",Miljö!$B$1:$O$1,0),FALSE)</f>
        <v>-</v>
      </c>
      <c r="BL244">
        <f t="shared" si="80"/>
        <v>0</v>
      </c>
      <c r="BO244" s="289" t="str">
        <f t="shared" si="81"/>
        <v/>
      </c>
      <c r="BP244" s="239" t="str">
        <f t="shared" si="82"/>
        <v/>
      </c>
      <c r="BQ244" s="239" t="str">
        <f t="shared" si="83"/>
        <v/>
      </c>
      <c r="BR244" s="239" t="str">
        <f t="shared" si="84"/>
        <v/>
      </c>
      <c r="BS244" s="239"/>
      <c r="BT244" s="351">
        <f t="shared" si="85"/>
        <v>0</v>
      </c>
      <c r="BW244" s="289" t="str">
        <f>IF(AP244="ja",VLOOKUP(B244,Miljövärden!$B$2:$H$550,MATCH("Total andel fossilt",Miljövärden!$B$2:$H$2,0),FALSE),"")</f>
        <v/>
      </c>
      <c r="BZ244" s="351" t="str">
        <f t="shared" si="86"/>
        <v/>
      </c>
      <c r="CA244" s="353" t="str">
        <f t="shared" si="87"/>
        <v/>
      </c>
    </row>
    <row r="245" spans="1:79" x14ac:dyDescent="0.25">
      <c r="A245" s="2" t="s">
        <v>400</v>
      </c>
      <c r="B245" s="2" t="s">
        <v>401</v>
      </c>
      <c r="C245">
        <f>VLOOKUP($B245,'Tillförd energi'!$B$1:$AI$700,MATCH(C$1,'Tillförd energi'!$B$1:$AQ$1,0),FALSE)</f>
        <v>0</v>
      </c>
      <c r="D245">
        <f>VLOOKUP($B245,'Tillförd energi'!$B$1:$AI$700,MATCH(D$1,'Tillförd energi'!$B$1:$AQ$1,0),FALSE)</f>
        <v>0</v>
      </c>
      <c r="E245">
        <f>VLOOKUP($B245,'Tillförd energi'!$B$1:$AI$700,MATCH(E$1,'Tillförd energi'!$B$1:$AQ$1,0),FALSE)</f>
        <v>0</v>
      </c>
      <c r="F245">
        <f>VLOOKUP($B245,'Tillförd energi'!$B$1:$AI$700,MATCH(F$1,'Tillförd energi'!$B$1:$AQ$1,0),FALSE)</f>
        <v>0</v>
      </c>
      <c r="G245">
        <f>VLOOKUP($B245,'Tillförd energi'!$B$1:$AI$700,MATCH(G$1,'Tillförd energi'!$B$1:$AQ$1,0),FALSE)</f>
        <v>0</v>
      </c>
      <c r="H245">
        <f>VLOOKUP($B245,'Tillförd energi'!$B$1:$AI$700,MATCH(H$1,'Tillförd energi'!$B$1:$AQ$1,0),FALSE)</f>
        <v>0</v>
      </c>
      <c r="I245">
        <f>VLOOKUP($B245,'Tillförd energi'!$B$1:$AI$700,MATCH(I$1,'Tillförd energi'!$B$1:$AQ$1,0),FALSE)</f>
        <v>0</v>
      </c>
      <c r="J245">
        <f>VLOOKUP($B245,'Tillförd energi'!$B$1:$AI$700,MATCH(J$1,'Tillförd energi'!$B$1:$AQ$1,0),FALSE)</f>
        <v>0</v>
      </c>
      <c r="K245">
        <f>VLOOKUP($B245,'Tillförd energi'!$B$1:$AI$700,MATCH(K$1,'Tillförd energi'!$B$1:$AQ$1,0),FALSE)</f>
        <v>0</v>
      </c>
      <c r="L245">
        <f>VLOOKUP($B245,'Tillförd energi'!$B$1:$AI$700,MATCH(L$1,'Tillförd energi'!$B$1:$AQ$1,0),FALSE)</f>
        <v>0</v>
      </c>
      <c r="M245">
        <f>VLOOKUP($B245,'Tillförd energi'!$B$1:$AI$700,MATCH(M$1,'Tillförd energi'!$B$1:$AQ$1,0),FALSE)</f>
        <v>0</v>
      </c>
      <c r="N245">
        <f>VLOOKUP($B245,'Tillförd energi'!$B$1:$AI$700,MATCH(N$1,'Tillförd energi'!$B$1:$AQ$1,0),FALSE)</f>
        <v>0</v>
      </c>
      <c r="O245">
        <f>VLOOKUP($B245,'Tillförd energi'!$B$1:$AI$700,MATCH(O$1,'Tillförd energi'!$B$1:$AQ$1,0),FALSE)</f>
        <v>0</v>
      </c>
      <c r="P245">
        <f>VLOOKUP($B245,'Tillförd energi'!$B$1:$AI$700,MATCH(P$1,'Tillförd energi'!$B$1:$AQ$1,0),FALSE)</f>
        <v>0</v>
      </c>
      <c r="Q245">
        <f>VLOOKUP($B245,'Tillförd energi'!$B$1:$AI$700,MATCH(Q$1,'Tillförd energi'!$B$1:$AQ$1,0),FALSE)</f>
        <v>0</v>
      </c>
      <c r="R245">
        <f>VLOOKUP($B245,'Tillförd energi'!$B$1:$AI$700,MATCH(R$1,'Tillförd energi'!$B$1:$AQ$1,0),FALSE)</f>
        <v>0</v>
      </c>
      <c r="S245">
        <f>VLOOKUP($B245,'Tillförd energi'!$B$1:$AI$700,MATCH(S$1,'Tillförd energi'!$B$1:$AQ$1,0),FALSE)</f>
        <v>0</v>
      </c>
      <c r="T245">
        <f>VLOOKUP($B245,'Tillförd energi'!$B$1:$AI$700,MATCH(T$1,'Tillförd energi'!$B$1:$AQ$1,0),FALSE)</f>
        <v>0</v>
      </c>
      <c r="U245">
        <f>VLOOKUP($B245,'Tillförd energi'!$B$1:$AI$700,MATCH(U$1,'Tillförd energi'!$B$1:$AQ$1,0),FALSE)</f>
        <v>0</v>
      </c>
      <c r="V245">
        <f>VLOOKUP($B245,'Tillförd energi'!$B$1:$AI$700,MATCH(V$1,'Tillförd energi'!$B$1:$AQ$1,0),FALSE)</f>
        <v>0</v>
      </c>
      <c r="W245">
        <f>VLOOKUP($B245,'Tillförd energi'!$B$1:$AI$700,MATCH(W$1,'Tillförd energi'!$B$1:$AQ$1,0),FALSE)</f>
        <v>0</v>
      </c>
      <c r="X245">
        <f>VLOOKUP($B245,'Tillförd energi'!$B$1:$AI$700,MATCH(X$1,'Tillförd energi'!$B$1:$AQ$1,0),FALSE)</f>
        <v>0</v>
      </c>
      <c r="Y245">
        <f>VLOOKUP($B245,'Tillförd energi'!$B$1:$AI$700,MATCH(Y$1,'Tillförd energi'!$B$1:$AQ$1,0),FALSE)</f>
        <v>0</v>
      </c>
      <c r="Z245">
        <f>VLOOKUP($B245,'Tillförd energi'!$B$1:$AI$700,MATCH(Z$1,'Tillförd energi'!$B$1:$AQ$1,0),FALSE)</f>
        <v>0</v>
      </c>
      <c r="AA245">
        <f>VLOOKUP($B245,'Tillförd energi'!$B$1:$AI$700,MATCH(AA$1,'Tillförd energi'!$B$1:$AQ$1,0),FALSE)</f>
        <v>0</v>
      </c>
      <c r="AB245">
        <f>VLOOKUP($B245,'Tillförd energi'!$B$1:$AI$700,MATCH(AB$1,'Tillförd energi'!$B$1:$AQ$1,0),FALSE)</f>
        <v>0</v>
      </c>
      <c r="AC245">
        <f>VLOOKUP($B245,'Tillförd energi'!$B$1:$AI$700,MATCH(AC$1,'Tillförd energi'!$B$1:$AQ$1,0),FALSE)</f>
        <v>0</v>
      </c>
      <c r="AD245">
        <f>VLOOKUP($B245,'Tillförd energi'!$B$1:$AI$700,MATCH(AD$1,'Tillförd energi'!$B$1:$AQ$1,0),FALSE)</f>
        <v>0</v>
      </c>
      <c r="AE245">
        <f>VLOOKUP($B245,'Tillförd energi'!$B$1:$AI$700,MATCH(AE$1,'Tillförd energi'!$B$1:$AQ$1,0),FALSE)</f>
        <v>0</v>
      </c>
      <c r="AF245">
        <f>VLOOKUP($B245,'Tillförd energi'!$B$1:$AI$700,MATCH(AF$1,'Tillförd energi'!$B$1:$AQ$1,0),FALSE)</f>
        <v>0</v>
      </c>
      <c r="AG245">
        <f>IFERROR(VLOOKUP(B245,Miljö!$B$1:$AC$550,MATCH("Köpt mängd produktionsspecifik fjärrvärme:",Miljö!$B$1:$AC$1,0),FALSE)/1,0)</f>
        <v>0</v>
      </c>
      <c r="AI245">
        <f t="shared" si="66"/>
        <v>0</v>
      </c>
      <c r="AJ245">
        <f t="shared" si="67"/>
        <v>0</v>
      </c>
      <c r="AK245" t="str">
        <f>IF(ISERROR(1/VLOOKUP($B245,Leveranser!$B$1:$S$500,MATCH("såld värme (gwh)",Leveranser!$B$1:$S$1,0),FALSE)),"",VLOOKUP($B245,Leveranser!$B$1:$S$500,MATCH("såld värme (gwh)",Leveranser!$B$1:$S$1,0),FALSE))</f>
        <v/>
      </c>
      <c r="AL245">
        <f>VLOOKUP($B245,Leveranser!$B$1:$Y$500,MATCH("Totalt såld fjärrvärme till andra fjärrvärmeföretag",Leveranser!$B$1:$AA$1,0),FALSE)</f>
        <v>0</v>
      </c>
      <c r="AM245">
        <f>IF(ISERROR(1/VLOOKUP($B245,Miljö!$B$1:$S$500,MATCH("Såld mängd produktionsspecifik fjärrvärme (GWh)",Miljö!$B$1:$R$1,0),FALSE)),0,VLOOKUP($B245,Miljö!$B$1:$S$500,MATCH("Såld mängd produktionsspecifik fjärrvärme (GWh)",Miljö!$B$1:$R$1,0),FALSE))</f>
        <v>0</v>
      </c>
      <c r="AN245" s="239" t="str">
        <f t="shared" si="68"/>
        <v/>
      </c>
      <c r="AP245" t="str">
        <f>IFERROR(VLOOKUP($B245,Miljövärden!$B$2:$H$550,7,FALSE),"Nej, saknas")</f>
        <v>Nej</v>
      </c>
      <c r="AQ245" t="str">
        <f>IFERROR(VLOOKUP($B245,Miljövärden!$B$2:$H$550,6,FALSE),"Nej, saknas")</f>
        <v>Nej</v>
      </c>
      <c r="AU245">
        <f t="shared" si="69"/>
        <v>0</v>
      </c>
      <c r="AV245">
        <f t="shared" si="70"/>
        <v>0</v>
      </c>
      <c r="AW245">
        <f t="shared" si="71"/>
        <v>0</v>
      </c>
      <c r="AX245">
        <f t="shared" si="72"/>
        <v>0</v>
      </c>
      <c r="AZ245">
        <f t="shared" si="73"/>
        <v>0</v>
      </c>
      <c r="BC245">
        <f t="shared" si="74"/>
        <v>0</v>
      </c>
      <c r="BD245">
        <f t="shared" si="75"/>
        <v>0</v>
      </c>
      <c r="BE245">
        <f t="shared" si="76"/>
        <v>0</v>
      </c>
      <c r="BF245">
        <f t="shared" si="77"/>
        <v>0</v>
      </c>
      <c r="BG245">
        <f t="shared" si="78"/>
        <v>0</v>
      </c>
      <c r="BH245">
        <f>VLOOKUP(B245,Miljö!$B$1:$I$482,MATCH("Fossilandel för ursprungspecificerad el ()",Miljö!$B$1:$I$1,0),FALSE)</f>
        <v>0.48399999999999999</v>
      </c>
      <c r="BI245">
        <f>VLOOKUP(B245,Miljö!$B$1:$BX$482,MATCH("Kärnkraftsandel för ursprungsspecificerad el ()",Miljö!$B$1:$O$1,0),FALSE)</f>
        <v>0.35</v>
      </c>
      <c r="BJ245">
        <f t="shared" si="79"/>
        <v>0</v>
      </c>
      <c r="BK245" t="str">
        <f>VLOOKUP(B245,Miljö!$B$1:$O$482,MATCH("Fossil andel i procent (%)",Miljö!$B$1:$O$1,0),FALSE)</f>
        <v>ET</v>
      </c>
      <c r="BL245">
        <f t="shared" si="80"/>
        <v>0</v>
      </c>
      <c r="BO245" s="289" t="str">
        <f t="shared" si="81"/>
        <v/>
      </c>
      <c r="BP245" s="239" t="str">
        <f t="shared" si="82"/>
        <v/>
      </c>
      <c r="BQ245" s="239" t="str">
        <f t="shared" si="83"/>
        <v/>
      </c>
      <c r="BR245" s="239" t="str">
        <f t="shared" si="84"/>
        <v/>
      </c>
      <c r="BS245" s="239"/>
      <c r="BT245" s="351">
        <f t="shared" si="85"/>
        <v>0</v>
      </c>
      <c r="BW245" s="289" t="str">
        <f>IF(AP245="ja",VLOOKUP(B245,Miljövärden!$B$2:$H$550,MATCH("Total andel fossilt",Miljövärden!$B$2:$H$2,0),FALSE),"")</f>
        <v/>
      </c>
      <c r="BZ245" s="351" t="str">
        <f t="shared" si="86"/>
        <v/>
      </c>
      <c r="CA245" s="353" t="str">
        <f t="shared" si="87"/>
        <v/>
      </c>
    </row>
    <row r="246" spans="1:79" x14ac:dyDescent="0.25">
      <c r="A246" s="2" t="s">
        <v>400</v>
      </c>
      <c r="B246" s="2" t="s">
        <v>402</v>
      </c>
      <c r="C246">
        <f>VLOOKUP($B246,'Tillförd energi'!$B$1:$AI$700,MATCH(C$1,'Tillförd energi'!$B$1:$AQ$1,0),FALSE)</f>
        <v>0</v>
      </c>
      <c r="D246">
        <f>VLOOKUP($B246,'Tillförd energi'!$B$1:$AI$700,MATCH(D$1,'Tillförd energi'!$B$1:$AQ$1,0),FALSE)</f>
        <v>0</v>
      </c>
      <c r="E246">
        <f>VLOOKUP($B246,'Tillförd energi'!$B$1:$AI$700,MATCH(E$1,'Tillförd energi'!$B$1:$AQ$1,0),FALSE)</f>
        <v>0</v>
      </c>
      <c r="F246">
        <f>VLOOKUP($B246,'Tillförd energi'!$B$1:$AI$700,MATCH(F$1,'Tillförd energi'!$B$1:$AQ$1,0),FALSE)</f>
        <v>0</v>
      </c>
      <c r="G246">
        <f>VLOOKUP($B246,'Tillförd energi'!$B$1:$AI$700,MATCH(G$1,'Tillförd energi'!$B$1:$AQ$1,0),FALSE)</f>
        <v>0</v>
      </c>
      <c r="H246">
        <f>VLOOKUP($B246,'Tillförd energi'!$B$1:$AI$700,MATCH(H$1,'Tillförd energi'!$B$1:$AQ$1,0),FALSE)</f>
        <v>0</v>
      </c>
      <c r="I246">
        <f>VLOOKUP($B246,'Tillförd energi'!$B$1:$AI$700,MATCH(I$1,'Tillförd energi'!$B$1:$AQ$1,0),FALSE)</f>
        <v>0</v>
      </c>
      <c r="J246">
        <f>VLOOKUP($B246,'Tillförd energi'!$B$1:$AI$700,MATCH(J$1,'Tillförd energi'!$B$1:$AQ$1,0),FALSE)</f>
        <v>0</v>
      </c>
      <c r="K246">
        <f>VLOOKUP($B246,'Tillförd energi'!$B$1:$AI$700,MATCH(K$1,'Tillförd energi'!$B$1:$AQ$1,0),FALSE)</f>
        <v>0</v>
      </c>
      <c r="L246">
        <f>VLOOKUP($B246,'Tillförd energi'!$B$1:$AI$700,MATCH(L$1,'Tillförd energi'!$B$1:$AQ$1,0),FALSE)</f>
        <v>0</v>
      </c>
      <c r="M246">
        <f>VLOOKUP($B246,'Tillförd energi'!$B$1:$AI$700,MATCH(M$1,'Tillförd energi'!$B$1:$AQ$1,0),FALSE)</f>
        <v>0</v>
      </c>
      <c r="N246">
        <f>VLOOKUP($B246,'Tillförd energi'!$B$1:$AI$700,MATCH(N$1,'Tillförd energi'!$B$1:$AQ$1,0),FALSE)</f>
        <v>0</v>
      </c>
      <c r="O246">
        <f>VLOOKUP($B246,'Tillförd energi'!$B$1:$AI$700,MATCH(O$1,'Tillförd energi'!$B$1:$AQ$1,0),FALSE)</f>
        <v>0</v>
      </c>
      <c r="P246">
        <f>VLOOKUP($B246,'Tillförd energi'!$B$1:$AI$700,MATCH(P$1,'Tillförd energi'!$B$1:$AQ$1,0),FALSE)</f>
        <v>0</v>
      </c>
      <c r="Q246">
        <f>VLOOKUP($B246,'Tillförd energi'!$B$1:$AI$700,MATCH(Q$1,'Tillförd energi'!$B$1:$AQ$1,0),FALSE)</f>
        <v>0</v>
      </c>
      <c r="R246">
        <f>VLOOKUP($B246,'Tillförd energi'!$B$1:$AI$700,MATCH(R$1,'Tillförd energi'!$B$1:$AQ$1,0),FALSE)</f>
        <v>0</v>
      </c>
      <c r="S246">
        <f>VLOOKUP($B246,'Tillförd energi'!$B$1:$AI$700,MATCH(S$1,'Tillförd energi'!$B$1:$AQ$1,0),FALSE)</f>
        <v>0</v>
      </c>
      <c r="T246">
        <f>VLOOKUP($B246,'Tillförd energi'!$B$1:$AI$700,MATCH(T$1,'Tillförd energi'!$B$1:$AQ$1,0),FALSE)</f>
        <v>0</v>
      </c>
      <c r="U246">
        <f>VLOOKUP($B246,'Tillförd energi'!$B$1:$AI$700,MATCH(U$1,'Tillförd energi'!$B$1:$AQ$1,0),FALSE)</f>
        <v>0</v>
      </c>
      <c r="V246">
        <f>VLOOKUP($B246,'Tillförd energi'!$B$1:$AI$700,MATCH(V$1,'Tillförd energi'!$B$1:$AQ$1,0),FALSE)</f>
        <v>0</v>
      </c>
      <c r="W246">
        <f>VLOOKUP($B246,'Tillförd energi'!$B$1:$AI$700,MATCH(W$1,'Tillförd energi'!$B$1:$AQ$1,0),FALSE)</f>
        <v>0</v>
      </c>
      <c r="X246">
        <f>VLOOKUP($B246,'Tillförd energi'!$B$1:$AI$700,MATCH(X$1,'Tillförd energi'!$B$1:$AQ$1,0),FALSE)</f>
        <v>0</v>
      </c>
      <c r="Y246">
        <f>VLOOKUP($B246,'Tillförd energi'!$B$1:$AI$700,MATCH(Y$1,'Tillförd energi'!$B$1:$AQ$1,0),FALSE)</f>
        <v>0</v>
      </c>
      <c r="Z246">
        <f>VLOOKUP($B246,'Tillförd energi'!$B$1:$AI$700,MATCH(Z$1,'Tillförd energi'!$B$1:$AQ$1,0),FALSE)</f>
        <v>0</v>
      </c>
      <c r="AA246">
        <f>VLOOKUP($B246,'Tillförd energi'!$B$1:$AI$700,MATCH(AA$1,'Tillförd energi'!$B$1:$AQ$1,0),FALSE)</f>
        <v>0</v>
      </c>
      <c r="AB246">
        <f>VLOOKUP($B246,'Tillförd energi'!$B$1:$AI$700,MATCH(AB$1,'Tillförd energi'!$B$1:$AQ$1,0),FALSE)</f>
        <v>0</v>
      </c>
      <c r="AC246">
        <f>VLOOKUP($B246,'Tillförd energi'!$B$1:$AI$700,MATCH(AC$1,'Tillförd energi'!$B$1:$AQ$1,0),FALSE)</f>
        <v>0</v>
      </c>
      <c r="AD246">
        <f>VLOOKUP($B246,'Tillförd energi'!$B$1:$AI$700,MATCH(AD$1,'Tillförd energi'!$B$1:$AQ$1,0),FALSE)</f>
        <v>0</v>
      </c>
      <c r="AE246">
        <f>VLOOKUP($B246,'Tillförd energi'!$B$1:$AI$700,MATCH(AE$1,'Tillförd energi'!$B$1:$AQ$1,0),FALSE)</f>
        <v>0</v>
      </c>
      <c r="AF246">
        <f>VLOOKUP($B246,'Tillförd energi'!$B$1:$AI$700,MATCH(AF$1,'Tillförd energi'!$B$1:$AQ$1,0),FALSE)</f>
        <v>0</v>
      </c>
      <c r="AG246">
        <f>IFERROR(VLOOKUP(B246,Miljö!$B$1:$AC$550,MATCH("Köpt mängd produktionsspecifik fjärrvärme:",Miljö!$B$1:$AC$1,0),FALSE)/1,0)</f>
        <v>0</v>
      </c>
      <c r="AI246">
        <f t="shared" si="66"/>
        <v>0</v>
      </c>
      <c r="AJ246">
        <f t="shared" si="67"/>
        <v>0</v>
      </c>
      <c r="AK246" t="str">
        <f>IF(ISERROR(1/VLOOKUP($B246,Leveranser!$B$1:$S$500,MATCH("såld värme (gwh)",Leveranser!$B$1:$S$1,0),FALSE)),"",VLOOKUP($B246,Leveranser!$B$1:$S$500,MATCH("såld värme (gwh)",Leveranser!$B$1:$S$1,0),FALSE))</f>
        <v/>
      </c>
      <c r="AL246">
        <f>VLOOKUP($B246,Leveranser!$B$1:$Y$500,MATCH("Totalt såld fjärrvärme till andra fjärrvärmeföretag",Leveranser!$B$1:$AA$1,0),FALSE)</f>
        <v>0</v>
      </c>
      <c r="AM246">
        <f>IF(ISERROR(1/VLOOKUP($B246,Miljö!$B$1:$S$500,MATCH("Såld mängd produktionsspecifik fjärrvärme (GWh)",Miljö!$B$1:$R$1,0),FALSE)),0,VLOOKUP($B246,Miljö!$B$1:$S$500,MATCH("Såld mängd produktionsspecifik fjärrvärme (GWh)",Miljö!$B$1:$R$1,0),FALSE))</f>
        <v>0</v>
      </c>
      <c r="AN246" s="239" t="str">
        <f t="shared" si="68"/>
        <v/>
      </c>
      <c r="AP246" t="str">
        <f>IFERROR(VLOOKUP($B246,Miljövärden!$B$2:$H$550,7,FALSE),"Nej, saknas")</f>
        <v>Nej</v>
      </c>
      <c r="AQ246" t="str">
        <f>IFERROR(VLOOKUP($B246,Miljövärden!$B$2:$H$550,6,FALSE),"Nej, saknas")</f>
        <v>Nej</v>
      </c>
      <c r="AU246">
        <f t="shared" si="69"/>
        <v>0</v>
      </c>
      <c r="AV246">
        <f t="shared" si="70"/>
        <v>0</v>
      </c>
      <c r="AW246">
        <f t="shared" si="71"/>
        <v>0</v>
      </c>
      <c r="AX246">
        <f t="shared" si="72"/>
        <v>0</v>
      </c>
      <c r="AZ246">
        <f t="shared" si="73"/>
        <v>0</v>
      </c>
      <c r="BC246">
        <f t="shared" si="74"/>
        <v>0</v>
      </c>
      <c r="BD246">
        <f t="shared" si="75"/>
        <v>0</v>
      </c>
      <c r="BE246">
        <f t="shared" si="76"/>
        <v>0</v>
      </c>
      <c r="BF246">
        <f t="shared" si="77"/>
        <v>0</v>
      </c>
      <c r="BG246">
        <f t="shared" si="78"/>
        <v>0</v>
      </c>
      <c r="BH246">
        <f>VLOOKUP(B246,Miljö!$B$1:$I$482,MATCH("Fossilandel för ursprungspecificerad el ()",Miljö!$B$1:$I$1,0),FALSE)</f>
        <v>0.48399999999999999</v>
      </c>
      <c r="BI246">
        <f>VLOOKUP(B246,Miljö!$B$1:$BX$482,MATCH("Kärnkraftsandel för ursprungsspecificerad el ()",Miljö!$B$1:$O$1,0),FALSE)</f>
        <v>0.35</v>
      </c>
      <c r="BJ246">
        <f t="shared" si="79"/>
        <v>0</v>
      </c>
      <c r="BK246" t="str">
        <f>VLOOKUP(B246,Miljö!$B$1:$O$482,MATCH("Fossil andel i procent (%)",Miljö!$B$1:$O$1,0),FALSE)</f>
        <v>ET</v>
      </c>
      <c r="BL246">
        <f t="shared" si="80"/>
        <v>0</v>
      </c>
      <c r="BO246" s="289" t="str">
        <f t="shared" si="81"/>
        <v/>
      </c>
      <c r="BP246" s="239" t="str">
        <f t="shared" si="82"/>
        <v/>
      </c>
      <c r="BQ246" s="239" t="str">
        <f t="shared" si="83"/>
        <v/>
      </c>
      <c r="BR246" s="239" t="str">
        <f t="shared" si="84"/>
        <v/>
      </c>
      <c r="BS246" s="239"/>
      <c r="BT246" s="351">
        <f t="shared" si="85"/>
        <v>0</v>
      </c>
      <c r="BW246" s="289" t="str">
        <f>IF(AP246="ja",VLOOKUP(B246,Miljövärden!$B$2:$H$550,MATCH("Total andel fossilt",Miljövärden!$B$2:$H$2,0),FALSE),"")</f>
        <v/>
      </c>
      <c r="BZ246" s="351" t="str">
        <f t="shared" si="86"/>
        <v/>
      </c>
      <c r="CA246" s="353" t="str">
        <f t="shared" si="87"/>
        <v/>
      </c>
    </row>
    <row r="247" spans="1:79" x14ac:dyDescent="0.25">
      <c r="A247" s="2" t="s">
        <v>400</v>
      </c>
      <c r="B247" s="9" t="s">
        <v>1104</v>
      </c>
      <c r="C247">
        <f>VLOOKUP($B247,'Tillförd energi'!$B$1:$AI$700,MATCH(C$1,'Tillförd energi'!$B$1:$AQ$1,0),FALSE)</f>
        <v>0</v>
      </c>
      <c r="D247">
        <f>VLOOKUP($B247,'Tillförd energi'!$B$1:$AI$700,MATCH(D$1,'Tillförd energi'!$B$1:$AQ$1,0),FALSE)</f>
        <v>0</v>
      </c>
      <c r="E247">
        <f>VLOOKUP($B247,'Tillförd energi'!$B$1:$AI$700,MATCH(E$1,'Tillförd energi'!$B$1:$AQ$1,0),FALSE)</f>
        <v>0</v>
      </c>
      <c r="F247">
        <f>VLOOKUP($B247,'Tillförd energi'!$B$1:$AI$700,MATCH(F$1,'Tillförd energi'!$B$1:$AQ$1,0),FALSE)</f>
        <v>0</v>
      </c>
      <c r="G247">
        <f>VLOOKUP($B247,'Tillförd energi'!$B$1:$AI$700,MATCH(G$1,'Tillförd energi'!$B$1:$AQ$1,0),FALSE)</f>
        <v>0</v>
      </c>
      <c r="H247">
        <f>VLOOKUP($B247,'Tillförd energi'!$B$1:$AI$700,MATCH(H$1,'Tillförd energi'!$B$1:$AQ$1,0),FALSE)</f>
        <v>0</v>
      </c>
      <c r="I247">
        <f>VLOOKUP($B247,'Tillförd energi'!$B$1:$AI$700,MATCH(I$1,'Tillförd energi'!$B$1:$AQ$1,0),FALSE)</f>
        <v>0</v>
      </c>
      <c r="J247">
        <f>VLOOKUP($B247,'Tillförd energi'!$B$1:$AI$700,MATCH(J$1,'Tillförd energi'!$B$1:$AQ$1,0),FALSE)</f>
        <v>0</v>
      </c>
      <c r="K247">
        <f>VLOOKUP($B247,'Tillförd energi'!$B$1:$AI$700,MATCH(K$1,'Tillförd energi'!$B$1:$AQ$1,0),FALSE)</f>
        <v>0</v>
      </c>
      <c r="L247">
        <f>VLOOKUP($B247,'Tillförd energi'!$B$1:$AI$700,MATCH(L$1,'Tillförd energi'!$B$1:$AQ$1,0),FALSE)</f>
        <v>0</v>
      </c>
      <c r="M247">
        <f>VLOOKUP($B247,'Tillförd energi'!$B$1:$AI$700,MATCH(M$1,'Tillförd energi'!$B$1:$AQ$1,0),FALSE)</f>
        <v>0</v>
      </c>
      <c r="N247">
        <f>VLOOKUP($B247,'Tillförd energi'!$B$1:$AI$700,MATCH(N$1,'Tillförd energi'!$B$1:$AQ$1,0),FALSE)</f>
        <v>0</v>
      </c>
      <c r="O247">
        <f>VLOOKUP($B247,'Tillförd energi'!$B$1:$AI$700,MATCH(O$1,'Tillförd energi'!$B$1:$AQ$1,0),FALSE)</f>
        <v>0</v>
      </c>
      <c r="P247">
        <f>VLOOKUP($B247,'Tillförd energi'!$B$1:$AI$700,MATCH(P$1,'Tillförd energi'!$B$1:$AQ$1,0),FALSE)</f>
        <v>0</v>
      </c>
      <c r="Q247">
        <f>VLOOKUP($B247,'Tillförd energi'!$B$1:$AI$700,MATCH(Q$1,'Tillförd energi'!$B$1:$AQ$1,0),FALSE)</f>
        <v>0</v>
      </c>
      <c r="R247">
        <f>VLOOKUP($B247,'Tillförd energi'!$B$1:$AI$700,MATCH(R$1,'Tillförd energi'!$B$1:$AQ$1,0),FALSE)</f>
        <v>0</v>
      </c>
      <c r="S247">
        <f>VLOOKUP($B247,'Tillförd energi'!$B$1:$AI$700,MATCH(S$1,'Tillförd energi'!$B$1:$AQ$1,0),FALSE)</f>
        <v>0</v>
      </c>
      <c r="T247">
        <f>VLOOKUP($B247,'Tillförd energi'!$B$1:$AI$700,MATCH(T$1,'Tillförd energi'!$B$1:$AQ$1,0),FALSE)</f>
        <v>0</v>
      </c>
      <c r="U247">
        <f>VLOOKUP($B247,'Tillförd energi'!$B$1:$AI$700,MATCH(U$1,'Tillförd energi'!$B$1:$AQ$1,0),FALSE)</f>
        <v>0</v>
      </c>
      <c r="V247">
        <f>VLOOKUP($B247,'Tillförd energi'!$B$1:$AI$700,MATCH(V$1,'Tillförd energi'!$B$1:$AQ$1,0),FALSE)</f>
        <v>0</v>
      </c>
      <c r="W247">
        <f>VLOOKUP($B247,'Tillförd energi'!$B$1:$AI$700,MATCH(W$1,'Tillförd energi'!$B$1:$AQ$1,0),FALSE)</f>
        <v>0</v>
      </c>
      <c r="X247">
        <f>VLOOKUP($B247,'Tillförd energi'!$B$1:$AI$700,MATCH(X$1,'Tillförd energi'!$B$1:$AQ$1,0),FALSE)</f>
        <v>0</v>
      </c>
      <c r="Y247">
        <f>VLOOKUP($B247,'Tillförd energi'!$B$1:$AI$700,MATCH(Y$1,'Tillförd energi'!$B$1:$AQ$1,0),FALSE)</f>
        <v>0</v>
      </c>
      <c r="Z247">
        <f>VLOOKUP($B247,'Tillförd energi'!$B$1:$AI$700,MATCH(Z$1,'Tillförd energi'!$B$1:$AQ$1,0),FALSE)</f>
        <v>0</v>
      </c>
      <c r="AA247">
        <f>VLOOKUP($B247,'Tillförd energi'!$B$1:$AI$700,MATCH(AA$1,'Tillförd energi'!$B$1:$AQ$1,0),FALSE)</f>
        <v>0</v>
      </c>
      <c r="AB247">
        <f>VLOOKUP($B247,'Tillförd energi'!$B$1:$AI$700,MATCH(AB$1,'Tillförd energi'!$B$1:$AQ$1,0),FALSE)</f>
        <v>0</v>
      </c>
      <c r="AC247">
        <f>VLOOKUP($B247,'Tillförd energi'!$B$1:$AI$700,MATCH(AC$1,'Tillförd energi'!$B$1:$AQ$1,0),FALSE)</f>
        <v>0</v>
      </c>
      <c r="AD247">
        <f>VLOOKUP($B247,'Tillförd energi'!$B$1:$AI$700,MATCH(AD$1,'Tillförd energi'!$B$1:$AQ$1,0),FALSE)</f>
        <v>0</v>
      </c>
      <c r="AE247">
        <f>VLOOKUP($B247,'Tillförd energi'!$B$1:$AI$700,MATCH(AE$1,'Tillförd energi'!$B$1:$AQ$1,0),FALSE)</f>
        <v>0</v>
      </c>
      <c r="AF247">
        <f>VLOOKUP($B247,'Tillförd energi'!$B$1:$AI$700,MATCH(AF$1,'Tillförd energi'!$B$1:$AQ$1,0),FALSE)</f>
        <v>0</v>
      </c>
      <c r="AG247">
        <f>IFERROR(VLOOKUP(B247,Miljö!$B$1:$AC$550,MATCH("Köpt mängd produktionsspecifik fjärrvärme:",Miljö!$B$1:$AC$1,0),FALSE)/1,0)</f>
        <v>0</v>
      </c>
      <c r="AI247">
        <f t="shared" si="66"/>
        <v>0</v>
      </c>
      <c r="AJ247">
        <f t="shared" si="67"/>
        <v>0</v>
      </c>
      <c r="AK247" t="str">
        <f>IF(ISERROR(1/VLOOKUP($B247,Leveranser!$B$1:$S$500,MATCH("såld värme (gwh)",Leveranser!$B$1:$S$1,0),FALSE)),"",VLOOKUP($B247,Leveranser!$B$1:$S$500,MATCH("såld värme (gwh)",Leveranser!$B$1:$S$1,0),FALSE))</f>
        <v/>
      </c>
      <c r="AL247">
        <f>VLOOKUP($B247,Leveranser!$B$1:$Y$500,MATCH("Totalt såld fjärrvärme till andra fjärrvärmeföretag",Leveranser!$B$1:$AA$1,0),FALSE)</f>
        <v>0</v>
      </c>
      <c r="AM247">
        <f>IF(ISERROR(1/VLOOKUP($B247,Miljö!$B$1:$S$500,MATCH("Såld mängd produktionsspecifik fjärrvärme (GWh)",Miljö!$B$1:$R$1,0),FALSE)),0,VLOOKUP($B247,Miljö!$B$1:$S$500,MATCH("Såld mängd produktionsspecifik fjärrvärme (GWh)",Miljö!$B$1:$R$1,0),FALSE))</f>
        <v>0</v>
      </c>
      <c r="AN247" s="239" t="str">
        <f t="shared" si="68"/>
        <v/>
      </c>
      <c r="AP247" t="str">
        <f>IFERROR(VLOOKUP($B247,Miljövärden!$B$2:$H$550,7,FALSE),"Nej, saknas")</f>
        <v>Nej</v>
      </c>
      <c r="AQ247" t="str">
        <f>IFERROR(VLOOKUP($B247,Miljövärden!$B$2:$H$550,6,FALSE),"Nej, saknas")</f>
        <v>Nej</v>
      </c>
      <c r="AU247">
        <f t="shared" si="69"/>
        <v>0</v>
      </c>
      <c r="AV247">
        <f t="shared" si="70"/>
        <v>0</v>
      </c>
      <c r="AW247">
        <f t="shared" si="71"/>
        <v>0</v>
      </c>
      <c r="AX247">
        <f t="shared" si="72"/>
        <v>0</v>
      </c>
      <c r="AZ247">
        <f t="shared" si="73"/>
        <v>0</v>
      </c>
      <c r="BC247">
        <f t="shared" si="74"/>
        <v>0</v>
      </c>
      <c r="BD247">
        <f t="shared" si="75"/>
        <v>0</v>
      </c>
      <c r="BE247">
        <f t="shared" si="76"/>
        <v>0</v>
      </c>
      <c r="BF247">
        <f t="shared" si="77"/>
        <v>0</v>
      </c>
      <c r="BG247">
        <f t="shared" si="78"/>
        <v>0</v>
      </c>
      <c r="BH247">
        <f>VLOOKUP(B247,Miljö!$B$1:$I$482,MATCH("Fossilandel för ursprungspecificerad el ()",Miljö!$B$1:$I$1,0),FALSE)</f>
        <v>0.48399999999999999</v>
      </c>
      <c r="BI247">
        <f>VLOOKUP(B247,Miljö!$B$1:$BX$482,MATCH("Kärnkraftsandel för ursprungsspecificerad el ()",Miljö!$B$1:$O$1,0),FALSE)</f>
        <v>0.35</v>
      </c>
      <c r="BJ247">
        <f t="shared" si="79"/>
        <v>0</v>
      </c>
      <c r="BK247" t="str">
        <f>VLOOKUP(B247,Miljö!$B$1:$O$482,MATCH("Fossil andel i procent (%)",Miljö!$B$1:$O$1,0),FALSE)</f>
        <v>ET</v>
      </c>
      <c r="BL247">
        <f t="shared" si="80"/>
        <v>0</v>
      </c>
      <c r="BO247" s="289" t="str">
        <f t="shared" si="81"/>
        <v/>
      </c>
      <c r="BP247" s="239" t="str">
        <f t="shared" si="82"/>
        <v/>
      </c>
      <c r="BQ247" s="239" t="str">
        <f t="shared" si="83"/>
        <v/>
      </c>
      <c r="BR247" s="239" t="str">
        <f t="shared" si="84"/>
        <v/>
      </c>
      <c r="BS247" s="239"/>
      <c r="BT247" s="351">
        <f t="shared" si="85"/>
        <v>0</v>
      </c>
      <c r="BW247" s="289" t="str">
        <f>IF(AP247="ja",VLOOKUP(B247,Miljövärden!$B$2:$H$550,MATCH("Total andel fossilt",Miljövärden!$B$2:$H$2,0),FALSE),"")</f>
        <v/>
      </c>
      <c r="BZ247" s="351" t="str">
        <f t="shared" si="86"/>
        <v/>
      </c>
      <c r="CA247" s="353" t="str">
        <f t="shared" si="87"/>
        <v/>
      </c>
    </row>
    <row r="248" spans="1:79" x14ac:dyDescent="0.25">
      <c r="A248" s="2" t="s">
        <v>403</v>
      </c>
      <c r="B248" s="2" t="s">
        <v>404</v>
      </c>
      <c r="C248">
        <f>VLOOKUP($B248,'Tillförd energi'!$B$1:$AI$700,MATCH(C$1,'Tillförd energi'!$B$1:$AQ$1,0),FALSE)</f>
        <v>0</v>
      </c>
      <c r="D248">
        <f>VLOOKUP($B248,'Tillförd energi'!$B$1:$AI$700,MATCH(D$1,'Tillförd energi'!$B$1:$AQ$1,0),FALSE)</f>
        <v>0.01</v>
      </c>
      <c r="E248">
        <f>VLOOKUP($B248,'Tillförd energi'!$B$1:$AI$700,MATCH(E$1,'Tillförd energi'!$B$1:$AQ$1,0),FALSE)</f>
        <v>0</v>
      </c>
      <c r="F248">
        <f>VLOOKUP($B248,'Tillförd energi'!$B$1:$AI$700,MATCH(F$1,'Tillförd energi'!$B$1:$AQ$1,0),FALSE)</f>
        <v>0</v>
      </c>
      <c r="G248">
        <f>VLOOKUP($B248,'Tillförd energi'!$B$1:$AI$700,MATCH(G$1,'Tillförd energi'!$B$1:$AQ$1,0),FALSE)</f>
        <v>0</v>
      </c>
      <c r="H248">
        <f>VLOOKUP($B248,'Tillförd energi'!$B$1:$AI$700,MATCH(H$1,'Tillförd energi'!$B$1:$AQ$1,0),FALSE)</f>
        <v>0</v>
      </c>
      <c r="I248">
        <f>VLOOKUP($B248,'Tillförd energi'!$B$1:$AI$700,MATCH(I$1,'Tillförd energi'!$B$1:$AQ$1,0),FALSE)</f>
        <v>0</v>
      </c>
      <c r="J248">
        <f>VLOOKUP($B248,'Tillförd energi'!$B$1:$AI$700,MATCH(J$1,'Tillförd energi'!$B$1:$AQ$1,0),FALSE)</f>
        <v>0</v>
      </c>
      <c r="K248">
        <f>VLOOKUP($B248,'Tillförd energi'!$B$1:$AI$700,MATCH(K$1,'Tillförd energi'!$B$1:$AQ$1,0),FALSE)</f>
        <v>0</v>
      </c>
      <c r="L248">
        <f>VLOOKUP($B248,'Tillförd energi'!$B$1:$AI$700,MATCH(L$1,'Tillförd energi'!$B$1:$AQ$1,0),FALSE)</f>
        <v>0</v>
      </c>
      <c r="M248">
        <f>VLOOKUP($B248,'Tillförd energi'!$B$1:$AI$700,MATCH(M$1,'Tillförd energi'!$B$1:$AQ$1,0),FALSE)</f>
        <v>14.954000000000001</v>
      </c>
      <c r="N248">
        <f>VLOOKUP($B248,'Tillförd energi'!$B$1:$AI$700,MATCH(N$1,'Tillförd energi'!$B$1:$AQ$1,0),FALSE)</f>
        <v>1.411</v>
      </c>
      <c r="O248">
        <f>VLOOKUP($B248,'Tillförd energi'!$B$1:$AI$700,MATCH(O$1,'Tillförd energi'!$B$1:$AQ$1,0),FALSE)</f>
        <v>4.2300000000000004</v>
      </c>
      <c r="P248">
        <f>VLOOKUP($B248,'Tillförd energi'!$B$1:$AI$700,MATCH(P$1,'Tillförd energi'!$B$1:$AQ$1,0),FALSE)</f>
        <v>11.161</v>
      </c>
      <c r="Q248">
        <f>VLOOKUP($B248,'Tillförd energi'!$B$1:$AI$700,MATCH(Q$1,'Tillförd energi'!$B$1:$AQ$1,0),FALSE)</f>
        <v>6.6340000000000003</v>
      </c>
      <c r="R248">
        <f>VLOOKUP($B248,'Tillförd energi'!$B$1:$AI$700,MATCH(R$1,'Tillförd energi'!$B$1:$AQ$1,0),FALSE)</f>
        <v>0</v>
      </c>
      <c r="S248">
        <f>VLOOKUP($B248,'Tillförd energi'!$B$1:$AI$700,MATCH(S$1,'Tillförd energi'!$B$1:$AQ$1,0),FALSE)</f>
        <v>0</v>
      </c>
      <c r="T248">
        <f>VLOOKUP($B248,'Tillförd energi'!$B$1:$AI$700,MATCH(T$1,'Tillförd energi'!$B$1:$AQ$1,0),FALSE)</f>
        <v>0</v>
      </c>
      <c r="U248">
        <f>VLOOKUP($B248,'Tillförd energi'!$B$1:$AI$700,MATCH(U$1,'Tillförd energi'!$B$1:$AQ$1,0),FALSE)</f>
        <v>0</v>
      </c>
      <c r="V248">
        <f>VLOOKUP($B248,'Tillförd energi'!$B$1:$AI$700,MATCH(V$1,'Tillförd energi'!$B$1:$AQ$1,0),FALSE)</f>
        <v>0</v>
      </c>
      <c r="W248">
        <f>VLOOKUP($B248,'Tillförd energi'!$B$1:$AI$700,MATCH(W$1,'Tillförd energi'!$B$1:$AQ$1,0),FALSE)</f>
        <v>0</v>
      </c>
      <c r="X248">
        <f>VLOOKUP($B248,'Tillförd energi'!$B$1:$AI$700,MATCH(X$1,'Tillförd energi'!$B$1:$AQ$1,0),FALSE)</f>
        <v>0</v>
      </c>
      <c r="Y248">
        <f>VLOOKUP($B248,'Tillförd energi'!$B$1:$AI$700,MATCH(Y$1,'Tillförd energi'!$B$1:$AQ$1,0),FALSE)</f>
        <v>0</v>
      </c>
      <c r="Z248">
        <f>VLOOKUP($B248,'Tillförd energi'!$B$1:$AI$700,MATCH(Z$1,'Tillförd energi'!$B$1:$AQ$1,0),FALSE)</f>
        <v>0</v>
      </c>
      <c r="AA248">
        <f>VLOOKUP($B248,'Tillförd energi'!$B$1:$AI$700,MATCH(AA$1,'Tillförd energi'!$B$1:$AQ$1,0),FALSE)</f>
        <v>0</v>
      </c>
      <c r="AB248">
        <f>VLOOKUP($B248,'Tillförd energi'!$B$1:$AI$700,MATCH(AB$1,'Tillförd energi'!$B$1:$AQ$1,0),FALSE)</f>
        <v>0</v>
      </c>
      <c r="AC248">
        <f>VLOOKUP($B248,'Tillförd energi'!$B$1:$AI$700,MATCH(AC$1,'Tillförd energi'!$B$1:$AQ$1,0),FALSE)</f>
        <v>8.16</v>
      </c>
      <c r="AD248">
        <f>VLOOKUP($B248,'Tillförd energi'!$B$1:$AI$700,MATCH(AD$1,'Tillförd energi'!$B$1:$AQ$1,0),FALSE)</f>
        <v>11.010999999999999</v>
      </c>
      <c r="AE248">
        <f>VLOOKUP($B248,'Tillförd energi'!$B$1:$AI$700,MATCH(AE$1,'Tillförd energi'!$B$1:$AQ$1,0),FALSE)</f>
        <v>0</v>
      </c>
      <c r="AF248">
        <f>VLOOKUP($B248,'Tillförd energi'!$B$1:$AI$700,MATCH(AF$1,'Tillförd energi'!$B$1:$AQ$1,0),FALSE)</f>
        <v>0.999</v>
      </c>
      <c r="AG248">
        <f>IFERROR(VLOOKUP(B248,Miljö!$B$1:$AC$550,MATCH("Köpt mängd produktionsspecifik fjärrvärme:",Miljö!$B$1:$AC$1,0),FALSE)/1,0)</f>
        <v>0</v>
      </c>
      <c r="AI248">
        <f t="shared" si="66"/>
        <v>58.57</v>
      </c>
      <c r="AJ248">
        <f t="shared" si="67"/>
        <v>58.57</v>
      </c>
      <c r="AK248">
        <f>IF(ISERROR(1/VLOOKUP($B248,Leveranser!$B$1:$S$500,MATCH("såld värme (gwh)",Leveranser!$B$1:$S$1,0),FALSE)),"",VLOOKUP($B248,Leveranser!$B$1:$S$500,MATCH("såld värme (gwh)",Leveranser!$B$1:$S$1,0),FALSE))</f>
        <v>46</v>
      </c>
      <c r="AL248">
        <f>VLOOKUP($B248,Leveranser!$B$1:$Y$500,MATCH("Totalt såld fjärrvärme till andra fjärrvärmeföretag",Leveranser!$B$1:$AA$1,0),FALSE)</f>
        <v>0</v>
      </c>
      <c r="AM248">
        <f>IF(ISERROR(1/VLOOKUP($B248,Miljö!$B$1:$S$500,MATCH("Såld mängd produktionsspecifik fjärrvärme (GWh)",Miljö!$B$1:$R$1,0),FALSE)),0,VLOOKUP($B248,Miljö!$B$1:$S$500,MATCH("Såld mängd produktionsspecifik fjärrvärme (GWh)",Miljö!$B$1:$R$1,0),FALSE))</f>
        <v>0</v>
      </c>
      <c r="AN248" s="239">
        <f t="shared" si="68"/>
        <v>0.78538500939047295</v>
      </c>
      <c r="AP248" t="str">
        <f>IFERROR(VLOOKUP($B248,Miljövärden!$B$2:$H$550,7,FALSE),"Nej, saknas")</f>
        <v>Ja</v>
      </c>
      <c r="AQ248" t="str">
        <f>IFERROR(VLOOKUP($B248,Miljövärden!$B$2:$H$550,6,FALSE),"Nej, saknas")</f>
        <v>Ja</v>
      </c>
      <c r="AU248">
        <f t="shared" si="69"/>
        <v>0.999</v>
      </c>
      <c r="AV248">
        <f t="shared" si="70"/>
        <v>0</v>
      </c>
      <c r="AW248">
        <f t="shared" si="71"/>
        <v>38.39</v>
      </c>
      <c r="AX248">
        <f t="shared" si="72"/>
        <v>0</v>
      </c>
      <c r="AZ248">
        <f t="shared" si="73"/>
        <v>38.39</v>
      </c>
      <c r="BC248">
        <f t="shared" si="74"/>
        <v>0.01</v>
      </c>
      <c r="BD248">
        <f t="shared" si="75"/>
        <v>0</v>
      </c>
      <c r="BE248">
        <f t="shared" si="76"/>
        <v>38.39</v>
      </c>
      <c r="BF248">
        <f t="shared" si="77"/>
        <v>19.170999999999999</v>
      </c>
      <c r="BG248">
        <f t="shared" si="78"/>
        <v>0.999</v>
      </c>
      <c r="BH248">
        <f>VLOOKUP(B248,Miljö!$B$1:$I$482,MATCH("Fossilandel för ursprungspecificerad el ()",Miljö!$B$1:$I$1,0),FALSE)</f>
        <v>0</v>
      </c>
      <c r="BI248">
        <f>VLOOKUP(B248,Miljö!$B$1:$BX$482,MATCH("Kärnkraftsandel för ursprungsspecificerad el ()",Miljö!$B$1:$O$1,0),FALSE)</f>
        <v>0</v>
      </c>
      <c r="BJ248">
        <f t="shared" si="79"/>
        <v>0</v>
      </c>
      <c r="BK248" t="str">
        <f>VLOOKUP(B248,Miljö!$B$1:$O$482,MATCH("Fossil andel i procent (%)",Miljö!$B$1:$O$1,0),FALSE)</f>
        <v>ET</v>
      </c>
      <c r="BL248">
        <f t="shared" si="80"/>
        <v>58.57</v>
      </c>
      <c r="BO248" s="289">
        <f t="shared" si="81"/>
        <v>1.7073587160662456E-4</v>
      </c>
      <c r="BP248" s="239">
        <f t="shared" si="82"/>
        <v>0</v>
      </c>
      <c r="BQ248" s="239">
        <f t="shared" si="83"/>
        <v>0.67251152467133346</v>
      </c>
      <c r="BR248" s="239">
        <f t="shared" si="84"/>
        <v>0.32731773945705994</v>
      </c>
      <c r="BS248" s="239"/>
      <c r="BT248" s="351">
        <f t="shared" si="85"/>
        <v>1</v>
      </c>
      <c r="BW248" s="289">
        <f>IF(AP248="ja",VLOOKUP(B248,Miljövärden!$B$2:$H$550,MATCH("Total andel fossilt",Miljövärden!$B$2:$H$2,0),FALSE),"")</f>
        <v>1.70736E-4</v>
      </c>
      <c r="BZ248" s="351">
        <f t="shared" si="86"/>
        <v>1.2839337543992489E-10</v>
      </c>
      <c r="CA248" s="353">
        <f t="shared" si="87"/>
        <v>0</v>
      </c>
    </row>
    <row r="249" spans="1:79" x14ac:dyDescent="0.25">
      <c r="A249" s="2" t="s">
        <v>405</v>
      </c>
      <c r="B249" s="2" t="s">
        <v>406</v>
      </c>
      <c r="C249">
        <f>VLOOKUP($B249,'Tillförd energi'!$B$1:$AI$700,MATCH(C$1,'Tillförd energi'!$B$1:$AQ$1,0),FALSE)</f>
        <v>0</v>
      </c>
      <c r="D249">
        <f>VLOOKUP($B249,'Tillförd energi'!$B$1:$AI$700,MATCH(D$1,'Tillförd energi'!$B$1:$AQ$1,0),FALSE)</f>
        <v>4.7699999999999999E-3</v>
      </c>
      <c r="E249">
        <f>VLOOKUP($B249,'Tillförd energi'!$B$1:$AI$700,MATCH(E$1,'Tillförd energi'!$B$1:$AQ$1,0),FALSE)</f>
        <v>0</v>
      </c>
      <c r="F249">
        <f>VLOOKUP($B249,'Tillförd energi'!$B$1:$AI$700,MATCH(F$1,'Tillförd energi'!$B$1:$AQ$1,0),FALSE)</f>
        <v>0</v>
      </c>
      <c r="G249">
        <f>VLOOKUP($B249,'Tillförd energi'!$B$1:$AI$700,MATCH(G$1,'Tillförd energi'!$B$1:$AQ$1,0),FALSE)</f>
        <v>0</v>
      </c>
      <c r="H249">
        <f>VLOOKUP($B249,'Tillförd energi'!$B$1:$AI$700,MATCH(H$1,'Tillförd energi'!$B$1:$AQ$1,0),FALSE)</f>
        <v>0</v>
      </c>
      <c r="I249">
        <f>VLOOKUP($B249,'Tillförd energi'!$B$1:$AI$700,MATCH(I$1,'Tillförd energi'!$B$1:$AQ$1,0),FALSE)</f>
        <v>0</v>
      </c>
      <c r="J249">
        <f>VLOOKUP($B249,'Tillförd energi'!$B$1:$AI$700,MATCH(J$1,'Tillförd energi'!$B$1:$AQ$1,0),FALSE)</f>
        <v>0</v>
      </c>
      <c r="K249">
        <f>VLOOKUP($B249,'Tillförd energi'!$B$1:$AI$700,MATCH(K$1,'Tillförd energi'!$B$1:$AQ$1,0),FALSE)</f>
        <v>0</v>
      </c>
      <c r="L249">
        <f>VLOOKUP($B249,'Tillförd energi'!$B$1:$AI$700,MATCH(L$1,'Tillförd energi'!$B$1:$AQ$1,0),FALSE)</f>
        <v>0</v>
      </c>
      <c r="M249">
        <f>VLOOKUP($B249,'Tillförd energi'!$B$1:$AI$700,MATCH(M$1,'Tillförd energi'!$B$1:$AQ$1,0),FALSE)</f>
        <v>0</v>
      </c>
      <c r="N249">
        <f>VLOOKUP($B249,'Tillförd energi'!$B$1:$AI$700,MATCH(N$1,'Tillförd energi'!$B$1:$AQ$1,0),FALSE)</f>
        <v>0</v>
      </c>
      <c r="O249">
        <f>VLOOKUP($B249,'Tillförd energi'!$B$1:$AI$700,MATCH(O$1,'Tillförd energi'!$B$1:$AQ$1,0),FALSE)</f>
        <v>0</v>
      </c>
      <c r="P249">
        <f>VLOOKUP($B249,'Tillförd energi'!$B$1:$AI$700,MATCH(P$1,'Tillförd energi'!$B$1:$AQ$1,0),FALSE)</f>
        <v>0</v>
      </c>
      <c r="Q249">
        <f>VLOOKUP($B249,'Tillförd energi'!$B$1:$AI$700,MATCH(Q$1,'Tillförd energi'!$B$1:$AQ$1,0),FALSE)</f>
        <v>0</v>
      </c>
      <c r="R249">
        <f>VLOOKUP($B249,'Tillförd energi'!$B$1:$AI$700,MATCH(R$1,'Tillförd energi'!$B$1:$AQ$1,0),FALSE)</f>
        <v>7.3949999999999996</v>
      </c>
      <c r="S249">
        <f>VLOOKUP($B249,'Tillförd energi'!$B$1:$AI$700,MATCH(S$1,'Tillförd energi'!$B$1:$AQ$1,0),FALSE)</f>
        <v>0</v>
      </c>
      <c r="T249">
        <f>VLOOKUP($B249,'Tillförd energi'!$B$1:$AI$700,MATCH(T$1,'Tillförd energi'!$B$1:$AQ$1,0),FALSE)</f>
        <v>0</v>
      </c>
      <c r="U249">
        <f>VLOOKUP($B249,'Tillförd energi'!$B$1:$AI$700,MATCH(U$1,'Tillförd energi'!$B$1:$AQ$1,0),FALSE)</f>
        <v>0</v>
      </c>
      <c r="V249">
        <f>VLOOKUP($B249,'Tillförd energi'!$B$1:$AI$700,MATCH(V$1,'Tillförd energi'!$B$1:$AQ$1,0),FALSE)</f>
        <v>0</v>
      </c>
      <c r="W249">
        <f>VLOOKUP($B249,'Tillförd energi'!$B$1:$AI$700,MATCH(W$1,'Tillförd energi'!$B$1:$AQ$1,0),FALSE)</f>
        <v>0</v>
      </c>
      <c r="X249">
        <f>VLOOKUP($B249,'Tillförd energi'!$B$1:$AI$700,MATCH(X$1,'Tillförd energi'!$B$1:$AQ$1,0),FALSE)</f>
        <v>0</v>
      </c>
      <c r="Y249">
        <f>VLOOKUP($B249,'Tillförd energi'!$B$1:$AI$700,MATCH(Y$1,'Tillförd energi'!$B$1:$AQ$1,0),FALSE)</f>
        <v>0</v>
      </c>
      <c r="Z249">
        <f>VLOOKUP($B249,'Tillförd energi'!$B$1:$AI$700,MATCH(Z$1,'Tillförd energi'!$B$1:$AQ$1,0),FALSE)</f>
        <v>7.4999999999999997E-2</v>
      </c>
      <c r="AA249">
        <f>VLOOKUP($B249,'Tillförd energi'!$B$1:$AI$700,MATCH(AA$1,'Tillförd energi'!$B$1:$AQ$1,0),FALSE)</f>
        <v>0</v>
      </c>
      <c r="AB249">
        <f>VLOOKUP($B249,'Tillförd energi'!$B$1:$AI$700,MATCH(AB$1,'Tillförd energi'!$B$1:$AQ$1,0),FALSE)</f>
        <v>0</v>
      </c>
      <c r="AC249">
        <f>VLOOKUP($B249,'Tillförd energi'!$B$1:$AI$700,MATCH(AC$1,'Tillförd energi'!$B$1:$AQ$1,0),FALSE)</f>
        <v>0</v>
      </c>
      <c r="AD249">
        <f>VLOOKUP($B249,'Tillförd energi'!$B$1:$AI$700,MATCH(AD$1,'Tillförd energi'!$B$1:$AQ$1,0),FALSE)</f>
        <v>0</v>
      </c>
      <c r="AE249">
        <f>VLOOKUP($B249,'Tillförd energi'!$B$1:$AI$700,MATCH(AE$1,'Tillförd energi'!$B$1:$AQ$1,0),FALSE)</f>
        <v>0</v>
      </c>
      <c r="AF249">
        <f>VLOOKUP($B249,'Tillförd energi'!$B$1:$AI$700,MATCH(AF$1,'Tillförd energi'!$B$1:$AQ$1,0),FALSE)</f>
        <v>0.6</v>
      </c>
      <c r="AG249">
        <f>IFERROR(VLOOKUP(B249,Miljö!$B$1:$AC$550,MATCH("Köpt mängd produktionsspecifik fjärrvärme:",Miljö!$B$1:$AC$1,0),FALSE)/1,0)</f>
        <v>0</v>
      </c>
      <c r="AI249">
        <f t="shared" si="66"/>
        <v>8.0747699999999991</v>
      </c>
      <c r="AJ249">
        <f t="shared" si="67"/>
        <v>8.0747699999999991</v>
      </c>
      <c r="AK249">
        <f>IF(ISERROR(1/VLOOKUP($B249,Leveranser!$B$1:$S$500,MATCH("såld värme (gwh)",Leveranser!$B$1:$S$1,0),FALSE)),"",VLOOKUP($B249,Leveranser!$B$1:$S$500,MATCH("såld värme (gwh)",Leveranser!$B$1:$S$1,0),FALSE))</f>
        <v>6.0140000000000002</v>
      </c>
      <c r="AL249">
        <f>VLOOKUP($B249,Leveranser!$B$1:$Y$500,MATCH("Totalt såld fjärrvärme till andra fjärrvärmeföretag",Leveranser!$B$1:$AA$1,0),FALSE)</f>
        <v>0</v>
      </c>
      <c r="AM249">
        <f>IF(ISERROR(1/VLOOKUP($B249,Miljö!$B$1:$S$500,MATCH("Såld mängd produktionsspecifik fjärrvärme (GWh)",Miljö!$B$1:$R$1,0),FALSE)),0,VLOOKUP($B249,Miljö!$B$1:$S$500,MATCH("Såld mängd produktionsspecifik fjärrvärme (GWh)",Miljö!$B$1:$R$1,0),FALSE))</f>
        <v>0</v>
      </c>
      <c r="AN249" s="239">
        <f t="shared" si="68"/>
        <v>0.74478901566236577</v>
      </c>
      <c r="AP249" t="str">
        <f>IFERROR(VLOOKUP($B249,Miljövärden!$B$2:$H$550,7,FALSE),"Nej, saknas")</f>
        <v>Ja</v>
      </c>
      <c r="AQ249" t="str">
        <f>IFERROR(VLOOKUP($B249,Miljövärden!$B$2:$H$550,6,FALSE),"Nej, saknas")</f>
        <v>Ja</v>
      </c>
      <c r="AU249">
        <f t="shared" si="69"/>
        <v>0.67499999999999993</v>
      </c>
      <c r="AV249">
        <f t="shared" si="70"/>
        <v>0</v>
      </c>
      <c r="AW249">
        <f t="shared" si="71"/>
        <v>0</v>
      </c>
      <c r="AX249">
        <f t="shared" si="72"/>
        <v>7.3949999999999996</v>
      </c>
      <c r="AZ249">
        <f t="shared" si="73"/>
        <v>7.3949999999999996</v>
      </c>
      <c r="BC249">
        <f t="shared" si="74"/>
        <v>4.7699999999999999E-3</v>
      </c>
      <c r="BD249">
        <f t="shared" si="75"/>
        <v>0</v>
      </c>
      <c r="BE249">
        <f t="shared" si="76"/>
        <v>7.3949999999999996</v>
      </c>
      <c r="BF249">
        <f t="shared" si="77"/>
        <v>0</v>
      </c>
      <c r="BG249">
        <f t="shared" si="78"/>
        <v>0.67499999999999993</v>
      </c>
      <c r="BH249">
        <f>VLOOKUP(B249,Miljö!$B$1:$I$482,MATCH("Fossilandel för ursprungspecificerad el ()",Miljö!$B$1:$I$1,0),FALSE)</f>
        <v>0</v>
      </c>
      <c r="BI249">
        <f>VLOOKUP(B249,Miljö!$B$1:$BX$482,MATCH("Kärnkraftsandel för ursprungsspecificerad el ()",Miljö!$B$1:$O$1,0),FALSE)</f>
        <v>0</v>
      </c>
      <c r="BJ249">
        <f t="shared" si="79"/>
        <v>0</v>
      </c>
      <c r="BK249" t="str">
        <f>VLOOKUP(B249,Miljö!$B$1:$O$482,MATCH("Fossil andel i procent (%)",Miljö!$B$1:$O$1,0),FALSE)</f>
        <v>ET</v>
      </c>
      <c r="BL249">
        <f t="shared" si="80"/>
        <v>8.0747699999999991</v>
      </c>
      <c r="BO249" s="289">
        <f t="shared" si="81"/>
        <v>5.9072890001820493E-4</v>
      </c>
      <c r="BP249" s="239">
        <f t="shared" si="82"/>
        <v>0</v>
      </c>
      <c r="BQ249" s="239">
        <f t="shared" si="83"/>
        <v>0.9994092710999819</v>
      </c>
      <c r="BR249" s="239">
        <f t="shared" si="84"/>
        <v>0</v>
      </c>
      <c r="BS249" s="239"/>
      <c r="BT249" s="351">
        <f t="shared" si="85"/>
        <v>1</v>
      </c>
      <c r="BW249" s="289">
        <f>IF(AP249="ja",VLOOKUP(B249,Miljövärden!$B$2:$H$550,MATCH("Total andel fossilt",Miljövärden!$B$2:$H$2,0),FALSE),"")</f>
        <v>5.9072900000000002E-4</v>
      </c>
      <c r="BZ249" s="351">
        <f t="shared" si="86"/>
        <v>9.9981795087002168E-11</v>
      </c>
      <c r="CA249" s="353">
        <f t="shared" si="87"/>
        <v>0</v>
      </c>
    </row>
    <row r="250" spans="1:79" x14ac:dyDescent="0.25">
      <c r="A250" s="2" t="s">
        <v>405</v>
      </c>
      <c r="B250" s="2" t="s">
        <v>407</v>
      </c>
      <c r="C250">
        <f>VLOOKUP($B250,'Tillförd energi'!$B$1:$AI$700,MATCH(C$1,'Tillförd energi'!$B$1:$AQ$1,0),FALSE)</f>
        <v>0</v>
      </c>
      <c r="D250">
        <f>VLOOKUP($B250,'Tillförd energi'!$B$1:$AI$700,MATCH(D$1,'Tillförd energi'!$B$1:$AQ$1,0),FALSE)</f>
        <v>0.28799999999999998</v>
      </c>
      <c r="E250">
        <f>VLOOKUP($B250,'Tillförd energi'!$B$1:$AI$700,MATCH(E$1,'Tillförd energi'!$B$1:$AQ$1,0),FALSE)</f>
        <v>0</v>
      </c>
      <c r="F250">
        <f>VLOOKUP($B250,'Tillförd energi'!$B$1:$AI$700,MATCH(F$1,'Tillförd energi'!$B$1:$AQ$1,0),FALSE)</f>
        <v>0</v>
      </c>
      <c r="G250">
        <f>VLOOKUP($B250,'Tillförd energi'!$B$1:$AI$700,MATCH(G$1,'Tillförd energi'!$B$1:$AQ$1,0),FALSE)</f>
        <v>0</v>
      </c>
      <c r="H250">
        <f>VLOOKUP($B250,'Tillförd energi'!$B$1:$AI$700,MATCH(H$1,'Tillförd energi'!$B$1:$AQ$1,0),FALSE)</f>
        <v>3.0139999999999998</v>
      </c>
      <c r="I250">
        <f>VLOOKUP($B250,'Tillförd energi'!$B$1:$AI$700,MATCH(I$1,'Tillförd energi'!$B$1:$AQ$1,0),FALSE)</f>
        <v>0</v>
      </c>
      <c r="J250">
        <f>VLOOKUP($B250,'Tillförd energi'!$B$1:$AI$700,MATCH(J$1,'Tillförd energi'!$B$1:$AQ$1,0),FALSE)</f>
        <v>0</v>
      </c>
      <c r="K250">
        <f>VLOOKUP($B250,'Tillförd energi'!$B$1:$AI$700,MATCH(K$1,'Tillförd energi'!$B$1:$AQ$1,0),FALSE)</f>
        <v>0</v>
      </c>
      <c r="L250">
        <f>VLOOKUP($B250,'Tillförd energi'!$B$1:$AI$700,MATCH(L$1,'Tillförd energi'!$B$1:$AQ$1,0),FALSE)</f>
        <v>0</v>
      </c>
      <c r="M250">
        <f>VLOOKUP($B250,'Tillförd energi'!$B$1:$AI$700,MATCH(M$1,'Tillförd energi'!$B$1:$AQ$1,0),FALSE)</f>
        <v>0</v>
      </c>
      <c r="N250">
        <f>VLOOKUP($B250,'Tillförd energi'!$B$1:$AI$700,MATCH(N$1,'Tillförd energi'!$B$1:$AQ$1,0),FALSE)</f>
        <v>0</v>
      </c>
      <c r="O250">
        <f>VLOOKUP($B250,'Tillförd energi'!$B$1:$AI$700,MATCH(O$1,'Tillförd energi'!$B$1:$AQ$1,0),FALSE)</f>
        <v>0</v>
      </c>
      <c r="P250">
        <f>VLOOKUP($B250,'Tillförd energi'!$B$1:$AI$700,MATCH(P$1,'Tillförd energi'!$B$1:$AQ$1,0),FALSE)</f>
        <v>0</v>
      </c>
      <c r="Q250">
        <f>VLOOKUP($B250,'Tillförd energi'!$B$1:$AI$700,MATCH(Q$1,'Tillförd energi'!$B$1:$AQ$1,0),FALSE)</f>
        <v>0</v>
      </c>
      <c r="R250">
        <f>VLOOKUP($B250,'Tillförd energi'!$B$1:$AI$700,MATCH(R$1,'Tillförd energi'!$B$1:$AQ$1,0),FALSE)</f>
        <v>0</v>
      </c>
      <c r="S250">
        <f>VLOOKUP($B250,'Tillförd energi'!$B$1:$AI$700,MATCH(S$1,'Tillförd energi'!$B$1:$AQ$1,0),FALSE)</f>
        <v>0</v>
      </c>
      <c r="T250">
        <f>VLOOKUP($B250,'Tillförd energi'!$B$1:$AI$700,MATCH(T$1,'Tillförd energi'!$B$1:$AQ$1,0),FALSE)</f>
        <v>0</v>
      </c>
      <c r="U250">
        <f>VLOOKUP($B250,'Tillförd energi'!$B$1:$AI$700,MATCH(U$1,'Tillförd energi'!$B$1:$AQ$1,0),FALSE)</f>
        <v>0</v>
      </c>
      <c r="V250">
        <f>VLOOKUP($B250,'Tillförd energi'!$B$1:$AI$700,MATCH(V$1,'Tillförd energi'!$B$1:$AQ$1,0),FALSE)</f>
        <v>0</v>
      </c>
      <c r="W250">
        <f>VLOOKUP($B250,'Tillförd energi'!$B$1:$AI$700,MATCH(W$1,'Tillförd energi'!$B$1:$AQ$1,0),FALSE)</f>
        <v>0</v>
      </c>
      <c r="X250">
        <f>VLOOKUP($B250,'Tillförd energi'!$B$1:$AI$700,MATCH(X$1,'Tillförd energi'!$B$1:$AQ$1,0),FALSE)</f>
        <v>0</v>
      </c>
      <c r="Y250">
        <f>VLOOKUP($B250,'Tillförd energi'!$B$1:$AI$700,MATCH(Y$1,'Tillförd energi'!$B$1:$AQ$1,0),FALSE)</f>
        <v>0</v>
      </c>
      <c r="Z250">
        <f>VLOOKUP($B250,'Tillförd energi'!$B$1:$AI$700,MATCH(Z$1,'Tillförd energi'!$B$1:$AQ$1,0),FALSE)</f>
        <v>0</v>
      </c>
      <c r="AA250">
        <f>VLOOKUP($B250,'Tillförd energi'!$B$1:$AI$700,MATCH(AA$1,'Tillförd energi'!$B$1:$AQ$1,0),FALSE)</f>
        <v>0</v>
      </c>
      <c r="AB250">
        <f>VLOOKUP($B250,'Tillförd energi'!$B$1:$AI$700,MATCH(AB$1,'Tillförd energi'!$B$1:$AQ$1,0),FALSE)</f>
        <v>0</v>
      </c>
      <c r="AC250">
        <f>VLOOKUP($B250,'Tillförd energi'!$B$1:$AI$700,MATCH(AC$1,'Tillförd energi'!$B$1:$AQ$1,0),FALSE)</f>
        <v>0</v>
      </c>
      <c r="AD250">
        <f>VLOOKUP($B250,'Tillförd energi'!$B$1:$AI$700,MATCH(AD$1,'Tillförd energi'!$B$1:$AQ$1,0),FALSE)</f>
        <v>285.02600000000001</v>
      </c>
      <c r="AE250">
        <f>VLOOKUP($B250,'Tillförd energi'!$B$1:$AI$700,MATCH(AE$1,'Tillförd energi'!$B$1:$AQ$1,0),FALSE)</f>
        <v>0</v>
      </c>
      <c r="AF250">
        <f>VLOOKUP($B250,'Tillförd energi'!$B$1:$AI$700,MATCH(AF$1,'Tillförd energi'!$B$1:$AQ$1,0),FALSE)</f>
        <v>2</v>
      </c>
      <c r="AG250">
        <f>IFERROR(VLOOKUP(B250,Miljö!$B$1:$AC$550,MATCH("Köpt mängd produktionsspecifik fjärrvärme:",Miljö!$B$1:$AC$1,0),FALSE)/1,0)</f>
        <v>0</v>
      </c>
      <c r="AI250">
        <f t="shared" si="66"/>
        <v>290.32800000000003</v>
      </c>
      <c r="AJ250">
        <f t="shared" si="67"/>
        <v>290.32800000000003</v>
      </c>
      <c r="AK250">
        <f>IF(ISERROR(1/VLOOKUP($B250,Leveranser!$B$1:$S$500,MATCH("såld värme (gwh)",Leveranser!$B$1:$S$1,0),FALSE)),"",VLOOKUP($B250,Leveranser!$B$1:$S$500,MATCH("såld värme (gwh)",Leveranser!$B$1:$S$1,0),FALSE))</f>
        <v>241</v>
      </c>
      <c r="AL250">
        <f>VLOOKUP($B250,Leveranser!$B$1:$Y$500,MATCH("Totalt såld fjärrvärme till andra fjärrvärmeföretag",Leveranser!$B$1:$AA$1,0),FALSE)</f>
        <v>0</v>
      </c>
      <c r="AM250">
        <f>IF(ISERROR(1/VLOOKUP($B250,Miljö!$B$1:$S$500,MATCH("Såld mängd produktionsspecifik fjärrvärme (GWh)",Miljö!$B$1:$R$1,0),FALSE)),0,VLOOKUP($B250,Miljö!$B$1:$S$500,MATCH("Såld mängd produktionsspecifik fjärrvärme (GWh)",Miljö!$B$1:$R$1,0),FALSE))</f>
        <v>0</v>
      </c>
      <c r="AN250" s="239">
        <f t="shared" si="68"/>
        <v>0.83009561599294579</v>
      </c>
      <c r="AP250" t="str">
        <f>IFERROR(VLOOKUP($B250,Miljövärden!$B$2:$H$550,7,FALSE),"Nej, saknas")</f>
        <v>Ja</v>
      </c>
      <c r="AQ250" t="str">
        <f>IFERROR(VLOOKUP($B250,Miljövärden!$B$2:$H$550,6,FALSE),"Nej, saknas")</f>
        <v>Ja</v>
      </c>
      <c r="AU250">
        <f t="shared" si="69"/>
        <v>2</v>
      </c>
      <c r="AV250">
        <f t="shared" si="70"/>
        <v>0</v>
      </c>
      <c r="AW250">
        <f t="shared" si="71"/>
        <v>0</v>
      </c>
      <c r="AX250">
        <f t="shared" si="72"/>
        <v>0</v>
      </c>
      <c r="AZ250">
        <f t="shared" si="73"/>
        <v>0</v>
      </c>
      <c r="BC250">
        <f t="shared" si="74"/>
        <v>3.3019999999999996</v>
      </c>
      <c r="BD250">
        <f t="shared" si="75"/>
        <v>0</v>
      </c>
      <c r="BE250">
        <f t="shared" si="76"/>
        <v>0</v>
      </c>
      <c r="BF250">
        <f t="shared" si="77"/>
        <v>285.02600000000001</v>
      </c>
      <c r="BG250">
        <f t="shared" si="78"/>
        <v>2</v>
      </c>
      <c r="BH250">
        <f>VLOOKUP(B250,Miljö!$B$1:$I$482,MATCH("Fossilandel för ursprungspecificerad el ()",Miljö!$B$1:$I$1,0),FALSE)</f>
        <v>0</v>
      </c>
      <c r="BI250">
        <f>VLOOKUP(B250,Miljö!$B$1:$BX$482,MATCH("Kärnkraftsandel för ursprungsspecificerad el ()",Miljö!$B$1:$O$1,0),FALSE)</f>
        <v>0</v>
      </c>
      <c r="BJ250">
        <f t="shared" si="79"/>
        <v>0</v>
      </c>
      <c r="BK250" t="str">
        <f>VLOOKUP(B250,Miljö!$B$1:$O$482,MATCH("Fossil andel i procent (%)",Miljö!$B$1:$O$1,0),FALSE)</f>
        <v>ET</v>
      </c>
      <c r="BL250">
        <f t="shared" si="80"/>
        <v>290.32800000000003</v>
      </c>
      <c r="BO250" s="289">
        <f t="shared" si="81"/>
        <v>1.1373343253148161E-2</v>
      </c>
      <c r="BP250" s="239">
        <f t="shared" si="82"/>
        <v>0</v>
      </c>
      <c r="BQ250" s="239">
        <f t="shared" si="83"/>
        <v>6.8887602986966454E-3</v>
      </c>
      <c r="BR250" s="239">
        <f t="shared" si="84"/>
        <v>0.98173789644815512</v>
      </c>
      <c r="BS250" s="239"/>
      <c r="BT250" s="351">
        <f t="shared" si="85"/>
        <v>0.99999999999999989</v>
      </c>
      <c r="BW250" s="289">
        <f>IF(AP250="ja",VLOOKUP(B250,Miljövärden!$B$2:$H$550,MATCH("Total andel fossilt",Miljövärden!$B$2:$H$2,0),FALSE),"")</f>
        <v>1.1373299999999999E-2</v>
      </c>
      <c r="BZ250" s="351">
        <f t="shared" si="86"/>
        <v>-4.325314816207293E-8</v>
      </c>
      <c r="CA250" s="353">
        <f t="shared" si="87"/>
        <v>0</v>
      </c>
    </row>
    <row r="251" spans="1:79" x14ac:dyDescent="0.25">
      <c r="A251" s="2" t="s">
        <v>405</v>
      </c>
      <c r="B251" s="2" t="s">
        <v>408</v>
      </c>
      <c r="C251">
        <f>VLOOKUP($B251,'Tillförd energi'!$B$1:$AI$700,MATCH(C$1,'Tillförd energi'!$B$1:$AQ$1,0),FALSE)</f>
        <v>0</v>
      </c>
      <c r="D251">
        <f>VLOOKUP($B251,'Tillförd energi'!$B$1:$AI$700,MATCH(D$1,'Tillförd energi'!$B$1:$AQ$1,0),FALSE)</f>
        <v>0</v>
      </c>
      <c r="E251">
        <f>VLOOKUP($B251,'Tillförd energi'!$B$1:$AI$700,MATCH(E$1,'Tillförd energi'!$B$1:$AQ$1,0),FALSE)</f>
        <v>0</v>
      </c>
      <c r="F251">
        <f>VLOOKUP($B251,'Tillförd energi'!$B$1:$AI$700,MATCH(F$1,'Tillförd energi'!$B$1:$AQ$1,0),FALSE)</f>
        <v>0</v>
      </c>
      <c r="G251">
        <f>VLOOKUP($B251,'Tillförd energi'!$B$1:$AI$700,MATCH(G$1,'Tillförd energi'!$B$1:$AQ$1,0),FALSE)</f>
        <v>0</v>
      </c>
      <c r="H251">
        <f>VLOOKUP($B251,'Tillförd energi'!$B$1:$AI$700,MATCH(H$1,'Tillförd energi'!$B$1:$AQ$1,0),FALSE)</f>
        <v>0</v>
      </c>
      <c r="I251">
        <f>VLOOKUP($B251,'Tillförd energi'!$B$1:$AI$700,MATCH(I$1,'Tillförd energi'!$B$1:$AQ$1,0),FALSE)</f>
        <v>0</v>
      </c>
      <c r="J251">
        <f>VLOOKUP($B251,'Tillförd energi'!$B$1:$AI$700,MATCH(J$1,'Tillförd energi'!$B$1:$AQ$1,0),FALSE)</f>
        <v>0</v>
      </c>
      <c r="K251">
        <f>VLOOKUP($B251,'Tillförd energi'!$B$1:$AI$700,MATCH(K$1,'Tillförd energi'!$B$1:$AQ$1,0),FALSE)</f>
        <v>0</v>
      </c>
      <c r="L251">
        <f>VLOOKUP($B251,'Tillförd energi'!$B$1:$AI$700,MATCH(L$1,'Tillförd energi'!$B$1:$AQ$1,0),FALSE)</f>
        <v>0</v>
      </c>
      <c r="M251">
        <f>VLOOKUP($B251,'Tillförd energi'!$B$1:$AI$700,MATCH(M$1,'Tillförd energi'!$B$1:$AQ$1,0),FALSE)</f>
        <v>0</v>
      </c>
      <c r="N251">
        <f>VLOOKUP($B251,'Tillförd energi'!$B$1:$AI$700,MATCH(N$1,'Tillförd energi'!$B$1:$AQ$1,0),FALSE)</f>
        <v>0</v>
      </c>
      <c r="O251">
        <f>VLOOKUP($B251,'Tillförd energi'!$B$1:$AI$700,MATCH(O$1,'Tillförd energi'!$B$1:$AQ$1,0),FALSE)</f>
        <v>0</v>
      </c>
      <c r="P251">
        <f>VLOOKUP($B251,'Tillförd energi'!$B$1:$AI$700,MATCH(P$1,'Tillförd energi'!$B$1:$AQ$1,0),FALSE)</f>
        <v>0</v>
      </c>
      <c r="Q251">
        <f>VLOOKUP($B251,'Tillförd energi'!$B$1:$AI$700,MATCH(Q$1,'Tillförd energi'!$B$1:$AQ$1,0),FALSE)</f>
        <v>1.9976499999999999</v>
      </c>
      <c r="R251">
        <f>VLOOKUP($B251,'Tillförd energi'!$B$1:$AI$700,MATCH(R$1,'Tillförd energi'!$B$1:$AQ$1,0),FALSE)</f>
        <v>0</v>
      </c>
      <c r="S251">
        <f>VLOOKUP($B251,'Tillförd energi'!$B$1:$AI$700,MATCH(S$1,'Tillförd energi'!$B$1:$AQ$1,0),FALSE)</f>
        <v>0</v>
      </c>
      <c r="T251">
        <f>VLOOKUP($B251,'Tillförd energi'!$B$1:$AI$700,MATCH(T$1,'Tillförd energi'!$B$1:$AQ$1,0),FALSE)</f>
        <v>0</v>
      </c>
      <c r="U251">
        <f>VLOOKUP($B251,'Tillförd energi'!$B$1:$AI$700,MATCH(U$1,'Tillförd energi'!$B$1:$AQ$1,0),FALSE)</f>
        <v>0</v>
      </c>
      <c r="V251">
        <f>VLOOKUP($B251,'Tillförd energi'!$B$1:$AI$700,MATCH(V$1,'Tillförd energi'!$B$1:$AQ$1,0),FALSE)</f>
        <v>0</v>
      </c>
      <c r="W251">
        <f>VLOOKUP($B251,'Tillförd energi'!$B$1:$AI$700,MATCH(W$1,'Tillförd energi'!$B$1:$AQ$1,0),FALSE)</f>
        <v>0</v>
      </c>
      <c r="X251">
        <f>VLOOKUP($B251,'Tillförd energi'!$B$1:$AI$700,MATCH(X$1,'Tillförd energi'!$B$1:$AQ$1,0),FALSE)</f>
        <v>0</v>
      </c>
      <c r="Y251">
        <f>VLOOKUP($B251,'Tillförd energi'!$B$1:$AI$700,MATCH(Y$1,'Tillförd energi'!$B$1:$AQ$1,0),FALSE)</f>
        <v>0</v>
      </c>
      <c r="Z251">
        <f>VLOOKUP($B251,'Tillförd energi'!$B$1:$AI$700,MATCH(Z$1,'Tillförd energi'!$B$1:$AQ$1,0),FALSE)</f>
        <v>0</v>
      </c>
      <c r="AA251">
        <f>VLOOKUP($B251,'Tillförd energi'!$B$1:$AI$700,MATCH(AA$1,'Tillförd energi'!$B$1:$AQ$1,0),FALSE)</f>
        <v>0</v>
      </c>
      <c r="AB251">
        <f>VLOOKUP($B251,'Tillförd energi'!$B$1:$AI$700,MATCH(AB$1,'Tillförd energi'!$B$1:$AQ$1,0),FALSE)</f>
        <v>0</v>
      </c>
      <c r="AC251">
        <f>VLOOKUP($B251,'Tillförd energi'!$B$1:$AI$700,MATCH(AC$1,'Tillförd energi'!$B$1:$AQ$1,0),FALSE)</f>
        <v>0</v>
      </c>
      <c r="AD251">
        <f>VLOOKUP($B251,'Tillförd energi'!$B$1:$AI$700,MATCH(AD$1,'Tillförd energi'!$B$1:$AQ$1,0),FALSE)</f>
        <v>0</v>
      </c>
      <c r="AE251">
        <f>VLOOKUP($B251,'Tillförd energi'!$B$1:$AI$700,MATCH(AE$1,'Tillförd energi'!$B$1:$AQ$1,0),FALSE)</f>
        <v>0</v>
      </c>
      <c r="AF251">
        <f>VLOOKUP($B251,'Tillförd energi'!$B$1:$AI$700,MATCH(AF$1,'Tillförd energi'!$B$1:$AQ$1,0),FALSE)</f>
        <v>4.2869999999999998E-2</v>
      </c>
      <c r="AG251">
        <f>IFERROR(VLOOKUP(B251,Miljö!$B$1:$AC$550,MATCH("Köpt mängd produktionsspecifik fjärrvärme:",Miljö!$B$1:$AC$1,0),FALSE)/1,0)</f>
        <v>0</v>
      </c>
      <c r="AI251">
        <f t="shared" si="66"/>
        <v>2.0405199999999999</v>
      </c>
      <c r="AJ251">
        <f t="shared" si="67"/>
        <v>2.0405199999999999</v>
      </c>
      <c r="AK251">
        <f>IF(ISERROR(1/VLOOKUP($B251,Leveranser!$B$1:$S$500,MATCH("såld värme (gwh)",Leveranser!$B$1:$S$1,0),FALSE)),"",VLOOKUP($B251,Leveranser!$B$1:$S$500,MATCH("såld värme (gwh)",Leveranser!$B$1:$S$1,0),FALSE))</f>
        <v>1.429</v>
      </c>
      <c r="AL251">
        <f>VLOOKUP($B251,Leveranser!$B$1:$Y$500,MATCH("Totalt såld fjärrvärme till andra fjärrvärmeföretag",Leveranser!$B$1:$AA$1,0),FALSE)</f>
        <v>0</v>
      </c>
      <c r="AM251">
        <f>IF(ISERROR(1/VLOOKUP($B251,Miljö!$B$1:$S$500,MATCH("Såld mängd produktionsspecifik fjärrvärme (GWh)",Miljö!$B$1:$R$1,0),FALSE)),0,VLOOKUP($B251,Miljö!$B$1:$S$500,MATCH("Såld mängd produktionsspecifik fjärrvärme (GWh)",Miljö!$B$1:$R$1,0),FALSE))</f>
        <v>0</v>
      </c>
      <c r="AN251" s="239">
        <f t="shared" si="68"/>
        <v>0.70031168525669929</v>
      </c>
      <c r="AP251" t="str">
        <f>IFERROR(VLOOKUP($B251,Miljövärden!$B$2:$H$550,7,FALSE),"Nej, saknas")</f>
        <v>Ja</v>
      </c>
      <c r="AQ251" t="str">
        <f>IFERROR(VLOOKUP($B251,Miljövärden!$B$2:$H$550,6,FALSE),"Nej, saknas")</f>
        <v>Nej</v>
      </c>
      <c r="AU251">
        <f t="shared" si="69"/>
        <v>4.2869999999999998E-2</v>
      </c>
      <c r="AV251">
        <f t="shared" si="70"/>
        <v>0</v>
      </c>
      <c r="AW251">
        <f t="shared" si="71"/>
        <v>1.9976499999999999</v>
      </c>
      <c r="AX251">
        <f t="shared" si="72"/>
        <v>0</v>
      </c>
      <c r="AZ251">
        <f t="shared" si="73"/>
        <v>1.9976499999999999</v>
      </c>
      <c r="BC251">
        <f t="shared" si="74"/>
        <v>0</v>
      </c>
      <c r="BD251">
        <f t="shared" si="75"/>
        <v>0</v>
      </c>
      <c r="BE251">
        <f t="shared" si="76"/>
        <v>1.9976499999999999</v>
      </c>
      <c r="BF251">
        <f t="shared" si="77"/>
        <v>0</v>
      </c>
      <c r="BG251">
        <f t="shared" si="78"/>
        <v>4.2869999999999998E-2</v>
      </c>
      <c r="BH251">
        <f>VLOOKUP(B251,Miljö!$B$1:$I$482,MATCH("Fossilandel för ursprungspecificerad el ()",Miljö!$B$1:$I$1,0),FALSE)</f>
        <v>0</v>
      </c>
      <c r="BI251">
        <f>VLOOKUP(B251,Miljö!$B$1:$BX$482,MATCH("Kärnkraftsandel för ursprungsspecificerad el ()",Miljö!$B$1:$O$1,0),FALSE)</f>
        <v>0</v>
      </c>
      <c r="BJ251">
        <f t="shared" si="79"/>
        <v>0</v>
      </c>
      <c r="BK251" t="str">
        <f>VLOOKUP(B251,Miljö!$B$1:$O$482,MATCH("Fossil andel i procent (%)",Miljö!$B$1:$O$1,0),FALSE)</f>
        <v>ET</v>
      </c>
      <c r="BL251">
        <f t="shared" si="80"/>
        <v>2.0405199999999999</v>
      </c>
      <c r="BO251" s="289">
        <f t="shared" si="81"/>
        <v>0</v>
      </c>
      <c r="BP251" s="239">
        <f t="shared" si="82"/>
        <v>0</v>
      </c>
      <c r="BQ251" s="239">
        <f t="shared" si="83"/>
        <v>1</v>
      </c>
      <c r="BR251" s="239">
        <f t="shared" si="84"/>
        <v>0</v>
      </c>
      <c r="BS251" s="239"/>
      <c r="BT251" s="351">
        <f t="shared" si="85"/>
        <v>1</v>
      </c>
      <c r="BW251" s="289">
        <f>IF(AP251="ja",VLOOKUP(B251,Miljövärden!$B$2:$H$550,MATCH("Total andel fossilt",Miljövärden!$B$2:$H$2,0),FALSE),"")</f>
        <v>0</v>
      </c>
      <c r="BZ251" s="351">
        <f t="shared" si="86"/>
        <v>0</v>
      </c>
      <c r="CA251" s="353">
        <f t="shared" si="87"/>
        <v>0</v>
      </c>
    </row>
    <row r="252" spans="1:79" x14ac:dyDescent="0.25">
      <c r="A252" s="2" t="s">
        <v>405</v>
      </c>
      <c r="B252" s="2" t="s">
        <v>409</v>
      </c>
      <c r="C252">
        <f>VLOOKUP($B252,'Tillförd energi'!$B$1:$AI$700,MATCH(C$1,'Tillförd energi'!$B$1:$AQ$1,0),FALSE)</f>
        <v>0</v>
      </c>
      <c r="D252">
        <f>VLOOKUP($B252,'Tillförd energi'!$B$1:$AI$700,MATCH(D$1,'Tillförd energi'!$B$1:$AQ$1,0),FALSE)</f>
        <v>7.0000000000000007E-2</v>
      </c>
      <c r="E252">
        <f>VLOOKUP($B252,'Tillförd energi'!$B$1:$AI$700,MATCH(E$1,'Tillförd energi'!$B$1:$AQ$1,0),FALSE)</f>
        <v>0</v>
      </c>
      <c r="F252">
        <f>VLOOKUP($B252,'Tillförd energi'!$B$1:$AI$700,MATCH(F$1,'Tillförd energi'!$B$1:$AQ$1,0),FALSE)</f>
        <v>0</v>
      </c>
      <c r="G252">
        <f>VLOOKUP($B252,'Tillförd energi'!$B$1:$AI$700,MATCH(G$1,'Tillförd energi'!$B$1:$AQ$1,0),FALSE)</f>
        <v>0</v>
      </c>
      <c r="H252">
        <f>VLOOKUP($B252,'Tillförd energi'!$B$1:$AI$700,MATCH(H$1,'Tillförd energi'!$B$1:$AQ$1,0),FALSE)</f>
        <v>0</v>
      </c>
      <c r="I252">
        <f>VLOOKUP($B252,'Tillförd energi'!$B$1:$AI$700,MATCH(I$1,'Tillförd energi'!$B$1:$AQ$1,0),FALSE)</f>
        <v>0</v>
      </c>
      <c r="J252">
        <f>VLOOKUP($B252,'Tillförd energi'!$B$1:$AI$700,MATCH(J$1,'Tillförd energi'!$B$1:$AQ$1,0),FALSE)</f>
        <v>0</v>
      </c>
      <c r="K252">
        <f>VLOOKUP($B252,'Tillförd energi'!$B$1:$AI$700,MATCH(K$1,'Tillförd energi'!$B$1:$AQ$1,0),FALSE)</f>
        <v>0</v>
      </c>
      <c r="L252">
        <f>VLOOKUP($B252,'Tillförd energi'!$B$1:$AI$700,MATCH(L$1,'Tillförd energi'!$B$1:$AQ$1,0),FALSE)</f>
        <v>0</v>
      </c>
      <c r="M252">
        <f>VLOOKUP($B252,'Tillförd energi'!$B$1:$AI$700,MATCH(M$1,'Tillförd energi'!$B$1:$AQ$1,0),FALSE)</f>
        <v>0</v>
      </c>
      <c r="N252">
        <f>VLOOKUP($B252,'Tillförd energi'!$B$1:$AI$700,MATCH(N$1,'Tillförd energi'!$B$1:$AQ$1,0),FALSE)</f>
        <v>0</v>
      </c>
      <c r="O252">
        <f>VLOOKUP($B252,'Tillförd energi'!$B$1:$AI$700,MATCH(O$1,'Tillförd energi'!$B$1:$AQ$1,0),FALSE)</f>
        <v>0</v>
      </c>
      <c r="P252">
        <f>VLOOKUP($B252,'Tillförd energi'!$B$1:$AI$700,MATCH(P$1,'Tillförd energi'!$B$1:$AQ$1,0),FALSE)</f>
        <v>0</v>
      </c>
      <c r="Q252">
        <f>VLOOKUP($B252,'Tillförd energi'!$B$1:$AI$700,MATCH(Q$1,'Tillförd energi'!$B$1:$AQ$1,0),FALSE)</f>
        <v>0</v>
      </c>
      <c r="R252">
        <f>VLOOKUP($B252,'Tillförd energi'!$B$1:$AI$700,MATCH(R$1,'Tillförd energi'!$B$1:$AQ$1,0),FALSE)</f>
        <v>2.1709999999999998</v>
      </c>
      <c r="S252">
        <f>VLOOKUP($B252,'Tillförd energi'!$B$1:$AI$700,MATCH(S$1,'Tillförd energi'!$B$1:$AQ$1,0),FALSE)</f>
        <v>0</v>
      </c>
      <c r="T252">
        <f>VLOOKUP($B252,'Tillförd energi'!$B$1:$AI$700,MATCH(T$1,'Tillförd energi'!$B$1:$AQ$1,0),FALSE)</f>
        <v>0</v>
      </c>
      <c r="U252">
        <f>VLOOKUP($B252,'Tillförd energi'!$B$1:$AI$700,MATCH(U$1,'Tillförd energi'!$B$1:$AQ$1,0),FALSE)</f>
        <v>0</v>
      </c>
      <c r="V252">
        <f>VLOOKUP($B252,'Tillförd energi'!$B$1:$AI$700,MATCH(V$1,'Tillförd energi'!$B$1:$AQ$1,0),FALSE)</f>
        <v>0</v>
      </c>
      <c r="W252">
        <f>VLOOKUP($B252,'Tillförd energi'!$B$1:$AI$700,MATCH(W$1,'Tillförd energi'!$B$1:$AQ$1,0),FALSE)</f>
        <v>0</v>
      </c>
      <c r="X252">
        <f>VLOOKUP($B252,'Tillförd energi'!$B$1:$AI$700,MATCH(X$1,'Tillförd energi'!$B$1:$AQ$1,0),FALSE)</f>
        <v>0</v>
      </c>
      <c r="Y252">
        <f>VLOOKUP($B252,'Tillförd energi'!$B$1:$AI$700,MATCH(Y$1,'Tillförd energi'!$B$1:$AQ$1,0),FALSE)</f>
        <v>0</v>
      </c>
      <c r="Z252">
        <f>VLOOKUP($B252,'Tillförd energi'!$B$1:$AI$700,MATCH(Z$1,'Tillförd energi'!$B$1:$AQ$1,0),FALSE)</f>
        <v>9.1399999999999995E-2</v>
      </c>
      <c r="AA252">
        <f>VLOOKUP($B252,'Tillförd energi'!$B$1:$AI$700,MATCH(AA$1,'Tillförd energi'!$B$1:$AQ$1,0),FALSE)</f>
        <v>0</v>
      </c>
      <c r="AB252">
        <f>VLOOKUP($B252,'Tillförd energi'!$B$1:$AI$700,MATCH(AB$1,'Tillförd energi'!$B$1:$AQ$1,0),FALSE)</f>
        <v>0</v>
      </c>
      <c r="AC252">
        <f>VLOOKUP($B252,'Tillförd energi'!$B$1:$AI$700,MATCH(AC$1,'Tillförd energi'!$B$1:$AQ$1,0),FALSE)</f>
        <v>0</v>
      </c>
      <c r="AD252">
        <f>VLOOKUP($B252,'Tillförd energi'!$B$1:$AI$700,MATCH(AD$1,'Tillförd energi'!$B$1:$AQ$1,0),FALSE)</f>
        <v>0</v>
      </c>
      <c r="AE252">
        <f>VLOOKUP($B252,'Tillförd energi'!$B$1:$AI$700,MATCH(AE$1,'Tillförd energi'!$B$1:$AQ$1,0),FALSE)</f>
        <v>0</v>
      </c>
      <c r="AF252">
        <f>VLOOKUP($B252,'Tillförd energi'!$B$1:$AI$700,MATCH(AF$1,'Tillförd energi'!$B$1:$AQ$1,0),FALSE)</f>
        <v>0.3</v>
      </c>
      <c r="AG252">
        <f>IFERROR(VLOOKUP(B252,Miljö!$B$1:$AC$550,MATCH("Köpt mängd produktionsspecifik fjärrvärme:",Miljö!$B$1:$AC$1,0),FALSE)/1,0)</f>
        <v>0</v>
      </c>
      <c r="AI252">
        <f t="shared" si="66"/>
        <v>2.6323999999999996</v>
      </c>
      <c r="AJ252">
        <f t="shared" si="67"/>
        <v>2.6323999999999996</v>
      </c>
      <c r="AK252">
        <f>IF(ISERROR(1/VLOOKUP($B252,Leveranser!$B$1:$S$500,MATCH("såld värme (gwh)",Leveranser!$B$1:$S$1,0),FALSE)),"",VLOOKUP($B252,Leveranser!$B$1:$S$500,MATCH("såld värme (gwh)",Leveranser!$B$1:$S$1,0),FALSE))</f>
        <v>1.9390000000000001</v>
      </c>
      <c r="AL252">
        <f>VLOOKUP($B252,Leveranser!$B$1:$Y$500,MATCH("Totalt såld fjärrvärme till andra fjärrvärmeföretag",Leveranser!$B$1:$AA$1,0),FALSE)</f>
        <v>0</v>
      </c>
      <c r="AM252">
        <f>IF(ISERROR(1/VLOOKUP($B252,Miljö!$B$1:$S$500,MATCH("Såld mängd produktionsspecifik fjärrvärme (GWh)",Miljö!$B$1:$R$1,0),FALSE)),0,VLOOKUP($B252,Miljö!$B$1:$S$500,MATCH("Såld mängd produktionsspecifik fjärrvärme (GWh)",Miljö!$B$1:$R$1,0),FALSE))</f>
        <v>0</v>
      </c>
      <c r="AN252" s="239">
        <f t="shared" si="68"/>
        <v>0.73659018386263497</v>
      </c>
      <c r="AP252" t="str">
        <f>IFERROR(VLOOKUP($B252,Miljövärden!$B$2:$H$550,7,FALSE),"Nej, saknas")</f>
        <v>Ja</v>
      </c>
      <c r="AQ252" t="str">
        <f>IFERROR(VLOOKUP($B252,Miljövärden!$B$2:$H$550,6,FALSE),"Nej, saknas")</f>
        <v>Ja</v>
      </c>
      <c r="AU252">
        <f t="shared" si="69"/>
        <v>0.39139999999999997</v>
      </c>
      <c r="AV252">
        <f t="shared" si="70"/>
        <v>0</v>
      </c>
      <c r="AW252">
        <f t="shared" si="71"/>
        <v>0</v>
      </c>
      <c r="AX252">
        <f t="shared" si="72"/>
        <v>2.1709999999999998</v>
      </c>
      <c r="AZ252">
        <f t="shared" si="73"/>
        <v>2.1709999999999998</v>
      </c>
      <c r="BC252">
        <f t="shared" si="74"/>
        <v>7.0000000000000007E-2</v>
      </c>
      <c r="BD252">
        <f t="shared" si="75"/>
        <v>0</v>
      </c>
      <c r="BE252">
        <f t="shared" si="76"/>
        <v>2.1709999999999998</v>
      </c>
      <c r="BF252">
        <f t="shared" si="77"/>
        <v>0</v>
      </c>
      <c r="BG252">
        <f t="shared" si="78"/>
        <v>0.39139999999999997</v>
      </c>
      <c r="BH252">
        <f>VLOOKUP(B252,Miljö!$B$1:$I$482,MATCH("Fossilandel för ursprungspecificerad el ()",Miljö!$B$1:$I$1,0),FALSE)</f>
        <v>0</v>
      </c>
      <c r="BI252">
        <f>VLOOKUP(B252,Miljö!$B$1:$BX$482,MATCH("Kärnkraftsandel för ursprungsspecificerad el ()",Miljö!$B$1:$O$1,0),FALSE)</f>
        <v>0</v>
      </c>
      <c r="BJ252">
        <f t="shared" si="79"/>
        <v>0</v>
      </c>
      <c r="BK252" t="str">
        <f>VLOOKUP(B252,Miljö!$B$1:$O$482,MATCH("Fossil andel i procent (%)",Miljö!$B$1:$O$1,0),FALSE)</f>
        <v>ET</v>
      </c>
      <c r="BL252">
        <f t="shared" si="80"/>
        <v>2.6323999999999996</v>
      </c>
      <c r="BO252" s="289">
        <f t="shared" si="81"/>
        <v>2.6591703388542783E-2</v>
      </c>
      <c r="BP252" s="239">
        <f t="shared" si="82"/>
        <v>0</v>
      </c>
      <c r="BQ252" s="239">
        <f t="shared" si="83"/>
        <v>0.97340829661145734</v>
      </c>
      <c r="BR252" s="239">
        <f t="shared" si="84"/>
        <v>0</v>
      </c>
      <c r="BS252" s="239"/>
      <c r="BT252" s="351">
        <f t="shared" si="85"/>
        <v>1.0000000000000002</v>
      </c>
      <c r="BW252" s="289">
        <f>IF(AP252="ja",VLOOKUP(B252,Miljövärden!$B$2:$H$550,MATCH("Total andel fossilt",Miljövärden!$B$2:$H$2,0),FALSE),"")</f>
        <v>2.6591699999999999E-2</v>
      </c>
      <c r="BZ252" s="351">
        <f t="shared" si="86"/>
        <v>-3.3885427831725767E-9</v>
      </c>
      <c r="CA252" s="353">
        <f t="shared" si="87"/>
        <v>0</v>
      </c>
    </row>
    <row r="253" spans="1:79" x14ac:dyDescent="0.25">
      <c r="A253" s="2" t="s">
        <v>410</v>
      </c>
      <c r="B253" s="2" t="s">
        <v>411</v>
      </c>
      <c r="C253">
        <f>VLOOKUP($B253,'Tillförd energi'!$B$1:$AI$700,MATCH(C$1,'Tillförd energi'!$B$1:$AQ$1,0),FALSE)</f>
        <v>0</v>
      </c>
      <c r="D253">
        <f>VLOOKUP($B253,'Tillförd energi'!$B$1:$AI$700,MATCH(D$1,'Tillförd energi'!$B$1:$AQ$1,0),FALSE)</f>
        <v>0</v>
      </c>
      <c r="E253">
        <f>VLOOKUP($B253,'Tillförd energi'!$B$1:$AI$700,MATCH(E$1,'Tillförd energi'!$B$1:$AQ$1,0),FALSE)</f>
        <v>0</v>
      </c>
      <c r="F253">
        <f>VLOOKUP($B253,'Tillförd energi'!$B$1:$AI$700,MATCH(F$1,'Tillförd energi'!$B$1:$AQ$1,0),FALSE)</f>
        <v>0</v>
      </c>
      <c r="G253">
        <f>VLOOKUP($B253,'Tillförd energi'!$B$1:$AI$700,MATCH(G$1,'Tillförd energi'!$B$1:$AQ$1,0),FALSE)</f>
        <v>0</v>
      </c>
      <c r="H253">
        <f>VLOOKUP($B253,'Tillförd energi'!$B$1:$AI$700,MATCH(H$1,'Tillförd energi'!$B$1:$AQ$1,0),FALSE)</f>
        <v>0</v>
      </c>
      <c r="I253">
        <f>VLOOKUP($B253,'Tillförd energi'!$B$1:$AI$700,MATCH(I$1,'Tillförd energi'!$B$1:$AQ$1,0),FALSE)</f>
        <v>0</v>
      </c>
      <c r="J253">
        <f>VLOOKUP($B253,'Tillförd energi'!$B$1:$AI$700,MATCH(J$1,'Tillförd energi'!$B$1:$AQ$1,0),FALSE)</f>
        <v>0</v>
      </c>
      <c r="K253">
        <f>VLOOKUP($B253,'Tillförd energi'!$B$1:$AI$700,MATCH(K$1,'Tillförd energi'!$B$1:$AQ$1,0),FALSE)</f>
        <v>0</v>
      </c>
      <c r="L253">
        <f>VLOOKUP($B253,'Tillförd energi'!$B$1:$AI$700,MATCH(L$1,'Tillförd energi'!$B$1:$AQ$1,0),FALSE)</f>
        <v>0</v>
      </c>
      <c r="M253">
        <f>VLOOKUP($B253,'Tillförd energi'!$B$1:$AI$700,MATCH(M$1,'Tillförd energi'!$B$1:$AQ$1,0),FALSE)</f>
        <v>0</v>
      </c>
      <c r="N253">
        <f>VLOOKUP($B253,'Tillförd energi'!$B$1:$AI$700,MATCH(N$1,'Tillförd energi'!$B$1:$AQ$1,0),FALSE)</f>
        <v>0</v>
      </c>
      <c r="O253">
        <f>VLOOKUP($B253,'Tillförd energi'!$B$1:$AI$700,MATCH(O$1,'Tillförd energi'!$B$1:$AQ$1,0),FALSE)</f>
        <v>0</v>
      </c>
      <c r="P253">
        <f>VLOOKUP($B253,'Tillförd energi'!$B$1:$AI$700,MATCH(P$1,'Tillförd energi'!$B$1:$AQ$1,0),FALSE)</f>
        <v>0</v>
      </c>
      <c r="Q253">
        <f>VLOOKUP($B253,'Tillförd energi'!$B$1:$AI$700,MATCH(Q$1,'Tillförd energi'!$B$1:$AQ$1,0),FALSE)</f>
        <v>0</v>
      </c>
      <c r="R253">
        <f>VLOOKUP($B253,'Tillförd energi'!$B$1:$AI$700,MATCH(R$1,'Tillförd energi'!$B$1:$AQ$1,0),FALSE)</f>
        <v>0</v>
      </c>
      <c r="S253">
        <f>VLOOKUP($B253,'Tillförd energi'!$B$1:$AI$700,MATCH(S$1,'Tillförd energi'!$B$1:$AQ$1,0),FALSE)</f>
        <v>0</v>
      </c>
      <c r="T253">
        <f>VLOOKUP($B253,'Tillförd energi'!$B$1:$AI$700,MATCH(T$1,'Tillförd energi'!$B$1:$AQ$1,0),FALSE)</f>
        <v>0</v>
      </c>
      <c r="U253">
        <f>VLOOKUP($B253,'Tillförd energi'!$B$1:$AI$700,MATCH(U$1,'Tillförd energi'!$B$1:$AQ$1,0),FALSE)</f>
        <v>0</v>
      </c>
      <c r="V253">
        <f>VLOOKUP($B253,'Tillförd energi'!$B$1:$AI$700,MATCH(V$1,'Tillförd energi'!$B$1:$AQ$1,0),FALSE)</f>
        <v>0</v>
      </c>
      <c r="W253">
        <f>VLOOKUP($B253,'Tillförd energi'!$B$1:$AI$700,MATCH(W$1,'Tillförd energi'!$B$1:$AQ$1,0),FALSE)</f>
        <v>0</v>
      </c>
      <c r="X253">
        <f>VLOOKUP($B253,'Tillförd energi'!$B$1:$AI$700,MATCH(X$1,'Tillförd energi'!$B$1:$AQ$1,0),FALSE)</f>
        <v>0</v>
      </c>
      <c r="Y253">
        <f>VLOOKUP($B253,'Tillförd energi'!$B$1:$AI$700,MATCH(Y$1,'Tillförd energi'!$B$1:$AQ$1,0),FALSE)</f>
        <v>0</v>
      </c>
      <c r="Z253">
        <f>VLOOKUP($B253,'Tillförd energi'!$B$1:$AI$700,MATCH(Z$1,'Tillförd energi'!$B$1:$AQ$1,0),FALSE)</f>
        <v>0</v>
      </c>
      <c r="AA253">
        <f>VLOOKUP($B253,'Tillförd energi'!$B$1:$AI$700,MATCH(AA$1,'Tillförd energi'!$B$1:$AQ$1,0),FALSE)</f>
        <v>0</v>
      </c>
      <c r="AB253">
        <f>VLOOKUP($B253,'Tillförd energi'!$B$1:$AI$700,MATCH(AB$1,'Tillförd energi'!$B$1:$AQ$1,0),FALSE)</f>
        <v>0</v>
      </c>
      <c r="AC253">
        <f>VLOOKUP($B253,'Tillförd energi'!$B$1:$AI$700,MATCH(AC$1,'Tillförd energi'!$B$1:$AQ$1,0),FALSE)</f>
        <v>0</v>
      </c>
      <c r="AD253">
        <f>VLOOKUP($B253,'Tillförd energi'!$B$1:$AI$700,MATCH(AD$1,'Tillförd energi'!$B$1:$AQ$1,0),FALSE)</f>
        <v>0</v>
      </c>
      <c r="AE253">
        <f>VLOOKUP($B253,'Tillförd energi'!$B$1:$AI$700,MATCH(AE$1,'Tillförd energi'!$B$1:$AQ$1,0),FALSE)</f>
        <v>0</v>
      </c>
      <c r="AF253">
        <f>VLOOKUP($B253,'Tillförd energi'!$B$1:$AI$700,MATCH(AF$1,'Tillförd energi'!$B$1:$AQ$1,0),FALSE)</f>
        <v>0</v>
      </c>
      <c r="AG253">
        <f>IFERROR(VLOOKUP(B253,Miljö!$B$1:$AC$550,MATCH("Köpt mängd produktionsspecifik fjärrvärme:",Miljö!$B$1:$AC$1,0),FALSE)/1,0)</f>
        <v>0</v>
      </c>
      <c r="AI253">
        <f t="shared" si="66"/>
        <v>0</v>
      </c>
      <c r="AJ253">
        <f t="shared" si="67"/>
        <v>0</v>
      </c>
      <c r="AK253" t="str">
        <f>IF(ISERROR(1/VLOOKUP($B253,Leveranser!$B$1:$S$500,MATCH("såld värme (gwh)",Leveranser!$B$1:$S$1,0),FALSE)),"",VLOOKUP($B253,Leveranser!$B$1:$S$500,MATCH("såld värme (gwh)",Leveranser!$B$1:$S$1,0),FALSE))</f>
        <v/>
      </c>
      <c r="AL253">
        <f>VLOOKUP($B253,Leveranser!$B$1:$Y$500,MATCH("Totalt såld fjärrvärme till andra fjärrvärmeföretag",Leveranser!$B$1:$AA$1,0),FALSE)</f>
        <v>0</v>
      </c>
      <c r="AM253">
        <f>IF(ISERROR(1/VLOOKUP($B253,Miljö!$B$1:$S$500,MATCH("Såld mängd produktionsspecifik fjärrvärme (GWh)",Miljö!$B$1:$R$1,0),FALSE)),0,VLOOKUP($B253,Miljö!$B$1:$S$500,MATCH("Såld mängd produktionsspecifik fjärrvärme (GWh)",Miljö!$B$1:$R$1,0),FALSE))</f>
        <v>0</v>
      </c>
      <c r="AN253" s="239" t="str">
        <f t="shared" si="68"/>
        <v/>
      </c>
      <c r="AP253" t="str">
        <f>IFERROR(VLOOKUP($B253,Miljövärden!$B$2:$H$550,7,FALSE),"Nej, saknas")</f>
        <v>Nej</v>
      </c>
      <c r="AQ253" t="str">
        <f>IFERROR(VLOOKUP($B253,Miljövärden!$B$2:$H$550,6,FALSE),"Nej, saknas")</f>
        <v>Nej</v>
      </c>
      <c r="AU253">
        <f t="shared" si="69"/>
        <v>0</v>
      </c>
      <c r="AV253">
        <f t="shared" si="70"/>
        <v>0</v>
      </c>
      <c r="AW253">
        <f t="shared" si="71"/>
        <v>0</v>
      </c>
      <c r="AX253">
        <f t="shared" si="72"/>
        <v>0</v>
      </c>
      <c r="AZ253">
        <f t="shared" si="73"/>
        <v>0</v>
      </c>
      <c r="BC253">
        <f t="shared" si="74"/>
        <v>0</v>
      </c>
      <c r="BD253">
        <f t="shared" si="75"/>
        <v>0</v>
      </c>
      <c r="BE253">
        <f t="shared" si="76"/>
        <v>0</v>
      </c>
      <c r="BF253">
        <f t="shared" si="77"/>
        <v>0</v>
      </c>
      <c r="BG253">
        <f t="shared" si="78"/>
        <v>0</v>
      </c>
      <c r="BH253" t="str">
        <f>VLOOKUP(B253,Miljö!$B$1:$I$482,MATCH("Fossilandel för ursprungspecificerad el ()",Miljö!$B$1:$I$1,0),FALSE)</f>
        <v>-</v>
      </c>
      <c r="BI253" t="str">
        <f>VLOOKUP(B253,Miljö!$B$1:$BX$482,MATCH("Kärnkraftsandel för ursprungsspecificerad el ()",Miljö!$B$1:$O$1,0),FALSE)</f>
        <v>-</v>
      </c>
      <c r="BJ253">
        <f t="shared" si="79"/>
        <v>0</v>
      </c>
      <c r="BK253" t="str">
        <f>VLOOKUP(B253,Miljö!$B$1:$O$482,MATCH("Fossil andel i procent (%)",Miljö!$B$1:$O$1,0),FALSE)</f>
        <v>-</v>
      </c>
      <c r="BL253">
        <f t="shared" si="80"/>
        <v>0</v>
      </c>
      <c r="BO253" s="289" t="str">
        <f t="shared" si="81"/>
        <v/>
      </c>
      <c r="BP253" s="239" t="str">
        <f t="shared" si="82"/>
        <v/>
      </c>
      <c r="BQ253" s="239" t="str">
        <f t="shared" si="83"/>
        <v/>
      </c>
      <c r="BR253" s="239" t="str">
        <f t="shared" si="84"/>
        <v/>
      </c>
      <c r="BS253" s="239"/>
      <c r="BT253" s="351">
        <f t="shared" si="85"/>
        <v>0</v>
      </c>
      <c r="BW253" s="289" t="str">
        <f>IF(AP253="ja",VLOOKUP(B253,Miljövärden!$B$2:$H$550,MATCH("Total andel fossilt",Miljövärden!$B$2:$H$2,0),FALSE),"")</f>
        <v/>
      </c>
      <c r="BZ253" s="351" t="str">
        <f t="shared" si="86"/>
        <v/>
      </c>
      <c r="CA253" s="353" t="str">
        <f t="shared" si="87"/>
        <v/>
      </c>
    </row>
    <row r="254" spans="1:79" x14ac:dyDescent="0.25">
      <c r="A254" s="2" t="s">
        <v>412</v>
      </c>
      <c r="B254" s="2" t="s">
        <v>413</v>
      </c>
      <c r="C254">
        <f>VLOOKUP($B254,'Tillförd energi'!$B$1:$AI$700,MATCH(C$1,'Tillförd energi'!$B$1:$AQ$1,0),FALSE)</f>
        <v>0</v>
      </c>
      <c r="D254">
        <f>VLOOKUP($B254,'Tillförd energi'!$B$1:$AI$700,MATCH(D$1,'Tillförd energi'!$B$1:$AQ$1,0),FALSE)</f>
        <v>0.45</v>
      </c>
      <c r="E254">
        <f>VLOOKUP($B254,'Tillförd energi'!$B$1:$AI$700,MATCH(E$1,'Tillförd energi'!$B$1:$AQ$1,0),FALSE)</f>
        <v>0</v>
      </c>
      <c r="F254">
        <f>VLOOKUP($B254,'Tillförd energi'!$B$1:$AI$700,MATCH(F$1,'Tillförd energi'!$B$1:$AQ$1,0),FALSE)</f>
        <v>0</v>
      </c>
      <c r="G254">
        <f>VLOOKUP($B254,'Tillförd energi'!$B$1:$AI$700,MATCH(G$1,'Tillförd energi'!$B$1:$AQ$1,0),FALSE)</f>
        <v>0</v>
      </c>
      <c r="H254">
        <f>VLOOKUP($B254,'Tillförd energi'!$B$1:$AI$700,MATCH(H$1,'Tillförd energi'!$B$1:$AQ$1,0),FALSE)</f>
        <v>0</v>
      </c>
      <c r="I254">
        <f>VLOOKUP($B254,'Tillförd energi'!$B$1:$AI$700,MATCH(I$1,'Tillförd energi'!$B$1:$AQ$1,0),FALSE)</f>
        <v>0</v>
      </c>
      <c r="J254">
        <f>VLOOKUP($B254,'Tillförd energi'!$B$1:$AI$700,MATCH(J$1,'Tillförd energi'!$B$1:$AQ$1,0),FALSE)</f>
        <v>0</v>
      </c>
      <c r="K254">
        <f>VLOOKUP($B254,'Tillförd energi'!$B$1:$AI$700,MATCH(K$1,'Tillförd energi'!$B$1:$AQ$1,0),FALSE)</f>
        <v>0</v>
      </c>
      <c r="L254">
        <f>VLOOKUP($B254,'Tillförd energi'!$B$1:$AI$700,MATCH(L$1,'Tillförd energi'!$B$1:$AQ$1,0),FALSE)</f>
        <v>0</v>
      </c>
      <c r="M254">
        <f>VLOOKUP($B254,'Tillförd energi'!$B$1:$AI$700,MATCH(M$1,'Tillförd energi'!$B$1:$AQ$1,0),FALSE)</f>
        <v>0</v>
      </c>
      <c r="N254">
        <f>VLOOKUP($B254,'Tillförd energi'!$B$1:$AI$700,MATCH(N$1,'Tillförd energi'!$B$1:$AQ$1,0),FALSE)</f>
        <v>0</v>
      </c>
      <c r="O254">
        <f>VLOOKUP($B254,'Tillförd energi'!$B$1:$AI$700,MATCH(O$1,'Tillförd energi'!$B$1:$AQ$1,0),FALSE)</f>
        <v>0</v>
      </c>
      <c r="P254">
        <f>VLOOKUP($B254,'Tillförd energi'!$B$1:$AI$700,MATCH(P$1,'Tillförd energi'!$B$1:$AQ$1,0),FALSE)</f>
        <v>9.4350000000000005</v>
      </c>
      <c r="Q254">
        <f>VLOOKUP($B254,'Tillförd energi'!$B$1:$AI$700,MATCH(Q$1,'Tillförd energi'!$B$1:$AQ$1,0),FALSE)</f>
        <v>0</v>
      </c>
      <c r="R254">
        <f>VLOOKUP($B254,'Tillförd energi'!$B$1:$AI$700,MATCH(R$1,'Tillförd energi'!$B$1:$AQ$1,0),FALSE)</f>
        <v>4.4630000000000001</v>
      </c>
      <c r="S254">
        <f>VLOOKUP($B254,'Tillförd energi'!$B$1:$AI$700,MATCH(S$1,'Tillförd energi'!$B$1:$AQ$1,0),FALSE)</f>
        <v>0</v>
      </c>
      <c r="T254">
        <f>VLOOKUP($B254,'Tillförd energi'!$B$1:$AI$700,MATCH(T$1,'Tillförd energi'!$B$1:$AQ$1,0),FALSE)</f>
        <v>0</v>
      </c>
      <c r="U254">
        <f>VLOOKUP($B254,'Tillförd energi'!$B$1:$AI$700,MATCH(U$1,'Tillförd energi'!$B$1:$AQ$1,0),FALSE)</f>
        <v>0</v>
      </c>
      <c r="V254">
        <f>VLOOKUP($B254,'Tillförd energi'!$B$1:$AI$700,MATCH(V$1,'Tillförd energi'!$B$1:$AQ$1,0),FALSE)</f>
        <v>0</v>
      </c>
      <c r="W254">
        <f>VLOOKUP($B254,'Tillförd energi'!$B$1:$AI$700,MATCH(W$1,'Tillförd energi'!$B$1:$AQ$1,0),FALSE)</f>
        <v>0</v>
      </c>
      <c r="X254">
        <f>VLOOKUP($B254,'Tillförd energi'!$B$1:$AI$700,MATCH(X$1,'Tillförd energi'!$B$1:$AQ$1,0),FALSE)</f>
        <v>0</v>
      </c>
      <c r="Y254">
        <f>VLOOKUP($B254,'Tillförd energi'!$B$1:$AI$700,MATCH(Y$1,'Tillförd energi'!$B$1:$AQ$1,0),FALSE)</f>
        <v>0</v>
      </c>
      <c r="Z254">
        <f>VLOOKUP($B254,'Tillförd energi'!$B$1:$AI$700,MATCH(Z$1,'Tillförd energi'!$B$1:$AQ$1,0),FALSE)</f>
        <v>0.22500000000000001</v>
      </c>
      <c r="AA254">
        <f>VLOOKUP($B254,'Tillförd energi'!$B$1:$AI$700,MATCH(AA$1,'Tillförd energi'!$B$1:$AQ$1,0),FALSE)</f>
        <v>0.215</v>
      </c>
      <c r="AB254">
        <f>VLOOKUP($B254,'Tillförd energi'!$B$1:$AI$700,MATCH(AB$1,'Tillförd energi'!$B$1:$AQ$1,0),FALSE)</f>
        <v>0</v>
      </c>
      <c r="AC254">
        <f>VLOOKUP($B254,'Tillförd energi'!$B$1:$AI$700,MATCH(AC$1,'Tillförd energi'!$B$1:$AQ$1,0),FALSE)</f>
        <v>0</v>
      </c>
      <c r="AD254">
        <f>VLOOKUP($B254,'Tillförd energi'!$B$1:$AI$700,MATCH(AD$1,'Tillförd energi'!$B$1:$AQ$1,0),FALSE)</f>
        <v>0</v>
      </c>
      <c r="AE254">
        <f>VLOOKUP($B254,'Tillförd energi'!$B$1:$AI$700,MATCH(AE$1,'Tillförd energi'!$B$1:$AQ$1,0),FALSE)</f>
        <v>0</v>
      </c>
      <c r="AF254">
        <f>VLOOKUP($B254,'Tillförd energi'!$B$1:$AI$700,MATCH(AF$1,'Tillförd energi'!$B$1:$AQ$1,0),FALSE)</f>
        <v>0.3</v>
      </c>
      <c r="AG254">
        <f>IFERROR(VLOOKUP(B254,Miljö!$B$1:$AC$550,MATCH("Köpt mängd produktionsspecifik fjärrvärme:",Miljö!$B$1:$AC$1,0),FALSE)/1,0)</f>
        <v>0</v>
      </c>
      <c r="AI254">
        <f t="shared" si="66"/>
        <v>15.087999999999999</v>
      </c>
      <c r="AJ254">
        <f t="shared" si="67"/>
        <v>15.087999999999999</v>
      </c>
      <c r="AK254">
        <f>IF(ISERROR(1/VLOOKUP($B254,Leveranser!$B$1:$S$500,MATCH("såld värme (gwh)",Leveranser!$B$1:$S$1,0),FALSE)),"",VLOOKUP($B254,Leveranser!$B$1:$S$500,MATCH("såld värme (gwh)",Leveranser!$B$1:$S$1,0),FALSE))</f>
        <v>10</v>
      </c>
      <c r="AL254">
        <f>VLOOKUP($B254,Leveranser!$B$1:$Y$500,MATCH("Totalt såld fjärrvärme till andra fjärrvärmeföretag",Leveranser!$B$1:$AA$1,0),FALSE)</f>
        <v>0</v>
      </c>
      <c r="AM254">
        <f>IF(ISERROR(1/VLOOKUP($B254,Miljö!$B$1:$S$500,MATCH("Såld mängd produktionsspecifik fjärrvärme (GWh)",Miljö!$B$1:$R$1,0),FALSE)),0,VLOOKUP($B254,Miljö!$B$1:$S$500,MATCH("Såld mängd produktionsspecifik fjärrvärme (GWh)",Miljö!$B$1:$R$1,0),FALSE))</f>
        <v>0</v>
      </c>
      <c r="AN254" s="239">
        <f t="shared" si="68"/>
        <v>0.66277836691410397</v>
      </c>
      <c r="AP254" t="str">
        <f>IFERROR(VLOOKUP($B254,Miljövärden!$B$2:$H$550,7,FALSE),"Nej, saknas")</f>
        <v>Ja</v>
      </c>
      <c r="AQ254" t="str">
        <f>IFERROR(VLOOKUP($B254,Miljövärden!$B$2:$H$550,6,FALSE),"Nej, saknas")</f>
        <v>Nej</v>
      </c>
      <c r="AU254">
        <f t="shared" si="69"/>
        <v>0.74</v>
      </c>
      <c r="AV254">
        <f t="shared" si="70"/>
        <v>0</v>
      </c>
      <c r="AW254">
        <f t="shared" si="71"/>
        <v>9.4350000000000005</v>
      </c>
      <c r="AX254">
        <f t="shared" si="72"/>
        <v>4.4630000000000001</v>
      </c>
      <c r="AZ254">
        <f t="shared" si="73"/>
        <v>13.898</v>
      </c>
      <c r="BC254">
        <f t="shared" si="74"/>
        <v>0.45</v>
      </c>
      <c r="BD254">
        <f t="shared" si="75"/>
        <v>0</v>
      </c>
      <c r="BE254">
        <f t="shared" si="76"/>
        <v>13.898</v>
      </c>
      <c r="BF254">
        <f t="shared" si="77"/>
        <v>0</v>
      </c>
      <c r="BG254">
        <f t="shared" si="78"/>
        <v>0.74</v>
      </c>
      <c r="BH254">
        <f>VLOOKUP(B254,Miljö!$B$1:$I$482,MATCH("Fossilandel för ursprungspecificerad el ()",Miljö!$B$1:$I$1,0),FALSE)</f>
        <v>0.48399999999999999</v>
      </c>
      <c r="BI254">
        <f>VLOOKUP(B254,Miljö!$B$1:$BX$482,MATCH("Kärnkraftsandel för ursprungsspecificerad el ()",Miljö!$B$1:$O$1,0),FALSE)</f>
        <v>0.35</v>
      </c>
      <c r="BJ254">
        <f t="shared" si="79"/>
        <v>0</v>
      </c>
      <c r="BK254" t="str">
        <f>VLOOKUP(B254,Miljö!$B$1:$O$482,MATCH("Fossil andel i procent (%)",Miljö!$B$1:$O$1,0),FALSE)</f>
        <v>ET</v>
      </c>
      <c r="BL254">
        <f t="shared" si="80"/>
        <v>15.087999999999999</v>
      </c>
      <c r="BO254" s="289">
        <f t="shared" si="81"/>
        <v>5.3563096500530226E-2</v>
      </c>
      <c r="BP254" s="239">
        <f t="shared" si="82"/>
        <v>1.7165959703075294E-2</v>
      </c>
      <c r="BQ254" s="239">
        <f t="shared" si="83"/>
        <v>0.92927094379639452</v>
      </c>
      <c r="BR254" s="239">
        <f t="shared" si="84"/>
        <v>0</v>
      </c>
      <c r="BS254" s="239"/>
      <c r="BT254" s="351">
        <f t="shared" si="85"/>
        <v>1</v>
      </c>
      <c r="BW254" s="289">
        <f>IF(AP254="ja",VLOOKUP(B254,Miljövärden!$B$2:$H$550,MATCH("Total andel fossilt",Miljövärden!$B$2:$H$2,0),FALSE),"")</f>
        <v>5.3563100000000002E-2</v>
      </c>
      <c r="BZ254" s="351">
        <f t="shared" si="86"/>
        <v>3.4994697764578753E-9</v>
      </c>
      <c r="CA254" s="353">
        <f t="shared" si="87"/>
        <v>0</v>
      </c>
    </row>
    <row r="255" spans="1:79" x14ac:dyDescent="0.25">
      <c r="A255" s="2" t="s">
        <v>414</v>
      </c>
      <c r="B255" s="2" t="s">
        <v>415</v>
      </c>
      <c r="C255">
        <f>VLOOKUP($B255,'Tillförd energi'!$B$1:$AI$700,MATCH(C$1,'Tillförd energi'!$B$1:$AQ$1,0),FALSE)</f>
        <v>0</v>
      </c>
      <c r="D255">
        <f>VLOOKUP($B255,'Tillförd energi'!$B$1:$AI$700,MATCH(D$1,'Tillförd energi'!$B$1:$AQ$1,0),FALSE)</f>
        <v>0</v>
      </c>
      <c r="E255">
        <f>VLOOKUP($B255,'Tillförd energi'!$B$1:$AI$700,MATCH(E$1,'Tillförd energi'!$B$1:$AQ$1,0),FALSE)</f>
        <v>0</v>
      </c>
      <c r="F255">
        <f>VLOOKUP($B255,'Tillförd energi'!$B$1:$AI$700,MATCH(F$1,'Tillförd energi'!$B$1:$AQ$1,0),FALSE)</f>
        <v>0</v>
      </c>
      <c r="G255">
        <f>VLOOKUP($B255,'Tillförd energi'!$B$1:$AI$700,MATCH(G$1,'Tillförd energi'!$B$1:$AQ$1,0),FALSE)</f>
        <v>0</v>
      </c>
      <c r="H255">
        <f>VLOOKUP($B255,'Tillförd energi'!$B$1:$AI$700,MATCH(H$1,'Tillförd energi'!$B$1:$AQ$1,0),FALSE)</f>
        <v>0</v>
      </c>
      <c r="I255">
        <f>VLOOKUP($B255,'Tillförd energi'!$B$1:$AI$700,MATCH(I$1,'Tillförd energi'!$B$1:$AQ$1,0),FALSE)</f>
        <v>0</v>
      </c>
      <c r="J255">
        <f>VLOOKUP($B255,'Tillförd energi'!$B$1:$AI$700,MATCH(J$1,'Tillförd energi'!$B$1:$AQ$1,0),FALSE)</f>
        <v>0</v>
      </c>
      <c r="K255">
        <f>VLOOKUP($B255,'Tillförd energi'!$B$1:$AI$700,MATCH(K$1,'Tillförd energi'!$B$1:$AQ$1,0),FALSE)</f>
        <v>0</v>
      </c>
      <c r="L255">
        <f>VLOOKUP($B255,'Tillförd energi'!$B$1:$AI$700,MATCH(L$1,'Tillförd energi'!$B$1:$AQ$1,0),FALSE)</f>
        <v>0</v>
      </c>
      <c r="M255">
        <f>VLOOKUP($B255,'Tillförd energi'!$B$1:$AI$700,MATCH(M$1,'Tillförd energi'!$B$1:$AQ$1,0),FALSE)</f>
        <v>0</v>
      </c>
      <c r="N255">
        <f>VLOOKUP($B255,'Tillförd energi'!$B$1:$AI$700,MATCH(N$1,'Tillförd energi'!$B$1:$AQ$1,0),FALSE)</f>
        <v>0</v>
      </c>
      <c r="O255">
        <f>VLOOKUP($B255,'Tillförd energi'!$B$1:$AI$700,MATCH(O$1,'Tillförd energi'!$B$1:$AQ$1,0),FALSE)</f>
        <v>0</v>
      </c>
      <c r="P255">
        <f>VLOOKUP($B255,'Tillförd energi'!$B$1:$AI$700,MATCH(P$1,'Tillförd energi'!$B$1:$AQ$1,0),FALSE)</f>
        <v>0</v>
      </c>
      <c r="Q255">
        <f>VLOOKUP($B255,'Tillförd energi'!$B$1:$AI$700,MATCH(Q$1,'Tillförd energi'!$B$1:$AQ$1,0),FALSE)</f>
        <v>0</v>
      </c>
      <c r="R255">
        <f>VLOOKUP($B255,'Tillförd energi'!$B$1:$AI$700,MATCH(R$1,'Tillförd energi'!$B$1:$AQ$1,0),FALSE)</f>
        <v>0</v>
      </c>
      <c r="S255">
        <f>VLOOKUP($B255,'Tillförd energi'!$B$1:$AI$700,MATCH(S$1,'Tillförd energi'!$B$1:$AQ$1,0),FALSE)</f>
        <v>0</v>
      </c>
      <c r="T255">
        <f>VLOOKUP($B255,'Tillförd energi'!$B$1:$AI$700,MATCH(T$1,'Tillförd energi'!$B$1:$AQ$1,0),FALSE)</f>
        <v>0</v>
      </c>
      <c r="U255">
        <f>VLOOKUP($B255,'Tillförd energi'!$B$1:$AI$700,MATCH(U$1,'Tillförd energi'!$B$1:$AQ$1,0),FALSE)</f>
        <v>0</v>
      </c>
      <c r="V255">
        <f>VLOOKUP($B255,'Tillförd energi'!$B$1:$AI$700,MATCH(V$1,'Tillförd energi'!$B$1:$AQ$1,0),FALSE)</f>
        <v>0</v>
      </c>
      <c r="W255">
        <f>VLOOKUP($B255,'Tillförd energi'!$B$1:$AI$700,MATCH(W$1,'Tillförd energi'!$B$1:$AQ$1,0),FALSE)</f>
        <v>0</v>
      </c>
      <c r="X255">
        <f>VLOOKUP($B255,'Tillförd energi'!$B$1:$AI$700,MATCH(X$1,'Tillförd energi'!$B$1:$AQ$1,0),FALSE)</f>
        <v>0</v>
      </c>
      <c r="Y255">
        <f>VLOOKUP($B255,'Tillförd energi'!$B$1:$AI$700,MATCH(Y$1,'Tillförd energi'!$B$1:$AQ$1,0),FALSE)</f>
        <v>0</v>
      </c>
      <c r="Z255">
        <f>VLOOKUP($B255,'Tillförd energi'!$B$1:$AI$700,MATCH(Z$1,'Tillförd energi'!$B$1:$AQ$1,0),FALSE)</f>
        <v>0</v>
      </c>
      <c r="AA255">
        <f>VLOOKUP($B255,'Tillförd energi'!$B$1:$AI$700,MATCH(AA$1,'Tillförd energi'!$B$1:$AQ$1,0),FALSE)</f>
        <v>0</v>
      </c>
      <c r="AB255">
        <f>VLOOKUP($B255,'Tillförd energi'!$B$1:$AI$700,MATCH(AB$1,'Tillförd energi'!$B$1:$AQ$1,0),FALSE)</f>
        <v>0</v>
      </c>
      <c r="AC255">
        <f>VLOOKUP($B255,'Tillförd energi'!$B$1:$AI$700,MATCH(AC$1,'Tillförd energi'!$B$1:$AQ$1,0),FALSE)</f>
        <v>0</v>
      </c>
      <c r="AD255">
        <f>VLOOKUP($B255,'Tillförd energi'!$B$1:$AI$700,MATCH(AD$1,'Tillförd energi'!$B$1:$AQ$1,0),FALSE)</f>
        <v>0</v>
      </c>
      <c r="AE255">
        <f>VLOOKUP($B255,'Tillförd energi'!$B$1:$AI$700,MATCH(AE$1,'Tillförd energi'!$B$1:$AQ$1,0),FALSE)</f>
        <v>0</v>
      </c>
      <c r="AF255">
        <f>VLOOKUP($B255,'Tillförd energi'!$B$1:$AI$700,MATCH(AF$1,'Tillförd energi'!$B$1:$AQ$1,0),FALSE)</f>
        <v>0</v>
      </c>
      <c r="AG255">
        <f>IFERROR(VLOOKUP(B255,Miljö!$B$1:$AC$550,MATCH("Köpt mängd produktionsspecifik fjärrvärme:",Miljö!$B$1:$AC$1,0),FALSE)/1,0)</f>
        <v>0</v>
      </c>
      <c r="AI255">
        <f t="shared" si="66"/>
        <v>0</v>
      </c>
      <c r="AJ255">
        <f t="shared" si="67"/>
        <v>0</v>
      </c>
      <c r="AK255" t="str">
        <f>IF(ISERROR(1/VLOOKUP($B255,Leveranser!$B$1:$S$500,MATCH("såld värme (gwh)",Leveranser!$B$1:$S$1,0),FALSE)),"",VLOOKUP($B255,Leveranser!$B$1:$S$500,MATCH("såld värme (gwh)",Leveranser!$B$1:$S$1,0),FALSE))</f>
        <v/>
      </c>
      <c r="AL255">
        <f>VLOOKUP($B255,Leveranser!$B$1:$Y$500,MATCH("Totalt såld fjärrvärme till andra fjärrvärmeföretag",Leveranser!$B$1:$AA$1,0),FALSE)</f>
        <v>0</v>
      </c>
      <c r="AM255">
        <f>IF(ISERROR(1/VLOOKUP($B255,Miljö!$B$1:$S$500,MATCH("Såld mängd produktionsspecifik fjärrvärme (GWh)",Miljö!$B$1:$R$1,0),FALSE)),0,VLOOKUP($B255,Miljö!$B$1:$S$500,MATCH("Såld mängd produktionsspecifik fjärrvärme (GWh)",Miljö!$B$1:$R$1,0),FALSE))</f>
        <v>0</v>
      </c>
      <c r="AN255" s="239" t="str">
        <f t="shared" si="68"/>
        <v/>
      </c>
      <c r="AP255" t="str">
        <f>IFERROR(VLOOKUP($B255,Miljövärden!$B$2:$H$550,7,FALSE),"Nej, saknas")</f>
        <v>Nej</v>
      </c>
      <c r="AQ255" t="str">
        <f>IFERROR(VLOOKUP($B255,Miljövärden!$B$2:$H$550,6,FALSE),"Nej, saknas")</f>
        <v>Nej</v>
      </c>
      <c r="AU255">
        <f t="shared" si="69"/>
        <v>0</v>
      </c>
      <c r="AV255">
        <f t="shared" si="70"/>
        <v>0</v>
      </c>
      <c r="AW255">
        <f t="shared" si="71"/>
        <v>0</v>
      </c>
      <c r="AX255">
        <f t="shared" si="72"/>
        <v>0</v>
      </c>
      <c r="AZ255">
        <f t="shared" si="73"/>
        <v>0</v>
      </c>
      <c r="BC255">
        <f t="shared" si="74"/>
        <v>0</v>
      </c>
      <c r="BD255">
        <f t="shared" si="75"/>
        <v>0</v>
      </c>
      <c r="BE255">
        <f t="shared" si="76"/>
        <v>0</v>
      </c>
      <c r="BF255">
        <f t="shared" si="77"/>
        <v>0</v>
      </c>
      <c r="BG255">
        <f t="shared" si="78"/>
        <v>0</v>
      </c>
      <c r="BH255" t="str">
        <f>VLOOKUP(B255,Miljö!$B$1:$I$482,MATCH("Fossilandel för ursprungspecificerad el ()",Miljö!$B$1:$I$1,0),FALSE)</f>
        <v>-</v>
      </c>
      <c r="BI255" t="str">
        <f>VLOOKUP(B255,Miljö!$B$1:$BX$482,MATCH("Kärnkraftsandel för ursprungsspecificerad el ()",Miljö!$B$1:$O$1,0),FALSE)</f>
        <v>-</v>
      </c>
      <c r="BJ255">
        <f t="shared" si="79"/>
        <v>0</v>
      </c>
      <c r="BK255" t="str">
        <f>VLOOKUP(B255,Miljö!$B$1:$O$482,MATCH("Fossil andel i procent (%)",Miljö!$B$1:$O$1,0),FALSE)</f>
        <v>-</v>
      </c>
      <c r="BL255">
        <f t="shared" si="80"/>
        <v>0</v>
      </c>
      <c r="BO255" s="289" t="str">
        <f t="shared" si="81"/>
        <v/>
      </c>
      <c r="BP255" s="239" t="str">
        <f t="shared" si="82"/>
        <v/>
      </c>
      <c r="BQ255" s="239" t="str">
        <f t="shared" si="83"/>
        <v/>
      </c>
      <c r="BR255" s="239" t="str">
        <f t="shared" si="84"/>
        <v/>
      </c>
      <c r="BS255" s="239"/>
      <c r="BT255" s="351">
        <f t="shared" si="85"/>
        <v>0</v>
      </c>
      <c r="BW255" s="289" t="str">
        <f>IF(AP255="ja",VLOOKUP(B255,Miljövärden!$B$2:$H$550,MATCH("Total andel fossilt",Miljövärden!$B$2:$H$2,0),FALSE),"")</f>
        <v/>
      </c>
      <c r="BZ255" s="351" t="str">
        <f t="shared" si="86"/>
        <v/>
      </c>
      <c r="CA255" s="353" t="str">
        <f t="shared" si="87"/>
        <v/>
      </c>
    </row>
    <row r="256" spans="1:79" x14ac:dyDescent="0.25">
      <c r="A256" s="2" t="s">
        <v>414</v>
      </c>
      <c r="B256" s="2" t="s">
        <v>416</v>
      </c>
      <c r="C256">
        <f>VLOOKUP($B256,'Tillförd energi'!$B$1:$AI$700,MATCH(C$1,'Tillförd energi'!$B$1:$AQ$1,0),FALSE)</f>
        <v>0</v>
      </c>
      <c r="D256">
        <f>VLOOKUP($B256,'Tillförd energi'!$B$1:$AI$700,MATCH(D$1,'Tillförd energi'!$B$1:$AQ$1,0),FALSE)</f>
        <v>0.6</v>
      </c>
      <c r="E256">
        <f>VLOOKUP($B256,'Tillförd energi'!$B$1:$AI$700,MATCH(E$1,'Tillförd energi'!$B$1:$AQ$1,0),FALSE)</f>
        <v>0</v>
      </c>
      <c r="F256">
        <f>VLOOKUP($B256,'Tillförd energi'!$B$1:$AI$700,MATCH(F$1,'Tillförd energi'!$B$1:$AQ$1,0),FALSE)</f>
        <v>0</v>
      </c>
      <c r="G256">
        <f>VLOOKUP($B256,'Tillförd energi'!$B$1:$AI$700,MATCH(G$1,'Tillförd energi'!$B$1:$AQ$1,0),FALSE)</f>
        <v>0</v>
      </c>
      <c r="H256">
        <f>VLOOKUP($B256,'Tillförd energi'!$B$1:$AI$700,MATCH(H$1,'Tillförd energi'!$B$1:$AQ$1,0),FALSE)</f>
        <v>0</v>
      </c>
      <c r="I256">
        <f>VLOOKUP($B256,'Tillförd energi'!$B$1:$AI$700,MATCH(I$1,'Tillförd energi'!$B$1:$AQ$1,0),FALSE)</f>
        <v>0</v>
      </c>
      <c r="J256">
        <f>VLOOKUP($B256,'Tillförd energi'!$B$1:$AI$700,MATCH(J$1,'Tillförd energi'!$B$1:$AQ$1,0),FALSE)</f>
        <v>0</v>
      </c>
      <c r="K256">
        <f>VLOOKUP($B256,'Tillförd energi'!$B$1:$AI$700,MATCH(K$1,'Tillförd energi'!$B$1:$AQ$1,0),FALSE)</f>
        <v>0</v>
      </c>
      <c r="L256">
        <f>VLOOKUP($B256,'Tillförd energi'!$B$1:$AI$700,MATCH(L$1,'Tillförd energi'!$B$1:$AQ$1,0),FALSE)</f>
        <v>0</v>
      </c>
      <c r="M256">
        <f>VLOOKUP($B256,'Tillförd energi'!$B$1:$AI$700,MATCH(M$1,'Tillförd energi'!$B$1:$AQ$1,0),FALSE)</f>
        <v>12</v>
      </c>
      <c r="N256">
        <f>VLOOKUP($B256,'Tillförd energi'!$B$1:$AI$700,MATCH(N$1,'Tillförd energi'!$B$1:$AQ$1,0),FALSE)</f>
        <v>0</v>
      </c>
      <c r="O256">
        <f>VLOOKUP($B256,'Tillförd energi'!$B$1:$AI$700,MATCH(O$1,'Tillförd energi'!$B$1:$AQ$1,0),FALSE)</f>
        <v>11</v>
      </c>
      <c r="P256">
        <f>VLOOKUP($B256,'Tillförd energi'!$B$1:$AI$700,MATCH(P$1,'Tillförd energi'!$B$1:$AQ$1,0),FALSE)</f>
        <v>28</v>
      </c>
      <c r="Q256">
        <f>VLOOKUP($B256,'Tillförd energi'!$B$1:$AI$700,MATCH(Q$1,'Tillförd energi'!$B$1:$AQ$1,0),FALSE)</f>
        <v>0</v>
      </c>
      <c r="R256">
        <f>VLOOKUP($B256,'Tillförd energi'!$B$1:$AI$700,MATCH(R$1,'Tillförd energi'!$B$1:$AQ$1,0),FALSE)</f>
        <v>0</v>
      </c>
      <c r="S256">
        <f>VLOOKUP($B256,'Tillförd energi'!$B$1:$AI$700,MATCH(S$1,'Tillförd energi'!$B$1:$AQ$1,0),FALSE)</f>
        <v>0</v>
      </c>
      <c r="T256">
        <f>VLOOKUP($B256,'Tillförd energi'!$B$1:$AI$700,MATCH(T$1,'Tillförd energi'!$B$1:$AQ$1,0),FALSE)</f>
        <v>0</v>
      </c>
      <c r="U256">
        <f>VLOOKUP($B256,'Tillförd energi'!$B$1:$AI$700,MATCH(U$1,'Tillförd energi'!$B$1:$AQ$1,0),FALSE)</f>
        <v>0</v>
      </c>
      <c r="V256">
        <f>VLOOKUP($B256,'Tillförd energi'!$B$1:$AI$700,MATCH(V$1,'Tillförd energi'!$B$1:$AQ$1,0),FALSE)</f>
        <v>0</v>
      </c>
      <c r="W256">
        <f>VLOOKUP($B256,'Tillförd energi'!$B$1:$AI$700,MATCH(W$1,'Tillförd energi'!$B$1:$AQ$1,0),FALSE)</f>
        <v>0</v>
      </c>
      <c r="X256">
        <f>VLOOKUP($B256,'Tillförd energi'!$B$1:$AI$700,MATCH(X$1,'Tillförd energi'!$B$1:$AQ$1,0),FALSE)</f>
        <v>0</v>
      </c>
      <c r="Y256">
        <f>VLOOKUP($B256,'Tillförd energi'!$B$1:$AI$700,MATCH(Y$1,'Tillförd energi'!$B$1:$AQ$1,0),FALSE)</f>
        <v>0</v>
      </c>
      <c r="Z256">
        <f>VLOOKUP($B256,'Tillförd energi'!$B$1:$AI$700,MATCH(Z$1,'Tillförd energi'!$B$1:$AQ$1,0),FALSE)</f>
        <v>0</v>
      </c>
      <c r="AA256">
        <f>VLOOKUP($B256,'Tillförd energi'!$B$1:$AI$700,MATCH(AA$1,'Tillförd energi'!$B$1:$AQ$1,0),FALSE)</f>
        <v>0</v>
      </c>
      <c r="AB256">
        <f>VLOOKUP($B256,'Tillförd energi'!$B$1:$AI$700,MATCH(AB$1,'Tillförd energi'!$B$1:$AQ$1,0),FALSE)</f>
        <v>0</v>
      </c>
      <c r="AC256">
        <f>VLOOKUP($B256,'Tillförd energi'!$B$1:$AI$700,MATCH(AC$1,'Tillförd energi'!$B$1:$AQ$1,0),FALSE)</f>
        <v>12.2</v>
      </c>
      <c r="AD256">
        <f>VLOOKUP($B256,'Tillförd energi'!$B$1:$AI$700,MATCH(AD$1,'Tillförd energi'!$B$1:$AQ$1,0),FALSE)</f>
        <v>0</v>
      </c>
      <c r="AE256">
        <f>VLOOKUP($B256,'Tillförd energi'!$B$1:$AI$700,MATCH(AE$1,'Tillförd energi'!$B$1:$AQ$1,0),FALSE)</f>
        <v>0</v>
      </c>
      <c r="AF256">
        <f>VLOOKUP($B256,'Tillförd energi'!$B$1:$AI$700,MATCH(AF$1,'Tillförd energi'!$B$1:$AQ$1,0),FALSE)</f>
        <v>1</v>
      </c>
      <c r="AG256">
        <f>IFERROR(VLOOKUP(B256,Miljö!$B$1:$AC$550,MATCH("Köpt mängd produktionsspecifik fjärrvärme:",Miljö!$B$1:$AC$1,0),FALSE)/1,0)</f>
        <v>0</v>
      </c>
      <c r="AI256">
        <f t="shared" si="66"/>
        <v>64.8</v>
      </c>
      <c r="AJ256">
        <f t="shared" si="67"/>
        <v>64.8</v>
      </c>
      <c r="AK256" t="str">
        <f>IF(ISERROR(1/VLOOKUP($B256,Leveranser!$B$1:$S$500,MATCH("såld värme (gwh)",Leveranser!$B$1:$S$1,0),FALSE)),"",VLOOKUP($B256,Leveranser!$B$1:$S$500,MATCH("såld värme (gwh)",Leveranser!$B$1:$S$1,0),FALSE))</f>
        <v/>
      </c>
      <c r="AL256">
        <f>VLOOKUP($B256,Leveranser!$B$1:$Y$500,MATCH("Totalt såld fjärrvärme till andra fjärrvärmeföretag",Leveranser!$B$1:$AA$1,0),FALSE)</f>
        <v>0</v>
      </c>
      <c r="AM256">
        <f>IF(ISERROR(1/VLOOKUP($B256,Miljö!$B$1:$S$500,MATCH("Såld mängd produktionsspecifik fjärrvärme (GWh)",Miljö!$B$1:$R$1,0),FALSE)),0,VLOOKUP($B256,Miljö!$B$1:$S$500,MATCH("Såld mängd produktionsspecifik fjärrvärme (GWh)",Miljö!$B$1:$R$1,0),FALSE))</f>
        <v>0</v>
      </c>
      <c r="AN256" s="239" t="str">
        <f t="shared" si="68"/>
        <v/>
      </c>
      <c r="AP256" t="str">
        <f>IFERROR(VLOOKUP($B256,Miljövärden!$B$2:$H$550,7,FALSE),"Nej, saknas")</f>
        <v>Nej</v>
      </c>
      <c r="AQ256" t="str">
        <f>IFERROR(VLOOKUP($B256,Miljövärden!$B$2:$H$550,6,FALSE),"Nej, saknas")</f>
        <v>Nej</v>
      </c>
      <c r="AU256">
        <f t="shared" si="69"/>
        <v>1</v>
      </c>
      <c r="AV256">
        <f t="shared" si="70"/>
        <v>0</v>
      </c>
      <c r="AW256">
        <f t="shared" si="71"/>
        <v>51</v>
      </c>
      <c r="AX256">
        <f t="shared" si="72"/>
        <v>0</v>
      </c>
      <c r="AZ256">
        <f t="shared" si="73"/>
        <v>51</v>
      </c>
      <c r="BC256">
        <f t="shared" si="74"/>
        <v>0.6</v>
      </c>
      <c r="BD256">
        <f t="shared" si="75"/>
        <v>0</v>
      </c>
      <c r="BE256">
        <f t="shared" si="76"/>
        <v>51</v>
      </c>
      <c r="BF256">
        <f t="shared" si="77"/>
        <v>12.2</v>
      </c>
      <c r="BG256">
        <f t="shared" si="78"/>
        <v>1</v>
      </c>
      <c r="BH256">
        <f>VLOOKUP(B256,Miljö!$B$1:$I$482,MATCH("Fossilandel för ursprungspecificerad el ()",Miljö!$B$1:$I$1,0),FALSE)</f>
        <v>0.48399999999999999</v>
      </c>
      <c r="BI256">
        <f>VLOOKUP(B256,Miljö!$B$1:$BX$482,MATCH("Kärnkraftsandel för ursprungsspecificerad el ()",Miljö!$B$1:$O$1,0),FALSE)</f>
        <v>0.35</v>
      </c>
      <c r="BJ256">
        <f t="shared" si="79"/>
        <v>0</v>
      </c>
      <c r="BK256" t="str">
        <f>VLOOKUP(B256,Miljö!$B$1:$O$482,MATCH("Fossil andel i procent (%)",Miljö!$B$1:$O$1,0),FALSE)</f>
        <v>ET</v>
      </c>
      <c r="BL256">
        <f t="shared" si="80"/>
        <v>64.8</v>
      </c>
      <c r="BO256" s="289" t="str">
        <f t="shared" si="81"/>
        <v/>
      </c>
      <c r="BP256" s="239" t="str">
        <f t="shared" si="82"/>
        <v/>
      </c>
      <c r="BQ256" s="239" t="str">
        <f t="shared" si="83"/>
        <v/>
      </c>
      <c r="BR256" s="239" t="str">
        <f t="shared" si="84"/>
        <v/>
      </c>
      <c r="BS256" s="239"/>
      <c r="BT256" s="351">
        <f t="shared" si="85"/>
        <v>0</v>
      </c>
      <c r="BW256" s="289" t="str">
        <f>IF(AP256="ja",VLOOKUP(B256,Miljövärden!$B$2:$H$550,MATCH("Total andel fossilt",Miljövärden!$B$2:$H$2,0),FALSE),"")</f>
        <v/>
      </c>
      <c r="BZ256" s="351" t="str">
        <f t="shared" si="86"/>
        <v/>
      </c>
      <c r="CA256" s="353" t="str">
        <f t="shared" si="87"/>
        <v/>
      </c>
    </row>
    <row r="257" spans="1:79" x14ac:dyDescent="0.25">
      <c r="A257" s="2" t="s">
        <v>414</v>
      </c>
      <c r="B257" s="2" t="s">
        <v>417</v>
      </c>
      <c r="C257">
        <f>VLOOKUP($B257,'Tillförd energi'!$B$1:$AI$700,MATCH(C$1,'Tillförd energi'!$B$1:$AQ$1,0),FALSE)</f>
        <v>0</v>
      </c>
      <c r="D257">
        <f>VLOOKUP($B257,'Tillförd energi'!$B$1:$AI$700,MATCH(D$1,'Tillförd energi'!$B$1:$AQ$1,0),FALSE)</f>
        <v>0</v>
      </c>
      <c r="E257">
        <f>VLOOKUP($B257,'Tillförd energi'!$B$1:$AI$700,MATCH(E$1,'Tillförd energi'!$B$1:$AQ$1,0),FALSE)</f>
        <v>0</v>
      </c>
      <c r="F257">
        <f>VLOOKUP($B257,'Tillförd energi'!$B$1:$AI$700,MATCH(F$1,'Tillförd energi'!$B$1:$AQ$1,0),FALSE)</f>
        <v>0</v>
      </c>
      <c r="G257">
        <f>VLOOKUP($B257,'Tillförd energi'!$B$1:$AI$700,MATCH(G$1,'Tillförd energi'!$B$1:$AQ$1,0),FALSE)</f>
        <v>0</v>
      </c>
      <c r="H257">
        <f>VLOOKUP($B257,'Tillförd energi'!$B$1:$AI$700,MATCH(H$1,'Tillförd energi'!$B$1:$AQ$1,0),FALSE)</f>
        <v>0</v>
      </c>
      <c r="I257">
        <f>VLOOKUP($B257,'Tillförd energi'!$B$1:$AI$700,MATCH(I$1,'Tillförd energi'!$B$1:$AQ$1,0),FALSE)</f>
        <v>0</v>
      </c>
      <c r="J257">
        <f>VLOOKUP($B257,'Tillförd energi'!$B$1:$AI$700,MATCH(J$1,'Tillförd energi'!$B$1:$AQ$1,0),FALSE)</f>
        <v>0</v>
      </c>
      <c r="K257">
        <f>VLOOKUP($B257,'Tillförd energi'!$B$1:$AI$700,MATCH(K$1,'Tillförd energi'!$B$1:$AQ$1,0),FALSE)</f>
        <v>0</v>
      </c>
      <c r="L257">
        <f>VLOOKUP($B257,'Tillförd energi'!$B$1:$AI$700,MATCH(L$1,'Tillförd energi'!$B$1:$AQ$1,0),FALSE)</f>
        <v>0</v>
      </c>
      <c r="M257">
        <f>VLOOKUP($B257,'Tillförd energi'!$B$1:$AI$700,MATCH(M$1,'Tillförd energi'!$B$1:$AQ$1,0),FALSE)</f>
        <v>0</v>
      </c>
      <c r="N257">
        <f>VLOOKUP($B257,'Tillförd energi'!$B$1:$AI$700,MATCH(N$1,'Tillförd energi'!$B$1:$AQ$1,0),FALSE)</f>
        <v>0</v>
      </c>
      <c r="O257">
        <f>VLOOKUP($B257,'Tillförd energi'!$B$1:$AI$700,MATCH(O$1,'Tillförd energi'!$B$1:$AQ$1,0),FALSE)</f>
        <v>0</v>
      </c>
      <c r="P257">
        <f>VLOOKUP($B257,'Tillförd energi'!$B$1:$AI$700,MATCH(P$1,'Tillförd energi'!$B$1:$AQ$1,0),FALSE)</f>
        <v>0</v>
      </c>
      <c r="Q257">
        <f>VLOOKUP($B257,'Tillförd energi'!$B$1:$AI$700,MATCH(Q$1,'Tillförd energi'!$B$1:$AQ$1,0),FALSE)</f>
        <v>0</v>
      </c>
      <c r="R257">
        <f>VLOOKUP($B257,'Tillförd energi'!$B$1:$AI$700,MATCH(R$1,'Tillförd energi'!$B$1:$AQ$1,0),FALSE)</f>
        <v>0</v>
      </c>
      <c r="S257">
        <f>VLOOKUP($B257,'Tillförd energi'!$B$1:$AI$700,MATCH(S$1,'Tillförd energi'!$B$1:$AQ$1,0),FALSE)</f>
        <v>0</v>
      </c>
      <c r="T257">
        <f>VLOOKUP($B257,'Tillförd energi'!$B$1:$AI$700,MATCH(T$1,'Tillförd energi'!$B$1:$AQ$1,0),FALSE)</f>
        <v>0</v>
      </c>
      <c r="U257">
        <f>VLOOKUP($B257,'Tillförd energi'!$B$1:$AI$700,MATCH(U$1,'Tillförd energi'!$B$1:$AQ$1,0),FALSE)</f>
        <v>0</v>
      </c>
      <c r="V257">
        <f>VLOOKUP($B257,'Tillförd energi'!$B$1:$AI$700,MATCH(V$1,'Tillförd energi'!$B$1:$AQ$1,0),FALSE)</f>
        <v>0</v>
      </c>
      <c r="W257">
        <f>VLOOKUP($B257,'Tillförd energi'!$B$1:$AI$700,MATCH(W$1,'Tillförd energi'!$B$1:$AQ$1,0),FALSE)</f>
        <v>0</v>
      </c>
      <c r="X257">
        <f>VLOOKUP($B257,'Tillförd energi'!$B$1:$AI$700,MATCH(X$1,'Tillförd energi'!$B$1:$AQ$1,0),FALSE)</f>
        <v>0</v>
      </c>
      <c r="Y257">
        <f>VLOOKUP($B257,'Tillförd energi'!$B$1:$AI$700,MATCH(Y$1,'Tillförd energi'!$B$1:$AQ$1,0),FALSE)</f>
        <v>0</v>
      </c>
      <c r="Z257">
        <f>VLOOKUP($B257,'Tillförd energi'!$B$1:$AI$700,MATCH(Z$1,'Tillförd energi'!$B$1:$AQ$1,0),FALSE)</f>
        <v>0</v>
      </c>
      <c r="AA257">
        <f>VLOOKUP($B257,'Tillförd energi'!$B$1:$AI$700,MATCH(AA$1,'Tillförd energi'!$B$1:$AQ$1,0),FALSE)</f>
        <v>0</v>
      </c>
      <c r="AB257">
        <f>VLOOKUP($B257,'Tillförd energi'!$B$1:$AI$700,MATCH(AB$1,'Tillförd energi'!$B$1:$AQ$1,0),FALSE)</f>
        <v>0</v>
      </c>
      <c r="AC257">
        <f>VLOOKUP($B257,'Tillförd energi'!$B$1:$AI$700,MATCH(AC$1,'Tillförd energi'!$B$1:$AQ$1,0),FALSE)</f>
        <v>0</v>
      </c>
      <c r="AD257">
        <f>VLOOKUP($B257,'Tillförd energi'!$B$1:$AI$700,MATCH(AD$1,'Tillförd energi'!$B$1:$AQ$1,0),FALSE)</f>
        <v>0</v>
      </c>
      <c r="AE257">
        <f>VLOOKUP($B257,'Tillförd energi'!$B$1:$AI$700,MATCH(AE$1,'Tillförd energi'!$B$1:$AQ$1,0),FALSE)</f>
        <v>0</v>
      </c>
      <c r="AF257">
        <f>VLOOKUP($B257,'Tillförd energi'!$B$1:$AI$700,MATCH(AF$1,'Tillförd energi'!$B$1:$AQ$1,0),FALSE)</f>
        <v>0</v>
      </c>
      <c r="AG257">
        <f>IFERROR(VLOOKUP(B257,Miljö!$B$1:$AC$550,MATCH("Köpt mängd produktionsspecifik fjärrvärme:",Miljö!$B$1:$AC$1,0),FALSE)/1,0)</f>
        <v>0</v>
      </c>
      <c r="AI257">
        <f t="shared" si="66"/>
        <v>0</v>
      </c>
      <c r="AJ257">
        <f t="shared" si="67"/>
        <v>0</v>
      </c>
      <c r="AK257" t="str">
        <f>IF(ISERROR(1/VLOOKUP($B257,Leveranser!$B$1:$S$500,MATCH("såld värme (gwh)",Leveranser!$B$1:$S$1,0),FALSE)),"",VLOOKUP($B257,Leveranser!$B$1:$S$500,MATCH("såld värme (gwh)",Leveranser!$B$1:$S$1,0),FALSE))</f>
        <v/>
      </c>
      <c r="AL257">
        <f>VLOOKUP($B257,Leveranser!$B$1:$Y$500,MATCH("Totalt såld fjärrvärme till andra fjärrvärmeföretag",Leveranser!$B$1:$AA$1,0),FALSE)</f>
        <v>0</v>
      </c>
      <c r="AM257">
        <f>IF(ISERROR(1/VLOOKUP($B257,Miljö!$B$1:$S$500,MATCH("Såld mängd produktionsspecifik fjärrvärme (GWh)",Miljö!$B$1:$R$1,0),FALSE)),0,VLOOKUP($B257,Miljö!$B$1:$S$500,MATCH("Såld mängd produktionsspecifik fjärrvärme (GWh)",Miljö!$B$1:$R$1,0),FALSE))</f>
        <v>0</v>
      </c>
      <c r="AN257" s="239" t="str">
        <f t="shared" si="68"/>
        <v/>
      </c>
      <c r="AP257" t="str">
        <f>IFERROR(VLOOKUP($B257,Miljövärden!$B$2:$H$550,7,FALSE),"Nej, saknas")</f>
        <v>Nej</v>
      </c>
      <c r="AQ257" t="str">
        <f>IFERROR(VLOOKUP($B257,Miljövärden!$B$2:$H$550,6,FALSE),"Nej, saknas")</f>
        <v>Nej</v>
      </c>
      <c r="AU257">
        <f t="shared" si="69"/>
        <v>0</v>
      </c>
      <c r="AV257">
        <f t="shared" si="70"/>
        <v>0</v>
      </c>
      <c r="AW257">
        <f t="shared" si="71"/>
        <v>0</v>
      </c>
      <c r="AX257">
        <f t="shared" si="72"/>
        <v>0</v>
      </c>
      <c r="AZ257">
        <f t="shared" si="73"/>
        <v>0</v>
      </c>
      <c r="BC257">
        <f t="shared" si="74"/>
        <v>0</v>
      </c>
      <c r="BD257">
        <f t="shared" si="75"/>
        <v>0</v>
      </c>
      <c r="BE257">
        <f t="shared" si="76"/>
        <v>0</v>
      </c>
      <c r="BF257">
        <f t="shared" si="77"/>
        <v>0</v>
      </c>
      <c r="BG257">
        <f t="shared" si="78"/>
        <v>0</v>
      </c>
      <c r="BH257" t="str">
        <f>VLOOKUP(B257,Miljö!$B$1:$I$482,MATCH("Fossilandel för ursprungspecificerad el ()",Miljö!$B$1:$I$1,0),FALSE)</f>
        <v>-</v>
      </c>
      <c r="BI257" t="str">
        <f>VLOOKUP(B257,Miljö!$B$1:$BX$482,MATCH("Kärnkraftsandel för ursprungsspecificerad el ()",Miljö!$B$1:$O$1,0),FALSE)</f>
        <v>-</v>
      </c>
      <c r="BJ257">
        <f t="shared" si="79"/>
        <v>0</v>
      </c>
      <c r="BK257" t="str">
        <f>VLOOKUP(B257,Miljö!$B$1:$O$482,MATCH("Fossil andel i procent (%)",Miljö!$B$1:$O$1,0),FALSE)</f>
        <v>-</v>
      </c>
      <c r="BL257">
        <f t="shared" si="80"/>
        <v>0</v>
      </c>
      <c r="BO257" s="289" t="str">
        <f t="shared" si="81"/>
        <v/>
      </c>
      <c r="BP257" s="239" t="str">
        <f t="shared" si="82"/>
        <v/>
      </c>
      <c r="BQ257" s="239" t="str">
        <f t="shared" si="83"/>
        <v/>
      </c>
      <c r="BR257" s="239" t="str">
        <f t="shared" si="84"/>
        <v/>
      </c>
      <c r="BS257" s="239"/>
      <c r="BT257" s="351">
        <f t="shared" si="85"/>
        <v>0</v>
      </c>
      <c r="BW257" s="289" t="str">
        <f>IF(AP257="ja",VLOOKUP(B257,Miljövärden!$B$2:$H$550,MATCH("Total andel fossilt",Miljövärden!$B$2:$H$2,0),FALSE),"")</f>
        <v/>
      </c>
      <c r="BZ257" s="351" t="str">
        <f t="shared" si="86"/>
        <v/>
      </c>
      <c r="CA257" s="353" t="str">
        <f t="shared" si="87"/>
        <v/>
      </c>
    </row>
    <row r="258" spans="1:79" x14ac:dyDescent="0.25">
      <c r="A258" s="2" t="s">
        <v>414</v>
      </c>
      <c r="B258" s="2" t="s">
        <v>418</v>
      </c>
      <c r="C258">
        <f>VLOOKUP($B258,'Tillförd energi'!$B$1:$AI$700,MATCH(C$1,'Tillförd energi'!$B$1:$AQ$1,0),FALSE)</f>
        <v>0</v>
      </c>
      <c r="D258">
        <f>VLOOKUP($B258,'Tillförd energi'!$B$1:$AI$700,MATCH(D$1,'Tillförd energi'!$B$1:$AQ$1,0),FALSE)</f>
        <v>0</v>
      </c>
      <c r="E258">
        <f>VLOOKUP($B258,'Tillförd energi'!$B$1:$AI$700,MATCH(E$1,'Tillförd energi'!$B$1:$AQ$1,0),FALSE)</f>
        <v>0</v>
      </c>
      <c r="F258">
        <f>VLOOKUP($B258,'Tillförd energi'!$B$1:$AI$700,MATCH(F$1,'Tillförd energi'!$B$1:$AQ$1,0),FALSE)</f>
        <v>0</v>
      </c>
      <c r="G258">
        <f>VLOOKUP($B258,'Tillförd energi'!$B$1:$AI$700,MATCH(G$1,'Tillförd energi'!$B$1:$AQ$1,0),FALSE)</f>
        <v>0</v>
      </c>
      <c r="H258">
        <f>VLOOKUP($B258,'Tillförd energi'!$B$1:$AI$700,MATCH(H$1,'Tillförd energi'!$B$1:$AQ$1,0),FALSE)</f>
        <v>0</v>
      </c>
      <c r="I258">
        <f>VLOOKUP($B258,'Tillförd energi'!$B$1:$AI$700,MATCH(I$1,'Tillförd energi'!$B$1:$AQ$1,0),FALSE)</f>
        <v>0</v>
      </c>
      <c r="J258">
        <f>VLOOKUP($B258,'Tillförd energi'!$B$1:$AI$700,MATCH(J$1,'Tillförd energi'!$B$1:$AQ$1,0),FALSE)</f>
        <v>0</v>
      </c>
      <c r="K258">
        <f>VLOOKUP($B258,'Tillförd energi'!$B$1:$AI$700,MATCH(K$1,'Tillförd energi'!$B$1:$AQ$1,0),FALSE)</f>
        <v>0</v>
      </c>
      <c r="L258">
        <f>VLOOKUP($B258,'Tillförd energi'!$B$1:$AI$700,MATCH(L$1,'Tillförd energi'!$B$1:$AQ$1,0),FALSE)</f>
        <v>0</v>
      </c>
      <c r="M258">
        <f>VLOOKUP($B258,'Tillförd energi'!$B$1:$AI$700,MATCH(M$1,'Tillförd energi'!$B$1:$AQ$1,0),FALSE)</f>
        <v>0</v>
      </c>
      <c r="N258">
        <f>VLOOKUP($B258,'Tillförd energi'!$B$1:$AI$700,MATCH(N$1,'Tillförd energi'!$B$1:$AQ$1,0),FALSE)</f>
        <v>0</v>
      </c>
      <c r="O258">
        <f>VLOOKUP($B258,'Tillförd energi'!$B$1:$AI$700,MATCH(O$1,'Tillförd energi'!$B$1:$AQ$1,0),FALSE)</f>
        <v>0</v>
      </c>
      <c r="P258">
        <f>VLOOKUP($B258,'Tillförd energi'!$B$1:$AI$700,MATCH(P$1,'Tillförd energi'!$B$1:$AQ$1,0),FALSE)</f>
        <v>0</v>
      </c>
      <c r="Q258">
        <f>VLOOKUP($B258,'Tillförd energi'!$B$1:$AI$700,MATCH(Q$1,'Tillförd energi'!$B$1:$AQ$1,0),FALSE)</f>
        <v>0</v>
      </c>
      <c r="R258">
        <f>VLOOKUP($B258,'Tillförd energi'!$B$1:$AI$700,MATCH(R$1,'Tillförd energi'!$B$1:$AQ$1,0),FALSE)</f>
        <v>0</v>
      </c>
      <c r="S258">
        <f>VLOOKUP($B258,'Tillförd energi'!$B$1:$AI$700,MATCH(S$1,'Tillförd energi'!$B$1:$AQ$1,0),FALSE)</f>
        <v>0</v>
      </c>
      <c r="T258">
        <f>VLOOKUP($B258,'Tillförd energi'!$B$1:$AI$700,MATCH(T$1,'Tillförd energi'!$B$1:$AQ$1,0),FALSE)</f>
        <v>0</v>
      </c>
      <c r="U258">
        <f>VLOOKUP($B258,'Tillförd energi'!$B$1:$AI$700,MATCH(U$1,'Tillförd energi'!$B$1:$AQ$1,0),FALSE)</f>
        <v>0</v>
      </c>
      <c r="V258">
        <f>VLOOKUP($B258,'Tillförd energi'!$B$1:$AI$700,MATCH(V$1,'Tillförd energi'!$B$1:$AQ$1,0),FALSE)</f>
        <v>0</v>
      </c>
      <c r="W258">
        <f>VLOOKUP($B258,'Tillförd energi'!$B$1:$AI$700,MATCH(W$1,'Tillförd energi'!$B$1:$AQ$1,0),FALSE)</f>
        <v>0</v>
      </c>
      <c r="X258">
        <f>VLOOKUP($B258,'Tillförd energi'!$B$1:$AI$700,MATCH(X$1,'Tillförd energi'!$B$1:$AQ$1,0),FALSE)</f>
        <v>0</v>
      </c>
      <c r="Y258">
        <f>VLOOKUP($B258,'Tillförd energi'!$B$1:$AI$700,MATCH(Y$1,'Tillförd energi'!$B$1:$AQ$1,0),FALSE)</f>
        <v>0</v>
      </c>
      <c r="Z258">
        <f>VLOOKUP($B258,'Tillförd energi'!$B$1:$AI$700,MATCH(Z$1,'Tillförd energi'!$B$1:$AQ$1,0),FALSE)</f>
        <v>0</v>
      </c>
      <c r="AA258">
        <f>VLOOKUP($B258,'Tillförd energi'!$B$1:$AI$700,MATCH(AA$1,'Tillförd energi'!$B$1:$AQ$1,0),FALSE)</f>
        <v>0</v>
      </c>
      <c r="AB258">
        <f>VLOOKUP($B258,'Tillförd energi'!$B$1:$AI$700,MATCH(AB$1,'Tillförd energi'!$B$1:$AQ$1,0),FALSE)</f>
        <v>0</v>
      </c>
      <c r="AC258">
        <f>VLOOKUP($B258,'Tillförd energi'!$B$1:$AI$700,MATCH(AC$1,'Tillförd energi'!$B$1:$AQ$1,0),FALSE)</f>
        <v>0</v>
      </c>
      <c r="AD258">
        <f>VLOOKUP($B258,'Tillförd energi'!$B$1:$AI$700,MATCH(AD$1,'Tillförd energi'!$B$1:$AQ$1,0),FALSE)</f>
        <v>0</v>
      </c>
      <c r="AE258">
        <f>VLOOKUP($B258,'Tillförd energi'!$B$1:$AI$700,MATCH(AE$1,'Tillförd energi'!$B$1:$AQ$1,0),FALSE)</f>
        <v>0</v>
      </c>
      <c r="AF258">
        <f>VLOOKUP($B258,'Tillförd energi'!$B$1:$AI$700,MATCH(AF$1,'Tillförd energi'!$B$1:$AQ$1,0),FALSE)</f>
        <v>0</v>
      </c>
      <c r="AG258">
        <f>IFERROR(VLOOKUP(B258,Miljö!$B$1:$AC$550,MATCH("Köpt mängd produktionsspecifik fjärrvärme:",Miljö!$B$1:$AC$1,0),FALSE)/1,0)</f>
        <v>0</v>
      </c>
      <c r="AI258">
        <f t="shared" si="66"/>
        <v>0</v>
      </c>
      <c r="AJ258">
        <f t="shared" si="67"/>
        <v>0</v>
      </c>
      <c r="AK258" t="str">
        <f>IF(ISERROR(1/VLOOKUP($B258,Leveranser!$B$1:$S$500,MATCH("såld värme (gwh)",Leveranser!$B$1:$S$1,0),FALSE)),"",VLOOKUP($B258,Leveranser!$B$1:$S$500,MATCH("såld värme (gwh)",Leveranser!$B$1:$S$1,0),FALSE))</f>
        <v/>
      </c>
      <c r="AL258">
        <f>VLOOKUP($B258,Leveranser!$B$1:$Y$500,MATCH("Totalt såld fjärrvärme till andra fjärrvärmeföretag",Leveranser!$B$1:$AA$1,0),FALSE)</f>
        <v>0</v>
      </c>
      <c r="AM258">
        <f>IF(ISERROR(1/VLOOKUP($B258,Miljö!$B$1:$S$500,MATCH("Såld mängd produktionsspecifik fjärrvärme (GWh)",Miljö!$B$1:$R$1,0),FALSE)),0,VLOOKUP($B258,Miljö!$B$1:$S$500,MATCH("Såld mängd produktionsspecifik fjärrvärme (GWh)",Miljö!$B$1:$R$1,0),FALSE))</f>
        <v>0</v>
      </c>
      <c r="AN258" s="239" t="str">
        <f t="shared" si="68"/>
        <v/>
      </c>
      <c r="AP258" t="str">
        <f>IFERROR(VLOOKUP($B258,Miljövärden!$B$2:$H$550,7,FALSE),"Nej, saknas")</f>
        <v>Nej</v>
      </c>
      <c r="AQ258" t="str">
        <f>IFERROR(VLOOKUP($B258,Miljövärden!$B$2:$H$550,6,FALSE),"Nej, saknas")</f>
        <v>Nej</v>
      </c>
      <c r="AU258">
        <f t="shared" si="69"/>
        <v>0</v>
      </c>
      <c r="AV258">
        <f t="shared" si="70"/>
        <v>0</v>
      </c>
      <c r="AW258">
        <f t="shared" si="71"/>
        <v>0</v>
      </c>
      <c r="AX258">
        <f t="shared" si="72"/>
        <v>0</v>
      </c>
      <c r="AZ258">
        <f t="shared" si="73"/>
        <v>0</v>
      </c>
      <c r="BC258">
        <f t="shared" si="74"/>
        <v>0</v>
      </c>
      <c r="BD258">
        <f t="shared" si="75"/>
        <v>0</v>
      </c>
      <c r="BE258">
        <f t="shared" si="76"/>
        <v>0</v>
      </c>
      <c r="BF258">
        <f t="shared" si="77"/>
        <v>0</v>
      </c>
      <c r="BG258">
        <f t="shared" si="78"/>
        <v>0</v>
      </c>
      <c r="BH258" t="str">
        <f>VLOOKUP(B258,Miljö!$B$1:$I$482,MATCH("Fossilandel för ursprungspecificerad el ()",Miljö!$B$1:$I$1,0),FALSE)</f>
        <v>-</v>
      </c>
      <c r="BI258" t="str">
        <f>VLOOKUP(B258,Miljö!$B$1:$BX$482,MATCH("Kärnkraftsandel för ursprungsspecificerad el ()",Miljö!$B$1:$O$1,0),FALSE)</f>
        <v>-</v>
      </c>
      <c r="BJ258">
        <f t="shared" si="79"/>
        <v>0</v>
      </c>
      <c r="BK258" t="str">
        <f>VLOOKUP(B258,Miljö!$B$1:$O$482,MATCH("Fossil andel i procent (%)",Miljö!$B$1:$O$1,0),FALSE)</f>
        <v>-</v>
      </c>
      <c r="BL258">
        <f t="shared" si="80"/>
        <v>0</v>
      </c>
      <c r="BO258" s="289" t="str">
        <f t="shared" si="81"/>
        <v/>
      </c>
      <c r="BP258" s="239" t="str">
        <f t="shared" si="82"/>
        <v/>
      </c>
      <c r="BQ258" s="239" t="str">
        <f t="shared" si="83"/>
        <v/>
      </c>
      <c r="BR258" s="239" t="str">
        <f t="shared" si="84"/>
        <v/>
      </c>
      <c r="BS258" s="239"/>
      <c r="BT258" s="351">
        <f t="shared" si="85"/>
        <v>0</v>
      </c>
      <c r="BW258" s="289" t="str">
        <f>IF(AP258="ja",VLOOKUP(B258,Miljövärden!$B$2:$H$550,MATCH("Total andel fossilt",Miljövärden!$B$2:$H$2,0),FALSE),"")</f>
        <v/>
      </c>
      <c r="BZ258" s="351" t="str">
        <f t="shared" si="86"/>
        <v/>
      </c>
      <c r="CA258" s="353" t="str">
        <f t="shared" si="87"/>
        <v/>
      </c>
    </row>
    <row r="259" spans="1:79" x14ac:dyDescent="0.25">
      <c r="A259" s="2" t="s">
        <v>414</v>
      </c>
      <c r="B259" s="2" t="s">
        <v>419</v>
      </c>
      <c r="C259">
        <f>VLOOKUP($B259,'Tillförd energi'!$B$1:$AI$700,MATCH(C$1,'Tillförd energi'!$B$1:$AQ$1,0),FALSE)</f>
        <v>0</v>
      </c>
      <c r="D259">
        <f>VLOOKUP($B259,'Tillförd energi'!$B$1:$AI$700,MATCH(D$1,'Tillförd energi'!$B$1:$AQ$1,0),FALSE)</f>
        <v>0</v>
      </c>
      <c r="E259">
        <f>VLOOKUP($B259,'Tillförd energi'!$B$1:$AI$700,MATCH(E$1,'Tillförd energi'!$B$1:$AQ$1,0),FALSE)</f>
        <v>0</v>
      </c>
      <c r="F259">
        <f>VLOOKUP($B259,'Tillförd energi'!$B$1:$AI$700,MATCH(F$1,'Tillförd energi'!$B$1:$AQ$1,0),FALSE)</f>
        <v>0</v>
      </c>
      <c r="G259">
        <f>VLOOKUP($B259,'Tillförd energi'!$B$1:$AI$700,MATCH(G$1,'Tillförd energi'!$B$1:$AQ$1,0),FALSE)</f>
        <v>0</v>
      </c>
      <c r="H259">
        <f>VLOOKUP($B259,'Tillförd energi'!$B$1:$AI$700,MATCH(H$1,'Tillförd energi'!$B$1:$AQ$1,0),FALSE)</f>
        <v>0</v>
      </c>
      <c r="I259">
        <f>VLOOKUP($B259,'Tillförd energi'!$B$1:$AI$700,MATCH(I$1,'Tillförd energi'!$B$1:$AQ$1,0),FALSE)</f>
        <v>0</v>
      </c>
      <c r="J259">
        <f>VLOOKUP($B259,'Tillförd energi'!$B$1:$AI$700,MATCH(J$1,'Tillförd energi'!$B$1:$AQ$1,0),FALSE)</f>
        <v>0</v>
      </c>
      <c r="K259">
        <f>VLOOKUP($B259,'Tillförd energi'!$B$1:$AI$700,MATCH(K$1,'Tillförd energi'!$B$1:$AQ$1,0),FALSE)</f>
        <v>0</v>
      </c>
      <c r="L259">
        <f>VLOOKUP($B259,'Tillförd energi'!$B$1:$AI$700,MATCH(L$1,'Tillförd energi'!$B$1:$AQ$1,0),FALSE)</f>
        <v>0</v>
      </c>
      <c r="M259">
        <f>VLOOKUP($B259,'Tillförd energi'!$B$1:$AI$700,MATCH(M$1,'Tillförd energi'!$B$1:$AQ$1,0),FALSE)</f>
        <v>0</v>
      </c>
      <c r="N259">
        <f>VLOOKUP($B259,'Tillförd energi'!$B$1:$AI$700,MATCH(N$1,'Tillförd energi'!$B$1:$AQ$1,0),FALSE)</f>
        <v>0</v>
      </c>
      <c r="O259">
        <f>VLOOKUP($B259,'Tillförd energi'!$B$1:$AI$700,MATCH(O$1,'Tillförd energi'!$B$1:$AQ$1,0),FALSE)</f>
        <v>0</v>
      </c>
      <c r="P259">
        <f>VLOOKUP($B259,'Tillförd energi'!$B$1:$AI$700,MATCH(P$1,'Tillförd energi'!$B$1:$AQ$1,0),FALSE)</f>
        <v>0</v>
      </c>
      <c r="Q259">
        <f>VLOOKUP($B259,'Tillförd energi'!$B$1:$AI$700,MATCH(Q$1,'Tillförd energi'!$B$1:$AQ$1,0),FALSE)</f>
        <v>0</v>
      </c>
      <c r="R259">
        <f>VLOOKUP($B259,'Tillförd energi'!$B$1:$AI$700,MATCH(R$1,'Tillförd energi'!$B$1:$AQ$1,0),FALSE)</f>
        <v>0</v>
      </c>
      <c r="S259">
        <f>VLOOKUP($B259,'Tillförd energi'!$B$1:$AI$700,MATCH(S$1,'Tillförd energi'!$B$1:$AQ$1,0),FALSE)</f>
        <v>0</v>
      </c>
      <c r="T259">
        <f>VLOOKUP($B259,'Tillförd energi'!$B$1:$AI$700,MATCH(T$1,'Tillförd energi'!$B$1:$AQ$1,0),FALSE)</f>
        <v>0</v>
      </c>
      <c r="U259">
        <f>VLOOKUP($B259,'Tillförd energi'!$B$1:$AI$700,MATCH(U$1,'Tillförd energi'!$B$1:$AQ$1,0),FALSE)</f>
        <v>0</v>
      </c>
      <c r="V259">
        <f>VLOOKUP($B259,'Tillförd energi'!$B$1:$AI$700,MATCH(V$1,'Tillförd energi'!$B$1:$AQ$1,0),FALSE)</f>
        <v>0</v>
      </c>
      <c r="W259">
        <f>VLOOKUP($B259,'Tillförd energi'!$B$1:$AI$700,MATCH(W$1,'Tillförd energi'!$B$1:$AQ$1,0),FALSE)</f>
        <v>0</v>
      </c>
      <c r="X259">
        <f>VLOOKUP($B259,'Tillförd energi'!$B$1:$AI$700,MATCH(X$1,'Tillförd energi'!$B$1:$AQ$1,0),FALSE)</f>
        <v>0</v>
      </c>
      <c r="Y259">
        <f>VLOOKUP($B259,'Tillförd energi'!$B$1:$AI$700,MATCH(Y$1,'Tillförd energi'!$B$1:$AQ$1,0),FALSE)</f>
        <v>0</v>
      </c>
      <c r="Z259">
        <f>VLOOKUP($B259,'Tillförd energi'!$B$1:$AI$700,MATCH(Z$1,'Tillförd energi'!$B$1:$AQ$1,0),FALSE)</f>
        <v>0</v>
      </c>
      <c r="AA259">
        <f>VLOOKUP($B259,'Tillförd energi'!$B$1:$AI$700,MATCH(AA$1,'Tillförd energi'!$B$1:$AQ$1,0),FALSE)</f>
        <v>0</v>
      </c>
      <c r="AB259">
        <f>VLOOKUP($B259,'Tillförd energi'!$B$1:$AI$700,MATCH(AB$1,'Tillförd energi'!$B$1:$AQ$1,0),FALSE)</f>
        <v>0</v>
      </c>
      <c r="AC259">
        <f>VLOOKUP($B259,'Tillförd energi'!$B$1:$AI$700,MATCH(AC$1,'Tillförd energi'!$B$1:$AQ$1,0),FALSE)</f>
        <v>0</v>
      </c>
      <c r="AD259">
        <f>VLOOKUP($B259,'Tillförd energi'!$B$1:$AI$700,MATCH(AD$1,'Tillförd energi'!$B$1:$AQ$1,0),FALSE)</f>
        <v>0</v>
      </c>
      <c r="AE259">
        <f>VLOOKUP($B259,'Tillförd energi'!$B$1:$AI$700,MATCH(AE$1,'Tillförd energi'!$B$1:$AQ$1,0),FALSE)</f>
        <v>0</v>
      </c>
      <c r="AF259">
        <f>VLOOKUP($B259,'Tillförd energi'!$B$1:$AI$700,MATCH(AF$1,'Tillförd energi'!$B$1:$AQ$1,0),FALSE)</f>
        <v>0</v>
      </c>
      <c r="AG259">
        <f>IFERROR(VLOOKUP(B259,Miljö!$B$1:$AC$550,MATCH("Köpt mängd produktionsspecifik fjärrvärme:",Miljö!$B$1:$AC$1,0),FALSE)/1,0)</f>
        <v>0</v>
      </c>
      <c r="AI259">
        <f t="shared" ref="AI259:AI322" si="88">SUM(C259:AF259)</f>
        <v>0</v>
      </c>
      <c r="AJ259">
        <f t="shared" ref="AJ259:AJ322" si="89">SUM(C259:AG259)</f>
        <v>0</v>
      </c>
      <c r="AK259" t="str">
        <f>IF(ISERROR(1/VLOOKUP($B259,Leveranser!$B$1:$S$500,MATCH("såld värme (gwh)",Leveranser!$B$1:$S$1,0),FALSE)),"",VLOOKUP($B259,Leveranser!$B$1:$S$500,MATCH("såld värme (gwh)",Leveranser!$B$1:$S$1,0),FALSE))</f>
        <v/>
      </c>
      <c r="AL259">
        <f>VLOOKUP($B259,Leveranser!$B$1:$Y$500,MATCH("Totalt såld fjärrvärme till andra fjärrvärmeföretag",Leveranser!$B$1:$AA$1,0),FALSE)</f>
        <v>0</v>
      </c>
      <c r="AM259">
        <f>IF(ISERROR(1/VLOOKUP($B259,Miljö!$B$1:$S$500,MATCH("Såld mängd produktionsspecifik fjärrvärme (GWh)",Miljö!$B$1:$R$1,0),FALSE)),0,VLOOKUP($B259,Miljö!$B$1:$S$500,MATCH("Såld mängd produktionsspecifik fjärrvärme (GWh)",Miljö!$B$1:$R$1,0),FALSE))</f>
        <v>0</v>
      </c>
      <c r="AN259" s="239" t="str">
        <f t="shared" ref="AN259:AN322" si="90">IFERROR(AK259/AJ259,"")</f>
        <v/>
      </c>
      <c r="AP259" t="str">
        <f>IFERROR(VLOOKUP($B259,Miljövärden!$B$2:$H$550,7,FALSE),"Nej, saknas")</f>
        <v>Nej</v>
      </c>
      <c r="AQ259" t="str">
        <f>IFERROR(VLOOKUP($B259,Miljövärden!$B$2:$H$550,6,FALSE),"Nej, saknas")</f>
        <v>Nej</v>
      </c>
      <c r="AU259">
        <f t="shared" ref="AU259:AU322" si="91">Z259+AA259+AF259</f>
        <v>0</v>
      </c>
      <c r="AV259">
        <f t="shared" ref="AV259:AV322" si="92">X259</f>
        <v>0</v>
      </c>
      <c r="AW259">
        <f t="shared" ref="AW259:AW322" si="93">M259+N259+O259+P259+Q259</f>
        <v>0</v>
      </c>
      <c r="AX259">
        <f t="shared" ref="AX259:AX322" si="94">R259+S259+T259+U259</f>
        <v>0</v>
      </c>
      <c r="AZ259">
        <f t="shared" ref="AZ259:AZ322" si="95">L259+M259+N259+O259+P259+Q259+R259+S259+T259+U259+V259+W259+X259</f>
        <v>0</v>
      </c>
      <c r="BC259">
        <f t="shared" ref="BC259:BC322" si="96">C259+D259+E259+F259+G259+H259+AE259</f>
        <v>0</v>
      </c>
      <c r="BD259">
        <f t="shared" ref="BD259:BD322" si="97">Y259</f>
        <v>0</v>
      </c>
      <c r="BE259">
        <f t="shared" ref="BE259:BE322" si="98">M259+N259+O259+P259+Q259+R259+S259+T259+U259+V259+W259+X259</f>
        <v>0</v>
      </c>
      <c r="BF259">
        <f t="shared" ref="BF259:BF322" si="99">I259+J259+K259+L259+AB259+AC259+AD259</f>
        <v>0</v>
      </c>
      <c r="BG259">
        <f t="shared" ref="BG259:BG322" si="100">Z259+AA259+AF259</f>
        <v>0</v>
      </c>
      <c r="BH259" t="str">
        <f>VLOOKUP(B259,Miljö!$B$1:$I$482,MATCH("Fossilandel för ursprungspecificerad el ()",Miljö!$B$1:$I$1,0),FALSE)</f>
        <v>-</v>
      </c>
      <c r="BI259" t="str">
        <f>VLOOKUP(B259,Miljö!$B$1:$BX$482,MATCH("Kärnkraftsandel för ursprungsspecificerad el ()",Miljö!$B$1:$O$1,0),FALSE)</f>
        <v>-</v>
      </c>
      <c r="BJ259">
        <f t="shared" ref="BJ259:BJ322" si="101">AG259</f>
        <v>0</v>
      </c>
      <c r="BK259" t="str">
        <f>VLOOKUP(B259,Miljö!$B$1:$O$482,MATCH("Fossil andel i procent (%)",Miljö!$B$1:$O$1,0),FALSE)</f>
        <v>-</v>
      </c>
      <c r="BL259">
        <f t="shared" ref="BL259:BL322" si="102">SUM(BC259:BG259,BJ259)</f>
        <v>0</v>
      </c>
      <c r="BO259" s="289" t="str">
        <f t="shared" ref="BO259:BO322" si="103">IF(AP259="ja",(BC259+IFERROR(BG259*BH259,0)+IFERROR(BJ259*BK259/100,0))/$BL259,"")</f>
        <v/>
      </c>
      <c r="BP259" s="239" t="str">
        <f t="shared" ref="BP259:BP322" si="104">IF(AP259="ja",(BD259+IFERROR(BG259*BI259,0)+IFERROR(BJ259*(1-BK259/100),0))/$BL259,"")</f>
        <v/>
      </c>
      <c r="BQ259" s="239" t="str">
        <f t="shared" ref="BQ259:BQ322" si="105">IF(AP259="ja",(BE259+IFERROR(BG259*(1-BH259-BI259),0))/$BL259,"")</f>
        <v/>
      </c>
      <c r="BR259" s="239" t="str">
        <f t="shared" ref="BR259:BR322" si="106">IF(AP259="ja",BF259/$BL259,"")</f>
        <v/>
      </c>
      <c r="BS259" s="239"/>
      <c r="BT259" s="351">
        <f t="shared" ref="BT259:BT322" si="107">SUM(BO259:BR259)</f>
        <v>0</v>
      </c>
      <c r="BW259" s="289" t="str">
        <f>IF(AP259="ja",VLOOKUP(B259,Miljövärden!$B$2:$H$550,MATCH("Total andel fossilt",Miljövärden!$B$2:$H$2,0),FALSE),"")</f>
        <v/>
      </c>
      <c r="BZ259" s="351" t="str">
        <f t="shared" ref="BZ259:BZ322" si="108">IFERROR(BW259-BO259,"")</f>
        <v/>
      </c>
      <c r="CA259" s="353" t="str">
        <f t="shared" ref="CA259:CA322" si="109">IFERROR(ROUND(BW259,3)-ROUND(BO259,3),"")</f>
        <v/>
      </c>
    </row>
    <row r="260" spans="1:79" x14ac:dyDescent="0.25">
      <c r="A260" s="2" t="s">
        <v>414</v>
      </c>
      <c r="B260" s="2" t="s">
        <v>420</v>
      </c>
      <c r="C260">
        <f>VLOOKUP($B260,'Tillförd energi'!$B$1:$AI$700,MATCH(C$1,'Tillförd energi'!$B$1:$AQ$1,0),FALSE)</f>
        <v>0</v>
      </c>
      <c r="D260">
        <f>VLOOKUP($B260,'Tillförd energi'!$B$1:$AI$700,MATCH(D$1,'Tillförd energi'!$B$1:$AQ$1,0),FALSE)</f>
        <v>0</v>
      </c>
      <c r="E260">
        <f>VLOOKUP($B260,'Tillförd energi'!$B$1:$AI$700,MATCH(E$1,'Tillförd energi'!$B$1:$AQ$1,0),FALSE)</f>
        <v>0</v>
      </c>
      <c r="F260">
        <f>VLOOKUP($B260,'Tillförd energi'!$B$1:$AI$700,MATCH(F$1,'Tillförd energi'!$B$1:$AQ$1,0),FALSE)</f>
        <v>0</v>
      </c>
      <c r="G260">
        <f>VLOOKUP($B260,'Tillförd energi'!$B$1:$AI$700,MATCH(G$1,'Tillförd energi'!$B$1:$AQ$1,0),FALSE)</f>
        <v>0</v>
      </c>
      <c r="H260">
        <f>VLOOKUP($B260,'Tillförd energi'!$B$1:$AI$700,MATCH(H$1,'Tillförd energi'!$B$1:$AQ$1,0),FALSE)</f>
        <v>0</v>
      </c>
      <c r="I260">
        <f>VLOOKUP($B260,'Tillförd energi'!$B$1:$AI$700,MATCH(I$1,'Tillförd energi'!$B$1:$AQ$1,0),FALSE)</f>
        <v>0</v>
      </c>
      <c r="J260">
        <f>VLOOKUP($B260,'Tillförd energi'!$B$1:$AI$700,MATCH(J$1,'Tillförd energi'!$B$1:$AQ$1,0),FALSE)</f>
        <v>0</v>
      </c>
      <c r="K260">
        <f>VLOOKUP($B260,'Tillförd energi'!$B$1:$AI$700,MATCH(K$1,'Tillförd energi'!$B$1:$AQ$1,0),FALSE)</f>
        <v>0</v>
      </c>
      <c r="L260">
        <f>VLOOKUP($B260,'Tillförd energi'!$B$1:$AI$700,MATCH(L$1,'Tillförd energi'!$B$1:$AQ$1,0),FALSE)</f>
        <v>0</v>
      </c>
      <c r="M260">
        <f>VLOOKUP($B260,'Tillförd energi'!$B$1:$AI$700,MATCH(M$1,'Tillförd energi'!$B$1:$AQ$1,0),FALSE)</f>
        <v>0</v>
      </c>
      <c r="N260">
        <f>VLOOKUP($B260,'Tillförd energi'!$B$1:$AI$700,MATCH(N$1,'Tillförd energi'!$B$1:$AQ$1,0),FALSE)</f>
        <v>0</v>
      </c>
      <c r="O260">
        <f>VLOOKUP($B260,'Tillförd energi'!$B$1:$AI$700,MATCH(O$1,'Tillförd energi'!$B$1:$AQ$1,0),FALSE)</f>
        <v>0</v>
      </c>
      <c r="P260">
        <f>VLOOKUP($B260,'Tillförd energi'!$B$1:$AI$700,MATCH(P$1,'Tillförd energi'!$B$1:$AQ$1,0),FALSE)</f>
        <v>0</v>
      </c>
      <c r="Q260">
        <f>VLOOKUP($B260,'Tillförd energi'!$B$1:$AI$700,MATCH(Q$1,'Tillförd energi'!$B$1:$AQ$1,0),FALSE)</f>
        <v>0</v>
      </c>
      <c r="R260">
        <f>VLOOKUP($B260,'Tillförd energi'!$B$1:$AI$700,MATCH(R$1,'Tillförd energi'!$B$1:$AQ$1,0),FALSE)</f>
        <v>0</v>
      </c>
      <c r="S260">
        <f>VLOOKUP($B260,'Tillförd energi'!$B$1:$AI$700,MATCH(S$1,'Tillförd energi'!$B$1:$AQ$1,0),FALSE)</f>
        <v>0</v>
      </c>
      <c r="T260">
        <f>VLOOKUP($B260,'Tillförd energi'!$B$1:$AI$700,MATCH(T$1,'Tillförd energi'!$B$1:$AQ$1,0),FALSE)</f>
        <v>0</v>
      </c>
      <c r="U260">
        <f>VLOOKUP($B260,'Tillförd energi'!$B$1:$AI$700,MATCH(U$1,'Tillförd energi'!$B$1:$AQ$1,0),FALSE)</f>
        <v>0</v>
      </c>
      <c r="V260">
        <f>VLOOKUP($B260,'Tillförd energi'!$B$1:$AI$700,MATCH(V$1,'Tillförd energi'!$B$1:$AQ$1,0),FALSE)</f>
        <v>0</v>
      </c>
      <c r="W260">
        <f>VLOOKUP($B260,'Tillförd energi'!$B$1:$AI$700,MATCH(W$1,'Tillförd energi'!$B$1:$AQ$1,0),FALSE)</f>
        <v>0</v>
      </c>
      <c r="X260">
        <f>VLOOKUP($B260,'Tillförd energi'!$B$1:$AI$700,MATCH(X$1,'Tillförd energi'!$B$1:$AQ$1,0),FALSE)</f>
        <v>0</v>
      </c>
      <c r="Y260">
        <f>VLOOKUP($B260,'Tillförd energi'!$B$1:$AI$700,MATCH(Y$1,'Tillförd energi'!$B$1:$AQ$1,0),FALSE)</f>
        <v>0</v>
      </c>
      <c r="Z260">
        <f>VLOOKUP($B260,'Tillförd energi'!$B$1:$AI$700,MATCH(Z$1,'Tillförd energi'!$B$1:$AQ$1,0),FALSE)</f>
        <v>0</v>
      </c>
      <c r="AA260">
        <f>VLOOKUP($B260,'Tillförd energi'!$B$1:$AI$700,MATCH(AA$1,'Tillförd energi'!$B$1:$AQ$1,0),FALSE)</f>
        <v>0</v>
      </c>
      <c r="AB260">
        <f>VLOOKUP($B260,'Tillförd energi'!$B$1:$AI$700,MATCH(AB$1,'Tillförd energi'!$B$1:$AQ$1,0),FALSE)</f>
        <v>0</v>
      </c>
      <c r="AC260">
        <f>VLOOKUP($B260,'Tillförd energi'!$B$1:$AI$700,MATCH(AC$1,'Tillförd energi'!$B$1:$AQ$1,0),FALSE)</f>
        <v>0</v>
      </c>
      <c r="AD260">
        <f>VLOOKUP($B260,'Tillförd energi'!$B$1:$AI$700,MATCH(AD$1,'Tillförd energi'!$B$1:$AQ$1,0),FALSE)</f>
        <v>0</v>
      </c>
      <c r="AE260">
        <f>VLOOKUP($B260,'Tillförd energi'!$B$1:$AI$700,MATCH(AE$1,'Tillförd energi'!$B$1:$AQ$1,0),FALSE)</f>
        <v>0</v>
      </c>
      <c r="AF260">
        <f>VLOOKUP($B260,'Tillförd energi'!$B$1:$AI$700,MATCH(AF$1,'Tillförd energi'!$B$1:$AQ$1,0),FALSE)</f>
        <v>0</v>
      </c>
      <c r="AG260">
        <f>IFERROR(VLOOKUP(B260,Miljö!$B$1:$AC$550,MATCH("Köpt mängd produktionsspecifik fjärrvärme:",Miljö!$B$1:$AC$1,0),FALSE)/1,0)</f>
        <v>0</v>
      </c>
      <c r="AI260">
        <f t="shared" si="88"/>
        <v>0</v>
      </c>
      <c r="AJ260">
        <f t="shared" si="89"/>
        <v>0</v>
      </c>
      <c r="AK260" t="str">
        <f>IF(ISERROR(1/VLOOKUP($B260,Leveranser!$B$1:$S$500,MATCH("såld värme (gwh)",Leveranser!$B$1:$S$1,0),FALSE)),"",VLOOKUP($B260,Leveranser!$B$1:$S$500,MATCH("såld värme (gwh)",Leveranser!$B$1:$S$1,0),FALSE))</f>
        <v/>
      </c>
      <c r="AL260">
        <f>VLOOKUP($B260,Leveranser!$B$1:$Y$500,MATCH("Totalt såld fjärrvärme till andra fjärrvärmeföretag",Leveranser!$B$1:$AA$1,0),FALSE)</f>
        <v>0</v>
      </c>
      <c r="AM260">
        <f>IF(ISERROR(1/VLOOKUP($B260,Miljö!$B$1:$S$500,MATCH("Såld mängd produktionsspecifik fjärrvärme (GWh)",Miljö!$B$1:$R$1,0),FALSE)),0,VLOOKUP($B260,Miljö!$B$1:$S$500,MATCH("Såld mängd produktionsspecifik fjärrvärme (GWh)",Miljö!$B$1:$R$1,0),FALSE))</f>
        <v>0</v>
      </c>
      <c r="AN260" s="239" t="str">
        <f t="shared" si="90"/>
        <v/>
      </c>
      <c r="AP260" t="str">
        <f>IFERROR(VLOOKUP($B260,Miljövärden!$B$2:$H$550,7,FALSE),"Nej, saknas")</f>
        <v>Nej</v>
      </c>
      <c r="AQ260" t="str">
        <f>IFERROR(VLOOKUP($B260,Miljövärden!$B$2:$H$550,6,FALSE),"Nej, saknas")</f>
        <v>Nej</v>
      </c>
      <c r="AU260">
        <f t="shared" si="91"/>
        <v>0</v>
      </c>
      <c r="AV260">
        <f t="shared" si="92"/>
        <v>0</v>
      </c>
      <c r="AW260">
        <f t="shared" si="93"/>
        <v>0</v>
      </c>
      <c r="AX260">
        <f t="shared" si="94"/>
        <v>0</v>
      </c>
      <c r="AZ260">
        <f t="shared" si="95"/>
        <v>0</v>
      </c>
      <c r="BC260">
        <f t="shared" si="96"/>
        <v>0</v>
      </c>
      <c r="BD260">
        <f t="shared" si="97"/>
        <v>0</v>
      </c>
      <c r="BE260">
        <f t="shared" si="98"/>
        <v>0</v>
      </c>
      <c r="BF260">
        <f t="shared" si="99"/>
        <v>0</v>
      </c>
      <c r="BG260">
        <f t="shared" si="100"/>
        <v>0</v>
      </c>
      <c r="BH260" t="str">
        <f>VLOOKUP(B260,Miljö!$B$1:$I$482,MATCH("Fossilandel för ursprungspecificerad el ()",Miljö!$B$1:$I$1,0),FALSE)</f>
        <v>-</v>
      </c>
      <c r="BI260" t="str">
        <f>VLOOKUP(B260,Miljö!$B$1:$BX$482,MATCH("Kärnkraftsandel för ursprungsspecificerad el ()",Miljö!$B$1:$O$1,0),FALSE)</f>
        <v>-</v>
      </c>
      <c r="BJ260">
        <f t="shared" si="101"/>
        <v>0</v>
      </c>
      <c r="BK260" t="str">
        <f>VLOOKUP(B260,Miljö!$B$1:$O$482,MATCH("Fossil andel i procent (%)",Miljö!$B$1:$O$1,0),FALSE)</f>
        <v>-</v>
      </c>
      <c r="BL260">
        <f t="shared" si="102"/>
        <v>0</v>
      </c>
      <c r="BO260" s="289" t="str">
        <f t="shared" si="103"/>
        <v/>
      </c>
      <c r="BP260" s="239" t="str">
        <f t="shared" si="104"/>
        <v/>
      </c>
      <c r="BQ260" s="239" t="str">
        <f t="shared" si="105"/>
        <v/>
      </c>
      <c r="BR260" s="239" t="str">
        <f t="shared" si="106"/>
        <v/>
      </c>
      <c r="BS260" s="239"/>
      <c r="BT260" s="351">
        <f t="shared" si="107"/>
        <v>0</v>
      </c>
      <c r="BW260" s="289" t="str">
        <f>IF(AP260="ja",VLOOKUP(B260,Miljövärden!$B$2:$H$550,MATCH("Total andel fossilt",Miljövärden!$B$2:$H$2,0),FALSE),"")</f>
        <v/>
      </c>
      <c r="BZ260" s="351" t="str">
        <f t="shared" si="108"/>
        <v/>
      </c>
      <c r="CA260" s="353" t="str">
        <f t="shared" si="109"/>
        <v/>
      </c>
    </row>
    <row r="261" spans="1:79" x14ac:dyDescent="0.25">
      <c r="A261" s="2" t="s">
        <v>414</v>
      </c>
      <c r="B261" s="2" t="s">
        <v>421</v>
      </c>
      <c r="C261">
        <f>VLOOKUP($B261,'Tillförd energi'!$B$1:$AI$700,MATCH(C$1,'Tillförd energi'!$B$1:$AQ$1,0),FALSE)</f>
        <v>0</v>
      </c>
      <c r="D261">
        <f>VLOOKUP($B261,'Tillförd energi'!$B$1:$AI$700,MATCH(D$1,'Tillförd energi'!$B$1:$AQ$1,0),FALSE)</f>
        <v>0</v>
      </c>
      <c r="E261">
        <f>VLOOKUP($B261,'Tillförd energi'!$B$1:$AI$700,MATCH(E$1,'Tillförd energi'!$B$1:$AQ$1,0),FALSE)</f>
        <v>0</v>
      </c>
      <c r="F261">
        <f>VLOOKUP($B261,'Tillförd energi'!$B$1:$AI$700,MATCH(F$1,'Tillförd energi'!$B$1:$AQ$1,0),FALSE)</f>
        <v>0</v>
      </c>
      <c r="G261">
        <f>VLOOKUP($B261,'Tillförd energi'!$B$1:$AI$700,MATCH(G$1,'Tillförd energi'!$B$1:$AQ$1,0),FALSE)</f>
        <v>0</v>
      </c>
      <c r="H261">
        <f>VLOOKUP($B261,'Tillförd energi'!$B$1:$AI$700,MATCH(H$1,'Tillförd energi'!$B$1:$AQ$1,0),FALSE)</f>
        <v>0</v>
      </c>
      <c r="I261">
        <f>VLOOKUP($B261,'Tillförd energi'!$B$1:$AI$700,MATCH(I$1,'Tillförd energi'!$B$1:$AQ$1,0),FALSE)</f>
        <v>0</v>
      </c>
      <c r="J261">
        <f>VLOOKUP($B261,'Tillförd energi'!$B$1:$AI$700,MATCH(J$1,'Tillförd energi'!$B$1:$AQ$1,0),FALSE)</f>
        <v>0</v>
      </c>
      <c r="K261">
        <f>VLOOKUP($B261,'Tillförd energi'!$B$1:$AI$700,MATCH(K$1,'Tillförd energi'!$B$1:$AQ$1,0),FALSE)</f>
        <v>0</v>
      </c>
      <c r="L261">
        <f>VLOOKUP($B261,'Tillförd energi'!$B$1:$AI$700,MATCH(L$1,'Tillförd energi'!$B$1:$AQ$1,0),FALSE)</f>
        <v>0</v>
      </c>
      <c r="M261">
        <f>VLOOKUP($B261,'Tillförd energi'!$B$1:$AI$700,MATCH(M$1,'Tillförd energi'!$B$1:$AQ$1,0),FALSE)</f>
        <v>0</v>
      </c>
      <c r="N261">
        <f>VLOOKUP($B261,'Tillförd energi'!$B$1:$AI$700,MATCH(N$1,'Tillförd energi'!$B$1:$AQ$1,0),FALSE)</f>
        <v>0</v>
      </c>
      <c r="O261">
        <f>VLOOKUP($B261,'Tillförd energi'!$B$1:$AI$700,MATCH(O$1,'Tillförd energi'!$B$1:$AQ$1,0),FALSE)</f>
        <v>0</v>
      </c>
      <c r="P261">
        <f>VLOOKUP($B261,'Tillförd energi'!$B$1:$AI$700,MATCH(P$1,'Tillförd energi'!$B$1:$AQ$1,0),FALSE)</f>
        <v>0</v>
      </c>
      <c r="Q261">
        <f>VLOOKUP($B261,'Tillförd energi'!$B$1:$AI$700,MATCH(Q$1,'Tillförd energi'!$B$1:$AQ$1,0),FALSE)</f>
        <v>0</v>
      </c>
      <c r="R261">
        <f>VLOOKUP($B261,'Tillförd energi'!$B$1:$AI$700,MATCH(R$1,'Tillförd energi'!$B$1:$AQ$1,0),FALSE)</f>
        <v>0</v>
      </c>
      <c r="S261">
        <f>VLOOKUP($B261,'Tillförd energi'!$B$1:$AI$700,MATCH(S$1,'Tillförd energi'!$B$1:$AQ$1,0),FALSE)</f>
        <v>0</v>
      </c>
      <c r="T261">
        <f>VLOOKUP($B261,'Tillförd energi'!$B$1:$AI$700,MATCH(T$1,'Tillförd energi'!$B$1:$AQ$1,0),FALSE)</f>
        <v>0</v>
      </c>
      <c r="U261">
        <f>VLOOKUP($B261,'Tillförd energi'!$B$1:$AI$700,MATCH(U$1,'Tillförd energi'!$B$1:$AQ$1,0),FALSE)</f>
        <v>0</v>
      </c>
      <c r="V261">
        <f>VLOOKUP($B261,'Tillförd energi'!$B$1:$AI$700,MATCH(V$1,'Tillförd energi'!$B$1:$AQ$1,0),FALSE)</f>
        <v>0</v>
      </c>
      <c r="W261">
        <f>VLOOKUP($B261,'Tillförd energi'!$B$1:$AI$700,MATCH(W$1,'Tillförd energi'!$B$1:$AQ$1,0),FALSE)</f>
        <v>0</v>
      </c>
      <c r="X261">
        <f>VLOOKUP($B261,'Tillförd energi'!$B$1:$AI$700,MATCH(X$1,'Tillförd energi'!$B$1:$AQ$1,0),FALSE)</f>
        <v>0</v>
      </c>
      <c r="Y261">
        <f>VLOOKUP($B261,'Tillförd energi'!$B$1:$AI$700,MATCH(Y$1,'Tillförd energi'!$B$1:$AQ$1,0),FALSE)</f>
        <v>0</v>
      </c>
      <c r="Z261">
        <f>VLOOKUP($B261,'Tillförd energi'!$B$1:$AI$700,MATCH(Z$1,'Tillförd energi'!$B$1:$AQ$1,0),FALSE)</f>
        <v>0</v>
      </c>
      <c r="AA261">
        <f>VLOOKUP($B261,'Tillförd energi'!$B$1:$AI$700,MATCH(AA$1,'Tillförd energi'!$B$1:$AQ$1,0),FALSE)</f>
        <v>0</v>
      </c>
      <c r="AB261">
        <f>VLOOKUP($B261,'Tillförd energi'!$B$1:$AI$700,MATCH(AB$1,'Tillförd energi'!$B$1:$AQ$1,0),FALSE)</f>
        <v>0</v>
      </c>
      <c r="AC261">
        <f>VLOOKUP($B261,'Tillförd energi'!$B$1:$AI$700,MATCH(AC$1,'Tillförd energi'!$B$1:$AQ$1,0),FALSE)</f>
        <v>0</v>
      </c>
      <c r="AD261">
        <f>VLOOKUP($B261,'Tillförd energi'!$B$1:$AI$700,MATCH(AD$1,'Tillförd energi'!$B$1:$AQ$1,0),FALSE)</f>
        <v>0</v>
      </c>
      <c r="AE261">
        <f>VLOOKUP($B261,'Tillförd energi'!$B$1:$AI$700,MATCH(AE$1,'Tillförd energi'!$B$1:$AQ$1,0),FALSE)</f>
        <v>0</v>
      </c>
      <c r="AF261">
        <f>VLOOKUP($B261,'Tillförd energi'!$B$1:$AI$700,MATCH(AF$1,'Tillförd energi'!$B$1:$AQ$1,0),FALSE)</f>
        <v>0</v>
      </c>
      <c r="AG261">
        <f>IFERROR(VLOOKUP(B261,Miljö!$B$1:$AC$550,MATCH("Köpt mängd produktionsspecifik fjärrvärme:",Miljö!$B$1:$AC$1,0),FALSE)/1,0)</f>
        <v>0</v>
      </c>
      <c r="AI261">
        <f t="shared" si="88"/>
        <v>0</v>
      </c>
      <c r="AJ261">
        <f t="shared" si="89"/>
        <v>0</v>
      </c>
      <c r="AK261" t="str">
        <f>IF(ISERROR(1/VLOOKUP($B261,Leveranser!$B$1:$S$500,MATCH("såld värme (gwh)",Leveranser!$B$1:$S$1,0),FALSE)),"",VLOOKUP($B261,Leveranser!$B$1:$S$500,MATCH("såld värme (gwh)",Leveranser!$B$1:$S$1,0),FALSE))</f>
        <v/>
      </c>
      <c r="AL261">
        <f>VLOOKUP($B261,Leveranser!$B$1:$Y$500,MATCH("Totalt såld fjärrvärme till andra fjärrvärmeföretag",Leveranser!$B$1:$AA$1,0),FALSE)</f>
        <v>0</v>
      </c>
      <c r="AM261">
        <f>IF(ISERROR(1/VLOOKUP($B261,Miljö!$B$1:$S$500,MATCH("Såld mängd produktionsspecifik fjärrvärme (GWh)",Miljö!$B$1:$R$1,0),FALSE)),0,VLOOKUP($B261,Miljö!$B$1:$S$500,MATCH("Såld mängd produktionsspecifik fjärrvärme (GWh)",Miljö!$B$1:$R$1,0),FALSE))</f>
        <v>0</v>
      </c>
      <c r="AN261" s="239" t="str">
        <f t="shared" si="90"/>
        <v/>
      </c>
      <c r="AP261" t="str">
        <f>IFERROR(VLOOKUP($B261,Miljövärden!$B$2:$H$550,7,FALSE),"Nej, saknas")</f>
        <v>Nej</v>
      </c>
      <c r="AQ261" t="str">
        <f>IFERROR(VLOOKUP($B261,Miljövärden!$B$2:$H$550,6,FALSE),"Nej, saknas")</f>
        <v>Nej</v>
      </c>
      <c r="AU261">
        <f t="shared" si="91"/>
        <v>0</v>
      </c>
      <c r="AV261">
        <f t="shared" si="92"/>
        <v>0</v>
      </c>
      <c r="AW261">
        <f t="shared" si="93"/>
        <v>0</v>
      </c>
      <c r="AX261">
        <f t="shared" si="94"/>
        <v>0</v>
      </c>
      <c r="AZ261">
        <f t="shared" si="95"/>
        <v>0</v>
      </c>
      <c r="BC261">
        <f t="shared" si="96"/>
        <v>0</v>
      </c>
      <c r="BD261">
        <f t="shared" si="97"/>
        <v>0</v>
      </c>
      <c r="BE261">
        <f t="shared" si="98"/>
        <v>0</v>
      </c>
      <c r="BF261">
        <f t="shared" si="99"/>
        <v>0</v>
      </c>
      <c r="BG261">
        <f t="shared" si="100"/>
        <v>0</v>
      </c>
      <c r="BH261" t="str">
        <f>VLOOKUP(B261,Miljö!$B$1:$I$482,MATCH("Fossilandel för ursprungspecificerad el ()",Miljö!$B$1:$I$1,0),FALSE)</f>
        <v>-</v>
      </c>
      <c r="BI261" t="str">
        <f>VLOOKUP(B261,Miljö!$B$1:$BX$482,MATCH("Kärnkraftsandel för ursprungsspecificerad el ()",Miljö!$B$1:$O$1,0),FALSE)</f>
        <v>-</v>
      </c>
      <c r="BJ261">
        <f t="shared" si="101"/>
        <v>0</v>
      </c>
      <c r="BK261" t="str">
        <f>VLOOKUP(B261,Miljö!$B$1:$O$482,MATCH("Fossil andel i procent (%)",Miljö!$B$1:$O$1,0),FALSE)</f>
        <v>-</v>
      </c>
      <c r="BL261">
        <f t="shared" si="102"/>
        <v>0</v>
      </c>
      <c r="BO261" s="289" t="str">
        <f t="shared" si="103"/>
        <v/>
      </c>
      <c r="BP261" s="239" t="str">
        <f t="shared" si="104"/>
        <v/>
      </c>
      <c r="BQ261" s="239" t="str">
        <f t="shared" si="105"/>
        <v/>
      </c>
      <c r="BR261" s="239" t="str">
        <f t="shared" si="106"/>
        <v/>
      </c>
      <c r="BS261" s="239"/>
      <c r="BT261" s="351">
        <f t="shared" si="107"/>
        <v>0</v>
      </c>
      <c r="BW261" s="289" t="str">
        <f>IF(AP261="ja",VLOOKUP(B261,Miljövärden!$B$2:$H$550,MATCH("Total andel fossilt",Miljövärden!$B$2:$H$2,0),FALSE),"")</f>
        <v/>
      </c>
      <c r="BZ261" s="351" t="str">
        <f t="shared" si="108"/>
        <v/>
      </c>
      <c r="CA261" s="353" t="str">
        <f t="shared" si="109"/>
        <v/>
      </c>
    </row>
    <row r="262" spans="1:79" x14ac:dyDescent="0.25">
      <c r="A262" s="2" t="s">
        <v>414</v>
      </c>
      <c r="B262" s="2" t="s">
        <v>422</v>
      </c>
      <c r="C262">
        <f>VLOOKUP($B262,'Tillförd energi'!$B$1:$AI$700,MATCH(C$1,'Tillförd energi'!$B$1:$AQ$1,0),FALSE)</f>
        <v>0</v>
      </c>
      <c r="D262">
        <f>VLOOKUP($B262,'Tillförd energi'!$B$1:$AI$700,MATCH(D$1,'Tillförd energi'!$B$1:$AQ$1,0),FALSE)</f>
        <v>0</v>
      </c>
      <c r="E262">
        <f>VLOOKUP($B262,'Tillförd energi'!$B$1:$AI$700,MATCH(E$1,'Tillförd energi'!$B$1:$AQ$1,0),FALSE)</f>
        <v>0</v>
      </c>
      <c r="F262">
        <f>VLOOKUP($B262,'Tillförd energi'!$B$1:$AI$700,MATCH(F$1,'Tillförd energi'!$B$1:$AQ$1,0),FALSE)</f>
        <v>0</v>
      </c>
      <c r="G262">
        <f>VLOOKUP($B262,'Tillförd energi'!$B$1:$AI$700,MATCH(G$1,'Tillförd energi'!$B$1:$AQ$1,0),FALSE)</f>
        <v>0</v>
      </c>
      <c r="H262">
        <f>VLOOKUP($B262,'Tillförd energi'!$B$1:$AI$700,MATCH(H$1,'Tillförd energi'!$B$1:$AQ$1,0),FALSE)</f>
        <v>0</v>
      </c>
      <c r="I262">
        <f>VLOOKUP($B262,'Tillförd energi'!$B$1:$AI$700,MATCH(I$1,'Tillförd energi'!$B$1:$AQ$1,0),FALSE)</f>
        <v>0</v>
      </c>
      <c r="J262">
        <f>VLOOKUP($B262,'Tillförd energi'!$B$1:$AI$700,MATCH(J$1,'Tillförd energi'!$B$1:$AQ$1,0),FALSE)</f>
        <v>0</v>
      </c>
      <c r="K262">
        <f>VLOOKUP($B262,'Tillförd energi'!$B$1:$AI$700,MATCH(K$1,'Tillförd energi'!$B$1:$AQ$1,0),FALSE)</f>
        <v>0</v>
      </c>
      <c r="L262">
        <f>VLOOKUP($B262,'Tillförd energi'!$B$1:$AI$700,MATCH(L$1,'Tillförd energi'!$B$1:$AQ$1,0),FALSE)</f>
        <v>0</v>
      </c>
      <c r="M262">
        <f>VLOOKUP($B262,'Tillförd energi'!$B$1:$AI$700,MATCH(M$1,'Tillförd energi'!$B$1:$AQ$1,0),FALSE)</f>
        <v>0</v>
      </c>
      <c r="N262">
        <f>VLOOKUP($B262,'Tillförd energi'!$B$1:$AI$700,MATCH(N$1,'Tillförd energi'!$B$1:$AQ$1,0),FALSE)</f>
        <v>0</v>
      </c>
      <c r="O262">
        <f>VLOOKUP($B262,'Tillförd energi'!$B$1:$AI$700,MATCH(O$1,'Tillförd energi'!$B$1:$AQ$1,0),FALSE)</f>
        <v>0</v>
      </c>
      <c r="P262">
        <f>VLOOKUP($B262,'Tillförd energi'!$B$1:$AI$700,MATCH(P$1,'Tillförd energi'!$B$1:$AQ$1,0),FALSE)</f>
        <v>0</v>
      </c>
      <c r="Q262">
        <f>VLOOKUP($B262,'Tillförd energi'!$B$1:$AI$700,MATCH(Q$1,'Tillförd energi'!$B$1:$AQ$1,0),FALSE)</f>
        <v>0</v>
      </c>
      <c r="R262">
        <f>VLOOKUP($B262,'Tillförd energi'!$B$1:$AI$700,MATCH(R$1,'Tillförd energi'!$B$1:$AQ$1,0),FALSE)</f>
        <v>0</v>
      </c>
      <c r="S262">
        <f>VLOOKUP($B262,'Tillförd energi'!$B$1:$AI$700,MATCH(S$1,'Tillförd energi'!$B$1:$AQ$1,0),FALSE)</f>
        <v>0</v>
      </c>
      <c r="T262">
        <f>VLOOKUP($B262,'Tillförd energi'!$B$1:$AI$700,MATCH(T$1,'Tillförd energi'!$B$1:$AQ$1,0),FALSE)</f>
        <v>0</v>
      </c>
      <c r="U262">
        <f>VLOOKUP($B262,'Tillförd energi'!$B$1:$AI$700,MATCH(U$1,'Tillförd energi'!$B$1:$AQ$1,0),FALSE)</f>
        <v>0</v>
      </c>
      <c r="V262">
        <f>VLOOKUP($B262,'Tillförd energi'!$B$1:$AI$700,MATCH(V$1,'Tillförd energi'!$B$1:$AQ$1,0),FALSE)</f>
        <v>0</v>
      </c>
      <c r="W262">
        <f>VLOOKUP($B262,'Tillförd energi'!$B$1:$AI$700,MATCH(W$1,'Tillförd energi'!$B$1:$AQ$1,0),FALSE)</f>
        <v>0</v>
      </c>
      <c r="X262">
        <f>VLOOKUP($B262,'Tillförd energi'!$B$1:$AI$700,MATCH(X$1,'Tillförd energi'!$B$1:$AQ$1,0),FALSE)</f>
        <v>0</v>
      </c>
      <c r="Y262">
        <f>VLOOKUP($B262,'Tillförd energi'!$B$1:$AI$700,MATCH(Y$1,'Tillförd energi'!$B$1:$AQ$1,0),FALSE)</f>
        <v>0</v>
      </c>
      <c r="Z262">
        <f>VLOOKUP($B262,'Tillförd energi'!$B$1:$AI$700,MATCH(Z$1,'Tillförd energi'!$B$1:$AQ$1,0),FALSE)</f>
        <v>0</v>
      </c>
      <c r="AA262">
        <f>VLOOKUP($B262,'Tillförd energi'!$B$1:$AI$700,MATCH(AA$1,'Tillförd energi'!$B$1:$AQ$1,0),FALSE)</f>
        <v>0</v>
      </c>
      <c r="AB262">
        <f>VLOOKUP($B262,'Tillförd energi'!$B$1:$AI$700,MATCH(AB$1,'Tillförd energi'!$B$1:$AQ$1,0),FALSE)</f>
        <v>0</v>
      </c>
      <c r="AC262">
        <f>VLOOKUP($B262,'Tillförd energi'!$B$1:$AI$700,MATCH(AC$1,'Tillförd energi'!$B$1:$AQ$1,0),FALSE)</f>
        <v>0</v>
      </c>
      <c r="AD262">
        <f>VLOOKUP($B262,'Tillförd energi'!$B$1:$AI$700,MATCH(AD$1,'Tillförd energi'!$B$1:$AQ$1,0),FALSE)</f>
        <v>0</v>
      </c>
      <c r="AE262">
        <f>VLOOKUP($B262,'Tillförd energi'!$B$1:$AI$700,MATCH(AE$1,'Tillförd energi'!$B$1:$AQ$1,0),FALSE)</f>
        <v>0</v>
      </c>
      <c r="AF262">
        <f>VLOOKUP($B262,'Tillförd energi'!$B$1:$AI$700,MATCH(AF$1,'Tillförd energi'!$B$1:$AQ$1,0),FALSE)</f>
        <v>0</v>
      </c>
      <c r="AG262">
        <f>IFERROR(VLOOKUP(B262,Miljö!$B$1:$AC$550,MATCH("Köpt mängd produktionsspecifik fjärrvärme:",Miljö!$B$1:$AC$1,0),FALSE)/1,0)</f>
        <v>0</v>
      </c>
      <c r="AI262">
        <f t="shared" si="88"/>
        <v>0</v>
      </c>
      <c r="AJ262">
        <f t="shared" si="89"/>
        <v>0</v>
      </c>
      <c r="AK262" t="str">
        <f>IF(ISERROR(1/VLOOKUP($B262,Leveranser!$B$1:$S$500,MATCH("såld värme (gwh)",Leveranser!$B$1:$S$1,0),FALSE)),"",VLOOKUP($B262,Leveranser!$B$1:$S$500,MATCH("såld värme (gwh)",Leveranser!$B$1:$S$1,0),FALSE))</f>
        <v/>
      </c>
      <c r="AL262">
        <f>VLOOKUP($B262,Leveranser!$B$1:$Y$500,MATCH("Totalt såld fjärrvärme till andra fjärrvärmeföretag",Leveranser!$B$1:$AA$1,0),FALSE)</f>
        <v>0</v>
      </c>
      <c r="AM262">
        <f>IF(ISERROR(1/VLOOKUP($B262,Miljö!$B$1:$S$500,MATCH("Såld mängd produktionsspecifik fjärrvärme (GWh)",Miljö!$B$1:$R$1,0),FALSE)),0,VLOOKUP($B262,Miljö!$B$1:$S$500,MATCH("Såld mängd produktionsspecifik fjärrvärme (GWh)",Miljö!$B$1:$R$1,0),FALSE))</f>
        <v>0</v>
      </c>
      <c r="AN262" s="239" t="str">
        <f t="shared" si="90"/>
        <v/>
      </c>
      <c r="AP262" t="str">
        <f>IFERROR(VLOOKUP($B262,Miljövärden!$B$2:$H$550,7,FALSE),"Nej, saknas")</f>
        <v>Nej</v>
      </c>
      <c r="AQ262" t="str">
        <f>IFERROR(VLOOKUP($B262,Miljövärden!$B$2:$H$550,6,FALSE),"Nej, saknas")</f>
        <v>Nej</v>
      </c>
      <c r="AU262">
        <f t="shared" si="91"/>
        <v>0</v>
      </c>
      <c r="AV262">
        <f t="shared" si="92"/>
        <v>0</v>
      </c>
      <c r="AW262">
        <f t="shared" si="93"/>
        <v>0</v>
      </c>
      <c r="AX262">
        <f t="shared" si="94"/>
        <v>0</v>
      </c>
      <c r="AZ262">
        <f t="shared" si="95"/>
        <v>0</v>
      </c>
      <c r="BC262">
        <f t="shared" si="96"/>
        <v>0</v>
      </c>
      <c r="BD262">
        <f t="shared" si="97"/>
        <v>0</v>
      </c>
      <c r="BE262">
        <f t="shared" si="98"/>
        <v>0</v>
      </c>
      <c r="BF262">
        <f t="shared" si="99"/>
        <v>0</v>
      </c>
      <c r="BG262">
        <f t="shared" si="100"/>
        <v>0</v>
      </c>
      <c r="BH262" t="str">
        <f>VLOOKUP(B262,Miljö!$B$1:$I$482,MATCH("Fossilandel för ursprungspecificerad el ()",Miljö!$B$1:$I$1,0),FALSE)</f>
        <v>-</v>
      </c>
      <c r="BI262" t="str">
        <f>VLOOKUP(B262,Miljö!$B$1:$BX$482,MATCH("Kärnkraftsandel för ursprungsspecificerad el ()",Miljö!$B$1:$O$1,0),FALSE)</f>
        <v>-</v>
      </c>
      <c r="BJ262">
        <f t="shared" si="101"/>
        <v>0</v>
      </c>
      <c r="BK262" t="str">
        <f>VLOOKUP(B262,Miljö!$B$1:$O$482,MATCH("Fossil andel i procent (%)",Miljö!$B$1:$O$1,0),FALSE)</f>
        <v>-</v>
      </c>
      <c r="BL262">
        <f t="shared" si="102"/>
        <v>0</v>
      </c>
      <c r="BO262" s="289" t="str">
        <f t="shared" si="103"/>
        <v/>
      </c>
      <c r="BP262" s="239" t="str">
        <f t="shared" si="104"/>
        <v/>
      </c>
      <c r="BQ262" s="239" t="str">
        <f t="shared" si="105"/>
        <v/>
      </c>
      <c r="BR262" s="239" t="str">
        <f t="shared" si="106"/>
        <v/>
      </c>
      <c r="BS262" s="239"/>
      <c r="BT262" s="351">
        <f t="shared" si="107"/>
        <v>0</v>
      </c>
      <c r="BW262" s="289" t="str">
        <f>IF(AP262="ja",VLOOKUP(B262,Miljövärden!$B$2:$H$550,MATCH("Total andel fossilt",Miljövärden!$B$2:$H$2,0),FALSE),"")</f>
        <v/>
      </c>
      <c r="BZ262" s="351" t="str">
        <f t="shared" si="108"/>
        <v/>
      </c>
      <c r="CA262" s="353" t="str">
        <f t="shared" si="109"/>
        <v/>
      </c>
    </row>
    <row r="263" spans="1:79" x14ac:dyDescent="0.25">
      <c r="A263" s="2" t="s">
        <v>414</v>
      </c>
      <c r="B263" s="2" t="s">
        <v>423</v>
      </c>
      <c r="C263">
        <f>VLOOKUP($B263,'Tillförd energi'!$B$1:$AI$700,MATCH(C$1,'Tillförd energi'!$B$1:$AQ$1,0),FALSE)</f>
        <v>0</v>
      </c>
      <c r="D263">
        <f>VLOOKUP($B263,'Tillförd energi'!$B$1:$AI$700,MATCH(D$1,'Tillförd energi'!$B$1:$AQ$1,0),FALSE)</f>
        <v>0</v>
      </c>
      <c r="E263">
        <f>VLOOKUP($B263,'Tillförd energi'!$B$1:$AI$700,MATCH(E$1,'Tillförd energi'!$B$1:$AQ$1,0),FALSE)</f>
        <v>0</v>
      </c>
      <c r="F263">
        <f>VLOOKUP($B263,'Tillförd energi'!$B$1:$AI$700,MATCH(F$1,'Tillförd energi'!$B$1:$AQ$1,0),FALSE)</f>
        <v>0</v>
      </c>
      <c r="G263">
        <f>VLOOKUP($B263,'Tillförd energi'!$B$1:$AI$700,MATCH(G$1,'Tillförd energi'!$B$1:$AQ$1,0),FALSE)</f>
        <v>0</v>
      </c>
      <c r="H263">
        <f>VLOOKUP($B263,'Tillförd energi'!$B$1:$AI$700,MATCH(H$1,'Tillförd energi'!$B$1:$AQ$1,0),FALSE)</f>
        <v>0</v>
      </c>
      <c r="I263">
        <f>VLOOKUP($B263,'Tillförd energi'!$B$1:$AI$700,MATCH(I$1,'Tillförd energi'!$B$1:$AQ$1,0),FALSE)</f>
        <v>0</v>
      </c>
      <c r="J263">
        <f>VLOOKUP($B263,'Tillförd energi'!$B$1:$AI$700,MATCH(J$1,'Tillförd energi'!$B$1:$AQ$1,0),FALSE)</f>
        <v>0</v>
      </c>
      <c r="K263">
        <f>VLOOKUP($B263,'Tillförd energi'!$B$1:$AI$700,MATCH(K$1,'Tillförd energi'!$B$1:$AQ$1,0),FALSE)</f>
        <v>0</v>
      </c>
      <c r="L263">
        <f>VLOOKUP($B263,'Tillförd energi'!$B$1:$AI$700,MATCH(L$1,'Tillförd energi'!$B$1:$AQ$1,0),FALSE)</f>
        <v>0</v>
      </c>
      <c r="M263">
        <f>VLOOKUP($B263,'Tillförd energi'!$B$1:$AI$700,MATCH(M$1,'Tillförd energi'!$B$1:$AQ$1,0),FALSE)</f>
        <v>0</v>
      </c>
      <c r="N263">
        <f>VLOOKUP($B263,'Tillförd energi'!$B$1:$AI$700,MATCH(N$1,'Tillförd energi'!$B$1:$AQ$1,0),FALSE)</f>
        <v>0</v>
      </c>
      <c r="O263">
        <f>VLOOKUP($B263,'Tillförd energi'!$B$1:$AI$700,MATCH(O$1,'Tillförd energi'!$B$1:$AQ$1,0),FALSE)</f>
        <v>0</v>
      </c>
      <c r="P263">
        <f>VLOOKUP($B263,'Tillförd energi'!$B$1:$AI$700,MATCH(P$1,'Tillförd energi'!$B$1:$AQ$1,0),FALSE)</f>
        <v>0</v>
      </c>
      <c r="Q263">
        <f>VLOOKUP($B263,'Tillförd energi'!$B$1:$AI$700,MATCH(Q$1,'Tillförd energi'!$B$1:$AQ$1,0),FALSE)</f>
        <v>0</v>
      </c>
      <c r="R263">
        <f>VLOOKUP($B263,'Tillförd energi'!$B$1:$AI$700,MATCH(R$1,'Tillförd energi'!$B$1:$AQ$1,0),FALSE)</f>
        <v>0</v>
      </c>
      <c r="S263">
        <f>VLOOKUP($B263,'Tillförd energi'!$B$1:$AI$700,MATCH(S$1,'Tillförd energi'!$B$1:$AQ$1,0),FALSE)</f>
        <v>0</v>
      </c>
      <c r="T263">
        <f>VLOOKUP($B263,'Tillförd energi'!$B$1:$AI$700,MATCH(T$1,'Tillförd energi'!$B$1:$AQ$1,0),FALSE)</f>
        <v>0</v>
      </c>
      <c r="U263">
        <f>VLOOKUP($B263,'Tillförd energi'!$B$1:$AI$700,MATCH(U$1,'Tillförd energi'!$B$1:$AQ$1,0),FALSE)</f>
        <v>0</v>
      </c>
      <c r="V263">
        <f>VLOOKUP($B263,'Tillförd energi'!$B$1:$AI$700,MATCH(V$1,'Tillförd energi'!$B$1:$AQ$1,0),FALSE)</f>
        <v>0</v>
      </c>
      <c r="W263">
        <f>VLOOKUP($B263,'Tillförd energi'!$B$1:$AI$700,MATCH(W$1,'Tillförd energi'!$B$1:$AQ$1,0),FALSE)</f>
        <v>0</v>
      </c>
      <c r="X263">
        <f>VLOOKUP($B263,'Tillförd energi'!$B$1:$AI$700,MATCH(X$1,'Tillförd energi'!$B$1:$AQ$1,0),FALSE)</f>
        <v>0</v>
      </c>
      <c r="Y263">
        <f>VLOOKUP($B263,'Tillförd energi'!$B$1:$AI$700,MATCH(Y$1,'Tillförd energi'!$B$1:$AQ$1,0),FALSE)</f>
        <v>0</v>
      </c>
      <c r="Z263">
        <f>VLOOKUP($B263,'Tillförd energi'!$B$1:$AI$700,MATCH(Z$1,'Tillförd energi'!$B$1:$AQ$1,0),FALSE)</f>
        <v>0</v>
      </c>
      <c r="AA263">
        <f>VLOOKUP($B263,'Tillförd energi'!$B$1:$AI$700,MATCH(AA$1,'Tillförd energi'!$B$1:$AQ$1,0),FALSE)</f>
        <v>0</v>
      </c>
      <c r="AB263">
        <f>VLOOKUP($B263,'Tillförd energi'!$B$1:$AI$700,MATCH(AB$1,'Tillförd energi'!$B$1:$AQ$1,0),FALSE)</f>
        <v>0</v>
      </c>
      <c r="AC263">
        <f>VLOOKUP($B263,'Tillförd energi'!$B$1:$AI$700,MATCH(AC$1,'Tillförd energi'!$B$1:$AQ$1,0),FALSE)</f>
        <v>0</v>
      </c>
      <c r="AD263">
        <f>VLOOKUP($B263,'Tillförd energi'!$B$1:$AI$700,MATCH(AD$1,'Tillförd energi'!$B$1:$AQ$1,0),FALSE)</f>
        <v>0</v>
      </c>
      <c r="AE263">
        <f>VLOOKUP($B263,'Tillförd energi'!$B$1:$AI$700,MATCH(AE$1,'Tillförd energi'!$B$1:$AQ$1,0),FALSE)</f>
        <v>0</v>
      </c>
      <c r="AF263">
        <f>VLOOKUP($B263,'Tillförd energi'!$B$1:$AI$700,MATCH(AF$1,'Tillförd energi'!$B$1:$AQ$1,0),FALSE)</f>
        <v>0</v>
      </c>
      <c r="AG263">
        <f>IFERROR(VLOOKUP(B263,Miljö!$B$1:$AC$550,MATCH("Köpt mängd produktionsspecifik fjärrvärme:",Miljö!$B$1:$AC$1,0),FALSE)/1,0)</f>
        <v>0</v>
      </c>
      <c r="AI263">
        <f t="shared" si="88"/>
        <v>0</v>
      </c>
      <c r="AJ263">
        <f t="shared" si="89"/>
        <v>0</v>
      </c>
      <c r="AK263" t="str">
        <f>IF(ISERROR(1/VLOOKUP($B263,Leveranser!$B$1:$S$500,MATCH("såld värme (gwh)",Leveranser!$B$1:$S$1,0),FALSE)),"",VLOOKUP($B263,Leveranser!$B$1:$S$500,MATCH("såld värme (gwh)",Leveranser!$B$1:$S$1,0),FALSE))</f>
        <v/>
      </c>
      <c r="AL263">
        <f>VLOOKUP($B263,Leveranser!$B$1:$Y$500,MATCH("Totalt såld fjärrvärme till andra fjärrvärmeföretag",Leveranser!$B$1:$AA$1,0),FALSE)</f>
        <v>0</v>
      </c>
      <c r="AM263">
        <f>IF(ISERROR(1/VLOOKUP($B263,Miljö!$B$1:$S$500,MATCH("Såld mängd produktionsspecifik fjärrvärme (GWh)",Miljö!$B$1:$R$1,0),FALSE)),0,VLOOKUP($B263,Miljö!$B$1:$S$500,MATCH("Såld mängd produktionsspecifik fjärrvärme (GWh)",Miljö!$B$1:$R$1,0),FALSE))</f>
        <v>0</v>
      </c>
      <c r="AN263" s="239" t="str">
        <f t="shared" si="90"/>
        <v/>
      </c>
      <c r="AP263" t="str">
        <f>IFERROR(VLOOKUP($B263,Miljövärden!$B$2:$H$550,7,FALSE),"Nej, saknas")</f>
        <v>Nej</v>
      </c>
      <c r="AQ263" t="str">
        <f>IFERROR(VLOOKUP($B263,Miljövärden!$B$2:$H$550,6,FALSE),"Nej, saknas")</f>
        <v>Nej</v>
      </c>
      <c r="AU263">
        <f t="shared" si="91"/>
        <v>0</v>
      </c>
      <c r="AV263">
        <f t="shared" si="92"/>
        <v>0</v>
      </c>
      <c r="AW263">
        <f t="shared" si="93"/>
        <v>0</v>
      </c>
      <c r="AX263">
        <f t="shared" si="94"/>
        <v>0</v>
      </c>
      <c r="AZ263">
        <f t="shared" si="95"/>
        <v>0</v>
      </c>
      <c r="BC263">
        <f t="shared" si="96"/>
        <v>0</v>
      </c>
      <c r="BD263">
        <f t="shared" si="97"/>
        <v>0</v>
      </c>
      <c r="BE263">
        <f t="shared" si="98"/>
        <v>0</v>
      </c>
      <c r="BF263">
        <f t="shared" si="99"/>
        <v>0</v>
      </c>
      <c r="BG263">
        <f t="shared" si="100"/>
        <v>0</v>
      </c>
      <c r="BH263" t="str">
        <f>VLOOKUP(B263,Miljö!$B$1:$I$482,MATCH("Fossilandel för ursprungspecificerad el ()",Miljö!$B$1:$I$1,0),FALSE)</f>
        <v>-</v>
      </c>
      <c r="BI263" t="str">
        <f>VLOOKUP(B263,Miljö!$B$1:$BX$482,MATCH("Kärnkraftsandel för ursprungsspecificerad el ()",Miljö!$B$1:$O$1,0),FALSE)</f>
        <v>-</v>
      </c>
      <c r="BJ263">
        <f t="shared" si="101"/>
        <v>0</v>
      </c>
      <c r="BK263" t="str">
        <f>VLOOKUP(B263,Miljö!$B$1:$O$482,MATCH("Fossil andel i procent (%)",Miljö!$B$1:$O$1,0),FALSE)</f>
        <v>-</v>
      </c>
      <c r="BL263">
        <f t="shared" si="102"/>
        <v>0</v>
      </c>
      <c r="BO263" s="289" t="str">
        <f t="shared" si="103"/>
        <v/>
      </c>
      <c r="BP263" s="239" t="str">
        <f t="shared" si="104"/>
        <v/>
      </c>
      <c r="BQ263" s="239" t="str">
        <f t="shared" si="105"/>
        <v/>
      </c>
      <c r="BR263" s="239" t="str">
        <f t="shared" si="106"/>
        <v/>
      </c>
      <c r="BS263" s="239"/>
      <c r="BT263" s="351">
        <f t="shared" si="107"/>
        <v>0</v>
      </c>
      <c r="BW263" s="289" t="str">
        <f>IF(AP263="ja",VLOOKUP(B263,Miljövärden!$B$2:$H$550,MATCH("Total andel fossilt",Miljövärden!$B$2:$H$2,0),FALSE),"")</f>
        <v/>
      </c>
      <c r="BZ263" s="351" t="str">
        <f t="shared" si="108"/>
        <v/>
      </c>
      <c r="CA263" s="353" t="str">
        <f t="shared" si="109"/>
        <v/>
      </c>
    </row>
    <row r="264" spans="1:79" x14ac:dyDescent="0.25">
      <c r="A264" s="2" t="s">
        <v>414</v>
      </c>
      <c r="B264" s="2" t="s">
        <v>424</v>
      </c>
      <c r="C264">
        <f>VLOOKUP($B264,'Tillförd energi'!$B$1:$AI$700,MATCH(C$1,'Tillförd energi'!$B$1:$AQ$1,0),FALSE)</f>
        <v>0</v>
      </c>
      <c r="D264">
        <f>VLOOKUP($B264,'Tillförd energi'!$B$1:$AI$700,MATCH(D$1,'Tillförd energi'!$B$1:$AQ$1,0),FALSE)</f>
        <v>0</v>
      </c>
      <c r="E264">
        <f>VLOOKUP($B264,'Tillförd energi'!$B$1:$AI$700,MATCH(E$1,'Tillförd energi'!$B$1:$AQ$1,0),FALSE)</f>
        <v>0</v>
      </c>
      <c r="F264">
        <f>VLOOKUP($B264,'Tillförd energi'!$B$1:$AI$700,MATCH(F$1,'Tillförd energi'!$B$1:$AQ$1,0),FALSE)</f>
        <v>0</v>
      </c>
      <c r="G264">
        <f>VLOOKUP($B264,'Tillförd energi'!$B$1:$AI$700,MATCH(G$1,'Tillförd energi'!$B$1:$AQ$1,0),FALSE)</f>
        <v>0</v>
      </c>
      <c r="H264">
        <f>VLOOKUP($B264,'Tillförd energi'!$B$1:$AI$700,MATCH(H$1,'Tillförd energi'!$B$1:$AQ$1,0),FALSE)</f>
        <v>0</v>
      </c>
      <c r="I264">
        <f>VLOOKUP($B264,'Tillförd energi'!$B$1:$AI$700,MATCH(I$1,'Tillförd energi'!$B$1:$AQ$1,0),FALSE)</f>
        <v>0</v>
      </c>
      <c r="J264">
        <f>VLOOKUP($B264,'Tillförd energi'!$B$1:$AI$700,MATCH(J$1,'Tillförd energi'!$B$1:$AQ$1,0),FALSE)</f>
        <v>0</v>
      </c>
      <c r="K264">
        <f>VLOOKUP($B264,'Tillförd energi'!$B$1:$AI$700,MATCH(K$1,'Tillförd energi'!$B$1:$AQ$1,0),FALSE)</f>
        <v>0</v>
      </c>
      <c r="L264">
        <f>VLOOKUP($B264,'Tillförd energi'!$B$1:$AI$700,MATCH(L$1,'Tillförd energi'!$B$1:$AQ$1,0),FALSE)</f>
        <v>0</v>
      </c>
      <c r="M264">
        <f>VLOOKUP($B264,'Tillförd energi'!$B$1:$AI$700,MATCH(M$1,'Tillförd energi'!$B$1:$AQ$1,0),FALSE)</f>
        <v>0</v>
      </c>
      <c r="N264">
        <f>VLOOKUP($B264,'Tillförd energi'!$B$1:$AI$700,MATCH(N$1,'Tillförd energi'!$B$1:$AQ$1,0),FALSE)</f>
        <v>0</v>
      </c>
      <c r="O264">
        <f>VLOOKUP($B264,'Tillförd energi'!$B$1:$AI$700,MATCH(O$1,'Tillförd energi'!$B$1:$AQ$1,0),FALSE)</f>
        <v>0</v>
      </c>
      <c r="P264">
        <f>VLOOKUP($B264,'Tillförd energi'!$B$1:$AI$700,MATCH(P$1,'Tillförd energi'!$B$1:$AQ$1,0),FALSE)</f>
        <v>0</v>
      </c>
      <c r="Q264">
        <f>VLOOKUP($B264,'Tillförd energi'!$B$1:$AI$700,MATCH(Q$1,'Tillförd energi'!$B$1:$AQ$1,0),FALSE)</f>
        <v>0</v>
      </c>
      <c r="R264">
        <f>VLOOKUP($B264,'Tillförd energi'!$B$1:$AI$700,MATCH(R$1,'Tillförd energi'!$B$1:$AQ$1,0),FALSE)</f>
        <v>0</v>
      </c>
      <c r="S264">
        <f>VLOOKUP($B264,'Tillförd energi'!$B$1:$AI$700,MATCH(S$1,'Tillförd energi'!$B$1:$AQ$1,0),FALSE)</f>
        <v>0</v>
      </c>
      <c r="T264">
        <f>VLOOKUP($B264,'Tillförd energi'!$B$1:$AI$700,MATCH(T$1,'Tillförd energi'!$B$1:$AQ$1,0),FALSE)</f>
        <v>0</v>
      </c>
      <c r="U264">
        <f>VLOOKUP($B264,'Tillförd energi'!$B$1:$AI$700,MATCH(U$1,'Tillförd energi'!$B$1:$AQ$1,0),FALSE)</f>
        <v>0</v>
      </c>
      <c r="V264">
        <f>VLOOKUP($B264,'Tillförd energi'!$B$1:$AI$700,MATCH(V$1,'Tillförd energi'!$B$1:$AQ$1,0),FALSE)</f>
        <v>0</v>
      </c>
      <c r="W264">
        <f>VLOOKUP($B264,'Tillförd energi'!$B$1:$AI$700,MATCH(W$1,'Tillförd energi'!$B$1:$AQ$1,0),FALSE)</f>
        <v>0</v>
      </c>
      <c r="X264">
        <f>VLOOKUP($B264,'Tillförd energi'!$B$1:$AI$700,MATCH(X$1,'Tillförd energi'!$B$1:$AQ$1,0),FALSE)</f>
        <v>0</v>
      </c>
      <c r="Y264">
        <f>VLOOKUP($B264,'Tillförd energi'!$B$1:$AI$700,MATCH(Y$1,'Tillförd energi'!$B$1:$AQ$1,0),FALSE)</f>
        <v>0</v>
      </c>
      <c r="Z264">
        <f>VLOOKUP($B264,'Tillförd energi'!$B$1:$AI$700,MATCH(Z$1,'Tillförd energi'!$B$1:$AQ$1,0),FALSE)</f>
        <v>0</v>
      </c>
      <c r="AA264">
        <f>VLOOKUP($B264,'Tillförd energi'!$B$1:$AI$700,MATCH(AA$1,'Tillförd energi'!$B$1:$AQ$1,0),FALSE)</f>
        <v>0</v>
      </c>
      <c r="AB264">
        <f>VLOOKUP($B264,'Tillförd energi'!$B$1:$AI$700,MATCH(AB$1,'Tillförd energi'!$B$1:$AQ$1,0),FALSE)</f>
        <v>0</v>
      </c>
      <c r="AC264">
        <f>VLOOKUP($B264,'Tillförd energi'!$B$1:$AI$700,MATCH(AC$1,'Tillförd energi'!$B$1:$AQ$1,0),FALSE)</f>
        <v>0</v>
      </c>
      <c r="AD264">
        <f>VLOOKUP($B264,'Tillförd energi'!$B$1:$AI$700,MATCH(AD$1,'Tillförd energi'!$B$1:$AQ$1,0),FALSE)</f>
        <v>0</v>
      </c>
      <c r="AE264">
        <f>VLOOKUP($B264,'Tillförd energi'!$B$1:$AI$700,MATCH(AE$1,'Tillförd energi'!$B$1:$AQ$1,0),FALSE)</f>
        <v>0</v>
      </c>
      <c r="AF264">
        <f>VLOOKUP($B264,'Tillförd energi'!$B$1:$AI$700,MATCH(AF$1,'Tillförd energi'!$B$1:$AQ$1,0),FALSE)</f>
        <v>0</v>
      </c>
      <c r="AG264">
        <f>IFERROR(VLOOKUP(B264,Miljö!$B$1:$AC$550,MATCH("Köpt mängd produktionsspecifik fjärrvärme:",Miljö!$B$1:$AC$1,0),FALSE)/1,0)</f>
        <v>0</v>
      </c>
      <c r="AI264">
        <f t="shared" si="88"/>
        <v>0</v>
      </c>
      <c r="AJ264">
        <f t="shared" si="89"/>
        <v>0</v>
      </c>
      <c r="AK264" t="str">
        <f>IF(ISERROR(1/VLOOKUP($B264,Leveranser!$B$1:$S$500,MATCH("såld värme (gwh)",Leveranser!$B$1:$S$1,0),FALSE)),"",VLOOKUP($B264,Leveranser!$B$1:$S$500,MATCH("såld värme (gwh)",Leveranser!$B$1:$S$1,0),FALSE))</f>
        <v/>
      </c>
      <c r="AL264">
        <f>VLOOKUP($B264,Leveranser!$B$1:$Y$500,MATCH("Totalt såld fjärrvärme till andra fjärrvärmeföretag",Leveranser!$B$1:$AA$1,0),FALSE)</f>
        <v>0</v>
      </c>
      <c r="AM264">
        <f>IF(ISERROR(1/VLOOKUP($B264,Miljö!$B$1:$S$500,MATCH("Såld mängd produktionsspecifik fjärrvärme (GWh)",Miljö!$B$1:$R$1,0),FALSE)),0,VLOOKUP($B264,Miljö!$B$1:$S$500,MATCH("Såld mängd produktionsspecifik fjärrvärme (GWh)",Miljö!$B$1:$R$1,0),FALSE))</f>
        <v>0</v>
      </c>
      <c r="AN264" s="239" t="str">
        <f t="shared" si="90"/>
        <v/>
      </c>
      <c r="AP264" t="str">
        <f>IFERROR(VLOOKUP($B264,Miljövärden!$B$2:$H$550,7,FALSE),"Nej, saknas")</f>
        <v>Nej</v>
      </c>
      <c r="AQ264" t="str">
        <f>IFERROR(VLOOKUP($B264,Miljövärden!$B$2:$H$550,6,FALSE),"Nej, saknas")</f>
        <v>Nej</v>
      </c>
      <c r="AU264">
        <f t="shared" si="91"/>
        <v>0</v>
      </c>
      <c r="AV264">
        <f t="shared" si="92"/>
        <v>0</v>
      </c>
      <c r="AW264">
        <f t="shared" si="93"/>
        <v>0</v>
      </c>
      <c r="AX264">
        <f t="shared" si="94"/>
        <v>0</v>
      </c>
      <c r="AZ264">
        <f t="shared" si="95"/>
        <v>0</v>
      </c>
      <c r="BC264">
        <f t="shared" si="96"/>
        <v>0</v>
      </c>
      <c r="BD264">
        <f t="shared" si="97"/>
        <v>0</v>
      </c>
      <c r="BE264">
        <f t="shared" si="98"/>
        <v>0</v>
      </c>
      <c r="BF264">
        <f t="shared" si="99"/>
        <v>0</v>
      </c>
      <c r="BG264">
        <f t="shared" si="100"/>
        <v>0</v>
      </c>
      <c r="BH264" t="str">
        <f>VLOOKUP(B264,Miljö!$B$1:$I$482,MATCH("Fossilandel för ursprungspecificerad el ()",Miljö!$B$1:$I$1,0),FALSE)</f>
        <v>-</v>
      </c>
      <c r="BI264" t="str">
        <f>VLOOKUP(B264,Miljö!$B$1:$BX$482,MATCH("Kärnkraftsandel för ursprungsspecificerad el ()",Miljö!$B$1:$O$1,0),FALSE)</f>
        <v>-</v>
      </c>
      <c r="BJ264">
        <f t="shared" si="101"/>
        <v>0</v>
      </c>
      <c r="BK264" t="str">
        <f>VLOOKUP(B264,Miljö!$B$1:$O$482,MATCH("Fossil andel i procent (%)",Miljö!$B$1:$O$1,0),FALSE)</f>
        <v>-</v>
      </c>
      <c r="BL264">
        <f t="shared" si="102"/>
        <v>0</v>
      </c>
      <c r="BO264" s="289" t="str">
        <f t="shared" si="103"/>
        <v/>
      </c>
      <c r="BP264" s="239" t="str">
        <f t="shared" si="104"/>
        <v/>
      </c>
      <c r="BQ264" s="239" t="str">
        <f t="shared" si="105"/>
        <v/>
      </c>
      <c r="BR264" s="239" t="str">
        <f t="shared" si="106"/>
        <v/>
      </c>
      <c r="BS264" s="239"/>
      <c r="BT264" s="351">
        <f t="shared" si="107"/>
        <v>0</v>
      </c>
      <c r="BW264" s="289" t="str">
        <f>IF(AP264="ja",VLOOKUP(B264,Miljövärden!$B$2:$H$550,MATCH("Total andel fossilt",Miljövärden!$B$2:$H$2,0),FALSE),"")</f>
        <v/>
      </c>
      <c r="BZ264" s="351" t="str">
        <f t="shared" si="108"/>
        <v/>
      </c>
      <c r="CA264" s="353" t="str">
        <f t="shared" si="109"/>
        <v/>
      </c>
    </row>
    <row r="265" spans="1:79" x14ac:dyDescent="0.25">
      <c r="A265" s="2" t="s">
        <v>414</v>
      </c>
      <c r="B265" s="2" t="s">
        <v>425</v>
      </c>
      <c r="C265">
        <f>VLOOKUP($B265,'Tillförd energi'!$B$1:$AI$700,MATCH(C$1,'Tillförd energi'!$B$1:$AQ$1,0),FALSE)</f>
        <v>0</v>
      </c>
      <c r="D265">
        <f>VLOOKUP($B265,'Tillförd energi'!$B$1:$AI$700,MATCH(D$1,'Tillförd energi'!$B$1:$AQ$1,0),FALSE)</f>
        <v>0</v>
      </c>
      <c r="E265">
        <f>VLOOKUP($B265,'Tillförd energi'!$B$1:$AI$700,MATCH(E$1,'Tillförd energi'!$B$1:$AQ$1,0),FALSE)</f>
        <v>0</v>
      </c>
      <c r="F265">
        <f>VLOOKUP($B265,'Tillförd energi'!$B$1:$AI$700,MATCH(F$1,'Tillförd energi'!$B$1:$AQ$1,0),FALSE)</f>
        <v>0</v>
      </c>
      <c r="G265">
        <f>VLOOKUP($B265,'Tillförd energi'!$B$1:$AI$700,MATCH(G$1,'Tillförd energi'!$B$1:$AQ$1,0),FALSE)</f>
        <v>0</v>
      </c>
      <c r="H265">
        <f>VLOOKUP($B265,'Tillförd energi'!$B$1:$AI$700,MATCH(H$1,'Tillförd energi'!$B$1:$AQ$1,0),FALSE)</f>
        <v>0</v>
      </c>
      <c r="I265">
        <f>VLOOKUP($B265,'Tillförd energi'!$B$1:$AI$700,MATCH(I$1,'Tillförd energi'!$B$1:$AQ$1,0),FALSE)</f>
        <v>0</v>
      </c>
      <c r="J265">
        <f>VLOOKUP($B265,'Tillförd energi'!$B$1:$AI$700,MATCH(J$1,'Tillförd energi'!$B$1:$AQ$1,0),FALSE)</f>
        <v>0</v>
      </c>
      <c r="K265">
        <f>VLOOKUP($B265,'Tillförd energi'!$B$1:$AI$700,MATCH(K$1,'Tillförd energi'!$B$1:$AQ$1,0),FALSE)</f>
        <v>0</v>
      </c>
      <c r="L265">
        <f>VLOOKUP($B265,'Tillförd energi'!$B$1:$AI$700,MATCH(L$1,'Tillförd energi'!$B$1:$AQ$1,0),FALSE)</f>
        <v>0</v>
      </c>
      <c r="M265">
        <f>VLOOKUP($B265,'Tillförd energi'!$B$1:$AI$700,MATCH(M$1,'Tillförd energi'!$B$1:$AQ$1,0),FALSE)</f>
        <v>0</v>
      </c>
      <c r="N265">
        <f>VLOOKUP($B265,'Tillförd energi'!$B$1:$AI$700,MATCH(N$1,'Tillförd energi'!$B$1:$AQ$1,0),FALSE)</f>
        <v>0</v>
      </c>
      <c r="O265">
        <f>VLOOKUP($B265,'Tillförd energi'!$B$1:$AI$700,MATCH(O$1,'Tillförd energi'!$B$1:$AQ$1,0),FALSE)</f>
        <v>0</v>
      </c>
      <c r="P265">
        <f>VLOOKUP($B265,'Tillförd energi'!$B$1:$AI$700,MATCH(P$1,'Tillförd energi'!$B$1:$AQ$1,0),FALSE)</f>
        <v>0</v>
      </c>
      <c r="Q265">
        <f>VLOOKUP($B265,'Tillförd energi'!$B$1:$AI$700,MATCH(Q$1,'Tillförd energi'!$B$1:$AQ$1,0),FALSE)</f>
        <v>0</v>
      </c>
      <c r="R265">
        <f>VLOOKUP($B265,'Tillförd energi'!$B$1:$AI$700,MATCH(R$1,'Tillförd energi'!$B$1:$AQ$1,0),FALSE)</f>
        <v>0</v>
      </c>
      <c r="S265">
        <f>VLOOKUP($B265,'Tillförd energi'!$B$1:$AI$700,MATCH(S$1,'Tillförd energi'!$B$1:$AQ$1,0),FALSE)</f>
        <v>0</v>
      </c>
      <c r="T265">
        <f>VLOOKUP($B265,'Tillförd energi'!$B$1:$AI$700,MATCH(T$1,'Tillförd energi'!$B$1:$AQ$1,0),FALSE)</f>
        <v>0</v>
      </c>
      <c r="U265">
        <f>VLOOKUP($B265,'Tillförd energi'!$B$1:$AI$700,MATCH(U$1,'Tillförd energi'!$B$1:$AQ$1,0),FALSE)</f>
        <v>0</v>
      </c>
      <c r="V265">
        <f>VLOOKUP($B265,'Tillförd energi'!$B$1:$AI$700,MATCH(V$1,'Tillförd energi'!$B$1:$AQ$1,0),FALSE)</f>
        <v>0</v>
      </c>
      <c r="W265">
        <f>VLOOKUP($B265,'Tillförd energi'!$B$1:$AI$700,MATCH(W$1,'Tillförd energi'!$B$1:$AQ$1,0),FALSE)</f>
        <v>0</v>
      </c>
      <c r="X265">
        <f>VLOOKUP($B265,'Tillförd energi'!$B$1:$AI$700,MATCH(X$1,'Tillförd energi'!$B$1:$AQ$1,0),FALSE)</f>
        <v>0</v>
      </c>
      <c r="Y265">
        <f>VLOOKUP($B265,'Tillförd energi'!$B$1:$AI$700,MATCH(Y$1,'Tillförd energi'!$B$1:$AQ$1,0),FALSE)</f>
        <v>0</v>
      </c>
      <c r="Z265">
        <f>VLOOKUP($B265,'Tillförd energi'!$B$1:$AI$700,MATCH(Z$1,'Tillförd energi'!$B$1:$AQ$1,0),FALSE)</f>
        <v>0</v>
      </c>
      <c r="AA265">
        <f>VLOOKUP($B265,'Tillförd energi'!$B$1:$AI$700,MATCH(AA$1,'Tillförd energi'!$B$1:$AQ$1,0),FALSE)</f>
        <v>0</v>
      </c>
      <c r="AB265">
        <f>VLOOKUP($B265,'Tillförd energi'!$B$1:$AI$700,MATCH(AB$1,'Tillförd energi'!$B$1:$AQ$1,0),FALSE)</f>
        <v>0</v>
      </c>
      <c r="AC265">
        <f>VLOOKUP($B265,'Tillförd energi'!$B$1:$AI$700,MATCH(AC$1,'Tillförd energi'!$B$1:$AQ$1,0),FALSE)</f>
        <v>0</v>
      </c>
      <c r="AD265">
        <f>VLOOKUP($B265,'Tillförd energi'!$B$1:$AI$700,MATCH(AD$1,'Tillförd energi'!$B$1:$AQ$1,0),FALSE)</f>
        <v>0</v>
      </c>
      <c r="AE265">
        <f>VLOOKUP($B265,'Tillförd energi'!$B$1:$AI$700,MATCH(AE$1,'Tillförd energi'!$B$1:$AQ$1,0),FALSE)</f>
        <v>0</v>
      </c>
      <c r="AF265">
        <f>VLOOKUP($B265,'Tillförd energi'!$B$1:$AI$700,MATCH(AF$1,'Tillförd energi'!$B$1:$AQ$1,0),FALSE)</f>
        <v>0</v>
      </c>
      <c r="AG265">
        <f>IFERROR(VLOOKUP(B265,Miljö!$B$1:$AC$550,MATCH("Köpt mängd produktionsspecifik fjärrvärme:",Miljö!$B$1:$AC$1,0),FALSE)/1,0)</f>
        <v>0</v>
      </c>
      <c r="AI265">
        <f t="shared" si="88"/>
        <v>0</v>
      </c>
      <c r="AJ265">
        <f t="shared" si="89"/>
        <v>0</v>
      </c>
      <c r="AK265" t="str">
        <f>IF(ISERROR(1/VLOOKUP($B265,Leveranser!$B$1:$S$500,MATCH("såld värme (gwh)",Leveranser!$B$1:$S$1,0),FALSE)),"",VLOOKUP($B265,Leveranser!$B$1:$S$500,MATCH("såld värme (gwh)",Leveranser!$B$1:$S$1,0),FALSE))</f>
        <v/>
      </c>
      <c r="AL265">
        <f>VLOOKUP($B265,Leveranser!$B$1:$Y$500,MATCH("Totalt såld fjärrvärme till andra fjärrvärmeföretag",Leveranser!$B$1:$AA$1,0),FALSE)</f>
        <v>0</v>
      </c>
      <c r="AM265">
        <f>IF(ISERROR(1/VLOOKUP($B265,Miljö!$B$1:$S$500,MATCH("Såld mängd produktionsspecifik fjärrvärme (GWh)",Miljö!$B$1:$R$1,0),FALSE)),0,VLOOKUP($B265,Miljö!$B$1:$S$500,MATCH("Såld mängd produktionsspecifik fjärrvärme (GWh)",Miljö!$B$1:$R$1,0),FALSE))</f>
        <v>0</v>
      </c>
      <c r="AN265" s="239" t="str">
        <f t="shared" si="90"/>
        <v/>
      </c>
      <c r="AP265" t="str">
        <f>IFERROR(VLOOKUP($B265,Miljövärden!$B$2:$H$550,7,FALSE),"Nej, saknas")</f>
        <v>Nej</v>
      </c>
      <c r="AQ265" t="str">
        <f>IFERROR(VLOOKUP($B265,Miljövärden!$B$2:$H$550,6,FALSE),"Nej, saknas")</f>
        <v>Nej</v>
      </c>
      <c r="AU265">
        <f t="shared" si="91"/>
        <v>0</v>
      </c>
      <c r="AV265">
        <f t="shared" si="92"/>
        <v>0</v>
      </c>
      <c r="AW265">
        <f t="shared" si="93"/>
        <v>0</v>
      </c>
      <c r="AX265">
        <f t="shared" si="94"/>
        <v>0</v>
      </c>
      <c r="AZ265">
        <f t="shared" si="95"/>
        <v>0</v>
      </c>
      <c r="BC265">
        <f t="shared" si="96"/>
        <v>0</v>
      </c>
      <c r="BD265">
        <f t="shared" si="97"/>
        <v>0</v>
      </c>
      <c r="BE265">
        <f t="shared" si="98"/>
        <v>0</v>
      </c>
      <c r="BF265">
        <f t="shared" si="99"/>
        <v>0</v>
      </c>
      <c r="BG265">
        <f t="shared" si="100"/>
        <v>0</v>
      </c>
      <c r="BH265" t="str">
        <f>VLOOKUP(B265,Miljö!$B$1:$I$482,MATCH("Fossilandel för ursprungspecificerad el ()",Miljö!$B$1:$I$1,0),FALSE)</f>
        <v>-</v>
      </c>
      <c r="BI265" t="str">
        <f>VLOOKUP(B265,Miljö!$B$1:$BX$482,MATCH("Kärnkraftsandel för ursprungsspecificerad el ()",Miljö!$B$1:$O$1,0),FALSE)</f>
        <v>-</v>
      </c>
      <c r="BJ265">
        <f t="shared" si="101"/>
        <v>0</v>
      </c>
      <c r="BK265" t="str">
        <f>VLOOKUP(B265,Miljö!$B$1:$O$482,MATCH("Fossil andel i procent (%)",Miljö!$B$1:$O$1,0),FALSE)</f>
        <v>-</v>
      </c>
      <c r="BL265">
        <f t="shared" si="102"/>
        <v>0</v>
      </c>
      <c r="BO265" s="289" t="str">
        <f t="shared" si="103"/>
        <v/>
      </c>
      <c r="BP265" s="239" t="str">
        <f t="shared" si="104"/>
        <v/>
      </c>
      <c r="BQ265" s="239" t="str">
        <f t="shared" si="105"/>
        <v/>
      </c>
      <c r="BR265" s="239" t="str">
        <f t="shared" si="106"/>
        <v/>
      </c>
      <c r="BS265" s="239"/>
      <c r="BT265" s="351">
        <f t="shared" si="107"/>
        <v>0</v>
      </c>
      <c r="BW265" s="289" t="str">
        <f>IF(AP265="ja",VLOOKUP(B265,Miljövärden!$B$2:$H$550,MATCH("Total andel fossilt",Miljövärden!$B$2:$H$2,0),FALSE),"")</f>
        <v/>
      </c>
      <c r="BZ265" s="351" t="str">
        <f t="shared" si="108"/>
        <v/>
      </c>
      <c r="CA265" s="353" t="str">
        <f t="shared" si="109"/>
        <v/>
      </c>
    </row>
    <row r="266" spans="1:79" x14ac:dyDescent="0.25">
      <c r="A266" s="2" t="s">
        <v>414</v>
      </c>
      <c r="B266" s="2" t="s">
        <v>426</v>
      </c>
      <c r="C266">
        <f>VLOOKUP($B266,'Tillförd energi'!$B$1:$AI$700,MATCH(C$1,'Tillförd energi'!$B$1:$AQ$1,0),FALSE)</f>
        <v>0</v>
      </c>
      <c r="D266">
        <f>VLOOKUP($B266,'Tillförd energi'!$B$1:$AI$700,MATCH(D$1,'Tillförd energi'!$B$1:$AQ$1,0),FALSE)</f>
        <v>0</v>
      </c>
      <c r="E266">
        <f>VLOOKUP($B266,'Tillförd energi'!$B$1:$AI$700,MATCH(E$1,'Tillförd energi'!$B$1:$AQ$1,0),FALSE)</f>
        <v>0</v>
      </c>
      <c r="F266">
        <f>VLOOKUP($B266,'Tillförd energi'!$B$1:$AI$700,MATCH(F$1,'Tillförd energi'!$B$1:$AQ$1,0),FALSE)</f>
        <v>0</v>
      </c>
      <c r="G266">
        <f>VLOOKUP($B266,'Tillförd energi'!$B$1:$AI$700,MATCH(G$1,'Tillförd energi'!$B$1:$AQ$1,0),FALSE)</f>
        <v>0</v>
      </c>
      <c r="H266">
        <f>VLOOKUP($B266,'Tillförd energi'!$B$1:$AI$700,MATCH(H$1,'Tillförd energi'!$B$1:$AQ$1,0),FALSE)</f>
        <v>0</v>
      </c>
      <c r="I266">
        <f>VLOOKUP($B266,'Tillförd energi'!$B$1:$AI$700,MATCH(I$1,'Tillförd energi'!$B$1:$AQ$1,0),FALSE)</f>
        <v>0</v>
      </c>
      <c r="J266">
        <f>VLOOKUP($B266,'Tillförd energi'!$B$1:$AI$700,MATCH(J$1,'Tillförd energi'!$B$1:$AQ$1,0),FALSE)</f>
        <v>0</v>
      </c>
      <c r="K266">
        <f>VLOOKUP($B266,'Tillförd energi'!$B$1:$AI$700,MATCH(K$1,'Tillförd energi'!$B$1:$AQ$1,0),FALSE)</f>
        <v>0</v>
      </c>
      <c r="L266">
        <f>VLOOKUP($B266,'Tillförd energi'!$B$1:$AI$700,MATCH(L$1,'Tillförd energi'!$B$1:$AQ$1,0),FALSE)</f>
        <v>0</v>
      </c>
      <c r="M266">
        <f>VLOOKUP($B266,'Tillförd energi'!$B$1:$AI$700,MATCH(M$1,'Tillförd energi'!$B$1:$AQ$1,0),FALSE)</f>
        <v>0</v>
      </c>
      <c r="N266">
        <f>VLOOKUP($B266,'Tillförd energi'!$B$1:$AI$700,MATCH(N$1,'Tillförd energi'!$B$1:$AQ$1,0),FALSE)</f>
        <v>0</v>
      </c>
      <c r="O266">
        <f>VLOOKUP($B266,'Tillförd energi'!$B$1:$AI$700,MATCH(O$1,'Tillförd energi'!$B$1:$AQ$1,0),FALSE)</f>
        <v>0</v>
      </c>
      <c r="P266">
        <f>VLOOKUP($B266,'Tillförd energi'!$B$1:$AI$700,MATCH(P$1,'Tillförd energi'!$B$1:$AQ$1,0),FALSE)</f>
        <v>0</v>
      </c>
      <c r="Q266">
        <f>VLOOKUP($B266,'Tillförd energi'!$B$1:$AI$700,MATCH(Q$1,'Tillförd energi'!$B$1:$AQ$1,0),FALSE)</f>
        <v>0</v>
      </c>
      <c r="R266">
        <f>VLOOKUP($B266,'Tillförd energi'!$B$1:$AI$700,MATCH(R$1,'Tillförd energi'!$B$1:$AQ$1,0),FALSE)</f>
        <v>0</v>
      </c>
      <c r="S266">
        <f>VLOOKUP($B266,'Tillförd energi'!$B$1:$AI$700,MATCH(S$1,'Tillförd energi'!$B$1:$AQ$1,0),FALSE)</f>
        <v>0</v>
      </c>
      <c r="T266">
        <f>VLOOKUP($B266,'Tillförd energi'!$B$1:$AI$700,MATCH(T$1,'Tillförd energi'!$B$1:$AQ$1,0),FALSE)</f>
        <v>0</v>
      </c>
      <c r="U266">
        <f>VLOOKUP($B266,'Tillförd energi'!$B$1:$AI$700,MATCH(U$1,'Tillförd energi'!$B$1:$AQ$1,0),FALSE)</f>
        <v>0</v>
      </c>
      <c r="V266">
        <f>VLOOKUP($B266,'Tillförd energi'!$B$1:$AI$700,MATCH(V$1,'Tillförd energi'!$B$1:$AQ$1,0),FALSE)</f>
        <v>0</v>
      </c>
      <c r="W266">
        <f>VLOOKUP($B266,'Tillförd energi'!$B$1:$AI$700,MATCH(W$1,'Tillförd energi'!$B$1:$AQ$1,0),FALSE)</f>
        <v>0</v>
      </c>
      <c r="X266">
        <f>VLOOKUP($B266,'Tillförd energi'!$B$1:$AI$700,MATCH(X$1,'Tillförd energi'!$B$1:$AQ$1,0),FALSE)</f>
        <v>0</v>
      </c>
      <c r="Y266">
        <f>VLOOKUP($B266,'Tillförd energi'!$B$1:$AI$700,MATCH(Y$1,'Tillförd energi'!$B$1:$AQ$1,0),FALSE)</f>
        <v>0</v>
      </c>
      <c r="Z266">
        <f>VLOOKUP($B266,'Tillförd energi'!$B$1:$AI$700,MATCH(Z$1,'Tillförd energi'!$B$1:$AQ$1,0),FALSE)</f>
        <v>0</v>
      </c>
      <c r="AA266">
        <f>VLOOKUP($B266,'Tillförd energi'!$B$1:$AI$700,MATCH(AA$1,'Tillförd energi'!$B$1:$AQ$1,0),FALSE)</f>
        <v>0</v>
      </c>
      <c r="AB266">
        <f>VLOOKUP($B266,'Tillförd energi'!$B$1:$AI$700,MATCH(AB$1,'Tillförd energi'!$B$1:$AQ$1,0),FALSE)</f>
        <v>0</v>
      </c>
      <c r="AC266">
        <f>VLOOKUP($B266,'Tillförd energi'!$B$1:$AI$700,MATCH(AC$1,'Tillförd energi'!$B$1:$AQ$1,0),FALSE)</f>
        <v>0</v>
      </c>
      <c r="AD266">
        <f>VLOOKUP($B266,'Tillförd energi'!$B$1:$AI$700,MATCH(AD$1,'Tillförd energi'!$B$1:$AQ$1,0),FALSE)</f>
        <v>0</v>
      </c>
      <c r="AE266">
        <f>VLOOKUP($B266,'Tillförd energi'!$B$1:$AI$700,MATCH(AE$1,'Tillförd energi'!$B$1:$AQ$1,0),FALSE)</f>
        <v>0</v>
      </c>
      <c r="AF266">
        <f>VLOOKUP($B266,'Tillförd energi'!$B$1:$AI$700,MATCH(AF$1,'Tillförd energi'!$B$1:$AQ$1,0),FALSE)</f>
        <v>0</v>
      </c>
      <c r="AG266">
        <f>IFERROR(VLOOKUP(B266,Miljö!$B$1:$AC$550,MATCH("Köpt mängd produktionsspecifik fjärrvärme:",Miljö!$B$1:$AC$1,0),FALSE)/1,0)</f>
        <v>0</v>
      </c>
      <c r="AI266">
        <f t="shared" si="88"/>
        <v>0</v>
      </c>
      <c r="AJ266">
        <f t="shared" si="89"/>
        <v>0</v>
      </c>
      <c r="AK266" t="str">
        <f>IF(ISERROR(1/VLOOKUP($B266,Leveranser!$B$1:$S$500,MATCH("såld värme (gwh)",Leveranser!$B$1:$S$1,0),FALSE)),"",VLOOKUP($B266,Leveranser!$B$1:$S$500,MATCH("såld värme (gwh)",Leveranser!$B$1:$S$1,0),FALSE))</f>
        <v/>
      </c>
      <c r="AL266">
        <f>VLOOKUP($B266,Leveranser!$B$1:$Y$500,MATCH("Totalt såld fjärrvärme till andra fjärrvärmeföretag",Leveranser!$B$1:$AA$1,0),FALSE)</f>
        <v>0</v>
      </c>
      <c r="AM266">
        <f>IF(ISERROR(1/VLOOKUP($B266,Miljö!$B$1:$S$500,MATCH("Såld mängd produktionsspecifik fjärrvärme (GWh)",Miljö!$B$1:$R$1,0),FALSE)),0,VLOOKUP($B266,Miljö!$B$1:$S$500,MATCH("Såld mängd produktionsspecifik fjärrvärme (GWh)",Miljö!$B$1:$R$1,0),FALSE))</f>
        <v>0</v>
      </c>
      <c r="AN266" s="239" t="str">
        <f t="shared" si="90"/>
        <v/>
      </c>
      <c r="AP266" t="str">
        <f>IFERROR(VLOOKUP($B266,Miljövärden!$B$2:$H$550,7,FALSE),"Nej, saknas")</f>
        <v>Nej</v>
      </c>
      <c r="AQ266" t="str">
        <f>IFERROR(VLOOKUP($B266,Miljövärden!$B$2:$H$550,6,FALSE),"Nej, saknas")</f>
        <v>Nej</v>
      </c>
      <c r="AU266">
        <f t="shared" si="91"/>
        <v>0</v>
      </c>
      <c r="AV266">
        <f t="shared" si="92"/>
        <v>0</v>
      </c>
      <c r="AW266">
        <f t="shared" si="93"/>
        <v>0</v>
      </c>
      <c r="AX266">
        <f t="shared" si="94"/>
        <v>0</v>
      </c>
      <c r="AZ266">
        <f t="shared" si="95"/>
        <v>0</v>
      </c>
      <c r="BC266">
        <f t="shared" si="96"/>
        <v>0</v>
      </c>
      <c r="BD266">
        <f t="shared" si="97"/>
        <v>0</v>
      </c>
      <c r="BE266">
        <f t="shared" si="98"/>
        <v>0</v>
      </c>
      <c r="BF266">
        <f t="shared" si="99"/>
        <v>0</v>
      </c>
      <c r="BG266">
        <f t="shared" si="100"/>
        <v>0</v>
      </c>
      <c r="BH266" t="str">
        <f>VLOOKUP(B266,Miljö!$B$1:$I$482,MATCH("Fossilandel för ursprungspecificerad el ()",Miljö!$B$1:$I$1,0),FALSE)</f>
        <v>-</v>
      </c>
      <c r="BI266" t="str">
        <f>VLOOKUP(B266,Miljö!$B$1:$BX$482,MATCH("Kärnkraftsandel för ursprungsspecificerad el ()",Miljö!$B$1:$O$1,0),FALSE)</f>
        <v>-</v>
      </c>
      <c r="BJ266">
        <f t="shared" si="101"/>
        <v>0</v>
      </c>
      <c r="BK266" t="str">
        <f>VLOOKUP(B266,Miljö!$B$1:$O$482,MATCH("Fossil andel i procent (%)",Miljö!$B$1:$O$1,0),FALSE)</f>
        <v>-</v>
      </c>
      <c r="BL266">
        <f t="shared" si="102"/>
        <v>0</v>
      </c>
      <c r="BO266" s="289" t="str">
        <f t="shared" si="103"/>
        <v/>
      </c>
      <c r="BP266" s="239" t="str">
        <f t="shared" si="104"/>
        <v/>
      </c>
      <c r="BQ266" s="239" t="str">
        <f t="shared" si="105"/>
        <v/>
      </c>
      <c r="BR266" s="239" t="str">
        <f t="shared" si="106"/>
        <v/>
      </c>
      <c r="BS266" s="239"/>
      <c r="BT266" s="351">
        <f t="shared" si="107"/>
        <v>0</v>
      </c>
      <c r="BW266" s="289" t="str">
        <f>IF(AP266="ja",VLOOKUP(B266,Miljövärden!$B$2:$H$550,MATCH("Total andel fossilt",Miljövärden!$B$2:$H$2,0),FALSE),"")</f>
        <v/>
      </c>
      <c r="BZ266" s="351" t="str">
        <f t="shared" si="108"/>
        <v/>
      </c>
      <c r="CA266" s="353" t="str">
        <f t="shared" si="109"/>
        <v/>
      </c>
    </row>
    <row r="267" spans="1:79" x14ac:dyDescent="0.25">
      <c r="A267" s="2" t="s">
        <v>414</v>
      </c>
      <c r="B267" s="2" t="s">
        <v>427</v>
      </c>
      <c r="C267">
        <f>VLOOKUP($B267,'Tillförd energi'!$B$1:$AI$700,MATCH(C$1,'Tillförd energi'!$B$1:$AQ$1,0),FALSE)</f>
        <v>0</v>
      </c>
      <c r="D267">
        <f>VLOOKUP($B267,'Tillförd energi'!$B$1:$AI$700,MATCH(D$1,'Tillförd energi'!$B$1:$AQ$1,0),FALSE)</f>
        <v>0</v>
      </c>
      <c r="E267">
        <f>VLOOKUP($B267,'Tillförd energi'!$B$1:$AI$700,MATCH(E$1,'Tillförd energi'!$B$1:$AQ$1,0),FALSE)</f>
        <v>0</v>
      </c>
      <c r="F267">
        <f>VLOOKUP($B267,'Tillförd energi'!$B$1:$AI$700,MATCH(F$1,'Tillförd energi'!$B$1:$AQ$1,0),FALSE)</f>
        <v>0</v>
      </c>
      <c r="G267">
        <f>VLOOKUP($B267,'Tillförd energi'!$B$1:$AI$700,MATCH(G$1,'Tillförd energi'!$B$1:$AQ$1,0),FALSE)</f>
        <v>0</v>
      </c>
      <c r="H267">
        <f>VLOOKUP($B267,'Tillförd energi'!$B$1:$AI$700,MATCH(H$1,'Tillförd energi'!$B$1:$AQ$1,0),FALSE)</f>
        <v>0</v>
      </c>
      <c r="I267">
        <f>VLOOKUP($B267,'Tillförd energi'!$B$1:$AI$700,MATCH(I$1,'Tillförd energi'!$B$1:$AQ$1,0),FALSE)</f>
        <v>0</v>
      </c>
      <c r="J267">
        <f>VLOOKUP($B267,'Tillförd energi'!$B$1:$AI$700,MATCH(J$1,'Tillförd energi'!$B$1:$AQ$1,0),FALSE)</f>
        <v>0</v>
      </c>
      <c r="K267">
        <f>VLOOKUP($B267,'Tillförd energi'!$B$1:$AI$700,MATCH(K$1,'Tillförd energi'!$B$1:$AQ$1,0),FALSE)</f>
        <v>0</v>
      </c>
      <c r="L267">
        <f>VLOOKUP($B267,'Tillförd energi'!$B$1:$AI$700,MATCH(L$1,'Tillförd energi'!$B$1:$AQ$1,0),FALSE)</f>
        <v>0</v>
      </c>
      <c r="M267">
        <f>VLOOKUP($B267,'Tillförd energi'!$B$1:$AI$700,MATCH(M$1,'Tillförd energi'!$B$1:$AQ$1,0),FALSE)</f>
        <v>0</v>
      </c>
      <c r="N267">
        <f>VLOOKUP($B267,'Tillförd energi'!$B$1:$AI$700,MATCH(N$1,'Tillförd energi'!$B$1:$AQ$1,0),FALSE)</f>
        <v>0</v>
      </c>
      <c r="O267">
        <f>VLOOKUP($B267,'Tillförd energi'!$B$1:$AI$700,MATCH(O$1,'Tillförd energi'!$B$1:$AQ$1,0),FALSE)</f>
        <v>0</v>
      </c>
      <c r="P267">
        <f>VLOOKUP($B267,'Tillförd energi'!$B$1:$AI$700,MATCH(P$1,'Tillförd energi'!$B$1:$AQ$1,0),FALSE)</f>
        <v>0</v>
      </c>
      <c r="Q267">
        <f>VLOOKUP($B267,'Tillförd energi'!$B$1:$AI$700,MATCH(Q$1,'Tillförd energi'!$B$1:$AQ$1,0),FALSE)</f>
        <v>0</v>
      </c>
      <c r="R267">
        <f>VLOOKUP($B267,'Tillförd energi'!$B$1:$AI$700,MATCH(R$1,'Tillförd energi'!$B$1:$AQ$1,0),FALSE)</f>
        <v>0</v>
      </c>
      <c r="S267">
        <f>VLOOKUP($B267,'Tillförd energi'!$B$1:$AI$700,MATCH(S$1,'Tillförd energi'!$B$1:$AQ$1,0),FALSE)</f>
        <v>0</v>
      </c>
      <c r="T267">
        <f>VLOOKUP($B267,'Tillförd energi'!$B$1:$AI$700,MATCH(T$1,'Tillförd energi'!$B$1:$AQ$1,0),FALSE)</f>
        <v>0</v>
      </c>
      <c r="U267">
        <f>VLOOKUP($B267,'Tillförd energi'!$B$1:$AI$700,MATCH(U$1,'Tillförd energi'!$B$1:$AQ$1,0),FALSE)</f>
        <v>0</v>
      </c>
      <c r="V267">
        <f>VLOOKUP($B267,'Tillförd energi'!$B$1:$AI$700,MATCH(V$1,'Tillförd energi'!$B$1:$AQ$1,0),FALSE)</f>
        <v>0</v>
      </c>
      <c r="W267">
        <f>VLOOKUP($B267,'Tillförd energi'!$B$1:$AI$700,MATCH(W$1,'Tillförd energi'!$B$1:$AQ$1,0),FALSE)</f>
        <v>0</v>
      </c>
      <c r="X267">
        <f>VLOOKUP($B267,'Tillförd energi'!$B$1:$AI$700,MATCH(X$1,'Tillförd energi'!$B$1:$AQ$1,0),FALSE)</f>
        <v>0</v>
      </c>
      <c r="Y267">
        <f>VLOOKUP($B267,'Tillförd energi'!$B$1:$AI$700,MATCH(Y$1,'Tillförd energi'!$B$1:$AQ$1,0),FALSE)</f>
        <v>0</v>
      </c>
      <c r="Z267">
        <f>VLOOKUP($B267,'Tillförd energi'!$B$1:$AI$700,MATCH(Z$1,'Tillförd energi'!$B$1:$AQ$1,0),FALSE)</f>
        <v>0</v>
      </c>
      <c r="AA267">
        <f>VLOOKUP($B267,'Tillförd energi'!$B$1:$AI$700,MATCH(AA$1,'Tillförd energi'!$B$1:$AQ$1,0),FALSE)</f>
        <v>0</v>
      </c>
      <c r="AB267">
        <f>VLOOKUP($B267,'Tillförd energi'!$B$1:$AI$700,MATCH(AB$1,'Tillförd energi'!$B$1:$AQ$1,0),FALSE)</f>
        <v>0</v>
      </c>
      <c r="AC267">
        <f>VLOOKUP($B267,'Tillförd energi'!$B$1:$AI$700,MATCH(AC$1,'Tillförd energi'!$B$1:$AQ$1,0),FALSE)</f>
        <v>0</v>
      </c>
      <c r="AD267">
        <f>VLOOKUP($B267,'Tillförd energi'!$B$1:$AI$700,MATCH(AD$1,'Tillförd energi'!$B$1:$AQ$1,0),FALSE)</f>
        <v>0</v>
      </c>
      <c r="AE267">
        <f>VLOOKUP($B267,'Tillförd energi'!$B$1:$AI$700,MATCH(AE$1,'Tillförd energi'!$B$1:$AQ$1,0),FALSE)</f>
        <v>0</v>
      </c>
      <c r="AF267">
        <f>VLOOKUP($B267,'Tillförd energi'!$B$1:$AI$700,MATCH(AF$1,'Tillförd energi'!$B$1:$AQ$1,0),FALSE)</f>
        <v>0</v>
      </c>
      <c r="AG267">
        <f>IFERROR(VLOOKUP(B267,Miljö!$B$1:$AC$550,MATCH("Köpt mängd produktionsspecifik fjärrvärme:",Miljö!$B$1:$AC$1,0),FALSE)/1,0)</f>
        <v>0</v>
      </c>
      <c r="AI267">
        <f t="shared" si="88"/>
        <v>0</v>
      </c>
      <c r="AJ267">
        <f t="shared" si="89"/>
        <v>0</v>
      </c>
      <c r="AK267" t="str">
        <f>IF(ISERROR(1/VLOOKUP($B267,Leveranser!$B$1:$S$500,MATCH("såld värme (gwh)",Leveranser!$B$1:$S$1,0),FALSE)),"",VLOOKUP($B267,Leveranser!$B$1:$S$500,MATCH("såld värme (gwh)",Leveranser!$B$1:$S$1,0),FALSE))</f>
        <v/>
      </c>
      <c r="AL267">
        <f>VLOOKUP($B267,Leveranser!$B$1:$Y$500,MATCH("Totalt såld fjärrvärme till andra fjärrvärmeföretag",Leveranser!$B$1:$AA$1,0),FALSE)</f>
        <v>0</v>
      </c>
      <c r="AM267">
        <f>IF(ISERROR(1/VLOOKUP($B267,Miljö!$B$1:$S$500,MATCH("Såld mängd produktionsspecifik fjärrvärme (GWh)",Miljö!$B$1:$R$1,0),FALSE)),0,VLOOKUP($B267,Miljö!$B$1:$S$500,MATCH("Såld mängd produktionsspecifik fjärrvärme (GWh)",Miljö!$B$1:$R$1,0),FALSE))</f>
        <v>0</v>
      </c>
      <c r="AN267" s="239" t="str">
        <f t="shared" si="90"/>
        <v/>
      </c>
      <c r="AP267" t="str">
        <f>IFERROR(VLOOKUP($B267,Miljövärden!$B$2:$H$550,7,FALSE),"Nej, saknas")</f>
        <v>Nej</v>
      </c>
      <c r="AQ267" t="str">
        <f>IFERROR(VLOOKUP($B267,Miljövärden!$B$2:$H$550,6,FALSE),"Nej, saknas")</f>
        <v>Nej</v>
      </c>
      <c r="AU267">
        <f t="shared" si="91"/>
        <v>0</v>
      </c>
      <c r="AV267">
        <f t="shared" si="92"/>
        <v>0</v>
      </c>
      <c r="AW267">
        <f t="shared" si="93"/>
        <v>0</v>
      </c>
      <c r="AX267">
        <f t="shared" si="94"/>
        <v>0</v>
      </c>
      <c r="AZ267">
        <f t="shared" si="95"/>
        <v>0</v>
      </c>
      <c r="BC267">
        <f t="shared" si="96"/>
        <v>0</v>
      </c>
      <c r="BD267">
        <f t="shared" si="97"/>
        <v>0</v>
      </c>
      <c r="BE267">
        <f t="shared" si="98"/>
        <v>0</v>
      </c>
      <c r="BF267">
        <f t="shared" si="99"/>
        <v>0</v>
      </c>
      <c r="BG267">
        <f t="shared" si="100"/>
        <v>0</v>
      </c>
      <c r="BH267" t="str">
        <f>VLOOKUP(B267,Miljö!$B$1:$I$482,MATCH("Fossilandel för ursprungspecificerad el ()",Miljö!$B$1:$I$1,0),FALSE)</f>
        <v>-</v>
      </c>
      <c r="BI267" t="str">
        <f>VLOOKUP(B267,Miljö!$B$1:$BX$482,MATCH("Kärnkraftsandel för ursprungsspecificerad el ()",Miljö!$B$1:$O$1,0),FALSE)</f>
        <v>-</v>
      </c>
      <c r="BJ267">
        <f t="shared" si="101"/>
        <v>0</v>
      </c>
      <c r="BK267" t="str">
        <f>VLOOKUP(B267,Miljö!$B$1:$O$482,MATCH("Fossil andel i procent (%)",Miljö!$B$1:$O$1,0),FALSE)</f>
        <v>-</v>
      </c>
      <c r="BL267">
        <f t="shared" si="102"/>
        <v>0</v>
      </c>
      <c r="BO267" s="289" t="str">
        <f t="shared" si="103"/>
        <v/>
      </c>
      <c r="BP267" s="239" t="str">
        <f t="shared" si="104"/>
        <v/>
      </c>
      <c r="BQ267" s="239" t="str">
        <f t="shared" si="105"/>
        <v/>
      </c>
      <c r="BR267" s="239" t="str">
        <f t="shared" si="106"/>
        <v/>
      </c>
      <c r="BS267" s="239"/>
      <c r="BT267" s="351">
        <f t="shared" si="107"/>
        <v>0</v>
      </c>
      <c r="BW267" s="289" t="str">
        <f>IF(AP267="ja",VLOOKUP(B267,Miljövärden!$B$2:$H$550,MATCH("Total andel fossilt",Miljövärden!$B$2:$H$2,0),FALSE),"")</f>
        <v/>
      </c>
      <c r="BZ267" s="351" t="str">
        <f t="shared" si="108"/>
        <v/>
      </c>
      <c r="CA267" s="353" t="str">
        <f t="shared" si="109"/>
        <v/>
      </c>
    </row>
    <row r="268" spans="1:79" x14ac:dyDescent="0.25">
      <c r="A268" s="2" t="s">
        <v>414</v>
      </c>
      <c r="B268" s="2" t="s">
        <v>20</v>
      </c>
      <c r="C268">
        <f>VLOOKUP($B268,'Tillförd energi'!$B$1:$AI$700,MATCH(C$1,'Tillförd energi'!$B$1:$AQ$1,0),FALSE)</f>
        <v>0</v>
      </c>
      <c r="D268">
        <f>VLOOKUP($B268,'Tillförd energi'!$B$1:$AI$700,MATCH(D$1,'Tillförd energi'!$B$1:$AQ$1,0),FALSE)</f>
        <v>0</v>
      </c>
      <c r="E268">
        <f>VLOOKUP($B268,'Tillförd energi'!$B$1:$AI$700,MATCH(E$1,'Tillförd energi'!$B$1:$AQ$1,0),FALSE)</f>
        <v>0</v>
      </c>
      <c r="F268">
        <f>VLOOKUP($B268,'Tillförd energi'!$B$1:$AI$700,MATCH(F$1,'Tillförd energi'!$B$1:$AQ$1,0),FALSE)</f>
        <v>0</v>
      </c>
      <c r="G268">
        <f>VLOOKUP($B268,'Tillförd energi'!$B$1:$AI$700,MATCH(G$1,'Tillförd energi'!$B$1:$AQ$1,0),FALSE)</f>
        <v>0</v>
      </c>
      <c r="H268">
        <f>VLOOKUP($B268,'Tillförd energi'!$B$1:$AI$700,MATCH(H$1,'Tillförd energi'!$B$1:$AQ$1,0),FALSE)</f>
        <v>0</v>
      </c>
      <c r="I268">
        <f>VLOOKUP($B268,'Tillförd energi'!$B$1:$AI$700,MATCH(I$1,'Tillförd energi'!$B$1:$AQ$1,0),FALSE)</f>
        <v>0</v>
      </c>
      <c r="J268">
        <f>VLOOKUP($B268,'Tillförd energi'!$B$1:$AI$700,MATCH(J$1,'Tillförd energi'!$B$1:$AQ$1,0),FALSE)</f>
        <v>0</v>
      </c>
      <c r="K268">
        <f>VLOOKUP($B268,'Tillförd energi'!$B$1:$AI$700,MATCH(K$1,'Tillförd energi'!$B$1:$AQ$1,0),FALSE)</f>
        <v>0</v>
      </c>
      <c r="L268">
        <f>VLOOKUP($B268,'Tillförd energi'!$B$1:$AI$700,MATCH(L$1,'Tillförd energi'!$B$1:$AQ$1,0),FALSE)</f>
        <v>0</v>
      </c>
      <c r="M268">
        <f>VLOOKUP($B268,'Tillförd energi'!$B$1:$AI$700,MATCH(M$1,'Tillförd energi'!$B$1:$AQ$1,0),FALSE)</f>
        <v>0</v>
      </c>
      <c r="N268">
        <f>VLOOKUP($B268,'Tillförd energi'!$B$1:$AI$700,MATCH(N$1,'Tillförd energi'!$B$1:$AQ$1,0),FALSE)</f>
        <v>0</v>
      </c>
      <c r="O268">
        <f>VLOOKUP($B268,'Tillförd energi'!$B$1:$AI$700,MATCH(O$1,'Tillförd energi'!$B$1:$AQ$1,0),FALSE)</f>
        <v>0</v>
      </c>
      <c r="P268">
        <f>VLOOKUP($B268,'Tillförd energi'!$B$1:$AI$700,MATCH(P$1,'Tillförd energi'!$B$1:$AQ$1,0),FALSE)</f>
        <v>0</v>
      </c>
      <c r="Q268">
        <f>VLOOKUP($B268,'Tillförd energi'!$B$1:$AI$700,MATCH(Q$1,'Tillförd energi'!$B$1:$AQ$1,0),FALSE)</f>
        <v>0</v>
      </c>
      <c r="R268">
        <f>VLOOKUP($B268,'Tillförd energi'!$B$1:$AI$700,MATCH(R$1,'Tillförd energi'!$B$1:$AQ$1,0),FALSE)</f>
        <v>0</v>
      </c>
      <c r="S268">
        <f>VLOOKUP($B268,'Tillförd energi'!$B$1:$AI$700,MATCH(S$1,'Tillförd energi'!$B$1:$AQ$1,0),FALSE)</f>
        <v>0</v>
      </c>
      <c r="T268">
        <f>VLOOKUP($B268,'Tillförd energi'!$B$1:$AI$700,MATCH(T$1,'Tillförd energi'!$B$1:$AQ$1,0),FALSE)</f>
        <v>0</v>
      </c>
      <c r="U268">
        <f>VLOOKUP($B268,'Tillförd energi'!$B$1:$AI$700,MATCH(U$1,'Tillförd energi'!$B$1:$AQ$1,0),FALSE)</f>
        <v>0</v>
      </c>
      <c r="V268">
        <f>VLOOKUP($B268,'Tillförd energi'!$B$1:$AI$700,MATCH(V$1,'Tillförd energi'!$B$1:$AQ$1,0),FALSE)</f>
        <v>0</v>
      </c>
      <c r="W268">
        <f>VLOOKUP($B268,'Tillförd energi'!$B$1:$AI$700,MATCH(W$1,'Tillförd energi'!$B$1:$AQ$1,0),FALSE)</f>
        <v>0</v>
      </c>
      <c r="X268">
        <f>VLOOKUP($B268,'Tillförd energi'!$B$1:$AI$700,MATCH(X$1,'Tillförd energi'!$B$1:$AQ$1,0),FALSE)</f>
        <v>0</v>
      </c>
      <c r="Y268">
        <f>VLOOKUP($B268,'Tillförd energi'!$B$1:$AI$700,MATCH(Y$1,'Tillförd energi'!$B$1:$AQ$1,0),FALSE)</f>
        <v>0</v>
      </c>
      <c r="Z268">
        <f>VLOOKUP($B268,'Tillförd energi'!$B$1:$AI$700,MATCH(Z$1,'Tillförd energi'!$B$1:$AQ$1,0),FALSE)</f>
        <v>0</v>
      </c>
      <c r="AA268">
        <f>VLOOKUP($B268,'Tillförd energi'!$B$1:$AI$700,MATCH(AA$1,'Tillförd energi'!$B$1:$AQ$1,0),FALSE)</f>
        <v>0</v>
      </c>
      <c r="AB268">
        <f>VLOOKUP($B268,'Tillförd energi'!$B$1:$AI$700,MATCH(AB$1,'Tillförd energi'!$B$1:$AQ$1,0),FALSE)</f>
        <v>0</v>
      </c>
      <c r="AC268">
        <f>VLOOKUP($B268,'Tillförd energi'!$B$1:$AI$700,MATCH(AC$1,'Tillförd energi'!$B$1:$AQ$1,0),FALSE)</f>
        <v>0</v>
      </c>
      <c r="AD268">
        <f>VLOOKUP($B268,'Tillförd energi'!$B$1:$AI$700,MATCH(AD$1,'Tillförd energi'!$B$1:$AQ$1,0),FALSE)</f>
        <v>0</v>
      </c>
      <c r="AE268">
        <f>VLOOKUP($B268,'Tillförd energi'!$B$1:$AI$700,MATCH(AE$1,'Tillförd energi'!$B$1:$AQ$1,0),FALSE)</f>
        <v>0</v>
      </c>
      <c r="AF268">
        <f>VLOOKUP($B268,'Tillförd energi'!$B$1:$AI$700,MATCH(AF$1,'Tillförd energi'!$B$1:$AQ$1,0),FALSE)</f>
        <v>0</v>
      </c>
      <c r="AG268">
        <f>IFERROR(VLOOKUP(B268,Miljö!$B$1:$AC$550,MATCH("Köpt mängd produktionsspecifik fjärrvärme:",Miljö!$B$1:$AC$1,0),FALSE)/1,0)</f>
        <v>0</v>
      </c>
      <c r="AI268">
        <f t="shared" si="88"/>
        <v>0</v>
      </c>
      <c r="AJ268">
        <f t="shared" si="89"/>
        <v>0</v>
      </c>
      <c r="AK268" t="str">
        <f>IF(ISERROR(1/VLOOKUP($B268,Leveranser!$B$1:$S$500,MATCH("såld värme (gwh)",Leveranser!$B$1:$S$1,0),FALSE)),"",VLOOKUP($B268,Leveranser!$B$1:$S$500,MATCH("såld värme (gwh)",Leveranser!$B$1:$S$1,0),FALSE))</f>
        <v/>
      </c>
      <c r="AL268">
        <f>VLOOKUP($B268,Leveranser!$B$1:$Y$500,MATCH("Totalt såld fjärrvärme till andra fjärrvärmeföretag",Leveranser!$B$1:$AA$1,0),FALSE)</f>
        <v>0</v>
      </c>
      <c r="AM268">
        <f>IF(ISERROR(1/VLOOKUP($B268,Miljö!$B$1:$S$500,MATCH("Såld mängd produktionsspecifik fjärrvärme (GWh)",Miljö!$B$1:$R$1,0),FALSE)),0,VLOOKUP($B268,Miljö!$B$1:$S$500,MATCH("Såld mängd produktionsspecifik fjärrvärme (GWh)",Miljö!$B$1:$R$1,0),FALSE))</f>
        <v>0</v>
      </c>
      <c r="AN268" s="239" t="str">
        <f t="shared" si="90"/>
        <v/>
      </c>
      <c r="AP268" t="str">
        <f>IFERROR(VLOOKUP($B268,Miljövärden!$B$2:$H$550,7,FALSE),"Nej, saknas")</f>
        <v>Nej</v>
      </c>
      <c r="AQ268" t="str">
        <f>IFERROR(VLOOKUP($B268,Miljövärden!$B$2:$H$550,6,FALSE),"Nej, saknas")</f>
        <v>Nej</v>
      </c>
      <c r="AU268">
        <f t="shared" si="91"/>
        <v>0</v>
      </c>
      <c r="AV268">
        <f t="shared" si="92"/>
        <v>0</v>
      </c>
      <c r="AW268">
        <f t="shared" si="93"/>
        <v>0</v>
      </c>
      <c r="AX268">
        <f t="shared" si="94"/>
        <v>0</v>
      </c>
      <c r="AZ268">
        <f t="shared" si="95"/>
        <v>0</v>
      </c>
      <c r="BC268">
        <f t="shared" si="96"/>
        <v>0</v>
      </c>
      <c r="BD268">
        <f t="shared" si="97"/>
        <v>0</v>
      </c>
      <c r="BE268">
        <f t="shared" si="98"/>
        <v>0</v>
      </c>
      <c r="BF268">
        <f t="shared" si="99"/>
        <v>0</v>
      </c>
      <c r="BG268">
        <f t="shared" si="100"/>
        <v>0</v>
      </c>
      <c r="BH268" t="str">
        <f>VLOOKUP(B268,Miljö!$B$1:$I$482,MATCH("Fossilandel för ursprungspecificerad el ()",Miljö!$B$1:$I$1,0),FALSE)</f>
        <v>-</v>
      </c>
      <c r="BI268" t="str">
        <f>VLOOKUP(B268,Miljö!$B$1:$BX$482,MATCH("Kärnkraftsandel för ursprungsspecificerad el ()",Miljö!$B$1:$O$1,0),FALSE)</f>
        <v>-</v>
      </c>
      <c r="BJ268">
        <f t="shared" si="101"/>
        <v>0</v>
      </c>
      <c r="BK268" t="str">
        <f>VLOOKUP(B268,Miljö!$B$1:$O$482,MATCH("Fossil andel i procent (%)",Miljö!$B$1:$O$1,0),FALSE)</f>
        <v>-</v>
      </c>
      <c r="BL268">
        <f t="shared" si="102"/>
        <v>0</v>
      </c>
      <c r="BO268" s="289" t="str">
        <f t="shared" si="103"/>
        <v/>
      </c>
      <c r="BP268" s="239" t="str">
        <f t="shared" si="104"/>
        <v/>
      </c>
      <c r="BQ268" s="239" t="str">
        <f t="shared" si="105"/>
        <v/>
      </c>
      <c r="BR268" s="239" t="str">
        <f t="shared" si="106"/>
        <v/>
      </c>
      <c r="BS268" s="239"/>
      <c r="BT268" s="351">
        <f t="shared" si="107"/>
        <v>0</v>
      </c>
      <c r="BW268" s="289" t="str">
        <f>IF(AP268="ja",VLOOKUP(B268,Miljövärden!$B$2:$H$550,MATCH("Total andel fossilt",Miljövärden!$B$2:$H$2,0),FALSE),"")</f>
        <v/>
      </c>
      <c r="BZ268" s="351" t="str">
        <f t="shared" si="108"/>
        <v/>
      </c>
      <c r="CA268" s="353" t="str">
        <f t="shared" si="109"/>
        <v/>
      </c>
    </row>
    <row r="269" spans="1:79" x14ac:dyDescent="0.25">
      <c r="A269" s="2" t="s">
        <v>428</v>
      </c>
      <c r="B269" s="2" t="s">
        <v>429</v>
      </c>
      <c r="C269">
        <f>VLOOKUP($B269,'Tillförd energi'!$B$1:$AI$700,MATCH(C$1,'Tillförd energi'!$B$1:$AQ$1,0),FALSE)</f>
        <v>0</v>
      </c>
      <c r="D269">
        <f>VLOOKUP($B269,'Tillförd energi'!$B$1:$AI$700,MATCH(D$1,'Tillförd energi'!$B$1:$AQ$1,0),FALSE)</f>
        <v>0.19</v>
      </c>
      <c r="E269">
        <f>VLOOKUP($B269,'Tillförd energi'!$B$1:$AI$700,MATCH(E$1,'Tillförd energi'!$B$1:$AQ$1,0),FALSE)</f>
        <v>0</v>
      </c>
      <c r="F269">
        <f>VLOOKUP($B269,'Tillförd energi'!$B$1:$AI$700,MATCH(F$1,'Tillförd energi'!$B$1:$AQ$1,0),FALSE)</f>
        <v>0</v>
      </c>
      <c r="G269">
        <f>VLOOKUP($B269,'Tillförd energi'!$B$1:$AI$700,MATCH(G$1,'Tillförd energi'!$B$1:$AQ$1,0),FALSE)</f>
        <v>0</v>
      </c>
      <c r="H269">
        <f>VLOOKUP($B269,'Tillförd energi'!$B$1:$AI$700,MATCH(H$1,'Tillförd energi'!$B$1:$AQ$1,0),FALSE)</f>
        <v>0</v>
      </c>
      <c r="I269">
        <f>VLOOKUP($B269,'Tillförd energi'!$B$1:$AI$700,MATCH(I$1,'Tillförd energi'!$B$1:$AQ$1,0),FALSE)</f>
        <v>0</v>
      </c>
      <c r="J269">
        <f>VLOOKUP($B269,'Tillförd energi'!$B$1:$AI$700,MATCH(J$1,'Tillförd energi'!$B$1:$AQ$1,0),FALSE)</f>
        <v>0</v>
      </c>
      <c r="K269">
        <f>VLOOKUP($B269,'Tillförd energi'!$B$1:$AI$700,MATCH(K$1,'Tillförd energi'!$B$1:$AQ$1,0),FALSE)</f>
        <v>0</v>
      </c>
      <c r="L269">
        <f>VLOOKUP($B269,'Tillförd energi'!$B$1:$AI$700,MATCH(L$1,'Tillförd energi'!$B$1:$AQ$1,0),FALSE)</f>
        <v>0</v>
      </c>
      <c r="M269">
        <f>VLOOKUP($B269,'Tillförd energi'!$B$1:$AI$700,MATCH(M$1,'Tillförd energi'!$B$1:$AQ$1,0),FALSE)</f>
        <v>5.5</v>
      </c>
      <c r="N269">
        <f>VLOOKUP($B269,'Tillförd energi'!$B$1:$AI$700,MATCH(N$1,'Tillförd energi'!$B$1:$AQ$1,0),FALSE)</f>
        <v>5.5</v>
      </c>
      <c r="O269">
        <f>VLOOKUP($B269,'Tillförd energi'!$B$1:$AI$700,MATCH(O$1,'Tillförd energi'!$B$1:$AQ$1,0),FALSE)</f>
        <v>1.8</v>
      </c>
      <c r="P269">
        <f>VLOOKUP($B269,'Tillförd energi'!$B$1:$AI$700,MATCH(P$1,'Tillförd energi'!$B$1:$AQ$1,0),FALSE)</f>
        <v>5.5</v>
      </c>
      <c r="Q269">
        <f>VLOOKUP($B269,'Tillförd energi'!$B$1:$AI$700,MATCH(Q$1,'Tillförd energi'!$B$1:$AQ$1,0),FALSE)</f>
        <v>0</v>
      </c>
      <c r="R269">
        <f>VLOOKUP($B269,'Tillförd energi'!$B$1:$AI$700,MATCH(R$1,'Tillförd energi'!$B$1:$AQ$1,0),FALSE)</f>
        <v>2</v>
      </c>
      <c r="S269">
        <f>VLOOKUP($B269,'Tillförd energi'!$B$1:$AI$700,MATCH(S$1,'Tillförd energi'!$B$1:$AQ$1,0),FALSE)</f>
        <v>0</v>
      </c>
      <c r="T269">
        <f>VLOOKUP($B269,'Tillförd energi'!$B$1:$AI$700,MATCH(T$1,'Tillförd energi'!$B$1:$AQ$1,0),FALSE)</f>
        <v>0</v>
      </c>
      <c r="U269">
        <f>VLOOKUP($B269,'Tillförd energi'!$B$1:$AI$700,MATCH(U$1,'Tillförd energi'!$B$1:$AQ$1,0),FALSE)</f>
        <v>0</v>
      </c>
      <c r="V269">
        <f>VLOOKUP($B269,'Tillförd energi'!$B$1:$AI$700,MATCH(V$1,'Tillförd energi'!$B$1:$AQ$1,0),FALSE)</f>
        <v>0</v>
      </c>
      <c r="W269">
        <f>VLOOKUP($B269,'Tillförd energi'!$B$1:$AI$700,MATCH(W$1,'Tillförd energi'!$B$1:$AQ$1,0),FALSE)</f>
        <v>0</v>
      </c>
      <c r="X269">
        <f>VLOOKUP($B269,'Tillförd energi'!$B$1:$AI$700,MATCH(X$1,'Tillförd energi'!$B$1:$AQ$1,0),FALSE)</f>
        <v>0</v>
      </c>
      <c r="Y269">
        <f>VLOOKUP($B269,'Tillförd energi'!$B$1:$AI$700,MATCH(Y$1,'Tillförd energi'!$B$1:$AQ$1,0),FALSE)</f>
        <v>0</v>
      </c>
      <c r="Z269">
        <f>VLOOKUP($B269,'Tillförd energi'!$B$1:$AI$700,MATCH(Z$1,'Tillförd energi'!$B$1:$AQ$1,0),FALSE)</f>
        <v>0</v>
      </c>
      <c r="AA269">
        <f>VLOOKUP($B269,'Tillförd energi'!$B$1:$AI$700,MATCH(AA$1,'Tillförd energi'!$B$1:$AQ$1,0),FALSE)</f>
        <v>0</v>
      </c>
      <c r="AB269">
        <f>VLOOKUP($B269,'Tillförd energi'!$B$1:$AI$700,MATCH(AB$1,'Tillförd energi'!$B$1:$AQ$1,0),FALSE)</f>
        <v>0</v>
      </c>
      <c r="AC269">
        <f>VLOOKUP($B269,'Tillförd energi'!$B$1:$AI$700,MATCH(AC$1,'Tillförd energi'!$B$1:$AQ$1,0),FALSE)</f>
        <v>0</v>
      </c>
      <c r="AD269">
        <f>VLOOKUP($B269,'Tillförd energi'!$B$1:$AI$700,MATCH(AD$1,'Tillförd energi'!$B$1:$AQ$1,0),FALSE)</f>
        <v>0</v>
      </c>
      <c r="AE269">
        <f>VLOOKUP($B269,'Tillförd energi'!$B$1:$AI$700,MATCH(AE$1,'Tillförd energi'!$B$1:$AQ$1,0),FALSE)</f>
        <v>0</v>
      </c>
      <c r="AF269">
        <f>VLOOKUP($B269,'Tillförd energi'!$B$1:$AI$700,MATCH(AF$1,'Tillförd energi'!$B$1:$AQ$1,0),FALSE)</f>
        <v>0.39</v>
      </c>
      <c r="AG269">
        <f>IFERROR(VLOOKUP(B269,Miljö!$B$1:$AC$550,MATCH("Köpt mängd produktionsspecifik fjärrvärme:",Miljö!$B$1:$AC$1,0),FALSE)/1,0)</f>
        <v>0</v>
      </c>
      <c r="AI269">
        <f t="shared" si="88"/>
        <v>20.880000000000003</v>
      </c>
      <c r="AJ269">
        <f t="shared" si="89"/>
        <v>20.880000000000003</v>
      </c>
      <c r="AK269">
        <f>IF(ISERROR(1/VLOOKUP($B269,Leveranser!$B$1:$S$500,MATCH("såld värme (gwh)",Leveranser!$B$1:$S$1,0),FALSE)),"",VLOOKUP($B269,Leveranser!$B$1:$S$500,MATCH("såld värme (gwh)",Leveranser!$B$1:$S$1,0),FALSE))</f>
        <v>14.4</v>
      </c>
      <c r="AL269">
        <f>VLOOKUP($B269,Leveranser!$B$1:$Y$500,MATCH("Totalt såld fjärrvärme till andra fjärrvärmeföretag",Leveranser!$B$1:$AA$1,0),FALSE)</f>
        <v>0</v>
      </c>
      <c r="AM269">
        <f>IF(ISERROR(1/VLOOKUP($B269,Miljö!$B$1:$S$500,MATCH("Såld mängd produktionsspecifik fjärrvärme (GWh)",Miljö!$B$1:$R$1,0),FALSE)),0,VLOOKUP($B269,Miljö!$B$1:$S$500,MATCH("Såld mängd produktionsspecifik fjärrvärme (GWh)",Miljö!$B$1:$R$1,0),FALSE))</f>
        <v>0</v>
      </c>
      <c r="AN269" s="239">
        <f t="shared" si="90"/>
        <v>0.68965517241379304</v>
      </c>
      <c r="AP269" t="str">
        <f>IFERROR(VLOOKUP($B269,Miljövärden!$B$2:$H$550,7,FALSE),"Nej, saknas")</f>
        <v>Ja</v>
      </c>
      <c r="AQ269" t="str">
        <f>IFERROR(VLOOKUP($B269,Miljövärden!$B$2:$H$550,6,FALSE),"Nej, saknas")</f>
        <v>Ja</v>
      </c>
      <c r="AU269">
        <f t="shared" si="91"/>
        <v>0.39</v>
      </c>
      <c r="AV269">
        <f t="shared" si="92"/>
        <v>0</v>
      </c>
      <c r="AW269">
        <f t="shared" si="93"/>
        <v>18.3</v>
      </c>
      <c r="AX269">
        <f t="shared" si="94"/>
        <v>2</v>
      </c>
      <c r="AZ269">
        <f t="shared" si="95"/>
        <v>20.3</v>
      </c>
      <c r="BC269">
        <f t="shared" si="96"/>
        <v>0.19</v>
      </c>
      <c r="BD269">
        <f t="shared" si="97"/>
        <v>0</v>
      </c>
      <c r="BE269">
        <f t="shared" si="98"/>
        <v>20.3</v>
      </c>
      <c r="BF269">
        <f t="shared" si="99"/>
        <v>0</v>
      </c>
      <c r="BG269">
        <f t="shared" si="100"/>
        <v>0.39</v>
      </c>
      <c r="BH269">
        <f>VLOOKUP(B269,Miljö!$B$1:$I$482,MATCH("Fossilandel för ursprungspecificerad el ()",Miljö!$B$1:$I$1,0),FALSE)</f>
        <v>0</v>
      </c>
      <c r="BI269">
        <f>VLOOKUP(B269,Miljö!$B$1:$BX$482,MATCH("Kärnkraftsandel för ursprungsspecificerad el ()",Miljö!$B$1:$O$1,0),FALSE)</f>
        <v>0</v>
      </c>
      <c r="BJ269">
        <f t="shared" si="101"/>
        <v>0</v>
      </c>
      <c r="BK269" t="str">
        <f>VLOOKUP(B269,Miljö!$B$1:$O$482,MATCH("Fossil andel i procent (%)",Miljö!$B$1:$O$1,0),FALSE)</f>
        <v>ET</v>
      </c>
      <c r="BL269">
        <f t="shared" si="102"/>
        <v>20.880000000000003</v>
      </c>
      <c r="BO269" s="289">
        <f t="shared" si="103"/>
        <v>9.0996168582375466E-3</v>
      </c>
      <c r="BP269" s="239">
        <f t="shared" si="104"/>
        <v>0</v>
      </c>
      <c r="BQ269" s="239">
        <f t="shared" si="105"/>
        <v>0.99090038314176243</v>
      </c>
      <c r="BR269" s="239">
        <f t="shared" si="106"/>
        <v>0</v>
      </c>
      <c r="BS269" s="239"/>
      <c r="BT269" s="351">
        <f t="shared" si="107"/>
        <v>1</v>
      </c>
      <c r="BW269" s="289">
        <f>IF(AP269="ja",VLOOKUP(B269,Miljövärden!$B$2:$H$550,MATCH("Total andel fossilt",Miljövärden!$B$2:$H$2,0),FALSE),"")</f>
        <v>9.0996199999999992E-3</v>
      </c>
      <c r="BZ269" s="351">
        <f t="shared" si="108"/>
        <v>3.1417624526269838E-9</v>
      </c>
      <c r="CA269" s="353">
        <f t="shared" si="109"/>
        <v>0</v>
      </c>
    </row>
    <row r="270" spans="1:79" x14ac:dyDescent="0.25">
      <c r="A270" s="2" t="s">
        <v>428</v>
      </c>
      <c r="B270" s="2" t="s">
        <v>430</v>
      </c>
      <c r="C270">
        <f>VLOOKUP($B270,'Tillförd energi'!$B$1:$AI$700,MATCH(C$1,'Tillförd energi'!$B$1:$AQ$1,0),FALSE)</f>
        <v>0</v>
      </c>
      <c r="D270">
        <f>VLOOKUP($B270,'Tillförd energi'!$B$1:$AI$700,MATCH(D$1,'Tillförd energi'!$B$1:$AQ$1,0),FALSE)</f>
        <v>1.1000000000000001</v>
      </c>
      <c r="E270">
        <f>VLOOKUP($B270,'Tillförd energi'!$B$1:$AI$700,MATCH(E$1,'Tillförd energi'!$B$1:$AQ$1,0),FALSE)</f>
        <v>0</v>
      </c>
      <c r="F270">
        <f>VLOOKUP($B270,'Tillförd energi'!$B$1:$AI$700,MATCH(F$1,'Tillförd energi'!$B$1:$AQ$1,0),FALSE)</f>
        <v>0</v>
      </c>
      <c r="G270">
        <f>VLOOKUP($B270,'Tillförd energi'!$B$1:$AI$700,MATCH(G$1,'Tillförd energi'!$B$1:$AQ$1,0),FALSE)</f>
        <v>0</v>
      </c>
      <c r="H270">
        <f>VLOOKUP($B270,'Tillförd energi'!$B$1:$AI$700,MATCH(H$1,'Tillförd energi'!$B$1:$AQ$1,0),FALSE)</f>
        <v>0</v>
      </c>
      <c r="I270">
        <f>VLOOKUP($B270,'Tillförd energi'!$B$1:$AI$700,MATCH(I$1,'Tillförd energi'!$B$1:$AQ$1,0),FALSE)</f>
        <v>0</v>
      </c>
      <c r="J270">
        <f>VLOOKUP($B270,'Tillförd energi'!$B$1:$AI$700,MATCH(J$1,'Tillförd energi'!$B$1:$AQ$1,0),FALSE)</f>
        <v>0</v>
      </c>
      <c r="K270">
        <f>VLOOKUP($B270,'Tillförd energi'!$B$1:$AI$700,MATCH(K$1,'Tillförd energi'!$B$1:$AQ$1,0),FALSE)</f>
        <v>0</v>
      </c>
      <c r="L270">
        <f>VLOOKUP($B270,'Tillförd energi'!$B$1:$AI$700,MATCH(L$1,'Tillförd energi'!$B$1:$AQ$1,0),FALSE)</f>
        <v>0</v>
      </c>
      <c r="M270">
        <f>VLOOKUP($B270,'Tillförd energi'!$B$1:$AI$700,MATCH(M$1,'Tillförd energi'!$B$1:$AQ$1,0),FALSE)</f>
        <v>21</v>
      </c>
      <c r="N270">
        <f>VLOOKUP($B270,'Tillförd energi'!$B$1:$AI$700,MATCH(N$1,'Tillförd energi'!$B$1:$AQ$1,0),FALSE)</f>
        <v>21</v>
      </c>
      <c r="O270">
        <f>VLOOKUP($B270,'Tillförd energi'!$B$1:$AI$700,MATCH(O$1,'Tillförd energi'!$B$1:$AQ$1,0),FALSE)</f>
        <v>7</v>
      </c>
      <c r="P270">
        <f>VLOOKUP($B270,'Tillförd energi'!$B$1:$AI$700,MATCH(P$1,'Tillförd energi'!$B$1:$AQ$1,0),FALSE)</f>
        <v>21</v>
      </c>
      <c r="Q270">
        <f>VLOOKUP($B270,'Tillförd energi'!$B$1:$AI$700,MATCH(Q$1,'Tillförd energi'!$B$1:$AQ$1,0),FALSE)</f>
        <v>0</v>
      </c>
      <c r="R270">
        <f>VLOOKUP($B270,'Tillförd energi'!$B$1:$AI$700,MATCH(R$1,'Tillförd energi'!$B$1:$AQ$1,0),FALSE)</f>
        <v>0</v>
      </c>
      <c r="S270">
        <f>VLOOKUP($B270,'Tillförd energi'!$B$1:$AI$700,MATCH(S$1,'Tillförd energi'!$B$1:$AQ$1,0),FALSE)</f>
        <v>51</v>
      </c>
      <c r="T270">
        <f>VLOOKUP($B270,'Tillförd energi'!$B$1:$AI$700,MATCH(T$1,'Tillförd energi'!$B$1:$AQ$1,0),FALSE)</f>
        <v>0</v>
      </c>
      <c r="U270">
        <f>VLOOKUP($B270,'Tillförd energi'!$B$1:$AI$700,MATCH(U$1,'Tillförd energi'!$B$1:$AQ$1,0),FALSE)</f>
        <v>0</v>
      </c>
      <c r="V270">
        <f>VLOOKUP($B270,'Tillförd energi'!$B$1:$AI$700,MATCH(V$1,'Tillförd energi'!$B$1:$AQ$1,0),FALSE)</f>
        <v>0</v>
      </c>
      <c r="W270">
        <f>VLOOKUP($B270,'Tillförd energi'!$B$1:$AI$700,MATCH(W$1,'Tillförd energi'!$B$1:$AQ$1,0),FALSE)</f>
        <v>0</v>
      </c>
      <c r="X270">
        <f>VLOOKUP($B270,'Tillförd energi'!$B$1:$AI$700,MATCH(X$1,'Tillförd energi'!$B$1:$AQ$1,0),FALSE)</f>
        <v>0</v>
      </c>
      <c r="Y270">
        <f>VLOOKUP($B270,'Tillförd energi'!$B$1:$AI$700,MATCH(Y$1,'Tillförd energi'!$B$1:$AQ$1,0),FALSE)</f>
        <v>0</v>
      </c>
      <c r="Z270">
        <f>VLOOKUP($B270,'Tillförd energi'!$B$1:$AI$700,MATCH(Z$1,'Tillförd energi'!$B$1:$AQ$1,0),FALSE)</f>
        <v>0</v>
      </c>
      <c r="AA270">
        <f>VLOOKUP($B270,'Tillförd energi'!$B$1:$AI$700,MATCH(AA$1,'Tillförd energi'!$B$1:$AQ$1,0),FALSE)</f>
        <v>0</v>
      </c>
      <c r="AB270">
        <f>VLOOKUP($B270,'Tillförd energi'!$B$1:$AI$700,MATCH(AB$1,'Tillförd energi'!$B$1:$AQ$1,0),FALSE)</f>
        <v>0</v>
      </c>
      <c r="AC270">
        <f>VLOOKUP($B270,'Tillförd energi'!$B$1:$AI$700,MATCH(AC$1,'Tillförd energi'!$B$1:$AQ$1,0),FALSE)</f>
        <v>0</v>
      </c>
      <c r="AD270">
        <f>VLOOKUP($B270,'Tillförd energi'!$B$1:$AI$700,MATCH(AD$1,'Tillförd energi'!$B$1:$AQ$1,0),FALSE)</f>
        <v>0</v>
      </c>
      <c r="AE270">
        <f>VLOOKUP($B270,'Tillförd energi'!$B$1:$AI$700,MATCH(AE$1,'Tillförd energi'!$B$1:$AQ$1,0),FALSE)</f>
        <v>0</v>
      </c>
      <c r="AF270">
        <f>VLOOKUP($B270,'Tillförd energi'!$B$1:$AI$700,MATCH(AF$1,'Tillförd energi'!$B$1:$AQ$1,0),FALSE)</f>
        <v>2.2999999999999998</v>
      </c>
      <c r="AG270">
        <f>IFERROR(VLOOKUP(B270,Miljö!$B$1:$AC$550,MATCH("Köpt mängd produktionsspecifik fjärrvärme:",Miljö!$B$1:$AC$1,0),FALSE)/1,0)</f>
        <v>0</v>
      </c>
      <c r="AI270">
        <f t="shared" si="88"/>
        <v>124.39999999999999</v>
      </c>
      <c r="AJ270">
        <f t="shared" si="89"/>
        <v>124.39999999999999</v>
      </c>
      <c r="AK270">
        <f>IF(ISERROR(1/VLOOKUP($B270,Leveranser!$B$1:$S$500,MATCH("såld värme (gwh)",Leveranser!$B$1:$S$1,0),FALSE)),"",VLOOKUP($B270,Leveranser!$B$1:$S$500,MATCH("såld värme (gwh)",Leveranser!$B$1:$S$1,0),FALSE))</f>
        <v>106.2</v>
      </c>
      <c r="AL270">
        <f>VLOOKUP($B270,Leveranser!$B$1:$Y$500,MATCH("Totalt såld fjärrvärme till andra fjärrvärmeföretag",Leveranser!$B$1:$AA$1,0),FALSE)</f>
        <v>0</v>
      </c>
      <c r="AM270">
        <f>IF(ISERROR(1/VLOOKUP($B270,Miljö!$B$1:$S$500,MATCH("Såld mängd produktionsspecifik fjärrvärme (GWh)",Miljö!$B$1:$R$1,0),FALSE)),0,VLOOKUP($B270,Miljö!$B$1:$S$500,MATCH("Såld mängd produktionsspecifik fjärrvärme (GWh)",Miljö!$B$1:$R$1,0),FALSE))</f>
        <v>0</v>
      </c>
      <c r="AN270" s="239">
        <f t="shared" si="90"/>
        <v>0.85369774919614161</v>
      </c>
      <c r="AP270" t="str">
        <f>IFERROR(VLOOKUP($B270,Miljövärden!$B$2:$H$550,7,FALSE),"Nej, saknas")</f>
        <v>Ja</v>
      </c>
      <c r="AQ270" t="str">
        <f>IFERROR(VLOOKUP($B270,Miljövärden!$B$2:$H$550,6,FALSE),"Nej, saknas")</f>
        <v>Ja</v>
      </c>
      <c r="AU270">
        <f t="shared" si="91"/>
        <v>2.2999999999999998</v>
      </c>
      <c r="AV270">
        <f t="shared" si="92"/>
        <v>0</v>
      </c>
      <c r="AW270">
        <f t="shared" si="93"/>
        <v>70</v>
      </c>
      <c r="AX270">
        <f t="shared" si="94"/>
        <v>51</v>
      </c>
      <c r="AZ270">
        <f t="shared" si="95"/>
        <v>121</v>
      </c>
      <c r="BC270">
        <f t="shared" si="96"/>
        <v>1.1000000000000001</v>
      </c>
      <c r="BD270">
        <f t="shared" si="97"/>
        <v>0</v>
      </c>
      <c r="BE270">
        <f t="shared" si="98"/>
        <v>121</v>
      </c>
      <c r="BF270">
        <f t="shared" si="99"/>
        <v>0</v>
      </c>
      <c r="BG270">
        <f t="shared" si="100"/>
        <v>2.2999999999999998</v>
      </c>
      <c r="BH270">
        <f>VLOOKUP(B270,Miljö!$B$1:$I$482,MATCH("Fossilandel för ursprungspecificerad el ()",Miljö!$B$1:$I$1,0),FALSE)</f>
        <v>0</v>
      </c>
      <c r="BI270">
        <f>VLOOKUP(B270,Miljö!$B$1:$BX$482,MATCH("Kärnkraftsandel för ursprungsspecificerad el ()",Miljö!$B$1:$O$1,0),FALSE)</f>
        <v>0</v>
      </c>
      <c r="BJ270">
        <f t="shared" si="101"/>
        <v>0</v>
      </c>
      <c r="BK270" t="str">
        <f>VLOOKUP(B270,Miljö!$B$1:$O$482,MATCH("Fossil andel i procent (%)",Miljö!$B$1:$O$1,0),FALSE)</f>
        <v>ET</v>
      </c>
      <c r="BL270">
        <f t="shared" si="102"/>
        <v>124.39999999999999</v>
      </c>
      <c r="BO270" s="289">
        <f t="shared" si="103"/>
        <v>8.8424437299035388E-3</v>
      </c>
      <c r="BP270" s="239">
        <f t="shared" si="104"/>
        <v>0</v>
      </c>
      <c r="BQ270" s="239">
        <f t="shared" si="105"/>
        <v>0.9911575562700965</v>
      </c>
      <c r="BR270" s="239">
        <f t="shared" si="106"/>
        <v>0</v>
      </c>
      <c r="BS270" s="239"/>
      <c r="BT270" s="351">
        <f t="shared" si="107"/>
        <v>1</v>
      </c>
      <c r="BW270" s="289">
        <f>IF(AP270="ja",VLOOKUP(B270,Miljövärden!$B$2:$H$550,MATCH("Total andel fossilt",Miljövärden!$B$2:$H$2,0),FALSE),"")</f>
        <v>8.84244E-3</v>
      </c>
      <c r="BZ270" s="351">
        <f t="shared" si="108"/>
        <v>-3.7299035388071999E-9</v>
      </c>
      <c r="CA270" s="353">
        <f t="shared" si="109"/>
        <v>0</v>
      </c>
    </row>
    <row r="271" spans="1:79" x14ac:dyDescent="0.25">
      <c r="A271" s="2" t="s">
        <v>431</v>
      </c>
      <c r="B271" s="2" t="s">
        <v>432</v>
      </c>
      <c r="C271">
        <f>VLOOKUP($B271,'Tillförd energi'!$B$1:$AI$700,MATCH(C$1,'Tillförd energi'!$B$1:$AQ$1,0),FALSE)</f>
        <v>0</v>
      </c>
      <c r="D271">
        <f>VLOOKUP($B271,'Tillförd energi'!$B$1:$AI$700,MATCH(D$1,'Tillförd energi'!$B$1:$AQ$1,0),FALSE)</f>
        <v>0</v>
      </c>
      <c r="E271">
        <f>VLOOKUP($B271,'Tillförd energi'!$B$1:$AI$700,MATCH(E$1,'Tillförd energi'!$B$1:$AQ$1,0),FALSE)</f>
        <v>0</v>
      </c>
      <c r="F271">
        <f>VLOOKUP($B271,'Tillförd energi'!$B$1:$AI$700,MATCH(F$1,'Tillförd energi'!$B$1:$AQ$1,0),FALSE)</f>
        <v>0</v>
      </c>
      <c r="G271">
        <f>VLOOKUP($B271,'Tillförd energi'!$B$1:$AI$700,MATCH(G$1,'Tillförd energi'!$B$1:$AQ$1,0),FALSE)</f>
        <v>0</v>
      </c>
      <c r="H271">
        <f>VLOOKUP($B271,'Tillförd energi'!$B$1:$AI$700,MATCH(H$1,'Tillförd energi'!$B$1:$AQ$1,0),FALSE)</f>
        <v>0</v>
      </c>
      <c r="I271">
        <f>VLOOKUP($B271,'Tillförd energi'!$B$1:$AI$700,MATCH(I$1,'Tillförd energi'!$B$1:$AQ$1,0),FALSE)</f>
        <v>0</v>
      </c>
      <c r="J271">
        <f>VLOOKUP($B271,'Tillförd energi'!$B$1:$AI$700,MATCH(J$1,'Tillförd energi'!$B$1:$AQ$1,0),FALSE)</f>
        <v>0</v>
      </c>
      <c r="K271">
        <f>VLOOKUP($B271,'Tillförd energi'!$B$1:$AI$700,MATCH(K$1,'Tillförd energi'!$B$1:$AQ$1,0),FALSE)</f>
        <v>0</v>
      </c>
      <c r="L271">
        <f>VLOOKUP($B271,'Tillförd energi'!$B$1:$AI$700,MATCH(L$1,'Tillförd energi'!$B$1:$AQ$1,0),FALSE)</f>
        <v>0</v>
      </c>
      <c r="M271">
        <f>VLOOKUP($B271,'Tillförd energi'!$B$1:$AI$700,MATCH(M$1,'Tillförd energi'!$B$1:$AQ$1,0),FALSE)</f>
        <v>0</v>
      </c>
      <c r="N271">
        <f>VLOOKUP($B271,'Tillförd energi'!$B$1:$AI$700,MATCH(N$1,'Tillförd energi'!$B$1:$AQ$1,0),FALSE)</f>
        <v>0</v>
      </c>
      <c r="O271">
        <f>VLOOKUP($B271,'Tillförd energi'!$B$1:$AI$700,MATCH(O$1,'Tillförd energi'!$B$1:$AQ$1,0),FALSE)</f>
        <v>0</v>
      </c>
      <c r="P271">
        <f>VLOOKUP($B271,'Tillförd energi'!$B$1:$AI$700,MATCH(P$1,'Tillförd energi'!$B$1:$AQ$1,0),FALSE)</f>
        <v>0</v>
      </c>
      <c r="Q271">
        <f>VLOOKUP($B271,'Tillförd energi'!$B$1:$AI$700,MATCH(Q$1,'Tillförd energi'!$B$1:$AQ$1,0),FALSE)</f>
        <v>0</v>
      </c>
      <c r="R271">
        <f>VLOOKUP($B271,'Tillförd energi'!$B$1:$AI$700,MATCH(R$1,'Tillförd energi'!$B$1:$AQ$1,0),FALSE)</f>
        <v>0</v>
      </c>
      <c r="S271">
        <f>VLOOKUP($B271,'Tillförd energi'!$B$1:$AI$700,MATCH(S$1,'Tillförd energi'!$B$1:$AQ$1,0),FALSE)</f>
        <v>0</v>
      </c>
      <c r="T271">
        <f>VLOOKUP($B271,'Tillförd energi'!$B$1:$AI$700,MATCH(T$1,'Tillförd energi'!$B$1:$AQ$1,0),FALSE)</f>
        <v>0</v>
      </c>
      <c r="U271">
        <f>VLOOKUP($B271,'Tillförd energi'!$B$1:$AI$700,MATCH(U$1,'Tillförd energi'!$B$1:$AQ$1,0),FALSE)</f>
        <v>0</v>
      </c>
      <c r="V271">
        <f>VLOOKUP($B271,'Tillförd energi'!$B$1:$AI$700,MATCH(V$1,'Tillförd energi'!$B$1:$AQ$1,0),FALSE)</f>
        <v>0</v>
      </c>
      <c r="W271">
        <f>VLOOKUP($B271,'Tillförd energi'!$B$1:$AI$700,MATCH(W$1,'Tillförd energi'!$B$1:$AQ$1,0),FALSE)</f>
        <v>0</v>
      </c>
      <c r="X271">
        <f>VLOOKUP($B271,'Tillförd energi'!$B$1:$AI$700,MATCH(X$1,'Tillförd energi'!$B$1:$AQ$1,0),FALSE)</f>
        <v>0</v>
      </c>
      <c r="Y271">
        <f>VLOOKUP($B271,'Tillförd energi'!$B$1:$AI$700,MATCH(Y$1,'Tillförd energi'!$B$1:$AQ$1,0),FALSE)</f>
        <v>0</v>
      </c>
      <c r="Z271">
        <f>VLOOKUP($B271,'Tillförd energi'!$B$1:$AI$700,MATCH(Z$1,'Tillförd energi'!$B$1:$AQ$1,0),FALSE)</f>
        <v>0</v>
      </c>
      <c r="AA271">
        <f>VLOOKUP($B271,'Tillförd energi'!$B$1:$AI$700,MATCH(AA$1,'Tillförd energi'!$B$1:$AQ$1,0),FALSE)</f>
        <v>0</v>
      </c>
      <c r="AB271">
        <f>VLOOKUP($B271,'Tillförd energi'!$B$1:$AI$700,MATCH(AB$1,'Tillförd energi'!$B$1:$AQ$1,0),FALSE)</f>
        <v>0</v>
      </c>
      <c r="AC271">
        <f>VLOOKUP($B271,'Tillförd energi'!$B$1:$AI$700,MATCH(AC$1,'Tillförd energi'!$B$1:$AQ$1,0),FALSE)</f>
        <v>0</v>
      </c>
      <c r="AD271">
        <f>VLOOKUP($B271,'Tillförd energi'!$B$1:$AI$700,MATCH(AD$1,'Tillförd energi'!$B$1:$AQ$1,0),FALSE)</f>
        <v>0</v>
      </c>
      <c r="AE271">
        <f>VLOOKUP($B271,'Tillförd energi'!$B$1:$AI$700,MATCH(AE$1,'Tillförd energi'!$B$1:$AQ$1,0),FALSE)</f>
        <v>0</v>
      </c>
      <c r="AF271">
        <f>VLOOKUP($B271,'Tillförd energi'!$B$1:$AI$700,MATCH(AF$1,'Tillförd energi'!$B$1:$AQ$1,0),FALSE)</f>
        <v>0</v>
      </c>
      <c r="AG271">
        <f>IFERROR(VLOOKUP(B271,Miljö!$B$1:$AC$550,MATCH("Köpt mängd produktionsspecifik fjärrvärme:",Miljö!$B$1:$AC$1,0),FALSE)/1,0)</f>
        <v>0</v>
      </c>
      <c r="AI271">
        <f t="shared" si="88"/>
        <v>0</v>
      </c>
      <c r="AJ271">
        <f t="shared" si="89"/>
        <v>0</v>
      </c>
      <c r="AK271" t="str">
        <f>IF(ISERROR(1/VLOOKUP($B271,Leveranser!$B$1:$S$500,MATCH("såld värme (gwh)",Leveranser!$B$1:$S$1,0),FALSE)),"",VLOOKUP($B271,Leveranser!$B$1:$S$500,MATCH("såld värme (gwh)",Leveranser!$B$1:$S$1,0),FALSE))</f>
        <v/>
      </c>
      <c r="AL271">
        <f>VLOOKUP($B271,Leveranser!$B$1:$Y$500,MATCH("Totalt såld fjärrvärme till andra fjärrvärmeföretag",Leveranser!$B$1:$AA$1,0),FALSE)</f>
        <v>0</v>
      </c>
      <c r="AM271">
        <f>IF(ISERROR(1/VLOOKUP($B271,Miljö!$B$1:$S$500,MATCH("Såld mängd produktionsspecifik fjärrvärme (GWh)",Miljö!$B$1:$R$1,0),FALSE)),0,VLOOKUP($B271,Miljö!$B$1:$S$500,MATCH("Såld mängd produktionsspecifik fjärrvärme (GWh)",Miljö!$B$1:$R$1,0),FALSE))</f>
        <v>0</v>
      </c>
      <c r="AN271" s="239" t="str">
        <f t="shared" si="90"/>
        <v/>
      </c>
      <c r="AP271" t="str">
        <f>IFERROR(VLOOKUP($B271,Miljövärden!$B$2:$H$550,7,FALSE),"Nej, saknas")</f>
        <v>Nej</v>
      </c>
      <c r="AQ271" t="str">
        <f>IFERROR(VLOOKUP($B271,Miljövärden!$B$2:$H$550,6,FALSE),"Nej, saknas")</f>
        <v>Nej</v>
      </c>
      <c r="AU271">
        <f t="shared" si="91"/>
        <v>0</v>
      </c>
      <c r="AV271">
        <f t="shared" si="92"/>
        <v>0</v>
      </c>
      <c r="AW271">
        <f t="shared" si="93"/>
        <v>0</v>
      </c>
      <c r="AX271">
        <f t="shared" si="94"/>
        <v>0</v>
      </c>
      <c r="AZ271">
        <f t="shared" si="95"/>
        <v>0</v>
      </c>
      <c r="BC271">
        <f t="shared" si="96"/>
        <v>0</v>
      </c>
      <c r="BD271">
        <f t="shared" si="97"/>
        <v>0</v>
      </c>
      <c r="BE271">
        <f t="shared" si="98"/>
        <v>0</v>
      </c>
      <c r="BF271">
        <f t="shared" si="99"/>
        <v>0</v>
      </c>
      <c r="BG271">
        <f t="shared" si="100"/>
        <v>0</v>
      </c>
      <c r="BH271" t="str">
        <f>VLOOKUP(B271,Miljö!$B$1:$I$482,MATCH("Fossilandel för ursprungspecificerad el ()",Miljö!$B$1:$I$1,0),FALSE)</f>
        <v>-</v>
      </c>
      <c r="BI271" t="str">
        <f>VLOOKUP(B271,Miljö!$B$1:$BX$482,MATCH("Kärnkraftsandel för ursprungsspecificerad el ()",Miljö!$B$1:$O$1,0),FALSE)</f>
        <v>-</v>
      </c>
      <c r="BJ271">
        <f t="shared" si="101"/>
        <v>0</v>
      </c>
      <c r="BK271" t="str">
        <f>VLOOKUP(B271,Miljö!$B$1:$O$482,MATCH("Fossil andel i procent (%)",Miljö!$B$1:$O$1,0),FALSE)</f>
        <v>-</v>
      </c>
      <c r="BL271">
        <f t="shared" si="102"/>
        <v>0</v>
      </c>
      <c r="BO271" s="289" t="str">
        <f t="shared" si="103"/>
        <v/>
      </c>
      <c r="BP271" s="239" t="str">
        <f t="shared" si="104"/>
        <v/>
      </c>
      <c r="BQ271" s="239" t="str">
        <f t="shared" si="105"/>
        <v/>
      </c>
      <c r="BR271" s="239" t="str">
        <f t="shared" si="106"/>
        <v/>
      </c>
      <c r="BS271" s="239"/>
      <c r="BT271" s="351">
        <f t="shared" si="107"/>
        <v>0</v>
      </c>
      <c r="BW271" s="289" t="str">
        <f>IF(AP271="ja",VLOOKUP(B271,Miljövärden!$B$2:$H$550,MATCH("Total andel fossilt",Miljövärden!$B$2:$H$2,0),FALSE),"")</f>
        <v/>
      </c>
      <c r="BZ271" s="351" t="str">
        <f t="shared" si="108"/>
        <v/>
      </c>
      <c r="CA271" s="353" t="str">
        <f t="shared" si="109"/>
        <v/>
      </c>
    </row>
    <row r="272" spans="1:79" x14ac:dyDescent="0.25">
      <c r="A272" s="2" t="s">
        <v>433</v>
      </c>
      <c r="B272" s="2" t="s">
        <v>434</v>
      </c>
      <c r="C272">
        <f>VLOOKUP($B272,'Tillförd energi'!$B$1:$AI$700,MATCH(C$1,'Tillförd energi'!$B$1:$AQ$1,0),FALSE)</f>
        <v>0</v>
      </c>
      <c r="D272">
        <f>VLOOKUP($B272,'Tillförd energi'!$B$1:$AI$700,MATCH(D$1,'Tillförd energi'!$B$1:$AQ$1,0),FALSE)</f>
        <v>0</v>
      </c>
      <c r="E272">
        <f>VLOOKUP($B272,'Tillförd energi'!$B$1:$AI$700,MATCH(E$1,'Tillförd energi'!$B$1:$AQ$1,0),FALSE)</f>
        <v>0</v>
      </c>
      <c r="F272">
        <f>VLOOKUP($B272,'Tillförd energi'!$B$1:$AI$700,MATCH(F$1,'Tillförd energi'!$B$1:$AQ$1,0),FALSE)</f>
        <v>0</v>
      </c>
      <c r="G272">
        <f>VLOOKUP($B272,'Tillförd energi'!$B$1:$AI$700,MATCH(G$1,'Tillförd energi'!$B$1:$AQ$1,0),FALSE)</f>
        <v>0</v>
      </c>
      <c r="H272">
        <f>VLOOKUP($B272,'Tillförd energi'!$B$1:$AI$700,MATCH(H$1,'Tillförd energi'!$B$1:$AQ$1,0),FALSE)</f>
        <v>0</v>
      </c>
      <c r="I272">
        <f>VLOOKUP($B272,'Tillförd energi'!$B$1:$AI$700,MATCH(I$1,'Tillförd energi'!$B$1:$AQ$1,0),FALSE)</f>
        <v>0</v>
      </c>
      <c r="J272">
        <f>VLOOKUP($B272,'Tillförd energi'!$B$1:$AI$700,MATCH(J$1,'Tillförd energi'!$B$1:$AQ$1,0),FALSE)</f>
        <v>1.373</v>
      </c>
      <c r="K272">
        <f>VLOOKUP($B272,'Tillförd energi'!$B$1:$AI$700,MATCH(K$1,'Tillförd energi'!$B$1:$AQ$1,0),FALSE)</f>
        <v>0</v>
      </c>
      <c r="L272">
        <f>VLOOKUP($B272,'Tillförd energi'!$B$1:$AI$700,MATCH(L$1,'Tillförd energi'!$B$1:$AQ$1,0),FALSE)</f>
        <v>0</v>
      </c>
      <c r="M272">
        <f>VLOOKUP($B272,'Tillförd energi'!$B$1:$AI$700,MATCH(M$1,'Tillförd energi'!$B$1:$AQ$1,0),FALSE)</f>
        <v>0</v>
      </c>
      <c r="N272">
        <f>VLOOKUP($B272,'Tillförd energi'!$B$1:$AI$700,MATCH(N$1,'Tillförd energi'!$B$1:$AQ$1,0),FALSE)</f>
        <v>46.670499999999997</v>
      </c>
      <c r="O272">
        <f>VLOOKUP($B272,'Tillförd energi'!$B$1:$AI$700,MATCH(O$1,'Tillförd energi'!$B$1:$AQ$1,0),FALSE)</f>
        <v>9.7138799999999996</v>
      </c>
      <c r="P272">
        <f>VLOOKUP($B272,'Tillförd energi'!$B$1:$AI$700,MATCH(P$1,'Tillförd energi'!$B$1:$AQ$1,0),FALSE)</f>
        <v>34.666899999999998</v>
      </c>
      <c r="Q272">
        <f>VLOOKUP($B272,'Tillförd energi'!$B$1:$AI$700,MATCH(Q$1,'Tillförd energi'!$B$1:$AQ$1,0),FALSE)</f>
        <v>11.98</v>
      </c>
      <c r="R272">
        <f>VLOOKUP($B272,'Tillförd energi'!$B$1:$AI$700,MATCH(R$1,'Tillförd energi'!$B$1:$AQ$1,0),FALSE)</f>
        <v>25.91</v>
      </c>
      <c r="S272">
        <f>VLOOKUP($B272,'Tillförd energi'!$B$1:$AI$700,MATCH(S$1,'Tillförd energi'!$B$1:$AQ$1,0),FALSE)</f>
        <v>0</v>
      </c>
      <c r="T272">
        <f>VLOOKUP($B272,'Tillförd energi'!$B$1:$AI$700,MATCH(T$1,'Tillförd energi'!$B$1:$AQ$1,0),FALSE)</f>
        <v>0</v>
      </c>
      <c r="U272">
        <f>VLOOKUP($B272,'Tillförd energi'!$B$1:$AI$700,MATCH(U$1,'Tillförd energi'!$B$1:$AQ$1,0),FALSE)</f>
        <v>0</v>
      </c>
      <c r="V272">
        <f>VLOOKUP($B272,'Tillförd energi'!$B$1:$AI$700,MATCH(V$1,'Tillförd energi'!$B$1:$AQ$1,0),FALSE)</f>
        <v>0</v>
      </c>
      <c r="W272">
        <f>VLOOKUP($B272,'Tillförd energi'!$B$1:$AI$700,MATCH(W$1,'Tillförd energi'!$B$1:$AQ$1,0),FALSE)</f>
        <v>3.24146</v>
      </c>
      <c r="X272">
        <f>VLOOKUP($B272,'Tillförd energi'!$B$1:$AI$700,MATCH(X$1,'Tillförd energi'!$B$1:$AQ$1,0),FALSE)</f>
        <v>0</v>
      </c>
      <c r="Y272">
        <f>VLOOKUP($B272,'Tillförd energi'!$B$1:$AI$700,MATCH(Y$1,'Tillförd energi'!$B$1:$AQ$1,0),FALSE)</f>
        <v>0</v>
      </c>
      <c r="Z272">
        <f>VLOOKUP($B272,'Tillförd energi'!$B$1:$AI$700,MATCH(Z$1,'Tillförd energi'!$B$1:$AQ$1,0),FALSE)</f>
        <v>6.9000000000000006E-2</v>
      </c>
      <c r="AA272">
        <f>VLOOKUP($B272,'Tillförd energi'!$B$1:$AI$700,MATCH(AA$1,'Tillförd energi'!$B$1:$AQ$1,0),FALSE)</f>
        <v>0</v>
      </c>
      <c r="AB272">
        <f>VLOOKUP($B272,'Tillförd energi'!$B$1:$AI$700,MATCH(AB$1,'Tillförd energi'!$B$1:$AQ$1,0),FALSE)</f>
        <v>0</v>
      </c>
      <c r="AC272">
        <f>VLOOKUP($B272,'Tillförd energi'!$B$1:$AI$700,MATCH(AC$1,'Tillförd energi'!$B$1:$AQ$1,0),FALSE)</f>
        <v>17.765000000000001</v>
      </c>
      <c r="AD272">
        <f>VLOOKUP($B272,'Tillförd energi'!$B$1:$AI$700,MATCH(AD$1,'Tillförd energi'!$B$1:$AQ$1,0),FALSE)</f>
        <v>0</v>
      </c>
      <c r="AE272">
        <f>VLOOKUP($B272,'Tillförd energi'!$B$1:$AI$700,MATCH(AE$1,'Tillförd energi'!$B$1:$AQ$1,0),FALSE)</f>
        <v>0</v>
      </c>
      <c r="AF272">
        <f>VLOOKUP($B272,'Tillförd energi'!$B$1:$AI$700,MATCH(AF$1,'Tillförd energi'!$B$1:$AQ$1,0),FALSE)</f>
        <v>0.85599999999999998</v>
      </c>
      <c r="AG272">
        <f>IFERROR(VLOOKUP(B272,Miljö!$B$1:$AC$550,MATCH("Köpt mängd produktionsspecifik fjärrvärme:",Miljö!$B$1:$AC$1,0),FALSE)/1,0)</f>
        <v>0</v>
      </c>
      <c r="AI272">
        <f t="shared" si="88"/>
        <v>152.24573999999996</v>
      </c>
      <c r="AJ272">
        <f t="shared" si="89"/>
        <v>152.24573999999996</v>
      </c>
      <c r="AK272">
        <f>IF(ISERROR(1/VLOOKUP($B272,Leveranser!$B$1:$S$500,MATCH("såld värme (gwh)",Leveranser!$B$1:$S$1,0),FALSE)),"",VLOOKUP($B272,Leveranser!$B$1:$S$500,MATCH("såld värme (gwh)",Leveranser!$B$1:$S$1,0),FALSE))</f>
        <v>147.9</v>
      </c>
      <c r="AL272">
        <f>VLOOKUP($B272,Leveranser!$B$1:$Y$500,MATCH("Totalt såld fjärrvärme till andra fjärrvärmeföretag",Leveranser!$B$1:$AA$1,0),FALSE)</f>
        <v>0</v>
      </c>
      <c r="AM272">
        <f>IF(ISERROR(1/VLOOKUP($B272,Miljö!$B$1:$S$500,MATCH("Såld mängd produktionsspecifik fjärrvärme (GWh)",Miljö!$B$1:$R$1,0),FALSE)),0,VLOOKUP($B272,Miljö!$B$1:$S$500,MATCH("Såld mängd produktionsspecifik fjärrvärme (GWh)",Miljö!$B$1:$R$1,0),FALSE))</f>
        <v>0</v>
      </c>
      <c r="AN272" s="239">
        <f t="shared" si="90"/>
        <v>0.97145575304767184</v>
      </c>
      <c r="AP272" t="str">
        <f>IFERROR(VLOOKUP($B272,Miljövärden!$B$2:$H$550,7,FALSE),"Nej, saknas")</f>
        <v>Ja</v>
      </c>
      <c r="AQ272" t="str">
        <f>IFERROR(VLOOKUP($B272,Miljövärden!$B$2:$H$550,6,FALSE),"Nej, saknas")</f>
        <v>Nej</v>
      </c>
      <c r="AU272">
        <f t="shared" si="91"/>
        <v>0.92500000000000004</v>
      </c>
      <c r="AV272">
        <f t="shared" si="92"/>
        <v>0</v>
      </c>
      <c r="AW272">
        <f t="shared" si="93"/>
        <v>103.03128</v>
      </c>
      <c r="AX272">
        <f t="shared" si="94"/>
        <v>25.91</v>
      </c>
      <c r="AZ272">
        <f t="shared" si="95"/>
        <v>132.18274</v>
      </c>
      <c r="BC272">
        <f t="shared" si="96"/>
        <v>0</v>
      </c>
      <c r="BD272">
        <f t="shared" si="97"/>
        <v>0</v>
      </c>
      <c r="BE272">
        <f t="shared" si="98"/>
        <v>132.18274</v>
      </c>
      <c r="BF272">
        <f t="shared" si="99"/>
        <v>19.138000000000002</v>
      </c>
      <c r="BG272">
        <f t="shared" si="100"/>
        <v>0.92500000000000004</v>
      </c>
      <c r="BH272">
        <f>VLOOKUP(B272,Miljö!$B$1:$I$482,MATCH("Fossilandel för ursprungspecificerad el ()",Miljö!$B$1:$I$1,0),FALSE)</f>
        <v>0</v>
      </c>
      <c r="BI272">
        <f>VLOOKUP(B272,Miljö!$B$1:$BX$482,MATCH("Kärnkraftsandel för ursprungsspecificerad el ()",Miljö!$B$1:$O$1,0),FALSE)</f>
        <v>0</v>
      </c>
      <c r="BJ272">
        <f t="shared" si="101"/>
        <v>0</v>
      </c>
      <c r="BK272" t="str">
        <f>VLOOKUP(B272,Miljö!$B$1:$O$482,MATCH("Fossil andel i procent (%)",Miljö!$B$1:$O$1,0),FALSE)</f>
        <v>ET</v>
      </c>
      <c r="BL272">
        <f t="shared" si="102"/>
        <v>152.24574000000001</v>
      </c>
      <c r="BO272" s="289">
        <f t="shared" si="103"/>
        <v>0</v>
      </c>
      <c r="BP272" s="239">
        <f t="shared" si="104"/>
        <v>0</v>
      </c>
      <c r="BQ272" s="239">
        <f t="shared" si="105"/>
        <v>0.87429533332098486</v>
      </c>
      <c r="BR272" s="239">
        <f t="shared" si="106"/>
        <v>0.12570466667901511</v>
      </c>
      <c r="BS272" s="239"/>
      <c r="BT272" s="351">
        <f t="shared" si="107"/>
        <v>1</v>
      </c>
      <c r="BW272" s="289">
        <f>IF(AP272="ja",VLOOKUP(B272,Miljövärden!$B$2:$H$550,MATCH("Total andel fossilt",Miljövärden!$B$2:$H$2,0),FALSE),"")</f>
        <v>0</v>
      </c>
      <c r="BZ272" s="351">
        <f t="shared" si="108"/>
        <v>0</v>
      </c>
      <c r="CA272" s="353">
        <f t="shared" si="109"/>
        <v>0</v>
      </c>
    </row>
    <row r="273" spans="1:79" x14ac:dyDescent="0.25">
      <c r="A273" s="2" t="s">
        <v>435</v>
      </c>
      <c r="B273" s="2" t="s">
        <v>436</v>
      </c>
      <c r="C273">
        <f>VLOOKUP($B273,'Tillförd energi'!$B$1:$AI$700,MATCH(C$1,'Tillförd energi'!$B$1:$AQ$1,0),FALSE)</f>
        <v>0</v>
      </c>
      <c r="D273">
        <f>VLOOKUP($B273,'Tillförd energi'!$B$1:$AI$700,MATCH(D$1,'Tillförd energi'!$B$1:$AQ$1,0),FALSE)</f>
        <v>1.5609999999999999</v>
      </c>
      <c r="E273">
        <f>VLOOKUP($B273,'Tillförd energi'!$B$1:$AI$700,MATCH(E$1,'Tillförd energi'!$B$1:$AQ$1,0),FALSE)</f>
        <v>0</v>
      </c>
      <c r="F273">
        <f>VLOOKUP($B273,'Tillförd energi'!$B$1:$AI$700,MATCH(F$1,'Tillförd energi'!$B$1:$AQ$1,0),FALSE)</f>
        <v>0</v>
      </c>
      <c r="G273">
        <f>VLOOKUP($B273,'Tillförd energi'!$B$1:$AI$700,MATCH(G$1,'Tillförd energi'!$B$1:$AQ$1,0),FALSE)</f>
        <v>0</v>
      </c>
      <c r="H273">
        <f>VLOOKUP($B273,'Tillförd energi'!$B$1:$AI$700,MATCH(H$1,'Tillförd energi'!$B$1:$AQ$1,0),FALSE)</f>
        <v>0.44</v>
      </c>
      <c r="I273">
        <f>VLOOKUP($B273,'Tillförd energi'!$B$1:$AI$700,MATCH(I$1,'Tillförd energi'!$B$1:$AQ$1,0),FALSE)</f>
        <v>0</v>
      </c>
      <c r="J273">
        <f>VLOOKUP($B273,'Tillförd energi'!$B$1:$AI$700,MATCH(J$1,'Tillförd energi'!$B$1:$AQ$1,0),FALSE)</f>
        <v>0</v>
      </c>
      <c r="K273">
        <f>VLOOKUP($B273,'Tillförd energi'!$B$1:$AI$700,MATCH(K$1,'Tillförd energi'!$B$1:$AQ$1,0),FALSE)</f>
        <v>0</v>
      </c>
      <c r="L273">
        <f>VLOOKUP($B273,'Tillförd energi'!$B$1:$AI$700,MATCH(L$1,'Tillförd energi'!$B$1:$AQ$1,0),FALSE)</f>
        <v>32.6</v>
      </c>
      <c r="M273">
        <f>VLOOKUP($B273,'Tillförd energi'!$B$1:$AI$700,MATCH(M$1,'Tillförd energi'!$B$1:$AQ$1,0),FALSE)</f>
        <v>0</v>
      </c>
      <c r="N273">
        <f>VLOOKUP($B273,'Tillförd energi'!$B$1:$AI$700,MATCH(N$1,'Tillförd energi'!$B$1:$AQ$1,0),FALSE)</f>
        <v>0</v>
      </c>
      <c r="O273">
        <f>VLOOKUP($B273,'Tillförd energi'!$B$1:$AI$700,MATCH(O$1,'Tillförd energi'!$B$1:$AQ$1,0),FALSE)</f>
        <v>57.357999999999997</v>
      </c>
      <c r="P273">
        <f>VLOOKUP($B273,'Tillförd energi'!$B$1:$AI$700,MATCH(P$1,'Tillförd energi'!$B$1:$AQ$1,0),FALSE)</f>
        <v>0</v>
      </c>
      <c r="Q273">
        <f>VLOOKUP($B273,'Tillförd energi'!$B$1:$AI$700,MATCH(Q$1,'Tillförd energi'!$B$1:$AQ$1,0),FALSE)</f>
        <v>18.3</v>
      </c>
      <c r="R273">
        <f>VLOOKUP($B273,'Tillförd energi'!$B$1:$AI$700,MATCH(R$1,'Tillförd energi'!$B$1:$AQ$1,0),FALSE)</f>
        <v>41.9</v>
      </c>
      <c r="S273">
        <f>VLOOKUP($B273,'Tillförd energi'!$B$1:$AI$700,MATCH(S$1,'Tillförd energi'!$B$1:$AQ$1,0),FALSE)</f>
        <v>0.06</v>
      </c>
      <c r="T273">
        <f>VLOOKUP($B273,'Tillförd energi'!$B$1:$AI$700,MATCH(T$1,'Tillförd energi'!$B$1:$AQ$1,0),FALSE)</f>
        <v>0</v>
      </c>
      <c r="U273">
        <f>VLOOKUP($B273,'Tillförd energi'!$B$1:$AI$700,MATCH(U$1,'Tillförd energi'!$B$1:$AQ$1,0),FALSE)</f>
        <v>0.85699999999999998</v>
      </c>
      <c r="V273">
        <f>VLOOKUP($B273,'Tillförd energi'!$B$1:$AI$700,MATCH(V$1,'Tillförd energi'!$B$1:$AQ$1,0),FALSE)</f>
        <v>0</v>
      </c>
      <c r="W273">
        <f>VLOOKUP($B273,'Tillförd energi'!$B$1:$AI$700,MATCH(W$1,'Tillförd energi'!$B$1:$AQ$1,0),FALSE)</f>
        <v>0</v>
      </c>
      <c r="X273">
        <f>VLOOKUP($B273,'Tillförd energi'!$B$1:$AI$700,MATCH(X$1,'Tillförd energi'!$B$1:$AQ$1,0),FALSE)</f>
        <v>0</v>
      </c>
      <c r="Y273">
        <f>VLOOKUP($B273,'Tillförd energi'!$B$1:$AI$700,MATCH(Y$1,'Tillförd energi'!$B$1:$AQ$1,0),FALSE)</f>
        <v>109</v>
      </c>
      <c r="Z273">
        <f>VLOOKUP($B273,'Tillförd energi'!$B$1:$AI$700,MATCH(Z$1,'Tillförd energi'!$B$1:$AQ$1,0),FALSE)</f>
        <v>0</v>
      </c>
      <c r="AA273">
        <f>VLOOKUP($B273,'Tillförd energi'!$B$1:$AI$700,MATCH(AA$1,'Tillförd energi'!$B$1:$AQ$1,0),FALSE)</f>
        <v>0</v>
      </c>
      <c r="AB273">
        <f>VLOOKUP($B273,'Tillförd energi'!$B$1:$AI$700,MATCH(AB$1,'Tillförd energi'!$B$1:$AQ$1,0),FALSE)</f>
        <v>0</v>
      </c>
      <c r="AC273">
        <f>VLOOKUP($B273,'Tillförd energi'!$B$1:$AI$700,MATCH(AC$1,'Tillförd energi'!$B$1:$AQ$1,0),FALSE)</f>
        <v>27.777999999999999</v>
      </c>
      <c r="AD273">
        <f>VLOOKUP($B273,'Tillförd energi'!$B$1:$AI$700,MATCH(AD$1,'Tillförd energi'!$B$1:$AQ$1,0),FALSE)</f>
        <v>0</v>
      </c>
      <c r="AE273">
        <f>VLOOKUP($B273,'Tillförd energi'!$B$1:$AI$700,MATCH(AE$1,'Tillförd energi'!$B$1:$AQ$1,0),FALSE)</f>
        <v>0</v>
      </c>
      <c r="AF273">
        <f>VLOOKUP($B273,'Tillförd energi'!$B$1:$AI$700,MATCH(AF$1,'Tillförd energi'!$B$1:$AQ$1,0),FALSE)</f>
        <v>8.5</v>
      </c>
      <c r="AG273">
        <f>IFERROR(VLOOKUP(B273,Miljö!$B$1:$AC$550,MATCH("Köpt mängd produktionsspecifik fjärrvärme:",Miljö!$B$1:$AC$1,0),FALSE)/1,0)</f>
        <v>0</v>
      </c>
      <c r="AI273">
        <f t="shared" si="88"/>
        <v>298.35400000000004</v>
      </c>
      <c r="AJ273">
        <f t="shared" si="89"/>
        <v>298.35400000000004</v>
      </c>
      <c r="AK273">
        <f>IF(ISERROR(1/VLOOKUP($B273,Leveranser!$B$1:$S$500,MATCH("såld värme (gwh)",Leveranser!$B$1:$S$1,0),FALSE)),"",VLOOKUP($B273,Leveranser!$B$1:$S$500,MATCH("såld värme (gwh)",Leveranser!$B$1:$S$1,0),FALSE))</f>
        <v>228</v>
      </c>
      <c r="AL273">
        <f>VLOOKUP($B273,Leveranser!$B$1:$Y$500,MATCH("Totalt såld fjärrvärme till andra fjärrvärmeföretag",Leveranser!$B$1:$AA$1,0),FALSE)</f>
        <v>0</v>
      </c>
      <c r="AM273">
        <f>IF(ISERROR(1/VLOOKUP($B273,Miljö!$B$1:$S$500,MATCH("Såld mängd produktionsspecifik fjärrvärme (GWh)",Miljö!$B$1:$R$1,0),FALSE)),0,VLOOKUP($B273,Miljö!$B$1:$S$500,MATCH("Såld mängd produktionsspecifik fjärrvärme (GWh)",Miljö!$B$1:$R$1,0),FALSE))</f>
        <v>0</v>
      </c>
      <c r="AN273" s="239">
        <f t="shared" si="90"/>
        <v>0.7641928715552665</v>
      </c>
      <c r="AP273" t="str">
        <f>IFERROR(VLOOKUP($B273,Miljövärden!$B$2:$H$550,7,FALSE),"Nej, saknas")</f>
        <v>Ja</v>
      </c>
      <c r="AQ273" t="str">
        <f>IFERROR(VLOOKUP($B273,Miljövärden!$B$2:$H$550,6,FALSE),"Nej, saknas")</f>
        <v>Ja</v>
      </c>
      <c r="AU273">
        <f t="shared" si="91"/>
        <v>8.5</v>
      </c>
      <c r="AV273">
        <f t="shared" si="92"/>
        <v>0</v>
      </c>
      <c r="AW273">
        <f t="shared" si="93"/>
        <v>75.658000000000001</v>
      </c>
      <c r="AX273">
        <f t="shared" si="94"/>
        <v>42.817</v>
      </c>
      <c r="AZ273">
        <f t="shared" si="95"/>
        <v>151.07499999999999</v>
      </c>
      <c r="BC273">
        <f t="shared" si="96"/>
        <v>2.0009999999999999</v>
      </c>
      <c r="BD273">
        <f t="shared" si="97"/>
        <v>109</v>
      </c>
      <c r="BE273">
        <f t="shared" si="98"/>
        <v>118.47499999999999</v>
      </c>
      <c r="BF273">
        <f t="shared" si="99"/>
        <v>60.378</v>
      </c>
      <c r="BG273">
        <f t="shared" si="100"/>
        <v>8.5</v>
      </c>
      <c r="BH273">
        <f>VLOOKUP(B273,Miljö!$B$1:$I$482,MATCH("Fossilandel för ursprungspecificerad el ()",Miljö!$B$1:$I$1,0),FALSE)</f>
        <v>0.48399999999999999</v>
      </c>
      <c r="BI273">
        <f>VLOOKUP(B273,Miljö!$B$1:$BX$482,MATCH("Kärnkraftsandel för ursprungsspecificerad el ()",Miljö!$B$1:$O$1,0),FALSE)</f>
        <v>0.35</v>
      </c>
      <c r="BJ273">
        <f t="shared" si="101"/>
        <v>0</v>
      </c>
      <c r="BK273" t="str">
        <f>VLOOKUP(B273,Miljö!$B$1:$O$482,MATCH("Fossil andel i procent (%)",Miljö!$B$1:$O$1,0),FALSE)</f>
        <v>ET</v>
      </c>
      <c r="BL273">
        <f t="shared" si="102"/>
        <v>298.35399999999998</v>
      </c>
      <c r="BO273" s="289">
        <f t="shared" si="103"/>
        <v>2.0495786884037085E-2</v>
      </c>
      <c r="BP273" s="239">
        <f t="shared" si="104"/>
        <v>0.37530919645789901</v>
      </c>
      <c r="BQ273" s="239">
        <f t="shared" si="105"/>
        <v>0.40182467806699423</v>
      </c>
      <c r="BR273" s="239">
        <f t="shared" si="106"/>
        <v>0.20237033859106968</v>
      </c>
      <c r="BS273" s="239"/>
      <c r="BT273" s="351">
        <f t="shared" si="107"/>
        <v>1</v>
      </c>
      <c r="BW273" s="289">
        <f>IF(AP273="ja",VLOOKUP(B273,Miljövärden!$B$2:$H$550,MATCH("Total andel fossilt",Miljövärden!$B$2:$H$2,0),FALSE),"")</f>
        <v>2.0495800000000002E-2</v>
      </c>
      <c r="BZ273" s="351">
        <f t="shared" si="108"/>
        <v>1.3115962916449009E-8</v>
      </c>
      <c r="CA273" s="353">
        <f t="shared" si="109"/>
        <v>0</v>
      </c>
    </row>
    <row r="274" spans="1:79" x14ac:dyDescent="0.25">
      <c r="A274" s="2" t="s">
        <v>437</v>
      </c>
      <c r="B274" s="2" t="s">
        <v>438</v>
      </c>
      <c r="C274">
        <f>VLOOKUP($B274,'Tillförd energi'!$B$1:$AI$700,MATCH(C$1,'Tillförd energi'!$B$1:$AQ$1,0),FALSE)</f>
        <v>0</v>
      </c>
      <c r="D274">
        <f>VLOOKUP($B274,'Tillförd energi'!$B$1:$AI$700,MATCH(D$1,'Tillförd energi'!$B$1:$AQ$1,0),FALSE)</f>
        <v>0.3</v>
      </c>
      <c r="E274">
        <f>VLOOKUP($B274,'Tillförd energi'!$B$1:$AI$700,MATCH(E$1,'Tillförd energi'!$B$1:$AQ$1,0),FALSE)</f>
        <v>0</v>
      </c>
      <c r="F274">
        <f>VLOOKUP($B274,'Tillförd energi'!$B$1:$AI$700,MATCH(F$1,'Tillförd energi'!$B$1:$AQ$1,0),FALSE)</f>
        <v>0</v>
      </c>
      <c r="G274">
        <f>VLOOKUP($B274,'Tillförd energi'!$B$1:$AI$700,MATCH(G$1,'Tillförd energi'!$B$1:$AQ$1,0),FALSE)</f>
        <v>0</v>
      </c>
      <c r="H274">
        <f>VLOOKUP($B274,'Tillförd energi'!$B$1:$AI$700,MATCH(H$1,'Tillförd energi'!$B$1:$AQ$1,0),FALSE)</f>
        <v>0</v>
      </c>
      <c r="I274">
        <f>VLOOKUP($B274,'Tillförd energi'!$B$1:$AI$700,MATCH(I$1,'Tillförd energi'!$B$1:$AQ$1,0),FALSE)</f>
        <v>0</v>
      </c>
      <c r="J274">
        <f>VLOOKUP($B274,'Tillförd energi'!$B$1:$AI$700,MATCH(J$1,'Tillförd energi'!$B$1:$AQ$1,0),FALSE)</f>
        <v>0</v>
      </c>
      <c r="K274">
        <f>VLOOKUP($B274,'Tillförd energi'!$B$1:$AI$700,MATCH(K$1,'Tillförd energi'!$B$1:$AQ$1,0),FALSE)</f>
        <v>0</v>
      </c>
      <c r="L274">
        <f>VLOOKUP($B274,'Tillförd energi'!$B$1:$AI$700,MATCH(L$1,'Tillförd energi'!$B$1:$AQ$1,0),FALSE)</f>
        <v>10.1</v>
      </c>
      <c r="M274">
        <f>VLOOKUP($B274,'Tillförd energi'!$B$1:$AI$700,MATCH(M$1,'Tillförd energi'!$B$1:$AQ$1,0),FALSE)</f>
        <v>18</v>
      </c>
      <c r="N274">
        <f>VLOOKUP($B274,'Tillförd energi'!$B$1:$AI$700,MATCH(N$1,'Tillförd energi'!$B$1:$AQ$1,0),FALSE)</f>
        <v>66</v>
      </c>
      <c r="O274">
        <f>VLOOKUP($B274,'Tillförd energi'!$B$1:$AI$700,MATCH(O$1,'Tillförd energi'!$B$1:$AQ$1,0),FALSE)</f>
        <v>0</v>
      </c>
      <c r="P274">
        <f>VLOOKUP($B274,'Tillförd energi'!$B$1:$AI$700,MATCH(P$1,'Tillförd energi'!$B$1:$AQ$1,0),FALSE)</f>
        <v>3.3</v>
      </c>
      <c r="Q274">
        <f>VLOOKUP($B274,'Tillförd energi'!$B$1:$AI$700,MATCH(Q$1,'Tillförd energi'!$B$1:$AQ$1,0),FALSE)</f>
        <v>0</v>
      </c>
      <c r="R274">
        <f>VLOOKUP($B274,'Tillförd energi'!$B$1:$AI$700,MATCH(R$1,'Tillförd energi'!$B$1:$AQ$1,0),FALSE)</f>
        <v>0</v>
      </c>
      <c r="S274">
        <f>VLOOKUP($B274,'Tillförd energi'!$B$1:$AI$700,MATCH(S$1,'Tillförd energi'!$B$1:$AQ$1,0),FALSE)</f>
        <v>0</v>
      </c>
      <c r="T274">
        <f>VLOOKUP($B274,'Tillförd energi'!$B$1:$AI$700,MATCH(T$1,'Tillförd energi'!$B$1:$AQ$1,0),FALSE)</f>
        <v>0</v>
      </c>
      <c r="U274">
        <f>VLOOKUP($B274,'Tillförd energi'!$B$1:$AI$700,MATCH(U$1,'Tillförd energi'!$B$1:$AQ$1,0),FALSE)</f>
        <v>0</v>
      </c>
      <c r="V274">
        <f>VLOOKUP($B274,'Tillförd energi'!$B$1:$AI$700,MATCH(V$1,'Tillförd energi'!$B$1:$AQ$1,0),FALSE)</f>
        <v>0</v>
      </c>
      <c r="W274">
        <f>VLOOKUP($B274,'Tillförd energi'!$B$1:$AI$700,MATCH(W$1,'Tillförd energi'!$B$1:$AQ$1,0),FALSE)</f>
        <v>0</v>
      </c>
      <c r="X274">
        <f>VLOOKUP($B274,'Tillförd energi'!$B$1:$AI$700,MATCH(X$1,'Tillförd energi'!$B$1:$AQ$1,0),FALSE)</f>
        <v>0</v>
      </c>
      <c r="Y274">
        <f>VLOOKUP($B274,'Tillförd energi'!$B$1:$AI$700,MATCH(Y$1,'Tillförd energi'!$B$1:$AQ$1,0),FALSE)</f>
        <v>0</v>
      </c>
      <c r="Z274">
        <f>VLOOKUP($B274,'Tillförd energi'!$B$1:$AI$700,MATCH(Z$1,'Tillförd energi'!$B$1:$AQ$1,0),FALSE)</f>
        <v>0</v>
      </c>
      <c r="AA274">
        <f>VLOOKUP($B274,'Tillförd energi'!$B$1:$AI$700,MATCH(AA$1,'Tillförd energi'!$B$1:$AQ$1,0),FALSE)</f>
        <v>0</v>
      </c>
      <c r="AB274">
        <f>VLOOKUP($B274,'Tillförd energi'!$B$1:$AI$700,MATCH(AB$1,'Tillförd energi'!$B$1:$AQ$1,0),FALSE)</f>
        <v>0</v>
      </c>
      <c r="AC274">
        <f>VLOOKUP($B274,'Tillförd energi'!$B$1:$AI$700,MATCH(AC$1,'Tillförd energi'!$B$1:$AQ$1,0),FALSE)</f>
        <v>14.6</v>
      </c>
      <c r="AD274">
        <f>VLOOKUP($B274,'Tillförd energi'!$B$1:$AI$700,MATCH(AD$1,'Tillförd energi'!$B$1:$AQ$1,0),FALSE)</f>
        <v>0</v>
      </c>
      <c r="AE274">
        <f>VLOOKUP($B274,'Tillförd energi'!$B$1:$AI$700,MATCH(AE$1,'Tillförd energi'!$B$1:$AQ$1,0),FALSE)</f>
        <v>0</v>
      </c>
      <c r="AF274">
        <f>VLOOKUP($B274,'Tillförd energi'!$B$1:$AI$700,MATCH(AF$1,'Tillförd energi'!$B$1:$AQ$1,0),FALSE)</f>
        <v>1.91</v>
      </c>
      <c r="AG274">
        <f>IFERROR(VLOOKUP(B274,Miljö!$B$1:$AC$550,MATCH("Köpt mängd produktionsspecifik fjärrvärme:",Miljö!$B$1:$AC$1,0),FALSE)/1,0)</f>
        <v>0</v>
      </c>
      <c r="AI274">
        <f t="shared" si="88"/>
        <v>114.21</v>
      </c>
      <c r="AJ274">
        <f t="shared" si="89"/>
        <v>114.21</v>
      </c>
      <c r="AK274">
        <f>IF(ISERROR(1/VLOOKUP($B274,Leveranser!$B$1:$S$500,MATCH("såld värme (gwh)",Leveranser!$B$1:$S$1,0),FALSE)),"",VLOOKUP($B274,Leveranser!$B$1:$S$500,MATCH("såld värme (gwh)",Leveranser!$B$1:$S$1,0),FALSE))</f>
        <v>88.8</v>
      </c>
      <c r="AL274">
        <f>VLOOKUP($B274,Leveranser!$B$1:$Y$500,MATCH("Totalt såld fjärrvärme till andra fjärrvärmeföretag",Leveranser!$B$1:$AA$1,0),FALSE)</f>
        <v>0</v>
      </c>
      <c r="AM274">
        <f>IF(ISERROR(1/VLOOKUP($B274,Miljö!$B$1:$S$500,MATCH("Såld mängd produktionsspecifik fjärrvärme (GWh)",Miljö!$B$1:$R$1,0),FALSE)),0,VLOOKUP($B274,Miljö!$B$1:$S$500,MATCH("Såld mängd produktionsspecifik fjärrvärme (GWh)",Miljö!$B$1:$R$1,0),FALSE))</f>
        <v>0</v>
      </c>
      <c r="AN274" s="239">
        <f t="shared" si="90"/>
        <v>0.77751510375623856</v>
      </c>
      <c r="AP274" t="str">
        <f>IFERROR(VLOOKUP($B274,Miljövärden!$B$2:$H$550,7,FALSE),"Nej, saknas")</f>
        <v>Ja</v>
      </c>
      <c r="AQ274" t="str">
        <f>IFERROR(VLOOKUP($B274,Miljövärden!$B$2:$H$550,6,FALSE),"Nej, saknas")</f>
        <v>Nej</v>
      </c>
      <c r="AU274">
        <f t="shared" si="91"/>
        <v>1.91</v>
      </c>
      <c r="AV274">
        <f t="shared" si="92"/>
        <v>0</v>
      </c>
      <c r="AW274">
        <f t="shared" si="93"/>
        <v>87.3</v>
      </c>
      <c r="AX274">
        <f t="shared" si="94"/>
        <v>0</v>
      </c>
      <c r="AZ274">
        <f t="shared" si="95"/>
        <v>97.399999999999991</v>
      </c>
      <c r="BC274">
        <f t="shared" si="96"/>
        <v>0.3</v>
      </c>
      <c r="BD274">
        <f t="shared" si="97"/>
        <v>0</v>
      </c>
      <c r="BE274">
        <f t="shared" si="98"/>
        <v>87.3</v>
      </c>
      <c r="BF274">
        <f t="shared" si="99"/>
        <v>24.7</v>
      </c>
      <c r="BG274">
        <f t="shared" si="100"/>
        <v>1.91</v>
      </c>
      <c r="BH274">
        <f>VLOOKUP(B274,Miljö!$B$1:$I$482,MATCH("Fossilandel för ursprungspecificerad el ()",Miljö!$B$1:$I$1,0),FALSE)</f>
        <v>0.48399999999999999</v>
      </c>
      <c r="BI274">
        <f>VLOOKUP(B274,Miljö!$B$1:$BX$482,MATCH("Kärnkraftsandel för ursprungsspecificerad el ()",Miljö!$B$1:$O$1,0),FALSE)</f>
        <v>0.35</v>
      </c>
      <c r="BJ274">
        <f t="shared" si="101"/>
        <v>0</v>
      </c>
      <c r="BK274" t="str">
        <f>VLOOKUP(B274,Miljö!$B$1:$O$482,MATCH("Fossil andel i procent (%)",Miljö!$B$1:$O$1,0),FALSE)</f>
        <v>ET</v>
      </c>
      <c r="BL274">
        <f t="shared" si="102"/>
        <v>114.21</v>
      </c>
      <c r="BO274" s="289">
        <f t="shared" si="103"/>
        <v>1.0720952631118117E-2</v>
      </c>
      <c r="BP274" s="239">
        <f t="shared" si="104"/>
        <v>5.8532527799667281E-3</v>
      </c>
      <c r="BQ274" s="239">
        <f t="shared" si="105"/>
        <v>0.7671575168549164</v>
      </c>
      <c r="BR274" s="239">
        <f t="shared" si="106"/>
        <v>0.21626827773399879</v>
      </c>
      <c r="BS274" s="239"/>
      <c r="BT274" s="351">
        <f t="shared" si="107"/>
        <v>1</v>
      </c>
      <c r="BW274" s="289">
        <f>IF(AP274="ja",VLOOKUP(B274,Miljövärden!$B$2:$H$550,MATCH("Total andel fossilt",Miljövärden!$B$2:$H$2,0),FALSE),"")</f>
        <v>1.0721E-2</v>
      </c>
      <c r="BZ274" s="351">
        <f t="shared" si="108"/>
        <v>4.7368881882919878E-8</v>
      </c>
      <c r="CA274" s="353">
        <f t="shared" si="109"/>
        <v>0</v>
      </c>
    </row>
    <row r="275" spans="1:79" x14ac:dyDescent="0.25">
      <c r="A275" s="2" t="s">
        <v>439</v>
      </c>
      <c r="B275" s="2" t="s">
        <v>440</v>
      </c>
      <c r="C275">
        <f>VLOOKUP($B275,'Tillförd energi'!$B$1:$AI$700,MATCH(C$1,'Tillförd energi'!$B$1:$AQ$1,0),FALSE)</f>
        <v>0</v>
      </c>
      <c r="D275">
        <f>VLOOKUP($B275,'Tillförd energi'!$B$1:$AI$700,MATCH(D$1,'Tillförd energi'!$B$1:$AQ$1,0),FALSE)</f>
        <v>6.0999999999999999E-2</v>
      </c>
      <c r="E275">
        <f>VLOOKUP($B275,'Tillförd energi'!$B$1:$AI$700,MATCH(E$1,'Tillförd energi'!$B$1:$AQ$1,0),FALSE)</f>
        <v>0</v>
      </c>
      <c r="F275">
        <f>VLOOKUP($B275,'Tillförd energi'!$B$1:$AI$700,MATCH(F$1,'Tillförd energi'!$B$1:$AQ$1,0),FALSE)</f>
        <v>0</v>
      </c>
      <c r="G275">
        <f>VLOOKUP($B275,'Tillförd energi'!$B$1:$AI$700,MATCH(G$1,'Tillförd energi'!$B$1:$AQ$1,0),FALSE)</f>
        <v>0</v>
      </c>
      <c r="H275">
        <f>VLOOKUP($B275,'Tillförd energi'!$B$1:$AI$700,MATCH(H$1,'Tillförd energi'!$B$1:$AQ$1,0),FALSE)</f>
        <v>0</v>
      </c>
      <c r="I275">
        <f>VLOOKUP($B275,'Tillförd energi'!$B$1:$AI$700,MATCH(I$1,'Tillförd energi'!$B$1:$AQ$1,0),FALSE)</f>
        <v>0</v>
      </c>
      <c r="J275">
        <f>VLOOKUP($B275,'Tillförd energi'!$B$1:$AI$700,MATCH(J$1,'Tillförd energi'!$B$1:$AQ$1,0),FALSE)</f>
        <v>0</v>
      </c>
      <c r="K275">
        <f>VLOOKUP($B275,'Tillförd energi'!$B$1:$AI$700,MATCH(K$1,'Tillförd energi'!$B$1:$AQ$1,0),FALSE)</f>
        <v>0</v>
      </c>
      <c r="L275">
        <f>VLOOKUP($B275,'Tillförd energi'!$B$1:$AI$700,MATCH(L$1,'Tillförd energi'!$B$1:$AQ$1,0),FALSE)</f>
        <v>0</v>
      </c>
      <c r="M275">
        <f>VLOOKUP($B275,'Tillförd energi'!$B$1:$AI$700,MATCH(M$1,'Tillförd energi'!$B$1:$AQ$1,0),FALSE)</f>
        <v>0</v>
      </c>
      <c r="N275">
        <f>VLOOKUP($B275,'Tillförd energi'!$B$1:$AI$700,MATCH(N$1,'Tillförd energi'!$B$1:$AQ$1,0),FALSE)</f>
        <v>0</v>
      </c>
      <c r="O275">
        <f>VLOOKUP($B275,'Tillförd energi'!$B$1:$AI$700,MATCH(O$1,'Tillförd energi'!$B$1:$AQ$1,0),FALSE)</f>
        <v>0</v>
      </c>
      <c r="P275">
        <f>VLOOKUP($B275,'Tillförd energi'!$B$1:$AI$700,MATCH(P$1,'Tillförd energi'!$B$1:$AQ$1,0),FALSE)</f>
        <v>0</v>
      </c>
      <c r="Q275">
        <f>VLOOKUP($B275,'Tillförd energi'!$B$1:$AI$700,MATCH(Q$1,'Tillförd energi'!$B$1:$AQ$1,0),FALSE)</f>
        <v>0</v>
      </c>
      <c r="R275">
        <f>VLOOKUP($B275,'Tillförd energi'!$B$1:$AI$700,MATCH(R$1,'Tillförd energi'!$B$1:$AQ$1,0),FALSE)</f>
        <v>9.8699999999999992</v>
      </c>
      <c r="S275">
        <f>VLOOKUP($B275,'Tillförd energi'!$B$1:$AI$700,MATCH(S$1,'Tillförd energi'!$B$1:$AQ$1,0),FALSE)</f>
        <v>0</v>
      </c>
      <c r="T275">
        <f>VLOOKUP($B275,'Tillförd energi'!$B$1:$AI$700,MATCH(T$1,'Tillförd energi'!$B$1:$AQ$1,0),FALSE)</f>
        <v>0</v>
      </c>
      <c r="U275">
        <f>VLOOKUP($B275,'Tillförd energi'!$B$1:$AI$700,MATCH(U$1,'Tillförd energi'!$B$1:$AQ$1,0),FALSE)</f>
        <v>0</v>
      </c>
      <c r="V275">
        <f>VLOOKUP($B275,'Tillförd energi'!$B$1:$AI$700,MATCH(V$1,'Tillförd energi'!$B$1:$AQ$1,0),FALSE)</f>
        <v>0</v>
      </c>
      <c r="W275">
        <f>VLOOKUP($B275,'Tillförd energi'!$B$1:$AI$700,MATCH(W$1,'Tillförd energi'!$B$1:$AQ$1,0),FALSE)</f>
        <v>0</v>
      </c>
      <c r="X275">
        <f>VLOOKUP($B275,'Tillförd energi'!$B$1:$AI$700,MATCH(X$1,'Tillförd energi'!$B$1:$AQ$1,0),FALSE)</f>
        <v>0</v>
      </c>
      <c r="Y275">
        <f>VLOOKUP($B275,'Tillförd energi'!$B$1:$AI$700,MATCH(Y$1,'Tillförd energi'!$B$1:$AQ$1,0),FALSE)</f>
        <v>0</v>
      </c>
      <c r="Z275">
        <f>VLOOKUP($B275,'Tillförd energi'!$B$1:$AI$700,MATCH(Z$1,'Tillförd energi'!$B$1:$AQ$1,0),FALSE)</f>
        <v>0</v>
      </c>
      <c r="AA275">
        <f>VLOOKUP($B275,'Tillförd energi'!$B$1:$AI$700,MATCH(AA$1,'Tillförd energi'!$B$1:$AQ$1,0),FALSE)</f>
        <v>0</v>
      </c>
      <c r="AB275">
        <f>VLOOKUP($B275,'Tillförd energi'!$B$1:$AI$700,MATCH(AB$1,'Tillförd energi'!$B$1:$AQ$1,0),FALSE)</f>
        <v>0</v>
      </c>
      <c r="AC275">
        <f>VLOOKUP($B275,'Tillförd energi'!$B$1:$AI$700,MATCH(AC$1,'Tillförd energi'!$B$1:$AQ$1,0),FALSE)</f>
        <v>0</v>
      </c>
      <c r="AD275">
        <f>VLOOKUP($B275,'Tillförd energi'!$B$1:$AI$700,MATCH(AD$1,'Tillförd energi'!$B$1:$AQ$1,0),FALSE)</f>
        <v>0</v>
      </c>
      <c r="AE275">
        <f>VLOOKUP($B275,'Tillförd energi'!$B$1:$AI$700,MATCH(AE$1,'Tillförd energi'!$B$1:$AQ$1,0),FALSE)</f>
        <v>0</v>
      </c>
      <c r="AF275">
        <f>VLOOKUP($B275,'Tillförd energi'!$B$1:$AI$700,MATCH(AF$1,'Tillförd energi'!$B$1:$AQ$1,0),FALSE)</f>
        <v>0.13200000000000001</v>
      </c>
      <c r="AG275">
        <f>IFERROR(VLOOKUP(B275,Miljö!$B$1:$AC$550,MATCH("Köpt mängd produktionsspecifik fjärrvärme:",Miljö!$B$1:$AC$1,0),FALSE)/1,0)</f>
        <v>0</v>
      </c>
      <c r="AI275">
        <f t="shared" si="88"/>
        <v>10.062999999999999</v>
      </c>
      <c r="AJ275">
        <f t="shared" si="89"/>
        <v>10.062999999999999</v>
      </c>
      <c r="AK275">
        <f>IF(ISERROR(1/VLOOKUP($B275,Leveranser!$B$1:$S$500,MATCH("såld värme (gwh)",Leveranser!$B$1:$S$1,0),FALSE)),"",VLOOKUP($B275,Leveranser!$B$1:$S$500,MATCH("såld värme (gwh)",Leveranser!$B$1:$S$1,0),FALSE))</f>
        <v>7.9630000000000001</v>
      </c>
      <c r="AL275">
        <f>VLOOKUP($B275,Leveranser!$B$1:$Y$500,MATCH("Totalt såld fjärrvärme till andra fjärrvärmeföretag",Leveranser!$B$1:$AA$1,0),FALSE)</f>
        <v>0</v>
      </c>
      <c r="AM275">
        <f>IF(ISERROR(1/VLOOKUP($B275,Miljö!$B$1:$S$500,MATCH("Såld mängd produktionsspecifik fjärrvärme (GWh)",Miljö!$B$1:$R$1,0),FALSE)),0,VLOOKUP($B275,Miljö!$B$1:$S$500,MATCH("Såld mängd produktionsspecifik fjärrvärme (GWh)",Miljö!$B$1:$R$1,0),FALSE))</f>
        <v>0</v>
      </c>
      <c r="AN275" s="239">
        <f t="shared" si="90"/>
        <v>0.79131471728112901</v>
      </c>
      <c r="AP275" t="str">
        <f>IFERROR(VLOOKUP($B275,Miljövärden!$B$2:$H$550,7,FALSE),"Nej, saknas")</f>
        <v>Ja</v>
      </c>
      <c r="AQ275" t="str">
        <f>IFERROR(VLOOKUP($B275,Miljövärden!$B$2:$H$550,6,FALSE),"Nej, saknas")</f>
        <v>Ja</v>
      </c>
      <c r="AU275">
        <f t="shared" si="91"/>
        <v>0.13200000000000001</v>
      </c>
      <c r="AV275">
        <f t="shared" si="92"/>
        <v>0</v>
      </c>
      <c r="AW275">
        <f t="shared" si="93"/>
        <v>0</v>
      </c>
      <c r="AX275">
        <f t="shared" si="94"/>
        <v>9.8699999999999992</v>
      </c>
      <c r="AZ275">
        <f t="shared" si="95"/>
        <v>9.8699999999999992</v>
      </c>
      <c r="BC275">
        <f t="shared" si="96"/>
        <v>6.0999999999999999E-2</v>
      </c>
      <c r="BD275">
        <f t="shared" si="97"/>
        <v>0</v>
      </c>
      <c r="BE275">
        <f t="shared" si="98"/>
        <v>9.8699999999999992</v>
      </c>
      <c r="BF275">
        <f t="shared" si="99"/>
        <v>0</v>
      </c>
      <c r="BG275">
        <f t="shared" si="100"/>
        <v>0.13200000000000001</v>
      </c>
      <c r="BH275">
        <f>VLOOKUP(B275,Miljö!$B$1:$I$482,MATCH("Fossilandel för ursprungspecificerad el ()",Miljö!$B$1:$I$1,0),FALSE)</f>
        <v>0</v>
      </c>
      <c r="BI275">
        <f>VLOOKUP(B275,Miljö!$B$1:$BX$482,MATCH("Kärnkraftsandel för ursprungsspecificerad el ()",Miljö!$B$1:$O$1,0),FALSE)</f>
        <v>0</v>
      </c>
      <c r="BJ275">
        <f t="shared" si="101"/>
        <v>0</v>
      </c>
      <c r="BK275" t="str">
        <f>VLOOKUP(B275,Miljö!$B$1:$O$482,MATCH("Fossil andel i procent (%)",Miljö!$B$1:$O$1,0),FALSE)</f>
        <v>ET</v>
      </c>
      <c r="BL275">
        <f t="shared" si="102"/>
        <v>10.062999999999999</v>
      </c>
      <c r="BO275" s="289">
        <f t="shared" si="103"/>
        <v>6.0618105932624469E-3</v>
      </c>
      <c r="BP275" s="239">
        <f t="shared" si="104"/>
        <v>0</v>
      </c>
      <c r="BQ275" s="239">
        <f t="shared" si="105"/>
        <v>0.9939381894067375</v>
      </c>
      <c r="BR275" s="239">
        <f t="shared" si="106"/>
        <v>0</v>
      </c>
      <c r="BS275" s="239"/>
      <c r="BT275" s="351">
        <f t="shared" si="107"/>
        <v>1</v>
      </c>
      <c r="BW275" s="289">
        <f>IF(AP275="ja",VLOOKUP(B275,Miljövärden!$B$2:$H$550,MATCH("Total andel fossilt",Miljövärden!$B$2:$H$2,0),FALSE),"")</f>
        <v>6.0618099999999999E-3</v>
      </c>
      <c r="BZ275" s="351">
        <f t="shared" si="108"/>
        <v>-5.9326244698093555E-10</v>
      </c>
      <c r="CA275" s="353">
        <f t="shared" si="109"/>
        <v>0</v>
      </c>
    </row>
    <row r="276" spans="1:79" x14ac:dyDescent="0.25">
      <c r="A276" s="2" t="s">
        <v>439</v>
      </c>
      <c r="B276" s="2" t="s">
        <v>441</v>
      </c>
      <c r="C276">
        <f>VLOOKUP($B276,'Tillförd energi'!$B$1:$AI$700,MATCH(C$1,'Tillförd energi'!$B$1:$AQ$1,0),FALSE)</f>
        <v>0</v>
      </c>
      <c r="D276">
        <f>VLOOKUP($B276,'Tillförd energi'!$B$1:$AI$700,MATCH(D$1,'Tillförd energi'!$B$1:$AQ$1,0),FALSE)</f>
        <v>0.14599999999999999</v>
      </c>
      <c r="E276">
        <f>VLOOKUP($B276,'Tillförd energi'!$B$1:$AI$700,MATCH(E$1,'Tillförd energi'!$B$1:$AQ$1,0),FALSE)</f>
        <v>0</v>
      </c>
      <c r="F276">
        <f>VLOOKUP($B276,'Tillförd energi'!$B$1:$AI$700,MATCH(F$1,'Tillförd energi'!$B$1:$AQ$1,0),FALSE)</f>
        <v>0</v>
      </c>
      <c r="G276">
        <f>VLOOKUP($B276,'Tillförd energi'!$B$1:$AI$700,MATCH(G$1,'Tillförd energi'!$B$1:$AQ$1,0),FALSE)</f>
        <v>0</v>
      </c>
      <c r="H276">
        <f>VLOOKUP($B276,'Tillförd energi'!$B$1:$AI$700,MATCH(H$1,'Tillförd energi'!$B$1:$AQ$1,0),FALSE)</f>
        <v>0</v>
      </c>
      <c r="I276">
        <f>VLOOKUP($B276,'Tillförd energi'!$B$1:$AI$700,MATCH(I$1,'Tillförd energi'!$B$1:$AQ$1,0),FALSE)</f>
        <v>0</v>
      </c>
      <c r="J276">
        <f>VLOOKUP($B276,'Tillförd energi'!$B$1:$AI$700,MATCH(J$1,'Tillförd energi'!$B$1:$AQ$1,0),FALSE)</f>
        <v>0</v>
      </c>
      <c r="K276">
        <f>VLOOKUP($B276,'Tillförd energi'!$B$1:$AI$700,MATCH(K$1,'Tillförd energi'!$B$1:$AQ$1,0),FALSE)</f>
        <v>0</v>
      </c>
      <c r="L276">
        <f>VLOOKUP($B276,'Tillförd energi'!$B$1:$AI$700,MATCH(L$1,'Tillförd energi'!$B$1:$AQ$1,0),FALSE)</f>
        <v>0</v>
      </c>
      <c r="M276">
        <f>VLOOKUP($B276,'Tillförd energi'!$B$1:$AI$700,MATCH(M$1,'Tillförd energi'!$B$1:$AQ$1,0),FALSE)</f>
        <v>0</v>
      </c>
      <c r="N276">
        <f>VLOOKUP($B276,'Tillförd energi'!$B$1:$AI$700,MATCH(N$1,'Tillförd energi'!$B$1:$AQ$1,0),FALSE)</f>
        <v>0</v>
      </c>
      <c r="O276">
        <f>VLOOKUP($B276,'Tillförd energi'!$B$1:$AI$700,MATCH(O$1,'Tillförd energi'!$B$1:$AQ$1,0),FALSE)</f>
        <v>0</v>
      </c>
      <c r="P276">
        <f>VLOOKUP($B276,'Tillförd energi'!$B$1:$AI$700,MATCH(P$1,'Tillförd energi'!$B$1:$AQ$1,0),FALSE)</f>
        <v>0</v>
      </c>
      <c r="Q276">
        <f>VLOOKUP($B276,'Tillförd energi'!$B$1:$AI$700,MATCH(Q$1,'Tillförd energi'!$B$1:$AQ$1,0),FALSE)</f>
        <v>0</v>
      </c>
      <c r="R276">
        <f>VLOOKUP($B276,'Tillförd energi'!$B$1:$AI$700,MATCH(R$1,'Tillförd energi'!$B$1:$AQ$1,0),FALSE)</f>
        <v>10.521000000000001</v>
      </c>
      <c r="S276">
        <f>VLOOKUP($B276,'Tillförd energi'!$B$1:$AI$700,MATCH(S$1,'Tillförd energi'!$B$1:$AQ$1,0),FALSE)</f>
        <v>0</v>
      </c>
      <c r="T276">
        <f>VLOOKUP($B276,'Tillförd energi'!$B$1:$AI$700,MATCH(T$1,'Tillförd energi'!$B$1:$AQ$1,0),FALSE)</f>
        <v>0</v>
      </c>
      <c r="U276">
        <f>VLOOKUP($B276,'Tillförd energi'!$B$1:$AI$700,MATCH(U$1,'Tillförd energi'!$B$1:$AQ$1,0),FALSE)</f>
        <v>0</v>
      </c>
      <c r="V276">
        <f>VLOOKUP($B276,'Tillförd energi'!$B$1:$AI$700,MATCH(V$1,'Tillförd energi'!$B$1:$AQ$1,0),FALSE)</f>
        <v>0</v>
      </c>
      <c r="W276">
        <f>VLOOKUP($B276,'Tillförd energi'!$B$1:$AI$700,MATCH(W$1,'Tillförd energi'!$B$1:$AQ$1,0),FALSE)</f>
        <v>0</v>
      </c>
      <c r="X276">
        <f>VLOOKUP($B276,'Tillförd energi'!$B$1:$AI$700,MATCH(X$1,'Tillförd energi'!$B$1:$AQ$1,0),FALSE)</f>
        <v>0</v>
      </c>
      <c r="Y276">
        <f>VLOOKUP($B276,'Tillförd energi'!$B$1:$AI$700,MATCH(Y$1,'Tillförd energi'!$B$1:$AQ$1,0),FALSE)</f>
        <v>0</v>
      </c>
      <c r="Z276">
        <f>VLOOKUP($B276,'Tillförd energi'!$B$1:$AI$700,MATCH(Z$1,'Tillförd energi'!$B$1:$AQ$1,0),FALSE)</f>
        <v>0</v>
      </c>
      <c r="AA276">
        <f>VLOOKUP($B276,'Tillförd energi'!$B$1:$AI$700,MATCH(AA$1,'Tillförd energi'!$B$1:$AQ$1,0),FALSE)</f>
        <v>0</v>
      </c>
      <c r="AB276">
        <f>VLOOKUP($B276,'Tillförd energi'!$B$1:$AI$700,MATCH(AB$1,'Tillförd energi'!$B$1:$AQ$1,0),FALSE)</f>
        <v>0</v>
      </c>
      <c r="AC276">
        <f>VLOOKUP($B276,'Tillförd energi'!$B$1:$AI$700,MATCH(AC$1,'Tillförd energi'!$B$1:$AQ$1,0),FALSE)</f>
        <v>0</v>
      </c>
      <c r="AD276">
        <f>VLOOKUP($B276,'Tillförd energi'!$B$1:$AI$700,MATCH(AD$1,'Tillförd energi'!$B$1:$AQ$1,0),FALSE)</f>
        <v>0</v>
      </c>
      <c r="AE276">
        <f>VLOOKUP($B276,'Tillförd energi'!$B$1:$AI$700,MATCH(AE$1,'Tillförd energi'!$B$1:$AQ$1,0),FALSE)</f>
        <v>0</v>
      </c>
      <c r="AF276">
        <f>VLOOKUP($B276,'Tillförd energi'!$B$1:$AI$700,MATCH(AF$1,'Tillförd energi'!$B$1:$AQ$1,0),FALSE)</f>
        <v>9.7000000000000003E-2</v>
      </c>
      <c r="AG276">
        <f>IFERROR(VLOOKUP(B276,Miljö!$B$1:$AC$550,MATCH("Köpt mängd produktionsspecifik fjärrvärme:",Miljö!$B$1:$AC$1,0),FALSE)/1,0)</f>
        <v>0</v>
      </c>
      <c r="AI276">
        <f t="shared" si="88"/>
        <v>10.764000000000001</v>
      </c>
      <c r="AJ276">
        <f t="shared" si="89"/>
        <v>10.764000000000001</v>
      </c>
      <c r="AK276">
        <f>IF(ISERROR(1/VLOOKUP($B276,Leveranser!$B$1:$S$500,MATCH("såld värme (gwh)",Leveranser!$B$1:$S$1,0),FALSE)),"",VLOOKUP($B276,Leveranser!$B$1:$S$500,MATCH("såld värme (gwh)",Leveranser!$B$1:$S$1,0),FALSE))</f>
        <v>8.0190000000000001</v>
      </c>
      <c r="AL276">
        <f>VLOOKUP($B276,Leveranser!$B$1:$Y$500,MATCH("Totalt såld fjärrvärme till andra fjärrvärmeföretag",Leveranser!$B$1:$AA$1,0),FALSE)</f>
        <v>0</v>
      </c>
      <c r="AM276">
        <f>IF(ISERROR(1/VLOOKUP($B276,Miljö!$B$1:$S$500,MATCH("Såld mängd produktionsspecifik fjärrvärme (GWh)",Miljö!$B$1:$R$1,0),FALSE)),0,VLOOKUP($B276,Miljö!$B$1:$S$500,MATCH("Såld mängd produktionsspecifik fjärrvärme (GWh)",Miljö!$B$1:$R$1,0),FALSE))</f>
        <v>0</v>
      </c>
      <c r="AN276" s="239">
        <f t="shared" si="90"/>
        <v>0.74498327759197314</v>
      </c>
      <c r="AP276" t="str">
        <f>IFERROR(VLOOKUP($B276,Miljövärden!$B$2:$H$550,7,FALSE),"Nej, saknas")</f>
        <v>Ja</v>
      </c>
      <c r="AQ276" t="str">
        <f>IFERROR(VLOOKUP($B276,Miljövärden!$B$2:$H$550,6,FALSE),"Nej, saknas")</f>
        <v>Ja</v>
      </c>
      <c r="AU276">
        <f t="shared" si="91"/>
        <v>9.7000000000000003E-2</v>
      </c>
      <c r="AV276">
        <f t="shared" si="92"/>
        <v>0</v>
      </c>
      <c r="AW276">
        <f t="shared" si="93"/>
        <v>0</v>
      </c>
      <c r="AX276">
        <f t="shared" si="94"/>
        <v>10.521000000000001</v>
      </c>
      <c r="AZ276">
        <f t="shared" si="95"/>
        <v>10.521000000000001</v>
      </c>
      <c r="BC276">
        <f t="shared" si="96"/>
        <v>0.14599999999999999</v>
      </c>
      <c r="BD276">
        <f t="shared" si="97"/>
        <v>0</v>
      </c>
      <c r="BE276">
        <f t="shared" si="98"/>
        <v>10.521000000000001</v>
      </c>
      <c r="BF276">
        <f t="shared" si="99"/>
        <v>0</v>
      </c>
      <c r="BG276">
        <f t="shared" si="100"/>
        <v>9.7000000000000003E-2</v>
      </c>
      <c r="BH276">
        <f>VLOOKUP(B276,Miljö!$B$1:$I$482,MATCH("Fossilandel för ursprungspecificerad el ()",Miljö!$B$1:$I$1,0),FALSE)</f>
        <v>0</v>
      </c>
      <c r="BI276">
        <f>VLOOKUP(B276,Miljö!$B$1:$BX$482,MATCH("Kärnkraftsandel för ursprungsspecificerad el ()",Miljö!$B$1:$O$1,0),FALSE)</f>
        <v>0</v>
      </c>
      <c r="BJ276">
        <f t="shared" si="101"/>
        <v>0</v>
      </c>
      <c r="BK276" t="str">
        <f>VLOOKUP(B276,Miljö!$B$1:$O$482,MATCH("Fossil andel i procent (%)",Miljö!$B$1:$O$1,0),FALSE)</f>
        <v>ET</v>
      </c>
      <c r="BL276">
        <f t="shared" si="102"/>
        <v>10.764000000000001</v>
      </c>
      <c r="BO276" s="289">
        <f t="shared" si="103"/>
        <v>1.35637309550353E-2</v>
      </c>
      <c r="BP276" s="239">
        <f t="shared" si="104"/>
        <v>0</v>
      </c>
      <c r="BQ276" s="239">
        <f t="shared" si="105"/>
        <v>0.98643626904496462</v>
      </c>
      <c r="BR276" s="239">
        <f t="shared" si="106"/>
        <v>0</v>
      </c>
      <c r="BS276" s="239"/>
      <c r="BT276" s="351">
        <f t="shared" si="107"/>
        <v>0.99999999999999989</v>
      </c>
      <c r="BW276" s="289">
        <f>IF(AP276="ja",VLOOKUP(B276,Miljövärden!$B$2:$H$550,MATCH("Total andel fossilt",Miljövärden!$B$2:$H$2,0),FALSE),"")</f>
        <v>1.35637E-2</v>
      </c>
      <c r="BZ276" s="351">
        <f t="shared" si="108"/>
        <v>-3.0955035300664346E-8</v>
      </c>
      <c r="CA276" s="353">
        <f t="shared" si="109"/>
        <v>0</v>
      </c>
    </row>
    <row r="277" spans="1:79" x14ac:dyDescent="0.25">
      <c r="A277" s="2" t="s">
        <v>439</v>
      </c>
      <c r="B277" s="2" t="s">
        <v>442</v>
      </c>
      <c r="C277">
        <f>VLOOKUP($B277,'Tillförd energi'!$B$1:$AI$700,MATCH(C$1,'Tillförd energi'!$B$1:$AQ$1,0),FALSE)</f>
        <v>0</v>
      </c>
      <c r="D277">
        <f>VLOOKUP($B277,'Tillförd energi'!$B$1:$AI$700,MATCH(D$1,'Tillförd energi'!$B$1:$AQ$1,0),FALSE)</f>
        <v>0.307</v>
      </c>
      <c r="E277">
        <f>VLOOKUP($B277,'Tillförd energi'!$B$1:$AI$700,MATCH(E$1,'Tillförd energi'!$B$1:$AQ$1,0),FALSE)</f>
        <v>0</v>
      </c>
      <c r="F277">
        <f>VLOOKUP($B277,'Tillförd energi'!$B$1:$AI$700,MATCH(F$1,'Tillförd energi'!$B$1:$AQ$1,0),FALSE)</f>
        <v>0</v>
      </c>
      <c r="G277">
        <f>VLOOKUP($B277,'Tillförd energi'!$B$1:$AI$700,MATCH(G$1,'Tillförd energi'!$B$1:$AQ$1,0),FALSE)</f>
        <v>0</v>
      </c>
      <c r="H277">
        <f>VLOOKUP($B277,'Tillförd energi'!$B$1:$AI$700,MATCH(H$1,'Tillförd energi'!$B$1:$AQ$1,0),FALSE)</f>
        <v>0</v>
      </c>
      <c r="I277">
        <f>VLOOKUP($B277,'Tillförd energi'!$B$1:$AI$700,MATCH(I$1,'Tillförd energi'!$B$1:$AQ$1,0),FALSE)</f>
        <v>0</v>
      </c>
      <c r="J277">
        <f>VLOOKUP($B277,'Tillförd energi'!$B$1:$AI$700,MATCH(J$1,'Tillförd energi'!$B$1:$AQ$1,0),FALSE)</f>
        <v>0</v>
      </c>
      <c r="K277">
        <f>VLOOKUP($B277,'Tillförd energi'!$B$1:$AI$700,MATCH(K$1,'Tillförd energi'!$B$1:$AQ$1,0),FALSE)</f>
        <v>0</v>
      </c>
      <c r="L277">
        <f>VLOOKUP($B277,'Tillförd energi'!$B$1:$AI$700,MATCH(L$1,'Tillförd energi'!$B$1:$AQ$1,0),FALSE)</f>
        <v>0</v>
      </c>
      <c r="M277">
        <f>VLOOKUP($B277,'Tillförd energi'!$B$1:$AI$700,MATCH(M$1,'Tillförd energi'!$B$1:$AQ$1,0),FALSE)</f>
        <v>7.6159999999999997</v>
      </c>
      <c r="N277">
        <f>VLOOKUP($B277,'Tillförd energi'!$B$1:$AI$700,MATCH(N$1,'Tillförd energi'!$B$1:$AQ$1,0),FALSE)</f>
        <v>0</v>
      </c>
      <c r="O277">
        <f>VLOOKUP($B277,'Tillförd energi'!$B$1:$AI$700,MATCH(O$1,'Tillförd energi'!$B$1:$AQ$1,0),FALSE)</f>
        <v>7.6159999999999997</v>
      </c>
      <c r="P277">
        <f>VLOOKUP($B277,'Tillförd energi'!$B$1:$AI$700,MATCH(P$1,'Tillförd energi'!$B$1:$AQ$1,0),FALSE)</f>
        <v>0</v>
      </c>
      <c r="Q277">
        <f>VLOOKUP($B277,'Tillförd energi'!$B$1:$AI$700,MATCH(Q$1,'Tillförd energi'!$B$1:$AQ$1,0),FALSE)</f>
        <v>0</v>
      </c>
      <c r="R277">
        <f>VLOOKUP($B277,'Tillförd energi'!$B$1:$AI$700,MATCH(R$1,'Tillförd energi'!$B$1:$AQ$1,0),FALSE)</f>
        <v>4.5190000000000001</v>
      </c>
      <c r="S277">
        <f>VLOOKUP($B277,'Tillförd energi'!$B$1:$AI$700,MATCH(S$1,'Tillförd energi'!$B$1:$AQ$1,0),FALSE)</f>
        <v>0</v>
      </c>
      <c r="T277">
        <f>VLOOKUP($B277,'Tillförd energi'!$B$1:$AI$700,MATCH(T$1,'Tillförd energi'!$B$1:$AQ$1,0),FALSE)</f>
        <v>0</v>
      </c>
      <c r="U277">
        <f>VLOOKUP($B277,'Tillförd energi'!$B$1:$AI$700,MATCH(U$1,'Tillförd energi'!$B$1:$AQ$1,0),FALSE)</f>
        <v>0</v>
      </c>
      <c r="V277">
        <f>VLOOKUP($B277,'Tillförd energi'!$B$1:$AI$700,MATCH(V$1,'Tillförd energi'!$B$1:$AQ$1,0),FALSE)</f>
        <v>0</v>
      </c>
      <c r="W277">
        <f>VLOOKUP($B277,'Tillförd energi'!$B$1:$AI$700,MATCH(W$1,'Tillförd energi'!$B$1:$AQ$1,0),FALSE)</f>
        <v>0</v>
      </c>
      <c r="X277">
        <f>VLOOKUP($B277,'Tillförd energi'!$B$1:$AI$700,MATCH(X$1,'Tillförd energi'!$B$1:$AQ$1,0),FALSE)</f>
        <v>0</v>
      </c>
      <c r="Y277">
        <f>VLOOKUP($B277,'Tillförd energi'!$B$1:$AI$700,MATCH(Y$1,'Tillförd energi'!$B$1:$AQ$1,0),FALSE)</f>
        <v>0</v>
      </c>
      <c r="Z277">
        <f>VLOOKUP($B277,'Tillförd energi'!$B$1:$AI$700,MATCH(Z$1,'Tillförd energi'!$B$1:$AQ$1,0),FALSE)</f>
        <v>7.0000000000000001E-3</v>
      </c>
      <c r="AA277">
        <f>VLOOKUP($B277,'Tillförd energi'!$B$1:$AI$700,MATCH(AA$1,'Tillförd energi'!$B$1:$AQ$1,0),FALSE)</f>
        <v>0</v>
      </c>
      <c r="AB277">
        <f>VLOOKUP($B277,'Tillförd energi'!$B$1:$AI$700,MATCH(AB$1,'Tillförd energi'!$B$1:$AQ$1,0),FALSE)</f>
        <v>0</v>
      </c>
      <c r="AC277">
        <f>VLOOKUP($B277,'Tillförd energi'!$B$1:$AI$700,MATCH(AC$1,'Tillförd energi'!$B$1:$AQ$1,0),FALSE)</f>
        <v>0</v>
      </c>
      <c r="AD277">
        <f>VLOOKUP($B277,'Tillförd energi'!$B$1:$AI$700,MATCH(AD$1,'Tillförd energi'!$B$1:$AQ$1,0),FALSE)</f>
        <v>0</v>
      </c>
      <c r="AE277">
        <f>VLOOKUP($B277,'Tillförd energi'!$B$1:$AI$700,MATCH(AE$1,'Tillförd energi'!$B$1:$AQ$1,0),FALSE)</f>
        <v>0</v>
      </c>
      <c r="AF277">
        <f>VLOOKUP($B277,'Tillförd energi'!$B$1:$AI$700,MATCH(AF$1,'Tillförd energi'!$B$1:$AQ$1,0),FALSE)</f>
        <v>0.372</v>
      </c>
      <c r="AG277">
        <f>IFERROR(VLOOKUP(B277,Miljö!$B$1:$AC$550,MATCH("Köpt mängd produktionsspecifik fjärrvärme:",Miljö!$B$1:$AC$1,0),FALSE)/1,0)</f>
        <v>0</v>
      </c>
      <c r="AI277">
        <f t="shared" si="88"/>
        <v>20.437000000000001</v>
      </c>
      <c r="AJ277">
        <f t="shared" si="89"/>
        <v>20.437000000000001</v>
      </c>
      <c r="AK277">
        <f>IF(ISERROR(1/VLOOKUP($B277,Leveranser!$B$1:$S$500,MATCH("såld värme (gwh)",Leveranser!$B$1:$S$1,0),FALSE)),"",VLOOKUP($B277,Leveranser!$B$1:$S$500,MATCH("såld värme (gwh)",Leveranser!$B$1:$S$1,0),FALSE))</f>
        <v>15.135999999999999</v>
      </c>
      <c r="AL277">
        <f>VLOOKUP($B277,Leveranser!$B$1:$Y$500,MATCH("Totalt såld fjärrvärme till andra fjärrvärmeföretag",Leveranser!$B$1:$AA$1,0),FALSE)</f>
        <v>0</v>
      </c>
      <c r="AM277">
        <f>IF(ISERROR(1/VLOOKUP($B277,Miljö!$B$1:$S$500,MATCH("Såld mängd produktionsspecifik fjärrvärme (GWh)",Miljö!$B$1:$R$1,0),FALSE)),0,VLOOKUP($B277,Miljö!$B$1:$S$500,MATCH("Såld mängd produktionsspecifik fjärrvärme (GWh)",Miljö!$B$1:$R$1,0),FALSE))</f>
        <v>0</v>
      </c>
      <c r="AN277" s="239">
        <f t="shared" si="90"/>
        <v>0.7406175074619562</v>
      </c>
      <c r="AP277" t="str">
        <f>IFERROR(VLOOKUP($B277,Miljövärden!$B$2:$H$550,7,FALSE),"Nej, saknas")</f>
        <v>Ja</v>
      </c>
      <c r="AQ277" t="str">
        <f>IFERROR(VLOOKUP($B277,Miljövärden!$B$2:$H$550,6,FALSE),"Nej, saknas")</f>
        <v>Ja</v>
      </c>
      <c r="AU277">
        <f t="shared" si="91"/>
        <v>0.379</v>
      </c>
      <c r="AV277">
        <f t="shared" si="92"/>
        <v>0</v>
      </c>
      <c r="AW277">
        <f t="shared" si="93"/>
        <v>15.231999999999999</v>
      </c>
      <c r="AX277">
        <f t="shared" si="94"/>
        <v>4.5190000000000001</v>
      </c>
      <c r="AZ277">
        <f t="shared" si="95"/>
        <v>19.750999999999998</v>
      </c>
      <c r="BC277">
        <f t="shared" si="96"/>
        <v>0.307</v>
      </c>
      <c r="BD277">
        <f t="shared" si="97"/>
        <v>0</v>
      </c>
      <c r="BE277">
        <f t="shared" si="98"/>
        <v>19.750999999999998</v>
      </c>
      <c r="BF277">
        <f t="shared" si="99"/>
        <v>0</v>
      </c>
      <c r="BG277">
        <f t="shared" si="100"/>
        <v>0.379</v>
      </c>
      <c r="BH277">
        <f>VLOOKUP(B277,Miljö!$B$1:$I$482,MATCH("Fossilandel för ursprungspecificerad el ()",Miljö!$B$1:$I$1,0),FALSE)</f>
        <v>0</v>
      </c>
      <c r="BI277">
        <f>VLOOKUP(B277,Miljö!$B$1:$BX$482,MATCH("Kärnkraftsandel för ursprungsspecificerad el ()",Miljö!$B$1:$O$1,0),FALSE)</f>
        <v>0</v>
      </c>
      <c r="BJ277">
        <f t="shared" si="101"/>
        <v>0</v>
      </c>
      <c r="BK277" t="str">
        <f>VLOOKUP(B277,Miljö!$B$1:$O$482,MATCH("Fossil andel i procent (%)",Miljö!$B$1:$O$1,0),FALSE)</f>
        <v>ET</v>
      </c>
      <c r="BL277">
        <f t="shared" si="102"/>
        <v>20.436999999999998</v>
      </c>
      <c r="BO277" s="289">
        <f t="shared" si="103"/>
        <v>1.502177423300876E-2</v>
      </c>
      <c r="BP277" s="239">
        <f t="shared" si="104"/>
        <v>0</v>
      </c>
      <c r="BQ277" s="239">
        <f t="shared" si="105"/>
        <v>0.98497822576699134</v>
      </c>
      <c r="BR277" s="239">
        <f t="shared" si="106"/>
        <v>0</v>
      </c>
      <c r="BS277" s="239"/>
      <c r="BT277" s="351">
        <f t="shared" si="107"/>
        <v>1</v>
      </c>
      <c r="BW277" s="289">
        <f>IF(AP277="ja",VLOOKUP(B277,Miljövärden!$B$2:$H$550,MATCH("Total andel fossilt",Miljövärden!$B$2:$H$2,0),FALSE),"")</f>
        <v>1.50218E-2</v>
      </c>
      <c r="BZ277" s="351">
        <f t="shared" si="108"/>
        <v>2.5766991240336323E-8</v>
      </c>
      <c r="CA277" s="353">
        <f t="shared" si="109"/>
        <v>0</v>
      </c>
    </row>
    <row r="278" spans="1:79" x14ac:dyDescent="0.25">
      <c r="A278" s="2" t="s">
        <v>439</v>
      </c>
      <c r="B278" s="2" t="s">
        <v>443</v>
      </c>
      <c r="C278">
        <f>VLOOKUP($B278,'Tillförd energi'!$B$1:$AI$700,MATCH(C$1,'Tillförd energi'!$B$1:$AQ$1,0),FALSE)</f>
        <v>0</v>
      </c>
      <c r="D278">
        <f>VLOOKUP($B278,'Tillförd energi'!$B$1:$AI$700,MATCH(D$1,'Tillförd energi'!$B$1:$AQ$1,0),FALSE)</f>
        <v>0.14099999999999999</v>
      </c>
      <c r="E278">
        <f>VLOOKUP($B278,'Tillförd energi'!$B$1:$AI$700,MATCH(E$1,'Tillförd energi'!$B$1:$AQ$1,0),FALSE)</f>
        <v>0</v>
      </c>
      <c r="F278">
        <f>VLOOKUP($B278,'Tillförd energi'!$B$1:$AI$700,MATCH(F$1,'Tillförd energi'!$B$1:$AQ$1,0),FALSE)</f>
        <v>0</v>
      </c>
      <c r="G278">
        <f>VLOOKUP($B278,'Tillförd energi'!$B$1:$AI$700,MATCH(G$1,'Tillförd energi'!$B$1:$AQ$1,0),FALSE)</f>
        <v>0</v>
      </c>
      <c r="H278">
        <f>VLOOKUP($B278,'Tillförd energi'!$B$1:$AI$700,MATCH(H$1,'Tillförd energi'!$B$1:$AQ$1,0),FALSE)</f>
        <v>0</v>
      </c>
      <c r="I278">
        <f>VLOOKUP($B278,'Tillförd energi'!$B$1:$AI$700,MATCH(I$1,'Tillförd energi'!$B$1:$AQ$1,0),FALSE)</f>
        <v>0</v>
      </c>
      <c r="J278">
        <f>VLOOKUP($B278,'Tillförd energi'!$B$1:$AI$700,MATCH(J$1,'Tillförd energi'!$B$1:$AQ$1,0),FALSE)</f>
        <v>0</v>
      </c>
      <c r="K278">
        <f>VLOOKUP($B278,'Tillförd energi'!$B$1:$AI$700,MATCH(K$1,'Tillförd energi'!$B$1:$AQ$1,0),FALSE)</f>
        <v>0</v>
      </c>
      <c r="L278">
        <f>VLOOKUP($B278,'Tillförd energi'!$B$1:$AI$700,MATCH(L$1,'Tillförd energi'!$B$1:$AQ$1,0),FALSE)</f>
        <v>0</v>
      </c>
      <c r="M278">
        <f>VLOOKUP($B278,'Tillförd energi'!$B$1:$AI$700,MATCH(M$1,'Tillförd energi'!$B$1:$AQ$1,0),FALSE)</f>
        <v>0</v>
      </c>
      <c r="N278">
        <f>VLOOKUP($B278,'Tillförd energi'!$B$1:$AI$700,MATCH(N$1,'Tillförd energi'!$B$1:$AQ$1,0),FALSE)</f>
        <v>0</v>
      </c>
      <c r="O278">
        <f>VLOOKUP($B278,'Tillförd energi'!$B$1:$AI$700,MATCH(O$1,'Tillförd energi'!$B$1:$AQ$1,0),FALSE)</f>
        <v>0</v>
      </c>
      <c r="P278">
        <f>VLOOKUP($B278,'Tillförd energi'!$B$1:$AI$700,MATCH(P$1,'Tillförd energi'!$B$1:$AQ$1,0),FALSE)</f>
        <v>0</v>
      </c>
      <c r="Q278">
        <f>VLOOKUP($B278,'Tillförd energi'!$B$1:$AI$700,MATCH(Q$1,'Tillförd energi'!$B$1:$AQ$1,0),FALSE)</f>
        <v>0</v>
      </c>
      <c r="R278">
        <f>VLOOKUP($B278,'Tillförd energi'!$B$1:$AI$700,MATCH(R$1,'Tillförd energi'!$B$1:$AQ$1,0),FALSE)</f>
        <v>12.904</v>
      </c>
      <c r="S278">
        <f>VLOOKUP($B278,'Tillförd energi'!$B$1:$AI$700,MATCH(S$1,'Tillförd energi'!$B$1:$AQ$1,0),FALSE)</f>
        <v>0</v>
      </c>
      <c r="T278">
        <f>VLOOKUP($B278,'Tillförd energi'!$B$1:$AI$700,MATCH(T$1,'Tillförd energi'!$B$1:$AQ$1,0),FALSE)</f>
        <v>0</v>
      </c>
      <c r="U278">
        <f>VLOOKUP($B278,'Tillförd energi'!$B$1:$AI$700,MATCH(U$1,'Tillförd energi'!$B$1:$AQ$1,0),FALSE)</f>
        <v>0</v>
      </c>
      <c r="V278">
        <f>VLOOKUP($B278,'Tillförd energi'!$B$1:$AI$700,MATCH(V$1,'Tillförd energi'!$B$1:$AQ$1,0),FALSE)</f>
        <v>0</v>
      </c>
      <c r="W278">
        <f>VLOOKUP($B278,'Tillförd energi'!$B$1:$AI$700,MATCH(W$1,'Tillförd energi'!$B$1:$AQ$1,0),FALSE)</f>
        <v>0</v>
      </c>
      <c r="X278">
        <f>VLOOKUP($B278,'Tillförd energi'!$B$1:$AI$700,MATCH(X$1,'Tillförd energi'!$B$1:$AQ$1,0),FALSE)</f>
        <v>0</v>
      </c>
      <c r="Y278">
        <f>VLOOKUP($B278,'Tillförd energi'!$B$1:$AI$700,MATCH(Y$1,'Tillförd energi'!$B$1:$AQ$1,0),FALSE)</f>
        <v>0</v>
      </c>
      <c r="Z278">
        <f>VLOOKUP($B278,'Tillförd energi'!$B$1:$AI$700,MATCH(Z$1,'Tillförd energi'!$B$1:$AQ$1,0),FALSE)</f>
        <v>0</v>
      </c>
      <c r="AA278">
        <f>VLOOKUP($B278,'Tillförd energi'!$B$1:$AI$700,MATCH(AA$1,'Tillförd energi'!$B$1:$AQ$1,0),FALSE)</f>
        <v>0</v>
      </c>
      <c r="AB278">
        <f>VLOOKUP($B278,'Tillförd energi'!$B$1:$AI$700,MATCH(AB$1,'Tillförd energi'!$B$1:$AQ$1,0),FALSE)</f>
        <v>0</v>
      </c>
      <c r="AC278">
        <f>VLOOKUP($B278,'Tillförd energi'!$B$1:$AI$700,MATCH(AC$1,'Tillförd energi'!$B$1:$AQ$1,0),FALSE)</f>
        <v>0</v>
      </c>
      <c r="AD278">
        <f>VLOOKUP($B278,'Tillförd energi'!$B$1:$AI$700,MATCH(AD$1,'Tillförd energi'!$B$1:$AQ$1,0),FALSE)</f>
        <v>0</v>
      </c>
      <c r="AE278">
        <f>VLOOKUP($B278,'Tillförd energi'!$B$1:$AI$700,MATCH(AE$1,'Tillförd energi'!$B$1:$AQ$1,0),FALSE)</f>
        <v>0</v>
      </c>
      <c r="AF278">
        <f>VLOOKUP($B278,'Tillförd energi'!$B$1:$AI$700,MATCH(AF$1,'Tillförd energi'!$B$1:$AQ$1,0),FALSE)</f>
        <v>0.112</v>
      </c>
      <c r="AG278">
        <f>IFERROR(VLOOKUP(B278,Miljö!$B$1:$AC$550,MATCH("Köpt mängd produktionsspecifik fjärrvärme:",Miljö!$B$1:$AC$1,0),FALSE)/1,0)</f>
        <v>0</v>
      </c>
      <c r="AI278">
        <f t="shared" si="88"/>
        <v>13.157</v>
      </c>
      <c r="AJ278">
        <f t="shared" si="89"/>
        <v>13.157</v>
      </c>
      <c r="AK278">
        <f>IF(ISERROR(1/VLOOKUP($B278,Leveranser!$B$1:$S$500,MATCH("såld värme (gwh)",Leveranser!$B$1:$S$1,0),FALSE)),"",VLOOKUP($B278,Leveranser!$B$1:$S$500,MATCH("såld värme (gwh)",Leveranser!$B$1:$S$1,0),FALSE))</f>
        <v>10.656000000000001</v>
      </c>
      <c r="AL278">
        <f>VLOOKUP($B278,Leveranser!$B$1:$Y$500,MATCH("Totalt såld fjärrvärme till andra fjärrvärmeföretag",Leveranser!$B$1:$AA$1,0),FALSE)</f>
        <v>0</v>
      </c>
      <c r="AM278">
        <f>IF(ISERROR(1/VLOOKUP($B278,Miljö!$B$1:$S$500,MATCH("Såld mängd produktionsspecifik fjärrvärme (GWh)",Miljö!$B$1:$R$1,0),FALSE)),0,VLOOKUP($B278,Miljö!$B$1:$S$500,MATCH("Såld mängd produktionsspecifik fjärrvärme (GWh)",Miljö!$B$1:$R$1,0),FALSE))</f>
        <v>0</v>
      </c>
      <c r="AN278" s="239">
        <f t="shared" si="90"/>
        <v>0.80991107395302886</v>
      </c>
      <c r="AP278" t="str">
        <f>IFERROR(VLOOKUP($B278,Miljövärden!$B$2:$H$550,7,FALSE),"Nej, saknas")</f>
        <v>Ja</v>
      </c>
      <c r="AQ278" t="str">
        <f>IFERROR(VLOOKUP($B278,Miljövärden!$B$2:$H$550,6,FALSE),"Nej, saknas")</f>
        <v>Ja</v>
      </c>
      <c r="AU278">
        <f t="shared" si="91"/>
        <v>0.112</v>
      </c>
      <c r="AV278">
        <f t="shared" si="92"/>
        <v>0</v>
      </c>
      <c r="AW278">
        <f t="shared" si="93"/>
        <v>0</v>
      </c>
      <c r="AX278">
        <f t="shared" si="94"/>
        <v>12.904</v>
      </c>
      <c r="AZ278">
        <f t="shared" si="95"/>
        <v>12.904</v>
      </c>
      <c r="BC278">
        <f t="shared" si="96"/>
        <v>0.14099999999999999</v>
      </c>
      <c r="BD278">
        <f t="shared" si="97"/>
        <v>0</v>
      </c>
      <c r="BE278">
        <f t="shared" si="98"/>
        <v>12.904</v>
      </c>
      <c r="BF278">
        <f t="shared" si="99"/>
        <v>0</v>
      </c>
      <c r="BG278">
        <f t="shared" si="100"/>
        <v>0.112</v>
      </c>
      <c r="BH278">
        <f>VLOOKUP(B278,Miljö!$B$1:$I$482,MATCH("Fossilandel för ursprungspecificerad el ()",Miljö!$B$1:$I$1,0),FALSE)</f>
        <v>0</v>
      </c>
      <c r="BI278">
        <f>VLOOKUP(B278,Miljö!$B$1:$BX$482,MATCH("Kärnkraftsandel för ursprungsspecificerad el ()",Miljö!$B$1:$O$1,0),FALSE)</f>
        <v>0</v>
      </c>
      <c r="BJ278">
        <f t="shared" si="101"/>
        <v>0</v>
      </c>
      <c r="BK278" t="str">
        <f>VLOOKUP(B278,Miljö!$B$1:$O$482,MATCH("Fossil andel i procent (%)",Miljö!$B$1:$O$1,0),FALSE)</f>
        <v>ET</v>
      </c>
      <c r="BL278">
        <f t="shared" si="102"/>
        <v>13.157</v>
      </c>
      <c r="BO278" s="289">
        <f t="shared" si="103"/>
        <v>1.0716728737554153E-2</v>
      </c>
      <c r="BP278" s="239">
        <f t="shared" si="104"/>
        <v>0</v>
      </c>
      <c r="BQ278" s="239">
        <f t="shared" si="105"/>
        <v>0.98928327126244586</v>
      </c>
      <c r="BR278" s="239">
        <f t="shared" si="106"/>
        <v>0</v>
      </c>
      <c r="BS278" s="239"/>
      <c r="BT278" s="351">
        <f t="shared" si="107"/>
        <v>1</v>
      </c>
      <c r="BW278" s="289">
        <f>IF(AP278="ja",VLOOKUP(B278,Miljövärden!$B$2:$H$550,MATCH("Total andel fossilt",Miljövärden!$B$2:$H$2,0),FALSE),"")</f>
        <v>1.0716699999999999E-2</v>
      </c>
      <c r="BZ278" s="351">
        <f t="shared" si="108"/>
        <v>-2.8737554154042999E-8</v>
      </c>
      <c r="CA278" s="353">
        <f t="shared" si="109"/>
        <v>0</v>
      </c>
    </row>
    <row r="279" spans="1:79" x14ac:dyDescent="0.25">
      <c r="A279" s="2" t="s">
        <v>439</v>
      </c>
      <c r="B279" s="2" t="s">
        <v>444</v>
      </c>
      <c r="C279">
        <f>VLOOKUP($B279,'Tillförd energi'!$B$1:$AI$700,MATCH(C$1,'Tillförd energi'!$B$1:$AQ$1,0),FALSE)</f>
        <v>0</v>
      </c>
      <c r="D279">
        <f>VLOOKUP($B279,'Tillförd energi'!$B$1:$AI$700,MATCH(D$1,'Tillförd energi'!$B$1:$AQ$1,0),FALSE)</f>
        <v>0.125</v>
      </c>
      <c r="E279">
        <f>VLOOKUP($B279,'Tillförd energi'!$B$1:$AI$700,MATCH(E$1,'Tillförd energi'!$B$1:$AQ$1,0),FALSE)</f>
        <v>0</v>
      </c>
      <c r="F279">
        <f>VLOOKUP($B279,'Tillförd energi'!$B$1:$AI$700,MATCH(F$1,'Tillförd energi'!$B$1:$AQ$1,0),FALSE)</f>
        <v>0</v>
      </c>
      <c r="G279">
        <f>VLOOKUP($B279,'Tillförd energi'!$B$1:$AI$700,MATCH(G$1,'Tillförd energi'!$B$1:$AQ$1,0),FALSE)</f>
        <v>0</v>
      </c>
      <c r="H279">
        <f>VLOOKUP($B279,'Tillförd energi'!$B$1:$AI$700,MATCH(H$1,'Tillförd energi'!$B$1:$AQ$1,0),FALSE)</f>
        <v>0</v>
      </c>
      <c r="I279">
        <f>VLOOKUP($B279,'Tillförd energi'!$B$1:$AI$700,MATCH(I$1,'Tillförd energi'!$B$1:$AQ$1,0),FALSE)</f>
        <v>0</v>
      </c>
      <c r="J279">
        <f>VLOOKUP($B279,'Tillförd energi'!$B$1:$AI$700,MATCH(J$1,'Tillförd energi'!$B$1:$AQ$1,0),FALSE)</f>
        <v>0</v>
      </c>
      <c r="K279">
        <f>VLOOKUP($B279,'Tillförd energi'!$B$1:$AI$700,MATCH(K$1,'Tillförd energi'!$B$1:$AQ$1,0),FALSE)</f>
        <v>0</v>
      </c>
      <c r="L279">
        <f>VLOOKUP($B279,'Tillförd energi'!$B$1:$AI$700,MATCH(L$1,'Tillförd energi'!$B$1:$AQ$1,0),FALSE)</f>
        <v>0</v>
      </c>
      <c r="M279">
        <f>VLOOKUP($B279,'Tillförd energi'!$B$1:$AI$700,MATCH(M$1,'Tillförd energi'!$B$1:$AQ$1,0),FALSE)</f>
        <v>0</v>
      </c>
      <c r="N279">
        <f>VLOOKUP($B279,'Tillförd energi'!$B$1:$AI$700,MATCH(N$1,'Tillförd energi'!$B$1:$AQ$1,0),FALSE)</f>
        <v>0</v>
      </c>
      <c r="O279">
        <f>VLOOKUP($B279,'Tillförd energi'!$B$1:$AI$700,MATCH(O$1,'Tillförd energi'!$B$1:$AQ$1,0),FALSE)</f>
        <v>0</v>
      </c>
      <c r="P279">
        <f>VLOOKUP($B279,'Tillförd energi'!$B$1:$AI$700,MATCH(P$1,'Tillförd energi'!$B$1:$AQ$1,0),FALSE)</f>
        <v>0</v>
      </c>
      <c r="Q279">
        <f>VLOOKUP($B279,'Tillförd energi'!$B$1:$AI$700,MATCH(Q$1,'Tillförd energi'!$B$1:$AQ$1,0),FALSE)</f>
        <v>0</v>
      </c>
      <c r="R279">
        <f>VLOOKUP($B279,'Tillförd energi'!$B$1:$AI$700,MATCH(R$1,'Tillförd energi'!$B$1:$AQ$1,0),FALSE)</f>
        <v>9.4369999999999994</v>
      </c>
      <c r="S279">
        <f>VLOOKUP($B279,'Tillförd energi'!$B$1:$AI$700,MATCH(S$1,'Tillförd energi'!$B$1:$AQ$1,0),FALSE)</f>
        <v>0</v>
      </c>
      <c r="T279">
        <f>VLOOKUP($B279,'Tillförd energi'!$B$1:$AI$700,MATCH(T$1,'Tillförd energi'!$B$1:$AQ$1,0),FALSE)</f>
        <v>0</v>
      </c>
      <c r="U279">
        <f>VLOOKUP($B279,'Tillförd energi'!$B$1:$AI$700,MATCH(U$1,'Tillförd energi'!$B$1:$AQ$1,0),FALSE)</f>
        <v>0</v>
      </c>
      <c r="V279">
        <f>VLOOKUP($B279,'Tillförd energi'!$B$1:$AI$700,MATCH(V$1,'Tillförd energi'!$B$1:$AQ$1,0),FALSE)</f>
        <v>0</v>
      </c>
      <c r="W279">
        <f>VLOOKUP($B279,'Tillförd energi'!$B$1:$AI$700,MATCH(W$1,'Tillförd energi'!$B$1:$AQ$1,0),FALSE)</f>
        <v>0</v>
      </c>
      <c r="X279">
        <f>VLOOKUP($B279,'Tillförd energi'!$B$1:$AI$700,MATCH(X$1,'Tillförd energi'!$B$1:$AQ$1,0),FALSE)</f>
        <v>0</v>
      </c>
      <c r="Y279">
        <f>VLOOKUP($B279,'Tillförd energi'!$B$1:$AI$700,MATCH(Y$1,'Tillförd energi'!$B$1:$AQ$1,0),FALSE)</f>
        <v>0</v>
      </c>
      <c r="Z279">
        <f>VLOOKUP($B279,'Tillförd energi'!$B$1:$AI$700,MATCH(Z$1,'Tillförd energi'!$B$1:$AQ$1,0),FALSE)</f>
        <v>0</v>
      </c>
      <c r="AA279">
        <f>VLOOKUP($B279,'Tillförd energi'!$B$1:$AI$700,MATCH(AA$1,'Tillförd energi'!$B$1:$AQ$1,0),FALSE)</f>
        <v>0</v>
      </c>
      <c r="AB279">
        <f>VLOOKUP($B279,'Tillförd energi'!$B$1:$AI$700,MATCH(AB$1,'Tillförd energi'!$B$1:$AQ$1,0),FALSE)</f>
        <v>0</v>
      </c>
      <c r="AC279">
        <f>VLOOKUP($B279,'Tillförd energi'!$B$1:$AI$700,MATCH(AC$1,'Tillförd energi'!$B$1:$AQ$1,0),FALSE)</f>
        <v>0</v>
      </c>
      <c r="AD279">
        <f>VLOOKUP($B279,'Tillförd energi'!$B$1:$AI$700,MATCH(AD$1,'Tillförd energi'!$B$1:$AQ$1,0),FALSE)</f>
        <v>0</v>
      </c>
      <c r="AE279">
        <f>VLOOKUP($B279,'Tillförd energi'!$B$1:$AI$700,MATCH(AE$1,'Tillförd energi'!$B$1:$AQ$1,0),FALSE)</f>
        <v>0</v>
      </c>
      <c r="AF279">
        <f>VLOOKUP($B279,'Tillförd energi'!$B$1:$AI$700,MATCH(AF$1,'Tillförd energi'!$B$1:$AQ$1,0),FALSE)</f>
        <v>0.156</v>
      </c>
      <c r="AG279">
        <f>IFERROR(VLOOKUP(B279,Miljö!$B$1:$AC$550,MATCH("Köpt mängd produktionsspecifik fjärrvärme:",Miljö!$B$1:$AC$1,0),FALSE)/1,0)</f>
        <v>0</v>
      </c>
      <c r="AI279">
        <f t="shared" si="88"/>
        <v>9.718</v>
      </c>
      <c r="AJ279">
        <f t="shared" si="89"/>
        <v>9.718</v>
      </c>
      <c r="AK279">
        <f>IF(ISERROR(1/VLOOKUP($B279,Leveranser!$B$1:$S$500,MATCH("såld värme (gwh)",Leveranser!$B$1:$S$1,0),FALSE)),"",VLOOKUP($B279,Leveranser!$B$1:$S$500,MATCH("såld värme (gwh)",Leveranser!$B$1:$S$1,0),FALSE))</f>
        <v>6.6070000000000002</v>
      </c>
      <c r="AL279">
        <f>VLOOKUP($B279,Leveranser!$B$1:$Y$500,MATCH("Totalt såld fjärrvärme till andra fjärrvärmeföretag",Leveranser!$B$1:$AA$1,0),FALSE)</f>
        <v>0</v>
      </c>
      <c r="AM279">
        <f>IF(ISERROR(1/VLOOKUP($B279,Miljö!$B$1:$S$500,MATCH("Såld mängd produktionsspecifik fjärrvärme (GWh)",Miljö!$B$1:$R$1,0),FALSE)),0,VLOOKUP($B279,Miljö!$B$1:$S$500,MATCH("Såld mängd produktionsspecifik fjärrvärme (GWh)",Miljö!$B$1:$R$1,0),FALSE))</f>
        <v>0</v>
      </c>
      <c r="AN279" s="239">
        <f t="shared" si="90"/>
        <v>0.67987240172875074</v>
      </c>
      <c r="AP279" t="str">
        <f>IFERROR(VLOOKUP($B279,Miljövärden!$B$2:$H$550,7,FALSE),"Nej, saknas")</f>
        <v>Ja</v>
      </c>
      <c r="AQ279" t="str">
        <f>IFERROR(VLOOKUP($B279,Miljövärden!$B$2:$H$550,6,FALSE),"Nej, saknas")</f>
        <v>Ja</v>
      </c>
      <c r="AU279">
        <f t="shared" si="91"/>
        <v>0.156</v>
      </c>
      <c r="AV279">
        <f t="shared" si="92"/>
        <v>0</v>
      </c>
      <c r="AW279">
        <f t="shared" si="93"/>
        <v>0</v>
      </c>
      <c r="AX279">
        <f t="shared" si="94"/>
        <v>9.4369999999999994</v>
      </c>
      <c r="AZ279">
        <f t="shared" si="95"/>
        <v>9.4369999999999994</v>
      </c>
      <c r="BC279">
        <f t="shared" si="96"/>
        <v>0.125</v>
      </c>
      <c r="BD279">
        <f t="shared" si="97"/>
        <v>0</v>
      </c>
      <c r="BE279">
        <f t="shared" si="98"/>
        <v>9.4369999999999994</v>
      </c>
      <c r="BF279">
        <f t="shared" si="99"/>
        <v>0</v>
      </c>
      <c r="BG279">
        <f t="shared" si="100"/>
        <v>0.156</v>
      </c>
      <c r="BH279">
        <f>VLOOKUP(B279,Miljö!$B$1:$I$482,MATCH("Fossilandel för ursprungspecificerad el ()",Miljö!$B$1:$I$1,0),FALSE)</f>
        <v>0</v>
      </c>
      <c r="BI279">
        <f>VLOOKUP(B279,Miljö!$B$1:$BX$482,MATCH("Kärnkraftsandel för ursprungsspecificerad el ()",Miljö!$B$1:$O$1,0),FALSE)</f>
        <v>0</v>
      </c>
      <c r="BJ279">
        <f t="shared" si="101"/>
        <v>0</v>
      </c>
      <c r="BK279" t="str">
        <f>VLOOKUP(B279,Miljö!$B$1:$O$482,MATCH("Fossil andel i procent (%)",Miljö!$B$1:$O$1,0),FALSE)</f>
        <v>ET</v>
      </c>
      <c r="BL279">
        <f t="shared" si="102"/>
        <v>9.718</v>
      </c>
      <c r="BO279" s="289">
        <f t="shared" si="103"/>
        <v>1.2862728956575427E-2</v>
      </c>
      <c r="BP279" s="239">
        <f t="shared" si="104"/>
        <v>0</v>
      </c>
      <c r="BQ279" s="239">
        <f t="shared" si="105"/>
        <v>0.98713727104342452</v>
      </c>
      <c r="BR279" s="239">
        <f t="shared" si="106"/>
        <v>0</v>
      </c>
      <c r="BS279" s="239"/>
      <c r="BT279" s="351">
        <f t="shared" si="107"/>
        <v>1</v>
      </c>
      <c r="BW279" s="289">
        <f>IF(AP279="ja",VLOOKUP(B279,Miljövärden!$B$2:$H$550,MATCH("Total andel fossilt",Miljövärden!$B$2:$H$2,0),FALSE),"")</f>
        <v>1.2862699999999999E-2</v>
      </c>
      <c r="BZ279" s="351">
        <f t="shared" si="108"/>
        <v>-2.8956575427382947E-8</v>
      </c>
      <c r="CA279" s="353">
        <f t="shared" si="109"/>
        <v>0</v>
      </c>
    </row>
    <row r="280" spans="1:79" x14ac:dyDescent="0.25">
      <c r="A280" s="2" t="s">
        <v>439</v>
      </c>
      <c r="B280" s="2" t="s">
        <v>445</v>
      </c>
      <c r="C280">
        <f>VLOOKUP($B280,'Tillförd energi'!$B$1:$AI$700,MATCH(C$1,'Tillförd energi'!$B$1:$AQ$1,0),FALSE)</f>
        <v>0</v>
      </c>
      <c r="D280">
        <f>VLOOKUP($B280,'Tillförd energi'!$B$1:$AI$700,MATCH(D$1,'Tillförd energi'!$B$1:$AQ$1,0),FALSE)</f>
        <v>0</v>
      </c>
      <c r="E280">
        <f>VLOOKUP($B280,'Tillförd energi'!$B$1:$AI$700,MATCH(E$1,'Tillförd energi'!$B$1:$AQ$1,0),FALSE)</f>
        <v>0</v>
      </c>
      <c r="F280">
        <f>VLOOKUP($B280,'Tillförd energi'!$B$1:$AI$700,MATCH(F$1,'Tillförd energi'!$B$1:$AQ$1,0),FALSE)</f>
        <v>0</v>
      </c>
      <c r="G280">
        <f>VLOOKUP($B280,'Tillförd energi'!$B$1:$AI$700,MATCH(G$1,'Tillförd energi'!$B$1:$AQ$1,0),FALSE)</f>
        <v>0</v>
      </c>
      <c r="H280">
        <f>VLOOKUP($B280,'Tillförd energi'!$B$1:$AI$700,MATCH(H$1,'Tillförd energi'!$B$1:$AQ$1,0),FALSE)</f>
        <v>0</v>
      </c>
      <c r="I280">
        <f>VLOOKUP($B280,'Tillförd energi'!$B$1:$AI$700,MATCH(I$1,'Tillförd energi'!$B$1:$AQ$1,0),FALSE)</f>
        <v>0</v>
      </c>
      <c r="J280">
        <f>VLOOKUP($B280,'Tillförd energi'!$B$1:$AI$700,MATCH(J$1,'Tillförd energi'!$B$1:$AQ$1,0),FALSE)</f>
        <v>0</v>
      </c>
      <c r="K280">
        <f>VLOOKUP($B280,'Tillförd energi'!$B$1:$AI$700,MATCH(K$1,'Tillförd energi'!$B$1:$AQ$1,0),FALSE)</f>
        <v>0</v>
      </c>
      <c r="L280">
        <f>VLOOKUP($B280,'Tillförd energi'!$B$1:$AI$700,MATCH(L$1,'Tillförd energi'!$B$1:$AQ$1,0),FALSE)</f>
        <v>0</v>
      </c>
      <c r="M280">
        <f>VLOOKUP($B280,'Tillförd energi'!$B$1:$AI$700,MATCH(M$1,'Tillförd energi'!$B$1:$AQ$1,0),FALSE)</f>
        <v>0</v>
      </c>
      <c r="N280">
        <f>VLOOKUP($B280,'Tillförd energi'!$B$1:$AI$700,MATCH(N$1,'Tillförd energi'!$B$1:$AQ$1,0),FALSE)</f>
        <v>0</v>
      </c>
      <c r="O280">
        <f>VLOOKUP($B280,'Tillförd energi'!$B$1:$AI$700,MATCH(O$1,'Tillförd energi'!$B$1:$AQ$1,0),FALSE)</f>
        <v>0</v>
      </c>
      <c r="P280">
        <f>VLOOKUP($B280,'Tillförd energi'!$B$1:$AI$700,MATCH(P$1,'Tillförd energi'!$B$1:$AQ$1,0),FALSE)</f>
        <v>0</v>
      </c>
      <c r="Q280">
        <f>VLOOKUP($B280,'Tillförd energi'!$B$1:$AI$700,MATCH(Q$1,'Tillförd energi'!$B$1:$AQ$1,0),FALSE)</f>
        <v>0</v>
      </c>
      <c r="R280">
        <f>VLOOKUP($B280,'Tillförd energi'!$B$1:$AI$700,MATCH(R$1,'Tillförd energi'!$B$1:$AQ$1,0),FALSE)</f>
        <v>0</v>
      </c>
      <c r="S280">
        <f>VLOOKUP($B280,'Tillförd energi'!$B$1:$AI$700,MATCH(S$1,'Tillförd energi'!$B$1:$AQ$1,0),FALSE)</f>
        <v>0</v>
      </c>
      <c r="T280">
        <f>VLOOKUP($B280,'Tillförd energi'!$B$1:$AI$700,MATCH(T$1,'Tillförd energi'!$B$1:$AQ$1,0),FALSE)</f>
        <v>0</v>
      </c>
      <c r="U280">
        <f>VLOOKUP($B280,'Tillförd energi'!$B$1:$AI$700,MATCH(U$1,'Tillförd energi'!$B$1:$AQ$1,0),FALSE)</f>
        <v>0</v>
      </c>
      <c r="V280">
        <f>VLOOKUP($B280,'Tillförd energi'!$B$1:$AI$700,MATCH(V$1,'Tillförd energi'!$B$1:$AQ$1,0),FALSE)</f>
        <v>0</v>
      </c>
      <c r="W280">
        <f>VLOOKUP($B280,'Tillförd energi'!$B$1:$AI$700,MATCH(W$1,'Tillförd energi'!$B$1:$AQ$1,0),FALSE)</f>
        <v>0</v>
      </c>
      <c r="X280">
        <f>VLOOKUP($B280,'Tillförd energi'!$B$1:$AI$700,MATCH(X$1,'Tillförd energi'!$B$1:$AQ$1,0),FALSE)</f>
        <v>0</v>
      </c>
      <c r="Y280">
        <f>VLOOKUP($B280,'Tillförd energi'!$B$1:$AI$700,MATCH(Y$1,'Tillförd energi'!$B$1:$AQ$1,0),FALSE)</f>
        <v>0</v>
      </c>
      <c r="Z280">
        <f>VLOOKUP($B280,'Tillförd energi'!$B$1:$AI$700,MATCH(Z$1,'Tillförd energi'!$B$1:$AQ$1,0),FALSE)</f>
        <v>0</v>
      </c>
      <c r="AA280">
        <f>VLOOKUP($B280,'Tillförd energi'!$B$1:$AI$700,MATCH(AA$1,'Tillförd energi'!$B$1:$AQ$1,0),FALSE)</f>
        <v>0</v>
      </c>
      <c r="AB280">
        <f>VLOOKUP($B280,'Tillförd energi'!$B$1:$AI$700,MATCH(AB$1,'Tillförd energi'!$B$1:$AQ$1,0),FALSE)</f>
        <v>0</v>
      </c>
      <c r="AC280">
        <f>VLOOKUP($B280,'Tillförd energi'!$B$1:$AI$700,MATCH(AC$1,'Tillförd energi'!$B$1:$AQ$1,0),FALSE)</f>
        <v>0</v>
      </c>
      <c r="AD280">
        <f>VLOOKUP($B280,'Tillförd energi'!$B$1:$AI$700,MATCH(AD$1,'Tillförd energi'!$B$1:$AQ$1,0),FALSE)</f>
        <v>0</v>
      </c>
      <c r="AE280">
        <f>VLOOKUP($B280,'Tillförd energi'!$B$1:$AI$700,MATCH(AE$1,'Tillförd energi'!$B$1:$AQ$1,0),FALSE)</f>
        <v>0</v>
      </c>
      <c r="AF280">
        <f>VLOOKUP($B280,'Tillförd energi'!$B$1:$AI$700,MATCH(AF$1,'Tillförd energi'!$B$1:$AQ$1,0),FALSE)</f>
        <v>0</v>
      </c>
      <c r="AG280">
        <f>IFERROR(VLOOKUP(B280,Miljö!$B$1:$AC$550,MATCH("Köpt mängd produktionsspecifik fjärrvärme:",Miljö!$B$1:$AC$1,0),FALSE)/1,0)</f>
        <v>0</v>
      </c>
      <c r="AI280">
        <f t="shared" si="88"/>
        <v>0</v>
      </c>
      <c r="AJ280">
        <f t="shared" si="89"/>
        <v>0</v>
      </c>
      <c r="AK280" t="str">
        <f>IF(ISERROR(1/VLOOKUP($B280,Leveranser!$B$1:$S$500,MATCH("såld värme (gwh)",Leveranser!$B$1:$S$1,0),FALSE)),"",VLOOKUP($B280,Leveranser!$B$1:$S$500,MATCH("såld värme (gwh)",Leveranser!$B$1:$S$1,0),FALSE))</f>
        <v/>
      </c>
      <c r="AL280">
        <f>VLOOKUP($B280,Leveranser!$B$1:$Y$500,MATCH("Totalt såld fjärrvärme till andra fjärrvärmeföretag",Leveranser!$B$1:$AA$1,0),FALSE)</f>
        <v>0</v>
      </c>
      <c r="AM280">
        <f>IF(ISERROR(1/VLOOKUP($B280,Miljö!$B$1:$S$500,MATCH("Såld mängd produktionsspecifik fjärrvärme (GWh)",Miljö!$B$1:$R$1,0),FALSE)),0,VLOOKUP($B280,Miljö!$B$1:$S$500,MATCH("Såld mängd produktionsspecifik fjärrvärme (GWh)",Miljö!$B$1:$R$1,0),FALSE))</f>
        <v>0</v>
      </c>
      <c r="AN280" s="239" t="str">
        <f t="shared" si="90"/>
        <v/>
      </c>
      <c r="AP280" t="str">
        <f>IFERROR(VLOOKUP($B280,Miljövärden!$B$2:$H$550,7,FALSE),"Nej, saknas")</f>
        <v>Nej</v>
      </c>
      <c r="AQ280" t="str">
        <f>IFERROR(VLOOKUP($B280,Miljövärden!$B$2:$H$550,6,FALSE),"Nej, saknas")</f>
        <v>Nej</v>
      </c>
      <c r="AU280">
        <f t="shared" si="91"/>
        <v>0</v>
      </c>
      <c r="AV280">
        <f t="shared" si="92"/>
        <v>0</v>
      </c>
      <c r="AW280">
        <f t="shared" si="93"/>
        <v>0</v>
      </c>
      <c r="AX280">
        <f t="shared" si="94"/>
        <v>0</v>
      </c>
      <c r="AZ280">
        <f t="shared" si="95"/>
        <v>0</v>
      </c>
      <c r="BC280">
        <f t="shared" si="96"/>
        <v>0</v>
      </c>
      <c r="BD280">
        <f t="shared" si="97"/>
        <v>0</v>
      </c>
      <c r="BE280">
        <f t="shared" si="98"/>
        <v>0</v>
      </c>
      <c r="BF280">
        <f t="shared" si="99"/>
        <v>0</v>
      </c>
      <c r="BG280">
        <f t="shared" si="100"/>
        <v>0</v>
      </c>
      <c r="BH280">
        <f>VLOOKUP(B280,Miljö!$B$1:$I$482,MATCH("Fossilandel för ursprungspecificerad el ()",Miljö!$B$1:$I$1,0),FALSE)</f>
        <v>0.48399999999999999</v>
      </c>
      <c r="BI280">
        <f>VLOOKUP(B280,Miljö!$B$1:$BX$482,MATCH("Kärnkraftsandel för ursprungsspecificerad el ()",Miljö!$B$1:$O$1,0),FALSE)</f>
        <v>0.35</v>
      </c>
      <c r="BJ280">
        <f t="shared" si="101"/>
        <v>0</v>
      </c>
      <c r="BK280" t="str">
        <f>VLOOKUP(B280,Miljö!$B$1:$O$482,MATCH("Fossil andel i procent (%)",Miljö!$B$1:$O$1,0),FALSE)</f>
        <v>ET</v>
      </c>
      <c r="BL280">
        <f t="shared" si="102"/>
        <v>0</v>
      </c>
      <c r="BO280" s="289" t="str">
        <f t="shared" si="103"/>
        <v/>
      </c>
      <c r="BP280" s="239" t="str">
        <f t="shared" si="104"/>
        <v/>
      </c>
      <c r="BQ280" s="239" t="str">
        <f t="shared" si="105"/>
        <v/>
      </c>
      <c r="BR280" s="239" t="str">
        <f t="shared" si="106"/>
        <v/>
      </c>
      <c r="BS280" s="239"/>
      <c r="BT280" s="351">
        <f t="shared" si="107"/>
        <v>0</v>
      </c>
      <c r="BW280" s="289" t="str">
        <f>IF(AP280="ja",VLOOKUP(B280,Miljövärden!$B$2:$H$550,MATCH("Total andel fossilt",Miljövärden!$B$2:$H$2,0),FALSE),"")</f>
        <v/>
      </c>
      <c r="BZ280" s="351" t="str">
        <f t="shared" si="108"/>
        <v/>
      </c>
      <c r="CA280" s="353" t="str">
        <f t="shared" si="109"/>
        <v/>
      </c>
    </row>
    <row r="281" spans="1:79" x14ac:dyDescent="0.25">
      <c r="A281" s="2" t="s">
        <v>439</v>
      </c>
      <c r="B281" s="2" t="s">
        <v>446</v>
      </c>
      <c r="C281">
        <f>VLOOKUP($B281,'Tillförd energi'!$B$1:$AI$700,MATCH(C$1,'Tillförd energi'!$B$1:$AQ$1,0),FALSE)</f>
        <v>0</v>
      </c>
      <c r="D281">
        <f>VLOOKUP($B281,'Tillförd energi'!$B$1:$AI$700,MATCH(D$1,'Tillförd energi'!$B$1:$AQ$1,0),FALSE)</f>
        <v>6.0000000000000001E-3</v>
      </c>
      <c r="E281">
        <f>VLOOKUP($B281,'Tillförd energi'!$B$1:$AI$700,MATCH(E$1,'Tillförd energi'!$B$1:$AQ$1,0),FALSE)</f>
        <v>0</v>
      </c>
      <c r="F281">
        <f>VLOOKUP($B281,'Tillförd energi'!$B$1:$AI$700,MATCH(F$1,'Tillförd energi'!$B$1:$AQ$1,0),FALSE)</f>
        <v>0</v>
      </c>
      <c r="G281">
        <f>VLOOKUP($B281,'Tillförd energi'!$B$1:$AI$700,MATCH(G$1,'Tillförd energi'!$B$1:$AQ$1,0),FALSE)</f>
        <v>0</v>
      </c>
      <c r="H281">
        <f>VLOOKUP($B281,'Tillförd energi'!$B$1:$AI$700,MATCH(H$1,'Tillförd energi'!$B$1:$AQ$1,0),FALSE)</f>
        <v>0</v>
      </c>
      <c r="I281">
        <f>VLOOKUP($B281,'Tillförd energi'!$B$1:$AI$700,MATCH(I$1,'Tillförd energi'!$B$1:$AQ$1,0),FALSE)</f>
        <v>0</v>
      </c>
      <c r="J281">
        <f>VLOOKUP($B281,'Tillförd energi'!$B$1:$AI$700,MATCH(J$1,'Tillförd energi'!$B$1:$AQ$1,0),FALSE)</f>
        <v>0</v>
      </c>
      <c r="K281">
        <f>VLOOKUP($B281,'Tillförd energi'!$B$1:$AI$700,MATCH(K$1,'Tillförd energi'!$B$1:$AQ$1,0),FALSE)</f>
        <v>0</v>
      </c>
      <c r="L281">
        <f>VLOOKUP($B281,'Tillförd energi'!$B$1:$AI$700,MATCH(L$1,'Tillförd energi'!$B$1:$AQ$1,0),FALSE)</f>
        <v>0</v>
      </c>
      <c r="M281">
        <f>VLOOKUP($B281,'Tillförd energi'!$B$1:$AI$700,MATCH(M$1,'Tillförd energi'!$B$1:$AQ$1,0),FALSE)</f>
        <v>0</v>
      </c>
      <c r="N281">
        <f>VLOOKUP($B281,'Tillförd energi'!$B$1:$AI$700,MATCH(N$1,'Tillförd energi'!$B$1:$AQ$1,0),FALSE)</f>
        <v>0</v>
      </c>
      <c r="O281">
        <f>VLOOKUP($B281,'Tillförd energi'!$B$1:$AI$700,MATCH(O$1,'Tillförd energi'!$B$1:$AQ$1,0),FALSE)</f>
        <v>0</v>
      </c>
      <c r="P281">
        <f>VLOOKUP($B281,'Tillförd energi'!$B$1:$AI$700,MATCH(P$1,'Tillförd energi'!$B$1:$AQ$1,0),FALSE)</f>
        <v>0</v>
      </c>
      <c r="Q281">
        <f>VLOOKUP($B281,'Tillförd energi'!$B$1:$AI$700,MATCH(Q$1,'Tillförd energi'!$B$1:$AQ$1,0),FALSE)</f>
        <v>0</v>
      </c>
      <c r="R281">
        <f>VLOOKUP($B281,'Tillförd energi'!$B$1:$AI$700,MATCH(R$1,'Tillförd energi'!$B$1:$AQ$1,0),FALSE)</f>
        <v>7.0880000000000001</v>
      </c>
      <c r="S281">
        <f>VLOOKUP($B281,'Tillförd energi'!$B$1:$AI$700,MATCH(S$1,'Tillförd energi'!$B$1:$AQ$1,0),FALSE)</f>
        <v>0</v>
      </c>
      <c r="T281">
        <f>VLOOKUP($B281,'Tillförd energi'!$B$1:$AI$700,MATCH(T$1,'Tillförd energi'!$B$1:$AQ$1,0),FALSE)</f>
        <v>0</v>
      </c>
      <c r="U281">
        <f>VLOOKUP($B281,'Tillförd energi'!$B$1:$AI$700,MATCH(U$1,'Tillförd energi'!$B$1:$AQ$1,0),FALSE)</f>
        <v>0</v>
      </c>
      <c r="V281">
        <f>VLOOKUP($B281,'Tillförd energi'!$B$1:$AI$700,MATCH(V$1,'Tillförd energi'!$B$1:$AQ$1,0),FALSE)</f>
        <v>0</v>
      </c>
      <c r="W281">
        <f>VLOOKUP($B281,'Tillförd energi'!$B$1:$AI$700,MATCH(W$1,'Tillförd energi'!$B$1:$AQ$1,0),FALSE)</f>
        <v>0</v>
      </c>
      <c r="X281">
        <f>VLOOKUP($B281,'Tillförd energi'!$B$1:$AI$700,MATCH(X$1,'Tillförd energi'!$B$1:$AQ$1,0),FALSE)</f>
        <v>0</v>
      </c>
      <c r="Y281">
        <f>VLOOKUP($B281,'Tillförd energi'!$B$1:$AI$700,MATCH(Y$1,'Tillförd energi'!$B$1:$AQ$1,0),FALSE)</f>
        <v>0</v>
      </c>
      <c r="Z281">
        <f>VLOOKUP($B281,'Tillförd energi'!$B$1:$AI$700,MATCH(Z$1,'Tillförd energi'!$B$1:$AQ$1,0),FALSE)</f>
        <v>5.7000000000000002E-2</v>
      </c>
      <c r="AA281">
        <f>VLOOKUP($B281,'Tillförd energi'!$B$1:$AI$700,MATCH(AA$1,'Tillförd energi'!$B$1:$AQ$1,0),FALSE)</f>
        <v>0</v>
      </c>
      <c r="AB281">
        <f>VLOOKUP($B281,'Tillförd energi'!$B$1:$AI$700,MATCH(AB$1,'Tillförd energi'!$B$1:$AQ$1,0),FALSE)</f>
        <v>0</v>
      </c>
      <c r="AC281">
        <f>VLOOKUP($B281,'Tillförd energi'!$B$1:$AI$700,MATCH(AC$1,'Tillförd energi'!$B$1:$AQ$1,0),FALSE)</f>
        <v>0</v>
      </c>
      <c r="AD281">
        <f>VLOOKUP($B281,'Tillförd energi'!$B$1:$AI$700,MATCH(AD$1,'Tillförd energi'!$B$1:$AQ$1,0),FALSE)</f>
        <v>0</v>
      </c>
      <c r="AE281">
        <f>VLOOKUP($B281,'Tillförd energi'!$B$1:$AI$700,MATCH(AE$1,'Tillförd energi'!$B$1:$AQ$1,0),FALSE)</f>
        <v>0</v>
      </c>
      <c r="AF281">
        <f>VLOOKUP($B281,'Tillförd energi'!$B$1:$AI$700,MATCH(AF$1,'Tillförd energi'!$B$1:$AQ$1,0),FALSE)</f>
        <v>6.6000000000000003E-2</v>
      </c>
      <c r="AG281">
        <f>IFERROR(VLOOKUP(B281,Miljö!$B$1:$AC$550,MATCH("Köpt mängd produktionsspecifik fjärrvärme:",Miljö!$B$1:$AC$1,0),FALSE)/1,0)</f>
        <v>0</v>
      </c>
      <c r="AI281">
        <f t="shared" si="88"/>
        <v>7.2170000000000005</v>
      </c>
      <c r="AJ281">
        <f t="shared" si="89"/>
        <v>7.2170000000000005</v>
      </c>
      <c r="AK281">
        <f>IF(ISERROR(1/VLOOKUP($B281,Leveranser!$B$1:$S$500,MATCH("såld värme (gwh)",Leveranser!$B$1:$S$1,0),FALSE)),"",VLOOKUP($B281,Leveranser!$B$1:$S$500,MATCH("såld värme (gwh)",Leveranser!$B$1:$S$1,0),FALSE))</f>
        <v>5.29</v>
      </c>
      <c r="AL281">
        <f>VLOOKUP($B281,Leveranser!$B$1:$Y$500,MATCH("Totalt såld fjärrvärme till andra fjärrvärmeföretag",Leveranser!$B$1:$AA$1,0),FALSE)</f>
        <v>0</v>
      </c>
      <c r="AM281">
        <f>IF(ISERROR(1/VLOOKUP($B281,Miljö!$B$1:$S$500,MATCH("Såld mängd produktionsspecifik fjärrvärme (GWh)",Miljö!$B$1:$R$1,0),FALSE)),0,VLOOKUP($B281,Miljö!$B$1:$S$500,MATCH("Såld mängd produktionsspecifik fjärrvärme (GWh)",Miljö!$B$1:$R$1,0),FALSE))</f>
        <v>0</v>
      </c>
      <c r="AN281" s="239">
        <f t="shared" si="90"/>
        <v>0.73299154773451569</v>
      </c>
      <c r="AP281" t="str">
        <f>IFERROR(VLOOKUP($B281,Miljövärden!$B$2:$H$550,7,FALSE),"Nej, saknas")</f>
        <v>Ja</v>
      </c>
      <c r="AQ281" t="str">
        <f>IFERROR(VLOOKUP($B281,Miljövärden!$B$2:$H$550,6,FALSE),"Nej, saknas")</f>
        <v>Ja</v>
      </c>
      <c r="AU281">
        <f t="shared" si="91"/>
        <v>0.123</v>
      </c>
      <c r="AV281">
        <f t="shared" si="92"/>
        <v>0</v>
      </c>
      <c r="AW281">
        <f t="shared" si="93"/>
        <v>0</v>
      </c>
      <c r="AX281">
        <f t="shared" si="94"/>
        <v>7.0880000000000001</v>
      </c>
      <c r="AZ281">
        <f t="shared" si="95"/>
        <v>7.0880000000000001</v>
      </c>
      <c r="BC281">
        <f t="shared" si="96"/>
        <v>6.0000000000000001E-3</v>
      </c>
      <c r="BD281">
        <f t="shared" si="97"/>
        <v>0</v>
      </c>
      <c r="BE281">
        <f t="shared" si="98"/>
        <v>7.0880000000000001</v>
      </c>
      <c r="BF281">
        <f t="shared" si="99"/>
        <v>0</v>
      </c>
      <c r="BG281">
        <f t="shared" si="100"/>
        <v>0.123</v>
      </c>
      <c r="BH281">
        <f>VLOOKUP(B281,Miljö!$B$1:$I$482,MATCH("Fossilandel för ursprungspecificerad el ()",Miljö!$B$1:$I$1,0),FALSE)</f>
        <v>0</v>
      </c>
      <c r="BI281">
        <f>VLOOKUP(B281,Miljö!$B$1:$BX$482,MATCH("Kärnkraftsandel för ursprungsspecificerad el ()",Miljö!$B$1:$O$1,0),FALSE)</f>
        <v>0</v>
      </c>
      <c r="BJ281">
        <f t="shared" si="101"/>
        <v>0</v>
      </c>
      <c r="BK281" t="str">
        <f>VLOOKUP(B281,Miljö!$B$1:$O$482,MATCH("Fossil andel i procent (%)",Miljö!$B$1:$O$1,0),FALSE)</f>
        <v>ET</v>
      </c>
      <c r="BL281">
        <f t="shared" si="102"/>
        <v>7.2170000000000005</v>
      </c>
      <c r="BO281" s="289">
        <f t="shared" si="103"/>
        <v>8.3137037550228628E-4</v>
      </c>
      <c r="BP281" s="239">
        <f t="shared" si="104"/>
        <v>0</v>
      </c>
      <c r="BQ281" s="239">
        <f t="shared" si="105"/>
        <v>0.99916862962449771</v>
      </c>
      <c r="BR281" s="239">
        <f t="shared" si="106"/>
        <v>0</v>
      </c>
      <c r="BS281" s="239"/>
      <c r="BT281" s="351">
        <f t="shared" si="107"/>
        <v>1</v>
      </c>
      <c r="BW281" s="289">
        <f>IF(AP281="ja",VLOOKUP(B281,Miljövärden!$B$2:$H$550,MATCH("Total andel fossilt",Miljövärden!$B$2:$H$2,0),FALSE),"")</f>
        <v>8.3137E-4</v>
      </c>
      <c r="BZ281" s="351">
        <f t="shared" si="108"/>
        <v>-3.7550228627458021E-10</v>
      </c>
      <c r="CA281" s="353">
        <f t="shared" si="109"/>
        <v>0</v>
      </c>
    </row>
    <row r="282" spans="1:79" x14ac:dyDescent="0.25">
      <c r="A282" s="2" t="s">
        <v>439</v>
      </c>
      <c r="B282" s="2" t="s">
        <v>447</v>
      </c>
      <c r="C282">
        <f>VLOOKUP($B282,'Tillförd energi'!$B$1:$AI$700,MATCH(C$1,'Tillförd energi'!$B$1:$AQ$1,0),FALSE)</f>
        <v>0</v>
      </c>
      <c r="D282">
        <f>VLOOKUP($B282,'Tillförd energi'!$B$1:$AI$700,MATCH(D$1,'Tillförd energi'!$B$1:$AQ$1,0),FALSE)</f>
        <v>4.8000000000000001E-2</v>
      </c>
      <c r="E282">
        <f>VLOOKUP($B282,'Tillförd energi'!$B$1:$AI$700,MATCH(E$1,'Tillförd energi'!$B$1:$AQ$1,0),FALSE)</f>
        <v>0</v>
      </c>
      <c r="F282">
        <f>VLOOKUP($B282,'Tillförd energi'!$B$1:$AI$700,MATCH(F$1,'Tillförd energi'!$B$1:$AQ$1,0),FALSE)</f>
        <v>0</v>
      </c>
      <c r="G282">
        <f>VLOOKUP($B282,'Tillförd energi'!$B$1:$AI$700,MATCH(G$1,'Tillförd energi'!$B$1:$AQ$1,0),FALSE)</f>
        <v>0</v>
      </c>
      <c r="H282">
        <f>VLOOKUP($B282,'Tillförd energi'!$B$1:$AI$700,MATCH(H$1,'Tillförd energi'!$B$1:$AQ$1,0),FALSE)</f>
        <v>0</v>
      </c>
      <c r="I282">
        <f>VLOOKUP($B282,'Tillförd energi'!$B$1:$AI$700,MATCH(I$1,'Tillförd energi'!$B$1:$AQ$1,0),FALSE)</f>
        <v>0</v>
      </c>
      <c r="J282">
        <f>VLOOKUP($B282,'Tillförd energi'!$B$1:$AI$700,MATCH(J$1,'Tillförd energi'!$B$1:$AQ$1,0),FALSE)</f>
        <v>0</v>
      </c>
      <c r="K282">
        <f>VLOOKUP($B282,'Tillförd energi'!$B$1:$AI$700,MATCH(K$1,'Tillförd energi'!$B$1:$AQ$1,0),FALSE)</f>
        <v>0</v>
      </c>
      <c r="L282">
        <f>VLOOKUP($B282,'Tillförd energi'!$B$1:$AI$700,MATCH(L$1,'Tillförd energi'!$B$1:$AQ$1,0),FALSE)</f>
        <v>0</v>
      </c>
      <c r="M282">
        <f>VLOOKUP($B282,'Tillförd energi'!$B$1:$AI$700,MATCH(M$1,'Tillförd energi'!$B$1:$AQ$1,0),FALSE)</f>
        <v>0</v>
      </c>
      <c r="N282">
        <f>VLOOKUP($B282,'Tillförd energi'!$B$1:$AI$700,MATCH(N$1,'Tillförd energi'!$B$1:$AQ$1,0),FALSE)</f>
        <v>0</v>
      </c>
      <c r="O282">
        <f>VLOOKUP($B282,'Tillförd energi'!$B$1:$AI$700,MATCH(O$1,'Tillförd energi'!$B$1:$AQ$1,0),FALSE)</f>
        <v>0</v>
      </c>
      <c r="P282">
        <f>VLOOKUP($B282,'Tillförd energi'!$B$1:$AI$700,MATCH(P$1,'Tillförd energi'!$B$1:$AQ$1,0),FALSE)</f>
        <v>0</v>
      </c>
      <c r="Q282">
        <f>VLOOKUP($B282,'Tillförd energi'!$B$1:$AI$700,MATCH(Q$1,'Tillförd energi'!$B$1:$AQ$1,0),FALSE)</f>
        <v>0</v>
      </c>
      <c r="R282">
        <f>VLOOKUP($B282,'Tillförd energi'!$B$1:$AI$700,MATCH(R$1,'Tillförd energi'!$B$1:$AQ$1,0),FALSE)</f>
        <v>3.3980000000000001</v>
      </c>
      <c r="S282">
        <f>VLOOKUP($B282,'Tillförd energi'!$B$1:$AI$700,MATCH(S$1,'Tillförd energi'!$B$1:$AQ$1,0),FALSE)</f>
        <v>0</v>
      </c>
      <c r="T282">
        <f>VLOOKUP($B282,'Tillförd energi'!$B$1:$AI$700,MATCH(T$1,'Tillförd energi'!$B$1:$AQ$1,0),FALSE)</f>
        <v>0</v>
      </c>
      <c r="U282">
        <f>VLOOKUP($B282,'Tillförd energi'!$B$1:$AI$700,MATCH(U$1,'Tillförd energi'!$B$1:$AQ$1,0),FALSE)</f>
        <v>0</v>
      </c>
      <c r="V282">
        <f>VLOOKUP($B282,'Tillförd energi'!$B$1:$AI$700,MATCH(V$1,'Tillförd energi'!$B$1:$AQ$1,0),FALSE)</f>
        <v>0</v>
      </c>
      <c r="W282">
        <f>VLOOKUP($B282,'Tillförd energi'!$B$1:$AI$700,MATCH(W$1,'Tillförd energi'!$B$1:$AQ$1,0),FALSE)</f>
        <v>0</v>
      </c>
      <c r="X282">
        <f>VLOOKUP($B282,'Tillförd energi'!$B$1:$AI$700,MATCH(X$1,'Tillförd energi'!$B$1:$AQ$1,0),FALSE)</f>
        <v>0</v>
      </c>
      <c r="Y282">
        <f>VLOOKUP($B282,'Tillförd energi'!$B$1:$AI$700,MATCH(Y$1,'Tillförd energi'!$B$1:$AQ$1,0),FALSE)</f>
        <v>0</v>
      </c>
      <c r="Z282">
        <f>VLOOKUP($B282,'Tillförd energi'!$B$1:$AI$700,MATCH(Z$1,'Tillförd energi'!$B$1:$AQ$1,0),FALSE)</f>
        <v>0</v>
      </c>
      <c r="AA282">
        <f>VLOOKUP($B282,'Tillförd energi'!$B$1:$AI$700,MATCH(AA$1,'Tillförd energi'!$B$1:$AQ$1,0),FALSE)</f>
        <v>0</v>
      </c>
      <c r="AB282">
        <f>VLOOKUP($B282,'Tillförd energi'!$B$1:$AI$700,MATCH(AB$1,'Tillförd energi'!$B$1:$AQ$1,0),FALSE)</f>
        <v>0</v>
      </c>
      <c r="AC282">
        <f>VLOOKUP($B282,'Tillförd energi'!$B$1:$AI$700,MATCH(AC$1,'Tillförd energi'!$B$1:$AQ$1,0),FALSE)</f>
        <v>0</v>
      </c>
      <c r="AD282">
        <f>VLOOKUP($B282,'Tillförd energi'!$B$1:$AI$700,MATCH(AD$1,'Tillförd energi'!$B$1:$AQ$1,0),FALSE)</f>
        <v>0</v>
      </c>
      <c r="AE282">
        <f>VLOOKUP($B282,'Tillförd energi'!$B$1:$AI$700,MATCH(AE$1,'Tillförd energi'!$B$1:$AQ$1,0),FALSE)</f>
        <v>0</v>
      </c>
      <c r="AF282">
        <f>VLOOKUP($B282,'Tillförd energi'!$B$1:$AI$700,MATCH(AF$1,'Tillförd energi'!$B$1:$AQ$1,0),FALSE)</f>
        <v>0.03</v>
      </c>
      <c r="AG282">
        <f>IFERROR(VLOOKUP(B282,Miljö!$B$1:$AC$550,MATCH("Köpt mängd produktionsspecifik fjärrvärme:",Miljö!$B$1:$AC$1,0),FALSE)/1,0)</f>
        <v>0</v>
      </c>
      <c r="AI282">
        <f t="shared" si="88"/>
        <v>3.476</v>
      </c>
      <c r="AJ282">
        <f t="shared" si="89"/>
        <v>3.476</v>
      </c>
      <c r="AK282">
        <f>IF(ISERROR(1/VLOOKUP($B282,Leveranser!$B$1:$S$500,MATCH("såld värme (gwh)",Leveranser!$B$1:$S$1,0),FALSE)),"",VLOOKUP($B282,Leveranser!$B$1:$S$500,MATCH("såld värme (gwh)",Leveranser!$B$1:$S$1,0),FALSE))</f>
        <v>2.6859999999999999</v>
      </c>
      <c r="AL282">
        <f>VLOOKUP($B282,Leveranser!$B$1:$Y$500,MATCH("Totalt såld fjärrvärme till andra fjärrvärmeföretag",Leveranser!$B$1:$AA$1,0),FALSE)</f>
        <v>0</v>
      </c>
      <c r="AM282">
        <f>IF(ISERROR(1/VLOOKUP($B282,Miljö!$B$1:$S$500,MATCH("Såld mängd produktionsspecifik fjärrvärme (GWh)",Miljö!$B$1:$R$1,0),FALSE)),0,VLOOKUP($B282,Miljö!$B$1:$S$500,MATCH("Såld mängd produktionsspecifik fjärrvärme (GWh)",Miljö!$B$1:$R$1,0),FALSE))</f>
        <v>0</v>
      </c>
      <c r="AN282" s="239">
        <f t="shared" si="90"/>
        <v>0.77272727272727271</v>
      </c>
      <c r="AP282" t="str">
        <f>IFERROR(VLOOKUP($B282,Miljövärden!$B$2:$H$550,7,FALSE),"Nej, saknas")</f>
        <v>Ja</v>
      </c>
      <c r="AQ282" t="str">
        <f>IFERROR(VLOOKUP($B282,Miljövärden!$B$2:$H$550,6,FALSE),"Nej, saknas")</f>
        <v>Ja</v>
      </c>
      <c r="AU282">
        <f t="shared" si="91"/>
        <v>0.03</v>
      </c>
      <c r="AV282">
        <f t="shared" si="92"/>
        <v>0</v>
      </c>
      <c r="AW282">
        <f t="shared" si="93"/>
        <v>0</v>
      </c>
      <c r="AX282">
        <f t="shared" si="94"/>
        <v>3.3980000000000001</v>
      </c>
      <c r="AZ282">
        <f t="shared" si="95"/>
        <v>3.3980000000000001</v>
      </c>
      <c r="BC282">
        <f t="shared" si="96"/>
        <v>4.8000000000000001E-2</v>
      </c>
      <c r="BD282">
        <f t="shared" si="97"/>
        <v>0</v>
      </c>
      <c r="BE282">
        <f t="shared" si="98"/>
        <v>3.3980000000000001</v>
      </c>
      <c r="BF282">
        <f t="shared" si="99"/>
        <v>0</v>
      </c>
      <c r="BG282">
        <f t="shared" si="100"/>
        <v>0.03</v>
      </c>
      <c r="BH282">
        <f>VLOOKUP(B282,Miljö!$B$1:$I$482,MATCH("Fossilandel för ursprungspecificerad el ()",Miljö!$B$1:$I$1,0),FALSE)</f>
        <v>0</v>
      </c>
      <c r="BI282">
        <f>VLOOKUP(B282,Miljö!$B$1:$BX$482,MATCH("Kärnkraftsandel för ursprungsspecificerad el ()",Miljö!$B$1:$O$1,0),FALSE)</f>
        <v>0</v>
      </c>
      <c r="BJ282">
        <f t="shared" si="101"/>
        <v>0</v>
      </c>
      <c r="BK282" t="str">
        <f>VLOOKUP(B282,Miljö!$B$1:$O$482,MATCH("Fossil andel i procent (%)",Miljö!$B$1:$O$1,0),FALSE)</f>
        <v>ET</v>
      </c>
      <c r="BL282">
        <f t="shared" si="102"/>
        <v>3.476</v>
      </c>
      <c r="BO282" s="289">
        <f t="shared" si="103"/>
        <v>1.3808975834292291E-2</v>
      </c>
      <c r="BP282" s="239">
        <f t="shared" si="104"/>
        <v>0</v>
      </c>
      <c r="BQ282" s="239">
        <f t="shared" si="105"/>
        <v>0.9861910241657077</v>
      </c>
      <c r="BR282" s="239">
        <f t="shared" si="106"/>
        <v>0</v>
      </c>
      <c r="BS282" s="239"/>
      <c r="BT282" s="351">
        <f t="shared" si="107"/>
        <v>1</v>
      </c>
      <c r="BW282" s="289">
        <f>IF(AP282="ja",VLOOKUP(B282,Miljövärden!$B$2:$H$550,MATCH("Total andel fossilt",Miljövärden!$B$2:$H$2,0),FALSE),"")</f>
        <v>1.3809E-2</v>
      </c>
      <c r="BZ282" s="351">
        <f t="shared" si="108"/>
        <v>2.4165707709217221E-8</v>
      </c>
      <c r="CA282" s="353">
        <f t="shared" si="109"/>
        <v>0</v>
      </c>
    </row>
    <row r="283" spans="1:79" x14ac:dyDescent="0.25">
      <c r="A283" s="2" t="s">
        <v>439</v>
      </c>
      <c r="B283" s="2" t="s">
        <v>448</v>
      </c>
      <c r="C283">
        <f>VLOOKUP($B283,'Tillförd energi'!$B$1:$AI$700,MATCH(C$1,'Tillförd energi'!$B$1:$AQ$1,0),FALSE)</f>
        <v>0</v>
      </c>
      <c r="D283">
        <f>VLOOKUP($B283,'Tillförd energi'!$B$1:$AI$700,MATCH(D$1,'Tillförd energi'!$B$1:$AQ$1,0),FALSE)</f>
        <v>0.21501300000000001</v>
      </c>
      <c r="E283">
        <f>VLOOKUP($B283,'Tillförd energi'!$B$1:$AI$700,MATCH(E$1,'Tillförd energi'!$B$1:$AQ$1,0),FALSE)</f>
        <v>0.155</v>
      </c>
      <c r="F283">
        <f>VLOOKUP($B283,'Tillförd energi'!$B$1:$AI$700,MATCH(F$1,'Tillförd energi'!$B$1:$AQ$1,0),FALSE)</f>
        <v>0</v>
      </c>
      <c r="G283">
        <f>VLOOKUP($B283,'Tillförd energi'!$B$1:$AI$700,MATCH(G$1,'Tillförd energi'!$B$1:$AQ$1,0),FALSE)</f>
        <v>0</v>
      </c>
      <c r="H283">
        <f>VLOOKUP($B283,'Tillförd energi'!$B$1:$AI$700,MATCH(H$1,'Tillförd energi'!$B$1:$AQ$1,0),FALSE)</f>
        <v>0</v>
      </c>
      <c r="I283">
        <f>VLOOKUP($B283,'Tillförd energi'!$B$1:$AI$700,MATCH(I$1,'Tillförd energi'!$B$1:$AQ$1,0),FALSE)</f>
        <v>0</v>
      </c>
      <c r="J283">
        <f>VLOOKUP($B283,'Tillförd energi'!$B$1:$AI$700,MATCH(J$1,'Tillförd energi'!$B$1:$AQ$1,0),FALSE)</f>
        <v>0</v>
      </c>
      <c r="K283">
        <f>VLOOKUP($B283,'Tillförd energi'!$B$1:$AI$700,MATCH(K$1,'Tillförd energi'!$B$1:$AQ$1,0),FALSE)</f>
        <v>0</v>
      </c>
      <c r="L283">
        <f>VLOOKUP($B283,'Tillförd energi'!$B$1:$AI$700,MATCH(L$1,'Tillförd energi'!$B$1:$AQ$1,0),FALSE)</f>
        <v>0</v>
      </c>
      <c r="M283">
        <f>VLOOKUP($B283,'Tillförd energi'!$B$1:$AI$700,MATCH(M$1,'Tillförd energi'!$B$1:$AQ$1,0),FALSE)</f>
        <v>11.3612</v>
      </c>
      <c r="N283">
        <f>VLOOKUP($B283,'Tillförd energi'!$B$1:$AI$700,MATCH(N$1,'Tillförd energi'!$B$1:$AQ$1,0),FALSE)</f>
        <v>0.15229599999999999</v>
      </c>
      <c r="O283">
        <f>VLOOKUP($B283,'Tillförd energi'!$B$1:$AI$700,MATCH(O$1,'Tillförd energi'!$B$1:$AQ$1,0),FALSE)</f>
        <v>38.432299999999998</v>
      </c>
      <c r="P283">
        <f>VLOOKUP($B283,'Tillförd energi'!$B$1:$AI$700,MATCH(P$1,'Tillförd energi'!$B$1:$AQ$1,0),FALSE)</f>
        <v>3.2676799999999999</v>
      </c>
      <c r="Q283">
        <f>VLOOKUP($B283,'Tillförd energi'!$B$1:$AI$700,MATCH(Q$1,'Tillförd energi'!$B$1:$AQ$1,0),FALSE)</f>
        <v>19.5564</v>
      </c>
      <c r="R283">
        <f>VLOOKUP($B283,'Tillförd energi'!$B$1:$AI$700,MATCH(R$1,'Tillförd energi'!$B$1:$AQ$1,0),FALSE)</f>
        <v>0.15668899999999999</v>
      </c>
      <c r="S283">
        <f>VLOOKUP($B283,'Tillförd energi'!$B$1:$AI$700,MATCH(S$1,'Tillförd energi'!$B$1:$AQ$1,0),FALSE)</f>
        <v>0</v>
      </c>
      <c r="T283">
        <f>VLOOKUP($B283,'Tillförd energi'!$B$1:$AI$700,MATCH(T$1,'Tillförd energi'!$B$1:$AQ$1,0),FALSE)</f>
        <v>0</v>
      </c>
      <c r="U283">
        <f>VLOOKUP($B283,'Tillförd energi'!$B$1:$AI$700,MATCH(U$1,'Tillförd energi'!$B$1:$AQ$1,0),FALSE)</f>
        <v>0</v>
      </c>
      <c r="V283">
        <f>VLOOKUP($B283,'Tillförd energi'!$B$1:$AI$700,MATCH(V$1,'Tillförd energi'!$B$1:$AQ$1,0),FALSE)</f>
        <v>0</v>
      </c>
      <c r="W283">
        <f>VLOOKUP($B283,'Tillförd energi'!$B$1:$AI$700,MATCH(W$1,'Tillförd energi'!$B$1:$AQ$1,0),FALSE)</f>
        <v>0</v>
      </c>
      <c r="X283">
        <f>VLOOKUP($B283,'Tillförd energi'!$B$1:$AI$700,MATCH(X$1,'Tillförd energi'!$B$1:$AQ$1,0),FALSE)</f>
        <v>0</v>
      </c>
      <c r="Y283">
        <f>VLOOKUP($B283,'Tillförd energi'!$B$1:$AI$700,MATCH(Y$1,'Tillförd energi'!$B$1:$AQ$1,0),FALSE)</f>
        <v>24.3413</v>
      </c>
      <c r="Z283">
        <f>VLOOKUP($B283,'Tillförd energi'!$B$1:$AI$700,MATCH(Z$1,'Tillförd energi'!$B$1:$AQ$1,0),FALSE)</f>
        <v>6.8000000000000005E-2</v>
      </c>
      <c r="AA283">
        <f>VLOOKUP($B283,'Tillförd energi'!$B$1:$AI$700,MATCH(AA$1,'Tillförd energi'!$B$1:$AQ$1,0),FALSE)</f>
        <v>0</v>
      </c>
      <c r="AB283">
        <f>VLOOKUP($B283,'Tillförd energi'!$B$1:$AI$700,MATCH(AB$1,'Tillförd energi'!$B$1:$AQ$1,0),FALSE)</f>
        <v>0</v>
      </c>
      <c r="AC283">
        <f>VLOOKUP($B283,'Tillförd energi'!$B$1:$AI$700,MATCH(AC$1,'Tillförd energi'!$B$1:$AQ$1,0),FALSE)</f>
        <v>0</v>
      </c>
      <c r="AD283">
        <f>VLOOKUP($B283,'Tillförd energi'!$B$1:$AI$700,MATCH(AD$1,'Tillförd energi'!$B$1:$AQ$1,0),FALSE)</f>
        <v>0</v>
      </c>
      <c r="AE283">
        <f>VLOOKUP($B283,'Tillförd energi'!$B$1:$AI$700,MATCH(AE$1,'Tillförd energi'!$B$1:$AQ$1,0),FALSE)</f>
        <v>0</v>
      </c>
      <c r="AF283">
        <f>VLOOKUP($B283,'Tillförd energi'!$B$1:$AI$700,MATCH(AF$1,'Tillförd energi'!$B$1:$AQ$1,0),FALSE)</f>
        <v>3.4880900000000001</v>
      </c>
      <c r="AG283">
        <f>IFERROR(VLOOKUP(B283,Miljö!$B$1:$AC$550,MATCH("Köpt mängd produktionsspecifik fjärrvärme:",Miljö!$B$1:$AC$1,0),FALSE)/1,0)</f>
        <v>0</v>
      </c>
      <c r="AI283">
        <f t="shared" si="88"/>
        <v>101.193968</v>
      </c>
      <c r="AJ283">
        <f t="shared" si="89"/>
        <v>101.193968</v>
      </c>
      <c r="AK283">
        <f>IF(ISERROR(1/VLOOKUP($B283,Leveranser!$B$1:$S$500,MATCH("såld värme (gwh)",Leveranser!$B$1:$S$1,0),FALSE)),"",VLOOKUP($B283,Leveranser!$B$1:$S$500,MATCH("såld värme (gwh)",Leveranser!$B$1:$S$1,0),FALSE))</f>
        <v>102.57599999999999</v>
      </c>
      <c r="AL283">
        <f>VLOOKUP($B283,Leveranser!$B$1:$Y$500,MATCH("Totalt såld fjärrvärme till andra fjärrvärmeföretag",Leveranser!$B$1:$AA$1,0),FALSE)</f>
        <v>0</v>
      </c>
      <c r="AM283">
        <f>IF(ISERROR(1/VLOOKUP($B283,Miljö!$B$1:$S$500,MATCH("Såld mängd produktionsspecifik fjärrvärme (GWh)",Miljö!$B$1:$R$1,0),FALSE)),0,VLOOKUP($B283,Miljö!$B$1:$S$500,MATCH("Såld mängd produktionsspecifik fjärrvärme (GWh)",Miljö!$B$1:$R$1,0),FALSE))</f>
        <v>0</v>
      </c>
      <c r="AN283" s="239">
        <f t="shared" si="90"/>
        <v>1.0136572567250253</v>
      </c>
      <c r="AP283" t="str">
        <f>IFERROR(VLOOKUP($B283,Miljövärden!$B$2:$H$550,7,FALSE),"Nej, saknas")</f>
        <v>Ja</v>
      </c>
      <c r="AQ283" t="str">
        <f>IFERROR(VLOOKUP($B283,Miljövärden!$B$2:$H$550,6,FALSE),"Nej, saknas")</f>
        <v>Ja</v>
      </c>
      <c r="AU283">
        <f t="shared" si="91"/>
        <v>3.5560900000000002</v>
      </c>
      <c r="AV283">
        <f t="shared" si="92"/>
        <v>0</v>
      </c>
      <c r="AW283">
        <f t="shared" si="93"/>
        <v>72.769875999999996</v>
      </c>
      <c r="AX283">
        <f t="shared" si="94"/>
        <v>0.15668899999999999</v>
      </c>
      <c r="AZ283">
        <f t="shared" si="95"/>
        <v>72.926564999999997</v>
      </c>
      <c r="BC283">
        <f t="shared" si="96"/>
        <v>0.37001300000000004</v>
      </c>
      <c r="BD283">
        <f t="shared" si="97"/>
        <v>24.3413</v>
      </c>
      <c r="BE283">
        <f t="shared" si="98"/>
        <v>72.926564999999997</v>
      </c>
      <c r="BF283">
        <f t="shared" si="99"/>
        <v>0</v>
      </c>
      <c r="BG283">
        <f t="shared" si="100"/>
        <v>3.5560900000000002</v>
      </c>
      <c r="BH283">
        <f>VLOOKUP(B283,Miljö!$B$1:$I$482,MATCH("Fossilandel för ursprungspecificerad el ()",Miljö!$B$1:$I$1,0),FALSE)</f>
        <v>0</v>
      </c>
      <c r="BI283">
        <f>VLOOKUP(B283,Miljö!$B$1:$BX$482,MATCH("Kärnkraftsandel för ursprungsspecificerad el ()",Miljö!$B$1:$O$1,0),FALSE)</f>
        <v>0</v>
      </c>
      <c r="BJ283">
        <f t="shared" si="101"/>
        <v>0</v>
      </c>
      <c r="BK283" t="str">
        <f>VLOOKUP(B283,Miljö!$B$1:$O$482,MATCH("Fossil andel i procent (%)",Miljö!$B$1:$O$1,0),FALSE)</f>
        <v>ET</v>
      </c>
      <c r="BL283">
        <f t="shared" si="102"/>
        <v>101.193968</v>
      </c>
      <c r="BO283" s="289">
        <f t="shared" si="103"/>
        <v>3.6564728838382942E-3</v>
      </c>
      <c r="BP283" s="239">
        <f t="shared" si="104"/>
        <v>0.24054101722743002</v>
      </c>
      <c r="BQ283" s="239">
        <f t="shared" si="105"/>
        <v>0.75580250988873166</v>
      </c>
      <c r="BR283" s="239">
        <f t="shared" si="106"/>
        <v>0</v>
      </c>
      <c r="BS283" s="239"/>
      <c r="BT283" s="351">
        <f t="shared" si="107"/>
        <v>1</v>
      </c>
      <c r="BW283" s="289">
        <f>IF(AP283="ja",VLOOKUP(B283,Miljövärden!$B$2:$H$550,MATCH("Total andel fossilt",Miljövärden!$B$2:$H$2,0),FALSE),"")</f>
        <v>3.6564700000000002E-3</v>
      </c>
      <c r="BZ283" s="351">
        <f t="shared" si="108"/>
        <v>-2.8838382940335472E-9</v>
      </c>
      <c r="CA283" s="353">
        <f t="shared" si="109"/>
        <v>0</v>
      </c>
    </row>
    <row r="284" spans="1:79" x14ac:dyDescent="0.25">
      <c r="A284" s="2" t="s">
        <v>439</v>
      </c>
      <c r="B284" s="2" t="s">
        <v>449</v>
      </c>
      <c r="C284">
        <f>VLOOKUP($B284,'Tillförd energi'!$B$1:$AI$700,MATCH(C$1,'Tillförd energi'!$B$1:$AQ$1,0),FALSE)</f>
        <v>0</v>
      </c>
      <c r="D284">
        <f>VLOOKUP($B284,'Tillförd energi'!$B$1:$AI$700,MATCH(D$1,'Tillförd energi'!$B$1:$AQ$1,0),FALSE)</f>
        <v>3.6999999999999998E-2</v>
      </c>
      <c r="E284">
        <f>VLOOKUP($B284,'Tillförd energi'!$B$1:$AI$700,MATCH(E$1,'Tillförd energi'!$B$1:$AQ$1,0),FALSE)</f>
        <v>0</v>
      </c>
      <c r="F284">
        <f>VLOOKUP($B284,'Tillförd energi'!$B$1:$AI$700,MATCH(F$1,'Tillförd energi'!$B$1:$AQ$1,0),FALSE)</f>
        <v>0</v>
      </c>
      <c r="G284">
        <f>VLOOKUP($B284,'Tillförd energi'!$B$1:$AI$700,MATCH(G$1,'Tillförd energi'!$B$1:$AQ$1,0),FALSE)</f>
        <v>0</v>
      </c>
      <c r="H284">
        <f>VLOOKUP($B284,'Tillförd energi'!$B$1:$AI$700,MATCH(H$1,'Tillförd energi'!$B$1:$AQ$1,0),FALSE)</f>
        <v>0</v>
      </c>
      <c r="I284">
        <f>VLOOKUP($B284,'Tillförd energi'!$B$1:$AI$700,MATCH(I$1,'Tillförd energi'!$B$1:$AQ$1,0),FALSE)</f>
        <v>0</v>
      </c>
      <c r="J284">
        <f>VLOOKUP($B284,'Tillförd energi'!$B$1:$AI$700,MATCH(J$1,'Tillförd energi'!$B$1:$AQ$1,0),FALSE)</f>
        <v>0</v>
      </c>
      <c r="K284">
        <f>VLOOKUP($B284,'Tillförd energi'!$B$1:$AI$700,MATCH(K$1,'Tillförd energi'!$B$1:$AQ$1,0),FALSE)</f>
        <v>0</v>
      </c>
      <c r="L284">
        <f>VLOOKUP($B284,'Tillförd energi'!$B$1:$AI$700,MATCH(L$1,'Tillförd energi'!$B$1:$AQ$1,0),FALSE)</f>
        <v>0</v>
      </c>
      <c r="M284">
        <f>VLOOKUP($B284,'Tillförd energi'!$B$1:$AI$700,MATCH(M$1,'Tillförd energi'!$B$1:$AQ$1,0),FALSE)</f>
        <v>0</v>
      </c>
      <c r="N284">
        <f>VLOOKUP($B284,'Tillförd energi'!$B$1:$AI$700,MATCH(N$1,'Tillförd energi'!$B$1:$AQ$1,0),FALSE)</f>
        <v>0</v>
      </c>
      <c r="O284">
        <f>VLOOKUP($B284,'Tillförd energi'!$B$1:$AI$700,MATCH(O$1,'Tillförd energi'!$B$1:$AQ$1,0),FALSE)</f>
        <v>0</v>
      </c>
      <c r="P284">
        <f>VLOOKUP($B284,'Tillförd energi'!$B$1:$AI$700,MATCH(P$1,'Tillförd energi'!$B$1:$AQ$1,0),FALSE)</f>
        <v>0</v>
      </c>
      <c r="Q284">
        <f>VLOOKUP($B284,'Tillförd energi'!$B$1:$AI$700,MATCH(Q$1,'Tillförd energi'!$B$1:$AQ$1,0),FALSE)</f>
        <v>0</v>
      </c>
      <c r="R284">
        <f>VLOOKUP($B284,'Tillförd energi'!$B$1:$AI$700,MATCH(R$1,'Tillförd energi'!$B$1:$AQ$1,0),FALSE)</f>
        <v>4.1820000000000004</v>
      </c>
      <c r="S284">
        <f>VLOOKUP($B284,'Tillförd energi'!$B$1:$AI$700,MATCH(S$1,'Tillförd energi'!$B$1:$AQ$1,0),FALSE)</f>
        <v>0</v>
      </c>
      <c r="T284">
        <f>VLOOKUP($B284,'Tillförd energi'!$B$1:$AI$700,MATCH(T$1,'Tillförd energi'!$B$1:$AQ$1,0),FALSE)</f>
        <v>0</v>
      </c>
      <c r="U284">
        <f>VLOOKUP($B284,'Tillförd energi'!$B$1:$AI$700,MATCH(U$1,'Tillförd energi'!$B$1:$AQ$1,0),FALSE)</f>
        <v>0</v>
      </c>
      <c r="V284">
        <f>VLOOKUP($B284,'Tillförd energi'!$B$1:$AI$700,MATCH(V$1,'Tillförd energi'!$B$1:$AQ$1,0),FALSE)</f>
        <v>0</v>
      </c>
      <c r="W284">
        <f>VLOOKUP($B284,'Tillförd energi'!$B$1:$AI$700,MATCH(W$1,'Tillförd energi'!$B$1:$AQ$1,0),FALSE)</f>
        <v>0</v>
      </c>
      <c r="X284">
        <f>VLOOKUP($B284,'Tillförd energi'!$B$1:$AI$700,MATCH(X$1,'Tillförd energi'!$B$1:$AQ$1,0),FALSE)</f>
        <v>0</v>
      </c>
      <c r="Y284">
        <f>VLOOKUP($B284,'Tillförd energi'!$B$1:$AI$700,MATCH(Y$1,'Tillförd energi'!$B$1:$AQ$1,0),FALSE)</f>
        <v>0</v>
      </c>
      <c r="Z284">
        <f>VLOOKUP($B284,'Tillförd energi'!$B$1:$AI$700,MATCH(Z$1,'Tillförd energi'!$B$1:$AQ$1,0),FALSE)</f>
        <v>0</v>
      </c>
      <c r="AA284">
        <f>VLOOKUP($B284,'Tillförd energi'!$B$1:$AI$700,MATCH(AA$1,'Tillförd energi'!$B$1:$AQ$1,0),FALSE)</f>
        <v>0</v>
      </c>
      <c r="AB284">
        <f>VLOOKUP($B284,'Tillförd energi'!$B$1:$AI$700,MATCH(AB$1,'Tillförd energi'!$B$1:$AQ$1,0),FALSE)</f>
        <v>0</v>
      </c>
      <c r="AC284">
        <f>VLOOKUP($B284,'Tillförd energi'!$B$1:$AI$700,MATCH(AC$1,'Tillförd energi'!$B$1:$AQ$1,0),FALSE)</f>
        <v>0</v>
      </c>
      <c r="AD284">
        <f>VLOOKUP($B284,'Tillförd energi'!$B$1:$AI$700,MATCH(AD$1,'Tillförd energi'!$B$1:$AQ$1,0),FALSE)</f>
        <v>0</v>
      </c>
      <c r="AE284">
        <f>VLOOKUP($B284,'Tillförd energi'!$B$1:$AI$700,MATCH(AE$1,'Tillförd energi'!$B$1:$AQ$1,0),FALSE)</f>
        <v>0</v>
      </c>
      <c r="AF284">
        <f>VLOOKUP($B284,'Tillförd energi'!$B$1:$AI$700,MATCH(AF$1,'Tillförd energi'!$B$1:$AQ$1,0),FALSE)</f>
        <v>0.05</v>
      </c>
      <c r="AG284">
        <f>IFERROR(VLOOKUP(B284,Miljö!$B$1:$AC$550,MATCH("Köpt mängd produktionsspecifik fjärrvärme:",Miljö!$B$1:$AC$1,0),FALSE)/1,0)</f>
        <v>0</v>
      </c>
      <c r="AI284">
        <f t="shared" si="88"/>
        <v>4.2690000000000001</v>
      </c>
      <c r="AJ284">
        <f t="shared" si="89"/>
        <v>4.2690000000000001</v>
      </c>
      <c r="AK284">
        <f>IF(ISERROR(1/VLOOKUP($B284,Leveranser!$B$1:$S$500,MATCH("såld värme (gwh)",Leveranser!$B$1:$S$1,0),FALSE)),"",VLOOKUP($B284,Leveranser!$B$1:$S$500,MATCH("såld värme (gwh)",Leveranser!$B$1:$S$1,0),FALSE))</f>
        <v>3.2730000000000001</v>
      </c>
      <c r="AL284">
        <f>VLOOKUP($B284,Leveranser!$B$1:$Y$500,MATCH("Totalt såld fjärrvärme till andra fjärrvärmeföretag",Leveranser!$B$1:$AA$1,0),FALSE)</f>
        <v>0</v>
      </c>
      <c r="AM284">
        <f>IF(ISERROR(1/VLOOKUP($B284,Miljö!$B$1:$S$500,MATCH("Såld mängd produktionsspecifik fjärrvärme (GWh)",Miljö!$B$1:$R$1,0),FALSE)),0,VLOOKUP($B284,Miljö!$B$1:$S$500,MATCH("Såld mängd produktionsspecifik fjärrvärme (GWh)",Miljö!$B$1:$R$1,0),FALSE))</f>
        <v>0</v>
      </c>
      <c r="AN284" s="239">
        <f t="shared" si="90"/>
        <v>0.76669009135628952</v>
      </c>
      <c r="AP284" t="str">
        <f>IFERROR(VLOOKUP($B284,Miljövärden!$B$2:$H$550,7,FALSE),"Nej, saknas")</f>
        <v>Ja</v>
      </c>
      <c r="AQ284" t="str">
        <f>IFERROR(VLOOKUP($B284,Miljövärden!$B$2:$H$550,6,FALSE),"Nej, saknas")</f>
        <v>Ja</v>
      </c>
      <c r="AU284">
        <f t="shared" si="91"/>
        <v>0.05</v>
      </c>
      <c r="AV284">
        <f t="shared" si="92"/>
        <v>0</v>
      </c>
      <c r="AW284">
        <f t="shared" si="93"/>
        <v>0</v>
      </c>
      <c r="AX284">
        <f t="shared" si="94"/>
        <v>4.1820000000000004</v>
      </c>
      <c r="AZ284">
        <f t="shared" si="95"/>
        <v>4.1820000000000004</v>
      </c>
      <c r="BC284">
        <f t="shared" si="96"/>
        <v>3.6999999999999998E-2</v>
      </c>
      <c r="BD284">
        <f t="shared" si="97"/>
        <v>0</v>
      </c>
      <c r="BE284">
        <f t="shared" si="98"/>
        <v>4.1820000000000004</v>
      </c>
      <c r="BF284">
        <f t="shared" si="99"/>
        <v>0</v>
      </c>
      <c r="BG284">
        <f t="shared" si="100"/>
        <v>0.05</v>
      </c>
      <c r="BH284">
        <f>VLOOKUP(B284,Miljö!$B$1:$I$482,MATCH("Fossilandel för ursprungspecificerad el ()",Miljö!$B$1:$I$1,0),FALSE)</f>
        <v>0</v>
      </c>
      <c r="BI284">
        <f>VLOOKUP(B284,Miljö!$B$1:$BX$482,MATCH("Kärnkraftsandel för ursprungsspecificerad el ()",Miljö!$B$1:$O$1,0),FALSE)</f>
        <v>0</v>
      </c>
      <c r="BJ284">
        <f t="shared" si="101"/>
        <v>0</v>
      </c>
      <c r="BK284" t="str">
        <f>VLOOKUP(B284,Miljö!$B$1:$O$482,MATCH("Fossil andel i procent (%)",Miljö!$B$1:$O$1,0),FALSE)</f>
        <v>ET</v>
      </c>
      <c r="BL284">
        <f t="shared" si="102"/>
        <v>4.2690000000000001</v>
      </c>
      <c r="BO284" s="289">
        <f t="shared" si="103"/>
        <v>8.6671351604591228E-3</v>
      </c>
      <c r="BP284" s="239">
        <f t="shared" si="104"/>
        <v>0</v>
      </c>
      <c r="BQ284" s="239">
        <f t="shared" si="105"/>
        <v>0.99133286483954086</v>
      </c>
      <c r="BR284" s="239">
        <f t="shared" si="106"/>
        <v>0</v>
      </c>
      <c r="BS284" s="239"/>
      <c r="BT284" s="351">
        <f t="shared" si="107"/>
        <v>1</v>
      </c>
      <c r="BW284" s="289">
        <f>IF(AP284="ja",VLOOKUP(B284,Miljövärden!$B$2:$H$550,MATCH("Total andel fossilt",Miljövärden!$B$2:$H$2,0),FALSE),"")</f>
        <v>8.6671400000000003E-3</v>
      </c>
      <c r="BZ284" s="351">
        <f t="shared" si="108"/>
        <v>4.8395408774187798E-9</v>
      </c>
      <c r="CA284" s="353">
        <f t="shared" si="109"/>
        <v>0</v>
      </c>
    </row>
    <row r="285" spans="1:79" x14ac:dyDescent="0.25">
      <c r="A285" s="2" t="s">
        <v>439</v>
      </c>
      <c r="B285" s="2" t="s">
        <v>450</v>
      </c>
      <c r="C285">
        <f>VLOOKUP($B285,'Tillförd energi'!$B$1:$AI$700,MATCH(C$1,'Tillförd energi'!$B$1:$AQ$1,0),FALSE)</f>
        <v>0</v>
      </c>
      <c r="D285">
        <f>VLOOKUP($B285,'Tillförd energi'!$B$1:$AI$700,MATCH(D$1,'Tillförd energi'!$B$1:$AQ$1,0),FALSE)</f>
        <v>1.4931700000000001</v>
      </c>
      <c r="E285">
        <f>VLOOKUP($B285,'Tillförd energi'!$B$1:$AI$700,MATCH(E$1,'Tillförd energi'!$B$1:$AQ$1,0),FALSE)</f>
        <v>0</v>
      </c>
      <c r="F285">
        <f>VLOOKUP($B285,'Tillförd energi'!$B$1:$AI$700,MATCH(F$1,'Tillförd energi'!$B$1:$AQ$1,0),FALSE)</f>
        <v>0</v>
      </c>
      <c r="G285">
        <f>VLOOKUP($B285,'Tillförd energi'!$B$1:$AI$700,MATCH(G$1,'Tillförd energi'!$B$1:$AQ$1,0),FALSE)</f>
        <v>0</v>
      </c>
      <c r="H285">
        <f>VLOOKUP($B285,'Tillförd energi'!$B$1:$AI$700,MATCH(H$1,'Tillförd energi'!$B$1:$AQ$1,0),FALSE)</f>
        <v>0</v>
      </c>
      <c r="I285">
        <f>VLOOKUP($B285,'Tillförd energi'!$B$1:$AI$700,MATCH(I$1,'Tillförd energi'!$B$1:$AQ$1,0),FALSE)</f>
        <v>0</v>
      </c>
      <c r="J285">
        <f>VLOOKUP($B285,'Tillförd energi'!$B$1:$AI$700,MATCH(J$1,'Tillförd energi'!$B$1:$AQ$1,0),FALSE)</f>
        <v>0</v>
      </c>
      <c r="K285">
        <f>VLOOKUP($B285,'Tillförd energi'!$B$1:$AI$700,MATCH(K$1,'Tillförd energi'!$B$1:$AQ$1,0),FALSE)</f>
        <v>0</v>
      </c>
      <c r="L285">
        <f>VLOOKUP($B285,'Tillförd energi'!$B$1:$AI$700,MATCH(L$1,'Tillförd energi'!$B$1:$AQ$1,0),FALSE)</f>
        <v>0</v>
      </c>
      <c r="M285">
        <f>VLOOKUP($B285,'Tillförd energi'!$B$1:$AI$700,MATCH(M$1,'Tillförd energi'!$B$1:$AQ$1,0),FALSE)</f>
        <v>20.770900000000001</v>
      </c>
      <c r="N285">
        <f>VLOOKUP($B285,'Tillförd energi'!$B$1:$AI$700,MATCH(N$1,'Tillförd energi'!$B$1:$AQ$1,0),FALSE)</f>
        <v>0</v>
      </c>
      <c r="O285">
        <f>VLOOKUP($B285,'Tillförd energi'!$B$1:$AI$700,MATCH(O$1,'Tillförd energi'!$B$1:$AQ$1,0),FALSE)</f>
        <v>38.575000000000003</v>
      </c>
      <c r="P285">
        <f>VLOOKUP($B285,'Tillförd energi'!$B$1:$AI$700,MATCH(P$1,'Tillförd energi'!$B$1:$AQ$1,0),FALSE)</f>
        <v>0</v>
      </c>
      <c r="Q285">
        <f>VLOOKUP($B285,'Tillförd energi'!$B$1:$AI$700,MATCH(Q$1,'Tillförd energi'!$B$1:$AQ$1,0),FALSE)</f>
        <v>0</v>
      </c>
      <c r="R285">
        <f>VLOOKUP($B285,'Tillförd energi'!$B$1:$AI$700,MATCH(R$1,'Tillförd energi'!$B$1:$AQ$1,0),FALSE)</f>
        <v>12.1524</v>
      </c>
      <c r="S285">
        <f>VLOOKUP($B285,'Tillförd energi'!$B$1:$AI$700,MATCH(S$1,'Tillförd energi'!$B$1:$AQ$1,0),FALSE)</f>
        <v>0</v>
      </c>
      <c r="T285">
        <f>VLOOKUP($B285,'Tillförd energi'!$B$1:$AI$700,MATCH(T$1,'Tillförd energi'!$B$1:$AQ$1,0),FALSE)</f>
        <v>0</v>
      </c>
      <c r="U285">
        <f>VLOOKUP($B285,'Tillförd energi'!$B$1:$AI$700,MATCH(U$1,'Tillförd energi'!$B$1:$AQ$1,0),FALSE)</f>
        <v>0</v>
      </c>
      <c r="V285">
        <f>VLOOKUP($B285,'Tillförd energi'!$B$1:$AI$700,MATCH(V$1,'Tillförd energi'!$B$1:$AQ$1,0),FALSE)</f>
        <v>0</v>
      </c>
      <c r="W285">
        <f>VLOOKUP($B285,'Tillförd energi'!$B$1:$AI$700,MATCH(W$1,'Tillförd energi'!$B$1:$AQ$1,0),FALSE)</f>
        <v>0</v>
      </c>
      <c r="X285">
        <f>VLOOKUP($B285,'Tillförd energi'!$B$1:$AI$700,MATCH(X$1,'Tillförd energi'!$B$1:$AQ$1,0),FALSE)</f>
        <v>0</v>
      </c>
      <c r="Y285">
        <f>VLOOKUP($B285,'Tillförd energi'!$B$1:$AI$700,MATCH(Y$1,'Tillförd energi'!$B$1:$AQ$1,0),FALSE)</f>
        <v>0</v>
      </c>
      <c r="Z285">
        <f>VLOOKUP($B285,'Tillförd energi'!$B$1:$AI$700,MATCH(Z$1,'Tillförd energi'!$B$1:$AQ$1,0),FALSE)</f>
        <v>0</v>
      </c>
      <c r="AA285">
        <f>VLOOKUP($B285,'Tillförd energi'!$B$1:$AI$700,MATCH(AA$1,'Tillförd energi'!$B$1:$AQ$1,0),FALSE)</f>
        <v>0</v>
      </c>
      <c r="AB285">
        <f>VLOOKUP($B285,'Tillförd energi'!$B$1:$AI$700,MATCH(AB$1,'Tillförd energi'!$B$1:$AQ$1,0),FALSE)</f>
        <v>0</v>
      </c>
      <c r="AC285">
        <f>VLOOKUP($B285,'Tillförd energi'!$B$1:$AI$700,MATCH(AC$1,'Tillförd energi'!$B$1:$AQ$1,0),FALSE)</f>
        <v>0</v>
      </c>
      <c r="AD285">
        <f>VLOOKUP($B285,'Tillförd energi'!$B$1:$AI$700,MATCH(AD$1,'Tillförd energi'!$B$1:$AQ$1,0),FALSE)</f>
        <v>0</v>
      </c>
      <c r="AE285">
        <f>VLOOKUP($B285,'Tillförd energi'!$B$1:$AI$700,MATCH(AE$1,'Tillförd energi'!$B$1:$AQ$1,0),FALSE)</f>
        <v>0</v>
      </c>
      <c r="AF285">
        <f>VLOOKUP($B285,'Tillförd energi'!$B$1:$AI$700,MATCH(AF$1,'Tillförd energi'!$B$1:$AQ$1,0),FALSE)</f>
        <v>2.75793</v>
      </c>
      <c r="AG285">
        <f>IFERROR(VLOOKUP(B285,Miljö!$B$1:$AC$550,MATCH("Köpt mängd produktionsspecifik fjärrvärme:",Miljö!$B$1:$AC$1,0),FALSE)/1,0)</f>
        <v>0</v>
      </c>
      <c r="AI285">
        <f t="shared" si="88"/>
        <v>75.749400000000009</v>
      </c>
      <c r="AJ285">
        <f t="shared" si="89"/>
        <v>75.749400000000009</v>
      </c>
      <c r="AK285">
        <f>IF(ISERROR(1/VLOOKUP($B285,Leveranser!$B$1:$S$500,MATCH("såld värme (gwh)",Leveranser!$B$1:$S$1,0),FALSE)),"",VLOOKUP($B285,Leveranser!$B$1:$S$500,MATCH("såld värme (gwh)",Leveranser!$B$1:$S$1,0),FALSE))</f>
        <v>80.331999999999994</v>
      </c>
      <c r="AL285">
        <f>VLOOKUP($B285,Leveranser!$B$1:$Y$500,MATCH("Totalt såld fjärrvärme till andra fjärrvärmeföretag",Leveranser!$B$1:$AA$1,0),FALSE)</f>
        <v>0</v>
      </c>
      <c r="AM285">
        <f>IF(ISERROR(1/VLOOKUP($B285,Miljö!$B$1:$S$500,MATCH("Såld mängd produktionsspecifik fjärrvärme (GWh)",Miljö!$B$1:$R$1,0),FALSE)),0,VLOOKUP($B285,Miljö!$B$1:$S$500,MATCH("Såld mängd produktionsspecifik fjärrvärme (GWh)",Miljö!$B$1:$R$1,0),FALSE))</f>
        <v>0</v>
      </c>
      <c r="AN285" s="239">
        <f t="shared" si="90"/>
        <v>1.0604968488199245</v>
      </c>
      <c r="AP285" t="str">
        <f>IFERROR(VLOOKUP($B285,Miljövärden!$B$2:$H$550,7,FALSE),"Nej, saknas")</f>
        <v>Ja</v>
      </c>
      <c r="AQ285" t="str">
        <f>IFERROR(VLOOKUP($B285,Miljövärden!$B$2:$H$550,6,FALSE),"Nej, saknas")</f>
        <v>Ja</v>
      </c>
      <c r="AU285">
        <f t="shared" si="91"/>
        <v>2.75793</v>
      </c>
      <c r="AV285">
        <f t="shared" si="92"/>
        <v>0</v>
      </c>
      <c r="AW285">
        <f t="shared" si="93"/>
        <v>59.3459</v>
      </c>
      <c r="AX285">
        <f t="shared" si="94"/>
        <v>12.1524</v>
      </c>
      <c r="AZ285">
        <f t="shared" si="95"/>
        <v>71.4983</v>
      </c>
      <c r="BC285">
        <f t="shared" si="96"/>
        <v>1.4931700000000001</v>
      </c>
      <c r="BD285">
        <f t="shared" si="97"/>
        <v>0</v>
      </c>
      <c r="BE285">
        <f t="shared" si="98"/>
        <v>71.4983</v>
      </c>
      <c r="BF285">
        <f t="shared" si="99"/>
        <v>0</v>
      </c>
      <c r="BG285">
        <f t="shared" si="100"/>
        <v>2.75793</v>
      </c>
      <c r="BH285">
        <f>VLOOKUP(B285,Miljö!$B$1:$I$482,MATCH("Fossilandel för ursprungspecificerad el ()",Miljö!$B$1:$I$1,0),FALSE)</f>
        <v>0</v>
      </c>
      <c r="BI285">
        <f>VLOOKUP(B285,Miljö!$B$1:$BX$482,MATCH("Kärnkraftsandel för ursprungsspecificerad el ()",Miljö!$B$1:$O$1,0),FALSE)</f>
        <v>0</v>
      </c>
      <c r="BJ285">
        <f t="shared" si="101"/>
        <v>0</v>
      </c>
      <c r="BK285" t="str">
        <f>VLOOKUP(B285,Miljö!$B$1:$O$482,MATCH("Fossil andel i procent (%)",Miljö!$B$1:$O$1,0),FALSE)</f>
        <v>ET</v>
      </c>
      <c r="BL285">
        <f t="shared" si="102"/>
        <v>75.749400000000009</v>
      </c>
      <c r="BO285" s="289">
        <f t="shared" si="103"/>
        <v>1.9711971315944415E-2</v>
      </c>
      <c r="BP285" s="239">
        <f t="shared" si="104"/>
        <v>0</v>
      </c>
      <c r="BQ285" s="239">
        <f t="shared" si="105"/>
        <v>0.98028802868405551</v>
      </c>
      <c r="BR285" s="239">
        <f t="shared" si="106"/>
        <v>0</v>
      </c>
      <c r="BS285" s="239"/>
      <c r="BT285" s="351">
        <f t="shared" si="107"/>
        <v>0.99999999999999989</v>
      </c>
      <c r="BW285" s="289">
        <f>IF(AP285="ja",VLOOKUP(B285,Miljövärden!$B$2:$H$550,MATCH("Total andel fossilt",Miljövärden!$B$2:$H$2,0),FALSE),"")</f>
        <v>1.9712E-2</v>
      </c>
      <c r="BZ285" s="351">
        <f t="shared" si="108"/>
        <v>2.8684055585620483E-8</v>
      </c>
      <c r="CA285" s="353">
        <f t="shared" si="109"/>
        <v>0</v>
      </c>
    </row>
    <row r="286" spans="1:79" x14ac:dyDescent="0.25">
      <c r="A286" s="2" t="s">
        <v>439</v>
      </c>
      <c r="B286" s="2" t="s">
        <v>451</v>
      </c>
      <c r="C286">
        <f>VLOOKUP($B286,'Tillförd energi'!$B$1:$AI$700,MATCH(C$1,'Tillförd energi'!$B$1:$AQ$1,0),FALSE)</f>
        <v>0</v>
      </c>
      <c r="D286">
        <f>VLOOKUP($B286,'Tillförd energi'!$B$1:$AI$700,MATCH(D$1,'Tillförd energi'!$B$1:$AQ$1,0),FALSE)</f>
        <v>0.16200000000000001</v>
      </c>
      <c r="E286">
        <f>VLOOKUP($B286,'Tillförd energi'!$B$1:$AI$700,MATCH(E$1,'Tillförd energi'!$B$1:$AQ$1,0),FALSE)</f>
        <v>0</v>
      </c>
      <c r="F286">
        <f>VLOOKUP($B286,'Tillförd energi'!$B$1:$AI$700,MATCH(F$1,'Tillförd energi'!$B$1:$AQ$1,0),FALSE)</f>
        <v>0</v>
      </c>
      <c r="G286">
        <f>VLOOKUP($B286,'Tillförd energi'!$B$1:$AI$700,MATCH(G$1,'Tillförd energi'!$B$1:$AQ$1,0),FALSE)</f>
        <v>0</v>
      </c>
      <c r="H286">
        <f>VLOOKUP($B286,'Tillförd energi'!$B$1:$AI$700,MATCH(H$1,'Tillförd energi'!$B$1:$AQ$1,0),FALSE)</f>
        <v>0</v>
      </c>
      <c r="I286">
        <f>VLOOKUP($B286,'Tillförd energi'!$B$1:$AI$700,MATCH(I$1,'Tillförd energi'!$B$1:$AQ$1,0),FALSE)</f>
        <v>0</v>
      </c>
      <c r="J286">
        <f>VLOOKUP($B286,'Tillförd energi'!$B$1:$AI$700,MATCH(J$1,'Tillförd energi'!$B$1:$AQ$1,0),FALSE)</f>
        <v>0</v>
      </c>
      <c r="K286">
        <f>VLOOKUP($B286,'Tillförd energi'!$B$1:$AI$700,MATCH(K$1,'Tillförd energi'!$B$1:$AQ$1,0),FALSE)</f>
        <v>0</v>
      </c>
      <c r="L286">
        <f>VLOOKUP($B286,'Tillförd energi'!$B$1:$AI$700,MATCH(L$1,'Tillförd energi'!$B$1:$AQ$1,0),FALSE)</f>
        <v>0</v>
      </c>
      <c r="M286">
        <f>VLOOKUP($B286,'Tillförd energi'!$B$1:$AI$700,MATCH(M$1,'Tillförd energi'!$B$1:$AQ$1,0),FALSE)</f>
        <v>0</v>
      </c>
      <c r="N286">
        <f>VLOOKUP($B286,'Tillförd energi'!$B$1:$AI$700,MATCH(N$1,'Tillförd energi'!$B$1:$AQ$1,0),FALSE)</f>
        <v>0</v>
      </c>
      <c r="O286">
        <f>VLOOKUP($B286,'Tillförd energi'!$B$1:$AI$700,MATCH(O$1,'Tillförd energi'!$B$1:$AQ$1,0),FALSE)</f>
        <v>0</v>
      </c>
      <c r="P286">
        <f>VLOOKUP($B286,'Tillförd energi'!$B$1:$AI$700,MATCH(P$1,'Tillförd energi'!$B$1:$AQ$1,0),FALSE)</f>
        <v>0</v>
      </c>
      <c r="Q286">
        <f>VLOOKUP($B286,'Tillförd energi'!$B$1:$AI$700,MATCH(Q$1,'Tillförd energi'!$B$1:$AQ$1,0),FALSE)</f>
        <v>0</v>
      </c>
      <c r="R286">
        <f>VLOOKUP($B286,'Tillförd energi'!$B$1:$AI$700,MATCH(R$1,'Tillförd energi'!$B$1:$AQ$1,0),FALSE)</f>
        <v>10</v>
      </c>
      <c r="S286">
        <f>VLOOKUP($B286,'Tillförd energi'!$B$1:$AI$700,MATCH(S$1,'Tillförd energi'!$B$1:$AQ$1,0),FALSE)</f>
        <v>0</v>
      </c>
      <c r="T286">
        <f>VLOOKUP($B286,'Tillförd energi'!$B$1:$AI$700,MATCH(T$1,'Tillförd energi'!$B$1:$AQ$1,0),FALSE)</f>
        <v>0</v>
      </c>
      <c r="U286">
        <f>VLOOKUP($B286,'Tillförd energi'!$B$1:$AI$700,MATCH(U$1,'Tillförd energi'!$B$1:$AQ$1,0),FALSE)</f>
        <v>0</v>
      </c>
      <c r="V286">
        <f>VLOOKUP($B286,'Tillförd energi'!$B$1:$AI$700,MATCH(V$1,'Tillförd energi'!$B$1:$AQ$1,0),FALSE)</f>
        <v>0</v>
      </c>
      <c r="W286">
        <f>VLOOKUP($B286,'Tillförd energi'!$B$1:$AI$700,MATCH(W$1,'Tillförd energi'!$B$1:$AQ$1,0),FALSE)</f>
        <v>0</v>
      </c>
      <c r="X286">
        <f>VLOOKUP($B286,'Tillförd energi'!$B$1:$AI$700,MATCH(X$1,'Tillförd energi'!$B$1:$AQ$1,0),FALSE)</f>
        <v>0</v>
      </c>
      <c r="Y286">
        <f>VLOOKUP($B286,'Tillförd energi'!$B$1:$AI$700,MATCH(Y$1,'Tillförd energi'!$B$1:$AQ$1,0),FALSE)</f>
        <v>0</v>
      </c>
      <c r="Z286">
        <f>VLOOKUP($B286,'Tillförd energi'!$B$1:$AI$700,MATCH(Z$1,'Tillförd energi'!$B$1:$AQ$1,0),FALSE)</f>
        <v>0.193</v>
      </c>
      <c r="AA286">
        <f>VLOOKUP($B286,'Tillförd energi'!$B$1:$AI$700,MATCH(AA$1,'Tillförd energi'!$B$1:$AQ$1,0),FALSE)</f>
        <v>0</v>
      </c>
      <c r="AB286">
        <f>VLOOKUP($B286,'Tillförd energi'!$B$1:$AI$700,MATCH(AB$1,'Tillförd energi'!$B$1:$AQ$1,0),FALSE)</f>
        <v>0</v>
      </c>
      <c r="AC286">
        <f>VLOOKUP($B286,'Tillförd energi'!$B$1:$AI$700,MATCH(AC$1,'Tillförd energi'!$B$1:$AQ$1,0),FALSE)</f>
        <v>0</v>
      </c>
      <c r="AD286">
        <f>VLOOKUP($B286,'Tillförd energi'!$B$1:$AI$700,MATCH(AD$1,'Tillförd energi'!$B$1:$AQ$1,0),FALSE)</f>
        <v>6.1310000000000002</v>
      </c>
      <c r="AE286">
        <f>VLOOKUP($B286,'Tillförd energi'!$B$1:$AI$700,MATCH(AE$1,'Tillförd energi'!$B$1:$AQ$1,0),FALSE)</f>
        <v>0</v>
      </c>
      <c r="AF286">
        <f>VLOOKUP($B286,'Tillförd energi'!$B$1:$AI$700,MATCH(AF$1,'Tillförd energi'!$B$1:$AQ$1,0),FALSE)</f>
        <v>0.14099999999999999</v>
      </c>
      <c r="AG286">
        <f>IFERROR(VLOOKUP(B286,Miljö!$B$1:$AC$550,MATCH("Köpt mängd produktionsspecifik fjärrvärme:",Miljö!$B$1:$AC$1,0),FALSE)/1,0)</f>
        <v>0</v>
      </c>
      <c r="AI286">
        <f t="shared" si="88"/>
        <v>16.626999999999999</v>
      </c>
      <c r="AJ286">
        <f t="shared" si="89"/>
        <v>16.626999999999999</v>
      </c>
      <c r="AK286">
        <f>IF(ISERROR(1/VLOOKUP($B286,Leveranser!$B$1:$S$500,MATCH("såld värme (gwh)",Leveranser!$B$1:$S$1,0),FALSE)),"",VLOOKUP($B286,Leveranser!$B$1:$S$500,MATCH("såld värme (gwh)",Leveranser!$B$1:$S$1,0),FALSE))</f>
        <v>13.19</v>
      </c>
      <c r="AL286">
        <f>VLOOKUP($B286,Leveranser!$B$1:$Y$500,MATCH("Totalt såld fjärrvärme till andra fjärrvärmeföretag",Leveranser!$B$1:$AA$1,0),FALSE)</f>
        <v>0</v>
      </c>
      <c r="AM286">
        <f>IF(ISERROR(1/VLOOKUP($B286,Miljö!$B$1:$S$500,MATCH("Såld mängd produktionsspecifik fjärrvärme (GWh)",Miljö!$B$1:$R$1,0),FALSE)),0,VLOOKUP($B286,Miljö!$B$1:$S$500,MATCH("Såld mängd produktionsspecifik fjärrvärme (GWh)",Miljö!$B$1:$R$1,0),FALSE))</f>
        <v>0</v>
      </c>
      <c r="AN286" s="239">
        <f t="shared" si="90"/>
        <v>0.79328802550069166</v>
      </c>
      <c r="AP286" t="str">
        <f>IFERROR(VLOOKUP($B286,Miljövärden!$B$2:$H$550,7,FALSE),"Nej, saknas")</f>
        <v>Ja</v>
      </c>
      <c r="AQ286" t="str">
        <f>IFERROR(VLOOKUP($B286,Miljövärden!$B$2:$H$550,6,FALSE),"Nej, saknas")</f>
        <v>Ja</v>
      </c>
      <c r="AU286">
        <f t="shared" si="91"/>
        <v>0.33399999999999996</v>
      </c>
      <c r="AV286">
        <f t="shared" si="92"/>
        <v>0</v>
      </c>
      <c r="AW286">
        <f t="shared" si="93"/>
        <v>0</v>
      </c>
      <c r="AX286">
        <f t="shared" si="94"/>
        <v>10</v>
      </c>
      <c r="AZ286">
        <f t="shared" si="95"/>
        <v>10</v>
      </c>
      <c r="BC286">
        <f t="shared" si="96"/>
        <v>0.16200000000000001</v>
      </c>
      <c r="BD286">
        <f t="shared" si="97"/>
        <v>0</v>
      </c>
      <c r="BE286">
        <f t="shared" si="98"/>
        <v>10</v>
      </c>
      <c r="BF286">
        <f t="shared" si="99"/>
        <v>6.1310000000000002</v>
      </c>
      <c r="BG286">
        <f t="shared" si="100"/>
        <v>0.33399999999999996</v>
      </c>
      <c r="BH286">
        <f>VLOOKUP(B286,Miljö!$B$1:$I$482,MATCH("Fossilandel för ursprungspecificerad el ()",Miljö!$B$1:$I$1,0),FALSE)</f>
        <v>0</v>
      </c>
      <c r="BI286">
        <f>VLOOKUP(B286,Miljö!$B$1:$BX$482,MATCH("Kärnkraftsandel för ursprungsspecificerad el ()",Miljö!$B$1:$O$1,0),FALSE)</f>
        <v>0</v>
      </c>
      <c r="BJ286">
        <f t="shared" si="101"/>
        <v>0</v>
      </c>
      <c r="BK286" t="str">
        <f>VLOOKUP(B286,Miljö!$B$1:$O$482,MATCH("Fossil andel i procent (%)",Miljö!$B$1:$O$1,0),FALSE)</f>
        <v>ET</v>
      </c>
      <c r="BL286">
        <f t="shared" si="102"/>
        <v>16.626999999999999</v>
      </c>
      <c r="BO286" s="289">
        <f t="shared" si="103"/>
        <v>9.7431887893185791E-3</v>
      </c>
      <c r="BP286" s="239">
        <f t="shared" si="104"/>
        <v>0</v>
      </c>
      <c r="BQ286" s="239">
        <f t="shared" si="105"/>
        <v>0.6215192157334456</v>
      </c>
      <c r="BR286" s="239">
        <f t="shared" si="106"/>
        <v>0.36873759547723584</v>
      </c>
      <c r="BS286" s="239"/>
      <c r="BT286" s="351">
        <f t="shared" si="107"/>
        <v>1</v>
      </c>
      <c r="BW286" s="289">
        <f>IF(AP286="ja",VLOOKUP(B286,Miljövärden!$B$2:$H$550,MATCH("Total andel fossilt",Miljövärden!$B$2:$H$2,0),FALSE),"")</f>
        <v>9.7431900000000005E-3</v>
      </c>
      <c r="BZ286" s="351">
        <f t="shared" si="108"/>
        <v>1.2106814214346562E-9</v>
      </c>
      <c r="CA286" s="353">
        <f t="shared" si="109"/>
        <v>0</v>
      </c>
    </row>
    <row r="287" spans="1:79" x14ac:dyDescent="0.25">
      <c r="A287" s="2" t="s">
        <v>439</v>
      </c>
      <c r="B287" s="2" t="s">
        <v>452</v>
      </c>
      <c r="C287">
        <f>VLOOKUP($B287,'Tillförd energi'!$B$1:$AI$700,MATCH(C$1,'Tillförd energi'!$B$1:$AQ$1,0),FALSE)</f>
        <v>0</v>
      </c>
      <c r="D287">
        <f>VLOOKUP($B287,'Tillförd energi'!$B$1:$AI$700,MATCH(D$1,'Tillförd energi'!$B$1:$AQ$1,0),FALSE)</f>
        <v>0.115</v>
      </c>
      <c r="E287">
        <f>VLOOKUP($B287,'Tillförd energi'!$B$1:$AI$700,MATCH(E$1,'Tillförd energi'!$B$1:$AQ$1,0),FALSE)</f>
        <v>0</v>
      </c>
      <c r="F287">
        <f>VLOOKUP($B287,'Tillförd energi'!$B$1:$AI$700,MATCH(F$1,'Tillförd energi'!$B$1:$AQ$1,0),FALSE)</f>
        <v>0</v>
      </c>
      <c r="G287">
        <f>VLOOKUP($B287,'Tillförd energi'!$B$1:$AI$700,MATCH(G$1,'Tillförd energi'!$B$1:$AQ$1,0),FALSE)</f>
        <v>0</v>
      </c>
      <c r="H287">
        <f>VLOOKUP($B287,'Tillförd energi'!$B$1:$AI$700,MATCH(H$1,'Tillförd energi'!$B$1:$AQ$1,0),FALSE)</f>
        <v>0</v>
      </c>
      <c r="I287">
        <f>VLOOKUP($B287,'Tillförd energi'!$B$1:$AI$700,MATCH(I$1,'Tillförd energi'!$B$1:$AQ$1,0),FALSE)</f>
        <v>0</v>
      </c>
      <c r="J287">
        <f>VLOOKUP($B287,'Tillförd energi'!$B$1:$AI$700,MATCH(J$1,'Tillförd energi'!$B$1:$AQ$1,0),FALSE)</f>
        <v>0</v>
      </c>
      <c r="K287">
        <f>VLOOKUP($B287,'Tillförd energi'!$B$1:$AI$700,MATCH(K$1,'Tillförd energi'!$B$1:$AQ$1,0),FALSE)</f>
        <v>0</v>
      </c>
      <c r="L287">
        <f>VLOOKUP($B287,'Tillförd energi'!$B$1:$AI$700,MATCH(L$1,'Tillförd energi'!$B$1:$AQ$1,0),FALSE)</f>
        <v>0</v>
      </c>
      <c r="M287">
        <f>VLOOKUP($B287,'Tillförd energi'!$B$1:$AI$700,MATCH(M$1,'Tillförd energi'!$B$1:$AQ$1,0),FALSE)</f>
        <v>0</v>
      </c>
      <c r="N287">
        <f>VLOOKUP($B287,'Tillförd energi'!$B$1:$AI$700,MATCH(N$1,'Tillförd energi'!$B$1:$AQ$1,0),FALSE)</f>
        <v>0</v>
      </c>
      <c r="O287">
        <f>VLOOKUP($B287,'Tillförd energi'!$B$1:$AI$700,MATCH(O$1,'Tillförd energi'!$B$1:$AQ$1,0),FALSE)</f>
        <v>0</v>
      </c>
      <c r="P287">
        <f>VLOOKUP($B287,'Tillförd energi'!$B$1:$AI$700,MATCH(P$1,'Tillförd energi'!$B$1:$AQ$1,0),FALSE)</f>
        <v>0</v>
      </c>
      <c r="Q287">
        <f>VLOOKUP($B287,'Tillförd energi'!$B$1:$AI$700,MATCH(Q$1,'Tillförd energi'!$B$1:$AQ$1,0),FALSE)</f>
        <v>0</v>
      </c>
      <c r="R287">
        <f>VLOOKUP($B287,'Tillförd energi'!$B$1:$AI$700,MATCH(R$1,'Tillförd energi'!$B$1:$AQ$1,0),FALSE)</f>
        <v>13.766999999999999</v>
      </c>
      <c r="S287">
        <f>VLOOKUP($B287,'Tillförd energi'!$B$1:$AI$700,MATCH(S$1,'Tillförd energi'!$B$1:$AQ$1,0),FALSE)</f>
        <v>0</v>
      </c>
      <c r="T287">
        <f>VLOOKUP($B287,'Tillförd energi'!$B$1:$AI$700,MATCH(T$1,'Tillförd energi'!$B$1:$AQ$1,0),FALSE)</f>
        <v>0</v>
      </c>
      <c r="U287">
        <f>VLOOKUP($B287,'Tillförd energi'!$B$1:$AI$700,MATCH(U$1,'Tillförd energi'!$B$1:$AQ$1,0),FALSE)</f>
        <v>0</v>
      </c>
      <c r="V287">
        <f>VLOOKUP($B287,'Tillförd energi'!$B$1:$AI$700,MATCH(V$1,'Tillförd energi'!$B$1:$AQ$1,0),FALSE)</f>
        <v>0</v>
      </c>
      <c r="W287">
        <f>VLOOKUP($B287,'Tillförd energi'!$B$1:$AI$700,MATCH(W$1,'Tillförd energi'!$B$1:$AQ$1,0),FALSE)</f>
        <v>0</v>
      </c>
      <c r="X287">
        <f>VLOOKUP($B287,'Tillförd energi'!$B$1:$AI$700,MATCH(X$1,'Tillförd energi'!$B$1:$AQ$1,0),FALSE)</f>
        <v>0</v>
      </c>
      <c r="Y287">
        <f>VLOOKUP($B287,'Tillförd energi'!$B$1:$AI$700,MATCH(Y$1,'Tillförd energi'!$B$1:$AQ$1,0),FALSE)</f>
        <v>0</v>
      </c>
      <c r="Z287">
        <f>VLOOKUP($B287,'Tillförd energi'!$B$1:$AI$700,MATCH(Z$1,'Tillförd energi'!$B$1:$AQ$1,0),FALSE)</f>
        <v>0</v>
      </c>
      <c r="AA287">
        <f>VLOOKUP($B287,'Tillförd energi'!$B$1:$AI$700,MATCH(AA$1,'Tillförd energi'!$B$1:$AQ$1,0),FALSE)</f>
        <v>0</v>
      </c>
      <c r="AB287">
        <f>VLOOKUP($B287,'Tillförd energi'!$B$1:$AI$700,MATCH(AB$1,'Tillförd energi'!$B$1:$AQ$1,0),FALSE)</f>
        <v>0</v>
      </c>
      <c r="AC287">
        <f>VLOOKUP($B287,'Tillförd energi'!$B$1:$AI$700,MATCH(AC$1,'Tillförd energi'!$B$1:$AQ$1,0),FALSE)</f>
        <v>0</v>
      </c>
      <c r="AD287">
        <f>VLOOKUP($B287,'Tillförd energi'!$B$1:$AI$700,MATCH(AD$1,'Tillförd energi'!$B$1:$AQ$1,0),FALSE)</f>
        <v>0</v>
      </c>
      <c r="AE287">
        <f>VLOOKUP($B287,'Tillförd energi'!$B$1:$AI$700,MATCH(AE$1,'Tillförd energi'!$B$1:$AQ$1,0),FALSE)</f>
        <v>0</v>
      </c>
      <c r="AF287">
        <f>VLOOKUP($B287,'Tillförd energi'!$B$1:$AI$700,MATCH(AF$1,'Tillförd energi'!$B$1:$AQ$1,0),FALSE)</f>
        <v>0.107</v>
      </c>
      <c r="AG287">
        <f>IFERROR(VLOOKUP(B287,Miljö!$B$1:$AC$550,MATCH("Köpt mängd produktionsspecifik fjärrvärme:",Miljö!$B$1:$AC$1,0),FALSE)/1,0)</f>
        <v>0</v>
      </c>
      <c r="AI287">
        <f t="shared" si="88"/>
        <v>13.988999999999999</v>
      </c>
      <c r="AJ287">
        <f t="shared" si="89"/>
        <v>13.988999999999999</v>
      </c>
      <c r="AK287">
        <f>IF(ISERROR(1/VLOOKUP($B287,Leveranser!$B$1:$S$500,MATCH("såld värme (gwh)",Leveranser!$B$1:$S$1,0),FALSE)),"",VLOOKUP($B287,Leveranser!$B$1:$S$500,MATCH("såld värme (gwh)",Leveranser!$B$1:$S$1,0),FALSE))</f>
        <v>10.973000000000001</v>
      </c>
      <c r="AL287">
        <f>VLOOKUP($B287,Leveranser!$B$1:$Y$500,MATCH("Totalt såld fjärrvärme till andra fjärrvärmeföretag",Leveranser!$B$1:$AA$1,0),FALSE)</f>
        <v>0</v>
      </c>
      <c r="AM287">
        <f>IF(ISERROR(1/VLOOKUP($B287,Miljö!$B$1:$S$500,MATCH("Såld mängd produktionsspecifik fjärrvärme (GWh)",Miljö!$B$1:$R$1,0),FALSE)),0,VLOOKUP($B287,Miljö!$B$1:$S$500,MATCH("Såld mängd produktionsspecifik fjärrvärme (GWh)",Miljö!$B$1:$R$1,0),FALSE))</f>
        <v>0</v>
      </c>
      <c r="AN287" s="239">
        <f t="shared" si="90"/>
        <v>0.78440203016655952</v>
      </c>
      <c r="AP287" t="str">
        <f>IFERROR(VLOOKUP($B287,Miljövärden!$B$2:$H$550,7,FALSE),"Nej, saknas")</f>
        <v>Ja</v>
      </c>
      <c r="AQ287" t="str">
        <f>IFERROR(VLOOKUP($B287,Miljövärden!$B$2:$H$550,6,FALSE),"Nej, saknas")</f>
        <v>Ja</v>
      </c>
      <c r="AU287">
        <f t="shared" si="91"/>
        <v>0.107</v>
      </c>
      <c r="AV287">
        <f t="shared" si="92"/>
        <v>0</v>
      </c>
      <c r="AW287">
        <f t="shared" si="93"/>
        <v>0</v>
      </c>
      <c r="AX287">
        <f t="shared" si="94"/>
        <v>13.766999999999999</v>
      </c>
      <c r="AZ287">
        <f t="shared" si="95"/>
        <v>13.766999999999999</v>
      </c>
      <c r="BC287">
        <f t="shared" si="96"/>
        <v>0.115</v>
      </c>
      <c r="BD287">
        <f t="shared" si="97"/>
        <v>0</v>
      </c>
      <c r="BE287">
        <f t="shared" si="98"/>
        <v>13.766999999999999</v>
      </c>
      <c r="BF287">
        <f t="shared" si="99"/>
        <v>0</v>
      </c>
      <c r="BG287">
        <f t="shared" si="100"/>
        <v>0.107</v>
      </c>
      <c r="BH287">
        <f>VLOOKUP(B287,Miljö!$B$1:$I$482,MATCH("Fossilandel för ursprungspecificerad el ()",Miljö!$B$1:$I$1,0),FALSE)</f>
        <v>0</v>
      </c>
      <c r="BI287">
        <f>VLOOKUP(B287,Miljö!$B$1:$BX$482,MATCH("Kärnkraftsandel för ursprungsspecificerad el ()",Miljö!$B$1:$O$1,0),FALSE)</f>
        <v>0</v>
      </c>
      <c r="BJ287">
        <f t="shared" si="101"/>
        <v>0</v>
      </c>
      <c r="BK287" t="str">
        <f>VLOOKUP(B287,Miljö!$B$1:$O$482,MATCH("Fossil andel i procent (%)",Miljö!$B$1:$O$1,0),FALSE)</f>
        <v>ET</v>
      </c>
      <c r="BL287">
        <f t="shared" si="102"/>
        <v>13.988999999999999</v>
      </c>
      <c r="BO287" s="289">
        <f t="shared" si="103"/>
        <v>8.2207448709700481E-3</v>
      </c>
      <c r="BP287" s="239">
        <f t="shared" si="104"/>
        <v>0</v>
      </c>
      <c r="BQ287" s="239">
        <f t="shared" si="105"/>
        <v>0.99177925512902998</v>
      </c>
      <c r="BR287" s="239">
        <f t="shared" si="106"/>
        <v>0</v>
      </c>
      <c r="BS287" s="239"/>
      <c r="BT287" s="351">
        <f t="shared" si="107"/>
        <v>1</v>
      </c>
      <c r="BW287" s="289">
        <f>IF(AP287="ja",VLOOKUP(B287,Miljövärden!$B$2:$H$550,MATCH("Total andel fossilt",Miljövärden!$B$2:$H$2,0),FALSE),"")</f>
        <v>8.2207400000000007E-3</v>
      </c>
      <c r="BZ287" s="351">
        <f t="shared" si="108"/>
        <v>-4.8709700474491857E-9</v>
      </c>
      <c r="CA287" s="353">
        <f t="shared" si="109"/>
        <v>0</v>
      </c>
    </row>
    <row r="288" spans="1:79" x14ac:dyDescent="0.25">
      <c r="A288" s="2" t="s">
        <v>439</v>
      </c>
      <c r="B288" s="2" t="s">
        <v>453</v>
      </c>
      <c r="C288">
        <f>VLOOKUP($B288,'Tillförd energi'!$B$1:$AI$700,MATCH(C$1,'Tillförd energi'!$B$1:$AQ$1,0),FALSE)</f>
        <v>0</v>
      </c>
      <c r="D288">
        <f>VLOOKUP($B288,'Tillförd energi'!$B$1:$AI$700,MATCH(D$1,'Tillförd energi'!$B$1:$AQ$1,0),FALSE)</f>
        <v>2.2642600000000002</v>
      </c>
      <c r="E288">
        <f>VLOOKUP($B288,'Tillförd energi'!$B$1:$AI$700,MATCH(E$1,'Tillförd energi'!$B$1:$AQ$1,0),FALSE)</f>
        <v>0</v>
      </c>
      <c r="F288">
        <f>VLOOKUP($B288,'Tillförd energi'!$B$1:$AI$700,MATCH(F$1,'Tillförd energi'!$B$1:$AQ$1,0),FALSE)</f>
        <v>0</v>
      </c>
      <c r="G288">
        <f>VLOOKUP($B288,'Tillförd energi'!$B$1:$AI$700,MATCH(G$1,'Tillförd energi'!$B$1:$AQ$1,0),FALSE)</f>
        <v>0</v>
      </c>
      <c r="H288">
        <f>VLOOKUP($B288,'Tillförd energi'!$B$1:$AI$700,MATCH(H$1,'Tillförd energi'!$B$1:$AQ$1,0),FALSE)</f>
        <v>0</v>
      </c>
      <c r="I288">
        <f>VLOOKUP($B288,'Tillförd energi'!$B$1:$AI$700,MATCH(I$1,'Tillförd energi'!$B$1:$AQ$1,0),FALSE)</f>
        <v>0</v>
      </c>
      <c r="J288">
        <f>VLOOKUP($B288,'Tillförd energi'!$B$1:$AI$700,MATCH(J$1,'Tillförd energi'!$B$1:$AQ$1,0),FALSE)</f>
        <v>0</v>
      </c>
      <c r="K288">
        <f>VLOOKUP($B288,'Tillförd energi'!$B$1:$AI$700,MATCH(K$1,'Tillförd energi'!$B$1:$AQ$1,0),FALSE)</f>
        <v>0</v>
      </c>
      <c r="L288">
        <f>VLOOKUP($B288,'Tillförd energi'!$B$1:$AI$700,MATCH(L$1,'Tillförd energi'!$B$1:$AQ$1,0),FALSE)</f>
        <v>0</v>
      </c>
      <c r="M288">
        <f>VLOOKUP($B288,'Tillförd energi'!$B$1:$AI$700,MATCH(M$1,'Tillförd energi'!$B$1:$AQ$1,0),FALSE)</f>
        <v>66.441100000000006</v>
      </c>
      <c r="N288">
        <f>VLOOKUP($B288,'Tillförd energi'!$B$1:$AI$700,MATCH(N$1,'Tillförd energi'!$B$1:$AQ$1,0),FALSE)</f>
        <v>22.018799999999999</v>
      </c>
      <c r="O288">
        <f>VLOOKUP($B288,'Tillförd energi'!$B$1:$AI$700,MATCH(O$1,'Tillförd energi'!$B$1:$AQ$1,0),FALSE)</f>
        <v>57.987200000000001</v>
      </c>
      <c r="P288">
        <f>VLOOKUP($B288,'Tillförd energi'!$B$1:$AI$700,MATCH(P$1,'Tillförd energi'!$B$1:$AQ$1,0),FALSE)</f>
        <v>5.8388200000000001</v>
      </c>
      <c r="Q288">
        <f>VLOOKUP($B288,'Tillförd energi'!$B$1:$AI$700,MATCH(Q$1,'Tillförd energi'!$B$1:$AQ$1,0),FALSE)</f>
        <v>52.668300000000002</v>
      </c>
      <c r="R288">
        <f>VLOOKUP($B288,'Tillförd energi'!$B$1:$AI$700,MATCH(R$1,'Tillförd energi'!$B$1:$AQ$1,0),FALSE)</f>
        <v>0</v>
      </c>
      <c r="S288">
        <f>VLOOKUP($B288,'Tillförd energi'!$B$1:$AI$700,MATCH(S$1,'Tillförd energi'!$B$1:$AQ$1,0),FALSE)</f>
        <v>0</v>
      </c>
      <c r="T288">
        <f>VLOOKUP($B288,'Tillförd energi'!$B$1:$AI$700,MATCH(T$1,'Tillförd energi'!$B$1:$AQ$1,0),FALSE)</f>
        <v>0</v>
      </c>
      <c r="U288">
        <f>VLOOKUP($B288,'Tillförd energi'!$B$1:$AI$700,MATCH(U$1,'Tillförd energi'!$B$1:$AQ$1,0),FALSE)</f>
        <v>0</v>
      </c>
      <c r="V288">
        <f>VLOOKUP($B288,'Tillförd energi'!$B$1:$AI$700,MATCH(V$1,'Tillförd energi'!$B$1:$AQ$1,0),FALSE)</f>
        <v>0</v>
      </c>
      <c r="W288">
        <f>VLOOKUP($B288,'Tillförd energi'!$B$1:$AI$700,MATCH(W$1,'Tillförd energi'!$B$1:$AQ$1,0),FALSE)</f>
        <v>0</v>
      </c>
      <c r="X288">
        <f>VLOOKUP($B288,'Tillförd energi'!$B$1:$AI$700,MATCH(X$1,'Tillförd energi'!$B$1:$AQ$1,0),FALSE)</f>
        <v>0</v>
      </c>
      <c r="Y288">
        <f>VLOOKUP($B288,'Tillförd energi'!$B$1:$AI$700,MATCH(Y$1,'Tillförd energi'!$B$1:$AQ$1,0),FALSE)</f>
        <v>31.506900000000002</v>
      </c>
      <c r="Z288">
        <f>VLOOKUP($B288,'Tillförd energi'!$B$1:$AI$700,MATCH(Z$1,'Tillförd energi'!$B$1:$AQ$1,0),FALSE)</f>
        <v>0</v>
      </c>
      <c r="AA288">
        <f>VLOOKUP($B288,'Tillförd energi'!$B$1:$AI$700,MATCH(AA$1,'Tillförd energi'!$B$1:$AQ$1,0),FALSE)</f>
        <v>0</v>
      </c>
      <c r="AB288">
        <f>VLOOKUP($B288,'Tillförd energi'!$B$1:$AI$700,MATCH(AB$1,'Tillförd energi'!$B$1:$AQ$1,0),FALSE)</f>
        <v>0</v>
      </c>
      <c r="AC288">
        <f>VLOOKUP($B288,'Tillförd energi'!$B$1:$AI$700,MATCH(AC$1,'Tillförd energi'!$B$1:$AQ$1,0),FALSE)</f>
        <v>83.918000000000006</v>
      </c>
      <c r="AD288">
        <f>VLOOKUP($B288,'Tillförd energi'!$B$1:$AI$700,MATCH(AD$1,'Tillförd energi'!$B$1:$AQ$1,0),FALSE)</f>
        <v>0</v>
      </c>
      <c r="AE288">
        <f>VLOOKUP($B288,'Tillförd energi'!$B$1:$AI$700,MATCH(AE$1,'Tillförd energi'!$B$1:$AQ$1,0),FALSE)</f>
        <v>0</v>
      </c>
      <c r="AF288">
        <f>VLOOKUP($B288,'Tillförd energi'!$B$1:$AI$700,MATCH(AF$1,'Tillförd energi'!$B$1:$AQ$1,0),FALSE)</f>
        <v>13.2919</v>
      </c>
      <c r="AG288">
        <f>IFERROR(VLOOKUP(B288,Miljö!$B$1:$AC$550,MATCH("Köpt mängd produktionsspecifik fjärrvärme:",Miljö!$B$1:$AC$1,0),FALSE)/1,0)</f>
        <v>0</v>
      </c>
      <c r="AI288">
        <f t="shared" si="88"/>
        <v>335.93527999999998</v>
      </c>
      <c r="AJ288">
        <f t="shared" si="89"/>
        <v>335.93527999999998</v>
      </c>
      <c r="AK288">
        <f>IF(ISERROR(1/VLOOKUP($B288,Leveranser!$B$1:$S$500,MATCH("såld värme (gwh)",Leveranser!$B$1:$S$1,0),FALSE)),"",VLOOKUP($B288,Leveranser!$B$1:$S$500,MATCH("såld värme (gwh)",Leveranser!$B$1:$S$1,0),FALSE))</f>
        <v>324.74</v>
      </c>
      <c r="AL288">
        <f>VLOOKUP($B288,Leveranser!$B$1:$Y$500,MATCH("Totalt såld fjärrvärme till andra fjärrvärmeföretag",Leveranser!$B$1:$AA$1,0),FALSE)</f>
        <v>0</v>
      </c>
      <c r="AM288">
        <f>IF(ISERROR(1/VLOOKUP($B288,Miljö!$B$1:$S$500,MATCH("Såld mängd produktionsspecifik fjärrvärme (GWh)",Miljö!$B$1:$R$1,0),FALSE)),0,VLOOKUP($B288,Miljö!$B$1:$S$500,MATCH("Såld mängd produktionsspecifik fjärrvärme (GWh)",Miljö!$B$1:$R$1,0),FALSE))</f>
        <v>0</v>
      </c>
      <c r="AN288" s="239">
        <f t="shared" si="90"/>
        <v>0.96667429512017922</v>
      </c>
      <c r="AP288" t="str">
        <f>IFERROR(VLOOKUP($B288,Miljövärden!$B$2:$H$550,7,FALSE),"Nej, saknas")</f>
        <v>Ja</v>
      </c>
      <c r="AQ288" t="str">
        <f>IFERROR(VLOOKUP($B288,Miljövärden!$B$2:$H$550,6,FALSE),"Nej, saknas")</f>
        <v>Ja</v>
      </c>
      <c r="AU288">
        <f t="shared" si="91"/>
        <v>13.2919</v>
      </c>
      <c r="AV288">
        <f t="shared" si="92"/>
        <v>0</v>
      </c>
      <c r="AW288">
        <f t="shared" si="93"/>
        <v>204.95422000000002</v>
      </c>
      <c r="AX288">
        <f t="shared" si="94"/>
        <v>0</v>
      </c>
      <c r="AZ288">
        <f t="shared" si="95"/>
        <v>204.95422000000002</v>
      </c>
      <c r="BC288">
        <f t="shared" si="96"/>
        <v>2.2642600000000002</v>
      </c>
      <c r="BD288">
        <f t="shared" si="97"/>
        <v>31.506900000000002</v>
      </c>
      <c r="BE288">
        <f t="shared" si="98"/>
        <v>204.95422000000002</v>
      </c>
      <c r="BF288">
        <f t="shared" si="99"/>
        <v>83.918000000000006</v>
      </c>
      <c r="BG288">
        <f t="shared" si="100"/>
        <v>13.2919</v>
      </c>
      <c r="BH288">
        <f>VLOOKUP(B288,Miljö!$B$1:$I$482,MATCH("Fossilandel för ursprungspecificerad el ()",Miljö!$B$1:$I$1,0),FALSE)</f>
        <v>0</v>
      </c>
      <c r="BI288">
        <f>VLOOKUP(B288,Miljö!$B$1:$BX$482,MATCH("Kärnkraftsandel för ursprungsspecificerad el ()",Miljö!$B$1:$O$1,0),FALSE)</f>
        <v>0</v>
      </c>
      <c r="BJ288">
        <f t="shared" si="101"/>
        <v>0</v>
      </c>
      <c r="BK288" t="str">
        <f>VLOOKUP(B288,Miljö!$B$1:$O$482,MATCH("Fossil andel i procent (%)",Miljö!$B$1:$O$1,0),FALSE)</f>
        <v>ET</v>
      </c>
      <c r="BL288">
        <f t="shared" si="102"/>
        <v>335.93528000000003</v>
      </c>
      <c r="BO288" s="289">
        <f t="shared" si="103"/>
        <v>6.7401673322313753E-3</v>
      </c>
      <c r="BP288" s="239">
        <f t="shared" si="104"/>
        <v>9.3788601185323547E-2</v>
      </c>
      <c r="BQ288" s="239">
        <f t="shared" si="105"/>
        <v>0.64966716207955288</v>
      </c>
      <c r="BR288" s="239">
        <f t="shared" si="106"/>
        <v>0.24980406940289213</v>
      </c>
      <c r="BS288" s="239"/>
      <c r="BT288" s="351">
        <f t="shared" si="107"/>
        <v>0.99999999999999989</v>
      </c>
      <c r="BW288" s="289">
        <f>IF(AP288="ja",VLOOKUP(B288,Miljövärden!$B$2:$H$550,MATCH("Total andel fossilt",Miljövärden!$B$2:$H$2,0),FALSE),"")</f>
        <v>6.7401700000000002E-3</v>
      </c>
      <c r="BZ288" s="351">
        <f t="shared" si="108"/>
        <v>2.6677686249323984E-9</v>
      </c>
      <c r="CA288" s="353">
        <f t="shared" si="109"/>
        <v>0</v>
      </c>
    </row>
    <row r="289" spans="1:79" x14ac:dyDescent="0.25">
      <c r="A289" s="2" t="s">
        <v>439</v>
      </c>
      <c r="B289" s="2" t="s">
        <v>454</v>
      </c>
      <c r="C289">
        <f>VLOOKUP($B289,'Tillförd energi'!$B$1:$AI$700,MATCH(C$1,'Tillförd energi'!$B$1:$AQ$1,0),FALSE)</f>
        <v>0</v>
      </c>
      <c r="D289">
        <f>VLOOKUP($B289,'Tillförd energi'!$B$1:$AI$700,MATCH(D$1,'Tillförd energi'!$B$1:$AQ$1,0),FALSE)</f>
        <v>0.55100000000000005</v>
      </c>
      <c r="E289">
        <f>VLOOKUP($B289,'Tillförd energi'!$B$1:$AI$700,MATCH(E$1,'Tillförd energi'!$B$1:$AQ$1,0),FALSE)</f>
        <v>0</v>
      </c>
      <c r="F289">
        <f>VLOOKUP($B289,'Tillförd energi'!$B$1:$AI$700,MATCH(F$1,'Tillförd energi'!$B$1:$AQ$1,0),FALSE)</f>
        <v>0</v>
      </c>
      <c r="G289">
        <f>VLOOKUP($B289,'Tillförd energi'!$B$1:$AI$700,MATCH(G$1,'Tillförd energi'!$B$1:$AQ$1,0),FALSE)</f>
        <v>0</v>
      </c>
      <c r="H289">
        <f>VLOOKUP($B289,'Tillförd energi'!$B$1:$AI$700,MATCH(H$1,'Tillförd energi'!$B$1:$AQ$1,0),FALSE)</f>
        <v>0</v>
      </c>
      <c r="I289">
        <f>VLOOKUP($B289,'Tillförd energi'!$B$1:$AI$700,MATCH(I$1,'Tillförd energi'!$B$1:$AQ$1,0),FALSE)</f>
        <v>0</v>
      </c>
      <c r="J289">
        <f>VLOOKUP($B289,'Tillförd energi'!$B$1:$AI$700,MATCH(J$1,'Tillförd energi'!$B$1:$AQ$1,0),FALSE)</f>
        <v>0</v>
      </c>
      <c r="K289">
        <f>VLOOKUP($B289,'Tillförd energi'!$B$1:$AI$700,MATCH(K$1,'Tillförd energi'!$B$1:$AQ$1,0),FALSE)</f>
        <v>0</v>
      </c>
      <c r="L289">
        <f>VLOOKUP($B289,'Tillförd energi'!$B$1:$AI$700,MATCH(L$1,'Tillförd energi'!$B$1:$AQ$1,0),FALSE)</f>
        <v>0</v>
      </c>
      <c r="M289">
        <f>VLOOKUP($B289,'Tillförd energi'!$B$1:$AI$700,MATCH(M$1,'Tillförd energi'!$B$1:$AQ$1,0),FALSE)</f>
        <v>0</v>
      </c>
      <c r="N289">
        <f>VLOOKUP($B289,'Tillförd energi'!$B$1:$AI$700,MATCH(N$1,'Tillförd energi'!$B$1:$AQ$1,0),FALSE)</f>
        <v>0</v>
      </c>
      <c r="O289">
        <f>VLOOKUP($B289,'Tillförd energi'!$B$1:$AI$700,MATCH(O$1,'Tillförd energi'!$B$1:$AQ$1,0),FALSE)</f>
        <v>0</v>
      </c>
      <c r="P289">
        <f>VLOOKUP($B289,'Tillförd energi'!$B$1:$AI$700,MATCH(P$1,'Tillförd energi'!$B$1:$AQ$1,0),FALSE)</f>
        <v>0</v>
      </c>
      <c r="Q289">
        <f>VLOOKUP($B289,'Tillförd energi'!$B$1:$AI$700,MATCH(Q$1,'Tillförd energi'!$B$1:$AQ$1,0),FALSE)</f>
        <v>0</v>
      </c>
      <c r="R289">
        <f>VLOOKUP($B289,'Tillförd energi'!$B$1:$AI$700,MATCH(R$1,'Tillförd energi'!$B$1:$AQ$1,0),FALSE)</f>
        <v>43.978999999999999</v>
      </c>
      <c r="S289">
        <f>VLOOKUP($B289,'Tillförd energi'!$B$1:$AI$700,MATCH(S$1,'Tillförd energi'!$B$1:$AQ$1,0),FALSE)</f>
        <v>0</v>
      </c>
      <c r="T289">
        <f>VLOOKUP($B289,'Tillförd energi'!$B$1:$AI$700,MATCH(T$1,'Tillförd energi'!$B$1:$AQ$1,0),FALSE)</f>
        <v>0</v>
      </c>
      <c r="U289">
        <f>VLOOKUP($B289,'Tillförd energi'!$B$1:$AI$700,MATCH(U$1,'Tillförd energi'!$B$1:$AQ$1,0),FALSE)</f>
        <v>0</v>
      </c>
      <c r="V289">
        <f>VLOOKUP($B289,'Tillförd energi'!$B$1:$AI$700,MATCH(V$1,'Tillförd energi'!$B$1:$AQ$1,0),FALSE)</f>
        <v>0</v>
      </c>
      <c r="W289">
        <f>VLOOKUP($B289,'Tillförd energi'!$B$1:$AI$700,MATCH(W$1,'Tillförd energi'!$B$1:$AQ$1,0),FALSE)</f>
        <v>0</v>
      </c>
      <c r="X289">
        <f>VLOOKUP($B289,'Tillförd energi'!$B$1:$AI$700,MATCH(X$1,'Tillförd energi'!$B$1:$AQ$1,0),FALSE)</f>
        <v>0</v>
      </c>
      <c r="Y289">
        <f>VLOOKUP($B289,'Tillförd energi'!$B$1:$AI$700,MATCH(Y$1,'Tillförd energi'!$B$1:$AQ$1,0),FALSE)</f>
        <v>0</v>
      </c>
      <c r="Z289">
        <f>VLOOKUP($B289,'Tillförd energi'!$B$1:$AI$700,MATCH(Z$1,'Tillförd energi'!$B$1:$AQ$1,0),FALSE)</f>
        <v>0</v>
      </c>
      <c r="AA289">
        <f>VLOOKUP($B289,'Tillförd energi'!$B$1:$AI$700,MATCH(AA$1,'Tillförd energi'!$B$1:$AQ$1,0),FALSE)</f>
        <v>0</v>
      </c>
      <c r="AB289">
        <f>VLOOKUP($B289,'Tillförd energi'!$B$1:$AI$700,MATCH(AB$1,'Tillförd energi'!$B$1:$AQ$1,0),FALSE)</f>
        <v>0</v>
      </c>
      <c r="AC289">
        <f>VLOOKUP($B289,'Tillförd energi'!$B$1:$AI$700,MATCH(AC$1,'Tillförd energi'!$B$1:$AQ$1,0),FALSE)</f>
        <v>0</v>
      </c>
      <c r="AD289">
        <f>VLOOKUP($B289,'Tillförd energi'!$B$1:$AI$700,MATCH(AD$1,'Tillförd energi'!$B$1:$AQ$1,0),FALSE)</f>
        <v>0</v>
      </c>
      <c r="AE289">
        <f>VLOOKUP($B289,'Tillförd energi'!$B$1:$AI$700,MATCH(AE$1,'Tillförd energi'!$B$1:$AQ$1,0),FALSE)</f>
        <v>0</v>
      </c>
      <c r="AF289">
        <f>VLOOKUP($B289,'Tillförd energi'!$B$1:$AI$700,MATCH(AF$1,'Tillförd energi'!$B$1:$AQ$1,0),FALSE)</f>
        <v>0.69499999999999995</v>
      </c>
      <c r="AG289">
        <f>IFERROR(VLOOKUP(B289,Miljö!$B$1:$AC$550,MATCH("Köpt mängd produktionsspecifik fjärrvärme:",Miljö!$B$1:$AC$1,0),FALSE)/1,0)</f>
        <v>0</v>
      </c>
      <c r="AI289">
        <f t="shared" si="88"/>
        <v>45.225000000000001</v>
      </c>
      <c r="AJ289">
        <f t="shared" si="89"/>
        <v>45.225000000000001</v>
      </c>
      <c r="AK289">
        <f>IF(ISERROR(1/VLOOKUP($B289,Leveranser!$B$1:$S$500,MATCH("såld värme (gwh)",Leveranser!$B$1:$S$1,0),FALSE)),"",VLOOKUP($B289,Leveranser!$B$1:$S$500,MATCH("såld värme (gwh)",Leveranser!$B$1:$S$1,0),FALSE))</f>
        <v>29.978000000000002</v>
      </c>
      <c r="AL289">
        <f>VLOOKUP($B289,Leveranser!$B$1:$Y$500,MATCH("Totalt såld fjärrvärme till andra fjärrvärmeföretag",Leveranser!$B$1:$AA$1,0),FALSE)</f>
        <v>0</v>
      </c>
      <c r="AM289">
        <f>IF(ISERROR(1/VLOOKUP($B289,Miljö!$B$1:$S$500,MATCH("Såld mängd produktionsspecifik fjärrvärme (GWh)",Miljö!$B$1:$R$1,0),FALSE)),0,VLOOKUP($B289,Miljö!$B$1:$S$500,MATCH("Såld mängd produktionsspecifik fjärrvärme (GWh)",Miljö!$B$1:$R$1,0),FALSE))</f>
        <v>0</v>
      </c>
      <c r="AN289" s="239">
        <f t="shared" si="90"/>
        <v>0.66286346047540079</v>
      </c>
      <c r="AP289" t="str">
        <f>IFERROR(VLOOKUP($B289,Miljövärden!$B$2:$H$550,7,FALSE),"Nej, saknas")</f>
        <v>Ja</v>
      </c>
      <c r="AQ289" t="str">
        <f>IFERROR(VLOOKUP($B289,Miljövärden!$B$2:$H$550,6,FALSE),"Nej, saknas")</f>
        <v>Ja</v>
      </c>
      <c r="AU289">
        <f t="shared" si="91"/>
        <v>0.69499999999999995</v>
      </c>
      <c r="AV289">
        <f t="shared" si="92"/>
        <v>0</v>
      </c>
      <c r="AW289">
        <f t="shared" si="93"/>
        <v>0</v>
      </c>
      <c r="AX289">
        <f t="shared" si="94"/>
        <v>43.978999999999999</v>
      </c>
      <c r="AZ289">
        <f t="shared" si="95"/>
        <v>43.978999999999999</v>
      </c>
      <c r="BC289">
        <f t="shared" si="96"/>
        <v>0.55100000000000005</v>
      </c>
      <c r="BD289">
        <f t="shared" si="97"/>
        <v>0</v>
      </c>
      <c r="BE289">
        <f t="shared" si="98"/>
        <v>43.978999999999999</v>
      </c>
      <c r="BF289">
        <f t="shared" si="99"/>
        <v>0</v>
      </c>
      <c r="BG289">
        <f t="shared" si="100"/>
        <v>0.69499999999999995</v>
      </c>
      <c r="BH289">
        <f>VLOOKUP(B289,Miljö!$B$1:$I$482,MATCH("Fossilandel för ursprungspecificerad el ()",Miljö!$B$1:$I$1,0),FALSE)</f>
        <v>0</v>
      </c>
      <c r="BI289">
        <f>VLOOKUP(B289,Miljö!$B$1:$BX$482,MATCH("Kärnkraftsandel för ursprungsspecificerad el ()",Miljö!$B$1:$O$1,0),FALSE)</f>
        <v>0</v>
      </c>
      <c r="BJ289">
        <f t="shared" si="101"/>
        <v>0</v>
      </c>
      <c r="BK289" t="str">
        <f>VLOOKUP(B289,Miljö!$B$1:$O$482,MATCH("Fossil andel i procent (%)",Miljö!$B$1:$O$1,0),FALSE)</f>
        <v>ET</v>
      </c>
      <c r="BL289">
        <f t="shared" si="102"/>
        <v>45.225000000000001</v>
      </c>
      <c r="BO289" s="289">
        <f t="shared" si="103"/>
        <v>1.2183526810392482E-2</v>
      </c>
      <c r="BP289" s="239">
        <f t="shared" si="104"/>
        <v>0</v>
      </c>
      <c r="BQ289" s="239">
        <f t="shared" si="105"/>
        <v>0.98781647318960752</v>
      </c>
      <c r="BR289" s="239">
        <f t="shared" si="106"/>
        <v>0</v>
      </c>
      <c r="BS289" s="239"/>
      <c r="BT289" s="351">
        <f t="shared" si="107"/>
        <v>1</v>
      </c>
      <c r="BW289" s="289">
        <f>IF(AP289="ja",VLOOKUP(B289,Miljövärden!$B$2:$H$550,MATCH("Total andel fossilt",Miljövärden!$B$2:$H$2,0),FALSE),"")</f>
        <v>1.21835E-2</v>
      </c>
      <c r="BZ289" s="351">
        <f t="shared" si="108"/>
        <v>-2.6810392482479184E-8</v>
      </c>
      <c r="CA289" s="353">
        <f t="shared" si="109"/>
        <v>0</v>
      </c>
    </row>
    <row r="290" spans="1:79" x14ac:dyDescent="0.25">
      <c r="A290" s="2" t="s">
        <v>439</v>
      </c>
      <c r="B290" s="2" t="s">
        <v>455</v>
      </c>
      <c r="C290">
        <f>VLOOKUP($B290,'Tillförd energi'!$B$1:$AI$700,MATCH(C$1,'Tillförd energi'!$B$1:$AQ$1,0),FALSE)</f>
        <v>0</v>
      </c>
      <c r="D290">
        <f>VLOOKUP($B290,'Tillförd energi'!$B$1:$AI$700,MATCH(D$1,'Tillförd energi'!$B$1:$AQ$1,0),FALSE)</f>
        <v>0</v>
      </c>
      <c r="E290">
        <f>VLOOKUP($B290,'Tillförd energi'!$B$1:$AI$700,MATCH(E$1,'Tillförd energi'!$B$1:$AQ$1,0),FALSE)</f>
        <v>0</v>
      </c>
      <c r="F290">
        <f>VLOOKUP($B290,'Tillförd energi'!$B$1:$AI$700,MATCH(F$1,'Tillförd energi'!$B$1:$AQ$1,0),FALSE)</f>
        <v>0</v>
      </c>
      <c r="G290">
        <f>VLOOKUP($B290,'Tillförd energi'!$B$1:$AI$700,MATCH(G$1,'Tillförd energi'!$B$1:$AQ$1,0),FALSE)</f>
        <v>0</v>
      </c>
      <c r="H290">
        <f>VLOOKUP($B290,'Tillförd energi'!$B$1:$AI$700,MATCH(H$1,'Tillförd energi'!$B$1:$AQ$1,0),FALSE)</f>
        <v>0</v>
      </c>
      <c r="I290">
        <f>VLOOKUP($B290,'Tillförd energi'!$B$1:$AI$700,MATCH(I$1,'Tillförd energi'!$B$1:$AQ$1,0),FALSE)</f>
        <v>0</v>
      </c>
      <c r="J290">
        <f>VLOOKUP($B290,'Tillförd energi'!$B$1:$AI$700,MATCH(J$1,'Tillförd energi'!$B$1:$AQ$1,0),FALSE)</f>
        <v>0</v>
      </c>
      <c r="K290">
        <f>VLOOKUP($B290,'Tillförd energi'!$B$1:$AI$700,MATCH(K$1,'Tillförd energi'!$B$1:$AQ$1,0),FALSE)</f>
        <v>0</v>
      </c>
      <c r="L290">
        <f>VLOOKUP($B290,'Tillförd energi'!$B$1:$AI$700,MATCH(L$1,'Tillförd energi'!$B$1:$AQ$1,0),FALSE)</f>
        <v>0</v>
      </c>
      <c r="M290">
        <f>VLOOKUP($B290,'Tillförd energi'!$B$1:$AI$700,MATCH(M$1,'Tillförd energi'!$B$1:$AQ$1,0),FALSE)</f>
        <v>0</v>
      </c>
      <c r="N290">
        <f>VLOOKUP($B290,'Tillförd energi'!$B$1:$AI$700,MATCH(N$1,'Tillförd energi'!$B$1:$AQ$1,0),FALSE)</f>
        <v>0</v>
      </c>
      <c r="O290">
        <f>VLOOKUP($B290,'Tillförd energi'!$B$1:$AI$700,MATCH(O$1,'Tillförd energi'!$B$1:$AQ$1,0),FALSE)</f>
        <v>0</v>
      </c>
      <c r="P290">
        <f>VLOOKUP($B290,'Tillförd energi'!$B$1:$AI$700,MATCH(P$1,'Tillförd energi'!$B$1:$AQ$1,0),FALSE)</f>
        <v>0</v>
      </c>
      <c r="Q290">
        <f>VLOOKUP($B290,'Tillförd energi'!$B$1:$AI$700,MATCH(Q$1,'Tillförd energi'!$B$1:$AQ$1,0),FALSE)</f>
        <v>0</v>
      </c>
      <c r="R290">
        <f>VLOOKUP($B290,'Tillförd energi'!$B$1:$AI$700,MATCH(R$1,'Tillförd energi'!$B$1:$AQ$1,0),FALSE)</f>
        <v>0</v>
      </c>
      <c r="S290">
        <f>VLOOKUP($B290,'Tillförd energi'!$B$1:$AI$700,MATCH(S$1,'Tillförd energi'!$B$1:$AQ$1,0),FALSE)</f>
        <v>0</v>
      </c>
      <c r="T290">
        <f>VLOOKUP($B290,'Tillförd energi'!$B$1:$AI$700,MATCH(T$1,'Tillförd energi'!$B$1:$AQ$1,0),FALSE)</f>
        <v>0</v>
      </c>
      <c r="U290">
        <f>VLOOKUP($B290,'Tillförd energi'!$B$1:$AI$700,MATCH(U$1,'Tillförd energi'!$B$1:$AQ$1,0),FALSE)</f>
        <v>0</v>
      </c>
      <c r="V290">
        <f>VLOOKUP($B290,'Tillförd energi'!$B$1:$AI$700,MATCH(V$1,'Tillförd energi'!$B$1:$AQ$1,0),FALSE)</f>
        <v>0</v>
      </c>
      <c r="W290">
        <f>VLOOKUP($B290,'Tillförd energi'!$B$1:$AI$700,MATCH(W$1,'Tillförd energi'!$B$1:$AQ$1,0),FALSE)</f>
        <v>0</v>
      </c>
      <c r="X290">
        <f>VLOOKUP($B290,'Tillförd energi'!$B$1:$AI$700,MATCH(X$1,'Tillförd energi'!$B$1:$AQ$1,0),FALSE)</f>
        <v>0</v>
      </c>
      <c r="Y290">
        <f>VLOOKUP($B290,'Tillförd energi'!$B$1:$AI$700,MATCH(Y$1,'Tillförd energi'!$B$1:$AQ$1,0),FALSE)</f>
        <v>0</v>
      </c>
      <c r="Z290">
        <f>VLOOKUP($B290,'Tillförd energi'!$B$1:$AI$700,MATCH(Z$1,'Tillförd energi'!$B$1:$AQ$1,0),FALSE)</f>
        <v>0</v>
      </c>
      <c r="AA290">
        <f>VLOOKUP($B290,'Tillförd energi'!$B$1:$AI$700,MATCH(AA$1,'Tillförd energi'!$B$1:$AQ$1,0),FALSE)</f>
        <v>0</v>
      </c>
      <c r="AB290">
        <f>VLOOKUP($B290,'Tillförd energi'!$B$1:$AI$700,MATCH(AB$1,'Tillförd energi'!$B$1:$AQ$1,0),FALSE)</f>
        <v>0</v>
      </c>
      <c r="AC290">
        <f>VLOOKUP($B290,'Tillförd energi'!$B$1:$AI$700,MATCH(AC$1,'Tillförd energi'!$B$1:$AQ$1,0),FALSE)</f>
        <v>0</v>
      </c>
      <c r="AD290">
        <f>VLOOKUP($B290,'Tillförd energi'!$B$1:$AI$700,MATCH(AD$1,'Tillförd energi'!$B$1:$AQ$1,0),FALSE)</f>
        <v>38.057000000000002</v>
      </c>
      <c r="AE290">
        <f>VLOOKUP($B290,'Tillförd energi'!$B$1:$AI$700,MATCH(AE$1,'Tillförd energi'!$B$1:$AQ$1,0),FALSE)</f>
        <v>0</v>
      </c>
      <c r="AF290">
        <f>VLOOKUP($B290,'Tillförd energi'!$B$1:$AI$700,MATCH(AF$1,'Tillförd energi'!$B$1:$AQ$1,0),FALSE)</f>
        <v>1.0999999999999999E-2</v>
      </c>
      <c r="AG290">
        <f>IFERROR(VLOOKUP(B290,Miljö!$B$1:$AC$550,MATCH("Köpt mängd produktionsspecifik fjärrvärme:",Miljö!$B$1:$AC$1,0),FALSE)/1,0)</f>
        <v>0</v>
      </c>
      <c r="AI290">
        <f t="shared" si="88"/>
        <v>38.068000000000005</v>
      </c>
      <c r="AJ290">
        <f t="shared" si="89"/>
        <v>38.068000000000005</v>
      </c>
      <c r="AK290">
        <f>IF(ISERROR(1/VLOOKUP($B290,Leveranser!$B$1:$S$500,MATCH("såld värme (gwh)",Leveranser!$B$1:$S$1,0),FALSE)),"",VLOOKUP($B290,Leveranser!$B$1:$S$500,MATCH("såld värme (gwh)",Leveranser!$B$1:$S$1,0),FALSE))</f>
        <v>31.149000000000001</v>
      </c>
      <c r="AL290">
        <f>VLOOKUP($B290,Leveranser!$B$1:$Y$500,MATCH("Totalt såld fjärrvärme till andra fjärrvärmeföretag",Leveranser!$B$1:$AA$1,0),FALSE)</f>
        <v>0</v>
      </c>
      <c r="AM290">
        <f>IF(ISERROR(1/VLOOKUP($B290,Miljö!$B$1:$S$500,MATCH("Såld mängd produktionsspecifik fjärrvärme (GWh)",Miljö!$B$1:$R$1,0),FALSE)),0,VLOOKUP($B290,Miljö!$B$1:$S$500,MATCH("Såld mängd produktionsspecifik fjärrvärme (GWh)",Miljö!$B$1:$R$1,0),FALSE))</f>
        <v>0</v>
      </c>
      <c r="AN290" s="239">
        <f t="shared" si="90"/>
        <v>0.81824629610171262</v>
      </c>
      <c r="AP290" t="str">
        <f>IFERROR(VLOOKUP($B290,Miljövärden!$B$2:$H$550,7,FALSE),"Nej, saknas")</f>
        <v>Ja</v>
      </c>
      <c r="AQ290" t="str">
        <f>IFERROR(VLOOKUP($B290,Miljövärden!$B$2:$H$550,6,FALSE),"Nej, saknas")</f>
        <v>Ja</v>
      </c>
      <c r="AU290">
        <f t="shared" si="91"/>
        <v>1.0999999999999999E-2</v>
      </c>
      <c r="AV290">
        <f t="shared" si="92"/>
        <v>0</v>
      </c>
      <c r="AW290">
        <f t="shared" si="93"/>
        <v>0</v>
      </c>
      <c r="AX290">
        <f t="shared" si="94"/>
        <v>0</v>
      </c>
      <c r="AZ290">
        <f t="shared" si="95"/>
        <v>0</v>
      </c>
      <c r="BC290">
        <f t="shared" si="96"/>
        <v>0</v>
      </c>
      <c r="BD290">
        <f t="shared" si="97"/>
        <v>0</v>
      </c>
      <c r="BE290">
        <f t="shared" si="98"/>
        <v>0</v>
      </c>
      <c r="BF290">
        <f t="shared" si="99"/>
        <v>38.057000000000002</v>
      </c>
      <c r="BG290">
        <f t="shared" si="100"/>
        <v>1.0999999999999999E-2</v>
      </c>
      <c r="BH290">
        <f>VLOOKUP(B290,Miljö!$B$1:$I$482,MATCH("Fossilandel för ursprungspecificerad el ()",Miljö!$B$1:$I$1,0),FALSE)</f>
        <v>0</v>
      </c>
      <c r="BI290">
        <f>VLOOKUP(B290,Miljö!$B$1:$BX$482,MATCH("Kärnkraftsandel för ursprungsspecificerad el ()",Miljö!$B$1:$O$1,0),FALSE)</f>
        <v>0</v>
      </c>
      <c r="BJ290">
        <f t="shared" si="101"/>
        <v>0</v>
      </c>
      <c r="BK290" t="str">
        <f>VLOOKUP(B290,Miljö!$B$1:$O$482,MATCH("Fossil andel i procent (%)",Miljö!$B$1:$O$1,0),FALSE)</f>
        <v>ET</v>
      </c>
      <c r="BL290">
        <f t="shared" si="102"/>
        <v>38.068000000000005</v>
      </c>
      <c r="BO290" s="289">
        <f t="shared" si="103"/>
        <v>0</v>
      </c>
      <c r="BP290" s="239">
        <f t="shared" si="104"/>
        <v>0</v>
      </c>
      <c r="BQ290" s="239">
        <f t="shared" si="105"/>
        <v>2.8895660397183982E-4</v>
      </c>
      <c r="BR290" s="239">
        <f t="shared" si="106"/>
        <v>0.99971104339602812</v>
      </c>
      <c r="BS290" s="239"/>
      <c r="BT290" s="351">
        <f t="shared" si="107"/>
        <v>1</v>
      </c>
      <c r="BW290" s="289">
        <f>IF(AP290="ja",VLOOKUP(B290,Miljövärden!$B$2:$H$550,MATCH("Total andel fossilt",Miljövärden!$B$2:$H$2,0),FALSE),"")</f>
        <v>0</v>
      </c>
      <c r="BZ290" s="351">
        <f t="shared" si="108"/>
        <v>0</v>
      </c>
      <c r="CA290" s="353">
        <f t="shared" si="109"/>
        <v>0</v>
      </c>
    </row>
    <row r="291" spans="1:79" x14ac:dyDescent="0.25">
      <c r="A291" s="2" t="s">
        <v>439</v>
      </c>
      <c r="B291" s="2" t="s">
        <v>456</v>
      </c>
      <c r="C291">
        <f>VLOOKUP($B291,'Tillförd energi'!$B$1:$AI$700,MATCH(C$1,'Tillförd energi'!$B$1:$AQ$1,0),FALSE)</f>
        <v>0</v>
      </c>
      <c r="D291">
        <f>VLOOKUP($B291,'Tillförd energi'!$B$1:$AI$700,MATCH(D$1,'Tillförd energi'!$B$1:$AQ$1,0),FALSE)</f>
        <v>0.48699999999999999</v>
      </c>
      <c r="E291">
        <f>VLOOKUP($B291,'Tillförd energi'!$B$1:$AI$700,MATCH(E$1,'Tillförd energi'!$B$1:$AQ$1,0),FALSE)</f>
        <v>0</v>
      </c>
      <c r="F291">
        <f>VLOOKUP($B291,'Tillförd energi'!$B$1:$AI$700,MATCH(F$1,'Tillförd energi'!$B$1:$AQ$1,0),FALSE)</f>
        <v>0</v>
      </c>
      <c r="G291">
        <f>VLOOKUP($B291,'Tillförd energi'!$B$1:$AI$700,MATCH(G$1,'Tillförd energi'!$B$1:$AQ$1,0),FALSE)</f>
        <v>0</v>
      </c>
      <c r="H291">
        <f>VLOOKUP($B291,'Tillförd energi'!$B$1:$AI$700,MATCH(H$1,'Tillförd energi'!$B$1:$AQ$1,0),FALSE)</f>
        <v>0</v>
      </c>
      <c r="I291">
        <f>VLOOKUP($B291,'Tillförd energi'!$B$1:$AI$700,MATCH(I$1,'Tillförd energi'!$B$1:$AQ$1,0),FALSE)</f>
        <v>0</v>
      </c>
      <c r="J291">
        <f>VLOOKUP($B291,'Tillförd energi'!$B$1:$AI$700,MATCH(J$1,'Tillförd energi'!$B$1:$AQ$1,0),FALSE)</f>
        <v>0</v>
      </c>
      <c r="K291">
        <f>VLOOKUP($B291,'Tillförd energi'!$B$1:$AI$700,MATCH(K$1,'Tillförd energi'!$B$1:$AQ$1,0),FALSE)</f>
        <v>0</v>
      </c>
      <c r="L291">
        <f>VLOOKUP($B291,'Tillförd energi'!$B$1:$AI$700,MATCH(L$1,'Tillförd energi'!$B$1:$AQ$1,0),FALSE)</f>
        <v>0</v>
      </c>
      <c r="M291">
        <f>VLOOKUP($B291,'Tillförd energi'!$B$1:$AI$700,MATCH(M$1,'Tillförd energi'!$B$1:$AQ$1,0),FALSE)</f>
        <v>0</v>
      </c>
      <c r="N291">
        <f>VLOOKUP($B291,'Tillförd energi'!$B$1:$AI$700,MATCH(N$1,'Tillförd energi'!$B$1:$AQ$1,0),FALSE)</f>
        <v>0</v>
      </c>
      <c r="O291">
        <f>VLOOKUP($B291,'Tillförd energi'!$B$1:$AI$700,MATCH(O$1,'Tillförd energi'!$B$1:$AQ$1,0),FALSE)</f>
        <v>0</v>
      </c>
      <c r="P291">
        <f>VLOOKUP($B291,'Tillförd energi'!$B$1:$AI$700,MATCH(P$1,'Tillförd energi'!$B$1:$AQ$1,0),FALSE)</f>
        <v>0</v>
      </c>
      <c r="Q291">
        <f>VLOOKUP($B291,'Tillförd energi'!$B$1:$AI$700,MATCH(Q$1,'Tillförd energi'!$B$1:$AQ$1,0),FALSE)</f>
        <v>0</v>
      </c>
      <c r="R291">
        <f>VLOOKUP($B291,'Tillförd energi'!$B$1:$AI$700,MATCH(R$1,'Tillförd energi'!$B$1:$AQ$1,0),FALSE)</f>
        <v>20.239000000000001</v>
      </c>
      <c r="S291">
        <f>VLOOKUP($B291,'Tillförd energi'!$B$1:$AI$700,MATCH(S$1,'Tillförd energi'!$B$1:$AQ$1,0),FALSE)</f>
        <v>0</v>
      </c>
      <c r="T291">
        <f>VLOOKUP($B291,'Tillförd energi'!$B$1:$AI$700,MATCH(T$1,'Tillförd energi'!$B$1:$AQ$1,0),FALSE)</f>
        <v>0</v>
      </c>
      <c r="U291">
        <f>VLOOKUP($B291,'Tillförd energi'!$B$1:$AI$700,MATCH(U$1,'Tillförd energi'!$B$1:$AQ$1,0),FALSE)</f>
        <v>0</v>
      </c>
      <c r="V291">
        <f>VLOOKUP($B291,'Tillförd energi'!$B$1:$AI$700,MATCH(V$1,'Tillförd energi'!$B$1:$AQ$1,0),FALSE)</f>
        <v>0</v>
      </c>
      <c r="W291">
        <f>VLOOKUP($B291,'Tillförd energi'!$B$1:$AI$700,MATCH(W$1,'Tillförd energi'!$B$1:$AQ$1,0),FALSE)</f>
        <v>0</v>
      </c>
      <c r="X291">
        <f>VLOOKUP($B291,'Tillförd energi'!$B$1:$AI$700,MATCH(X$1,'Tillförd energi'!$B$1:$AQ$1,0),FALSE)</f>
        <v>0</v>
      </c>
      <c r="Y291">
        <f>VLOOKUP($B291,'Tillförd energi'!$B$1:$AI$700,MATCH(Y$1,'Tillförd energi'!$B$1:$AQ$1,0),FALSE)</f>
        <v>0</v>
      </c>
      <c r="Z291">
        <f>VLOOKUP($B291,'Tillförd energi'!$B$1:$AI$700,MATCH(Z$1,'Tillförd energi'!$B$1:$AQ$1,0),FALSE)</f>
        <v>0</v>
      </c>
      <c r="AA291">
        <f>VLOOKUP($B291,'Tillförd energi'!$B$1:$AI$700,MATCH(AA$1,'Tillförd energi'!$B$1:$AQ$1,0),FALSE)</f>
        <v>0</v>
      </c>
      <c r="AB291">
        <f>VLOOKUP($B291,'Tillförd energi'!$B$1:$AI$700,MATCH(AB$1,'Tillförd energi'!$B$1:$AQ$1,0),FALSE)</f>
        <v>0</v>
      </c>
      <c r="AC291">
        <f>VLOOKUP($B291,'Tillförd energi'!$B$1:$AI$700,MATCH(AC$1,'Tillförd energi'!$B$1:$AQ$1,0),FALSE)</f>
        <v>0</v>
      </c>
      <c r="AD291">
        <f>VLOOKUP($B291,'Tillförd energi'!$B$1:$AI$700,MATCH(AD$1,'Tillförd energi'!$B$1:$AQ$1,0),FALSE)</f>
        <v>0</v>
      </c>
      <c r="AE291">
        <f>VLOOKUP($B291,'Tillförd energi'!$B$1:$AI$700,MATCH(AE$1,'Tillförd energi'!$B$1:$AQ$1,0),FALSE)</f>
        <v>0</v>
      </c>
      <c r="AF291">
        <f>VLOOKUP($B291,'Tillförd energi'!$B$1:$AI$700,MATCH(AF$1,'Tillförd energi'!$B$1:$AQ$1,0),FALSE)</f>
        <v>0.14699999999999999</v>
      </c>
      <c r="AG291">
        <f>IFERROR(VLOOKUP(B291,Miljö!$B$1:$AC$550,MATCH("Köpt mängd produktionsspecifik fjärrvärme:",Miljö!$B$1:$AC$1,0),FALSE)/1,0)</f>
        <v>0</v>
      </c>
      <c r="AI291">
        <f t="shared" si="88"/>
        <v>20.872999999999998</v>
      </c>
      <c r="AJ291">
        <f t="shared" si="89"/>
        <v>20.872999999999998</v>
      </c>
      <c r="AK291">
        <f>IF(ISERROR(1/VLOOKUP($B291,Leveranser!$B$1:$S$500,MATCH("såld värme (gwh)",Leveranser!$B$1:$S$1,0),FALSE)),"",VLOOKUP($B291,Leveranser!$B$1:$S$500,MATCH("såld värme (gwh)",Leveranser!$B$1:$S$1,0),FALSE))</f>
        <v>14.388999999999999</v>
      </c>
      <c r="AL291">
        <f>VLOOKUP($B291,Leveranser!$B$1:$Y$500,MATCH("Totalt såld fjärrvärme till andra fjärrvärmeföretag",Leveranser!$B$1:$AA$1,0),FALSE)</f>
        <v>0</v>
      </c>
      <c r="AM291">
        <f>IF(ISERROR(1/VLOOKUP($B291,Miljö!$B$1:$S$500,MATCH("Såld mängd produktionsspecifik fjärrvärme (GWh)",Miljö!$B$1:$R$1,0),FALSE)),0,VLOOKUP($B291,Miljö!$B$1:$S$500,MATCH("Såld mängd produktionsspecifik fjärrvärme (GWh)",Miljö!$B$1:$R$1,0),FALSE))</f>
        <v>0</v>
      </c>
      <c r="AN291" s="239">
        <f t="shared" si="90"/>
        <v>0.68935945958894274</v>
      </c>
      <c r="AP291" t="str">
        <f>IFERROR(VLOOKUP($B291,Miljövärden!$B$2:$H$550,7,FALSE),"Nej, saknas")</f>
        <v>Ja</v>
      </c>
      <c r="AQ291" t="str">
        <f>IFERROR(VLOOKUP($B291,Miljövärden!$B$2:$H$550,6,FALSE),"Nej, saknas")</f>
        <v>Ja</v>
      </c>
      <c r="AU291">
        <f t="shared" si="91"/>
        <v>0.14699999999999999</v>
      </c>
      <c r="AV291">
        <f t="shared" si="92"/>
        <v>0</v>
      </c>
      <c r="AW291">
        <f t="shared" si="93"/>
        <v>0</v>
      </c>
      <c r="AX291">
        <f t="shared" si="94"/>
        <v>20.239000000000001</v>
      </c>
      <c r="AZ291">
        <f t="shared" si="95"/>
        <v>20.239000000000001</v>
      </c>
      <c r="BC291">
        <f t="shared" si="96"/>
        <v>0.48699999999999999</v>
      </c>
      <c r="BD291">
        <f t="shared" si="97"/>
        <v>0</v>
      </c>
      <c r="BE291">
        <f t="shared" si="98"/>
        <v>20.239000000000001</v>
      </c>
      <c r="BF291">
        <f t="shared" si="99"/>
        <v>0</v>
      </c>
      <c r="BG291">
        <f t="shared" si="100"/>
        <v>0.14699999999999999</v>
      </c>
      <c r="BH291">
        <f>VLOOKUP(B291,Miljö!$B$1:$I$482,MATCH("Fossilandel för ursprungspecificerad el ()",Miljö!$B$1:$I$1,0),FALSE)</f>
        <v>0</v>
      </c>
      <c r="BI291">
        <f>VLOOKUP(B291,Miljö!$B$1:$BX$482,MATCH("Kärnkraftsandel för ursprungsspecificerad el ()",Miljö!$B$1:$O$1,0),FALSE)</f>
        <v>0</v>
      </c>
      <c r="BJ291">
        <f t="shared" si="101"/>
        <v>0</v>
      </c>
      <c r="BK291" t="str">
        <f>VLOOKUP(B291,Miljö!$B$1:$O$482,MATCH("Fossil andel i procent (%)",Miljö!$B$1:$O$1,0),FALSE)</f>
        <v>ET</v>
      </c>
      <c r="BL291">
        <f t="shared" si="102"/>
        <v>20.872999999999998</v>
      </c>
      <c r="BO291" s="289">
        <f t="shared" si="103"/>
        <v>2.3331576678005079E-2</v>
      </c>
      <c r="BP291" s="239">
        <f t="shared" si="104"/>
        <v>0</v>
      </c>
      <c r="BQ291" s="239">
        <f t="shared" si="105"/>
        <v>0.97666842332199499</v>
      </c>
      <c r="BR291" s="239">
        <f t="shared" si="106"/>
        <v>0</v>
      </c>
      <c r="BS291" s="239"/>
      <c r="BT291" s="351">
        <f t="shared" si="107"/>
        <v>1</v>
      </c>
      <c r="BW291" s="289">
        <f>IF(AP291="ja",VLOOKUP(B291,Miljövärden!$B$2:$H$550,MATCH("Total andel fossilt",Miljövärden!$B$2:$H$2,0),FALSE),"")</f>
        <v>2.3331600000000001E-2</v>
      </c>
      <c r="BZ291" s="351">
        <f t="shared" si="108"/>
        <v>2.3321994922081979E-8</v>
      </c>
      <c r="CA291" s="353">
        <f t="shared" si="109"/>
        <v>0</v>
      </c>
    </row>
    <row r="292" spans="1:79" x14ac:dyDescent="0.25">
      <c r="A292" s="2" t="s">
        <v>439</v>
      </c>
      <c r="B292" s="2" t="s">
        <v>457</v>
      </c>
      <c r="C292">
        <f>VLOOKUP($B292,'Tillförd energi'!$B$1:$AI$700,MATCH(C$1,'Tillförd energi'!$B$1:$AQ$1,0),FALSE)</f>
        <v>0</v>
      </c>
      <c r="D292">
        <f>VLOOKUP($B292,'Tillförd energi'!$B$1:$AI$700,MATCH(D$1,'Tillförd energi'!$B$1:$AQ$1,0),FALSE)</f>
        <v>5.6000000000000001E-2</v>
      </c>
      <c r="E292">
        <f>VLOOKUP($B292,'Tillförd energi'!$B$1:$AI$700,MATCH(E$1,'Tillförd energi'!$B$1:$AQ$1,0),FALSE)</f>
        <v>0</v>
      </c>
      <c r="F292">
        <f>VLOOKUP($B292,'Tillförd energi'!$B$1:$AI$700,MATCH(F$1,'Tillförd energi'!$B$1:$AQ$1,0),FALSE)</f>
        <v>0</v>
      </c>
      <c r="G292">
        <f>VLOOKUP($B292,'Tillförd energi'!$B$1:$AI$700,MATCH(G$1,'Tillförd energi'!$B$1:$AQ$1,0),FALSE)</f>
        <v>0</v>
      </c>
      <c r="H292">
        <f>VLOOKUP($B292,'Tillförd energi'!$B$1:$AI$700,MATCH(H$1,'Tillförd energi'!$B$1:$AQ$1,0),FALSE)</f>
        <v>0</v>
      </c>
      <c r="I292">
        <f>VLOOKUP($B292,'Tillförd energi'!$B$1:$AI$700,MATCH(I$1,'Tillförd energi'!$B$1:$AQ$1,0),FALSE)</f>
        <v>0</v>
      </c>
      <c r="J292">
        <f>VLOOKUP($B292,'Tillförd energi'!$B$1:$AI$700,MATCH(J$1,'Tillförd energi'!$B$1:$AQ$1,0),FALSE)</f>
        <v>0</v>
      </c>
      <c r="K292">
        <f>VLOOKUP($B292,'Tillförd energi'!$B$1:$AI$700,MATCH(K$1,'Tillförd energi'!$B$1:$AQ$1,0),FALSE)</f>
        <v>0</v>
      </c>
      <c r="L292">
        <f>VLOOKUP($B292,'Tillförd energi'!$B$1:$AI$700,MATCH(L$1,'Tillförd energi'!$B$1:$AQ$1,0),FALSE)</f>
        <v>0</v>
      </c>
      <c r="M292">
        <f>VLOOKUP($B292,'Tillförd energi'!$B$1:$AI$700,MATCH(M$1,'Tillförd energi'!$B$1:$AQ$1,0),FALSE)</f>
        <v>0</v>
      </c>
      <c r="N292">
        <f>VLOOKUP($B292,'Tillförd energi'!$B$1:$AI$700,MATCH(N$1,'Tillförd energi'!$B$1:$AQ$1,0),FALSE)</f>
        <v>0</v>
      </c>
      <c r="O292">
        <f>VLOOKUP($B292,'Tillförd energi'!$B$1:$AI$700,MATCH(O$1,'Tillförd energi'!$B$1:$AQ$1,0),FALSE)</f>
        <v>0</v>
      </c>
      <c r="P292">
        <f>VLOOKUP($B292,'Tillförd energi'!$B$1:$AI$700,MATCH(P$1,'Tillförd energi'!$B$1:$AQ$1,0),FALSE)</f>
        <v>0</v>
      </c>
      <c r="Q292">
        <f>VLOOKUP($B292,'Tillförd energi'!$B$1:$AI$700,MATCH(Q$1,'Tillförd energi'!$B$1:$AQ$1,0),FALSE)</f>
        <v>0</v>
      </c>
      <c r="R292">
        <f>VLOOKUP($B292,'Tillförd energi'!$B$1:$AI$700,MATCH(R$1,'Tillförd energi'!$B$1:$AQ$1,0),FALSE)</f>
        <v>3.5259999999999998</v>
      </c>
      <c r="S292">
        <f>VLOOKUP($B292,'Tillförd energi'!$B$1:$AI$700,MATCH(S$1,'Tillförd energi'!$B$1:$AQ$1,0),FALSE)</f>
        <v>0</v>
      </c>
      <c r="T292">
        <f>VLOOKUP($B292,'Tillförd energi'!$B$1:$AI$700,MATCH(T$1,'Tillförd energi'!$B$1:$AQ$1,0),FALSE)</f>
        <v>0</v>
      </c>
      <c r="U292">
        <f>VLOOKUP($B292,'Tillförd energi'!$B$1:$AI$700,MATCH(U$1,'Tillförd energi'!$B$1:$AQ$1,0),FALSE)</f>
        <v>0</v>
      </c>
      <c r="V292">
        <f>VLOOKUP($B292,'Tillförd energi'!$B$1:$AI$700,MATCH(V$1,'Tillförd energi'!$B$1:$AQ$1,0),FALSE)</f>
        <v>0</v>
      </c>
      <c r="W292">
        <f>VLOOKUP($B292,'Tillförd energi'!$B$1:$AI$700,MATCH(W$1,'Tillförd energi'!$B$1:$AQ$1,0),FALSE)</f>
        <v>0</v>
      </c>
      <c r="X292">
        <f>VLOOKUP($B292,'Tillförd energi'!$B$1:$AI$700,MATCH(X$1,'Tillförd energi'!$B$1:$AQ$1,0),FALSE)</f>
        <v>0</v>
      </c>
      <c r="Y292">
        <f>VLOOKUP($B292,'Tillförd energi'!$B$1:$AI$700,MATCH(Y$1,'Tillförd energi'!$B$1:$AQ$1,0),FALSE)</f>
        <v>0</v>
      </c>
      <c r="Z292">
        <f>VLOOKUP($B292,'Tillförd energi'!$B$1:$AI$700,MATCH(Z$1,'Tillförd energi'!$B$1:$AQ$1,0),FALSE)</f>
        <v>0</v>
      </c>
      <c r="AA292">
        <f>VLOOKUP($B292,'Tillförd energi'!$B$1:$AI$700,MATCH(AA$1,'Tillförd energi'!$B$1:$AQ$1,0),FALSE)</f>
        <v>0</v>
      </c>
      <c r="AB292">
        <f>VLOOKUP($B292,'Tillförd energi'!$B$1:$AI$700,MATCH(AB$1,'Tillförd energi'!$B$1:$AQ$1,0),FALSE)</f>
        <v>0</v>
      </c>
      <c r="AC292">
        <f>VLOOKUP($B292,'Tillförd energi'!$B$1:$AI$700,MATCH(AC$1,'Tillförd energi'!$B$1:$AQ$1,0),FALSE)</f>
        <v>0</v>
      </c>
      <c r="AD292">
        <f>VLOOKUP($B292,'Tillförd energi'!$B$1:$AI$700,MATCH(AD$1,'Tillförd energi'!$B$1:$AQ$1,0),FALSE)</f>
        <v>0</v>
      </c>
      <c r="AE292">
        <f>VLOOKUP($B292,'Tillförd energi'!$B$1:$AI$700,MATCH(AE$1,'Tillförd energi'!$B$1:$AQ$1,0),FALSE)</f>
        <v>0</v>
      </c>
      <c r="AF292">
        <f>VLOOKUP($B292,'Tillförd energi'!$B$1:$AI$700,MATCH(AF$1,'Tillförd energi'!$B$1:$AQ$1,0),FALSE)</f>
        <v>5.1999999999999998E-2</v>
      </c>
      <c r="AG292">
        <f>IFERROR(VLOOKUP(B292,Miljö!$B$1:$AC$550,MATCH("Köpt mängd produktionsspecifik fjärrvärme:",Miljö!$B$1:$AC$1,0),FALSE)/1,0)</f>
        <v>0</v>
      </c>
      <c r="AI292">
        <f t="shared" si="88"/>
        <v>3.6339999999999999</v>
      </c>
      <c r="AJ292">
        <f t="shared" si="89"/>
        <v>3.6339999999999999</v>
      </c>
      <c r="AK292">
        <f>IF(ISERROR(1/VLOOKUP($B292,Leveranser!$B$1:$S$500,MATCH("såld värme (gwh)",Leveranser!$B$1:$S$1,0),FALSE)),"",VLOOKUP($B292,Leveranser!$B$1:$S$500,MATCH("såld värme (gwh)",Leveranser!$B$1:$S$1,0),FALSE))</f>
        <v>2.63</v>
      </c>
      <c r="AL292">
        <f>VLOOKUP($B292,Leveranser!$B$1:$Y$500,MATCH("Totalt såld fjärrvärme till andra fjärrvärmeföretag",Leveranser!$B$1:$AA$1,0),FALSE)</f>
        <v>0</v>
      </c>
      <c r="AM292">
        <f>IF(ISERROR(1/VLOOKUP($B292,Miljö!$B$1:$S$500,MATCH("Såld mängd produktionsspecifik fjärrvärme (GWh)",Miljö!$B$1:$R$1,0),FALSE)),0,VLOOKUP($B292,Miljö!$B$1:$S$500,MATCH("Såld mängd produktionsspecifik fjärrvärme (GWh)",Miljö!$B$1:$R$1,0),FALSE))</f>
        <v>0</v>
      </c>
      <c r="AN292" s="239">
        <f t="shared" si="90"/>
        <v>0.72372041827187672</v>
      </c>
      <c r="AP292" t="str">
        <f>IFERROR(VLOOKUP($B292,Miljövärden!$B$2:$H$550,7,FALSE),"Nej, saknas")</f>
        <v>Ja</v>
      </c>
      <c r="AQ292" t="str">
        <f>IFERROR(VLOOKUP($B292,Miljövärden!$B$2:$H$550,6,FALSE),"Nej, saknas")</f>
        <v>Ja</v>
      </c>
      <c r="AU292">
        <f t="shared" si="91"/>
        <v>5.1999999999999998E-2</v>
      </c>
      <c r="AV292">
        <f t="shared" si="92"/>
        <v>0</v>
      </c>
      <c r="AW292">
        <f t="shared" si="93"/>
        <v>0</v>
      </c>
      <c r="AX292">
        <f t="shared" si="94"/>
        <v>3.5259999999999998</v>
      </c>
      <c r="AZ292">
        <f t="shared" si="95"/>
        <v>3.5259999999999998</v>
      </c>
      <c r="BC292">
        <f t="shared" si="96"/>
        <v>5.6000000000000001E-2</v>
      </c>
      <c r="BD292">
        <f t="shared" si="97"/>
        <v>0</v>
      </c>
      <c r="BE292">
        <f t="shared" si="98"/>
        <v>3.5259999999999998</v>
      </c>
      <c r="BF292">
        <f t="shared" si="99"/>
        <v>0</v>
      </c>
      <c r="BG292">
        <f t="shared" si="100"/>
        <v>5.1999999999999998E-2</v>
      </c>
      <c r="BH292">
        <f>VLOOKUP(B292,Miljö!$B$1:$I$482,MATCH("Fossilandel för ursprungspecificerad el ()",Miljö!$B$1:$I$1,0),FALSE)</f>
        <v>0</v>
      </c>
      <c r="BI292">
        <f>VLOOKUP(B292,Miljö!$B$1:$BX$482,MATCH("Kärnkraftsandel för ursprungsspecificerad el ()",Miljö!$B$1:$O$1,0),FALSE)</f>
        <v>0</v>
      </c>
      <c r="BJ292">
        <f t="shared" si="101"/>
        <v>0</v>
      </c>
      <c r="BK292" t="str">
        <f>VLOOKUP(B292,Miljö!$B$1:$O$482,MATCH("Fossil andel i procent (%)",Miljö!$B$1:$O$1,0),FALSE)</f>
        <v>ET</v>
      </c>
      <c r="BL292">
        <f t="shared" si="102"/>
        <v>3.6339999999999999</v>
      </c>
      <c r="BO292" s="289">
        <f t="shared" si="103"/>
        <v>1.5410016510731976E-2</v>
      </c>
      <c r="BP292" s="239">
        <f t="shared" si="104"/>
        <v>0</v>
      </c>
      <c r="BQ292" s="239">
        <f t="shared" si="105"/>
        <v>0.98458998348926796</v>
      </c>
      <c r="BR292" s="239">
        <f t="shared" si="106"/>
        <v>0</v>
      </c>
      <c r="BS292" s="239"/>
      <c r="BT292" s="351">
        <f t="shared" si="107"/>
        <v>0.99999999999999989</v>
      </c>
      <c r="BW292" s="289">
        <f>IF(AP292="ja",VLOOKUP(B292,Miljövärden!$B$2:$H$550,MATCH("Total andel fossilt",Miljövärden!$B$2:$H$2,0),FALSE),"")</f>
        <v>1.541E-2</v>
      </c>
      <c r="BZ292" s="351">
        <f t="shared" si="108"/>
        <v>-1.6510731976060455E-8</v>
      </c>
      <c r="CA292" s="353">
        <f t="shared" si="109"/>
        <v>0</v>
      </c>
    </row>
    <row r="293" spans="1:79" x14ac:dyDescent="0.25">
      <c r="A293" s="2" t="s">
        <v>458</v>
      </c>
      <c r="B293" s="2" t="s">
        <v>459</v>
      </c>
      <c r="C293">
        <f>VLOOKUP($B293,'Tillförd energi'!$B$1:$AI$700,MATCH(C$1,'Tillförd energi'!$B$1:$AQ$1,0),FALSE)</f>
        <v>0</v>
      </c>
      <c r="D293">
        <f>VLOOKUP($B293,'Tillförd energi'!$B$1:$AI$700,MATCH(D$1,'Tillförd energi'!$B$1:$AQ$1,0),FALSE)</f>
        <v>0.1</v>
      </c>
      <c r="E293">
        <f>VLOOKUP($B293,'Tillförd energi'!$B$1:$AI$700,MATCH(E$1,'Tillförd energi'!$B$1:$AQ$1,0),FALSE)</f>
        <v>0</v>
      </c>
      <c r="F293">
        <f>VLOOKUP($B293,'Tillförd energi'!$B$1:$AI$700,MATCH(F$1,'Tillförd energi'!$B$1:$AQ$1,0),FALSE)</f>
        <v>0</v>
      </c>
      <c r="G293">
        <f>VLOOKUP($B293,'Tillförd energi'!$B$1:$AI$700,MATCH(G$1,'Tillförd energi'!$B$1:$AQ$1,0),FALSE)</f>
        <v>0</v>
      </c>
      <c r="H293">
        <f>VLOOKUP($B293,'Tillförd energi'!$B$1:$AI$700,MATCH(H$1,'Tillförd energi'!$B$1:$AQ$1,0),FALSE)</f>
        <v>0</v>
      </c>
      <c r="I293">
        <f>VLOOKUP($B293,'Tillförd energi'!$B$1:$AI$700,MATCH(I$1,'Tillförd energi'!$B$1:$AQ$1,0),FALSE)</f>
        <v>0</v>
      </c>
      <c r="J293">
        <f>VLOOKUP($B293,'Tillförd energi'!$B$1:$AI$700,MATCH(J$1,'Tillförd energi'!$B$1:$AQ$1,0),FALSE)</f>
        <v>0</v>
      </c>
      <c r="K293">
        <f>VLOOKUP($B293,'Tillförd energi'!$B$1:$AI$700,MATCH(K$1,'Tillförd energi'!$B$1:$AQ$1,0),FALSE)</f>
        <v>0</v>
      </c>
      <c r="L293">
        <f>VLOOKUP($B293,'Tillförd energi'!$B$1:$AI$700,MATCH(L$1,'Tillförd energi'!$B$1:$AQ$1,0),FALSE)</f>
        <v>0</v>
      </c>
      <c r="M293">
        <f>VLOOKUP($B293,'Tillförd energi'!$B$1:$AI$700,MATCH(M$1,'Tillförd energi'!$B$1:$AQ$1,0),FALSE)</f>
        <v>0</v>
      </c>
      <c r="N293">
        <f>VLOOKUP($B293,'Tillförd energi'!$B$1:$AI$700,MATCH(N$1,'Tillförd energi'!$B$1:$AQ$1,0),FALSE)</f>
        <v>0</v>
      </c>
      <c r="O293">
        <f>VLOOKUP($B293,'Tillförd energi'!$B$1:$AI$700,MATCH(O$1,'Tillförd energi'!$B$1:$AQ$1,0),FALSE)</f>
        <v>0</v>
      </c>
      <c r="P293">
        <f>VLOOKUP($B293,'Tillförd energi'!$B$1:$AI$700,MATCH(P$1,'Tillförd energi'!$B$1:$AQ$1,0),FALSE)</f>
        <v>0</v>
      </c>
      <c r="Q293">
        <f>VLOOKUP($B293,'Tillförd energi'!$B$1:$AI$700,MATCH(Q$1,'Tillförd energi'!$B$1:$AQ$1,0),FALSE)</f>
        <v>0</v>
      </c>
      <c r="R293">
        <f>VLOOKUP($B293,'Tillförd energi'!$B$1:$AI$700,MATCH(R$1,'Tillförd energi'!$B$1:$AQ$1,0),FALSE)</f>
        <v>0</v>
      </c>
      <c r="S293">
        <f>VLOOKUP($B293,'Tillförd energi'!$B$1:$AI$700,MATCH(S$1,'Tillförd energi'!$B$1:$AQ$1,0),FALSE)</f>
        <v>12.5</v>
      </c>
      <c r="T293">
        <f>VLOOKUP($B293,'Tillförd energi'!$B$1:$AI$700,MATCH(T$1,'Tillförd energi'!$B$1:$AQ$1,0),FALSE)</f>
        <v>0</v>
      </c>
      <c r="U293">
        <f>VLOOKUP($B293,'Tillförd energi'!$B$1:$AI$700,MATCH(U$1,'Tillförd energi'!$B$1:$AQ$1,0),FALSE)</f>
        <v>0</v>
      </c>
      <c r="V293">
        <f>VLOOKUP($B293,'Tillförd energi'!$B$1:$AI$700,MATCH(V$1,'Tillförd energi'!$B$1:$AQ$1,0),FALSE)</f>
        <v>0</v>
      </c>
      <c r="W293">
        <f>VLOOKUP($B293,'Tillförd energi'!$B$1:$AI$700,MATCH(W$1,'Tillförd energi'!$B$1:$AQ$1,0),FALSE)</f>
        <v>0</v>
      </c>
      <c r="X293">
        <f>VLOOKUP($B293,'Tillförd energi'!$B$1:$AI$700,MATCH(X$1,'Tillförd energi'!$B$1:$AQ$1,0),FALSE)</f>
        <v>0</v>
      </c>
      <c r="Y293">
        <f>VLOOKUP($B293,'Tillförd energi'!$B$1:$AI$700,MATCH(Y$1,'Tillförd energi'!$B$1:$AQ$1,0),FALSE)</f>
        <v>0</v>
      </c>
      <c r="Z293">
        <f>VLOOKUP($B293,'Tillförd energi'!$B$1:$AI$700,MATCH(Z$1,'Tillförd energi'!$B$1:$AQ$1,0),FALSE)</f>
        <v>0</v>
      </c>
      <c r="AA293">
        <f>VLOOKUP($B293,'Tillförd energi'!$B$1:$AI$700,MATCH(AA$1,'Tillförd energi'!$B$1:$AQ$1,0),FALSE)</f>
        <v>0</v>
      </c>
      <c r="AB293">
        <f>VLOOKUP($B293,'Tillförd energi'!$B$1:$AI$700,MATCH(AB$1,'Tillförd energi'!$B$1:$AQ$1,0),FALSE)</f>
        <v>0</v>
      </c>
      <c r="AC293">
        <f>VLOOKUP($B293,'Tillförd energi'!$B$1:$AI$700,MATCH(AC$1,'Tillförd energi'!$B$1:$AQ$1,0),FALSE)</f>
        <v>0</v>
      </c>
      <c r="AD293">
        <f>VLOOKUP($B293,'Tillförd energi'!$B$1:$AI$700,MATCH(AD$1,'Tillförd energi'!$B$1:$AQ$1,0),FALSE)</f>
        <v>0</v>
      </c>
      <c r="AE293">
        <f>VLOOKUP($B293,'Tillförd energi'!$B$1:$AI$700,MATCH(AE$1,'Tillförd energi'!$B$1:$AQ$1,0),FALSE)</f>
        <v>0</v>
      </c>
      <c r="AF293">
        <f>VLOOKUP($B293,'Tillförd energi'!$B$1:$AI$700,MATCH(AF$1,'Tillförd energi'!$B$1:$AQ$1,0),FALSE)</f>
        <v>0.1</v>
      </c>
      <c r="AG293">
        <f>IFERROR(VLOOKUP(B293,Miljö!$B$1:$AC$550,MATCH("Köpt mängd produktionsspecifik fjärrvärme:",Miljö!$B$1:$AC$1,0),FALSE)/1,0)</f>
        <v>0</v>
      </c>
      <c r="AI293">
        <f t="shared" si="88"/>
        <v>12.7</v>
      </c>
      <c r="AJ293">
        <f t="shared" si="89"/>
        <v>12.7</v>
      </c>
      <c r="AK293">
        <f>IF(ISERROR(1/VLOOKUP($B293,Leveranser!$B$1:$S$500,MATCH("såld värme (gwh)",Leveranser!$B$1:$S$1,0),FALSE)),"",VLOOKUP($B293,Leveranser!$B$1:$S$500,MATCH("såld värme (gwh)",Leveranser!$B$1:$S$1,0),FALSE))</f>
        <v>9.8672079999999998</v>
      </c>
      <c r="AL293">
        <f>VLOOKUP($B293,Leveranser!$B$1:$Y$500,MATCH("Totalt såld fjärrvärme till andra fjärrvärmeföretag",Leveranser!$B$1:$AA$1,0),FALSE)</f>
        <v>0</v>
      </c>
      <c r="AM293">
        <f>IF(ISERROR(1/VLOOKUP($B293,Miljö!$B$1:$S$500,MATCH("Såld mängd produktionsspecifik fjärrvärme (GWh)",Miljö!$B$1:$R$1,0),FALSE)),0,VLOOKUP($B293,Miljö!$B$1:$S$500,MATCH("Såld mängd produktionsspecifik fjärrvärme (GWh)",Miljö!$B$1:$R$1,0),FALSE))</f>
        <v>0</v>
      </c>
      <c r="AN293" s="239">
        <f t="shared" si="90"/>
        <v>0.77694551181102367</v>
      </c>
      <c r="AP293" t="str">
        <f>IFERROR(VLOOKUP($B293,Miljövärden!$B$2:$H$550,7,FALSE),"Nej, saknas")</f>
        <v>Ja</v>
      </c>
      <c r="AQ293" t="str">
        <f>IFERROR(VLOOKUP($B293,Miljövärden!$B$2:$H$550,6,FALSE),"Nej, saknas")</f>
        <v>Ja</v>
      </c>
      <c r="AU293">
        <f t="shared" si="91"/>
        <v>0.1</v>
      </c>
      <c r="AV293">
        <f t="shared" si="92"/>
        <v>0</v>
      </c>
      <c r="AW293">
        <f t="shared" si="93"/>
        <v>0</v>
      </c>
      <c r="AX293">
        <f t="shared" si="94"/>
        <v>12.5</v>
      </c>
      <c r="AZ293">
        <f t="shared" si="95"/>
        <v>12.5</v>
      </c>
      <c r="BC293">
        <f t="shared" si="96"/>
        <v>0.1</v>
      </c>
      <c r="BD293">
        <f t="shared" si="97"/>
        <v>0</v>
      </c>
      <c r="BE293">
        <f t="shared" si="98"/>
        <v>12.5</v>
      </c>
      <c r="BF293">
        <f t="shared" si="99"/>
        <v>0</v>
      </c>
      <c r="BG293">
        <f t="shared" si="100"/>
        <v>0.1</v>
      </c>
      <c r="BH293">
        <f>VLOOKUP(B293,Miljö!$B$1:$I$482,MATCH("Fossilandel för ursprungspecificerad el ()",Miljö!$B$1:$I$1,0),FALSE)</f>
        <v>0</v>
      </c>
      <c r="BI293">
        <f>VLOOKUP(B293,Miljö!$B$1:$BX$482,MATCH("Kärnkraftsandel för ursprungsspecificerad el ()",Miljö!$B$1:$O$1,0),FALSE)</f>
        <v>0</v>
      </c>
      <c r="BJ293">
        <f t="shared" si="101"/>
        <v>0</v>
      </c>
      <c r="BK293" t="str">
        <f>VLOOKUP(B293,Miljö!$B$1:$O$482,MATCH("Fossil andel i procent (%)",Miljö!$B$1:$O$1,0),FALSE)</f>
        <v>ET</v>
      </c>
      <c r="BL293">
        <f t="shared" si="102"/>
        <v>12.7</v>
      </c>
      <c r="BO293" s="289">
        <f t="shared" si="103"/>
        <v>7.8740157480314977E-3</v>
      </c>
      <c r="BP293" s="239">
        <f t="shared" si="104"/>
        <v>0</v>
      </c>
      <c r="BQ293" s="239">
        <f t="shared" si="105"/>
        <v>0.99212598425196852</v>
      </c>
      <c r="BR293" s="239">
        <f t="shared" si="106"/>
        <v>0</v>
      </c>
      <c r="BS293" s="239"/>
      <c r="BT293" s="351">
        <f t="shared" si="107"/>
        <v>1</v>
      </c>
      <c r="BW293" s="289">
        <f>IF(AP293="ja",VLOOKUP(B293,Miljövärden!$B$2:$H$550,MATCH("Total andel fossilt",Miljövärden!$B$2:$H$2,0),FALSE),"")</f>
        <v>7.8740200000000007E-3</v>
      </c>
      <c r="BZ293" s="351">
        <f t="shared" si="108"/>
        <v>4.2519685029829279E-9</v>
      </c>
      <c r="CA293" s="353">
        <f t="shared" si="109"/>
        <v>0</v>
      </c>
    </row>
    <row r="294" spans="1:79" x14ac:dyDescent="0.25">
      <c r="A294" s="2" t="s">
        <v>458</v>
      </c>
      <c r="B294" s="2" t="s">
        <v>460</v>
      </c>
      <c r="C294">
        <f>VLOOKUP($B294,'Tillförd energi'!$B$1:$AI$700,MATCH(C$1,'Tillförd energi'!$B$1:$AQ$1,0),FALSE)</f>
        <v>0</v>
      </c>
      <c r="D294">
        <f>VLOOKUP($B294,'Tillförd energi'!$B$1:$AI$700,MATCH(D$1,'Tillförd energi'!$B$1:$AQ$1,0),FALSE)</f>
        <v>1.6876500000000001</v>
      </c>
      <c r="E294">
        <f>VLOOKUP($B294,'Tillförd energi'!$B$1:$AI$700,MATCH(E$1,'Tillförd energi'!$B$1:$AQ$1,0),FALSE)</f>
        <v>0.27300000000000002</v>
      </c>
      <c r="F294">
        <f>VLOOKUP($B294,'Tillförd energi'!$B$1:$AI$700,MATCH(F$1,'Tillförd energi'!$B$1:$AQ$1,0),FALSE)</f>
        <v>0</v>
      </c>
      <c r="G294">
        <f>VLOOKUP($B294,'Tillförd energi'!$B$1:$AI$700,MATCH(G$1,'Tillförd energi'!$B$1:$AQ$1,0),FALSE)</f>
        <v>0</v>
      </c>
      <c r="H294">
        <f>VLOOKUP($B294,'Tillförd energi'!$B$1:$AI$700,MATCH(H$1,'Tillförd energi'!$B$1:$AQ$1,0),FALSE)</f>
        <v>0</v>
      </c>
      <c r="I294">
        <f>VLOOKUP($B294,'Tillförd energi'!$B$1:$AI$700,MATCH(I$1,'Tillförd energi'!$B$1:$AQ$1,0),FALSE)</f>
        <v>138.357</v>
      </c>
      <c r="J294">
        <f>VLOOKUP($B294,'Tillförd energi'!$B$1:$AI$700,MATCH(J$1,'Tillförd energi'!$B$1:$AQ$1,0),FALSE)</f>
        <v>0</v>
      </c>
      <c r="K294">
        <f>VLOOKUP($B294,'Tillförd energi'!$B$1:$AI$700,MATCH(K$1,'Tillförd energi'!$B$1:$AQ$1,0),FALSE)</f>
        <v>0</v>
      </c>
      <c r="L294">
        <f>VLOOKUP($B294,'Tillförd energi'!$B$1:$AI$700,MATCH(L$1,'Tillförd energi'!$B$1:$AQ$1,0),FALSE)</f>
        <v>0</v>
      </c>
      <c r="M294">
        <f>VLOOKUP($B294,'Tillförd energi'!$B$1:$AI$700,MATCH(M$1,'Tillförd energi'!$B$1:$AQ$1,0),FALSE)</f>
        <v>0</v>
      </c>
      <c r="N294">
        <f>VLOOKUP($B294,'Tillförd energi'!$B$1:$AI$700,MATCH(N$1,'Tillförd energi'!$B$1:$AQ$1,0),FALSE)</f>
        <v>116.545</v>
      </c>
      <c r="O294">
        <f>VLOOKUP($B294,'Tillförd energi'!$B$1:$AI$700,MATCH(O$1,'Tillförd energi'!$B$1:$AQ$1,0),FALSE)</f>
        <v>0</v>
      </c>
      <c r="P294">
        <f>VLOOKUP($B294,'Tillförd energi'!$B$1:$AI$700,MATCH(P$1,'Tillförd energi'!$B$1:$AQ$1,0),FALSE)</f>
        <v>72.415999999999997</v>
      </c>
      <c r="Q294">
        <f>VLOOKUP($B294,'Tillförd energi'!$B$1:$AI$700,MATCH(Q$1,'Tillförd energi'!$B$1:$AQ$1,0),FALSE)</f>
        <v>0</v>
      </c>
      <c r="R294">
        <f>VLOOKUP($B294,'Tillförd energi'!$B$1:$AI$700,MATCH(R$1,'Tillförd energi'!$B$1:$AQ$1,0),FALSE)</f>
        <v>0</v>
      </c>
      <c r="S294">
        <f>VLOOKUP($B294,'Tillförd energi'!$B$1:$AI$700,MATCH(S$1,'Tillförd energi'!$B$1:$AQ$1,0),FALSE)</f>
        <v>0</v>
      </c>
      <c r="T294">
        <f>VLOOKUP($B294,'Tillförd energi'!$B$1:$AI$700,MATCH(T$1,'Tillförd energi'!$B$1:$AQ$1,0),FALSE)</f>
        <v>0</v>
      </c>
      <c r="U294">
        <f>VLOOKUP($B294,'Tillförd energi'!$B$1:$AI$700,MATCH(U$1,'Tillförd energi'!$B$1:$AQ$1,0),FALSE)</f>
        <v>0</v>
      </c>
      <c r="V294">
        <f>VLOOKUP($B294,'Tillförd energi'!$B$1:$AI$700,MATCH(V$1,'Tillförd energi'!$B$1:$AQ$1,0),FALSE)</f>
        <v>0</v>
      </c>
      <c r="W294">
        <f>VLOOKUP($B294,'Tillförd energi'!$B$1:$AI$700,MATCH(W$1,'Tillförd energi'!$B$1:$AQ$1,0),FALSE)</f>
        <v>3.4489999999999998</v>
      </c>
      <c r="X294">
        <f>VLOOKUP($B294,'Tillförd energi'!$B$1:$AI$700,MATCH(X$1,'Tillförd energi'!$B$1:$AQ$1,0),FALSE)</f>
        <v>0</v>
      </c>
      <c r="Y294">
        <f>VLOOKUP($B294,'Tillförd energi'!$B$1:$AI$700,MATCH(Y$1,'Tillförd energi'!$B$1:$AQ$1,0),FALSE)</f>
        <v>0</v>
      </c>
      <c r="Z294">
        <f>VLOOKUP($B294,'Tillförd energi'!$B$1:$AI$700,MATCH(Z$1,'Tillförd energi'!$B$1:$AQ$1,0),FALSE)</f>
        <v>0</v>
      </c>
      <c r="AA294">
        <f>VLOOKUP($B294,'Tillförd energi'!$B$1:$AI$700,MATCH(AA$1,'Tillförd energi'!$B$1:$AQ$1,0),FALSE)</f>
        <v>0</v>
      </c>
      <c r="AB294">
        <f>VLOOKUP($B294,'Tillförd energi'!$B$1:$AI$700,MATCH(AB$1,'Tillförd energi'!$B$1:$AQ$1,0),FALSE)</f>
        <v>0</v>
      </c>
      <c r="AC294">
        <f>VLOOKUP($B294,'Tillförd energi'!$B$1:$AI$700,MATCH(AC$1,'Tillförd energi'!$B$1:$AQ$1,0),FALSE)</f>
        <v>47.972999999999999</v>
      </c>
      <c r="AD294">
        <f>VLOOKUP($B294,'Tillförd energi'!$B$1:$AI$700,MATCH(AD$1,'Tillförd energi'!$B$1:$AQ$1,0),FALSE)</f>
        <v>4.9740000000000002</v>
      </c>
      <c r="AE294">
        <f>VLOOKUP($B294,'Tillförd energi'!$B$1:$AI$700,MATCH(AE$1,'Tillförd energi'!$B$1:$AQ$1,0),FALSE)</f>
        <v>0</v>
      </c>
      <c r="AF294">
        <f>VLOOKUP($B294,'Tillförd energi'!$B$1:$AI$700,MATCH(AF$1,'Tillförd energi'!$B$1:$AQ$1,0),FALSE)</f>
        <v>13.289099999999999</v>
      </c>
      <c r="AG294">
        <f>IFERROR(VLOOKUP(B294,Miljö!$B$1:$AC$550,MATCH("Köpt mängd produktionsspecifik fjärrvärme:",Miljö!$B$1:$AC$1,0),FALSE)/1,0)</f>
        <v>0</v>
      </c>
      <c r="AI294">
        <f t="shared" si="88"/>
        <v>398.96375</v>
      </c>
      <c r="AJ294">
        <f t="shared" si="89"/>
        <v>398.96375</v>
      </c>
      <c r="AK294">
        <f>IF(ISERROR(1/VLOOKUP($B294,Leveranser!$B$1:$S$500,MATCH("såld värme (gwh)",Leveranser!$B$1:$S$1,0),FALSE)),"",VLOOKUP($B294,Leveranser!$B$1:$S$500,MATCH("såld värme (gwh)",Leveranser!$B$1:$S$1,0),FALSE))</f>
        <v>342.63099999999997</v>
      </c>
      <c r="AL294">
        <f>VLOOKUP($B294,Leveranser!$B$1:$Y$500,MATCH("Totalt såld fjärrvärme till andra fjärrvärmeföretag",Leveranser!$B$1:$AA$1,0),FALSE)</f>
        <v>0</v>
      </c>
      <c r="AM294">
        <f>IF(ISERROR(1/VLOOKUP($B294,Miljö!$B$1:$S$500,MATCH("Såld mängd produktionsspecifik fjärrvärme (GWh)",Miljö!$B$1:$R$1,0),FALSE)),0,VLOOKUP($B294,Miljö!$B$1:$S$500,MATCH("Såld mängd produktionsspecifik fjärrvärme (GWh)",Miljö!$B$1:$R$1,0),FALSE))</f>
        <v>0</v>
      </c>
      <c r="AN294" s="239">
        <f t="shared" si="90"/>
        <v>0.85880233479858747</v>
      </c>
      <c r="AP294" t="str">
        <f>IFERROR(VLOOKUP($B294,Miljövärden!$B$2:$H$550,7,FALSE),"Nej, saknas")</f>
        <v>Ja</v>
      </c>
      <c r="AQ294" t="str">
        <f>IFERROR(VLOOKUP($B294,Miljövärden!$B$2:$H$550,6,FALSE),"Nej, saknas")</f>
        <v>Ja</v>
      </c>
      <c r="AU294">
        <f t="shared" si="91"/>
        <v>13.289099999999999</v>
      </c>
      <c r="AV294">
        <f t="shared" si="92"/>
        <v>0</v>
      </c>
      <c r="AW294">
        <f t="shared" si="93"/>
        <v>188.96100000000001</v>
      </c>
      <c r="AX294">
        <f t="shared" si="94"/>
        <v>0</v>
      </c>
      <c r="AZ294">
        <f t="shared" si="95"/>
        <v>192.41000000000003</v>
      </c>
      <c r="BC294">
        <f t="shared" si="96"/>
        <v>1.9606500000000002</v>
      </c>
      <c r="BD294">
        <f t="shared" si="97"/>
        <v>0</v>
      </c>
      <c r="BE294">
        <f t="shared" si="98"/>
        <v>192.41000000000003</v>
      </c>
      <c r="BF294">
        <f t="shared" si="99"/>
        <v>191.30399999999997</v>
      </c>
      <c r="BG294">
        <f t="shared" si="100"/>
        <v>13.289099999999999</v>
      </c>
      <c r="BH294">
        <f>VLOOKUP(B294,Miljö!$B$1:$I$482,MATCH("Fossilandel för ursprungspecificerad el ()",Miljö!$B$1:$I$1,0),FALSE)</f>
        <v>0</v>
      </c>
      <c r="BI294">
        <f>VLOOKUP(B294,Miljö!$B$1:$BX$482,MATCH("Kärnkraftsandel för ursprungsspecificerad el ()",Miljö!$B$1:$O$1,0),FALSE)</f>
        <v>0</v>
      </c>
      <c r="BJ294">
        <f t="shared" si="101"/>
        <v>0</v>
      </c>
      <c r="BK294" t="str">
        <f>VLOOKUP(B294,Miljö!$B$1:$O$482,MATCH("Fossil andel i procent (%)",Miljö!$B$1:$O$1,0),FALSE)</f>
        <v>ET</v>
      </c>
      <c r="BL294">
        <f t="shared" si="102"/>
        <v>398.96375</v>
      </c>
      <c r="BO294" s="289">
        <f t="shared" si="103"/>
        <v>4.914356254170962E-3</v>
      </c>
      <c r="BP294" s="239">
        <f t="shared" si="104"/>
        <v>0</v>
      </c>
      <c r="BQ294" s="239">
        <f t="shared" si="105"/>
        <v>0.51558343333197565</v>
      </c>
      <c r="BR294" s="239">
        <f t="shared" si="106"/>
        <v>0.47950221041385332</v>
      </c>
      <c r="BS294" s="239"/>
      <c r="BT294" s="351">
        <f t="shared" si="107"/>
        <v>0.99999999999999989</v>
      </c>
      <c r="BW294" s="289">
        <f>IF(AP294="ja",VLOOKUP(B294,Miljövärden!$B$2:$H$550,MATCH("Total andel fossilt",Miljövärden!$B$2:$H$2,0),FALSE),"")</f>
        <v>4.9143499999999996E-3</v>
      </c>
      <c r="BZ294" s="351">
        <f t="shared" si="108"/>
        <v>-6.2541709623664676E-9</v>
      </c>
      <c r="CA294" s="353">
        <f t="shared" si="109"/>
        <v>0</v>
      </c>
    </row>
    <row r="295" spans="1:79" x14ac:dyDescent="0.25">
      <c r="A295" s="2" t="s">
        <v>458</v>
      </c>
      <c r="B295" s="2" t="s">
        <v>461</v>
      </c>
      <c r="C295">
        <f>VLOOKUP($B295,'Tillförd energi'!$B$1:$AI$700,MATCH(C$1,'Tillförd energi'!$B$1:$AQ$1,0),FALSE)</f>
        <v>0</v>
      </c>
      <c r="D295">
        <f>VLOOKUP($B295,'Tillförd energi'!$B$1:$AI$700,MATCH(D$1,'Tillförd energi'!$B$1:$AQ$1,0),FALSE)</f>
        <v>7.4999999999999997E-2</v>
      </c>
      <c r="E295">
        <f>VLOOKUP($B295,'Tillförd energi'!$B$1:$AI$700,MATCH(E$1,'Tillförd energi'!$B$1:$AQ$1,0),FALSE)</f>
        <v>0</v>
      </c>
      <c r="F295">
        <f>VLOOKUP($B295,'Tillförd energi'!$B$1:$AI$700,MATCH(F$1,'Tillförd energi'!$B$1:$AQ$1,0),FALSE)</f>
        <v>0</v>
      </c>
      <c r="G295">
        <f>VLOOKUP($B295,'Tillförd energi'!$B$1:$AI$700,MATCH(G$1,'Tillförd energi'!$B$1:$AQ$1,0),FALSE)</f>
        <v>0</v>
      </c>
      <c r="H295">
        <f>VLOOKUP($B295,'Tillförd energi'!$B$1:$AI$700,MATCH(H$1,'Tillförd energi'!$B$1:$AQ$1,0),FALSE)</f>
        <v>0</v>
      </c>
      <c r="I295">
        <f>VLOOKUP($B295,'Tillförd energi'!$B$1:$AI$700,MATCH(I$1,'Tillförd energi'!$B$1:$AQ$1,0),FALSE)</f>
        <v>0</v>
      </c>
      <c r="J295">
        <f>VLOOKUP($B295,'Tillförd energi'!$B$1:$AI$700,MATCH(J$1,'Tillförd energi'!$B$1:$AQ$1,0),FALSE)</f>
        <v>0</v>
      </c>
      <c r="K295">
        <f>VLOOKUP($B295,'Tillförd energi'!$B$1:$AI$700,MATCH(K$1,'Tillförd energi'!$B$1:$AQ$1,0),FALSE)</f>
        <v>0</v>
      </c>
      <c r="L295">
        <f>VLOOKUP($B295,'Tillförd energi'!$B$1:$AI$700,MATCH(L$1,'Tillförd energi'!$B$1:$AQ$1,0),FALSE)</f>
        <v>0</v>
      </c>
      <c r="M295">
        <f>VLOOKUP($B295,'Tillförd energi'!$B$1:$AI$700,MATCH(M$1,'Tillförd energi'!$B$1:$AQ$1,0),FALSE)</f>
        <v>0</v>
      </c>
      <c r="N295">
        <f>VLOOKUP($B295,'Tillförd energi'!$B$1:$AI$700,MATCH(N$1,'Tillförd energi'!$B$1:$AQ$1,0),FALSE)</f>
        <v>0</v>
      </c>
      <c r="O295">
        <f>VLOOKUP($B295,'Tillförd energi'!$B$1:$AI$700,MATCH(O$1,'Tillförd energi'!$B$1:$AQ$1,0),FALSE)</f>
        <v>0</v>
      </c>
      <c r="P295">
        <f>VLOOKUP($B295,'Tillförd energi'!$B$1:$AI$700,MATCH(P$1,'Tillförd energi'!$B$1:$AQ$1,0),FALSE)</f>
        <v>0</v>
      </c>
      <c r="Q295">
        <f>VLOOKUP($B295,'Tillförd energi'!$B$1:$AI$700,MATCH(Q$1,'Tillförd energi'!$B$1:$AQ$1,0),FALSE)</f>
        <v>0</v>
      </c>
      <c r="R295">
        <f>VLOOKUP($B295,'Tillförd energi'!$B$1:$AI$700,MATCH(R$1,'Tillförd energi'!$B$1:$AQ$1,0),FALSE)</f>
        <v>4.3710000000000004</v>
      </c>
      <c r="S295">
        <f>VLOOKUP($B295,'Tillförd energi'!$B$1:$AI$700,MATCH(S$1,'Tillförd energi'!$B$1:$AQ$1,0),FALSE)</f>
        <v>0</v>
      </c>
      <c r="T295">
        <f>VLOOKUP($B295,'Tillförd energi'!$B$1:$AI$700,MATCH(T$1,'Tillförd energi'!$B$1:$AQ$1,0),FALSE)</f>
        <v>0</v>
      </c>
      <c r="U295">
        <f>VLOOKUP($B295,'Tillförd energi'!$B$1:$AI$700,MATCH(U$1,'Tillförd energi'!$B$1:$AQ$1,0),FALSE)</f>
        <v>0</v>
      </c>
      <c r="V295">
        <f>VLOOKUP($B295,'Tillförd energi'!$B$1:$AI$700,MATCH(V$1,'Tillförd energi'!$B$1:$AQ$1,0),FALSE)</f>
        <v>0</v>
      </c>
      <c r="W295">
        <f>VLOOKUP($B295,'Tillförd energi'!$B$1:$AI$700,MATCH(W$1,'Tillförd energi'!$B$1:$AQ$1,0),FALSE)</f>
        <v>0</v>
      </c>
      <c r="X295">
        <f>VLOOKUP($B295,'Tillförd energi'!$B$1:$AI$700,MATCH(X$1,'Tillförd energi'!$B$1:$AQ$1,0),FALSE)</f>
        <v>0</v>
      </c>
      <c r="Y295">
        <f>VLOOKUP($B295,'Tillförd energi'!$B$1:$AI$700,MATCH(Y$1,'Tillförd energi'!$B$1:$AQ$1,0),FALSE)</f>
        <v>0</v>
      </c>
      <c r="Z295">
        <f>VLOOKUP($B295,'Tillförd energi'!$B$1:$AI$700,MATCH(Z$1,'Tillförd energi'!$B$1:$AQ$1,0),FALSE)</f>
        <v>0</v>
      </c>
      <c r="AA295">
        <f>VLOOKUP($B295,'Tillförd energi'!$B$1:$AI$700,MATCH(AA$1,'Tillförd energi'!$B$1:$AQ$1,0),FALSE)</f>
        <v>0</v>
      </c>
      <c r="AB295">
        <f>VLOOKUP($B295,'Tillförd energi'!$B$1:$AI$700,MATCH(AB$1,'Tillförd energi'!$B$1:$AQ$1,0),FALSE)</f>
        <v>0</v>
      </c>
      <c r="AC295">
        <f>VLOOKUP($B295,'Tillförd energi'!$B$1:$AI$700,MATCH(AC$1,'Tillförd energi'!$B$1:$AQ$1,0),FALSE)</f>
        <v>0</v>
      </c>
      <c r="AD295">
        <f>VLOOKUP($B295,'Tillförd energi'!$B$1:$AI$700,MATCH(AD$1,'Tillförd energi'!$B$1:$AQ$1,0),FALSE)</f>
        <v>0</v>
      </c>
      <c r="AE295">
        <f>VLOOKUP($B295,'Tillförd energi'!$B$1:$AI$700,MATCH(AE$1,'Tillförd energi'!$B$1:$AQ$1,0),FALSE)</f>
        <v>0</v>
      </c>
      <c r="AF295">
        <f>VLOOKUP($B295,'Tillförd energi'!$B$1:$AI$700,MATCH(AF$1,'Tillförd energi'!$B$1:$AQ$1,0),FALSE)</f>
        <v>0.06</v>
      </c>
      <c r="AG295">
        <f>IFERROR(VLOOKUP(B295,Miljö!$B$1:$AC$550,MATCH("Köpt mängd produktionsspecifik fjärrvärme:",Miljö!$B$1:$AC$1,0),FALSE)/1,0)</f>
        <v>0</v>
      </c>
      <c r="AI295">
        <f t="shared" si="88"/>
        <v>4.5060000000000002</v>
      </c>
      <c r="AJ295">
        <f t="shared" si="89"/>
        <v>4.5060000000000002</v>
      </c>
      <c r="AK295">
        <f>IF(ISERROR(1/VLOOKUP($B295,Leveranser!$B$1:$S$500,MATCH("såld värme (gwh)",Leveranser!$B$1:$S$1,0),FALSE)),"",VLOOKUP($B295,Leveranser!$B$1:$S$500,MATCH("såld värme (gwh)",Leveranser!$B$1:$S$1,0),FALSE))</f>
        <v>4.4372439999999997</v>
      </c>
      <c r="AL295">
        <f>VLOOKUP($B295,Leveranser!$B$1:$Y$500,MATCH("Totalt såld fjärrvärme till andra fjärrvärmeföretag",Leveranser!$B$1:$AA$1,0),FALSE)</f>
        <v>0</v>
      </c>
      <c r="AM295">
        <f>IF(ISERROR(1/VLOOKUP($B295,Miljö!$B$1:$S$500,MATCH("Såld mängd produktionsspecifik fjärrvärme (GWh)",Miljö!$B$1:$R$1,0),FALSE)),0,VLOOKUP($B295,Miljö!$B$1:$S$500,MATCH("Såld mängd produktionsspecifik fjärrvärme (GWh)",Miljö!$B$1:$R$1,0),FALSE))</f>
        <v>0</v>
      </c>
      <c r="AN295" s="239">
        <f t="shared" si="90"/>
        <v>0.98474123391034163</v>
      </c>
      <c r="AP295" t="str">
        <f>IFERROR(VLOOKUP($B295,Miljövärden!$B$2:$H$550,7,FALSE),"Nej, saknas")</f>
        <v>Ja</v>
      </c>
      <c r="AQ295" t="str">
        <f>IFERROR(VLOOKUP($B295,Miljövärden!$B$2:$H$550,6,FALSE),"Nej, saknas")</f>
        <v>Ja</v>
      </c>
      <c r="AU295">
        <f t="shared" si="91"/>
        <v>0.06</v>
      </c>
      <c r="AV295">
        <f t="shared" si="92"/>
        <v>0</v>
      </c>
      <c r="AW295">
        <f t="shared" si="93"/>
        <v>0</v>
      </c>
      <c r="AX295">
        <f t="shared" si="94"/>
        <v>4.3710000000000004</v>
      </c>
      <c r="AZ295">
        <f t="shared" si="95"/>
        <v>4.3710000000000004</v>
      </c>
      <c r="BC295">
        <f t="shared" si="96"/>
        <v>7.4999999999999997E-2</v>
      </c>
      <c r="BD295">
        <f t="shared" si="97"/>
        <v>0</v>
      </c>
      <c r="BE295">
        <f t="shared" si="98"/>
        <v>4.3710000000000004</v>
      </c>
      <c r="BF295">
        <f t="shared" si="99"/>
        <v>0</v>
      </c>
      <c r="BG295">
        <f t="shared" si="100"/>
        <v>0.06</v>
      </c>
      <c r="BH295">
        <f>VLOOKUP(B295,Miljö!$B$1:$I$482,MATCH("Fossilandel för ursprungspecificerad el ()",Miljö!$B$1:$I$1,0),FALSE)</f>
        <v>0</v>
      </c>
      <c r="BI295">
        <f>VLOOKUP(B295,Miljö!$B$1:$BX$482,MATCH("Kärnkraftsandel för ursprungsspecificerad el ()",Miljö!$B$1:$O$1,0),FALSE)</f>
        <v>0</v>
      </c>
      <c r="BJ295">
        <f t="shared" si="101"/>
        <v>0</v>
      </c>
      <c r="BK295" t="str">
        <f>VLOOKUP(B295,Miljö!$B$1:$O$482,MATCH("Fossil andel i procent (%)",Miljö!$B$1:$O$1,0),FALSE)</f>
        <v>ET</v>
      </c>
      <c r="BL295">
        <f t="shared" si="102"/>
        <v>4.5060000000000002</v>
      </c>
      <c r="BO295" s="289">
        <f t="shared" si="103"/>
        <v>1.6644474034620504E-2</v>
      </c>
      <c r="BP295" s="239">
        <f t="shared" si="104"/>
        <v>0</v>
      </c>
      <c r="BQ295" s="239">
        <f t="shared" si="105"/>
        <v>0.98335552596537945</v>
      </c>
      <c r="BR295" s="239">
        <f t="shared" si="106"/>
        <v>0</v>
      </c>
      <c r="BS295" s="239"/>
      <c r="BT295" s="351">
        <f t="shared" si="107"/>
        <v>1</v>
      </c>
      <c r="BW295" s="289">
        <f>IF(AP295="ja",VLOOKUP(B295,Miljövärden!$B$2:$H$550,MATCH("Total andel fossilt",Miljövärden!$B$2:$H$2,0),FALSE),"")</f>
        <v>1.66445E-2</v>
      </c>
      <c r="BZ295" s="351">
        <f t="shared" si="108"/>
        <v>2.5965379495812568E-8</v>
      </c>
      <c r="CA295" s="353">
        <f t="shared" si="109"/>
        <v>0</v>
      </c>
    </row>
    <row r="296" spans="1:79" x14ac:dyDescent="0.25">
      <c r="A296" s="2" t="s">
        <v>458</v>
      </c>
      <c r="B296" s="2" t="s">
        <v>462</v>
      </c>
      <c r="C296">
        <f>VLOOKUP($B296,'Tillförd energi'!$B$1:$AI$700,MATCH(C$1,'Tillförd energi'!$B$1:$AQ$1,0),FALSE)</f>
        <v>0</v>
      </c>
      <c r="D296">
        <f>VLOOKUP($B296,'Tillförd energi'!$B$1:$AI$700,MATCH(D$1,'Tillförd energi'!$B$1:$AQ$1,0),FALSE)</f>
        <v>3.7999999999999999E-2</v>
      </c>
      <c r="E296">
        <f>VLOOKUP($B296,'Tillförd energi'!$B$1:$AI$700,MATCH(E$1,'Tillförd energi'!$B$1:$AQ$1,0),FALSE)</f>
        <v>0</v>
      </c>
      <c r="F296">
        <f>VLOOKUP($B296,'Tillförd energi'!$B$1:$AI$700,MATCH(F$1,'Tillförd energi'!$B$1:$AQ$1,0),FALSE)</f>
        <v>0</v>
      </c>
      <c r="G296">
        <f>VLOOKUP($B296,'Tillförd energi'!$B$1:$AI$700,MATCH(G$1,'Tillförd energi'!$B$1:$AQ$1,0),FALSE)</f>
        <v>0</v>
      </c>
      <c r="H296">
        <f>VLOOKUP($B296,'Tillförd energi'!$B$1:$AI$700,MATCH(H$1,'Tillförd energi'!$B$1:$AQ$1,0),FALSE)</f>
        <v>0</v>
      </c>
      <c r="I296">
        <f>VLOOKUP($B296,'Tillförd energi'!$B$1:$AI$700,MATCH(I$1,'Tillförd energi'!$B$1:$AQ$1,0),FALSE)</f>
        <v>0</v>
      </c>
      <c r="J296">
        <f>VLOOKUP($B296,'Tillförd energi'!$B$1:$AI$700,MATCH(J$1,'Tillförd energi'!$B$1:$AQ$1,0),FALSE)</f>
        <v>0</v>
      </c>
      <c r="K296">
        <f>VLOOKUP($B296,'Tillförd energi'!$B$1:$AI$700,MATCH(K$1,'Tillförd energi'!$B$1:$AQ$1,0),FALSE)</f>
        <v>0</v>
      </c>
      <c r="L296">
        <f>VLOOKUP($B296,'Tillförd energi'!$B$1:$AI$700,MATCH(L$1,'Tillförd energi'!$B$1:$AQ$1,0),FALSE)</f>
        <v>0</v>
      </c>
      <c r="M296">
        <f>VLOOKUP($B296,'Tillförd energi'!$B$1:$AI$700,MATCH(M$1,'Tillförd energi'!$B$1:$AQ$1,0),FALSE)</f>
        <v>0</v>
      </c>
      <c r="N296">
        <f>VLOOKUP($B296,'Tillförd energi'!$B$1:$AI$700,MATCH(N$1,'Tillförd energi'!$B$1:$AQ$1,0),FALSE)</f>
        <v>0</v>
      </c>
      <c r="O296">
        <f>VLOOKUP($B296,'Tillförd energi'!$B$1:$AI$700,MATCH(O$1,'Tillförd energi'!$B$1:$AQ$1,0),FALSE)</f>
        <v>0</v>
      </c>
      <c r="P296">
        <f>VLOOKUP($B296,'Tillförd energi'!$B$1:$AI$700,MATCH(P$1,'Tillförd energi'!$B$1:$AQ$1,0),FALSE)</f>
        <v>0</v>
      </c>
      <c r="Q296">
        <f>VLOOKUP($B296,'Tillförd energi'!$B$1:$AI$700,MATCH(Q$1,'Tillförd energi'!$B$1:$AQ$1,0),FALSE)</f>
        <v>0</v>
      </c>
      <c r="R296">
        <f>VLOOKUP($B296,'Tillförd energi'!$B$1:$AI$700,MATCH(R$1,'Tillförd energi'!$B$1:$AQ$1,0),FALSE)</f>
        <v>2.4790000000000001</v>
      </c>
      <c r="S296">
        <f>VLOOKUP($B296,'Tillförd energi'!$B$1:$AI$700,MATCH(S$1,'Tillförd energi'!$B$1:$AQ$1,0),FALSE)</f>
        <v>0</v>
      </c>
      <c r="T296">
        <f>VLOOKUP($B296,'Tillförd energi'!$B$1:$AI$700,MATCH(T$1,'Tillförd energi'!$B$1:$AQ$1,0),FALSE)</f>
        <v>0</v>
      </c>
      <c r="U296">
        <f>VLOOKUP($B296,'Tillförd energi'!$B$1:$AI$700,MATCH(U$1,'Tillförd energi'!$B$1:$AQ$1,0),FALSE)</f>
        <v>0</v>
      </c>
      <c r="V296">
        <f>VLOOKUP($B296,'Tillförd energi'!$B$1:$AI$700,MATCH(V$1,'Tillförd energi'!$B$1:$AQ$1,0),FALSE)</f>
        <v>0</v>
      </c>
      <c r="W296">
        <f>VLOOKUP($B296,'Tillförd energi'!$B$1:$AI$700,MATCH(W$1,'Tillförd energi'!$B$1:$AQ$1,0),FALSE)</f>
        <v>0</v>
      </c>
      <c r="X296">
        <f>VLOOKUP($B296,'Tillförd energi'!$B$1:$AI$700,MATCH(X$1,'Tillförd energi'!$B$1:$AQ$1,0),FALSE)</f>
        <v>0</v>
      </c>
      <c r="Y296">
        <f>VLOOKUP($B296,'Tillförd energi'!$B$1:$AI$700,MATCH(Y$1,'Tillförd energi'!$B$1:$AQ$1,0),FALSE)</f>
        <v>0</v>
      </c>
      <c r="Z296">
        <f>VLOOKUP($B296,'Tillförd energi'!$B$1:$AI$700,MATCH(Z$1,'Tillförd energi'!$B$1:$AQ$1,0),FALSE)</f>
        <v>0</v>
      </c>
      <c r="AA296">
        <f>VLOOKUP($B296,'Tillförd energi'!$B$1:$AI$700,MATCH(AA$1,'Tillförd energi'!$B$1:$AQ$1,0),FALSE)</f>
        <v>0</v>
      </c>
      <c r="AB296">
        <f>VLOOKUP($B296,'Tillförd energi'!$B$1:$AI$700,MATCH(AB$1,'Tillförd energi'!$B$1:$AQ$1,0),FALSE)</f>
        <v>0</v>
      </c>
      <c r="AC296">
        <f>VLOOKUP($B296,'Tillförd energi'!$B$1:$AI$700,MATCH(AC$1,'Tillförd energi'!$B$1:$AQ$1,0),FALSE)</f>
        <v>0</v>
      </c>
      <c r="AD296">
        <f>VLOOKUP($B296,'Tillförd energi'!$B$1:$AI$700,MATCH(AD$1,'Tillförd energi'!$B$1:$AQ$1,0),FALSE)</f>
        <v>0</v>
      </c>
      <c r="AE296">
        <f>VLOOKUP($B296,'Tillförd energi'!$B$1:$AI$700,MATCH(AE$1,'Tillförd energi'!$B$1:$AQ$1,0),FALSE)</f>
        <v>0</v>
      </c>
      <c r="AF296">
        <f>VLOOKUP($B296,'Tillförd energi'!$B$1:$AI$700,MATCH(AF$1,'Tillförd energi'!$B$1:$AQ$1,0),FALSE)</f>
        <v>2.3E-2</v>
      </c>
      <c r="AG296">
        <f>IFERROR(VLOOKUP(B296,Miljö!$B$1:$AC$550,MATCH("Köpt mängd produktionsspecifik fjärrvärme:",Miljö!$B$1:$AC$1,0),FALSE)/1,0)</f>
        <v>0</v>
      </c>
      <c r="AI296">
        <f t="shared" si="88"/>
        <v>2.54</v>
      </c>
      <c r="AJ296">
        <f t="shared" si="89"/>
        <v>2.54</v>
      </c>
      <c r="AK296">
        <f>IF(ISERROR(1/VLOOKUP($B296,Leveranser!$B$1:$S$500,MATCH("såld värme (gwh)",Leveranser!$B$1:$S$1,0),FALSE)),"",VLOOKUP($B296,Leveranser!$B$1:$S$500,MATCH("såld värme (gwh)",Leveranser!$B$1:$S$1,0),FALSE))</f>
        <v>2.0640000000000001</v>
      </c>
      <c r="AL296">
        <f>VLOOKUP($B296,Leveranser!$B$1:$Y$500,MATCH("Totalt såld fjärrvärme till andra fjärrvärmeföretag",Leveranser!$B$1:$AA$1,0),FALSE)</f>
        <v>0</v>
      </c>
      <c r="AM296">
        <f>IF(ISERROR(1/VLOOKUP($B296,Miljö!$B$1:$S$500,MATCH("Såld mängd produktionsspecifik fjärrvärme (GWh)",Miljö!$B$1:$R$1,0),FALSE)),0,VLOOKUP($B296,Miljö!$B$1:$S$500,MATCH("Såld mängd produktionsspecifik fjärrvärme (GWh)",Miljö!$B$1:$R$1,0),FALSE))</f>
        <v>0</v>
      </c>
      <c r="AN296" s="239">
        <f t="shared" si="90"/>
        <v>0.81259842519685044</v>
      </c>
      <c r="AP296" t="str">
        <f>IFERROR(VLOOKUP($B296,Miljövärden!$B$2:$H$550,7,FALSE),"Nej, saknas")</f>
        <v>Ja</v>
      </c>
      <c r="AQ296" t="str">
        <f>IFERROR(VLOOKUP($B296,Miljövärden!$B$2:$H$550,6,FALSE),"Nej, saknas")</f>
        <v>Ja</v>
      </c>
      <c r="AU296">
        <f t="shared" si="91"/>
        <v>2.3E-2</v>
      </c>
      <c r="AV296">
        <f t="shared" si="92"/>
        <v>0</v>
      </c>
      <c r="AW296">
        <f t="shared" si="93"/>
        <v>0</v>
      </c>
      <c r="AX296">
        <f t="shared" si="94"/>
        <v>2.4790000000000001</v>
      </c>
      <c r="AZ296">
        <f t="shared" si="95"/>
        <v>2.4790000000000001</v>
      </c>
      <c r="BC296">
        <f t="shared" si="96"/>
        <v>3.7999999999999999E-2</v>
      </c>
      <c r="BD296">
        <f t="shared" si="97"/>
        <v>0</v>
      </c>
      <c r="BE296">
        <f t="shared" si="98"/>
        <v>2.4790000000000001</v>
      </c>
      <c r="BF296">
        <f t="shared" si="99"/>
        <v>0</v>
      </c>
      <c r="BG296">
        <f t="shared" si="100"/>
        <v>2.3E-2</v>
      </c>
      <c r="BH296">
        <f>VLOOKUP(B296,Miljö!$B$1:$I$482,MATCH("Fossilandel för ursprungspecificerad el ()",Miljö!$B$1:$I$1,0),FALSE)</f>
        <v>0</v>
      </c>
      <c r="BI296">
        <f>VLOOKUP(B296,Miljö!$B$1:$BX$482,MATCH("Kärnkraftsandel för ursprungsspecificerad el ()",Miljö!$B$1:$O$1,0),FALSE)</f>
        <v>0</v>
      </c>
      <c r="BJ296">
        <f t="shared" si="101"/>
        <v>0</v>
      </c>
      <c r="BK296" t="str">
        <f>VLOOKUP(B296,Miljö!$B$1:$O$482,MATCH("Fossil andel i procent (%)",Miljö!$B$1:$O$1,0),FALSE)</f>
        <v>ET</v>
      </c>
      <c r="BL296">
        <f t="shared" si="102"/>
        <v>2.54</v>
      </c>
      <c r="BO296" s="289">
        <f t="shared" si="103"/>
        <v>1.4960629921259842E-2</v>
      </c>
      <c r="BP296" s="239">
        <f t="shared" si="104"/>
        <v>0</v>
      </c>
      <c r="BQ296" s="239">
        <f t="shared" si="105"/>
        <v>0.98503937007874021</v>
      </c>
      <c r="BR296" s="239">
        <f t="shared" si="106"/>
        <v>0</v>
      </c>
      <c r="BS296" s="239"/>
      <c r="BT296" s="351">
        <f t="shared" si="107"/>
        <v>1</v>
      </c>
      <c r="BW296" s="289">
        <f>IF(AP296="ja",VLOOKUP(B296,Miljövärden!$B$2:$H$550,MATCH("Total andel fossilt",Miljövärden!$B$2:$H$2,0),FALSE),"")</f>
        <v>1.4960599999999999E-2</v>
      </c>
      <c r="BZ296" s="351">
        <f t="shared" si="108"/>
        <v>-2.9921259843065928E-8</v>
      </c>
      <c r="CA296" s="353">
        <f t="shared" si="109"/>
        <v>0</v>
      </c>
    </row>
    <row r="297" spans="1:79" x14ac:dyDescent="0.25">
      <c r="A297" s="2" t="s">
        <v>458</v>
      </c>
      <c r="B297" s="2" t="s">
        <v>463</v>
      </c>
      <c r="C297">
        <f>VLOOKUP($B297,'Tillförd energi'!$B$1:$AI$700,MATCH(C$1,'Tillförd energi'!$B$1:$AQ$1,0),FALSE)</f>
        <v>0</v>
      </c>
      <c r="D297">
        <f>VLOOKUP($B297,'Tillförd energi'!$B$1:$AI$700,MATCH(D$1,'Tillförd energi'!$B$1:$AQ$1,0),FALSE)</f>
        <v>2.1000000000000001E-2</v>
      </c>
      <c r="E297">
        <f>VLOOKUP($B297,'Tillförd energi'!$B$1:$AI$700,MATCH(E$1,'Tillförd energi'!$B$1:$AQ$1,0),FALSE)</f>
        <v>0</v>
      </c>
      <c r="F297">
        <f>VLOOKUP($B297,'Tillförd energi'!$B$1:$AI$700,MATCH(F$1,'Tillförd energi'!$B$1:$AQ$1,0),FALSE)</f>
        <v>0</v>
      </c>
      <c r="G297">
        <f>VLOOKUP($B297,'Tillförd energi'!$B$1:$AI$700,MATCH(G$1,'Tillförd energi'!$B$1:$AQ$1,0),FALSE)</f>
        <v>0</v>
      </c>
      <c r="H297">
        <f>VLOOKUP($B297,'Tillförd energi'!$B$1:$AI$700,MATCH(H$1,'Tillförd energi'!$B$1:$AQ$1,0),FALSE)</f>
        <v>0</v>
      </c>
      <c r="I297">
        <f>VLOOKUP($B297,'Tillförd energi'!$B$1:$AI$700,MATCH(I$1,'Tillförd energi'!$B$1:$AQ$1,0),FALSE)</f>
        <v>0</v>
      </c>
      <c r="J297">
        <f>VLOOKUP($B297,'Tillförd energi'!$B$1:$AI$700,MATCH(J$1,'Tillförd energi'!$B$1:$AQ$1,0),FALSE)</f>
        <v>0</v>
      </c>
      <c r="K297">
        <f>VLOOKUP($B297,'Tillförd energi'!$B$1:$AI$700,MATCH(K$1,'Tillförd energi'!$B$1:$AQ$1,0),FALSE)</f>
        <v>0</v>
      </c>
      <c r="L297">
        <f>VLOOKUP($B297,'Tillförd energi'!$B$1:$AI$700,MATCH(L$1,'Tillförd energi'!$B$1:$AQ$1,0),FALSE)</f>
        <v>0</v>
      </c>
      <c r="M297">
        <f>VLOOKUP($B297,'Tillförd energi'!$B$1:$AI$700,MATCH(M$1,'Tillförd energi'!$B$1:$AQ$1,0),FALSE)</f>
        <v>0</v>
      </c>
      <c r="N297">
        <f>VLOOKUP($B297,'Tillförd energi'!$B$1:$AI$700,MATCH(N$1,'Tillförd energi'!$B$1:$AQ$1,0),FALSE)</f>
        <v>0</v>
      </c>
      <c r="O297">
        <f>VLOOKUP($B297,'Tillförd energi'!$B$1:$AI$700,MATCH(O$1,'Tillförd energi'!$B$1:$AQ$1,0),FALSE)</f>
        <v>0</v>
      </c>
      <c r="P297">
        <f>VLOOKUP($B297,'Tillförd energi'!$B$1:$AI$700,MATCH(P$1,'Tillförd energi'!$B$1:$AQ$1,0),FALSE)</f>
        <v>0</v>
      </c>
      <c r="Q297">
        <f>VLOOKUP($B297,'Tillförd energi'!$B$1:$AI$700,MATCH(Q$1,'Tillförd energi'!$B$1:$AQ$1,0),FALSE)</f>
        <v>0</v>
      </c>
      <c r="R297">
        <f>VLOOKUP($B297,'Tillförd energi'!$B$1:$AI$700,MATCH(R$1,'Tillförd energi'!$B$1:$AQ$1,0),FALSE)</f>
        <v>3.4969999999999999</v>
      </c>
      <c r="S297">
        <f>VLOOKUP($B297,'Tillförd energi'!$B$1:$AI$700,MATCH(S$1,'Tillförd energi'!$B$1:$AQ$1,0),FALSE)</f>
        <v>0</v>
      </c>
      <c r="T297">
        <f>VLOOKUP($B297,'Tillförd energi'!$B$1:$AI$700,MATCH(T$1,'Tillförd energi'!$B$1:$AQ$1,0),FALSE)</f>
        <v>0</v>
      </c>
      <c r="U297">
        <f>VLOOKUP($B297,'Tillförd energi'!$B$1:$AI$700,MATCH(U$1,'Tillförd energi'!$B$1:$AQ$1,0),FALSE)</f>
        <v>0</v>
      </c>
      <c r="V297">
        <f>VLOOKUP($B297,'Tillförd energi'!$B$1:$AI$700,MATCH(V$1,'Tillförd energi'!$B$1:$AQ$1,0),FALSE)</f>
        <v>0</v>
      </c>
      <c r="W297">
        <f>VLOOKUP($B297,'Tillförd energi'!$B$1:$AI$700,MATCH(W$1,'Tillförd energi'!$B$1:$AQ$1,0),FALSE)</f>
        <v>0</v>
      </c>
      <c r="X297">
        <f>VLOOKUP($B297,'Tillförd energi'!$B$1:$AI$700,MATCH(X$1,'Tillförd energi'!$B$1:$AQ$1,0),FALSE)</f>
        <v>0</v>
      </c>
      <c r="Y297">
        <f>VLOOKUP($B297,'Tillförd energi'!$B$1:$AI$700,MATCH(Y$1,'Tillförd energi'!$B$1:$AQ$1,0),FALSE)</f>
        <v>0</v>
      </c>
      <c r="Z297">
        <f>VLOOKUP($B297,'Tillförd energi'!$B$1:$AI$700,MATCH(Z$1,'Tillförd energi'!$B$1:$AQ$1,0),FALSE)</f>
        <v>0</v>
      </c>
      <c r="AA297">
        <f>VLOOKUP($B297,'Tillförd energi'!$B$1:$AI$700,MATCH(AA$1,'Tillförd energi'!$B$1:$AQ$1,0),FALSE)</f>
        <v>0</v>
      </c>
      <c r="AB297">
        <f>VLOOKUP($B297,'Tillförd energi'!$B$1:$AI$700,MATCH(AB$1,'Tillförd energi'!$B$1:$AQ$1,0),FALSE)</f>
        <v>0</v>
      </c>
      <c r="AC297">
        <f>VLOOKUP($B297,'Tillförd energi'!$B$1:$AI$700,MATCH(AC$1,'Tillförd energi'!$B$1:$AQ$1,0),FALSE)</f>
        <v>0</v>
      </c>
      <c r="AD297">
        <f>VLOOKUP($B297,'Tillförd energi'!$B$1:$AI$700,MATCH(AD$1,'Tillförd energi'!$B$1:$AQ$1,0),FALSE)</f>
        <v>0</v>
      </c>
      <c r="AE297">
        <f>VLOOKUP($B297,'Tillförd energi'!$B$1:$AI$700,MATCH(AE$1,'Tillförd energi'!$B$1:$AQ$1,0),FALSE)</f>
        <v>0</v>
      </c>
      <c r="AF297">
        <f>VLOOKUP($B297,'Tillförd energi'!$B$1:$AI$700,MATCH(AF$1,'Tillförd energi'!$B$1:$AQ$1,0),FALSE)</f>
        <v>0.05</v>
      </c>
      <c r="AG297">
        <f>IFERROR(VLOOKUP(B297,Miljö!$B$1:$AC$550,MATCH("Köpt mängd produktionsspecifik fjärrvärme:",Miljö!$B$1:$AC$1,0),FALSE)/1,0)</f>
        <v>0</v>
      </c>
      <c r="AI297">
        <f t="shared" si="88"/>
        <v>3.5679999999999996</v>
      </c>
      <c r="AJ297">
        <f t="shared" si="89"/>
        <v>3.5679999999999996</v>
      </c>
      <c r="AK297">
        <f>IF(ISERROR(1/VLOOKUP($B297,Leveranser!$B$1:$S$500,MATCH("såld värme (gwh)",Leveranser!$B$1:$S$1,0),FALSE)),"",VLOOKUP($B297,Leveranser!$B$1:$S$500,MATCH("såld värme (gwh)",Leveranser!$B$1:$S$1,0),FALSE))</f>
        <v>3.0190000000000001</v>
      </c>
      <c r="AL297">
        <f>VLOOKUP($B297,Leveranser!$B$1:$Y$500,MATCH("Totalt såld fjärrvärme till andra fjärrvärmeföretag",Leveranser!$B$1:$AA$1,0),FALSE)</f>
        <v>0</v>
      </c>
      <c r="AM297">
        <f>IF(ISERROR(1/VLOOKUP($B297,Miljö!$B$1:$S$500,MATCH("Såld mängd produktionsspecifik fjärrvärme (GWh)",Miljö!$B$1:$R$1,0),FALSE)),0,VLOOKUP($B297,Miljö!$B$1:$S$500,MATCH("Såld mängd produktionsspecifik fjärrvärme (GWh)",Miljö!$B$1:$R$1,0),FALSE))</f>
        <v>0</v>
      </c>
      <c r="AN297" s="239">
        <f t="shared" si="90"/>
        <v>0.84613228699551579</v>
      </c>
      <c r="AP297" t="str">
        <f>IFERROR(VLOOKUP($B297,Miljövärden!$B$2:$H$550,7,FALSE),"Nej, saknas")</f>
        <v>Ja</v>
      </c>
      <c r="AQ297" t="str">
        <f>IFERROR(VLOOKUP($B297,Miljövärden!$B$2:$H$550,6,FALSE),"Nej, saknas")</f>
        <v>Ja</v>
      </c>
      <c r="AU297">
        <f t="shared" si="91"/>
        <v>0.05</v>
      </c>
      <c r="AV297">
        <f t="shared" si="92"/>
        <v>0</v>
      </c>
      <c r="AW297">
        <f t="shared" si="93"/>
        <v>0</v>
      </c>
      <c r="AX297">
        <f t="shared" si="94"/>
        <v>3.4969999999999999</v>
      </c>
      <c r="AZ297">
        <f t="shared" si="95"/>
        <v>3.4969999999999999</v>
      </c>
      <c r="BC297">
        <f t="shared" si="96"/>
        <v>2.1000000000000001E-2</v>
      </c>
      <c r="BD297">
        <f t="shared" si="97"/>
        <v>0</v>
      </c>
      <c r="BE297">
        <f t="shared" si="98"/>
        <v>3.4969999999999999</v>
      </c>
      <c r="BF297">
        <f t="shared" si="99"/>
        <v>0</v>
      </c>
      <c r="BG297">
        <f t="shared" si="100"/>
        <v>0.05</v>
      </c>
      <c r="BH297">
        <f>VLOOKUP(B297,Miljö!$B$1:$I$482,MATCH("Fossilandel för ursprungspecificerad el ()",Miljö!$B$1:$I$1,0),FALSE)</f>
        <v>0</v>
      </c>
      <c r="BI297">
        <f>VLOOKUP(B297,Miljö!$B$1:$BX$482,MATCH("Kärnkraftsandel för ursprungsspecificerad el ()",Miljö!$B$1:$O$1,0),FALSE)</f>
        <v>0</v>
      </c>
      <c r="BJ297">
        <f t="shared" si="101"/>
        <v>0</v>
      </c>
      <c r="BK297" t="str">
        <f>VLOOKUP(B297,Miljö!$B$1:$O$482,MATCH("Fossil andel i procent (%)",Miljö!$B$1:$O$1,0),FALSE)</f>
        <v>ET</v>
      </c>
      <c r="BL297">
        <f t="shared" si="102"/>
        <v>3.5679999999999996</v>
      </c>
      <c r="BO297" s="289">
        <f t="shared" si="103"/>
        <v>5.885650224215248E-3</v>
      </c>
      <c r="BP297" s="239">
        <f t="shared" si="104"/>
        <v>0</v>
      </c>
      <c r="BQ297" s="239">
        <f t="shared" si="105"/>
        <v>0.99411434977578483</v>
      </c>
      <c r="BR297" s="239">
        <f t="shared" si="106"/>
        <v>0</v>
      </c>
      <c r="BS297" s="239"/>
      <c r="BT297" s="351">
        <f t="shared" si="107"/>
        <v>1</v>
      </c>
      <c r="BW297" s="289">
        <f>IF(AP297="ja",VLOOKUP(B297,Miljövärden!$B$2:$H$550,MATCH("Total andel fossilt",Miljövärden!$B$2:$H$2,0),FALSE),"")</f>
        <v>5.8856500000000001E-3</v>
      </c>
      <c r="BZ297" s="351">
        <f t="shared" si="108"/>
        <v>-2.2421524793064807E-10</v>
      </c>
      <c r="CA297" s="353">
        <f t="shared" si="109"/>
        <v>0</v>
      </c>
    </row>
    <row r="298" spans="1:79" x14ac:dyDescent="0.25">
      <c r="A298" s="2" t="s">
        <v>464</v>
      </c>
      <c r="B298" s="2" t="s">
        <v>465</v>
      </c>
      <c r="C298">
        <f>VLOOKUP($B298,'Tillförd energi'!$B$1:$AI$700,MATCH(C$1,'Tillförd energi'!$B$1:$AQ$1,0),FALSE)</f>
        <v>0</v>
      </c>
      <c r="D298">
        <f>VLOOKUP($B298,'Tillförd energi'!$B$1:$AI$700,MATCH(D$1,'Tillförd energi'!$B$1:$AQ$1,0),FALSE)</f>
        <v>0.17599999999999999</v>
      </c>
      <c r="E298">
        <f>VLOOKUP($B298,'Tillförd energi'!$B$1:$AI$700,MATCH(E$1,'Tillförd energi'!$B$1:$AQ$1,0),FALSE)</f>
        <v>0</v>
      </c>
      <c r="F298">
        <f>VLOOKUP($B298,'Tillförd energi'!$B$1:$AI$700,MATCH(F$1,'Tillförd energi'!$B$1:$AQ$1,0),FALSE)</f>
        <v>0</v>
      </c>
      <c r="G298">
        <f>VLOOKUP($B298,'Tillförd energi'!$B$1:$AI$700,MATCH(G$1,'Tillförd energi'!$B$1:$AQ$1,0),FALSE)</f>
        <v>0</v>
      </c>
      <c r="H298">
        <f>VLOOKUP($B298,'Tillförd energi'!$B$1:$AI$700,MATCH(H$1,'Tillförd energi'!$B$1:$AQ$1,0),FALSE)</f>
        <v>0</v>
      </c>
      <c r="I298">
        <f>VLOOKUP($B298,'Tillförd energi'!$B$1:$AI$700,MATCH(I$1,'Tillförd energi'!$B$1:$AQ$1,0),FALSE)</f>
        <v>0</v>
      </c>
      <c r="J298">
        <f>VLOOKUP($B298,'Tillförd energi'!$B$1:$AI$700,MATCH(J$1,'Tillförd energi'!$B$1:$AQ$1,0),FALSE)</f>
        <v>0</v>
      </c>
      <c r="K298">
        <f>VLOOKUP($B298,'Tillförd energi'!$B$1:$AI$700,MATCH(K$1,'Tillförd energi'!$B$1:$AQ$1,0),FALSE)</f>
        <v>0</v>
      </c>
      <c r="L298">
        <f>VLOOKUP($B298,'Tillförd energi'!$B$1:$AI$700,MATCH(L$1,'Tillförd energi'!$B$1:$AQ$1,0),FALSE)</f>
        <v>0</v>
      </c>
      <c r="M298">
        <f>VLOOKUP($B298,'Tillförd energi'!$B$1:$AI$700,MATCH(M$1,'Tillförd energi'!$B$1:$AQ$1,0),FALSE)</f>
        <v>0</v>
      </c>
      <c r="N298">
        <f>VLOOKUP($B298,'Tillförd energi'!$B$1:$AI$700,MATCH(N$1,'Tillförd energi'!$B$1:$AQ$1,0),FALSE)</f>
        <v>0</v>
      </c>
      <c r="O298">
        <f>VLOOKUP($B298,'Tillförd energi'!$B$1:$AI$700,MATCH(O$1,'Tillförd energi'!$B$1:$AQ$1,0),FALSE)</f>
        <v>0</v>
      </c>
      <c r="P298">
        <f>VLOOKUP($B298,'Tillförd energi'!$B$1:$AI$700,MATCH(P$1,'Tillförd energi'!$B$1:$AQ$1,0),FALSE)</f>
        <v>0</v>
      </c>
      <c r="Q298">
        <f>VLOOKUP($B298,'Tillförd energi'!$B$1:$AI$700,MATCH(Q$1,'Tillförd energi'!$B$1:$AQ$1,0),FALSE)</f>
        <v>0</v>
      </c>
      <c r="R298">
        <f>VLOOKUP($B298,'Tillförd energi'!$B$1:$AI$700,MATCH(R$1,'Tillförd energi'!$B$1:$AQ$1,0),FALSE)</f>
        <v>14.04</v>
      </c>
      <c r="S298">
        <f>VLOOKUP($B298,'Tillförd energi'!$B$1:$AI$700,MATCH(S$1,'Tillförd energi'!$B$1:$AQ$1,0),FALSE)</f>
        <v>0</v>
      </c>
      <c r="T298">
        <f>VLOOKUP($B298,'Tillförd energi'!$B$1:$AI$700,MATCH(T$1,'Tillförd energi'!$B$1:$AQ$1,0),FALSE)</f>
        <v>0</v>
      </c>
      <c r="U298">
        <f>VLOOKUP($B298,'Tillförd energi'!$B$1:$AI$700,MATCH(U$1,'Tillförd energi'!$B$1:$AQ$1,0),FALSE)</f>
        <v>0</v>
      </c>
      <c r="V298">
        <f>VLOOKUP($B298,'Tillförd energi'!$B$1:$AI$700,MATCH(V$1,'Tillförd energi'!$B$1:$AQ$1,0),FALSE)</f>
        <v>0</v>
      </c>
      <c r="W298">
        <f>VLOOKUP($B298,'Tillförd energi'!$B$1:$AI$700,MATCH(W$1,'Tillförd energi'!$B$1:$AQ$1,0),FALSE)</f>
        <v>0</v>
      </c>
      <c r="X298">
        <f>VLOOKUP($B298,'Tillförd energi'!$B$1:$AI$700,MATCH(X$1,'Tillförd energi'!$B$1:$AQ$1,0),FALSE)</f>
        <v>0</v>
      </c>
      <c r="Y298">
        <f>VLOOKUP($B298,'Tillförd energi'!$B$1:$AI$700,MATCH(Y$1,'Tillförd energi'!$B$1:$AQ$1,0),FALSE)</f>
        <v>0</v>
      </c>
      <c r="Z298">
        <f>VLOOKUP($B298,'Tillförd energi'!$B$1:$AI$700,MATCH(Z$1,'Tillförd energi'!$B$1:$AQ$1,0),FALSE)</f>
        <v>3.8719999999999999</v>
      </c>
      <c r="AA298">
        <f>VLOOKUP($B298,'Tillförd energi'!$B$1:$AI$700,MATCH(AA$1,'Tillförd energi'!$B$1:$AQ$1,0),FALSE)</f>
        <v>0</v>
      </c>
      <c r="AB298">
        <f>VLOOKUP($B298,'Tillförd energi'!$B$1:$AI$700,MATCH(AB$1,'Tillförd energi'!$B$1:$AQ$1,0),FALSE)</f>
        <v>0</v>
      </c>
      <c r="AC298">
        <f>VLOOKUP($B298,'Tillförd energi'!$B$1:$AI$700,MATCH(AC$1,'Tillförd energi'!$B$1:$AQ$1,0),FALSE)</f>
        <v>0</v>
      </c>
      <c r="AD298">
        <f>VLOOKUP($B298,'Tillförd energi'!$B$1:$AI$700,MATCH(AD$1,'Tillförd energi'!$B$1:$AQ$1,0),FALSE)</f>
        <v>29.105</v>
      </c>
      <c r="AE298">
        <f>VLOOKUP($B298,'Tillförd energi'!$B$1:$AI$700,MATCH(AE$1,'Tillförd energi'!$B$1:$AQ$1,0),FALSE)</f>
        <v>0</v>
      </c>
      <c r="AF298">
        <f>VLOOKUP($B298,'Tillförd energi'!$B$1:$AI$700,MATCH(AF$1,'Tillförd energi'!$B$1:$AQ$1,0),FALSE)</f>
        <v>0.9</v>
      </c>
      <c r="AG298">
        <f>IFERROR(VLOOKUP(B298,Miljö!$B$1:$AC$550,MATCH("Köpt mängd produktionsspecifik fjärrvärme:",Miljö!$B$1:$AC$1,0),FALSE)/1,0)</f>
        <v>0</v>
      </c>
      <c r="AI298">
        <f t="shared" si="88"/>
        <v>48.092999999999996</v>
      </c>
      <c r="AJ298">
        <f t="shared" si="89"/>
        <v>48.092999999999996</v>
      </c>
      <c r="AK298">
        <f>IF(ISERROR(1/VLOOKUP($B298,Leveranser!$B$1:$S$500,MATCH("såld värme (gwh)",Leveranser!$B$1:$S$1,0),FALSE)),"",VLOOKUP($B298,Leveranser!$B$1:$S$500,MATCH("såld värme (gwh)",Leveranser!$B$1:$S$1,0),FALSE))</f>
        <v>42.728000000000002</v>
      </c>
      <c r="AL298">
        <f>VLOOKUP($B298,Leveranser!$B$1:$Y$500,MATCH("Totalt såld fjärrvärme till andra fjärrvärmeföretag",Leveranser!$B$1:$AA$1,0),FALSE)</f>
        <v>0</v>
      </c>
      <c r="AM298">
        <f>IF(ISERROR(1/VLOOKUP($B298,Miljö!$B$1:$S$500,MATCH("Såld mängd produktionsspecifik fjärrvärme (GWh)",Miljö!$B$1:$R$1,0),FALSE)),0,VLOOKUP($B298,Miljö!$B$1:$S$500,MATCH("Såld mängd produktionsspecifik fjärrvärme (GWh)",Miljö!$B$1:$R$1,0),FALSE))</f>
        <v>0</v>
      </c>
      <c r="AN298" s="239">
        <f t="shared" si="90"/>
        <v>0.88844530389037912</v>
      </c>
      <c r="AP298" t="str">
        <f>IFERROR(VLOOKUP($B298,Miljövärden!$B$2:$H$550,7,FALSE),"Nej, saknas")</f>
        <v>Ja</v>
      </c>
      <c r="AQ298" t="str">
        <f>IFERROR(VLOOKUP($B298,Miljövärden!$B$2:$H$550,6,FALSE),"Nej, saknas")</f>
        <v>Nej</v>
      </c>
      <c r="AU298">
        <f t="shared" si="91"/>
        <v>4.7720000000000002</v>
      </c>
      <c r="AV298">
        <f t="shared" si="92"/>
        <v>0</v>
      </c>
      <c r="AW298">
        <f t="shared" si="93"/>
        <v>0</v>
      </c>
      <c r="AX298">
        <f t="shared" si="94"/>
        <v>14.04</v>
      </c>
      <c r="AZ298">
        <f t="shared" si="95"/>
        <v>14.04</v>
      </c>
      <c r="BC298">
        <f t="shared" si="96"/>
        <v>0.17599999999999999</v>
      </c>
      <c r="BD298">
        <f t="shared" si="97"/>
        <v>0</v>
      </c>
      <c r="BE298">
        <f t="shared" si="98"/>
        <v>14.04</v>
      </c>
      <c r="BF298">
        <f t="shared" si="99"/>
        <v>29.105</v>
      </c>
      <c r="BG298">
        <f t="shared" si="100"/>
        <v>4.7720000000000002</v>
      </c>
      <c r="BH298">
        <f>VLOOKUP(B298,Miljö!$B$1:$I$482,MATCH("Fossilandel för ursprungspecificerad el ()",Miljö!$B$1:$I$1,0),FALSE)</f>
        <v>0.48399999999999999</v>
      </c>
      <c r="BI298">
        <f>VLOOKUP(B298,Miljö!$B$1:$BX$482,MATCH("Kärnkraftsandel för ursprungsspecificerad el ()",Miljö!$B$1:$O$1,0),FALSE)</f>
        <v>0.35</v>
      </c>
      <c r="BJ298">
        <f t="shared" si="101"/>
        <v>0</v>
      </c>
      <c r="BK298" t="str">
        <f>VLOOKUP(B298,Miljö!$B$1:$O$482,MATCH("Fossil andel i procent (%)",Miljö!$B$1:$O$1,0),FALSE)</f>
        <v>ET</v>
      </c>
      <c r="BL298">
        <f t="shared" si="102"/>
        <v>48.092999999999996</v>
      </c>
      <c r="BO298" s="289">
        <f t="shared" si="103"/>
        <v>5.1684195205123414E-2</v>
      </c>
      <c r="BP298" s="239">
        <f t="shared" si="104"/>
        <v>3.4728546773958792E-2</v>
      </c>
      <c r="BQ298" s="239">
        <f t="shared" si="105"/>
        <v>0.30840563075707483</v>
      </c>
      <c r="BR298" s="239">
        <f t="shared" si="106"/>
        <v>0.60518162726384306</v>
      </c>
      <c r="BS298" s="239"/>
      <c r="BT298" s="351">
        <f t="shared" si="107"/>
        <v>1</v>
      </c>
      <c r="BW298" s="289">
        <f>IF(AP298="ja",VLOOKUP(B298,Miljövärden!$B$2:$H$550,MATCH("Total andel fossilt",Miljövärden!$B$2:$H$2,0),FALSE),"")</f>
        <v>5.16842E-2</v>
      </c>
      <c r="BZ298" s="351">
        <f t="shared" si="108"/>
        <v>4.7948765860561515E-9</v>
      </c>
      <c r="CA298" s="353">
        <f t="shared" si="109"/>
        <v>0</v>
      </c>
    </row>
    <row r="299" spans="1:79" x14ac:dyDescent="0.25">
      <c r="A299" s="2" t="s">
        <v>464</v>
      </c>
      <c r="B299" s="2" t="s">
        <v>466</v>
      </c>
      <c r="C299">
        <f>VLOOKUP($B299,'Tillförd energi'!$B$1:$AI$700,MATCH(C$1,'Tillförd energi'!$B$1:$AQ$1,0),FALSE)</f>
        <v>0</v>
      </c>
      <c r="D299">
        <f>VLOOKUP($B299,'Tillförd energi'!$B$1:$AI$700,MATCH(D$1,'Tillförd energi'!$B$1:$AQ$1,0),FALSE)</f>
        <v>7.5999999999999998E-2</v>
      </c>
      <c r="E299">
        <f>VLOOKUP($B299,'Tillförd energi'!$B$1:$AI$700,MATCH(E$1,'Tillförd energi'!$B$1:$AQ$1,0),FALSE)</f>
        <v>0</v>
      </c>
      <c r="F299">
        <f>VLOOKUP($B299,'Tillförd energi'!$B$1:$AI$700,MATCH(F$1,'Tillförd energi'!$B$1:$AQ$1,0),FALSE)</f>
        <v>0</v>
      </c>
      <c r="G299">
        <f>VLOOKUP($B299,'Tillförd energi'!$B$1:$AI$700,MATCH(G$1,'Tillförd energi'!$B$1:$AQ$1,0),FALSE)</f>
        <v>0</v>
      </c>
      <c r="H299">
        <f>VLOOKUP($B299,'Tillförd energi'!$B$1:$AI$700,MATCH(H$1,'Tillförd energi'!$B$1:$AQ$1,0),FALSE)</f>
        <v>0</v>
      </c>
      <c r="I299">
        <f>VLOOKUP($B299,'Tillförd energi'!$B$1:$AI$700,MATCH(I$1,'Tillförd energi'!$B$1:$AQ$1,0),FALSE)</f>
        <v>0</v>
      </c>
      <c r="J299">
        <f>VLOOKUP($B299,'Tillförd energi'!$B$1:$AI$700,MATCH(J$1,'Tillförd energi'!$B$1:$AQ$1,0),FALSE)</f>
        <v>0</v>
      </c>
      <c r="K299">
        <f>VLOOKUP($B299,'Tillförd energi'!$B$1:$AI$700,MATCH(K$1,'Tillförd energi'!$B$1:$AQ$1,0),FALSE)</f>
        <v>0</v>
      </c>
      <c r="L299">
        <f>VLOOKUP($B299,'Tillförd energi'!$B$1:$AI$700,MATCH(L$1,'Tillförd energi'!$B$1:$AQ$1,0),FALSE)</f>
        <v>0</v>
      </c>
      <c r="M299">
        <f>VLOOKUP($B299,'Tillförd energi'!$B$1:$AI$700,MATCH(M$1,'Tillförd energi'!$B$1:$AQ$1,0),FALSE)</f>
        <v>0</v>
      </c>
      <c r="N299">
        <f>VLOOKUP($B299,'Tillförd energi'!$B$1:$AI$700,MATCH(N$1,'Tillförd energi'!$B$1:$AQ$1,0),FALSE)</f>
        <v>0</v>
      </c>
      <c r="O299">
        <f>VLOOKUP($B299,'Tillförd energi'!$B$1:$AI$700,MATCH(O$1,'Tillförd energi'!$B$1:$AQ$1,0),FALSE)</f>
        <v>0</v>
      </c>
      <c r="P299">
        <f>VLOOKUP($B299,'Tillförd energi'!$B$1:$AI$700,MATCH(P$1,'Tillförd energi'!$B$1:$AQ$1,0),FALSE)</f>
        <v>0</v>
      </c>
      <c r="Q299">
        <f>VLOOKUP($B299,'Tillförd energi'!$B$1:$AI$700,MATCH(Q$1,'Tillförd energi'!$B$1:$AQ$1,0),FALSE)</f>
        <v>5.7011799999999999</v>
      </c>
      <c r="R299">
        <f>VLOOKUP($B299,'Tillförd energi'!$B$1:$AI$700,MATCH(R$1,'Tillförd energi'!$B$1:$AQ$1,0),FALSE)</f>
        <v>0</v>
      </c>
      <c r="S299">
        <f>VLOOKUP($B299,'Tillförd energi'!$B$1:$AI$700,MATCH(S$1,'Tillförd energi'!$B$1:$AQ$1,0),FALSE)</f>
        <v>0</v>
      </c>
      <c r="T299">
        <f>VLOOKUP($B299,'Tillförd energi'!$B$1:$AI$700,MATCH(T$1,'Tillförd energi'!$B$1:$AQ$1,0),FALSE)</f>
        <v>0</v>
      </c>
      <c r="U299">
        <f>VLOOKUP($B299,'Tillförd energi'!$B$1:$AI$700,MATCH(U$1,'Tillförd energi'!$B$1:$AQ$1,0),FALSE)</f>
        <v>0</v>
      </c>
      <c r="V299">
        <f>VLOOKUP($B299,'Tillförd energi'!$B$1:$AI$700,MATCH(V$1,'Tillförd energi'!$B$1:$AQ$1,0),FALSE)</f>
        <v>0</v>
      </c>
      <c r="W299">
        <f>VLOOKUP($B299,'Tillförd energi'!$B$1:$AI$700,MATCH(W$1,'Tillförd energi'!$B$1:$AQ$1,0),FALSE)</f>
        <v>0</v>
      </c>
      <c r="X299">
        <f>VLOOKUP($B299,'Tillförd energi'!$B$1:$AI$700,MATCH(X$1,'Tillförd energi'!$B$1:$AQ$1,0),FALSE)</f>
        <v>0</v>
      </c>
      <c r="Y299">
        <f>VLOOKUP($B299,'Tillförd energi'!$B$1:$AI$700,MATCH(Y$1,'Tillförd energi'!$B$1:$AQ$1,0),FALSE)</f>
        <v>0</v>
      </c>
      <c r="Z299">
        <f>VLOOKUP($B299,'Tillförd energi'!$B$1:$AI$700,MATCH(Z$1,'Tillförd energi'!$B$1:$AQ$1,0),FALSE)</f>
        <v>0</v>
      </c>
      <c r="AA299">
        <f>VLOOKUP($B299,'Tillförd energi'!$B$1:$AI$700,MATCH(AA$1,'Tillförd energi'!$B$1:$AQ$1,0),FALSE)</f>
        <v>0</v>
      </c>
      <c r="AB299">
        <f>VLOOKUP($B299,'Tillförd energi'!$B$1:$AI$700,MATCH(AB$1,'Tillförd energi'!$B$1:$AQ$1,0),FALSE)</f>
        <v>0</v>
      </c>
      <c r="AC299">
        <f>VLOOKUP($B299,'Tillförd energi'!$B$1:$AI$700,MATCH(AC$1,'Tillförd energi'!$B$1:$AQ$1,0),FALSE)</f>
        <v>0</v>
      </c>
      <c r="AD299">
        <f>VLOOKUP($B299,'Tillförd energi'!$B$1:$AI$700,MATCH(AD$1,'Tillförd energi'!$B$1:$AQ$1,0),FALSE)</f>
        <v>0</v>
      </c>
      <c r="AE299">
        <f>VLOOKUP($B299,'Tillförd energi'!$B$1:$AI$700,MATCH(AE$1,'Tillförd energi'!$B$1:$AQ$1,0),FALSE)</f>
        <v>0</v>
      </c>
      <c r="AF299">
        <f>VLOOKUP($B299,'Tillförd energi'!$B$1:$AI$700,MATCH(AF$1,'Tillförd energi'!$B$1:$AQ$1,0),FALSE)</f>
        <v>0.1</v>
      </c>
      <c r="AG299">
        <f>IFERROR(VLOOKUP(B299,Miljö!$B$1:$AC$550,MATCH("Köpt mängd produktionsspecifik fjärrvärme:",Miljö!$B$1:$AC$1,0),FALSE)/1,0)</f>
        <v>0</v>
      </c>
      <c r="AI299">
        <f t="shared" si="88"/>
        <v>5.8771799999999992</v>
      </c>
      <c r="AJ299">
        <f t="shared" si="89"/>
        <v>5.8771799999999992</v>
      </c>
      <c r="AK299">
        <f>IF(ISERROR(1/VLOOKUP($B299,Leveranser!$B$1:$S$500,MATCH("såld värme (gwh)",Leveranser!$B$1:$S$1,0),FALSE)),"",VLOOKUP($B299,Leveranser!$B$1:$S$500,MATCH("såld värme (gwh)",Leveranser!$B$1:$S$1,0),FALSE))</f>
        <v>4.431</v>
      </c>
      <c r="AL299">
        <f>VLOOKUP($B299,Leveranser!$B$1:$Y$500,MATCH("Totalt såld fjärrvärme till andra fjärrvärmeföretag",Leveranser!$B$1:$AA$1,0),FALSE)</f>
        <v>0</v>
      </c>
      <c r="AM299">
        <f>IF(ISERROR(1/VLOOKUP($B299,Miljö!$B$1:$S$500,MATCH("Såld mängd produktionsspecifik fjärrvärme (GWh)",Miljö!$B$1:$R$1,0),FALSE)),0,VLOOKUP($B299,Miljö!$B$1:$S$500,MATCH("Såld mängd produktionsspecifik fjärrvärme (GWh)",Miljö!$B$1:$R$1,0),FALSE))</f>
        <v>0</v>
      </c>
      <c r="AN299" s="239">
        <f t="shared" si="90"/>
        <v>0.75393300868784019</v>
      </c>
      <c r="AP299" t="str">
        <f>IFERROR(VLOOKUP($B299,Miljövärden!$B$2:$H$550,7,FALSE),"Nej, saknas")</f>
        <v>Ja</v>
      </c>
      <c r="AQ299" t="str">
        <f>IFERROR(VLOOKUP($B299,Miljövärden!$B$2:$H$550,6,FALSE),"Nej, saknas")</f>
        <v>Ja</v>
      </c>
      <c r="AU299">
        <f t="shared" si="91"/>
        <v>0.1</v>
      </c>
      <c r="AV299">
        <f t="shared" si="92"/>
        <v>0</v>
      </c>
      <c r="AW299">
        <f t="shared" si="93"/>
        <v>5.7011799999999999</v>
      </c>
      <c r="AX299">
        <f t="shared" si="94"/>
        <v>0</v>
      </c>
      <c r="AZ299">
        <f t="shared" si="95"/>
        <v>5.7011799999999999</v>
      </c>
      <c r="BC299">
        <f t="shared" si="96"/>
        <v>7.5999999999999998E-2</v>
      </c>
      <c r="BD299">
        <f t="shared" si="97"/>
        <v>0</v>
      </c>
      <c r="BE299">
        <f t="shared" si="98"/>
        <v>5.7011799999999999</v>
      </c>
      <c r="BF299">
        <f t="shared" si="99"/>
        <v>0</v>
      </c>
      <c r="BG299">
        <f t="shared" si="100"/>
        <v>0.1</v>
      </c>
      <c r="BH299">
        <f>VLOOKUP(B299,Miljö!$B$1:$I$482,MATCH("Fossilandel för ursprungspecificerad el ()",Miljö!$B$1:$I$1,0),FALSE)</f>
        <v>0.48399999999999999</v>
      </c>
      <c r="BI299">
        <f>VLOOKUP(B299,Miljö!$B$1:$BX$482,MATCH("Kärnkraftsandel för ursprungsspecificerad el ()",Miljö!$B$1:$O$1,0),FALSE)</f>
        <v>0.35</v>
      </c>
      <c r="BJ299">
        <f t="shared" si="101"/>
        <v>0</v>
      </c>
      <c r="BK299" t="str">
        <f>VLOOKUP(B299,Miljö!$B$1:$O$482,MATCH("Fossil andel i procent (%)",Miljö!$B$1:$O$1,0),FALSE)</f>
        <v>ET</v>
      </c>
      <c r="BL299">
        <f t="shared" si="102"/>
        <v>5.8771799999999992</v>
      </c>
      <c r="BO299" s="289">
        <f t="shared" si="103"/>
        <v>2.1166613920281498E-2</v>
      </c>
      <c r="BP299" s="239">
        <f t="shared" si="104"/>
        <v>5.955237035448974E-3</v>
      </c>
      <c r="BQ299" s="239">
        <f t="shared" si="105"/>
        <v>0.97287814904426972</v>
      </c>
      <c r="BR299" s="239">
        <f t="shared" si="106"/>
        <v>0</v>
      </c>
      <c r="BS299" s="239"/>
      <c r="BT299" s="351">
        <f t="shared" si="107"/>
        <v>1.0000000000000002</v>
      </c>
      <c r="BW299" s="289">
        <f>IF(AP299="ja",VLOOKUP(B299,Miljövärden!$B$2:$H$550,MATCH("Total andel fossilt",Miljövärden!$B$2:$H$2,0),FALSE),"")</f>
        <v>2.1166600000000001E-2</v>
      </c>
      <c r="BZ299" s="351">
        <f t="shared" si="108"/>
        <v>-1.392028149693747E-8</v>
      </c>
      <c r="CA299" s="353">
        <f t="shared" si="109"/>
        <v>0</v>
      </c>
    </row>
    <row r="300" spans="1:79" x14ac:dyDescent="0.25">
      <c r="A300" s="2" t="s">
        <v>467</v>
      </c>
      <c r="B300" s="2" t="s">
        <v>468</v>
      </c>
      <c r="C300">
        <f>VLOOKUP($B300,'Tillförd energi'!$B$1:$AI$700,MATCH(C$1,'Tillförd energi'!$B$1:$AQ$1,0),FALSE)</f>
        <v>0</v>
      </c>
      <c r="D300">
        <f>VLOOKUP($B300,'Tillförd energi'!$B$1:$AI$700,MATCH(D$1,'Tillförd energi'!$B$1:$AQ$1,0),FALSE)</f>
        <v>0</v>
      </c>
      <c r="E300">
        <f>VLOOKUP($B300,'Tillförd energi'!$B$1:$AI$700,MATCH(E$1,'Tillförd energi'!$B$1:$AQ$1,0),FALSE)</f>
        <v>0</v>
      </c>
      <c r="F300">
        <f>VLOOKUP($B300,'Tillförd energi'!$B$1:$AI$700,MATCH(F$1,'Tillförd energi'!$B$1:$AQ$1,0),FALSE)</f>
        <v>0</v>
      </c>
      <c r="G300">
        <f>VLOOKUP($B300,'Tillförd energi'!$B$1:$AI$700,MATCH(G$1,'Tillförd energi'!$B$1:$AQ$1,0),FALSE)</f>
        <v>0</v>
      </c>
      <c r="H300">
        <f>VLOOKUP($B300,'Tillförd energi'!$B$1:$AI$700,MATCH(H$1,'Tillförd energi'!$B$1:$AQ$1,0),FALSE)</f>
        <v>0</v>
      </c>
      <c r="I300">
        <f>VLOOKUP($B300,'Tillförd energi'!$B$1:$AI$700,MATCH(I$1,'Tillförd energi'!$B$1:$AQ$1,0),FALSE)</f>
        <v>0</v>
      </c>
      <c r="J300">
        <f>VLOOKUP($B300,'Tillförd energi'!$B$1:$AI$700,MATCH(J$1,'Tillförd energi'!$B$1:$AQ$1,0),FALSE)</f>
        <v>0</v>
      </c>
      <c r="K300">
        <f>VLOOKUP($B300,'Tillförd energi'!$B$1:$AI$700,MATCH(K$1,'Tillförd energi'!$B$1:$AQ$1,0),FALSE)</f>
        <v>0</v>
      </c>
      <c r="L300">
        <f>VLOOKUP($B300,'Tillförd energi'!$B$1:$AI$700,MATCH(L$1,'Tillförd energi'!$B$1:$AQ$1,0),FALSE)</f>
        <v>0</v>
      </c>
      <c r="M300">
        <f>VLOOKUP($B300,'Tillförd energi'!$B$1:$AI$700,MATCH(M$1,'Tillförd energi'!$B$1:$AQ$1,0),FALSE)</f>
        <v>0</v>
      </c>
      <c r="N300">
        <f>VLOOKUP($B300,'Tillförd energi'!$B$1:$AI$700,MATCH(N$1,'Tillförd energi'!$B$1:$AQ$1,0),FALSE)</f>
        <v>0</v>
      </c>
      <c r="O300">
        <f>VLOOKUP($B300,'Tillförd energi'!$B$1:$AI$700,MATCH(O$1,'Tillförd energi'!$B$1:$AQ$1,0),FALSE)</f>
        <v>0</v>
      </c>
      <c r="P300">
        <f>VLOOKUP($B300,'Tillförd energi'!$B$1:$AI$700,MATCH(P$1,'Tillförd energi'!$B$1:$AQ$1,0),FALSE)</f>
        <v>0</v>
      </c>
      <c r="Q300">
        <f>VLOOKUP($B300,'Tillförd energi'!$B$1:$AI$700,MATCH(Q$1,'Tillförd energi'!$B$1:$AQ$1,0),FALSE)</f>
        <v>0</v>
      </c>
      <c r="R300">
        <f>VLOOKUP($B300,'Tillförd energi'!$B$1:$AI$700,MATCH(R$1,'Tillförd energi'!$B$1:$AQ$1,0),FALSE)</f>
        <v>0</v>
      </c>
      <c r="S300">
        <f>VLOOKUP($B300,'Tillförd energi'!$B$1:$AI$700,MATCH(S$1,'Tillförd energi'!$B$1:$AQ$1,0),FALSE)</f>
        <v>0</v>
      </c>
      <c r="T300">
        <f>VLOOKUP($B300,'Tillförd energi'!$B$1:$AI$700,MATCH(T$1,'Tillförd energi'!$B$1:$AQ$1,0),FALSE)</f>
        <v>0</v>
      </c>
      <c r="U300">
        <f>VLOOKUP($B300,'Tillförd energi'!$B$1:$AI$700,MATCH(U$1,'Tillförd energi'!$B$1:$AQ$1,0),FALSE)</f>
        <v>0</v>
      </c>
      <c r="V300">
        <f>VLOOKUP($B300,'Tillförd energi'!$B$1:$AI$700,MATCH(V$1,'Tillförd energi'!$B$1:$AQ$1,0),FALSE)</f>
        <v>0</v>
      </c>
      <c r="W300">
        <f>VLOOKUP($B300,'Tillförd energi'!$B$1:$AI$700,MATCH(W$1,'Tillförd energi'!$B$1:$AQ$1,0),FALSE)</f>
        <v>0</v>
      </c>
      <c r="X300">
        <f>VLOOKUP($B300,'Tillförd energi'!$B$1:$AI$700,MATCH(X$1,'Tillförd energi'!$B$1:$AQ$1,0),FALSE)</f>
        <v>0</v>
      </c>
      <c r="Y300">
        <f>VLOOKUP($B300,'Tillförd energi'!$B$1:$AI$700,MATCH(Y$1,'Tillförd energi'!$B$1:$AQ$1,0),FALSE)</f>
        <v>0</v>
      </c>
      <c r="Z300">
        <f>VLOOKUP($B300,'Tillförd energi'!$B$1:$AI$700,MATCH(Z$1,'Tillförd energi'!$B$1:$AQ$1,0),FALSE)</f>
        <v>0</v>
      </c>
      <c r="AA300">
        <f>VLOOKUP($B300,'Tillförd energi'!$B$1:$AI$700,MATCH(AA$1,'Tillförd energi'!$B$1:$AQ$1,0),FALSE)</f>
        <v>0</v>
      </c>
      <c r="AB300">
        <f>VLOOKUP($B300,'Tillförd energi'!$B$1:$AI$700,MATCH(AB$1,'Tillförd energi'!$B$1:$AQ$1,0),FALSE)</f>
        <v>0</v>
      </c>
      <c r="AC300">
        <f>VLOOKUP($B300,'Tillförd energi'!$B$1:$AI$700,MATCH(AC$1,'Tillförd energi'!$B$1:$AQ$1,0),FALSE)</f>
        <v>0</v>
      </c>
      <c r="AD300">
        <f>VLOOKUP($B300,'Tillförd energi'!$B$1:$AI$700,MATCH(AD$1,'Tillförd energi'!$B$1:$AQ$1,0),FALSE)</f>
        <v>0</v>
      </c>
      <c r="AE300">
        <f>VLOOKUP($B300,'Tillförd energi'!$B$1:$AI$700,MATCH(AE$1,'Tillförd energi'!$B$1:$AQ$1,0),FALSE)</f>
        <v>0</v>
      </c>
      <c r="AF300">
        <f>VLOOKUP($B300,'Tillförd energi'!$B$1:$AI$700,MATCH(AF$1,'Tillförd energi'!$B$1:$AQ$1,0),FALSE)</f>
        <v>9.2100000000000009</v>
      </c>
      <c r="AG300">
        <f>IFERROR(VLOOKUP(B300,Miljö!$B$1:$AC$550,MATCH("Köpt mängd produktionsspecifik fjärrvärme:",Miljö!$B$1:$AC$1,0),FALSE)/1,0)</f>
        <v>349.411</v>
      </c>
      <c r="AI300">
        <f t="shared" si="88"/>
        <v>9.2100000000000009</v>
      </c>
      <c r="AJ300">
        <f t="shared" si="89"/>
        <v>358.62099999999998</v>
      </c>
      <c r="AK300">
        <f>IF(ISERROR(1/VLOOKUP($B300,Leveranser!$B$1:$S$500,MATCH("såld värme (gwh)",Leveranser!$B$1:$S$1,0),FALSE)),"",VLOOKUP($B300,Leveranser!$B$1:$S$500,MATCH("såld värme (gwh)",Leveranser!$B$1:$S$1,0),FALSE))</f>
        <v>307</v>
      </c>
      <c r="AL300">
        <f>VLOOKUP($B300,Leveranser!$B$1:$Y$500,MATCH("Totalt såld fjärrvärme till andra fjärrvärmeföretag",Leveranser!$B$1:$AA$1,0),FALSE)</f>
        <v>0</v>
      </c>
      <c r="AM300">
        <f>IF(ISERROR(1/VLOOKUP($B300,Miljö!$B$1:$S$500,MATCH("Såld mängd produktionsspecifik fjärrvärme (GWh)",Miljö!$B$1:$R$1,0),FALSE)),0,VLOOKUP($B300,Miljö!$B$1:$S$500,MATCH("Såld mängd produktionsspecifik fjärrvärme (GWh)",Miljö!$B$1:$R$1,0),FALSE))</f>
        <v>0</v>
      </c>
      <c r="AN300" s="239">
        <f t="shared" si="90"/>
        <v>0.8560569514891766</v>
      </c>
      <c r="AP300" t="str">
        <f>IFERROR(VLOOKUP($B300,Miljövärden!$B$2:$H$550,7,FALSE),"Nej, saknas")</f>
        <v>Ja</v>
      </c>
      <c r="AQ300" t="str">
        <f>IFERROR(VLOOKUP($B300,Miljövärden!$B$2:$H$550,6,FALSE),"Nej, saknas")</f>
        <v>Ja</v>
      </c>
      <c r="AU300">
        <f t="shared" si="91"/>
        <v>9.2100000000000009</v>
      </c>
      <c r="AV300">
        <f t="shared" si="92"/>
        <v>0</v>
      </c>
      <c r="AW300">
        <f t="shared" si="93"/>
        <v>0</v>
      </c>
      <c r="AX300">
        <f t="shared" si="94"/>
        <v>0</v>
      </c>
      <c r="AZ300">
        <f t="shared" si="95"/>
        <v>0</v>
      </c>
      <c r="BC300">
        <f t="shared" si="96"/>
        <v>0</v>
      </c>
      <c r="BD300">
        <f t="shared" si="97"/>
        <v>0</v>
      </c>
      <c r="BE300">
        <f t="shared" si="98"/>
        <v>0</v>
      </c>
      <c r="BF300">
        <f t="shared" si="99"/>
        <v>0</v>
      </c>
      <c r="BG300">
        <f t="shared" si="100"/>
        <v>9.2100000000000009</v>
      </c>
      <c r="BH300">
        <f>VLOOKUP(B300,Miljö!$B$1:$I$482,MATCH("Fossilandel för ursprungspecificerad el ()",Miljö!$B$1:$I$1,0),FALSE)</f>
        <v>0</v>
      </c>
      <c r="BI300">
        <f>VLOOKUP(B300,Miljö!$B$1:$BX$482,MATCH("Kärnkraftsandel för ursprungsspecificerad el ()",Miljö!$B$1:$O$1,0),FALSE)</f>
        <v>0</v>
      </c>
      <c r="BJ300">
        <f t="shared" si="101"/>
        <v>349.411</v>
      </c>
      <c r="BK300">
        <f>VLOOKUP(B300,Miljö!$B$1:$O$482,MATCH("Fossil andel i procent (%)",Miljö!$B$1:$O$1,0),FALSE)</f>
        <v>7</v>
      </c>
      <c r="BL300">
        <f t="shared" si="102"/>
        <v>358.62099999999998</v>
      </c>
      <c r="BO300" s="289">
        <f t="shared" si="103"/>
        <v>6.8202280401872734E-2</v>
      </c>
      <c r="BP300" s="239">
        <f t="shared" si="104"/>
        <v>0.90611601105345196</v>
      </c>
      <c r="BQ300" s="239">
        <f t="shared" si="105"/>
        <v>2.5681708544675302E-2</v>
      </c>
      <c r="BR300" s="239">
        <f t="shared" si="106"/>
        <v>0</v>
      </c>
      <c r="BS300" s="239"/>
      <c r="BT300" s="351">
        <f t="shared" si="107"/>
        <v>1</v>
      </c>
      <c r="BW300" s="289">
        <f>IF(AP300="ja",VLOOKUP(B300,Miljövärden!$B$2:$H$550,MATCH("Total andel fossilt",Miljövärden!$B$2:$H$2,0),FALSE),"")</f>
        <v>6.8202299999999993E-2</v>
      </c>
      <c r="BZ300" s="351">
        <f t="shared" si="108"/>
        <v>1.9598127259934373E-8</v>
      </c>
      <c r="CA300" s="353">
        <f t="shared" si="109"/>
        <v>0</v>
      </c>
    </row>
    <row r="301" spans="1:79" x14ac:dyDescent="0.25">
      <c r="A301" s="2" t="s">
        <v>469</v>
      </c>
      <c r="B301" s="2" t="s">
        <v>9</v>
      </c>
      <c r="C301">
        <f>VLOOKUP($B301,'Tillförd energi'!$B$1:$AI$700,MATCH(C$1,'Tillförd energi'!$B$1:$AQ$1,0),FALSE)</f>
        <v>0</v>
      </c>
      <c r="D301">
        <f>VLOOKUP($B301,'Tillförd energi'!$B$1:$AI$700,MATCH(D$1,'Tillförd energi'!$B$1:$AQ$1,0),FALSE)</f>
        <v>0</v>
      </c>
      <c r="E301">
        <f>VLOOKUP($B301,'Tillförd energi'!$B$1:$AI$700,MATCH(E$1,'Tillförd energi'!$B$1:$AQ$1,0),FALSE)</f>
        <v>0</v>
      </c>
      <c r="F301">
        <f>VLOOKUP($B301,'Tillförd energi'!$B$1:$AI$700,MATCH(F$1,'Tillförd energi'!$B$1:$AQ$1,0),FALSE)</f>
        <v>0</v>
      </c>
      <c r="G301">
        <f>VLOOKUP($B301,'Tillförd energi'!$B$1:$AI$700,MATCH(G$1,'Tillförd energi'!$B$1:$AQ$1,0),FALSE)</f>
        <v>0</v>
      </c>
      <c r="H301">
        <f>VLOOKUP($B301,'Tillförd energi'!$B$1:$AI$700,MATCH(H$1,'Tillförd energi'!$B$1:$AQ$1,0),FALSE)</f>
        <v>0</v>
      </c>
      <c r="I301">
        <f>VLOOKUP($B301,'Tillförd energi'!$B$1:$AI$700,MATCH(I$1,'Tillförd energi'!$B$1:$AQ$1,0),FALSE)</f>
        <v>0</v>
      </c>
      <c r="J301">
        <f>VLOOKUP($B301,'Tillförd energi'!$B$1:$AI$700,MATCH(J$1,'Tillförd energi'!$B$1:$AQ$1,0),FALSE)</f>
        <v>0</v>
      </c>
      <c r="K301">
        <f>VLOOKUP($B301,'Tillförd energi'!$B$1:$AI$700,MATCH(K$1,'Tillförd energi'!$B$1:$AQ$1,0),FALSE)</f>
        <v>0</v>
      </c>
      <c r="L301">
        <f>VLOOKUP($B301,'Tillförd energi'!$B$1:$AI$700,MATCH(L$1,'Tillförd energi'!$B$1:$AQ$1,0),FALSE)</f>
        <v>0</v>
      </c>
      <c r="M301">
        <f>VLOOKUP($B301,'Tillförd energi'!$B$1:$AI$700,MATCH(M$1,'Tillförd energi'!$B$1:$AQ$1,0),FALSE)</f>
        <v>0</v>
      </c>
      <c r="N301">
        <f>VLOOKUP($B301,'Tillförd energi'!$B$1:$AI$700,MATCH(N$1,'Tillförd energi'!$B$1:$AQ$1,0),FALSE)</f>
        <v>0</v>
      </c>
      <c r="O301">
        <f>VLOOKUP($B301,'Tillförd energi'!$B$1:$AI$700,MATCH(O$1,'Tillförd energi'!$B$1:$AQ$1,0),FALSE)</f>
        <v>0</v>
      </c>
      <c r="P301">
        <f>VLOOKUP($B301,'Tillförd energi'!$B$1:$AI$700,MATCH(P$1,'Tillförd energi'!$B$1:$AQ$1,0),FALSE)</f>
        <v>0</v>
      </c>
      <c r="Q301">
        <f>VLOOKUP($B301,'Tillförd energi'!$B$1:$AI$700,MATCH(Q$1,'Tillförd energi'!$B$1:$AQ$1,0),FALSE)</f>
        <v>0</v>
      </c>
      <c r="R301">
        <f>VLOOKUP($B301,'Tillförd energi'!$B$1:$AI$700,MATCH(R$1,'Tillförd energi'!$B$1:$AQ$1,0),FALSE)</f>
        <v>0</v>
      </c>
      <c r="S301">
        <f>VLOOKUP($B301,'Tillförd energi'!$B$1:$AI$700,MATCH(S$1,'Tillförd energi'!$B$1:$AQ$1,0),FALSE)</f>
        <v>0</v>
      </c>
      <c r="T301">
        <f>VLOOKUP($B301,'Tillförd energi'!$B$1:$AI$700,MATCH(T$1,'Tillförd energi'!$B$1:$AQ$1,0),FALSE)</f>
        <v>0</v>
      </c>
      <c r="U301">
        <f>VLOOKUP($B301,'Tillförd energi'!$B$1:$AI$700,MATCH(U$1,'Tillförd energi'!$B$1:$AQ$1,0),FALSE)</f>
        <v>0</v>
      </c>
      <c r="V301">
        <f>VLOOKUP($B301,'Tillförd energi'!$B$1:$AI$700,MATCH(V$1,'Tillförd energi'!$B$1:$AQ$1,0),FALSE)</f>
        <v>0</v>
      </c>
      <c r="W301">
        <f>VLOOKUP($B301,'Tillförd energi'!$B$1:$AI$700,MATCH(W$1,'Tillförd energi'!$B$1:$AQ$1,0),FALSE)</f>
        <v>0</v>
      </c>
      <c r="X301">
        <f>VLOOKUP($B301,'Tillförd energi'!$B$1:$AI$700,MATCH(X$1,'Tillförd energi'!$B$1:$AQ$1,0),FALSE)</f>
        <v>0</v>
      </c>
      <c r="Y301">
        <f>VLOOKUP($B301,'Tillförd energi'!$B$1:$AI$700,MATCH(Y$1,'Tillförd energi'!$B$1:$AQ$1,0),FALSE)</f>
        <v>0</v>
      </c>
      <c r="Z301">
        <f>VLOOKUP($B301,'Tillförd energi'!$B$1:$AI$700,MATCH(Z$1,'Tillförd energi'!$B$1:$AQ$1,0),FALSE)</f>
        <v>0</v>
      </c>
      <c r="AA301">
        <f>VLOOKUP($B301,'Tillförd energi'!$B$1:$AI$700,MATCH(AA$1,'Tillförd energi'!$B$1:$AQ$1,0),FALSE)</f>
        <v>0</v>
      </c>
      <c r="AB301">
        <f>VLOOKUP($B301,'Tillförd energi'!$B$1:$AI$700,MATCH(AB$1,'Tillförd energi'!$B$1:$AQ$1,0),FALSE)</f>
        <v>0</v>
      </c>
      <c r="AC301">
        <f>VLOOKUP($B301,'Tillförd energi'!$B$1:$AI$700,MATCH(AC$1,'Tillförd energi'!$B$1:$AQ$1,0),FALSE)</f>
        <v>0</v>
      </c>
      <c r="AD301">
        <f>VLOOKUP($B301,'Tillförd energi'!$B$1:$AI$700,MATCH(AD$1,'Tillförd energi'!$B$1:$AQ$1,0),FALSE)</f>
        <v>0</v>
      </c>
      <c r="AE301">
        <f>VLOOKUP($B301,'Tillförd energi'!$B$1:$AI$700,MATCH(AE$1,'Tillförd energi'!$B$1:$AQ$1,0),FALSE)</f>
        <v>0</v>
      </c>
      <c r="AF301">
        <f>VLOOKUP($B301,'Tillförd energi'!$B$1:$AI$700,MATCH(AF$1,'Tillförd energi'!$B$1:$AQ$1,0),FALSE)</f>
        <v>0</v>
      </c>
      <c r="AG301">
        <f>IFERROR(VLOOKUP(B301,Miljö!$B$1:$AC$550,MATCH("Köpt mängd produktionsspecifik fjärrvärme:",Miljö!$B$1:$AC$1,0),FALSE)/1,0)</f>
        <v>0</v>
      </c>
      <c r="AI301">
        <f t="shared" si="88"/>
        <v>0</v>
      </c>
      <c r="AJ301">
        <f t="shared" si="89"/>
        <v>0</v>
      </c>
      <c r="AK301" t="str">
        <f>IF(ISERROR(1/VLOOKUP($B301,Leveranser!$B$1:$S$500,MATCH("såld värme (gwh)",Leveranser!$B$1:$S$1,0),FALSE)),"",VLOOKUP($B301,Leveranser!$B$1:$S$500,MATCH("såld värme (gwh)",Leveranser!$B$1:$S$1,0),FALSE))</f>
        <v/>
      </c>
      <c r="AL301">
        <f>VLOOKUP($B301,Leveranser!$B$1:$Y$500,MATCH("Totalt såld fjärrvärme till andra fjärrvärmeföretag",Leveranser!$B$1:$AA$1,0),FALSE)</f>
        <v>0</v>
      </c>
      <c r="AM301">
        <f>IF(ISERROR(1/VLOOKUP($B301,Miljö!$B$1:$S$500,MATCH("Såld mängd produktionsspecifik fjärrvärme (GWh)",Miljö!$B$1:$R$1,0),FALSE)),0,VLOOKUP($B301,Miljö!$B$1:$S$500,MATCH("Såld mängd produktionsspecifik fjärrvärme (GWh)",Miljö!$B$1:$R$1,0),FALSE))</f>
        <v>0</v>
      </c>
      <c r="AN301" s="239" t="str">
        <f t="shared" si="90"/>
        <v/>
      </c>
      <c r="AP301" t="str">
        <f>IFERROR(VLOOKUP($B301,Miljövärden!$B$2:$H$550,7,FALSE),"Nej, saknas")</f>
        <v>Nej</v>
      </c>
      <c r="AQ301" t="str">
        <f>IFERROR(VLOOKUP($B301,Miljövärden!$B$2:$H$550,6,FALSE),"Nej, saknas")</f>
        <v>Nej</v>
      </c>
      <c r="AU301">
        <f t="shared" si="91"/>
        <v>0</v>
      </c>
      <c r="AV301">
        <f t="shared" si="92"/>
        <v>0</v>
      </c>
      <c r="AW301">
        <f t="shared" si="93"/>
        <v>0</v>
      </c>
      <c r="AX301">
        <f t="shared" si="94"/>
        <v>0</v>
      </c>
      <c r="AZ301">
        <f t="shared" si="95"/>
        <v>0</v>
      </c>
      <c r="BC301">
        <f t="shared" si="96"/>
        <v>0</v>
      </c>
      <c r="BD301">
        <f t="shared" si="97"/>
        <v>0</v>
      </c>
      <c r="BE301">
        <f t="shared" si="98"/>
        <v>0</v>
      </c>
      <c r="BF301">
        <f t="shared" si="99"/>
        <v>0</v>
      </c>
      <c r="BG301">
        <f t="shared" si="100"/>
        <v>0</v>
      </c>
      <c r="BH301" t="str">
        <f>VLOOKUP(B301,Miljö!$B$1:$I$482,MATCH("Fossilandel för ursprungspecificerad el ()",Miljö!$B$1:$I$1,0),FALSE)</f>
        <v>-</v>
      </c>
      <c r="BI301" t="str">
        <f>VLOOKUP(B301,Miljö!$B$1:$BX$482,MATCH("Kärnkraftsandel för ursprungsspecificerad el ()",Miljö!$B$1:$O$1,0),FALSE)</f>
        <v>-</v>
      </c>
      <c r="BJ301">
        <f t="shared" si="101"/>
        <v>0</v>
      </c>
      <c r="BK301" t="str">
        <f>VLOOKUP(B301,Miljö!$B$1:$O$482,MATCH("Fossil andel i procent (%)",Miljö!$B$1:$O$1,0),FALSE)</f>
        <v>-</v>
      </c>
      <c r="BL301">
        <f t="shared" si="102"/>
        <v>0</v>
      </c>
      <c r="BO301" s="289" t="str">
        <f t="shared" si="103"/>
        <v/>
      </c>
      <c r="BP301" s="239" t="str">
        <f t="shared" si="104"/>
        <v/>
      </c>
      <c r="BQ301" s="239" t="str">
        <f t="shared" si="105"/>
        <v/>
      </c>
      <c r="BR301" s="239" t="str">
        <f t="shared" si="106"/>
        <v/>
      </c>
      <c r="BS301" s="239"/>
      <c r="BT301" s="351">
        <f t="shared" si="107"/>
        <v>0</v>
      </c>
      <c r="BW301" s="289" t="str">
        <f>IF(AP301="ja",VLOOKUP(B301,Miljövärden!$B$2:$H$550,MATCH("Total andel fossilt",Miljövärden!$B$2:$H$2,0),FALSE),"")</f>
        <v/>
      </c>
      <c r="BZ301" s="351" t="str">
        <f t="shared" si="108"/>
        <v/>
      </c>
      <c r="CA301" s="353" t="str">
        <f t="shared" si="109"/>
        <v/>
      </c>
    </row>
    <row r="302" spans="1:79" x14ac:dyDescent="0.25">
      <c r="A302" s="2" t="s">
        <v>469</v>
      </c>
      <c r="B302" s="2" t="s">
        <v>470</v>
      </c>
      <c r="C302">
        <f>VLOOKUP($B302,'Tillförd energi'!$B$1:$AI$700,MATCH(C$1,'Tillförd energi'!$B$1:$AQ$1,0),FALSE)</f>
        <v>0</v>
      </c>
      <c r="D302">
        <f>VLOOKUP($B302,'Tillförd energi'!$B$1:$AI$700,MATCH(D$1,'Tillförd energi'!$B$1:$AQ$1,0),FALSE)</f>
        <v>0</v>
      </c>
      <c r="E302">
        <f>VLOOKUP($B302,'Tillförd energi'!$B$1:$AI$700,MATCH(E$1,'Tillförd energi'!$B$1:$AQ$1,0),FALSE)</f>
        <v>0</v>
      </c>
      <c r="F302">
        <f>VLOOKUP($B302,'Tillförd energi'!$B$1:$AI$700,MATCH(F$1,'Tillförd energi'!$B$1:$AQ$1,0),FALSE)</f>
        <v>0</v>
      </c>
      <c r="G302">
        <f>VLOOKUP($B302,'Tillförd energi'!$B$1:$AI$700,MATCH(G$1,'Tillförd energi'!$B$1:$AQ$1,0),FALSE)</f>
        <v>0</v>
      </c>
      <c r="H302">
        <f>VLOOKUP($B302,'Tillförd energi'!$B$1:$AI$700,MATCH(H$1,'Tillförd energi'!$B$1:$AQ$1,0),FALSE)</f>
        <v>0</v>
      </c>
      <c r="I302">
        <f>VLOOKUP($B302,'Tillförd energi'!$B$1:$AI$700,MATCH(I$1,'Tillförd energi'!$B$1:$AQ$1,0),FALSE)</f>
        <v>0</v>
      </c>
      <c r="J302">
        <f>VLOOKUP($B302,'Tillförd energi'!$B$1:$AI$700,MATCH(J$1,'Tillförd energi'!$B$1:$AQ$1,0),FALSE)</f>
        <v>0</v>
      </c>
      <c r="K302">
        <f>VLOOKUP($B302,'Tillförd energi'!$B$1:$AI$700,MATCH(K$1,'Tillförd energi'!$B$1:$AQ$1,0),FALSE)</f>
        <v>0</v>
      </c>
      <c r="L302">
        <f>VLOOKUP($B302,'Tillförd energi'!$B$1:$AI$700,MATCH(L$1,'Tillförd energi'!$B$1:$AQ$1,0),FALSE)</f>
        <v>0</v>
      </c>
      <c r="M302">
        <f>VLOOKUP($B302,'Tillförd energi'!$B$1:$AI$700,MATCH(M$1,'Tillförd energi'!$B$1:$AQ$1,0),FALSE)</f>
        <v>0</v>
      </c>
      <c r="N302">
        <f>VLOOKUP($B302,'Tillförd energi'!$B$1:$AI$700,MATCH(N$1,'Tillförd energi'!$B$1:$AQ$1,0),FALSE)</f>
        <v>0</v>
      </c>
      <c r="O302">
        <f>VLOOKUP($B302,'Tillförd energi'!$B$1:$AI$700,MATCH(O$1,'Tillförd energi'!$B$1:$AQ$1,0),FALSE)</f>
        <v>0</v>
      </c>
      <c r="P302">
        <f>VLOOKUP($B302,'Tillförd energi'!$B$1:$AI$700,MATCH(P$1,'Tillförd energi'!$B$1:$AQ$1,0),FALSE)</f>
        <v>0</v>
      </c>
      <c r="Q302">
        <f>VLOOKUP($B302,'Tillförd energi'!$B$1:$AI$700,MATCH(Q$1,'Tillförd energi'!$B$1:$AQ$1,0),FALSE)</f>
        <v>0</v>
      </c>
      <c r="R302">
        <f>VLOOKUP($B302,'Tillförd energi'!$B$1:$AI$700,MATCH(R$1,'Tillförd energi'!$B$1:$AQ$1,0),FALSE)</f>
        <v>0</v>
      </c>
      <c r="S302">
        <f>VLOOKUP($B302,'Tillförd energi'!$B$1:$AI$700,MATCH(S$1,'Tillförd energi'!$B$1:$AQ$1,0),FALSE)</f>
        <v>0</v>
      </c>
      <c r="T302">
        <f>VLOOKUP($B302,'Tillförd energi'!$B$1:$AI$700,MATCH(T$1,'Tillförd energi'!$B$1:$AQ$1,0),FALSE)</f>
        <v>0</v>
      </c>
      <c r="U302">
        <f>VLOOKUP($B302,'Tillförd energi'!$B$1:$AI$700,MATCH(U$1,'Tillförd energi'!$B$1:$AQ$1,0),FALSE)</f>
        <v>0</v>
      </c>
      <c r="V302">
        <f>VLOOKUP($B302,'Tillförd energi'!$B$1:$AI$700,MATCH(V$1,'Tillförd energi'!$B$1:$AQ$1,0),FALSE)</f>
        <v>0</v>
      </c>
      <c r="W302">
        <f>VLOOKUP($B302,'Tillförd energi'!$B$1:$AI$700,MATCH(W$1,'Tillförd energi'!$B$1:$AQ$1,0),FALSE)</f>
        <v>0</v>
      </c>
      <c r="X302">
        <f>VLOOKUP($B302,'Tillförd energi'!$B$1:$AI$700,MATCH(X$1,'Tillförd energi'!$B$1:$AQ$1,0),FALSE)</f>
        <v>0</v>
      </c>
      <c r="Y302">
        <f>VLOOKUP($B302,'Tillförd energi'!$B$1:$AI$700,MATCH(Y$1,'Tillförd energi'!$B$1:$AQ$1,0),FALSE)</f>
        <v>0</v>
      </c>
      <c r="Z302">
        <f>VLOOKUP($B302,'Tillförd energi'!$B$1:$AI$700,MATCH(Z$1,'Tillförd energi'!$B$1:$AQ$1,0),FALSE)</f>
        <v>0</v>
      </c>
      <c r="AA302">
        <f>VLOOKUP($B302,'Tillförd energi'!$B$1:$AI$700,MATCH(AA$1,'Tillförd energi'!$B$1:$AQ$1,0),FALSE)</f>
        <v>0</v>
      </c>
      <c r="AB302">
        <f>VLOOKUP($B302,'Tillförd energi'!$B$1:$AI$700,MATCH(AB$1,'Tillförd energi'!$B$1:$AQ$1,0),FALSE)</f>
        <v>0</v>
      </c>
      <c r="AC302">
        <f>VLOOKUP($B302,'Tillförd energi'!$B$1:$AI$700,MATCH(AC$1,'Tillförd energi'!$B$1:$AQ$1,0),FALSE)</f>
        <v>0</v>
      </c>
      <c r="AD302">
        <f>VLOOKUP($B302,'Tillförd energi'!$B$1:$AI$700,MATCH(AD$1,'Tillförd energi'!$B$1:$AQ$1,0),FALSE)</f>
        <v>0</v>
      </c>
      <c r="AE302">
        <f>VLOOKUP($B302,'Tillförd energi'!$B$1:$AI$700,MATCH(AE$1,'Tillförd energi'!$B$1:$AQ$1,0),FALSE)</f>
        <v>0</v>
      </c>
      <c r="AF302">
        <f>VLOOKUP($B302,'Tillförd energi'!$B$1:$AI$700,MATCH(AF$1,'Tillförd energi'!$B$1:$AQ$1,0),FALSE)</f>
        <v>0</v>
      </c>
      <c r="AG302">
        <f>IFERROR(VLOOKUP(B302,Miljö!$B$1:$AC$550,MATCH("Köpt mängd produktionsspecifik fjärrvärme:",Miljö!$B$1:$AC$1,0),FALSE)/1,0)</f>
        <v>0</v>
      </c>
      <c r="AI302">
        <f t="shared" si="88"/>
        <v>0</v>
      </c>
      <c r="AJ302">
        <f t="shared" si="89"/>
        <v>0</v>
      </c>
      <c r="AK302" t="str">
        <f>IF(ISERROR(1/VLOOKUP($B302,Leveranser!$B$1:$S$500,MATCH("såld värme (gwh)",Leveranser!$B$1:$S$1,0),FALSE)),"",VLOOKUP($B302,Leveranser!$B$1:$S$500,MATCH("såld värme (gwh)",Leveranser!$B$1:$S$1,0),FALSE))</f>
        <v/>
      </c>
      <c r="AL302">
        <f>VLOOKUP($B302,Leveranser!$B$1:$Y$500,MATCH("Totalt såld fjärrvärme till andra fjärrvärmeföretag",Leveranser!$B$1:$AA$1,0),FALSE)</f>
        <v>0</v>
      </c>
      <c r="AM302">
        <f>IF(ISERROR(1/VLOOKUP($B302,Miljö!$B$1:$S$500,MATCH("Såld mängd produktionsspecifik fjärrvärme (GWh)",Miljö!$B$1:$R$1,0),FALSE)),0,VLOOKUP($B302,Miljö!$B$1:$S$500,MATCH("Såld mängd produktionsspecifik fjärrvärme (GWh)",Miljö!$B$1:$R$1,0),FALSE))</f>
        <v>0</v>
      </c>
      <c r="AN302" s="239" t="str">
        <f t="shared" si="90"/>
        <v/>
      </c>
      <c r="AP302" t="str">
        <f>IFERROR(VLOOKUP($B302,Miljövärden!$B$2:$H$550,7,FALSE),"Nej, saknas")</f>
        <v>Nej</v>
      </c>
      <c r="AQ302" t="str">
        <f>IFERROR(VLOOKUP($B302,Miljövärden!$B$2:$H$550,6,FALSE),"Nej, saknas")</f>
        <v>Nej</v>
      </c>
      <c r="AU302">
        <f t="shared" si="91"/>
        <v>0</v>
      </c>
      <c r="AV302">
        <f t="shared" si="92"/>
        <v>0</v>
      </c>
      <c r="AW302">
        <f t="shared" si="93"/>
        <v>0</v>
      </c>
      <c r="AX302">
        <f t="shared" si="94"/>
        <v>0</v>
      </c>
      <c r="AZ302">
        <f t="shared" si="95"/>
        <v>0</v>
      </c>
      <c r="BC302">
        <f t="shared" si="96"/>
        <v>0</v>
      </c>
      <c r="BD302">
        <f t="shared" si="97"/>
        <v>0</v>
      </c>
      <c r="BE302">
        <f t="shared" si="98"/>
        <v>0</v>
      </c>
      <c r="BF302">
        <f t="shared" si="99"/>
        <v>0</v>
      </c>
      <c r="BG302">
        <f t="shared" si="100"/>
        <v>0</v>
      </c>
      <c r="BH302" t="str">
        <f>VLOOKUP(B302,Miljö!$B$1:$I$482,MATCH("Fossilandel för ursprungspecificerad el ()",Miljö!$B$1:$I$1,0),FALSE)</f>
        <v>-</v>
      </c>
      <c r="BI302" t="str">
        <f>VLOOKUP(B302,Miljö!$B$1:$BX$482,MATCH("Kärnkraftsandel för ursprungsspecificerad el ()",Miljö!$B$1:$O$1,0),FALSE)</f>
        <v>-</v>
      </c>
      <c r="BJ302">
        <f t="shared" si="101"/>
        <v>0</v>
      </c>
      <c r="BK302" t="str">
        <f>VLOOKUP(B302,Miljö!$B$1:$O$482,MATCH("Fossil andel i procent (%)",Miljö!$B$1:$O$1,0),FALSE)</f>
        <v>-</v>
      </c>
      <c r="BL302">
        <f t="shared" si="102"/>
        <v>0</v>
      </c>
      <c r="BO302" s="289" t="str">
        <f t="shared" si="103"/>
        <v/>
      </c>
      <c r="BP302" s="239" t="str">
        <f t="shared" si="104"/>
        <v/>
      </c>
      <c r="BQ302" s="239" t="str">
        <f t="shared" si="105"/>
        <v/>
      </c>
      <c r="BR302" s="239" t="str">
        <f t="shared" si="106"/>
        <v/>
      </c>
      <c r="BS302" s="239"/>
      <c r="BT302" s="351">
        <f t="shared" si="107"/>
        <v>0</v>
      </c>
      <c r="BW302" s="289" t="str">
        <f>IF(AP302="ja",VLOOKUP(B302,Miljövärden!$B$2:$H$550,MATCH("Total andel fossilt",Miljövärden!$B$2:$H$2,0),FALSE),"")</f>
        <v/>
      </c>
      <c r="BZ302" s="351" t="str">
        <f t="shared" si="108"/>
        <v/>
      </c>
      <c r="CA302" s="353" t="str">
        <f t="shared" si="109"/>
        <v/>
      </c>
    </row>
    <row r="303" spans="1:79" x14ac:dyDescent="0.25">
      <c r="A303" s="2" t="s">
        <v>469</v>
      </c>
      <c r="B303" s="2" t="s">
        <v>471</v>
      </c>
      <c r="C303">
        <f>VLOOKUP($B303,'Tillförd energi'!$B$1:$AI$700,MATCH(C$1,'Tillförd energi'!$B$1:$AQ$1,0),FALSE)</f>
        <v>0</v>
      </c>
      <c r="D303">
        <f>VLOOKUP($B303,'Tillförd energi'!$B$1:$AI$700,MATCH(D$1,'Tillförd energi'!$B$1:$AQ$1,0),FALSE)</f>
        <v>0</v>
      </c>
      <c r="E303">
        <f>VLOOKUP($B303,'Tillförd energi'!$B$1:$AI$700,MATCH(E$1,'Tillförd energi'!$B$1:$AQ$1,0),FALSE)</f>
        <v>0</v>
      </c>
      <c r="F303">
        <f>VLOOKUP($B303,'Tillförd energi'!$B$1:$AI$700,MATCH(F$1,'Tillförd energi'!$B$1:$AQ$1,0),FALSE)</f>
        <v>0</v>
      </c>
      <c r="G303">
        <f>VLOOKUP($B303,'Tillförd energi'!$B$1:$AI$700,MATCH(G$1,'Tillförd energi'!$B$1:$AQ$1,0),FALSE)</f>
        <v>0</v>
      </c>
      <c r="H303">
        <f>VLOOKUP($B303,'Tillförd energi'!$B$1:$AI$700,MATCH(H$1,'Tillförd energi'!$B$1:$AQ$1,0),FALSE)</f>
        <v>0</v>
      </c>
      <c r="I303">
        <f>VLOOKUP($B303,'Tillförd energi'!$B$1:$AI$700,MATCH(I$1,'Tillförd energi'!$B$1:$AQ$1,0),FALSE)</f>
        <v>0</v>
      </c>
      <c r="J303">
        <f>VLOOKUP($B303,'Tillförd energi'!$B$1:$AI$700,MATCH(J$1,'Tillförd energi'!$B$1:$AQ$1,0),FALSE)</f>
        <v>0</v>
      </c>
      <c r="K303">
        <f>VLOOKUP($B303,'Tillförd energi'!$B$1:$AI$700,MATCH(K$1,'Tillförd energi'!$B$1:$AQ$1,0),FALSE)</f>
        <v>0</v>
      </c>
      <c r="L303">
        <f>VLOOKUP($B303,'Tillförd energi'!$B$1:$AI$700,MATCH(L$1,'Tillförd energi'!$B$1:$AQ$1,0),FALSE)</f>
        <v>0</v>
      </c>
      <c r="M303">
        <f>VLOOKUP($B303,'Tillförd energi'!$B$1:$AI$700,MATCH(M$1,'Tillförd energi'!$B$1:$AQ$1,0),FALSE)</f>
        <v>0</v>
      </c>
      <c r="N303">
        <f>VLOOKUP($B303,'Tillförd energi'!$B$1:$AI$700,MATCH(N$1,'Tillförd energi'!$B$1:$AQ$1,0),FALSE)</f>
        <v>0</v>
      </c>
      <c r="O303">
        <f>VLOOKUP($B303,'Tillförd energi'!$B$1:$AI$700,MATCH(O$1,'Tillförd energi'!$B$1:$AQ$1,0),FALSE)</f>
        <v>0</v>
      </c>
      <c r="P303">
        <f>VLOOKUP($B303,'Tillförd energi'!$B$1:$AI$700,MATCH(P$1,'Tillförd energi'!$B$1:$AQ$1,0),FALSE)</f>
        <v>0</v>
      </c>
      <c r="Q303">
        <f>VLOOKUP($B303,'Tillförd energi'!$B$1:$AI$700,MATCH(Q$1,'Tillförd energi'!$B$1:$AQ$1,0),FALSE)</f>
        <v>0</v>
      </c>
      <c r="R303">
        <f>VLOOKUP($B303,'Tillförd energi'!$B$1:$AI$700,MATCH(R$1,'Tillförd energi'!$B$1:$AQ$1,0),FALSE)</f>
        <v>0</v>
      </c>
      <c r="S303">
        <f>VLOOKUP($B303,'Tillförd energi'!$B$1:$AI$700,MATCH(S$1,'Tillförd energi'!$B$1:$AQ$1,0),FALSE)</f>
        <v>0</v>
      </c>
      <c r="T303">
        <f>VLOOKUP($B303,'Tillförd energi'!$B$1:$AI$700,MATCH(T$1,'Tillförd energi'!$B$1:$AQ$1,0),FALSE)</f>
        <v>0</v>
      </c>
      <c r="U303">
        <f>VLOOKUP($B303,'Tillförd energi'!$B$1:$AI$700,MATCH(U$1,'Tillförd energi'!$B$1:$AQ$1,0),FALSE)</f>
        <v>0</v>
      </c>
      <c r="V303">
        <f>VLOOKUP($B303,'Tillförd energi'!$B$1:$AI$700,MATCH(V$1,'Tillförd energi'!$B$1:$AQ$1,0),FALSE)</f>
        <v>0</v>
      </c>
      <c r="W303">
        <f>VLOOKUP($B303,'Tillförd energi'!$B$1:$AI$700,MATCH(W$1,'Tillförd energi'!$B$1:$AQ$1,0),FALSE)</f>
        <v>0</v>
      </c>
      <c r="X303">
        <f>VLOOKUP($B303,'Tillförd energi'!$B$1:$AI$700,MATCH(X$1,'Tillförd energi'!$B$1:$AQ$1,0),FALSE)</f>
        <v>0</v>
      </c>
      <c r="Y303">
        <f>VLOOKUP($B303,'Tillförd energi'!$B$1:$AI$700,MATCH(Y$1,'Tillförd energi'!$B$1:$AQ$1,0),FALSE)</f>
        <v>0</v>
      </c>
      <c r="Z303">
        <f>VLOOKUP($B303,'Tillförd energi'!$B$1:$AI$700,MATCH(Z$1,'Tillförd energi'!$B$1:$AQ$1,0),FALSE)</f>
        <v>0</v>
      </c>
      <c r="AA303">
        <f>VLOOKUP($B303,'Tillförd energi'!$B$1:$AI$700,MATCH(AA$1,'Tillförd energi'!$B$1:$AQ$1,0),FALSE)</f>
        <v>0</v>
      </c>
      <c r="AB303">
        <f>VLOOKUP($B303,'Tillförd energi'!$B$1:$AI$700,MATCH(AB$1,'Tillförd energi'!$B$1:$AQ$1,0),FALSE)</f>
        <v>0</v>
      </c>
      <c r="AC303">
        <f>VLOOKUP($B303,'Tillförd energi'!$B$1:$AI$700,MATCH(AC$1,'Tillförd energi'!$B$1:$AQ$1,0),FALSE)</f>
        <v>0</v>
      </c>
      <c r="AD303">
        <f>VLOOKUP($B303,'Tillförd energi'!$B$1:$AI$700,MATCH(AD$1,'Tillförd energi'!$B$1:$AQ$1,0),FALSE)</f>
        <v>0</v>
      </c>
      <c r="AE303">
        <f>VLOOKUP($B303,'Tillförd energi'!$B$1:$AI$700,MATCH(AE$1,'Tillförd energi'!$B$1:$AQ$1,0),FALSE)</f>
        <v>0</v>
      </c>
      <c r="AF303">
        <f>VLOOKUP($B303,'Tillförd energi'!$B$1:$AI$700,MATCH(AF$1,'Tillförd energi'!$B$1:$AQ$1,0),FALSE)</f>
        <v>0</v>
      </c>
      <c r="AG303">
        <f>IFERROR(VLOOKUP(B303,Miljö!$B$1:$AC$550,MATCH("Köpt mängd produktionsspecifik fjärrvärme:",Miljö!$B$1:$AC$1,0),FALSE)/1,0)</f>
        <v>0</v>
      </c>
      <c r="AI303">
        <f t="shared" si="88"/>
        <v>0</v>
      </c>
      <c r="AJ303">
        <f t="shared" si="89"/>
        <v>0</v>
      </c>
      <c r="AK303" t="str">
        <f>IF(ISERROR(1/VLOOKUP($B303,Leveranser!$B$1:$S$500,MATCH("såld värme (gwh)",Leveranser!$B$1:$S$1,0),FALSE)),"",VLOOKUP($B303,Leveranser!$B$1:$S$500,MATCH("såld värme (gwh)",Leveranser!$B$1:$S$1,0),FALSE))</f>
        <v/>
      </c>
      <c r="AL303">
        <f>VLOOKUP($B303,Leveranser!$B$1:$Y$500,MATCH("Totalt såld fjärrvärme till andra fjärrvärmeföretag",Leveranser!$B$1:$AA$1,0),FALSE)</f>
        <v>0</v>
      </c>
      <c r="AM303">
        <f>IF(ISERROR(1/VLOOKUP($B303,Miljö!$B$1:$S$500,MATCH("Såld mängd produktionsspecifik fjärrvärme (GWh)",Miljö!$B$1:$R$1,0),FALSE)),0,VLOOKUP($B303,Miljö!$B$1:$S$500,MATCH("Såld mängd produktionsspecifik fjärrvärme (GWh)",Miljö!$B$1:$R$1,0),FALSE))</f>
        <v>0</v>
      </c>
      <c r="AN303" s="239" t="str">
        <f t="shared" si="90"/>
        <v/>
      </c>
      <c r="AP303" t="str">
        <f>IFERROR(VLOOKUP($B303,Miljövärden!$B$2:$H$550,7,FALSE),"Nej, saknas")</f>
        <v>Nej</v>
      </c>
      <c r="AQ303" t="str">
        <f>IFERROR(VLOOKUP($B303,Miljövärden!$B$2:$H$550,6,FALSE),"Nej, saknas")</f>
        <v>Nej</v>
      </c>
      <c r="AU303">
        <f t="shared" si="91"/>
        <v>0</v>
      </c>
      <c r="AV303">
        <f t="shared" si="92"/>
        <v>0</v>
      </c>
      <c r="AW303">
        <f t="shared" si="93"/>
        <v>0</v>
      </c>
      <c r="AX303">
        <f t="shared" si="94"/>
        <v>0</v>
      </c>
      <c r="AZ303">
        <f t="shared" si="95"/>
        <v>0</v>
      </c>
      <c r="BC303">
        <f t="shared" si="96"/>
        <v>0</v>
      </c>
      <c r="BD303">
        <f t="shared" si="97"/>
        <v>0</v>
      </c>
      <c r="BE303">
        <f t="shared" si="98"/>
        <v>0</v>
      </c>
      <c r="BF303">
        <f t="shared" si="99"/>
        <v>0</v>
      </c>
      <c r="BG303">
        <f t="shared" si="100"/>
        <v>0</v>
      </c>
      <c r="BH303" t="str">
        <f>VLOOKUP(B303,Miljö!$B$1:$I$482,MATCH("Fossilandel för ursprungspecificerad el ()",Miljö!$B$1:$I$1,0),FALSE)</f>
        <v>-</v>
      </c>
      <c r="BI303" t="str">
        <f>VLOOKUP(B303,Miljö!$B$1:$BX$482,MATCH("Kärnkraftsandel för ursprungsspecificerad el ()",Miljö!$B$1:$O$1,0),FALSE)</f>
        <v>-</v>
      </c>
      <c r="BJ303">
        <f t="shared" si="101"/>
        <v>0</v>
      </c>
      <c r="BK303" t="str">
        <f>VLOOKUP(B303,Miljö!$B$1:$O$482,MATCH("Fossil andel i procent (%)",Miljö!$B$1:$O$1,0),FALSE)</f>
        <v>-</v>
      </c>
      <c r="BL303">
        <f t="shared" si="102"/>
        <v>0</v>
      </c>
      <c r="BO303" s="289" t="str">
        <f t="shared" si="103"/>
        <v/>
      </c>
      <c r="BP303" s="239" t="str">
        <f t="shared" si="104"/>
        <v/>
      </c>
      <c r="BQ303" s="239" t="str">
        <f t="shared" si="105"/>
        <v/>
      </c>
      <c r="BR303" s="239" t="str">
        <f t="shared" si="106"/>
        <v/>
      </c>
      <c r="BS303" s="239"/>
      <c r="BT303" s="351">
        <f t="shared" si="107"/>
        <v>0</v>
      </c>
      <c r="BW303" s="289" t="str">
        <f>IF(AP303="ja",VLOOKUP(B303,Miljövärden!$B$2:$H$550,MATCH("Total andel fossilt",Miljövärden!$B$2:$H$2,0),FALSE),"")</f>
        <v/>
      </c>
      <c r="BZ303" s="351" t="str">
        <f t="shared" si="108"/>
        <v/>
      </c>
      <c r="CA303" s="353" t="str">
        <f t="shared" si="109"/>
        <v/>
      </c>
    </row>
    <row r="304" spans="1:79" x14ac:dyDescent="0.25">
      <c r="A304" s="2" t="s">
        <v>469</v>
      </c>
      <c r="B304" s="2" t="s">
        <v>12</v>
      </c>
      <c r="C304">
        <f>VLOOKUP($B304,'Tillförd energi'!$B$1:$AI$700,MATCH(C$1,'Tillförd energi'!$B$1:$AQ$1,0),FALSE)</f>
        <v>0</v>
      </c>
      <c r="D304">
        <f>VLOOKUP($B304,'Tillförd energi'!$B$1:$AI$700,MATCH(D$1,'Tillförd energi'!$B$1:$AQ$1,0),FALSE)</f>
        <v>0</v>
      </c>
      <c r="E304">
        <f>VLOOKUP($B304,'Tillförd energi'!$B$1:$AI$700,MATCH(E$1,'Tillförd energi'!$B$1:$AQ$1,0),FALSE)</f>
        <v>0</v>
      </c>
      <c r="F304">
        <f>VLOOKUP($B304,'Tillförd energi'!$B$1:$AI$700,MATCH(F$1,'Tillförd energi'!$B$1:$AQ$1,0),FALSE)</f>
        <v>0</v>
      </c>
      <c r="G304">
        <f>VLOOKUP($B304,'Tillförd energi'!$B$1:$AI$700,MATCH(G$1,'Tillförd energi'!$B$1:$AQ$1,0),FALSE)</f>
        <v>0</v>
      </c>
      <c r="H304">
        <f>VLOOKUP($B304,'Tillförd energi'!$B$1:$AI$700,MATCH(H$1,'Tillförd energi'!$B$1:$AQ$1,0),FALSE)</f>
        <v>0</v>
      </c>
      <c r="I304">
        <f>VLOOKUP($B304,'Tillförd energi'!$B$1:$AI$700,MATCH(I$1,'Tillförd energi'!$B$1:$AQ$1,0),FALSE)</f>
        <v>0</v>
      </c>
      <c r="J304">
        <f>VLOOKUP($B304,'Tillförd energi'!$B$1:$AI$700,MATCH(J$1,'Tillförd energi'!$B$1:$AQ$1,0),FALSE)</f>
        <v>0</v>
      </c>
      <c r="K304">
        <f>VLOOKUP($B304,'Tillförd energi'!$B$1:$AI$700,MATCH(K$1,'Tillförd energi'!$B$1:$AQ$1,0),FALSE)</f>
        <v>0</v>
      </c>
      <c r="L304">
        <f>VLOOKUP($B304,'Tillförd energi'!$B$1:$AI$700,MATCH(L$1,'Tillförd energi'!$B$1:$AQ$1,0),FALSE)</f>
        <v>0</v>
      </c>
      <c r="M304">
        <f>VLOOKUP($B304,'Tillförd energi'!$B$1:$AI$700,MATCH(M$1,'Tillförd energi'!$B$1:$AQ$1,0),FALSE)</f>
        <v>0</v>
      </c>
      <c r="N304">
        <f>VLOOKUP($B304,'Tillförd energi'!$B$1:$AI$700,MATCH(N$1,'Tillförd energi'!$B$1:$AQ$1,0),FALSE)</f>
        <v>0</v>
      </c>
      <c r="O304">
        <f>VLOOKUP($B304,'Tillförd energi'!$B$1:$AI$700,MATCH(O$1,'Tillförd energi'!$B$1:$AQ$1,0),FALSE)</f>
        <v>0</v>
      </c>
      <c r="P304">
        <f>VLOOKUP($B304,'Tillförd energi'!$B$1:$AI$700,MATCH(P$1,'Tillförd energi'!$B$1:$AQ$1,0),FALSE)</f>
        <v>0</v>
      </c>
      <c r="Q304">
        <f>VLOOKUP($B304,'Tillförd energi'!$B$1:$AI$700,MATCH(Q$1,'Tillförd energi'!$B$1:$AQ$1,0),FALSE)</f>
        <v>0</v>
      </c>
      <c r="R304">
        <f>VLOOKUP($B304,'Tillförd energi'!$B$1:$AI$700,MATCH(R$1,'Tillförd energi'!$B$1:$AQ$1,0),FALSE)</f>
        <v>0</v>
      </c>
      <c r="S304">
        <f>VLOOKUP($B304,'Tillförd energi'!$B$1:$AI$700,MATCH(S$1,'Tillförd energi'!$B$1:$AQ$1,0),FALSE)</f>
        <v>0</v>
      </c>
      <c r="T304">
        <f>VLOOKUP($B304,'Tillförd energi'!$B$1:$AI$700,MATCH(T$1,'Tillförd energi'!$B$1:$AQ$1,0),FALSE)</f>
        <v>0</v>
      </c>
      <c r="U304">
        <f>VLOOKUP($B304,'Tillförd energi'!$B$1:$AI$700,MATCH(U$1,'Tillförd energi'!$B$1:$AQ$1,0),FALSE)</f>
        <v>0</v>
      </c>
      <c r="V304">
        <f>VLOOKUP($B304,'Tillförd energi'!$B$1:$AI$700,MATCH(V$1,'Tillförd energi'!$B$1:$AQ$1,0),FALSE)</f>
        <v>0</v>
      </c>
      <c r="W304">
        <f>VLOOKUP($B304,'Tillförd energi'!$B$1:$AI$700,MATCH(W$1,'Tillförd energi'!$B$1:$AQ$1,0),FALSE)</f>
        <v>0</v>
      </c>
      <c r="X304">
        <f>VLOOKUP($B304,'Tillförd energi'!$B$1:$AI$700,MATCH(X$1,'Tillförd energi'!$B$1:$AQ$1,0),FALSE)</f>
        <v>0</v>
      </c>
      <c r="Y304">
        <f>VLOOKUP($B304,'Tillförd energi'!$B$1:$AI$700,MATCH(Y$1,'Tillförd energi'!$B$1:$AQ$1,0),FALSE)</f>
        <v>0</v>
      </c>
      <c r="Z304">
        <f>VLOOKUP($B304,'Tillförd energi'!$B$1:$AI$700,MATCH(Z$1,'Tillförd energi'!$B$1:$AQ$1,0),FALSE)</f>
        <v>0</v>
      </c>
      <c r="AA304">
        <f>VLOOKUP($B304,'Tillförd energi'!$B$1:$AI$700,MATCH(AA$1,'Tillförd energi'!$B$1:$AQ$1,0),FALSE)</f>
        <v>0</v>
      </c>
      <c r="AB304">
        <f>VLOOKUP($B304,'Tillförd energi'!$B$1:$AI$700,MATCH(AB$1,'Tillförd energi'!$B$1:$AQ$1,0),FALSE)</f>
        <v>0</v>
      </c>
      <c r="AC304">
        <f>VLOOKUP($B304,'Tillförd energi'!$B$1:$AI$700,MATCH(AC$1,'Tillförd energi'!$B$1:$AQ$1,0),FALSE)</f>
        <v>0</v>
      </c>
      <c r="AD304">
        <f>VLOOKUP($B304,'Tillförd energi'!$B$1:$AI$700,MATCH(AD$1,'Tillförd energi'!$B$1:$AQ$1,0),FALSE)</f>
        <v>0</v>
      </c>
      <c r="AE304">
        <f>VLOOKUP($B304,'Tillförd energi'!$B$1:$AI$700,MATCH(AE$1,'Tillförd energi'!$B$1:$AQ$1,0),FALSE)</f>
        <v>0</v>
      </c>
      <c r="AF304">
        <f>VLOOKUP($B304,'Tillförd energi'!$B$1:$AI$700,MATCH(AF$1,'Tillförd energi'!$B$1:$AQ$1,0),FALSE)</f>
        <v>0</v>
      </c>
      <c r="AG304">
        <f>IFERROR(VLOOKUP(B304,Miljö!$B$1:$AC$550,MATCH("Köpt mängd produktionsspecifik fjärrvärme:",Miljö!$B$1:$AC$1,0),FALSE)/1,0)</f>
        <v>0</v>
      </c>
      <c r="AI304">
        <f t="shared" si="88"/>
        <v>0</v>
      </c>
      <c r="AJ304">
        <f t="shared" si="89"/>
        <v>0</v>
      </c>
      <c r="AK304" t="str">
        <f>IF(ISERROR(1/VLOOKUP($B304,Leveranser!$B$1:$S$500,MATCH("såld värme (gwh)",Leveranser!$B$1:$S$1,0),FALSE)),"",VLOOKUP($B304,Leveranser!$B$1:$S$500,MATCH("såld värme (gwh)",Leveranser!$B$1:$S$1,0),FALSE))</f>
        <v/>
      </c>
      <c r="AL304">
        <f>VLOOKUP($B304,Leveranser!$B$1:$Y$500,MATCH("Totalt såld fjärrvärme till andra fjärrvärmeföretag",Leveranser!$B$1:$AA$1,0),FALSE)</f>
        <v>0</v>
      </c>
      <c r="AM304">
        <f>IF(ISERROR(1/VLOOKUP($B304,Miljö!$B$1:$S$500,MATCH("Såld mängd produktionsspecifik fjärrvärme (GWh)",Miljö!$B$1:$R$1,0),FALSE)),0,VLOOKUP($B304,Miljö!$B$1:$S$500,MATCH("Såld mängd produktionsspecifik fjärrvärme (GWh)",Miljö!$B$1:$R$1,0),FALSE))</f>
        <v>0</v>
      </c>
      <c r="AN304" s="239" t="str">
        <f t="shared" si="90"/>
        <v/>
      </c>
      <c r="AP304" t="str">
        <f>IFERROR(VLOOKUP($B304,Miljövärden!$B$2:$H$550,7,FALSE),"Nej, saknas")</f>
        <v>Nej</v>
      </c>
      <c r="AQ304" t="str">
        <f>IFERROR(VLOOKUP($B304,Miljövärden!$B$2:$H$550,6,FALSE),"Nej, saknas")</f>
        <v>Nej</v>
      </c>
      <c r="AU304">
        <f t="shared" si="91"/>
        <v>0</v>
      </c>
      <c r="AV304">
        <f t="shared" si="92"/>
        <v>0</v>
      </c>
      <c r="AW304">
        <f t="shared" si="93"/>
        <v>0</v>
      </c>
      <c r="AX304">
        <f t="shared" si="94"/>
        <v>0</v>
      </c>
      <c r="AZ304">
        <f t="shared" si="95"/>
        <v>0</v>
      </c>
      <c r="BC304">
        <f t="shared" si="96"/>
        <v>0</v>
      </c>
      <c r="BD304">
        <f t="shared" si="97"/>
        <v>0</v>
      </c>
      <c r="BE304">
        <f t="shared" si="98"/>
        <v>0</v>
      </c>
      <c r="BF304">
        <f t="shared" si="99"/>
        <v>0</v>
      </c>
      <c r="BG304">
        <f t="shared" si="100"/>
        <v>0</v>
      </c>
      <c r="BH304" t="str">
        <f>VLOOKUP(B304,Miljö!$B$1:$I$482,MATCH("Fossilandel för ursprungspecificerad el ()",Miljö!$B$1:$I$1,0),FALSE)</f>
        <v>-</v>
      </c>
      <c r="BI304" t="str">
        <f>VLOOKUP(B304,Miljö!$B$1:$BX$482,MATCH("Kärnkraftsandel för ursprungsspecificerad el ()",Miljö!$B$1:$O$1,0),FALSE)</f>
        <v>-</v>
      </c>
      <c r="BJ304">
        <f t="shared" si="101"/>
        <v>0</v>
      </c>
      <c r="BK304" t="str">
        <f>VLOOKUP(B304,Miljö!$B$1:$O$482,MATCH("Fossil andel i procent (%)",Miljö!$B$1:$O$1,0),FALSE)</f>
        <v>-</v>
      </c>
      <c r="BL304">
        <f t="shared" si="102"/>
        <v>0</v>
      </c>
      <c r="BO304" s="289" t="str">
        <f t="shared" si="103"/>
        <v/>
      </c>
      <c r="BP304" s="239" t="str">
        <f t="shared" si="104"/>
        <v/>
      </c>
      <c r="BQ304" s="239" t="str">
        <f t="shared" si="105"/>
        <v/>
      </c>
      <c r="BR304" s="239" t="str">
        <f t="shared" si="106"/>
        <v/>
      </c>
      <c r="BS304" s="239"/>
      <c r="BT304" s="351">
        <f t="shared" si="107"/>
        <v>0</v>
      </c>
      <c r="BW304" s="289" t="str">
        <f>IF(AP304="ja",VLOOKUP(B304,Miljövärden!$B$2:$H$550,MATCH("Total andel fossilt",Miljövärden!$B$2:$H$2,0),FALSE),"")</f>
        <v/>
      </c>
      <c r="BZ304" s="351" t="str">
        <f t="shared" si="108"/>
        <v/>
      </c>
      <c r="CA304" s="353" t="str">
        <f t="shared" si="109"/>
        <v/>
      </c>
    </row>
    <row r="305" spans="1:79" x14ac:dyDescent="0.25">
      <c r="A305" s="2" t="s">
        <v>469</v>
      </c>
      <c r="B305" s="2" t="s">
        <v>13</v>
      </c>
      <c r="C305">
        <f>VLOOKUP($B305,'Tillförd energi'!$B$1:$AI$700,MATCH(C$1,'Tillförd energi'!$B$1:$AQ$1,0),FALSE)</f>
        <v>0</v>
      </c>
      <c r="D305">
        <f>VLOOKUP($B305,'Tillförd energi'!$B$1:$AI$700,MATCH(D$1,'Tillförd energi'!$B$1:$AQ$1,0),FALSE)</f>
        <v>0</v>
      </c>
      <c r="E305">
        <f>VLOOKUP($B305,'Tillförd energi'!$B$1:$AI$700,MATCH(E$1,'Tillförd energi'!$B$1:$AQ$1,0),FALSE)</f>
        <v>0</v>
      </c>
      <c r="F305">
        <f>VLOOKUP($B305,'Tillförd energi'!$B$1:$AI$700,MATCH(F$1,'Tillförd energi'!$B$1:$AQ$1,0),FALSE)</f>
        <v>0</v>
      </c>
      <c r="G305">
        <f>VLOOKUP($B305,'Tillförd energi'!$B$1:$AI$700,MATCH(G$1,'Tillförd energi'!$B$1:$AQ$1,0),FALSE)</f>
        <v>0</v>
      </c>
      <c r="H305">
        <f>VLOOKUP($B305,'Tillförd energi'!$B$1:$AI$700,MATCH(H$1,'Tillförd energi'!$B$1:$AQ$1,0),FALSE)</f>
        <v>0</v>
      </c>
      <c r="I305">
        <f>VLOOKUP($B305,'Tillförd energi'!$B$1:$AI$700,MATCH(I$1,'Tillförd energi'!$B$1:$AQ$1,0),FALSE)</f>
        <v>0</v>
      </c>
      <c r="J305">
        <f>VLOOKUP($B305,'Tillförd energi'!$B$1:$AI$700,MATCH(J$1,'Tillförd energi'!$B$1:$AQ$1,0),FALSE)</f>
        <v>0</v>
      </c>
      <c r="K305">
        <f>VLOOKUP($B305,'Tillförd energi'!$B$1:$AI$700,MATCH(K$1,'Tillförd energi'!$B$1:$AQ$1,0),FALSE)</f>
        <v>0</v>
      </c>
      <c r="L305">
        <f>VLOOKUP($B305,'Tillförd energi'!$B$1:$AI$700,MATCH(L$1,'Tillförd energi'!$B$1:$AQ$1,0),FALSE)</f>
        <v>0</v>
      </c>
      <c r="M305">
        <f>VLOOKUP($B305,'Tillförd energi'!$B$1:$AI$700,MATCH(M$1,'Tillförd energi'!$B$1:$AQ$1,0),FALSE)</f>
        <v>0</v>
      </c>
      <c r="N305">
        <f>VLOOKUP($B305,'Tillförd energi'!$B$1:$AI$700,MATCH(N$1,'Tillförd energi'!$B$1:$AQ$1,0),FALSE)</f>
        <v>0</v>
      </c>
      <c r="O305">
        <f>VLOOKUP($B305,'Tillförd energi'!$B$1:$AI$700,MATCH(O$1,'Tillförd energi'!$B$1:$AQ$1,0),FALSE)</f>
        <v>0</v>
      </c>
      <c r="P305">
        <f>VLOOKUP($B305,'Tillförd energi'!$B$1:$AI$700,MATCH(P$1,'Tillförd energi'!$B$1:$AQ$1,0),FALSE)</f>
        <v>0</v>
      </c>
      <c r="Q305">
        <f>VLOOKUP($B305,'Tillförd energi'!$B$1:$AI$700,MATCH(Q$1,'Tillförd energi'!$B$1:$AQ$1,0),FALSE)</f>
        <v>0</v>
      </c>
      <c r="R305">
        <f>VLOOKUP($B305,'Tillförd energi'!$B$1:$AI$700,MATCH(R$1,'Tillförd energi'!$B$1:$AQ$1,0),FALSE)</f>
        <v>0</v>
      </c>
      <c r="S305">
        <f>VLOOKUP($B305,'Tillförd energi'!$B$1:$AI$700,MATCH(S$1,'Tillförd energi'!$B$1:$AQ$1,0),FALSE)</f>
        <v>0</v>
      </c>
      <c r="T305">
        <f>VLOOKUP($B305,'Tillförd energi'!$B$1:$AI$700,MATCH(T$1,'Tillförd energi'!$B$1:$AQ$1,0),FALSE)</f>
        <v>0</v>
      </c>
      <c r="U305">
        <f>VLOOKUP($B305,'Tillförd energi'!$B$1:$AI$700,MATCH(U$1,'Tillförd energi'!$B$1:$AQ$1,0),FALSE)</f>
        <v>0</v>
      </c>
      <c r="V305">
        <f>VLOOKUP($B305,'Tillförd energi'!$B$1:$AI$700,MATCH(V$1,'Tillförd energi'!$B$1:$AQ$1,0),FALSE)</f>
        <v>0</v>
      </c>
      <c r="W305">
        <f>VLOOKUP($B305,'Tillförd energi'!$B$1:$AI$700,MATCH(W$1,'Tillförd energi'!$B$1:$AQ$1,0),FALSE)</f>
        <v>0</v>
      </c>
      <c r="X305">
        <f>VLOOKUP($B305,'Tillförd energi'!$B$1:$AI$700,MATCH(X$1,'Tillförd energi'!$B$1:$AQ$1,0),FALSE)</f>
        <v>0</v>
      </c>
      <c r="Y305">
        <f>VLOOKUP($B305,'Tillförd energi'!$B$1:$AI$700,MATCH(Y$1,'Tillförd energi'!$B$1:$AQ$1,0),FALSE)</f>
        <v>0</v>
      </c>
      <c r="Z305">
        <f>VLOOKUP($B305,'Tillförd energi'!$B$1:$AI$700,MATCH(Z$1,'Tillförd energi'!$B$1:$AQ$1,0),FALSE)</f>
        <v>0</v>
      </c>
      <c r="AA305">
        <f>VLOOKUP($B305,'Tillförd energi'!$B$1:$AI$700,MATCH(AA$1,'Tillförd energi'!$B$1:$AQ$1,0),FALSE)</f>
        <v>0</v>
      </c>
      <c r="AB305">
        <f>VLOOKUP($B305,'Tillförd energi'!$B$1:$AI$700,MATCH(AB$1,'Tillförd energi'!$B$1:$AQ$1,0),FALSE)</f>
        <v>0</v>
      </c>
      <c r="AC305">
        <f>VLOOKUP($B305,'Tillförd energi'!$B$1:$AI$700,MATCH(AC$1,'Tillförd energi'!$B$1:$AQ$1,0),FALSE)</f>
        <v>0</v>
      </c>
      <c r="AD305">
        <f>VLOOKUP($B305,'Tillförd energi'!$B$1:$AI$700,MATCH(AD$1,'Tillförd energi'!$B$1:$AQ$1,0),FALSE)</f>
        <v>0</v>
      </c>
      <c r="AE305">
        <f>VLOOKUP($B305,'Tillförd energi'!$B$1:$AI$700,MATCH(AE$1,'Tillförd energi'!$B$1:$AQ$1,0),FALSE)</f>
        <v>0</v>
      </c>
      <c r="AF305">
        <f>VLOOKUP($B305,'Tillförd energi'!$B$1:$AI$700,MATCH(AF$1,'Tillförd energi'!$B$1:$AQ$1,0),FALSE)</f>
        <v>0</v>
      </c>
      <c r="AG305">
        <f>IFERROR(VLOOKUP(B305,Miljö!$B$1:$AC$550,MATCH("Köpt mängd produktionsspecifik fjärrvärme:",Miljö!$B$1:$AC$1,0),FALSE)/1,0)</f>
        <v>0</v>
      </c>
      <c r="AI305">
        <f t="shared" si="88"/>
        <v>0</v>
      </c>
      <c r="AJ305">
        <f t="shared" si="89"/>
        <v>0</v>
      </c>
      <c r="AK305" t="str">
        <f>IF(ISERROR(1/VLOOKUP($B305,Leveranser!$B$1:$S$500,MATCH("såld värme (gwh)",Leveranser!$B$1:$S$1,0),FALSE)),"",VLOOKUP($B305,Leveranser!$B$1:$S$500,MATCH("såld värme (gwh)",Leveranser!$B$1:$S$1,0),FALSE))</f>
        <v/>
      </c>
      <c r="AL305">
        <f>VLOOKUP($B305,Leveranser!$B$1:$Y$500,MATCH("Totalt såld fjärrvärme till andra fjärrvärmeföretag",Leveranser!$B$1:$AA$1,0),FALSE)</f>
        <v>0</v>
      </c>
      <c r="AM305">
        <f>IF(ISERROR(1/VLOOKUP($B305,Miljö!$B$1:$S$500,MATCH("Såld mängd produktionsspecifik fjärrvärme (GWh)",Miljö!$B$1:$R$1,0),FALSE)),0,VLOOKUP($B305,Miljö!$B$1:$S$500,MATCH("Såld mängd produktionsspecifik fjärrvärme (GWh)",Miljö!$B$1:$R$1,0),FALSE))</f>
        <v>0</v>
      </c>
      <c r="AN305" s="239" t="str">
        <f t="shared" si="90"/>
        <v/>
      </c>
      <c r="AP305" t="str">
        <f>IFERROR(VLOOKUP($B305,Miljövärden!$B$2:$H$550,7,FALSE),"Nej, saknas")</f>
        <v>Nej</v>
      </c>
      <c r="AQ305" t="str">
        <f>IFERROR(VLOOKUP($B305,Miljövärden!$B$2:$H$550,6,FALSE),"Nej, saknas")</f>
        <v>Nej</v>
      </c>
      <c r="AU305">
        <f t="shared" si="91"/>
        <v>0</v>
      </c>
      <c r="AV305">
        <f t="shared" si="92"/>
        <v>0</v>
      </c>
      <c r="AW305">
        <f t="shared" si="93"/>
        <v>0</v>
      </c>
      <c r="AX305">
        <f t="shared" si="94"/>
        <v>0</v>
      </c>
      <c r="AZ305">
        <f t="shared" si="95"/>
        <v>0</v>
      </c>
      <c r="BC305">
        <f t="shared" si="96"/>
        <v>0</v>
      </c>
      <c r="BD305">
        <f t="shared" si="97"/>
        <v>0</v>
      </c>
      <c r="BE305">
        <f t="shared" si="98"/>
        <v>0</v>
      </c>
      <c r="BF305">
        <f t="shared" si="99"/>
        <v>0</v>
      </c>
      <c r="BG305">
        <f t="shared" si="100"/>
        <v>0</v>
      </c>
      <c r="BH305" t="str">
        <f>VLOOKUP(B305,Miljö!$B$1:$I$482,MATCH("Fossilandel för ursprungspecificerad el ()",Miljö!$B$1:$I$1,0),FALSE)</f>
        <v>-</v>
      </c>
      <c r="BI305" t="str">
        <f>VLOOKUP(B305,Miljö!$B$1:$BX$482,MATCH("Kärnkraftsandel för ursprungsspecificerad el ()",Miljö!$B$1:$O$1,0),FALSE)</f>
        <v>-</v>
      </c>
      <c r="BJ305">
        <f t="shared" si="101"/>
        <v>0</v>
      </c>
      <c r="BK305" t="str">
        <f>VLOOKUP(B305,Miljö!$B$1:$O$482,MATCH("Fossil andel i procent (%)",Miljö!$B$1:$O$1,0),FALSE)</f>
        <v>-</v>
      </c>
      <c r="BL305">
        <f t="shared" si="102"/>
        <v>0</v>
      </c>
      <c r="BO305" s="289" t="str">
        <f t="shared" si="103"/>
        <v/>
      </c>
      <c r="BP305" s="239" t="str">
        <f t="shared" si="104"/>
        <v/>
      </c>
      <c r="BQ305" s="239" t="str">
        <f t="shared" si="105"/>
        <v/>
      </c>
      <c r="BR305" s="239" t="str">
        <f t="shared" si="106"/>
        <v/>
      </c>
      <c r="BS305" s="239"/>
      <c r="BT305" s="351">
        <f t="shared" si="107"/>
        <v>0</v>
      </c>
      <c r="BW305" s="289" t="str">
        <f>IF(AP305="ja",VLOOKUP(B305,Miljövärden!$B$2:$H$550,MATCH("Total andel fossilt",Miljövärden!$B$2:$H$2,0),FALSE),"")</f>
        <v/>
      </c>
      <c r="BZ305" s="351" t="str">
        <f t="shared" si="108"/>
        <v/>
      </c>
      <c r="CA305" s="353" t="str">
        <f t="shared" si="109"/>
        <v/>
      </c>
    </row>
    <row r="306" spans="1:79" x14ac:dyDescent="0.25">
      <c r="A306" s="2" t="s">
        <v>469</v>
      </c>
      <c r="B306" s="2" t="s">
        <v>14</v>
      </c>
      <c r="C306">
        <f>VLOOKUP($B306,'Tillförd energi'!$B$1:$AI$700,MATCH(C$1,'Tillförd energi'!$B$1:$AQ$1,0),FALSE)</f>
        <v>0</v>
      </c>
      <c r="D306">
        <f>VLOOKUP($B306,'Tillförd energi'!$B$1:$AI$700,MATCH(D$1,'Tillförd energi'!$B$1:$AQ$1,0),FALSE)</f>
        <v>0</v>
      </c>
      <c r="E306">
        <f>VLOOKUP($B306,'Tillförd energi'!$B$1:$AI$700,MATCH(E$1,'Tillförd energi'!$B$1:$AQ$1,0),FALSE)</f>
        <v>0</v>
      </c>
      <c r="F306">
        <f>VLOOKUP($B306,'Tillförd energi'!$B$1:$AI$700,MATCH(F$1,'Tillförd energi'!$B$1:$AQ$1,0),FALSE)</f>
        <v>0</v>
      </c>
      <c r="G306">
        <f>VLOOKUP($B306,'Tillförd energi'!$B$1:$AI$700,MATCH(G$1,'Tillförd energi'!$B$1:$AQ$1,0),FALSE)</f>
        <v>0</v>
      </c>
      <c r="H306">
        <f>VLOOKUP($B306,'Tillförd energi'!$B$1:$AI$700,MATCH(H$1,'Tillförd energi'!$B$1:$AQ$1,0),FALSE)</f>
        <v>0</v>
      </c>
      <c r="I306">
        <f>VLOOKUP($B306,'Tillförd energi'!$B$1:$AI$700,MATCH(I$1,'Tillförd energi'!$B$1:$AQ$1,0),FALSE)</f>
        <v>0</v>
      </c>
      <c r="J306">
        <f>VLOOKUP($B306,'Tillförd energi'!$B$1:$AI$700,MATCH(J$1,'Tillförd energi'!$B$1:$AQ$1,0),FALSE)</f>
        <v>0</v>
      </c>
      <c r="K306">
        <f>VLOOKUP($B306,'Tillförd energi'!$B$1:$AI$700,MATCH(K$1,'Tillförd energi'!$B$1:$AQ$1,0),FALSE)</f>
        <v>0</v>
      </c>
      <c r="L306">
        <f>VLOOKUP($B306,'Tillförd energi'!$B$1:$AI$700,MATCH(L$1,'Tillförd energi'!$B$1:$AQ$1,0),FALSE)</f>
        <v>0</v>
      </c>
      <c r="M306">
        <f>VLOOKUP($B306,'Tillförd energi'!$B$1:$AI$700,MATCH(M$1,'Tillförd energi'!$B$1:$AQ$1,0),FALSE)</f>
        <v>0</v>
      </c>
      <c r="N306">
        <f>VLOOKUP($B306,'Tillförd energi'!$B$1:$AI$700,MATCH(N$1,'Tillförd energi'!$B$1:$AQ$1,0),FALSE)</f>
        <v>0</v>
      </c>
      <c r="O306">
        <f>VLOOKUP($B306,'Tillförd energi'!$B$1:$AI$700,MATCH(O$1,'Tillförd energi'!$B$1:$AQ$1,0),FALSE)</f>
        <v>0</v>
      </c>
      <c r="P306">
        <f>VLOOKUP($B306,'Tillförd energi'!$B$1:$AI$700,MATCH(P$1,'Tillförd energi'!$B$1:$AQ$1,0),FALSE)</f>
        <v>0</v>
      </c>
      <c r="Q306">
        <f>VLOOKUP($B306,'Tillförd energi'!$B$1:$AI$700,MATCH(Q$1,'Tillförd energi'!$B$1:$AQ$1,0),FALSE)</f>
        <v>0</v>
      </c>
      <c r="R306">
        <f>VLOOKUP($B306,'Tillförd energi'!$B$1:$AI$700,MATCH(R$1,'Tillförd energi'!$B$1:$AQ$1,0),FALSE)</f>
        <v>0</v>
      </c>
      <c r="S306">
        <f>VLOOKUP($B306,'Tillförd energi'!$B$1:$AI$700,MATCH(S$1,'Tillförd energi'!$B$1:$AQ$1,0),FALSE)</f>
        <v>0</v>
      </c>
      <c r="T306">
        <f>VLOOKUP($B306,'Tillförd energi'!$B$1:$AI$700,MATCH(T$1,'Tillförd energi'!$B$1:$AQ$1,0),FALSE)</f>
        <v>0</v>
      </c>
      <c r="U306">
        <f>VLOOKUP($B306,'Tillförd energi'!$B$1:$AI$700,MATCH(U$1,'Tillförd energi'!$B$1:$AQ$1,0),FALSE)</f>
        <v>0</v>
      </c>
      <c r="V306">
        <f>VLOOKUP($B306,'Tillförd energi'!$B$1:$AI$700,MATCH(V$1,'Tillförd energi'!$B$1:$AQ$1,0),FALSE)</f>
        <v>0</v>
      </c>
      <c r="W306">
        <f>VLOOKUP($B306,'Tillförd energi'!$B$1:$AI$700,MATCH(W$1,'Tillförd energi'!$B$1:$AQ$1,0),FALSE)</f>
        <v>0</v>
      </c>
      <c r="X306">
        <f>VLOOKUP($B306,'Tillförd energi'!$B$1:$AI$700,MATCH(X$1,'Tillförd energi'!$B$1:$AQ$1,0),FALSE)</f>
        <v>0</v>
      </c>
      <c r="Y306">
        <f>VLOOKUP($B306,'Tillförd energi'!$B$1:$AI$700,MATCH(Y$1,'Tillförd energi'!$B$1:$AQ$1,0),FALSE)</f>
        <v>0</v>
      </c>
      <c r="Z306">
        <f>VLOOKUP($B306,'Tillförd energi'!$B$1:$AI$700,MATCH(Z$1,'Tillförd energi'!$B$1:$AQ$1,0),FALSE)</f>
        <v>0</v>
      </c>
      <c r="AA306">
        <f>VLOOKUP($B306,'Tillförd energi'!$B$1:$AI$700,MATCH(AA$1,'Tillförd energi'!$B$1:$AQ$1,0),FALSE)</f>
        <v>0</v>
      </c>
      <c r="AB306">
        <f>VLOOKUP($B306,'Tillförd energi'!$B$1:$AI$700,MATCH(AB$1,'Tillförd energi'!$B$1:$AQ$1,0),FALSE)</f>
        <v>0</v>
      </c>
      <c r="AC306">
        <f>VLOOKUP($B306,'Tillförd energi'!$B$1:$AI$700,MATCH(AC$1,'Tillförd energi'!$B$1:$AQ$1,0),FALSE)</f>
        <v>0</v>
      </c>
      <c r="AD306">
        <f>VLOOKUP($B306,'Tillförd energi'!$B$1:$AI$700,MATCH(AD$1,'Tillförd energi'!$B$1:$AQ$1,0),FALSE)</f>
        <v>0</v>
      </c>
      <c r="AE306">
        <f>VLOOKUP($B306,'Tillförd energi'!$B$1:$AI$700,MATCH(AE$1,'Tillförd energi'!$B$1:$AQ$1,0),FALSE)</f>
        <v>0</v>
      </c>
      <c r="AF306">
        <f>VLOOKUP($B306,'Tillförd energi'!$B$1:$AI$700,MATCH(AF$1,'Tillförd energi'!$B$1:$AQ$1,0),FALSE)</f>
        <v>0</v>
      </c>
      <c r="AG306">
        <f>IFERROR(VLOOKUP(B306,Miljö!$B$1:$AC$550,MATCH("Köpt mängd produktionsspecifik fjärrvärme:",Miljö!$B$1:$AC$1,0),FALSE)/1,0)</f>
        <v>0</v>
      </c>
      <c r="AI306">
        <f t="shared" si="88"/>
        <v>0</v>
      </c>
      <c r="AJ306">
        <f t="shared" si="89"/>
        <v>0</v>
      </c>
      <c r="AK306" t="str">
        <f>IF(ISERROR(1/VLOOKUP($B306,Leveranser!$B$1:$S$500,MATCH("såld värme (gwh)",Leveranser!$B$1:$S$1,0),FALSE)),"",VLOOKUP($B306,Leveranser!$B$1:$S$500,MATCH("såld värme (gwh)",Leveranser!$B$1:$S$1,0),FALSE))</f>
        <v/>
      </c>
      <c r="AL306">
        <f>VLOOKUP($B306,Leveranser!$B$1:$Y$500,MATCH("Totalt såld fjärrvärme till andra fjärrvärmeföretag",Leveranser!$B$1:$AA$1,0),FALSE)</f>
        <v>0</v>
      </c>
      <c r="AM306">
        <f>IF(ISERROR(1/VLOOKUP($B306,Miljö!$B$1:$S$500,MATCH("Såld mängd produktionsspecifik fjärrvärme (GWh)",Miljö!$B$1:$R$1,0),FALSE)),0,VLOOKUP($B306,Miljö!$B$1:$S$500,MATCH("Såld mängd produktionsspecifik fjärrvärme (GWh)",Miljö!$B$1:$R$1,0),FALSE))</f>
        <v>0</v>
      </c>
      <c r="AN306" s="239" t="str">
        <f t="shared" si="90"/>
        <v/>
      </c>
      <c r="AP306" t="str">
        <f>IFERROR(VLOOKUP($B306,Miljövärden!$B$2:$H$550,7,FALSE),"Nej, saknas")</f>
        <v>Nej</v>
      </c>
      <c r="AQ306" t="str">
        <f>IFERROR(VLOOKUP($B306,Miljövärden!$B$2:$H$550,6,FALSE),"Nej, saknas")</f>
        <v>Nej</v>
      </c>
      <c r="AU306">
        <f t="shared" si="91"/>
        <v>0</v>
      </c>
      <c r="AV306">
        <f t="shared" si="92"/>
        <v>0</v>
      </c>
      <c r="AW306">
        <f t="shared" si="93"/>
        <v>0</v>
      </c>
      <c r="AX306">
        <f t="shared" si="94"/>
        <v>0</v>
      </c>
      <c r="AZ306">
        <f t="shared" si="95"/>
        <v>0</v>
      </c>
      <c r="BC306">
        <f t="shared" si="96"/>
        <v>0</v>
      </c>
      <c r="BD306">
        <f t="shared" si="97"/>
        <v>0</v>
      </c>
      <c r="BE306">
        <f t="shared" si="98"/>
        <v>0</v>
      </c>
      <c r="BF306">
        <f t="shared" si="99"/>
        <v>0</v>
      </c>
      <c r="BG306">
        <f t="shared" si="100"/>
        <v>0</v>
      </c>
      <c r="BH306" t="str">
        <f>VLOOKUP(B306,Miljö!$B$1:$I$482,MATCH("Fossilandel för ursprungspecificerad el ()",Miljö!$B$1:$I$1,0),FALSE)</f>
        <v>-</v>
      </c>
      <c r="BI306" t="str">
        <f>VLOOKUP(B306,Miljö!$B$1:$BX$482,MATCH("Kärnkraftsandel för ursprungsspecificerad el ()",Miljö!$B$1:$O$1,0),FALSE)</f>
        <v>-</v>
      </c>
      <c r="BJ306">
        <f t="shared" si="101"/>
        <v>0</v>
      </c>
      <c r="BK306" t="str">
        <f>VLOOKUP(B306,Miljö!$B$1:$O$482,MATCH("Fossil andel i procent (%)",Miljö!$B$1:$O$1,0),FALSE)</f>
        <v>-</v>
      </c>
      <c r="BL306">
        <f t="shared" si="102"/>
        <v>0</v>
      </c>
      <c r="BO306" s="289" t="str">
        <f t="shared" si="103"/>
        <v/>
      </c>
      <c r="BP306" s="239" t="str">
        <f t="shared" si="104"/>
        <v/>
      </c>
      <c r="BQ306" s="239" t="str">
        <f t="shared" si="105"/>
        <v/>
      </c>
      <c r="BR306" s="239" t="str">
        <f t="shared" si="106"/>
        <v/>
      </c>
      <c r="BS306" s="239"/>
      <c r="BT306" s="351">
        <f t="shared" si="107"/>
        <v>0</v>
      </c>
      <c r="BW306" s="289" t="str">
        <f>IF(AP306="ja",VLOOKUP(B306,Miljövärden!$B$2:$H$550,MATCH("Total andel fossilt",Miljövärden!$B$2:$H$2,0),FALSE),"")</f>
        <v/>
      </c>
      <c r="BZ306" s="351" t="str">
        <f t="shared" si="108"/>
        <v/>
      </c>
      <c r="CA306" s="353" t="str">
        <f t="shared" si="109"/>
        <v/>
      </c>
    </row>
    <row r="307" spans="1:79" x14ac:dyDescent="0.25">
      <c r="A307" s="2" t="s">
        <v>469</v>
      </c>
      <c r="B307" s="2" t="s">
        <v>15</v>
      </c>
      <c r="C307">
        <f>VLOOKUP($B307,'Tillförd energi'!$B$1:$AI$700,MATCH(C$1,'Tillförd energi'!$B$1:$AQ$1,0),FALSE)</f>
        <v>0</v>
      </c>
      <c r="D307">
        <f>VLOOKUP($B307,'Tillförd energi'!$B$1:$AI$700,MATCH(D$1,'Tillförd energi'!$B$1:$AQ$1,0),FALSE)</f>
        <v>0</v>
      </c>
      <c r="E307">
        <f>VLOOKUP($B307,'Tillförd energi'!$B$1:$AI$700,MATCH(E$1,'Tillförd energi'!$B$1:$AQ$1,0),FALSE)</f>
        <v>0</v>
      </c>
      <c r="F307">
        <f>VLOOKUP($B307,'Tillförd energi'!$B$1:$AI$700,MATCH(F$1,'Tillförd energi'!$B$1:$AQ$1,0),FALSE)</f>
        <v>0</v>
      </c>
      <c r="G307">
        <f>VLOOKUP($B307,'Tillförd energi'!$B$1:$AI$700,MATCH(G$1,'Tillförd energi'!$B$1:$AQ$1,0),FALSE)</f>
        <v>0</v>
      </c>
      <c r="H307">
        <f>VLOOKUP($B307,'Tillförd energi'!$B$1:$AI$700,MATCH(H$1,'Tillförd energi'!$B$1:$AQ$1,0),FALSE)</f>
        <v>0</v>
      </c>
      <c r="I307">
        <f>VLOOKUP($B307,'Tillförd energi'!$B$1:$AI$700,MATCH(I$1,'Tillförd energi'!$B$1:$AQ$1,0),FALSE)</f>
        <v>0</v>
      </c>
      <c r="J307">
        <f>VLOOKUP($B307,'Tillförd energi'!$B$1:$AI$700,MATCH(J$1,'Tillförd energi'!$B$1:$AQ$1,0),FALSE)</f>
        <v>0</v>
      </c>
      <c r="K307">
        <f>VLOOKUP($B307,'Tillförd energi'!$B$1:$AI$700,MATCH(K$1,'Tillförd energi'!$B$1:$AQ$1,0),FALSE)</f>
        <v>0</v>
      </c>
      <c r="L307">
        <f>VLOOKUP($B307,'Tillförd energi'!$B$1:$AI$700,MATCH(L$1,'Tillförd energi'!$B$1:$AQ$1,0),FALSE)</f>
        <v>0</v>
      </c>
      <c r="M307">
        <f>VLOOKUP($B307,'Tillförd energi'!$B$1:$AI$700,MATCH(M$1,'Tillförd energi'!$B$1:$AQ$1,0),FALSE)</f>
        <v>0</v>
      </c>
      <c r="N307">
        <f>VLOOKUP($B307,'Tillförd energi'!$B$1:$AI$700,MATCH(N$1,'Tillförd energi'!$B$1:$AQ$1,0),FALSE)</f>
        <v>0</v>
      </c>
      <c r="O307">
        <f>VLOOKUP($B307,'Tillförd energi'!$B$1:$AI$700,MATCH(O$1,'Tillförd energi'!$B$1:$AQ$1,0),FALSE)</f>
        <v>0</v>
      </c>
      <c r="P307">
        <f>VLOOKUP($B307,'Tillförd energi'!$B$1:$AI$700,MATCH(P$1,'Tillförd energi'!$B$1:$AQ$1,0),FALSE)</f>
        <v>0</v>
      </c>
      <c r="Q307">
        <f>VLOOKUP($B307,'Tillförd energi'!$B$1:$AI$700,MATCH(Q$1,'Tillförd energi'!$B$1:$AQ$1,0),FALSE)</f>
        <v>0</v>
      </c>
      <c r="R307">
        <f>VLOOKUP($B307,'Tillförd energi'!$B$1:$AI$700,MATCH(R$1,'Tillförd energi'!$B$1:$AQ$1,0),FALSE)</f>
        <v>0</v>
      </c>
      <c r="S307">
        <f>VLOOKUP($B307,'Tillförd energi'!$B$1:$AI$700,MATCH(S$1,'Tillförd energi'!$B$1:$AQ$1,0),FALSE)</f>
        <v>0</v>
      </c>
      <c r="T307">
        <f>VLOOKUP($B307,'Tillförd energi'!$B$1:$AI$700,MATCH(T$1,'Tillförd energi'!$B$1:$AQ$1,0),FALSE)</f>
        <v>0</v>
      </c>
      <c r="U307">
        <f>VLOOKUP($B307,'Tillförd energi'!$B$1:$AI$700,MATCH(U$1,'Tillförd energi'!$B$1:$AQ$1,0),FALSE)</f>
        <v>0</v>
      </c>
      <c r="V307">
        <f>VLOOKUP($B307,'Tillförd energi'!$B$1:$AI$700,MATCH(V$1,'Tillförd energi'!$B$1:$AQ$1,0),FALSE)</f>
        <v>0</v>
      </c>
      <c r="W307">
        <f>VLOOKUP($B307,'Tillförd energi'!$B$1:$AI$700,MATCH(W$1,'Tillförd energi'!$B$1:$AQ$1,0),FALSE)</f>
        <v>0</v>
      </c>
      <c r="X307">
        <f>VLOOKUP($B307,'Tillförd energi'!$B$1:$AI$700,MATCH(X$1,'Tillförd energi'!$B$1:$AQ$1,0),FALSE)</f>
        <v>0</v>
      </c>
      <c r="Y307">
        <f>VLOOKUP($B307,'Tillförd energi'!$B$1:$AI$700,MATCH(Y$1,'Tillförd energi'!$B$1:$AQ$1,0),FALSE)</f>
        <v>0</v>
      </c>
      <c r="Z307">
        <f>VLOOKUP($B307,'Tillförd energi'!$B$1:$AI$700,MATCH(Z$1,'Tillförd energi'!$B$1:$AQ$1,0),FALSE)</f>
        <v>0</v>
      </c>
      <c r="AA307">
        <f>VLOOKUP($B307,'Tillförd energi'!$B$1:$AI$700,MATCH(AA$1,'Tillförd energi'!$B$1:$AQ$1,0),FALSE)</f>
        <v>0</v>
      </c>
      <c r="AB307">
        <f>VLOOKUP($B307,'Tillförd energi'!$B$1:$AI$700,MATCH(AB$1,'Tillförd energi'!$B$1:$AQ$1,0),FALSE)</f>
        <v>0</v>
      </c>
      <c r="AC307">
        <f>VLOOKUP($B307,'Tillförd energi'!$B$1:$AI$700,MATCH(AC$1,'Tillförd energi'!$B$1:$AQ$1,0),FALSE)</f>
        <v>0</v>
      </c>
      <c r="AD307">
        <f>VLOOKUP($B307,'Tillförd energi'!$B$1:$AI$700,MATCH(AD$1,'Tillförd energi'!$B$1:$AQ$1,0),FALSE)</f>
        <v>0</v>
      </c>
      <c r="AE307">
        <f>VLOOKUP($B307,'Tillförd energi'!$B$1:$AI$700,MATCH(AE$1,'Tillförd energi'!$B$1:$AQ$1,0),FALSE)</f>
        <v>0</v>
      </c>
      <c r="AF307">
        <f>VLOOKUP($B307,'Tillförd energi'!$B$1:$AI$700,MATCH(AF$1,'Tillförd energi'!$B$1:$AQ$1,0),FALSE)</f>
        <v>0</v>
      </c>
      <c r="AG307">
        <f>IFERROR(VLOOKUP(B307,Miljö!$B$1:$AC$550,MATCH("Köpt mängd produktionsspecifik fjärrvärme:",Miljö!$B$1:$AC$1,0),FALSE)/1,0)</f>
        <v>0</v>
      </c>
      <c r="AI307">
        <f t="shared" si="88"/>
        <v>0</v>
      </c>
      <c r="AJ307">
        <f t="shared" si="89"/>
        <v>0</v>
      </c>
      <c r="AK307" t="str">
        <f>IF(ISERROR(1/VLOOKUP($B307,Leveranser!$B$1:$S$500,MATCH("såld värme (gwh)",Leveranser!$B$1:$S$1,0),FALSE)),"",VLOOKUP($B307,Leveranser!$B$1:$S$500,MATCH("såld värme (gwh)",Leveranser!$B$1:$S$1,0),FALSE))</f>
        <v/>
      </c>
      <c r="AL307">
        <f>VLOOKUP($B307,Leveranser!$B$1:$Y$500,MATCH("Totalt såld fjärrvärme till andra fjärrvärmeföretag",Leveranser!$B$1:$AA$1,0),FALSE)</f>
        <v>0</v>
      </c>
      <c r="AM307">
        <f>IF(ISERROR(1/VLOOKUP($B307,Miljö!$B$1:$S$500,MATCH("Såld mängd produktionsspecifik fjärrvärme (GWh)",Miljö!$B$1:$R$1,0),FALSE)),0,VLOOKUP($B307,Miljö!$B$1:$S$500,MATCH("Såld mängd produktionsspecifik fjärrvärme (GWh)",Miljö!$B$1:$R$1,0),FALSE))</f>
        <v>0</v>
      </c>
      <c r="AN307" s="239" t="str">
        <f t="shared" si="90"/>
        <v/>
      </c>
      <c r="AP307" t="str">
        <f>IFERROR(VLOOKUP($B307,Miljövärden!$B$2:$H$550,7,FALSE),"Nej, saknas")</f>
        <v>Nej</v>
      </c>
      <c r="AQ307" t="str">
        <f>IFERROR(VLOOKUP($B307,Miljövärden!$B$2:$H$550,6,FALSE),"Nej, saknas")</f>
        <v>Nej</v>
      </c>
      <c r="AU307">
        <f t="shared" si="91"/>
        <v>0</v>
      </c>
      <c r="AV307">
        <f t="shared" si="92"/>
        <v>0</v>
      </c>
      <c r="AW307">
        <f t="shared" si="93"/>
        <v>0</v>
      </c>
      <c r="AX307">
        <f t="shared" si="94"/>
        <v>0</v>
      </c>
      <c r="AZ307">
        <f t="shared" si="95"/>
        <v>0</v>
      </c>
      <c r="BC307">
        <f t="shared" si="96"/>
        <v>0</v>
      </c>
      <c r="BD307">
        <f t="shared" si="97"/>
        <v>0</v>
      </c>
      <c r="BE307">
        <f t="shared" si="98"/>
        <v>0</v>
      </c>
      <c r="BF307">
        <f t="shared" si="99"/>
        <v>0</v>
      </c>
      <c r="BG307">
        <f t="shared" si="100"/>
        <v>0</v>
      </c>
      <c r="BH307" t="str">
        <f>VLOOKUP(B307,Miljö!$B$1:$I$482,MATCH("Fossilandel för ursprungspecificerad el ()",Miljö!$B$1:$I$1,0),FALSE)</f>
        <v>-</v>
      </c>
      <c r="BI307" t="str">
        <f>VLOOKUP(B307,Miljö!$B$1:$BX$482,MATCH("Kärnkraftsandel för ursprungsspecificerad el ()",Miljö!$B$1:$O$1,0),FALSE)</f>
        <v>-</v>
      </c>
      <c r="BJ307">
        <f t="shared" si="101"/>
        <v>0</v>
      </c>
      <c r="BK307" t="str">
        <f>VLOOKUP(B307,Miljö!$B$1:$O$482,MATCH("Fossil andel i procent (%)",Miljö!$B$1:$O$1,0),FALSE)</f>
        <v>-</v>
      </c>
      <c r="BL307">
        <f t="shared" si="102"/>
        <v>0</v>
      </c>
      <c r="BO307" s="289" t="str">
        <f t="shared" si="103"/>
        <v/>
      </c>
      <c r="BP307" s="239" t="str">
        <f t="shared" si="104"/>
        <v/>
      </c>
      <c r="BQ307" s="239" t="str">
        <f t="shared" si="105"/>
        <v/>
      </c>
      <c r="BR307" s="239" t="str">
        <f t="shared" si="106"/>
        <v/>
      </c>
      <c r="BS307" s="239"/>
      <c r="BT307" s="351">
        <f t="shared" si="107"/>
        <v>0</v>
      </c>
      <c r="BW307" s="289" t="str">
        <f>IF(AP307="ja",VLOOKUP(B307,Miljövärden!$B$2:$H$550,MATCH("Total andel fossilt",Miljövärden!$B$2:$H$2,0),FALSE),"")</f>
        <v/>
      </c>
      <c r="BZ307" s="351" t="str">
        <f t="shared" si="108"/>
        <v/>
      </c>
      <c r="CA307" s="353" t="str">
        <f t="shared" si="109"/>
        <v/>
      </c>
    </row>
    <row r="308" spans="1:79" x14ac:dyDescent="0.25">
      <c r="A308" s="2" t="s">
        <v>469</v>
      </c>
      <c r="B308" s="2" t="s">
        <v>16</v>
      </c>
      <c r="C308">
        <f>VLOOKUP($B308,'Tillförd energi'!$B$1:$AI$700,MATCH(C$1,'Tillförd energi'!$B$1:$AQ$1,0),FALSE)</f>
        <v>0</v>
      </c>
      <c r="D308">
        <f>VLOOKUP($B308,'Tillförd energi'!$B$1:$AI$700,MATCH(D$1,'Tillförd energi'!$B$1:$AQ$1,0),FALSE)</f>
        <v>0</v>
      </c>
      <c r="E308">
        <f>VLOOKUP($B308,'Tillförd energi'!$B$1:$AI$700,MATCH(E$1,'Tillförd energi'!$B$1:$AQ$1,0),FALSE)</f>
        <v>0</v>
      </c>
      <c r="F308">
        <f>VLOOKUP($B308,'Tillförd energi'!$B$1:$AI$700,MATCH(F$1,'Tillförd energi'!$B$1:$AQ$1,0),FALSE)</f>
        <v>0</v>
      </c>
      <c r="G308">
        <f>VLOOKUP($B308,'Tillförd energi'!$B$1:$AI$700,MATCH(G$1,'Tillförd energi'!$B$1:$AQ$1,0),FALSE)</f>
        <v>0</v>
      </c>
      <c r="H308">
        <f>VLOOKUP($B308,'Tillförd energi'!$B$1:$AI$700,MATCH(H$1,'Tillförd energi'!$B$1:$AQ$1,0),FALSE)</f>
        <v>0</v>
      </c>
      <c r="I308">
        <f>VLOOKUP($B308,'Tillförd energi'!$B$1:$AI$700,MATCH(I$1,'Tillförd energi'!$B$1:$AQ$1,0),FALSE)</f>
        <v>0</v>
      </c>
      <c r="J308">
        <f>VLOOKUP($B308,'Tillförd energi'!$B$1:$AI$700,MATCH(J$1,'Tillförd energi'!$B$1:$AQ$1,0),FALSE)</f>
        <v>0</v>
      </c>
      <c r="K308">
        <f>VLOOKUP($B308,'Tillförd energi'!$B$1:$AI$700,MATCH(K$1,'Tillförd energi'!$B$1:$AQ$1,0),FALSE)</f>
        <v>0</v>
      </c>
      <c r="L308">
        <f>VLOOKUP($B308,'Tillförd energi'!$B$1:$AI$700,MATCH(L$1,'Tillförd energi'!$B$1:$AQ$1,0),FALSE)</f>
        <v>0</v>
      </c>
      <c r="M308">
        <f>VLOOKUP($B308,'Tillförd energi'!$B$1:$AI$700,MATCH(M$1,'Tillförd energi'!$B$1:$AQ$1,0),FALSE)</f>
        <v>0</v>
      </c>
      <c r="N308">
        <f>VLOOKUP($B308,'Tillförd energi'!$B$1:$AI$700,MATCH(N$1,'Tillförd energi'!$B$1:$AQ$1,0),FALSE)</f>
        <v>0</v>
      </c>
      <c r="O308">
        <f>VLOOKUP($B308,'Tillförd energi'!$B$1:$AI$700,MATCH(O$1,'Tillförd energi'!$B$1:$AQ$1,0),FALSE)</f>
        <v>0</v>
      </c>
      <c r="P308">
        <f>VLOOKUP($B308,'Tillförd energi'!$B$1:$AI$700,MATCH(P$1,'Tillförd energi'!$B$1:$AQ$1,0),FALSE)</f>
        <v>0</v>
      </c>
      <c r="Q308">
        <f>VLOOKUP($B308,'Tillförd energi'!$B$1:$AI$700,MATCH(Q$1,'Tillförd energi'!$B$1:$AQ$1,0),FALSE)</f>
        <v>0</v>
      </c>
      <c r="R308">
        <f>VLOOKUP($B308,'Tillförd energi'!$B$1:$AI$700,MATCH(R$1,'Tillförd energi'!$B$1:$AQ$1,0),FALSE)</f>
        <v>0</v>
      </c>
      <c r="S308">
        <f>VLOOKUP($B308,'Tillförd energi'!$B$1:$AI$700,MATCH(S$1,'Tillförd energi'!$B$1:$AQ$1,0),FALSE)</f>
        <v>0</v>
      </c>
      <c r="T308">
        <f>VLOOKUP($B308,'Tillförd energi'!$B$1:$AI$700,MATCH(T$1,'Tillförd energi'!$B$1:$AQ$1,0),FALSE)</f>
        <v>0</v>
      </c>
      <c r="U308">
        <f>VLOOKUP($B308,'Tillförd energi'!$B$1:$AI$700,MATCH(U$1,'Tillförd energi'!$B$1:$AQ$1,0),FALSE)</f>
        <v>0</v>
      </c>
      <c r="V308">
        <f>VLOOKUP($B308,'Tillförd energi'!$B$1:$AI$700,MATCH(V$1,'Tillförd energi'!$B$1:$AQ$1,0),FALSE)</f>
        <v>0</v>
      </c>
      <c r="W308">
        <f>VLOOKUP($B308,'Tillförd energi'!$B$1:$AI$700,MATCH(W$1,'Tillförd energi'!$B$1:$AQ$1,0),FALSE)</f>
        <v>0</v>
      </c>
      <c r="X308">
        <f>VLOOKUP($B308,'Tillförd energi'!$B$1:$AI$700,MATCH(X$1,'Tillförd energi'!$B$1:$AQ$1,0),FALSE)</f>
        <v>0</v>
      </c>
      <c r="Y308">
        <f>VLOOKUP($B308,'Tillförd energi'!$B$1:$AI$700,MATCH(Y$1,'Tillförd energi'!$B$1:$AQ$1,0),FALSE)</f>
        <v>0</v>
      </c>
      <c r="Z308">
        <f>VLOOKUP($B308,'Tillförd energi'!$B$1:$AI$700,MATCH(Z$1,'Tillförd energi'!$B$1:$AQ$1,0),FALSE)</f>
        <v>0</v>
      </c>
      <c r="AA308">
        <f>VLOOKUP($B308,'Tillförd energi'!$B$1:$AI$700,MATCH(AA$1,'Tillförd energi'!$B$1:$AQ$1,0),FALSE)</f>
        <v>0</v>
      </c>
      <c r="AB308">
        <f>VLOOKUP($B308,'Tillförd energi'!$B$1:$AI$700,MATCH(AB$1,'Tillförd energi'!$B$1:$AQ$1,0),FALSE)</f>
        <v>0</v>
      </c>
      <c r="AC308">
        <f>VLOOKUP($B308,'Tillförd energi'!$B$1:$AI$700,MATCH(AC$1,'Tillförd energi'!$B$1:$AQ$1,0),FALSE)</f>
        <v>0</v>
      </c>
      <c r="AD308">
        <f>VLOOKUP($B308,'Tillförd energi'!$B$1:$AI$700,MATCH(AD$1,'Tillförd energi'!$B$1:$AQ$1,0),FALSE)</f>
        <v>0</v>
      </c>
      <c r="AE308">
        <f>VLOOKUP($B308,'Tillförd energi'!$B$1:$AI$700,MATCH(AE$1,'Tillförd energi'!$B$1:$AQ$1,0),FALSE)</f>
        <v>0</v>
      </c>
      <c r="AF308">
        <f>VLOOKUP($B308,'Tillförd energi'!$B$1:$AI$700,MATCH(AF$1,'Tillförd energi'!$B$1:$AQ$1,0),FALSE)</f>
        <v>0</v>
      </c>
      <c r="AG308">
        <f>IFERROR(VLOOKUP(B308,Miljö!$B$1:$AC$550,MATCH("Köpt mängd produktionsspecifik fjärrvärme:",Miljö!$B$1:$AC$1,0),FALSE)/1,0)</f>
        <v>0</v>
      </c>
      <c r="AI308">
        <f t="shared" si="88"/>
        <v>0</v>
      </c>
      <c r="AJ308">
        <f t="shared" si="89"/>
        <v>0</v>
      </c>
      <c r="AK308" t="str">
        <f>IF(ISERROR(1/VLOOKUP($B308,Leveranser!$B$1:$S$500,MATCH("såld värme (gwh)",Leveranser!$B$1:$S$1,0),FALSE)),"",VLOOKUP($B308,Leveranser!$B$1:$S$500,MATCH("såld värme (gwh)",Leveranser!$B$1:$S$1,0),FALSE))</f>
        <v/>
      </c>
      <c r="AL308">
        <f>VLOOKUP($B308,Leveranser!$B$1:$Y$500,MATCH("Totalt såld fjärrvärme till andra fjärrvärmeföretag",Leveranser!$B$1:$AA$1,0),FALSE)</f>
        <v>0</v>
      </c>
      <c r="AM308">
        <f>IF(ISERROR(1/VLOOKUP($B308,Miljö!$B$1:$S$500,MATCH("Såld mängd produktionsspecifik fjärrvärme (GWh)",Miljö!$B$1:$R$1,0),FALSE)),0,VLOOKUP($B308,Miljö!$B$1:$S$500,MATCH("Såld mängd produktionsspecifik fjärrvärme (GWh)",Miljö!$B$1:$R$1,0),FALSE))</f>
        <v>0</v>
      </c>
      <c r="AN308" s="239" t="str">
        <f t="shared" si="90"/>
        <v/>
      </c>
      <c r="AP308" t="str">
        <f>IFERROR(VLOOKUP($B308,Miljövärden!$B$2:$H$550,7,FALSE),"Nej, saknas")</f>
        <v>Nej</v>
      </c>
      <c r="AQ308" t="str">
        <f>IFERROR(VLOOKUP($B308,Miljövärden!$B$2:$H$550,6,FALSE),"Nej, saknas")</f>
        <v>Nej</v>
      </c>
      <c r="AU308">
        <f t="shared" si="91"/>
        <v>0</v>
      </c>
      <c r="AV308">
        <f t="shared" si="92"/>
        <v>0</v>
      </c>
      <c r="AW308">
        <f t="shared" si="93"/>
        <v>0</v>
      </c>
      <c r="AX308">
        <f t="shared" si="94"/>
        <v>0</v>
      </c>
      <c r="AZ308">
        <f t="shared" si="95"/>
        <v>0</v>
      </c>
      <c r="BC308">
        <f t="shared" si="96"/>
        <v>0</v>
      </c>
      <c r="BD308">
        <f t="shared" si="97"/>
        <v>0</v>
      </c>
      <c r="BE308">
        <f t="shared" si="98"/>
        <v>0</v>
      </c>
      <c r="BF308">
        <f t="shared" si="99"/>
        <v>0</v>
      </c>
      <c r="BG308">
        <f t="shared" si="100"/>
        <v>0</v>
      </c>
      <c r="BH308" t="str">
        <f>VLOOKUP(B308,Miljö!$B$1:$I$482,MATCH("Fossilandel för ursprungspecificerad el ()",Miljö!$B$1:$I$1,0),FALSE)</f>
        <v>-</v>
      </c>
      <c r="BI308" t="str">
        <f>VLOOKUP(B308,Miljö!$B$1:$BX$482,MATCH("Kärnkraftsandel för ursprungsspecificerad el ()",Miljö!$B$1:$O$1,0),FALSE)</f>
        <v>-</v>
      </c>
      <c r="BJ308">
        <f t="shared" si="101"/>
        <v>0</v>
      </c>
      <c r="BK308" t="str">
        <f>VLOOKUP(B308,Miljö!$B$1:$O$482,MATCH("Fossil andel i procent (%)",Miljö!$B$1:$O$1,0),FALSE)</f>
        <v>-</v>
      </c>
      <c r="BL308">
        <f t="shared" si="102"/>
        <v>0</v>
      </c>
      <c r="BO308" s="289" t="str">
        <f t="shared" si="103"/>
        <v/>
      </c>
      <c r="BP308" s="239" t="str">
        <f t="shared" si="104"/>
        <v/>
      </c>
      <c r="BQ308" s="239" t="str">
        <f t="shared" si="105"/>
        <v/>
      </c>
      <c r="BR308" s="239" t="str">
        <f t="shared" si="106"/>
        <v/>
      </c>
      <c r="BS308" s="239"/>
      <c r="BT308" s="351">
        <f t="shared" si="107"/>
        <v>0</v>
      </c>
      <c r="BW308" s="289" t="str">
        <f>IF(AP308="ja",VLOOKUP(B308,Miljövärden!$B$2:$H$550,MATCH("Total andel fossilt",Miljövärden!$B$2:$H$2,0),FALSE),"")</f>
        <v/>
      </c>
      <c r="BZ308" s="351" t="str">
        <f t="shared" si="108"/>
        <v/>
      </c>
      <c r="CA308" s="353" t="str">
        <f t="shared" si="109"/>
        <v/>
      </c>
    </row>
    <row r="309" spans="1:79" x14ac:dyDescent="0.25">
      <c r="A309" s="2" t="s">
        <v>469</v>
      </c>
      <c r="B309" s="2" t="s">
        <v>17</v>
      </c>
      <c r="C309">
        <f>VLOOKUP($B309,'Tillförd energi'!$B$1:$AI$700,MATCH(C$1,'Tillförd energi'!$B$1:$AQ$1,0),FALSE)</f>
        <v>0</v>
      </c>
      <c r="D309">
        <f>VLOOKUP($B309,'Tillförd energi'!$B$1:$AI$700,MATCH(D$1,'Tillförd energi'!$B$1:$AQ$1,0),FALSE)</f>
        <v>0</v>
      </c>
      <c r="E309">
        <f>VLOOKUP($B309,'Tillförd energi'!$B$1:$AI$700,MATCH(E$1,'Tillförd energi'!$B$1:$AQ$1,0),FALSE)</f>
        <v>0</v>
      </c>
      <c r="F309">
        <f>VLOOKUP($B309,'Tillförd energi'!$B$1:$AI$700,MATCH(F$1,'Tillförd energi'!$B$1:$AQ$1,0),FALSE)</f>
        <v>0</v>
      </c>
      <c r="G309">
        <f>VLOOKUP($B309,'Tillförd energi'!$B$1:$AI$700,MATCH(G$1,'Tillförd energi'!$B$1:$AQ$1,0),FALSE)</f>
        <v>0</v>
      </c>
      <c r="H309">
        <f>VLOOKUP($B309,'Tillförd energi'!$B$1:$AI$700,MATCH(H$1,'Tillförd energi'!$B$1:$AQ$1,0),FALSE)</f>
        <v>0</v>
      </c>
      <c r="I309">
        <f>VLOOKUP($B309,'Tillförd energi'!$B$1:$AI$700,MATCH(I$1,'Tillförd energi'!$B$1:$AQ$1,0),FALSE)</f>
        <v>0</v>
      </c>
      <c r="J309">
        <f>VLOOKUP($B309,'Tillförd energi'!$B$1:$AI$700,MATCH(J$1,'Tillförd energi'!$B$1:$AQ$1,0),FALSE)</f>
        <v>0</v>
      </c>
      <c r="K309">
        <f>VLOOKUP($B309,'Tillförd energi'!$B$1:$AI$700,MATCH(K$1,'Tillförd energi'!$B$1:$AQ$1,0),FALSE)</f>
        <v>0</v>
      </c>
      <c r="L309">
        <f>VLOOKUP($B309,'Tillförd energi'!$B$1:$AI$700,MATCH(L$1,'Tillförd energi'!$B$1:$AQ$1,0),FALSE)</f>
        <v>0</v>
      </c>
      <c r="M309">
        <f>VLOOKUP($B309,'Tillförd energi'!$B$1:$AI$700,MATCH(M$1,'Tillförd energi'!$B$1:$AQ$1,0),FALSE)</f>
        <v>0</v>
      </c>
      <c r="N309">
        <f>VLOOKUP($B309,'Tillförd energi'!$B$1:$AI$700,MATCH(N$1,'Tillförd energi'!$B$1:$AQ$1,0),FALSE)</f>
        <v>0</v>
      </c>
      <c r="O309">
        <f>VLOOKUP($B309,'Tillförd energi'!$B$1:$AI$700,MATCH(O$1,'Tillförd energi'!$B$1:$AQ$1,0),FALSE)</f>
        <v>0</v>
      </c>
      <c r="P309">
        <f>VLOOKUP($B309,'Tillförd energi'!$B$1:$AI$700,MATCH(P$1,'Tillförd energi'!$B$1:$AQ$1,0),FALSE)</f>
        <v>0</v>
      </c>
      <c r="Q309">
        <f>VLOOKUP($B309,'Tillförd energi'!$B$1:$AI$700,MATCH(Q$1,'Tillförd energi'!$B$1:$AQ$1,0),FALSE)</f>
        <v>0</v>
      </c>
      <c r="R309">
        <f>VLOOKUP($B309,'Tillförd energi'!$B$1:$AI$700,MATCH(R$1,'Tillförd energi'!$B$1:$AQ$1,0),FALSE)</f>
        <v>0</v>
      </c>
      <c r="S309">
        <f>VLOOKUP($B309,'Tillförd energi'!$B$1:$AI$700,MATCH(S$1,'Tillförd energi'!$B$1:$AQ$1,0),FALSE)</f>
        <v>0</v>
      </c>
      <c r="T309">
        <f>VLOOKUP($B309,'Tillförd energi'!$B$1:$AI$700,MATCH(T$1,'Tillförd energi'!$B$1:$AQ$1,0),FALSE)</f>
        <v>0</v>
      </c>
      <c r="U309">
        <f>VLOOKUP($B309,'Tillförd energi'!$B$1:$AI$700,MATCH(U$1,'Tillförd energi'!$B$1:$AQ$1,0),FALSE)</f>
        <v>0</v>
      </c>
      <c r="V309">
        <f>VLOOKUP($B309,'Tillförd energi'!$B$1:$AI$700,MATCH(V$1,'Tillförd energi'!$B$1:$AQ$1,0),FALSE)</f>
        <v>0</v>
      </c>
      <c r="W309">
        <f>VLOOKUP($B309,'Tillförd energi'!$B$1:$AI$700,MATCH(W$1,'Tillförd energi'!$B$1:$AQ$1,0),FALSE)</f>
        <v>0</v>
      </c>
      <c r="X309">
        <f>VLOOKUP($B309,'Tillförd energi'!$B$1:$AI$700,MATCH(X$1,'Tillförd energi'!$B$1:$AQ$1,0),FALSE)</f>
        <v>0</v>
      </c>
      <c r="Y309">
        <f>VLOOKUP($B309,'Tillförd energi'!$B$1:$AI$700,MATCH(Y$1,'Tillförd energi'!$B$1:$AQ$1,0),FALSE)</f>
        <v>0</v>
      </c>
      <c r="Z309">
        <f>VLOOKUP($B309,'Tillförd energi'!$B$1:$AI$700,MATCH(Z$1,'Tillförd energi'!$B$1:$AQ$1,0),FALSE)</f>
        <v>0</v>
      </c>
      <c r="AA309">
        <f>VLOOKUP($B309,'Tillförd energi'!$B$1:$AI$700,MATCH(AA$1,'Tillförd energi'!$B$1:$AQ$1,0),FALSE)</f>
        <v>0</v>
      </c>
      <c r="AB309">
        <f>VLOOKUP($B309,'Tillförd energi'!$B$1:$AI$700,MATCH(AB$1,'Tillförd energi'!$B$1:$AQ$1,0),FALSE)</f>
        <v>0</v>
      </c>
      <c r="AC309">
        <f>VLOOKUP($B309,'Tillförd energi'!$B$1:$AI$700,MATCH(AC$1,'Tillförd energi'!$B$1:$AQ$1,0),FALSE)</f>
        <v>0</v>
      </c>
      <c r="AD309">
        <f>VLOOKUP($B309,'Tillförd energi'!$B$1:$AI$700,MATCH(AD$1,'Tillförd energi'!$B$1:$AQ$1,0),FALSE)</f>
        <v>0</v>
      </c>
      <c r="AE309">
        <f>VLOOKUP($B309,'Tillförd energi'!$B$1:$AI$700,MATCH(AE$1,'Tillförd energi'!$B$1:$AQ$1,0),FALSE)</f>
        <v>0</v>
      </c>
      <c r="AF309">
        <f>VLOOKUP($B309,'Tillförd energi'!$B$1:$AI$700,MATCH(AF$1,'Tillförd energi'!$B$1:$AQ$1,0),FALSE)</f>
        <v>0</v>
      </c>
      <c r="AG309">
        <f>IFERROR(VLOOKUP(B309,Miljö!$B$1:$AC$550,MATCH("Köpt mängd produktionsspecifik fjärrvärme:",Miljö!$B$1:$AC$1,0),FALSE)/1,0)</f>
        <v>0</v>
      </c>
      <c r="AI309">
        <f t="shared" si="88"/>
        <v>0</v>
      </c>
      <c r="AJ309">
        <f t="shared" si="89"/>
        <v>0</v>
      </c>
      <c r="AK309" t="str">
        <f>IF(ISERROR(1/VLOOKUP($B309,Leveranser!$B$1:$S$500,MATCH("såld värme (gwh)",Leveranser!$B$1:$S$1,0),FALSE)),"",VLOOKUP($B309,Leveranser!$B$1:$S$500,MATCH("såld värme (gwh)",Leveranser!$B$1:$S$1,0),FALSE))</f>
        <v/>
      </c>
      <c r="AL309">
        <f>VLOOKUP($B309,Leveranser!$B$1:$Y$500,MATCH("Totalt såld fjärrvärme till andra fjärrvärmeföretag",Leveranser!$B$1:$AA$1,0),FALSE)</f>
        <v>0</v>
      </c>
      <c r="AM309">
        <f>IF(ISERROR(1/VLOOKUP($B309,Miljö!$B$1:$S$500,MATCH("Såld mängd produktionsspecifik fjärrvärme (GWh)",Miljö!$B$1:$R$1,0),FALSE)),0,VLOOKUP($B309,Miljö!$B$1:$S$500,MATCH("Såld mängd produktionsspecifik fjärrvärme (GWh)",Miljö!$B$1:$R$1,0),FALSE))</f>
        <v>0</v>
      </c>
      <c r="AN309" s="239" t="str">
        <f t="shared" si="90"/>
        <v/>
      </c>
      <c r="AP309" t="str">
        <f>IFERROR(VLOOKUP($B309,Miljövärden!$B$2:$H$550,7,FALSE),"Nej, saknas")</f>
        <v>Nej</v>
      </c>
      <c r="AQ309" t="str">
        <f>IFERROR(VLOOKUP($B309,Miljövärden!$B$2:$H$550,6,FALSE),"Nej, saknas")</f>
        <v>Nej</v>
      </c>
      <c r="AU309">
        <f t="shared" si="91"/>
        <v>0</v>
      </c>
      <c r="AV309">
        <f t="shared" si="92"/>
        <v>0</v>
      </c>
      <c r="AW309">
        <f t="shared" si="93"/>
        <v>0</v>
      </c>
      <c r="AX309">
        <f t="shared" si="94"/>
        <v>0</v>
      </c>
      <c r="AZ309">
        <f t="shared" si="95"/>
        <v>0</v>
      </c>
      <c r="BC309">
        <f t="shared" si="96"/>
        <v>0</v>
      </c>
      <c r="BD309">
        <f t="shared" si="97"/>
        <v>0</v>
      </c>
      <c r="BE309">
        <f t="shared" si="98"/>
        <v>0</v>
      </c>
      <c r="BF309">
        <f t="shared" si="99"/>
        <v>0</v>
      </c>
      <c r="BG309">
        <f t="shared" si="100"/>
        <v>0</v>
      </c>
      <c r="BH309" t="str">
        <f>VLOOKUP(B309,Miljö!$B$1:$I$482,MATCH("Fossilandel för ursprungspecificerad el ()",Miljö!$B$1:$I$1,0),FALSE)</f>
        <v>-</v>
      </c>
      <c r="BI309" t="str">
        <f>VLOOKUP(B309,Miljö!$B$1:$BX$482,MATCH("Kärnkraftsandel för ursprungsspecificerad el ()",Miljö!$B$1:$O$1,0),FALSE)</f>
        <v>-</v>
      </c>
      <c r="BJ309">
        <f t="shared" si="101"/>
        <v>0</v>
      </c>
      <c r="BK309" t="str">
        <f>VLOOKUP(B309,Miljö!$B$1:$O$482,MATCH("Fossil andel i procent (%)",Miljö!$B$1:$O$1,0),FALSE)</f>
        <v>-</v>
      </c>
      <c r="BL309">
        <f t="shared" si="102"/>
        <v>0</v>
      </c>
      <c r="BO309" s="289" t="str">
        <f t="shared" si="103"/>
        <v/>
      </c>
      <c r="BP309" s="239" t="str">
        <f t="shared" si="104"/>
        <v/>
      </c>
      <c r="BQ309" s="239" t="str">
        <f t="shared" si="105"/>
        <v/>
      </c>
      <c r="BR309" s="239" t="str">
        <f t="shared" si="106"/>
        <v/>
      </c>
      <c r="BS309" s="239"/>
      <c r="BT309" s="351">
        <f t="shared" si="107"/>
        <v>0</v>
      </c>
      <c r="BW309" s="289" t="str">
        <f>IF(AP309="ja",VLOOKUP(B309,Miljövärden!$B$2:$H$550,MATCH("Total andel fossilt",Miljövärden!$B$2:$H$2,0),FALSE),"")</f>
        <v/>
      </c>
      <c r="BZ309" s="351" t="str">
        <f t="shared" si="108"/>
        <v/>
      </c>
      <c r="CA309" s="353" t="str">
        <f t="shared" si="109"/>
        <v/>
      </c>
    </row>
    <row r="310" spans="1:79" x14ac:dyDescent="0.25">
      <c r="A310" s="2" t="s">
        <v>469</v>
      </c>
      <c r="B310" s="2" t="s">
        <v>18</v>
      </c>
      <c r="C310">
        <f>VLOOKUP($B310,'Tillförd energi'!$B$1:$AI$700,MATCH(C$1,'Tillförd energi'!$B$1:$AQ$1,0),FALSE)</f>
        <v>0</v>
      </c>
      <c r="D310">
        <f>VLOOKUP($B310,'Tillförd energi'!$B$1:$AI$700,MATCH(D$1,'Tillförd energi'!$B$1:$AQ$1,0),FALSE)</f>
        <v>0</v>
      </c>
      <c r="E310">
        <f>VLOOKUP($B310,'Tillförd energi'!$B$1:$AI$700,MATCH(E$1,'Tillförd energi'!$B$1:$AQ$1,0),FALSE)</f>
        <v>0</v>
      </c>
      <c r="F310">
        <f>VLOOKUP($B310,'Tillförd energi'!$B$1:$AI$700,MATCH(F$1,'Tillförd energi'!$B$1:$AQ$1,0),FALSE)</f>
        <v>0</v>
      </c>
      <c r="G310">
        <f>VLOOKUP($B310,'Tillförd energi'!$B$1:$AI$700,MATCH(G$1,'Tillförd energi'!$B$1:$AQ$1,0),FALSE)</f>
        <v>0</v>
      </c>
      <c r="H310">
        <f>VLOOKUP($B310,'Tillförd energi'!$B$1:$AI$700,MATCH(H$1,'Tillförd energi'!$B$1:$AQ$1,0),FALSE)</f>
        <v>0</v>
      </c>
      <c r="I310">
        <f>VLOOKUP($B310,'Tillförd energi'!$B$1:$AI$700,MATCH(I$1,'Tillförd energi'!$B$1:$AQ$1,0),FALSE)</f>
        <v>0</v>
      </c>
      <c r="J310">
        <f>VLOOKUP($B310,'Tillförd energi'!$B$1:$AI$700,MATCH(J$1,'Tillförd energi'!$B$1:$AQ$1,0),FALSE)</f>
        <v>0</v>
      </c>
      <c r="K310">
        <f>VLOOKUP($B310,'Tillförd energi'!$B$1:$AI$700,MATCH(K$1,'Tillförd energi'!$B$1:$AQ$1,0),FALSE)</f>
        <v>0</v>
      </c>
      <c r="L310">
        <f>VLOOKUP($B310,'Tillförd energi'!$B$1:$AI$700,MATCH(L$1,'Tillförd energi'!$B$1:$AQ$1,0),FALSE)</f>
        <v>0</v>
      </c>
      <c r="M310">
        <f>VLOOKUP($B310,'Tillförd energi'!$B$1:$AI$700,MATCH(M$1,'Tillförd energi'!$B$1:$AQ$1,0),FALSE)</f>
        <v>0</v>
      </c>
      <c r="N310">
        <f>VLOOKUP($B310,'Tillförd energi'!$B$1:$AI$700,MATCH(N$1,'Tillförd energi'!$B$1:$AQ$1,0),FALSE)</f>
        <v>0</v>
      </c>
      <c r="O310">
        <f>VLOOKUP($B310,'Tillförd energi'!$B$1:$AI$700,MATCH(O$1,'Tillförd energi'!$B$1:$AQ$1,0),FALSE)</f>
        <v>0</v>
      </c>
      <c r="P310">
        <f>VLOOKUP($B310,'Tillförd energi'!$B$1:$AI$700,MATCH(P$1,'Tillförd energi'!$B$1:$AQ$1,0),FALSE)</f>
        <v>0</v>
      </c>
      <c r="Q310">
        <f>VLOOKUP($B310,'Tillförd energi'!$B$1:$AI$700,MATCH(Q$1,'Tillförd energi'!$B$1:$AQ$1,0),FALSE)</f>
        <v>0</v>
      </c>
      <c r="R310">
        <f>VLOOKUP($B310,'Tillförd energi'!$B$1:$AI$700,MATCH(R$1,'Tillförd energi'!$B$1:$AQ$1,0),FALSE)</f>
        <v>0</v>
      </c>
      <c r="S310">
        <f>VLOOKUP($B310,'Tillförd energi'!$B$1:$AI$700,MATCH(S$1,'Tillförd energi'!$B$1:$AQ$1,0),FALSE)</f>
        <v>0</v>
      </c>
      <c r="T310">
        <f>VLOOKUP($B310,'Tillförd energi'!$B$1:$AI$700,MATCH(T$1,'Tillförd energi'!$B$1:$AQ$1,0),FALSE)</f>
        <v>0</v>
      </c>
      <c r="U310">
        <f>VLOOKUP($B310,'Tillförd energi'!$B$1:$AI$700,MATCH(U$1,'Tillförd energi'!$B$1:$AQ$1,0),FALSE)</f>
        <v>0</v>
      </c>
      <c r="V310">
        <f>VLOOKUP($B310,'Tillförd energi'!$B$1:$AI$700,MATCH(V$1,'Tillförd energi'!$B$1:$AQ$1,0),FALSE)</f>
        <v>0</v>
      </c>
      <c r="W310">
        <f>VLOOKUP($B310,'Tillförd energi'!$B$1:$AI$700,MATCH(W$1,'Tillförd energi'!$B$1:$AQ$1,0),FALSE)</f>
        <v>0</v>
      </c>
      <c r="X310">
        <f>VLOOKUP($B310,'Tillförd energi'!$B$1:$AI$700,MATCH(X$1,'Tillförd energi'!$B$1:$AQ$1,0),FALSE)</f>
        <v>0</v>
      </c>
      <c r="Y310">
        <f>VLOOKUP($B310,'Tillförd energi'!$B$1:$AI$700,MATCH(Y$1,'Tillförd energi'!$B$1:$AQ$1,0),FALSE)</f>
        <v>0</v>
      </c>
      <c r="Z310">
        <f>VLOOKUP($B310,'Tillförd energi'!$B$1:$AI$700,MATCH(Z$1,'Tillförd energi'!$B$1:$AQ$1,0),FALSE)</f>
        <v>0</v>
      </c>
      <c r="AA310">
        <f>VLOOKUP($B310,'Tillförd energi'!$B$1:$AI$700,MATCH(AA$1,'Tillförd energi'!$B$1:$AQ$1,0),FALSE)</f>
        <v>0</v>
      </c>
      <c r="AB310">
        <f>VLOOKUP($B310,'Tillförd energi'!$B$1:$AI$700,MATCH(AB$1,'Tillförd energi'!$B$1:$AQ$1,0),FALSE)</f>
        <v>0</v>
      </c>
      <c r="AC310">
        <f>VLOOKUP($B310,'Tillförd energi'!$B$1:$AI$700,MATCH(AC$1,'Tillförd energi'!$B$1:$AQ$1,0),FALSE)</f>
        <v>0</v>
      </c>
      <c r="AD310">
        <f>VLOOKUP($B310,'Tillförd energi'!$B$1:$AI$700,MATCH(AD$1,'Tillförd energi'!$B$1:$AQ$1,0),FALSE)</f>
        <v>0</v>
      </c>
      <c r="AE310">
        <f>VLOOKUP($B310,'Tillförd energi'!$B$1:$AI$700,MATCH(AE$1,'Tillförd energi'!$B$1:$AQ$1,0),FALSE)</f>
        <v>0</v>
      </c>
      <c r="AF310">
        <f>VLOOKUP($B310,'Tillförd energi'!$B$1:$AI$700,MATCH(AF$1,'Tillförd energi'!$B$1:$AQ$1,0),FALSE)</f>
        <v>0</v>
      </c>
      <c r="AG310">
        <f>IFERROR(VLOOKUP(B310,Miljö!$B$1:$AC$550,MATCH("Köpt mängd produktionsspecifik fjärrvärme:",Miljö!$B$1:$AC$1,0),FALSE)/1,0)</f>
        <v>0</v>
      </c>
      <c r="AI310">
        <f t="shared" si="88"/>
        <v>0</v>
      </c>
      <c r="AJ310">
        <f t="shared" si="89"/>
        <v>0</v>
      </c>
      <c r="AK310" t="str">
        <f>IF(ISERROR(1/VLOOKUP($B310,Leveranser!$B$1:$S$500,MATCH("såld värme (gwh)",Leveranser!$B$1:$S$1,0),FALSE)),"",VLOOKUP($B310,Leveranser!$B$1:$S$500,MATCH("såld värme (gwh)",Leveranser!$B$1:$S$1,0),FALSE))</f>
        <v/>
      </c>
      <c r="AL310">
        <f>VLOOKUP($B310,Leveranser!$B$1:$Y$500,MATCH("Totalt såld fjärrvärme till andra fjärrvärmeföretag",Leveranser!$B$1:$AA$1,0),FALSE)</f>
        <v>0</v>
      </c>
      <c r="AM310">
        <f>IF(ISERROR(1/VLOOKUP($B310,Miljö!$B$1:$S$500,MATCH("Såld mängd produktionsspecifik fjärrvärme (GWh)",Miljö!$B$1:$R$1,0),FALSE)),0,VLOOKUP($B310,Miljö!$B$1:$S$500,MATCH("Såld mängd produktionsspecifik fjärrvärme (GWh)",Miljö!$B$1:$R$1,0),FALSE))</f>
        <v>0</v>
      </c>
      <c r="AN310" s="239" t="str">
        <f t="shared" si="90"/>
        <v/>
      </c>
      <c r="AP310" t="str">
        <f>IFERROR(VLOOKUP($B310,Miljövärden!$B$2:$H$550,7,FALSE),"Nej, saknas")</f>
        <v>Nej</v>
      </c>
      <c r="AQ310" t="str">
        <f>IFERROR(VLOOKUP($B310,Miljövärden!$B$2:$H$550,6,FALSE),"Nej, saknas")</f>
        <v>Nej</v>
      </c>
      <c r="AU310">
        <f t="shared" si="91"/>
        <v>0</v>
      </c>
      <c r="AV310">
        <f t="shared" si="92"/>
        <v>0</v>
      </c>
      <c r="AW310">
        <f t="shared" si="93"/>
        <v>0</v>
      </c>
      <c r="AX310">
        <f t="shared" si="94"/>
        <v>0</v>
      </c>
      <c r="AZ310">
        <f t="shared" si="95"/>
        <v>0</v>
      </c>
      <c r="BC310">
        <f t="shared" si="96"/>
        <v>0</v>
      </c>
      <c r="BD310">
        <f t="shared" si="97"/>
        <v>0</v>
      </c>
      <c r="BE310">
        <f t="shared" si="98"/>
        <v>0</v>
      </c>
      <c r="BF310">
        <f t="shared" si="99"/>
        <v>0</v>
      </c>
      <c r="BG310">
        <f t="shared" si="100"/>
        <v>0</v>
      </c>
      <c r="BH310" t="str">
        <f>VLOOKUP(B310,Miljö!$B$1:$I$482,MATCH("Fossilandel för ursprungspecificerad el ()",Miljö!$B$1:$I$1,0),FALSE)</f>
        <v>-</v>
      </c>
      <c r="BI310" t="str">
        <f>VLOOKUP(B310,Miljö!$B$1:$BX$482,MATCH("Kärnkraftsandel för ursprungsspecificerad el ()",Miljö!$B$1:$O$1,0),FALSE)</f>
        <v>-</v>
      </c>
      <c r="BJ310">
        <f t="shared" si="101"/>
        <v>0</v>
      </c>
      <c r="BK310" t="str">
        <f>VLOOKUP(B310,Miljö!$B$1:$O$482,MATCH("Fossil andel i procent (%)",Miljö!$B$1:$O$1,0),FALSE)</f>
        <v>-</v>
      </c>
      <c r="BL310">
        <f t="shared" si="102"/>
        <v>0</v>
      </c>
      <c r="BO310" s="289" t="str">
        <f t="shared" si="103"/>
        <v/>
      </c>
      <c r="BP310" s="239" t="str">
        <f t="shared" si="104"/>
        <v/>
      </c>
      <c r="BQ310" s="239" t="str">
        <f t="shared" si="105"/>
        <v/>
      </c>
      <c r="BR310" s="239" t="str">
        <f t="shared" si="106"/>
        <v/>
      </c>
      <c r="BS310" s="239"/>
      <c r="BT310" s="351">
        <f t="shared" si="107"/>
        <v>0</v>
      </c>
      <c r="BW310" s="289" t="str">
        <f>IF(AP310="ja",VLOOKUP(B310,Miljövärden!$B$2:$H$550,MATCH("Total andel fossilt",Miljövärden!$B$2:$H$2,0),FALSE),"")</f>
        <v/>
      </c>
      <c r="BZ310" s="351" t="str">
        <f t="shared" si="108"/>
        <v/>
      </c>
      <c r="CA310" s="353" t="str">
        <f t="shared" si="109"/>
        <v/>
      </c>
    </row>
    <row r="311" spans="1:79" x14ac:dyDescent="0.25">
      <c r="A311" s="2" t="s">
        <v>469</v>
      </c>
      <c r="B311" s="2" t="s">
        <v>19</v>
      </c>
      <c r="C311">
        <f>VLOOKUP($B311,'Tillförd energi'!$B$1:$AI$700,MATCH(C$1,'Tillförd energi'!$B$1:$AQ$1,0),FALSE)</f>
        <v>0</v>
      </c>
      <c r="D311">
        <f>VLOOKUP($B311,'Tillförd energi'!$B$1:$AI$700,MATCH(D$1,'Tillförd energi'!$B$1:$AQ$1,0),FALSE)</f>
        <v>0</v>
      </c>
      <c r="E311">
        <f>VLOOKUP($B311,'Tillförd energi'!$B$1:$AI$700,MATCH(E$1,'Tillförd energi'!$B$1:$AQ$1,0),FALSE)</f>
        <v>0</v>
      </c>
      <c r="F311">
        <f>VLOOKUP($B311,'Tillförd energi'!$B$1:$AI$700,MATCH(F$1,'Tillförd energi'!$B$1:$AQ$1,0),FALSE)</f>
        <v>0</v>
      </c>
      <c r="G311">
        <f>VLOOKUP($B311,'Tillförd energi'!$B$1:$AI$700,MATCH(G$1,'Tillförd energi'!$B$1:$AQ$1,0),FALSE)</f>
        <v>0</v>
      </c>
      <c r="H311">
        <f>VLOOKUP($B311,'Tillförd energi'!$B$1:$AI$700,MATCH(H$1,'Tillförd energi'!$B$1:$AQ$1,0),FALSE)</f>
        <v>0</v>
      </c>
      <c r="I311">
        <f>VLOOKUP($B311,'Tillförd energi'!$B$1:$AI$700,MATCH(I$1,'Tillförd energi'!$B$1:$AQ$1,0),FALSE)</f>
        <v>0</v>
      </c>
      <c r="J311">
        <f>VLOOKUP($B311,'Tillförd energi'!$B$1:$AI$700,MATCH(J$1,'Tillförd energi'!$B$1:$AQ$1,0),FALSE)</f>
        <v>0</v>
      </c>
      <c r="K311">
        <f>VLOOKUP($B311,'Tillförd energi'!$B$1:$AI$700,MATCH(K$1,'Tillförd energi'!$B$1:$AQ$1,0),FALSE)</f>
        <v>0</v>
      </c>
      <c r="L311">
        <f>VLOOKUP($B311,'Tillförd energi'!$B$1:$AI$700,MATCH(L$1,'Tillförd energi'!$B$1:$AQ$1,0),FALSE)</f>
        <v>0</v>
      </c>
      <c r="M311">
        <f>VLOOKUP($B311,'Tillförd energi'!$B$1:$AI$700,MATCH(M$1,'Tillförd energi'!$B$1:$AQ$1,0),FALSE)</f>
        <v>0</v>
      </c>
      <c r="N311">
        <f>VLOOKUP($B311,'Tillförd energi'!$B$1:$AI$700,MATCH(N$1,'Tillförd energi'!$B$1:$AQ$1,0),FALSE)</f>
        <v>0</v>
      </c>
      <c r="O311">
        <f>VLOOKUP($B311,'Tillförd energi'!$B$1:$AI$700,MATCH(O$1,'Tillförd energi'!$B$1:$AQ$1,0),FALSE)</f>
        <v>0</v>
      </c>
      <c r="P311">
        <f>VLOOKUP($B311,'Tillförd energi'!$B$1:$AI$700,MATCH(P$1,'Tillförd energi'!$B$1:$AQ$1,0),FALSE)</f>
        <v>0</v>
      </c>
      <c r="Q311">
        <f>VLOOKUP($B311,'Tillförd energi'!$B$1:$AI$700,MATCH(Q$1,'Tillförd energi'!$B$1:$AQ$1,0),FALSE)</f>
        <v>0</v>
      </c>
      <c r="R311">
        <f>VLOOKUP($B311,'Tillförd energi'!$B$1:$AI$700,MATCH(R$1,'Tillförd energi'!$B$1:$AQ$1,0),FALSE)</f>
        <v>0</v>
      </c>
      <c r="S311">
        <f>VLOOKUP($B311,'Tillförd energi'!$B$1:$AI$700,MATCH(S$1,'Tillförd energi'!$B$1:$AQ$1,0),FALSE)</f>
        <v>0</v>
      </c>
      <c r="T311">
        <f>VLOOKUP($B311,'Tillförd energi'!$B$1:$AI$700,MATCH(T$1,'Tillförd energi'!$B$1:$AQ$1,0),FALSE)</f>
        <v>0</v>
      </c>
      <c r="U311">
        <f>VLOOKUP($B311,'Tillförd energi'!$B$1:$AI$700,MATCH(U$1,'Tillförd energi'!$B$1:$AQ$1,0),FALSE)</f>
        <v>0</v>
      </c>
      <c r="V311">
        <f>VLOOKUP($B311,'Tillförd energi'!$B$1:$AI$700,MATCH(V$1,'Tillförd energi'!$B$1:$AQ$1,0),FALSE)</f>
        <v>0</v>
      </c>
      <c r="W311">
        <f>VLOOKUP($B311,'Tillförd energi'!$B$1:$AI$700,MATCH(W$1,'Tillförd energi'!$B$1:$AQ$1,0),FALSE)</f>
        <v>0</v>
      </c>
      <c r="X311">
        <f>VLOOKUP($B311,'Tillförd energi'!$B$1:$AI$700,MATCH(X$1,'Tillförd energi'!$B$1:$AQ$1,0),FALSE)</f>
        <v>0</v>
      </c>
      <c r="Y311">
        <f>VLOOKUP($B311,'Tillförd energi'!$B$1:$AI$700,MATCH(Y$1,'Tillförd energi'!$B$1:$AQ$1,0),FALSE)</f>
        <v>0</v>
      </c>
      <c r="Z311">
        <f>VLOOKUP($B311,'Tillförd energi'!$B$1:$AI$700,MATCH(Z$1,'Tillförd energi'!$B$1:$AQ$1,0),FALSE)</f>
        <v>0</v>
      </c>
      <c r="AA311">
        <f>VLOOKUP($B311,'Tillförd energi'!$B$1:$AI$700,MATCH(AA$1,'Tillförd energi'!$B$1:$AQ$1,0),FALSE)</f>
        <v>0</v>
      </c>
      <c r="AB311">
        <f>VLOOKUP($B311,'Tillförd energi'!$B$1:$AI$700,MATCH(AB$1,'Tillförd energi'!$B$1:$AQ$1,0),FALSE)</f>
        <v>0</v>
      </c>
      <c r="AC311">
        <f>VLOOKUP($B311,'Tillförd energi'!$B$1:$AI$700,MATCH(AC$1,'Tillförd energi'!$B$1:$AQ$1,0),FALSE)</f>
        <v>0</v>
      </c>
      <c r="AD311">
        <f>VLOOKUP($B311,'Tillförd energi'!$B$1:$AI$700,MATCH(AD$1,'Tillförd energi'!$B$1:$AQ$1,0),FALSE)</f>
        <v>0</v>
      </c>
      <c r="AE311">
        <f>VLOOKUP($B311,'Tillförd energi'!$B$1:$AI$700,MATCH(AE$1,'Tillförd energi'!$B$1:$AQ$1,0),FALSE)</f>
        <v>0</v>
      </c>
      <c r="AF311">
        <f>VLOOKUP($B311,'Tillförd energi'!$B$1:$AI$700,MATCH(AF$1,'Tillförd energi'!$B$1:$AQ$1,0),FALSE)</f>
        <v>0</v>
      </c>
      <c r="AG311">
        <f>IFERROR(VLOOKUP(B311,Miljö!$B$1:$AC$550,MATCH("Köpt mängd produktionsspecifik fjärrvärme:",Miljö!$B$1:$AC$1,0),FALSE)/1,0)</f>
        <v>0</v>
      </c>
      <c r="AI311">
        <f t="shared" si="88"/>
        <v>0</v>
      </c>
      <c r="AJ311">
        <f t="shared" si="89"/>
        <v>0</v>
      </c>
      <c r="AK311" t="str">
        <f>IF(ISERROR(1/VLOOKUP($B311,Leveranser!$B$1:$S$500,MATCH("såld värme (gwh)",Leveranser!$B$1:$S$1,0),FALSE)),"",VLOOKUP($B311,Leveranser!$B$1:$S$500,MATCH("såld värme (gwh)",Leveranser!$B$1:$S$1,0),FALSE))</f>
        <v/>
      </c>
      <c r="AL311">
        <f>VLOOKUP($B311,Leveranser!$B$1:$Y$500,MATCH("Totalt såld fjärrvärme till andra fjärrvärmeföretag",Leveranser!$B$1:$AA$1,0),FALSE)</f>
        <v>0</v>
      </c>
      <c r="AM311">
        <f>IF(ISERROR(1/VLOOKUP($B311,Miljö!$B$1:$S$500,MATCH("Såld mängd produktionsspecifik fjärrvärme (GWh)",Miljö!$B$1:$R$1,0),FALSE)),0,VLOOKUP($B311,Miljö!$B$1:$S$500,MATCH("Såld mängd produktionsspecifik fjärrvärme (GWh)",Miljö!$B$1:$R$1,0),FALSE))</f>
        <v>0</v>
      </c>
      <c r="AN311" s="239" t="str">
        <f t="shared" si="90"/>
        <v/>
      </c>
      <c r="AP311" t="str">
        <f>IFERROR(VLOOKUP($B311,Miljövärden!$B$2:$H$550,7,FALSE),"Nej, saknas")</f>
        <v>Nej</v>
      </c>
      <c r="AQ311" t="str">
        <f>IFERROR(VLOOKUP($B311,Miljövärden!$B$2:$H$550,6,FALSE),"Nej, saknas")</f>
        <v>Nej</v>
      </c>
      <c r="AU311">
        <f t="shared" si="91"/>
        <v>0</v>
      </c>
      <c r="AV311">
        <f t="shared" si="92"/>
        <v>0</v>
      </c>
      <c r="AW311">
        <f t="shared" si="93"/>
        <v>0</v>
      </c>
      <c r="AX311">
        <f t="shared" si="94"/>
        <v>0</v>
      </c>
      <c r="AZ311">
        <f t="shared" si="95"/>
        <v>0</v>
      </c>
      <c r="BC311">
        <f t="shared" si="96"/>
        <v>0</v>
      </c>
      <c r="BD311">
        <f t="shared" si="97"/>
        <v>0</v>
      </c>
      <c r="BE311">
        <f t="shared" si="98"/>
        <v>0</v>
      </c>
      <c r="BF311">
        <f t="shared" si="99"/>
        <v>0</v>
      </c>
      <c r="BG311">
        <f t="shared" si="100"/>
        <v>0</v>
      </c>
      <c r="BH311" t="str">
        <f>VLOOKUP(B311,Miljö!$B$1:$I$482,MATCH("Fossilandel för ursprungspecificerad el ()",Miljö!$B$1:$I$1,0),FALSE)</f>
        <v>-</v>
      </c>
      <c r="BI311" t="str">
        <f>VLOOKUP(B311,Miljö!$B$1:$BX$482,MATCH("Kärnkraftsandel för ursprungsspecificerad el ()",Miljö!$B$1:$O$1,0),FALSE)</f>
        <v>-</v>
      </c>
      <c r="BJ311">
        <f t="shared" si="101"/>
        <v>0</v>
      </c>
      <c r="BK311" t="str">
        <f>VLOOKUP(B311,Miljö!$B$1:$O$482,MATCH("Fossil andel i procent (%)",Miljö!$B$1:$O$1,0),FALSE)</f>
        <v>-</v>
      </c>
      <c r="BL311">
        <f t="shared" si="102"/>
        <v>0</v>
      </c>
      <c r="BO311" s="289" t="str">
        <f t="shared" si="103"/>
        <v/>
      </c>
      <c r="BP311" s="239" t="str">
        <f t="shared" si="104"/>
        <v/>
      </c>
      <c r="BQ311" s="239" t="str">
        <f t="shared" si="105"/>
        <v/>
      </c>
      <c r="BR311" s="239" t="str">
        <f t="shared" si="106"/>
        <v/>
      </c>
      <c r="BS311" s="239"/>
      <c r="BT311" s="351">
        <f t="shared" si="107"/>
        <v>0</v>
      </c>
      <c r="BW311" s="289" t="str">
        <f>IF(AP311="ja",VLOOKUP(B311,Miljövärden!$B$2:$H$550,MATCH("Total andel fossilt",Miljövärden!$B$2:$H$2,0),FALSE),"")</f>
        <v/>
      </c>
      <c r="BZ311" s="351" t="str">
        <f t="shared" si="108"/>
        <v/>
      </c>
      <c r="CA311" s="353" t="str">
        <f t="shared" si="109"/>
        <v/>
      </c>
    </row>
    <row r="312" spans="1:79" x14ac:dyDescent="0.25">
      <c r="A312" s="2" t="s">
        <v>472</v>
      </c>
      <c r="B312" s="2" t="s">
        <v>473</v>
      </c>
      <c r="C312">
        <f>VLOOKUP($B312,'Tillförd energi'!$B$1:$AI$700,MATCH(C$1,'Tillförd energi'!$B$1:$AQ$1,0),FALSE)</f>
        <v>0</v>
      </c>
      <c r="D312">
        <f>VLOOKUP($B312,'Tillförd energi'!$B$1:$AI$700,MATCH(D$1,'Tillförd energi'!$B$1:$AQ$1,0),FALSE)</f>
        <v>2.09</v>
      </c>
      <c r="E312">
        <f>VLOOKUP($B312,'Tillförd energi'!$B$1:$AI$700,MATCH(E$1,'Tillförd energi'!$B$1:$AQ$1,0),FALSE)</f>
        <v>0</v>
      </c>
      <c r="F312">
        <f>VLOOKUP($B312,'Tillförd energi'!$B$1:$AI$700,MATCH(F$1,'Tillförd energi'!$B$1:$AQ$1,0),FALSE)</f>
        <v>0</v>
      </c>
      <c r="G312">
        <f>VLOOKUP($B312,'Tillförd energi'!$B$1:$AI$700,MATCH(G$1,'Tillförd energi'!$B$1:$AQ$1,0),FALSE)</f>
        <v>0</v>
      </c>
      <c r="H312">
        <f>VLOOKUP($B312,'Tillförd energi'!$B$1:$AI$700,MATCH(H$1,'Tillförd energi'!$B$1:$AQ$1,0),FALSE)</f>
        <v>0</v>
      </c>
      <c r="I312">
        <f>VLOOKUP($B312,'Tillförd energi'!$B$1:$AI$700,MATCH(I$1,'Tillförd energi'!$B$1:$AQ$1,0),FALSE)</f>
        <v>0</v>
      </c>
      <c r="J312">
        <f>VLOOKUP($B312,'Tillförd energi'!$B$1:$AI$700,MATCH(J$1,'Tillförd energi'!$B$1:$AQ$1,0),FALSE)</f>
        <v>0</v>
      </c>
      <c r="K312">
        <f>VLOOKUP($B312,'Tillförd energi'!$B$1:$AI$700,MATCH(K$1,'Tillförd energi'!$B$1:$AQ$1,0),FALSE)</f>
        <v>0</v>
      </c>
      <c r="L312">
        <f>VLOOKUP($B312,'Tillförd energi'!$B$1:$AI$700,MATCH(L$1,'Tillförd energi'!$B$1:$AQ$1,0),FALSE)</f>
        <v>47.55</v>
      </c>
      <c r="M312">
        <f>VLOOKUP($B312,'Tillförd energi'!$B$1:$AI$700,MATCH(M$1,'Tillförd energi'!$B$1:$AQ$1,0),FALSE)</f>
        <v>0</v>
      </c>
      <c r="N312">
        <f>VLOOKUP($B312,'Tillförd energi'!$B$1:$AI$700,MATCH(N$1,'Tillförd energi'!$B$1:$AQ$1,0),FALSE)</f>
        <v>0</v>
      </c>
      <c r="O312">
        <f>VLOOKUP($B312,'Tillförd energi'!$B$1:$AI$700,MATCH(O$1,'Tillförd energi'!$B$1:$AQ$1,0),FALSE)</f>
        <v>0</v>
      </c>
      <c r="P312">
        <f>VLOOKUP($B312,'Tillförd energi'!$B$1:$AI$700,MATCH(P$1,'Tillförd energi'!$B$1:$AQ$1,0),FALSE)</f>
        <v>0</v>
      </c>
      <c r="Q312">
        <f>VLOOKUP($B312,'Tillförd energi'!$B$1:$AI$700,MATCH(Q$1,'Tillförd energi'!$B$1:$AQ$1,0),FALSE)</f>
        <v>0</v>
      </c>
      <c r="R312">
        <f>VLOOKUP($B312,'Tillförd energi'!$B$1:$AI$700,MATCH(R$1,'Tillförd energi'!$B$1:$AQ$1,0),FALSE)</f>
        <v>0</v>
      </c>
      <c r="S312">
        <f>VLOOKUP($B312,'Tillförd energi'!$B$1:$AI$700,MATCH(S$1,'Tillförd energi'!$B$1:$AQ$1,0),FALSE)</f>
        <v>0</v>
      </c>
      <c r="T312">
        <f>VLOOKUP($B312,'Tillförd energi'!$B$1:$AI$700,MATCH(T$1,'Tillförd energi'!$B$1:$AQ$1,0),FALSE)</f>
        <v>0</v>
      </c>
      <c r="U312">
        <f>VLOOKUP($B312,'Tillförd energi'!$B$1:$AI$700,MATCH(U$1,'Tillförd energi'!$B$1:$AQ$1,0),FALSE)</f>
        <v>0</v>
      </c>
      <c r="V312">
        <f>VLOOKUP($B312,'Tillförd energi'!$B$1:$AI$700,MATCH(V$1,'Tillförd energi'!$B$1:$AQ$1,0),FALSE)</f>
        <v>0</v>
      </c>
      <c r="W312">
        <f>VLOOKUP($B312,'Tillförd energi'!$B$1:$AI$700,MATCH(W$1,'Tillförd energi'!$B$1:$AQ$1,0),FALSE)</f>
        <v>0</v>
      </c>
      <c r="X312">
        <f>VLOOKUP($B312,'Tillförd energi'!$B$1:$AI$700,MATCH(X$1,'Tillförd energi'!$B$1:$AQ$1,0),FALSE)</f>
        <v>0</v>
      </c>
      <c r="Y312">
        <f>VLOOKUP($B312,'Tillförd energi'!$B$1:$AI$700,MATCH(Y$1,'Tillförd energi'!$B$1:$AQ$1,0),FALSE)</f>
        <v>0</v>
      </c>
      <c r="Z312">
        <f>VLOOKUP($B312,'Tillförd energi'!$B$1:$AI$700,MATCH(Z$1,'Tillförd energi'!$B$1:$AQ$1,0),FALSE)</f>
        <v>0.22</v>
      </c>
      <c r="AA312">
        <f>VLOOKUP($B312,'Tillförd energi'!$B$1:$AI$700,MATCH(AA$1,'Tillförd energi'!$B$1:$AQ$1,0),FALSE)</f>
        <v>0</v>
      </c>
      <c r="AB312">
        <f>VLOOKUP($B312,'Tillförd energi'!$B$1:$AI$700,MATCH(AB$1,'Tillförd energi'!$B$1:$AQ$1,0),FALSE)</f>
        <v>0</v>
      </c>
      <c r="AC312">
        <f>VLOOKUP($B312,'Tillförd energi'!$B$1:$AI$700,MATCH(AC$1,'Tillförd energi'!$B$1:$AQ$1,0),FALSE)</f>
        <v>0</v>
      </c>
      <c r="AD312">
        <f>VLOOKUP($B312,'Tillförd energi'!$B$1:$AI$700,MATCH(AD$1,'Tillförd energi'!$B$1:$AQ$1,0),FALSE)</f>
        <v>0</v>
      </c>
      <c r="AE312">
        <f>VLOOKUP($B312,'Tillförd energi'!$B$1:$AI$700,MATCH(AE$1,'Tillförd energi'!$B$1:$AQ$1,0),FALSE)</f>
        <v>0</v>
      </c>
      <c r="AF312">
        <f>VLOOKUP($B312,'Tillförd energi'!$B$1:$AI$700,MATCH(AF$1,'Tillförd energi'!$B$1:$AQ$1,0),FALSE)</f>
        <v>1.1000000000000001</v>
      </c>
      <c r="AG312">
        <f>IFERROR(VLOOKUP(B312,Miljö!$B$1:$AC$550,MATCH("Köpt mängd produktionsspecifik fjärrvärme:",Miljö!$B$1:$AC$1,0),FALSE)/1,0)</f>
        <v>0</v>
      </c>
      <c r="AI312">
        <f t="shared" si="88"/>
        <v>50.96</v>
      </c>
      <c r="AJ312">
        <f t="shared" si="89"/>
        <v>50.96</v>
      </c>
      <c r="AK312">
        <f>IF(ISERROR(1/VLOOKUP($B312,Leveranser!$B$1:$S$500,MATCH("såld värme (gwh)",Leveranser!$B$1:$S$1,0),FALSE)),"",VLOOKUP($B312,Leveranser!$B$1:$S$500,MATCH("såld värme (gwh)",Leveranser!$B$1:$S$1,0),FALSE))</f>
        <v>36.49</v>
      </c>
      <c r="AL312">
        <f>VLOOKUP($B312,Leveranser!$B$1:$Y$500,MATCH("Totalt såld fjärrvärme till andra fjärrvärmeföretag",Leveranser!$B$1:$AA$1,0),FALSE)</f>
        <v>0</v>
      </c>
      <c r="AM312">
        <f>IF(ISERROR(1/VLOOKUP($B312,Miljö!$B$1:$S$500,MATCH("Såld mängd produktionsspecifik fjärrvärme (GWh)",Miljö!$B$1:$R$1,0),FALSE)),0,VLOOKUP($B312,Miljö!$B$1:$S$500,MATCH("Såld mängd produktionsspecifik fjärrvärme (GWh)",Miljö!$B$1:$R$1,0),FALSE))</f>
        <v>0</v>
      </c>
      <c r="AN312" s="239">
        <f t="shared" si="90"/>
        <v>0.71605180533751966</v>
      </c>
      <c r="AP312" t="str">
        <f>IFERROR(VLOOKUP($B312,Miljövärden!$B$2:$H$550,7,FALSE),"Nej, saknas")</f>
        <v>Ja</v>
      </c>
      <c r="AQ312" t="str">
        <f>IFERROR(VLOOKUP($B312,Miljövärden!$B$2:$H$550,6,FALSE),"Nej, saknas")</f>
        <v>Nej</v>
      </c>
      <c r="AU312">
        <f t="shared" si="91"/>
        <v>1.32</v>
      </c>
      <c r="AV312">
        <f t="shared" si="92"/>
        <v>0</v>
      </c>
      <c r="AW312">
        <f t="shared" si="93"/>
        <v>0</v>
      </c>
      <c r="AX312">
        <f t="shared" si="94"/>
        <v>0</v>
      </c>
      <c r="AZ312">
        <f t="shared" si="95"/>
        <v>47.55</v>
      </c>
      <c r="BC312">
        <f t="shared" si="96"/>
        <v>2.09</v>
      </c>
      <c r="BD312">
        <f t="shared" si="97"/>
        <v>0</v>
      </c>
      <c r="BE312">
        <f t="shared" si="98"/>
        <v>0</v>
      </c>
      <c r="BF312">
        <f t="shared" si="99"/>
        <v>47.55</v>
      </c>
      <c r="BG312">
        <f t="shared" si="100"/>
        <v>1.32</v>
      </c>
      <c r="BH312">
        <f>VLOOKUP(B312,Miljö!$B$1:$I$482,MATCH("Fossilandel för ursprungspecificerad el ()",Miljö!$B$1:$I$1,0),FALSE)</f>
        <v>0.48399999999999999</v>
      </c>
      <c r="BI312">
        <f>VLOOKUP(B312,Miljö!$B$1:$BX$482,MATCH("Kärnkraftsandel för ursprungsspecificerad el ()",Miljö!$B$1:$O$1,0),FALSE)</f>
        <v>0.35</v>
      </c>
      <c r="BJ312">
        <f t="shared" si="101"/>
        <v>0</v>
      </c>
      <c r="BK312" t="str">
        <f>VLOOKUP(B312,Miljö!$B$1:$O$482,MATCH("Fossil andel i procent (%)",Miljö!$B$1:$O$1,0),FALSE)</f>
        <v>ET</v>
      </c>
      <c r="BL312">
        <f t="shared" si="102"/>
        <v>50.96</v>
      </c>
      <c r="BO312" s="289">
        <f t="shared" si="103"/>
        <v>5.3549450549450546E-2</v>
      </c>
      <c r="BP312" s="239">
        <f t="shared" si="104"/>
        <v>9.065934065934065E-3</v>
      </c>
      <c r="BQ312" s="239">
        <f t="shared" si="105"/>
        <v>4.2998430141287297E-3</v>
      </c>
      <c r="BR312" s="239">
        <f t="shared" si="106"/>
        <v>0.93308477237048659</v>
      </c>
      <c r="BS312" s="239"/>
      <c r="BT312" s="351">
        <f t="shared" si="107"/>
        <v>0.99999999999999989</v>
      </c>
      <c r="BW312" s="289">
        <f>IF(AP312="ja",VLOOKUP(B312,Miljövärden!$B$2:$H$550,MATCH("Total andel fossilt",Miljövärden!$B$2:$H$2,0),FALSE),"")</f>
        <v>5.35495E-2</v>
      </c>
      <c r="BZ312" s="351">
        <f t="shared" si="108"/>
        <v>4.9450549453877723E-8</v>
      </c>
      <c r="CA312" s="353">
        <f t="shared" si="109"/>
        <v>0</v>
      </c>
    </row>
    <row r="313" spans="1:79" x14ac:dyDescent="0.25">
      <c r="A313" s="2" t="s">
        <v>474</v>
      </c>
      <c r="B313" s="2" t="s">
        <v>475</v>
      </c>
      <c r="C313">
        <f>VLOOKUP($B313,'Tillförd energi'!$B$1:$AI$700,MATCH(C$1,'Tillförd energi'!$B$1:$AQ$1,0),FALSE)</f>
        <v>0</v>
      </c>
      <c r="D313">
        <f>VLOOKUP($B313,'Tillförd energi'!$B$1:$AI$700,MATCH(D$1,'Tillförd energi'!$B$1:$AQ$1,0),FALSE)</f>
        <v>0</v>
      </c>
      <c r="E313">
        <f>VLOOKUP($B313,'Tillförd energi'!$B$1:$AI$700,MATCH(E$1,'Tillförd energi'!$B$1:$AQ$1,0),FALSE)</f>
        <v>0</v>
      </c>
      <c r="F313">
        <f>VLOOKUP($B313,'Tillförd energi'!$B$1:$AI$700,MATCH(F$1,'Tillförd energi'!$B$1:$AQ$1,0),FALSE)</f>
        <v>0</v>
      </c>
      <c r="G313">
        <f>VLOOKUP($B313,'Tillförd energi'!$B$1:$AI$700,MATCH(G$1,'Tillförd energi'!$B$1:$AQ$1,0),FALSE)</f>
        <v>0</v>
      </c>
      <c r="H313">
        <f>VLOOKUP($B313,'Tillförd energi'!$B$1:$AI$700,MATCH(H$1,'Tillförd energi'!$B$1:$AQ$1,0),FALSE)</f>
        <v>0</v>
      </c>
      <c r="I313">
        <f>VLOOKUP($B313,'Tillförd energi'!$B$1:$AI$700,MATCH(I$1,'Tillförd energi'!$B$1:$AQ$1,0),FALSE)</f>
        <v>0</v>
      </c>
      <c r="J313">
        <f>VLOOKUP($B313,'Tillförd energi'!$B$1:$AI$700,MATCH(J$1,'Tillförd energi'!$B$1:$AQ$1,0),FALSE)</f>
        <v>0</v>
      </c>
      <c r="K313">
        <f>VLOOKUP($B313,'Tillförd energi'!$B$1:$AI$700,MATCH(K$1,'Tillförd energi'!$B$1:$AQ$1,0),FALSE)</f>
        <v>0</v>
      </c>
      <c r="L313">
        <f>VLOOKUP($B313,'Tillförd energi'!$B$1:$AI$700,MATCH(L$1,'Tillförd energi'!$B$1:$AQ$1,0),FALSE)</f>
        <v>0</v>
      </c>
      <c r="M313">
        <f>VLOOKUP($B313,'Tillförd energi'!$B$1:$AI$700,MATCH(M$1,'Tillförd energi'!$B$1:$AQ$1,0),FALSE)</f>
        <v>0</v>
      </c>
      <c r="N313">
        <f>VLOOKUP($B313,'Tillförd energi'!$B$1:$AI$700,MATCH(N$1,'Tillförd energi'!$B$1:$AQ$1,0),FALSE)</f>
        <v>0</v>
      </c>
      <c r="O313">
        <f>VLOOKUP($B313,'Tillförd energi'!$B$1:$AI$700,MATCH(O$1,'Tillförd energi'!$B$1:$AQ$1,0),FALSE)</f>
        <v>0</v>
      </c>
      <c r="P313">
        <f>VLOOKUP($B313,'Tillförd energi'!$B$1:$AI$700,MATCH(P$1,'Tillförd energi'!$B$1:$AQ$1,0),FALSE)</f>
        <v>0</v>
      </c>
      <c r="Q313">
        <f>VLOOKUP($B313,'Tillförd energi'!$B$1:$AI$700,MATCH(Q$1,'Tillförd energi'!$B$1:$AQ$1,0),FALSE)</f>
        <v>0</v>
      </c>
      <c r="R313">
        <f>VLOOKUP($B313,'Tillförd energi'!$B$1:$AI$700,MATCH(R$1,'Tillförd energi'!$B$1:$AQ$1,0),FALSE)</f>
        <v>0</v>
      </c>
      <c r="S313">
        <f>VLOOKUP($B313,'Tillförd energi'!$B$1:$AI$700,MATCH(S$1,'Tillförd energi'!$B$1:$AQ$1,0),FALSE)</f>
        <v>0</v>
      </c>
      <c r="T313">
        <f>VLOOKUP($B313,'Tillförd energi'!$B$1:$AI$700,MATCH(T$1,'Tillförd energi'!$B$1:$AQ$1,0),FALSE)</f>
        <v>0</v>
      </c>
      <c r="U313">
        <f>VLOOKUP($B313,'Tillförd energi'!$B$1:$AI$700,MATCH(U$1,'Tillförd energi'!$B$1:$AQ$1,0),FALSE)</f>
        <v>0</v>
      </c>
      <c r="V313">
        <f>VLOOKUP($B313,'Tillförd energi'!$B$1:$AI$700,MATCH(V$1,'Tillförd energi'!$B$1:$AQ$1,0),FALSE)</f>
        <v>0</v>
      </c>
      <c r="W313">
        <f>VLOOKUP($B313,'Tillförd energi'!$B$1:$AI$700,MATCH(W$1,'Tillförd energi'!$B$1:$AQ$1,0),FALSE)</f>
        <v>0</v>
      </c>
      <c r="X313">
        <f>VLOOKUP($B313,'Tillförd energi'!$B$1:$AI$700,MATCH(X$1,'Tillförd energi'!$B$1:$AQ$1,0),FALSE)</f>
        <v>0</v>
      </c>
      <c r="Y313">
        <f>VLOOKUP($B313,'Tillförd energi'!$B$1:$AI$700,MATCH(Y$1,'Tillförd energi'!$B$1:$AQ$1,0),FALSE)</f>
        <v>0</v>
      </c>
      <c r="Z313">
        <f>VLOOKUP($B313,'Tillförd energi'!$B$1:$AI$700,MATCH(Z$1,'Tillförd energi'!$B$1:$AQ$1,0),FALSE)</f>
        <v>0</v>
      </c>
      <c r="AA313">
        <f>VLOOKUP($B313,'Tillförd energi'!$B$1:$AI$700,MATCH(AA$1,'Tillförd energi'!$B$1:$AQ$1,0),FALSE)</f>
        <v>0</v>
      </c>
      <c r="AB313">
        <f>VLOOKUP($B313,'Tillförd energi'!$B$1:$AI$700,MATCH(AB$1,'Tillförd energi'!$B$1:$AQ$1,0),FALSE)</f>
        <v>0</v>
      </c>
      <c r="AC313">
        <f>VLOOKUP($B313,'Tillförd energi'!$B$1:$AI$700,MATCH(AC$1,'Tillförd energi'!$B$1:$AQ$1,0),FALSE)</f>
        <v>0</v>
      </c>
      <c r="AD313">
        <f>VLOOKUP($B313,'Tillförd energi'!$B$1:$AI$700,MATCH(AD$1,'Tillförd energi'!$B$1:$AQ$1,0),FALSE)</f>
        <v>0</v>
      </c>
      <c r="AE313">
        <f>VLOOKUP($B313,'Tillförd energi'!$B$1:$AI$700,MATCH(AE$1,'Tillförd energi'!$B$1:$AQ$1,0),FALSE)</f>
        <v>0</v>
      </c>
      <c r="AF313">
        <f>VLOOKUP($B313,'Tillförd energi'!$B$1:$AI$700,MATCH(AF$1,'Tillförd energi'!$B$1:$AQ$1,0),FALSE)</f>
        <v>0</v>
      </c>
      <c r="AG313">
        <f>IFERROR(VLOOKUP(B313,Miljö!$B$1:$AC$550,MATCH("Köpt mängd produktionsspecifik fjärrvärme:",Miljö!$B$1:$AC$1,0),FALSE)/1,0)</f>
        <v>0</v>
      </c>
      <c r="AI313">
        <f t="shared" si="88"/>
        <v>0</v>
      </c>
      <c r="AJ313">
        <f t="shared" si="89"/>
        <v>0</v>
      </c>
      <c r="AK313" t="str">
        <f>IF(ISERROR(1/VLOOKUP($B313,Leveranser!$B$1:$S$500,MATCH("såld värme (gwh)",Leveranser!$B$1:$S$1,0),FALSE)),"",VLOOKUP($B313,Leveranser!$B$1:$S$500,MATCH("såld värme (gwh)",Leveranser!$B$1:$S$1,0),FALSE))</f>
        <v/>
      </c>
      <c r="AL313">
        <f>VLOOKUP($B313,Leveranser!$B$1:$Y$500,MATCH("Totalt såld fjärrvärme till andra fjärrvärmeföretag",Leveranser!$B$1:$AA$1,0),FALSE)</f>
        <v>0</v>
      </c>
      <c r="AM313">
        <f>IF(ISERROR(1/VLOOKUP($B313,Miljö!$B$1:$S$500,MATCH("Såld mängd produktionsspecifik fjärrvärme (GWh)",Miljö!$B$1:$R$1,0),FALSE)),0,VLOOKUP($B313,Miljö!$B$1:$S$500,MATCH("Såld mängd produktionsspecifik fjärrvärme (GWh)",Miljö!$B$1:$R$1,0),FALSE))</f>
        <v>0</v>
      </c>
      <c r="AN313" s="239" t="str">
        <f t="shared" si="90"/>
        <v/>
      </c>
      <c r="AP313" t="str">
        <f>IFERROR(VLOOKUP($B313,Miljövärden!$B$2:$H$550,7,FALSE),"Nej, saknas")</f>
        <v>Nej</v>
      </c>
      <c r="AQ313" t="str">
        <f>IFERROR(VLOOKUP($B313,Miljövärden!$B$2:$H$550,6,FALSE),"Nej, saknas")</f>
        <v>Nej</v>
      </c>
      <c r="AU313">
        <f t="shared" si="91"/>
        <v>0</v>
      </c>
      <c r="AV313">
        <f t="shared" si="92"/>
        <v>0</v>
      </c>
      <c r="AW313">
        <f t="shared" si="93"/>
        <v>0</v>
      </c>
      <c r="AX313">
        <f t="shared" si="94"/>
        <v>0</v>
      </c>
      <c r="AZ313">
        <f t="shared" si="95"/>
        <v>0</v>
      </c>
      <c r="BC313">
        <f t="shared" si="96"/>
        <v>0</v>
      </c>
      <c r="BD313">
        <f t="shared" si="97"/>
        <v>0</v>
      </c>
      <c r="BE313">
        <f t="shared" si="98"/>
        <v>0</v>
      </c>
      <c r="BF313">
        <f t="shared" si="99"/>
        <v>0</v>
      </c>
      <c r="BG313">
        <f t="shared" si="100"/>
        <v>0</v>
      </c>
      <c r="BH313" t="str">
        <f>VLOOKUP(B313,Miljö!$B$1:$I$482,MATCH("Fossilandel för ursprungspecificerad el ()",Miljö!$B$1:$I$1,0),FALSE)</f>
        <v>-</v>
      </c>
      <c r="BI313" t="str">
        <f>VLOOKUP(B313,Miljö!$B$1:$BX$482,MATCH("Kärnkraftsandel för ursprungsspecificerad el ()",Miljö!$B$1:$O$1,0),FALSE)</f>
        <v>-</v>
      </c>
      <c r="BJ313">
        <f t="shared" si="101"/>
        <v>0</v>
      </c>
      <c r="BK313" t="str">
        <f>VLOOKUP(B313,Miljö!$B$1:$O$482,MATCH("Fossil andel i procent (%)",Miljö!$B$1:$O$1,0),FALSE)</f>
        <v>-</v>
      </c>
      <c r="BL313">
        <f t="shared" si="102"/>
        <v>0</v>
      </c>
      <c r="BO313" s="289" t="str">
        <f t="shared" si="103"/>
        <v/>
      </c>
      <c r="BP313" s="239" t="str">
        <f t="shared" si="104"/>
        <v/>
      </c>
      <c r="BQ313" s="239" t="str">
        <f t="shared" si="105"/>
        <v/>
      </c>
      <c r="BR313" s="239" t="str">
        <f t="shared" si="106"/>
        <v/>
      </c>
      <c r="BS313" s="239"/>
      <c r="BT313" s="351">
        <f t="shared" si="107"/>
        <v>0</v>
      </c>
      <c r="BW313" s="289" t="str">
        <f>IF(AP313="ja",VLOOKUP(B313,Miljövärden!$B$2:$H$550,MATCH("Total andel fossilt",Miljövärden!$B$2:$H$2,0),FALSE),"")</f>
        <v/>
      </c>
      <c r="BZ313" s="351" t="str">
        <f t="shared" si="108"/>
        <v/>
      </c>
      <c r="CA313" s="353" t="str">
        <f t="shared" si="109"/>
        <v/>
      </c>
    </row>
    <row r="314" spans="1:79" x14ac:dyDescent="0.25">
      <c r="A314" s="2" t="s">
        <v>476</v>
      </c>
      <c r="B314" s="2" t="s">
        <v>477</v>
      </c>
      <c r="C314">
        <f>VLOOKUP($B314,'Tillförd energi'!$B$1:$AI$700,MATCH(C$1,'Tillförd energi'!$B$1:$AQ$1,0),FALSE)</f>
        <v>0</v>
      </c>
      <c r="D314">
        <f>VLOOKUP($B314,'Tillförd energi'!$B$1:$AI$700,MATCH(D$1,'Tillförd energi'!$B$1:$AQ$1,0),FALSE)</f>
        <v>0</v>
      </c>
      <c r="E314">
        <f>VLOOKUP($B314,'Tillförd energi'!$B$1:$AI$700,MATCH(E$1,'Tillförd energi'!$B$1:$AQ$1,0),FALSE)</f>
        <v>0</v>
      </c>
      <c r="F314">
        <f>VLOOKUP($B314,'Tillförd energi'!$B$1:$AI$700,MATCH(F$1,'Tillförd energi'!$B$1:$AQ$1,0),FALSE)</f>
        <v>0</v>
      </c>
      <c r="G314">
        <f>VLOOKUP($B314,'Tillförd energi'!$B$1:$AI$700,MATCH(G$1,'Tillförd energi'!$B$1:$AQ$1,0),FALSE)</f>
        <v>0</v>
      </c>
      <c r="H314">
        <f>VLOOKUP($B314,'Tillförd energi'!$B$1:$AI$700,MATCH(H$1,'Tillförd energi'!$B$1:$AQ$1,0),FALSE)</f>
        <v>0</v>
      </c>
      <c r="I314">
        <f>VLOOKUP($B314,'Tillförd energi'!$B$1:$AI$700,MATCH(I$1,'Tillförd energi'!$B$1:$AQ$1,0),FALSE)</f>
        <v>0</v>
      </c>
      <c r="J314">
        <f>VLOOKUP($B314,'Tillförd energi'!$B$1:$AI$700,MATCH(J$1,'Tillförd energi'!$B$1:$AQ$1,0),FALSE)</f>
        <v>0</v>
      </c>
      <c r="K314">
        <f>VLOOKUP($B314,'Tillförd energi'!$B$1:$AI$700,MATCH(K$1,'Tillförd energi'!$B$1:$AQ$1,0),FALSE)</f>
        <v>0</v>
      </c>
      <c r="L314">
        <f>VLOOKUP($B314,'Tillförd energi'!$B$1:$AI$700,MATCH(L$1,'Tillförd energi'!$B$1:$AQ$1,0),FALSE)</f>
        <v>0</v>
      </c>
      <c r="M314">
        <f>VLOOKUP($B314,'Tillförd energi'!$B$1:$AI$700,MATCH(M$1,'Tillförd energi'!$B$1:$AQ$1,0),FALSE)</f>
        <v>10.11</v>
      </c>
      <c r="N314">
        <f>VLOOKUP($B314,'Tillförd energi'!$B$1:$AI$700,MATCH(N$1,'Tillförd energi'!$B$1:$AQ$1,0),FALSE)</f>
        <v>3.79</v>
      </c>
      <c r="O314">
        <f>VLOOKUP($B314,'Tillförd energi'!$B$1:$AI$700,MATCH(O$1,'Tillförd energi'!$B$1:$AQ$1,0),FALSE)</f>
        <v>66.959999999999994</v>
      </c>
      <c r="P314">
        <f>VLOOKUP($B314,'Tillförd energi'!$B$1:$AI$700,MATCH(P$1,'Tillförd energi'!$B$1:$AQ$1,0),FALSE)</f>
        <v>45.49</v>
      </c>
      <c r="Q314">
        <f>VLOOKUP($B314,'Tillförd energi'!$B$1:$AI$700,MATCH(Q$1,'Tillförd energi'!$B$1:$AQ$1,0),FALSE)</f>
        <v>0</v>
      </c>
      <c r="R314">
        <f>VLOOKUP($B314,'Tillförd energi'!$B$1:$AI$700,MATCH(R$1,'Tillförd energi'!$B$1:$AQ$1,0),FALSE)</f>
        <v>0</v>
      </c>
      <c r="S314">
        <f>VLOOKUP($B314,'Tillförd energi'!$B$1:$AI$700,MATCH(S$1,'Tillförd energi'!$B$1:$AQ$1,0),FALSE)</f>
        <v>0</v>
      </c>
      <c r="T314">
        <f>VLOOKUP($B314,'Tillförd energi'!$B$1:$AI$700,MATCH(T$1,'Tillförd energi'!$B$1:$AQ$1,0),FALSE)</f>
        <v>0</v>
      </c>
      <c r="U314">
        <f>VLOOKUP($B314,'Tillförd energi'!$B$1:$AI$700,MATCH(U$1,'Tillförd energi'!$B$1:$AQ$1,0),FALSE)</f>
        <v>0</v>
      </c>
      <c r="V314">
        <f>VLOOKUP($B314,'Tillförd energi'!$B$1:$AI$700,MATCH(V$1,'Tillförd energi'!$B$1:$AQ$1,0),FALSE)</f>
        <v>0</v>
      </c>
      <c r="W314">
        <f>VLOOKUP($B314,'Tillförd energi'!$B$1:$AI$700,MATCH(W$1,'Tillförd energi'!$B$1:$AQ$1,0),FALSE)</f>
        <v>0.94</v>
      </c>
      <c r="X314">
        <f>VLOOKUP($B314,'Tillförd energi'!$B$1:$AI$700,MATCH(X$1,'Tillförd energi'!$B$1:$AQ$1,0),FALSE)</f>
        <v>0</v>
      </c>
      <c r="Y314">
        <f>VLOOKUP($B314,'Tillförd energi'!$B$1:$AI$700,MATCH(Y$1,'Tillförd energi'!$B$1:$AQ$1,0),FALSE)</f>
        <v>0</v>
      </c>
      <c r="Z314">
        <f>VLOOKUP($B314,'Tillförd energi'!$B$1:$AI$700,MATCH(Z$1,'Tillförd energi'!$B$1:$AQ$1,0),FALSE)</f>
        <v>0</v>
      </c>
      <c r="AA314">
        <f>VLOOKUP($B314,'Tillförd energi'!$B$1:$AI$700,MATCH(AA$1,'Tillförd energi'!$B$1:$AQ$1,0),FALSE)</f>
        <v>0</v>
      </c>
      <c r="AB314">
        <f>VLOOKUP($B314,'Tillförd energi'!$B$1:$AI$700,MATCH(AB$1,'Tillförd energi'!$B$1:$AQ$1,0),FALSE)</f>
        <v>0</v>
      </c>
      <c r="AC314">
        <f>VLOOKUP($B314,'Tillförd energi'!$B$1:$AI$700,MATCH(AC$1,'Tillförd energi'!$B$1:$AQ$1,0),FALSE)</f>
        <v>30.96</v>
      </c>
      <c r="AD314">
        <f>VLOOKUP($B314,'Tillförd energi'!$B$1:$AI$700,MATCH(AD$1,'Tillförd energi'!$B$1:$AQ$1,0),FALSE)</f>
        <v>0</v>
      </c>
      <c r="AE314">
        <f>VLOOKUP($B314,'Tillförd energi'!$B$1:$AI$700,MATCH(AE$1,'Tillförd energi'!$B$1:$AQ$1,0),FALSE)</f>
        <v>0</v>
      </c>
      <c r="AF314">
        <f>VLOOKUP($B314,'Tillförd energi'!$B$1:$AI$700,MATCH(AF$1,'Tillförd energi'!$B$1:$AQ$1,0),FALSE)</f>
        <v>3.66</v>
      </c>
      <c r="AG314">
        <f>IFERROR(VLOOKUP(B314,Miljö!$B$1:$AC$550,MATCH("Köpt mängd produktionsspecifik fjärrvärme:",Miljö!$B$1:$AC$1,0),FALSE)/1,0)</f>
        <v>0</v>
      </c>
      <c r="AI314">
        <f t="shared" si="88"/>
        <v>161.91</v>
      </c>
      <c r="AJ314">
        <f t="shared" si="89"/>
        <v>161.91</v>
      </c>
      <c r="AK314">
        <f>IF(ISERROR(1/VLOOKUP($B314,Leveranser!$B$1:$S$500,MATCH("såld värme (gwh)",Leveranser!$B$1:$S$1,0),FALSE)),"",VLOOKUP($B314,Leveranser!$B$1:$S$500,MATCH("såld värme (gwh)",Leveranser!$B$1:$S$1,0),FALSE))</f>
        <v>118.4</v>
      </c>
      <c r="AL314">
        <f>VLOOKUP($B314,Leveranser!$B$1:$Y$500,MATCH("Totalt såld fjärrvärme till andra fjärrvärmeföretag",Leveranser!$B$1:$AA$1,0),FALSE)</f>
        <v>0</v>
      </c>
      <c r="AM314">
        <f>IF(ISERROR(1/VLOOKUP($B314,Miljö!$B$1:$S$500,MATCH("Såld mängd produktionsspecifik fjärrvärme (GWh)",Miljö!$B$1:$R$1,0),FALSE)),0,VLOOKUP($B314,Miljö!$B$1:$S$500,MATCH("Såld mängd produktionsspecifik fjärrvärme (GWh)",Miljö!$B$1:$R$1,0),FALSE))</f>
        <v>0</v>
      </c>
      <c r="AN314" s="239">
        <f t="shared" si="90"/>
        <v>0.73127045889691811</v>
      </c>
      <c r="AP314" t="str">
        <f>IFERROR(VLOOKUP($B314,Miljövärden!$B$2:$H$550,7,FALSE),"Nej, saknas")</f>
        <v>Ja</v>
      </c>
      <c r="AQ314" t="str">
        <f>IFERROR(VLOOKUP($B314,Miljövärden!$B$2:$H$550,6,FALSE),"Nej, saknas")</f>
        <v>Ja</v>
      </c>
      <c r="AU314">
        <f t="shared" si="91"/>
        <v>3.66</v>
      </c>
      <c r="AV314">
        <f t="shared" si="92"/>
        <v>0</v>
      </c>
      <c r="AW314">
        <f t="shared" si="93"/>
        <v>126.35</v>
      </c>
      <c r="AX314">
        <f t="shared" si="94"/>
        <v>0</v>
      </c>
      <c r="AZ314">
        <f t="shared" si="95"/>
        <v>127.28999999999999</v>
      </c>
      <c r="BC314">
        <f t="shared" si="96"/>
        <v>0</v>
      </c>
      <c r="BD314">
        <f t="shared" si="97"/>
        <v>0</v>
      </c>
      <c r="BE314">
        <f t="shared" si="98"/>
        <v>127.28999999999999</v>
      </c>
      <c r="BF314">
        <f t="shared" si="99"/>
        <v>30.96</v>
      </c>
      <c r="BG314">
        <f t="shared" si="100"/>
        <v>3.66</v>
      </c>
      <c r="BH314">
        <f>VLOOKUP(B314,Miljö!$B$1:$I$482,MATCH("Fossilandel för ursprungspecificerad el ()",Miljö!$B$1:$I$1,0),FALSE)</f>
        <v>0</v>
      </c>
      <c r="BI314">
        <f>VLOOKUP(B314,Miljö!$B$1:$BX$482,MATCH("Kärnkraftsandel för ursprungsspecificerad el ()",Miljö!$B$1:$O$1,0),FALSE)</f>
        <v>0</v>
      </c>
      <c r="BJ314">
        <f t="shared" si="101"/>
        <v>0</v>
      </c>
      <c r="BK314" t="str">
        <f>VLOOKUP(B314,Miljö!$B$1:$O$482,MATCH("Fossil andel i procent (%)",Miljö!$B$1:$O$1,0),FALSE)</f>
        <v>ET</v>
      </c>
      <c r="BL314">
        <f t="shared" si="102"/>
        <v>161.91</v>
      </c>
      <c r="BO314" s="289">
        <f t="shared" si="103"/>
        <v>0</v>
      </c>
      <c r="BP314" s="239">
        <f t="shared" si="104"/>
        <v>0</v>
      </c>
      <c r="BQ314" s="239">
        <f t="shared" si="105"/>
        <v>0.80878265703168417</v>
      </c>
      <c r="BR314" s="239">
        <f t="shared" si="106"/>
        <v>0.19121734296831575</v>
      </c>
      <c r="BS314" s="239"/>
      <c r="BT314" s="351">
        <f t="shared" si="107"/>
        <v>0.99999999999999989</v>
      </c>
      <c r="BW314" s="289">
        <f>IF(AP314="ja",VLOOKUP(B314,Miljövärden!$B$2:$H$550,MATCH("Total andel fossilt",Miljövärden!$B$2:$H$2,0),FALSE),"")</f>
        <v>0</v>
      </c>
      <c r="BZ314" s="351">
        <f t="shared" si="108"/>
        <v>0</v>
      </c>
      <c r="CA314" s="353">
        <f t="shared" si="109"/>
        <v>0</v>
      </c>
    </row>
    <row r="315" spans="1:79" x14ac:dyDescent="0.25">
      <c r="A315" s="2" t="s">
        <v>476</v>
      </c>
      <c r="B315" s="2" t="s">
        <v>478</v>
      </c>
      <c r="C315">
        <f>VLOOKUP($B315,'Tillförd energi'!$B$1:$AI$700,MATCH(C$1,'Tillförd energi'!$B$1:$AQ$1,0),FALSE)</f>
        <v>0</v>
      </c>
      <c r="D315">
        <f>VLOOKUP($B315,'Tillförd energi'!$B$1:$AI$700,MATCH(D$1,'Tillförd energi'!$B$1:$AQ$1,0),FALSE)</f>
        <v>0.01</v>
      </c>
      <c r="E315">
        <f>VLOOKUP($B315,'Tillförd energi'!$B$1:$AI$700,MATCH(E$1,'Tillförd energi'!$B$1:$AQ$1,0),FALSE)</f>
        <v>0</v>
      </c>
      <c r="F315">
        <f>VLOOKUP($B315,'Tillförd energi'!$B$1:$AI$700,MATCH(F$1,'Tillförd energi'!$B$1:$AQ$1,0),FALSE)</f>
        <v>0</v>
      </c>
      <c r="G315">
        <f>VLOOKUP($B315,'Tillförd energi'!$B$1:$AI$700,MATCH(G$1,'Tillförd energi'!$B$1:$AQ$1,0),FALSE)</f>
        <v>0</v>
      </c>
      <c r="H315">
        <f>VLOOKUP($B315,'Tillförd energi'!$B$1:$AI$700,MATCH(H$1,'Tillförd energi'!$B$1:$AQ$1,0),FALSE)</f>
        <v>0</v>
      </c>
      <c r="I315">
        <f>VLOOKUP($B315,'Tillförd energi'!$B$1:$AI$700,MATCH(I$1,'Tillförd energi'!$B$1:$AQ$1,0),FALSE)</f>
        <v>0</v>
      </c>
      <c r="J315">
        <f>VLOOKUP($B315,'Tillförd energi'!$B$1:$AI$700,MATCH(J$1,'Tillförd energi'!$B$1:$AQ$1,0),FALSE)</f>
        <v>0</v>
      </c>
      <c r="K315">
        <f>VLOOKUP($B315,'Tillförd energi'!$B$1:$AI$700,MATCH(K$1,'Tillförd energi'!$B$1:$AQ$1,0),FALSE)</f>
        <v>0</v>
      </c>
      <c r="L315">
        <f>VLOOKUP($B315,'Tillförd energi'!$B$1:$AI$700,MATCH(L$1,'Tillförd energi'!$B$1:$AQ$1,0),FALSE)</f>
        <v>0</v>
      </c>
      <c r="M315">
        <f>VLOOKUP($B315,'Tillförd energi'!$B$1:$AI$700,MATCH(M$1,'Tillförd energi'!$B$1:$AQ$1,0),FALSE)</f>
        <v>7.46</v>
      </c>
      <c r="N315">
        <f>VLOOKUP($B315,'Tillförd energi'!$B$1:$AI$700,MATCH(N$1,'Tillförd energi'!$B$1:$AQ$1,0),FALSE)</f>
        <v>3.73</v>
      </c>
      <c r="O315">
        <f>VLOOKUP($B315,'Tillförd energi'!$B$1:$AI$700,MATCH(O$1,'Tillförd energi'!$B$1:$AQ$1,0),FALSE)</f>
        <v>8.6300000000000008</v>
      </c>
      <c r="P315">
        <f>VLOOKUP($B315,'Tillförd energi'!$B$1:$AI$700,MATCH(P$1,'Tillförd energi'!$B$1:$AQ$1,0),FALSE)</f>
        <v>3.5</v>
      </c>
      <c r="Q315">
        <f>VLOOKUP($B315,'Tillförd energi'!$B$1:$AI$700,MATCH(Q$1,'Tillförd energi'!$B$1:$AQ$1,0),FALSE)</f>
        <v>0</v>
      </c>
      <c r="R315">
        <f>VLOOKUP($B315,'Tillförd energi'!$B$1:$AI$700,MATCH(R$1,'Tillförd energi'!$B$1:$AQ$1,0),FALSE)</f>
        <v>0</v>
      </c>
      <c r="S315">
        <f>VLOOKUP($B315,'Tillförd energi'!$B$1:$AI$700,MATCH(S$1,'Tillförd energi'!$B$1:$AQ$1,0),FALSE)</f>
        <v>0</v>
      </c>
      <c r="T315">
        <f>VLOOKUP($B315,'Tillförd energi'!$B$1:$AI$700,MATCH(T$1,'Tillförd energi'!$B$1:$AQ$1,0),FALSE)</f>
        <v>0</v>
      </c>
      <c r="U315">
        <f>VLOOKUP($B315,'Tillförd energi'!$B$1:$AI$700,MATCH(U$1,'Tillförd energi'!$B$1:$AQ$1,0),FALSE)</f>
        <v>0</v>
      </c>
      <c r="V315">
        <f>VLOOKUP($B315,'Tillförd energi'!$B$1:$AI$700,MATCH(V$1,'Tillförd energi'!$B$1:$AQ$1,0),FALSE)</f>
        <v>0</v>
      </c>
      <c r="W315">
        <f>VLOOKUP($B315,'Tillförd energi'!$B$1:$AI$700,MATCH(W$1,'Tillförd energi'!$B$1:$AQ$1,0),FALSE)</f>
        <v>0.25</v>
      </c>
      <c r="X315">
        <f>VLOOKUP($B315,'Tillförd energi'!$B$1:$AI$700,MATCH(X$1,'Tillförd energi'!$B$1:$AQ$1,0),FALSE)</f>
        <v>0</v>
      </c>
      <c r="Y315">
        <f>VLOOKUP($B315,'Tillförd energi'!$B$1:$AI$700,MATCH(Y$1,'Tillförd energi'!$B$1:$AQ$1,0),FALSE)</f>
        <v>0</v>
      </c>
      <c r="Z315">
        <f>VLOOKUP($B315,'Tillförd energi'!$B$1:$AI$700,MATCH(Z$1,'Tillförd energi'!$B$1:$AQ$1,0),FALSE)</f>
        <v>0</v>
      </c>
      <c r="AA315">
        <f>VLOOKUP($B315,'Tillförd energi'!$B$1:$AI$700,MATCH(AA$1,'Tillförd energi'!$B$1:$AQ$1,0),FALSE)</f>
        <v>0</v>
      </c>
      <c r="AB315">
        <f>VLOOKUP($B315,'Tillförd energi'!$B$1:$AI$700,MATCH(AB$1,'Tillförd energi'!$B$1:$AQ$1,0),FALSE)</f>
        <v>0</v>
      </c>
      <c r="AC315">
        <f>VLOOKUP($B315,'Tillförd energi'!$B$1:$AI$700,MATCH(AC$1,'Tillförd energi'!$B$1:$AQ$1,0),FALSE)</f>
        <v>5.09</v>
      </c>
      <c r="AD315">
        <f>VLOOKUP($B315,'Tillförd energi'!$B$1:$AI$700,MATCH(AD$1,'Tillförd energi'!$B$1:$AQ$1,0),FALSE)</f>
        <v>0</v>
      </c>
      <c r="AE315">
        <f>VLOOKUP($B315,'Tillförd energi'!$B$1:$AI$700,MATCH(AE$1,'Tillförd energi'!$B$1:$AQ$1,0),FALSE)</f>
        <v>0</v>
      </c>
      <c r="AF315">
        <f>VLOOKUP($B315,'Tillförd energi'!$B$1:$AI$700,MATCH(AF$1,'Tillförd energi'!$B$1:$AQ$1,0),FALSE)</f>
        <v>0.8</v>
      </c>
      <c r="AG315">
        <f>IFERROR(VLOOKUP(B315,Miljö!$B$1:$AC$550,MATCH("Köpt mängd produktionsspecifik fjärrvärme:",Miljö!$B$1:$AC$1,0),FALSE)/1,0)</f>
        <v>0</v>
      </c>
      <c r="AI315">
        <f t="shared" si="88"/>
        <v>29.47</v>
      </c>
      <c r="AJ315">
        <f t="shared" si="89"/>
        <v>29.47</v>
      </c>
      <c r="AK315">
        <f>IF(ISERROR(1/VLOOKUP($B315,Leveranser!$B$1:$S$500,MATCH("såld värme (gwh)",Leveranser!$B$1:$S$1,0),FALSE)),"",VLOOKUP($B315,Leveranser!$B$1:$S$500,MATCH("såld värme (gwh)",Leveranser!$B$1:$S$1,0),FALSE))</f>
        <v>20.86</v>
      </c>
      <c r="AL315">
        <f>VLOOKUP($B315,Leveranser!$B$1:$Y$500,MATCH("Totalt såld fjärrvärme till andra fjärrvärmeföretag",Leveranser!$B$1:$AA$1,0),FALSE)</f>
        <v>0</v>
      </c>
      <c r="AM315">
        <f>IF(ISERROR(1/VLOOKUP($B315,Miljö!$B$1:$S$500,MATCH("Såld mängd produktionsspecifik fjärrvärme (GWh)",Miljö!$B$1:$R$1,0),FALSE)),0,VLOOKUP($B315,Miljö!$B$1:$S$500,MATCH("Såld mängd produktionsspecifik fjärrvärme (GWh)",Miljö!$B$1:$R$1,0),FALSE))</f>
        <v>0</v>
      </c>
      <c r="AN315" s="239">
        <f t="shared" si="90"/>
        <v>0.70783847980997627</v>
      </c>
      <c r="AP315" t="str">
        <f>IFERROR(VLOOKUP($B315,Miljövärden!$B$2:$H$550,7,FALSE),"Nej, saknas")</f>
        <v>Ja</v>
      </c>
      <c r="AQ315" t="str">
        <f>IFERROR(VLOOKUP($B315,Miljövärden!$B$2:$H$550,6,FALSE),"Nej, saknas")</f>
        <v>Ja</v>
      </c>
      <c r="AU315">
        <f t="shared" si="91"/>
        <v>0.8</v>
      </c>
      <c r="AV315">
        <f t="shared" si="92"/>
        <v>0</v>
      </c>
      <c r="AW315">
        <f t="shared" si="93"/>
        <v>23.32</v>
      </c>
      <c r="AX315">
        <f t="shared" si="94"/>
        <v>0</v>
      </c>
      <c r="AZ315">
        <f t="shared" si="95"/>
        <v>23.57</v>
      </c>
      <c r="BC315">
        <f t="shared" si="96"/>
        <v>0.01</v>
      </c>
      <c r="BD315">
        <f t="shared" si="97"/>
        <v>0</v>
      </c>
      <c r="BE315">
        <f t="shared" si="98"/>
        <v>23.57</v>
      </c>
      <c r="BF315">
        <f t="shared" si="99"/>
        <v>5.09</v>
      </c>
      <c r="BG315">
        <f t="shared" si="100"/>
        <v>0.8</v>
      </c>
      <c r="BH315">
        <f>VLOOKUP(B315,Miljö!$B$1:$I$482,MATCH("Fossilandel för ursprungspecificerad el ()",Miljö!$B$1:$I$1,0),FALSE)</f>
        <v>0</v>
      </c>
      <c r="BI315">
        <f>VLOOKUP(B315,Miljö!$B$1:$BX$482,MATCH("Kärnkraftsandel för ursprungsspecificerad el ()",Miljö!$B$1:$O$1,0),FALSE)</f>
        <v>0</v>
      </c>
      <c r="BJ315">
        <f t="shared" si="101"/>
        <v>0</v>
      </c>
      <c r="BK315" t="str">
        <f>VLOOKUP(B315,Miljö!$B$1:$O$482,MATCH("Fossil andel i procent (%)",Miljö!$B$1:$O$1,0),FALSE)</f>
        <v>ET</v>
      </c>
      <c r="BL315">
        <f t="shared" si="102"/>
        <v>29.470000000000002</v>
      </c>
      <c r="BO315" s="289">
        <f t="shared" si="103"/>
        <v>3.39328130302002E-4</v>
      </c>
      <c r="BP315" s="239">
        <f t="shared" si="104"/>
        <v>0</v>
      </c>
      <c r="BQ315" s="239">
        <f t="shared" si="105"/>
        <v>0.82694265354597896</v>
      </c>
      <c r="BR315" s="239">
        <f t="shared" si="106"/>
        <v>0.17271801832371902</v>
      </c>
      <c r="BS315" s="239"/>
      <c r="BT315" s="351">
        <f t="shared" si="107"/>
        <v>1</v>
      </c>
      <c r="BW315" s="289">
        <f>IF(AP315="ja",VLOOKUP(B315,Miljövärden!$B$2:$H$550,MATCH("Total andel fossilt",Miljövärden!$B$2:$H$2,0),FALSE),"")</f>
        <v>3.3932800000000001E-4</v>
      </c>
      <c r="BZ315" s="351">
        <f t="shared" si="108"/>
        <v>-1.3030200198991745E-10</v>
      </c>
      <c r="CA315" s="353">
        <f t="shared" si="109"/>
        <v>0</v>
      </c>
    </row>
    <row r="316" spans="1:79" x14ac:dyDescent="0.25">
      <c r="A316" s="2" t="s">
        <v>476</v>
      </c>
      <c r="B316" s="2" t="s">
        <v>479</v>
      </c>
      <c r="C316">
        <f>VLOOKUP($B316,'Tillförd energi'!$B$1:$AI$700,MATCH(C$1,'Tillförd energi'!$B$1:$AQ$1,0),FALSE)</f>
        <v>0</v>
      </c>
      <c r="D316">
        <f>VLOOKUP($B316,'Tillförd energi'!$B$1:$AI$700,MATCH(D$1,'Tillförd energi'!$B$1:$AQ$1,0),FALSE)</f>
        <v>0.28999999999999998</v>
      </c>
      <c r="E316">
        <f>VLOOKUP($B316,'Tillförd energi'!$B$1:$AI$700,MATCH(E$1,'Tillförd energi'!$B$1:$AQ$1,0),FALSE)</f>
        <v>0</v>
      </c>
      <c r="F316">
        <f>VLOOKUP($B316,'Tillförd energi'!$B$1:$AI$700,MATCH(F$1,'Tillförd energi'!$B$1:$AQ$1,0),FALSE)</f>
        <v>0</v>
      </c>
      <c r="G316">
        <f>VLOOKUP($B316,'Tillförd energi'!$B$1:$AI$700,MATCH(G$1,'Tillförd energi'!$B$1:$AQ$1,0),FALSE)</f>
        <v>0</v>
      </c>
      <c r="H316">
        <f>VLOOKUP($B316,'Tillförd energi'!$B$1:$AI$700,MATCH(H$1,'Tillförd energi'!$B$1:$AQ$1,0),FALSE)</f>
        <v>0</v>
      </c>
      <c r="I316">
        <f>VLOOKUP($B316,'Tillförd energi'!$B$1:$AI$700,MATCH(I$1,'Tillförd energi'!$B$1:$AQ$1,0),FALSE)</f>
        <v>0</v>
      </c>
      <c r="J316">
        <f>VLOOKUP($B316,'Tillförd energi'!$B$1:$AI$700,MATCH(J$1,'Tillförd energi'!$B$1:$AQ$1,0),FALSE)</f>
        <v>0</v>
      </c>
      <c r="K316">
        <f>VLOOKUP($B316,'Tillförd energi'!$B$1:$AI$700,MATCH(K$1,'Tillförd energi'!$B$1:$AQ$1,0),FALSE)</f>
        <v>0</v>
      </c>
      <c r="L316">
        <f>VLOOKUP($B316,'Tillförd energi'!$B$1:$AI$700,MATCH(L$1,'Tillförd energi'!$B$1:$AQ$1,0),FALSE)</f>
        <v>0</v>
      </c>
      <c r="M316">
        <f>VLOOKUP($B316,'Tillförd energi'!$B$1:$AI$700,MATCH(M$1,'Tillförd energi'!$B$1:$AQ$1,0),FALSE)</f>
        <v>0</v>
      </c>
      <c r="N316">
        <f>VLOOKUP($B316,'Tillförd energi'!$B$1:$AI$700,MATCH(N$1,'Tillförd energi'!$B$1:$AQ$1,0),FALSE)</f>
        <v>0.85</v>
      </c>
      <c r="O316">
        <f>VLOOKUP($B316,'Tillförd energi'!$B$1:$AI$700,MATCH(O$1,'Tillförd energi'!$B$1:$AQ$1,0),FALSE)</f>
        <v>0.21</v>
      </c>
      <c r="P316">
        <f>VLOOKUP($B316,'Tillförd energi'!$B$1:$AI$700,MATCH(P$1,'Tillförd energi'!$B$1:$AQ$1,0),FALSE)</f>
        <v>9.57</v>
      </c>
      <c r="Q316">
        <f>VLOOKUP($B316,'Tillförd energi'!$B$1:$AI$700,MATCH(Q$1,'Tillförd energi'!$B$1:$AQ$1,0),FALSE)</f>
        <v>0</v>
      </c>
      <c r="R316">
        <f>VLOOKUP($B316,'Tillförd energi'!$B$1:$AI$700,MATCH(R$1,'Tillförd energi'!$B$1:$AQ$1,0),FALSE)</f>
        <v>0</v>
      </c>
      <c r="S316">
        <f>VLOOKUP($B316,'Tillförd energi'!$B$1:$AI$700,MATCH(S$1,'Tillförd energi'!$B$1:$AQ$1,0),FALSE)</f>
        <v>0</v>
      </c>
      <c r="T316">
        <f>VLOOKUP($B316,'Tillförd energi'!$B$1:$AI$700,MATCH(T$1,'Tillförd energi'!$B$1:$AQ$1,0),FALSE)</f>
        <v>0</v>
      </c>
      <c r="U316">
        <f>VLOOKUP($B316,'Tillförd energi'!$B$1:$AI$700,MATCH(U$1,'Tillförd energi'!$B$1:$AQ$1,0),FALSE)</f>
        <v>0</v>
      </c>
      <c r="V316">
        <f>VLOOKUP($B316,'Tillförd energi'!$B$1:$AI$700,MATCH(V$1,'Tillförd energi'!$B$1:$AQ$1,0),FALSE)</f>
        <v>0</v>
      </c>
      <c r="W316">
        <f>VLOOKUP($B316,'Tillförd energi'!$B$1:$AI$700,MATCH(W$1,'Tillförd energi'!$B$1:$AQ$1,0),FALSE)</f>
        <v>0</v>
      </c>
      <c r="X316">
        <f>VLOOKUP($B316,'Tillförd energi'!$B$1:$AI$700,MATCH(X$1,'Tillförd energi'!$B$1:$AQ$1,0),FALSE)</f>
        <v>0</v>
      </c>
      <c r="Y316">
        <f>VLOOKUP($B316,'Tillförd energi'!$B$1:$AI$700,MATCH(Y$1,'Tillförd energi'!$B$1:$AQ$1,0),FALSE)</f>
        <v>0</v>
      </c>
      <c r="Z316">
        <f>VLOOKUP($B316,'Tillförd energi'!$B$1:$AI$700,MATCH(Z$1,'Tillförd energi'!$B$1:$AQ$1,0),FALSE)</f>
        <v>0</v>
      </c>
      <c r="AA316">
        <f>VLOOKUP($B316,'Tillförd energi'!$B$1:$AI$700,MATCH(AA$1,'Tillförd energi'!$B$1:$AQ$1,0),FALSE)</f>
        <v>0</v>
      </c>
      <c r="AB316">
        <f>VLOOKUP($B316,'Tillförd energi'!$B$1:$AI$700,MATCH(AB$1,'Tillförd energi'!$B$1:$AQ$1,0),FALSE)</f>
        <v>0</v>
      </c>
      <c r="AC316">
        <f>VLOOKUP($B316,'Tillförd energi'!$B$1:$AI$700,MATCH(AC$1,'Tillförd energi'!$B$1:$AQ$1,0),FALSE)</f>
        <v>1.61</v>
      </c>
      <c r="AD316">
        <f>VLOOKUP($B316,'Tillförd energi'!$B$1:$AI$700,MATCH(AD$1,'Tillförd energi'!$B$1:$AQ$1,0),FALSE)</f>
        <v>0</v>
      </c>
      <c r="AE316">
        <f>VLOOKUP($B316,'Tillförd energi'!$B$1:$AI$700,MATCH(AE$1,'Tillförd energi'!$B$1:$AQ$1,0),FALSE)</f>
        <v>0</v>
      </c>
      <c r="AF316">
        <f>VLOOKUP($B316,'Tillförd energi'!$B$1:$AI$700,MATCH(AF$1,'Tillförd energi'!$B$1:$AQ$1,0),FALSE)</f>
        <v>0.27</v>
      </c>
      <c r="AG316">
        <f>IFERROR(VLOOKUP(B316,Miljö!$B$1:$AC$550,MATCH("Köpt mängd produktionsspecifik fjärrvärme:",Miljö!$B$1:$AC$1,0),FALSE)/1,0)</f>
        <v>0</v>
      </c>
      <c r="AI316">
        <f t="shared" si="88"/>
        <v>12.799999999999999</v>
      </c>
      <c r="AJ316">
        <f t="shared" si="89"/>
        <v>12.799999999999999</v>
      </c>
      <c r="AK316">
        <f>IF(ISERROR(1/VLOOKUP($B316,Leveranser!$B$1:$S$500,MATCH("såld värme (gwh)",Leveranser!$B$1:$S$1,0),FALSE)),"",VLOOKUP($B316,Leveranser!$B$1:$S$500,MATCH("såld värme (gwh)",Leveranser!$B$1:$S$1,0),FALSE))</f>
        <v>8.91</v>
      </c>
      <c r="AL316">
        <f>VLOOKUP($B316,Leveranser!$B$1:$Y$500,MATCH("Totalt såld fjärrvärme till andra fjärrvärmeföretag",Leveranser!$B$1:$AA$1,0),FALSE)</f>
        <v>0</v>
      </c>
      <c r="AM316">
        <f>IF(ISERROR(1/VLOOKUP($B316,Miljö!$B$1:$S$500,MATCH("Såld mängd produktionsspecifik fjärrvärme (GWh)",Miljö!$B$1:$R$1,0),FALSE)),0,VLOOKUP($B316,Miljö!$B$1:$S$500,MATCH("Såld mängd produktionsspecifik fjärrvärme (GWh)",Miljö!$B$1:$R$1,0),FALSE))</f>
        <v>0</v>
      </c>
      <c r="AN316" s="239">
        <f t="shared" si="90"/>
        <v>0.69609375000000007</v>
      </c>
      <c r="AP316" t="str">
        <f>IFERROR(VLOOKUP($B316,Miljövärden!$B$2:$H$550,7,FALSE),"Nej, saknas")</f>
        <v>Ja</v>
      </c>
      <c r="AQ316" t="str">
        <f>IFERROR(VLOOKUP($B316,Miljövärden!$B$2:$H$550,6,FALSE),"Nej, saknas")</f>
        <v>Ja</v>
      </c>
      <c r="AU316">
        <f t="shared" si="91"/>
        <v>0.27</v>
      </c>
      <c r="AV316">
        <f t="shared" si="92"/>
        <v>0</v>
      </c>
      <c r="AW316">
        <f t="shared" si="93"/>
        <v>10.63</v>
      </c>
      <c r="AX316">
        <f t="shared" si="94"/>
        <v>0</v>
      </c>
      <c r="AZ316">
        <f t="shared" si="95"/>
        <v>10.63</v>
      </c>
      <c r="BC316">
        <f t="shared" si="96"/>
        <v>0.28999999999999998</v>
      </c>
      <c r="BD316">
        <f t="shared" si="97"/>
        <v>0</v>
      </c>
      <c r="BE316">
        <f t="shared" si="98"/>
        <v>10.63</v>
      </c>
      <c r="BF316">
        <f t="shared" si="99"/>
        <v>1.61</v>
      </c>
      <c r="BG316">
        <f t="shared" si="100"/>
        <v>0.27</v>
      </c>
      <c r="BH316">
        <f>VLOOKUP(B316,Miljö!$B$1:$I$482,MATCH("Fossilandel för ursprungspecificerad el ()",Miljö!$B$1:$I$1,0),FALSE)</f>
        <v>0</v>
      </c>
      <c r="BI316">
        <f>VLOOKUP(B316,Miljö!$B$1:$BX$482,MATCH("Kärnkraftsandel för ursprungsspecificerad el ()",Miljö!$B$1:$O$1,0),FALSE)</f>
        <v>0</v>
      </c>
      <c r="BJ316">
        <f t="shared" si="101"/>
        <v>0</v>
      </c>
      <c r="BK316" t="str">
        <f>VLOOKUP(B316,Miljö!$B$1:$O$482,MATCH("Fossil andel i procent (%)",Miljö!$B$1:$O$1,0),FALSE)</f>
        <v>ET</v>
      </c>
      <c r="BL316">
        <f t="shared" si="102"/>
        <v>12.799999999999999</v>
      </c>
      <c r="BO316" s="289">
        <f t="shared" si="103"/>
        <v>2.2656249999999999E-2</v>
      </c>
      <c r="BP316" s="239">
        <f t="shared" si="104"/>
        <v>0</v>
      </c>
      <c r="BQ316" s="239">
        <f t="shared" si="105"/>
        <v>0.85156250000000011</v>
      </c>
      <c r="BR316" s="239">
        <f t="shared" si="106"/>
        <v>0.12578125000000001</v>
      </c>
      <c r="BS316" s="239"/>
      <c r="BT316" s="351">
        <f t="shared" si="107"/>
        <v>1.0000000000000002</v>
      </c>
      <c r="BW316" s="289">
        <f>IF(AP316="ja",VLOOKUP(B316,Miljövärden!$B$2:$H$550,MATCH("Total andel fossilt",Miljövärden!$B$2:$H$2,0),FALSE),"")</f>
        <v>2.2656200000000001E-2</v>
      </c>
      <c r="BZ316" s="351">
        <f t="shared" si="108"/>
        <v>-4.9999999997968336E-8</v>
      </c>
      <c r="CA316" s="353">
        <f t="shared" si="109"/>
        <v>0</v>
      </c>
    </row>
    <row r="317" spans="1:79" x14ac:dyDescent="0.25">
      <c r="A317" s="2" t="s">
        <v>476</v>
      </c>
      <c r="B317" s="2" t="s">
        <v>480</v>
      </c>
      <c r="C317">
        <f>VLOOKUP($B317,'Tillförd energi'!$B$1:$AI$700,MATCH(C$1,'Tillförd energi'!$B$1:$AQ$1,0),FALSE)</f>
        <v>0</v>
      </c>
      <c r="D317">
        <f>VLOOKUP($B317,'Tillförd energi'!$B$1:$AI$700,MATCH(D$1,'Tillförd energi'!$B$1:$AQ$1,0),FALSE)</f>
        <v>0.37</v>
      </c>
      <c r="E317">
        <f>VLOOKUP($B317,'Tillförd energi'!$B$1:$AI$700,MATCH(E$1,'Tillförd energi'!$B$1:$AQ$1,0),FALSE)</f>
        <v>0</v>
      </c>
      <c r="F317">
        <f>VLOOKUP($B317,'Tillförd energi'!$B$1:$AI$700,MATCH(F$1,'Tillförd energi'!$B$1:$AQ$1,0),FALSE)</f>
        <v>0</v>
      </c>
      <c r="G317">
        <f>VLOOKUP($B317,'Tillförd energi'!$B$1:$AI$700,MATCH(G$1,'Tillförd energi'!$B$1:$AQ$1,0),FALSE)</f>
        <v>0</v>
      </c>
      <c r="H317">
        <f>VLOOKUP($B317,'Tillförd energi'!$B$1:$AI$700,MATCH(H$1,'Tillförd energi'!$B$1:$AQ$1,0),FALSE)</f>
        <v>0</v>
      </c>
      <c r="I317">
        <f>VLOOKUP($B317,'Tillförd energi'!$B$1:$AI$700,MATCH(I$1,'Tillförd energi'!$B$1:$AQ$1,0),FALSE)</f>
        <v>0</v>
      </c>
      <c r="J317">
        <f>VLOOKUP($B317,'Tillförd energi'!$B$1:$AI$700,MATCH(J$1,'Tillförd energi'!$B$1:$AQ$1,0),FALSE)</f>
        <v>0</v>
      </c>
      <c r="K317">
        <f>VLOOKUP($B317,'Tillförd energi'!$B$1:$AI$700,MATCH(K$1,'Tillförd energi'!$B$1:$AQ$1,0),FALSE)</f>
        <v>0</v>
      </c>
      <c r="L317">
        <f>VLOOKUP($B317,'Tillförd energi'!$B$1:$AI$700,MATCH(L$1,'Tillförd energi'!$B$1:$AQ$1,0),FALSE)</f>
        <v>0</v>
      </c>
      <c r="M317">
        <f>VLOOKUP($B317,'Tillförd energi'!$B$1:$AI$700,MATCH(M$1,'Tillförd energi'!$B$1:$AQ$1,0),FALSE)</f>
        <v>15.08</v>
      </c>
      <c r="N317">
        <f>VLOOKUP($B317,'Tillförd energi'!$B$1:$AI$700,MATCH(N$1,'Tillförd energi'!$B$1:$AQ$1,0),FALSE)</f>
        <v>0.91</v>
      </c>
      <c r="O317">
        <f>VLOOKUP($B317,'Tillförd energi'!$B$1:$AI$700,MATCH(O$1,'Tillförd energi'!$B$1:$AQ$1,0),FALSE)</f>
        <v>0</v>
      </c>
      <c r="P317">
        <f>VLOOKUP($B317,'Tillförd energi'!$B$1:$AI$700,MATCH(P$1,'Tillförd energi'!$B$1:$AQ$1,0),FALSE)</f>
        <v>29.7</v>
      </c>
      <c r="Q317">
        <f>VLOOKUP($B317,'Tillförd energi'!$B$1:$AI$700,MATCH(Q$1,'Tillförd energi'!$B$1:$AQ$1,0),FALSE)</f>
        <v>0</v>
      </c>
      <c r="R317">
        <f>VLOOKUP($B317,'Tillförd energi'!$B$1:$AI$700,MATCH(R$1,'Tillförd energi'!$B$1:$AQ$1,0),FALSE)</f>
        <v>0</v>
      </c>
      <c r="S317">
        <f>VLOOKUP($B317,'Tillförd energi'!$B$1:$AI$700,MATCH(S$1,'Tillförd energi'!$B$1:$AQ$1,0),FALSE)</f>
        <v>0</v>
      </c>
      <c r="T317">
        <f>VLOOKUP($B317,'Tillförd energi'!$B$1:$AI$700,MATCH(T$1,'Tillförd energi'!$B$1:$AQ$1,0),FALSE)</f>
        <v>0</v>
      </c>
      <c r="U317">
        <f>VLOOKUP($B317,'Tillförd energi'!$B$1:$AI$700,MATCH(U$1,'Tillförd energi'!$B$1:$AQ$1,0),FALSE)</f>
        <v>0</v>
      </c>
      <c r="V317">
        <f>VLOOKUP($B317,'Tillförd energi'!$B$1:$AI$700,MATCH(V$1,'Tillförd energi'!$B$1:$AQ$1,0),FALSE)</f>
        <v>0</v>
      </c>
      <c r="W317">
        <f>VLOOKUP($B317,'Tillförd energi'!$B$1:$AI$700,MATCH(W$1,'Tillförd energi'!$B$1:$AQ$1,0),FALSE)</f>
        <v>1.87</v>
      </c>
      <c r="X317">
        <f>VLOOKUP($B317,'Tillförd energi'!$B$1:$AI$700,MATCH(X$1,'Tillförd energi'!$B$1:$AQ$1,0),FALSE)</f>
        <v>0</v>
      </c>
      <c r="Y317">
        <f>VLOOKUP($B317,'Tillförd energi'!$B$1:$AI$700,MATCH(Y$1,'Tillförd energi'!$B$1:$AQ$1,0),FALSE)</f>
        <v>0</v>
      </c>
      <c r="Z317">
        <f>VLOOKUP($B317,'Tillförd energi'!$B$1:$AI$700,MATCH(Z$1,'Tillförd energi'!$B$1:$AQ$1,0),FALSE)</f>
        <v>0</v>
      </c>
      <c r="AA317">
        <f>VLOOKUP($B317,'Tillförd energi'!$B$1:$AI$700,MATCH(AA$1,'Tillförd energi'!$B$1:$AQ$1,0),FALSE)</f>
        <v>0</v>
      </c>
      <c r="AB317">
        <f>VLOOKUP($B317,'Tillförd energi'!$B$1:$AI$700,MATCH(AB$1,'Tillförd energi'!$B$1:$AQ$1,0),FALSE)</f>
        <v>0</v>
      </c>
      <c r="AC317">
        <f>VLOOKUP($B317,'Tillförd energi'!$B$1:$AI$700,MATCH(AC$1,'Tillförd energi'!$B$1:$AQ$1,0),FALSE)</f>
        <v>6.22</v>
      </c>
      <c r="AD317">
        <f>VLOOKUP($B317,'Tillförd energi'!$B$1:$AI$700,MATCH(AD$1,'Tillförd energi'!$B$1:$AQ$1,0),FALSE)</f>
        <v>0</v>
      </c>
      <c r="AE317">
        <f>VLOOKUP($B317,'Tillförd energi'!$B$1:$AI$700,MATCH(AE$1,'Tillförd energi'!$B$1:$AQ$1,0),FALSE)</f>
        <v>0</v>
      </c>
      <c r="AF317">
        <f>VLOOKUP($B317,'Tillförd energi'!$B$1:$AI$700,MATCH(AF$1,'Tillförd energi'!$B$1:$AQ$1,0),FALSE)</f>
        <v>1.01</v>
      </c>
      <c r="AG317">
        <f>IFERROR(VLOOKUP(B317,Miljö!$B$1:$AC$550,MATCH("Köpt mängd produktionsspecifik fjärrvärme:",Miljö!$B$1:$AC$1,0),FALSE)/1,0)</f>
        <v>0</v>
      </c>
      <c r="AI317">
        <f t="shared" si="88"/>
        <v>55.16</v>
      </c>
      <c r="AJ317">
        <f t="shared" si="89"/>
        <v>55.16</v>
      </c>
      <c r="AK317">
        <f>IF(ISERROR(1/VLOOKUP($B317,Leveranser!$B$1:$S$500,MATCH("såld värme (gwh)",Leveranser!$B$1:$S$1,0),FALSE)),"",VLOOKUP($B317,Leveranser!$B$1:$S$500,MATCH("såld värme (gwh)",Leveranser!$B$1:$S$1,0),FALSE))</f>
        <v>41.34</v>
      </c>
      <c r="AL317">
        <f>VLOOKUP($B317,Leveranser!$B$1:$Y$500,MATCH("Totalt såld fjärrvärme till andra fjärrvärmeföretag",Leveranser!$B$1:$AA$1,0),FALSE)</f>
        <v>0</v>
      </c>
      <c r="AM317">
        <f>IF(ISERROR(1/VLOOKUP($B317,Miljö!$B$1:$S$500,MATCH("Såld mängd produktionsspecifik fjärrvärme (GWh)",Miljö!$B$1:$R$1,0),FALSE)),0,VLOOKUP($B317,Miljö!$B$1:$S$500,MATCH("Såld mängd produktionsspecifik fjärrvärme (GWh)",Miljö!$B$1:$R$1,0),FALSE))</f>
        <v>0</v>
      </c>
      <c r="AN317" s="239">
        <f t="shared" si="90"/>
        <v>0.74945612762871661</v>
      </c>
      <c r="AP317" t="str">
        <f>IFERROR(VLOOKUP($B317,Miljövärden!$B$2:$H$550,7,FALSE),"Nej, saknas")</f>
        <v>Ja</v>
      </c>
      <c r="AQ317" t="str">
        <f>IFERROR(VLOOKUP($B317,Miljövärden!$B$2:$H$550,6,FALSE),"Nej, saknas")</f>
        <v>Ja</v>
      </c>
      <c r="AU317">
        <f t="shared" si="91"/>
        <v>1.01</v>
      </c>
      <c r="AV317">
        <f t="shared" si="92"/>
        <v>0</v>
      </c>
      <c r="AW317">
        <f t="shared" si="93"/>
        <v>45.69</v>
      </c>
      <c r="AX317">
        <f t="shared" si="94"/>
        <v>0</v>
      </c>
      <c r="AZ317">
        <f t="shared" si="95"/>
        <v>47.559999999999995</v>
      </c>
      <c r="BC317">
        <f t="shared" si="96"/>
        <v>0.37</v>
      </c>
      <c r="BD317">
        <f t="shared" si="97"/>
        <v>0</v>
      </c>
      <c r="BE317">
        <f t="shared" si="98"/>
        <v>47.559999999999995</v>
      </c>
      <c r="BF317">
        <f t="shared" si="99"/>
        <v>6.22</v>
      </c>
      <c r="BG317">
        <f t="shared" si="100"/>
        <v>1.01</v>
      </c>
      <c r="BH317">
        <f>VLOOKUP(B317,Miljö!$B$1:$I$482,MATCH("Fossilandel för ursprungspecificerad el ()",Miljö!$B$1:$I$1,0),FALSE)</f>
        <v>0</v>
      </c>
      <c r="BI317">
        <f>VLOOKUP(B317,Miljö!$B$1:$BX$482,MATCH("Kärnkraftsandel för ursprungsspecificerad el ()",Miljö!$B$1:$O$1,0),FALSE)</f>
        <v>0</v>
      </c>
      <c r="BJ317">
        <f t="shared" si="101"/>
        <v>0</v>
      </c>
      <c r="BK317" t="str">
        <f>VLOOKUP(B317,Miljö!$B$1:$O$482,MATCH("Fossil andel i procent (%)",Miljö!$B$1:$O$1,0),FALSE)</f>
        <v>ET</v>
      </c>
      <c r="BL317">
        <f t="shared" si="102"/>
        <v>55.159999999999989</v>
      </c>
      <c r="BO317" s="289">
        <f t="shared" si="103"/>
        <v>6.7077592458303133E-3</v>
      </c>
      <c r="BP317" s="239">
        <f t="shared" si="104"/>
        <v>0</v>
      </c>
      <c r="BQ317" s="239">
        <f t="shared" si="105"/>
        <v>0.88052936910804935</v>
      </c>
      <c r="BR317" s="239">
        <f t="shared" si="106"/>
        <v>0.11276287164612039</v>
      </c>
      <c r="BS317" s="239"/>
      <c r="BT317" s="351">
        <f t="shared" si="107"/>
        <v>1</v>
      </c>
      <c r="BW317" s="289">
        <f>IF(AP317="ja",VLOOKUP(B317,Miljövärden!$B$2:$H$550,MATCH("Total andel fossilt",Miljövärden!$B$2:$H$2,0),FALSE),"")</f>
        <v>6.7077600000000001E-3</v>
      </c>
      <c r="BZ317" s="351">
        <f t="shared" si="108"/>
        <v>7.54169686770223E-10</v>
      </c>
      <c r="CA317" s="353">
        <f t="shared" si="109"/>
        <v>0</v>
      </c>
    </row>
    <row r="318" spans="1:79" x14ac:dyDescent="0.25">
      <c r="A318" s="2" t="s">
        <v>481</v>
      </c>
      <c r="B318" s="2" t="s">
        <v>482</v>
      </c>
      <c r="C318">
        <f>VLOOKUP($B318,'Tillförd energi'!$B$1:$AI$700,MATCH(C$1,'Tillförd energi'!$B$1:$AQ$1,0),FALSE)</f>
        <v>0</v>
      </c>
      <c r="D318">
        <f>VLOOKUP($B318,'Tillförd energi'!$B$1:$AI$700,MATCH(D$1,'Tillförd energi'!$B$1:$AQ$1,0),FALSE)</f>
        <v>2E-3</v>
      </c>
      <c r="E318">
        <f>VLOOKUP($B318,'Tillförd energi'!$B$1:$AI$700,MATCH(E$1,'Tillförd energi'!$B$1:$AQ$1,0),FALSE)</f>
        <v>0</v>
      </c>
      <c r="F318">
        <f>VLOOKUP($B318,'Tillförd energi'!$B$1:$AI$700,MATCH(F$1,'Tillförd energi'!$B$1:$AQ$1,0),FALSE)</f>
        <v>0</v>
      </c>
      <c r="G318">
        <f>VLOOKUP($B318,'Tillförd energi'!$B$1:$AI$700,MATCH(G$1,'Tillförd energi'!$B$1:$AQ$1,0),FALSE)</f>
        <v>0.57099999999999995</v>
      </c>
      <c r="H318">
        <f>VLOOKUP($B318,'Tillförd energi'!$B$1:$AI$700,MATCH(H$1,'Tillförd energi'!$B$1:$AQ$1,0),FALSE)</f>
        <v>0</v>
      </c>
      <c r="I318">
        <f>VLOOKUP($B318,'Tillförd energi'!$B$1:$AI$700,MATCH(I$1,'Tillförd energi'!$B$1:$AQ$1,0),FALSE)</f>
        <v>0</v>
      </c>
      <c r="J318">
        <f>VLOOKUP($B318,'Tillförd energi'!$B$1:$AI$700,MATCH(J$1,'Tillförd energi'!$B$1:$AQ$1,0),FALSE)</f>
        <v>0</v>
      </c>
      <c r="K318">
        <f>VLOOKUP($B318,'Tillförd energi'!$B$1:$AI$700,MATCH(K$1,'Tillförd energi'!$B$1:$AQ$1,0),FALSE)</f>
        <v>0</v>
      </c>
      <c r="L318">
        <f>VLOOKUP($B318,'Tillförd energi'!$B$1:$AI$700,MATCH(L$1,'Tillförd energi'!$B$1:$AQ$1,0),FALSE)</f>
        <v>0</v>
      </c>
      <c r="M318">
        <f>VLOOKUP($B318,'Tillförd energi'!$B$1:$AI$700,MATCH(M$1,'Tillförd energi'!$B$1:$AQ$1,0),FALSE)</f>
        <v>0</v>
      </c>
      <c r="N318">
        <f>VLOOKUP($B318,'Tillförd energi'!$B$1:$AI$700,MATCH(N$1,'Tillförd energi'!$B$1:$AQ$1,0),FALSE)</f>
        <v>0</v>
      </c>
      <c r="O318">
        <f>VLOOKUP($B318,'Tillförd energi'!$B$1:$AI$700,MATCH(O$1,'Tillförd energi'!$B$1:$AQ$1,0),FALSE)</f>
        <v>0</v>
      </c>
      <c r="P318">
        <f>VLOOKUP($B318,'Tillförd energi'!$B$1:$AI$700,MATCH(P$1,'Tillförd energi'!$B$1:$AQ$1,0),FALSE)</f>
        <v>0</v>
      </c>
      <c r="Q318">
        <f>VLOOKUP($B318,'Tillförd energi'!$B$1:$AI$700,MATCH(Q$1,'Tillförd energi'!$B$1:$AQ$1,0),FALSE)</f>
        <v>0</v>
      </c>
      <c r="R318">
        <f>VLOOKUP($B318,'Tillförd energi'!$B$1:$AI$700,MATCH(R$1,'Tillförd energi'!$B$1:$AQ$1,0),FALSE)</f>
        <v>0</v>
      </c>
      <c r="S318">
        <f>VLOOKUP($B318,'Tillförd energi'!$B$1:$AI$700,MATCH(S$1,'Tillförd energi'!$B$1:$AQ$1,0),FALSE)</f>
        <v>0</v>
      </c>
      <c r="T318">
        <f>VLOOKUP($B318,'Tillförd energi'!$B$1:$AI$700,MATCH(T$1,'Tillförd energi'!$B$1:$AQ$1,0),FALSE)</f>
        <v>0</v>
      </c>
      <c r="U318">
        <f>VLOOKUP($B318,'Tillförd energi'!$B$1:$AI$700,MATCH(U$1,'Tillförd energi'!$B$1:$AQ$1,0),FALSE)</f>
        <v>0</v>
      </c>
      <c r="V318">
        <f>VLOOKUP($B318,'Tillförd energi'!$B$1:$AI$700,MATCH(V$1,'Tillförd energi'!$B$1:$AQ$1,0),FALSE)</f>
        <v>0</v>
      </c>
      <c r="W318">
        <f>VLOOKUP($B318,'Tillförd energi'!$B$1:$AI$700,MATCH(W$1,'Tillförd energi'!$B$1:$AQ$1,0),FALSE)</f>
        <v>0</v>
      </c>
      <c r="X318">
        <f>VLOOKUP($B318,'Tillförd energi'!$B$1:$AI$700,MATCH(X$1,'Tillförd energi'!$B$1:$AQ$1,0),FALSE)</f>
        <v>0</v>
      </c>
      <c r="Y318">
        <f>VLOOKUP($B318,'Tillförd energi'!$B$1:$AI$700,MATCH(Y$1,'Tillförd energi'!$B$1:$AQ$1,0),FALSE)</f>
        <v>0</v>
      </c>
      <c r="Z318">
        <f>VLOOKUP($B318,'Tillförd energi'!$B$1:$AI$700,MATCH(Z$1,'Tillförd energi'!$B$1:$AQ$1,0),FALSE)</f>
        <v>0</v>
      </c>
      <c r="AA318">
        <f>VLOOKUP($B318,'Tillförd energi'!$B$1:$AI$700,MATCH(AA$1,'Tillförd energi'!$B$1:$AQ$1,0),FALSE)</f>
        <v>0</v>
      </c>
      <c r="AB318">
        <f>VLOOKUP($B318,'Tillförd energi'!$B$1:$AI$700,MATCH(AB$1,'Tillförd energi'!$B$1:$AQ$1,0),FALSE)</f>
        <v>0</v>
      </c>
      <c r="AC318">
        <f>VLOOKUP($B318,'Tillförd energi'!$B$1:$AI$700,MATCH(AC$1,'Tillförd energi'!$B$1:$AQ$1,0),FALSE)</f>
        <v>0</v>
      </c>
      <c r="AD318">
        <f>VLOOKUP($B318,'Tillförd energi'!$B$1:$AI$700,MATCH(AD$1,'Tillförd energi'!$B$1:$AQ$1,0),FALSE)</f>
        <v>91</v>
      </c>
      <c r="AE318">
        <f>VLOOKUP($B318,'Tillförd energi'!$B$1:$AI$700,MATCH(AE$1,'Tillförd energi'!$B$1:$AQ$1,0),FALSE)</f>
        <v>0</v>
      </c>
      <c r="AF318">
        <f>VLOOKUP($B318,'Tillförd energi'!$B$1:$AI$700,MATCH(AF$1,'Tillförd energi'!$B$1:$AQ$1,0),FALSE)</f>
        <v>1</v>
      </c>
      <c r="AG318">
        <f>IFERROR(VLOOKUP(B318,Miljö!$B$1:$AC$550,MATCH("Köpt mängd produktionsspecifik fjärrvärme:",Miljö!$B$1:$AC$1,0),FALSE)/1,0)</f>
        <v>0</v>
      </c>
      <c r="AI318">
        <f t="shared" si="88"/>
        <v>92.572999999999993</v>
      </c>
      <c r="AJ318">
        <f t="shared" si="89"/>
        <v>92.572999999999993</v>
      </c>
      <c r="AK318">
        <f>IF(ISERROR(1/VLOOKUP($B318,Leveranser!$B$1:$S$500,MATCH("såld värme (gwh)",Leveranser!$B$1:$S$1,0),FALSE)),"",VLOOKUP($B318,Leveranser!$B$1:$S$500,MATCH("såld värme (gwh)",Leveranser!$B$1:$S$1,0),FALSE))</f>
        <v>75.900000000000006</v>
      </c>
      <c r="AL318">
        <f>VLOOKUP($B318,Leveranser!$B$1:$Y$500,MATCH("Totalt såld fjärrvärme till andra fjärrvärmeföretag",Leveranser!$B$1:$AA$1,0),FALSE)</f>
        <v>0</v>
      </c>
      <c r="AM318">
        <f>IF(ISERROR(1/VLOOKUP($B318,Miljö!$B$1:$S$500,MATCH("Såld mängd produktionsspecifik fjärrvärme (GWh)",Miljö!$B$1:$R$1,0),FALSE)),0,VLOOKUP($B318,Miljö!$B$1:$S$500,MATCH("Såld mängd produktionsspecifik fjärrvärme (GWh)",Miljö!$B$1:$R$1,0),FALSE))</f>
        <v>0</v>
      </c>
      <c r="AN318" s="239">
        <f t="shared" si="90"/>
        <v>0.8198934894623704</v>
      </c>
      <c r="AP318" t="str">
        <f>IFERROR(VLOOKUP($B318,Miljövärden!$B$2:$H$550,7,FALSE),"Nej, saknas")</f>
        <v>Ja</v>
      </c>
      <c r="AQ318" t="str">
        <f>IFERROR(VLOOKUP($B318,Miljövärden!$B$2:$H$550,6,FALSE),"Nej, saknas")</f>
        <v>Ja</v>
      </c>
      <c r="AU318">
        <f t="shared" si="91"/>
        <v>1</v>
      </c>
      <c r="AV318">
        <f t="shared" si="92"/>
        <v>0</v>
      </c>
      <c r="AW318">
        <f t="shared" si="93"/>
        <v>0</v>
      </c>
      <c r="AX318">
        <f t="shared" si="94"/>
        <v>0</v>
      </c>
      <c r="AZ318">
        <f t="shared" si="95"/>
        <v>0</v>
      </c>
      <c r="BC318">
        <f t="shared" si="96"/>
        <v>0.57299999999999995</v>
      </c>
      <c r="BD318">
        <f t="shared" si="97"/>
        <v>0</v>
      </c>
      <c r="BE318">
        <f t="shared" si="98"/>
        <v>0</v>
      </c>
      <c r="BF318">
        <f t="shared" si="99"/>
        <v>91</v>
      </c>
      <c r="BG318">
        <f t="shared" si="100"/>
        <v>1</v>
      </c>
      <c r="BH318">
        <f>VLOOKUP(B318,Miljö!$B$1:$I$482,MATCH("Fossilandel för ursprungspecificerad el ()",Miljö!$B$1:$I$1,0),FALSE)</f>
        <v>0</v>
      </c>
      <c r="BI318">
        <f>VLOOKUP(B318,Miljö!$B$1:$BX$482,MATCH("Kärnkraftsandel för ursprungsspecificerad el ()",Miljö!$B$1:$O$1,0),FALSE)</f>
        <v>0</v>
      </c>
      <c r="BJ318">
        <f t="shared" si="101"/>
        <v>0</v>
      </c>
      <c r="BK318" t="str">
        <f>VLOOKUP(B318,Miljö!$B$1:$O$482,MATCH("Fossil andel i procent (%)",Miljö!$B$1:$O$1,0),FALSE)</f>
        <v>ET</v>
      </c>
      <c r="BL318">
        <f t="shared" si="102"/>
        <v>92.572999999999993</v>
      </c>
      <c r="BO318" s="289">
        <f t="shared" si="103"/>
        <v>6.18970974258153E-3</v>
      </c>
      <c r="BP318" s="239">
        <f t="shared" si="104"/>
        <v>0</v>
      </c>
      <c r="BQ318" s="239">
        <f t="shared" si="105"/>
        <v>1.0802285763667593E-2</v>
      </c>
      <c r="BR318" s="239">
        <f t="shared" si="106"/>
        <v>0.98300800449375092</v>
      </c>
      <c r="BS318" s="239"/>
      <c r="BT318" s="351">
        <f t="shared" si="107"/>
        <v>1</v>
      </c>
      <c r="BW318" s="289">
        <f>IF(AP318="ja",VLOOKUP(B318,Miljövärden!$B$2:$H$550,MATCH("Total andel fossilt",Miljövärden!$B$2:$H$2,0),FALSE),"")</f>
        <v>6.1897100000000002E-3</v>
      </c>
      <c r="BZ318" s="351">
        <f t="shared" si="108"/>
        <v>2.5741847022031639E-10</v>
      </c>
      <c r="CA318" s="353">
        <f t="shared" si="109"/>
        <v>0</v>
      </c>
    </row>
    <row r="319" spans="1:79" x14ac:dyDescent="0.25">
      <c r="A319" s="2" t="s">
        <v>481</v>
      </c>
      <c r="B319" s="2" t="s">
        <v>483</v>
      </c>
      <c r="C319">
        <f>VLOOKUP($B319,'Tillförd energi'!$B$1:$AI$700,MATCH(C$1,'Tillförd energi'!$B$1:$AQ$1,0),FALSE)</f>
        <v>0</v>
      </c>
      <c r="D319">
        <f>VLOOKUP($B319,'Tillförd energi'!$B$1:$AI$700,MATCH(D$1,'Tillförd energi'!$B$1:$AQ$1,0),FALSE)</f>
        <v>2.5000000000000001E-2</v>
      </c>
      <c r="E319">
        <f>VLOOKUP($B319,'Tillförd energi'!$B$1:$AI$700,MATCH(E$1,'Tillförd energi'!$B$1:$AQ$1,0),FALSE)</f>
        <v>0</v>
      </c>
      <c r="F319">
        <f>VLOOKUP($B319,'Tillförd energi'!$B$1:$AI$700,MATCH(F$1,'Tillförd energi'!$B$1:$AQ$1,0),FALSE)</f>
        <v>0</v>
      </c>
      <c r="G319">
        <f>VLOOKUP($B319,'Tillförd energi'!$B$1:$AI$700,MATCH(G$1,'Tillförd energi'!$B$1:$AQ$1,0),FALSE)</f>
        <v>0</v>
      </c>
      <c r="H319">
        <f>VLOOKUP($B319,'Tillförd energi'!$B$1:$AI$700,MATCH(H$1,'Tillförd energi'!$B$1:$AQ$1,0),FALSE)</f>
        <v>0</v>
      </c>
      <c r="I319">
        <f>VLOOKUP($B319,'Tillförd energi'!$B$1:$AI$700,MATCH(I$1,'Tillförd energi'!$B$1:$AQ$1,0),FALSE)</f>
        <v>0</v>
      </c>
      <c r="J319">
        <f>VLOOKUP($B319,'Tillförd energi'!$B$1:$AI$700,MATCH(J$1,'Tillförd energi'!$B$1:$AQ$1,0),FALSE)</f>
        <v>0</v>
      </c>
      <c r="K319">
        <f>VLOOKUP($B319,'Tillförd energi'!$B$1:$AI$700,MATCH(K$1,'Tillförd energi'!$B$1:$AQ$1,0),FALSE)</f>
        <v>0</v>
      </c>
      <c r="L319">
        <f>VLOOKUP($B319,'Tillförd energi'!$B$1:$AI$700,MATCH(L$1,'Tillförd energi'!$B$1:$AQ$1,0),FALSE)</f>
        <v>0</v>
      </c>
      <c r="M319">
        <f>VLOOKUP($B319,'Tillförd energi'!$B$1:$AI$700,MATCH(M$1,'Tillförd energi'!$B$1:$AQ$1,0),FALSE)</f>
        <v>0</v>
      </c>
      <c r="N319">
        <f>VLOOKUP($B319,'Tillförd energi'!$B$1:$AI$700,MATCH(N$1,'Tillförd energi'!$B$1:$AQ$1,0),FALSE)</f>
        <v>0</v>
      </c>
      <c r="O319">
        <f>VLOOKUP($B319,'Tillförd energi'!$B$1:$AI$700,MATCH(O$1,'Tillförd energi'!$B$1:$AQ$1,0),FALSE)</f>
        <v>0</v>
      </c>
      <c r="P319">
        <f>VLOOKUP($B319,'Tillförd energi'!$B$1:$AI$700,MATCH(P$1,'Tillförd energi'!$B$1:$AQ$1,0),FALSE)</f>
        <v>0</v>
      </c>
      <c r="Q319">
        <f>VLOOKUP($B319,'Tillförd energi'!$B$1:$AI$700,MATCH(Q$1,'Tillförd energi'!$B$1:$AQ$1,0),FALSE)</f>
        <v>0</v>
      </c>
      <c r="R319">
        <f>VLOOKUP($B319,'Tillförd energi'!$B$1:$AI$700,MATCH(R$1,'Tillförd energi'!$B$1:$AQ$1,0),FALSE)</f>
        <v>0.879</v>
      </c>
      <c r="S319">
        <f>VLOOKUP($B319,'Tillförd energi'!$B$1:$AI$700,MATCH(S$1,'Tillförd energi'!$B$1:$AQ$1,0),FALSE)</f>
        <v>0</v>
      </c>
      <c r="T319">
        <f>VLOOKUP($B319,'Tillförd energi'!$B$1:$AI$700,MATCH(T$1,'Tillförd energi'!$B$1:$AQ$1,0),FALSE)</f>
        <v>0</v>
      </c>
      <c r="U319">
        <f>VLOOKUP($B319,'Tillförd energi'!$B$1:$AI$700,MATCH(U$1,'Tillförd energi'!$B$1:$AQ$1,0),FALSE)</f>
        <v>0</v>
      </c>
      <c r="V319">
        <f>VLOOKUP($B319,'Tillförd energi'!$B$1:$AI$700,MATCH(V$1,'Tillförd energi'!$B$1:$AQ$1,0),FALSE)</f>
        <v>0</v>
      </c>
      <c r="W319">
        <f>VLOOKUP($B319,'Tillförd energi'!$B$1:$AI$700,MATCH(W$1,'Tillförd energi'!$B$1:$AQ$1,0),FALSE)</f>
        <v>0</v>
      </c>
      <c r="X319">
        <f>VLOOKUP($B319,'Tillförd energi'!$B$1:$AI$700,MATCH(X$1,'Tillförd energi'!$B$1:$AQ$1,0),FALSE)</f>
        <v>0</v>
      </c>
      <c r="Y319">
        <f>VLOOKUP($B319,'Tillförd energi'!$B$1:$AI$700,MATCH(Y$1,'Tillförd energi'!$B$1:$AQ$1,0),FALSE)</f>
        <v>0</v>
      </c>
      <c r="Z319">
        <f>VLOOKUP($B319,'Tillförd energi'!$B$1:$AI$700,MATCH(Z$1,'Tillförd energi'!$B$1:$AQ$1,0),FALSE)</f>
        <v>0</v>
      </c>
      <c r="AA319">
        <f>VLOOKUP($B319,'Tillförd energi'!$B$1:$AI$700,MATCH(AA$1,'Tillförd energi'!$B$1:$AQ$1,0),FALSE)</f>
        <v>0</v>
      </c>
      <c r="AB319">
        <f>VLOOKUP($B319,'Tillförd energi'!$B$1:$AI$700,MATCH(AB$1,'Tillförd energi'!$B$1:$AQ$1,0),FALSE)</f>
        <v>0</v>
      </c>
      <c r="AC319">
        <f>VLOOKUP($B319,'Tillförd energi'!$B$1:$AI$700,MATCH(AC$1,'Tillförd energi'!$B$1:$AQ$1,0),FALSE)</f>
        <v>0</v>
      </c>
      <c r="AD319">
        <f>VLOOKUP($B319,'Tillförd energi'!$B$1:$AI$700,MATCH(AD$1,'Tillförd energi'!$B$1:$AQ$1,0),FALSE)</f>
        <v>0</v>
      </c>
      <c r="AE319">
        <f>VLOOKUP($B319,'Tillförd energi'!$B$1:$AI$700,MATCH(AE$1,'Tillförd energi'!$B$1:$AQ$1,0),FALSE)</f>
        <v>0</v>
      </c>
      <c r="AF319">
        <f>VLOOKUP($B319,'Tillförd energi'!$B$1:$AI$700,MATCH(AF$1,'Tillförd energi'!$B$1:$AQ$1,0),FALSE)</f>
        <v>2.7119999999999998E-2</v>
      </c>
      <c r="AG319">
        <f>IFERROR(VLOOKUP(B319,Miljö!$B$1:$AC$550,MATCH("Köpt mängd produktionsspecifik fjärrvärme:",Miljö!$B$1:$AC$1,0),FALSE)/1,0)</f>
        <v>0</v>
      </c>
      <c r="AI319">
        <f t="shared" si="88"/>
        <v>0.93112000000000006</v>
      </c>
      <c r="AJ319">
        <f t="shared" si="89"/>
        <v>0.93112000000000006</v>
      </c>
      <c r="AK319">
        <f>IF(ISERROR(1/VLOOKUP($B319,Leveranser!$B$1:$S$500,MATCH("såld värme (gwh)",Leveranser!$B$1:$S$1,0),FALSE)),"",VLOOKUP($B319,Leveranser!$B$1:$S$500,MATCH("såld värme (gwh)",Leveranser!$B$1:$S$1,0),FALSE))</f>
        <v>0.90400000000000003</v>
      </c>
      <c r="AL319">
        <f>VLOOKUP($B319,Leveranser!$B$1:$Y$500,MATCH("Totalt såld fjärrvärme till andra fjärrvärmeföretag",Leveranser!$B$1:$AA$1,0),FALSE)</f>
        <v>0</v>
      </c>
      <c r="AM319">
        <f>IF(ISERROR(1/VLOOKUP($B319,Miljö!$B$1:$S$500,MATCH("Såld mängd produktionsspecifik fjärrvärme (GWh)",Miljö!$B$1:$R$1,0),FALSE)),0,VLOOKUP($B319,Miljö!$B$1:$S$500,MATCH("Såld mängd produktionsspecifik fjärrvärme (GWh)",Miljö!$B$1:$R$1,0),FALSE))</f>
        <v>0</v>
      </c>
      <c r="AN319" s="239">
        <f t="shared" si="90"/>
        <v>0.970873786407767</v>
      </c>
      <c r="AP319" t="str">
        <f>IFERROR(VLOOKUP($B319,Miljövärden!$B$2:$H$550,7,FALSE),"Nej, saknas")</f>
        <v>Ja</v>
      </c>
      <c r="AQ319" t="str">
        <f>IFERROR(VLOOKUP($B319,Miljövärden!$B$2:$H$550,6,FALSE),"Nej, saknas")</f>
        <v>Ja</v>
      </c>
      <c r="AU319">
        <f t="shared" si="91"/>
        <v>2.7119999999999998E-2</v>
      </c>
      <c r="AV319">
        <f t="shared" si="92"/>
        <v>0</v>
      </c>
      <c r="AW319">
        <f t="shared" si="93"/>
        <v>0</v>
      </c>
      <c r="AX319">
        <f t="shared" si="94"/>
        <v>0.879</v>
      </c>
      <c r="AZ319">
        <f t="shared" si="95"/>
        <v>0.879</v>
      </c>
      <c r="BC319">
        <f t="shared" si="96"/>
        <v>2.5000000000000001E-2</v>
      </c>
      <c r="BD319">
        <f t="shared" si="97"/>
        <v>0</v>
      </c>
      <c r="BE319">
        <f t="shared" si="98"/>
        <v>0.879</v>
      </c>
      <c r="BF319">
        <f t="shared" si="99"/>
        <v>0</v>
      </c>
      <c r="BG319">
        <f t="shared" si="100"/>
        <v>2.7119999999999998E-2</v>
      </c>
      <c r="BH319">
        <f>VLOOKUP(B319,Miljö!$B$1:$I$482,MATCH("Fossilandel för ursprungspecificerad el ()",Miljö!$B$1:$I$1,0),FALSE)</f>
        <v>0</v>
      </c>
      <c r="BI319">
        <f>VLOOKUP(B319,Miljö!$B$1:$BX$482,MATCH("Kärnkraftsandel för ursprungsspecificerad el ()",Miljö!$B$1:$O$1,0),FALSE)</f>
        <v>0</v>
      </c>
      <c r="BJ319">
        <f t="shared" si="101"/>
        <v>0</v>
      </c>
      <c r="BK319" t="str">
        <f>VLOOKUP(B319,Miljö!$B$1:$O$482,MATCH("Fossil andel i procent (%)",Miljö!$B$1:$O$1,0),FALSE)</f>
        <v>ET</v>
      </c>
      <c r="BL319">
        <f t="shared" si="102"/>
        <v>0.93112000000000006</v>
      </c>
      <c r="BO319" s="289">
        <f t="shared" si="103"/>
        <v>2.6849385686055504E-2</v>
      </c>
      <c r="BP319" s="239">
        <f t="shared" si="104"/>
        <v>0</v>
      </c>
      <c r="BQ319" s="239">
        <f t="shared" si="105"/>
        <v>0.97315061431394445</v>
      </c>
      <c r="BR319" s="239">
        <f t="shared" si="106"/>
        <v>0</v>
      </c>
      <c r="BS319" s="239"/>
      <c r="BT319" s="351">
        <f t="shared" si="107"/>
        <v>1</v>
      </c>
      <c r="BW319" s="289">
        <f>IF(AP319="ja",VLOOKUP(B319,Miljövärden!$B$2:$H$550,MATCH("Total andel fossilt",Miljövärden!$B$2:$H$2,0),FALSE),"")</f>
        <v>2.6849399999999999E-2</v>
      </c>
      <c r="BZ319" s="351">
        <f t="shared" si="108"/>
        <v>1.4313944494970254E-8</v>
      </c>
      <c r="CA319" s="353">
        <f t="shared" si="109"/>
        <v>0</v>
      </c>
    </row>
    <row r="320" spans="1:79" x14ac:dyDescent="0.25">
      <c r="A320" s="2" t="s">
        <v>484</v>
      </c>
      <c r="B320" s="2" t="s">
        <v>485</v>
      </c>
      <c r="C320">
        <f>VLOOKUP($B320,'Tillförd energi'!$B$1:$AI$700,MATCH(C$1,'Tillförd energi'!$B$1:$AQ$1,0),FALSE)</f>
        <v>0</v>
      </c>
      <c r="D320">
        <f>VLOOKUP($B320,'Tillförd energi'!$B$1:$AI$700,MATCH(D$1,'Tillförd energi'!$B$1:$AQ$1,0),FALSE)</f>
        <v>0</v>
      </c>
      <c r="E320">
        <f>VLOOKUP($B320,'Tillförd energi'!$B$1:$AI$700,MATCH(E$1,'Tillförd energi'!$B$1:$AQ$1,0),FALSE)</f>
        <v>0</v>
      </c>
      <c r="F320">
        <f>VLOOKUP($B320,'Tillförd energi'!$B$1:$AI$700,MATCH(F$1,'Tillförd energi'!$B$1:$AQ$1,0),FALSE)</f>
        <v>0</v>
      </c>
      <c r="G320">
        <f>VLOOKUP($B320,'Tillförd energi'!$B$1:$AI$700,MATCH(G$1,'Tillförd energi'!$B$1:$AQ$1,0),FALSE)</f>
        <v>0</v>
      </c>
      <c r="H320">
        <f>VLOOKUP($B320,'Tillförd energi'!$B$1:$AI$700,MATCH(H$1,'Tillförd energi'!$B$1:$AQ$1,0),FALSE)</f>
        <v>0</v>
      </c>
      <c r="I320">
        <f>VLOOKUP($B320,'Tillförd energi'!$B$1:$AI$700,MATCH(I$1,'Tillförd energi'!$B$1:$AQ$1,0),FALSE)</f>
        <v>0</v>
      </c>
      <c r="J320">
        <f>VLOOKUP($B320,'Tillförd energi'!$B$1:$AI$700,MATCH(J$1,'Tillförd energi'!$B$1:$AQ$1,0),FALSE)</f>
        <v>0</v>
      </c>
      <c r="K320">
        <f>VLOOKUP($B320,'Tillförd energi'!$B$1:$AI$700,MATCH(K$1,'Tillförd energi'!$B$1:$AQ$1,0),FALSE)</f>
        <v>0</v>
      </c>
      <c r="L320">
        <f>VLOOKUP($B320,'Tillförd energi'!$B$1:$AI$700,MATCH(L$1,'Tillförd energi'!$B$1:$AQ$1,0),FALSE)</f>
        <v>0</v>
      </c>
      <c r="M320">
        <f>VLOOKUP($B320,'Tillförd energi'!$B$1:$AI$700,MATCH(M$1,'Tillförd energi'!$B$1:$AQ$1,0),FALSE)</f>
        <v>0</v>
      </c>
      <c r="N320">
        <f>VLOOKUP($B320,'Tillförd energi'!$B$1:$AI$700,MATCH(N$1,'Tillförd energi'!$B$1:$AQ$1,0),FALSE)</f>
        <v>0</v>
      </c>
      <c r="O320">
        <f>VLOOKUP($B320,'Tillförd energi'!$B$1:$AI$700,MATCH(O$1,'Tillförd energi'!$B$1:$AQ$1,0),FALSE)</f>
        <v>0</v>
      </c>
      <c r="P320">
        <f>VLOOKUP($B320,'Tillförd energi'!$B$1:$AI$700,MATCH(P$1,'Tillförd energi'!$B$1:$AQ$1,0),FALSE)</f>
        <v>0</v>
      </c>
      <c r="Q320">
        <f>VLOOKUP($B320,'Tillförd energi'!$B$1:$AI$700,MATCH(Q$1,'Tillförd energi'!$B$1:$AQ$1,0),FALSE)</f>
        <v>0</v>
      </c>
      <c r="R320">
        <f>VLOOKUP($B320,'Tillförd energi'!$B$1:$AI$700,MATCH(R$1,'Tillförd energi'!$B$1:$AQ$1,0),FALSE)</f>
        <v>0</v>
      </c>
      <c r="S320">
        <f>VLOOKUP($B320,'Tillförd energi'!$B$1:$AI$700,MATCH(S$1,'Tillförd energi'!$B$1:$AQ$1,0),FALSE)</f>
        <v>0</v>
      </c>
      <c r="T320">
        <f>VLOOKUP($B320,'Tillförd energi'!$B$1:$AI$700,MATCH(T$1,'Tillförd energi'!$B$1:$AQ$1,0),FALSE)</f>
        <v>0</v>
      </c>
      <c r="U320">
        <f>VLOOKUP($B320,'Tillförd energi'!$B$1:$AI$700,MATCH(U$1,'Tillförd energi'!$B$1:$AQ$1,0),FALSE)</f>
        <v>0</v>
      </c>
      <c r="V320">
        <f>VLOOKUP($B320,'Tillförd energi'!$B$1:$AI$700,MATCH(V$1,'Tillförd energi'!$B$1:$AQ$1,0),FALSE)</f>
        <v>0</v>
      </c>
      <c r="W320">
        <f>VLOOKUP($B320,'Tillförd energi'!$B$1:$AI$700,MATCH(W$1,'Tillförd energi'!$B$1:$AQ$1,0),FALSE)</f>
        <v>0</v>
      </c>
      <c r="X320">
        <f>VLOOKUP($B320,'Tillförd energi'!$B$1:$AI$700,MATCH(X$1,'Tillförd energi'!$B$1:$AQ$1,0),FALSE)</f>
        <v>0</v>
      </c>
      <c r="Y320">
        <f>VLOOKUP($B320,'Tillförd energi'!$B$1:$AI$700,MATCH(Y$1,'Tillförd energi'!$B$1:$AQ$1,0),FALSE)</f>
        <v>0</v>
      </c>
      <c r="Z320">
        <f>VLOOKUP($B320,'Tillförd energi'!$B$1:$AI$700,MATCH(Z$1,'Tillförd energi'!$B$1:$AQ$1,0),FALSE)</f>
        <v>0</v>
      </c>
      <c r="AA320">
        <f>VLOOKUP($B320,'Tillförd energi'!$B$1:$AI$700,MATCH(AA$1,'Tillförd energi'!$B$1:$AQ$1,0),FALSE)</f>
        <v>0</v>
      </c>
      <c r="AB320">
        <f>VLOOKUP($B320,'Tillförd energi'!$B$1:$AI$700,MATCH(AB$1,'Tillförd energi'!$B$1:$AQ$1,0),FALSE)</f>
        <v>0</v>
      </c>
      <c r="AC320">
        <f>VLOOKUP($B320,'Tillförd energi'!$B$1:$AI$700,MATCH(AC$1,'Tillförd energi'!$B$1:$AQ$1,0),FALSE)</f>
        <v>0</v>
      </c>
      <c r="AD320">
        <f>VLOOKUP($B320,'Tillförd energi'!$B$1:$AI$700,MATCH(AD$1,'Tillförd energi'!$B$1:$AQ$1,0),FALSE)</f>
        <v>0</v>
      </c>
      <c r="AE320">
        <f>VLOOKUP($B320,'Tillförd energi'!$B$1:$AI$700,MATCH(AE$1,'Tillförd energi'!$B$1:$AQ$1,0),FALSE)</f>
        <v>0</v>
      </c>
      <c r="AF320">
        <f>VLOOKUP($B320,'Tillförd energi'!$B$1:$AI$700,MATCH(AF$1,'Tillförd energi'!$B$1:$AQ$1,0),FALSE)</f>
        <v>0</v>
      </c>
      <c r="AG320">
        <f>IFERROR(VLOOKUP(B320,Miljö!$B$1:$AC$550,MATCH("Köpt mängd produktionsspecifik fjärrvärme:",Miljö!$B$1:$AC$1,0),FALSE)/1,0)</f>
        <v>0</v>
      </c>
      <c r="AI320">
        <f t="shared" si="88"/>
        <v>0</v>
      </c>
      <c r="AJ320">
        <f t="shared" si="89"/>
        <v>0</v>
      </c>
      <c r="AK320" t="str">
        <f>IF(ISERROR(1/VLOOKUP($B320,Leveranser!$B$1:$S$500,MATCH("såld värme (gwh)",Leveranser!$B$1:$S$1,0),FALSE)),"",VLOOKUP($B320,Leveranser!$B$1:$S$500,MATCH("såld värme (gwh)",Leveranser!$B$1:$S$1,0),FALSE))</f>
        <v/>
      </c>
      <c r="AL320">
        <f>VLOOKUP($B320,Leveranser!$B$1:$Y$500,MATCH("Totalt såld fjärrvärme till andra fjärrvärmeföretag",Leveranser!$B$1:$AA$1,0),FALSE)</f>
        <v>0</v>
      </c>
      <c r="AM320">
        <f>IF(ISERROR(1/VLOOKUP($B320,Miljö!$B$1:$S$500,MATCH("Såld mängd produktionsspecifik fjärrvärme (GWh)",Miljö!$B$1:$R$1,0),FALSE)),0,VLOOKUP($B320,Miljö!$B$1:$S$500,MATCH("Såld mängd produktionsspecifik fjärrvärme (GWh)",Miljö!$B$1:$R$1,0),FALSE))</f>
        <v>0</v>
      </c>
      <c r="AN320" s="239" t="str">
        <f t="shared" si="90"/>
        <v/>
      </c>
      <c r="AP320" t="str">
        <f>IFERROR(VLOOKUP($B320,Miljövärden!$B$2:$H$550,7,FALSE),"Nej, saknas")</f>
        <v>Nej</v>
      </c>
      <c r="AQ320" t="str">
        <f>IFERROR(VLOOKUP($B320,Miljövärden!$B$2:$H$550,6,FALSE),"Nej, saknas")</f>
        <v>Nej</v>
      </c>
      <c r="AU320">
        <f t="shared" si="91"/>
        <v>0</v>
      </c>
      <c r="AV320">
        <f t="shared" si="92"/>
        <v>0</v>
      </c>
      <c r="AW320">
        <f t="shared" si="93"/>
        <v>0</v>
      </c>
      <c r="AX320">
        <f t="shared" si="94"/>
        <v>0</v>
      </c>
      <c r="AZ320">
        <f t="shared" si="95"/>
        <v>0</v>
      </c>
      <c r="BC320">
        <f t="shared" si="96"/>
        <v>0</v>
      </c>
      <c r="BD320">
        <f t="shared" si="97"/>
        <v>0</v>
      </c>
      <c r="BE320">
        <f t="shared" si="98"/>
        <v>0</v>
      </c>
      <c r="BF320">
        <f t="shared" si="99"/>
        <v>0</v>
      </c>
      <c r="BG320">
        <f t="shared" si="100"/>
        <v>0</v>
      </c>
      <c r="BH320" t="str">
        <f>VLOOKUP(B320,Miljö!$B$1:$I$482,MATCH("Fossilandel för ursprungspecificerad el ()",Miljö!$B$1:$I$1,0),FALSE)</f>
        <v>-</v>
      </c>
      <c r="BI320" t="str">
        <f>VLOOKUP(B320,Miljö!$B$1:$BX$482,MATCH("Kärnkraftsandel för ursprungsspecificerad el ()",Miljö!$B$1:$O$1,0),FALSE)</f>
        <v>-</v>
      </c>
      <c r="BJ320">
        <f t="shared" si="101"/>
        <v>0</v>
      </c>
      <c r="BK320" t="str">
        <f>VLOOKUP(B320,Miljö!$B$1:$O$482,MATCH("Fossil andel i procent (%)",Miljö!$B$1:$O$1,0),FALSE)</f>
        <v>-</v>
      </c>
      <c r="BL320">
        <f t="shared" si="102"/>
        <v>0</v>
      </c>
      <c r="BO320" s="289" t="str">
        <f t="shared" si="103"/>
        <v/>
      </c>
      <c r="BP320" s="239" t="str">
        <f t="shared" si="104"/>
        <v/>
      </c>
      <c r="BQ320" s="239" t="str">
        <f t="shared" si="105"/>
        <v/>
      </c>
      <c r="BR320" s="239" t="str">
        <f t="shared" si="106"/>
        <v/>
      </c>
      <c r="BS320" s="239"/>
      <c r="BT320" s="351">
        <f t="shared" si="107"/>
        <v>0</v>
      </c>
      <c r="BW320" s="289" t="str">
        <f>IF(AP320="ja",VLOOKUP(B320,Miljövärden!$B$2:$H$550,MATCH("Total andel fossilt",Miljövärden!$B$2:$H$2,0),FALSE),"")</f>
        <v/>
      </c>
      <c r="BZ320" s="351" t="str">
        <f t="shared" si="108"/>
        <v/>
      </c>
      <c r="CA320" s="353" t="str">
        <f t="shared" si="109"/>
        <v/>
      </c>
    </row>
    <row r="321" spans="1:79" x14ac:dyDescent="0.25">
      <c r="A321" s="2" t="s">
        <v>484</v>
      </c>
      <c r="B321" s="2" t="s">
        <v>486</v>
      </c>
      <c r="C321">
        <f>VLOOKUP($B321,'Tillförd energi'!$B$1:$AI$700,MATCH(C$1,'Tillförd energi'!$B$1:$AQ$1,0),FALSE)</f>
        <v>0</v>
      </c>
      <c r="D321">
        <f>VLOOKUP($B321,'Tillförd energi'!$B$1:$AI$700,MATCH(D$1,'Tillförd energi'!$B$1:$AQ$1,0),FALSE)</f>
        <v>0</v>
      </c>
      <c r="E321">
        <f>VLOOKUP($B321,'Tillförd energi'!$B$1:$AI$700,MATCH(E$1,'Tillförd energi'!$B$1:$AQ$1,0),FALSE)</f>
        <v>0</v>
      </c>
      <c r="F321">
        <f>VLOOKUP($B321,'Tillförd energi'!$B$1:$AI$700,MATCH(F$1,'Tillförd energi'!$B$1:$AQ$1,0),FALSE)</f>
        <v>0</v>
      </c>
      <c r="G321">
        <f>VLOOKUP($B321,'Tillförd energi'!$B$1:$AI$700,MATCH(G$1,'Tillförd energi'!$B$1:$AQ$1,0),FALSE)</f>
        <v>0</v>
      </c>
      <c r="H321">
        <f>VLOOKUP($B321,'Tillförd energi'!$B$1:$AI$700,MATCH(H$1,'Tillförd energi'!$B$1:$AQ$1,0),FALSE)</f>
        <v>0</v>
      </c>
      <c r="I321">
        <f>VLOOKUP($B321,'Tillförd energi'!$B$1:$AI$700,MATCH(I$1,'Tillförd energi'!$B$1:$AQ$1,0),FALSE)</f>
        <v>0</v>
      </c>
      <c r="J321">
        <f>VLOOKUP($B321,'Tillförd energi'!$B$1:$AI$700,MATCH(J$1,'Tillförd energi'!$B$1:$AQ$1,0),FALSE)</f>
        <v>0</v>
      </c>
      <c r="K321">
        <f>VLOOKUP($B321,'Tillförd energi'!$B$1:$AI$700,MATCH(K$1,'Tillförd energi'!$B$1:$AQ$1,0),FALSE)</f>
        <v>0</v>
      </c>
      <c r="L321">
        <f>VLOOKUP($B321,'Tillförd energi'!$B$1:$AI$700,MATCH(L$1,'Tillförd energi'!$B$1:$AQ$1,0),FALSE)</f>
        <v>0</v>
      </c>
      <c r="M321">
        <f>VLOOKUP($B321,'Tillförd energi'!$B$1:$AI$700,MATCH(M$1,'Tillförd energi'!$B$1:$AQ$1,0),FALSE)</f>
        <v>0</v>
      </c>
      <c r="N321">
        <f>VLOOKUP($B321,'Tillförd energi'!$B$1:$AI$700,MATCH(N$1,'Tillförd energi'!$B$1:$AQ$1,0),FALSE)</f>
        <v>0</v>
      </c>
      <c r="O321">
        <f>VLOOKUP($B321,'Tillförd energi'!$B$1:$AI$700,MATCH(O$1,'Tillförd energi'!$B$1:$AQ$1,0),FALSE)</f>
        <v>0</v>
      </c>
      <c r="P321">
        <f>VLOOKUP($B321,'Tillförd energi'!$B$1:$AI$700,MATCH(P$1,'Tillförd energi'!$B$1:$AQ$1,0),FALSE)</f>
        <v>0</v>
      </c>
      <c r="Q321">
        <f>VLOOKUP($B321,'Tillförd energi'!$B$1:$AI$700,MATCH(Q$1,'Tillförd energi'!$B$1:$AQ$1,0),FALSE)</f>
        <v>0</v>
      </c>
      <c r="R321">
        <f>VLOOKUP($B321,'Tillförd energi'!$B$1:$AI$700,MATCH(R$1,'Tillförd energi'!$B$1:$AQ$1,0),FALSE)</f>
        <v>0</v>
      </c>
      <c r="S321">
        <f>VLOOKUP($B321,'Tillförd energi'!$B$1:$AI$700,MATCH(S$1,'Tillförd energi'!$B$1:$AQ$1,0),FALSE)</f>
        <v>0</v>
      </c>
      <c r="T321">
        <f>VLOOKUP($B321,'Tillförd energi'!$B$1:$AI$700,MATCH(T$1,'Tillförd energi'!$B$1:$AQ$1,0),FALSE)</f>
        <v>0</v>
      </c>
      <c r="U321">
        <f>VLOOKUP($B321,'Tillförd energi'!$B$1:$AI$700,MATCH(U$1,'Tillförd energi'!$B$1:$AQ$1,0),FALSE)</f>
        <v>0</v>
      </c>
      <c r="V321">
        <f>VLOOKUP($B321,'Tillförd energi'!$B$1:$AI$700,MATCH(V$1,'Tillförd energi'!$B$1:$AQ$1,0),FALSE)</f>
        <v>0</v>
      </c>
      <c r="W321">
        <f>VLOOKUP($B321,'Tillförd energi'!$B$1:$AI$700,MATCH(W$1,'Tillförd energi'!$B$1:$AQ$1,0),FALSE)</f>
        <v>0</v>
      </c>
      <c r="X321">
        <f>VLOOKUP($B321,'Tillförd energi'!$B$1:$AI$700,MATCH(X$1,'Tillförd energi'!$B$1:$AQ$1,0),FALSE)</f>
        <v>0</v>
      </c>
      <c r="Y321">
        <f>VLOOKUP($B321,'Tillförd energi'!$B$1:$AI$700,MATCH(Y$1,'Tillförd energi'!$B$1:$AQ$1,0),FALSE)</f>
        <v>0</v>
      </c>
      <c r="Z321">
        <f>VLOOKUP($B321,'Tillförd energi'!$B$1:$AI$700,MATCH(Z$1,'Tillförd energi'!$B$1:$AQ$1,0),FALSE)</f>
        <v>0</v>
      </c>
      <c r="AA321">
        <f>VLOOKUP($B321,'Tillförd energi'!$B$1:$AI$700,MATCH(AA$1,'Tillförd energi'!$B$1:$AQ$1,0),FALSE)</f>
        <v>0</v>
      </c>
      <c r="AB321">
        <f>VLOOKUP($B321,'Tillförd energi'!$B$1:$AI$700,MATCH(AB$1,'Tillförd energi'!$B$1:$AQ$1,0),FALSE)</f>
        <v>0</v>
      </c>
      <c r="AC321">
        <f>VLOOKUP($B321,'Tillförd energi'!$B$1:$AI$700,MATCH(AC$1,'Tillförd energi'!$B$1:$AQ$1,0),FALSE)</f>
        <v>0</v>
      </c>
      <c r="AD321">
        <f>VLOOKUP($B321,'Tillförd energi'!$B$1:$AI$700,MATCH(AD$1,'Tillförd energi'!$B$1:$AQ$1,0),FALSE)</f>
        <v>0</v>
      </c>
      <c r="AE321">
        <f>VLOOKUP($B321,'Tillförd energi'!$B$1:$AI$700,MATCH(AE$1,'Tillförd energi'!$B$1:$AQ$1,0),FALSE)</f>
        <v>0</v>
      </c>
      <c r="AF321">
        <f>VLOOKUP($B321,'Tillförd energi'!$B$1:$AI$700,MATCH(AF$1,'Tillförd energi'!$B$1:$AQ$1,0),FALSE)</f>
        <v>0</v>
      </c>
      <c r="AG321">
        <f>IFERROR(VLOOKUP(B321,Miljö!$B$1:$AC$550,MATCH("Köpt mängd produktionsspecifik fjärrvärme:",Miljö!$B$1:$AC$1,0),FALSE)/1,0)</f>
        <v>0</v>
      </c>
      <c r="AI321">
        <f t="shared" si="88"/>
        <v>0</v>
      </c>
      <c r="AJ321">
        <f t="shared" si="89"/>
        <v>0</v>
      </c>
      <c r="AK321" t="str">
        <f>IF(ISERROR(1/VLOOKUP($B321,Leveranser!$B$1:$S$500,MATCH("såld värme (gwh)",Leveranser!$B$1:$S$1,0),FALSE)),"",VLOOKUP($B321,Leveranser!$B$1:$S$500,MATCH("såld värme (gwh)",Leveranser!$B$1:$S$1,0),FALSE))</f>
        <v/>
      </c>
      <c r="AL321">
        <f>VLOOKUP($B321,Leveranser!$B$1:$Y$500,MATCH("Totalt såld fjärrvärme till andra fjärrvärmeföretag",Leveranser!$B$1:$AA$1,0),FALSE)</f>
        <v>0</v>
      </c>
      <c r="AM321">
        <f>IF(ISERROR(1/VLOOKUP($B321,Miljö!$B$1:$S$500,MATCH("Såld mängd produktionsspecifik fjärrvärme (GWh)",Miljö!$B$1:$R$1,0),FALSE)),0,VLOOKUP($B321,Miljö!$B$1:$S$500,MATCH("Såld mängd produktionsspecifik fjärrvärme (GWh)",Miljö!$B$1:$R$1,0),FALSE))</f>
        <v>0</v>
      </c>
      <c r="AN321" s="239" t="str">
        <f t="shared" si="90"/>
        <v/>
      </c>
      <c r="AP321" t="str">
        <f>IFERROR(VLOOKUP($B321,Miljövärden!$B$2:$H$550,7,FALSE),"Nej, saknas")</f>
        <v>Nej</v>
      </c>
      <c r="AQ321" t="str">
        <f>IFERROR(VLOOKUP($B321,Miljövärden!$B$2:$H$550,6,FALSE),"Nej, saknas")</f>
        <v>Nej</v>
      </c>
      <c r="AU321">
        <f t="shared" si="91"/>
        <v>0</v>
      </c>
      <c r="AV321">
        <f t="shared" si="92"/>
        <v>0</v>
      </c>
      <c r="AW321">
        <f t="shared" si="93"/>
        <v>0</v>
      </c>
      <c r="AX321">
        <f t="shared" si="94"/>
        <v>0</v>
      </c>
      <c r="AZ321">
        <f t="shared" si="95"/>
        <v>0</v>
      </c>
      <c r="BC321">
        <f t="shared" si="96"/>
        <v>0</v>
      </c>
      <c r="BD321">
        <f t="shared" si="97"/>
        <v>0</v>
      </c>
      <c r="BE321">
        <f t="shared" si="98"/>
        <v>0</v>
      </c>
      <c r="BF321">
        <f t="shared" si="99"/>
        <v>0</v>
      </c>
      <c r="BG321">
        <f t="shared" si="100"/>
        <v>0</v>
      </c>
      <c r="BH321" t="str">
        <f>VLOOKUP(B321,Miljö!$B$1:$I$482,MATCH("Fossilandel för ursprungspecificerad el ()",Miljö!$B$1:$I$1,0),FALSE)</f>
        <v>-</v>
      </c>
      <c r="BI321" t="str">
        <f>VLOOKUP(B321,Miljö!$B$1:$BX$482,MATCH("Kärnkraftsandel för ursprungsspecificerad el ()",Miljö!$B$1:$O$1,0),FALSE)</f>
        <v>-</v>
      </c>
      <c r="BJ321">
        <f t="shared" si="101"/>
        <v>0</v>
      </c>
      <c r="BK321" t="str">
        <f>VLOOKUP(B321,Miljö!$B$1:$O$482,MATCH("Fossil andel i procent (%)",Miljö!$B$1:$O$1,0),FALSE)</f>
        <v>-</v>
      </c>
      <c r="BL321">
        <f t="shared" si="102"/>
        <v>0</v>
      </c>
      <c r="BO321" s="289" t="str">
        <f t="shared" si="103"/>
        <v/>
      </c>
      <c r="BP321" s="239" t="str">
        <f t="shared" si="104"/>
        <v/>
      </c>
      <c r="BQ321" s="239" t="str">
        <f t="shared" si="105"/>
        <v/>
      </c>
      <c r="BR321" s="239" t="str">
        <f t="shared" si="106"/>
        <v/>
      </c>
      <c r="BS321" s="239"/>
      <c r="BT321" s="351">
        <f t="shared" si="107"/>
        <v>0</v>
      </c>
      <c r="BW321" s="289" t="str">
        <f>IF(AP321="ja",VLOOKUP(B321,Miljövärden!$B$2:$H$550,MATCH("Total andel fossilt",Miljövärden!$B$2:$H$2,0),FALSE),"")</f>
        <v/>
      </c>
      <c r="BZ321" s="351" t="str">
        <f t="shared" si="108"/>
        <v/>
      </c>
      <c r="CA321" s="353" t="str">
        <f t="shared" si="109"/>
        <v/>
      </c>
    </row>
    <row r="322" spans="1:79" x14ac:dyDescent="0.25">
      <c r="A322" s="2" t="s">
        <v>484</v>
      </c>
      <c r="B322" s="2" t="s">
        <v>487</v>
      </c>
      <c r="C322">
        <f>VLOOKUP($B322,'Tillförd energi'!$B$1:$AI$700,MATCH(C$1,'Tillförd energi'!$B$1:$AQ$1,0),FALSE)</f>
        <v>0</v>
      </c>
      <c r="D322">
        <f>VLOOKUP($B322,'Tillförd energi'!$B$1:$AI$700,MATCH(D$1,'Tillförd energi'!$B$1:$AQ$1,0),FALSE)</f>
        <v>0</v>
      </c>
      <c r="E322">
        <f>VLOOKUP($B322,'Tillförd energi'!$B$1:$AI$700,MATCH(E$1,'Tillförd energi'!$B$1:$AQ$1,0),FALSE)</f>
        <v>0</v>
      </c>
      <c r="F322">
        <f>VLOOKUP($B322,'Tillförd energi'!$B$1:$AI$700,MATCH(F$1,'Tillförd energi'!$B$1:$AQ$1,0),FALSE)</f>
        <v>0</v>
      </c>
      <c r="G322">
        <f>VLOOKUP($B322,'Tillförd energi'!$B$1:$AI$700,MATCH(G$1,'Tillförd energi'!$B$1:$AQ$1,0),FALSE)</f>
        <v>0</v>
      </c>
      <c r="H322">
        <f>VLOOKUP($B322,'Tillförd energi'!$B$1:$AI$700,MATCH(H$1,'Tillförd energi'!$B$1:$AQ$1,0),FALSE)</f>
        <v>0</v>
      </c>
      <c r="I322">
        <f>VLOOKUP($B322,'Tillförd energi'!$B$1:$AI$700,MATCH(I$1,'Tillförd energi'!$B$1:$AQ$1,0),FALSE)</f>
        <v>0</v>
      </c>
      <c r="J322">
        <f>VLOOKUP($B322,'Tillförd energi'!$B$1:$AI$700,MATCH(J$1,'Tillförd energi'!$B$1:$AQ$1,0),FALSE)</f>
        <v>0</v>
      </c>
      <c r="K322">
        <f>VLOOKUP($B322,'Tillförd energi'!$B$1:$AI$700,MATCH(K$1,'Tillförd energi'!$B$1:$AQ$1,0),FALSE)</f>
        <v>0</v>
      </c>
      <c r="L322">
        <f>VLOOKUP($B322,'Tillförd energi'!$B$1:$AI$700,MATCH(L$1,'Tillförd energi'!$B$1:$AQ$1,0),FALSE)</f>
        <v>0</v>
      </c>
      <c r="M322">
        <f>VLOOKUP($B322,'Tillförd energi'!$B$1:$AI$700,MATCH(M$1,'Tillförd energi'!$B$1:$AQ$1,0),FALSE)</f>
        <v>0</v>
      </c>
      <c r="N322">
        <f>VLOOKUP($B322,'Tillförd energi'!$B$1:$AI$700,MATCH(N$1,'Tillförd energi'!$B$1:$AQ$1,0),FALSE)</f>
        <v>0</v>
      </c>
      <c r="O322">
        <f>VLOOKUP($B322,'Tillförd energi'!$B$1:$AI$700,MATCH(O$1,'Tillförd energi'!$B$1:$AQ$1,0),FALSE)</f>
        <v>0</v>
      </c>
      <c r="P322">
        <f>VLOOKUP($B322,'Tillförd energi'!$B$1:$AI$700,MATCH(P$1,'Tillförd energi'!$B$1:$AQ$1,0),FALSE)</f>
        <v>0</v>
      </c>
      <c r="Q322">
        <f>VLOOKUP($B322,'Tillförd energi'!$B$1:$AI$700,MATCH(Q$1,'Tillförd energi'!$B$1:$AQ$1,0),FALSE)</f>
        <v>0</v>
      </c>
      <c r="R322">
        <f>VLOOKUP($B322,'Tillförd energi'!$B$1:$AI$700,MATCH(R$1,'Tillförd energi'!$B$1:$AQ$1,0),FALSE)</f>
        <v>0</v>
      </c>
      <c r="S322">
        <f>VLOOKUP($B322,'Tillförd energi'!$B$1:$AI$700,MATCH(S$1,'Tillförd energi'!$B$1:$AQ$1,0),FALSE)</f>
        <v>0</v>
      </c>
      <c r="T322">
        <f>VLOOKUP($B322,'Tillförd energi'!$B$1:$AI$700,MATCH(T$1,'Tillförd energi'!$B$1:$AQ$1,0),FALSE)</f>
        <v>0</v>
      </c>
      <c r="U322">
        <f>VLOOKUP($B322,'Tillförd energi'!$B$1:$AI$700,MATCH(U$1,'Tillförd energi'!$B$1:$AQ$1,0),FALSE)</f>
        <v>0</v>
      </c>
      <c r="V322">
        <f>VLOOKUP($B322,'Tillförd energi'!$B$1:$AI$700,MATCH(V$1,'Tillförd energi'!$B$1:$AQ$1,0),FALSE)</f>
        <v>0</v>
      </c>
      <c r="W322">
        <f>VLOOKUP($B322,'Tillförd energi'!$B$1:$AI$700,MATCH(W$1,'Tillförd energi'!$B$1:$AQ$1,0),FALSE)</f>
        <v>0</v>
      </c>
      <c r="X322">
        <f>VLOOKUP($B322,'Tillförd energi'!$B$1:$AI$700,MATCH(X$1,'Tillförd energi'!$B$1:$AQ$1,0),FALSE)</f>
        <v>0</v>
      </c>
      <c r="Y322">
        <f>VLOOKUP($B322,'Tillförd energi'!$B$1:$AI$700,MATCH(Y$1,'Tillförd energi'!$B$1:$AQ$1,0),FALSE)</f>
        <v>0</v>
      </c>
      <c r="Z322">
        <f>VLOOKUP($B322,'Tillförd energi'!$B$1:$AI$700,MATCH(Z$1,'Tillförd energi'!$B$1:$AQ$1,0),FALSE)</f>
        <v>0</v>
      </c>
      <c r="AA322">
        <f>VLOOKUP($B322,'Tillförd energi'!$B$1:$AI$700,MATCH(AA$1,'Tillförd energi'!$B$1:$AQ$1,0),FALSE)</f>
        <v>0</v>
      </c>
      <c r="AB322">
        <f>VLOOKUP($B322,'Tillförd energi'!$B$1:$AI$700,MATCH(AB$1,'Tillförd energi'!$B$1:$AQ$1,0),FALSE)</f>
        <v>0</v>
      </c>
      <c r="AC322">
        <f>VLOOKUP($B322,'Tillförd energi'!$B$1:$AI$700,MATCH(AC$1,'Tillförd energi'!$B$1:$AQ$1,0),FALSE)</f>
        <v>0</v>
      </c>
      <c r="AD322">
        <f>VLOOKUP($B322,'Tillförd energi'!$B$1:$AI$700,MATCH(AD$1,'Tillförd energi'!$B$1:$AQ$1,0),FALSE)</f>
        <v>0</v>
      </c>
      <c r="AE322">
        <f>VLOOKUP($B322,'Tillförd energi'!$B$1:$AI$700,MATCH(AE$1,'Tillförd energi'!$B$1:$AQ$1,0),FALSE)</f>
        <v>0</v>
      </c>
      <c r="AF322">
        <f>VLOOKUP($B322,'Tillförd energi'!$B$1:$AI$700,MATCH(AF$1,'Tillförd energi'!$B$1:$AQ$1,0),FALSE)</f>
        <v>0</v>
      </c>
      <c r="AG322">
        <f>IFERROR(VLOOKUP(B322,Miljö!$B$1:$AC$550,MATCH("Köpt mängd produktionsspecifik fjärrvärme:",Miljö!$B$1:$AC$1,0),FALSE)/1,0)</f>
        <v>0</v>
      </c>
      <c r="AI322">
        <f t="shared" si="88"/>
        <v>0</v>
      </c>
      <c r="AJ322">
        <f t="shared" si="89"/>
        <v>0</v>
      </c>
      <c r="AK322" t="str">
        <f>IF(ISERROR(1/VLOOKUP($B322,Leveranser!$B$1:$S$500,MATCH("såld värme (gwh)",Leveranser!$B$1:$S$1,0),FALSE)),"",VLOOKUP($B322,Leveranser!$B$1:$S$500,MATCH("såld värme (gwh)",Leveranser!$B$1:$S$1,0),FALSE))</f>
        <v/>
      </c>
      <c r="AL322">
        <f>VLOOKUP($B322,Leveranser!$B$1:$Y$500,MATCH("Totalt såld fjärrvärme till andra fjärrvärmeföretag",Leveranser!$B$1:$AA$1,0),FALSE)</f>
        <v>0</v>
      </c>
      <c r="AM322">
        <f>IF(ISERROR(1/VLOOKUP($B322,Miljö!$B$1:$S$500,MATCH("Såld mängd produktionsspecifik fjärrvärme (GWh)",Miljö!$B$1:$R$1,0),FALSE)),0,VLOOKUP($B322,Miljö!$B$1:$S$500,MATCH("Såld mängd produktionsspecifik fjärrvärme (GWh)",Miljö!$B$1:$R$1,0),FALSE))</f>
        <v>0</v>
      </c>
      <c r="AN322" s="239" t="str">
        <f t="shared" si="90"/>
        <v/>
      </c>
      <c r="AP322" t="str">
        <f>IFERROR(VLOOKUP($B322,Miljövärden!$B$2:$H$550,7,FALSE),"Nej, saknas")</f>
        <v>Nej</v>
      </c>
      <c r="AQ322" t="str">
        <f>IFERROR(VLOOKUP($B322,Miljövärden!$B$2:$H$550,6,FALSE),"Nej, saknas")</f>
        <v>Nej</v>
      </c>
      <c r="AU322">
        <f t="shared" si="91"/>
        <v>0</v>
      </c>
      <c r="AV322">
        <f t="shared" si="92"/>
        <v>0</v>
      </c>
      <c r="AW322">
        <f t="shared" si="93"/>
        <v>0</v>
      </c>
      <c r="AX322">
        <f t="shared" si="94"/>
        <v>0</v>
      </c>
      <c r="AZ322">
        <f t="shared" si="95"/>
        <v>0</v>
      </c>
      <c r="BC322">
        <f t="shared" si="96"/>
        <v>0</v>
      </c>
      <c r="BD322">
        <f t="shared" si="97"/>
        <v>0</v>
      </c>
      <c r="BE322">
        <f t="shared" si="98"/>
        <v>0</v>
      </c>
      <c r="BF322">
        <f t="shared" si="99"/>
        <v>0</v>
      </c>
      <c r="BG322">
        <f t="shared" si="100"/>
        <v>0</v>
      </c>
      <c r="BH322" t="str">
        <f>VLOOKUP(B322,Miljö!$B$1:$I$482,MATCH("Fossilandel för ursprungspecificerad el ()",Miljö!$B$1:$I$1,0),FALSE)</f>
        <v>-</v>
      </c>
      <c r="BI322" t="str">
        <f>VLOOKUP(B322,Miljö!$B$1:$BX$482,MATCH("Kärnkraftsandel för ursprungsspecificerad el ()",Miljö!$B$1:$O$1,0),FALSE)</f>
        <v>-</v>
      </c>
      <c r="BJ322">
        <f t="shared" si="101"/>
        <v>0</v>
      </c>
      <c r="BK322" t="str">
        <f>VLOOKUP(B322,Miljö!$B$1:$O$482,MATCH("Fossil andel i procent (%)",Miljö!$B$1:$O$1,0),FALSE)</f>
        <v>-</v>
      </c>
      <c r="BL322">
        <f t="shared" si="102"/>
        <v>0</v>
      </c>
      <c r="BO322" s="289" t="str">
        <f t="shared" si="103"/>
        <v/>
      </c>
      <c r="BP322" s="239" t="str">
        <f t="shared" si="104"/>
        <v/>
      </c>
      <c r="BQ322" s="239" t="str">
        <f t="shared" si="105"/>
        <v/>
      </c>
      <c r="BR322" s="239" t="str">
        <f t="shared" si="106"/>
        <v/>
      </c>
      <c r="BS322" s="239"/>
      <c r="BT322" s="351">
        <f t="shared" si="107"/>
        <v>0</v>
      </c>
      <c r="BW322" s="289" t="str">
        <f>IF(AP322="ja",VLOOKUP(B322,Miljövärden!$B$2:$H$550,MATCH("Total andel fossilt",Miljövärden!$B$2:$H$2,0),FALSE),"")</f>
        <v/>
      </c>
      <c r="BZ322" s="351" t="str">
        <f t="shared" si="108"/>
        <v/>
      </c>
      <c r="CA322" s="353" t="str">
        <f t="shared" si="109"/>
        <v/>
      </c>
    </row>
    <row r="323" spans="1:79" x14ac:dyDescent="0.25">
      <c r="A323" s="2" t="s">
        <v>484</v>
      </c>
      <c r="B323" s="2" t="s">
        <v>488</v>
      </c>
      <c r="C323">
        <f>VLOOKUP($B323,'Tillförd energi'!$B$1:$AI$700,MATCH(C$1,'Tillförd energi'!$B$1:$AQ$1,0),FALSE)</f>
        <v>612.84699999999998</v>
      </c>
      <c r="D323">
        <f>VLOOKUP($B323,'Tillförd energi'!$B$1:$AI$700,MATCH(D$1,'Tillförd energi'!$B$1:$AQ$1,0),FALSE)</f>
        <v>66.34</v>
      </c>
      <c r="E323">
        <f>VLOOKUP($B323,'Tillförd energi'!$B$1:$AI$700,MATCH(E$1,'Tillförd energi'!$B$1:$AQ$1,0),FALSE)</f>
        <v>0</v>
      </c>
      <c r="F323">
        <f>VLOOKUP($B323,'Tillförd energi'!$B$1:$AI$700,MATCH(F$1,'Tillförd energi'!$B$1:$AQ$1,0),FALSE)</f>
        <v>54.415999999999997</v>
      </c>
      <c r="G323">
        <f>VLOOKUP($B323,'Tillförd energi'!$B$1:$AI$700,MATCH(G$1,'Tillförd energi'!$B$1:$AQ$1,0),FALSE)</f>
        <v>0</v>
      </c>
      <c r="H323">
        <f>VLOOKUP($B323,'Tillförd energi'!$B$1:$AI$700,MATCH(H$1,'Tillförd energi'!$B$1:$AQ$1,0),FALSE)</f>
        <v>0</v>
      </c>
      <c r="I323">
        <f>VLOOKUP($B323,'Tillförd energi'!$B$1:$AI$700,MATCH(I$1,'Tillförd energi'!$B$1:$AQ$1,0),FALSE)</f>
        <v>1831.15</v>
      </c>
      <c r="J323">
        <f>VLOOKUP($B323,'Tillförd energi'!$B$1:$AI$700,MATCH(J$1,'Tillförd energi'!$B$1:$AQ$1,0),FALSE)</f>
        <v>0</v>
      </c>
      <c r="K323">
        <f>VLOOKUP($B323,'Tillförd energi'!$B$1:$AI$700,MATCH(K$1,'Tillförd energi'!$B$1:$AQ$1,0),FALSE)</f>
        <v>0</v>
      </c>
      <c r="L323">
        <f>VLOOKUP($B323,'Tillförd energi'!$B$1:$AI$700,MATCH(L$1,'Tillförd energi'!$B$1:$AQ$1,0),FALSE)</f>
        <v>321.38299999999998</v>
      </c>
      <c r="M323">
        <f>VLOOKUP($B323,'Tillförd energi'!$B$1:$AI$700,MATCH(M$1,'Tillförd energi'!$B$1:$AQ$1,0),FALSE)</f>
        <v>0</v>
      </c>
      <c r="N323">
        <f>VLOOKUP($B323,'Tillförd energi'!$B$1:$AI$700,MATCH(N$1,'Tillförd energi'!$B$1:$AQ$1,0),FALSE)</f>
        <v>1323.8</v>
      </c>
      <c r="O323">
        <f>VLOOKUP($B323,'Tillförd energi'!$B$1:$AI$700,MATCH(O$1,'Tillförd energi'!$B$1:$AQ$1,0),FALSE)</f>
        <v>0</v>
      </c>
      <c r="P323">
        <f>VLOOKUP($B323,'Tillförd energi'!$B$1:$AI$700,MATCH(P$1,'Tillförd energi'!$B$1:$AQ$1,0),FALSE)</f>
        <v>0</v>
      </c>
      <c r="Q323">
        <f>VLOOKUP($B323,'Tillförd energi'!$B$1:$AI$700,MATCH(Q$1,'Tillförd energi'!$B$1:$AQ$1,0),FALSE)</f>
        <v>31.908999999999999</v>
      </c>
      <c r="R323">
        <f>VLOOKUP($B323,'Tillförd energi'!$B$1:$AI$700,MATCH(R$1,'Tillförd energi'!$B$1:$AQ$1,0),FALSE)</f>
        <v>586.45899999999995</v>
      </c>
      <c r="S323">
        <f>VLOOKUP($B323,'Tillförd energi'!$B$1:$AI$700,MATCH(S$1,'Tillförd energi'!$B$1:$AQ$1,0),FALSE)</f>
        <v>0</v>
      </c>
      <c r="T323">
        <f>VLOOKUP($B323,'Tillförd energi'!$B$1:$AI$700,MATCH(T$1,'Tillförd energi'!$B$1:$AQ$1,0),FALSE)</f>
        <v>0</v>
      </c>
      <c r="U323">
        <f>VLOOKUP($B323,'Tillförd energi'!$B$1:$AI$700,MATCH(U$1,'Tillförd energi'!$B$1:$AQ$1,0),FALSE)</f>
        <v>0</v>
      </c>
      <c r="V323">
        <f>VLOOKUP($B323,'Tillförd energi'!$B$1:$AI$700,MATCH(V$1,'Tillförd energi'!$B$1:$AQ$1,0),FALSE)</f>
        <v>123.788</v>
      </c>
      <c r="W323">
        <f>VLOOKUP($B323,'Tillförd energi'!$B$1:$AI$700,MATCH(W$1,'Tillförd energi'!$B$1:$AQ$1,0),FALSE)</f>
        <v>175.24299999999999</v>
      </c>
      <c r="X323">
        <f>VLOOKUP($B323,'Tillförd energi'!$B$1:$AI$700,MATCH(X$1,'Tillförd energi'!$B$1:$AQ$1,0),FALSE)</f>
        <v>0</v>
      </c>
      <c r="Y323">
        <f>VLOOKUP($B323,'Tillförd energi'!$B$1:$AI$700,MATCH(Y$1,'Tillförd energi'!$B$1:$AQ$1,0),FALSE)</f>
        <v>0</v>
      </c>
      <c r="Z323">
        <f>VLOOKUP($B323,'Tillförd energi'!$B$1:$AI$700,MATCH(Z$1,'Tillförd energi'!$B$1:$AQ$1,0),FALSE)</f>
        <v>63.02</v>
      </c>
      <c r="AA323">
        <f>VLOOKUP($B323,'Tillförd energi'!$B$1:$AI$700,MATCH(AA$1,'Tillförd energi'!$B$1:$AQ$1,0),FALSE)</f>
        <v>464.55399999999997</v>
      </c>
      <c r="AB323">
        <f>VLOOKUP($B323,'Tillförd energi'!$B$1:$AI$700,MATCH(AB$1,'Tillförd energi'!$B$1:$AQ$1,0),FALSE)</f>
        <v>1009.49</v>
      </c>
      <c r="AC323">
        <f>VLOOKUP($B323,'Tillförd energi'!$B$1:$AI$700,MATCH(AC$1,'Tillförd energi'!$B$1:$AQ$1,0),FALSE)</f>
        <v>1165.55</v>
      </c>
      <c r="AD323">
        <f>VLOOKUP($B323,'Tillförd energi'!$B$1:$AI$700,MATCH(AD$1,'Tillförd energi'!$B$1:$AQ$1,0),FALSE)</f>
        <v>0</v>
      </c>
      <c r="AE323">
        <f>VLOOKUP($B323,'Tillförd energi'!$B$1:$AI$700,MATCH(AE$1,'Tillförd energi'!$B$1:$AQ$1,0),FALSE)</f>
        <v>0</v>
      </c>
      <c r="AF323">
        <f>VLOOKUP($B323,'Tillförd energi'!$B$1:$AI$700,MATCH(AF$1,'Tillförd energi'!$B$1:$AQ$1,0),FALSE)</f>
        <v>287.43099999999998</v>
      </c>
      <c r="AG323">
        <f>IFERROR(VLOOKUP(B323,Miljö!$B$1:$AC$550,MATCH("Köpt mängd produktionsspecifik fjärrvärme:",Miljö!$B$1:$AC$1,0),FALSE)/1,0)</f>
        <v>0</v>
      </c>
      <c r="AI323">
        <f t="shared" ref="AI323:AI386" si="110">SUM(C323:AF323)</f>
        <v>8117.3799999999992</v>
      </c>
      <c r="AJ323">
        <f t="shared" ref="AJ323:AJ386" si="111">SUM(C323:AG323)</f>
        <v>8117.3799999999992</v>
      </c>
      <c r="AK323">
        <f>IF(ISERROR(1/VLOOKUP($B323,Leveranser!$B$1:$S$500,MATCH("såld värme (gwh)",Leveranser!$B$1:$S$1,0),FALSE)),"",VLOOKUP($B323,Leveranser!$B$1:$S$500,MATCH("såld värme (gwh)",Leveranser!$B$1:$S$1,0),FALSE))</f>
        <v>8153.6</v>
      </c>
      <c r="AL323">
        <f>VLOOKUP($B323,Leveranser!$B$1:$Y$500,MATCH("Totalt såld fjärrvärme till andra fjärrvärmeföretag",Leveranser!$B$1:$AA$1,0),FALSE)</f>
        <v>955.67000000000007</v>
      </c>
      <c r="AM323">
        <f>IF(ISERROR(1/VLOOKUP($B323,Miljö!$B$1:$S$500,MATCH("Såld mängd produktionsspecifik fjärrvärme (GWh)",Miljö!$B$1:$R$1,0),FALSE)),0,VLOOKUP($B323,Miljö!$B$1:$S$500,MATCH("Såld mängd produktionsspecifik fjärrvärme (GWh)",Miljö!$B$1:$R$1,0),FALSE))</f>
        <v>789.33</v>
      </c>
      <c r="AN323" s="239">
        <f t="shared" ref="AN323:AN386" si="112">IFERROR(AK323/AJ323,"")</f>
        <v>1.0044620308523196</v>
      </c>
      <c r="AP323" t="str">
        <f>IFERROR(VLOOKUP($B323,Miljövärden!$B$2:$H$550,7,FALSE),"Nej, saknas")</f>
        <v>Ja</v>
      </c>
      <c r="AQ323" t="str">
        <f>IFERROR(VLOOKUP($B323,Miljövärden!$B$2:$H$550,6,FALSE),"Nej, saknas")</f>
        <v>Ja</v>
      </c>
      <c r="AU323">
        <f t="shared" ref="AU323:AU386" si="113">Z323+AA323+AF323</f>
        <v>815.00499999999988</v>
      </c>
      <c r="AV323">
        <f t="shared" ref="AV323:AV386" si="114">X323</f>
        <v>0</v>
      </c>
      <c r="AW323">
        <f t="shared" ref="AW323:AW386" si="115">M323+N323+O323+P323+Q323</f>
        <v>1355.7090000000001</v>
      </c>
      <c r="AX323">
        <f t="shared" ref="AX323:AX386" si="116">R323+S323+T323+U323</f>
        <v>586.45899999999995</v>
      </c>
      <c r="AZ323">
        <f t="shared" ref="AZ323:AZ386" si="117">L323+M323+N323+O323+P323+Q323+R323+S323+T323+U323+V323+W323+X323</f>
        <v>2562.5819999999999</v>
      </c>
      <c r="BC323">
        <f t="shared" ref="BC323:BC386" si="118">C323+D323+E323+F323+G323+H323+AE323</f>
        <v>733.60300000000007</v>
      </c>
      <c r="BD323">
        <f t="shared" ref="BD323:BD386" si="119">Y323</f>
        <v>0</v>
      </c>
      <c r="BE323">
        <f t="shared" ref="BE323:BE386" si="120">M323+N323+O323+P323+Q323+R323+S323+T323+U323+V323+W323+X323</f>
        <v>2241.1990000000001</v>
      </c>
      <c r="BF323">
        <f t="shared" ref="BF323:BF386" si="121">I323+J323+K323+L323+AB323+AC323+AD323</f>
        <v>4327.5730000000003</v>
      </c>
      <c r="BG323">
        <f t="shared" ref="BG323:BG386" si="122">Z323+AA323+AF323</f>
        <v>815.00499999999988</v>
      </c>
      <c r="BH323">
        <f>VLOOKUP(B323,Miljö!$B$1:$I$482,MATCH("Fossilandel för ursprungspecificerad el ()",Miljö!$B$1:$I$1,0),FALSE)</f>
        <v>0</v>
      </c>
      <c r="BI323">
        <f>VLOOKUP(B323,Miljö!$B$1:$BX$482,MATCH("Kärnkraftsandel för ursprungsspecificerad el ()",Miljö!$B$1:$O$1,0),FALSE)</f>
        <v>0</v>
      </c>
      <c r="BJ323">
        <f t="shared" ref="BJ323:BJ386" si="123">AG323</f>
        <v>0</v>
      </c>
      <c r="BK323">
        <f>VLOOKUP(B323,Miljö!$B$1:$O$482,MATCH("Fossil andel i procent (%)",Miljö!$B$1:$O$1,0),FALSE)</f>
        <v>0</v>
      </c>
      <c r="BL323">
        <f t="shared" ref="BL323:BL386" si="124">SUM(BC323:BG323,BJ323)</f>
        <v>8117.38</v>
      </c>
      <c r="BO323" s="289">
        <f t="shared" ref="BO323:BO386" si="125">IF(AP323="ja",(BC323+IFERROR(BG323*BH323,0)+IFERROR(BJ323*BK323/100,0))/$BL323,"")</f>
        <v>9.0374357243346998E-2</v>
      </c>
      <c r="BP323" s="239">
        <f t="shared" ref="BP323:BP386" si="126">IF(AP323="ja",(BD323+IFERROR(BG323*BI323,0)+IFERROR(BJ323*(1-BK323/100),0))/$BL323,"")</f>
        <v>0</v>
      </c>
      <c r="BQ323" s="239">
        <f t="shared" ref="BQ323:BQ386" si="127">IF(AP323="ja",(BE323+IFERROR(BG323*(1-BH323-BI323),0))/$BL323,"")</f>
        <v>0.37650128489734369</v>
      </c>
      <c r="BR323" s="239">
        <f t="shared" ref="BR323:BR386" si="128">IF(AP323="ja",BF323/$BL323,"")</f>
        <v>0.53312435785930934</v>
      </c>
      <c r="BS323" s="239"/>
      <c r="BT323" s="351">
        <f t="shared" ref="BT323:BT386" si="129">SUM(BO323:BR323)</f>
        <v>1</v>
      </c>
      <c r="BW323" s="289">
        <f>IF(AP323="ja",VLOOKUP(B323,Miljövärden!$B$2:$H$550,MATCH("Total andel fossilt",Miljövärden!$B$2:$H$2,0),FALSE),"")</f>
        <v>9.7503099999999995E-2</v>
      </c>
      <c r="BZ323" s="351">
        <f t="shared" ref="BZ323:BZ386" si="130">IFERROR(BW323-BO323,"")</f>
        <v>7.1287427566529976E-3</v>
      </c>
      <c r="CA323" s="353">
        <f t="shared" ref="CA323:CA386" si="131">IFERROR(ROUND(BW323,3)-ROUND(BO323,3),"")</f>
        <v>8.0000000000000071E-3</v>
      </c>
    </row>
    <row r="324" spans="1:79" x14ac:dyDescent="0.25">
      <c r="A324" s="2" t="s">
        <v>484</v>
      </c>
      <c r="B324" s="2" t="s">
        <v>489</v>
      </c>
      <c r="C324">
        <f>VLOOKUP($B324,'Tillförd energi'!$B$1:$AI$700,MATCH(C$1,'Tillförd energi'!$B$1:$AQ$1,0),FALSE)</f>
        <v>0</v>
      </c>
      <c r="D324">
        <f>VLOOKUP($B324,'Tillförd energi'!$B$1:$AI$700,MATCH(D$1,'Tillförd energi'!$B$1:$AQ$1,0),FALSE)</f>
        <v>0</v>
      </c>
      <c r="E324">
        <f>VLOOKUP($B324,'Tillförd energi'!$B$1:$AI$700,MATCH(E$1,'Tillförd energi'!$B$1:$AQ$1,0),FALSE)</f>
        <v>0</v>
      </c>
      <c r="F324">
        <f>VLOOKUP($B324,'Tillförd energi'!$B$1:$AI$700,MATCH(F$1,'Tillförd energi'!$B$1:$AQ$1,0),FALSE)</f>
        <v>0</v>
      </c>
      <c r="G324">
        <f>VLOOKUP($B324,'Tillförd energi'!$B$1:$AI$700,MATCH(G$1,'Tillförd energi'!$B$1:$AQ$1,0),FALSE)</f>
        <v>0</v>
      </c>
      <c r="H324">
        <f>VLOOKUP($B324,'Tillförd energi'!$B$1:$AI$700,MATCH(H$1,'Tillförd energi'!$B$1:$AQ$1,0),FALSE)</f>
        <v>0</v>
      </c>
      <c r="I324">
        <f>VLOOKUP($B324,'Tillförd energi'!$B$1:$AI$700,MATCH(I$1,'Tillförd energi'!$B$1:$AQ$1,0),FALSE)</f>
        <v>0</v>
      </c>
      <c r="J324">
        <f>VLOOKUP($B324,'Tillförd energi'!$B$1:$AI$700,MATCH(J$1,'Tillförd energi'!$B$1:$AQ$1,0),FALSE)</f>
        <v>0</v>
      </c>
      <c r="K324">
        <f>VLOOKUP($B324,'Tillförd energi'!$B$1:$AI$700,MATCH(K$1,'Tillförd energi'!$B$1:$AQ$1,0),FALSE)</f>
        <v>0</v>
      </c>
      <c r="L324">
        <f>VLOOKUP($B324,'Tillförd energi'!$B$1:$AI$700,MATCH(L$1,'Tillförd energi'!$B$1:$AQ$1,0),FALSE)</f>
        <v>0</v>
      </c>
      <c r="M324">
        <f>VLOOKUP($B324,'Tillförd energi'!$B$1:$AI$700,MATCH(M$1,'Tillförd energi'!$B$1:$AQ$1,0),FALSE)</f>
        <v>0</v>
      </c>
      <c r="N324">
        <f>VLOOKUP($B324,'Tillförd energi'!$B$1:$AI$700,MATCH(N$1,'Tillförd energi'!$B$1:$AQ$1,0),FALSE)</f>
        <v>0</v>
      </c>
      <c r="O324">
        <f>VLOOKUP($B324,'Tillförd energi'!$B$1:$AI$700,MATCH(O$1,'Tillförd energi'!$B$1:$AQ$1,0),FALSE)</f>
        <v>0</v>
      </c>
      <c r="P324">
        <f>VLOOKUP($B324,'Tillförd energi'!$B$1:$AI$700,MATCH(P$1,'Tillförd energi'!$B$1:$AQ$1,0),FALSE)</f>
        <v>0</v>
      </c>
      <c r="Q324">
        <f>VLOOKUP($B324,'Tillförd energi'!$B$1:$AI$700,MATCH(Q$1,'Tillförd energi'!$B$1:$AQ$1,0),FALSE)</f>
        <v>0</v>
      </c>
      <c r="R324">
        <f>VLOOKUP($B324,'Tillförd energi'!$B$1:$AI$700,MATCH(R$1,'Tillförd energi'!$B$1:$AQ$1,0),FALSE)</f>
        <v>0</v>
      </c>
      <c r="S324">
        <f>VLOOKUP($B324,'Tillförd energi'!$B$1:$AI$700,MATCH(S$1,'Tillförd energi'!$B$1:$AQ$1,0),FALSE)</f>
        <v>0</v>
      </c>
      <c r="T324">
        <f>VLOOKUP($B324,'Tillförd energi'!$B$1:$AI$700,MATCH(T$1,'Tillförd energi'!$B$1:$AQ$1,0),FALSE)</f>
        <v>0</v>
      </c>
      <c r="U324">
        <f>VLOOKUP($B324,'Tillförd energi'!$B$1:$AI$700,MATCH(U$1,'Tillförd energi'!$B$1:$AQ$1,0),FALSE)</f>
        <v>0</v>
      </c>
      <c r="V324">
        <f>VLOOKUP($B324,'Tillförd energi'!$B$1:$AI$700,MATCH(V$1,'Tillförd energi'!$B$1:$AQ$1,0),FALSE)</f>
        <v>0</v>
      </c>
      <c r="W324">
        <f>VLOOKUP($B324,'Tillförd energi'!$B$1:$AI$700,MATCH(W$1,'Tillförd energi'!$B$1:$AQ$1,0),FALSE)</f>
        <v>0</v>
      </c>
      <c r="X324">
        <f>VLOOKUP($B324,'Tillförd energi'!$B$1:$AI$700,MATCH(X$1,'Tillförd energi'!$B$1:$AQ$1,0),FALSE)</f>
        <v>0</v>
      </c>
      <c r="Y324">
        <f>VLOOKUP($B324,'Tillförd energi'!$B$1:$AI$700,MATCH(Y$1,'Tillförd energi'!$B$1:$AQ$1,0),FALSE)</f>
        <v>0</v>
      </c>
      <c r="Z324">
        <f>VLOOKUP($B324,'Tillförd energi'!$B$1:$AI$700,MATCH(Z$1,'Tillförd energi'!$B$1:$AQ$1,0),FALSE)</f>
        <v>0</v>
      </c>
      <c r="AA324">
        <f>VLOOKUP($B324,'Tillförd energi'!$B$1:$AI$700,MATCH(AA$1,'Tillförd energi'!$B$1:$AQ$1,0),FALSE)</f>
        <v>0</v>
      </c>
      <c r="AB324">
        <f>VLOOKUP($B324,'Tillförd energi'!$B$1:$AI$700,MATCH(AB$1,'Tillförd energi'!$B$1:$AQ$1,0),FALSE)</f>
        <v>0</v>
      </c>
      <c r="AC324">
        <f>VLOOKUP($B324,'Tillförd energi'!$B$1:$AI$700,MATCH(AC$1,'Tillförd energi'!$B$1:$AQ$1,0),FALSE)</f>
        <v>0</v>
      </c>
      <c r="AD324">
        <f>VLOOKUP($B324,'Tillförd energi'!$B$1:$AI$700,MATCH(AD$1,'Tillförd energi'!$B$1:$AQ$1,0),FALSE)</f>
        <v>0</v>
      </c>
      <c r="AE324">
        <f>VLOOKUP($B324,'Tillförd energi'!$B$1:$AI$700,MATCH(AE$1,'Tillförd energi'!$B$1:$AQ$1,0),FALSE)</f>
        <v>0</v>
      </c>
      <c r="AF324">
        <f>VLOOKUP($B324,'Tillförd energi'!$B$1:$AI$700,MATCH(AF$1,'Tillförd energi'!$B$1:$AQ$1,0),FALSE)</f>
        <v>0</v>
      </c>
      <c r="AG324">
        <f>IFERROR(VLOOKUP(B324,Miljö!$B$1:$AC$550,MATCH("Köpt mängd produktionsspecifik fjärrvärme:",Miljö!$B$1:$AC$1,0),FALSE)/1,0)</f>
        <v>0</v>
      </c>
      <c r="AI324">
        <f t="shared" si="110"/>
        <v>0</v>
      </c>
      <c r="AJ324">
        <f t="shared" si="111"/>
        <v>0</v>
      </c>
      <c r="AK324" t="str">
        <f>IF(ISERROR(1/VLOOKUP($B324,Leveranser!$B$1:$S$500,MATCH("såld värme (gwh)",Leveranser!$B$1:$S$1,0),FALSE)),"",VLOOKUP($B324,Leveranser!$B$1:$S$500,MATCH("såld värme (gwh)",Leveranser!$B$1:$S$1,0),FALSE))</f>
        <v/>
      </c>
      <c r="AL324">
        <f>VLOOKUP($B324,Leveranser!$B$1:$Y$500,MATCH("Totalt såld fjärrvärme till andra fjärrvärmeföretag",Leveranser!$B$1:$AA$1,0),FALSE)</f>
        <v>0</v>
      </c>
      <c r="AM324">
        <f>IF(ISERROR(1/VLOOKUP($B324,Miljö!$B$1:$S$500,MATCH("Såld mängd produktionsspecifik fjärrvärme (GWh)",Miljö!$B$1:$R$1,0),FALSE)),0,VLOOKUP($B324,Miljö!$B$1:$S$500,MATCH("Såld mängd produktionsspecifik fjärrvärme (GWh)",Miljö!$B$1:$R$1,0),FALSE))</f>
        <v>0</v>
      </c>
      <c r="AN324" s="239" t="str">
        <f t="shared" si="112"/>
        <v/>
      </c>
      <c r="AP324" t="str">
        <f>IFERROR(VLOOKUP($B324,Miljövärden!$B$2:$H$550,7,FALSE),"Nej, saknas")</f>
        <v>Nej</v>
      </c>
      <c r="AQ324" t="str">
        <f>IFERROR(VLOOKUP($B324,Miljövärden!$B$2:$H$550,6,FALSE),"Nej, saknas")</f>
        <v>Nej</v>
      </c>
      <c r="AU324">
        <f t="shared" si="113"/>
        <v>0</v>
      </c>
      <c r="AV324">
        <f t="shared" si="114"/>
        <v>0</v>
      </c>
      <c r="AW324">
        <f t="shared" si="115"/>
        <v>0</v>
      </c>
      <c r="AX324">
        <f t="shared" si="116"/>
        <v>0</v>
      </c>
      <c r="AZ324">
        <f t="shared" si="117"/>
        <v>0</v>
      </c>
      <c r="BC324">
        <f t="shared" si="118"/>
        <v>0</v>
      </c>
      <c r="BD324">
        <f t="shared" si="119"/>
        <v>0</v>
      </c>
      <c r="BE324">
        <f t="shared" si="120"/>
        <v>0</v>
      </c>
      <c r="BF324">
        <f t="shared" si="121"/>
        <v>0</v>
      </c>
      <c r="BG324">
        <f t="shared" si="122"/>
        <v>0</v>
      </c>
      <c r="BH324" t="str">
        <f>VLOOKUP(B324,Miljö!$B$1:$I$482,MATCH("Fossilandel för ursprungspecificerad el ()",Miljö!$B$1:$I$1,0),FALSE)</f>
        <v>-</v>
      </c>
      <c r="BI324" t="str">
        <f>VLOOKUP(B324,Miljö!$B$1:$BX$482,MATCH("Kärnkraftsandel för ursprungsspecificerad el ()",Miljö!$B$1:$O$1,0),FALSE)</f>
        <v>-</v>
      </c>
      <c r="BJ324">
        <f t="shared" si="123"/>
        <v>0</v>
      </c>
      <c r="BK324" t="str">
        <f>VLOOKUP(B324,Miljö!$B$1:$O$482,MATCH("Fossil andel i procent (%)",Miljö!$B$1:$O$1,0),FALSE)</f>
        <v>-</v>
      </c>
      <c r="BL324">
        <f t="shared" si="124"/>
        <v>0</v>
      </c>
      <c r="BO324" s="289" t="str">
        <f t="shared" si="125"/>
        <v/>
      </c>
      <c r="BP324" s="239" t="str">
        <f t="shared" si="126"/>
        <v/>
      </c>
      <c r="BQ324" s="239" t="str">
        <f t="shared" si="127"/>
        <v/>
      </c>
      <c r="BR324" s="239" t="str">
        <f t="shared" si="128"/>
        <v/>
      </c>
      <c r="BS324" s="239"/>
      <c r="BT324" s="351">
        <f t="shared" si="129"/>
        <v>0</v>
      </c>
      <c r="BW324" s="289" t="str">
        <f>IF(AP324="ja",VLOOKUP(B324,Miljövärden!$B$2:$H$550,MATCH("Total andel fossilt",Miljövärden!$B$2:$H$2,0),FALSE),"")</f>
        <v/>
      </c>
      <c r="BZ324" s="351" t="str">
        <f t="shared" si="130"/>
        <v/>
      </c>
      <c r="CA324" s="353" t="str">
        <f t="shared" si="131"/>
        <v/>
      </c>
    </row>
    <row r="325" spans="1:79" x14ac:dyDescent="0.25">
      <c r="A325" s="2" t="s">
        <v>484</v>
      </c>
      <c r="B325" s="2" t="s">
        <v>490</v>
      </c>
      <c r="C325">
        <f>VLOOKUP($B325,'Tillförd energi'!$B$1:$AI$700,MATCH(C$1,'Tillförd energi'!$B$1:$AQ$1,0),FALSE)</f>
        <v>0</v>
      </c>
      <c r="D325">
        <f>VLOOKUP($B325,'Tillförd energi'!$B$1:$AI$700,MATCH(D$1,'Tillförd energi'!$B$1:$AQ$1,0),FALSE)</f>
        <v>0</v>
      </c>
      <c r="E325">
        <f>VLOOKUP($B325,'Tillförd energi'!$B$1:$AI$700,MATCH(E$1,'Tillförd energi'!$B$1:$AQ$1,0),FALSE)</f>
        <v>0</v>
      </c>
      <c r="F325">
        <f>VLOOKUP($B325,'Tillförd energi'!$B$1:$AI$700,MATCH(F$1,'Tillförd energi'!$B$1:$AQ$1,0),FALSE)</f>
        <v>0</v>
      </c>
      <c r="G325">
        <f>VLOOKUP($B325,'Tillförd energi'!$B$1:$AI$700,MATCH(G$1,'Tillförd energi'!$B$1:$AQ$1,0),FALSE)</f>
        <v>0</v>
      </c>
      <c r="H325">
        <f>VLOOKUP($B325,'Tillförd energi'!$B$1:$AI$700,MATCH(H$1,'Tillförd energi'!$B$1:$AQ$1,0),FALSE)</f>
        <v>0</v>
      </c>
      <c r="I325">
        <f>VLOOKUP($B325,'Tillförd energi'!$B$1:$AI$700,MATCH(I$1,'Tillförd energi'!$B$1:$AQ$1,0),FALSE)</f>
        <v>0</v>
      </c>
      <c r="J325">
        <f>VLOOKUP($B325,'Tillförd energi'!$B$1:$AI$700,MATCH(J$1,'Tillförd energi'!$B$1:$AQ$1,0),FALSE)</f>
        <v>0</v>
      </c>
      <c r="K325">
        <f>VLOOKUP($B325,'Tillförd energi'!$B$1:$AI$700,MATCH(K$1,'Tillförd energi'!$B$1:$AQ$1,0),FALSE)</f>
        <v>0</v>
      </c>
      <c r="L325">
        <f>VLOOKUP($B325,'Tillförd energi'!$B$1:$AI$700,MATCH(L$1,'Tillförd energi'!$B$1:$AQ$1,0),FALSE)</f>
        <v>0</v>
      </c>
      <c r="M325">
        <f>VLOOKUP($B325,'Tillförd energi'!$B$1:$AI$700,MATCH(M$1,'Tillförd energi'!$B$1:$AQ$1,0),FALSE)</f>
        <v>0</v>
      </c>
      <c r="N325">
        <f>VLOOKUP($B325,'Tillförd energi'!$B$1:$AI$700,MATCH(N$1,'Tillförd energi'!$B$1:$AQ$1,0),FALSE)</f>
        <v>0</v>
      </c>
      <c r="O325">
        <f>VLOOKUP($B325,'Tillförd energi'!$B$1:$AI$700,MATCH(O$1,'Tillförd energi'!$B$1:$AQ$1,0),FALSE)</f>
        <v>0</v>
      </c>
      <c r="P325">
        <f>VLOOKUP($B325,'Tillförd energi'!$B$1:$AI$700,MATCH(P$1,'Tillförd energi'!$B$1:$AQ$1,0),FALSE)</f>
        <v>0</v>
      </c>
      <c r="Q325">
        <f>VLOOKUP($B325,'Tillförd energi'!$B$1:$AI$700,MATCH(Q$1,'Tillförd energi'!$B$1:$AQ$1,0),FALSE)</f>
        <v>0</v>
      </c>
      <c r="R325">
        <f>VLOOKUP($B325,'Tillförd energi'!$B$1:$AI$700,MATCH(R$1,'Tillförd energi'!$B$1:$AQ$1,0),FALSE)</f>
        <v>0</v>
      </c>
      <c r="S325">
        <f>VLOOKUP($B325,'Tillförd energi'!$B$1:$AI$700,MATCH(S$1,'Tillförd energi'!$B$1:$AQ$1,0),FALSE)</f>
        <v>0</v>
      </c>
      <c r="T325">
        <f>VLOOKUP($B325,'Tillförd energi'!$B$1:$AI$700,MATCH(T$1,'Tillförd energi'!$B$1:$AQ$1,0),FALSE)</f>
        <v>0</v>
      </c>
      <c r="U325">
        <f>VLOOKUP($B325,'Tillförd energi'!$B$1:$AI$700,MATCH(U$1,'Tillförd energi'!$B$1:$AQ$1,0),FALSE)</f>
        <v>0</v>
      </c>
      <c r="V325">
        <f>VLOOKUP($B325,'Tillförd energi'!$B$1:$AI$700,MATCH(V$1,'Tillförd energi'!$B$1:$AQ$1,0),FALSE)</f>
        <v>0</v>
      </c>
      <c r="W325">
        <f>VLOOKUP($B325,'Tillförd energi'!$B$1:$AI$700,MATCH(W$1,'Tillförd energi'!$B$1:$AQ$1,0),FALSE)</f>
        <v>0</v>
      </c>
      <c r="X325">
        <f>VLOOKUP($B325,'Tillförd energi'!$B$1:$AI$700,MATCH(X$1,'Tillförd energi'!$B$1:$AQ$1,0),FALSE)</f>
        <v>0</v>
      </c>
      <c r="Y325">
        <f>VLOOKUP($B325,'Tillförd energi'!$B$1:$AI$700,MATCH(Y$1,'Tillförd energi'!$B$1:$AQ$1,0),FALSE)</f>
        <v>0</v>
      </c>
      <c r="Z325">
        <f>VLOOKUP($B325,'Tillförd energi'!$B$1:$AI$700,MATCH(Z$1,'Tillförd energi'!$B$1:$AQ$1,0),FALSE)</f>
        <v>0</v>
      </c>
      <c r="AA325">
        <f>VLOOKUP($B325,'Tillförd energi'!$B$1:$AI$700,MATCH(AA$1,'Tillförd energi'!$B$1:$AQ$1,0),FALSE)</f>
        <v>0</v>
      </c>
      <c r="AB325">
        <f>VLOOKUP($B325,'Tillförd energi'!$B$1:$AI$700,MATCH(AB$1,'Tillförd energi'!$B$1:$AQ$1,0),FALSE)</f>
        <v>0</v>
      </c>
      <c r="AC325">
        <f>VLOOKUP($B325,'Tillförd energi'!$B$1:$AI$700,MATCH(AC$1,'Tillförd energi'!$B$1:$AQ$1,0),FALSE)</f>
        <v>0</v>
      </c>
      <c r="AD325">
        <f>VLOOKUP($B325,'Tillförd energi'!$B$1:$AI$700,MATCH(AD$1,'Tillförd energi'!$B$1:$AQ$1,0),FALSE)</f>
        <v>0</v>
      </c>
      <c r="AE325">
        <f>VLOOKUP($B325,'Tillförd energi'!$B$1:$AI$700,MATCH(AE$1,'Tillförd energi'!$B$1:$AQ$1,0),FALSE)</f>
        <v>0</v>
      </c>
      <c r="AF325">
        <f>VLOOKUP($B325,'Tillförd energi'!$B$1:$AI$700,MATCH(AF$1,'Tillförd energi'!$B$1:$AQ$1,0),FALSE)</f>
        <v>0</v>
      </c>
      <c r="AG325">
        <f>IFERROR(VLOOKUP(B325,Miljö!$B$1:$AC$550,MATCH("Köpt mängd produktionsspecifik fjärrvärme:",Miljö!$B$1:$AC$1,0),FALSE)/1,0)</f>
        <v>0</v>
      </c>
      <c r="AI325">
        <f t="shared" si="110"/>
        <v>0</v>
      </c>
      <c r="AJ325">
        <f t="shared" si="111"/>
        <v>0</v>
      </c>
      <c r="AK325" t="str">
        <f>IF(ISERROR(1/VLOOKUP($B325,Leveranser!$B$1:$S$500,MATCH("såld värme (gwh)",Leveranser!$B$1:$S$1,0),FALSE)),"",VLOOKUP($B325,Leveranser!$B$1:$S$500,MATCH("såld värme (gwh)",Leveranser!$B$1:$S$1,0),FALSE))</f>
        <v/>
      </c>
      <c r="AL325">
        <f>VLOOKUP($B325,Leveranser!$B$1:$Y$500,MATCH("Totalt såld fjärrvärme till andra fjärrvärmeföretag",Leveranser!$B$1:$AA$1,0),FALSE)</f>
        <v>0</v>
      </c>
      <c r="AM325">
        <f>IF(ISERROR(1/VLOOKUP($B325,Miljö!$B$1:$S$500,MATCH("Såld mängd produktionsspecifik fjärrvärme (GWh)",Miljö!$B$1:$R$1,0),FALSE)),0,VLOOKUP($B325,Miljö!$B$1:$S$500,MATCH("Såld mängd produktionsspecifik fjärrvärme (GWh)",Miljö!$B$1:$R$1,0),FALSE))</f>
        <v>0</v>
      </c>
      <c r="AN325" s="239" t="str">
        <f t="shared" si="112"/>
        <v/>
      </c>
      <c r="AP325" t="str">
        <f>IFERROR(VLOOKUP($B325,Miljövärden!$B$2:$H$550,7,FALSE),"Nej, saknas")</f>
        <v>Nej</v>
      </c>
      <c r="AQ325" t="str">
        <f>IFERROR(VLOOKUP($B325,Miljövärden!$B$2:$H$550,6,FALSE),"Nej, saknas")</f>
        <v>Nej</v>
      </c>
      <c r="AU325">
        <f t="shared" si="113"/>
        <v>0</v>
      </c>
      <c r="AV325">
        <f t="shared" si="114"/>
        <v>0</v>
      </c>
      <c r="AW325">
        <f t="shared" si="115"/>
        <v>0</v>
      </c>
      <c r="AX325">
        <f t="shared" si="116"/>
        <v>0</v>
      </c>
      <c r="AZ325">
        <f t="shared" si="117"/>
        <v>0</v>
      </c>
      <c r="BC325">
        <f t="shared" si="118"/>
        <v>0</v>
      </c>
      <c r="BD325">
        <f t="shared" si="119"/>
        <v>0</v>
      </c>
      <c r="BE325">
        <f t="shared" si="120"/>
        <v>0</v>
      </c>
      <c r="BF325">
        <f t="shared" si="121"/>
        <v>0</v>
      </c>
      <c r="BG325">
        <f t="shared" si="122"/>
        <v>0</v>
      </c>
      <c r="BH325" t="str">
        <f>VLOOKUP(B325,Miljö!$B$1:$I$482,MATCH("Fossilandel för ursprungspecificerad el ()",Miljö!$B$1:$I$1,0),FALSE)</f>
        <v>-</v>
      </c>
      <c r="BI325" t="str">
        <f>VLOOKUP(B325,Miljö!$B$1:$BX$482,MATCH("Kärnkraftsandel för ursprungsspecificerad el ()",Miljö!$B$1:$O$1,0),FALSE)</f>
        <v>-</v>
      </c>
      <c r="BJ325">
        <f t="shared" si="123"/>
        <v>0</v>
      </c>
      <c r="BK325" t="str">
        <f>VLOOKUP(B325,Miljö!$B$1:$O$482,MATCH("Fossil andel i procent (%)",Miljö!$B$1:$O$1,0),FALSE)</f>
        <v>-</v>
      </c>
      <c r="BL325">
        <f t="shared" si="124"/>
        <v>0</v>
      </c>
      <c r="BO325" s="289" t="str">
        <f t="shared" si="125"/>
        <v/>
      </c>
      <c r="BP325" s="239" t="str">
        <f t="shared" si="126"/>
        <v/>
      </c>
      <c r="BQ325" s="239" t="str">
        <f t="shared" si="127"/>
        <v/>
      </c>
      <c r="BR325" s="239" t="str">
        <f t="shared" si="128"/>
        <v/>
      </c>
      <c r="BS325" s="239"/>
      <c r="BT325" s="351">
        <f t="shared" si="129"/>
        <v>0</v>
      </c>
      <c r="BW325" s="289" t="str">
        <f>IF(AP325="ja",VLOOKUP(B325,Miljövärden!$B$2:$H$550,MATCH("Total andel fossilt",Miljövärden!$B$2:$H$2,0),FALSE),"")</f>
        <v/>
      </c>
      <c r="BZ325" s="351" t="str">
        <f t="shared" si="130"/>
        <v/>
      </c>
      <c r="CA325" s="353" t="str">
        <f t="shared" si="131"/>
        <v/>
      </c>
    </row>
    <row r="326" spans="1:79" x14ac:dyDescent="0.25">
      <c r="A326" s="2" t="s">
        <v>484</v>
      </c>
      <c r="B326" s="2" t="s">
        <v>491</v>
      </c>
      <c r="C326">
        <f>VLOOKUP($B326,'Tillförd energi'!$B$1:$AI$700,MATCH(C$1,'Tillförd energi'!$B$1:$AQ$1,0),FALSE)</f>
        <v>0</v>
      </c>
      <c r="D326">
        <f>VLOOKUP($B326,'Tillförd energi'!$B$1:$AI$700,MATCH(D$1,'Tillförd energi'!$B$1:$AQ$1,0),FALSE)</f>
        <v>0</v>
      </c>
      <c r="E326">
        <f>VLOOKUP($B326,'Tillförd energi'!$B$1:$AI$700,MATCH(E$1,'Tillförd energi'!$B$1:$AQ$1,0),FALSE)</f>
        <v>0</v>
      </c>
      <c r="F326">
        <f>VLOOKUP($B326,'Tillförd energi'!$B$1:$AI$700,MATCH(F$1,'Tillförd energi'!$B$1:$AQ$1,0),FALSE)</f>
        <v>0</v>
      </c>
      <c r="G326">
        <f>VLOOKUP($B326,'Tillförd energi'!$B$1:$AI$700,MATCH(G$1,'Tillförd energi'!$B$1:$AQ$1,0),FALSE)</f>
        <v>0</v>
      </c>
      <c r="H326">
        <f>VLOOKUP($B326,'Tillförd energi'!$B$1:$AI$700,MATCH(H$1,'Tillförd energi'!$B$1:$AQ$1,0),FALSE)</f>
        <v>0</v>
      </c>
      <c r="I326">
        <f>VLOOKUP($B326,'Tillförd energi'!$B$1:$AI$700,MATCH(I$1,'Tillförd energi'!$B$1:$AQ$1,0),FALSE)</f>
        <v>0</v>
      </c>
      <c r="J326">
        <f>VLOOKUP($B326,'Tillförd energi'!$B$1:$AI$700,MATCH(J$1,'Tillförd energi'!$B$1:$AQ$1,0),FALSE)</f>
        <v>0</v>
      </c>
      <c r="K326">
        <f>VLOOKUP($B326,'Tillförd energi'!$B$1:$AI$700,MATCH(K$1,'Tillförd energi'!$B$1:$AQ$1,0),FALSE)</f>
        <v>0</v>
      </c>
      <c r="L326">
        <f>VLOOKUP($B326,'Tillförd energi'!$B$1:$AI$700,MATCH(L$1,'Tillförd energi'!$B$1:$AQ$1,0),FALSE)</f>
        <v>0</v>
      </c>
      <c r="M326">
        <f>VLOOKUP($B326,'Tillförd energi'!$B$1:$AI$700,MATCH(M$1,'Tillförd energi'!$B$1:$AQ$1,0),FALSE)</f>
        <v>0</v>
      </c>
      <c r="N326">
        <f>VLOOKUP($B326,'Tillförd energi'!$B$1:$AI$700,MATCH(N$1,'Tillförd energi'!$B$1:$AQ$1,0),FALSE)</f>
        <v>0</v>
      </c>
      <c r="O326">
        <f>VLOOKUP($B326,'Tillförd energi'!$B$1:$AI$700,MATCH(O$1,'Tillförd energi'!$B$1:$AQ$1,0),FALSE)</f>
        <v>0</v>
      </c>
      <c r="P326">
        <f>VLOOKUP($B326,'Tillförd energi'!$B$1:$AI$700,MATCH(P$1,'Tillförd energi'!$B$1:$AQ$1,0),FALSE)</f>
        <v>0</v>
      </c>
      <c r="Q326">
        <f>VLOOKUP($B326,'Tillförd energi'!$B$1:$AI$700,MATCH(Q$1,'Tillförd energi'!$B$1:$AQ$1,0),FALSE)</f>
        <v>0</v>
      </c>
      <c r="R326">
        <f>VLOOKUP($B326,'Tillförd energi'!$B$1:$AI$700,MATCH(R$1,'Tillförd energi'!$B$1:$AQ$1,0),FALSE)</f>
        <v>0</v>
      </c>
      <c r="S326">
        <f>VLOOKUP($B326,'Tillförd energi'!$B$1:$AI$700,MATCH(S$1,'Tillförd energi'!$B$1:$AQ$1,0),FALSE)</f>
        <v>0</v>
      </c>
      <c r="T326">
        <f>VLOOKUP($B326,'Tillförd energi'!$B$1:$AI$700,MATCH(T$1,'Tillförd energi'!$B$1:$AQ$1,0),FALSE)</f>
        <v>0</v>
      </c>
      <c r="U326">
        <f>VLOOKUP($B326,'Tillförd energi'!$B$1:$AI$700,MATCH(U$1,'Tillförd energi'!$B$1:$AQ$1,0),FALSE)</f>
        <v>0</v>
      </c>
      <c r="V326">
        <f>VLOOKUP($B326,'Tillförd energi'!$B$1:$AI$700,MATCH(V$1,'Tillförd energi'!$B$1:$AQ$1,0),FALSE)</f>
        <v>0</v>
      </c>
      <c r="W326">
        <f>VLOOKUP($B326,'Tillförd energi'!$B$1:$AI$700,MATCH(W$1,'Tillförd energi'!$B$1:$AQ$1,0),FALSE)</f>
        <v>0</v>
      </c>
      <c r="X326">
        <f>VLOOKUP($B326,'Tillförd energi'!$B$1:$AI$700,MATCH(X$1,'Tillförd energi'!$B$1:$AQ$1,0),FALSE)</f>
        <v>0</v>
      </c>
      <c r="Y326">
        <f>VLOOKUP($B326,'Tillförd energi'!$B$1:$AI$700,MATCH(Y$1,'Tillförd energi'!$B$1:$AQ$1,0),FALSE)</f>
        <v>0</v>
      </c>
      <c r="Z326">
        <f>VLOOKUP($B326,'Tillförd energi'!$B$1:$AI$700,MATCH(Z$1,'Tillförd energi'!$B$1:$AQ$1,0),FALSE)</f>
        <v>0</v>
      </c>
      <c r="AA326">
        <f>VLOOKUP($B326,'Tillförd energi'!$B$1:$AI$700,MATCH(AA$1,'Tillförd energi'!$B$1:$AQ$1,0),FALSE)</f>
        <v>0</v>
      </c>
      <c r="AB326">
        <f>VLOOKUP($B326,'Tillförd energi'!$B$1:$AI$700,MATCH(AB$1,'Tillförd energi'!$B$1:$AQ$1,0),FALSE)</f>
        <v>0</v>
      </c>
      <c r="AC326">
        <f>VLOOKUP($B326,'Tillförd energi'!$B$1:$AI$700,MATCH(AC$1,'Tillförd energi'!$B$1:$AQ$1,0),FALSE)</f>
        <v>0</v>
      </c>
      <c r="AD326">
        <f>VLOOKUP($B326,'Tillförd energi'!$B$1:$AI$700,MATCH(AD$1,'Tillförd energi'!$B$1:$AQ$1,0),FALSE)</f>
        <v>0</v>
      </c>
      <c r="AE326">
        <f>VLOOKUP($B326,'Tillförd energi'!$B$1:$AI$700,MATCH(AE$1,'Tillförd energi'!$B$1:$AQ$1,0),FALSE)</f>
        <v>0</v>
      </c>
      <c r="AF326">
        <f>VLOOKUP($B326,'Tillförd energi'!$B$1:$AI$700,MATCH(AF$1,'Tillförd energi'!$B$1:$AQ$1,0),FALSE)</f>
        <v>0</v>
      </c>
      <c r="AG326">
        <f>IFERROR(VLOOKUP(B326,Miljö!$B$1:$AC$550,MATCH("Köpt mängd produktionsspecifik fjärrvärme:",Miljö!$B$1:$AC$1,0),FALSE)/1,0)</f>
        <v>0</v>
      </c>
      <c r="AI326">
        <f t="shared" si="110"/>
        <v>0</v>
      </c>
      <c r="AJ326">
        <f t="shared" si="111"/>
        <v>0</v>
      </c>
      <c r="AK326" t="str">
        <f>IF(ISERROR(1/VLOOKUP($B326,Leveranser!$B$1:$S$500,MATCH("såld värme (gwh)",Leveranser!$B$1:$S$1,0),FALSE)),"",VLOOKUP($B326,Leveranser!$B$1:$S$500,MATCH("såld värme (gwh)",Leveranser!$B$1:$S$1,0),FALSE))</f>
        <v/>
      </c>
      <c r="AL326">
        <f>VLOOKUP($B326,Leveranser!$B$1:$Y$500,MATCH("Totalt såld fjärrvärme till andra fjärrvärmeföretag",Leveranser!$B$1:$AA$1,0),FALSE)</f>
        <v>0</v>
      </c>
      <c r="AM326">
        <f>IF(ISERROR(1/VLOOKUP($B326,Miljö!$B$1:$S$500,MATCH("Såld mängd produktionsspecifik fjärrvärme (GWh)",Miljö!$B$1:$R$1,0),FALSE)),0,VLOOKUP($B326,Miljö!$B$1:$S$500,MATCH("Såld mängd produktionsspecifik fjärrvärme (GWh)",Miljö!$B$1:$R$1,0),FALSE))</f>
        <v>0</v>
      </c>
      <c r="AN326" s="239" t="str">
        <f t="shared" si="112"/>
        <v/>
      </c>
      <c r="AP326" t="str">
        <f>IFERROR(VLOOKUP($B326,Miljövärden!$B$2:$H$550,7,FALSE),"Nej, saknas")</f>
        <v>Nej</v>
      </c>
      <c r="AQ326" t="str">
        <f>IFERROR(VLOOKUP($B326,Miljövärden!$B$2:$H$550,6,FALSE),"Nej, saknas")</f>
        <v>Nej</v>
      </c>
      <c r="AU326">
        <f t="shared" si="113"/>
        <v>0</v>
      </c>
      <c r="AV326">
        <f t="shared" si="114"/>
        <v>0</v>
      </c>
      <c r="AW326">
        <f t="shared" si="115"/>
        <v>0</v>
      </c>
      <c r="AX326">
        <f t="shared" si="116"/>
        <v>0</v>
      </c>
      <c r="AZ326">
        <f t="shared" si="117"/>
        <v>0</v>
      </c>
      <c r="BC326">
        <f t="shared" si="118"/>
        <v>0</v>
      </c>
      <c r="BD326">
        <f t="shared" si="119"/>
        <v>0</v>
      </c>
      <c r="BE326">
        <f t="shared" si="120"/>
        <v>0</v>
      </c>
      <c r="BF326">
        <f t="shared" si="121"/>
        <v>0</v>
      </c>
      <c r="BG326">
        <f t="shared" si="122"/>
        <v>0</v>
      </c>
      <c r="BH326" t="str">
        <f>VLOOKUP(B326,Miljö!$B$1:$I$482,MATCH("Fossilandel för ursprungspecificerad el ()",Miljö!$B$1:$I$1,0),FALSE)</f>
        <v>-</v>
      </c>
      <c r="BI326" t="str">
        <f>VLOOKUP(B326,Miljö!$B$1:$BX$482,MATCH("Kärnkraftsandel för ursprungsspecificerad el ()",Miljö!$B$1:$O$1,0),FALSE)</f>
        <v>-</v>
      </c>
      <c r="BJ326">
        <f t="shared" si="123"/>
        <v>0</v>
      </c>
      <c r="BK326" t="str">
        <f>VLOOKUP(B326,Miljö!$B$1:$O$482,MATCH("Fossil andel i procent (%)",Miljö!$B$1:$O$1,0),FALSE)</f>
        <v>-</v>
      </c>
      <c r="BL326">
        <f t="shared" si="124"/>
        <v>0</v>
      </c>
      <c r="BO326" s="289" t="str">
        <f t="shared" si="125"/>
        <v/>
      </c>
      <c r="BP326" s="239" t="str">
        <f t="shared" si="126"/>
        <v/>
      </c>
      <c r="BQ326" s="239" t="str">
        <f t="shared" si="127"/>
        <v/>
      </c>
      <c r="BR326" s="239" t="str">
        <f t="shared" si="128"/>
        <v/>
      </c>
      <c r="BS326" s="239"/>
      <c r="BT326" s="351">
        <f t="shared" si="129"/>
        <v>0</v>
      </c>
      <c r="BW326" s="289" t="str">
        <f>IF(AP326="ja",VLOOKUP(B326,Miljövärden!$B$2:$H$550,MATCH("Total andel fossilt",Miljövärden!$B$2:$H$2,0),FALSE),"")</f>
        <v/>
      </c>
      <c r="BZ326" s="351" t="str">
        <f t="shared" si="130"/>
        <v/>
      </c>
      <c r="CA326" s="353" t="str">
        <f t="shared" si="131"/>
        <v/>
      </c>
    </row>
    <row r="327" spans="1:79" x14ac:dyDescent="0.25">
      <c r="A327" s="2" t="s">
        <v>484</v>
      </c>
      <c r="B327" s="2" t="s">
        <v>492</v>
      </c>
      <c r="C327">
        <f>VLOOKUP($B327,'Tillförd energi'!$B$1:$AI$700,MATCH(C$1,'Tillförd energi'!$B$1:$AQ$1,0),FALSE)</f>
        <v>0</v>
      </c>
      <c r="D327">
        <f>VLOOKUP($B327,'Tillförd energi'!$B$1:$AI$700,MATCH(D$1,'Tillförd energi'!$B$1:$AQ$1,0),FALSE)</f>
        <v>0</v>
      </c>
      <c r="E327">
        <f>VLOOKUP($B327,'Tillförd energi'!$B$1:$AI$700,MATCH(E$1,'Tillförd energi'!$B$1:$AQ$1,0),FALSE)</f>
        <v>0</v>
      </c>
      <c r="F327">
        <f>VLOOKUP($B327,'Tillförd energi'!$B$1:$AI$700,MATCH(F$1,'Tillförd energi'!$B$1:$AQ$1,0),FALSE)</f>
        <v>0</v>
      </c>
      <c r="G327">
        <f>VLOOKUP($B327,'Tillförd energi'!$B$1:$AI$700,MATCH(G$1,'Tillförd energi'!$B$1:$AQ$1,0),FALSE)</f>
        <v>0</v>
      </c>
      <c r="H327">
        <f>VLOOKUP($B327,'Tillförd energi'!$B$1:$AI$700,MATCH(H$1,'Tillförd energi'!$B$1:$AQ$1,0),FALSE)</f>
        <v>0</v>
      </c>
      <c r="I327">
        <f>VLOOKUP($B327,'Tillförd energi'!$B$1:$AI$700,MATCH(I$1,'Tillförd energi'!$B$1:$AQ$1,0),FALSE)</f>
        <v>0</v>
      </c>
      <c r="J327">
        <f>VLOOKUP($B327,'Tillförd energi'!$B$1:$AI$700,MATCH(J$1,'Tillförd energi'!$B$1:$AQ$1,0),FALSE)</f>
        <v>0</v>
      </c>
      <c r="K327">
        <f>VLOOKUP($B327,'Tillförd energi'!$B$1:$AI$700,MATCH(K$1,'Tillförd energi'!$B$1:$AQ$1,0),FALSE)</f>
        <v>0</v>
      </c>
      <c r="L327">
        <f>VLOOKUP($B327,'Tillförd energi'!$B$1:$AI$700,MATCH(L$1,'Tillförd energi'!$B$1:$AQ$1,0),FALSE)</f>
        <v>0</v>
      </c>
      <c r="M327">
        <f>VLOOKUP($B327,'Tillförd energi'!$B$1:$AI$700,MATCH(M$1,'Tillförd energi'!$B$1:$AQ$1,0),FALSE)</f>
        <v>0</v>
      </c>
      <c r="N327">
        <f>VLOOKUP($B327,'Tillförd energi'!$B$1:$AI$700,MATCH(N$1,'Tillförd energi'!$B$1:$AQ$1,0),FALSE)</f>
        <v>0</v>
      </c>
      <c r="O327">
        <f>VLOOKUP($B327,'Tillförd energi'!$B$1:$AI$700,MATCH(O$1,'Tillförd energi'!$B$1:$AQ$1,0),FALSE)</f>
        <v>0</v>
      </c>
      <c r="P327">
        <f>VLOOKUP($B327,'Tillförd energi'!$B$1:$AI$700,MATCH(P$1,'Tillförd energi'!$B$1:$AQ$1,0),FALSE)</f>
        <v>0</v>
      </c>
      <c r="Q327">
        <f>VLOOKUP($B327,'Tillförd energi'!$B$1:$AI$700,MATCH(Q$1,'Tillförd energi'!$B$1:$AQ$1,0),FALSE)</f>
        <v>0</v>
      </c>
      <c r="R327">
        <f>VLOOKUP($B327,'Tillförd energi'!$B$1:$AI$700,MATCH(R$1,'Tillförd energi'!$B$1:$AQ$1,0),FALSE)</f>
        <v>0</v>
      </c>
      <c r="S327">
        <f>VLOOKUP($B327,'Tillförd energi'!$B$1:$AI$700,MATCH(S$1,'Tillförd energi'!$B$1:$AQ$1,0),FALSE)</f>
        <v>0</v>
      </c>
      <c r="T327">
        <f>VLOOKUP($B327,'Tillförd energi'!$B$1:$AI$700,MATCH(T$1,'Tillförd energi'!$B$1:$AQ$1,0),FALSE)</f>
        <v>0</v>
      </c>
      <c r="U327">
        <f>VLOOKUP($B327,'Tillförd energi'!$B$1:$AI$700,MATCH(U$1,'Tillförd energi'!$B$1:$AQ$1,0),FALSE)</f>
        <v>0</v>
      </c>
      <c r="V327">
        <f>VLOOKUP($B327,'Tillförd energi'!$B$1:$AI$700,MATCH(V$1,'Tillförd energi'!$B$1:$AQ$1,0),FALSE)</f>
        <v>0</v>
      </c>
      <c r="W327">
        <f>VLOOKUP($B327,'Tillförd energi'!$B$1:$AI$700,MATCH(W$1,'Tillförd energi'!$B$1:$AQ$1,0),FALSE)</f>
        <v>0</v>
      </c>
      <c r="X327">
        <f>VLOOKUP($B327,'Tillförd energi'!$B$1:$AI$700,MATCH(X$1,'Tillförd energi'!$B$1:$AQ$1,0),FALSE)</f>
        <v>0</v>
      </c>
      <c r="Y327">
        <f>VLOOKUP($B327,'Tillförd energi'!$B$1:$AI$700,MATCH(Y$1,'Tillförd energi'!$B$1:$AQ$1,0),FALSE)</f>
        <v>0</v>
      </c>
      <c r="Z327">
        <f>VLOOKUP($B327,'Tillförd energi'!$B$1:$AI$700,MATCH(Z$1,'Tillförd energi'!$B$1:$AQ$1,0),FALSE)</f>
        <v>0</v>
      </c>
      <c r="AA327">
        <f>VLOOKUP($B327,'Tillförd energi'!$B$1:$AI$700,MATCH(AA$1,'Tillförd energi'!$B$1:$AQ$1,0),FALSE)</f>
        <v>0</v>
      </c>
      <c r="AB327">
        <f>VLOOKUP($B327,'Tillförd energi'!$B$1:$AI$700,MATCH(AB$1,'Tillförd energi'!$B$1:$AQ$1,0),FALSE)</f>
        <v>0</v>
      </c>
      <c r="AC327">
        <f>VLOOKUP($B327,'Tillförd energi'!$B$1:$AI$700,MATCH(AC$1,'Tillförd energi'!$B$1:$AQ$1,0),FALSE)</f>
        <v>0</v>
      </c>
      <c r="AD327">
        <f>VLOOKUP($B327,'Tillförd energi'!$B$1:$AI$700,MATCH(AD$1,'Tillförd energi'!$B$1:$AQ$1,0),FALSE)</f>
        <v>0</v>
      </c>
      <c r="AE327">
        <f>VLOOKUP($B327,'Tillförd energi'!$B$1:$AI$700,MATCH(AE$1,'Tillförd energi'!$B$1:$AQ$1,0),FALSE)</f>
        <v>0</v>
      </c>
      <c r="AF327">
        <f>VLOOKUP($B327,'Tillförd energi'!$B$1:$AI$700,MATCH(AF$1,'Tillförd energi'!$B$1:$AQ$1,0),FALSE)</f>
        <v>0</v>
      </c>
      <c r="AG327">
        <f>IFERROR(VLOOKUP(B327,Miljö!$B$1:$AC$550,MATCH("Köpt mängd produktionsspecifik fjärrvärme:",Miljö!$B$1:$AC$1,0),FALSE)/1,0)</f>
        <v>0</v>
      </c>
      <c r="AI327">
        <f t="shared" si="110"/>
        <v>0</v>
      </c>
      <c r="AJ327">
        <f t="shared" si="111"/>
        <v>0</v>
      </c>
      <c r="AK327" t="str">
        <f>IF(ISERROR(1/VLOOKUP($B327,Leveranser!$B$1:$S$500,MATCH("såld värme (gwh)",Leveranser!$B$1:$S$1,0),FALSE)),"",VLOOKUP($B327,Leveranser!$B$1:$S$500,MATCH("såld värme (gwh)",Leveranser!$B$1:$S$1,0),FALSE))</f>
        <v/>
      </c>
      <c r="AL327">
        <f>VLOOKUP($B327,Leveranser!$B$1:$Y$500,MATCH("Totalt såld fjärrvärme till andra fjärrvärmeföretag",Leveranser!$B$1:$AA$1,0),FALSE)</f>
        <v>0</v>
      </c>
      <c r="AM327">
        <f>IF(ISERROR(1/VLOOKUP($B327,Miljö!$B$1:$S$500,MATCH("Såld mängd produktionsspecifik fjärrvärme (GWh)",Miljö!$B$1:$R$1,0),FALSE)),0,VLOOKUP($B327,Miljö!$B$1:$S$500,MATCH("Såld mängd produktionsspecifik fjärrvärme (GWh)",Miljö!$B$1:$R$1,0),FALSE))</f>
        <v>0</v>
      </c>
      <c r="AN327" s="239" t="str">
        <f t="shared" si="112"/>
        <v/>
      </c>
      <c r="AP327" t="str">
        <f>IFERROR(VLOOKUP($B327,Miljövärden!$B$2:$H$550,7,FALSE),"Nej, saknas")</f>
        <v>Nej</v>
      </c>
      <c r="AQ327" t="str">
        <f>IFERROR(VLOOKUP($B327,Miljövärden!$B$2:$H$550,6,FALSE),"Nej, saknas")</f>
        <v>Nej</v>
      </c>
      <c r="AU327">
        <f t="shared" si="113"/>
        <v>0</v>
      </c>
      <c r="AV327">
        <f t="shared" si="114"/>
        <v>0</v>
      </c>
      <c r="AW327">
        <f t="shared" si="115"/>
        <v>0</v>
      </c>
      <c r="AX327">
        <f t="shared" si="116"/>
        <v>0</v>
      </c>
      <c r="AZ327">
        <f t="shared" si="117"/>
        <v>0</v>
      </c>
      <c r="BC327">
        <f t="shared" si="118"/>
        <v>0</v>
      </c>
      <c r="BD327">
        <f t="shared" si="119"/>
        <v>0</v>
      </c>
      <c r="BE327">
        <f t="shared" si="120"/>
        <v>0</v>
      </c>
      <c r="BF327">
        <f t="shared" si="121"/>
        <v>0</v>
      </c>
      <c r="BG327">
        <f t="shared" si="122"/>
        <v>0</v>
      </c>
      <c r="BH327" t="str">
        <f>VLOOKUP(B327,Miljö!$B$1:$I$482,MATCH("Fossilandel för ursprungspecificerad el ()",Miljö!$B$1:$I$1,0),FALSE)</f>
        <v>-</v>
      </c>
      <c r="BI327" t="str">
        <f>VLOOKUP(B327,Miljö!$B$1:$BX$482,MATCH("Kärnkraftsandel för ursprungsspecificerad el ()",Miljö!$B$1:$O$1,0),FALSE)</f>
        <v>-</v>
      </c>
      <c r="BJ327">
        <f t="shared" si="123"/>
        <v>0</v>
      </c>
      <c r="BK327" t="str">
        <f>VLOOKUP(B327,Miljö!$B$1:$O$482,MATCH("Fossil andel i procent (%)",Miljö!$B$1:$O$1,0),FALSE)</f>
        <v>-</v>
      </c>
      <c r="BL327">
        <f t="shared" si="124"/>
        <v>0</v>
      </c>
      <c r="BO327" s="289" t="str">
        <f t="shared" si="125"/>
        <v/>
      </c>
      <c r="BP327" s="239" t="str">
        <f t="shared" si="126"/>
        <v/>
      </c>
      <c r="BQ327" s="239" t="str">
        <f t="shared" si="127"/>
        <v/>
      </c>
      <c r="BR327" s="239" t="str">
        <f t="shared" si="128"/>
        <v/>
      </c>
      <c r="BS327" s="239"/>
      <c r="BT327" s="351">
        <f t="shared" si="129"/>
        <v>0</v>
      </c>
      <c r="BW327" s="289" t="str">
        <f>IF(AP327="ja",VLOOKUP(B327,Miljövärden!$B$2:$H$550,MATCH("Total andel fossilt",Miljövärden!$B$2:$H$2,0),FALSE),"")</f>
        <v/>
      </c>
      <c r="BZ327" s="351" t="str">
        <f t="shared" si="130"/>
        <v/>
      </c>
      <c r="CA327" s="353" t="str">
        <f t="shared" si="131"/>
        <v/>
      </c>
    </row>
    <row r="328" spans="1:79" x14ac:dyDescent="0.25">
      <c r="A328" s="2" t="s">
        <v>484</v>
      </c>
      <c r="B328" s="2" t="s">
        <v>493</v>
      </c>
      <c r="C328">
        <f>VLOOKUP($B328,'Tillförd energi'!$B$1:$AI$700,MATCH(C$1,'Tillförd energi'!$B$1:$AQ$1,0),FALSE)</f>
        <v>0</v>
      </c>
      <c r="D328">
        <f>VLOOKUP($B328,'Tillförd energi'!$B$1:$AI$700,MATCH(D$1,'Tillförd energi'!$B$1:$AQ$1,0),FALSE)</f>
        <v>0</v>
      </c>
      <c r="E328">
        <f>VLOOKUP($B328,'Tillförd energi'!$B$1:$AI$700,MATCH(E$1,'Tillförd energi'!$B$1:$AQ$1,0),FALSE)</f>
        <v>0</v>
      </c>
      <c r="F328">
        <f>VLOOKUP($B328,'Tillförd energi'!$B$1:$AI$700,MATCH(F$1,'Tillförd energi'!$B$1:$AQ$1,0),FALSE)</f>
        <v>0</v>
      </c>
      <c r="G328">
        <f>VLOOKUP($B328,'Tillförd energi'!$B$1:$AI$700,MATCH(G$1,'Tillförd energi'!$B$1:$AQ$1,0),FALSE)</f>
        <v>0</v>
      </c>
      <c r="H328">
        <f>VLOOKUP($B328,'Tillförd energi'!$B$1:$AI$700,MATCH(H$1,'Tillförd energi'!$B$1:$AQ$1,0),FALSE)</f>
        <v>0</v>
      </c>
      <c r="I328">
        <f>VLOOKUP($B328,'Tillförd energi'!$B$1:$AI$700,MATCH(I$1,'Tillförd energi'!$B$1:$AQ$1,0),FALSE)</f>
        <v>0</v>
      </c>
      <c r="J328">
        <f>VLOOKUP($B328,'Tillförd energi'!$B$1:$AI$700,MATCH(J$1,'Tillförd energi'!$B$1:$AQ$1,0),FALSE)</f>
        <v>0</v>
      </c>
      <c r="K328">
        <f>VLOOKUP($B328,'Tillförd energi'!$B$1:$AI$700,MATCH(K$1,'Tillförd energi'!$B$1:$AQ$1,0),FALSE)</f>
        <v>0</v>
      </c>
      <c r="L328">
        <f>VLOOKUP($B328,'Tillförd energi'!$B$1:$AI$700,MATCH(L$1,'Tillförd energi'!$B$1:$AQ$1,0),FALSE)</f>
        <v>0</v>
      </c>
      <c r="M328">
        <f>VLOOKUP($B328,'Tillförd energi'!$B$1:$AI$700,MATCH(M$1,'Tillförd energi'!$B$1:$AQ$1,0),FALSE)</f>
        <v>0</v>
      </c>
      <c r="N328">
        <f>VLOOKUP($B328,'Tillförd energi'!$B$1:$AI$700,MATCH(N$1,'Tillförd energi'!$B$1:$AQ$1,0),FALSE)</f>
        <v>0</v>
      </c>
      <c r="O328">
        <f>VLOOKUP($B328,'Tillförd energi'!$B$1:$AI$700,MATCH(O$1,'Tillförd energi'!$B$1:$AQ$1,0),FALSE)</f>
        <v>0</v>
      </c>
      <c r="P328">
        <f>VLOOKUP($B328,'Tillförd energi'!$B$1:$AI$700,MATCH(P$1,'Tillförd energi'!$B$1:$AQ$1,0),FALSE)</f>
        <v>0</v>
      </c>
      <c r="Q328">
        <f>VLOOKUP($B328,'Tillförd energi'!$B$1:$AI$700,MATCH(Q$1,'Tillförd energi'!$B$1:$AQ$1,0),FALSE)</f>
        <v>0</v>
      </c>
      <c r="R328">
        <f>VLOOKUP($B328,'Tillförd energi'!$B$1:$AI$700,MATCH(R$1,'Tillförd energi'!$B$1:$AQ$1,0),FALSE)</f>
        <v>0</v>
      </c>
      <c r="S328">
        <f>VLOOKUP($B328,'Tillförd energi'!$B$1:$AI$700,MATCH(S$1,'Tillförd energi'!$B$1:$AQ$1,0),FALSE)</f>
        <v>0</v>
      </c>
      <c r="T328">
        <f>VLOOKUP($B328,'Tillförd energi'!$B$1:$AI$700,MATCH(T$1,'Tillförd energi'!$B$1:$AQ$1,0),FALSE)</f>
        <v>0</v>
      </c>
      <c r="U328">
        <f>VLOOKUP($B328,'Tillförd energi'!$B$1:$AI$700,MATCH(U$1,'Tillförd energi'!$B$1:$AQ$1,0),FALSE)</f>
        <v>0</v>
      </c>
      <c r="V328">
        <f>VLOOKUP($B328,'Tillförd energi'!$B$1:$AI$700,MATCH(V$1,'Tillförd energi'!$B$1:$AQ$1,0),FALSE)</f>
        <v>0</v>
      </c>
      <c r="W328">
        <f>VLOOKUP($B328,'Tillförd energi'!$B$1:$AI$700,MATCH(W$1,'Tillförd energi'!$B$1:$AQ$1,0),FALSE)</f>
        <v>0</v>
      </c>
      <c r="X328">
        <f>VLOOKUP($B328,'Tillförd energi'!$B$1:$AI$700,MATCH(X$1,'Tillförd energi'!$B$1:$AQ$1,0),FALSE)</f>
        <v>0</v>
      </c>
      <c r="Y328">
        <f>VLOOKUP($B328,'Tillförd energi'!$B$1:$AI$700,MATCH(Y$1,'Tillförd energi'!$B$1:$AQ$1,0),FALSE)</f>
        <v>0</v>
      </c>
      <c r="Z328">
        <f>VLOOKUP($B328,'Tillförd energi'!$B$1:$AI$700,MATCH(Z$1,'Tillförd energi'!$B$1:$AQ$1,0),FALSE)</f>
        <v>0</v>
      </c>
      <c r="AA328">
        <f>VLOOKUP($B328,'Tillförd energi'!$B$1:$AI$700,MATCH(AA$1,'Tillförd energi'!$B$1:$AQ$1,0),FALSE)</f>
        <v>0</v>
      </c>
      <c r="AB328">
        <f>VLOOKUP($B328,'Tillförd energi'!$B$1:$AI$700,MATCH(AB$1,'Tillförd energi'!$B$1:$AQ$1,0),FALSE)</f>
        <v>0</v>
      </c>
      <c r="AC328">
        <f>VLOOKUP($B328,'Tillförd energi'!$B$1:$AI$700,MATCH(AC$1,'Tillförd energi'!$B$1:$AQ$1,0),FALSE)</f>
        <v>0</v>
      </c>
      <c r="AD328">
        <f>VLOOKUP($B328,'Tillförd energi'!$B$1:$AI$700,MATCH(AD$1,'Tillförd energi'!$B$1:$AQ$1,0),FALSE)</f>
        <v>0</v>
      </c>
      <c r="AE328">
        <f>VLOOKUP($B328,'Tillförd energi'!$B$1:$AI$700,MATCH(AE$1,'Tillförd energi'!$B$1:$AQ$1,0),FALSE)</f>
        <v>0</v>
      </c>
      <c r="AF328">
        <f>VLOOKUP($B328,'Tillförd energi'!$B$1:$AI$700,MATCH(AF$1,'Tillförd energi'!$B$1:$AQ$1,0),FALSE)</f>
        <v>0</v>
      </c>
      <c r="AG328">
        <f>IFERROR(VLOOKUP(B328,Miljö!$B$1:$AC$550,MATCH("Köpt mängd produktionsspecifik fjärrvärme:",Miljö!$B$1:$AC$1,0),FALSE)/1,0)</f>
        <v>0</v>
      </c>
      <c r="AI328">
        <f t="shared" si="110"/>
        <v>0</v>
      </c>
      <c r="AJ328">
        <f t="shared" si="111"/>
        <v>0</v>
      </c>
      <c r="AK328" t="str">
        <f>IF(ISERROR(1/VLOOKUP($B328,Leveranser!$B$1:$S$500,MATCH("såld värme (gwh)",Leveranser!$B$1:$S$1,0),FALSE)),"",VLOOKUP($B328,Leveranser!$B$1:$S$500,MATCH("såld värme (gwh)",Leveranser!$B$1:$S$1,0),FALSE))</f>
        <v/>
      </c>
      <c r="AL328">
        <f>VLOOKUP($B328,Leveranser!$B$1:$Y$500,MATCH("Totalt såld fjärrvärme till andra fjärrvärmeföretag",Leveranser!$B$1:$AA$1,0),FALSE)</f>
        <v>0</v>
      </c>
      <c r="AM328">
        <f>IF(ISERROR(1/VLOOKUP($B328,Miljö!$B$1:$S$500,MATCH("Såld mängd produktionsspecifik fjärrvärme (GWh)",Miljö!$B$1:$R$1,0),FALSE)),0,VLOOKUP($B328,Miljö!$B$1:$S$500,MATCH("Såld mängd produktionsspecifik fjärrvärme (GWh)",Miljö!$B$1:$R$1,0),FALSE))</f>
        <v>0</v>
      </c>
      <c r="AN328" s="239" t="str">
        <f t="shared" si="112"/>
        <v/>
      </c>
      <c r="AP328" t="str">
        <f>IFERROR(VLOOKUP($B328,Miljövärden!$B$2:$H$550,7,FALSE),"Nej, saknas")</f>
        <v>Nej</v>
      </c>
      <c r="AQ328" t="str">
        <f>IFERROR(VLOOKUP($B328,Miljövärden!$B$2:$H$550,6,FALSE),"Nej, saknas")</f>
        <v>Nej</v>
      </c>
      <c r="AU328">
        <f t="shared" si="113"/>
        <v>0</v>
      </c>
      <c r="AV328">
        <f t="shared" si="114"/>
        <v>0</v>
      </c>
      <c r="AW328">
        <f t="shared" si="115"/>
        <v>0</v>
      </c>
      <c r="AX328">
        <f t="shared" si="116"/>
        <v>0</v>
      </c>
      <c r="AZ328">
        <f t="shared" si="117"/>
        <v>0</v>
      </c>
      <c r="BC328">
        <f t="shared" si="118"/>
        <v>0</v>
      </c>
      <c r="BD328">
        <f t="shared" si="119"/>
        <v>0</v>
      </c>
      <c r="BE328">
        <f t="shared" si="120"/>
        <v>0</v>
      </c>
      <c r="BF328">
        <f t="shared" si="121"/>
        <v>0</v>
      </c>
      <c r="BG328">
        <f t="shared" si="122"/>
        <v>0</v>
      </c>
      <c r="BH328" t="str">
        <f>VLOOKUP(B328,Miljö!$B$1:$I$482,MATCH("Fossilandel för ursprungspecificerad el ()",Miljö!$B$1:$I$1,0),FALSE)</f>
        <v>-</v>
      </c>
      <c r="BI328" t="str">
        <f>VLOOKUP(B328,Miljö!$B$1:$BX$482,MATCH("Kärnkraftsandel för ursprungsspecificerad el ()",Miljö!$B$1:$O$1,0),FALSE)</f>
        <v>-</v>
      </c>
      <c r="BJ328">
        <f t="shared" si="123"/>
        <v>0</v>
      </c>
      <c r="BK328" t="str">
        <f>VLOOKUP(B328,Miljö!$B$1:$O$482,MATCH("Fossil andel i procent (%)",Miljö!$B$1:$O$1,0),FALSE)</f>
        <v>-</v>
      </c>
      <c r="BL328">
        <f t="shared" si="124"/>
        <v>0</v>
      </c>
      <c r="BO328" s="289" t="str">
        <f t="shared" si="125"/>
        <v/>
      </c>
      <c r="BP328" s="239" t="str">
        <f t="shared" si="126"/>
        <v/>
      </c>
      <c r="BQ328" s="239" t="str">
        <f t="shared" si="127"/>
        <v/>
      </c>
      <c r="BR328" s="239" t="str">
        <f t="shared" si="128"/>
        <v/>
      </c>
      <c r="BS328" s="239"/>
      <c r="BT328" s="351">
        <f t="shared" si="129"/>
        <v>0</v>
      </c>
      <c r="BW328" s="289" t="str">
        <f>IF(AP328="ja",VLOOKUP(B328,Miljövärden!$B$2:$H$550,MATCH("Total andel fossilt",Miljövärden!$B$2:$H$2,0),FALSE),"")</f>
        <v/>
      </c>
      <c r="BZ328" s="351" t="str">
        <f t="shared" si="130"/>
        <v/>
      </c>
      <c r="CA328" s="353" t="str">
        <f t="shared" si="131"/>
        <v/>
      </c>
    </row>
    <row r="329" spans="1:79" x14ac:dyDescent="0.25">
      <c r="A329" s="2" t="s">
        <v>484</v>
      </c>
      <c r="B329" s="2" t="s">
        <v>494</v>
      </c>
      <c r="C329">
        <f>VLOOKUP($B329,'Tillförd energi'!$B$1:$AI$700,MATCH(C$1,'Tillförd energi'!$B$1:$AQ$1,0),FALSE)</f>
        <v>0</v>
      </c>
      <c r="D329">
        <f>VLOOKUP($B329,'Tillförd energi'!$B$1:$AI$700,MATCH(D$1,'Tillförd energi'!$B$1:$AQ$1,0),FALSE)</f>
        <v>0</v>
      </c>
      <c r="E329">
        <f>VLOOKUP($B329,'Tillförd energi'!$B$1:$AI$700,MATCH(E$1,'Tillförd energi'!$B$1:$AQ$1,0),FALSE)</f>
        <v>0</v>
      </c>
      <c r="F329">
        <f>VLOOKUP($B329,'Tillförd energi'!$B$1:$AI$700,MATCH(F$1,'Tillförd energi'!$B$1:$AQ$1,0),FALSE)</f>
        <v>0</v>
      </c>
      <c r="G329">
        <f>VLOOKUP($B329,'Tillförd energi'!$B$1:$AI$700,MATCH(G$1,'Tillförd energi'!$B$1:$AQ$1,0),FALSE)</f>
        <v>0</v>
      </c>
      <c r="H329">
        <f>VLOOKUP($B329,'Tillförd energi'!$B$1:$AI$700,MATCH(H$1,'Tillförd energi'!$B$1:$AQ$1,0),FALSE)</f>
        <v>0</v>
      </c>
      <c r="I329">
        <f>VLOOKUP($B329,'Tillförd energi'!$B$1:$AI$700,MATCH(I$1,'Tillförd energi'!$B$1:$AQ$1,0),FALSE)</f>
        <v>0</v>
      </c>
      <c r="J329">
        <f>VLOOKUP($B329,'Tillförd energi'!$B$1:$AI$700,MATCH(J$1,'Tillförd energi'!$B$1:$AQ$1,0),FALSE)</f>
        <v>0</v>
      </c>
      <c r="K329">
        <f>VLOOKUP($B329,'Tillförd energi'!$B$1:$AI$700,MATCH(K$1,'Tillförd energi'!$B$1:$AQ$1,0),FALSE)</f>
        <v>0</v>
      </c>
      <c r="L329">
        <f>VLOOKUP($B329,'Tillförd energi'!$B$1:$AI$700,MATCH(L$1,'Tillförd energi'!$B$1:$AQ$1,0),FALSE)</f>
        <v>0</v>
      </c>
      <c r="M329">
        <f>VLOOKUP($B329,'Tillförd energi'!$B$1:$AI$700,MATCH(M$1,'Tillförd energi'!$B$1:$AQ$1,0),FALSE)</f>
        <v>0</v>
      </c>
      <c r="N329">
        <f>VLOOKUP($B329,'Tillförd energi'!$B$1:$AI$700,MATCH(N$1,'Tillförd energi'!$B$1:$AQ$1,0),FALSE)</f>
        <v>0</v>
      </c>
      <c r="O329">
        <f>VLOOKUP($B329,'Tillförd energi'!$B$1:$AI$700,MATCH(O$1,'Tillförd energi'!$B$1:$AQ$1,0),FALSE)</f>
        <v>0</v>
      </c>
      <c r="P329">
        <f>VLOOKUP($B329,'Tillförd energi'!$B$1:$AI$700,MATCH(P$1,'Tillförd energi'!$B$1:$AQ$1,0),FALSE)</f>
        <v>0</v>
      </c>
      <c r="Q329">
        <f>VLOOKUP($B329,'Tillförd energi'!$B$1:$AI$700,MATCH(Q$1,'Tillförd energi'!$B$1:$AQ$1,0),FALSE)</f>
        <v>0</v>
      </c>
      <c r="R329">
        <f>VLOOKUP($B329,'Tillförd energi'!$B$1:$AI$700,MATCH(R$1,'Tillförd energi'!$B$1:$AQ$1,0),FALSE)</f>
        <v>0</v>
      </c>
      <c r="S329">
        <f>VLOOKUP($B329,'Tillförd energi'!$B$1:$AI$700,MATCH(S$1,'Tillförd energi'!$B$1:$AQ$1,0),FALSE)</f>
        <v>0</v>
      </c>
      <c r="T329">
        <f>VLOOKUP($B329,'Tillförd energi'!$B$1:$AI$700,MATCH(T$1,'Tillförd energi'!$B$1:$AQ$1,0),FALSE)</f>
        <v>0</v>
      </c>
      <c r="U329">
        <f>VLOOKUP($B329,'Tillförd energi'!$B$1:$AI$700,MATCH(U$1,'Tillförd energi'!$B$1:$AQ$1,0),FALSE)</f>
        <v>0</v>
      </c>
      <c r="V329">
        <f>VLOOKUP($B329,'Tillförd energi'!$B$1:$AI$700,MATCH(V$1,'Tillförd energi'!$B$1:$AQ$1,0),FALSE)</f>
        <v>0</v>
      </c>
      <c r="W329">
        <f>VLOOKUP($B329,'Tillförd energi'!$B$1:$AI$700,MATCH(W$1,'Tillförd energi'!$B$1:$AQ$1,0),FALSE)</f>
        <v>0</v>
      </c>
      <c r="X329">
        <f>VLOOKUP($B329,'Tillförd energi'!$B$1:$AI$700,MATCH(X$1,'Tillförd energi'!$B$1:$AQ$1,0),FALSE)</f>
        <v>0</v>
      </c>
      <c r="Y329">
        <f>VLOOKUP($B329,'Tillförd energi'!$B$1:$AI$700,MATCH(Y$1,'Tillförd energi'!$B$1:$AQ$1,0),FALSE)</f>
        <v>0</v>
      </c>
      <c r="Z329">
        <f>VLOOKUP($B329,'Tillförd energi'!$B$1:$AI$700,MATCH(Z$1,'Tillförd energi'!$B$1:$AQ$1,0),FALSE)</f>
        <v>0</v>
      </c>
      <c r="AA329">
        <f>VLOOKUP($B329,'Tillförd energi'!$B$1:$AI$700,MATCH(AA$1,'Tillförd energi'!$B$1:$AQ$1,0),FALSE)</f>
        <v>0</v>
      </c>
      <c r="AB329">
        <f>VLOOKUP($B329,'Tillförd energi'!$B$1:$AI$700,MATCH(AB$1,'Tillförd energi'!$B$1:$AQ$1,0),FALSE)</f>
        <v>0</v>
      </c>
      <c r="AC329">
        <f>VLOOKUP($B329,'Tillförd energi'!$B$1:$AI$700,MATCH(AC$1,'Tillförd energi'!$B$1:$AQ$1,0),FALSE)</f>
        <v>0</v>
      </c>
      <c r="AD329">
        <f>VLOOKUP($B329,'Tillförd energi'!$B$1:$AI$700,MATCH(AD$1,'Tillförd energi'!$B$1:$AQ$1,0),FALSE)</f>
        <v>0</v>
      </c>
      <c r="AE329">
        <f>VLOOKUP($B329,'Tillförd energi'!$B$1:$AI$700,MATCH(AE$1,'Tillförd energi'!$B$1:$AQ$1,0),FALSE)</f>
        <v>0</v>
      </c>
      <c r="AF329">
        <f>VLOOKUP($B329,'Tillförd energi'!$B$1:$AI$700,MATCH(AF$1,'Tillförd energi'!$B$1:$AQ$1,0),FALSE)</f>
        <v>0</v>
      </c>
      <c r="AG329">
        <f>IFERROR(VLOOKUP(B329,Miljö!$B$1:$AC$550,MATCH("Köpt mängd produktionsspecifik fjärrvärme:",Miljö!$B$1:$AC$1,0),FALSE)/1,0)</f>
        <v>0</v>
      </c>
      <c r="AI329">
        <f t="shared" si="110"/>
        <v>0</v>
      </c>
      <c r="AJ329">
        <f t="shared" si="111"/>
        <v>0</v>
      </c>
      <c r="AK329" t="str">
        <f>IF(ISERROR(1/VLOOKUP($B329,Leveranser!$B$1:$S$500,MATCH("såld värme (gwh)",Leveranser!$B$1:$S$1,0),FALSE)),"",VLOOKUP($B329,Leveranser!$B$1:$S$500,MATCH("såld värme (gwh)",Leveranser!$B$1:$S$1,0),FALSE))</f>
        <v/>
      </c>
      <c r="AL329">
        <f>VLOOKUP($B329,Leveranser!$B$1:$Y$500,MATCH("Totalt såld fjärrvärme till andra fjärrvärmeföretag",Leveranser!$B$1:$AA$1,0),FALSE)</f>
        <v>0</v>
      </c>
      <c r="AM329">
        <f>IF(ISERROR(1/VLOOKUP($B329,Miljö!$B$1:$S$500,MATCH("Såld mängd produktionsspecifik fjärrvärme (GWh)",Miljö!$B$1:$R$1,0),FALSE)),0,VLOOKUP($B329,Miljö!$B$1:$S$500,MATCH("Såld mängd produktionsspecifik fjärrvärme (GWh)",Miljö!$B$1:$R$1,0),FALSE))</f>
        <v>0</v>
      </c>
      <c r="AN329" s="239" t="str">
        <f t="shared" si="112"/>
        <v/>
      </c>
      <c r="AP329" t="str">
        <f>IFERROR(VLOOKUP($B329,Miljövärden!$B$2:$H$550,7,FALSE),"Nej, saknas")</f>
        <v>Nej</v>
      </c>
      <c r="AQ329" t="str">
        <f>IFERROR(VLOOKUP($B329,Miljövärden!$B$2:$H$550,6,FALSE),"Nej, saknas")</f>
        <v>Nej</v>
      </c>
      <c r="AU329">
        <f t="shared" si="113"/>
        <v>0</v>
      </c>
      <c r="AV329">
        <f t="shared" si="114"/>
        <v>0</v>
      </c>
      <c r="AW329">
        <f t="shared" si="115"/>
        <v>0</v>
      </c>
      <c r="AX329">
        <f t="shared" si="116"/>
        <v>0</v>
      </c>
      <c r="AZ329">
        <f t="shared" si="117"/>
        <v>0</v>
      </c>
      <c r="BC329">
        <f t="shared" si="118"/>
        <v>0</v>
      </c>
      <c r="BD329">
        <f t="shared" si="119"/>
        <v>0</v>
      </c>
      <c r="BE329">
        <f t="shared" si="120"/>
        <v>0</v>
      </c>
      <c r="BF329">
        <f t="shared" si="121"/>
        <v>0</v>
      </c>
      <c r="BG329">
        <f t="shared" si="122"/>
        <v>0</v>
      </c>
      <c r="BH329" t="str">
        <f>VLOOKUP(B329,Miljö!$B$1:$I$482,MATCH("Fossilandel för ursprungspecificerad el ()",Miljö!$B$1:$I$1,0),FALSE)</f>
        <v>-</v>
      </c>
      <c r="BI329" t="str">
        <f>VLOOKUP(B329,Miljö!$B$1:$BX$482,MATCH("Kärnkraftsandel för ursprungsspecificerad el ()",Miljö!$B$1:$O$1,0),FALSE)</f>
        <v>-</v>
      </c>
      <c r="BJ329">
        <f t="shared" si="123"/>
        <v>0</v>
      </c>
      <c r="BK329" t="str">
        <f>VLOOKUP(B329,Miljö!$B$1:$O$482,MATCH("Fossil andel i procent (%)",Miljö!$B$1:$O$1,0),FALSE)</f>
        <v>-</v>
      </c>
      <c r="BL329">
        <f t="shared" si="124"/>
        <v>0</v>
      </c>
      <c r="BO329" s="289" t="str">
        <f t="shared" si="125"/>
        <v/>
      </c>
      <c r="BP329" s="239" t="str">
        <f t="shared" si="126"/>
        <v/>
      </c>
      <c r="BQ329" s="239" t="str">
        <f t="shared" si="127"/>
        <v/>
      </c>
      <c r="BR329" s="239" t="str">
        <f t="shared" si="128"/>
        <v/>
      </c>
      <c r="BS329" s="239"/>
      <c r="BT329" s="351">
        <f t="shared" si="129"/>
        <v>0</v>
      </c>
      <c r="BW329" s="289" t="str">
        <f>IF(AP329="ja",VLOOKUP(B329,Miljövärden!$B$2:$H$550,MATCH("Total andel fossilt",Miljövärden!$B$2:$H$2,0),FALSE),"")</f>
        <v/>
      </c>
      <c r="BZ329" s="351" t="str">
        <f t="shared" si="130"/>
        <v/>
      </c>
      <c r="CA329" s="353" t="str">
        <f t="shared" si="131"/>
        <v/>
      </c>
    </row>
    <row r="330" spans="1:79" x14ac:dyDescent="0.25">
      <c r="A330" s="2" t="s">
        <v>484</v>
      </c>
      <c r="B330" s="2" t="s">
        <v>495</v>
      </c>
      <c r="C330">
        <f>VLOOKUP($B330,'Tillförd energi'!$B$1:$AI$700,MATCH(C$1,'Tillförd energi'!$B$1:$AQ$1,0),FALSE)</f>
        <v>0</v>
      </c>
      <c r="D330">
        <f>VLOOKUP($B330,'Tillförd energi'!$B$1:$AI$700,MATCH(D$1,'Tillförd energi'!$B$1:$AQ$1,0),FALSE)</f>
        <v>8.4649999999999999</v>
      </c>
      <c r="E330">
        <f>VLOOKUP($B330,'Tillförd energi'!$B$1:$AI$700,MATCH(E$1,'Tillförd energi'!$B$1:$AQ$1,0),FALSE)</f>
        <v>0</v>
      </c>
      <c r="F330">
        <f>VLOOKUP($B330,'Tillförd energi'!$B$1:$AI$700,MATCH(F$1,'Tillförd energi'!$B$1:$AQ$1,0),FALSE)</f>
        <v>0</v>
      </c>
      <c r="G330">
        <f>VLOOKUP($B330,'Tillförd energi'!$B$1:$AI$700,MATCH(G$1,'Tillförd energi'!$B$1:$AQ$1,0),FALSE)</f>
        <v>0</v>
      </c>
      <c r="H330">
        <f>VLOOKUP($B330,'Tillförd energi'!$B$1:$AI$700,MATCH(H$1,'Tillförd energi'!$B$1:$AQ$1,0),FALSE)</f>
        <v>0</v>
      </c>
      <c r="I330">
        <f>VLOOKUP($B330,'Tillförd energi'!$B$1:$AI$700,MATCH(I$1,'Tillförd energi'!$B$1:$AQ$1,0),FALSE)</f>
        <v>0</v>
      </c>
      <c r="J330">
        <f>VLOOKUP($B330,'Tillförd energi'!$B$1:$AI$700,MATCH(J$1,'Tillförd energi'!$B$1:$AQ$1,0),FALSE)</f>
        <v>0</v>
      </c>
      <c r="K330">
        <f>VLOOKUP($B330,'Tillförd energi'!$B$1:$AI$700,MATCH(K$1,'Tillförd energi'!$B$1:$AQ$1,0),FALSE)</f>
        <v>0</v>
      </c>
      <c r="L330">
        <f>VLOOKUP($B330,'Tillförd energi'!$B$1:$AI$700,MATCH(L$1,'Tillförd energi'!$B$1:$AQ$1,0),FALSE)</f>
        <v>0</v>
      </c>
      <c r="M330">
        <f>VLOOKUP($B330,'Tillförd energi'!$B$1:$AI$700,MATCH(M$1,'Tillförd energi'!$B$1:$AQ$1,0),FALSE)</f>
        <v>0</v>
      </c>
      <c r="N330">
        <f>VLOOKUP($B330,'Tillförd energi'!$B$1:$AI$700,MATCH(N$1,'Tillförd energi'!$B$1:$AQ$1,0),FALSE)</f>
        <v>0</v>
      </c>
      <c r="O330">
        <f>VLOOKUP($B330,'Tillförd energi'!$B$1:$AI$700,MATCH(O$1,'Tillförd energi'!$B$1:$AQ$1,0),FALSE)</f>
        <v>0</v>
      </c>
      <c r="P330">
        <f>VLOOKUP($B330,'Tillförd energi'!$B$1:$AI$700,MATCH(P$1,'Tillförd energi'!$B$1:$AQ$1,0),FALSE)</f>
        <v>0</v>
      </c>
      <c r="Q330">
        <f>VLOOKUP($B330,'Tillförd energi'!$B$1:$AI$700,MATCH(Q$1,'Tillförd energi'!$B$1:$AQ$1,0),FALSE)</f>
        <v>0</v>
      </c>
      <c r="R330">
        <f>VLOOKUP($B330,'Tillförd energi'!$B$1:$AI$700,MATCH(R$1,'Tillförd energi'!$B$1:$AQ$1,0),FALSE)</f>
        <v>16.614000000000001</v>
      </c>
      <c r="S330">
        <f>VLOOKUP($B330,'Tillförd energi'!$B$1:$AI$700,MATCH(S$1,'Tillförd energi'!$B$1:$AQ$1,0),FALSE)</f>
        <v>0</v>
      </c>
      <c r="T330">
        <f>VLOOKUP($B330,'Tillförd energi'!$B$1:$AI$700,MATCH(T$1,'Tillförd energi'!$B$1:$AQ$1,0),FALSE)</f>
        <v>0</v>
      </c>
      <c r="U330">
        <f>VLOOKUP($B330,'Tillförd energi'!$B$1:$AI$700,MATCH(U$1,'Tillförd energi'!$B$1:$AQ$1,0),FALSE)</f>
        <v>0</v>
      </c>
      <c r="V330">
        <f>VLOOKUP($B330,'Tillförd energi'!$B$1:$AI$700,MATCH(V$1,'Tillförd energi'!$B$1:$AQ$1,0),FALSE)</f>
        <v>0</v>
      </c>
      <c r="W330">
        <f>VLOOKUP($B330,'Tillförd energi'!$B$1:$AI$700,MATCH(W$1,'Tillförd energi'!$B$1:$AQ$1,0),FALSE)</f>
        <v>24.672000000000001</v>
      </c>
      <c r="X330">
        <f>VLOOKUP($B330,'Tillförd energi'!$B$1:$AI$700,MATCH(X$1,'Tillförd energi'!$B$1:$AQ$1,0),FALSE)</f>
        <v>0</v>
      </c>
      <c r="Y330">
        <f>VLOOKUP($B330,'Tillförd energi'!$B$1:$AI$700,MATCH(Y$1,'Tillförd energi'!$B$1:$AQ$1,0),FALSE)</f>
        <v>0</v>
      </c>
      <c r="Z330">
        <f>VLOOKUP($B330,'Tillförd energi'!$B$1:$AI$700,MATCH(Z$1,'Tillförd energi'!$B$1:$AQ$1,0),FALSE)</f>
        <v>1.63</v>
      </c>
      <c r="AA330">
        <f>VLOOKUP($B330,'Tillförd energi'!$B$1:$AI$700,MATCH(AA$1,'Tillförd energi'!$B$1:$AQ$1,0),FALSE)</f>
        <v>8.3309999999999995</v>
      </c>
      <c r="AB330">
        <f>VLOOKUP($B330,'Tillförd energi'!$B$1:$AI$700,MATCH(AB$1,'Tillförd energi'!$B$1:$AQ$1,0),FALSE)</f>
        <v>8.6690000000000005</v>
      </c>
      <c r="AC330">
        <f>VLOOKUP($B330,'Tillförd energi'!$B$1:$AI$700,MATCH(AC$1,'Tillförd energi'!$B$1:$AQ$1,0),FALSE)</f>
        <v>0</v>
      </c>
      <c r="AD330">
        <f>VLOOKUP($B330,'Tillförd energi'!$B$1:$AI$700,MATCH(AD$1,'Tillförd energi'!$B$1:$AQ$1,0),FALSE)</f>
        <v>0</v>
      </c>
      <c r="AE330">
        <f>VLOOKUP($B330,'Tillförd energi'!$B$1:$AI$700,MATCH(AE$1,'Tillförd energi'!$B$1:$AQ$1,0),FALSE)</f>
        <v>0</v>
      </c>
      <c r="AF330">
        <f>VLOOKUP($B330,'Tillförd energi'!$B$1:$AI$700,MATCH(AF$1,'Tillförd energi'!$B$1:$AQ$1,0),FALSE)</f>
        <v>1.19</v>
      </c>
      <c r="AG330">
        <f>IFERROR(VLOOKUP(B330,Miljö!$B$1:$AC$550,MATCH("Köpt mängd produktionsspecifik fjärrvärme:",Miljö!$B$1:$AC$1,0),FALSE)/1,0)</f>
        <v>0</v>
      </c>
      <c r="AI330">
        <f t="shared" si="110"/>
        <v>69.570999999999998</v>
      </c>
      <c r="AJ330">
        <f t="shared" si="111"/>
        <v>69.570999999999998</v>
      </c>
      <c r="AK330">
        <f>IF(ISERROR(1/VLOOKUP($B330,Leveranser!$B$1:$S$500,MATCH("såld värme (gwh)",Leveranser!$B$1:$S$1,0),FALSE)),"",VLOOKUP($B330,Leveranser!$B$1:$S$500,MATCH("såld värme (gwh)",Leveranser!$B$1:$S$1,0),FALSE))</f>
        <v>62.601999999999997</v>
      </c>
      <c r="AL330">
        <f>VLOOKUP($B330,Leveranser!$B$1:$Y$500,MATCH("Totalt såld fjärrvärme till andra fjärrvärmeföretag",Leveranser!$B$1:$AA$1,0),FALSE)</f>
        <v>0</v>
      </c>
      <c r="AM330">
        <f>IF(ISERROR(1/VLOOKUP($B330,Miljö!$B$1:$S$500,MATCH("Såld mängd produktionsspecifik fjärrvärme (GWh)",Miljö!$B$1:$R$1,0),FALSE)),0,VLOOKUP($B330,Miljö!$B$1:$S$500,MATCH("Såld mängd produktionsspecifik fjärrvärme (GWh)",Miljö!$B$1:$R$1,0),FALSE))</f>
        <v>0</v>
      </c>
      <c r="AN330" s="239">
        <f t="shared" si="112"/>
        <v>0.89982895171838839</v>
      </c>
      <c r="AP330" t="str">
        <f>IFERROR(VLOOKUP($B330,Miljövärden!$B$2:$H$550,7,FALSE),"Nej, saknas")</f>
        <v>Ja</v>
      </c>
      <c r="AQ330" t="str">
        <f>IFERROR(VLOOKUP($B330,Miljövärden!$B$2:$H$550,6,FALSE),"Nej, saknas")</f>
        <v>Nej</v>
      </c>
      <c r="AU330">
        <f t="shared" si="113"/>
        <v>11.150999999999998</v>
      </c>
      <c r="AV330">
        <f t="shared" si="114"/>
        <v>0</v>
      </c>
      <c r="AW330">
        <f t="shared" si="115"/>
        <v>0</v>
      </c>
      <c r="AX330">
        <f t="shared" si="116"/>
        <v>16.614000000000001</v>
      </c>
      <c r="AZ330">
        <f t="shared" si="117"/>
        <v>41.286000000000001</v>
      </c>
      <c r="BC330">
        <f t="shared" si="118"/>
        <v>8.4649999999999999</v>
      </c>
      <c r="BD330">
        <f t="shared" si="119"/>
        <v>0</v>
      </c>
      <c r="BE330">
        <f t="shared" si="120"/>
        <v>41.286000000000001</v>
      </c>
      <c r="BF330">
        <f t="shared" si="121"/>
        <v>8.6690000000000005</v>
      </c>
      <c r="BG330">
        <f t="shared" si="122"/>
        <v>11.150999999999998</v>
      </c>
      <c r="BH330">
        <f>VLOOKUP(B330,Miljö!$B$1:$I$482,MATCH("Fossilandel för ursprungspecificerad el ()",Miljö!$B$1:$I$1,0),FALSE)</f>
        <v>0.48399999999999999</v>
      </c>
      <c r="BI330">
        <f>VLOOKUP(B330,Miljö!$B$1:$BX$482,MATCH("Kärnkraftsandel för ursprungsspecificerad el ()",Miljö!$B$1:$O$1,0),FALSE)</f>
        <v>0.35</v>
      </c>
      <c r="BJ330">
        <f t="shared" si="123"/>
        <v>0</v>
      </c>
      <c r="BK330" t="str">
        <f>VLOOKUP(B330,Miljö!$B$1:$O$482,MATCH("Fossil andel i procent (%)",Miljö!$B$1:$O$1,0),FALSE)</f>
        <v>ET</v>
      </c>
      <c r="BL330">
        <f t="shared" si="124"/>
        <v>69.570999999999998</v>
      </c>
      <c r="BO330" s="289">
        <f t="shared" si="125"/>
        <v>0.1992508947693723</v>
      </c>
      <c r="BP330" s="239">
        <f t="shared" si="126"/>
        <v>5.6098805536789739E-2</v>
      </c>
      <c r="BQ330" s="239">
        <f t="shared" si="127"/>
        <v>0.62004378261057058</v>
      </c>
      <c r="BR330" s="239">
        <f t="shared" si="128"/>
        <v>0.12460651708326746</v>
      </c>
      <c r="BS330" s="239"/>
      <c r="BT330" s="351">
        <f t="shared" si="129"/>
        <v>1.0000000000000002</v>
      </c>
      <c r="BW330" s="289">
        <f>IF(AP330="ja",VLOOKUP(B330,Miljövärden!$B$2:$H$550,MATCH("Total andel fossilt",Miljövärden!$B$2:$H$2,0),FALSE),"")</f>
        <v>0.19925100000000001</v>
      </c>
      <c r="BZ330" s="351">
        <f t="shared" si="130"/>
        <v>1.0523062771161662E-7</v>
      </c>
      <c r="CA330" s="353">
        <f t="shared" si="131"/>
        <v>0</v>
      </c>
    </row>
    <row r="331" spans="1:79" x14ac:dyDescent="0.25">
      <c r="A331" s="2" t="s">
        <v>484</v>
      </c>
      <c r="B331" s="2" t="s">
        <v>496</v>
      </c>
      <c r="C331">
        <f>VLOOKUP($B331,'Tillförd energi'!$B$1:$AI$700,MATCH(C$1,'Tillförd energi'!$B$1:$AQ$1,0),FALSE)</f>
        <v>0</v>
      </c>
      <c r="D331">
        <f>VLOOKUP($B331,'Tillförd energi'!$B$1:$AI$700,MATCH(D$1,'Tillförd energi'!$B$1:$AQ$1,0),FALSE)</f>
        <v>0</v>
      </c>
      <c r="E331">
        <f>VLOOKUP($B331,'Tillförd energi'!$B$1:$AI$700,MATCH(E$1,'Tillförd energi'!$B$1:$AQ$1,0),FALSE)</f>
        <v>0</v>
      </c>
      <c r="F331">
        <f>VLOOKUP($B331,'Tillförd energi'!$B$1:$AI$700,MATCH(F$1,'Tillförd energi'!$B$1:$AQ$1,0),FALSE)</f>
        <v>0</v>
      </c>
      <c r="G331">
        <f>VLOOKUP($B331,'Tillförd energi'!$B$1:$AI$700,MATCH(G$1,'Tillförd energi'!$B$1:$AQ$1,0),FALSE)</f>
        <v>0</v>
      </c>
      <c r="H331">
        <f>VLOOKUP($B331,'Tillförd energi'!$B$1:$AI$700,MATCH(H$1,'Tillförd energi'!$B$1:$AQ$1,0),FALSE)</f>
        <v>0</v>
      </c>
      <c r="I331">
        <f>VLOOKUP($B331,'Tillförd energi'!$B$1:$AI$700,MATCH(I$1,'Tillförd energi'!$B$1:$AQ$1,0),FALSE)</f>
        <v>0</v>
      </c>
      <c r="J331">
        <f>VLOOKUP($B331,'Tillförd energi'!$B$1:$AI$700,MATCH(J$1,'Tillförd energi'!$B$1:$AQ$1,0),FALSE)</f>
        <v>0</v>
      </c>
      <c r="K331">
        <f>VLOOKUP($B331,'Tillförd energi'!$B$1:$AI$700,MATCH(K$1,'Tillförd energi'!$B$1:$AQ$1,0),FALSE)</f>
        <v>0</v>
      </c>
      <c r="L331">
        <f>VLOOKUP($B331,'Tillförd energi'!$B$1:$AI$700,MATCH(L$1,'Tillförd energi'!$B$1:$AQ$1,0),FALSE)</f>
        <v>0</v>
      </c>
      <c r="M331">
        <f>VLOOKUP($B331,'Tillförd energi'!$B$1:$AI$700,MATCH(M$1,'Tillförd energi'!$B$1:$AQ$1,0),FALSE)</f>
        <v>0</v>
      </c>
      <c r="N331">
        <f>VLOOKUP($B331,'Tillförd energi'!$B$1:$AI$700,MATCH(N$1,'Tillförd energi'!$B$1:$AQ$1,0),FALSE)</f>
        <v>0</v>
      </c>
      <c r="O331">
        <f>VLOOKUP($B331,'Tillförd energi'!$B$1:$AI$700,MATCH(O$1,'Tillförd energi'!$B$1:$AQ$1,0),FALSE)</f>
        <v>0</v>
      </c>
      <c r="P331">
        <f>VLOOKUP($B331,'Tillförd energi'!$B$1:$AI$700,MATCH(P$1,'Tillförd energi'!$B$1:$AQ$1,0),FALSE)</f>
        <v>0</v>
      </c>
      <c r="Q331">
        <f>VLOOKUP($B331,'Tillförd energi'!$B$1:$AI$700,MATCH(Q$1,'Tillförd energi'!$B$1:$AQ$1,0),FALSE)</f>
        <v>0</v>
      </c>
      <c r="R331">
        <f>VLOOKUP($B331,'Tillförd energi'!$B$1:$AI$700,MATCH(R$1,'Tillförd energi'!$B$1:$AQ$1,0),FALSE)</f>
        <v>0</v>
      </c>
      <c r="S331">
        <f>VLOOKUP($B331,'Tillförd energi'!$B$1:$AI$700,MATCH(S$1,'Tillförd energi'!$B$1:$AQ$1,0),FALSE)</f>
        <v>0</v>
      </c>
      <c r="T331">
        <f>VLOOKUP($B331,'Tillförd energi'!$B$1:$AI$700,MATCH(T$1,'Tillförd energi'!$B$1:$AQ$1,0),FALSE)</f>
        <v>0</v>
      </c>
      <c r="U331">
        <f>VLOOKUP($B331,'Tillförd energi'!$B$1:$AI$700,MATCH(U$1,'Tillförd energi'!$B$1:$AQ$1,0),FALSE)</f>
        <v>0</v>
      </c>
      <c r="V331">
        <f>VLOOKUP($B331,'Tillförd energi'!$B$1:$AI$700,MATCH(V$1,'Tillförd energi'!$B$1:$AQ$1,0),FALSE)</f>
        <v>0</v>
      </c>
      <c r="W331">
        <f>VLOOKUP($B331,'Tillförd energi'!$B$1:$AI$700,MATCH(W$1,'Tillförd energi'!$B$1:$AQ$1,0),FALSE)</f>
        <v>0</v>
      </c>
      <c r="X331">
        <f>VLOOKUP($B331,'Tillförd energi'!$B$1:$AI$700,MATCH(X$1,'Tillförd energi'!$B$1:$AQ$1,0),FALSE)</f>
        <v>0</v>
      </c>
      <c r="Y331">
        <f>VLOOKUP($B331,'Tillförd energi'!$B$1:$AI$700,MATCH(Y$1,'Tillförd energi'!$B$1:$AQ$1,0),FALSE)</f>
        <v>0</v>
      </c>
      <c r="Z331">
        <f>VLOOKUP($B331,'Tillförd energi'!$B$1:$AI$700,MATCH(Z$1,'Tillförd energi'!$B$1:$AQ$1,0),FALSE)</f>
        <v>0</v>
      </c>
      <c r="AA331">
        <f>VLOOKUP($B331,'Tillförd energi'!$B$1:$AI$700,MATCH(AA$1,'Tillförd energi'!$B$1:$AQ$1,0),FALSE)</f>
        <v>0</v>
      </c>
      <c r="AB331">
        <f>VLOOKUP($B331,'Tillförd energi'!$B$1:$AI$700,MATCH(AB$1,'Tillförd energi'!$B$1:$AQ$1,0),FALSE)</f>
        <v>0</v>
      </c>
      <c r="AC331">
        <f>VLOOKUP($B331,'Tillförd energi'!$B$1:$AI$700,MATCH(AC$1,'Tillförd energi'!$B$1:$AQ$1,0),FALSE)</f>
        <v>0</v>
      </c>
      <c r="AD331">
        <f>VLOOKUP($B331,'Tillförd energi'!$B$1:$AI$700,MATCH(AD$1,'Tillförd energi'!$B$1:$AQ$1,0),FALSE)</f>
        <v>0</v>
      </c>
      <c r="AE331">
        <f>VLOOKUP($B331,'Tillförd energi'!$B$1:$AI$700,MATCH(AE$1,'Tillförd energi'!$B$1:$AQ$1,0),FALSE)</f>
        <v>0</v>
      </c>
      <c r="AF331">
        <f>VLOOKUP($B331,'Tillförd energi'!$B$1:$AI$700,MATCH(AF$1,'Tillförd energi'!$B$1:$AQ$1,0),FALSE)</f>
        <v>0</v>
      </c>
      <c r="AG331">
        <f>IFERROR(VLOOKUP(B331,Miljö!$B$1:$AC$550,MATCH("Köpt mängd produktionsspecifik fjärrvärme:",Miljö!$B$1:$AC$1,0),FALSE)/1,0)</f>
        <v>0</v>
      </c>
      <c r="AI331">
        <f t="shared" si="110"/>
        <v>0</v>
      </c>
      <c r="AJ331">
        <f t="shared" si="111"/>
        <v>0</v>
      </c>
      <c r="AK331" t="str">
        <f>IF(ISERROR(1/VLOOKUP($B331,Leveranser!$B$1:$S$500,MATCH("såld värme (gwh)",Leveranser!$B$1:$S$1,0),FALSE)),"",VLOOKUP($B331,Leveranser!$B$1:$S$500,MATCH("såld värme (gwh)",Leveranser!$B$1:$S$1,0),FALSE))</f>
        <v/>
      </c>
      <c r="AL331">
        <f>VLOOKUP($B331,Leveranser!$B$1:$Y$500,MATCH("Totalt såld fjärrvärme till andra fjärrvärmeföretag",Leveranser!$B$1:$AA$1,0),FALSE)</f>
        <v>0</v>
      </c>
      <c r="AM331">
        <f>IF(ISERROR(1/VLOOKUP($B331,Miljö!$B$1:$S$500,MATCH("Såld mängd produktionsspecifik fjärrvärme (GWh)",Miljö!$B$1:$R$1,0),FALSE)),0,VLOOKUP($B331,Miljö!$B$1:$S$500,MATCH("Såld mängd produktionsspecifik fjärrvärme (GWh)",Miljö!$B$1:$R$1,0),FALSE))</f>
        <v>0</v>
      </c>
      <c r="AN331" s="239" t="str">
        <f t="shared" si="112"/>
        <v/>
      </c>
      <c r="AP331" t="str">
        <f>IFERROR(VLOOKUP($B331,Miljövärden!$B$2:$H$550,7,FALSE),"Nej, saknas")</f>
        <v>Nej</v>
      </c>
      <c r="AQ331" t="str">
        <f>IFERROR(VLOOKUP($B331,Miljövärden!$B$2:$H$550,6,FALSE),"Nej, saknas")</f>
        <v>Nej</v>
      </c>
      <c r="AU331">
        <f t="shared" si="113"/>
        <v>0</v>
      </c>
      <c r="AV331">
        <f t="shared" si="114"/>
        <v>0</v>
      </c>
      <c r="AW331">
        <f t="shared" si="115"/>
        <v>0</v>
      </c>
      <c r="AX331">
        <f t="shared" si="116"/>
        <v>0</v>
      </c>
      <c r="AZ331">
        <f t="shared" si="117"/>
        <v>0</v>
      </c>
      <c r="BC331">
        <f t="shared" si="118"/>
        <v>0</v>
      </c>
      <c r="BD331">
        <f t="shared" si="119"/>
        <v>0</v>
      </c>
      <c r="BE331">
        <f t="shared" si="120"/>
        <v>0</v>
      </c>
      <c r="BF331">
        <f t="shared" si="121"/>
        <v>0</v>
      </c>
      <c r="BG331">
        <f t="shared" si="122"/>
        <v>0</v>
      </c>
      <c r="BH331" t="str">
        <f>VLOOKUP(B331,Miljö!$B$1:$I$482,MATCH("Fossilandel för ursprungspecificerad el ()",Miljö!$B$1:$I$1,0),FALSE)</f>
        <v>-</v>
      </c>
      <c r="BI331" t="str">
        <f>VLOOKUP(B331,Miljö!$B$1:$BX$482,MATCH("Kärnkraftsandel för ursprungsspecificerad el ()",Miljö!$B$1:$O$1,0),FALSE)</f>
        <v>-</v>
      </c>
      <c r="BJ331">
        <f t="shared" si="123"/>
        <v>0</v>
      </c>
      <c r="BK331" t="str">
        <f>VLOOKUP(B331,Miljö!$B$1:$O$482,MATCH("Fossil andel i procent (%)",Miljö!$B$1:$O$1,0),FALSE)</f>
        <v>-</v>
      </c>
      <c r="BL331">
        <f t="shared" si="124"/>
        <v>0</v>
      </c>
      <c r="BO331" s="289" t="str">
        <f t="shared" si="125"/>
        <v/>
      </c>
      <c r="BP331" s="239" t="str">
        <f t="shared" si="126"/>
        <v/>
      </c>
      <c r="BQ331" s="239" t="str">
        <f t="shared" si="127"/>
        <v/>
      </c>
      <c r="BR331" s="239" t="str">
        <f t="shared" si="128"/>
        <v/>
      </c>
      <c r="BS331" s="239"/>
      <c r="BT331" s="351">
        <f t="shared" si="129"/>
        <v>0</v>
      </c>
      <c r="BW331" s="289" t="str">
        <f>IF(AP331="ja",VLOOKUP(B331,Miljövärden!$B$2:$H$550,MATCH("Total andel fossilt",Miljövärden!$B$2:$H$2,0),FALSE),"")</f>
        <v/>
      </c>
      <c r="BZ331" s="351" t="str">
        <f t="shared" si="130"/>
        <v/>
      </c>
      <c r="CA331" s="353" t="str">
        <f t="shared" si="131"/>
        <v/>
      </c>
    </row>
    <row r="332" spans="1:79" x14ac:dyDescent="0.25">
      <c r="A332" s="2" t="s">
        <v>497</v>
      </c>
      <c r="B332" s="2" t="s">
        <v>498</v>
      </c>
      <c r="C332">
        <f>VLOOKUP($B332,'Tillförd energi'!$B$1:$AI$700,MATCH(C$1,'Tillförd energi'!$B$1:$AQ$1,0),FALSE)</f>
        <v>0</v>
      </c>
      <c r="D332">
        <f>VLOOKUP($B332,'Tillförd energi'!$B$1:$AI$700,MATCH(D$1,'Tillförd energi'!$B$1:$AQ$1,0),FALSE)</f>
        <v>2.92652</v>
      </c>
      <c r="E332">
        <f>VLOOKUP($B332,'Tillförd energi'!$B$1:$AI$700,MATCH(E$1,'Tillförd energi'!$B$1:$AQ$1,0),FALSE)</f>
        <v>0</v>
      </c>
      <c r="F332">
        <f>VLOOKUP($B332,'Tillförd energi'!$B$1:$AI$700,MATCH(F$1,'Tillförd energi'!$B$1:$AQ$1,0),FALSE)</f>
        <v>0</v>
      </c>
      <c r="G332">
        <f>VLOOKUP($B332,'Tillförd energi'!$B$1:$AI$700,MATCH(G$1,'Tillförd energi'!$B$1:$AQ$1,0),FALSE)</f>
        <v>0</v>
      </c>
      <c r="H332">
        <f>VLOOKUP($B332,'Tillförd energi'!$B$1:$AI$700,MATCH(H$1,'Tillförd energi'!$B$1:$AQ$1,0),FALSE)</f>
        <v>0</v>
      </c>
      <c r="I332">
        <f>VLOOKUP($B332,'Tillförd energi'!$B$1:$AI$700,MATCH(I$1,'Tillförd energi'!$B$1:$AQ$1,0),FALSE)</f>
        <v>0</v>
      </c>
      <c r="J332">
        <f>VLOOKUP($B332,'Tillförd energi'!$B$1:$AI$700,MATCH(J$1,'Tillförd energi'!$B$1:$AQ$1,0),FALSE)</f>
        <v>0</v>
      </c>
      <c r="K332">
        <f>VLOOKUP($B332,'Tillförd energi'!$B$1:$AI$700,MATCH(K$1,'Tillförd energi'!$B$1:$AQ$1,0),FALSE)</f>
        <v>0</v>
      </c>
      <c r="L332">
        <f>VLOOKUP($B332,'Tillförd energi'!$B$1:$AI$700,MATCH(L$1,'Tillförd energi'!$B$1:$AQ$1,0),FALSE)</f>
        <v>122.339</v>
      </c>
      <c r="M332">
        <f>VLOOKUP($B332,'Tillförd energi'!$B$1:$AI$700,MATCH(M$1,'Tillförd energi'!$B$1:$AQ$1,0),FALSE)</f>
        <v>4.5377200000000002</v>
      </c>
      <c r="N332">
        <f>VLOOKUP($B332,'Tillförd energi'!$B$1:$AI$700,MATCH(N$1,'Tillförd energi'!$B$1:$AQ$1,0),FALSE)</f>
        <v>3.5341999999999998</v>
      </c>
      <c r="O332">
        <f>VLOOKUP($B332,'Tillförd energi'!$B$1:$AI$700,MATCH(O$1,'Tillförd energi'!$B$1:$AQ$1,0),FALSE)</f>
        <v>0</v>
      </c>
      <c r="P332">
        <f>VLOOKUP($B332,'Tillförd energi'!$B$1:$AI$700,MATCH(P$1,'Tillförd energi'!$B$1:$AQ$1,0),FALSE)</f>
        <v>0</v>
      </c>
      <c r="Q332">
        <f>VLOOKUP($B332,'Tillförd energi'!$B$1:$AI$700,MATCH(Q$1,'Tillförd energi'!$B$1:$AQ$1,0),FALSE)</f>
        <v>13.0212</v>
      </c>
      <c r="R332">
        <f>VLOOKUP($B332,'Tillförd energi'!$B$1:$AI$700,MATCH(R$1,'Tillförd energi'!$B$1:$AQ$1,0),FALSE)</f>
        <v>17.041</v>
      </c>
      <c r="S332">
        <f>VLOOKUP($B332,'Tillförd energi'!$B$1:$AI$700,MATCH(S$1,'Tillförd energi'!$B$1:$AQ$1,0),FALSE)</f>
        <v>0</v>
      </c>
      <c r="T332">
        <f>VLOOKUP($B332,'Tillförd energi'!$B$1:$AI$700,MATCH(T$1,'Tillförd energi'!$B$1:$AQ$1,0),FALSE)</f>
        <v>0</v>
      </c>
      <c r="U332">
        <f>VLOOKUP($B332,'Tillförd energi'!$B$1:$AI$700,MATCH(U$1,'Tillförd energi'!$B$1:$AQ$1,0),FALSE)</f>
        <v>0</v>
      </c>
      <c r="V332">
        <f>VLOOKUP($B332,'Tillförd energi'!$B$1:$AI$700,MATCH(V$1,'Tillförd energi'!$B$1:$AQ$1,0),FALSE)</f>
        <v>0</v>
      </c>
      <c r="W332">
        <f>VLOOKUP($B332,'Tillförd energi'!$B$1:$AI$700,MATCH(W$1,'Tillförd energi'!$B$1:$AQ$1,0),FALSE)</f>
        <v>0</v>
      </c>
      <c r="X332">
        <f>VLOOKUP($B332,'Tillförd energi'!$B$1:$AI$700,MATCH(X$1,'Tillförd energi'!$B$1:$AQ$1,0),FALSE)</f>
        <v>0</v>
      </c>
      <c r="Y332">
        <f>VLOOKUP($B332,'Tillförd energi'!$B$1:$AI$700,MATCH(Y$1,'Tillförd energi'!$B$1:$AQ$1,0),FALSE)</f>
        <v>0</v>
      </c>
      <c r="Z332">
        <f>VLOOKUP($B332,'Tillförd energi'!$B$1:$AI$700,MATCH(Z$1,'Tillförd energi'!$B$1:$AQ$1,0),FALSE)</f>
        <v>0</v>
      </c>
      <c r="AA332">
        <f>VLOOKUP($B332,'Tillförd energi'!$B$1:$AI$700,MATCH(AA$1,'Tillförd energi'!$B$1:$AQ$1,0),FALSE)</f>
        <v>0</v>
      </c>
      <c r="AB332">
        <f>VLOOKUP($B332,'Tillförd energi'!$B$1:$AI$700,MATCH(AB$1,'Tillförd energi'!$B$1:$AQ$1,0),FALSE)</f>
        <v>0</v>
      </c>
      <c r="AC332">
        <f>VLOOKUP($B332,'Tillförd energi'!$B$1:$AI$700,MATCH(AC$1,'Tillförd energi'!$B$1:$AQ$1,0),FALSE)</f>
        <v>0</v>
      </c>
      <c r="AD332">
        <f>VLOOKUP($B332,'Tillförd energi'!$B$1:$AI$700,MATCH(AD$1,'Tillförd energi'!$B$1:$AQ$1,0),FALSE)</f>
        <v>0</v>
      </c>
      <c r="AE332">
        <f>VLOOKUP($B332,'Tillförd energi'!$B$1:$AI$700,MATCH(AE$1,'Tillförd energi'!$B$1:$AQ$1,0),FALSE)</f>
        <v>0</v>
      </c>
      <c r="AF332">
        <f>VLOOKUP($B332,'Tillförd energi'!$B$1:$AI$700,MATCH(AF$1,'Tillförd energi'!$B$1:$AQ$1,0),FALSE)</f>
        <v>3.9765199999999998</v>
      </c>
      <c r="AG332">
        <f>IFERROR(VLOOKUP(B332,Miljö!$B$1:$AC$550,MATCH("Köpt mängd produktionsspecifik fjärrvärme:",Miljö!$B$1:$AC$1,0),FALSE)/1,0)</f>
        <v>0</v>
      </c>
      <c r="AI332">
        <f t="shared" si="110"/>
        <v>167.37615999999997</v>
      </c>
      <c r="AJ332">
        <f t="shared" si="111"/>
        <v>167.37615999999997</v>
      </c>
      <c r="AK332">
        <f>IF(ISERROR(1/VLOOKUP($B332,Leveranser!$B$1:$S$500,MATCH("såld värme (gwh)",Leveranser!$B$1:$S$1,0),FALSE)),"",VLOOKUP($B332,Leveranser!$B$1:$S$500,MATCH("såld värme (gwh)",Leveranser!$B$1:$S$1,0),FALSE))</f>
        <v>128.99299999999999</v>
      </c>
      <c r="AL332">
        <f>VLOOKUP($B332,Leveranser!$B$1:$Y$500,MATCH("Totalt såld fjärrvärme till andra fjärrvärmeföretag",Leveranser!$B$1:$AA$1,0),FALSE)</f>
        <v>0</v>
      </c>
      <c r="AM332">
        <f>IF(ISERROR(1/VLOOKUP($B332,Miljö!$B$1:$S$500,MATCH("Såld mängd produktionsspecifik fjärrvärme (GWh)",Miljö!$B$1:$R$1,0),FALSE)),0,VLOOKUP($B332,Miljö!$B$1:$S$500,MATCH("Såld mängd produktionsspecifik fjärrvärme (GWh)",Miljö!$B$1:$R$1,0),FALSE))</f>
        <v>0</v>
      </c>
      <c r="AN332" s="239">
        <f t="shared" si="112"/>
        <v>0.77067725774088747</v>
      </c>
      <c r="AP332" t="str">
        <f>IFERROR(VLOOKUP($B332,Miljövärden!$B$2:$H$550,7,FALSE),"Nej, saknas")</f>
        <v>Ja</v>
      </c>
      <c r="AQ332" t="str">
        <f>IFERROR(VLOOKUP($B332,Miljövärden!$B$2:$H$550,6,FALSE),"Nej, saknas")</f>
        <v>Ja</v>
      </c>
      <c r="AU332">
        <f t="shared" si="113"/>
        <v>3.9765199999999998</v>
      </c>
      <c r="AV332">
        <f t="shared" si="114"/>
        <v>0</v>
      </c>
      <c r="AW332">
        <f t="shared" si="115"/>
        <v>21.093119999999999</v>
      </c>
      <c r="AX332">
        <f t="shared" si="116"/>
        <v>17.041</v>
      </c>
      <c r="AZ332">
        <f t="shared" si="117"/>
        <v>160.47311999999999</v>
      </c>
      <c r="BC332">
        <f t="shared" si="118"/>
        <v>2.92652</v>
      </c>
      <c r="BD332">
        <f t="shared" si="119"/>
        <v>0</v>
      </c>
      <c r="BE332">
        <f t="shared" si="120"/>
        <v>38.134119999999996</v>
      </c>
      <c r="BF332">
        <f t="shared" si="121"/>
        <v>122.339</v>
      </c>
      <c r="BG332">
        <f t="shared" si="122"/>
        <v>3.9765199999999998</v>
      </c>
      <c r="BH332">
        <f>VLOOKUP(B332,Miljö!$B$1:$I$482,MATCH("Fossilandel för ursprungspecificerad el ()",Miljö!$B$1:$I$1,0),FALSE)</f>
        <v>0</v>
      </c>
      <c r="BI332">
        <f>VLOOKUP(B332,Miljö!$B$1:$BX$482,MATCH("Kärnkraftsandel för ursprungsspecificerad el ()",Miljö!$B$1:$O$1,0),FALSE)</f>
        <v>0</v>
      </c>
      <c r="BJ332">
        <f t="shared" si="123"/>
        <v>0</v>
      </c>
      <c r="BK332" t="str">
        <f>VLOOKUP(B332,Miljö!$B$1:$O$482,MATCH("Fossil andel i procent (%)",Miljö!$B$1:$O$1,0),FALSE)</f>
        <v>ET</v>
      </c>
      <c r="BL332">
        <f t="shared" si="124"/>
        <v>167.37615999999997</v>
      </c>
      <c r="BO332" s="289">
        <f t="shared" si="125"/>
        <v>1.7484688380949836E-2</v>
      </c>
      <c r="BP332" s="239">
        <f t="shared" si="126"/>
        <v>0</v>
      </c>
      <c r="BQ332" s="239">
        <f t="shared" si="127"/>
        <v>0.25159281943139333</v>
      </c>
      <c r="BR332" s="239">
        <f t="shared" si="128"/>
        <v>0.73092249218765692</v>
      </c>
      <c r="BS332" s="239"/>
      <c r="BT332" s="351">
        <f t="shared" si="129"/>
        <v>1</v>
      </c>
      <c r="BW332" s="289">
        <f>IF(AP332="ja",VLOOKUP(B332,Miljövärden!$B$2:$H$550,MATCH("Total andel fossilt",Miljövärden!$B$2:$H$2,0),FALSE),"")</f>
        <v>1.7484699999999999E-2</v>
      </c>
      <c r="BZ332" s="351">
        <f t="shared" si="130"/>
        <v>1.1619050162975375E-8</v>
      </c>
      <c r="CA332" s="353">
        <f t="shared" si="131"/>
        <v>0</v>
      </c>
    </row>
    <row r="333" spans="1:79" x14ac:dyDescent="0.25">
      <c r="A333" s="2" t="s">
        <v>499</v>
      </c>
      <c r="B333" s="2" t="s">
        <v>500</v>
      </c>
      <c r="C333">
        <f>VLOOKUP($B333,'Tillförd energi'!$B$1:$AI$700,MATCH(C$1,'Tillförd energi'!$B$1:$AQ$1,0),FALSE)</f>
        <v>0</v>
      </c>
      <c r="D333">
        <f>VLOOKUP($B333,'Tillförd energi'!$B$1:$AI$700,MATCH(D$1,'Tillförd energi'!$B$1:$AQ$1,0),FALSE)</f>
        <v>0</v>
      </c>
      <c r="E333">
        <f>VLOOKUP($B333,'Tillförd energi'!$B$1:$AI$700,MATCH(E$1,'Tillförd energi'!$B$1:$AQ$1,0),FALSE)</f>
        <v>0</v>
      </c>
      <c r="F333">
        <f>VLOOKUP($B333,'Tillförd energi'!$B$1:$AI$700,MATCH(F$1,'Tillförd energi'!$B$1:$AQ$1,0),FALSE)</f>
        <v>0</v>
      </c>
      <c r="G333">
        <f>VLOOKUP($B333,'Tillförd energi'!$B$1:$AI$700,MATCH(G$1,'Tillförd energi'!$B$1:$AQ$1,0),FALSE)</f>
        <v>0</v>
      </c>
      <c r="H333">
        <f>VLOOKUP($B333,'Tillförd energi'!$B$1:$AI$700,MATCH(H$1,'Tillförd energi'!$B$1:$AQ$1,0),FALSE)</f>
        <v>0</v>
      </c>
      <c r="I333">
        <f>VLOOKUP($B333,'Tillförd energi'!$B$1:$AI$700,MATCH(I$1,'Tillförd energi'!$B$1:$AQ$1,0),FALSE)</f>
        <v>0</v>
      </c>
      <c r="J333">
        <f>VLOOKUP($B333,'Tillförd energi'!$B$1:$AI$700,MATCH(J$1,'Tillförd energi'!$B$1:$AQ$1,0),FALSE)</f>
        <v>0</v>
      </c>
      <c r="K333">
        <f>VLOOKUP($B333,'Tillförd energi'!$B$1:$AI$700,MATCH(K$1,'Tillförd energi'!$B$1:$AQ$1,0),FALSE)</f>
        <v>0</v>
      </c>
      <c r="L333">
        <f>VLOOKUP($B333,'Tillförd energi'!$B$1:$AI$700,MATCH(L$1,'Tillförd energi'!$B$1:$AQ$1,0),FALSE)</f>
        <v>0</v>
      </c>
      <c r="M333">
        <f>VLOOKUP($B333,'Tillförd energi'!$B$1:$AI$700,MATCH(M$1,'Tillförd energi'!$B$1:$AQ$1,0),FALSE)</f>
        <v>0</v>
      </c>
      <c r="N333">
        <f>VLOOKUP($B333,'Tillförd energi'!$B$1:$AI$700,MATCH(N$1,'Tillförd energi'!$B$1:$AQ$1,0),FALSE)</f>
        <v>0</v>
      </c>
      <c r="O333">
        <f>VLOOKUP($B333,'Tillförd energi'!$B$1:$AI$700,MATCH(O$1,'Tillförd energi'!$B$1:$AQ$1,0),FALSE)</f>
        <v>0</v>
      </c>
      <c r="P333">
        <f>VLOOKUP($B333,'Tillförd energi'!$B$1:$AI$700,MATCH(P$1,'Tillförd energi'!$B$1:$AQ$1,0),FALSE)</f>
        <v>0</v>
      </c>
      <c r="Q333">
        <f>VLOOKUP($B333,'Tillförd energi'!$B$1:$AI$700,MATCH(Q$1,'Tillförd energi'!$B$1:$AQ$1,0),FALSE)</f>
        <v>0</v>
      </c>
      <c r="R333">
        <f>VLOOKUP($B333,'Tillförd energi'!$B$1:$AI$700,MATCH(R$1,'Tillförd energi'!$B$1:$AQ$1,0),FALSE)</f>
        <v>0</v>
      </c>
      <c r="S333">
        <f>VLOOKUP($B333,'Tillförd energi'!$B$1:$AI$700,MATCH(S$1,'Tillförd energi'!$B$1:$AQ$1,0),FALSE)</f>
        <v>0</v>
      </c>
      <c r="T333">
        <f>VLOOKUP($B333,'Tillförd energi'!$B$1:$AI$700,MATCH(T$1,'Tillförd energi'!$B$1:$AQ$1,0),FALSE)</f>
        <v>0</v>
      </c>
      <c r="U333">
        <f>VLOOKUP($B333,'Tillförd energi'!$B$1:$AI$700,MATCH(U$1,'Tillförd energi'!$B$1:$AQ$1,0),FALSE)</f>
        <v>0</v>
      </c>
      <c r="V333">
        <f>VLOOKUP($B333,'Tillförd energi'!$B$1:$AI$700,MATCH(V$1,'Tillförd energi'!$B$1:$AQ$1,0),FALSE)</f>
        <v>0</v>
      </c>
      <c r="W333">
        <f>VLOOKUP($B333,'Tillförd energi'!$B$1:$AI$700,MATCH(W$1,'Tillförd energi'!$B$1:$AQ$1,0),FALSE)</f>
        <v>0</v>
      </c>
      <c r="X333">
        <f>VLOOKUP($B333,'Tillförd energi'!$B$1:$AI$700,MATCH(X$1,'Tillförd energi'!$B$1:$AQ$1,0),FALSE)</f>
        <v>0</v>
      </c>
      <c r="Y333">
        <f>VLOOKUP($B333,'Tillförd energi'!$B$1:$AI$700,MATCH(Y$1,'Tillförd energi'!$B$1:$AQ$1,0),FALSE)</f>
        <v>0</v>
      </c>
      <c r="Z333">
        <f>VLOOKUP($B333,'Tillförd energi'!$B$1:$AI$700,MATCH(Z$1,'Tillförd energi'!$B$1:$AQ$1,0),FALSE)</f>
        <v>0</v>
      </c>
      <c r="AA333">
        <f>VLOOKUP($B333,'Tillförd energi'!$B$1:$AI$700,MATCH(AA$1,'Tillförd energi'!$B$1:$AQ$1,0),FALSE)</f>
        <v>0</v>
      </c>
      <c r="AB333">
        <f>VLOOKUP($B333,'Tillförd energi'!$B$1:$AI$700,MATCH(AB$1,'Tillförd energi'!$B$1:$AQ$1,0),FALSE)</f>
        <v>0</v>
      </c>
      <c r="AC333">
        <f>VLOOKUP($B333,'Tillförd energi'!$B$1:$AI$700,MATCH(AC$1,'Tillförd energi'!$B$1:$AQ$1,0),FALSE)</f>
        <v>0</v>
      </c>
      <c r="AD333">
        <f>VLOOKUP($B333,'Tillförd energi'!$B$1:$AI$700,MATCH(AD$1,'Tillförd energi'!$B$1:$AQ$1,0),FALSE)</f>
        <v>0</v>
      </c>
      <c r="AE333">
        <f>VLOOKUP($B333,'Tillförd energi'!$B$1:$AI$700,MATCH(AE$1,'Tillförd energi'!$B$1:$AQ$1,0),FALSE)</f>
        <v>0</v>
      </c>
      <c r="AF333">
        <f>VLOOKUP($B333,'Tillförd energi'!$B$1:$AI$700,MATCH(AF$1,'Tillförd energi'!$B$1:$AQ$1,0),FALSE)</f>
        <v>0</v>
      </c>
      <c r="AG333">
        <f>IFERROR(VLOOKUP(B333,Miljö!$B$1:$AC$550,MATCH("Köpt mängd produktionsspecifik fjärrvärme:",Miljö!$B$1:$AC$1,0),FALSE)/1,0)</f>
        <v>0</v>
      </c>
      <c r="AI333">
        <f t="shared" si="110"/>
        <v>0</v>
      </c>
      <c r="AJ333">
        <f t="shared" si="111"/>
        <v>0</v>
      </c>
      <c r="AK333" t="str">
        <f>IF(ISERROR(1/VLOOKUP($B333,Leveranser!$B$1:$S$500,MATCH("såld värme (gwh)",Leveranser!$B$1:$S$1,0),FALSE)),"",VLOOKUP($B333,Leveranser!$B$1:$S$500,MATCH("såld värme (gwh)",Leveranser!$B$1:$S$1,0),FALSE))</f>
        <v/>
      </c>
      <c r="AL333">
        <f>VLOOKUP($B333,Leveranser!$B$1:$Y$500,MATCH("Totalt såld fjärrvärme till andra fjärrvärmeföretag",Leveranser!$B$1:$AA$1,0),FALSE)</f>
        <v>0</v>
      </c>
      <c r="AM333">
        <f>IF(ISERROR(1/VLOOKUP($B333,Miljö!$B$1:$S$500,MATCH("Såld mängd produktionsspecifik fjärrvärme (GWh)",Miljö!$B$1:$R$1,0),FALSE)),0,VLOOKUP($B333,Miljö!$B$1:$S$500,MATCH("Såld mängd produktionsspecifik fjärrvärme (GWh)",Miljö!$B$1:$R$1,0),FALSE))</f>
        <v>0</v>
      </c>
      <c r="AN333" s="239" t="str">
        <f t="shared" si="112"/>
        <v/>
      </c>
      <c r="AP333" t="str">
        <f>IFERROR(VLOOKUP($B333,Miljövärden!$B$2:$H$550,7,FALSE),"Nej, saknas")</f>
        <v>Nej</v>
      </c>
      <c r="AQ333" t="str">
        <f>IFERROR(VLOOKUP($B333,Miljövärden!$B$2:$H$550,6,FALSE),"Nej, saknas")</f>
        <v>Nej</v>
      </c>
      <c r="AU333">
        <f t="shared" si="113"/>
        <v>0</v>
      </c>
      <c r="AV333">
        <f t="shared" si="114"/>
        <v>0</v>
      </c>
      <c r="AW333">
        <f t="shared" si="115"/>
        <v>0</v>
      </c>
      <c r="AX333">
        <f t="shared" si="116"/>
        <v>0</v>
      </c>
      <c r="AZ333">
        <f t="shared" si="117"/>
        <v>0</v>
      </c>
      <c r="BC333">
        <f t="shared" si="118"/>
        <v>0</v>
      </c>
      <c r="BD333">
        <f t="shared" si="119"/>
        <v>0</v>
      </c>
      <c r="BE333">
        <f t="shared" si="120"/>
        <v>0</v>
      </c>
      <c r="BF333">
        <f t="shared" si="121"/>
        <v>0</v>
      </c>
      <c r="BG333">
        <f t="shared" si="122"/>
        <v>0</v>
      </c>
      <c r="BH333" t="str">
        <f>VLOOKUP(B333,Miljö!$B$1:$I$482,MATCH("Fossilandel för ursprungspecificerad el ()",Miljö!$B$1:$I$1,0),FALSE)</f>
        <v>-</v>
      </c>
      <c r="BI333" t="str">
        <f>VLOOKUP(B333,Miljö!$B$1:$BX$482,MATCH("Kärnkraftsandel för ursprungsspecificerad el ()",Miljö!$B$1:$O$1,0),FALSE)</f>
        <v>-</v>
      </c>
      <c r="BJ333">
        <f t="shared" si="123"/>
        <v>0</v>
      </c>
      <c r="BK333" t="str">
        <f>VLOOKUP(B333,Miljö!$B$1:$O$482,MATCH("Fossil andel i procent (%)",Miljö!$B$1:$O$1,0),FALSE)</f>
        <v>-</v>
      </c>
      <c r="BL333">
        <f t="shared" si="124"/>
        <v>0</v>
      </c>
      <c r="BO333" s="289" t="str">
        <f t="shared" si="125"/>
        <v/>
      </c>
      <c r="BP333" s="239" t="str">
        <f t="shared" si="126"/>
        <v/>
      </c>
      <c r="BQ333" s="239" t="str">
        <f t="shared" si="127"/>
        <v/>
      </c>
      <c r="BR333" s="239" t="str">
        <f t="shared" si="128"/>
        <v/>
      </c>
      <c r="BS333" s="239"/>
      <c r="BT333" s="351">
        <f t="shared" si="129"/>
        <v>0</v>
      </c>
      <c r="BW333" s="289" t="str">
        <f>IF(AP333="ja",VLOOKUP(B333,Miljövärden!$B$2:$H$550,MATCH("Total andel fossilt",Miljövärden!$B$2:$H$2,0),FALSE),"")</f>
        <v/>
      </c>
      <c r="BZ333" s="351" t="str">
        <f t="shared" si="130"/>
        <v/>
      </c>
      <c r="CA333" s="353" t="str">
        <f t="shared" si="131"/>
        <v/>
      </c>
    </row>
    <row r="334" spans="1:79" x14ac:dyDescent="0.25">
      <c r="A334" s="2" t="s">
        <v>501</v>
      </c>
      <c r="B334" s="2" t="s">
        <v>502</v>
      </c>
      <c r="C334">
        <f>VLOOKUP($B334,'Tillförd energi'!$B$1:$AI$700,MATCH(C$1,'Tillförd energi'!$B$1:$AQ$1,0),FALSE)</f>
        <v>0</v>
      </c>
      <c r="D334">
        <f>VLOOKUP($B334,'Tillförd energi'!$B$1:$AI$700,MATCH(D$1,'Tillförd energi'!$B$1:$AQ$1,0),FALSE)</f>
        <v>0.24299999999999999</v>
      </c>
      <c r="E334">
        <f>VLOOKUP($B334,'Tillförd energi'!$B$1:$AI$700,MATCH(E$1,'Tillförd energi'!$B$1:$AQ$1,0),FALSE)</f>
        <v>0</v>
      </c>
      <c r="F334">
        <f>VLOOKUP($B334,'Tillförd energi'!$B$1:$AI$700,MATCH(F$1,'Tillförd energi'!$B$1:$AQ$1,0),FALSE)</f>
        <v>2.0249999999999999</v>
      </c>
      <c r="G334">
        <f>VLOOKUP($B334,'Tillförd energi'!$B$1:$AI$700,MATCH(G$1,'Tillförd energi'!$B$1:$AQ$1,0),FALSE)</f>
        <v>0</v>
      </c>
      <c r="H334">
        <f>VLOOKUP($B334,'Tillförd energi'!$B$1:$AI$700,MATCH(H$1,'Tillförd energi'!$B$1:$AQ$1,0),FALSE)</f>
        <v>0</v>
      </c>
      <c r="I334">
        <f>VLOOKUP($B334,'Tillförd energi'!$B$1:$AI$700,MATCH(I$1,'Tillförd energi'!$B$1:$AQ$1,0),FALSE)</f>
        <v>0</v>
      </c>
      <c r="J334">
        <f>VLOOKUP($B334,'Tillförd energi'!$B$1:$AI$700,MATCH(J$1,'Tillförd energi'!$B$1:$AQ$1,0),FALSE)</f>
        <v>0</v>
      </c>
      <c r="K334">
        <f>VLOOKUP($B334,'Tillförd energi'!$B$1:$AI$700,MATCH(K$1,'Tillförd energi'!$B$1:$AQ$1,0),FALSE)</f>
        <v>0</v>
      </c>
      <c r="L334">
        <f>VLOOKUP($B334,'Tillförd energi'!$B$1:$AI$700,MATCH(L$1,'Tillförd energi'!$B$1:$AQ$1,0),FALSE)</f>
        <v>0</v>
      </c>
      <c r="M334">
        <f>VLOOKUP($B334,'Tillförd energi'!$B$1:$AI$700,MATCH(M$1,'Tillförd energi'!$B$1:$AQ$1,0),FALSE)</f>
        <v>0</v>
      </c>
      <c r="N334">
        <f>VLOOKUP($B334,'Tillförd energi'!$B$1:$AI$700,MATCH(N$1,'Tillförd energi'!$B$1:$AQ$1,0),FALSE)</f>
        <v>0</v>
      </c>
      <c r="O334">
        <f>VLOOKUP($B334,'Tillförd energi'!$B$1:$AI$700,MATCH(O$1,'Tillförd energi'!$B$1:$AQ$1,0),FALSE)</f>
        <v>22.795000000000002</v>
      </c>
      <c r="P334">
        <f>VLOOKUP($B334,'Tillförd energi'!$B$1:$AI$700,MATCH(P$1,'Tillförd energi'!$B$1:$AQ$1,0),FALSE)</f>
        <v>0</v>
      </c>
      <c r="Q334">
        <f>VLOOKUP($B334,'Tillförd energi'!$B$1:$AI$700,MATCH(Q$1,'Tillförd energi'!$B$1:$AQ$1,0),FALSE)</f>
        <v>0</v>
      </c>
      <c r="R334">
        <f>VLOOKUP($B334,'Tillförd energi'!$B$1:$AI$700,MATCH(R$1,'Tillförd energi'!$B$1:$AQ$1,0),FALSE)</f>
        <v>0</v>
      </c>
      <c r="S334">
        <f>VLOOKUP($B334,'Tillförd energi'!$B$1:$AI$700,MATCH(S$1,'Tillförd energi'!$B$1:$AQ$1,0),FALSE)</f>
        <v>0</v>
      </c>
      <c r="T334">
        <f>VLOOKUP($B334,'Tillförd energi'!$B$1:$AI$700,MATCH(T$1,'Tillförd energi'!$B$1:$AQ$1,0),FALSE)</f>
        <v>0</v>
      </c>
      <c r="U334">
        <f>VLOOKUP($B334,'Tillförd energi'!$B$1:$AI$700,MATCH(U$1,'Tillförd energi'!$B$1:$AQ$1,0),FALSE)</f>
        <v>0</v>
      </c>
      <c r="V334">
        <f>VLOOKUP($B334,'Tillförd energi'!$B$1:$AI$700,MATCH(V$1,'Tillförd energi'!$B$1:$AQ$1,0),FALSE)</f>
        <v>0</v>
      </c>
      <c r="W334">
        <f>VLOOKUP($B334,'Tillförd energi'!$B$1:$AI$700,MATCH(W$1,'Tillförd energi'!$B$1:$AQ$1,0),FALSE)</f>
        <v>0</v>
      </c>
      <c r="X334">
        <f>VLOOKUP($B334,'Tillförd energi'!$B$1:$AI$700,MATCH(X$1,'Tillförd energi'!$B$1:$AQ$1,0),FALSE)</f>
        <v>0</v>
      </c>
      <c r="Y334">
        <f>VLOOKUP($B334,'Tillförd energi'!$B$1:$AI$700,MATCH(Y$1,'Tillförd energi'!$B$1:$AQ$1,0),FALSE)</f>
        <v>0</v>
      </c>
      <c r="Z334">
        <f>VLOOKUP($B334,'Tillförd energi'!$B$1:$AI$700,MATCH(Z$1,'Tillförd energi'!$B$1:$AQ$1,0),FALSE)</f>
        <v>0</v>
      </c>
      <c r="AA334">
        <f>VLOOKUP($B334,'Tillförd energi'!$B$1:$AI$700,MATCH(AA$1,'Tillförd energi'!$B$1:$AQ$1,0),FALSE)</f>
        <v>0</v>
      </c>
      <c r="AB334">
        <f>VLOOKUP($B334,'Tillförd energi'!$B$1:$AI$700,MATCH(AB$1,'Tillförd energi'!$B$1:$AQ$1,0),FALSE)</f>
        <v>0</v>
      </c>
      <c r="AC334">
        <f>VLOOKUP($B334,'Tillförd energi'!$B$1:$AI$700,MATCH(AC$1,'Tillförd energi'!$B$1:$AQ$1,0),FALSE)</f>
        <v>2.8460000000000001</v>
      </c>
      <c r="AD334">
        <f>VLOOKUP($B334,'Tillförd energi'!$B$1:$AI$700,MATCH(AD$1,'Tillförd energi'!$B$1:$AQ$1,0),FALSE)</f>
        <v>0</v>
      </c>
      <c r="AE334">
        <f>VLOOKUP($B334,'Tillförd energi'!$B$1:$AI$700,MATCH(AE$1,'Tillförd energi'!$B$1:$AQ$1,0),FALSE)</f>
        <v>0</v>
      </c>
      <c r="AF334">
        <f>VLOOKUP($B334,'Tillförd energi'!$B$1:$AI$700,MATCH(AF$1,'Tillförd energi'!$B$1:$AQ$1,0),FALSE)</f>
        <v>0.76200000000000001</v>
      </c>
      <c r="AG334">
        <f>IFERROR(VLOOKUP(B334,Miljö!$B$1:$AC$550,MATCH("Köpt mängd produktionsspecifik fjärrvärme:",Miljö!$B$1:$AC$1,0),FALSE)/1,0)</f>
        <v>0</v>
      </c>
      <c r="AI334">
        <f t="shared" si="110"/>
        <v>28.671000000000003</v>
      </c>
      <c r="AJ334">
        <f t="shared" si="111"/>
        <v>28.671000000000003</v>
      </c>
      <c r="AK334">
        <f>IF(ISERROR(1/VLOOKUP($B334,Leveranser!$B$1:$S$500,MATCH("såld värme (gwh)",Leveranser!$B$1:$S$1,0),FALSE)),"",VLOOKUP($B334,Leveranser!$B$1:$S$500,MATCH("såld värme (gwh)",Leveranser!$B$1:$S$1,0),FALSE))</f>
        <v>22.17</v>
      </c>
      <c r="AL334">
        <f>VLOOKUP($B334,Leveranser!$B$1:$Y$500,MATCH("Totalt såld fjärrvärme till andra fjärrvärmeföretag",Leveranser!$B$1:$AA$1,0),FALSE)</f>
        <v>0</v>
      </c>
      <c r="AM334">
        <f>IF(ISERROR(1/VLOOKUP($B334,Miljö!$B$1:$S$500,MATCH("Såld mängd produktionsspecifik fjärrvärme (GWh)",Miljö!$B$1:$R$1,0),FALSE)),0,VLOOKUP($B334,Miljö!$B$1:$S$500,MATCH("Såld mängd produktionsspecifik fjärrvärme (GWh)",Miljö!$B$1:$R$1,0),FALSE))</f>
        <v>0</v>
      </c>
      <c r="AN334" s="239">
        <f t="shared" si="112"/>
        <v>0.77325520560845451</v>
      </c>
      <c r="AP334" t="str">
        <f>IFERROR(VLOOKUP($B334,Miljövärden!$B$2:$H$550,7,FALSE),"Nej, saknas")</f>
        <v>Ja</v>
      </c>
      <c r="AQ334" t="str">
        <f>IFERROR(VLOOKUP($B334,Miljövärden!$B$2:$H$550,6,FALSE),"Nej, saknas")</f>
        <v>Nej</v>
      </c>
      <c r="AU334">
        <f t="shared" si="113"/>
        <v>0.76200000000000001</v>
      </c>
      <c r="AV334">
        <f t="shared" si="114"/>
        <v>0</v>
      </c>
      <c r="AW334">
        <f t="shared" si="115"/>
        <v>22.795000000000002</v>
      </c>
      <c r="AX334">
        <f t="shared" si="116"/>
        <v>0</v>
      </c>
      <c r="AZ334">
        <f t="shared" si="117"/>
        <v>22.795000000000002</v>
      </c>
      <c r="BC334">
        <f t="shared" si="118"/>
        <v>2.2679999999999998</v>
      </c>
      <c r="BD334">
        <f t="shared" si="119"/>
        <v>0</v>
      </c>
      <c r="BE334">
        <f t="shared" si="120"/>
        <v>22.795000000000002</v>
      </c>
      <c r="BF334">
        <f t="shared" si="121"/>
        <v>2.8460000000000001</v>
      </c>
      <c r="BG334">
        <f t="shared" si="122"/>
        <v>0.76200000000000001</v>
      </c>
      <c r="BH334">
        <f>VLOOKUP(B334,Miljö!$B$1:$I$482,MATCH("Fossilandel för ursprungspecificerad el ()",Miljö!$B$1:$I$1,0),FALSE)</f>
        <v>0.48399999999999999</v>
      </c>
      <c r="BI334">
        <f>VLOOKUP(B334,Miljö!$B$1:$BX$482,MATCH("Kärnkraftsandel för ursprungsspecificerad el ()",Miljö!$B$1:$O$1,0),FALSE)</f>
        <v>0.35</v>
      </c>
      <c r="BJ334">
        <f t="shared" si="123"/>
        <v>0</v>
      </c>
      <c r="BK334" t="str">
        <f>VLOOKUP(B334,Miljö!$B$1:$O$482,MATCH("Fossil andel i procent (%)",Miljö!$B$1:$O$1,0),FALSE)</f>
        <v>ET</v>
      </c>
      <c r="BL334">
        <f t="shared" si="124"/>
        <v>28.671000000000003</v>
      </c>
      <c r="BO334" s="289">
        <f t="shared" si="125"/>
        <v>9.1967772313487475E-2</v>
      </c>
      <c r="BP334" s="239">
        <f t="shared" si="126"/>
        <v>9.3020822433818127E-3</v>
      </c>
      <c r="BQ334" s="239">
        <f t="shared" si="127"/>
        <v>0.79946608070873004</v>
      </c>
      <c r="BR334" s="239">
        <f t="shared" si="128"/>
        <v>9.9264064734400609E-2</v>
      </c>
      <c r="BS334" s="239"/>
      <c r="BT334" s="351">
        <f t="shared" si="129"/>
        <v>1</v>
      </c>
      <c r="BW334" s="289">
        <f>IF(AP334="ja",VLOOKUP(B334,Miljövärden!$B$2:$H$550,MATCH("Total andel fossilt",Miljövärden!$B$2:$H$2,0),FALSE),"")</f>
        <v>9.1967800000000002E-2</v>
      </c>
      <c r="BZ334" s="351">
        <f t="shared" si="130"/>
        <v>2.7686512527047569E-8</v>
      </c>
      <c r="CA334" s="353">
        <f t="shared" si="131"/>
        <v>0</v>
      </c>
    </row>
    <row r="335" spans="1:79" x14ac:dyDescent="0.25">
      <c r="A335" s="2" t="s">
        <v>501</v>
      </c>
      <c r="B335" s="2" t="s">
        <v>503</v>
      </c>
      <c r="C335">
        <f>VLOOKUP($B335,'Tillförd energi'!$B$1:$AI$700,MATCH(C$1,'Tillförd energi'!$B$1:$AQ$1,0),FALSE)</f>
        <v>0</v>
      </c>
      <c r="D335">
        <f>VLOOKUP($B335,'Tillförd energi'!$B$1:$AI$700,MATCH(D$1,'Tillförd energi'!$B$1:$AQ$1,0),FALSE)</f>
        <v>0.24299999999999999</v>
      </c>
      <c r="E335">
        <f>VLOOKUP($B335,'Tillförd energi'!$B$1:$AI$700,MATCH(E$1,'Tillförd energi'!$B$1:$AQ$1,0),FALSE)</f>
        <v>0</v>
      </c>
      <c r="F335">
        <f>VLOOKUP($B335,'Tillförd energi'!$B$1:$AI$700,MATCH(F$1,'Tillförd energi'!$B$1:$AQ$1,0),FALSE)</f>
        <v>0</v>
      </c>
      <c r="G335">
        <f>VLOOKUP($B335,'Tillförd energi'!$B$1:$AI$700,MATCH(G$1,'Tillförd energi'!$B$1:$AQ$1,0),FALSE)</f>
        <v>0</v>
      </c>
      <c r="H335">
        <f>VLOOKUP($B335,'Tillförd energi'!$B$1:$AI$700,MATCH(H$1,'Tillförd energi'!$B$1:$AQ$1,0),FALSE)</f>
        <v>0</v>
      </c>
      <c r="I335">
        <f>VLOOKUP($B335,'Tillförd energi'!$B$1:$AI$700,MATCH(I$1,'Tillförd energi'!$B$1:$AQ$1,0),FALSE)</f>
        <v>0</v>
      </c>
      <c r="J335">
        <f>VLOOKUP($B335,'Tillförd energi'!$B$1:$AI$700,MATCH(J$1,'Tillförd energi'!$B$1:$AQ$1,0),FALSE)</f>
        <v>0</v>
      </c>
      <c r="K335">
        <f>VLOOKUP($B335,'Tillförd energi'!$B$1:$AI$700,MATCH(K$1,'Tillförd energi'!$B$1:$AQ$1,0),FALSE)</f>
        <v>0</v>
      </c>
      <c r="L335">
        <f>VLOOKUP($B335,'Tillförd energi'!$B$1:$AI$700,MATCH(L$1,'Tillförd energi'!$B$1:$AQ$1,0),FALSE)</f>
        <v>0</v>
      </c>
      <c r="M335">
        <f>VLOOKUP($B335,'Tillförd energi'!$B$1:$AI$700,MATCH(M$1,'Tillförd energi'!$B$1:$AQ$1,0),FALSE)</f>
        <v>0</v>
      </c>
      <c r="N335">
        <f>VLOOKUP($B335,'Tillförd energi'!$B$1:$AI$700,MATCH(N$1,'Tillförd energi'!$B$1:$AQ$1,0),FALSE)</f>
        <v>0</v>
      </c>
      <c r="O335">
        <f>VLOOKUP($B335,'Tillförd energi'!$B$1:$AI$700,MATCH(O$1,'Tillförd energi'!$B$1:$AQ$1,0),FALSE)</f>
        <v>0.50900000000000001</v>
      </c>
      <c r="P335">
        <f>VLOOKUP($B335,'Tillförd energi'!$B$1:$AI$700,MATCH(P$1,'Tillförd energi'!$B$1:$AQ$1,0),FALSE)</f>
        <v>15.117000000000001</v>
      </c>
      <c r="Q335">
        <f>VLOOKUP($B335,'Tillförd energi'!$B$1:$AI$700,MATCH(Q$1,'Tillförd energi'!$B$1:$AQ$1,0),FALSE)</f>
        <v>0</v>
      </c>
      <c r="R335">
        <f>VLOOKUP($B335,'Tillförd energi'!$B$1:$AI$700,MATCH(R$1,'Tillförd energi'!$B$1:$AQ$1,0),FALSE)</f>
        <v>0</v>
      </c>
      <c r="S335">
        <f>VLOOKUP($B335,'Tillförd energi'!$B$1:$AI$700,MATCH(S$1,'Tillförd energi'!$B$1:$AQ$1,0),FALSE)</f>
        <v>0</v>
      </c>
      <c r="T335">
        <f>VLOOKUP($B335,'Tillförd energi'!$B$1:$AI$700,MATCH(T$1,'Tillförd energi'!$B$1:$AQ$1,0),FALSE)</f>
        <v>0</v>
      </c>
      <c r="U335">
        <f>VLOOKUP($B335,'Tillförd energi'!$B$1:$AI$700,MATCH(U$1,'Tillförd energi'!$B$1:$AQ$1,0),FALSE)</f>
        <v>0</v>
      </c>
      <c r="V335">
        <f>VLOOKUP($B335,'Tillförd energi'!$B$1:$AI$700,MATCH(V$1,'Tillförd energi'!$B$1:$AQ$1,0),FALSE)</f>
        <v>0.155</v>
      </c>
      <c r="W335">
        <f>VLOOKUP($B335,'Tillförd energi'!$B$1:$AI$700,MATCH(W$1,'Tillförd energi'!$B$1:$AQ$1,0),FALSE)</f>
        <v>0</v>
      </c>
      <c r="X335">
        <f>VLOOKUP($B335,'Tillförd energi'!$B$1:$AI$700,MATCH(X$1,'Tillförd energi'!$B$1:$AQ$1,0),FALSE)</f>
        <v>0</v>
      </c>
      <c r="Y335">
        <f>VLOOKUP($B335,'Tillförd energi'!$B$1:$AI$700,MATCH(Y$1,'Tillförd energi'!$B$1:$AQ$1,0),FALSE)</f>
        <v>0</v>
      </c>
      <c r="Z335">
        <f>VLOOKUP($B335,'Tillförd energi'!$B$1:$AI$700,MATCH(Z$1,'Tillförd energi'!$B$1:$AQ$1,0),FALSE)</f>
        <v>0</v>
      </c>
      <c r="AA335">
        <f>VLOOKUP($B335,'Tillförd energi'!$B$1:$AI$700,MATCH(AA$1,'Tillförd energi'!$B$1:$AQ$1,0),FALSE)</f>
        <v>0</v>
      </c>
      <c r="AB335">
        <f>VLOOKUP($B335,'Tillförd energi'!$B$1:$AI$700,MATCH(AB$1,'Tillförd energi'!$B$1:$AQ$1,0),FALSE)</f>
        <v>0</v>
      </c>
      <c r="AC335">
        <f>VLOOKUP($B335,'Tillförd energi'!$B$1:$AI$700,MATCH(AC$1,'Tillförd energi'!$B$1:$AQ$1,0),FALSE)</f>
        <v>1.5609999999999999</v>
      </c>
      <c r="AD335">
        <f>VLOOKUP($B335,'Tillförd energi'!$B$1:$AI$700,MATCH(AD$1,'Tillförd energi'!$B$1:$AQ$1,0),FALSE)</f>
        <v>0</v>
      </c>
      <c r="AE335">
        <f>VLOOKUP($B335,'Tillförd energi'!$B$1:$AI$700,MATCH(AE$1,'Tillförd energi'!$B$1:$AQ$1,0),FALSE)</f>
        <v>0</v>
      </c>
      <c r="AF335">
        <f>VLOOKUP($B335,'Tillförd energi'!$B$1:$AI$700,MATCH(AF$1,'Tillförd energi'!$B$1:$AQ$1,0),FALSE)</f>
        <v>0.52</v>
      </c>
      <c r="AG335">
        <f>IFERROR(VLOOKUP(B335,Miljö!$B$1:$AC$550,MATCH("Köpt mängd produktionsspecifik fjärrvärme:",Miljö!$B$1:$AC$1,0),FALSE)/1,0)</f>
        <v>0</v>
      </c>
      <c r="AI335">
        <f t="shared" si="110"/>
        <v>18.105</v>
      </c>
      <c r="AJ335">
        <f t="shared" si="111"/>
        <v>18.105</v>
      </c>
      <c r="AK335">
        <f>IF(ISERROR(1/VLOOKUP($B335,Leveranser!$B$1:$S$500,MATCH("såld värme (gwh)",Leveranser!$B$1:$S$1,0),FALSE)),"",VLOOKUP($B335,Leveranser!$B$1:$S$500,MATCH("såld värme (gwh)",Leveranser!$B$1:$S$1,0),FALSE))</f>
        <v>15.388999999999999</v>
      </c>
      <c r="AL335">
        <f>VLOOKUP($B335,Leveranser!$B$1:$Y$500,MATCH("Totalt såld fjärrvärme till andra fjärrvärmeföretag",Leveranser!$B$1:$AA$1,0),FALSE)</f>
        <v>0</v>
      </c>
      <c r="AM335">
        <f>IF(ISERROR(1/VLOOKUP($B335,Miljö!$B$1:$S$500,MATCH("Såld mängd produktionsspecifik fjärrvärme (GWh)",Miljö!$B$1:$R$1,0),FALSE)),0,VLOOKUP($B335,Miljö!$B$1:$S$500,MATCH("Såld mängd produktionsspecifik fjärrvärme (GWh)",Miljö!$B$1:$R$1,0),FALSE))</f>
        <v>0</v>
      </c>
      <c r="AN335" s="239">
        <f t="shared" si="112"/>
        <v>0.84998619165976241</v>
      </c>
      <c r="AP335" t="str">
        <f>IFERROR(VLOOKUP($B335,Miljövärden!$B$2:$H$550,7,FALSE),"Nej, saknas")</f>
        <v>Ja</v>
      </c>
      <c r="AQ335" t="str">
        <f>IFERROR(VLOOKUP($B335,Miljövärden!$B$2:$H$550,6,FALSE),"Nej, saknas")</f>
        <v>Nej</v>
      </c>
      <c r="AU335">
        <f t="shared" si="113"/>
        <v>0.52</v>
      </c>
      <c r="AV335">
        <f t="shared" si="114"/>
        <v>0</v>
      </c>
      <c r="AW335">
        <f t="shared" si="115"/>
        <v>15.626000000000001</v>
      </c>
      <c r="AX335">
        <f t="shared" si="116"/>
        <v>0</v>
      </c>
      <c r="AZ335">
        <f t="shared" si="117"/>
        <v>15.781000000000001</v>
      </c>
      <c r="BC335">
        <f t="shared" si="118"/>
        <v>0.24299999999999999</v>
      </c>
      <c r="BD335">
        <f t="shared" si="119"/>
        <v>0</v>
      </c>
      <c r="BE335">
        <f t="shared" si="120"/>
        <v>15.781000000000001</v>
      </c>
      <c r="BF335">
        <f t="shared" si="121"/>
        <v>1.5609999999999999</v>
      </c>
      <c r="BG335">
        <f t="shared" si="122"/>
        <v>0.52</v>
      </c>
      <c r="BH335">
        <f>VLOOKUP(B335,Miljö!$B$1:$I$482,MATCH("Fossilandel för ursprungspecificerad el ()",Miljö!$B$1:$I$1,0),FALSE)</f>
        <v>0.48399999999999999</v>
      </c>
      <c r="BI335">
        <f>VLOOKUP(B335,Miljö!$B$1:$BX$482,MATCH("Kärnkraftsandel för ursprungsspecificerad el ()",Miljö!$B$1:$O$1,0),FALSE)</f>
        <v>0.35</v>
      </c>
      <c r="BJ335">
        <f t="shared" si="123"/>
        <v>0</v>
      </c>
      <c r="BK335" t="str">
        <f>VLOOKUP(B335,Miljö!$B$1:$O$482,MATCH("Fossil andel i procent (%)",Miljö!$B$1:$O$1,0),FALSE)</f>
        <v>ET</v>
      </c>
      <c r="BL335">
        <f t="shared" si="124"/>
        <v>18.105</v>
      </c>
      <c r="BO335" s="289">
        <f t="shared" si="125"/>
        <v>2.7322838994752831E-2</v>
      </c>
      <c r="BP335" s="239">
        <f t="shared" si="126"/>
        <v>1.0052471692902513E-2</v>
      </c>
      <c r="BQ335" s="239">
        <f t="shared" si="127"/>
        <v>0.87640541286937312</v>
      </c>
      <c r="BR335" s="239">
        <f t="shared" si="128"/>
        <v>8.6219276442971546E-2</v>
      </c>
      <c r="BS335" s="239"/>
      <c r="BT335" s="351">
        <f t="shared" si="129"/>
        <v>1</v>
      </c>
      <c r="BW335" s="289">
        <f>IF(AP335="ja",VLOOKUP(B335,Miljövärden!$B$2:$H$550,MATCH("Total andel fossilt",Miljövärden!$B$2:$H$2,0),FALSE),"")</f>
        <v>2.7322800000000001E-2</v>
      </c>
      <c r="BZ335" s="351">
        <f t="shared" si="130"/>
        <v>-3.8994752829535351E-8</v>
      </c>
      <c r="CA335" s="353">
        <f t="shared" si="131"/>
        <v>0</v>
      </c>
    </row>
    <row r="336" spans="1:79" x14ac:dyDescent="0.25">
      <c r="A336" s="2" t="s">
        <v>501</v>
      </c>
      <c r="B336" s="2" t="s">
        <v>504</v>
      </c>
      <c r="C336">
        <f>VLOOKUP($B336,'Tillförd energi'!$B$1:$AI$700,MATCH(C$1,'Tillförd energi'!$B$1:$AQ$1,0),FALSE)</f>
        <v>0</v>
      </c>
      <c r="D336">
        <f>VLOOKUP($B336,'Tillförd energi'!$B$1:$AI$700,MATCH(D$1,'Tillförd energi'!$B$1:$AQ$1,0),FALSE)</f>
        <v>2.0630000000000002</v>
      </c>
      <c r="E336">
        <f>VLOOKUP($B336,'Tillförd energi'!$B$1:$AI$700,MATCH(E$1,'Tillförd energi'!$B$1:$AQ$1,0),FALSE)</f>
        <v>0</v>
      </c>
      <c r="F336">
        <f>VLOOKUP($B336,'Tillförd energi'!$B$1:$AI$700,MATCH(F$1,'Tillförd energi'!$B$1:$AQ$1,0),FALSE)</f>
        <v>1.0900000000000001</v>
      </c>
      <c r="G336">
        <f>VLOOKUP($B336,'Tillförd energi'!$B$1:$AI$700,MATCH(G$1,'Tillförd energi'!$B$1:$AQ$1,0),FALSE)</f>
        <v>0</v>
      </c>
      <c r="H336">
        <f>VLOOKUP($B336,'Tillförd energi'!$B$1:$AI$700,MATCH(H$1,'Tillförd energi'!$B$1:$AQ$1,0),FALSE)</f>
        <v>0</v>
      </c>
      <c r="I336">
        <f>VLOOKUP($B336,'Tillförd energi'!$B$1:$AI$700,MATCH(I$1,'Tillförd energi'!$B$1:$AQ$1,0),FALSE)</f>
        <v>350.04500000000002</v>
      </c>
      <c r="J336">
        <f>VLOOKUP($B336,'Tillförd energi'!$B$1:$AI$700,MATCH(J$1,'Tillförd energi'!$B$1:$AQ$1,0),FALSE)</f>
        <v>0</v>
      </c>
      <c r="K336">
        <f>VLOOKUP($B336,'Tillförd energi'!$B$1:$AI$700,MATCH(K$1,'Tillförd energi'!$B$1:$AQ$1,0),FALSE)</f>
        <v>0</v>
      </c>
      <c r="L336">
        <f>VLOOKUP($B336,'Tillförd energi'!$B$1:$AI$700,MATCH(L$1,'Tillförd energi'!$B$1:$AQ$1,0),FALSE)</f>
        <v>0</v>
      </c>
      <c r="M336">
        <f>VLOOKUP($B336,'Tillförd energi'!$B$1:$AI$700,MATCH(M$1,'Tillförd energi'!$B$1:$AQ$1,0),FALSE)</f>
        <v>0</v>
      </c>
      <c r="N336">
        <f>VLOOKUP($B336,'Tillförd energi'!$B$1:$AI$700,MATCH(N$1,'Tillförd energi'!$B$1:$AQ$1,0),FALSE)</f>
        <v>0</v>
      </c>
      <c r="O336">
        <f>VLOOKUP($B336,'Tillförd energi'!$B$1:$AI$700,MATCH(O$1,'Tillförd energi'!$B$1:$AQ$1,0),FALSE)</f>
        <v>0</v>
      </c>
      <c r="P336">
        <f>VLOOKUP($B336,'Tillförd energi'!$B$1:$AI$700,MATCH(P$1,'Tillförd energi'!$B$1:$AQ$1,0),FALSE)</f>
        <v>0</v>
      </c>
      <c r="Q336">
        <f>VLOOKUP($B336,'Tillförd energi'!$B$1:$AI$700,MATCH(Q$1,'Tillförd energi'!$B$1:$AQ$1,0),FALSE)</f>
        <v>7.1320399999999999</v>
      </c>
      <c r="R336">
        <f>VLOOKUP($B336,'Tillförd energi'!$B$1:$AI$700,MATCH(R$1,'Tillförd energi'!$B$1:$AQ$1,0),FALSE)</f>
        <v>91.157600000000002</v>
      </c>
      <c r="S336">
        <f>VLOOKUP($B336,'Tillförd energi'!$B$1:$AI$700,MATCH(S$1,'Tillförd energi'!$B$1:$AQ$1,0),FALSE)</f>
        <v>0</v>
      </c>
      <c r="T336">
        <f>VLOOKUP($B336,'Tillförd energi'!$B$1:$AI$700,MATCH(T$1,'Tillförd energi'!$B$1:$AQ$1,0),FALSE)</f>
        <v>0</v>
      </c>
      <c r="U336">
        <f>VLOOKUP($B336,'Tillförd energi'!$B$1:$AI$700,MATCH(U$1,'Tillförd energi'!$B$1:$AQ$1,0),FALSE)</f>
        <v>0</v>
      </c>
      <c r="V336">
        <f>VLOOKUP($B336,'Tillförd energi'!$B$1:$AI$700,MATCH(V$1,'Tillförd energi'!$B$1:$AQ$1,0),FALSE)</f>
        <v>1.5589999999999999</v>
      </c>
      <c r="W336">
        <f>VLOOKUP($B336,'Tillförd energi'!$B$1:$AI$700,MATCH(W$1,'Tillförd energi'!$B$1:$AQ$1,0),FALSE)</f>
        <v>0</v>
      </c>
      <c r="X336">
        <f>VLOOKUP($B336,'Tillförd energi'!$B$1:$AI$700,MATCH(X$1,'Tillförd energi'!$B$1:$AQ$1,0),FALSE)</f>
        <v>0</v>
      </c>
      <c r="Y336">
        <f>VLOOKUP($B336,'Tillförd energi'!$B$1:$AI$700,MATCH(Y$1,'Tillförd energi'!$B$1:$AQ$1,0),FALSE)</f>
        <v>0</v>
      </c>
      <c r="Z336">
        <f>VLOOKUP($B336,'Tillförd energi'!$B$1:$AI$700,MATCH(Z$1,'Tillförd energi'!$B$1:$AQ$1,0),FALSE)</f>
        <v>3.2970000000000002</v>
      </c>
      <c r="AA336">
        <f>VLOOKUP($B336,'Tillförd energi'!$B$1:$AI$700,MATCH(AA$1,'Tillförd energi'!$B$1:$AQ$1,0),FALSE)</f>
        <v>0</v>
      </c>
      <c r="AB336">
        <f>VLOOKUP($B336,'Tillförd energi'!$B$1:$AI$700,MATCH(AB$1,'Tillförd energi'!$B$1:$AQ$1,0),FALSE)</f>
        <v>0</v>
      </c>
      <c r="AC336">
        <f>VLOOKUP($B336,'Tillförd energi'!$B$1:$AI$700,MATCH(AC$1,'Tillförd energi'!$B$1:$AQ$1,0),FALSE)</f>
        <v>45.610999999999997</v>
      </c>
      <c r="AD336">
        <f>VLOOKUP($B336,'Tillförd energi'!$B$1:$AI$700,MATCH(AD$1,'Tillförd energi'!$B$1:$AQ$1,0),FALSE)</f>
        <v>180.37100000000001</v>
      </c>
      <c r="AE336">
        <f>VLOOKUP($B336,'Tillförd energi'!$B$1:$AI$700,MATCH(AE$1,'Tillförd energi'!$B$1:$AQ$1,0),FALSE)</f>
        <v>0</v>
      </c>
      <c r="AF336">
        <f>VLOOKUP($B336,'Tillförd energi'!$B$1:$AI$700,MATCH(AF$1,'Tillförd energi'!$B$1:$AQ$1,0),FALSE)</f>
        <v>17.491</v>
      </c>
      <c r="AG336">
        <f>IFERROR(VLOOKUP(B336,Miljö!$B$1:$AC$550,MATCH("Köpt mängd produktionsspecifik fjärrvärme:",Miljö!$B$1:$AC$1,0),FALSE)/1,0)</f>
        <v>0</v>
      </c>
      <c r="AI336">
        <f t="shared" si="110"/>
        <v>699.81664000000012</v>
      </c>
      <c r="AJ336">
        <f t="shared" si="111"/>
        <v>699.81664000000012</v>
      </c>
      <c r="AK336">
        <f>IF(ISERROR(1/VLOOKUP($B336,Leveranser!$B$1:$S$500,MATCH("såld värme (gwh)",Leveranser!$B$1:$S$1,0),FALSE)),"",VLOOKUP($B336,Leveranser!$B$1:$S$500,MATCH("såld värme (gwh)",Leveranser!$B$1:$S$1,0),FALSE))</f>
        <v>525.17899999999997</v>
      </c>
      <c r="AL336">
        <f>VLOOKUP($B336,Leveranser!$B$1:$Y$500,MATCH("Totalt såld fjärrvärme till andra fjärrvärmeföretag",Leveranser!$B$1:$AA$1,0),FALSE)</f>
        <v>0</v>
      </c>
      <c r="AM336">
        <f>IF(ISERROR(1/VLOOKUP($B336,Miljö!$B$1:$S$500,MATCH("Såld mängd produktionsspecifik fjärrvärme (GWh)",Miljö!$B$1:$R$1,0),FALSE)),0,VLOOKUP($B336,Miljö!$B$1:$S$500,MATCH("Såld mängd produktionsspecifik fjärrvärme (GWh)",Miljö!$B$1:$R$1,0),FALSE))</f>
        <v>74.744</v>
      </c>
      <c r="AN336" s="239">
        <f t="shared" si="112"/>
        <v>0.75045228990268065</v>
      </c>
      <c r="AP336" t="str">
        <f>IFERROR(VLOOKUP($B336,Miljövärden!$B$2:$H$550,7,FALSE),"Nej, saknas")</f>
        <v>Ja</v>
      </c>
      <c r="AQ336" t="str">
        <f>IFERROR(VLOOKUP($B336,Miljövärden!$B$2:$H$550,6,FALSE),"Nej, saknas")</f>
        <v>Nej</v>
      </c>
      <c r="AU336">
        <f t="shared" si="113"/>
        <v>20.788</v>
      </c>
      <c r="AV336">
        <f t="shared" si="114"/>
        <v>0</v>
      </c>
      <c r="AW336">
        <f t="shared" si="115"/>
        <v>7.1320399999999999</v>
      </c>
      <c r="AX336">
        <f t="shared" si="116"/>
        <v>91.157600000000002</v>
      </c>
      <c r="AZ336">
        <f t="shared" si="117"/>
        <v>99.848640000000003</v>
      </c>
      <c r="BC336">
        <f t="shared" si="118"/>
        <v>3.1530000000000005</v>
      </c>
      <c r="BD336">
        <f t="shared" si="119"/>
        <v>0</v>
      </c>
      <c r="BE336">
        <f t="shared" si="120"/>
        <v>99.848640000000003</v>
      </c>
      <c r="BF336">
        <f t="shared" si="121"/>
        <v>576.02700000000004</v>
      </c>
      <c r="BG336">
        <f t="shared" si="122"/>
        <v>20.788</v>
      </c>
      <c r="BH336">
        <f>VLOOKUP(B336,Miljö!$B$1:$I$482,MATCH("Fossilandel för ursprungspecificerad el ()",Miljö!$B$1:$I$1,0),FALSE)</f>
        <v>0.48399999999999999</v>
      </c>
      <c r="BI336">
        <f>VLOOKUP(B336,Miljö!$B$1:$BX$482,MATCH("Kärnkraftsandel för ursprungsspecificerad el ()",Miljö!$B$1:$O$1,0),FALSE)</f>
        <v>0.35</v>
      </c>
      <c r="BJ336">
        <f t="shared" si="123"/>
        <v>0</v>
      </c>
      <c r="BK336" t="str">
        <f>VLOOKUP(B336,Miljö!$B$1:$O$482,MATCH("Fossil andel i procent (%)",Miljö!$B$1:$O$1,0),FALSE)</f>
        <v>ET</v>
      </c>
      <c r="BL336">
        <f t="shared" si="124"/>
        <v>699.81664000000001</v>
      </c>
      <c r="BO336" s="289">
        <f t="shared" si="125"/>
        <v>1.8882649032180773E-2</v>
      </c>
      <c r="BP336" s="239">
        <f t="shared" si="126"/>
        <v>1.0396723347418545E-2</v>
      </c>
      <c r="BQ336" s="239">
        <f t="shared" si="127"/>
        <v>0.14760930520314577</v>
      </c>
      <c r="BR336" s="239">
        <f t="shared" si="128"/>
        <v>0.82311132241725493</v>
      </c>
      <c r="BS336" s="239"/>
      <c r="BT336" s="351">
        <f t="shared" si="129"/>
        <v>1</v>
      </c>
      <c r="BW336" s="289">
        <f>IF(AP336="ja",VLOOKUP(B336,Miljövärden!$B$2:$H$550,MATCH("Total andel fossilt",Miljövärden!$B$2:$H$2,0),FALSE),"")</f>
        <v>2.1140599999999999E-2</v>
      </c>
      <c r="BZ336" s="351">
        <f t="shared" si="130"/>
        <v>2.2579509678192257E-3</v>
      </c>
      <c r="CA336" s="353">
        <f t="shared" si="131"/>
        <v>2.0000000000000018E-3</v>
      </c>
    </row>
    <row r="337" spans="1:79" x14ac:dyDescent="0.25">
      <c r="A337" s="2" t="s">
        <v>501</v>
      </c>
      <c r="B337" s="2" t="s">
        <v>505</v>
      </c>
      <c r="C337">
        <f>VLOOKUP($B337,'Tillförd energi'!$B$1:$AI$700,MATCH(C$1,'Tillförd energi'!$B$1:$AQ$1,0),FALSE)</f>
        <v>0</v>
      </c>
      <c r="D337">
        <f>VLOOKUP($B337,'Tillförd energi'!$B$1:$AI$700,MATCH(D$1,'Tillförd energi'!$B$1:$AQ$1,0),FALSE)</f>
        <v>0.20399999999999999</v>
      </c>
      <c r="E337">
        <f>VLOOKUP($B337,'Tillförd energi'!$B$1:$AI$700,MATCH(E$1,'Tillförd energi'!$B$1:$AQ$1,0),FALSE)</f>
        <v>0</v>
      </c>
      <c r="F337">
        <f>VLOOKUP($B337,'Tillförd energi'!$B$1:$AI$700,MATCH(F$1,'Tillförd energi'!$B$1:$AQ$1,0),FALSE)</f>
        <v>0.57699999999999996</v>
      </c>
      <c r="G337">
        <f>VLOOKUP($B337,'Tillförd energi'!$B$1:$AI$700,MATCH(G$1,'Tillförd energi'!$B$1:$AQ$1,0),FALSE)</f>
        <v>0</v>
      </c>
      <c r="H337">
        <f>VLOOKUP($B337,'Tillförd energi'!$B$1:$AI$700,MATCH(H$1,'Tillförd energi'!$B$1:$AQ$1,0),FALSE)</f>
        <v>0</v>
      </c>
      <c r="I337">
        <f>VLOOKUP($B337,'Tillförd energi'!$B$1:$AI$700,MATCH(I$1,'Tillförd energi'!$B$1:$AQ$1,0),FALSE)</f>
        <v>59.26</v>
      </c>
      <c r="J337">
        <f>VLOOKUP($B337,'Tillförd energi'!$B$1:$AI$700,MATCH(J$1,'Tillförd energi'!$B$1:$AQ$1,0),FALSE)</f>
        <v>0</v>
      </c>
      <c r="K337">
        <f>VLOOKUP($B337,'Tillförd energi'!$B$1:$AI$700,MATCH(K$1,'Tillförd energi'!$B$1:$AQ$1,0),FALSE)</f>
        <v>0</v>
      </c>
      <c r="L337">
        <f>VLOOKUP($B337,'Tillförd energi'!$B$1:$AI$700,MATCH(L$1,'Tillförd energi'!$B$1:$AQ$1,0),FALSE)</f>
        <v>0</v>
      </c>
      <c r="M337">
        <f>VLOOKUP($B337,'Tillförd energi'!$B$1:$AI$700,MATCH(M$1,'Tillförd energi'!$B$1:$AQ$1,0),FALSE)</f>
        <v>0</v>
      </c>
      <c r="N337">
        <f>VLOOKUP($B337,'Tillförd energi'!$B$1:$AI$700,MATCH(N$1,'Tillförd energi'!$B$1:$AQ$1,0),FALSE)</f>
        <v>0</v>
      </c>
      <c r="O337">
        <f>VLOOKUP($B337,'Tillförd energi'!$B$1:$AI$700,MATCH(O$1,'Tillförd energi'!$B$1:$AQ$1,0),FALSE)</f>
        <v>0</v>
      </c>
      <c r="P337">
        <f>VLOOKUP($B337,'Tillförd energi'!$B$1:$AI$700,MATCH(P$1,'Tillförd energi'!$B$1:$AQ$1,0),FALSE)</f>
        <v>0</v>
      </c>
      <c r="Q337">
        <f>VLOOKUP($B337,'Tillförd energi'!$B$1:$AI$700,MATCH(Q$1,'Tillförd energi'!$B$1:$AQ$1,0),FALSE)</f>
        <v>0</v>
      </c>
      <c r="R337">
        <f>VLOOKUP($B337,'Tillförd energi'!$B$1:$AI$700,MATCH(R$1,'Tillförd energi'!$B$1:$AQ$1,0),FALSE)</f>
        <v>0</v>
      </c>
      <c r="S337">
        <f>VLOOKUP($B337,'Tillförd energi'!$B$1:$AI$700,MATCH(S$1,'Tillförd energi'!$B$1:$AQ$1,0),FALSE)</f>
        <v>0</v>
      </c>
      <c r="T337">
        <f>VLOOKUP($B337,'Tillförd energi'!$B$1:$AI$700,MATCH(T$1,'Tillförd energi'!$B$1:$AQ$1,0),FALSE)</f>
        <v>0</v>
      </c>
      <c r="U337">
        <f>VLOOKUP($B337,'Tillförd energi'!$B$1:$AI$700,MATCH(U$1,'Tillförd energi'!$B$1:$AQ$1,0),FALSE)</f>
        <v>0.93899999999999995</v>
      </c>
      <c r="V337">
        <f>VLOOKUP($B337,'Tillförd energi'!$B$1:$AI$700,MATCH(V$1,'Tillförd energi'!$B$1:$AQ$1,0),FALSE)</f>
        <v>0</v>
      </c>
      <c r="W337">
        <f>VLOOKUP($B337,'Tillförd energi'!$B$1:$AI$700,MATCH(W$1,'Tillförd energi'!$B$1:$AQ$1,0),FALSE)</f>
        <v>0</v>
      </c>
      <c r="X337">
        <f>VLOOKUP($B337,'Tillförd energi'!$B$1:$AI$700,MATCH(X$1,'Tillförd energi'!$B$1:$AQ$1,0),FALSE)</f>
        <v>0</v>
      </c>
      <c r="Y337">
        <f>VLOOKUP($B337,'Tillförd energi'!$B$1:$AI$700,MATCH(Y$1,'Tillförd energi'!$B$1:$AQ$1,0),FALSE)</f>
        <v>0</v>
      </c>
      <c r="Z337">
        <f>VLOOKUP($B337,'Tillförd energi'!$B$1:$AI$700,MATCH(Z$1,'Tillförd energi'!$B$1:$AQ$1,0),FALSE)</f>
        <v>70.19</v>
      </c>
      <c r="AA337">
        <f>VLOOKUP($B337,'Tillförd energi'!$B$1:$AI$700,MATCH(AA$1,'Tillförd energi'!$B$1:$AQ$1,0),FALSE)</f>
        <v>0</v>
      </c>
      <c r="AB337">
        <f>VLOOKUP($B337,'Tillförd energi'!$B$1:$AI$700,MATCH(AB$1,'Tillförd energi'!$B$1:$AQ$1,0),FALSE)</f>
        <v>0</v>
      </c>
      <c r="AC337">
        <f>VLOOKUP($B337,'Tillförd energi'!$B$1:$AI$700,MATCH(AC$1,'Tillförd energi'!$B$1:$AQ$1,0),FALSE)</f>
        <v>0</v>
      </c>
      <c r="AD337">
        <f>VLOOKUP($B337,'Tillförd energi'!$B$1:$AI$700,MATCH(AD$1,'Tillförd energi'!$B$1:$AQ$1,0),FALSE)</f>
        <v>0</v>
      </c>
      <c r="AE337">
        <f>VLOOKUP($B337,'Tillförd energi'!$B$1:$AI$700,MATCH(AE$1,'Tillförd energi'!$B$1:$AQ$1,0),FALSE)</f>
        <v>0</v>
      </c>
      <c r="AF337">
        <f>VLOOKUP($B337,'Tillförd energi'!$B$1:$AI$700,MATCH(AF$1,'Tillförd energi'!$B$1:$AQ$1,0),FALSE)</f>
        <v>3.63971</v>
      </c>
      <c r="AG337">
        <f>IFERROR(VLOOKUP(B337,Miljö!$B$1:$AC$550,MATCH("Köpt mängd produktionsspecifik fjärrvärme:",Miljö!$B$1:$AC$1,0),FALSE)/1,0)</f>
        <v>0</v>
      </c>
      <c r="AI337">
        <f t="shared" si="110"/>
        <v>134.80971</v>
      </c>
      <c r="AJ337">
        <f t="shared" si="111"/>
        <v>134.80971</v>
      </c>
      <c r="AK337">
        <f>IF(ISERROR(1/VLOOKUP($B337,Leveranser!$B$1:$S$500,MATCH("såld värme (gwh)",Leveranser!$B$1:$S$1,0),FALSE)),"",VLOOKUP($B337,Leveranser!$B$1:$S$500,MATCH("såld värme (gwh)",Leveranser!$B$1:$S$1,0),FALSE))</f>
        <v>127.43300000000001</v>
      </c>
      <c r="AL337">
        <f>VLOOKUP($B337,Leveranser!$B$1:$Y$500,MATCH("Totalt såld fjärrvärme till andra fjärrvärmeföretag",Leveranser!$B$1:$AA$1,0),FALSE)</f>
        <v>0</v>
      </c>
      <c r="AM337">
        <f>IF(ISERROR(1/VLOOKUP($B337,Miljö!$B$1:$S$500,MATCH("Såld mängd produktionsspecifik fjärrvärme (GWh)",Miljö!$B$1:$R$1,0),FALSE)),0,VLOOKUP($B337,Miljö!$B$1:$S$500,MATCH("Såld mängd produktionsspecifik fjärrvärme (GWh)",Miljö!$B$1:$R$1,0),FALSE))</f>
        <v>0</v>
      </c>
      <c r="AN337" s="239">
        <f t="shared" si="112"/>
        <v>0.94528057363227036</v>
      </c>
      <c r="AP337" t="str">
        <f>IFERROR(VLOOKUP($B337,Miljövärden!$B$2:$H$550,7,FALSE),"Nej, saknas")</f>
        <v>Ja</v>
      </c>
      <c r="AQ337" t="str">
        <f>IFERROR(VLOOKUP($B337,Miljövärden!$B$2:$H$550,6,FALSE),"Nej, saknas")</f>
        <v>Nej</v>
      </c>
      <c r="AU337">
        <f t="shared" si="113"/>
        <v>73.829709999999992</v>
      </c>
      <c r="AV337">
        <f t="shared" si="114"/>
        <v>0</v>
      </c>
      <c r="AW337">
        <f t="shared" si="115"/>
        <v>0</v>
      </c>
      <c r="AX337">
        <f t="shared" si="116"/>
        <v>0.93899999999999995</v>
      </c>
      <c r="AZ337">
        <f t="shared" si="117"/>
        <v>0.93899999999999995</v>
      </c>
      <c r="BC337">
        <f t="shared" si="118"/>
        <v>0.78099999999999992</v>
      </c>
      <c r="BD337">
        <f t="shared" si="119"/>
        <v>0</v>
      </c>
      <c r="BE337">
        <f t="shared" si="120"/>
        <v>0.93899999999999995</v>
      </c>
      <c r="BF337">
        <f t="shared" si="121"/>
        <v>59.26</v>
      </c>
      <c r="BG337">
        <f t="shared" si="122"/>
        <v>73.829709999999992</v>
      </c>
      <c r="BH337">
        <f>VLOOKUP(B337,Miljö!$B$1:$I$482,MATCH("Fossilandel för ursprungspecificerad el ()",Miljö!$B$1:$I$1,0),FALSE)</f>
        <v>0.48399999999999999</v>
      </c>
      <c r="BI337">
        <f>VLOOKUP(B337,Miljö!$B$1:$BX$482,MATCH("Kärnkraftsandel för ursprungsspecificerad el ()",Miljö!$B$1:$O$1,0),FALSE)</f>
        <v>0.35</v>
      </c>
      <c r="BJ337">
        <f t="shared" si="123"/>
        <v>0</v>
      </c>
      <c r="BK337" t="str">
        <f>VLOOKUP(B337,Miljö!$B$1:$O$482,MATCH("Fossil andel i procent (%)",Miljö!$B$1:$O$1,0),FALSE)</f>
        <v>ET</v>
      </c>
      <c r="BL337">
        <f t="shared" si="124"/>
        <v>134.80971</v>
      </c>
      <c r="BO337" s="289">
        <f t="shared" si="125"/>
        <v>0.27086016014721787</v>
      </c>
      <c r="BP337" s="239">
        <f t="shared" si="126"/>
        <v>0.19168054363443104</v>
      </c>
      <c r="BQ337" s="239">
        <f t="shared" si="127"/>
        <v>9.787671718899181E-2</v>
      </c>
      <c r="BR337" s="239">
        <f t="shared" si="128"/>
        <v>0.43958257902935921</v>
      </c>
      <c r="BS337" s="239"/>
      <c r="BT337" s="351">
        <f t="shared" si="129"/>
        <v>1</v>
      </c>
      <c r="BW337" s="289">
        <f>IF(AP337="ja",VLOOKUP(B337,Miljövärden!$B$2:$H$550,MATCH("Total andel fossilt",Miljövärden!$B$2:$H$2,0),FALSE),"")</f>
        <v>0.27085999999999999</v>
      </c>
      <c r="BZ337" s="351">
        <f t="shared" si="130"/>
        <v>-1.6014721787582786E-7</v>
      </c>
      <c r="CA337" s="353">
        <f t="shared" si="131"/>
        <v>0</v>
      </c>
    </row>
    <row r="338" spans="1:79" x14ac:dyDescent="0.25">
      <c r="A338" s="2" t="s">
        <v>501</v>
      </c>
      <c r="B338" s="2" t="s">
        <v>506</v>
      </c>
      <c r="C338">
        <f>VLOOKUP($B338,'Tillförd energi'!$B$1:$AI$700,MATCH(C$1,'Tillförd energi'!$B$1:$AQ$1,0),FALSE)</f>
        <v>0</v>
      </c>
      <c r="D338">
        <f>VLOOKUP($B338,'Tillförd energi'!$B$1:$AI$700,MATCH(D$1,'Tillförd energi'!$B$1:$AQ$1,0),FALSE)</f>
        <v>0.64400000000000002</v>
      </c>
      <c r="E338">
        <f>VLOOKUP($B338,'Tillförd energi'!$B$1:$AI$700,MATCH(E$1,'Tillförd energi'!$B$1:$AQ$1,0),FALSE)</f>
        <v>0</v>
      </c>
      <c r="F338">
        <f>VLOOKUP($B338,'Tillförd energi'!$B$1:$AI$700,MATCH(F$1,'Tillförd energi'!$B$1:$AQ$1,0),FALSE)</f>
        <v>0</v>
      </c>
      <c r="G338">
        <f>VLOOKUP($B338,'Tillförd energi'!$B$1:$AI$700,MATCH(G$1,'Tillförd energi'!$B$1:$AQ$1,0),FALSE)</f>
        <v>0</v>
      </c>
      <c r="H338">
        <f>VLOOKUP($B338,'Tillförd energi'!$B$1:$AI$700,MATCH(H$1,'Tillförd energi'!$B$1:$AQ$1,0),FALSE)</f>
        <v>0</v>
      </c>
      <c r="I338">
        <f>VLOOKUP($B338,'Tillförd energi'!$B$1:$AI$700,MATCH(I$1,'Tillförd energi'!$B$1:$AQ$1,0),FALSE)</f>
        <v>0</v>
      </c>
      <c r="J338">
        <f>VLOOKUP($B338,'Tillförd energi'!$B$1:$AI$700,MATCH(J$1,'Tillförd energi'!$B$1:$AQ$1,0),FALSE)</f>
        <v>0</v>
      </c>
      <c r="K338">
        <f>VLOOKUP($B338,'Tillförd energi'!$B$1:$AI$700,MATCH(K$1,'Tillförd energi'!$B$1:$AQ$1,0),FALSE)</f>
        <v>0</v>
      </c>
      <c r="L338">
        <f>VLOOKUP($B338,'Tillförd energi'!$B$1:$AI$700,MATCH(L$1,'Tillförd energi'!$B$1:$AQ$1,0),FALSE)</f>
        <v>0</v>
      </c>
      <c r="M338">
        <f>VLOOKUP($B338,'Tillförd energi'!$B$1:$AI$700,MATCH(M$1,'Tillförd energi'!$B$1:$AQ$1,0),FALSE)</f>
        <v>0</v>
      </c>
      <c r="N338">
        <f>VLOOKUP($B338,'Tillförd energi'!$B$1:$AI$700,MATCH(N$1,'Tillförd energi'!$B$1:$AQ$1,0),FALSE)</f>
        <v>0</v>
      </c>
      <c r="O338">
        <f>VLOOKUP($B338,'Tillförd energi'!$B$1:$AI$700,MATCH(O$1,'Tillförd energi'!$B$1:$AQ$1,0),FALSE)</f>
        <v>0</v>
      </c>
      <c r="P338">
        <f>VLOOKUP($B338,'Tillförd energi'!$B$1:$AI$700,MATCH(P$1,'Tillförd energi'!$B$1:$AQ$1,0),FALSE)</f>
        <v>0</v>
      </c>
      <c r="Q338">
        <f>VLOOKUP($B338,'Tillförd energi'!$B$1:$AI$700,MATCH(Q$1,'Tillförd energi'!$B$1:$AQ$1,0),FALSE)</f>
        <v>0</v>
      </c>
      <c r="R338">
        <f>VLOOKUP($B338,'Tillförd energi'!$B$1:$AI$700,MATCH(R$1,'Tillförd energi'!$B$1:$AQ$1,0),FALSE)</f>
        <v>7.8780000000000001</v>
      </c>
      <c r="S338">
        <f>VLOOKUP($B338,'Tillförd energi'!$B$1:$AI$700,MATCH(S$1,'Tillförd energi'!$B$1:$AQ$1,0),FALSE)</f>
        <v>0</v>
      </c>
      <c r="T338">
        <f>VLOOKUP($B338,'Tillförd energi'!$B$1:$AI$700,MATCH(T$1,'Tillförd energi'!$B$1:$AQ$1,0),FALSE)</f>
        <v>0</v>
      </c>
      <c r="U338">
        <f>VLOOKUP($B338,'Tillförd energi'!$B$1:$AI$700,MATCH(U$1,'Tillförd energi'!$B$1:$AQ$1,0),FALSE)</f>
        <v>0</v>
      </c>
      <c r="V338">
        <f>VLOOKUP($B338,'Tillförd energi'!$B$1:$AI$700,MATCH(V$1,'Tillförd energi'!$B$1:$AQ$1,0),FALSE)</f>
        <v>0</v>
      </c>
      <c r="W338">
        <f>VLOOKUP($B338,'Tillförd energi'!$B$1:$AI$700,MATCH(W$1,'Tillförd energi'!$B$1:$AQ$1,0),FALSE)</f>
        <v>0</v>
      </c>
      <c r="X338">
        <f>VLOOKUP($B338,'Tillförd energi'!$B$1:$AI$700,MATCH(X$1,'Tillförd energi'!$B$1:$AQ$1,0),FALSE)</f>
        <v>0</v>
      </c>
      <c r="Y338">
        <f>VLOOKUP($B338,'Tillförd energi'!$B$1:$AI$700,MATCH(Y$1,'Tillförd energi'!$B$1:$AQ$1,0),FALSE)</f>
        <v>0</v>
      </c>
      <c r="Z338">
        <f>VLOOKUP($B338,'Tillförd energi'!$B$1:$AI$700,MATCH(Z$1,'Tillförd energi'!$B$1:$AQ$1,0),FALSE)</f>
        <v>0</v>
      </c>
      <c r="AA338">
        <f>VLOOKUP($B338,'Tillförd energi'!$B$1:$AI$700,MATCH(AA$1,'Tillförd energi'!$B$1:$AQ$1,0),FALSE)</f>
        <v>0</v>
      </c>
      <c r="AB338">
        <f>VLOOKUP($B338,'Tillförd energi'!$B$1:$AI$700,MATCH(AB$1,'Tillförd energi'!$B$1:$AQ$1,0),FALSE)</f>
        <v>0</v>
      </c>
      <c r="AC338">
        <f>VLOOKUP($B338,'Tillförd energi'!$B$1:$AI$700,MATCH(AC$1,'Tillförd energi'!$B$1:$AQ$1,0),FALSE)</f>
        <v>0</v>
      </c>
      <c r="AD338">
        <f>VLOOKUP($B338,'Tillförd energi'!$B$1:$AI$700,MATCH(AD$1,'Tillförd energi'!$B$1:$AQ$1,0),FALSE)</f>
        <v>0</v>
      </c>
      <c r="AE338">
        <f>VLOOKUP($B338,'Tillförd energi'!$B$1:$AI$700,MATCH(AE$1,'Tillförd energi'!$B$1:$AQ$1,0),FALSE)</f>
        <v>0</v>
      </c>
      <c r="AF338">
        <f>VLOOKUP($B338,'Tillförd energi'!$B$1:$AI$700,MATCH(AF$1,'Tillförd energi'!$B$1:$AQ$1,0),FALSE)</f>
        <v>0.1</v>
      </c>
      <c r="AG338">
        <f>IFERROR(VLOOKUP(B338,Miljö!$B$1:$AC$550,MATCH("Köpt mängd produktionsspecifik fjärrvärme:",Miljö!$B$1:$AC$1,0),FALSE)/1,0)</f>
        <v>0</v>
      </c>
      <c r="AI338">
        <f t="shared" si="110"/>
        <v>8.6219999999999999</v>
      </c>
      <c r="AJ338">
        <f t="shared" si="111"/>
        <v>8.6219999999999999</v>
      </c>
      <c r="AK338">
        <f>IF(ISERROR(1/VLOOKUP($B338,Leveranser!$B$1:$S$500,MATCH("såld värme (gwh)",Leveranser!$B$1:$S$1,0),FALSE)),"",VLOOKUP($B338,Leveranser!$B$1:$S$500,MATCH("såld värme (gwh)",Leveranser!$B$1:$S$1,0),FALSE))</f>
        <v>6.4379999999999997</v>
      </c>
      <c r="AL338">
        <f>VLOOKUP($B338,Leveranser!$B$1:$Y$500,MATCH("Totalt såld fjärrvärme till andra fjärrvärmeföretag",Leveranser!$B$1:$AA$1,0),FALSE)</f>
        <v>0</v>
      </c>
      <c r="AM338">
        <f>IF(ISERROR(1/VLOOKUP($B338,Miljö!$B$1:$S$500,MATCH("Såld mängd produktionsspecifik fjärrvärme (GWh)",Miljö!$B$1:$R$1,0),FALSE)),0,VLOOKUP($B338,Miljö!$B$1:$S$500,MATCH("Såld mängd produktionsspecifik fjärrvärme (GWh)",Miljö!$B$1:$R$1,0),FALSE))</f>
        <v>0</v>
      </c>
      <c r="AN338" s="239">
        <f t="shared" si="112"/>
        <v>0.74669450243562974</v>
      </c>
      <c r="AP338" t="str">
        <f>IFERROR(VLOOKUP($B338,Miljövärden!$B$2:$H$550,7,FALSE),"Nej, saknas")</f>
        <v>Ja</v>
      </c>
      <c r="AQ338" t="str">
        <f>IFERROR(VLOOKUP($B338,Miljövärden!$B$2:$H$550,6,FALSE),"Nej, saknas")</f>
        <v>Nej</v>
      </c>
      <c r="AU338">
        <f t="shared" si="113"/>
        <v>0.1</v>
      </c>
      <c r="AV338">
        <f t="shared" si="114"/>
        <v>0</v>
      </c>
      <c r="AW338">
        <f t="shared" si="115"/>
        <v>0</v>
      </c>
      <c r="AX338">
        <f t="shared" si="116"/>
        <v>7.8780000000000001</v>
      </c>
      <c r="AZ338">
        <f t="shared" si="117"/>
        <v>7.8780000000000001</v>
      </c>
      <c r="BC338">
        <f t="shared" si="118"/>
        <v>0.64400000000000002</v>
      </c>
      <c r="BD338">
        <f t="shared" si="119"/>
        <v>0</v>
      </c>
      <c r="BE338">
        <f t="shared" si="120"/>
        <v>7.8780000000000001</v>
      </c>
      <c r="BF338">
        <f t="shared" si="121"/>
        <v>0</v>
      </c>
      <c r="BG338">
        <f t="shared" si="122"/>
        <v>0.1</v>
      </c>
      <c r="BH338">
        <f>VLOOKUP(B338,Miljö!$B$1:$I$482,MATCH("Fossilandel för ursprungspecificerad el ()",Miljö!$B$1:$I$1,0),FALSE)</f>
        <v>0</v>
      </c>
      <c r="BI338">
        <f>VLOOKUP(B338,Miljö!$B$1:$BX$482,MATCH("Kärnkraftsandel för ursprungsspecificerad el ()",Miljö!$B$1:$O$1,0),FALSE)</f>
        <v>0</v>
      </c>
      <c r="BJ338">
        <f t="shared" si="123"/>
        <v>0</v>
      </c>
      <c r="BK338" t="str">
        <f>VLOOKUP(B338,Miljö!$B$1:$O$482,MATCH("Fossil andel i procent (%)",Miljö!$B$1:$O$1,0),FALSE)</f>
        <v>ET</v>
      </c>
      <c r="BL338">
        <f t="shared" si="124"/>
        <v>8.6219999999999999</v>
      </c>
      <c r="BO338" s="289">
        <f t="shared" si="125"/>
        <v>7.4692646717698916E-2</v>
      </c>
      <c r="BP338" s="239">
        <f t="shared" si="126"/>
        <v>0</v>
      </c>
      <c r="BQ338" s="239">
        <f t="shared" si="127"/>
        <v>0.92530735328230107</v>
      </c>
      <c r="BR338" s="239">
        <f t="shared" si="128"/>
        <v>0</v>
      </c>
      <c r="BS338" s="239"/>
      <c r="BT338" s="351">
        <f t="shared" si="129"/>
        <v>1</v>
      </c>
      <c r="BW338" s="289">
        <f>IF(AP338="ja",VLOOKUP(B338,Miljövärden!$B$2:$H$550,MATCH("Total andel fossilt",Miljövärden!$B$2:$H$2,0),FALSE),"")</f>
        <v>7.4692599999999998E-2</v>
      </c>
      <c r="BZ338" s="351">
        <f t="shared" si="130"/>
        <v>-4.6717698917730921E-8</v>
      </c>
      <c r="CA338" s="353">
        <f t="shared" si="131"/>
        <v>0</v>
      </c>
    </row>
    <row r="339" spans="1:79" x14ac:dyDescent="0.25">
      <c r="A339" s="2" t="s">
        <v>512</v>
      </c>
      <c r="B339" s="2" t="s">
        <v>513</v>
      </c>
      <c r="C339">
        <f>VLOOKUP($B339,'Tillförd energi'!$B$1:$AI$700,MATCH(C$1,'Tillförd energi'!$B$1:$AQ$1,0),FALSE)</f>
        <v>41.25</v>
      </c>
      <c r="D339">
        <f>VLOOKUP($B339,'Tillförd energi'!$B$1:$AI$700,MATCH(D$1,'Tillförd energi'!$B$1:$AQ$1,0),FALSE)</f>
        <v>158.76400000000001</v>
      </c>
      <c r="E339">
        <f>VLOOKUP($B339,'Tillförd energi'!$B$1:$AI$700,MATCH(E$1,'Tillförd energi'!$B$1:$AQ$1,0),FALSE)</f>
        <v>41.117400000000004</v>
      </c>
      <c r="F339">
        <f>VLOOKUP($B339,'Tillförd energi'!$B$1:$AI$700,MATCH(F$1,'Tillförd energi'!$B$1:$AQ$1,0),FALSE)</f>
        <v>41.117400000000004</v>
      </c>
      <c r="G339">
        <f>VLOOKUP($B339,'Tillförd energi'!$B$1:$AI$700,MATCH(G$1,'Tillförd energi'!$B$1:$AQ$1,0),FALSE)</f>
        <v>43.125</v>
      </c>
      <c r="H339">
        <f>VLOOKUP($B339,'Tillförd energi'!$B$1:$AI$700,MATCH(H$1,'Tillförd energi'!$B$1:$AQ$1,0),FALSE)</f>
        <v>41.117400000000004</v>
      </c>
      <c r="I339">
        <f>VLOOKUP($B339,'Tillförd energi'!$B$1:$AI$700,MATCH(I$1,'Tillförd energi'!$B$1:$AQ$1,0),FALSE)</f>
        <v>35.510199999999998</v>
      </c>
      <c r="J339">
        <f>VLOOKUP($B339,'Tillförd energi'!$B$1:$AI$700,MATCH(J$1,'Tillförd energi'!$B$1:$AQ$1,0),FALSE)</f>
        <v>39.661000000000001</v>
      </c>
      <c r="K339">
        <f>VLOOKUP($B339,'Tillförd energi'!$B$1:$AI$700,MATCH(K$1,'Tillförd energi'!$B$1:$AQ$1,0),FALSE)</f>
        <v>10</v>
      </c>
      <c r="L339">
        <f>VLOOKUP($B339,'Tillförd energi'!$B$1:$AI$700,MATCH(L$1,'Tillförd energi'!$B$1:$AQ$1,0),FALSE)</f>
        <v>38.061199999999999</v>
      </c>
      <c r="M339">
        <f>VLOOKUP($B339,'Tillförd energi'!$B$1:$AI$700,MATCH(M$1,'Tillförd energi'!$B$1:$AQ$1,0),FALSE)</f>
        <v>38.061199999999999</v>
      </c>
      <c r="N339">
        <f>VLOOKUP($B339,'Tillförd energi'!$B$1:$AI$700,MATCH(N$1,'Tillförd energi'!$B$1:$AQ$1,0),FALSE)</f>
        <v>38.061199999999999</v>
      </c>
      <c r="O339">
        <f>VLOOKUP($B339,'Tillförd energi'!$B$1:$AI$700,MATCH(O$1,'Tillförd energi'!$B$1:$AQ$1,0),FALSE)</f>
        <v>38.061199999999999</v>
      </c>
      <c r="P339">
        <f>VLOOKUP($B339,'Tillförd energi'!$B$1:$AI$700,MATCH(P$1,'Tillförd energi'!$B$1:$AQ$1,0),FALSE)</f>
        <v>38.061199999999999</v>
      </c>
      <c r="Q339">
        <f>VLOOKUP($B339,'Tillförd energi'!$B$1:$AI$700,MATCH(Q$1,'Tillförd energi'!$B$1:$AQ$1,0),FALSE)</f>
        <v>38.061199999999999</v>
      </c>
      <c r="R339">
        <f>VLOOKUP($B339,'Tillförd energi'!$B$1:$AI$700,MATCH(R$1,'Tillförd energi'!$B$1:$AQ$1,0),FALSE)</f>
        <v>38.061199999999999</v>
      </c>
      <c r="S339">
        <f>VLOOKUP($B339,'Tillförd energi'!$B$1:$AI$700,MATCH(S$1,'Tillförd energi'!$B$1:$AQ$1,0),FALSE)</f>
        <v>38.061199999999999</v>
      </c>
      <c r="T339">
        <f>VLOOKUP($B339,'Tillförd energi'!$B$1:$AI$700,MATCH(T$1,'Tillförd energi'!$B$1:$AQ$1,0),FALSE)</f>
        <v>38.061199999999999</v>
      </c>
      <c r="U339">
        <f>VLOOKUP($B339,'Tillförd energi'!$B$1:$AI$700,MATCH(U$1,'Tillförd energi'!$B$1:$AQ$1,0),FALSE)</f>
        <v>38.061199999999999</v>
      </c>
      <c r="V339">
        <f>VLOOKUP($B339,'Tillförd energi'!$B$1:$AI$700,MATCH(V$1,'Tillförd energi'!$B$1:$AQ$1,0),FALSE)</f>
        <v>41.117400000000004</v>
      </c>
      <c r="W339">
        <f>VLOOKUP($B339,'Tillförd energi'!$B$1:$AI$700,MATCH(W$1,'Tillförd energi'!$B$1:$AQ$1,0),FALSE)</f>
        <v>41.117400000000004</v>
      </c>
      <c r="X339">
        <f>VLOOKUP($B339,'Tillförd energi'!$B$1:$AI$700,MATCH(X$1,'Tillförd energi'!$B$1:$AQ$1,0),FALSE)</f>
        <v>35.510199999999998</v>
      </c>
      <c r="Y339">
        <f>VLOOKUP($B339,'Tillförd energi'!$B$1:$AI$700,MATCH(Y$1,'Tillförd energi'!$B$1:$AQ$1,0),FALSE)</f>
        <v>40.092599999999997</v>
      </c>
      <c r="Z339">
        <f>VLOOKUP($B339,'Tillförd energi'!$B$1:$AI$700,MATCH(Z$1,'Tillförd energi'!$B$1:$AQ$1,0),FALSE)</f>
        <v>10</v>
      </c>
      <c r="AA339">
        <f>VLOOKUP($B339,'Tillförd energi'!$B$1:$AI$700,MATCH(AA$1,'Tillförd energi'!$B$1:$AQ$1,0),FALSE)</f>
        <v>10</v>
      </c>
      <c r="AB339">
        <f>VLOOKUP($B339,'Tillförd energi'!$B$1:$AI$700,MATCH(AB$1,'Tillförd energi'!$B$1:$AQ$1,0),FALSE)</f>
        <v>0</v>
      </c>
      <c r="AC339">
        <f>VLOOKUP($B339,'Tillförd energi'!$B$1:$AI$700,MATCH(AC$1,'Tillförd energi'!$B$1:$AQ$1,0),FALSE)</f>
        <v>60</v>
      </c>
      <c r="AD339">
        <f>VLOOKUP($B339,'Tillförd energi'!$B$1:$AI$700,MATCH(AD$1,'Tillförd energi'!$B$1:$AQ$1,0),FALSE)</f>
        <v>0</v>
      </c>
      <c r="AE339">
        <f>VLOOKUP($B339,'Tillförd energi'!$B$1:$AI$700,MATCH(AE$1,'Tillförd energi'!$B$1:$AQ$1,0),FALSE)</f>
        <v>0</v>
      </c>
      <c r="AF339">
        <f>VLOOKUP($B339,'Tillförd energi'!$B$1:$AI$700,MATCH(AF$1,'Tillförd energi'!$B$1:$AQ$1,0),FALSE)</f>
        <v>25.840599999999998</v>
      </c>
      <c r="AG339">
        <f>IFERROR(VLOOKUP(B339,Miljö!$B$1:$AC$550,MATCH("Köpt mängd produktionsspecifik fjärrvärme:",Miljö!$B$1:$AC$1,0),FALSE)/1,0)</f>
        <v>0</v>
      </c>
      <c r="AI339">
        <f t="shared" si="110"/>
        <v>1095.9525999999998</v>
      </c>
      <c r="AJ339">
        <f t="shared" si="111"/>
        <v>1095.9525999999998</v>
      </c>
      <c r="AK339">
        <f>IF(ISERROR(1/VLOOKUP($B339,Leveranser!$B$1:$S$500,MATCH("såld värme (gwh)",Leveranser!$B$1:$S$1,0),FALSE)),"",VLOOKUP($B339,Leveranser!$B$1:$S$500,MATCH("såld värme (gwh)",Leveranser!$B$1:$S$1,0),FALSE))</f>
        <v>1000</v>
      </c>
      <c r="AL339">
        <f>VLOOKUP($B339,Leveranser!$B$1:$Y$500,MATCH("Totalt såld fjärrvärme till andra fjärrvärmeföretag",Leveranser!$B$1:$AA$1,0),FALSE)</f>
        <v>0</v>
      </c>
      <c r="AM339">
        <f>IF(ISERROR(1/VLOOKUP($B339,Miljö!$B$1:$S$500,MATCH("Såld mängd produktionsspecifik fjärrvärme (GWh)",Miljö!$B$1:$R$1,0),FALSE)),0,VLOOKUP($B339,Miljö!$B$1:$S$500,MATCH("Såld mängd produktionsspecifik fjärrvärme (GWh)",Miljö!$B$1:$R$1,0),FALSE))</f>
        <v>0</v>
      </c>
      <c r="AN339" s="239">
        <f t="shared" si="112"/>
        <v>0.91244822084458777</v>
      </c>
      <c r="AP339" t="str">
        <f>IFERROR(VLOOKUP($B339,Miljövärden!$B$2:$H$550,7,FALSE),"Nej, saknas")</f>
        <v>Nej</v>
      </c>
      <c r="AQ339" t="str">
        <f>IFERROR(VLOOKUP($B339,Miljövärden!$B$2:$H$550,6,FALSE),"Nej, saknas")</f>
        <v>Nej</v>
      </c>
      <c r="AU339">
        <f t="shared" si="113"/>
        <v>45.840599999999995</v>
      </c>
      <c r="AV339">
        <f t="shared" si="114"/>
        <v>35.510199999999998</v>
      </c>
      <c r="AW339">
        <f t="shared" si="115"/>
        <v>190.30599999999998</v>
      </c>
      <c r="AX339">
        <f t="shared" si="116"/>
        <v>152.2448</v>
      </c>
      <c r="AZ339">
        <f t="shared" si="117"/>
        <v>498.35699999999991</v>
      </c>
      <c r="BC339">
        <f t="shared" si="118"/>
        <v>366.49120000000005</v>
      </c>
      <c r="BD339">
        <f t="shared" si="119"/>
        <v>40.092599999999997</v>
      </c>
      <c r="BE339">
        <f t="shared" si="120"/>
        <v>460.29579999999993</v>
      </c>
      <c r="BF339">
        <f t="shared" si="121"/>
        <v>183.23239999999998</v>
      </c>
      <c r="BG339">
        <f t="shared" si="122"/>
        <v>45.840599999999995</v>
      </c>
      <c r="BH339">
        <f>VLOOKUP(B339,Miljö!$B$1:$I$482,MATCH("Fossilandel för ursprungspecificerad el ()",Miljö!$B$1:$I$1,0),FALSE)</f>
        <v>0.48399999999999999</v>
      </c>
      <c r="BI339">
        <f>VLOOKUP(B339,Miljö!$B$1:$BX$482,MATCH("Kärnkraftsandel för ursprungsspecificerad el ()",Miljö!$B$1:$O$1,0),FALSE)</f>
        <v>0.35</v>
      </c>
      <c r="BJ339">
        <f t="shared" si="123"/>
        <v>0</v>
      </c>
      <c r="BK339" t="str">
        <f>VLOOKUP(B339,Miljö!$B$1:$O$482,MATCH("Fossil andel i procent (%)",Miljö!$B$1:$O$1,0),FALSE)</f>
        <v>ET</v>
      </c>
      <c r="BL339">
        <f t="shared" si="124"/>
        <v>1095.9526000000001</v>
      </c>
      <c r="BO339" s="289" t="str">
        <f t="shared" si="125"/>
        <v/>
      </c>
      <c r="BP339" s="239" t="str">
        <f t="shared" si="126"/>
        <v/>
      </c>
      <c r="BQ339" s="239" t="str">
        <f t="shared" si="127"/>
        <v/>
      </c>
      <c r="BR339" s="239" t="str">
        <f t="shared" si="128"/>
        <v/>
      </c>
      <c r="BS339" s="239"/>
      <c r="BT339" s="351">
        <f t="shared" si="129"/>
        <v>0</v>
      </c>
      <c r="BW339" s="289" t="str">
        <f>IF(AP339="ja",VLOOKUP(B339,Miljövärden!$B$2:$H$550,MATCH("Total andel fossilt",Miljövärden!$B$2:$H$2,0),FALSE),"")</f>
        <v/>
      </c>
      <c r="BZ339" s="351" t="str">
        <f t="shared" si="130"/>
        <v/>
      </c>
      <c r="CA339" s="353" t="str">
        <f t="shared" si="131"/>
        <v/>
      </c>
    </row>
    <row r="340" spans="1:79" x14ac:dyDescent="0.25">
      <c r="A340" s="2" t="s">
        <v>512</v>
      </c>
      <c r="B340" s="2" t="s">
        <v>514</v>
      </c>
      <c r="C340">
        <f>VLOOKUP($B340,'Tillförd energi'!$B$1:$AI$700,MATCH(C$1,'Tillförd energi'!$B$1:$AQ$1,0),FALSE)</f>
        <v>0</v>
      </c>
      <c r="D340">
        <f>VLOOKUP($B340,'Tillförd energi'!$B$1:$AI$700,MATCH(D$1,'Tillförd energi'!$B$1:$AQ$1,0),FALSE)</f>
        <v>0</v>
      </c>
      <c r="E340">
        <f>VLOOKUP($B340,'Tillförd energi'!$B$1:$AI$700,MATCH(E$1,'Tillförd energi'!$B$1:$AQ$1,0),FALSE)</f>
        <v>0</v>
      </c>
      <c r="F340">
        <f>VLOOKUP($B340,'Tillförd energi'!$B$1:$AI$700,MATCH(F$1,'Tillförd energi'!$B$1:$AQ$1,0),FALSE)</f>
        <v>0</v>
      </c>
      <c r="G340">
        <f>VLOOKUP($B340,'Tillförd energi'!$B$1:$AI$700,MATCH(G$1,'Tillförd energi'!$B$1:$AQ$1,0),FALSE)</f>
        <v>0</v>
      </c>
      <c r="H340">
        <f>VLOOKUP($B340,'Tillförd energi'!$B$1:$AI$700,MATCH(H$1,'Tillförd energi'!$B$1:$AQ$1,0),FALSE)</f>
        <v>0</v>
      </c>
      <c r="I340">
        <f>VLOOKUP($B340,'Tillförd energi'!$B$1:$AI$700,MATCH(I$1,'Tillförd energi'!$B$1:$AQ$1,0),FALSE)</f>
        <v>0</v>
      </c>
      <c r="J340">
        <f>VLOOKUP($B340,'Tillförd energi'!$B$1:$AI$700,MATCH(J$1,'Tillförd energi'!$B$1:$AQ$1,0),FALSE)</f>
        <v>0</v>
      </c>
      <c r="K340">
        <f>VLOOKUP($B340,'Tillförd energi'!$B$1:$AI$700,MATCH(K$1,'Tillförd energi'!$B$1:$AQ$1,0),FALSE)</f>
        <v>0</v>
      </c>
      <c r="L340">
        <f>VLOOKUP($B340,'Tillförd energi'!$B$1:$AI$700,MATCH(L$1,'Tillförd energi'!$B$1:$AQ$1,0),FALSE)</f>
        <v>0</v>
      </c>
      <c r="M340">
        <f>VLOOKUP($B340,'Tillförd energi'!$B$1:$AI$700,MATCH(M$1,'Tillförd energi'!$B$1:$AQ$1,0),FALSE)</f>
        <v>0</v>
      </c>
      <c r="N340">
        <f>VLOOKUP($B340,'Tillförd energi'!$B$1:$AI$700,MATCH(N$1,'Tillförd energi'!$B$1:$AQ$1,0),FALSE)</f>
        <v>0</v>
      </c>
      <c r="O340">
        <f>VLOOKUP($B340,'Tillförd energi'!$B$1:$AI$700,MATCH(O$1,'Tillförd energi'!$B$1:$AQ$1,0),FALSE)</f>
        <v>0</v>
      </c>
      <c r="P340">
        <f>VLOOKUP($B340,'Tillförd energi'!$B$1:$AI$700,MATCH(P$1,'Tillförd energi'!$B$1:$AQ$1,0),FALSE)</f>
        <v>0</v>
      </c>
      <c r="Q340">
        <f>VLOOKUP($B340,'Tillförd energi'!$B$1:$AI$700,MATCH(Q$1,'Tillförd energi'!$B$1:$AQ$1,0),FALSE)</f>
        <v>0</v>
      </c>
      <c r="R340">
        <f>VLOOKUP($B340,'Tillförd energi'!$B$1:$AI$700,MATCH(R$1,'Tillförd energi'!$B$1:$AQ$1,0),FALSE)</f>
        <v>0</v>
      </c>
      <c r="S340">
        <f>VLOOKUP($B340,'Tillförd energi'!$B$1:$AI$700,MATCH(S$1,'Tillförd energi'!$B$1:$AQ$1,0),FALSE)</f>
        <v>0</v>
      </c>
      <c r="T340">
        <f>VLOOKUP($B340,'Tillförd energi'!$B$1:$AI$700,MATCH(T$1,'Tillförd energi'!$B$1:$AQ$1,0),FALSE)</f>
        <v>0</v>
      </c>
      <c r="U340">
        <f>VLOOKUP($B340,'Tillförd energi'!$B$1:$AI$700,MATCH(U$1,'Tillförd energi'!$B$1:$AQ$1,0),FALSE)</f>
        <v>0</v>
      </c>
      <c r="V340">
        <f>VLOOKUP($B340,'Tillförd energi'!$B$1:$AI$700,MATCH(V$1,'Tillförd energi'!$B$1:$AQ$1,0),FALSE)</f>
        <v>0</v>
      </c>
      <c r="W340">
        <f>VLOOKUP($B340,'Tillförd energi'!$B$1:$AI$700,MATCH(W$1,'Tillförd energi'!$B$1:$AQ$1,0),FALSE)</f>
        <v>0</v>
      </c>
      <c r="X340">
        <f>VLOOKUP($B340,'Tillförd energi'!$B$1:$AI$700,MATCH(X$1,'Tillförd energi'!$B$1:$AQ$1,0),FALSE)</f>
        <v>0</v>
      </c>
      <c r="Y340">
        <f>VLOOKUP($B340,'Tillförd energi'!$B$1:$AI$700,MATCH(Y$1,'Tillförd energi'!$B$1:$AQ$1,0),FALSE)</f>
        <v>0</v>
      </c>
      <c r="Z340">
        <f>VLOOKUP($B340,'Tillförd energi'!$B$1:$AI$700,MATCH(Z$1,'Tillförd energi'!$B$1:$AQ$1,0),FALSE)</f>
        <v>0</v>
      </c>
      <c r="AA340">
        <f>VLOOKUP($B340,'Tillförd energi'!$B$1:$AI$700,MATCH(AA$1,'Tillförd energi'!$B$1:$AQ$1,0),FALSE)</f>
        <v>0</v>
      </c>
      <c r="AB340">
        <f>VLOOKUP($B340,'Tillförd energi'!$B$1:$AI$700,MATCH(AB$1,'Tillförd energi'!$B$1:$AQ$1,0),FALSE)</f>
        <v>0</v>
      </c>
      <c r="AC340">
        <f>VLOOKUP($B340,'Tillförd energi'!$B$1:$AI$700,MATCH(AC$1,'Tillförd energi'!$B$1:$AQ$1,0),FALSE)</f>
        <v>0</v>
      </c>
      <c r="AD340">
        <f>VLOOKUP($B340,'Tillförd energi'!$B$1:$AI$700,MATCH(AD$1,'Tillförd energi'!$B$1:$AQ$1,0),FALSE)</f>
        <v>0</v>
      </c>
      <c r="AE340">
        <f>VLOOKUP($B340,'Tillförd energi'!$B$1:$AI$700,MATCH(AE$1,'Tillförd energi'!$B$1:$AQ$1,0),FALSE)</f>
        <v>0</v>
      </c>
      <c r="AF340">
        <f>VLOOKUP($B340,'Tillförd energi'!$B$1:$AI$700,MATCH(AF$1,'Tillförd energi'!$B$1:$AQ$1,0),FALSE)</f>
        <v>0</v>
      </c>
      <c r="AG340">
        <f>IFERROR(VLOOKUP(B340,Miljö!$B$1:$AC$550,MATCH("Köpt mängd produktionsspecifik fjärrvärme:",Miljö!$B$1:$AC$1,0),FALSE)/1,0)</f>
        <v>0</v>
      </c>
      <c r="AI340">
        <f t="shared" si="110"/>
        <v>0</v>
      </c>
      <c r="AJ340">
        <f t="shared" si="111"/>
        <v>0</v>
      </c>
      <c r="AK340" t="str">
        <f>IF(ISERROR(1/VLOOKUP($B340,Leveranser!$B$1:$S$500,MATCH("såld värme (gwh)",Leveranser!$B$1:$S$1,0),FALSE)),"",VLOOKUP($B340,Leveranser!$B$1:$S$500,MATCH("såld värme (gwh)",Leveranser!$B$1:$S$1,0),FALSE))</f>
        <v/>
      </c>
      <c r="AL340">
        <f>VLOOKUP($B340,Leveranser!$B$1:$Y$500,MATCH("Totalt såld fjärrvärme till andra fjärrvärmeföretag",Leveranser!$B$1:$AA$1,0),FALSE)</f>
        <v>0</v>
      </c>
      <c r="AM340">
        <f>IF(ISERROR(1/VLOOKUP($B340,Miljö!$B$1:$S$500,MATCH("Såld mängd produktionsspecifik fjärrvärme (GWh)",Miljö!$B$1:$R$1,0),FALSE)),0,VLOOKUP($B340,Miljö!$B$1:$S$500,MATCH("Såld mängd produktionsspecifik fjärrvärme (GWh)",Miljö!$B$1:$R$1,0),FALSE))</f>
        <v>0</v>
      </c>
      <c r="AN340" s="239" t="str">
        <f t="shared" si="112"/>
        <v/>
      </c>
      <c r="AP340" t="str">
        <f>IFERROR(VLOOKUP($B340,Miljövärden!$B$2:$H$550,7,FALSE),"Nej, saknas")</f>
        <v>Nej</v>
      </c>
      <c r="AQ340" t="str">
        <f>IFERROR(VLOOKUP($B340,Miljövärden!$B$2:$H$550,6,FALSE),"Nej, saknas")</f>
        <v>Nej</v>
      </c>
      <c r="AU340">
        <f t="shared" si="113"/>
        <v>0</v>
      </c>
      <c r="AV340">
        <f t="shared" si="114"/>
        <v>0</v>
      </c>
      <c r="AW340">
        <f t="shared" si="115"/>
        <v>0</v>
      </c>
      <c r="AX340">
        <f t="shared" si="116"/>
        <v>0</v>
      </c>
      <c r="AZ340">
        <f t="shared" si="117"/>
        <v>0</v>
      </c>
      <c r="BC340">
        <f t="shared" si="118"/>
        <v>0</v>
      </c>
      <c r="BD340">
        <f t="shared" si="119"/>
        <v>0</v>
      </c>
      <c r="BE340">
        <f t="shared" si="120"/>
        <v>0</v>
      </c>
      <c r="BF340">
        <f t="shared" si="121"/>
        <v>0</v>
      </c>
      <c r="BG340">
        <f t="shared" si="122"/>
        <v>0</v>
      </c>
      <c r="BH340" t="str">
        <f>VLOOKUP(B340,Miljö!$B$1:$I$482,MATCH("Fossilandel för ursprungspecificerad el ()",Miljö!$B$1:$I$1,0),FALSE)</f>
        <v>-</v>
      </c>
      <c r="BI340" t="str">
        <f>VLOOKUP(B340,Miljö!$B$1:$BX$482,MATCH("Kärnkraftsandel för ursprungsspecificerad el ()",Miljö!$B$1:$O$1,0),FALSE)</f>
        <v>-</v>
      </c>
      <c r="BJ340">
        <f t="shared" si="123"/>
        <v>0</v>
      </c>
      <c r="BK340" t="str">
        <f>VLOOKUP(B340,Miljö!$B$1:$O$482,MATCH("Fossil andel i procent (%)",Miljö!$B$1:$O$1,0),FALSE)</f>
        <v>-</v>
      </c>
      <c r="BL340">
        <f t="shared" si="124"/>
        <v>0</v>
      </c>
      <c r="BO340" s="289" t="str">
        <f t="shared" si="125"/>
        <v/>
      </c>
      <c r="BP340" s="239" t="str">
        <f t="shared" si="126"/>
        <v/>
      </c>
      <c r="BQ340" s="239" t="str">
        <f t="shared" si="127"/>
        <v/>
      </c>
      <c r="BR340" s="239" t="str">
        <f t="shared" si="128"/>
        <v/>
      </c>
      <c r="BS340" s="239"/>
      <c r="BT340" s="351">
        <f t="shared" si="129"/>
        <v>0</v>
      </c>
      <c r="BW340" s="289" t="str">
        <f>IF(AP340="ja",VLOOKUP(B340,Miljövärden!$B$2:$H$550,MATCH("Total andel fossilt",Miljövärden!$B$2:$H$2,0),FALSE),"")</f>
        <v/>
      </c>
      <c r="BZ340" s="351" t="str">
        <f t="shared" si="130"/>
        <v/>
      </c>
      <c r="CA340" s="353" t="str">
        <f t="shared" si="131"/>
        <v/>
      </c>
    </row>
    <row r="341" spans="1:79" x14ac:dyDescent="0.25">
      <c r="A341" s="2" t="s">
        <v>512</v>
      </c>
      <c r="B341" s="2" t="s">
        <v>515</v>
      </c>
      <c r="C341">
        <f>VLOOKUP($B341,'Tillförd energi'!$B$1:$AI$700,MATCH(C$1,'Tillförd energi'!$B$1:$AQ$1,0),FALSE)</f>
        <v>22.2926</v>
      </c>
      <c r="D341">
        <f>VLOOKUP($B341,'Tillförd energi'!$B$1:$AI$700,MATCH(D$1,'Tillförd energi'!$B$1:$AQ$1,0),FALSE)</f>
        <v>41.921100000000003</v>
      </c>
      <c r="E341">
        <f>VLOOKUP($B341,'Tillförd energi'!$B$1:$AI$700,MATCH(E$1,'Tillförd energi'!$B$1:$AQ$1,0),FALSE)</f>
        <v>41.921100000000003</v>
      </c>
      <c r="F341">
        <f>VLOOKUP($B341,'Tillförd energi'!$B$1:$AI$700,MATCH(F$1,'Tillförd energi'!$B$1:$AQ$1,0),FALSE)</f>
        <v>41.921100000000003</v>
      </c>
      <c r="G341">
        <f>VLOOKUP($B341,'Tillförd energi'!$B$1:$AI$700,MATCH(G$1,'Tillförd energi'!$B$1:$AQ$1,0),FALSE)</f>
        <v>44.4373</v>
      </c>
      <c r="H341">
        <f>VLOOKUP($B341,'Tillförd energi'!$B$1:$AI$700,MATCH(H$1,'Tillförd energi'!$B$1:$AQ$1,0),FALSE)</f>
        <v>51.921100000000003</v>
      </c>
      <c r="I341">
        <f>VLOOKUP($B341,'Tillförd energi'!$B$1:$AI$700,MATCH(I$1,'Tillförd energi'!$B$1:$AQ$1,0),FALSE)</f>
        <v>36.371299999999998</v>
      </c>
      <c r="J341">
        <f>VLOOKUP($B341,'Tillförd energi'!$B$1:$AI$700,MATCH(J$1,'Tillförd energi'!$B$1:$AQ$1,0),FALSE)</f>
        <v>70.9756</v>
      </c>
      <c r="K341">
        <f>VLOOKUP($B341,'Tillförd energi'!$B$1:$AI$700,MATCH(K$1,'Tillförd energi'!$B$1:$AQ$1,0),FALSE)</f>
        <v>354.87799999999999</v>
      </c>
      <c r="L341">
        <f>VLOOKUP($B341,'Tillförd energi'!$B$1:$AI$700,MATCH(L$1,'Tillförd energi'!$B$1:$AQ$1,0),FALSE)</f>
        <v>38.906799999999997</v>
      </c>
      <c r="M341">
        <f>VLOOKUP($B341,'Tillförd energi'!$B$1:$AI$700,MATCH(M$1,'Tillförd energi'!$B$1:$AQ$1,0),FALSE)</f>
        <v>38.906799999999997</v>
      </c>
      <c r="N341">
        <f>VLOOKUP($B341,'Tillförd energi'!$B$1:$AI$700,MATCH(N$1,'Tillförd energi'!$B$1:$AQ$1,0),FALSE)</f>
        <v>38.906799999999997</v>
      </c>
      <c r="O341">
        <f>VLOOKUP($B341,'Tillförd energi'!$B$1:$AI$700,MATCH(O$1,'Tillförd energi'!$B$1:$AQ$1,0),FALSE)</f>
        <v>38.906799999999997</v>
      </c>
      <c r="P341">
        <f>VLOOKUP($B341,'Tillförd energi'!$B$1:$AI$700,MATCH(P$1,'Tillförd energi'!$B$1:$AQ$1,0),FALSE)</f>
        <v>38.906799999999997</v>
      </c>
      <c r="Q341">
        <f>VLOOKUP($B341,'Tillförd energi'!$B$1:$AI$700,MATCH(Q$1,'Tillförd energi'!$B$1:$AQ$1,0),FALSE)</f>
        <v>38.906799999999997</v>
      </c>
      <c r="R341">
        <f>VLOOKUP($B341,'Tillförd energi'!$B$1:$AI$700,MATCH(R$1,'Tillförd energi'!$B$1:$AQ$1,0),FALSE)</f>
        <v>38.906799999999997</v>
      </c>
      <c r="S341">
        <f>VLOOKUP($B341,'Tillförd energi'!$B$1:$AI$700,MATCH(S$1,'Tillförd energi'!$B$1:$AQ$1,0),FALSE)</f>
        <v>38.906799999999997</v>
      </c>
      <c r="T341">
        <f>VLOOKUP($B341,'Tillförd energi'!$B$1:$AI$700,MATCH(T$1,'Tillförd energi'!$B$1:$AQ$1,0),FALSE)</f>
        <v>38.906799999999997</v>
      </c>
      <c r="U341">
        <f>VLOOKUP($B341,'Tillförd energi'!$B$1:$AI$700,MATCH(U$1,'Tillförd energi'!$B$1:$AQ$1,0),FALSE)</f>
        <v>38.906799999999997</v>
      </c>
      <c r="V341">
        <f>VLOOKUP($B341,'Tillförd energi'!$B$1:$AI$700,MATCH(V$1,'Tillförd energi'!$B$1:$AQ$1,0),FALSE)</f>
        <v>41.921100000000003</v>
      </c>
      <c r="W341">
        <f>VLOOKUP($B341,'Tillförd energi'!$B$1:$AI$700,MATCH(W$1,'Tillförd energi'!$B$1:$AQ$1,0),FALSE)</f>
        <v>41.921100000000003</v>
      </c>
      <c r="X341">
        <f>VLOOKUP($B341,'Tillförd energi'!$B$1:$AI$700,MATCH(X$1,'Tillförd energi'!$B$1:$AQ$1,0),FALSE)</f>
        <v>36.371299999999998</v>
      </c>
      <c r="Y341">
        <f>VLOOKUP($B341,'Tillförd energi'!$B$1:$AI$700,MATCH(Y$1,'Tillförd energi'!$B$1:$AQ$1,0),FALSE)</f>
        <v>40.9131</v>
      </c>
      <c r="Z341">
        <f>VLOOKUP($B341,'Tillförd energi'!$B$1:$AI$700,MATCH(Z$1,'Tillförd energi'!$B$1:$AQ$1,0),FALSE)</f>
        <v>10</v>
      </c>
      <c r="AA341">
        <f>VLOOKUP($B341,'Tillförd energi'!$B$1:$AI$700,MATCH(AA$1,'Tillförd energi'!$B$1:$AQ$1,0),FALSE)</f>
        <v>10</v>
      </c>
      <c r="AB341">
        <f>VLOOKUP($B341,'Tillförd energi'!$B$1:$AI$700,MATCH(AB$1,'Tillförd energi'!$B$1:$AQ$1,0),FALSE)</f>
        <v>0</v>
      </c>
      <c r="AC341">
        <f>VLOOKUP($B341,'Tillförd energi'!$B$1:$AI$700,MATCH(AC$1,'Tillförd energi'!$B$1:$AQ$1,0),FALSE)</f>
        <v>60</v>
      </c>
      <c r="AD341">
        <f>VLOOKUP($B341,'Tillförd energi'!$B$1:$AI$700,MATCH(AD$1,'Tillförd energi'!$B$1:$AQ$1,0),FALSE)</f>
        <v>0</v>
      </c>
      <c r="AE341">
        <f>VLOOKUP($B341,'Tillförd energi'!$B$1:$AI$700,MATCH(AE$1,'Tillförd energi'!$B$1:$AQ$1,0),FALSE)</f>
        <v>0</v>
      </c>
      <c r="AF341">
        <f>VLOOKUP($B341,'Tillförd energi'!$B$1:$AI$700,MATCH(AF$1,'Tillförd energi'!$B$1:$AQ$1,0),FALSE)</f>
        <v>16.013100000000001</v>
      </c>
      <c r="AG341">
        <f>IFERROR(VLOOKUP(B341,Miljö!$B$1:$AC$550,MATCH("Köpt mängd produktionsspecifik fjärrvärme:",Miljö!$B$1:$AC$1,0),FALSE)/1,0)</f>
        <v>0</v>
      </c>
      <c r="AI341">
        <f t="shared" si="110"/>
        <v>1352.8468999999998</v>
      </c>
      <c r="AJ341">
        <f t="shared" si="111"/>
        <v>1352.8468999999998</v>
      </c>
      <c r="AK341">
        <f>IF(ISERROR(1/VLOOKUP($B341,Leveranser!$B$1:$S$500,MATCH("såld värme (gwh)",Leveranser!$B$1:$S$1,0),FALSE)),"",VLOOKUP($B341,Leveranser!$B$1:$S$500,MATCH("såld värme (gwh)",Leveranser!$B$1:$S$1,0),FALSE))</f>
        <v>1000</v>
      </c>
      <c r="AL341">
        <f>VLOOKUP($B341,Leveranser!$B$1:$Y$500,MATCH("Totalt såld fjärrvärme till andra fjärrvärmeföretag",Leveranser!$B$1:$AA$1,0),FALSE)</f>
        <v>0</v>
      </c>
      <c r="AM341">
        <f>IF(ISERROR(1/VLOOKUP($B341,Miljö!$B$1:$S$500,MATCH("Såld mängd produktionsspecifik fjärrvärme (GWh)",Miljö!$B$1:$R$1,0),FALSE)),0,VLOOKUP($B341,Miljö!$B$1:$S$500,MATCH("Såld mängd produktionsspecifik fjärrvärme (GWh)",Miljö!$B$1:$R$1,0),FALSE))</f>
        <v>0</v>
      </c>
      <c r="AN341" s="239">
        <f t="shared" si="112"/>
        <v>0.73918194290869144</v>
      </c>
      <c r="AP341" t="str">
        <f>IFERROR(VLOOKUP($B341,Miljövärden!$B$2:$H$550,7,FALSE),"Nej, saknas")</f>
        <v>Nej</v>
      </c>
      <c r="AQ341" t="str">
        <f>IFERROR(VLOOKUP($B341,Miljövärden!$B$2:$H$550,6,FALSE),"Nej, saknas")</f>
        <v>Nej</v>
      </c>
      <c r="AU341">
        <f t="shared" si="113"/>
        <v>36.013100000000001</v>
      </c>
      <c r="AV341">
        <f t="shared" si="114"/>
        <v>36.371299999999998</v>
      </c>
      <c r="AW341">
        <f t="shared" si="115"/>
        <v>194.53399999999999</v>
      </c>
      <c r="AX341">
        <f t="shared" si="116"/>
        <v>155.62719999999999</v>
      </c>
      <c r="AZ341">
        <f t="shared" si="117"/>
        <v>509.28149999999999</v>
      </c>
      <c r="BC341">
        <f t="shared" si="118"/>
        <v>244.4143</v>
      </c>
      <c r="BD341">
        <f t="shared" si="119"/>
        <v>40.9131</v>
      </c>
      <c r="BE341">
        <f t="shared" si="120"/>
        <v>470.37470000000002</v>
      </c>
      <c r="BF341">
        <f t="shared" si="121"/>
        <v>561.13169999999991</v>
      </c>
      <c r="BG341">
        <f t="shared" si="122"/>
        <v>36.013100000000001</v>
      </c>
      <c r="BH341">
        <f>VLOOKUP(B341,Miljö!$B$1:$I$482,MATCH("Fossilandel för ursprungspecificerad el ()",Miljö!$B$1:$I$1,0),FALSE)</f>
        <v>0.48399999999999999</v>
      </c>
      <c r="BI341">
        <f>VLOOKUP(B341,Miljö!$B$1:$BX$482,MATCH("Kärnkraftsandel för ursprungsspecificerad el ()",Miljö!$B$1:$O$1,0),FALSE)</f>
        <v>0.35</v>
      </c>
      <c r="BJ341">
        <f t="shared" si="123"/>
        <v>0</v>
      </c>
      <c r="BK341" t="str">
        <f>VLOOKUP(B341,Miljö!$B$1:$O$482,MATCH("Fossil andel i procent (%)",Miljö!$B$1:$O$1,0),FALSE)</f>
        <v>ET</v>
      </c>
      <c r="BL341">
        <f t="shared" si="124"/>
        <v>1352.8468999999998</v>
      </c>
      <c r="BO341" s="289" t="str">
        <f t="shared" si="125"/>
        <v/>
      </c>
      <c r="BP341" s="239" t="str">
        <f t="shared" si="126"/>
        <v/>
      </c>
      <c r="BQ341" s="239" t="str">
        <f t="shared" si="127"/>
        <v/>
      </c>
      <c r="BR341" s="239" t="str">
        <f t="shared" si="128"/>
        <v/>
      </c>
      <c r="BS341" s="239"/>
      <c r="BT341" s="351">
        <f t="shared" si="129"/>
        <v>0</v>
      </c>
      <c r="BW341" s="289" t="str">
        <f>IF(AP341="ja",VLOOKUP(B341,Miljövärden!$B$2:$H$550,MATCH("Total andel fossilt",Miljövärden!$B$2:$H$2,0),FALSE),"")</f>
        <v/>
      </c>
      <c r="BZ341" s="351" t="str">
        <f t="shared" si="130"/>
        <v/>
      </c>
      <c r="CA341" s="353" t="str">
        <f t="shared" si="131"/>
        <v/>
      </c>
    </row>
    <row r="342" spans="1:79" x14ac:dyDescent="0.25">
      <c r="A342" s="2" t="s">
        <v>516</v>
      </c>
      <c r="B342" s="2" t="s">
        <v>517</v>
      </c>
      <c r="C342">
        <f>VLOOKUP($B342,'Tillförd energi'!$B$1:$AI$700,MATCH(C$1,'Tillförd energi'!$B$1:$AQ$1,0),FALSE)</f>
        <v>0</v>
      </c>
      <c r="D342">
        <f>VLOOKUP($B342,'Tillförd energi'!$B$1:$AI$700,MATCH(D$1,'Tillförd energi'!$B$1:$AQ$1,0),FALSE)</f>
        <v>0</v>
      </c>
      <c r="E342">
        <f>VLOOKUP($B342,'Tillförd energi'!$B$1:$AI$700,MATCH(E$1,'Tillförd energi'!$B$1:$AQ$1,0),FALSE)</f>
        <v>0</v>
      </c>
      <c r="F342">
        <f>VLOOKUP($B342,'Tillförd energi'!$B$1:$AI$700,MATCH(F$1,'Tillförd energi'!$B$1:$AQ$1,0),FALSE)</f>
        <v>0</v>
      </c>
      <c r="G342">
        <f>VLOOKUP($B342,'Tillförd energi'!$B$1:$AI$700,MATCH(G$1,'Tillförd energi'!$B$1:$AQ$1,0),FALSE)</f>
        <v>0</v>
      </c>
      <c r="H342">
        <f>VLOOKUP($B342,'Tillförd energi'!$B$1:$AI$700,MATCH(H$1,'Tillförd energi'!$B$1:$AQ$1,0),FALSE)</f>
        <v>0</v>
      </c>
      <c r="I342">
        <f>VLOOKUP($B342,'Tillförd energi'!$B$1:$AI$700,MATCH(I$1,'Tillförd energi'!$B$1:$AQ$1,0),FALSE)</f>
        <v>0</v>
      </c>
      <c r="J342">
        <f>VLOOKUP($B342,'Tillförd energi'!$B$1:$AI$700,MATCH(J$1,'Tillförd energi'!$B$1:$AQ$1,0),FALSE)</f>
        <v>0</v>
      </c>
      <c r="K342">
        <f>VLOOKUP($B342,'Tillförd energi'!$B$1:$AI$700,MATCH(K$1,'Tillförd energi'!$B$1:$AQ$1,0),FALSE)</f>
        <v>0</v>
      </c>
      <c r="L342">
        <f>VLOOKUP($B342,'Tillförd energi'!$B$1:$AI$700,MATCH(L$1,'Tillförd energi'!$B$1:$AQ$1,0),FALSE)</f>
        <v>0</v>
      </c>
      <c r="M342">
        <f>VLOOKUP($B342,'Tillförd energi'!$B$1:$AI$700,MATCH(M$1,'Tillförd energi'!$B$1:$AQ$1,0),FALSE)</f>
        <v>0</v>
      </c>
      <c r="N342">
        <f>VLOOKUP($B342,'Tillförd energi'!$B$1:$AI$700,MATCH(N$1,'Tillförd energi'!$B$1:$AQ$1,0),FALSE)</f>
        <v>0</v>
      </c>
      <c r="O342">
        <f>VLOOKUP($B342,'Tillförd energi'!$B$1:$AI$700,MATCH(O$1,'Tillförd energi'!$B$1:$AQ$1,0),FALSE)</f>
        <v>0</v>
      </c>
      <c r="P342">
        <f>VLOOKUP($B342,'Tillförd energi'!$B$1:$AI$700,MATCH(P$1,'Tillförd energi'!$B$1:$AQ$1,0),FALSE)</f>
        <v>0</v>
      </c>
      <c r="Q342">
        <f>VLOOKUP($B342,'Tillförd energi'!$B$1:$AI$700,MATCH(Q$1,'Tillförd energi'!$B$1:$AQ$1,0),FALSE)</f>
        <v>0</v>
      </c>
      <c r="R342">
        <f>VLOOKUP($B342,'Tillförd energi'!$B$1:$AI$700,MATCH(R$1,'Tillförd energi'!$B$1:$AQ$1,0),FALSE)</f>
        <v>0</v>
      </c>
      <c r="S342">
        <f>VLOOKUP($B342,'Tillförd energi'!$B$1:$AI$700,MATCH(S$1,'Tillförd energi'!$B$1:$AQ$1,0),FALSE)</f>
        <v>0</v>
      </c>
      <c r="T342">
        <f>VLOOKUP($B342,'Tillförd energi'!$B$1:$AI$700,MATCH(T$1,'Tillförd energi'!$B$1:$AQ$1,0),FALSE)</f>
        <v>0</v>
      </c>
      <c r="U342">
        <f>VLOOKUP($B342,'Tillförd energi'!$B$1:$AI$700,MATCH(U$1,'Tillförd energi'!$B$1:$AQ$1,0),FALSE)</f>
        <v>0</v>
      </c>
      <c r="V342">
        <f>VLOOKUP($B342,'Tillförd energi'!$B$1:$AI$700,MATCH(V$1,'Tillförd energi'!$B$1:$AQ$1,0),FALSE)</f>
        <v>0</v>
      </c>
      <c r="W342">
        <f>VLOOKUP($B342,'Tillförd energi'!$B$1:$AI$700,MATCH(W$1,'Tillförd energi'!$B$1:$AQ$1,0),FALSE)</f>
        <v>0</v>
      </c>
      <c r="X342">
        <f>VLOOKUP($B342,'Tillförd energi'!$B$1:$AI$700,MATCH(X$1,'Tillförd energi'!$B$1:$AQ$1,0),FALSE)</f>
        <v>0</v>
      </c>
      <c r="Y342">
        <f>VLOOKUP($B342,'Tillförd energi'!$B$1:$AI$700,MATCH(Y$1,'Tillförd energi'!$B$1:$AQ$1,0),FALSE)</f>
        <v>0</v>
      </c>
      <c r="Z342">
        <f>VLOOKUP($B342,'Tillförd energi'!$B$1:$AI$700,MATCH(Z$1,'Tillförd energi'!$B$1:$AQ$1,0),FALSE)</f>
        <v>0</v>
      </c>
      <c r="AA342">
        <f>VLOOKUP($B342,'Tillförd energi'!$B$1:$AI$700,MATCH(AA$1,'Tillförd energi'!$B$1:$AQ$1,0),FALSE)</f>
        <v>0</v>
      </c>
      <c r="AB342">
        <f>VLOOKUP($B342,'Tillförd energi'!$B$1:$AI$700,MATCH(AB$1,'Tillförd energi'!$B$1:$AQ$1,0),FALSE)</f>
        <v>0</v>
      </c>
      <c r="AC342">
        <f>VLOOKUP($B342,'Tillförd energi'!$B$1:$AI$700,MATCH(AC$1,'Tillförd energi'!$B$1:$AQ$1,0),FALSE)</f>
        <v>0</v>
      </c>
      <c r="AD342">
        <f>VLOOKUP($B342,'Tillförd energi'!$B$1:$AI$700,MATCH(AD$1,'Tillförd energi'!$B$1:$AQ$1,0),FALSE)</f>
        <v>0</v>
      </c>
      <c r="AE342">
        <f>VLOOKUP($B342,'Tillförd energi'!$B$1:$AI$700,MATCH(AE$1,'Tillförd energi'!$B$1:$AQ$1,0),FALSE)</f>
        <v>0</v>
      </c>
      <c r="AF342">
        <f>VLOOKUP($B342,'Tillförd energi'!$B$1:$AI$700,MATCH(AF$1,'Tillförd energi'!$B$1:$AQ$1,0),FALSE)</f>
        <v>0</v>
      </c>
      <c r="AG342">
        <f>IFERROR(VLOOKUP(B342,Miljö!$B$1:$AC$550,MATCH("Köpt mängd produktionsspecifik fjärrvärme:",Miljö!$B$1:$AC$1,0),FALSE)/1,0)</f>
        <v>0</v>
      </c>
      <c r="AI342">
        <f t="shared" si="110"/>
        <v>0</v>
      </c>
      <c r="AJ342">
        <f t="shared" si="111"/>
        <v>0</v>
      </c>
      <c r="AK342" t="str">
        <f>IF(ISERROR(1/VLOOKUP($B342,Leveranser!$B$1:$S$500,MATCH("såld värme (gwh)",Leveranser!$B$1:$S$1,0),FALSE)),"",VLOOKUP($B342,Leveranser!$B$1:$S$500,MATCH("såld värme (gwh)",Leveranser!$B$1:$S$1,0),FALSE))</f>
        <v/>
      </c>
      <c r="AL342">
        <f>VLOOKUP($B342,Leveranser!$B$1:$Y$500,MATCH("Totalt såld fjärrvärme till andra fjärrvärmeföretag",Leveranser!$B$1:$AA$1,0),FALSE)</f>
        <v>0</v>
      </c>
      <c r="AM342">
        <f>IF(ISERROR(1/VLOOKUP($B342,Miljö!$B$1:$S$500,MATCH("Såld mängd produktionsspecifik fjärrvärme (GWh)",Miljö!$B$1:$R$1,0),FALSE)),0,VLOOKUP($B342,Miljö!$B$1:$S$500,MATCH("Såld mängd produktionsspecifik fjärrvärme (GWh)",Miljö!$B$1:$R$1,0),FALSE))</f>
        <v>0</v>
      </c>
      <c r="AN342" s="239" t="str">
        <f t="shared" si="112"/>
        <v/>
      </c>
      <c r="AP342" t="str">
        <f>IFERROR(VLOOKUP($B342,Miljövärden!$B$2:$H$550,7,FALSE),"Nej, saknas")</f>
        <v>Nej</v>
      </c>
      <c r="AQ342" t="str">
        <f>IFERROR(VLOOKUP($B342,Miljövärden!$B$2:$H$550,6,FALSE),"Nej, saknas")</f>
        <v>Ja</v>
      </c>
      <c r="AU342">
        <f t="shared" si="113"/>
        <v>0</v>
      </c>
      <c r="AV342">
        <f t="shared" si="114"/>
        <v>0</v>
      </c>
      <c r="AW342">
        <f t="shared" si="115"/>
        <v>0</v>
      </c>
      <c r="AX342">
        <f t="shared" si="116"/>
        <v>0</v>
      </c>
      <c r="AZ342">
        <f t="shared" si="117"/>
        <v>0</v>
      </c>
      <c r="BC342">
        <f t="shared" si="118"/>
        <v>0</v>
      </c>
      <c r="BD342">
        <f t="shared" si="119"/>
        <v>0</v>
      </c>
      <c r="BE342">
        <f t="shared" si="120"/>
        <v>0</v>
      </c>
      <c r="BF342">
        <f t="shared" si="121"/>
        <v>0</v>
      </c>
      <c r="BG342">
        <f t="shared" si="122"/>
        <v>0</v>
      </c>
      <c r="BH342" t="str">
        <f>VLOOKUP(B342,Miljö!$B$1:$I$482,MATCH("Fossilandel för ursprungspecificerad el ()",Miljö!$B$1:$I$1,0),FALSE)</f>
        <v>-</v>
      </c>
      <c r="BI342" t="str">
        <f>VLOOKUP(B342,Miljö!$B$1:$BX$482,MATCH("Kärnkraftsandel för ursprungsspecificerad el ()",Miljö!$B$1:$O$1,0),FALSE)</f>
        <v>-</v>
      </c>
      <c r="BJ342">
        <f t="shared" si="123"/>
        <v>0</v>
      </c>
      <c r="BK342" t="str">
        <f>VLOOKUP(B342,Miljö!$B$1:$O$482,MATCH("Fossil andel i procent (%)",Miljö!$B$1:$O$1,0),FALSE)</f>
        <v>-</v>
      </c>
      <c r="BL342">
        <f t="shared" si="124"/>
        <v>0</v>
      </c>
      <c r="BO342" s="289" t="str">
        <f t="shared" si="125"/>
        <v/>
      </c>
      <c r="BP342" s="239" t="str">
        <f t="shared" si="126"/>
        <v/>
      </c>
      <c r="BQ342" s="239" t="str">
        <f t="shared" si="127"/>
        <v/>
      </c>
      <c r="BR342" s="239" t="str">
        <f t="shared" si="128"/>
        <v/>
      </c>
      <c r="BS342" s="239"/>
      <c r="BT342" s="351">
        <f t="shared" si="129"/>
        <v>0</v>
      </c>
      <c r="BW342" s="289" t="str">
        <f>IF(AP342="ja",VLOOKUP(B342,Miljövärden!$B$2:$H$550,MATCH("Total andel fossilt",Miljövärden!$B$2:$H$2,0),FALSE),"")</f>
        <v/>
      </c>
      <c r="BZ342" s="351" t="str">
        <f t="shared" si="130"/>
        <v/>
      </c>
      <c r="CA342" s="353" t="str">
        <f t="shared" si="131"/>
        <v/>
      </c>
    </row>
    <row r="343" spans="1:79" x14ac:dyDescent="0.25">
      <c r="A343" s="2" t="s">
        <v>518</v>
      </c>
      <c r="B343" s="2" t="s">
        <v>519</v>
      </c>
      <c r="C343">
        <f>VLOOKUP($B343,'Tillförd energi'!$B$1:$AI$700,MATCH(C$1,'Tillförd energi'!$B$1:$AQ$1,0),FALSE)</f>
        <v>0</v>
      </c>
      <c r="D343">
        <f>VLOOKUP($B343,'Tillförd energi'!$B$1:$AI$700,MATCH(D$1,'Tillförd energi'!$B$1:$AQ$1,0),FALSE)</f>
        <v>0</v>
      </c>
      <c r="E343">
        <f>VLOOKUP($B343,'Tillförd energi'!$B$1:$AI$700,MATCH(E$1,'Tillförd energi'!$B$1:$AQ$1,0),FALSE)</f>
        <v>0</v>
      </c>
      <c r="F343">
        <f>VLOOKUP($B343,'Tillförd energi'!$B$1:$AI$700,MATCH(F$1,'Tillförd energi'!$B$1:$AQ$1,0),FALSE)</f>
        <v>0</v>
      </c>
      <c r="G343">
        <f>VLOOKUP($B343,'Tillförd energi'!$B$1:$AI$700,MATCH(G$1,'Tillförd energi'!$B$1:$AQ$1,0),FALSE)</f>
        <v>0</v>
      </c>
      <c r="H343">
        <f>VLOOKUP($B343,'Tillförd energi'!$B$1:$AI$700,MATCH(H$1,'Tillförd energi'!$B$1:$AQ$1,0),FALSE)</f>
        <v>1.2210000000000001</v>
      </c>
      <c r="I343">
        <f>VLOOKUP($B343,'Tillförd energi'!$B$1:$AI$700,MATCH(I$1,'Tillförd energi'!$B$1:$AQ$1,0),FALSE)</f>
        <v>0</v>
      </c>
      <c r="J343">
        <f>VLOOKUP($B343,'Tillförd energi'!$B$1:$AI$700,MATCH(J$1,'Tillförd energi'!$B$1:$AQ$1,0),FALSE)</f>
        <v>0</v>
      </c>
      <c r="K343">
        <f>VLOOKUP($B343,'Tillförd energi'!$B$1:$AI$700,MATCH(K$1,'Tillförd energi'!$B$1:$AQ$1,0),FALSE)</f>
        <v>0</v>
      </c>
      <c r="L343">
        <f>VLOOKUP($B343,'Tillförd energi'!$B$1:$AI$700,MATCH(L$1,'Tillförd energi'!$B$1:$AQ$1,0),FALSE)</f>
        <v>0</v>
      </c>
      <c r="M343">
        <f>VLOOKUP($B343,'Tillförd energi'!$B$1:$AI$700,MATCH(M$1,'Tillförd energi'!$B$1:$AQ$1,0),FALSE)</f>
        <v>0</v>
      </c>
      <c r="N343">
        <f>VLOOKUP($B343,'Tillförd energi'!$B$1:$AI$700,MATCH(N$1,'Tillförd energi'!$B$1:$AQ$1,0),FALSE)</f>
        <v>0</v>
      </c>
      <c r="O343">
        <f>VLOOKUP($B343,'Tillförd energi'!$B$1:$AI$700,MATCH(O$1,'Tillförd energi'!$B$1:$AQ$1,0),FALSE)</f>
        <v>0</v>
      </c>
      <c r="P343">
        <f>VLOOKUP($B343,'Tillförd energi'!$B$1:$AI$700,MATCH(P$1,'Tillförd energi'!$B$1:$AQ$1,0),FALSE)</f>
        <v>0</v>
      </c>
      <c r="Q343">
        <f>VLOOKUP($B343,'Tillförd energi'!$B$1:$AI$700,MATCH(Q$1,'Tillförd energi'!$B$1:$AQ$1,0),FALSE)</f>
        <v>12.4718</v>
      </c>
      <c r="R343">
        <f>VLOOKUP($B343,'Tillförd energi'!$B$1:$AI$700,MATCH(R$1,'Tillförd energi'!$B$1:$AQ$1,0),FALSE)</f>
        <v>0</v>
      </c>
      <c r="S343">
        <f>VLOOKUP($B343,'Tillförd energi'!$B$1:$AI$700,MATCH(S$1,'Tillförd energi'!$B$1:$AQ$1,0),FALSE)</f>
        <v>0</v>
      </c>
      <c r="T343">
        <f>VLOOKUP($B343,'Tillförd energi'!$B$1:$AI$700,MATCH(T$1,'Tillförd energi'!$B$1:$AQ$1,0),FALSE)</f>
        <v>0</v>
      </c>
      <c r="U343">
        <f>VLOOKUP($B343,'Tillförd energi'!$B$1:$AI$700,MATCH(U$1,'Tillförd energi'!$B$1:$AQ$1,0),FALSE)</f>
        <v>0</v>
      </c>
      <c r="V343">
        <f>VLOOKUP($B343,'Tillförd energi'!$B$1:$AI$700,MATCH(V$1,'Tillförd energi'!$B$1:$AQ$1,0),FALSE)</f>
        <v>0</v>
      </c>
      <c r="W343">
        <f>VLOOKUP($B343,'Tillförd energi'!$B$1:$AI$700,MATCH(W$1,'Tillförd energi'!$B$1:$AQ$1,0),FALSE)</f>
        <v>0</v>
      </c>
      <c r="X343">
        <f>VLOOKUP($B343,'Tillförd energi'!$B$1:$AI$700,MATCH(X$1,'Tillförd energi'!$B$1:$AQ$1,0),FALSE)</f>
        <v>0</v>
      </c>
      <c r="Y343">
        <f>VLOOKUP($B343,'Tillförd energi'!$B$1:$AI$700,MATCH(Y$1,'Tillförd energi'!$B$1:$AQ$1,0),FALSE)</f>
        <v>0</v>
      </c>
      <c r="Z343">
        <f>VLOOKUP($B343,'Tillförd energi'!$B$1:$AI$700,MATCH(Z$1,'Tillförd energi'!$B$1:$AQ$1,0),FALSE)</f>
        <v>0</v>
      </c>
      <c r="AA343">
        <f>VLOOKUP($B343,'Tillförd energi'!$B$1:$AI$700,MATCH(AA$1,'Tillförd energi'!$B$1:$AQ$1,0),FALSE)</f>
        <v>0</v>
      </c>
      <c r="AB343">
        <f>VLOOKUP($B343,'Tillförd energi'!$B$1:$AI$700,MATCH(AB$1,'Tillförd energi'!$B$1:$AQ$1,0),FALSE)</f>
        <v>0</v>
      </c>
      <c r="AC343">
        <f>VLOOKUP($B343,'Tillförd energi'!$B$1:$AI$700,MATCH(AC$1,'Tillförd energi'!$B$1:$AQ$1,0),FALSE)</f>
        <v>0</v>
      </c>
      <c r="AD343">
        <f>VLOOKUP($B343,'Tillförd energi'!$B$1:$AI$700,MATCH(AD$1,'Tillförd energi'!$B$1:$AQ$1,0),FALSE)</f>
        <v>0</v>
      </c>
      <c r="AE343">
        <f>VLOOKUP($B343,'Tillförd energi'!$B$1:$AI$700,MATCH(AE$1,'Tillförd energi'!$B$1:$AQ$1,0),FALSE)</f>
        <v>0</v>
      </c>
      <c r="AF343">
        <f>VLOOKUP($B343,'Tillförd energi'!$B$1:$AI$700,MATCH(AF$1,'Tillförd energi'!$B$1:$AQ$1,0),FALSE)</f>
        <v>0.13800000000000001</v>
      </c>
      <c r="AG343">
        <f>IFERROR(VLOOKUP(B343,Miljö!$B$1:$AC$550,MATCH("Köpt mängd produktionsspecifik fjärrvärme:",Miljö!$B$1:$AC$1,0),FALSE)/1,0)</f>
        <v>0</v>
      </c>
      <c r="AI343">
        <f t="shared" si="110"/>
        <v>13.8308</v>
      </c>
      <c r="AJ343">
        <f t="shared" si="111"/>
        <v>13.8308</v>
      </c>
      <c r="AK343">
        <f>IF(ISERROR(1/VLOOKUP($B343,Leveranser!$B$1:$S$500,MATCH("såld värme (gwh)",Leveranser!$B$1:$S$1,0),FALSE)),"",VLOOKUP($B343,Leveranser!$B$1:$S$500,MATCH("såld värme (gwh)",Leveranser!$B$1:$S$1,0),FALSE))</f>
        <v>9.657</v>
      </c>
      <c r="AL343">
        <f>VLOOKUP($B343,Leveranser!$B$1:$Y$500,MATCH("Totalt såld fjärrvärme till andra fjärrvärmeföretag",Leveranser!$B$1:$AA$1,0),FALSE)</f>
        <v>0</v>
      </c>
      <c r="AM343">
        <f>IF(ISERROR(1/VLOOKUP($B343,Miljö!$B$1:$S$500,MATCH("Såld mängd produktionsspecifik fjärrvärme (GWh)",Miljö!$B$1:$R$1,0),FALSE)),0,VLOOKUP($B343,Miljö!$B$1:$S$500,MATCH("Såld mängd produktionsspecifik fjärrvärme (GWh)",Miljö!$B$1:$R$1,0),FALSE))</f>
        <v>0</v>
      </c>
      <c r="AN343" s="239">
        <f t="shared" si="112"/>
        <v>0.69822425311623337</v>
      </c>
      <c r="AP343" t="str">
        <f>IFERROR(VLOOKUP($B343,Miljövärden!$B$2:$H$550,7,FALSE),"Nej, saknas")</f>
        <v>Ja</v>
      </c>
      <c r="AQ343" t="str">
        <f>IFERROR(VLOOKUP($B343,Miljövärden!$B$2:$H$550,6,FALSE),"Nej, saknas")</f>
        <v>Ja</v>
      </c>
      <c r="AU343">
        <f t="shared" si="113"/>
        <v>0.13800000000000001</v>
      </c>
      <c r="AV343">
        <f t="shared" si="114"/>
        <v>0</v>
      </c>
      <c r="AW343">
        <f t="shared" si="115"/>
        <v>12.4718</v>
      </c>
      <c r="AX343">
        <f t="shared" si="116"/>
        <v>0</v>
      </c>
      <c r="AZ343">
        <f t="shared" si="117"/>
        <v>12.4718</v>
      </c>
      <c r="BC343">
        <f t="shared" si="118"/>
        <v>1.2210000000000001</v>
      </c>
      <c r="BD343">
        <f t="shared" si="119"/>
        <v>0</v>
      </c>
      <c r="BE343">
        <f t="shared" si="120"/>
        <v>12.4718</v>
      </c>
      <c r="BF343">
        <f t="shared" si="121"/>
        <v>0</v>
      </c>
      <c r="BG343">
        <f t="shared" si="122"/>
        <v>0.13800000000000001</v>
      </c>
      <c r="BH343">
        <f>VLOOKUP(B343,Miljö!$B$1:$I$482,MATCH("Fossilandel för ursprungspecificerad el ()",Miljö!$B$1:$I$1,0),FALSE)</f>
        <v>0</v>
      </c>
      <c r="BI343">
        <f>VLOOKUP(B343,Miljö!$B$1:$BX$482,MATCH("Kärnkraftsandel för ursprungsspecificerad el ()",Miljö!$B$1:$O$1,0),FALSE)</f>
        <v>0</v>
      </c>
      <c r="BJ343">
        <f t="shared" si="123"/>
        <v>0</v>
      </c>
      <c r="BK343" t="str">
        <f>VLOOKUP(B343,Miljö!$B$1:$O$482,MATCH("Fossil andel i procent (%)",Miljö!$B$1:$O$1,0),FALSE)</f>
        <v>ET</v>
      </c>
      <c r="BL343">
        <f t="shared" si="124"/>
        <v>13.8308</v>
      </c>
      <c r="BO343" s="289">
        <f t="shared" si="125"/>
        <v>8.8281227405500776E-2</v>
      </c>
      <c r="BP343" s="239">
        <f t="shared" si="126"/>
        <v>0</v>
      </c>
      <c r="BQ343" s="239">
        <f t="shared" si="127"/>
        <v>0.91171877259449918</v>
      </c>
      <c r="BR343" s="239">
        <f t="shared" si="128"/>
        <v>0</v>
      </c>
      <c r="BS343" s="239"/>
      <c r="BT343" s="351">
        <f t="shared" si="129"/>
        <v>1</v>
      </c>
      <c r="BW343" s="289">
        <f>IF(AP343="ja",VLOOKUP(B343,Miljövärden!$B$2:$H$550,MATCH("Total andel fossilt",Miljövärden!$B$2:$H$2,0),FALSE),"")</f>
        <v>8.8281200000000004E-2</v>
      </c>
      <c r="BZ343" s="351">
        <f t="shared" si="130"/>
        <v>-2.7405500771515712E-8</v>
      </c>
      <c r="CA343" s="353">
        <f t="shared" si="131"/>
        <v>0</v>
      </c>
    </row>
    <row r="344" spans="1:79" x14ac:dyDescent="0.25">
      <c r="A344" s="2" t="s">
        <v>518</v>
      </c>
      <c r="B344" s="2" t="s">
        <v>520</v>
      </c>
      <c r="C344">
        <f>VLOOKUP($B344,'Tillförd energi'!$B$1:$AI$700,MATCH(C$1,'Tillförd energi'!$B$1:$AQ$1,0),FALSE)</f>
        <v>0</v>
      </c>
      <c r="D344">
        <f>VLOOKUP($B344,'Tillförd energi'!$B$1:$AI$700,MATCH(D$1,'Tillförd energi'!$B$1:$AQ$1,0),FALSE)</f>
        <v>0</v>
      </c>
      <c r="E344">
        <f>VLOOKUP($B344,'Tillförd energi'!$B$1:$AI$700,MATCH(E$1,'Tillförd energi'!$B$1:$AQ$1,0),FALSE)</f>
        <v>0</v>
      </c>
      <c r="F344">
        <f>VLOOKUP($B344,'Tillförd energi'!$B$1:$AI$700,MATCH(F$1,'Tillförd energi'!$B$1:$AQ$1,0),FALSE)</f>
        <v>0</v>
      </c>
      <c r="G344">
        <f>VLOOKUP($B344,'Tillförd energi'!$B$1:$AI$700,MATCH(G$1,'Tillförd energi'!$B$1:$AQ$1,0),FALSE)</f>
        <v>0</v>
      </c>
      <c r="H344">
        <f>VLOOKUP($B344,'Tillförd energi'!$B$1:$AI$700,MATCH(H$1,'Tillförd energi'!$B$1:$AQ$1,0),FALSE)</f>
        <v>0</v>
      </c>
      <c r="I344">
        <f>VLOOKUP($B344,'Tillförd energi'!$B$1:$AI$700,MATCH(I$1,'Tillförd energi'!$B$1:$AQ$1,0),FALSE)</f>
        <v>0</v>
      </c>
      <c r="J344">
        <f>VLOOKUP($B344,'Tillförd energi'!$B$1:$AI$700,MATCH(J$1,'Tillförd energi'!$B$1:$AQ$1,0),FALSE)</f>
        <v>0</v>
      </c>
      <c r="K344">
        <f>VLOOKUP($B344,'Tillförd energi'!$B$1:$AI$700,MATCH(K$1,'Tillförd energi'!$B$1:$AQ$1,0),FALSE)</f>
        <v>0</v>
      </c>
      <c r="L344">
        <f>VLOOKUP($B344,'Tillförd energi'!$B$1:$AI$700,MATCH(L$1,'Tillförd energi'!$B$1:$AQ$1,0),FALSE)</f>
        <v>0</v>
      </c>
      <c r="M344">
        <f>VLOOKUP($B344,'Tillförd energi'!$B$1:$AI$700,MATCH(M$1,'Tillförd energi'!$B$1:$AQ$1,0),FALSE)</f>
        <v>0</v>
      </c>
      <c r="N344">
        <f>VLOOKUP($B344,'Tillförd energi'!$B$1:$AI$700,MATCH(N$1,'Tillförd energi'!$B$1:$AQ$1,0),FALSE)</f>
        <v>0</v>
      </c>
      <c r="O344">
        <f>VLOOKUP($B344,'Tillförd energi'!$B$1:$AI$700,MATCH(O$1,'Tillförd energi'!$B$1:$AQ$1,0),FALSE)</f>
        <v>0</v>
      </c>
      <c r="P344">
        <f>VLOOKUP($B344,'Tillförd energi'!$B$1:$AI$700,MATCH(P$1,'Tillförd energi'!$B$1:$AQ$1,0),FALSE)</f>
        <v>0</v>
      </c>
      <c r="Q344">
        <f>VLOOKUP($B344,'Tillförd energi'!$B$1:$AI$700,MATCH(Q$1,'Tillförd energi'!$B$1:$AQ$1,0),FALSE)</f>
        <v>0</v>
      </c>
      <c r="R344">
        <f>VLOOKUP($B344,'Tillförd energi'!$B$1:$AI$700,MATCH(R$1,'Tillförd energi'!$B$1:$AQ$1,0),FALSE)</f>
        <v>0</v>
      </c>
      <c r="S344">
        <f>VLOOKUP($B344,'Tillförd energi'!$B$1:$AI$700,MATCH(S$1,'Tillförd energi'!$B$1:$AQ$1,0),FALSE)</f>
        <v>0</v>
      </c>
      <c r="T344">
        <f>VLOOKUP($B344,'Tillförd energi'!$B$1:$AI$700,MATCH(T$1,'Tillförd energi'!$B$1:$AQ$1,0),FALSE)</f>
        <v>0</v>
      </c>
      <c r="U344">
        <f>VLOOKUP($B344,'Tillförd energi'!$B$1:$AI$700,MATCH(U$1,'Tillförd energi'!$B$1:$AQ$1,0),FALSE)</f>
        <v>0</v>
      </c>
      <c r="V344">
        <f>VLOOKUP($B344,'Tillförd energi'!$B$1:$AI$700,MATCH(V$1,'Tillförd energi'!$B$1:$AQ$1,0),FALSE)</f>
        <v>0</v>
      </c>
      <c r="W344">
        <f>VLOOKUP($B344,'Tillförd energi'!$B$1:$AI$700,MATCH(W$1,'Tillförd energi'!$B$1:$AQ$1,0),FALSE)</f>
        <v>0</v>
      </c>
      <c r="X344">
        <f>VLOOKUP($B344,'Tillförd energi'!$B$1:$AI$700,MATCH(X$1,'Tillförd energi'!$B$1:$AQ$1,0),FALSE)</f>
        <v>0</v>
      </c>
      <c r="Y344">
        <f>VLOOKUP($B344,'Tillförd energi'!$B$1:$AI$700,MATCH(Y$1,'Tillförd energi'!$B$1:$AQ$1,0),FALSE)</f>
        <v>0</v>
      </c>
      <c r="Z344">
        <f>VLOOKUP($B344,'Tillförd energi'!$B$1:$AI$700,MATCH(Z$1,'Tillförd energi'!$B$1:$AQ$1,0),FALSE)</f>
        <v>0</v>
      </c>
      <c r="AA344">
        <f>VLOOKUP($B344,'Tillförd energi'!$B$1:$AI$700,MATCH(AA$1,'Tillförd energi'!$B$1:$AQ$1,0),FALSE)</f>
        <v>0</v>
      </c>
      <c r="AB344">
        <f>VLOOKUP($B344,'Tillförd energi'!$B$1:$AI$700,MATCH(AB$1,'Tillförd energi'!$B$1:$AQ$1,0),FALSE)</f>
        <v>0</v>
      </c>
      <c r="AC344">
        <f>VLOOKUP($B344,'Tillförd energi'!$B$1:$AI$700,MATCH(AC$1,'Tillförd energi'!$B$1:$AQ$1,0),FALSE)</f>
        <v>0</v>
      </c>
      <c r="AD344">
        <f>VLOOKUP($B344,'Tillförd energi'!$B$1:$AI$700,MATCH(AD$1,'Tillförd energi'!$B$1:$AQ$1,0),FALSE)</f>
        <v>0</v>
      </c>
      <c r="AE344">
        <f>VLOOKUP($B344,'Tillförd energi'!$B$1:$AI$700,MATCH(AE$1,'Tillförd energi'!$B$1:$AQ$1,0),FALSE)</f>
        <v>0</v>
      </c>
      <c r="AF344">
        <f>VLOOKUP($B344,'Tillförd energi'!$B$1:$AI$700,MATCH(AF$1,'Tillförd energi'!$B$1:$AQ$1,0),FALSE)</f>
        <v>0</v>
      </c>
      <c r="AG344">
        <f>IFERROR(VLOOKUP(B344,Miljö!$B$1:$AC$550,MATCH("Köpt mängd produktionsspecifik fjärrvärme:",Miljö!$B$1:$AC$1,0),FALSE)/1,0)</f>
        <v>0</v>
      </c>
      <c r="AI344">
        <f t="shared" si="110"/>
        <v>0</v>
      </c>
      <c r="AJ344">
        <f t="shared" si="111"/>
        <v>0</v>
      </c>
      <c r="AK344" t="str">
        <f>IF(ISERROR(1/VLOOKUP($B344,Leveranser!$B$1:$S$500,MATCH("såld värme (gwh)",Leveranser!$B$1:$S$1,0),FALSE)),"",VLOOKUP($B344,Leveranser!$B$1:$S$500,MATCH("såld värme (gwh)",Leveranser!$B$1:$S$1,0),FALSE))</f>
        <v/>
      </c>
      <c r="AL344">
        <f>VLOOKUP($B344,Leveranser!$B$1:$Y$500,MATCH("Totalt såld fjärrvärme till andra fjärrvärmeföretag",Leveranser!$B$1:$AA$1,0),FALSE)</f>
        <v>0</v>
      </c>
      <c r="AM344">
        <f>IF(ISERROR(1/VLOOKUP($B344,Miljö!$B$1:$S$500,MATCH("Såld mängd produktionsspecifik fjärrvärme (GWh)",Miljö!$B$1:$R$1,0),FALSE)),0,VLOOKUP($B344,Miljö!$B$1:$S$500,MATCH("Såld mängd produktionsspecifik fjärrvärme (GWh)",Miljö!$B$1:$R$1,0),FALSE))</f>
        <v>0</v>
      </c>
      <c r="AN344" s="239" t="str">
        <f t="shared" si="112"/>
        <v/>
      </c>
      <c r="AP344" t="str">
        <f>IFERROR(VLOOKUP($B344,Miljövärden!$B$2:$H$550,7,FALSE),"Nej, saknas")</f>
        <v>Nej</v>
      </c>
      <c r="AQ344" t="str">
        <f>IFERROR(VLOOKUP($B344,Miljövärden!$B$2:$H$550,6,FALSE),"Nej, saknas")</f>
        <v>Ja</v>
      </c>
      <c r="AU344">
        <f t="shared" si="113"/>
        <v>0</v>
      </c>
      <c r="AV344">
        <f t="shared" si="114"/>
        <v>0</v>
      </c>
      <c r="AW344">
        <f t="shared" si="115"/>
        <v>0</v>
      </c>
      <c r="AX344">
        <f t="shared" si="116"/>
        <v>0</v>
      </c>
      <c r="AZ344">
        <f t="shared" si="117"/>
        <v>0</v>
      </c>
      <c r="BC344">
        <f t="shared" si="118"/>
        <v>0</v>
      </c>
      <c r="BD344">
        <f t="shared" si="119"/>
        <v>0</v>
      </c>
      <c r="BE344">
        <f t="shared" si="120"/>
        <v>0</v>
      </c>
      <c r="BF344">
        <f t="shared" si="121"/>
        <v>0</v>
      </c>
      <c r="BG344">
        <f t="shared" si="122"/>
        <v>0</v>
      </c>
      <c r="BH344">
        <f>VLOOKUP(B344,Miljö!$B$1:$I$482,MATCH("Fossilandel för ursprungspecificerad el ()",Miljö!$B$1:$I$1,0),FALSE)</f>
        <v>0.48399999999999999</v>
      </c>
      <c r="BI344">
        <f>VLOOKUP(B344,Miljö!$B$1:$BX$482,MATCH("Kärnkraftsandel för ursprungsspecificerad el ()",Miljö!$B$1:$O$1,0),FALSE)</f>
        <v>0.35</v>
      </c>
      <c r="BJ344">
        <f t="shared" si="123"/>
        <v>0</v>
      </c>
      <c r="BK344" t="str">
        <f>VLOOKUP(B344,Miljö!$B$1:$O$482,MATCH("Fossil andel i procent (%)",Miljö!$B$1:$O$1,0),FALSE)</f>
        <v>ET</v>
      </c>
      <c r="BL344">
        <f t="shared" si="124"/>
        <v>0</v>
      </c>
      <c r="BO344" s="289" t="str">
        <f t="shared" si="125"/>
        <v/>
      </c>
      <c r="BP344" s="239" t="str">
        <f t="shared" si="126"/>
        <v/>
      </c>
      <c r="BQ344" s="239" t="str">
        <f t="shared" si="127"/>
        <v/>
      </c>
      <c r="BR344" s="239" t="str">
        <f t="shared" si="128"/>
        <v/>
      </c>
      <c r="BS344" s="239"/>
      <c r="BT344" s="351">
        <f t="shared" si="129"/>
        <v>0</v>
      </c>
      <c r="BW344" s="289" t="str">
        <f>IF(AP344="ja",VLOOKUP(B344,Miljövärden!$B$2:$H$550,MATCH("Total andel fossilt",Miljövärden!$B$2:$H$2,0),FALSE),"")</f>
        <v/>
      </c>
      <c r="BZ344" s="351" t="str">
        <f t="shared" si="130"/>
        <v/>
      </c>
      <c r="CA344" s="353" t="str">
        <f t="shared" si="131"/>
        <v/>
      </c>
    </row>
    <row r="345" spans="1:79" x14ac:dyDescent="0.25">
      <c r="A345" s="2" t="s">
        <v>518</v>
      </c>
      <c r="B345" s="2" t="s">
        <v>521</v>
      </c>
      <c r="C345">
        <f>VLOOKUP($B345,'Tillförd energi'!$B$1:$AI$700,MATCH(C$1,'Tillförd energi'!$B$1:$AQ$1,0),FALSE)</f>
        <v>0</v>
      </c>
      <c r="D345">
        <f>VLOOKUP($B345,'Tillförd energi'!$B$1:$AI$700,MATCH(D$1,'Tillförd energi'!$B$1:$AQ$1,0),FALSE)</f>
        <v>2.9899999999999999E-2</v>
      </c>
      <c r="E345">
        <f>VLOOKUP($B345,'Tillförd energi'!$B$1:$AI$700,MATCH(E$1,'Tillförd energi'!$B$1:$AQ$1,0),FALSE)</f>
        <v>0</v>
      </c>
      <c r="F345">
        <f>VLOOKUP($B345,'Tillförd energi'!$B$1:$AI$700,MATCH(F$1,'Tillförd energi'!$B$1:$AQ$1,0),FALSE)</f>
        <v>0</v>
      </c>
      <c r="G345">
        <f>VLOOKUP($B345,'Tillförd energi'!$B$1:$AI$700,MATCH(G$1,'Tillförd energi'!$B$1:$AQ$1,0),FALSE)</f>
        <v>0</v>
      </c>
      <c r="H345">
        <f>VLOOKUP($B345,'Tillförd energi'!$B$1:$AI$700,MATCH(H$1,'Tillförd energi'!$B$1:$AQ$1,0),FALSE)</f>
        <v>0</v>
      </c>
      <c r="I345">
        <f>VLOOKUP($B345,'Tillförd energi'!$B$1:$AI$700,MATCH(I$1,'Tillförd energi'!$B$1:$AQ$1,0),FALSE)</f>
        <v>0</v>
      </c>
      <c r="J345">
        <f>VLOOKUP($B345,'Tillförd energi'!$B$1:$AI$700,MATCH(J$1,'Tillförd energi'!$B$1:$AQ$1,0),FALSE)</f>
        <v>0</v>
      </c>
      <c r="K345">
        <f>VLOOKUP($B345,'Tillförd energi'!$B$1:$AI$700,MATCH(K$1,'Tillförd energi'!$B$1:$AQ$1,0),FALSE)</f>
        <v>0</v>
      </c>
      <c r="L345">
        <f>VLOOKUP($B345,'Tillförd energi'!$B$1:$AI$700,MATCH(L$1,'Tillförd energi'!$B$1:$AQ$1,0),FALSE)</f>
        <v>0</v>
      </c>
      <c r="M345">
        <f>VLOOKUP($B345,'Tillförd energi'!$B$1:$AI$700,MATCH(M$1,'Tillförd energi'!$B$1:$AQ$1,0),FALSE)</f>
        <v>0</v>
      </c>
      <c r="N345">
        <f>VLOOKUP($B345,'Tillförd energi'!$B$1:$AI$700,MATCH(N$1,'Tillförd energi'!$B$1:$AQ$1,0),FALSE)</f>
        <v>0</v>
      </c>
      <c r="O345">
        <f>VLOOKUP($B345,'Tillförd energi'!$B$1:$AI$700,MATCH(O$1,'Tillförd energi'!$B$1:$AQ$1,0),FALSE)</f>
        <v>0</v>
      </c>
      <c r="P345">
        <f>VLOOKUP($B345,'Tillförd energi'!$B$1:$AI$700,MATCH(P$1,'Tillförd energi'!$B$1:$AQ$1,0),FALSE)</f>
        <v>0</v>
      </c>
      <c r="Q345">
        <f>VLOOKUP($B345,'Tillförd energi'!$B$1:$AI$700,MATCH(Q$1,'Tillförd energi'!$B$1:$AQ$1,0),FALSE)</f>
        <v>0</v>
      </c>
      <c r="R345">
        <f>VLOOKUP($B345,'Tillförd energi'!$B$1:$AI$700,MATCH(R$1,'Tillförd energi'!$B$1:$AQ$1,0),FALSE)</f>
        <v>3.8239999999999998</v>
      </c>
      <c r="S345">
        <f>VLOOKUP($B345,'Tillförd energi'!$B$1:$AI$700,MATCH(S$1,'Tillförd energi'!$B$1:$AQ$1,0),FALSE)</f>
        <v>0</v>
      </c>
      <c r="T345">
        <f>VLOOKUP($B345,'Tillförd energi'!$B$1:$AI$700,MATCH(T$1,'Tillförd energi'!$B$1:$AQ$1,0),FALSE)</f>
        <v>0</v>
      </c>
      <c r="U345">
        <f>VLOOKUP($B345,'Tillförd energi'!$B$1:$AI$700,MATCH(U$1,'Tillförd energi'!$B$1:$AQ$1,0),FALSE)</f>
        <v>0</v>
      </c>
      <c r="V345">
        <f>VLOOKUP($B345,'Tillförd energi'!$B$1:$AI$700,MATCH(V$1,'Tillförd energi'!$B$1:$AQ$1,0),FALSE)</f>
        <v>0</v>
      </c>
      <c r="W345">
        <f>VLOOKUP($B345,'Tillförd energi'!$B$1:$AI$700,MATCH(W$1,'Tillförd energi'!$B$1:$AQ$1,0),FALSE)</f>
        <v>0</v>
      </c>
      <c r="X345">
        <f>VLOOKUP($B345,'Tillförd energi'!$B$1:$AI$700,MATCH(X$1,'Tillförd energi'!$B$1:$AQ$1,0),FALSE)</f>
        <v>0</v>
      </c>
      <c r="Y345">
        <f>VLOOKUP($B345,'Tillförd energi'!$B$1:$AI$700,MATCH(Y$1,'Tillförd energi'!$B$1:$AQ$1,0),FALSE)</f>
        <v>0</v>
      </c>
      <c r="Z345">
        <f>VLOOKUP($B345,'Tillförd energi'!$B$1:$AI$700,MATCH(Z$1,'Tillförd energi'!$B$1:$AQ$1,0),FALSE)</f>
        <v>0</v>
      </c>
      <c r="AA345">
        <f>VLOOKUP($B345,'Tillförd energi'!$B$1:$AI$700,MATCH(AA$1,'Tillförd energi'!$B$1:$AQ$1,0),FALSE)</f>
        <v>0</v>
      </c>
      <c r="AB345">
        <f>VLOOKUP($B345,'Tillförd energi'!$B$1:$AI$700,MATCH(AB$1,'Tillförd energi'!$B$1:$AQ$1,0),FALSE)</f>
        <v>0</v>
      </c>
      <c r="AC345">
        <f>VLOOKUP($B345,'Tillförd energi'!$B$1:$AI$700,MATCH(AC$1,'Tillförd energi'!$B$1:$AQ$1,0),FALSE)</f>
        <v>0</v>
      </c>
      <c r="AD345">
        <f>VLOOKUP($B345,'Tillförd energi'!$B$1:$AI$700,MATCH(AD$1,'Tillförd energi'!$B$1:$AQ$1,0),FALSE)</f>
        <v>0</v>
      </c>
      <c r="AE345">
        <f>VLOOKUP($B345,'Tillförd energi'!$B$1:$AI$700,MATCH(AE$1,'Tillförd energi'!$B$1:$AQ$1,0),FALSE)</f>
        <v>0</v>
      </c>
      <c r="AF345">
        <f>VLOOKUP($B345,'Tillförd energi'!$B$1:$AI$700,MATCH(AF$1,'Tillförd energi'!$B$1:$AQ$1,0),FALSE)</f>
        <v>5.1999999999999998E-2</v>
      </c>
      <c r="AG345">
        <f>IFERROR(VLOOKUP(B345,Miljö!$B$1:$AC$550,MATCH("Köpt mängd produktionsspecifik fjärrvärme:",Miljö!$B$1:$AC$1,0),FALSE)/1,0)</f>
        <v>0</v>
      </c>
      <c r="AI345">
        <f t="shared" si="110"/>
        <v>3.9058999999999999</v>
      </c>
      <c r="AJ345">
        <f t="shared" si="111"/>
        <v>3.9058999999999999</v>
      </c>
      <c r="AK345">
        <f>IF(ISERROR(1/VLOOKUP($B345,Leveranser!$B$1:$S$500,MATCH("såld värme (gwh)",Leveranser!$B$1:$S$1,0),FALSE)),"",VLOOKUP($B345,Leveranser!$B$1:$S$500,MATCH("såld värme (gwh)",Leveranser!$B$1:$S$1,0),FALSE))</f>
        <v>3.0710000000000002</v>
      </c>
      <c r="AL345">
        <f>VLOOKUP($B345,Leveranser!$B$1:$Y$500,MATCH("Totalt såld fjärrvärme till andra fjärrvärmeföretag",Leveranser!$B$1:$AA$1,0),FALSE)</f>
        <v>0</v>
      </c>
      <c r="AM345">
        <f>IF(ISERROR(1/VLOOKUP($B345,Miljö!$B$1:$S$500,MATCH("Såld mängd produktionsspecifik fjärrvärme (GWh)",Miljö!$B$1:$R$1,0),FALSE)),0,VLOOKUP($B345,Miljö!$B$1:$S$500,MATCH("Såld mängd produktionsspecifik fjärrvärme (GWh)",Miljö!$B$1:$R$1,0),FALSE))</f>
        <v>0</v>
      </c>
      <c r="AN345" s="239">
        <f t="shared" si="112"/>
        <v>0.78624644768171237</v>
      </c>
      <c r="AP345" t="str">
        <f>IFERROR(VLOOKUP($B345,Miljövärden!$B$2:$H$550,7,FALSE),"Nej, saknas")</f>
        <v>Ja</v>
      </c>
      <c r="AQ345" t="str">
        <f>IFERROR(VLOOKUP($B345,Miljövärden!$B$2:$H$550,6,FALSE),"Nej, saknas")</f>
        <v>Ja</v>
      </c>
      <c r="AU345">
        <f t="shared" si="113"/>
        <v>5.1999999999999998E-2</v>
      </c>
      <c r="AV345">
        <f t="shared" si="114"/>
        <v>0</v>
      </c>
      <c r="AW345">
        <f t="shared" si="115"/>
        <v>0</v>
      </c>
      <c r="AX345">
        <f t="shared" si="116"/>
        <v>3.8239999999999998</v>
      </c>
      <c r="AZ345">
        <f t="shared" si="117"/>
        <v>3.8239999999999998</v>
      </c>
      <c r="BC345">
        <f t="shared" si="118"/>
        <v>2.9899999999999999E-2</v>
      </c>
      <c r="BD345">
        <f t="shared" si="119"/>
        <v>0</v>
      </c>
      <c r="BE345">
        <f t="shared" si="120"/>
        <v>3.8239999999999998</v>
      </c>
      <c r="BF345">
        <f t="shared" si="121"/>
        <v>0</v>
      </c>
      <c r="BG345">
        <f t="shared" si="122"/>
        <v>5.1999999999999998E-2</v>
      </c>
      <c r="BH345">
        <f>VLOOKUP(B345,Miljö!$B$1:$I$482,MATCH("Fossilandel för ursprungspecificerad el ()",Miljö!$B$1:$I$1,0),FALSE)</f>
        <v>0</v>
      </c>
      <c r="BI345">
        <f>VLOOKUP(B345,Miljö!$B$1:$BX$482,MATCH("Kärnkraftsandel för ursprungsspecificerad el ()",Miljö!$B$1:$O$1,0),FALSE)</f>
        <v>0</v>
      </c>
      <c r="BJ345">
        <f t="shared" si="123"/>
        <v>0</v>
      </c>
      <c r="BK345" t="str">
        <f>VLOOKUP(B345,Miljö!$B$1:$O$482,MATCH("Fossil andel i procent (%)",Miljö!$B$1:$O$1,0),FALSE)</f>
        <v>ET</v>
      </c>
      <c r="BL345">
        <f t="shared" si="124"/>
        <v>3.9058999999999999</v>
      </c>
      <c r="BO345" s="289">
        <f t="shared" si="125"/>
        <v>7.655085895696254E-3</v>
      </c>
      <c r="BP345" s="239">
        <f t="shared" si="126"/>
        <v>0</v>
      </c>
      <c r="BQ345" s="239">
        <f t="shared" si="127"/>
        <v>0.9923449141043037</v>
      </c>
      <c r="BR345" s="239">
        <f t="shared" si="128"/>
        <v>0</v>
      </c>
      <c r="BS345" s="239"/>
      <c r="BT345" s="351">
        <f t="shared" si="129"/>
        <v>1</v>
      </c>
      <c r="BW345" s="289">
        <f>IF(AP345="ja",VLOOKUP(B345,Miljövärden!$B$2:$H$550,MATCH("Total andel fossilt",Miljövärden!$B$2:$H$2,0),FALSE),"")</f>
        <v>7.6550899999999998E-3</v>
      </c>
      <c r="BZ345" s="351">
        <f t="shared" si="130"/>
        <v>4.1043037458249332E-9</v>
      </c>
      <c r="CA345" s="353">
        <f t="shared" si="131"/>
        <v>0</v>
      </c>
    </row>
    <row r="346" spans="1:79" x14ac:dyDescent="0.25">
      <c r="A346" s="2" t="s">
        <v>518</v>
      </c>
      <c r="B346" s="2" t="s">
        <v>522</v>
      </c>
      <c r="C346">
        <f>VLOOKUP($B346,'Tillförd energi'!$B$1:$AI$700,MATCH(C$1,'Tillförd energi'!$B$1:$AQ$1,0),FALSE)</f>
        <v>0</v>
      </c>
      <c r="D346">
        <f>VLOOKUP($B346,'Tillförd energi'!$B$1:$AI$700,MATCH(D$1,'Tillförd energi'!$B$1:$AQ$1,0),FALSE)</f>
        <v>1.3220000000000001</v>
      </c>
      <c r="E346">
        <f>VLOOKUP($B346,'Tillförd energi'!$B$1:$AI$700,MATCH(E$1,'Tillförd energi'!$B$1:$AQ$1,0),FALSE)</f>
        <v>0</v>
      </c>
      <c r="F346">
        <f>VLOOKUP($B346,'Tillförd energi'!$B$1:$AI$700,MATCH(F$1,'Tillförd energi'!$B$1:$AQ$1,0),FALSE)</f>
        <v>0</v>
      </c>
      <c r="G346">
        <f>VLOOKUP($B346,'Tillförd energi'!$B$1:$AI$700,MATCH(G$1,'Tillförd energi'!$B$1:$AQ$1,0),FALSE)</f>
        <v>0</v>
      </c>
      <c r="H346">
        <f>VLOOKUP($B346,'Tillförd energi'!$B$1:$AI$700,MATCH(H$1,'Tillförd energi'!$B$1:$AQ$1,0),FALSE)</f>
        <v>0</v>
      </c>
      <c r="I346">
        <f>VLOOKUP($B346,'Tillförd energi'!$B$1:$AI$700,MATCH(I$1,'Tillförd energi'!$B$1:$AQ$1,0),FALSE)</f>
        <v>0</v>
      </c>
      <c r="J346">
        <f>VLOOKUP($B346,'Tillförd energi'!$B$1:$AI$700,MATCH(J$1,'Tillförd energi'!$B$1:$AQ$1,0),FALSE)</f>
        <v>0</v>
      </c>
      <c r="K346">
        <f>VLOOKUP($B346,'Tillförd energi'!$B$1:$AI$700,MATCH(K$1,'Tillförd energi'!$B$1:$AQ$1,0),FALSE)</f>
        <v>0</v>
      </c>
      <c r="L346">
        <f>VLOOKUP($B346,'Tillförd energi'!$B$1:$AI$700,MATCH(L$1,'Tillförd energi'!$B$1:$AQ$1,0),FALSE)</f>
        <v>7.7270000000000003</v>
      </c>
      <c r="M346">
        <f>VLOOKUP($B346,'Tillförd energi'!$B$1:$AI$700,MATCH(M$1,'Tillförd energi'!$B$1:$AQ$1,0),FALSE)</f>
        <v>23.18</v>
      </c>
      <c r="N346">
        <f>VLOOKUP($B346,'Tillförd energi'!$B$1:$AI$700,MATCH(N$1,'Tillförd energi'!$B$1:$AQ$1,0),FALSE)</f>
        <v>29.690999999999999</v>
      </c>
      <c r="O346">
        <f>VLOOKUP($B346,'Tillförd energi'!$B$1:$AI$700,MATCH(O$1,'Tillförd energi'!$B$1:$AQ$1,0),FALSE)</f>
        <v>0</v>
      </c>
      <c r="P346">
        <f>VLOOKUP($B346,'Tillförd energi'!$B$1:$AI$700,MATCH(P$1,'Tillförd energi'!$B$1:$AQ$1,0),FALSE)</f>
        <v>19.324999999999999</v>
      </c>
      <c r="Q346">
        <f>VLOOKUP($B346,'Tillförd energi'!$B$1:$AI$700,MATCH(Q$1,'Tillförd energi'!$B$1:$AQ$1,0),FALSE)</f>
        <v>9.3439999999999994</v>
      </c>
      <c r="R346">
        <f>VLOOKUP($B346,'Tillförd energi'!$B$1:$AI$700,MATCH(R$1,'Tillförd energi'!$B$1:$AQ$1,0),FALSE)</f>
        <v>18.074999999999999</v>
      </c>
      <c r="S346">
        <f>VLOOKUP($B346,'Tillförd energi'!$B$1:$AI$700,MATCH(S$1,'Tillförd energi'!$B$1:$AQ$1,0),FALSE)</f>
        <v>0</v>
      </c>
      <c r="T346">
        <f>VLOOKUP($B346,'Tillförd energi'!$B$1:$AI$700,MATCH(T$1,'Tillförd energi'!$B$1:$AQ$1,0),FALSE)</f>
        <v>0</v>
      </c>
      <c r="U346">
        <f>VLOOKUP($B346,'Tillförd energi'!$B$1:$AI$700,MATCH(U$1,'Tillförd energi'!$B$1:$AQ$1,0),FALSE)</f>
        <v>0</v>
      </c>
      <c r="V346">
        <f>VLOOKUP($B346,'Tillförd energi'!$B$1:$AI$700,MATCH(V$1,'Tillförd energi'!$B$1:$AQ$1,0),FALSE)</f>
        <v>0</v>
      </c>
      <c r="W346">
        <f>VLOOKUP($B346,'Tillförd energi'!$B$1:$AI$700,MATCH(W$1,'Tillförd energi'!$B$1:$AQ$1,0),FALSE)</f>
        <v>0</v>
      </c>
      <c r="X346">
        <f>VLOOKUP($B346,'Tillförd energi'!$B$1:$AI$700,MATCH(X$1,'Tillförd energi'!$B$1:$AQ$1,0),FALSE)</f>
        <v>0</v>
      </c>
      <c r="Y346">
        <f>VLOOKUP($B346,'Tillförd energi'!$B$1:$AI$700,MATCH(Y$1,'Tillförd energi'!$B$1:$AQ$1,0),FALSE)</f>
        <v>0</v>
      </c>
      <c r="Z346">
        <f>VLOOKUP($B346,'Tillförd energi'!$B$1:$AI$700,MATCH(Z$1,'Tillförd energi'!$B$1:$AQ$1,0),FALSE)</f>
        <v>0</v>
      </c>
      <c r="AA346">
        <f>VLOOKUP($B346,'Tillförd energi'!$B$1:$AI$700,MATCH(AA$1,'Tillförd energi'!$B$1:$AQ$1,0),FALSE)</f>
        <v>0</v>
      </c>
      <c r="AB346">
        <f>VLOOKUP($B346,'Tillförd energi'!$B$1:$AI$700,MATCH(AB$1,'Tillförd energi'!$B$1:$AQ$1,0),FALSE)</f>
        <v>0</v>
      </c>
      <c r="AC346">
        <f>VLOOKUP($B346,'Tillförd energi'!$B$1:$AI$700,MATCH(AC$1,'Tillförd energi'!$B$1:$AQ$1,0),FALSE)</f>
        <v>26.079000000000001</v>
      </c>
      <c r="AD346">
        <f>VLOOKUP($B346,'Tillförd energi'!$B$1:$AI$700,MATCH(AD$1,'Tillförd energi'!$B$1:$AQ$1,0),FALSE)</f>
        <v>0</v>
      </c>
      <c r="AE346">
        <f>VLOOKUP($B346,'Tillförd energi'!$B$1:$AI$700,MATCH(AE$1,'Tillförd energi'!$B$1:$AQ$1,0),FALSE)</f>
        <v>0</v>
      </c>
      <c r="AF346">
        <f>VLOOKUP($B346,'Tillförd energi'!$B$1:$AI$700,MATCH(AF$1,'Tillförd energi'!$B$1:$AQ$1,0),FALSE)</f>
        <v>5.6630000000000003</v>
      </c>
      <c r="AG346">
        <f>IFERROR(VLOOKUP(B346,Miljö!$B$1:$AC$550,MATCH("Köpt mängd produktionsspecifik fjärrvärme:",Miljö!$B$1:$AC$1,0),FALSE)/1,0)</f>
        <v>0</v>
      </c>
      <c r="AI346">
        <f t="shared" si="110"/>
        <v>140.40600000000001</v>
      </c>
      <c r="AJ346">
        <f t="shared" si="111"/>
        <v>140.40600000000001</v>
      </c>
      <c r="AK346">
        <f>IF(ISERROR(1/VLOOKUP($B346,Leveranser!$B$1:$S$500,MATCH("såld värme (gwh)",Leveranser!$B$1:$S$1,0),FALSE)),"",VLOOKUP($B346,Leveranser!$B$1:$S$500,MATCH("såld värme (gwh)",Leveranser!$B$1:$S$1,0),FALSE))</f>
        <v>127.768</v>
      </c>
      <c r="AL346">
        <f>VLOOKUP($B346,Leveranser!$B$1:$Y$500,MATCH("Totalt såld fjärrvärme till andra fjärrvärmeföretag",Leveranser!$B$1:$AA$1,0),FALSE)</f>
        <v>0</v>
      </c>
      <c r="AM346">
        <f>IF(ISERROR(1/VLOOKUP($B346,Miljö!$B$1:$S$500,MATCH("Såld mängd produktionsspecifik fjärrvärme (GWh)",Miljö!$B$1:$R$1,0),FALSE)),0,VLOOKUP($B346,Miljö!$B$1:$S$500,MATCH("Såld mängd produktionsspecifik fjärrvärme (GWh)",Miljö!$B$1:$R$1,0),FALSE))</f>
        <v>0</v>
      </c>
      <c r="AN346" s="239">
        <f t="shared" si="112"/>
        <v>0.9099896015839779</v>
      </c>
      <c r="AP346" t="str">
        <f>IFERROR(VLOOKUP($B346,Miljövärden!$B$2:$H$550,7,FALSE),"Nej, saknas")</f>
        <v>Ja</v>
      </c>
      <c r="AQ346" t="str">
        <f>IFERROR(VLOOKUP($B346,Miljövärden!$B$2:$H$550,6,FALSE),"Nej, saknas")</f>
        <v>Ja</v>
      </c>
      <c r="AU346">
        <f t="shared" si="113"/>
        <v>5.6630000000000003</v>
      </c>
      <c r="AV346">
        <f t="shared" si="114"/>
        <v>0</v>
      </c>
      <c r="AW346">
        <f t="shared" si="115"/>
        <v>81.539999999999992</v>
      </c>
      <c r="AX346">
        <f t="shared" si="116"/>
        <v>18.074999999999999</v>
      </c>
      <c r="AZ346">
        <f t="shared" si="117"/>
        <v>107.342</v>
      </c>
      <c r="BC346">
        <f t="shared" si="118"/>
        <v>1.3220000000000001</v>
      </c>
      <c r="BD346">
        <f t="shared" si="119"/>
        <v>0</v>
      </c>
      <c r="BE346">
        <f t="shared" si="120"/>
        <v>99.614999999999995</v>
      </c>
      <c r="BF346">
        <f t="shared" si="121"/>
        <v>33.805999999999997</v>
      </c>
      <c r="BG346">
        <f t="shared" si="122"/>
        <v>5.6630000000000003</v>
      </c>
      <c r="BH346">
        <f>VLOOKUP(B346,Miljö!$B$1:$I$482,MATCH("Fossilandel för ursprungspecificerad el ()",Miljö!$B$1:$I$1,0),FALSE)</f>
        <v>0</v>
      </c>
      <c r="BI346">
        <f>VLOOKUP(B346,Miljö!$B$1:$BX$482,MATCH("Kärnkraftsandel för ursprungsspecificerad el ()",Miljö!$B$1:$O$1,0),FALSE)</f>
        <v>0</v>
      </c>
      <c r="BJ346">
        <f t="shared" si="123"/>
        <v>0</v>
      </c>
      <c r="BK346" t="str">
        <f>VLOOKUP(B346,Miljö!$B$1:$O$482,MATCH("Fossil andel i procent (%)",Miljö!$B$1:$O$1,0),FALSE)</f>
        <v>ET</v>
      </c>
      <c r="BL346">
        <f t="shared" si="124"/>
        <v>140.40600000000001</v>
      </c>
      <c r="BO346" s="289">
        <f t="shared" si="125"/>
        <v>9.4155520419355303E-3</v>
      </c>
      <c r="BP346" s="239">
        <f t="shared" si="126"/>
        <v>0</v>
      </c>
      <c r="BQ346" s="239">
        <f t="shared" si="127"/>
        <v>0.74981126162699585</v>
      </c>
      <c r="BR346" s="239">
        <f t="shared" si="128"/>
        <v>0.24077318633106845</v>
      </c>
      <c r="BS346" s="239"/>
      <c r="BT346" s="351">
        <f t="shared" si="129"/>
        <v>0.99999999999999989</v>
      </c>
      <c r="BW346" s="289">
        <f>IF(AP346="ja",VLOOKUP(B346,Miljövärden!$B$2:$H$550,MATCH("Total andel fossilt",Miljövärden!$B$2:$H$2,0),FALSE),"")</f>
        <v>9.4188999999999991E-3</v>
      </c>
      <c r="BZ346" s="351">
        <f t="shared" si="130"/>
        <v>3.3479580644688034E-6</v>
      </c>
      <c r="CA346" s="353">
        <f t="shared" si="131"/>
        <v>0</v>
      </c>
    </row>
    <row r="347" spans="1:79" x14ac:dyDescent="0.25">
      <c r="A347" s="2" t="s">
        <v>523</v>
      </c>
      <c r="B347" s="2" t="s">
        <v>524</v>
      </c>
      <c r="C347">
        <f>VLOOKUP($B347,'Tillförd energi'!$B$1:$AI$700,MATCH(C$1,'Tillförd energi'!$B$1:$AQ$1,0),FALSE)</f>
        <v>2.1429999999999998</v>
      </c>
      <c r="D347">
        <f>VLOOKUP($B347,'Tillförd energi'!$B$1:$AI$700,MATCH(D$1,'Tillförd energi'!$B$1:$AQ$1,0),FALSE)</f>
        <v>2.5375399999999999</v>
      </c>
      <c r="E347">
        <f>VLOOKUP($B347,'Tillförd energi'!$B$1:$AI$700,MATCH(E$1,'Tillförd energi'!$B$1:$AQ$1,0),FALSE)</f>
        <v>0</v>
      </c>
      <c r="F347">
        <f>VLOOKUP($B347,'Tillförd energi'!$B$1:$AI$700,MATCH(F$1,'Tillförd energi'!$B$1:$AQ$1,0),FALSE)</f>
        <v>1.96</v>
      </c>
      <c r="G347">
        <f>VLOOKUP($B347,'Tillförd energi'!$B$1:$AI$700,MATCH(G$1,'Tillförd energi'!$B$1:$AQ$1,0),FALSE)</f>
        <v>0</v>
      </c>
      <c r="H347">
        <f>VLOOKUP($B347,'Tillförd energi'!$B$1:$AI$700,MATCH(H$1,'Tillförd energi'!$B$1:$AQ$1,0),FALSE)</f>
        <v>0</v>
      </c>
      <c r="I347">
        <f>VLOOKUP($B347,'Tillförd energi'!$B$1:$AI$700,MATCH(I$1,'Tillförd energi'!$B$1:$AQ$1,0),FALSE)</f>
        <v>194.7</v>
      </c>
      <c r="J347">
        <f>VLOOKUP($B347,'Tillförd energi'!$B$1:$AI$700,MATCH(J$1,'Tillförd energi'!$B$1:$AQ$1,0),FALSE)</f>
        <v>4.18</v>
      </c>
      <c r="K347">
        <f>VLOOKUP($B347,'Tillförd energi'!$B$1:$AI$700,MATCH(K$1,'Tillförd energi'!$B$1:$AQ$1,0),FALSE)</f>
        <v>0</v>
      </c>
      <c r="L347">
        <f>VLOOKUP($B347,'Tillförd energi'!$B$1:$AI$700,MATCH(L$1,'Tillförd energi'!$B$1:$AQ$1,0),FALSE)</f>
        <v>338.56900000000002</v>
      </c>
      <c r="M347">
        <f>VLOOKUP($B347,'Tillförd energi'!$B$1:$AI$700,MATCH(M$1,'Tillförd energi'!$B$1:$AQ$1,0),FALSE)</f>
        <v>11.6532</v>
      </c>
      <c r="N347">
        <f>VLOOKUP($B347,'Tillförd energi'!$B$1:$AI$700,MATCH(N$1,'Tillförd energi'!$B$1:$AQ$1,0),FALSE)</f>
        <v>5.1502600000000003</v>
      </c>
      <c r="O347">
        <f>VLOOKUP($B347,'Tillförd energi'!$B$1:$AI$700,MATCH(O$1,'Tillförd energi'!$B$1:$AQ$1,0),FALSE)</f>
        <v>69.8249</v>
      </c>
      <c r="P347">
        <f>VLOOKUP($B347,'Tillförd energi'!$B$1:$AI$700,MATCH(P$1,'Tillförd energi'!$B$1:$AQ$1,0),FALSE)</f>
        <v>43.6021</v>
      </c>
      <c r="Q347">
        <f>VLOOKUP($B347,'Tillförd energi'!$B$1:$AI$700,MATCH(Q$1,'Tillförd energi'!$B$1:$AQ$1,0),FALSE)</f>
        <v>0</v>
      </c>
      <c r="R347">
        <f>VLOOKUP($B347,'Tillförd energi'!$B$1:$AI$700,MATCH(R$1,'Tillförd energi'!$B$1:$AQ$1,0),FALSE)</f>
        <v>9.18</v>
      </c>
      <c r="S347">
        <f>VLOOKUP($B347,'Tillförd energi'!$B$1:$AI$700,MATCH(S$1,'Tillförd energi'!$B$1:$AQ$1,0),FALSE)</f>
        <v>0</v>
      </c>
      <c r="T347">
        <f>VLOOKUP($B347,'Tillförd energi'!$B$1:$AI$700,MATCH(T$1,'Tillförd energi'!$B$1:$AQ$1,0),FALSE)</f>
        <v>0</v>
      </c>
      <c r="U347">
        <f>VLOOKUP($B347,'Tillförd energi'!$B$1:$AI$700,MATCH(U$1,'Tillförd energi'!$B$1:$AQ$1,0),FALSE)</f>
        <v>0</v>
      </c>
      <c r="V347">
        <f>VLOOKUP($B347,'Tillförd energi'!$B$1:$AI$700,MATCH(V$1,'Tillförd energi'!$B$1:$AQ$1,0),FALSE)</f>
        <v>66.08</v>
      </c>
      <c r="W347">
        <f>VLOOKUP($B347,'Tillförd energi'!$B$1:$AI$700,MATCH(W$1,'Tillförd energi'!$B$1:$AQ$1,0),FALSE)</f>
        <v>35.71</v>
      </c>
      <c r="X347">
        <f>VLOOKUP($B347,'Tillförd energi'!$B$1:$AI$700,MATCH(X$1,'Tillförd energi'!$B$1:$AQ$1,0),FALSE)</f>
        <v>0</v>
      </c>
      <c r="Y347">
        <f>VLOOKUP($B347,'Tillförd energi'!$B$1:$AI$700,MATCH(Y$1,'Tillförd energi'!$B$1:$AQ$1,0),FALSE)</f>
        <v>0</v>
      </c>
      <c r="Z347">
        <f>VLOOKUP($B347,'Tillförd energi'!$B$1:$AI$700,MATCH(Z$1,'Tillförd energi'!$B$1:$AQ$1,0),FALSE)</f>
        <v>0</v>
      </c>
      <c r="AA347">
        <f>VLOOKUP($B347,'Tillförd energi'!$B$1:$AI$700,MATCH(AA$1,'Tillförd energi'!$B$1:$AQ$1,0),FALSE)</f>
        <v>12.35</v>
      </c>
      <c r="AB347">
        <f>VLOOKUP($B347,'Tillförd energi'!$B$1:$AI$700,MATCH(AB$1,'Tillförd energi'!$B$1:$AQ$1,0),FALSE)</f>
        <v>26.8</v>
      </c>
      <c r="AC347">
        <f>VLOOKUP($B347,'Tillförd energi'!$B$1:$AI$700,MATCH(AC$1,'Tillförd energi'!$B$1:$AQ$1,0),FALSE)</f>
        <v>189.06</v>
      </c>
      <c r="AD347">
        <f>VLOOKUP($B347,'Tillförd energi'!$B$1:$AI$700,MATCH(AD$1,'Tillförd energi'!$B$1:$AQ$1,0),FALSE)</f>
        <v>0</v>
      </c>
      <c r="AE347">
        <f>VLOOKUP($B347,'Tillförd energi'!$B$1:$AI$700,MATCH(AE$1,'Tillförd energi'!$B$1:$AQ$1,0),FALSE)</f>
        <v>0</v>
      </c>
      <c r="AF347">
        <f>VLOOKUP($B347,'Tillförd energi'!$B$1:$AI$700,MATCH(AF$1,'Tillförd energi'!$B$1:$AQ$1,0),FALSE)</f>
        <v>31.187000000000001</v>
      </c>
      <c r="AG347">
        <f>IFERROR(VLOOKUP(B347,Miljö!$B$1:$AC$550,MATCH("Köpt mängd produktionsspecifik fjärrvärme:",Miljö!$B$1:$AC$1,0),FALSE)/1,0)</f>
        <v>0</v>
      </c>
      <c r="AI347">
        <f t="shared" si="110"/>
        <v>1044.6869999999997</v>
      </c>
      <c r="AJ347">
        <f t="shared" si="111"/>
        <v>1044.6869999999997</v>
      </c>
      <c r="AK347">
        <f>IF(ISERROR(1/VLOOKUP($B347,Leveranser!$B$1:$S$500,MATCH("såld värme (gwh)",Leveranser!$B$1:$S$1,0),FALSE)),"",VLOOKUP($B347,Leveranser!$B$1:$S$500,MATCH("såld värme (gwh)",Leveranser!$B$1:$S$1,0),FALSE))</f>
        <v>975.86599999999999</v>
      </c>
      <c r="AL347">
        <f>VLOOKUP($B347,Leveranser!$B$1:$Y$500,MATCH("Totalt såld fjärrvärme till andra fjärrvärmeföretag",Leveranser!$B$1:$AA$1,0),FALSE)</f>
        <v>0</v>
      </c>
      <c r="AM347">
        <f>IF(ISERROR(1/VLOOKUP($B347,Miljö!$B$1:$S$500,MATCH("Såld mängd produktionsspecifik fjärrvärme (GWh)",Miljö!$B$1:$R$1,0),FALSE)),0,VLOOKUP($B347,Miljö!$B$1:$S$500,MATCH("Såld mängd produktionsspecifik fjärrvärme (GWh)",Miljö!$B$1:$R$1,0),FALSE))</f>
        <v>0</v>
      </c>
      <c r="AN347" s="239">
        <f t="shared" si="112"/>
        <v>0.93412285210785651</v>
      </c>
      <c r="AP347" t="str">
        <f>IFERROR(VLOOKUP($B347,Miljövärden!$B$2:$H$550,7,FALSE),"Nej, saknas")</f>
        <v>Ja</v>
      </c>
      <c r="AQ347" t="str">
        <f>IFERROR(VLOOKUP($B347,Miljövärden!$B$2:$H$550,6,FALSE),"Nej, saknas")</f>
        <v>Nej</v>
      </c>
      <c r="AU347">
        <f t="shared" si="113"/>
        <v>43.536999999999999</v>
      </c>
      <c r="AV347">
        <f t="shared" si="114"/>
        <v>0</v>
      </c>
      <c r="AW347">
        <f t="shared" si="115"/>
        <v>130.23045999999999</v>
      </c>
      <c r="AX347">
        <f t="shared" si="116"/>
        <v>9.18</v>
      </c>
      <c r="AZ347">
        <f t="shared" si="117"/>
        <v>579.76946000000009</v>
      </c>
      <c r="BC347">
        <f t="shared" si="118"/>
        <v>6.6405399999999997</v>
      </c>
      <c r="BD347">
        <f t="shared" si="119"/>
        <v>0</v>
      </c>
      <c r="BE347">
        <f t="shared" si="120"/>
        <v>241.20045999999999</v>
      </c>
      <c r="BF347">
        <f t="shared" si="121"/>
        <v>753.30899999999997</v>
      </c>
      <c r="BG347">
        <f t="shared" si="122"/>
        <v>43.536999999999999</v>
      </c>
      <c r="BH347">
        <f>VLOOKUP(B347,Miljö!$B$1:$I$482,MATCH("Fossilandel för ursprungspecificerad el ()",Miljö!$B$1:$I$1,0),FALSE)</f>
        <v>0</v>
      </c>
      <c r="BI347">
        <f>VLOOKUP(B347,Miljö!$B$1:$BX$482,MATCH("Kärnkraftsandel för ursprungsspecificerad el ()",Miljö!$B$1:$O$1,0),FALSE)</f>
        <v>0</v>
      </c>
      <c r="BJ347">
        <f t="shared" si="123"/>
        <v>0</v>
      </c>
      <c r="BK347" t="str">
        <f>VLOOKUP(B347,Miljö!$B$1:$O$482,MATCH("Fossil andel i procent (%)",Miljö!$B$1:$O$1,0),FALSE)</f>
        <v>ET</v>
      </c>
      <c r="BL347">
        <f t="shared" si="124"/>
        <v>1044.6869999999999</v>
      </c>
      <c r="BO347" s="289">
        <f t="shared" si="125"/>
        <v>6.3564876369668621E-3</v>
      </c>
      <c r="BP347" s="239">
        <f t="shared" si="126"/>
        <v>0</v>
      </c>
      <c r="BQ347" s="239">
        <f t="shared" si="127"/>
        <v>0.27255767516969198</v>
      </c>
      <c r="BR347" s="239">
        <f t="shared" si="128"/>
        <v>0.72108583719334118</v>
      </c>
      <c r="BS347" s="239"/>
      <c r="BT347" s="351">
        <f t="shared" si="129"/>
        <v>1</v>
      </c>
      <c r="BW347" s="289">
        <f>IF(AP347="ja",VLOOKUP(B347,Miljövärden!$B$2:$H$550,MATCH("Total andel fossilt",Miljövärden!$B$2:$H$2,0),FALSE),"")</f>
        <v>6.3564700000000003E-3</v>
      </c>
      <c r="BZ347" s="351">
        <f t="shared" si="130"/>
        <v>-1.7636966861793446E-8</v>
      </c>
      <c r="CA347" s="353">
        <f t="shared" si="131"/>
        <v>0</v>
      </c>
    </row>
    <row r="348" spans="1:79" x14ac:dyDescent="0.25">
      <c r="A348" s="2" t="s">
        <v>525</v>
      </c>
      <c r="B348" s="2" t="s">
        <v>526</v>
      </c>
      <c r="C348">
        <f>VLOOKUP($B348,'Tillförd energi'!$B$1:$AI$700,MATCH(C$1,'Tillförd energi'!$B$1:$AQ$1,0),FALSE)</f>
        <v>0</v>
      </c>
      <c r="D348">
        <f>VLOOKUP($B348,'Tillförd energi'!$B$1:$AI$700,MATCH(D$1,'Tillförd energi'!$B$1:$AQ$1,0),FALSE)</f>
        <v>0</v>
      </c>
      <c r="E348">
        <f>VLOOKUP($B348,'Tillförd energi'!$B$1:$AI$700,MATCH(E$1,'Tillförd energi'!$B$1:$AQ$1,0),FALSE)</f>
        <v>0</v>
      </c>
      <c r="F348">
        <f>VLOOKUP($B348,'Tillförd energi'!$B$1:$AI$700,MATCH(F$1,'Tillförd energi'!$B$1:$AQ$1,0),FALSE)</f>
        <v>0</v>
      </c>
      <c r="G348">
        <f>VLOOKUP($B348,'Tillförd energi'!$B$1:$AI$700,MATCH(G$1,'Tillförd energi'!$B$1:$AQ$1,0),FALSE)</f>
        <v>0</v>
      </c>
      <c r="H348">
        <f>VLOOKUP($B348,'Tillförd energi'!$B$1:$AI$700,MATCH(H$1,'Tillförd energi'!$B$1:$AQ$1,0),FALSE)</f>
        <v>0</v>
      </c>
      <c r="I348">
        <f>VLOOKUP($B348,'Tillförd energi'!$B$1:$AI$700,MATCH(I$1,'Tillförd energi'!$B$1:$AQ$1,0),FALSE)</f>
        <v>0</v>
      </c>
      <c r="J348">
        <f>VLOOKUP($B348,'Tillförd energi'!$B$1:$AI$700,MATCH(J$1,'Tillförd energi'!$B$1:$AQ$1,0),FALSE)</f>
        <v>0</v>
      </c>
      <c r="K348">
        <f>VLOOKUP($B348,'Tillförd energi'!$B$1:$AI$700,MATCH(K$1,'Tillförd energi'!$B$1:$AQ$1,0),FALSE)</f>
        <v>0</v>
      </c>
      <c r="L348">
        <f>VLOOKUP($B348,'Tillförd energi'!$B$1:$AI$700,MATCH(L$1,'Tillförd energi'!$B$1:$AQ$1,0),FALSE)</f>
        <v>0</v>
      </c>
      <c r="M348">
        <f>VLOOKUP($B348,'Tillförd energi'!$B$1:$AI$700,MATCH(M$1,'Tillförd energi'!$B$1:$AQ$1,0),FALSE)</f>
        <v>0</v>
      </c>
      <c r="N348">
        <f>VLOOKUP($B348,'Tillförd energi'!$B$1:$AI$700,MATCH(N$1,'Tillförd energi'!$B$1:$AQ$1,0),FALSE)</f>
        <v>0</v>
      </c>
      <c r="O348">
        <f>VLOOKUP($B348,'Tillförd energi'!$B$1:$AI$700,MATCH(O$1,'Tillförd energi'!$B$1:$AQ$1,0),FALSE)</f>
        <v>0</v>
      </c>
      <c r="P348">
        <f>VLOOKUP($B348,'Tillförd energi'!$B$1:$AI$700,MATCH(P$1,'Tillförd energi'!$B$1:$AQ$1,0),FALSE)</f>
        <v>0</v>
      </c>
      <c r="Q348">
        <f>VLOOKUP($B348,'Tillförd energi'!$B$1:$AI$700,MATCH(Q$1,'Tillförd energi'!$B$1:$AQ$1,0),FALSE)</f>
        <v>0</v>
      </c>
      <c r="R348">
        <f>VLOOKUP($B348,'Tillförd energi'!$B$1:$AI$700,MATCH(R$1,'Tillförd energi'!$B$1:$AQ$1,0),FALSE)</f>
        <v>0</v>
      </c>
      <c r="S348">
        <f>VLOOKUP($B348,'Tillförd energi'!$B$1:$AI$700,MATCH(S$1,'Tillförd energi'!$B$1:$AQ$1,0),FALSE)</f>
        <v>0</v>
      </c>
      <c r="T348">
        <f>VLOOKUP($B348,'Tillförd energi'!$B$1:$AI$700,MATCH(T$1,'Tillförd energi'!$B$1:$AQ$1,0),FALSE)</f>
        <v>0</v>
      </c>
      <c r="U348">
        <f>VLOOKUP($B348,'Tillförd energi'!$B$1:$AI$700,MATCH(U$1,'Tillförd energi'!$B$1:$AQ$1,0),FALSE)</f>
        <v>0</v>
      </c>
      <c r="V348">
        <f>VLOOKUP($B348,'Tillförd energi'!$B$1:$AI$700,MATCH(V$1,'Tillförd energi'!$B$1:$AQ$1,0),FALSE)</f>
        <v>0</v>
      </c>
      <c r="W348">
        <f>VLOOKUP($B348,'Tillförd energi'!$B$1:$AI$700,MATCH(W$1,'Tillförd energi'!$B$1:$AQ$1,0),FALSE)</f>
        <v>0</v>
      </c>
      <c r="X348">
        <f>VLOOKUP($B348,'Tillförd energi'!$B$1:$AI$700,MATCH(X$1,'Tillförd energi'!$B$1:$AQ$1,0),FALSE)</f>
        <v>0</v>
      </c>
      <c r="Y348">
        <f>VLOOKUP($B348,'Tillförd energi'!$B$1:$AI$700,MATCH(Y$1,'Tillförd energi'!$B$1:$AQ$1,0),FALSE)</f>
        <v>0</v>
      </c>
      <c r="Z348">
        <f>VLOOKUP($B348,'Tillförd energi'!$B$1:$AI$700,MATCH(Z$1,'Tillförd energi'!$B$1:$AQ$1,0),FALSE)</f>
        <v>0</v>
      </c>
      <c r="AA348">
        <f>VLOOKUP($B348,'Tillförd energi'!$B$1:$AI$700,MATCH(AA$1,'Tillförd energi'!$B$1:$AQ$1,0),FALSE)</f>
        <v>0</v>
      </c>
      <c r="AB348">
        <f>VLOOKUP($B348,'Tillförd energi'!$B$1:$AI$700,MATCH(AB$1,'Tillförd energi'!$B$1:$AQ$1,0),FALSE)</f>
        <v>0</v>
      </c>
      <c r="AC348">
        <f>VLOOKUP($B348,'Tillförd energi'!$B$1:$AI$700,MATCH(AC$1,'Tillförd energi'!$B$1:$AQ$1,0),FALSE)</f>
        <v>0</v>
      </c>
      <c r="AD348">
        <f>VLOOKUP($B348,'Tillförd energi'!$B$1:$AI$700,MATCH(AD$1,'Tillförd energi'!$B$1:$AQ$1,0),FALSE)</f>
        <v>0</v>
      </c>
      <c r="AE348">
        <f>VLOOKUP($B348,'Tillförd energi'!$B$1:$AI$700,MATCH(AE$1,'Tillförd energi'!$B$1:$AQ$1,0),FALSE)</f>
        <v>0</v>
      </c>
      <c r="AF348">
        <f>VLOOKUP($B348,'Tillförd energi'!$B$1:$AI$700,MATCH(AF$1,'Tillförd energi'!$B$1:$AQ$1,0),FALSE)</f>
        <v>0</v>
      </c>
      <c r="AG348">
        <f>IFERROR(VLOOKUP(B348,Miljö!$B$1:$AC$550,MATCH("Köpt mängd produktionsspecifik fjärrvärme:",Miljö!$B$1:$AC$1,0),FALSE)/1,0)</f>
        <v>0</v>
      </c>
      <c r="AI348">
        <f t="shared" si="110"/>
        <v>0</v>
      </c>
      <c r="AJ348">
        <f t="shared" si="111"/>
        <v>0</v>
      </c>
      <c r="AK348" t="str">
        <f>IF(ISERROR(1/VLOOKUP($B348,Leveranser!$B$1:$S$500,MATCH("såld värme (gwh)",Leveranser!$B$1:$S$1,0),FALSE)),"",VLOOKUP($B348,Leveranser!$B$1:$S$500,MATCH("såld värme (gwh)",Leveranser!$B$1:$S$1,0),FALSE))</f>
        <v/>
      </c>
      <c r="AL348">
        <f>VLOOKUP($B348,Leveranser!$B$1:$Y$500,MATCH("Totalt såld fjärrvärme till andra fjärrvärmeföretag",Leveranser!$B$1:$AA$1,0),FALSE)</f>
        <v>0</v>
      </c>
      <c r="AM348">
        <f>IF(ISERROR(1/VLOOKUP($B348,Miljö!$B$1:$S$500,MATCH("Såld mängd produktionsspecifik fjärrvärme (GWh)",Miljö!$B$1:$R$1,0),FALSE)),0,VLOOKUP($B348,Miljö!$B$1:$S$500,MATCH("Såld mängd produktionsspecifik fjärrvärme (GWh)",Miljö!$B$1:$R$1,0),FALSE))</f>
        <v>0</v>
      </c>
      <c r="AN348" s="239" t="str">
        <f t="shared" si="112"/>
        <v/>
      </c>
      <c r="AP348" t="str">
        <f>IFERROR(VLOOKUP($B348,Miljövärden!$B$2:$H$550,7,FALSE),"Nej, saknas")</f>
        <v>Nej</v>
      </c>
      <c r="AQ348" t="str">
        <f>IFERROR(VLOOKUP($B348,Miljövärden!$B$2:$H$550,6,FALSE),"Nej, saknas")</f>
        <v>Nej</v>
      </c>
      <c r="AU348">
        <f t="shared" si="113"/>
        <v>0</v>
      </c>
      <c r="AV348">
        <f t="shared" si="114"/>
        <v>0</v>
      </c>
      <c r="AW348">
        <f t="shared" si="115"/>
        <v>0</v>
      </c>
      <c r="AX348">
        <f t="shared" si="116"/>
        <v>0</v>
      </c>
      <c r="AZ348">
        <f t="shared" si="117"/>
        <v>0</v>
      </c>
      <c r="BC348">
        <f t="shared" si="118"/>
        <v>0</v>
      </c>
      <c r="BD348">
        <f t="shared" si="119"/>
        <v>0</v>
      </c>
      <c r="BE348">
        <f t="shared" si="120"/>
        <v>0</v>
      </c>
      <c r="BF348">
        <f t="shared" si="121"/>
        <v>0</v>
      </c>
      <c r="BG348">
        <f t="shared" si="122"/>
        <v>0</v>
      </c>
      <c r="BH348" t="str">
        <f>VLOOKUP(B348,Miljö!$B$1:$I$482,MATCH("Fossilandel för ursprungspecificerad el ()",Miljö!$B$1:$I$1,0),FALSE)</f>
        <v>-</v>
      </c>
      <c r="BI348" t="str">
        <f>VLOOKUP(B348,Miljö!$B$1:$BX$482,MATCH("Kärnkraftsandel för ursprungsspecificerad el ()",Miljö!$B$1:$O$1,0),FALSE)</f>
        <v>-</v>
      </c>
      <c r="BJ348">
        <f t="shared" si="123"/>
        <v>0</v>
      </c>
      <c r="BK348" t="str">
        <f>VLOOKUP(B348,Miljö!$B$1:$O$482,MATCH("Fossil andel i procent (%)",Miljö!$B$1:$O$1,0),FALSE)</f>
        <v>-</v>
      </c>
      <c r="BL348">
        <f t="shared" si="124"/>
        <v>0</v>
      </c>
      <c r="BO348" s="289" t="str">
        <f t="shared" si="125"/>
        <v/>
      </c>
      <c r="BP348" s="239" t="str">
        <f t="shared" si="126"/>
        <v/>
      </c>
      <c r="BQ348" s="239" t="str">
        <f t="shared" si="127"/>
        <v/>
      </c>
      <c r="BR348" s="239" t="str">
        <f t="shared" si="128"/>
        <v/>
      </c>
      <c r="BS348" s="239"/>
      <c r="BT348" s="351">
        <f t="shared" si="129"/>
        <v>0</v>
      </c>
      <c r="BW348" s="289" t="str">
        <f>IF(AP348="ja",VLOOKUP(B348,Miljövärden!$B$2:$H$550,MATCH("Total andel fossilt",Miljövärden!$B$2:$H$2,0),FALSE),"")</f>
        <v/>
      </c>
      <c r="BZ348" s="351" t="str">
        <f t="shared" si="130"/>
        <v/>
      </c>
      <c r="CA348" s="353" t="str">
        <f t="shared" si="131"/>
        <v/>
      </c>
    </row>
    <row r="349" spans="1:79" x14ac:dyDescent="0.25">
      <c r="A349" s="2" t="s">
        <v>529</v>
      </c>
      <c r="B349" s="2" t="s">
        <v>530</v>
      </c>
      <c r="C349">
        <f>VLOOKUP($B349,'Tillförd energi'!$B$1:$AI$700,MATCH(C$1,'Tillförd energi'!$B$1:$AQ$1,0),FALSE)</f>
        <v>0</v>
      </c>
      <c r="D349">
        <f>VLOOKUP($B349,'Tillförd energi'!$B$1:$AI$700,MATCH(D$1,'Tillförd energi'!$B$1:$AQ$1,0),FALSE)</f>
        <v>0</v>
      </c>
      <c r="E349">
        <f>VLOOKUP($B349,'Tillförd energi'!$B$1:$AI$700,MATCH(E$1,'Tillförd energi'!$B$1:$AQ$1,0),FALSE)</f>
        <v>0</v>
      </c>
      <c r="F349">
        <f>VLOOKUP($B349,'Tillförd energi'!$B$1:$AI$700,MATCH(F$1,'Tillförd energi'!$B$1:$AQ$1,0),FALSE)</f>
        <v>0</v>
      </c>
      <c r="G349">
        <f>VLOOKUP($B349,'Tillförd energi'!$B$1:$AI$700,MATCH(G$1,'Tillförd energi'!$B$1:$AQ$1,0),FALSE)</f>
        <v>0</v>
      </c>
      <c r="H349">
        <f>VLOOKUP($B349,'Tillförd energi'!$B$1:$AI$700,MATCH(H$1,'Tillförd energi'!$B$1:$AQ$1,0),FALSE)</f>
        <v>0</v>
      </c>
      <c r="I349">
        <f>VLOOKUP($B349,'Tillförd energi'!$B$1:$AI$700,MATCH(I$1,'Tillförd energi'!$B$1:$AQ$1,0),FALSE)</f>
        <v>0</v>
      </c>
      <c r="J349">
        <f>VLOOKUP($B349,'Tillförd energi'!$B$1:$AI$700,MATCH(J$1,'Tillförd energi'!$B$1:$AQ$1,0),FALSE)</f>
        <v>0</v>
      </c>
      <c r="K349">
        <f>VLOOKUP($B349,'Tillförd energi'!$B$1:$AI$700,MATCH(K$1,'Tillförd energi'!$B$1:$AQ$1,0),FALSE)</f>
        <v>0</v>
      </c>
      <c r="L349">
        <f>VLOOKUP($B349,'Tillförd energi'!$B$1:$AI$700,MATCH(L$1,'Tillförd energi'!$B$1:$AQ$1,0),FALSE)</f>
        <v>0</v>
      </c>
      <c r="M349">
        <f>VLOOKUP($B349,'Tillförd energi'!$B$1:$AI$700,MATCH(M$1,'Tillförd energi'!$B$1:$AQ$1,0),FALSE)</f>
        <v>0</v>
      </c>
      <c r="N349">
        <f>VLOOKUP($B349,'Tillförd energi'!$B$1:$AI$700,MATCH(N$1,'Tillförd energi'!$B$1:$AQ$1,0),FALSE)</f>
        <v>16.2</v>
      </c>
      <c r="O349">
        <f>VLOOKUP($B349,'Tillförd energi'!$B$1:$AI$700,MATCH(O$1,'Tillförd energi'!$B$1:$AQ$1,0),FALSE)</f>
        <v>0</v>
      </c>
      <c r="P349">
        <f>VLOOKUP($B349,'Tillförd energi'!$B$1:$AI$700,MATCH(P$1,'Tillförd energi'!$B$1:$AQ$1,0),FALSE)</f>
        <v>0</v>
      </c>
      <c r="Q349">
        <f>VLOOKUP($B349,'Tillförd energi'!$B$1:$AI$700,MATCH(Q$1,'Tillförd energi'!$B$1:$AQ$1,0),FALSE)</f>
        <v>0</v>
      </c>
      <c r="R349">
        <f>VLOOKUP($B349,'Tillförd energi'!$B$1:$AI$700,MATCH(R$1,'Tillförd energi'!$B$1:$AQ$1,0),FALSE)</f>
        <v>0</v>
      </c>
      <c r="S349">
        <f>VLOOKUP($B349,'Tillförd energi'!$B$1:$AI$700,MATCH(S$1,'Tillförd energi'!$B$1:$AQ$1,0),FALSE)</f>
        <v>0</v>
      </c>
      <c r="T349">
        <f>VLOOKUP($B349,'Tillförd energi'!$B$1:$AI$700,MATCH(T$1,'Tillförd energi'!$B$1:$AQ$1,0),FALSE)</f>
        <v>0</v>
      </c>
      <c r="U349">
        <f>VLOOKUP($B349,'Tillförd energi'!$B$1:$AI$700,MATCH(U$1,'Tillförd energi'!$B$1:$AQ$1,0),FALSE)</f>
        <v>0</v>
      </c>
      <c r="V349">
        <f>VLOOKUP($B349,'Tillförd energi'!$B$1:$AI$700,MATCH(V$1,'Tillförd energi'!$B$1:$AQ$1,0),FALSE)</f>
        <v>0</v>
      </c>
      <c r="W349">
        <f>VLOOKUP($B349,'Tillförd energi'!$B$1:$AI$700,MATCH(W$1,'Tillförd energi'!$B$1:$AQ$1,0),FALSE)</f>
        <v>0.75</v>
      </c>
      <c r="X349">
        <f>VLOOKUP($B349,'Tillförd energi'!$B$1:$AI$700,MATCH(X$1,'Tillförd energi'!$B$1:$AQ$1,0),FALSE)</f>
        <v>0</v>
      </c>
      <c r="Y349">
        <f>VLOOKUP($B349,'Tillförd energi'!$B$1:$AI$700,MATCH(Y$1,'Tillförd energi'!$B$1:$AQ$1,0),FALSE)</f>
        <v>0</v>
      </c>
      <c r="Z349">
        <f>VLOOKUP($B349,'Tillförd energi'!$B$1:$AI$700,MATCH(Z$1,'Tillförd energi'!$B$1:$AQ$1,0),FALSE)</f>
        <v>0</v>
      </c>
      <c r="AA349">
        <f>VLOOKUP($B349,'Tillförd energi'!$B$1:$AI$700,MATCH(AA$1,'Tillförd energi'!$B$1:$AQ$1,0),FALSE)</f>
        <v>0</v>
      </c>
      <c r="AB349">
        <f>VLOOKUP($B349,'Tillförd energi'!$B$1:$AI$700,MATCH(AB$1,'Tillförd energi'!$B$1:$AQ$1,0),FALSE)</f>
        <v>0</v>
      </c>
      <c r="AC349">
        <f>VLOOKUP($B349,'Tillförd energi'!$B$1:$AI$700,MATCH(AC$1,'Tillförd energi'!$B$1:$AQ$1,0),FALSE)</f>
        <v>0</v>
      </c>
      <c r="AD349">
        <f>VLOOKUP($B349,'Tillförd energi'!$B$1:$AI$700,MATCH(AD$1,'Tillförd energi'!$B$1:$AQ$1,0),FALSE)</f>
        <v>0</v>
      </c>
      <c r="AE349">
        <f>VLOOKUP($B349,'Tillförd energi'!$B$1:$AI$700,MATCH(AE$1,'Tillförd energi'!$B$1:$AQ$1,0),FALSE)</f>
        <v>0</v>
      </c>
      <c r="AF349">
        <f>VLOOKUP($B349,'Tillförd energi'!$B$1:$AI$700,MATCH(AF$1,'Tillförd energi'!$B$1:$AQ$1,0),FALSE)</f>
        <v>0.38800000000000001</v>
      </c>
      <c r="AG349">
        <f>IFERROR(VLOOKUP(B349,Miljö!$B$1:$AC$550,MATCH("Köpt mängd produktionsspecifik fjärrvärme:",Miljö!$B$1:$AC$1,0),FALSE)/1,0)</f>
        <v>0</v>
      </c>
      <c r="AI349">
        <f t="shared" si="110"/>
        <v>17.338000000000001</v>
      </c>
      <c r="AJ349">
        <f t="shared" si="111"/>
        <v>17.338000000000001</v>
      </c>
      <c r="AK349">
        <f>IF(ISERROR(1/VLOOKUP($B349,Leveranser!$B$1:$S$500,MATCH("såld värme (gwh)",Leveranser!$B$1:$S$1,0),FALSE)),"",VLOOKUP($B349,Leveranser!$B$1:$S$500,MATCH("såld värme (gwh)",Leveranser!$B$1:$S$1,0),FALSE))</f>
        <v>11.1</v>
      </c>
      <c r="AL349">
        <f>VLOOKUP($B349,Leveranser!$B$1:$Y$500,MATCH("Totalt såld fjärrvärme till andra fjärrvärmeföretag",Leveranser!$B$1:$AA$1,0),FALSE)</f>
        <v>0</v>
      </c>
      <c r="AM349">
        <f>IF(ISERROR(1/VLOOKUP($B349,Miljö!$B$1:$S$500,MATCH("Såld mängd produktionsspecifik fjärrvärme (GWh)",Miljö!$B$1:$R$1,0),FALSE)),0,VLOOKUP($B349,Miljö!$B$1:$S$500,MATCH("Såld mängd produktionsspecifik fjärrvärme (GWh)",Miljö!$B$1:$R$1,0),FALSE))</f>
        <v>0</v>
      </c>
      <c r="AN349" s="239">
        <f t="shared" si="112"/>
        <v>0.6402122505479293</v>
      </c>
      <c r="AP349" t="str">
        <f>IFERROR(VLOOKUP($B349,Miljövärden!$B$2:$H$550,7,FALSE),"Nej, saknas")</f>
        <v>Ja</v>
      </c>
      <c r="AQ349" t="str">
        <f>IFERROR(VLOOKUP($B349,Miljövärden!$B$2:$H$550,6,FALSE),"Nej, saknas")</f>
        <v>Ja</v>
      </c>
      <c r="AU349">
        <f t="shared" si="113"/>
        <v>0.38800000000000001</v>
      </c>
      <c r="AV349">
        <f t="shared" si="114"/>
        <v>0</v>
      </c>
      <c r="AW349">
        <f t="shared" si="115"/>
        <v>16.2</v>
      </c>
      <c r="AX349">
        <f t="shared" si="116"/>
        <v>0</v>
      </c>
      <c r="AZ349">
        <f t="shared" si="117"/>
        <v>16.95</v>
      </c>
      <c r="BC349">
        <f t="shared" si="118"/>
        <v>0</v>
      </c>
      <c r="BD349">
        <f t="shared" si="119"/>
        <v>0</v>
      </c>
      <c r="BE349">
        <f t="shared" si="120"/>
        <v>16.95</v>
      </c>
      <c r="BF349">
        <f t="shared" si="121"/>
        <v>0</v>
      </c>
      <c r="BG349">
        <f t="shared" si="122"/>
        <v>0.38800000000000001</v>
      </c>
      <c r="BH349">
        <f>VLOOKUP(B349,Miljö!$B$1:$I$482,MATCH("Fossilandel för ursprungspecificerad el ()",Miljö!$B$1:$I$1,0),FALSE)</f>
        <v>0</v>
      </c>
      <c r="BI349">
        <f>VLOOKUP(B349,Miljö!$B$1:$BX$482,MATCH("Kärnkraftsandel för ursprungsspecificerad el ()",Miljö!$B$1:$O$1,0),FALSE)</f>
        <v>0</v>
      </c>
      <c r="BJ349">
        <f t="shared" si="123"/>
        <v>0</v>
      </c>
      <c r="BK349" t="str">
        <f>VLOOKUP(B349,Miljö!$B$1:$O$482,MATCH("Fossil andel i procent (%)",Miljö!$B$1:$O$1,0),FALSE)</f>
        <v>ET</v>
      </c>
      <c r="BL349">
        <f t="shared" si="124"/>
        <v>17.338000000000001</v>
      </c>
      <c r="BO349" s="289">
        <f t="shared" si="125"/>
        <v>0</v>
      </c>
      <c r="BP349" s="239">
        <f t="shared" si="126"/>
        <v>0</v>
      </c>
      <c r="BQ349" s="239">
        <f t="shared" si="127"/>
        <v>1</v>
      </c>
      <c r="BR349" s="239">
        <f t="shared" si="128"/>
        <v>0</v>
      </c>
      <c r="BS349" s="239"/>
      <c r="BT349" s="351">
        <f t="shared" si="129"/>
        <v>1</v>
      </c>
      <c r="BW349" s="289">
        <f>IF(AP349="ja",VLOOKUP(B349,Miljövärden!$B$2:$H$550,MATCH("Total andel fossilt",Miljövärden!$B$2:$H$2,0),FALSE),"")</f>
        <v>0</v>
      </c>
      <c r="BZ349" s="351">
        <f t="shared" si="130"/>
        <v>0</v>
      </c>
      <c r="CA349" s="353">
        <f t="shared" si="131"/>
        <v>0</v>
      </c>
    </row>
    <row r="350" spans="1:79" x14ac:dyDescent="0.25">
      <c r="A350" s="2" t="s">
        <v>529</v>
      </c>
      <c r="B350" s="2" t="s">
        <v>531</v>
      </c>
      <c r="C350">
        <f>VLOOKUP($B350,'Tillförd energi'!$B$1:$AI$700,MATCH(C$1,'Tillförd energi'!$B$1:$AQ$1,0),FALSE)</f>
        <v>0</v>
      </c>
      <c r="D350">
        <f>VLOOKUP($B350,'Tillförd energi'!$B$1:$AI$700,MATCH(D$1,'Tillförd energi'!$B$1:$AQ$1,0),FALSE)</f>
        <v>0</v>
      </c>
      <c r="E350">
        <f>VLOOKUP($B350,'Tillförd energi'!$B$1:$AI$700,MATCH(E$1,'Tillförd energi'!$B$1:$AQ$1,0),FALSE)</f>
        <v>0</v>
      </c>
      <c r="F350">
        <f>VLOOKUP($B350,'Tillförd energi'!$B$1:$AI$700,MATCH(F$1,'Tillförd energi'!$B$1:$AQ$1,0),FALSE)</f>
        <v>0.7</v>
      </c>
      <c r="G350">
        <f>VLOOKUP($B350,'Tillförd energi'!$B$1:$AI$700,MATCH(G$1,'Tillförd energi'!$B$1:$AQ$1,0),FALSE)</f>
        <v>0</v>
      </c>
      <c r="H350">
        <f>VLOOKUP($B350,'Tillförd energi'!$B$1:$AI$700,MATCH(H$1,'Tillförd energi'!$B$1:$AQ$1,0),FALSE)</f>
        <v>0</v>
      </c>
      <c r="I350">
        <f>VLOOKUP($B350,'Tillförd energi'!$B$1:$AI$700,MATCH(I$1,'Tillförd energi'!$B$1:$AQ$1,0),FALSE)</f>
        <v>0</v>
      </c>
      <c r="J350">
        <f>VLOOKUP($B350,'Tillförd energi'!$B$1:$AI$700,MATCH(J$1,'Tillförd energi'!$B$1:$AQ$1,0),FALSE)</f>
        <v>0</v>
      </c>
      <c r="K350">
        <f>VLOOKUP($B350,'Tillförd energi'!$B$1:$AI$700,MATCH(K$1,'Tillförd energi'!$B$1:$AQ$1,0),FALSE)</f>
        <v>0</v>
      </c>
      <c r="L350">
        <f>VLOOKUP($B350,'Tillförd energi'!$B$1:$AI$700,MATCH(L$1,'Tillförd energi'!$B$1:$AQ$1,0),FALSE)</f>
        <v>129.30600000000001</v>
      </c>
      <c r="M350">
        <f>VLOOKUP($B350,'Tillförd energi'!$B$1:$AI$700,MATCH(M$1,'Tillförd energi'!$B$1:$AQ$1,0),FALSE)</f>
        <v>0</v>
      </c>
      <c r="N350">
        <f>VLOOKUP($B350,'Tillförd energi'!$B$1:$AI$700,MATCH(N$1,'Tillförd energi'!$B$1:$AQ$1,0),FALSE)</f>
        <v>32.461599999999997</v>
      </c>
      <c r="O350">
        <f>VLOOKUP($B350,'Tillförd energi'!$B$1:$AI$700,MATCH(O$1,'Tillförd energi'!$B$1:$AQ$1,0),FALSE)</f>
        <v>0</v>
      </c>
      <c r="P350">
        <f>VLOOKUP($B350,'Tillförd energi'!$B$1:$AI$700,MATCH(P$1,'Tillförd energi'!$B$1:$AQ$1,0),FALSE)</f>
        <v>0</v>
      </c>
      <c r="Q350">
        <f>VLOOKUP($B350,'Tillförd energi'!$B$1:$AI$700,MATCH(Q$1,'Tillförd energi'!$B$1:$AQ$1,0),FALSE)</f>
        <v>0</v>
      </c>
      <c r="R350">
        <f>VLOOKUP($B350,'Tillförd energi'!$B$1:$AI$700,MATCH(R$1,'Tillförd energi'!$B$1:$AQ$1,0),FALSE)</f>
        <v>9.1</v>
      </c>
      <c r="S350">
        <f>VLOOKUP($B350,'Tillförd energi'!$B$1:$AI$700,MATCH(S$1,'Tillförd energi'!$B$1:$AQ$1,0),FALSE)</f>
        <v>0</v>
      </c>
      <c r="T350">
        <f>VLOOKUP($B350,'Tillförd energi'!$B$1:$AI$700,MATCH(T$1,'Tillförd energi'!$B$1:$AQ$1,0),FALSE)</f>
        <v>0</v>
      </c>
      <c r="U350">
        <f>VLOOKUP($B350,'Tillförd energi'!$B$1:$AI$700,MATCH(U$1,'Tillförd energi'!$B$1:$AQ$1,0),FALSE)</f>
        <v>0</v>
      </c>
      <c r="V350">
        <f>VLOOKUP($B350,'Tillförd energi'!$B$1:$AI$700,MATCH(V$1,'Tillförd energi'!$B$1:$AQ$1,0),FALSE)</f>
        <v>0</v>
      </c>
      <c r="W350">
        <f>VLOOKUP($B350,'Tillförd energi'!$B$1:$AI$700,MATCH(W$1,'Tillförd energi'!$B$1:$AQ$1,0),FALSE)</f>
        <v>1</v>
      </c>
      <c r="X350">
        <f>VLOOKUP($B350,'Tillförd energi'!$B$1:$AI$700,MATCH(X$1,'Tillförd energi'!$B$1:$AQ$1,0),FALSE)</f>
        <v>0</v>
      </c>
      <c r="Y350">
        <f>VLOOKUP($B350,'Tillförd energi'!$B$1:$AI$700,MATCH(Y$1,'Tillförd energi'!$B$1:$AQ$1,0),FALSE)</f>
        <v>0</v>
      </c>
      <c r="Z350">
        <f>VLOOKUP($B350,'Tillförd energi'!$B$1:$AI$700,MATCH(Z$1,'Tillförd energi'!$B$1:$AQ$1,0),FALSE)</f>
        <v>0</v>
      </c>
      <c r="AA350">
        <f>VLOOKUP($B350,'Tillförd energi'!$B$1:$AI$700,MATCH(AA$1,'Tillförd energi'!$B$1:$AQ$1,0),FALSE)</f>
        <v>0</v>
      </c>
      <c r="AB350">
        <f>VLOOKUP($B350,'Tillförd energi'!$B$1:$AI$700,MATCH(AB$1,'Tillförd energi'!$B$1:$AQ$1,0),FALSE)</f>
        <v>0</v>
      </c>
      <c r="AC350">
        <f>VLOOKUP($B350,'Tillförd energi'!$B$1:$AI$700,MATCH(AC$1,'Tillförd energi'!$B$1:$AQ$1,0),FALSE)</f>
        <v>9.5</v>
      </c>
      <c r="AD350">
        <f>VLOOKUP($B350,'Tillförd energi'!$B$1:$AI$700,MATCH(AD$1,'Tillförd energi'!$B$1:$AQ$1,0),FALSE)</f>
        <v>0</v>
      </c>
      <c r="AE350">
        <f>VLOOKUP($B350,'Tillförd energi'!$B$1:$AI$700,MATCH(AE$1,'Tillförd energi'!$B$1:$AQ$1,0),FALSE)</f>
        <v>0</v>
      </c>
      <c r="AF350">
        <f>VLOOKUP($B350,'Tillförd energi'!$B$1:$AI$700,MATCH(AF$1,'Tillförd energi'!$B$1:$AQ$1,0),FALSE)</f>
        <v>5.1949899999999998</v>
      </c>
      <c r="AG350">
        <f>IFERROR(VLOOKUP(B350,Miljö!$B$1:$AC$550,MATCH("Köpt mängd produktionsspecifik fjärrvärme:",Miljö!$B$1:$AC$1,0),FALSE)/1,0)</f>
        <v>0</v>
      </c>
      <c r="AI350">
        <f t="shared" si="110"/>
        <v>187.26258999999999</v>
      </c>
      <c r="AJ350">
        <f t="shared" si="111"/>
        <v>187.26258999999999</v>
      </c>
      <c r="AK350">
        <f>IF(ISERROR(1/VLOOKUP($B350,Leveranser!$B$1:$S$500,MATCH("såld värme (gwh)",Leveranser!$B$1:$S$1,0),FALSE)),"",VLOOKUP($B350,Leveranser!$B$1:$S$500,MATCH("såld värme (gwh)",Leveranser!$B$1:$S$1,0),FALSE))</f>
        <v>169.2</v>
      </c>
      <c r="AL350">
        <f>VLOOKUP($B350,Leveranser!$B$1:$Y$500,MATCH("Totalt såld fjärrvärme till andra fjärrvärmeföretag",Leveranser!$B$1:$AA$1,0),FALSE)</f>
        <v>0</v>
      </c>
      <c r="AM350">
        <f>IF(ISERROR(1/VLOOKUP($B350,Miljö!$B$1:$S$500,MATCH("Såld mängd produktionsspecifik fjärrvärme (GWh)",Miljö!$B$1:$R$1,0),FALSE)),0,VLOOKUP($B350,Miljö!$B$1:$S$500,MATCH("Såld mängd produktionsspecifik fjärrvärme (GWh)",Miljö!$B$1:$R$1,0),FALSE))</f>
        <v>0</v>
      </c>
      <c r="AN350" s="239">
        <f t="shared" si="112"/>
        <v>0.90354405543573868</v>
      </c>
      <c r="AP350" t="str">
        <f>IFERROR(VLOOKUP($B350,Miljövärden!$B$2:$H$550,7,FALSE),"Nej, saknas")</f>
        <v>Ja</v>
      </c>
      <c r="AQ350" t="str">
        <f>IFERROR(VLOOKUP($B350,Miljövärden!$B$2:$H$550,6,FALSE),"Nej, saknas")</f>
        <v>Ja</v>
      </c>
      <c r="AU350">
        <f t="shared" si="113"/>
        <v>5.1949899999999998</v>
      </c>
      <c r="AV350">
        <f t="shared" si="114"/>
        <v>0</v>
      </c>
      <c r="AW350">
        <f t="shared" si="115"/>
        <v>32.461599999999997</v>
      </c>
      <c r="AX350">
        <f t="shared" si="116"/>
        <v>9.1</v>
      </c>
      <c r="AZ350">
        <f t="shared" si="117"/>
        <v>171.86760000000001</v>
      </c>
      <c r="BC350">
        <f t="shared" si="118"/>
        <v>0.7</v>
      </c>
      <c r="BD350">
        <f t="shared" si="119"/>
        <v>0</v>
      </c>
      <c r="BE350">
        <f t="shared" si="120"/>
        <v>42.561599999999999</v>
      </c>
      <c r="BF350">
        <f t="shared" si="121"/>
        <v>138.80600000000001</v>
      </c>
      <c r="BG350">
        <f t="shared" si="122"/>
        <v>5.1949899999999998</v>
      </c>
      <c r="BH350">
        <f>VLOOKUP(B350,Miljö!$B$1:$I$482,MATCH("Fossilandel för ursprungspecificerad el ()",Miljö!$B$1:$I$1,0),FALSE)</f>
        <v>0</v>
      </c>
      <c r="BI350">
        <f>VLOOKUP(B350,Miljö!$B$1:$BX$482,MATCH("Kärnkraftsandel för ursprungsspecificerad el ()",Miljö!$B$1:$O$1,0),FALSE)</f>
        <v>0</v>
      </c>
      <c r="BJ350">
        <f t="shared" si="123"/>
        <v>0</v>
      </c>
      <c r="BK350" t="str">
        <f>VLOOKUP(B350,Miljö!$B$1:$O$482,MATCH("Fossil andel i procent (%)",Miljö!$B$1:$O$1,0),FALSE)</f>
        <v>ET</v>
      </c>
      <c r="BL350">
        <f t="shared" si="124"/>
        <v>187.26259000000002</v>
      </c>
      <c r="BO350" s="289">
        <f t="shared" si="125"/>
        <v>3.7380664231974996E-3</v>
      </c>
      <c r="BP350" s="239">
        <f t="shared" si="126"/>
        <v>0</v>
      </c>
      <c r="BQ350" s="239">
        <f t="shared" si="127"/>
        <v>0.25502472223629924</v>
      </c>
      <c r="BR350" s="239">
        <f t="shared" si="128"/>
        <v>0.74123721134050313</v>
      </c>
      <c r="BS350" s="239"/>
      <c r="BT350" s="351">
        <f t="shared" si="129"/>
        <v>0.99999999999999989</v>
      </c>
      <c r="BW350" s="289">
        <f>IF(AP350="ja",VLOOKUP(B350,Miljövärden!$B$2:$H$550,MATCH("Total andel fossilt",Miljövärden!$B$2:$H$2,0),FALSE),"")</f>
        <v>3.7380600000000001E-3</v>
      </c>
      <c r="BZ350" s="351">
        <f t="shared" si="130"/>
        <v>-6.4231974994909125E-9</v>
      </c>
      <c r="CA350" s="353">
        <f t="shared" si="131"/>
        <v>0</v>
      </c>
    </row>
    <row r="351" spans="1:79" x14ac:dyDescent="0.25">
      <c r="A351" s="2" t="s">
        <v>529</v>
      </c>
      <c r="B351" s="2" t="s">
        <v>532</v>
      </c>
      <c r="C351">
        <f>VLOOKUP($B351,'Tillförd energi'!$B$1:$AI$700,MATCH(C$1,'Tillförd energi'!$B$1:$AQ$1,0),FALSE)</f>
        <v>0</v>
      </c>
      <c r="D351">
        <f>VLOOKUP($B351,'Tillförd energi'!$B$1:$AI$700,MATCH(D$1,'Tillförd energi'!$B$1:$AQ$1,0),FALSE)</f>
        <v>1.27</v>
      </c>
      <c r="E351">
        <f>VLOOKUP($B351,'Tillförd energi'!$B$1:$AI$700,MATCH(E$1,'Tillförd energi'!$B$1:$AQ$1,0),FALSE)</f>
        <v>0</v>
      </c>
      <c r="F351">
        <f>VLOOKUP($B351,'Tillförd energi'!$B$1:$AI$700,MATCH(F$1,'Tillförd energi'!$B$1:$AQ$1,0),FALSE)</f>
        <v>0</v>
      </c>
      <c r="G351">
        <f>VLOOKUP($B351,'Tillförd energi'!$B$1:$AI$700,MATCH(G$1,'Tillförd energi'!$B$1:$AQ$1,0),FALSE)</f>
        <v>0</v>
      </c>
      <c r="H351">
        <f>VLOOKUP($B351,'Tillförd energi'!$B$1:$AI$700,MATCH(H$1,'Tillförd energi'!$B$1:$AQ$1,0),FALSE)</f>
        <v>0</v>
      </c>
      <c r="I351">
        <f>VLOOKUP($B351,'Tillförd energi'!$B$1:$AI$700,MATCH(I$1,'Tillförd energi'!$B$1:$AQ$1,0),FALSE)</f>
        <v>0</v>
      </c>
      <c r="J351">
        <f>VLOOKUP($B351,'Tillförd energi'!$B$1:$AI$700,MATCH(J$1,'Tillförd energi'!$B$1:$AQ$1,0),FALSE)</f>
        <v>0</v>
      </c>
      <c r="K351">
        <f>VLOOKUP($B351,'Tillförd energi'!$B$1:$AI$700,MATCH(K$1,'Tillförd energi'!$B$1:$AQ$1,0),FALSE)</f>
        <v>0</v>
      </c>
      <c r="L351">
        <f>VLOOKUP($B351,'Tillförd energi'!$B$1:$AI$700,MATCH(L$1,'Tillförd energi'!$B$1:$AQ$1,0),FALSE)</f>
        <v>0</v>
      </c>
      <c r="M351">
        <f>VLOOKUP($B351,'Tillförd energi'!$B$1:$AI$700,MATCH(M$1,'Tillförd energi'!$B$1:$AQ$1,0),FALSE)</f>
        <v>0</v>
      </c>
      <c r="N351">
        <f>VLOOKUP($B351,'Tillförd energi'!$B$1:$AI$700,MATCH(N$1,'Tillförd energi'!$B$1:$AQ$1,0),FALSE)</f>
        <v>0.48</v>
      </c>
      <c r="O351">
        <f>VLOOKUP($B351,'Tillförd energi'!$B$1:$AI$700,MATCH(O$1,'Tillförd energi'!$B$1:$AQ$1,0),FALSE)</f>
        <v>0</v>
      </c>
      <c r="P351">
        <f>VLOOKUP($B351,'Tillförd energi'!$B$1:$AI$700,MATCH(P$1,'Tillförd energi'!$B$1:$AQ$1,0),FALSE)</f>
        <v>0</v>
      </c>
      <c r="Q351">
        <f>VLOOKUP($B351,'Tillförd energi'!$B$1:$AI$700,MATCH(Q$1,'Tillförd energi'!$B$1:$AQ$1,0),FALSE)</f>
        <v>24.352900000000002</v>
      </c>
      <c r="R351">
        <f>VLOOKUP($B351,'Tillförd energi'!$B$1:$AI$700,MATCH(R$1,'Tillförd energi'!$B$1:$AQ$1,0),FALSE)</f>
        <v>0</v>
      </c>
      <c r="S351">
        <f>VLOOKUP($B351,'Tillförd energi'!$B$1:$AI$700,MATCH(S$1,'Tillförd energi'!$B$1:$AQ$1,0),FALSE)</f>
        <v>0</v>
      </c>
      <c r="T351">
        <f>VLOOKUP($B351,'Tillförd energi'!$B$1:$AI$700,MATCH(T$1,'Tillförd energi'!$B$1:$AQ$1,0),FALSE)</f>
        <v>0</v>
      </c>
      <c r="U351">
        <f>VLOOKUP($B351,'Tillförd energi'!$B$1:$AI$700,MATCH(U$1,'Tillförd energi'!$B$1:$AQ$1,0),FALSE)</f>
        <v>0</v>
      </c>
      <c r="V351">
        <f>VLOOKUP($B351,'Tillförd energi'!$B$1:$AI$700,MATCH(V$1,'Tillförd energi'!$B$1:$AQ$1,0),FALSE)</f>
        <v>0</v>
      </c>
      <c r="W351">
        <f>VLOOKUP($B351,'Tillförd energi'!$B$1:$AI$700,MATCH(W$1,'Tillförd energi'!$B$1:$AQ$1,0),FALSE)</f>
        <v>0</v>
      </c>
      <c r="X351">
        <f>VLOOKUP($B351,'Tillförd energi'!$B$1:$AI$700,MATCH(X$1,'Tillförd energi'!$B$1:$AQ$1,0),FALSE)</f>
        <v>0</v>
      </c>
      <c r="Y351">
        <f>VLOOKUP($B351,'Tillförd energi'!$B$1:$AI$700,MATCH(Y$1,'Tillförd energi'!$B$1:$AQ$1,0),FALSE)</f>
        <v>0</v>
      </c>
      <c r="Z351">
        <f>VLOOKUP($B351,'Tillförd energi'!$B$1:$AI$700,MATCH(Z$1,'Tillförd energi'!$B$1:$AQ$1,0),FALSE)</f>
        <v>0</v>
      </c>
      <c r="AA351">
        <f>VLOOKUP($B351,'Tillförd energi'!$B$1:$AI$700,MATCH(AA$1,'Tillförd energi'!$B$1:$AQ$1,0),FALSE)</f>
        <v>0</v>
      </c>
      <c r="AB351">
        <f>VLOOKUP($B351,'Tillförd energi'!$B$1:$AI$700,MATCH(AB$1,'Tillförd energi'!$B$1:$AQ$1,0),FALSE)</f>
        <v>0</v>
      </c>
      <c r="AC351">
        <f>VLOOKUP($B351,'Tillförd energi'!$B$1:$AI$700,MATCH(AC$1,'Tillförd energi'!$B$1:$AQ$1,0),FALSE)</f>
        <v>0</v>
      </c>
      <c r="AD351">
        <f>VLOOKUP($B351,'Tillförd energi'!$B$1:$AI$700,MATCH(AD$1,'Tillförd energi'!$B$1:$AQ$1,0),FALSE)</f>
        <v>0</v>
      </c>
      <c r="AE351">
        <f>VLOOKUP($B351,'Tillförd energi'!$B$1:$AI$700,MATCH(AE$1,'Tillförd energi'!$B$1:$AQ$1,0),FALSE)</f>
        <v>0</v>
      </c>
      <c r="AF351">
        <f>VLOOKUP($B351,'Tillförd energi'!$B$1:$AI$700,MATCH(AF$1,'Tillförd energi'!$B$1:$AQ$1,0),FALSE)</f>
        <v>0.02</v>
      </c>
      <c r="AG351">
        <f>IFERROR(VLOOKUP(B351,Miljö!$B$1:$AC$550,MATCH("Köpt mängd produktionsspecifik fjärrvärme:",Miljö!$B$1:$AC$1,0),FALSE)/1,0)</f>
        <v>0</v>
      </c>
      <c r="AI351">
        <f t="shared" si="110"/>
        <v>26.122900000000001</v>
      </c>
      <c r="AJ351">
        <f t="shared" si="111"/>
        <v>26.122900000000001</v>
      </c>
      <c r="AK351">
        <f>IF(ISERROR(1/VLOOKUP($B351,Leveranser!$B$1:$S$500,MATCH("såld värme (gwh)",Leveranser!$B$1:$S$1,0),FALSE)),"",VLOOKUP($B351,Leveranser!$B$1:$S$500,MATCH("såld värme (gwh)",Leveranser!$B$1:$S$1,0),FALSE))</f>
        <v>18.5</v>
      </c>
      <c r="AL351">
        <f>VLOOKUP($B351,Leveranser!$B$1:$Y$500,MATCH("Totalt såld fjärrvärme till andra fjärrvärmeföretag",Leveranser!$B$1:$AA$1,0),FALSE)</f>
        <v>0</v>
      </c>
      <c r="AM351">
        <f>IF(ISERROR(1/VLOOKUP($B351,Miljö!$B$1:$S$500,MATCH("Såld mängd produktionsspecifik fjärrvärme (GWh)",Miljö!$B$1:$R$1,0),FALSE)),0,VLOOKUP($B351,Miljö!$B$1:$S$500,MATCH("Såld mängd produktionsspecifik fjärrvärme (GWh)",Miljö!$B$1:$R$1,0),FALSE))</f>
        <v>0</v>
      </c>
      <c r="AN351" s="239">
        <f t="shared" si="112"/>
        <v>0.70819089764153287</v>
      </c>
      <c r="AP351" t="str">
        <f>IFERROR(VLOOKUP($B351,Miljövärden!$B$2:$H$550,7,FALSE),"Nej, saknas")</f>
        <v>Ja</v>
      </c>
      <c r="AQ351" t="str">
        <f>IFERROR(VLOOKUP($B351,Miljövärden!$B$2:$H$550,6,FALSE),"Nej, saknas")</f>
        <v>Ja</v>
      </c>
      <c r="AU351">
        <f t="shared" si="113"/>
        <v>0.02</v>
      </c>
      <c r="AV351">
        <f t="shared" si="114"/>
        <v>0</v>
      </c>
      <c r="AW351">
        <f t="shared" si="115"/>
        <v>24.832900000000002</v>
      </c>
      <c r="AX351">
        <f t="shared" si="116"/>
        <v>0</v>
      </c>
      <c r="AZ351">
        <f t="shared" si="117"/>
        <v>24.832900000000002</v>
      </c>
      <c r="BC351">
        <f t="shared" si="118"/>
        <v>1.27</v>
      </c>
      <c r="BD351">
        <f t="shared" si="119"/>
        <v>0</v>
      </c>
      <c r="BE351">
        <f t="shared" si="120"/>
        <v>24.832900000000002</v>
      </c>
      <c r="BF351">
        <f t="shared" si="121"/>
        <v>0</v>
      </c>
      <c r="BG351">
        <f t="shared" si="122"/>
        <v>0.02</v>
      </c>
      <c r="BH351">
        <f>VLOOKUP(B351,Miljö!$B$1:$I$482,MATCH("Fossilandel för ursprungspecificerad el ()",Miljö!$B$1:$I$1,0),FALSE)</f>
        <v>0</v>
      </c>
      <c r="BI351">
        <f>VLOOKUP(B351,Miljö!$B$1:$BX$482,MATCH("Kärnkraftsandel för ursprungsspecificerad el ()",Miljö!$B$1:$O$1,0),FALSE)</f>
        <v>0</v>
      </c>
      <c r="BJ351">
        <f t="shared" si="123"/>
        <v>0</v>
      </c>
      <c r="BK351" t="str">
        <f>VLOOKUP(B351,Miljö!$B$1:$O$482,MATCH("Fossil andel i procent (%)",Miljö!$B$1:$O$1,0),FALSE)</f>
        <v>ET</v>
      </c>
      <c r="BL351">
        <f t="shared" si="124"/>
        <v>26.122900000000001</v>
      </c>
      <c r="BO351" s="289">
        <f t="shared" si="125"/>
        <v>4.8616348108364689E-2</v>
      </c>
      <c r="BP351" s="239">
        <f t="shared" si="126"/>
        <v>0</v>
      </c>
      <c r="BQ351" s="239">
        <f t="shared" si="127"/>
        <v>0.95138365189163532</v>
      </c>
      <c r="BR351" s="239">
        <f t="shared" si="128"/>
        <v>0</v>
      </c>
      <c r="BS351" s="239"/>
      <c r="BT351" s="351">
        <f t="shared" si="129"/>
        <v>1</v>
      </c>
      <c r="BW351" s="289">
        <f>IF(AP351="ja",VLOOKUP(B351,Miljövärden!$B$2:$H$550,MATCH("Total andel fossilt",Miljövärden!$B$2:$H$2,0),FALSE),"")</f>
        <v>4.8616300000000001E-2</v>
      </c>
      <c r="BZ351" s="351">
        <f t="shared" si="130"/>
        <v>-4.8108364687771132E-8</v>
      </c>
      <c r="CA351" s="353">
        <f t="shared" si="131"/>
        <v>0</v>
      </c>
    </row>
    <row r="352" spans="1:79" x14ac:dyDescent="0.25">
      <c r="A352" s="2" t="s">
        <v>529</v>
      </c>
      <c r="B352" s="2" t="s">
        <v>533</v>
      </c>
      <c r="C352">
        <f>VLOOKUP($B352,'Tillförd energi'!$B$1:$AI$700,MATCH(C$1,'Tillförd energi'!$B$1:$AQ$1,0),FALSE)</f>
        <v>10</v>
      </c>
      <c r="D352">
        <f>VLOOKUP($B352,'Tillförd energi'!$B$1:$AI$700,MATCH(D$1,'Tillförd energi'!$B$1:$AQ$1,0),FALSE)</f>
        <v>10.199999999999999</v>
      </c>
      <c r="E352">
        <f>VLOOKUP($B352,'Tillförd energi'!$B$1:$AI$700,MATCH(E$1,'Tillförd energi'!$B$1:$AQ$1,0),FALSE)</f>
        <v>0</v>
      </c>
      <c r="F352">
        <f>VLOOKUP($B352,'Tillförd energi'!$B$1:$AI$700,MATCH(F$1,'Tillförd energi'!$B$1:$AQ$1,0),FALSE)</f>
        <v>10.8704</v>
      </c>
      <c r="G352">
        <f>VLOOKUP($B352,'Tillförd energi'!$B$1:$AI$700,MATCH(G$1,'Tillförd energi'!$B$1:$AQ$1,0),FALSE)</f>
        <v>0</v>
      </c>
      <c r="H352">
        <f>VLOOKUP($B352,'Tillförd energi'!$B$1:$AI$700,MATCH(H$1,'Tillförd energi'!$B$1:$AQ$1,0),FALSE)</f>
        <v>9</v>
      </c>
      <c r="I352">
        <f>VLOOKUP($B352,'Tillförd energi'!$B$1:$AI$700,MATCH(I$1,'Tillförd energi'!$B$1:$AQ$1,0),FALSE)</f>
        <v>926.7</v>
      </c>
      <c r="J352">
        <f>VLOOKUP($B352,'Tillförd energi'!$B$1:$AI$700,MATCH(J$1,'Tillförd energi'!$B$1:$AQ$1,0),FALSE)</f>
        <v>0</v>
      </c>
      <c r="K352">
        <f>VLOOKUP($B352,'Tillförd energi'!$B$1:$AI$700,MATCH(K$1,'Tillförd energi'!$B$1:$AQ$1,0),FALSE)</f>
        <v>0</v>
      </c>
      <c r="L352">
        <f>VLOOKUP($B352,'Tillförd energi'!$B$1:$AI$700,MATCH(L$1,'Tillförd energi'!$B$1:$AQ$1,0),FALSE)</f>
        <v>352.1</v>
      </c>
      <c r="M352">
        <f>VLOOKUP($B352,'Tillförd energi'!$B$1:$AI$700,MATCH(M$1,'Tillförd energi'!$B$1:$AQ$1,0),FALSE)</f>
        <v>4.2821699999999998</v>
      </c>
      <c r="N352">
        <f>VLOOKUP($B352,'Tillförd energi'!$B$1:$AI$700,MATCH(N$1,'Tillförd energi'!$B$1:$AQ$1,0),FALSE)</f>
        <v>22.072800000000001</v>
      </c>
      <c r="O352">
        <f>VLOOKUP($B352,'Tillförd energi'!$B$1:$AI$700,MATCH(O$1,'Tillförd energi'!$B$1:$AQ$1,0),FALSE)</f>
        <v>0</v>
      </c>
      <c r="P352">
        <f>VLOOKUP($B352,'Tillförd energi'!$B$1:$AI$700,MATCH(P$1,'Tillförd energi'!$B$1:$AQ$1,0),FALSE)</f>
        <v>0.85075500000000004</v>
      </c>
      <c r="Q352">
        <f>VLOOKUP($B352,'Tillförd energi'!$B$1:$AI$700,MATCH(Q$1,'Tillförd energi'!$B$1:$AQ$1,0),FALSE)</f>
        <v>16.3399</v>
      </c>
      <c r="R352">
        <f>VLOOKUP($B352,'Tillförd energi'!$B$1:$AI$700,MATCH(R$1,'Tillförd energi'!$B$1:$AQ$1,0),FALSE)</f>
        <v>0</v>
      </c>
      <c r="S352">
        <f>VLOOKUP($B352,'Tillförd energi'!$B$1:$AI$700,MATCH(S$1,'Tillförd energi'!$B$1:$AQ$1,0),FALSE)</f>
        <v>0</v>
      </c>
      <c r="T352">
        <f>VLOOKUP($B352,'Tillförd energi'!$B$1:$AI$700,MATCH(T$1,'Tillförd energi'!$B$1:$AQ$1,0),FALSE)</f>
        <v>0</v>
      </c>
      <c r="U352">
        <f>VLOOKUP($B352,'Tillförd energi'!$B$1:$AI$700,MATCH(U$1,'Tillförd energi'!$B$1:$AQ$1,0),FALSE)</f>
        <v>0</v>
      </c>
      <c r="V352">
        <f>VLOOKUP($B352,'Tillförd energi'!$B$1:$AI$700,MATCH(V$1,'Tillförd energi'!$B$1:$AQ$1,0),FALSE)</f>
        <v>0</v>
      </c>
      <c r="W352">
        <f>VLOOKUP($B352,'Tillförd energi'!$B$1:$AI$700,MATCH(W$1,'Tillförd energi'!$B$1:$AQ$1,0),FALSE)</f>
        <v>0</v>
      </c>
      <c r="X352">
        <f>VLOOKUP($B352,'Tillförd energi'!$B$1:$AI$700,MATCH(X$1,'Tillförd energi'!$B$1:$AQ$1,0),FALSE)</f>
        <v>0</v>
      </c>
      <c r="Y352">
        <f>VLOOKUP($B352,'Tillförd energi'!$B$1:$AI$700,MATCH(Y$1,'Tillförd energi'!$B$1:$AQ$1,0),FALSE)</f>
        <v>0</v>
      </c>
      <c r="Z352">
        <f>VLOOKUP($B352,'Tillförd energi'!$B$1:$AI$700,MATCH(Z$1,'Tillförd energi'!$B$1:$AQ$1,0),FALSE)</f>
        <v>0</v>
      </c>
      <c r="AA352">
        <f>VLOOKUP($B352,'Tillförd energi'!$B$1:$AI$700,MATCH(AA$1,'Tillförd energi'!$B$1:$AQ$1,0),FALSE)</f>
        <v>0</v>
      </c>
      <c r="AB352">
        <f>VLOOKUP($B352,'Tillförd energi'!$B$1:$AI$700,MATCH(AB$1,'Tillförd energi'!$B$1:$AQ$1,0),FALSE)</f>
        <v>0</v>
      </c>
      <c r="AC352">
        <f>VLOOKUP($B352,'Tillförd energi'!$B$1:$AI$700,MATCH(AC$1,'Tillförd energi'!$B$1:$AQ$1,0),FALSE)</f>
        <v>203.1</v>
      </c>
      <c r="AD352">
        <f>VLOOKUP($B352,'Tillförd energi'!$B$1:$AI$700,MATCH(AD$1,'Tillförd energi'!$B$1:$AQ$1,0),FALSE)</f>
        <v>0</v>
      </c>
      <c r="AE352">
        <f>VLOOKUP($B352,'Tillförd energi'!$B$1:$AI$700,MATCH(AE$1,'Tillförd energi'!$B$1:$AQ$1,0),FALSE)</f>
        <v>0</v>
      </c>
      <c r="AF352">
        <f>VLOOKUP($B352,'Tillförd energi'!$B$1:$AI$700,MATCH(AF$1,'Tillförd energi'!$B$1:$AQ$1,0),FALSE)</f>
        <v>41.142000000000003</v>
      </c>
      <c r="AG352">
        <f>IFERROR(VLOOKUP(B352,Miljö!$B$1:$AC$550,MATCH("Köpt mängd produktionsspecifik fjärrvärme:",Miljö!$B$1:$AC$1,0),FALSE)/1,0)</f>
        <v>0</v>
      </c>
      <c r="AI352">
        <f t="shared" si="110"/>
        <v>1606.6580249999997</v>
      </c>
      <c r="AJ352">
        <f t="shared" si="111"/>
        <v>1606.6580249999997</v>
      </c>
      <c r="AK352">
        <f>IF(ISERROR(1/VLOOKUP($B352,Leveranser!$B$1:$S$500,MATCH("såld värme (gwh)",Leveranser!$B$1:$S$1,0),FALSE)),"",VLOOKUP($B352,Leveranser!$B$1:$S$500,MATCH("såld värme (gwh)",Leveranser!$B$1:$S$1,0),FALSE))</f>
        <v>1307.4000000000001</v>
      </c>
      <c r="AL352">
        <f>VLOOKUP($B352,Leveranser!$B$1:$Y$500,MATCH("Totalt såld fjärrvärme till andra fjärrvärmeföretag",Leveranser!$B$1:$AA$1,0),FALSE)</f>
        <v>86</v>
      </c>
      <c r="AM352">
        <f>IF(ISERROR(1/VLOOKUP($B352,Miljö!$B$1:$S$500,MATCH("Såld mängd produktionsspecifik fjärrvärme (GWh)",Miljö!$B$1:$R$1,0),FALSE)),0,VLOOKUP($B352,Miljö!$B$1:$S$500,MATCH("Såld mängd produktionsspecifik fjärrvärme (GWh)",Miljö!$B$1:$R$1,0),FALSE))</f>
        <v>3.6</v>
      </c>
      <c r="AN352" s="239">
        <f t="shared" si="112"/>
        <v>0.81373881663461045</v>
      </c>
      <c r="AP352" t="str">
        <f>IFERROR(VLOOKUP($B352,Miljövärden!$B$2:$H$550,7,FALSE),"Nej, saknas")</f>
        <v>Ja</v>
      </c>
      <c r="AQ352" t="str">
        <f>IFERROR(VLOOKUP($B352,Miljövärden!$B$2:$H$550,6,FALSE),"Nej, saknas")</f>
        <v>Ja</v>
      </c>
      <c r="AU352">
        <f t="shared" si="113"/>
        <v>41.142000000000003</v>
      </c>
      <c r="AV352">
        <f t="shared" si="114"/>
        <v>0</v>
      </c>
      <c r="AW352">
        <f t="shared" si="115"/>
        <v>43.545625000000001</v>
      </c>
      <c r="AX352">
        <f t="shared" si="116"/>
        <v>0</v>
      </c>
      <c r="AZ352">
        <f t="shared" si="117"/>
        <v>395.645625</v>
      </c>
      <c r="BC352">
        <f t="shared" si="118"/>
        <v>40.070399999999999</v>
      </c>
      <c r="BD352">
        <f t="shared" si="119"/>
        <v>0</v>
      </c>
      <c r="BE352">
        <f t="shared" si="120"/>
        <v>43.545625000000001</v>
      </c>
      <c r="BF352">
        <f t="shared" si="121"/>
        <v>1481.9</v>
      </c>
      <c r="BG352">
        <f t="shared" si="122"/>
        <v>41.142000000000003</v>
      </c>
      <c r="BH352">
        <f>VLOOKUP(B352,Miljö!$B$1:$I$482,MATCH("Fossilandel för ursprungspecificerad el ()",Miljö!$B$1:$I$1,0),FALSE)</f>
        <v>0</v>
      </c>
      <c r="BI352">
        <f>VLOOKUP(B352,Miljö!$B$1:$BX$482,MATCH("Kärnkraftsandel för ursprungsspecificerad el ()",Miljö!$B$1:$O$1,0),FALSE)</f>
        <v>0</v>
      </c>
      <c r="BJ352">
        <f t="shared" si="123"/>
        <v>0</v>
      </c>
      <c r="BK352" t="str">
        <f>VLOOKUP(B352,Miljö!$B$1:$O$482,MATCH("Fossil andel i procent (%)",Miljö!$B$1:$O$1,0),FALSE)</f>
        <v>ET</v>
      </c>
      <c r="BL352">
        <f t="shared" si="124"/>
        <v>1606.6580250000002</v>
      </c>
      <c r="BO352" s="289">
        <f t="shared" si="125"/>
        <v>2.4940217131769526E-2</v>
      </c>
      <c r="BP352" s="239">
        <f t="shared" si="126"/>
        <v>0</v>
      </c>
      <c r="BQ352" s="239">
        <f t="shared" si="127"/>
        <v>5.2710423551396379E-2</v>
      </c>
      <c r="BR352" s="239">
        <f t="shared" si="128"/>
        <v>0.92234935931683404</v>
      </c>
      <c r="BS352" s="239"/>
      <c r="BT352" s="351">
        <f t="shared" si="129"/>
        <v>1</v>
      </c>
      <c r="BW352" s="289">
        <f>IF(AP352="ja",VLOOKUP(B352,Miljövärden!$B$2:$H$550,MATCH("Total andel fossilt",Miljövärden!$B$2:$H$2,0),FALSE),"")</f>
        <v>2.49962E-2</v>
      </c>
      <c r="BZ352" s="351">
        <f t="shared" si="130"/>
        <v>5.5982868230473187E-5</v>
      </c>
      <c r="CA352" s="353">
        <f t="shared" si="131"/>
        <v>0</v>
      </c>
    </row>
    <row r="353" spans="1:80" x14ac:dyDescent="0.25">
      <c r="A353" s="2" t="s">
        <v>529</v>
      </c>
      <c r="B353" s="2" t="s">
        <v>534</v>
      </c>
      <c r="C353">
        <f>VLOOKUP($B353,'Tillförd energi'!$B$1:$AI$700,MATCH(C$1,'Tillförd energi'!$B$1:$AQ$1,0),FALSE)</f>
        <v>0</v>
      </c>
      <c r="D353">
        <f>VLOOKUP($B353,'Tillförd energi'!$B$1:$AI$700,MATCH(D$1,'Tillförd energi'!$B$1:$AQ$1,0),FALSE)</f>
        <v>0.57999999999999996</v>
      </c>
      <c r="E353">
        <f>VLOOKUP($B353,'Tillförd energi'!$B$1:$AI$700,MATCH(E$1,'Tillförd energi'!$B$1:$AQ$1,0),FALSE)</f>
        <v>0</v>
      </c>
      <c r="F353">
        <f>VLOOKUP($B353,'Tillförd energi'!$B$1:$AI$700,MATCH(F$1,'Tillförd energi'!$B$1:$AQ$1,0),FALSE)</f>
        <v>2.9411800000000001</v>
      </c>
      <c r="G353">
        <f>VLOOKUP($B353,'Tillförd energi'!$B$1:$AI$700,MATCH(G$1,'Tillförd energi'!$B$1:$AQ$1,0),FALSE)</f>
        <v>0</v>
      </c>
      <c r="H353">
        <f>VLOOKUP($B353,'Tillförd energi'!$B$1:$AI$700,MATCH(H$1,'Tillförd energi'!$B$1:$AQ$1,0),FALSE)</f>
        <v>0</v>
      </c>
      <c r="I353">
        <f>VLOOKUP($B353,'Tillförd energi'!$B$1:$AI$700,MATCH(I$1,'Tillförd energi'!$B$1:$AQ$1,0),FALSE)</f>
        <v>0</v>
      </c>
      <c r="J353">
        <f>VLOOKUP($B353,'Tillförd energi'!$B$1:$AI$700,MATCH(J$1,'Tillförd energi'!$B$1:$AQ$1,0),FALSE)</f>
        <v>0</v>
      </c>
      <c r="K353">
        <f>VLOOKUP($B353,'Tillförd energi'!$B$1:$AI$700,MATCH(K$1,'Tillförd energi'!$B$1:$AQ$1,0),FALSE)</f>
        <v>0</v>
      </c>
      <c r="L353">
        <f>VLOOKUP($B353,'Tillförd energi'!$B$1:$AI$700,MATCH(L$1,'Tillförd energi'!$B$1:$AQ$1,0),FALSE)</f>
        <v>0</v>
      </c>
      <c r="M353">
        <f>VLOOKUP($B353,'Tillförd energi'!$B$1:$AI$700,MATCH(M$1,'Tillförd energi'!$B$1:$AQ$1,0),FALSE)</f>
        <v>0</v>
      </c>
      <c r="N353">
        <f>VLOOKUP($B353,'Tillförd energi'!$B$1:$AI$700,MATCH(N$1,'Tillförd energi'!$B$1:$AQ$1,0),FALSE)</f>
        <v>0</v>
      </c>
      <c r="O353">
        <f>VLOOKUP($B353,'Tillförd energi'!$B$1:$AI$700,MATCH(O$1,'Tillförd energi'!$B$1:$AQ$1,0),FALSE)</f>
        <v>0</v>
      </c>
      <c r="P353">
        <f>VLOOKUP($B353,'Tillförd energi'!$B$1:$AI$700,MATCH(P$1,'Tillförd energi'!$B$1:$AQ$1,0),FALSE)</f>
        <v>0</v>
      </c>
      <c r="Q353">
        <f>VLOOKUP($B353,'Tillförd energi'!$B$1:$AI$700,MATCH(Q$1,'Tillförd energi'!$B$1:$AQ$1,0),FALSE)</f>
        <v>8.8235299999999999</v>
      </c>
      <c r="R353">
        <f>VLOOKUP($B353,'Tillförd energi'!$B$1:$AI$700,MATCH(R$1,'Tillförd energi'!$B$1:$AQ$1,0),FALSE)</f>
        <v>0</v>
      </c>
      <c r="S353">
        <f>VLOOKUP($B353,'Tillförd energi'!$B$1:$AI$700,MATCH(S$1,'Tillförd energi'!$B$1:$AQ$1,0),FALSE)</f>
        <v>0</v>
      </c>
      <c r="T353">
        <f>VLOOKUP($B353,'Tillförd energi'!$B$1:$AI$700,MATCH(T$1,'Tillförd energi'!$B$1:$AQ$1,0),FALSE)</f>
        <v>0</v>
      </c>
      <c r="U353">
        <f>VLOOKUP($B353,'Tillförd energi'!$B$1:$AI$700,MATCH(U$1,'Tillförd energi'!$B$1:$AQ$1,0),FALSE)</f>
        <v>0</v>
      </c>
      <c r="V353">
        <f>VLOOKUP($B353,'Tillförd energi'!$B$1:$AI$700,MATCH(V$1,'Tillförd energi'!$B$1:$AQ$1,0),FALSE)</f>
        <v>0</v>
      </c>
      <c r="W353">
        <f>VLOOKUP($B353,'Tillförd energi'!$B$1:$AI$700,MATCH(W$1,'Tillförd energi'!$B$1:$AQ$1,0),FALSE)</f>
        <v>0</v>
      </c>
      <c r="X353">
        <f>VLOOKUP($B353,'Tillförd energi'!$B$1:$AI$700,MATCH(X$1,'Tillförd energi'!$B$1:$AQ$1,0),FALSE)</f>
        <v>0</v>
      </c>
      <c r="Y353">
        <f>VLOOKUP($B353,'Tillförd energi'!$B$1:$AI$700,MATCH(Y$1,'Tillförd energi'!$B$1:$AQ$1,0),FALSE)</f>
        <v>0</v>
      </c>
      <c r="Z353">
        <f>VLOOKUP($B353,'Tillförd energi'!$B$1:$AI$700,MATCH(Z$1,'Tillförd energi'!$B$1:$AQ$1,0),FALSE)</f>
        <v>0</v>
      </c>
      <c r="AA353">
        <f>VLOOKUP($B353,'Tillförd energi'!$B$1:$AI$700,MATCH(AA$1,'Tillförd energi'!$B$1:$AQ$1,0),FALSE)</f>
        <v>0</v>
      </c>
      <c r="AB353">
        <f>VLOOKUP($B353,'Tillförd energi'!$B$1:$AI$700,MATCH(AB$1,'Tillförd energi'!$B$1:$AQ$1,0),FALSE)</f>
        <v>0</v>
      </c>
      <c r="AC353">
        <f>VLOOKUP($B353,'Tillförd energi'!$B$1:$AI$700,MATCH(AC$1,'Tillförd energi'!$B$1:$AQ$1,0),FALSE)</f>
        <v>0</v>
      </c>
      <c r="AD353">
        <f>VLOOKUP($B353,'Tillförd energi'!$B$1:$AI$700,MATCH(AD$1,'Tillförd energi'!$B$1:$AQ$1,0),FALSE)</f>
        <v>10.6</v>
      </c>
      <c r="AE353">
        <f>VLOOKUP($B353,'Tillförd energi'!$B$1:$AI$700,MATCH(AE$1,'Tillförd energi'!$B$1:$AQ$1,0),FALSE)</f>
        <v>0</v>
      </c>
      <c r="AF353">
        <f>VLOOKUP($B353,'Tillförd energi'!$B$1:$AI$700,MATCH(AF$1,'Tillförd energi'!$B$1:$AQ$1,0),FALSE)</f>
        <v>0.39</v>
      </c>
      <c r="AG353">
        <f>IFERROR(VLOOKUP(B353,Miljö!$B$1:$AC$550,MATCH("Köpt mängd produktionsspecifik fjärrvärme:",Miljö!$B$1:$AC$1,0),FALSE)/1,0)</f>
        <v>0</v>
      </c>
      <c r="AI353">
        <f t="shared" si="110"/>
        <v>23.334710000000001</v>
      </c>
      <c r="AJ353">
        <f t="shared" si="111"/>
        <v>23.334710000000001</v>
      </c>
      <c r="AK353">
        <f>IF(ISERROR(1/VLOOKUP($B353,Leveranser!$B$1:$S$500,MATCH("såld värme (gwh)",Leveranser!$B$1:$S$1,0),FALSE)),"",VLOOKUP($B353,Leveranser!$B$1:$S$500,MATCH("såld värme (gwh)",Leveranser!$B$1:$S$1,0),FALSE))</f>
        <v>16.899999999999999</v>
      </c>
      <c r="AL353">
        <f>VLOOKUP($B353,Leveranser!$B$1:$Y$500,MATCH("Totalt såld fjärrvärme till andra fjärrvärmeföretag",Leveranser!$B$1:$AA$1,0),FALSE)</f>
        <v>0</v>
      </c>
      <c r="AM353">
        <f>IF(ISERROR(1/VLOOKUP($B353,Miljö!$B$1:$S$500,MATCH("Såld mängd produktionsspecifik fjärrvärme (GWh)",Miljö!$B$1:$R$1,0),FALSE)),0,VLOOKUP($B353,Miljö!$B$1:$S$500,MATCH("Såld mängd produktionsspecifik fjärrvärme (GWh)",Miljö!$B$1:$R$1,0),FALSE))</f>
        <v>0</v>
      </c>
      <c r="AN353" s="239">
        <f t="shared" si="112"/>
        <v>0.72424298394966113</v>
      </c>
      <c r="AP353" t="str">
        <f>IFERROR(VLOOKUP($B353,Miljövärden!$B$2:$H$550,7,FALSE),"Nej, saknas")</f>
        <v>Ja</v>
      </c>
      <c r="AQ353" t="str">
        <f>IFERROR(VLOOKUP($B353,Miljövärden!$B$2:$H$550,6,FALSE),"Nej, saknas")</f>
        <v>Ja</v>
      </c>
      <c r="AU353">
        <f t="shared" si="113"/>
        <v>0.39</v>
      </c>
      <c r="AV353">
        <f t="shared" si="114"/>
        <v>0</v>
      </c>
      <c r="AW353">
        <f t="shared" si="115"/>
        <v>8.8235299999999999</v>
      </c>
      <c r="AX353">
        <f t="shared" si="116"/>
        <v>0</v>
      </c>
      <c r="AZ353">
        <f t="shared" si="117"/>
        <v>8.8235299999999999</v>
      </c>
      <c r="BC353">
        <f t="shared" si="118"/>
        <v>3.5211800000000002</v>
      </c>
      <c r="BD353">
        <f t="shared" si="119"/>
        <v>0</v>
      </c>
      <c r="BE353">
        <f t="shared" si="120"/>
        <v>8.8235299999999999</v>
      </c>
      <c r="BF353">
        <f t="shared" si="121"/>
        <v>10.6</v>
      </c>
      <c r="BG353">
        <f t="shared" si="122"/>
        <v>0.39</v>
      </c>
      <c r="BH353">
        <f>VLOOKUP(B353,Miljö!$B$1:$I$482,MATCH("Fossilandel för ursprungspecificerad el ()",Miljö!$B$1:$I$1,0),FALSE)</f>
        <v>0.48399999999999999</v>
      </c>
      <c r="BI353">
        <f>VLOOKUP(B353,Miljö!$B$1:$BX$482,MATCH("Kärnkraftsandel för ursprungsspecificerad el ()",Miljö!$B$1:$O$1,0),FALSE)</f>
        <v>0.35</v>
      </c>
      <c r="BJ353">
        <f t="shared" si="123"/>
        <v>0</v>
      </c>
      <c r="BK353" t="str">
        <f>VLOOKUP(B353,Miljö!$B$1:$O$482,MATCH("Fossil andel i procent (%)",Miljö!$B$1:$O$1,0),FALSE)</f>
        <v>ET</v>
      </c>
      <c r="BL353">
        <f t="shared" si="124"/>
        <v>23.334710000000001</v>
      </c>
      <c r="BO353" s="289">
        <f t="shared" si="125"/>
        <v>0.15898804827658025</v>
      </c>
      <c r="BP353" s="239">
        <f t="shared" si="126"/>
        <v>5.8496548703626475E-3</v>
      </c>
      <c r="BQ353" s="239">
        <f t="shared" si="127"/>
        <v>0.38090338384321037</v>
      </c>
      <c r="BR353" s="239">
        <f t="shared" si="128"/>
        <v>0.45425891300984667</v>
      </c>
      <c r="BS353" s="239"/>
      <c r="BT353" s="351">
        <f t="shared" si="129"/>
        <v>1</v>
      </c>
      <c r="BW353" s="289">
        <f>IF(AP353="ja",VLOOKUP(B353,Miljövärden!$B$2:$H$550,MATCH("Total andel fossilt",Miljövärden!$B$2:$H$2,0),FALSE),"")</f>
        <v>0.15898799999999999</v>
      </c>
      <c r="BZ353" s="351">
        <f t="shared" si="130"/>
        <v>-4.8276580261186197E-8</v>
      </c>
      <c r="CA353" s="353">
        <f t="shared" si="131"/>
        <v>0</v>
      </c>
    </row>
    <row r="354" spans="1:80" x14ac:dyDescent="0.25">
      <c r="A354" s="2" t="s">
        <v>529</v>
      </c>
      <c r="B354" s="2" t="s">
        <v>535</v>
      </c>
      <c r="C354">
        <f>VLOOKUP($B354,'Tillförd energi'!$B$1:$AI$700,MATCH(C$1,'Tillförd energi'!$B$1:$AQ$1,0),FALSE)</f>
        <v>0</v>
      </c>
      <c r="D354">
        <f>VLOOKUP($B354,'Tillförd energi'!$B$1:$AI$700,MATCH(D$1,'Tillförd energi'!$B$1:$AQ$1,0),FALSE)</f>
        <v>0.2</v>
      </c>
      <c r="E354">
        <f>VLOOKUP($B354,'Tillförd energi'!$B$1:$AI$700,MATCH(E$1,'Tillförd energi'!$B$1:$AQ$1,0),FALSE)</f>
        <v>0</v>
      </c>
      <c r="F354">
        <f>VLOOKUP($B354,'Tillförd energi'!$B$1:$AI$700,MATCH(F$1,'Tillförd energi'!$B$1:$AQ$1,0),FALSE)</f>
        <v>0</v>
      </c>
      <c r="G354">
        <f>VLOOKUP($B354,'Tillförd energi'!$B$1:$AI$700,MATCH(G$1,'Tillförd energi'!$B$1:$AQ$1,0),FALSE)</f>
        <v>0</v>
      </c>
      <c r="H354">
        <f>VLOOKUP($B354,'Tillförd energi'!$B$1:$AI$700,MATCH(H$1,'Tillförd energi'!$B$1:$AQ$1,0),FALSE)</f>
        <v>0</v>
      </c>
      <c r="I354">
        <f>VLOOKUP($B354,'Tillförd energi'!$B$1:$AI$700,MATCH(I$1,'Tillförd energi'!$B$1:$AQ$1,0),FALSE)</f>
        <v>0</v>
      </c>
      <c r="J354">
        <f>VLOOKUP($B354,'Tillförd energi'!$B$1:$AI$700,MATCH(J$1,'Tillförd energi'!$B$1:$AQ$1,0),FALSE)</f>
        <v>0</v>
      </c>
      <c r="K354">
        <f>VLOOKUP($B354,'Tillförd energi'!$B$1:$AI$700,MATCH(K$1,'Tillförd energi'!$B$1:$AQ$1,0),FALSE)</f>
        <v>0</v>
      </c>
      <c r="L354">
        <f>VLOOKUP($B354,'Tillförd energi'!$B$1:$AI$700,MATCH(L$1,'Tillförd energi'!$B$1:$AQ$1,0),FALSE)</f>
        <v>0</v>
      </c>
      <c r="M354">
        <f>VLOOKUP($B354,'Tillförd energi'!$B$1:$AI$700,MATCH(M$1,'Tillförd energi'!$B$1:$AQ$1,0),FALSE)</f>
        <v>0</v>
      </c>
      <c r="N354">
        <f>VLOOKUP($B354,'Tillförd energi'!$B$1:$AI$700,MATCH(N$1,'Tillförd energi'!$B$1:$AQ$1,0),FALSE)</f>
        <v>32.700000000000003</v>
      </c>
      <c r="O354">
        <f>VLOOKUP($B354,'Tillförd energi'!$B$1:$AI$700,MATCH(O$1,'Tillförd energi'!$B$1:$AQ$1,0),FALSE)</f>
        <v>0</v>
      </c>
      <c r="P354">
        <f>VLOOKUP($B354,'Tillförd energi'!$B$1:$AI$700,MATCH(P$1,'Tillförd energi'!$B$1:$AQ$1,0),FALSE)</f>
        <v>0</v>
      </c>
      <c r="Q354">
        <f>VLOOKUP($B354,'Tillförd energi'!$B$1:$AI$700,MATCH(Q$1,'Tillförd energi'!$B$1:$AQ$1,0),FALSE)</f>
        <v>4.9058799999999998</v>
      </c>
      <c r="R354">
        <f>VLOOKUP($B354,'Tillförd energi'!$B$1:$AI$700,MATCH(R$1,'Tillförd energi'!$B$1:$AQ$1,0),FALSE)</f>
        <v>0</v>
      </c>
      <c r="S354">
        <f>VLOOKUP($B354,'Tillförd energi'!$B$1:$AI$700,MATCH(S$1,'Tillförd energi'!$B$1:$AQ$1,0),FALSE)</f>
        <v>0</v>
      </c>
      <c r="T354">
        <f>VLOOKUP($B354,'Tillförd energi'!$B$1:$AI$700,MATCH(T$1,'Tillförd energi'!$B$1:$AQ$1,0),FALSE)</f>
        <v>0</v>
      </c>
      <c r="U354">
        <f>VLOOKUP($B354,'Tillförd energi'!$B$1:$AI$700,MATCH(U$1,'Tillförd energi'!$B$1:$AQ$1,0),FALSE)</f>
        <v>0</v>
      </c>
      <c r="V354">
        <f>VLOOKUP($B354,'Tillförd energi'!$B$1:$AI$700,MATCH(V$1,'Tillförd energi'!$B$1:$AQ$1,0),FALSE)</f>
        <v>0</v>
      </c>
      <c r="W354">
        <f>VLOOKUP($B354,'Tillförd energi'!$B$1:$AI$700,MATCH(W$1,'Tillförd energi'!$B$1:$AQ$1,0),FALSE)</f>
        <v>0</v>
      </c>
      <c r="X354">
        <f>VLOOKUP($B354,'Tillförd energi'!$B$1:$AI$700,MATCH(X$1,'Tillförd energi'!$B$1:$AQ$1,0),FALSE)</f>
        <v>0</v>
      </c>
      <c r="Y354">
        <f>VLOOKUP($B354,'Tillförd energi'!$B$1:$AI$700,MATCH(Y$1,'Tillförd energi'!$B$1:$AQ$1,0),FALSE)</f>
        <v>0</v>
      </c>
      <c r="Z354">
        <f>VLOOKUP($B354,'Tillförd energi'!$B$1:$AI$700,MATCH(Z$1,'Tillförd energi'!$B$1:$AQ$1,0),FALSE)</f>
        <v>0</v>
      </c>
      <c r="AA354">
        <f>VLOOKUP($B354,'Tillförd energi'!$B$1:$AI$700,MATCH(AA$1,'Tillförd energi'!$B$1:$AQ$1,0),FALSE)</f>
        <v>0</v>
      </c>
      <c r="AB354">
        <f>VLOOKUP($B354,'Tillförd energi'!$B$1:$AI$700,MATCH(AB$1,'Tillförd energi'!$B$1:$AQ$1,0),FALSE)</f>
        <v>0</v>
      </c>
      <c r="AC354">
        <f>VLOOKUP($B354,'Tillförd energi'!$B$1:$AI$700,MATCH(AC$1,'Tillförd energi'!$B$1:$AQ$1,0),FALSE)</f>
        <v>0</v>
      </c>
      <c r="AD354">
        <f>VLOOKUP($B354,'Tillförd energi'!$B$1:$AI$700,MATCH(AD$1,'Tillförd energi'!$B$1:$AQ$1,0),FALSE)</f>
        <v>0</v>
      </c>
      <c r="AE354">
        <f>VLOOKUP($B354,'Tillförd energi'!$B$1:$AI$700,MATCH(AE$1,'Tillförd energi'!$B$1:$AQ$1,0),FALSE)</f>
        <v>0</v>
      </c>
      <c r="AF354">
        <f>VLOOKUP($B354,'Tillförd energi'!$B$1:$AI$700,MATCH(AF$1,'Tillförd energi'!$B$1:$AQ$1,0),FALSE)</f>
        <v>0.55100000000000005</v>
      </c>
      <c r="AG354">
        <f>IFERROR(VLOOKUP(B354,Miljö!$B$1:$AC$550,MATCH("Köpt mängd produktionsspecifik fjärrvärme:",Miljö!$B$1:$AC$1,0),FALSE)/1,0)</f>
        <v>0</v>
      </c>
      <c r="AI354">
        <f t="shared" si="110"/>
        <v>38.356880000000004</v>
      </c>
      <c r="AJ354">
        <f t="shared" si="111"/>
        <v>38.356880000000004</v>
      </c>
      <c r="AK354">
        <f>IF(ISERROR(1/VLOOKUP($B354,Leveranser!$B$1:$S$500,MATCH("såld värme (gwh)",Leveranser!$B$1:$S$1,0),FALSE)),"",VLOOKUP($B354,Leveranser!$B$1:$S$500,MATCH("såld värme (gwh)",Leveranser!$B$1:$S$1,0),FALSE))</f>
        <v>30.5</v>
      </c>
      <c r="AL354">
        <f>VLOOKUP($B354,Leveranser!$B$1:$Y$500,MATCH("Totalt såld fjärrvärme till andra fjärrvärmeföretag",Leveranser!$B$1:$AA$1,0),FALSE)</f>
        <v>0</v>
      </c>
      <c r="AM354">
        <f>IF(ISERROR(1/VLOOKUP($B354,Miljö!$B$1:$S$500,MATCH("Såld mängd produktionsspecifik fjärrvärme (GWh)",Miljö!$B$1:$R$1,0),FALSE)),0,VLOOKUP($B354,Miljö!$B$1:$S$500,MATCH("Såld mängd produktionsspecifik fjärrvärme (GWh)",Miljö!$B$1:$R$1,0),FALSE))</f>
        <v>0</v>
      </c>
      <c r="AN354" s="239">
        <f t="shared" si="112"/>
        <v>0.79516373594515499</v>
      </c>
      <c r="AP354" t="str">
        <f>IFERROR(VLOOKUP($B354,Miljövärden!$B$2:$H$550,7,FALSE),"Nej, saknas")</f>
        <v>Ja</v>
      </c>
      <c r="AQ354" t="str">
        <f>IFERROR(VLOOKUP($B354,Miljövärden!$B$2:$H$550,6,FALSE),"Nej, saknas")</f>
        <v>Ja</v>
      </c>
      <c r="AU354">
        <f t="shared" si="113"/>
        <v>0.55100000000000005</v>
      </c>
      <c r="AV354">
        <f t="shared" si="114"/>
        <v>0</v>
      </c>
      <c r="AW354">
        <f t="shared" si="115"/>
        <v>37.605879999999999</v>
      </c>
      <c r="AX354">
        <f t="shared" si="116"/>
        <v>0</v>
      </c>
      <c r="AZ354">
        <f t="shared" si="117"/>
        <v>37.605879999999999</v>
      </c>
      <c r="BC354">
        <f t="shared" si="118"/>
        <v>0.2</v>
      </c>
      <c r="BD354">
        <f t="shared" si="119"/>
        <v>0</v>
      </c>
      <c r="BE354">
        <f t="shared" si="120"/>
        <v>37.605879999999999</v>
      </c>
      <c r="BF354">
        <f t="shared" si="121"/>
        <v>0</v>
      </c>
      <c r="BG354">
        <f t="shared" si="122"/>
        <v>0.55100000000000005</v>
      </c>
      <c r="BH354">
        <f>VLOOKUP(B354,Miljö!$B$1:$I$482,MATCH("Fossilandel för ursprungspecificerad el ()",Miljö!$B$1:$I$1,0),FALSE)</f>
        <v>0.48399999999999999</v>
      </c>
      <c r="BI354">
        <f>VLOOKUP(B354,Miljö!$B$1:$BX$482,MATCH("Kärnkraftsandel för ursprungsspecificerad el ()",Miljö!$B$1:$O$1,0),FALSE)</f>
        <v>0.35</v>
      </c>
      <c r="BJ354">
        <f t="shared" si="123"/>
        <v>0</v>
      </c>
      <c r="BK354" t="str">
        <f>VLOOKUP(B354,Miljö!$B$1:$O$482,MATCH("Fossil andel i procent (%)",Miljö!$B$1:$O$1,0),FALSE)</f>
        <v>ET</v>
      </c>
      <c r="BL354">
        <f t="shared" si="124"/>
        <v>38.356880000000004</v>
      </c>
      <c r="BO354" s="289">
        <f t="shared" si="125"/>
        <v>1.2166891571994385E-2</v>
      </c>
      <c r="BP354" s="239">
        <f t="shared" si="126"/>
        <v>5.0277811959679713E-3</v>
      </c>
      <c r="BQ354" s="239">
        <f t="shared" si="127"/>
        <v>0.9828053272320374</v>
      </c>
      <c r="BR354" s="239">
        <f t="shared" si="128"/>
        <v>0</v>
      </c>
      <c r="BS354" s="239"/>
      <c r="BT354" s="351">
        <f t="shared" si="129"/>
        <v>0.99999999999999978</v>
      </c>
      <c r="BW354" s="289">
        <f>IF(AP354="ja",VLOOKUP(B354,Miljövärden!$B$2:$H$550,MATCH("Total andel fossilt",Miljövärden!$B$2:$H$2,0),FALSE),"")</f>
        <v>1.21669E-2</v>
      </c>
      <c r="BZ354" s="351">
        <f t="shared" si="130"/>
        <v>8.4280056145830118E-9</v>
      </c>
      <c r="CA354" s="353">
        <f t="shared" si="131"/>
        <v>0</v>
      </c>
    </row>
    <row r="355" spans="1:80" x14ac:dyDescent="0.25">
      <c r="A355" s="2" t="s">
        <v>536</v>
      </c>
      <c r="B355" s="2" t="s">
        <v>537</v>
      </c>
      <c r="C355">
        <f>VLOOKUP($B355,'Tillförd energi'!$B$1:$AI$700,MATCH(C$1,'Tillförd energi'!$B$1:$AQ$1,0),FALSE)</f>
        <v>0</v>
      </c>
      <c r="D355">
        <f>VLOOKUP($B355,'Tillförd energi'!$B$1:$AI$700,MATCH(D$1,'Tillförd energi'!$B$1:$AQ$1,0),FALSE)</f>
        <v>5.6000000000000001E-2</v>
      </c>
      <c r="E355">
        <f>VLOOKUP($B355,'Tillförd energi'!$B$1:$AI$700,MATCH(E$1,'Tillförd energi'!$B$1:$AQ$1,0),FALSE)</f>
        <v>0</v>
      </c>
      <c r="F355">
        <f>VLOOKUP($B355,'Tillförd energi'!$B$1:$AI$700,MATCH(F$1,'Tillförd energi'!$B$1:$AQ$1,0),FALSE)</f>
        <v>0</v>
      </c>
      <c r="G355">
        <f>VLOOKUP($B355,'Tillförd energi'!$B$1:$AI$700,MATCH(G$1,'Tillförd energi'!$B$1:$AQ$1,0),FALSE)</f>
        <v>0</v>
      </c>
      <c r="H355">
        <f>VLOOKUP($B355,'Tillförd energi'!$B$1:$AI$700,MATCH(H$1,'Tillförd energi'!$B$1:$AQ$1,0),FALSE)</f>
        <v>0</v>
      </c>
      <c r="I355">
        <f>VLOOKUP($B355,'Tillförd energi'!$B$1:$AI$700,MATCH(I$1,'Tillförd energi'!$B$1:$AQ$1,0),FALSE)</f>
        <v>0</v>
      </c>
      <c r="J355">
        <f>VLOOKUP($B355,'Tillförd energi'!$B$1:$AI$700,MATCH(J$1,'Tillförd energi'!$B$1:$AQ$1,0),FALSE)</f>
        <v>1.298</v>
      </c>
      <c r="K355">
        <f>VLOOKUP($B355,'Tillförd energi'!$B$1:$AI$700,MATCH(K$1,'Tillförd energi'!$B$1:$AQ$1,0),FALSE)</f>
        <v>0</v>
      </c>
      <c r="L355">
        <f>VLOOKUP($B355,'Tillförd energi'!$B$1:$AI$700,MATCH(L$1,'Tillförd energi'!$B$1:$AQ$1,0),FALSE)</f>
        <v>0</v>
      </c>
      <c r="M355">
        <f>VLOOKUP($B355,'Tillförd energi'!$B$1:$AI$700,MATCH(M$1,'Tillförd energi'!$B$1:$AQ$1,0),FALSE)</f>
        <v>0</v>
      </c>
      <c r="N355">
        <f>VLOOKUP($B355,'Tillförd energi'!$B$1:$AI$700,MATCH(N$1,'Tillförd energi'!$B$1:$AQ$1,0),FALSE)</f>
        <v>0</v>
      </c>
      <c r="O355">
        <f>VLOOKUP($B355,'Tillförd energi'!$B$1:$AI$700,MATCH(O$1,'Tillförd energi'!$B$1:$AQ$1,0),FALSE)</f>
        <v>0</v>
      </c>
      <c r="P355">
        <f>VLOOKUP($B355,'Tillförd energi'!$B$1:$AI$700,MATCH(P$1,'Tillförd energi'!$B$1:$AQ$1,0),FALSE)</f>
        <v>0</v>
      </c>
      <c r="Q355">
        <f>VLOOKUP($B355,'Tillförd energi'!$B$1:$AI$700,MATCH(Q$1,'Tillförd energi'!$B$1:$AQ$1,0),FALSE)</f>
        <v>46.582000000000001</v>
      </c>
      <c r="R355">
        <f>VLOOKUP($B355,'Tillförd energi'!$B$1:$AI$700,MATCH(R$1,'Tillförd energi'!$B$1:$AQ$1,0),FALSE)</f>
        <v>4.1580000000000004</v>
      </c>
      <c r="S355">
        <f>VLOOKUP($B355,'Tillförd energi'!$B$1:$AI$700,MATCH(S$1,'Tillförd energi'!$B$1:$AQ$1,0),FALSE)</f>
        <v>0</v>
      </c>
      <c r="T355">
        <f>VLOOKUP($B355,'Tillförd energi'!$B$1:$AI$700,MATCH(T$1,'Tillförd energi'!$B$1:$AQ$1,0),FALSE)</f>
        <v>0</v>
      </c>
      <c r="U355">
        <f>VLOOKUP($B355,'Tillförd energi'!$B$1:$AI$700,MATCH(U$1,'Tillförd energi'!$B$1:$AQ$1,0),FALSE)</f>
        <v>0</v>
      </c>
      <c r="V355">
        <f>VLOOKUP($B355,'Tillförd energi'!$B$1:$AI$700,MATCH(V$1,'Tillförd energi'!$B$1:$AQ$1,0),FALSE)</f>
        <v>0</v>
      </c>
      <c r="W355">
        <f>VLOOKUP($B355,'Tillförd energi'!$B$1:$AI$700,MATCH(W$1,'Tillförd energi'!$B$1:$AQ$1,0),FALSE)</f>
        <v>7.9450000000000003</v>
      </c>
      <c r="X355">
        <f>VLOOKUP($B355,'Tillförd energi'!$B$1:$AI$700,MATCH(X$1,'Tillförd energi'!$B$1:$AQ$1,0),FALSE)</f>
        <v>0</v>
      </c>
      <c r="Y355">
        <f>VLOOKUP($B355,'Tillförd energi'!$B$1:$AI$700,MATCH(Y$1,'Tillförd energi'!$B$1:$AQ$1,0),FALSE)</f>
        <v>0</v>
      </c>
      <c r="Z355">
        <f>VLOOKUP($B355,'Tillförd energi'!$B$1:$AI$700,MATCH(Z$1,'Tillförd energi'!$B$1:$AQ$1,0),FALSE)</f>
        <v>0</v>
      </c>
      <c r="AA355">
        <f>VLOOKUP($B355,'Tillförd energi'!$B$1:$AI$700,MATCH(AA$1,'Tillförd energi'!$B$1:$AQ$1,0),FALSE)</f>
        <v>0</v>
      </c>
      <c r="AB355">
        <f>VLOOKUP($B355,'Tillförd energi'!$B$1:$AI$700,MATCH(AB$1,'Tillförd energi'!$B$1:$AQ$1,0),FALSE)</f>
        <v>0</v>
      </c>
      <c r="AC355">
        <f>VLOOKUP($B355,'Tillförd energi'!$B$1:$AI$700,MATCH(AC$1,'Tillförd energi'!$B$1:$AQ$1,0),FALSE)</f>
        <v>0</v>
      </c>
      <c r="AD355">
        <f>VLOOKUP($B355,'Tillförd energi'!$B$1:$AI$700,MATCH(AD$1,'Tillförd energi'!$B$1:$AQ$1,0),FALSE)</f>
        <v>0</v>
      </c>
      <c r="AE355">
        <f>VLOOKUP($B355,'Tillförd energi'!$B$1:$AI$700,MATCH(AE$1,'Tillförd energi'!$B$1:$AQ$1,0),FALSE)</f>
        <v>0</v>
      </c>
      <c r="AF355">
        <f>VLOOKUP($B355,'Tillförd energi'!$B$1:$AI$700,MATCH(AF$1,'Tillförd energi'!$B$1:$AQ$1,0),FALSE)</f>
        <v>1.3169999999999999</v>
      </c>
      <c r="AG355">
        <f>IFERROR(VLOOKUP(B355,Miljö!$B$1:$AC$550,MATCH("Köpt mängd produktionsspecifik fjärrvärme:",Miljö!$B$1:$AC$1,0),FALSE)/1,0)</f>
        <v>0</v>
      </c>
      <c r="AI355">
        <f t="shared" si="110"/>
        <v>61.356000000000002</v>
      </c>
      <c r="AJ355">
        <f t="shared" si="111"/>
        <v>61.356000000000002</v>
      </c>
      <c r="AK355">
        <f>IF(ISERROR(1/VLOOKUP($B355,Leveranser!$B$1:$S$500,MATCH("såld värme (gwh)",Leveranser!$B$1:$S$1,0),FALSE)),"",VLOOKUP($B355,Leveranser!$B$1:$S$500,MATCH("såld värme (gwh)",Leveranser!$B$1:$S$1,0),FALSE))</f>
        <v>43.9</v>
      </c>
      <c r="AL355">
        <f>VLOOKUP($B355,Leveranser!$B$1:$Y$500,MATCH("Totalt såld fjärrvärme till andra fjärrvärmeföretag",Leveranser!$B$1:$AA$1,0),FALSE)</f>
        <v>0</v>
      </c>
      <c r="AM355">
        <f>IF(ISERROR(1/VLOOKUP($B355,Miljö!$B$1:$S$500,MATCH("Såld mängd produktionsspecifik fjärrvärme (GWh)",Miljö!$B$1:$R$1,0),FALSE)),0,VLOOKUP($B355,Miljö!$B$1:$S$500,MATCH("Såld mängd produktionsspecifik fjärrvärme (GWh)",Miljö!$B$1:$R$1,0),FALSE))</f>
        <v>0</v>
      </c>
      <c r="AN355" s="239">
        <f t="shared" si="112"/>
        <v>0.71549644696525194</v>
      </c>
      <c r="AP355" t="str">
        <f>IFERROR(VLOOKUP($B355,Miljövärden!$B$2:$H$550,7,FALSE),"Nej, saknas")</f>
        <v>Ja</v>
      </c>
      <c r="AQ355" t="str">
        <f>IFERROR(VLOOKUP($B355,Miljövärden!$B$2:$H$550,6,FALSE),"Nej, saknas")</f>
        <v>Nej</v>
      </c>
      <c r="AU355">
        <f t="shared" si="113"/>
        <v>1.3169999999999999</v>
      </c>
      <c r="AV355">
        <f t="shared" si="114"/>
        <v>0</v>
      </c>
      <c r="AW355">
        <f t="shared" si="115"/>
        <v>46.582000000000001</v>
      </c>
      <c r="AX355">
        <f t="shared" si="116"/>
        <v>4.1580000000000004</v>
      </c>
      <c r="AZ355">
        <f t="shared" si="117"/>
        <v>58.685000000000002</v>
      </c>
      <c r="BC355">
        <f t="shared" si="118"/>
        <v>5.6000000000000001E-2</v>
      </c>
      <c r="BD355">
        <f t="shared" si="119"/>
        <v>0</v>
      </c>
      <c r="BE355">
        <f t="shared" si="120"/>
        <v>58.685000000000002</v>
      </c>
      <c r="BF355">
        <f t="shared" si="121"/>
        <v>1.298</v>
      </c>
      <c r="BG355">
        <f t="shared" si="122"/>
        <v>1.3169999999999999</v>
      </c>
      <c r="BH355">
        <f>VLOOKUP(B355,Miljö!$B$1:$I$482,MATCH("Fossilandel för ursprungspecificerad el ()",Miljö!$B$1:$I$1,0),FALSE)</f>
        <v>0</v>
      </c>
      <c r="BI355">
        <f>VLOOKUP(B355,Miljö!$B$1:$BX$482,MATCH("Kärnkraftsandel för ursprungsspecificerad el ()",Miljö!$B$1:$O$1,0),FALSE)</f>
        <v>0</v>
      </c>
      <c r="BJ355">
        <f t="shared" si="123"/>
        <v>0</v>
      </c>
      <c r="BK355" t="str">
        <f>VLOOKUP(B355,Miljö!$B$1:$O$482,MATCH("Fossil andel i procent (%)",Miljö!$B$1:$O$1,0),FALSE)</f>
        <v>ET</v>
      </c>
      <c r="BL355">
        <f t="shared" si="124"/>
        <v>61.356000000000002</v>
      </c>
      <c r="BO355" s="289">
        <f t="shared" si="125"/>
        <v>9.1270617380533276E-4</v>
      </c>
      <c r="BP355" s="239">
        <f t="shared" si="126"/>
        <v>0</v>
      </c>
      <c r="BQ355" s="239">
        <f t="shared" si="127"/>
        <v>0.97793206858334969</v>
      </c>
      <c r="BR355" s="239">
        <f t="shared" si="128"/>
        <v>2.1155225242845035E-2</v>
      </c>
      <c r="BS355" s="239"/>
      <c r="BT355" s="351">
        <f t="shared" si="129"/>
        <v>1</v>
      </c>
      <c r="BW355" s="289">
        <f>IF(AP355="ja",VLOOKUP(B355,Miljövärden!$B$2:$H$550,MATCH("Total andel fossilt",Miljövärden!$B$2:$H$2,0),FALSE),"")</f>
        <v>9.12706E-4</v>
      </c>
      <c r="BZ355" s="351">
        <f t="shared" si="130"/>
        <v>-1.7380533275622445E-10</v>
      </c>
      <c r="CA355" s="353">
        <f t="shared" si="131"/>
        <v>0</v>
      </c>
    </row>
    <row r="356" spans="1:80" x14ac:dyDescent="0.25">
      <c r="A356" s="2" t="s">
        <v>536</v>
      </c>
      <c r="B356" s="2" t="s">
        <v>538</v>
      </c>
      <c r="C356">
        <f>VLOOKUP($B356,'Tillförd energi'!$B$1:$AI$700,MATCH(C$1,'Tillförd energi'!$B$1:$AQ$1,0),FALSE)</f>
        <v>0</v>
      </c>
      <c r="D356">
        <f>VLOOKUP($B356,'Tillförd energi'!$B$1:$AI$700,MATCH(D$1,'Tillförd energi'!$B$1:$AQ$1,0),FALSE)</f>
        <v>0</v>
      </c>
      <c r="E356">
        <f>VLOOKUP($B356,'Tillförd energi'!$B$1:$AI$700,MATCH(E$1,'Tillförd energi'!$B$1:$AQ$1,0),FALSE)</f>
        <v>0</v>
      </c>
      <c r="F356">
        <f>VLOOKUP($B356,'Tillförd energi'!$B$1:$AI$700,MATCH(F$1,'Tillförd energi'!$B$1:$AQ$1,0),FALSE)</f>
        <v>0</v>
      </c>
      <c r="G356">
        <f>VLOOKUP($B356,'Tillförd energi'!$B$1:$AI$700,MATCH(G$1,'Tillförd energi'!$B$1:$AQ$1,0),FALSE)</f>
        <v>0</v>
      </c>
      <c r="H356">
        <f>VLOOKUP($B356,'Tillförd energi'!$B$1:$AI$700,MATCH(H$1,'Tillförd energi'!$B$1:$AQ$1,0),FALSE)</f>
        <v>0</v>
      </c>
      <c r="I356">
        <f>VLOOKUP($B356,'Tillförd energi'!$B$1:$AI$700,MATCH(I$1,'Tillförd energi'!$B$1:$AQ$1,0),FALSE)</f>
        <v>0</v>
      </c>
      <c r="J356">
        <f>VLOOKUP($B356,'Tillförd energi'!$B$1:$AI$700,MATCH(J$1,'Tillförd energi'!$B$1:$AQ$1,0),FALSE)</f>
        <v>0</v>
      </c>
      <c r="K356">
        <f>VLOOKUP($B356,'Tillförd energi'!$B$1:$AI$700,MATCH(K$1,'Tillförd energi'!$B$1:$AQ$1,0),FALSE)</f>
        <v>0</v>
      </c>
      <c r="L356">
        <f>VLOOKUP($B356,'Tillförd energi'!$B$1:$AI$700,MATCH(L$1,'Tillförd energi'!$B$1:$AQ$1,0),FALSE)</f>
        <v>0</v>
      </c>
      <c r="M356">
        <f>VLOOKUP($B356,'Tillförd energi'!$B$1:$AI$700,MATCH(M$1,'Tillförd energi'!$B$1:$AQ$1,0),FALSE)</f>
        <v>0</v>
      </c>
      <c r="N356">
        <f>VLOOKUP($B356,'Tillförd energi'!$B$1:$AI$700,MATCH(N$1,'Tillförd energi'!$B$1:$AQ$1,0),FALSE)</f>
        <v>0</v>
      </c>
      <c r="O356">
        <f>VLOOKUP($B356,'Tillförd energi'!$B$1:$AI$700,MATCH(O$1,'Tillförd energi'!$B$1:$AQ$1,0),FALSE)</f>
        <v>0</v>
      </c>
      <c r="P356">
        <f>VLOOKUP($B356,'Tillförd energi'!$B$1:$AI$700,MATCH(P$1,'Tillförd energi'!$B$1:$AQ$1,0),FALSE)</f>
        <v>0</v>
      </c>
      <c r="Q356">
        <f>VLOOKUP($B356,'Tillförd energi'!$B$1:$AI$700,MATCH(Q$1,'Tillförd energi'!$B$1:$AQ$1,0),FALSE)</f>
        <v>0</v>
      </c>
      <c r="R356">
        <f>VLOOKUP($B356,'Tillförd energi'!$B$1:$AI$700,MATCH(R$1,'Tillförd energi'!$B$1:$AQ$1,0),FALSE)</f>
        <v>0</v>
      </c>
      <c r="S356">
        <f>VLOOKUP($B356,'Tillförd energi'!$B$1:$AI$700,MATCH(S$1,'Tillförd energi'!$B$1:$AQ$1,0),FALSE)</f>
        <v>0</v>
      </c>
      <c r="T356">
        <f>VLOOKUP($B356,'Tillförd energi'!$B$1:$AI$700,MATCH(T$1,'Tillförd energi'!$B$1:$AQ$1,0),FALSE)</f>
        <v>0</v>
      </c>
      <c r="U356">
        <f>VLOOKUP($B356,'Tillförd energi'!$B$1:$AI$700,MATCH(U$1,'Tillförd energi'!$B$1:$AQ$1,0),FALSE)</f>
        <v>0</v>
      </c>
      <c r="V356">
        <f>VLOOKUP($B356,'Tillförd energi'!$B$1:$AI$700,MATCH(V$1,'Tillförd energi'!$B$1:$AQ$1,0),FALSE)</f>
        <v>0</v>
      </c>
      <c r="W356">
        <f>VLOOKUP($B356,'Tillförd energi'!$B$1:$AI$700,MATCH(W$1,'Tillförd energi'!$B$1:$AQ$1,0),FALSE)</f>
        <v>0</v>
      </c>
      <c r="X356">
        <f>VLOOKUP($B356,'Tillförd energi'!$B$1:$AI$700,MATCH(X$1,'Tillförd energi'!$B$1:$AQ$1,0),FALSE)</f>
        <v>0</v>
      </c>
      <c r="Y356">
        <f>VLOOKUP($B356,'Tillförd energi'!$B$1:$AI$700,MATCH(Y$1,'Tillförd energi'!$B$1:$AQ$1,0),FALSE)</f>
        <v>0</v>
      </c>
      <c r="Z356">
        <f>VLOOKUP($B356,'Tillförd energi'!$B$1:$AI$700,MATCH(Z$1,'Tillförd energi'!$B$1:$AQ$1,0),FALSE)</f>
        <v>0</v>
      </c>
      <c r="AA356">
        <f>VLOOKUP($B356,'Tillförd energi'!$B$1:$AI$700,MATCH(AA$1,'Tillförd energi'!$B$1:$AQ$1,0),FALSE)</f>
        <v>0</v>
      </c>
      <c r="AB356">
        <f>VLOOKUP($B356,'Tillförd energi'!$B$1:$AI$700,MATCH(AB$1,'Tillförd energi'!$B$1:$AQ$1,0),FALSE)</f>
        <v>0</v>
      </c>
      <c r="AC356">
        <f>VLOOKUP($B356,'Tillförd energi'!$B$1:$AI$700,MATCH(AC$1,'Tillförd energi'!$B$1:$AQ$1,0),FALSE)</f>
        <v>0</v>
      </c>
      <c r="AD356">
        <f>VLOOKUP($B356,'Tillförd energi'!$B$1:$AI$700,MATCH(AD$1,'Tillförd energi'!$B$1:$AQ$1,0),FALSE)</f>
        <v>0</v>
      </c>
      <c r="AE356">
        <f>VLOOKUP($B356,'Tillförd energi'!$B$1:$AI$700,MATCH(AE$1,'Tillförd energi'!$B$1:$AQ$1,0),FALSE)</f>
        <v>0</v>
      </c>
      <c r="AF356">
        <f>VLOOKUP($B356,'Tillförd energi'!$B$1:$AI$700,MATCH(AF$1,'Tillförd energi'!$B$1:$AQ$1,0),FALSE)</f>
        <v>0</v>
      </c>
      <c r="AG356">
        <f>IFERROR(VLOOKUP(B356,Miljö!$B$1:$AC$550,MATCH("Köpt mängd produktionsspecifik fjärrvärme:",Miljö!$B$1:$AC$1,0),FALSE)/1,0)</f>
        <v>0</v>
      </c>
      <c r="AI356">
        <f t="shared" si="110"/>
        <v>0</v>
      </c>
      <c r="AJ356">
        <f t="shared" si="111"/>
        <v>0</v>
      </c>
      <c r="AK356" t="str">
        <f>IF(ISERROR(1/VLOOKUP($B356,Leveranser!$B$1:$S$500,MATCH("såld värme (gwh)",Leveranser!$B$1:$S$1,0),FALSE)),"",VLOOKUP($B356,Leveranser!$B$1:$S$500,MATCH("såld värme (gwh)",Leveranser!$B$1:$S$1,0),FALSE))</f>
        <v/>
      </c>
      <c r="AL356">
        <f>VLOOKUP($B356,Leveranser!$B$1:$Y$500,MATCH("Totalt såld fjärrvärme till andra fjärrvärmeföretag",Leveranser!$B$1:$AA$1,0),FALSE)</f>
        <v>0</v>
      </c>
      <c r="AM356">
        <f>IF(ISERROR(1/VLOOKUP($B356,Miljö!$B$1:$S$500,MATCH("Såld mängd produktionsspecifik fjärrvärme (GWh)",Miljö!$B$1:$R$1,0),FALSE)),0,VLOOKUP($B356,Miljö!$B$1:$S$500,MATCH("Såld mängd produktionsspecifik fjärrvärme (GWh)",Miljö!$B$1:$R$1,0),FALSE))</f>
        <v>0</v>
      </c>
      <c r="AN356" s="239" t="str">
        <f t="shared" si="112"/>
        <v/>
      </c>
      <c r="AP356" t="str">
        <f>IFERROR(VLOOKUP($B356,Miljövärden!$B$2:$H$550,7,FALSE),"Nej, saknas")</f>
        <v>Nej</v>
      </c>
      <c r="AQ356" t="str">
        <f>IFERROR(VLOOKUP($B356,Miljövärden!$B$2:$H$550,6,FALSE),"Nej, saknas")</f>
        <v>Nej</v>
      </c>
      <c r="AU356">
        <f t="shared" si="113"/>
        <v>0</v>
      </c>
      <c r="AV356">
        <f t="shared" si="114"/>
        <v>0</v>
      </c>
      <c r="AW356">
        <f t="shared" si="115"/>
        <v>0</v>
      </c>
      <c r="AX356">
        <f t="shared" si="116"/>
        <v>0</v>
      </c>
      <c r="AZ356">
        <f t="shared" si="117"/>
        <v>0</v>
      </c>
      <c r="BC356">
        <f t="shared" si="118"/>
        <v>0</v>
      </c>
      <c r="BD356">
        <f t="shared" si="119"/>
        <v>0</v>
      </c>
      <c r="BE356">
        <f t="shared" si="120"/>
        <v>0</v>
      </c>
      <c r="BF356">
        <f t="shared" si="121"/>
        <v>0</v>
      </c>
      <c r="BG356">
        <f t="shared" si="122"/>
        <v>0</v>
      </c>
      <c r="BH356" t="str">
        <f>VLOOKUP(B356,Miljö!$B$1:$I$482,MATCH("Fossilandel för ursprungspecificerad el ()",Miljö!$B$1:$I$1,0),FALSE)</f>
        <v>-</v>
      </c>
      <c r="BI356" t="str">
        <f>VLOOKUP(B356,Miljö!$B$1:$BX$482,MATCH("Kärnkraftsandel för ursprungsspecificerad el ()",Miljö!$B$1:$O$1,0),FALSE)</f>
        <v>-</v>
      </c>
      <c r="BJ356">
        <f t="shared" si="123"/>
        <v>0</v>
      </c>
      <c r="BK356" t="str">
        <f>VLOOKUP(B356,Miljö!$B$1:$O$482,MATCH("Fossil andel i procent (%)",Miljö!$B$1:$O$1,0),FALSE)</f>
        <v>-</v>
      </c>
      <c r="BL356">
        <f t="shared" si="124"/>
        <v>0</v>
      </c>
      <c r="BO356" s="289" t="str">
        <f t="shared" si="125"/>
        <v/>
      </c>
      <c r="BP356" s="239" t="str">
        <f t="shared" si="126"/>
        <v/>
      </c>
      <c r="BQ356" s="239" t="str">
        <f t="shared" si="127"/>
        <v/>
      </c>
      <c r="BR356" s="239" t="str">
        <f t="shared" si="128"/>
        <v/>
      </c>
      <c r="BS356" s="239"/>
      <c r="BT356" s="351">
        <f t="shared" si="129"/>
        <v>0</v>
      </c>
      <c r="BW356" s="289" t="str">
        <f>IF(AP356="ja",VLOOKUP(B356,Miljövärden!$B$2:$H$550,MATCH("Total andel fossilt",Miljövärden!$B$2:$H$2,0),FALSE),"")</f>
        <v/>
      </c>
      <c r="BZ356" s="351" t="str">
        <f t="shared" si="130"/>
        <v/>
      </c>
      <c r="CA356" s="353" t="str">
        <f t="shared" si="131"/>
        <v/>
      </c>
    </row>
    <row r="357" spans="1:80" x14ac:dyDescent="0.25">
      <c r="A357" s="2" t="s">
        <v>536</v>
      </c>
      <c r="B357" s="2" t="s">
        <v>539</v>
      </c>
      <c r="C357">
        <f>VLOOKUP($B357,'Tillförd energi'!$B$1:$AI$700,MATCH(C$1,'Tillförd energi'!$B$1:$AQ$1,0),FALSE)</f>
        <v>0</v>
      </c>
      <c r="D357">
        <f>VLOOKUP($B357,'Tillförd energi'!$B$1:$AI$700,MATCH(D$1,'Tillförd energi'!$B$1:$AQ$1,0),FALSE)</f>
        <v>2.1643300000000001</v>
      </c>
      <c r="E357">
        <f>VLOOKUP($B357,'Tillförd energi'!$B$1:$AI$700,MATCH(E$1,'Tillförd energi'!$B$1:$AQ$1,0),FALSE)</f>
        <v>0</v>
      </c>
      <c r="F357">
        <f>VLOOKUP($B357,'Tillförd energi'!$B$1:$AI$700,MATCH(F$1,'Tillförd energi'!$B$1:$AQ$1,0),FALSE)</f>
        <v>1.0489999999999999</v>
      </c>
      <c r="G357">
        <f>VLOOKUP($B357,'Tillförd energi'!$B$1:$AI$700,MATCH(G$1,'Tillförd energi'!$B$1:$AQ$1,0),FALSE)</f>
        <v>0</v>
      </c>
      <c r="H357">
        <f>VLOOKUP($B357,'Tillförd energi'!$B$1:$AI$700,MATCH(H$1,'Tillförd energi'!$B$1:$AQ$1,0),FALSE)</f>
        <v>0</v>
      </c>
      <c r="I357">
        <f>VLOOKUP($B357,'Tillförd energi'!$B$1:$AI$700,MATCH(I$1,'Tillförd energi'!$B$1:$AQ$1,0),FALSE)</f>
        <v>162</v>
      </c>
      <c r="J357">
        <f>VLOOKUP($B357,'Tillförd energi'!$B$1:$AI$700,MATCH(J$1,'Tillförd energi'!$B$1:$AQ$1,0),FALSE)</f>
        <v>0</v>
      </c>
      <c r="K357">
        <f>VLOOKUP($B357,'Tillförd energi'!$B$1:$AI$700,MATCH(K$1,'Tillförd energi'!$B$1:$AQ$1,0),FALSE)</f>
        <v>0</v>
      </c>
      <c r="L357">
        <f>VLOOKUP($B357,'Tillförd energi'!$B$1:$AI$700,MATCH(L$1,'Tillförd energi'!$B$1:$AQ$1,0),FALSE)</f>
        <v>278.54300000000001</v>
      </c>
      <c r="M357">
        <f>VLOOKUP($B357,'Tillförd energi'!$B$1:$AI$700,MATCH(M$1,'Tillförd energi'!$B$1:$AQ$1,0),FALSE)</f>
        <v>9.5851500000000005</v>
      </c>
      <c r="N357">
        <f>VLOOKUP($B357,'Tillförd energi'!$B$1:$AI$700,MATCH(N$1,'Tillförd energi'!$B$1:$AQ$1,0),FALSE)</f>
        <v>1.58125</v>
      </c>
      <c r="O357">
        <f>VLOOKUP($B357,'Tillförd energi'!$B$1:$AI$700,MATCH(O$1,'Tillförd energi'!$B$1:$AQ$1,0),FALSE)</f>
        <v>57.470500000000001</v>
      </c>
      <c r="P357">
        <f>VLOOKUP($B357,'Tillförd energi'!$B$1:$AI$700,MATCH(P$1,'Tillförd energi'!$B$1:$AQ$1,0),FALSE)</f>
        <v>35.8872</v>
      </c>
      <c r="Q357">
        <f>VLOOKUP($B357,'Tillförd energi'!$B$1:$AI$700,MATCH(Q$1,'Tillförd energi'!$B$1:$AQ$1,0),FALSE)</f>
        <v>0</v>
      </c>
      <c r="R357">
        <f>VLOOKUP($B357,'Tillförd energi'!$B$1:$AI$700,MATCH(R$1,'Tillförd energi'!$B$1:$AQ$1,0),FALSE)</f>
        <v>7.44</v>
      </c>
      <c r="S357">
        <f>VLOOKUP($B357,'Tillförd energi'!$B$1:$AI$700,MATCH(S$1,'Tillförd energi'!$B$1:$AQ$1,0),FALSE)</f>
        <v>0</v>
      </c>
      <c r="T357">
        <f>VLOOKUP($B357,'Tillförd energi'!$B$1:$AI$700,MATCH(T$1,'Tillförd energi'!$B$1:$AQ$1,0),FALSE)</f>
        <v>0</v>
      </c>
      <c r="U357">
        <f>VLOOKUP($B357,'Tillförd energi'!$B$1:$AI$700,MATCH(U$1,'Tillförd energi'!$B$1:$AQ$1,0),FALSE)</f>
        <v>0</v>
      </c>
      <c r="V357">
        <f>VLOOKUP($B357,'Tillförd energi'!$B$1:$AI$700,MATCH(V$1,'Tillförd energi'!$B$1:$AQ$1,0),FALSE)</f>
        <v>2.7</v>
      </c>
      <c r="W357">
        <f>VLOOKUP($B357,'Tillförd energi'!$B$1:$AI$700,MATCH(W$1,'Tillförd energi'!$B$1:$AQ$1,0),FALSE)</f>
        <v>0</v>
      </c>
      <c r="X357">
        <f>VLOOKUP($B357,'Tillförd energi'!$B$1:$AI$700,MATCH(X$1,'Tillförd energi'!$B$1:$AQ$1,0),FALSE)</f>
        <v>0</v>
      </c>
      <c r="Y357">
        <f>VLOOKUP($B357,'Tillförd energi'!$B$1:$AI$700,MATCH(Y$1,'Tillförd energi'!$B$1:$AQ$1,0),FALSE)</f>
        <v>0</v>
      </c>
      <c r="Z357">
        <f>VLOOKUP($B357,'Tillförd energi'!$B$1:$AI$700,MATCH(Z$1,'Tillförd energi'!$B$1:$AQ$1,0),FALSE)</f>
        <v>10.673</v>
      </c>
      <c r="AA357">
        <f>VLOOKUP($B357,'Tillförd energi'!$B$1:$AI$700,MATCH(AA$1,'Tillförd energi'!$B$1:$AQ$1,0),FALSE)</f>
        <v>0</v>
      </c>
      <c r="AB357">
        <f>VLOOKUP($B357,'Tillförd energi'!$B$1:$AI$700,MATCH(AB$1,'Tillförd energi'!$B$1:$AQ$1,0),FALSE)</f>
        <v>0</v>
      </c>
      <c r="AC357">
        <f>VLOOKUP($B357,'Tillförd energi'!$B$1:$AI$700,MATCH(AC$1,'Tillförd energi'!$B$1:$AQ$1,0),FALSE)</f>
        <v>155.74799999999999</v>
      </c>
      <c r="AD357">
        <f>VLOOKUP($B357,'Tillförd energi'!$B$1:$AI$700,MATCH(AD$1,'Tillförd energi'!$B$1:$AQ$1,0),FALSE)</f>
        <v>0</v>
      </c>
      <c r="AE357">
        <f>VLOOKUP($B357,'Tillförd energi'!$B$1:$AI$700,MATCH(AE$1,'Tillförd energi'!$B$1:$AQ$1,0),FALSE)</f>
        <v>0</v>
      </c>
      <c r="AF357">
        <f>VLOOKUP($B357,'Tillförd energi'!$B$1:$AI$700,MATCH(AF$1,'Tillförd energi'!$B$1:$AQ$1,0),FALSE)</f>
        <v>33.848300000000002</v>
      </c>
      <c r="AG357">
        <f>IFERROR(VLOOKUP(B357,Miljö!$B$1:$AC$550,MATCH("Köpt mängd produktionsspecifik fjärrvärme:",Miljö!$B$1:$AC$1,0),FALSE)/1,0)</f>
        <v>2.25</v>
      </c>
      <c r="AI357">
        <f t="shared" si="110"/>
        <v>758.68973000000017</v>
      </c>
      <c r="AJ357">
        <f t="shared" si="111"/>
        <v>760.93973000000017</v>
      </c>
      <c r="AK357">
        <f>IF(ISERROR(1/VLOOKUP($B357,Leveranser!$B$1:$S$500,MATCH("såld värme (gwh)",Leveranser!$B$1:$S$1,0),FALSE)),"",VLOOKUP($B357,Leveranser!$B$1:$S$500,MATCH("såld värme (gwh)",Leveranser!$B$1:$S$1,0),FALSE))</f>
        <v>674</v>
      </c>
      <c r="AL357">
        <f>VLOOKUP($B357,Leveranser!$B$1:$Y$500,MATCH("Totalt såld fjärrvärme till andra fjärrvärmeföretag",Leveranser!$B$1:$AA$1,0),FALSE)</f>
        <v>0</v>
      </c>
      <c r="AM357">
        <f>IF(ISERROR(1/VLOOKUP($B357,Miljö!$B$1:$S$500,MATCH("Såld mängd produktionsspecifik fjärrvärme (GWh)",Miljö!$B$1:$R$1,0),FALSE)),0,VLOOKUP($B357,Miljö!$B$1:$S$500,MATCH("Såld mängd produktionsspecifik fjärrvärme (GWh)",Miljö!$B$1:$R$1,0),FALSE))</f>
        <v>0</v>
      </c>
      <c r="AN357" s="239">
        <f t="shared" si="112"/>
        <v>0.88574689088714009</v>
      </c>
      <c r="AP357" t="str">
        <f>IFERROR(VLOOKUP($B357,Miljövärden!$B$2:$H$550,7,FALSE),"Nej, saknas")</f>
        <v>Ja</v>
      </c>
      <c r="AQ357" t="str">
        <f>IFERROR(VLOOKUP($B357,Miljövärden!$B$2:$H$550,6,FALSE),"Nej, saknas")</f>
        <v>Ja</v>
      </c>
      <c r="AU357">
        <f t="shared" si="113"/>
        <v>44.521300000000004</v>
      </c>
      <c r="AV357">
        <f t="shared" si="114"/>
        <v>0</v>
      </c>
      <c r="AW357">
        <f t="shared" si="115"/>
        <v>104.5241</v>
      </c>
      <c r="AX357">
        <f t="shared" si="116"/>
        <v>7.44</v>
      </c>
      <c r="AZ357">
        <f t="shared" si="117"/>
        <v>393.20710000000003</v>
      </c>
      <c r="BC357">
        <f t="shared" si="118"/>
        <v>3.21333</v>
      </c>
      <c r="BD357">
        <f t="shared" si="119"/>
        <v>0</v>
      </c>
      <c r="BE357">
        <f t="shared" si="120"/>
        <v>114.6641</v>
      </c>
      <c r="BF357">
        <f t="shared" si="121"/>
        <v>596.29099999999994</v>
      </c>
      <c r="BG357">
        <f t="shared" si="122"/>
        <v>44.521300000000004</v>
      </c>
      <c r="BH357">
        <f>VLOOKUP(B357,Miljö!$B$1:$I$482,MATCH("Fossilandel för ursprungspecificerad el ()",Miljö!$B$1:$I$1,0),FALSE)</f>
        <v>0</v>
      </c>
      <c r="BI357">
        <f>VLOOKUP(B357,Miljö!$B$1:$BX$482,MATCH("Kärnkraftsandel för ursprungsspecificerad el ()",Miljö!$B$1:$O$1,0),FALSE)</f>
        <v>0</v>
      </c>
      <c r="BJ357">
        <f t="shared" si="123"/>
        <v>2.25</v>
      </c>
      <c r="BK357">
        <f>VLOOKUP(B357,Miljö!$B$1:$O$482,MATCH("Fossil andel i procent (%)",Miljö!$B$1:$O$1,0),FALSE)</f>
        <v>1</v>
      </c>
      <c r="BL357">
        <f t="shared" si="124"/>
        <v>760.93972999999994</v>
      </c>
      <c r="BO357" s="289">
        <f t="shared" si="125"/>
        <v>4.252412999909993E-3</v>
      </c>
      <c r="BP357" s="239">
        <f t="shared" si="126"/>
        <v>2.9273014828651413E-3</v>
      </c>
      <c r="BQ357" s="239">
        <f t="shared" si="127"/>
        <v>0.20919580582288697</v>
      </c>
      <c r="BR357" s="239">
        <f t="shared" si="128"/>
        <v>0.78362447969433791</v>
      </c>
      <c r="BS357" s="239"/>
      <c r="BT357" s="351">
        <f t="shared" si="129"/>
        <v>1</v>
      </c>
      <c r="BW357" s="289">
        <f>IF(AP357="ja",VLOOKUP(B357,Miljövärden!$B$2:$H$550,MATCH("Total andel fossilt",Miljövärden!$B$2:$H$2,0),FALSE),"")</f>
        <v>4.2524199999999998E-3</v>
      </c>
      <c r="BZ357" s="351">
        <f t="shared" si="130"/>
        <v>7.0000900067798688E-9</v>
      </c>
      <c r="CA357" s="353">
        <f t="shared" si="131"/>
        <v>0</v>
      </c>
    </row>
    <row r="358" spans="1:80" x14ac:dyDescent="0.25">
      <c r="A358" s="2" t="s">
        <v>540</v>
      </c>
      <c r="B358" s="2" t="s">
        <v>541</v>
      </c>
      <c r="C358">
        <f>VLOOKUP($B358,'Tillförd energi'!$B$1:$AI$700,MATCH(C$1,'Tillförd energi'!$B$1:$AQ$1,0),FALSE)</f>
        <v>0</v>
      </c>
      <c r="D358">
        <f>VLOOKUP($B358,'Tillförd energi'!$B$1:$AI$700,MATCH(D$1,'Tillförd energi'!$B$1:$AQ$1,0),FALSE)</f>
        <v>0.13193299999999999</v>
      </c>
      <c r="E358">
        <f>VLOOKUP($B358,'Tillförd energi'!$B$1:$AI$700,MATCH(E$1,'Tillförd energi'!$B$1:$AQ$1,0),FALSE)</f>
        <v>0</v>
      </c>
      <c r="F358">
        <f>VLOOKUP($B358,'Tillförd energi'!$B$1:$AI$700,MATCH(F$1,'Tillförd energi'!$B$1:$AQ$1,0),FALSE)</f>
        <v>0</v>
      </c>
      <c r="G358">
        <f>VLOOKUP($B358,'Tillförd energi'!$B$1:$AI$700,MATCH(G$1,'Tillförd energi'!$B$1:$AQ$1,0),FALSE)</f>
        <v>0</v>
      </c>
      <c r="H358">
        <f>VLOOKUP($B358,'Tillförd energi'!$B$1:$AI$700,MATCH(H$1,'Tillförd energi'!$B$1:$AQ$1,0),FALSE)</f>
        <v>0</v>
      </c>
      <c r="I358">
        <f>VLOOKUP($B358,'Tillförd energi'!$B$1:$AI$700,MATCH(I$1,'Tillförd energi'!$B$1:$AQ$1,0),FALSE)</f>
        <v>0</v>
      </c>
      <c r="J358">
        <f>VLOOKUP($B358,'Tillförd energi'!$B$1:$AI$700,MATCH(J$1,'Tillförd energi'!$B$1:$AQ$1,0),FALSE)</f>
        <v>0</v>
      </c>
      <c r="K358">
        <f>VLOOKUP($B358,'Tillförd energi'!$B$1:$AI$700,MATCH(K$1,'Tillförd energi'!$B$1:$AQ$1,0),FALSE)</f>
        <v>0</v>
      </c>
      <c r="L358">
        <f>VLOOKUP($B358,'Tillförd energi'!$B$1:$AI$700,MATCH(L$1,'Tillförd energi'!$B$1:$AQ$1,0),FALSE)</f>
        <v>43.908999999999999</v>
      </c>
      <c r="M358">
        <f>VLOOKUP($B358,'Tillförd energi'!$B$1:$AI$700,MATCH(M$1,'Tillförd energi'!$B$1:$AQ$1,0),FALSE)</f>
        <v>0</v>
      </c>
      <c r="N358">
        <f>VLOOKUP($B358,'Tillförd energi'!$B$1:$AI$700,MATCH(N$1,'Tillförd energi'!$B$1:$AQ$1,0),FALSE)</f>
        <v>1.00956</v>
      </c>
      <c r="O358">
        <f>VLOOKUP($B358,'Tillförd energi'!$B$1:$AI$700,MATCH(O$1,'Tillförd energi'!$B$1:$AQ$1,0),FALSE)</f>
        <v>0</v>
      </c>
      <c r="P358">
        <f>VLOOKUP($B358,'Tillförd energi'!$B$1:$AI$700,MATCH(P$1,'Tillförd energi'!$B$1:$AQ$1,0),FALSE)</f>
        <v>0</v>
      </c>
      <c r="Q358">
        <f>VLOOKUP($B358,'Tillförd energi'!$B$1:$AI$700,MATCH(Q$1,'Tillförd energi'!$B$1:$AQ$1,0),FALSE)</f>
        <v>0</v>
      </c>
      <c r="R358">
        <f>VLOOKUP($B358,'Tillförd energi'!$B$1:$AI$700,MATCH(R$1,'Tillförd energi'!$B$1:$AQ$1,0),FALSE)</f>
        <v>0.17</v>
      </c>
      <c r="S358">
        <f>VLOOKUP($B358,'Tillförd energi'!$B$1:$AI$700,MATCH(S$1,'Tillförd energi'!$B$1:$AQ$1,0),FALSE)</f>
        <v>0</v>
      </c>
      <c r="T358">
        <f>VLOOKUP($B358,'Tillförd energi'!$B$1:$AI$700,MATCH(T$1,'Tillförd energi'!$B$1:$AQ$1,0),FALSE)</f>
        <v>0</v>
      </c>
      <c r="U358">
        <f>VLOOKUP($B358,'Tillförd energi'!$B$1:$AI$700,MATCH(U$1,'Tillförd energi'!$B$1:$AQ$1,0),FALSE)</f>
        <v>11.097300000000001</v>
      </c>
      <c r="V358">
        <f>VLOOKUP($B358,'Tillförd energi'!$B$1:$AI$700,MATCH(V$1,'Tillförd energi'!$B$1:$AQ$1,0),FALSE)</f>
        <v>0</v>
      </c>
      <c r="W358">
        <f>VLOOKUP($B358,'Tillförd energi'!$B$1:$AI$700,MATCH(W$1,'Tillförd energi'!$B$1:$AQ$1,0),FALSE)</f>
        <v>0</v>
      </c>
      <c r="X358">
        <f>VLOOKUP($B358,'Tillförd energi'!$B$1:$AI$700,MATCH(X$1,'Tillförd energi'!$B$1:$AQ$1,0),FALSE)</f>
        <v>0</v>
      </c>
      <c r="Y358">
        <f>VLOOKUP($B358,'Tillförd energi'!$B$1:$AI$700,MATCH(Y$1,'Tillförd energi'!$B$1:$AQ$1,0),FALSE)</f>
        <v>0</v>
      </c>
      <c r="Z358">
        <f>VLOOKUP($B358,'Tillförd energi'!$B$1:$AI$700,MATCH(Z$1,'Tillförd energi'!$B$1:$AQ$1,0),FALSE)</f>
        <v>0</v>
      </c>
      <c r="AA358">
        <f>VLOOKUP($B358,'Tillförd energi'!$B$1:$AI$700,MATCH(AA$1,'Tillförd energi'!$B$1:$AQ$1,0),FALSE)</f>
        <v>0</v>
      </c>
      <c r="AB358">
        <f>VLOOKUP($B358,'Tillförd energi'!$B$1:$AI$700,MATCH(AB$1,'Tillförd energi'!$B$1:$AQ$1,0),FALSE)</f>
        <v>0</v>
      </c>
      <c r="AC358">
        <f>VLOOKUP($B358,'Tillförd energi'!$B$1:$AI$700,MATCH(AC$1,'Tillförd energi'!$B$1:$AQ$1,0),FALSE)</f>
        <v>0</v>
      </c>
      <c r="AD358">
        <f>VLOOKUP($B358,'Tillförd energi'!$B$1:$AI$700,MATCH(AD$1,'Tillförd energi'!$B$1:$AQ$1,0),FALSE)</f>
        <v>0</v>
      </c>
      <c r="AE358">
        <f>VLOOKUP($B358,'Tillförd energi'!$B$1:$AI$700,MATCH(AE$1,'Tillförd energi'!$B$1:$AQ$1,0),FALSE)</f>
        <v>0</v>
      </c>
      <c r="AF358">
        <f>VLOOKUP($B358,'Tillförd energi'!$B$1:$AI$700,MATCH(AF$1,'Tillförd energi'!$B$1:$AQ$1,0),FALSE)</f>
        <v>1.59524</v>
      </c>
      <c r="AG358">
        <f>IFERROR(VLOOKUP(B358,Miljö!$B$1:$AC$550,MATCH("Köpt mängd produktionsspecifik fjärrvärme:",Miljö!$B$1:$AC$1,0),FALSE)/1,0)</f>
        <v>0</v>
      </c>
      <c r="AI358">
        <f t="shared" si="110"/>
        <v>57.913032999999992</v>
      </c>
      <c r="AJ358">
        <f t="shared" si="111"/>
        <v>57.913032999999992</v>
      </c>
      <c r="AK358">
        <f>IF(ISERROR(1/VLOOKUP($B358,Leveranser!$B$1:$S$500,MATCH("såld värme (gwh)",Leveranser!$B$1:$S$1,0),FALSE)),"",VLOOKUP($B358,Leveranser!$B$1:$S$500,MATCH("såld värme (gwh)",Leveranser!$B$1:$S$1,0),FALSE))</f>
        <v>52.008000000000003</v>
      </c>
      <c r="AL358">
        <f>VLOOKUP($B358,Leveranser!$B$1:$Y$500,MATCH("Totalt såld fjärrvärme till andra fjärrvärmeföretag",Leveranser!$B$1:$AA$1,0),FALSE)</f>
        <v>0</v>
      </c>
      <c r="AM358">
        <f>IF(ISERROR(1/VLOOKUP($B358,Miljö!$B$1:$S$500,MATCH("Såld mängd produktionsspecifik fjärrvärme (GWh)",Miljö!$B$1:$R$1,0),FALSE)),0,VLOOKUP($B358,Miljö!$B$1:$S$500,MATCH("Såld mängd produktionsspecifik fjärrvärme (GWh)",Miljö!$B$1:$R$1,0),FALSE))</f>
        <v>0</v>
      </c>
      <c r="AN358" s="239">
        <f t="shared" si="112"/>
        <v>0.89803619851856165</v>
      </c>
      <c r="AP358" t="str">
        <f>IFERROR(VLOOKUP($B358,Miljövärden!$B$2:$H$550,7,FALSE),"Nej, saknas")</f>
        <v>Ja</v>
      </c>
      <c r="AQ358" t="str">
        <f>IFERROR(VLOOKUP($B358,Miljövärden!$B$2:$H$550,6,FALSE),"Nej, saknas")</f>
        <v>Ja</v>
      </c>
      <c r="AU358">
        <f t="shared" si="113"/>
        <v>1.59524</v>
      </c>
      <c r="AV358">
        <f t="shared" si="114"/>
        <v>0</v>
      </c>
      <c r="AW358">
        <f t="shared" si="115"/>
        <v>1.00956</v>
      </c>
      <c r="AX358">
        <f t="shared" si="116"/>
        <v>11.267300000000001</v>
      </c>
      <c r="AZ358">
        <f t="shared" si="117"/>
        <v>56.185860000000005</v>
      </c>
      <c r="BC358">
        <f t="shared" si="118"/>
        <v>0.13193299999999999</v>
      </c>
      <c r="BD358">
        <f t="shared" si="119"/>
        <v>0</v>
      </c>
      <c r="BE358">
        <f t="shared" si="120"/>
        <v>12.276860000000001</v>
      </c>
      <c r="BF358">
        <f t="shared" si="121"/>
        <v>43.908999999999999</v>
      </c>
      <c r="BG358">
        <f t="shared" si="122"/>
        <v>1.59524</v>
      </c>
      <c r="BH358">
        <f>VLOOKUP(B358,Miljö!$B$1:$I$482,MATCH("Fossilandel för ursprungspecificerad el ()",Miljö!$B$1:$I$1,0),FALSE)</f>
        <v>0</v>
      </c>
      <c r="BI358">
        <f>VLOOKUP(B358,Miljö!$B$1:$BX$482,MATCH("Kärnkraftsandel för ursprungsspecificerad el ()",Miljö!$B$1:$O$1,0),FALSE)</f>
        <v>0</v>
      </c>
      <c r="BJ358">
        <f t="shared" si="123"/>
        <v>0</v>
      </c>
      <c r="BK358" t="str">
        <f>VLOOKUP(B358,Miljö!$B$1:$O$482,MATCH("Fossil andel i procent (%)",Miljö!$B$1:$O$1,0),FALSE)</f>
        <v>ET</v>
      </c>
      <c r="BL358">
        <f t="shared" si="124"/>
        <v>57.913032999999999</v>
      </c>
      <c r="BO358" s="289">
        <f t="shared" si="125"/>
        <v>2.2781227845552485E-3</v>
      </c>
      <c r="BP358" s="239">
        <f t="shared" si="126"/>
        <v>0</v>
      </c>
      <c r="BQ358" s="239">
        <f t="shared" si="127"/>
        <v>0.23953330159724154</v>
      </c>
      <c r="BR358" s="239">
        <f t="shared" si="128"/>
        <v>0.7581885756182033</v>
      </c>
      <c r="BS358" s="239"/>
      <c r="BT358" s="351">
        <f t="shared" si="129"/>
        <v>1</v>
      </c>
      <c r="BW358" s="289">
        <f>IF(AP358="ja",VLOOKUP(B358,Miljövärden!$B$2:$H$550,MATCH("Total andel fossilt",Miljövärden!$B$2:$H$2,0),FALSE),"")</f>
        <v>2.2781199999999998E-3</v>
      </c>
      <c r="BZ358" s="351">
        <f t="shared" si="130"/>
        <v>-2.7845552487068548E-9</v>
      </c>
      <c r="CA358" s="353">
        <f t="shared" si="131"/>
        <v>0</v>
      </c>
    </row>
    <row r="359" spans="1:80" x14ac:dyDescent="0.25">
      <c r="A359" s="2" t="s">
        <v>542</v>
      </c>
      <c r="B359" s="2" t="s">
        <v>543</v>
      </c>
      <c r="C359">
        <f>VLOOKUP($B359,'Tillförd energi'!$B$1:$AI$700,MATCH(C$1,'Tillförd energi'!$B$1:$AQ$1,0),FALSE)</f>
        <v>0</v>
      </c>
      <c r="D359">
        <f>VLOOKUP($B359,'Tillförd energi'!$B$1:$AI$700,MATCH(D$1,'Tillförd energi'!$B$1:$AQ$1,0),FALSE)</f>
        <v>0.3</v>
      </c>
      <c r="E359">
        <f>VLOOKUP($B359,'Tillförd energi'!$B$1:$AI$700,MATCH(E$1,'Tillförd energi'!$B$1:$AQ$1,0),FALSE)</f>
        <v>0</v>
      </c>
      <c r="F359">
        <f>VLOOKUP($B359,'Tillförd energi'!$B$1:$AI$700,MATCH(F$1,'Tillförd energi'!$B$1:$AQ$1,0),FALSE)</f>
        <v>0</v>
      </c>
      <c r="G359">
        <f>VLOOKUP($B359,'Tillförd energi'!$B$1:$AI$700,MATCH(G$1,'Tillförd energi'!$B$1:$AQ$1,0),FALSE)</f>
        <v>0</v>
      </c>
      <c r="H359">
        <f>VLOOKUP($B359,'Tillförd energi'!$B$1:$AI$700,MATCH(H$1,'Tillförd energi'!$B$1:$AQ$1,0),FALSE)</f>
        <v>0</v>
      </c>
      <c r="I359">
        <f>VLOOKUP($B359,'Tillförd energi'!$B$1:$AI$700,MATCH(I$1,'Tillförd energi'!$B$1:$AQ$1,0),FALSE)</f>
        <v>0</v>
      </c>
      <c r="J359">
        <f>VLOOKUP($B359,'Tillförd energi'!$B$1:$AI$700,MATCH(J$1,'Tillförd energi'!$B$1:$AQ$1,0),FALSE)</f>
        <v>0</v>
      </c>
      <c r="K359">
        <f>VLOOKUP($B359,'Tillförd energi'!$B$1:$AI$700,MATCH(K$1,'Tillförd energi'!$B$1:$AQ$1,0),FALSE)</f>
        <v>0</v>
      </c>
      <c r="L359">
        <f>VLOOKUP($B359,'Tillförd energi'!$B$1:$AI$700,MATCH(L$1,'Tillförd energi'!$B$1:$AQ$1,0),FALSE)</f>
        <v>0</v>
      </c>
      <c r="M359">
        <f>VLOOKUP($B359,'Tillförd energi'!$B$1:$AI$700,MATCH(M$1,'Tillförd energi'!$B$1:$AQ$1,0),FALSE)</f>
        <v>0</v>
      </c>
      <c r="N359">
        <f>VLOOKUP($B359,'Tillförd energi'!$B$1:$AI$700,MATCH(N$1,'Tillförd energi'!$B$1:$AQ$1,0),FALSE)</f>
        <v>43.7</v>
      </c>
      <c r="O359">
        <f>VLOOKUP($B359,'Tillförd energi'!$B$1:$AI$700,MATCH(O$1,'Tillförd energi'!$B$1:$AQ$1,0),FALSE)</f>
        <v>0</v>
      </c>
      <c r="P359">
        <f>VLOOKUP($B359,'Tillförd energi'!$B$1:$AI$700,MATCH(P$1,'Tillförd energi'!$B$1:$AQ$1,0),FALSE)</f>
        <v>0</v>
      </c>
      <c r="Q359">
        <f>VLOOKUP($B359,'Tillförd energi'!$B$1:$AI$700,MATCH(Q$1,'Tillförd energi'!$B$1:$AQ$1,0),FALSE)</f>
        <v>0</v>
      </c>
      <c r="R359">
        <f>VLOOKUP($B359,'Tillförd energi'!$B$1:$AI$700,MATCH(R$1,'Tillförd energi'!$B$1:$AQ$1,0),FALSE)</f>
        <v>37.4</v>
      </c>
      <c r="S359">
        <f>VLOOKUP($B359,'Tillförd energi'!$B$1:$AI$700,MATCH(S$1,'Tillförd energi'!$B$1:$AQ$1,0),FALSE)</f>
        <v>8.6999999999999993</v>
      </c>
      <c r="T359">
        <f>VLOOKUP($B359,'Tillförd energi'!$B$1:$AI$700,MATCH(T$1,'Tillförd energi'!$B$1:$AQ$1,0),FALSE)</f>
        <v>0</v>
      </c>
      <c r="U359">
        <f>VLOOKUP($B359,'Tillförd energi'!$B$1:$AI$700,MATCH(U$1,'Tillförd energi'!$B$1:$AQ$1,0),FALSE)</f>
        <v>0</v>
      </c>
      <c r="V359">
        <f>VLOOKUP($B359,'Tillförd energi'!$B$1:$AI$700,MATCH(V$1,'Tillförd energi'!$B$1:$AQ$1,0),FALSE)</f>
        <v>0</v>
      </c>
      <c r="W359">
        <f>VLOOKUP($B359,'Tillförd energi'!$B$1:$AI$700,MATCH(W$1,'Tillförd energi'!$B$1:$AQ$1,0),FALSE)</f>
        <v>0</v>
      </c>
      <c r="X359">
        <f>VLOOKUP($B359,'Tillförd energi'!$B$1:$AI$700,MATCH(X$1,'Tillförd energi'!$B$1:$AQ$1,0),FALSE)</f>
        <v>0</v>
      </c>
      <c r="Y359">
        <f>VLOOKUP($B359,'Tillförd energi'!$B$1:$AI$700,MATCH(Y$1,'Tillförd energi'!$B$1:$AQ$1,0),FALSE)</f>
        <v>0</v>
      </c>
      <c r="Z359">
        <f>VLOOKUP($B359,'Tillförd energi'!$B$1:$AI$700,MATCH(Z$1,'Tillförd energi'!$B$1:$AQ$1,0),FALSE)</f>
        <v>0</v>
      </c>
      <c r="AA359">
        <f>VLOOKUP($B359,'Tillförd energi'!$B$1:$AI$700,MATCH(AA$1,'Tillförd energi'!$B$1:$AQ$1,0),FALSE)</f>
        <v>0</v>
      </c>
      <c r="AB359">
        <f>VLOOKUP($B359,'Tillförd energi'!$B$1:$AI$700,MATCH(AB$1,'Tillförd energi'!$B$1:$AQ$1,0),FALSE)</f>
        <v>0</v>
      </c>
      <c r="AC359">
        <f>VLOOKUP($B359,'Tillförd energi'!$B$1:$AI$700,MATCH(AC$1,'Tillförd energi'!$B$1:$AQ$1,0),FALSE)</f>
        <v>3.4910000000000001</v>
      </c>
      <c r="AD359">
        <f>VLOOKUP($B359,'Tillförd energi'!$B$1:$AI$700,MATCH(AD$1,'Tillförd energi'!$B$1:$AQ$1,0),FALSE)</f>
        <v>0</v>
      </c>
      <c r="AE359">
        <f>VLOOKUP($B359,'Tillförd energi'!$B$1:$AI$700,MATCH(AE$1,'Tillförd energi'!$B$1:$AQ$1,0),FALSE)</f>
        <v>0</v>
      </c>
      <c r="AF359">
        <f>VLOOKUP($B359,'Tillförd energi'!$B$1:$AI$700,MATCH(AF$1,'Tillförd energi'!$B$1:$AQ$1,0),FALSE)</f>
        <v>1.266</v>
      </c>
      <c r="AG359">
        <f>IFERROR(VLOOKUP(B359,Miljö!$B$1:$AC$550,MATCH("Köpt mängd produktionsspecifik fjärrvärme:",Miljö!$B$1:$AC$1,0),FALSE)/1,0)</f>
        <v>0</v>
      </c>
      <c r="AI359">
        <f t="shared" si="110"/>
        <v>94.857000000000014</v>
      </c>
      <c r="AJ359">
        <f t="shared" si="111"/>
        <v>94.857000000000014</v>
      </c>
      <c r="AK359">
        <f>IF(ISERROR(1/VLOOKUP($B359,Leveranser!$B$1:$S$500,MATCH("såld värme (gwh)",Leveranser!$B$1:$S$1,0),FALSE)),"",VLOOKUP($B359,Leveranser!$B$1:$S$500,MATCH("såld värme (gwh)",Leveranser!$B$1:$S$1,0),FALSE))</f>
        <v>59.192</v>
      </c>
      <c r="AL359">
        <f>VLOOKUP($B359,Leveranser!$B$1:$Y$500,MATCH("Totalt såld fjärrvärme till andra fjärrvärmeföretag",Leveranser!$B$1:$AA$1,0),FALSE)</f>
        <v>0</v>
      </c>
      <c r="AM359">
        <f>IF(ISERROR(1/VLOOKUP($B359,Miljö!$B$1:$S$500,MATCH("Såld mängd produktionsspecifik fjärrvärme (GWh)",Miljö!$B$1:$R$1,0),FALSE)),0,VLOOKUP($B359,Miljö!$B$1:$S$500,MATCH("Såld mängd produktionsspecifik fjärrvärme (GWh)",Miljö!$B$1:$R$1,0),FALSE))</f>
        <v>0</v>
      </c>
      <c r="AN359" s="239">
        <f t="shared" si="112"/>
        <v>0.62401298797136739</v>
      </c>
      <c r="AP359" t="str">
        <f>IFERROR(VLOOKUP($B359,Miljövärden!$B$2:$H$550,7,FALSE),"Nej, saknas")</f>
        <v>Ja</v>
      </c>
      <c r="AQ359" t="str">
        <f>IFERROR(VLOOKUP($B359,Miljövärden!$B$2:$H$550,6,FALSE),"Nej, saknas")</f>
        <v>Ja</v>
      </c>
      <c r="AU359">
        <f t="shared" si="113"/>
        <v>1.266</v>
      </c>
      <c r="AV359">
        <f t="shared" si="114"/>
        <v>0</v>
      </c>
      <c r="AW359">
        <f t="shared" si="115"/>
        <v>43.7</v>
      </c>
      <c r="AX359">
        <f t="shared" si="116"/>
        <v>46.099999999999994</v>
      </c>
      <c r="AZ359">
        <f t="shared" si="117"/>
        <v>89.8</v>
      </c>
      <c r="BC359">
        <f t="shared" si="118"/>
        <v>0.3</v>
      </c>
      <c r="BD359">
        <f t="shared" si="119"/>
        <v>0</v>
      </c>
      <c r="BE359">
        <f t="shared" si="120"/>
        <v>89.8</v>
      </c>
      <c r="BF359">
        <f t="shared" si="121"/>
        <v>3.4910000000000001</v>
      </c>
      <c r="BG359">
        <f t="shared" si="122"/>
        <v>1.266</v>
      </c>
      <c r="BH359">
        <f>VLOOKUP(B359,Miljö!$B$1:$I$482,MATCH("Fossilandel för ursprungspecificerad el ()",Miljö!$B$1:$I$1,0),FALSE)</f>
        <v>0.48399999999999999</v>
      </c>
      <c r="BI359">
        <f>VLOOKUP(B359,Miljö!$B$1:$BX$482,MATCH("Kärnkraftsandel för ursprungsspecificerad el ()",Miljö!$B$1:$O$1,0),FALSE)</f>
        <v>0.35</v>
      </c>
      <c r="BJ359">
        <f t="shared" si="123"/>
        <v>0</v>
      </c>
      <c r="BK359" t="str">
        <f>VLOOKUP(B359,Miljö!$B$1:$O$482,MATCH("Fossil andel i procent (%)",Miljö!$B$1:$O$1,0),FALSE)</f>
        <v>ET</v>
      </c>
      <c r="BL359">
        <f t="shared" si="124"/>
        <v>94.856999999999999</v>
      </c>
      <c r="BO359" s="289">
        <f t="shared" si="125"/>
        <v>9.6223156962585779E-3</v>
      </c>
      <c r="BP359" s="239">
        <f t="shared" si="126"/>
        <v>4.6712419747620103E-3</v>
      </c>
      <c r="BQ359" s="239">
        <f t="shared" si="127"/>
        <v>0.94890367605975301</v>
      </c>
      <c r="BR359" s="239">
        <f t="shared" si="128"/>
        <v>3.6802766269226309E-2</v>
      </c>
      <c r="BS359" s="239"/>
      <c r="BT359" s="351">
        <f t="shared" si="129"/>
        <v>0.99999999999999989</v>
      </c>
      <c r="BW359" s="289">
        <f>IF(AP359="ja",VLOOKUP(B359,Miljövärden!$B$2:$H$550,MATCH("Total andel fossilt",Miljövärden!$B$2:$H$2,0),FALSE),"")</f>
        <v>9.6223200000000002E-3</v>
      </c>
      <c r="BZ359" s="351">
        <f t="shared" si="130"/>
        <v>4.3037414222679704E-9</v>
      </c>
      <c r="CA359" s="353">
        <f t="shared" si="131"/>
        <v>0</v>
      </c>
    </row>
    <row r="360" spans="1:80" x14ac:dyDescent="0.25">
      <c r="A360" s="2" t="s">
        <v>542</v>
      </c>
      <c r="B360" s="2" t="s">
        <v>544</v>
      </c>
      <c r="C360">
        <f>VLOOKUP($B360,'Tillförd energi'!$B$1:$AI$700,MATCH(C$1,'Tillförd energi'!$B$1:$AQ$1,0),FALSE)</f>
        <v>0</v>
      </c>
      <c r="D360">
        <f>VLOOKUP($B360,'Tillförd energi'!$B$1:$AI$700,MATCH(D$1,'Tillförd energi'!$B$1:$AQ$1,0),FALSE)</f>
        <v>0</v>
      </c>
      <c r="E360">
        <f>VLOOKUP($B360,'Tillförd energi'!$B$1:$AI$700,MATCH(E$1,'Tillförd energi'!$B$1:$AQ$1,0),FALSE)</f>
        <v>0</v>
      </c>
      <c r="F360">
        <f>VLOOKUP($B360,'Tillförd energi'!$B$1:$AI$700,MATCH(F$1,'Tillförd energi'!$B$1:$AQ$1,0),FALSE)</f>
        <v>0</v>
      </c>
      <c r="G360">
        <f>VLOOKUP($B360,'Tillförd energi'!$B$1:$AI$700,MATCH(G$1,'Tillförd energi'!$B$1:$AQ$1,0),FALSE)</f>
        <v>0</v>
      </c>
      <c r="H360">
        <f>VLOOKUP($B360,'Tillförd energi'!$B$1:$AI$700,MATCH(H$1,'Tillförd energi'!$B$1:$AQ$1,0),FALSE)</f>
        <v>0</v>
      </c>
      <c r="I360">
        <f>VLOOKUP($B360,'Tillförd energi'!$B$1:$AI$700,MATCH(I$1,'Tillförd energi'!$B$1:$AQ$1,0),FALSE)</f>
        <v>0</v>
      </c>
      <c r="J360">
        <f>VLOOKUP($B360,'Tillförd energi'!$B$1:$AI$700,MATCH(J$1,'Tillförd energi'!$B$1:$AQ$1,0),FALSE)</f>
        <v>0</v>
      </c>
      <c r="K360">
        <f>VLOOKUP($B360,'Tillförd energi'!$B$1:$AI$700,MATCH(K$1,'Tillförd energi'!$B$1:$AQ$1,0),FALSE)</f>
        <v>0</v>
      </c>
      <c r="L360">
        <f>VLOOKUP($B360,'Tillförd energi'!$B$1:$AI$700,MATCH(L$1,'Tillförd energi'!$B$1:$AQ$1,0),FALSE)</f>
        <v>0</v>
      </c>
      <c r="M360">
        <f>VLOOKUP($B360,'Tillförd energi'!$B$1:$AI$700,MATCH(M$1,'Tillförd energi'!$B$1:$AQ$1,0),FALSE)</f>
        <v>0</v>
      </c>
      <c r="N360">
        <f>VLOOKUP($B360,'Tillförd energi'!$B$1:$AI$700,MATCH(N$1,'Tillförd energi'!$B$1:$AQ$1,0),FALSE)</f>
        <v>0</v>
      </c>
      <c r="O360">
        <f>VLOOKUP($B360,'Tillförd energi'!$B$1:$AI$700,MATCH(O$1,'Tillförd energi'!$B$1:$AQ$1,0),FALSE)</f>
        <v>0</v>
      </c>
      <c r="P360">
        <f>VLOOKUP($B360,'Tillförd energi'!$B$1:$AI$700,MATCH(P$1,'Tillförd energi'!$B$1:$AQ$1,0),FALSE)</f>
        <v>0</v>
      </c>
      <c r="Q360">
        <f>VLOOKUP($B360,'Tillförd energi'!$B$1:$AI$700,MATCH(Q$1,'Tillförd energi'!$B$1:$AQ$1,0),FALSE)</f>
        <v>0</v>
      </c>
      <c r="R360">
        <f>VLOOKUP($B360,'Tillförd energi'!$B$1:$AI$700,MATCH(R$1,'Tillförd energi'!$B$1:$AQ$1,0),FALSE)</f>
        <v>0</v>
      </c>
      <c r="S360">
        <f>VLOOKUP($B360,'Tillförd energi'!$B$1:$AI$700,MATCH(S$1,'Tillförd energi'!$B$1:$AQ$1,0),FALSE)</f>
        <v>0</v>
      </c>
      <c r="T360">
        <f>VLOOKUP($B360,'Tillförd energi'!$B$1:$AI$700,MATCH(T$1,'Tillförd energi'!$B$1:$AQ$1,0),FALSE)</f>
        <v>0</v>
      </c>
      <c r="U360">
        <f>VLOOKUP($B360,'Tillförd energi'!$B$1:$AI$700,MATCH(U$1,'Tillförd energi'!$B$1:$AQ$1,0),FALSE)</f>
        <v>0</v>
      </c>
      <c r="V360">
        <f>VLOOKUP($B360,'Tillförd energi'!$B$1:$AI$700,MATCH(V$1,'Tillförd energi'!$B$1:$AQ$1,0),FALSE)</f>
        <v>0</v>
      </c>
      <c r="W360">
        <f>VLOOKUP($B360,'Tillförd energi'!$B$1:$AI$700,MATCH(W$1,'Tillförd energi'!$B$1:$AQ$1,0),FALSE)</f>
        <v>0</v>
      </c>
      <c r="X360">
        <f>VLOOKUP($B360,'Tillförd energi'!$B$1:$AI$700,MATCH(X$1,'Tillförd energi'!$B$1:$AQ$1,0),FALSE)</f>
        <v>0</v>
      </c>
      <c r="Y360">
        <f>VLOOKUP($B360,'Tillförd energi'!$B$1:$AI$700,MATCH(Y$1,'Tillförd energi'!$B$1:$AQ$1,0),FALSE)</f>
        <v>0</v>
      </c>
      <c r="Z360">
        <f>VLOOKUP($B360,'Tillförd energi'!$B$1:$AI$700,MATCH(Z$1,'Tillförd energi'!$B$1:$AQ$1,0),FALSE)</f>
        <v>0</v>
      </c>
      <c r="AA360">
        <f>VLOOKUP($B360,'Tillförd energi'!$B$1:$AI$700,MATCH(AA$1,'Tillförd energi'!$B$1:$AQ$1,0),FALSE)</f>
        <v>0</v>
      </c>
      <c r="AB360">
        <f>VLOOKUP($B360,'Tillförd energi'!$B$1:$AI$700,MATCH(AB$1,'Tillförd energi'!$B$1:$AQ$1,0),FALSE)</f>
        <v>0</v>
      </c>
      <c r="AC360">
        <f>VLOOKUP($B360,'Tillförd energi'!$B$1:$AI$700,MATCH(AC$1,'Tillförd energi'!$B$1:$AQ$1,0),FALSE)</f>
        <v>0</v>
      </c>
      <c r="AD360">
        <f>VLOOKUP($B360,'Tillförd energi'!$B$1:$AI$700,MATCH(AD$1,'Tillförd energi'!$B$1:$AQ$1,0),FALSE)</f>
        <v>0</v>
      </c>
      <c r="AE360">
        <f>VLOOKUP($B360,'Tillförd energi'!$B$1:$AI$700,MATCH(AE$1,'Tillförd energi'!$B$1:$AQ$1,0),FALSE)</f>
        <v>0</v>
      </c>
      <c r="AF360">
        <f>VLOOKUP($B360,'Tillförd energi'!$B$1:$AI$700,MATCH(AF$1,'Tillförd energi'!$B$1:$AQ$1,0),FALSE)</f>
        <v>0</v>
      </c>
      <c r="AG360">
        <f>IFERROR(VLOOKUP(B360,Miljö!$B$1:$AC$550,MATCH("Köpt mängd produktionsspecifik fjärrvärme:",Miljö!$B$1:$AC$1,0),FALSE)/1,0)</f>
        <v>0</v>
      </c>
      <c r="AI360">
        <f t="shared" si="110"/>
        <v>0</v>
      </c>
      <c r="AJ360">
        <f t="shared" si="111"/>
        <v>0</v>
      </c>
      <c r="AK360" t="str">
        <f>IF(ISERROR(1/VLOOKUP($B360,Leveranser!$B$1:$S$500,MATCH("såld värme (gwh)",Leveranser!$B$1:$S$1,0),FALSE)),"",VLOOKUP($B360,Leveranser!$B$1:$S$500,MATCH("såld värme (gwh)",Leveranser!$B$1:$S$1,0),FALSE))</f>
        <v/>
      </c>
      <c r="AL360">
        <f>VLOOKUP($B360,Leveranser!$B$1:$Y$500,MATCH("Totalt såld fjärrvärme till andra fjärrvärmeföretag",Leveranser!$B$1:$AA$1,0),FALSE)</f>
        <v>0</v>
      </c>
      <c r="AM360">
        <f>IF(ISERROR(1/VLOOKUP($B360,Miljö!$B$1:$S$500,MATCH("Såld mängd produktionsspecifik fjärrvärme (GWh)",Miljö!$B$1:$R$1,0),FALSE)),0,VLOOKUP($B360,Miljö!$B$1:$S$500,MATCH("Såld mängd produktionsspecifik fjärrvärme (GWh)",Miljö!$B$1:$R$1,0),FALSE))</f>
        <v>0</v>
      </c>
      <c r="AN360" s="239" t="str">
        <f t="shared" si="112"/>
        <v/>
      </c>
      <c r="AP360" t="str">
        <f>IFERROR(VLOOKUP($B360,Miljövärden!$B$2:$H$550,7,FALSE),"Nej, saknas")</f>
        <v>Nej</v>
      </c>
      <c r="AQ360" t="str">
        <f>IFERROR(VLOOKUP($B360,Miljövärden!$B$2:$H$550,6,FALSE),"Nej, saknas")</f>
        <v>Nej</v>
      </c>
      <c r="AU360">
        <f t="shared" si="113"/>
        <v>0</v>
      </c>
      <c r="AV360">
        <f t="shared" si="114"/>
        <v>0</v>
      </c>
      <c r="AW360">
        <f t="shared" si="115"/>
        <v>0</v>
      </c>
      <c r="AX360">
        <f t="shared" si="116"/>
        <v>0</v>
      </c>
      <c r="AZ360">
        <f t="shared" si="117"/>
        <v>0</v>
      </c>
      <c r="BC360">
        <f t="shared" si="118"/>
        <v>0</v>
      </c>
      <c r="BD360">
        <f t="shared" si="119"/>
        <v>0</v>
      </c>
      <c r="BE360">
        <f t="shared" si="120"/>
        <v>0</v>
      </c>
      <c r="BF360">
        <f t="shared" si="121"/>
        <v>0</v>
      </c>
      <c r="BG360">
        <f t="shared" si="122"/>
        <v>0</v>
      </c>
      <c r="BH360" t="str">
        <f>VLOOKUP(B360,Miljö!$B$1:$I$482,MATCH("Fossilandel för ursprungspecificerad el ()",Miljö!$B$1:$I$1,0),FALSE)</f>
        <v>-</v>
      </c>
      <c r="BI360" t="str">
        <f>VLOOKUP(B360,Miljö!$B$1:$BX$482,MATCH("Kärnkraftsandel för ursprungsspecificerad el ()",Miljö!$B$1:$O$1,0),FALSE)</f>
        <v>-</v>
      </c>
      <c r="BJ360">
        <f t="shared" si="123"/>
        <v>0</v>
      </c>
      <c r="BK360" t="str">
        <f>VLOOKUP(B360,Miljö!$B$1:$O$482,MATCH("Fossil andel i procent (%)",Miljö!$B$1:$O$1,0),FALSE)</f>
        <v>-</v>
      </c>
      <c r="BL360">
        <f t="shared" si="124"/>
        <v>0</v>
      </c>
      <c r="BO360" s="289" t="str">
        <f t="shared" si="125"/>
        <v/>
      </c>
      <c r="BP360" s="239" t="str">
        <f t="shared" si="126"/>
        <v/>
      </c>
      <c r="BQ360" s="239" t="str">
        <f t="shared" si="127"/>
        <v/>
      </c>
      <c r="BR360" s="239" t="str">
        <f t="shared" si="128"/>
        <v/>
      </c>
      <c r="BS360" s="239"/>
      <c r="BT360" s="351">
        <f t="shared" si="129"/>
        <v>0</v>
      </c>
      <c r="BW360" s="289" t="str">
        <f>IF(AP360="ja",VLOOKUP(B360,Miljövärden!$B$2:$H$550,MATCH("Total andel fossilt",Miljövärden!$B$2:$H$2,0),FALSE),"")</f>
        <v/>
      </c>
      <c r="BZ360" s="351" t="str">
        <f t="shared" si="130"/>
        <v/>
      </c>
      <c r="CA360" s="353" t="str">
        <f t="shared" si="131"/>
        <v/>
      </c>
    </row>
    <row r="361" spans="1:80" x14ac:dyDescent="0.25">
      <c r="A361" s="2" t="s">
        <v>545</v>
      </c>
      <c r="B361" s="2" t="s">
        <v>546</v>
      </c>
      <c r="C361">
        <f>VLOOKUP($B361,'Tillförd energi'!$B$1:$AI$700,MATCH(C$1,'Tillförd energi'!$B$1:$AQ$1,0),FALSE)</f>
        <v>0</v>
      </c>
      <c r="D361">
        <f>VLOOKUP($B361,'Tillförd energi'!$B$1:$AI$700,MATCH(D$1,'Tillförd energi'!$B$1:$AQ$1,0),FALSE)</f>
        <v>0</v>
      </c>
      <c r="E361">
        <f>VLOOKUP($B361,'Tillförd energi'!$B$1:$AI$700,MATCH(E$1,'Tillförd energi'!$B$1:$AQ$1,0),FALSE)</f>
        <v>0</v>
      </c>
      <c r="F361">
        <f>VLOOKUP($B361,'Tillförd energi'!$B$1:$AI$700,MATCH(F$1,'Tillförd energi'!$B$1:$AQ$1,0),FALSE)</f>
        <v>0</v>
      </c>
      <c r="G361">
        <f>VLOOKUP($B361,'Tillförd energi'!$B$1:$AI$700,MATCH(G$1,'Tillförd energi'!$B$1:$AQ$1,0),FALSE)</f>
        <v>0</v>
      </c>
      <c r="H361">
        <f>VLOOKUP($B361,'Tillförd energi'!$B$1:$AI$700,MATCH(H$1,'Tillförd energi'!$B$1:$AQ$1,0),FALSE)</f>
        <v>0</v>
      </c>
      <c r="I361">
        <f>VLOOKUP($B361,'Tillförd energi'!$B$1:$AI$700,MATCH(I$1,'Tillförd energi'!$B$1:$AQ$1,0),FALSE)</f>
        <v>0</v>
      </c>
      <c r="J361">
        <f>VLOOKUP($B361,'Tillförd energi'!$B$1:$AI$700,MATCH(J$1,'Tillförd energi'!$B$1:$AQ$1,0),FALSE)</f>
        <v>0</v>
      </c>
      <c r="K361">
        <f>VLOOKUP($B361,'Tillförd energi'!$B$1:$AI$700,MATCH(K$1,'Tillförd energi'!$B$1:$AQ$1,0),FALSE)</f>
        <v>0</v>
      </c>
      <c r="L361">
        <f>VLOOKUP($B361,'Tillförd energi'!$B$1:$AI$700,MATCH(L$1,'Tillförd energi'!$B$1:$AQ$1,0),FALSE)</f>
        <v>0</v>
      </c>
      <c r="M361">
        <f>VLOOKUP($B361,'Tillförd energi'!$B$1:$AI$700,MATCH(M$1,'Tillförd energi'!$B$1:$AQ$1,0),FALSE)</f>
        <v>0</v>
      </c>
      <c r="N361">
        <f>VLOOKUP($B361,'Tillförd energi'!$B$1:$AI$700,MATCH(N$1,'Tillförd energi'!$B$1:$AQ$1,0),FALSE)</f>
        <v>0</v>
      </c>
      <c r="O361">
        <f>VLOOKUP($B361,'Tillförd energi'!$B$1:$AI$700,MATCH(O$1,'Tillförd energi'!$B$1:$AQ$1,0),FALSE)</f>
        <v>0</v>
      </c>
      <c r="P361">
        <f>VLOOKUP($B361,'Tillförd energi'!$B$1:$AI$700,MATCH(P$1,'Tillförd energi'!$B$1:$AQ$1,0),FALSE)</f>
        <v>0</v>
      </c>
      <c r="Q361">
        <f>VLOOKUP($B361,'Tillförd energi'!$B$1:$AI$700,MATCH(Q$1,'Tillförd energi'!$B$1:$AQ$1,0),FALSE)</f>
        <v>0</v>
      </c>
      <c r="R361">
        <f>VLOOKUP($B361,'Tillförd energi'!$B$1:$AI$700,MATCH(R$1,'Tillförd energi'!$B$1:$AQ$1,0),FALSE)</f>
        <v>0</v>
      </c>
      <c r="S361">
        <f>VLOOKUP($B361,'Tillförd energi'!$B$1:$AI$700,MATCH(S$1,'Tillförd energi'!$B$1:$AQ$1,0),FALSE)</f>
        <v>0</v>
      </c>
      <c r="T361">
        <f>VLOOKUP($B361,'Tillförd energi'!$B$1:$AI$700,MATCH(T$1,'Tillförd energi'!$B$1:$AQ$1,0),FALSE)</f>
        <v>0</v>
      </c>
      <c r="U361">
        <f>VLOOKUP($B361,'Tillförd energi'!$B$1:$AI$700,MATCH(U$1,'Tillförd energi'!$B$1:$AQ$1,0),FALSE)</f>
        <v>0</v>
      </c>
      <c r="V361">
        <f>VLOOKUP($B361,'Tillförd energi'!$B$1:$AI$700,MATCH(V$1,'Tillförd energi'!$B$1:$AQ$1,0),FALSE)</f>
        <v>0</v>
      </c>
      <c r="W361">
        <f>VLOOKUP($B361,'Tillförd energi'!$B$1:$AI$700,MATCH(W$1,'Tillförd energi'!$B$1:$AQ$1,0),FALSE)</f>
        <v>0</v>
      </c>
      <c r="X361">
        <f>VLOOKUP($B361,'Tillförd energi'!$B$1:$AI$700,MATCH(X$1,'Tillförd energi'!$B$1:$AQ$1,0),FALSE)</f>
        <v>0</v>
      </c>
      <c r="Y361">
        <f>VLOOKUP($B361,'Tillförd energi'!$B$1:$AI$700,MATCH(Y$1,'Tillförd energi'!$B$1:$AQ$1,0),FALSE)</f>
        <v>0</v>
      </c>
      <c r="Z361">
        <f>VLOOKUP($B361,'Tillförd energi'!$B$1:$AI$700,MATCH(Z$1,'Tillförd energi'!$B$1:$AQ$1,0),FALSE)</f>
        <v>0</v>
      </c>
      <c r="AA361">
        <f>VLOOKUP($B361,'Tillförd energi'!$B$1:$AI$700,MATCH(AA$1,'Tillförd energi'!$B$1:$AQ$1,0),FALSE)</f>
        <v>0</v>
      </c>
      <c r="AB361">
        <f>VLOOKUP($B361,'Tillförd energi'!$B$1:$AI$700,MATCH(AB$1,'Tillförd energi'!$B$1:$AQ$1,0),FALSE)</f>
        <v>0</v>
      </c>
      <c r="AC361">
        <f>VLOOKUP($B361,'Tillförd energi'!$B$1:$AI$700,MATCH(AC$1,'Tillförd energi'!$B$1:$AQ$1,0),FALSE)</f>
        <v>0</v>
      </c>
      <c r="AD361">
        <f>VLOOKUP($B361,'Tillförd energi'!$B$1:$AI$700,MATCH(AD$1,'Tillförd energi'!$B$1:$AQ$1,0),FALSE)</f>
        <v>0</v>
      </c>
      <c r="AE361">
        <f>VLOOKUP($B361,'Tillförd energi'!$B$1:$AI$700,MATCH(AE$1,'Tillförd energi'!$B$1:$AQ$1,0),FALSE)</f>
        <v>0</v>
      </c>
      <c r="AF361">
        <f>VLOOKUP($B361,'Tillförd energi'!$B$1:$AI$700,MATCH(AF$1,'Tillförd energi'!$B$1:$AQ$1,0),FALSE)</f>
        <v>0</v>
      </c>
      <c r="AG361">
        <f>IFERROR(VLOOKUP(B361,Miljö!$B$1:$AC$550,MATCH("Köpt mängd produktionsspecifik fjärrvärme:",Miljö!$B$1:$AC$1,0),FALSE)/1,0)</f>
        <v>0</v>
      </c>
      <c r="AI361">
        <f t="shared" si="110"/>
        <v>0</v>
      </c>
      <c r="AJ361">
        <f t="shared" si="111"/>
        <v>0</v>
      </c>
      <c r="AK361" t="str">
        <f>IF(ISERROR(1/VLOOKUP($B361,Leveranser!$B$1:$S$500,MATCH("såld värme (gwh)",Leveranser!$B$1:$S$1,0),FALSE)),"",VLOOKUP($B361,Leveranser!$B$1:$S$500,MATCH("såld värme (gwh)",Leveranser!$B$1:$S$1,0),FALSE))</f>
        <v/>
      </c>
      <c r="AL361">
        <f>VLOOKUP($B361,Leveranser!$B$1:$Y$500,MATCH("Totalt såld fjärrvärme till andra fjärrvärmeföretag",Leveranser!$B$1:$AA$1,0),FALSE)</f>
        <v>0</v>
      </c>
      <c r="AM361">
        <f>IF(ISERROR(1/VLOOKUP($B361,Miljö!$B$1:$S$500,MATCH("Såld mängd produktionsspecifik fjärrvärme (GWh)",Miljö!$B$1:$R$1,0),FALSE)),0,VLOOKUP($B361,Miljö!$B$1:$S$500,MATCH("Såld mängd produktionsspecifik fjärrvärme (GWh)",Miljö!$B$1:$R$1,0),FALSE))</f>
        <v>0</v>
      </c>
      <c r="AN361" s="239" t="str">
        <f t="shared" si="112"/>
        <v/>
      </c>
      <c r="AP361" t="str">
        <f>IFERROR(VLOOKUP($B361,Miljövärden!$B$2:$H$550,7,FALSE),"Nej, saknas")</f>
        <v>Nej</v>
      </c>
      <c r="AQ361" t="str">
        <f>IFERROR(VLOOKUP($B361,Miljövärden!$B$2:$H$550,6,FALSE),"Nej, saknas")</f>
        <v>Nej</v>
      </c>
      <c r="AU361">
        <f t="shared" si="113"/>
        <v>0</v>
      </c>
      <c r="AV361">
        <f t="shared" si="114"/>
        <v>0</v>
      </c>
      <c r="AW361">
        <f t="shared" si="115"/>
        <v>0</v>
      </c>
      <c r="AX361">
        <f t="shared" si="116"/>
        <v>0</v>
      </c>
      <c r="AZ361">
        <f t="shared" si="117"/>
        <v>0</v>
      </c>
      <c r="BC361">
        <f t="shared" si="118"/>
        <v>0</v>
      </c>
      <c r="BD361">
        <f t="shared" si="119"/>
        <v>0</v>
      </c>
      <c r="BE361">
        <f t="shared" si="120"/>
        <v>0</v>
      </c>
      <c r="BF361">
        <f t="shared" si="121"/>
        <v>0</v>
      </c>
      <c r="BG361">
        <f t="shared" si="122"/>
        <v>0</v>
      </c>
      <c r="BH361" t="str">
        <f>VLOOKUP(B361,Miljö!$B$1:$I$482,MATCH("Fossilandel för ursprungspecificerad el ()",Miljö!$B$1:$I$1,0),FALSE)</f>
        <v>-</v>
      </c>
      <c r="BI361" t="str">
        <f>VLOOKUP(B361,Miljö!$B$1:$BX$482,MATCH("Kärnkraftsandel för ursprungsspecificerad el ()",Miljö!$B$1:$O$1,0),FALSE)</f>
        <v>-</v>
      </c>
      <c r="BJ361">
        <f t="shared" si="123"/>
        <v>0</v>
      </c>
      <c r="BK361" t="str">
        <f>VLOOKUP(B361,Miljö!$B$1:$O$482,MATCH("Fossil andel i procent (%)",Miljö!$B$1:$O$1,0),FALSE)</f>
        <v>-</v>
      </c>
      <c r="BL361">
        <f t="shared" si="124"/>
        <v>0</v>
      </c>
      <c r="BO361" s="289" t="str">
        <f t="shared" si="125"/>
        <v/>
      </c>
      <c r="BP361" s="239" t="str">
        <f t="shared" si="126"/>
        <v/>
      </c>
      <c r="BQ361" s="239" t="str">
        <f t="shared" si="127"/>
        <v/>
      </c>
      <c r="BR361" s="239" t="str">
        <f t="shared" si="128"/>
        <v/>
      </c>
      <c r="BS361" s="239"/>
      <c r="BT361" s="351">
        <f t="shared" si="129"/>
        <v>0</v>
      </c>
      <c r="BW361" s="289" t="str">
        <f>IF(AP361="ja",VLOOKUP(B361,Miljövärden!$B$2:$H$550,MATCH("Total andel fossilt",Miljövärden!$B$2:$H$2,0),FALSE),"")</f>
        <v/>
      </c>
      <c r="BZ361" s="351" t="str">
        <f t="shared" si="130"/>
        <v/>
      </c>
      <c r="CA361" s="353" t="str">
        <f t="shared" si="131"/>
        <v/>
      </c>
    </row>
    <row r="362" spans="1:80" x14ac:dyDescent="0.25">
      <c r="A362" s="2" t="s">
        <v>547</v>
      </c>
      <c r="B362" s="2" t="s">
        <v>547</v>
      </c>
      <c r="C362">
        <f>VLOOKUP($B362,'Tillförd energi'!$B$1:$AI$700,MATCH(C$1,'Tillförd energi'!$B$1:$AQ$1,0),FALSE)</f>
        <v>0</v>
      </c>
      <c r="D362">
        <f>VLOOKUP($B362,'Tillförd energi'!$B$1:$AI$700,MATCH(D$1,'Tillförd energi'!$B$1:$AQ$1,0),FALSE)</f>
        <v>0.219</v>
      </c>
      <c r="E362">
        <f>VLOOKUP($B362,'Tillförd energi'!$B$1:$AI$700,MATCH(E$1,'Tillförd energi'!$B$1:$AQ$1,0),FALSE)</f>
        <v>0</v>
      </c>
      <c r="F362">
        <f>VLOOKUP($B362,'Tillförd energi'!$B$1:$AI$700,MATCH(F$1,'Tillförd energi'!$B$1:$AQ$1,0),FALSE)</f>
        <v>0</v>
      </c>
      <c r="G362">
        <f>VLOOKUP($B362,'Tillförd energi'!$B$1:$AI$700,MATCH(G$1,'Tillförd energi'!$B$1:$AQ$1,0),FALSE)</f>
        <v>0</v>
      </c>
      <c r="H362">
        <f>VLOOKUP($B362,'Tillförd energi'!$B$1:$AI$700,MATCH(H$1,'Tillförd energi'!$B$1:$AQ$1,0),FALSE)</f>
        <v>0</v>
      </c>
      <c r="I362">
        <f>VLOOKUP($B362,'Tillförd energi'!$B$1:$AI$700,MATCH(I$1,'Tillförd energi'!$B$1:$AQ$1,0),FALSE)</f>
        <v>0</v>
      </c>
      <c r="J362">
        <f>VLOOKUP($B362,'Tillförd energi'!$B$1:$AI$700,MATCH(J$1,'Tillförd energi'!$B$1:$AQ$1,0),FALSE)</f>
        <v>0</v>
      </c>
      <c r="K362">
        <f>VLOOKUP($B362,'Tillförd energi'!$B$1:$AI$700,MATCH(K$1,'Tillförd energi'!$B$1:$AQ$1,0),FALSE)</f>
        <v>0</v>
      </c>
      <c r="L362">
        <f>VLOOKUP($B362,'Tillförd energi'!$B$1:$AI$700,MATCH(L$1,'Tillförd energi'!$B$1:$AQ$1,0),FALSE)</f>
        <v>0</v>
      </c>
      <c r="M362">
        <f>VLOOKUP($B362,'Tillförd energi'!$B$1:$AI$700,MATCH(M$1,'Tillförd energi'!$B$1:$AQ$1,0),FALSE)</f>
        <v>0</v>
      </c>
      <c r="N362">
        <f>VLOOKUP($B362,'Tillförd energi'!$B$1:$AI$700,MATCH(N$1,'Tillförd energi'!$B$1:$AQ$1,0),FALSE)</f>
        <v>0</v>
      </c>
      <c r="O362">
        <f>VLOOKUP($B362,'Tillförd energi'!$B$1:$AI$700,MATCH(O$1,'Tillförd energi'!$B$1:$AQ$1,0),FALSE)</f>
        <v>0</v>
      </c>
      <c r="P362">
        <f>VLOOKUP($B362,'Tillförd energi'!$B$1:$AI$700,MATCH(P$1,'Tillförd energi'!$B$1:$AQ$1,0),FALSE)</f>
        <v>5.7</v>
      </c>
      <c r="Q362">
        <f>VLOOKUP($B362,'Tillförd energi'!$B$1:$AI$700,MATCH(Q$1,'Tillförd energi'!$B$1:$AQ$1,0),FALSE)</f>
        <v>0</v>
      </c>
      <c r="R362">
        <f>VLOOKUP($B362,'Tillförd energi'!$B$1:$AI$700,MATCH(R$1,'Tillförd energi'!$B$1:$AQ$1,0),FALSE)</f>
        <v>0</v>
      </c>
      <c r="S362">
        <f>VLOOKUP($B362,'Tillförd energi'!$B$1:$AI$700,MATCH(S$1,'Tillförd energi'!$B$1:$AQ$1,0),FALSE)</f>
        <v>0</v>
      </c>
      <c r="T362">
        <f>VLOOKUP($B362,'Tillförd energi'!$B$1:$AI$700,MATCH(T$1,'Tillförd energi'!$B$1:$AQ$1,0),FALSE)</f>
        <v>0</v>
      </c>
      <c r="U362">
        <f>VLOOKUP($B362,'Tillförd energi'!$B$1:$AI$700,MATCH(U$1,'Tillförd energi'!$B$1:$AQ$1,0),FALSE)</f>
        <v>0</v>
      </c>
      <c r="V362">
        <f>VLOOKUP($B362,'Tillförd energi'!$B$1:$AI$700,MATCH(V$1,'Tillförd energi'!$B$1:$AQ$1,0),FALSE)</f>
        <v>0</v>
      </c>
      <c r="W362">
        <f>VLOOKUP($B362,'Tillförd energi'!$B$1:$AI$700,MATCH(W$1,'Tillförd energi'!$B$1:$AQ$1,0),FALSE)</f>
        <v>0</v>
      </c>
      <c r="X362">
        <f>VLOOKUP($B362,'Tillförd energi'!$B$1:$AI$700,MATCH(X$1,'Tillförd energi'!$B$1:$AQ$1,0),FALSE)</f>
        <v>0</v>
      </c>
      <c r="Y362">
        <f>VLOOKUP($B362,'Tillförd energi'!$B$1:$AI$700,MATCH(Y$1,'Tillförd energi'!$B$1:$AQ$1,0),FALSE)</f>
        <v>0</v>
      </c>
      <c r="Z362">
        <f>VLOOKUP($B362,'Tillförd energi'!$B$1:$AI$700,MATCH(Z$1,'Tillförd energi'!$B$1:$AQ$1,0),FALSE)</f>
        <v>0</v>
      </c>
      <c r="AA362">
        <f>VLOOKUP($B362,'Tillförd energi'!$B$1:$AI$700,MATCH(AA$1,'Tillförd energi'!$B$1:$AQ$1,0),FALSE)</f>
        <v>0</v>
      </c>
      <c r="AB362">
        <f>VLOOKUP($B362,'Tillförd energi'!$B$1:$AI$700,MATCH(AB$1,'Tillförd energi'!$B$1:$AQ$1,0),FALSE)</f>
        <v>0</v>
      </c>
      <c r="AC362">
        <f>VLOOKUP($B362,'Tillförd energi'!$B$1:$AI$700,MATCH(AC$1,'Tillförd energi'!$B$1:$AQ$1,0),FALSE)</f>
        <v>0</v>
      </c>
      <c r="AD362">
        <f>VLOOKUP($B362,'Tillförd energi'!$B$1:$AI$700,MATCH(AD$1,'Tillförd energi'!$B$1:$AQ$1,0),FALSE)</f>
        <v>0</v>
      </c>
      <c r="AE362">
        <f>VLOOKUP($B362,'Tillförd energi'!$B$1:$AI$700,MATCH(AE$1,'Tillförd energi'!$B$1:$AQ$1,0),FALSE)</f>
        <v>0</v>
      </c>
      <c r="AF362">
        <f>VLOOKUP($B362,'Tillförd energi'!$B$1:$AI$700,MATCH(AF$1,'Tillförd energi'!$B$1:$AQ$1,0),FALSE)</f>
        <v>7.6079999999999995E-2</v>
      </c>
      <c r="AG362">
        <f>IFERROR(VLOOKUP(B362,Miljö!$B$1:$AC$550,MATCH("Köpt mängd produktionsspecifik fjärrvärme:",Miljö!$B$1:$AC$1,0),FALSE)/1,0)</f>
        <v>0</v>
      </c>
      <c r="AI362">
        <f t="shared" si="110"/>
        <v>5.9950800000000006</v>
      </c>
      <c r="AJ362">
        <f t="shared" si="111"/>
        <v>5.9950800000000006</v>
      </c>
      <c r="AK362">
        <f>IF(ISERROR(1/VLOOKUP($B362,Leveranser!$B$1:$S$500,MATCH("såld värme (gwh)",Leveranser!$B$1:$S$1,0),FALSE)),"",VLOOKUP($B362,Leveranser!$B$1:$S$500,MATCH("såld värme (gwh)",Leveranser!$B$1:$S$1,0),FALSE))</f>
        <v>2.536</v>
      </c>
      <c r="AL362">
        <f>VLOOKUP($B362,Leveranser!$B$1:$Y$500,MATCH("Totalt såld fjärrvärme till andra fjärrvärmeföretag",Leveranser!$B$1:$AA$1,0),FALSE)</f>
        <v>0</v>
      </c>
      <c r="AM362">
        <f>IF(ISERROR(1/VLOOKUP($B362,Miljö!$B$1:$S$500,MATCH("Såld mängd produktionsspecifik fjärrvärme (GWh)",Miljö!$B$1:$R$1,0),FALSE)),0,VLOOKUP($B362,Miljö!$B$1:$S$500,MATCH("Såld mängd produktionsspecifik fjärrvärme (GWh)",Miljö!$B$1:$R$1,0),FALSE))</f>
        <v>0</v>
      </c>
      <c r="AN362" s="239">
        <f t="shared" si="112"/>
        <v>0.42301353776763612</v>
      </c>
      <c r="AP362" t="str">
        <f>IFERROR(VLOOKUP($B362,Miljövärden!$B$2:$H$550,7,FALSE),"Nej, saknas")</f>
        <v>Ja</v>
      </c>
      <c r="AQ362" t="str">
        <f>IFERROR(VLOOKUP($B362,Miljövärden!$B$2:$H$550,6,FALSE),"Nej, saknas")</f>
        <v>Ja</v>
      </c>
      <c r="AU362">
        <f t="shared" si="113"/>
        <v>7.6079999999999995E-2</v>
      </c>
      <c r="AV362">
        <f t="shared" si="114"/>
        <v>0</v>
      </c>
      <c r="AW362">
        <f t="shared" si="115"/>
        <v>5.7</v>
      </c>
      <c r="AX362">
        <f t="shared" si="116"/>
        <v>0</v>
      </c>
      <c r="AZ362">
        <f t="shared" si="117"/>
        <v>5.7</v>
      </c>
      <c r="BC362">
        <f t="shared" si="118"/>
        <v>0.219</v>
      </c>
      <c r="BD362">
        <f t="shared" si="119"/>
        <v>0</v>
      </c>
      <c r="BE362">
        <f t="shared" si="120"/>
        <v>5.7</v>
      </c>
      <c r="BF362">
        <f t="shared" si="121"/>
        <v>0</v>
      </c>
      <c r="BG362">
        <f t="shared" si="122"/>
        <v>7.6079999999999995E-2</v>
      </c>
      <c r="BH362">
        <f>VLOOKUP(B362,Miljö!$B$1:$I$482,MATCH("Fossilandel för ursprungspecificerad el ()",Miljö!$B$1:$I$1,0),FALSE)</f>
        <v>0</v>
      </c>
      <c r="BI362">
        <f>VLOOKUP(B362,Miljö!$B$1:$BX$482,MATCH("Kärnkraftsandel för ursprungsspecificerad el ()",Miljö!$B$1:$O$1,0),FALSE)</f>
        <v>0</v>
      </c>
      <c r="BJ362">
        <f t="shared" si="123"/>
        <v>0</v>
      </c>
      <c r="BK362" t="str">
        <f>VLOOKUP(B362,Miljö!$B$1:$O$482,MATCH("Fossil andel i procent (%)",Miljö!$B$1:$O$1,0),FALSE)</f>
        <v>ET</v>
      </c>
      <c r="BL362">
        <f t="shared" si="124"/>
        <v>5.9950800000000006</v>
      </c>
      <c r="BO362" s="289">
        <f t="shared" si="125"/>
        <v>3.6529954562741447E-2</v>
      </c>
      <c r="BP362" s="239">
        <f t="shared" si="126"/>
        <v>0</v>
      </c>
      <c r="BQ362" s="239">
        <f t="shared" si="127"/>
        <v>0.96347004543725856</v>
      </c>
      <c r="BR362" s="239">
        <f t="shared" si="128"/>
        <v>0</v>
      </c>
      <c r="BS362" s="239"/>
      <c r="BT362" s="351">
        <f t="shared" si="129"/>
        <v>1</v>
      </c>
      <c r="BW362" s="289">
        <f>IF(AP362="ja",VLOOKUP(B362,Miljövärden!$B$2:$H$550,MATCH("Total andel fossilt",Miljövärden!$B$2:$H$2,0),FALSE),"")</f>
        <v>3.653E-2</v>
      </c>
      <c r="BZ362" s="351">
        <f t="shared" si="130"/>
        <v>4.5437258552882831E-8</v>
      </c>
      <c r="CA362" s="353">
        <f t="shared" si="131"/>
        <v>0</v>
      </c>
    </row>
    <row r="363" spans="1:80" x14ac:dyDescent="0.25">
      <c r="A363" s="2" t="s">
        <v>550</v>
      </c>
      <c r="B363" s="2" t="s">
        <v>549</v>
      </c>
      <c r="C363">
        <f>VLOOKUP($B363,'Tillförd energi'!$B$1:$AI$700,MATCH(C$1,'Tillförd energi'!$B$1:$AQ$1,0),FALSE)</f>
        <v>0</v>
      </c>
      <c r="D363">
        <f>VLOOKUP($B363,'Tillförd energi'!$B$1:$AI$700,MATCH(D$1,'Tillförd energi'!$B$1:$AQ$1,0),FALSE)</f>
        <v>0</v>
      </c>
      <c r="E363">
        <f>VLOOKUP($B363,'Tillförd energi'!$B$1:$AI$700,MATCH(E$1,'Tillförd energi'!$B$1:$AQ$1,0),FALSE)</f>
        <v>0</v>
      </c>
      <c r="F363">
        <f>VLOOKUP($B363,'Tillförd energi'!$B$1:$AI$700,MATCH(F$1,'Tillförd energi'!$B$1:$AQ$1,0),FALSE)</f>
        <v>0</v>
      </c>
      <c r="G363">
        <f>VLOOKUP($B363,'Tillförd energi'!$B$1:$AI$700,MATCH(G$1,'Tillförd energi'!$B$1:$AQ$1,0),FALSE)</f>
        <v>0</v>
      </c>
      <c r="H363">
        <f>VLOOKUP($B363,'Tillförd energi'!$B$1:$AI$700,MATCH(H$1,'Tillförd energi'!$B$1:$AQ$1,0),FALSE)</f>
        <v>0</v>
      </c>
      <c r="I363">
        <f>VLOOKUP($B363,'Tillförd energi'!$B$1:$AI$700,MATCH(I$1,'Tillförd energi'!$B$1:$AQ$1,0),FALSE)</f>
        <v>0</v>
      </c>
      <c r="J363">
        <f>VLOOKUP($B363,'Tillförd energi'!$B$1:$AI$700,MATCH(J$1,'Tillförd energi'!$B$1:$AQ$1,0),FALSE)</f>
        <v>0</v>
      </c>
      <c r="K363">
        <f>VLOOKUP($B363,'Tillförd energi'!$B$1:$AI$700,MATCH(K$1,'Tillförd energi'!$B$1:$AQ$1,0),FALSE)</f>
        <v>0</v>
      </c>
      <c r="L363">
        <f>VLOOKUP($B363,'Tillförd energi'!$B$1:$AI$700,MATCH(L$1,'Tillförd energi'!$B$1:$AQ$1,0),FALSE)</f>
        <v>0</v>
      </c>
      <c r="M363">
        <f>VLOOKUP($B363,'Tillförd energi'!$B$1:$AI$700,MATCH(M$1,'Tillförd energi'!$B$1:$AQ$1,0),FALSE)</f>
        <v>0</v>
      </c>
      <c r="N363">
        <f>VLOOKUP($B363,'Tillförd energi'!$B$1:$AI$700,MATCH(N$1,'Tillförd energi'!$B$1:$AQ$1,0),FALSE)</f>
        <v>0</v>
      </c>
      <c r="O363">
        <f>VLOOKUP($B363,'Tillförd energi'!$B$1:$AI$700,MATCH(O$1,'Tillförd energi'!$B$1:$AQ$1,0),FALSE)</f>
        <v>0</v>
      </c>
      <c r="P363">
        <f>VLOOKUP($B363,'Tillförd energi'!$B$1:$AI$700,MATCH(P$1,'Tillförd energi'!$B$1:$AQ$1,0),FALSE)</f>
        <v>0</v>
      </c>
      <c r="Q363">
        <f>VLOOKUP($B363,'Tillförd energi'!$B$1:$AI$700,MATCH(Q$1,'Tillförd energi'!$B$1:$AQ$1,0),FALSE)</f>
        <v>0</v>
      </c>
      <c r="R363">
        <f>VLOOKUP($B363,'Tillförd energi'!$B$1:$AI$700,MATCH(R$1,'Tillförd energi'!$B$1:$AQ$1,0),FALSE)</f>
        <v>0</v>
      </c>
      <c r="S363">
        <f>VLOOKUP($B363,'Tillförd energi'!$B$1:$AI$700,MATCH(S$1,'Tillförd energi'!$B$1:$AQ$1,0),FALSE)</f>
        <v>0</v>
      </c>
      <c r="T363">
        <f>VLOOKUP($B363,'Tillförd energi'!$B$1:$AI$700,MATCH(T$1,'Tillförd energi'!$B$1:$AQ$1,0),FALSE)</f>
        <v>0</v>
      </c>
      <c r="U363">
        <f>VLOOKUP($B363,'Tillförd energi'!$B$1:$AI$700,MATCH(U$1,'Tillförd energi'!$B$1:$AQ$1,0),FALSE)</f>
        <v>0</v>
      </c>
      <c r="V363">
        <f>VLOOKUP($B363,'Tillförd energi'!$B$1:$AI$700,MATCH(V$1,'Tillförd energi'!$B$1:$AQ$1,0),FALSE)</f>
        <v>0</v>
      </c>
      <c r="W363">
        <f>VLOOKUP($B363,'Tillförd energi'!$B$1:$AI$700,MATCH(W$1,'Tillförd energi'!$B$1:$AQ$1,0),FALSE)</f>
        <v>0</v>
      </c>
      <c r="X363">
        <f>VLOOKUP($B363,'Tillförd energi'!$B$1:$AI$700,MATCH(X$1,'Tillförd energi'!$B$1:$AQ$1,0),FALSE)</f>
        <v>0</v>
      </c>
      <c r="Y363">
        <f>VLOOKUP($B363,'Tillförd energi'!$B$1:$AI$700,MATCH(Y$1,'Tillförd energi'!$B$1:$AQ$1,0),FALSE)</f>
        <v>0</v>
      </c>
      <c r="Z363">
        <f>VLOOKUP($B363,'Tillförd energi'!$B$1:$AI$700,MATCH(Z$1,'Tillförd energi'!$B$1:$AQ$1,0),FALSE)</f>
        <v>0</v>
      </c>
      <c r="AA363">
        <f>VLOOKUP($B363,'Tillförd energi'!$B$1:$AI$700,MATCH(AA$1,'Tillförd energi'!$B$1:$AQ$1,0),FALSE)</f>
        <v>0</v>
      </c>
      <c r="AB363">
        <f>VLOOKUP($B363,'Tillförd energi'!$B$1:$AI$700,MATCH(AB$1,'Tillförd energi'!$B$1:$AQ$1,0),FALSE)</f>
        <v>0</v>
      </c>
      <c r="AC363">
        <f>VLOOKUP($B363,'Tillförd energi'!$B$1:$AI$700,MATCH(AC$1,'Tillförd energi'!$B$1:$AQ$1,0),FALSE)</f>
        <v>0</v>
      </c>
      <c r="AD363">
        <f>VLOOKUP($B363,'Tillförd energi'!$B$1:$AI$700,MATCH(AD$1,'Tillförd energi'!$B$1:$AQ$1,0),FALSE)</f>
        <v>0</v>
      </c>
      <c r="AE363">
        <f>VLOOKUP($B363,'Tillförd energi'!$B$1:$AI$700,MATCH(AE$1,'Tillförd energi'!$B$1:$AQ$1,0),FALSE)</f>
        <v>0</v>
      </c>
      <c r="AF363">
        <f>VLOOKUP($B363,'Tillförd energi'!$B$1:$AI$700,MATCH(AF$1,'Tillförd energi'!$B$1:$AQ$1,0),FALSE)</f>
        <v>0</v>
      </c>
      <c r="AG363">
        <f>IFERROR(VLOOKUP(B363,Miljö!$B$1:$AC$550,MATCH("Köpt mängd produktionsspecifik fjärrvärme:",Miljö!$B$1:$AC$1,0),FALSE)/1,0)</f>
        <v>0</v>
      </c>
      <c r="AI363">
        <f t="shared" si="110"/>
        <v>0</v>
      </c>
      <c r="AJ363">
        <f t="shared" si="111"/>
        <v>0</v>
      </c>
      <c r="AK363" t="str">
        <f>IF(ISERROR(1/VLOOKUP($B363,Leveranser!$B$1:$S$500,MATCH("såld värme (gwh)",Leveranser!$B$1:$S$1,0),FALSE)),"",VLOOKUP($B363,Leveranser!$B$1:$S$500,MATCH("såld värme (gwh)",Leveranser!$B$1:$S$1,0),FALSE))</f>
        <v/>
      </c>
      <c r="AL363">
        <f>VLOOKUP($B363,Leveranser!$B$1:$Y$500,MATCH("Totalt såld fjärrvärme till andra fjärrvärmeföretag",Leveranser!$B$1:$AA$1,0),FALSE)</f>
        <v>0</v>
      </c>
      <c r="AM363">
        <f>IF(ISERROR(1/VLOOKUP($B363,Miljö!$B$1:$S$500,MATCH("Såld mängd produktionsspecifik fjärrvärme (GWh)",Miljö!$B$1:$R$1,0),FALSE)),0,VLOOKUP($B363,Miljö!$B$1:$S$500,MATCH("Såld mängd produktionsspecifik fjärrvärme (GWh)",Miljö!$B$1:$R$1,0),FALSE))</f>
        <v>0</v>
      </c>
      <c r="AN363" s="239" t="str">
        <f t="shared" si="112"/>
        <v/>
      </c>
      <c r="AP363" t="str">
        <f>IFERROR(VLOOKUP($B363,Miljövärden!$B$2:$H$550,7,FALSE),"Nej, saknas")</f>
        <v>Nej</v>
      </c>
      <c r="AQ363" t="str">
        <f>IFERROR(VLOOKUP($B363,Miljövärden!$B$2:$H$550,6,FALSE),"Nej, saknas")</f>
        <v>Nej</v>
      </c>
      <c r="AU363">
        <f t="shared" si="113"/>
        <v>0</v>
      </c>
      <c r="AV363">
        <f t="shared" si="114"/>
        <v>0</v>
      </c>
      <c r="AW363">
        <f t="shared" si="115"/>
        <v>0</v>
      </c>
      <c r="AX363">
        <f t="shared" si="116"/>
        <v>0</v>
      </c>
      <c r="AZ363">
        <f t="shared" si="117"/>
        <v>0</v>
      </c>
      <c r="BC363">
        <f t="shared" si="118"/>
        <v>0</v>
      </c>
      <c r="BD363">
        <f t="shared" si="119"/>
        <v>0</v>
      </c>
      <c r="BE363">
        <f t="shared" si="120"/>
        <v>0</v>
      </c>
      <c r="BF363">
        <f t="shared" si="121"/>
        <v>0</v>
      </c>
      <c r="BG363">
        <f t="shared" si="122"/>
        <v>0</v>
      </c>
      <c r="BH363" t="str">
        <f>VLOOKUP(B363,Miljö!$B$1:$I$482,MATCH("Fossilandel för ursprungspecificerad el ()",Miljö!$B$1:$I$1,0),FALSE)</f>
        <v>-</v>
      </c>
      <c r="BI363" t="str">
        <f>VLOOKUP(B363,Miljö!$B$1:$BX$482,MATCH("Kärnkraftsandel för ursprungsspecificerad el ()",Miljö!$B$1:$O$1,0),FALSE)</f>
        <v>-</v>
      </c>
      <c r="BJ363">
        <f t="shared" si="123"/>
        <v>0</v>
      </c>
      <c r="BK363" t="str">
        <f>VLOOKUP(B363,Miljö!$B$1:$O$482,MATCH("Fossil andel i procent (%)",Miljö!$B$1:$O$1,0),FALSE)</f>
        <v>-</v>
      </c>
      <c r="BL363">
        <f t="shared" si="124"/>
        <v>0</v>
      </c>
      <c r="BO363" s="289" t="str">
        <f t="shared" si="125"/>
        <v/>
      </c>
      <c r="BP363" s="239" t="str">
        <f t="shared" si="126"/>
        <v/>
      </c>
      <c r="BQ363" s="239" t="str">
        <f t="shared" si="127"/>
        <v/>
      </c>
      <c r="BR363" s="239" t="str">
        <f t="shared" si="128"/>
        <v/>
      </c>
      <c r="BS363" s="239"/>
      <c r="BT363" s="351">
        <f t="shared" si="129"/>
        <v>0</v>
      </c>
      <c r="BW363" s="289" t="str">
        <f>IF(AP363="ja",VLOOKUP(B363,Miljövärden!$B$2:$H$550,MATCH("Total andel fossilt",Miljövärden!$B$2:$H$2,0),FALSE),"")</f>
        <v/>
      </c>
      <c r="BZ363" s="351" t="str">
        <f t="shared" si="130"/>
        <v/>
      </c>
      <c r="CA363" s="353" t="str">
        <f t="shared" si="131"/>
        <v/>
      </c>
    </row>
    <row r="364" spans="1:80" x14ac:dyDescent="0.25">
      <c r="A364" s="2" t="s">
        <v>551</v>
      </c>
      <c r="B364" s="2" t="s">
        <v>552</v>
      </c>
      <c r="C364">
        <f>VLOOKUP($B364,'Tillförd energi'!$B$1:$AI$700,MATCH(C$1,'Tillförd energi'!$B$1:$AQ$1,0),FALSE)</f>
        <v>0</v>
      </c>
      <c r="D364">
        <f>VLOOKUP($B364,'Tillförd energi'!$B$1:$AI$700,MATCH(D$1,'Tillförd energi'!$B$1:$AQ$1,0),FALSE)</f>
        <v>0</v>
      </c>
      <c r="E364">
        <f>VLOOKUP($B364,'Tillförd energi'!$B$1:$AI$700,MATCH(E$1,'Tillförd energi'!$B$1:$AQ$1,0),FALSE)</f>
        <v>0</v>
      </c>
      <c r="F364">
        <f>VLOOKUP($B364,'Tillförd energi'!$B$1:$AI$700,MATCH(F$1,'Tillförd energi'!$B$1:$AQ$1,0),FALSE)</f>
        <v>0</v>
      </c>
      <c r="G364">
        <f>VLOOKUP($B364,'Tillförd energi'!$B$1:$AI$700,MATCH(G$1,'Tillförd energi'!$B$1:$AQ$1,0),FALSE)</f>
        <v>0</v>
      </c>
      <c r="H364">
        <f>VLOOKUP($B364,'Tillförd energi'!$B$1:$AI$700,MATCH(H$1,'Tillförd energi'!$B$1:$AQ$1,0),FALSE)</f>
        <v>0</v>
      </c>
      <c r="I364">
        <f>VLOOKUP($B364,'Tillförd energi'!$B$1:$AI$700,MATCH(I$1,'Tillförd energi'!$B$1:$AQ$1,0),FALSE)</f>
        <v>0</v>
      </c>
      <c r="J364">
        <f>VLOOKUP($B364,'Tillförd energi'!$B$1:$AI$700,MATCH(J$1,'Tillförd energi'!$B$1:$AQ$1,0),FALSE)</f>
        <v>0</v>
      </c>
      <c r="K364">
        <f>VLOOKUP($B364,'Tillförd energi'!$B$1:$AI$700,MATCH(K$1,'Tillförd energi'!$B$1:$AQ$1,0),FALSE)</f>
        <v>0</v>
      </c>
      <c r="L364">
        <f>VLOOKUP($B364,'Tillförd energi'!$B$1:$AI$700,MATCH(L$1,'Tillförd energi'!$B$1:$AQ$1,0),FALSE)</f>
        <v>0</v>
      </c>
      <c r="M364">
        <f>VLOOKUP($B364,'Tillförd energi'!$B$1:$AI$700,MATCH(M$1,'Tillförd energi'!$B$1:$AQ$1,0),FALSE)</f>
        <v>0</v>
      </c>
      <c r="N364">
        <f>VLOOKUP($B364,'Tillförd energi'!$B$1:$AI$700,MATCH(N$1,'Tillförd energi'!$B$1:$AQ$1,0),FALSE)</f>
        <v>0</v>
      </c>
      <c r="O364">
        <f>VLOOKUP($B364,'Tillförd energi'!$B$1:$AI$700,MATCH(O$1,'Tillförd energi'!$B$1:$AQ$1,0),FALSE)</f>
        <v>0</v>
      </c>
      <c r="P364">
        <f>VLOOKUP($B364,'Tillförd energi'!$B$1:$AI$700,MATCH(P$1,'Tillförd energi'!$B$1:$AQ$1,0),FALSE)</f>
        <v>0</v>
      </c>
      <c r="Q364">
        <f>VLOOKUP($B364,'Tillförd energi'!$B$1:$AI$700,MATCH(Q$1,'Tillförd energi'!$B$1:$AQ$1,0),FALSE)</f>
        <v>0</v>
      </c>
      <c r="R364">
        <f>VLOOKUP($B364,'Tillförd energi'!$B$1:$AI$700,MATCH(R$1,'Tillförd energi'!$B$1:$AQ$1,0),FALSE)</f>
        <v>0</v>
      </c>
      <c r="S364">
        <f>VLOOKUP($B364,'Tillförd energi'!$B$1:$AI$700,MATCH(S$1,'Tillförd energi'!$B$1:$AQ$1,0),FALSE)</f>
        <v>0</v>
      </c>
      <c r="T364">
        <f>VLOOKUP($B364,'Tillförd energi'!$B$1:$AI$700,MATCH(T$1,'Tillförd energi'!$B$1:$AQ$1,0),FALSE)</f>
        <v>0</v>
      </c>
      <c r="U364">
        <f>VLOOKUP($B364,'Tillförd energi'!$B$1:$AI$700,MATCH(U$1,'Tillförd energi'!$B$1:$AQ$1,0),FALSE)</f>
        <v>0</v>
      </c>
      <c r="V364">
        <f>VLOOKUP($B364,'Tillförd energi'!$B$1:$AI$700,MATCH(V$1,'Tillförd energi'!$B$1:$AQ$1,0),FALSE)</f>
        <v>0</v>
      </c>
      <c r="W364">
        <f>VLOOKUP($B364,'Tillförd energi'!$B$1:$AI$700,MATCH(W$1,'Tillförd energi'!$B$1:$AQ$1,0),FALSE)</f>
        <v>0</v>
      </c>
      <c r="X364">
        <f>VLOOKUP($B364,'Tillförd energi'!$B$1:$AI$700,MATCH(X$1,'Tillförd energi'!$B$1:$AQ$1,0),FALSE)</f>
        <v>0</v>
      </c>
      <c r="Y364">
        <f>VLOOKUP($B364,'Tillförd energi'!$B$1:$AI$700,MATCH(Y$1,'Tillförd energi'!$B$1:$AQ$1,0),FALSE)</f>
        <v>0</v>
      </c>
      <c r="Z364">
        <f>VLOOKUP($B364,'Tillförd energi'!$B$1:$AI$700,MATCH(Z$1,'Tillförd energi'!$B$1:$AQ$1,0),FALSE)</f>
        <v>0</v>
      </c>
      <c r="AA364">
        <f>VLOOKUP($B364,'Tillförd energi'!$B$1:$AI$700,MATCH(AA$1,'Tillförd energi'!$B$1:$AQ$1,0),FALSE)</f>
        <v>0</v>
      </c>
      <c r="AB364">
        <f>VLOOKUP($B364,'Tillförd energi'!$B$1:$AI$700,MATCH(AB$1,'Tillförd energi'!$B$1:$AQ$1,0),FALSE)</f>
        <v>0</v>
      </c>
      <c r="AC364">
        <f>VLOOKUP($B364,'Tillförd energi'!$B$1:$AI$700,MATCH(AC$1,'Tillförd energi'!$B$1:$AQ$1,0),FALSE)</f>
        <v>0</v>
      </c>
      <c r="AD364">
        <f>VLOOKUP($B364,'Tillförd energi'!$B$1:$AI$700,MATCH(AD$1,'Tillförd energi'!$B$1:$AQ$1,0),FALSE)</f>
        <v>0</v>
      </c>
      <c r="AE364">
        <f>VLOOKUP($B364,'Tillförd energi'!$B$1:$AI$700,MATCH(AE$1,'Tillförd energi'!$B$1:$AQ$1,0),FALSE)</f>
        <v>0</v>
      </c>
      <c r="AF364">
        <f>VLOOKUP($B364,'Tillförd energi'!$B$1:$AI$700,MATCH(AF$1,'Tillförd energi'!$B$1:$AQ$1,0),FALSE)</f>
        <v>0</v>
      </c>
      <c r="AG364">
        <f>IFERROR(VLOOKUP(B364,Miljö!$B$1:$AC$550,MATCH("Köpt mängd produktionsspecifik fjärrvärme:",Miljö!$B$1:$AC$1,0),FALSE)/1,0)</f>
        <v>0</v>
      </c>
      <c r="AI364">
        <f t="shared" si="110"/>
        <v>0</v>
      </c>
      <c r="AJ364">
        <f t="shared" si="111"/>
        <v>0</v>
      </c>
      <c r="AK364" t="str">
        <f>IF(ISERROR(1/VLOOKUP($B364,Leveranser!$B$1:$S$500,MATCH("såld värme (gwh)",Leveranser!$B$1:$S$1,0),FALSE)),"",VLOOKUP($B364,Leveranser!$B$1:$S$500,MATCH("såld värme (gwh)",Leveranser!$B$1:$S$1,0),FALSE))</f>
        <v/>
      </c>
      <c r="AL364">
        <f>VLOOKUP($B364,Leveranser!$B$1:$Y$500,MATCH("Totalt såld fjärrvärme till andra fjärrvärmeföretag",Leveranser!$B$1:$AA$1,0),FALSE)</f>
        <v>0</v>
      </c>
      <c r="AM364">
        <f>IF(ISERROR(1/VLOOKUP($B364,Miljö!$B$1:$S$500,MATCH("Såld mängd produktionsspecifik fjärrvärme (GWh)",Miljö!$B$1:$R$1,0),FALSE)),0,VLOOKUP($B364,Miljö!$B$1:$S$500,MATCH("Såld mängd produktionsspecifik fjärrvärme (GWh)",Miljö!$B$1:$R$1,0),FALSE))</f>
        <v>0</v>
      </c>
      <c r="AN364" s="239" t="str">
        <f t="shared" si="112"/>
        <v/>
      </c>
      <c r="AP364" t="str">
        <f>IFERROR(VLOOKUP($B364,Miljövärden!$B$2:$H$550,7,FALSE),"Nej, saknas")</f>
        <v>Nej</v>
      </c>
      <c r="AQ364" t="str">
        <f>IFERROR(VLOOKUP($B364,Miljövärden!$B$2:$H$550,6,FALSE),"Nej, saknas")</f>
        <v>Nej</v>
      </c>
      <c r="AU364">
        <f t="shared" si="113"/>
        <v>0</v>
      </c>
      <c r="AV364">
        <f t="shared" si="114"/>
        <v>0</v>
      </c>
      <c r="AW364">
        <f t="shared" si="115"/>
        <v>0</v>
      </c>
      <c r="AX364">
        <f t="shared" si="116"/>
        <v>0</v>
      </c>
      <c r="AZ364">
        <f t="shared" si="117"/>
        <v>0</v>
      </c>
      <c r="BC364">
        <f t="shared" si="118"/>
        <v>0</v>
      </c>
      <c r="BD364">
        <f t="shared" si="119"/>
        <v>0</v>
      </c>
      <c r="BE364">
        <f t="shared" si="120"/>
        <v>0</v>
      </c>
      <c r="BF364">
        <f t="shared" si="121"/>
        <v>0</v>
      </c>
      <c r="BG364">
        <f t="shared" si="122"/>
        <v>0</v>
      </c>
      <c r="BH364" t="str">
        <f>VLOOKUP(B364,Miljö!$B$1:$I$482,MATCH("Fossilandel för ursprungspecificerad el ()",Miljö!$B$1:$I$1,0),FALSE)</f>
        <v>-</v>
      </c>
      <c r="BI364" t="str">
        <f>VLOOKUP(B364,Miljö!$B$1:$BX$482,MATCH("Kärnkraftsandel för ursprungsspecificerad el ()",Miljö!$B$1:$O$1,0),FALSE)</f>
        <v>-</v>
      </c>
      <c r="BJ364">
        <f t="shared" si="123"/>
        <v>0</v>
      </c>
      <c r="BK364" t="str">
        <f>VLOOKUP(B364,Miljö!$B$1:$O$482,MATCH("Fossil andel i procent (%)",Miljö!$B$1:$O$1,0),FALSE)</f>
        <v>-</v>
      </c>
      <c r="BL364">
        <f t="shared" si="124"/>
        <v>0</v>
      </c>
      <c r="BO364" s="289" t="str">
        <f t="shared" si="125"/>
        <v/>
      </c>
      <c r="BP364" s="239" t="str">
        <f t="shared" si="126"/>
        <v/>
      </c>
      <c r="BQ364" s="239" t="str">
        <f t="shared" si="127"/>
        <v/>
      </c>
      <c r="BR364" s="239" t="str">
        <f t="shared" si="128"/>
        <v/>
      </c>
      <c r="BS364" s="239"/>
      <c r="BT364" s="351">
        <f t="shared" si="129"/>
        <v>0</v>
      </c>
      <c r="BW364" s="289" t="str">
        <f>IF(AP364="ja",VLOOKUP(B364,Miljövärden!$B$2:$H$550,MATCH("Total andel fossilt",Miljövärden!$B$2:$H$2,0),FALSE),"")</f>
        <v/>
      </c>
      <c r="BZ364" s="351" t="str">
        <f t="shared" si="130"/>
        <v/>
      </c>
      <c r="CA364" s="353" t="str">
        <f t="shared" si="131"/>
        <v/>
      </c>
    </row>
    <row r="365" spans="1:80" x14ac:dyDescent="0.25">
      <c r="A365" s="2" t="s">
        <v>553</v>
      </c>
      <c r="B365" s="2" t="s">
        <v>554</v>
      </c>
      <c r="C365">
        <f>VLOOKUP($B365,'Tillförd energi'!$B$1:$AI$700,MATCH(C$1,'Tillförd energi'!$B$1:$AQ$1,0),FALSE)</f>
        <v>0</v>
      </c>
      <c r="D365">
        <f>VLOOKUP($B365,'Tillförd energi'!$B$1:$AI$700,MATCH(D$1,'Tillförd energi'!$B$1:$AQ$1,0),FALSE)</f>
        <v>0.13900000000000001</v>
      </c>
      <c r="E365">
        <f>VLOOKUP($B365,'Tillförd energi'!$B$1:$AI$700,MATCH(E$1,'Tillförd energi'!$B$1:$AQ$1,0),FALSE)</f>
        <v>0</v>
      </c>
      <c r="F365">
        <f>VLOOKUP($B365,'Tillförd energi'!$B$1:$AI$700,MATCH(F$1,'Tillförd energi'!$B$1:$AQ$1,0),FALSE)</f>
        <v>0</v>
      </c>
      <c r="G365">
        <f>VLOOKUP($B365,'Tillförd energi'!$B$1:$AI$700,MATCH(G$1,'Tillförd energi'!$B$1:$AQ$1,0),FALSE)</f>
        <v>0</v>
      </c>
      <c r="H365">
        <f>VLOOKUP($B365,'Tillförd energi'!$B$1:$AI$700,MATCH(H$1,'Tillförd energi'!$B$1:$AQ$1,0),FALSE)</f>
        <v>0</v>
      </c>
      <c r="I365">
        <f>VLOOKUP($B365,'Tillförd energi'!$B$1:$AI$700,MATCH(I$1,'Tillförd energi'!$B$1:$AQ$1,0),FALSE)</f>
        <v>0</v>
      </c>
      <c r="J365">
        <f>VLOOKUP($B365,'Tillförd energi'!$B$1:$AI$700,MATCH(J$1,'Tillförd energi'!$B$1:$AQ$1,0),FALSE)</f>
        <v>0</v>
      </c>
      <c r="K365">
        <f>VLOOKUP($B365,'Tillförd energi'!$B$1:$AI$700,MATCH(K$1,'Tillförd energi'!$B$1:$AQ$1,0),FALSE)</f>
        <v>0</v>
      </c>
      <c r="L365">
        <f>VLOOKUP($B365,'Tillförd energi'!$B$1:$AI$700,MATCH(L$1,'Tillförd energi'!$B$1:$AQ$1,0),FALSE)</f>
        <v>0</v>
      </c>
      <c r="M365">
        <f>VLOOKUP($B365,'Tillförd energi'!$B$1:$AI$700,MATCH(M$1,'Tillförd energi'!$B$1:$AQ$1,0),FALSE)</f>
        <v>34.838200000000001</v>
      </c>
      <c r="N365">
        <f>VLOOKUP($B365,'Tillförd energi'!$B$1:$AI$700,MATCH(N$1,'Tillförd energi'!$B$1:$AQ$1,0),FALSE)</f>
        <v>71.349400000000003</v>
      </c>
      <c r="O365">
        <f>VLOOKUP($B365,'Tillförd energi'!$B$1:$AI$700,MATCH(O$1,'Tillförd energi'!$B$1:$AQ$1,0),FALSE)</f>
        <v>5.0345700000000004</v>
      </c>
      <c r="P365">
        <f>VLOOKUP($B365,'Tillförd energi'!$B$1:$AI$700,MATCH(P$1,'Tillförd energi'!$B$1:$AQ$1,0),FALSE)</f>
        <v>0</v>
      </c>
      <c r="Q365">
        <f>VLOOKUP($B365,'Tillförd energi'!$B$1:$AI$700,MATCH(Q$1,'Tillförd energi'!$B$1:$AQ$1,0),FALSE)</f>
        <v>0</v>
      </c>
      <c r="R365">
        <f>VLOOKUP($B365,'Tillförd energi'!$B$1:$AI$700,MATCH(R$1,'Tillförd energi'!$B$1:$AQ$1,0),FALSE)</f>
        <v>0</v>
      </c>
      <c r="S365">
        <f>VLOOKUP($B365,'Tillförd energi'!$B$1:$AI$700,MATCH(S$1,'Tillförd energi'!$B$1:$AQ$1,0),FALSE)</f>
        <v>0</v>
      </c>
      <c r="T365">
        <f>VLOOKUP($B365,'Tillförd energi'!$B$1:$AI$700,MATCH(T$1,'Tillförd energi'!$B$1:$AQ$1,0),FALSE)</f>
        <v>0</v>
      </c>
      <c r="U365">
        <f>VLOOKUP($B365,'Tillförd energi'!$B$1:$AI$700,MATCH(U$1,'Tillförd energi'!$B$1:$AQ$1,0),FALSE)</f>
        <v>0</v>
      </c>
      <c r="V365">
        <f>VLOOKUP($B365,'Tillförd energi'!$B$1:$AI$700,MATCH(V$1,'Tillförd energi'!$B$1:$AQ$1,0),FALSE)</f>
        <v>0</v>
      </c>
      <c r="W365">
        <f>VLOOKUP($B365,'Tillförd energi'!$B$1:$AI$700,MATCH(W$1,'Tillförd energi'!$B$1:$AQ$1,0),FALSE)</f>
        <v>0</v>
      </c>
      <c r="X365">
        <f>VLOOKUP($B365,'Tillförd energi'!$B$1:$AI$700,MATCH(X$1,'Tillförd energi'!$B$1:$AQ$1,0),FALSE)</f>
        <v>0</v>
      </c>
      <c r="Y365">
        <f>VLOOKUP($B365,'Tillförd energi'!$B$1:$AI$700,MATCH(Y$1,'Tillförd energi'!$B$1:$AQ$1,0),FALSE)</f>
        <v>0</v>
      </c>
      <c r="Z365">
        <f>VLOOKUP($B365,'Tillförd energi'!$B$1:$AI$700,MATCH(Z$1,'Tillförd energi'!$B$1:$AQ$1,0),FALSE)</f>
        <v>0</v>
      </c>
      <c r="AA365">
        <f>VLOOKUP($B365,'Tillförd energi'!$B$1:$AI$700,MATCH(AA$1,'Tillförd energi'!$B$1:$AQ$1,0),FALSE)</f>
        <v>0</v>
      </c>
      <c r="AB365">
        <f>VLOOKUP($B365,'Tillförd energi'!$B$1:$AI$700,MATCH(AB$1,'Tillförd energi'!$B$1:$AQ$1,0),FALSE)</f>
        <v>0</v>
      </c>
      <c r="AC365">
        <f>VLOOKUP($B365,'Tillförd energi'!$B$1:$AI$700,MATCH(AC$1,'Tillförd energi'!$B$1:$AQ$1,0),FALSE)</f>
        <v>27.22</v>
      </c>
      <c r="AD365">
        <f>VLOOKUP($B365,'Tillförd energi'!$B$1:$AI$700,MATCH(AD$1,'Tillförd energi'!$B$1:$AQ$1,0),FALSE)</f>
        <v>0</v>
      </c>
      <c r="AE365">
        <f>VLOOKUP($B365,'Tillförd energi'!$B$1:$AI$700,MATCH(AE$1,'Tillförd energi'!$B$1:$AQ$1,0),FALSE)</f>
        <v>0</v>
      </c>
      <c r="AF365">
        <f>VLOOKUP($B365,'Tillförd energi'!$B$1:$AI$700,MATCH(AF$1,'Tillförd energi'!$B$1:$AQ$1,0),FALSE)</f>
        <v>5.39</v>
      </c>
      <c r="AG365">
        <f>IFERROR(VLOOKUP(B365,Miljö!$B$1:$AC$550,MATCH("Köpt mängd produktionsspecifik fjärrvärme:",Miljö!$B$1:$AC$1,0),FALSE)/1,0)</f>
        <v>0</v>
      </c>
      <c r="AI365">
        <f t="shared" si="110"/>
        <v>143.97117</v>
      </c>
      <c r="AJ365">
        <f t="shared" si="111"/>
        <v>143.97117</v>
      </c>
      <c r="AK365">
        <f>IF(ISERROR(1/VLOOKUP($B365,Leveranser!$B$1:$S$500,MATCH("såld värme (gwh)",Leveranser!$B$1:$S$1,0),FALSE)),"",VLOOKUP($B365,Leveranser!$B$1:$S$500,MATCH("såld värme (gwh)",Leveranser!$B$1:$S$1,0),FALSE))</f>
        <v>125</v>
      </c>
      <c r="AL365">
        <f>VLOOKUP($B365,Leveranser!$B$1:$Y$500,MATCH("Totalt såld fjärrvärme till andra fjärrvärmeföretag",Leveranser!$B$1:$AA$1,0),FALSE)</f>
        <v>0</v>
      </c>
      <c r="AM365">
        <f>IF(ISERROR(1/VLOOKUP($B365,Miljö!$B$1:$S$500,MATCH("Såld mängd produktionsspecifik fjärrvärme (GWh)",Miljö!$B$1:$R$1,0),FALSE)),0,VLOOKUP($B365,Miljö!$B$1:$S$500,MATCH("Såld mängd produktionsspecifik fjärrvärme (GWh)",Miljö!$B$1:$R$1,0),FALSE))</f>
        <v>0</v>
      </c>
      <c r="AN365" s="239">
        <f t="shared" si="112"/>
        <v>0.86822938231313951</v>
      </c>
      <c r="AP365" t="str">
        <f>IFERROR(VLOOKUP($B365,Miljövärden!$B$2:$H$550,7,FALSE),"Nej, saknas")</f>
        <v>Ja</v>
      </c>
      <c r="AQ365" t="str">
        <f>IFERROR(VLOOKUP($B365,Miljövärden!$B$2:$H$550,6,FALSE),"Nej, saknas")</f>
        <v>Ja</v>
      </c>
      <c r="AU365">
        <f t="shared" si="113"/>
        <v>5.39</v>
      </c>
      <c r="AV365">
        <f t="shared" si="114"/>
        <v>0</v>
      </c>
      <c r="AW365">
        <f t="shared" si="115"/>
        <v>111.22217000000001</v>
      </c>
      <c r="AX365">
        <f t="shared" si="116"/>
        <v>0</v>
      </c>
      <c r="AZ365">
        <f t="shared" si="117"/>
        <v>111.22217000000001</v>
      </c>
      <c r="BC365">
        <f t="shared" si="118"/>
        <v>0.13900000000000001</v>
      </c>
      <c r="BD365">
        <f t="shared" si="119"/>
        <v>0</v>
      </c>
      <c r="BE365">
        <f t="shared" si="120"/>
        <v>111.22217000000001</v>
      </c>
      <c r="BF365">
        <f t="shared" si="121"/>
        <v>27.22</v>
      </c>
      <c r="BG365">
        <f t="shared" si="122"/>
        <v>5.39</v>
      </c>
      <c r="BH365">
        <f>VLOOKUP(B365,Miljö!$B$1:$I$482,MATCH("Fossilandel för ursprungspecificerad el ()",Miljö!$B$1:$I$1,0),FALSE)</f>
        <v>0</v>
      </c>
      <c r="BI365">
        <f>VLOOKUP(B365,Miljö!$B$1:$BX$482,MATCH("Kärnkraftsandel för ursprungsspecificerad el ()",Miljö!$B$1:$O$1,0),FALSE)</f>
        <v>0</v>
      </c>
      <c r="BJ365">
        <f t="shared" si="123"/>
        <v>0</v>
      </c>
      <c r="BK365" t="str">
        <f>VLOOKUP(B365,Miljö!$B$1:$O$482,MATCH("Fossil andel i procent (%)",Miljö!$B$1:$O$1,0),FALSE)</f>
        <v>ET</v>
      </c>
      <c r="BL365">
        <f t="shared" si="124"/>
        <v>143.97116999999997</v>
      </c>
      <c r="BO365" s="289">
        <f t="shared" si="125"/>
        <v>9.6547107313221141E-4</v>
      </c>
      <c r="BP365" s="239">
        <f t="shared" si="126"/>
        <v>0</v>
      </c>
      <c r="BQ365" s="239">
        <f t="shared" si="127"/>
        <v>0.80996889863435872</v>
      </c>
      <c r="BR365" s="239">
        <f t="shared" si="128"/>
        <v>0.18906563029250928</v>
      </c>
      <c r="BS365" s="239"/>
      <c r="BT365" s="351">
        <f t="shared" si="129"/>
        <v>1.0000000000000002</v>
      </c>
      <c r="BW365" s="289">
        <f>IF(AP365="ja",VLOOKUP(B365,Miljövärden!$B$2:$H$550,MATCH("Total andel fossilt",Miljövärden!$B$2:$H$2,0),FALSE),"")</f>
        <v>9.6547199999999999E-4</v>
      </c>
      <c r="BZ365" s="351">
        <f t="shared" si="130"/>
        <v>9.268677885745577E-10</v>
      </c>
      <c r="CA365" s="353">
        <f t="shared" si="131"/>
        <v>0</v>
      </c>
    </row>
    <row r="366" spans="1:80" x14ac:dyDescent="0.25">
      <c r="A366" s="2" t="s">
        <v>555</v>
      </c>
      <c r="B366" s="2" t="s">
        <v>556</v>
      </c>
      <c r="C366">
        <f>VLOOKUP($B366,'Tillförd energi'!$B$1:$AI$700,MATCH(C$1,'Tillförd energi'!$B$1:$AQ$1,0),FALSE)</f>
        <v>0</v>
      </c>
      <c r="D366">
        <f>VLOOKUP($B366,'Tillförd energi'!$B$1:$AI$700,MATCH(D$1,'Tillförd energi'!$B$1:$AQ$1,0),FALSE)</f>
        <v>1.1399999999999999</v>
      </c>
      <c r="E366">
        <f>VLOOKUP($B366,'Tillförd energi'!$B$1:$AI$700,MATCH(E$1,'Tillförd energi'!$B$1:$AQ$1,0),FALSE)</f>
        <v>0</v>
      </c>
      <c r="F366">
        <f>VLOOKUP($B366,'Tillförd energi'!$B$1:$AI$700,MATCH(F$1,'Tillförd energi'!$B$1:$AQ$1,0),FALSE)</f>
        <v>0</v>
      </c>
      <c r="G366">
        <f>VLOOKUP($B366,'Tillförd energi'!$B$1:$AI$700,MATCH(G$1,'Tillförd energi'!$B$1:$AQ$1,0),FALSE)</f>
        <v>4.1000000000000002E-2</v>
      </c>
      <c r="H366">
        <f>VLOOKUP($B366,'Tillförd energi'!$B$1:$AI$700,MATCH(H$1,'Tillförd energi'!$B$1:$AQ$1,0),FALSE)</f>
        <v>0</v>
      </c>
      <c r="I366">
        <f>VLOOKUP($B366,'Tillförd energi'!$B$1:$AI$700,MATCH(I$1,'Tillförd energi'!$B$1:$AQ$1,0),FALSE)</f>
        <v>0</v>
      </c>
      <c r="J366">
        <f>VLOOKUP($B366,'Tillförd energi'!$B$1:$AI$700,MATCH(J$1,'Tillförd energi'!$B$1:$AQ$1,0),FALSE)</f>
        <v>1.6</v>
      </c>
      <c r="K366">
        <f>VLOOKUP($B366,'Tillförd energi'!$B$1:$AI$700,MATCH(K$1,'Tillförd energi'!$B$1:$AQ$1,0),FALSE)</f>
        <v>0</v>
      </c>
      <c r="L366">
        <f>VLOOKUP($B366,'Tillförd energi'!$B$1:$AI$700,MATCH(L$1,'Tillförd energi'!$B$1:$AQ$1,0),FALSE)</f>
        <v>0</v>
      </c>
      <c r="M366">
        <f>VLOOKUP($B366,'Tillförd energi'!$B$1:$AI$700,MATCH(M$1,'Tillförd energi'!$B$1:$AQ$1,0),FALSE)</f>
        <v>0</v>
      </c>
      <c r="N366">
        <f>VLOOKUP($B366,'Tillförd energi'!$B$1:$AI$700,MATCH(N$1,'Tillförd energi'!$B$1:$AQ$1,0),FALSE)</f>
        <v>34.799999999999997</v>
      </c>
      <c r="O366">
        <f>VLOOKUP($B366,'Tillförd energi'!$B$1:$AI$700,MATCH(O$1,'Tillförd energi'!$B$1:$AQ$1,0),FALSE)</f>
        <v>0</v>
      </c>
      <c r="P366">
        <f>VLOOKUP($B366,'Tillförd energi'!$B$1:$AI$700,MATCH(P$1,'Tillförd energi'!$B$1:$AQ$1,0),FALSE)</f>
        <v>60.6</v>
      </c>
      <c r="Q366">
        <f>VLOOKUP($B366,'Tillförd energi'!$B$1:$AI$700,MATCH(Q$1,'Tillförd energi'!$B$1:$AQ$1,0),FALSE)</f>
        <v>0</v>
      </c>
      <c r="R366">
        <f>VLOOKUP($B366,'Tillförd energi'!$B$1:$AI$700,MATCH(R$1,'Tillförd energi'!$B$1:$AQ$1,0),FALSE)</f>
        <v>18.158799999999999</v>
      </c>
      <c r="S366">
        <f>VLOOKUP($B366,'Tillförd energi'!$B$1:$AI$700,MATCH(S$1,'Tillförd energi'!$B$1:$AQ$1,0),FALSE)</f>
        <v>0</v>
      </c>
      <c r="T366">
        <f>VLOOKUP($B366,'Tillförd energi'!$B$1:$AI$700,MATCH(T$1,'Tillförd energi'!$B$1:$AQ$1,0),FALSE)</f>
        <v>0</v>
      </c>
      <c r="U366">
        <f>VLOOKUP($B366,'Tillförd energi'!$B$1:$AI$700,MATCH(U$1,'Tillförd energi'!$B$1:$AQ$1,0),FALSE)</f>
        <v>0</v>
      </c>
      <c r="V366">
        <f>VLOOKUP($B366,'Tillförd energi'!$B$1:$AI$700,MATCH(V$1,'Tillförd energi'!$B$1:$AQ$1,0),FALSE)</f>
        <v>0</v>
      </c>
      <c r="W366">
        <f>VLOOKUP($B366,'Tillförd energi'!$B$1:$AI$700,MATCH(W$1,'Tillförd energi'!$B$1:$AQ$1,0),FALSE)</f>
        <v>0</v>
      </c>
      <c r="X366">
        <f>VLOOKUP($B366,'Tillförd energi'!$B$1:$AI$700,MATCH(X$1,'Tillförd energi'!$B$1:$AQ$1,0),FALSE)</f>
        <v>0</v>
      </c>
      <c r="Y366">
        <f>VLOOKUP($B366,'Tillförd energi'!$B$1:$AI$700,MATCH(Y$1,'Tillförd energi'!$B$1:$AQ$1,0),FALSE)</f>
        <v>0</v>
      </c>
      <c r="Z366">
        <f>VLOOKUP($B366,'Tillförd energi'!$B$1:$AI$700,MATCH(Z$1,'Tillförd energi'!$B$1:$AQ$1,0),FALSE)</f>
        <v>0</v>
      </c>
      <c r="AA366">
        <f>VLOOKUP($B366,'Tillförd energi'!$B$1:$AI$700,MATCH(AA$1,'Tillförd energi'!$B$1:$AQ$1,0),FALSE)</f>
        <v>0</v>
      </c>
      <c r="AB366">
        <f>VLOOKUP($B366,'Tillförd energi'!$B$1:$AI$700,MATCH(AB$1,'Tillförd energi'!$B$1:$AQ$1,0),FALSE)</f>
        <v>0</v>
      </c>
      <c r="AC366">
        <f>VLOOKUP($B366,'Tillförd energi'!$B$1:$AI$700,MATCH(AC$1,'Tillförd energi'!$B$1:$AQ$1,0),FALSE)</f>
        <v>15.5</v>
      </c>
      <c r="AD366">
        <f>VLOOKUP($B366,'Tillförd energi'!$B$1:$AI$700,MATCH(AD$1,'Tillförd energi'!$B$1:$AQ$1,0),FALSE)</f>
        <v>0</v>
      </c>
      <c r="AE366">
        <f>VLOOKUP($B366,'Tillförd energi'!$B$1:$AI$700,MATCH(AE$1,'Tillförd energi'!$B$1:$AQ$1,0),FALSE)</f>
        <v>0.82352899999999996</v>
      </c>
      <c r="AF366">
        <f>VLOOKUP($B366,'Tillförd energi'!$B$1:$AI$700,MATCH(AF$1,'Tillförd energi'!$B$1:$AQ$1,0),FALSE)</f>
        <v>2.0409999999999999</v>
      </c>
      <c r="AG366">
        <f>IFERROR(VLOOKUP(B366,Miljö!$B$1:$AC$550,MATCH("Köpt mängd produktionsspecifik fjärrvärme:",Miljö!$B$1:$AC$1,0),FALSE)/1,0)</f>
        <v>0</v>
      </c>
      <c r="AI366">
        <f t="shared" si="110"/>
        <v>134.704329</v>
      </c>
      <c r="AJ366">
        <f t="shared" si="111"/>
        <v>134.704329</v>
      </c>
      <c r="AK366">
        <f>IF(ISERROR(1/VLOOKUP($B366,Leveranser!$B$1:$S$500,MATCH("såld värme (gwh)",Leveranser!$B$1:$S$1,0),FALSE)),"",VLOOKUP($B366,Leveranser!$B$1:$S$500,MATCH("såld värme (gwh)",Leveranser!$B$1:$S$1,0),FALSE))</f>
        <v>90.3</v>
      </c>
      <c r="AL366">
        <f>VLOOKUP($B366,Leveranser!$B$1:$Y$500,MATCH("Totalt såld fjärrvärme till andra fjärrvärmeföretag",Leveranser!$B$1:$AA$1,0),FALSE)</f>
        <v>0</v>
      </c>
      <c r="AM366">
        <f>IF(ISERROR(1/VLOOKUP($B366,Miljö!$B$1:$S$500,MATCH("Såld mängd produktionsspecifik fjärrvärme (GWh)",Miljö!$B$1:$R$1,0),FALSE)),0,VLOOKUP($B366,Miljö!$B$1:$S$500,MATCH("Såld mängd produktionsspecifik fjärrvärme (GWh)",Miljö!$B$1:$R$1,0),FALSE))</f>
        <v>0</v>
      </c>
      <c r="AN366" s="239">
        <f t="shared" si="112"/>
        <v>0.67035707516125931</v>
      </c>
      <c r="AP366" t="str">
        <f>IFERROR(VLOOKUP($B366,Miljövärden!$B$2:$H$550,7,FALSE),"Nej, saknas")</f>
        <v>Ja</v>
      </c>
      <c r="AQ366" t="str">
        <f>IFERROR(VLOOKUP($B366,Miljövärden!$B$2:$H$550,6,FALSE),"Nej, saknas")</f>
        <v>Nej</v>
      </c>
      <c r="AU366">
        <f t="shared" si="113"/>
        <v>2.0409999999999999</v>
      </c>
      <c r="AV366">
        <f t="shared" si="114"/>
        <v>0</v>
      </c>
      <c r="AW366">
        <f t="shared" si="115"/>
        <v>95.4</v>
      </c>
      <c r="AX366">
        <f t="shared" si="116"/>
        <v>18.158799999999999</v>
      </c>
      <c r="AZ366">
        <f t="shared" si="117"/>
        <v>113.55880000000001</v>
      </c>
      <c r="BC366">
        <f t="shared" si="118"/>
        <v>2.0045289999999998</v>
      </c>
      <c r="BD366">
        <f t="shared" si="119"/>
        <v>0</v>
      </c>
      <c r="BE366">
        <f t="shared" si="120"/>
        <v>113.55880000000001</v>
      </c>
      <c r="BF366">
        <f t="shared" si="121"/>
        <v>17.100000000000001</v>
      </c>
      <c r="BG366">
        <f t="shared" si="122"/>
        <v>2.0409999999999999</v>
      </c>
      <c r="BH366">
        <f>VLOOKUP(B366,Miljö!$B$1:$I$482,MATCH("Fossilandel för ursprungspecificerad el ()",Miljö!$B$1:$I$1,0),FALSE)</f>
        <v>0</v>
      </c>
      <c r="BI366">
        <f>VLOOKUP(B366,Miljö!$B$1:$BX$482,MATCH("Kärnkraftsandel för ursprungsspecificerad el ()",Miljö!$B$1:$O$1,0),FALSE)</f>
        <v>0</v>
      </c>
      <c r="BJ366">
        <f t="shared" si="123"/>
        <v>0</v>
      </c>
      <c r="BK366" t="str">
        <f>VLOOKUP(B366,Miljö!$B$1:$O$482,MATCH("Fossil andel i procent (%)",Miljö!$B$1:$O$1,0),FALSE)</f>
        <v>ET</v>
      </c>
      <c r="BL366">
        <f t="shared" si="124"/>
        <v>134.704329</v>
      </c>
      <c r="BO366" s="289">
        <f t="shared" si="125"/>
        <v>1.4880954568282655E-2</v>
      </c>
      <c r="BP366" s="239">
        <f t="shared" si="126"/>
        <v>0</v>
      </c>
      <c r="BQ366" s="239">
        <f t="shared" si="127"/>
        <v>0.85817435013539911</v>
      </c>
      <c r="BR366" s="239">
        <f t="shared" si="128"/>
        <v>0.12694469529631822</v>
      </c>
      <c r="BS366" s="239"/>
      <c r="BT366" s="351">
        <f t="shared" si="129"/>
        <v>1</v>
      </c>
      <c r="BW366" s="289">
        <f>IF(AP366="ja",VLOOKUP(B366,Miljövärden!$B$2:$H$550,MATCH("Total andel fossilt",Miljövärden!$B$2:$H$2,0),FALSE),"")</f>
        <v>8.76737E-3</v>
      </c>
      <c r="BZ366" s="351">
        <f t="shared" si="130"/>
        <v>-6.1135845682826553E-3</v>
      </c>
      <c r="CA366" s="353">
        <f t="shared" si="131"/>
        <v>-6.0000000000000001E-3</v>
      </c>
      <c r="CB366" t="s">
        <v>1495</v>
      </c>
    </row>
    <row r="367" spans="1:80" x14ac:dyDescent="0.25">
      <c r="A367" s="2" t="s">
        <v>557</v>
      </c>
      <c r="B367" s="2" t="s">
        <v>558</v>
      </c>
      <c r="C367">
        <f>VLOOKUP($B367,'Tillförd energi'!$B$1:$AI$700,MATCH(C$1,'Tillförd energi'!$B$1:$AQ$1,0),FALSE)</f>
        <v>0</v>
      </c>
      <c r="D367">
        <f>VLOOKUP($B367,'Tillförd energi'!$B$1:$AI$700,MATCH(D$1,'Tillförd energi'!$B$1:$AQ$1,0),FALSE)</f>
        <v>1.94</v>
      </c>
      <c r="E367">
        <f>VLOOKUP($B367,'Tillförd energi'!$B$1:$AI$700,MATCH(E$1,'Tillförd energi'!$B$1:$AQ$1,0),FALSE)</f>
        <v>0</v>
      </c>
      <c r="F367">
        <f>VLOOKUP($B367,'Tillförd energi'!$B$1:$AI$700,MATCH(F$1,'Tillförd energi'!$B$1:$AQ$1,0),FALSE)</f>
        <v>0</v>
      </c>
      <c r="G367">
        <f>VLOOKUP($B367,'Tillförd energi'!$B$1:$AI$700,MATCH(G$1,'Tillförd energi'!$B$1:$AQ$1,0),FALSE)</f>
        <v>0</v>
      </c>
      <c r="H367">
        <f>VLOOKUP($B367,'Tillförd energi'!$B$1:$AI$700,MATCH(H$1,'Tillförd energi'!$B$1:$AQ$1,0),FALSE)</f>
        <v>0</v>
      </c>
      <c r="I367">
        <f>VLOOKUP($B367,'Tillförd energi'!$B$1:$AI$700,MATCH(I$1,'Tillförd energi'!$B$1:$AQ$1,0),FALSE)</f>
        <v>0</v>
      </c>
      <c r="J367">
        <f>VLOOKUP($B367,'Tillförd energi'!$B$1:$AI$700,MATCH(J$1,'Tillförd energi'!$B$1:$AQ$1,0),FALSE)</f>
        <v>0</v>
      </c>
      <c r="K367">
        <f>VLOOKUP($B367,'Tillförd energi'!$B$1:$AI$700,MATCH(K$1,'Tillförd energi'!$B$1:$AQ$1,0),FALSE)</f>
        <v>0</v>
      </c>
      <c r="L367">
        <f>VLOOKUP($B367,'Tillförd energi'!$B$1:$AI$700,MATCH(L$1,'Tillförd energi'!$B$1:$AQ$1,0),FALSE)</f>
        <v>0</v>
      </c>
      <c r="M367">
        <f>VLOOKUP($B367,'Tillförd energi'!$B$1:$AI$700,MATCH(M$1,'Tillförd energi'!$B$1:$AQ$1,0),FALSE)</f>
        <v>0</v>
      </c>
      <c r="N367">
        <f>VLOOKUP($B367,'Tillförd energi'!$B$1:$AI$700,MATCH(N$1,'Tillförd energi'!$B$1:$AQ$1,0),FALSE)</f>
        <v>319.63299999999998</v>
      </c>
      <c r="O367">
        <f>VLOOKUP($B367,'Tillförd energi'!$B$1:$AI$700,MATCH(O$1,'Tillförd energi'!$B$1:$AQ$1,0),FALSE)</f>
        <v>0</v>
      </c>
      <c r="P367">
        <f>VLOOKUP($B367,'Tillförd energi'!$B$1:$AI$700,MATCH(P$1,'Tillförd energi'!$B$1:$AQ$1,0),FALSE)</f>
        <v>0</v>
      </c>
      <c r="Q367">
        <f>VLOOKUP($B367,'Tillförd energi'!$B$1:$AI$700,MATCH(Q$1,'Tillförd energi'!$B$1:$AQ$1,0),FALSE)</f>
        <v>0</v>
      </c>
      <c r="R367">
        <f>VLOOKUP($B367,'Tillförd energi'!$B$1:$AI$700,MATCH(R$1,'Tillförd energi'!$B$1:$AQ$1,0),FALSE)</f>
        <v>0</v>
      </c>
      <c r="S367">
        <f>VLOOKUP($B367,'Tillförd energi'!$B$1:$AI$700,MATCH(S$1,'Tillförd energi'!$B$1:$AQ$1,0),FALSE)</f>
        <v>0</v>
      </c>
      <c r="T367">
        <f>VLOOKUP($B367,'Tillförd energi'!$B$1:$AI$700,MATCH(T$1,'Tillförd energi'!$B$1:$AQ$1,0),FALSE)</f>
        <v>0</v>
      </c>
      <c r="U367">
        <f>VLOOKUP($B367,'Tillförd energi'!$B$1:$AI$700,MATCH(U$1,'Tillförd energi'!$B$1:$AQ$1,0),FALSE)</f>
        <v>0</v>
      </c>
      <c r="V367">
        <f>VLOOKUP($B367,'Tillförd energi'!$B$1:$AI$700,MATCH(V$1,'Tillförd energi'!$B$1:$AQ$1,0),FALSE)</f>
        <v>0</v>
      </c>
      <c r="W367">
        <f>VLOOKUP($B367,'Tillförd energi'!$B$1:$AI$700,MATCH(W$1,'Tillförd energi'!$B$1:$AQ$1,0),FALSE)</f>
        <v>26.5</v>
      </c>
      <c r="X367">
        <f>VLOOKUP($B367,'Tillförd energi'!$B$1:$AI$700,MATCH(X$1,'Tillförd energi'!$B$1:$AQ$1,0),FALSE)</f>
        <v>0</v>
      </c>
      <c r="Y367">
        <f>VLOOKUP($B367,'Tillförd energi'!$B$1:$AI$700,MATCH(Y$1,'Tillförd energi'!$B$1:$AQ$1,0),FALSE)</f>
        <v>0</v>
      </c>
      <c r="Z367">
        <f>VLOOKUP($B367,'Tillförd energi'!$B$1:$AI$700,MATCH(Z$1,'Tillförd energi'!$B$1:$AQ$1,0),FALSE)</f>
        <v>0</v>
      </c>
      <c r="AA367">
        <f>VLOOKUP($B367,'Tillförd energi'!$B$1:$AI$700,MATCH(AA$1,'Tillförd energi'!$B$1:$AQ$1,0),FALSE)</f>
        <v>0</v>
      </c>
      <c r="AB367">
        <f>VLOOKUP($B367,'Tillförd energi'!$B$1:$AI$700,MATCH(AB$1,'Tillförd energi'!$B$1:$AQ$1,0),FALSE)</f>
        <v>0</v>
      </c>
      <c r="AC367">
        <f>VLOOKUP($B367,'Tillförd energi'!$B$1:$AI$700,MATCH(AC$1,'Tillförd energi'!$B$1:$AQ$1,0),FALSE)</f>
        <v>58.7</v>
      </c>
      <c r="AD367">
        <f>VLOOKUP($B367,'Tillförd energi'!$B$1:$AI$700,MATCH(AD$1,'Tillförd energi'!$B$1:$AQ$1,0),FALSE)</f>
        <v>0</v>
      </c>
      <c r="AE367">
        <f>VLOOKUP($B367,'Tillförd energi'!$B$1:$AI$700,MATCH(AE$1,'Tillförd energi'!$B$1:$AQ$1,0),FALSE)</f>
        <v>0</v>
      </c>
      <c r="AF367">
        <f>VLOOKUP($B367,'Tillförd energi'!$B$1:$AI$700,MATCH(AF$1,'Tillförd energi'!$B$1:$AQ$1,0),FALSE)</f>
        <v>7.4305099999999999</v>
      </c>
      <c r="AG367">
        <f>IFERROR(VLOOKUP(B367,Miljö!$B$1:$AC$550,MATCH("Köpt mängd produktionsspecifik fjärrvärme:",Miljö!$B$1:$AC$1,0),FALSE)/1,0)</f>
        <v>0</v>
      </c>
      <c r="AI367">
        <f t="shared" si="110"/>
        <v>414.20350999999999</v>
      </c>
      <c r="AJ367">
        <f t="shared" si="111"/>
        <v>414.20350999999999</v>
      </c>
      <c r="AK367">
        <f>IF(ISERROR(1/VLOOKUP($B367,Leveranser!$B$1:$S$500,MATCH("såld värme (gwh)",Leveranser!$B$1:$S$1,0),FALSE)),"",VLOOKUP($B367,Leveranser!$B$1:$S$500,MATCH("såld värme (gwh)",Leveranser!$B$1:$S$1,0),FALSE))</f>
        <v>342.6</v>
      </c>
      <c r="AL367">
        <f>VLOOKUP($B367,Leveranser!$B$1:$Y$500,MATCH("Totalt såld fjärrvärme till andra fjärrvärmeföretag",Leveranser!$B$1:$AA$1,0),FALSE)</f>
        <v>0</v>
      </c>
      <c r="AM367">
        <f>IF(ISERROR(1/VLOOKUP($B367,Miljö!$B$1:$S$500,MATCH("Såld mängd produktionsspecifik fjärrvärme (GWh)",Miljö!$B$1:$R$1,0),FALSE)),0,VLOOKUP($B367,Miljö!$B$1:$S$500,MATCH("Såld mängd produktionsspecifik fjärrvärme (GWh)",Miljö!$B$1:$R$1,0),FALSE))</f>
        <v>0</v>
      </c>
      <c r="AN367" s="239">
        <f t="shared" si="112"/>
        <v>0.82712963972709941</v>
      </c>
      <c r="AP367" t="str">
        <f>IFERROR(VLOOKUP($B367,Miljövärden!$B$2:$H$550,7,FALSE),"Nej, saknas")</f>
        <v>Ja</v>
      </c>
      <c r="AQ367" t="str">
        <f>IFERROR(VLOOKUP($B367,Miljövärden!$B$2:$H$550,6,FALSE),"Nej, saknas")</f>
        <v>Ja</v>
      </c>
      <c r="AU367">
        <f t="shared" si="113"/>
        <v>7.4305099999999999</v>
      </c>
      <c r="AV367">
        <f t="shared" si="114"/>
        <v>0</v>
      </c>
      <c r="AW367">
        <f t="shared" si="115"/>
        <v>319.63299999999998</v>
      </c>
      <c r="AX367">
        <f t="shared" si="116"/>
        <v>0</v>
      </c>
      <c r="AZ367">
        <f t="shared" si="117"/>
        <v>346.13299999999998</v>
      </c>
      <c r="BC367">
        <f t="shared" si="118"/>
        <v>1.94</v>
      </c>
      <c r="BD367">
        <f t="shared" si="119"/>
        <v>0</v>
      </c>
      <c r="BE367">
        <f t="shared" si="120"/>
        <v>346.13299999999998</v>
      </c>
      <c r="BF367">
        <f t="shared" si="121"/>
        <v>58.7</v>
      </c>
      <c r="BG367">
        <f t="shared" si="122"/>
        <v>7.4305099999999999</v>
      </c>
      <c r="BH367">
        <f>VLOOKUP(B367,Miljö!$B$1:$I$482,MATCH("Fossilandel för ursprungspecificerad el ()",Miljö!$B$1:$I$1,0),FALSE)</f>
        <v>0</v>
      </c>
      <c r="BI367">
        <f>VLOOKUP(B367,Miljö!$B$1:$BX$482,MATCH("Kärnkraftsandel för ursprungsspecificerad el ()",Miljö!$B$1:$O$1,0),FALSE)</f>
        <v>0</v>
      </c>
      <c r="BJ367">
        <f t="shared" si="123"/>
        <v>0</v>
      </c>
      <c r="BK367" t="str">
        <f>VLOOKUP(B367,Miljö!$B$1:$O$482,MATCH("Fossil andel i procent (%)",Miljö!$B$1:$O$1,0),FALSE)</f>
        <v>ET</v>
      </c>
      <c r="BL367">
        <f t="shared" si="124"/>
        <v>414.20350999999999</v>
      </c>
      <c r="BO367" s="289">
        <f t="shared" si="125"/>
        <v>4.683687977438916E-3</v>
      </c>
      <c r="BP367" s="239">
        <f t="shared" si="126"/>
        <v>0</v>
      </c>
      <c r="BQ367" s="239">
        <f t="shared" si="127"/>
        <v>0.85359853662273411</v>
      </c>
      <c r="BR367" s="239">
        <f t="shared" si="128"/>
        <v>0.14171777539982702</v>
      </c>
      <c r="BS367" s="239"/>
      <c r="BT367" s="351">
        <f t="shared" si="129"/>
        <v>1</v>
      </c>
      <c r="BW367" s="289">
        <f>IF(AP367="ja",VLOOKUP(B367,Miljövärden!$B$2:$H$550,MATCH("Total andel fossilt",Miljövärden!$B$2:$H$2,0),FALSE),"")</f>
        <v>4.68368E-3</v>
      </c>
      <c r="BZ367" s="351">
        <f t="shared" si="130"/>
        <v>-7.9774389160486292E-9</v>
      </c>
      <c r="CA367" s="353">
        <f t="shared" si="131"/>
        <v>0</v>
      </c>
    </row>
    <row r="368" spans="1:80" x14ac:dyDescent="0.25">
      <c r="A368" s="2" t="s">
        <v>559</v>
      </c>
      <c r="B368" s="2" t="s">
        <v>560</v>
      </c>
      <c r="C368">
        <f>VLOOKUP($B368,'Tillförd energi'!$B$1:$AI$700,MATCH(C$1,'Tillförd energi'!$B$1:$AQ$1,0),FALSE)</f>
        <v>0</v>
      </c>
      <c r="D368">
        <f>VLOOKUP($B368,'Tillförd energi'!$B$1:$AI$700,MATCH(D$1,'Tillförd energi'!$B$1:$AQ$1,0),FALSE)</f>
        <v>0</v>
      </c>
      <c r="E368">
        <f>VLOOKUP($B368,'Tillförd energi'!$B$1:$AI$700,MATCH(E$1,'Tillförd energi'!$B$1:$AQ$1,0),FALSE)</f>
        <v>0</v>
      </c>
      <c r="F368">
        <f>VLOOKUP($B368,'Tillförd energi'!$B$1:$AI$700,MATCH(F$1,'Tillförd energi'!$B$1:$AQ$1,0),FALSE)</f>
        <v>0</v>
      </c>
      <c r="G368">
        <f>VLOOKUP($B368,'Tillförd energi'!$B$1:$AI$700,MATCH(G$1,'Tillförd energi'!$B$1:$AQ$1,0),FALSE)</f>
        <v>0</v>
      </c>
      <c r="H368">
        <f>VLOOKUP($B368,'Tillförd energi'!$B$1:$AI$700,MATCH(H$1,'Tillförd energi'!$B$1:$AQ$1,0),FALSE)</f>
        <v>0</v>
      </c>
      <c r="I368">
        <f>VLOOKUP($B368,'Tillförd energi'!$B$1:$AI$700,MATCH(I$1,'Tillförd energi'!$B$1:$AQ$1,0),FALSE)</f>
        <v>0</v>
      </c>
      <c r="J368">
        <f>VLOOKUP($B368,'Tillförd energi'!$B$1:$AI$700,MATCH(J$1,'Tillförd energi'!$B$1:$AQ$1,0),FALSE)</f>
        <v>0</v>
      </c>
      <c r="K368">
        <f>VLOOKUP($B368,'Tillförd energi'!$B$1:$AI$700,MATCH(K$1,'Tillförd energi'!$B$1:$AQ$1,0),FALSE)</f>
        <v>0</v>
      </c>
      <c r="L368">
        <f>VLOOKUP($B368,'Tillförd energi'!$B$1:$AI$700,MATCH(L$1,'Tillförd energi'!$B$1:$AQ$1,0),FALSE)</f>
        <v>0</v>
      </c>
      <c r="M368">
        <f>VLOOKUP($B368,'Tillförd energi'!$B$1:$AI$700,MATCH(M$1,'Tillförd energi'!$B$1:$AQ$1,0),FALSE)</f>
        <v>0</v>
      </c>
      <c r="N368">
        <f>VLOOKUP($B368,'Tillförd energi'!$B$1:$AI$700,MATCH(N$1,'Tillförd energi'!$B$1:$AQ$1,0),FALSE)</f>
        <v>0</v>
      </c>
      <c r="O368">
        <f>VLOOKUP($B368,'Tillförd energi'!$B$1:$AI$700,MATCH(O$1,'Tillförd energi'!$B$1:$AQ$1,0),FALSE)</f>
        <v>0</v>
      </c>
      <c r="P368">
        <f>VLOOKUP($B368,'Tillförd energi'!$B$1:$AI$700,MATCH(P$1,'Tillförd energi'!$B$1:$AQ$1,0),FALSE)</f>
        <v>1.3240000000000001</v>
      </c>
      <c r="Q368">
        <f>VLOOKUP($B368,'Tillförd energi'!$B$1:$AI$700,MATCH(Q$1,'Tillförd energi'!$B$1:$AQ$1,0),FALSE)</f>
        <v>0</v>
      </c>
      <c r="R368">
        <f>VLOOKUP($B368,'Tillförd energi'!$B$1:$AI$700,MATCH(R$1,'Tillförd energi'!$B$1:$AQ$1,0),FALSE)</f>
        <v>4.2089999999999996</v>
      </c>
      <c r="S368">
        <f>VLOOKUP($B368,'Tillförd energi'!$B$1:$AI$700,MATCH(S$1,'Tillförd energi'!$B$1:$AQ$1,0),FALSE)</f>
        <v>0</v>
      </c>
      <c r="T368">
        <f>VLOOKUP($B368,'Tillförd energi'!$B$1:$AI$700,MATCH(T$1,'Tillförd energi'!$B$1:$AQ$1,0),FALSE)</f>
        <v>0</v>
      </c>
      <c r="U368">
        <f>VLOOKUP($B368,'Tillförd energi'!$B$1:$AI$700,MATCH(U$1,'Tillförd energi'!$B$1:$AQ$1,0),FALSE)</f>
        <v>0</v>
      </c>
      <c r="V368">
        <f>VLOOKUP($B368,'Tillförd energi'!$B$1:$AI$700,MATCH(V$1,'Tillförd energi'!$B$1:$AQ$1,0),FALSE)</f>
        <v>0</v>
      </c>
      <c r="W368">
        <f>VLOOKUP($B368,'Tillförd energi'!$B$1:$AI$700,MATCH(W$1,'Tillförd energi'!$B$1:$AQ$1,0),FALSE)</f>
        <v>0.13900000000000001</v>
      </c>
      <c r="X368">
        <f>VLOOKUP($B368,'Tillförd energi'!$B$1:$AI$700,MATCH(X$1,'Tillförd energi'!$B$1:$AQ$1,0),FALSE)</f>
        <v>0</v>
      </c>
      <c r="Y368">
        <f>VLOOKUP($B368,'Tillförd energi'!$B$1:$AI$700,MATCH(Y$1,'Tillförd energi'!$B$1:$AQ$1,0),FALSE)</f>
        <v>0</v>
      </c>
      <c r="Z368">
        <f>VLOOKUP($B368,'Tillförd energi'!$B$1:$AI$700,MATCH(Z$1,'Tillförd energi'!$B$1:$AQ$1,0),FALSE)</f>
        <v>0</v>
      </c>
      <c r="AA368">
        <f>VLOOKUP($B368,'Tillförd energi'!$B$1:$AI$700,MATCH(AA$1,'Tillförd energi'!$B$1:$AQ$1,0),FALSE)</f>
        <v>0</v>
      </c>
      <c r="AB368">
        <f>VLOOKUP($B368,'Tillförd energi'!$B$1:$AI$700,MATCH(AB$1,'Tillförd energi'!$B$1:$AQ$1,0),FALSE)</f>
        <v>0</v>
      </c>
      <c r="AC368">
        <f>VLOOKUP($B368,'Tillförd energi'!$B$1:$AI$700,MATCH(AC$1,'Tillförd energi'!$B$1:$AQ$1,0),FALSE)</f>
        <v>0</v>
      </c>
      <c r="AD368">
        <f>VLOOKUP($B368,'Tillförd energi'!$B$1:$AI$700,MATCH(AD$1,'Tillförd energi'!$B$1:$AQ$1,0),FALSE)</f>
        <v>0</v>
      </c>
      <c r="AE368">
        <f>VLOOKUP($B368,'Tillförd energi'!$B$1:$AI$700,MATCH(AE$1,'Tillförd energi'!$B$1:$AQ$1,0),FALSE)</f>
        <v>0</v>
      </c>
      <c r="AF368">
        <f>VLOOKUP($B368,'Tillförd energi'!$B$1:$AI$700,MATCH(AF$1,'Tillförd energi'!$B$1:$AQ$1,0),FALSE)</f>
        <v>9.4240000000000004E-2</v>
      </c>
      <c r="AG368">
        <f>IFERROR(VLOOKUP(B368,Miljö!$B$1:$AC$550,MATCH("Köpt mängd produktionsspecifik fjärrvärme:",Miljö!$B$1:$AC$1,0),FALSE)/1,0)</f>
        <v>0</v>
      </c>
      <c r="AI368">
        <f t="shared" si="110"/>
        <v>5.7662399999999998</v>
      </c>
      <c r="AJ368">
        <f t="shared" si="111"/>
        <v>5.7662399999999998</v>
      </c>
      <c r="AK368">
        <f>IF(ISERROR(1/VLOOKUP($B368,Leveranser!$B$1:$S$500,MATCH("såld värme (gwh)",Leveranser!$B$1:$S$1,0),FALSE)),"",VLOOKUP($B368,Leveranser!$B$1:$S$500,MATCH("såld värme (gwh)",Leveranser!$B$1:$S$1,0),FALSE))</f>
        <v>4.1669999999999998</v>
      </c>
      <c r="AL368">
        <f>VLOOKUP($B368,Leveranser!$B$1:$Y$500,MATCH("Totalt såld fjärrvärme till andra fjärrvärmeföretag",Leveranser!$B$1:$AA$1,0),FALSE)</f>
        <v>0</v>
      </c>
      <c r="AM368">
        <f>IF(ISERROR(1/VLOOKUP($B368,Miljö!$B$1:$S$500,MATCH("Såld mängd produktionsspecifik fjärrvärme (GWh)",Miljö!$B$1:$R$1,0),FALSE)),0,VLOOKUP($B368,Miljö!$B$1:$S$500,MATCH("Såld mängd produktionsspecifik fjärrvärme (GWh)",Miljö!$B$1:$R$1,0),FALSE))</f>
        <v>0</v>
      </c>
      <c r="AN368" s="239">
        <f t="shared" si="112"/>
        <v>0.72265462415716308</v>
      </c>
      <c r="AP368" t="str">
        <f>IFERROR(VLOOKUP($B368,Miljövärden!$B$2:$H$550,7,FALSE),"Nej, saknas")</f>
        <v>Ja</v>
      </c>
      <c r="AQ368" t="str">
        <f>IFERROR(VLOOKUP($B368,Miljövärden!$B$2:$H$550,6,FALSE),"Nej, saknas")</f>
        <v>Ja</v>
      </c>
      <c r="AU368">
        <f t="shared" si="113"/>
        <v>9.4240000000000004E-2</v>
      </c>
      <c r="AV368">
        <f t="shared" si="114"/>
        <v>0</v>
      </c>
      <c r="AW368">
        <f t="shared" si="115"/>
        <v>1.3240000000000001</v>
      </c>
      <c r="AX368">
        <f t="shared" si="116"/>
        <v>4.2089999999999996</v>
      </c>
      <c r="AZ368">
        <f t="shared" si="117"/>
        <v>5.6719999999999997</v>
      </c>
      <c r="BC368">
        <f t="shared" si="118"/>
        <v>0</v>
      </c>
      <c r="BD368">
        <f t="shared" si="119"/>
        <v>0</v>
      </c>
      <c r="BE368">
        <f t="shared" si="120"/>
        <v>5.6719999999999997</v>
      </c>
      <c r="BF368">
        <f t="shared" si="121"/>
        <v>0</v>
      </c>
      <c r="BG368">
        <f t="shared" si="122"/>
        <v>9.4240000000000004E-2</v>
      </c>
      <c r="BH368">
        <f>VLOOKUP(B368,Miljö!$B$1:$I$482,MATCH("Fossilandel för ursprungspecificerad el ()",Miljö!$B$1:$I$1,0),FALSE)</f>
        <v>0.48399999999999999</v>
      </c>
      <c r="BI368">
        <f>VLOOKUP(B368,Miljö!$B$1:$BX$482,MATCH("Kärnkraftsandel för ursprungsspecificerad el ()",Miljö!$B$1:$O$1,0),FALSE)</f>
        <v>0.35</v>
      </c>
      <c r="BJ368">
        <f t="shared" si="123"/>
        <v>0</v>
      </c>
      <c r="BK368" t="str">
        <f>VLOOKUP(B368,Miljö!$B$1:$O$482,MATCH("Fossil andel i procent (%)",Miljö!$B$1:$O$1,0),FALSE)</f>
        <v>ET</v>
      </c>
      <c r="BL368">
        <f t="shared" si="124"/>
        <v>5.7662399999999998</v>
      </c>
      <c r="BO368" s="289">
        <f t="shared" si="125"/>
        <v>7.9102083853603046E-3</v>
      </c>
      <c r="BP368" s="239">
        <f t="shared" si="126"/>
        <v>5.7201920142068317E-3</v>
      </c>
      <c r="BQ368" s="239">
        <f t="shared" si="127"/>
        <v>0.98636959960043291</v>
      </c>
      <c r="BR368" s="239">
        <f t="shared" si="128"/>
        <v>0</v>
      </c>
      <c r="BS368" s="239"/>
      <c r="BT368" s="351">
        <f t="shared" si="129"/>
        <v>1</v>
      </c>
      <c r="BW368" s="289">
        <f>IF(AP368="ja",VLOOKUP(B368,Miljövärden!$B$2:$H$550,MATCH("Total andel fossilt",Miljövärden!$B$2:$H$2,0),FALSE),"")</f>
        <v>7.9102200000000008E-3</v>
      </c>
      <c r="BZ368" s="351">
        <f t="shared" si="130"/>
        <v>1.161463969619192E-8</v>
      </c>
      <c r="CA368" s="353">
        <f t="shared" si="131"/>
        <v>0</v>
      </c>
    </row>
    <row r="369" spans="1:80" x14ac:dyDescent="0.25">
      <c r="A369" s="2" t="s">
        <v>559</v>
      </c>
      <c r="B369" s="2" t="s">
        <v>561</v>
      </c>
      <c r="C369">
        <f>VLOOKUP($B369,'Tillförd energi'!$B$1:$AI$700,MATCH(C$1,'Tillförd energi'!$B$1:$AQ$1,0),FALSE)</f>
        <v>0</v>
      </c>
      <c r="D369">
        <f>VLOOKUP($B369,'Tillförd energi'!$B$1:$AI$700,MATCH(D$1,'Tillförd energi'!$B$1:$AQ$1,0),FALSE)</f>
        <v>0</v>
      </c>
      <c r="E369">
        <f>VLOOKUP($B369,'Tillförd energi'!$B$1:$AI$700,MATCH(E$1,'Tillförd energi'!$B$1:$AQ$1,0),FALSE)</f>
        <v>0</v>
      </c>
      <c r="F369">
        <f>VLOOKUP($B369,'Tillförd energi'!$B$1:$AI$700,MATCH(F$1,'Tillförd energi'!$B$1:$AQ$1,0),FALSE)</f>
        <v>0</v>
      </c>
      <c r="G369">
        <f>VLOOKUP($B369,'Tillförd energi'!$B$1:$AI$700,MATCH(G$1,'Tillförd energi'!$B$1:$AQ$1,0),FALSE)</f>
        <v>0</v>
      </c>
      <c r="H369">
        <f>VLOOKUP($B369,'Tillförd energi'!$B$1:$AI$700,MATCH(H$1,'Tillförd energi'!$B$1:$AQ$1,0),FALSE)</f>
        <v>0</v>
      </c>
      <c r="I369">
        <f>VLOOKUP($B369,'Tillförd energi'!$B$1:$AI$700,MATCH(I$1,'Tillförd energi'!$B$1:$AQ$1,0),FALSE)</f>
        <v>0</v>
      </c>
      <c r="J369">
        <f>VLOOKUP($B369,'Tillförd energi'!$B$1:$AI$700,MATCH(J$1,'Tillförd energi'!$B$1:$AQ$1,0),FALSE)</f>
        <v>0</v>
      </c>
      <c r="K369">
        <f>VLOOKUP($B369,'Tillförd energi'!$B$1:$AI$700,MATCH(K$1,'Tillförd energi'!$B$1:$AQ$1,0),FALSE)</f>
        <v>0</v>
      </c>
      <c r="L369">
        <f>VLOOKUP($B369,'Tillförd energi'!$B$1:$AI$700,MATCH(L$1,'Tillförd energi'!$B$1:$AQ$1,0),FALSE)</f>
        <v>0</v>
      </c>
      <c r="M369">
        <f>VLOOKUP($B369,'Tillförd energi'!$B$1:$AI$700,MATCH(M$1,'Tillförd energi'!$B$1:$AQ$1,0),FALSE)</f>
        <v>0</v>
      </c>
      <c r="N369">
        <f>VLOOKUP($B369,'Tillförd energi'!$B$1:$AI$700,MATCH(N$1,'Tillförd energi'!$B$1:$AQ$1,0),FALSE)</f>
        <v>0</v>
      </c>
      <c r="O369">
        <f>VLOOKUP($B369,'Tillförd energi'!$B$1:$AI$700,MATCH(O$1,'Tillförd energi'!$B$1:$AQ$1,0),FALSE)</f>
        <v>0</v>
      </c>
      <c r="P369">
        <f>VLOOKUP($B369,'Tillförd energi'!$B$1:$AI$700,MATCH(P$1,'Tillförd energi'!$B$1:$AQ$1,0),FALSE)</f>
        <v>5.3659999999999997</v>
      </c>
      <c r="Q369">
        <f>VLOOKUP($B369,'Tillförd energi'!$B$1:$AI$700,MATCH(Q$1,'Tillförd energi'!$B$1:$AQ$1,0),FALSE)</f>
        <v>0</v>
      </c>
      <c r="R369">
        <f>VLOOKUP($B369,'Tillförd energi'!$B$1:$AI$700,MATCH(R$1,'Tillförd energi'!$B$1:$AQ$1,0),FALSE)</f>
        <v>3.633</v>
      </c>
      <c r="S369">
        <f>VLOOKUP($B369,'Tillförd energi'!$B$1:$AI$700,MATCH(S$1,'Tillförd energi'!$B$1:$AQ$1,0),FALSE)</f>
        <v>0</v>
      </c>
      <c r="T369">
        <f>VLOOKUP($B369,'Tillförd energi'!$B$1:$AI$700,MATCH(T$1,'Tillförd energi'!$B$1:$AQ$1,0),FALSE)</f>
        <v>0</v>
      </c>
      <c r="U369">
        <f>VLOOKUP($B369,'Tillförd energi'!$B$1:$AI$700,MATCH(U$1,'Tillförd energi'!$B$1:$AQ$1,0),FALSE)</f>
        <v>0</v>
      </c>
      <c r="V369">
        <f>VLOOKUP($B369,'Tillförd energi'!$B$1:$AI$700,MATCH(V$1,'Tillförd energi'!$B$1:$AQ$1,0),FALSE)</f>
        <v>0</v>
      </c>
      <c r="W369">
        <f>VLOOKUP($B369,'Tillförd energi'!$B$1:$AI$700,MATCH(W$1,'Tillförd energi'!$B$1:$AQ$1,0),FALSE)</f>
        <v>0.18</v>
      </c>
      <c r="X369">
        <f>VLOOKUP($B369,'Tillförd energi'!$B$1:$AI$700,MATCH(X$1,'Tillförd energi'!$B$1:$AQ$1,0),FALSE)</f>
        <v>0</v>
      </c>
      <c r="Y369">
        <f>VLOOKUP($B369,'Tillförd energi'!$B$1:$AI$700,MATCH(Y$1,'Tillförd energi'!$B$1:$AQ$1,0),FALSE)</f>
        <v>0</v>
      </c>
      <c r="Z369">
        <f>VLOOKUP($B369,'Tillförd energi'!$B$1:$AI$700,MATCH(Z$1,'Tillförd energi'!$B$1:$AQ$1,0),FALSE)</f>
        <v>0</v>
      </c>
      <c r="AA369">
        <f>VLOOKUP($B369,'Tillförd energi'!$B$1:$AI$700,MATCH(AA$1,'Tillförd energi'!$B$1:$AQ$1,0),FALSE)</f>
        <v>0</v>
      </c>
      <c r="AB369">
        <f>VLOOKUP($B369,'Tillförd energi'!$B$1:$AI$700,MATCH(AB$1,'Tillförd energi'!$B$1:$AQ$1,0),FALSE)</f>
        <v>0</v>
      </c>
      <c r="AC369">
        <f>VLOOKUP($B369,'Tillförd energi'!$B$1:$AI$700,MATCH(AC$1,'Tillförd energi'!$B$1:$AQ$1,0),FALSE)</f>
        <v>0</v>
      </c>
      <c r="AD369">
        <f>VLOOKUP($B369,'Tillförd energi'!$B$1:$AI$700,MATCH(AD$1,'Tillförd energi'!$B$1:$AQ$1,0),FALSE)</f>
        <v>0</v>
      </c>
      <c r="AE369">
        <f>VLOOKUP($B369,'Tillförd energi'!$B$1:$AI$700,MATCH(AE$1,'Tillförd energi'!$B$1:$AQ$1,0),FALSE)</f>
        <v>0</v>
      </c>
      <c r="AF369">
        <f>VLOOKUP($B369,'Tillförd energi'!$B$1:$AI$700,MATCH(AF$1,'Tillförd energi'!$B$1:$AQ$1,0),FALSE)</f>
        <v>0.14000000000000001</v>
      </c>
      <c r="AG369">
        <f>IFERROR(VLOOKUP(B369,Miljö!$B$1:$AC$550,MATCH("Köpt mängd produktionsspecifik fjärrvärme:",Miljö!$B$1:$AC$1,0),FALSE)/1,0)</f>
        <v>0</v>
      </c>
      <c r="AI369">
        <f t="shared" si="110"/>
        <v>9.3189999999999991</v>
      </c>
      <c r="AJ369">
        <f t="shared" si="111"/>
        <v>9.3189999999999991</v>
      </c>
      <c r="AK369">
        <f>IF(ISERROR(1/VLOOKUP($B369,Leveranser!$B$1:$S$500,MATCH("såld värme (gwh)",Leveranser!$B$1:$S$1,0),FALSE)),"",VLOOKUP($B369,Leveranser!$B$1:$S$500,MATCH("såld värme (gwh)",Leveranser!$B$1:$S$1,0),FALSE))</f>
        <v>6.9720000000000004</v>
      </c>
      <c r="AL369">
        <f>VLOOKUP($B369,Leveranser!$B$1:$Y$500,MATCH("Totalt såld fjärrvärme till andra fjärrvärmeföretag",Leveranser!$B$1:$AA$1,0),FALSE)</f>
        <v>0</v>
      </c>
      <c r="AM369">
        <f>IF(ISERROR(1/VLOOKUP($B369,Miljö!$B$1:$S$500,MATCH("Såld mängd produktionsspecifik fjärrvärme (GWh)",Miljö!$B$1:$R$1,0),FALSE)),0,VLOOKUP($B369,Miljö!$B$1:$S$500,MATCH("Såld mängd produktionsspecifik fjärrvärme (GWh)",Miljö!$B$1:$R$1,0),FALSE))</f>
        <v>0</v>
      </c>
      <c r="AN369" s="239">
        <f t="shared" si="112"/>
        <v>0.74814894301963741</v>
      </c>
      <c r="AP369" t="str">
        <f>IFERROR(VLOOKUP($B369,Miljövärden!$B$2:$H$550,7,FALSE),"Nej, saknas")</f>
        <v>Ja</v>
      </c>
      <c r="AQ369" t="str">
        <f>IFERROR(VLOOKUP($B369,Miljövärden!$B$2:$H$550,6,FALSE),"Nej, saknas")</f>
        <v>Ja</v>
      </c>
      <c r="AU369">
        <f t="shared" si="113"/>
        <v>0.14000000000000001</v>
      </c>
      <c r="AV369">
        <f t="shared" si="114"/>
        <v>0</v>
      </c>
      <c r="AW369">
        <f t="shared" si="115"/>
        <v>5.3659999999999997</v>
      </c>
      <c r="AX369">
        <f t="shared" si="116"/>
        <v>3.633</v>
      </c>
      <c r="AZ369">
        <f t="shared" si="117"/>
        <v>9.1789999999999985</v>
      </c>
      <c r="BC369">
        <f t="shared" si="118"/>
        <v>0</v>
      </c>
      <c r="BD369">
        <f t="shared" si="119"/>
        <v>0</v>
      </c>
      <c r="BE369">
        <f t="shared" si="120"/>
        <v>9.1789999999999985</v>
      </c>
      <c r="BF369">
        <f t="shared" si="121"/>
        <v>0</v>
      </c>
      <c r="BG369">
        <f t="shared" si="122"/>
        <v>0.14000000000000001</v>
      </c>
      <c r="BH369">
        <f>VLOOKUP(B369,Miljö!$B$1:$I$482,MATCH("Fossilandel för ursprungspecificerad el ()",Miljö!$B$1:$I$1,0),FALSE)</f>
        <v>0.48399999999999999</v>
      </c>
      <c r="BI369">
        <f>VLOOKUP(B369,Miljö!$B$1:$BX$482,MATCH("Kärnkraftsandel för ursprungsspecificerad el ()",Miljö!$B$1:$O$1,0),FALSE)</f>
        <v>0.35</v>
      </c>
      <c r="BJ369">
        <f t="shared" si="123"/>
        <v>0</v>
      </c>
      <c r="BK369" t="str">
        <f>VLOOKUP(B369,Miljö!$B$1:$O$482,MATCH("Fossil andel i procent (%)",Miljö!$B$1:$O$1,0),FALSE)</f>
        <v>ET</v>
      </c>
      <c r="BL369">
        <f t="shared" si="124"/>
        <v>9.3189999999999991</v>
      </c>
      <c r="BO369" s="289">
        <f t="shared" si="125"/>
        <v>7.2711664341667571E-3</v>
      </c>
      <c r="BP369" s="239">
        <f t="shared" si="126"/>
        <v>5.2580749007404238E-3</v>
      </c>
      <c r="BQ369" s="239">
        <f t="shared" si="127"/>
        <v>0.98747075866509271</v>
      </c>
      <c r="BR369" s="239">
        <f t="shared" si="128"/>
        <v>0</v>
      </c>
      <c r="BS369" s="239"/>
      <c r="BT369" s="351">
        <f t="shared" si="129"/>
        <v>0.99999999999999989</v>
      </c>
      <c r="BW369" s="289">
        <f>IF(AP369="ja",VLOOKUP(B369,Miljövärden!$B$2:$H$550,MATCH("Total andel fossilt",Miljövärden!$B$2:$H$2,0),FALSE),"")</f>
        <v>7.2711700000000004E-3</v>
      </c>
      <c r="BZ369" s="351">
        <f t="shared" si="130"/>
        <v>3.5658332432630946E-9</v>
      </c>
      <c r="CA369" s="353">
        <f t="shared" si="131"/>
        <v>0</v>
      </c>
    </row>
    <row r="370" spans="1:80" x14ac:dyDescent="0.25">
      <c r="A370" s="2" t="s">
        <v>559</v>
      </c>
      <c r="B370" s="2" t="s">
        <v>562</v>
      </c>
      <c r="C370">
        <f>VLOOKUP($B370,'Tillförd energi'!$B$1:$AI$700,MATCH(C$1,'Tillförd energi'!$B$1:$AQ$1,0),FALSE)</f>
        <v>0</v>
      </c>
      <c r="D370">
        <f>VLOOKUP($B370,'Tillförd energi'!$B$1:$AI$700,MATCH(D$1,'Tillförd energi'!$B$1:$AQ$1,0),FALSE)</f>
        <v>0.59442700000000004</v>
      </c>
      <c r="E370">
        <f>VLOOKUP($B370,'Tillförd energi'!$B$1:$AI$700,MATCH(E$1,'Tillförd energi'!$B$1:$AQ$1,0),FALSE)</f>
        <v>0</v>
      </c>
      <c r="F370">
        <f>VLOOKUP($B370,'Tillförd energi'!$B$1:$AI$700,MATCH(F$1,'Tillförd energi'!$B$1:$AQ$1,0),FALSE)</f>
        <v>0</v>
      </c>
      <c r="G370">
        <f>VLOOKUP($B370,'Tillförd energi'!$B$1:$AI$700,MATCH(G$1,'Tillförd energi'!$B$1:$AQ$1,0),FALSE)</f>
        <v>0</v>
      </c>
      <c r="H370">
        <f>VLOOKUP($B370,'Tillförd energi'!$B$1:$AI$700,MATCH(H$1,'Tillförd energi'!$B$1:$AQ$1,0),FALSE)</f>
        <v>0</v>
      </c>
      <c r="I370">
        <f>VLOOKUP($B370,'Tillförd energi'!$B$1:$AI$700,MATCH(I$1,'Tillförd energi'!$B$1:$AQ$1,0),FALSE)</f>
        <v>172.755</v>
      </c>
      <c r="J370">
        <f>VLOOKUP($B370,'Tillförd energi'!$B$1:$AI$700,MATCH(J$1,'Tillförd energi'!$B$1:$AQ$1,0),FALSE)</f>
        <v>0</v>
      </c>
      <c r="K370">
        <f>VLOOKUP($B370,'Tillförd energi'!$B$1:$AI$700,MATCH(K$1,'Tillförd energi'!$B$1:$AQ$1,0),FALSE)</f>
        <v>0</v>
      </c>
      <c r="L370">
        <f>VLOOKUP($B370,'Tillförd energi'!$B$1:$AI$700,MATCH(L$1,'Tillförd energi'!$B$1:$AQ$1,0),FALSE)</f>
        <v>17.078299999999999</v>
      </c>
      <c r="M370">
        <f>VLOOKUP($B370,'Tillförd energi'!$B$1:$AI$700,MATCH(M$1,'Tillförd energi'!$B$1:$AQ$1,0),FALSE)</f>
        <v>0</v>
      </c>
      <c r="N370">
        <f>VLOOKUP($B370,'Tillförd energi'!$B$1:$AI$700,MATCH(N$1,'Tillförd energi'!$B$1:$AQ$1,0),FALSE)</f>
        <v>0</v>
      </c>
      <c r="O370">
        <f>VLOOKUP($B370,'Tillförd energi'!$B$1:$AI$700,MATCH(O$1,'Tillförd energi'!$B$1:$AQ$1,0),FALSE)</f>
        <v>0</v>
      </c>
      <c r="P370">
        <f>VLOOKUP($B370,'Tillförd energi'!$B$1:$AI$700,MATCH(P$1,'Tillförd energi'!$B$1:$AQ$1,0),FALSE)</f>
        <v>44.567999999999998</v>
      </c>
      <c r="Q370">
        <f>VLOOKUP($B370,'Tillförd energi'!$B$1:$AI$700,MATCH(Q$1,'Tillförd energi'!$B$1:$AQ$1,0),FALSE)</f>
        <v>0</v>
      </c>
      <c r="R370">
        <f>VLOOKUP($B370,'Tillförd energi'!$B$1:$AI$700,MATCH(R$1,'Tillförd energi'!$B$1:$AQ$1,0),FALSE)</f>
        <v>0</v>
      </c>
      <c r="S370">
        <f>VLOOKUP($B370,'Tillförd energi'!$B$1:$AI$700,MATCH(S$1,'Tillförd energi'!$B$1:$AQ$1,0),FALSE)</f>
        <v>0</v>
      </c>
      <c r="T370">
        <f>VLOOKUP($B370,'Tillförd energi'!$B$1:$AI$700,MATCH(T$1,'Tillförd energi'!$B$1:$AQ$1,0),FALSE)</f>
        <v>0</v>
      </c>
      <c r="U370">
        <f>VLOOKUP($B370,'Tillförd energi'!$B$1:$AI$700,MATCH(U$1,'Tillförd energi'!$B$1:$AQ$1,0),FALSE)</f>
        <v>0.40086300000000002</v>
      </c>
      <c r="V370">
        <f>VLOOKUP($B370,'Tillförd energi'!$B$1:$AI$700,MATCH(V$1,'Tillförd energi'!$B$1:$AQ$1,0),FALSE)</f>
        <v>0</v>
      </c>
      <c r="W370">
        <f>VLOOKUP($B370,'Tillförd energi'!$B$1:$AI$700,MATCH(W$1,'Tillförd energi'!$B$1:$AQ$1,0),FALSE)</f>
        <v>0.85099999999999998</v>
      </c>
      <c r="X370">
        <f>VLOOKUP($B370,'Tillförd energi'!$B$1:$AI$700,MATCH(X$1,'Tillförd energi'!$B$1:$AQ$1,0),FALSE)</f>
        <v>0</v>
      </c>
      <c r="Y370">
        <f>VLOOKUP($B370,'Tillförd energi'!$B$1:$AI$700,MATCH(Y$1,'Tillförd energi'!$B$1:$AQ$1,0),FALSE)</f>
        <v>16.149000000000001</v>
      </c>
      <c r="Z370">
        <f>VLOOKUP($B370,'Tillförd energi'!$B$1:$AI$700,MATCH(Z$1,'Tillförd energi'!$B$1:$AQ$1,0),FALSE)</f>
        <v>0</v>
      </c>
      <c r="AA370">
        <f>VLOOKUP($B370,'Tillförd energi'!$B$1:$AI$700,MATCH(AA$1,'Tillförd energi'!$B$1:$AQ$1,0),FALSE)</f>
        <v>0</v>
      </c>
      <c r="AB370">
        <f>VLOOKUP($B370,'Tillförd energi'!$B$1:$AI$700,MATCH(AB$1,'Tillförd energi'!$B$1:$AQ$1,0),FALSE)</f>
        <v>0</v>
      </c>
      <c r="AC370">
        <f>VLOOKUP($B370,'Tillförd energi'!$B$1:$AI$700,MATCH(AC$1,'Tillförd energi'!$B$1:$AQ$1,0),FALSE)</f>
        <v>55.994</v>
      </c>
      <c r="AD370">
        <f>VLOOKUP($B370,'Tillförd energi'!$B$1:$AI$700,MATCH(AD$1,'Tillförd energi'!$B$1:$AQ$1,0),FALSE)</f>
        <v>0</v>
      </c>
      <c r="AE370">
        <f>VLOOKUP($B370,'Tillförd energi'!$B$1:$AI$700,MATCH(AE$1,'Tillförd energi'!$B$1:$AQ$1,0),FALSE)</f>
        <v>0</v>
      </c>
      <c r="AF370">
        <f>VLOOKUP($B370,'Tillförd energi'!$B$1:$AI$700,MATCH(AF$1,'Tillförd energi'!$B$1:$AQ$1,0),FALSE)</f>
        <v>11.430099999999999</v>
      </c>
      <c r="AG370">
        <f>IFERROR(VLOOKUP(B370,Miljö!$B$1:$AC$550,MATCH("Köpt mängd produktionsspecifik fjärrvärme:",Miljö!$B$1:$AC$1,0),FALSE)/1,0)</f>
        <v>0</v>
      </c>
      <c r="AI370">
        <f t="shared" si="110"/>
        <v>319.82068999999996</v>
      </c>
      <c r="AJ370">
        <f t="shared" si="111"/>
        <v>319.82068999999996</v>
      </c>
      <c r="AK370">
        <f>IF(ISERROR(1/VLOOKUP($B370,Leveranser!$B$1:$S$500,MATCH("såld värme (gwh)",Leveranser!$B$1:$S$1,0),FALSE)),"",VLOOKUP($B370,Leveranser!$B$1:$S$500,MATCH("såld värme (gwh)",Leveranser!$B$1:$S$1,0),FALSE))</f>
        <v>286.56</v>
      </c>
      <c r="AL370">
        <f>VLOOKUP($B370,Leveranser!$B$1:$Y$500,MATCH("Totalt såld fjärrvärme till andra fjärrvärmeföretag",Leveranser!$B$1:$AA$1,0),FALSE)</f>
        <v>0</v>
      </c>
      <c r="AM370">
        <f>IF(ISERROR(1/VLOOKUP($B370,Miljö!$B$1:$S$500,MATCH("Såld mängd produktionsspecifik fjärrvärme (GWh)",Miljö!$B$1:$R$1,0),FALSE)),0,VLOOKUP($B370,Miljö!$B$1:$S$500,MATCH("Såld mängd produktionsspecifik fjärrvärme (GWh)",Miljö!$B$1:$R$1,0),FALSE))</f>
        <v>0</v>
      </c>
      <c r="AN370" s="239">
        <f t="shared" si="112"/>
        <v>0.89600206915944069</v>
      </c>
      <c r="AP370" t="str">
        <f>IFERROR(VLOOKUP($B370,Miljövärden!$B$2:$H$550,7,FALSE),"Nej, saknas")</f>
        <v>Ja</v>
      </c>
      <c r="AQ370" t="str">
        <f>IFERROR(VLOOKUP($B370,Miljövärden!$B$2:$H$550,6,FALSE),"Nej, saknas")</f>
        <v>Ja</v>
      </c>
      <c r="AU370">
        <f t="shared" si="113"/>
        <v>11.430099999999999</v>
      </c>
      <c r="AV370">
        <f t="shared" si="114"/>
        <v>0</v>
      </c>
      <c r="AW370">
        <f t="shared" si="115"/>
        <v>44.567999999999998</v>
      </c>
      <c r="AX370">
        <f t="shared" si="116"/>
        <v>0.40086300000000002</v>
      </c>
      <c r="AZ370">
        <f t="shared" si="117"/>
        <v>62.898162999999997</v>
      </c>
      <c r="BC370">
        <f t="shared" si="118"/>
        <v>0.59442700000000004</v>
      </c>
      <c r="BD370">
        <f t="shared" si="119"/>
        <v>16.149000000000001</v>
      </c>
      <c r="BE370">
        <f t="shared" si="120"/>
        <v>45.819862999999998</v>
      </c>
      <c r="BF370">
        <f t="shared" si="121"/>
        <v>245.82730000000001</v>
      </c>
      <c r="BG370">
        <f t="shared" si="122"/>
        <v>11.430099999999999</v>
      </c>
      <c r="BH370">
        <f>VLOOKUP(B370,Miljö!$B$1:$I$482,MATCH("Fossilandel för ursprungspecificerad el ()",Miljö!$B$1:$I$1,0),FALSE)</f>
        <v>0.48399999999999999</v>
      </c>
      <c r="BI370">
        <f>VLOOKUP(B370,Miljö!$B$1:$BX$482,MATCH("Kärnkraftsandel för ursprungsspecificerad el ()",Miljö!$B$1:$O$1,0),FALSE)</f>
        <v>0.35</v>
      </c>
      <c r="BJ370">
        <f t="shared" si="123"/>
        <v>0</v>
      </c>
      <c r="BK370" t="str">
        <f>VLOOKUP(B370,Miljö!$B$1:$O$482,MATCH("Fossil andel i procent (%)",Miljö!$B$1:$O$1,0),FALSE)</f>
        <v>ET</v>
      </c>
      <c r="BL370">
        <f t="shared" si="124"/>
        <v>319.82068999999996</v>
      </c>
      <c r="BO370" s="289">
        <f t="shared" si="125"/>
        <v>1.9156344763060829E-2</v>
      </c>
      <c r="BP370" s="239">
        <f t="shared" si="126"/>
        <v>6.3002599988137106E-2</v>
      </c>
      <c r="BQ370" s="239">
        <f t="shared" si="127"/>
        <v>0.14920003955966704</v>
      </c>
      <c r="BR370" s="239">
        <f t="shared" si="128"/>
        <v>0.76864101568913523</v>
      </c>
      <c r="BS370" s="239"/>
      <c r="BT370" s="351">
        <f t="shared" si="129"/>
        <v>1.0000000000000002</v>
      </c>
      <c r="BW370" s="289">
        <f>IF(AP370="ja",VLOOKUP(B370,Miljövärden!$B$2:$H$550,MATCH("Total andel fossilt",Miljövärden!$B$2:$H$2,0),FALSE),"")</f>
        <v>1.9156300000000001E-2</v>
      </c>
      <c r="BZ370" s="351">
        <f t="shared" si="130"/>
        <v>-4.4763060827457402E-8</v>
      </c>
      <c r="CA370" s="353">
        <f t="shared" si="131"/>
        <v>0</v>
      </c>
    </row>
    <row r="371" spans="1:80" x14ac:dyDescent="0.25">
      <c r="A371" s="2" t="s">
        <v>563</v>
      </c>
      <c r="B371" s="2" t="s">
        <v>564</v>
      </c>
      <c r="C371">
        <f>VLOOKUP($B371,'Tillförd energi'!$B$1:$AI$700,MATCH(C$1,'Tillförd energi'!$B$1:$AQ$1,0),FALSE)</f>
        <v>0</v>
      </c>
      <c r="D371">
        <f>VLOOKUP($B371,'Tillförd energi'!$B$1:$AI$700,MATCH(D$1,'Tillförd energi'!$B$1:$AQ$1,0),FALSE)</f>
        <v>5.9700000000000003E-2</v>
      </c>
      <c r="E371">
        <f>VLOOKUP($B371,'Tillförd energi'!$B$1:$AI$700,MATCH(E$1,'Tillförd energi'!$B$1:$AQ$1,0),FALSE)</f>
        <v>0</v>
      </c>
      <c r="F371">
        <f>VLOOKUP($B371,'Tillförd energi'!$B$1:$AI$700,MATCH(F$1,'Tillförd energi'!$B$1:$AQ$1,0),FALSE)</f>
        <v>0</v>
      </c>
      <c r="G371">
        <f>VLOOKUP($B371,'Tillförd energi'!$B$1:$AI$700,MATCH(G$1,'Tillförd energi'!$B$1:$AQ$1,0),FALSE)</f>
        <v>0</v>
      </c>
      <c r="H371">
        <f>VLOOKUP($B371,'Tillförd energi'!$B$1:$AI$700,MATCH(H$1,'Tillförd energi'!$B$1:$AQ$1,0),FALSE)</f>
        <v>0</v>
      </c>
      <c r="I371">
        <f>VLOOKUP($B371,'Tillförd energi'!$B$1:$AI$700,MATCH(I$1,'Tillförd energi'!$B$1:$AQ$1,0),FALSE)</f>
        <v>0</v>
      </c>
      <c r="J371">
        <f>VLOOKUP($B371,'Tillförd energi'!$B$1:$AI$700,MATCH(J$1,'Tillförd energi'!$B$1:$AQ$1,0),FALSE)</f>
        <v>0</v>
      </c>
      <c r="K371">
        <f>VLOOKUP($B371,'Tillförd energi'!$B$1:$AI$700,MATCH(K$1,'Tillförd energi'!$B$1:$AQ$1,0),FALSE)</f>
        <v>0</v>
      </c>
      <c r="L371">
        <f>VLOOKUP($B371,'Tillförd energi'!$B$1:$AI$700,MATCH(L$1,'Tillförd energi'!$B$1:$AQ$1,0),FALSE)</f>
        <v>0</v>
      </c>
      <c r="M371">
        <f>VLOOKUP($B371,'Tillförd energi'!$B$1:$AI$700,MATCH(M$1,'Tillförd energi'!$B$1:$AQ$1,0),FALSE)</f>
        <v>0</v>
      </c>
      <c r="N371">
        <f>VLOOKUP($B371,'Tillförd energi'!$B$1:$AI$700,MATCH(N$1,'Tillförd energi'!$B$1:$AQ$1,0),FALSE)</f>
        <v>0</v>
      </c>
      <c r="O371">
        <f>VLOOKUP($B371,'Tillförd energi'!$B$1:$AI$700,MATCH(O$1,'Tillförd energi'!$B$1:$AQ$1,0),FALSE)</f>
        <v>0</v>
      </c>
      <c r="P371">
        <f>VLOOKUP($B371,'Tillförd energi'!$B$1:$AI$700,MATCH(P$1,'Tillförd energi'!$B$1:$AQ$1,0),FALSE)</f>
        <v>0</v>
      </c>
      <c r="Q371">
        <f>VLOOKUP($B371,'Tillförd energi'!$B$1:$AI$700,MATCH(Q$1,'Tillförd energi'!$B$1:$AQ$1,0),FALSE)</f>
        <v>0</v>
      </c>
      <c r="R371">
        <f>VLOOKUP($B371,'Tillförd energi'!$B$1:$AI$700,MATCH(R$1,'Tillförd energi'!$B$1:$AQ$1,0),FALSE)</f>
        <v>2.7631000000000001</v>
      </c>
      <c r="S371">
        <f>VLOOKUP($B371,'Tillförd energi'!$B$1:$AI$700,MATCH(S$1,'Tillförd energi'!$B$1:$AQ$1,0),FALSE)</f>
        <v>0</v>
      </c>
      <c r="T371">
        <f>VLOOKUP($B371,'Tillförd energi'!$B$1:$AI$700,MATCH(T$1,'Tillförd energi'!$B$1:$AQ$1,0),FALSE)</f>
        <v>0</v>
      </c>
      <c r="U371">
        <f>VLOOKUP($B371,'Tillförd energi'!$B$1:$AI$700,MATCH(U$1,'Tillförd energi'!$B$1:$AQ$1,0),FALSE)</f>
        <v>0</v>
      </c>
      <c r="V371">
        <f>VLOOKUP($B371,'Tillförd energi'!$B$1:$AI$700,MATCH(V$1,'Tillförd energi'!$B$1:$AQ$1,0),FALSE)</f>
        <v>0</v>
      </c>
      <c r="W371">
        <f>VLOOKUP($B371,'Tillförd energi'!$B$1:$AI$700,MATCH(W$1,'Tillförd energi'!$B$1:$AQ$1,0),FALSE)</f>
        <v>0</v>
      </c>
      <c r="X371">
        <f>VLOOKUP($B371,'Tillförd energi'!$B$1:$AI$700,MATCH(X$1,'Tillförd energi'!$B$1:$AQ$1,0),FALSE)</f>
        <v>0</v>
      </c>
      <c r="Y371">
        <f>VLOOKUP($B371,'Tillförd energi'!$B$1:$AI$700,MATCH(Y$1,'Tillförd energi'!$B$1:$AQ$1,0),FALSE)</f>
        <v>0</v>
      </c>
      <c r="Z371">
        <f>VLOOKUP($B371,'Tillförd energi'!$B$1:$AI$700,MATCH(Z$1,'Tillförd energi'!$B$1:$AQ$1,0),FALSE)</f>
        <v>0</v>
      </c>
      <c r="AA371">
        <f>VLOOKUP($B371,'Tillförd energi'!$B$1:$AI$700,MATCH(AA$1,'Tillförd energi'!$B$1:$AQ$1,0),FALSE)</f>
        <v>0</v>
      </c>
      <c r="AB371">
        <f>VLOOKUP($B371,'Tillförd energi'!$B$1:$AI$700,MATCH(AB$1,'Tillförd energi'!$B$1:$AQ$1,0),FALSE)</f>
        <v>0</v>
      </c>
      <c r="AC371">
        <f>VLOOKUP($B371,'Tillförd energi'!$B$1:$AI$700,MATCH(AC$1,'Tillförd energi'!$B$1:$AQ$1,0),FALSE)</f>
        <v>0</v>
      </c>
      <c r="AD371">
        <f>VLOOKUP($B371,'Tillförd energi'!$B$1:$AI$700,MATCH(AD$1,'Tillförd energi'!$B$1:$AQ$1,0),FALSE)</f>
        <v>0</v>
      </c>
      <c r="AE371">
        <f>VLOOKUP($B371,'Tillförd energi'!$B$1:$AI$700,MATCH(AE$1,'Tillförd energi'!$B$1:$AQ$1,0),FALSE)</f>
        <v>0</v>
      </c>
      <c r="AF371">
        <f>VLOOKUP($B371,'Tillförd energi'!$B$1:$AI$700,MATCH(AF$1,'Tillförd energi'!$B$1:$AQ$1,0),FALSE)</f>
        <v>3.4167999999999997E-2</v>
      </c>
      <c r="AG371">
        <f>IFERROR(VLOOKUP(B371,Miljö!$B$1:$AC$550,MATCH("Köpt mängd produktionsspecifik fjärrvärme:",Miljö!$B$1:$AC$1,0),FALSE)/1,0)</f>
        <v>0</v>
      </c>
      <c r="AI371">
        <f t="shared" si="110"/>
        <v>2.8569680000000002</v>
      </c>
      <c r="AJ371">
        <f t="shared" si="111"/>
        <v>2.8569680000000002</v>
      </c>
      <c r="AK371">
        <f>IF(ISERROR(1/VLOOKUP($B371,Leveranser!$B$1:$S$500,MATCH("såld värme (gwh)",Leveranser!$B$1:$S$1,0),FALSE)),"",VLOOKUP($B371,Leveranser!$B$1:$S$500,MATCH("såld värme (gwh)",Leveranser!$B$1:$S$1,0),FALSE))</f>
        <v>2.2490000000000001</v>
      </c>
      <c r="AL371">
        <f>VLOOKUP($B371,Leveranser!$B$1:$Y$500,MATCH("Totalt såld fjärrvärme till andra fjärrvärmeföretag",Leveranser!$B$1:$AA$1,0),FALSE)</f>
        <v>0</v>
      </c>
      <c r="AM371">
        <f>IF(ISERROR(1/VLOOKUP($B371,Miljö!$B$1:$S$500,MATCH("Såld mängd produktionsspecifik fjärrvärme (GWh)",Miljö!$B$1:$R$1,0),FALSE)),0,VLOOKUP($B371,Miljö!$B$1:$S$500,MATCH("Såld mängd produktionsspecifik fjärrvärme (GWh)",Miljö!$B$1:$R$1,0),FALSE))</f>
        <v>0</v>
      </c>
      <c r="AN371" s="239">
        <f t="shared" si="112"/>
        <v>0.78719817652840351</v>
      </c>
      <c r="AP371" t="str">
        <f>IFERROR(VLOOKUP($B371,Miljövärden!$B$2:$H$550,7,FALSE),"Nej, saknas")</f>
        <v>Ja</v>
      </c>
      <c r="AQ371" t="str">
        <f>IFERROR(VLOOKUP($B371,Miljövärden!$B$2:$H$550,6,FALSE),"Nej, saknas")</f>
        <v>Ja</v>
      </c>
      <c r="AU371">
        <f t="shared" si="113"/>
        <v>3.4167999999999997E-2</v>
      </c>
      <c r="AV371">
        <f t="shared" si="114"/>
        <v>0</v>
      </c>
      <c r="AW371">
        <f t="shared" si="115"/>
        <v>0</v>
      </c>
      <c r="AX371">
        <f t="shared" si="116"/>
        <v>2.7631000000000001</v>
      </c>
      <c r="AZ371">
        <f t="shared" si="117"/>
        <v>2.7631000000000001</v>
      </c>
      <c r="BC371">
        <f t="shared" si="118"/>
        <v>5.9700000000000003E-2</v>
      </c>
      <c r="BD371">
        <f t="shared" si="119"/>
        <v>0</v>
      </c>
      <c r="BE371">
        <f t="shared" si="120"/>
        <v>2.7631000000000001</v>
      </c>
      <c r="BF371">
        <f t="shared" si="121"/>
        <v>0</v>
      </c>
      <c r="BG371">
        <f t="shared" si="122"/>
        <v>3.4167999999999997E-2</v>
      </c>
      <c r="BH371">
        <f>VLOOKUP(B371,Miljö!$B$1:$I$482,MATCH("Fossilandel för ursprungspecificerad el ()",Miljö!$B$1:$I$1,0),FALSE)</f>
        <v>0.48399999999999999</v>
      </c>
      <c r="BI371">
        <f>VLOOKUP(B371,Miljö!$B$1:$BX$482,MATCH("Kärnkraftsandel för ursprungsspecificerad el ()",Miljö!$B$1:$O$1,0),FALSE)</f>
        <v>0.35</v>
      </c>
      <c r="BJ371">
        <f t="shared" si="123"/>
        <v>0</v>
      </c>
      <c r="BK371" t="str">
        <f>VLOOKUP(B371,Miljö!$B$1:$O$482,MATCH("Fossil andel i procent (%)",Miljö!$B$1:$O$1,0),FALSE)</f>
        <v>ET</v>
      </c>
      <c r="BL371">
        <f t="shared" si="124"/>
        <v>2.8569680000000002</v>
      </c>
      <c r="BO371" s="289">
        <f t="shared" si="125"/>
        <v>2.6684692303168951E-2</v>
      </c>
      <c r="BP371" s="239">
        <f t="shared" si="126"/>
        <v>4.1858361731737974E-3</v>
      </c>
      <c r="BQ371" s="239">
        <f t="shared" si="127"/>
        <v>0.96912947152365725</v>
      </c>
      <c r="BR371" s="239">
        <f t="shared" si="128"/>
        <v>0</v>
      </c>
      <c r="BS371" s="239"/>
      <c r="BT371" s="351">
        <f t="shared" si="129"/>
        <v>1</v>
      </c>
      <c r="BW371" s="289">
        <f>IF(AP371="ja",VLOOKUP(B371,Miljövärden!$B$2:$H$550,MATCH("Total andel fossilt",Miljövärden!$B$2:$H$2,0),FALSE),"")</f>
        <v>2.6684699999999999E-2</v>
      </c>
      <c r="BZ371" s="351">
        <f t="shared" si="130"/>
        <v>7.6968310475100665E-9</v>
      </c>
      <c r="CA371" s="353">
        <f t="shared" si="131"/>
        <v>0</v>
      </c>
    </row>
    <row r="372" spans="1:80" x14ac:dyDescent="0.25">
      <c r="A372" s="2" t="s">
        <v>563</v>
      </c>
      <c r="B372" s="2" t="s">
        <v>565</v>
      </c>
      <c r="C372">
        <f>VLOOKUP($B372,'Tillförd energi'!$B$1:$AI$700,MATCH(C$1,'Tillförd energi'!$B$1:$AQ$1,0),FALSE)</f>
        <v>0</v>
      </c>
      <c r="D372">
        <f>VLOOKUP($B372,'Tillförd energi'!$B$1:$AI$700,MATCH(D$1,'Tillförd energi'!$B$1:$AQ$1,0),FALSE)</f>
        <v>0</v>
      </c>
      <c r="E372">
        <f>VLOOKUP($B372,'Tillförd energi'!$B$1:$AI$700,MATCH(E$1,'Tillförd energi'!$B$1:$AQ$1,0),FALSE)</f>
        <v>0</v>
      </c>
      <c r="F372">
        <f>VLOOKUP($B372,'Tillförd energi'!$B$1:$AI$700,MATCH(F$1,'Tillförd energi'!$B$1:$AQ$1,0),FALSE)</f>
        <v>0</v>
      </c>
      <c r="G372">
        <f>VLOOKUP($B372,'Tillförd energi'!$B$1:$AI$700,MATCH(G$1,'Tillförd energi'!$B$1:$AQ$1,0),FALSE)</f>
        <v>0</v>
      </c>
      <c r="H372">
        <f>VLOOKUP($B372,'Tillförd energi'!$B$1:$AI$700,MATCH(H$1,'Tillförd energi'!$B$1:$AQ$1,0),FALSE)</f>
        <v>0</v>
      </c>
      <c r="I372">
        <f>VLOOKUP($B372,'Tillförd energi'!$B$1:$AI$700,MATCH(I$1,'Tillförd energi'!$B$1:$AQ$1,0),FALSE)</f>
        <v>0</v>
      </c>
      <c r="J372">
        <f>VLOOKUP($B372,'Tillförd energi'!$B$1:$AI$700,MATCH(J$1,'Tillförd energi'!$B$1:$AQ$1,0),FALSE)</f>
        <v>0</v>
      </c>
      <c r="K372">
        <f>VLOOKUP($B372,'Tillförd energi'!$B$1:$AI$700,MATCH(K$1,'Tillförd energi'!$B$1:$AQ$1,0),FALSE)</f>
        <v>0</v>
      </c>
      <c r="L372">
        <f>VLOOKUP($B372,'Tillförd energi'!$B$1:$AI$700,MATCH(L$1,'Tillförd energi'!$B$1:$AQ$1,0),FALSE)</f>
        <v>0</v>
      </c>
      <c r="M372">
        <f>VLOOKUP($B372,'Tillförd energi'!$B$1:$AI$700,MATCH(M$1,'Tillförd energi'!$B$1:$AQ$1,0),FALSE)</f>
        <v>0</v>
      </c>
      <c r="N372">
        <f>VLOOKUP($B372,'Tillförd energi'!$B$1:$AI$700,MATCH(N$1,'Tillförd energi'!$B$1:$AQ$1,0),FALSE)</f>
        <v>0</v>
      </c>
      <c r="O372">
        <f>VLOOKUP($B372,'Tillförd energi'!$B$1:$AI$700,MATCH(O$1,'Tillförd energi'!$B$1:$AQ$1,0),FALSE)</f>
        <v>0</v>
      </c>
      <c r="P372">
        <f>VLOOKUP($B372,'Tillförd energi'!$B$1:$AI$700,MATCH(P$1,'Tillförd energi'!$B$1:$AQ$1,0),FALSE)</f>
        <v>0</v>
      </c>
      <c r="Q372">
        <f>VLOOKUP($B372,'Tillförd energi'!$B$1:$AI$700,MATCH(Q$1,'Tillförd energi'!$B$1:$AQ$1,0),FALSE)</f>
        <v>0</v>
      </c>
      <c r="R372">
        <f>VLOOKUP($B372,'Tillförd energi'!$B$1:$AI$700,MATCH(R$1,'Tillförd energi'!$B$1:$AQ$1,0),FALSE)</f>
        <v>1.131</v>
      </c>
      <c r="S372">
        <f>VLOOKUP($B372,'Tillförd energi'!$B$1:$AI$700,MATCH(S$1,'Tillförd energi'!$B$1:$AQ$1,0),FALSE)</f>
        <v>0</v>
      </c>
      <c r="T372">
        <f>VLOOKUP($B372,'Tillförd energi'!$B$1:$AI$700,MATCH(T$1,'Tillförd energi'!$B$1:$AQ$1,0),FALSE)</f>
        <v>0</v>
      </c>
      <c r="U372">
        <f>VLOOKUP($B372,'Tillförd energi'!$B$1:$AI$700,MATCH(U$1,'Tillförd energi'!$B$1:$AQ$1,0),FALSE)</f>
        <v>0</v>
      </c>
      <c r="V372">
        <f>VLOOKUP($B372,'Tillförd energi'!$B$1:$AI$700,MATCH(V$1,'Tillförd energi'!$B$1:$AQ$1,0),FALSE)</f>
        <v>0</v>
      </c>
      <c r="W372">
        <f>VLOOKUP($B372,'Tillförd energi'!$B$1:$AI$700,MATCH(W$1,'Tillförd energi'!$B$1:$AQ$1,0),FALSE)</f>
        <v>0</v>
      </c>
      <c r="X372">
        <f>VLOOKUP($B372,'Tillförd energi'!$B$1:$AI$700,MATCH(X$1,'Tillförd energi'!$B$1:$AQ$1,0),FALSE)</f>
        <v>0</v>
      </c>
      <c r="Y372">
        <f>VLOOKUP($B372,'Tillförd energi'!$B$1:$AI$700,MATCH(Y$1,'Tillförd energi'!$B$1:$AQ$1,0),FALSE)</f>
        <v>0</v>
      </c>
      <c r="Z372">
        <f>VLOOKUP($B372,'Tillförd energi'!$B$1:$AI$700,MATCH(Z$1,'Tillförd energi'!$B$1:$AQ$1,0),FALSE)</f>
        <v>1.1800000000000001E-3</v>
      </c>
      <c r="AA372">
        <f>VLOOKUP($B372,'Tillförd energi'!$B$1:$AI$700,MATCH(AA$1,'Tillförd energi'!$B$1:$AQ$1,0),FALSE)</f>
        <v>0</v>
      </c>
      <c r="AB372">
        <f>VLOOKUP($B372,'Tillförd energi'!$B$1:$AI$700,MATCH(AB$1,'Tillförd energi'!$B$1:$AQ$1,0),FALSE)</f>
        <v>0</v>
      </c>
      <c r="AC372">
        <f>VLOOKUP($B372,'Tillförd energi'!$B$1:$AI$700,MATCH(AC$1,'Tillförd energi'!$B$1:$AQ$1,0),FALSE)</f>
        <v>0</v>
      </c>
      <c r="AD372">
        <f>VLOOKUP($B372,'Tillförd energi'!$B$1:$AI$700,MATCH(AD$1,'Tillförd energi'!$B$1:$AQ$1,0),FALSE)</f>
        <v>0</v>
      </c>
      <c r="AE372">
        <f>VLOOKUP($B372,'Tillförd energi'!$B$1:$AI$700,MATCH(AE$1,'Tillförd energi'!$B$1:$AQ$1,0),FALSE)</f>
        <v>0</v>
      </c>
      <c r="AF372">
        <f>VLOOKUP($B372,'Tillförd energi'!$B$1:$AI$700,MATCH(AF$1,'Tillförd energi'!$B$1:$AQ$1,0),FALSE)</f>
        <v>1.3395000000000001E-2</v>
      </c>
      <c r="AG372">
        <f>IFERROR(VLOOKUP(B372,Miljö!$B$1:$AC$550,MATCH("Köpt mängd produktionsspecifik fjärrvärme:",Miljö!$B$1:$AC$1,0),FALSE)/1,0)</f>
        <v>0</v>
      </c>
      <c r="AI372">
        <f t="shared" si="110"/>
        <v>1.145575</v>
      </c>
      <c r="AJ372">
        <f t="shared" si="111"/>
        <v>1.145575</v>
      </c>
      <c r="AK372">
        <f>IF(ISERROR(1/VLOOKUP($B372,Leveranser!$B$1:$S$500,MATCH("såld värme (gwh)",Leveranser!$B$1:$S$1,0),FALSE)),"",VLOOKUP($B372,Leveranser!$B$1:$S$500,MATCH("såld värme (gwh)",Leveranser!$B$1:$S$1,0),FALSE))</f>
        <v>0.82099999999999995</v>
      </c>
      <c r="AL372">
        <f>VLOOKUP($B372,Leveranser!$B$1:$Y$500,MATCH("Totalt såld fjärrvärme till andra fjärrvärmeföretag",Leveranser!$B$1:$AA$1,0),FALSE)</f>
        <v>0</v>
      </c>
      <c r="AM372">
        <f>IF(ISERROR(1/VLOOKUP($B372,Miljö!$B$1:$S$500,MATCH("Såld mängd produktionsspecifik fjärrvärme (GWh)",Miljö!$B$1:$R$1,0),FALSE)),0,VLOOKUP($B372,Miljö!$B$1:$S$500,MATCH("Såld mängd produktionsspecifik fjärrvärme (GWh)",Miljö!$B$1:$R$1,0),FALSE))</f>
        <v>0</v>
      </c>
      <c r="AN372" s="239">
        <f t="shared" si="112"/>
        <v>0.71667066756868814</v>
      </c>
      <c r="AP372" t="str">
        <f>IFERROR(VLOOKUP($B372,Miljövärden!$B$2:$H$550,7,FALSE),"Nej, saknas")</f>
        <v>Ja</v>
      </c>
      <c r="AQ372" t="str">
        <f>IFERROR(VLOOKUP($B372,Miljövärden!$B$2:$H$550,6,FALSE),"Nej, saknas")</f>
        <v>Ja</v>
      </c>
      <c r="AU372">
        <f t="shared" si="113"/>
        <v>1.4575000000000001E-2</v>
      </c>
      <c r="AV372">
        <f t="shared" si="114"/>
        <v>0</v>
      </c>
      <c r="AW372">
        <f t="shared" si="115"/>
        <v>0</v>
      </c>
      <c r="AX372">
        <f t="shared" si="116"/>
        <v>1.131</v>
      </c>
      <c r="AZ372">
        <f t="shared" si="117"/>
        <v>1.131</v>
      </c>
      <c r="BC372">
        <f t="shared" si="118"/>
        <v>0</v>
      </c>
      <c r="BD372">
        <f t="shared" si="119"/>
        <v>0</v>
      </c>
      <c r="BE372">
        <f t="shared" si="120"/>
        <v>1.131</v>
      </c>
      <c r="BF372">
        <f t="shared" si="121"/>
        <v>0</v>
      </c>
      <c r="BG372">
        <f t="shared" si="122"/>
        <v>1.4575000000000001E-2</v>
      </c>
      <c r="BH372">
        <f>VLOOKUP(B372,Miljö!$B$1:$I$482,MATCH("Fossilandel för ursprungspecificerad el ()",Miljö!$B$1:$I$1,0),FALSE)</f>
        <v>0.48399999999999999</v>
      </c>
      <c r="BI372">
        <f>VLOOKUP(B372,Miljö!$B$1:$BX$482,MATCH("Kärnkraftsandel för ursprungsspecificerad el ()",Miljö!$B$1:$O$1,0),FALSE)</f>
        <v>0.35</v>
      </c>
      <c r="BJ372">
        <f t="shared" si="123"/>
        <v>0</v>
      </c>
      <c r="BK372" t="str">
        <f>VLOOKUP(B372,Miljö!$B$1:$O$482,MATCH("Fossil andel i procent (%)",Miljö!$B$1:$O$1,0),FALSE)</f>
        <v>ET</v>
      </c>
      <c r="BL372">
        <f t="shared" si="124"/>
        <v>1.145575</v>
      </c>
      <c r="BO372" s="289">
        <f t="shared" si="125"/>
        <v>6.1578683194029203E-3</v>
      </c>
      <c r="BP372" s="239">
        <f t="shared" si="126"/>
        <v>4.4530039499814499E-3</v>
      </c>
      <c r="BQ372" s="239">
        <f t="shared" si="127"/>
        <v>0.98938912773061571</v>
      </c>
      <c r="BR372" s="239">
        <f t="shared" si="128"/>
        <v>0</v>
      </c>
      <c r="BS372" s="239"/>
      <c r="BT372" s="351">
        <f t="shared" si="129"/>
        <v>1</v>
      </c>
      <c r="BW372" s="289">
        <f>IF(AP372="ja",VLOOKUP(B372,Miljövärden!$B$2:$H$550,MATCH("Total andel fossilt",Miljövärden!$B$2:$H$2,0),FALSE),"")</f>
        <v>6.1578400000000004E-3</v>
      </c>
      <c r="BZ372" s="351">
        <f t="shared" si="130"/>
        <v>-2.8319402919918524E-8</v>
      </c>
      <c r="CA372" s="353">
        <f t="shared" si="131"/>
        <v>0</v>
      </c>
    </row>
    <row r="373" spans="1:80" x14ac:dyDescent="0.25">
      <c r="A373" s="2" t="s">
        <v>563</v>
      </c>
      <c r="B373" s="2" t="s">
        <v>566</v>
      </c>
      <c r="C373">
        <f>VLOOKUP($B373,'Tillförd energi'!$B$1:$AI$700,MATCH(C$1,'Tillförd energi'!$B$1:$AQ$1,0),FALSE)</f>
        <v>0</v>
      </c>
      <c r="D373">
        <f>VLOOKUP($B373,'Tillförd energi'!$B$1:$AI$700,MATCH(D$1,'Tillförd energi'!$B$1:$AQ$1,0),FALSE)</f>
        <v>0.44488899999999998</v>
      </c>
      <c r="E373">
        <f>VLOOKUP($B373,'Tillförd energi'!$B$1:$AI$700,MATCH(E$1,'Tillförd energi'!$B$1:$AQ$1,0),FALSE)</f>
        <v>0</v>
      </c>
      <c r="F373">
        <f>VLOOKUP($B373,'Tillförd energi'!$B$1:$AI$700,MATCH(F$1,'Tillförd energi'!$B$1:$AQ$1,0),FALSE)</f>
        <v>0</v>
      </c>
      <c r="G373">
        <f>VLOOKUP($B373,'Tillförd energi'!$B$1:$AI$700,MATCH(G$1,'Tillförd energi'!$B$1:$AQ$1,0),FALSE)</f>
        <v>0</v>
      </c>
      <c r="H373">
        <f>VLOOKUP($B373,'Tillförd energi'!$B$1:$AI$700,MATCH(H$1,'Tillförd energi'!$B$1:$AQ$1,0),FALSE)</f>
        <v>0</v>
      </c>
      <c r="I373">
        <f>VLOOKUP($B373,'Tillförd energi'!$B$1:$AI$700,MATCH(I$1,'Tillförd energi'!$B$1:$AQ$1,0),FALSE)</f>
        <v>0</v>
      </c>
      <c r="J373">
        <f>VLOOKUP($B373,'Tillförd energi'!$B$1:$AI$700,MATCH(J$1,'Tillförd energi'!$B$1:$AQ$1,0),FALSE)</f>
        <v>0</v>
      </c>
      <c r="K373">
        <f>VLOOKUP($B373,'Tillförd energi'!$B$1:$AI$700,MATCH(K$1,'Tillförd energi'!$B$1:$AQ$1,0),FALSE)</f>
        <v>0</v>
      </c>
      <c r="L373">
        <f>VLOOKUP($B373,'Tillförd energi'!$B$1:$AI$700,MATCH(L$1,'Tillförd energi'!$B$1:$AQ$1,0),FALSE)</f>
        <v>0</v>
      </c>
      <c r="M373">
        <f>VLOOKUP($B373,'Tillförd energi'!$B$1:$AI$700,MATCH(M$1,'Tillförd energi'!$B$1:$AQ$1,0),FALSE)</f>
        <v>0</v>
      </c>
      <c r="N373">
        <f>VLOOKUP($B373,'Tillförd energi'!$B$1:$AI$700,MATCH(N$1,'Tillförd energi'!$B$1:$AQ$1,0),FALSE)</f>
        <v>0</v>
      </c>
      <c r="O373">
        <f>VLOOKUP($B373,'Tillförd energi'!$B$1:$AI$700,MATCH(O$1,'Tillförd energi'!$B$1:$AQ$1,0),FALSE)</f>
        <v>0</v>
      </c>
      <c r="P373">
        <f>VLOOKUP($B373,'Tillförd energi'!$B$1:$AI$700,MATCH(P$1,'Tillförd energi'!$B$1:$AQ$1,0),FALSE)</f>
        <v>0</v>
      </c>
      <c r="Q373">
        <f>VLOOKUP($B373,'Tillförd energi'!$B$1:$AI$700,MATCH(Q$1,'Tillförd energi'!$B$1:$AQ$1,0),FALSE)</f>
        <v>19.558900000000001</v>
      </c>
      <c r="R373">
        <f>VLOOKUP($B373,'Tillförd energi'!$B$1:$AI$700,MATCH(R$1,'Tillförd energi'!$B$1:$AQ$1,0),FALSE)</f>
        <v>2.9710000000000001</v>
      </c>
      <c r="S373">
        <f>VLOOKUP($B373,'Tillförd energi'!$B$1:$AI$700,MATCH(S$1,'Tillförd energi'!$B$1:$AQ$1,0),FALSE)</f>
        <v>0</v>
      </c>
      <c r="T373">
        <f>VLOOKUP($B373,'Tillförd energi'!$B$1:$AI$700,MATCH(T$1,'Tillförd energi'!$B$1:$AQ$1,0),FALSE)</f>
        <v>0</v>
      </c>
      <c r="U373">
        <f>VLOOKUP($B373,'Tillförd energi'!$B$1:$AI$700,MATCH(U$1,'Tillförd energi'!$B$1:$AQ$1,0),FALSE)</f>
        <v>0</v>
      </c>
      <c r="V373">
        <f>VLOOKUP($B373,'Tillförd energi'!$B$1:$AI$700,MATCH(V$1,'Tillförd energi'!$B$1:$AQ$1,0),FALSE)</f>
        <v>0</v>
      </c>
      <c r="W373">
        <f>VLOOKUP($B373,'Tillförd energi'!$B$1:$AI$700,MATCH(W$1,'Tillförd energi'!$B$1:$AQ$1,0),FALSE)</f>
        <v>0</v>
      </c>
      <c r="X373">
        <f>VLOOKUP($B373,'Tillförd energi'!$B$1:$AI$700,MATCH(X$1,'Tillförd energi'!$B$1:$AQ$1,0),FALSE)</f>
        <v>0</v>
      </c>
      <c r="Y373">
        <f>VLOOKUP($B373,'Tillförd energi'!$B$1:$AI$700,MATCH(Y$1,'Tillförd energi'!$B$1:$AQ$1,0),FALSE)</f>
        <v>0</v>
      </c>
      <c r="Z373">
        <f>VLOOKUP($B373,'Tillförd energi'!$B$1:$AI$700,MATCH(Z$1,'Tillförd energi'!$B$1:$AQ$1,0),FALSE)</f>
        <v>0</v>
      </c>
      <c r="AA373">
        <f>VLOOKUP($B373,'Tillförd energi'!$B$1:$AI$700,MATCH(AA$1,'Tillförd energi'!$B$1:$AQ$1,0),FALSE)</f>
        <v>0</v>
      </c>
      <c r="AB373">
        <f>VLOOKUP($B373,'Tillförd energi'!$B$1:$AI$700,MATCH(AB$1,'Tillförd energi'!$B$1:$AQ$1,0),FALSE)</f>
        <v>0</v>
      </c>
      <c r="AC373">
        <f>VLOOKUP($B373,'Tillförd energi'!$B$1:$AI$700,MATCH(AC$1,'Tillförd energi'!$B$1:$AQ$1,0),FALSE)</f>
        <v>0</v>
      </c>
      <c r="AD373">
        <f>VLOOKUP($B373,'Tillförd energi'!$B$1:$AI$700,MATCH(AD$1,'Tillförd energi'!$B$1:$AQ$1,0),FALSE)</f>
        <v>34.576999999999998</v>
      </c>
      <c r="AE373">
        <f>VLOOKUP($B373,'Tillförd energi'!$B$1:$AI$700,MATCH(AE$1,'Tillförd energi'!$B$1:$AQ$1,0),FALSE)</f>
        <v>0</v>
      </c>
      <c r="AF373">
        <f>VLOOKUP($B373,'Tillförd energi'!$B$1:$AI$700,MATCH(AF$1,'Tillförd energi'!$B$1:$AQ$1,0),FALSE)</f>
        <v>0.60899999999999999</v>
      </c>
      <c r="AG373">
        <f>IFERROR(VLOOKUP(B373,Miljö!$B$1:$AC$550,MATCH("Köpt mängd produktionsspecifik fjärrvärme:",Miljö!$B$1:$AC$1,0),FALSE)/1,0)</f>
        <v>0</v>
      </c>
      <c r="AI373">
        <f t="shared" si="110"/>
        <v>58.160789000000001</v>
      </c>
      <c r="AJ373">
        <f t="shared" si="111"/>
        <v>58.160789000000001</v>
      </c>
      <c r="AK373">
        <f>IF(ISERROR(1/VLOOKUP($B373,Leveranser!$B$1:$S$500,MATCH("såld värme (gwh)",Leveranser!$B$1:$S$1,0),FALSE)),"",VLOOKUP($B373,Leveranser!$B$1:$S$500,MATCH("såld värme (gwh)",Leveranser!$B$1:$S$1,0),FALSE))</f>
        <v>47.639000000000003</v>
      </c>
      <c r="AL373">
        <f>VLOOKUP($B373,Leveranser!$B$1:$Y$500,MATCH("Totalt såld fjärrvärme till andra fjärrvärmeföretag",Leveranser!$B$1:$AA$1,0),FALSE)</f>
        <v>0</v>
      </c>
      <c r="AM373">
        <f>IF(ISERROR(1/VLOOKUP($B373,Miljö!$B$1:$S$500,MATCH("Såld mängd produktionsspecifik fjärrvärme (GWh)",Miljö!$B$1:$R$1,0),FALSE)),0,VLOOKUP($B373,Miljö!$B$1:$S$500,MATCH("Såld mängd produktionsspecifik fjärrvärme (GWh)",Miljö!$B$1:$R$1,0),FALSE))</f>
        <v>0</v>
      </c>
      <c r="AN373" s="239">
        <f t="shared" si="112"/>
        <v>0.81909136411474748</v>
      </c>
      <c r="AP373" t="str">
        <f>IFERROR(VLOOKUP($B373,Miljövärden!$B$2:$H$550,7,FALSE),"Nej, saknas")</f>
        <v>Ja</v>
      </c>
      <c r="AQ373" t="str">
        <f>IFERROR(VLOOKUP($B373,Miljövärden!$B$2:$H$550,6,FALSE),"Nej, saknas")</f>
        <v>Ja</v>
      </c>
      <c r="AU373">
        <f t="shared" si="113"/>
        <v>0.60899999999999999</v>
      </c>
      <c r="AV373">
        <f t="shared" si="114"/>
        <v>0</v>
      </c>
      <c r="AW373">
        <f t="shared" si="115"/>
        <v>19.558900000000001</v>
      </c>
      <c r="AX373">
        <f t="shared" si="116"/>
        <v>2.9710000000000001</v>
      </c>
      <c r="AZ373">
        <f t="shared" si="117"/>
        <v>22.529900000000001</v>
      </c>
      <c r="BC373">
        <f t="shared" si="118"/>
        <v>0.44488899999999998</v>
      </c>
      <c r="BD373">
        <f t="shared" si="119"/>
        <v>0</v>
      </c>
      <c r="BE373">
        <f t="shared" si="120"/>
        <v>22.529900000000001</v>
      </c>
      <c r="BF373">
        <f t="shared" si="121"/>
        <v>34.576999999999998</v>
      </c>
      <c r="BG373">
        <f t="shared" si="122"/>
        <v>0.60899999999999999</v>
      </c>
      <c r="BH373">
        <f>VLOOKUP(B373,Miljö!$B$1:$I$482,MATCH("Fossilandel för ursprungspecificerad el ()",Miljö!$B$1:$I$1,0),FALSE)</f>
        <v>0.48399999999999999</v>
      </c>
      <c r="BI373">
        <f>VLOOKUP(B373,Miljö!$B$1:$BX$482,MATCH("Kärnkraftsandel för ursprungsspecificerad el ()",Miljö!$B$1:$O$1,0),FALSE)</f>
        <v>0.35</v>
      </c>
      <c r="BJ373">
        <f t="shared" si="123"/>
        <v>0</v>
      </c>
      <c r="BK373" t="str">
        <f>VLOOKUP(B373,Miljö!$B$1:$O$482,MATCH("Fossil andel i procent (%)",Miljö!$B$1:$O$1,0),FALSE)</f>
        <v>ET</v>
      </c>
      <c r="BL373">
        <f t="shared" si="124"/>
        <v>58.160789000000001</v>
      </c>
      <c r="BO373" s="289">
        <f t="shared" si="125"/>
        <v>1.2717244946591077E-2</v>
      </c>
      <c r="BP373" s="239">
        <f t="shared" si="126"/>
        <v>3.664840241421071E-3</v>
      </c>
      <c r="BQ373" s="239">
        <f t="shared" si="127"/>
        <v>0.38911084923555628</v>
      </c>
      <c r="BR373" s="239">
        <f t="shared" si="128"/>
        <v>0.59450706557643151</v>
      </c>
      <c r="BS373" s="239"/>
      <c r="BT373" s="351">
        <f t="shared" si="129"/>
        <v>1</v>
      </c>
      <c r="BW373" s="289">
        <f>IF(AP373="ja",VLOOKUP(B373,Miljövärden!$B$2:$H$550,MATCH("Total andel fossilt",Miljövärden!$B$2:$H$2,0),FALSE),"")</f>
        <v>1.27172E-2</v>
      </c>
      <c r="BZ373" s="351">
        <f t="shared" si="130"/>
        <v>-4.4946591077482667E-8</v>
      </c>
      <c r="CA373" s="353">
        <f t="shared" si="131"/>
        <v>0</v>
      </c>
    </row>
    <row r="374" spans="1:80" x14ac:dyDescent="0.25">
      <c r="A374" s="2" t="s">
        <v>567</v>
      </c>
      <c r="B374" s="2" t="s">
        <v>568</v>
      </c>
      <c r="C374">
        <f>VLOOKUP($B374,'Tillförd energi'!$B$1:$AI$700,MATCH(C$1,'Tillförd energi'!$B$1:$AQ$1,0),FALSE)</f>
        <v>0</v>
      </c>
      <c r="D374">
        <f>VLOOKUP($B374,'Tillförd energi'!$B$1:$AI$700,MATCH(D$1,'Tillförd energi'!$B$1:$AQ$1,0),FALSE)</f>
        <v>1.55</v>
      </c>
      <c r="E374">
        <f>VLOOKUP($B374,'Tillförd energi'!$B$1:$AI$700,MATCH(E$1,'Tillförd energi'!$B$1:$AQ$1,0),FALSE)</f>
        <v>0</v>
      </c>
      <c r="F374">
        <f>VLOOKUP($B374,'Tillförd energi'!$B$1:$AI$700,MATCH(F$1,'Tillförd energi'!$B$1:$AQ$1,0),FALSE)</f>
        <v>0</v>
      </c>
      <c r="G374">
        <f>VLOOKUP($B374,'Tillförd energi'!$B$1:$AI$700,MATCH(G$1,'Tillförd energi'!$B$1:$AQ$1,0),FALSE)</f>
        <v>0</v>
      </c>
      <c r="H374">
        <f>VLOOKUP($B374,'Tillförd energi'!$B$1:$AI$700,MATCH(H$1,'Tillförd energi'!$B$1:$AQ$1,0),FALSE)</f>
        <v>0</v>
      </c>
      <c r="I374">
        <f>VLOOKUP($B374,'Tillförd energi'!$B$1:$AI$700,MATCH(I$1,'Tillförd energi'!$B$1:$AQ$1,0),FALSE)</f>
        <v>0</v>
      </c>
      <c r="J374">
        <f>VLOOKUP($B374,'Tillförd energi'!$B$1:$AI$700,MATCH(J$1,'Tillförd energi'!$B$1:$AQ$1,0),FALSE)</f>
        <v>0</v>
      </c>
      <c r="K374">
        <f>VLOOKUP($B374,'Tillförd energi'!$B$1:$AI$700,MATCH(K$1,'Tillförd energi'!$B$1:$AQ$1,0),FALSE)</f>
        <v>0</v>
      </c>
      <c r="L374">
        <f>VLOOKUP($B374,'Tillförd energi'!$B$1:$AI$700,MATCH(L$1,'Tillförd energi'!$B$1:$AQ$1,0),FALSE)</f>
        <v>0</v>
      </c>
      <c r="M374">
        <f>VLOOKUP($B374,'Tillförd energi'!$B$1:$AI$700,MATCH(M$1,'Tillförd energi'!$B$1:$AQ$1,0),FALSE)</f>
        <v>0</v>
      </c>
      <c r="N374">
        <f>VLOOKUP($B374,'Tillförd energi'!$B$1:$AI$700,MATCH(N$1,'Tillförd energi'!$B$1:$AQ$1,0),FALSE)</f>
        <v>0</v>
      </c>
      <c r="O374">
        <f>VLOOKUP($B374,'Tillförd energi'!$B$1:$AI$700,MATCH(O$1,'Tillförd energi'!$B$1:$AQ$1,0),FALSE)</f>
        <v>0</v>
      </c>
      <c r="P374">
        <f>VLOOKUP($B374,'Tillförd energi'!$B$1:$AI$700,MATCH(P$1,'Tillförd energi'!$B$1:$AQ$1,0),FALSE)</f>
        <v>0</v>
      </c>
      <c r="Q374">
        <f>VLOOKUP($B374,'Tillförd energi'!$B$1:$AI$700,MATCH(Q$1,'Tillförd energi'!$B$1:$AQ$1,0),FALSE)</f>
        <v>0</v>
      </c>
      <c r="R374">
        <f>VLOOKUP($B374,'Tillförd energi'!$B$1:$AI$700,MATCH(R$1,'Tillförd energi'!$B$1:$AQ$1,0),FALSE)</f>
        <v>8.157</v>
      </c>
      <c r="S374">
        <f>VLOOKUP($B374,'Tillförd energi'!$B$1:$AI$700,MATCH(S$1,'Tillförd energi'!$B$1:$AQ$1,0),FALSE)</f>
        <v>0</v>
      </c>
      <c r="T374">
        <f>VLOOKUP($B374,'Tillförd energi'!$B$1:$AI$700,MATCH(T$1,'Tillförd energi'!$B$1:$AQ$1,0),FALSE)</f>
        <v>0</v>
      </c>
      <c r="U374">
        <f>VLOOKUP($B374,'Tillförd energi'!$B$1:$AI$700,MATCH(U$1,'Tillförd energi'!$B$1:$AQ$1,0),FALSE)</f>
        <v>0</v>
      </c>
      <c r="V374">
        <f>VLOOKUP($B374,'Tillförd energi'!$B$1:$AI$700,MATCH(V$1,'Tillförd energi'!$B$1:$AQ$1,0),FALSE)</f>
        <v>0</v>
      </c>
      <c r="W374">
        <f>VLOOKUP($B374,'Tillförd energi'!$B$1:$AI$700,MATCH(W$1,'Tillförd energi'!$B$1:$AQ$1,0),FALSE)</f>
        <v>0</v>
      </c>
      <c r="X374">
        <f>VLOOKUP($B374,'Tillförd energi'!$B$1:$AI$700,MATCH(X$1,'Tillförd energi'!$B$1:$AQ$1,0),FALSE)</f>
        <v>0</v>
      </c>
      <c r="Y374">
        <f>VLOOKUP($B374,'Tillförd energi'!$B$1:$AI$700,MATCH(Y$1,'Tillförd energi'!$B$1:$AQ$1,0),FALSE)</f>
        <v>0</v>
      </c>
      <c r="Z374">
        <f>VLOOKUP($B374,'Tillförd energi'!$B$1:$AI$700,MATCH(Z$1,'Tillförd energi'!$B$1:$AQ$1,0),FALSE)</f>
        <v>0</v>
      </c>
      <c r="AA374">
        <f>VLOOKUP($B374,'Tillförd energi'!$B$1:$AI$700,MATCH(AA$1,'Tillförd energi'!$B$1:$AQ$1,0),FALSE)</f>
        <v>0</v>
      </c>
      <c r="AB374">
        <f>VLOOKUP($B374,'Tillförd energi'!$B$1:$AI$700,MATCH(AB$1,'Tillförd energi'!$B$1:$AQ$1,0),FALSE)</f>
        <v>0</v>
      </c>
      <c r="AC374">
        <f>VLOOKUP($B374,'Tillförd energi'!$B$1:$AI$700,MATCH(AC$1,'Tillförd energi'!$B$1:$AQ$1,0),FALSE)</f>
        <v>0</v>
      </c>
      <c r="AD374">
        <f>VLOOKUP($B374,'Tillförd energi'!$B$1:$AI$700,MATCH(AD$1,'Tillförd energi'!$B$1:$AQ$1,0),FALSE)</f>
        <v>0</v>
      </c>
      <c r="AE374">
        <f>VLOOKUP($B374,'Tillförd energi'!$B$1:$AI$700,MATCH(AE$1,'Tillförd energi'!$B$1:$AQ$1,0),FALSE)</f>
        <v>0</v>
      </c>
      <c r="AF374">
        <f>VLOOKUP($B374,'Tillförd energi'!$B$1:$AI$700,MATCH(AF$1,'Tillförd energi'!$B$1:$AQ$1,0),FALSE)</f>
        <v>0.16500000000000001</v>
      </c>
      <c r="AG374">
        <f>IFERROR(VLOOKUP(B374,Miljö!$B$1:$AC$550,MATCH("Köpt mängd produktionsspecifik fjärrvärme:",Miljö!$B$1:$AC$1,0),FALSE)/1,0)</f>
        <v>0</v>
      </c>
      <c r="AI374">
        <f t="shared" si="110"/>
        <v>9.8719999999999999</v>
      </c>
      <c r="AJ374">
        <f t="shared" si="111"/>
        <v>9.8719999999999999</v>
      </c>
      <c r="AK374">
        <f>IF(ISERROR(1/VLOOKUP($B374,Leveranser!$B$1:$S$500,MATCH("såld värme (gwh)",Leveranser!$B$1:$S$1,0),FALSE)),"",VLOOKUP($B374,Leveranser!$B$1:$S$500,MATCH("såld värme (gwh)",Leveranser!$B$1:$S$1,0),FALSE))</f>
        <v>7.73</v>
      </c>
      <c r="AL374">
        <f>VLOOKUP($B374,Leveranser!$B$1:$Y$500,MATCH("Totalt såld fjärrvärme till andra fjärrvärmeföretag",Leveranser!$B$1:$AA$1,0),FALSE)</f>
        <v>0</v>
      </c>
      <c r="AM374">
        <f>IF(ISERROR(1/VLOOKUP($B374,Miljö!$B$1:$S$500,MATCH("Såld mängd produktionsspecifik fjärrvärme (GWh)",Miljö!$B$1:$R$1,0),FALSE)),0,VLOOKUP($B374,Miljö!$B$1:$S$500,MATCH("Såld mängd produktionsspecifik fjärrvärme (GWh)",Miljö!$B$1:$R$1,0),FALSE))</f>
        <v>0</v>
      </c>
      <c r="AN374" s="239">
        <f t="shared" si="112"/>
        <v>0.78302269043760131</v>
      </c>
      <c r="AP374" t="str">
        <f>IFERROR(VLOOKUP($B374,Miljövärden!$B$2:$H$550,7,FALSE),"Nej, saknas")</f>
        <v>Ja</v>
      </c>
      <c r="AQ374" t="str">
        <f>IFERROR(VLOOKUP($B374,Miljövärden!$B$2:$H$550,6,FALSE),"Nej, saknas")</f>
        <v>Ja</v>
      </c>
      <c r="AU374">
        <f t="shared" si="113"/>
        <v>0.16500000000000001</v>
      </c>
      <c r="AV374">
        <f t="shared" si="114"/>
        <v>0</v>
      </c>
      <c r="AW374">
        <f t="shared" si="115"/>
        <v>0</v>
      </c>
      <c r="AX374">
        <f t="shared" si="116"/>
        <v>8.157</v>
      </c>
      <c r="AZ374">
        <f t="shared" si="117"/>
        <v>8.157</v>
      </c>
      <c r="BC374">
        <f t="shared" si="118"/>
        <v>1.55</v>
      </c>
      <c r="BD374">
        <f t="shared" si="119"/>
        <v>0</v>
      </c>
      <c r="BE374">
        <f t="shared" si="120"/>
        <v>8.157</v>
      </c>
      <c r="BF374">
        <f t="shared" si="121"/>
        <v>0</v>
      </c>
      <c r="BG374">
        <f t="shared" si="122"/>
        <v>0.16500000000000001</v>
      </c>
      <c r="BH374">
        <f>VLOOKUP(B374,Miljö!$B$1:$I$482,MATCH("Fossilandel för ursprungspecificerad el ()",Miljö!$B$1:$I$1,0),FALSE)</f>
        <v>0</v>
      </c>
      <c r="BI374">
        <f>VLOOKUP(B374,Miljö!$B$1:$BX$482,MATCH("Kärnkraftsandel för ursprungsspecificerad el ()",Miljö!$B$1:$O$1,0),FALSE)</f>
        <v>0</v>
      </c>
      <c r="BJ374">
        <f t="shared" si="123"/>
        <v>0</v>
      </c>
      <c r="BK374" t="str">
        <f>VLOOKUP(B374,Miljö!$B$1:$O$482,MATCH("Fossil andel i procent (%)",Miljö!$B$1:$O$1,0),FALSE)</f>
        <v>ET</v>
      </c>
      <c r="BL374">
        <f t="shared" si="124"/>
        <v>9.8719999999999999</v>
      </c>
      <c r="BO374" s="289">
        <f t="shared" si="125"/>
        <v>0.1570097244732577</v>
      </c>
      <c r="BP374" s="239">
        <f t="shared" si="126"/>
        <v>0</v>
      </c>
      <c r="BQ374" s="239">
        <f t="shared" si="127"/>
        <v>0.84299027552674222</v>
      </c>
      <c r="BR374" s="239">
        <f t="shared" si="128"/>
        <v>0</v>
      </c>
      <c r="BS374" s="239"/>
      <c r="BT374" s="351">
        <f t="shared" si="129"/>
        <v>0.99999999999999989</v>
      </c>
      <c r="BW374" s="289">
        <f>IF(AP374="ja",VLOOKUP(B374,Miljövärden!$B$2:$H$550,MATCH("Total andel fossilt",Miljövärden!$B$2:$H$2,0),FALSE),"")</f>
        <v>0.15701000000000001</v>
      </c>
      <c r="BZ374" s="351">
        <f t="shared" si="130"/>
        <v>2.7552674231046126E-7</v>
      </c>
      <c r="CA374" s="353">
        <f t="shared" si="131"/>
        <v>0</v>
      </c>
    </row>
    <row r="375" spans="1:80" x14ac:dyDescent="0.25">
      <c r="A375" s="2" t="s">
        <v>567</v>
      </c>
      <c r="B375" s="2" t="s">
        <v>569</v>
      </c>
      <c r="C375">
        <f>VLOOKUP($B375,'Tillförd energi'!$B$1:$AI$700,MATCH(C$1,'Tillförd energi'!$B$1:$AQ$1,0),FALSE)</f>
        <v>0</v>
      </c>
      <c r="D375">
        <f>VLOOKUP($B375,'Tillförd energi'!$B$1:$AI$700,MATCH(D$1,'Tillförd energi'!$B$1:$AQ$1,0),FALSE)</f>
        <v>0.15</v>
      </c>
      <c r="E375">
        <f>VLOOKUP($B375,'Tillförd energi'!$B$1:$AI$700,MATCH(E$1,'Tillförd energi'!$B$1:$AQ$1,0),FALSE)</f>
        <v>0</v>
      </c>
      <c r="F375">
        <f>VLOOKUP($B375,'Tillförd energi'!$B$1:$AI$700,MATCH(F$1,'Tillförd energi'!$B$1:$AQ$1,0),FALSE)</f>
        <v>0</v>
      </c>
      <c r="G375">
        <f>VLOOKUP($B375,'Tillförd energi'!$B$1:$AI$700,MATCH(G$1,'Tillförd energi'!$B$1:$AQ$1,0),FALSE)</f>
        <v>0</v>
      </c>
      <c r="H375">
        <f>VLOOKUP($B375,'Tillförd energi'!$B$1:$AI$700,MATCH(H$1,'Tillförd energi'!$B$1:$AQ$1,0),FALSE)</f>
        <v>0</v>
      </c>
      <c r="I375">
        <f>VLOOKUP($B375,'Tillförd energi'!$B$1:$AI$700,MATCH(I$1,'Tillförd energi'!$B$1:$AQ$1,0),FALSE)</f>
        <v>0</v>
      </c>
      <c r="J375">
        <f>VLOOKUP($B375,'Tillförd energi'!$B$1:$AI$700,MATCH(J$1,'Tillförd energi'!$B$1:$AQ$1,0),FALSE)</f>
        <v>0</v>
      </c>
      <c r="K375">
        <f>VLOOKUP($B375,'Tillförd energi'!$B$1:$AI$700,MATCH(K$1,'Tillförd energi'!$B$1:$AQ$1,0),FALSE)</f>
        <v>0</v>
      </c>
      <c r="L375">
        <f>VLOOKUP($B375,'Tillförd energi'!$B$1:$AI$700,MATCH(L$1,'Tillförd energi'!$B$1:$AQ$1,0),FALSE)</f>
        <v>0</v>
      </c>
      <c r="M375">
        <f>VLOOKUP($B375,'Tillförd energi'!$B$1:$AI$700,MATCH(M$1,'Tillförd energi'!$B$1:$AQ$1,0),FALSE)</f>
        <v>0</v>
      </c>
      <c r="N375">
        <f>VLOOKUP($B375,'Tillförd energi'!$B$1:$AI$700,MATCH(N$1,'Tillförd energi'!$B$1:$AQ$1,0),FALSE)</f>
        <v>0</v>
      </c>
      <c r="O375">
        <f>VLOOKUP($B375,'Tillförd energi'!$B$1:$AI$700,MATCH(O$1,'Tillförd energi'!$B$1:$AQ$1,0),FALSE)</f>
        <v>0</v>
      </c>
      <c r="P375">
        <f>VLOOKUP($B375,'Tillförd energi'!$B$1:$AI$700,MATCH(P$1,'Tillförd energi'!$B$1:$AQ$1,0),FALSE)</f>
        <v>0</v>
      </c>
      <c r="Q375">
        <f>VLOOKUP($B375,'Tillförd energi'!$B$1:$AI$700,MATCH(Q$1,'Tillförd energi'!$B$1:$AQ$1,0),FALSE)</f>
        <v>0</v>
      </c>
      <c r="R375">
        <f>VLOOKUP($B375,'Tillförd energi'!$B$1:$AI$700,MATCH(R$1,'Tillförd energi'!$B$1:$AQ$1,0),FALSE)</f>
        <v>10.42</v>
      </c>
      <c r="S375">
        <f>VLOOKUP($B375,'Tillförd energi'!$B$1:$AI$700,MATCH(S$1,'Tillförd energi'!$B$1:$AQ$1,0),FALSE)</f>
        <v>0</v>
      </c>
      <c r="T375">
        <f>VLOOKUP($B375,'Tillförd energi'!$B$1:$AI$700,MATCH(T$1,'Tillförd energi'!$B$1:$AQ$1,0),FALSE)</f>
        <v>0</v>
      </c>
      <c r="U375">
        <f>VLOOKUP($B375,'Tillförd energi'!$B$1:$AI$700,MATCH(U$1,'Tillförd energi'!$B$1:$AQ$1,0),FALSE)</f>
        <v>0</v>
      </c>
      <c r="V375">
        <f>VLOOKUP($B375,'Tillförd energi'!$B$1:$AI$700,MATCH(V$1,'Tillförd energi'!$B$1:$AQ$1,0),FALSE)</f>
        <v>0</v>
      </c>
      <c r="W375">
        <f>VLOOKUP($B375,'Tillförd energi'!$B$1:$AI$700,MATCH(W$1,'Tillförd energi'!$B$1:$AQ$1,0),FALSE)</f>
        <v>0</v>
      </c>
      <c r="X375">
        <f>VLOOKUP($B375,'Tillförd energi'!$B$1:$AI$700,MATCH(X$1,'Tillförd energi'!$B$1:$AQ$1,0),FALSE)</f>
        <v>0</v>
      </c>
      <c r="Y375">
        <f>VLOOKUP($B375,'Tillförd energi'!$B$1:$AI$700,MATCH(Y$1,'Tillförd energi'!$B$1:$AQ$1,0),FALSE)</f>
        <v>0</v>
      </c>
      <c r="Z375">
        <f>VLOOKUP($B375,'Tillförd energi'!$B$1:$AI$700,MATCH(Z$1,'Tillförd energi'!$B$1:$AQ$1,0),FALSE)</f>
        <v>0</v>
      </c>
      <c r="AA375">
        <f>VLOOKUP($B375,'Tillförd energi'!$B$1:$AI$700,MATCH(AA$1,'Tillförd energi'!$B$1:$AQ$1,0),FALSE)</f>
        <v>0</v>
      </c>
      <c r="AB375">
        <f>VLOOKUP($B375,'Tillförd energi'!$B$1:$AI$700,MATCH(AB$1,'Tillförd energi'!$B$1:$AQ$1,0),FALSE)</f>
        <v>0</v>
      </c>
      <c r="AC375">
        <f>VLOOKUP($B375,'Tillförd energi'!$B$1:$AI$700,MATCH(AC$1,'Tillförd energi'!$B$1:$AQ$1,0),FALSE)</f>
        <v>0</v>
      </c>
      <c r="AD375">
        <f>VLOOKUP($B375,'Tillförd energi'!$B$1:$AI$700,MATCH(AD$1,'Tillförd energi'!$B$1:$AQ$1,0),FALSE)</f>
        <v>0</v>
      </c>
      <c r="AE375">
        <f>VLOOKUP($B375,'Tillförd energi'!$B$1:$AI$700,MATCH(AE$1,'Tillförd energi'!$B$1:$AQ$1,0),FALSE)</f>
        <v>0</v>
      </c>
      <c r="AF375">
        <f>VLOOKUP($B375,'Tillförd energi'!$B$1:$AI$700,MATCH(AF$1,'Tillförd energi'!$B$1:$AQ$1,0),FALSE)</f>
        <v>0.22900000000000001</v>
      </c>
      <c r="AG375">
        <f>IFERROR(VLOOKUP(B375,Miljö!$B$1:$AC$550,MATCH("Köpt mängd produktionsspecifik fjärrvärme:",Miljö!$B$1:$AC$1,0),FALSE)/1,0)</f>
        <v>0</v>
      </c>
      <c r="AI375">
        <f t="shared" si="110"/>
        <v>10.798999999999999</v>
      </c>
      <c r="AJ375">
        <f t="shared" si="111"/>
        <v>10.798999999999999</v>
      </c>
      <c r="AK375">
        <f>IF(ISERROR(1/VLOOKUP($B375,Leveranser!$B$1:$S$500,MATCH("såld värme (gwh)",Leveranser!$B$1:$S$1,0),FALSE)),"",VLOOKUP($B375,Leveranser!$B$1:$S$500,MATCH("såld värme (gwh)",Leveranser!$B$1:$S$1,0),FALSE))</f>
        <v>7.38</v>
      </c>
      <c r="AL375">
        <f>VLOOKUP($B375,Leveranser!$B$1:$Y$500,MATCH("Totalt såld fjärrvärme till andra fjärrvärmeföretag",Leveranser!$B$1:$AA$1,0),FALSE)</f>
        <v>0</v>
      </c>
      <c r="AM375">
        <f>IF(ISERROR(1/VLOOKUP($B375,Miljö!$B$1:$S$500,MATCH("Såld mängd produktionsspecifik fjärrvärme (GWh)",Miljö!$B$1:$R$1,0),FALSE)),0,VLOOKUP($B375,Miljö!$B$1:$S$500,MATCH("Såld mängd produktionsspecifik fjärrvärme (GWh)",Miljö!$B$1:$R$1,0),FALSE))</f>
        <v>0</v>
      </c>
      <c r="AN375" s="239">
        <f t="shared" si="112"/>
        <v>0.68339661079729608</v>
      </c>
      <c r="AP375" t="str">
        <f>IFERROR(VLOOKUP($B375,Miljövärden!$B$2:$H$550,7,FALSE),"Nej, saknas")</f>
        <v>Ja</v>
      </c>
      <c r="AQ375" t="str">
        <f>IFERROR(VLOOKUP($B375,Miljövärden!$B$2:$H$550,6,FALSE),"Nej, saknas")</f>
        <v>Ja</v>
      </c>
      <c r="AU375">
        <f t="shared" si="113"/>
        <v>0.22900000000000001</v>
      </c>
      <c r="AV375">
        <f t="shared" si="114"/>
        <v>0</v>
      </c>
      <c r="AW375">
        <f t="shared" si="115"/>
        <v>0</v>
      </c>
      <c r="AX375">
        <f t="shared" si="116"/>
        <v>10.42</v>
      </c>
      <c r="AZ375">
        <f t="shared" si="117"/>
        <v>10.42</v>
      </c>
      <c r="BC375">
        <f t="shared" si="118"/>
        <v>0.15</v>
      </c>
      <c r="BD375">
        <f t="shared" si="119"/>
        <v>0</v>
      </c>
      <c r="BE375">
        <f t="shared" si="120"/>
        <v>10.42</v>
      </c>
      <c r="BF375">
        <f t="shared" si="121"/>
        <v>0</v>
      </c>
      <c r="BG375">
        <f t="shared" si="122"/>
        <v>0.22900000000000001</v>
      </c>
      <c r="BH375">
        <f>VLOOKUP(B375,Miljö!$B$1:$I$482,MATCH("Fossilandel för ursprungspecificerad el ()",Miljö!$B$1:$I$1,0),FALSE)</f>
        <v>0</v>
      </c>
      <c r="BI375">
        <f>VLOOKUP(B375,Miljö!$B$1:$BX$482,MATCH("Kärnkraftsandel för ursprungsspecificerad el ()",Miljö!$B$1:$O$1,0),FALSE)</f>
        <v>0</v>
      </c>
      <c r="BJ375">
        <f t="shared" si="123"/>
        <v>0</v>
      </c>
      <c r="BK375" t="str">
        <f>VLOOKUP(B375,Miljö!$B$1:$O$482,MATCH("Fossil andel i procent (%)",Miljö!$B$1:$O$1,0),FALSE)</f>
        <v>ET</v>
      </c>
      <c r="BL375">
        <f t="shared" si="124"/>
        <v>10.798999999999999</v>
      </c>
      <c r="BO375" s="289">
        <f t="shared" si="125"/>
        <v>1.3890175016205205E-2</v>
      </c>
      <c r="BP375" s="239">
        <f t="shared" si="126"/>
        <v>0</v>
      </c>
      <c r="BQ375" s="239">
        <f t="shared" si="127"/>
        <v>0.98610982498379474</v>
      </c>
      <c r="BR375" s="239">
        <f t="shared" si="128"/>
        <v>0</v>
      </c>
      <c r="BS375" s="239"/>
      <c r="BT375" s="351">
        <f t="shared" si="129"/>
        <v>0.99999999999999989</v>
      </c>
      <c r="BW375" s="289">
        <f>IF(AP375="ja",VLOOKUP(B375,Miljövärden!$B$2:$H$550,MATCH("Total andel fossilt",Miljövärden!$B$2:$H$2,0),FALSE),"")</f>
        <v>1.38902E-2</v>
      </c>
      <c r="BZ375" s="351">
        <f t="shared" si="130"/>
        <v>2.4983794795138681E-8</v>
      </c>
      <c r="CA375" s="353">
        <f t="shared" si="131"/>
        <v>0</v>
      </c>
    </row>
    <row r="376" spans="1:80" x14ac:dyDescent="0.25">
      <c r="A376" s="2" t="s">
        <v>567</v>
      </c>
      <c r="B376" s="2" t="s">
        <v>570</v>
      </c>
      <c r="C376">
        <f>VLOOKUP($B376,'Tillförd energi'!$B$1:$AI$700,MATCH(C$1,'Tillförd energi'!$B$1:$AQ$1,0),FALSE)</f>
        <v>0</v>
      </c>
      <c r="D376">
        <f>VLOOKUP($B376,'Tillförd energi'!$B$1:$AI$700,MATCH(D$1,'Tillförd energi'!$B$1:$AQ$1,0),FALSE)</f>
        <v>0.57999999999999996</v>
      </c>
      <c r="E376">
        <f>VLOOKUP($B376,'Tillförd energi'!$B$1:$AI$700,MATCH(E$1,'Tillförd energi'!$B$1:$AQ$1,0),FALSE)</f>
        <v>0</v>
      </c>
      <c r="F376">
        <f>VLOOKUP($B376,'Tillförd energi'!$B$1:$AI$700,MATCH(F$1,'Tillförd energi'!$B$1:$AQ$1,0),FALSE)</f>
        <v>0</v>
      </c>
      <c r="G376">
        <f>VLOOKUP($B376,'Tillförd energi'!$B$1:$AI$700,MATCH(G$1,'Tillförd energi'!$B$1:$AQ$1,0),FALSE)</f>
        <v>0</v>
      </c>
      <c r="H376">
        <f>VLOOKUP($B376,'Tillförd energi'!$B$1:$AI$700,MATCH(H$1,'Tillförd energi'!$B$1:$AQ$1,0),FALSE)</f>
        <v>0</v>
      </c>
      <c r="I376">
        <f>VLOOKUP($B376,'Tillförd energi'!$B$1:$AI$700,MATCH(I$1,'Tillförd energi'!$B$1:$AQ$1,0),FALSE)</f>
        <v>0</v>
      </c>
      <c r="J376">
        <f>VLOOKUP($B376,'Tillförd energi'!$B$1:$AI$700,MATCH(J$1,'Tillförd energi'!$B$1:$AQ$1,0),FALSE)</f>
        <v>0</v>
      </c>
      <c r="K376">
        <f>VLOOKUP($B376,'Tillförd energi'!$B$1:$AI$700,MATCH(K$1,'Tillförd energi'!$B$1:$AQ$1,0),FALSE)</f>
        <v>0</v>
      </c>
      <c r="L376">
        <f>VLOOKUP($B376,'Tillförd energi'!$B$1:$AI$700,MATCH(L$1,'Tillförd energi'!$B$1:$AQ$1,0),FALSE)</f>
        <v>0</v>
      </c>
      <c r="M376">
        <f>VLOOKUP($B376,'Tillförd energi'!$B$1:$AI$700,MATCH(M$1,'Tillförd energi'!$B$1:$AQ$1,0),FALSE)</f>
        <v>0</v>
      </c>
      <c r="N376">
        <f>VLOOKUP($B376,'Tillförd energi'!$B$1:$AI$700,MATCH(N$1,'Tillförd energi'!$B$1:$AQ$1,0),FALSE)</f>
        <v>0</v>
      </c>
      <c r="O376">
        <f>VLOOKUP($B376,'Tillförd energi'!$B$1:$AI$700,MATCH(O$1,'Tillförd energi'!$B$1:$AQ$1,0),FALSE)</f>
        <v>0</v>
      </c>
      <c r="P376">
        <f>VLOOKUP($B376,'Tillförd energi'!$B$1:$AI$700,MATCH(P$1,'Tillförd energi'!$B$1:$AQ$1,0),FALSE)</f>
        <v>0</v>
      </c>
      <c r="Q376">
        <f>VLOOKUP($B376,'Tillförd energi'!$B$1:$AI$700,MATCH(Q$1,'Tillförd energi'!$B$1:$AQ$1,0),FALSE)</f>
        <v>10.5694</v>
      </c>
      <c r="R376">
        <f>VLOOKUP($B376,'Tillförd energi'!$B$1:$AI$700,MATCH(R$1,'Tillförd energi'!$B$1:$AQ$1,0),FALSE)</f>
        <v>0</v>
      </c>
      <c r="S376">
        <f>VLOOKUP($B376,'Tillförd energi'!$B$1:$AI$700,MATCH(S$1,'Tillförd energi'!$B$1:$AQ$1,0),FALSE)</f>
        <v>0</v>
      </c>
      <c r="T376">
        <f>VLOOKUP($B376,'Tillförd energi'!$B$1:$AI$700,MATCH(T$1,'Tillförd energi'!$B$1:$AQ$1,0),FALSE)</f>
        <v>0</v>
      </c>
      <c r="U376">
        <f>VLOOKUP($B376,'Tillförd energi'!$B$1:$AI$700,MATCH(U$1,'Tillförd energi'!$B$1:$AQ$1,0),FALSE)</f>
        <v>0</v>
      </c>
      <c r="V376">
        <f>VLOOKUP($B376,'Tillförd energi'!$B$1:$AI$700,MATCH(V$1,'Tillförd energi'!$B$1:$AQ$1,0),FALSE)</f>
        <v>0</v>
      </c>
      <c r="W376">
        <f>VLOOKUP($B376,'Tillförd energi'!$B$1:$AI$700,MATCH(W$1,'Tillförd energi'!$B$1:$AQ$1,0),FALSE)</f>
        <v>0</v>
      </c>
      <c r="X376">
        <f>VLOOKUP($B376,'Tillförd energi'!$B$1:$AI$700,MATCH(X$1,'Tillförd energi'!$B$1:$AQ$1,0),FALSE)</f>
        <v>0</v>
      </c>
      <c r="Y376">
        <f>VLOOKUP($B376,'Tillförd energi'!$B$1:$AI$700,MATCH(Y$1,'Tillförd energi'!$B$1:$AQ$1,0),FALSE)</f>
        <v>0</v>
      </c>
      <c r="Z376">
        <f>VLOOKUP($B376,'Tillförd energi'!$B$1:$AI$700,MATCH(Z$1,'Tillförd energi'!$B$1:$AQ$1,0),FALSE)</f>
        <v>0</v>
      </c>
      <c r="AA376">
        <f>VLOOKUP($B376,'Tillförd energi'!$B$1:$AI$700,MATCH(AA$1,'Tillförd energi'!$B$1:$AQ$1,0),FALSE)</f>
        <v>0</v>
      </c>
      <c r="AB376">
        <f>VLOOKUP($B376,'Tillförd energi'!$B$1:$AI$700,MATCH(AB$1,'Tillförd energi'!$B$1:$AQ$1,0),FALSE)</f>
        <v>0</v>
      </c>
      <c r="AC376">
        <f>VLOOKUP($B376,'Tillförd energi'!$B$1:$AI$700,MATCH(AC$1,'Tillförd energi'!$B$1:$AQ$1,0),FALSE)</f>
        <v>0</v>
      </c>
      <c r="AD376">
        <f>VLOOKUP($B376,'Tillförd energi'!$B$1:$AI$700,MATCH(AD$1,'Tillförd energi'!$B$1:$AQ$1,0),FALSE)</f>
        <v>0</v>
      </c>
      <c r="AE376">
        <f>VLOOKUP($B376,'Tillförd energi'!$B$1:$AI$700,MATCH(AE$1,'Tillförd energi'!$B$1:$AQ$1,0),FALSE)</f>
        <v>0</v>
      </c>
      <c r="AF376">
        <f>VLOOKUP($B376,'Tillförd energi'!$B$1:$AI$700,MATCH(AF$1,'Tillförd energi'!$B$1:$AQ$1,0),FALSE)</f>
        <v>0.04</v>
      </c>
      <c r="AG376">
        <f>IFERROR(VLOOKUP(B376,Miljö!$B$1:$AC$550,MATCH("Köpt mängd produktionsspecifik fjärrvärme:",Miljö!$B$1:$AC$1,0),FALSE)/1,0)</f>
        <v>0</v>
      </c>
      <c r="AI376">
        <f t="shared" si="110"/>
        <v>11.189399999999999</v>
      </c>
      <c r="AJ376">
        <f t="shared" si="111"/>
        <v>11.189399999999999</v>
      </c>
      <c r="AK376">
        <f>IF(ISERROR(1/VLOOKUP($B376,Leveranser!$B$1:$S$500,MATCH("såld värme (gwh)",Leveranser!$B$1:$S$1,0),FALSE)),"",VLOOKUP($B376,Leveranser!$B$1:$S$500,MATCH("såld värme (gwh)",Leveranser!$B$1:$S$1,0),FALSE))</f>
        <v>7.65</v>
      </c>
      <c r="AL376">
        <f>VLOOKUP($B376,Leveranser!$B$1:$Y$500,MATCH("Totalt såld fjärrvärme till andra fjärrvärmeföretag",Leveranser!$B$1:$AA$1,0),FALSE)</f>
        <v>0</v>
      </c>
      <c r="AM376">
        <f>IF(ISERROR(1/VLOOKUP($B376,Miljö!$B$1:$S$500,MATCH("Såld mängd produktionsspecifik fjärrvärme (GWh)",Miljö!$B$1:$R$1,0),FALSE)),0,VLOOKUP($B376,Miljö!$B$1:$S$500,MATCH("Såld mängd produktionsspecifik fjärrvärme (GWh)",Miljö!$B$1:$R$1,0),FALSE))</f>
        <v>0</v>
      </c>
      <c r="AN376" s="239">
        <f t="shared" si="112"/>
        <v>0.68368277119416598</v>
      </c>
      <c r="AP376" t="str">
        <f>IFERROR(VLOOKUP($B376,Miljövärden!$B$2:$H$550,7,FALSE),"Nej, saknas")</f>
        <v>Ja</v>
      </c>
      <c r="AQ376" t="str">
        <f>IFERROR(VLOOKUP($B376,Miljövärden!$B$2:$H$550,6,FALSE),"Nej, saknas")</f>
        <v>Ja</v>
      </c>
      <c r="AU376">
        <f t="shared" si="113"/>
        <v>0.04</v>
      </c>
      <c r="AV376">
        <f t="shared" si="114"/>
        <v>0</v>
      </c>
      <c r="AW376">
        <f t="shared" si="115"/>
        <v>10.5694</v>
      </c>
      <c r="AX376">
        <f t="shared" si="116"/>
        <v>0</v>
      </c>
      <c r="AZ376">
        <f t="shared" si="117"/>
        <v>10.5694</v>
      </c>
      <c r="BC376">
        <f t="shared" si="118"/>
        <v>0.57999999999999996</v>
      </c>
      <c r="BD376">
        <f t="shared" si="119"/>
        <v>0</v>
      </c>
      <c r="BE376">
        <f t="shared" si="120"/>
        <v>10.5694</v>
      </c>
      <c r="BF376">
        <f t="shared" si="121"/>
        <v>0</v>
      </c>
      <c r="BG376">
        <f t="shared" si="122"/>
        <v>0.04</v>
      </c>
      <c r="BH376">
        <f>VLOOKUP(B376,Miljö!$B$1:$I$482,MATCH("Fossilandel för ursprungspecificerad el ()",Miljö!$B$1:$I$1,0),FALSE)</f>
        <v>0</v>
      </c>
      <c r="BI376">
        <f>VLOOKUP(B376,Miljö!$B$1:$BX$482,MATCH("Kärnkraftsandel för ursprungsspecificerad el ()",Miljö!$B$1:$O$1,0),FALSE)</f>
        <v>0</v>
      </c>
      <c r="BJ376">
        <f t="shared" si="123"/>
        <v>0</v>
      </c>
      <c r="BK376" t="str">
        <f>VLOOKUP(B376,Miljö!$B$1:$O$482,MATCH("Fossil andel i procent (%)",Miljö!$B$1:$O$1,0),FALSE)</f>
        <v>ET</v>
      </c>
      <c r="BL376">
        <f t="shared" si="124"/>
        <v>11.189399999999999</v>
      </c>
      <c r="BO376" s="289">
        <f t="shared" si="125"/>
        <v>5.1834772195113232E-2</v>
      </c>
      <c r="BP376" s="239">
        <f t="shared" si="126"/>
        <v>0</v>
      </c>
      <c r="BQ376" s="239">
        <f t="shared" si="127"/>
        <v>0.94816522780488677</v>
      </c>
      <c r="BR376" s="239">
        <f t="shared" si="128"/>
        <v>0</v>
      </c>
      <c r="BS376" s="239"/>
      <c r="BT376" s="351">
        <f t="shared" si="129"/>
        <v>1</v>
      </c>
      <c r="BW376" s="289">
        <f>IF(AP376="ja",VLOOKUP(B376,Miljövärden!$B$2:$H$550,MATCH("Total andel fossilt",Miljövärden!$B$2:$H$2,0),FALSE),"")</f>
        <v>5.18348E-2</v>
      </c>
      <c r="BZ376" s="351">
        <f t="shared" si="130"/>
        <v>2.7804886768012516E-8</v>
      </c>
      <c r="CA376" s="353">
        <f t="shared" si="131"/>
        <v>0</v>
      </c>
    </row>
    <row r="377" spans="1:80" x14ac:dyDescent="0.25">
      <c r="A377" s="2" t="s">
        <v>567</v>
      </c>
      <c r="B377" s="2" t="s">
        <v>571</v>
      </c>
      <c r="C377">
        <f>VLOOKUP($B377,'Tillförd energi'!$B$1:$AI$700,MATCH(C$1,'Tillförd energi'!$B$1:$AQ$1,0),FALSE)</f>
        <v>0</v>
      </c>
      <c r="D377">
        <f>VLOOKUP($B377,'Tillförd energi'!$B$1:$AI$700,MATCH(D$1,'Tillförd energi'!$B$1:$AQ$1,0),FALSE)</f>
        <v>20.3</v>
      </c>
      <c r="E377">
        <f>VLOOKUP($B377,'Tillförd energi'!$B$1:$AI$700,MATCH(E$1,'Tillförd energi'!$B$1:$AQ$1,0),FALSE)</f>
        <v>0</v>
      </c>
      <c r="F377">
        <f>VLOOKUP($B377,'Tillförd energi'!$B$1:$AI$700,MATCH(F$1,'Tillförd energi'!$B$1:$AQ$1,0),FALSE)</f>
        <v>0</v>
      </c>
      <c r="G377">
        <f>VLOOKUP($B377,'Tillförd energi'!$B$1:$AI$700,MATCH(G$1,'Tillförd energi'!$B$1:$AQ$1,0),FALSE)</f>
        <v>0</v>
      </c>
      <c r="H377">
        <f>VLOOKUP($B377,'Tillförd energi'!$B$1:$AI$700,MATCH(H$1,'Tillförd energi'!$B$1:$AQ$1,0),FALSE)</f>
        <v>0</v>
      </c>
      <c r="I377">
        <f>VLOOKUP($B377,'Tillförd energi'!$B$1:$AI$700,MATCH(I$1,'Tillförd energi'!$B$1:$AQ$1,0),FALSE)</f>
        <v>243.7</v>
      </c>
      <c r="J377">
        <f>VLOOKUP($B377,'Tillförd energi'!$B$1:$AI$700,MATCH(J$1,'Tillförd energi'!$B$1:$AQ$1,0),FALSE)</f>
        <v>0</v>
      </c>
      <c r="K377">
        <f>VLOOKUP($B377,'Tillförd energi'!$B$1:$AI$700,MATCH(K$1,'Tillförd energi'!$B$1:$AQ$1,0),FALSE)</f>
        <v>0</v>
      </c>
      <c r="L377">
        <f>VLOOKUP($B377,'Tillförd energi'!$B$1:$AI$700,MATCH(L$1,'Tillförd energi'!$B$1:$AQ$1,0),FALSE)</f>
        <v>66.551000000000002</v>
      </c>
      <c r="M377">
        <f>VLOOKUP($B377,'Tillförd energi'!$B$1:$AI$700,MATCH(M$1,'Tillförd energi'!$B$1:$AQ$1,0),FALSE)</f>
        <v>103.25</v>
      </c>
      <c r="N377">
        <f>VLOOKUP($B377,'Tillförd energi'!$B$1:$AI$700,MATCH(N$1,'Tillförd energi'!$B$1:$AQ$1,0),FALSE)</f>
        <v>11.1</v>
      </c>
      <c r="O377">
        <f>VLOOKUP($B377,'Tillförd energi'!$B$1:$AI$700,MATCH(O$1,'Tillförd energi'!$B$1:$AQ$1,0),FALSE)</f>
        <v>56.4</v>
      </c>
      <c r="P377">
        <f>VLOOKUP($B377,'Tillförd energi'!$B$1:$AI$700,MATCH(P$1,'Tillförd energi'!$B$1:$AQ$1,0),FALSE)</f>
        <v>83.9</v>
      </c>
      <c r="Q377">
        <f>VLOOKUP($B377,'Tillförd energi'!$B$1:$AI$700,MATCH(Q$1,'Tillförd energi'!$B$1:$AQ$1,0),FALSE)</f>
        <v>31.9</v>
      </c>
      <c r="R377">
        <f>VLOOKUP($B377,'Tillförd energi'!$B$1:$AI$700,MATCH(R$1,'Tillförd energi'!$B$1:$AQ$1,0),FALSE)</f>
        <v>20.100000000000001</v>
      </c>
      <c r="S377">
        <f>VLOOKUP($B377,'Tillförd energi'!$B$1:$AI$700,MATCH(S$1,'Tillförd energi'!$B$1:$AQ$1,0),FALSE)</f>
        <v>0</v>
      </c>
      <c r="T377">
        <f>VLOOKUP($B377,'Tillförd energi'!$B$1:$AI$700,MATCH(T$1,'Tillförd energi'!$B$1:$AQ$1,0),FALSE)</f>
        <v>0</v>
      </c>
      <c r="U377">
        <f>VLOOKUP($B377,'Tillförd energi'!$B$1:$AI$700,MATCH(U$1,'Tillförd energi'!$B$1:$AQ$1,0),FALSE)</f>
        <v>0</v>
      </c>
      <c r="V377">
        <f>VLOOKUP($B377,'Tillförd energi'!$B$1:$AI$700,MATCH(V$1,'Tillförd energi'!$B$1:$AQ$1,0),FALSE)</f>
        <v>0</v>
      </c>
      <c r="W377">
        <f>VLOOKUP($B377,'Tillförd energi'!$B$1:$AI$700,MATCH(W$1,'Tillförd energi'!$B$1:$AQ$1,0),FALSE)</f>
        <v>0</v>
      </c>
      <c r="X377">
        <f>VLOOKUP($B377,'Tillförd energi'!$B$1:$AI$700,MATCH(X$1,'Tillförd energi'!$B$1:$AQ$1,0),FALSE)</f>
        <v>0</v>
      </c>
      <c r="Y377">
        <f>VLOOKUP($B377,'Tillförd energi'!$B$1:$AI$700,MATCH(Y$1,'Tillförd energi'!$B$1:$AQ$1,0),FALSE)</f>
        <v>20.206</v>
      </c>
      <c r="Z377">
        <f>VLOOKUP($B377,'Tillförd energi'!$B$1:$AI$700,MATCH(Z$1,'Tillförd energi'!$B$1:$AQ$1,0),FALSE)</f>
        <v>1.175</v>
      </c>
      <c r="AA377">
        <f>VLOOKUP($B377,'Tillförd energi'!$B$1:$AI$700,MATCH(AA$1,'Tillförd energi'!$B$1:$AQ$1,0),FALSE)</f>
        <v>12.4</v>
      </c>
      <c r="AB377">
        <f>VLOOKUP($B377,'Tillförd energi'!$B$1:$AI$700,MATCH(AB$1,'Tillförd energi'!$B$1:$AQ$1,0),FALSE)</f>
        <v>22.62</v>
      </c>
      <c r="AC377">
        <f>VLOOKUP($B377,'Tillförd energi'!$B$1:$AI$700,MATCH(AC$1,'Tillförd energi'!$B$1:$AQ$1,0),FALSE)</f>
        <v>186.6</v>
      </c>
      <c r="AD377">
        <f>VLOOKUP($B377,'Tillförd energi'!$B$1:$AI$700,MATCH(AD$1,'Tillförd energi'!$B$1:$AQ$1,0),FALSE)</f>
        <v>0</v>
      </c>
      <c r="AE377">
        <f>VLOOKUP($B377,'Tillförd energi'!$B$1:$AI$700,MATCH(AE$1,'Tillförd energi'!$B$1:$AQ$1,0),FALSE)</f>
        <v>0.412941</v>
      </c>
      <c r="AF377">
        <f>VLOOKUP($B377,'Tillförd energi'!$B$1:$AI$700,MATCH(AF$1,'Tillförd energi'!$B$1:$AQ$1,0),FALSE)</f>
        <v>32.954999999999998</v>
      </c>
      <c r="AG377">
        <f>IFERROR(VLOOKUP(B377,Miljö!$B$1:$AC$550,MATCH("Köpt mängd produktionsspecifik fjärrvärme:",Miljö!$B$1:$AC$1,0),FALSE)/1,0)</f>
        <v>0</v>
      </c>
      <c r="AI377">
        <f t="shared" si="110"/>
        <v>913.56994100000009</v>
      </c>
      <c r="AJ377">
        <f t="shared" si="111"/>
        <v>913.56994100000009</v>
      </c>
      <c r="AK377">
        <f>IF(ISERROR(1/VLOOKUP($B377,Leveranser!$B$1:$S$500,MATCH("såld värme (gwh)",Leveranser!$B$1:$S$1,0),FALSE)),"",VLOOKUP($B377,Leveranser!$B$1:$S$500,MATCH("såld värme (gwh)",Leveranser!$B$1:$S$1,0),FALSE))</f>
        <v>848.08</v>
      </c>
      <c r="AL377">
        <f>VLOOKUP($B377,Leveranser!$B$1:$Y$500,MATCH("Totalt såld fjärrvärme till andra fjärrvärmeföretag",Leveranser!$B$1:$AA$1,0),FALSE)</f>
        <v>0</v>
      </c>
      <c r="AM377">
        <f>IF(ISERROR(1/VLOOKUP($B377,Miljö!$B$1:$S$500,MATCH("Såld mängd produktionsspecifik fjärrvärme (GWh)",Miljö!$B$1:$R$1,0),FALSE)),0,VLOOKUP($B377,Miljö!$B$1:$S$500,MATCH("Såld mängd produktionsspecifik fjärrvärme (GWh)",Miljö!$B$1:$R$1,0),FALSE))</f>
        <v>0</v>
      </c>
      <c r="AN377" s="239">
        <f t="shared" si="112"/>
        <v>0.92831425590873284</v>
      </c>
      <c r="AP377" t="str">
        <f>IFERROR(VLOOKUP($B377,Miljövärden!$B$2:$H$550,7,FALSE),"Nej, saknas")</f>
        <v>Ja</v>
      </c>
      <c r="AQ377" t="str">
        <f>IFERROR(VLOOKUP($B377,Miljövärden!$B$2:$H$550,6,FALSE),"Nej, saknas")</f>
        <v>Ja</v>
      </c>
      <c r="AU377">
        <f t="shared" si="113"/>
        <v>46.53</v>
      </c>
      <c r="AV377">
        <f t="shared" si="114"/>
        <v>0</v>
      </c>
      <c r="AW377">
        <f t="shared" si="115"/>
        <v>286.55</v>
      </c>
      <c r="AX377">
        <f t="shared" si="116"/>
        <v>20.100000000000001</v>
      </c>
      <c r="AZ377">
        <f t="shared" si="117"/>
        <v>373.20100000000002</v>
      </c>
      <c r="BC377">
        <f t="shared" si="118"/>
        <v>20.712941000000001</v>
      </c>
      <c r="BD377">
        <f t="shared" si="119"/>
        <v>20.206</v>
      </c>
      <c r="BE377">
        <f t="shared" si="120"/>
        <v>306.65000000000003</v>
      </c>
      <c r="BF377">
        <f t="shared" si="121"/>
        <v>519.471</v>
      </c>
      <c r="BG377">
        <f t="shared" si="122"/>
        <v>46.53</v>
      </c>
      <c r="BH377">
        <f>VLOOKUP(B377,Miljö!$B$1:$I$482,MATCH("Fossilandel för ursprungspecificerad el ()",Miljö!$B$1:$I$1,0),FALSE)</f>
        <v>0</v>
      </c>
      <c r="BI377">
        <f>VLOOKUP(B377,Miljö!$B$1:$BX$482,MATCH("Kärnkraftsandel för ursprungsspecificerad el ()",Miljö!$B$1:$O$1,0),FALSE)</f>
        <v>0</v>
      </c>
      <c r="BJ377">
        <f t="shared" si="123"/>
        <v>0</v>
      </c>
      <c r="BK377" t="str">
        <f>VLOOKUP(B377,Miljö!$B$1:$O$482,MATCH("Fossil andel i procent (%)",Miljö!$B$1:$O$1,0),FALSE)</f>
        <v>ET</v>
      </c>
      <c r="BL377">
        <f t="shared" si="124"/>
        <v>913.56994099999997</v>
      </c>
      <c r="BO377" s="289">
        <f t="shared" si="125"/>
        <v>2.2672529020960862E-2</v>
      </c>
      <c r="BP377" s="239">
        <f t="shared" si="126"/>
        <v>2.2117627882855224E-2</v>
      </c>
      <c r="BQ377" s="239">
        <f t="shared" si="127"/>
        <v>0.38659327999934717</v>
      </c>
      <c r="BR377" s="239">
        <f t="shared" si="128"/>
        <v>0.56861656309683684</v>
      </c>
      <c r="BS377" s="239"/>
      <c r="BT377" s="351">
        <f t="shared" si="129"/>
        <v>1</v>
      </c>
      <c r="BW377" s="289">
        <f>IF(AP377="ja",VLOOKUP(B377,Miljövärden!$B$2:$H$550,MATCH("Total andel fossilt",Miljövärden!$B$2:$H$2,0),FALSE),"")</f>
        <v>2.2220500000000001E-2</v>
      </c>
      <c r="BZ377" s="351">
        <f t="shared" si="130"/>
        <v>-4.5202902096086114E-4</v>
      </c>
      <c r="CA377" s="353">
        <f t="shared" si="131"/>
        <v>-1.0000000000000009E-3</v>
      </c>
      <c r="CB377" t="s">
        <v>1495</v>
      </c>
    </row>
    <row r="378" spans="1:80" x14ac:dyDescent="0.25">
      <c r="A378" s="2" t="s">
        <v>572</v>
      </c>
      <c r="B378" s="2" t="s">
        <v>573</v>
      </c>
      <c r="C378">
        <f>VLOOKUP($B378,'Tillförd energi'!$B$1:$AI$700,MATCH(C$1,'Tillförd energi'!$B$1:$AQ$1,0),FALSE)</f>
        <v>0</v>
      </c>
      <c r="D378">
        <f>VLOOKUP($B378,'Tillförd energi'!$B$1:$AI$700,MATCH(D$1,'Tillförd energi'!$B$1:$AQ$1,0),FALSE)</f>
        <v>0.53900000000000003</v>
      </c>
      <c r="E378">
        <f>VLOOKUP($B378,'Tillförd energi'!$B$1:$AI$700,MATCH(E$1,'Tillförd energi'!$B$1:$AQ$1,0),FALSE)</f>
        <v>0</v>
      </c>
      <c r="F378">
        <f>VLOOKUP($B378,'Tillförd energi'!$B$1:$AI$700,MATCH(F$1,'Tillförd energi'!$B$1:$AQ$1,0),FALSE)</f>
        <v>0</v>
      </c>
      <c r="G378">
        <f>VLOOKUP($B378,'Tillförd energi'!$B$1:$AI$700,MATCH(G$1,'Tillförd energi'!$B$1:$AQ$1,0),FALSE)</f>
        <v>0</v>
      </c>
      <c r="H378">
        <f>VLOOKUP($B378,'Tillförd energi'!$B$1:$AI$700,MATCH(H$1,'Tillförd energi'!$B$1:$AQ$1,0),FALSE)</f>
        <v>0</v>
      </c>
      <c r="I378">
        <f>VLOOKUP($B378,'Tillförd energi'!$B$1:$AI$700,MATCH(I$1,'Tillförd energi'!$B$1:$AQ$1,0),FALSE)</f>
        <v>0</v>
      </c>
      <c r="J378">
        <f>VLOOKUP($B378,'Tillförd energi'!$B$1:$AI$700,MATCH(J$1,'Tillförd energi'!$B$1:$AQ$1,0),FALSE)</f>
        <v>0</v>
      </c>
      <c r="K378">
        <f>VLOOKUP($B378,'Tillförd energi'!$B$1:$AI$700,MATCH(K$1,'Tillförd energi'!$B$1:$AQ$1,0),FALSE)</f>
        <v>0</v>
      </c>
      <c r="L378">
        <f>VLOOKUP($B378,'Tillförd energi'!$B$1:$AI$700,MATCH(L$1,'Tillförd energi'!$B$1:$AQ$1,0),FALSE)</f>
        <v>0</v>
      </c>
      <c r="M378">
        <f>VLOOKUP($B378,'Tillförd energi'!$B$1:$AI$700,MATCH(M$1,'Tillförd energi'!$B$1:$AQ$1,0),FALSE)</f>
        <v>0</v>
      </c>
      <c r="N378">
        <f>VLOOKUP($B378,'Tillförd energi'!$B$1:$AI$700,MATCH(N$1,'Tillförd energi'!$B$1:$AQ$1,0),FALSE)</f>
        <v>5.8970000000000002</v>
      </c>
      <c r="O378">
        <f>VLOOKUP($B378,'Tillförd energi'!$B$1:$AI$700,MATCH(O$1,'Tillförd energi'!$B$1:$AQ$1,0),FALSE)</f>
        <v>0</v>
      </c>
      <c r="P378">
        <f>VLOOKUP($B378,'Tillförd energi'!$B$1:$AI$700,MATCH(P$1,'Tillförd energi'!$B$1:$AQ$1,0),FALSE)</f>
        <v>6.59</v>
      </c>
      <c r="Q378">
        <f>VLOOKUP($B378,'Tillförd energi'!$B$1:$AI$700,MATCH(Q$1,'Tillförd energi'!$B$1:$AQ$1,0),FALSE)</f>
        <v>6.9109999999999996</v>
      </c>
      <c r="R378">
        <f>VLOOKUP($B378,'Tillförd energi'!$B$1:$AI$700,MATCH(R$1,'Tillförd energi'!$B$1:$AQ$1,0),FALSE)</f>
        <v>8.8409999999999993</v>
      </c>
      <c r="S378">
        <f>VLOOKUP($B378,'Tillförd energi'!$B$1:$AI$700,MATCH(S$1,'Tillförd energi'!$B$1:$AQ$1,0),FALSE)</f>
        <v>0</v>
      </c>
      <c r="T378">
        <f>VLOOKUP($B378,'Tillförd energi'!$B$1:$AI$700,MATCH(T$1,'Tillförd energi'!$B$1:$AQ$1,0),FALSE)</f>
        <v>0</v>
      </c>
      <c r="U378">
        <f>VLOOKUP($B378,'Tillförd energi'!$B$1:$AI$700,MATCH(U$1,'Tillförd energi'!$B$1:$AQ$1,0),FALSE)</f>
        <v>0</v>
      </c>
      <c r="V378">
        <f>VLOOKUP($B378,'Tillförd energi'!$B$1:$AI$700,MATCH(V$1,'Tillförd energi'!$B$1:$AQ$1,0),FALSE)</f>
        <v>0</v>
      </c>
      <c r="W378">
        <f>VLOOKUP($B378,'Tillförd energi'!$B$1:$AI$700,MATCH(W$1,'Tillförd energi'!$B$1:$AQ$1,0),FALSE)</f>
        <v>0</v>
      </c>
      <c r="X378">
        <f>VLOOKUP($B378,'Tillförd energi'!$B$1:$AI$700,MATCH(X$1,'Tillförd energi'!$B$1:$AQ$1,0),FALSE)</f>
        <v>0</v>
      </c>
      <c r="Y378">
        <f>VLOOKUP($B378,'Tillförd energi'!$B$1:$AI$700,MATCH(Y$1,'Tillförd energi'!$B$1:$AQ$1,0),FALSE)</f>
        <v>0</v>
      </c>
      <c r="Z378">
        <f>VLOOKUP($B378,'Tillförd energi'!$B$1:$AI$700,MATCH(Z$1,'Tillförd energi'!$B$1:$AQ$1,0),FALSE)</f>
        <v>0</v>
      </c>
      <c r="AA378">
        <f>VLOOKUP($B378,'Tillförd energi'!$B$1:$AI$700,MATCH(AA$1,'Tillförd energi'!$B$1:$AQ$1,0),FALSE)</f>
        <v>0</v>
      </c>
      <c r="AB378">
        <f>VLOOKUP($B378,'Tillförd energi'!$B$1:$AI$700,MATCH(AB$1,'Tillförd energi'!$B$1:$AQ$1,0),FALSE)</f>
        <v>0</v>
      </c>
      <c r="AC378">
        <f>VLOOKUP($B378,'Tillförd energi'!$B$1:$AI$700,MATCH(AC$1,'Tillförd energi'!$B$1:$AQ$1,0),FALSE)</f>
        <v>1.645</v>
      </c>
      <c r="AD378">
        <f>VLOOKUP($B378,'Tillförd energi'!$B$1:$AI$700,MATCH(AD$1,'Tillförd energi'!$B$1:$AQ$1,0),FALSE)</f>
        <v>0</v>
      </c>
      <c r="AE378">
        <f>VLOOKUP($B378,'Tillförd energi'!$B$1:$AI$700,MATCH(AE$1,'Tillförd energi'!$B$1:$AQ$1,0),FALSE)</f>
        <v>0</v>
      </c>
      <c r="AF378">
        <f>VLOOKUP($B378,'Tillförd energi'!$B$1:$AI$700,MATCH(AF$1,'Tillförd energi'!$B$1:$AQ$1,0),FALSE)</f>
        <v>0.54400000000000004</v>
      </c>
      <c r="AG378">
        <f>IFERROR(VLOOKUP(B378,Miljö!$B$1:$AC$550,MATCH("Köpt mängd produktionsspecifik fjärrvärme:",Miljö!$B$1:$AC$1,0),FALSE)/1,0)</f>
        <v>0</v>
      </c>
      <c r="AI378">
        <f t="shared" si="110"/>
        <v>30.966999999999999</v>
      </c>
      <c r="AJ378">
        <f t="shared" si="111"/>
        <v>30.966999999999999</v>
      </c>
      <c r="AK378">
        <f>IF(ISERROR(1/VLOOKUP($B378,Leveranser!$B$1:$S$500,MATCH("såld värme (gwh)",Leveranser!$B$1:$S$1,0),FALSE)),"",VLOOKUP($B378,Leveranser!$B$1:$S$500,MATCH("såld värme (gwh)",Leveranser!$B$1:$S$1,0),FALSE))</f>
        <v>21.738</v>
      </c>
      <c r="AL378">
        <f>VLOOKUP($B378,Leveranser!$B$1:$Y$500,MATCH("Totalt såld fjärrvärme till andra fjärrvärmeföretag",Leveranser!$B$1:$AA$1,0),FALSE)</f>
        <v>0</v>
      </c>
      <c r="AM378">
        <f>IF(ISERROR(1/VLOOKUP($B378,Miljö!$B$1:$S$500,MATCH("Såld mängd produktionsspecifik fjärrvärme (GWh)",Miljö!$B$1:$R$1,0),FALSE)),0,VLOOKUP($B378,Miljö!$B$1:$S$500,MATCH("Såld mängd produktionsspecifik fjärrvärme (GWh)",Miljö!$B$1:$R$1,0),FALSE))</f>
        <v>0</v>
      </c>
      <c r="AN378" s="239">
        <f t="shared" si="112"/>
        <v>0.70197306810475668</v>
      </c>
      <c r="AP378" t="str">
        <f>IFERROR(VLOOKUP($B378,Miljövärden!$B$2:$H$550,7,FALSE),"Nej, saknas")</f>
        <v>Ja</v>
      </c>
      <c r="AQ378" t="str">
        <f>IFERROR(VLOOKUP($B378,Miljövärden!$B$2:$H$550,6,FALSE),"Nej, saknas")</f>
        <v>Ja</v>
      </c>
      <c r="AU378">
        <f t="shared" si="113"/>
        <v>0.54400000000000004</v>
      </c>
      <c r="AV378">
        <f t="shared" si="114"/>
        <v>0</v>
      </c>
      <c r="AW378">
        <f t="shared" si="115"/>
        <v>19.398</v>
      </c>
      <c r="AX378">
        <f t="shared" si="116"/>
        <v>8.8409999999999993</v>
      </c>
      <c r="AZ378">
        <f t="shared" si="117"/>
        <v>28.238999999999997</v>
      </c>
      <c r="BC378">
        <f t="shared" si="118"/>
        <v>0.53900000000000003</v>
      </c>
      <c r="BD378">
        <f t="shared" si="119"/>
        <v>0</v>
      </c>
      <c r="BE378">
        <f t="shared" si="120"/>
        <v>28.238999999999997</v>
      </c>
      <c r="BF378">
        <f t="shared" si="121"/>
        <v>1.645</v>
      </c>
      <c r="BG378">
        <f t="shared" si="122"/>
        <v>0.54400000000000004</v>
      </c>
      <c r="BH378">
        <f>VLOOKUP(B378,Miljö!$B$1:$I$482,MATCH("Fossilandel för ursprungspecificerad el ()",Miljö!$B$1:$I$1,0),FALSE)</f>
        <v>0</v>
      </c>
      <c r="BI378">
        <f>VLOOKUP(B378,Miljö!$B$1:$BX$482,MATCH("Kärnkraftsandel för ursprungsspecificerad el ()",Miljö!$B$1:$O$1,0),FALSE)</f>
        <v>0.4</v>
      </c>
      <c r="BJ378">
        <f t="shared" si="123"/>
        <v>0</v>
      </c>
      <c r="BK378" t="str">
        <f>VLOOKUP(B378,Miljö!$B$1:$O$482,MATCH("Fossil andel i procent (%)",Miljö!$B$1:$O$1,0),FALSE)</f>
        <v>ET</v>
      </c>
      <c r="BL378">
        <f t="shared" si="124"/>
        <v>30.966999999999999</v>
      </c>
      <c r="BO378" s="289">
        <f t="shared" si="125"/>
        <v>1.7405625343107179E-2</v>
      </c>
      <c r="BP378" s="239">
        <f t="shared" si="126"/>
        <v>7.0268350179223055E-3</v>
      </c>
      <c r="BQ378" s="239">
        <f t="shared" si="127"/>
        <v>0.9224464752801369</v>
      </c>
      <c r="BR378" s="239">
        <f t="shared" si="128"/>
        <v>5.3121064358833597E-2</v>
      </c>
      <c r="BS378" s="239"/>
      <c r="BT378" s="351">
        <f t="shared" si="129"/>
        <v>1</v>
      </c>
      <c r="BW378" s="289">
        <f>IF(AP378="ja",VLOOKUP(B378,Miljövärden!$B$2:$H$550,MATCH("Total andel fossilt",Miljövärden!$B$2:$H$2,0),FALSE),"")</f>
        <v>1.74056E-2</v>
      </c>
      <c r="BZ378" s="351">
        <f t="shared" si="130"/>
        <v>-2.5343107178804614E-8</v>
      </c>
      <c r="CA378" s="353">
        <f t="shared" si="131"/>
        <v>0</v>
      </c>
    </row>
    <row r="379" spans="1:80" x14ac:dyDescent="0.25">
      <c r="A379" s="2" t="s">
        <v>572</v>
      </c>
      <c r="B379" s="2" t="s">
        <v>574</v>
      </c>
      <c r="C379">
        <f>VLOOKUP($B379,'Tillförd energi'!$B$1:$AI$700,MATCH(C$1,'Tillförd energi'!$B$1:$AQ$1,0),FALSE)</f>
        <v>0</v>
      </c>
      <c r="D379">
        <f>VLOOKUP($B379,'Tillförd energi'!$B$1:$AI$700,MATCH(D$1,'Tillförd energi'!$B$1:$AQ$1,0),FALSE)</f>
        <v>0.39500000000000002</v>
      </c>
      <c r="E379">
        <f>VLOOKUP($B379,'Tillförd energi'!$B$1:$AI$700,MATCH(E$1,'Tillförd energi'!$B$1:$AQ$1,0),FALSE)</f>
        <v>0</v>
      </c>
      <c r="F379">
        <f>VLOOKUP($B379,'Tillförd energi'!$B$1:$AI$700,MATCH(F$1,'Tillförd energi'!$B$1:$AQ$1,0),FALSE)</f>
        <v>0</v>
      </c>
      <c r="G379">
        <f>VLOOKUP($B379,'Tillförd energi'!$B$1:$AI$700,MATCH(G$1,'Tillförd energi'!$B$1:$AQ$1,0),FALSE)</f>
        <v>0</v>
      </c>
      <c r="H379">
        <f>VLOOKUP($B379,'Tillförd energi'!$B$1:$AI$700,MATCH(H$1,'Tillförd energi'!$B$1:$AQ$1,0),FALSE)</f>
        <v>0</v>
      </c>
      <c r="I379">
        <f>VLOOKUP($B379,'Tillförd energi'!$B$1:$AI$700,MATCH(I$1,'Tillförd energi'!$B$1:$AQ$1,0),FALSE)</f>
        <v>0</v>
      </c>
      <c r="J379">
        <f>VLOOKUP($B379,'Tillförd energi'!$B$1:$AI$700,MATCH(J$1,'Tillförd energi'!$B$1:$AQ$1,0),FALSE)</f>
        <v>0</v>
      </c>
      <c r="K379">
        <f>VLOOKUP($B379,'Tillförd energi'!$B$1:$AI$700,MATCH(K$1,'Tillförd energi'!$B$1:$AQ$1,0),FALSE)</f>
        <v>0</v>
      </c>
      <c r="L379">
        <f>VLOOKUP($B379,'Tillförd energi'!$B$1:$AI$700,MATCH(L$1,'Tillförd energi'!$B$1:$AQ$1,0),FALSE)</f>
        <v>0</v>
      </c>
      <c r="M379">
        <f>VLOOKUP($B379,'Tillförd energi'!$B$1:$AI$700,MATCH(M$1,'Tillförd energi'!$B$1:$AQ$1,0),FALSE)</f>
        <v>0.29799999999999999</v>
      </c>
      <c r="N379">
        <f>VLOOKUP($B379,'Tillförd energi'!$B$1:$AI$700,MATCH(N$1,'Tillförd energi'!$B$1:$AQ$1,0),FALSE)</f>
        <v>13.307</v>
      </c>
      <c r="O379">
        <f>VLOOKUP($B379,'Tillförd energi'!$B$1:$AI$700,MATCH(O$1,'Tillförd energi'!$B$1:$AQ$1,0),FALSE)</f>
        <v>0</v>
      </c>
      <c r="P379">
        <f>VLOOKUP($B379,'Tillförd energi'!$B$1:$AI$700,MATCH(P$1,'Tillförd energi'!$B$1:$AQ$1,0),FALSE)</f>
        <v>10.808999999999999</v>
      </c>
      <c r="Q379">
        <f>VLOOKUP($B379,'Tillförd energi'!$B$1:$AI$700,MATCH(Q$1,'Tillförd energi'!$B$1:$AQ$1,0),FALSE)</f>
        <v>9.6059999999999999</v>
      </c>
      <c r="R379">
        <f>VLOOKUP($B379,'Tillförd energi'!$B$1:$AI$700,MATCH(R$1,'Tillförd energi'!$B$1:$AQ$1,0),FALSE)</f>
        <v>0</v>
      </c>
      <c r="S379">
        <f>VLOOKUP($B379,'Tillförd energi'!$B$1:$AI$700,MATCH(S$1,'Tillförd energi'!$B$1:$AQ$1,0),FALSE)</f>
        <v>0</v>
      </c>
      <c r="T379">
        <f>VLOOKUP($B379,'Tillförd energi'!$B$1:$AI$700,MATCH(T$1,'Tillförd energi'!$B$1:$AQ$1,0),FALSE)</f>
        <v>0</v>
      </c>
      <c r="U379">
        <f>VLOOKUP($B379,'Tillförd energi'!$B$1:$AI$700,MATCH(U$1,'Tillförd energi'!$B$1:$AQ$1,0),FALSE)</f>
        <v>0</v>
      </c>
      <c r="V379">
        <f>VLOOKUP($B379,'Tillförd energi'!$B$1:$AI$700,MATCH(V$1,'Tillförd energi'!$B$1:$AQ$1,0),FALSE)</f>
        <v>0</v>
      </c>
      <c r="W379">
        <f>VLOOKUP($B379,'Tillförd energi'!$B$1:$AI$700,MATCH(W$1,'Tillförd energi'!$B$1:$AQ$1,0),FALSE)</f>
        <v>0</v>
      </c>
      <c r="X379">
        <f>VLOOKUP($B379,'Tillförd energi'!$B$1:$AI$700,MATCH(X$1,'Tillförd energi'!$B$1:$AQ$1,0),FALSE)</f>
        <v>0</v>
      </c>
      <c r="Y379">
        <f>VLOOKUP($B379,'Tillförd energi'!$B$1:$AI$700,MATCH(Y$1,'Tillförd energi'!$B$1:$AQ$1,0),FALSE)</f>
        <v>0</v>
      </c>
      <c r="Z379">
        <f>VLOOKUP($B379,'Tillförd energi'!$B$1:$AI$700,MATCH(Z$1,'Tillförd energi'!$B$1:$AQ$1,0),FALSE)</f>
        <v>0</v>
      </c>
      <c r="AA379">
        <f>VLOOKUP($B379,'Tillförd energi'!$B$1:$AI$700,MATCH(AA$1,'Tillförd energi'!$B$1:$AQ$1,0),FALSE)</f>
        <v>0</v>
      </c>
      <c r="AB379">
        <f>VLOOKUP($B379,'Tillförd energi'!$B$1:$AI$700,MATCH(AB$1,'Tillförd energi'!$B$1:$AQ$1,0),FALSE)</f>
        <v>0</v>
      </c>
      <c r="AC379">
        <f>VLOOKUP($B379,'Tillförd energi'!$B$1:$AI$700,MATCH(AC$1,'Tillförd energi'!$B$1:$AQ$1,0),FALSE)</f>
        <v>3.7109999999999999</v>
      </c>
      <c r="AD379">
        <f>VLOOKUP($B379,'Tillförd energi'!$B$1:$AI$700,MATCH(AD$1,'Tillförd energi'!$B$1:$AQ$1,0),FALSE)</f>
        <v>0</v>
      </c>
      <c r="AE379">
        <f>VLOOKUP($B379,'Tillförd energi'!$B$1:$AI$700,MATCH(AE$1,'Tillförd energi'!$B$1:$AQ$1,0),FALSE)</f>
        <v>0</v>
      </c>
      <c r="AF379">
        <f>VLOOKUP($B379,'Tillförd energi'!$B$1:$AI$700,MATCH(AF$1,'Tillförd energi'!$B$1:$AQ$1,0),FALSE)</f>
        <v>0.85399999999999998</v>
      </c>
      <c r="AG379">
        <f>IFERROR(VLOOKUP(B379,Miljö!$B$1:$AC$550,MATCH("Köpt mängd produktionsspecifik fjärrvärme:",Miljö!$B$1:$AC$1,0),FALSE)/1,0)</f>
        <v>0</v>
      </c>
      <c r="AI379">
        <f t="shared" si="110"/>
        <v>38.979999999999997</v>
      </c>
      <c r="AJ379">
        <f t="shared" si="111"/>
        <v>38.979999999999997</v>
      </c>
      <c r="AK379">
        <f>IF(ISERROR(1/VLOOKUP($B379,Leveranser!$B$1:$S$500,MATCH("såld värme (gwh)",Leveranser!$B$1:$S$1,0),FALSE)),"",VLOOKUP($B379,Leveranser!$B$1:$S$500,MATCH("såld värme (gwh)",Leveranser!$B$1:$S$1,0),FALSE))</f>
        <v>29.06</v>
      </c>
      <c r="AL379">
        <f>VLOOKUP($B379,Leveranser!$B$1:$Y$500,MATCH("Totalt såld fjärrvärme till andra fjärrvärmeföretag",Leveranser!$B$1:$AA$1,0),FALSE)</f>
        <v>0</v>
      </c>
      <c r="AM379">
        <f>IF(ISERROR(1/VLOOKUP($B379,Miljö!$B$1:$S$500,MATCH("Såld mängd produktionsspecifik fjärrvärme (GWh)",Miljö!$B$1:$R$1,0),FALSE)),0,VLOOKUP($B379,Miljö!$B$1:$S$500,MATCH("Såld mängd produktionsspecifik fjärrvärme (GWh)",Miljö!$B$1:$R$1,0),FALSE))</f>
        <v>0</v>
      </c>
      <c r="AN379" s="239">
        <f t="shared" si="112"/>
        <v>0.74551051821446901</v>
      </c>
      <c r="AP379" t="str">
        <f>IFERROR(VLOOKUP($B379,Miljövärden!$B$2:$H$550,7,FALSE),"Nej, saknas")</f>
        <v>Ja</v>
      </c>
      <c r="AQ379" t="str">
        <f>IFERROR(VLOOKUP($B379,Miljövärden!$B$2:$H$550,6,FALSE),"Nej, saknas")</f>
        <v>Ja</v>
      </c>
      <c r="AU379">
        <f t="shared" si="113"/>
        <v>0.85399999999999998</v>
      </c>
      <c r="AV379">
        <f t="shared" si="114"/>
        <v>0</v>
      </c>
      <c r="AW379">
        <f t="shared" si="115"/>
        <v>34.020000000000003</v>
      </c>
      <c r="AX379">
        <f t="shared" si="116"/>
        <v>0</v>
      </c>
      <c r="AZ379">
        <f t="shared" si="117"/>
        <v>34.020000000000003</v>
      </c>
      <c r="BC379">
        <f t="shared" si="118"/>
        <v>0.39500000000000002</v>
      </c>
      <c r="BD379">
        <f t="shared" si="119"/>
        <v>0</v>
      </c>
      <c r="BE379">
        <f t="shared" si="120"/>
        <v>34.020000000000003</v>
      </c>
      <c r="BF379">
        <f t="shared" si="121"/>
        <v>3.7109999999999999</v>
      </c>
      <c r="BG379">
        <f t="shared" si="122"/>
        <v>0.85399999999999998</v>
      </c>
      <c r="BH379">
        <f>VLOOKUP(B379,Miljö!$B$1:$I$482,MATCH("Fossilandel för ursprungspecificerad el ()",Miljö!$B$1:$I$1,0),FALSE)</f>
        <v>0</v>
      </c>
      <c r="BI379">
        <f>VLOOKUP(B379,Miljö!$B$1:$BX$482,MATCH("Kärnkraftsandel för ursprungsspecificerad el ()",Miljö!$B$1:$O$1,0),FALSE)</f>
        <v>0.4</v>
      </c>
      <c r="BJ379">
        <f t="shared" si="123"/>
        <v>0</v>
      </c>
      <c r="BK379" t="str">
        <f>VLOOKUP(B379,Miljö!$B$1:$O$482,MATCH("Fossil andel i procent (%)",Miljö!$B$1:$O$1,0),FALSE)</f>
        <v>ET</v>
      </c>
      <c r="BL379">
        <f t="shared" si="124"/>
        <v>38.980000000000004</v>
      </c>
      <c r="BO379" s="289">
        <f t="shared" si="125"/>
        <v>1.0133401744484351E-2</v>
      </c>
      <c r="BP379" s="239">
        <f t="shared" si="126"/>
        <v>8.7634684453565918E-3</v>
      </c>
      <c r="BQ379" s="239">
        <f t="shared" si="127"/>
        <v>0.88590046177526938</v>
      </c>
      <c r="BR379" s="239">
        <f t="shared" si="128"/>
        <v>9.5202668034889679E-2</v>
      </c>
      <c r="BS379" s="239"/>
      <c r="BT379" s="351">
        <f t="shared" si="129"/>
        <v>1</v>
      </c>
      <c r="BW379" s="289">
        <f>IF(AP379="ja",VLOOKUP(B379,Miljövärden!$B$2:$H$550,MATCH("Total andel fossilt",Miljövärden!$B$2:$H$2,0),FALSE),"")</f>
        <v>1.0133400000000001E-2</v>
      </c>
      <c r="BZ379" s="351">
        <f t="shared" si="130"/>
        <v>-1.7444843503772178E-9</v>
      </c>
      <c r="CA379" s="353">
        <f t="shared" si="131"/>
        <v>0</v>
      </c>
    </row>
    <row r="380" spans="1:80" x14ac:dyDescent="0.25">
      <c r="A380" s="2" t="s">
        <v>575</v>
      </c>
      <c r="B380" s="2" t="s">
        <v>576</v>
      </c>
      <c r="C380">
        <f>VLOOKUP($B380,'Tillförd energi'!$B$1:$AI$700,MATCH(C$1,'Tillförd energi'!$B$1:$AQ$1,0),FALSE)</f>
        <v>0</v>
      </c>
      <c r="D380">
        <f>VLOOKUP($B380,'Tillförd energi'!$B$1:$AI$700,MATCH(D$1,'Tillförd energi'!$B$1:$AQ$1,0),FALSE)</f>
        <v>1.7000000000000001E-2</v>
      </c>
      <c r="E380">
        <f>VLOOKUP($B380,'Tillförd energi'!$B$1:$AI$700,MATCH(E$1,'Tillförd energi'!$B$1:$AQ$1,0),FALSE)</f>
        <v>0</v>
      </c>
      <c r="F380">
        <f>VLOOKUP($B380,'Tillförd energi'!$B$1:$AI$700,MATCH(F$1,'Tillförd energi'!$B$1:$AQ$1,0),FALSE)</f>
        <v>0</v>
      </c>
      <c r="G380">
        <f>VLOOKUP($B380,'Tillförd energi'!$B$1:$AI$700,MATCH(G$1,'Tillförd energi'!$B$1:$AQ$1,0),FALSE)</f>
        <v>0</v>
      </c>
      <c r="H380">
        <f>VLOOKUP($B380,'Tillförd energi'!$B$1:$AI$700,MATCH(H$1,'Tillförd energi'!$B$1:$AQ$1,0),FALSE)</f>
        <v>0</v>
      </c>
      <c r="I380">
        <f>VLOOKUP($B380,'Tillförd energi'!$B$1:$AI$700,MATCH(I$1,'Tillförd energi'!$B$1:$AQ$1,0),FALSE)</f>
        <v>0</v>
      </c>
      <c r="J380">
        <f>VLOOKUP($B380,'Tillförd energi'!$B$1:$AI$700,MATCH(J$1,'Tillförd energi'!$B$1:$AQ$1,0),FALSE)</f>
        <v>0</v>
      </c>
      <c r="K380">
        <f>VLOOKUP($B380,'Tillförd energi'!$B$1:$AI$700,MATCH(K$1,'Tillförd energi'!$B$1:$AQ$1,0),FALSE)</f>
        <v>0</v>
      </c>
      <c r="L380">
        <f>VLOOKUP($B380,'Tillförd energi'!$B$1:$AI$700,MATCH(L$1,'Tillförd energi'!$B$1:$AQ$1,0),FALSE)</f>
        <v>0</v>
      </c>
      <c r="M380">
        <f>VLOOKUP($B380,'Tillförd energi'!$B$1:$AI$700,MATCH(M$1,'Tillförd energi'!$B$1:$AQ$1,0),FALSE)</f>
        <v>5.4669999999999996</v>
      </c>
      <c r="N380">
        <f>VLOOKUP($B380,'Tillförd energi'!$B$1:$AI$700,MATCH(N$1,'Tillförd energi'!$B$1:$AQ$1,0),FALSE)</f>
        <v>7.1840000000000002</v>
      </c>
      <c r="O380">
        <f>VLOOKUP($B380,'Tillförd energi'!$B$1:$AI$700,MATCH(O$1,'Tillförd energi'!$B$1:$AQ$1,0),FALSE)</f>
        <v>6.3170000000000002</v>
      </c>
      <c r="P380">
        <f>VLOOKUP($B380,'Tillförd energi'!$B$1:$AI$700,MATCH(P$1,'Tillförd energi'!$B$1:$AQ$1,0),FALSE)</f>
        <v>17.952999999999999</v>
      </c>
      <c r="Q380">
        <f>VLOOKUP($B380,'Tillförd energi'!$B$1:$AI$700,MATCH(Q$1,'Tillförd energi'!$B$1:$AQ$1,0),FALSE)</f>
        <v>5.7282400000000004</v>
      </c>
      <c r="R380">
        <f>VLOOKUP($B380,'Tillförd energi'!$B$1:$AI$700,MATCH(R$1,'Tillförd energi'!$B$1:$AQ$1,0),FALSE)</f>
        <v>0</v>
      </c>
      <c r="S380">
        <f>VLOOKUP($B380,'Tillförd energi'!$B$1:$AI$700,MATCH(S$1,'Tillförd energi'!$B$1:$AQ$1,0),FALSE)</f>
        <v>0</v>
      </c>
      <c r="T380">
        <f>VLOOKUP($B380,'Tillförd energi'!$B$1:$AI$700,MATCH(T$1,'Tillförd energi'!$B$1:$AQ$1,0),FALSE)</f>
        <v>0</v>
      </c>
      <c r="U380">
        <f>VLOOKUP($B380,'Tillförd energi'!$B$1:$AI$700,MATCH(U$1,'Tillförd energi'!$B$1:$AQ$1,0),FALSE)</f>
        <v>0</v>
      </c>
      <c r="V380">
        <f>VLOOKUP($B380,'Tillförd energi'!$B$1:$AI$700,MATCH(V$1,'Tillförd energi'!$B$1:$AQ$1,0),FALSE)</f>
        <v>0</v>
      </c>
      <c r="W380">
        <f>VLOOKUP($B380,'Tillförd energi'!$B$1:$AI$700,MATCH(W$1,'Tillförd energi'!$B$1:$AQ$1,0),FALSE)</f>
        <v>0</v>
      </c>
      <c r="X380">
        <f>VLOOKUP($B380,'Tillförd energi'!$B$1:$AI$700,MATCH(X$1,'Tillförd energi'!$B$1:$AQ$1,0),FALSE)</f>
        <v>0</v>
      </c>
      <c r="Y380">
        <f>VLOOKUP($B380,'Tillförd energi'!$B$1:$AI$700,MATCH(Y$1,'Tillförd energi'!$B$1:$AQ$1,0),FALSE)</f>
        <v>0</v>
      </c>
      <c r="Z380">
        <f>VLOOKUP($B380,'Tillförd energi'!$B$1:$AI$700,MATCH(Z$1,'Tillförd energi'!$B$1:$AQ$1,0),FALSE)</f>
        <v>0</v>
      </c>
      <c r="AA380">
        <f>VLOOKUP($B380,'Tillförd energi'!$B$1:$AI$700,MATCH(AA$1,'Tillförd energi'!$B$1:$AQ$1,0),FALSE)</f>
        <v>0</v>
      </c>
      <c r="AB380">
        <f>VLOOKUP($B380,'Tillförd energi'!$B$1:$AI$700,MATCH(AB$1,'Tillförd energi'!$B$1:$AQ$1,0),FALSE)</f>
        <v>0</v>
      </c>
      <c r="AC380">
        <f>VLOOKUP($B380,'Tillförd energi'!$B$1:$AI$700,MATCH(AC$1,'Tillförd energi'!$B$1:$AQ$1,0),FALSE)</f>
        <v>5.44</v>
      </c>
      <c r="AD380">
        <f>VLOOKUP($B380,'Tillförd energi'!$B$1:$AI$700,MATCH(AD$1,'Tillförd energi'!$B$1:$AQ$1,0),FALSE)</f>
        <v>0</v>
      </c>
      <c r="AE380">
        <f>VLOOKUP($B380,'Tillförd energi'!$B$1:$AI$700,MATCH(AE$1,'Tillförd energi'!$B$1:$AQ$1,0),FALSE)</f>
        <v>0</v>
      </c>
      <c r="AF380">
        <f>VLOOKUP($B380,'Tillförd energi'!$B$1:$AI$700,MATCH(AF$1,'Tillförd energi'!$B$1:$AQ$1,0),FALSE)</f>
        <v>0.68700000000000006</v>
      </c>
      <c r="AG380">
        <f>IFERROR(VLOOKUP(B380,Miljö!$B$1:$AC$550,MATCH("Köpt mängd produktionsspecifik fjärrvärme:",Miljö!$B$1:$AC$1,0),FALSE)/1,0)</f>
        <v>0</v>
      </c>
      <c r="AI380">
        <f t="shared" si="110"/>
        <v>48.793239999999997</v>
      </c>
      <c r="AJ380">
        <f t="shared" si="111"/>
        <v>48.793239999999997</v>
      </c>
      <c r="AK380">
        <f>IF(ISERROR(1/VLOOKUP($B380,Leveranser!$B$1:$S$500,MATCH("såld värme (gwh)",Leveranser!$B$1:$S$1,0),FALSE)),"",VLOOKUP($B380,Leveranser!$B$1:$S$500,MATCH("såld värme (gwh)",Leveranser!$B$1:$S$1,0),FALSE))</f>
        <v>38.03</v>
      </c>
      <c r="AL380">
        <f>VLOOKUP($B380,Leveranser!$B$1:$Y$500,MATCH("Totalt såld fjärrvärme till andra fjärrvärmeföretag",Leveranser!$B$1:$AA$1,0),FALSE)</f>
        <v>0</v>
      </c>
      <c r="AM380">
        <f>IF(ISERROR(1/VLOOKUP($B380,Miljö!$B$1:$S$500,MATCH("Såld mängd produktionsspecifik fjärrvärme (GWh)",Miljö!$B$1:$R$1,0),FALSE)),0,VLOOKUP($B380,Miljö!$B$1:$S$500,MATCH("Såld mängd produktionsspecifik fjärrvärme (GWh)",Miljö!$B$1:$R$1,0),FALSE))</f>
        <v>0</v>
      </c>
      <c r="AN380" s="239">
        <f t="shared" si="112"/>
        <v>0.77941124631198921</v>
      </c>
      <c r="AP380" t="str">
        <f>IFERROR(VLOOKUP($B380,Miljövärden!$B$2:$H$550,7,FALSE),"Nej, saknas")</f>
        <v>Ja</v>
      </c>
      <c r="AQ380" t="str">
        <f>IFERROR(VLOOKUP($B380,Miljövärden!$B$2:$H$550,6,FALSE),"Nej, saknas")</f>
        <v>Nej</v>
      </c>
      <c r="AU380">
        <f t="shared" si="113"/>
        <v>0.68700000000000006</v>
      </c>
      <c r="AV380">
        <f t="shared" si="114"/>
        <v>0</v>
      </c>
      <c r="AW380">
        <f t="shared" si="115"/>
        <v>42.649239999999999</v>
      </c>
      <c r="AX380">
        <f t="shared" si="116"/>
        <v>0</v>
      </c>
      <c r="AZ380">
        <f t="shared" si="117"/>
        <v>42.649239999999999</v>
      </c>
      <c r="BC380">
        <f t="shared" si="118"/>
        <v>1.7000000000000001E-2</v>
      </c>
      <c r="BD380">
        <f t="shared" si="119"/>
        <v>0</v>
      </c>
      <c r="BE380">
        <f t="shared" si="120"/>
        <v>42.649239999999999</v>
      </c>
      <c r="BF380">
        <f t="shared" si="121"/>
        <v>5.44</v>
      </c>
      <c r="BG380">
        <f t="shared" si="122"/>
        <v>0.68700000000000006</v>
      </c>
      <c r="BH380">
        <f>VLOOKUP(B380,Miljö!$B$1:$I$482,MATCH("Fossilandel för ursprungspecificerad el ()",Miljö!$B$1:$I$1,0),FALSE)</f>
        <v>0</v>
      </c>
      <c r="BI380">
        <f>VLOOKUP(B380,Miljö!$B$1:$BX$482,MATCH("Kärnkraftsandel för ursprungsspecificerad el ()",Miljö!$B$1:$O$1,0),FALSE)</f>
        <v>0</v>
      </c>
      <c r="BJ380">
        <f t="shared" si="123"/>
        <v>0</v>
      </c>
      <c r="BK380" t="str">
        <f>VLOOKUP(B380,Miljö!$B$1:$O$482,MATCH("Fossil andel i procent (%)",Miljö!$B$1:$O$1,0),FALSE)</f>
        <v>ET</v>
      </c>
      <c r="BL380">
        <f t="shared" si="124"/>
        <v>48.793239999999997</v>
      </c>
      <c r="BO380" s="289">
        <f t="shared" si="125"/>
        <v>3.4840891894041067E-4</v>
      </c>
      <c r="BP380" s="239">
        <f t="shared" si="126"/>
        <v>0</v>
      </c>
      <c r="BQ380" s="239">
        <f t="shared" si="127"/>
        <v>0.88816073702012821</v>
      </c>
      <c r="BR380" s="239">
        <f t="shared" si="128"/>
        <v>0.1114908540609314</v>
      </c>
      <c r="BS380" s="239"/>
      <c r="BT380" s="351">
        <f t="shared" si="129"/>
        <v>1</v>
      </c>
      <c r="BW380" s="289">
        <f>IF(AP380="ja",VLOOKUP(B380,Miljövärden!$B$2:$H$550,MATCH("Total andel fossilt",Miljövärden!$B$2:$H$2,0),FALSE),"")</f>
        <v>3.4840899999999999E-4</v>
      </c>
      <c r="BZ380" s="351">
        <f t="shared" si="130"/>
        <v>8.1059589325093578E-11</v>
      </c>
      <c r="CA380" s="353">
        <f t="shared" si="131"/>
        <v>0</v>
      </c>
    </row>
    <row r="381" spans="1:80" x14ac:dyDescent="0.25">
      <c r="A381" s="2" t="s">
        <v>577</v>
      </c>
      <c r="B381" s="2" t="s">
        <v>578</v>
      </c>
      <c r="C381">
        <f>VLOOKUP($B381,'Tillförd energi'!$B$1:$AI$700,MATCH(C$1,'Tillförd energi'!$B$1:$AQ$1,0),FALSE)</f>
        <v>0</v>
      </c>
      <c r="D381">
        <f>VLOOKUP($B381,'Tillförd energi'!$B$1:$AI$700,MATCH(D$1,'Tillförd energi'!$B$1:$AQ$1,0),FALSE)</f>
        <v>0.23899999999999999</v>
      </c>
      <c r="E381">
        <f>VLOOKUP($B381,'Tillförd energi'!$B$1:$AI$700,MATCH(E$1,'Tillförd energi'!$B$1:$AQ$1,0),FALSE)</f>
        <v>0</v>
      </c>
      <c r="F381">
        <f>VLOOKUP($B381,'Tillförd energi'!$B$1:$AI$700,MATCH(F$1,'Tillförd energi'!$B$1:$AQ$1,0),FALSE)</f>
        <v>0</v>
      </c>
      <c r="G381">
        <f>VLOOKUP($B381,'Tillförd energi'!$B$1:$AI$700,MATCH(G$1,'Tillförd energi'!$B$1:$AQ$1,0),FALSE)</f>
        <v>0</v>
      </c>
      <c r="H381">
        <f>VLOOKUP($B381,'Tillförd energi'!$B$1:$AI$700,MATCH(H$1,'Tillförd energi'!$B$1:$AQ$1,0),FALSE)</f>
        <v>0</v>
      </c>
      <c r="I381">
        <f>VLOOKUP($B381,'Tillförd energi'!$B$1:$AI$700,MATCH(I$1,'Tillförd energi'!$B$1:$AQ$1,0),FALSE)</f>
        <v>0</v>
      </c>
      <c r="J381">
        <f>VLOOKUP($B381,'Tillförd energi'!$B$1:$AI$700,MATCH(J$1,'Tillförd energi'!$B$1:$AQ$1,0),FALSE)</f>
        <v>0</v>
      </c>
      <c r="K381">
        <f>VLOOKUP($B381,'Tillförd energi'!$B$1:$AI$700,MATCH(K$1,'Tillförd energi'!$B$1:$AQ$1,0),FALSE)</f>
        <v>0</v>
      </c>
      <c r="L381">
        <f>VLOOKUP($B381,'Tillförd energi'!$B$1:$AI$700,MATCH(L$1,'Tillförd energi'!$B$1:$AQ$1,0),FALSE)</f>
        <v>0</v>
      </c>
      <c r="M381">
        <f>VLOOKUP($B381,'Tillförd energi'!$B$1:$AI$700,MATCH(M$1,'Tillförd energi'!$B$1:$AQ$1,0),FALSE)</f>
        <v>0</v>
      </c>
      <c r="N381">
        <f>VLOOKUP($B381,'Tillförd energi'!$B$1:$AI$700,MATCH(N$1,'Tillförd energi'!$B$1:$AQ$1,0),FALSE)</f>
        <v>0</v>
      </c>
      <c r="O381">
        <f>VLOOKUP($B381,'Tillförd energi'!$B$1:$AI$700,MATCH(O$1,'Tillförd energi'!$B$1:$AQ$1,0),FALSE)</f>
        <v>0</v>
      </c>
      <c r="P381">
        <f>VLOOKUP($B381,'Tillförd energi'!$B$1:$AI$700,MATCH(P$1,'Tillförd energi'!$B$1:$AQ$1,0),FALSE)</f>
        <v>0</v>
      </c>
      <c r="Q381">
        <f>VLOOKUP($B381,'Tillförd energi'!$B$1:$AI$700,MATCH(Q$1,'Tillförd energi'!$B$1:$AQ$1,0),FALSE)</f>
        <v>0</v>
      </c>
      <c r="R381">
        <f>VLOOKUP($B381,'Tillförd energi'!$B$1:$AI$700,MATCH(R$1,'Tillförd energi'!$B$1:$AQ$1,0),FALSE)</f>
        <v>0</v>
      </c>
      <c r="S381">
        <f>VLOOKUP($B381,'Tillförd energi'!$B$1:$AI$700,MATCH(S$1,'Tillförd energi'!$B$1:$AQ$1,0),FALSE)</f>
        <v>4.4930000000000003</v>
      </c>
      <c r="T381">
        <f>VLOOKUP($B381,'Tillförd energi'!$B$1:$AI$700,MATCH(T$1,'Tillförd energi'!$B$1:$AQ$1,0),FALSE)</f>
        <v>0</v>
      </c>
      <c r="U381">
        <f>VLOOKUP($B381,'Tillförd energi'!$B$1:$AI$700,MATCH(U$1,'Tillförd energi'!$B$1:$AQ$1,0),FALSE)</f>
        <v>0</v>
      </c>
      <c r="V381">
        <f>VLOOKUP($B381,'Tillförd energi'!$B$1:$AI$700,MATCH(V$1,'Tillförd energi'!$B$1:$AQ$1,0),FALSE)</f>
        <v>0</v>
      </c>
      <c r="W381">
        <f>VLOOKUP($B381,'Tillförd energi'!$B$1:$AI$700,MATCH(W$1,'Tillförd energi'!$B$1:$AQ$1,0),FALSE)</f>
        <v>0</v>
      </c>
      <c r="X381">
        <f>VLOOKUP($B381,'Tillförd energi'!$B$1:$AI$700,MATCH(X$1,'Tillförd energi'!$B$1:$AQ$1,0),FALSE)</f>
        <v>0</v>
      </c>
      <c r="Y381">
        <f>VLOOKUP($B381,'Tillförd energi'!$B$1:$AI$700,MATCH(Y$1,'Tillförd energi'!$B$1:$AQ$1,0),FALSE)</f>
        <v>0</v>
      </c>
      <c r="Z381">
        <f>VLOOKUP($B381,'Tillförd energi'!$B$1:$AI$700,MATCH(Z$1,'Tillförd energi'!$B$1:$AQ$1,0),FALSE)</f>
        <v>0</v>
      </c>
      <c r="AA381">
        <f>VLOOKUP($B381,'Tillförd energi'!$B$1:$AI$700,MATCH(AA$1,'Tillförd energi'!$B$1:$AQ$1,0),FALSE)</f>
        <v>0</v>
      </c>
      <c r="AB381">
        <f>VLOOKUP($B381,'Tillförd energi'!$B$1:$AI$700,MATCH(AB$1,'Tillförd energi'!$B$1:$AQ$1,0),FALSE)</f>
        <v>0</v>
      </c>
      <c r="AC381">
        <f>VLOOKUP($B381,'Tillförd energi'!$B$1:$AI$700,MATCH(AC$1,'Tillförd energi'!$B$1:$AQ$1,0),FALSE)</f>
        <v>0</v>
      </c>
      <c r="AD381">
        <f>VLOOKUP($B381,'Tillförd energi'!$B$1:$AI$700,MATCH(AD$1,'Tillförd energi'!$B$1:$AQ$1,0),FALSE)</f>
        <v>0</v>
      </c>
      <c r="AE381">
        <f>VLOOKUP($B381,'Tillförd energi'!$B$1:$AI$700,MATCH(AE$1,'Tillförd energi'!$B$1:$AQ$1,0),FALSE)</f>
        <v>0</v>
      </c>
      <c r="AF381">
        <f>VLOOKUP($B381,'Tillförd energi'!$B$1:$AI$700,MATCH(AF$1,'Tillförd energi'!$B$1:$AQ$1,0),FALSE)</f>
        <v>0.505</v>
      </c>
      <c r="AG381">
        <f>IFERROR(VLOOKUP(B381,Miljö!$B$1:$AC$550,MATCH("Köpt mängd produktionsspecifik fjärrvärme:",Miljö!$B$1:$AC$1,0),FALSE)/1,0)</f>
        <v>0</v>
      </c>
      <c r="AI381">
        <f t="shared" si="110"/>
        <v>5.2370000000000001</v>
      </c>
      <c r="AJ381">
        <f t="shared" si="111"/>
        <v>5.2370000000000001</v>
      </c>
      <c r="AK381">
        <f>IF(ISERROR(1/VLOOKUP($B381,Leveranser!$B$1:$S$500,MATCH("såld värme (gwh)",Leveranser!$B$1:$S$1,0),FALSE)),"",VLOOKUP($B381,Leveranser!$B$1:$S$500,MATCH("såld värme (gwh)",Leveranser!$B$1:$S$1,0),FALSE))</f>
        <v>4.1100000000000003</v>
      </c>
      <c r="AL381">
        <f>VLOOKUP($B381,Leveranser!$B$1:$Y$500,MATCH("Totalt såld fjärrvärme till andra fjärrvärmeföretag",Leveranser!$B$1:$AA$1,0),FALSE)</f>
        <v>0</v>
      </c>
      <c r="AM381">
        <f>IF(ISERROR(1/VLOOKUP($B381,Miljö!$B$1:$S$500,MATCH("Såld mängd produktionsspecifik fjärrvärme (GWh)",Miljö!$B$1:$R$1,0),FALSE)),0,VLOOKUP($B381,Miljö!$B$1:$S$500,MATCH("Såld mängd produktionsspecifik fjärrvärme (GWh)",Miljö!$B$1:$R$1,0),FALSE))</f>
        <v>0</v>
      </c>
      <c r="AN381" s="239">
        <f t="shared" si="112"/>
        <v>0.78480045827763989</v>
      </c>
      <c r="AP381" t="str">
        <f>IFERROR(VLOOKUP($B381,Miljövärden!$B$2:$H$550,7,FALSE),"Nej, saknas")</f>
        <v>Ja</v>
      </c>
      <c r="AQ381" t="str">
        <f>IFERROR(VLOOKUP($B381,Miljövärden!$B$2:$H$550,6,FALSE),"Nej, saknas")</f>
        <v>Ja</v>
      </c>
      <c r="AU381">
        <f t="shared" si="113"/>
        <v>0.505</v>
      </c>
      <c r="AV381">
        <f t="shared" si="114"/>
        <v>0</v>
      </c>
      <c r="AW381">
        <f t="shared" si="115"/>
        <v>0</v>
      </c>
      <c r="AX381">
        <f t="shared" si="116"/>
        <v>4.4930000000000003</v>
      </c>
      <c r="AZ381">
        <f t="shared" si="117"/>
        <v>4.4930000000000003</v>
      </c>
      <c r="BC381">
        <f t="shared" si="118"/>
        <v>0.23899999999999999</v>
      </c>
      <c r="BD381">
        <f t="shared" si="119"/>
        <v>0</v>
      </c>
      <c r="BE381">
        <f t="shared" si="120"/>
        <v>4.4930000000000003</v>
      </c>
      <c r="BF381">
        <f t="shared" si="121"/>
        <v>0</v>
      </c>
      <c r="BG381">
        <f t="shared" si="122"/>
        <v>0.505</v>
      </c>
      <c r="BH381">
        <f>VLOOKUP(B381,Miljö!$B$1:$I$482,MATCH("Fossilandel för ursprungspecificerad el ()",Miljö!$B$1:$I$1,0),FALSE)</f>
        <v>0</v>
      </c>
      <c r="BI381">
        <f>VLOOKUP(B381,Miljö!$B$1:$BX$482,MATCH("Kärnkraftsandel för ursprungsspecificerad el ()",Miljö!$B$1:$O$1,0),FALSE)</f>
        <v>0</v>
      </c>
      <c r="BJ381">
        <f t="shared" si="123"/>
        <v>0</v>
      </c>
      <c r="BK381" t="str">
        <f>VLOOKUP(B381,Miljö!$B$1:$O$482,MATCH("Fossil andel i procent (%)",Miljö!$B$1:$O$1,0),FALSE)</f>
        <v>ET</v>
      </c>
      <c r="BL381">
        <f t="shared" si="124"/>
        <v>5.2370000000000001</v>
      </c>
      <c r="BO381" s="289">
        <f t="shared" si="125"/>
        <v>4.5636814970402902E-2</v>
      </c>
      <c r="BP381" s="239">
        <f t="shared" si="126"/>
        <v>0</v>
      </c>
      <c r="BQ381" s="239">
        <f t="shared" si="127"/>
        <v>0.95436318502959716</v>
      </c>
      <c r="BR381" s="239">
        <f t="shared" si="128"/>
        <v>0</v>
      </c>
      <c r="BS381" s="239"/>
      <c r="BT381" s="351">
        <f t="shared" si="129"/>
        <v>1</v>
      </c>
      <c r="BW381" s="289">
        <f>IF(AP381="ja",VLOOKUP(B381,Miljövärden!$B$2:$H$550,MATCH("Total andel fossilt",Miljövärden!$B$2:$H$2,0),FALSE),"")</f>
        <v>4.5636799999999998E-2</v>
      </c>
      <c r="BZ381" s="351">
        <f t="shared" si="130"/>
        <v>-1.4970402903435875E-8</v>
      </c>
      <c r="CA381" s="353">
        <f t="shared" si="131"/>
        <v>0</v>
      </c>
    </row>
    <row r="382" spans="1:80" x14ac:dyDescent="0.25">
      <c r="A382" s="2" t="s">
        <v>577</v>
      </c>
      <c r="B382" s="2" t="s">
        <v>579</v>
      </c>
      <c r="C382">
        <f>VLOOKUP($B382,'Tillförd energi'!$B$1:$AI$700,MATCH(C$1,'Tillförd energi'!$B$1:$AQ$1,0),FALSE)</f>
        <v>0</v>
      </c>
      <c r="D382">
        <f>VLOOKUP($B382,'Tillförd energi'!$B$1:$AI$700,MATCH(D$1,'Tillförd energi'!$B$1:$AQ$1,0),FALSE)</f>
        <v>0</v>
      </c>
      <c r="E382">
        <f>VLOOKUP($B382,'Tillförd energi'!$B$1:$AI$700,MATCH(E$1,'Tillförd energi'!$B$1:$AQ$1,0),FALSE)</f>
        <v>0</v>
      </c>
      <c r="F382">
        <f>VLOOKUP($B382,'Tillförd energi'!$B$1:$AI$700,MATCH(F$1,'Tillförd energi'!$B$1:$AQ$1,0),FALSE)</f>
        <v>0</v>
      </c>
      <c r="G382">
        <f>VLOOKUP($B382,'Tillförd energi'!$B$1:$AI$700,MATCH(G$1,'Tillförd energi'!$B$1:$AQ$1,0),FALSE)</f>
        <v>0</v>
      </c>
      <c r="H382">
        <f>VLOOKUP($B382,'Tillförd energi'!$B$1:$AI$700,MATCH(H$1,'Tillförd energi'!$B$1:$AQ$1,0),FALSE)</f>
        <v>0.81894699999999998</v>
      </c>
      <c r="I382">
        <f>VLOOKUP($B382,'Tillförd energi'!$B$1:$AI$700,MATCH(I$1,'Tillförd energi'!$B$1:$AQ$1,0),FALSE)</f>
        <v>0</v>
      </c>
      <c r="J382">
        <f>VLOOKUP($B382,'Tillförd energi'!$B$1:$AI$700,MATCH(J$1,'Tillförd energi'!$B$1:$AQ$1,0),FALSE)</f>
        <v>5.62</v>
      </c>
      <c r="K382">
        <f>VLOOKUP($B382,'Tillförd energi'!$B$1:$AI$700,MATCH(K$1,'Tillförd energi'!$B$1:$AQ$1,0),FALSE)</f>
        <v>0</v>
      </c>
      <c r="L382">
        <f>VLOOKUP($B382,'Tillförd energi'!$B$1:$AI$700,MATCH(L$1,'Tillförd energi'!$B$1:$AQ$1,0),FALSE)</f>
        <v>0</v>
      </c>
      <c r="M382">
        <f>VLOOKUP($B382,'Tillförd energi'!$B$1:$AI$700,MATCH(M$1,'Tillförd energi'!$B$1:$AQ$1,0),FALSE)</f>
        <v>0</v>
      </c>
      <c r="N382">
        <f>VLOOKUP($B382,'Tillförd energi'!$B$1:$AI$700,MATCH(N$1,'Tillförd energi'!$B$1:$AQ$1,0),FALSE)</f>
        <v>0</v>
      </c>
      <c r="O382">
        <f>VLOOKUP($B382,'Tillförd energi'!$B$1:$AI$700,MATCH(O$1,'Tillförd energi'!$B$1:$AQ$1,0),FALSE)</f>
        <v>0</v>
      </c>
      <c r="P382">
        <f>VLOOKUP($B382,'Tillförd energi'!$B$1:$AI$700,MATCH(P$1,'Tillförd energi'!$B$1:$AQ$1,0),FALSE)</f>
        <v>43.506999999999998</v>
      </c>
      <c r="Q382">
        <f>VLOOKUP($B382,'Tillförd energi'!$B$1:$AI$700,MATCH(Q$1,'Tillförd energi'!$B$1:$AQ$1,0),FALSE)</f>
        <v>0</v>
      </c>
      <c r="R382">
        <f>VLOOKUP($B382,'Tillförd energi'!$B$1:$AI$700,MATCH(R$1,'Tillförd energi'!$B$1:$AQ$1,0),FALSE)</f>
        <v>0</v>
      </c>
      <c r="S382">
        <f>VLOOKUP($B382,'Tillförd energi'!$B$1:$AI$700,MATCH(S$1,'Tillförd energi'!$B$1:$AQ$1,0),FALSE)</f>
        <v>0</v>
      </c>
      <c r="T382">
        <f>VLOOKUP($B382,'Tillförd energi'!$B$1:$AI$700,MATCH(T$1,'Tillförd energi'!$B$1:$AQ$1,0),FALSE)</f>
        <v>0</v>
      </c>
      <c r="U382">
        <f>VLOOKUP($B382,'Tillförd energi'!$B$1:$AI$700,MATCH(U$1,'Tillförd energi'!$B$1:$AQ$1,0),FALSE)</f>
        <v>0</v>
      </c>
      <c r="V382">
        <f>VLOOKUP($B382,'Tillförd energi'!$B$1:$AI$700,MATCH(V$1,'Tillförd energi'!$B$1:$AQ$1,0),FALSE)</f>
        <v>7.3842100000000004</v>
      </c>
      <c r="W382">
        <f>VLOOKUP($B382,'Tillförd energi'!$B$1:$AI$700,MATCH(W$1,'Tillförd energi'!$B$1:$AQ$1,0),FALSE)</f>
        <v>2.4780000000000002</v>
      </c>
      <c r="X382">
        <f>VLOOKUP($B382,'Tillförd energi'!$B$1:$AI$700,MATCH(X$1,'Tillförd energi'!$B$1:$AQ$1,0),FALSE)</f>
        <v>0</v>
      </c>
      <c r="Y382">
        <f>VLOOKUP($B382,'Tillförd energi'!$B$1:$AI$700,MATCH(Y$1,'Tillförd energi'!$B$1:$AQ$1,0),FALSE)</f>
        <v>0</v>
      </c>
      <c r="Z382">
        <f>VLOOKUP($B382,'Tillförd energi'!$B$1:$AI$700,MATCH(Z$1,'Tillförd energi'!$B$1:$AQ$1,0),FALSE)</f>
        <v>0</v>
      </c>
      <c r="AA382">
        <f>VLOOKUP($B382,'Tillförd energi'!$B$1:$AI$700,MATCH(AA$1,'Tillförd energi'!$B$1:$AQ$1,0),FALSE)</f>
        <v>0</v>
      </c>
      <c r="AB382">
        <f>VLOOKUP($B382,'Tillförd energi'!$B$1:$AI$700,MATCH(AB$1,'Tillförd energi'!$B$1:$AQ$1,0),FALSE)</f>
        <v>0</v>
      </c>
      <c r="AC382">
        <f>VLOOKUP($B382,'Tillförd energi'!$B$1:$AI$700,MATCH(AC$1,'Tillförd energi'!$B$1:$AQ$1,0),FALSE)</f>
        <v>0</v>
      </c>
      <c r="AD382">
        <f>VLOOKUP($B382,'Tillförd energi'!$B$1:$AI$700,MATCH(AD$1,'Tillförd energi'!$B$1:$AQ$1,0),FALSE)</f>
        <v>123.803</v>
      </c>
      <c r="AE382">
        <f>VLOOKUP($B382,'Tillförd energi'!$B$1:$AI$700,MATCH(AE$1,'Tillförd energi'!$B$1:$AQ$1,0),FALSE)</f>
        <v>0</v>
      </c>
      <c r="AF382">
        <f>VLOOKUP($B382,'Tillförd energi'!$B$1:$AI$700,MATCH(AF$1,'Tillförd energi'!$B$1:$AQ$1,0),FALSE)</f>
        <v>2.706</v>
      </c>
      <c r="AG382">
        <f>IFERROR(VLOOKUP(B382,Miljö!$B$1:$AC$550,MATCH("Köpt mängd produktionsspecifik fjärrvärme:",Miljö!$B$1:$AC$1,0),FALSE)/1,0)</f>
        <v>0</v>
      </c>
      <c r="AI382">
        <f t="shared" si="110"/>
        <v>186.31715699999998</v>
      </c>
      <c r="AJ382">
        <f t="shared" si="111"/>
        <v>186.31715699999998</v>
      </c>
      <c r="AK382">
        <f>IF(ISERROR(1/VLOOKUP($B382,Leveranser!$B$1:$S$500,MATCH("såld värme (gwh)",Leveranser!$B$1:$S$1,0),FALSE)),"",VLOOKUP($B382,Leveranser!$B$1:$S$500,MATCH("såld värme (gwh)",Leveranser!$B$1:$S$1,0),FALSE))</f>
        <v>150.11500000000001</v>
      </c>
      <c r="AL382">
        <f>VLOOKUP($B382,Leveranser!$B$1:$Y$500,MATCH("Totalt såld fjärrvärme till andra fjärrvärmeföretag",Leveranser!$B$1:$AA$1,0),FALSE)</f>
        <v>0</v>
      </c>
      <c r="AM382">
        <f>IF(ISERROR(1/VLOOKUP($B382,Miljö!$B$1:$S$500,MATCH("Såld mängd produktionsspecifik fjärrvärme (GWh)",Miljö!$B$1:$R$1,0),FALSE)),0,VLOOKUP($B382,Miljö!$B$1:$S$500,MATCH("Såld mängd produktionsspecifik fjärrvärme (GWh)",Miljö!$B$1:$R$1,0),FALSE))</f>
        <v>0</v>
      </c>
      <c r="AN382" s="239">
        <f t="shared" si="112"/>
        <v>0.80569606372858094</v>
      </c>
      <c r="AP382" t="str">
        <f>IFERROR(VLOOKUP($B382,Miljövärden!$B$2:$H$550,7,FALSE),"Nej, saknas")</f>
        <v>Ja</v>
      </c>
      <c r="AQ382" t="str">
        <f>IFERROR(VLOOKUP($B382,Miljövärden!$B$2:$H$550,6,FALSE),"Nej, saknas")</f>
        <v>Nej</v>
      </c>
      <c r="AU382">
        <f t="shared" si="113"/>
        <v>2.706</v>
      </c>
      <c r="AV382">
        <f t="shared" si="114"/>
        <v>0</v>
      </c>
      <c r="AW382">
        <f t="shared" si="115"/>
        <v>43.506999999999998</v>
      </c>
      <c r="AX382">
        <f t="shared" si="116"/>
        <v>0</v>
      </c>
      <c r="AZ382">
        <f t="shared" si="117"/>
        <v>53.369210000000002</v>
      </c>
      <c r="BC382">
        <f t="shared" si="118"/>
        <v>0.81894699999999998</v>
      </c>
      <c r="BD382">
        <f t="shared" si="119"/>
        <v>0</v>
      </c>
      <c r="BE382">
        <f t="shared" si="120"/>
        <v>53.369210000000002</v>
      </c>
      <c r="BF382">
        <f t="shared" si="121"/>
        <v>129.423</v>
      </c>
      <c r="BG382">
        <f t="shared" si="122"/>
        <v>2.706</v>
      </c>
      <c r="BH382">
        <f>VLOOKUP(B382,Miljö!$B$1:$I$482,MATCH("Fossilandel för ursprungspecificerad el ()",Miljö!$B$1:$I$1,0),FALSE)</f>
        <v>0</v>
      </c>
      <c r="BI382">
        <f>VLOOKUP(B382,Miljö!$B$1:$BX$482,MATCH("Kärnkraftsandel för ursprungsspecificerad el ()",Miljö!$B$1:$O$1,0),FALSE)</f>
        <v>0</v>
      </c>
      <c r="BJ382">
        <f t="shared" si="123"/>
        <v>0</v>
      </c>
      <c r="BK382" t="str">
        <f>VLOOKUP(B382,Miljö!$B$1:$O$482,MATCH("Fossil andel i procent (%)",Miljö!$B$1:$O$1,0),FALSE)</f>
        <v>ET</v>
      </c>
      <c r="BL382">
        <f t="shared" si="124"/>
        <v>186.31715699999998</v>
      </c>
      <c r="BO382" s="289">
        <f t="shared" si="125"/>
        <v>4.3954459867590187E-3</v>
      </c>
      <c r="BP382" s="239">
        <f t="shared" si="126"/>
        <v>0</v>
      </c>
      <c r="BQ382" s="239">
        <f t="shared" si="127"/>
        <v>0.30096643220033681</v>
      </c>
      <c r="BR382" s="239">
        <f t="shared" si="128"/>
        <v>0.6946381218129043</v>
      </c>
      <c r="BS382" s="239"/>
      <c r="BT382" s="351">
        <f t="shared" si="129"/>
        <v>1</v>
      </c>
      <c r="BW382" s="289">
        <f>IF(AP382="ja",VLOOKUP(B382,Miljövärden!$B$2:$H$550,MATCH("Total andel fossilt",Miljövärden!$B$2:$H$2,0),FALSE),"")</f>
        <v>4.3954500000000004E-3</v>
      </c>
      <c r="BZ382" s="351">
        <f t="shared" si="130"/>
        <v>4.013240981724786E-9</v>
      </c>
      <c r="CA382" s="353">
        <f t="shared" si="131"/>
        <v>0</v>
      </c>
    </row>
    <row r="383" spans="1:80" x14ac:dyDescent="0.25">
      <c r="A383" s="2" t="s">
        <v>577</v>
      </c>
      <c r="B383" s="2" t="s">
        <v>580</v>
      </c>
      <c r="C383">
        <f>VLOOKUP($B383,'Tillförd energi'!$B$1:$AI$700,MATCH(C$1,'Tillförd energi'!$B$1:$AQ$1,0),FALSE)</f>
        <v>0</v>
      </c>
      <c r="D383">
        <f>VLOOKUP($B383,'Tillförd energi'!$B$1:$AI$700,MATCH(D$1,'Tillförd energi'!$B$1:$AQ$1,0),FALSE)</f>
        <v>0.64700000000000002</v>
      </c>
      <c r="E383">
        <f>VLOOKUP($B383,'Tillförd energi'!$B$1:$AI$700,MATCH(E$1,'Tillförd energi'!$B$1:$AQ$1,0),FALSE)</f>
        <v>0</v>
      </c>
      <c r="F383">
        <f>VLOOKUP($B383,'Tillförd energi'!$B$1:$AI$700,MATCH(F$1,'Tillförd energi'!$B$1:$AQ$1,0),FALSE)</f>
        <v>0</v>
      </c>
      <c r="G383">
        <f>VLOOKUP($B383,'Tillförd energi'!$B$1:$AI$700,MATCH(G$1,'Tillförd energi'!$B$1:$AQ$1,0),FALSE)</f>
        <v>0</v>
      </c>
      <c r="H383">
        <f>VLOOKUP($B383,'Tillförd energi'!$B$1:$AI$700,MATCH(H$1,'Tillförd energi'!$B$1:$AQ$1,0),FALSE)</f>
        <v>0</v>
      </c>
      <c r="I383">
        <f>VLOOKUP($B383,'Tillförd energi'!$B$1:$AI$700,MATCH(I$1,'Tillförd energi'!$B$1:$AQ$1,0),FALSE)</f>
        <v>0</v>
      </c>
      <c r="J383">
        <f>VLOOKUP($B383,'Tillförd energi'!$B$1:$AI$700,MATCH(J$1,'Tillförd energi'!$B$1:$AQ$1,0),FALSE)</f>
        <v>0</v>
      </c>
      <c r="K383">
        <f>VLOOKUP($B383,'Tillförd energi'!$B$1:$AI$700,MATCH(K$1,'Tillförd energi'!$B$1:$AQ$1,0),FALSE)</f>
        <v>0</v>
      </c>
      <c r="L383">
        <f>VLOOKUP($B383,'Tillförd energi'!$B$1:$AI$700,MATCH(L$1,'Tillförd energi'!$B$1:$AQ$1,0),FALSE)</f>
        <v>0</v>
      </c>
      <c r="M383">
        <f>VLOOKUP($B383,'Tillförd energi'!$B$1:$AI$700,MATCH(M$1,'Tillförd energi'!$B$1:$AQ$1,0),FALSE)</f>
        <v>0</v>
      </c>
      <c r="N383">
        <f>VLOOKUP($B383,'Tillförd energi'!$B$1:$AI$700,MATCH(N$1,'Tillförd energi'!$B$1:$AQ$1,0),FALSE)</f>
        <v>0</v>
      </c>
      <c r="O383">
        <f>VLOOKUP($B383,'Tillförd energi'!$B$1:$AI$700,MATCH(O$1,'Tillförd energi'!$B$1:$AQ$1,0),FALSE)</f>
        <v>0</v>
      </c>
      <c r="P383">
        <f>VLOOKUP($B383,'Tillförd energi'!$B$1:$AI$700,MATCH(P$1,'Tillförd energi'!$B$1:$AQ$1,0),FALSE)</f>
        <v>0</v>
      </c>
      <c r="Q383">
        <f>VLOOKUP($B383,'Tillförd energi'!$B$1:$AI$700,MATCH(Q$1,'Tillförd energi'!$B$1:$AQ$1,0),FALSE)</f>
        <v>0</v>
      </c>
      <c r="R383">
        <f>VLOOKUP($B383,'Tillförd energi'!$B$1:$AI$700,MATCH(R$1,'Tillförd energi'!$B$1:$AQ$1,0),FALSE)</f>
        <v>0</v>
      </c>
      <c r="S383">
        <f>VLOOKUP($B383,'Tillförd energi'!$B$1:$AI$700,MATCH(S$1,'Tillförd energi'!$B$1:$AQ$1,0),FALSE)</f>
        <v>4.0819999999999999</v>
      </c>
      <c r="T383">
        <f>VLOOKUP($B383,'Tillförd energi'!$B$1:$AI$700,MATCH(T$1,'Tillförd energi'!$B$1:$AQ$1,0),FALSE)</f>
        <v>0</v>
      </c>
      <c r="U383">
        <f>VLOOKUP($B383,'Tillförd energi'!$B$1:$AI$700,MATCH(U$1,'Tillförd energi'!$B$1:$AQ$1,0),FALSE)</f>
        <v>0</v>
      </c>
      <c r="V383">
        <f>VLOOKUP($B383,'Tillförd energi'!$B$1:$AI$700,MATCH(V$1,'Tillförd energi'!$B$1:$AQ$1,0),FALSE)</f>
        <v>0</v>
      </c>
      <c r="W383">
        <f>VLOOKUP($B383,'Tillförd energi'!$B$1:$AI$700,MATCH(W$1,'Tillförd energi'!$B$1:$AQ$1,0),FALSE)</f>
        <v>0</v>
      </c>
      <c r="X383">
        <f>VLOOKUP($B383,'Tillförd energi'!$B$1:$AI$700,MATCH(X$1,'Tillförd energi'!$B$1:$AQ$1,0),FALSE)</f>
        <v>0</v>
      </c>
      <c r="Y383">
        <f>VLOOKUP($B383,'Tillförd energi'!$B$1:$AI$700,MATCH(Y$1,'Tillförd energi'!$B$1:$AQ$1,0),FALSE)</f>
        <v>0</v>
      </c>
      <c r="Z383">
        <f>VLOOKUP($B383,'Tillförd energi'!$B$1:$AI$700,MATCH(Z$1,'Tillförd energi'!$B$1:$AQ$1,0),FALSE)</f>
        <v>0</v>
      </c>
      <c r="AA383">
        <f>VLOOKUP($B383,'Tillförd energi'!$B$1:$AI$700,MATCH(AA$1,'Tillförd energi'!$B$1:$AQ$1,0),FALSE)</f>
        <v>0</v>
      </c>
      <c r="AB383">
        <f>VLOOKUP($B383,'Tillförd energi'!$B$1:$AI$700,MATCH(AB$1,'Tillförd energi'!$B$1:$AQ$1,0),FALSE)</f>
        <v>0</v>
      </c>
      <c r="AC383">
        <f>VLOOKUP($B383,'Tillförd energi'!$B$1:$AI$700,MATCH(AC$1,'Tillförd energi'!$B$1:$AQ$1,0),FALSE)</f>
        <v>0</v>
      </c>
      <c r="AD383">
        <f>VLOOKUP($B383,'Tillförd energi'!$B$1:$AI$700,MATCH(AD$1,'Tillförd energi'!$B$1:$AQ$1,0),FALSE)</f>
        <v>0</v>
      </c>
      <c r="AE383">
        <f>VLOOKUP($B383,'Tillförd energi'!$B$1:$AI$700,MATCH(AE$1,'Tillförd energi'!$B$1:$AQ$1,0),FALSE)</f>
        <v>0</v>
      </c>
      <c r="AF383">
        <f>VLOOKUP($B383,'Tillförd energi'!$B$1:$AI$700,MATCH(AF$1,'Tillförd energi'!$B$1:$AQ$1,0),FALSE)</f>
        <v>8.0600000000000005E-2</v>
      </c>
      <c r="AG383">
        <f>IFERROR(VLOOKUP(B383,Miljö!$B$1:$AC$550,MATCH("Köpt mängd produktionsspecifik fjärrvärme:",Miljö!$B$1:$AC$1,0),FALSE)/1,0)</f>
        <v>0</v>
      </c>
      <c r="AI383">
        <f t="shared" si="110"/>
        <v>4.8095999999999997</v>
      </c>
      <c r="AJ383">
        <f t="shared" si="111"/>
        <v>4.8095999999999997</v>
      </c>
      <c r="AK383">
        <f>IF(ISERROR(1/VLOOKUP($B383,Leveranser!$B$1:$S$500,MATCH("såld värme (gwh)",Leveranser!$B$1:$S$1,0),FALSE)),"",VLOOKUP($B383,Leveranser!$B$1:$S$500,MATCH("såld värme (gwh)",Leveranser!$B$1:$S$1,0),FALSE))</f>
        <v>3.847</v>
      </c>
      <c r="AL383">
        <f>VLOOKUP($B383,Leveranser!$B$1:$Y$500,MATCH("Totalt såld fjärrvärme till andra fjärrvärmeföretag",Leveranser!$B$1:$AA$1,0),FALSE)</f>
        <v>0</v>
      </c>
      <c r="AM383">
        <f>IF(ISERROR(1/VLOOKUP($B383,Miljö!$B$1:$S$500,MATCH("Såld mängd produktionsspecifik fjärrvärme (GWh)",Miljö!$B$1:$R$1,0),FALSE)),0,VLOOKUP($B383,Miljö!$B$1:$S$500,MATCH("Såld mängd produktionsspecifik fjärrvärme (GWh)",Miljö!$B$1:$R$1,0),FALSE))</f>
        <v>0</v>
      </c>
      <c r="AN383" s="239">
        <f t="shared" si="112"/>
        <v>0.79985861610113107</v>
      </c>
      <c r="AP383" t="str">
        <f>IFERROR(VLOOKUP($B383,Miljövärden!$B$2:$H$550,7,FALSE),"Nej, saknas")</f>
        <v>Ja</v>
      </c>
      <c r="AQ383" t="str">
        <f>IFERROR(VLOOKUP($B383,Miljövärden!$B$2:$H$550,6,FALSE),"Nej, saknas")</f>
        <v>Nej</v>
      </c>
      <c r="AU383">
        <f t="shared" si="113"/>
        <v>8.0600000000000005E-2</v>
      </c>
      <c r="AV383">
        <f t="shared" si="114"/>
        <v>0</v>
      </c>
      <c r="AW383">
        <f t="shared" si="115"/>
        <v>0</v>
      </c>
      <c r="AX383">
        <f t="shared" si="116"/>
        <v>4.0819999999999999</v>
      </c>
      <c r="AZ383">
        <f t="shared" si="117"/>
        <v>4.0819999999999999</v>
      </c>
      <c r="BC383">
        <f t="shared" si="118"/>
        <v>0.64700000000000002</v>
      </c>
      <c r="BD383">
        <f t="shared" si="119"/>
        <v>0</v>
      </c>
      <c r="BE383">
        <f t="shared" si="120"/>
        <v>4.0819999999999999</v>
      </c>
      <c r="BF383">
        <f t="shared" si="121"/>
        <v>0</v>
      </c>
      <c r="BG383">
        <f t="shared" si="122"/>
        <v>8.0600000000000005E-2</v>
      </c>
      <c r="BH383">
        <f>VLOOKUP(B383,Miljö!$B$1:$I$482,MATCH("Fossilandel för ursprungspecificerad el ()",Miljö!$B$1:$I$1,0),FALSE)</f>
        <v>0</v>
      </c>
      <c r="BI383">
        <f>VLOOKUP(B383,Miljö!$B$1:$BX$482,MATCH("Kärnkraftsandel för ursprungsspecificerad el ()",Miljö!$B$1:$O$1,0),FALSE)</f>
        <v>0</v>
      </c>
      <c r="BJ383">
        <f t="shared" si="123"/>
        <v>0</v>
      </c>
      <c r="BK383" t="str">
        <f>VLOOKUP(B383,Miljö!$B$1:$O$482,MATCH("Fossil andel i procent (%)",Miljö!$B$1:$O$1,0),FALSE)</f>
        <v>ET</v>
      </c>
      <c r="BL383">
        <f t="shared" si="124"/>
        <v>4.8095999999999997</v>
      </c>
      <c r="BO383" s="289">
        <f t="shared" si="125"/>
        <v>0.13452262142381904</v>
      </c>
      <c r="BP383" s="239">
        <f t="shared" si="126"/>
        <v>0</v>
      </c>
      <c r="BQ383" s="239">
        <f t="shared" si="127"/>
        <v>0.8654773785761809</v>
      </c>
      <c r="BR383" s="239">
        <f t="shared" si="128"/>
        <v>0</v>
      </c>
      <c r="BS383" s="239"/>
      <c r="BT383" s="351">
        <f t="shared" si="129"/>
        <v>1</v>
      </c>
      <c r="BW383" s="289">
        <f>IF(AP383="ja",VLOOKUP(B383,Miljövärden!$B$2:$H$550,MATCH("Total andel fossilt",Miljövärden!$B$2:$H$2,0),FALSE),"")</f>
        <v>0.134523</v>
      </c>
      <c r="BZ383" s="351">
        <f t="shared" si="130"/>
        <v>3.7857618095937795E-7</v>
      </c>
      <c r="CA383" s="353">
        <f t="shared" si="131"/>
        <v>0</v>
      </c>
    </row>
    <row r="384" spans="1:80" x14ac:dyDescent="0.25">
      <c r="A384" s="2" t="s">
        <v>581</v>
      </c>
      <c r="B384" s="2" t="s">
        <v>582</v>
      </c>
      <c r="C384">
        <f>VLOOKUP($B384,'Tillförd energi'!$B$1:$AI$700,MATCH(C$1,'Tillförd energi'!$B$1:$AQ$1,0),FALSE)</f>
        <v>0</v>
      </c>
      <c r="D384">
        <f>VLOOKUP($B384,'Tillförd energi'!$B$1:$AI$700,MATCH(D$1,'Tillförd energi'!$B$1:$AQ$1,0),FALSE)</f>
        <v>0.27</v>
      </c>
      <c r="E384">
        <f>VLOOKUP($B384,'Tillförd energi'!$B$1:$AI$700,MATCH(E$1,'Tillförd energi'!$B$1:$AQ$1,0),FALSE)</f>
        <v>0</v>
      </c>
      <c r="F384">
        <f>VLOOKUP($B384,'Tillförd energi'!$B$1:$AI$700,MATCH(F$1,'Tillförd energi'!$B$1:$AQ$1,0),FALSE)</f>
        <v>0</v>
      </c>
      <c r="G384">
        <f>VLOOKUP($B384,'Tillförd energi'!$B$1:$AI$700,MATCH(G$1,'Tillförd energi'!$B$1:$AQ$1,0),FALSE)</f>
        <v>0</v>
      </c>
      <c r="H384">
        <f>VLOOKUP($B384,'Tillförd energi'!$B$1:$AI$700,MATCH(H$1,'Tillförd energi'!$B$1:$AQ$1,0),FALSE)</f>
        <v>0</v>
      </c>
      <c r="I384">
        <f>VLOOKUP($B384,'Tillförd energi'!$B$1:$AI$700,MATCH(I$1,'Tillförd energi'!$B$1:$AQ$1,0),FALSE)</f>
        <v>0</v>
      </c>
      <c r="J384">
        <f>VLOOKUP($B384,'Tillförd energi'!$B$1:$AI$700,MATCH(J$1,'Tillförd energi'!$B$1:$AQ$1,0),FALSE)</f>
        <v>0</v>
      </c>
      <c r="K384">
        <f>VLOOKUP($B384,'Tillförd energi'!$B$1:$AI$700,MATCH(K$1,'Tillförd energi'!$B$1:$AQ$1,0),FALSE)</f>
        <v>0</v>
      </c>
      <c r="L384">
        <f>VLOOKUP($B384,'Tillförd energi'!$B$1:$AI$700,MATCH(L$1,'Tillförd energi'!$B$1:$AQ$1,0),FALSE)</f>
        <v>0</v>
      </c>
      <c r="M384">
        <f>VLOOKUP($B384,'Tillförd energi'!$B$1:$AI$700,MATCH(M$1,'Tillförd energi'!$B$1:$AQ$1,0),FALSE)</f>
        <v>9.6</v>
      </c>
      <c r="N384">
        <f>VLOOKUP($B384,'Tillförd energi'!$B$1:$AI$700,MATCH(N$1,'Tillförd energi'!$B$1:$AQ$1,0),FALSE)</f>
        <v>0</v>
      </c>
      <c r="O384">
        <f>VLOOKUP($B384,'Tillförd energi'!$B$1:$AI$700,MATCH(O$1,'Tillförd energi'!$B$1:$AQ$1,0),FALSE)</f>
        <v>0</v>
      </c>
      <c r="P384">
        <f>VLOOKUP($B384,'Tillförd energi'!$B$1:$AI$700,MATCH(P$1,'Tillförd energi'!$B$1:$AQ$1,0),FALSE)</f>
        <v>4.585</v>
      </c>
      <c r="Q384">
        <f>VLOOKUP($B384,'Tillförd energi'!$B$1:$AI$700,MATCH(Q$1,'Tillförd energi'!$B$1:$AQ$1,0),FALSE)</f>
        <v>5</v>
      </c>
      <c r="R384">
        <f>VLOOKUP($B384,'Tillförd energi'!$B$1:$AI$700,MATCH(R$1,'Tillförd energi'!$B$1:$AQ$1,0),FALSE)</f>
        <v>2.35412</v>
      </c>
      <c r="S384">
        <f>VLOOKUP($B384,'Tillförd energi'!$B$1:$AI$700,MATCH(S$1,'Tillförd energi'!$B$1:$AQ$1,0),FALSE)</f>
        <v>0</v>
      </c>
      <c r="T384">
        <f>VLOOKUP($B384,'Tillförd energi'!$B$1:$AI$700,MATCH(T$1,'Tillförd energi'!$B$1:$AQ$1,0),FALSE)</f>
        <v>0</v>
      </c>
      <c r="U384">
        <f>VLOOKUP($B384,'Tillförd energi'!$B$1:$AI$700,MATCH(U$1,'Tillförd energi'!$B$1:$AQ$1,0),FALSE)</f>
        <v>0</v>
      </c>
      <c r="V384">
        <f>VLOOKUP($B384,'Tillförd energi'!$B$1:$AI$700,MATCH(V$1,'Tillförd energi'!$B$1:$AQ$1,0),FALSE)</f>
        <v>0</v>
      </c>
      <c r="W384">
        <f>VLOOKUP($B384,'Tillförd energi'!$B$1:$AI$700,MATCH(W$1,'Tillförd energi'!$B$1:$AQ$1,0),FALSE)</f>
        <v>0</v>
      </c>
      <c r="X384">
        <f>VLOOKUP($B384,'Tillförd energi'!$B$1:$AI$700,MATCH(X$1,'Tillförd energi'!$B$1:$AQ$1,0),FALSE)</f>
        <v>0</v>
      </c>
      <c r="Y384">
        <f>VLOOKUP($B384,'Tillförd energi'!$B$1:$AI$700,MATCH(Y$1,'Tillförd energi'!$B$1:$AQ$1,0),FALSE)</f>
        <v>0</v>
      </c>
      <c r="Z384">
        <f>VLOOKUP($B384,'Tillförd energi'!$B$1:$AI$700,MATCH(Z$1,'Tillförd energi'!$B$1:$AQ$1,0),FALSE)</f>
        <v>0</v>
      </c>
      <c r="AA384">
        <f>VLOOKUP($B384,'Tillförd energi'!$B$1:$AI$700,MATCH(AA$1,'Tillförd energi'!$B$1:$AQ$1,0),FALSE)</f>
        <v>0</v>
      </c>
      <c r="AB384">
        <f>VLOOKUP($B384,'Tillförd energi'!$B$1:$AI$700,MATCH(AB$1,'Tillförd energi'!$B$1:$AQ$1,0),FALSE)</f>
        <v>0</v>
      </c>
      <c r="AC384">
        <f>VLOOKUP($B384,'Tillförd energi'!$B$1:$AI$700,MATCH(AC$1,'Tillförd energi'!$B$1:$AQ$1,0),FALSE)</f>
        <v>2.0329999999999999</v>
      </c>
      <c r="AD384">
        <f>VLOOKUP($B384,'Tillförd energi'!$B$1:$AI$700,MATCH(AD$1,'Tillförd energi'!$B$1:$AQ$1,0),FALSE)</f>
        <v>0</v>
      </c>
      <c r="AE384">
        <f>VLOOKUP($B384,'Tillförd energi'!$B$1:$AI$700,MATCH(AE$1,'Tillförd energi'!$B$1:$AQ$1,0),FALSE)</f>
        <v>0</v>
      </c>
      <c r="AF384">
        <f>VLOOKUP($B384,'Tillförd energi'!$B$1:$AI$700,MATCH(AF$1,'Tillförd energi'!$B$1:$AQ$1,0),FALSE)</f>
        <v>0.48299999999999998</v>
      </c>
      <c r="AG384">
        <f>IFERROR(VLOOKUP(B384,Miljö!$B$1:$AC$550,MATCH("Köpt mängd produktionsspecifik fjärrvärme:",Miljö!$B$1:$AC$1,0),FALSE)/1,0)</f>
        <v>0</v>
      </c>
      <c r="AI384">
        <f t="shared" si="110"/>
        <v>24.325120000000002</v>
      </c>
      <c r="AJ384">
        <f t="shared" si="111"/>
        <v>24.325120000000002</v>
      </c>
      <c r="AK384">
        <f>IF(ISERROR(1/VLOOKUP($B384,Leveranser!$B$1:$S$500,MATCH("såld värme (gwh)",Leveranser!$B$1:$S$1,0),FALSE)),"",VLOOKUP($B384,Leveranser!$B$1:$S$500,MATCH("såld värme (gwh)",Leveranser!$B$1:$S$1,0),FALSE))</f>
        <v>19.661000000000001</v>
      </c>
      <c r="AL384">
        <f>VLOOKUP($B384,Leveranser!$B$1:$Y$500,MATCH("Totalt såld fjärrvärme till andra fjärrvärmeföretag",Leveranser!$B$1:$AA$1,0),FALSE)</f>
        <v>0</v>
      </c>
      <c r="AM384">
        <f>IF(ISERROR(1/VLOOKUP($B384,Miljö!$B$1:$S$500,MATCH("Såld mängd produktionsspecifik fjärrvärme (GWh)",Miljö!$B$1:$R$1,0),FALSE)),0,VLOOKUP($B384,Miljö!$B$1:$S$500,MATCH("Såld mängd produktionsspecifik fjärrvärme (GWh)",Miljö!$B$1:$R$1,0),FALSE))</f>
        <v>0</v>
      </c>
      <c r="AN384" s="239">
        <f t="shared" si="112"/>
        <v>0.80825911650178905</v>
      </c>
      <c r="AP384" t="str">
        <f>IFERROR(VLOOKUP($B384,Miljövärden!$B$2:$H$550,7,FALSE),"Nej, saknas")</f>
        <v>Ja</v>
      </c>
      <c r="AQ384" t="str">
        <f>IFERROR(VLOOKUP($B384,Miljövärden!$B$2:$H$550,6,FALSE),"Nej, saknas")</f>
        <v>Nej</v>
      </c>
      <c r="AU384">
        <f t="shared" si="113"/>
        <v>0.48299999999999998</v>
      </c>
      <c r="AV384">
        <f t="shared" si="114"/>
        <v>0</v>
      </c>
      <c r="AW384">
        <f t="shared" si="115"/>
        <v>19.184999999999999</v>
      </c>
      <c r="AX384">
        <f t="shared" si="116"/>
        <v>2.35412</v>
      </c>
      <c r="AZ384">
        <f t="shared" si="117"/>
        <v>21.539119999999997</v>
      </c>
      <c r="BC384">
        <f t="shared" si="118"/>
        <v>0.27</v>
      </c>
      <c r="BD384">
        <f t="shared" si="119"/>
        <v>0</v>
      </c>
      <c r="BE384">
        <f t="shared" si="120"/>
        <v>21.539119999999997</v>
      </c>
      <c r="BF384">
        <f t="shared" si="121"/>
        <v>2.0329999999999999</v>
      </c>
      <c r="BG384">
        <f t="shared" si="122"/>
        <v>0.48299999999999998</v>
      </c>
      <c r="BH384">
        <f>VLOOKUP(B384,Miljö!$B$1:$I$482,MATCH("Fossilandel för ursprungspecificerad el ()",Miljö!$B$1:$I$1,0),FALSE)</f>
        <v>0.48399999999999999</v>
      </c>
      <c r="BI384">
        <f>VLOOKUP(B384,Miljö!$B$1:$BX$482,MATCH("Kärnkraftsandel för ursprungsspecificerad el ()",Miljö!$B$1:$O$1,0),FALSE)</f>
        <v>0.35</v>
      </c>
      <c r="BJ384">
        <f t="shared" si="123"/>
        <v>0</v>
      </c>
      <c r="BK384">
        <f>VLOOKUP(B384,Miljö!$B$1:$O$482,MATCH("Fossil andel i procent (%)",Miljö!$B$1:$O$1,0),FALSE)</f>
        <v>0</v>
      </c>
      <c r="BL384">
        <f t="shared" si="124"/>
        <v>24.325119999999998</v>
      </c>
      <c r="BO384" s="289">
        <f t="shared" si="125"/>
        <v>2.0709949221216589E-2</v>
      </c>
      <c r="BP384" s="239">
        <f t="shared" si="126"/>
        <v>6.9496060039991574E-3</v>
      </c>
      <c r="BQ384" s="239">
        <f t="shared" si="127"/>
        <v>0.88876428975478838</v>
      </c>
      <c r="BR384" s="239">
        <f t="shared" si="128"/>
        <v>8.3576155019995796E-2</v>
      </c>
      <c r="BS384" s="239"/>
      <c r="BT384" s="351">
        <f t="shared" si="129"/>
        <v>1</v>
      </c>
      <c r="BW384" s="289">
        <f>IF(AP384="ja",VLOOKUP(B384,Miljövärden!$B$2:$H$550,MATCH("Total andel fossilt",Miljövärden!$B$2:$H$2,0),FALSE),"")</f>
        <v>2.0709999999999999E-2</v>
      </c>
      <c r="BZ384" s="351">
        <f t="shared" si="130"/>
        <v>5.0778783410726502E-8</v>
      </c>
      <c r="CA384" s="353">
        <f t="shared" si="131"/>
        <v>0</v>
      </c>
    </row>
    <row r="385" spans="1:79" x14ac:dyDescent="0.25">
      <c r="A385" s="2" t="s">
        <v>581</v>
      </c>
      <c r="B385" s="2" t="s">
        <v>583</v>
      </c>
      <c r="C385">
        <f>VLOOKUP($B385,'Tillförd energi'!$B$1:$AI$700,MATCH(C$1,'Tillförd energi'!$B$1:$AQ$1,0),FALSE)</f>
        <v>0</v>
      </c>
      <c r="D385">
        <f>VLOOKUP($B385,'Tillförd energi'!$B$1:$AI$700,MATCH(D$1,'Tillförd energi'!$B$1:$AQ$1,0),FALSE)</f>
        <v>5.1999999999999998E-2</v>
      </c>
      <c r="E385">
        <f>VLOOKUP($B385,'Tillförd energi'!$B$1:$AI$700,MATCH(E$1,'Tillförd energi'!$B$1:$AQ$1,0),FALSE)</f>
        <v>0</v>
      </c>
      <c r="F385">
        <f>VLOOKUP($B385,'Tillförd energi'!$B$1:$AI$700,MATCH(F$1,'Tillförd energi'!$B$1:$AQ$1,0),FALSE)</f>
        <v>0</v>
      </c>
      <c r="G385">
        <f>VLOOKUP($B385,'Tillförd energi'!$B$1:$AI$700,MATCH(G$1,'Tillförd energi'!$B$1:$AQ$1,0),FALSE)</f>
        <v>0</v>
      </c>
      <c r="H385">
        <f>VLOOKUP($B385,'Tillförd energi'!$B$1:$AI$700,MATCH(H$1,'Tillförd energi'!$B$1:$AQ$1,0),FALSE)</f>
        <v>0</v>
      </c>
      <c r="I385">
        <f>VLOOKUP($B385,'Tillförd energi'!$B$1:$AI$700,MATCH(I$1,'Tillförd energi'!$B$1:$AQ$1,0),FALSE)</f>
        <v>0</v>
      </c>
      <c r="J385">
        <f>VLOOKUP($B385,'Tillförd energi'!$B$1:$AI$700,MATCH(J$1,'Tillförd energi'!$B$1:$AQ$1,0),FALSE)</f>
        <v>0</v>
      </c>
      <c r="K385">
        <f>VLOOKUP($B385,'Tillförd energi'!$B$1:$AI$700,MATCH(K$1,'Tillförd energi'!$B$1:$AQ$1,0),FALSE)</f>
        <v>0</v>
      </c>
      <c r="L385">
        <f>VLOOKUP($B385,'Tillförd energi'!$B$1:$AI$700,MATCH(L$1,'Tillförd energi'!$B$1:$AQ$1,0),FALSE)</f>
        <v>0</v>
      </c>
      <c r="M385">
        <f>VLOOKUP($B385,'Tillförd energi'!$B$1:$AI$700,MATCH(M$1,'Tillförd energi'!$B$1:$AQ$1,0),FALSE)</f>
        <v>0</v>
      </c>
      <c r="N385">
        <f>VLOOKUP($B385,'Tillförd energi'!$B$1:$AI$700,MATCH(N$1,'Tillförd energi'!$B$1:$AQ$1,0),FALSE)</f>
        <v>0</v>
      </c>
      <c r="O385">
        <f>VLOOKUP($B385,'Tillförd energi'!$B$1:$AI$700,MATCH(O$1,'Tillförd energi'!$B$1:$AQ$1,0),FALSE)</f>
        <v>0</v>
      </c>
      <c r="P385">
        <f>VLOOKUP($B385,'Tillförd energi'!$B$1:$AI$700,MATCH(P$1,'Tillförd energi'!$B$1:$AQ$1,0),FALSE)</f>
        <v>7.7229999999999999</v>
      </c>
      <c r="Q385">
        <f>VLOOKUP($B385,'Tillförd energi'!$B$1:$AI$700,MATCH(Q$1,'Tillförd energi'!$B$1:$AQ$1,0),FALSE)</f>
        <v>35.438800000000001</v>
      </c>
      <c r="R385">
        <f>VLOOKUP($B385,'Tillförd energi'!$B$1:$AI$700,MATCH(R$1,'Tillförd energi'!$B$1:$AQ$1,0),FALSE)</f>
        <v>0</v>
      </c>
      <c r="S385">
        <f>VLOOKUP($B385,'Tillförd energi'!$B$1:$AI$700,MATCH(S$1,'Tillförd energi'!$B$1:$AQ$1,0),FALSE)</f>
        <v>0</v>
      </c>
      <c r="T385">
        <f>VLOOKUP($B385,'Tillförd energi'!$B$1:$AI$700,MATCH(T$1,'Tillförd energi'!$B$1:$AQ$1,0),FALSE)</f>
        <v>0</v>
      </c>
      <c r="U385">
        <f>VLOOKUP($B385,'Tillförd energi'!$B$1:$AI$700,MATCH(U$1,'Tillförd energi'!$B$1:$AQ$1,0),FALSE)</f>
        <v>0</v>
      </c>
      <c r="V385">
        <f>VLOOKUP($B385,'Tillförd energi'!$B$1:$AI$700,MATCH(V$1,'Tillförd energi'!$B$1:$AQ$1,0),FALSE)</f>
        <v>0</v>
      </c>
      <c r="W385">
        <f>VLOOKUP($B385,'Tillförd energi'!$B$1:$AI$700,MATCH(W$1,'Tillförd energi'!$B$1:$AQ$1,0),FALSE)</f>
        <v>0</v>
      </c>
      <c r="X385">
        <f>VLOOKUP($B385,'Tillförd energi'!$B$1:$AI$700,MATCH(X$1,'Tillförd energi'!$B$1:$AQ$1,0),FALSE)</f>
        <v>0</v>
      </c>
      <c r="Y385">
        <f>VLOOKUP($B385,'Tillförd energi'!$B$1:$AI$700,MATCH(Y$1,'Tillförd energi'!$B$1:$AQ$1,0),FALSE)</f>
        <v>0</v>
      </c>
      <c r="Z385">
        <f>VLOOKUP($B385,'Tillförd energi'!$B$1:$AI$700,MATCH(Z$1,'Tillförd energi'!$B$1:$AQ$1,0),FALSE)</f>
        <v>0</v>
      </c>
      <c r="AA385">
        <f>VLOOKUP($B385,'Tillförd energi'!$B$1:$AI$700,MATCH(AA$1,'Tillförd energi'!$B$1:$AQ$1,0),FALSE)</f>
        <v>0</v>
      </c>
      <c r="AB385">
        <f>VLOOKUP($B385,'Tillförd energi'!$B$1:$AI$700,MATCH(AB$1,'Tillförd energi'!$B$1:$AQ$1,0),FALSE)</f>
        <v>0</v>
      </c>
      <c r="AC385">
        <f>VLOOKUP($B385,'Tillförd energi'!$B$1:$AI$700,MATCH(AC$1,'Tillförd energi'!$B$1:$AQ$1,0),FALSE)</f>
        <v>0</v>
      </c>
      <c r="AD385">
        <f>VLOOKUP($B385,'Tillförd energi'!$B$1:$AI$700,MATCH(AD$1,'Tillförd energi'!$B$1:$AQ$1,0),FALSE)</f>
        <v>0</v>
      </c>
      <c r="AE385">
        <f>VLOOKUP($B385,'Tillförd energi'!$B$1:$AI$700,MATCH(AE$1,'Tillförd energi'!$B$1:$AQ$1,0),FALSE)</f>
        <v>0</v>
      </c>
      <c r="AF385">
        <f>VLOOKUP($B385,'Tillförd energi'!$B$1:$AI$700,MATCH(AF$1,'Tillförd energi'!$B$1:$AQ$1,0),FALSE)</f>
        <v>0.106</v>
      </c>
      <c r="AG385">
        <f>IFERROR(VLOOKUP(B385,Miljö!$B$1:$AC$550,MATCH("Köpt mängd produktionsspecifik fjärrvärme:",Miljö!$B$1:$AC$1,0),FALSE)/1,0)</f>
        <v>0</v>
      </c>
      <c r="AI385">
        <f t="shared" si="110"/>
        <v>43.319800000000001</v>
      </c>
      <c r="AJ385">
        <f t="shared" si="111"/>
        <v>43.319800000000001</v>
      </c>
      <c r="AK385">
        <f>IF(ISERROR(1/VLOOKUP($B385,Leveranser!$B$1:$S$500,MATCH("såld värme (gwh)",Leveranser!$B$1:$S$1,0),FALSE)),"",VLOOKUP($B385,Leveranser!$B$1:$S$500,MATCH("såld värme (gwh)",Leveranser!$B$1:$S$1,0),FALSE))</f>
        <v>30.535</v>
      </c>
      <c r="AL385">
        <f>VLOOKUP($B385,Leveranser!$B$1:$Y$500,MATCH("Totalt såld fjärrvärme till andra fjärrvärmeföretag",Leveranser!$B$1:$AA$1,0),FALSE)</f>
        <v>0</v>
      </c>
      <c r="AM385">
        <f>IF(ISERROR(1/VLOOKUP($B385,Miljö!$B$1:$S$500,MATCH("Såld mängd produktionsspecifik fjärrvärme (GWh)",Miljö!$B$1:$R$1,0),FALSE)),0,VLOOKUP($B385,Miljö!$B$1:$S$500,MATCH("Såld mängd produktionsspecifik fjärrvärme (GWh)",Miljö!$B$1:$R$1,0),FALSE))</f>
        <v>0</v>
      </c>
      <c r="AN385" s="239">
        <f t="shared" si="112"/>
        <v>0.7048739837210698</v>
      </c>
      <c r="AP385" t="str">
        <f>IFERROR(VLOOKUP($B385,Miljövärden!$B$2:$H$550,7,FALSE),"Nej, saknas")</f>
        <v>Ja</v>
      </c>
      <c r="AQ385" t="str">
        <f>IFERROR(VLOOKUP($B385,Miljövärden!$B$2:$H$550,6,FALSE),"Nej, saknas")</f>
        <v>Nej</v>
      </c>
      <c r="AU385">
        <f t="shared" si="113"/>
        <v>0.106</v>
      </c>
      <c r="AV385">
        <f t="shared" si="114"/>
        <v>0</v>
      </c>
      <c r="AW385">
        <f t="shared" si="115"/>
        <v>43.161799999999999</v>
      </c>
      <c r="AX385">
        <f t="shared" si="116"/>
        <v>0</v>
      </c>
      <c r="AZ385">
        <f t="shared" si="117"/>
        <v>43.161799999999999</v>
      </c>
      <c r="BC385">
        <f t="shared" si="118"/>
        <v>5.1999999999999998E-2</v>
      </c>
      <c r="BD385">
        <f t="shared" si="119"/>
        <v>0</v>
      </c>
      <c r="BE385">
        <f t="shared" si="120"/>
        <v>43.161799999999999</v>
      </c>
      <c r="BF385">
        <f t="shared" si="121"/>
        <v>0</v>
      </c>
      <c r="BG385">
        <f t="shared" si="122"/>
        <v>0.106</v>
      </c>
      <c r="BH385">
        <f>VLOOKUP(B385,Miljö!$B$1:$I$482,MATCH("Fossilandel för ursprungspecificerad el ()",Miljö!$B$1:$I$1,0),FALSE)</f>
        <v>0.48399999999999999</v>
      </c>
      <c r="BI385">
        <f>VLOOKUP(B385,Miljö!$B$1:$BX$482,MATCH("Kärnkraftsandel för ursprungsspecificerad el ()",Miljö!$B$1:$O$1,0),FALSE)</f>
        <v>0.35</v>
      </c>
      <c r="BJ385">
        <f t="shared" si="123"/>
        <v>0</v>
      </c>
      <c r="BK385" t="str">
        <f>VLOOKUP(B385,Miljö!$B$1:$O$482,MATCH("Fossil andel i procent (%)",Miljö!$B$1:$O$1,0),FALSE)</f>
        <v>ET</v>
      </c>
      <c r="BL385">
        <f t="shared" si="124"/>
        <v>43.319800000000001</v>
      </c>
      <c r="BO385" s="289">
        <f t="shared" si="125"/>
        <v>2.3846832164506758E-3</v>
      </c>
      <c r="BP385" s="239">
        <f t="shared" si="126"/>
        <v>8.5642131311778897E-4</v>
      </c>
      <c r="BQ385" s="239">
        <f t="shared" si="127"/>
        <v>0.99675889547043139</v>
      </c>
      <c r="BR385" s="239">
        <f t="shared" si="128"/>
        <v>0</v>
      </c>
      <c r="BS385" s="239"/>
      <c r="BT385" s="351">
        <f t="shared" si="129"/>
        <v>0.99999999999999989</v>
      </c>
      <c r="BW385" s="289">
        <f>IF(AP385="ja",VLOOKUP(B385,Miljövärden!$B$2:$H$550,MATCH("Total andel fossilt",Miljövärden!$B$2:$H$2,0),FALSE),"")</f>
        <v>2.3846800000000001E-3</v>
      </c>
      <c r="BZ385" s="351">
        <f t="shared" si="130"/>
        <v>-3.2164506756811317E-9</v>
      </c>
      <c r="CA385" s="353">
        <f t="shared" si="131"/>
        <v>0</v>
      </c>
    </row>
    <row r="386" spans="1:79" x14ac:dyDescent="0.25">
      <c r="A386" s="2" t="s">
        <v>581</v>
      </c>
      <c r="B386" s="2" t="s">
        <v>11</v>
      </c>
      <c r="C386">
        <f>VLOOKUP($B386,'Tillförd energi'!$B$1:$AI$700,MATCH(C$1,'Tillförd energi'!$B$1:$AQ$1,0),FALSE)</f>
        <v>0</v>
      </c>
      <c r="D386">
        <f>VLOOKUP($B386,'Tillförd energi'!$B$1:$AI$700,MATCH(D$1,'Tillförd energi'!$B$1:$AQ$1,0),FALSE)</f>
        <v>3.4649999999999999</v>
      </c>
      <c r="E386">
        <f>VLOOKUP($B386,'Tillförd energi'!$B$1:$AI$700,MATCH(E$1,'Tillförd energi'!$B$1:$AQ$1,0),FALSE)</f>
        <v>0</v>
      </c>
      <c r="F386">
        <f>VLOOKUP($B386,'Tillförd energi'!$B$1:$AI$700,MATCH(F$1,'Tillförd energi'!$B$1:$AQ$1,0),FALSE)</f>
        <v>0</v>
      </c>
      <c r="G386">
        <f>VLOOKUP($B386,'Tillförd energi'!$B$1:$AI$700,MATCH(G$1,'Tillförd energi'!$B$1:$AQ$1,0),FALSE)</f>
        <v>0</v>
      </c>
      <c r="H386">
        <f>VLOOKUP($B386,'Tillförd energi'!$B$1:$AI$700,MATCH(H$1,'Tillförd energi'!$B$1:$AQ$1,0),FALSE)</f>
        <v>0</v>
      </c>
      <c r="I386">
        <f>VLOOKUP($B386,'Tillförd energi'!$B$1:$AI$700,MATCH(I$1,'Tillförd energi'!$B$1:$AQ$1,0),FALSE)</f>
        <v>0</v>
      </c>
      <c r="J386">
        <f>VLOOKUP($B386,'Tillförd energi'!$B$1:$AI$700,MATCH(J$1,'Tillförd energi'!$B$1:$AQ$1,0),FALSE)</f>
        <v>0</v>
      </c>
      <c r="K386">
        <f>VLOOKUP($B386,'Tillförd energi'!$B$1:$AI$700,MATCH(K$1,'Tillförd energi'!$B$1:$AQ$1,0),FALSE)</f>
        <v>0</v>
      </c>
      <c r="L386">
        <f>VLOOKUP($B386,'Tillförd energi'!$B$1:$AI$700,MATCH(L$1,'Tillförd energi'!$B$1:$AQ$1,0),FALSE)</f>
        <v>0</v>
      </c>
      <c r="M386">
        <f>VLOOKUP($B386,'Tillförd energi'!$B$1:$AI$700,MATCH(M$1,'Tillförd energi'!$B$1:$AQ$1,0),FALSE)</f>
        <v>26.495999999999999</v>
      </c>
      <c r="N386">
        <f>VLOOKUP($B386,'Tillförd energi'!$B$1:$AI$700,MATCH(N$1,'Tillförd energi'!$B$1:$AQ$1,0),FALSE)</f>
        <v>0</v>
      </c>
      <c r="O386">
        <f>VLOOKUP($B386,'Tillförd energi'!$B$1:$AI$700,MATCH(O$1,'Tillförd energi'!$B$1:$AQ$1,0),FALSE)</f>
        <v>0</v>
      </c>
      <c r="P386">
        <f>VLOOKUP($B386,'Tillförd energi'!$B$1:$AI$700,MATCH(P$1,'Tillförd energi'!$B$1:$AQ$1,0),FALSE)</f>
        <v>26.085999999999999</v>
      </c>
      <c r="Q386">
        <f>VLOOKUP($B386,'Tillförd energi'!$B$1:$AI$700,MATCH(Q$1,'Tillförd energi'!$B$1:$AQ$1,0),FALSE)</f>
        <v>65.274000000000001</v>
      </c>
      <c r="R386">
        <f>VLOOKUP($B386,'Tillförd energi'!$B$1:$AI$700,MATCH(R$1,'Tillförd energi'!$B$1:$AQ$1,0),FALSE)</f>
        <v>0</v>
      </c>
      <c r="S386">
        <f>VLOOKUP($B386,'Tillförd energi'!$B$1:$AI$700,MATCH(S$1,'Tillförd energi'!$B$1:$AQ$1,0),FALSE)</f>
        <v>0</v>
      </c>
      <c r="T386">
        <f>VLOOKUP($B386,'Tillförd energi'!$B$1:$AI$700,MATCH(T$1,'Tillförd energi'!$B$1:$AQ$1,0),FALSE)</f>
        <v>0</v>
      </c>
      <c r="U386">
        <f>VLOOKUP($B386,'Tillförd energi'!$B$1:$AI$700,MATCH(U$1,'Tillförd energi'!$B$1:$AQ$1,0),FALSE)</f>
        <v>0</v>
      </c>
      <c r="V386">
        <f>VLOOKUP($B386,'Tillförd energi'!$B$1:$AI$700,MATCH(V$1,'Tillförd energi'!$B$1:$AQ$1,0),FALSE)</f>
        <v>0</v>
      </c>
      <c r="W386">
        <f>VLOOKUP($B386,'Tillförd energi'!$B$1:$AI$700,MATCH(W$1,'Tillförd energi'!$B$1:$AQ$1,0),FALSE)</f>
        <v>0</v>
      </c>
      <c r="X386">
        <f>VLOOKUP($B386,'Tillförd energi'!$B$1:$AI$700,MATCH(X$1,'Tillförd energi'!$B$1:$AQ$1,0),FALSE)</f>
        <v>0</v>
      </c>
      <c r="Y386">
        <f>VLOOKUP($B386,'Tillförd energi'!$B$1:$AI$700,MATCH(Y$1,'Tillförd energi'!$B$1:$AQ$1,0),FALSE)</f>
        <v>0</v>
      </c>
      <c r="Z386">
        <f>VLOOKUP($B386,'Tillförd energi'!$B$1:$AI$700,MATCH(Z$1,'Tillförd energi'!$B$1:$AQ$1,0),FALSE)</f>
        <v>1.4339999999999999</v>
      </c>
      <c r="AA386">
        <f>VLOOKUP($B386,'Tillförd energi'!$B$1:$AI$700,MATCH(AA$1,'Tillförd energi'!$B$1:$AQ$1,0),FALSE)</f>
        <v>0</v>
      </c>
      <c r="AB386">
        <f>VLOOKUP($B386,'Tillförd energi'!$B$1:$AI$700,MATCH(AB$1,'Tillförd energi'!$B$1:$AQ$1,0),FALSE)</f>
        <v>0</v>
      </c>
      <c r="AC386">
        <f>VLOOKUP($B386,'Tillförd energi'!$B$1:$AI$700,MATCH(AC$1,'Tillförd energi'!$B$1:$AQ$1,0),FALSE)</f>
        <v>9.2330000000000005</v>
      </c>
      <c r="AD386">
        <f>VLOOKUP($B386,'Tillförd energi'!$B$1:$AI$700,MATCH(AD$1,'Tillförd energi'!$B$1:$AQ$1,0),FALSE)</f>
        <v>0</v>
      </c>
      <c r="AE386">
        <f>VLOOKUP($B386,'Tillförd energi'!$B$1:$AI$700,MATCH(AE$1,'Tillförd energi'!$B$1:$AQ$1,0),FALSE)</f>
        <v>0</v>
      </c>
      <c r="AF386">
        <f>VLOOKUP($B386,'Tillförd energi'!$B$1:$AI$700,MATCH(AF$1,'Tillförd energi'!$B$1:$AQ$1,0),FALSE)</f>
        <v>3.8170000000000002</v>
      </c>
      <c r="AG386">
        <f>IFERROR(VLOOKUP(B386,Miljö!$B$1:$AC$550,MATCH("Köpt mängd produktionsspecifik fjärrvärme:",Miljö!$B$1:$AC$1,0),FALSE)/1,0)</f>
        <v>0</v>
      </c>
      <c r="AI386">
        <f t="shared" si="110"/>
        <v>135.80500000000001</v>
      </c>
      <c r="AJ386">
        <f t="shared" si="111"/>
        <v>135.80500000000001</v>
      </c>
      <c r="AK386">
        <f>IF(ISERROR(1/VLOOKUP($B386,Leveranser!$B$1:$S$500,MATCH("såld värme (gwh)",Leveranser!$B$1:$S$1,0),FALSE)),"",VLOOKUP($B386,Leveranser!$B$1:$S$500,MATCH("såld värme (gwh)",Leveranser!$B$1:$S$1,0),FALSE))</f>
        <v>106.01</v>
      </c>
      <c r="AL386">
        <f>VLOOKUP($B386,Leveranser!$B$1:$Y$500,MATCH("Totalt såld fjärrvärme till andra fjärrvärmeföretag",Leveranser!$B$1:$AA$1,0),FALSE)</f>
        <v>0</v>
      </c>
      <c r="AM386">
        <f>IF(ISERROR(1/VLOOKUP($B386,Miljö!$B$1:$S$500,MATCH("Såld mängd produktionsspecifik fjärrvärme (GWh)",Miljö!$B$1:$R$1,0),FALSE)),0,VLOOKUP($B386,Miljö!$B$1:$S$500,MATCH("Såld mängd produktionsspecifik fjärrvärme (GWh)",Miljö!$B$1:$R$1,0),FALSE))</f>
        <v>0</v>
      </c>
      <c r="AN386" s="239">
        <f t="shared" si="112"/>
        <v>0.78060454327896611</v>
      </c>
      <c r="AP386" t="str">
        <f>IFERROR(VLOOKUP($B386,Miljövärden!$B$2:$H$550,7,FALSE),"Nej, saknas")</f>
        <v>Ja</v>
      </c>
      <c r="AQ386" t="str">
        <f>IFERROR(VLOOKUP($B386,Miljövärden!$B$2:$H$550,6,FALSE),"Nej, saknas")</f>
        <v>Nej</v>
      </c>
      <c r="AU386">
        <f t="shared" si="113"/>
        <v>5.2510000000000003</v>
      </c>
      <c r="AV386">
        <f t="shared" si="114"/>
        <v>0</v>
      </c>
      <c r="AW386">
        <f t="shared" si="115"/>
        <v>117.85599999999999</v>
      </c>
      <c r="AX386">
        <f t="shared" si="116"/>
        <v>0</v>
      </c>
      <c r="AZ386">
        <f t="shared" si="117"/>
        <v>117.85599999999999</v>
      </c>
      <c r="BC386">
        <f t="shared" si="118"/>
        <v>3.4649999999999999</v>
      </c>
      <c r="BD386">
        <f t="shared" si="119"/>
        <v>0</v>
      </c>
      <c r="BE386">
        <f t="shared" si="120"/>
        <v>117.85599999999999</v>
      </c>
      <c r="BF386">
        <f t="shared" si="121"/>
        <v>9.2330000000000005</v>
      </c>
      <c r="BG386">
        <f t="shared" si="122"/>
        <v>5.2510000000000003</v>
      </c>
      <c r="BH386">
        <f>VLOOKUP(B386,Miljö!$B$1:$I$482,MATCH("Fossilandel för ursprungspecificerad el ()",Miljö!$B$1:$I$1,0),FALSE)</f>
        <v>0.48399999999999999</v>
      </c>
      <c r="BI386">
        <f>VLOOKUP(B386,Miljö!$B$1:$BX$482,MATCH("Kärnkraftsandel för ursprungsspecificerad el ()",Miljö!$B$1:$O$1,0),FALSE)</f>
        <v>0.35</v>
      </c>
      <c r="BJ386">
        <f t="shared" si="123"/>
        <v>0</v>
      </c>
      <c r="BK386" t="str">
        <f>VLOOKUP(B386,Miljö!$B$1:$O$482,MATCH("Fossil andel i procent (%)",Miljö!$B$1:$O$1,0),FALSE)</f>
        <v>ET</v>
      </c>
      <c r="BL386">
        <f t="shared" si="124"/>
        <v>135.80500000000001</v>
      </c>
      <c r="BO386" s="289">
        <f t="shared" si="125"/>
        <v>4.4228739737123081E-2</v>
      </c>
      <c r="BP386" s="239">
        <f t="shared" si="126"/>
        <v>1.353300688487169E-2</v>
      </c>
      <c r="BQ386" s="239">
        <f t="shared" si="127"/>
        <v>0.8742510658664997</v>
      </c>
      <c r="BR386" s="239">
        <f t="shared" si="128"/>
        <v>6.7987187511505467E-2</v>
      </c>
      <c r="BS386" s="239"/>
      <c r="BT386" s="351">
        <f t="shared" si="129"/>
        <v>0.99999999999999989</v>
      </c>
      <c r="BW386" s="289">
        <f>IF(AP386="ja",VLOOKUP(B386,Miljövärden!$B$2:$H$550,MATCH("Total andel fossilt",Miljövärden!$B$2:$H$2,0),FALSE),"")</f>
        <v>4.4228799999999999E-2</v>
      </c>
      <c r="BZ386" s="351">
        <f t="shared" si="130"/>
        <v>6.0262876917793751E-8</v>
      </c>
      <c r="CA386" s="353">
        <f t="shared" si="131"/>
        <v>0</v>
      </c>
    </row>
    <row r="387" spans="1:79" x14ac:dyDescent="0.25">
      <c r="A387" s="2" t="s">
        <v>581</v>
      </c>
      <c r="B387" s="2" t="s">
        <v>584</v>
      </c>
      <c r="C387">
        <f>VLOOKUP($B387,'Tillförd energi'!$B$1:$AI$700,MATCH(C$1,'Tillförd energi'!$B$1:$AQ$1,0),FALSE)</f>
        <v>0</v>
      </c>
      <c r="D387">
        <f>VLOOKUP($B387,'Tillförd energi'!$B$1:$AI$700,MATCH(D$1,'Tillförd energi'!$B$1:$AQ$1,0),FALSE)</f>
        <v>5.0999999999999997E-2</v>
      </c>
      <c r="E387">
        <f>VLOOKUP($B387,'Tillförd energi'!$B$1:$AI$700,MATCH(E$1,'Tillförd energi'!$B$1:$AQ$1,0),FALSE)</f>
        <v>0</v>
      </c>
      <c r="F387">
        <f>VLOOKUP($B387,'Tillförd energi'!$B$1:$AI$700,MATCH(F$1,'Tillförd energi'!$B$1:$AQ$1,0),FALSE)</f>
        <v>0</v>
      </c>
      <c r="G387">
        <f>VLOOKUP($B387,'Tillförd energi'!$B$1:$AI$700,MATCH(G$1,'Tillförd energi'!$B$1:$AQ$1,0),FALSE)</f>
        <v>0</v>
      </c>
      <c r="H387">
        <f>VLOOKUP($B387,'Tillförd energi'!$B$1:$AI$700,MATCH(H$1,'Tillförd energi'!$B$1:$AQ$1,0),FALSE)</f>
        <v>0</v>
      </c>
      <c r="I387">
        <f>VLOOKUP($B387,'Tillförd energi'!$B$1:$AI$700,MATCH(I$1,'Tillförd energi'!$B$1:$AQ$1,0),FALSE)</f>
        <v>0</v>
      </c>
      <c r="J387">
        <f>VLOOKUP($B387,'Tillförd energi'!$B$1:$AI$700,MATCH(J$1,'Tillförd energi'!$B$1:$AQ$1,0),FALSE)</f>
        <v>0</v>
      </c>
      <c r="K387">
        <f>VLOOKUP($B387,'Tillförd energi'!$B$1:$AI$700,MATCH(K$1,'Tillförd energi'!$B$1:$AQ$1,0),FALSE)</f>
        <v>0</v>
      </c>
      <c r="L387">
        <f>VLOOKUP($B387,'Tillförd energi'!$B$1:$AI$700,MATCH(L$1,'Tillförd energi'!$B$1:$AQ$1,0),FALSE)</f>
        <v>0</v>
      </c>
      <c r="M387">
        <f>VLOOKUP($B387,'Tillförd energi'!$B$1:$AI$700,MATCH(M$1,'Tillförd energi'!$B$1:$AQ$1,0),FALSE)</f>
        <v>0</v>
      </c>
      <c r="N387">
        <f>VLOOKUP($B387,'Tillförd energi'!$B$1:$AI$700,MATCH(N$1,'Tillförd energi'!$B$1:$AQ$1,0),FALSE)</f>
        <v>0</v>
      </c>
      <c r="O387">
        <f>VLOOKUP($B387,'Tillförd energi'!$B$1:$AI$700,MATCH(O$1,'Tillförd energi'!$B$1:$AQ$1,0),FALSE)</f>
        <v>0</v>
      </c>
      <c r="P387">
        <f>VLOOKUP($B387,'Tillförd energi'!$B$1:$AI$700,MATCH(P$1,'Tillförd energi'!$B$1:$AQ$1,0),FALSE)</f>
        <v>0</v>
      </c>
      <c r="Q387">
        <f>VLOOKUP($B387,'Tillförd energi'!$B$1:$AI$700,MATCH(Q$1,'Tillförd energi'!$B$1:$AQ$1,0),FALSE)</f>
        <v>0</v>
      </c>
      <c r="R387">
        <f>VLOOKUP($B387,'Tillförd energi'!$B$1:$AI$700,MATCH(R$1,'Tillförd energi'!$B$1:$AQ$1,0),FALSE)</f>
        <v>2.6850000000000001</v>
      </c>
      <c r="S387">
        <f>VLOOKUP($B387,'Tillförd energi'!$B$1:$AI$700,MATCH(S$1,'Tillförd energi'!$B$1:$AQ$1,0),FALSE)</f>
        <v>0</v>
      </c>
      <c r="T387">
        <f>VLOOKUP($B387,'Tillförd energi'!$B$1:$AI$700,MATCH(T$1,'Tillförd energi'!$B$1:$AQ$1,0),FALSE)</f>
        <v>0</v>
      </c>
      <c r="U387">
        <f>VLOOKUP($B387,'Tillförd energi'!$B$1:$AI$700,MATCH(U$1,'Tillförd energi'!$B$1:$AQ$1,0),FALSE)</f>
        <v>0</v>
      </c>
      <c r="V387">
        <f>VLOOKUP($B387,'Tillförd energi'!$B$1:$AI$700,MATCH(V$1,'Tillförd energi'!$B$1:$AQ$1,0),FALSE)</f>
        <v>0</v>
      </c>
      <c r="W387">
        <f>VLOOKUP($B387,'Tillförd energi'!$B$1:$AI$700,MATCH(W$1,'Tillförd energi'!$B$1:$AQ$1,0),FALSE)</f>
        <v>0</v>
      </c>
      <c r="X387">
        <f>VLOOKUP($B387,'Tillförd energi'!$B$1:$AI$700,MATCH(X$1,'Tillförd energi'!$B$1:$AQ$1,0),FALSE)</f>
        <v>0</v>
      </c>
      <c r="Y387">
        <f>VLOOKUP($B387,'Tillförd energi'!$B$1:$AI$700,MATCH(Y$1,'Tillförd energi'!$B$1:$AQ$1,0),FALSE)</f>
        <v>0</v>
      </c>
      <c r="Z387">
        <f>VLOOKUP($B387,'Tillförd energi'!$B$1:$AI$700,MATCH(Z$1,'Tillförd energi'!$B$1:$AQ$1,0),FALSE)</f>
        <v>0</v>
      </c>
      <c r="AA387">
        <f>VLOOKUP($B387,'Tillförd energi'!$B$1:$AI$700,MATCH(AA$1,'Tillförd energi'!$B$1:$AQ$1,0),FALSE)</f>
        <v>0</v>
      </c>
      <c r="AB387">
        <f>VLOOKUP($B387,'Tillförd energi'!$B$1:$AI$700,MATCH(AB$1,'Tillförd energi'!$B$1:$AQ$1,0),FALSE)</f>
        <v>0</v>
      </c>
      <c r="AC387">
        <f>VLOOKUP($B387,'Tillförd energi'!$B$1:$AI$700,MATCH(AC$1,'Tillförd energi'!$B$1:$AQ$1,0),FALSE)</f>
        <v>0</v>
      </c>
      <c r="AD387">
        <f>VLOOKUP($B387,'Tillförd energi'!$B$1:$AI$700,MATCH(AD$1,'Tillförd energi'!$B$1:$AQ$1,0),FALSE)</f>
        <v>0</v>
      </c>
      <c r="AE387">
        <f>VLOOKUP($B387,'Tillförd energi'!$B$1:$AI$700,MATCH(AE$1,'Tillförd energi'!$B$1:$AQ$1,0),FALSE)</f>
        <v>0</v>
      </c>
      <c r="AF387">
        <f>VLOOKUP($B387,'Tillförd energi'!$B$1:$AI$700,MATCH(AF$1,'Tillförd energi'!$B$1:$AQ$1,0),FALSE)</f>
        <v>4.3999999999999997E-2</v>
      </c>
      <c r="AG387">
        <f>IFERROR(VLOOKUP(B387,Miljö!$B$1:$AC$550,MATCH("Köpt mängd produktionsspecifik fjärrvärme:",Miljö!$B$1:$AC$1,0),FALSE)/1,0)</f>
        <v>0</v>
      </c>
      <c r="AI387">
        <f t="shared" ref="AI387:AI450" si="132">SUM(C387:AF387)</f>
        <v>2.7800000000000002</v>
      </c>
      <c r="AJ387">
        <f t="shared" ref="AJ387:AJ450" si="133">SUM(C387:AG387)</f>
        <v>2.7800000000000002</v>
      </c>
      <c r="AK387">
        <f>IF(ISERROR(1/VLOOKUP($B387,Leveranser!$B$1:$S$500,MATCH("såld värme (gwh)",Leveranser!$B$1:$S$1,0),FALSE)),"",VLOOKUP($B387,Leveranser!$B$1:$S$500,MATCH("såld värme (gwh)",Leveranser!$B$1:$S$1,0),FALSE))</f>
        <v>2.2480000000000002</v>
      </c>
      <c r="AL387">
        <f>VLOOKUP($B387,Leveranser!$B$1:$Y$500,MATCH("Totalt såld fjärrvärme till andra fjärrvärmeföretag",Leveranser!$B$1:$AA$1,0),FALSE)</f>
        <v>0</v>
      </c>
      <c r="AM387">
        <f>IF(ISERROR(1/VLOOKUP($B387,Miljö!$B$1:$S$500,MATCH("Såld mängd produktionsspecifik fjärrvärme (GWh)",Miljö!$B$1:$R$1,0),FALSE)),0,VLOOKUP($B387,Miljö!$B$1:$S$500,MATCH("Såld mängd produktionsspecifik fjärrvärme (GWh)",Miljö!$B$1:$R$1,0),FALSE))</f>
        <v>0</v>
      </c>
      <c r="AN387" s="239">
        <f t="shared" ref="AN387:AN450" si="134">IFERROR(AK387/AJ387,"")</f>
        <v>0.80863309352517987</v>
      </c>
      <c r="AP387" t="str">
        <f>IFERROR(VLOOKUP($B387,Miljövärden!$B$2:$H$550,7,FALSE),"Nej, saknas")</f>
        <v>Ja</v>
      </c>
      <c r="AQ387" t="str">
        <f>IFERROR(VLOOKUP($B387,Miljövärden!$B$2:$H$550,6,FALSE),"Nej, saknas")</f>
        <v>Nej</v>
      </c>
      <c r="AU387">
        <f t="shared" ref="AU387:AU450" si="135">Z387+AA387+AF387</f>
        <v>4.3999999999999997E-2</v>
      </c>
      <c r="AV387">
        <f t="shared" ref="AV387:AV450" si="136">X387</f>
        <v>0</v>
      </c>
      <c r="AW387">
        <f t="shared" ref="AW387:AW450" si="137">M387+N387+O387+P387+Q387</f>
        <v>0</v>
      </c>
      <c r="AX387">
        <f t="shared" ref="AX387:AX450" si="138">R387+S387+T387+U387</f>
        <v>2.6850000000000001</v>
      </c>
      <c r="AZ387">
        <f t="shared" ref="AZ387:AZ450" si="139">L387+M387+N387+O387+P387+Q387+R387+S387+T387+U387+V387+W387+X387</f>
        <v>2.6850000000000001</v>
      </c>
      <c r="BC387">
        <f t="shared" ref="BC387:BC450" si="140">C387+D387+E387+F387+G387+H387+AE387</f>
        <v>5.0999999999999997E-2</v>
      </c>
      <c r="BD387">
        <f t="shared" ref="BD387:BD450" si="141">Y387</f>
        <v>0</v>
      </c>
      <c r="BE387">
        <f t="shared" ref="BE387:BE450" si="142">M387+N387+O387+P387+Q387+R387+S387+T387+U387+V387+W387+X387</f>
        <v>2.6850000000000001</v>
      </c>
      <c r="BF387">
        <f t="shared" ref="BF387:BF450" si="143">I387+J387+K387+L387+AB387+AC387+AD387</f>
        <v>0</v>
      </c>
      <c r="BG387">
        <f t="shared" ref="BG387:BG450" si="144">Z387+AA387+AF387</f>
        <v>4.3999999999999997E-2</v>
      </c>
      <c r="BH387">
        <f>VLOOKUP(B387,Miljö!$B$1:$I$482,MATCH("Fossilandel för ursprungspecificerad el ()",Miljö!$B$1:$I$1,0),FALSE)</f>
        <v>0.48399999999999999</v>
      </c>
      <c r="BI387">
        <f>VLOOKUP(B387,Miljö!$B$1:$BX$482,MATCH("Kärnkraftsandel för ursprungsspecificerad el ()",Miljö!$B$1:$O$1,0),FALSE)</f>
        <v>0.35</v>
      </c>
      <c r="BJ387">
        <f t="shared" ref="BJ387:BJ450" si="145">AG387</f>
        <v>0</v>
      </c>
      <c r="BK387" t="str">
        <f>VLOOKUP(B387,Miljö!$B$1:$O$482,MATCH("Fossil andel i procent (%)",Miljö!$B$1:$O$1,0),FALSE)</f>
        <v>ET</v>
      </c>
      <c r="BL387">
        <f t="shared" ref="BL387:BL450" si="146">SUM(BC387:BG387,BJ387)</f>
        <v>2.7800000000000002</v>
      </c>
      <c r="BO387" s="289">
        <f t="shared" ref="BO387:BO450" si="147">IF(AP387="ja",(BC387+IFERROR(BG387*BH387,0)+IFERROR(BJ387*BK387/100,0))/$BL387,"")</f>
        <v>2.600575539568345E-2</v>
      </c>
      <c r="BP387" s="239">
        <f t="shared" ref="BP387:BP450" si="148">IF(AP387="ja",(BD387+IFERROR(BG387*BI387,0)+IFERROR(BJ387*(1-BK387/100),0))/$BL387,"")</f>
        <v>5.53956834532374E-3</v>
      </c>
      <c r="BQ387" s="239">
        <f t="shared" ref="BQ387:BQ450" si="149">IF(AP387="ja",(BE387+IFERROR(BG387*(1-BH387-BI387),0))/$BL387,"")</f>
        <v>0.96845467625899273</v>
      </c>
      <c r="BR387" s="239">
        <f t="shared" ref="BR387:BR450" si="150">IF(AP387="ja",BF387/$BL387,"")</f>
        <v>0</v>
      </c>
      <c r="BS387" s="239"/>
      <c r="BT387" s="351">
        <f t="shared" ref="BT387:BT450" si="151">SUM(BO387:BR387)</f>
        <v>0.99999999999999989</v>
      </c>
      <c r="BW387" s="289">
        <f>IF(AP387="ja",VLOOKUP(B387,Miljövärden!$B$2:$H$550,MATCH("Total andel fossilt",Miljövärden!$B$2:$H$2,0),FALSE),"")</f>
        <v>2.6005799999999999E-2</v>
      </c>
      <c r="BZ387" s="351">
        <f t="shared" ref="BZ387:BZ450" si="152">IFERROR(BW387-BO387,"")</f>
        <v>4.4604316549318179E-8</v>
      </c>
      <c r="CA387" s="353">
        <f t="shared" ref="CA387:CA450" si="153">IFERROR(ROUND(BW387,3)-ROUND(BO387,3),"")</f>
        <v>0</v>
      </c>
    </row>
    <row r="388" spans="1:79" x14ac:dyDescent="0.25">
      <c r="A388" s="2" t="s">
        <v>581</v>
      </c>
      <c r="B388" s="2" t="s">
        <v>326</v>
      </c>
      <c r="C388">
        <f>VLOOKUP($B388,'Tillförd energi'!$B$1:$AI$700,MATCH(C$1,'Tillförd energi'!$B$1:$AQ$1,0),FALSE)</f>
        <v>0</v>
      </c>
      <c r="D388">
        <f>VLOOKUP($B388,'Tillförd energi'!$B$1:$AI$700,MATCH(D$1,'Tillförd energi'!$B$1:$AQ$1,0),FALSE)</f>
        <v>7.9000000000000001E-2</v>
      </c>
      <c r="E388">
        <f>VLOOKUP($B388,'Tillförd energi'!$B$1:$AI$700,MATCH(E$1,'Tillförd energi'!$B$1:$AQ$1,0),FALSE)</f>
        <v>0</v>
      </c>
      <c r="F388">
        <f>VLOOKUP($B388,'Tillförd energi'!$B$1:$AI$700,MATCH(F$1,'Tillförd energi'!$B$1:$AQ$1,0),FALSE)</f>
        <v>0</v>
      </c>
      <c r="G388">
        <f>VLOOKUP($B388,'Tillförd energi'!$B$1:$AI$700,MATCH(G$1,'Tillförd energi'!$B$1:$AQ$1,0),FALSE)</f>
        <v>0</v>
      </c>
      <c r="H388">
        <f>VLOOKUP($B388,'Tillförd energi'!$B$1:$AI$700,MATCH(H$1,'Tillförd energi'!$B$1:$AQ$1,0),FALSE)</f>
        <v>0</v>
      </c>
      <c r="I388">
        <f>VLOOKUP($B388,'Tillförd energi'!$B$1:$AI$700,MATCH(I$1,'Tillförd energi'!$B$1:$AQ$1,0),FALSE)</f>
        <v>0</v>
      </c>
      <c r="J388">
        <f>VLOOKUP($B388,'Tillförd energi'!$B$1:$AI$700,MATCH(J$1,'Tillförd energi'!$B$1:$AQ$1,0),FALSE)</f>
        <v>0</v>
      </c>
      <c r="K388">
        <f>VLOOKUP($B388,'Tillförd energi'!$B$1:$AI$700,MATCH(K$1,'Tillförd energi'!$B$1:$AQ$1,0),FALSE)</f>
        <v>0</v>
      </c>
      <c r="L388">
        <f>VLOOKUP($B388,'Tillförd energi'!$B$1:$AI$700,MATCH(L$1,'Tillförd energi'!$B$1:$AQ$1,0),FALSE)</f>
        <v>0</v>
      </c>
      <c r="M388">
        <f>VLOOKUP($B388,'Tillförd energi'!$B$1:$AI$700,MATCH(M$1,'Tillförd energi'!$B$1:$AQ$1,0),FALSE)</f>
        <v>0</v>
      </c>
      <c r="N388">
        <f>VLOOKUP($B388,'Tillförd energi'!$B$1:$AI$700,MATCH(N$1,'Tillförd energi'!$B$1:$AQ$1,0),FALSE)</f>
        <v>0</v>
      </c>
      <c r="O388">
        <f>VLOOKUP($B388,'Tillförd energi'!$B$1:$AI$700,MATCH(O$1,'Tillförd energi'!$B$1:$AQ$1,0),FALSE)</f>
        <v>0</v>
      </c>
      <c r="P388">
        <f>VLOOKUP($B388,'Tillförd energi'!$B$1:$AI$700,MATCH(P$1,'Tillförd energi'!$B$1:$AQ$1,0),FALSE)</f>
        <v>18.321999999999999</v>
      </c>
      <c r="Q388">
        <f>VLOOKUP($B388,'Tillförd energi'!$B$1:$AI$700,MATCH(Q$1,'Tillförd energi'!$B$1:$AQ$1,0),FALSE)</f>
        <v>0</v>
      </c>
      <c r="R388">
        <f>VLOOKUP($B388,'Tillförd energi'!$B$1:$AI$700,MATCH(R$1,'Tillförd energi'!$B$1:$AQ$1,0),FALSE)</f>
        <v>0</v>
      </c>
      <c r="S388">
        <f>VLOOKUP($B388,'Tillförd energi'!$B$1:$AI$700,MATCH(S$1,'Tillförd energi'!$B$1:$AQ$1,0),FALSE)</f>
        <v>0</v>
      </c>
      <c r="T388">
        <f>VLOOKUP($B388,'Tillförd energi'!$B$1:$AI$700,MATCH(T$1,'Tillförd energi'!$B$1:$AQ$1,0),FALSE)</f>
        <v>0</v>
      </c>
      <c r="U388">
        <f>VLOOKUP($B388,'Tillförd energi'!$B$1:$AI$700,MATCH(U$1,'Tillförd energi'!$B$1:$AQ$1,0),FALSE)</f>
        <v>0</v>
      </c>
      <c r="V388">
        <f>VLOOKUP($B388,'Tillförd energi'!$B$1:$AI$700,MATCH(V$1,'Tillförd energi'!$B$1:$AQ$1,0),FALSE)</f>
        <v>0</v>
      </c>
      <c r="W388">
        <f>VLOOKUP($B388,'Tillförd energi'!$B$1:$AI$700,MATCH(W$1,'Tillförd energi'!$B$1:$AQ$1,0),FALSE)</f>
        <v>0</v>
      </c>
      <c r="X388">
        <f>VLOOKUP($B388,'Tillförd energi'!$B$1:$AI$700,MATCH(X$1,'Tillförd energi'!$B$1:$AQ$1,0),FALSE)</f>
        <v>0</v>
      </c>
      <c r="Y388">
        <f>VLOOKUP($B388,'Tillförd energi'!$B$1:$AI$700,MATCH(Y$1,'Tillförd energi'!$B$1:$AQ$1,0),FALSE)</f>
        <v>0</v>
      </c>
      <c r="Z388">
        <f>VLOOKUP($B388,'Tillförd energi'!$B$1:$AI$700,MATCH(Z$1,'Tillförd energi'!$B$1:$AQ$1,0),FALSE)</f>
        <v>0</v>
      </c>
      <c r="AA388">
        <f>VLOOKUP($B388,'Tillförd energi'!$B$1:$AI$700,MATCH(AA$1,'Tillförd energi'!$B$1:$AQ$1,0),FALSE)</f>
        <v>0</v>
      </c>
      <c r="AB388">
        <f>VLOOKUP($B388,'Tillförd energi'!$B$1:$AI$700,MATCH(AB$1,'Tillförd energi'!$B$1:$AQ$1,0),FALSE)</f>
        <v>0</v>
      </c>
      <c r="AC388">
        <f>VLOOKUP($B388,'Tillförd energi'!$B$1:$AI$700,MATCH(AC$1,'Tillförd energi'!$B$1:$AQ$1,0),FALSE)</f>
        <v>1.45</v>
      </c>
      <c r="AD388">
        <f>VLOOKUP($B388,'Tillförd energi'!$B$1:$AI$700,MATCH(AD$1,'Tillförd energi'!$B$1:$AQ$1,0),FALSE)</f>
        <v>0</v>
      </c>
      <c r="AE388">
        <f>VLOOKUP($B388,'Tillförd energi'!$B$1:$AI$700,MATCH(AE$1,'Tillförd energi'!$B$1:$AQ$1,0),FALSE)</f>
        <v>0</v>
      </c>
      <c r="AF388">
        <f>VLOOKUP($B388,'Tillförd energi'!$B$1:$AI$700,MATCH(AF$1,'Tillförd energi'!$B$1:$AQ$1,0),FALSE)</f>
        <v>0.38700000000000001</v>
      </c>
      <c r="AG388">
        <f>IFERROR(VLOOKUP(B388,Miljö!$B$1:$AC$550,MATCH("Köpt mängd produktionsspecifik fjärrvärme:",Miljö!$B$1:$AC$1,0),FALSE)/1,0)</f>
        <v>0</v>
      </c>
      <c r="AI388">
        <f t="shared" si="132"/>
        <v>20.238</v>
      </c>
      <c r="AJ388">
        <f t="shared" si="133"/>
        <v>20.238</v>
      </c>
      <c r="AK388">
        <f>IF(ISERROR(1/VLOOKUP($B388,Leveranser!$B$1:$S$500,MATCH("såld värme (gwh)",Leveranser!$B$1:$S$1,0),FALSE)),"",VLOOKUP($B388,Leveranser!$B$1:$S$500,MATCH("såld värme (gwh)",Leveranser!$B$1:$S$1,0),FALSE))</f>
        <v>14.914</v>
      </c>
      <c r="AL388">
        <f>VLOOKUP($B388,Leveranser!$B$1:$Y$500,MATCH("Totalt såld fjärrvärme till andra fjärrvärmeföretag",Leveranser!$B$1:$AA$1,0),FALSE)</f>
        <v>0</v>
      </c>
      <c r="AM388">
        <f>IF(ISERROR(1/VLOOKUP($B388,Miljö!$B$1:$S$500,MATCH("Såld mängd produktionsspecifik fjärrvärme (GWh)",Miljö!$B$1:$R$1,0),FALSE)),0,VLOOKUP($B388,Miljö!$B$1:$S$500,MATCH("Såld mängd produktionsspecifik fjärrvärme (GWh)",Miljö!$B$1:$R$1,0),FALSE))</f>
        <v>0</v>
      </c>
      <c r="AN388" s="239">
        <f t="shared" si="134"/>
        <v>0.73693052673189052</v>
      </c>
      <c r="AP388" t="str">
        <f>IFERROR(VLOOKUP($B388,Miljövärden!$B$2:$H$550,7,FALSE),"Nej, saknas")</f>
        <v>Ja</v>
      </c>
      <c r="AQ388" t="str">
        <f>IFERROR(VLOOKUP($B388,Miljövärden!$B$2:$H$550,6,FALSE),"Nej, saknas")</f>
        <v>Nej</v>
      </c>
      <c r="AU388">
        <f t="shared" si="135"/>
        <v>0.38700000000000001</v>
      </c>
      <c r="AV388">
        <f t="shared" si="136"/>
        <v>0</v>
      </c>
      <c r="AW388">
        <f t="shared" si="137"/>
        <v>18.321999999999999</v>
      </c>
      <c r="AX388">
        <f t="shared" si="138"/>
        <v>0</v>
      </c>
      <c r="AZ388">
        <f t="shared" si="139"/>
        <v>18.321999999999999</v>
      </c>
      <c r="BC388">
        <f t="shared" si="140"/>
        <v>7.9000000000000001E-2</v>
      </c>
      <c r="BD388">
        <f t="shared" si="141"/>
        <v>0</v>
      </c>
      <c r="BE388">
        <f t="shared" si="142"/>
        <v>18.321999999999999</v>
      </c>
      <c r="BF388">
        <f t="shared" si="143"/>
        <v>1.45</v>
      </c>
      <c r="BG388">
        <f t="shared" si="144"/>
        <v>0.38700000000000001</v>
      </c>
      <c r="BH388">
        <f>VLOOKUP(B388,Miljö!$B$1:$I$482,MATCH("Fossilandel för ursprungspecificerad el ()",Miljö!$B$1:$I$1,0),FALSE)</f>
        <v>0.48399999999999999</v>
      </c>
      <c r="BI388">
        <f>VLOOKUP(B388,Miljö!$B$1:$BX$482,MATCH("Kärnkraftsandel för ursprungsspecificerad el ()",Miljö!$B$1:$O$1,0),FALSE)</f>
        <v>0.35</v>
      </c>
      <c r="BJ388">
        <f t="shared" si="145"/>
        <v>0</v>
      </c>
      <c r="BK388" t="str">
        <f>VLOOKUP(B388,Miljö!$B$1:$O$482,MATCH("Fossil andel i procent (%)",Miljö!$B$1:$O$1,0),FALSE)</f>
        <v>ET</v>
      </c>
      <c r="BL388">
        <f t="shared" si="146"/>
        <v>20.238</v>
      </c>
      <c r="BO388" s="289">
        <f t="shared" si="147"/>
        <v>1.3158810159106631E-2</v>
      </c>
      <c r="BP388" s="239">
        <f t="shared" si="148"/>
        <v>6.6928550252001182E-3</v>
      </c>
      <c r="BQ388" s="239">
        <f t="shared" si="149"/>
        <v>0.90850093882794736</v>
      </c>
      <c r="BR388" s="239">
        <f t="shared" si="150"/>
        <v>7.1647395987745818E-2</v>
      </c>
      <c r="BS388" s="239"/>
      <c r="BT388" s="351">
        <f t="shared" si="151"/>
        <v>0.99999999999999989</v>
      </c>
      <c r="BW388" s="289">
        <f>IF(AP388="ja",VLOOKUP(B388,Miljövärden!$B$2:$H$550,MATCH("Total andel fossilt",Miljövärden!$B$2:$H$2,0),FALSE),"")</f>
        <v>1.31588E-2</v>
      </c>
      <c r="BZ388" s="351">
        <f t="shared" si="152"/>
        <v>-1.0159106630588943E-8</v>
      </c>
      <c r="CA388" s="353">
        <f t="shared" si="153"/>
        <v>0</v>
      </c>
    </row>
    <row r="389" spans="1:79" x14ac:dyDescent="0.25">
      <c r="A389" s="2" t="s">
        <v>585</v>
      </c>
      <c r="B389" s="2" t="s">
        <v>586</v>
      </c>
      <c r="C389">
        <f>VLOOKUP($B389,'Tillförd energi'!$B$1:$AI$700,MATCH(C$1,'Tillförd energi'!$B$1:$AQ$1,0),FALSE)</f>
        <v>0</v>
      </c>
      <c r="D389">
        <f>VLOOKUP($B389,'Tillförd energi'!$B$1:$AI$700,MATCH(D$1,'Tillförd energi'!$B$1:$AQ$1,0),FALSE)</f>
        <v>0.86</v>
      </c>
      <c r="E389">
        <f>VLOOKUP($B389,'Tillförd energi'!$B$1:$AI$700,MATCH(E$1,'Tillförd energi'!$B$1:$AQ$1,0),FALSE)</f>
        <v>0</v>
      </c>
      <c r="F389">
        <f>VLOOKUP($B389,'Tillförd energi'!$B$1:$AI$700,MATCH(F$1,'Tillförd energi'!$B$1:$AQ$1,0),FALSE)</f>
        <v>0</v>
      </c>
      <c r="G389">
        <f>VLOOKUP($B389,'Tillförd energi'!$B$1:$AI$700,MATCH(G$1,'Tillförd energi'!$B$1:$AQ$1,0),FALSE)</f>
        <v>0</v>
      </c>
      <c r="H389">
        <f>VLOOKUP($B389,'Tillförd energi'!$B$1:$AI$700,MATCH(H$1,'Tillförd energi'!$B$1:$AQ$1,0),FALSE)</f>
        <v>0</v>
      </c>
      <c r="I389">
        <f>VLOOKUP($B389,'Tillförd energi'!$B$1:$AI$700,MATCH(I$1,'Tillförd energi'!$B$1:$AQ$1,0),FALSE)</f>
        <v>0</v>
      </c>
      <c r="J389">
        <f>VLOOKUP($B389,'Tillförd energi'!$B$1:$AI$700,MATCH(J$1,'Tillförd energi'!$B$1:$AQ$1,0),FALSE)</f>
        <v>0</v>
      </c>
      <c r="K389">
        <f>VLOOKUP($B389,'Tillförd energi'!$B$1:$AI$700,MATCH(K$1,'Tillförd energi'!$B$1:$AQ$1,0),FALSE)</f>
        <v>0</v>
      </c>
      <c r="L389">
        <f>VLOOKUP($B389,'Tillförd energi'!$B$1:$AI$700,MATCH(L$1,'Tillförd energi'!$B$1:$AQ$1,0),FALSE)</f>
        <v>0</v>
      </c>
      <c r="M389">
        <f>VLOOKUP($B389,'Tillförd energi'!$B$1:$AI$700,MATCH(M$1,'Tillförd energi'!$B$1:$AQ$1,0),FALSE)</f>
        <v>13.571999999999999</v>
      </c>
      <c r="N389">
        <f>VLOOKUP($B389,'Tillförd energi'!$B$1:$AI$700,MATCH(N$1,'Tillförd energi'!$B$1:$AQ$1,0),FALSE)</f>
        <v>0</v>
      </c>
      <c r="O389">
        <f>VLOOKUP($B389,'Tillförd energi'!$B$1:$AI$700,MATCH(O$1,'Tillförd energi'!$B$1:$AQ$1,0),FALSE)</f>
        <v>0</v>
      </c>
      <c r="P389">
        <f>VLOOKUP($B389,'Tillförd energi'!$B$1:$AI$700,MATCH(P$1,'Tillförd energi'!$B$1:$AQ$1,0),FALSE)</f>
        <v>5.24</v>
      </c>
      <c r="Q389">
        <f>VLOOKUP($B389,'Tillförd energi'!$B$1:$AI$700,MATCH(Q$1,'Tillförd energi'!$B$1:$AQ$1,0),FALSE)</f>
        <v>0</v>
      </c>
      <c r="R389">
        <f>VLOOKUP($B389,'Tillförd energi'!$B$1:$AI$700,MATCH(R$1,'Tillförd energi'!$B$1:$AQ$1,0),FALSE)</f>
        <v>0</v>
      </c>
      <c r="S389">
        <f>VLOOKUP($B389,'Tillförd energi'!$B$1:$AI$700,MATCH(S$1,'Tillförd energi'!$B$1:$AQ$1,0),FALSE)</f>
        <v>0</v>
      </c>
      <c r="T389">
        <f>VLOOKUP($B389,'Tillförd energi'!$B$1:$AI$700,MATCH(T$1,'Tillförd energi'!$B$1:$AQ$1,0),FALSE)</f>
        <v>0</v>
      </c>
      <c r="U389">
        <f>VLOOKUP($B389,'Tillförd energi'!$B$1:$AI$700,MATCH(U$1,'Tillförd energi'!$B$1:$AQ$1,0),FALSE)</f>
        <v>0</v>
      </c>
      <c r="V389">
        <f>VLOOKUP($B389,'Tillförd energi'!$B$1:$AI$700,MATCH(V$1,'Tillförd energi'!$B$1:$AQ$1,0),FALSE)</f>
        <v>0</v>
      </c>
      <c r="W389">
        <f>VLOOKUP($B389,'Tillförd energi'!$B$1:$AI$700,MATCH(W$1,'Tillförd energi'!$B$1:$AQ$1,0),FALSE)</f>
        <v>0</v>
      </c>
      <c r="X389">
        <f>VLOOKUP($B389,'Tillförd energi'!$B$1:$AI$700,MATCH(X$1,'Tillförd energi'!$B$1:$AQ$1,0),FALSE)</f>
        <v>0</v>
      </c>
      <c r="Y389">
        <f>VLOOKUP($B389,'Tillförd energi'!$B$1:$AI$700,MATCH(Y$1,'Tillförd energi'!$B$1:$AQ$1,0),FALSE)</f>
        <v>0</v>
      </c>
      <c r="Z389">
        <f>VLOOKUP($B389,'Tillförd energi'!$B$1:$AI$700,MATCH(Z$1,'Tillförd energi'!$B$1:$AQ$1,0),FALSE)</f>
        <v>0</v>
      </c>
      <c r="AA389">
        <f>VLOOKUP($B389,'Tillförd energi'!$B$1:$AI$700,MATCH(AA$1,'Tillförd energi'!$B$1:$AQ$1,0),FALSE)</f>
        <v>0</v>
      </c>
      <c r="AB389">
        <f>VLOOKUP($B389,'Tillförd energi'!$B$1:$AI$700,MATCH(AB$1,'Tillförd energi'!$B$1:$AQ$1,0),FALSE)</f>
        <v>0</v>
      </c>
      <c r="AC389">
        <f>VLOOKUP($B389,'Tillförd energi'!$B$1:$AI$700,MATCH(AC$1,'Tillförd energi'!$B$1:$AQ$1,0),FALSE)</f>
        <v>0</v>
      </c>
      <c r="AD389">
        <f>VLOOKUP($B389,'Tillförd energi'!$B$1:$AI$700,MATCH(AD$1,'Tillförd energi'!$B$1:$AQ$1,0),FALSE)</f>
        <v>0</v>
      </c>
      <c r="AE389">
        <f>VLOOKUP($B389,'Tillförd energi'!$B$1:$AI$700,MATCH(AE$1,'Tillförd energi'!$B$1:$AQ$1,0),FALSE)</f>
        <v>0</v>
      </c>
      <c r="AF389">
        <f>VLOOKUP($B389,'Tillförd energi'!$B$1:$AI$700,MATCH(AF$1,'Tillförd energi'!$B$1:$AQ$1,0),FALSE)</f>
        <v>0.63</v>
      </c>
      <c r="AG389">
        <f>IFERROR(VLOOKUP(B389,Miljö!$B$1:$AC$550,MATCH("Köpt mängd produktionsspecifik fjärrvärme:",Miljö!$B$1:$AC$1,0),FALSE)/1,0)</f>
        <v>0</v>
      </c>
      <c r="AI389">
        <f t="shared" si="132"/>
        <v>20.301999999999996</v>
      </c>
      <c r="AJ389">
        <f t="shared" si="133"/>
        <v>20.301999999999996</v>
      </c>
      <c r="AK389">
        <f>IF(ISERROR(1/VLOOKUP($B389,Leveranser!$B$1:$S$500,MATCH("såld värme (gwh)",Leveranser!$B$1:$S$1,0),FALSE)),"",VLOOKUP($B389,Leveranser!$B$1:$S$500,MATCH("såld värme (gwh)",Leveranser!$B$1:$S$1,0),FALSE))</f>
        <v>18.503</v>
      </c>
      <c r="AL389">
        <f>VLOOKUP($B389,Leveranser!$B$1:$Y$500,MATCH("Totalt såld fjärrvärme till andra fjärrvärmeföretag",Leveranser!$B$1:$AA$1,0),FALSE)</f>
        <v>0</v>
      </c>
      <c r="AM389">
        <f>IF(ISERROR(1/VLOOKUP($B389,Miljö!$B$1:$S$500,MATCH("Såld mängd produktionsspecifik fjärrvärme (GWh)",Miljö!$B$1:$R$1,0),FALSE)),0,VLOOKUP($B389,Miljö!$B$1:$S$500,MATCH("Såld mängd produktionsspecifik fjärrvärme (GWh)",Miljö!$B$1:$R$1,0),FALSE))</f>
        <v>0</v>
      </c>
      <c r="AN389" s="239">
        <f t="shared" si="134"/>
        <v>0.91138804058713441</v>
      </c>
      <c r="AP389" t="str">
        <f>IFERROR(VLOOKUP($B389,Miljövärden!$B$2:$H$550,7,FALSE),"Nej, saknas")</f>
        <v>Ja</v>
      </c>
      <c r="AQ389" t="str">
        <f>IFERROR(VLOOKUP($B389,Miljövärden!$B$2:$H$550,6,FALSE),"Nej, saknas")</f>
        <v>Nej</v>
      </c>
      <c r="AU389">
        <f t="shared" si="135"/>
        <v>0.63</v>
      </c>
      <c r="AV389">
        <f t="shared" si="136"/>
        <v>0</v>
      </c>
      <c r="AW389">
        <f t="shared" si="137"/>
        <v>18.811999999999998</v>
      </c>
      <c r="AX389">
        <f t="shared" si="138"/>
        <v>0</v>
      </c>
      <c r="AZ389">
        <f t="shared" si="139"/>
        <v>18.811999999999998</v>
      </c>
      <c r="BC389">
        <f t="shared" si="140"/>
        <v>0.86</v>
      </c>
      <c r="BD389">
        <f t="shared" si="141"/>
        <v>0</v>
      </c>
      <c r="BE389">
        <f t="shared" si="142"/>
        <v>18.811999999999998</v>
      </c>
      <c r="BF389">
        <f t="shared" si="143"/>
        <v>0</v>
      </c>
      <c r="BG389">
        <f t="shared" si="144"/>
        <v>0.63</v>
      </c>
      <c r="BH389">
        <f>VLOOKUP(B389,Miljö!$B$1:$I$482,MATCH("Fossilandel för ursprungspecificerad el ()",Miljö!$B$1:$I$1,0),FALSE)</f>
        <v>0</v>
      </c>
      <c r="BI389">
        <f>VLOOKUP(B389,Miljö!$B$1:$BX$482,MATCH("Kärnkraftsandel för ursprungsspecificerad el ()",Miljö!$B$1:$O$1,0),FALSE)</f>
        <v>0.53400000000000003</v>
      </c>
      <c r="BJ389">
        <f t="shared" si="145"/>
        <v>0</v>
      </c>
      <c r="BK389" t="str">
        <f>VLOOKUP(B389,Miljö!$B$1:$O$482,MATCH("Fossil andel i procent (%)",Miljö!$B$1:$O$1,0),FALSE)</f>
        <v>ET</v>
      </c>
      <c r="BL389">
        <f t="shared" si="146"/>
        <v>20.301999999999996</v>
      </c>
      <c r="BO389" s="289">
        <f t="shared" si="147"/>
        <v>4.2360358585361059E-2</v>
      </c>
      <c r="BP389" s="239">
        <f t="shared" si="148"/>
        <v>1.6570781203822285E-2</v>
      </c>
      <c r="BQ389" s="239">
        <f t="shared" si="149"/>
        <v>0.9410688602108167</v>
      </c>
      <c r="BR389" s="239">
        <f t="shared" si="150"/>
        <v>0</v>
      </c>
      <c r="BS389" s="239"/>
      <c r="BT389" s="351">
        <f t="shared" si="151"/>
        <v>1</v>
      </c>
      <c r="BW389" s="289">
        <f>IF(AP389="ja",VLOOKUP(B389,Miljövärden!$B$2:$H$550,MATCH("Total andel fossilt",Miljövärden!$B$2:$H$2,0),FALSE),"")</f>
        <v>4.2360399999999999E-2</v>
      </c>
      <c r="BZ389" s="351">
        <f t="shared" si="152"/>
        <v>4.141463894047348E-8</v>
      </c>
      <c r="CA389" s="353">
        <f t="shared" si="153"/>
        <v>0</v>
      </c>
    </row>
    <row r="390" spans="1:79" x14ac:dyDescent="0.25">
      <c r="A390" s="2" t="s">
        <v>585</v>
      </c>
      <c r="B390" s="2" t="s">
        <v>587</v>
      </c>
      <c r="C390">
        <f>VLOOKUP($B390,'Tillförd energi'!$B$1:$AI$700,MATCH(C$1,'Tillförd energi'!$B$1:$AQ$1,0),FALSE)</f>
        <v>0</v>
      </c>
      <c r="D390">
        <f>VLOOKUP($B390,'Tillförd energi'!$B$1:$AI$700,MATCH(D$1,'Tillförd energi'!$B$1:$AQ$1,0),FALSE)</f>
        <v>0</v>
      </c>
      <c r="E390">
        <f>VLOOKUP($B390,'Tillförd energi'!$B$1:$AI$700,MATCH(E$1,'Tillförd energi'!$B$1:$AQ$1,0),FALSE)</f>
        <v>0</v>
      </c>
      <c r="F390">
        <f>VLOOKUP($B390,'Tillförd energi'!$B$1:$AI$700,MATCH(F$1,'Tillförd energi'!$B$1:$AQ$1,0),FALSE)</f>
        <v>0</v>
      </c>
      <c r="G390">
        <f>VLOOKUP($B390,'Tillförd energi'!$B$1:$AI$700,MATCH(G$1,'Tillförd energi'!$B$1:$AQ$1,0),FALSE)</f>
        <v>0</v>
      </c>
      <c r="H390">
        <f>VLOOKUP($B390,'Tillförd energi'!$B$1:$AI$700,MATCH(H$1,'Tillförd energi'!$B$1:$AQ$1,0),FALSE)</f>
        <v>0</v>
      </c>
      <c r="I390">
        <f>VLOOKUP($B390,'Tillförd energi'!$B$1:$AI$700,MATCH(I$1,'Tillförd energi'!$B$1:$AQ$1,0),FALSE)</f>
        <v>0</v>
      </c>
      <c r="J390">
        <f>VLOOKUP($B390,'Tillförd energi'!$B$1:$AI$700,MATCH(J$1,'Tillförd energi'!$B$1:$AQ$1,0),FALSE)</f>
        <v>0</v>
      </c>
      <c r="K390">
        <f>VLOOKUP($B390,'Tillförd energi'!$B$1:$AI$700,MATCH(K$1,'Tillförd energi'!$B$1:$AQ$1,0),FALSE)</f>
        <v>0</v>
      </c>
      <c r="L390">
        <f>VLOOKUP($B390,'Tillförd energi'!$B$1:$AI$700,MATCH(L$1,'Tillförd energi'!$B$1:$AQ$1,0),FALSE)</f>
        <v>275.06</v>
      </c>
      <c r="M390">
        <f>VLOOKUP($B390,'Tillförd energi'!$B$1:$AI$700,MATCH(M$1,'Tillförd energi'!$B$1:$AQ$1,0),FALSE)</f>
        <v>0</v>
      </c>
      <c r="N390">
        <f>VLOOKUP($B390,'Tillförd energi'!$B$1:$AI$700,MATCH(N$1,'Tillförd energi'!$B$1:$AQ$1,0),FALSE)</f>
        <v>0</v>
      </c>
      <c r="O390">
        <f>VLOOKUP($B390,'Tillförd energi'!$B$1:$AI$700,MATCH(O$1,'Tillförd energi'!$B$1:$AQ$1,0),FALSE)</f>
        <v>0</v>
      </c>
      <c r="P390">
        <f>VLOOKUP($B390,'Tillförd energi'!$B$1:$AI$700,MATCH(P$1,'Tillförd energi'!$B$1:$AQ$1,0),FALSE)</f>
        <v>3.2985199999999999</v>
      </c>
      <c r="Q390">
        <f>VLOOKUP($B390,'Tillförd energi'!$B$1:$AI$700,MATCH(Q$1,'Tillförd energi'!$B$1:$AQ$1,0),FALSE)</f>
        <v>0</v>
      </c>
      <c r="R390">
        <f>VLOOKUP($B390,'Tillförd energi'!$B$1:$AI$700,MATCH(R$1,'Tillförd energi'!$B$1:$AQ$1,0),FALSE)</f>
        <v>0</v>
      </c>
      <c r="S390">
        <f>VLOOKUP($B390,'Tillförd energi'!$B$1:$AI$700,MATCH(S$1,'Tillförd energi'!$B$1:$AQ$1,0),FALSE)</f>
        <v>202.554</v>
      </c>
      <c r="T390">
        <f>VLOOKUP($B390,'Tillförd energi'!$B$1:$AI$700,MATCH(T$1,'Tillförd energi'!$B$1:$AQ$1,0),FALSE)</f>
        <v>0</v>
      </c>
      <c r="U390">
        <f>VLOOKUP($B390,'Tillförd energi'!$B$1:$AI$700,MATCH(U$1,'Tillförd energi'!$B$1:$AQ$1,0),FALSE)</f>
        <v>0</v>
      </c>
      <c r="V390">
        <f>VLOOKUP($B390,'Tillförd energi'!$B$1:$AI$700,MATCH(V$1,'Tillförd energi'!$B$1:$AQ$1,0),FALSE)</f>
        <v>0</v>
      </c>
      <c r="W390">
        <f>VLOOKUP($B390,'Tillförd energi'!$B$1:$AI$700,MATCH(W$1,'Tillförd energi'!$B$1:$AQ$1,0),FALSE)</f>
        <v>10.856199999999999</v>
      </c>
      <c r="X390">
        <f>VLOOKUP($B390,'Tillförd energi'!$B$1:$AI$700,MATCH(X$1,'Tillförd energi'!$B$1:$AQ$1,0),FALSE)</f>
        <v>0</v>
      </c>
      <c r="Y390">
        <f>VLOOKUP($B390,'Tillförd energi'!$B$1:$AI$700,MATCH(Y$1,'Tillförd energi'!$B$1:$AQ$1,0),FALSE)</f>
        <v>0</v>
      </c>
      <c r="Z390">
        <f>VLOOKUP($B390,'Tillförd energi'!$B$1:$AI$700,MATCH(Z$1,'Tillförd energi'!$B$1:$AQ$1,0),FALSE)</f>
        <v>0</v>
      </c>
      <c r="AA390">
        <f>VLOOKUP($B390,'Tillförd energi'!$B$1:$AI$700,MATCH(AA$1,'Tillförd energi'!$B$1:$AQ$1,0),FALSE)</f>
        <v>0</v>
      </c>
      <c r="AB390">
        <f>VLOOKUP($B390,'Tillförd energi'!$B$1:$AI$700,MATCH(AB$1,'Tillförd energi'!$B$1:$AQ$1,0),FALSE)</f>
        <v>0</v>
      </c>
      <c r="AC390">
        <f>VLOOKUP($B390,'Tillförd energi'!$B$1:$AI$700,MATCH(AC$1,'Tillförd energi'!$B$1:$AQ$1,0),FALSE)</f>
        <v>9.6999999999999993</v>
      </c>
      <c r="AD390">
        <f>VLOOKUP($B390,'Tillförd energi'!$B$1:$AI$700,MATCH(AD$1,'Tillförd energi'!$B$1:$AQ$1,0),FALSE)</f>
        <v>1.794</v>
      </c>
      <c r="AE390">
        <f>VLOOKUP($B390,'Tillförd energi'!$B$1:$AI$700,MATCH(AE$1,'Tillförd energi'!$B$1:$AQ$1,0),FALSE)</f>
        <v>0</v>
      </c>
      <c r="AF390">
        <f>VLOOKUP($B390,'Tillförd energi'!$B$1:$AI$700,MATCH(AF$1,'Tillförd energi'!$B$1:$AQ$1,0),FALSE)</f>
        <v>22.896999999999998</v>
      </c>
      <c r="AG390">
        <f>IFERROR(VLOOKUP(B390,Miljö!$B$1:$AC$550,MATCH("Köpt mängd produktionsspecifik fjärrvärme:",Miljö!$B$1:$AC$1,0),FALSE)/1,0)</f>
        <v>0</v>
      </c>
      <c r="AI390">
        <f t="shared" si="132"/>
        <v>526.15971999999999</v>
      </c>
      <c r="AJ390">
        <f t="shared" si="133"/>
        <v>526.15971999999999</v>
      </c>
      <c r="AK390">
        <f>IF(ISERROR(1/VLOOKUP($B390,Leveranser!$B$1:$S$500,MATCH("såld värme (gwh)",Leveranser!$B$1:$S$1,0),FALSE)),"",VLOOKUP($B390,Leveranser!$B$1:$S$500,MATCH("såld värme (gwh)",Leveranser!$B$1:$S$1,0),FALSE))</f>
        <v>478.3</v>
      </c>
      <c r="AL390">
        <f>VLOOKUP($B390,Leveranser!$B$1:$Y$500,MATCH("Totalt såld fjärrvärme till andra fjärrvärmeföretag",Leveranser!$B$1:$AA$1,0),FALSE)</f>
        <v>0</v>
      </c>
      <c r="AM390">
        <f>IF(ISERROR(1/VLOOKUP($B390,Miljö!$B$1:$S$500,MATCH("Såld mängd produktionsspecifik fjärrvärme (GWh)",Miljö!$B$1:$R$1,0),FALSE)),0,VLOOKUP($B390,Miljö!$B$1:$S$500,MATCH("Såld mängd produktionsspecifik fjärrvärme (GWh)",Miljö!$B$1:$R$1,0),FALSE))</f>
        <v>0</v>
      </c>
      <c r="AN390" s="239">
        <f t="shared" si="134"/>
        <v>0.90903955931860392</v>
      </c>
      <c r="AP390" t="str">
        <f>IFERROR(VLOOKUP($B390,Miljövärden!$B$2:$H$550,7,FALSE),"Nej, saknas")</f>
        <v>Ja</v>
      </c>
      <c r="AQ390" t="str">
        <f>IFERROR(VLOOKUP($B390,Miljövärden!$B$2:$H$550,6,FALSE),"Nej, saknas")</f>
        <v>Nej</v>
      </c>
      <c r="AU390">
        <f t="shared" si="135"/>
        <v>22.896999999999998</v>
      </c>
      <c r="AV390">
        <f t="shared" si="136"/>
        <v>0</v>
      </c>
      <c r="AW390">
        <f t="shared" si="137"/>
        <v>3.2985199999999999</v>
      </c>
      <c r="AX390">
        <f t="shared" si="138"/>
        <v>202.554</v>
      </c>
      <c r="AZ390">
        <f t="shared" si="139"/>
        <v>491.76871999999997</v>
      </c>
      <c r="BC390">
        <f t="shared" si="140"/>
        <v>0</v>
      </c>
      <c r="BD390">
        <f t="shared" si="141"/>
        <v>0</v>
      </c>
      <c r="BE390">
        <f t="shared" si="142"/>
        <v>216.70872</v>
      </c>
      <c r="BF390">
        <f t="shared" si="143"/>
        <v>286.55399999999997</v>
      </c>
      <c r="BG390">
        <f t="shared" si="144"/>
        <v>22.896999999999998</v>
      </c>
      <c r="BH390">
        <f>VLOOKUP(B390,Miljö!$B$1:$I$482,MATCH("Fossilandel för ursprungspecificerad el ()",Miljö!$B$1:$I$1,0),FALSE)</f>
        <v>0</v>
      </c>
      <c r="BI390">
        <f>VLOOKUP(B390,Miljö!$B$1:$BX$482,MATCH("Kärnkraftsandel för ursprungsspecificerad el ()",Miljö!$B$1:$O$1,0),FALSE)</f>
        <v>0</v>
      </c>
      <c r="BJ390">
        <f t="shared" si="145"/>
        <v>0</v>
      </c>
      <c r="BK390" t="str">
        <f>VLOOKUP(B390,Miljö!$B$1:$O$482,MATCH("Fossil andel i procent (%)",Miljö!$B$1:$O$1,0),FALSE)</f>
        <v>ET</v>
      </c>
      <c r="BL390">
        <f t="shared" si="146"/>
        <v>526.15971999999999</v>
      </c>
      <c r="BO390" s="289">
        <f t="shared" si="147"/>
        <v>0</v>
      </c>
      <c r="BP390" s="239">
        <f t="shared" si="148"/>
        <v>0</v>
      </c>
      <c r="BQ390" s="239">
        <f t="shared" si="149"/>
        <v>0.45538590449303112</v>
      </c>
      <c r="BR390" s="239">
        <f t="shared" si="150"/>
        <v>0.54461409550696882</v>
      </c>
      <c r="BS390" s="239"/>
      <c r="BT390" s="351">
        <f t="shared" si="151"/>
        <v>1</v>
      </c>
      <c r="BW390" s="289">
        <f>IF(AP390="ja",VLOOKUP(B390,Miljövärden!$B$2:$H$550,MATCH("Total andel fossilt",Miljövärden!$B$2:$H$2,0),FALSE),"")</f>
        <v>0</v>
      </c>
      <c r="BZ390" s="351">
        <f t="shared" si="152"/>
        <v>0</v>
      </c>
      <c r="CA390" s="353">
        <f t="shared" si="153"/>
        <v>0</v>
      </c>
    </row>
    <row r="391" spans="1:79" x14ac:dyDescent="0.25">
      <c r="A391" s="2" t="s">
        <v>585</v>
      </c>
      <c r="B391" s="2" t="s">
        <v>588</v>
      </c>
      <c r="C391">
        <f>VLOOKUP($B391,'Tillförd energi'!$B$1:$AI$700,MATCH(C$1,'Tillförd energi'!$B$1:$AQ$1,0),FALSE)</f>
        <v>0</v>
      </c>
      <c r="D391">
        <f>VLOOKUP($B391,'Tillförd energi'!$B$1:$AI$700,MATCH(D$1,'Tillförd energi'!$B$1:$AQ$1,0),FALSE)</f>
        <v>0</v>
      </c>
      <c r="E391">
        <f>VLOOKUP($B391,'Tillförd energi'!$B$1:$AI$700,MATCH(E$1,'Tillförd energi'!$B$1:$AQ$1,0),FALSE)</f>
        <v>0</v>
      </c>
      <c r="F391">
        <f>VLOOKUP($B391,'Tillförd energi'!$B$1:$AI$700,MATCH(F$1,'Tillförd energi'!$B$1:$AQ$1,0),FALSE)</f>
        <v>0</v>
      </c>
      <c r="G391">
        <f>VLOOKUP($B391,'Tillförd energi'!$B$1:$AI$700,MATCH(G$1,'Tillförd energi'!$B$1:$AQ$1,0),FALSE)</f>
        <v>0</v>
      </c>
      <c r="H391">
        <f>VLOOKUP($B391,'Tillförd energi'!$B$1:$AI$700,MATCH(H$1,'Tillförd energi'!$B$1:$AQ$1,0),FALSE)</f>
        <v>0</v>
      </c>
      <c r="I391">
        <f>VLOOKUP($B391,'Tillförd energi'!$B$1:$AI$700,MATCH(I$1,'Tillförd energi'!$B$1:$AQ$1,0),FALSE)</f>
        <v>0</v>
      </c>
      <c r="J391">
        <f>VLOOKUP($B391,'Tillförd energi'!$B$1:$AI$700,MATCH(J$1,'Tillförd energi'!$B$1:$AQ$1,0),FALSE)</f>
        <v>10.1</v>
      </c>
      <c r="K391">
        <f>VLOOKUP($B391,'Tillförd energi'!$B$1:$AI$700,MATCH(K$1,'Tillförd energi'!$B$1:$AQ$1,0),FALSE)</f>
        <v>0</v>
      </c>
      <c r="L391">
        <f>VLOOKUP($B391,'Tillförd energi'!$B$1:$AI$700,MATCH(L$1,'Tillförd energi'!$B$1:$AQ$1,0),FALSE)</f>
        <v>0</v>
      </c>
      <c r="M391">
        <f>VLOOKUP($B391,'Tillförd energi'!$B$1:$AI$700,MATCH(M$1,'Tillförd energi'!$B$1:$AQ$1,0),FALSE)</f>
        <v>0</v>
      </c>
      <c r="N391">
        <f>VLOOKUP($B391,'Tillförd energi'!$B$1:$AI$700,MATCH(N$1,'Tillförd energi'!$B$1:$AQ$1,0),FALSE)</f>
        <v>0</v>
      </c>
      <c r="O391">
        <f>VLOOKUP($B391,'Tillförd energi'!$B$1:$AI$700,MATCH(O$1,'Tillförd energi'!$B$1:$AQ$1,0),FALSE)</f>
        <v>0</v>
      </c>
      <c r="P391">
        <f>VLOOKUP($B391,'Tillförd energi'!$B$1:$AI$700,MATCH(P$1,'Tillförd energi'!$B$1:$AQ$1,0),FALSE)</f>
        <v>42.1</v>
      </c>
      <c r="Q391">
        <f>VLOOKUP($B391,'Tillförd energi'!$B$1:$AI$700,MATCH(Q$1,'Tillförd energi'!$B$1:$AQ$1,0),FALSE)</f>
        <v>0</v>
      </c>
      <c r="R391">
        <f>VLOOKUP($B391,'Tillförd energi'!$B$1:$AI$700,MATCH(R$1,'Tillförd energi'!$B$1:$AQ$1,0),FALSE)</f>
        <v>2.9</v>
      </c>
      <c r="S391">
        <f>VLOOKUP($B391,'Tillförd energi'!$B$1:$AI$700,MATCH(S$1,'Tillförd energi'!$B$1:$AQ$1,0),FALSE)</f>
        <v>0</v>
      </c>
      <c r="T391">
        <f>VLOOKUP($B391,'Tillförd energi'!$B$1:$AI$700,MATCH(T$1,'Tillförd energi'!$B$1:$AQ$1,0),FALSE)</f>
        <v>0</v>
      </c>
      <c r="U391">
        <f>VLOOKUP($B391,'Tillförd energi'!$B$1:$AI$700,MATCH(U$1,'Tillförd energi'!$B$1:$AQ$1,0),FALSE)</f>
        <v>1.9</v>
      </c>
      <c r="V391">
        <f>VLOOKUP($B391,'Tillförd energi'!$B$1:$AI$700,MATCH(V$1,'Tillförd energi'!$B$1:$AQ$1,0),FALSE)</f>
        <v>0</v>
      </c>
      <c r="W391">
        <f>VLOOKUP($B391,'Tillförd energi'!$B$1:$AI$700,MATCH(W$1,'Tillförd energi'!$B$1:$AQ$1,0),FALSE)</f>
        <v>11.6</v>
      </c>
      <c r="X391">
        <f>VLOOKUP($B391,'Tillförd energi'!$B$1:$AI$700,MATCH(X$1,'Tillförd energi'!$B$1:$AQ$1,0),FALSE)</f>
        <v>0</v>
      </c>
      <c r="Y391">
        <f>VLOOKUP($B391,'Tillförd energi'!$B$1:$AI$700,MATCH(Y$1,'Tillförd energi'!$B$1:$AQ$1,0),FALSE)</f>
        <v>0</v>
      </c>
      <c r="Z391">
        <f>VLOOKUP($B391,'Tillförd energi'!$B$1:$AI$700,MATCH(Z$1,'Tillförd energi'!$B$1:$AQ$1,0),FALSE)</f>
        <v>0</v>
      </c>
      <c r="AA391">
        <f>VLOOKUP($B391,'Tillförd energi'!$B$1:$AI$700,MATCH(AA$1,'Tillförd energi'!$B$1:$AQ$1,0),FALSE)</f>
        <v>0</v>
      </c>
      <c r="AB391">
        <f>VLOOKUP($B391,'Tillförd energi'!$B$1:$AI$700,MATCH(AB$1,'Tillförd energi'!$B$1:$AQ$1,0),FALSE)</f>
        <v>0</v>
      </c>
      <c r="AC391">
        <f>VLOOKUP($B391,'Tillförd energi'!$B$1:$AI$700,MATCH(AC$1,'Tillförd energi'!$B$1:$AQ$1,0),FALSE)</f>
        <v>6.7</v>
      </c>
      <c r="AD391">
        <f>VLOOKUP($B391,'Tillförd energi'!$B$1:$AI$700,MATCH(AD$1,'Tillförd energi'!$B$1:$AQ$1,0),FALSE)</f>
        <v>0</v>
      </c>
      <c r="AE391">
        <f>VLOOKUP($B391,'Tillförd energi'!$B$1:$AI$700,MATCH(AE$1,'Tillförd energi'!$B$1:$AQ$1,0),FALSE)</f>
        <v>0</v>
      </c>
      <c r="AF391">
        <f>VLOOKUP($B391,'Tillförd energi'!$B$1:$AI$700,MATCH(AF$1,'Tillförd energi'!$B$1:$AQ$1,0),FALSE)</f>
        <v>1.6</v>
      </c>
      <c r="AG391">
        <f>IFERROR(VLOOKUP(B391,Miljö!$B$1:$AC$550,MATCH("Köpt mängd produktionsspecifik fjärrvärme:",Miljö!$B$1:$AC$1,0),FALSE)/1,0)</f>
        <v>0</v>
      </c>
      <c r="AI391">
        <f t="shared" si="132"/>
        <v>76.899999999999991</v>
      </c>
      <c r="AJ391">
        <f t="shared" si="133"/>
        <v>76.899999999999991</v>
      </c>
      <c r="AK391">
        <f>IF(ISERROR(1/VLOOKUP($B391,Leveranser!$B$1:$S$500,MATCH("såld värme (gwh)",Leveranser!$B$1:$S$1,0),FALSE)),"",VLOOKUP($B391,Leveranser!$B$1:$S$500,MATCH("såld värme (gwh)",Leveranser!$B$1:$S$1,0),FALSE))</f>
        <v>63.7</v>
      </c>
      <c r="AL391">
        <f>VLOOKUP($B391,Leveranser!$B$1:$Y$500,MATCH("Totalt såld fjärrvärme till andra fjärrvärmeföretag",Leveranser!$B$1:$AA$1,0),FALSE)</f>
        <v>0</v>
      </c>
      <c r="AM391">
        <f>IF(ISERROR(1/VLOOKUP($B391,Miljö!$B$1:$S$500,MATCH("Såld mängd produktionsspecifik fjärrvärme (GWh)",Miljö!$B$1:$R$1,0),FALSE)),0,VLOOKUP($B391,Miljö!$B$1:$S$500,MATCH("Såld mängd produktionsspecifik fjärrvärme (GWh)",Miljö!$B$1:$R$1,0),FALSE))</f>
        <v>0</v>
      </c>
      <c r="AN391" s="239">
        <f t="shared" si="134"/>
        <v>0.82834850455136555</v>
      </c>
      <c r="AP391" t="str">
        <f>IFERROR(VLOOKUP($B391,Miljövärden!$B$2:$H$550,7,FALSE),"Nej, saknas")</f>
        <v>Ja</v>
      </c>
      <c r="AQ391" t="str">
        <f>IFERROR(VLOOKUP($B391,Miljövärden!$B$2:$H$550,6,FALSE),"Nej, saknas")</f>
        <v>Nej</v>
      </c>
      <c r="AU391">
        <f t="shared" si="135"/>
        <v>1.6</v>
      </c>
      <c r="AV391">
        <f t="shared" si="136"/>
        <v>0</v>
      </c>
      <c r="AW391">
        <f t="shared" si="137"/>
        <v>42.1</v>
      </c>
      <c r="AX391">
        <f t="shared" si="138"/>
        <v>4.8</v>
      </c>
      <c r="AZ391">
        <f t="shared" si="139"/>
        <v>58.5</v>
      </c>
      <c r="BC391">
        <f t="shared" si="140"/>
        <v>0</v>
      </c>
      <c r="BD391">
        <f t="shared" si="141"/>
        <v>0</v>
      </c>
      <c r="BE391">
        <f t="shared" si="142"/>
        <v>58.5</v>
      </c>
      <c r="BF391">
        <f t="shared" si="143"/>
        <v>16.8</v>
      </c>
      <c r="BG391">
        <f t="shared" si="144"/>
        <v>1.6</v>
      </c>
      <c r="BH391">
        <f>VLOOKUP(B391,Miljö!$B$1:$I$482,MATCH("Fossilandel för ursprungspecificerad el ()",Miljö!$B$1:$I$1,0),FALSE)</f>
        <v>0</v>
      </c>
      <c r="BI391">
        <f>VLOOKUP(B391,Miljö!$B$1:$BX$482,MATCH("Kärnkraftsandel för ursprungsspecificerad el ()",Miljö!$B$1:$O$1,0),FALSE)</f>
        <v>0.53400000000000003</v>
      </c>
      <c r="BJ391">
        <f t="shared" si="145"/>
        <v>0</v>
      </c>
      <c r="BK391" t="str">
        <f>VLOOKUP(B391,Miljö!$B$1:$O$482,MATCH("Fossil andel i procent (%)",Miljö!$B$1:$O$1,0),FALSE)</f>
        <v>ET</v>
      </c>
      <c r="BL391">
        <f t="shared" si="146"/>
        <v>76.899999999999991</v>
      </c>
      <c r="BO391" s="289">
        <f t="shared" si="147"/>
        <v>0</v>
      </c>
      <c r="BP391" s="239">
        <f t="shared" si="148"/>
        <v>1.1110533159947986E-2</v>
      </c>
      <c r="BQ391" s="239">
        <f t="shared" si="149"/>
        <v>0.77042392717815356</v>
      </c>
      <c r="BR391" s="239">
        <f t="shared" si="150"/>
        <v>0.21846553966189861</v>
      </c>
      <c r="BS391" s="239"/>
      <c r="BT391" s="351">
        <f t="shared" si="151"/>
        <v>1.0000000000000002</v>
      </c>
      <c r="BW391" s="289">
        <f>IF(AP391="ja",VLOOKUP(B391,Miljövärden!$B$2:$H$550,MATCH("Total andel fossilt",Miljövärden!$B$2:$H$2,0),FALSE),"")</f>
        <v>0</v>
      </c>
      <c r="BZ391" s="351">
        <f t="shared" si="152"/>
        <v>0</v>
      </c>
      <c r="CA391" s="353">
        <f t="shared" si="153"/>
        <v>0</v>
      </c>
    </row>
    <row r="392" spans="1:79" x14ac:dyDescent="0.25">
      <c r="A392" s="2" t="s">
        <v>585</v>
      </c>
      <c r="B392" s="9" t="s">
        <v>1106</v>
      </c>
      <c r="C392">
        <f>VLOOKUP($B392,'Tillförd energi'!$B$1:$AI$700,MATCH(C$1,'Tillförd energi'!$B$1:$AQ$1,0),FALSE)</f>
        <v>0</v>
      </c>
      <c r="D392">
        <f>VLOOKUP($B392,'Tillförd energi'!$B$1:$AI$700,MATCH(D$1,'Tillförd energi'!$B$1:$AQ$1,0),FALSE)</f>
        <v>0.73</v>
      </c>
      <c r="E392">
        <f>VLOOKUP($B392,'Tillförd energi'!$B$1:$AI$700,MATCH(E$1,'Tillförd energi'!$B$1:$AQ$1,0),FALSE)</f>
        <v>0</v>
      </c>
      <c r="F392">
        <f>VLOOKUP($B392,'Tillförd energi'!$B$1:$AI$700,MATCH(F$1,'Tillförd energi'!$B$1:$AQ$1,0),FALSE)</f>
        <v>0</v>
      </c>
      <c r="G392">
        <f>VLOOKUP($B392,'Tillförd energi'!$B$1:$AI$700,MATCH(G$1,'Tillförd energi'!$B$1:$AQ$1,0),FALSE)</f>
        <v>0</v>
      </c>
      <c r="H392">
        <f>VLOOKUP($B392,'Tillförd energi'!$B$1:$AI$700,MATCH(H$1,'Tillförd energi'!$B$1:$AQ$1,0),FALSE)</f>
        <v>0</v>
      </c>
      <c r="I392">
        <f>VLOOKUP($B392,'Tillförd energi'!$B$1:$AI$700,MATCH(I$1,'Tillförd energi'!$B$1:$AQ$1,0),FALSE)</f>
        <v>0</v>
      </c>
      <c r="J392">
        <f>VLOOKUP($B392,'Tillförd energi'!$B$1:$AI$700,MATCH(J$1,'Tillförd energi'!$B$1:$AQ$1,0),FALSE)</f>
        <v>0</v>
      </c>
      <c r="K392">
        <f>VLOOKUP($B392,'Tillförd energi'!$B$1:$AI$700,MATCH(K$1,'Tillförd energi'!$B$1:$AQ$1,0),FALSE)</f>
        <v>0</v>
      </c>
      <c r="L392">
        <f>VLOOKUP($B392,'Tillförd energi'!$B$1:$AI$700,MATCH(L$1,'Tillförd energi'!$B$1:$AQ$1,0),FALSE)</f>
        <v>0</v>
      </c>
      <c r="M392">
        <f>VLOOKUP($B392,'Tillförd energi'!$B$1:$AI$700,MATCH(M$1,'Tillförd energi'!$B$1:$AQ$1,0),FALSE)</f>
        <v>11.37</v>
      </c>
      <c r="N392">
        <f>VLOOKUP($B392,'Tillförd energi'!$B$1:$AI$700,MATCH(N$1,'Tillförd energi'!$B$1:$AQ$1,0),FALSE)</f>
        <v>55.93</v>
      </c>
      <c r="O392">
        <f>VLOOKUP($B392,'Tillförd energi'!$B$1:$AI$700,MATCH(O$1,'Tillförd energi'!$B$1:$AQ$1,0),FALSE)</f>
        <v>0</v>
      </c>
      <c r="P392">
        <f>VLOOKUP($B392,'Tillförd energi'!$B$1:$AI$700,MATCH(P$1,'Tillförd energi'!$B$1:$AQ$1,0),FALSE)</f>
        <v>9.4600000000000009</v>
      </c>
      <c r="Q392">
        <f>VLOOKUP($B392,'Tillförd energi'!$B$1:$AI$700,MATCH(Q$1,'Tillförd energi'!$B$1:$AQ$1,0),FALSE)</f>
        <v>0</v>
      </c>
      <c r="R392">
        <f>VLOOKUP($B392,'Tillförd energi'!$B$1:$AI$700,MATCH(R$1,'Tillförd energi'!$B$1:$AQ$1,0),FALSE)</f>
        <v>0</v>
      </c>
      <c r="S392">
        <f>VLOOKUP($B392,'Tillförd energi'!$B$1:$AI$700,MATCH(S$1,'Tillförd energi'!$B$1:$AQ$1,0),FALSE)</f>
        <v>0</v>
      </c>
      <c r="T392">
        <f>VLOOKUP($B392,'Tillförd energi'!$B$1:$AI$700,MATCH(T$1,'Tillförd energi'!$B$1:$AQ$1,0),FALSE)</f>
        <v>0</v>
      </c>
      <c r="U392">
        <f>VLOOKUP($B392,'Tillförd energi'!$B$1:$AI$700,MATCH(U$1,'Tillförd energi'!$B$1:$AQ$1,0),FALSE)</f>
        <v>0</v>
      </c>
      <c r="V392">
        <f>VLOOKUP($B392,'Tillförd energi'!$B$1:$AI$700,MATCH(V$1,'Tillförd energi'!$B$1:$AQ$1,0),FALSE)</f>
        <v>0</v>
      </c>
      <c r="W392">
        <f>VLOOKUP($B392,'Tillförd energi'!$B$1:$AI$700,MATCH(W$1,'Tillförd energi'!$B$1:$AQ$1,0),FALSE)</f>
        <v>0</v>
      </c>
      <c r="X392">
        <f>VLOOKUP($B392,'Tillförd energi'!$B$1:$AI$700,MATCH(X$1,'Tillförd energi'!$B$1:$AQ$1,0),FALSE)</f>
        <v>0</v>
      </c>
      <c r="Y392">
        <f>VLOOKUP($B392,'Tillförd energi'!$B$1:$AI$700,MATCH(Y$1,'Tillförd energi'!$B$1:$AQ$1,0),FALSE)</f>
        <v>0</v>
      </c>
      <c r="Z392">
        <f>VLOOKUP($B392,'Tillförd energi'!$B$1:$AI$700,MATCH(Z$1,'Tillförd energi'!$B$1:$AQ$1,0),FALSE)</f>
        <v>0</v>
      </c>
      <c r="AA392">
        <f>VLOOKUP($B392,'Tillförd energi'!$B$1:$AI$700,MATCH(AA$1,'Tillförd energi'!$B$1:$AQ$1,0),FALSE)</f>
        <v>0</v>
      </c>
      <c r="AB392">
        <f>VLOOKUP($B392,'Tillförd energi'!$B$1:$AI$700,MATCH(AB$1,'Tillförd energi'!$B$1:$AQ$1,0),FALSE)</f>
        <v>0</v>
      </c>
      <c r="AC392">
        <f>VLOOKUP($B392,'Tillförd energi'!$B$1:$AI$700,MATCH(AC$1,'Tillförd energi'!$B$1:$AQ$1,0),FALSE)</f>
        <v>0</v>
      </c>
      <c r="AD392">
        <f>VLOOKUP($B392,'Tillförd energi'!$B$1:$AI$700,MATCH(AD$1,'Tillförd energi'!$B$1:$AQ$1,0),FALSE)</f>
        <v>0</v>
      </c>
      <c r="AE392">
        <f>VLOOKUP($B392,'Tillförd energi'!$B$1:$AI$700,MATCH(AE$1,'Tillförd energi'!$B$1:$AQ$1,0),FALSE)</f>
        <v>0</v>
      </c>
      <c r="AF392">
        <f>VLOOKUP($B392,'Tillförd energi'!$B$1:$AI$700,MATCH(AF$1,'Tillförd energi'!$B$1:$AQ$1,0),FALSE)</f>
        <v>2.1</v>
      </c>
      <c r="AG392">
        <f>IFERROR(VLOOKUP(B392,Miljö!$B$1:$AC$550,MATCH("Köpt mängd produktionsspecifik fjärrvärme:",Miljö!$B$1:$AC$1,0),FALSE)/1,0)</f>
        <v>0</v>
      </c>
      <c r="AI392">
        <f t="shared" si="132"/>
        <v>79.59</v>
      </c>
      <c r="AJ392">
        <f t="shared" si="133"/>
        <v>79.59</v>
      </c>
      <c r="AK392">
        <f>IF(ISERROR(1/VLOOKUP($B392,Leveranser!$B$1:$S$500,MATCH("såld värme (gwh)",Leveranser!$B$1:$S$1,0),FALSE)),"",VLOOKUP($B392,Leveranser!$B$1:$S$500,MATCH("såld värme (gwh)",Leveranser!$B$1:$S$1,0),FALSE))</f>
        <v>52.8</v>
      </c>
      <c r="AL392">
        <f>VLOOKUP($B392,Leveranser!$B$1:$Y$500,MATCH("Totalt såld fjärrvärme till andra fjärrvärmeföretag",Leveranser!$B$1:$AA$1,0),FALSE)</f>
        <v>4.8</v>
      </c>
      <c r="AM392">
        <f>IF(ISERROR(1/VLOOKUP($B392,Miljö!$B$1:$S$500,MATCH("Såld mängd produktionsspecifik fjärrvärme (GWh)",Miljö!$B$1:$R$1,0),FALSE)),0,VLOOKUP($B392,Miljö!$B$1:$S$500,MATCH("Såld mängd produktionsspecifik fjärrvärme (GWh)",Miljö!$B$1:$R$1,0),FALSE))</f>
        <v>0</v>
      </c>
      <c r="AN392" s="239">
        <f t="shared" si="134"/>
        <v>0.66339992461364483</v>
      </c>
      <c r="AP392" t="str">
        <f>IFERROR(VLOOKUP($B392,Miljövärden!$B$2:$H$550,7,FALSE),"Nej, saknas")</f>
        <v>Ja</v>
      </c>
      <c r="AQ392" t="str">
        <f>IFERROR(VLOOKUP($B392,Miljövärden!$B$2:$H$550,6,FALSE),"Nej, saknas")</f>
        <v>Nej</v>
      </c>
      <c r="AU392">
        <f t="shared" si="135"/>
        <v>2.1</v>
      </c>
      <c r="AV392">
        <f t="shared" si="136"/>
        <v>0</v>
      </c>
      <c r="AW392">
        <f t="shared" si="137"/>
        <v>76.759999999999991</v>
      </c>
      <c r="AX392">
        <f t="shared" si="138"/>
        <v>0</v>
      </c>
      <c r="AZ392">
        <f t="shared" si="139"/>
        <v>76.759999999999991</v>
      </c>
      <c r="BC392">
        <f t="shared" si="140"/>
        <v>0.73</v>
      </c>
      <c r="BD392">
        <f t="shared" si="141"/>
        <v>0</v>
      </c>
      <c r="BE392">
        <f t="shared" si="142"/>
        <v>76.759999999999991</v>
      </c>
      <c r="BF392">
        <f t="shared" si="143"/>
        <v>0</v>
      </c>
      <c r="BG392">
        <f t="shared" si="144"/>
        <v>2.1</v>
      </c>
      <c r="BH392">
        <f>VLOOKUP(B392,Miljö!$B$1:$I$482,MATCH("Fossilandel för ursprungspecificerad el ()",Miljö!$B$1:$I$1,0),FALSE)</f>
        <v>0</v>
      </c>
      <c r="BI392">
        <f>VLOOKUP(B392,Miljö!$B$1:$BX$482,MATCH("Kärnkraftsandel för ursprungsspecificerad el ()",Miljö!$B$1:$O$1,0),FALSE)</f>
        <v>0.53400000000000003</v>
      </c>
      <c r="BJ392">
        <f t="shared" si="145"/>
        <v>0</v>
      </c>
      <c r="BK392" t="str">
        <f>VLOOKUP(B392,Miljö!$B$1:$O$482,MATCH("Fossil andel i procent (%)",Miljö!$B$1:$O$1,0),FALSE)</f>
        <v>ET</v>
      </c>
      <c r="BL392">
        <f t="shared" si="146"/>
        <v>79.589999999999989</v>
      </c>
      <c r="BO392" s="289">
        <f t="shared" si="147"/>
        <v>9.1720065334841075E-3</v>
      </c>
      <c r="BP392" s="239">
        <f t="shared" si="148"/>
        <v>1.4089709762532985E-2</v>
      </c>
      <c r="BQ392" s="239">
        <f t="shared" si="149"/>
        <v>0.97673828370398297</v>
      </c>
      <c r="BR392" s="239">
        <f t="shared" si="150"/>
        <v>0</v>
      </c>
      <c r="BS392" s="239"/>
      <c r="BT392" s="351">
        <f t="shared" si="151"/>
        <v>1</v>
      </c>
      <c r="BW392" s="289">
        <f>IF(AP392="ja",VLOOKUP(B392,Miljövärden!$B$2:$H$550,MATCH("Total andel fossilt",Miljövärden!$B$2:$H$2,0),FALSE),"")</f>
        <v>9.1720099999999995E-3</v>
      </c>
      <c r="BZ392" s="351">
        <f t="shared" si="152"/>
        <v>3.4665158920449413E-9</v>
      </c>
      <c r="CA392" s="353">
        <f t="shared" si="153"/>
        <v>0</v>
      </c>
    </row>
    <row r="393" spans="1:79" x14ac:dyDescent="0.25">
      <c r="A393" s="2" t="s">
        <v>585</v>
      </c>
      <c r="B393" s="2" t="s">
        <v>590</v>
      </c>
      <c r="C393">
        <f>VLOOKUP($B393,'Tillförd energi'!$B$1:$AI$700,MATCH(C$1,'Tillförd energi'!$B$1:$AQ$1,0),FALSE)</f>
        <v>0</v>
      </c>
      <c r="D393">
        <f>VLOOKUP($B393,'Tillförd energi'!$B$1:$AI$700,MATCH(D$1,'Tillförd energi'!$B$1:$AQ$1,0),FALSE)</f>
        <v>0.46</v>
      </c>
      <c r="E393">
        <f>VLOOKUP($B393,'Tillförd energi'!$B$1:$AI$700,MATCH(E$1,'Tillförd energi'!$B$1:$AQ$1,0),FALSE)</f>
        <v>0</v>
      </c>
      <c r="F393">
        <f>VLOOKUP($B393,'Tillförd energi'!$B$1:$AI$700,MATCH(F$1,'Tillförd energi'!$B$1:$AQ$1,0),FALSE)</f>
        <v>3.22</v>
      </c>
      <c r="G393">
        <f>VLOOKUP($B393,'Tillförd energi'!$B$1:$AI$700,MATCH(G$1,'Tillförd energi'!$B$1:$AQ$1,0),FALSE)</f>
        <v>0</v>
      </c>
      <c r="H393">
        <f>VLOOKUP($B393,'Tillförd energi'!$B$1:$AI$700,MATCH(H$1,'Tillförd energi'!$B$1:$AQ$1,0),FALSE)</f>
        <v>0</v>
      </c>
      <c r="I393">
        <f>VLOOKUP($B393,'Tillförd energi'!$B$1:$AI$700,MATCH(I$1,'Tillförd energi'!$B$1:$AQ$1,0),FALSE)</f>
        <v>0</v>
      </c>
      <c r="J393">
        <f>VLOOKUP($B393,'Tillförd energi'!$B$1:$AI$700,MATCH(J$1,'Tillförd energi'!$B$1:$AQ$1,0),FALSE)</f>
        <v>0</v>
      </c>
      <c r="K393">
        <f>VLOOKUP($B393,'Tillförd energi'!$B$1:$AI$700,MATCH(K$1,'Tillförd energi'!$B$1:$AQ$1,0),FALSE)</f>
        <v>0</v>
      </c>
      <c r="L393">
        <f>VLOOKUP($B393,'Tillförd energi'!$B$1:$AI$700,MATCH(L$1,'Tillförd energi'!$B$1:$AQ$1,0),FALSE)</f>
        <v>0</v>
      </c>
      <c r="M393">
        <f>VLOOKUP($B393,'Tillförd energi'!$B$1:$AI$700,MATCH(M$1,'Tillförd energi'!$B$1:$AQ$1,0),FALSE)</f>
        <v>42.005000000000003</v>
      </c>
      <c r="N393">
        <f>VLOOKUP($B393,'Tillförd energi'!$B$1:$AI$700,MATCH(N$1,'Tillförd energi'!$B$1:$AQ$1,0),FALSE)</f>
        <v>65.992400000000004</v>
      </c>
      <c r="O393">
        <f>VLOOKUP($B393,'Tillförd energi'!$B$1:$AI$700,MATCH(O$1,'Tillförd energi'!$B$1:$AQ$1,0),FALSE)</f>
        <v>20.073899999999998</v>
      </c>
      <c r="P393">
        <f>VLOOKUP($B393,'Tillförd energi'!$B$1:$AI$700,MATCH(P$1,'Tillförd energi'!$B$1:$AQ$1,0),FALSE)</f>
        <v>6.3079999999999998</v>
      </c>
      <c r="Q393">
        <f>VLOOKUP($B393,'Tillförd energi'!$B$1:$AI$700,MATCH(Q$1,'Tillförd energi'!$B$1:$AQ$1,0),FALSE)</f>
        <v>0</v>
      </c>
      <c r="R393">
        <f>VLOOKUP($B393,'Tillförd energi'!$B$1:$AI$700,MATCH(R$1,'Tillförd energi'!$B$1:$AQ$1,0),FALSE)</f>
        <v>0</v>
      </c>
      <c r="S393">
        <f>VLOOKUP($B393,'Tillförd energi'!$B$1:$AI$700,MATCH(S$1,'Tillförd energi'!$B$1:$AQ$1,0),FALSE)</f>
        <v>0</v>
      </c>
      <c r="T393">
        <f>VLOOKUP($B393,'Tillförd energi'!$B$1:$AI$700,MATCH(T$1,'Tillförd energi'!$B$1:$AQ$1,0),FALSE)</f>
        <v>0</v>
      </c>
      <c r="U393">
        <f>VLOOKUP($B393,'Tillförd energi'!$B$1:$AI$700,MATCH(U$1,'Tillförd energi'!$B$1:$AQ$1,0),FALSE)</f>
        <v>0</v>
      </c>
      <c r="V393">
        <f>VLOOKUP($B393,'Tillförd energi'!$B$1:$AI$700,MATCH(V$1,'Tillförd energi'!$B$1:$AQ$1,0),FALSE)</f>
        <v>0</v>
      </c>
      <c r="W393">
        <f>VLOOKUP($B393,'Tillförd energi'!$B$1:$AI$700,MATCH(W$1,'Tillförd energi'!$B$1:$AQ$1,0),FALSE)</f>
        <v>0</v>
      </c>
      <c r="X393">
        <f>VLOOKUP($B393,'Tillförd energi'!$B$1:$AI$700,MATCH(X$1,'Tillförd energi'!$B$1:$AQ$1,0),FALSE)</f>
        <v>0</v>
      </c>
      <c r="Y393">
        <f>VLOOKUP($B393,'Tillförd energi'!$B$1:$AI$700,MATCH(Y$1,'Tillförd energi'!$B$1:$AQ$1,0),FALSE)</f>
        <v>0</v>
      </c>
      <c r="Z393">
        <f>VLOOKUP($B393,'Tillförd energi'!$B$1:$AI$700,MATCH(Z$1,'Tillförd energi'!$B$1:$AQ$1,0),FALSE)</f>
        <v>0</v>
      </c>
      <c r="AA393">
        <f>VLOOKUP($B393,'Tillförd energi'!$B$1:$AI$700,MATCH(AA$1,'Tillförd energi'!$B$1:$AQ$1,0),FALSE)</f>
        <v>0</v>
      </c>
      <c r="AB393">
        <f>VLOOKUP($B393,'Tillförd energi'!$B$1:$AI$700,MATCH(AB$1,'Tillförd energi'!$B$1:$AQ$1,0),FALSE)</f>
        <v>0</v>
      </c>
      <c r="AC393">
        <f>VLOOKUP($B393,'Tillförd energi'!$B$1:$AI$700,MATCH(AC$1,'Tillförd energi'!$B$1:$AQ$1,0),FALSE)</f>
        <v>35.505000000000003</v>
      </c>
      <c r="AD393">
        <f>VLOOKUP($B393,'Tillförd energi'!$B$1:$AI$700,MATCH(AD$1,'Tillförd energi'!$B$1:$AQ$1,0),FALSE)</f>
        <v>0</v>
      </c>
      <c r="AE393">
        <f>VLOOKUP($B393,'Tillförd energi'!$B$1:$AI$700,MATCH(AE$1,'Tillförd energi'!$B$1:$AQ$1,0),FALSE)</f>
        <v>0</v>
      </c>
      <c r="AF393">
        <f>VLOOKUP($B393,'Tillförd energi'!$B$1:$AI$700,MATCH(AF$1,'Tillförd energi'!$B$1:$AQ$1,0),FALSE)</f>
        <v>6.6192399999999996</v>
      </c>
      <c r="AG393">
        <f>IFERROR(VLOOKUP(B393,Miljö!$B$1:$AC$550,MATCH("Köpt mängd produktionsspecifik fjärrvärme:",Miljö!$B$1:$AC$1,0),FALSE)/1,0)</f>
        <v>0</v>
      </c>
      <c r="AI393">
        <f t="shared" si="132"/>
        <v>180.18353999999999</v>
      </c>
      <c r="AJ393">
        <f t="shared" si="133"/>
        <v>180.18353999999999</v>
      </c>
      <c r="AK393">
        <f>IF(ISERROR(1/VLOOKUP($B393,Leveranser!$B$1:$S$500,MATCH("såld värme (gwh)",Leveranser!$B$1:$S$1,0),FALSE)),"",VLOOKUP($B393,Leveranser!$B$1:$S$500,MATCH("såld värme (gwh)",Leveranser!$B$1:$S$1,0),FALSE))</f>
        <v>149.9</v>
      </c>
      <c r="AL393">
        <f>VLOOKUP($B393,Leveranser!$B$1:$Y$500,MATCH("Totalt såld fjärrvärme till andra fjärrvärmeföretag",Leveranser!$B$1:$AA$1,0),FALSE)</f>
        <v>0</v>
      </c>
      <c r="AM393">
        <f>IF(ISERROR(1/VLOOKUP($B393,Miljö!$B$1:$S$500,MATCH("Såld mängd produktionsspecifik fjärrvärme (GWh)",Miljö!$B$1:$R$1,0),FALSE)),0,VLOOKUP($B393,Miljö!$B$1:$S$500,MATCH("Såld mängd produktionsspecifik fjärrvärme (GWh)",Miljö!$B$1:$R$1,0),FALSE))</f>
        <v>0</v>
      </c>
      <c r="AN393" s="239">
        <f t="shared" si="134"/>
        <v>0.83192948701085578</v>
      </c>
      <c r="AP393" t="str">
        <f>IFERROR(VLOOKUP($B393,Miljövärden!$B$2:$H$550,7,FALSE),"Nej, saknas")</f>
        <v>Ja</v>
      </c>
      <c r="AQ393" t="str">
        <f>IFERROR(VLOOKUP($B393,Miljövärden!$B$2:$H$550,6,FALSE),"Nej, saknas")</f>
        <v>Ja</v>
      </c>
      <c r="AU393">
        <f t="shared" si="135"/>
        <v>6.6192399999999996</v>
      </c>
      <c r="AV393">
        <f t="shared" si="136"/>
        <v>0</v>
      </c>
      <c r="AW393">
        <f t="shared" si="137"/>
        <v>134.3793</v>
      </c>
      <c r="AX393">
        <f t="shared" si="138"/>
        <v>0</v>
      </c>
      <c r="AZ393">
        <f t="shared" si="139"/>
        <v>134.3793</v>
      </c>
      <c r="BC393">
        <f t="shared" si="140"/>
        <v>3.68</v>
      </c>
      <c r="BD393">
        <f t="shared" si="141"/>
        <v>0</v>
      </c>
      <c r="BE393">
        <f t="shared" si="142"/>
        <v>134.3793</v>
      </c>
      <c r="BF393">
        <f t="shared" si="143"/>
        <v>35.505000000000003</v>
      </c>
      <c r="BG393">
        <f t="shared" si="144"/>
        <v>6.6192399999999996</v>
      </c>
      <c r="BH393">
        <f>VLOOKUP(B393,Miljö!$B$1:$I$482,MATCH("Fossilandel för ursprungspecificerad el ()",Miljö!$B$1:$I$1,0),FALSE)</f>
        <v>0</v>
      </c>
      <c r="BI393">
        <f>VLOOKUP(B393,Miljö!$B$1:$BX$482,MATCH("Kärnkraftsandel för ursprungsspecificerad el ()",Miljö!$B$1:$O$1,0),FALSE)</f>
        <v>0</v>
      </c>
      <c r="BJ393">
        <f t="shared" si="145"/>
        <v>0</v>
      </c>
      <c r="BK393" t="str">
        <f>VLOOKUP(B393,Miljö!$B$1:$O$482,MATCH("Fossil andel i procent (%)",Miljö!$B$1:$O$1,0),FALSE)</f>
        <v>ET</v>
      </c>
      <c r="BL393">
        <f t="shared" si="146"/>
        <v>180.18353999999999</v>
      </c>
      <c r="BO393" s="289">
        <f t="shared" si="147"/>
        <v>2.042361916077351E-2</v>
      </c>
      <c r="BP393" s="239">
        <f t="shared" si="148"/>
        <v>0</v>
      </c>
      <c r="BQ393" s="239">
        <f t="shared" si="149"/>
        <v>0.78252730521333969</v>
      </c>
      <c r="BR393" s="239">
        <f t="shared" si="150"/>
        <v>0.19704907562588683</v>
      </c>
      <c r="BS393" s="239"/>
      <c r="BT393" s="351">
        <f t="shared" si="151"/>
        <v>1</v>
      </c>
      <c r="BW393" s="289">
        <f>IF(AP393="ja",VLOOKUP(B393,Miljövärden!$B$2:$H$550,MATCH("Total andel fossilt",Miljövärden!$B$2:$H$2,0),FALSE),"")</f>
        <v>2.04236E-2</v>
      </c>
      <c r="BZ393" s="351">
        <f t="shared" si="152"/>
        <v>-1.9160773509496742E-8</v>
      </c>
      <c r="CA393" s="353">
        <f t="shared" si="153"/>
        <v>0</v>
      </c>
    </row>
    <row r="394" spans="1:79" x14ac:dyDescent="0.25">
      <c r="A394" s="2" t="s">
        <v>585</v>
      </c>
      <c r="B394" s="2" t="s">
        <v>591</v>
      </c>
      <c r="C394">
        <f>VLOOKUP($B394,'Tillförd energi'!$B$1:$AI$700,MATCH(C$1,'Tillförd energi'!$B$1:$AQ$1,0),FALSE)</f>
        <v>0</v>
      </c>
      <c r="D394">
        <f>VLOOKUP($B394,'Tillförd energi'!$B$1:$AI$700,MATCH(D$1,'Tillförd energi'!$B$1:$AQ$1,0),FALSE)</f>
        <v>0</v>
      </c>
      <c r="E394">
        <f>VLOOKUP($B394,'Tillförd energi'!$B$1:$AI$700,MATCH(E$1,'Tillförd energi'!$B$1:$AQ$1,0),FALSE)</f>
        <v>2.71916</v>
      </c>
      <c r="F394">
        <f>VLOOKUP($B394,'Tillförd energi'!$B$1:$AI$700,MATCH(F$1,'Tillförd energi'!$B$1:$AQ$1,0),FALSE)</f>
        <v>0</v>
      </c>
      <c r="G394">
        <f>VLOOKUP($B394,'Tillförd energi'!$B$1:$AI$700,MATCH(G$1,'Tillförd energi'!$B$1:$AQ$1,0),FALSE)</f>
        <v>0</v>
      </c>
      <c r="H394">
        <f>VLOOKUP($B394,'Tillförd energi'!$B$1:$AI$700,MATCH(H$1,'Tillförd energi'!$B$1:$AQ$1,0),FALSE)</f>
        <v>0</v>
      </c>
      <c r="I394">
        <f>VLOOKUP($B394,'Tillförd energi'!$B$1:$AI$700,MATCH(I$1,'Tillförd energi'!$B$1:$AQ$1,0),FALSE)</f>
        <v>1.7177800000000001</v>
      </c>
      <c r="J394">
        <f>VLOOKUP($B394,'Tillförd energi'!$B$1:$AI$700,MATCH(J$1,'Tillförd energi'!$B$1:$AQ$1,0),FALSE)</f>
        <v>2.2909999999999999</v>
      </c>
      <c r="K394">
        <f>VLOOKUP($B394,'Tillförd energi'!$B$1:$AI$700,MATCH(K$1,'Tillförd energi'!$B$1:$AQ$1,0),FALSE)</f>
        <v>0</v>
      </c>
      <c r="L394">
        <f>VLOOKUP($B394,'Tillförd energi'!$B$1:$AI$700,MATCH(L$1,'Tillförd energi'!$B$1:$AQ$1,0),FALSE)</f>
        <v>189.00800000000001</v>
      </c>
      <c r="M394">
        <f>VLOOKUP($B394,'Tillförd energi'!$B$1:$AI$700,MATCH(M$1,'Tillförd energi'!$B$1:$AQ$1,0),FALSE)</f>
        <v>0</v>
      </c>
      <c r="N394">
        <f>VLOOKUP($B394,'Tillförd energi'!$B$1:$AI$700,MATCH(N$1,'Tillförd energi'!$B$1:$AQ$1,0),FALSE)</f>
        <v>31.430199999999999</v>
      </c>
      <c r="O394">
        <f>VLOOKUP($B394,'Tillförd energi'!$B$1:$AI$700,MATCH(O$1,'Tillförd energi'!$B$1:$AQ$1,0),FALSE)</f>
        <v>0</v>
      </c>
      <c r="P394">
        <f>VLOOKUP($B394,'Tillförd energi'!$B$1:$AI$700,MATCH(P$1,'Tillförd energi'!$B$1:$AQ$1,0),FALSE)</f>
        <v>0</v>
      </c>
      <c r="Q394">
        <f>VLOOKUP($B394,'Tillförd energi'!$B$1:$AI$700,MATCH(Q$1,'Tillförd energi'!$B$1:$AQ$1,0),FALSE)</f>
        <v>0</v>
      </c>
      <c r="R394">
        <f>VLOOKUP($B394,'Tillförd energi'!$B$1:$AI$700,MATCH(R$1,'Tillförd energi'!$B$1:$AQ$1,0),FALSE)</f>
        <v>0</v>
      </c>
      <c r="S394">
        <f>VLOOKUP($B394,'Tillförd energi'!$B$1:$AI$700,MATCH(S$1,'Tillförd energi'!$B$1:$AQ$1,0),FALSE)</f>
        <v>0</v>
      </c>
      <c r="T394">
        <f>VLOOKUP($B394,'Tillförd energi'!$B$1:$AI$700,MATCH(T$1,'Tillförd energi'!$B$1:$AQ$1,0),FALSE)</f>
        <v>0</v>
      </c>
      <c r="U394">
        <f>VLOOKUP($B394,'Tillförd energi'!$B$1:$AI$700,MATCH(U$1,'Tillförd energi'!$B$1:$AQ$1,0),FALSE)</f>
        <v>0</v>
      </c>
      <c r="V394">
        <f>VLOOKUP($B394,'Tillförd energi'!$B$1:$AI$700,MATCH(V$1,'Tillförd energi'!$B$1:$AQ$1,0),FALSE)</f>
        <v>0</v>
      </c>
      <c r="W394">
        <f>VLOOKUP($B394,'Tillförd energi'!$B$1:$AI$700,MATCH(W$1,'Tillförd energi'!$B$1:$AQ$1,0),FALSE)</f>
        <v>0</v>
      </c>
      <c r="X394">
        <f>VLOOKUP($B394,'Tillförd energi'!$B$1:$AI$700,MATCH(X$1,'Tillförd energi'!$B$1:$AQ$1,0),FALSE)</f>
        <v>0</v>
      </c>
      <c r="Y394">
        <f>VLOOKUP($B394,'Tillförd energi'!$B$1:$AI$700,MATCH(Y$1,'Tillförd energi'!$B$1:$AQ$1,0),FALSE)</f>
        <v>0</v>
      </c>
      <c r="Z394">
        <f>VLOOKUP($B394,'Tillförd energi'!$B$1:$AI$700,MATCH(Z$1,'Tillförd energi'!$B$1:$AQ$1,0),FALSE)</f>
        <v>0.35899999999999999</v>
      </c>
      <c r="AA394">
        <f>VLOOKUP($B394,'Tillförd energi'!$B$1:$AI$700,MATCH(AA$1,'Tillförd energi'!$B$1:$AQ$1,0),FALSE)</f>
        <v>0</v>
      </c>
      <c r="AB394">
        <f>VLOOKUP($B394,'Tillförd energi'!$B$1:$AI$700,MATCH(AB$1,'Tillförd energi'!$B$1:$AQ$1,0),FALSE)</f>
        <v>0</v>
      </c>
      <c r="AC394">
        <f>VLOOKUP($B394,'Tillförd energi'!$B$1:$AI$700,MATCH(AC$1,'Tillförd energi'!$B$1:$AQ$1,0),FALSE)</f>
        <v>56.88</v>
      </c>
      <c r="AD394">
        <f>VLOOKUP($B394,'Tillförd energi'!$B$1:$AI$700,MATCH(AD$1,'Tillförd energi'!$B$1:$AQ$1,0),FALSE)</f>
        <v>0</v>
      </c>
      <c r="AE394">
        <f>VLOOKUP($B394,'Tillförd energi'!$B$1:$AI$700,MATCH(AE$1,'Tillförd energi'!$B$1:$AQ$1,0),FALSE)</f>
        <v>0</v>
      </c>
      <c r="AF394">
        <f>VLOOKUP($B394,'Tillförd energi'!$B$1:$AI$700,MATCH(AF$1,'Tillförd energi'!$B$1:$AQ$1,0),FALSE)</f>
        <v>11.2386</v>
      </c>
      <c r="AG394">
        <f>IFERROR(VLOOKUP(B394,Miljö!$B$1:$AC$550,MATCH("Köpt mängd produktionsspecifik fjärrvärme:",Miljö!$B$1:$AC$1,0),FALSE)/1,0)</f>
        <v>0</v>
      </c>
      <c r="AI394">
        <f t="shared" si="132"/>
        <v>295.64374000000004</v>
      </c>
      <c r="AJ394">
        <f t="shared" si="133"/>
        <v>295.64374000000004</v>
      </c>
      <c r="AK394">
        <f>IF(ISERROR(1/VLOOKUP($B394,Leveranser!$B$1:$S$500,MATCH("såld värme (gwh)",Leveranser!$B$1:$S$1,0),FALSE)),"",VLOOKUP($B394,Leveranser!$B$1:$S$500,MATCH("såld värme (gwh)",Leveranser!$B$1:$S$1,0),FALSE))</f>
        <v>269.5</v>
      </c>
      <c r="AL394">
        <f>VLOOKUP($B394,Leveranser!$B$1:$Y$500,MATCH("Totalt såld fjärrvärme till andra fjärrvärmeföretag",Leveranser!$B$1:$AA$1,0),FALSE)</f>
        <v>0</v>
      </c>
      <c r="AM394">
        <f>IF(ISERROR(1/VLOOKUP($B394,Miljö!$B$1:$S$500,MATCH("Såld mängd produktionsspecifik fjärrvärme (GWh)",Miljö!$B$1:$R$1,0),FALSE)),0,VLOOKUP($B394,Miljö!$B$1:$S$500,MATCH("Såld mängd produktionsspecifik fjärrvärme (GWh)",Miljö!$B$1:$R$1,0),FALSE))</f>
        <v>0</v>
      </c>
      <c r="AN394" s="239">
        <f t="shared" si="134"/>
        <v>0.91157012152531947</v>
      </c>
      <c r="AP394" t="str">
        <f>IFERROR(VLOOKUP($B394,Miljövärden!$B$2:$H$550,7,FALSE),"Nej, saknas")</f>
        <v>Ja</v>
      </c>
      <c r="AQ394" t="str">
        <f>IFERROR(VLOOKUP($B394,Miljövärden!$B$2:$H$550,6,FALSE),"Nej, saknas")</f>
        <v>Nej</v>
      </c>
      <c r="AU394">
        <f t="shared" si="135"/>
        <v>11.5976</v>
      </c>
      <c r="AV394">
        <f t="shared" si="136"/>
        <v>0</v>
      </c>
      <c r="AW394">
        <f t="shared" si="137"/>
        <v>31.430199999999999</v>
      </c>
      <c r="AX394">
        <f t="shared" si="138"/>
        <v>0</v>
      </c>
      <c r="AZ394">
        <f t="shared" si="139"/>
        <v>220.43819999999999</v>
      </c>
      <c r="BC394">
        <f t="shared" si="140"/>
        <v>2.71916</v>
      </c>
      <c r="BD394">
        <f t="shared" si="141"/>
        <v>0</v>
      </c>
      <c r="BE394">
        <f t="shared" si="142"/>
        <v>31.430199999999999</v>
      </c>
      <c r="BF394">
        <f t="shared" si="143"/>
        <v>249.89678000000001</v>
      </c>
      <c r="BG394">
        <f t="shared" si="144"/>
        <v>11.5976</v>
      </c>
      <c r="BH394">
        <f>VLOOKUP(B394,Miljö!$B$1:$I$482,MATCH("Fossilandel för ursprungspecificerad el ()",Miljö!$B$1:$I$1,0),FALSE)</f>
        <v>0.1</v>
      </c>
      <c r="BI394">
        <f>VLOOKUP(B394,Miljö!$B$1:$BX$482,MATCH("Kärnkraftsandel för ursprungsspecificerad el ()",Miljö!$B$1:$O$1,0),FALSE)</f>
        <v>0</v>
      </c>
      <c r="BJ394">
        <f t="shared" si="145"/>
        <v>0</v>
      </c>
      <c r="BK394" t="str">
        <f>VLOOKUP(B394,Miljö!$B$1:$O$482,MATCH("Fossil andel i procent (%)",Miljö!$B$1:$O$1,0),FALSE)</f>
        <v>ET</v>
      </c>
      <c r="BL394">
        <f t="shared" si="146"/>
        <v>295.64374000000004</v>
      </c>
      <c r="BO394" s="289">
        <f t="shared" si="147"/>
        <v>1.3120250745035223E-2</v>
      </c>
      <c r="BP394" s="239">
        <f t="shared" si="148"/>
        <v>0</v>
      </c>
      <c r="BQ394" s="239">
        <f t="shared" si="149"/>
        <v>0.14161652805501648</v>
      </c>
      <c r="BR394" s="239">
        <f t="shared" si="150"/>
        <v>0.84526322119994823</v>
      </c>
      <c r="BS394" s="239"/>
      <c r="BT394" s="351">
        <f t="shared" si="151"/>
        <v>1</v>
      </c>
      <c r="BW394" s="289">
        <f>IF(AP394="ja",VLOOKUP(B394,Miljövärden!$B$2:$H$550,MATCH("Total andel fossilt",Miljövärden!$B$2:$H$2,0),FALSE),"")</f>
        <v>1.31202E-2</v>
      </c>
      <c r="BZ394" s="351">
        <f t="shared" si="152"/>
        <v>-5.0745035222454771E-8</v>
      </c>
      <c r="CA394" s="353">
        <f t="shared" si="153"/>
        <v>0</v>
      </c>
    </row>
    <row r="395" spans="1:79" x14ac:dyDescent="0.25">
      <c r="A395" s="2" t="s">
        <v>585</v>
      </c>
      <c r="B395" s="2" t="s">
        <v>592</v>
      </c>
      <c r="C395">
        <f>VLOOKUP($B395,'Tillförd energi'!$B$1:$AI$700,MATCH(C$1,'Tillförd energi'!$B$1:$AQ$1,0),FALSE)</f>
        <v>0</v>
      </c>
      <c r="D395">
        <f>VLOOKUP($B395,'Tillförd energi'!$B$1:$AI$700,MATCH(D$1,'Tillförd energi'!$B$1:$AQ$1,0),FALSE)</f>
        <v>0</v>
      </c>
      <c r="E395">
        <f>VLOOKUP($B395,'Tillförd energi'!$B$1:$AI$700,MATCH(E$1,'Tillförd energi'!$B$1:$AQ$1,0),FALSE)</f>
        <v>0</v>
      </c>
      <c r="F395">
        <f>VLOOKUP($B395,'Tillförd energi'!$B$1:$AI$700,MATCH(F$1,'Tillförd energi'!$B$1:$AQ$1,0),FALSE)</f>
        <v>0</v>
      </c>
      <c r="G395">
        <f>VLOOKUP($B395,'Tillförd energi'!$B$1:$AI$700,MATCH(G$1,'Tillförd energi'!$B$1:$AQ$1,0),FALSE)</f>
        <v>0</v>
      </c>
      <c r="H395">
        <f>VLOOKUP($B395,'Tillförd energi'!$B$1:$AI$700,MATCH(H$1,'Tillförd energi'!$B$1:$AQ$1,0),FALSE)</f>
        <v>0</v>
      </c>
      <c r="I395">
        <f>VLOOKUP($B395,'Tillförd energi'!$B$1:$AI$700,MATCH(I$1,'Tillförd energi'!$B$1:$AQ$1,0),FALSE)</f>
        <v>0</v>
      </c>
      <c r="J395">
        <f>VLOOKUP($B395,'Tillförd energi'!$B$1:$AI$700,MATCH(J$1,'Tillförd energi'!$B$1:$AQ$1,0),FALSE)</f>
        <v>0</v>
      </c>
      <c r="K395">
        <f>VLOOKUP($B395,'Tillförd energi'!$B$1:$AI$700,MATCH(K$1,'Tillförd energi'!$B$1:$AQ$1,0),FALSE)</f>
        <v>0</v>
      </c>
      <c r="L395">
        <f>VLOOKUP($B395,'Tillförd energi'!$B$1:$AI$700,MATCH(L$1,'Tillförd energi'!$B$1:$AQ$1,0),FALSE)</f>
        <v>0</v>
      </c>
      <c r="M395">
        <f>VLOOKUP($B395,'Tillförd energi'!$B$1:$AI$700,MATCH(M$1,'Tillförd energi'!$B$1:$AQ$1,0),FALSE)</f>
        <v>0</v>
      </c>
      <c r="N395">
        <f>VLOOKUP($B395,'Tillförd energi'!$B$1:$AI$700,MATCH(N$1,'Tillförd energi'!$B$1:$AQ$1,0),FALSE)</f>
        <v>0</v>
      </c>
      <c r="O395">
        <f>VLOOKUP($B395,'Tillförd energi'!$B$1:$AI$700,MATCH(O$1,'Tillförd energi'!$B$1:$AQ$1,0),FALSE)</f>
        <v>0</v>
      </c>
      <c r="P395">
        <f>VLOOKUP($B395,'Tillförd energi'!$B$1:$AI$700,MATCH(P$1,'Tillförd energi'!$B$1:$AQ$1,0),FALSE)</f>
        <v>0</v>
      </c>
      <c r="Q395">
        <f>VLOOKUP($B395,'Tillförd energi'!$B$1:$AI$700,MATCH(Q$1,'Tillförd energi'!$B$1:$AQ$1,0),FALSE)</f>
        <v>0</v>
      </c>
      <c r="R395">
        <f>VLOOKUP($B395,'Tillförd energi'!$B$1:$AI$700,MATCH(R$1,'Tillförd energi'!$B$1:$AQ$1,0),FALSE)</f>
        <v>0</v>
      </c>
      <c r="S395">
        <f>VLOOKUP($B395,'Tillförd energi'!$B$1:$AI$700,MATCH(S$1,'Tillförd energi'!$B$1:$AQ$1,0),FALSE)</f>
        <v>0</v>
      </c>
      <c r="T395">
        <f>VLOOKUP($B395,'Tillförd energi'!$B$1:$AI$700,MATCH(T$1,'Tillförd energi'!$B$1:$AQ$1,0),FALSE)</f>
        <v>0</v>
      </c>
      <c r="U395">
        <f>VLOOKUP($B395,'Tillförd energi'!$B$1:$AI$700,MATCH(U$1,'Tillförd energi'!$B$1:$AQ$1,0),FALSE)</f>
        <v>0</v>
      </c>
      <c r="V395">
        <f>VLOOKUP($B395,'Tillförd energi'!$B$1:$AI$700,MATCH(V$1,'Tillförd energi'!$B$1:$AQ$1,0),FALSE)</f>
        <v>0</v>
      </c>
      <c r="W395">
        <f>VLOOKUP($B395,'Tillförd energi'!$B$1:$AI$700,MATCH(W$1,'Tillförd energi'!$B$1:$AQ$1,0),FALSE)</f>
        <v>28.94</v>
      </c>
      <c r="X395">
        <f>VLOOKUP($B395,'Tillförd energi'!$B$1:$AI$700,MATCH(X$1,'Tillförd energi'!$B$1:$AQ$1,0),FALSE)</f>
        <v>0</v>
      </c>
      <c r="Y395">
        <f>VLOOKUP($B395,'Tillförd energi'!$B$1:$AI$700,MATCH(Y$1,'Tillförd energi'!$B$1:$AQ$1,0),FALSE)</f>
        <v>0</v>
      </c>
      <c r="Z395">
        <f>VLOOKUP($B395,'Tillförd energi'!$B$1:$AI$700,MATCH(Z$1,'Tillförd energi'!$B$1:$AQ$1,0),FALSE)</f>
        <v>0</v>
      </c>
      <c r="AA395">
        <f>VLOOKUP($B395,'Tillförd energi'!$B$1:$AI$700,MATCH(AA$1,'Tillförd energi'!$B$1:$AQ$1,0),FALSE)</f>
        <v>0</v>
      </c>
      <c r="AB395">
        <f>VLOOKUP($B395,'Tillförd energi'!$B$1:$AI$700,MATCH(AB$1,'Tillförd energi'!$B$1:$AQ$1,0),FALSE)</f>
        <v>0</v>
      </c>
      <c r="AC395">
        <f>VLOOKUP($B395,'Tillförd energi'!$B$1:$AI$700,MATCH(AC$1,'Tillförd energi'!$B$1:$AQ$1,0),FALSE)</f>
        <v>0</v>
      </c>
      <c r="AD395">
        <f>VLOOKUP($B395,'Tillförd energi'!$B$1:$AI$700,MATCH(AD$1,'Tillförd energi'!$B$1:$AQ$1,0),FALSE)</f>
        <v>0</v>
      </c>
      <c r="AE395">
        <f>VLOOKUP($B395,'Tillförd energi'!$B$1:$AI$700,MATCH(AE$1,'Tillförd energi'!$B$1:$AQ$1,0),FALSE)</f>
        <v>0</v>
      </c>
      <c r="AF395">
        <f>VLOOKUP($B395,'Tillförd energi'!$B$1:$AI$700,MATCH(AF$1,'Tillförd energi'!$B$1:$AQ$1,0),FALSE)</f>
        <v>0.50900000000000001</v>
      </c>
      <c r="AG395">
        <f>IFERROR(VLOOKUP(B395,Miljö!$B$1:$AC$550,MATCH("Köpt mängd produktionsspecifik fjärrvärme:",Miljö!$B$1:$AC$1,0),FALSE)/1,0)</f>
        <v>0</v>
      </c>
      <c r="AI395">
        <f t="shared" si="132"/>
        <v>29.449000000000002</v>
      </c>
      <c r="AJ395">
        <f t="shared" si="133"/>
        <v>29.449000000000002</v>
      </c>
      <c r="AK395">
        <f>IF(ISERROR(1/VLOOKUP($B395,Leveranser!$B$1:$S$500,MATCH("såld värme (gwh)",Leveranser!$B$1:$S$1,0),FALSE)),"",VLOOKUP($B395,Leveranser!$B$1:$S$500,MATCH("såld värme (gwh)",Leveranser!$B$1:$S$1,0),FALSE))</f>
        <v>27.7</v>
      </c>
      <c r="AL395">
        <f>VLOOKUP($B395,Leveranser!$B$1:$Y$500,MATCH("Totalt såld fjärrvärme till andra fjärrvärmeföretag",Leveranser!$B$1:$AA$1,0),FALSE)</f>
        <v>0</v>
      </c>
      <c r="AM395">
        <f>IF(ISERROR(1/VLOOKUP($B395,Miljö!$B$1:$S$500,MATCH("Såld mängd produktionsspecifik fjärrvärme (GWh)",Miljö!$B$1:$R$1,0),FALSE)),0,VLOOKUP($B395,Miljö!$B$1:$S$500,MATCH("Såld mängd produktionsspecifik fjärrvärme (GWh)",Miljö!$B$1:$R$1,0),FALSE))</f>
        <v>0</v>
      </c>
      <c r="AN395" s="239">
        <f t="shared" si="134"/>
        <v>0.94060918876702082</v>
      </c>
      <c r="AP395" t="str">
        <f>IFERROR(VLOOKUP($B395,Miljövärden!$B$2:$H$550,7,FALSE),"Nej, saknas")</f>
        <v>Ja</v>
      </c>
      <c r="AQ395" t="str">
        <f>IFERROR(VLOOKUP($B395,Miljövärden!$B$2:$H$550,6,FALSE),"Nej, saknas")</f>
        <v>Nej</v>
      </c>
      <c r="AU395">
        <f t="shared" si="135"/>
        <v>0.50900000000000001</v>
      </c>
      <c r="AV395">
        <f t="shared" si="136"/>
        <v>0</v>
      </c>
      <c r="AW395">
        <f t="shared" si="137"/>
        <v>0</v>
      </c>
      <c r="AX395">
        <f t="shared" si="138"/>
        <v>0</v>
      </c>
      <c r="AZ395">
        <f t="shared" si="139"/>
        <v>28.94</v>
      </c>
      <c r="BC395">
        <f t="shared" si="140"/>
        <v>0</v>
      </c>
      <c r="BD395">
        <f t="shared" si="141"/>
        <v>0</v>
      </c>
      <c r="BE395">
        <f t="shared" si="142"/>
        <v>28.94</v>
      </c>
      <c r="BF395">
        <f t="shared" si="143"/>
        <v>0</v>
      </c>
      <c r="BG395">
        <f t="shared" si="144"/>
        <v>0.50900000000000001</v>
      </c>
      <c r="BH395">
        <f>VLOOKUP(B395,Miljö!$B$1:$I$482,MATCH("Fossilandel för ursprungspecificerad el ()",Miljö!$B$1:$I$1,0),FALSE)</f>
        <v>0</v>
      </c>
      <c r="BI395">
        <f>VLOOKUP(B395,Miljö!$B$1:$BX$482,MATCH("Kärnkraftsandel för ursprungsspecificerad el ()",Miljö!$B$1:$O$1,0),FALSE)</f>
        <v>0.53400000000000003</v>
      </c>
      <c r="BJ395">
        <f t="shared" si="145"/>
        <v>0</v>
      </c>
      <c r="BK395" t="str">
        <f>VLOOKUP(B395,Miljö!$B$1:$O$482,MATCH("Fossil andel i procent (%)",Miljö!$B$1:$O$1,0),FALSE)</f>
        <v>ET</v>
      </c>
      <c r="BL395">
        <f t="shared" si="146"/>
        <v>29.449000000000002</v>
      </c>
      <c r="BO395" s="289">
        <f t="shared" si="147"/>
        <v>0</v>
      </c>
      <c r="BP395" s="239">
        <f t="shared" si="148"/>
        <v>9.2297191755237856E-3</v>
      </c>
      <c r="BQ395" s="239">
        <f t="shared" si="149"/>
        <v>0.99077028082447616</v>
      </c>
      <c r="BR395" s="239">
        <f t="shared" si="150"/>
        <v>0</v>
      </c>
      <c r="BS395" s="239"/>
      <c r="BT395" s="351">
        <f t="shared" si="151"/>
        <v>0.99999999999999989</v>
      </c>
      <c r="BW395" s="289">
        <f>IF(AP395="ja",VLOOKUP(B395,Miljövärden!$B$2:$H$550,MATCH("Total andel fossilt",Miljövärden!$B$2:$H$2,0),FALSE),"")</f>
        <v>0</v>
      </c>
      <c r="BZ395" s="351">
        <f t="shared" si="152"/>
        <v>0</v>
      </c>
      <c r="CA395" s="353">
        <f t="shared" si="153"/>
        <v>0</v>
      </c>
    </row>
    <row r="396" spans="1:79" x14ac:dyDescent="0.25">
      <c r="A396" s="2" t="s">
        <v>585</v>
      </c>
      <c r="B396" s="2" t="s">
        <v>593</v>
      </c>
      <c r="C396">
        <f>VLOOKUP($B396,'Tillförd energi'!$B$1:$AI$700,MATCH(C$1,'Tillförd energi'!$B$1:$AQ$1,0),FALSE)</f>
        <v>0</v>
      </c>
      <c r="D396">
        <f>VLOOKUP($B396,'Tillförd energi'!$B$1:$AI$700,MATCH(D$1,'Tillförd energi'!$B$1:$AQ$1,0),FALSE)</f>
        <v>0.01</v>
      </c>
      <c r="E396">
        <f>VLOOKUP($B396,'Tillförd energi'!$B$1:$AI$700,MATCH(E$1,'Tillförd energi'!$B$1:$AQ$1,0),FALSE)</f>
        <v>0</v>
      </c>
      <c r="F396">
        <f>VLOOKUP($B396,'Tillförd energi'!$B$1:$AI$700,MATCH(F$1,'Tillförd energi'!$B$1:$AQ$1,0),FALSE)</f>
        <v>0</v>
      </c>
      <c r="G396">
        <f>VLOOKUP($B396,'Tillförd energi'!$B$1:$AI$700,MATCH(G$1,'Tillförd energi'!$B$1:$AQ$1,0),FALSE)</f>
        <v>0</v>
      </c>
      <c r="H396">
        <f>VLOOKUP($B396,'Tillförd energi'!$B$1:$AI$700,MATCH(H$1,'Tillförd energi'!$B$1:$AQ$1,0),FALSE)</f>
        <v>0</v>
      </c>
      <c r="I396">
        <f>VLOOKUP($B396,'Tillförd energi'!$B$1:$AI$700,MATCH(I$1,'Tillförd energi'!$B$1:$AQ$1,0),FALSE)</f>
        <v>0</v>
      </c>
      <c r="J396">
        <f>VLOOKUP($B396,'Tillförd energi'!$B$1:$AI$700,MATCH(J$1,'Tillförd energi'!$B$1:$AQ$1,0),FALSE)</f>
        <v>0</v>
      </c>
      <c r="K396">
        <f>VLOOKUP($B396,'Tillförd energi'!$B$1:$AI$700,MATCH(K$1,'Tillförd energi'!$B$1:$AQ$1,0),FALSE)</f>
        <v>0</v>
      </c>
      <c r="L396">
        <f>VLOOKUP($B396,'Tillförd energi'!$B$1:$AI$700,MATCH(L$1,'Tillförd energi'!$B$1:$AQ$1,0),FALSE)</f>
        <v>0</v>
      </c>
      <c r="M396">
        <f>VLOOKUP($B396,'Tillförd energi'!$B$1:$AI$700,MATCH(M$1,'Tillförd energi'!$B$1:$AQ$1,0),FALSE)</f>
        <v>0</v>
      </c>
      <c r="N396">
        <f>VLOOKUP($B396,'Tillförd energi'!$B$1:$AI$700,MATCH(N$1,'Tillförd energi'!$B$1:$AQ$1,0),FALSE)</f>
        <v>0</v>
      </c>
      <c r="O396">
        <f>VLOOKUP($B396,'Tillförd energi'!$B$1:$AI$700,MATCH(O$1,'Tillförd energi'!$B$1:$AQ$1,0),FALSE)</f>
        <v>0</v>
      </c>
      <c r="P396">
        <f>VLOOKUP($B396,'Tillförd energi'!$B$1:$AI$700,MATCH(P$1,'Tillförd energi'!$B$1:$AQ$1,0),FALSE)</f>
        <v>0</v>
      </c>
      <c r="Q396">
        <f>VLOOKUP($B396,'Tillförd energi'!$B$1:$AI$700,MATCH(Q$1,'Tillförd energi'!$B$1:$AQ$1,0),FALSE)</f>
        <v>0</v>
      </c>
      <c r="R396">
        <f>VLOOKUP($B396,'Tillförd energi'!$B$1:$AI$700,MATCH(R$1,'Tillförd energi'!$B$1:$AQ$1,0),FALSE)</f>
        <v>20.9</v>
      </c>
      <c r="S396">
        <f>VLOOKUP($B396,'Tillförd energi'!$B$1:$AI$700,MATCH(S$1,'Tillförd energi'!$B$1:$AQ$1,0),FALSE)</f>
        <v>0</v>
      </c>
      <c r="T396">
        <f>VLOOKUP($B396,'Tillförd energi'!$B$1:$AI$700,MATCH(T$1,'Tillförd energi'!$B$1:$AQ$1,0),FALSE)</f>
        <v>0</v>
      </c>
      <c r="U396">
        <f>VLOOKUP($B396,'Tillförd energi'!$B$1:$AI$700,MATCH(U$1,'Tillförd energi'!$B$1:$AQ$1,0),FALSE)</f>
        <v>0</v>
      </c>
      <c r="V396">
        <f>VLOOKUP($B396,'Tillförd energi'!$B$1:$AI$700,MATCH(V$1,'Tillförd energi'!$B$1:$AQ$1,0),FALSE)</f>
        <v>0</v>
      </c>
      <c r="W396">
        <f>VLOOKUP($B396,'Tillförd energi'!$B$1:$AI$700,MATCH(W$1,'Tillförd energi'!$B$1:$AQ$1,0),FALSE)</f>
        <v>0</v>
      </c>
      <c r="X396">
        <f>VLOOKUP($B396,'Tillförd energi'!$B$1:$AI$700,MATCH(X$1,'Tillförd energi'!$B$1:$AQ$1,0),FALSE)</f>
        <v>0</v>
      </c>
      <c r="Y396">
        <f>VLOOKUP($B396,'Tillförd energi'!$B$1:$AI$700,MATCH(Y$1,'Tillförd energi'!$B$1:$AQ$1,0),FALSE)</f>
        <v>0</v>
      </c>
      <c r="Z396">
        <f>VLOOKUP($B396,'Tillförd energi'!$B$1:$AI$700,MATCH(Z$1,'Tillförd energi'!$B$1:$AQ$1,0),FALSE)</f>
        <v>0</v>
      </c>
      <c r="AA396">
        <f>VLOOKUP($B396,'Tillförd energi'!$B$1:$AI$700,MATCH(AA$1,'Tillförd energi'!$B$1:$AQ$1,0),FALSE)</f>
        <v>0</v>
      </c>
      <c r="AB396">
        <f>VLOOKUP($B396,'Tillförd energi'!$B$1:$AI$700,MATCH(AB$1,'Tillförd energi'!$B$1:$AQ$1,0),FALSE)</f>
        <v>0</v>
      </c>
      <c r="AC396">
        <f>VLOOKUP($B396,'Tillförd energi'!$B$1:$AI$700,MATCH(AC$1,'Tillförd energi'!$B$1:$AQ$1,0),FALSE)</f>
        <v>0</v>
      </c>
      <c r="AD396">
        <f>VLOOKUP($B396,'Tillförd energi'!$B$1:$AI$700,MATCH(AD$1,'Tillförd energi'!$B$1:$AQ$1,0),FALSE)</f>
        <v>0</v>
      </c>
      <c r="AE396">
        <f>VLOOKUP($B396,'Tillförd energi'!$B$1:$AI$700,MATCH(AE$1,'Tillförd energi'!$B$1:$AQ$1,0),FALSE)</f>
        <v>0</v>
      </c>
      <c r="AF396">
        <f>VLOOKUP($B396,'Tillförd energi'!$B$1:$AI$700,MATCH(AF$1,'Tillförd energi'!$B$1:$AQ$1,0),FALSE)</f>
        <v>0.2</v>
      </c>
      <c r="AG396">
        <f>IFERROR(VLOOKUP(B396,Miljö!$B$1:$AC$550,MATCH("Köpt mängd produktionsspecifik fjärrvärme:",Miljö!$B$1:$AC$1,0),FALSE)/1,0)</f>
        <v>0</v>
      </c>
      <c r="AI396">
        <f t="shared" si="132"/>
        <v>21.11</v>
      </c>
      <c r="AJ396">
        <f t="shared" si="133"/>
        <v>21.11</v>
      </c>
      <c r="AK396">
        <f>IF(ISERROR(1/VLOOKUP($B396,Leveranser!$B$1:$S$500,MATCH("såld värme (gwh)",Leveranser!$B$1:$S$1,0),FALSE)),"",VLOOKUP($B396,Leveranser!$B$1:$S$500,MATCH("såld värme (gwh)",Leveranser!$B$1:$S$1,0),FALSE))</f>
        <v>14</v>
      </c>
      <c r="AL396">
        <f>VLOOKUP($B396,Leveranser!$B$1:$Y$500,MATCH("Totalt såld fjärrvärme till andra fjärrvärmeföretag",Leveranser!$B$1:$AA$1,0),FALSE)</f>
        <v>0</v>
      </c>
      <c r="AM396">
        <f>IF(ISERROR(1/VLOOKUP($B396,Miljö!$B$1:$S$500,MATCH("Såld mängd produktionsspecifik fjärrvärme (GWh)",Miljö!$B$1:$R$1,0),FALSE)),0,VLOOKUP($B396,Miljö!$B$1:$S$500,MATCH("Såld mängd produktionsspecifik fjärrvärme (GWh)",Miljö!$B$1:$R$1,0),FALSE))</f>
        <v>0</v>
      </c>
      <c r="AN396" s="239">
        <f t="shared" si="134"/>
        <v>0.66319279962103272</v>
      </c>
      <c r="AP396" t="str">
        <f>IFERROR(VLOOKUP($B396,Miljövärden!$B$2:$H$550,7,FALSE),"Nej, saknas")</f>
        <v>Ja</v>
      </c>
      <c r="AQ396" t="str">
        <f>IFERROR(VLOOKUP($B396,Miljövärden!$B$2:$H$550,6,FALSE),"Nej, saknas")</f>
        <v>Nej</v>
      </c>
      <c r="AU396">
        <f t="shared" si="135"/>
        <v>0.2</v>
      </c>
      <c r="AV396">
        <f t="shared" si="136"/>
        <v>0</v>
      </c>
      <c r="AW396">
        <f t="shared" si="137"/>
        <v>0</v>
      </c>
      <c r="AX396">
        <f t="shared" si="138"/>
        <v>20.9</v>
      </c>
      <c r="AZ396">
        <f t="shared" si="139"/>
        <v>20.9</v>
      </c>
      <c r="BC396">
        <f t="shared" si="140"/>
        <v>0.01</v>
      </c>
      <c r="BD396">
        <f t="shared" si="141"/>
        <v>0</v>
      </c>
      <c r="BE396">
        <f t="shared" si="142"/>
        <v>20.9</v>
      </c>
      <c r="BF396">
        <f t="shared" si="143"/>
        <v>0</v>
      </c>
      <c r="BG396">
        <f t="shared" si="144"/>
        <v>0.2</v>
      </c>
      <c r="BH396">
        <f>VLOOKUP(B396,Miljö!$B$1:$I$482,MATCH("Fossilandel för ursprungspecificerad el ()",Miljö!$B$1:$I$1,0),FALSE)</f>
        <v>0</v>
      </c>
      <c r="BI396">
        <f>VLOOKUP(B396,Miljö!$B$1:$BX$482,MATCH("Kärnkraftsandel för ursprungsspecificerad el ()",Miljö!$B$1:$O$1,0),FALSE)</f>
        <v>0.53400000000000003</v>
      </c>
      <c r="BJ396">
        <f t="shared" si="145"/>
        <v>0</v>
      </c>
      <c r="BK396" t="str">
        <f>VLOOKUP(B396,Miljö!$B$1:$O$482,MATCH("Fossil andel i procent (%)",Miljö!$B$1:$O$1,0),FALSE)</f>
        <v>ET</v>
      </c>
      <c r="BL396">
        <f t="shared" si="146"/>
        <v>21.11</v>
      </c>
      <c r="BO396" s="289">
        <f t="shared" si="147"/>
        <v>4.7370914258645192E-4</v>
      </c>
      <c r="BP396" s="239">
        <f t="shared" si="148"/>
        <v>5.0592136428233066E-3</v>
      </c>
      <c r="BQ396" s="239">
        <f t="shared" si="149"/>
        <v>0.99446707721459016</v>
      </c>
      <c r="BR396" s="239">
        <f t="shared" si="150"/>
        <v>0</v>
      </c>
      <c r="BS396" s="239"/>
      <c r="BT396" s="351">
        <f t="shared" si="151"/>
        <v>0.99999999999999989</v>
      </c>
      <c r="BW396" s="289">
        <f>IF(AP396="ja",VLOOKUP(B396,Miljövärden!$B$2:$H$550,MATCH("Total andel fossilt",Miljövärden!$B$2:$H$2,0),FALSE),"")</f>
        <v>4.73709E-4</v>
      </c>
      <c r="BZ396" s="351">
        <f t="shared" si="152"/>
        <v>-1.4258645192289851E-10</v>
      </c>
      <c r="CA396" s="353">
        <f t="shared" si="153"/>
        <v>0</v>
      </c>
    </row>
    <row r="397" spans="1:79" x14ac:dyDescent="0.25">
      <c r="A397" s="2" t="s">
        <v>585</v>
      </c>
      <c r="B397" s="2" t="s">
        <v>594</v>
      </c>
      <c r="C397">
        <f>VLOOKUP($B397,'Tillförd energi'!$B$1:$AI$700,MATCH(C$1,'Tillförd energi'!$B$1:$AQ$1,0),FALSE)</f>
        <v>0</v>
      </c>
      <c r="D397">
        <f>VLOOKUP($B397,'Tillförd energi'!$B$1:$AI$700,MATCH(D$1,'Tillförd energi'!$B$1:$AQ$1,0),FALSE)</f>
        <v>16.9268</v>
      </c>
      <c r="E397">
        <f>VLOOKUP($B397,'Tillförd energi'!$B$1:$AI$700,MATCH(E$1,'Tillförd energi'!$B$1:$AQ$1,0),FALSE)</f>
        <v>0</v>
      </c>
      <c r="F397">
        <f>VLOOKUP($B397,'Tillförd energi'!$B$1:$AI$700,MATCH(F$1,'Tillförd energi'!$B$1:$AQ$1,0),FALSE)</f>
        <v>15.249499999999999</v>
      </c>
      <c r="G397">
        <f>VLOOKUP($B397,'Tillförd energi'!$B$1:$AI$700,MATCH(G$1,'Tillförd energi'!$B$1:$AQ$1,0),FALSE)</f>
        <v>0</v>
      </c>
      <c r="H397">
        <f>VLOOKUP($B397,'Tillförd energi'!$B$1:$AI$700,MATCH(H$1,'Tillförd energi'!$B$1:$AQ$1,0),FALSE)</f>
        <v>0</v>
      </c>
      <c r="I397">
        <f>VLOOKUP($B397,'Tillförd energi'!$B$1:$AI$700,MATCH(I$1,'Tillförd energi'!$B$1:$AQ$1,0),FALSE)</f>
        <v>1057.5899999999999</v>
      </c>
      <c r="J397">
        <f>VLOOKUP($B397,'Tillförd energi'!$B$1:$AI$700,MATCH(J$1,'Tillförd energi'!$B$1:$AQ$1,0),FALSE)</f>
        <v>0</v>
      </c>
      <c r="K397">
        <f>VLOOKUP($B397,'Tillförd energi'!$B$1:$AI$700,MATCH(K$1,'Tillförd energi'!$B$1:$AQ$1,0),FALSE)</f>
        <v>0</v>
      </c>
      <c r="L397">
        <f>VLOOKUP($B397,'Tillförd energi'!$B$1:$AI$700,MATCH(L$1,'Tillförd energi'!$B$1:$AQ$1,0),FALSE)</f>
        <v>0</v>
      </c>
      <c r="M397">
        <f>VLOOKUP($B397,'Tillförd energi'!$B$1:$AI$700,MATCH(M$1,'Tillförd energi'!$B$1:$AQ$1,0),FALSE)</f>
        <v>0</v>
      </c>
      <c r="N397">
        <f>VLOOKUP($B397,'Tillförd energi'!$B$1:$AI$700,MATCH(N$1,'Tillförd energi'!$B$1:$AQ$1,0),FALSE)</f>
        <v>0</v>
      </c>
      <c r="O397">
        <f>VLOOKUP($B397,'Tillförd energi'!$B$1:$AI$700,MATCH(O$1,'Tillförd energi'!$B$1:$AQ$1,0),FALSE)</f>
        <v>0</v>
      </c>
      <c r="P397">
        <f>VLOOKUP($B397,'Tillförd energi'!$B$1:$AI$700,MATCH(P$1,'Tillförd energi'!$B$1:$AQ$1,0),FALSE)</f>
        <v>0</v>
      </c>
      <c r="Q397">
        <f>VLOOKUP($B397,'Tillförd energi'!$B$1:$AI$700,MATCH(Q$1,'Tillförd energi'!$B$1:$AQ$1,0),FALSE)</f>
        <v>4.4328100000000002E-2</v>
      </c>
      <c r="R397">
        <f>VLOOKUP($B397,'Tillförd energi'!$B$1:$AI$700,MATCH(R$1,'Tillförd energi'!$B$1:$AQ$1,0),FALSE)</f>
        <v>97.889099999999999</v>
      </c>
      <c r="S397">
        <f>VLOOKUP($B397,'Tillförd energi'!$B$1:$AI$700,MATCH(S$1,'Tillförd energi'!$B$1:$AQ$1,0),FALSE)</f>
        <v>0</v>
      </c>
      <c r="T397">
        <f>VLOOKUP($B397,'Tillförd energi'!$B$1:$AI$700,MATCH(T$1,'Tillförd energi'!$B$1:$AQ$1,0),FALSE)</f>
        <v>0</v>
      </c>
      <c r="U397">
        <f>VLOOKUP($B397,'Tillförd energi'!$B$1:$AI$700,MATCH(U$1,'Tillförd energi'!$B$1:$AQ$1,0),FALSE)</f>
        <v>0</v>
      </c>
      <c r="V397">
        <f>VLOOKUP($B397,'Tillförd energi'!$B$1:$AI$700,MATCH(V$1,'Tillförd energi'!$B$1:$AQ$1,0),FALSE)</f>
        <v>0</v>
      </c>
      <c r="W397">
        <f>VLOOKUP($B397,'Tillförd energi'!$B$1:$AI$700,MATCH(W$1,'Tillförd energi'!$B$1:$AQ$1,0),FALSE)</f>
        <v>0</v>
      </c>
      <c r="X397">
        <f>VLOOKUP($B397,'Tillförd energi'!$B$1:$AI$700,MATCH(X$1,'Tillförd energi'!$B$1:$AQ$1,0),FALSE)</f>
        <v>0</v>
      </c>
      <c r="Y397">
        <f>VLOOKUP($B397,'Tillförd energi'!$B$1:$AI$700,MATCH(Y$1,'Tillförd energi'!$B$1:$AQ$1,0),FALSE)</f>
        <v>293.50700000000001</v>
      </c>
      <c r="Z397">
        <f>VLOOKUP($B397,'Tillförd energi'!$B$1:$AI$700,MATCH(Z$1,'Tillförd energi'!$B$1:$AQ$1,0),FALSE)</f>
        <v>82.1</v>
      </c>
      <c r="AA397">
        <f>VLOOKUP($B397,'Tillförd energi'!$B$1:$AI$700,MATCH(AA$1,'Tillförd energi'!$B$1:$AQ$1,0),FALSE)</f>
        <v>23.9</v>
      </c>
      <c r="AB397">
        <f>VLOOKUP($B397,'Tillförd energi'!$B$1:$AI$700,MATCH(AB$1,'Tillförd energi'!$B$1:$AQ$1,0),FALSE)</f>
        <v>85.5</v>
      </c>
      <c r="AC397">
        <f>VLOOKUP($B397,'Tillförd energi'!$B$1:$AI$700,MATCH(AC$1,'Tillförd energi'!$B$1:$AQ$1,0),FALSE)</f>
        <v>145.9</v>
      </c>
      <c r="AD397">
        <f>VLOOKUP($B397,'Tillförd energi'!$B$1:$AI$700,MATCH(AD$1,'Tillförd energi'!$B$1:$AQ$1,0),FALSE)</f>
        <v>0</v>
      </c>
      <c r="AE397">
        <f>VLOOKUP($B397,'Tillförd energi'!$B$1:$AI$700,MATCH(AE$1,'Tillförd energi'!$B$1:$AQ$1,0),FALSE)</f>
        <v>0</v>
      </c>
      <c r="AF397">
        <f>VLOOKUP($B397,'Tillförd energi'!$B$1:$AI$700,MATCH(AF$1,'Tillförd energi'!$B$1:$AQ$1,0),FALSE)</f>
        <v>70.713899999999995</v>
      </c>
      <c r="AG397">
        <f>IFERROR(VLOOKUP(B397,Miljö!$B$1:$AC$550,MATCH("Köpt mängd produktionsspecifik fjärrvärme:",Miljö!$B$1:$AC$1,0),FALSE)/1,0)</f>
        <v>0</v>
      </c>
      <c r="AI397">
        <f t="shared" si="132"/>
        <v>1889.3206281000002</v>
      </c>
      <c r="AJ397">
        <f t="shared" si="133"/>
        <v>1889.3206281000002</v>
      </c>
      <c r="AK397">
        <f>IF(ISERROR(1/VLOOKUP($B397,Leveranser!$B$1:$S$500,MATCH("såld värme (gwh)",Leveranser!$B$1:$S$1,0),FALSE)),"",VLOOKUP($B397,Leveranser!$B$1:$S$500,MATCH("såld värme (gwh)",Leveranser!$B$1:$S$1,0),FALSE))</f>
        <v>1429.4</v>
      </c>
      <c r="AL397">
        <f>VLOOKUP($B397,Leveranser!$B$1:$Y$500,MATCH("Totalt såld fjärrvärme till andra fjärrvärmeföretag",Leveranser!$B$1:$AA$1,0),FALSE)</f>
        <v>0</v>
      </c>
      <c r="AM397">
        <f>IF(ISERROR(1/VLOOKUP($B397,Miljö!$B$1:$S$500,MATCH("Såld mängd produktionsspecifik fjärrvärme (GWh)",Miljö!$B$1:$R$1,0),FALSE)),0,VLOOKUP($B397,Miljö!$B$1:$S$500,MATCH("Såld mängd produktionsspecifik fjärrvärme (GWh)",Miljö!$B$1:$R$1,0),FALSE))</f>
        <v>96.9</v>
      </c>
      <c r="AN397" s="239">
        <f t="shared" si="134"/>
        <v>0.75656824931694078</v>
      </c>
      <c r="AP397" t="str">
        <f>IFERROR(VLOOKUP($B397,Miljövärden!$B$2:$H$550,7,FALSE),"Nej, saknas")</f>
        <v>Ja</v>
      </c>
      <c r="AQ397" t="str">
        <f>IFERROR(VLOOKUP($B397,Miljövärden!$B$2:$H$550,6,FALSE),"Nej, saknas")</f>
        <v>Nej</v>
      </c>
      <c r="AU397">
        <f t="shared" si="135"/>
        <v>176.7139</v>
      </c>
      <c r="AV397">
        <f t="shared" si="136"/>
        <v>0</v>
      </c>
      <c r="AW397">
        <f t="shared" si="137"/>
        <v>4.4328100000000002E-2</v>
      </c>
      <c r="AX397">
        <f t="shared" si="138"/>
        <v>97.889099999999999</v>
      </c>
      <c r="AZ397">
        <f t="shared" si="139"/>
        <v>97.9334281</v>
      </c>
      <c r="BC397">
        <f t="shared" si="140"/>
        <v>32.176299999999998</v>
      </c>
      <c r="BD397">
        <f t="shared" si="141"/>
        <v>293.50700000000001</v>
      </c>
      <c r="BE397">
        <f t="shared" si="142"/>
        <v>97.9334281</v>
      </c>
      <c r="BF397">
        <f t="shared" si="143"/>
        <v>1288.99</v>
      </c>
      <c r="BG397">
        <f t="shared" si="144"/>
        <v>176.7139</v>
      </c>
      <c r="BH397">
        <f>VLOOKUP(B397,Miljö!$B$1:$I$482,MATCH("Fossilandel för ursprungspecificerad el ()",Miljö!$B$1:$I$1,0),FALSE)</f>
        <v>0</v>
      </c>
      <c r="BI397">
        <f>VLOOKUP(B397,Miljö!$B$1:$BX$482,MATCH("Kärnkraftsandel för ursprungsspecificerad el ()",Miljö!$B$1:$O$1,0),FALSE)</f>
        <v>0.53400000000000003</v>
      </c>
      <c r="BJ397">
        <f t="shared" si="145"/>
        <v>0</v>
      </c>
      <c r="BK397" t="str">
        <f>VLOOKUP(B397,Miljö!$B$1:$O$482,MATCH("Fossil andel i procent (%)",Miljö!$B$1:$O$1,0),FALSE)</f>
        <v>ET</v>
      </c>
      <c r="BL397">
        <f t="shared" si="146"/>
        <v>1889.3206281</v>
      </c>
      <c r="BO397" s="289">
        <f t="shared" si="147"/>
        <v>1.7030619113261983E-2</v>
      </c>
      <c r="BP397" s="239">
        <f t="shared" si="148"/>
        <v>0.20529719351556788</v>
      </c>
      <c r="BQ397" s="239">
        <f t="shared" si="149"/>
        <v>9.5421657297682261E-2</v>
      </c>
      <c r="BR397" s="239">
        <f t="shared" si="150"/>
        <v>0.68225053007348779</v>
      </c>
      <c r="BS397" s="239"/>
      <c r="BT397" s="351">
        <f t="shared" si="151"/>
        <v>0.99999999999999989</v>
      </c>
      <c r="BW397" s="289">
        <f>IF(AP397="ja",VLOOKUP(B397,Miljövärden!$B$2:$H$550,MATCH("Total andel fossilt",Miljövärden!$B$2:$H$2,0),FALSE),"")</f>
        <v>1.79513E-2</v>
      </c>
      <c r="BZ397" s="351">
        <f t="shared" si="152"/>
        <v>9.2068088673801646E-4</v>
      </c>
      <c r="CA397" s="353">
        <f t="shared" si="153"/>
        <v>9.9999999999999742E-4</v>
      </c>
    </row>
    <row r="398" spans="1:79" x14ac:dyDescent="0.25">
      <c r="A398" s="2" t="s">
        <v>585</v>
      </c>
      <c r="B398" s="2" t="s">
        <v>595</v>
      </c>
      <c r="C398">
        <f>VLOOKUP($B398,'Tillförd energi'!$B$1:$AI$700,MATCH(C$1,'Tillförd energi'!$B$1:$AQ$1,0),FALSE)</f>
        <v>0</v>
      </c>
      <c r="D398">
        <f>VLOOKUP($B398,'Tillförd energi'!$B$1:$AI$700,MATCH(D$1,'Tillförd energi'!$B$1:$AQ$1,0),FALSE)</f>
        <v>0.3</v>
      </c>
      <c r="E398">
        <f>VLOOKUP($B398,'Tillförd energi'!$B$1:$AI$700,MATCH(E$1,'Tillförd energi'!$B$1:$AQ$1,0),FALSE)</f>
        <v>0</v>
      </c>
      <c r="F398">
        <f>VLOOKUP($B398,'Tillförd energi'!$B$1:$AI$700,MATCH(F$1,'Tillförd energi'!$B$1:$AQ$1,0),FALSE)</f>
        <v>0</v>
      </c>
      <c r="G398">
        <f>VLOOKUP($B398,'Tillförd energi'!$B$1:$AI$700,MATCH(G$1,'Tillförd energi'!$B$1:$AQ$1,0),FALSE)</f>
        <v>0</v>
      </c>
      <c r="H398">
        <f>VLOOKUP($B398,'Tillförd energi'!$B$1:$AI$700,MATCH(H$1,'Tillförd energi'!$B$1:$AQ$1,0),FALSE)</f>
        <v>0</v>
      </c>
      <c r="I398">
        <f>VLOOKUP($B398,'Tillförd energi'!$B$1:$AI$700,MATCH(I$1,'Tillförd energi'!$B$1:$AQ$1,0),FALSE)</f>
        <v>0</v>
      </c>
      <c r="J398">
        <f>VLOOKUP($B398,'Tillförd energi'!$B$1:$AI$700,MATCH(J$1,'Tillförd energi'!$B$1:$AQ$1,0),FALSE)</f>
        <v>0</v>
      </c>
      <c r="K398">
        <f>VLOOKUP($B398,'Tillförd energi'!$B$1:$AI$700,MATCH(K$1,'Tillförd energi'!$B$1:$AQ$1,0),FALSE)</f>
        <v>0</v>
      </c>
      <c r="L398">
        <f>VLOOKUP($B398,'Tillförd energi'!$B$1:$AI$700,MATCH(L$1,'Tillförd energi'!$B$1:$AQ$1,0),FALSE)</f>
        <v>0</v>
      </c>
      <c r="M398">
        <f>VLOOKUP($B398,'Tillförd energi'!$B$1:$AI$700,MATCH(M$1,'Tillförd energi'!$B$1:$AQ$1,0),FALSE)</f>
        <v>0</v>
      </c>
      <c r="N398">
        <f>VLOOKUP($B398,'Tillförd energi'!$B$1:$AI$700,MATCH(N$1,'Tillförd energi'!$B$1:$AQ$1,0),FALSE)</f>
        <v>0</v>
      </c>
      <c r="O398">
        <f>VLOOKUP($B398,'Tillförd energi'!$B$1:$AI$700,MATCH(O$1,'Tillförd energi'!$B$1:$AQ$1,0),FALSE)</f>
        <v>0</v>
      </c>
      <c r="P398">
        <f>VLOOKUP($B398,'Tillförd energi'!$B$1:$AI$700,MATCH(P$1,'Tillförd energi'!$B$1:$AQ$1,0),FALSE)</f>
        <v>0</v>
      </c>
      <c r="Q398">
        <f>VLOOKUP($B398,'Tillförd energi'!$B$1:$AI$700,MATCH(Q$1,'Tillförd energi'!$B$1:$AQ$1,0),FALSE)</f>
        <v>0</v>
      </c>
      <c r="R398">
        <f>VLOOKUP($B398,'Tillförd energi'!$B$1:$AI$700,MATCH(R$1,'Tillförd energi'!$B$1:$AQ$1,0),FALSE)</f>
        <v>0</v>
      </c>
      <c r="S398">
        <f>VLOOKUP($B398,'Tillförd energi'!$B$1:$AI$700,MATCH(S$1,'Tillförd energi'!$B$1:$AQ$1,0),FALSE)</f>
        <v>0</v>
      </c>
      <c r="T398">
        <f>VLOOKUP($B398,'Tillförd energi'!$B$1:$AI$700,MATCH(T$1,'Tillförd energi'!$B$1:$AQ$1,0),FALSE)</f>
        <v>0</v>
      </c>
      <c r="U398">
        <f>VLOOKUP($B398,'Tillförd energi'!$B$1:$AI$700,MATCH(U$1,'Tillförd energi'!$B$1:$AQ$1,0),FALSE)</f>
        <v>0</v>
      </c>
      <c r="V398">
        <f>VLOOKUP($B398,'Tillförd energi'!$B$1:$AI$700,MATCH(V$1,'Tillförd energi'!$B$1:$AQ$1,0),FALSE)</f>
        <v>0</v>
      </c>
      <c r="W398">
        <f>VLOOKUP($B398,'Tillförd energi'!$B$1:$AI$700,MATCH(W$1,'Tillförd energi'!$B$1:$AQ$1,0),FALSE)</f>
        <v>26</v>
      </c>
      <c r="X398">
        <f>VLOOKUP($B398,'Tillförd energi'!$B$1:$AI$700,MATCH(X$1,'Tillförd energi'!$B$1:$AQ$1,0),FALSE)</f>
        <v>0</v>
      </c>
      <c r="Y398">
        <f>VLOOKUP($B398,'Tillförd energi'!$B$1:$AI$700,MATCH(Y$1,'Tillförd energi'!$B$1:$AQ$1,0),FALSE)</f>
        <v>0</v>
      </c>
      <c r="Z398">
        <f>VLOOKUP($B398,'Tillförd energi'!$B$1:$AI$700,MATCH(Z$1,'Tillförd energi'!$B$1:$AQ$1,0),FALSE)</f>
        <v>0</v>
      </c>
      <c r="AA398">
        <f>VLOOKUP($B398,'Tillförd energi'!$B$1:$AI$700,MATCH(AA$1,'Tillförd energi'!$B$1:$AQ$1,0),FALSE)</f>
        <v>0</v>
      </c>
      <c r="AB398">
        <f>VLOOKUP($B398,'Tillförd energi'!$B$1:$AI$700,MATCH(AB$1,'Tillförd energi'!$B$1:$AQ$1,0),FALSE)</f>
        <v>0</v>
      </c>
      <c r="AC398">
        <f>VLOOKUP($B398,'Tillförd energi'!$B$1:$AI$700,MATCH(AC$1,'Tillförd energi'!$B$1:$AQ$1,0),FALSE)</f>
        <v>0</v>
      </c>
      <c r="AD398">
        <f>VLOOKUP($B398,'Tillförd energi'!$B$1:$AI$700,MATCH(AD$1,'Tillförd energi'!$B$1:$AQ$1,0),FALSE)</f>
        <v>127.7</v>
      </c>
      <c r="AE398">
        <f>VLOOKUP($B398,'Tillförd energi'!$B$1:$AI$700,MATCH(AE$1,'Tillförd energi'!$B$1:$AQ$1,0),FALSE)</f>
        <v>0</v>
      </c>
      <c r="AF398">
        <f>VLOOKUP($B398,'Tillförd energi'!$B$1:$AI$700,MATCH(AF$1,'Tillförd energi'!$B$1:$AQ$1,0),FALSE)</f>
        <v>1.1000000000000001</v>
      </c>
      <c r="AG398">
        <f>IFERROR(VLOOKUP(B398,Miljö!$B$1:$AC$550,MATCH("Köpt mängd produktionsspecifik fjärrvärme:",Miljö!$B$1:$AC$1,0),FALSE)/1,0)</f>
        <v>0</v>
      </c>
      <c r="AI398">
        <f t="shared" si="132"/>
        <v>155.1</v>
      </c>
      <c r="AJ398">
        <f t="shared" si="133"/>
        <v>155.1</v>
      </c>
      <c r="AK398">
        <f>IF(ISERROR(1/VLOOKUP($B398,Leveranser!$B$1:$S$500,MATCH("såld värme (gwh)",Leveranser!$B$1:$S$1,0),FALSE)),"",VLOOKUP($B398,Leveranser!$B$1:$S$500,MATCH("såld värme (gwh)",Leveranser!$B$1:$S$1,0),FALSE))</f>
        <v>134.5</v>
      </c>
      <c r="AL398">
        <f>VLOOKUP($B398,Leveranser!$B$1:$Y$500,MATCH("Totalt såld fjärrvärme till andra fjärrvärmeföretag",Leveranser!$B$1:$AA$1,0),FALSE)</f>
        <v>0</v>
      </c>
      <c r="AM398">
        <f>IF(ISERROR(1/VLOOKUP($B398,Miljö!$B$1:$S$500,MATCH("Såld mängd produktionsspecifik fjärrvärme (GWh)",Miljö!$B$1:$R$1,0),FALSE)),0,VLOOKUP($B398,Miljö!$B$1:$S$500,MATCH("Såld mängd produktionsspecifik fjärrvärme (GWh)",Miljö!$B$1:$R$1,0),FALSE))</f>
        <v>0</v>
      </c>
      <c r="AN398" s="239">
        <f t="shared" si="134"/>
        <v>0.86718246292714385</v>
      </c>
      <c r="AP398" t="str">
        <f>IFERROR(VLOOKUP($B398,Miljövärden!$B$2:$H$550,7,FALSE),"Nej, saknas")</f>
        <v>Ja</v>
      </c>
      <c r="AQ398" t="str">
        <f>IFERROR(VLOOKUP($B398,Miljövärden!$B$2:$H$550,6,FALSE),"Nej, saknas")</f>
        <v>Nej</v>
      </c>
      <c r="AU398">
        <f t="shared" si="135"/>
        <v>1.1000000000000001</v>
      </c>
      <c r="AV398">
        <f t="shared" si="136"/>
        <v>0</v>
      </c>
      <c r="AW398">
        <f t="shared" si="137"/>
        <v>0</v>
      </c>
      <c r="AX398">
        <f t="shared" si="138"/>
        <v>0</v>
      </c>
      <c r="AZ398">
        <f t="shared" si="139"/>
        <v>26</v>
      </c>
      <c r="BC398">
        <f t="shared" si="140"/>
        <v>0.3</v>
      </c>
      <c r="BD398">
        <f t="shared" si="141"/>
        <v>0</v>
      </c>
      <c r="BE398">
        <f t="shared" si="142"/>
        <v>26</v>
      </c>
      <c r="BF398">
        <f t="shared" si="143"/>
        <v>127.7</v>
      </c>
      <c r="BG398">
        <f t="shared" si="144"/>
        <v>1.1000000000000001</v>
      </c>
      <c r="BH398">
        <f>VLOOKUP(B398,Miljö!$B$1:$I$482,MATCH("Fossilandel för ursprungspecificerad el ()",Miljö!$B$1:$I$1,0),FALSE)</f>
        <v>0</v>
      </c>
      <c r="BI398">
        <f>VLOOKUP(B398,Miljö!$B$1:$BX$482,MATCH("Kärnkraftsandel för ursprungsspecificerad el ()",Miljö!$B$1:$O$1,0),FALSE)</f>
        <v>0.53400000000000003</v>
      </c>
      <c r="BJ398">
        <f t="shared" si="145"/>
        <v>0</v>
      </c>
      <c r="BK398" t="str">
        <f>VLOOKUP(B398,Miljö!$B$1:$O$482,MATCH("Fossil andel i procent (%)",Miljö!$B$1:$O$1,0),FALSE)</f>
        <v>ET</v>
      </c>
      <c r="BL398">
        <f t="shared" si="146"/>
        <v>155.1</v>
      </c>
      <c r="BO398" s="289">
        <f t="shared" si="147"/>
        <v>1.9342359767891683E-3</v>
      </c>
      <c r="BP398" s="239">
        <f t="shared" si="148"/>
        <v>3.7872340425531919E-3</v>
      </c>
      <c r="BQ398" s="239">
        <f t="shared" si="149"/>
        <v>0.17093874919406835</v>
      </c>
      <c r="BR398" s="239">
        <f t="shared" si="150"/>
        <v>0.82333978078658931</v>
      </c>
      <c r="BS398" s="239"/>
      <c r="BT398" s="351">
        <f t="shared" si="151"/>
        <v>1</v>
      </c>
      <c r="BW398" s="289">
        <f>IF(AP398="ja",VLOOKUP(B398,Miljövärden!$B$2:$H$550,MATCH("Total andel fossilt",Miljövärden!$B$2:$H$2,0),FALSE),"")</f>
        <v>1.93424E-3</v>
      </c>
      <c r="BZ398" s="351">
        <f t="shared" si="152"/>
        <v>4.0232108317571347E-9</v>
      </c>
      <c r="CA398" s="353">
        <f t="shared" si="153"/>
        <v>0</v>
      </c>
    </row>
    <row r="399" spans="1:79" x14ac:dyDescent="0.25">
      <c r="A399" s="2" t="s">
        <v>596</v>
      </c>
      <c r="B399" s="2" t="s">
        <v>597</v>
      </c>
      <c r="C399">
        <f>VLOOKUP($B399,'Tillförd energi'!$B$1:$AI$700,MATCH(C$1,'Tillförd energi'!$B$1:$AQ$1,0),FALSE)</f>
        <v>0</v>
      </c>
      <c r="D399">
        <f>VLOOKUP($B399,'Tillförd energi'!$B$1:$AI$700,MATCH(D$1,'Tillförd energi'!$B$1:$AQ$1,0),FALSE)</f>
        <v>0.73</v>
      </c>
      <c r="E399">
        <f>VLOOKUP($B399,'Tillförd energi'!$B$1:$AI$700,MATCH(E$1,'Tillförd energi'!$B$1:$AQ$1,0),FALSE)</f>
        <v>0</v>
      </c>
      <c r="F399">
        <f>VLOOKUP($B399,'Tillförd energi'!$B$1:$AI$700,MATCH(F$1,'Tillförd energi'!$B$1:$AQ$1,0),FALSE)</f>
        <v>0</v>
      </c>
      <c r="G399">
        <f>VLOOKUP($B399,'Tillförd energi'!$B$1:$AI$700,MATCH(G$1,'Tillförd energi'!$B$1:$AQ$1,0),FALSE)</f>
        <v>0</v>
      </c>
      <c r="H399">
        <f>VLOOKUP($B399,'Tillförd energi'!$B$1:$AI$700,MATCH(H$1,'Tillförd energi'!$B$1:$AQ$1,0),FALSE)</f>
        <v>0</v>
      </c>
      <c r="I399">
        <f>VLOOKUP($B399,'Tillförd energi'!$B$1:$AI$700,MATCH(I$1,'Tillförd energi'!$B$1:$AQ$1,0),FALSE)</f>
        <v>0</v>
      </c>
      <c r="J399">
        <f>VLOOKUP($B399,'Tillförd energi'!$B$1:$AI$700,MATCH(J$1,'Tillförd energi'!$B$1:$AQ$1,0),FALSE)</f>
        <v>0</v>
      </c>
      <c r="K399">
        <f>VLOOKUP($B399,'Tillförd energi'!$B$1:$AI$700,MATCH(K$1,'Tillförd energi'!$B$1:$AQ$1,0),FALSE)</f>
        <v>0</v>
      </c>
      <c r="L399">
        <f>VLOOKUP($B399,'Tillförd energi'!$B$1:$AI$700,MATCH(L$1,'Tillförd energi'!$B$1:$AQ$1,0),FALSE)</f>
        <v>0</v>
      </c>
      <c r="M399">
        <f>VLOOKUP($B399,'Tillförd energi'!$B$1:$AI$700,MATCH(M$1,'Tillförd energi'!$B$1:$AQ$1,0),FALSE)</f>
        <v>0</v>
      </c>
      <c r="N399">
        <f>VLOOKUP($B399,'Tillförd energi'!$B$1:$AI$700,MATCH(N$1,'Tillförd energi'!$B$1:$AQ$1,0),FALSE)</f>
        <v>0</v>
      </c>
      <c r="O399">
        <f>VLOOKUP($B399,'Tillförd energi'!$B$1:$AI$700,MATCH(O$1,'Tillförd energi'!$B$1:$AQ$1,0),FALSE)</f>
        <v>0</v>
      </c>
      <c r="P399">
        <f>VLOOKUP($B399,'Tillförd energi'!$B$1:$AI$700,MATCH(P$1,'Tillförd energi'!$B$1:$AQ$1,0),FALSE)</f>
        <v>0</v>
      </c>
      <c r="Q399">
        <f>VLOOKUP($B399,'Tillförd energi'!$B$1:$AI$700,MATCH(Q$1,'Tillförd energi'!$B$1:$AQ$1,0),FALSE)</f>
        <v>0</v>
      </c>
      <c r="R399">
        <f>VLOOKUP($B399,'Tillförd energi'!$B$1:$AI$700,MATCH(R$1,'Tillförd energi'!$B$1:$AQ$1,0),FALSE)</f>
        <v>6.38</v>
      </c>
      <c r="S399">
        <f>VLOOKUP($B399,'Tillförd energi'!$B$1:$AI$700,MATCH(S$1,'Tillförd energi'!$B$1:$AQ$1,0),FALSE)</f>
        <v>0</v>
      </c>
      <c r="T399">
        <f>VLOOKUP($B399,'Tillförd energi'!$B$1:$AI$700,MATCH(T$1,'Tillförd energi'!$B$1:$AQ$1,0),FALSE)</f>
        <v>0</v>
      </c>
      <c r="U399">
        <f>VLOOKUP($B399,'Tillförd energi'!$B$1:$AI$700,MATCH(U$1,'Tillförd energi'!$B$1:$AQ$1,0),FALSE)</f>
        <v>0</v>
      </c>
      <c r="V399">
        <f>VLOOKUP($B399,'Tillförd energi'!$B$1:$AI$700,MATCH(V$1,'Tillförd energi'!$B$1:$AQ$1,0),FALSE)</f>
        <v>0</v>
      </c>
      <c r="W399">
        <f>VLOOKUP($B399,'Tillförd energi'!$B$1:$AI$700,MATCH(W$1,'Tillförd energi'!$B$1:$AQ$1,0),FALSE)</f>
        <v>0</v>
      </c>
      <c r="X399">
        <f>VLOOKUP($B399,'Tillförd energi'!$B$1:$AI$700,MATCH(X$1,'Tillförd energi'!$B$1:$AQ$1,0),FALSE)</f>
        <v>0</v>
      </c>
      <c r="Y399">
        <f>VLOOKUP($B399,'Tillförd energi'!$B$1:$AI$700,MATCH(Y$1,'Tillförd energi'!$B$1:$AQ$1,0),FALSE)</f>
        <v>0</v>
      </c>
      <c r="Z399">
        <f>VLOOKUP($B399,'Tillförd energi'!$B$1:$AI$700,MATCH(Z$1,'Tillförd energi'!$B$1:$AQ$1,0),FALSE)</f>
        <v>0</v>
      </c>
      <c r="AA399">
        <f>VLOOKUP($B399,'Tillförd energi'!$B$1:$AI$700,MATCH(AA$1,'Tillförd energi'!$B$1:$AQ$1,0),FALSE)</f>
        <v>0</v>
      </c>
      <c r="AB399">
        <f>VLOOKUP($B399,'Tillförd energi'!$B$1:$AI$700,MATCH(AB$1,'Tillförd energi'!$B$1:$AQ$1,0),FALSE)</f>
        <v>0</v>
      </c>
      <c r="AC399">
        <f>VLOOKUP($B399,'Tillförd energi'!$B$1:$AI$700,MATCH(AC$1,'Tillförd energi'!$B$1:$AQ$1,0),FALSE)</f>
        <v>0</v>
      </c>
      <c r="AD399">
        <f>VLOOKUP($B399,'Tillförd energi'!$B$1:$AI$700,MATCH(AD$1,'Tillförd energi'!$B$1:$AQ$1,0),FALSE)</f>
        <v>0</v>
      </c>
      <c r="AE399">
        <f>VLOOKUP($B399,'Tillförd energi'!$B$1:$AI$700,MATCH(AE$1,'Tillförd energi'!$B$1:$AQ$1,0),FALSE)</f>
        <v>0</v>
      </c>
      <c r="AF399">
        <f>VLOOKUP($B399,'Tillförd energi'!$B$1:$AI$700,MATCH(AF$1,'Tillförd energi'!$B$1:$AQ$1,0),FALSE)</f>
        <v>0.1</v>
      </c>
      <c r="AG399">
        <f>IFERROR(VLOOKUP(B399,Miljö!$B$1:$AC$550,MATCH("Köpt mängd produktionsspecifik fjärrvärme:",Miljö!$B$1:$AC$1,0),FALSE)/1,0)</f>
        <v>0</v>
      </c>
      <c r="AI399">
        <f t="shared" si="132"/>
        <v>7.2099999999999991</v>
      </c>
      <c r="AJ399">
        <f t="shared" si="133"/>
        <v>7.2099999999999991</v>
      </c>
      <c r="AK399">
        <f>IF(ISERROR(1/VLOOKUP($B399,Leveranser!$B$1:$S$500,MATCH("såld värme (gwh)",Leveranser!$B$1:$S$1,0),FALSE)),"",VLOOKUP($B399,Leveranser!$B$1:$S$500,MATCH("såld värme (gwh)",Leveranser!$B$1:$S$1,0),FALSE))</f>
        <v>5.3</v>
      </c>
      <c r="AL399">
        <f>VLOOKUP($B399,Leveranser!$B$1:$Y$500,MATCH("Totalt såld fjärrvärme till andra fjärrvärmeföretag",Leveranser!$B$1:$AA$1,0),FALSE)</f>
        <v>0</v>
      </c>
      <c r="AM399">
        <f>IF(ISERROR(1/VLOOKUP($B399,Miljö!$B$1:$S$500,MATCH("Såld mängd produktionsspecifik fjärrvärme (GWh)",Miljö!$B$1:$R$1,0),FALSE)),0,VLOOKUP($B399,Miljö!$B$1:$S$500,MATCH("Såld mängd produktionsspecifik fjärrvärme (GWh)",Miljö!$B$1:$R$1,0),FALSE))</f>
        <v>0</v>
      </c>
      <c r="AN399" s="239">
        <f t="shared" si="134"/>
        <v>0.73509015256588084</v>
      </c>
      <c r="AP399" t="str">
        <f>IFERROR(VLOOKUP($B399,Miljövärden!$B$2:$H$550,7,FALSE),"Nej, saknas")</f>
        <v>Ja</v>
      </c>
      <c r="AQ399" t="str">
        <f>IFERROR(VLOOKUP($B399,Miljövärden!$B$2:$H$550,6,FALSE),"Nej, saknas")</f>
        <v>Nej</v>
      </c>
      <c r="AU399">
        <f t="shared" si="135"/>
        <v>0.1</v>
      </c>
      <c r="AV399">
        <f t="shared" si="136"/>
        <v>0</v>
      </c>
      <c r="AW399">
        <f t="shared" si="137"/>
        <v>0</v>
      </c>
      <c r="AX399">
        <f t="shared" si="138"/>
        <v>6.38</v>
      </c>
      <c r="AZ399">
        <f t="shared" si="139"/>
        <v>6.38</v>
      </c>
      <c r="BC399">
        <f t="shared" si="140"/>
        <v>0.73</v>
      </c>
      <c r="BD399">
        <f t="shared" si="141"/>
        <v>0</v>
      </c>
      <c r="BE399">
        <f t="shared" si="142"/>
        <v>6.38</v>
      </c>
      <c r="BF399">
        <f t="shared" si="143"/>
        <v>0</v>
      </c>
      <c r="BG399">
        <f t="shared" si="144"/>
        <v>0.1</v>
      </c>
      <c r="BH399">
        <f>VLOOKUP(B399,Miljö!$B$1:$I$482,MATCH("Fossilandel för ursprungspecificerad el ()",Miljö!$B$1:$I$1,0),FALSE)</f>
        <v>0.48399999999999999</v>
      </c>
      <c r="BI399">
        <f>VLOOKUP(B399,Miljö!$B$1:$BX$482,MATCH("Kärnkraftsandel för ursprungsspecificerad el ()",Miljö!$B$1:$O$1,0),FALSE)</f>
        <v>0.35</v>
      </c>
      <c r="BJ399">
        <f t="shared" si="145"/>
        <v>0</v>
      </c>
      <c r="BK399" t="str">
        <f>VLOOKUP(B399,Miljö!$B$1:$O$482,MATCH("Fossil andel i procent (%)",Miljö!$B$1:$O$1,0),FALSE)</f>
        <v>ET</v>
      </c>
      <c r="BL399">
        <f t="shared" si="146"/>
        <v>7.2099999999999991</v>
      </c>
      <c r="BO399" s="289">
        <f t="shared" si="147"/>
        <v>0.10796116504854369</v>
      </c>
      <c r="BP399" s="239">
        <f t="shared" si="148"/>
        <v>4.8543689320388354E-3</v>
      </c>
      <c r="BQ399" s="239">
        <f t="shared" si="149"/>
        <v>0.88718446601941758</v>
      </c>
      <c r="BR399" s="239">
        <f t="shared" si="150"/>
        <v>0</v>
      </c>
      <c r="BS399" s="239"/>
      <c r="BT399" s="351">
        <f t="shared" si="151"/>
        <v>1</v>
      </c>
      <c r="BW399" s="289">
        <f>IF(AP399="ja",VLOOKUP(B399,Miljövärden!$B$2:$H$550,MATCH("Total andel fossilt",Miljövärden!$B$2:$H$2,0),FALSE),"")</f>
        <v>0.107961</v>
      </c>
      <c r="BZ399" s="351">
        <f t="shared" si="152"/>
        <v>-1.6504854369325805E-7</v>
      </c>
      <c r="CA399" s="353">
        <f t="shared" si="153"/>
        <v>0</v>
      </c>
    </row>
    <row r="400" spans="1:79" x14ac:dyDescent="0.25">
      <c r="A400" s="2" t="s">
        <v>596</v>
      </c>
      <c r="B400" s="9" t="s">
        <v>1105</v>
      </c>
      <c r="C400">
        <f>VLOOKUP($B400,'Tillförd energi'!$B$1:$AI$700,MATCH(C$1,'Tillförd energi'!$B$1:$AQ$1,0),FALSE)</f>
        <v>0</v>
      </c>
      <c r="D400">
        <f>VLOOKUP($B400,'Tillförd energi'!$B$1:$AI$700,MATCH(D$1,'Tillförd energi'!$B$1:$AQ$1,0),FALSE)</f>
        <v>0</v>
      </c>
      <c r="E400">
        <f>VLOOKUP($B400,'Tillförd energi'!$B$1:$AI$700,MATCH(E$1,'Tillförd energi'!$B$1:$AQ$1,0),FALSE)</f>
        <v>0</v>
      </c>
      <c r="F400">
        <f>VLOOKUP($B400,'Tillförd energi'!$B$1:$AI$700,MATCH(F$1,'Tillförd energi'!$B$1:$AQ$1,0),FALSE)</f>
        <v>0</v>
      </c>
      <c r="G400">
        <f>VLOOKUP($B400,'Tillförd energi'!$B$1:$AI$700,MATCH(G$1,'Tillförd energi'!$B$1:$AQ$1,0),FALSE)</f>
        <v>0</v>
      </c>
      <c r="H400">
        <f>VLOOKUP($B400,'Tillförd energi'!$B$1:$AI$700,MATCH(H$1,'Tillförd energi'!$B$1:$AQ$1,0),FALSE)</f>
        <v>0</v>
      </c>
      <c r="I400">
        <f>VLOOKUP($B400,'Tillförd energi'!$B$1:$AI$700,MATCH(I$1,'Tillförd energi'!$B$1:$AQ$1,0),FALSE)</f>
        <v>0</v>
      </c>
      <c r="J400">
        <f>VLOOKUP($B400,'Tillförd energi'!$B$1:$AI$700,MATCH(J$1,'Tillförd energi'!$B$1:$AQ$1,0),FALSE)</f>
        <v>0</v>
      </c>
      <c r="K400">
        <f>VLOOKUP($B400,'Tillförd energi'!$B$1:$AI$700,MATCH(K$1,'Tillförd energi'!$B$1:$AQ$1,0),FALSE)</f>
        <v>0</v>
      </c>
      <c r="L400">
        <f>VLOOKUP($B400,'Tillförd energi'!$B$1:$AI$700,MATCH(L$1,'Tillförd energi'!$B$1:$AQ$1,0),FALSE)</f>
        <v>0</v>
      </c>
      <c r="M400">
        <f>VLOOKUP($B400,'Tillförd energi'!$B$1:$AI$700,MATCH(M$1,'Tillförd energi'!$B$1:$AQ$1,0),FALSE)</f>
        <v>0</v>
      </c>
      <c r="N400">
        <f>VLOOKUP($B400,'Tillförd energi'!$B$1:$AI$700,MATCH(N$1,'Tillförd energi'!$B$1:$AQ$1,0),FALSE)</f>
        <v>0</v>
      </c>
      <c r="O400">
        <f>VLOOKUP($B400,'Tillförd energi'!$B$1:$AI$700,MATCH(O$1,'Tillförd energi'!$B$1:$AQ$1,0),FALSE)</f>
        <v>0</v>
      </c>
      <c r="P400">
        <f>VLOOKUP($B400,'Tillförd energi'!$B$1:$AI$700,MATCH(P$1,'Tillförd energi'!$B$1:$AQ$1,0),FALSE)</f>
        <v>0</v>
      </c>
      <c r="Q400">
        <f>VLOOKUP($B400,'Tillförd energi'!$B$1:$AI$700,MATCH(Q$1,'Tillförd energi'!$B$1:$AQ$1,0),FALSE)</f>
        <v>0</v>
      </c>
      <c r="R400">
        <f>VLOOKUP($B400,'Tillförd energi'!$B$1:$AI$700,MATCH(R$1,'Tillförd energi'!$B$1:$AQ$1,0),FALSE)</f>
        <v>0.65</v>
      </c>
      <c r="S400">
        <f>VLOOKUP($B400,'Tillförd energi'!$B$1:$AI$700,MATCH(S$1,'Tillförd energi'!$B$1:$AQ$1,0),FALSE)</f>
        <v>0</v>
      </c>
      <c r="T400">
        <f>VLOOKUP($B400,'Tillförd energi'!$B$1:$AI$700,MATCH(T$1,'Tillförd energi'!$B$1:$AQ$1,0),FALSE)</f>
        <v>0</v>
      </c>
      <c r="U400">
        <f>VLOOKUP($B400,'Tillförd energi'!$B$1:$AI$700,MATCH(U$1,'Tillförd energi'!$B$1:$AQ$1,0),FALSE)</f>
        <v>0</v>
      </c>
      <c r="V400">
        <f>VLOOKUP($B400,'Tillförd energi'!$B$1:$AI$700,MATCH(V$1,'Tillförd energi'!$B$1:$AQ$1,0),FALSE)</f>
        <v>0</v>
      </c>
      <c r="W400">
        <f>VLOOKUP($B400,'Tillförd energi'!$B$1:$AI$700,MATCH(W$1,'Tillförd energi'!$B$1:$AQ$1,0),FALSE)</f>
        <v>0</v>
      </c>
      <c r="X400">
        <f>VLOOKUP($B400,'Tillförd energi'!$B$1:$AI$700,MATCH(X$1,'Tillförd energi'!$B$1:$AQ$1,0),FALSE)</f>
        <v>0</v>
      </c>
      <c r="Y400">
        <f>VLOOKUP($B400,'Tillförd energi'!$B$1:$AI$700,MATCH(Y$1,'Tillförd energi'!$B$1:$AQ$1,0),FALSE)</f>
        <v>0</v>
      </c>
      <c r="Z400">
        <f>VLOOKUP($B400,'Tillförd energi'!$B$1:$AI$700,MATCH(Z$1,'Tillförd energi'!$B$1:$AQ$1,0),FALSE)</f>
        <v>0</v>
      </c>
      <c r="AA400">
        <f>VLOOKUP($B400,'Tillförd energi'!$B$1:$AI$700,MATCH(AA$1,'Tillförd energi'!$B$1:$AQ$1,0),FALSE)</f>
        <v>0</v>
      </c>
      <c r="AB400">
        <f>VLOOKUP($B400,'Tillförd energi'!$B$1:$AI$700,MATCH(AB$1,'Tillförd energi'!$B$1:$AQ$1,0),FALSE)</f>
        <v>0</v>
      </c>
      <c r="AC400">
        <f>VLOOKUP($B400,'Tillförd energi'!$B$1:$AI$700,MATCH(AC$1,'Tillförd energi'!$B$1:$AQ$1,0),FALSE)</f>
        <v>0</v>
      </c>
      <c r="AD400">
        <f>VLOOKUP($B400,'Tillförd energi'!$B$1:$AI$700,MATCH(AD$1,'Tillförd energi'!$B$1:$AQ$1,0),FALSE)</f>
        <v>0</v>
      </c>
      <c r="AE400">
        <f>VLOOKUP($B400,'Tillförd energi'!$B$1:$AI$700,MATCH(AE$1,'Tillförd energi'!$B$1:$AQ$1,0),FALSE)</f>
        <v>0</v>
      </c>
      <c r="AF400">
        <f>VLOOKUP($B400,'Tillförd energi'!$B$1:$AI$700,MATCH(AF$1,'Tillförd energi'!$B$1:$AQ$1,0),FALSE)</f>
        <v>0.1239</v>
      </c>
      <c r="AG400">
        <f>IFERROR(VLOOKUP(B400,Miljö!$B$1:$AC$550,MATCH("Köpt mängd produktionsspecifik fjärrvärme:",Miljö!$B$1:$AC$1,0),FALSE)/1,0)</f>
        <v>4.13</v>
      </c>
      <c r="AI400">
        <f t="shared" si="132"/>
        <v>0.77390000000000003</v>
      </c>
      <c r="AJ400">
        <f t="shared" si="133"/>
        <v>4.9039000000000001</v>
      </c>
      <c r="AK400">
        <f>IF(ISERROR(1/VLOOKUP($B400,Leveranser!$B$1:$S$500,MATCH("såld värme (gwh)",Leveranser!$B$1:$S$1,0),FALSE)),"",VLOOKUP($B400,Leveranser!$B$1:$S$500,MATCH("såld värme (gwh)",Leveranser!$B$1:$S$1,0),FALSE))</f>
        <v>4.13</v>
      </c>
      <c r="AL400">
        <f>VLOOKUP($B400,Leveranser!$B$1:$Y$500,MATCH("Totalt såld fjärrvärme till andra fjärrvärmeföretag",Leveranser!$B$1:$AA$1,0),FALSE)</f>
        <v>0</v>
      </c>
      <c r="AM400">
        <f>IF(ISERROR(1/VLOOKUP($B400,Miljö!$B$1:$S$500,MATCH("Såld mängd produktionsspecifik fjärrvärme (GWh)",Miljö!$B$1:$R$1,0),FALSE)),0,VLOOKUP($B400,Miljö!$B$1:$S$500,MATCH("Såld mängd produktionsspecifik fjärrvärme (GWh)",Miljö!$B$1:$R$1,0),FALSE))</f>
        <v>0</v>
      </c>
      <c r="AN400" s="239">
        <f t="shared" si="134"/>
        <v>0.84218683088970003</v>
      </c>
      <c r="AP400" t="str">
        <f>IFERROR(VLOOKUP($B400,Miljövärden!$B$2:$H$550,7,FALSE),"Nej, saknas")</f>
        <v>Ja</v>
      </c>
      <c r="AQ400" t="str">
        <f>IFERROR(VLOOKUP($B400,Miljövärden!$B$2:$H$550,6,FALSE),"Nej, saknas")</f>
        <v>Nej</v>
      </c>
      <c r="AU400">
        <f t="shared" si="135"/>
        <v>0.1239</v>
      </c>
      <c r="AV400">
        <f t="shared" si="136"/>
        <v>0</v>
      </c>
      <c r="AW400">
        <f t="shared" si="137"/>
        <v>0</v>
      </c>
      <c r="AX400">
        <f t="shared" si="138"/>
        <v>0.65</v>
      </c>
      <c r="AZ400">
        <f t="shared" si="139"/>
        <v>0.65</v>
      </c>
      <c r="BC400">
        <f t="shared" si="140"/>
        <v>0</v>
      </c>
      <c r="BD400">
        <f t="shared" si="141"/>
        <v>0</v>
      </c>
      <c r="BE400">
        <f t="shared" si="142"/>
        <v>0.65</v>
      </c>
      <c r="BF400">
        <f t="shared" si="143"/>
        <v>0</v>
      </c>
      <c r="BG400">
        <f t="shared" si="144"/>
        <v>0.1239</v>
      </c>
      <c r="BH400">
        <f>VLOOKUP(B400,Miljö!$B$1:$I$482,MATCH("Fossilandel för ursprungspecificerad el ()",Miljö!$B$1:$I$1,0),FALSE)</f>
        <v>0.48399999999999999</v>
      </c>
      <c r="BI400">
        <f>VLOOKUP(B400,Miljö!$B$1:$BX$482,MATCH("Kärnkraftsandel för ursprungsspecificerad el ()",Miljö!$B$1:$O$1,0),FALSE)</f>
        <v>0.35</v>
      </c>
      <c r="BJ400">
        <f t="shared" si="145"/>
        <v>4.13</v>
      </c>
      <c r="BK400">
        <f>VLOOKUP(B400,Miljö!$B$1:$O$482,MATCH("Fossil andel i procent (%)",Miljö!$B$1:$O$1,0),FALSE)</f>
        <v>0.9</v>
      </c>
      <c r="BL400">
        <f t="shared" si="146"/>
        <v>4.9039000000000001</v>
      </c>
      <c r="BO400" s="289">
        <f t="shared" si="147"/>
        <v>1.9808234262525742E-2</v>
      </c>
      <c r="BP400" s="239">
        <f t="shared" si="148"/>
        <v>0.84345011113603452</v>
      </c>
      <c r="BQ400" s="239">
        <f t="shared" si="149"/>
        <v>0.13674165460143967</v>
      </c>
      <c r="BR400" s="239">
        <f t="shared" si="150"/>
        <v>0</v>
      </c>
      <c r="BS400" s="239"/>
      <c r="BT400" s="351">
        <f t="shared" si="151"/>
        <v>1</v>
      </c>
      <c r="BW400" s="289">
        <f>IF(AP400="ja",VLOOKUP(B400,Miljövärden!$B$2:$H$550,MATCH("Total andel fossilt",Miljövärden!$B$2:$H$2,0),FALSE),"")</f>
        <v>1.9808200000000002E-2</v>
      </c>
      <c r="BZ400" s="351">
        <f t="shared" si="152"/>
        <v>-3.4262525740180738E-8</v>
      </c>
      <c r="CA400" s="353">
        <f t="shared" si="153"/>
        <v>0</v>
      </c>
    </row>
    <row r="401" spans="1:79" x14ac:dyDescent="0.25">
      <c r="A401" s="2" t="s">
        <v>598</v>
      </c>
      <c r="B401" s="2" t="s">
        <v>599</v>
      </c>
      <c r="C401">
        <f>VLOOKUP($B401,'Tillförd energi'!$B$1:$AI$700,MATCH(C$1,'Tillförd energi'!$B$1:$AQ$1,0),FALSE)</f>
        <v>0</v>
      </c>
      <c r="D401">
        <f>VLOOKUP($B401,'Tillförd energi'!$B$1:$AI$700,MATCH(D$1,'Tillförd energi'!$B$1:$AQ$1,0),FALSE)</f>
        <v>0</v>
      </c>
      <c r="E401">
        <f>VLOOKUP($B401,'Tillförd energi'!$B$1:$AI$700,MATCH(E$1,'Tillförd energi'!$B$1:$AQ$1,0),FALSE)</f>
        <v>0</v>
      </c>
      <c r="F401">
        <f>VLOOKUP($B401,'Tillförd energi'!$B$1:$AI$700,MATCH(F$1,'Tillförd energi'!$B$1:$AQ$1,0),FALSE)</f>
        <v>0</v>
      </c>
      <c r="G401">
        <f>VLOOKUP($B401,'Tillförd energi'!$B$1:$AI$700,MATCH(G$1,'Tillförd energi'!$B$1:$AQ$1,0),FALSE)</f>
        <v>0</v>
      </c>
      <c r="H401">
        <f>VLOOKUP($B401,'Tillförd energi'!$B$1:$AI$700,MATCH(H$1,'Tillförd energi'!$B$1:$AQ$1,0),FALSE)</f>
        <v>0</v>
      </c>
      <c r="I401">
        <f>VLOOKUP($B401,'Tillförd energi'!$B$1:$AI$700,MATCH(I$1,'Tillförd energi'!$B$1:$AQ$1,0),FALSE)</f>
        <v>0</v>
      </c>
      <c r="J401">
        <f>VLOOKUP($B401,'Tillförd energi'!$B$1:$AI$700,MATCH(J$1,'Tillförd energi'!$B$1:$AQ$1,0),FALSE)</f>
        <v>0</v>
      </c>
      <c r="K401">
        <f>VLOOKUP($B401,'Tillförd energi'!$B$1:$AI$700,MATCH(K$1,'Tillförd energi'!$B$1:$AQ$1,0),FALSE)</f>
        <v>0</v>
      </c>
      <c r="L401">
        <f>VLOOKUP($B401,'Tillförd energi'!$B$1:$AI$700,MATCH(L$1,'Tillförd energi'!$B$1:$AQ$1,0),FALSE)</f>
        <v>0</v>
      </c>
      <c r="M401">
        <f>VLOOKUP($B401,'Tillförd energi'!$B$1:$AI$700,MATCH(M$1,'Tillförd energi'!$B$1:$AQ$1,0),FALSE)</f>
        <v>0</v>
      </c>
      <c r="N401">
        <f>VLOOKUP($B401,'Tillförd energi'!$B$1:$AI$700,MATCH(N$1,'Tillförd energi'!$B$1:$AQ$1,0),FALSE)</f>
        <v>0</v>
      </c>
      <c r="O401">
        <f>VLOOKUP($B401,'Tillförd energi'!$B$1:$AI$700,MATCH(O$1,'Tillförd energi'!$B$1:$AQ$1,0),FALSE)</f>
        <v>0</v>
      </c>
      <c r="P401">
        <f>VLOOKUP($B401,'Tillförd energi'!$B$1:$AI$700,MATCH(P$1,'Tillförd energi'!$B$1:$AQ$1,0),FALSE)</f>
        <v>0</v>
      </c>
      <c r="Q401">
        <f>VLOOKUP($B401,'Tillförd energi'!$B$1:$AI$700,MATCH(Q$1,'Tillförd energi'!$B$1:$AQ$1,0),FALSE)</f>
        <v>6.5976999999999997</v>
      </c>
      <c r="R401">
        <f>VLOOKUP($B401,'Tillförd energi'!$B$1:$AI$700,MATCH(R$1,'Tillförd energi'!$B$1:$AQ$1,0),FALSE)</f>
        <v>0</v>
      </c>
      <c r="S401">
        <f>VLOOKUP($B401,'Tillförd energi'!$B$1:$AI$700,MATCH(S$1,'Tillförd energi'!$B$1:$AQ$1,0),FALSE)</f>
        <v>0</v>
      </c>
      <c r="T401">
        <f>VLOOKUP($B401,'Tillförd energi'!$B$1:$AI$700,MATCH(T$1,'Tillförd energi'!$B$1:$AQ$1,0),FALSE)</f>
        <v>0</v>
      </c>
      <c r="U401">
        <f>VLOOKUP($B401,'Tillförd energi'!$B$1:$AI$700,MATCH(U$1,'Tillförd energi'!$B$1:$AQ$1,0),FALSE)</f>
        <v>0</v>
      </c>
      <c r="V401">
        <f>VLOOKUP($B401,'Tillförd energi'!$B$1:$AI$700,MATCH(V$1,'Tillförd energi'!$B$1:$AQ$1,0),FALSE)</f>
        <v>0</v>
      </c>
      <c r="W401">
        <f>VLOOKUP($B401,'Tillförd energi'!$B$1:$AI$700,MATCH(W$1,'Tillförd energi'!$B$1:$AQ$1,0),FALSE)</f>
        <v>0</v>
      </c>
      <c r="X401">
        <f>VLOOKUP($B401,'Tillförd energi'!$B$1:$AI$700,MATCH(X$1,'Tillförd energi'!$B$1:$AQ$1,0),FALSE)</f>
        <v>0</v>
      </c>
      <c r="Y401">
        <f>VLOOKUP($B401,'Tillförd energi'!$B$1:$AI$700,MATCH(Y$1,'Tillförd energi'!$B$1:$AQ$1,0),FALSE)</f>
        <v>0</v>
      </c>
      <c r="Z401">
        <f>VLOOKUP($B401,'Tillförd energi'!$B$1:$AI$700,MATCH(Z$1,'Tillförd energi'!$B$1:$AQ$1,0),FALSE)</f>
        <v>0</v>
      </c>
      <c r="AA401">
        <f>VLOOKUP($B401,'Tillförd energi'!$B$1:$AI$700,MATCH(AA$1,'Tillförd energi'!$B$1:$AQ$1,0),FALSE)</f>
        <v>0</v>
      </c>
      <c r="AB401">
        <f>VLOOKUP($B401,'Tillförd energi'!$B$1:$AI$700,MATCH(AB$1,'Tillförd energi'!$B$1:$AQ$1,0),FALSE)</f>
        <v>0</v>
      </c>
      <c r="AC401">
        <f>VLOOKUP($B401,'Tillförd energi'!$B$1:$AI$700,MATCH(AC$1,'Tillförd energi'!$B$1:$AQ$1,0),FALSE)</f>
        <v>0</v>
      </c>
      <c r="AD401">
        <f>VLOOKUP($B401,'Tillförd energi'!$B$1:$AI$700,MATCH(AD$1,'Tillförd energi'!$B$1:$AQ$1,0),FALSE)</f>
        <v>0</v>
      </c>
      <c r="AE401">
        <f>VLOOKUP($B401,'Tillförd energi'!$B$1:$AI$700,MATCH(AE$1,'Tillförd energi'!$B$1:$AQ$1,0),FALSE)</f>
        <v>0</v>
      </c>
      <c r="AF401">
        <f>VLOOKUP($B401,'Tillförd energi'!$B$1:$AI$700,MATCH(AF$1,'Tillförd energi'!$B$1:$AQ$1,0),FALSE)</f>
        <v>0.14223</v>
      </c>
      <c r="AG401">
        <f>IFERROR(VLOOKUP(B401,Miljö!$B$1:$AC$550,MATCH("Köpt mängd produktionsspecifik fjärrvärme:",Miljö!$B$1:$AC$1,0),FALSE)/1,0)</f>
        <v>0</v>
      </c>
      <c r="AI401">
        <f t="shared" si="132"/>
        <v>6.7399299999999993</v>
      </c>
      <c r="AJ401">
        <f t="shared" si="133"/>
        <v>6.7399299999999993</v>
      </c>
      <c r="AK401">
        <f>IF(ISERROR(1/VLOOKUP($B401,Leveranser!$B$1:$S$500,MATCH("såld värme (gwh)",Leveranser!$B$1:$S$1,0),FALSE)),"",VLOOKUP($B401,Leveranser!$B$1:$S$500,MATCH("såld värme (gwh)",Leveranser!$B$1:$S$1,0),FALSE))</f>
        <v>4.7409999999999997</v>
      </c>
      <c r="AL401">
        <f>VLOOKUP($B401,Leveranser!$B$1:$Y$500,MATCH("Totalt såld fjärrvärme till andra fjärrvärmeföretag",Leveranser!$B$1:$AA$1,0),FALSE)</f>
        <v>0</v>
      </c>
      <c r="AM401">
        <f>IF(ISERROR(1/VLOOKUP($B401,Miljö!$B$1:$S$500,MATCH("Såld mängd produktionsspecifik fjärrvärme (GWh)",Miljö!$B$1:$R$1,0),FALSE)),0,VLOOKUP($B401,Miljö!$B$1:$S$500,MATCH("Såld mängd produktionsspecifik fjärrvärme (GWh)",Miljö!$B$1:$R$1,0),FALSE))</f>
        <v>0</v>
      </c>
      <c r="AN401" s="239">
        <f t="shared" si="134"/>
        <v>0.70341976845456855</v>
      </c>
      <c r="AP401" t="str">
        <f>IFERROR(VLOOKUP($B401,Miljövärden!$B$2:$H$550,7,FALSE),"Nej, saknas")</f>
        <v>Ja</v>
      </c>
      <c r="AQ401" t="str">
        <f>IFERROR(VLOOKUP($B401,Miljövärden!$B$2:$H$550,6,FALSE),"Nej, saknas")</f>
        <v>Nej</v>
      </c>
      <c r="AU401">
        <f t="shared" si="135"/>
        <v>0.14223</v>
      </c>
      <c r="AV401">
        <f t="shared" si="136"/>
        <v>0</v>
      </c>
      <c r="AW401">
        <f t="shared" si="137"/>
        <v>6.5976999999999997</v>
      </c>
      <c r="AX401">
        <f t="shared" si="138"/>
        <v>0</v>
      </c>
      <c r="AZ401">
        <f t="shared" si="139"/>
        <v>6.5976999999999997</v>
      </c>
      <c r="BC401">
        <f t="shared" si="140"/>
        <v>0</v>
      </c>
      <c r="BD401">
        <f t="shared" si="141"/>
        <v>0</v>
      </c>
      <c r="BE401">
        <f t="shared" si="142"/>
        <v>6.5976999999999997</v>
      </c>
      <c r="BF401">
        <f t="shared" si="143"/>
        <v>0</v>
      </c>
      <c r="BG401">
        <f t="shared" si="144"/>
        <v>0.14223</v>
      </c>
      <c r="BH401">
        <f>VLOOKUP(B401,Miljö!$B$1:$I$482,MATCH("Fossilandel för ursprungspecificerad el ()",Miljö!$B$1:$I$1,0),FALSE)</f>
        <v>0.48399999999999999</v>
      </c>
      <c r="BI401">
        <f>VLOOKUP(B401,Miljö!$B$1:$BX$482,MATCH("Kärnkraftsandel för ursprungsspecificerad el ()",Miljö!$B$1:$O$1,0),FALSE)</f>
        <v>0.35</v>
      </c>
      <c r="BJ401">
        <f t="shared" si="145"/>
        <v>0</v>
      </c>
      <c r="BK401" t="str">
        <f>VLOOKUP(B401,Miljö!$B$1:$O$482,MATCH("Fossil andel i procent (%)",Miljö!$B$1:$O$1,0),FALSE)</f>
        <v>ET</v>
      </c>
      <c r="BL401">
        <f t="shared" si="146"/>
        <v>6.7399299999999993</v>
      </c>
      <c r="BO401" s="289">
        <f t="shared" si="147"/>
        <v>1.0213655037960335E-2</v>
      </c>
      <c r="BP401" s="239">
        <f t="shared" si="148"/>
        <v>7.3859075687729703E-3</v>
      </c>
      <c r="BQ401" s="239">
        <f t="shared" si="149"/>
        <v>0.98240043739326677</v>
      </c>
      <c r="BR401" s="239">
        <f t="shared" si="150"/>
        <v>0</v>
      </c>
      <c r="BS401" s="239"/>
      <c r="BT401" s="351">
        <f t="shared" si="151"/>
        <v>1</v>
      </c>
      <c r="BW401" s="289">
        <f>IF(AP401="ja",VLOOKUP(B401,Miljövärden!$B$2:$H$550,MATCH("Total andel fossilt",Miljövärden!$B$2:$H$2,0),FALSE),"")</f>
        <v>1.0213699999999999E-2</v>
      </c>
      <c r="BZ401" s="351">
        <f t="shared" si="152"/>
        <v>4.4962039664336872E-8</v>
      </c>
      <c r="CA401" s="353">
        <f t="shared" si="153"/>
        <v>0</v>
      </c>
    </row>
    <row r="402" spans="1:79" x14ac:dyDescent="0.25">
      <c r="A402" s="2" t="s">
        <v>598</v>
      </c>
      <c r="B402" s="2" t="s">
        <v>600</v>
      </c>
      <c r="C402">
        <f>VLOOKUP($B402,'Tillförd energi'!$B$1:$AI$700,MATCH(C$1,'Tillförd energi'!$B$1:$AQ$1,0),FALSE)</f>
        <v>0</v>
      </c>
      <c r="D402">
        <f>VLOOKUP($B402,'Tillförd energi'!$B$1:$AI$700,MATCH(D$1,'Tillförd energi'!$B$1:$AQ$1,0),FALSE)</f>
        <v>0</v>
      </c>
      <c r="E402">
        <f>VLOOKUP($B402,'Tillförd energi'!$B$1:$AI$700,MATCH(E$1,'Tillförd energi'!$B$1:$AQ$1,0),FALSE)</f>
        <v>0</v>
      </c>
      <c r="F402">
        <f>VLOOKUP($B402,'Tillförd energi'!$B$1:$AI$700,MATCH(F$1,'Tillförd energi'!$B$1:$AQ$1,0),FALSE)</f>
        <v>0</v>
      </c>
      <c r="G402">
        <f>VLOOKUP($B402,'Tillförd energi'!$B$1:$AI$700,MATCH(G$1,'Tillförd energi'!$B$1:$AQ$1,0),FALSE)</f>
        <v>0</v>
      </c>
      <c r="H402">
        <f>VLOOKUP($B402,'Tillförd energi'!$B$1:$AI$700,MATCH(H$1,'Tillförd energi'!$B$1:$AQ$1,0),FALSE)</f>
        <v>0</v>
      </c>
      <c r="I402">
        <f>VLOOKUP($B402,'Tillförd energi'!$B$1:$AI$700,MATCH(I$1,'Tillförd energi'!$B$1:$AQ$1,0),FALSE)</f>
        <v>0</v>
      </c>
      <c r="J402">
        <f>VLOOKUP($B402,'Tillförd energi'!$B$1:$AI$700,MATCH(J$1,'Tillförd energi'!$B$1:$AQ$1,0),FALSE)</f>
        <v>0</v>
      </c>
      <c r="K402">
        <f>VLOOKUP($B402,'Tillförd energi'!$B$1:$AI$700,MATCH(K$1,'Tillförd energi'!$B$1:$AQ$1,0),FALSE)</f>
        <v>0</v>
      </c>
      <c r="L402">
        <f>VLOOKUP($B402,'Tillförd energi'!$B$1:$AI$700,MATCH(L$1,'Tillförd energi'!$B$1:$AQ$1,0),FALSE)</f>
        <v>0</v>
      </c>
      <c r="M402">
        <f>VLOOKUP($B402,'Tillförd energi'!$B$1:$AI$700,MATCH(M$1,'Tillförd energi'!$B$1:$AQ$1,0),FALSE)</f>
        <v>0</v>
      </c>
      <c r="N402">
        <f>VLOOKUP($B402,'Tillförd energi'!$B$1:$AI$700,MATCH(N$1,'Tillförd energi'!$B$1:$AQ$1,0),FALSE)</f>
        <v>0</v>
      </c>
      <c r="O402">
        <f>VLOOKUP($B402,'Tillförd energi'!$B$1:$AI$700,MATCH(O$1,'Tillförd energi'!$B$1:$AQ$1,0),FALSE)</f>
        <v>0</v>
      </c>
      <c r="P402">
        <f>VLOOKUP($B402,'Tillförd energi'!$B$1:$AI$700,MATCH(P$1,'Tillförd energi'!$B$1:$AQ$1,0),FALSE)</f>
        <v>0.55000000000000004</v>
      </c>
      <c r="Q402">
        <f>VLOOKUP($B402,'Tillförd energi'!$B$1:$AI$700,MATCH(Q$1,'Tillförd energi'!$B$1:$AQ$1,0),FALSE)</f>
        <v>4.9800000000000004</v>
      </c>
      <c r="R402">
        <f>VLOOKUP($B402,'Tillförd energi'!$B$1:$AI$700,MATCH(R$1,'Tillförd energi'!$B$1:$AQ$1,0),FALSE)</f>
        <v>0</v>
      </c>
      <c r="S402">
        <f>VLOOKUP($B402,'Tillförd energi'!$B$1:$AI$700,MATCH(S$1,'Tillförd energi'!$B$1:$AQ$1,0),FALSE)</f>
        <v>0</v>
      </c>
      <c r="T402">
        <f>VLOOKUP($B402,'Tillförd energi'!$B$1:$AI$700,MATCH(T$1,'Tillförd energi'!$B$1:$AQ$1,0),FALSE)</f>
        <v>0</v>
      </c>
      <c r="U402">
        <f>VLOOKUP($B402,'Tillförd energi'!$B$1:$AI$700,MATCH(U$1,'Tillförd energi'!$B$1:$AQ$1,0),FALSE)</f>
        <v>0</v>
      </c>
      <c r="V402">
        <f>VLOOKUP($B402,'Tillförd energi'!$B$1:$AI$700,MATCH(V$1,'Tillförd energi'!$B$1:$AQ$1,0),FALSE)</f>
        <v>0</v>
      </c>
      <c r="W402">
        <f>VLOOKUP($B402,'Tillförd energi'!$B$1:$AI$700,MATCH(W$1,'Tillförd energi'!$B$1:$AQ$1,0),FALSE)</f>
        <v>0.55000000000000004</v>
      </c>
      <c r="X402">
        <f>VLOOKUP($B402,'Tillförd energi'!$B$1:$AI$700,MATCH(X$1,'Tillförd energi'!$B$1:$AQ$1,0),FALSE)</f>
        <v>0</v>
      </c>
      <c r="Y402">
        <f>VLOOKUP($B402,'Tillförd energi'!$B$1:$AI$700,MATCH(Y$1,'Tillförd energi'!$B$1:$AQ$1,0),FALSE)</f>
        <v>0</v>
      </c>
      <c r="Z402">
        <f>VLOOKUP($B402,'Tillförd energi'!$B$1:$AI$700,MATCH(Z$1,'Tillförd energi'!$B$1:$AQ$1,0),FALSE)</f>
        <v>0</v>
      </c>
      <c r="AA402">
        <f>VLOOKUP($B402,'Tillförd energi'!$B$1:$AI$700,MATCH(AA$1,'Tillförd energi'!$B$1:$AQ$1,0),FALSE)</f>
        <v>0</v>
      </c>
      <c r="AB402">
        <f>VLOOKUP($B402,'Tillförd energi'!$B$1:$AI$700,MATCH(AB$1,'Tillförd energi'!$B$1:$AQ$1,0),FALSE)</f>
        <v>0</v>
      </c>
      <c r="AC402">
        <f>VLOOKUP($B402,'Tillförd energi'!$B$1:$AI$700,MATCH(AC$1,'Tillförd energi'!$B$1:$AQ$1,0),FALSE)</f>
        <v>0</v>
      </c>
      <c r="AD402">
        <f>VLOOKUP($B402,'Tillförd energi'!$B$1:$AI$700,MATCH(AD$1,'Tillförd energi'!$B$1:$AQ$1,0),FALSE)</f>
        <v>0</v>
      </c>
      <c r="AE402">
        <f>VLOOKUP($B402,'Tillförd energi'!$B$1:$AI$700,MATCH(AE$1,'Tillförd energi'!$B$1:$AQ$1,0),FALSE)</f>
        <v>0</v>
      </c>
      <c r="AF402">
        <f>VLOOKUP($B402,'Tillförd energi'!$B$1:$AI$700,MATCH(AF$1,'Tillförd energi'!$B$1:$AQ$1,0),FALSE)</f>
        <v>0.108</v>
      </c>
      <c r="AG402">
        <f>IFERROR(VLOOKUP(B402,Miljö!$B$1:$AC$550,MATCH("Köpt mängd produktionsspecifik fjärrvärme:",Miljö!$B$1:$AC$1,0),FALSE)/1,0)</f>
        <v>0</v>
      </c>
      <c r="AI402">
        <f t="shared" si="132"/>
        <v>6.1879999999999997</v>
      </c>
      <c r="AJ402">
        <f t="shared" si="133"/>
        <v>6.1879999999999997</v>
      </c>
      <c r="AK402">
        <f>IF(ISERROR(1/VLOOKUP($B402,Leveranser!$B$1:$S$500,MATCH("såld värme (gwh)",Leveranser!$B$1:$S$1,0),FALSE)),"",VLOOKUP($B402,Leveranser!$B$1:$S$500,MATCH("såld värme (gwh)",Leveranser!$B$1:$S$1,0),FALSE))</f>
        <v>4.016</v>
      </c>
      <c r="AL402">
        <f>VLOOKUP($B402,Leveranser!$B$1:$Y$500,MATCH("Totalt såld fjärrvärme till andra fjärrvärmeföretag",Leveranser!$B$1:$AA$1,0),FALSE)</f>
        <v>0</v>
      </c>
      <c r="AM402">
        <f>IF(ISERROR(1/VLOOKUP($B402,Miljö!$B$1:$S$500,MATCH("Såld mängd produktionsspecifik fjärrvärme (GWh)",Miljö!$B$1:$R$1,0),FALSE)),0,VLOOKUP($B402,Miljö!$B$1:$S$500,MATCH("Såld mängd produktionsspecifik fjärrvärme (GWh)",Miljö!$B$1:$R$1,0),FALSE))</f>
        <v>0</v>
      </c>
      <c r="AN402" s="239">
        <f t="shared" si="134"/>
        <v>0.64899806076276667</v>
      </c>
      <c r="AP402" t="str">
        <f>IFERROR(VLOOKUP($B402,Miljövärden!$B$2:$H$550,7,FALSE),"Nej, saknas")</f>
        <v>Ja</v>
      </c>
      <c r="AQ402" t="str">
        <f>IFERROR(VLOOKUP($B402,Miljövärden!$B$2:$H$550,6,FALSE),"Nej, saknas")</f>
        <v>Nej</v>
      </c>
      <c r="AU402">
        <f t="shared" si="135"/>
        <v>0.108</v>
      </c>
      <c r="AV402">
        <f t="shared" si="136"/>
        <v>0</v>
      </c>
      <c r="AW402">
        <f t="shared" si="137"/>
        <v>5.53</v>
      </c>
      <c r="AX402">
        <f t="shared" si="138"/>
        <v>0</v>
      </c>
      <c r="AZ402">
        <f t="shared" si="139"/>
        <v>6.08</v>
      </c>
      <c r="BC402">
        <f t="shared" si="140"/>
        <v>0</v>
      </c>
      <c r="BD402">
        <f t="shared" si="141"/>
        <v>0</v>
      </c>
      <c r="BE402">
        <f t="shared" si="142"/>
        <v>6.08</v>
      </c>
      <c r="BF402">
        <f t="shared" si="143"/>
        <v>0</v>
      </c>
      <c r="BG402">
        <f t="shared" si="144"/>
        <v>0.108</v>
      </c>
      <c r="BH402">
        <f>VLOOKUP(B402,Miljö!$B$1:$I$482,MATCH("Fossilandel för ursprungspecificerad el ()",Miljö!$B$1:$I$1,0),FALSE)</f>
        <v>0</v>
      </c>
      <c r="BI402">
        <f>VLOOKUP(B402,Miljö!$B$1:$BX$482,MATCH("Kärnkraftsandel för ursprungsspecificerad el ()",Miljö!$B$1:$O$1,0),FALSE)</f>
        <v>0</v>
      </c>
      <c r="BJ402">
        <f t="shared" si="145"/>
        <v>0</v>
      </c>
      <c r="BK402" t="str">
        <f>VLOOKUP(B402,Miljö!$B$1:$O$482,MATCH("Fossil andel i procent (%)",Miljö!$B$1:$O$1,0),FALSE)</f>
        <v>ET</v>
      </c>
      <c r="BL402">
        <f t="shared" si="146"/>
        <v>6.1879999999999997</v>
      </c>
      <c r="BO402" s="289">
        <f t="shared" si="147"/>
        <v>0</v>
      </c>
      <c r="BP402" s="239">
        <f t="shared" si="148"/>
        <v>0</v>
      </c>
      <c r="BQ402" s="239">
        <f t="shared" si="149"/>
        <v>1</v>
      </c>
      <c r="BR402" s="239">
        <f t="shared" si="150"/>
        <v>0</v>
      </c>
      <c r="BS402" s="239"/>
      <c r="BT402" s="351">
        <f t="shared" si="151"/>
        <v>1</v>
      </c>
      <c r="BW402" s="289">
        <f>IF(AP402="ja",VLOOKUP(B402,Miljövärden!$B$2:$H$550,MATCH("Total andel fossilt",Miljövärden!$B$2:$H$2,0),FALSE),"")</f>
        <v>0</v>
      </c>
      <c r="BZ402" s="351">
        <f t="shared" si="152"/>
        <v>0</v>
      </c>
      <c r="CA402" s="353">
        <f t="shared" si="153"/>
        <v>0</v>
      </c>
    </row>
    <row r="403" spans="1:79" x14ac:dyDescent="0.25">
      <c r="A403" s="2" t="s">
        <v>598</v>
      </c>
      <c r="B403" s="2" t="s">
        <v>601</v>
      </c>
      <c r="C403">
        <f>VLOOKUP($B403,'Tillförd energi'!$B$1:$AI$700,MATCH(C$1,'Tillförd energi'!$B$1:$AQ$1,0),FALSE)</f>
        <v>0</v>
      </c>
      <c r="D403">
        <f>VLOOKUP($B403,'Tillförd energi'!$B$1:$AI$700,MATCH(D$1,'Tillförd energi'!$B$1:$AQ$1,0),FALSE)</f>
        <v>0</v>
      </c>
      <c r="E403">
        <f>VLOOKUP($B403,'Tillförd energi'!$B$1:$AI$700,MATCH(E$1,'Tillförd energi'!$B$1:$AQ$1,0),FALSE)</f>
        <v>0</v>
      </c>
      <c r="F403">
        <f>VLOOKUP($B403,'Tillförd energi'!$B$1:$AI$700,MATCH(F$1,'Tillförd energi'!$B$1:$AQ$1,0),FALSE)</f>
        <v>0</v>
      </c>
      <c r="G403">
        <f>VLOOKUP($B403,'Tillförd energi'!$B$1:$AI$700,MATCH(G$1,'Tillförd energi'!$B$1:$AQ$1,0),FALSE)</f>
        <v>0</v>
      </c>
      <c r="H403">
        <f>VLOOKUP($B403,'Tillförd energi'!$B$1:$AI$700,MATCH(H$1,'Tillförd energi'!$B$1:$AQ$1,0),FALSE)</f>
        <v>0</v>
      </c>
      <c r="I403">
        <f>VLOOKUP($B403,'Tillförd energi'!$B$1:$AI$700,MATCH(I$1,'Tillförd energi'!$B$1:$AQ$1,0),FALSE)</f>
        <v>0</v>
      </c>
      <c r="J403">
        <f>VLOOKUP($B403,'Tillförd energi'!$B$1:$AI$700,MATCH(J$1,'Tillförd energi'!$B$1:$AQ$1,0),FALSE)</f>
        <v>0</v>
      </c>
      <c r="K403">
        <f>VLOOKUP($B403,'Tillförd energi'!$B$1:$AI$700,MATCH(K$1,'Tillförd energi'!$B$1:$AQ$1,0),FALSE)</f>
        <v>0</v>
      </c>
      <c r="L403">
        <f>VLOOKUP($B403,'Tillförd energi'!$B$1:$AI$700,MATCH(L$1,'Tillförd energi'!$B$1:$AQ$1,0),FALSE)</f>
        <v>0</v>
      </c>
      <c r="M403">
        <f>VLOOKUP($B403,'Tillförd energi'!$B$1:$AI$700,MATCH(M$1,'Tillförd energi'!$B$1:$AQ$1,0),FALSE)</f>
        <v>0</v>
      </c>
      <c r="N403">
        <f>VLOOKUP($B403,'Tillförd energi'!$B$1:$AI$700,MATCH(N$1,'Tillförd energi'!$B$1:$AQ$1,0),FALSE)</f>
        <v>0</v>
      </c>
      <c r="O403">
        <f>VLOOKUP($B403,'Tillförd energi'!$B$1:$AI$700,MATCH(O$1,'Tillförd energi'!$B$1:$AQ$1,0),FALSE)</f>
        <v>0</v>
      </c>
      <c r="P403">
        <f>VLOOKUP($B403,'Tillförd energi'!$B$1:$AI$700,MATCH(P$1,'Tillförd energi'!$B$1:$AQ$1,0),FALSE)</f>
        <v>0</v>
      </c>
      <c r="Q403">
        <f>VLOOKUP($B403,'Tillförd energi'!$B$1:$AI$700,MATCH(Q$1,'Tillförd energi'!$B$1:$AQ$1,0),FALSE)</f>
        <v>10.119999999999999</v>
      </c>
      <c r="R403">
        <f>VLOOKUP($B403,'Tillförd energi'!$B$1:$AI$700,MATCH(R$1,'Tillförd energi'!$B$1:$AQ$1,0),FALSE)</f>
        <v>0</v>
      </c>
      <c r="S403">
        <f>VLOOKUP($B403,'Tillförd energi'!$B$1:$AI$700,MATCH(S$1,'Tillförd energi'!$B$1:$AQ$1,0),FALSE)</f>
        <v>0</v>
      </c>
      <c r="T403">
        <f>VLOOKUP($B403,'Tillförd energi'!$B$1:$AI$700,MATCH(T$1,'Tillförd energi'!$B$1:$AQ$1,0),FALSE)</f>
        <v>0</v>
      </c>
      <c r="U403">
        <f>VLOOKUP($B403,'Tillförd energi'!$B$1:$AI$700,MATCH(U$1,'Tillförd energi'!$B$1:$AQ$1,0),FALSE)</f>
        <v>0</v>
      </c>
      <c r="V403">
        <f>VLOOKUP($B403,'Tillförd energi'!$B$1:$AI$700,MATCH(V$1,'Tillförd energi'!$B$1:$AQ$1,0),FALSE)</f>
        <v>0</v>
      </c>
      <c r="W403">
        <f>VLOOKUP($B403,'Tillförd energi'!$B$1:$AI$700,MATCH(W$1,'Tillförd energi'!$B$1:$AQ$1,0),FALSE)</f>
        <v>0.14000000000000001</v>
      </c>
      <c r="X403">
        <f>VLOOKUP($B403,'Tillförd energi'!$B$1:$AI$700,MATCH(X$1,'Tillförd energi'!$B$1:$AQ$1,0),FALSE)</f>
        <v>0</v>
      </c>
      <c r="Y403">
        <f>VLOOKUP($B403,'Tillförd energi'!$B$1:$AI$700,MATCH(Y$1,'Tillförd energi'!$B$1:$AQ$1,0),FALSE)</f>
        <v>0</v>
      </c>
      <c r="Z403">
        <f>VLOOKUP($B403,'Tillförd energi'!$B$1:$AI$700,MATCH(Z$1,'Tillförd energi'!$B$1:$AQ$1,0),FALSE)</f>
        <v>0</v>
      </c>
      <c r="AA403">
        <f>VLOOKUP($B403,'Tillförd energi'!$B$1:$AI$700,MATCH(AA$1,'Tillförd energi'!$B$1:$AQ$1,0),FALSE)</f>
        <v>0</v>
      </c>
      <c r="AB403">
        <f>VLOOKUP($B403,'Tillförd energi'!$B$1:$AI$700,MATCH(AB$1,'Tillförd energi'!$B$1:$AQ$1,0),FALSE)</f>
        <v>0</v>
      </c>
      <c r="AC403">
        <f>VLOOKUP($B403,'Tillförd energi'!$B$1:$AI$700,MATCH(AC$1,'Tillförd energi'!$B$1:$AQ$1,0),FALSE)</f>
        <v>0</v>
      </c>
      <c r="AD403">
        <f>VLOOKUP($B403,'Tillförd energi'!$B$1:$AI$700,MATCH(AD$1,'Tillförd energi'!$B$1:$AQ$1,0),FALSE)</f>
        <v>0</v>
      </c>
      <c r="AE403">
        <f>VLOOKUP($B403,'Tillförd energi'!$B$1:$AI$700,MATCH(AE$1,'Tillförd energi'!$B$1:$AQ$1,0),FALSE)</f>
        <v>0</v>
      </c>
      <c r="AF403">
        <f>VLOOKUP($B403,'Tillförd energi'!$B$1:$AI$700,MATCH(AF$1,'Tillförd energi'!$B$1:$AQ$1,0),FALSE)</f>
        <v>0.14899999999999999</v>
      </c>
      <c r="AG403">
        <f>IFERROR(VLOOKUP(B403,Miljö!$B$1:$AC$550,MATCH("Köpt mängd produktionsspecifik fjärrvärme:",Miljö!$B$1:$AC$1,0),FALSE)/1,0)</f>
        <v>0</v>
      </c>
      <c r="AI403">
        <f t="shared" si="132"/>
        <v>10.408999999999999</v>
      </c>
      <c r="AJ403">
        <f t="shared" si="133"/>
        <v>10.408999999999999</v>
      </c>
      <c r="AK403">
        <f>IF(ISERROR(1/VLOOKUP($B403,Leveranser!$B$1:$S$500,MATCH("såld värme (gwh)",Leveranser!$B$1:$S$1,0),FALSE)),"",VLOOKUP($B403,Leveranser!$B$1:$S$500,MATCH("såld värme (gwh)",Leveranser!$B$1:$S$1,0),FALSE))</f>
        <v>6.8170000000000002</v>
      </c>
      <c r="AL403">
        <f>VLOOKUP($B403,Leveranser!$B$1:$Y$500,MATCH("Totalt såld fjärrvärme till andra fjärrvärmeföretag",Leveranser!$B$1:$AA$1,0),FALSE)</f>
        <v>0</v>
      </c>
      <c r="AM403">
        <f>IF(ISERROR(1/VLOOKUP($B403,Miljö!$B$1:$S$500,MATCH("Såld mängd produktionsspecifik fjärrvärme (GWh)",Miljö!$B$1:$R$1,0),FALSE)),0,VLOOKUP($B403,Miljö!$B$1:$S$500,MATCH("Såld mängd produktionsspecifik fjärrvärme (GWh)",Miljö!$B$1:$R$1,0),FALSE))</f>
        <v>0</v>
      </c>
      <c r="AN403" s="239">
        <f t="shared" si="134"/>
        <v>0.65491401671630334</v>
      </c>
      <c r="AP403" t="str">
        <f>IFERROR(VLOOKUP($B403,Miljövärden!$B$2:$H$550,7,FALSE),"Nej, saknas")</f>
        <v>Ja</v>
      </c>
      <c r="AQ403" t="str">
        <f>IFERROR(VLOOKUP($B403,Miljövärden!$B$2:$H$550,6,FALSE),"Nej, saknas")</f>
        <v>Nej</v>
      </c>
      <c r="AU403">
        <f t="shared" si="135"/>
        <v>0.14899999999999999</v>
      </c>
      <c r="AV403">
        <f t="shared" si="136"/>
        <v>0</v>
      </c>
      <c r="AW403">
        <f t="shared" si="137"/>
        <v>10.119999999999999</v>
      </c>
      <c r="AX403">
        <f t="shared" si="138"/>
        <v>0</v>
      </c>
      <c r="AZ403">
        <f t="shared" si="139"/>
        <v>10.26</v>
      </c>
      <c r="BC403">
        <f t="shared" si="140"/>
        <v>0</v>
      </c>
      <c r="BD403">
        <f t="shared" si="141"/>
        <v>0</v>
      </c>
      <c r="BE403">
        <f t="shared" si="142"/>
        <v>10.26</v>
      </c>
      <c r="BF403">
        <f t="shared" si="143"/>
        <v>0</v>
      </c>
      <c r="BG403">
        <f t="shared" si="144"/>
        <v>0.14899999999999999</v>
      </c>
      <c r="BH403">
        <f>VLOOKUP(B403,Miljö!$B$1:$I$482,MATCH("Fossilandel för ursprungspecificerad el ()",Miljö!$B$1:$I$1,0),FALSE)</f>
        <v>0</v>
      </c>
      <c r="BI403">
        <f>VLOOKUP(B403,Miljö!$B$1:$BX$482,MATCH("Kärnkraftsandel för ursprungsspecificerad el ()",Miljö!$B$1:$O$1,0),FALSE)</f>
        <v>0</v>
      </c>
      <c r="BJ403">
        <f t="shared" si="145"/>
        <v>0</v>
      </c>
      <c r="BK403" t="str">
        <f>VLOOKUP(B403,Miljö!$B$1:$O$482,MATCH("Fossil andel i procent (%)",Miljö!$B$1:$O$1,0),FALSE)</f>
        <v>ET</v>
      </c>
      <c r="BL403">
        <f t="shared" si="146"/>
        <v>10.408999999999999</v>
      </c>
      <c r="BO403" s="289">
        <f t="shared" si="147"/>
        <v>0</v>
      </c>
      <c r="BP403" s="239">
        <f t="shared" si="148"/>
        <v>0</v>
      </c>
      <c r="BQ403" s="239">
        <f t="shared" si="149"/>
        <v>1</v>
      </c>
      <c r="BR403" s="239">
        <f t="shared" si="150"/>
        <v>0</v>
      </c>
      <c r="BS403" s="239"/>
      <c r="BT403" s="351">
        <f t="shared" si="151"/>
        <v>1</v>
      </c>
      <c r="BW403" s="289">
        <f>IF(AP403="ja",VLOOKUP(B403,Miljövärden!$B$2:$H$550,MATCH("Total andel fossilt",Miljövärden!$B$2:$H$2,0),FALSE),"")</f>
        <v>0</v>
      </c>
      <c r="BZ403" s="351">
        <f t="shared" si="152"/>
        <v>0</v>
      </c>
      <c r="CA403" s="353">
        <f t="shared" si="153"/>
        <v>0</v>
      </c>
    </row>
    <row r="404" spans="1:79" x14ac:dyDescent="0.25">
      <c r="A404" s="2" t="s">
        <v>598</v>
      </c>
      <c r="B404" s="2" t="s">
        <v>602</v>
      </c>
      <c r="C404">
        <f>VLOOKUP($B404,'Tillförd energi'!$B$1:$AI$700,MATCH(C$1,'Tillförd energi'!$B$1:$AQ$1,0),FALSE)</f>
        <v>0</v>
      </c>
      <c r="D404">
        <f>VLOOKUP($B404,'Tillförd energi'!$B$1:$AI$700,MATCH(D$1,'Tillförd energi'!$B$1:$AQ$1,0),FALSE)</f>
        <v>0</v>
      </c>
      <c r="E404">
        <f>VLOOKUP($B404,'Tillförd energi'!$B$1:$AI$700,MATCH(E$1,'Tillförd energi'!$B$1:$AQ$1,0),FALSE)</f>
        <v>0</v>
      </c>
      <c r="F404">
        <f>VLOOKUP($B404,'Tillförd energi'!$B$1:$AI$700,MATCH(F$1,'Tillförd energi'!$B$1:$AQ$1,0),FALSE)</f>
        <v>0</v>
      </c>
      <c r="G404">
        <f>VLOOKUP($B404,'Tillförd energi'!$B$1:$AI$700,MATCH(G$1,'Tillförd energi'!$B$1:$AQ$1,0),FALSE)</f>
        <v>0</v>
      </c>
      <c r="H404">
        <f>VLOOKUP($B404,'Tillförd energi'!$B$1:$AI$700,MATCH(H$1,'Tillförd energi'!$B$1:$AQ$1,0),FALSE)</f>
        <v>0</v>
      </c>
      <c r="I404">
        <f>VLOOKUP($B404,'Tillförd energi'!$B$1:$AI$700,MATCH(I$1,'Tillförd energi'!$B$1:$AQ$1,0),FALSE)</f>
        <v>0</v>
      </c>
      <c r="J404">
        <f>VLOOKUP($B404,'Tillförd energi'!$B$1:$AI$700,MATCH(J$1,'Tillförd energi'!$B$1:$AQ$1,0),FALSE)</f>
        <v>0</v>
      </c>
      <c r="K404">
        <f>VLOOKUP($B404,'Tillförd energi'!$B$1:$AI$700,MATCH(K$1,'Tillförd energi'!$B$1:$AQ$1,0),FALSE)</f>
        <v>0</v>
      </c>
      <c r="L404">
        <f>VLOOKUP($B404,'Tillförd energi'!$B$1:$AI$700,MATCH(L$1,'Tillförd energi'!$B$1:$AQ$1,0),FALSE)</f>
        <v>0</v>
      </c>
      <c r="M404">
        <f>VLOOKUP($B404,'Tillförd energi'!$B$1:$AI$700,MATCH(M$1,'Tillförd energi'!$B$1:$AQ$1,0),FALSE)</f>
        <v>0</v>
      </c>
      <c r="N404">
        <f>VLOOKUP($B404,'Tillförd energi'!$B$1:$AI$700,MATCH(N$1,'Tillförd energi'!$B$1:$AQ$1,0),FALSE)</f>
        <v>0</v>
      </c>
      <c r="O404">
        <f>VLOOKUP($B404,'Tillförd energi'!$B$1:$AI$700,MATCH(O$1,'Tillförd energi'!$B$1:$AQ$1,0),FALSE)</f>
        <v>0</v>
      </c>
      <c r="P404">
        <f>VLOOKUP($B404,'Tillförd energi'!$B$1:$AI$700,MATCH(P$1,'Tillförd energi'!$B$1:$AQ$1,0),FALSE)</f>
        <v>0</v>
      </c>
      <c r="Q404">
        <f>VLOOKUP($B404,'Tillförd energi'!$B$1:$AI$700,MATCH(Q$1,'Tillförd energi'!$B$1:$AQ$1,0),FALSE)</f>
        <v>16.73</v>
      </c>
      <c r="R404">
        <f>VLOOKUP($B404,'Tillförd energi'!$B$1:$AI$700,MATCH(R$1,'Tillförd energi'!$B$1:$AQ$1,0),FALSE)</f>
        <v>0</v>
      </c>
      <c r="S404">
        <f>VLOOKUP($B404,'Tillförd energi'!$B$1:$AI$700,MATCH(S$1,'Tillförd energi'!$B$1:$AQ$1,0),FALSE)</f>
        <v>0</v>
      </c>
      <c r="T404">
        <f>VLOOKUP($B404,'Tillförd energi'!$B$1:$AI$700,MATCH(T$1,'Tillförd energi'!$B$1:$AQ$1,0),FALSE)</f>
        <v>0</v>
      </c>
      <c r="U404">
        <f>VLOOKUP($B404,'Tillförd energi'!$B$1:$AI$700,MATCH(U$1,'Tillförd energi'!$B$1:$AQ$1,0),FALSE)</f>
        <v>0</v>
      </c>
      <c r="V404">
        <f>VLOOKUP($B404,'Tillförd energi'!$B$1:$AI$700,MATCH(V$1,'Tillförd energi'!$B$1:$AQ$1,0),FALSE)</f>
        <v>0</v>
      </c>
      <c r="W404">
        <f>VLOOKUP($B404,'Tillförd energi'!$B$1:$AI$700,MATCH(W$1,'Tillförd energi'!$B$1:$AQ$1,0),FALSE)</f>
        <v>0.17</v>
      </c>
      <c r="X404">
        <f>VLOOKUP($B404,'Tillförd energi'!$B$1:$AI$700,MATCH(X$1,'Tillförd energi'!$B$1:$AQ$1,0),FALSE)</f>
        <v>0</v>
      </c>
      <c r="Y404">
        <f>VLOOKUP($B404,'Tillförd energi'!$B$1:$AI$700,MATCH(Y$1,'Tillförd energi'!$B$1:$AQ$1,0),FALSE)</f>
        <v>0</v>
      </c>
      <c r="Z404">
        <f>VLOOKUP($B404,'Tillförd energi'!$B$1:$AI$700,MATCH(Z$1,'Tillförd energi'!$B$1:$AQ$1,0),FALSE)</f>
        <v>0</v>
      </c>
      <c r="AA404">
        <f>VLOOKUP($B404,'Tillförd energi'!$B$1:$AI$700,MATCH(AA$1,'Tillförd energi'!$B$1:$AQ$1,0),FALSE)</f>
        <v>0</v>
      </c>
      <c r="AB404">
        <f>VLOOKUP($B404,'Tillförd energi'!$B$1:$AI$700,MATCH(AB$1,'Tillförd energi'!$B$1:$AQ$1,0),FALSE)</f>
        <v>0</v>
      </c>
      <c r="AC404">
        <f>VLOOKUP($B404,'Tillförd energi'!$B$1:$AI$700,MATCH(AC$1,'Tillförd energi'!$B$1:$AQ$1,0),FALSE)</f>
        <v>0</v>
      </c>
      <c r="AD404">
        <f>VLOOKUP($B404,'Tillförd energi'!$B$1:$AI$700,MATCH(AD$1,'Tillförd energi'!$B$1:$AQ$1,0),FALSE)</f>
        <v>0</v>
      </c>
      <c r="AE404">
        <f>VLOOKUP($B404,'Tillförd energi'!$B$1:$AI$700,MATCH(AE$1,'Tillförd energi'!$B$1:$AQ$1,0),FALSE)</f>
        <v>0</v>
      </c>
      <c r="AF404">
        <f>VLOOKUP($B404,'Tillförd energi'!$B$1:$AI$700,MATCH(AF$1,'Tillförd energi'!$B$1:$AQ$1,0),FALSE)</f>
        <v>0.221</v>
      </c>
      <c r="AG404">
        <f>IFERROR(VLOOKUP(B404,Miljö!$B$1:$AC$550,MATCH("Köpt mängd produktionsspecifik fjärrvärme:",Miljö!$B$1:$AC$1,0),FALSE)/1,0)</f>
        <v>0</v>
      </c>
      <c r="AI404">
        <f t="shared" si="132"/>
        <v>17.121000000000002</v>
      </c>
      <c r="AJ404">
        <f t="shared" si="133"/>
        <v>17.121000000000002</v>
      </c>
      <c r="AK404">
        <f>IF(ISERROR(1/VLOOKUP($B404,Leveranser!$B$1:$S$500,MATCH("såld värme (gwh)",Leveranser!$B$1:$S$1,0),FALSE)),"",VLOOKUP($B404,Leveranser!$B$1:$S$500,MATCH("såld värme (gwh)",Leveranser!$B$1:$S$1,0),FALSE))</f>
        <v>12.039</v>
      </c>
      <c r="AL404">
        <f>VLOOKUP($B404,Leveranser!$B$1:$Y$500,MATCH("Totalt såld fjärrvärme till andra fjärrvärmeföretag",Leveranser!$B$1:$AA$1,0),FALSE)</f>
        <v>0</v>
      </c>
      <c r="AM404">
        <f>IF(ISERROR(1/VLOOKUP($B404,Miljö!$B$1:$S$500,MATCH("Såld mängd produktionsspecifik fjärrvärme (GWh)",Miljö!$B$1:$R$1,0),FALSE)),0,VLOOKUP($B404,Miljö!$B$1:$S$500,MATCH("Såld mängd produktionsspecifik fjärrvärme (GWh)",Miljö!$B$1:$R$1,0),FALSE))</f>
        <v>0</v>
      </c>
      <c r="AN404" s="239">
        <f t="shared" si="134"/>
        <v>0.70317154371824064</v>
      </c>
      <c r="AP404" t="str">
        <f>IFERROR(VLOOKUP($B404,Miljövärden!$B$2:$H$550,7,FALSE),"Nej, saknas")</f>
        <v>Ja</v>
      </c>
      <c r="AQ404" t="str">
        <f>IFERROR(VLOOKUP($B404,Miljövärden!$B$2:$H$550,6,FALSE),"Nej, saknas")</f>
        <v>Nej</v>
      </c>
      <c r="AU404">
        <f t="shared" si="135"/>
        <v>0.221</v>
      </c>
      <c r="AV404">
        <f t="shared" si="136"/>
        <v>0</v>
      </c>
      <c r="AW404">
        <f t="shared" si="137"/>
        <v>16.73</v>
      </c>
      <c r="AX404">
        <f t="shared" si="138"/>
        <v>0</v>
      </c>
      <c r="AZ404">
        <f t="shared" si="139"/>
        <v>16.900000000000002</v>
      </c>
      <c r="BC404">
        <f t="shared" si="140"/>
        <v>0</v>
      </c>
      <c r="BD404">
        <f t="shared" si="141"/>
        <v>0</v>
      </c>
      <c r="BE404">
        <f t="shared" si="142"/>
        <v>16.900000000000002</v>
      </c>
      <c r="BF404">
        <f t="shared" si="143"/>
        <v>0</v>
      </c>
      <c r="BG404">
        <f t="shared" si="144"/>
        <v>0.221</v>
      </c>
      <c r="BH404">
        <f>VLOOKUP(B404,Miljö!$B$1:$I$482,MATCH("Fossilandel för ursprungspecificerad el ()",Miljö!$B$1:$I$1,0),FALSE)</f>
        <v>0</v>
      </c>
      <c r="BI404">
        <f>VLOOKUP(B404,Miljö!$B$1:$BX$482,MATCH("Kärnkraftsandel för ursprungsspecificerad el ()",Miljö!$B$1:$O$1,0),FALSE)</f>
        <v>0</v>
      </c>
      <c r="BJ404">
        <f t="shared" si="145"/>
        <v>0</v>
      </c>
      <c r="BK404" t="str">
        <f>VLOOKUP(B404,Miljö!$B$1:$O$482,MATCH("Fossil andel i procent (%)",Miljö!$B$1:$O$1,0),FALSE)</f>
        <v>ET</v>
      </c>
      <c r="BL404">
        <f t="shared" si="146"/>
        <v>17.121000000000002</v>
      </c>
      <c r="BO404" s="289">
        <f t="shared" si="147"/>
        <v>0</v>
      </c>
      <c r="BP404" s="239">
        <f t="shared" si="148"/>
        <v>0</v>
      </c>
      <c r="BQ404" s="239">
        <f t="shared" si="149"/>
        <v>1</v>
      </c>
      <c r="BR404" s="239">
        <f t="shared" si="150"/>
        <v>0</v>
      </c>
      <c r="BS404" s="239"/>
      <c r="BT404" s="351">
        <f t="shared" si="151"/>
        <v>1</v>
      </c>
      <c r="BW404" s="289">
        <f>IF(AP404="ja",VLOOKUP(B404,Miljövärden!$B$2:$H$550,MATCH("Total andel fossilt",Miljövärden!$B$2:$H$2,0),FALSE),"")</f>
        <v>0</v>
      </c>
      <c r="BZ404" s="351">
        <f t="shared" si="152"/>
        <v>0</v>
      </c>
      <c r="CA404" s="353">
        <f t="shared" si="153"/>
        <v>0</v>
      </c>
    </row>
    <row r="405" spans="1:79" x14ac:dyDescent="0.25">
      <c r="A405" s="2" t="s">
        <v>598</v>
      </c>
      <c r="B405" s="2" t="s">
        <v>603</v>
      </c>
      <c r="C405">
        <f>VLOOKUP($B405,'Tillförd energi'!$B$1:$AI$700,MATCH(C$1,'Tillförd energi'!$B$1:$AQ$1,0),FALSE)</f>
        <v>0</v>
      </c>
      <c r="D405">
        <f>VLOOKUP($B405,'Tillförd energi'!$B$1:$AI$700,MATCH(D$1,'Tillförd energi'!$B$1:$AQ$1,0),FALSE)</f>
        <v>0.44996999999999998</v>
      </c>
      <c r="E405">
        <f>VLOOKUP($B405,'Tillförd energi'!$B$1:$AI$700,MATCH(E$1,'Tillförd energi'!$B$1:$AQ$1,0),FALSE)</f>
        <v>0.04</v>
      </c>
      <c r="F405">
        <f>VLOOKUP($B405,'Tillförd energi'!$B$1:$AI$700,MATCH(F$1,'Tillförd energi'!$B$1:$AQ$1,0),FALSE)</f>
        <v>0</v>
      </c>
      <c r="G405">
        <f>VLOOKUP($B405,'Tillförd energi'!$B$1:$AI$700,MATCH(G$1,'Tillförd energi'!$B$1:$AQ$1,0),FALSE)</f>
        <v>0</v>
      </c>
      <c r="H405">
        <f>VLOOKUP($B405,'Tillförd energi'!$B$1:$AI$700,MATCH(H$1,'Tillförd energi'!$B$1:$AQ$1,0),FALSE)</f>
        <v>0</v>
      </c>
      <c r="I405">
        <f>VLOOKUP($B405,'Tillförd energi'!$B$1:$AI$700,MATCH(I$1,'Tillförd energi'!$B$1:$AQ$1,0),FALSE)</f>
        <v>0</v>
      </c>
      <c r="J405">
        <f>VLOOKUP($B405,'Tillförd energi'!$B$1:$AI$700,MATCH(J$1,'Tillförd energi'!$B$1:$AQ$1,0),FALSE)</f>
        <v>2.4</v>
      </c>
      <c r="K405">
        <f>VLOOKUP($B405,'Tillförd energi'!$B$1:$AI$700,MATCH(K$1,'Tillförd energi'!$B$1:$AQ$1,0),FALSE)</f>
        <v>0</v>
      </c>
      <c r="L405">
        <f>VLOOKUP($B405,'Tillförd energi'!$B$1:$AI$700,MATCH(L$1,'Tillförd energi'!$B$1:$AQ$1,0),FALSE)</f>
        <v>0</v>
      </c>
      <c r="M405">
        <f>VLOOKUP($B405,'Tillförd energi'!$B$1:$AI$700,MATCH(M$1,'Tillförd energi'!$B$1:$AQ$1,0),FALSE)</f>
        <v>58.271700000000003</v>
      </c>
      <c r="N405">
        <f>VLOOKUP($B405,'Tillförd energi'!$B$1:$AI$700,MATCH(N$1,'Tillförd energi'!$B$1:$AQ$1,0),FALSE)</f>
        <v>55.503999999999998</v>
      </c>
      <c r="O405">
        <f>VLOOKUP($B405,'Tillförd energi'!$B$1:$AI$700,MATCH(O$1,'Tillförd energi'!$B$1:$AQ$1,0),FALSE)</f>
        <v>0</v>
      </c>
      <c r="P405">
        <f>VLOOKUP($B405,'Tillförd energi'!$B$1:$AI$700,MATCH(P$1,'Tillförd energi'!$B$1:$AQ$1,0),FALSE)</f>
        <v>3.5456599999999998</v>
      </c>
      <c r="Q405">
        <f>VLOOKUP($B405,'Tillförd energi'!$B$1:$AI$700,MATCH(Q$1,'Tillförd energi'!$B$1:$AQ$1,0),FALSE)</f>
        <v>0</v>
      </c>
      <c r="R405">
        <f>VLOOKUP($B405,'Tillförd energi'!$B$1:$AI$700,MATCH(R$1,'Tillförd energi'!$B$1:$AQ$1,0),FALSE)</f>
        <v>0</v>
      </c>
      <c r="S405">
        <f>VLOOKUP($B405,'Tillförd energi'!$B$1:$AI$700,MATCH(S$1,'Tillförd energi'!$B$1:$AQ$1,0),FALSE)</f>
        <v>0</v>
      </c>
      <c r="T405">
        <f>VLOOKUP($B405,'Tillförd energi'!$B$1:$AI$700,MATCH(T$1,'Tillförd energi'!$B$1:$AQ$1,0),FALSE)</f>
        <v>0</v>
      </c>
      <c r="U405">
        <f>VLOOKUP($B405,'Tillförd energi'!$B$1:$AI$700,MATCH(U$1,'Tillförd energi'!$B$1:$AQ$1,0),FALSE)</f>
        <v>0</v>
      </c>
      <c r="V405">
        <f>VLOOKUP($B405,'Tillförd energi'!$B$1:$AI$700,MATCH(V$1,'Tillförd energi'!$B$1:$AQ$1,0),FALSE)</f>
        <v>0</v>
      </c>
      <c r="W405">
        <f>VLOOKUP($B405,'Tillförd energi'!$B$1:$AI$700,MATCH(W$1,'Tillförd energi'!$B$1:$AQ$1,0),FALSE)</f>
        <v>0.05</v>
      </c>
      <c r="X405">
        <f>VLOOKUP($B405,'Tillförd energi'!$B$1:$AI$700,MATCH(X$1,'Tillförd energi'!$B$1:$AQ$1,0),FALSE)</f>
        <v>0</v>
      </c>
      <c r="Y405">
        <f>VLOOKUP($B405,'Tillförd energi'!$B$1:$AI$700,MATCH(Y$1,'Tillförd energi'!$B$1:$AQ$1,0),FALSE)</f>
        <v>0</v>
      </c>
      <c r="Z405">
        <f>VLOOKUP($B405,'Tillförd energi'!$B$1:$AI$700,MATCH(Z$1,'Tillförd energi'!$B$1:$AQ$1,0),FALSE)</f>
        <v>0</v>
      </c>
      <c r="AA405">
        <f>VLOOKUP($B405,'Tillförd energi'!$B$1:$AI$700,MATCH(AA$1,'Tillförd energi'!$B$1:$AQ$1,0),FALSE)</f>
        <v>0</v>
      </c>
      <c r="AB405">
        <f>VLOOKUP($B405,'Tillförd energi'!$B$1:$AI$700,MATCH(AB$1,'Tillförd energi'!$B$1:$AQ$1,0),FALSE)</f>
        <v>0</v>
      </c>
      <c r="AC405">
        <f>VLOOKUP($B405,'Tillförd energi'!$B$1:$AI$700,MATCH(AC$1,'Tillförd energi'!$B$1:$AQ$1,0),FALSE)</f>
        <v>17.03</v>
      </c>
      <c r="AD405">
        <f>VLOOKUP($B405,'Tillförd energi'!$B$1:$AI$700,MATCH(AD$1,'Tillförd energi'!$B$1:$AQ$1,0),FALSE)</f>
        <v>0</v>
      </c>
      <c r="AE405">
        <f>VLOOKUP($B405,'Tillförd energi'!$B$1:$AI$700,MATCH(AE$1,'Tillförd energi'!$B$1:$AQ$1,0),FALSE)</f>
        <v>0</v>
      </c>
      <c r="AF405">
        <f>VLOOKUP($B405,'Tillförd energi'!$B$1:$AI$700,MATCH(AF$1,'Tillförd energi'!$B$1:$AQ$1,0),FALSE)</f>
        <v>1.9973099999999999</v>
      </c>
      <c r="AG405">
        <f>IFERROR(VLOOKUP(B405,Miljö!$B$1:$AC$550,MATCH("Köpt mängd produktionsspecifik fjärrvärme:",Miljö!$B$1:$AC$1,0),FALSE)/1,0)</f>
        <v>0</v>
      </c>
      <c r="AI405">
        <f t="shared" si="132"/>
        <v>139.28864000000002</v>
      </c>
      <c r="AJ405">
        <f t="shared" si="133"/>
        <v>139.28864000000002</v>
      </c>
      <c r="AK405">
        <f>IF(ISERROR(1/VLOOKUP($B405,Leveranser!$B$1:$S$500,MATCH("såld värme (gwh)",Leveranser!$B$1:$S$1,0),FALSE)),"",VLOOKUP($B405,Leveranser!$B$1:$S$500,MATCH("såld värme (gwh)",Leveranser!$B$1:$S$1,0),FALSE))</f>
        <v>105.078</v>
      </c>
      <c r="AL405">
        <f>VLOOKUP($B405,Leveranser!$B$1:$Y$500,MATCH("Totalt såld fjärrvärme till andra fjärrvärmeföretag",Leveranser!$B$1:$AA$1,0),FALSE)</f>
        <v>0</v>
      </c>
      <c r="AM405">
        <f>IF(ISERROR(1/VLOOKUP($B405,Miljö!$B$1:$S$500,MATCH("Såld mängd produktionsspecifik fjärrvärme (GWh)",Miljö!$B$1:$R$1,0),FALSE)),0,VLOOKUP($B405,Miljö!$B$1:$S$500,MATCH("Såld mängd produktionsspecifik fjärrvärme (GWh)",Miljö!$B$1:$R$1,0),FALSE))</f>
        <v>0</v>
      </c>
      <c r="AN405" s="239">
        <f t="shared" si="134"/>
        <v>0.75439030778102212</v>
      </c>
      <c r="AP405" t="str">
        <f>IFERROR(VLOOKUP($B405,Miljövärden!$B$2:$H$550,7,FALSE),"Nej, saknas")</f>
        <v>Ja</v>
      </c>
      <c r="AQ405" t="str">
        <f>IFERROR(VLOOKUP($B405,Miljövärden!$B$2:$H$550,6,FALSE),"Nej, saknas")</f>
        <v>Nej</v>
      </c>
      <c r="AU405">
        <f t="shared" si="135"/>
        <v>1.9973099999999999</v>
      </c>
      <c r="AV405">
        <f t="shared" si="136"/>
        <v>0</v>
      </c>
      <c r="AW405">
        <f t="shared" si="137"/>
        <v>117.32136</v>
      </c>
      <c r="AX405">
        <f t="shared" si="138"/>
        <v>0</v>
      </c>
      <c r="AZ405">
        <f t="shared" si="139"/>
        <v>117.37136</v>
      </c>
      <c r="BC405">
        <f t="shared" si="140"/>
        <v>0.48996999999999996</v>
      </c>
      <c r="BD405">
        <f t="shared" si="141"/>
        <v>0</v>
      </c>
      <c r="BE405">
        <f t="shared" si="142"/>
        <v>117.37136</v>
      </c>
      <c r="BF405">
        <f t="shared" si="143"/>
        <v>19.43</v>
      </c>
      <c r="BG405">
        <f t="shared" si="144"/>
        <v>1.9973099999999999</v>
      </c>
      <c r="BH405">
        <f>VLOOKUP(B405,Miljö!$B$1:$I$482,MATCH("Fossilandel för ursprungspecificerad el ()",Miljö!$B$1:$I$1,0),FALSE)</f>
        <v>0</v>
      </c>
      <c r="BI405">
        <f>VLOOKUP(B405,Miljö!$B$1:$BX$482,MATCH("Kärnkraftsandel för ursprungsspecificerad el ()",Miljö!$B$1:$O$1,0),FALSE)</f>
        <v>0</v>
      </c>
      <c r="BJ405">
        <f t="shared" si="145"/>
        <v>0</v>
      </c>
      <c r="BK405" t="str">
        <f>VLOOKUP(B405,Miljö!$B$1:$O$482,MATCH("Fossil andel i procent (%)",Miljö!$B$1:$O$1,0),FALSE)</f>
        <v>ET</v>
      </c>
      <c r="BL405">
        <f t="shared" si="146"/>
        <v>139.28863999999999</v>
      </c>
      <c r="BO405" s="289">
        <f t="shared" si="147"/>
        <v>3.5176594444457209E-3</v>
      </c>
      <c r="BP405" s="239">
        <f t="shared" si="148"/>
        <v>0</v>
      </c>
      <c r="BQ405" s="239">
        <f t="shared" si="149"/>
        <v>0.85698783475809659</v>
      </c>
      <c r="BR405" s="239">
        <f t="shared" si="150"/>
        <v>0.13949450579745773</v>
      </c>
      <c r="BS405" s="239"/>
      <c r="BT405" s="351">
        <f t="shared" si="151"/>
        <v>1</v>
      </c>
      <c r="BW405" s="289">
        <f>IF(AP405="ja",VLOOKUP(B405,Miljövärden!$B$2:$H$550,MATCH("Total andel fossilt",Miljövärden!$B$2:$H$2,0),FALSE),"")</f>
        <v>3.5176500000000002E-3</v>
      </c>
      <c r="BZ405" s="351">
        <f t="shared" si="152"/>
        <v>-9.4444457207111532E-9</v>
      </c>
      <c r="CA405" s="353">
        <f t="shared" si="153"/>
        <v>0</v>
      </c>
    </row>
    <row r="406" spans="1:79" x14ac:dyDescent="0.25">
      <c r="A406" s="2" t="s">
        <v>604</v>
      </c>
      <c r="B406" s="2" t="s">
        <v>605</v>
      </c>
      <c r="C406">
        <f>VLOOKUP($B406,'Tillförd energi'!$B$1:$AI$700,MATCH(C$1,'Tillförd energi'!$B$1:$AQ$1,0),FALSE)</f>
        <v>0</v>
      </c>
      <c r="D406">
        <f>VLOOKUP($B406,'Tillförd energi'!$B$1:$AI$700,MATCH(D$1,'Tillförd energi'!$B$1:$AQ$1,0),FALSE)</f>
        <v>0.14499999999999999</v>
      </c>
      <c r="E406">
        <f>VLOOKUP($B406,'Tillförd energi'!$B$1:$AI$700,MATCH(E$1,'Tillförd energi'!$B$1:$AQ$1,0),FALSE)</f>
        <v>0</v>
      </c>
      <c r="F406">
        <f>VLOOKUP($B406,'Tillförd energi'!$B$1:$AI$700,MATCH(F$1,'Tillförd energi'!$B$1:$AQ$1,0),FALSE)</f>
        <v>0</v>
      </c>
      <c r="G406">
        <f>VLOOKUP($B406,'Tillförd energi'!$B$1:$AI$700,MATCH(G$1,'Tillförd energi'!$B$1:$AQ$1,0),FALSE)</f>
        <v>0</v>
      </c>
      <c r="H406">
        <f>VLOOKUP($B406,'Tillförd energi'!$B$1:$AI$700,MATCH(H$1,'Tillförd energi'!$B$1:$AQ$1,0),FALSE)</f>
        <v>0</v>
      </c>
      <c r="I406">
        <f>VLOOKUP($B406,'Tillförd energi'!$B$1:$AI$700,MATCH(I$1,'Tillförd energi'!$B$1:$AQ$1,0),FALSE)</f>
        <v>0</v>
      </c>
      <c r="J406">
        <f>VLOOKUP($B406,'Tillförd energi'!$B$1:$AI$700,MATCH(J$1,'Tillförd energi'!$B$1:$AQ$1,0),FALSE)</f>
        <v>0</v>
      </c>
      <c r="K406">
        <f>VLOOKUP($B406,'Tillförd energi'!$B$1:$AI$700,MATCH(K$1,'Tillförd energi'!$B$1:$AQ$1,0),FALSE)</f>
        <v>0</v>
      </c>
      <c r="L406">
        <f>VLOOKUP($B406,'Tillförd energi'!$B$1:$AI$700,MATCH(L$1,'Tillförd energi'!$B$1:$AQ$1,0),FALSE)</f>
        <v>0</v>
      </c>
      <c r="M406">
        <f>VLOOKUP($B406,'Tillförd energi'!$B$1:$AI$700,MATCH(M$1,'Tillförd energi'!$B$1:$AQ$1,0),FALSE)</f>
        <v>0</v>
      </c>
      <c r="N406">
        <f>VLOOKUP($B406,'Tillförd energi'!$B$1:$AI$700,MATCH(N$1,'Tillförd energi'!$B$1:$AQ$1,0),FALSE)</f>
        <v>0</v>
      </c>
      <c r="O406">
        <f>VLOOKUP($B406,'Tillförd energi'!$B$1:$AI$700,MATCH(O$1,'Tillförd energi'!$B$1:$AQ$1,0),FALSE)</f>
        <v>0</v>
      </c>
      <c r="P406">
        <f>VLOOKUP($B406,'Tillförd energi'!$B$1:$AI$700,MATCH(P$1,'Tillförd energi'!$B$1:$AQ$1,0),FALSE)</f>
        <v>0</v>
      </c>
      <c r="Q406">
        <f>VLOOKUP($B406,'Tillförd energi'!$B$1:$AI$700,MATCH(Q$1,'Tillförd energi'!$B$1:$AQ$1,0),FALSE)</f>
        <v>0</v>
      </c>
      <c r="R406">
        <f>VLOOKUP($B406,'Tillförd energi'!$B$1:$AI$700,MATCH(R$1,'Tillförd energi'!$B$1:$AQ$1,0),FALSE)</f>
        <v>0.41099999999999998</v>
      </c>
      <c r="S406">
        <f>VLOOKUP($B406,'Tillförd energi'!$B$1:$AI$700,MATCH(S$1,'Tillförd energi'!$B$1:$AQ$1,0),FALSE)</f>
        <v>2.3159999999999998</v>
      </c>
      <c r="T406">
        <f>VLOOKUP($B406,'Tillförd energi'!$B$1:$AI$700,MATCH(T$1,'Tillförd energi'!$B$1:$AQ$1,0),FALSE)</f>
        <v>0</v>
      </c>
      <c r="U406">
        <f>VLOOKUP($B406,'Tillförd energi'!$B$1:$AI$700,MATCH(U$1,'Tillförd energi'!$B$1:$AQ$1,0),FALSE)</f>
        <v>0</v>
      </c>
      <c r="V406">
        <f>VLOOKUP($B406,'Tillförd energi'!$B$1:$AI$700,MATCH(V$1,'Tillförd energi'!$B$1:$AQ$1,0),FALSE)</f>
        <v>0</v>
      </c>
      <c r="W406">
        <f>VLOOKUP($B406,'Tillförd energi'!$B$1:$AI$700,MATCH(W$1,'Tillförd energi'!$B$1:$AQ$1,0),FALSE)</f>
        <v>0</v>
      </c>
      <c r="X406">
        <f>VLOOKUP($B406,'Tillförd energi'!$B$1:$AI$700,MATCH(X$1,'Tillförd energi'!$B$1:$AQ$1,0),FALSE)</f>
        <v>0</v>
      </c>
      <c r="Y406">
        <f>VLOOKUP($B406,'Tillförd energi'!$B$1:$AI$700,MATCH(Y$1,'Tillförd energi'!$B$1:$AQ$1,0),FALSE)</f>
        <v>0</v>
      </c>
      <c r="Z406">
        <f>VLOOKUP($B406,'Tillförd energi'!$B$1:$AI$700,MATCH(Z$1,'Tillförd energi'!$B$1:$AQ$1,0),FALSE)</f>
        <v>0</v>
      </c>
      <c r="AA406">
        <f>VLOOKUP($B406,'Tillförd energi'!$B$1:$AI$700,MATCH(AA$1,'Tillförd energi'!$B$1:$AQ$1,0),FALSE)</f>
        <v>0</v>
      </c>
      <c r="AB406">
        <f>VLOOKUP($B406,'Tillförd energi'!$B$1:$AI$700,MATCH(AB$1,'Tillförd energi'!$B$1:$AQ$1,0),FALSE)</f>
        <v>0</v>
      </c>
      <c r="AC406">
        <f>VLOOKUP($B406,'Tillförd energi'!$B$1:$AI$700,MATCH(AC$1,'Tillförd energi'!$B$1:$AQ$1,0),FALSE)</f>
        <v>0</v>
      </c>
      <c r="AD406">
        <f>VLOOKUP($B406,'Tillförd energi'!$B$1:$AI$700,MATCH(AD$1,'Tillförd energi'!$B$1:$AQ$1,0),FALSE)</f>
        <v>0</v>
      </c>
      <c r="AE406">
        <f>VLOOKUP($B406,'Tillförd energi'!$B$1:$AI$700,MATCH(AE$1,'Tillförd energi'!$B$1:$AQ$1,0),FALSE)</f>
        <v>0</v>
      </c>
      <c r="AF406">
        <f>VLOOKUP($B406,'Tillförd energi'!$B$1:$AI$700,MATCH(AF$1,'Tillförd energi'!$B$1:$AQ$1,0),FALSE)</f>
        <v>5.3999999999999999E-2</v>
      </c>
      <c r="AG406">
        <f>IFERROR(VLOOKUP(B406,Miljö!$B$1:$AC$550,MATCH("Köpt mängd produktionsspecifik fjärrvärme:",Miljö!$B$1:$AC$1,0),FALSE)/1,0)</f>
        <v>0</v>
      </c>
      <c r="AI406">
        <f t="shared" si="132"/>
        <v>2.9259999999999997</v>
      </c>
      <c r="AJ406">
        <f t="shared" si="133"/>
        <v>2.9259999999999997</v>
      </c>
      <c r="AK406">
        <f>IF(ISERROR(1/VLOOKUP($B406,Leveranser!$B$1:$S$500,MATCH("såld värme (gwh)",Leveranser!$B$1:$S$1,0),FALSE)),"",VLOOKUP($B406,Leveranser!$B$1:$S$500,MATCH("såld värme (gwh)",Leveranser!$B$1:$S$1,0),FALSE))</f>
        <v>2.15</v>
      </c>
      <c r="AL406">
        <f>VLOOKUP($B406,Leveranser!$B$1:$Y$500,MATCH("Totalt såld fjärrvärme till andra fjärrvärmeföretag",Leveranser!$B$1:$AA$1,0),FALSE)</f>
        <v>0</v>
      </c>
      <c r="AM406">
        <f>IF(ISERROR(1/VLOOKUP($B406,Miljö!$B$1:$S$500,MATCH("Såld mängd produktionsspecifik fjärrvärme (GWh)",Miljö!$B$1:$R$1,0),FALSE)),0,VLOOKUP($B406,Miljö!$B$1:$S$500,MATCH("Såld mängd produktionsspecifik fjärrvärme (GWh)",Miljö!$B$1:$R$1,0),FALSE))</f>
        <v>0</v>
      </c>
      <c r="AN406" s="239">
        <f t="shared" si="134"/>
        <v>0.73479152426520855</v>
      </c>
      <c r="AP406" t="str">
        <f>IFERROR(VLOOKUP($B406,Miljövärden!$B$2:$H$550,7,FALSE),"Nej, saknas")</f>
        <v>Ja</v>
      </c>
      <c r="AQ406" t="str">
        <f>IFERROR(VLOOKUP($B406,Miljövärden!$B$2:$H$550,6,FALSE),"Nej, saknas")</f>
        <v>Ja</v>
      </c>
      <c r="AU406">
        <f t="shared" si="135"/>
        <v>5.3999999999999999E-2</v>
      </c>
      <c r="AV406">
        <f t="shared" si="136"/>
        <v>0</v>
      </c>
      <c r="AW406">
        <f t="shared" si="137"/>
        <v>0</v>
      </c>
      <c r="AX406">
        <f t="shared" si="138"/>
        <v>2.7269999999999999</v>
      </c>
      <c r="AZ406">
        <f t="shared" si="139"/>
        <v>2.7269999999999999</v>
      </c>
      <c r="BC406">
        <f t="shared" si="140"/>
        <v>0.14499999999999999</v>
      </c>
      <c r="BD406">
        <f t="shared" si="141"/>
        <v>0</v>
      </c>
      <c r="BE406">
        <f t="shared" si="142"/>
        <v>2.7269999999999999</v>
      </c>
      <c r="BF406">
        <f t="shared" si="143"/>
        <v>0</v>
      </c>
      <c r="BG406">
        <f t="shared" si="144"/>
        <v>5.3999999999999999E-2</v>
      </c>
      <c r="BH406">
        <f>VLOOKUP(B406,Miljö!$B$1:$I$482,MATCH("Fossilandel för ursprungspecificerad el ()",Miljö!$B$1:$I$1,0),FALSE)</f>
        <v>0</v>
      </c>
      <c r="BI406">
        <f>VLOOKUP(B406,Miljö!$B$1:$BX$482,MATCH("Kärnkraftsandel för ursprungsspecificerad el ()",Miljö!$B$1:$O$1,0),FALSE)</f>
        <v>0</v>
      </c>
      <c r="BJ406">
        <f t="shared" si="145"/>
        <v>0</v>
      </c>
      <c r="BK406" t="str">
        <f>VLOOKUP(B406,Miljö!$B$1:$O$482,MATCH("Fossil andel i procent (%)",Miljö!$B$1:$O$1,0),FALSE)</f>
        <v>ET</v>
      </c>
      <c r="BL406">
        <f t="shared" si="146"/>
        <v>2.9259999999999997</v>
      </c>
      <c r="BO406" s="289">
        <f t="shared" si="147"/>
        <v>4.9555707450444297E-2</v>
      </c>
      <c r="BP406" s="239">
        <f t="shared" si="148"/>
        <v>0</v>
      </c>
      <c r="BQ406" s="239">
        <f t="shared" si="149"/>
        <v>0.95044429254955565</v>
      </c>
      <c r="BR406" s="239">
        <f t="shared" si="150"/>
        <v>0</v>
      </c>
      <c r="BS406" s="239"/>
      <c r="BT406" s="351">
        <f t="shared" si="151"/>
        <v>1</v>
      </c>
      <c r="BW406" s="289">
        <f>IF(AP406="ja",VLOOKUP(B406,Miljövärden!$B$2:$H$550,MATCH("Total andel fossilt",Miljövärden!$B$2:$H$2,0),FALSE),"")</f>
        <v>4.9555700000000001E-2</v>
      </c>
      <c r="BZ406" s="351">
        <f t="shared" si="152"/>
        <v>-7.4504442962308737E-9</v>
      </c>
      <c r="CA406" s="353">
        <f t="shared" si="153"/>
        <v>0</v>
      </c>
    </row>
    <row r="407" spans="1:79" x14ac:dyDescent="0.25">
      <c r="A407" s="2" t="s">
        <v>604</v>
      </c>
      <c r="B407" s="2" t="s">
        <v>606</v>
      </c>
      <c r="C407">
        <f>VLOOKUP($B407,'Tillförd energi'!$B$1:$AI$700,MATCH(C$1,'Tillförd energi'!$B$1:$AQ$1,0),FALSE)</f>
        <v>0</v>
      </c>
      <c r="D407">
        <f>VLOOKUP($B407,'Tillförd energi'!$B$1:$AI$700,MATCH(D$1,'Tillförd energi'!$B$1:$AQ$1,0),FALSE)</f>
        <v>0</v>
      </c>
      <c r="E407">
        <f>VLOOKUP($B407,'Tillförd energi'!$B$1:$AI$700,MATCH(E$1,'Tillförd energi'!$B$1:$AQ$1,0),FALSE)</f>
        <v>0</v>
      </c>
      <c r="F407">
        <f>VLOOKUP($B407,'Tillförd energi'!$B$1:$AI$700,MATCH(F$1,'Tillförd energi'!$B$1:$AQ$1,0),FALSE)</f>
        <v>0</v>
      </c>
      <c r="G407">
        <f>VLOOKUP($B407,'Tillförd energi'!$B$1:$AI$700,MATCH(G$1,'Tillförd energi'!$B$1:$AQ$1,0),FALSE)</f>
        <v>0</v>
      </c>
      <c r="H407">
        <f>VLOOKUP($B407,'Tillförd energi'!$B$1:$AI$700,MATCH(H$1,'Tillförd energi'!$B$1:$AQ$1,0),FALSE)</f>
        <v>0</v>
      </c>
      <c r="I407">
        <f>VLOOKUP($B407,'Tillförd energi'!$B$1:$AI$700,MATCH(I$1,'Tillförd energi'!$B$1:$AQ$1,0),FALSE)</f>
        <v>0</v>
      </c>
      <c r="J407">
        <f>VLOOKUP($B407,'Tillförd energi'!$B$1:$AI$700,MATCH(J$1,'Tillförd energi'!$B$1:$AQ$1,0),FALSE)</f>
        <v>0</v>
      </c>
      <c r="K407">
        <f>VLOOKUP($B407,'Tillförd energi'!$B$1:$AI$700,MATCH(K$1,'Tillförd energi'!$B$1:$AQ$1,0),FALSE)</f>
        <v>0</v>
      </c>
      <c r="L407">
        <f>VLOOKUP($B407,'Tillförd energi'!$B$1:$AI$700,MATCH(L$1,'Tillförd energi'!$B$1:$AQ$1,0),FALSE)</f>
        <v>99.552599999999998</v>
      </c>
      <c r="M407">
        <f>VLOOKUP($B407,'Tillförd energi'!$B$1:$AI$700,MATCH(M$1,'Tillförd energi'!$B$1:$AQ$1,0),FALSE)</f>
        <v>0</v>
      </c>
      <c r="N407">
        <f>VLOOKUP($B407,'Tillförd energi'!$B$1:$AI$700,MATCH(N$1,'Tillförd energi'!$B$1:$AQ$1,0),FALSE)</f>
        <v>0</v>
      </c>
      <c r="O407">
        <f>VLOOKUP($B407,'Tillförd energi'!$B$1:$AI$700,MATCH(O$1,'Tillförd energi'!$B$1:$AQ$1,0),FALSE)</f>
        <v>0</v>
      </c>
      <c r="P407">
        <f>VLOOKUP($B407,'Tillförd energi'!$B$1:$AI$700,MATCH(P$1,'Tillförd energi'!$B$1:$AQ$1,0),FALSE)</f>
        <v>0</v>
      </c>
      <c r="Q407">
        <f>VLOOKUP($B407,'Tillförd energi'!$B$1:$AI$700,MATCH(Q$1,'Tillförd energi'!$B$1:$AQ$1,0),FALSE)</f>
        <v>0</v>
      </c>
      <c r="R407">
        <f>VLOOKUP($B407,'Tillförd energi'!$B$1:$AI$700,MATCH(R$1,'Tillförd energi'!$B$1:$AQ$1,0),FALSE)</f>
        <v>0</v>
      </c>
      <c r="S407">
        <f>VLOOKUP($B407,'Tillförd energi'!$B$1:$AI$700,MATCH(S$1,'Tillförd energi'!$B$1:$AQ$1,0),FALSE)</f>
        <v>0</v>
      </c>
      <c r="T407">
        <f>VLOOKUP($B407,'Tillförd energi'!$B$1:$AI$700,MATCH(T$1,'Tillförd energi'!$B$1:$AQ$1,0),FALSE)</f>
        <v>0</v>
      </c>
      <c r="U407">
        <f>VLOOKUP($B407,'Tillförd energi'!$B$1:$AI$700,MATCH(U$1,'Tillförd energi'!$B$1:$AQ$1,0),FALSE)</f>
        <v>0</v>
      </c>
      <c r="V407">
        <f>VLOOKUP($B407,'Tillförd energi'!$B$1:$AI$700,MATCH(V$1,'Tillförd energi'!$B$1:$AQ$1,0),FALSE)</f>
        <v>0</v>
      </c>
      <c r="W407">
        <f>VLOOKUP($B407,'Tillförd energi'!$B$1:$AI$700,MATCH(W$1,'Tillförd energi'!$B$1:$AQ$1,0),FALSE)</f>
        <v>0</v>
      </c>
      <c r="X407">
        <f>VLOOKUP($B407,'Tillförd energi'!$B$1:$AI$700,MATCH(X$1,'Tillförd energi'!$B$1:$AQ$1,0),FALSE)</f>
        <v>0</v>
      </c>
      <c r="Y407">
        <f>VLOOKUP($B407,'Tillförd energi'!$B$1:$AI$700,MATCH(Y$1,'Tillförd energi'!$B$1:$AQ$1,0),FALSE)</f>
        <v>0</v>
      </c>
      <c r="Z407">
        <f>VLOOKUP($B407,'Tillförd energi'!$B$1:$AI$700,MATCH(Z$1,'Tillförd energi'!$B$1:$AQ$1,0),FALSE)</f>
        <v>0</v>
      </c>
      <c r="AA407">
        <f>VLOOKUP($B407,'Tillförd energi'!$B$1:$AI$700,MATCH(AA$1,'Tillförd energi'!$B$1:$AQ$1,0),FALSE)</f>
        <v>0</v>
      </c>
      <c r="AB407">
        <f>VLOOKUP($B407,'Tillförd energi'!$B$1:$AI$700,MATCH(AB$1,'Tillförd energi'!$B$1:$AQ$1,0),FALSE)</f>
        <v>0</v>
      </c>
      <c r="AC407">
        <f>VLOOKUP($B407,'Tillförd energi'!$B$1:$AI$700,MATCH(AC$1,'Tillförd energi'!$B$1:$AQ$1,0),FALSE)</f>
        <v>29</v>
      </c>
      <c r="AD407">
        <f>VLOOKUP($B407,'Tillförd energi'!$B$1:$AI$700,MATCH(AD$1,'Tillförd energi'!$B$1:$AQ$1,0),FALSE)</f>
        <v>0.2</v>
      </c>
      <c r="AE407">
        <f>VLOOKUP($B407,'Tillförd energi'!$B$1:$AI$700,MATCH(AE$1,'Tillförd energi'!$B$1:$AQ$1,0),FALSE)</f>
        <v>0</v>
      </c>
      <c r="AF407">
        <f>VLOOKUP($B407,'Tillförd energi'!$B$1:$AI$700,MATCH(AF$1,'Tillförd energi'!$B$1:$AQ$1,0),FALSE)</f>
        <v>2.6631900000000002</v>
      </c>
      <c r="AG407">
        <f>IFERROR(VLOOKUP(B407,Miljö!$B$1:$AC$550,MATCH("Köpt mängd produktionsspecifik fjärrvärme:",Miljö!$B$1:$AC$1,0),FALSE)/1,0)</f>
        <v>0</v>
      </c>
      <c r="AI407">
        <f t="shared" si="132"/>
        <v>131.41578999999996</v>
      </c>
      <c r="AJ407">
        <f t="shared" si="133"/>
        <v>131.41578999999996</v>
      </c>
      <c r="AK407">
        <f>IF(ISERROR(1/VLOOKUP($B407,Leveranser!$B$1:$S$500,MATCH("såld värme (gwh)",Leveranser!$B$1:$S$1,0),FALSE)),"",VLOOKUP($B407,Leveranser!$B$1:$S$500,MATCH("såld värme (gwh)",Leveranser!$B$1:$S$1,0),FALSE))</f>
        <v>124.956</v>
      </c>
      <c r="AL407">
        <f>VLOOKUP($B407,Leveranser!$B$1:$Y$500,MATCH("Totalt såld fjärrvärme till andra fjärrvärmeföretag",Leveranser!$B$1:$AA$1,0),FALSE)</f>
        <v>0</v>
      </c>
      <c r="AM407">
        <f>IF(ISERROR(1/VLOOKUP($B407,Miljö!$B$1:$S$500,MATCH("Såld mängd produktionsspecifik fjärrvärme (GWh)",Miljö!$B$1:$R$1,0),FALSE)),0,VLOOKUP($B407,Miljö!$B$1:$S$500,MATCH("Såld mängd produktionsspecifik fjärrvärme (GWh)",Miljö!$B$1:$R$1,0),FALSE))</f>
        <v>0</v>
      </c>
      <c r="AN407" s="239">
        <f t="shared" si="134"/>
        <v>0.9508446435546295</v>
      </c>
      <c r="AP407" t="str">
        <f>IFERROR(VLOOKUP($B407,Miljövärden!$B$2:$H$550,7,FALSE),"Nej, saknas")</f>
        <v>Ja</v>
      </c>
      <c r="AQ407" t="str">
        <f>IFERROR(VLOOKUP($B407,Miljövärden!$B$2:$H$550,6,FALSE),"Nej, saknas")</f>
        <v>Ja</v>
      </c>
      <c r="AU407">
        <f t="shared" si="135"/>
        <v>2.6631900000000002</v>
      </c>
      <c r="AV407">
        <f t="shared" si="136"/>
        <v>0</v>
      </c>
      <c r="AW407">
        <f t="shared" si="137"/>
        <v>0</v>
      </c>
      <c r="AX407">
        <f t="shared" si="138"/>
        <v>0</v>
      </c>
      <c r="AZ407">
        <f t="shared" si="139"/>
        <v>99.552599999999998</v>
      </c>
      <c r="BC407">
        <f t="shared" si="140"/>
        <v>0</v>
      </c>
      <c r="BD407">
        <f t="shared" si="141"/>
        <v>0</v>
      </c>
      <c r="BE407">
        <f t="shared" si="142"/>
        <v>0</v>
      </c>
      <c r="BF407">
        <f t="shared" si="143"/>
        <v>128.75259999999997</v>
      </c>
      <c r="BG407">
        <f t="shared" si="144"/>
        <v>2.6631900000000002</v>
      </c>
      <c r="BH407">
        <f>VLOOKUP(B407,Miljö!$B$1:$I$482,MATCH("Fossilandel för ursprungspecificerad el ()",Miljö!$B$1:$I$1,0),FALSE)</f>
        <v>0</v>
      </c>
      <c r="BI407">
        <f>VLOOKUP(B407,Miljö!$B$1:$BX$482,MATCH("Kärnkraftsandel för ursprungsspecificerad el ()",Miljö!$B$1:$O$1,0),FALSE)</f>
        <v>0</v>
      </c>
      <c r="BJ407">
        <f t="shared" si="145"/>
        <v>0</v>
      </c>
      <c r="BK407" t="str">
        <f>VLOOKUP(B407,Miljö!$B$1:$O$482,MATCH("Fossil andel i procent (%)",Miljö!$B$1:$O$1,0),FALSE)</f>
        <v>ET</v>
      </c>
      <c r="BL407">
        <f t="shared" si="146"/>
        <v>131.41578999999996</v>
      </c>
      <c r="BO407" s="289">
        <f t="shared" si="147"/>
        <v>0</v>
      </c>
      <c r="BP407" s="239">
        <f t="shared" si="148"/>
        <v>0</v>
      </c>
      <c r="BQ407" s="239">
        <f t="shared" si="149"/>
        <v>2.0265372981435496E-2</v>
      </c>
      <c r="BR407" s="239">
        <f t="shared" si="150"/>
        <v>0.97973462701856462</v>
      </c>
      <c r="BS407" s="239"/>
      <c r="BT407" s="351">
        <f t="shared" si="151"/>
        <v>1.0000000000000002</v>
      </c>
      <c r="BW407" s="289">
        <f>IF(AP407="ja",VLOOKUP(B407,Miljövärden!$B$2:$H$550,MATCH("Total andel fossilt",Miljövärden!$B$2:$H$2,0),FALSE),"")</f>
        <v>0</v>
      </c>
      <c r="BZ407" s="351">
        <f t="shared" si="152"/>
        <v>0</v>
      </c>
      <c r="CA407" s="353">
        <f t="shared" si="153"/>
        <v>0</v>
      </c>
    </row>
    <row r="408" spans="1:79" x14ac:dyDescent="0.25">
      <c r="A408" s="2" t="s">
        <v>604</v>
      </c>
      <c r="B408" s="2" t="s">
        <v>607</v>
      </c>
      <c r="C408">
        <f>VLOOKUP($B408,'Tillförd energi'!$B$1:$AI$700,MATCH(C$1,'Tillförd energi'!$B$1:$AQ$1,0),FALSE)</f>
        <v>0</v>
      </c>
      <c r="D408">
        <f>VLOOKUP($B408,'Tillförd energi'!$B$1:$AI$700,MATCH(D$1,'Tillförd energi'!$B$1:$AQ$1,0),FALSE)</f>
        <v>0</v>
      </c>
      <c r="E408">
        <f>VLOOKUP($B408,'Tillförd energi'!$B$1:$AI$700,MATCH(E$1,'Tillförd energi'!$B$1:$AQ$1,0),FALSE)</f>
        <v>0</v>
      </c>
      <c r="F408">
        <f>VLOOKUP($B408,'Tillförd energi'!$B$1:$AI$700,MATCH(F$1,'Tillförd energi'!$B$1:$AQ$1,0),FALSE)</f>
        <v>0</v>
      </c>
      <c r="G408">
        <f>VLOOKUP($B408,'Tillförd energi'!$B$1:$AI$700,MATCH(G$1,'Tillförd energi'!$B$1:$AQ$1,0),FALSE)</f>
        <v>0</v>
      </c>
      <c r="H408">
        <f>VLOOKUP($B408,'Tillförd energi'!$B$1:$AI$700,MATCH(H$1,'Tillförd energi'!$B$1:$AQ$1,0),FALSE)</f>
        <v>0</v>
      </c>
      <c r="I408">
        <f>VLOOKUP($B408,'Tillförd energi'!$B$1:$AI$700,MATCH(I$1,'Tillförd energi'!$B$1:$AQ$1,0),FALSE)</f>
        <v>0</v>
      </c>
      <c r="J408">
        <f>VLOOKUP($B408,'Tillförd energi'!$B$1:$AI$700,MATCH(J$1,'Tillförd energi'!$B$1:$AQ$1,0),FALSE)</f>
        <v>0</v>
      </c>
      <c r="K408">
        <f>VLOOKUP($B408,'Tillförd energi'!$B$1:$AI$700,MATCH(K$1,'Tillförd energi'!$B$1:$AQ$1,0),FALSE)</f>
        <v>0</v>
      </c>
      <c r="L408">
        <f>VLOOKUP($B408,'Tillförd energi'!$B$1:$AI$700,MATCH(L$1,'Tillförd energi'!$B$1:$AQ$1,0),FALSE)</f>
        <v>0</v>
      </c>
      <c r="M408">
        <f>VLOOKUP($B408,'Tillförd energi'!$B$1:$AI$700,MATCH(M$1,'Tillförd energi'!$B$1:$AQ$1,0),FALSE)</f>
        <v>0</v>
      </c>
      <c r="N408">
        <f>VLOOKUP($B408,'Tillförd energi'!$B$1:$AI$700,MATCH(N$1,'Tillförd energi'!$B$1:$AQ$1,0),FALSE)</f>
        <v>0</v>
      </c>
      <c r="O408">
        <f>VLOOKUP($B408,'Tillförd energi'!$B$1:$AI$700,MATCH(O$1,'Tillförd energi'!$B$1:$AQ$1,0),FALSE)</f>
        <v>19.3</v>
      </c>
      <c r="P408">
        <f>VLOOKUP($B408,'Tillförd energi'!$B$1:$AI$700,MATCH(P$1,'Tillförd energi'!$B$1:$AQ$1,0),FALSE)</f>
        <v>11.4</v>
      </c>
      <c r="Q408">
        <f>VLOOKUP($B408,'Tillförd energi'!$B$1:$AI$700,MATCH(Q$1,'Tillförd energi'!$B$1:$AQ$1,0),FALSE)</f>
        <v>0</v>
      </c>
      <c r="R408">
        <f>VLOOKUP($B408,'Tillförd energi'!$B$1:$AI$700,MATCH(R$1,'Tillförd energi'!$B$1:$AQ$1,0),FALSE)</f>
        <v>0</v>
      </c>
      <c r="S408">
        <f>VLOOKUP($B408,'Tillförd energi'!$B$1:$AI$700,MATCH(S$1,'Tillförd energi'!$B$1:$AQ$1,0),FALSE)</f>
        <v>0.2</v>
      </c>
      <c r="T408">
        <f>VLOOKUP($B408,'Tillförd energi'!$B$1:$AI$700,MATCH(T$1,'Tillförd energi'!$B$1:$AQ$1,0),FALSE)</f>
        <v>0</v>
      </c>
      <c r="U408">
        <f>VLOOKUP($B408,'Tillförd energi'!$B$1:$AI$700,MATCH(U$1,'Tillförd energi'!$B$1:$AQ$1,0),FALSE)</f>
        <v>0</v>
      </c>
      <c r="V408">
        <f>VLOOKUP($B408,'Tillförd energi'!$B$1:$AI$700,MATCH(V$1,'Tillförd energi'!$B$1:$AQ$1,0),FALSE)</f>
        <v>0</v>
      </c>
      <c r="W408">
        <f>VLOOKUP($B408,'Tillförd energi'!$B$1:$AI$700,MATCH(W$1,'Tillförd energi'!$B$1:$AQ$1,0),FALSE)</f>
        <v>0</v>
      </c>
      <c r="X408">
        <f>VLOOKUP($B408,'Tillförd energi'!$B$1:$AI$700,MATCH(X$1,'Tillförd energi'!$B$1:$AQ$1,0),FALSE)</f>
        <v>0</v>
      </c>
      <c r="Y408">
        <f>VLOOKUP($B408,'Tillförd energi'!$B$1:$AI$700,MATCH(Y$1,'Tillförd energi'!$B$1:$AQ$1,0),FALSE)</f>
        <v>0</v>
      </c>
      <c r="Z408">
        <f>VLOOKUP($B408,'Tillförd energi'!$B$1:$AI$700,MATCH(Z$1,'Tillförd energi'!$B$1:$AQ$1,0),FALSE)</f>
        <v>0</v>
      </c>
      <c r="AA408">
        <f>VLOOKUP($B408,'Tillförd energi'!$B$1:$AI$700,MATCH(AA$1,'Tillförd energi'!$B$1:$AQ$1,0),FALSE)</f>
        <v>0</v>
      </c>
      <c r="AB408">
        <f>VLOOKUP($B408,'Tillförd energi'!$B$1:$AI$700,MATCH(AB$1,'Tillförd energi'!$B$1:$AQ$1,0),FALSE)</f>
        <v>0</v>
      </c>
      <c r="AC408">
        <f>VLOOKUP($B408,'Tillförd energi'!$B$1:$AI$700,MATCH(AC$1,'Tillförd energi'!$B$1:$AQ$1,0),FALSE)</f>
        <v>1.2</v>
      </c>
      <c r="AD408">
        <f>VLOOKUP($B408,'Tillförd energi'!$B$1:$AI$700,MATCH(AD$1,'Tillförd energi'!$B$1:$AQ$1,0),FALSE)</f>
        <v>0</v>
      </c>
      <c r="AE408">
        <f>VLOOKUP($B408,'Tillförd energi'!$B$1:$AI$700,MATCH(AE$1,'Tillförd energi'!$B$1:$AQ$1,0),FALSE)</f>
        <v>0</v>
      </c>
      <c r="AF408">
        <f>VLOOKUP($B408,'Tillförd energi'!$B$1:$AI$700,MATCH(AF$1,'Tillförd energi'!$B$1:$AQ$1,0),FALSE)</f>
        <v>0.6</v>
      </c>
      <c r="AG408">
        <f>IFERROR(VLOOKUP(B408,Miljö!$B$1:$AC$550,MATCH("Köpt mängd produktionsspecifik fjärrvärme:",Miljö!$B$1:$AC$1,0),FALSE)/1,0)</f>
        <v>0</v>
      </c>
      <c r="AI408">
        <f t="shared" si="132"/>
        <v>32.700000000000003</v>
      </c>
      <c r="AJ408">
        <f t="shared" si="133"/>
        <v>32.700000000000003</v>
      </c>
      <c r="AK408">
        <f>IF(ISERROR(1/VLOOKUP($B408,Leveranser!$B$1:$S$500,MATCH("såld värme (gwh)",Leveranser!$B$1:$S$1,0),FALSE)),"",VLOOKUP($B408,Leveranser!$B$1:$S$500,MATCH("såld värme (gwh)",Leveranser!$B$1:$S$1,0),FALSE))</f>
        <v>25.542000000000002</v>
      </c>
      <c r="AL408">
        <f>VLOOKUP($B408,Leveranser!$B$1:$Y$500,MATCH("Totalt såld fjärrvärme till andra fjärrvärmeföretag",Leveranser!$B$1:$AA$1,0),FALSE)</f>
        <v>0</v>
      </c>
      <c r="AM408">
        <f>IF(ISERROR(1/VLOOKUP($B408,Miljö!$B$1:$S$500,MATCH("Såld mängd produktionsspecifik fjärrvärme (GWh)",Miljö!$B$1:$R$1,0),FALSE)),0,VLOOKUP($B408,Miljö!$B$1:$S$500,MATCH("Såld mängd produktionsspecifik fjärrvärme (GWh)",Miljö!$B$1:$R$1,0),FALSE))</f>
        <v>0</v>
      </c>
      <c r="AN408" s="239">
        <f t="shared" si="134"/>
        <v>0.78110091743119259</v>
      </c>
      <c r="AP408" t="str">
        <f>IFERROR(VLOOKUP($B408,Miljövärden!$B$2:$H$550,7,FALSE),"Nej, saknas")</f>
        <v>Ja</v>
      </c>
      <c r="AQ408" t="str">
        <f>IFERROR(VLOOKUP($B408,Miljövärden!$B$2:$H$550,6,FALSE),"Nej, saknas")</f>
        <v>Ja</v>
      </c>
      <c r="AU408">
        <f t="shared" si="135"/>
        <v>0.6</v>
      </c>
      <c r="AV408">
        <f t="shared" si="136"/>
        <v>0</v>
      </c>
      <c r="AW408">
        <f t="shared" si="137"/>
        <v>30.700000000000003</v>
      </c>
      <c r="AX408">
        <f t="shared" si="138"/>
        <v>0.2</v>
      </c>
      <c r="AZ408">
        <f t="shared" si="139"/>
        <v>30.900000000000002</v>
      </c>
      <c r="BC408">
        <f t="shared" si="140"/>
        <v>0</v>
      </c>
      <c r="BD408">
        <f t="shared" si="141"/>
        <v>0</v>
      </c>
      <c r="BE408">
        <f t="shared" si="142"/>
        <v>30.900000000000002</v>
      </c>
      <c r="BF408">
        <f t="shared" si="143"/>
        <v>1.2</v>
      </c>
      <c r="BG408">
        <f t="shared" si="144"/>
        <v>0.6</v>
      </c>
      <c r="BH408">
        <f>VLOOKUP(B408,Miljö!$B$1:$I$482,MATCH("Fossilandel för ursprungspecificerad el ()",Miljö!$B$1:$I$1,0),FALSE)</f>
        <v>0</v>
      </c>
      <c r="BI408">
        <f>VLOOKUP(B408,Miljö!$B$1:$BX$482,MATCH("Kärnkraftsandel för ursprungsspecificerad el ()",Miljö!$B$1:$O$1,0),FALSE)</f>
        <v>0</v>
      </c>
      <c r="BJ408">
        <f t="shared" si="145"/>
        <v>0</v>
      </c>
      <c r="BK408" t="str">
        <f>VLOOKUP(B408,Miljö!$B$1:$O$482,MATCH("Fossil andel i procent (%)",Miljö!$B$1:$O$1,0),FALSE)</f>
        <v>ET</v>
      </c>
      <c r="BL408">
        <f t="shared" si="146"/>
        <v>32.700000000000003</v>
      </c>
      <c r="BO408" s="289">
        <f t="shared" si="147"/>
        <v>0</v>
      </c>
      <c r="BP408" s="239">
        <f t="shared" si="148"/>
        <v>0</v>
      </c>
      <c r="BQ408" s="239">
        <f t="shared" si="149"/>
        <v>0.96330275229357798</v>
      </c>
      <c r="BR408" s="239">
        <f t="shared" si="150"/>
        <v>3.6697247706422013E-2</v>
      </c>
      <c r="BS408" s="239"/>
      <c r="BT408" s="351">
        <f t="shared" si="151"/>
        <v>1</v>
      </c>
      <c r="BW408" s="289">
        <f>IF(AP408="ja",VLOOKUP(B408,Miljövärden!$B$2:$H$550,MATCH("Total andel fossilt",Miljövärden!$B$2:$H$2,0),FALSE),"")</f>
        <v>0</v>
      </c>
      <c r="BZ408" s="351">
        <f t="shared" si="152"/>
        <v>0</v>
      </c>
      <c r="CA408" s="353">
        <f t="shared" si="153"/>
        <v>0</v>
      </c>
    </row>
    <row r="409" spans="1:79" x14ac:dyDescent="0.25">
      <c r="A409" s="2" t="s">
        <v>608</v>
      </c>
      <c r="B409" s="2" t="s">
        <v>609</v>
      </c>
      <c r="C409">
        <f>VLOOKUP($B409,'Tillförd energi'!$B$1:$AI$700,MATCH(C$1,'Tillförd energi'!$B$1:$AQ$1,0),FALSE)</f>
        <v>0</v>
      </c>
      <c r="D409">
        <f>VLOOKUP($B409,'Tillförd energi'!$B$1:$AI$700,MATCH(D$1,'Tillförd energi'!$B$1:$AQ$1,0),FALSE)</f>
        <v>0</v>
      </c>
      <c r="E409">
        <f>VLOOKUP($B409,'Tillförd energi'!$B$1:$AI$700,MATCH(E$1,'Tillförd energi'!$B$1:$AQ$1,0),FALSE)</f>
        <v>0</v>
      </c>
      <c r="F409">
        <f>VLOOKUP($B409,'Tillförd energi'!$B$1:$AI$700,MATCH(F$1,'Tillförd energi'!$B$1:$AQ$1,0),FALSE)</f>
        <v>0</v>
      </c>
      <c r="G409">
        <f>VLOOKUP($B409,'Tillförd energi'!$B$1:$AI$700,MATCH(G$1,'Tillförd energi'!$B$1:$AQ$1,0),FALSE)</f>
        <v>0</v>
      </c>
      <c r="H409">
        <f>VLOOKUP($B409,'Tillförd energi'!$B$1:$AI$700,MATCH(H$1,'Tillförd energi'!$B$1:$AQ$1,0),FALSE)</f>
        <v>0</v>
      </c>
      <c r="I409">
        <f>VLOOKUP($B409,'Tillförd energi'!$B$1:$AI$700,MATCH(I$1,'Tillförd energi'!$B$1:$AQ$1,0),FALSE)</f>
        <v>0</v>
      </c>
      <c r="J409">
        <f>VLOOKUP($B409,'Tillförd energi'!$B$1:$AI$700,MATCH(J$1,'Tillförd energi'!$B$1:$AQ$1,0),FALSE)</f>
        <v>0</v>
      </c>
      <c r="K409">
        <f>VLOOKUP($B409,'Tillförd energi'!$B$1:$AI$700,MATCH(K$1,'Tillförd energi'!$B$1:$AQ$1,0),FALSE)</f>
        <v>0</v>
      </c>
      <c r="L409">
        <f>VLOOKUP($B409,'Tillförd energi'!$B$1:$AI$700,MATCH(L$1,'Tillförd energi'!$B$1:$AQ$1,0),FALSE)</f>
        <v>0</v>
      </c>
      <c r="M409">
        <f>VLOOKUP($B409,'Tillförd energi'!$B$1:$AI$700,MATCH(M$1,'Tillförd energi'!$B$1:$AQ$1,0),FALSE)</f>
        <v>0</v>
      </c>
      <c r="N409">
        <f>VLOOKUP($B409,'Tillförd energi'!$B$1:$AI$700,MATCH(N$1,'Tillförd energi'!$B$1:$AQ$1,0),FALSE)</f>
        <v>0</v>
      </c>
      <c r="O409">
        <f>VLOOKUP($B409,'Tillförd energi'!$B$1:$AI$700,MATCH(O$1,'Tillförd energi'!$B$1:$AQ$1,0),FALSE)</f>
        <v>0</v>
      </c>
      <c r="P409">
        <f>VLOOKUP($B409,'Tillförd energi'!$B$1:$AI$700,MATCH(P$1,'Tillförd energi'!$B$1:$AQ$1,0),FALSE)</f>
        <v>0</v>
      </c>
      <c r="Q409">
        <f>VLOOKUP($B409,'Tillförd energi'!$B$1:$AI$700,MATCH(Q$1,'Tillförd energi'!$B$1:$AQ$1,0),FALSE)</f>
        <v>0</v>
      </c>
      <c r="R409">
        <f>VLOOKUP($B409,'Tillförd energi'!$B$1:$AI$700,MATCH(R$1,'Tillförd energi'!$B$1:$AQ$1,0),FALSE)</f>
        <v>0</v>
      </c>
      <c r="S409">
        <f>VLOOKUP($B409,'Tillförd energi'!$B$1:$AI$700,MATCH(S$1,'Tillförd energi'!$B$1:$AQ$1,0),FALSE)</f>
        <v>0</v>
      </c>
      <c r="T409">
        <f>VLOOKUP($B409,'Tillförd energi'!$B$1:$AI$700,MATCH(T$1,'Tillförd energi'!$B$1:$AQ$1,0),FALSE)</f>
        <v>0</v>
      </c>
      <c r="U409">
        <f>VLOOKUP($B409,'Tillförd energi'!$B$1:$AI$700,MATCH(U$1,'Tillförd energi'!$B$1:$AQ$1,0),FALSE)</f>
        <v>0</v>
      </c>
      <c r="V409">
        <f>VLOOKUP($B409,'Tillförd energi'!$B$1:$AI$700,MATCH(V$1,'Tillförd energi'!$B$1:$AQ$1,0),FALSE)</f>
        <v>0</v>
      </c>
      <c r="W409">
        <f>VLOOKUP($B409,'Tillförd energi'!$B$1:$AI$700,MATCH(W$1,'Tillförd energi'!$B$1:$AQ$1,0),FALSE)</f>
        <v>0</v>
      </c>
      <c r="X409">
        <f>VLOOKUP($B409,'Tillförd energi'!$B$1:$AI$700,MATCH(X$1,'Tillförd energi'!$B$1:$AQ$1,0),FALSE)</f>
        <v>0</v>
      </c>
      <c r="Y409">
        <f>VLOOKUP($B409,'Tillförd energi'!$B$1:$AI$700,MATCH(Y$1,'Tillförd energi'!$B$1:$AQ$1,0),FALSE)</f>
        <v>0</v>
      </c>
      <c r="Z409">
        <f>VLOOKUP($B409,'Tillförd energi'!$B$1:$AI$700,MATCH(Z$1,'Tillförd energi'!$B$1:$AQ$1,0),FALSE)</f>
        <v>0</v>
      </c>
      <c r="AA409">
        <f>VLOOKUP($B409,'Tillförd energi'!$B$1:$AI$700,MATCH(AA$1,'Tillförd energi'!$B$1:$AQ$1,0),FALSE)</f>
        <v>0</v>
      </c>
      <c r="AB409">
        <f>VLOOKUP($B409,'Tillförd energi'!$B$1:$AI$700,MATCH(AB$1,'Tillförd energi'!$B$1:$AQ$1,0),FALSE)</f>
        <v>0</v>
      </c>
      <c r="AC409">
        <f>VLOOKUP($B409,'Tillförd energi'!$B$1:$AI$700,MATCH(AC$1,'Tillförd energi'!$B$1:$AQ$1,0),FALSE)</f>
        <v>0</v>
      </c>
      <c r="AD409">
        <f>VLOOKUP($B409,'Tillförd energi'!$B$1:$AI$700,MATCH(AD$1,'Tillförd energi'!$B$1:$AQ$1,0),FALSE)</f>
        <v>0</v>
      </c>
      <c r="AE409">
        <f>VLOOKUP($B409,'Tillförd energi'!$B$1:$AI$700,MATCH(AE$1,'Tillförd energi'!$B$1:$AQ$1,0),FALSE)</f>
        <v>0</v>
      </c>
      <c r="AF409">
        <f>VLOOKUP($B409,'Tillförd energi'!$B$1:$AI$700,MATCH(AF$1,'Tillförd energi'!$B$1:$AQ$1,0),FALSE)</f>
        <v>0</v>
      </c>
      <c r="AG409">
        <f>IFERROR(VLOOKUP(B409,Miljö!$B$1:$AC$550,MATCH("Köpt mängd produktionsspecifik fjärrvärme:",Miljö!$B$1:$AC$1,0),FALSE)/1,0)</f>
        <v>0</v>
      </c>
      <c r="AI409">
        <f t="shared" si="132"/>
        <v>0</v>
      </c>
      <c r="AJ409">
        <f t="shared" si="133"/>
        <v>0</v>
      </c>
      <c r="AK409" t="str">
        <f>IF(ISERROR(1/VLOOKUP($B409,Leveranser!$B$1:$S$500,MATCH("såld värme (gwh)",Leveranser!$B$1:$S$1,0),FALSE)),"",VLOOKUP($B409,Leveranser!$B$1:$S$500,MATCH("såld värme (gwh)",Leveranser!$B$1:$S$1,0),FALSE))</f>
        <v/>
      </c>
      <c r="AL409">
        <f>VLOOKUP($B409,Leveranser!$B$1:$Y$500,MATCH("Totalt såld fjärrvärme till andra fjärrvärmeföretag",Leveranser!$B$1:$AA$1,0),FALSE)</f>
        <v>0</v>
      </c>
      <c r="AM409">
        <f>IF(ISERROR(1/VLOOKUP($B409,Miljö!$B$1:$S$500,MATCH("Såld mängd produktionsspecifik fjärrvärme (GWh)",Miljö!$B$1:$R$1,0),FALSE)),0,VLOOKUP($B409,Miljö!$B$1:$S$500,MATCH("Såld mängd produktionsspecifik fjärrvärme (GWh)",Miljö!$B$1:$R$1,0),FALSE))</f>
        <v>0</v>
      </c>
      <c r="AN409" s="239" t="str">
        <f t="shared" si="134"/>
        <v/>
      </c>
      <c r="AP409" t="str">
        <f>IFERROR(VLOOKUP($B409,Miljövärden!$B$2:$H$550,7,FALSE),"Nej, saknas")</f>
        <v>Nej</v>
      </c>
      <c r="AQ409" t="str">
        <f>IFERROR(VLOOKUP($B409,Miljövärden!$B$2:$H$550,6,FALSE),"Nej, saknas")</f>
        <v>Nej</v>
      </c>
      <c r="AU409">
        <f t="shared" si="135"/>
        <v>0</v>
      </c>
      <c r="AV409">
        <f t="shared" si="136"/>
        <v>0</v>
      </c>
      <c r="AW409">
        <f t="shared" si="137"/>
        <v>0</v>
      </c>
      <c r="AX409">
        <f t="shared" si="138"/>
        <v>0</v>
      </c>
      <c r="AZ409">
        <f t="shared" si="139"/>
        <v>0</v>
      </c>
      <c r="BC409">
        <f t="shared" si="140"/>
        <v>0</v>
      </c>
      <c r="BD409">
        <f t="shared" si="141"/>
        <v>0</v>
      </c>
      <c r="BE409">
        <f t="shared" si="142"/>
        <v>0</v>
      </c>
      <c r="BF409">
        <f t="shared" si="143"/>
        <v>0</v>
      </c>
      <c r="BG409">
        <f t="shared" si="144"/>
        <v>0</v>
      </c>
      <c r="BH409" t="str">
        <f>VLOOKUP(B409,Miljö!$B$1:$I$482,MATCH("Fossilandel för ursprungspecificerad el ()",Miljö!$B$1:$I$1,0),FALSE)</f>
        <v>-</v>
      </c>
      <c r="BI409" t="str">
        <f>VLOOKUP(B409,Miljö!$B$1:$BX$482,MATCH("Kärnkraftsandel för ursprungsspecificerad el ()",Miljö!$B$1:$O$1,0),FALSE)</f>
        <v>-</v>
      </c>
      <c r="BJ409">
        <f t="shared" si="145"/>
        <v>0</v>
      </c>
      <c r="BK409" t="str">
        <f>VLOOKUP(B409,Miljö!$B$1:$O$482,MATCH("Fossil andel i procent (%)",Miljö!$B$1:$O$1,0),FALSE)</f>
        <v>-</v>
      </c>
      <c r="BL409">
        <f t="shared" si="146"/>
        <v>0</v>
      </c>
      <c r="BO409" s="289" t="str">
        <f t="shared" si="147"/>
        <v/>
      </c>
      <c r="BP409" s="239" t="str">
        <f t="shared" si="148"/>
        <v/>
      </c>
      <c r="BQ409" s="239" t="str">
        <f t="shared" si="149"/>
        <v/>
      </c>
      <c r="BR409" s="239" t="str">
        <f t="shared" si="150"/>
        <v/>
      </c>
      <c r="BS409" s="239"/>
      <c r="BT409" s="351">
        <f t="shared" si="151"/>
        <v>0</v>
      </c>
      <c r="BW409" s="289" t="str">
        <f>IF(AP409="ja",VLOOKUP(B409,Miljövärden!$B$2:$H$550,MATCH("Total andel fossilt",Miljövärden!$B$2:$H$2,0),FALSE),"")</f>
        <v/>
      </c>
      <c r="BZ409" s="351" t="str">
        <f t="shared" si="152"/>
        <v/>
      </c>
      <c r="CA409" s="353" t="str">
        <f t="shared" si="153"/>
        <v/>
      </c>
    </row>
    <row r="410" spans="1:79" x14ac:dyDescent="0.25">
      <c r="A410" s="2" t="s">
        <v>608</v>
      </c>
      <c r="B410" s="2" t="s">
        <v>609</v>
      </c>
      <c r="C410">
        <f>VLOOKUP($B410,'Tillförd energi'!$B$1:$AI$700,MATCH(C$1,'Tillförd energi'!$B$1:$AQ$1,0),FALSE)</f>
        <v>0</v>
      </c>
      <c r="D410">
        <f>VLOOKUP($B410,'Tillförd energi'!$B$1:$AI$700,MATCH(D$1,'Tillförd energi'!$B$1:$AQ$1,0),FALSE)</f>
        <v>0</v>
      </c>
      <c r="E410">
        <f>VLOOKUP($B410,'Tillförd energi'!$B$1:$AI$700,MATCH(E$1,'Tillförd energi'!$B$1:$AQ$1,0),FALSE)</f>
        <v>0</v>
      </c>
      <c r="F410">
        <f>VLOOKUP($B410,'Tillförd energi'!$B$1:$AI$700,MATCH(F$1,'Tillförd energi'!$B$1:$AQ$1,0),FALSE)</f>
        <v>0</v>
      </c>
      <c r="G410">
        <f>VLOOKUP($B410,'Tillförd energi'!$B$1:$AI$700,MATCH(G$1,'Tillförd energi'!$B$1:$AQ$1,0),FALSE)</f>
        <v>0</v>
      </c>
      <c r="H410">
        <f>VLOOKUP($B410,'Tillförd energi'!$B$1:$AI$700,MATCH(H$1,'Tillförd energi'!$B$1:$AQ$1,0),FALSE)</f>
        <v>0</v>
      </c>
      <c r="I410">
        <f>VLOOKUP($B410,'Tillförd energi'!$B$1:$AI$700,MATCH(I$1,'Tillförd energi'!$B$1:$AQ$1,0),FALSE)</f>
        <v>0</v>
      </c>
      <c r="J410">
        <f>VLOOKUP($B410,'Tillförd energi'!$B$1:$AI$700,MATCH(J$1,'Tillförd energi'!$B$1:$AQ$1,0),FALSE)</f>
        <v>0</v>
      </c>
      <c r="K410">
        <f>VLOOKUP($B410,'Tillförd energi'!$B$1:$AI$700,MATCH(K$1,'Tillförd energi'!$B$1:$AQ$1,0),FALSE)</f>
        <v>0</v>
      </c>
      <c r="L410">
        <f>VLOOKUP($B410,'Tillförd energi'!$B$1:$AI$700,MATCH(L$1,'Tillförd energi'!$B$1:$AQ$1,0),FALSE)</f>
        <v>0</v>
      </c>
      <c r="M410">
        <f>VLOOKUP($B410,'Tillförd energi'!$B$1:$AI$700,MATCH(M$1,'Tillförd energi'!$B$1:$AQ$1,0),FALSE)</f>
        <v>0</v>
      </c>
      <c r="N410">
        <f>VLOOKUP($B410,'Tillförd energi'!$B$1:$AI$700,MATCH(N$1,'Tillförd energi'!$B$1:$AQ$1,0),FALSE)</f>
        <v>0</v>
      </c>
      <c r="O410">
        <f>VLOOKUP($B410,'Tillförd energi'!$B$1:$AI$700,MATCH(O$1,'Tillförd energi'!$B$1:$AQ$1,0),FALSE)</f>
        <v>0</v>
      </c>
      <c r="P410">
        <f>VLOOKUP($B410,'Tillförd energi'!$B$1:$AI$700,MATCH(P$1,'Tillförd energi'!$B$1:$AQ$1,0),FALSE)</f>
        <v>0</v>
      </c>
      <c r="Q410">
        <f>VLOOKUP($B410,'Tillförd energi'!$B$1:$AI$700,MATCH(Q$1,'Tillförd energi'!$B$1:$AQ$1,0),FALSE)</f>
        <v>0</v>
      </c>
      <c r="R410">
        <f>VLOOKUP($B410,'Tillförd energi'!$B$1:$AI$700,MATCH(R$1,'Tillförd energi'!$B$1:$AQ$1,0),FALSE)</f>
        <v>0</v>
      </c>
      <c r="S410">
        <f>VLOOKUP($B410,'Tillförd energi'!$B$1:$AI$700,MATCH(S$1,'Tillförd energi'!$B$1:$AQ$1,0),FALSE)</f>
        <v>0</v>
      </c>
      <c r="T410">
        <f>VLOOKUP($B410,'Tillförd energi'!$B$1:$AI$700,MATCH(T$1,'Tillförd energi'!$B$1:$AQ$1,0),FALSE)</f>
        <v>0</v>
      </c>
      <c r="U410">
        <f>VLOOKUP($B410,'Tillförd energi'!$B$1:$AI$700,MATCH(U$1,'Tillförd energi'!$B$1:$AQ$1,0),FALSE)</f>
        <v>0</v>
      </c>
      <c r="V410">
        <f>VLOOKUP($B410,'Tillförd energi'!$B$1:$AI$700,MATCH(V$1,'Tillförd energi'!$B$1:$AQ$1,0),FALSE)</f>
        <v>0</v>
      </c>
      <c r="W410">
        <f>VLOOKUP($B410,'Tillförd energi'!$B$1:$AI$700,MATCH(W$1,'Tillförd energi'!$B$1:$AQ$1,0),FALSE)</f>
        <v>0</v>
      </c>
      <c r="X410">
        <f>VLOOKUP($B410,'Tillförd energi'!$B$1:$AI$700,MATCH(X$1,'Tillförd energi'!$B$1:$AQ$1,0),FALSE)</f>
        <v>0</v>
      </c>
      <c r="Y410">
        <f>VLOOKUP($B410,'Tillförd energi'!$B$1:$AI$700,MATCH(Y$1,'Tillförd energi'!$B$1:$AQ$1,0),FALSE)</f>
        <v>0</v>
      </c>
      <c r="Z410">
        <f>VLOOKUP($B410,'Tillförd energi'!$B$1:$AI$700,MATCH(Z$1,'Tillförd energi'!$B$1:$AQ$1,0),FALSE)</f>
        <v>0</v>
      </c>
      <c r="AA410">
        <f>VLOOKUP($B410,'Tillförd energi'!$B$1:$AI$700,MATCH(AA$1,'Tillförd energi'!$B$1:$AQ$1,0),FALSE)</f>
        <v>0</v>
      </c>
      <c r="AB410">
        <f>VLOOKUP($B410,'Tillförd energi'!$B$1:$AI$700,MATCH(AB$1,'Tillförd energi'!$B$1:$AQ$1,0),FALSE)</f>
        <v>0</v>
      </c>
      <c r="AC410">
        <f>VLOOKUP($B410,'Tillförd energi'!$B$1:$AI$700,MATCH(AC$1,'Tillförd energi'!$B$1:$AQ$1,0),FALSE)</f>
        <v>0</v>
      </c>
      <c r="AD410">
        <f>VLOOKUP($B410,'Tillförd energi'!$B$1:$AI$700,MATCH(AD$1,'Tillförd energi'!$B$1:$AQ$1,0),FALSE)</f>
        <v>0</v>
      </c>
      <c r="AE410">
        <f>VLOOKUP($B410,'Tillförd energi'!$B$1:$AI$700,MATCH(AE$1,'Tillförd energi'!$B$1:$AQ$1,0),FALSE)</f>
        <v>0</v>
      </c>
      <c r="AF410">
        <f>VLOOKUP($B410,'Tillförd energi'!$B$1:$AI$700,MATCH(AF$1,'Tillförd energi'!$B$1:$AQ$1,0),FALSE)</f>
        <v>0</v>
      </c>
      <c r="AG410">
        <f>IFERROR(VLOOKUP(B410,Miljö!$B$1:$AC$550,MATCH("Köpt mängd produktionsspecifik fjärrvärme:",Miljö!$B$1:$AC$1,0),FALSE)/1,0)</f>
        <v>0</v>
      </c>
      <c r="AI410">
        <f t="shared" si="132"/>
        <v>0</v>
      </c>
      <c r="AJ410">
        <f t="shared" si="133"/>
        <v>0</v>
      </c>
      <c r="AK410" t="str">
        <f>IF(ISERROR(1/VLOOKUP($B410,Leveranser!$B$1:$S$500,MATCH("såld värme (gwh)",Leveranser!$B$1:$S$1,0),FALSE)),"",VLOOKUP($B410,Leveranser!$B$1:$S$500,MATCH("såld värme (gwh)",Leveranser!$B$1:$S$1,0),FALSE))</f>
        <v/>
      </c>
      <c r="AL410">
        <f>VLOOKUP($B410,Leveranser!$B$1:$Y$500,MATCH("Totalt såld fjärrvärme till andra fjärrvärmeföretag",Leveranser!$B$1:$AA$1,0),FALSE)</f>
        <v>0</v>
      </c>
      <c r="AM410">
        <f>IF(ISERROR(1/VLOOKUP($B410,Miljö!$B$1:$S$500,MATCH("Såld mängd produktionsspecifik fjärrvärme (GWh)",Miljö!$B$1:$R$1,0),FALSE)),0,VLOOKUP($B410,Miljö!$B$1:$S$500,MATCH("Såld mängd produktionsspecifik fjärrvärme (GWh)",Miljö!$B$1:$R$1,0),FALSE))</f>
        <v>0</v>
      </c>
      <c r="AN410" s="239" t="str">
        <f t="shared" si="134"/>
        <v/>
      </c>
      <c r="AP410" t="str">
        <f>IFERROR(VLOOKUP($B410,Miljövärden!$B$2:$H$550,7,FALSE),"Nej, saknas")</f>
        <v>Nej</v>
      </c>
      <c r="AQ410" t="str">
        <f>IFERROR(VLOOKUP($B410,Miljövärden!$B$2:$H$550,6,FALSE),"Nej, saknas")</f>
        <v>Nej</v>
      </c>
      <c r="AU410">
        <f t="shared" si="135"/>
        <v>0</v>
      </c>
      <c r="AV410">
        <f t="shared" si="136"/>
        <v>0</v>
      </c>
      <c r="AW410">
        <f t="shared" si="137"/>
        <v>0</v>
      </c>
      <c r="AX410">
        <f t="shared" si="138"/>
        <v>0</v>
      </c>
      <c r="AZ410">
        <f t="shared" si="139"/>
        <v>0</v>
      </c>
      <c r="BC410">
        <f t="shared" si="140"/>
        <v>0</v>
      </c>
      <c r="BD410">
        <f t="shared" si="141"/>
        <v>0</v>
      </c>
      <c r="BE410">
        <f t="shared" si="142"/>
        <v>0</v>
      </c>
      <c r="BF410">
        <f t="shared" si="143"/>
        <v>0</v>
      </c>
      <c r="BG410">
        <f t="shared" si="144"/>
        <v>0</v>
      </c>
      <c r="BH410" t="str">
        <f>VLOOKUP(B410,Miljö!$B$1:$I$482,MATCH("Fossilandel för ursprungspecificerad el ()",Miljö!$B$1:$I$1,0),FALSE)</f>
        <v>-</v>
      </c>
      <c r="BI410" t="str">
        <f>VLOOKUP(B410,Miljö!$B$1:$BX$482,MATCH("Kärnkraftsandel för ursprungsspecificerad el ()",Miljö!$B$1:$O$1,0),FALSE)</f>
        <v>-</v>
      </c>
      <c r="BJ410">
        <f t="shared" si="145"/>
        <v>0</v>
      </c>
      <c r="BK410" t="str">
        <f>VLOOKUP(B410,Miljö!$B$1:$O$482,MATCH("Fossil andel i procent (%)",Miljö!$B$1:$O$1,0),FALSE)</f>
        <v>-</v>
      </c>
      <c r="BL410">
        <f t="shared" si="146"/>
        <v>0</v>
      </c>
      <c r="BO410" s="289" t="str">
        <f t="shared" si="147"/>
        <v/>
      </c>
      <c r="BP410" s="239" t="str">
        <f t="shared" si="148"/>
        <v/>
      </c>
      <c r="BQ410" s="239" t="str">
        <f t="shared" si="149"/>
        <v/>
      </c>
      <c r="BR410" s="239" t="str">
        <f t="shared" si="150"/>
        <v/>
      </c>
      <c r="BS410" s="239"/>
      <c r="BT410" s="351">
        <f t="shared" si="151"/>
        <v>0</v>
      </c>
      <c r="BW410" s="289" t="str">
        <f>IF(AP410="ja",VLOOKUP(B410,Miljövärden!$B$2:$H$550,MATCH("Total andel fossilt",Miljövärden!$B$2:$H$2,0),FALSE),"")</f>
        <v/>
      </c>
      <c r="BZ410" s="351" t="str">
        <f t="shared" si="152"/>
        <v/>
      </c>
      <c r="CA410" s="353" t="str">
        <f t="shared" si="153"/>
        <v/>
      </c>
    </row>
    <row r="411" spans="1:79" x14ac:dyDescent="0.25">
      <c r="A411" s="2" t="s">
        <v>608</v>
      </c>
      <c r="B411" s="2" t="s">
        <v>610</v>
      </c>
      <c r="C411">
        <f>VLOOKUP($B411,'Tillförd energi'!$B$1:$AI$700,MATCH(C$1,'Tillförd energi'!$B$1:$AQ$1,0),FALSE)</f>
        <v>0</v>
      </c>
      <c r="D411">
        <f>VLOOKUP($B411,'Tillförd energi'!$B$1:$AI$700,MATCH(D$1,'Tillförd energi'!$B$1:$AQ$1,0),FALSE)</f>
        <v>12.353</v>
      </c>
      <c r="E411">
        <f>VLOOKUP($B411,'Tillförd energi'!$B$1:$AI$700,MATCH(E$1,'Tillförd energi'!$B$1:$AQ$1,0),FALSE)</f>
        <v>14.433999999999999</v>
      </c>
      <c r="F411">
        <f>VLOOKUP($B411,'Tillförd energi'!$B$1:$AI$700,MATCH(F$1,'Tillförd energi'!$B$1:$AQ$1,0),FALSE)</f>
        <v>0</v>
      </c>
      <c r="G411">
        <f>VLOOKUP($B411,'Tillförd energi'!$B$1:$AI$700,MATCH(G$1,'Tillförd energi'!$B$1:$AQ$1,0),FALSE)</f>
        <v>0</v>
      </c>
      <c r="H411">
        <f>VLOOKUP($B411,'Tillförd energi'!$B$1:$AI$700,MATCH(H$1,'Tillförd energi'!$B$1:$AQ$1,0),FALSE)</f>
        <v>0</v>
      </c>
      <c r="I411">
        <f>VLOOKUP($B411,'Tillförd energi'!$B$1:$AI$700,MATCH(I$1,'Tillförd energi'!$B$1:$AQ$1,0),FALSE)</f>
        <v>181.63</v>
      </c>
      <c r="J411">
        <f>VLOOKUP($B411,'Tillförd energi'!$B$1:$AI$700,MATCH(J$1,'Tillförd energi'!$B$1:$AQ$1,0),FALSE)</f>
        <v>0</v>
      </c>
      <c r="K411">
        <f>VLOOKUP($B411,'Tillförd energi'!$B$1:$AI$700,MATCH(K$1,'Tillförd energi'!$B$1:$AQ$1,0),FALSE)</f>
        <v>0</v>
      </c>
      <c r="L411">
        <f>VLOOKUP($B411,'Tillförd energi'!$B$1:$AI$700,MATCH(L$1,'Tillförd energi'!$B$1:$AQ$1,0),FALSE)</f>
        <v>0</v>
      </c>
      <c r="M411">
        <f>VLOOKUP($B411,'Tillförd energi'!$B$1:$AI$700,MATCH(M$1,'Tillförd energi'!$B$1:$AQ$1,0),FALSE)</f>
        <v>0</v>
      </c>
      <c r="N411">
        <f>VLOOKUP($B411,'Tillförd energi'!$B$1:$AI$700,MATCH(N$1,'Tillförd energi'!$B$1:$AQ$1,0),FALSE)</f>
        <v>0</v>
      </c>
      <c r="O411">
        <f>VLOOKUP($B411,'Tillförd energi'!$B$1:$AI$700,MATCH(O$1,'Tillförd energi'!$B$1:$AQ$1,0),FALSE)</f>
        <v>32.042000000000002</v>
      </c>
      <c r="P411">
        <f>VLOOKUP($B411,'Tillförd energi'!$B$1:$AI$700,MATCH(P$1,'Tillförd energi'!$B$1:$AQ$1,0),FALSE)</f>
        <v>0</v>
      </c>
      <c r="Q411">
        <f>VLOOKUP($B411,'Tillförd energi'!$B$1:$AI$700,MATCH(Q$1,'Tillförd energi'!$B$1:$AQ$1,0),FALSE)</f>
        <v>5.4682399999999998</v>
      </c>
      <c r="R411">
        <f>VLOOKUP($B411,'Tillförd energi'!$B$1:$AI$700,MATCH(R$1,'Tillförd energi'!$B$1:$AQ$1,0),FALSE)</f>
        <v>0.34499999999999997</v>
      </c>
      <c r="S411">
        <f>VLOOKUP($B411,'Tillförd energi'!$B$1:$AI$700,MATCH(S$1,'Tillförd energi'!$B$1:$AQ$1,0),FALSE)</f>
        <v>0</v>
      </c>
      <c r="T411">
        <f>VLOOKUP($B411,'Tillförd energi'!$B$1:$AI$700,MATCH(T$1,'Tillförd energi'!$B$1:$AQ$1,0),FALSE)</f>
        <v>0</v>
      </c>
      <c r="U411">
        <f>VLOOKUP($B411,'Tillförd energi'!$B$1:$AI$700,MATCH(U$1,'Tillförd energi'!$B$1:$AQ$1,0),FALSE)</f>
        <v>0</v>
      </c>
      <c r="V411">
        <f>VLOOKUP($B411,'Tillförd energi'!$B$1:$AI$700,MATCH(V$1,'Tillförd energi'!$B$1:$AQ$1,0),FALSE)</f>
        <v>0</v>
      </c>
      <c r="W411">
        <f>VLOOKUP($B411,'Tillförd energi'!$B$1:$AI$700,MATCH(W$1,'Tillförd energi'!$B$1:$AQ$1,0),FALSE)</f>
        <v>0</v>
      </c>
      <c r="X411">
        <f>VLOOKUP($B411,'Tillförd energi'!$B$1:$AI$700,MATCH(X$1,'Tillförd energi'!$B$1:$AQ$1,0),FALSE)</f>
        <v>0</v>
      </c>
      <c r="Y411">
        <f>VLOOKUP($B411,'Tillförd energi'!$B$1:$AI$700,MATCH(Y$1,'Tillförd energi'!$B$1:$AQ$1,0),FALSE)</f>
        <v>0</v>
      </c>
      <c r="Z411">
        <f>VLOOKUP($B411,'Tillförd energi'!$B$1:$AI$700,MATCH(Z$1,'Tillförd energi'!$B$1:$AQ$1,0),FALSE)</f>
        <v>0</v>
      </c>
      <c r="AA411">
        <f>VLOOKUP($B411,'Tillförd energi'!$B$1:$AI$700,MATCH(AA$1,'Tillförd energi'!$B$1:$AQ$1,0),FALSE)</f>
        <v>0</v>
      </c>
      <c r="AB411">
        <f>VLOOKUP($B411,'Tillförd energi'!$B$1:$AI$700,MATCH(AB$1,'Tillförd energi'!$B$1:$AQ$1,0),FALSE)</f>
        <v>0</v>
      </c>
      <c r="AC411">
        <f>VLOOKUP($B411,'Tillförd energi'!$B$1:$AI$700,MATCH(AC$1,'Tillförd energi'!$B$1:$AQ$1,0),FALSE)</f>
        <v>15.959</v>
      </c>
      <c r="AD411">
        <f>VLOOKUP($B411,'Tillförd energi'!$B$1:$AI$700,MATCH(AD$1,'Tillförd energi'!$B$1:$AQ$1,0),FALSE)</f>
        <v>36.082000000000001</v>
      </c>
      <c r="AE411">
        <f>VLOOKUP($B411,'Tillförd energi'!$B$1:$AI$700,MATCH(AE$1,'Tillförd energi'!$B$1:$AQ$1,0),FALSE)</f>
        <v>0</v>
      </c>
      <c r="AF411">
        <f>VLOOKUP($B411,'Tillförd energi'!$B$1:$AI$700,MATCH(AF$1,'Tillförd energi'!$B$1:$AQ$1,0),FALSE)</f>
        <v>8.4979999999999993</v>
      </c>
      <c r="AG411">
        <f>IFERROR(VLOOKUP(B411,Miljö!$B$1:$AC$550,MATCH("Köpt mängd produktionsspecifik fjärrvärme:",Miljö!$B$1:$AC$1,0),FALSE)/1,0)</f>
        <v>0</v>
      </c>
      <c r="AI411">
        <f t="shared" si="132"/>
        <v>306.81124</v>
      </c>
      <c r="AJ411">
        <f t="shared" si="133"/>
        <v>306.81124</v>
      </c>
      <c r="AK411">
        <f>IF(ISERROR(1/VLOOKUP($B411,Leveranser!$B$1:$S$500,MATCH("såld värme (gwh)",Leveranser!$B$1:$S$1,0),FALSE)),"",VLOOKUP($B411,Leveranser!$B$1:$S$500,MATCH("såld värme (gwh)",Leveranser!$B$1:$S$1,0),FALSE))</f>
        <v>214.83799999999999</v>
      </c>
      <c r="AL411">
        <f>VLOOKUP($B411,Leveranser!$B$1:$Y$500,MATCH("Totalt såld fjärrvärme till andra fjärrvärmeföretag",Leveranser!$B$1:$AA$1,0),FALSE)</f>
        <v>0</v>
      </c>
      <c r="AM411">
        <f>IF(ISERROR(1/VLOOKUP($B411,Miljö!$B$1:$S$500,MATCH("Såld mängd produktionsspecifik fjärrvärme (GWh)",Miljö!$B$1:$R$1,0),FALSE)),0,VLOOKUP($B411,Miljö!$B$1:$S$500,MATCH("Såld mängd produktionsspecifik fjärrvärme (GWh)",Miljö!$B$1:$R$1,0),FALSE))</f>
        <v>0</v>
      </c>
      <c r="AN411" s="239">
        <f t="shared" si="134"/>
        <v>0.70022858354211537</v>
      </c>
      <c r="AP411" t="str">
        <f>IFERROR(VLOOKUP($B411,Miljövärden!$B$2:$H$550,7,FALSE),"Nej, saknas")</f>
        <v>Ja</v>
      </c>
      <c r="AQ411" t="str">
        <f>IFERROR(VLOOKUP($B411,Miljövärden!$B$2:$H$550,6,FALSE),"Nej, saknas")</f>
        <v>Nej</v>
      </c>
      <c r="AU411">
        <f t="shared" si="135"/>
        <v>8.4979999999999993</v>
      </c>
      <c r="AV411">
        <f t="shared" si="136"/>
        <v>0</v>
      </c>
      <c r="AW411">
        <f t="shared" si="137"/>
        <v>37.510240000000003</v>
      </c>
      <c r="AX411">
        <f t="shared" si="138"/>
        <v>0.34499999999999997</v>
      </c>
      <c r="AZ411">
        <f t="shared" si="139"/>
        <v>37.855240000000002</v>
      </c>
      <c r="BC411">
        <f t="shared" si="140"/>
        <v>26.786999999999999</v>
      </c>
      <c r="BD411">
        <f t="shared" si="141"/>
        <v>0</v>
      </c>
      <c r="BE411">
        <f t="shared" si="142"/>
        <v>37.855240000000002</v>
      </c>
      <c r="BF411">
        <f t="shared" si="143"/>
        <v>233.67099999999999</v>
      </c>
      <c r="BG411">
        <f t="shared" si="144"/>
        <v>8.4979999999999993</v>
      </c>
      <c r="BH411">
        <f>VLOOKUP(B411,Miljö!$B$1:$I$482,MATCH("Fossilandel för ursprungspecificerad el ()",Miljö!$B$1:$I$1,0),FALSE)</f>
        <v>0</v>
      </c>
      <c r="BI411">
        <f>VLOOKUP(B411,Miljö!$B$1:$BX$482,MATCH("Kärnkraftsandel för ursprungsspecificerad el ()",Miljö!$B$1:$O$1,0),FALSE)</f>
        <v>0</v>
      </c>
      <c r="BJ411">
        <f t="shared" si="145"/>
        <v>0</v>
      </c>
      <c r="BK411" t="str">
        <f>VLOOKUP(B411,Miljö!$B$1:$O$482,MATCH("Fossil andel i procent (%)",Miljö!$B$1:$O$1,0),FALSE)</f>
        <v>ET</v>
      </c>
      <c r="BL411">
        <f t="shared" si="146"/>
        <v>306.81124</v>
      </c>
      <c r="BO411" s="289">
        <f t="shared" si="147"/>
        <v>8.7307753131860483E-2</v>
      </c>
      <c r="BP411" s="239">
        <f t="shared" si="148"/>
        <v>0</v>
      </c>
      <c r="BQ411" s="239">
        <f t="shared" si="149"/>
        <v>0.15108064489423528</v>
      </c>
      <c r="BR411" s="239">
        <f t="shared" si="150"/>
        <v>0.76161160197390421</v>
      </c>
      <c r="BS411" s="239"/>
      <c r="BT411" s="351">
        <f t="shared" si="151"/>
        <v>1</v>
      </c>
      <c r="BW411" s="289">
        <f>IF(AP411="ja",VLOOKUP(B411,Miljövärden!$B$2:$H$550,MATCH("Total andel fossilt",Miljövärden!$B$2:$H$2,0),FALSE),"")</f>
        <v>8.7307800000000005E-2</v>
      </c>
      <c r="BZ411" s="351">
        <f t="shared" si="152"/>
        <v>4.6868139522149299E-8</v>
      </c>
      <c r="CA411" s="353">
        <f t="shared" si="153"/>
        <v>0</v>
      </c>
    </row>
    <row r="412" spans="1:79" x14ac:dyDescent="0.25">
      <c r="A412" s="2" t="s">
        <v>608</v>
      </c>
      <c r="B412" s="2" t="s">
        <v>611</v>
      </c>
      <c r="C412">
        <f>VLOOKUP($B412,'Tillförd energi'!$B$1:$AI$700,MATCH(C$1,'Tillförd energi'!$B$1:$AQ$1,0),FALSE)</f>
        <v>0</v>
      </c>
      <c r="D412">
        <f>VLOOKUP($B412,'Tillförd energi'!$B$1:$AI$700,MATCH(D$1,'Tillförd energi'!$B$1:$AQ$1,0),FALSE)</f>
        <v>0.54200000000000004</v>
      </c>
      <c r="E412">
        <f>VLOOKUP($B412,'Tillförd energi'!$B$1:$AI$700,MATCH(E$1,'Tillförd energi'!$B$1:$AQ$1,0),FALSE)</f>
        <v>0</v>
      </c>
      <c r="F412">
        <f>VLOOKUP($B412,'Tillförd energi'!$B$1:$AI$700,MATCH(F$1,'Tillförd energi'!$B$1:$AQ$1,0),FALSE)</f>
        <v>0</v>
      </c>
      <c r="G412">
        <f>VLOOKUP($B412,'Tillförd energi'!$B$1:$AI$700,MATCH(G$1,'Tillförd energi'!$B$1:$AQ$1,0),FALSE)</f>
        <v>0</v>
      </c>
      <c r="H412">
        <f>VLOOKUP($B412,'Tillförd energi'!$B$1:$AI$700,MATCH(H$1,'Tillförd energi'!$B$1:$AQ$1,0),FALSE)</f>
        <v>0</v>
      </c>
      <c r="I412">
        <f>VLOOKUP($B412,'Tillförd energi'!$B$1:$AI$700,MATCH(I$1,'Tillförd energi'!$B$1:$AQ$1,0),FALSE)</f>
        <v>0</v>
      </c>
      <c r="J412">
        <f>VLOOKUP($B412,'Tillförd energi'!$B$1:$AI$700,MATCH(J$1,'Tillförd energi'!$B$1:$AQ$1,0),FALSE)</f>
        <v>0</v>
      </c>
      <c r="K412">
        <f>VLOOKUP($B412,'Tillförd energi'!$B$1:$AI$700,MATCH(K$1,'Tillförd energi'!$B$1:$AQ$1,0),FALSE)</f>
        <v>0</v>
      </c>
      <c r="L412">
        <f>VLOOKUP($B412,'Tillförd energi'!$B$1:$AI$700,MATCH(L$1,'Tillförd energi'!$B$1:$AQ$1,0),FALSE)</f>
        <v>0</v>
      </c>
      <c r="M412">
        <f>VLOOKUP($B412,'Tillförd energi'!$B$1:$AI$700,MATCH(M$1,'Tillförd energi'!$B$1:$AQ$1,0),FALSE)</f>
        <v>0</v>
      </c>
      <c r="N412">
        <f>VLOOKUP($B412,'Tillförd energi'!$B$1:$AI$700,MATCH(N$1,'Tillförd energi'!$B$1:$AQ$1,0),FALSE)</f>
        <v>0</v>
      </c>
      <c r="O412">
        <f>VLOOKUP($B412,'Tillförd energi'!$B$1:$AI$700,MATCH(O$1,'Tillförd energi'!$B$1:$AQ$1,0),FALSE)</f>
        <v>15.36</v>
      </c>
      <c r="P412">
        <f>VLOOKUP($B412,'Tillförd energi'!$B$1:$AI$700,MATCH(P$1,'Tillförd energi'!$B$1:$AQ$1,0),FALSE)</f>
        <v>0</v>
      </c>
      <c r="Q412">
        <f>VLOOKUP($B412,'Tillförd energi'!$B$1:$AI$700,MATCH(Q$1,'Tillförd energi'!$B$1:$AQ$1,0),FALSE)</f>
        <v>0</v>
      </c>
      <c r="R412">
        <f>VLOOKUP($B412,'Tillförd energi'!$B$1:$AI$700,MATCH(R$1,'Tillförd energi'!$B$1:$AQ$1,0),FALSE)</f>
        <v>0</v>
      </c>
      <c r="S412">
        <f>VLOOKUP($B412,'Tillförd energi'!$B$1:$AI$700,MATCH(S$1,'Tillförd energi'!$B$1:$AQ$1,0),FALSE)</f>
        <v>0</v>
      </c>
      <c r="T412">
        <f>VLOOKUP($B412,'Tillförd energi'!$B$1:$AI$700,MATCH(T$1,'Tillförd energi'!$B$1:$AQ$1,0),FALSE)</f>
        <v>0</v>
      </c>
      <c r="U412">
        <f>VLOOKUP($B412,'Tillförd energi'!$B$1:$AI$700,MATCH(U$1,'Tillförd energi'!$B$1:$AQ$1,0),FALSE)</f>
        <v>0</v>
      </c>
      <c r="V412">
        <f>VLOOKUP($B412,'Tillförd energi'!$B$1:$AI$700,MATCH(V$1,'Tillförd energi'!$B$1:$AQ$1,0),FALSE)</f>
        <v>0</v>
      </c>
      <c r="W412">
        <f>VLOOKUP($B412,'Tillförd energi'!$B$1:$AI$700,MATCH(W$1,'Tillförd energi'!$B$1:$AQ$1,0),FALSE)</f>
        <v>0</v>
      </c>
      <c r="X412">
        <f>VLOOKUP($B412,'Tillförd energi'!$B$1:$AI$700,MATCH(X$1,'Tillförd energi'!$B$1:$AQ$1,0),FALSE)</f>
        <v>0</v>
      </c>
      <c r="Y412">
        <f>VLOOKUP($B412,'Tillförd energi'!$B$1:$AI$700,MATCH(Y$1,'Tillförd energi'!$B$1:$AQ$1,0),FALSE)</f>
        <v>0</v>
      </c>
      <c r="Z412">
        <f>VLOOKUP($B412,'Tillförd energi'!$B$1:$AI$700,MATCH(Z$1,'Tillförd energi'!$B$1:$AQ$1,0),FALSE)</f>
        <v>0</v>
      </c>
      <c r="AA412">
        <f>VLOOKUP($B412,'Tillförd energi'!$B$1:$AI$700,MATCH(AA$1,'Tillförd energi'!$B$1:$AQ$1,0),FALSE)</f>
        <v>0</v>
      </c>
      <c r="AB412">
        <f>VLOOKUP($B412,'Tillförd energi'!$B$1:$AI$700,MATCH(AB$1,'Tillförd energi'!$B$1:$AQ$1,0),FALSE)</f>
        <v>0</v>
      </c>
      <c r="AC412">
        <f>VLOOKUP($B412,'Tillförd energi'!$B$1:$AI$700,MATCH(AC$1,'Tillförd energi'!$B$1:$AQ$1,0),FALSE)</f>
        <v>2.7970000000000002</v>
      </c>
      <c r="AD412">
        <f>VLOOKUP($B412,'Tillförd energi'!$B$1:$AI$700,MATCH(AD$1,'Tillförd energi'!$B$1:$AQ$1,0),FALSE)</f>
        <v>0</v>
      </c>
      <c r="AE412">
        <f>VLOOKUP($B412,'Tillförd energi'!$B$1:$AI$700,MATCH(AE$1,'Tillförd energi'!$B$1:$AQ$1,0),FALSE)</f>
        <v>0</v>
      </c>
      <c r="AF412">
        <f>VLOOKUP($B412,'Tillförd energi'!$B$1:$AI$700,MATCH(AF$1,'Tillförd energi'!$B$1:$AQ$1,0),FALSE)</f>
        <v>0.43485000000000001</v>
      </c>
      <c r="AG412">
        <f>IFERROR(VLOOKUP(B412,Miljö!$B$1:$AC$550,MATCH("Köpt mängd produktionsspecifik fjärrvärme:",Miljö!$B$1:$AC$1,0),FALSE)/1,0)</f>
        <v>0</v>
      </c>
      <c r="AI412">
        <f t="shared" si="132"/>
        <v>19.133849999999999</v>
      </c>
      <c r="AJ412">
        <f t="shared" si="133"/>
        <v>19.133849999999999</v>
      </c>
      <c r="AK412">
        <f>IF(ISERROR(1/VLOOKUP($B412,Leveranser!$B$1:$S$500,MATCH("såld värme (gwh)",Leveranser!$B$1:$S$1,0),FALSE)),"",VLOOKUP($B412,Leveranser!$B$1:$S$500,MATCH("såld värme (gwh)",Leveranser!$B$1:$S$1,0),FALSE))</f>
        <v>14.494999999999999</v>
      </c>
      <c r="AL412">
        <f>VLOOKUP($B412,Leveranser!$B$1:$Y$500,MATCH("Totalt såld fjärrvärme till andra fjärrvärmeföretag",Leveranser!$B$1:$AA$1,0),FALSE)</f>
        <v>0</v>
      </c>
      <c r="AM412">
        <f>IF(ISERROR(1/VLOOKUP($B412,Miljö!$B$1:$S$500,MATCH("Såld mängd produktionsspecifik fjärrvärme (GWh)",Miljö!$B$1:$R$1,0),FALSE)),0,VLOOKUP($B412,Miljö!$B$1:$S$500,MATCH("Såld mängd produktionsspecifik fjärrvärme (GWh)",Miljö!$B$1:$R$1,0),FALSE))</f>
        <v>0</v>
      </c>
      <c r="AN412" s="239">
        <f t="shared" si="134"/>
        <v>0.75755794050857517</v>
      </c>
      <c r="AP412" t="str">
        <f>IFERROR(VLOOKUP($B412,Miljövärden!$B$2:$H$550,7,FALSE),"Nej, saknas")</f>
        <v>Ja</v>
      </c>
      <c r="AQ412" t="str">
        <f>IFERROR(VLOOKUP($B412,Miljövärden!$B$2:$H$550,6,FALSE),"Nej, saknas")</f>
        <v>Nej</v>
      </c>
      <c r="AU412">
        <f t="shared" si="135"/>
        <v>0.43485000000000001</v>
      </c>
      <c r="AV412">
        <f t="shared" si="136"/>
        <v>0</v>
      </c>
      <c r="AW412">
        <f t="shared" si="137"/>
        <v>15.36</v>
      </c>
      <c r="AX412">
        <f t="shared" si="138"/>
        <v>0</v>
      </c>
      <c r="AZ412">
        <f t="shared" si="139"/>
        <v>15.36</v>
      </c>
      <c r="BC412">
        <f t="shared" si="140"/>
        <v>0.54200000000000004</v>
      </c>
      <c r="BD412">
        <f t="shared" si="141"/>
        <v>0</v>
      </c>
      <c r="BE412">
        <f t="shared" si="142"/>
        <v>15.36</v>
      </c>
      <c r="BF412">
        <f t="shared" si="143"/>
        <v>2.7970000000000002</v>
      </c>
      <c r="BG412">
        <f t="shared" si="144"/>
        <v>0.43485000000000001</v>
      </c>
      <c r="BH412">
        <f>VLOOKUP(B412,Miljö!$B$1:$I$482,MATCH("Fossilandel för ursprungspecificerad el ()",Miljö!$B$1:$I$1,0),FALSE)</f>
        <v>0</v>
      </c>
      <c r="BI412">
        <f>VLOOKUP(B412,Miljö!$B$1:$BX$482,MATCH("Kärnkraftsandel för ursprungsspecificerad el ()",Miljö!$B$1:$O$1,0),FALSE)</f>
        <v>0</v>
      </c>
      <c r="BJ412">
        <f t="shared" si="145"/>
        <v>0</v>
      </c>
      <c r="BK412" t="str">
        <f>VLOOKUP(B412,Miljö!$B$1:$O$482,MATCH("Fossil andel i procent (%)",Miljö!$B$1:$O$1,0),FALSE)</f>
        <v>ET</v>
      </c>
      <c r="BL412">
        <f t="shared" si="146"/>
        <v>19.133849999999999</v>
      </c>
      <c r="BO412" s="289">
        <f t="shared" si="147"/>
        <v>2.8326761211151966E-2</v>
      </c>
      <c r="BP412" s="239">
        <f t="shared" si="148"/>
        <v>0</v>
      </c>
      <c r="BQ412" s="239">
        <f t="shared" si="149"/>
        <v>0.82549251718812477</v>
      </c>
      <c r="BR412" s="239">
        <f t="shared" si="150"/>
        <v>0.14618072160072335</v>
      </c>
      <c r="BS412" s="239"/>
      <c r="BT412" s="351">
        <f t="shared" si="151"/>
        <v>1</v>
      </c>
      <c r="BW412" s="289">
        <f>IF(AP412="ja",VLOOKUP(B412,Miljövärden!$B$2:$H$550,MATCH("Total andel fossilt",Miljövärden!$B$2:$H$2,0),FALSE),"")</f>
        <v>2.8326799999999999E-2</v>
      </c>
      <c r="BZ412" s="351">
        <f t="shared" si="152"/>
        <v>3.8788848032850209E-8</v>
      </c>
      <c r="CA412" s="353">
        <f t="shared" si="153"/>
        <v>0</v>
      </c>
    </row>
    <row r="413" spans="1:79" x14ac:dyDescent="0.25">
      <c r="A413" s="2" t="s">
        <v>608</v>
      </c>
      <c r="B413" s="2" t="s">
        <v>612</v>
      </c>
      <c r="C413">
        <f>VLOOKUP($B413,'Tillförd energi'!$B$1:$AI$700,MATCH(C$1,'Tillförd energi'!$B$1:$AQ$1,0),FALSE)</f>
        <v>0</v>
      </c>
      <c r="D413">
        <f>VLOOKUP($B413,'Tillförd energi'!$B$1:$AI$700,MATCH(D$1,'Tillförd energi'!$B$1:$AQ$1,0),FALSE)</f>
        <v>2.4043399999999999</v>
      </c>
      <c r="E413">
        <f>VLOOKUP($B413,'Tillförd energi'!$B$1:$AI$700,MATCH(E$1,'Tillförd energi'!$B$1:$AQ$1,0),FALSE)</f>
        <v>0</v>
      </c>
      <c r="F413">
        <f>VLOOKUP($B413,'Tillförd energi'!$B$1:$AI$700,MATCH(F$1,'Tillförd energi'!$B$1:$AQ$1,0),FALSE)</f>
        <v>0</v>
      </c>
      <c r="G413">
        <f>VLOOKUP($B413,'Tillförd energi'!$B$1:$AI$700,MATCH(G$1,'Tillförd energi'!$B$1:$AQ$1,0),FALSE)</f>
        <v>0</v>
      </c>
      <c r="H413">
        <f>VLOOKUP($B413,'Tillförd energi'!$B$1:$AI$700,MATCH(H$1,'Tillförd energi'!$B$1:$AQ$1,0),FALSE)</f>
        <v>0</v>
      </c>
      <c r="I413">
        <f>VLOOKUP($B413,'Tillförd energi'!$B$1:$AI$700,MATCH(I$1,'Tillförd energi'!$B$1:$AQ$1,0),FALSE)</f>
        <v>0</v>
      </c>
      <c r="J413">
        <f>VLOOKUP($B413,'Tillförd energi'!$B$1:$AI$700,MATCH(J$1,'Tillförd energi'!$B$1:$AQ$1,0),FALSE)</f>
        <v>0</v>
      </c>
      <c r="K413">
        <f>VLOOKUP($B413,'Tillförd energi'!$B$1:$AI$700,MATCH(K$1,'Tillförd energi'!$B$1:$AQ$1,0),FALSE)</f>
        <v>0</v>
      </c>
      <c r="L413">
        <f>VLOOKUP($B413,'Tillförd energi'!$B$1:$AI$700,MATCH(L$1,'Tillförd energi'!$B$1:$AQ$1,0),FALSE)</f>
        <v>0</v>
      </c>
      <c r="M413">
        <f>VLOOKUP($B413,'Tillförd energi'!$B$1:$AI$700,MATCH(M$1,'Tillförd energi'!$B$1:$AQ$1,0),FALSE)</f>
        <v>0</v>
      </c>
      <c r="N413">
        <f>VLOOKUP($B413,'Tillförd energi'!$B$1:$AI$700,MATCH(N$1,'Tillförd energi'!$B$1:$AQ$1,0),FALSE)</f>
        <v>0</v>
      </c>
      <c r="O413">
        <f>VLOOKUP($B413,'Tillförd energi'!$B$1:$AI$700,MATCH(O$1,'Tillförd energi'!$B$1:$AQ$1,0),FALSE)</f>
        <v>0</v>
      </c>
      <c r="P413">
        <f>VLOOKUP($B413,'Tillförd energi'!$B$1:$AI$700,MATCH(P$1,'Tillförd energi'!$B$1:$AQ$1,0),FALSE)</f>
        <v>0</v>
      </c>
      <c r="Q413">
        <f>VLOOKUP($B413,'Tillförd energi'!$B$1:$AI$700,MATCH(Q$1,'Tillförd energi'!$B$1:$AQ$1,0),FALSE)</f>
        <v>1.6573</v>
      </c>
      <c r="R413">
        <f>VLOOKUP($B413,'Tillförd energi'!$B$1:$AI$700,MATCH(R$1,'Tillförd energi'!$B$1:$AQ$1,0),FALSE)</f>
        <v>0</v>
      </c>
      <c r="S413">
        <f>VLOOKUP($B413,'Tillförd energi'!$B$1:$AI$700,MATCH(S$1,'Tillförd energi'!$B$1:$AQ$1,0),FALSE)</f>
        <v>0</v>
      </c>
      <c r="T413">
        <f>VLOOKUP($B413,'Tillförd energi'!$B$1:$AI$700,MATCH(T$1,'Tillförd energi'!$B$1:$AQ$1,0),FALSE)</f>
        <v>0</v>
      </c>
      <c r="U413">
        <f>VLOOKUP($B413,'Tillförd energi'!$B$1:$AI$700,MATCH(U$1,'Tillförd energi'!$B$1:$AQ$1,0),FALSE)</f>
        <v>0</v>
      </c>
      <c r="V413">
        <f>VLOOKUP($B413,'Tillförd energi'!$B$1:$AI$700,MATCH(V$1,'Tillförd energi'!$B$1:$AQ$1,0),FALSE)</f>
        <v>0</v>
      </c>
      <c r="W413">
        <f>VLOOKUP($B413,'Tillförd energi'!$B$1:$AI$700,MATCH(W$1,'Tillförd energi'!$B$1:$AQ$1,0),FALSE)</f>
        <v>0</v>
      </c>
      <c r="X413">
        <f>VLOOKUP($B413,'Tillförd energi'!$B$1:$AI$700,MATCH(X$1,'Tillförd energi'!$B$1:$AQ$1,0),FALSE)</f>
        <v>0</v>
      </c>
      <c r="Y413">
        <f>VLOOKUP($B413,'Tillförd energi'!$B$1:$AI$700,MATCH(Y$1,'Tillförd energi'!$B$1:$AQ$1,0),FALSE)</f>
        <v>0</v>
      </c>
      <c r="Z413">
        <f>VLOOKUP($B413,'Tillförd energi'!$B$1:$AI$700,MATCH(Z$1,'Tillförd energi'!$B$1:$AQ$1,0),FALSE)</f>
        <v>0</v>
      </c>
      <c r="AA413">
        <f>VLOOKUP($B413,'Tillförd energi'!$B$1:$AI$700,MATCH(AA$1,'Tillförd energi'!$B$1:$AQ$1,0),FALSE)</f>
        <v>0</v>
      </c>
      <c r="AB413">
        <f>VLOOKUP($B413,'Tillförd energi'!$B$1:$AI$700,MATCH(AB$1,'Tillförd energi'!$B$1:$AQ$1,0),FALSE)</f>
        <v>0</v>
      </c>
      <c r="AC413">
        <f>VLOOKUP($B413,'Tillförd energi'!$B$1:$AI$700,MATCH(AC$1,'Tillförd energi'!$B$1:$AQ$1,0),FALSE)</f>
        <v>0</v>
      </c>
      <c r="AD413">
        <f>VLOOKUP($B413,'Tillförd energi'!$B$1:$AI$700,MATCH(AD$1,'Tillförd energi'!$B$1:$AQ$1,0),FALSE)</f>
        <v>24.831</v>
      </c>
      <c r="AE413">
        <f>VLOOKUP($B413,'Tillförd energi'!$B$1:$AI$700,MATCH(AE$1,'Tillförd energi'!$B$1:$AQ$1,0),FALSE)</f>
        <v>0</v>
      </c>
      <c r="AF413">
        <f>VLOOKUP($B413,'Tillförd energi'!$B$1:$AI$700,MATCH(AF$1,'Tillförd energi'!$B$1:$AQ$1,0),FALSE)</f>
        <v>6.9000000000000006E-2</v>
      </c>
      <c r="AG413">
        <f>IFERROR(VLOOKUP(B413,Miljö!$B$1:$AC$550,MATCH("Köpt mängd produktionsspecifik fjärrvärme:",Miljö!$B$1:$AC$1,0),FALSE)/1,0)</f>
        <v>0</v>
      </c>
      <c r="AI413">
        <f t="shared" si="132"/>
        <v>28.961639999999999</v>
      </c>
      <c r="AJ413">
        <f t="shared" si="133"/>
        <v>28.961639999999999</v>
      </c>
      <c r="AK413">
        <f>IF(ISERROR(1/VLOOKUP($B413,Leveranser!$B$1:$S$500,MATCH("såld värme (gwh)",Leveranser!$B$1:$S$1,0),FALSE)),"",VLOOKUP($B413,Leveranser!$B$1:$S$500,MATCH("såld värme (gwh)",Leveranser!$B$1:$S$1,0),FALSE))</f>
        <v>21.808</v>
      </c>
      <c r="AL413">
        <f>VLOOKUP($B413,Leveranser!$B$1:$Y$500,MATCH("Totalt såld fjärrvärme till andra fjärrvärmeföretag",Leveranser!$B$1:$AA$1,0),FALSE)</f>
        <v>0</v>
      </c>
      <c r="AM413">
        <f>IF(ISERROR(1/VLOOKUP($B413,Miljö!$B$1:$S$500,MATCH("Såld mängd produktionsspecifik fjärrvärme (GWh)",Miljö!$B$1:$R$1,0),FALSE)),0,VLOOKUP($B413,Miljö!$B$1:$S$500,MATCH("Såld mängd produktionsspecifik fjärrvärme (GWh)",Miljö!$B$1:$R$1,0),FALSE))</f>
        <v>0</v>
      </c>
      <c r="AN413" s="239">
        <f t="shared" si="134"/>
        <v>0.75299603199266341</v>
      </c>
      <c r="AP413" t="str">
        <f>IFERROR(VLOOKUP($B413,Miljövärden!$B$2:$H$550,7,FALSE),"Nej, saknas")</f>
        <v>Ja</v>
      </c>
      <c r="AQ413" t="str">
        <f>IFERROR(VLOOKUP($B413,Miljövärden!$B$2:$H$550,6,FALSE),"Nej, saknas")</f>
        <v>Nej</v>
      </c>
      <c r="AU413">
        <f t="shared" si="135"/>
        <v>6.9000000000000006E-2</v>
      </c>
      <c r="AV413">
        <f t="shared" si="136"/>
        <v>0</v>
      </c>
      <c r="AW413">
        <f t="shared" si="137"/>
        <v>1.6573</v>
      </c>
      <c r="AX413">
        <f t="shared" si="138"/>
        <v>0</v>
      </c>
      <c r="AZ413">
        <f t="shared" si="139"/>
        <v>1.6573</v>
      </c>
      <c r="BC413">
        <f t="shared" si="140"/>
        <v>2.4043399999999999</v>
      </c>
      <c r="BD413">
        <f t="shared" si="141"/>
        <v>0</v>
      </c>
      <c r="BE413">
        <f t="shared" si="142"/>
        <v>1.6573</v>
      </c>
      <c r="BF413">
        <f t="shared" si="143"/>
        <v>24.831</v>
      </c>
      <c r="BG413">
        <f t="shared" si="144"/>
        <v>6.9000000000000006E-2</v>
      </c>
      <c r="BH413">
        <f>VLOOKUP(B413,Miljö!$B$1:$I$482,MATCH("Fossilandel för ursprungspecificerad el ()",Miljö!$B$1:$I$1,0),FALSE)</f>
        <v>0</v>
      </c>
      <c r="BI413">
        <f>VLOOKUP(B413,Miljö!$B$1:$BX$482,MATCH("Kärnkraftsandel för ursprungsspecificerad el ()",Miljö!$B$1:$O$1,0),FALSE)</f>
        <v>0</v>
      </c>
      <c r="BJ413">
        <f t="shared" si="145"/>
        <v>0</v>
      </c>
      <c r="BK413" t="str">
        <f>VLOOKUP(B413,Miljö!$B$1:$O$482,MATCH("Fossil andel i procent (%)",Miljö!$B$1:$O$1,0),FALSE)</f>
        <v>ET</v>
      </c>
      <c r="BL413">
        <f t="shared" si="146"/>
        <v>28.961639999999999</v>
      </c>
      <c r="BO413" s="289">
        <f t="shared" si="147"/>
        <v>8.3018088754642352E-2</v>
      </c>
      <c r="BP413" s="239">
        <f t="shared" si="148"/>
        <v>0</v>
      </c>
      <c r="BQ413" s="239">
        <f t="shared" si="149"/>
        <v>5.9606431127519025E-2</v>
      </c>
      <c r="BR413" s="239">
        <f t="shared" si="150"/>
        <v>0.8573754801178386</v>
      </c>
      <c r="BS413" s="239"/>
      <c r="BT413" s="351">
        <f t="shared" si="151"/>
        <v>1</v>
      </c>
      <c r="BW413" s="289">
        <f>IF(AP413="ja",VLOOKUP(B413,Miljövärden!$B$2:$H$550,MATCH("Total andel fossilt",Miljövärden!$B$2:$H$2,0),FALSE),"")</f>
        <v>8.30182E-2</v>
      </c>
      <c r="BZ413" s="351">
        <f t="shared" si="152"/>
        <v>1.1124535764794885E-7</v>
      </c>
      <c r="CA413" s="353">
        <f t="shared" si="153"/>
        <v>0</v>
      </c>
    </row>
    <row r="414" spans="1:79" x14ac:dyDescent="0.25">
      <c r="A414" s="2" t="s">
        <v>608</v>
      </c>
      <c r="B414" s="2" t="s">
        <v>613</v>
      </c>
      <c r="C414">
        <f>VLOOKUP($B414,'Tillförd energi'!$B$1:$AI$700,MATCH(C$1,'Tillförd energi'!$B$1:$AQ$1,0),FALSE)</f>
        <v>0</v>
      </c>
      <c r="D414">
        <f>VLOOKUP($B414,'Tillförd energi'!$B$1:$AI$700,MATCH(D$1,'Tillförd energi'!$B$1:$AQ$1,0),FALSE)</f>
        <v>0.29699999999999999</v>
      </c>
      <c r="E414">
        <f>VLOOKUP($B414,'Tillförd energi'!$B$1:$AI$700,MATCH(E$1,'Tillförd energi'!$B$1:$AQ$1,0),FALSE)</f>
        <v>0</v>
      </c>
      <c r="F414">
        <f>VLOOKUP($B414,'Tillförd energi'!$B$1:$AI$700,MATCH(F$1,'Tillförd energi'!$B$1:$AQ$1,0),FALSE)</f>
        <v>0</v>
      </c>
      <c r="G414">
        <f>VLOOKUP($B414,'Tillförd energi'!$B$1:$AI$700,MATCH(G$1,'Tillförd energi'!$B$1:$AQ$1,0),FALSE)</f>
        <v>0</v>
      </c>
      <c r="H414">
        <f>VLOOKUP($B414,'Tillförd energi'!$B$1:$AI$700,MATCH(H$1,'Tillförd energi'!$B$1:$AQ$1,0),FALSE)</f>
        <v>0</v>
      </c>
      <c r="I414">
        <f>VLOOKUP($B414,'Tillförd energi'!$B$1:$AI$700,MATCH(I$1,'Tillförd energi'!$B$1:$AQ$1,0),FALSE)</f>
        <v>0</v>
      </c>
      <c r="J414">
        <f>VLOOKUP($B414,'Tillförd energi'!$B$1:$AI$700,MATCH(J$1,'Tillförd energi'!$B$1:$AQ$1,0),FALSE)</f>
        <v>0</v>
      </c>
      <c r="K414">
        <f>VLOOKUP($B414,'Tillförd energi'!$B$1:$AI$700,MATCH(K$1,'Tillförd energi'!$B$1:$AQ$1,0),FALSE)</f>
        <v>0</v>
      </c>
      <c r="L414">
        <f>VLOOKUP($B414,'Tillförd energi'!$B$1:$AI$700,MATCH(L$1,'Tillförd energi'!$B$1:$AQ$1,0),FALSE)</f>
        <v>0</v>
      </c>
      <c r="M414">
        <f>VLOOKUP($B414,'Tillförd energi'!$B$1:$AI$700,MATCH(M$1,'Tillförd energi'!$B$1:$AQ$1,0),FALSE)</f>
        <v>0</v>
      </c>
      <c r="N414">
        <f>VLOOKUP($B414,'Tillförd energi'!$B$1:$AI$700,MATCH(N$1,'Tillförd energi'!$B$1:$AQ$1,0),FALSE)</f>
        <v>0</v>
      </c>
      <c r="O414">
        <f>VLOOKUP($B414,'Tillförd energi'!$B$1:$AI$700,MATCH(O$1,'Tillförd energi'!$B$1:$AQ$1,0),FALSE)</f>
        <v>0</v>
      </c>
      <c r="P414">
        <f>VLOOKUP($B414,'Tillförd energi'!$B$1:$AI$700,MATCH(P$1,'Tillförd energi'!$B$1:$AQ$1,0),FALSE)</f>
        <v>0</v>
      </c>
      <c r="Q414">
        <f>VLOOKUP($B414,'Tillförd energi'!$B$1:$AI$700,MATCH(Q$1,'Tillförd energi'!$B$1:$AQ$1,0),FALSE)</f>
        <v>0</v>
      </c>
      <c r="R414">
        <f>VLOOKUP($B414,'Tillförd energi'!$B$1:$AI$700,MATCH(R$1,'Tillförd energi'!$B$1:$AQ$1,0),FALSE)</f>
        <v>0</v>
      </c>
      <c r="S414">
        <f>VLOOKUP($B414,'Tillförd energi'!$B$1:$AI$700,MATCH(S$1,'Tillförd energi'!$B$1:$AQ$1,0),FALSE)</f>
        <v>8.07</v>
      </c>
      <c r="T414">
        <f>VLOOKUP($B414,'Tillförd energi'!$B$1:$AI$700,MATCH(T$1,'Tillförd energi'!$B$1:$AQ$1,0),FALSE)</f>
        <v>0</v>
      </c>
      <c r="U414">
        <f>VLOOKUP($B414,'Tillförd energi'!$B$1:$AI$700,MATCH(U$1,'Tillförd energi'!$B$1:$AQ$1,0),FALSE)</f>
        <v>0</v>
      </c>
      <c r="V414">
        <f>VLOOKUP($B414,'Tillförd energi'!$B$1:$AI$700,MATCH(V$1,'Tillförd energi'!$B$1:$AQ$1,0),FALSE)</f>
        <v>0</v>
      </c>
      <c r="W414">
        <f>VLOOKUP($B414,'Tillförd energi'!$B$1:$AI$700,MATCH(W$1,'Tillförd energi'!$B$1:$AQ$1,0),FALSE)</f>
        <v>0</v>
      </c>
      <c r="X414">
        <f>VLOOKUP($B414,'Tillförd energi'!$B$1:$AI$700,MATCH(X$1,'Tillförd energi'!$B$1:$AQ$1,0),FALSE)</f>
        <v>0</v>
      </c>
      <c r="Y414">
        <f>VLOOKUP($B414,'Tillförd energi'!$B$1:$AI$700,MATCH(Y$1,'Tillförd energi'!$B$1:$AQ$1,0),FALSE)</f>
        <v>0</v>
      </c>
      <c r="Z414">
        <f>VLOOKUP($B414,'Tillförd energi'!$B$1:$AI$700,MATCH(Z$1,'Tillförd energi'!$B$1:$AQ$1,0),FALSE)</f>
        <v>0</v>
      </c>
      <c r="AA414">
        <f>VLOOKUP($B414,'Tillförd energi'!$B$1:$AI$700,MATCH(AA$1,'Tillförd energi'!$B$1:$AQ$1,0),FALSE)</f>
        <v>0</v>
      </c>
      <c r="AB414">
        <f>VLOOKUP($B414,'Tillförd energi'!$B$1:$AI$700,MATCH(AB$1,'Tillförd energi'!$B$1:$AQ$1,0),FALSE)</f>
        <v>0</v>
      </c>
      <c r="AC414">
        <f>VLOOKUP($B414,'Tillförd energi'!$B$1:$AI$700,MATCH(AC$1,'Tillförd energi'!$B$1:$AQ$1,0),FALSE)</f>
        <v>0</v>
      </c>
      <c r="AD414">
        <f>VLOOKUP($B414,'Tillförd energi'!$B$1:$AI$700,MATCH(AD$1,'Tillförd energi'!$B$1:$AQ$1,0),FALSE)</f>
        <v>0</v>
      </c>
      <c r="AE414">
        <f>VLOOKUP($B414,'Tillförd energi'!$B$1:$AI$700,MATCH(AE$1,'Tillförd energi'!$B$1:$AQ$1,0),FALSE)</f>
        <v>0</v>
      </c>
      <c r="AF414">
        <f>VLOOKUP($B414,'Tillförd energi'!$B$1:$AI$700,MATCH(AF$1,'Tillförd energi'!$B$1:$AQ$1,0),FALSE)</f>
        <v>0.123</v>
      </c>
      <c r="AG414">
        <f>IFERROR(VLOOKUP(B414,Miljö!$B$1:$AC$550,MATCH("Köpt mängd produktionsspecifik fjärrvärme:",Miljö!$B$1:$AC$1,0),FALSE)/1,0)</f>
        <v>0</v>
      </c>
      <c r="AI414">
        <f t="shared" si="132"/>
        <v>8.49</v>
      </c>
      <c r="AJ414">
        <f t="shared" si="133"/>
        <v>8.49</v>
      </c>
      <c r="AK414">
        <f>IF(ISERROR(1/VLOOKUP($B414,Leveranser!$B$1:$S$500,MATCH("såld värme (gwh)",Leveranser!$B$1:$S$1,0),FALSE)),"",VLOOKUP($B414,Leveranser!$B$1:$S$500,MATCH("såld värme (gwh)",Leveranser!$B$1:$S$1,0),FALSE))</f>
        <v>5.9489999999999998</v>
      </c>
      <c r="AL414">
        <f>VLOOKUP($B414,Leveranser!$B$1:$Y$500,MATCH("Totalt såld fjärrvärme till andra fjärrvärmeföretag",Leveranser!$B$1:$AA$1,0),FALSE)</f>
        <v>0</v>
      </c>
      <c r="AM414">
        <f>IF(ISERROR(1/VLOOKUP($B414,Miljö!$B$1:$S$500,MATCH("Såld mängd produktionsspecifik fjärrvärme (GWh)",Miljö!$B$1:$R$1,0),FALSE)),0,VLOOKUP($B414,Miljö!$B$1:$S$500,MATCH("Såld mängd produktionsspecifik fjärrvärme (GWh)",Miljö!$B$1:$R$1,0),FALSE))</f>
        <v>0</v>
      </c>
      <c r="AN414" s="239">
        <f t="shared" si="134"/>
        <v>0.70070671378091864</v>
      </c>
      <c r="AP414" t="str">
        <f>IFERROR(VLOOKUP($B414,Miljövärden!$B$2:$H$550,7,FALSE),"Nej, saknas")</f>
        <v>Ja</v>
      </c>
      <c r="AQ414" t="str">
        <f>IFERROR(VLOOKUP($B414,Miljövärden!$B$2:$H$550,6,FALSE),"Nej, saknas")</f>
        <v>Nej</v>
      </c>
      <c r="AU414">
        <f t="shared" si="135"/>
        <v>0.123</v>
      </c>
      <c r="AV414">
        <f t="shared" si="136"/>
        <v>0</v>
      </c>
      <c r="AW414">
        <f t="shared" si="137"/>
        <v>0</v>
      </c>
      <c r="AX414">
        <f t="shared" si="138"/>
        <v>8.07</v>
      </c>
      <c r="AZ414">
        <f t="shared" si="139"/>
        <v>8.07</v>
      </c>
      <c r="BC414">
        <f t="shared" si="140"/>
        <v>0.29699999999999999</v>
      </c>
      <c r="BD414">
        <f t="shared" si="141"/>
        <v>0</v>
      </c>
      <c r="BE414">
        <f t="shared" si="142"/>
        <v>8.07</v>
      </c>
      <c r="BF414">
        <f t="shared" si="143"/>
        <v>0</v>
      </c>
      <c r="BG414">
        <f t="shared" si="144"/>
        <v>0.123</v>
      </c>
      <c r="BH414">
        <f>VLOOKUP(B414,Miljö!$B$1:$I$482,MATCH("Fossilandel för ursprungspecificerad el ()",Miljö!$B$1:$I$1,0),FALSE)</f>
        <v>0</v>
      </c>
      <c r="BI414">
        <f>VLOOKUP(B414,Miljö!$B$1:$BX$482,MATCH("Kärnkraftsandel för ursprungsspecificerad el ()",Miljö!$B$1:$O$1,0),FALSE)</f>
        <v>0</v>
      </c>
      <c r="BJ414">
        <f t="shared" si="145"/>
        <v>0</v>
      </c>
      <c r="BK414" t="str">
        <f>VLOOKUP(B414,Miljö!$B$1:$O$482,MATCH("Fossil andel i procent (%)",Miljö!$B$1:$O$1,0),FALSE)</f>
        <v>ET</v>
      </c>
      <c r="BL414">
        <f t="shared" si="146"/>
        <v>8.49</v>
      </c>
      <c r="BO414" s="289">
        <f t="shared" si="147"/>
        <v>3.4982332155477032E-2</v>
      </c>
      <c r="BP414" s="239">
        <f t="shared" si="148"/>
        <v>0</v>
      </c>
      <c r="BQ414" s="239">
        <f t="shared" si="149"/>
        <v>0.96501766784452292</v>
      </c>
      <c r="BR414" s="239">
        <f t="shared" si="150"/>
        <v>0</v>
      </c>
      <c r="BS414" s="239"/>
      <c r="BT414" s="351">
        <f t="shared" si="151"/>
        <v>1</v>
      </c>
      <c r="BW414" s="289">
        <f>IF(AP414="ja",VLOOKUP(B414,Miljövärden!$B$2:$H$550,MATCH("Total andel fossilt",Miljövärden!$B$2:$H$2,0),FALSE),"")</f>
        <v>3.4982300000000001E-2</v>
      </c>
      <c r="BZ414" s="351">
        <f t="shared" si="152"/>
        <v>-3.2155477031059476E-8</v>
      </c>
      <c r="CA414" s="353">
        <f t="shared" si="153"/>
        <v>0</v>
      </c>
    </row>
    <row r="415" spans="1:79" x14ac:dyDescent="0.25">
      <c r="A415" s="2" t="s">
        <v>608</v>
      </c>
      <c r="B415" s="2" t="s">
        <v>614</v>
      </c>
      <c r="C415">
        <f>VLOOKUP($B415,'Tillförd energi'!$B$1:$AI$700,MATCH(C$1,'Tillförd energi'!$B$1:$AQ$1,0),FALSE)</f>
        <v>0</v>
      </c>
      <c r="D415">
        <f>VLOOKUP($B415,'Tillförd energi'!$B$1:$AI$700,MATCH(D$1,'Tillförd energi'!$B$1:$AQ$1,0),FALSE)</f>
        <v>0</v>
      </c>
      <c r="E415">
        <f>VLOOKUP($B415,'Tillförd energi'!$B$1:$AI$700,MATCH(E$1,'Tillförd energi'!$B$1:$AQ$1,0),FALSE)</f>
        <v>0</v>
      </c>
      <c r="F415">
        <f>VLOOKUP($B415,'Tillförd energi'!$B$1:$AI$700,MATCH(F$1,'Tillförd energi'!$B$1:$AQ$1,0),FALSE)</f>
        <v>8.9999999999999993E-3</v>
      </c>
      <c r="G415">
        <f>VLOOKUP($B415,'Tillförd energi'!$B$1:$AI$700,MATCH(G$1,'Tillförd energi'!$B$1:$AQ$1,0),FALSE)</f>
        <v>0</v>
      </c>
      <c r="H415">
        <f>VLOOKUP($B415,'Tillförd energi'!$B$1:$AI$700,MATCH(H$1,'Tillförd energi'!$B$1:$AQ$1,0),FALSE)</f>
        <v>0</v>
      </c>
      <c r="I415">
        <f>VLOOKUP($B415,'Tillförd energi'!$B$1:$AI$700,MATCH(I$1,'Tillförd energi'!$B$1:$AQ$1,0),FALSE)</f>
        <v>0</v>
      </c>
      <c r="J415">
        <f>VLOOKUP($B415,'Tillförd energi'!$B$1:$AI$700,MATCH(J$1,'Tillförd energi'!$B$1:$AQ$1,0),FALSE)</f>
        <v>0</v>
      </c>
      <c r="K415">
        <f>VLOOKUP($B415,'Tillförd energi'!$B$1:$AI$700,MATCH(K$1,'Tillförd energi'!$B$1:$AQ$1,0),FALSE)</f>
        <v>0</v>
      </c>
      <c r="L415">
        <f>VLOOKUP($B415,'Tillförd energi'!$B$1:$AI$700,MATCH(L$1,'Tillförd energi'!$B$1:$AQ$1,0),FALSE)</f>
        <v>0</v>
      </c>
      <c r="M415">
        <f>VLOOKUP($B415,'Tillförd energi'!$B$1:$AI$700,MATCH(M$1,'Tillförd energi'!$B$1:$AQ$1,0),FALSE)</f>
        <v>0</v>
      </c>
      <c r="N415">
        <f>VLOOKUP($B415,'Tillförd energi'!$B$1:$AI$700,MATCH(N$1,'Tillförd energi'!$B$1:$AQ$1,0),FALSE)</f>
        <v>0</v>
      </c>
      <c r="O415">
        <f>VLOOKUP($B415,'Tillförd energi'!$B$1:$AI$700,MATCH(O$1,'Tillförd energi'!$B$1:$AQ$1,0),FALSE)</f>
        <v>21.352799999999998</v>
      </c>
      <c r="P415">
        <f>VLOOKUP($B415,'Tillförd energi'!$B$1:$AI$700,MATCH(P$1,'Tillförd energi'!$B$1:$AQ$1,0),FALSE)</f>
        <v>10.3543</v>
      </c>
      <c r="Q415">
        <f>VLOOKUP($B415,'Tillförd energi'!$B$1:$AI$700,MATCH(Q$1,'Tillförd energi'!$B$1:$AQ$1,0),FALSE)</f>
        <v>0</v>
      </c>
      <c r="R415">
        <f>VLOOKUP($B415,'Tillförd energi'!$B$1:$AI$700,MATCH(R$1,'Tillförd energi'!$B$1:$AQ$1,0),FALSE)</f>
        <v>0</v>
      </c>
      <c r="S415">
        <f>VLOOKUP($B415,'Tillförd energi'!$B$1:$AI$700,MATCH(S$1,'Tillförd energi'!$B$1:$AQ$1,0),FALSE)</f>
        <v>0.13500000000000001</v>
      </c>
      <c r="T415">
        <f>VLOOKUP($B415,'Tillförd energi'!$B$1:$AI$700,MATCH(T$1,'Tillförd energi'!$B$1:$AQ$1,0),FALSE)</f>
        <v>0</v>
      </c>
      <c r="U415">
        <f>VLOOKUP($B415,'Tillförd energi'!$B$1:$AI$700,MATCH(U$1,'Tillförd energi'!$B$1:$AQ$1,0),FALSE)</f>
        <v>0</v>
      </c>
      <c r="V415">
        <f>VLOOKUP($B415,'Tillförd energi'!$B$1:$AI$700,MATCH(V$1,'Tillförd energi'!$B$1:$AQ$1,0),FALSE)</f>
        <v>0</v>
      </c>
      <c r="W415">
        <f>VLOOKUP($B415,'Tillförd energi'!$B$1:$AI$700,MATCH(W$1,'Tillförd energi'!$B$1:$AQ$1,0),FALSE)</f>
        <v>0</v>
      </c>
      <c r="X415">
        <f>VLOOKUP($B415,'Tillförd energi'!$B$1:$AI$700,MATCH(X$1,'Tillförd energi'!$B$1:$AQ$1,0),FALSE)</f>
        <v>0</v>
      </c>
      <c r="Y415">
        <f>VLOOKUP($B415,'Tillförd energi'!$B$1:$AI$700,MATCH(Y$1,'Tillförd energi'!$B$1:$AQ$1,0),FALSE)</f>
        <v>0</v>
      </c>
      <c r="Z415">
        <f>VLOOKUP($B415,'Tillförd energi'!$B$1:$AI$700,MATCH(Z$1,'Tillförd energi'!$B$1:$AQ$1,0),FALSE)</f>
        <v>0</v>
      </c>
      <c r="AA415">
        <f>VLOOKUP($B415,'Tillförd energi'!$B$1:$AI$700,MATCH(AA$1,'Tillförd energi'!$B$1:$AQ$1,0),FALSE)</f>
        <v>0</v>
      </c>
      <c r="AB415">
        <f>VLOOKUP($B415,'Tillförd energi'!$B$1:$AI$700,MATCH(AB$1,'Tillförd energi'!$B$1:$AQ$1,0),FALSE)</f>
        <v>0</v>
      </c>
      <c r="AC415">
        <f>VLOOKUP($B415,'Tillförd energi'!$B$1:$AI$700,MATCH(AC$1,'Tillförd energi'!$B$1:$AQ$1,0),FALSE)</f>
        <v>6.7519999999999998</v>
      </c>
      <c r="AD415">
        <f>VLOOKUP($B415,'Tillförd energi'!$B$1:$AI$700,MATCH(AD$1,'Tillförd energi'!$B$1:$AQ$1,0),FALSE)</f>
        <v>36.668999999999997</v>
      </c>
      <c r="AE415">
        <f>VLOOKUP($B415,'Tillförd energi'!$B$1:$AI$700,MATCH(AE$1,'Tillförd energi'!$B$1:$AQ$1,0),FALSE)</f>
        <v>0</v>
      </c>
      <c r="AF415">
        <f>VLOOKUP($B415,'Tillförd energi'!$B$1:$AI$700,MATCH(AF$1,'Tillförd energi'!$B$1:$AQ$1,0),FALSE)</f>
        <v>2.1474199999999999</v>
      </c>
      <c r="AG415">
        <f>IFERROR(VLOOKUP(B415,Miljö!$B$1:$AC$550,MATCH("Köpt mängd produktionsspecifik fjärrvärme:",Miljö!$B$1:$AC$1,0),FALSE)/1,0)</f>
        <v>0</v>
      </c>
      <c r="AI415">
        <f t="shared" si="132"/>
        <v>77.419519999999991</v>
      </c>
      <c r="AJ415">
        <f t="shared" si="133"/>
        <v>77.419519999999991</v>
      </c>
      <c r="AK415">
        <f>IF(ISERROR(1/VLOOKUP($B415,Leveranser!$B$1:$S$500,MATCH("såld värme (gwh)",Leveranser!$B$1:$S$1,0),FALSE)),"",VLOOKUP($B415,Leveranser!$B$1:$S$500,MATCH("såld värme (gwh)",Leveranser!$B$1:$S$1,0),FALSE))</f>
        <v>66.292000000000002</v>
      </c>
      <c r="AL415">
        <f>VLOOKUP($B415,Leveranser!$B$1:$Y$500,MATCH("Totalt såld fjärrvärme till andra fjärrvärmeföretag",Leveranser!$B$1:$AA$1,0),FALSE)</f>
        <v>0</v>
      </c>
      <c r="AM415">
        <f>IF(ISERROR(1/VLOOKUP($B415,Miljö!$B$1:$S$500,MATCH("Såld mängd produktionsspecifik fjärrvärme (GWh)",Miljö!$B$1:$R$1,0),FALSE)),0,VLOOKUP($B415,Miljö!$B$1:$S$500,MATCH("Såld mängd produktionsspecifik fjärrvärme (GWh)",Miljö!$B$1:$R$1,0),FALSE))</f>
        <v>0</v>
      </c>
      <c r="AN415" s="239">
        <f t="shared" si="134"/>
        <v>0.85626983995767492</v>
      </c>
      <c r="AP415" t="str">
        <f>IFERROR(VLOOKUP($B415,Miljövärden!$B$2:$H$550,7,FALSE),"Nej, saknas")</f>
        <v>Ja</v>
      </c>
      <c r="AQ415" t="str">
        <f>IFERROR(VLOOKUP($B415,Miljövärden!$B$2:$H$550,6,FALSE),"Nej, saknas")</f>
        <v>Nej</v>
      </c>
      <c r="AU415">
        <f t="shared" si="135"/>
        <v>2.1474199999999999</v>
      </c>
      <c r="AV415">
        <f t="shared" si="136"/>
        <v>0</v>
      </c>
      <c r="AW415">
        <f t="shared" si="137"/>
        <v>31.707099999999997</v>
      </c>
      <c r="AX415">
        <f t="shared" si="138"/>
        <v>0.13500000000000001</v>
      </c>
      <c r="AZ415">
        <f t="shared" si="139"/>
        <v>31.842099999999999</v>
      </c>
      <c r="BC415">
        <f t="shared" si="140"/>
        <v>8.9999999999999993E-3</v>
      </c>
      <c r="BD415">
        <f t="shared" si="141"/>
        <v>0</v>
      </c>
      <c r="BE415">
        <f t="shared" si="142"/>
        <v>31.842099999999999</v>
      </c>
      <c r="BF415">
        <f t="shared" si="143"/>
        <v>43.420999999999999</v>
      </c>
      <c r="BG415">
        <f t="shared" si="144"/>
        <v>2.1474199999999999</v>
      </c>
      <c r="BH415">
        <f>VLOOKUP(B415,Miljö!$B$1:$I$482,MATCH("Fossilandel för ursprungspecificerad el ()",Miljö!$B$1:$I$1,0),FALSE)</f>
        <v>0</v>
      </c>
      <c r="BI415">
        <f>VLOOKUP(B415,Miljö!$B$1:$BX$482,MATCH("Kärnkraftsandel för ursprungsspecificerad el ()",Miljö!$B$1:$O$1,0),FALSE)</f>
        <v>0</v>
      </c>
      <c r="BJ415">
        <f t="shared" si="145"/>
        <v>0</v>
      </c>
      <c r="BK415" t="str">
        <f>VLOOKUP(B415,Miljö!$B$1:$O$482,MATCH("Fossil andel i procent (%)",Miljö!$B$1:$O$1,0),FALSE)</f>
        <v>ET</v>
      </c>
      <c r="BL415">
        <f t="shared" si="146"/>
        <v>77.419519999999991</v>
      </c>
      <c r="BO415" s="289">
        <f t="shared" si="147"/>
        <v>1.1624975200052907E-4</v>
      </c>
      <c r="BP415" s="239">
        <f t="shared" si="148"/>
        <v>0</v>
      </c>
      <c r="BQ415" s="239">
        <f t="shared" si="149"/>
        <v>0.43903036340189144</v>
      </c>
      <c r="BR415" s="239">
        <f t="shared" si="150"/>
        <v>0.56085338684610808</v>
      </c>
      <c r="BS415" s="239"/>
      <c r="BT415" s="351">
        <f t="shared" si="151"/>
        <v>1</v>
      </c>
      <c r="BW415" s="289">
        <f>IF(AP415="ja",VLOOKUP(B415,Miljövärden!$B$2:$H$550,MATCH("Total andel fossilt",Miljövärden!$B$2:$H$2,0),FALSE),"")</f>
        <v>1.1625000000000001E-4</v>
      </c>
      <c r="BZ415" s="351">
        <f t="shared" si="152"/>
        <v>2.4799947093482027E-10</v>
      </c>
      <c r="CA415" s="353">
        <f t="shared" si="153"/>
        <v>0</v>
      </c>
    </row>
    <row r="416" spans="1:79" x14ac:dyDescent="0.25">
      <c r="A416" s="2" t="s">
        <v>608</v>
      </c>
      <c r="B416" s="2" t="s">
        <v>615</v>
      </c>
      <c r="C416">
        <f>VLOOKUP($B416,'Tillförd energi'!$B$1:$AI$700,MATCH(C$1,'Tillförd energi'!$B$1:$AQ$1,0),FALSE)</f>
        <v>0</v>
      </c>
      <c r="D416">
        <f>VLOOKUP($B416,'Tillförd energi'!$B$1:$AI$700,MATCH(D$1,'Tillförd energi'!$B$1:$AQ$1,0),FALSE)</f>
        <v>2.1930000000000001</v>
      </c>
      <c r="E416">
        <f>VLOOKUP($B416,'Tillförd energi'!$B$1:$AI$700,MATCH(E$1,'Tillförd energi'!$B$1:$AQ$1,0),FALSE)</f>
        <v>0</v>
      </c>
      <c r="F416">
        <f>VLOOKUP($B416,'Tillförd energi'!$B$1:$AI$700,MATCH(F$1,'Tillförd energi'!$B$1:$AQ$1,0),FALSE)</f>
        <v>0</v>
      </c>
      <c r="G416">
        <f>VLOOKUP($B416,'Tillförd energi'!$B$1:$AI$700,MATCH(G$1,'Tillförd energi'!$B$1:$AQ$1,0),FALSE)</f>
        <v>0</v>
      </c>
      <c r="H416">
        <f>VLOOKUP($B416,'Tillförd energi'!$B$1:$AI$700,MATCH(H$1,'Tillförd energi'!$B$1:$AQ$1,0),FALSE)</f>
        <v>0</v>
      </c>
      <c r="I416">
        <f>VLOOKUP($B416,'Tillförd energi'!$B$1:$AI$700,MATCH(I$1,'Tillförd energi'!$B$1:$AQ$1,0),FALSE)</f>
        <v>0</v>
      </c>
      <c r="J416">
        <f>VLOOKUP($B416,'Tillförd energi'!$B$1:$AI$700,MATCH(J$1,'Tillförd energi'!$B$1:$AQ$1,0),FALSE)</f>
        <v>3.1344099999999999</v>
      </c>
      <c r="K416">
        <f>VLOOKUP($B416,'Tillförd energi'!$B$1:$AI$700,MATCH(K$1,'Tillförd energi'!$B$1:$AQ$1,0),FALSE)</f>
        <v>0</v>
      </c>
      <c r="L416">
        <f>VLOOKUP($B416,'Tillförd energi'!$B$1:$AI$700,MATCH(L$1,'Tillförd energi'!$B$1:$AQ$1,0),FALSE)</f>
        <v>0</v>
      </c>
      <c r="M416">
        <f>VLOOKUP($B416,'Tillförd energi'!$B$1:$AI$700,MATCH(M$1,'Tillförd energi'!$B$1:$AQ$1,0),FALSE)</f>
        <v>43.887300000000003</v>
      </c>
      <c r="N416">
        <f>VLOOKUP($B416,'Tillförd energi'!$B$1:$AI$700,MATCH(N$1,'Tillförd energi'!$B$1:$AQ$1,0),FALSE)</f>
        <v>0</v>
      </c>
      <c r="O416">
        <f>VLOOKUP($B416,'Tillförd energi'!$B$1:$AI$700,MATCH(O$1,'Tillförd energi'!$B$1:$AQ$1,0),FALSE)</f>
        <v>33.120100000000001</v>
      </c>
      <c r="P416">
        <f>VLOOKUP($B416,'Tillförd energi'!$B$1:$AI$700,MATCH(P$1,'Tillförd energi'!$B$1:$AQ$1,0),FALSE)</f>
        <v>2.2842500000000001</v>
      </c>
      <c r="Q416">
        <f>VLOOKUP($B416,'Tillförd energi'!$B$1:$AI$700,MATCH(Q$1,'Tillförd energi'!$B$1:$AQ$1,0),FALSE)</f>
        <v>1.2475700000000001</v>
      </c>
      <c r="R416">
        <f>VLOOKUP($B416,'Tillförd energi'!$B$1:$AI$700,MATCH(R$1,'Tillförd energi'!$B$1:$AQ$1,0),FALSE)</f>
        <v>0</v>
      </c>
      <c r="S416">
        <f>VLOOKUP($B416,'Tillförd energi'!$B$1:$AI$700,MATCH(S$1,'Tillförd energi'!$B$1:$AQ$1,0),FALSE)</f>
        <v>0</v>
      </c>
      <c r="T416">
        <f>VLOOKUP($B416,'Tillförd energi'!$B$1:$AI$700,MATCH(T$1,'Tillförd energi'!$B$1:$AQ$1,0),FALSE)</f>
        <v>0</v>
      </c>
      <c r="U416">
        <f>VLOOKUP($B416,'Tillförd energi'!$B$1:$AI$700,MATCH(U$1,'Tillförd energi'!$B$1:$AQ$1,0),FALSE)</f>
        <v>0</v>
      </c>
      <c r="V416">
        <f>VLOOKUP($B416,'Tillförd energi'!$B$1:$AI$700,MATCH(V$1,'Tillförd energi'!$B$1:$AQ$1,0),FALSE)</f>
        <v>6.399</v>
      </c>
      <c r="W416">
        <f>VLOOKUP($B416,'Tillförd energi'!$B$1:$AI$700,MATCH(W$1,'Tillförd energi'!$B$1:$AQ$1,0),FALSE)</f>
        <v>0</v>
      </c>
      <c r="X416">
        <f>VLOOKUP($B416,'Tillförd energi'!$B$1:$AI$700,MATCH(X$1,'Tillförd energi'!$B$1:$AQ$1,0),FALSE)</f>
        <v>0</v>
      </c>
      <c r="Y416">
        <f>VLOOKUP($B416,'Tillförd energi'!$B$1:$AI$700,MATCH(Y$1,'Tillförd energi'!$B$1:$AQ$1,0),FALSE)</f>
        <v>0</v>
      </c>
      <c r="Z416">
        <f>VLOOKUP($B416,'Tillförd energi'!$B$1:$AI$700,MATCH(Z$1,'Tillförd energi'!$B$1:$AQ$1,0),FALSE)</f>
        <v>0</v>
      </c>
      <c r="AA416">
        <f>VLOOKUP($B416,'Tillförd energi'!$B$1:$AI$700,MATCH(AA$1,'Tillförd energi'!$B$1:$AQ$1,0),FALSE)</f>
        <v>0</v>
      </c>
      <c r="AB416">
        <f>VLOOKUP($B416,'Tillförd energi'!$B$1:$AI$700,MATCH(AB$1,'Tillförd energi'!$B$1:$AQ$1,0),FALSE)</f>
        <v>0</v>
      </c>
      <c r="AC416">
        <f>VLOOKUP($B416,'Tillförd energi'!$B$1:$AI$700,MATCH(AC$1,'Tillförd energi'!$B$1:$AQ$1,0),FALSE)</f>
        <v>33.317</v>
      </c>
      <c r="AD416">
        <f>VLOOKUP($B416,'Tillförd energi'!$B$1:$AI$700,MATCH(AD$1,'Tillförd energi'!$B$1:$AQ$1,0),FALSE)</f>
        <v>0</v>
      </c>
      <c r="AE416">
        <f>VLOOKUP($B416,'Tillförd energi'!$B$1:$AI$700,MATCH(AE$1,'Tillförd energi'!$B$1:$AQ$1,0),FALSE)</f>
        <v>0</v>
      </c>
      <c r="AF416">
        <f>VLOOKUP($B416,'Tillförd energi'!$B$1:$AI$700,MATCH(AF$1,'Tillförd energi'!$B$1:$AQ$1,0),FALSE)</f>
        <v>3.6006100000000001</v>
      </c>
      <c r="AG416">
        <f>IFERROR(VLOOKUP(B416,Miljö!$B$1:$AC$550,MATCH("Köpt mängd produktionsspecifik fjärrvärme:",Miljö!$B$1:$AC$1,0),FALSE)/1,0)</f>
        <v>0</v>
      </c>
      <c r="AI416">
        <f t="shared" si="132"/>
        <v>129.18323999999998</v>
      </c>
      <c r="AJ416">
        <f t="shared" si="133"/>
        <v>129.18323999999998</v>
      </c>
      <c r="AK416">
        <f>IF(ISERROR(1/VLOOKUP($B416,Leveranser!$B$1:$S$500,MATCH("såld värme (gwh)",Leveranser!$B$1:$S$1,0),FALSE)),"",VLOOKUP($B416,Leveranser!$B$1:$S$500,MATCH("såld värme (gwh)",Leveranser!$B$1:$S$1,0),FALSE))</f>
        <v>117.779</v>
      </c>
      <c r="AL416">
        <f>VLOOKUP($B416,Leveranser!$B$1:$Y$500,MATCH("Totalt såld fjärrvärme till andra fjärrvärmeföretag",Leveranser!$B$1:$AA$1,0),FALSE)</f>
        <v>0</v>
      </c>
      <c r="AM416">
        <f>IF(ISERROR(1/VLOOKUP($B416,Miljö!$B$1:$S$500,MATCH("Såld mängd produktionsspecifik fjärrvärme (GWh)",Miljö!$B$1:$R$1,0),FALSE)),0,VLOOKUP($B416,Miljö!$B$1:$S$500,MATCH("Såld mängd produktionsspecifik fjärrvärme (GWh)",Miljö!$B$1:$R$1,0),FALSE))</f>
        <v>0</v>
      </c>
      <c r="AN416" s="239">
        <f t="shared" si="134"/>
        <v>0.91172043679969639</v>
      </c>
      <c r="AP416" t="str">
        <f>IFERROR(VLOOKUP($B416,Miljövärden!$B$2:$H$550,7,FALSE),"Nej, saknas")</f>
        <v>Ja</v>
      </c>
      <c r="AQ416" t="str">
        <f>IFERROR(VLOOKUP($B416,Miljövärden!$B$2:$H$550,6,FALSE),"Nej, saknas")</f>
        <v>Nej</v>
      </c>
      <c r="AU416">
        <f t="shared" si="135"/>
        <v>3.6006100000000001</v>
      </c>
      <c r="AV416">
        <f t="shared" si="136"/>
        <v>0</v>
      </c>
      <c r="AW416">
        <f t="shared" si="137"/>
        <v>80.53922</v>
      </c>
      <c r="AX416">
        <f t="shared" si="138"/>
        <v>0</v>
      </c>
      <c r="AZ416">
        <f t="shared" si="139"/>
        <v>86.938220000000001</v>
      </c>
      <c r="BC416">
        <f t="shared" si="140"/>
        <v>2.1930000000000001</v>
      </c>
      <c r="BD416">
        <f t="shared" si="141"/>
        <v>0</v>
      </c>
      <c r="BE416">
        <f t="shared" si="142"/>
        <v>86.938220000000001</v>
      </c>
      <c r="BF416">
        <f t="shared" si="143"/>
        <v>36.451410000000003</v>
      </c>
      <c r="BG416">
        <f t="shared" si="144"/>
        <v>3.6006100000000001</v>
      </c>
      <c r="BH416">
        <f>VLOOKUP(B416,Miljö!$B$1:$I$482,MATCH("Fossilandel för ursprungspecificerad el ()",Miljö!$B$1:$I$1,0),FALSE)</f>
        <v>0</v>
      </c>
      <c r="BI416">
        <f>VLOOKUP(B416,Miljö!$B$1:$BX$482,MATCH("Kärnkraftsandel för ursprungsspecificerad el ()",Miljö!$B$1:$O$1,0),FALSE)</f>
        <v>0</v>
      </c>
      <c r="BJ416">
        <f t="shared" si="145"/>
        <v>0</v>
      </c>
      <c r="BK416" t="str">
        <f>VLOOKUP(B416,Miljö!$B$1:$O$482,MATCH("Fossil andel i procent (%)",Miljö!$B$1:$O$1,0),FALSE)</f>
        <v>ET</v>
      </c>
      <c r="BL416">
        <f t="shared" si="146"/>
        <v>129.18323999999998</v>
      </c>
      <c r="BO416" s="289">
        <f t="shared" si="147"/>
        <v>1.6975886345628119E-2</v>
      </c>
      <c r="BP416" s="239">
        <f t="shared" si="148"/>
        <v>0</v>
      </c>
      <c r="BQ416" s="239">
        <f t="shared" si="149"/>
        <v>0.70085585405660999</v>
      </c>
      <c r="BR416" s="239">
        <f t="shared" si="150"/>
        <v>0.28216825959776209</v>
      </c>
      <c r="BS416" s="239"/>
      <c r="BT416" s="351">
        <f t="shared" si="151"/>
        <v>1.0000000000000002</v>
      </c>
      <c r="BW416" s="289">
        <f>IF(AP416="ja",VLOOKUP(B416,Miljövärden!$B$2:$H$550,MATCH("Total andel fossilt",Miljövärden!$B$2:$H$2,0),FALSE),"")</f>
        <v>1.6975899999999999E-2</v>
      </c>
      <c r="BZ416" s="351">
        <f t="shared" si="152"/>
        <v>1.3654371879695537E-8</v>
      </c>
      <c r="CA416" s="353">
        <f t="shared" si="153"/>
        <v>0</v>
      </c>
    </row>
    <row r="417" spans="1:79" x14ac:dyDescent="0.25">
      <c r="A417" s="2" t="s">
        <v>608</v>
      </c>
      <c r="B417" s="2" t="s">
        <v>616</v>
      </c>
      <c r="C417">
        <f>VLOOKUP($B417,'Tillförd energi'!$B$1:$AI$700,MATCH(C$1,'Tillförd energi'!$B$1:$AQ$1,0),FALSE)</f>
        <v>0</v>
      </c>
      <c r="D417">
        <f>VLOOKUP($B417,'Tillförd energi'!$B$1:$AI$700,MATCH(D$1,'Tillförd energi'!$B$1:$AQ$1,0),FALSE)</f>
        <v>0.79300000000000004</v>
      </c>
      <c r="E417">
        <f>VLOOKUP($B417,'Tillförd energi'!$B$1:$AI$700,MATCH(E$1,'Tillförd energi'!$B$1:$AQ$1,0),FALSE)</f>
        <v>0</v>
      </c>
      <c r="F417">
        <f>VLOOKUP($B417,'Tillförd energi'!$B$1:$AI$700,MATCH(F$1,'Tillförd energi'!$B$1:$AQ$1,0),FALSE)</f>
        <v>0</v>
      </c>
      <c r="G417">
        <f>VLOOKUP($B417,'Tillförd energi'!$B$1:$AI$700,MATCH(G$1,'Tillförd energi'!$B$1:$AQ$1,0),FALSE)</f>
        <v>0</v>
      </c>
      <c r="H417">
        <f>VLOOKUP($B417,'Tillförd energi'!$B$1:$AI$700,MATCH(H$1,'Tillförd energi'!$B$1:$AQ$1,0),FALSE)</f>
        <v>0</v>
      </c>
      <c r="I417">
        <f>VLOOKUP($B417,'Tillförd energi'!$B$1:$AI$700,MATCH(I$1,'Tillförd energi'!$B$1:$AQ$1,0),FALSE)</f>
        <v>0</v>
      </c>
      <c r="J417">
        <f>VLOOKUP($B417,'Tillförd energi'!$B$1:$AI$700,MATCH(J$1,'Tillförd energi'!$B$1:$AQ$1,0),FALSE)</f>
        <v>0</v>
      </c>
      <c r="K417">
        <f>VLOOKUP($B417,'Tillförd energi'!$B$1:$AI$700,MATCH(K$1,'Tillförd energi'!$B$1:$AQ$1,0),FALSE)</f>
        <v>0</v>
      </c>
      <c r="L417">
        <f>VLOOKUP($B417,'Tillförd energi'!$B$1:$AI$700,MATCH(L$1,'Tillförd energi'!$B$1:$AQ$1,0),FALSE)</f>
        <v>0</v>
      </c>
      <c r="M417">
        <f>VLOOKUP($B417,'Tillförd energi'!$B$1:$AI$700,MATCH(M$1,'Tillförd energi'!$B$1:$AQ$1,0),FALSE)</f>
        <v>9</v>
      </c>
      <c r="N417">
        <f>VLOOKUP($B417,'Tillförd energi'!$B$1:$AI$700,MATCH(N$1,'Tillförd energi'!$B$1:$AQ$1,0),FALSE)</f>
        <v>14.6</v>
      </c>
      <c r="O417">
        <f>VLOOKUP($B417,'Tillförd energi'!$B$1:$AI$700,MATCH(O$1,'Tillförd energi'!$B$1:$AQ$1,0),FALSE)</f>
        <v>4.8</v>
      </c>
      <c r="P417">
        <f>VLOOKUP($B417,'Tillförd energi'!$B$1:$AI$700,MATCH(P$1,'Tillförd energi'!$B$1:$AQ$1,0),FALSE)</f>
        <v>9.5</v>
      </c>
      <c r="Q417">
        <f>VLOOKUP($B417,'Tillförd energi'!$B$1:$AI$700,MATCH(Q$1,'Tillförd energi'!$B$1:$AQ$1,0),FALSE)</f>
        <v>0</v>
      </c>
      <c r="R417">
        <f>VLOOKUP($B417,'Tillförd energi'!$B$1:$AI$700,MATCH(R$1,'Tillförd energi'!$B$1:$AQ$1,0),FALSE)</f>
        <v>0</v>
      </c>
      <c r="S417">
        <f>VLOOKUP($B417,'Tillförd energi'!$B$1:$AI$700,MATCH(S$1,'Tillförd energi'!$B$1:$AQ$1,0),FALSE)</f>
        <v>0</v>
      </c>
      <c r="T417">
        <f>VLOOKUP($B417,'Tillförd energi'!$B$1:$AI$700,MATCH(T$1,'Tillförd energi'!$B$1:$AQ$1,0),FALSE)</f>
        <v>0</v>
      </c>
      <c r="U417">
        <f>VLOOKUP($B417,'Tillförd energi'!$B$1:$AI$700,MATCH(U$1,'Tillförd energi'!$B$1:$AQ$1,0),FALSE)</f>
        <v>0</v>
      </c>
      <c r="V417">
        <f>VLOOKUP($B417,'Tillförd energi'!$B$1:$AI$700,MATCH(V$1,'Tillförd energi'!$B$1:$AQ$1,0),FALSE)</f>
        <v>0</v>
      </c>
      <c r="W417">
        <f>VLOOKUP($B417,'Tillförd energi'!$B$1:$AI$700,MATCH(W$1,'Tillförd energi'!$B$1:$AQ$1,0),FALSE)</f>
        <v>0</v>
      </c>
      <c r="X417">
        <f>VLOOKUP($B417,'Tillförd energi'!$B$1:$AI$700,MATCH(X$1,'Tillförd energi'!$B$1:$AQ$1,0),FALSE)</f>
        <v>0</v>
      </c>
      <c r="Y417">
        <f>VLOOKUP($B417,'Tillförd energi'!$B$1:$AI$700,MATCH(Y$1,'Tillförd energi'!$B$1:$AQ$1,0),FALSE)</f>
        <v>0</v>
      </c>
      <c r="Z417">
        <f>VLOOKUP($B417,'Tillförd energi'!$B$1:$AI$700,MATCH(Z$1,'Tillförd energi'!$B$1:$AQ$1,0),FALSE)</f>
        <v>0</v>
      </c>
      <c r="AA417">
        <f>VLOOKUP($B417,'Tillförd energi'!$B$1:$AI$700,MATCH(AA$1,'Tillförd energi'!$B$1:$AQ$1,0),FALSE)</f>
        <v>0</v>
      </c>
      <c r="AB417">
        <f>VLOOKUP($B417,'Tillförd energi'!$B$1:$AI$700,MATCH(AB$1,'Tillförd energi'!$B$1:$AQ$1,0),FALSE)</f>
        <v>0</v>
      </c>
      <c r="AC417">
        <f>VLOOKUP($B417,'Tillförd energi'!$B$1:$AI$700,MATCH(AC$1,'Tillförd energi'!$B$1:$AQ$1,0),FALSE)</f>
        <v>6.8849999999999998</v>
      </c>
      <c r="AD417">
        <f>VLOOKUP($B417,'Tillförd energi'!$B$1:$AI$700,MATCH(AD$1,'Tillförd energi'!$B$1:$AQ$1,0),FALSE)</f>
        <v>6.89</v>
      </c>
      <c r="AE417">
        <f>VLOOKUP($B417,'Tillförd energi'!$B$1:$AI$700,MATCH(AE$1,'Tillförd energi'!$B$1:$AQ$1,0),FALSE)</f>
        <v>0</v>
      </c>
      <c r="AF417">
        <f>VLOOKUP($B417,'Tillförd energi'!$B$1:$AI$700,MATCH(AF$1,'Tillförd energi'!$B$1:$AQ$1,0),FALSE)</f>
        <v>0.85799999999999998</v>
      </c>
      <c r="AG417">
        <f>IFERROR(VLOOKUP(B417,Miljö!$B$1:$AC$550,MATCH("Köpt mängd produktionsspecifik fjärrvärme:",Miljö!$B$1:$AC$1,0),FALSE)/1,0)</f>
        <v>0</v>
      </c>
      <c r="AI417">
        <f t="shared" si="132"/>
        <v>53.325999999999993</v>
      </c>
      <c r="AJ417">
        <f t="shared" si="133"/>
        <v>53.325999999999993</v>
      </c>
      <c r="AK417">
        <f>IF(ISERROR(1/VLOOKUP($B417,Leveranser!$B$1:$S$500,MATCH("såld värme (gwh)",Leveranser!$B$1:$S$1,0),FALSE)),"",VLOOKUP($B417,Leveranser!$B$1:$S$500,MATCH("såld värme (gwh)",Leveranser!$B$1:$S$1,0),FALSE))</f>
        <v>33.713000000000001</v>
      </c>
      <c r="AL417">
        <f>VLOOKUP($B417,Leveranser!$B$1:$Y$500,MATCH("Totalt såld fjärrvärme till andra fjärrvärmeföretag",Leveranser!$B$1:$AA$1,0),FALSE)</f>
        <v>0</v>
      </c>
      <c r="AM417">
        <f>IF(ISERROR(1/VLOOKUP($B417,Miljö!$B$1:$S$500,MATCH("Såld mängd produktionsspecifik fjärrvärme (GWh)",Miljö!$B$1:$R$1,0),FALSE)),0,VLOOKUP($B417,Miljö!$B$1:$S$500,MATCH("Såld mängd produktionsspecifik fjärrvärme (GWh)",Miljö!$B$1:$R$1,0),FALSE))</f>
        <v>0</v>
      </c>
      <c r="AN417" s="239">
        <f t="shared" si="134"/>
        <v>0.63220567828076368</v>
      </c>
      <c r="AP417" t="str">
        <f>IFERROR(VLOOKUP($B417,Miljövärden!$B$2:$H$550,7,FALSE),"Nej, saknas")</f>
        <v>Ja</v>
      </c>
      <c r="AQ417" t="str">
        <f>IFERROR(VLOOKUP($B417,Miljövärden!$B$2:$H$550,6,FALSE),"Nej, saknas")</f>
        <v>Nej</v>
      </c>
      <c r="AU417">
        <f t="shared" si="135"/>
        <v>0.85799999999999998</v>
      </c>
      <c r="AV417">
        <f t="shared" si="136"/>
        <v>0</v>
      </c>
      <c r="AW417">
        <f t="shared" si="137"/>
        <v>37.900000000000006</v>
      </c>
      <c r="AX417">
        <f t="shared" si="138"/>
        <v>0</v>
      </c>
      <c r="AZ417">
        <f t="shared" si="139"/>
        <v>37.900000000000006</v>
      </c>
      <c r="BC417">
        <f t="shared" si="140"/>
        <v>0.79300000000000004</v>
      </c>
      <c r="BD417">
        <f t="shared" si="141"/>
        <v>0</v>
      </c>
      <c r="BE417">
        <f t="shared" si="142"/>
        <v>37.900000000000006</v>
      </c>
      <c r="BF417">
        <f t="shared" si="143"/>
        <v>13.774999999999999</v>
      </c>
      <c r="BG417">
        <f t="shared" si="144"/>
        <v>0.85799999999999998</v>
      </c>
      <c r="BH417">
        <f>VLOOKUP(B417,Miljö!$B$1:$I$482,MATCH("Fossilandel för ursprungspecificerad el ()",Miljö!$B$1:$I$1,0),FALSE)</f>
        <v>0</v>
      </c>
      <c r="BI417">
        <f>VLOOKUP(B417,Miljö!$B$1:$BX$482,MATCH("Kärnkraftsandel för ursprungsspecificerad el ()",Miljö!$B$1:$O$1,0),FALSE)</f>
        <v>0</v>
      </c>
      <c r="BJ417">
        <f t="shared" si="145"/>
        <v>0</v>
      </c>
      <c r="BK417" t="str">
        <f>VLOOKUP(B417,Miljö!$B$1:$O$482,MATCH("Fossil andel i procent (%)",Miljö!$B$1:$O$1,0),FALSE)</f>
        <v>ET</v>
      </c>
      <c r="BL417">
        <f t="shared" si="146"/>
        <v>53.326000000000001</v>
      </c>
      <c r="BO417" s="289">
        <f t="shared" si="147"/>
        <v>1.4870794734275964E-2</v>
      </c>
      <c r="BP417" s="239">
        <f t="shared" si="148"/>
        <v>0</v>
      </c>
      <c r="BQ417" s="239">
        <f t="shared" si="149"/>
        <v>0.72681243671004769</v>
      </c>
      <c r="BR417" s="239">
        <f t="shared" si="150"/>
        <v>0.25831676855567637</v>
      </c>
      <c r="BS417" s="239"/>
      <c r="BT417" s="351">
        <f t="shared" si="151"/>
        <v>1</v>
      </c>
      <c r="BW417" s="289">
        <f>IF(AP417="ja",VLOOKUP(B417,Miljövärden!$B$2:$H$550,MATCH("Total andel fossilt",Miljövärden!$B$2:$H$2,0),FALSE),"")</f>
        <v>1.48708E-2</v>
      </c>
      <c r="BZ417" s="351">
        <f t="shared" si="152"/>
        <v>5.2657240356274171E-9</v>
      </c>
      <c r="CA417" s="353">
        <f t="shared" si="153"/>
        <v>0</v>
      </c>
    </row>
    <row r="418" spans="1:79" x14ac:dyDescent="0.25">
      <c r="A418" s="2" t="s">
        <v>608</v>
      </c>
      <c r="B418" s="2" t="s">
        <v>617</v>
      </c>
      <c r="C418">
        <f>VLOOKUP($B418,'Tillförd energi'!$B$1:$AI$700,MATCH(C$1,'Tillförd energi'!$B$1:$AQ$1,0),FALSE)</f>
        <v>0</v>
      </c>
      <c r="D418">
        <f>VLOOKUP($B418,'Tillförd energi'!$B$1:$AI$700,MATCH(D$1,'Tillförd energi'!$B$1:$AQ$1,0),FALSE)</f>
        <v>2.3420000000000001</v>
      </c>
      <c r="E418">
        <f>VLOOKUP($B418,'Tillförd energi'!$B$1:$AI$700,MATCH(E$1,'Tillförd energi'!$B$1:$AQ$1,0),FALSE)</f>
        <v>0</v>
      </c>
      <c r="F418">
        <f>VLOOKUP($B418,'Tillförd energi'!$B$1:$AI$700,MATCH(F$1,'Tillförd energi'!$B$1:$AQ$1,0),FALSE)</f>
        <v>0.65058800000000006</v>
      </c>
      <c r="G418">
        <f>VLOOKUP($B418,'Tillförd energi'!$B$1:$AI$700,MATCH(G$1,'Tillförd energi'!$B$1:$AQ$1,0),FALSE)</f>
        <v>0</v>
      </c>
      <c r="H418">
        <f>VLOOKUP($B418,'Tillförd energi'!$B$1:$AI$700,MATCH(H$1,'Tillförd energi'!$B$1:$AQ$1,0),FALSE)</f>
        <v>0</v>
      </c>
      <c r="I418">
        <f>VLOOKUP($B418,'Tillförd energi'!$B$1:$AI$700,MATCH(I$1,'Tillförd energi'!$B$1:$AQ$1,0),FALSE)</f>
        <v>0</v>
      </c>
      <c r="J418">
        <f>VLOOKUP($B418,'Tillförd energi'!$B$1:$AI$700,MATCH(J$1,'Tillförd energi'!$B$1:$AQ$1,0),FALSE)</f>
        <v>0</v>
      </c>
      <c r="K418">
        <f>VLOOKUP($B418,'Tillförd energi'!$B$1:$AI$700,MATCH(K$1,'Tillförd energi'!$B$1:$AQ$1,0),FALSE)</f>
        <v>0</v>
      </c>
      <c r="L418">
        <f>VLOOKUP($B418,'Tillförd energi'!$B$1:$AI$700,MATCH(L$1,'Tillförd energi'!$B$1:$AQ$1,0),FALSE)</f>
        <v>0</v>
      </c>
      <c r="M418">
        <f>VLOOKUP($B418,'Tillförd energi'!$B$1:$AI$700,MATCH(M$1,'Tillförd energi'!$B$1:$AQ$1,0),FALSE)</f>
        <v>0</v>
      </c>
      <c r="N418">
        <f>VLOOKUP($B418,'Tillförd energi'!$B$1:$AI$700,MATCH(N$1,'Tillförd energi'!$B$1:$AQ$1,0),FALSE)</f>
        <v>0</v>
      </c>
      <c r="O418">
        <f>VLOOKUP($B418,'Tillförd energi'!$B$1:$AI$700,MATCH(O$1,'Tillförd energi'!$B$1:$AQ$1,0),FALSE)</f>
        <v>0</v>
      </c>
      <c r="P418">
        <f>VLOOKUP($B418,'Tillförd energi'!$B$1:$AI$700,MATCH(P$1,'Tillförd energi'!$B$1:$AQ$1,0),FALSE)</f>
        <v>0</v>
      </c>
      <c r="Q418">
        <f>VLOOKUP($B418,'Tillförd energi'!$B$1:$AI$700,MATCH(Q$1,'Tillförd energi'!$B$1:$AQ$1,0),FALSE)</f>
        <v>4.7741199999999999</v>
      </c>
      <c r="R418">
        <f>VLOOKUP($B418,'Tillförd energi'!$B$1:$AI$700,MATCH(R$1,'Tillförd energi'!$B$1:$AQ$1,0),FALSE)</f>
        <v>0</v>
      </c>
      <c r="S418">
        <f>VLOOKUP($B418,'Tillförd energi'!$B$1:$AI$700,MATCH(S$1,'Tillförd energi'!$B$1:$AQ$1,0),FALSE)</f>
        <v>0</v>
      </c>
      <c r="T418">
        <f>VLOOKUP($B418,'Tillförd energi'!$B$1:$AI$700,MATCH(T$1,'Tillförd energi'!$B$1:$AQ$1,0),FALSE)</f>
        <v>0</v>
      </c>
      <c r="U418">
        <f>VLOOKUP($B418,'Tillförd energi'!$B$1:$AI$700,MATCH(U$1,'Tillförd energi'!$B$1:$AQ$1,0),FALSE)</f>
        <v>0</v>
      </c>
      <c r="V418">
        <f>VLOOKUP($B418,'Tillförd energi'!$B$1:$AI$700,MATCH(V$1,'Tillförd energi'!$B$1:$AQ$1,0),FALSE)</f>
        <v>0</v>
      </c>
      <c r="W418">
        <f>VLOOKUP($B418,'Tillförd energi'!$B$1:$AI$700,MATCH(W$1,'Tillförd energi'!$B$1:$AQ$1,0),FALSE)</f>
        <v>0</v>
      </c>
      <c r="X418">
        <f>VLOOKUP($B418,'Tillförd energi'!$B$1:$AI$700,MATCH(X$1,'Tillförd energi'!$B$1:$AQ$1,0),FALSE)</f>
        <v>0</v>
      </c>
      <c r="Y418">
        <f>VLOOKUP($B418,'Tillförd energi'!$B$1:$AI$700,MATCH(Y$1,'Tillförd energi'!$B$1:$AQ$1,0),FALSE)</f>
        <v>0</v>
      </c>
      <c r="Z418">
        <f>VLOOKUP($B418,'Tillförd energi'!$B$1:$AI$700,MATCH(Z$1,'Tillförd energi'!$B$1:$AQ$1,0),FALSE)</f>
        <v>0</v>
      </c>
      <c r="AA418">
        <f>VLOOKUP($B418,'Tillförd energi'!$B$1:$AI$700,MATCH(AA$1,'Tillförd energi'!$B$1:$AQ$1,0),FALSE)</f>
        <v>0</v>
      </c>
      <c r="AB418">
        <f>VLOOKUP($B418,'Tillförd energi'!$B$1:$AI$700,MATCH(AB$1,'Tillförd energi'!$B$1:$AQ$1,0),FALSE)</f>
        <v>0</v>
      </c>
      <c r="AC418">
        <f>VLOOKUP($B418,'Tillförd energi'!$B$1:$AI$700,MATCH(AC$1,'Tillförd energi'!$B$1:$AQ$1,0),FALSE)</f>
        <v>0</v>
      </c>
      <c r="AD418">
        <f>VLOOKUP($B418,'Tillförd energi'!$B$1:$AI$700,MATCH(AD$1,'Tillförd energi'!$B$1:$AQ$1,0),FALSE)</f>
        <v>12.15</v>
      </c>
      <c r="AE418">
        <f>VLOOKUP($B418,'Tillförd energi'!$B$1:$AI$700,MATCH(AE$1,'Tillförd energi'!$B$1:$AQ$1,0),FALSE)</f>
        <v>0</v>
      </c>
      <c r="AF418">
        <f>VLOOKUP($B418,'Tillförd energi'!$B$1:$AI$700,MATCH(AF$1,'Tillförd energi'!$B$1:$AQ$1,0),FALSE)</f>
        <v>7.0000000000000007E-2</v>
      </c>
      <c r="AG418">
        <f>IFERROR(VLOOKUP(B418,Miljö!$B$1:$AC$550,MATCH("Köpt mängd produktionsspecifik fjärrvärme:",Miljö!$B$1:$AC$1,0),FALSE)/1,0)</f>
        <v>0</v>
      </c>
      <c r="AI418">
        <f t="shared" si="132"/>
        <v>19.986708</v>
      </c>
      <c r="AJ418">
        <f t="shared" si="133"/>
        <v>19.986708</v>
      </c>
      <c r="AK418">
        <f>IF(ISERROR(1/VLOOKUP($B418,Leveranser!$B$1:$S$500,MATCH("såld värme (gwh)",Leveranser!$B$1:$S$1,0),FALSE)),"",VLOOKUP($B418,Leveranser!$B$1:$S$500,MATCH("såld värme (gwh)",Leveranser!$B$1:$S$1,0),FALSE))</f>
        <v>17.253</v>
      </c>
      <c r="AL418">
        <f>VLOOKUP($B418,Leveranser!$B$1:$Y$500,MATCH("Totalt såld fjärrvärme till andra fjärrvärmeföretag",Leveranser!$B$1:$AA$1,0),FALSE)</f>
        <v>0</v>
      </c>
      <c r="AM418">
        <f>IF(ISERROR(1/VLOOKUP($B418,Miljö!$B$1:$S$500,MATCH("Såld mängd produktionsspecifik fjärrvärme (GWh)",Miljö!$B$1:$R$1,0),FALSE)),0,VLOOKUP($B418,Miljö!$B$1:$S$500,MATCH("Såld mängd produktionsspecifik fjärrvärme (GWh)",Miljö!$B$1:$R$1,0),FALSE))</f>
        <v>0</v>
      </c>
      <c r="AN418" s="239">
        <f t="shared" si="134"/>
        <v>0.86322369847000313</v>
      </c>
      <c r="AP418" t="str">
        <f>IFERROR(VLOOKUP($B418,Miljövärden!$B$2:$H$550,7,FALSE),"Nej, saknas")</f>
        <v>Ja</v>
      </c>
      <c r="AQ418" t="str">
        <f>IFERROR(VLOOKUP($B418,Miljövärden!$B$2:$H$550,6,FALSE),"Nej, saknas")</f>
        <v>Nej</v>
      </c>
      <c r="AU418">
        <f t="shared" si="135"/>
        <v>7.0000000000000007E-2</v>
      </c>
      <c r="AV418">
        <f t="shared" si="136"/>
        <v>0</v>
      </c>
      <c r="AW418">
        <f t="shared" si="137"/>
        <v>4.7741199999999999</v>
      </c>
      <c r="AX418">
        <f t="shared" si="138"/>
        <v>0</v>
      </c>
      <c r="AZ418">
        <f t="shared" si="139"/>
        <v>4.7741199999999999</v>
      </c>
      <c r="BC418">
        <f t="shared" si="140"/>
        <v>2.992588</v>
      </c>
      <c r="BD418">
        <f t="shared" si="141"/>
        <v>0</v>
      </c>
      <c r="BE418">
        <f t="shared" si="142"/>
        <v>4.7741199999999999</v>
      </c>
      <c r="BF418">
        <f t="shared" si="143"/>
        <v>12.15</v>
      </c>
      <c r="BG418">
        <f t="shared" si="144"/>
        <v>7.0000000000000007E-2</v>
      </c>
      <c r="BH418">
        <f>VLOOKUP(B418,Miljö!$B$1:$I$482,MATCH("Fossilandel för ursprungspecificerad el ()",Miljö!$B$1:$I$1,0),FALSE)</f>
        <v>0</v>
      </c>
      <c r="BI418">
        <f>VLOOKUP(B418,Miljö!$B$1:$BX$482,MATCH("Kärnkraftsandel för ursprungsspecificerad el ()",Miljö!$B$1:$O$1,0),FALSE)</f>
        <v>0</v>
      </c>
      <c r="BJ418">
        <f t="shared" si="145"/>
        <v>0</v>
      </c>
      <c r="BK418" t="str">
        <f>VLOOKUP(B418,Miljö!$B$1:$O$482,MATCH("Fossil andel i procent (%)",Miljö!$B$1:$O$1,0),FALSE)</f>
        <v>ET</v>
      </c>
      <c r="BL418">
        <f t="shared" si="146"/>
        <v>19.986708</v>
      </c>
      <c r="BO418" s="289">
        <f t="shared" si="147"/>
        <v>0.14972890983347534</v>
      </c>
      <c r="BP418" s="239">
        <f t="shared" si="148"/>
        <v>0</v>
      </c>
      <c r="BQ418" s="239">
        <f t="shared" si="149"/>
        <v>0.24236707715948019</v>
      </c>
      <c r="BR418" s="239">
        <f t="shared" si="150"/>
        <v>0.60790401300704444</v>
      </c>
      <c r="BS418" s="239"/>
      <c r="BT418" s="351">
        <f t="shared" si="151"/>
        <v>1</v>
      </c>
      <c r="BW418" s="289">
        <f>IF(AP418="ja",VLOOKUP(B418,Miljövärden!$B$2:$H$550,MATCH("Total andel fossilt",Miljövärden!$B$2:$H$2,0),FALSE),"")</f>
        <v>0.149729</v>
      </c>
      <c r="BZ418" s="351">
        <f t="shared" si="152"/>
        <v>9.0166524663315428E-8</v>
      </c>
      <c r="CA418" s="353">
        <f t="shared" si="153"/>
        <v>0</v>
      </c>
    </row>
    <row r="419" spans="1:79" x14ac:dyDescent="0.25">
      <c r="A419" s="2" t="s">
        <v>608</v>
      </c>
      <c r="B419" s="2" t="s">
        <v>618</v>
      </c>
      <c r="C419">
        <f>VLOOKUP($B419,'Tillförd energi'!$B$1:$AI$700,MATCH(C$1,'Tillförd energi'!$B$1:$AQ$1,0),FALSE)</f>
        <v>0</v>
      </c>
      <c r="D419">
        <f>VLOOKUP($B419,'Tillförd energi'!$B$1:$AI$700,MATCH(D$1,'Tillförd energi'!$B$1:$AQ$1,0),FALSE)</f>
        <v>0.41099999999999998</v>
      </c>
      <c r="E419">
        <f>VLOOKUP($B419,'Tillförd energi'!$B$1:$AI$700,MATCH(E$1,'Tillförd energi'!$B$1:$AQ$1,0),FALSE)</f>
        <v>0</v>
      </c>
      <c r="F419">
        <f>VLOOKUP($B419,'Tillförd energi'!$B$1:$AI$700,MATCH(F$1,'Tillförd energi'!$B$1:$AQ$1,0),FALSE)</f>
        <v>0</v>
      </c>
      <c r="G419">
        <f>VLOOKUP($B419,'Tillförd energi'!$B$1:$AI$700,MATCH(G$1,'Tillförd energi'!$B$1:$AQ$1,0),FALSE)</f>
        <v>0</v>
      </c>
      <c r="H419">
        <f>VLOOKUP($B419,'Tillförd energi'!$B$1:$AI$700,MATCH(H$1,'Tillförd energi'!$B$1:$AQ$1,0),FALSE)</f>
        <v>0</v>
      </c>
      <c r="I419">
        <f>VLOOKUP($B419,'Tillförd energi'!$B$1:$AI$700,MATCH(I$1,'Tillförd energi'!$B$1:$AQ$1,0),FALSE)</f>
        <v>0</v>
      </c>
      <c r="J419">
        <f>VLOOKUP($B419,'Tillförd energi'!$B$1:$AI$700,MATCH(J$1,'Tillförd energi'!$B$1:$AQ$1,0),FALSE)</f>
        <v>0</v>
      </c>
      <c r="K419">
        <f>VLOOKUP($B419,'Tillförd energi'!$B$1:$AI$700,MATCH(K$1,'Tillförd energi'!$B$1:$AQ$1,0),FALSE)</f>
        <v>0</v>
      </c>
      <c r="L419">
        <f>VLOOKUP($B419,'Tillförd energi'!$B$1:$AI$700,MATCH(L$1,'Tillförd energi'!$B$1:$AQ$1,0),FALSE)</f>
        <v>0</v>
      </c>
      <c r="M419">
        <f>VLOOKUP($B419,'Tillförd energi'!$B$1:$AI$700,MATCH(M$1,'Tillförd energi'!$B$1:$AQ$1,0),FALSE)</f>
        <v>0</v>
      </c>
      <c r="N419">
        <f>VLOOKUP($B419,'Tillförd energi'!$B$1:$AI$700,MATCH(N$1,'Tillförd energi'!$B$1:$AQ$1,0),FALSE)</f>
        <v>0</v>
      </c>
      <c r="O419">
        <f>VLOOKUP($B419,'Tillförd energi'!$B$1:$AI$700,MATCH(O$1,'Tillförd energi'!$B$1:$AQ$1,0),FALSE)</f>
        <v>0</v>
      </c>
      <c r="P419">
        <f>VLOOKUP($B419,'Tillförd energi'!$B$1:$AI$700,MATCH(P$1,'Tillförd energi'!$B$1:$AQ$1,0),FALSE)</f>
        <v>13.4</v>
      </c>
      <c r="Q419">
        <f>VLOOKUP($B419,'Tillförd energi'!$B$1:$AI$700,MATCH(Q$1,'Tillförd energi'!$B$1:$AQ$1,0),FALSE)</f>
        <v>0</v>
      </c>
      <c r="R419">
        <f>VLOOKUP($B419,'Tillförd energi'!$B$1:$AI$700,MATCH(R$1,'Tillförd energi'!$B$1:$AQ$1,0),FALSE)</f>
        <v>0</v>
      </c>
      <c r="S419">
        <f>VLOOKUP($B419,'Tillförd energi'!$B$1:$AI$700,MATCH(S$1,'Tillförd energi'!$B$1:$AQ$1,0),FALSE)</f>
        <v>0.8</v>
      </c>
      <c r="T419">
        <f>VLOOKUP($B419,'Tillförd energi'!$B$1:$AI$700,MATCH(T$1,'Tillförd energi'!$B$1:$AQ$1,0),FALSE)</f>
        <v>0</v>
      </c>
      <c r="U419">
        <f>VLOOKUP($B419,'Tillförd energi'!$B$1:$AI$700,MATCH(U$1,'Tillförd energi'!$B$1:$AQ$1,0),FALSE)</f>
        <v>0</v>
      </c>
      <c r="V419">
        <f>VLOOKUP($B419,'Tillförd energi'!$B$1:$AI$700,MATCH(V$1,'Tillförd energi'!$B$1:$AQ$1,0),FALSE)</f>
        <v>0</v>
      </c>
      <c r="W419">
        <f>VLOOKUP($B419,'Tillförd energi'!$B$1:$AI$700,MATCH(W$1,'Tillförd energi'!$B$1:$AQ$1,0),FALSE)</f>
        <v>0</v>
      </c>
      <c r="X419">
        <f>VLOOKUP($B419,'Tillförd energi'!$B$1:$AI$700,MATCH(X$1,'Tillförd energi'!$B$1:$AQ$1,0),FALSE)</f>
        <v>0</v>
      </c>
      <c r="Y419">
        <f>VLOOKUP($B419,'Tillförd energi'!$B$1:$AI$700,MATCH(Y$1,'Tillförd energi'!$B$1:$AQ$1,0),FALSE)</f>
        <v>0</v>
      </c>
      <c r="Z419">
        <f>VLOOKUP($B419,'Tillförd energi'!$B$1:$AI$700,MATCH(Z$1,'Tillförd energi'!$B$1:$AQ$1,0),FALSE)</f>
        <v>0</v>
      </c>
      <c r="AA419">
        <f>VLOOKUP($B419,'Tillförd energi'!$B$1:$AI$700,MATCH(AA$1,'Tillförd energi'!$B$1:$AQ$1,0),FALSE)</f>
        <v>0</v>
      </c>
      <c r="AB419">
        <f>VLOOKUP($B419,'Tillförd energi'!$B$1:$AI$700,MATCH(AB$1,'Tillförd energi'!$B$1:$AQ$1,0),FALSE)</f>
        <v>0</v>
      </c>
      <c r="AC419">
        <f>VLOOKUP($B419,'Tillförd energi'!$B$1:$AI$700,MATCH(AC$1,'Tillförd energi'!$B$1:$AQ$1,0),FALSE)</f>
        <v>0</v>
      </c>
      <c r="AD419">
        <f>VLOOKUP($B419,'Tillförd energi'!$B$1:$AI$700,MATCH(AD$1,'Tillförd energi'!$B$1:$AQ$1,0),FALSE)</f>
        <v>0</v>
      </c>
      <c r="AE419">
        <f>VLOOKUP($B419,'Tillförd energi'!$B$1:$AI$700,MATCH(AE$1,'Tillförd energi'!$B$1:$AQ$1,0),FALSE)</f>
        <v>0</v>
      </c>
      <c r="AF419">
        <f>VLOOKUP($B419,'Tillförd energi'!$B$1:$AI$700,MATCH(AF$1,'Tillförd energi'!$B$1:$AQ$1,0),FALSE)</f>
        <v>0.32500000000000001</v>
      </c>
      <c r="AG419">
        <f>IFERROR(VLOOKUP(B419,Miljö!$B$1:$AC$550,MATCH("Köpt mängd produktionsspecifik fjärrvärme:",Miljö!$B$1:$AC$1,0),FALSE)/1,0)</f>
        <v>0</v>
      </c>
      <c r="AI419">
        <f t="shared" si="132"/>
        <v>14.936</v>
      </c>
      <c r="AJ419">
        <f t="shared" si="133"/>
        <v>14.936</v>
      </c>
      <c r="AK419">
        <f>IF(ISERROR(1/VLOOKUP($B419,Leveranser!$B$1:$S$500,MATCH("såld värme (gwh)",Leveranser!$B$1:$S$1,0),FALSE)),"",VLOOKUP($B419,Leveranser!$B$1:$S$500,MATCH("såld värme (gwh)",Leveranser!$B$1:$S$1,0),FALSE))</f>
        <v>11.238</v>
      </c>
      <c r="AL419">
        <f>VLOOKUP($B419,Leveranser!$B$1:$Y$500,MATCH("Totalt såld fjärrvärme till andra fjärrvärmeföretag",Leveranser!$B$1:$AA$1,0),FALSE)</f>
        <v>0</v>
      </c>
      <c r="AM419">
        <f>IF(ISERROR(1/VLOOKUP($B419,Miljö!$B$1:$S$500,MATCH("Såld mängd produktionsspecifik fjärrvärme (GWh)",Miljö!$B$1:$R$1,0),FALSE)),0,VLOOKUP($B419,Miljö!$B$1:$S$500,MATCH("Såld mängd produktionsspecifik fjärrvärme (GWh)",Miljö!$B$1:$R$1,0),FALSE))</f>
        <v>0</v>
      </c>
      <c r="AN419" s="239">
        <f t="shared" si="134"/>
        <v>0.75241028387787889</v>
      </c>
      <c r="AP419" t="str">
        <f>IFERROR(VLOOKUP($B419,Miljövärden!$B$2:$H$550,7,FALSE),"Nej, saknas")</f>
        <v>Ja</v>
      </c>
      <c r="AQ419" t="str">
        <f>IFERROR(VLOOKUP($B419,Miljövärden!$B$2:$H$550,6,FALSE),"Nej, saknas")</f>
        <v>Nej</v>
      </c>
      <c r="AU419">
        <f t="shared" si="135"/>
        <v>0.32500000000000001</v>
      </c>
      <c r="AV419">
        <f t="shared" si="136"/>
        <v>0</v>
      </c>
      <c r="AW419">
        <f t="shared" si="137"/>
        <v>13.4</v>
      </c>
      <c r="AX419">
        <f t="shared" si="138"/>
        <v>0.8</v>
      </c>
      <c r="AZ419">
        <f t="shared" si="139"/>
        <v>14.200000000000001</v>
      </c>
      <c r="BC419">
        <f t="shared" si="140"/>
        <v>0.41099999999999998</v>
      </c>
      <c r="BD419">
        <f t="shared" si="141"/>
        <v>0</v>
      </c>
      <c r="BE419">
        <f t="shared" si="142"/>
        <v>14.200000000000001</v>
      </c>
      <c r="BF419">
        <f t="shared" si="143"/>
        <v>0</v>
      </c>
      <c r="BG419">
        <f t="shared" si="144"/>
        <v>0.32500000000000001</v>
      </c>
      <c r="BH419">
        <f>VLOOKUP(B419,Miljö!$B$1:$I$482,MATCH("Fossilandel för ursprungspecificerad el ()",Miljö!$B$1:$I$1,0),FALSE)</f>
        <v>0</v>
      </c>
      <c r="BI419">
        <f>VLOOKUP(B419,Miljö!$B$1:$BX$482,MATCH("Kärnkraftsandel för ursprungsspecificerad el ()",Miljö!$B$1:$O$1,0),FALSE)</f>
        <v>0</v>
      </c>
      <c r="BJ419">
        <f t="shared" si="145"/>
        <v>0</v>
      </c>
      <c r="BK419" t="str">
        <f>VLOOKUP(B419,Miljö!$B$1:$O$482,MATCH("Fossil andel i procent (%)",Miljö!$B$1:$O$1,0),FALSE)</f>
        <v>ET</v>
      </c>
      <c r="BL419">
        <f t="shared" si="146"/>
        <v>14.936</v>
      </c>
      <c r="BO419" s="289">
        <f t="shared" si="147"/>
        <v>2.751740760578468E-2</v>
      </c>
      <c r="BP419" s="239">
        <f t="shared" si="148"/>
        <v>0</v>
      </c>
      <c r="BQ419" s="239">
        <f t="shared" si="149"/>
        <v>0.97248259239421531</v>
      </c>
      <c r="BR419" s="239">
        <f t="shared" si="150"/>
        <v>0</v>
      </c>
      <c r="BS419" s="239"/>
      <c r="BT419" s="351">
        <f t="shared" si="151"/>
        <v>1</v>
      </c>
      <c r="BW419" s="289">
        <f>IF(AP419="ja",VLOOKUP(B419,Miljövärden!$B$2:$H$550,MATCH("Total andel fossilt",Miljövärden!$B$2:$H$2,0),FALSE),"")</f>
        <v>2.7517400000000001E-2</v>
      </c>
      <c r="BZ419" s="351">
        <f t="shared" si="152"/>
        <v>-7.6057846791488526E-9</v>
      </c>
      <c r="CA419" s="353">
        <f t="shared" si="153"/>
        <v>0</v>
      </c>
    </row>
    <row r="420" spans="1:79" x14ac:dyDescent="0.25">
      <c r="A420" s="2" t="s">
        <v>608</v>
      </c>
      <c r="B420" s="2" t="s">
        <v>619</v>
      </c>
      <c r="C420">
        <f>VLOOKUP($B420,'Tillförd energi'!$B$1:$AI$700,MATCH(C$1,'Tillförd energi'!$B$1:$AQ$1,0),FALSE)</f>
        <v>0</v>
      </c>
      <c r="D420">
        <f>VLOOKUP($B420,'Tillförd energi'!$B$1:$AI$700,MATCH(D$1,'Tillförd energi'!$B$1:$AQ$1,0),FALSE)</f>
        <v>1.4810000000000001</v>
      </c>
      <c r="E420">
        <f>VLOOKUP($B420,'Tillförd energi'!$B$1:$AI$700,MATCH(E$1,'Tillförd energi'!$B$1:$AQ$1,0),FALSE)</f>
        <v>0</v>
      </c>
      <c r="F420">
        <f>VLOOKUP($B420,'Tillförd energi'!$B$1:$AI$700,MATCH(F$1,'Tillförd energi'!$B$1:$AQ$1,0),FALSE)</f>
        <v>0</v>
      </c>
      <c r="G420">
        <f>VLOOKUP($B420,'Tillförd energi'!$B$1:$AI$700,MATCH(G$1,'Tillförd energi'!$B$1:$AQ$1,0),FALSE)</f>
        <v>0</v>
      </c>
      <c r="H420">
        <f>VLOOKUP($B420,'Tillförd energi'!$B$1:$AI$700,MATCH(H$1,'Tillförd energi'!$B$1:$AQ$1,0),FALSE)</f>
        <v>0</v>
      </c>
      <c r="I420">
        <f>VLOOKUP($B420,'Tillförd energi'!$B$1:$AI$700,MATCH(I$1,'Tillförd energi'!$B$1:$AQ$1,0),FALSE)</f>
        <v>0</v>
      </c>
      <c r="J420">
        <f>VLOOKUP($B420,'Tillförd energi'!$B$1:$AI$700,MATCH(J$1,'Tillförd energi'!$B$1:$AQ$1,0),FALSE)</f>
        <v>0</v>
      </c>
      <c r="K420">
        <f>VLOOKUP($B420,'Tillförd energi'!$B$1:$AI$700,MATCH(K$1,'Tillförd energi'!$B$1:$AQ$1,0),FALSE)</f>
        <v>0</v>
      </c>
      <c r="L420">
        <f>VLOOKUP($B420,'Tillförd energi'!$B$1:$AI$700,MATCH(L$1,'Tillförd energi'!$B$1:$AQ$1,0),FALSE)</f>
        <v>0</v>
      </c>
      <c r="M420">
        <f>VLOOKUP($B420,'Tillförd energi'!$B$1:$AI$700,MATCH(M$1,'Tillförd energi'!$B$1:$AQ$1,0),FALSE)</f>
        <v>52.8</v>
      </c>
      <c r="N420">
        <f>VLOOKUP($B420,'Tillförd energi'!$B$1:$AI$700,MATCH(N$1,'Tillförd energi'!$B$1:$AQ$1,0),FALSE)</f>
        <v>34.299999999999997</v>
      </c>
      <c r="O420">
        <f>VLOOKUP($B420,'Tillförd energi'!$B$1:$AI$700,MATCH(O$1,'Tillförd energi'!$B$1:$AQ$1,0),FALSE)</f>
        <v>0</v>
      </c>
      <c r="P420">
        <f>VLOOKUP($B420,'Tillförd energi'!$B$1:$AI$700,MATCH(P$1,'Tillförd energi'!$B$1:$AQ$1,0),FALSE)</f>
        <v>9.5</v>
      </c>
      <c r="Q420">
        <f>VLOOKUP($B420,'Tillförd energi'!$B$1:$AI$700,MATCH(Q$1,'Tillförd energi'!$B$1:$AQ$1,0),FALSE)</f>
        <v>0</v>
      </c>
      <c r="R420">
        <f>VLOOKUP($B420,'Tillförd energi'!$B$1:$AI$700,MATCH(R$1,'Tillförd energi'!$B$1:$AQ$1,0),FALSE)</f>
        <v>0</v>
      </c>
      <c r="S420">
        <f>VLOOKUP($B420,'Tillförd energi'!$B$1:$AI$700,MATCH(S$1,'Tillförd energi'!$B$1:$AQ$1,0),FALSE)</f>
        <v>0</v>
      </c>
      <c r="T420">
        <f>VLOOKUP($B420,'Tillförd energi'!$B$1:$AI$700,MATCH(T$1,'Tillförd energi'!$B$1:$AQ$1,0),FALSE)</f>
        <v>0</v>
      </c>
      <c r="U420">
        <f>VLOOKUP($B420,'Tillförd energi'!$B$1:$AI$700,MATCH(U$1,'Tillförd energi'!$B$1:$AQ$1,0),FALSE)</f>
        <v>0</v>
      </c>
      <c r="V420">
        <f>VLOOKUP($B420,'Tillförd energi'!$B$1:$AI$700,MATCH(V$1,'Tillförd energi'!$B$1:$AQ$1,0),FALSE)</f>
        <v>0</v>
      </c>
      <c r="W420">
        <f>VLOOKUP($B420,'Tillförd energi'!$B$1:$AI$700,MATCH(W$1,'Tillförd energi'!$B$1:$AQ$1,0),FALSE)</f>
        <v>0</v>
      </c>
      <c r="X420">
        <f>VLOOKUP($B420,'Tillförd energi'!$B$1:$AI$700,MATCH(X$1,'Tillförd energi'!$B$1:$AQ$1,0),FALSE)</f>
        <v>0</v>
      </c>
      <c r="Y420">
        <f>VLOOKUP($B420,'Tillförd energi'!$B$1:$AI$700,MATCH(Y$1,'Tillförd energi'!$B$1:$AQ$1,0),FALSE)</f>
        <v>0</v>
      </c>
      <c r="Z420">
        <f>VLOOKUP($B420,'Tillförd energi'!$B$1:$AI$700,MATCH(Z$1,'Tillförd energi'!$B$1:$AQ$1,0),FALSE)</f>
        <v>0</v>
      </c>
      <c r="AA420">
        <f>VLOOKUP($B420,'Tillförd energi'!$B$1:$AI$700,MATCH(AA$1,'Tillförd energi'!$B$1:$AQ$1,0),FALSE)</f>
        <v>0</v>
      </c>
      <c r="AB420">
        <f>VLOOKUP($B420,'Tillförd energi'!$B$1:$AI$700,MATCH(AB$1,'Tillförd energi'!$B$1:$AQ$1,0),FALSE)</f>
        <v>0</v>
      </c>
      <c r="AC420">
        <f>VLOOKUP($B420,'Tillförd energi'!$B$1:$AI$700,MATCH(AC$1,'Tillförd energi'!$B$1:$AQ$1,0),FALSE)</f>
        <v>0</v>
      </c>
      <c r="AD420">
        <f>VLOOKUP($B420,'Tillförd energi'!$B$1:$AI$700,MATCH(AD$1,'Tillförd energi'!$B$1:$AQ$1,0),FALSE)</f>
        <v>0</v>
      </c>
      <c r="AE420">
        <f>VLOOKUP($B420,'Tillförd energi'!$B$1:$AI$700,MATCH(AE$1,'Tillförd energi'!$B$1:$AQ$1,0),FALSE)</f>
        <v>0</v>
      </c>
      <c r="AF420">
        <f>VLOOKUP($B420,'Tillförd energi'!$B$1:$AI$700,MATCH(AF$1,'Tillförd energi'!$B$1:$AQ$1,0),FALSE)</f>
        <v>2.403</v>
      </c>
      <c r="AG420">
        <f>IFERROR(VLOOKUP(B420,Miljö!$B$1:$AC$550,MATCH("Köpt mängd produktionsspecifik fjärrvärme:",Miljö!$B$1:$AC$1,0),FALSE)/1,0)</f>
        <v>0</v>
      </c>
      <c r="AI420">
        <f t="shared" si="132"/>
        <v>100.48399999999999</v>
      </c>
      <c r="AJ420">
        <f t="shared" si="133"/>
        <v>100.48399999999999</v>
      </c>
      <c r="AK420">
        <f>IF(ISERROR(1/VLOOKUP($B420,Leveranser!$B$1:$S$500,MATCH("såld värme (gwh)",Leveranser!$B$1:$S$1,0),FALSE)),"",VLOOKUP($B420,Leveranser!$B$1:$S$500,MATCH("såld värme (gwh)",Leveranser!$B$1:$S$1,0),FALSE))</f>
        <v>93.522999999999996</v>
      </c>
      <c r="AL420">
        <f>VLOOKUP($B420,Leveranser!$B$1:$Y$500,MATCH("Totalt såld fjärrvärme till andra fjärrvärmeföretag",Leveranser!$B$1:$AA$1,0),FALSE)</f>
        <v>0</v>
      </c>
      <c r="AM420">
        <f>IF(ISERROR(1/VLOOKUP($B420,Miljö!$B$1:$S$500,MATCH("Såld mängd produktionsspecifik fjärrvärme (GWh)",Miljö!$B$1:$R$1,0),FALSE)),0,VLOOKUP($B420,Miljö!$B$1:$S$500,MATCH("Såld mängd produktionsspecifik fjärrvärme (GWh)",Miljö!$B$1:$R$1,0),FALSE))</f>
        <v>0</v>
      </c>
      <c r="AN420" s="239">
        <f t="shared" si="134"/>
        <v>0.930725289598344</v>
      </c>
      <c r="AP420" t="str">
        <f>IFERROR(VLOOKUP($B420,Miljövärden!$B$2:$H$550,7,FALSE),"Nej, saknas")</f>
        <v>Ja</v>
      </c>
      <c r="AQ420" t="str">
        <f>IFERROR(VLOOKUP($B420,Miljövärden!$B$2:$H$550,6,FALSE),"Nej, saknas")</f>
        <v>Nej</v>
      </c>
      <c r="AU420">
        <f t="shared" si="135"/>
        <v>2.403</v>
      </c>
      <c r="AV420">
        <f t="shared" si="136"/>
        <v>0</v>
      </c>
      <c r="AW420">
        <f t="shared" si="137"/>
        <v>96.6</v>
      </c>
      <c r="AX420">
        <f t="shared" si="138"/>
        <v>0</v>
      </c>
      <c r="AZ420">
        <f t="shared" si="139"/>
        <v>96.6</v>
      </c>
      <c r="BC420">
        <f t="shared" si="140"/>
        <v>1.4810000000000001</v>
      </c>
      <c r="BD420">
        <f t="shared" si="141"/>
        <v>0</v>
      </c>
      <c r="BE420">
        <f t="shared" si="142"/>
        <v>96.6</v>
      </c>
      <c r="BF420">
        <f t="shared" si="143"/>
        <v>0</v>
      </c>
      <c r="BG420">
        <f t="shared" si="144"/>
        <v>2.403</v>
      </c>
      <c r="BH420">
        <f>VLOOKUP(B420,Miljö!$B$1:$I$482,MATCH("Fossilandel för ursprungspecificerad el ()",Miljö!$B$1:$I$1,0),FALSE)</f>
        <v>0</v>
      </c>
      <c r="BI420">
        <f>VLOOKUP(B420,Miljö!$B$1:$BX$482,MATCH("Kärnkraftsandel för ursprungsspecificerad el ()",Miljö!$B$1:$O$1,0),FALSE)</f>
        <v>0</v>
      </c>
      <c r="BJ420">
        <f t="shared" si="145"/>
        <v>0</v>
      </c>
      <c r="BK420" t="str">
        <f>VLOOKUP(B420,Miljö!$B$1:$O$482,MATCH("Fossil andel i procent (%)",Miljö!$B$1:$O$1,0),FALSE)</f>
        <v>ET</v>
      </c>
      <c r="BL420">
        <f t="shared" si="146"/>
        <v>100.48399999999999</v>
      </c>
      <c r="BO420" s="289">
        <f t="shared" si="147"/>
        <v>1.4738664862067595E-2</v>
      </c>
      <c r="BP420" s="239">
        <f t="shared" si="148"/>
        <v>0</v>
      </c>
      <c r="BQ420" s="239">
        <f t="shared" si="149"/>
        <v>0.98526133513793246</v>
      </c>
      <c r="BR420" s="239">
        <f t="shared" si="150"/>
        <v>0</v>
      </c>
      <c r="BS420" s="239"/>
      <c r="BT420" s="351">
        <f t="shared" si="151"/>
        <v>1</v>
      </c>
      <c r="BW420" s="289">
        <f>IF(AP420="ja",VLOOKUP(B420,Miljövärden!$B$2:$H$550,MATCH("Total andel fossilt",Miljövärden!$B$2:$H$2,0),FALSE),"")</f>
        <v>1.47387E-2</v>
      </c>
      <c r="BZ420" s="351">
        <f t="shared" si="152"/>
        <v>3.513793240574048E-8</v>
      </c>
      <c r="CA420" s="353">
        <f t="shared" si="153"/>
        <v>0</v>
      </c>
    </row>
    <row r="421" spans="1:79" x14ac:dyDescent="0.25">
      <c r="A421" s="2" t="s">
        <v>608</v>
      </c>
      <c r="B421" s="2" t="s">
        <v>620</v>
      </c>
      <c r="C421">
        <f>VLOOKUP($B421,'Tillförd energi'!$B$1:$AI$700,MATCH(C$1,'Tillförd energi'!$B$1:$AQ$1,0),FALSE)</f>
        <v>0</v>
      </c>
      <c r="D421">
        <f>VLOOKUP($B421,'Tillförd energi'!$B$1:$AI$700,MATCH(D$1,'Tillförd energi'!$B$1:$AQ$1,0),FALSE)</f>
        <v>0</v>
      </c>
      <c r="E421">
        <f>VLOOKUP($B421,'Tillförd energi'!$B$1:$AI$700,MATCH(E$1,'Tillförd energi'!$B$1:$AQ$1,0),FALSE)</f>
        <v>0</v>
      </c>
      <c r="F421">
        <f>VLOOKUP($B421,'Tillförd energi'!$B$1:$AI$700,MATCH(F$1,'Tillförd energi'!$B$1:$AQ$1,0),FALSE)</f>
        <v>0</v>
      </c>
      <c r="G421">
        <f>VLOOKUP($B421,'Tillförd energi'!$B$1:$AI$700,MATCH(G$1,'Tillförd energi'!$B$1:$AQ$1,0),FALSE)</f>
        <v>0</v>
      </c>
      <c r="H421">
        <f>VLOOKUP($B421,'Tillförd energi'!$B$1:$AI$700,MATCH(H$1,'Tillförd energi'!$B$1:$AQ$1,0),FALSE)</f>
        <v>0</v>
      </c>
      <c r="I421">
        <f>VLOOKUP($B421,'Tillförd energi'!$B$1:$AI$700,MATCH(I$1,'Tillförd energi'!$B$1:$AQ$1,0),FALSE)</f>
        <v>0</v>
      </c>
      <c r="J421">
        <f>VLOOKUP($B421,'Tillförd energi'!$B$1:$AI$700,MATCH(J$1,'Tillförd energi'!$B$1:$AQ$1,0),FALSE)</f>
        <v>0</v>
      </c>
      <c r="K421">
        <f>VLOOKUP($B421,'Tillförd energi'!$B$1:$AI$700,MATCH(K$1,'Tillförd energi'!$B$1:$AQ$1,0),FALSE)</f>
        <v>0</v>
      </c>
      <c r="L421">
        <f>VLOOKUP($B421,'Tillförd energi'!$B$1:$AI$700,MATCH(L$1,'Tillförd energi'!$B$1:$AQ$1,0),FALSE)</f>
        <v>0</v>
      </c>
      <c r="M421">
        <f>VLOOKUP($B421,'Tillförd energi'!$B$1:$AI$700,MATCH(M$1,'Tillförd energi'!$B$1:$AQ$1,0),FALSE)</f>
        <v>0</v>
      </c>
      <c r="N421">
        <f>VLOOKUP($B421,'Tillförd energi'!$B$1:$AI$700,MATCH(N$1,'Tillförd energi'!$B$1:$AQ$1,0),FALSE)</f>
        <v>0</v>
      </c>
      <c r="O421">
        <f>VLOOKUP($B421,'Tillförd energi'!$B$1:$AI$700,MATCH(O$1,'Tillförd energi'!$B$1:$AQ$1,0),FALSE)</f>
        <v>0</v>
      </c>
      <c r="P421">
        <f>VLOOKUP($B421,'Tillförd energi'!$B$1:$AI$700,MATCH(P$1,'Tillförd energi'!$B$1:$AQ$1,0),FALSE)</f>
        <v>0</v>
      </c>
      <c r="Q421">
        <f>VLOOKUP($B421,'Tillförd energi'!$B$1:$AI$700,MATCH(Q$1,'Tillförd energi'!$B$1:$AQ$1,0),FALSE)</f>
        <v>0</v>
      </c>
      <c r="R421">
        <f>VLOOKUP($B421,'Tillförd energi'!$B$1:$AI$700,MATCH(R$1,'Tillförd energi'!$B$1:$AQ$1,0),FALSE)</f>
        <v>0</v>
      </c>
      <c r="S421">
        <f>VLOOKUP($B421,'Tillförd energi'!$B$1:$AI$700,MATCH(S$1,'Tillförd energi'!$B$1:$AQ$1,0),FALSE)</f>
        <v>0</v>
      </c>
      <c r="T421">
        <f>VLOOKUP($B421,'Tillförd energi'!$B$1:$AI$700,MATCH(T$1,'Tillförd energi'!$B$1:$AQ$1,0),FALSE)</f>
        <v>0</v>
      </c>
      <c r="U421">
        <f>VLOOKUP($B421,'Tillförd energi'!$B$1:$AI$700,MATCH(U$1,'Tillförd energi'!$B$1:$AQ$1,0),FALSE)</f>
        <v>0</v>
      </c>
      <c r="V421">
        <f>VLOOKUP($B421,'Tillförd energi'!$B$1:$AI$700,MATCH(V$1,'Tillförd energi'!$B$1:$AQ$1,0),FALSE)</f>
        <v>0</v>
      </c>
      <c r="W421">
        <f>VLOOKUP($B421,'Tillförd energi'!$B$1:$AI$700,MATCH(W$1,'Tillförd energi'!$B$1:$AQ$1,0),FALSE)</f>
        <v>0</v>
      </c>
      <c r="X421">
        <f>VLOOKUP($B421,'Tillförd energi'!$B$1:$AI$700,MATCH(X$1,'Tillförd energi'!$B$1:$AQ$1,0),FALSE)</f>
        <v>0</v>
      </c>
      <c r="Y421">
        <f>VLOOKUP($B421,'Tillförd energi'!$B$1:$AI$700,MATCH(Y$1,'Tillförd energi'!$B$1:$AQ$1,0),FALSE)</f>
        <v>0</v>
      </c>
      <c r="Z421">
        <f>VLOOKUP($B421,'Tillförd energi'!$B$1:$AI$700,MATCH(Z$1,'Tillförd energi'!$B$1:$AQ$1,0),FALSE)</f>
        <v>0</v>
      </c>
      <c r="AA421">
        <f>VLOOKUP($B421,'Tillförd energi'!$B$1:$AI$700,MATCH(AA$1,'Tillförd energi'!$B$1:$AQ$1,0),FALSE)</f>
        <v>0</v>
      </c>
      <c r="AB421">
        <f>VLOOKUP($B421,'Tillförd energi'!$B$1:$AI$700,MATCH(AB$1,'Tillförd energi'!$B$1:$AQ$1,0),FALSE)</f>
        <v>0</v>
      </c>
      <c r="AC421">
        <f>VLOOKUP($B421,'Tillförd energi'!$B$1:$AI$700,MATCH(AC$1,'Tillförd energi'!$B$1:$AQ$1,0),FALSE)</f>
        <v>0</v>
      </c>
      <c r="AD421">
        <f>VLOOKUP($B421,'Tillförd energi'!$B$1:$AI$700,MATCH(AD$1,'Tillförd energi'!$B$1:$AQ$1,0),FALSE)</f>
        <v>0</v>
      </c>
      <c r="AE421">
        <f>VLOOKUP($B421,'Tillförd energi'!$B$1:$AI$700,MATCH(AE$1,'Tillförd energi'!$B$1:$AQ$1,0),FALSE)</f>
        <v>0</v>
      </c>
      <c r="AF421">
        <f>VLOOKUP($B421,'Tillförd energi'!$B$1:$AI$700,MATCH(AF$1,'Tillförd energi'!$B$1:$AQ$1,0),FALSE)</f>
        <v>0</v>
      </c>
      <c r="AG421">
        <f>IFERROR(VLOOKUP(B421,Miljö!$B$1:$AC$550,MATCH("Köpt mängd produktionsspecifik fjärrvärme:",Miljö!$B$1:$AC$1,0),FALSE)/1,0)</f>
        <v>0</v>
      </c>
      <c r="AI421">
        <f t="shared" si="132"/>
        <v>0</v>
      </c>
      <c r="AJ421">
        <f t="shared" si="133"/>
        <v>0</v>
      </c>
      <c r="AK421">
        <f>IF(ISERROR(1/VLOOKUP($B421,Leveranser!$B$1:$S$500,MATCH("såld värme (gwh)",Leveranser!$B$1:$S$1,0),FALSE)),"",VLOOKUP($B421,Leveranser!$B$1:$S$500,MATCH("såld värme (gwh)",Leveranser!$B$1:$S$1,0),FALSE))</f>
        <v>212.739</v>
      </c>
      <c r="AL421">
        <f>VLOOKUP($B421,Leveranser!$B$1:$Y$500,MATCH("Totalt såld fjärrvärme till andra fjärrvärmeföretag",Leveranser!$B$1:$AA$1,0),FALSE)</f>
        <v>0</v>
      </c>
      <c r="AM421">
        <f>IF(ISERROR(1/VLOOKUP($B421,Miljö!$B$1:$S$500,MATCH("Såld mängd produktionsspecifik fjärrvärme (GWh)",Miljö!$B$1:$R$1,0),FALSE)),0,VLOOKUP($B421,Miljö!$B$1:$S$500,MATCH("Såld mängd produktionsspecifik fjärrvärme (GWh)",Miljö!$B$1:$R$1,0),FALSE))</f>
        <v>0</v>
      </c>
      <c r="AN421" s="239" t="str">
        <f t="shared" si="134"/>
        <v/>
      </c>
      <c r="AP421" t="str">
        <f>IFERROR(VLOOKUP($B421,Miljövärden!$B$2:$H$550,7,FALSE),"Nej, saknas")</f>
        <v>Nej</v>
      </c>
      <c r="AQ421" t="str">
        <f>IFERROR(VLOOKUP($B421,Miljövärden!$B$2:$H$550,6,FALSE),"Nej, saknas")</f>
        <v>Nej</v>
      </c>
      <c r="AU421">
        <f t="shared" si="135"/>
        <v>0</v>
      </c>
      <c r="AV421">
        <f t="shared" si="136"/>
        <v>0</v>
      </c>
      <c r="AW421">
        <f t="shared" si="137"/>
        <v>0</v>
      </c>
      <c r="AX421">
        <f t="shared" si="138"/>
        <v>0</v>
      </c>
      <c r="AZ421">
        <f t="shared" si="139"/>
        <v>0</v>
      </c>
      <c r="BC421">
        <f t="shared" si="140"/>
        <v>0</v>
      </c>
      <c r="BD421">
        <f t="shared" si="141"/>
        <v>0</v>
      </c>
      <c r="BE421">
        <f t="shared" si="142"/>
        <v>0</v>
      </c>
      <c r="BF421">
        <f t="shared" si="143"/>
        <v>0</v>
      </c>
      <c r="BG421">
        <f t="shared" si="144"/>
        <v>0</v>
      </c>
      <c r="BH421" t="str">
        <f>VLOOKUP(B421,Miljö!$B$1:$I$482,MATCH("Fossilandel för ursprungspecificerad el ()",Miljö!$B$1:$I$1,0),FALSE)</f>
        <v>-</v>
      </c>
      <c r="BI421" t="str">
        <f>VLOOKUP(B421,Miljö!$B$1:$BX$482,MATCH("Kärnkraftsandel för ursprungsspecificerad el ()",Miljö!$B$1:$O$1,0),FALSE)</f>
        <v>-</v>
      </c>
      <c r="BJ421">
        <f t="shared" si="145"/>
        <v>0</v>
      </c>
      <c r="BK421" t="str">
        <f>VLOOKUP(B421,Miljö!$B$1:$O$482,MATCH("Fossil andel i procent (%)",Miljö!$B$1:$O$1,0),FALSE)</f>
        <v>-</v>
      </c>
      <c r="BL421">
        <f t="shared" si="146"/>
        <v>0</v>
      </c>
      <c r="BO421" s="289" t="str">
        <f t="shared" si="147"/>
        <v/>
      </c>
      <c r="BP421" s="239" t="str">
        <f t="shared" si="148"/>
        <v/>
      </c>
      <c r="BQ421" s="239" t="str">
        <f t="shared" si="149"/>
        <v/>
      </c>
      <c r="BR421" s="239" t="str">
        <f t="shared" si="150"/>
        <v/>
      </c>
      <c r="BS421" s="239"/>
      <c r="BT421" s="351">
        <f t="shared" si="151"/>
        <v>0</v>
      </c>
      <c r="BW421" s="289" t="str">
        <f>IF(AP421="ja",VLOOKUP(B421,Miljövärden!$B$2:$H$550,MATCH("Total andel fossilt",Miljövärden!$B$2:$H$2,0),FALSE),"")</f>
        <v/>
      </c>
      <c r="BZ421" s="351" t="str">
        <f t="shared" si="152"/>
        <v/>
      </c>
      <c r="CA421" s="353" t="str">
        <f t="shared" si="153"/>
        <v/>
      </c>
    </row>
    <row r="422" spans="1:79" x14ac:dyDescent="0.25">
      <c r="A422" s="2" t="s">
        <v>608</v>
      </c>
      <c r="B422" s="2" t="s">
        <v>621</v>
      </c>
      <c r="C422">
        <f>VLOOKUP($B422,'Tillförd energi'!$B$1:$AI$700,MATCH(C$1,'Tillförd energi'!$B$1:$AQ$1,0),FALSE)</f>
        <v>0</v>
      </c>
      <c r="D422">
        <f>VLOOKUP($B422,'Tillförd energi'!$B$1:$AI$700,MATCH(D$1,'Tillförd energi'!$B$1:$AQ$1,0),FALSE)</f>
        <v>0.83</v>
      </c>
      <c r="E422">
        <f>VLOOKUP($B422,'Tillförd energi'!$B$1:$AI$700,MATCH(E$1,'Tillförd energi'!$B$1:$AQ$1,0),FALSE)</f>
        <v>0</v>
      </c>
      <c r="F422">
        <f>VLOOKUP($B422,'Tillförd energi'!$B$1:$AI$700,MATCH(F$1,'Tillförd energi'!$B$1:$AQ$1,0),FALSE)</f>
        <v>0</v>
      </c>
      <c r="G422">
        <f>VLOOKUP($B422,'Tillförd energi'!$B$1:$AI$700,MATCH(G$1,'Tillförd energi'!$B$1:$AQ$1,0),FALSE)</f>
        <v>0</v>
      </c>
      <c r="H422">
        <f>VLOOKUP($B422,'Tillförd energi'!$B$1:$AI$700,MATCH(H$1,'Tillförd energi'!$B$1:$AQ$1,0),FALSE)</f>
        <v>0</v>
      </c>
      <c r="I422">
        <f>VLOOKUP($B422,'Tillförd energi'!$B$1:$AI$700,MATCH(I$1,'Tillförd energi'!$B$1:$AQ$1,0),FALSE)</f>
        <v>0</v>
      </c>
      <c r="J422">
        <f>VLOOKUP($B422,'Tillförd energi'!$B$1:$AI$700,MATCH(J$1,'Tillförd energi'!$B$1:$AQ$1,0),FALSE)</f>
        <v>0</v>
      </c>
      <c r="K422">
        <f>VLOOKUP($B422,'Tillförd energi'!$B$1:$AI$700,MATCH(K$1,'Tillförd energi'!$B$1:$AQ$1,0),FALSE)</f>
        <v>0</v>
      </c>
      <c r="L422">
        <f>VLOOKUP($B422,'Tillförd energi'!$B$1:$AI$700,MATCH(L$1,'Tillförd energi'!$B$1:$AQ$1,0),FALSE)</f>
        <v>0</v>
      </c>
      <c r="M422">
        <f>VLOOKUP($B422,'Tillförd energi'!$B$1:$AI$700,MATCH(M$1,'Tillförd energi'!$B$1:$AQ$1,0),FALSE)</f>
        <v>0</v>
      </c>
      <c r="N422">
        <f>VLOOKUP($B422,'Tillförd energi'!$B$1:$AI$700,MATCH(N$1,'Tillförd energi'!$B$1:$AQ$1,0),FALSE)</f>
        <v>0</v>
      </c>
      <c r="O422">
        <f>VLOOKUP($B422,'Tillförd energi'!$B$1:$AI$700,MATCH(O$1,'Tillförd energi'!$B$1:$AQ$1,0),FALSE)</f>
        <v>0</v>
      </c>
      <c r="P422">
        <f>VLOOKUP($B422,'Tillförd energi'!$B$1:$AI$700,MATCH(P$1,'Tillförd energi'!$B$1:$AQ$1,0),FALSE)</f>
        <v>0</v>
      </c>
      <c r="Q422">
        <f>VLOOKUP($B422,'Tillförd energi'!$B$1:$AI$700,MATCH(Q$1,'Tillförd energi'!$B$1:$AQ$1,0),FALSE)</f>
        <v>0</v>
      </c>
      <c r="R422">
        <f>VLOOKUP($B422,'Tillförd energi'!$B$1:$AI$700,MATCH(R$1,'Tillförd energi'!$B$1:$AQ$1,0),FALSE)</f>
        <v>0</v>
      </c>
      <c r="S422">
        <f>VLOOKUP($B422,'Tillförd energi'!$B$1:$AI$700,MATCH(S$1,'Tillförd energi'!$B$1:$AQ$1,0),FALSE)</f>
        <v>2.46</v>
      </c>
      <c r="T422">
        <f>VLOOKUP($B422,'Tillförd energi'!$B$1:$AI$700,MATCH(T$1,'Tillförd energi'!$B$1:$AQ$1,0),FALSE)</f>
        <v>0</v>
      </c>
      <c r="U422">
        <f>VLOOKUP($B422,'Tillförd energi'!$B$1:$AI$700,MATCH(U$1,'Tillförd energi'!$B$1:$AQ$1,0),FALSE)</f>
        <v>0</v>
      </c>
      <c r="V422">
        <f>VLOOKUP($B422,'Tillförd energi'!$B$1:$AI$700,MATCH(V$1,'Tillförd energi'!$B$1:$AQ$1,0),FALSE)</f>
        <v>0</v>
      </c>
      <c r="W422">
        <f>VLOOKUP($B422,'Tillförd energi'!$B$1:$AI$700,MATCH(W$1,'Tillförd energi'!$B$1:$AQ$1,0),FALSE)</f>
        <v>0</v>
      </c>
      <c r="X422">
        <f>VLOOKUP($B422,'Tillförd energi'!$B$1:$AI$700,MATCH(X$1,'Tillförd energi'!$B$1:$AQ$1,0),FALSE)</f>
        <v>0</v>
      </c>
      <c r="Y422">
        <f>VLOOKUP($B422,'Tillförd energi'!$B$1:$AI$700,MATCH(Y$1,'Tillförd energi'!$B$1:$AQ$1,0),FALSE)</f>
        <v>0</v>
      </c>
      <c r="Z422">
        <f>VLOOKUP($B422,'Tillförd energi'!$B$1:$AI$700,MATCH(Z$1,'Tillförd energi'!$B$1:$AQ$1,0),FALSE)</f>
        <v>0</v>
      </c>
      <c r="AA422">
        <f>VLOOKUP($B422,'Tillförd energi'!$B$1:$AI$700,MATCH(AA$1,'Tillförd energi'!$B$1:$AQ$1,0),FALSE)</f>
        <v>0</v>
      </c>
      <c r="AB422">
        <f>VLOOKUP($B422,'Tillförd energi'!$B$1:$AI$700,MATCH(AB$1,'Tillförd energi'!$B$1:$AQ$1,0),FALSE)</f>
        <v>0</v>
      </c>
      <c r="AC422">
        <f>VLOOKUP($B422,'Tillförd energi'!$B$1:$AI$700,MATCH(AC$1,'Tillförd energi'!$B$1:$AQ$1,0),FALSE)</f>
        <v>0</v>
      </c>
      <c r="AD422">
        <f>VLOOKUP($B422,'Tillförd energi'!$B$1:$AI$700,MATCH(AD$1,'Tillförd energi'!$B$1:$AQ$1,0),FALSE)</f>
        <v>0</v>
      </c>
      <c r="AE422">
        <f>VLOOKUP($B422,'Tillförd energi'!$B$1:$AI$700,MATCH(AE$1,'Tillförd energi'!$B$1:$AQ$1,0),FALSE)</f>
        <v>0</v>
      </c>
      <c r="AF422">
        <f>VLOOKUP($B422,'Tillförd energi'!$B$1:$AI$700,MATCH(AF$1,'Tillförd energi'!$B$1:$AQ$1,0),FALSE)</f>
        <v>5.1630000000000002E-2</v>
      </c>
      <c r="AG422">
        <f>IFERROR(VLOOKUP(B422,Miljö!$B$1:$AC$550,MATCH("Köpt mängd produktionsspecifik fjärrvärme:",Miljö!$B$1:$AC$1,0),FALSE)/1,0)</f>
        <v>0</v>
      </c>
      <c r="AI422">
        <f t="shared" si="132"/>
        <v>3.3416299999999999</v>
      </c>
      <c r="AJ422">
        <f t="shared" si="133"/>
        <v>3.3416299999999999</v>
      </c>
      <c r="AK422">
        <f>IF(ISERROR(1/VLOOKUP($B422,Leveranser!$B$1:$S$500,MATCH("såld värme (gwh)",Leveranser!$B$1:$S$1,0),FALSE)),"",VLOOKUP($B422,Leveranser!$B$1:$S$500,MATCH("såld värme (gwh)",Leveranser!$B$1:$S$1,0),FALSE))</f>
        <v>1.7210000000000001</v>
      </c>
      <c r="AL422">
        <f>VLOOKUP($B422,Leveranser!$B$1:$Y$500,MATCH("Totalt såld fjärrvärme till andra fjärrvärmeföretag",Leveranser!$B$1:$AA$1,0),FALSE)</f>
        <v>0</v>
      </c>
      <c r="AM422">
        <f>IF(ISERROR(1/VLOOKUP($B422,Miljö!$B$1:$S$500,MATCH("Såld mängd produktionsspecifik fjärrvärme (GWh)",Miljö!$B$1:$R$1,0),FALSE)),0,VLOOKUP($B422,Miljö!$B$1:$S$500,MATCH("Såld mängd produktionsspecifik fjärrvärme (GWh)",Miljö!$B$1:$R$1,0),FALSE))</f>
        <v>0</v>
      </c>
      <c r="AN422" s="239">
        <f t="shared" si="134"/>
        <v>0.51501811989957003</v>
      </c>
      <c r="AP422" t="str">
        <f>IFERROR(VLOOKUP($B422,Miljövärden!$B$2:$H$550,7,FALSE),"Nej, saknas")</f>
        <v>Ja</v>
      </c>
      <c r="AQ422" t="str">
        <f>IFERROR(VLOOKUP($B422,Miljövärden!$B$2:$H$550,6,FALSE),"Nej, saknas")</f>
        <v>Nej</v>
      </c>
      <c r="AU422">
        <f t="shared" si="135"/>
        <v>5.1630000000000002E-2</v>
      </c>
      <c r="AV422">
        <f t="shared" si="136"/>
        <v>0</v>
      </c>
      <c r="AW422">
        <f t="shared" si="137"/>
        <v>0</v>
      </c>
      <c r="AX422">
        <f t="shared" si="138"/>
        <v>2.46</v>
      </c>
      <c r="AZ422">
        <f t="shared" si="139"/>
        <v>2.46</v>
      </c>
      <c r="BC422">
        <f t="shared" si="140"/>
        <v>0.83</v>
      </c>
      <c r="BD422">
        <f t="shared" si="141"/>
        <v>0</v>
      </c>
      <c r="BE422">
        <f t="shared" si="142"/>
        <v>2.46</v>
      </c>
      <c r="BF422">
        <f t="shared" si="143"/>
        <v>0</v>
      </c>
      <c r="BG422">
        <f t="shared" si="144"/>
        <v>5.1630000000000002E-2</v>
      </c>
      <c r="BH422">
        <f>VLOOKUP(B422,Miljö!$B$1:$I$482,MATCH("Fossilandel för ursprungspecificerad el ()",Miljö!$B$1:$I$1,0),FALSE)</f>
        <v>0</v>
      </c>
      <c r="BI422">
        <f>VLOOKUP(B422,Miljö!$B$1:$BX$482,MATCH("Kärnkraftsandel för ursprungsspecificerad el ()",Miljö!$B$1:$O$1,0),FALSE)</f>
        <v>0</v>
      </c>
      <c r="BJ422">
        <f t="shared" si="145"/>
        <v>0</v>
      </c>
      <c r="BK422" t="str">
        <f>VLOOKUP(B422,Miljö!$B$1:$O$482,MATCH("Fossil andel i procent (%)",Miljö!$B$1:$O$1,0),FALSE)</f>
        <v>ET</v>
      </c>
      <c r="BL422">
        <f t="shared" si="146"/>
        <v>3.3416299999999999</v>
      </c>
      <c r="BO422" s="289">
        <f t="shared" si="147"/>
        <v>0.2483817777551674</v>
      </c>
      <c r="BP422" s="239">
        <f t="shared" si="148"/>
        <v>0</v>
      </c>
      <c r="BQ422" s="239">
        <f t="shared" si="149"/>
        <v>0.75161822224483255</v>
      </c>
      <c r="BR422" s="239">
        <f t="shared" si="150"/>
        <v>0</v>
      </c>
      <c r="BS422" s="239"/>
      <c r="BT422" s="351">
        <f t="shared" si="151"/>
        <v>1</v>
      </c>
      <c r="BW422" s="289">
        <f>IF(AP422="ja",VLOOKUP(B422,Miljövärden!$B$2:$H$550,MATCH("Total andel fossilt",Miljövärden!$B$2:$H$2,0),FALSE),"")</f>
        <v>0.24838199999999999</v>
      </c>
      <c r="BZ422" s="351">
        <f t="shared" si="152"/>
        <v>2.2224483259281058E-7</v>
      </c>
      <c r="CA422" s="353">
        <f t="shared" si="153"/>
        <v>0</v>
      </c>
    </row>
    <row r="423" spans="1:79" x14ac:dyDescent="0.25">
      <c r="A423" s="2" t="s">
        <v>608</v>
      </c>
      <c r="B423" s="2" t="s">
        <v>622</v>
      </c>
      <c r="C423">
        <f>VLOOKUP($B423,'Tillförd energi'!$B$1:$AI$700,MATCH(C$1,'Tillförd energi'!$B$1:$AQ$1,0),FALSE)</f>
        <v>0</v>
      </c>
      <c r="D423">
        <f>VLOOKUP($B423,'Tillförd energi'!$B$1:$AI$700,MATCH(D$1,'Tillförd energi'!$B$1:$AQ$1,0),FALSE)</f>
        <v>0.50900000000000001</v>
      </c>
      <c r="E423">
        <f>VLOOKUP($B423,'Tillförd energi'!$B$1:$AI$700,MATCH(E$1,'Tillförd energi'!$B$1:$AQ$1,0),FALSE)</f>
        <v>1.099</v>
      </c>
      <c r="F423">
        <f>VLOOKUP($B423,'Tillförd energi'!$B$1:$AI$700,MATCH(F$1,'Tillförd energi'!$B$1:$AQ$1,0),FALSE)</f>
        <v>0</v>
      </c>
      <c r="G423">
        <f>VLOOKUP($B423,'Tillförd energi'!$B$1:$AI$700,MATCH(G$1,'Tillförd energi'!$B$1:$AQ$1,0),FALSE)</f>
        <v>0</v>
      </c>
      <c r="H423">
        <f>VLOOKUP($B423,'Tillförd energi'!$B$1:$AI$700,MATCH(H$1,'Tillförd energi'!$B$1:$AQ$1,0),FALSE)</f>
        <v>0</v>
      </c>
      <c r="I423">
        <f>VLOOKUP($B423,'Tillförd energi'!$B$1:$AI$700,MATCH(I$1,'Tillförd energi'!$B$1:$AQ$1,0),FALSE)</f>
        <v>0</v>
      </c>
      <c r="J423">
        <f>VLOOKUP($B423,'Tillförd energi'!$B$1:$AI$700,MATCH(J$1,'Tillförd energi'!$B$1:$AQ$1,0),FALSE)</f>
        <v>0</v>
      </c>
      <c r="K423">
        <f>VLOOKUP($B423,'Tillförd energi'!$B$1:$AI$700,MATCH(K$1,'Tillförd energi'!$B$1:$AQ$1,0),FALSE)</f>
        <v>0</v>
      </c>
      <c r="L423">
        <f>VLOOKUP($B423,'Tillförd energi'!$B$1:$AI$700,MATCH(L$1,'Tillförd energi'!$B$1:$AQ$1,0),FALSE)</f>
        <v>0</v>
      </c>
      <c r="M423">
        <f>VLOOKUP($B423,'Tillförd energi'!$B$1:$AI$700,MATCH(M$1,'Tillförd energi'!$B$1:$AQ$1,0),FALSE)</f>
        <v>0</v>
      </c>
      <c r="N423">
        <f>VLOOKUP($B423,'Tillförd energi'!$B$1:$AI$700,MATCH(N$1,'Tillförd energi'!$B$1:$AQ$1,0),FALSE)</f>
        <v>0</v>
      </c>
      <c r="O423">
        <f>VLOOKUP($B423,'Tillförd energi'!$B$1:$AI$700,MATCH(O$1,'Tillförd energi'!$B$1:$AQ$1,0),FALSE)</f>
        <v>0</v>
      </c>
      <c r="P423">
        <f>VLOOKUP($B423,'Tillförd energi'!$B$1:$AI$700,MATCH(P$1,'Tillförd energi'!$B$1:$AQ$1,0),FALSE)</f>
        <v>0</v>
      </c>
      <c r="Q423">
        <f>VLOOKUP($B423,'Tillförd energi'!$B$1:$AI$700,MATCH(Q$1,'Tillförd energi'!$B$1:$AQ$1,0),FALSE)</f>
        <v>5.3282400000000001</v>
      </c>
      <c r="R423">
        <f>VLOOKUP($B423,'Tillförd energi'!$B$1:$AI$700,MATCH(R$1,'Tillförd energi'!$B$1:$AQ$1,0),FALSE)</f>
        <v>30.283000000000001</v>
      </c>
      <c r="S423">
        <f>VLOOKUP($B423,'Tillförd energi'!$B$1:$AI$700,MATCH(S$1,'Tillförd energi'!$B$1:$AQ$1,0),FALSE)</f>
        <v>0</v>
      </c>
      <c r="T423">
        <f>VLOOKUP($B423,'Tillförd energi'!$B$1:$AI$700,MATCH(T$1,'Tillförd energi'!$B$1:$AQ$1,0),FALSE)</f>
        <v>0</v>
      </c>
      <c r="U423">
        <f>VLOOKUP($B423,'Tillförd energi'!$B$1:$AI$700,MATCH(U$1,'Tillförd energi'!$B$1:$AQ$1,0),FALSE)</f>
        <v>0</v>
      </c>
      <c r="V423">
        <f>VLOOKUP($B423,'Tillförd energi'!$B$1:$AI$700,MATCH(V$1,'Tillförd energi'!$B$1:$AQ$1,0),FALSE)</f>
        <v>0</v>
      </c>
      <c r="W423">
        <f>VLOOKUP($B423,'Tillförd energi'!$B$1:$AI$700,MATCH(W$1,'Tillförd energi'!$B$1:$AQ$1,0),FALSE)</f>
        <v>0</v>
      </c>
      <c r="X423">
        <f>VLOOKUP($B423,'Tillförd energi'!$B$1:$AI$700,MATCH(X$1,'Tillförd energi'!$B$1:$AQ$1,0),FALSE)</f>
        <v>0</v>
      </c>
      <c r="Y423">
        <f>VLOOKUP($B423,'Tillförd energi'!$B$1:$AI$700,MATCH(Y$1,'Tillförd energi'!$B$1:$AQ$1,0),FALSE)</f>
        <v>0</v>
      </c>
      <c r="Z423">
        <f>VLOOKUP($B423,'Tillförd energi'!$B$1:$AI$700,MATCH(Z$1,'Tillförd energi'!$B$1:$AQ$1,0),FALSE)</f>
        <v>0</v>
      </c>
      <c r="AA423">
        <f>VLOOKUP($B423,'Tillförd energi'!$B$1:$AI$700,MATCH(AA$1,'Tillförd energi'!$B$1:$AQ$1,0),FALSE)</f>
        <v>0</v>
      </c>
      <c r="AB423">
        <f>VLOOKUP($B423,'Tillförd energi'!$B$1:$AI$700,MATCH(AB$1,'Tillförd energi'!$B$1:$AQ$1,0),FALSE)</f>
        <v>0</v>
      </c>
      <c r="AC423">
        <f>VLOOKUP($B423,'Tillförd energi'!$B$1:$AI$700,MATCH(AC$1,'Tillförd energi'!$B$1:$AQ$1,0),FALSE)</f>
        <v>0</v>
      </c>
      <c r="AD423">
        <f>VLOOKUP($B423,'Tillförd energi'!$B$1:$AI$700,MATCH(AD$1,'Tillförd energi'!$B$1:$AQ$1,0),FALSE)</f>
        <v>16.532</v>
      </c>
      <c r="AE423">
        <f>VLOOKUP($B423,'Tillförd energi'!$B$1:$AI$700,MATCH(AE$1,'Tillförd energi'!$B$1:$AQ$1,0),FALSE)</f>
        <v>0</v>
      </c>
      <c r="AF423">
        <f>VLOOKUP($B423,'Tillförd energi'!$B$1:$AI$700,MATCH(AF$1,'Tillförd energi'!$B$1:$AQ$1,0),FALSE)</f>
        <v>0.63600000000000001</v>
      </c>
      <c r="AG423">
        <f>IFERROR(VLOOKUP(B423,Miljö!$B$1:$AC$550,MATCH("Köpt mängd produktionsspecifik fjärrvärme:",Miljö!$B$1:$AC$1,0),FALSE)/1,0)</f>
        <v>0</v>
      </c>
      <c r="AI423">
        <f t="shared" si="132"/>
        <v>54.387239999999998</v>
      </c>
      <c r="AJ423">
        <f t="shared" si="133"/>
        <v>54.387239999999998</v>
      </c>
      <c r="AK423">
        <f>IF(ISERROR(1/VLOOKUP($B423,Leveranser!$B$1:$S$500,MATCH("såld värme (gwh)",Leveranser!$B$1:$S$1,0),FALSE)),"",VLOOKUP($B423,Leveranser!$B$1:$S$500,MATCH("såld värme (gwh)",Leveranser!$B$1:$S$1,0),FALSE))</f>
        <v>48.39</v>
      </c>
      <c r="AL423">
        <f>VLOOKUP($B423,Leveranser!$B$1:$Y$500,MATCH("Totalt såld fjärrvärme till andra fjärrvärmeföretag",Leveranser!$B$1:$AA$1,0),FALSE)</f>
        <v>0</v>
      </c>
      <c r="AM423">
        <f>IF(ISERROR(1/VLOOKUP($B423,Miljö!$B$1:$S$500,MATCH("Såld mängd produktionsspecifik fjärrvärme (GWh)",Miljö!$B$1:$R$1,0),FALSE)),0,VLOOKUP($B423,Miljö!$B$1:$S$500,MATCH("Såld mängd produktionsspecifik fjärrvärme (GWh)",Miljö!$B$1:$R$1,0),FALSE))</f>
        <v>0</v>
      </c>
      <c r="AN423" s="239">
        <f t="shared" si="134"/>
        <v>0.88973075302221627</v>
      </c>
      <c r="AP423" t="str">
        <f>IFERROR(VLOOKUP($B423,Miljövärden!$B$2:$H$550,7,FALSE),"Nej, saknas")</f>
        <v>Ja</v>
      </c>
      <c r="AQ423" t="str">
        <f>IFERROR(VLOOKUP($B423,Miljövärden!$B$2:$H$550,6,FALSE),"Nej, saknas")</f>
        <v>Nej</v>
      </c>
      <c r="AU423">
        <f t="shared" si="135"/>
        <v>0.63600000000000001</v>
      </c>
      <c r="AV423">
        <f t="shared" si="136"/>
        <v>0</v>
      </c>
      <c r="AW423">
        <f t="shared" si="137"/>
        <v>5.3282400000000001</v>
      </c>
      <c r="AX423">
        <f t="shared" si="138"/>
        <v>30.283000000000001</v>
      </c>
      <c r="AZ423">
        <f t="shared" si="139"/>
        <v>35.611240000000002</v>
      </c>
      <c r="BC423">
        <f t="shared" si="140"/>
        <v>1.6080000000000001</v>
      </c>
      <c r="BD423">
        <f t="shared" si="141"/>
        <v>0</v>
      </c>
      <c r="BE423">
        <f t="shared" si="142"/>
        <v>35.611240000000002</v>
      </c>
      <c r="BF423">
        <f t="shared" si="143"/>
        <v>16.532</v>
      </c>
      <c r="BG423">
        <f t="shared" si="144"/>
        <v>0.63600000000000001</v>
      </c>
      <c r="BH423">
        <f>VLOOKUP(B423,Miljö!$B$1:$I$482,MATCH("Fossilandel för ursprungspecificerad el ()",Miljö!$B$1:$I$1,0),FALSE)</f>
        <v>0</v>
      </c>
      <c r="BI423">
        <f>VLOOKUP(B423,Miljö!$B$1:$BX$482,MATCH("Kärnkraftsandel för ursprungsspecificerad el ()",Miljö!$B$1:$O$1,0),FALSE)</f>
        <v>0</v>
      </c>
      <c r="BJ423">
        <f t="shared" si="145"/>
        <v>0</v>
      </c>
      <c r="BK423" t="str">
        <f>VLOOKUP(B423,Miljö!$B$1:$O$482,MATCH("Fossil andel i procent (%)",Miljö!$B$1:$O$1,0),FALSE)</f>
        <v>ET</v>
      </c>
      <c r="BL423">
        <f t="shared" si="146"/>
        <v>54.387239999999998</v>
      </c>
      <c r="BO423" s="289">
        <f t="shared" si="147"/>
        <v>2.9565758438927957E-2</v>
      </c>
      <c r="BP423" s="239">
        <f t="shared" si="148"/>
        <v>0</v>
      </c>
      <c r="BQ423" s="239">
        <f t="shared" si="149"/>
        <v>0.66646588427726805</v>
      </c>
      <c r="BR423" s="239">
        <f t="shared" si="150"/>
        <v>0.30396835728380406</v>
      </c>
      <c r="BS423" s="239"/>
      <c r="BT423" s="351">
        <f t="shared" si="151"/>
        <v>1</v>
      </c>
      <c r="BW423" s="289">
        <f>IF(AP423="ja",VLOOKUP(B423,Miljövärden!$B$2:$H$550,MATCH("Total andel fossilt",Miljövärden!$B$2:$H$2,0),FALSE),"")</f>
        <v>2.95658E-2</v>
      </c>
      <c r="BZ423" s="351">
        <f t="shared" si="152"/>
        <v>4.1561072042228808E-8</v>
      </c>
      <c r="CA423" s="353">
        <f t="shared" si="153"/>
        <v>0</v>
      </c>
    </row>
    <row r="424" spans="1:79" x14ac:dyDescent="0.25">
      <c r="A424" s="2" t="s">
        <v>608</v>
      </c>
      <c r="B424" s="2" t="s">
        <v>623</v>
      </c>
      <c r="C424">
        <f>VLOOKUP($B424,'Tillförd energi'!$B$1:$AI$700,MATCH(C$1,'Tillförd energi'!$B$1:$AQ$1,0),FALSE)</f>
        <v>0</v>
      </c>
      <c r="D424">
        <f>VLOOKUP($B424,'Tillförd energi'!$B$1:$AI$700,MATCH(D$1,'Tillförd energi'!$B$1:$AQ$1,0),FALSE)</f>
        <v>0.186</v>
      </c>
      <c r="E424">
        <f>VLOOKUP($B424,'Tillförd energi'!$B$1:$AI$700,MATCH(E$1,'Tillförd energi'!$B$1:$AQ$1,0),FALSE)</f>
        <v>0</v>
      </c>
      <c r="F424">
        <f>VLOOKUP($B424,'Tillförd energi'!$B$1:$AI$700,MATCH(F$1,'Tillförd energi'!$B$1:$AQ$1,0),FALSE)</f>
        <v>0</v>
      </c>
      <c r="G424">
        <f>VLOOKUP($B424,'Tillförd energi'!$B$1:$AI$700,MATCH(G$1,'Tillförd energi'!$B$1:$AQ$1,0),FALSE)</f>
        <v>0</v>
      </c>
      <c r="H424">
        <f>VLOOKUP($B424,'Tillförd energi'!$B$1:$AI$700,MATCH(H$1,'Tillförd energi'!$B$1:$AQ$1,0),FALSE)</f>
        <v>0</v>
      </c>
      <c r="I424">
        <f>VLOOKUP($B424,'Tillförd energi'!$B$1:$AI$700,MATCH(I$1,'Tillförd energi'!$B$1:$AQ$1,0),FALSE)</f>
        <v>0</v>
      </c>
      <c r="J424">
        <f>VLOOKUP($B424,'Tillförd energi'!$B$1:$AI$700,MATCH(J$1,'Tillförd energi'!$B$1:$AQ$1,0),FALSE)</f>
        <v>0</v>
      </c>
      <c r="K424">
        <f>VLOOKUP($B424,'Tillförd energi'!$B$1:$AI$700,MATCH(K$1,'Tillförd energi'!$B$1:$AQ$1,0),FALSE)</f>
        <v>0</v>
      </c>
      <c r="L424">
        <f>VLOOKUP($B424,'Tillförd energi'!$B$1:$AI$700,MATCH(L$1,'Tillförd energi'!$B$1:$AQ$1,0),FALSE)</f>
        <v>0</v>
      </c>
      <c r="M424">
        <f>VLOOKUP($B424,'Tillförd energi'!$B$1:$AI$700,MATCH(M$1,'Tillförd energi'!$B$1:$AQ$1,0),FALSE)</f>
        <v>0</v>
      </c>
      <c r="N424">
        <f>VLOOKUP($B424,'Tillförd energi'!$B$1:$AI$700,MATCH(N$1,'Tillförd energi'!$B$1:$AQ$1,0),FALSE)</f>
        <v>0</v>
      </c>
      <c r="O424">
        <f>VLOOKUP($B424,'Tillförd energi'!$B$1:$AI$700,MATCH(O$1,'Tillförd energi'!$B$1:$AQ$1,0),FALSE)</f>
        <v>0.74399999999999999</v>
      </c>
      <c r="P424">
        <f>VLOOKUP($B424,'Tillförd energi'!$B$1:$AI$700,MATCH(P$1,'Tillförd energi'!$B$1:$AQ$1,0),FALSE)</f>
        <v>3.9119999999999999</v>
      </c>
      <c r="Q424">
        <f>VLOOKUP($B424,'Tillförd energi'!$B$1:$AI$700,MATCH(Q$1,'Tillförd energi'!$B$1:$AQ$1,0),FALSE)</f>
        <v>4.0010000000000003</v>
      </c>
      <c r="R424">
        <f>VLOOKUP($B424,'Tillförd energi'!$B$1:$AI$700,MATCH(R$1,'Tillförd energi'!$B$1:$AQ$1,0),FALSE)</f>
        <v>0</v>
      </c>
      <c r="S424">
        <f>VLOOKUP($B424,'Tillförd energi'!$B$1:$AI$700,MATCH(S$1,'Tillförd energi'!$B$1:$AQ$1,0),FALSE)</f>
        <v>0</v>
      </c>
      <c r="T424">
        <f>VLOOKUP($B424,'Tillförd energi'!$B$1:$AI$700,MATCH(T$1,'Tillförd energi'!$B$1:$AQ$1,0),FALSE)</f>
        <v>0</v>
      </c>
      <c r="U424">
        <f>VLOOKUP($B424,'Tillförd energi'!$B$1:$AI$700,MATCH(U$1,'Tillförd energi'!$B$1:$AQ$1,0),FALSE)</f>
        <v>0</v>
      </c>
      <c r="V424">
        <f>VLOOKUP($B424,'Tillförd energi'!$B$1:$AI$700,MATCH(V$1,'Tillförd energi'!$B$1:$AQ$1,0),FALSE)</f>
        <v>0</v>
      </c>
      <c r="W424">
        <f>VLOOKUP($B424,'Tillförd energi'!$B$1:$AI$700,MATCH(W$1,'Tillförd energi'!$B$1:$AQ$1,0),FALSE)</f>
        <v>0</v>
      </c>
      <c r="X424">
        <f>VLOOKUP($B424,'Tillförd energi'!$B$1:$AI$700,MATCH(X$1,'Tillförd energi'!$B$1:$AQ$1,0),FALSE)</f>
        <v>0</v>
      </c>
      <c r="Y424">
        <f>VLOOKUP($B424,'Tillförd energi'!$B$1:$AI$700,MATCH(Y$1,'Tillförd energi'!$B$1:$AQ$1,0),FALSE)</f>
        <v>0</v>
      </c>
      <c r="Z424">
        <f>VLOOKUP($B424,'Tillförd energi'!$B$1:$AI$700,MATCH(Z$1,'Tillförd energi'!$B$1:$AQ$1,0),FALSE)</f>
        <v>0</v>
      </c>
      <c r="AA424">
        <f>VLOOKUP($B424,'Tillförd energi'!$B$1:$AI$700,MATCH(AA$1,'Tillförd energi'!$B$1:$AQ$1,0),FALSE)</f>
        <v>0</v>
      </c>
      <c r="AB424">
        <f>VLOOKUP($B424,'Tillförd energi'!$B$1:$AI$700,MATCH(AB$1,'Tillförd energi'!$B$1:$AQ$1,0),FALSE)</f>
        <v>0</v>
      </c>
      <c r="AC424">
        <f>VLOOKUP($B424,'Tillförd energi'!$B$1:$AI$700,MATCH(AC$1,'Tillförd energi'!$B$1:$AQ$1,0),FALSE)</f>
        <v>0</v>
      </c>
      <c r="AD424">
        <f>VLOOKUP($B424,'Tillförd energi'!$B$1:$AI$700,MATCH(AD$1,'Tillförd energi'!$B$1:$AQ$1,0),FALSE)</f>
        <v>0</v>
      </c>
      <c r="AE424">
        <f>VLOOKUP($B424,'Tillförd energi'!$B$1:$AI$700,MATCH(AE$1,'Tillförd energi'!$B$1:$AQ$1,0),FALSE)</f>
        <v>0</v>
      </c>
      <c r="AF424">
        <f>VLOOKUP($B424,'Tillförd energi'!$B$1:$AI$700,MATCH(AF$1,'Tillförd energi'!$B$1:$AQ$1,0),FALSE)</f>
        <v>0.105</v>
      </c>
      <c r="AG424">
        <f>IFERROR(VLOOKUP(B424,Miljö!$B$1:$AC$550,MATCH("Köpt mängd produktionsspecifik fjärrvärme:",Miljö!$B$1:$AC$1,0),FALSE)/1,0)</f>
        <v>0</v>
      </c>
      <c r="AI424">
        <f t="shared" si="132"/>
        <v>8.9480000000000004</v>
      </c>
      <c r="AJ424">
        <f t="shared" si="133"/>
        <v>8.9480000000000004</v>
      </c>
      <c r="AK424">
        <f>IF(ISERROR(1/VLOOKUP($B424,Leveranser!$B$1:$S$500,MATCH("såld värme (gwh)",Leveranser!$B$1:$S$1,0),FALSE)),"",VLOOKUP($B424,Leveranser!$B$1:$S$500,MATCH("såld värme (gwh)",Leveranser!$B$1:$S$1,0),FALSE))</f>
        <v>7.0090000000000003</v>
      </c>
      <c r="AL424">
        <f>VLOOKUP($B424,Leveranser!$B$1:$Y$500,MATCH("Totalt såld fjärrvärme till andra fjärrvärmeföretag",Leveranser!$B$1:$AA$1,0),FALSE)</f>
        <v>0</v>
      </c>
      <c r="AM424">
        <f>IF(ISERROR(1/VLOOKUP($B424,Miljö!$B$1:$S$500,MATCH("Såld mängd produktionsspecifik fjärrvärme (GWh)",Miljö!$B$1:$R$1,0),FALSE)),0,VLOOKUP($B424,Miljö!$B$1:$S$500,MATCH("Såld mängd produktionsspecifik fjärrvärme (GWh)",Miljö!$B$1:$R$1,0),FALSE))</f>
        <v>0</v>
      </c>
      <c r="AN424" s="239">
        <f t="shared" si="134"/>
        <v>0.78330353151542242</v>
      </c>
      <c r="AP424" t="str">
        <f>IFERROR(VLOOKUP($B424,Miljövärden!$B$2:$H$550,7,FALSE),"Nej, saknas")</f>
        <v>Ja</v>
      </c>
      <c r="AQ424" t="str">
        <f>IFERROR(VLOOKUP($B424,Miljövärden!$B$2:$H$550,6,FALSE),"Nej, saknas")</f>
        <v>Nej</v>
      </c>
      <c r="AU424">
        <f t="shared" si="135"/>
        <v>0.105</v>
      </c>
      <c r="AV424">
        <f t="shared" si="136"/>
        <v>0</v>
      </c>
      <c r="AW424">
        <f t="shared" si="137"/>
        <v>8.657</v>
      </c>
      <c r="AX424">
        <f t="shared" si="138"/>
        <v>0</v>
      </c>
      <c r="AZ424">
        <f t="shared" si="139"/>
        <v>8.657</v>
      </c>
      <c r="BC424">
        <f t="shared" si="140"/>
        <v>0.186</v>
      </c>
      <c r="BD424">
        <f t="shared" si="141"/>
        <v>0</v>
      </c>
      <c r="BE424">
        <f t="shared" si="142"/>
        <v>8.657</v>
      </c>
      <c r="BF424">
        <f t="shared" si="143"/>
        <v>0</v>
      </c>
      <c r="BG424">
        <f t="shared" si="144"/>
        <v>0.105</v>
      </c>
      <c r="BH424">
        <f>VLOOKUP(B424,Miljö!$B$1:$I$482,MATCH("Fossilandel för ursprungspecificerad el ()",Miljö!$B$1:$I$1,0),FALSE)</f>
        <v>0</v>
      </c>
      <c r="BI424">
        <f>VLOOKUP(B424,Miljö!$B$1:$BX$482,MATCH("Kärnkraftsandel för ursprungsspecificerad el ()",Miljö!$B$1:$O$1,0),FALSE)</f>
        <v>0</v>
      </c>
      <c r="BJ424">
        <f t="shared" si="145"/>
        <v>0</v>
      </c>
      <c r="BK424" t="str">
        <f>VLOOKUP(B424,Miljö!$B$1:$O$482,MATCH("Fossil andel i procent (%)",Miljö!$B$1:$O$1,0),FALSE)</f>
        <v>ET</v>
      </c>
      <c r="BL424">
        <f t="shared" si="146"/>
        <v>8.9480000000000004</v>
      </c>
      <c r="BO424" s="289">
        <f t="shared" si="147"/>
        <v>2.0786767992847562E-2</v>
      </c>
      <c r="BP424" s="239">
        <f t="shared" si="148"/>
        <v>0</v>
      </c>
      <c r="BQ424" s="239">
        <f t="shared" si="149"/>
        <v>0.97921323200715249</v>
      </c>
      <c r="BR424" s="239">
        <f t="shared" si="150"/>
        <v>0</v>
      </c>
      <c r="BS424" s="239"/>
      <c r="BT424" s="351">
        <f t="shared" si="151"/>
        <v>1</v>
      </c>
      <c r="BW424" s="289">
        <f>IF(AP424="ja",VLOOKUP(B424,Miljövärden!$B$2:$H$550,MATCH("Total andel fossilt",Miljövärden!$B$2:$H$2,0),FALSE),"")</f>
        <v>2.0786800000000001E-2</v>
      </c>
      <c r="BZ424" s="351">
        <f t="shared" si="152"/>
        <v>3.2007152438867648E-8</v>
      </c>
      <c r="CA424" s="353">
        <f t="shared" si="153"/>
        <v>0</v>
      </c>
    </row>
    <row r="425" spans="1:79" x14ac:dyDescent="0.25">
      <c r="A425" s="2" t="s">
        <v>608</v>
      </c>
      <c r="B425" s="2" t="s">
        <v>624</v>
      </c>
      <c r="C425">
        <f>VLOOKUP($B425,'Tillförd energi'!$B$1:$AI$700,MATCH(C$1,'Tillförd energi'!$B$1:$AQ$1,0),FALSE)</f>
        <v>0</v>
      </c>
      <c r="D425">
        <f>VLOOKUP($B425,'Tillförd energi'!$B$1:$AI$700,MATCH(D$1,'Tillförd energi'!$B$1:$AQ$1,0),FALSE)</f>
        <v>1.6839999999999999</v>
      </c>
      <c r="E425">
        <f>VLOOKUP($B425,'Tillförd energi'!$B$1:$AI$700,MATCH(E$1,'Tillförd energi'!$B$1:$AQ$1,0),FALSE)</f>
        <v>0</v>
      </c>
      <c r="F425">
        <f>VLOOKUP($B425,'Tillförd energi'!$B$1:$AI$700,MATCH(F$1,'Tillförd energi'!$B$1:$AQ$1,0),FALSE)</f>
        <v>0</v>
      </c>
      <c r="G425">
        <f>VLOOKUP($B425,'Tillförd energi'!$B$1:$AI$700,MATCH(G$1,'Tillförd energi'!$B$1:$AQ$1,0),FALSE)</f>
        <v>0</v>
      </c>
      <c r="H425">
        <f>VLOOKUP($B425,'Tillförd energi'!$B$1:$AI$700,MATCH(H$1,'Tillförd energi'!$B$1:$AQ$1,0),FALSE)</f>
        <v>0</v>
      </c>
      <c r="I425">
        <f>VLOOKUP($B425,'Tillförd energi'!$B$1:$AI$700,MATCH(I$1,'Tillförd energi'!$B$1:$AQ$1,0),FALSE)</f>
        <v>0</v>
      </c>
      <c r="J425">
        <f>VLOOKUP($B425,'Tillförd energi'!$B$1:$AI$700,MATCH(J$1,'Tillförd energi'!$B$1:$AQ$1,0),FALSE)</f>
        <v>0</v>
      </c>
      <c r="K425">
        <f>VLOOKUP($B425,'Tillförd energi'!$B$1:$AI$700,MATCH(K$1,'Tillförd energi'!$B$1:$AQ$1,0),FALSE)</f>
        <v>0</v>
      </c>
      <c r="L425">
        <f>VLOOKUP($B425,'Tillförd energi'!$B$1:$AI$700,MATCH(L$1,'Tillförd energi'!$B$1:$AQ$1,0),FALSE)</f>
        <v>0</v>
      </c>
      <c r="M425">
        <f>VLOOKUP($B425,'Tillförd energi'!$B$1:$AI$700,MATCH(M$1,'Tillförd energi'!$B$1:$AQ$1,0),FALSE)</f>
        <v>0</v>
      </c>
      <c r="N425">
        <f>VLOOKUP($B425,'Tillförd energi'!$B$1:$AI$700,MATCH(N$1,'Tillförd energi'!$B$1:$AQ$1,0),FALSE)</f>
        <v>0</v>
      </c>
      <c r="O425">
        <f>VLOOKUP($B425,'Tillförd energi'!$B$1:$AI$700,MATCH(O$1,'Tillförd energi'!$B$1:$AQ$1,0),FALSE)</f>
        <v>0</v>
      </c>
      <c r="P425">
        <f>VLOOKUP($B425,'Tillförd energi'!$B$1:$AI$700,MATCH(P$1,'Tillförd energi'!$B$1:$AQ$1,0),FALSE)</f>
        <v>0</v>
      </c>
      <c r="Q425">
        <f>VLOOKUP($B425,'Tillförd energi'!$B$1:$AI$700,MATCH(Q$1,'Tillförd energi'!$B$1:$AQ$1,0),FALSE)</f>
        <v>84.896000000000001</v>
      </c>
      <c r="R425">
        <f>VLOOKUP($B425,'Tillförd energi'!$B$1:$AI$700,MATCH(R$1,'Tillförd energi'!$B$1:$AQ$1,0),FALSE)</f>
        <v>0</v>
      </c>
      <c r="S425">
        <f>VLOOKUP($B425,'Tillförd energi'!$B$1:$AI$700,MATCH(S$1,'Tillförd energi'!$B$1:$AQ$1,0),FALSE)</f>
        <v>0</v>
      </c>
      <c r="T425">
        <f>VLOOKUP($B425,'Tillförd energi'!$B$1:$AI$700,MATCH(T$1,'Tillförd energi'!$B$1:$AQ$1,0),FALSE)</f>
        <v>0</v>
      </c>
      <c r="U425">
        <f>VLOOKUP($B425,'Tillförd energi'!$B$1:$AI$700,MATCH(U$1,'Tillförd energi'!$B$1:$AQ$1,0),FALSE)</f>
        <v>0</v>
      </c>
      <c r="V425">
        <f>VLOOKUP($B425,'Tillförd energi'!$B$1:$AI$700,MATCH(V$1,'Tillförd energi'!$B$1:$AQ$1,0),FALSE)</f>
        <v>0</v>
      </c>
      <c r="W425">
        <f>VLOOKUP($B425,'Tillförd energi'!$B$1:$AI$700,MATCH(W$1,'Tillförd energi'!$B$1:$AQ$1,0),FALSE)</f>
        <v>0</v>
      </c>
      <c r="X425">
        <f>VLOOKUP($B425,'Tillförd energi'!$B$1:$AI$700,MATCH(X$1,'Tillförd energi'!$B$1:$AQ$1,0),FALSE)</f>
        <v>0</v>
      </c>
      <c r="Y425">
        <f>VLOOKUP($B425,'Tillförd energi'!$B$1:$AI$700,MATCH(Y$1,'Tillförd energi'!$B$1:$AQ$1,0),FALSE)</f>
        <v>0</v>
      </c>
      <c r="Z425">
        <f>VLOOKUP($B425,'Tillförd energi'!$B$1:$AI$700,MATCH(Z$1,'Tillförd energi'!$B$1:$AQ$1,0),FALSE)</f>
        <v>0</v>
      </c>
      <c r="AA425">
        <f>VLOOKUP($B425,'Tillförd energi'!$B$1:$AI$700,MATCH(AA$1,'Tillförd energi'!$B$1:$AQ$1,0),FALSE)</f>
        <v>0</v>
      </c>
      <c r="AB425">
        <f>VLOOKUP($B425,'Tillförd energi'!$B$1:$AI$700,MATCH(AB$1,'Tillförd energi'!$B$1:$AQ$1,0),FALSE)</f>
        <v>0</v>
      </c>
      <c r="AC425">
        <f>VLOOKUP($B425,'Tillförd energi'!$B$1:$AI$700,MATCH(AC$1,'Tillförd energi'!$B$1:$AQ$1,0),FALSE)</f>
        <v>19.106000000000002</v>
      </c>
      <c r="AD425">
        <f>VLOOKUP($B425,'Tillförd energi'!$B$1:$AI$700,MATCH(AD$1,'Tillförd energi'!$B$1:$AQ$1,0),FALSE)</f>
        <v>0</v>
      </c>
      <c r="AE425">
        <f>VLOOKUP($B425,'Tillförd energi'!$B$1:$AI$700,MATCH(AE$1,'Tillförd energi'!$B$1:$AQ$1,0),FALSE)</f>
        <v>0</v>
      </c>
      <c r="AF425">
        <f>VLOOKUP($B425,'Tillförd energi'!$B$1:$AI$700,MATCH(AF$1,'Tillförd energi'!$B$1:$AQ$1,0),FALSE)</f>
        <v>2.6539799999999998</v>
      </c>
      <c r="AG425">
        <f>IFERROR(VLOOKUP(B425,Miljö!$B$1:$AC$550,MATCH("Köpt mängd produktionsspecifik fjärrvärme:",Miljö!$B$1:$AC$1,0),FALSE)/1,0)</f>
        <v>0</v>
      </c>
      <c r="AI425">
        <f t="shared" si="132"/>
        <v>108.33998000000001</v>
      </c>
      <c r="AJ425">
        <f t="shared" si="133"/>
        <v>108.33998000000001</v>
      </c>
      <c r="AK425">
        <f>IF(ISERROR(1/VLOOKUP($B425,Leveranser!$B$1:$S$500,MATCH("såld värme (gwh)",Leveranser!$B$1:$S$1,0),FALSE)),"",VLOOKUP($B425,Leveranser!$B$1:$S$500,MATCH("såld värme (gwh)",Leveranser!$B$1:$S$1,0),FALSE))</f>
        <v>88.465999999999994</v>
      </c>
      <c r="AL425">
        <f>VLOOKUP($B425,Leveranser!$B$1:$Y$500,MATCH("Totalt såld fjärrvärme till andra fjärrvärmeföretag",Leveranser!$B$1:$AA$1,0),FALSE)</f>
        <v>0</v>
      </c>
      <c r="AM425">
        <f>IF(ISERROR(1/VLOOKUP($B425,Miljö!$B$1:$S$500,MATCH("Såld mängd produktionsspecifik fjärrvärme (GWh)",Miljö!$B$1:$R$1,0),FALSE)),0,VLOOKUP($B425,Miljö!$B$1:$S$500,MATCH("Såld mängd produktionsspecifik fjärrvärme (GWh)",Miljö!$B$1:$R$1,0),FALSE))</f>
        <v>0</v>
      </c>
      <c r="AN425" s="239">
        <f t="shared" si="134"/>
        <v>0.81655913172588723</v>
      </c>
      <c r="AP425" t="str">
        <f>IFERROR(VLOOKUP($B425,Miljövärden!$B$2:$H$550,7,FALSE),"Nej, saknas")</f>
        <v>Ja</v>
      </c>
      <c r="AQ425" t="str">
        <f>IFERROR(VLOOKUP($B425,Miljövärden!$B$2:$H$550,6,FALSE),"Nej, saknas")</f>
        <v>Nej</v>
      </c>
      <c r="AU425">
        <f t="shared" si="135"/>
        <v>2.6539799999999998</v>
      </c>
      <c r="AV425">
        <f t="shared" si="136"/>
        <v>0</v>
      </c>
      <c r="AW425">
        <f t="shared" si="137"/>
        <v>84.896000000000001</v>
      </c>
      <c r="AX425">
        <f t="shared" si="138"/>
        <v>0</v>
      </c>
      <c r="AZ425">
        <f t="shared" si="139"/>
        <v>84.896000000000001</v>
      </c>
      <c r="BC425">
        <f t="shared" si="140"/>
        <v>1.6839999999999999</v>
      </c>
      <c r="BD425">
        <f t="shared" si="141"/>
        <v>0</v>
      </c>
      <c r="BE425">
        <f t="shared" si="142"/>
        <v>84.896000000000001</v>
      </c>
      <c r="BF425">
        <f t="shared" si="143"/>
        <v>19.106000000000002</v>
      </c>
      <c r="BG425">
        <f t="shared" si="144"/>
        <v>2.6539799999999998</v>
      </c>
      <c r="BH425">
        <f>VLOOKUP(B425,Miljö!$B$1:$I$482,MATCH("Fossilandel för ursprungspecificerad el ()",Miljö!$B$1:$I$1,0),FALSE)</f>
        <v>0</v>
      </c>
      <c r="BI425">
        <f>VLOOKUP(B425,Miljö!$B$1:$BX$482,MATCH("Kärnkraftsandel för ursprungsspecificerad el ()",Miljö!$B$1:$O$1,0),FALSE)</f>
        <v>0</v>
      </c>
      <c r="BJ425">
        <f t="shared" si="145"/>
        <v>0</v>
      </c>
      <c r="BK425" t="str">
        <f>VLOOKUP(B425,Miljö!$B$1:$O$482,MATCH("Fossil andel i procent (%)",Miljö!$B$1:$O$1,0),FALSE)</f>
        <v>ET</v>
      </c>
      <c r="BL425">
        <f t="shared" si="146"/>
        <v>108.33998000000001</v>
      </c>
      <c r="BO425" s="289">
        <f t="shared" si="147"/>
        <v>1.5543661721185473E-2</v>
      </c>
      <c r="BP425" s="239">
        <f t="shared" si="148"/>
        <v>0</v>
      </c>
      <c r="BQ425" s="239">
        <f t="shared" si="149"/>
        <v>0.80810408124498445</v>
      </c>
      <c r="BR425" s="239">
        <f t="shared" si="150"/>
        <v>0.17635225703382998</v>
      </c>
      <c r="BS425" s="239"/>
      <c r="BT425" s="351">
        <f t="shared" si="151"/>
        <v>0.99999999999999989</v>
      </c>
      <c r="BW425" s="289">
        <f>IF(AP425="ja",VLOOKUP(B425,Miljövärden!$B$2:$H$550,MATCH("Total andel fossilt",Miljövärden!$B$2:$H$2,0),FALSE),"")</f>
        <v>1.5543700000000001E-2</v>
      </c>
      <c r="BZ425" s="351">
        <f t="shared" si="152"/>
        <v>3.8278814527836769E-8</v>
      </c>
      <c r="CA425" s="353">
        <f t="shared" si="153"/>
        <v>0</v>
      </c>
    </row>
    <row r="426" spans="1:79" x14ac:dyDescent="0.25">
      <c r="A426" s="2" t="s">
        <v>608</v>
      </c>
      <c r="B426" s="2" t="s">
        <v>625</v>
      </c>
      <c r="C426">
        <f>VLOOKUP($B426,'Tillförd energi'!$B$1:$AI$700,MATCH(C$1,'Tillförd energi'!$B$1:$AQ$1,0),FALSE)</f>
        <v>0</v>
      </c>
      <c r="D426">
        <f>VLOOKUP($B426,'Tillförd energi'!$B$1:$AI$700,MATCH(D$1,'Tillförd energi'!$B$1:$AQ$1,0),FALSE)</f>
        <v>0</v>
      </c>
      <c r="E426">
        <f>VLOOKUP($B426,'Tillförd energi'!$B$1:$AI$700,MATCH(E$1,'Tillförd energi'!$B$1:$AQ$1,0),FALSE)</f>
        <v>0</v>
      </c>
      <c r="F426">
        <f>VLOOKUP($B426,'Tillförd energi'!$B$1:$AI$700,MATCH(F$1,'Tillförd energi'!$B$1:$AQ$1,0),FALSE)</f>
        <v>0</v>
      </c>
      <c r="G426">
        <f>VLOOKUP($B426,'Tillförd energi'!$B$1:$AI$700,MATCH(G$1,'Tillförd energi'!$B$1:$AQ$1,0),FALSE)</f>
        <v>0</v>
      </c>
      <c r="H426">
        <f>VLOOKUP($B426,'Tillförd energi'!$B$1:$AI$700,MATCH(H$1,'Tillförd energi'!$B$1:$AQ$1,0),FALSE)</f>
        <v>0</v>
      </c>
      <c r="I426">
        <f>VLOOKUP($B426,'Tillförd energi'!$B$1:$AI$700,MATCH(I$1,'Tillförd energi'!$B$1:$AQ$1,0),FALSE)</f>
        <v>0</v>
      </c>
      <c r="J426">
        <f>VLOOKUP($B426,'Tillförd energi'!$B$1:$AI$700,MATCH(J$1,'Tillförd energi'!$B$1:$AQ$1,0),FALSE)</f>
        <v>0</v>
      </c>
      <c r="K426">
        <f>VLOOKUP($B426,'Tillförd energi'!$B$1:$AI$700,MATCH(K$1,'Tillförd energi'!$B$1:$AQ$1,0),FALSE)</f>
        <v>0</v>
      </c>
      <c r="L426">
        <f>VLOOKUP($B426,'Tillförd energi'!$B$1:$AI$700,MATCH(L$1,'Tillförd energi'!$B$1:$AQ$1,0),FALSE)</f>
        <v>0</v>
      </c>
      <c r="M426">
        <f>VLOOKUP($B426,'Tillförd energi'!$B$1:$AI$700,MATCH(M$1,'Tillförd energi'!$B$1:$AQ$1,0),FALSE)</f>
        <v>0</v>
      </c>
      <c r="N426">
        <f>VLOOKUP($B426,'Tillförd energi'!$B$1:$AI$700,MATCH(N$1,'Tillförd energi'!$B$1:$AQ$1,0),FALSE)</f>
        <v>0</v>
      </c>
      <c r="O426">
        <f>VLOOKUP($B426,'Tillförd energi'!$B$1:$AI$700,MATCH(O$1,'Tillförd energi'!$B$1:$AQ$1,0),FALSE)</f>
        <v>0</v>
      </c>
      <c r="P426">
        <f>VLOOKUP($B426,'Tillförd energi'!$B$1:$AI$700,MATCH(P$1,'Tillförd energi'!$B$1:$AQ$1,0),FALSE)</f>
        <v>0</v>
      </c>
      <c r="Q426">
        <f>VLOOKUP($B426,'Tillförd energi'!$B$1:$AI$700,MATCH(Q$1,'Tillförd energi'!$B$1:$AQ$1,0),FALSE)</f>
        <v>0</v>
      </c>
      <c r="R426">
        <f>VLOOKUP($B426,'Tillförd energi'!$B$1:$AI$700,MATCH(R$1,'Tillförd energi'!$B$1:$AQ$1,0),FALSE)</f>
        <v>0</v>
      </c>
      <c r="S426">
        <f>VLOOKUP($B426,'Tillförd energi'!$B$1:$AI$700,MATCH(S$1,'Tillförd energi'!$B$1:$AQ$1,0),FALSE)</f>
        <v>0</v>
      </c>
      <c r="T426">
        <f>VLOOKUP($B426,'Tillförd energi'!$B$1:$AI$700,MATCH(T$1,'Tillförd energi'!$B$1:$AQ$1,0),FALSE)</f>
        <v>0</v>
      </c>
      <c r="U426">
        <f>VLOOKUP($B426,'Tillförd energi'!$B$1:$AI$700,MATCH(U$1,'Tillförd energi'!$B$1:$AQ$1,0),FALSE)</f>
        <v>0</v>
      </c>
      <c r="V426">
        <f>VLOOKUP($B426,'Tillförd energi'!$B$1:$AI$700,MATCH(V$1,'Tillförd energi'!$B$1:$AQ$1,0),FALSE)</f>
        <v>0</v>
      </c>
      <c r="W426">
        <f>VLOOKUP($B426,'Tillförd energi'!$B$1:$AI$700,MATCH(W$1,'Tillförd energi'!$B$1:$AQ$1,0),FALSE)</f>
        <v>0</v>
      </c>
      <c r="X426">
        <f>VLOOKUP($B426,'Tillförd energi'!$B$1:$AI$700,MATCH(X$1,'Tillförd energi'!$B$1:$AQ$1,0),FALSE)</f>
        <v>0</v>
      </c>
      <c r="Y426">
        <f>VLOOKUP($B426,'Tillförd energi'!$B$1:$AI$700,MATCH(Y$1,'Tillförd energi'!$B$1:$AQ$1,0),FALSE)</f>
        <v>0</v>
      </c>
      <c r="Z426">
        <f>VLOOKUP($B426,'Tillförd energi'!$B$1:$AI$700,MATCH(Z$1,'Tillförd energi'!$B$1:$AQ$1,0),FALSE)</f>
        <v>0</v>
      </c>
      <c r="AA426">
        <f>VLOOKUP($B426,'Tillförd energi'!$B$1:$AI$700,MATCH(AA$1,'Tillförd energi'!$B$1:$AQ$1,0),FALSE)</f>
        <v>0</v>
      </c>
      <c r="AB426">
        <f>VLOOKUP($B426,'Tillförd energi'!$B$1:$AI$700,MATCH(AB$1,'Tillförd energi'!$B$1:$AQ$1,0),FALSE)</f>
        <v>0</v>
      </c>
      <c r="AC426">
        <f>VLOOKUP($B426,'Tillförd energi'!$B$1:$AI$700,MATCH(AC$1,'Tillförd energi'!$B$1:$AQ$1,0),FALSE)</f>
        <v>0</v>
      </c>
      <c r="AD426">
        <f>VLOOKUP($B426,'Tillförd energi'!$B$1:$AI$700,MATCH(AD$1,'Tillförd energi'!$B$1:$AQ$1,0),FALSE)</f>
        <v>0</v>
      </c>
      <c r="AE426">
        <f>VLOOKUP($B426,'Tillförd energi'!$B$1:$AI$700,MATCH(AE$1,'Tillförd energi'!$B$1:$AQ$1,0),FALSE)</f>
        <v>0</v>
      </c>
      <c r="AF426">
        <f>VLOOKUP($B426,'Tillförd energi'!$B$1:$AI$700,MATCH(AF$1,'Tillförd energi'!$B$1:$AQ$1,0),FALSE)</f>
        <v>0</v>
      </c>
      <c r="AG426">
        <f>IFERROR(VLOOKUP(B426,Miljö!$B$1:$AC$550,MATCH("Köpt mängd produktionsspecifik fjärrvärme:",Miljö!$B$1:$AC$1,0),FALSE)/1,0)</f>
        <v>0</v>
      </c>
      <c r="AI426">
        <f t="shared" si="132"/>
        <v>0</v>
      </c>
      <c r="AJ426">
        <f t="shared" si="133"/>
        <v>0</v>
      </c>
      <c r="AK426" t="str">
        <f>IF(ISERROR(1/VLOOKUP($B426,Leveranser!$B$1:$S$500,MATCH("såld värme (gwh)",Leveranser!$B$1:$S$1,0),FALSE)),"",VLOOKUP($B426,Leveranser!$B$1:$S$500,MATCH("såld värme (gwh)",Leveranser!$B$1:$S$1,0),FALSE))</f>
        <v/>
      </c>
      <c r="AL426">
        <f>VLOOKUP($B426,Leveranser!$B$1:$Y$500,MATCH("Totalt såld fjärrvärme till andra fjärrvärmeföretag",Leveranser!$B$1:$AA$1,0),FALSE)</f>
        <v>0</v>
      </c>
      <c r="AM426">
        <f>IF(ISERROR(1/VLOOKUP($B426,Miljö!$B$1:$S$500,MATCH("Såld mängd produktionsspecifik fjärrvärme (GWh)",Miljö!$B$1:$R$1,0),FALSE)),0,VLOOKUP($B426,Miljö!$B$1:$S$500,MATCH("Såld mängd produktionsspecifik fjärrvärme (GWh)",Miljö!$B$1:$R$1,0),FALSE))</f>
        <v>0</v>
      </c>
      <c r="AN426" s="239" t="str">
        <f t="shared" si="134"/>
        <v/>
      </c>
      <c r="AP426" t="str">
        <f>IFERROR(VLOOKUP($B426,Miljövärden!$B$2:$H$550,7,FALSE),"Nej, saknas")</f>
        <v>Nej</v>
      </c>
      <c r="AQ426" t="str">
        <f>IFERROR(VLOOKUP($B426,Miljövärden!$B$2:$H$550,6,FALSE),"Nej, saknas")</f>
        <v>Nej</v>
      </c>
      <c r="AU426">
        <f t="shared" si="135"/>
        <v>0</v>
      </c>
      <c r="AV426">
        <f t="shared" si="136"/>
        <v>0</v>
      </c>
      <c r="AW426">
        <f t="shared" si="137"/>
        <v>0</v>
      </c>
      <c r="AX426">
        <f t="shared" si="138"/>
        <v>0</v>
      </c>
      <c r="AZ426">
        <f t="shared" si="139"/>
        <v>0</v>
      </c>
      <c r="BC426">
        <f t="shared" si="140"/>
        <v>0</v>
      </c>
      <c r="BD426">
        <f t="shared" si="141"/>
        <v>0</v>
      </c>
      <c r="BE426">
        <f t="shared" si="142"/>
        <v>0</v>
      </c>
      <c r="BF426">
        <f t="shared" si="143"/>
        <v>0</v>
      </c>
      <c r="BG426">
        <f t="shared" si="144"/>
        <v>0</v>
      </c>
      <c r="BH426" t="str">
        <f>VLOOKUP(B426,Miljö!$B$1:$I$482,MATCH("Fossilandel för ursprungspecificerad el ()",Miljö!$B$1:$I$1,0),FALSE)</f>
        <v>-</v>
      </c>
      <c r="BI426" t="str">
        <f>VLOOKUP(B426,Miljö!$B$1:$BX$482,MATCH("Kärnkraftsandel för ursprungsspecificerad el ()",Miljö!$B$1:$O$1,0),FALSE)</f>
        <v>-</v>
      </c>
      <c r="BJ426">
        <f t="shared" si="145"/>
        <v>0</v>
      </c>
      <c r="BK426" t="str">
        <f>VLOOKUP(B426,Miljö!$B$1:$O$482,MATCH("Fossil andel i procent (%)",Miljö!$B$1:$O$1,0),FALSE)</f>
        <v>-</v>
      </c>
      <c r="BL426">
        <f t="shared" si="146"/>
        <v>0</v>
      </c>
      <c r="BO426" s="289" t="str">
        <f t="shared" si="147"/>
        <v/>
      </c>
      <c r="BP426" s="239" t="str">
        <f t="shared" si="148"/>
        <v/>
      </c>
      <c r="BQ426" s="239" t="str">
        <f t="shared" si="149"/>
        <v/>
      </c>
      <c r="BR426" s="239" t="str">
        <f t="shared" si="150"/>
        <v/>
      </c>
      <c r="BS426" s="239"/>
      <c r="BT426" s="351">
        <f t="shared" si="151"/>
        <v>0</v>
      </c>
      <c r="BW426" s="289" t="str">
        <f>IF(AP426="ja",VLOOKUP(B426,Miljövärden!$B$2:$H$550,MATCH("Total andel fossilt",Miljövärden!$B$2:$H$2,0),FALSE),"")</f>
        <v/>
      </c>
      <c r="BZ426" s="351" t="str">
        <f t="shared" si="152"/>
        <v/>
      </c>
      <c r="CA426" s="353" t="str">
        <f t="shared" si="153"/>
        <v/>
      </c>
    </row>
    <row r="427" spans="1:79" x14ac:dyDescent="0.25">
      <c r="A427" s="2" t="s">
        <v>626</v>
      </c>
      <c r="B427" s="2" t="s">
        <v>627</v>
      </c>
      <c r="C427">
        <f>VLOOKUP($B427,'Tillförd energi'!$B$1:$AI$700,MATCH(C$1,'Tillförd energi'!$B$1:$AQ$1,0),FALSE)</f>
        <v>0</v>
      </c>
      <c r="D427">
        <f>VLOOKUP($B427,'Tillförd energi'!$B$1:$AI$700,MATCH(D$1,'Tillförd energi'!$B$1:$AQ$1,0),FALSE)</f>
        <v>2.0000000000000001E-4</v>
      </c>
      <c r="E427">
        <f>VLOOKUP($B427,'Tillförd energi'!$B$1:$AI$700,MATCH(E$1,'Tillförd energi'!$B$1:$AQ$1,0),FALSE)</f>
        <v>0</v>
      </c>
      <c r="F427">
        <f>VLOOKUP($B427,'Tillförd energi'!$B$1:$AI$700,MATCH(F$1,'Tillförd energi'!$B$1:$AQ$1,0),FALSE)</f>
        <v>0</v>
      </c>
      <c r="G427">
        <f>VLOOKUP($B427,'Tillförd energi'!$B$1:$AI$700,MATCH(G$1,'Tillförd energi'!$B$1:$AQ$1,0),FALSE)</f>
        <v>0</v>
      </c>
      <c r="H427">
        <f>VLOOKUP($B427,'Tillförd energi'!$B$1:$AI$700,MATCH(H$1,'Tillförd energi'!$B$1:$AQ$1,0),FALSE)</f>
        <v>0</v>
      </c>
      <c r="I427">
        <f>VLOOKUP($B427,'Tillförd energi'!$B$1:$AI$700,MATCH(I$1,'Tillförd energi'!$B$1:$AQ$1,0),FALSE)</f>
        <v>0</v>
      </c>
      <c r="J427">
        <f>VLOOKUP($B427,'Tillförd energi'!$B$1:$AI$700,MATCH(J$1,'Tillförd energi'!$B$1:$AQ$1,0),FALSE)</f>
        <v>0</v>
      </c>
      <c r="K427">
        <f>VLOOKUP($B427,'Tillförd energi'!$B$1:$AI$700,MATCH(K$1,'Tillförd energi'!$B$1:$AQ$1,0),FALSE)</f>
        <v>0</v>
      </c>
      <c r="L427">
        <f>VLOOKUP($B427,'Tillförd energi'!$B$1:$AI$700,MATCH(L$1,'Tillförd energi'!$B$1:$AQ$1,0),FALSE)</f>
        <v>0</v>
      </c>
      <c r="M427">
        <f>VLOOKUP($B427,'Tillförd energi'!$B$1:$AI$700,MATCH(M$1,'Tillförd energi'!$B$1:$AQ$1,0),FALSE)</f>
        <v>0</v>
      </c>
      <c r="N427">
        <f>VLOOKUP($B427,'Tillförd energi'!$B$1:$AI$700,MATCH(N$1,'Tillförd energi'!$B$1:$AQ$1,0),FALSE)</f>
        <v>0</v>
      </c>
      <c r="O427">
        <f>VLOOKUP($B427,'Tillförd energi'!$B$1:$AI$700,MATCH(O$1,'Tillförd energi'!$B$1:$AQ$1,0),FALSE)</f>
        <v>0</v>
      </c>
      <c r="P427">
        <f>VLOOKUP($B427,'Tillförd energi'!$B$1:$AI$700,MATCH(P$1,'Tillförd energi'!$B$1:$AQ$1,0),FALSE)</f>
        <v>0</v>
      </c>
      <c r="Q427">
        <f>VLOOKUP($B427,'Tillförd energi'!$B$1:$AI$700,MATCH(Q$1,'Tillförd energi'!$B$1:$AQ$1,0),FALSE)</f>
        <v>13.411799999999999</v>
      </c>
      <c r="R427">
        <f>VLOOKUP($B427,'Tillförd energi'!$B$1:$AI$700,MATCH(R$1,'Tillförd energi'!$B$1:$AQ$1,0),FALSE)</f>
        <v>0</v>
      </c>
      <c r="S427">
        <f>VLOOKUP($B427,'Tillförd energi'!$B$1:$AI$700,MATCH(S$1,'Tillförd energi'!$B$1:$AQ$1,0),FALSE)</f>
        <v>0</v>
      </c>
      <c r="T427">
        <f>VLOOKUP($B427,'Tillförd energi'!$B$1:$AI$700,MATCH(T$1,'Tillförd energi'!$B$1:$AQ$1,0),FALSE)</f>
        <v>0</v>
      </c>
      <c r="U427">
        <f>VLOOKUP($B427,'Tillförd energi'!$B$1:$AI$700,MATCH(U$1,'Tillförd energi'!$B$1:$AQ$1,0),FALSE)</f>
        <v>0</v>
      </c>
      <c r="V427">
        <f>VLOOKUP($B427,'Tillförd energi'!$B$1:$AI$700,MATCH(V$1,'Tillförd energi'!$B$1:$AQ$1,0),FALSE)</f>
        <v>0</v>
      </c>
      <c r="W427">
        <f>VLOOKUP($B427,'Tillförd energi'!$B$1:$AI$700,MATCH(W$1,'Tillförd energi'!$B$1:$AQ$1,0),FALSE)</f>
        <v>0</v>
      </c>
      <c r="X427">
        <f>VLOOKUP($B427,'Tillförd energi'!$B$1:$AI$700,MATCH(X$1,'Tillförd energi'!$B$1:$AQ$1,0),FALSE)</f>
        <v>0</v>
      </c>
      <c r="Y427">
        <f>VLOOKUP($B427,'Tillförd energi'!$B$1:$AI$700,MATCH(Y$1,'Tillförd energi'!$B$1:$AQ$1,0),FALSE)</f>
        <v>0</v>
      </c>
      <c r="Z427">
        <f>VLOOKUP($B427,'Tillförd energi'!$B$1:$AI$700,MATCH(Z$1,'Tillförd energi'!$B$1:$AQ$1,0),FALSE)</f>
        <v>0</v>
      </c>
      <c r="AA427">
        <f>VLOOKUP($B427,'Tillförd energi'!$B$1:$AI$700,MATCH(AA$1,'Tillförd energi'!$B$1:$AQ$1,0),FALSE)</f>
        <v>0</v>
      </c>
      <c r="AB427">
        <f>VLOOKUP($B427,'Tillförd energi'!$B$1:$AI$700,MATCH(AB$1,'Tillförd energi'!$B$1:$AQ$1,0),FALSE)</f>
        <v>0</v>
      </c>
      <c r="AC427">
        <f>VLOOKUP($B427,'Tillförd energi'!$B$1:$AI$700,MATCH(AC$1,'Tillförd energi'!$B$1:$AQ$1,0),FALSE)</f>
        <v>0</v>
      </c>
      <c r="AD427">
        <f>VLOOKUP($B427,'Tillförd energi'!$B$1:$AI$700,MATCH(AD$1,'Tillförd energi'!$B$1:$AQ$1,0),FALSE)</f>
        <v>0</v>
      </c>
      <c r="AE427">
        <f>VLOOKUP($B427,'Tillförd energi'!$B$1:$AI$700,MATCH(AE$1,'Tillförd energi'!$B$1:$AQ$1,0),FALSE)</f>
        <v>0</v>
      </c>
      <c r="AF427">
        <f>VLOOKUP($B427,'Tillförd energi'!$B$1:$AI$700,MATCH(AF$1,'Tillförd energi'!$B$1:$AQ$1,0),FALSE)</f>
        <v>0.27644999999999997</v>
      </c>
      <c r="AG427">
        <f>IFERROR(VLOOKUP(B427,Miljö!$B$1:$AC$550,MATCH("Köpt mängd produktionsspecifik fjärrvärme:",Miljö!$B$1:$AC$1,0),FALSE)/1,0)</f>
        <v>0</v>
      </c>
      <c r="AI427">
        <f t="shared" si="132"/>
        <v>13.68845</v>
      </c>
      <c r="AJ427">
        <f t="shared" si="133"/>
        <v>13.68845</v>
      </c>
      <c r="AK427">
        <f>IF(ISERROR(1/VLOOKUP($B427,Leveranser!$B$1:$S$500,MATCH("såld värme (gwh)",Leveranser!$B$1:$S$1,0),FALSE)),"",VLOOKUP($B427,Leveranser!$B$1:$S$500,MATCH("såld värme (gwh)",Leveranser!$B$1:$S$1,0),FALSE))</f>
        <v>9.2149999999999999</v>
      </c>
      <c r="AL427">
        <f>VLOOKUP($B427,Leveranser!$B$1:$Y$500,MATCH("Totalt såld fjärrvärme till andra fjärrvärmeföretag",Leveranser!$B$1:$AA$1,0),FALSE)</f>
        <v>0</v>
      </c>
      <c r="AM427">
        <f>IF(ISERROR(1/VLOOKUP($B427,Miljö!$B$1:$S$500,MATCH("Såld mängd produktionsspecifik fjärrvärme (GWh)",Miljö!$B$1:$R$1,0),FALSE)),0,VLOOKUP($B427,Miljö!$B$1:$S$500,MATCH("Såld mängd produktionsspecifik fjärrvärme (GWh)",Miljö!$B$1:$R$1,0),FALSE))</f>
        <v>0</v>
      </c>
      <c r="AN427" s="239">
        <f t="shared" si="134"/>
        <v>0.67319528507610427</v>
      </c>
      <c r="AP427" t="str">
        <f>IFERROR(VLOOKUP($B427,Miljövärden!$B$2:$H$550,7,FALSE),"Nej, saknas")</f>
        <v>Ja</v>
      </c>
      <c r="AQ427" t="str">
        <f>IFERROR(VLOOKUP($B427,Miljövärden!$B$2:$H$550,6,FALSE),"Nej, saknas")</f>
        <v>Nej</v>
      </c>
      <c r="AU427">
        <f t="shared" si="135"/>
        <v>0.27644999999999997</v>
      </c>
      <c r="AV427">
        <f t="shared" si="136"/>
        <v>0</v>
      </c>
      <c r="AW427">
        <f t="shared" si="137"/>
        <v>13.411799999999999</v>
      </c>
      <c r="AX427">
        <f t="shared" si="138"/>
        <v>0</v>
      </c>
      <c r="AZ427">
        <f t="shared" si="139"/>
        <v>13.411799999999999</v>
      </c>
      <c r="BC427">
        <f t="shared" si="140"/>
        <v>2.0000000000000001E-4</v>
      </c>
      <c r="BD427">
        <f t="shared" si="141"/>
        <v>0</v>
      </c>
      <c r="BE427">
        <f t="shared" si="142"/>
        <v>13.411799999999999</v>
      </c>
      <c r="BF427">
        <f t="shared" si="143"/>
        <v>0</v>
      </c>
      <c r="BG427">
        <f t="shared" si="144"/>
        <v>0.27644999999999997</v>
      </c>
      <c r="BH427">
        <f>VLOOKUP(B427,Miljö!$B$1:$I$482,MATCH("Fossilandel för ursprungspecificerad el ()",Miljö!$B$1:$I$1,0),FALSE)</f>
        <v>0</v>
      </c>
      <c r="BI427">
        <f>VLOOKUP(B427,Miljö!$B$1:$BX$482,MATCH("Kärnkraftsandel för ursprungsspecificerad el ()",Miljö!$B$1:$O$1,0),FALSE)</f>
        <v>0</v>
      </c>
      <c r="BJ427">
        <f t="shared" si="145"/>
        <v>0</v>
      </c>
      <c r="BK427" t="str">
        <f>VLOOKUP(B427,Miljö!$B$1:$O$482,MATCH("Fossil andel i procent (%)",Miljö!$B$1:$O$1,0),FALSE)</f>
        <v>ET</v>
      </c>
      <c r="BL427">
        <f t="shared" si="146"/>
        <v>13.68845</v>
      </c>
      <c r="BO427" s="289">
        <f t="shared" si="147"/>
        <v>1.461085805916667E-5</v>
      </c>
      <c r="BP427" s="239">
        <f t="shared" si="148"/>
        <v>0</v>
      </c>
      <c r="BQ427" s="239">
        <f t="shared" si="149"/>
        <v>0.99998538914194091</v>
      </c>
      <c r="BR427" s="239">
        <f t="shared" si="150"/>
        <v>0</v>
      </c>
      <c r="BS427" s="239"/>
      <c r="BT427" s="351">
        <f t="shared" si="151"/>
        <v>1</v>
      </c>
      <c r="BW427" s="289">
        <f>IF(AP427="ja",VLOOKUP(B427,Miljövärden!$B$2:$H$550,MATCH("Total andel fossilt",Miljövärden!$B$2:$H$2,0),FALSE),"")</f>
        <v>1.4610800000000001E-5</v>
      </c>
      <c r="BZ427" s="351">
        <f t="shared" si="152"/>
        <v>-5.8059166669629332E-11</v>
      </c>
      <c r="CA427" s="353">
        <f t="shared" si="153"/>
        <v>0</v>
      </c>
    </row>
    <row r="428" spans="1:79" x14ac:dyDescent="0.25">
      <c r="A428" s="2" t="s">
        <v>626</v>
      </c>
      <c r="B428" s="2" t="s">
        <v>628</v>
      </c>
      <c r="C428">
        <f>VLOOKUP($B428,'Tillförd energi'!$B$1:$AI$700,MATCH(C$1,'Tillförd energi'!$B$1:$AQ$1,0),FALSE)</f>
        <v>0</v>
      </c>
      <c r="D428">
        <f>VLOOKUP($B428,'Tillförd energi'!$B$1:$AI$700,MATCH(D$1,'Tillförd energi'!$B$1:$AQ$1,0),FALSE)</f>
        <v>4.7999999999999996E-3</v>
      </c>
      <c r="E428">
        <f>VLOOKUP($B428,'Tillförd energi'!$B$1:$AI$700,MATCH(E$1,'Tillförd energi'!$B$1:$AQ$1,0),FALSE)</f>
        <v>0</v>
      </c>
      <c r="F428">
        <f>VLOOKUP($B428,'Tillförd energi'!$B$1:$AI$700,MATCH(F$1,'Tillförd energi'!$B$1:$AQ$1,0),FALSE)</f>
        <v>0</v>
      </c>
      <c r="G428">
        <f>VLOOKUP($B428,'Tillförd energi'!$B$1:$AI$700,MATCH(G$1,'Tillförd energi'!$B$1:$AQ$1,0),FALSE)</f>
        <v>0</v>
      </c>
      <c r="H428">
        <f>VLOOKUP($B428,'Tillförd energi'!$B$1:$AI$700,MATCH(H$1,'Tillförd energi'!$B$1:$AQ$1,0),FALSE)</f>
        <v>0.40699999999999997</v>
      </c>
      <c r="I428">
        <f>VLOOKUP($B428,'Tillförd energi'!$B$1:$AI$700,MATCH(I$1,'Tillförd energi'!$B$1:$AQ$1,0),FALSE)</f>
        <v>0</v>
      </c>
      <c r="J428">
        <f>VLOOKUP($B428,'Tillförd energi'!$B$1:$AI$700,MATCH(J$1,'Tillförd energi'!$B$1:$AQ$1,0),FALSE)</f>
        <v>0.502</v>
      </c>
      <c r="K428">
        <f>VLOOKUP($B428,'Tillförd energi'!$B$1:$AI$700,MATCH(K$1,'Tillförd energi'!$B$1:$AQ$1,0),FALSE)</f>
        <v>0</v>
      </c>
      <c r="L428">
        <f>VLOOKUP($B428,'Tillförd energi'!$B$1:$AI$700,MATCH(L$1,'Tillförd energi'!$B$1:$AQ$1,0),FALSE)</f>
        <v>0</v>
      </c>
      <c r="M428">
        <f>VLOOKUP($B428,'Tillförd energi'!$B$1:$AI$700,MATCH(M$1,'Tillförd energi'!$B$1:$AQ$1,0),FALSE)</f>
        <v>41.268599999999999</v>
      </c>
      <c r="N428">
        <f>VLOOKUP($B428,'Tillförd energi'!$B$1:$AI$700,MATCH(N$1,'Tillförd energi'!$B$1:$AQ$1,0),FALSE)</f>
        <v>72.404899999999998</v>
      </c>
      <c r="O428">
        <f>VLOOKUP($B428,'Tillförd energi'!$B$1:$AI$700,MATCH(O$1,'Tillförd energi'!$B$1:$AQ$1,0),FALSE)</f>
        <v>0</v>
      </c>
      <c r="P428">
        <f>VLOOKUP($B428,'Tillförd energi'!$B$1:$AI$700,MATCH(P$1,'Tillförd energi'!$B$1:$AQ$1,0),FALSE)</f>
        <v>24.713799999999999</v>
      </c>
      <c r="Q428">
        <f>VLOOKUP($B428,'Tillförd energi'!$B$1:$AI$700,MATCH(Q$1,'Tillförd energi'!$B$1:$AQ$1,0),FALSE)</f>
        <v>0</v>
      </c>
      <c r="R428">
        <f>VLOOKUP($B428,'Tillförd energi'!$B$1:$AI$700,MATCH(R$1,'Tillförd energi'!$B$1:$AQ$1,0),FALSE)</f>
        <v>0</v>
      </c>
      <c r="S428">
        <f>VLOOKUP($B428,'Tillförd energi'!$B$1:$AI$700,MATCH(S$1,'Tillförd energi'!$B$1:$AQ$1,0),FALSE)</f>
        <v>0</v>
      </c>
      <c r="T428">
        <f>VLOOKUP($B428,'Tillförd energi'!$B$1:$AI$700,MATCH(T$1,'Tillförd energi'!$B$1:$AQ$1,0),FALSE)</f>
        <v>0</v>
      </c>
      <c r="U428">
        <f>VLOOKUP($B428,'Tillförd energi'!$B$1:$AI$700,MATCH(U$1,'Tillförd energi'!$B$1:$AQ$1,0),FALSE)</f>
        <v>0</v>
      </c>
      <c r="V428">
        <f>VLOOKUP($B428,'Tillförd energi'!$B$1:$AI$700,MATCH(V$1,'Tillförd energi'!$B$1:$AQ$1,0),FALSE)</f>
        <v>0</v>
      </c>
      <c r="W428">
        <f>VLOOKUP($B428,'Tillförd energi'!$B$1:$AI$700,MATCH(W$1,'Tillförd energi'!$B$1:$AQ$1,0),FALSE)</f>
        <v>1.387</v>
      </c>
      <c r="X428">
        <f>VLOOKUP($B428,'Tillförd energi'!$B$1:$AI$700,MATCH(X$1,'Tillförd energi'!$B$1:$AQ$1,0),FALSE)</f>
        <v>0</v>
      </c>
      <c r="Y428">
        <f>VLOOKUP($B428,'Tillförd energi'!$B$1:$AI$700,MATCH(Y$1,'Tillförd energi'!$B$1:$AQ$1,0),FALSE)</f>
        <v>0</v>
      </c>
      <c r="Z428">
        <f>VLOOKUP($B428,'Tillförd energi'!$B$1:$AI$700,MATCH(Z$1,'Tillförd energi'!$B$1:$AQ$1,0),FALSE)</f>
        <v>0</v>
      </c>
      <c r="AA428">
        <f>VLOOKUP($B428,'Tillförd energi'!$B$1:$AI$700,MATCH(AA$1,'Tillförd energi'!$B$1:$AQ$1,0),FALSE)</f>
        <v>0</v>
      </c>
      <c r="AB428">
        <f>VLOOKUP($B428,'Tillförd energi'!$B$1:$AI$700,MATCH(AB$1,'Tillförd energi'!$B$1:$AQ$1,0),FALSE)</f>
        <v>0</v>
      </c>
      <c r="AC428">
        <f>VLOOKUP($B428,'Tillförd energi'!$B$1:$AI$700,MATCH(AC$1,'Tillförd energi'!$B$1:$AQ$1,0),FALSE)</f>
        <v>33.642000000000003</v>
      </c>
      <c r="AD428">
        <f>VLOOKUP($B428,'Tillförd energi'!$B$1:$AI$700,MATCH(AD$1,'Tillförd energi'!$B$1:$AQ$1,0),FALSE)</f>
        <v>0.247</v>
      </c>
      <c r="AE428">
        <f>VLOOKUP($B428,'Tillförd energi'!$B$1:$AI$700,MATCH(AE$1,'Tillförd energi'!$B$1:$AQ$1,0),FALSE)</f>
        <v>0</v>
      </c>
      <c r="AF428">
        <f>VLOOKUP($B428,'Tillförd energi'!$B$1:$AI$700,MATCH(AF$1,'Tillförd energi'!$B$1:$AQ$1,0),FALSE)</f>
        <v>4.6106699999999998</v>
      </c>
      <c r="AG428">
        <f>IFERROR(VLOOKUP(B428,Miljö!$B$1:$AC$550,MATCH("Köpt mängd produktionsspecifik fjärrvärme:",Miljö!$B$1:$AC$1,0),FALSE)/1,0)</f>
        <v>0</v>
      </c>
      <c r="AI428">
        <f t="shared" si="132"/>
        <v>179.18777</v>
      </c>
      <c r="AJ428">
        <f t="shared" si="133"/>
        <v>179.18777</v>
      </c>
      <c r="AK428">
        <f>IF(ISERROR(1/VLOOKUP($B428,Leveranser!$B$1:$S$500,MATCH("såld värme (gwh)",Leveranser!$B$1:$S$1,0),FALSE)),"",VLOOKUP($B428,Leveranser!$B$1:$S$500,MATCH("såld värme (gwh)",Leveranser!$B$1:$S$1,0),FALSE))</f>
        <v>153.68899999999999</v>
      </c>
      <c r="AL428">
        <f>VLOOKUP($B428,Leveranser!$B$1:$Y$500,MATCH("Totalt såld fjärrvärme till andra fjärrvärmeföretag",Leveranser!$B$1:$AA$1,0),FALSE)</f>
        <v>0</v>
      </c>
      <c r="AM428">
        <f>IF(ISERROR(1/VLOOKUP($B428,Miljö!$B$1:$S$500,MATCH("Såld mängd produktionsspecifik fjärrvärme (GWh)",Miljö!$B$1:$R$1,0),FALSE)),0,VLOOKUP($B428,Miljö!$B$1:$S$500,MATCH("Såld mängd produktionsspecifik fjärrvärme (GWh)",Miljö!$B$1:$R$1,0),FALSE))</f>
        <v>0</v>
      </c>
      <c r="AN428" s="239">
        <f t="shared" si="134"/>
        <v>0.85769804490563162</v>
      </c>
      <c r="AP428" t="str">
        <f>IFERROR(VLOOKUP($B428,Miljövärden!$B$2:$H$550,7,FALSE),"Nej, saknas")</f>
        <v>Ja</v>
      </c>
      <c r="AQ428" t="str">
        <f>IFERROR(VLOOKUP($B428,Miljövärden!$B$2:$H$550,6,FALSE),"Nej, saknas")</f>
        <v>Nej</v>
      </c>
      <c r="AU428">
        <f t="shared" si="135"/>
        <v>4.6106699999999998</v>
      </c>
      <c r="AV428">
        <f t="shared" si="136"/>
        <v>0</v>
      </c>
      <c r="AW428">
        <f t="shared" si="137"/>
        <v>138.38729999999998</v>
      </c>
      <c r="AX428">
        <f t="shared" si="138"/>
        <v>0</v>
      </c>
      <c r="AZ428">
        <f t="shared" si="139"/>
        <v>139.77429999999998</v>
      </c>
      <c r="BC428">
        <f t="shared" si="140"/>
        <v>0.4118</v>
      </c>
      <c r="BD428">
        <f t="shared" si="141"/>
        <v>0</v>
      </c>
      <c r="BE428">
        <f t="shared" si="142"/>
        <v>139.77429999999998</v>
      </c>
      <c r="BF428">
        <f t="shared" si="143"/>
        <v>34.391000000000005</v>
      </c>
      <c r="BG428">
        <f t="shared" si="144"/>
        <v>4.6106699999999998</v>
      </c>
      <c r="BH428">
        <f>VLOOKUP(B428,Miljö!$B$1:$I$482,MATCH("Fossilandel för ursprungspecificerad el ()",Miljö!$B$1:$I$1,0),FALSE)</f>
        <v>0</v>
      </c>
      <c r="BI428">
        <f>VLOOKUP(B428,Miljö!$B$1:$BX$482,MATCH("Kärnkraftsandel för ursprungsspecificerad el ()",Miljö!$B$1:$O$1,0),FALSE)</f>
        <v>0</v>
      </c>
      <c r="BJ428">
        <f t="shared" si="145"/>
        <v>0</v>
      </c>
      <c r="BK428" t="str">
        <f>VLOOKUP(B428,Miljö!$B$1:$O$482,MATCH("Fossil andel i procent (%)",Miljö!$B$1:$O$1,0),FALSE)</f>
        <v>ET</v>
      </c>
      <c r="BL428">
        <f t="shared" si="146"/>
        <v>179.18776999999997</v>
      </c>
      <c r="BO428" s="289">
        <f t="shared" si="147"/>
        <v>2.2981479148939687E-3</v>
      </c>
      <c r="BP428" s="239">
        <f t="shared" si="148"/>
        <v>0</v>
      </c>
      <c r="BQ428" s="239">
        <f t="shared" si="149"/>
        <v>0.80577469098476984</v>
      </c>
      <c r="BR428" s="239">
        <f t="shared" si="150"/>
        <v>0.19192716110033631</v>
      </c>
      <c r="BS428" s="239"/>
      <c r="BT428" s="351">
        <f t="shared" si="151"/>
        <v>1.0000000000000002</v>
      </c>
      <c r="BW428" s="289">
        <f>IF(AP428="ja",VLOOKUP(B428,Miljövärden!$B$2:$H$550,MATCH("Total andel fossilt",Miljövärden!$B$2:$H$2,0),FALSE),"")</f>
        <v>2.2981400000000002E-3</v>
      </c>
      <c r="BZ428" s="351">
        <f t="shared" si="152"/>
        <v>-7.9148939685289021E-9</v>
      </c>
      <c r="CA428" s="353">
        <f t="shared" si="153"/>
        <v>0</v>
      </c>
    </row>
    <row r="429" spans="1:79" x14ac:dyDescent="0.25">
      <c r="A429" s="2" t="s">
        <v>629</v>
      </c>
      <c r="B429" s="2" t="s">
        <v>630</v>
      </c>
      <c r="C429">
        <f>VLOOKUP($B429,'Tillförd energi'!$B$1:$AI$700,MATCH(C$1,'Tillförd energi'!$B$1:$AQ$1,0),FALSE)</f>
        <v>0</v>
      </c>
      <c r="D429">
        <f>VLOOKUP($B429,'Tillförd energi'!$B$1:$AI$700,MATCH(D$1,'Tillförd energi'!$B$1:$AQ$1,0),FALSE)</f>
        <v>0.124</v>
      </c>
      <c r="E429">
        <f>VLOOKUP($B429,'Tillförd energi'!$B$1:$AI$700,MATCH(E$1,'Tillförd energi'!$B$1:$AQ$1,0),FALSE)</f>
        <v>0</v>
      </c>
      <c r="F429">
        <f>VLOOKUP($B429,'Tillförd energi'!$B$1:$AI$700,MATCH(F$1,'Tillförd energi'!$B$1:$AQ$1,0),FALSE)</f>
        <v>0</v>
      </c>
      <c r="G429">
        <f>VLOOKUP($B429,'Tillförd energi'!$B$1:$AI$700,MATCH(G$1,'Tillförd energi'!$B$1:$AQ$1,0),FALSE)</f>
        <v>0</v>
      </c>
      <c r="H429">
        <f>VLOOKUP($B429,'Tillförd energi'!$B$1:$AI$700,MATCH(H$1,'Tillförd energi'!$B$1:$AQ$1,0),FALSE)</f>
        <v>0</v>
      </c>
      <c r="I429">
        <f>VLOOKUP($B429,'Tillförd energi'!$B$1:$AI$700,MATCH(I$1,'Tillförd energi'!$B$1:$AQ$1,0),FALSE)</f>
        <v>0</v>
      </c>
      <c r="J429">
        <f>VLOOKUP($B429,'Tillförd energi'!$B$1:$AI$700,MATCH(J$1,'Tillförd energi'!$B$1:$AQ$1,0),FALSE)</f>
        <v>0</v>
      </c>
      <c r="K429">
        <f>VLOOKUP($B429,'Tillförd energi'!$B$1:$AI$700,MATCH(K$1,'Tillförd energi'!$B$1:$AQ$1,0),FALSE)</f>
        <v>0</v>
      </c>
      <c r="L429">
        <f>VLOOKUP($B429,'Tillförd energi'!$B$1:$AI$700,MATCH(L$1,'Tillförd energi'!$B$1:$AQ$1,0),FALSE)</f>
        <v>0</v>
      </c>
      <c r="M429">
        <f>VLOOKUP($B429,'Tillförd energi'!$B$1:$AI$700,MATCH(M$1,'Tillförd energi'!$B$1:$AQ$1,0),FALSE)</f>
        <v>4.9080000000000004</v>
      </c>
      <c r="N429">
        <f>VLOOKUP($B429,'Tillförd energi'!$B$1:$AI$700,MATCH(N$1,'Tillförd energi'!$B$1:$AQ$1,0),FALSE)</f>
        <v>22.704000000000001</v>
      </c>
      <c r="O429">
        <f>VLOOKUP($B429,'Tillförd energi'!$B$1:$AI$700,MATCH(O$1,'Tillförd energi'!$B$1:$AQ$1,0),FALSE)</f>
        <v>8.5129999999999999</v>
      </c>
      <c r="P429">
        <f>VLOOKUP($B429,'Tillförd energi'!$B$1:$AI$700,MATCH(P$1,'Tillförd energi'!$B$1:$AQ$1,0),FALSE)</f>
        <v>37.206000000000003</v>
      </c>
      <c r="Q429">
        <f>VLOOKUP($B429,'Tillförd energi'!$B$1:$AI$700,MATCH(Q$1,'Tillförd energi'!$B$1:$AQ$1,0),FALSE)</f>
        <v>0</v>
      </c>
      <c r="R429">
        <f>VLOOKUP($B429,'Tillförd energi'!$B$1:$AI$700,MATCH(R$1,'Tillförd energi'!$B$1:$AQ$1,0),FALSE)</f>
        <v>0</v>
      </c>
      <c r="S429">
        <f>VLOOKUP($B429,'Tillförd energi'!$B$1:$AI$700,MATCH(S$1,'Tillförd energi'!$B$1:$AQ$1,0),FALSE)</f>
        <v>0</v>
      </c>
      <c r="T429">
        <f>VLOOKUP($B429,'Tillförd energi'!$B$1:$AI$700,MATCH(T$1,'Tillförd energi'!$B$1:$AQ$1,0),FALSE)</f>
        <v>0</v>
      </c>
      <c r="U429">
        <f>VLOOKUP($B429,'Tillförd energi'!$B$1:$AI$700,MATCH(U$1,'Tillförd energi'!$B$1:$AQ$1,0),FALSE)</f>
        <v>0</v>
      </c>
      <c r="V429">
        <f>VLOOKUP($B429,'Tillförd energi'!$B$1:$AI$700,MATCH(V$1,'Tillförd energi'!$B$1:$AQ$1,0),FALSE)</f>
        <v>0</v>
      </c>
      <c r="W429">
        <f>VLOOKUP($B429,'Tillförd energi'!$B$1:$AI$700,MATCH(W$1,'Tillförd energi'!$B$1:$AQ$1,0),FALSE)</f>
        <v>9.1549999999999994</v>
      </c>
      <c r="X429">
        <f>VLOOKUP($B429,'Tillförd energi'!$B$1:$AI$700,MATCH(X$1,'Tillförd energi'!$B$1:$AQ$1,0),FALSE)</f>
        <v>0</v>
      </c>
      <c r="Y429">
        <f>VLOOKUP($B429,'Tillförd energi'!$B$1:$AI$700,MATCH(Y$1,'Tillförd energi'!$B$1:$AQ$1,0),FALSE)</f>
        <v>8.0259999999999998</v>
      </c>
      <c r="Z429">
        <f>VLOOKUP($B429,'Tillförd energi'!$B$1:$AI$700,MATCH(Z$1,'Tillförd energi'!$B$1:$AQ$1,0),FALSE)</f>
        <v>2E-3</v>
      </c>
      <c r="AA429">
        <f>VLOOKUP($B429,'Tillförd energi'!$B$1:$AI$700,MATCH(AA$1,'Tillförd energi'!$B$1:$AQ$1,0),FALSE)</f>
        <v>0.98199999999999998</v>
      </c>
      <c r="AB429">
        <f>VLOOKUP($B429,'Tillförd energi'!$B$1:$AI$700,MATCH(AB$1,'Tillförd energi'!$B$1:$AQ$1,0),FALSE)</f>
        <v>6.6870000000000003</v>
      </c>
      <c r="AC429">
        <f>VLOOKUP($B429,'Tillförd energi'!$B$1:$AI$700,MATCH(AC$1,'Tillförd energi'!$B$1:$AQ$1,0),FALSE)</f>
        <v>15.379</v>
      </c>
      <c r="AD429">
        <f>VLOOKUP($B429,'Tillförd energi'!$B$1:$AI$700,MATCH(AD$1,'Tillförd energi'!$B$1:$AQ$1,0),FALSE)</f>
        <v>4.7850000000000001</v>
      </c>
      <c r="AE429">
        <f>VLOOKUP($B429,'Tillförd energi'!$B$1:$AI$700,MATCH(AE$1,'Tillförd energi'!$B$1:$AQ$1,0),FALSE)</f>
        <v>0</v>
      </c>
      <c r="AF429">
        <f>VLOOKUP($B429,'Tillförd energi'!$B$1:$AI$700,MATCH(AF$1,'Tillförd energi'!$B$1:$AQ$1,0),FALSE)</f>
        <v>3.33</v>
      </c>
      <c r="AG429">
        <f>IFERROR(VLOOKUP(B429,Miljö!$B$1:$AC$550,MATCH("Köpt mängd produktionsspecifik fjärrvärme:",Miljö!$B$1:$AC$1,0),FALSE)/1,0)</f>
        <v>0</v>
      </c>
      <c r="AI429">
        <f t="shared" si="132"/>
        <v>121.801</v>
      </c>
      <c r="AJ429">
        <f t="shared" si="133"/>
        <v>121.801</v>
      </c>
      <c r="AK429">
        <f>IF(ISERROR(1/VLOOKUP($B429,Leveranser!$B$1:$S$500,MATCH("såld värme (gwh)",Leveranser!$B$1:$S$1,0),FALSE)),"",VLOOKUP($B429,Leveranser!$B$1:$S$500,MATCH("såld värme (gwh)",Leveranser!$B$1:$S$1,0),FALSE))</f>
        <v>93.858000000000004</v>
      </c>
      <c r="AL429">
        <f>VLOOKUP($B429,Leveranser!$B$1:$Y$500,MATCH("Totalt såld fjärrvärme till andra fjärrvärmeföretag",Leveranser!$B$1:$AA$1,0),FALSE)</f>
        <v>0</v>
      </c>
      <c r="AM429">
        <f>IF(ISERROR(1/VLOOKUP($B429,Miljö!$B$1:$S$500,MATCH("Såld mängd produktionsspecifik fjärrvärme (GWh)",Miljö!$B$1:$R$1,0),FALSE)),0,VLOOKUP($B429,Miljö!$B$1:$S$500,MATCH("Såld mängd produktionsspecifik fjärrvärme (GWh)",Miljö!$B$1:$R$1,0),FALSE))</f>
        <v>0</v>
      </c>
      <c r="AN429" s="239">
        <f t="shared" si="134"/>
        <v>0.77058480636447979</v>
      </c>
      <c r="AP429" t="str">
        <f>IFERROR(VLOOKUP($B429,Miljövärden!$B$2:$H$550,7,FALSE),"Nej, saknas")</f>
        <v>Ja</v>
      </c>
      <c r="AQ429" t="str">
        <f>IFERROR(VLOOKUP($B429,Miljövärden!$B$2:$H$550,6,FALSE),"Nej, saknas")</f>
        <v>Ja</v>
      </c>
      <c r="AU429">
        <f t="shared" si="135"/>
        <v>4.3140000000000001</v>
      </c>
      <c r="AV429">
        <f t="shared" si="136"/>
        <v>0</v>
      </c>
      <c r="AW429">
        <f t="shared" si="137"/>
        <v>73.331000000000003</v>
      </c>
      <c r="AX429">
        <f t="shared" si="138"/>
        <v>0</v>
      </c>
      <c r="AZ429">
        <f t="shared" si="139"/>
        <v>82.486000000000004</v>
      </c>
      <c r="BC429">
        <f t="shared" si="140"/>
        <v>0.124</v>
      </c>
      <c r="BD429">
        <f t="shared" si="141"/>
        <v>8.0259999999999998</v>
      </c>
      <c r="BE429">
        <f t="shared" si="142"/>
        <v>82.486000000000004</v>
      </c>
      <c r="BF429">
        <f t="shared" si="143"/>
        <v>26.850999999999999</v>
      </c>
      <c r="BG429">
        <f t="shared" si="144"/>
        <v>4.3140000000000001</v>
      </c>
      <c r="BH429">
        <f>VLOOKUP(B429,Miljö!$B$1:$I$482,MATCH("Fossilandel för ursprungspecificerad el ()",Miljö!$B$1:$I$1,0),FALSE)</f>
        <v>0</v>
      </c>
      <c r="BI429">
        <f>VLOOKUP(B429,Miljö!$B$1:$BX$482,MATCH("Kärnkraftsandel för ursprungsspecificerad el ()",Miljö!$B$1:$O$1,0),FALSE)</f>
        <v>0</v>
      </c>
      <c r="BJ429">
        <f t="shared" si="145"/>
        <v>0</v>
      </c>
      <c r="BK429" t="str">
        <f>VLOOKUP(B429,Miljö!$B$1:$O$482,MATCH("Fossil andel i procent (%)",Miljö!$B$1:$O$1,0),FALSE)</f>
        <v>ET</v>
      </c>
      <c r="BL429">
        <f t="shared" si="146"/>
        <v>121.80100000000002</v>
      </c>
      <c r="BO429" s="289">
        <f t="shared" si="147"/>
        <v>1.0180540389651972E-3</v>
      </c>
      <c r="BP429" s="239">
        <f t="shared" si="148"/>
        <v>6.5894368683344126E-2</v>
      </c>
      <c r="BQ429" s="239">
        <f t="shared" si="149"/>
        <v>0.71263782727563818</v>
      </c>
      <c r="BR429" s="239">
        <f t="shared" si="150"/>
        <v>0.2204497500020525</v>
      </c>
      <c r="BS429" s="239"/>
      <c r="BT429" s="351">
        <f t="shared" si="151"/>
        <v>1</v>
      </c>
      <c r="BW429" s="289">
        <f>IF(AP429="ja",VLOOKUP(B429,Miljövärden!$B$2:$H$550,MATCH("Total andel fossilt",Miljövärden!$B$2:$H$2,0),FALSE),"")</f>
        <v>1.0180499999999999E-3</v>
      </c>
      <c r="BZ429" s="351">
        <f t="shared" si="152"/>
        <v>-4.0389651972342483E-9</v>
      </c>
      <c r="CA429" s="353">
        <f t="shared" si="153"/>
        <v>0</v>
      </c>
    </row>
    <row r="430" spans="1:79" x14ac:dyDescent="0.25">
      <c r="A430" s="2" t="s">
        <v>629</v>
      </c>
      <c r="B430" s="2" t="s">
        <v>631</v>
      </c>
      <c r="C430">
        <f>VLOOKUP($B430,'Tillförd energi'!$B$1:$AI$700,MATCH(C$1,'Tillförd energi'!$B$1:$AQ$1,0),FALSE)</f>
        <v>0</v>
      </c>
      <c r="D430">
        <f>VLOOKUP($B430,'Tillförd energi'!$B$1:$AI$700,MATCH(D$1,'Tillförd energi'!$B$1:$AQ$1,0),FALSE)</f>
        <v>0.64</v>
      </c>
      <c r="E430">
        <f>VLOOKUP($B430,'Tillförd energi'!$B$1:$AI$700,MATCH(E$1,'Tillförd energi'!$B$1:$AQ$1,0),FALSE)</f>
        <v>0</v>
      </c>
      <c r="F430">
        <f>VLOOKUP($B430,'Tillförd energi'!$B$1:$AI$700,MATCH(F$1,'Tillförd energi'!$B$1:$AQ$1,0),FALSE)</f>
        <v>0</v>
      </c>
      <c r="G430">
        <f>VLOOKUP($B430,'Tillförd energi'!$B$1:$AI$700,MATCH(G$1,'Tillförd energi'!$B$1:$AQ$1,0),FALSE)</f>
        <v>0</v>
      </c>
      <c r="H430">
        <f>VLOOKUP($B430,'Tillförd energi'!$B$1:$AI$700,MATCH(H$1,'Tillförd energi'!$B$1:$AQ$1,0),FALSE)</f>
        <v>0</v>
      </c>
      <c r="I430">
        <f>VLOOKUP($B430,'Tillförd energi'!$B$1:$AI$700,MATCH(I$1,'Tillförd energi'!$B$1:$AQ$1,0),FALSE)</f>
        <v>0</v>
      </c>
      <c r="J430">
        <f>VLOOKUP($B430,'Tillförd energi'!$B$1:$AI$700,MATCH(J$1,'Tillförd energi'!$B$1:$AQ$1,0),FALSE)</f>
        <v>0</v>
      </c>
      <c r="K430">
        <f>VLOOKUP($B430,'Tillförd energi'!$B$1:$AI$700,MATCH(K$1,'Tillförd energi'!$B$1:$AQ$1,0),FALSE)</f>
        <v>0</v>
      </c>
      <c r="L430">
        <f>VLOOKUP($B430,'Tillförd energi'!$B$1:$AI$700,MATCH(L$1,'Tillförd energi'!$B$1:$AQ$1,0),FALSE)</f>
        <v>0</v>
      </c>
      <c r="M430">
        <f>VLOOKUP($B430,'Tillförd energi'!$B$1:$AI$700,MATCH(M$1,'Tillförd energi'!$B$1:$AQ$1,0),FALSE)</f>
        <v>0</v>
      </c>
      <c r="N430">
        <f>VLOOKUP($B430,'Tillförd energi'!$B$1:$AI$700,MATCH(N$1,'Tillförd energi'!$B$1:$AQ$1,0),FALSE)</f>
        <v>0</v>
      </c>
      <c r="O430">
        <f>VLOOKUP($B430,'Tillförd energi'!$B$1:$AI$700,MATCH(O$1,'Tillförd energi'!$B$1:$AQ$1,0),FALSE)</f>
        <v>0</v>
      </c>
      <c r="P430">
        <f>VLOOKUP($B430,'Tillförd energi'!$B$1:$AI$700,MATCH(P$1,'Tillförd energi'!$B$1:$AQ$1,0),FALSE)</f>
        <v>14.303000000000001</v>
      </c>
      <c r="Q430">
        <f>VLOOKUP($B430,'Tillförd energi'!$B$1:$AI$700,MATCH(Q$1,'Tillförd energi'!$B$1:$AQ$1,0),FALSE)</f>
        <v>0</v>
      </c>
      <c r="R430">
        <f>VLOOKUP($B430,'Tillförd energi'!$B$1:$AI$700,MATCH(R$1,'Tillförd energi'!$B$1:$AQ$1,0),FALSE)</f>
        <v>0</v>
      </c>
      <c r="S430">
        <f>VLOOKUP($B430,'Tillförd energi'!$B$1:$AI$700,MATCH(S$1,'Tillförd energi'!$B$1:$AQ$1,0),FALSE)</f>
        <v>0</v>
      </c>
      <c r="T430">
        <f>VLOOKUP($B430,'Tillförd energi'!$B$1:$AI$700,MATCH(T$1,'Tillförd energi'!$B$1:$AQ$1,0),FALSE)</f>
        <v>0</v>
      </c>
      <c r="U430">
        <f>VLOOKUP($B430,'Tillförd energi'!$B$1:$AI$700,MATCH(U$1,'Tillförd energi'!$B$1:$AQ$1,0),FALSE)</f>
        <v>0</v>
      </c>
      <c r="V430">
        <f>VLOOKUP($B430,'Tillförd energi'!$B$1:$AI$700,MATCH(V$1,'Tillförd energi'!$B$1:$AQ$1,0),FALSE)</f>
        <v>0</v>
      </c>
      <c r="W430">
        <f>VLOOKUP($B430,'Tillförd energi'!$B$1:$AI$700,MATCH(W$1,'Tillförd energi'!$B$1:$AQ$1,0),FALSE)</f>
        <v>6.2E-2</v>
      </c>
      <c r="X430">
        <f>VLOOKUP($B430,'Tillförd energi'!$B$1:$AI$700,MATCH(X$1,'Tillförd energi'!$B$1:$AQ$1,0),FALSE)</f>
        <v>0</v>
      </c>
      <c r="Y430">
        <f>VLOOKUP($B430,'Tillförd energi'!$B$1:$AI$700,MATCH(Y$1,'Tillförd energi'!$B$1:$AQ$1,0),FALSE)</f>
        <v>0</v>
      </c>
      <c r="Z430">
        <f>VLOOKUP($B430,'Tillförd energi'!$B$1:$AI$700,MATCH(Z$1,'Tillförd energi'!$B$1:$AQ$1,0),FALSE)</f>
        <v>0</v>
      </c>
      <c r="AA430">
        <f>VLOOKUP($B430,'Tillförd energi'!$B$1:$AI$700,MATCH(AA$1,'Tillförd energi'!$B$1:$AQ$1,0),FALSE)</f>
        <v>0</v>
      </c>
      <c r="AB430">
        <f>VLOOKUP($B430,'Tillförd energi'!$B$1:$AI$700,MATCH(AB$1,'Tillförd energi'!$B$1:$AQ$1,0),FALSE)</f>
        <v>0</v>
      </c>
      <c r="AC430">
        <f>VLOOKUP($B430,'Tillförd energi'!$B$1:$AI$700,MATCH(AC$1,'Tillförd energi'!$B$1:$AQ$1,0),FALSE)</f>
        <v>0</v>
      </c>
      <c r="AD430">
        <f>VLOOKUP($B430,'Tillförd energi'!$B$1:$AI$700,MATCH(AD$1,'Tillförd energi'!$B$1:$AQ$1,0),FALSE)</f>
        <v>0</v>
      </c>
      <c r="AE430">
        <f>VLOOKUP($B430,'Tillförd energi'!$B$1:$AI$700,MATCH(AE$1,'Tillförd energi'!$B$1:$AQ$1,0),FALSE)</f>
        <v>0</v>
      </c>
      <c r="AF430">
        <f>VLOOKUP($B430,'Tillförd energi'!$B$1:$AI$700,MATCH(AF$1,'Tillförd energi'!$B$1:$AQ$1,0),FALSE)</f>
        <v>0.36199999999999999</v>
      </c>
      <c r="AG430">
        <f>IFERROR(VLOOKUP(B430,Miljö!$B$1:$AC$550,MATCH("Köpt mängd produktionsspecifik fjärrvärme:",Miljö!$B$1:$AC$1,0),FALSE)/1,0)</f>
        <v>0</v>
      </c>
      <c r="AI430">
        <f t="shared" si="132"/>
        <v>15.367000000000001</v>
      </c>
      <c r="AJ430">
        <f t="shared" si="133"/>
        <v>15.367000000000001</v>
      </c>
      <c r="AK430">
        <f>IF(ISERROR(1/VLOOKUP($B430,Leveranser!$B$1:$S$500,MATCH("såld värme (gwh)",Leveranser!$B$1:$S$1,0),FALSE)),"",VLOOKUP($B430,Leveranser!$B$1:$S$500,MATCH("såld värme (gwh)",Leveranser!$B$1:$S$1,0),FALSE))</f>
        <v>11.9</v>
      </c>
      <c r="AL430">
        <f>VLOOKUP($B430,Leveranser!$B$1:$Y$500,MATCH("Totalt såld fjärrvärme till andra fjärrvärmeföretag",Leveranser!$B$1:$AA$1,0),FALSE)</f>
        <v>0</v>
      </c>
      <c r="AM430">
        <f>IF(ISERROR(1/VLOOKUP($B430,Miljö!$B$1:$S$500,MATCH("Såld mängd produktionsspecifik fjärrvärme (GWh)",Miljö!$B$1:$R$1,0),FALSE)),0,VLOOKUP($B430,Miljö!$B$1:$S$500,MATCH("Såld mängd produktionsspecifik fjärrvärme (GWh)",Miljö!$B$1:$R$1,0),FALSE))</f>
        <v>0</v>
      </c>
      <c r="AN430" s="239">
        <f t="shared" si="134"/>
        <v>0.77438667274028761</v>
      </c>
      <c r="AP430" t="str">
        <f>IFERROR(VLOOKUP($B430,Miljövärden!$B$2:$H$550,7,FALSE),"Nej, saknas")</f>
        <v>Ja</v>
      </c>
      <c r="AQ430" t="str">
        <f>IFERROR(VLOOKUP($B430,Miljövärden!$B$2:$H$550,6,FALSE),"Nej, saknas")</f>
        <v>Ja</v>
      </c>
      <c r="AU430">
        <f t="shared" si="135"/>
        <v>0.36199999999999999</v>
      </c>
      <c r="AV430">
        <f t="shared" si="136"/>
        <v>0</v>
      </c>
      <c r="AW430">
        <f t="shared" si="137"/>
        <v>14.303000000000001</v>
      </c>
      <c r="AX430">
        <f t="shared" si="138"/>
        <v>0</v>
      </c>
      <c r="AZ430">
        <f t="shared" si="139"/>
        <v>14.365</v>
      </c>
      <c r="BC430">
        <f t="shared" si="140"/>
        <v>0.64</v>
      </c>
      <c r="BD430">
        <f t="shared" si="141"/>
        <v>0</v>
      </c>
      <c r="BE430">
        <f t="shared" si="142"/>
        <v>14.365</v>
      </c>
      <c r="BF430">
        <f t="shared" si="143"/>
        <v>0</v>
      </c>
      <c r="BG430">
        <f t="shared" si="144"/>
        <v>0.36199999999999999</v>
      </c>
      <c r="BH430">
        <f>VLOOKUP(B430,Miljö!$B$1:$I$482,MATCH("Fossilandel för ursprungspecificerad el ()",Miljö!$B$1:$I$1,0),FALSE)</f>
        <v>0</v>
      </c>
      <c r="BI430">
        <f>VLOOKUP(B430,Miljö!$B$1:$BX$482,MATCH("Kärnkraftsandel för ursprungsspecificerad el ()",Miljö!$B$1:$O$1,0),FALSE)</f>
        <v>0</v>
      </c>
      <c r="BJ430">
        <f t="shared" si="145"/>
        <v>0</v>
      </c>
      <c r="BK430" t="str">
        <f>VLOOKUP(B430,Miljö!$B$1:$O$482,MATCH("Fossil andel i procent (%)",Miljö!$B$1:$O$1,0),FALSE)</f>
        <v>ET</v>
      </c>
      <c r="BL430">
        <f t="shared" si="146"/>
        <v>15.367000000000001</v>
      </c>
      <c r="BO430" s="289">
        <f t="shared" si="147"/>
        <v>4.1647686601158328E-2</v>
      </c>
      <c r="BP430" s="239">
        <f t="shared" si="148"/>
        <v>0</v>
      </c>
      <c r="BQ430" s="239">
        <f t="shared" si="149"/>
        <v>0.95835231339884164</v>
      </c>
      <c r="BR430" s="239">
        <f t="shared" si="150"/>
        <v>0</v>
      </c>
      <c r="BS430" s="239"/>
      <c r="BT430" s="351">
        <f t="shared" si="151"/>
        <v>1</v>
      </c>
      <c r="BW430" s="289">
        <f>IF(AP430="ja",VLOOKUP(B430,Miljövärden!$B$2:$H$550,MATCH("Total andel fossilt",Miljövärden!$B$2:$H$2,0),FALSE),"")</f>
        <v>4.1647700000000003E-2</v>
      </c>
      <c r="BZ430" s="351">
        <f t="shared" si="152"/>
        <v>1.339884167506078E-8</v>
      </c>
      <c r="CA430" s="353">
        <f t="shared" si="153"/>
        <v>0</v>
      </c>
    </row>
    <row r="431" spans="1:79" x14ac:dyDescent="0.25">
      <c r="A431" s="2" t="s">
        <v>629</v>
      </c>
      <c r="B431" s="2" t="s">
        <v>632</v>
      </c>
      <c r="C431">
        <f>VLOOKUP($B431,'Tillförd energi'!$B$1:$AI$700,MATCH(C$1,'Tillförd energi'!$B$1:$AQ$1,0),FALSE)</f>
        <v>0</v>
      </c>
      <c r="D431">
        <f>VLOOKUP($B431,'Tillförd energi'!$B$1:$AI$700,MATCH(D$1,'Tillförd energi'!$B$1:$AQ$1,0),FALSE)</f>
        <v>0.99</v>
      </c>
      <c r="E431">
        <f>VLOOKUP($B431,'Tillförd energi'!$B$1:$AI$700,MATCH(E$1,'Tillförd energi'!$B$1:$AQ$1,0),FALSE)</f>
        <v>0</v>
      </c>
      <c r="F431">
        <f>VLOOKUP($B431,'Tillförd energi'!$B$1:$AI$700,MATCH(F$1,'Tillförd energi'!$B$1:$AQ$1,0),FALSE)</f>
        <v>0</v>
      </c>
      <c r="G431">
        <f>VLOOKUP($B431,'Tillförd energi'!$B$1:$AI$700,MATCH(G$1,'Tillförd energi'!$B$1:$AQ$1,0),FALSE)</f>
        <v>0</v>
      </c>
      <c r="H431">
        <f>VLOOKUP($B431,'Tillförd energi'!$B$1:$AI$700,MATCH(H$1,'Tillförd energi'!$B$1:$AQ$1,0),FALSE)</f>
        <v>0</v>
      </c>
      <c r="I431">
        <f>VLOOKUP($B431,'Tillförd energi'!$B$1:$AI$700,MATCH(I$1,'Tillförd energi'!$B$1:$AQ$1,0),FALSE)</f>
        <v>0</v>
      </c>
      <c r="J431">
        <f>VLOOKUP($B431,'Tillförd energi'!$B$1:$AI$700,MATCH(J$1,'Tillförd energi'!$B$1:$AQ$1,0),FALSE)</f>
        <v>0</v>
      </c>
      <c r="K431">
        <f>VLOOKUP($B431,'Tillförd energi'!$B$1:$AI$700,MATCH(K$1,'Tillförd energi'!$B$1:$AQ$1,0),FALSE)</f>
        <v>0</v>
      </c>
      <c r="L431">
        <f>VLOOKUP($B431,'Tillförd energi'!$B$1:$AI$700,MATCH(L$1,'Tillförd energi'!$B$1:$AQ$1,0),FALSE)</f>
        <v>77.769000000000005</v>
      </c>
      <c r="M431">
        <f>VLOOKUP($B431,'Tillförd energi'!$B$1:$AI$700,MATCH(M$1,'Tillförd energi'!$B$1:$AQ$1,0),FALSE)</f>
        <v>15.661</v>
      </c>
      <c r="N431">
        <f>VLOOKUP($B431,'Tillförd energi'!$B$1:$AI$700,MATCH(N$1,'Tillförd energi'!$B$1:$AQ$1,0),FALSE)</f>
        <v>3.258</v>
      </c>
      <c r="O431">
        <f>VLOOKUP($B431,'Tillförd energi'!$B$1:$AI$700,MATCH(O$1,'Tillförd energi'!$B$1:$AQ$1,0),FALSE)</f>
        <v>2.9079999999999999</v>
      </c>
      <c r="P431">
        <f>VLOOKUP($B431,'Tillförd energi'!$B$1:$AI$700,MATCH(P$1,'Tillförd energi'!$B$1:$AQ$1,0),FALSE)</f>
        <v>1.026</v>
      </c>
      <c r="Q431">
        <f>VLOOKUP($B431,'Tillförd energi'!$B$1:$AI$700,MATCH(Q$1,'Tillförd energi'!$B$1:$AQ$1,0),FALSE)</f>
        <v>0</v>
      </c>
      <c r="R431">
        <f>VLOOKUP($B431,'Tillförd energi'!$B$1:$AI$700,MATCH(R$1,'Tillförd energi'!$B$1:$AQ$1,0),FALSE)</f>
        <v>0</v>
      </c>
      <c r="S431">
        <f>VLOOKUP($B431,'Tillförd energi'!$B$1:$AI$700,MATCH(S$1,'Tillförd energi'!$B$1:$AQ$1,0),FALSE)</f>
        <v>0</v>
      </c>
      <c r="T431">
        <f>VLOOKUP($B431,'Tillförd energi'!$B$1:$AI$700,MATCH(T$1,'Tillförd energi'!$B$1:$AQ$1,0),FALSE)</f>
        <v>0</v>
      </c>
      <c r="U431">
        <f>VLOOKUP($B431,'Tillförd energi'!$B$1:$AI$700,MATCH(U$1,'Tillförd energi'!$B$1:$AQ$1,0),FALSE)</f>
        <v>0</v>
      </c>
      <c r="V431">
        <f>VLOOKUP($B431,'Tillförd energi'!$B$1:$AI$700,MATCH(V$1,'Tillförd energi'!$B$1:$AQ$1,0),FALSE)</f>
        <v>0</v>
      </c>
      <c r="W431">
        <f>VLOOKUP($B431,'Tillförd energi'!$B$1:$AI$700,MATCH(W$1,'Tillförd energi'!$B$1:$AQ$1,0),FALSE)</f>
        <v>11.704599999999999</v>
      </c>
      <c r="X431">
        <f>VLOOKUP($B431,'Tillförd energi'!$B$1:$AI$700,MATCH(X$1,'Tillförd energi'!$B$1:$AQ$1,0),FALSE)</f>
        <v>0</v>
      </c>
      <c r="Y431">
        <f>VLOOKUP($B431,'Tillförd energi'!$B$1:$AI$700,MATCH(Y$1,'Tillförd energi'!$B$1:$AQ$1,0),FALSE)</f>
        <v>0</v>
      </c>
      <c r="Z431">
        <f>VLOOKUP($B431,'Tillförd energi'!$B$1:$AI$700,MATCH(Z$1,'Tillförd energi'!$B$1:$AQ$1,0),FALSE)</f>
        <v>5.0000000000000001E-3</v>
      </c>
      <c r="AA431">
        <f>VLOOKUP($B431,'Tillförd energi'!$B$1:$AI$700,MATCH(AA$1,'Tillförd energi'!$B$1:$AQ$1,0),FALSE)</f>
        <v>0</v>
      </c>
      <c r="AB431">
        <f>VLOOKUP($B431,'Tillförd energi'!$B$1:$AI$700,MATCH(AB$1,'Tillförd energi'!$B$1:$AQ$1,0),FALSE)</f>
        <v>0</v>
      </c>
      <c r="AC431">
        <f>VLOOKUP($B431,'Tillförd energi'!$B$1:$AI$700,MATCH(AC$1,'Tillförd energi'!$B$1:$AQ$1,0),FALSE)</f>
        <v>17.344999999999999</v>
      </c>
      <c r="AD431">
        <f>VLOOKUP($B431,'Tillförd energi'!$B$1:$AI$700,MATCH(AD$1,'Tillförd energi'!$B$1:$AQ$1,0),FALSE)</f>
        <v>1.341</v>
      </c>
      <c r="AE431">
        <f>VLOOKUP($B431,'Tillförd energi'!$B$1:$AI$700,MATCH(AE$1,'Tillförd energi'!$B$1:$AQ$1,0),FALSE)</f>
        <v>0</v>
      </c>
      <c r="AF431">
        <f>VLOOKUP($B431,'Tillförd energi'!$B$1:$AI$700,MATCH(AF$1,'Tillförd energi'!$B$1:$AQ$1,0),FALSE)</f>
        <v>3.7759999999999998</v>
      </c>
      <c r="AG431">
        <f>IFERROR(VLOOKUP(B431,Miljö!$B$1:$AC$550,MATCH("Köpt mängd produktionsspecifik fjärrvärme:",Miljö!$B$1:$AC$1,0),FALSE)/1,0)</f>
        <v>0</v>
      </c>
      <c r="AI431">
        <f t="shared" si="132"/>
        <v>135.78360000000001</v>
      </c>
      <c r="AJ431">
        <f t="shared" si="133"/>
        <v>135.78360000000001</v>
      </c>
      <c r="AK431">
        <f>IF(ISERROR(1/VLOOKUP($B431,Leveranser!$B$1:$S$500,MATCH("såld värme (gwh)",Leveranser!$B$1:$S$1,0),FALSE)),"",VLOOKUP($B431,Leveranser!$B$1:$S$500,MATCH("såld värme (gwh)",Leveranser!$B$1:$S$1,0),FALSE))</f>
        <v>103.77800000000001</v>
      </c>
      <c r="AL431">
        <f>VLOOKUP($B431,Leveranser!$B$1:$Y$500,MATCH("Totalt såld fjärrvärme till andra fjärrvärmeföretag",Leveranser!$B$1:$AA$1,0),FALSE)</f>
        <v>0</v>
      </c>
      <c r="AM431">
        <f>IF(ISERROR(1/VLOOKUP($B431,Miljö!$B$1:$S$500,MATCH("Såld mängd produktionsspecifik fjärrvärme (GWh)",Miljö!$B$1:$R$1,0),FALSE)),0,VLOOKUP($B431,Miljö!$B$1:$S$500,MATCH("Såld mängd produktionsspecifik fjärrvärme (GWh)",Miljö!$B$1:$R$1,0),FALSE))</f>
        <v>0</v>
      </c>
      <c r="AN431" s="239">
        <f t="shared" si="134"/>
        <v>0.76428964911815567</v>
      </c>
      <c r="AP431" t="str">
        <f>IFERROR(VLOOKUP($B431,Miljövärden!$B$2:$H$550,7,FALSE),"Nej, saknas")</f>
        <v>Ja</v>
      </c>
      <c r="AQ431" t="str">
        <f>IFERROR(VLOOKUP($B431,Miljövärden!$B$2:$H$550,6,FALSE),"Nej, saknas")</f>
        <v>Ja</v>
      </c>
      <c r="AU431">
        <f t="shared" si="135"/>
        <v>3.7809999999999997</v>
      </c>
      <c r="AV431">
        <f t="shared" si="136"/>
        <v>0</v>
      </c>
      <c r="AW431">
        <f t="shared" si="137"/>
        <v>22.853000000000002</v>
      </c>
      <c r="AX431">
        <f t="shared" si="138"/>
        <v>0</v>
      </c>
      <c r="AZ431">
        <f t="shared" si="139"/>
        <v>112.3266</v>
      </c>
      <c r="BC431">
        <f t="shared" si="140"/>
        <v>0.99</v>
      </c>
      <c r="BD431">
        <f t="shared" si="141"/>
        <v>0</v>
      </c>
      <c r="BE431">
        <f t="shared" si="142"/>
        <v>34.557600000000001</v>
      </c>
      <c r="BF431">
        <f t="shared" si="143"/>
        <v>96.454999999999998</v>
      </c>
      <c r="BG431">
        <f t="shared" si="144"/>
        <v>3.7809999999999997</v>
      </c>
      <c r="BH431">
        <f>VLOOKUP(B431,Miljö!$B$1:$I$482,MATCH("Fossilandel för ursprungspecificerad el ()",Miljö!$B$1:$I$1,0),FALSE)</f>
        <v>0</v>
      </c>
      <c r="BI431">
        <f>VLOOKUP(B431,Miljö!$B$1:$BX$482,MATCH("Kärnkraftsandel för ursprungsspecificerad el ()",Miljö!$B$1:$O$1,0),FALSE)</f>
        <v>0</v>
      </c>
      <c r="BJ431">
        <f t="shared" si="145"/>
        <v>0</v>
      </c>
      <c r="BK431" t="str">
        <f>VLOOKUP(B431,Miljö!$B$1:$O$482,MATCH("Fossil andel i procent (%)",Miljö!$B$1:$O$1,0),FALSE)</f>
        <v>ET</v>
      </c>
      <c r="BL431">
        <f t="shared" si="146"/>
        <v>135.78360000000001</v>
      </c>
      <c r="BO431" s="289">
        <f t="shared" si="147"/>
        <v>7.291013053122763E-3</v>
      </c>
      <c r="BP431" s="239">
        <f t="shared" si="148"/>
        <v>0</v>
      </c>
      <c r="BQ431" s="239">
        <f t="shared" si="149"/>
        <v>0.28235074044288117</v>
      </c>
      <c r="BR431" s="239">
        <f t="shared" si="150"/>
        <v>0.71035824650399604</v>
      </c>
      <c r="BS431" s="239"/>
      <c r="BT431" s="351">
        <f t="shared" si="151"/>
        <v>1</v>
      </c>
      <c r="BW431" s="289">
        <f>IF(AP431="ja",VLOOKUP(B431,Miljövärden!$B$2:$H$550,MATCH("Total andel fossilt",Miljövärden!$B$2:$H$2,0),FALSE),"")</f>
        <v>7.2909899999999998E-3</v>
      </c>
      <c r="BZ431" s="351">
        <f t="shared" si="152"/>
        <v>-2.3053122763169731E-8</v>
      </c>
      <c r="CA431" s="353">
        <f t="shared" si="153"/>
        <v>0</v>
      </c>
    </row>
    <row r="432" spans="1:79" x14ac:dyDescent="0.25">
      <c r="A432" s="2" t="s">
        <v>629</v>
      </c>
      <c r="B432" s="2" t="s">
        <v>633</v>
      </c>
      <c r="C432">
        <f>VLOOKUP($B432,'Tillförd energi'!$B$1:$AI$700,MATCH(C$1,'Tillförd energi'!$B$1:$AQ$1,0),FALSE)</f>
        <v>0</v>
      </c>
      <c r="D432">
        <f>VLOOKUP($B432,'Tillförd energi'!$B$1:$AI$700,MATCH(D$1,'Tillförd energi'!$B$1:$AQ$1,0),FALSE)</f>
        <v>0.41666700000000001</v>
      </c>
      <c r="E432">
        <f>VLOOKUP($B432,'Tillförd energi'!$B$1:$AI$700,MATCH(E$1,'Tillförd energi'!$B$1:$AQ$1,0),FALSE)</f>
        <v>0</v>
      </c>
      <c r="F432">
        <f>VLOOKUP($B432,'Tillförd energi'!$B$1:$AI$700,MATCH(F$1,'Tillförd energi'!$B$1:$AQ$1,0),FALSE)</f>
        <v>0</v>
      </c>
      <c r="G432">
        <f>VLOOKUP($B432,'Tillförd energi'!$B$1:$AI$700,MATCH(G$1,'Tillförd energi'!$B$1:$AQ$1,0),FALSE)</f>
        <v>0</v>
      </c>
      <c r="H432">
        <f>VLOOKUP($B432,'Tillförd energi'!$B$1:$AI$700,MATCH(H$1,'Tillförd energi'!$B$1:$AQ$1,0),FALSE)</f>
        <v>0</v>
      </c>
      <c r="I432">
        <f>VLOOKUP($B432,'Tillförd energi'!$B$1:$AI$700,MATCH(I$1,'Tillförd energi'!$B$1:$AQ$1,0),FALSE)</f>
        <v>0</v>
      </c>
      <c r="J432">
        <f>VLOOKUP($B432,'Tillförd energi'!$B$1:$AI$700,MATCH(J$1,'Tillförd energi'!$B$1:$AQ$1,0),FALSE)</f>
        <v>0</v>
      </c>
      <c r="K432">
        <f>VLOOKUP($B432,'Tillförd energi'!$B$1:$AI$700,MATCH(K$1,'Tillförd energi'!$B$1:$AQ$1,0),FALSE)</f>
        <v>0</v>
      </c>
      <c r="L432">
        <f>VLOOKUP($B432,'Tillförd energi'!$B$1:$AI$700,MATCH(L$1,'Tillförd energi'!$B$1:$AQ$1,0),FALSE)</f>
        <v>0</v>
      </c>
      <c r="M432">
        <f>VLOOKUP($B432,'Tillförd energi'!$B$1:$AI$700,MATCH(M$1,'Tillförd energi'!$B$1:$AQ$1,0),FALSE)</f>
        <v>0</v>
      </c>
      <c r="N432">
        <f>VLOOKUP($B432,'Tillförd energi'!$B$1:$AI$700,MATCH(N$1,'Tillförd energi'!$B$1:$AQ$1,0),FALSE)</f>
        <v>0</v>
      </c>
      <c r="O432">
        <f>VLOOKUP($B432,'Tillförd energi'!$B$1:$AI$700,MATCH(O$1,'Tillförd energi'!$B$1:$AQ$1,0),FALSE)</f>
        <v>0</v>
      </c>
      <c r="P432">
        <f>VLOOKUP($B432,'Tillförd energi'!$B$1:$AI$700,MATCH(P$1,'Tillförd energi'!$B$1:$AQ$1,0),FALSE)</f>
        <v>0</v>
      </c>
      <c r="Q432">
        <f>VLOOKUP($B432,'Tillförd energi'!$B$1:$AI$700,MATCH(Q$1,'Tillförd energi'!$B$1:$AQ$1,0),FALSE)</f>
        <v>0</v>
      </c>
      <c r="R432">
        <f>VLOOKUP($B432,'Tillförd energi'!$B$1:$AI$700,MATCH(R$1,'Tillförd energi'!$B$1:$AQ$1,0),FALSE)</f>
        <v>1.5833299999999999</v>
      </c>
      <c r="S432">
        <f>VLOOKUP($B432,'Tillförd energi'!$B$1:$AI$700,MATCH(S$1,'Tillförd energi'!$B$1:$AQ$1,0),FALSE)</f>
        <v>0</v>
      </c>
      <c r="T432">
        <f>VLOOKUP($B432,'Tillförd energi'!$B$1:$AI$700,MATCH(T$1,'Tillförd energi'!$B$1:$AQ$1,0),FALSE)</f>
        <v>0</v>
      </c>
      <c r="U432">
        <f>VLOOKUP($B432,'Tillförd energi'!$B$1:$AI$700,MATCH(U$1,'Tillförd energi'!$B$1:$AQ$1,0),FALSE)</f>
        <v>0</v>
      </c>
      <c r="V432">
        <f>VLOOKUP($B432,'Tillförd energi'!$B$1:$AI$700,MATCH(V$1,'Tillförd energi'!$B$1:$AQ$1,0),FALSE)</f>
        <v>0</v>
      </c>
      <c r="W432">
        <f>VLOOKUP($B432,'Tillförd energi'!$B$1:$AI$700,MATCH(W$1,'Tillförd energi'!$B$1:$AQ$1,0),FALSE)</f>
        <v>0</v>
      </c>
      <c r="X432">
        <f>VLOOKUP($B432,'Tillförd energi'!$B$1:$AI$700,MATCH(X$1,'Tillförd energi'!$B$1:$AQ$1,0),FALSE)</f>
        <v>0</v>
      </c>
      <c r="Y432">
        <f>VLOOKUP($B432,'Tillförd energi'!$B$1:$AI$700,MATCH(Y$1,'Tillförd energi'!$B$1:$AQ$1,0),FALSE)</f>
        <v>0</v>
      </c>
      <c r="Z432">
        <f>VLOOKUP($B432,'Tillförd energi'!$B$1:$AI$700,MATCH(Z$1,'Tillförd energi'!$B$1:$AQ$1,0),FALSE)</f>
        <v>0</v>
      </c>
      <c r="AA432">
        <f>VLOOKUP($B432,'Tillförd energi'!$B$1:$AI$700,MATCH(AA$1,'Tillförd energi'!$B$1:$AQ$1,0),FALSE)</f>
        <v>0</v>
      </c>
      <c r="AB432">
        <f>VLOOKUP($B432,'Tillförd energi'!$B$1:$AI$700,MATCH(AB$1,'Tillförd energi'!$B$1:$AQ$1,0),FALSE)</f>
        <v>0</v>
      </c>
      <c r="AC432">
        <f>VLOOKUP($B432,'Tillförd energi'!$B$1:$AI$700,MATCH(AC$1,'Tillförd energi'!$B$1:$AQ$1,0),FALSE)</f>
        <v>0</v>
      </c>
      <c r="AD432">
        <f>VLOOKUP($B432,'Tillförd energi'!$B$1:$AI$700,MATCH(AD$1,'Tillförd energi'!$B$1:$AQ$1,0),FALSE)</f>
        <v>18.818999999999999</v>
      </c>
      <c r="AE432">
        <f>VLOOKUP($B432,'Tillförd energi'!$B$1:$AI$700,MATCH(AE$1,'Tillförd energi'!$B$1:$AQ$1,0),FALSE)</f>
        <v>0</v>
      </c>
      <c r="AF432">
        <f>VLOOKUP($B432,'Tillförd energi'!$B$1:$AI$700,MATCH(AF$1,'Tillförd energi'!$B$1:$AQ$1,0),FALSE)</f>
        <v>8.5000000000000006E-2</v>
      </c>
      <c r="AG432">
        <f>IFERROR(VLOOKUP(B432,Miljö!$B$1:$AC$550,MATCH("Köpt mängd produktionsspecifik fjärrvärme:",Miljö!$B$1:$AC$1,0),FALSE)/1,0)</f>
        <v>0</v>
      </c>
      <c r="AI432">
        <f t="shared" si="132"/>
        <v>20.903997</v>
      </c>
      <c r="AJ432">
        <f t="shared" si="133"/>
        <v>20.903997</v>
      </c>
      <c r="AK432">
        <f>IF(ISERROR(1/VLOOKUP($B432,Leveranser!$B$1:$S$500,MATCH("såld värme (gwh)",Leveranser!$B$1:$S$1,0),FALSE)),"",VLOOKUP($B432,Leveranser!$B$1:$S$500,MATCH("såld värme (gwh)",Leveranser!$B$1:$S$1,0),FALSE))</f>
        <v>18.187999999999999</v>
      </c>
      <c r="AL432">
        <f>VLOOKUP($B432,Leveranser!$B$1:$Y$500,MATCH("Totalt såld fjärrvärme till andra fjärrvärmeföretag",Leveranser!$B$1:$AA$1,0),FALSE)</f>
        <v>0</v>
      </c>
      <c r="AM432">
        <f>IF(ISERROR(1/VLOOKUP($B432,Miljö!$B$1:$S$500,MATCH("Såld mängd produktionsspecifik fjärrvärme (GWh)",Miljö!$B$1:$R$1,0),FALSE)),0,VLOOKUP($B432,Miljö!$B$1:$S$500,MATCH("Såld mängd produktionsspecifik fjärrvärme (GWh)",Miljö!$B$1:$R$1,0),FALSE))</f>
        <v>0</v>
      </c>
      <c r="AN432" s="239">
        <f t="shared" si="134"/>
        <v>0.87007283822323545</v>
      </c>
      <c r="AP432" t="str">
        <f>IFERROR(VLOOKUP($B432,Miljövärden!$B$2:$H$550,7,FALSE),"Nej, saknas")</f>
        <v>Ja</v>
      </c>
      <c r="AQ432" t="str">
        <f>IFERROR(VLOOKUP($B432,Miljövärden!$B$2:$H$550,6,FALSE),"Nej, saknas")</f>
        <v>Ja</v>
      </c>
      <c r="AU432">
        <f t="shared" si="135"/>
        <v>8.5000000000000006E-2</v>
      </c>
      <c r="AV432">
        <f t="shared" si="136"/>
        <v>0</v>
      </c>
      <c r="AW432">
        <f t="shared" si="137"/>
        <v>0</v>
      </c>
      <c r="AX432">
        <f t="shared" si="138"/>
        <v>1.5833299999999999</v>
      </c>
      <c r="AZ432">
        <f t="shared" si="139"/>
        <v>1.5833299999999999</v>
      </c>
      <c r="BC432">
        <f t="shared" si="140"/>
        <v>0.41666700000000001</v>
      </c>
      <c r="BD432">
        <f t="shared" si="141"/>
        <v>0</v>
      </c>
      <c r="BE432">
        <f t="shared" si="142"/>
        <v>1.5833299999999999</v>
      </c>
      <c r="BF432">
        <f t="shared" si="143"/>
        <v>18.818999999999999</v>
      </c>
      <c r="BG432">
        <f t="shared" si="144"/>
        <v>8.5000000000000006E-2</v>
      </c>
      <c r="BH432">
        <f>VLOOKUP(B432,Miljö!$B$1:$I$482,MATCH("Fossilandel för ursprungspecificerad el ()",Miljö!$B$1:$I$1,0),FALSE)</f>
        <v>0.48399999999999999</v>
      </c>
      <c r="BI432">
        <f>VLOOKUP(B432,Miljö!$B$1:$BX$482,MATCH("Kärnkraftsandel för ursprungsspecificerad el ()",Miljö!$B$1:$O$1,0),FALSE)</f>
        <v>0.35</v>
      </c>
      <c r="BJ432">
        <f t="shared" si="145"/>
        <v>0</v>
      </c>
      <c r="BK432" t="str">
        <f>VLOOKUP(B432,Miljö!$B$1:$O$482,MATCH("Fossil andel i procent (%)",Miljö!$B$1:$O$1,0),FALSE)</f>
        <v>ET</v>
      </c>
      <c r="BL432">
        <f t="shared" si="146"/>
        <v>20.903997</v>
      </c>
      <c r="BO432" s="289">
        <f t="shared" si="147"/>
        <v>2.1900452817707541E-2</v>
      </c>
      <c r="BP432" s="239">
        <f t="shared" si="148"/>
        <v>1.4231728027898204E-3</v>
      </c>
      <c r="BQ432" s="239">
        <f t="shared" si="149"/>
        <v>7.6417921414741879E-2</v>
      </c>
      <c r="BR432" s="239">
        <f t="shared" si="150"/>
        <v>0.9002584529647607</v>
      </c>
      <c r="BS432" s="239"/>
      <c r="BT432" s="351">
        <f t="shared" si="151"/>
        <v>1</v>
      </c>
      <c r="BW432" s="289">
        <f>IF(AP432="ja",VLOOKUP(B432,Miljövärden!$B$2:$H$550,MATCH("Total andel fossilt",Miljövärden!$B$2:$H$2,0),FALSE),"")</f>
        <v>2.19004E-2</v>
      </c>
      <c r="BZ432" s="351">
        <f t="shared" si="152"/>
        <v>-5.2817707540953052E-8</v>
      </c>
      <c r="CA432" s="353">
        <f t="shared" si="153"/>
        <v>0</v>
      </c>
    </row>
    <row r="433" spans="1:79" x14ac:dyDescent="0.25">
      <c r="A433" s="2" t="s">
        <v>634</v>
      </c>
      <c r="B433" s="2" t="s">
        <v>635</v>
      </c>
      <c r="C433">
        <f>VLOOKUP($B433,'Tillförd energi'!$B$1:$AI$700,MATCH(C$1,'Tillförd energi'!$B$1:$AQ$1,0),FALSE)</f>
        <v>0</v>
      </c>
      <c r="D433">
        <f>VLOOKUP($B433,'Tillförd energi'!$B$1:$AI$700,MATCH(D$1,'Tillförd energi'!$B$1:$AQ$1,0),FALSE)</f>
        <v>0.21199999999999999</v>
      </c>
      <c r="E433">
        <f>VLOOKUP($B433,'Tillförd energi'!$B$1:$AI$700,MATCH(E$1,'Tillförd energi'!$B$1:$AQ$1,0),FALSE)</f>
        <v>0</v>
      </c>
      <c r="F433">
        <f>VLOOKUP($B433,'Tillförd energi'!$B$1:$AI$700,MATCH(F$1,'Tillförd energi'!$B$1:$AQ$1,0),FALSE)</f>
        <v>0</v>
      </c>
      <c r="G433">
        <f>VLOOKUP($B433,'Tillförd energi'!$B$1:$AI$700,MATCH(G$1,'Tillförd energi'!$B$1:$AQ$1,0),FALSE)</f>
        <v>0</v>
      </c>
      <c r="H433">
        <f>VLOOKUP($B433,'Tillförd energi'!$B$1:$AI$700,MATCH(H$1,'Tillförd energi'!$B$1:$AQ$1,0),FALSE)</f>
        <v>0</v>
      </c>
      <c r="I433">
        <f>VLOOKUP($B433,'Tillförd energi'!$B$1:$AI$700,MATCH(I$1,'Tillförd energi'!$B$1:$AQ$1,0),FALSE)</f>
        <v>0</v>
      </c>
      <c r="J433">
        <f>VLOOKUP($B433,'Tillförd energi'!$B$1:$AI$700,MATCH(J$1,'Tillförd energi'!$B$1:$AQ$1,0),FALSE)</f>
        <v>0</v>
      </c>
      <c r="K433">
        <f>VLOOKUP($B433,'Tillförd energi'!$B$1:$AI$700,MATCH(K$1,'Tillförd energi'!$B$1:$AQ$1,0),FALSE)</f>
        <v>0</v>
      </c>
      <c r="L433">
        <f>VLOOKUP($B433,'Tillförd energi'!$B$1:$AI$700,MATCH(L$1,'Tillförd energi'!$B$1:$AQ$1,0),FALSE)</f>
        <v>0</v>
      </c>
      <c r="M433">
        <f>VLOOKUP($B433,'Tillförd energi'!$B$1:$AI$700,MATCH(M$1,'Tillförd energi'!$B$1:$AQ$1,0),FALSE)</f>
        <v>0</v>
      </c>
      <c r="N433">
        <f>VLOOKUP($B433,'Tillförd energi'!$B$1:$AI$700,MATCH(N$1,'Tillförd energi'!$B$1:$AQ$1,0),FALSE)</f>
        <v>0</v>
      </c>
      <c r="O433">
        <f>VLOOKUP($B433,'Tillförd energi'!$B$1:$AI$700,MATCH(O$1,'Tillförd energi'!$B$1:$AQ$1,0),FALSE)</f>
        <v>0</v>
      </c>
      <c r="P433">
        <f>VLOOKUP($B433,'Tillförd energi'!$B$1:$AI$700,MATCH(P$1,'Tillförd energi'!$B$1:$AQ$1,0),FALSE)</f>
        <v>8.7089999999999996</v>
      </c>
      <c r="Q433">
        <f>VLOOKUP($B433,'Tillförd energi'!$B$1:$AI$700,MATCH(Q$1,'Tillförd energi'!$B$1:$AQ$1,0),FALSE)</f>
        <v>0</v>
      </c>
      <c r="R433">
        <f>VLOOKUP($B433,'Tillförd energi'!$B$1:$AI$700,MATCH(R$1,'Tillförd energi'!$B$1:$AQ$1,0),FALSE)</f>
        <v>0</v>
      </c>
      <c r="S433">
        <f>VLOOKUP($B433,'Tillförd energi'!$B$1:$AI$700,MATCH(S$1,'Tillförd energi'!$B$1:$AQ$1,0),FALSE)</f>
        <v>0</v>
      </c>
      <c r="T433">
        <f>VLOOKUP($B433,'Tillförd energi'!$B$1:$AI$700,MATCH(T$1,'Tillförd energi'!$B$1:$AQ$1,0),FALSE)</f>
        <v>0</v>
      </c>
      <c r="U433">
        <f>VLOOKUP($B433,'Tillförd energi'!$B$1:$AI$700,MATCH(U$1,'Tillförd energi'!$B$1:$AQ$1,0),FALSE)</f>
        <v>0</v>
      </c>
      <c r="V433">
        <f>VLOOKUP($B433,'Tillförd energi'!$B$1:$AI$700,MATCH(V$1,'Tillförd energi'!$B$1:$AQ$1,0),FALSE)</f>
        <v>0</v>
      </c>
      <c r="W433">
        <f>VLOOKUP($B433,'Tillförd energi'!$B$1:$AI$700,MATCH(W$1,'Tillförd energi'!$B$1:$AQ$1,0),FALSE)</f>
        <v>0</v>
      </c>
      <c r="X433">
        <f>VLOOKUP($B433,'Tillförd energi'!$B$1:$AI$700,MATCH(X$1,'Tillförd energi'!$B$1:$AQ$1,0),FALSE)</f>
        <v>0</v>
      </c>
      <c r="Y433">
        <f>VLOOKUP($B433,'Tillförd energi'!$B$1:$AI$700,MATCH(Y$1,'Tillförd energi'!$B$1:$AQ$1,0),FALSE)</f>
        <v>0</v>
      </c>
      <c r="Z433">
        <f>VLOOKUP($B433,'Tillförd energi'!$B$1:$AI$700,MATCH(Z$1,'Tillförd energi'!$B$1:$AQ$1,0),FALSE)</f>
        <v>0</v>
      </c>
      <c r="AA433">
        <f>VLOOKUP($B433,'Tillförd energi'!$B$1:$AI$700,MATCH(AA$1,'Tillförd energi'!$B$1:$AQ$1,0),FALSE)</f>
        <v>0</v>
      </c>
      <c r="AB433">
        <f>VLOOKUP($B433,'Tillförd energi'!$B$1:$AI$700,MATCH(AB$1,'Tillförd energi'!$B$1:$AQ$1,0),FALSE)</f>
        <v>0</v>
      </c>
      <c r="AC433">
        <f>VLOOKUP($B433,'Tillförd energi'!$B$1:$AI$700,MATCH(AC$1,'Tillförd energi'!$B$1:$AQ$1,0),FALSE)</f>
        <v>0</v>
      </c>
      <c r="AD433">
        <f>VLOOKUP($B433,'Tillförd energi'!$B$1:$AI$700,MATCH(AD$1,'Tillförd energi'!$B$1:$AQ$1,0),FALSE)</f>
        <v>0</v>
      </c>
      <c r="AE433">
        <f>VLOOKUP($B433,'Tillförd energi'!$B$1:$AI$700,MATCH(AE$1,'Tillförd energi'!$B$1:$AQ$1,0),FALSE)</f>
        <v>0</v>
      </c>
      <c r="AF433">
        <f>VLOOKUP($B433,'Tillförd energi'!$B$1:$AI$700,MATCH(AF$1,'Tillförd energi'!$B$1:$AQ$1,0),FALSE)</f>
        <v>0.29699999999999999</v>
      </c>
      <c r="AG433">
        <f>IFERROR(VLOOKUP(B433,Miljö!$B$1:$AC$550,MATCH("Köpt mängd produktionsspecifik fjärrvärme:",Miljö!$B$1:$AC$1,0),FALSE)/1,0)</f>
        <v>0</v>
      </c>
      <c r="AI433">
        <f t="shared" si="132"/>
        <v>9.218</v>
      </c>
      <c r="AJ433">
        <f t="shared" si="133"/>
        <v>9.218</v>
      </c>
      <c r="AK433">
        <f>IF(ISERROR(1/VLOOKUP($B433,Leveranser!$B$1:$S$500,MATCH("såld värme (gwh)",Leveranser!$B$1:$S$1,0),FALSE)),"",VLOOKUP($B433,Leveranser!$B$1:$S$500,MATCH("såld värme (gwh)",Leveranser!$B$1:$S$1,0),FALSE))</f>
        <v>6.4</v>
      </c>
      <c r="AL433">
        <f>VLOOKUP($B433,Leveranser!$B$1:$Y$500,MATCH("Totalt såld fjärrvärme till andra fjärrvärmeföretag",Leveranser!$B$1:$AA$1,0),FALSE)</f>
        <v>0</v>
      </c>
      <c r="AM433">
        <f>IF(ISERROR(1/VLOOKUP($B433,Miljö!$B$1:$S$500,MATCH("Såld mängd produktionsspecifik fjärrvärme (GWh)",Miljö!$B$1:$R$1,0),FALSE)),0,VLOOKUP($B433,Miljö!$B$1:$S$500,MATCH("Såld mängd produktionsspecifik fjärrvärme (GWh)",Miljö!$B$1:$R$1,0),FALSE))</f>
        <v>0</v>
      </c>
      <c r="AN433" s="239">
        <f t="shared" si="134"/>
        <v>0.694293773052723</v>
      </c>
      <c r="AP433" t="str">
        <f>IFERROR(VLOOKUP($B433,Miljövärden!$B$2:$H$550,7,FALSE),"Nej, saknas")</f>
        <v>Ja</v>
      </c>
      <c r="AQ433" t="str">
        <f>IFERROR(VLOOKUP($B433,Miljövärden!$B$2:$H$550,6,FALSE),"Nej, saknas")</f>
        <v>Nej</v>
      </c>
      <c r="AU433">
        <f t="shared" si="135"/>
        <v>0.29699999999999999</v>
      </c>
      <c r="AV433">
        <f t="shared" si="136"/>
        <v>0</v>
      </c>
      <c r="AW433">
        <f t="shared" si="137"/>
        <v>8.7089999999999996</v>
      </c>
      <c r="AX433">
        <f t="shared" si="138"/>
        <v>0</v>
      </c>
      <c r="AZ433">
        <f t="shared" si="139"/>
        <v>8.7089999999999996</v>
      </c>
      <c r="BC433">
        <f t="shared" si="140"/>
        <v>0.21199999999999999</v>
      </c>
      <c r="BD433">
        <f t="shared" si="141"/>
        <v>0</v>
      </c>
      <c r="BE433">
        <f t="shared" si="142"/>
        <v>8.7089999999999996</v>
      </c>
      <c r="BF433">
        <f t="shared" si="143"/>
        <v>0</v>
      </c>
      <c r="BG433">
        <f t="shared" si="144"/>
        <v>0.29699999999999999</v>
      </c>
      <c r="BH433">
        <f>VLOOKUP(B433,Miljö!$B$1:$I$482,MATCH("Fossilandel för ursprungspecificerad el ()",Miljö!$B$1:$I$1,0),FALSE)</f>
        <v>0.48399999999999999</v>
      </c>
      <c r="BI433">
        <f>VLOOKUP(B433,Miljö!$B$1:$BX$482,MATCH("Kärnkraftsandel för ursprungsspecificerad el ()",Miljö!$B$1:$O$1,0),FALSE)</f>
        <v>0.35</v>
      </c>
      <c r="BJ433">
        <f t="shared" si="145"/>
        <v>0</v>
      </c>
      <c r="BK433" t="str">
        <f>VLOOKUP(B433,Miljö!$B$1:$O$482,MATCH("Fossil andel i procent (%)",Miljö!$B$1:$O$1,0),FALSE)</f>
        <v>ET</v>
      </c>
      <c r="BL433">
        <f t="shared" si="146"/>
        <v>9.218</v>
      </c>
      <c r="BO433" s="289">
        <f t="shared" si="147"/>
        <v>3.859275330874376E-2</v>
      </c>
      <c r="BP433" s="239">
        <f t="shared" si="148"/>
        <v>1.1276849642004773E-2</v>
      </c>
      <c r="BQ433" s="239">
        <f t="shared" si="149"/>
        <v>0.95013039704925151</v>
      </c>
      <c r="BR433" s="239">
        <f t="shared" si="150"/>
        <v>0</v>
      </c>
      <c r="BS433" s="239"/>
      <c r="BT433" s="351">
        <f t="shared" si="151"/>
        <v>1</v>
      </c>
      <c r="BW433" s="289">
        <f>IF(AP433="ja",VLOOKUP(B433,Miljövärden!$B$2:$H$550,MATCH("Total andel fossilt",Miljövärden!$B$2:$H$2,0),FALSE),"")</f>
        <v>3.8592799999999997E-2</v>
      </c>
      <c r="BZ433" s="351">
        <f t="shared" si="152"/>
        <v>4.6691256236353063E-8</v>
      </c>
      <c r="CA433" s="353">
        <f t="shared" si="153"/>
        <v>0</v>
      </c>
    </row>
    <row r="434" spans="1:79" x14ac:dyDescent="0.25">
      <c r="A434" s="2" t="s">
        <v>634</v>
      </c>
      <c r="B434" s="2" t="s">
        <v>636</v>
      </c>
      <c r="C434">
        <f>VLOOKUP($B434,'Tillförd energi'!$B$1:$AI$700,MATCH(C$1,'Tillförd energi'!$B$1:$AQ$1,0),FALSE)</f>
        <v>0</v>
      </c>
      <c r="D434">
        <f>VLOOKUP($B434,'Tillförd energi'!$B$1:$AI$700,MATCH(D$1,'Tillförd energi'!$B$1:$AQ$1,0),FALSE)</f>
        <v>3.54</v>
      </c>
      <c r="E434">
        <f>VLOOKUP($B434,'Tillförd energi'!$B$1:$AI$700,MATCH(E$1,'Tillförd energi'!$B$1:$AQ$1,0),FALSE)</f>
        <v>0</v>
      </c>
      <c r="F434">
        <f>VLOOKUP($B434,'Tillförd energi'!$B$1:$AI$700,MATCH(F$1,'Tillförd energi'!$B$1:$AQ$1,0),FALSE)</f>
        <v>0</v>
      </c>
      <c r="G434">
        <f>VLOOKUP($B434,'Tillförd energi'!$B$1:$AI$700,MATCH(G$1,'Tillförd energi'!$B$1:$AQ$1,0),FALSE)</f>
        <v>0</v>
      </c>
      <c r="H434">
        <f>VLOOKUP($B434,'Tillförd energi'!$B$1:$AI$700,MATCH(H$1,'Tillförd energi'!$B$1:$AQ$1,0),FALSE)</f>
        <v>0</v>
      </c>
      <c r="I434">
        <f>VLOOKUP($B434,'Tillförd energi'!$B$1:$AI$700,MATCH(I$1,'Tillförd energi'!$B$1:$AQ$1,0),FALSE)</f>
        <v>0</v>
      </c>
      <c r="J434">
        <f>VLOOKUP($B434,'Tillförd energi'!$B$1:$AI$700,MATCH(J$1,'Tillförd energi'!$B$1:$AQ$1,0),FALSE)</f>
        <v>0</v>
      </c>
      <c r="K434">
        <f>VLOOKUP($B434,'Tillförd energi'!$B$1:$AI$700,MATCH(K$1,'Tillförd energi'!$B$1:$AQ$1,0),FALSE)</f>
        <v>0</v>
      </c>
      <c r="L434">
        <f>VLOOKUP($B434,'Tillförd energi'!$B$1:$AI$700,MATCH(L$1,'Tillförd energi'!$B$1:$AQ$1,0),FALSE)</f>
        <v>0</v>
      </c>
      <c r="M434">
        <f>VLOOKUP($B434,'Tillförd energi'!$B$1:$AI$700,MATCH(M$1,'Tillförd energi'!$B$1:$AQ$1,0),FALSE)</f>
        <v>0</v>
      </c>
      <c r="N434">
        <f>VLOOKUP($B434,'Tillförd energi'!$B$1:$AI$700,MATCH(N$1,'Tillförd energi'!$B$1:$AQ$1,0),FALSE)</f>
        <v>0</v>
      </c>
      <c r="O434">
        <f>VLOOKUP($B434,'Tillförd energi'!$B$1:$AI$700,MATCH(O$1,'Tillförd energi'!$B$1:$AQ$1,0),FALSE)</f>
        <v>0</v>
      </c>
      <c r="P434">
        <f>VLOOKUP($B434,'Tillförd energi'!$B$1:$AI$700,MATCH(P$1,'Tillförd energi'!$B$1:$AQ$1,0),FALSE)</f>
        <v>26.35</v>
      </c>
      <c r="Q434">
        <f>VLOOKUP($B434,'Tillförd energi'!$B$1:$AI$700,MATCH(Q$1,'Tillförd energi'!$B$1:$AQ$1,0),FALSE)</f>
        <v>0</v>
      </c>
      <c r="R434">
        <f>VLOOKUP($B434,'Tillförd energi'!$B$1:$AI$700,MATCH(R$1,'Tillförd energi'!$B$1:$AQ$1,0),FALSE)</f>
        <v>0</v>
      </c>
      <c r="S434">
        <f>VLOOKUP($B434,'Tillförd energi'!$B$1:$AI$700,MATCH(S$1,'Tillförd energi'!$B$1:$AQ$1,0),FALSE)</f>
        <v>0</v>
      </c>
      <c r="T434">
        <f>VLOOKUP($B434,'Tillförd energi'!$B$1:$AI$700,MATCH(T$1,'Tillförd energi'!$B$1:$AQ$1,0),FALSE)</f>
        <v>0</v>
      </c>
      <c r="U434">
        <f>VLOOKUP($B434,'Tillförd energi'!$B$1:$AI$700,MATCH(U$1,'Tillförd energi'!$B$1:$AQ$1,0),FALSE)</f>
        <v>0</v>
      </c>
      <c r="V434">
        <f>VLOOKUP($B434,'Tillförd energi'!$B$1:$AI$700,MATCH(V$1,'Tillförd energi'!$B$1:$AQ$1,0),FALSE)</f>
        <v>0</v>
      </c>
      <c r="W434">
        <f>VLOOKUP($B434,'Tillförd energi'!$B$1:$AI$700,MATCH(W$1,'Tillförd energi'!$B$1:$AQ$1,0),FALSE)</f>
        <v>0</v>
      </c>
      <c r="X434">
        <f>VLOOKUP($B434,'Tillförd energi'!$B$1:$AI$700,MATCH(X$1,'Tillförd energi'!$B$1:$AQ$1,0),FALSE)</f>
        <v>0</v>
      </c>
      <c r="Y434">
        <f>VLOOKUP($B434,'Tillförd energi'!$B$1:$AI$700,MATCH(Y$1,'Tillförd energi'!$B$1:$AQ$1,0),FALSE)</f>
        <v>0</v>
      </c>
      <c r="Z434">
        <f>VLOOKUP($B434,'Tillförd energi'!$B$1:$AI$700,MATCH(Z$1,'Tillförd energi'!$B$1:$AQ$1,0),FALSE)</f>
        <v>0</v>
      </c>
      <c r="AA434">
        <f>VLOOKUP($B434,'Tillförd energi'!$B$1:$AI$700,MATCH(AA$1,'Tillförd energi'!$B$1:$AQ$1,0),FALSE)</f>
        <v>0</v>
      </c>
      <c r="AB434">
        <f>VLOOKUP($B434,'Tillförd energi'!$B$1:$AI$700,MATCH(AB$1,'Tillförd energi'!$B$1:$AQ$1,0),FALSE)</f>
        <v>0</v>
      </c>
      <c r="AC434">
        <f>VLOOKUP($B434,'Tillförd energi'!$B$1:$AI$700,MATCH(AC$1,'Tillförd energi'!$B$1:$AQ$1,0),FALSE)</f>
        <v>0</v>
      </c>
      <c r="AD434">
        <f>VLOOKUP($B434,'Tillförd energi'!$B$1:$AI$700,MATCH(AD$1,'Tillförd energi'!$B$1:$AQ$1,0),FALSE)</f>
        <v>0</v>
      </c>
      <c r="AE434">
        <f>VLOOKUP($B434,'Tillförd energi'!$B$1:$AI$700,MATCH(AE$1,'Tillförd energi'!$B$1:$AQ$1,0),FALSE)</f>
        <v>0</v>
      </c>
      <c r="AF434">
        <f>VLOOKUP($B434,'Tillförd energi'!$B$1:$AI$700,MATCH(AF$1,'Tillförd energi'!$B$1:$AQ$1,0),FALSE)</f>
        <v>0.89200000000000002</v>
      </c>
      <c r="AG434">
        <f>IFERROR(VLOOKUP(B434,Miljö!$B$1:$AC$550,MATCH("Köpt mängd produktionsspecifik fjärrvärme:",Miljö!$B$1:$AC$1,0),FALSE)/1,0)</f>
        <v>0</v>
      </c>
      <c r="AI434">
        <f t="shared" si="132"/>
        <v>30.782</v>
      </c>
      <c r="AJ434">
        <f t="shared" si="133"/>
        <v>30.782</v>
      </c>
      <c r="AK434">
        <f>IF(ISERROR(1/VLOOKUP($B434,Leveranser!$B$1:$S$500,MATCH("såld värme (gwh)",Leveranser!$B$1:$S$1,0),FALSE)),"",VLOOKUP($B434,Leveranser!$B$1:$S$500,MATCH("såld värme (gwh)",Leveranser!$B$1:$S$1,0),FALSE))</f>
        <v>25.1</v>
      </c>
      <c r="AL434">
        <f>VLOOKUP($B434,Leveranser!$B$1:$Y$500,MATCH("Totalt såld fjärrvärme till andra fjärrvärmeföretag",Leveranser!$B$1:$AA$1,0),FALSE)</f>
        <v>0</v>
      </c>
      <c r="AM434">
        <f>IF(ISERROR(1/VLOOKUP($B434,Miljö!$B$1:$S$500,MATCH("Såld mängd produktionsspecifik fjärrvärme (GWh)",Miljö!$B$1:$R$1,0),FALSE)),0,VLOOKUP($B434,Miljö!$B$1:$S$500,MATCH("Såld mängd produktionsspecifik fjärrvärme (GWh)",Miljö!$B$1:$R$1,0),FALSE))</f>
        <v>0</v>
      </c>
      <c r="AN434" s="239">
        <f t="shared" si="134"/>
        <v>0.81541160418426362</v>
      </c>
      <c r="AP434" t="str">
        <f>IFERROR(VLOOKUP($B434,Miljövärden!$B$2:$H$550,7,FALSE),"Nej, saknas")</f>
        <v>Ja</v>
      </c>
      <c r="AQ434" t="str">
        <f>IFERROR(VLOOKUP($B434,Miljövärden!$B$2:$H$550,6,FALSE),"Nej, saknas")</f>
        <v>Nej</v>
      </c>
      <c r="AU434">
        <f t="shared" si="135"/>
        <v>0.89200000000000002</v>
      </c>
      <c r="AV434">
        <f t="shared" si="136"/>
        <v>0</v>
      </c>
      <c r="AW434">
        <f t="shared" si="137"/>
        <v>26.35</v>
      </c>
      <c r="AX434">
        <f t="shared" si="138"/>
        <v>0</v>
      </c>
      <c r="AZ434">
        <f t="shared" si="139"/>
        <v>26.35</v>
      </c>
      <c r="BC434">
        <f t="shared" si="140"/>
        <v>3.54</v>
      </c>
      <c r="BD434">
        <f t="shared" si="141"/>
        <v>0</v>
      </c>
      <c r="BE434">
        <f t="shared" si="142"/>
        <v>26.35</v>
      </c>
      <c r="BF434">
        <f t="shared" si="143"/>
        <v>0</v>
      </c>
      <c r="BG434">
        <f t="shared" si="144"/>
        <v>0.89200000000000002</v>
      </c>
      <c r="BH434">
        <f>VLOOKUP(B434,Miljö!$B$1:$I$482,MATCH("Fossilandel för ursprungspecificerad el ()",Miljö!$B$1:$I$1,0),FALSE)</f>
        <v>0.48399999999999999</v>
      </c>
      <c r="BI434">
        <f>VLOOKUP(B434,Miljö!$B$1:$BX$482,MATCH("Kärnkraftsandel för ursprungsspecificerad el ()",Miljö!$B$1:$O$1,0),FALSE)</f>
        <v>0.35</v>
      </c>
      <c r="BJ434">
        <f t="shared" si="145"/>
        <v>0</v>
      </c>
      <c r="BK434" t="str">
        <f>VLOOKUP(B434,Miljö!$B$1:$O$482,MATCH("Fossil andel i procent (%)",Miljö!$B$1:$O$1,0),FALSE)</f>
        <v>ET</v>
      </c>
      <c r="BL434">
        <f t="shared" si="146"/>
        <v>30.782</v>
      </c>
      <c r="BO434" s="289">
        <f t="shared" si="147"/>
        <v>0.12902761354038075</v>
      </c>
      <c r="BP434" s="239">
        <f t="shared" si="148"/>
        <v>1.0142290949256057E-2</v>
      </c>
      <c r="BQ434" s="239">
        <f t="shared" si="149"/>
        <v>0.86083009551036327</v>
      </c>
      <c r="BR434" s="239">
        <f t="shared" si="150"/>
        <v>0</v>
      </c>
      <c r="BS434" s="239"/>
      <c r="BT434" s="351">
        <f t="shared" si="151"/>
        <v>1</v>
      </c>
      <c r="BW434" s="289">
        <f>IF(AP434="ja",VLOOKUP(B434,Miljövärden!$B$2:$H$550,MATCH("Total andel fossilt",Miljövärden!$B$2:$H$2,0),FALSE),"")</f>
        <v>0.129028</v>
      </c>
      <c r="BZ434" s="351">
        <f t="shared" si="152"/>
        <v>3.8645961925043437E-7</v>
      </c>
      <c r="CA434" s="353">
        <f t="shared" si="153"/>
        <v>0</v>
      </c>
    </row>
    <row r="435" spans="1:79" x14ac:dyDescent="0.25">
      <c r="A435" s="2" t="s">
        <v>634</v>
      </c>
      <c r="B435" s="2" t="s">
        <v>637</v>
      </c>
      <c r="C435">
        <f>VLOOKUP($B435,'Tillförd energi'!$B$1:$AI$700,MATCH(C$1,'Tillförd energi'!$B$1:$AQ$1,0),FALSE)</f>
        <v>0</v>
      </c>
      <c r="D435">
        <f>VLOOKUP($B435,'Tillförd energi'!$B$1:$AI$700,MATCH(D$1,'Tillförd energi'!$B$1:$AQ$1,0),FALSE)</f>
        <v>5.1638200000000003</v>
      </c>
      <c r="E435">
        <f>VLOOKUP($B435,'Tillförd energi'!$B$1:$AI$700,MATCH(E$1,'Tillförd energi'!$B$1:$AQ$1,0),FALSE)</f>
        <v>0</v>
      </c>
      <c r="F435">
        <f>VLOOKUP($B435,'Tillförd energi'!$B$1:$AI$700,MATCH(F$1,'Tillförd energi'!$B$1:$AQ$1,0),FALSE)</f>
        <v>0</v>
      </c>
      <c r="G435">
        <f>VLOOKUP($B435,'Tillförd energi'!$B$1:$AI$700,MATCH(G$1,'Tillförd energi'!$B$1:$AQ$1,0),FALSE)</f>
        <v>0</v>
      </c>
      <c r="H435">
        <f>VLOOKUP($B435,'Tillförd energi'!$B$1:$AI$700,MATCH(H$1,'Tillförd energi'!$B$1:$AQ$1,0),FALSE)</f>
        <v>0</v>
      </c>
      <c r="I435">
        <f>VLOOKUP($B435,'Tillförd energi'!$B$1:$AI$700,MATCH(I$1,'Tillförd energi'!$B$1:$AQ$1,0),FALSE)</f>
        <v>171.87799999999999</v>
      </c>
      <c r="J435">
        <f>VLOOKUP($B435,'Tillförd energi'!$B$1:$AI$700,MATCH(J$1,'Tillförd energi'!$B$1:$AQ$1,0),FALSE)</f>
        <v>0</v>
      </c>
      <c r="K435">
        <f>VLOOKUP($B435,'Tillförd energi'!$B$1:$AI$700,MATCH(K$1,'Tillförd energi'!$B$1:$AQ$1,0),FALSE)</f>
        <v>0</v>
      </c>
      <c r="L435">
        <f>VLOOKUP($B435,'Tillförd energi'!$B$1:$AI$700,MATCH(L$1,'Tillförd energi'!$B$1:$AQ$1,0),FALSE)</f>
        <v>0</v>
      </c>
      <c r="M435">
        <f>VLOOKUP($B435,'Tillförd energi'!$B$1:$AI$700,MATCH(M$1,'Tillförd energi'!$B$1:$AQ$1,0),FALSE)</f>
        <v>0</v>
      </c>
      <c r="N435">
        <f>VLOOKUP($B435,'Tillförd energi'!$B$1:$AI$700,MATCH(N$1,'Tillförd energi'!$B$1:$AQ$1,0),FALSE)</f>
        <v>33.58</v>
      </c>
      <c r="O435">
        <f>VLOOKUP($B435,'Tillförd energi'!$B$1:$AI$700,MATCH(O$1,'Tillförd energi'!$B$1:$AQ$1,0),FALSE)</f>
        <v>0</v>
      </c>
      <c r="P435">
        <f>VLOOKUP($B435,'Tillförd energi'!$B$1:$AI$700,MATCH(P$1,'Tillförd energi'!$B$1:$AQ$1,0),FALSE)</f>
        <v>0</v>
      </c>
      <c r="Q435">
        <f>VLOOKUP($B435,'Tillförd energi'!$B$1:$AI$700,MATCH(Q$1,'Tillförd energi'!$B$1:$AQ$1,0),FALSE)</f>
        <v>0</v>
      </c>
      <c r="R435">
        <f>VLOOKUP($B435,'Tillförd energi'!$B$1:$AI$700,MATCH(R$1,'Tillförd energi'!$B$1:$AQ$1,0),FALSE)</f>
        <v>0</v>
      </c>
      <c r="S435">
        <f>VLOOKUP($B435,'Tillförd energi'!$B$1:$AI$700,MATCH(S$1,'Tillförd energi'!$B$1:$AQ$1,0),FALSE)</f>
        <v>0</v>
      </c>
      <c r="T435">
        <f>VLOOKUP($B435,'Tillförd energi'!$B$1:$AI$700,MATCH(T$1,'Tillförd energi'!$B$1:$AQ$1,0),FALSE)</f>
        <v>0</v>
      </c>
      <c r="U435">
        <f>VLOOKUP($B435,'Tillförd energi'!$B$1:$AI$700,MATCH(U$1,'Tillförd energi'!$B$1:$AQ$1,0),FALSE)</f>
        <v>0</v>
      </c>
      <c r="V435">
        <f>VLOOKUP($B435,'Tillförd energi'!$B$1:$AI$700,MATCH(V$1,'Tillförd energi'!$B$1:$AQ$1,0),FALSE)</f>
        <v>0</v>
      </c>
      <c r="W435">
        <f>VLOOKUP($B435,'Tillförd energi'!$B$1:$AI$700,MATCH(W$1,'Tillförd energi'!$B$1:$AQ$1,0),FALSE)</f>
        <v>0</v>
      </c>
      <c r="X435">
        <f>VLOOKUP($B435,'Tillförd energi'!$B$1:$AI$700,MATCH(X$1,'Tillförd energi'!$B$1:$AQ$1,0),FALSE)</f>
        <v>0</v>
      </c>
      <c r="Y435">
        <f>VLOOKUP($B435,'Tillförd energi'!$B$1:$AI$700,MATCH(Y$1,'Tillförd energi'!$B$1:$AQ$1,0),FALSE)</f>
        <v>0</v>
      </c>
      <c r="Z435">
        <f>VLOOKUP($B435,'Tillförd energi'!$B$1:$AI$700,MATCH(Z$1,'Tillförd energi'!$B$1:$AQ$1,0),FALSE)</f>
        <v>0</v>
      </c>
      <c r="AA435">
        <f>VLOOKUP($B435,'Tillförd energi'!$B$1:$AI$700,MATCH(AA$1,'Tillförd energi'!$B$1:$AQ$1,0),FALSE)</f>
        <v>0</v>
      </c>
      <c r="AB435">
        <f>VLOOKUP($B435,'Tillförd energi'!$B$1:$AI$700,MATCH(AB$1,'Tillförd energi'!$B$1:$AQ$1,0),FALSE)</f>
        <v>0</v>
      </c>
      <c r="AC435">
        <f>VLOOKUP($B435,'Tillförd energi'!$B$1:$AI$700,MATCH(AC$1,'Tillförd energi'!$B$1:$AQ$1,0),FALSE)</f>
        <v>7.7</v>
      </c>
      <c r="AD435">
        <f>VLOOKUP($B435,'Tillförd energi'!$B$1:$AI$700,MATCH(AD$1,'Tillförd energi'!$B$1:$AQ$1,0),FALSE)</f>
        <v>0</v>
      </c>
      <c r="AE435">
        <f>VLOOKUP($B435,'Tillförd energi'!$B$1:$AI$700,MATCH(AE$1,'Tillförd energi'!$B$1:$AQ$1,0),FALSE)</f>
        <v>0</v>
      </c>
      <c r="AF435">
        <f>VLOOKUP($B435,'Tillförd energi'!$B$1:$AI$700,MATCH(AF$1,'Tillförd energi'!$B$1:$AQ$1,0),FALSE)</f>
        <v>5.3280000000000003</v>
      </c>
      <c r="AG435">
        <f>IFERROR(VLOOKUP(B435,Miljö!$B$1:$AC$550,MATCH("Köpt mängd produktionsspecifik fjärrvärme:",Miljö!$B$1:$AC$1,0),FALSE)/1,0)</f>
        <v>0</v>
      </c>
      <c r="AI435">
        <f t="shared" si="132"/>
        <v>223.64981999999995</v>
      </c>
      <c r="AJ435">
        <f t="shared" si="133"/>
        <v>223.64981999999995</v>
      </c>
      <c r="AK435">
        <f>IF(ISERROR(1/VLOOKUP($B435,Leveranser!$B$1:$S$500,MATCH("såld värme (gwh)",Leveranser!$B$1:$S$1,0),FALSE)),"",VLOOKUP($B435,Leveranser!$B$1:$S$500,MATCH("såld värme (gwh)",Leveranser!$B$1:$S$1,0),FALSE))</f>
        <v>177.6</v>
      </c>
      <c r="AL435">
        <f>VLOOKUP($B435,Leveranser!$B$1:$Y$500,MATCH("Totalt såld fjärrvärme till andra fjärrvärmeföretag",Leveranser!$B$1:$AA$1,0),FALSE)</f>
        <v>0</v>
      </c>
      <c r="AM435">
        <f>IF(ISERROR(1/VLOOKUP($B435,Miljö!$B$1:$S$500,MATCH("Såld mängd produktionsspecifik fjärrvärme (GWh)",Miljö!$B$1:$R$1,0),FALSE)),0,VLOOKUP($B435,Miljö!$B$1:$S$500,MATCH("Såld mängd produktionsspecifik fjärrvärme (GWh)",Miljö!$B$1:$R$1,0),FALSE))</f>
        <v>0</v>
      </c>
      <c r="AN435" s="239">
        <f t="shared" si="134"/>
        <v>0.79409855997201351</v>
      </c>
      <c r="AP435" t="str">
        <f>IFERROR(VLOOKUP($B435,Miljövärden!$B$2:$H$550,7,FALSE),"Nej, saknas")</f>
        <v>Ja</v>
      </c>
      <c r="AQ435" t="str">
        <f>IFERROR(VLOOKUP($B435,Miljövärden!$B$2:$H$550,6,FALSE),"Nej, saknas")</f>
        <v>Nej</v>
      </c>
      <c r="AU435">
        <f t="shared" si="135"/>
        <v>5.3280000000000003</v>
      </c>
      <c r="AV435">
        <f t="shared" si="136"/>
        <v>0</v>
      </c>
      <c r="AW435">
        <f t="shared" si="137"/>
        <v>33.58</v>
      </c>
      <c r="AX435">
        <f t="shared" si="138"/>
        <v>0</v>
      </c>
      <c r="AZ435">
        <f t="shared" si="139"/>
        <v>33.58</v>
      </c>
      <c r="BC435">
        <f t="shared" si="140"/>
        <v>5.1638200000000003</v>
      </c>
      <c r="BD435">
        <f t="shared" si="141"/>
        <v>0</v>
      </c>
      <c r="BE435">
        <f t="shared" si="142"/>
        <v>33.58</v>
      </c>
      <c r="BF435">
        <f t="shared" si="143"/>
        <v>179.57799999999997</v>
      </c>
      <c r="BG435">
        <f t="shared" si="144"/>
        <v>5.3280000000000003</v>
      </c>
      <c r="BH435">
        <f>VLOOKUP(B435,Miljö!$B$1:$I$482,MATCH("Fossilandel för ursprungspecificerad el ()",Miljö!$B$1:$I$1,0),FALSE)</f>
        <v>0.48399999999999999</v>
      </c>
      <c r="BI435">
        <f>VLOOKUP(B435,Miljö!$B$1:$BX$482,MATCH("Kärnkraftsandel för ursprungsspecificerad el ()",Miljö!$B$1:$O$1,0),FALSE)</f>
        <v>0.35</v>
      </c>
      <c r="BJ435">
        <f t="shared" si="145"/>
        <v>0</v>
      </c>
      <c r="BK435" t="str">
        <f>VLOOKUP(B435,Miljö!$B$1:$O$482,MATCH("Fossil andel i procent (%)",Miljö!$B$1:$O$1,0),FALSE)</f>
        <v>ET</v>
      </c>
      <c r="BL435">
        <f t="shared" si="146"/>
        <v>223.64981999999998</v>
      </c>
      <c r="BO435" s="289">
        <f t="shared" si="147"/>
        <v>3.4619173849547484E-2</v>
      </c>
      <c r="BP435" s="239">
        <f t="shared" si="148"/>
        <v>8.3380348797061424E-3</v>
      </c>
      <c r="BQ435" s="239">
        <f t="shared" si="149"/>
        <v>0.15410004801255819</v>
      </c>
      <c r="BR435" s="239">
        <f t="shared" si="150"/>
        <v>0.80294274325818815</v>
      </c>
      <c r="BS435" s="239"/>
      <c r="BT435" s="351">
        <f t="shared" si="151"/>
        <v>1</v>
      </c>
      <c r="BW435" s="289">
        <f>IF(AP435="ja",VLOOKUP(B435,Miljövärden!$B$2:$H$550,MATCH("Total andel fossilt",Miljövärden!$B$2:$H$2,0),FALSE),"")</f>
        <v>3.46191E-2</v>
      </c>
      <c r="BZ435" s="351">
        <f t="shared" si="152"/>
        <v>-7.384954748418382E-8</v>
      </c>
      <c r="CA435" s="353">
        <f t="shared" si="153"/>
        <v>0</v>
      </c>
    </row>
    <row r="436" spans="1:79" x14ac:dyDescent="0.25">
      <c r="A436" s="2" t="s">
        <v>638</v>
      </c>
      <c r="B436" s="2" t="s">
        <v>639</v>
      </c>
      <c r="C436">
        <f>VLOOKUP($B436,'Tillförd energi'!$B$1:$AI$700,MATCH(C$1,'Tillförd energi'!$B$1:$AQ$1,0),FALSE)</f>
        <v>0</v>
      </c>
      <c r="D436">
        <f>VLOOKUP($B436,'Tillförd energi'!$B$1:$AI$700,MATCH(D$1,'Tillförd energi'!$B$1:$AQ$1,0),FALSE)</f>
        <v>0.1</v>
      </c>
      <c r="E436">
        <f>VLOOKUP($B436,'Tillförd energi'!$B$1:$AI$700,MATCH(E$1,'Tillförd energi'!$B$1:$AQ$1,0),FALSE)</f>
        <v>0</v>
      </c>
      <c r="F436">
        <f>VLOOKUP($B436,'Tillförd energi'!$B$1:$AI$700,MATCH(F$1,'Tillförd energi'!$B$1:$AQ$1,0),FALSE)</f>
        <v>0</v>
      </c>
      <c r="G436">
        <f>VLOOKUP($B436,'Tillförd energi'!$B$1:$AI$700,MATCH(G$1,'Tillförd energi'!$B$1:$AQ$1,0),FALSE)</f>
        <v>0</v>
      </c>
      <c r="H436">
        <f>VLOOKUP($B436,'Tillförd energi'!$B$1:$AI$700,MATCH(H$1,'Tillförd energi'!$B$1:$AQ$1,0),FALSE)</f>
        <v>0</v>
      </c>
      <c r="I436">
        <f>VLOOKUP($B436,'Tillförd energi'!$B$1:$AI$700,MATCH(I$1,'Tillförd energi'!$B$1:$AQ$1,0),FALSE)</f>
        <v>62.3</v>
      </c>
      <c r="J436">
        <f>VLOOKUP($B436,'Tillförd energi'!$B$1:$AI$700,MATCH(J$1,'Tillförd energi'!$B$1:$AQ$1,0),FALSE)</f>
        <v>0</v>
      </c>
      <c r="K436">
        <f>VLOOKUP($B436,'Tillförd energi'!$B$1:$AI$700,MATCH(K$1,'Tillförd energi'!$B$1:$AQ$1,0),FALSE)</f>
        <v>0</v>
      </c>
      <c r="L436">
        <f>VLOOKUP($B436,'Tillförd energi'!$B$1:$AI$700,MATCH(L$1,'Tillförd energi'!$B$1:$AQ$1,0),FALSE)</f>
        <v>0</v>
      </c>
      <c r="M436">
        <f>VLOOKUP($B436,'Tillförd energi'!$B$1:$AI$700,MATCH(M$1,'Tillförd energi'!$B$1:$AQ$1,0),FALSE)</f>
        <v>0</v>
      </c>
      <c r="N436">
        <f>VLOOKUP($B436,'Tillförd energi'!$B$1:$AI$700,MATCH(N$1,'Tillförd energi'!$B$1:$AQ$1,0),FALSE)</f>
        <v>0</v>
      </c>
      <c r="O436">
        <f>VLOOKUP($B436,'Tillförd energi'!$B$1:$AI$700,MATCH(O$1,'Tillförd energi'!$B$1:$AQ$1,0),FALSE)</f>
        <v>0</v>
      </c>
      <c r="P436">
        <f>VLOOKUP($B436,'Tillförd energi'!$B$1:$AI$700,MATCH(P$1,'Tillförd energi'!$B$1:$AQ$1,0),FALSE)</f>
        <v>0</v>
      </c>
      <c r="Q436">
        <f>VLOOKUP($B436,'Tillförd energi'!$B$1:$AI$700,MATCH(Q$1,'Tillförd energi'!$B$1:$AQ$1,0),FALSE)</f>
        <v>49.1</v>
      </c>
      <c r="R436">
        <f>VLOOKUP($B436,'Tillförd energi'!$B$1:$AI$700,MATCH(R$1,'Tillförd energi'!$B$1:$AQ$1,0),FALSE)</f>
        <v>20.5</v>
      </c>
      <c r="S436">
        <f>VLOOKUP($B436,'Tillförd energi'!$B$1:$AI$700,MATCH(S$1,'Tillförd energi'!$B$1:$AQ$1,0),FALSE)</f>
        <v>0</v>
      </c>
      <c r="T436">
        <f>VLOOKUP($B436,'Tillförd energi'!$B$1:$AI$700,MATCH(T$1,'Tillförd energi'!$B$1:$AQ$1,0),FALSE)</f>
        <v>0</v>
      </c>
      <c r="U436">
        <f>VLOOKUP($B436,'Tillförd energi'!$B$1:$AI$700,MATCH(U$1,'Tillförd energi'!$B$1:$AQ$1,0),FALSE)</f>
        <v>0</v>
      </c>
      <c r="V436">
        <f>VLOOKUP($B436,'Tillförd energi'!$B$1:$AI$700,MATCH(V$1,'Tillförd energi'!$B$1:$AQ$1,0),FALSE)</f>
        <v>0</v>
      </c>
      <c r="W436">
        <f>VLOOKUP($B436,'Tillförd energi'!$B$1:$AI$700,MATCH(W$1,'Tillförd energi'!$B$1:$AQ$1,0),FALSE)</f>
        <v>5.3</v>
      </c>
      <c r="X436">
        <f>VLOOKUP($B436,'Tillförd energi'!$B$1:$AI$700,MATCH(X$1,'Tillförd energi'!$B$1:$AQ$1,0),FALSE)</f>
        <v>0</v>
      </c>
      <c r="Y436">
        <f>VLOOKUP($B436,'Tillförd energi'!$B$1:$AI$700,MATCH(Y$1,'Tillförd energi'!$B$1:$AQ$1,0),FALSE)</f>
        <v>0</v>
      </c>
      <c r="Z436">
        <f>VLOOKUP($B436,'Tillförd energi'!$B$1:$AI$700,MATCH(Z$1,'Tillförd energi'!$B$1:$AQ$1,0),FALSE)</f>
        <v>0</v>
      </c>
      <c r="AA436">
        <f>VLOOKUP($B436,'Tillförd energi'!$B$1:$AI$700,MATCH(AA$1,'Tillförd energi'!$B$1:$AQ$1,0),FALSE)</f>
        <v>0</v>
      </c>
      <c r="AB436">
        <f>VLOOKUP($B436,'Tillförd energi'!$B$1:$AI$700,MATCH(AB$1,'Tillförd energi'!$B$1:$AQ$1,0),FALSE)</f>
        <v>0</v>
      </c>
      <c r="AC436">
        <f>VLOOKUP($B436,'Tillförd energi'!$B$1:$AI$700,MATCH(AC$1,'Tillförd energi'!$B$1:$AQ$1,0),FALSE)</f>
        <v>10.7</v>
      </c>
      <c r="AD436">
        <f>VLOOKUP($B436,'Tillförd energi'!$B$1:$AI$700,MATCH(AD$1,'Tillförd energi'!$B$1:$AQ$1,0),FALSE)</f>
        <v>189</v>
      </c>
      <c r="AE436">
        <f>VLOOKUP($B436,'Tillförd energi'!$B$1:$AI$700,MATCH(AE$1,'Tillförd energi'!$B$1:$AQ$1,0),FALSE)</f>
        <v>0</v>
      </c>
      <c r="AF436">
        <f>VLOOKUP($B436,'Tillförd energi'!$B$1:$AI$700,MATCH(AF$1,'Tillförd energi'!$B$1:$AQ$1,0),FALSE)</f>
        <v>5</v>
      </c>
      <c r="AG436">
        <f>IFERROR(VLOOKUP(B436,Miljö!$B$1:$AC$550,MATCH("Köpt mängd produktionsspecifik fjärrvärme:",Miljö!$B$1:$AC$1,0),FALSE)/1,0)</f>
        <v>0</v>
      </c>
      <c r="AI436">
        <f t="shared" si="132"/>
        <v>342</v>
      </c>
      <c r="AJ436">
        <f t="shared" si="133"/>
        <v>342</v>
      </c>
      <c r="AK436">
        <f>IF(ISERROR(1/VLOOKUP($B436,Leveranser!$B$1:$S$500,MATCH("såld värme (gwh)",Leveranser!$B$1:$S$1,0),FALSE)),"",VLOOKUP($B436,Leveranser!$B$1:$S$500,MATCH("såld värme (gwh)",Leveranser!$B$1:$S$1,0),FALSE))</f>
        <v>302</v>
      </c>
      <c r="AL436">
        <f>VLOOKUP($B436,Leveranser!$B$1:$Y$500,MATCH("Totalt såld fjärrvärme till andra fjärrvärmeföretag",Leveranser!$B$1:$AA$1,0),FALSE)</f>
        <v>0</v>
      </c>
      <c r="AM436">
        <f>IF(ISERROR(1/VLOOKUP($B436,Miljö!$B$1:$S$500,MATCH("Såld mängd produktionsspecifik fjärrvärme (GWh)",Miljö!$B$1:$R$1,0),FALSE)),0,VLOOKUP($B436,Miljö!$B$1:$S$500,MATCH("Såld mängd produktionsspecifik fjärrvärme (GWh)",Miljö!$B$1:$R$1,0),FALSE))</f>
        <v>0</v>
      </c>
      <c r="AN436" s="239">
        <f t="shared" si="134"/>
        <v>0.88304093567251463</v>
      </c>
      <c r="AP436" t="str">
        <f>IFERROR(VLOOKUP($B436,Miljövärden!$B$2:$H$550,7,FALSE),"Nej, saknas")</f>
        <v>Ja</v>
      </c>
      <c r="AQ436" t="str">
        <f>IFERROR(VLOOKUP($B436,Miljövärden!$B$2:$H$550,6,FALSE),"Nej, saknas")</f>
        <v>Nej</v>
      </c>
      <c r="AU436">
        <f t="shared" si="135"/>
        <v>5</v>
      </c>
      <c r="AV436">
        <f t="shared" si="136"/>
        <v>0</v>
      </c>
      <c r="AW436">
        <f t="shared" si="137"/>
        <v>49.1</v>
      </c>
      <c r="AX436">
        <f t="shared" si="138"/>
        <v>20.5</v>
      </c>
      <c r="AZ436">
        <f t="shared" si="139"/>
        <v>74.899999999999991</v>
      </c>
      <c r="BC436">
        <f t="shared" si="140"/>
        <v>0.1</v>
      </c>
      <c r="BD436">
        <f t="shared" si="141"/>
        <v>0</v>
      </c>
      <c r="BE436">
        <f t="shared" si="142"/>
        <v>74.899999999999991</v>
      </c>
      <c r="BF436">
        <f t="shared" si="143"/>
        <v>262</v>
      </c>
      <c r="BG436">
        <f t="shared" si="144"/>
        <v>5</v>
      </c>
      <c r="BH436">
        <f>VLOOKUP(B436,Miljö!$B$1:$I$482,MATCH("Fossilandel för ursprungspecificerad el ()",Miljö!$B$1:$I$1,0),FALSE)</f>
        <v>0</v>
      </c>
      <c r="BI436">
        <f>VLOOKUP(B436,Miljö!$B$1:$BX$482,MATCH("Kärnkraftsandel för ursprungsspecificerad el ()",Miljö!$B$1:$O$1,0),FALSE)</f>
        <v>0</v>
      </c>
      <c r="BJ436">
        <f t="shared" si="145"/>
        <v>0</v>
      </c>
      <c r="BK436" t="str">
        <f>VLOOKUP(B436,Miljö!$B$1:$O$482,MATCH("Fossil andel i procent (%)",Miljö!$B$1:$O$1,0),FALSE)</f>
        <v>ET</v>
      </c>
      <c r="BL436">
        <f t="shared" si="146"/>
        <v>342</v>
      </c>
      <c r="BO436" s="289">
        <f t="shared" si="147"/>
        <v>2.9239766081871346E-4</v>
      </c>
      <c r="BP436" s="239">
        <f t="shared" si="148"/>
        <v>0</v>
      </c>
      <c r="BQ436" s="239">
        <f t="shared" si="149"/>
        <v>0.23362573099415201</v>
      </c>
      <c r="BR436" s="239">
        <f t="shared" si="150"/>
        <v>0.76608187134502925</v>
      </c>
      <c r="BS436" s="239"/>
      <c r="BT436" s="351">
        <f t="shared" si="151"/>
        <v>1</v>
      </c>
      <c r="BW436" s="289">
        <f>IF(AP436="ja",VLOOKUP(B436,Miljövärden!$B$2:$H$550,MATCH("Total andel fossilt",Miljövärden!$B$2:$H$2,0),FALSE),"")</f>
        <v>2.9239799999999997E-4</v>
      </c>
      <c r="BZ436" s="351">
        <f t="shared" si="152"/>
        <v>3.39181286518591E-10</v>
      </c>
      <c r="CA436" s="353">
        <f t="shared" si="153"/>
        <v>0</v>
      </c>
    </row>
    <row r="437" spans="1:79" x14ac:dyDescent="0.25">
      <c r="A437" s="2" t="s">
        <v>638</v>
      </c>
      <c r="B437" s="2" t="s">
        <v>640</v>
      </c>
      <c r="C437">
        <f>VLOOKUP($B437,'Tillförd energi'!$B$1:$AI$700,MATCH(C$1,'Tillförd energi'!$B$1:$AQ$1,0),FALSE)</f>
        <v>0</v>
      </c>
      <c r="D437">
        <f>VLOOKUP($B437,'Tillförd energi'!$B$1:$AI$700,MATCH(D$1,'Tillförd energi'!$B$1:$AQ$1,0),FALSE)</f>
        <v>0</v>
      </c>
      <c r="E437">
        <f>VLOOKUP($B437,'Tillförd energi'!$B$1:$AI$700,MATCH(E$1,'Tillförd energi'!$B$1:$AQ$1,0),FALSE)</f>
        <v>0</v>
      </c>
      <c r="F437">
        <f>VLOOKUP($B437,'Tillförd energi'!$B$1:$AI$700,MATCH(F$1,'Tillförd energi'!$B$1:$AQ$1,0),FALSE)</f>
        <v>0</v>
      </c>
      <c r="G437">
        <f>VLOOKUP($B437,'Tillförd energi'!$B$1:$AI$700,MATCH(G$1,'Tillförd energi'!$B$1:$AQ$1,0),FALSE)</f>
        <v>0</v>
      </c>
      <c r="H437">
        <f>VLOOKUP($B437,'Tillförd energi'!$B$1:$AI$700,MATCH(H$1,'Tillförd energi'!$B$1:$AQ$1,0),FALSE)</f>
        <v>0</v>
      </c>
      <c r="I437">
        <f>VLOOKUP($B437,'Tillförd energi'!$B$1:$AI$700,MATCH(I$1,'Tillförd energi'!$B$1:$AQ$1,0),FALSE)</f>
        <v>0</v>
      </c>
      <c r="J437">
        <f>VLOOKUP($B437,'Tillförd energi'!$B$1:$AI$700,MATCH(J$1,'Tillförd energi'!$B$1:$AQ$1,0),FALSE)</f>
        <v>0</v>
      </c>
      <c r="K437">
        <f>VLOOKUP($B437,'Tillförd energi'!$B$1:$AI$700,MATCH(K$1,'Tillförd energi'!$B$1:$AQ$1,0),FALSE)</f>
        <v>0</v>
      </c>
      <c r="L437">
        <f>VLOOKUP($B437,'Tillförd energi'!$B$1:$AI$700,MATCH(L$1,'Tillförd energi'!$B$1:$AQ$1,0),FALSE)</f>
        <v>0</v>
      </c>
      <c r="M437">
        <f>VLOOKUP($B437,'Tillförd energi'!$B$1:$AI$700,MATCH(M$1,'Tillförd energi'!$B$1:$AQ$1,0),FALSE)</f>
        <v>0</v>
      </c>
      <c r="N437">
        <f>VLOOKUP($B437,'Tillförd energi'!$B$1:$AI$700,MATCH(N$1,'Tillförd energi'!$B$1:$AQ$1,0),FALSE)</f>
        <v>0</v>
      </c>
      <c r="O437">
        <f>VLOOKUP($B437,'Tillförd energi'!$B$1:$AI$700,MATCH(O$1,'Tillförd energi'!$B$1:$AQ$1,0),FALSE)</f>
        <v>0</v>
      </c>
      <c r="P437">
        <f>VLOOKUP($B437,'Tillförd energi'!$B$1:$AI$700,MATCH(P$1,'Tillförd energi'!$B$1:$AQ$1,0),FALSE)</f>
        <v>0</v>
      </c>
      <c r="Q437">
        <f>VLOOKUP($B437,'Tillförd energi'!$B$1:$AI$700,MATCH(Q$1,'Tillförd energi'!$B$1:$AQ$1,0),FALSE)</f>
        <v>0</v>
      </c>
      <c r="R437">
        <f>VLOOKUP($B437,'Tillförd energi'!$B$1:$AI$700,MATCH(R$1,'Tillförd energi'!$B$1:$AQ$1,0),FALSE)</f>
        <v>0</v>
      </c>
      <c r="S437">
        <f>VLOOKUP($B437,'Tillförd energi'!$B$1:$AI$700,MATCH(S$1,'Tillförd energi'!$B$1:$AQ$1,0),FALSE)</f>
        <v>0</v>
      </c>
      <c r="T437">
        <f>VLOOKUP($B437,'Tillförd energi'!$B$1:$AI$700,MATCH(T$1,'Tillförd energi'!$B$1:$AQ$1,0),FALSE)</f>
        <v>0</v>
      </c>
      <c r="U437">
        <f>VLOOKUP($B437,'Tillförd energi'!$B$1:$AI$700,MATCH(U$1,'Tillförd energi'!$B$1:$AQ$1,0),FALSE)</f>
        <v>0</v>
      </c>
      <c r="V437">
        <f>VLOOKUP($B437,'Tillförd energi'!$B$1:$AI$700,MATCH(V$1,'Tillförd energi'!$B$1:$AQ$1,0),FALSE)</f>
        <v>0</v>
      </c>
      <c r="W437">
        <f>VLOOKUP($B437,'Tillförd energi'!$B$1:$AI$700,MATCH(W$1,'Tillförd energi'!$B$1:$AQ$1,0),FALSE)</f>
        <v>0</v>
      </c>
      <c r="X437">
        <f>VLOOKUP($B437,'Tillförd energi'!$B$1:$AI$700,MATCH(X$1,'Tillförd energi'!$B$1:$AQ$1,0),FALSE)</f>
        <v>0</v>
      </c>
      <c r="Y437">
        <f>VLOOKUP($B437,'Tillförd energi'!$B$1:$AI$700,MATCH(Y$1,'Tillförd energi'!$B$1:$AQ$1,0),FALSE)</f>
        <v>0</v>
      </c>
      <c r="Z437">
        <f>VLOOKUP($B437,'Tillförd energi'!$B$1:$AI$700,MATCH(Z$1,'Tillförd energi'!$B$1:$AQ$1,0),FALSE)</f>
        <v>0</v>
      </c>
      <c r="AA437">
        <f>VLOOKUP($B437,'Tillförd energi'!$B$1:$AI$700,MATCH(AA$1,'Tillförd energi'!$B$1:$AQ$1,0),FALSE)</f>
        <v>0</v>
      </c>
      <c r="AB437">
        <f>VLOOKUP($B437,'Tillförd energi'!$B$1:$AI$700,MATCH(AB$1,'Tillförd energi'!$B$1:$AQ$1,0),FALSE)</f>
        <v>0</v>
      </c>
      <c r="AC437">
        <f>VLOOKUP($B437,'Tillförd energi'!$B$1:$AI$700,MATCH(AC$1,'Tillförd energi'!$B$1:$AQ$1,0),FALSE)</f>
        <v>0</v>
      </c>
      <c r="AD437">
        <f>VLOOKUP($B437,'Tillförd energi'!$B$1:$AI$700,MATCH(AD$1,'Tillförd energi'!$B$1:$AQ$1,0),FALSE)</f>
        <v>0</v>
      </c>
      <c r="AE437">
        <f>VLOOKUP($B437,'Tillförd energi'!$B$1:$AI$700,MATCH(AE$1,'Tillförd energi'!$B$1:$AQ$1,0),FALSE)</f>
        <v>0</v>
      </c>
      <c r="AF437">
        <f>VLOOKUP($B437,'Tillförd energi'!$B$1:$AI$700,MATCH(AF$1,'Tillförd energi'!$B$1:$AQ$1,0),FALSE)</f>
        <v>0</v>
      </c>
      <c r="AG437">
        <f>IFERROR(VLOOKUP(B437,Miljö!$B$1:$AC$550,MATCH("Köpt mängd produktionsspecifik fjärrvärme:",Miljö!$B$1:$AC$1,0),FALSE)/1,0)</f>
        <v>0</v>
      </c>
      <c r="AI437">
        <f t="shared" si="132"/>
        <v>0</v>
      </c>
      <c r="AJ437">
        <f t="shared" si="133"/>
        <v>0</v>
      </c>
      <c r="AK437" t="str">
        <f>IF(ISERROR(1/VLOOKUP($B437,Leveranser!$B$1:$S$500,MATCH("såld värme (gwh)",Leveranser!$B$1:$S$1,0),FALSE)),"",VLOOKUP($B437,Leveranser!$B$1:$S$500,MATCH("såld värme (gwh)",Leveranser!$B$1:$S$1,0),FALSE))</f>
        <v/>
      </c>
      <c r="AL437">
        <f>VLOOKUP($B437,Leveranser!$B$1:$Y$500,MATCH("Totalt såld fjärrvärme till andra fjärrvärmeföretag",Leveranser!$B$1:$AA$1,0),FALSE)</f>
        <v>0</v>
      </c>
      <c r="AM437">
        <f>IF(ISERROR(1/VLOOKUP($B437,Miljö!$B$1:$S$500,MATCH("Såld mängd produktionsspecifik fjärrvärme (GWh)",Miljö!$B$1:$R$1,0),FALSE)),0,VLOOKUP($B437,Miljö!$B$1:$S$500,MATCH("Såld mängd produktionsspecifik fjärrvärme (GWh)",Miljö!$B$1:$R$1,0),FALSE))</f>
        <v>0</v>
      </c>
      <c r="AN437" s="239" t="str">
        <f t="shared" si="134"/>
        <v/>
      </c>
      <c r="AP437" t="str">
        <f>IFERROR(VLOOKUP($B437,Miljövärden!$B$2:$H$550,7,FALSE),"Nej, saknas")</f>
        <v>Nej</v>
      </c>
      <c r="AQ437" t="str">
        <f>IFERROR(VLOOKUP($B437,Miljövärden!$B$2:$H$550,6,FALSE),"Nej, saknas")</f>
        <v>Nej</v>
      </c>
      <c r="AU437">
        <f t="shared" si="135"/>
        <v>0</v>
      </c>
      <c r="AV437">
        <f t="shared" si="136"/>
        <v>0</v>
      </c>
      <c r="AW437">
        <f t="shared" si="137"/>
        <v>0</v>
      </c>
      <c r="AX437">
        <f t="shared" si="138"/>
        <v>0</v>
      </c>
      <c r="AZ437">
        <f t="shared" si="139"/>
        <v>0</v>
      </c>
      <c r="BC437">
        <f t="shared" si="140"/>
        <v>0</v>
      </c>
      <c r="BD437">
        <f t="shared" si="141"/>
        <v>0</v>
      </c>
      <c r="BE437">
        <f t="shared" si="142"/>
        <v>0</v>
      </c>
      <c r="BF437">
        <f t="shared" si="143"/>
        <v>0</v>
      </c>
      <c r="BG437">
        <f t="shared" si="144"/>
        <v>0</v>
      </c>
      <c r="BH437" t="str">
        <f>VLOOKUP(B437,Miljö!$B$1:$I$482,MATCH("Fossilandel för ursprungspecificerad el ()",Miljö!$B$1:$I$1,0),FALSE)</f>
        <v>-</v>
      </c>
      <c r="BI437" t="str">
        <f>VLOOKUP(B437,Miljö!$B$1:$BX$482,MATCH("Kärnkraftsandel för ursprungsspecificerad el ()",Miljö!$B$1:$O$1,0),FALSE)</f>
        <v>-</v>
      </c>
      <c r="BJ437">
        <f t="shared" si="145"/>
        <v>0</v>
      </c>
      <c r="BK437" t="str">
        <f>VLOOKUP(B437,Miljö!$B$1:$O$482,MATCH("Fossil andel i procent (%)",Miljö!$B$1:$O$1,0),FALSE)</f>
        <v>-</v>
      </c>
      <c r="BL437">
        <f t="shared" si="146"/>
        <v>0</v>
      </c>
      <c r="BO437" s="289" t="str">
        <f t="shared" si="147"/>
        <v/>
      </c>
      <c r="BP437" s="239" t="str">
        <f t="shared" si="148"/>
        <v/>
      </c>
      <c r="BQ437" s="239" t="str">
        <f t="shared" si="149"/>
        <v/>
      </c>
      <c r="BR437" s="239" t="str">
        <f t="shared" si="150"/>
        <v/>
      </c>
      <c r="BS437" s="239"/>
      <c r="BT437" s="351">
        <f t="shared" si="151"/>
        <v>0</v>
      </c>
      <c r="BW437" s="289" t="str">
        <f>IF(AP437="ja",VLOOKUP(B437,Miljövärden!$B$2:$H$550,MATCH("Total andel fossilt",Miljövärden!$B$2:$H$2,0),FALSE),"")</f>
        <v/>
      </c>
      <c r="BZ437" s="351" t="str">
        <f t="shared" si="152"/>
        <v/>
      </c>
      <c r="CA437" s="353" t="str">
        <f t="shared" si="153"/>
        <v/>
      </c>
    </row>
    <row r="438" spans="1:79" x14ac:dyDescent="0.25">
      <c r="A438" s="2" t="s">
        <v>638</v>
      </c>
      <c r="B438" s="2" t="s">
        <v>641</v>
      </c>
      <c r="C438">
        <f>VLOOKUP($B438,'Tillförd energi'!$B$1:$AI$700,MATCH(C$1,'Tillförd energi'!$B$1:$AQ$1,0),FALSE)</f>
        <v>0</v>
      </c>
      <c r="D438">
        <f>VLOOKUP($B438,'Tillförd energi'!$B$1:$AI$700,MATCH(D$1,'Tillförd energi'!$B$1:$AQ$1,0),FALSE)</f>
        <v>0</v>
      </c>
      <c r="E438">
        <f>VLOOKUP($B438,'Tillförd energi'!$B$1:$AI$700,MATCH(E$1,'Tillförd energi'!$B$1:$AQ$1,0),FALSE)</f>
        <v>0</v>
      </c>
      <c r="F438">
        <f>VLOOKUP($B438,'Tillförd energi'!$B$1:$AI$700,MATCH(F$1,'Tillförd energi'!$B$1:$AQ$1,0),FALSE)</f>
        <v>0</v>
      </c>
      <c r="G438">
        <f>VLOOKUP($B438,'Tillförd energi'!$B$1:$AI$700,MATCH(G$1,'Tillförd energi'!$B$1:$AQ$1,0),FALSE)</f>
        <v>0</v>
      </c>
      <c r="H438">
        <f>VLOOKUP($B438,'Tillförd energi'!$B$1:$AI$700,MATCH(H$1,'Tillförd energi'!$B$1:$AQ$1,0),FALSE)</f>
        <v>0</v>
      </c>
      <c r="I438">
        <f>VLOOKUP($B438,'Tillförd energi'!$B$1:$AI$700,MATCH(I$1,'Tillförd energi'!$B$1:$AQ$1,0),FALSE)</f>
        <v>0</v>
      </c>
      <c r="J438">
        <f>VLOOKUP($B438,'Tillförd energi'!$B$1:$AI$700,MATCH(J$1,'Tillförd energi'!$B$1:$AQ$1,0),FALSE)</f>
        <v>0</v>
      </c>
      <c r="K438">
        <f>VLOOKUP($B438,'Tillförd energi'!$B$1:$AI$700,MATCH(K$1,'Tillförd energi'!$B$1:$AQ$1,0),FALSE)</f>
        <v>0</v>
      </c>
      <c r="L438">
        <f>VLOOKUP($B438,'Tillförd energi'!$B$1:$AI$700,MATCH(L$1,'Tillförd energi'!$B$1:$AQ$1,0),FALSE)</f>
        <v>0</v>
      </c>
      <c r="M438">
        <f>VLOOKUP($B438,'Tillförd energi'!$B$1:$AI$700,MATCH(M$1,'Tillförd energi'!$B$1:$AQ$1,0),FALSE)</f>
        <v>0</v>
      </c>
      <c r="N438">
        <f>VLOOKUP($B438,'Tillförd energi'!$B$1:$AI$700,MATCH(N$1,'Tillförd energi'!$B$1:$AQ$1,0),FALSE)</f>
        <v>0</v>
      </c>
      <c r="O438">
        <f>VLOOKUP($B438,'Tillförd energi'!$B$1:$AI$700,MATCH(O$1,'Tillförd energi'!$B$1:$AQ$1,0),FALSE)</f>
        <v>0</v>
      </c>
      <c r="P438">
        <f>VLOOKUP($B438,'Tillförd energi'!$B$1:$AI$700,MATCH(P$1,'Tillförd energi'!$B$1:$AQ$1,0),FALSE)</f>
        <v>0</v>
      </c>
      <c r="Q438">
        <f>VLOOKUP($B438,'Tillförd energi'!$B$1:$AI$700,MATCH(Q$1,'Tillförd energi'!$B$1:$AQ$1,0),FALSE)</f>
        <v>0</v>
      </c>
      <c r="R438">
        <f>VLOOKUP($B438,'Tillförd energi'!$B$1:$AI$700,MATCH(R$1,'Tillförd energi'!$B$1:$AQ$1,0),FALSE)</f>
        <v>0</v>
      </c>
      <c r="S438">
        <f>VLOOKUP($B438,'Tillförd energi'!$B$1:$AI$700,MATCH(S$1,'Tillförd energi'!$B$1:$AQ$1,0),FALSE)</f>
        <v>0</v>
      </c>
      <c r="T438">
        <f>VLOOKUP($B438,'Tillförd energi'!$B$1:$AI$700,MATCH(T$1,'Tillförd energi'!$B$1:$AQ$1,0),FALSE)</f>
        <v>0</v>
      </c>
      <c r="U438">
        <f>VLOOKUP($B438,'Tillförd energi'!$B$1:$AI$700,MATCH(U$1,'Tillförd energi'!$B$1:$AQ$1,0),FALSE)</f>
        <v>0</v>
      </c>
      <c r="V438">
        <f>VLOOKUP($B438,'Tillförd energi'!$B$1:$AI$700,MATCH(V$1,'Tillförd energi'!$B$1:$AQ$1,0),FALSE)</f>
        <v>0</v>
      </c>
      <c r="W438">
        <f>VLOOKUP($B438,'Tillförd energi'!$B$1:$AI$700,MATCH(W$1,'Tillförd energi'!$B$1:$AQ$1,0),FALSE)</f>
        <v>0</v>
      </c>
      <c r="X438">
        <f>VLOOKUP($B438,'Tillförd energi'!$B$1:$AI$700,MATCH(X$1,'Tillförd energi'!$B$1:$AQ$1,0),FALSE)</f>
        <v>0</v>
      </c>
      <c r="Y438">
        <f>VLOOKUP($B438,'Tillförd energi'!$B$1:$AI$700,MATCH(Y$1,'Tillförd energi'!$B$1:$AQ$1,0),FALSE)</f>
        <v>0</v>
      </c>
      <c r="Z438">
        <f>VLOOKUP($B438,'Tillförd energi'!$B$1:$AI$700,MATCH(Z$1,'Tillförd energi'!$B$1:$AQ$1,0),FALSE)</f>
        <v>0</v>
      </c>
      <c r="AA438">
        <f>VLOOKUP($B438,'Tillförd energi'!$B$1:$AI$700,MATCH(AA$1,'Tillförd energi'!$B$1:$AQ$1,0),FALSE)</f>
        <v>0</v>
      </c>
      <c r="AB438">
        <f>VLOOKUP($B438,'Tillförd energi'!$B$1:$AI$700,MATCH(AB$1,'Tillförd energi'!$B$1:$AQ$1,0),FALSE)</f>
        <v>0</v>
      </c>
      <c r="AC438">
        <f>VLOOKUP($B438,'Tillförd energi'!$B$1:$AI$700,MATCH(AC$1,'Tillförd energi'!$B$1:$AQ$1,0),FALSE)</f>
        <v>0</v>
      </c>
      <c r="AD438">
        <f>VLOOKUP($B438,'Tillförd energi'!$B$1:$AI$700,MATCH(AD$1,'Tillförd energi'!$B$1:$AQ$1,0),FALSE)</f>
        <v>0</v>
      </c>
      <c r="AE438">
        <f>VLOOKUP($B438,'Tillförd energi'!$B$1:$AI$700,MATCH(AE$1,'Tillförd energi'!$B$1:$AQ$1,0),FALSE)</f>
        <v>0</v>
      </c>
      <c r="AF438">
        <f>VLOOKUP($B438,'Tillförd energi'!$B$1:$AI$700,MATCH(AF$1,'Tillförd energi'!$B$1:$AQ$1,0),FALSE)</f>
        <v>0</v>
      </c>
      <c r="AG438">
        <f>IFERROR(VLOOKUP(B438,Miljö!$B$1:$AC$550,MATCH("Köpt mängd produktionsspecifik fjärrvärme:",Miljö!$B$1:$AC$1,0),FALSE)/1,0)</f>
        <v>0</v>
      </c>
      <c r="AI438">
        <f t="shared" si="132"/>
        <v>0</v>
      </c>
      <c r="AJ438">
        <f t="shared" si="133"/>
        <v>0</v>
      </c>
      <c r="AK438" t="str">
        <f>IF(ISERROR(1/VLOOKUP($B438,Leveranser!$B$1:$S$500,MATCH("såld värme (gwh)",Leveranser!$B$1:$S$1,0),FALSE)),"",VLOOKUP($B438,Leveranser!$B$1:$S$500,MATCH("såld värme (gwh)",Leveranser!$B$1:$S$1,0),FALSE))</f>
        <v/>
      </c>
      <c r="AL438">
        <f>VLOOKUP($B438,Leveranser!$B$1:$Y$500,MATCH("Totalt såld fjärrvärme till andra fjärrvärmeföretag",Leveranser!$B$1:$AA$1,0),FALSE)</f>
        <v>0</v>
      </c>
      <c r="AM438">
        <f>IF(ISERROR(1/VLOOKUP($B438,Miljö!$B$1:$S$500,MATCH("Såld mängd produktionsspecifik fjärrvärme (GWh)",Miljö!$B$1:$R$1,0),FALSE)),0,VLOOKUP($B438,Miljö!$B$1:$S$500,MATCH("Såld mängd produktionsspecifik fjärrvärme (GWh)",Miljö!$B$1:$R$1,0),FALSE))</f>
        <v>0</v>
      </c>
      <c r="AN438" s="239" t="str">
        <f t="shared" si="134"/>
        <v/>
      </c>
      <c r="AP438" t="str">
        <f>IFERROR(VLOOKUP($B438,Miljövärden!$B$2:$H$550,7,FALSE),"Nej, saknas")</f>
        <v>Nej</v>
      </c>
      <c r="AQ438" t="str">
        <f>IFERROR(VLOOKUP($B438,Miljövärden!$B$2:$H$550,6,FALSE),"Nej, saknas")</f>
        <v>Nej</v>
      </c>
      <c r="AU438">
        <f t="shared" si="135"/>
        <v>0</v>
      </c>
      <c r="AV438">
        <f t="shared" si="136"/>
        <v>0</v>
      </c>
      <c r="AW438">
        <f t="shared" si="137"/>
        <v>0</v>
      </c>
      <c r="AX438">
        <f t="shared" si="138"/>
        <v>0</v>
      </c>
      <c r="AZ438">
        <f t="shared" si="139"/>
        <v>0</v>
      </c>
      <c r="BC438">
        <f t="shared" si="140"/>
        <v>0</v>
      </c>
      <c r="BD438">
        <f t="shared" si="141"/>
        <v>0</v>
      </c>
      <c r="BE438">
        <f t="shared" si="142"/>
        <v>0</v>
      </c>
      <c r="BF438">
        <f t="shared" si="143"/>
        <v>0</v>
      </c>
      <c r="BG438">
        <f t="shared" si="144"/>
        <v>0</v>
      </c>
      <c r="BH438" t="str">
        <f>VLOOKUP(B438,Miljö!$B$1:$I$482,MATCH("Fossilandel för ursprungspecificerad el ()",Miljö!$B$1:$I$1,0),FALSE)</f>
        <v>-</v>
      </c>
      <c r="BI438" t="str">
        <f>VLOOKUP(B438,Miljö!$B$1:$BX$482,MATCH("Kärnkraftsandel för ursprungsspecificerad el ()",Miljö!$B$1:$O$1,0),FALSE)</f>
        <v>-</v>
      </c>
      <c r="BJ438">
        <f t="shared" si="145"/>
        <v>0</v>
      </c>
      <c r="BK438" t="str">
        <f>VLOOKUP(B438,Miljö!$B$1:$O$482,MATCH("Fossil andel i procent (%)",Miljö!$B$1:$O$1,0),FALSE)</f>
        <v>-</v>
      </c>
      <c r="BL438">
        <f t="shared" si="146"/>
        <v>0</v>
      </c>
      <c r="BO438" s="289" t="str">
        <f t="shared" si="147"/>
        <v/>
      </c>
      <c r="BP438" s="239" t="str">
        <f t="shared" si="148"/>
        <v/>
      </c>
      <c r="BQ438" s="239" t="str">
        <f t="shared" si="149"/>
        <v/>
      </c>
      <c r="BR438" s="239" t="str">
        <f t="shared" si="150"/>
        <v/>
      </c>
      <c r="BS438" s="239"/>
      <c r="BT438" s="351">
        <f t="shared" si="151"/>
        <v>0</v>
      </c>
      <c r="BW438" s="289" t="str">
        <f>IF(AP438="ja",VLOOKUP(B438,Miljövärden!$B$2:$H$550,MATCH("Total andel fossilt",Miljövärden!$B$2:$H$2,0),FALSE),"")</f>
        <v/>
      </c>
      <c r="BZ438" s="351" t="str">
        <f t="shared" si="152"/>
        <v/>
      </c>
      <c r="CA438" s="353" t="str">
        <f t="shared" si="153"/>
        <v/>
      </c>
    </row>
    <row r="439" spans="1:79" x14ac:dyDescent="0.25">
      <c r="A439" s="2" t="s">
        <v>638</v>
      </c>
      <c r="B439" s="2" t="s">
        <v>642</v>
      </c>
      <c r="C439">
        <f>VLOOKUP($B439,'Tillförd energi'!$B$1:$AI$700,MATCH(C$1,'Tillförd energi'!$B$1:$AQ$1,0),FALSE)</f>
        <v>0</v>
      </c>
      <c r="D439">
        <f>VLOOKUP($B439,'Tillförd energi'!$B$1:$AI$700,MATCH(D$1,'Tillförd energi'!$B$1:$AQ$1,0),FALSE)</f>
        <v>0</v>
      </c>
      <c r="E439">
        <f>VLOOKUP($B439,'Tillförd energi'!$B$1:$AI$700,MATCH(E$1,'Tillförd energi'!$B$1:$AQ$1,0),FALSE)</f>
        <v>0</v>
      </c>
      <c r="F439">
        <f>VLOOKUP($B439,'Tillförd energi'!$B$1:$AI$700,MATCH(F$1,'Tillförd energi'!$B$1:$AQ$1,0),FALSE)</f>
        <v>0</v>
      </c>
      <c r="G439">
        <f>VLOOKUP($B439,'Tillförd energi'!$B$1:$AI$700,MATCH(G$1,'Tillförd energi'!$B$1:$AQ$1,0),FALSE)</f>
        <v>0</v>
      </c>
      <c r="H439">
        <f>VLOOKUP($B439,'Tillförd energi'!$B$1:$AI$700,MATCH(H$1,'Tillförd energi'!$B$1:$AQ$1,0),FALSE)</f>
        <v>0</v>
      </c>
      <c r="I439">
        <f>VLOOKUP($B439,'Tillförd energi'!$B$1:$AI$700,MATCH(I$1,'Tillförd energi'!$B$1:$AQ$1,0),FALSE)</f>
        <v>0</v>
      </c>
      <c r="J439">
        <f>VLOOKUP($B439,'Tillförd energi'!$B$1:$AI$700,MATCH(J$1,'Tillförd energi'!$B$1:$AQ$1,0),FALSE)</f>
        <v>0</v>
      </c>
      <c r="K439">
        <f>VLOOKUP($B439,'Tillförd energi'!$B$1:$AI$700,MATCH(K$1,'Tillförd energi'!$B$1:$AQ$1,0),FALSE)</f>
        <v>0</v>
      </c>
      <c r="L439">
        <f>VLOOKUP($B439,'Tillförd energi'!$B$1:$AI$700,MATCH(L$1,'Tillförd energi'!$B$1:$AQ$1,0),FALSE)</f>
        <v>0</v>
      </c>
      <c r="M439">
        <f>VLOOKUP($B439,'Tillförd energi'!$B$1:$AI$700,MATCH(M$1,'Tillförd energi'!$B$1:$AQ$1,0),FALSE)</f>
        <v>0</v>
      </c>
      <c r="N439">
        <f>VLOOKUP($B439,'Tillförd energi'!$B$1:$AI$700,MATCH(N$1,'Tillförd energi'!$B$1:$AQ$1,0),FALSE)</f>
        <v>0</v>
      </c>
      <c r="O439">
        <f>VLOOKUP($B439,'Tillförd energi'!$B$1:$AI$700,MATCH(O$1,'Tillförd energi'!$B$1:$AQ$1,0),FALSE)</f>
        <v>0</v>
      </c>
      <c r="P439">
        <f>VLOOKUP($B439,'Tillförd energi'!$B$1:$AI$700,MATCH(P$1,'Tillförd energi'!$B$1:$AQ$1,0),FALSE)</f>
        <v>0</v>
      </c>
      <c r="Q439">
        <f>VLOOKUP($B439,'Tillförd energi'!$B$1:$AI$700,MATCH(Q$1,'Tillförd energi'!$B$1:$AQ$1,0),FALSE)</f>
        <v>0</v>
      </c>
      <c r="R439">
        <f>VLOOKUP($B439,'Tillförd energi'!$B$1:$AI$700,MATCH(R$1,'Tillförd energi'!$B$1:$AQ$1,0),FALSE)</f>
        <v>0</v>
      </c>
      <c r="S439">
        <f>VLOOKUP($B439,'Tillförd energi'!$B$1:$AI$700,MATCH(S$1,'Tillförd energi'!$B$1:$AQ$1,0),FALSE)</f>
        <v>0</v>
      </c>
      <c r="T439">
        <f>VLOOKUP($B439,'Tillförd energi'!$B$1:$AI$700,MATCH(T$1,'Tillförd energi'!$B$1:$AQ$1,0),FALSE)</f>
        <v>0</v>
      </c>
      <c r="U439">
        <f>VLOOKUP($B439,'Tillförd energi'!$B$1:$AI$700,MATCH(U$1,'Tillförd energi'!$B$1:$AQ$1,0),FALSE)</f>
        <v>0</v>
      </c>
      <c r="V439">
        <f>VLOOKUP($B439,'Tillförd energi'!$B$1:$AI$700,MATCH(V$1,'Tillförd energi'!$B$1:$AQ$1,0),FALSE)</f>
        <v>0</v>
      </c>
      <c r="W439">
        <f>VLOOKUP($B439,'Tillförd energi'!$B$1:$AI$700,MATCH(W$1,'Tillförd energi'!$B$1:$AQ$1,0),FALSE)</f>
        <v>0</v>
      </c>
      <c r="X439">
        <f>VLOOKUP($B439,'Tillförd energi'!$B$1:$AI$700,MATCH(X$1,'Tillförd energi'!$B$1:$AQ$1,0),FALSE)</f>
        <v>0</v>
      </c>
      <c r="Y439">
        <f>VLOOKUP($B439,'Tillförd energi'!$B$1:$AI$700,MATCH(Y$1,'Tillförd energi'!$B$1:$AQ$1,0),FALSE)</f>
        <v>0</v>
      </c>
      <c r="Z439">
        <f>VLOOKUP($B439,'Tillförd energi'!$B$1:$AI$700,MATCH(Z$1,'Tillförd energi'!$B$1:$AQ$1,0),FALSE)</f>
        <v>0</v>
      </c>
      <c r="AA439">
        <f>VLOOKUP($B439,'Tillförd energi'!$B$1:$AI$700,MATCH(AA$1,'Tillförd energi'!$B$1:$AQ$1,0),FALSE)</f>
        <v>0</v>
      </c>
      <c r="AB439">
        <f>VLOOKUP($B439,'Tillförd energi'!$B$1:$AI$700,MATCH(AB$1,'Tillförd energi'!$B$1:$AQ$1,0),FALSE)</f>
        <v>0</v>
      </c>
      <c r="AC439">
        <f>VLOOKUP($B439,'Tillförd energi'!$B$1:$AI$700,MATCH(AC$1,'Tillförd energi'!$B$1:$AQ$1,0),FALSE)</f>
        <v>0</v>
      </c>
      <c r="AD439">
        <f>VLOOKUP($B439,'Tillförd energi'!$B$1:$AI$700,MATCH(AD$1,'Tillförd energi'!$B$1:$AQ$1,0),FALSE)</f>
        <v>0</v>
      </c>
      <c r="AE439">
        <f>VLOOKUP($B439,'Tillförd energi'!$B$1:$AI$700,MATCH(AE$1,'Tillförd energi'!$B$1:$AQ$1,0),FALSE)</f>
        <v>0</v>
      </c>
      <c r="AF439">
        <f>VLOOKUP($B439,'Tillförd energi'!$B$1:$AI$700,MATCH(AF$1,'Tillförd energi'!$B$1:$AQ$1,0),FALSE)</f>
        <v>0</v>
      </c>
      <c r="AG439">
        <f>IFERROR(VLOOKUP(B439,Miljö!$B$1:$AC$550,MATCH("Köpt mängd produktionsspecifik fjärrvärme:",Miljö!$B$1:$AC$1,0),FALSE)/1,0)</f>
        <v>0</v>
      </c>
      <c r="AI439">
        <f t="shared" si="132"/>
        <v>0</v>
      </c>
      <c r="AJ439">
        <f t="shared" si="133"/>
        <v>0</v>
      </c>
      <c r="AK439" t="str">
        <f>IF(ISERROR(1/VLOOKUP($B439,Leveranser!$B$1:$S$500,MATCH("såld värme (gwh)",Leveranser!$B$1:$S$1,0),FALSE)),"",VLOOKUP($B439,Leveranser!$B$1:$S$500,MATCH("såld värme (gwh)",Leveranser!$B$1:$S$1,0),FALSE))</f>
        <v/>
      </c>
      <c r="AL439">
        <f>VLOOKUP($B439,Leveranser!$B$1:$Y$500,MATCH("Totalt såld fjärrvärme till andra fjärrvärmeföretag",Leveranser!$B$1:$AA$1,0),FALSE)</f>
        <v>0</v>
      </c>
      <c r="AM439">
        <f>IF(ISERROR(1/VLOOKUP($B439,Miljö!$B$1:$S$500,MATCH("Såld mängd produktionsspecifik fjärrvärme (GWh)",Miljö!$B$1:$R$1,0),FALSE)),0,VLOOKUP($B439,Miljö!$B$1:$S$500,MATCH("Såld mängd produktionsspecifik fjärrvärme (GWh)",Miljö!$B$1:$R$1,0),FALSE))</f>
        <v>0</v>
      </c>
      <c r="AN439" s="239" t="str">
        <f t="shared" si="134"/>
        <v/>
      </c>
      <c r="AP439" t="str">
        <f>IFERROR(VLOOKUP($B439,Miljövärden!$B$2:$H$550,7,FALSE),"Nej, saknas")</f>
        <v>Nej</v>
      </c>
      <c r="AQ439" t="str">
        <f>IFERROR(VLOOKUP($B439,Miljövärden!$B$2:$H$550,6,FALSE),"Nej, saknas")</f>
        <v>Nej</v>
      </c>
      <c r="AU439">
        <f t="shared" si="135"/>
        <v>0</v>
      </c>
      <c r="AV439">
        <f t="shared" si="136"/>
        <v>0</v>
      </c>
      <c r="AW439">
        <f t="shared" si="137"/>
        <v>0</v>
      </c>
      <c r="AX439">
        <f t="shared" si="138"/>
        <v>0</v>
      </c>
      <c r="AZ439">
        <f t="shared" si="139"/>
        <v>0</v>
      </c>
      <c r="BC439">
        <f t="shared" si="140"/>
        <v>0</v>
      </c>
      <c r="BD439">
        <f t="shared" si="141"/>
        <v>0</v>
      </c>
      <c r="BE439">
        <f t="shared" si="142"/>
        <v>0</v>
      </c>
      <c r="BF439">
        <f t="shared" si="143"/>
        <v>0</v>
      </c>
      <c r="BG439">
        <f t="shared" si="144"/>
        <v>0</v>
      </c>
      <c r="BH439" t="str">
        <f>VLOOKUP(B439,Miljö!$B$1:$I$482,MATCH("Fossilandel för ursprungspecificerad el ()",Miljö!$B$1:$I$1,0),FALSE)</f>
        <v>-</v>
      </c>
      <c r="BI439" t="str">
        <f>VLOOKUP(B439,Miljö!$B$1:$BX$482,MATCH("Kärnkraftsandel för ursprungsspecificerad el ()",Miljö!$B$1:$O$1,0),FALSE)</f>
        <v>-</v>
      </c>
      <c r="BJ439">
        <f t="shared" si="145"/>
        <v>0</v>
      </c>
      <c r="BK439" t="str">
        <f>VLOOKUP(B439,Miljö!$B$1:$O$482,MATCH("Fossil andel i procent (%)",Miljö!$B$1:$O$1,0),FALSE)</f>
        <v>-</v>
      </c>
      <c r="BL439">
        <f t="shared" si="146"/>
        <v>0</v>
      </c>
      <c r="BO439" s="289" t="str">
        <f t="shared" si="147"/>
        <v/>
      </c>
      <c r="BP439" s="239" t="str">
        <f t="shared" si="148"/>
        <v/>
      </c>
      <c r="BQ439" s="239" t="str">
        <f t="shared" si="149"/>
        <v/>
      </c>
      <c r="BR439" s="239" t="str">
        <f t="shared" si="150"/>
        <v/>
      </c>
      <c r="BS439" s="239"/>
      <c r="BT439" s="351">
        <f t="shared" si="151"/>
        <v>0</v>
      </c>
      <c r="BW439" s="289" t="str">
        <f>IF(AP439="ja",VLOOKUP(B439,Miljövärden!$B$2:$H$550,MATCH("Total andel fossilt",Miljövärden!$B$2:$H$2,0),FALSE),"")</f>
        <v/>
      </c>
      <c r="BZ439" s="351" t="str">
        <f t="shared" si="152"/>
        <v/>
      </c>
      <c r="CA439" s="353" t="str">
        <f t="shared" si="153"/>
        <v/>
      </c>
    </row>
    <row r="440" spans="1:79" x14ac:dyDescent="0.25">
      <c r="A440" s="2" t="s">
        <v>643</v>
      </c>
      <c r="B440" s="2" t="s">
        <v>644</v>
      </c>
      <c r="C440">
        <f>VLOOKUP($B440,'Tillförd energi'!$B$1:$AI$700,MATCH(C$1,'Tillförd energi'!$B$1:$AQ$1,0),FALSE)</f>
        <v>0</v>
      </c>
      <c r="D440">
        <f>VLOOKUP($B440,'Tillförd energi'!$B$1:$AI$700,MATCH(D$1,'Tillförd energi'!$B$1:$AQ$1,0),FALSE)</f>
        <v>0</v>
      </c>
      <c r="E440">
        <f>VLOOKUP($B440,'Tillförd energi'!$B$1:$AI$700,MATCH(E$1,'Tillförd energi'!$B$1:$AQ$1,0),FALSE)</f>
        <v>0</v>
      </c>
      <c r="F440">
        <f>VLOOKUP($B440,'Tillförd energi'!$B$1:$AI$700,MATCH(F$1,'Tillförd energi'!$B$1:$AQ$1,0),FALSE)</f>
        <v>0</v>
      </c>
      <c r="G440">
        <f>VLOOKUP($B440,'Tillförd energi'!$B$1:$AI$700,MATCH(G$1,'Tillförd energi'!$B$1:$AQ$1,0),FALSE)</f>
        <v>0</v>
      </c>
      <c r="H440">
        <f>VLOOKUP($B440,'Tillförd energi'!$B$1:$AI$700,MATCH(H$1,'Tillförd energi'!$B$1:$AQ$1,0),FALSE)</f>
        <v>0</v>
      </c>
      <c r="I440">
        <f>VLOOKUP($B440,'Tillförd energi'!$B$1:$AI$700,MATCH(I$1,'Tillförd energi'!$B$1:$AQ$1,0),FALSE)</f>
        <v>0</v>
      </c>
      <c r="J440">
        <f>VLOOKUP($B440,'Tillförd energi'!$B$1:$AI$700,MATCH(J$1,'Tillförd energi'!$B$1:$AQ$1,0),FALSE)</f>
        <v>0</v>
      </c>
      <c r="K440">
        <f>VLOOKUP($B440,'Tillförd energi'!$B$1:$AI$700,MATCH(K$1,'Tillförd energi'!$B$1:$AQ$1,0),FALSE)</f>
        <v>0</v>
      </c>
      <c r="L440">
        <f>VLOOKUP($B440,'Tillförd energi'!$B$1:$AI$700,MATCH(L$1,'Tillförd energi'!$B$1:$AQ$1,0),FALSE)</f>
        <v>0</v>
      </c>
      <c r="M440">
        <f>VLOOKUP($B440,'Tillförd energi'!$B$1:$AI$700,MATCH(M$1,'Tillförd energi'!$B$1:$AQ$1,0),FALSE)</f>
        <v>0</v>
      </c>
      <c r="N440">
        <f>VLOOKUP($B440,'Tillförd energi'!$B$1:$AI$700,MATCH(N$1,'Tillförd energi'!$B$1:$AQ$1,0),FALSE)</f>
        <v>0</v>
      </c>
      <c r="O440">
        <f>VLOOKUP($B440,'Tillförd energi'!$B$1:$AI$700,MATCH(O$1,'Tillförd energi'!$B$1:$AQ$1,0),FALSE)</f>
        <v>0</v>
      </c>
      <c r="P440">
        <f>VLOOKUP($B440,'Tillförd energi'!$B$1:$AI$700,MATCH(P$1,'Tillförd energi'!$B$1:$AQ$1,0),FALSE)</f>
        <v>14.583</v>
      </c>
      <c r="Q440">
        <f>VLOOKUP($B440,'Tillförd energi'!$B$1:$AI$700,MATCH(Q$1,'Tillförd energi'!$B$1:$AQ$1,0),FALSE)</f>
        <v>0</v>
      </c>
      <c r="R440">
        <f>VLOOKUP($B440,'Tillförd energi'!$B$1:$AI$700,MATCH(R$1,'Tillförd energi'!$B$1:$AQ$1,0),FALSE)</f>
        <v>4.1849999999999996</v>
      </c>
      <c r="S440">
        <f>VLOOKUP($B440,'Tillförd energi'!$B$1:$AI$700,MATCH(S$1,'Tillförd energi'!$B$1:$AQ$1,0),FALSE)</f>
        <v>0</v>
      </c>
      <c r="T440">
        <f>VLOOKUP($B440,'Tillförd energi'!$B$1:$AI$700,MATCH(T$1,'Tillförd energi'!$B$1:$AQ$1,0),FALSE)</f>
        <v>0</v>
      </c>
      <c r="U440">
        <f>VLOOKUP($B440,'Tillförd energi'!$B$1:$AI$700,MATCH(U$1,'Tillförd energi'!$B$1:$AQ$1,0),FALSE)</f>
        <v>0</v>
      </c>
      <c r="V440">
        <f>VLOOKUP($B440,'Tillförd energi'!$B$1:$AI$700,MATCH(V$1,'Tillförd energi'!$B$1:$AQ$1,0),FALSE)</f>
        <v>0</v>
      </c>
      <c r="W440">
        <f>VLOOKUP($B440,'Tillförd energi'!$B$1:$AI$700,MATCH(W$1,'Tillförd energi'!$B$1:$AQ$1,0),FALSE)</f>
        <v>0.67400000000000004</v>
      </c>
      <c r="X440">
        <f>VLOOKUP($B440,'Tillförd energi'!$B$1:$AI$700,MATCH(X$1,'Tillförd energi'!$B$1:$AQ$1,0),FALSE)</f>
        <v>0</v>
      </c>
      <c r="Y440">
        <f>VLOOKUP($B440,'Tillförd energi'!$B$1:$AI$700,MATCH(Y$1,'Tillförd energi'!$B$1:$AQ$1,0),FALSE)</f>
        <v>0</v>
      </c>
      <c r="Z440">
        <f>VLOOKUP($B440,'Tillförd energi'!$B$1:$AI$700,MATCH(Z$1,'Tillförd energi'!$B$1:$AQ$1,0),FALSE)</f>
        <v>0</v>
      </c>
      <c r="AA440">
        <f>VLOOKUP($B440,'Tillförd energi'!$B$1:$AI$700,MATCH(AA$1,'Tillförd energi'!$B$1:$AQ$1,0),FALSE)</f>
        <v>0</v>
      </c>
      <c r="AB440">
        <f>VLOOKUP($B440,'Tillförd energi'!$B$1:$AI$700,MATCH(AB$1,'Tillförd energi'!$B$1:$AQ$1,0),FALSE)</f>
        <v>0</v>
      </c>
      <c r="AC440">
        <f>VLOOKUP($B440,'Tillförd energi'!$B$1:$AI$700,MATCH(AC$1,'Tillförd energi'!$B$1:$AQ$1,0),FALSE)</f>
        <v>0</v>
      </c>
      <c r="AD440">
        <f>VLOOKUP($B440,'Tillförd energi'!$B$1:$AI$700,MATCH(AD$1,'Tillförd energi'!$B$1:$AQ$1,0),FALSE)</f>
        <v>0</v>
      </c>
      <c r="AE440">
        <f>VLOOKUP($B440,'Tillförd energi'!$B$1:$AI$700,MATCH(AE$1,'Tillförd energi'!$B$1:$AQ$1,0),FALSE)</f>
        <v>0</v>
      </c>
      <c r="AF440">
        <f>VLOOKUP($B440,'Tillförd energi'!$B$1:$AI$700,MATCH(AF$1,'Tillförd energi'!$B$1:$AQ$1,0),FALSE)</f>
        <v>0.25</v>
      </c>
      <c r="AG440">
        <f>IFERROR(VLOOKUP(B440,Miljö!$B$1:$AC$550,MATCH("Köpt mängd produktionsspecifik fjärrvärme:",Miljö!$B$1:$AC$1,0),FALSE)/1,0)</f>
        <v>0</v>
      </c>
      <c r="AI440">
        <f t="shared" si="132"/>
        <v>19.692</v>
      </c>
      <c r="AJ440">
        <f t="shared" si="133"/>
        <v>19.692</v>
      </c>
      <c r="AK440">
        <f>IF(ISERROR(1/VLOOKUP($B440,Leveranser!$B$1:$S$500,MATCH("såld värme (gwh)",Leveranser!$B$1:$S$1,0),FALSE)),"",VLOOKUP($B440,Leveranser!$B$1:$S$500,MATCH("såld värme (gwh)",Leveranser!$B$1:$S$1,0),FALSE))</f>
        <v>13.175000000000001</v>
      </c>
      <c r="AL440">
        <f>VLOOKUP($B440,Leveranser!$B$1:$Y$500,MATCH("Totalt såld fjärrvärme till andra fjärrvärmeföretag",Leveranser!$B$1:$AA$1,0),FALSE)</f>
        <v>0</v>
      </c>
      <c r="AM440">
        <f>IF(ISERROR(1/VLOOKUP($B440,Miljö!$B$1:$S$500,MATCH("Såld mängd produktionsspecifik fjärrvärme (GWh)",Miljö!$B$1:$R$1,0),FALSE)),0,VLOOKUP($B440,Miljö!$B$1:$S$500,MATCH("Såld mängd produktionsspecifik fjärrvärme (GWh)",Miljö!$B$1:$R$1,0),FALSE))</f>
        <v>0</v>
      </c>
      <c r="AN440" s="239">
        <f t="shared" si="134"/>
        <v>0.66905342270972989</v>
      </c>
      <c r="AP440" t="str">
        <f>IFERROR(VLOOKUP($B440,Miljövärden!$B$2:$H$550,7,FALSE),"Nej, saknas")</f>
        <v>Ja</v>
      </c>
      <c r="AQ440" t="str">
        <f>IFERROR(VLOOKUP($B440,Miljövärden!$B$2:$H$550,6,FALSE),"Nej, saknas")</f>
        <v>Ja</v>
      </c>
      <c r="AU440">
        <f t="shared" si="135"/>
        <v>0.25</v>
      </c>
      <c r="AV440">
        <f t="shared" si="136"/>
        <v>0</v>
      </c>
      <c r="AW440">
        <f t="shared" si="137"/>
        <v>14.583</v>
      </c>
      <c r="AX440">
        <f t="shared" si="138"/>
        <v>4.1849999999999996</v>
      </c>
      <c r="AZ440">
        <f t="shared" si="139"/>
        <v>19.442</v>
      </c>
      <c r="BC440">
        <f t="shared" si="140"/>
        <v>0</v>
      </c>
      <c r="BD440">
        <f t="shared" si="141"/>
        <v>0</v>
      </c>
      <c r="BE440">
        <f t="shared" si="142"/>
        <v>19.442</v>
      </c>
      <c r="BF440">
        <f t="shared" si="143"/>
        <v>0</v>
      </c>
      <c r="BG440">
        <f t="shared" si="144"/>
        <v>0.25</v>
      </c>
      <c r="BH440">
        <f>VLOOKUP(B440,Miljö!$B$1:$I$482,MATCH("Fossilandel för ursprungspecificerad el ()",Miljö!$B$1:$I$1,0),FALSE)</f>
        <v>0</v>
      </c>
      <c r="BI440">
        <f>VLOOKUP(B440,Miljö!$B$1:$BX$482,MATCH("Kärnkraftsandel för ursprungsspecificerad el ()",Miljö!$B$1:$O$1,0),FALSE)</f>
        <v>0</v>
      </c>
      <c r="BJ440">
        <f t="shared" si="145"/>
        <v>0</v>
      </c>
      <c r="BK440" t="str">
        <f>VLOOKUP(B440,Miljö!$B$1:$O$482,MATCH("Fossil andel i procent (%)",Miljö!$B$1:$O$1,0),FALSE)</f>
        <v>ET</v>
      </c>
      <c r="BL440">
        <f t="shared" si="146"/>
        <v>19.692</v>
      </c>
      <c r="BO440" s="289">
        <f t="shared" si="147"/>
        <v>0</v>
      </c>
      <c r="BP440" s="239">
        <f t="shared" si="148"/>
        <v>0</v>
      </c>
      <c r="BQ440" s="239">
        <f t="shared" si="149"/>
        <v>1</v>
      </c>
      <c r="BR440" s="239">
        <f t="shared" si="150"/>
        <v>0</v>
      </c>
      <c r="BS440" s="239"/>
      <c r="BT440" s="351">
        <f t="shared" si="151"/>
        <v>1</v>
      </c>
      <c r="BW440" s="289">
        <f>IF(AP440="ja",VLOOKUP(B440,Miljövärden!$B$2:$H$550,MATCH("Total andel fossilt",Miljövärden!$B$2:$H$2,0),FALSE),"")</f>
        <v>0</v>
      </c>
      <c r="BZ440" s="351">
        <f t="shared" si="152"/>
        <v>0</v>
      </c>
      <c r="CA440" s="353">
        <f t="shared" si="153"/>
        <v>0</v>
      </c>
    </row>
    <row r="441" spans="1:79" x14ac:dyDescent="0.25">
      <c r="A441" s="2" t="s">
        <v>643</v>
      </c>
      <c r="B441" s="2" t="s">
        <v>645</v>
      </c>
      <c r="C441">
        <f>VLOOKUP($B441,'Tillförd energi'!$B$1:$AI$700,MATCH(C$1,'Tillförd energi'!$B$1:$AQ$1,0),FALSE)</f>
        <v>0</v>
      </c>
      <c r="D441">
        <f>VLOOKUP($B441,'Tillförd energi'!$B$1:$AI$700,MATCH(D$1,'Tillförd energi'!$B$1:$AQ$1,0),FALSE)</f>
        <v>0</v>
      </c>
      <c r="E441">
        <f>VLOOKUP($B441,'Tillförd energi'!$B$1:$AI$700,MATCH(E$1,'Tillförd energi'!$B$1:$AQ$1,0),FALSE)</f>
        <v>0</v>
      </c>
      <c r="F441">
        <f>VLOOKUP($B441,'Tillförd energi'!$B$1:$AI$700,MATCH(F$1,'Tillförd energi'!$B$1:$AQ$1,0),FALSE)</f>
        <v>0</v>
      </c>
      <c r="G441">
        <f>VLOOKUP($B441,'Tillförd energi'!$B$1:$AI$700,MATCH(G$1,'Tillförd energi'!$B$1:$AQ$1,0),FALSE)</f>
        <v>0</v>
      </c>
      <c r="H441">
        <f>VLOOKUP($B441,'Tillförd energi'!$B$1:$AI$700,MATCH(H$1,'Tillförd energi'!$B$1:$AQ$1,0),FALSE)</f>
        <v>0</v>
      </c>
      <c r="I441">
        <f>VLOOKUP($B441,'Tillförd energi'!$B$1:$AI$700,MATCH(I$1,'Tillförd energi'!$B$1:$AQ$1,0),FALSE)</f>
        <v>0</v>
      </c>
      <c r="J441">
        <f>VLOOKUP($B441,'Tillförd energi'!$B$1:$AI$700,MATCH(J$1,'Tillförd energi'!$B$1:$AQ$1,0),FALSE)</f>
        <v>0</v>
      </c>
      <c r="K441">
        <f>VLOOKUP($B441,'Tillförd energi'!$B$1:$AI$700,MATCH(K$1,'Tillförd energi'!$B$1:$AQ$1,0),FALSE)</f>
        <v>0</v>
      </c>
      <c r="L441">
        <f>VLOOKUP($B441,'Tillförd energi'!$B$1:$AI$700,MATCH(L$1,'Tillförd energi'!$B$1:$AQ$1,0),FALSE)</f>
        <v>0</v>
      </c>
      <c r="M441">
        <f>VLOOKUP($B441,'Tillförd energi'!$B$1:$AI$700,MATCH(M$1,'Tillförd energi'!$B$1:$AQ$1,0),FALSE)</f>
        <v>0</v>
      </c>
      <c r="N441">
        <f>VLOOKUP($B441,'Tillförd energi'!$B$1:$AI$700,MATCH(N$1,'Tillförd energi'!$B$1:$AQ$1,0),FALSE)</f>
        <v>0</v>
      </c>
      <c r="O441">
        <f>VLOOKUP($B441,'Tillförd energi'!$B$1:$AI$700,MATCH(O$1,'Tillförd energi'!$B$1:$AQ$1,0),FALSE)</f>
        <v>0</v>
      </c>
      <c r="P441">
        <f>VLOOKUP($B441,'Tillförd energi'!$B$1:$AI$700,MATCH(P$1,'Tillförd energi'!$B$1:$AQ$1,0),FALSE)</f>
        <v>5.43</v>
      </c>
      <c r="Q441">
        <f>VLOOKUP($B441,'Tillförd energi'!$B$1:$AI$700,MATCH(Q$1,'Tillförd energi'!$B$1:$AQ$1,0),FALSE)</f>
        <v>0</v>
      </c>
      <c r="R441">
        <f>VLOOKUP($B441,'Tillförd energi'!$B$1:$AI$700,MATCH(R$1,'Tillförd energi'!$B$1:$AQ$1,0),FALSE)</f>
        <v>3.339</v>
      </c>
      <c r="S441">
        <f>VLOOKUP($B441,'Tillförd energi'!$B$1:$AI$700,MATCH(S$1,'Tillförd energi'!$B$1:$AQ$1,0),FALSE)</f>
        <v>0</v>
      </c>
      <c r="T441">
        <f>VLOOKUP($B441,'Tillförd energi'!$B$1:$AI$700,MATCH(T$1,'Tillförd energi'!$B$1:$AQ$1,0),FALSE)</f>
        <v>0</v>
      </c>
      <c r="U441">
        <f>VLOOKUP($B441,'Tillförd energi'!$B$1:$AI$700,MATCH(U$1,'Tillförd energi'!$B$1:$AQ$1,0),FALSE)</f>
        <v>0</v>
      </c>
      <c r="V441">
        <f>VLOOKUP($B441,'Tillförd energi'!$B$1:$AI$700,MATCH(V$1,'Tillförd energi'!$B$1:$AQ$1,0),FALSE)</f>
        <v>0</v>
      </c>
      <c r="W441">
        <f>VLOOKUP($B441,'Tillförd energi'!$B$1:$AI$700,MATCH(W$1,'Tillförd energi'!$B$1:$AQ$1,0),FALSE)</f>
        <v>1.0438000000000001</v>
      </c>
      <c r="X441">
        <f>VLOOKUP($B441,'Tillförd energi'!$B$1:$AI$700,MATCH(X$1,'Tillförd energi'!$B$1:$AQ$1,0),FALSE)</f>
        <v>0</v>
      </c>
      <c r="Y441">
        <f>VLOOKUP($B441,'Tillförd energi'!$B$1:$AI$700,MATCH(Y$1,'Tillförd energi'!$B$1:$AQ$1,0),FALSE)</f>
        <v>0</v>
      </c>
      <c r="Z441">
        <f>VLOOKUP($B441,'Tillförd energi'!$B$1:$AI$700,MATCH(Z$1,'Tillförd energi'!$B$1:$AQ$1,0),FALSE)</f>
        <v>0</v>
      </c>
      <c r="AA441">
        <f>VLOOKUP($B441,'Tillförd energi'!$B$1:$AI$700,MATCH(AA$1,'Tillförd energi'!$B$1:$AQ$1,0),FALSE)</f>
        <v>0</v>
      </c>
      <c r="AB441">
        <f>VLOOKUP($B441,'Tillförd energi'!$B$1:$AI$700,MATCH(AB$1,'Tillförd energi'!$B$1:$AQ$1,0),FALSE)</f>
        <v>0</v>
      </c>
      <c r="AC441">
        <f>VLOOKUP($B441,'Tillförd energi'!$B$1:$AI$700,MATCH(AC$1,'Tillförd energi'!$B$1:$AQ$1,0),FALSE)</f>
        <v>0</v>
      </c>
      <c r="AD441">
        <f>VLOOKUP($B441,'Tillförd energi'!$B$1:$AI$700,MATCH(AD$1,'Tillförd energi'!$B$1:$AQ$1,0),FALSE)</f>
        <v>0</v>
      </c>
      <c r="AE441">
        <f>VLOOKUP($B441,'Tillförd energi'!$B$1:$AI$700,MATCH(AE$1,'Tillförd energi'!$B$1:$AQ$1,0),FALSE)</f>
        <v>0</v>
      </c>
      <c r="AF441">
        <f>VLOOKUP($B441,'Tillförd energi'!$B$1:$AI$700,MATCH(AF$1,'Tillförd energi'!$B$1:$AQ$1,0),FALSE)</f>
        <v>0.22</v>
      </c>
      <c r="AG441">
        <f>IFERROR(VLOOKUP(B441,Miljö!$B$1:$AC$550,MATCH("Köpt mängd produktionsspecifik fjärrvärme:",Miljö!$B$1:$AC$1,0),FALSE)/1,0)</f>
        <v>0</v>
      </c>
      <c r="AI441">
        <f t="shared" si="132"/>
        <v>10.0328</v>
      </c>
      <c r="AJ441">
        <f t="shared" si="133"/>
        <v>10.0328</v>
      </c>
      <c r="AK441">
        <f>IF(ISERROR(1/VLOOKUP($B441,Leveranser!$B$1:$S$500,MATCH("såld värme (gwh)",Leveranser!$B$1:$S$1,0),FALSE)),"",VLOOKUP($B441,Leveranser!$B$1:$S$500,MATCH("såld värme (gwh)",Leveranser!$B$1:$S$1,0),FALSE))</f>
        <v>7.7009999999999996</v>
      </c>
      <c r="AL441">
        <f>VLOOKUP($B441,Leveranser!$B$1:$Y$500,MATCH("Totalt såld fjärrvärme till andra fjärrvärmeföretag",Leveranser!$B$1:$AA$1,0),FALSE)</f>
        <v>0</v>
      </c>
      <c r="AM441">
        <f>IF(ISERROR(1/VLOOKUP($B441,Miljö!$B$1:$S$500,MATCH("Såld mängd produktionsspecifik fjärrvärme (GWh)",Miljö!$B$1:$R$1,0),FALSE)),0,VLOOKUP($B441,Miljö!$B$1:$S$500,MATCH("Såld mängd produktionsspecifik fjärrvärme (GWh)",Miljö!$B$1:$R$1,0),FALSE))</f>
        <v>0</v>
      </c>
      <c r="AN441" s="239">
        <f t="shared" si="134"/>
        <v>0.76758232995773856</v>
      </c>
      <c r="AP441" t="str">
        <f>IFERROR(VLOOKUP($B441,Miljövärden!$B$2:$H$550,7,FALSE),"Nej, saknas")</f>
        <v>Ja</v>
      </c>
      <c r="AQ441" t="str">
        <f>IFERROR(VLOOKUP($B441,Miljövärden!$B$2:$H$550,6,FALSE),"Nej, saknas")</f>
        <v>Ja</v>
      </c>
      <c r="AU441">
        <f t="shared" si="135"/>
        <v>0.22</v>
      </c>
      <c r="AV441">
        <f t="shared" si="136"/>
        <v>0</v>
      </c>
      <c r="AW441">
        <f t="shared" si="137"/>
        <v>5.43</v>
      </c>
      <c r="AX441">
        <f t="shared" si="138"/>
        <v>3.339</v>
      </c>
      <c r="AZ441">
        <f t="shared" si="139"/>
        <v>9.8127999999999993</v>
      </c>
      <c r="BC441">
        <f t="shared" si="140"/>
        <v>0</v>
      </c>
      <c r="BD441">
        <f t="shared" si="141"/>
        <v>0</v>
      </c>
      <c r="BE441">
        <f t="shared" si="142"/>
        <v>9.8127999999999993</v>
      </c>
      <c r="BF441">
        <f t="shared" si="143"/>
        <v>0</v>
      </c>
      <c r="BG441">
        <f t="shared" si="144"/>
        <v>0.22</v>
      </c>
      <c r="BH441">
        <f>VLOOKUP(B441,Miljö!$B$1:$I$482,MATCH("Fossilandel för ursprungspecificerad el ()",Miljö!$B$1:$I$1,0),FALSE)</f>
        <v>0</v>
      </c>
      <c r="BI441">
        <f>VLOOKUP(B441,Miljö!$B$1:$BX$482,MATCH("Kärnkraftsandel för ursprungsspecificerad el ()",Miljö!$B$1:$O$1,0),FALSE)</f>
        <v>0</v>
      </c>
      <c r="BJ441">
        <f t="shared" si="145"/>
        <v>0</v>
      </c>
      <c r="BK441" t="str">
        <f>VLOOKUP(B441,Miljö!$B$1:$O$482,MATCH("Fossil andel i procent (%)",Miljö!$B$1:$O$1,0),FALSE)</f>
        <v>ET</v>
      </c>
      <c r="BL441">
        <f t="shared" si="146"/>
        <v>10.0328</v>
      </c>
      <c r="BO441" s="289">
        <f t="shared" si="147"/>
        <v>0</v>
      </c>
      <c r="BP441" s="239">
        <f t="shared" si="148"/>
        <v>0</v>
      </c>
      <c r="BQ441" s="239">
        <f t="shared" si="149"/>
        <v>1</v>
      </c>
      <c r="BR441" s="239">
        <f t="shared" si="150"/>
        <v>0</v>
      </c>
      <c r="BS441" s="239"/>
      <c r="BT441" s="351">
        <f t="shared" si="151"/>
        <v>1</v>
      </c>
      <c r="BW441" s="289">
        <f>IF(AP441="ja",VLOOKUP(B441,Miljövärden!$B$2:$H$550,MATCH("Total andel fossilt",Miljövärden!$B$2:$H$2,0),FALSE),"")</f>
        <v>0</v>
      </c>
      <c r="BZ441" s="351">
        <f t="shared" si="152"/>
        <v>0</v>
      </c>
      <c r="CA441" s="353">
        <f t="shared" si="153"/>
        <v>0</v>
      </c>
    </row>
    <row r="442" spans="1:79" x14ac:dyDescent="0.25">
      <c r="A442" s="2" t="s">
        <v>643</v>
      </c>
      <c r="B442" s="2" t="s">
        <v>646</v>
      </c>
      <c r="C442">
        <f>VLOOKUP($B442,'Tillförd energi'!$B$1:$AI$700,MATCH(C$1,'Tillförd energi'!$B$1:$AQ$1,0),FALSE)</f>
        <v>0</v>
      </c>
      <c r="D442">
        <f>VLOOKUP($B442,'Tillförd energi'!$B$1:$AI$700,MATCH(D$1,'Tillförd energi'!$B$1:$AQ$1,0),FALSE)</f>
        <v>0</v>
      </c>
      <c r="E442">
        <f>VLOOKUP($B442,'Tillförd energi'!$B$1:$AI$700,MATCH(E$1,'Tillförd energi'!$B$1:$AQ$1,0),FALSE)</f>
        <v>0</v>
      </c>
      <c r="F442">
        <f>VLOOKUP($B442,'Tillförd energi'!$B$1:$AI$700,MATCH(F$1,'Tillförd energi'!$B$1:$AQ$1,0),FALSE)</f>
        <v>0</v>
      </c>
      <c r="G442">
        <f>VLOOKUP($B442,'Tillförd energi'!$B$1:$AI$700,MATCH(G$1,'Tillförd energi'!$B$1:$AQ$1,0),FALSE)</f>
        <v>0</v>
      </c>
      <c r="H442">
        <f>VLOOKUP($B442,'Tillförd energi'!$B$1:$AI$700,MATCH(H$1,'Tillförd energi'!$B$1:$AQ$1,0),FALSE)</f>
        <v>0</v>
      </c>
      <c r="I442">
        <f>VLOOKUP($B442,'Tillförd energi'!$B$1:$AI$700,MATCH(I$1,'Tillförd energi'!$B$1:$AQ$1,0),FALSE)</f>
        <v>0</v>
      </c>
      <c r="J442">
        <f>VLOOKUP($B442,'Tillförd energi'!$B$1:$AI$700,MATCH(J$1,'Tillförd energi'!$B$1:$AQ$1,0),FALSE)</f>
        <v>0</v>
      </c>
      <c r="K442">
        <f>VLOOKUP($B442,'Tillförd energi'!$B$1:$AI$700,MATCH(K$1,'Tillförd energi'!$B$1:$AQ$1,0),FALSE)</f>
        <v>0</v>
      </c>
      <c r="L442">
        <f>VLOOKUP($B442,'Tillförd energi'!$B$1:$AI$700,MATCH(L$1,'Tillförd energi'!$B$1:$AQ$1,0),FALSE)</f>
        <v>0</v>
      </c>
      <c r="M442">
        <f>VLOOKUP($B442,'Tillförd energi'!$B$1:$AI$700,MATCH(M$1,'Tillförd energi'!$B$1:$AQ$1,0),FALSE)</f>
        <v>0</v>
      </c>
      <c r="N442">
        <f>VLOOKUP($B442,'Tillförd energi'!$B$1:$AI$700,MATCH(N$1,'Tillförd energi'!$B$1:$AQ$1,0),FALSE)</f>
        <v>0</v>
      </c>
      <c r="O442">
        <f>VLOOKUP($B442,'Tillförd energi'!$B$1:$AI$700,MATCH(O$1,'Tillförd energi'!$B$1:$AQ$1,0),FALSE)</f>
        <v>0</v>
      </c>
      <c r="P442">
        <f>VLOOKUP($B442,'Tillförd energi'!$B$1:$AI$700,MATCH(P$1,'Tillförd energi'!$B$1:$AQ$1,0),FALSE)</f>
        <v>13.269</v>
      </c>
      <c r="Q442">
        <f>VLOOKUP($B442,'Tillförd energi'!$B$1:$AI$700,MATCH(Q$1,'Tillförd energi'!$B$1:$AQ$1,0),FALSE)</f>
        <v>0</v>
      </c>
      <c r="R442">
        <f>VLOOKUP($B442,'Tillförd energi'!$B$1:$AI$700,MATCH(R$1,'Tillförd energi'!$B$1:$AQ$1,0),FALSE)</f>
        <v>0</v>
      </c>
      <c r="S442">
        <f>VLOOKUP($B442,'Tillförd energi'!$B$1:$AI$700,MATCH(S$1,'Tillförd energi'!$B$1:$AQ$1,0),FALSE)</f>
        <v>0</v>
      </c>
      <c r="T442">
        <f>VLOOKUP($B442,'Tillförd energi'!$B$1:$AI$700,MATCH(T$1,'Tillförd energi'!$B$1:$AQ$1,0),FALSE)</f>
        <v>0</v>
      </c>
      <c r="U442">
        <f>VLOOKUP($B442,'Tillförd energi'!$B$1:$AI$700,MATCH(U$1,'Tillförd energi'!$B$1:$AQ$1,0),FALSE)</f>
        <v>0</v>
      </c>
      <c r="V442">
        <f>VLOOKUP($B442,'Tillförd energi'!$B$1:$AI$700,MATCH(V$1,'Tillförd energi'!$B$1:$AQ$1,0),FALSE)</f>
        <v>0</v>
      </c>
      <c r="W442">
        <f>VLOOKUP($B442,'Tillförd energi'!$B$1:$AI$700,MATCH(W$1,'Tillförd energi'!$B$1:$AQ$1,0),FALSE)</f>
        <v>1.151</v>
      </c>
      <c r="X442">
        <f>VLOOKUP($B442,'Tillförd energi'!$B$1:$AI$700,MATCH(X$1,'Tillförd energi'!$B$1:$AQ$1,0),FALSE)</f>
        <v>0</v>
      </c>
      <c r="Y442">
        <f>VLOOKUP($B442,'Tillförd energi'!$B$1:$AI$700,MATCH(Y$1,'Tillförd energi'!$B$1:$AQ$1,0),FALSE)</f>
        <v>0</v>
      </c>
      <c r="Z442">
        <f>VLOOKUP($B442,'Tillförd energi'!$B$1:$AI$700,MATCH(Z$1,'Tillförd energi'!$B$1:$AQ$1,0),FALSE)</f>
        <v>0</v>
      </c>
      <c r="AA442">
        <f>VLOOKUP($B442,'Tillförd energi'!$B$1:$AI$700,MATCH(AA$1,'Tillförd energi'!$B$1:$AQ$1,0),FALSE)</f>
        <v>0</v>
      </c>
      <c r="AB442">
        <f>VLOOKUP($B442,'Tillförd energi'!$B$1:$AI$700,MATCH(AB$1,'Tillförd energi'!$B$1:$AQ$1,0),FALSE)</f>
        <v>0</v>
      </c>
      <c r="AC442">
        <f>VLOOKUP($B442,'Tillförd energi'!$B$1:$AI$700,MATCH(AC$1,'Tillförd energi'!$B$1:$AQ$1,0),FALSE)</f>
        <v>0</v>
      </c>
      <c r="AD442">
        <f>VLOOKUP($B442,'Tillförd energi'!$B$1:$AI$700,MATCH(AD$1,'Tillförd energi'!$B$1:$AQ$1,0),FALSE)</f>
        <v>0</v>
      </c>
      <c r="AE442">
        <f>VLOOKUP($B442,'Tillförd energi'!$B$1:$AI$700,MATCH(AE$1,'Tillförd energi'!$B$1:$AQ$1,0),FALSE)</f>
        <v>0</v>
      </c>
      <c r="AF442">
        <f>VLOOKUP($B442,'Tillförd energi'!$B$1:$AI$700,MATCH(AF$1,'Tillförd energi'!$B$1:$AQ$1,0),FALSE)</f>
        <v>0.16</v>
      </c>
      <c r="AG442">
        <f>IFERROR(VLOOKUP(B442,Miljö!$B$1:$AC$550,MATCH("Köpt mängd produktionsspecifik fjärrvärme:",Miljö!$B$1:$AC$1,0),FALSE)/1,0)</f>
        <v>0</v>
      </c>
      <c r="AI442">
        <f t="shared" si="132"/>
        <v>14.58</v>
      </c>
      <c r="AJ442">
        <f t="shared" si="133"/>
        <v>14.58</v>
      </c>
      <c r="AK442">
        <f>IF(ISERROR(1/VLOOKUP($B442,Leveranser!$B$1:$S$500,MATCH("såld värme (gwh)",Leveranser!$B$1:$S$1,0),FALSE)),"",VLOOKUP($B442,Leveranser!$B$1:$S$500,MATCH("såld värme (gwh)",Leveranser!$B$1:$S$1,0),FALSE))</f>
        <v>10.417</v>
      </c>
      <c r="AL442">
        <f>VLOOKUP($B442,Leveranser!$B$1:$Y$500,MATCH("Totalt såld fjärrvärme till andra fjärrvärmeföretag",Leveranser!$B$1:$AA$1,0),FALSE)</f>
        <v>0</v>
      </c>
      <c r="AM442">
        <f>IF(ISERROR(1/VLOOKUP($B442,Miljö!$B$1:$S$500,MATCH("Såld mängd produktionsspecifik fjärrvärme (GWh)",Miljö!$B$1:$R$1,0),FALSE)),0,VLOOKUP($B442,Miljö!$B$1:$S$500,MATCH("Såld mängd produktionsspecifik fjärrvärme (GWh)",Miljö!$B$1:$R$1,0),FALSE))</f>
        <v>0</v>
      </c>
      <c r="AN442" s="239">
        <f t="shared" si="134"/>
        <v>0.71447187928669409</v>
      </c>
      <c r="AP442" t="str">
        <f>IFERROR(VLOOKUP($B442,Miljövärden!$B$2:$H$550,7,FALSE),"Nej, saknas")</f>
        <v>Ja</v>
      </c>
      <c r="AQ442" t="str">
        <f>IFERROR(VLOOKUP($B442,Miljövärden!$B$2:$H$550,6,FALSE),"Nej, saknas")</f>
        <v>Ja</v>
      </c>
      <c r="AU442">
        <f t="shared" si="135"/>
        <v>0.16</v>
      </c>
      <c r="AV442">
        <f t="shared" si="136"/>
        <v>0</v>
      </c>
      <c r="AW442">
        <f t="shared" si="137"/>
        <v>13.269</v>
      </c>
      <c r="AX442">
        <f t="shared" si="138"/>
        <v>0</v>
      </c>
      <c r="AZ442">
        <f t="shared" si="139"/>
        <v>14.42</v>
      </c>
      <c r="BC442">
        <f t="shared" si="140"/>
        <v>0</v>
      </c>
      <c r="BD442">
        <f t="shared" si="141"/>
        <v>0</v>
      </c>
      <c r="BE442">
        <f t="shared" si="142"/>
        <v>14.42</v>
      </c>
      <c r="BF442">
        <f t="shared" si="143"/>
        <v>0</v>
      </c>
      <c r="BG442">
        <f t="shared" si="144"/>
        <v>0.16</v>
      </c>
      <c r="BH442">
        <f>VLOOKUP(B442,Miljö!$B$1:$I$482,MATCH("Fossilandel för ursprungspecificerad el ()",Miljö!$B$1:$I$1,0),FALSE)</f>
        <v>0</v>
      </c>
      <c r="BI442">
        <f>VLOOKUP(B442,Miljö!$B$1:$BX$482,MATCH("Kärnkraftsandel för ursprungsspecificerad el ()",Miljö!$B$1:$O$1,0),FALSE)</f>
        <v>0</v>
      </c>
      <c r="BJ442">
        <f t="shared" si="145"/>
        <v>0</v>
      </c>
      <c r="BK442" t="str">
        <f>VLOOKUP(B442,Miljö!$B$1:$O$482,MATCH("Fossil andel i procent (%)",Miljö!$B$1:$O$1,0),FALSE)</f>
        <v>ET</v>
      </c>
      <c r="BL442">
        <f t="shared" si="146"/>
        <v>14.58</v>
      </c>
      <c r="BO442" s="289">
        <f t="shared" si="147"/>
        <v>0</v>
      </c>
      <c r="BP442" s="239">
        <f t="shared" si="148"/>
        <v>0</v>
      </c>
      <c r="BQ442" s="239">
        <f t="shared" si="149"/>
        <v>1</v>
      </c>
      <c r="BR442" s="239">
        <f t="shared" si="150"/>
        <v>0</v>
      </c>
      <c r="BS442" s="239"/>
      <c r="BT442" s="351">
        <f t="shared" si="151"/>
        <v>1</v>
      </c>
      <c r="BW442" s="289">
        <f>IF(AP442="ja",VLOOKUP(B442,Miljövärden!$B$2:$H$550,MATCH("Total andel fossilt",Miljövärden!$B$2:$H$2,0),FALSE),"")</f>
        <v>0</v>
      </c>
      <c r="BZ442" s="351">
        <f t="shared" si="152"/>
        <v>0</v>
      </c>
      <c r="CA442" s="353">
        <f t="shared" si="153"/>
        <v>0</v>
      </c>
    </row>
    <row r="443" spans="1:79" x14ac:dyDescent="0.25">
      <c r="A443" s="2" t="s">
        <v>643</v>
      </c>
      <c r="B443" s="2" t="s">
        <v>647</v>
      </c>
      <c r="C443">
        <f>VLOOKUP($B443,'Tillförd energi'!$B$1:$AI$700,MATCH(C$1,'Tillförd energi'!$B$1:$AQ$1,0),FALSE)</f>
        <v>0</v>
      </c>
      <c r="D443">
        <f>VLOOKUP($B443,'Tillförd energi'!$B$1:$AI$700,MATCH(D$1,'Tillförd energi'!$B$1:$AQ$1,0),FALSE)</f>
        <v>0</v>
      </c>
      <c r="E443">
        <f>VLOOKUP($B443,'Tillförd energi'!$B$1:$AI$700,MATCH(E$1,'Tillförd energi'!$B$1:$AQ$1,0),FALSE)</f>
        <v>0</v>
      </c>
      <c r="F443">
        <f>VLOOKUP($B443,'Tillförd energi'!$B$1:$AI$700,MATCH(F$1,'Tillförd energi'!$B$1:$AQ$1,0),FALSE)</f>
        <v>0</v>
      </c>
      <c r="G443">
        <f>VLOOKUP($B443,'Tillförd energi'!$B$1:$AI$700,MATCH(G$1,'Tillförd energi'!$B$1:$AQ$1,0),FALSE)</f>
        <v>0</v>
      </c>
      <c r="H443">
        <f>VLOOKUP($B443,'Tillförd energi'!$B$1:$AI$700,MATCH(H$1,'Tillförd energi'!$B$1:$AQ$1,0),FALSE)</f>
        <v>0</v>
      </c>
      <c r="I443">
        <f>VLOOKUP($B443,'Tillförd energi'!$B$1:$AI$700,MATCH(I$1,'Tillförd energi'!$B$1:$AQ$1,0),FALSE)</f>
        <v>0</v>
      </c>
      <c r="J443">
        <f>VLOOKUP($B443,'Tillförd energi'!$B$1:$AI$700,MATCH(J$1,'Tillförd energi'!$B$1:$AQ$1,0),FALSE)</f>
        <v>0</v>
      </c>
      <c r="K443">
        <f>VLOOKUP($B443,'Tillförd energi'!$B$1:$AI$700,MATCH(K$1,'Tillförd energi'!$B$1:$AQ$1,0),FALSE)</f>
        <v>0</v>
      </c>
      <c r="L443">
        <f>VLOOKUP($B443,'Tillförd energi'!$B$1:$AI$700,MATCH(L$1,'Tillförd energi'!$B$1:$AQ$1,0),FALSE)</f>
        <v>0</v>
      </c>
      <c r="M443">
        <f>VLOOKUP($B443,'Tillförd energi'!$B$1:$AI$700,MATCH(M$1,'Tillförd energi'!$B$1:$AQ$1,0),FALSE)</f>
        <v>0</v>
      </c>
      <c r="N443">
        <f>VLOOKUP($B443,'Tillförd energi'!$B$1:$AI$700,MATCH(N$1,'Tillförd energi'!$B$1:$AQ$1,0),FALSE)</f>
        <v>0</v>
      </c>
      <c r="O443">
        <f>VLOOKUP($B443,'Tillförd energi'!$B$1:$AI$700,MATCH(O$1,'Tillförd energi'!$B$1:$AQ$1,0),FALSE)</f>
        <v>0</v>
      </c>
      <c r="P443">
        <f>VLOOKUP($B443,'Tillförd energi'!$B$1:$AI$700,MATCH(P$1,'Tillförd energi'!$B$1:$AQ$1,0),FALSE)</f>
        <v>7.9039999999999999</v>
      </c>
      <c r="Q443">
        <f>VLOOKUP($B443,'Tillförd energi'!$B$1:$AI$700,MATCH(Q$1,'Tillförd energi'!$B$1:$AQ$1,0),FALSE)</f>
        <v>0</v>
      </c>
      <c r="R443">
        <f>VLOOKUP($B443,'Tillförd energi'!$B$1:$AI$700,MATCH(R$1,'Tillförd energi'!$B$1:$AQ$1,0),FALSE)</f>
        <v>0</v>
      </c>
      <c r="S443">
        <f>VLOOKUP($B443,'Tillförd energi'!$B$1:$AI$700,MATCH(S$1,'Tillförd energi'!$B$1:$AQ$1,0),FALSE)</f>
        <v>0</v>
      </c>
      <c r="T443">
        <f>VLOOKUP($B443,'Tillförd energi'!$B$1:$AI$700,MATCH(T$1,'Tillförd energi'!$B$1:$AQ$1,0),FALSE)</f>
        <v>0</v>
      </c>
      <c r="U443">
        <f>VLOOKUP($B443,'Tillförd energi'!$B$1:$AI$700,MATCH(U$1,'Tillförd energi'!$B$1:$AQ$1,0),FALSE)</f>
        <v>0</v>
      </c>
      <c r="V443">
        <f>VLOOKUP($B443,'Tillförd energi'!$B$1:$AI$700,MATCH(V$1,'Tillförd energi'!$B$1:$AQ$1,0),FALSE)</f>
        <v>0</v>
      </c>
      <c r="W443">
        <f>VLOOKUP($B443,'Tillförd energi'!$B$1:$AI$700,MATCH(W$1,'Tillförd energi'!$B$1:$AQ$1,0),FALSE)</f>
        <v>0</v>
      </c>
      <c r="X443">
        <f>VLOOKUP($B443,'Tillförd energi'!$B$1:$AI$700,MATCH(X$1,'Tillförd energi'!$B$1:$AQ$1,0),FALSE)</f>
        <v>0</v>
      </c>
      <c r="Y443">
        <f>VLOOKUP($B443,'Tillförd energi'!$B$1:$AI$700,MATCH(Y$1,'Tillförd energi'!$B$1:$AQ$1,0),FALSE)</f>
        <v>0</v>
      </c>
      <c r="Z443">
        <f>VLOOKUP($B443,'Tillförd energi'!$B$1:$AI$700,MATCH(Z$1,'Tillförd energi'!$B$1:$AQ$1,0),FALSE)</f>
        <v>0</v>
      </c>
      <c r="AA443">
        <f>VLOOKUP($B443,'Tillförd energi'!$B$1:$AI$700,MATCH(AA$1,'Tillförd energi'!$B$1:$AQ$1,0),FALSE)</f>
        <v>0</v>
      </c>
      <c r="AB443">
        <f>VLOOKUP($B443,'Tillförd energi'!$B$1:$AI$700,MATCH(AB$1,'Tillförd energi'!$B$1:$AQ$1,0),FALSE)</f>
        <v>0</v>
      </c>
      <c r="AC443">
        <f>VLOOKUP($B443,'Tillförd energi'!$B$1:$AI$700,MATCH(AC$1,'Tillförd energi'!$B$1:$AQ$1,0),FALSE)</f>
        <v>0</v>
      </c>
      <c r="AD443">
        <f>VLOOKUP($B443,'Tillförd energi'!$B$1:$AI$700,MATCH(AD$1,'Tillförd energi'!$B$1:$AQ$1,0),FALSE)</f>
        <v>0</v>
      </c>
      <c r="AE443">
        <f>VLOOKUP($B443,'Tillförd energi'!$B$1:$AI$700,MATCH(AE$1,'Tillförd energi'!$B$1:$AQ$1,0),FALSE)</f>
        <v>0</v>
      </c>
      <c r="AF443">
        <f>VLOOKUP($B443,'Tillförd energi'!$B$1:$AI$700,MATCH(AF$1,'Tillförd energi'!$B$1:$AQ$1,0),FALSE)</f>
        <v>2.17</v>
      </c>
      <c r="AG443">
        <f>IFERROR(VLOOKUP(B443,Miljö!$B$1:$AC$550,MATCH("Köpt mängd produktionsspecifik fjärrvärme:",Miljö!$B$1:$AC$1,0),FALSE)/1,0)</f>
        <v>0</v>
      </c>
      <c r="AI443">
        <f t="shared" si="132"/>
        <v>10.074</v>
      </c>
      <c r="AJ443">
        <f t="shared" si="133"/>
        <v>10.074</v>
      </c>
      <c r="AK443">
        <f>IF(ISERROR(1/VLOOKUP($B443,Leveranser!$B$1:$S$500,MATCH("såld värme (gwh)",Leveranser!$B$1:$S$1,0),FALSE)),"",VLOOKUP($B443,Leveranser!$B$1:$S$500,MATCH("såld värme (gwh)",Leveranser!$B$1:$S$1,0),FALSE))</f>
        <v>11.363</v>
      </c>
      <c r="AL443">
        <f>VLOOKUP($B443,Leveranser!$B$1:$Y$500,MATCH("Totalt såld fjärrvärme till andra fjärrvärmeföretag",Leveranser!$B$1:$AA$1,0),FALSE)</f>
        <v>0</v>
      </c>
      <c r="AM443">
        <f>IF(ISERROR(1/VLOOKUP($B443,Miljö!$B$1:$S$500,MATCH("Såld mängd produktionsspecifik fjärrvärme (GWh)",Miljö!$B$1:$R$1,0),FALSE)),0,VLOOKUP($B443,Miljö!$B$1:$S$500,MATCH("Såld mängd produktionsspecifik fjärrvärme (GWh)",Miljö!$B$1:$R$1,0),FALSE))</f>
        <v>0</v>
      </c>
      <c r="AN443" s="239">
        <f t="shared" si="134"/>
        <v>1.127953146714314</v>
      </c>
      <c r="AP443" t="str">
        <f>IFERROR(VLOOKUP($B443,Miljövärden!$B$2:$H$550,7,FALSE),"Nej, saknas")</f>
        <v>Nej</v>
      </c>
      <c r="AQ443" t="str">
        <f>IFERROR(VLOOKUP($B443,Miljövärden!$B$2:$H$550,6,FALSE),"Nej, saknas")</f>
        <v>Nej</v>
      </c>
      <c r="AU443">
        <f t="shared" si="135"/>
        <v>2.17</v>
      </c>
      <c r="AV443">
        <f t="shared" si="136"/>
        <v>0</v>
      </c>
      <c r="AW443">
        <f t="shared" si="137"/>
        <v>7.9039999999999999</v>
      </c>
      <c r="AX443">
        <f t="shared" si="138"/>
        <v>0</v>
      </c>
      <c r="AZ443">
        <f t="shared" si="139"/>
        <v>7.9039999999999999</v>
      </c>
      <c r="BC443">
        <f t="shared" si="140"/>
        <v>0</v>
      </c>
      <c r="BD443">
        <f t="shared" si="141"/>
        <v>0</v>
      </c>
      <c r="BE443">
        <f t="shared" si="142"/>
        <v>7.9039999999999999</v>
      </c>
      <c r="BF443">
        <f t="shared" si="143"/>
        <v>0</v>
      </c>
      <c r="BG443">
        <f t="shared" si="144"/>
        <v>2.17</v>
      </c>
      <c r="BH443">
        <f>VLOOKUP(B443,Miljö!$B$1:$I$482,MATCH("Fossilandel för ursprungspecificerad el ()",Miljö!$B$1:$I$1,0),FALSE)</f>
        <v>0</v>
      </c>
      <c r="BI443">
        <f>VLOOKUP(B443,Miljö!$B$1:$BX$482,MATCH("Kärnkraftsandel för ursprungsspecificerad el ()",Miljö!$B$1:$O$1,0),FALSE)</f>
        <v>0</v>
      </c>
      <c r="BJ443">
        <f t="shared" si="145"/>
        <v>0</v>
      </c>
      <c r="BK443" t="str">
        <f>VLOOKUP(B443,Miljö!$B$1:$O$482,MATCH("Fossil andel i procent (%)",Miljö!$B$1:$O$1,0),FALSE)</f>
        <v>ET</v>
      </c>
      <c r="BL443">
        <f t="shared" si="146"/>
        <v>10.074</v>
      </c>
      <c r="BO443" s="289" t="str">
        <f t="shared" si="147"/>
        <v/>
      </c>
      <c r="BP443" s="239" t="str">
        <f t="shared" si="148"/>
        <v/>
      </c>
      <c r="BQ443" s="239" t="str">
        <f t="shared" si="149"/>
        <v/>
      </c>
      <c r="BR443" s="239" t="str">
        <f t="shared" si="150"/>
        <v/>
      </c>
      <c r="BS443" s="239"/>
      <c r="BT443" s="351">
        <f t="shared" si="151"/>
        <v>0</v>
      </c>
      <c r="BW443" s="289" t="str">
        <f>IF(AP443="ja",VLOOKUP(B443,Miljövärden!$B$2:$H$550,MATCH("Total andel fossilt",Miljövärden!$B$2:$H$2,0),FALSE),"")</f>
        <v/>
      </c>
      <c r="BZ443" s="351" t="str">
        <f t="shared" si="152"/>
        <v/>
      </c>
      <c r="CA443" s="353" t="str">
        <f t="shared" si="153"/>
        <v/>
      </c>
    </row>
    <row r="444" spans="1:79" x14ac:dyDescent="0.25">
      <c r="A444" s="2" t="s">
        <v>643</v>
      </c>
      <c r="B444" s="2" t="s">
        <v>648</v>
      </c>
      <c r="C444">
        <f>VLOOKUP($B444,'Tillförd energi'!$B$1:$AI$700,MATCH(C$1,'Tillförd energi'!$B$1:$AQ$1,0),FALSE)</f>
        <v>0</v>
      </c>
      <c r="D444">
        <f>VLOOKUP($B444,'Tillförd energi'!$B$1:$AI$700,MATCH(D$1,'Tillförd energi'!$B$1:$AQ$1,0),FALSE)</f>
        <v>1.0900000000000001</v>
      </c>
      <c r="E444">
        <f>VLOOKUP($B444,'Tillförd energi'!$B$1:$AI$700,MATCH(E$1,'Tillförd energi'!$B$1:$AQ$1,0),FALSE)</f>
        <v>0</v>
      </c>
      <c r="F444">
        <f>VLOOKUP($B444,'Tillförd energi'!$B$1:$AI$700,MATCH(F$1,'Tillförd energi'!$B$1:$AQ$1,0),FALSE)</f>
        <v>0.93</v>
      </c>
      <c r="G444">
        <f>VLOOKUP($B444,'Tillförd energi'!$B$1:$AI$700,MATCH(G$1,'Tillförd energi'!$B$1:$AQ$1,0),FALSE)</f>
        <v>0</v>
      </c>
      <c r="H444">
        <f>VLOOKUP($B444,'Tillförd energi'!$B$1:$AI$700,MATCH(H$1,'Tillförd energi'!$B$1:$AQ$1,0),FALSE)</f>
        <v>0</v>
      </c>
      <c r="I444">
        <f>VLOOKUP($B444,'Tillförd energi'!$B$1:$AI$700,MATCH(I$1,'Tillförd energi'!$B$1:$AQ$1,0),FALSE)</f>
        <v>0</v>
      </c>
      <c r="J444">
        <f>VLOOKUP($B444,'Tillförd energi'!$B$1:$AI$700,MATCH(J$1,'Tillförd energi'!$B$1:$AQ$1,0),FALSE)</f>
        <v>0</v>
      </c>
      <c r="K444">
        <f>VLOOKUP($B444,'Tillförd energi'!$B$1:$AI$700,MATCH(K$1,'Tillförd energi'!$B$1:$AQ$1,0),FALSE)</f>
        <v>0</v>
      </c>
      <c r="L444">
        <f>VLOOKUP($B444,'Tillförd energi'!$B$1:$AI$700,MATCH(L$1,'Tillförd energi'!$B$1:$AQ$1,0),FALSE)</f>
        <v>20</v>
      </c>
      <c r="M444">
        <f>VLOOKUP($B444,'Tillförd energi'!$B$1:$AI$700,MATCH(M$1,'Tillförd energi'!$B$1:$AQ$1,0),FALSE)</f>
        <v>59</v>
      </c>
      <c r="N444">
        <f>VLOOKUP($B444,'Tillförd energi'!$B$1:$AI$700,MATCH(N$1,'Tillförd energi'!$B$1:$AQ$1,0),FALSE)</f>
        <v>202</v>
      </c>
      <c r="O444">
        <f>VLOOKUP($B444,'Tillförd energi'!$B$1:$AI$700,MATCH(O$1,'Tillförd energi'!$B$1:$AQ$1,0),FALSE)</f>
        <v>38</v>
      </c>
      <c r="P444">
        <f>VLOOKUP($B444,'Tillförd energi'!$B$1:$AI$700,MATCH(P$1,'Tillförd energi'!$B$1:$AQ$1,0),FALSE)</f>
        <v>89.34</v>
      </c>
      <c r="Q444">
        <f>VLOOKUP($B444,'Tillförd energi'!$B$1:$AI$700,MATCH(Q$1,'Tillförd energi'!$B$1:$AQ$1,0),FALSE)</f>
        <v>0</v>
      </c>
      <c r="R444">
        <f>VLOOKUP($B444,'Tillförd energi'!$B$1:$AI$700,MATCH(R$1,'Tillförd energi'!$B$1:$AQ$1,0),FALSE)</f>
        <v>0</v>
      </c>
      <c r="S444">
        <f>VLOOKUP($B444,'Tillförd energi'!$B$1:$AI$700,MATCH(S$1,'Tillförd energi'!$B$1:$AQ$1,0),FALSE)</f>
        <v>0</v>
      </c>
      <c r="T444">
        <f>VLOOKUP($B444,'Tillförd energi'!$B$1:$AI$700,MATCH(T$1,'Tillförd energi'!$B$1:$AQ$1,0),FALSE)</f>
        <v>0</v>
      </c>
      <c r="U444">
        <f>VLOOKUP($B444,'Tillförd energi'!$B$1:$AI$700,MATCH(U$1,'Tillförd energi'!$B$1:$AQ$1,0),FALSE)</f>
        <v>0</v>
      </c>
      <c r="V444">
        <f>VLOOKUP($B444,'Tillförd energi'!$B$1:$AI$700,MATCH(V$1,'Tillförd energi'!$B$1:$AQ$1,0),FALSE)</f>
        <v>0</v>
      </c>
      <c r="W444">
        <f>VLOOKUP($B444,'Tillförd energi'!$B$1:$AI$700,MATCH(W$1,'Tillförd energi'!$B$1:$AQ$1,0),FALSE)</f>
        <v>3.85</v>
      </c>
      <c r="X444">
        <f>VLOOKUP($B444,'Tillförd energi'!$B$1:$AI$700,MATCH(X$1,'Tillförd energi'!$B$1:$AQ$1,0),FALSE)</f>
        <v>0</v>
      </c>
      <c r="Y444">
        <f>VLOOKUP($B444,'Tillförd energi'!$B$1:$AI$700,MATCH(Y$1,'Tillförd energi'!$B$1:$AQ$1,0),FALSE)</f>
        <v>17</v>
      </c>
      <c r="Z444">
        <f>VLOOKUP($B444,'Tillförd energi'!$B$1:$AI$700,MATCH(Z$1,'Tillförd energi'!$B$1:$AQ$1,0),FALSE)</f>
        <v>0</v>
      </c>
      <c r="AA444">
        <f>VLOOKUP($B444,'Tillförd energi'!$B$1:$AI$700,MATCH(AA$1,'Tillförd energi'!$B$1:$AQ$1,0),FALSE)</f>
        <v>0</v>
      </c>
      <c r="AB444">
        <f>VLOOKUP($B444,'Tillförd energi'!$B$1:$AI$700,MATCH(AB$1,'Tillförd energi'!$B$1:$AQ$1,0),FALSE)</f>
        <v>0</v>
      </c>
      <c r="AC444">
        <f>VLOOKUP($B444,'Tillförd energi'!$B$1:$AI$700,MATCH(AC$1,'Tillförd energi'!$B$1:$AQ$1,0),FALSE)</f>
        <v>42.4</v>
      </c>
      <c r="AD444">
        <f>VLOOKUP($B444,'Tillförd energi'!$B$1:$AI$700,MATCH(AD$1,'Tillförd energi'!$B$1:$AQ$1,0),FALSE)</f>
        <v>0</v>
      </c>
      <c r="AE444">
        <f>VLOOKUP($B444,'Tillförd energi'!$B$1:$AI$700,MATCH(AE$1,'Tillförd energi'!$B$1:$AQ$1,0),FALSE)</f>
        <v>0</v>
      </c>
      <c r="AF444">
        <f>VLOOKUP($B444,'Tillförd energi'!$B$1:$AI$700,MATCH(AF$1,'Tillförd energi'!$B$1:$AQ$1,0),FALSE)</f>
        <v>4.9556300000000002</v>
      </c>
      <c r="AG444">
        <f>IFERROR(VLOOKUP(B444,Miljö!$B$1:$AC$550,MATCH("Köpt mängd produktionsspecifik fjärrvärme:",Miljö!$B$1:$AC$1,0),FALSE)/1,0)</f>
        <v>0</v>
      </c>
      <c r="AI444">
        <f t="shared" si="132"/>
        <v>478.56563</v>
      </c>
      <c r="AJ444">
        <f t="shared" si="133"/>
        <v>478.56563</v>
      </c>
      <c r="AK444">
        <f>IF(ISERROR(1/VLOOKUP($B444,Leveranser!$B$1:$S$500,MATCH("såld värme (gwh)",Leveranser!$B$1:$S$1,0),FALSE)),"",VLOOKUP($B444,Leveranser!$B$1:$S$500,MATCH("såld värme (gwh)",Leveranser!$B$1:$S$1,0),FALSE))</f>
        <v>538.60199999999998</v>
      </c>
      <c r="AL444">
        <f>VLOOKUP($B444,Leveranser!$B$1:$Y$500,MATCH("Totalt såld fjärrvärme till andra fjärrvärmeföretag",Leveranser!$B$1:$AA$1,0),FALSE)</f>
        <v>0</v>
      </c>
      <c r="AM444">
        <f>IF(ISERROR(1/VLOOKUP($B444,Miljö!$B$1:$S$500,MATCH("Såld mängd produktionsspecifik fjärrvärme (GWh)",Miljö!$B$1:$R$1,0),FALSE)),0,VLOOKUP($B444,Miljö!$B$1:$S$500,MATCH("Såld mängd produktionsspecifik fjärrvärme (GWh)",Miljö!$B$1:$R$1,0),FALSE))</f>
        <v>0</v>
      </c>
      <c r="AN444" s="239">
        <f t="shared" si="134"/>
        <v>1.1254506513558025</v>
      </c>
      <c r="AP444" t="str">
        <f>IFERROR(VLOOKUP($B444,Miljövärden!$B$2:$H$550,7,FALSE),"Nej, saknas")</f>
        <v>Ja</v>
      </c>
      <c r="AQ444" t="str">
        <f>IFERROR(VLOOKUP($B444,Miljövärden!$B$2:$H$550,6,FALSE),"Nej, saknas")</f>
        <v>Ja</v>
      </c>
      <c r="AU444">
        <f t="shared" si="135"/>
        <v>4.9556300000000002</v>
      </c>
      <c r="AV444">
        <f t="shared" si="136"/>
        <v>0</v>
      </c>
      <c r="AW444">
        <f t="shared" si="137"/>
        <v>388.34000000000003</v>
      </c>
      <c r="AX444">
        <f t="shared" si="138"/>
        <v>0</v>
      </c>
      <c r="AZ444">
        <f t="shared" si="139"/>
        <v>412.19000000000005</v>
      </c>
      <c r="BC444">
        <f t="shared" si="140"/>
        <v>2.02</v>
      </c>
      <c r="BD444">
        <f t="shared" si="141"/>
        <v>17</v>
      </c>
      <c r="BE444">
        <f t="shared" si="142"/>
        <v>392.19000000000005</v>
      </c>
      <c r="BF444">
        <f t="shared" si="143"/>
        <v>62.4</v>
      </c>
      <c r="BG444">
        <f t="shared" si="144"/>
        <v>4.9556300000000002</v>
      </c>
      <c r="BH444">
        <f>VLOOKUP(B444,Miljö!$B$1:$I$482,MATCH("Fossilandel för ursprungspecificerad el ()",Miljö!$B$1:$I$1,0),FALSE)</f>
        <v>0</v>
      </c>
      <c r="BI444">
        <f>VLOOKUP(B444,Miljö!$B$1:$BX$482,MATCH("Kärnkraftsandel för ursprungsspecificerad el ()",Miljö!$B$1:$O$1,0),FALSE)</f>
        <v>0</v>
      </c>
      <c r="BJ444">
        <f t="shared" si="145"/>
        <v>0</v>
      </c>
      <c r="BK444" t="str">
        <f>VLOOKUP(B444,Miljö!$B$1:$O$482,MATCH("Fossil andel i procent (%)",Miljö!$B$1:$O$1,0),FALSE)</f>
        <v>ET</v>
      </c>
      <c r="BL444">
        <f t="shared" si="146"/>
        <v>478.56563</v>
      </c>
      <c r="BO444" s="289">
        <f t="shared" si="147"/>
        <v>4.220946665141832E-3</v>
      </c>
      <c r="BP444" s="239">
        <f t="shared" si="148"/>
        <v>3.5522818469015421E-2</v>
      </c>
      <c r="BQ444" s="239">
        <f t="shared" si="149"/>
        <v>0.82986659530898621</v>
      </c>
      <c r="BR444" s="239">
        <f t="shared" si="150"/>
        <v>0.13038963955685659</v>
      </c>
      <c r="BS444" s="239"/>
      <c r="BT444" s="351">
        <f t="shared" si="151"/>
        <v>1</v>
      </c>
      <c r="BW444" s="289">
        <f>IF(AP444="ja",VLOOKUP(B444,Miljövärden!$B$2:$H$550,MATCH("Total andel fossilt",Miljövärden!$B$2:$H$2,0),FALSE),"")</f>
        <v>4.2209400000000003E-3</v>
      </c>
      <c r="BZ444" s="351">
        <f t="shared" si="152"/>
        <v>-6.665141831681265E-9</v>
      </c>
      <c r="CA444" s="353">
        <f t="shared" si="153"/>
        <v>0</v>
      </c>
    </row>
    <row r="445" spans="1:79" x14ac:dyDescent="0.25">
      <c r="A445" s="2" t="s">
        <v>643</v>
      </c>
      <c r="B445" s="2" t="s">
        <v>649</v>
      </c>
      <c r="C445">
        <f>VLOOKUP($B445,'Tillförd energi'!$B$1:$AI$700,MATCH(C$1,'Tillförd energi'!$B$1:$AQ$1,0),FALSE)</f>
        <v>0</v>
      </c>
      <c r="D445">
        <f>VLOOKUP($B445,'Tillförd energi'!$B$1:$AI$700,MATCH(D$1,'Tillförd energi'!$B$1:$AQ$1,0),FALSE)</f>
        <v>0</v>
      </c>
      <c r="E445">
        <f>VLOOKUP($B445,'Tillförd energi'!$B$1:$AI$700,MATCH(E$1,'Tillförd energi'!$B$1:$AQ$1,0),FALSE)</f>
        <v>0</v>
      </c>
      <c r="F445">
        <f>VLOOKUP($B445,'Tillförd energi'!$B$1:$AI$700,MATCH(F$1,'Tillförd energi'!$B$1:$AQ$1,0),FALSE)</f>
        <v>0</v>
      </c>
      <c r="G445">
        <f>VLOOKUP($B445,'Tillförd energi'!$B$1:$AI$700,MATCH(G$1,'Tillförd energi'!$B$1:$AQ$1,0),FALSE)</f>
        <v>0</v>
      </c>
      <c r="H445">
        <f>VLOOKUP($B445,'Tillförd energi'!$B$1:$AI$700,MATCH(H$1,'Tillförd energi'!$B$1:$AQ$1,0),FALSE)</f>
        <v>0</v>
      </c>
      <c r="I445">
        <f>VLOOKUP($B445,'Tillförd energi'!$B$1:$AI$700,MATCH(I$1,'Tillförd energi'!$B$1:$AQ$1,0),FALSE)</f>
        <v>0</v>
      </c>
      <c r="J445">
        <f>VLOOKUP($B445,'Tillförd energi'!$B$1:$AI$700,MATCH(J$1,'Tillförd energi'!$B$1:$AQ$1,0),FALSE)</f>
        <v>0</v>
      </c>
      <c r="K445">
        <f>VLOOKUP($B445,'Tillförd energi'!$B$1:$AI$700,MATCH(K$1,'Tillförd energi'!$B$1:$AQ$1,0),FALSE)</f>
        <v>0</v>
      </c>
      <c r="L445">
        <f>VLOOKUP($B445,'Tillförd energi'!$B$1:$AI$700,MATCH(L$1,'Tillförd energi'!$B$1:$AQ$1,0),FALSE)</f>
        <v>0</v>
      </c>
      <c r="M445">
        <f>VLOOKUP($B445,'Tillförd energi'!$B$1:$AI$700,MATCH(M$1,'Tillförd energi'!$B$1:$AQ$1,0),FALSE)</f>
        <v>0</v>
      </c>
      <c r="N445">
        <f>VLOOKUP($B445,'Tillförd energi'!$B$1:$AI$700,MATCH(N$1,'Tillförd energi'!$B$1:$AQ$1,0),FALSE)</f>
        <v>0</v>
      </c>
      <c r="O445">
        <f>VLOOKUP($B445,'Tillförd energi'!$B$1:$AI$700,MATCH(O$1,'Tillförd energi'!$B$1:$AQ$1,0),FALSE)</f>
        <v>0</v>
      </c>
      <c r="P445">
        <f>VLOOKUP($B445,'Tillförd energi'!$B$1:$AI$700,MATCH(P$1,'Tillförd energi'!$B$1:$AQ$1,0),FALSE)</f>
        <v>0</v>
      </c>
      <c r="Q445">
        <f>VLOOKUP($B445,'Tillförd energi'!$B$1:$AI$700,MATCH(Q$1,'Tillförd energi'!$B$1:$AQ$1,0),FALSE)</f>
        <v>0</v>
      </c>
      <c r="R445">
        <f>VLOOKUP($B445,'Tillförd energi'!$B$1:$AI$700,MATCH(R$1,'Tillförd energi'!$B$1:$AQ$1,0),FALSE)</f>
        <v>0</v>
      </c>
      <c r="S445">
        <f>VLOOKUP($B445,'Tillförd energi'!$B$1:$AI$700,MATCH(S$1,'Tillförd energi'!$B$1:$AQ$1,0),FALSE)</f>
        <v>0</v>
      </c>
      <c r="T445">
        <f>VLOOKUP($B445,'Tillförd energi'!$B$1:$AI$700,MATCH(T$1,'Tillförd energi'!$B$1:$AQ$1,0),FALSE)</f>
        <v>0</v>
      </c>
      <c r="U445">
        <f>VLOOKUP($B445,'Tillförd energi'!$B$1:$AI$700,MATCH(U$1,'Tillförd energi'!$B$1:$AQ$1,0),FALSE)</f>
        <v>0</v>
      </c>
      <c r="V445">
        <f>VLOOKUP($B445,'Tillförd energi'!$B$1:$AI$700,MATCH(V$1,'Tillförd energi'!$B$1:$AQ$1,0),FALSE)</f>
        <v>0</v>
      </c>
      <c r="W445">
        <f>VLOOKUP($B445,'Tillförd energi'!$B$1:$AI$700,MATCH(W$1,'Tillförd energi'!$B$1:$AQ$1,0),FALSE)</f>
        <v>0</v>
      </c>
      <c r="X445">
        <f>VLOOKUP($B445,'Tillförd energi'!$B$1:$AI$700,MATCH(X$1,'Tillförd energi'!$B$1:$AQ$1,0),FALSE)</f>
        <v>0</v>
      </c>
      <c r="Y445">
        <f>VLOOKUP($B445,'Tillförd energi'!$B$1:$AI$700,MATCH(Y$1,'Tillförd energi'!$B$1:$AQ$1,0),FALSE)</f>
        <v>0</v>
      </c>
      <c r="Z445">
        <f>VLOOKUP($B445,'Tillförd energi'!$B$1:$AI$700,MATCH(Z$1,'Tillförd energi'!$B$1:$AQ$1,0),FALSE)</f>
        <v>0</v>
      </c>
      <c r="AA445">
        <f>VLOOKUP($B445,'Tillförd energi'!$B$1:$AI$700,MATCH(AA$1,'Tillförd energi'!$B$1:$AQ$1,0),FALSE)</f>
        <v>0</v>
      </c>
      <c r="AB445">
        <f>VLOOKUP($B445,'Tillförd energi'!$B$1:$AI$700,MATCH(AB$1,'Tillförd energi'!$B$1:$AQ$1,0),FALSE)</f>
        <v>0</v>
      </c>
      <c r="AC445">
        <f>VLOOKUP($B445,'Tillförd energi'!$B$1:$AI$700,MATCH(AC$1,'Tillförd energi'!$B$1:$AQ$1,0),FALSE)</f>
        <v>42.4</v>
      </c>
      <c r="AD445">
        <f>VLOOKUP($B445,'Tillförd energi'!$B$1:$AI$700,MATCH(AD$1,'Tillförd energi'!$B$1:$AQ$1,0),FALSE)</f>
        <v>0</v>
      </c>
      <c r="AE445">
        <f>VLOOKUP($B445,'Tillförd energi'!$B$1:$AI$700,MATCH(AE$1,'Tillförd energi'!$B$1:$AQ$1,0),FALSE)</f>
        <v>0</v>
      </c>
      <c r="AF445">
        <f>VLOOKUP($B445,'Tillförd energi'!$B$1:$AI$700,MATCH(AF$1,'Tillförd energi'!$B$1:$AQ$1,0),FALSE)</f>
        <v>0</v>
      </c>
      <c r="AG445">
        <f>IFERROR(VLOOKUP(B445,Miljö!$B$1:$AC$550,MATCH("Köpt mängd produktionsspecifik fjärrvärme:",Miljö!$B$1:$AC$1,0),FALSE)/1,0)</f>
        <v>0</v>
      </c>
      <c r="AI445">
        <f t="shared" si="132"/>
        <v>42.4</v>
      </c>
      <c r="AJ445">
        <f t="shared" si="133"/>
        <v>42.4</v>
      </c>
      <c r="AK445">
        <f>IF(ISERROR(1/VLOOKUP($B445,Leveranser!$B$1:$S$500,MATCH("såld värme (gwh)",Leveranser!$B$1:$S$1,0),FALSE)),"",VLOOKUP($B445,Leveranser!$B$1:$S$500,MATCH("såld värme (gwh)",Leveranser!$B$1:$S$1,0),FALSE))</f>
        <v>18.504000000000001</v>
      </c>
      <c r="AL445">
        <f>VLOOKUP($B445,Leveranser!$B$1:$Y$500,MATCH("Totalt såld fjärrvärme till andra fjärrvärmeföretag",Leveranser!$B$1:$AA$1,0),FALSE)</f>
        <v>0</v>
      </c>
      <c r="AM445">
        <f>IF(ISERROR(1/VLOOKUP($B445,Miljö!$B$1:$S$500,MATCH("Såld mängd produktionsspecifik fjärrvärme (GWh)",Miljö!$B$1:$R$1,0),FALSE)),0,VLOOKUP($B445,Miljö!$B$1:$S$500,MATCH("Såld mängd produktionsspecifik fjärrvärme (GWh)",Miljö!$B$1:$R$1,0),FALSE))</f>
        <v>0</v>
      </c>
      <c r="AN445" s="239">
        <f t="shared" si="134"/>
        <v>0.43641509433962267</v>
      </c>
      <c r="AP445" t="str">
        <f>IFERROR(VLOOKUP($B445,Miljövärden!$B$2:$H$550,7,FALSE),"Nej, saknas")</f>
        <v>Nej</v>
      </c>
      <c r="AQ445" t="str">
        <f>IFERROR(VLOOKUP($B445,Miljövärden!$B$2:$H$550,6,FALSE),"Nej, saknas")</f>
        <v>Nej</v>
      </c>
      <c r="AU445">
        <f t="shared" si="135"/>
        <v>0</v>
      </c>
      <c r="AV445">
        <f t="shared" si="136"/>
        <v>0</v>
      </c>
      <c r="AW445">
        <f t="shared" si="137"/>
        <v>0</v>
      </c>
      <c r="AX445">
        <f t="shared" si="138"/>
        <v>0</v>
      </c>
      <c r="AZ445">
        <f t="shared" si="139"/>
        <v>0</v>
      </c>
      <c r="BC445">
        <f t="shared" si="140"/>
        <v>0</v>
      </c>
      <c r="BD445">
        <f t="shared" si="141"/>
        <v>0</v>
      </c>
      <c r="BE445">
        <f t="shared" si="142"/>
        <v>0</v>
      </c>
      <c r="BF445">
        <f t="shared" si="143"/>
        <v>42.4</v>
      </c>
      <c r="BG445">
        <f t="shared" si="144"/>
        <v>0</v>
      </c>
      <c r="BH445">
        <f>VLOOKUP(B445,Miljö!$B$1:$I$482,MATCH("Fossilandel för ursprungspecificerad el ()",Miljö!$B$1:$I$1,0),FALSE)</f>
        <v>0</v>
      </c>
      <c r="BI445">
        <f>VLOOKUP(B445,Miljö!$B$1:$BX$482,MATCH("Kärnkraftsandel för ursprungsspecificerad el ()",Miljö!$B$1:$O$1,0),FALSE)</f>
        <v>0</v>
      </c>
      <c r="BJ445">
        <f t="shared" si="145"/>
        <v>0</v>
      </c>
      <c r="BK445" t="str">
        <f>VLOOKUP(B445,Miljö!$B$1:$O$482,MATCH("Fossil andel i procent (%)",Miljö!$B$1:$O$1,0),FALSE)</f>
        <v>ET</v>
      </c>
      <c r="BL445">
        <f t="shared" si="146"/>
        <v>42.4</v>
      </c>
      <c r="BO445" s="289" t="str">
        <f t="shared" si="147"/>
        <v/>
      </c>
      <c r="BP445" s="239" t="str">
        <f t="shared" si="148"/>
        <v/>
      </c>
      <c r="BQ445" s="239" t="str">
        <f t="shared" si="149"/>
        <v/>
      </c>
      <c r="BR445" s="239" t="str">
        <f t="shared" si="150"/>
        <v/>
      </c>
      <c r="BS445" s="239"/>
      <c r="BT445" s="351">
        <f t="shared" si="151"/>
        <v>0</v>
      </c>
      <c r="BW445" s="289" t="str">
        <f>IF(AP445="ja",VLOOKUP(B445,Miljövärden!$B$2:$H$550,MATCH("Total andel fossilt",Miljövärden!$B$2:$H$2,0),FALSE),"")</f>
        <v/>
      </c>
      <c r="BZ445" s="351" t="str">
        <f t="shared" si="152"/>
        <v/>
      </c>
      <c r="CA445" s="353" t="str">
        <f t="shared" si="153"/>
        <v/>
      </c>
    </row>
    <row r="446" spans="1:79" x14ac:dyDescent="0.25">
      <c r="A446" s="2" t="s">
        <v>650</v>
      </c>
      <c r="B446" s="2" t="s">
        <v>651</v>
      </c>
      <c r="C446">
        <f>VLOOKUP($B446,'Tillförd energi'!$B$1:$AI$700,MATCH(C$1,'Tillförd energi'!$B$1:$AQ$1,0),FALSE)</f>
        <v>0</v>
      </c>
      <c r="D446">
        <f>VLOOKUP($B446,'Tillförd energi'!$B$1:$AI$700,MATCH(D$1,'Tillförd energi'!$B$1:$AQ$1,0),FALSE)</f>
        <v>0</v>
      </c>
      <c r="E446">
        <f>VLOOKUP($B446,'Tillförd energi'!$B$1:$AI$700,MATCH(E$1,'Tillförd energi'!$B$1:$AQ$1,0),FALSE)</f>
        <v>0</v>
      </c>
      <c r="F446">
        <f>VLOOKUP($B446,'Tillförd energi'!$B$1:$AI$700,MATCH(F$1,'Tillförd energi'!$B$1:$AQ$1,0),FALSE)</f>
        <v>0</v>
      </c>
      <c r="G446">
        <f>VLOOKUP($B446,'Tillförd energi'!$B$1:$AI$700,MATCH(G$1,'Tillförd energi'!$B$1:$AQ$1,0),FALSE)</f>
        <v>0</v>
      </c>
      <c r="H446">
        <f>VLOOKUP($B446,'Tillförd energi'!$B$1:$AI$700,MATCH(H$1,'Tillförd energi'!$B$1:$AQ$1,0),FALSE)</f>
        <v>0</v>
      </c>
      <c r="I446">
        <f>VLOOKUP($B446,'Tillförd energi'!$B$1:$AI$700,MATCH(I$1,'Tillförd energi'!$B$1:$AQ$1,0),FALSE)</f>
        <v>0</v>
      </c>
      <c r="J446">
        <f>VLOOKUP($B446,'Tillförd energi'!$B$1:$AI$700,MATCH(J$1,'Tillförd energi'!$B$1:$AQ$1,0),FALSE)</f>
        <v>0</v>
      </c>
      <c r="K446">
        <f>VLOOKUP($B446,'Tillförd energi'!$B$1:$AI$700,MATCH(K$1,'Tillförd energi'!$B$1:$AQ$1,0),FALSE)</f>
        <v>0</v>
      </c>
      <c r="L446">
        <f>VLOOKUP($B446,'Tillförd energi'!$B$1:$AI$700,MATCH(L$1,'Tillförd energi'!$B$1:$AQ$1,0),FALSE)</f>
        <v>0</v>
      </c>
      <c r="M446">
        <f>VLOOKUP($B446,'Tillförd energi'!$B$1:$AI$700,MATCH(M$1,'Tillförd energi'!$B$1:$AQ$1,0),FALSE)</f>
        <v>0</v>
      </c>
      <c r="N446">
        <f>VLOOKUP($B446,'Tillförd energi'!$B$1:$AI$700,MATCH(N$1,'Tillförd energi'!$B$1:$AQ$1,0),FALSE)</f>
        <v>0</v>
      </c>
      <c r="O446">
        <f>VLOOKUP($B446,'Tillförd energi'!$B$1:$AI$700,MATCH(O$1,'Tillförd energi'!$B$1:$AQ$1,0),FALSE)</f>
        <v>0</v>
      </c>
      <c r="P446">
        <f>VLOOKUP($B446,'Tillförd energi'!$B$1:$AI$700,MATCH(P$1,'Tillförd energi'!$B$1:$AQ$1,0),FALSE)</f>
        <v>0</v>
      </c>
      <c r="Q446">
        <f>VLOOKUP($B446,'Tillförd energi'!$B$1:$AI$700,MATCH(Q$1,'Tillförd energi'!$B$1:$AQ$1,0),FALSE)</f>
        <v>0</v>
      </c>
      <c r="R446">
        <f>VLOOKUP($B446,'Tillförd energi'!$B$1:$AI$700,MATCH(R$1,'Tillförd energi'!$B$1:$AQ$1,0),FALSE)</f>
        <v>0</v>
      </c>
      <c r="S446">
        <f>VLOOKUP($B446,'Tillförd energi'!$B$1:$AI$700,MATCH(S$1,'Tillförd energi'!$B$1:$AQ$1,0),FALSE)</f>
        <v>0</v>
      </c>
      <c r="T446">
        <f>VLOOKUP($B446,'Tillförd energi'!$B$1:$AI$700,MATCH(T$1,'Tillförd energi'!$B$1:$AQ$1,0),FALSE)</f>
        <v>0</v>
      </c>
      <c r="U446">
        <f>VLOOKUP($B446,'Tillförd energi'!$B$1:$AI$700,MATCH(U$1,'Tillförd energi'!$B$1:$AQ$1,0),FALSE)</f>
        <v>0</v>
      </c>
      <c r="V446">
        <f>VLOOKUP($B446,'Tillförd energi'!$B$1:$AI$700,MATCH(V$1,'Tillförd energi'!$B$1:$AQ$1,0),FALSE)</f>
        <v>0</v>
      </c>
      <c r="W446">
        <f>VLOOKUP($B446,'Tillförd energi'!$B$1:$AI$700,MATCH(W$1,'Tillförd energi'!$B$1:$AQ$1,0),FALSE)</f>
        <v>0</v>
      </c>
      <c r="X446">
        <f>VLOOKUP($B446,'Tillförd energi'!$B$1:$AI$700,MATCH(X$1,'Tillförd energi'!$B$1:$AQ$1,0),FALSE)</f>
        <v>0</v>
      </c>
      <c r="Y446">
        <f>VLOOKUP($B446,'Tillförd energi'!$B$1:$AI$700,MATCH(Y$1,'Tillförd energi'!$B$1:$AQ$1,0),FALSE)</f>
        <v>0</v>
      </c>
      <c r="Z446">
        <f>VLOOKUP($B446,'Tillförd energi'!$B$1:$AI$700,MATCH(Z$1,'Tillförd energi'!$B$1:$AQ$1,0),FALSE)</f>
        <v>0</v>
      </c>
      <c r="AA446">
        <f>VLOOKUP($B446,'Tillförd energi'!$B$1:$AI$700,MATCH(AA$1,'Tillförd energi'!$B$1:$AQ$1,0),FALSE)</f>
        <v>0</v>
      </c>
      <c r="AB446">
        <f>VLOOKUP($B446,'Tillförd energi'!$B$1:$AI$700,MATCH(AB$1,'Tillförd energi'!$B$1:$AQ$1,0),FALSE)</f>
        <v>0</v>
      </c>
      <c r="AC446">
        <f>VLOOKUP($B446,'Tillförd energi'!$B$1:$AI$700,MATCH(AC$1,'Tillförd energi'!$B$1:$AQ$1,0),FALSE)</f>
        <v>0</v>
      </c>
      <c r="AD446">
        <f>VLOOKUP($B446,'Tillförd energi'!$B$1:$AI$700,MATCH(AD$1,'Tillförd energi'!$B$1:$AQ$1,0),FALSE)</f>
        <v>0</v>
      </c>
      <c r="AE446">
        <f>VLOOKUP($B446,'Tillförd energi'!$B$1:$AI$700,MATCH(AE$1,'Tillförd energi'!$B$1:$AQ$1,0),FALSE)</f>
        <v>0</v>
      </c>
      <c r="AF446">
        <f>VLOOKUP($B446,'Tillförd energi'!$B$1:$AI$700,MATCH(AF$1,'Tillförd energi'!$B$1:$AQ$1,0),FALSE)</f>
        <v>0</v>
      </c>
      <c r="AG446">
        <f>IFERROR(VLOOKUP(B446,Miljö!$B$1:$AC$550,MATCH("Köpt mängd produktionsspecifik fjärrvärme:",Miljö!$B$1:$AC$1,0),FALSE)/1,0)</f>
        <v>0</v>
      </c>
      <c r="AI446">
        <f t="shared" si="132"/>
        <v>0</v>
      </c>
      <c r="AJ446">
        <f t="shared" si="133"/>
        <v>0</v>
      </c>
      <c r="AK446" t="str">
        <f>IF(ISERROR(1/VLOOKUP($B446,Leveranser!$B$1:$S$500,MATCH("såld värme (gwh)",Leveranser!$B$1:$S$1,0),FALSE)),"",VLOOKUP($B446,Leveranser!$B$1:$S$500,MATCH("såld värme (gwh)",Leveranser!$B$1:$S$1,0),FALSE))</f>
        <v/>
      </c>
      <c r="AL446">
        <f>VLOOKUP($B446,Leveranser!$B$1:$Y$500,MATCH("Totalt såld fjärrvärme till andra fjärrvärmeföretag",Leveranser!$B$1:$AA$1,0),FALSE)</f>
        <v>0</v>
      </c>
      <c r="AM446">
        <f>IF(ISERROR(1/VLOOKUP($B446,Miljö!$B$1:$S$500,MATCH("Såld mängd produktionsspecifik fjärrvärme (GWh)",Miljö!$B$1:$R$1,0),FALSE)),0,VLOOKUP($B446,Miljö!$B$1:$S$500,MATCH("Såld mängd produktionsspecifik fjärrvärme (GWh)",Miljö!$B$1:$R$1,0),FALSE))</f>
        <v>0</v>
      </c>
      <c r="AN446" s="239" t="str">
        <f t="shared" si="134"/>
        <v/>
      </c>
      <c r="AP446" t="str">
        <f>IFERROR(VLOOKUP($B446,Miljövärden!$B$2:$H$550,7,FALSE),"Nej, saknas")</f>
        <v>Nej</v>
      </c>
      <c r="AQ446" t="str">
        <f>IFERROR(VLOOKUP($B446,Miljövärden!$B$2:$H$550,6,FALSE),"Nej, saknas")</f>
        <v>Nej</v>
      </c>
      <c r="AU446">
        <f t="shared" si="135"/>
        <v>0</v>
      </c>
      <c r="AV446">
        <f t="shared" si="136"/>
        <v>0</v>
      </c>
      <c r="AW446">
        <f t="shared" si="137"/>
        <v>0</v>
      </c>
      <c r="AX446">
        <f t="shared" si="138"/>
        <v>0</v>
      </c>
      <c r="AZ446">
        <f t="shared" si="139"/>
        <v>0</v>
      </c>
      <c r="BC446">
        <f t="shared" si="140"/>
        <v>0</v>
      </c>
      <c r="BD446">
        <f t="shared" si="141"/>
        <v>0</v>
      </c>
      <c r="BE446">
        <f t="shared" si="142"/>
        <v>0</v>
      </c>
      <c r="BF446">
        <f t="shared" si="143"/>
        <v>0</v>
      </c>
      <c r="BG446">
        <f t="shared" si="144"/>
        <v>0</v>
      </c>
      <c r="BH446" t="str">
        <f>VLOOKUP(B446,Miljö!$B$1:$I$482,MATCH("Fossilandel för ursprungspecificerad el ()",Miljö!$B$1:$I$1,0),FALSE)</f>
        <v>-</v>
      </c>
      <c r="BI446" t="str">
        <f>VLOOKUP(B446,Miljö!$B$1:$BX$482,MATCH("Kärnkraftsandel för ursprungsspecificerad el ()",Miljö!$B$1:$O$1,0),FALSE)</f>
        <v>-</v>
      </c>
      <c r="BJ446">
        <f t="shared" si="145"/>
        <v>0</v>
      </c>
      <c r="BK446" t="str">
        <f>VLOOKUP(B446,Miljö!$B$1:$O$482,MATCH("Fossil andel i procent (%)",Miljö!$B$1:$O$1,0),FALSE)</f>
        <v>-</v>
      </c>
      <c r="BL446">
        <f t="shared" si="146"/>
        <v>0</v>
      </c>
      <c r="BO446" s="289" t="str">
        <f t="shared" si="147"/>
        <v/>
      </c>
      <c r="BP446" s="239" t="str">
        <f t="shared" si="148"/>
        <v/>
      </c>
      <c r="BQ446" s="239" t="str">
        <f t="shared" si="149"/>
        <v/>
      </c>
      <c r="BR446" s="239" t="str">
        <f t="shared" si="150"/>
        <v/>
      </c>
      <c r="BS446" s="239"/>
      <c r="BT446" s="351">
        <f t="shared" si="151"/>
        <v>0</v>
      </c>
      <c r="BW446" s="289" t="str">
        <f>IF(AP446="ja",VLOOKUP(B446,Miljövärden!$B$2:$H$550,MATCH("Total andel fossilt",Miljövärden!$B$2:$H$2,0),FALSE),"")</f>
        <v/>
      </c>
      <c r="BZ446" s="351" t="str">
        <f t="shared" si="152"/>
        <v/>
      </c>
      <c r="CA446" s="353" t="str">
        <f t="shared" si="153"/>
        <v/>
      </c>
    </row>
    <row r="447" spans="1:79" x14ac:dyDescent="0.25">
      <c r="A447" s="2" t="s">
        <v>652</v>
      </c>
      <c r="B447" s="2" t="s">
        <v>653</v>
      </c>
      <c r="C447">
        <f>VLOOKUP($B447,'Tillförd energi'!$B$1:$AI$700,MATCH(C$1,'Tillförd energi'!$B$1:$AQ$1,0),FALSE)</f>
        <v>0</v>
      </c>
      <c r="D447">
        <f>VLOOKUP($B447,'Tillförd energi'!$B$1:$AI$700,MATCH(D$1,'Tillförd energi'!$B$1:$AQ$1,0),FALSE)</f>
        <v>7.3029999999999999</v>
      </c>
      <c r="E447">
        <f>VLOOKUP($B447,'Tillförd energi'!$B$1:$AI$700,MATCH(E$1,'Tillförd energi'!$B$1:$AQ$1,0),FALSE)</f>
        <v>0</v>
      </c>
      <c r="F447">
        <f>VLOOKUP($B447,'Tillförd energi'!$B$1:$AI$700,MATCH(F$1,'Tillförd energi'!$B$1:$AQ$1,0),FALSE)</f>
        <v>0</v>
      </c>
      <c r="G447">
        <f>VLOOKUP($B447,'Tillförd energi'!$B$1:$AI$700,MATCH(G$1,'Tillförd energi'!$B$1:$AQ$1,0),FALSE)</f>
        <v>0</v>
      </c>
      <c r="H447">
        <f>VLOOKUP($B447,'Tillförd energi'!$B$1:$AI$700,MATCH(H$1,'Tillförd energi'!$B$1:$AQ$1,0),FALSE)</f>
        <v>0</v>
      </c>
      <c r="I447">
        <f>VLOOKUP($B447,'Tillförd energi'!$B$1:$AI$700,MATCH(I$1,'Tillförd energi'!$B$1:$AQ$1,0),FALSE)</f>
        <v>0</v>
      </c>
      <c r="J447">
        <f>VLOOKUP($B447,'Tillförd energi'!$B$1:$AI$700,MATCH(J$1,'Tillförd energi'!$B$1:$AQ$1,0),FALSE)</f>
        <v>5.4580000000000002</v>
      </c>
      <c r="K447">
        <f>VLOOKUP($B447,'Tillförd energi'!$B$1:$AI$700,MATCH(K$1,'Tillförd energi'!$B$1:$AQ$1,0),FALSE)</f>
        <v>0</v>
      </c>
      <c r="L447">
        <f>VLOOKUP($B447,'Tillförd energi'!$B$1:$AI$700,MATCH(L$1,'Tillförd energi'!$B$1:$AQ$1,0),FALSE)</f>
        <v>1.4630000000000001</v>
      </c>
      <c r="M447">
        <f>VLOOKUP($B447,'Tillförd energi'!$B$1:$AI$700,MATCH(M$1,'Tillförd energi'!$B$1:$AQ$1,0),FALSE)</f>
        <v>0</v>
      </c>
      <c r="N447">
        <f>VLOOKUP($B447,'Tillförd energi'!$B$1:$AI$700,MATCH(N$1,'Tillförd energi'!$B$1:$AQ$1,0),FALSE)</f>
        <v>113.438</v>
      </c>
      <c r="O447">
        <f>VLOOKUP($B447,'Tillförd energi'!$B$1:$AI$700,MATCH(O$1,'Tillförd energi'!$B$1:$AQ$1,0),FALSE)</f>
        <v>0</v>
      </c>
      <c r="P447">
        <f>VLOOKUP($B447,'Tillförd energi'!$B$1:$AI$700,MATCH(P$1,'Tillförd energi'!$B$1:$AQ$1,0),FALSE)</f>
        <v>14.4</v>
      </c>
      <c r="Q447">
        <f>VLOOKUP($B447,'Tillförd energi'!$B$1:$AI$700,MATCH(Q$1,'Tillförd energi'!$B$1:$AQ$1,0),FALSE)</f>
        <v>4.1455599999999997</v>
      </c>
      <c r="R447">
        <f>VLOOKUP($B447,'Tillförd energi'!$B$1:$AI$700,MATCH(R$1,'Tillförd energi'!$B$1:$AQ$1,0),FALSE)</f>
        <v>4.0179999999999998</v>
      </c>
      <c r="S447">
        <f>VLOOKUP($B447,'Tillförd energi'!$B$1:$AI$700,MATCH(S$1,'Tillförd energi'!$B$1:$AQ$1,0),FALSE)</f>
        <v>0</v>
      </c>
      <c r="T447">
        <f>VLOOKUP($B447,'Tillförd energi'!$B$1:$AI$700,MATCH(T$1,'Tillförd energi'!$B$1:$AQ$1,0),FALSE)</f>
        <v>0</v>
      </c>
      <c r="U447">
        <f>VLOOKUP($B447,'Tillförd energi'!$B$1:$AI$700,MATCH(U$1,'Tillförd energi'!$B$1:$AQ$1,0),FALSE)</f>
        <v>0</v>
      </c>
      <c r="V447">
        <f>VLOOKUP($B447,'Tillförd energi'!$B$1:$AI$700,MATCH(V$1,'Tillförd energi'!$B$1:$AQ$1,0),FALSE)</f>
        <v>0</v>
      </c>
      <c r="W447">
        <f>VLOOKUP($B447,'Tillförd energi'!$B$1:$AI$700,MATCH(W$1,'Tillförd energi'!$B$1:$AQ$1,0),FALSE)</f>
        <v>0.95299999999999996</v>
      </c>
      <c r="X447">
        <f>VLOOKUP($B447,'Tillförd energi'!$B$1:$AI$700,MATCH(X$1,'Tillförd energi'!$B$1:$AQ$1,0),FALSE)</f>
        <v>5.55</v>
      </c>
      <c r="Y447">
        <f>VLOOKUP($B447,'Tillförd energi'!$B$1:$AI$700,MATCH(Y$1,'Tillförd energi'!$B$1:$AQ$1,0),FALSE)</f>
        <v>0</v>
      </c>
      <c r="Z447">
        <f>VLOOKUP($B447,'Tillförd energi'!$B$1:$AI$700,MATCH(Z$1,'Tillförd energi'!$B$1:$AQ$1,0),FALSE)</f>
        <v>0</v>
      </c>
      <c r="AA447">
        <f>VLOOKUP($B447,'Tillförd energi'!$B$1:$AI$700,MATCH(AA$1,'Tillförd energi'!$B$1:$AQ$1,0),FALSE)</f>
        <v>0</v>
      </c>
      <c r="AB447">
        <f>VLOOKUP($B447,'Tillförd energi'!$B$1:$AI$700,MATCH(AB$1,'Tillförd energi'!$B$1:$AQ$1,0),FALSE)</f>
        <v>0</v>
      </c>
      <c r="AC447">
        <f>VLOOKUP($B447,'Tillförd energi'!$B$1:$AI$700,MATCH(AC$1,'Tillförd energi'!$B$1:$AQ$1,0),FALSE)</f>
        <v>23.286000000000001</v>
      </c>
      <c r="AD447">
        <f>VLOOKUP($B447,'Tillförd energi'!$B$1:$AI$700,MATCH(AD$1,'Tillförd energi'!$B$1:$AQ$1,0),FALSE)</f>
        <v>0</v>
      </c>
      <c r="AE447">
        <f>VLOOKUP($B447,'Tillförd energi'!$B$1:$AI$700,MATCH(AE$1,'Tillförd energi'!$B$1:$AQ$1,0),FALSE)</f>
        <v>0</v>
      </c>
      <c r="AF447">
        <f>VLOOKUP($B447,'Tillförd energi'!$B$1:$AI$700,MATCH(AF$1,'Tillförd energi'!$B$1:$AQ$1,0),FALSE)</f>
        <v>4.0739999999999998</v>
      </c>
      <c r="AG447">
        <f>IFERROR(VLOOKUP(B447,Miljö!$B$1:$AC$550,MATCH("Köpt mängd produktionsspecifik fjärrvärme:",Miljö!$B$1:$AC$1,0),FALSE)/1,0)</f>
        <v>0</v>
      </c>
      <c r="AI447">
        <f t="shared" si="132"/>
        <v>184.08856000000003</v>
      </c>
      <c r="AJ447">
        <f t="shared" si="133"/>
        <v>184.08856000000003</v>
      </c>
      <c r="AK447">
        <f>IF(ISERROR(1/VLOOKUP($B447,Leveranser!$B$1:$S$500,MATCH("såld värme (gwh)",Leveranser!$B$1:$S$1,0),FALSE)),"",VLOOKUP($B447,Leveranser!$B$1:$S$500,MATCH("såld värme (gwh)",Leveranser!$B$1:$S$1,0),FALSE))</f>
        <v>134.52000000000001</v>
      </c>
      <c r="AL447">
        <f>VLOOKUP($B447,Leveranser!$B$1:$Y$500,MATCH("Totalt såld fjärrvärme till andra fjärrvärmeföretag",Leveranser!$B$1:$AA$1,0),FALSE)</f>
        <v>0</v>
      </c>
      <c r="AM447">
        <f>IF(ISERROR(1/VLOOKUP($B447,Miljö!$B$1:$S$500,MATCH("Såld mängd produktionsspecifik fjärrvärme (GWh)",Miljö!$B$1:$R$1,0),FALSE)),0,VLOOKUP($B447,Miljö!$B$1:$S$500,MATCH("Såld mängd produktionsspecifik fjärrvärme (GWh)",Miljö!$B$1:$R$1,0),FALSE))</f>
        <v>0</v>
      </c>
      <c r="AN447" s="239">
        <f t="shared" si="134"/>
        <v>0.73073525046857879</v>
      </c>
      <c r="AP447" t="str">
        <f>IFERROR(VLOOKUP($B447,Miljövärden!$B$2:$H$550,7,FALSE),"Nej, saknas")</f>
        <v>Ja</v>
      </c>
      <c r="AQ447" t="str">
        <f>IFERROR(VLOOKUP($B447,Miljövärden!$B$2:$H$550,6,FALSE),"Nej, saknas")</f>
        <v>Ja</v>
      </c>
      <c r="AU447">
        <f t="shared" si="135"/>
        <v>4.0739999999999998</v>
      </c>
      <c r="AV447">
        <f t="shared" si="136"/>
        <v>5.55</v>
      </c>
      <c r="AW447">
        <f t="shared" si="137"/>
        <v>131.98356000000001</v>
      </c>
      <c r="AX447">
        <f t="shared" si="138"/>
        <v>4.0179999999999998</v>
      </c>
      <c r="AZ447">
        <f t="shared" si="139"/>
        <v>143.96755999999999</v>
      </c>
      <c r="BC447">
        <f t="shared" si="140"/>
        <v>7.3029999999999999</v>
      </c>
      <c r="BD447">
        <f t="shared" si="141"/>
        <v>0</v>
      </c>
      <c r="BE447">
        <f t="shared" si="142"/>
        <v>142.50456000000003</v>
      </c>
      <c r="BF447">
        <f t="shared" si="143"/>
        <v>30.207000000000001</v>
      </c>
      <c r="BG447">
        <f t="shared" si="144"/>
        <v>4.0739999999999998</v>
      </c>
      <c r="BH447">
        <f>VLOOKUP(B447,Miljö!$B$1:$I$482,MATCH("Fossilandel för ursprungspecificerad el ()",Miljö!$B$1:$I$1,0),FALSE)</f>
        <v>0</v>
      </c>
      <c r="BI447">
        <f>VLOOKUP(B447,Miljö!$B$1:$BX$482,MATCH("Kärnkraftsandel för ursprungsspecificerad el ()",Miljö!$B$1:$O$1,0),FALSE)</f>
        <v>0</v>
      </c>
      <c r="BJ447">
        <f t="shared" si="145"/>
        <v>0</v>
      </c>
      <c r="BK447" t="str">
        <f>VLOOKUP(B447,Miljö!$B$1:$O$482,MATCH("Fossil andel i procent (%)",Miljö!$B$1:$O$1,0),FALSE)</f>
        <v>ET</v>
      </c>
      <c r="BL447">
        <f t="shared" si="146"/>
        <v>184.08856000000003</v>
      </c>
      <c r="BO447" s="289">
        <f t="shared" si="147"/>
        <v>3.9671123507077237E-2</v>
      </c>
      <c r="BP447" s="239">
        <f t="shared" si="148"/>
        <v>0</v>
      </c>
      <c r="BQ447" s="239">
        <f t="shared" si="149"/>
        <v>0.79623937522244737</v>
      </c>
      <c r="BR447" s="239">
        <f t="shared" si="150"/>
        <v>0.16408950127047545</v>
      </c>
      <c r="BS447" s="239"/>
      <c r="BT447" s="351">
        <f t="shared" si="151"/>
        <v>1</v>
      </c>
      <c r="BW447" s="289">
        <f>IF(AP447="ja",VLOOKUP(B447,Miljövärden!$B$2:$H$550,MATCH("Total andel fossilt",Miljövärden!$B$2:$H$2,0),FALSE),"")</f>
        <v>3.9670999999999998E-2</v>
      </c>
      <c r="BZ447" s="351">
        <f t="shared" si="152"/>
        <v>-1.2350707723901566E-7</v>
      </c>
      <c r="CA447" s="353">
        <f t="shared" si="153"/>
        <v>0</v>
      </c>
    </row>
    <row r="448" spans="1:79" x14ac:dyDescent="0.25">
      <c r="A448" s="2" t="s">
        <v>654</v>
      </c>
      <c r="B448" s="2" t="s">
        <v>655</v>
      </c>
      <c r="C448">
        <f>VLOOKUP($B448,'Tillförd energi'!$B$1:$AI$700,MATCH(C$1,'Tillförd energi'!$B$1:$AQ$1,0),FALSE)</f>
        <v>0</v>
      </c>
      <c r="D448">
        <f>VLOOKUP($B448,'Tillförd energi'!$B$1:$AI$700,MATCH(D$1,'Tillförd energi'!$B$1:$AQ$1,0),FALSE)</f>
        <v>0.13</v>
      </c>
      <c r="E448">
        <f>VLOOKUP($B448,'Tillförd energi'!$B$1:$AI$700,MATCH(E$1,'Tillförd energi'!$B$1:$AQ$1,0),FALSE)</f>
        <v>0</v>
      </c>
      <c r="F448">
        <f>VLOOKUP($B448,'Tillförd energi'!$B$1:$AI$700,MATCH(F$1,'Tillförd energi'!$B$1:$AQ$1,0),FALSE)</f>
        <v>0</v>
      </c>
      <c r="G448">
        <f>VLOOKUP($B448,'Tillförd energi'!$B$1:$AI$700,MATCH(G$1,'Tillförd energi'!$B$1:$AQ$1,0),FALSE)</f>
        <v>0</v>
      </c>
      <c r="H448">
        <f>VLOOKUP($B448,'Tillförd energi'!$B$1:$AI$700,MATCH(H$1,'Tillförd energi'!$B$1:$AQ$1,0),FALSE)</f>
        <v>0</v>
      </c>
      <c r="I448">
        <f>VLOOKUP($B448,'Tillförd energi'!$B$1:$AI$700,MATCH(I$1,'Tillförd energi'!$B$1:$AQ$1,0),FALSE)</f>
        <v>0</v>
      </c>
      <c r="J448">
        <f>VLOOKUP($B448,'Tillförd energi'!$B$1:$AI$700,MATCH(J$1,'Tillförd energi'!$B$1:$AQ$1,0),FALSE)</f>
        <v>0</v>
      </c>
      <c r="K448">
        <f>VLOOKUP($B448,'Tillförd energi'!$B$1:$AI$700,MATCH(K$1,'Tillförd energi'!$B$1:$AQ$1,0),FALSE)</f>
        <v>0</v>
      </c>
      <c r="L448">
        <f>VLOOKUP($B448,'Tillförd energi'!$B$1:$AI$700,MATCH(L$1,'Tillförd energi'!$B$1:$AQ$1,0),FALSE)</f>
        <v>0</v>
      </c>
      <c r="M448">
        <f>VLOOKUP($B448,'Tillförd energi'!$B$1:$AI$700,MATCH(M$1,'Tillförd energi'!$B$1:$AQ$1,0),FALSE)</f>
        <v>0</v>
      </c>
      <c r="N448">
        <f>VLOOKUP($B448,'Tillförd energi'!$B$1:$AI$700,MATCH(N$1,'Tillförd energi'!$B$1:$AQ$1,0),FALSE)</f>
        <v>0</v>
      </c>
      <c r="O448">
        <f>VLOOKUP($B448,'Tillförd energi'!$B$1:$AI$700,MATCH(O$1,'Tillförd energi'!$B$1:$AQ$1,0),FALSE)</f>
        <v>0</v>
      </c>
      <c r="P448">
        <f>VLOOKUP($B448,'Tillförd energi'!$B$1:$AI$700,MATCH(P$1,'Tillförd energi'!$B$1:$AQ$1,0),FALSE)</f>
        <v>0</v>
      </c>
      <c r="Q448">
        <f>VLOOKUP($B448,'Tillförd energi'!$B$1:$AI$700,MATCH(Q$1,'Tillförd energi'!$B$1:$AQ$1,0),FALSE)</f>
        <v>0</v>
      </c>
      <c r="R448">
        <f>VLOOKUP($B448,'Tillförd energi'!$B$1:$AI$700,MATCH(R$1,'Tillförd energi'!$B$1:$AQ$1,0),FALSE)</f>
        <v>8.1999999999999993</v>
      </c>
      <c r="S448">
        <f>VLOOKUP($B448,'Tillförd energi'!$B$1:$AI$700,MATCH(S$1,'Tillförd energi'!$B$1:$AQ$1,0),FALSE)</f>
        <v>0</v>
      </c>
      <c r="T448">
        <f>VLOOKUP($B448,'Tillförd energi'!$B$1:$AI$700,MATCH(T$1,'Tillförd energi'!$B$1:$AQ$1,0),FALSE)</f>
        <v>0</v>
      </c>
      <c r="U448">
        <f>VLOOKUP($B448,'Tillförd energi'!$B$1:$AI$700,MATCH(U$1,'Tillförd energi'!$B$1:$AQ$1,0),FALSE)</f>
        <v>0</v>
      </c>
      <c r="V448">
        <f>VLOOKUP($B448,'Tillförd energi'!$B$1:$AI$700,MATCH(V$1,'Tillförd energi'!$B$1:$AQ$1,0),FALSE)</f>
        <v>0</v>
      </c>
      <c r="W448">
        <f>VLOOKUP($B448,'Tillförd energi'!$B$1:$AI$700,MATCH(W$1,'Tillförd energi'!$B$1:$AQ$1,0),FALSE)</f>
        <v>0</v>
      </c>
      <c r="X448">
        <f>VLOOKUP($B448,'Tillförd energi'!$B$1:$AI$700,MATCH(X$1,'Tillförd energi'!$B$1:$AQ$1,0),FALSE)</f>
        <v>0</v>
      </c>
      <c r="Y448">
        <f>VLOOKUP($B448,'Tillförd energi'!$B$1:$AI$700,MATCH(Y$1,'Tillförd energi'!$B$1:$AQ$1,0),FALSE)</f>
        <v>0</v>
      </c>
      <c r="Z448">
        <f>VLOOKUP($B448,'Tillförd energi'!$B$1:$AI$700,MATCH(Z$1,'Tillförd energi'!$B$1:$AQ$1,0),FALSE)</f>
        <v>0</v>
      </c>
      <c r="AA448">
        <f>VLOOKUP($B448,'Tillförd energi'!$B$1:$AI$700,MATCH(AA$1,'Tillförd energi'!$B$1:$AQ$1,0),FALSE)</f>
        <v>0</v>
      </c>
      <c r="AB448">
        <f>VLOOKUP($B448,'Tillförd energi'!$B$1:$AI$700,MATCH(AB$1,'Tillförd energi'!$B$1:$AQ$1,0),FALSE)</f>
        <v>0</v>
      </c>
      <c r="AC448">
        <f>VLOOKUP($B448,'Tillförd energi'!$B$1:$AI$700,MATCH(AC$1,'Tillförd energi'!$B$1:$AQ$1,0),FALSE)</f>
        <v>0</v>
      </c>
      <c r="AD448">
        <f>VLOOKUP($B448,'Tillförd energi'!$B$1:$AI$700,MATCH(AD$1,'Tillförd energi'!$B$1:$AQ$1,0),FALSE)</f>
        <v>0</v>
      </c>
      <c r="AE448">
        <f>VLOOKUP($B448,'Tillförd energi'!$B$1:$AI$700,MATCH(AE$1,'Tillförd energi'!$B$1:$AQ$1,0),FALSE)</f>
        <v>0</v>
      </c>
      <c r="AF448">
        <f>VLOOKUP($B448,'Tillförd energi'!$B$1:$AI$700,MATCH(AF$1,'Tillförd energi'!$B$1:$AQ$1,0),FALSE)</f>
        <v>0.127</v>
      </c>
      <c r="AG448">
        <f>IFERROR(VLOOKUP(B448,Miljö!$B$1:$AC$550,MATCH("Köpt mängd produktionsspecifik fjärrvärme:",Miljö!$B$1:$AC$1,0),FALSE)/1,0)</f>
        <v>0</v>
      </c>
      <c r="AI448">
        <f t="shared" si="132"/>
        <v>8.4570000000000007</v>
      </c>
      <c r="AJ448">
        <f t="shared" si="133"/>
        <v>8.4570000000000007</v>
      </c>
      <c r="AK448">
        <f>IF(ISERROR(1/VLOOKUP($B448,Leveranser!$B$1:$S$500,MATCH("såld värme (gwh)",Leveranser!$B$1:$S$1,0),FALSE)),"",VLOOKUP($B448,Leveranser!$B$1:$S$500,MATCH("såld värme (gwh)",Leveranser!$B$1:$S$1,0),FALSE))</f>
        <v>6.8</v>
      </c>
      <c r="AL448">
        <f>VLOOKUP($B448,Leveranser!$B$1:$Y$500,MATCH("Totalt såld fjärrvärme till andra fjärrvärmeföretag",Leveranser!$B$1:$AA$1,0),FALSE)</f>
        <v>0</v>
      </c>
      <c r="AM448">
        <f>IF(ISERROR(1/VLOOKUP($B448,Miljö!$B$1:$S$500,MATCH("Såld mängd produktionsspecifik fjärrvärme (GWh)",Miljö!$B$1:$R$1,0),FALSE)),0,VLOOKUP($B448,Miljö!$B$1:$S$500,MATCH("Såld mängd produktionsspecifik fjärrvärme (GWh)",Miljö!$B$1:$R$1,0),FALSE))</f>
        <v>0</v>
      </c>
      <c r="AN448" s="239">
        <f t="shared" si="134"/>
        <v>0.80406763627763977</v>
      </c>
      <c r="AP448" t="str">
        <f>IFERROR(VLOOKUP($B448,Miljövärden!$B$2:$H$550,7,FALSE),"Nej, saknas")</f>
        <v>Ja</v>
      </c>
      <c r="AQ448" t="str">
        <f>IFERROR(VLOOKUP($B448,Miljövärden!$B$2:$H$550,6,FALSE),"Nej, saknas")</f>
        <v>Ja</v>
      </c>
      <c r="AU448">
        <f t="shared" si="135"/>
        <v>0.127</v>
      </c>
      <c r="AV448">
        <f t="shared" si="136"/>
        <v>0</v>
      </c>
      <c r="AW448">
        <f t="shared" si="137"/>
        <v>0</v>
      </c>
      <c r="AX448">
        <f t="shared" si="138"/>
        <v>8.1999999999999993</v>
      </c>
      <c r="AZ448">
        <f t="shared" si="139"/>
        <v>8.1999999999999993</v>
      </c>
      <c r="BC448">
        <f t="shared" si="140"/>
        <v>0.13</v>
      </c>
      <c r="BD448">
        <f t="shared" si="141"/>
        <v>0</v>
      </c>
      <c r="BE448">
        <f t="shared" si="142"/>
        <v>8.1999999999999993</v>
      </c>
      <c r="BF448">
        <f t="shared" si="143"/>
        <v>0</v>
      </c>
      <c r="BG448">
        <f t="shared" si="144"/>
        <v>0.127</v>
      </c>
      <c r="BH448">
        <f>VLOOKUP(B448,Miljö!$B$1:$I$482,MATCH("Fossilandel för ursprungspecificerad el ()",Miljö!$B$1:$I$1,0),FALSE)</f>
        <v>0.48399999999999999</v>
      </c>
      <c r="BI448">
        <f>VLOOKUP(B448,Miljö!$B$1:$BX$482,MATCH("Kärnkraftsandel för ursprungsspecificerad el ()",Miljö!$B$1:$O$1,0),FALSE)</f>
        <v>0.35</v>
      </c>
      <c r="BJ448">
        <f t="shared" si="145"/>
        <v>0</v>
      </c>
      <c r="BK448" t="str">
        <f>VLOOKUP(B448,Miljö!$B$1:$O$482,MATCH("Fossil andel i procent (%)",Miljö!$B$1:$O$1,0),FALSE)</f>
        <v>ET</v>
      </c>
      <c r="BL448">
        <f t="shared" si="146"/>
        <v>8.4570000000000007</v>
      </c>
      <c r="BO448" s="289">
        <f t="shared" si="147"/>
        <v>2.2640179732765754E-2</v>
      </c>
      <c r="BP448" s="239">
        <f t="shared" si="148"/>
        <v>5.2560009459619245E-3</v>
      </c>
      <c r="BQ448" s="239">
        <f t="shared" si="149"/>
        <v>0.9721038193212721</v>
      </c>
      <c r="BR448" s="239">
        <f t="shared" si="150"/>
        <v>0</v>
      </c>
      <c r="BS448" s="239"/>
      <c r="BT448" s="351">
        <f t="shared" si="151"/>
        <v>0.99999999999999978</v>
      </c>
      <c r="BW448" s="289">
        <f>IF(AP448="ja",VLOOKUP(B448,Miljövärden!$B$2:$H$550,MATCH("Total andel fossilt",Miljövärden!$B$2:$H$2,0),FALSE),"")</f>
        <v>2.2640199999999999E-2</v>
      </c>
      <c r="BZ448" s="351">
        <f t="shared" si="152"/>
        <v>2.0267234245030519E-8</v>
      </c>
      <c r="CA448" s="353">
        <f t="shared" si="153"/>
        <v>0</v>
      </c>
    </row>
    <row r="449" spans="1:79" x14ac:dyDescent="0.25">
      <c r="A449" s="2" t="s">
        <v>654</v>
      </c>
      <c r="B449" s="2" t="s">
        <v>656</v>
      </c>
      <c r="C449">
        <f>VLOOKUP($B449,'Tillförd energi'!$B$1:$AI$700,MATCH(C$1,'Tillförd energi'!$B$1:$AQ$1,0),FALSE)</f>
        <v>0</v>
      </c>
      <c r="D449">
        <f>VLOOKUP($B449,'Tillförd energi'!$B$1:$AI$700,MATCH(D$1,'Tillförd energi'!$B$1:$AQ$1,0),FALSE)</f>
        <v>0</v>
      </c>
      <c r="E449">
        <f>VLOOKUP($B449,'Tillförd energi'!$B$1:$AI$700,MATCH(E$1,'Tillförd energi'!$B$1:$AQ$1,0),FALSE)</f>
        <v>0</v>
      </c>
      <c r="F449">
        <f>VLOOKUP($B449,'Tillförd energi'!$B$1:$AI$700,MATCH(F$1,'Tillförd energi'!$B$1:$AQ$1,0),FALSE)</f>
        <v>0</v>
      </c>
      <c r="G449">
        <f>VLOOKUP($B449,'Tillförd energi'!$B$1:$AI$700,MATCH(G$1,'Tillförd energi'!$B$1:$AQ$1,0),FALSE)</f>
        <v>0</v>
      </c>
      <c r="H449">
        <f>VLOOKUP($B449,'Tillförd energi'!$B$1:$AI$700,MATCH(H$1,'Tillförd energi'!$B$1:$AQ$1,0),FALSE)</f>
        <v>0</v>
      </c>
      <c r="I449">
        <f>VLOOKUP($B449,'Tillförd energi'!$B$1:$AI$700,MATCH(I$1,'Tillförd energi'!$B$1:$AQ$1,0),FALSE)</f>
        <v>0</v>
      </c>
      <c r="J449">
        <f>VLOOKUP($B449,'Tillförd energi'!$B$1:$AI$700,MATCH(J$1,'Tillförd energi'!$B$1:$AQ$1,0),FALSE)</f>
        <v>0</v>
      </c>
      <c r="K449">
        <f>VLOOKUP($B449,'Tillförd energi'!$B$1:$AI$700,MATCH(K$1,'Tillförd energi'!$B$1:$AQ$1,0),FALSE)</f>
        <v>0</v>
      </c>
      <c r="L449">
        <f>VLOOKUP($B449,'Tillförd energi'!$B$1:$AI$700,MATCH(L$1,'Tillförd energi'!$B$1:$AQ$1,0),FALSE)</f>
        <v>0</v>
      </c>
      <c r="M449">
        <f>VLOOKUP($B449,'Tillförd energi'!$B$1:$AI$700,MATCH(M$1,'Tillförd energi'!$B$1:$AQ$1,0),FALSE)</f>
        <v>0</v>
      </c>
      <c r="N449">
        <f>VLOOKUP($B449,'Tillförd energi'!$B$1:$AI$700,MATCH(N$1,'Tillförd energi'!$B$1:$AQ$1,0),FALSE)</f>
        <v>0</v>
      </c>
      <c r="O449">
        <f>VLOOKUP($B449,'Tillförd energi'!$B$1:$AI$700,MATCH(O$1,'Tillförd energi'!$B$1:$AQ$1,0),FALSE)</f>
        <v>0</v>
      </c>
      <c r="P449">
        <f>VLOOKUP($B449,'Tillförd energi'!$B$1:$AI$700,MATCH(P$1,'Tillförd energi'!$B$1:$AQ$1,0),FALSE)</f>
        <v>0</v>
      </c>
      <c r="Q449">
        <f>VLOOKUP($B449,'Tillförd energi'!$B$1:$AI$700,MATCH(Q$1,'Tillförd energi'!$B$1:$AQ$1,0),FALSE)</f>
        <v>0</v>
      </c>
      <c r="R449">
        <f>VLOOKUP($B449,'Tillförd energi'!$B$1:$AI$700,MATCH(R$1,'Tillförd energi'!$B$1:$AQ$1,0),FALSE)</f>
        <v>0</v>
      </c>
      <c r="S449">
        <f>VLOOKUP($B449,'Tillförd energi'!$B$1:$AI$700,MATCH(S$1,'Tillförd energi'!$B$1:$AQ$1,0),FALSE)</f>
        <v>0</v>
      </c>
      <c r="T449">
        <f>VLOOKUP($B449,'Tillförd energi'!$B$1:$AI$700,MATCH(T$1,'Tillförd energi'!$B$1:$AQ$1,0),FALSE)</f>
        <v>0</v>
      </c>
      <c r="U449">
        <f>VLOOKUP($B449,'Tillförd energi'!$B$1:$AI$700,MATCH(U$1,'Tillförd energi'!$B$1:$AQ$1,0),FALSE)</f>
        <v>0</v>
      </c>
      <c r="V449">
        <f>VLOOKUP($B449,'Tillförd energi'!$B$1:$AI$700,MATCH(V$1,'Tillförd energi'!$B$1:$AQ$1,0),FALSE)</f>
        <v>0</v>
      </c>
      <c r="W449">
        <f>VLOOKUP($B449,'Tillförd energi'!$B$1:$AI$700,MATCH(W$1,'Tillförd energi'!$B$1:$AQ$1,0),FALSE)</f>
        <v>0</v>
      </c>
      <c r="X449">
        <f>VLOOKUP($B449,'Tillförd energi'!$B$1:$AI$700,MATCH(X$1,'Tillförd energi'!$B$1:$AQ$1,0),FALSE)</f>
        <v>0</v>
      </c>
      <c r="Y449">
        <f>VLOOKUP($B449,'Tillförd energi'!$B$1:$AI$700,MATCH(Y$1,'Tillförd energi'!$B$1:$AQ$1,0),FALSE)</f>
        <v>0</v>
      </c>
      <c r="Z449">
        <f>VLOOKUP($B449,'Tillförd energi'!$B$1:$AI$700,MATCH(Z$1,'Tillförd energi'!$B$1:$AQ$1,0),FALSE)</f>
        <v>0</v>
      </c>
      <c r="AA449">
        <f>VLOOKUP($B449,'Tillförd energi'!$B$1:$AI$700,MATCH(AA$1,'Tillförd energi'!$B$1:$AQ$1,0),FALSE)</f>
        <v>0</v>
      </c>
      <c r="AB449">
        <f>VLOOKUP($B449,'Tillförd energi'!$B$1:$AI$700,MATCH(AB$1,'Tillförd energi'!$B$1:$AQ$1,0),FALSE)</f>
        <v>0</v>
      </c>
      <c r="AC449">
        <f>VLOOKUP($B449,'Tillförd energi'!$B$1:$AI$700,MATCH(AC$1,'Tillförd energi'!$B$1:$AQ$1,0),FALSE)</f>
        <v>0</v>
      </c>
      <c r="AD449">
        <f>VLOOKUP($B449,'Tillförd energi'!$B$1:$AI$700,MATCH(AD$1,'Tillförd energi'!$B$1:$AQ$1,0),FALSE)</f>
        <v>0</v>
      </c>
      <c r="AE449">
        <f>VLOOKUP($B449,'Tillförd energi'!$B$1:$AI$700,MATCH(AE$1,'Tillförd energi'!$B$1:$AQ$1,0),FALSE)</f>
        <v>0</v>
      </c>
      <c r="AF449">
        <f>VLOOKUP($B449,'Tillförd energi'!$B$1:$AI$700,MATCH(AF$1,'Tillförd energi'!$B$1:$AQ$1,0),FALSE)</f>
        <v>0</v>
      </c>
      <c r="AG449">
        <f>IFERROR(VLOOKUP(B449,Miljö!$B$1:$AC$550,MATCH("Köpt mängd produktionsspecifik fjärrvärme:",Miljö!$B$1:$AC$1,0),FALSE)/1,0)</f>
        <v>0</v>
      </c>
      <c r="AI449">
        <f t="shared" si="132"/>
        <v>0</v>
      </c>
      <c r="AJ449">
        <f t="shared" si="133"/>
        <v>0</v>
      </c>
      <c r="AK449" t="str">
        <f>IF(ISERROR(1/VLOOKUP($B449,Leveranser!$B$1:$S$500,MATCH("såld värme (gwh)",Leveranser!$B$1:$S$1,0),FALSE)),"",VLOOKUP($B449,Leveranser!$B$1:$S$500,MATCH("såld värme (gwh)",Leveranser!$B$1:$S$1,0),FALSE))</f>
        <v/>
      </c>
      <c r="AL449">
        <f>VLOOKUP($B449,Leveranser!$B$1:$Y$500,MATCH("Totalt såld fjärrvärme till andra fjärrvärmeföretag",Leveranser!$B$1:$AA$1,0),FALSE)</f>
        <v>0</v>
      </c>
      <c r="AM449">
        <f>IF(ISERROR(1/VLOOKUP($B449,Miljö!$B$1:$S$500,MATCH("Såld mängd produktionsspecifik fjärrvärme (GWh)",Miljö!$B$1:$R$1,0),FALSE)),0,VLOOKUP($B449,Miljö!$B$1:$S$500,MATCH("Såld mängd produktionsspecifik fjärrvärme (GWh)",Miljö!$B$1:$R$1,0),FALSE))</f>
        <v>0</v>
      </c>
      <c r="AN449" s="239" t="str">
        <f t="shared" si="134"/>
        <v/>
      </c>
      <c r="AP449" t="str">
        <f>IFERROR(VLOOKUP($B449,Miljövärden!$B$2:$H$550,7,FALSE),"Nej, saknas")</f>
        <v>Nej</v>
      </c>
      <c r="AQ449" t="str">
        <f>IFERROR(VLOOKUP($B449,Miljövärden!$B$2:$H$550,6,FALSE),"Nej, saknas")</f>
        <v>Ja</v>
      </c>
      <c r="AU449">
        <f t="shared" si="135"/>
        <v>0</v>
      </c>
      <c r="AV449">
        <f t="shared" si="136"/>
        <v>0</v>
      </c>
      <c r="AW449">
        <f t="shared" si="137"/>
        <v>0</v>
      </c>
      <c r="AX449">
        <f t="shared" si="138"/>
        <v>0</v>
      </c>
      <c r="AZ449">
        <f t="shared" si="139"/>
        <v>0</v>
      </c>
      <c r="BC449">
        <f t="shared" si="140"/>
        <v>0</v>
      </c>
      <c r="BD449">
        <f t="shared" si="141"/>
        <v>0</v>
      </c>
      <c r="BE449">
        <f t="shared" si="142"/>
        <v>0</v>
      </c>
      <c r="BF449">
        <f t="shared" si="143"/>
        <v>0</v>
      </c>
      <c r="BG449">
        <f t="shared" si="144"/>
        <v>0</v>
      </c>
      <c r="BH449">
        <f>VLOOKUP(B449,Miljö!$B$1:$I$482,MATCH("Fossilandel för ursprungspecificerad el ()",Miljö!$B$1:$I$1,0),FALSE)</f>
        <v>0.48399999999999999</v>
      </c>
      <c r="BI449">
        <f>VLOOKUP(B449,Miljö!$B$1:$BX$482,MATCH("Kärnkraftsandel för ursprungsspecificerad el ()",Miljö!$B$1:$O$1,0),FALSE)</f>
        <v>0.35</v>
      </c>
      <c r="BJ449">
        <f t="shared" si="145"/>
        <v>0</v>
      </c>
      <c r="BK449" t="str">
        <f>VLOOKUP(B449,Miljö!$B$1:$O$482,MATCH("Fossil andel i procent (%)",Miljö!$B$1:$O$1,0),FALSE)</f>
        <v>ET</v>
      </c>
      <c r="BL449">
        <f t="shared" si="146"/>
        <v>0</v>
      </c>
      <c r="BO449" s="289" t="str">
        <f t="shared" si="147"/>
        <v/>
      </c>
      <c r="BP449" s="239" t="str">
        <f t="shared" si="148"/>
        <v/>
      </c>
      <c r="BQ449" s="239" t="str">
        <f t="shared" si="149"/>
        <v/>
      </c>
      <c r="BR449" s="239" t="str">
        <f t="shared" si="150"/>
        <v/>
      </c>
      <c r="BS449" s="239"/>
      <c r="BT449" s="351">
        <f t="shared" si="151"/>
        <v>0</v>
      </c>
      <c r="BW449" s="289" t="str">
        <f>IF(AP449="ja",VLOOKUP(B449,Miljövärden!$B$2:$H$550,MATCH("Total andel fossilt",Miljövärden!$B$2:$H$2,0),FALSE),"")</f>
        <v/>
      </c>
      <c r="BZ449" s="351" t="str">
        <f t="shared" si="152"/>
        <v/>
      </c>
      <c r="CA449" s="353" t="str">
        <f t="shared" si="153"/>
        <v/>
      </c>
    </row>
    <row r="450" spans="1:79" x14ac:dyDescent="0.25">
      <c r="A450" s="2" t="s">
        <v>654</v>
      </c>
      <c r="B450" s="2" t="s">
        <v>657</v>
      </c>
      <c r="C450">
        <f>VLOOKUP($B450,'Tillförd energi'!$B$1:$AI$700,MATCH(C$1,'Tillförd energi'!$B$1:$AQ$1,0),FALSE)</f>
        <v>0</v>
      </c>
      <c r="D450">
        <f>VLOOKUP($B450,'Tillförd energi'!$B$1:$AI$700,MATCH(D$1,'Tillförd energi'!$B$1:$AQ$1,0),FALSE)</f>
        <v>0.01</v>
      </c>
      <c r="E450">
        <f>VLOOKUP($B450,'Tillförd energi'!$B$1:$AI$700,MATCH(E$1,'Tillförd energi'!$B$1:$AQ$1,0),FALSE)</f>
        <v>0</v>
      </c>
      <c r="F450">
        <f>VLOOKUP($B450,'Tillförd energi'!$B$1:$AI$700,MATCH(F$1,'Tillförd energi'!$B$1:$AQ$1,0),FALSE)</f>
        <v>0</v>
      </c>
      <c r="G450">
        <f>VLOOKUP($B450,'Tillförd energi'!$B$1:$AI$700,MATCH(G$1,'Tillförd energi'!$B$1:$AQ$1,0),FALSE)</f>
        <v>0</v>
      </c>
      <c r="H450">
        <f>VLOOKUP($B450,'Tillförd energi'!$B$1:$AI$700,MATCH(H$1,'Tillförd energi'!$B$1:$AQ$1,0),FALSE)</f>
        <v>0</v>
      </c>
      <c r="I450">
        <f>VLOOKUP($B450,'Tillförd energi'!$B$1:$AI$700,MATCH(I$1,'Tillförd energi'!$B$1:$AQ$1,0),FALSE)</f>
        <v>0</v>
      </c>
      <c r="J450">
        <f>VLOOKUP($B450,'Tillförd energi'!$B$1:$AI$700,MATCH(J$1,'Tillförd energi'!$B$1:$AQ$1,0),FALSE)</f>
        <v>0</v>
      </c>
      <c r="K450">
        <f>VLOOKUP($B450,'Tillförd energi'!$B$1:$AI$700,MATCH(K$1,'Tillförd energi'!$B$1:$AQ$1,0),FALSE)</f>
        <v>0</v>
      </c>
      <c r="L450">
        <f>VLOOKUP($B450,'Tillförd energi'!$B$1:$AI$700,MATCH(L$1,'Tillförd energi'!$B$1:$AQ$1,0),FALSE)</f>
        <v>0</v>
      </c>
      <c r="M450">
        <f>VLOOKUP($B450,'Tillförd energi'!$B$1:$AI$700,MATCH(M$1,'Tillförd energi'!$B$1:$AQ$1,0),FALSE)</f>
        <v>0</v>
      </c>
      <c r="N450">
        <f>VLOOKUP($B450,'Tillförd energi'!$B$1:$AI$700,MATCH(N$1,'Tillförd energi'!$B$1:$AQ$1,0),FALSE)</f>
        <v>1.2649999999999999</v>
      </c>
      <c r="O450">
        <f>VLOOKUP($B450,'Tillförd energi'!$B$1:$AI$700,MATCH(O$1,'Tillförd energi'!$B$1:$AQ$1,0),FALSE)</f>
        <v>0</v>
      </c>
      <c r="P450">
        <f>VLOOKUP($B450,'Tillförd energi'!$B$1:$AI$700,MATCH(P$1,'Tillförd energi'!$B$1:$AQ$1,0),FALSE)</f>
        <v>9</v>
      </c>
      <c r="Q450">
        <f>VLOOKUP($B450,'Tillförd energi'!$B$1:$AI$700,MATCH(Q$1,'Tillförd energi'!$B$1:$AQ$1,0),FALSE)</f>
        <v>0</v>
      </c>
      <c r="R450">
        <f>VLOOKUP($B450,'Tillförd energi'!$B$1:$AI$700,MATCH(R$1,'Tillförd energi'!$B$1:$AQ$1,0),FALSE)</f>
        <v>0.78400000000000003</v>
      </c>
      <c r="S450">
        <f>VLOOKUP($B450,'Tillförd energi'!$B$1:$AI$700,MATCH(S$1,'Tillförd energi'!$B$1:$AQ$1,0),FALSE)</f>
        <v>0</v>
      </c>
      <c r="T450">
        <f>VLOOKUP($B450,'Tillförd energi'!$B$1:$AI$700,MATCH(T$1,'Tillförd energi'!$B$1:$AQ$1,0),FALSE)</f>
        <v>0</v>
      </c>
      <c r="U450">
        <f>VLOOKUP($B450,'Tillförd energi'!$B$1:$AI$700,MATCH(U$1,'Tillförd energi'!$B$1:$AQ$1,0),FALSE)</f>
        <v>0</v>
      </c>
      <c r="V450">
        <f>VLOOKUP($B450,'Tillförd energi'!$B$1:$AI$700,MATCH(V$1,'Tillförd energi'!$B$1:$AQ$1,0),FALSE)</f>
        <v>0</v>
      </c>
      <c r="W450">
        <f>VLOOKUP($B450,'Tillförd energi'!$B$1:$AI$700,MATCH(W$1,'Tillförd energi'!$B$1:$AQ$1,0),FALSE)</f>
        <v>0</v>
      </c>
      <c r="X450">
        <f>VLOOKUP($B450,'Tillförd energi'!$B$1:$AI$700,MATCH(X$1,'Tillförd energi'!$B$1:$AQ$1,0),FALSE)</f>
        <v>0</v>
      </c>
      <c r="Y450">
        <f>VLOOKUP($B450,'Tillförd energi'!$B$1:$AI$700,MATCH(Y$1,'Tillförd energi'!$B$1:$AQ$1,0),FALSE)</f>
        <v>0</v>
      </c>
      <c r="Z450">
        <f>VLOOKUP($B450,'Tillförd energi'!$B$1:$AI$700,MATCH(Z$1,'Tillförd energi'!$B$1:$AQ$1,0),FALSE)</f>
        <v>0</v>
      </c>
      <c r="AA450">
        <f>VLOOKUP($B450,'Tillförd energi'!$B$1:$AI$700,MATCH(AA$1,'Tillförd energi'!$B$1:$AQ$1,0),FALSE)</f>
        <v>0</v>
      </c>
      <c r="AB450">
        <f>VLOOKUP($B450,'Tillförd energi'!$B$1:$AI$700,MATCH(AB$1,'Tillförd energi'!$B$1:$AQ$1,0),FALSE)</f>
        <v>0</v>
      </c>
      <c r="AC450">
        <f>VLOOKUP($B450,'Tillförd energi'!$B$1:$AI$700,MATCH(AC$1,'Tillförd energi'!$B$1:$AQ$1,0),FALSE)</f>
        <v>0.65800000000000003</v>
      </c>
      <c r="AD450">
        <f>VLOOKUP($B450,'Tillförd energi'!$B$1:$AI$700,MATCH(AD$1,'Tillförd energi'!$B$1:$AQ$1,0),FALSE)</f>
        <v>17.2</v>
      </c>
      <c r="AE450">
        <f>VLOOKUP($B450,'Tillförd energi'!$B$1:$AI$700,MATCH(AE$1,'Tillförd energi'!$B$1:$AQ$1,0),FALSE)</f>
        <v>0</v>
      </c>
      <c r="AF450">
        <f>VLOOKUP($B450,'Tillförd energi'!$B$1:$AI$700,MATCH(AF$1,'Tillförd energi'!$B$1:$AQ$1,0),FALSE)</f>
        <v>0.66</v>
      </c>
      <c r="AG450">
        <f>IFERROR(VLOOKUP(B450,Miljö!$B$1:$AC$550,MATCH("Köpt mängd produktionsspecifik fjärrvärme:",Miljö!$B$1:$AC$1,0),FALSE)/1,0)</f>
        <v>0</v>
      </c>
      <c r="AI450">
        <f t="shared" si="132"/>
        <v>29.577000000000002</v>
      </c>
      <c r="AJ450">
        <f t="shared" si="133"/>
        <v>29.577000000000002</v>
      </c>
      <c r="AK450">
        <f>IF(ISERROR(1/VLOOKUP($B450,Leveranser!$B$1:$S$500,MATCH("såld värme (gwh)",Leveranser!$B$1:$S$1,0),FALSE)),"",VLOOKUP($B450,Leveranser!$B$1:$S$500,MATCH("såld värme (gwh)",Leveranser!$B$1:$S$1,0),FALSE))</f>
        <v>23.01</v>
      </c>
      <c r="AL450">
        <f>VLOOKUP($B450,Leveranser!$B$1:$Y$500,MATCH("Totalt såld fjärrvärme till andra fjärrvärmeföretag",Leveranser!$B$1:$AA$1,0),FALSE)</f>
        <v>0</v>
      </c>
      <c r="AM450">
        <f>IF(ISERROR(1/VLOOKUP($B450,Miljö!$B$1:$S$500,MATCH("Såld mängd produktionsspecifik fjärrvärme (GWh)",Miljö!$B$1:$R$1,0),FALSE)),0,VLOOKUP($B450,Miljö!$B$1:$S$500,MATCH("Såld mängd produktionsspecifik fjärrvärme (GWh)",Miljö!$B$1:$R$1,0),FALSE))</f>
        <v>0</v>
      </c>
      <c r="AN450" s="239">
        <f t="shared" si="134"/>
        <v>0.77796936809007</v>
      </c>
      <c r="AP450" t="str">
        <f>IFERROR(VLOOKUP($B450,Miljövärden!$B$2:$H$550,7,FALSE),"Nej, saknas")</f>
        <v>Ja</v>
      </c>
      <c r="AQ450" t="str">
        <f>IFERROR(VLOOKUP($B450,Miljövärden!$B$2:$H$550,6,FALSE),"Nej, saknas")</f>
        <v>Ja</v>
      </c>
      <c r="AU450">
        <f t="shared" si="135"/>
        <v>0.66</v>
      </c>
      <c r="AV450">
        <f t="shared" si="136"/>
        <v>0</v>
      </c>
      <c r="AW450">
        <f t="shared" si="137"/>
        <v>10.265000000000001</v>
      </c>
      <c r="AX450">
        <f t="shared" si="138"/>
        <v>0.78400000000000003</v>
      </c>
      <c r="AZ450">
        <f t="shared" si="139"/>
        <v>11.049000000000001</v>
      </c>
      <c r="BC450">
        <f t="shared" si="140"/>
        <v>0.01</v>
      </c>
      <c r="BD450">
        <f t="shared" si="141"/>
        <v>0</v>
      </c>
      <c r="BE450">
        <f t="shared" si="142"/>
        <v>11.049000000000001</v>
      </c>
      <c r="BF450">
        <f t="shared" si="143"/>
        <v>17.858000000000001</v>
      </c>
      <c r="BG450">
        <f t="shared" si="144"/>
        <v>0.66</v>
      </c>
      <c r="BH450">
        <f>VLOOKUP(B450,Miljö!$B$1:$I$482,MATCH("Fossilandel för ursprungspecificerad el ()",Miljö!$B$1:$I$1,0),FALSE)</f>
        <v>0.48399999999999999</v>
      </c>
      <c r="BI450">
        <f>VLOOKUP(B450,Miljö!$B$1:$BX$482,MATCH("Kärnkraftsandel för ursprungsspecificerad el ()",Miljö!$B$1:$O$1,0),FALSE)</f>
        <v>0.35</v>
      </c>
      <c r="BJ450">
        <f t="shared" si="145"/>
        <v>0</v>
      </c>
      <c r="BK450" t="str">
        <f>VLOOKUP(B450,Miljö!$B$1:$O$482,MATCH("Fossil andel i procent (%)",Miljö!$B$1:$O$1,0),FALSE)</f>
        <v>ET</v>
      </c>
      <c r="BL450">
        <f t="shared" si="146"/>
        <v>29.577000000000002</v>
      </c>
      <c r="BO450" s="289">
        <f t="shared" si="147"/>
        <v>1.1138384555566825E-2</v>
      </c>
      <c r="BP450" s="239">
        <f t="shared" si="148"/>
        <v>7.8101227305000494E-3</v>
      </c>
      <c r="BQ450" s="239">
        <f t="shared" si="149"/>
        <v>0.37727152855259155</v>
      </c>
      <c r="BR450" s="239">
        <f t="shared" si="150"/>
        <v>0.60377996416134161</v>
      </c>
      <c r="BS450" s="239"/>
      <c r="BT450" s="351">
        <f t="shared" si="151"/>
        <v>1</v>
      </c>
      <c r="BW450" s="289">
        <f>IF(AP450="ja",VLOOKUP(B450,Miljövärden!$B$2:$H$550,MATCH("Total andel fossilt",Miljövärden!$B$2:$H$2,0),FALSE),"")</f>
        <v>1.11384E-2</v>
      </c>
      <c r="BZ450" s="351">
        <f t="shared" si="152"/>
        <v>1.5444433175068606E-8</v>
      </c>
      <c r="CA450" s="353">
        <f t="shared" si="153"/>
        <v>0</v>
      </c>
    </row>
    <row r="451" spans="1:79" x14ac:dyDescent="0.25">
      <c r="A451" s="2" t="s">
        <v>658</v>
      </c>
      <c r="B451" s="2" t="s">
        <v>659</v>
      </c>
      <c r="C451">
        <f>VLOOKUP($B451,'Tillförd energi'!$B$1:$AI$700,MATCH(C$1,'Tillförd energi'!$B$1:$AQ$1,0),FALSE)</f>
        <v>0</v>
      </c>
      <c r="D451">
        <f>VLOOKUP($B451,'Tillförd energi'!$B$1:$AI$700,MATCH(D$1,'Tillförd energi'!$B$1:$AQ$1,0),FALSE)</f>
        <v>0</v>
      </c>
      <c r="E451">
        <f>VLOOKUP($B451,'Tillförd energi'!$B$1:$AI$700,MATCH(E$1,'Tillförd energi'!$B$1:$AQ$1,0),FALSE)</f>
        <v>0</v>
      </c>
      <c r="F451">
        <f>VLOOKUP($B451,'Tillförd energi'!$B$1:$AI$700,MATCH(F$1,'Tillförd energi'!$B$1:$AQ$1,0),FALSE)</f>
        <v>0</v>
      </c>
      <c r="G451">
        <f>VLOOKUP($B451,'Tillförd energi'!$B$1:$AI$700,MATCH(G$1,'Tillförd energi'!$B$1:$AQ$1,0),FALSE)</f>
        <v>0</v>
      </c>
      <c r="H451">
        <f>VLOOKUP($B451,'Tillförd energi'!$B$1:$AI$700,MATCH(H$1,'Tillförd energi'!$B$1:$AQ$1,0),FALSE)</f>
        <v>0</v>
      </c>
      <c r="I451">
        <f>VLOOKUP($B451,'Tillförd energi'!$B$1:$AI$700,MATCH(I$1,'Tillförd energi'!$B$1:$AQ$1,0),FALSE)</f>
        <v>0</v>
      </c>
      <c r="J451">
        <f>VLOOKUP($B451,'Tillförd energi'!$B$1:$AI$700,MATCH(J$1,'Tillförd energi'!$B$1:$AQ$1,0),FALSE)</f>
        <v>0</v>
      </c>
      <c r="K451">
        <f>VLOOKUP($B451,'Tillförd energi'!$B$1:$AI$700,MATCH(K$1,'Tillförd energi'!$B$1:$AQ$1,0),FALSE)</f>
        <v>0</v>
      </c>
      <c r="L451">
        <f>VLOOKUP($B451,'Tillförd energi'!$B$1:$AI$700,MATCH(L$1,'Tillförd energi'!$B$1:$AQ$1,0),FALSE)</f>
        <v>0</v>
      </c>
      <c r="M451">
        <f>VLOOKUP($B451,'Tillförd energi'!$B$1:$AI$700,MATCH(M$1,'Tillförd energi'!$B$1:$AQ$1,0),FALSE)</f>
        <v>0</v>
      </c>
      <c r="N451">
        <f>VLOOKUP($B451,'Tillförd energi'!$B$1:$AI$700,MATCH(N$1,'Tillförd energi'!$B$1:$AQ$1,0),FALSE)</f>
        <v>0</v>
      </c>
      <c r="O451">
        <f>VLOOKUP($B451,'Tillförd energi'!$B$1:$AI$700,MATCH(O$1,'Tillförd energi'!$B$1:$AQ$1,0),FALSE)</f>
        <v>0</v>
      </c>
      <c r="P451">
        <f>VLOOKUP($B451,'Tillförd energi'!$B$1:$AI$700,MATCH(P$1,'Tillförd energi'!$B$1:$AQ$1,0),FALSE)</f>
        <v>0</v>
      </c>
      <c r="Q451">
        <f>VLOOKUP($B451,'Tillförd energi'!$B$1:$AI$700,MATCH(Q$1,'Tillförd energi'!$B$1:$AQ$1,0),FALSE)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VLOOKUP($B451,'Tillförd energi'!$B$1:$AI$700,MATCH(U$1,'Tillförd energi'!$B$1:$AQ$1,0),FALSE)</f>
        <v>0</v>
      </c>
      <c r="V451">
        <f>VLOOKUP($B451,'Tillförd energi'!$B$1:$AI$700,MATCH(V$1,'Tillförd energi'!$B$1:$AQ$1,0),FALSE)</f>
        <v>0</v>
      </c>
      <c r="W451">
        <f>VLOOKUP($B451,'Tillförd energi'!$B$1:$AI$700,MATCH(W$1,'Tillförd energi'!$B$1:$AQ$1,0),FALSE)</f>
        <v>0</v>
      </c>
      <c r="X451">
        <f>VLOOKUP($B451,'Tillförd energi'!$B$1:$AI$700,MATCH(X$1,'Tillförd energi'!$B$1:$AQ$1,0),FALSE)</f>
        <v>0</v>
      </c>
      <c r="Y451">
        <f>VLOOKUP($B451,'Tillförd energi'!$B$1:$AI$700,MATCH(Y$1,'Tillförd energi'!$B$1:$AQ$1,0),FALSE)</f>
        <v>0</v>
      </c>
      <c r="Z451">
        <f>VLOOKUP($B451,'Tillförd energi'!$B$1:$AI$700,MATCH(Z$1,'Tillförd energi'!$B$1:$AQ$1,0),FALSE)</f>
        <v>0</v>
      </c>
      <c r="AA451">
        <f>VLOOKUP($B451,'Tillförd energi'!$B$1:$AI$700,MATCH(AA$1,'Tillförd energi'!$B$1:$AQ$1,0),FALSE)</f>
        <v>0</v>
      </c>
      <c r="AB451">
        <f>VLOOKUP($B451,'Tillförd energi'!$B$1:$AI$700,MATCH(AB$1,'Tillförd energi'!$B$1:$AQ$1,0),FALSE)</f>
        <v>0</v>
      </c>
      <c r="AC451">
        <f>VLOOKUP($B451,'Tillförd energi'!$B$1:$AI$700,MATCH(AC$1,'Tillförd energi'!$B$1:$AQ$1,0),FALSE)</f>
        <v>0</v>
      </c>
      <c r="AD451">
        <f>VLOOKUP($B451,'Tillförd energi'!$B$1:$AI$700,MATCH(AD$1,'Tillförd energi'!$B$1:$AQ$1,0),FALSE)</f>
        <v>0</v>
      </c>
      <c r="AE451">
        <f>VLOOKUP($B451,'Tillförd energi'!$B$1:$AI$700,MATCH(AE$1,'Tillförd energi'!$B$1:$AQ$1,0),FALSE)</f>
        <v>0</v>
      </c>
      <c r="AF451">
        <f>VLOOKUP($B451,'Tillförd energi'!$B$1:$AI$700,MATCH(AF$1,'Tillförd energi'!$B$1:$AQ$1,0),FALSE)</f>
        <v>0</v>
      </c>
      <c r="AG451">
        <f>IFERROR(VLOOKUP(B451,Miljö!$B$1:$AC$550,MATCH("Köpt mängd produktionsspecifik fjärrvärme:",Miljö!$B$1:$AC$1,0),FALSE)/1,0)</f>
        <v>0</v>
      </c>
      <c r="AI451">
        <f t="shared" ref="AI451:AI467" si="154">SUM(C451:AF451)</f>
        <v>0</v>
      </c>
      <c r="AJ451">
        <f t="shared" ref="AJ451:AJ467" si="155">SUM(C451:AG451)</f>
        <v>0</v>
      </c>
      <c r="AK451" t="str">
        <f>IF(ISERROR(1/VLOOKUP($B451,Leveranser!$B$1:$S$500,MATCH("såld värme (gwh)",Leveranser!$B$1:$S$1,0),FALSE)),"",VLOOKUP($B451,Leveranser!$B$1:$S$500,MATCH("såld värme (gwh)",Leveranser!$B$1:$S$1,0),FALSE))</f>
        <v/>
      </c>
      <c r="AL451">
        <f>VLOOKUP($B451,Leveranser!$B$1:$Y$500,MATCH("Totalt såld fjärrvärme till andra fjärrvärmeföretag",Leveranser!$B$1:$AA$1,0),FALSE)</f>
        <v>0</v>
      </c>
      <c r="AM451">
        <f>IF(ISERROR(1/VLOOKUP($B451,Miljö!$B$1:$S$500,MATCH("Såld mängd produktionsspecifik fjärrvärme (GWh)",Miljö!$B$1:$R$1,0),FALSE)),0,VLOOKUP($B451,Miljö!$B$1:$S$500,MATCH("Såld mängd produktionsspecifik fjärrvärme (GWh)",Miljö!$B$1:$R$1,0),FALSE))</f>
        <v>0</v>
      </c>
      <c r="AN451" s="239" t="str">
        <f t="shared" ref="AN451:AN467" si="156">IFERROR(AK451/AJ451,"")</f>
        <v/>
      </c>
      <c r="AP451" t="str">
        <f>IFERROR(VLOOKUP($B451,Miljövärden!$B$2:$H$550,7,FALSE),"Nej, saknas")</f>
        <v>Nej</v>
      </c>
      <c r="AQ451" t="str">
        <f>IFERROR(VLOOKUP($B451,Miljövärden!$B$2:$H$550,6,FALSE),"Nej, saknas")</f>
        <v>Nej</v>
      </c>
      <c r="AU451">
        <f t="shared" ref="AU451:AU467" si="157">Z451+AA451+AF451</f>
        <v>0</v>
      </c>
      <c r="AV451">
        <f t="shared" ref="AV451:AV467" si="158">X451</f>
        <v>0</v>
      </c>
      <c r="AW451">
        <f t="shared" ref="AW451:AW467" si="159">M451+N451+O451+P451+Q451</f>
        <v>0</v>
      </c>
      <c r="AX451">
        <f t="shared" ref="AX451:AX467" si="160">R451+S451+T451+U451</f>
        <v>0</v>
      </c>
      <c r="AZ451">
        <f t="shared" ref="AZ451:AZ467" si="161">L451+M451+N451+O451+P451+Q451+R451+S451+T451+U451+V451+W451+X451</f>
        <v>0</v>
      </c>
      <c r="BC451">
        <f t="shared" ref="BC451:BC467" si="162">C451+D451+E451+F451+G451+H451+AE451</f>
        <v>0</v>
      </c>
      <c r="BD451">
        <f t="shared" ref="BD451:BD467" si="163">Y451</f>
        <v>0</v>
      </c>
      <c r="BE451">
        <f t="shared" ref="BE451:BE467" si="164">M451+N451+O451+P451+Q451+R451+S451+T451+U451+V451+W451+X451</f>
        <v>0</v>
      </c>
      <c r="BF451">
        <f t="shared" ref="BF451:BF467" si="165">I451+J451+K451+L451+AB451+AC451+AD451</f>
        <v>0</v>
      </c>
      <c r="BG451">
        <f t="shared" ref="BG451:BG467" si="166">Z451+AA451+AF451</f>
        <v>0</v>
      </c>
      <c r="BH451" t="str">
        <f>VLOOKUP(B451,Miljö!$B$1:$I$482,MATCH("Fossilandel för ursprungspecificerad el ()",Miljö!$B$1:$I$1,0),FALSE)</f>
        <v>-</v>
      </c>
      <c r="BI451" t="str">
        <f>VLOOKUP(B451,Miljö!$B$1:$BX$482,MATCH("Kärnkraftsandel för ursprungsspecificerad el ()",Miljö!$B$1:$O$1,0),FALSE)</f>
        <v>-</v>
      </c>
      <c r="BJ451">
        <f t="shared" ref="BJ451:BJ467" si="167">AG451</f>
        <v>0</v>
      </c>
      <c r="BK451" t="str">
        <f>VLOOKUP(B451,Miljö!$B$1:$O$482,MATCH("Fossil andel i procent (%)",Miljö!$B$1:$O$1,0),FALSE)</f>
        <v>-</v>
      </c>
      <c r="BL451">
        <f t="shared" ref="BL451:BL467" si="168">SUM(BC451:BG451,BJ451)</f>
        <v>0</v>
      </c>
      <c r="BO451" s="289" t="str">
        <f t="shared" ref="BO451:BO467" si="169">IF(AP451="ja",(BC451+IFERROR(BG451*BH451,0)+IFERROR(BJ451*BK451/100,0))/$BL451,"")</f>
        <v/>
      </c>
      <c r="BP451" s="239" t="str">
        <f t="shared" ref="BP451:BP467" si="170">IF(AP451="ja",(BD451+IFERROR(BG451*BI451,0)+IFERROR(BJ451*(1-BK451/100),0))/$BL451,"")</f>
        <v/>
      </c>
      <c r="BQ451" s="239" t="str">
        <f t="shared" ref="BQ451:BQ467" si="171">IF(AP451="ja",(BE451+IFERROR(BG451*(1-BH451-BI451),0))/$BL451,"")</f>
        <v/>
      </c>
      <c r="BR451" s="239" t="str">
        <f t="shared" ref="BR451:BR467" si="172">IF(AP451="ja",BF451/$BL451,"")</f>
        <v/>
      </c>
      <c r="BS451" s="239"/>
      <c r="BT451" s="351">
        <f t="shared" ref="BT451:BT467" si="173">SUM(BO451:BR451)</f>
        <v>0</v>
      </c>
      <c r="BW451" s="289" t="str">
        <f>IF(AP451="ja",VLOOKUP(B451,Miljövärden!$B$2:$H$550,MATCH("Total andel fossilt",Miljövärden!$B$2:$H$2,0),FALSE),"")</f>
        <v/>
      </c>
      <c r="BZ451" s="351" t="str">
        <f t="shared" ref="BZ451:BZ467" si="174">IFERROR(BW451-BO451,"")</f>
        <v/>
      </c>
      <c r="CA451" s="353" t="str">
        <f t="shared" ref="CA451:CA467" si="175">IFERROR(ROUND(BW451,3)-ROUND(BO451,3),"")</f>
        <v/>
      </c>
    </row>
    <row r="452" spans="1:79" x14ac:dyDescent="0.25">
      <c r="A452" s="2" t="s">
        <v>661</v>
      </c>
      <c r="B452" s="2" t="s">
        <v>662</v>
      </c>
      <c r="C452">
        <f>VLOOKUP($B452,'Tillförd energi'!$B$1:$AI$700,MATCH(C$1,'Tillförd energi'!$B$1:$AQ$1,0),FALSE)</f>
        <v>0</v>
      </c>
      <c r="D452">
        <f>VLOOKUP($B452,'Tillförd energi'!$B$1:$AI$700,MATCH(D$1,'Tillförd energi'!$B$1:$AQ$1,0),FALSE)</f>
        <v>0</v>
      </c>
      <c r="E452">
        <f>VLOOKUP($B452,'Tillförd energi'!$B$1:$AI$700,MATCH(E$1,'Tillförd energi'!$B$1:$AQ$1,0),FALSE)</f>
        <v>0</v>
      </c>
      <c r="F452">
        <f>VLOOKUP($B452,'Tillförd energi'!$B$1:$AI$700,MATCH(F$1,'Tillförd energi'!$B$1:$AQ$1,0),FALSE)</f>
        <v>0</v>
      </c>
      <c r="G452">
        <f>VLOOKUP($B452,'Tillförd energi'!$B$1:$AI$700,MATCH(G$1,'Tillförd energi'!$B$1:$AQ$1,0),FALSE)</f>
        <v>0</v>
      </c>
      <c r="H452">
        <f>VLOOKUP($B452,'Tillförd energi'!$B$1:$AI$700,MATCH(H$1,'Tillförd energi'!$B$1:$AQ$1,0),FALSE)</f>
        <v>0</v>
      </c>
      <c r="I452">
        <f>VLOOKUP($B452,'Tillförd energi'!$B$1:$AI$700,MATCH(I$1,'Tillförd energi'!$B$1:$AQ$1,0),FALSE)</f>
        <v>0</v>
      </c>
      <c r="J452">
        <f>VLOOKUP($B452,'Tillförd energi'!$B$1:$AI$700,MATCH(J$1,'Tillförd energi'!$B$1:$AQ$1,0),FALSE)</f>
        <v>0</v>
      </c>
      <c r="K452">
        <f>VLOOKUP($B452,'Tillförd energi'!$B$1:$AI$700,MATCH(K$1,'Tillförd energi'!$B$1:$AQ$1,0),FALSE)</f>
        <v>0</v>
      </c>
      <c r="L452">
        <f>VLOOKUP($B452,'Tillförd energi'!$B$1:$AI$700,MATCH(L$1,'Tillförd energi'!$B$1:$AQ$1,0),FALSE)</f>
        <v>0</v>
      </c>
      <c r="M452">
        <f>VLOOKUP($B452,'Tillförd energi'!$B$1:$AI$700,MATCH(M$1,'Tillförd energi'!$B$1:$AQ$1,0),FALSE)</f>
        <v>0</v>
      </c>
      <c r="N452">
        <f>VLOOKUP($B452,'Tillförd energi'!$B$1:$AI$700,MATCH(N$1,'Tillförd energi'!$B$1:$AQ$1,0),FALSE)</f>
        <v>0</v>
      </c>
      <c r="O452">
        <f>VLOOKUP($B452,'Tillförd energi'!$B$1:$AI$700,MATCH(O$1,'Tillförd energi'!$B$1:$AQ$1,0),FALSE)</f>
        <v>0</v>
      </c>
      <c r="P452">
        <f>VLOOKUP($B452,'Tillförd energi'!$B$1:$AI$700,MATCH(P$1,'Tillförd energi'!$B$1:$AQ$1,0),FALSE)</f>
        <v>0</v>
      </c>
      <c r="Q452">
        <f>VLOOKUP($B452,'Tillförd energi'!$B$1:$AI$700,MATCH(Q$1,'Tillförd energi'!$B$1:$AQ$1,0),FALSE)</f>
        <v>0</v>
      </c>
      <c r="R452">
        <f>VLOOKUP($B452,'Tillförd energi'!$B$1:$AI$700,MATCH(R$1,'Tillförd energi'!$B$1:$AQ$1,0),FALSE)</f>
        <v>0</v>
      </c>
      <c r="S452">
        <f>VLOOKUP($B452,'Tillförd energi'!$B$1:$AI$700,MATCH(S$1,'Tillförd energi'!$B$1:$AQ$1,0),FALSE)</f>
        <v>0</v>
      </c>
      <c r="T452">
        <f>VLOOKUP($B452,'Tillförd energi'!$B$1:$AI$700,MATCH(T$1,'Tillförd energi'!$B$1:$AQ$1,0),FALSE)</f>
        <v>0</v>
      </c>
      <c r="U452">
        <f>VLOOKUP($B452,'Tillförd energi'!$B$1:$AI$700,MATCH(U$1,'Tillförd energi'!$B$1:$AQ$1,0),FALSE)</f>
        <v>0</v>
      </c>
      <c r="V452">
        <f>VLOOKUP($B452,'Tillförd energi'!$B$1:$AI$700,MATCH(V$1,'Tillförd energi'!$B$1:$AQ$1,0),FALSE)</f>
        <v>0</v>
      </c>
      <c r="W452">
        <f>VLOOKUP($B452,'Tillförd energi'!$B$1:$AI$700,MATCH(W$1,'Tillförd energi'!$B$1:$AQ$1,0),FALSE)</f>
        <v>0</v>
      </c>
      <c r="X452">
        <f>VLOOKUP($B452,'Tillförd energi'!$B$1:$AI$700,MATCH(X$1,'Tillförd energi'!$B$1:$AQ$1,0),FALSE)</f>
        <v>0</v>
      </c>
      <c r="Y452">
        <f>VLOOKUP($B452,'Tillförd energi'!$B$1:$AI$700,MATCH(Y$1,'Tillförd energi'!$B$1:$AQ$1,0),FALSE)</f>
        <v>0</v>
      </c>
      <c r="Z452">
        <f>VLOOKUP($B452,'Tillförd energi'!$B$1:$AI$700,MATCH(Z$1,'Tillförd energi'!$B$1:$AQ$1,0),FALSE)</f>
        <v>0</v>
      </c>
      <c r="AA452">
        <f>VLOOKUP($B452,'Tillförd energi'!$B$1:$AI$700,MATCH(AA$1,'Tillförd energi'!$B$1:$AQ$1,0),FALSE)</f>
        <v>0</v>
      </c>
      <c r="AB452">
        <f>VLOOKUP($B452,'Tillförd energi'!$B$1:$AI$700,MATCH(AB$1,'Tillförd energi'!$B$1:$AQ$1,0),FALSE)</f>
        <v>0</v>
      </c>
      <c r="AC452">
        <f>VLOOKUP($B452,'Tillförd energi'!$B$1:$AI$700,MATCH(AC$1,'Tillförd energi'!$B$1:$AQ$1,0),FALSE)</f>
        <v>0</v>
      </c>
      <c r="AD452">
        <f>VLOOKUP($B452,'Tillförd energi'!$B$1:$AI$700,MATCH(AD$1,'Tillförd energi'!$B$1:$AQ$1,0),FALSE)</f>
        <v>0</v>
      </c>
      <c r="AE452">
        <f>VLOOKUP($B452,'Tillförd energi'!$B$1:$AI$700,MATCH(AE$1,'Tillförd energi'!$B$1:$AQ$1,0),FALSE)</f>
        <v>0</v>
      </c>
      <c r="AF452">
        <f>VLOOKUP($B452,'Tillförd energi'!$B$1:$AI$700,MATCH(AF$1,'Tillförd energi'!$B$1:$AQ$1,0),FALSE)</f>
        <v>0</v>
      </c>
      <c r="AG452">
        <f>IFERROR(VLOOKUP(B452,Miljö!$B$1:$AC$550,MATCH("Köpt mängd produktionsspecifik fjärrvärme:",Miljö!$B$1:$AC$1,0),FALSE)/1,0)</f>
        <v>0</v>
      </c>
      <c r="AI452">
        <f t="shared" si="154"/>
        <v>0</v>
      </c>
      <c r="AJ452">
        <f t="shared" si="155"/>
        <v>0</v>
      </c>
      <c r="AK452" t="str">
        <f>IF(ISERROR(1/VLOOKUP($B452,Leveranser!$B$1:$S$500,MATCH("såld värme (gwh)",Leveranser!$B$1:$S$1,0),FALSE)),"",VLOOKUP($B452,Leveranser!$B$1:$S$500,MATCH("såld värme (gwh)",Leveranser!$B$1:$S$1,0),FALSE))</f>
        <v/>
      </c>
      <c r="AL452">
        <f>VLOOKUP($B452,Leveranser!$B$1:$Y$500,MATCH("Totalt såld fjärrvärme till andra fjärrvärmeföretag",Leveranser!$B$1:$AA$1,0),FALSE)</f>
        <v>0</v>
      </c>
      <c r="AM452">
        <f>IF(ISERROR(1/VLOOKUP($B452,Miljö!$B$1:$S$500,MATCH("Såld mängd produktionsspecifik fjärrvärme (GWh)",Miljö!$B$1:$R$1,0),FALSE)),0,VLOOKUP($B452,Miljö!$B$1:$S$500,MATCH("Såld mängd produktionsspecifik fjärrvärme (GWh)",Miljö!$B$1:$R$1,0),FALSE))</f>
        <v>0</v>
      </c>
      <c r="AN452" s="239" t="str">
        <f t="shared" si="156"/>
        <v/>
      </c>
      <c r="AP452" t="str">
        <f>IFERROR(VLOOKUP($B452,Miljövärden!$B$2:$H$550,7,FALSE),"Nej, saknas")</f>
        <v>Nej</v>
      </c>
      <c r="AQ452" t="str">
        <f>IFERROR(VLOOKUP($B452,Miljövärden!$B$2:$H$550,6,FALSE),"Nej, saknas")</f>
        <v>Nej</v>
      </c>
      <c r="AU452">
        <f t="shared" si="157"/>
        <v>0</v>
      </c>
      <c r="AV452">
        <f t="shared" si="158"/>
        <v>0</v>
      </c>
      <c r="AW452">
        <f t="shared" si="159"/>
        <v>0</v>
      </c>
      <c r="AX452">
        <f t="shared" si="160"/>
        <v>0</v>
      </c>
      <c r="AZ452">
        <f t="shared" si="161"/>
        <v>0</v>
      </c>
      <c r="BC452">
        <f t="shared" si="162"/>
        <v>0</v>
      </c>
      <c r="BD452">
        <f t="shared" si="163"/>
        <v>0</v>
      </c>
      <c r="BE452">
        <f t="shared" si="164"/>
        <v>0</v>
      </c>
      <c r="BF452">
        <f t="shared" si="165"/>
        <v>0</v>
      </c>
      <c r="BG452">
        <f t="shared" si="166"/>
        <v>0</v>
      </c>
      <c r="BH452" t="str">
        <f>VLOOKUP(B452,Miljö!$B$1:$I$482,MATCH("Fossilandel för ursprungspecificerad el ()",Miljö!$B$1:$I$1,0),FALSE)</f>
        <v>-</v>
      </c>
      <c r="BI452" t="str">
        <f>VLOOKUP(B452,Miljö!$B$1:$BX$482,MATCH("Kärnkraftsandel för ursprungsspecificerad el ()",Miljö!$B$1:$O$1,0),FALSE)</f>
        <v>-</v>
      </c>
      <c r="BJ452">
        <f t="shared" si="167"/>
        <v>0</v>
      </c>
      <c r="BK452" t="str">
        <f>VLOOKUP(B452,Miljö!$B$1:$O$482,MATCH("Fossil andel i procent (%)",Miljö!$B$1:$O$1,0),FALSE)</f>
        <v>-</v>
      </c>
      <c r="BL452">
        <f t="shared" si="168"/>
        <v>0</v>
      </c>
      <c r="BO452" s="289" t="str">
        <f t="shared" si="169"/>
        <v/>
      </c>
      <c r="BP452" s="239" t="str">
        <f t="shared" si="170"/>
        <v/>
      </c>
      <c r="BQ452" s="239" t="str">
        <f t="shared" si="171"/>
        <v/>
      </c>
      <c r="BR452" s="239" t="str">
        <f t="shared" si="172"/>
        <v/>
      </c>
      <c r="BS452" s="239"/>
      <c r="BT452" s="351">
        <f t="shared" si="173"/>
        <v>0</v>
      </c>
      <c r="BW452" s="289" t="str">
        <f>IF(AP452="ja",VLOOKUP(B452,Miljövärden!$B$2:$H$550,MATCH("Total andel fossilt",Miljövärden!$B$2:$H$2,0),FALSE),"")</f>
        <v/>
      </c>
      <c r="BZ452" s="351" t="str">
        <f t="shared" si="174"/>
        <v/>
      </c>
      <c r="CA452" s="353" t="str">
        <f t="shared" si="175"/>
        <v/>
      </c>
    </row>
    <row r="453" spans="1:79" x14ac:dyDescent="0.25">
      <c r="A453" s="2" t="s">
        <v>664</v>
      </c>
      <c r="B453" s="2" t="s">
        <v>665</v>
      </c>
      <c r="C453">
        <f>VLOOKUP($B453,'Tillförd energi'!$B$1:$AI$700,MATCH(C$1,'Tillförd energi'!$B$1:$AQ$1,0),FALSE)</f>
        <v>0</v>
      </c>
      <c r="D453">
        <f>VLOOKUP($B453,'Tillförd energi'!$B$1:$AI$700,MATCH(D$1,'Tillförd energi'!$B$1:$AQ$1,0),FALSE)</f>
        <v>0.94399999999999995</v>
      </c>
      <c r="E453">
        <f>VLOOKUP($B453,'Tillförd energi'!$B$1:$AI$700,MATCH(E$1,'Tillförd energi'!$B$1:$AQ$1,0),FALSE)</f>
        <v>0</v>
      </c>
      <c r="F453">
        <f>VLOOKUP($B453,'Tillförd energi'!$B$1:$AI$700,MATCH(F$1,'Tillförd energi'!$B$1:$AQ$1,0),FALSE)</f>
        <v>2.2069999999999999</v>
      </c>
      <c r="G453">
        <f>VLOOKUP($B453,'Tillförd energi'!$B$1:$AI$700,MATCH(G$1,'Tillförd energi'!$B$1:$AQ$1,0),FALSE)</f>
        <v>0</v>
      </c>
      <c r="H453">
        <f>VLOOKUP($B453,'Tillförd energi'!$B$1:$AI$700,MATCH(H$1,'Tillförd energi'!$B$1:$AQ$1,0),FALSE)</f>
        <v>0</v>
      </c>
      <c r="I453">
        <f>VLOOKUP($B453,'Tillförd energi'!$B$1:$AI$700,MATCH(I$1,'Tillförd energi'!$B$1:$AQ$1,0),FALSE)</f>
        <v>256.5</v>
      </c>
      <c r="J453">
        <f>VLOOKUP($B453,'Tillförd energi'!$B$1:$AI$700,MATCH(J$1,'Tillförd energi'!$B$1:$AQ$1,0),FALSE)</f>
        <v>10.522399999999999</v>
      </c>
      <c r="K453">
        <f>VLOOKUP($B453,'Tillförd energi'!$B$1:$AI$700,MATCH(K$1,'Tillförd energi'!$B$1:$AQ$1,0),FALSE)</f>
        <v>0</v>
      </c>
      <c r="L453">
        <f>VLOOKUP($B453,'Tillförd energi'!$B$1:$AI$700,MATCH(L$1,'Tillförd energi'!$B$1:$AQ$1,0),FALSE)</f>
        <v>0</v>
      </c>
      <c r="M453">
        <f>VLOOKUP($B453,'Tillförd energi'!$B$1:$AI$700,MATCH(M$1,'Tillförd energi'!$B$1:$AQ$1,0),FALSE)</f>
        <v>0</v>
      </c>
      <c r="N453">
        <f>VLOOKUP($B453,'Tillförd energi'!$B$1:$AI$700,MATCH(N$1,'Tillförd energi'!$B$1:$AQ$1,0),FALSE)</f>
        <v>0</v>
      </c>
      <c r="O453">
        <f>VLOOKUP($B453,'Tillförd energi'!$B$1:$AI$700,MATCH(O$1,'Tillförd energi'!$B$1:$AQ$1,0),FALSE)</f>
        <v>0</v>
      </c>
      <c r="P453">
        <f>VLOOKUP($B453,'Tillförd energi'!$B$1:$AI$700,MATCH(P$1,'Tillförd energi'!$B$1:$AQ$1,0),FALSE)</f>
        <v>0</v>
      </c>
      <c r="Q453">
        <f>VLOOKUP($B453,'Tillförd energi'!$B$1:$AI$700,MATCH(Q$1,'Tillförd energi'!$B$1:$AQ$1,0),FALSE)</f>
        <v>0</v>
      </c>
      <c r="R453">
        <f>VLOOKUP($B453,'Tillförd energi'!$B$1:$AI$700,MATCH(R$1,'Tillförd energi'!$B$1:$AQ$1,0),FALSE)</f>
        <v>159.9</v>
      </c>
      <c r="S453">
        <f>VLOOKUP($B453,'Tillförd energi'!$B$1:$AI$700,MATCH(S$1,'Tillförd energi'!$B$1:$AQ$1,0),FALSE)</f>
        <v>0</v>
      </c>
      <c r="T453">
        <f>VLOOKUP($B453,'Tillförd energi'!$B$1:$AI$700,MATCH(T$1,'Tillförd energi'!$B$1:$AQ$1,0),FALSE)</f>
        <v>0</v>
      </c>
      <c r="U453">
        <f>VLOOKUP($B453,'Tillförd energi'!$B$1:$AI$700,MATCH(U$1,'Tillförd energi'!$B$1:$AQ$1,0),FALSE)</f>
        <v>0</v>
      </c>
      <c r="V453">
        <f>VLOOKUP($B453,'Tillförd energi'!$B$1:$AI$700,MATCH(V$1,'Tillförd energi'!$B$1:$AQ$1,0),FALSE)</f>
        <v>0</v>
      </c>
      <c r="W453">
        <f>VLOOKUP($B453,'Tillförd energi'!$B$1:$AI$700,MATCH(W$1,'Tillförd energi'!$B$1:$AQ$1,0),FALSE)</f>
        <v>0</v>
      </c>
      <c r="X453">
        <f>VLOOKUP($B453,'Tillförd energi'!$B$1:$AI$700,MATCH(X$1,'Tillförd energi'!$B$1:$AQ$1,0),FALSE)</f>
        <v>0</v>
      </c>
      <c r="Y453">
        <f>VLOOKUP($B453,'Tillförd energi'!$B$1:$AI$700,MATCH(Y$1,'Tillförd energi'!$B$1:$AQ$1,0),FALSE)</f>
        <v>0</v>
      </c>
      <c r="Z453">
        <f>VLOOKUP($B453,'Tillförd energi'!$B$1:$AI$700,MATCH(Z$1,'Tillförd energi'!$B$1:$AQ$1,0),FALSE)</f>
        <v>0</v>
      </c>
      <c r="AA453">
        <f>VLOOKUP($B453,'Tillförd energi'!$B$1:$AI$700,MATCH(AA$1,'Tillförd energi'!$B$1:$AQ$1,0),FALSE)</f>
        <v>31.013999999999999</v>
      </c>
      <c r="AB453">
        <f>VLOOKUP($B453,'Tillförd energi'!$B$1:$AI$700,MATCH(AB$1,'Tillförd energi'!$B$1:$AQ$1,0),FALSE)</f>
        <v>69.325999999999993</v>
      </c>
      <c r="AC453">
        <f>VLOOKUP($B453,'Tillförd energi'!$B$1:$AI$700,MATCH(AC$1,'Tillförd energi'!$B$1:$AQ$1,0),FALSE)</f>
        <v>132.5</v>
      </c>
      <c r="AD453">
        <f>VLOOKUP($B453,'Tillförd energi'!$B$1:$AI$700,MATCH(AD$1,'Tillförd energi'!$B$1:$AQ$1,0),FALSE)</f>
        <v>363.38299999999998</v>
      </c>
      <c r="AE453">
        <f>VLOOKUP($B453,'Tillförd energi'!$B$1:$AI$700,MATCH(AE$1,'Tillförd energi'!$B$1:$AQ$1,0),FALSE)</f>
        <v>0</v>
      </c>
      <c r="AF453">
        <f>VLOOKUP($B453,'Tillförd energi'!$B$1:$AI$700,MATCH(AF$1,'Tillförd energi'!$B$1:$AQ$1,0),FALSE)</f>
        <v>21.3004</v>
      </c>
      <c r="AG453">
        <f>IFERROR(VLOOKUP(B453,Miljö!$B$1:$AC$550,MATCH("Köpt mängd produktionsspecifik fjärrvärme:",Miljö!$B$1:$AC$1,0),FALSE)/1,0)</f>
        <v>23.9</v>
      </c>
      <c r="AI453">
        <f t="shared" si="154"/>
        <v>1047.5968</v>
      </c>
      <c r="AJ453">
        <f t="shared" si="155"/>
        <v>1071.4968000000001</v>
      </c>
      <c r="AK453">
        <f>IF(ISERROR(1/VLOOKUP($B453,Leveranser!$B$1:$S$500,MATCH("såld värme (gwh)",Leveranser!$B$1:$S$1,0),FALSE)),"",VLOOKUP($B453,Leveranser!$B$1:$S$500,MATCH("såld värme (gwh)",Leveranser!$B$1:$S$1,0),FALSE))</f>
        <v>995.62599999999998</v>
      </c>
      <c r="AL453">
        <f>VLOOKUP($B453,Leveranser!$B$1:$Y$500,MATCH("Totalt såld fjärrvärme till andra fjärrvärmeföretag",Leveranser!$B$1:$AA$1,0),FALSE)</f>
        <v>108.4</v>
      </c>
      <c r="AM453">
        <f>IF(ISERROR(1/VLOOKUP($B453,Miljö!$B$1:$S$500,MATCH("Såld mängd produktionsspecifik fjärrvärme (GWh)",Miljö!$B$1:$R$1,0),FALSE)),0,VLOOKUP($B453,Miljö!$B$1:$S$500,MATCH("Såld mängd produktionsspecifik fjärrvärme (GWh)",Miljö!$B$1:$R$1,0),FALSE))</f>
        <v>270.3</v>
      </c>
      <c r="AN453" s="239">
        <f t="shared" si="156"/>
        <v>0.92919176240190349</v>
      </c>
      <c r="AP453" t="str">
        <f>IFERROR(VLOOKUP($B453,Miljövärden!$B$2:$H$550,7,FALSE),"Nej, saknas")</f>
        <v>Ja</v>
      </c>
      <c r="AQ453" t="str">
        <f>IFERROR(VLOOKUP($B453,Miljövärden!$B$2:$H$550,6,FALSE),"Nej, saknas")</f>
        <v>Ja</v>
      </c>
      <c r="AU453">
        <f t="shared" si="157"/>
        <v>52.314399999999999</v>
      </c>
      <c r="AV453">
        <f t="shared" si="158"/>
        <v>0</v>
      </c>
      <c r="AW453">
        <f t="shared" si="159"/>
        <v>0</v>
      </c>
      <c r="AX453">
        <f t="shared" si="160"/>
        <v>159.9</v>
      </c>
      <c r="AZ453">
        <f t="shared" si="161"/>
        <v>159.9</v>
      </c>
      <c r="BC453">
        <f t="shared" si="162"/>
        <v>3.1509999999999998</v>
      </c>
      <c r="BD453">
        <f t="shared" si="163"/>
        <v>0</v>
      </c>
      <c r="BE453">
        <f t="shared" si="164"/>
        <v>159.9</v>
      </c>
      <c r="BF453">
        <f t="shared" si="165"/>
        <v>832.23139999999989</v>
      </c>
      <c r="BG453">
        <f t="shared" si="166"/>
        <v>52.314399999999999</v>
      </c>
      <c r="BH453">
        <f>VLOOKUP(B453,Miljö!$B$1:$I$482,MATCH("Fossilandel för ursprungspecificerad el ()",Miljö!$B$1:$I$1,0),FALSE)</f>
        <v>1E-3</v>
      </c>
      <c r="BI453">
        <f>VLOOKUP(B453,Miljö!$B$1:$BX$482,MATCH("Kärnkraftsandel för ursprungsspecificerad el ()",Miljö!$B$1:$O$1,0),FALSE)</f>
        <v>0</v>
      </c>
      <c r="BJ453">
        <f t="shared" si="167"/>
        <v>23.9</v>
      </c>
      <c r="BK453">
        <f>VLOOKUP(B453,Miljö!$B$1:$O$482,MATCH("Fossil andel i procent (%)",Miljö!$B$1:$O$1,0),FALSE)</f>
        <v>0.2</v>
      </c>
      <c r="BL453">
        <f t="shared" si="168"/>
        <v>1071.4968000000001</v>
      </c>
      <c r="BO453" s="289">
        <f t="shared" si="169"/>
        <v>3.0341802234033735E-3</v>
      </c>
      <c r="BP453" s="239">
        <f t="shared" si="170"/>
        <v>2.2260635776047113E-2</v>
      </c>
      <c r="BQ453" s="239">
        <f t="shared" si="171"/>
        <v>0.19800533758010289</v>
      </c>
      <c r="BR453" s="239">
        <f t="shared" si="172"/>
        <v>0.77669984642044643</v>
      </c>
      <c r="BS453" s="239"/>
      <c r="BT453" s="351">
        <f t="shared" si="173"/>
        <v>0.99999999999999978</v>
      </c>
      <c r="BW453" s="289">
        <f>IF(AP453="ja",VLOOKUP(B453,Miljövärden!$B$2:$H$550,MATCH("Total andel fossilt",Miljövärden!$B$2:$H$2,0),FALSE),"")</f>
        <v>4.0578000000000003E-3</v>
      </c>
      <c r="BZ453" s="351">
        <f t="shared" si="174"/>
        <v>1.0236197765966268E-3</v>
      </c>
      <c r="CA453" s="353">
        <f t="shared" si="175"/>
        <v>1E-3</v>
      </c>
    </row>
    <row r="454" spans="1:79" x14ac:dyDescent="0.25">
      <c r="A454" s="2" t="s">
        <v>664</v>
      </c>
      <c r="B454" s="2" t="s">
        <v>666</v>
      </c>
      <c r="C454">
        <f>VLOOKUP($B454,'Tillförd energi'!$B$1:$AI$700,MATCH(C$1,'Tillförd energi'!$B$1:$AQ$1,0),FALSE)</f>
        <v>0</v>
      </c>
      <c r="D454">
        <f>VLOOKUP($B454,'Tillförd energi'!$B$1:$AI$700,MATCH(D$1,'Tillförd energi'!$B$1:$AQ$1,0),FALSE)</f>
        <v>3.0000000000000001E-3</v>
      </c>
      <c r="E454">
        <f>VLOOKUP($B454,'Tillförd energi'!$B$1:$AI$700,MATCH(E$1,'Tillförd energi'!$B$1:$AQ$1,0),FALSE)</f>
        <v>0</v>
      </c>
      <c r="F454">
        <f>VLOOKUP($B454,'Tillförd energi'!$B$1:$AI$700,MATCH(F$1,'Tillförd energi'!$B$1:$AQ$1,0),FALSE)</f>
        <v>0</v>
      </c>
      <c r="G454">
        <f>VLOOKUP($B454,'Tillförd energi'!$B$1:$AI$700,MATCH(G$1,'Tillförd energi'!$B$1:$AQ$1,0),FALSE)</f>
        <v>0</v>
      </c>
      <c r="H454">
        <f>VLOOKUP($B454,'Tillförd energi'!$B$1:$AI$700,MATCH(H$1,'Tillförd energi'!$B$1:$AQ$1,0),FALSE)</f>
        <v>0</v>
      </c>
      <c r="I454">
        <f>VLOOKUP($B454,'Tillförd energi'!$B$1:$AI$700,MATCH(I$1,'Tillförd energi'!$B$1:$AQ$1,0),FALSE)</f>
        <v>0</v>
      </c>
      <c r="J454">
        <f>VLOOKUP($B454,'Tillförd energi'!$B$1:$AI$700,MATCH(J$1,'Tillförd energi'!$B$1:$AQ$1,0),FALSE)</f>
        <v>0</v>
      </c>
      <c r="K454">
        <f>VLOOKUP($B454,'Tillförd energi'!$B$1:$AI$700,MATCH(K$1,'Tillförd energi'!$B$1:$AQ$1,0),FALSE)</f>
        <v>0</v>
      </c>
      <c r="L454">
        <f>VLOOKUP($B454,'Tillförd energi'!$B$1:$AI$700,MATCH(L$1,'Tillförd energi'!$B$1:$AQ$1,0),FALSE)</f>
        <v>0</v>
      </c>
      <c r="M454">
        <f>VLOOKUP($B454,'Tillförd energi'!$B$1:$AI$700,MATCH(M$1,'Tillförd energi'!$B$1:$AQ$1,0),FALSE)</f>
        <v>0</v>
      </c>
      <c r="N454">
        <f>VLOOKUP($B454,'Tillförd energi'!$B$1:$AI$700,MATCH(N$1,'Tillförd energi'!$B$1:$AQ$1,0),FALSE)</f>
        <v>0</v>
      </c>
      <c r="O454">
        <f>VLOOKUP($B454,'Tillförd energi'!$B$1:$AI$700,MATCH(O$1,'Tillförd energi'!$B$1:$AQ$1,0),FALSE)</f>
        <v>0</v>
      </c>
      <c r="P454">
        <f>VLOOKUP($B454,'Tillförd energi'!$B$1:$AI$700,MATCH(P$1,'Tillförd energi'!$B$1:$AQ$1,0),FALSE)</f>
        <v>0</v>
      </c>
      <c r="Q454">
        <f>VLOOKUP($B454,'Tillförd energi'!$B$1:$AI$700,MATCH(Q$1,'Tillförd energi'!$B$1:$AQ$1,0),FALSE)</f>
        <v>0</v>
      </c>
      <c r="R454">
        <f>VLOOKUP($B454,'Tillförd energi'!$B$1:$AI$700,MATCH(R$1,'Tillförd energi'!$B$1:$AQ$1,0),FALSE)</f>
        <v>2.3650000000000002</v>
      </c>
      <c r="S454">
        <f>VLOOKUP($B454,'Tillförd energi'!$B$1:$AI$700,MATCH(S$1,'Tillförd energi'!$B$1:$AQ$1,0),FALSE)</f>
        <v>0</v>
      </c>
      <c r="T454">
        <f>VLOOKUP($B454,'Tillförd energi'!$B$1:$AI$700,MATCH(T$1,'Tillförd energi'!$B$1:$AQ$1,0),FALSE)</f>
        <v>0</v>
      </c>
      <c r="U454">
        <f>VLOOKUP($B454,'Tillförd energi'!$B$1:$AI$700,MATCH(U$1,'Tillförd energi'!$B$1:$AQ$1,0),FALSE)</f>
        <v>0</v>
      </c>
      <c r="V454">
        <f>VLOOKUP($B454,'Tillförd energi'!$B$1:$AI$700,MATCH(V$1,'Tillförd energi'!$B$1:$AQ$1,0),FALSE)</f>
        <v>0</v>
      </c>
      <c r="W454">
        <f>VLOOKUP($B454,'Tillförd energi'!$B$1:$AI$700,MATCH(W$1,'Tillförd energi'!$B$1:$AQ$1,0),FALSE)</f>
        <v>0</v>
      </c>
      <c r="X454">
        <f>VLOOKUP($B454,'Tillförd energi'!$B$1:$AI$700,MATCH(X$1,'Tillförd energi'!$B$1:$AQ$1,0),FALSE)</f>
        <v>0</v>
      </c>
      <c r="Y454">
        <f>VLOOKUP($B454,'Tillförd energi'!$B$1:$AI$700,MATCH(Y$1,'Tillförd energi'!$B$1:$AQ$1,0),FALSE)</f>
        <v>0</v>
      </c>
      <c r="Z454">
        <f>VLOOKUP($B454,'Tillförd energi'!$B$1:$AI$700,MATCH(Z$1,'Tillförd energi'!$B$1:$AQ$1,0),FALSE)</f>
        <v>0</v>
      </c>
      <c r="AA454">
        <f>VLOOKUP($B454,'Tillförd energi'!$B$1:$AI$700,MATCH(AA$1,'Tillförd energi'!$B$1:$AQ$1,0),FALSE)</f>
        <v>0</v>
      </c>
      <c r="AB454">
        <f>VLOOKUP($B454,'Tillförd energi'!$B$1:$AI$700,MATCH(AB$1,'Tillförd energi'!$B$1:$AQ$1,0),FALSE)</f>
        <v>0</v>
      </c>
      <c r="AC454">
        <f>VLOOKUP($B454,'Tillförd energi'!$B$1:$AI$700,MATCH(AC$1,'Tillförd energi'!$B$1:$AQ$1,0),FALSE)</f>
        <v>0</v>
      </c>
      <c r="AD454">
        <f>VLOOKUP($B454,'Tillförd energi'!$B$1:$AI$700,MATCH(AD$1,'Tillförd energi'!$B$1:$AQ$1,0),FALSE)</f>
        <v>0</v>
      </c>
      <c r="AE454">
        <f>VLOOKUP($B454,'Tillförd energi'!$B$1:$AI$700,MATCH(AE$1,'Tillförd energi'!$B$1:$AQ$1,0),FALSE)</f>
        <v>0</v>
      </c>
      <c r="AF454">
        <f>VLOOKUP($B454,'Tillförd energi'!$B$1:$AI$700,MATCH(AF$1,'Tillförd energi'!$B$1:$AQ$1,0),FALSE)</f>
        <v>0.05</v>
      </c>
      <c r="AG454">
        <f>IFERROR(VLOOKUP(B454,Miljö!$B$1:$AC$550,MATCH("Köpt mängd produktionsspecifik fjärrvärme:",Miljö!$B$1:$AC$1,0),FALSE)/1,0)</f>
        <v>0</v>
      </c>
      <c r="AI454">
        <f t="shared" si="154"/>
        <v>2.4180000000000001</v>
      </c>
      <c r="AJ454">
        <f t="shared" si="155"/>
        <v>2.4180000000000001</v>
      </c>
      <c r="AK454">
        <f>IF(ISERROR(1/VLOOKUP($B454,Leveranser!$B$1:$S$500,MATCH("såld värme (gwh)",Leveranser!$B$1:$S$1,0),FALSE)),"",VLOOKUP($B454,Leveranser!$B$1:$S$500,MATCH("såld värme (gwh)",Leveranser!$B$1:$S$1,0),FALSE))</f>
        <v>1.76</v>
      </c>
      <c r="AL454">
        <f>VLOOKUP($B454,Leveranser!$B$1:$Y$500,MATCH("Totalt såld fjärrvärme till andra fjärrvärmeföretag",Leveranser!$B$1:$AA$1,0),FALSE)</f>
        <v>0</v>
      </c>
      <c r="AM454">
        <f>IF(ISERROR(1/VLOOKUP($B454,Miljö!$B$1:$S$500,MATCH("Såld mängd produktionsspecifik fjärrvärme (GWh)",Miljö!$B$1:$R$1,0),FALSE)),0,VLOOKUP($B454,Miljö!$B$1:$S$500,MATCH("Såld mängd produktionsspecifik fjärrvärme (GWh)",Miljö!$B$1:$R$1,0),FALSE))</f>
        <v>0</v>
      </c>
      <c r="AN454" s="239">
        <f t="shared" si="156"/>
        <v>0.72787427626137302</v>
      </c>
      <c r="AP454" t="str">
        <f>IFERROR(VLOOKUP($B454,Miljövärden!$B$2:$H$550,7,FALSE),"Nej, saknas")</f>
        <v>Ja</v>
      </c>
      <c r="AQ454" t="str">
        <f>IFERROR(VLOOKUP($B454,Miljövärden!$B$2:$H$550,6,FALSE),"Nej, saknas")</f>
        <v>Ja</v>
      </c>
      <c r="AU454">
        <f t="shared" si="157"/>
        <v>0.05</v>
      </c>
      <c r="AV454">
        <f t="shared" si="158"/>
        <v>0</v>
      </c>
      <c r="AW454">
        <f t="shared" si="159"/>
        <v>0</v>
      </c>
      <c r="AX454">
        <f t="shared" si="160"/>
        <v>2.3650000000000002</v>
      </c>
      <c r="AZ454">
        <f t="shared" si="161"/>
        <v>2.3650000000000002</v>
      </c>
      <c r="BC454">
        <f t="shared" si="162"/>
        <v>3.0000000000000001E-3</v>
      </c>
      <c r="BD454">
        <f t="shared" si="163"/>
        <v>0</v>
      </c>
      <c r="BE454">
        <f t="shared" si="164"/>
        <v>2.3650000000000002</v>
      </c>
      <c r="BF454">
        <f t="shared" si="165"/>
        <v>0</v>
      </c>
      <c r="BG454">
        <f t="shared" si="166"/>
        <v>0.05</v>
      </c>
      <c r="BH454">
        <f>VLOOKUP(B454,Miljö!$B$1:$I$482,MATCH("Fossilandel för ursprungspecificerad el ()",Miljö!$B$1:$I$1,0),FALSE)</f>
        <v>0</v>
      </c>
      <c r="BI454">
        <f>VLOOKUP(B454,Miljö!$B$1:$BX$482,MATCH("Kärnkraftsandel för ursprungsspecificerad el ()",Miljö!$B$1:$O$1,0),FALSE)</f>
        <v>0</v>
      </c>
      <c r="BJ454">
        <f t="shared" si="167"/>
        <v>0</v>
      </c>
      <c r="BK454" t="str">
        <f>VLOOKUP(B454,Miljö!$B$1:$O$482,MATCH("Fossil andel i procent (%)",Miljö!$B$1:$O$1,0),FALSE)</f>
        <v>ET</v>
      </c>
      <c r="BL454">
        <f t="shared" si="168"/>
        <v>2.4180000000000001</v>
      </c>
      <c r="BO454" s="289">
        <f t="shared" si="169"/>
        <v>1.2406947890818859E-3</v>
      </c>
      <c r="BP454" s="239">
        <f t="shared" si="170"/>
        <v>0</v>
      </c>
      <c r="BQ454" s="239">
        <f t="shared" si="171"/>
        <v>0.99875930521091805</v>
      </c>
      <c r="BR454" s="239">
        <f t="shared" si="172"/>
        <v>0</v>
      </c>
      <c r="BS454" s="239"/>
      <c r="BT454" s="351">
        <f t="shared" si="173"/>
        <v>0.99999999999999989</v>
      </c>
      <c r="BW454" s="289">
        <f>IF(AP454="ja",VLOOKUP(B454,Miljövärden!$B$2:$H$550,MATCH("Total andel fossilt",Miljövärden!$B$2:$H$2,0),FALSE),"")</f>
        <v>1.24069E-3</v>
      </c>
      <c r="BZ454" s="351">
        <f t="shared" si="174"/>
        <v>-4.7890818858330186E-9</v>
      </c>
      <c r="CA454" s="353">
        <f t="shared" si="175"/>
        <v>0</v>
      </c>
    </row>
    <row r="455" spans="1:79" x14ac:dyDescent="0.25">
      <c r="A455" s="2" t="s">
        <v>664</v>
      </c>
      <c r="B455" s="2" t="s">
        <v>667</v>
      </c>
      <c r="C455">
        <f>VLOOKUP($B455,'Tillförd energi'!$B$1:$AI$700,MATCH(C$1,'Tillförd energi'!$B$1:$AQ$1,0),FALSE)</f>
        <v>0</v>
      </c>
      <c r="D455">
        <f>VLOOKUP($B455,'Tillförd energi'!$B$1:$AI$700,MATCH(D$1,'Tillförd energi'!$B$1:$AQ$1,0),FALSE)</f>
        <v>2.3E-2</v>
      </c>
      <c r="E455">
        <f>VLOOKUP($B455,'Tillförd energi'!$B$1:$AI$700,MATCH(E$1,'Tillförd energi'!$B$1:$AQ$1,0),FALSE)</f>
        <v>0</v>
      </c>
      <c r="F455">
        <f>VLOOKUP($B455,'Tillförd energi'!$B$1:$AI$700,MATCH(F$1,'Tillförd energi'!$B$1:$AQ$1,0),FALSE)</f>
        <v>0</v>
      </c>
      <c r="G455">
        <f>VLOOKUP($B455,'Tillförd energi'!$B$1:$AI$700,MATCH(G$1,'Tillförd energi'!$B$1:$AQ$1,0),FALSE)</f>
        <v>0</v>
      </c>
      <c r="H455">
        <f>VLOOKUP($B455,'Tillförd energi'!$B$1:$AI$700,MATCH(H$1,'Tillförd energi'!$B$1:$AQ$1,0),FALSE)</f>
        <v>0</v>
      </c>
      <c r="I455">
        <f>VLOOKUP($B455,'Tillförd energi'!$B$1:$AI$700,MATCH(I$1,'Tillförd energi'!$B$1:$AQ$1,0),FALSE)</f>
        <v>0</v>
      </c>
      <c r="J455">
        <f>VLOOKUP($B455,'Tillförd energi'!$B$1:$AI$700,MATCH(J$1,'Tillförd energi'!$B$1:$AQ$1,0),FALSE)</f>
        <v>0</v>
      </c>
      <c r="K455">
        <f>VLOOKUP($B455,'Tillförd energi'!$B$1:$AI$700,MATCH(K$1,'Tillförd energi'!$B$1:$AQ$1,0),FALSE)</f>
        <v>0</v>
      </c>
      <c r="L455">
        <f>VLOOKUP($B455,'Tillförd energi'!$B$1:$AI$700,MATCH(L$1,'Tillförd energi'!$B$1:$AQ$1,0),FALSE)</f>
        <v>0</v>
      </c>
      <c r="M455">
        <f>VLOOKUP($B455,'Tillförd energi'!$B$1:$AI$700,MATCH(M$1,'Tillförd energi'!$B$1:$AQ$1,0),FALSE)</f>
        <v>0</v>
      </c>
      <c r="N455">
        <f>VLOOKUP($B455,'Tillförd energi'!$B$1:$AI$700,MATCH(N$1,'Tillförd energi'!$B$1:$AQ$1,0),FALSE)</f>
        <v>0</v>
      </c>
      <c r="O455">
        <f>VLOOKUP($B455,'Tillförd energi'!$B$1:$AI$700,MATCH(O$1,'Tillförd energi'!$B$1:$AQ$1,0),FALSE)</f>
        <v>0</v>
      </c>
      <c r="P455">
        <f>VLOOKUP($B455,'Tillförd energi'!$B$1:$AI$700,MATCH(P$1,'Tillförd energi'!$B$1:$AQ$1,0),FALSE)</f>
        <v>0</v>
      </c>
      <c r="Q455">
        <f>VLOOKUP($B455,'Tillförd energi'!$B$1:$AI$700,MATCH(Q$1,'Tillförd energi'!$B$1:$AQ$1,0),FALSE)</f>
        <v>0</v>
      </c>
      <c r="R455">
        <f>VLOOKUP($B455,'Tillförd energi'!$B$1:$AI$700,MATCH(R$1,'Tillförd energi'!$B$1:$AQ$1,0),FALSE)</f>
        <v>13</v>
      </c>
      <c r="S455">
        <f>VLOOKUP($B455,'Tillförd energi'!$B$1:$AI$700,MATCH(S$1,'Tillförd energi'!$B$1:$AQ$1,0),FALSE)</f>
        <v>0</v>
      </c>
      <c r="T455">
        <f>VLOOKUP($B455,'Tillförd energi'!$B$1:$AI$700,MATCH(T$1,'Tillförd energi'!$B$1:$AQ$1,0),FALSE)</f>
        <v>0</v>
      </c>
      <c r="U455">
        <f>VLOOKUP($B455,'Tillförd energi'!$B$1:$AI$700,MATCH(U$1,'Tillförd energi'!$B$1:$AQ$1,0),FALSE)</f>
        <v>0</v>
      </c>
      <c r="V455">
        <f>VLOOKUP($B455,'Tillförd energi'!$B$1:$AI$700,MATCH(V$1,'Tillförd energi'!$B$1:$AQ$1,0),FALSE)</f>
        <v>0</v>
      </c>
      <c r="W455">
        <f>VLOOKUP($B455,'Tillförd energi'!$B$1:$AI$700,MATCH(W$1,'Tillförd energi'!$B$1:$AQ$1,0),FALSE)</f>
        <v>0</v>
      </c>
      <c r="X455">
        <f>VLOOKUP($B455,'Tillförd energi'!$B$1:$AI$700,MATCH(X$1,'Tillförd energi'!$B$1:$AQ$1,0),FALSE)</f>
        <v>0</v>
      </c>
      <c r="Y455">
        <f>VLOOKUP($B455,'Tillförd energi'!$B$1:$AI$700,MATCH(Y$1,'Tillförd energi'!$B$1:$AQ$1,0),FALSE)</f>
        <v>0</v>
      </c>
      <c r="Z455">
        <f>VLOOKUP($B455,'Tillförd energi'!$B$1:$AI$700,MATCH(Z$1,'Tillförd energi'!$B$1:$AQ$1,0),FALSE)</f>
        <v>0</v>
      </c>
      <c r="AA455">
        <f>VLOOKUP($B455,'Tillförd energi'!$B$1:$AI$700,MATCH(AA$1,'Tillförd energi'!$B$1:$AQ$1,0),FALSE)</f>
        <v>0</v>
      </c>
      <c r="AB455">
        <f>VLOOKUP($B455,'Tillförd energi'!$B$1:$AI$700,MATCH(AB$1,'Tillförd energi'!$B$1:$AQ$1,0),FALSE)</f>
        <v>0</v>
      </c>
      <c r="AC455">
        <f>VLOOKUP($B455,'Tillförd energi'!$B$1:$AI$700,MATCH(AC$1,'Tillförd energi'!$B$1:$AQ$1,0),FALSE)</f>
        <v>0</v>
      </c>
      <c r="AD455">
        <f>VLOOKUP($B455,'Tillförd energi'!$B$1:$AI$700,MATCH(AD$1,'Tillförd energi'!$B$1:$AQ$1,0),FALSE)</f>
        <v>0</v>
      </c>
      <c r="AE455">
        <f>VLOOKUP($B455,'Tillförd energi'!$B$1:$AI$700,MATCH(AE$1,'Tillförd energi'!$B$1:$AQ$1,0),FALSE)</f>
        <v>0</v>
      </c>
      <c r="AF455">
        <f>VLOOKUP($B455,'Tillförd energi'!$B$1:$AI$700,MATCH(AF$1,'Tillförd energi'!$B$1:$AQ$1,0),FALSE)</f>
        <v>0.184</v>
      </c>
      <c r="AG455">
        <f>IFERROR(VLOOKUP(B455,Miljö!$B$1:$AC$550,MATCH("Köpt mängd produktionsspecifik fjärrvärme:",Miljö!$B$1:$AC$1,0),FALSE)/1,0)</f>
        <v>0</v>
      </c>
      <c r="AI455">
        <f t="shared" si="154"/>
        <v>13.206999999999999</v>
      </c>
      <c r="AJ455">
        <f t="shared" si="155"/>
        <v>13.206999999999999</v>
      </c>
      <c r="AK455">
        <f>IF(ISERROR(1/VLOOKUP($B455,Leveranser!$B$1:$S$500,MATCH("såld värme (gwh)",Leveranser!$B$1:$S$1,0),FALSE)),"",VLOOKUP($B455,Leveranser!$B$1:$S$500,MATCH("såld värme (gwh)",Leveranser!$B$1:$S$1,0),FALSE))</f>
        <v>9.2829999999999995</v>
      </c>
      <c r="AL455">
        <f>VLOOKUP($B455,Leveranser!$B$1:$Y$500,MATCH("Totalt såld fjärrvärme till andra fjärrvärmeföretag",Leveranser!$B$1:$AA$1,0),FALSE)</f>
        <v>0</v>
      </c>
      <c r="AM455">
        <f>IF(ISERROR(1/VLOOKUP($B455,Miljö!$B$1:$S$500,MATCH("Såld mängd produktionsspecifik fjärrvärme (GWh)",Miljö!$B$1:$R$1,0),FALSE)),0,VLOOKUP($B455,Miljö!$B$1:$S$500,MATCH("Såld mängd produktionsspecifik fjärrvärme (GWh)",Miljö!$B$1:$R$1,0),FALSE))</f>
        <v>0</v>
      </c>
      <c r="AN455" s="239">
        <f t="shared" si="156"/>
        <v>0.70288483380025746</v>
      </c>
      <c r="AP455" t="str">
        <f>IFERROR(VLOOKUP($B455,Miljövärden!$B$2:$H$550,7,FALSE),"Nej, saknas")</f>
        <v>Ja</v>
      </c>
      <c r="AQ455" t="str">
        <f>IFERROR(VLOOKUP($B455,Miljövärden!$B$2:$H$550,6,FALSE),"Nej, saknas")</f>
        <v>Ja</v>
      </c>
      <c r="AU455">
        <f t="shared" si="157"/>
        <v>0.184</v>
      </c>
      <c r="AV455">
        <f t="shared" si="158"/>
        <v>0</v>
      </c>
      <c r="AW455">
        <f t="shared" si="159"/>
        <v>0</v>
      </c>
      <c r="AX455">
        <f t="shared" si="160"/>
        <v>13</v>
      </c>
      <c r="AZ455">
        <f t="shared" si="161"/>
        <v>13</v>
      </c>
      <c r="BC455">
        <f t="shared" si="162"/>
        <v>2.3E-2</v>
      </c>
      <c r="BD455">
        <f t="shared" si="163"/>
        <v>0</v>
      </c>
      <c r="BE455">
        <f t="shared" si="164"/>
        <v>13</v>
      </c>
      <c r="BF455">
        <f t="shared" si="165"/>
        <v>0</v>
      </c>
      <c r="BG455">
        <f t="shared" si="166"/>
        <v>0.184</v>
      </c>
      <c r="BH455">
        <f>VLOOKUP(B455,Miljö!$B$1:$I$482,MATCH("Fossilandel för ursprungspecificerad el ()",Miljö!$B$1:$I$1,0),FALSE)</f>
        <v>0</v>
      </c>
      <c r="BI455">
        <f>VLOOKUP(B455,Miljö!$B$1:$BX$482,MATCH("Kärnkraftsandel för ursprungsspecificerad el ()",Miljö!$B$1:$O$1,0),FALSE)</f>
        <v>0</v>
      </c>
      <c r="BJ455">
        <f t="shared" si="167"/>
        <v>0</v>
      </c>
      <c r="BK455" t="str">
        <f>VLOOKUP(B455,Miljö!$B$1:$O$482,MATCH("Fossil andel i procent (%)",Miljö!$B$1:$O$1,0),FALSE)</f>
        <v>ET</v>
      </c>
      <c r="BL455">
        <f t="shared" si="168"/>
        <v>13.206999999999999</v>
      </c>
      <c r="BO455" s="289">
        <f t="shared" si="169"/>
        <v>1.7415007193155147E-3</v>
      </c>
      <c r="BP455" s="239">
        <f t="shared" si="170"/>
        <v>0</v>
      </c>
      <c r="BQ455" s="239">
        <f t="shared" si="171"/>
        <v>0.99825849928068455</v>
      </c>
      <c r="BR455" s="239">
        <f t="shared" si="172"/>
        <v>0</v>
      </c>
      <c r="BS455" s="239"/>
      <c r="BT455" s="351">
        <f t="shared" si="173"/>
        <v>1</v>
      </c>
      <c r="BW455" s="289">
        <f>IF(AP455="ja",VLOOKUP(B455,Miljövärden!$B$2:$H$550,MATCH("Total andel fossilt",Miljövärden!$B$2:$H$2,0),FALSE),"")</f>
        <v>1.7415E-3</v>
      </c>
      <c r="BZ455" s="351">
        <f t="shared" si="174"/>
        <v>-7.1931551470436061E-10</v>
      </c>
      <c r="CA455" s="353">
        <f t="shared" si="175"/>
        <v>0</v>
      </c>
    </row>
    <row r="456" spans="1:79" x14ac:dyDescent="0.25">
      <c r="A456" s="2" t="s">
        <v>664</v>
      </c>
      <c r="B456" s="2" t="s">
        <v>668</v>
      </c>
      <c r="C456">
        <f>VLOOKUP($B456,'Tillförd energi'!$B$1:$AI$700,MATCH(C$1,'Tillförd energi'!$B$1:$AQ$1,0),FALSE)</f>
        <v>0</v>
      </c>
      <c r="D456">
        <f>VLOOKUP($B456,'Tillförd energi'!$B$1:$AI$700,MATCH(D$1,'Tillförd energi'!$B$1:$AQ$1,0),FALSE)</f>
        <v>0.26</v>
      </c>
      <c r="E456">
        <f>VLOOKUP($B456,'Tillförd energi'!$B$1:$AI$700,MATCH(E$1,'Tillförd energi'!$B$1:$AQ$1,0),FALSE)</f>
        <v>0</v>
      </c>
      <c r="F456">
        <f>VLOOKUP($B456,'Tillförd energi'!$B$1:$AI$700,MATCH(F$1,'Tillförd energi'!$B$1:$AQ$1,0),FALSE)</f>
        <v>0</v>
      </c>
      <c r="G456">
        <f>VLOOKUP($B456,'Tillförd energi'!$B$1:$AI$700,MATCH(G$1,'Tillförd energi'!$B$1:$AQ$1,0),FALSE)</f>
        <v>0</v>
      </c>
      <c r="H456">
        <f>VLOOKUP($B456,'Tillförd energi'!$B$1:$AI$700,MATCH(H$1,'Tillförd energi'!$B$1:$AQ$1,0),FALSE)</f>
        <v>0</v>
      </c>
      <c r="I456">
        <f>VLOOKUP($B456,'Tillförd energi'!$B$1:$AI$700,MATCH(I$1,'Tillförd energi'!$B$1:$AQ$1,0),FALSE)</f>
        <v>2.38</v>
      </c>
      <c r="J456">
        <f>VLOOKUP($B456,'Tillförd energi'!$B$1:$AI$700,MATCH(J$1,'Tillförd energi'!$B$1:$AQ$1,0),FALSE)</f>
        <v>1.8682399999999999</v>
      </c>
      <c r="K456">
        <f>VLOOKUP($B456,'Tillförd energi'!$B$1:$AI$700,MATCH(K$1,'Tillförd energi'!$B$1:$AQ$1,0),FALSE)</f>
        <v>0</v>
      </c>
      <c r="L456">
        <f>VLOOKUP($B456,'Tillförd energi'!$B$1:$AI$700,MATCH(L$1,'Tillförd energi'!$B$1:$AQ$1,0),FALSE)</f>
        <v>220</v>
      </c>
      <c r="M456">
        <f>VLOOKUP($B456,'Tillförd energi'!$B$1:$AI$700,MATCH(M$1,'Tillförd energi'!$B$1:$AQ$1,0),FALSE)</f>
        <v>0</v>
      </c>
      <c r="N456">
        <f>VLOOKUP($B456,'Tillförd energi'!$B$1:$AI$700,MATCH(N$1,'Tillförd energi'!$B$1:$AQ$1,0),FALSE)</f>
        <v>9.4E-2</v>
      </c>
      <c r="O456">
        <f>VLOOKUP($B456,'Tillförd energi'!$B$1:$AI$700,MATCH(O$1,'Tillförd energi'!$B$1:$AQ$1,0),FALSE)</f>
        <v>0</v>
      </c>
      <c r="P456">
        <f>VLOOKUP($B456,'Tillförd energi'!$B$1:$AI$700,MATCH(P$1,'Tillförd energi'!$B$1:$AQ$1,0),FALSE)</f>
        <v>9.4626000000000001</v>
      </c>
      <c r="Q456">
        <f>VLOOKUP($B456,'Tillförd energi'!$B$1:$AI$700,MATCH(Q$1,'Tillförd energi'!$B$1:$AQ$1,0),FALSE)</f>
        <v>0.90239999999999998</v>
      </c>
      <c r="R456">
        <f>VLOOKUP($B456,'Tillförd energi'!$B$1:$AI$700,MATCH(R$1,'Tillförd energi'!$B$1:$AQ$1,0),FALSE)</f>
        <v>0</v>
      </c>
      <c r="S456">
        <f>VLOOKUP($B456,'Tillförd energi'!$B$1:$AI$700,MATCH(S$1,'Tillförd energi'!$B$1:$AQ$1,0),FALSE)</f>
        <v>0</v>
      </c>
      <c r="T456">
        <f>VLOOKUP($B456,'Tillförd energi'!$B$1:$AI$700,MATCH(T$1,'Tillförd energi'!$B$1:$AQ$1,0),FALSE)</f>
        <v>0</v>
      </c>
      <c r="U456">
        <f>VLOOKUP($B456,'Tillförd energi'!$B$1:$AI$700,MATCH(U$1,'Tillförd energi'!$B$1:$AQ$1,0),FALSE)</f>
        <v>0</v>
      </c>
      <c r="V456">
        <f>VLOOKUP($B456,'Tillförd energi'!$B$1:$AI$700,MATCH(V$1,'Tillförd energi'!$B$1:$AQ$1,0),FALSE)</f>
        <v>0</v>
      </c>
      <c r="W456">
        <f>VLOOKUP($B456,'Tillförd energi'!$B$1:$AI$700,MATCH(W$1,'Tillförd energi'!$B$1:$AQ$1,0),FALSE)</f>
        <v>2.0868000000000002</v>
      </c>
      <c r="X456">
        <f>VLOOKUP($B456,'Tillförd energi'!$B$1:$AI$700,MATCH(X$1,'Tillförd energi'!$B$1:$AQ$1,0),FALSE)</f>
        <v>0</v>
      </c>
      <c r="Y456">
        <f>VLOOKUP($B456,'Tillförd energi'!$B$1:$AI$700,MATCH(Y$1,'Tillförd energi'!$B$1:$AQ$1,0),FALSE)</f>
        <v>0</v>
      </c>
      <c r="Z456">
        <f>VLOOKUP($B456,'Tillförd energi'!$B$1:$AI$700,MATCH(Z$1,'Tillförd energi'!$B$1:$AQ$1,0),FALSE)</f>
        <v>0</v>
      </c>
      <c r="AA456">
        <f>VLOOKUP($B456,'Tillförd energi'!$B$1:$AI$700,MATCH(AA$1,'Tillförd energi'!$B$1:$AQ$1,0),FALSE)</f>
        <v>0</v>
      </c>
      <c r="AB456">
        <f>VLOOKUP($B456,'Tillförd energi'!$B$1:$AI$700,MATCH(AB$1,'Tillförd energi'!$B$1:$AQ$1,0),FALSE)</f>
        <v>0</v>
      </c>
      <c r="AC456">
        <f>VLOOKUP($B456,'Tillförd energi'!$B$1:$AI$700,MATCH(AC$1,'Tillförd energi'!$B$1:$AQ$1,0),FALSE)</f>
        <v>0</v>
      </c>
      <c r="AD456">
        <f>VLOOKUP($B456,'Tillförd energi'!$B$1:$AI$700,MATCH(AD$1,'Tillförd energi'!$B$1:$AQ$1,0),FALSE)</f>
        <v>0.28000000000000003</v>
      </c>
      <c r="AE456">
        <f>VLOOKUP($B456,'Tillförd energi'!$B$1:$AI$700,MATCH(AE$1,'Tillförd energi'!$B$1:$AQ$1,0),FALSE)</f>
        <v>0</v>
      </c>
      <c r="AF456">
        <f>VLOOKUP($B456,'Tillförd energi'!$B$1:$AI$700,MATCH(AF$1,'Tillförd energi'!$B$1:$AQ$1,0),FALSE)</f>
        <v>9.2829999999999995</v>
      </c>
      <c r="AG456">
        <f>IFERROR(VLOOKUP(B456,Miljö!$B$1:$AC$550,MATCH("Köpt mängd produktionsspecifik fjärrvärme:",Miljö!$B$1:$AC$1,0),FALSE)/1,0)</f>
        <v>0</v>
      </c>
      <c r="AI456">
        <f t="shared" si="154"/>
        <v>246.61704</v>
      </c>
      <c r="AJ456">
        <f t="shared" si="155"/>
        <v>246.61704</v>
      </c>
      <c r="AK456">
        <f>IF(ISERROR(1/VLOOKUP($B456,Leveranser!$B$1:$S$500,MATCH("såld värme (gwh)",Leveranser!$B$1:$S$1,0),FALSE)),"",VLOOKUP($B456,Leveranser!$B$1:$S$500,MATCH("såld värme (gwh)",Leveranser!$B$1:$S$1,0),FALSE))</f>
        <v>176.86</v>
      </c>
      <c r="AL456">
        <f>VLOOKUP($B456,Leveranser!$B$1:$Y$500,MATCH("Totalt såld fjärrvärme till andra fjärrvärmeföretag",Leveranser!$B$1:$AA$1,0),FALSE)</f>
        <v>0</v>
      </c>
      <c r="AM456">
        <f>IF(ISERROR(1/VLOOKUP($B456,Miljö!$B$1:$S$500,MATCH("Såld mängd produktionsspecifik fjärrvärme (GWh)",Miljö!$B$1:$R$1,0),FALSE)),0,VLOOKUP($B456,Miljö!$B$1:$S$500,MATCH("Såld mängd produktionsspecifik fjärrvärme (GWh)",Miljö!$B$1:$R$1,0),FALSE))</f>
        <v>0</v>
      </c>
      <c r="AN456" s="239">
        <f t="shared" si="156"/>
        <v>0.71714428167656219</v>
      </c>
      <c r="AP456" t="str">
        <f>IFERROR(VLOOKUP($B456,Miljövärden!$B$2:$H$550,7,FALSE),"Nej, saknas")</f>
        <v>Ja</v>
      </c>
      <c r="AQ456" t="str">
        <f>IFERROR(VLOOKUP($B456,Miljövärden!$B$2:$H$550,6,FALSE),"Nej, saknas")</f>
        <v>Ja</v>
      </c>
      <c r="AU456">
        <f t="shared" si="157"/>
        <v>9.2829999999999995</v>
      </c>
      <c r="AV456">
        <f t="shared" si="158"/>
        <v>0</v>
      </c>
      <c r="AW456">
        <f t="shared" si="159"/>
        <v>10.459</v>
      </c>
      <c r="AX456">
        <f t="shared" si="160"/>
        <v>0</v>
      </c>
      <c r="AZ456">
        <f t="shared" si="161"/>
        <v>232.54580000000001</v>
      </c>
      <c r="BC456">
        <f t="shared" si="162"/>
        <v>0.26</v>
      </c>
      <c r="BD456">
        <f t="shared" si="163"/>
        <v>0</v>
      </c>
      <c r="BE456">
        <f t="shared" si="164"/>
        <v>12.5458</v>
      </c>
      <c r="BF456">
        <f t="shared" si="165"/>
        <v>224.52824000000001</v>
      </c>
      <c r="BG456">
        <f t="shared" si="166"/>
        <v>9.2829999999999995</v>
      </c>
      <c r="BH456">
        <f>VLOOKUP(B456,Miljö!$B$1:$I$482,MATCH("Fossilandel för ursprungspecificerad el ()",Miljö!$B$1:$I$1,0),FALSE)</f>
        <v>0</v>
      </c>
      <c r="BI456">
        <f>VLOOKUP(B456,Miljö!$B$1:$BX$482,MATCH("Kärnkraftsandel för ursprungsspecificerad el ()",Miljö!$B$1:$O$1,0),FALSE)</f>
        <v>0</v>
      </c>
      <c r="BJ456">
        <f t="shared" si="167"/>
        <v>0</v>
      </c>
      <c r="BK456" t="str">
        <f>VLOOKUP(B456,Miljö!$B$1:$O$482,MATCH("Fossil andel i procent (%)",Miljö!$B$1:$O$1,0),FALSE)</f>
        <v>ET</v>
      </c>
      <c r="BL456">
        <f t="shared" si="168"/>
        <v>246.61704</v>
      </c>
      <c r="BO456" s="289">
        <f t="shared" si="169"/>
        <v>1.0542661610081769E-3</v>
      </c>
      <c r="BP456" s="239">
        <f t="shared" si="170"/>
        <v>0</v>
      </c>
      <c r="BQ456" s="239">
        <f t="shared" si="171"/>
        <v>8.8512942982366505E-2</v>
      </c>
      <c r="BR456" s="239">
        <f t="shared" si="172"/>
        <v>0.91043279085662532</v>
      </c>
      <c r="BS456" s="239"/>
      <c r="BT456" s="351">
        <f t="shared" si="173"/>
        <v>1</v>
      </c>
      <c r="BW456" s="289">
        <f>IF(AP456="ja",VLOOKUP(B456,Miljövärden!$B$2:$H$550,MATCH("Total andel fossilt",Miljövärden!$B$2:$H$2,0),FALSE),"")</f>
        <v>1.0542699999999999E-3</v>
      </c>
      <c r="BZ456" s="351">
        <f t="shared" si="174"/>
        <v>3.838991823002999E-9</v>
      </c>
      <c r="CA456" s="353">
        <f t="shared" si="175"/>
        <v>0</v>
      </c>
    </row>
    <row r="457" spans="1:79" x14ac:dyDescent="0.25">
      <c r="A457" s="2" t="s">
        <v>669</v>
      </c>
      <c r="B457" s="2" t="s">
        <v>670</v>
      </c>
      <c r="C457">
        <f>VLOOKUP($B457,'Tillförd energi'!$B$1:$AI$700,MATCH(C$1,'Tillförd energi'!$B$1:$AQ$1,0),FALSE)</f>
        <v>0</v>
      </c>
      <c r="D457">
        <f>VLOOKUP($B457,'Tillförd energi'!$B$1:$AI$700,MATCH(D$1,'Tillförd energi'!$B$1:$AQ$1,0),FALSE)</f>
        <v>0.1</v>
      </c>
      <c r="E457">
        <f>VLOOKUP($B457,'Tillförd energi'!$B$1:$AI$700,MATCH(E$1,'Tillförd energi'!$B$1:$AQ$1,0),FALSE)</f>
        <v>0</v>
      </c>
      <c r="F457">
        <f>VLOOKUP($B457,'Tillförd energi'!$B$1:$AI$700,MATCH(F$1,'Tillförd energi'!$B$1:$AQ$1,0),FALSE)</f>
        <v>0</v>
      </c>
      <c r="G457">
        <f>VLOOKUP($B457,'Tillförd energi'!$B$1:$AI$700,MATCH(G$1,'Tillförd energi'!$B$1:$AQ$1,0),FALSE)</f>
        <v>0</v>
      </c>
      <c r="H457">
        <f>VLOOKUP($B457,'Tillförd energi'!$B$1:$AI$700,MATCH(H$1,'Tillförd energi'!$B$1:$AQ$1,0),FALSE)</f>
        <v>0</v>
      </c>
      <c r="I457">
        <f>VLOOKUP($B457,'Tillförd energi'!$B$1:$AI$700,MATCH(I$1,'Tillförd energi'!$B$1:$AQ$1,0),FALSE)</f>
        <v>0</v>
      </c>
      <c r="J457">
        <f>VLOOKUP($B457,'Tillförd energi'!$B$1:$AI$700,MATCH(J$1,'Tillförd energi'!$B$1:$AQ$1,0),FALSE)</f>
        <v>0</v>
      </c>
      <c r="K457">
        <f>VLOOKUP($B457,'Tillförd energi'!$B$1:$AI$700,MATCH(K$1,'Tillförd energi'!$B$1:$AQ$1,0),FALSE)</f>
        <v>0</v>
      </c>
      <c r="L457">
        <f>VLOOKUP($B457,'Tillförd energi'!$B$1:$AI$700,MATCH(L$1,'Tillförd energi'!$B$1:$AQ$1,0),FALSE)</f>
        <v>0</v>
      </c>
      <c r="M457">
        <f>VLOOKUP($B457,'Tillförd energi'!$B$1:$AI$700,MATCH(M$1,'Tillförd energi'!$B$1:$AQ$1,0),FALSE)</f>
        <v>0</v>
      </c>
      <c r="N457">
        <f>VLOOKUP($B457,'Tillförd energi'!$B$1:$AI$700,MATCH(N$1,'Tillförd energi'!$B$1:$AQ$1,0),FALSE)</f>
        <v>33.774999999999999</v>
      </c>
      <c r="O457">
        <f>VLOOKUP($B457,'Tillförd energi'!$B$1:$AI$700,MATCH(O$1,'Tillförd energi'!$B$1:$AQ$1,0),FALSE)</f>
        <v>0</v>
      </c>
      <c r="P457">
        <f>VLOOKUP($B457,'Tillförd energi'!$B$1:$AI$700,MATCH(P$1,'Tillförd energi'!$B$1:$AQ$1,0),FALSE)</f>
        <v>0</v>
      </c>
      <c r="Q457">
        <f>VLOOKUP($B457,'Tillförd energi'!$B$1:$AI$700,MATCH(Q$1,'Tillförd energi'!$B$1:$AQ$1,0),FALSE)</f>
        <v>0</v>
      </c>
      <c r="R457">
        <f>VLOOKUP($B457,'Tillförd energi'!$B$1:$AI$700,MATCH(R$1,'Tillförd energi'!$B$1:$AQ$1,0),FALSE)</f>
        <v>0</v>
      </c>
      <c r="S457">
        <f>VLOOKUP($B457,'Tillförd energi'!$B$1:$AI$700,MATCH(S$1,'Tillförd energi'!$B$1:$AQ$1,0),FALSE)</f>
        <v>0</v>
      </c>
      <c r="T457">
        <f>VLOOKUP($B457,'Tillförd energi'!$B$1:$AI$700,MATCH(T$1,'Tillförd energi'!$B$1:$AQ$1,0),FALSE)</f>
        <v>0</v>
      </c>
      <c r="U457">
        <f>VLOOKUP($B457,'Tillförd energi'!$B$1:$AI$700,MATCH(U$1,'Tillförd energi'!$B$1:$AQ$1,0),FALSE)</f>
        <v>0</v>
      </c>
      <c r="V457">
        <f>VLOOKUP($B457,'Tillförd energi'!$B$1:$AI$700,MATCH(V$1,'Tillförd energi'!$B$1:$AQ$1,0),FALSE)</f>
        <v>0</v>
      </c>
      <c r="W457">
        <f>VLOOKUP($B457,'Tillförd energi'!$B$1:$AI$700,MATCH(W$1,'Tillförd energi'!$B$1:$AQ$1,0),FALSE)</f>
        <v>0</v>
      </c>
      <c r="X457">
        <f>VLOOKUP($B457,'Tillförd energi'!$B$1:$AI$700,MATCH(X$1,'Tillförd energi'!$B$1:$AQ$1,0),FALSE)</f>
        <v>0</v>
      </c>
      <c r="Y457">
        <f>VLOOKUP($B457,'Tillförd energi'!$B$1:$AI$700,MATCH(Y$1,'Tillförd energi'!$B$1:$AQ$1,0),FALSE)</f>
        <v>0</v>
      </c>
      <c r="Z457">
        <f>VLOOKUP($B457,'Tillförd energi'!$B$1:$AI$700,MATCH(Z$1,'Tillförd energi'!$B$1:$AQ$1,0),FALSE)</f>
        <v>0</v>
      </c>
      <c r="AA457">
        <f>VLOOKUP($B457,'Tillförd energi'!$B$1:$AI$700,MATCH(AA$1,'Tillförd energi'!$B$1:$AQ$1,0),FALSE)</f>
        <v>0</v>
      </c>
      <c r="AB457">
        <f>VLOOKUP($B457,'Tillförd energi'!$B$1:$AI$700,MATCH(AB$1,'Tillförd energi'!$B$1:$AQ$1,0),FALSE)</f>
        <v>0</v>
      </c>
      <c r="AC457">
        <f>VLOOKUP($B457,'Tillförd energi'!$B$1:$AI$700,MATCH(AC$1,'Tillförd energi'!$B$1:$AQ$1,0),FALSE)</f>
        <v>5.0999999999999996</v>
      </c>
      <c r="AD457">
        <f>VLOOKUP($B457,'Tillförd energi'!$B$1:$AI$700,MATCH(AD$1,'Tillförd energi'!$B$1:$AQ$1,0),FALSE)</f>
        <v>0</v>
      </c>
      <c r="AE457">
        <f>VLOOKUP($B457,'Tillförd energi'!$B$1:$AI$700,MATCH(AE$1,'Tillförd energi'!$B$1:$AQ$1,0),FALSE)</f>
        <v>0</v>
      </c>
      <c r="AF457">
        <f>VLOOKUP($B457,'Tillförd energi'!$B$1:$AI$700,MATCH(AF$1,'Tillförd energi'!$B$1:$AQ$1,0),FALSE)</f>
        <v>0.83099999999999996</v>
      </c>
      <c r="AG457">
        <f>IFERROR(VLOOKUP(B457,Miljö!$B$1:$AC$550,MATCH("Köpt mängd produktionsspecifik fjärrvärme:",Miljö!$B$1:$AC$1,0),FALSE)/1,0)</f>
        <v>0</v>
      </c>
      <c r="AI457">
        <f t="shared" si="154"/>
        <v>39.806000000000004</v>
      </c>
      <c r="AJ457">
        <f t="shared" si="155"/>
        <v>39.806000000000004</v>
      </c>
      <c r="AK457">
        <f>IF(ISERROR(1/VLOOKUP($B457,Leveranser!$B$1:$S$500,MATCH("såld värme (gwh)",Leveranser!$B$1:$S$1,0),FALSE)),"",VLOOKUP($B457,Leveranser!$B$1:$S$500,MATCH("såld värme (gwh)",Leveranser!$B$1:$S$1,0),FALSE))</f>
        <v>27.7</v>
      </c>
      <c r="AL457">
        <f>VLOOKUP($B457,Leveranser!$B$1:$Y$500,MATCH("Totalt såld fjärrvärme till andra fjärrvärmeföretag",Leveranser!$B$1:$AA$1,0),FALSE)</f>
        <v>0</v>
      </c>
      <c r="AM457">
        <f>IF(ISERROR(1/VLOOKUP($B457,Miljö!$B$1:$S$500,MATCH("Såld mängd produktionsspecifik fjärrvärme (GWh)",Miljö!$B$1:$R$1,0),FALSE)),0,VLOOKUP($B457,Miljö!$B$1:$S$500,MATCH("Såld mängd produktionsspecifik fjärrvärme (GWh)",Miljö!$B$1:$R$1,0),FALSE))</f>
        <v>0</v>
      </c>
      <c r="AN457" s="239">
        <f t="shared" si="156"/>
        <v>0.69587499371953965</v>
      </c>
      <c r="AP457" t="str">
        <f>IFERROR(VLOOKUP($B457,Miljövärden!$B$2:$H$550,7,FALSE),"Nej, saknas")</f>
        <v>Ja</v>
      </c>
      <c r="AQ457" t="str">
        <f>IFERROR(VLOOKUP($B457,Miljövärden!$B$2:$H$550,6,FALSE),"Nej, saknas")</f>
        <v>Nej</v>
      </c>
      <c r="AU457">
        <f t="shared" si="157"/>
        <v>0.83099999999999996</v>
      </c>
      <c r="AV457">
        <f t="shared" si="158"/>
        <v>0</v>
      </c>
      <c r="AW457">
        <f t="shared" si="159"/>
        <v>33.774999999999999</v>
      </c>
      <c r="AX457">
        <f t="shared" si="160"/>
        <v>0</v>
      </c>
      <c r="AZ457">
        <f t="shared" si="161"/>
        <v>33.774999999999999</v>
      </c>
      <c r="BC457">
        <f t="shared" si="162"/>
        <v>0.1</v>
      </c>
      <c r="BD457">
        <f t="shared" si="163"/>
        <v>0</v>
      </c>
      <c r="BE457">
        <f t="shared" si="164"/>
        <v>33.774999999999999</v>
      </c>
      <c r="BF457">
        <f t="shared" si="165"/>
        <v>5.0999999999999996</v>
      </c>
      <c r="BG457">
        <f t="shared" si="166"/>
        <v>0.83099999999999996</v>
      </c>
      <c r="BH457">
        <f>VLOOKUP(B457,Miljö!$B$1:$I$482,MATCH("Fossilandel för ursprungspecificerad el ()",Miljö!$B$1:$I$1,0),FALSE)</f>
        <v>0.48399999999999999</v>
      </c>
      <c r="BI457">
        <f>VLOOKUP(B457,Miljö!$B$1:$BX$482,MATCH("Kärnkraftsandel för ursprungsspecificerad el ()",Miljö!$B$1:$O$1,0),FALSE)</f>
        <v>0.35</v>
      </c>
      <c r="BJ457">
        <f t="shared" si="167"/>
        <v>0</v>
      </c>
      <c r="BK457" t="str">
        <f>VLOOKUP(B457,Miljö!$B$1:$O$482,MATCH("Fossil andel i procent (%)",Miljö!$B$1:$O$1,0),FALSE)</f>
        <v>ET</v>
      </c>
      <c r="BL457">
        <f t="shared" si="168"/>
        <v>39.806000000000004</v>
      </c>
      <c r="BO457" s="289">
        <f t="shared" si="169"/>
        <v>1.2616289001658039E-2</v>
      </c>
      <c r="BP457" s="239">
        <f t="shared" si="170"/>
        <v>7.3066874340551652E-3</v>
      </c>
      <c r="BQ457" s="239">
        <f t="shared" si="171"/>
        <v>0.85195563482892012</v>
      </c>
      <c r="BR457" s="239">
        <f t="shared" si="172"/>
        <v>0.12812138873536649</v>
      </c>
      <c r="BS457" s="239"/>
      <c r="BT457" s="351">
        <f t="shared" si="173"/>
        <v>0.99999999999999978</v>
      </c>
      <c r="BW457" s="289">
        <f>IF(AP457="ja",VLOOKUP(B457,Miljövärden!$B$2:$H$550,MATCH("Total andel fossilt",Miljövärden!$B$2:$H$2,0),FALSE),"")</f>
        <v>1.26163E-2</v>
      </c>
      <c r="BZ457" s="351">
        <f t="shared" si="174"/>
        <v>1.0998341961124258E-8</v>
      </c>
      <c r="CA457" s="353">
        <f t="shared" si="175"/>
        <v>0</v>
      </c>
    </row>
    <row r="458" spans="1:79" x14ac:dyDescent="0.25">
      <c r="A458" s="2" t="s">
        <v>671</v>
      </c>
      <c r="B458" s="2" t="s">
        <v>672</v>
      </c>
      <c r="C458">
        <f>VLOOKUP($B458,'Tillförd energi'!$B$1:$AI$700,MATCH(C$1,'Tillförd energi'!$B$1:$AQ$1,0),FALSE)</f>
        <v>0</v>
      </c>
      <c r="D458">
        <f>VLOOKUP($B458,'Tillförd energi'!$B$1:$AI$700,MATCH(D$1,'Tillförd energi'!$B$1:$AQ$1,0),FALSE)</f>
        <v>2.5</v>
      </c>
      <c r="E458">
        <f>VLOOKUP($B458,'Tillförd energi'!$B$1:$AI$700,MATCH(E$1,'Tillförd energi'!$B$1:$AQ$1,0),FALSE)</f>
        <v>0</v>
      </c>
      <c r="F458">
        <f>VLOOKUP($B458,'Tillförd energi'!$B$1:$AI$700,MATCH(F$1,'Tillförd energi'!$B$1:$AQ$1,0),FALSE)</f>
        <v>0</v>
      </c>
      <c r="G458">
        <f>VLOOKUP($B458,'Tillförd energi'!$B$1:$AI$700,MATCH(G$1,'Tillförd energi'!$B$1:$AQ$1,0),FALSE)</f>
        <v>0</v>
      </c>
      <c r="H458">
        <f>VLOOKUP($B458,'Tillförd energi'!$B$1:$AI$700,MATCH(H$1,'Tillförd energi'!$B$1:$AQ$1,0),FALSE)</f>
        <v>0</v>
      </c>
      <c r="I458">
        <f>VLOOKUP($B458,'Tillförd energi'!$B$1:$AI$700,MATCH(I$1,'Tillförd energi'!$B$1:$AQ$1,0),FALSE)</f>
        <v>0</v>
      </c>
      <c r="J458">
        <f>VLOOKUP($B458,'Tillförd energi'!$B$1:$AI$700,MATCH(J$1,'Tillförd energi'!$B$1:$AQ$1,0),FALSE)</f>
        <v>0</v>
      </c>
      <c r="K458">
        <f>VLOOKUP($B458,'Tillförd energi'!$B$1:$AI$700,MATCH(K$1,'Tillförd energi'!$B$1:$AQ$1,0),FALSE)</f>
        <v>0</v>
      </c>
      <c r="L458">
        <f>VLOOKUP($B458,'Tillförd energi'!$B$1:$AI$700,MATCH(L$1,'Tillförd energi'!$B$1:$AQ$1,0),FALSE)</f>
        <v>0</v>
      </c>
      <c r="M458">
        <f>VLOOKUP($B458,'Tillförd energi'!$B$1:$AI$700,MATCH(M$1,'Tillförd energi'!$B$1:$AQ$1,0),FALSE)</f>
        <v>0</v>
      </c>
      <c r="N458">
        <f>VLOOKUP($B458,'Tillförd energi'!$B$1:$AI$700,MATCH(N$1,'Tillförd energi'!$B$1:$AQ$1,0),FALSE)</f>
        <v>0</v>
      </c>
      <c r="O458">
        <f>VLOOKUP($B458,'Tillförd energi'!$B$1:$AI$700,MATCH(O$1,'Tillförd energi'!$B$1:$AQ$1,0),FALSE)</f>
        <v>0</v>
      </c>
      <c r="P458">
        <f>VLOOKUP($B458,'Tillförd energi'!$B$1:$AI$700,MATCH(P$1,'Tillförd energi'!$B$1:$AQ$1,0),FALSE)</f>
        <v>0</v>
      </c>
      <c r="Q458">
        <f>VLOOKUP($B458,'Tillförd energi'!$B$1:$AI$700,MATCH(Q$1,'Tillförd energi'!$B$1:$AQ$1,0),FALSE)</f>
        <v>56.2</v>
      </c>
      <c r="R458">
        <f>VLOOKUP($B458,'Tillförd energi'!$B$1:$AI$700,MATCH(R$1,'Tillförd energi'!$B$1:$AQ$1,0),FALSE)</f>
        <v>0</v>
      </c>
      <c r="S458">
        <f>VLOOKUP($B458,'Tillförd energi'!$B$1:$AI$700,MATCH(S$1,'Tillförd energi'!$B$1:$AQ$1,0),FALSE)</f>
        <v>0</v>
      </c>
      <c r="T458">
        <f>VLOOKUP($B458,'Tillförd energi'!$B$1:$AI$700,MATCH(T$1,'Tillförd energi'!$B$1:$AQ$1,0),FALSE)</f>
        <v>0</v>
      </c>
      <c r="U458">
        <f>VLOOKUP($B458,'Tillförd energi'!$B$1:$AI$700,MATCH(U$1,'Tillförd energi'!$B$1:$AQ$1,0),FALSE)</f>
        <v>0</v>
      </c>
      <c r="V458">
        <f>VLOOKUP($B458,'Tillförd energi'!$B$1:$AI$700,MATCH(V$1,'Tillförd energi'!$B$1:$AQ$1,0),FALSE)</f>
        <v>0</v>
      </c>
      <c r="W458">
        <f>VLOOKUP($B458,'Tillförd energi'!$B$1:$AI$700,MATCH(W$1,'Tillförd energi'!$B$1:$AQ$1,0),FALSE)</f>
        <v>0</v>
      </c>
      <c r="X458">
        <f>VLOOKUP($B458,'Tillförd energi'!$B$1:$AI$700,MATCH(X$1,'Tillförd energi'!$B$1:$AQ$1,0),FALSE)</f>
        <v>0</v>
      </c>
      <c r="Y458">
        <f>VLOOKUP($B458,'Tillförd energi'!$B$1:$AI$700,MATCH(Y$1,'Tillförd energi'!$B$1:$AQ$1,0),FALSE)</f>
        <v>0</v>
      </c>
      <c r="Z458">
        <f>VLOOKUP($B458,'Tillförd energi'!$B$1:$AI$700,MATCH(Z$1,'Tillförd energi'!$B$1:$AQ$1,0),FALSE)</f>
        <v>0</v>
      </c>
      <c r="AA458">
        <f>VLOOKUP($B458,'Tillförd energi'!$B$1:$AI$700,MATCH(AA$1,'Tillförd energi'!$B$1:$AQ$1,0),FALSE)</f>
        <v>0</v>
      </c>
      <c r="AB458">
        <f>VLOOKUP($B458,'Tillförd energi'!$B$1:$AI$700,MATCH(AB$1,'Tillförd energi'!$B$1:$AQ$1,0),FALSE)</f>
        <v>0</v>
      </c>
      <c r="AC458">
        <f>VLOOKUP($B458,'Tillförd energi'!$B$1:$AI$700,MATCH(AC$1,'Tillförd energi'!$B$1:$AQ$1,0),FALSE)</f>
        <v>0</v>
      </c>
      <c r="AD458">
        <f>VLOOKUP($B458,'Tillförd energi'!$B$1:$AI$700,MATCH(AD$1,'Tillförd energi'!$B$1:$AQ$1,0),FALSE)</f>
        <v>0</v>
      </c>
      <c r="AE458">
        <f>VLOOKUP($B458,'Tillförd energi'!$B$1:$AI$700,MATCH(AE$1,'Tillförd energi'!$B$1:$AQ$1,0),FALSE)</f>
        <v>0</v>
      </c>
      <c r="AF458">
        <f>VLOOKUP($B458,'Tillförd energi'!$B$1:$AI$700,MATCH(AF$1,'Tillförd energi'!$B$1:$AQ$1,0),FALSE)</f>
        <v>2</v>
      </c>
      <c r="AG458">
        <f>IFERROR(VLOOKUP(B458,Miljö!$B$1:$AC$550,MATCH("Köpt mängd produktionsspecifik fjärrvärme:",Miljö!$B$1:$AC$1,0),FALSE)/1,0)</f>
        <v>0</v>
      </c>
      <c r="AI458">
        <f t="shared" si="154"/>
        <v>60.7</v>
      </c>
      <c r="AJ458">
        <f t="shared" si="155"/>
        <v>60.7</v>
      </c>
      <c r="AK458">
        <f>IF(ISERROR(1/VLOOKUP($B458,Leveranser!$B$1:$S$500,MATCH("såld värme (gwh)",Leveranser!$B$1:$S$1,0),FALSE)),"",VLOOKUP($B458,Leveranser!$B$1:$S$500,MATCH("såld värme (gwh)",Leveranser!$B$1:$S$1,0),FALSE))</f>
        <v>48.1</v>
      </c>
      <c r="AL458">
        <f>VLOOKUP($B458,Leveranser!$B$1:$Y$500,MATCH("Totalt såld fjärrvärme till andra fjärrvärmeföretag",Leveranser!$B$1:$AA$1,0),FALSE)</f>
        <v>0</v>
      </c>
      <c r="AM458">
        <f>IF(ISERROR(1/VLOOKUP($B458,Miljö!$B$1:$S$500,MATCH("Såld mängd produktionsspecifik fjärrvärme (GWh)",Miljö!$B$1:$R$1,0),FALSE)),0,VLOOKUP($B458,Miljö!$B$1:$S$500,MATCH("Såld mängd produktionsspecifik fjärrvärme (GWh)",Miljö!$B$1:$R$1,0),FALSE))</f>
        <v>0</v>
      </c>
      <c r="AN458" s="239">
        <f t="shared" si="156"/>
        <v>0.79242174629324547</v>
      </c>
      <c r="AP458" t="str">
        <f>IFERROR(VLOOKUP($B458,Miljövärden!$B$2:$H$550,7,FALSE),"Nej, saknas")</f>
        <v>Ja</v>
      </c>
      <c r="AQ458" t="str">
        <f>IFERROR(VLOOKUP($B458,Miljövärden!$B$2:$H$550,6,FALSE),"Nej, saknas")</f>
        <v>Ja</v>
      </c>
      <c r="AU458">
        <f t="shared" si="157"/>
        <v>2</v>
      </c>
      <c r="AV458">
        <f t="shared" si="158"/>
        <v>0</v>
      </c>
      <c r="AW458">
        <f t="shared" si="159"/>
        <v>56.2</v>
      </c>
      <c r="AX458">
        <f t="shared" si="160"/>
        <v>0</v>
      </c>
      <c r="AZ458">
        <f t="shared" si="161"/>
        <v>56.2</v>
      </c>
      <c r="BC458">
        <f t="shared" si="162"/>
        <v>2.5</v>
      </c>
      <c r="BD458">
        <f t="shared" si="163"/>
        <v>0</v>
      </c>
      <c r="BE458">
        <f t="shared" si="164"/>
        <v>56.2</v>
      </c>
      <c r="BF458">
        <f t="shared" si="165"/>
        <v>0</v>
      </c>
      <c r="BG458">
        <f t="shared" si="166"/>
        <v>2</v>
      </c>
      <c r="BH458">
        <f>VLOOKUP(B458,Miljö!$B$1:$I$482,MATCH("Fossilandel för ursprungspecificerad el ()",Miljö!$B$1:$I$1,0),FALSE)</f>
        <v>0.48399999999999999</v>
      </c>
      <c r="BI458">
        <f>VLOOKUP(B458,Miljö!$B$1:$BX$482,MATCH("Kärnkraftsandel för ursprungsspecificerad el ()",Miljö!$B$1:$O$1,0),FALSE)</f>
        <v>0.35</v>
      </c>
      <c r="BJ458">
        <f t="shared" si="167"/>
        <v>0</v>
      </c>
      <c r="BK458" t="str">
        <f>VLOOKUP(B458,Miljö!$B$1:$O$482,MATCH("Fossil andel i procent (%)",Miljö!$B$1:$O$1,0),FALSE)</f>
        <v>ET</v>
      </c>
      <c r="BL458">
        <f t="shared" si="168"/>
        <v>60.7</v>
      </c>
      <c r="BO458" s="289">
        <f t="shared" si="169"/>
        <v>5.7133443163097195E-2</v>
      </c>
      <c r="BP458" s="239">
        <f t="shared" si="170"/>
        <v>1.1532125205930806E-2</v>
      </c>
      <c r="BQ458" s="239">
        <f t="shared" si="171"/>
        <v>0.93133443163097196</v>
      </c>
      <c r="BR458" s="239">
        <f t="shared" si="172"/>
        <v>0</v>
      </c>
      <c r="BS458" s="239"/>
      <c r="BT458" s="351">
        <f t="shared" si="173"/>
        <v>1</v>
      </c>
      <c r="BW458" s="289">
        <f>IF(AP458="ja",VLOOKUP(B458,Miljövärden!$B$2:$H$550,MATCH("Total andel fossilt",Miljövärden!$B$2:$H$2,0),FALSE),"")</f>
        <v>5.7133400000000001E-2</v>
      </c>
      <c r="BZ458" s="351">
        <f t="shared" si="174"/>
        <v>-4.3163097193654743E-8</v>
      </c>
      <c r="CA458" s="353">
        <f t="shared" si="175"/>
        <v>0</v>
      </c>
    </row>
    <row r="459" spans="1:79" x14ac:dyDescent="0.25">
      <c r="A459" s="2" t="s">
        <v>673</v>
      </c>
      <c r="B459" s="2" t="s">
        <v>21</v>
      </c>
      <c r="C459">
        <f>VLOOKUP($B459,'Tillförd energi'!$B$1:$AI$700,MATCH(C$1,'Tillförd energi'!$B$1:$AQ$1,0),FALSE)</f>
        <v>0</v>
      </c>
      <c r="D459">
        <f>VLOOKUP($B459,'Tillförd energi'!$B$1:$AI$700,MATCH(D$1,'Tillförd energi'!$B$1:$AQ$1,0),FALSE)</f>
        <v>0</v>
      </c>
      <c r="E459">
        <f>VLOOKUP($B459,'Tillförd energi'!$B$1:$AI$700,MATCH(E$1,'Tillförd energi'!$B$1:$AQ$1,0),FALSE)</f>
        <v>0</v>
      </c>
      <c r="F459">
        <f>VLOOKUP($B459,'Tillförd energi'!$B$1:$AI$700,MATCH(F$1,'Tillförd energi'!$B$1:$AQ$1,0),FALSE)</f>
        <v>0</v>
      </c>
      <c r="G459">
        <f>VLOOKUP($B459,'Tillförd energi'!$B$1:$AI$700,MATCH(G$1,'Tillförd energi'!$B$1:$AQ$1,0),FALSE)</f>
        <v>0</v>
      </c>
      <c r="H459">
        <f>VLOOKUP($B459,'Tillförd energi'!$B$1:$AI$700,MATCH(H$1,'Tillförd energi'!$B$1:$AQ$1,0),FALSE)</f>
        <v>0</v>
      </c>
      <c r="I459">
        <f>VLOOKUP($B459,'Tillförd energi'!$B$1:$AI$700,MATCH(I$1,'Tillförd energi'!$B$1:$AQ$1,0),FALSE)</f>
        <v>0</v>
      </c>
      <c r="J459">
        <f>VLOOKUP($B459,'Tillförd energi'!$B$1:$AI$700,MATCH(J$1,'Tillförd energi'!$B$1:$AQ$1,0),FALSE)</f>
        <v>0</v>
      </c>
      <c r="K459">
        <f>VLOOKUP($B459,'Tillförd energi'!$B$1:$AI$700,MATCH(K$1,'Tillförd energi'!$B$1:$AQ$1,0),FALSE)</f>
        <v>0</v>
      </c>
      <c r="L459">
        <f>VLOOKUP($B459,'Tillförd energi'!$B$1:$AI$700,MATCH(L$1,'Tillförd energi'!$B$1:$AQ$1,0),FALSE)</f>
        <v>0</v>
      </c>
      <c r="M459">
        <f>VLOOKUP($B459,'Tillförd energi'!$B$1:$AI$700,MATCH(M$1,'Tillförd energi'!$B$1:$AQ$1,0),FALSE)</f>
        <v>0</v>
      </c>
      <c r="N459">
        <f>VLOOKUP($B459,'Tillförd energi'!$B$1:$AI$700,MATCH(N$1,'Tillförd energi'!$B$1:$AQ$1,0),FALSE)</f>
        <v>0</v>
      </c>
      <c r="O459">
        <f>VLOOKUP($B459,'Tillförd energi'!$B$1:$AI$700,MATCH(O$1,'Tillförd energi'!$B$1:$AQ$1,0),FALSE)</f>
        <v>0</v>
      </c>
      <c r="P459">
        <f>VLOOKUP($B459,'Tillförd energi'!$B$1:$AI$700,MATCH(P$1,'Tillförd energi'!$B$1:$AQ$1,0),FALSE)</f>
        <v>0</v>
      </c>
      <c r="Q459">
        <f>VLOOKUP($B459,'Tillförd energi'!$B$1:$AI$700,MATCH(Q$1,'Tillförd energi'!$B$1:$AQ$1,0),FALSE)</f>
        <v>0</v>
      </c>
      <c r="R459">
        <f>VLOOKUP($B459,'Tillförd energi'!$B$1:$AI$700,MATCH(R$1,'Tillförd energi'!$B$1:$AQ$1,0),FALSE)</f>
        <v>0</v>
      </c>
      <c r="S459">
        <f>VLOOKUP($B459,'Tillförd energi'!$B$1:$AI$700,MATCH(S$1,'Tillförd energi'!$B$1:$AQ$1,0),FALSE)</f>
        <v>0</v>
      </c>
      <c r="T459">
        <f>VLOOKUP($B459,'Tillförd energi'!$B$1:$AI$700,MATCH(T$1,'Tillförd energi'!$B$1:$AQ$1,0),FALSE)</f>
        <v>0</v>
      </c>
      <c r="U459">
        <f>VLOOKUP($B459,'Tillförd energi'!$B$1:$AI$700,MATCH(U$1,'Tillförd energi'!$B$1:$AQ$1,0),FALSE)</f>
        <v>0</v>
      </c>
      <c r="V459">
        <f>VLOOKUP($B459,'Tillförd energi'!$B$1:$AI$700,MATCH(V$1,'Tillförd energi'!$B$1:$AQ$1,0),FALSE)</f>
        <v>0</v>
      </c>
      <c r="W459">
        <f>VLOOKUP($B459,'Tillförd energi'!$B$1:$AI$700,MATCH(W$1,'Tillförd energi'!$B$1:$AQ$1,0),FALSE)</f>
        <v>0</v>
      </c>
      <c r="X459">
        <f>VLOOKUP($B459,'Tillförd energi'!$B$1:$AI$700,MATCH(X$1,'Tillförd energi'!$B$1:$AQ$1,0),FALSE)</f>
        <v>0</v>
      </c>
      <c r="Y459">
        <f>VLOOKUP($B459,'Tillförd energi'!$B$1:$AI$700,MATCH(Y$1,'Tillförd energi'!$B$1:$AQ$1,0),FALSE)</f>
        <v>0</v>
      </c>
      <c r="Z459">
        <f>VLOOKUP($B459,'Tillförd energi'!$B$1:$AI$700,MATCH(Z$1,'Tillförd energi'!$B$1:$AQ$1,0),FALSE)</f>
        <v>0</v>
      </c>
      <c r="AA459">
        <f>VLOOKUP($B459,'Tillförd energi'!$B$1:$AI$700,MATCH(AA$1,'Tillförd energi'!$B$1:$AQ$1,0),FALSE)</f>
        <v>0</v>
      </c>
      <c r="AB459">
        <f>VLOOKUP($B459,'Tillförd energi'!$B$1:$AI$700,MATCH(AB$1,'Tillförd energi'!$B$1:$AQ$1,0),FALSE)</f>
        <v>0</v>
      </c>
      <c r="AC459">
        <f>VLOOKUP($B459,'Tillförd energi'!$B$1:$AI$700,MATCH(AC$1,'Tillförd energi'!$B$1:$AQ$1,0),FALSE)</f>
        <v>0</v>
      </c>
      <c r="AD459">
        <f>VLOOKUP($B459,'Tillförd energi'!$B$1:$AI$700,MATCH(AD$1,'Tillförd energi'!$B$1:$AQ$1,0),FALSE)</f>
        <v>0</v>
      </c>
      <c r="AE459">
        <f>VLOOKUP($B459,'Tillförd energi'!$B$1:$AI$700,MATCH(AE$1,'Tillförd energi'!$B$1:$AQ$1,0),FALSE)</f>
        <v>0</v>
      </c>
      <c r="AF459">
        <f>VLOOKUP($B459,'Tillförd energi'!$B$1:$AI$700,MATCH(AF$1,'Tillförd energi'!$B$1:$AQ$1,0),FALSE)</f>
        <v>0</v>
      </c>
      <c r="AG459">
        <f>IFERROR(VLOOKUP(B459,Miljö!$B$1:$AC$550,MATCH("Köpt mängd produktionsspecifik fjärrvärme:",Miljö!$B$1:$AC$1,0),FALSE)/1,0)</f>
        <v>0</v>
      </c>
      <c r="AI459">
        <f t="shared" si="154"/>
        <v>0</v>
      </c>
      <c r="AJ459">
        <f t="shared" si="155"/>
        <v>0</v>
      </c>
      <c r="AK459" t="str">
        <f>IF(ISERROR(1/VLOOKUP($B459,Leveranser!$B$1:$S$500,MATCH("såld värme (gwh)",Leveranser!$B$1:$S$1,0),FALSE)),"",VLOOKUP($B459,Leveranser!$B$1:$S$500,MATCH("såld värme (gwh)",Leveranser!$B$1:$S$1,0),FALSE))</f>
        <v/>
      </c>
      <c r="AL459">
        <f>VLOOKUP($B459,Leveranser!$B$1:$Y$500,MATCH("Totalt såld fjärrvärme till andra fjärrvärmeföretag",Leveranser!$B$1:$AA$1,0),FALSE)</f>
        <v>0</v>
      </c>
      <c r="AM459">
        <f>IF(ISERROR(1/VLOOKUP($B459,Miljö!$B$1:$S$500,MATCH("Såld mängd produktionsspecifik fjärrvärme (GWh)",Miljö!$B$1:$R$1,0),FALSE)),0,VLOOKUP($B459,Miljö!$B$1:$S$500,MATCH("Såld mängd produktionsspecifik fjärrvärme (GWh)",Miljö!$B$1:$R$1,0),FALSE))</f>
        <v>0</v>
      </c>
      <c r="AN459" s="239" t="str">
        <f t="shared" si="156"/>
        <v/>
      </c>
      <c r="AP459" t="str">
        <f>IFERROR(VLOOKUP($B459,Miljövärden!$B$2:$H$550,7,FALSE),"Nej, saknas")</f>
        <v>Nej</v>
      </c>
      <c r="AQ459" t="str">
        <f>IFERROR(VLOOKUP($B459,Miljövärden!$B$2:$H$550,6,FALSE),"Nej, saknas")</f>
        <v>Nej</v>
      </c>
      <c r="AU459">
        <f t="shared" si="157"/>
        <v>0</v>
      </c>
      <c r="AV459">
        <f t="shared" si="158"/>
        <v>0</v>
      </c>
      <c r="AW459">
        <f t="shared" si="159"/>
        <v>0</v>
      </c>
      <c r="AX459">
        <f t="shared" si="160"/>
        <v>0</v>
      </c>
      <c r="AZ459">
        <f t="shared" si="161"/>
        <v>0</v>
      </c>
      <c r="BC459">
        <f t="shared" si="162"/>
        <v>0</v>
      </c>
      <c r="BD459">
        <f t="shared" si="163"/>
        <v>0</v>
      </c>
      <c r="BE459">
        <f t="shared" si="164"/>
        <v>0</v>
      </c>
      <c r="BF459">
        <f t="shared" si="165"/>
        <v>0</v>
      </c>
      <c r="BG459">
        <f t="shared" si="166"/>
        <v>0</v>
      </c>
      <c r="BH459" t="str">
        <f>VLOOKUP(B459,Miljö!$B$1:$I$482,MATCH("Fossilandel för ursprungspecificerad el ()",Miljö!$B$1:$I$1,0),FALSE)</f>
        <v>-</v>
      </c>
      <c r="BI459" t="str">
        <f>VLOOKUP(B459,Miljö!$B$1:$BX$482,MATCH("Kärnkraftsandel för ursprungsspecificerad el ()",Miljö!$B$1:$O$1,0),FALSE)</f>
        <v>-</v>
      </c>
      <c r="BJ459">
        <f t="shared" si="167"/>
        <v>0</v>
      </c>
      <c r="BK459" t="str">
        <f>VLOOKUP(B459,Miljö!$B$1:$O$482,MATCH("Fossil andel i procent (%)",Miljö!$B$1:$O$1,0),FALSE)</f>
        <v>-</v>
      </c>
      <c r="BL459">
        <f t="shared" si="168"/>
        <v>0</v>
      </c>
      <c r="BO459" s="289" t="str">
        <f t="shared" si="169"/>
        <v/>
      </c>
      <c r="BP459" s="239" t="str">
        <f t="shared" si="170"/>
        <v/>
      </c>
      <c r="BQ459" s="239" t="str">
        <f t="shared" si="171"/>
        <v/>
      </c>
      <c r="BR459" s="239" t="str">
        <f t="shared" si="172"/>
        <v/>
      </c>
      <c r="BS459" s="239"/>
      <c r="BT459" s="351">
        <f t="shared" si="173"/>
        <v>0</v>
      </c>
      <c r="BW459" s="289" t="str">
        <f>IF(AP459="ja",VLOOKUP(B459,Miljövärden!$B$2:$H$550,MATCH("Total andel fossilt",Miljövärden!$B$2:$H$2,0),FALSE),"")</f>
        <v/>
      </c>
      <c r="BZ459" s="351" t="str">
        <f t="shared" si="174"/>
        <v/>
      </c>
      <c r="CA459" s="353" t="str">
        <f t="shared" si="175"/>
        <v/>
      </c>
    </row>
    <row r="460" spans="1:79" x14ac:dyDescent="0.25">
      <c r="A460" s="2" t="s">
        <v>675</v>
      </c>
      <c r="B460" s="2" t="s">
        <v>22</v>
      </c>
      <c r="C460">
        <f>VLOOKUP($B460,'Tillförd energi'!$B$1:$AI$700,MATCH(C$1,'Tillförd energi'!$B$1:$AQ$1,0),FALSE)</f>
        <v>0</v>
      </c>
      <c r="D460">
        <f>VLOOKUP($B460,'Tillförd energi'!$B$1:$AI$700,MATCH(D$1,'Tillförd energi'!$B$1:$AQ$1,0),FALSE)</f>
        <v>0</v>
      </c>
      <c r="E460">
        <f>VLOOKUP($B460,'Tillförd energi'!$B$1:$AI$700,MATCH(E$1,'Tillförd energi'!$B$1:$AQ$1,0),FALSE)</f>
        <v>0</v>
      </c>
      <c r="F460">
        <f>VLOOKUP($B460,'Tillförd energi'!$B$1:$AI$700,MATCH(F$1,'Tillförd energi'!$B$1:$AQ$1,0),FALSE)</f>
        <v>0</v>
      </c>
      <c r="G460">
        <f>VLOOKUP($B460,'Tillförd energi'!$B$1:$AI$700,MATCH(G$1,'Tillförd energi'!$B$1:$AQ$1,0),FALSE)</f>
        <v>0</v>
      </c>
      <c r="H460">
        <f>VLOOKUP($B460,'Tillförd energi'!$B$1:$AI$700,MATCH(H$1,'Tillförd energi'!$B$1:$AQ$1,0),FALSE)</f>
        <v>0</v>
      </c>
      <c r="I460">
        <f>VLOOKUP($B460,'Tillförd energi'!$B$1:$AI$700,MATCH(I$1,'Tillförd energi'!$B$1:$AQ$1,0),FALSE)</f>
        <v>0</v>
      </c>
      <c r="J460">
        <f>VLOOKUP($B460,'Tillförd energi'!$B$1:$AI$700,MATCH(J$1,'Tillförd energi'!$B$1:$AQ$1,0),FALSE)</f>
        <v>0</v>
      </c>
      <c r="K460">
        <f>VLOOKUP($B460,'Tillförd energi'!$B$1:$AI$700,MATCH(K$1,'Tillförd energi'!$B$1:$AQ$1,0),FALSE)</f>
        <v>0</v>
      </c>
      <c r="L460">
        <f>VLOOKUP($B460,'Tillförd energi'!$B$1:$AI$700,MATCH(L$1,'Tillförd energi'!$B$1:$AQ$1,0),FALSE)</f>
        <v>0</v>
      </c>
      <c r="M460">
        <f>VLOOKUP($B460,'Tillförd energi'!$B$1:$AI$700,MATCH(M$1,'Tillförd energi'!$B$1:$AQ$1,0),FALSE)</f>
        <v>0</v>
      </c>
      <c r="N460">
        <f>VLOOKUP($B460,'Tillförd energi'!$B$1:$AI$700,MATCH(N$1,'Tillförd energi'!$B$1:$AQ$1,0),FALSE)</f>
        <v>0</v>
      </c>
      <c r="O460">
        <f>VLOOKUP($B460,'Tillförd energi'!$B$1:$AI$700,MATCH(O$1,'Tillförd energi'!$B$1:$AQ$1,0),FALSE)</f>
        <v>0</v>
      </c>
      <c r="P460">
        <f>VLOOKUP($B460,'Tillförd energi'!$B$1:$AI$700,MATCH(P$1,'Tillförd energi'!$B$1:$AQ$1,0),FALSE)</f>
        <v>0</v>
      </c>
      <c r="Q460">
        <f>VLOOKUP($B460,'Tillförd energi'!$B$1:$AI$700,MATCH(Q$1,'Tillförd energi'!$B$1:$AQ$1,0),FALSE)</f>
        <v>0</v>
      </c>
      <c r="R460">
        <f>VLOOKUP($B460,'Tillförd energi'!$B$1:$AI$700,MATCH(R$1,'Tillförd energi'!$B$1:$AQ$1,0),FALSE)</f>
        <v>0</v>
      </c>
      <c r="S460">
        <f>VLOOKUP($B460,'Tillförd energi'!$B$1:$AI$700,MATCH(S$1,'Tillförd energi'!$B$1:$AQ$1,0),FALSE)</f>
        <v>0</v>
      </c>
      <c r="T460">
        <f>VLOOKUP($B460,'Tillförd energi'!$B$1:$AI$700,MATCH(T$1,'Tillförd energi'!$B$1:$AQ$1,0),FALSE)</f>
        <v>0</v>
      </c>
      <c r="U460">
        <f>VLOOKUP($B460,'Tillförd energi'!$B$1:$AI$700,MATCH(U$1,'Tillförd energi'!$B$1:$AQ$1,0),FALSE)</f>
        <v>0</v>
      </c>
      <c r="V460">
        <f>VLOOKUP($B460,'Tillförd energi'!$B$1:$AI$700,MATCH(V$1,'Tillförd energi'!$B$1:$AQ$1,0),FALSE)</f>
        <v>0</v>
      </c>
      <c r="W460">
        <f>VLOOKUP($B460,'Tillförd energi'!$B$1:$AI$700,MATCH(W$1,'Tillförd energi'!$B$1:$AQ$1,0),FALSE)</f>
        <v>0</v>
      </c>
      <c r="X460">
        <f>VLOOKUP($B460,'Tillförd energi'!$B$1:$AI$700,MATCH(X$1,'Tillförd energi'!$B$1:$AQ$1,0),FALSE)</f>
        <v>0</v>
      </c>
      <c r="Y460">
        <f>VLOOKUP($B460,'Tillförd energi'!$B$1:$AI$700,MATCH(Y$1,'Tillförd energi'!$B$1:$AQ$1,0),FALSE)</f>
        <v>0</v>
      </c>
      <c r="Z460">
        <f>VLOOKUP($B460,'Tillförd energi'!$B$1:$AI$700,MATCH(Z$1,'Tillförd energi'!$B$1:$AQ$1,0),FALSE)</f>
        <v>0</v>
      </c>
      <c r="AA460">
        <f>VLOOKUP($B460,'Tillförd energi'!$B$1:$AI$700,MATCH(AA$1,'Tillförd energi'!$B$1:$AQ$1,0),FALSE)</f>
        <v>0</v>
      </c>
      <c r="AB460">
        <f>VLOOKUP($B460,'Tillförd energi'!$B$1:$AI$700,MATCH(AB$1,'Tillförd energi'!$B$1:$AQ$1,0),FALSE)</f>
        <v>0</v>
      </c>
      <c r="AC460">
        <f>VLOOKUP($B460,'Tillförd energi'!$B$1:$AI$700,MATCH(AC$1,'Tillförd energi'!$B$1:$AQ$1,0),FALSE)</f>
        <v>0</v>
      </c>
      <c r="AD460">
        <f>VLOOKUP($B460,'Tillförd energi'!$B$1:$AI$700,MATCH(AD$1,'Tillförd energi'!$B$1:$AQ$1,0),FALSE)</f>
        <v>0</v>
      </c>
      <c r="AE460">
        <f>VLOOKUP($B460,'Tillförd energi'!$B$1:$AI$700,MATCH(AE$1,'Tillförd energi'!$B$1:$AQ$1,0),FALSE)</f>
        <v>0</v>
      </c>
      <c r="AF460">
        <f>VLOOKUP($B460,'Tillförd energi'!$B$1:$AI$700,MATCH(AF$1,'Tillförd energi'!$B$1:$AQ$1,0),FALSE)</f>
        <v>0</v>
      </c>
      <c r="AG460">
        <f>IFERROR(VLOOKUP(B460,Miljö!$B$1:$AC$550,MATCH("Köpt mängd produktionsspecifik fjärrvärme:",Miljö!$B$1:$AC$1,0),FALSE)/1,0)</f>
        <v>0</v>
      </c>
      <c r="AI460">
        <f t="shared" si="154"/>
        <v>0</v>
      </c>
      <c r="AJ460">
        <f t="shared" si="155"/>
        <v>0</v>
      </c>
      <c r="AK460" t="str">
        <f>IF(ISERROR(1/VLOOKUP($B460,Leveranser!$B$1:$S$500,MATCH("såld värme (gwh)",Leveranser!$B$1:$S$1,0),FALSE)),"",VLOOKUP($B460,Leveranser!$B$1:$S$500,MATCH("såld värme (gwh)",Leveranser!$B$1:$S$1,0),FALSE))</f>
        <v/>
      </c>
      <c r="AL460">
        <f>VLOOKUP($B460,Leveranser!$B$1:$Y$500,MATCH("Totalt såld fjärrvärme till andra fjärrvärmeföretag",Leveranser!$B$1:$AA$1,0),FALSE)</f>
        <v>0</v>
      </c>
      <c r="AM460">
        <f>IF(ISERROR(1/VLOOKUP($B460,Miljö!$B$1:$S$500,MATCH("Såld mängd produktionsspecifik fjärrvärme (GWh)",Miljö!$B$1:$R$1,0),FALSE)),0,VLOOKUP($B460,Miljö!$B$1:$S$500,MATCH("Såld mängd produktionsspecifik fjärrvärme (GWh)",Miljö!$B$1:$R$1,0),FALSE))</f>
        <v>0</v>
      </c>
      <c r="AN460" s="239" t="str">
        <f t="shared" si="156"/>
        <v/>
      </c>
      <c r="AP460" t="str">
        <f>IFERROR(VLOOKUP($B460,Miljövärden!$B$2:$H$550,7,FALSE),"Nej, saknas")</f>
        <v>Nej</v>
      </c>
      <c r="AQ460" t="str">
        <f>IFERROR(VLOOKUP($B460,Miljövärden!$B$2:$H$550,6,FALSE),"Nej, saknas")</f>
        <v>Nej</v>
      </c>
      <c r="AU460">
        <f t="shared" si="157"/>
        <v>0</v>
      </c>
      <c r="AV460">
        <f t="shared" si="158"/>
        <v>0</v>
      </c>
      <c r="AW460">
        <f t="shared" si="159"/>
        <v>0</v>
      </c>
      <c r="AX460">
        <f t="shared" si="160"/>
        <v>0</v>
      </c>
      <c r="AZ460">
        <f t="shared" si="161"/>
        <v>0</v>
      </c>
      <c r="BC460">
        <f t="shared" si="162"/>
        <v>0</v>
      </c>
      <c r="BD460">
        <f t="shared" si="163"/>
        <v>0</v>
      </c>
      <c r="BE460">
        <f t="shared" si="164"/>
        <v>0</v>
      </c>
      <c r="BF460">
        <f t="shared" si="165"/>
        <v>0</v>
      </c>
      <c r="BG460">
        <f t="shared" si="166"/>
        <v>0</v>
      </c>
      <c r="BH460" t="str">
        <f>VLOOKUP(B460,Miljö!$B$1:$I$482,MATCH("Fossilandel för ursprungspecificerad el ()",Miljö!$B$1:$I$1,0),FALSE)</f>
        <v>-</v>
      </c>
      <c r="BI460" t="str">
        <f>VLOOKUP(B460,Miljö!$B$1:$BX$482,MATCH("Kärnkraftsandel för ursprungsspecificerad el ()",Miljö!$B$1:$O$1,0),FALSE)</f>
        <v>-</v>
      </c>
      <c r="BJ460">
        <f t="shared" si="167"/>
        <v>0</v>
      </c>
      <c r="BK460" t="str">
        <f>VLOOKUP(B460,Miljö!$B$1:$O$482,MATCH("Fossil andel i procent (%)",Miljö!$B$1:$O$1,0),FALSE)</f>
        <v>-</v>
      </c>
      <c r="BL460">
        <f t="shared" si="168"/>
        <v>0</v>
      </c>
      <c r="BO460" s="289" t="str">
        <f t="shared" si="169"/>
        <v/>
      </c>
      <c r="BP460" s="239" t="str">
        <f t="shared" si="170"/>
        <v/>
      </c>
      <c r="BQ460" s="239" t="str">
        <f t="shared" si="171"/>
        <v/>
      </c>
      <c r="BR460" s="239" t="str">
        <f t="shared" si="172"/>
        <v/>
      </c>
      <c r="BS460" s="239"/>
      <c r="BT460" s="351">
        <f t="shared" si="173"/>
        <v>0</v>
      </c>
      <c r="BW460" s="289" t="str">
        <f>IF(AP460="ja",VLOOKUP(B460,Miljövärden!$B$2:$H$550,MATCH("Total andel fossilt",Miljövärden!$B$2:$H$2,0),FALSE),"")</f>
        <v/>
      </c>
      <c r="BZ460" s="351" t="str">
        <f t="shared" si="174"/>
        <v/>
      </c>
      <c r="CA460" s="353" t="str">
        <f t="shared" si="175"/>
        <v/>
      </c>
    </row>
    <row r="461" spans="1:79" x14ac:dyDescent="0.25">
      <c r="A461" s="2" t="s">
        <v>676</v>
      </c>
      <c r="B461" s="9" t="s">
        <v>1107</v>
      </c>
      <c r="C461">
        <f>VLOOKUP($B461,'Tillförd energi'!$B$1:$AI$700,MATCH(C$1,'Tillförd energi'!$B$1:$AQ$1,0),FALSE)</f>
        <v>0</v>
      </c>
      <c r="D461">
        <f>VLOOKUP($B461,'Tillförd energi'!$B$1:$AI$700,MATCH(D$1,'Tillförd energi'!$B$1:$AQ$1,0),FALSE)</f>
        <v>0</v>
      </c>
      <c r="E461">
        <f>VLOOKUP($B461,'Tillförd energi'!$B$1:$AI$700,MATCH(E$1,'Tillförd energi'!$B$1:$AQ$1,0),FALSE)</f>
        <v>0</v>
      </c>
      <c r="F461">
        <f>VLOOKUP($B461,'Tillförd energi'!$B$1:$AI$700,MATCH(F$1,'Tillförd energi'!$B$1:$AQ$1,0),FALSE)</f>
        <v>0</v>
      </c>
      <c r="G461">
        <f>VLOOKUP($B461,'Tillförd energi'!$B$1:$AI$700,MATCH(G$1,'Tillförd energi'!$B$1:$AQ$1,0),FALSE)</f>
        <v>0</v>
      </c>
      <c r="H461">
        <f>VLOOKUP($B461,'Tillförd energi'!$B$1:$AI$700,MATCH(H$1,'Tillförd energi'!$B$1:$AQ$1,0),FALSE)</f>
        <v>0</v>
      </c>
      <c r="I461">
        <f>VLOOKUP($B461,'Tillförd energi'!$B$1:$AI$700,MATCH(I$1,'Tillförd energi'!$B$1:$AQ$1,0),FALSE)</f>
        <v>0</v>
      </c>
      <c r="J461">
        <f>VLOOKUP($B461,'Tillförd energi'!$B$1:$AI$700,MATCH(J$1,'Tillförd energi'!$B$1:$AQ$1,0),FALSE)</f>
        <v>0</v>
      </c>
      <c r="K461">
        <f>VLOOKUP($B461,'Tillförd energi'!$B$1:$AI$700,MATCH(K$1,'Tillförd energi'!$B$1:$AQ$1,0),FALSE)</f>
        <v>0</v>
      </c>
      <c r="L461">
        <f>VLOOKUP($B461,'Tillförd energi'!$B$1:$AI$700,MATCH(L$1,'Tillförd energi'!$B$1:$AQ$1,0),FALSE)</f>
        <v>0</v>
      </c>
      <c r="M461">
        <f>VLOOKUP($B461,'Tillförd energi'!$B$1:$AI$700,MATCH(M$1,'Tillförd energi'!$B$1:$AQ$1,0),FALSE)</f>
        <v>0</v>
      </c>
      <c r="N461">
        <f>VLOOKUP($B461,'Tillförd energi'!$B$1:$AI$700,MATCH(N$1,'Tillförd energi'!$B$1:$AQ$1,0),FALSE)</f>
        <v>0</v>
      </c>
      <c r="O461">
        <f>VLOOKUP($B461,'Tillförd energi'!$B$1:$AI$700,MATCH(O$1,'Tillförd energi'!$B$1:$AQ$1,0),FALSE)</f>
        <v>0</v>
      </c>
      <c r="P461">
        <f>VLOOKUP($B461,'Tillförd energi'!$B$1:$AI$700,MATCH(P$1,'Tillförd energi'!$B$1:$AQ$1,0),FALSE)</f>
        <v>0</v>
      </c>
      <c r="Q461">
        <f>VLOOKUP($B461,'Tillförd energi'!$B$1:$AI$700,MATCH(Q$1,'Tillförd energi'!$B$1:$AQ$1,0),FALSE)</f>
        <v>0</v>
      </c>
      <c r="R461">
        <f>VLOOKUP($B461,'Tillförd energi'!$B$1:$AI$700,MATCH(R$1,'Tillförd energi'!$B$1:$AQ$1,0),FALSE)</f>
        <v>0</v>
      </c>
      <c r="S461">
        <f>VLOOKUP($B461,'Tillförd energi'!$B$1:$AI$700,MATCH(S$1,'Tillförd energi'!$B$1:$AQ$1,0),FALSE)</f>
        <v>0</v>
      </c>
      <c r="T461">
        <f>VLOOKUP($B461,'Tillförd energi'!$B$1:$AI$700,MATCH(T$1,'Tillförd energi'!$B$1:$AQ$1,0),FALSE)</f>
        <v>0</v>
      </c>
      <c r="U461">
        <f>VLOOKUP($B461,'Tillförd energi'!$B$1:$AI$700,MATCH(U$1,'Tillförd energi'!$B$1:$AQ$1,0),FALSE)</f>
        <v>0</v>
      </c>
      <c r="V461">
        <f>VLOOKUP($B461,'Tillförd energi'!$B$1:$AI$700,MATCH(V$1,'Tillförd energi'!$B$1:$AQ$1,0),FALSE)</f>
        <v>0</v>
      </c>
      <c r="W461">
        <f>VLOOKUP($B461,'Tillförd energi'!$B$1:$AI$700,MATCH(W$1,'Tillförd energi'!$B$1:$AQ$1,0),FALSE)</f>
        <v>0</v>
      </c>
      <c r="X461">
        <f>VLOOKUP($B461,'Tillförd energi'!$B$1:$AI$700,MATCH(X$1,'Tillförd energi'!$B$1:$AQ$1,0),FALSE)</f>
        <v>0</v>
      </c>
      <c r="Y461">
        <f>VLOOKUP($B461,'Tillförd energi'!$B$1:$AI$700,MATCH(Y$1,'Tillförd energi'!$B$1:$AQ$1,0),FALSE)</f>
        <v>0</v>
      </c>
      <c r="Z461">
        <f>VLOOKUP($B461,'Tillförd energi'!$B$1:$AI$700,MATCH(Z$1,'Tillförd energi'!$B$1:$AQ$1,0),FALSE)</f>
        <v>0</v>
      </c>
      <c r="AA461">
        <f>VLOOKUP($B461,'Tillförd energi'!$B$1:$AI$700,MATCH(AA$1,'Tillförd energi'!$B$1:$AQ$1,0),FALSE)</f>
        <v>0</v>
      </c>
      <c r="AB461">
        <f>VLOOKUP($B461,'Tillförd energi'!$B$1:$AI$700,MATCH(AB$1,'Tillförd energi'!$B$1:$AQ$1,0),FALSE)</f>
        <v>0</v>
      </c>
      <c r="AC461">
        <f>VLOOKUP($B461,'Tillförd energi'!$B$1:$AI$700,MATCH(AC$1,'Tillförd energi'!$B$1:$AQ$1,0),FALSE)</f>
        <v>0</v>
      </c>
      <c r="AD461">
        <f>VLOOKUP($B461,'Tillförd energi'!$B$1:$AI$700,MATCH(AD$1,'Tillförd energi'!$B$1:$AQ$1,0),FALSE)</f>
        <v>0</v>
      </c>
      <c r="AE461">
        <f>VLOOKUP($B461,'Tillförd energi'!$B$1:$AI$700,MATCH(AE$1,'Tillförd energi'!$B$1:$AQ$1,0),FALSE)</f>
        <v>0</v>
      </c>
      <c r="AF461">
        <f>VLOOKUP($B461,'Tillförd energi'!$B$1:$AI$700,MATCH(AF$1,'Tillförd energi'!$B$1:$AQ$1,0),FALSE)</f>
        <v>0</v>
      </c>
      <c r="AG461">
        <f>IFERROR(VLOOKUP(B461,Miljö!$B$1:$AC$550,MATCH("Köpt mängd produktionsspecifik fjärrvärme:",Miljö!$B$1:$AC$1,0),FALSE)/1,0)</f>
        <v>0</v>
      </c>
      <c r="AI461">
        <f t="shared" si="154"/>
        <v>0</v>
      </c>
      <c r="AJ461">
        <f t="shared" si="155"/>
        <v>0</v>
      </c>
      <c r="AK461" t="str">
        <f>IF(ISERROR(1/VLOOKUP($B461,Leveranser!$B$1:$S$500,MATCH("såld värme (gwh)",Leveranser!$B$1:$S$1,0),FALSE)),"",VLOOKUP($B461,Leveranser!$B$1:$S$500,MATCH("såld värme (gwh)",Leveranser!$B$1:$S$1,0),FALSE))</f>
        <v/>
      </c>
      <c r="AL461">
        <f>VLOOKUP($B461,Leveranser!$B$1:$Y$500,MATCH("Totalt såld fjärrvärme till andra fjärrvärmeföretag",Leveranser!$B$1:$AA$1,0),FALSE)</f>
        <v>0</v>
      </c>
      <c r="AM461">
        <f>IF(ISERROR(1/VLOOKUP($B461,Miljö!$B$1:$S$500,MATCH("Såld mängd produktionsspecifik fjärrvärme (GWh)",Miljö!$B$1:$R$1,0),FALSE)),0,VLOOKUP($B461,Miljö!$B$1:$S$500,MATCH("Såld mängd produktionsspecifik fjärrvärme (GWh)",Miljö!$B$1:$R$1,0),FALSE))</f>
        <v>0</v>
      </c>
      <c r="AN461" s="239" t="str">
        <f t="shared" si="156"/>
        <v/>
      </c>
      <c r="AP461" t="str">
        <f>IFERROR(VLOOKUP($B461,Miljövärden!$B$2:$H$550,7,FALSE),"Nej, saknas")</f>
        <v>Nej</v>
      </c>
      <c r="AQ461" t="str">
        <f>IFERROR(VLOOKUP($B461,Miljövärden!$B$2:$H$550,6,FALSE),"Nej, saknas")</f>
        <v>Nej</v>
      </c>
      <c r="AU461">
        <f t="shared" si="157"/>
        <v>0</v>
      </c>
      <c r="AV461">
        <f t="shared" si="158"/>
        <v>0</v>
      </c>
      <c r="AW461">
        <f t="shared" si="159"/>
        <v>0</v>
      </c>
      <c r="AX461">
        <f t="shared" si="160"/>
        <v>0</v>
      </c>
      <c r="AZ461">
        <f t="shared" si="161"/>
        <v>0</v>
      </c>
      <c r="BC461">
        <f t="shared" si="162"/>
        <v>0</v>
      </c>
      <c r="BD461">
        <f t="shared" si="163"/>
        <v>0</v>
      </c>
      <c r="BE461">
        <f t="shared" si="164"/>
        <v>0</v>
      </c>
      <c r="BF461">
        <f t="shared" si="165"/>
        <v>0</v>
      </c>
      <c r="BG461">
        <f t="shared" si="166"/>
        <v>0</v>
      </c>
      <c r="BH461" t="str">
        <f>VLOOKUP(B461,Miljö!$B$1:$I$482,MATCH("Fossilandel för ursprungspecificerad el ()",Miljö!$B$1:$I$1,0),FALSE)</f>
        <v>-</v>
      </c>
      <c r="BI461" t="str">
        <f>VLOOKUP(B461,Miljö!$B$1:$BX$482,MATCH("Kärnkraftsandel för ursprungsspecificerad el ()",Miljö!$B$1:$O$1,0),FALSE)</f>
        <v>-</v>
      </c>
      <c r="BJ461">
        <f t="shared" si="167"/>
        <v>0</v>
      </c>
      <c r="BK461" t="str">
        <f>VLOOKUP(B461,Miljö!$B$1:$O$482,MATCH("Fossil andel i procent (%)",Miljö!$B$1:$O$1,0),FALSE)</f>
        <v>-</v>
      </c>
      <c r="BL461">
        <f t="shared" si="168"/>
        <v>0</v>
      </c>
      <c r="BO461" s="289" t="str">
        <f t="shared" si="169"/>
        <v/>
      </c>
      <c r="BP461" s="239" t="str">
        <f t="shared" si="170"/>
        <v/>
      </c>
      <c r="BQ461" s="239" t="str">
        <f t="shared" si="171"/>
        <v/>
      </c>
      <c r="BR461" s="239" t="str">
        <f t="shared" si="172"/>
        <v/>
      </c>
      <c r="BS461" s="239"/>
      <c r="BT461" s="351">
        <f t="shared" si="173"/>
        <v>0</v>
      </c>
      <c r="BW461" s="289" t="str">
        <f>IF(AP461="ja",VLOOKUP(B461,Miljövärden!$B$2:$H$550,MATCH("Total andel fossilt",Miljövärden!$B$2:$H$2,0),FALSE),"")</f>
        <v/>
      </c>
      <c r="BZ461" s="351" t="str">
        <f t="shared" si="174"/>
        <v/>
      </c>
      <c r="CA461" s="353" t="str">
        <f t="shared" si="175"/>
        <v/>
      </c>
    </row>
    <row r="462" spans="1:79" x14ac:dyDescent="0.25">
      <c r="A462" s="2" t="s">
        <v>677</v>
      </c>
      <c r="B462" s="2" t="s">
        <v>678</v>
      </c>
      <c r="C462">
        <f>VLOOKUP($B462,'Tillförd energi'!$B$1:$AI$700,MATCH(C$1,'Tillförd energi'!$B$1:$AQ$1,0),FALSE)</f>
        <v>0</v>
      </c>
      <c r="D462">
        <f>VLOOKUP($B462,'Tillförd energi'!$B$1:$AI$700,MATCH(D$1,'Tillförd energi'!$B$1:$AQ$1,0),FALSE)</f>
        <v>2.196E-2</v>
      </c>
      <c r="E462">
        <f>VLOOKUP($B462,'Tillförd energi'!$B$1:$AI$700,MATCH(E$1,'Tillförd energi'!$B$1:$AQ$1,0),FALSE)</f>
        <v>0</v>
      </c>
      <c r="F462">
        <f>VLOOKUP($B462,'Tillförd energi'!$B$1:$AI$700,MATCH(F$1,'Tillförd energi'!$B$1:$AQ$1,0),FALSE)</f>
        <v>0</v>
      </c>
      <c r="G462">
        <f>VLOOKUP($B462,'Tillförd energi'!$B$1:$AI$700,MATCH(G$1,'Tillförd energi'!$B$1:$AQ$1,0),FALSE)</f>
        <v>0</v>
      </c>
      <c r="H462">
        <f>VLOOKUP($B462,'Tillförd energi'!$B$1:$AI$700,MATCH(H$1,'Tillförd energi'!$B$1:$AQ$1,0),FALSE)</f>
        <v>0</v>
      </c>
      <c r="I462">
        <f>VLOOKUP($B462,'Tillförd energi'!$B$1:$AI$700,MATCH(I$1,'Tillförd energi'!$B$1:$AQ$1,0),FALSE)</f>
        <v>0</v>
      </c>
      <c r="J462">
        <f>VLOOKUP($B462,'Tillförd energi'!$B$1:$AI$700,MATCH(J$1,'Tillförd energi'!$B$1:$AQ$1,0),FALSE)</f>
        <v>0</v>
      </c>
      <c r="K462">
        <f>VLOOKUP($B462,'Tillförd energi'!$B$1:$AI$700,MATCH(K$1,'Tillförd energi'!$B$1:$AQ$1,0),FALSE)</f>
        <v>0</v>
      </c>
      <c r="L462">
        <f>VLOOKUP($B462,'Tillförd energi'!$B$1:$AI$700,MATCH(L$1,'Tillförd energi'!$B$1:$AQ$1,0),FALSE)</f>
        <v>0</v>
      </c>
      <c r="M462">
        <f>VLOOKUP($B462,'Tillförd energi'!$B$1:$AI$700,MATCH(M$1,'Tillförd energi'!$B$1:$AQ$1,0),FALSE)</f>
        <v>0</v>
      </c>
      <c r="N462">
        <f>VLOOKUP($B462,'Tillförd energi'!$B$1:$AI$700,MATCH(N$1,'Tillförd energi'!$B$1:$AQ$1,0),FALSE)</f>
        <v>0</v>
      </c>
      <c r="O462">
        <f>VLOOKUP($B462,'Tillförd energi'!$B$1:$AI$700,MATCH(O$1,'Tillförd energi'!$B$1:$AQ$1,0),FALSE)</f>
        <v>0</v>
      </c>
      <c r="P462">
        <f>VLOOKUP($B462,'Tillförd energi'!$B$1:$AI$700,MATCH(P$1,'Tillförd energi'!$B$1:$AQ$1,0),FALSE)</f>
        <v>7.9605800000000002</v>
      </c>
      <c r="Q462">
        <f>VLOOKUP($B462,'Tillförd energi'!$B$1:$AI$700,MATCH(Q$1,'Tillförd energi'!$B$1:$AQ$1,0),FALSE)</f>
        <v>0</v>
      </c>
      <c r="R462">
        <f>VLOOKUP($B462,'Tillförd energi'!$B$1:$AI$700,MATCH(R$1,'Tillförd energi'!$B$1:$AQ$1,0),FALSE)</f>
        <v>0</v>
      </c>
      <c r="S462">
        <f>VLOOKUP($B462,'Tillförd energi'!$B$1:$AI$700,MATCH(S$1,'Tillförd energi'!$B$1:$AQ$1,0),FALSE)</f>
        <v>0</v>
      </c>
      <c r="T462">
        <f>VLOOKUP($B462,'Tillförd energi'!$B$1:$AI$700,MATCH(T$1,'Tillförd energi'!$B$1:$AQ$1,0),FALSE)</f>
        <v>0</v>
      </c>
      <c r="U462">
        <f>VLOOKUP($B462,'Tillförd energi'!$B$1:$AI$700,MATCH(U$1,'Tillförd energi'!$B$1:$AQ$1,0),FALSE)</f>
        <v>0</v>
      </c>
      <c r="V462">
        <f>VLOOKUP($B462,'Tillförd energi'!$B$1:$AI$700,MATCH(V$1,'Tillförd energi'!$B$1:$AQ$1,0),FALSE)</f>
        <v>0</v>
      </c>
      <c r="W462">
        <f>VLOOKUP($B462,'Tillförd energi'!$B$1:$AI$700,MATCH(W$1,'Tillförd energi'!$B$1:$AQ$1,0),FALSE)</f>
        <v>2.1068199999999999</v>
      </c>
      <c r="X462">
        <f>VLOOKUP($B462,'Tillförd energi'!$B$1:$AI$700,MATCH(X$1,'Tillförd energi'!$B$1:$AQ$1,0),FALSE)</f>
        <v>0</v>
      </c>
      <c r="Y462">
        <f>VLOOKUP($B462,'Tillförd energi'!$B$1:$AI$700,MATCH(Y$1,'Tillförd energi'!$B$1:$AQ$1,0),FALSE)</f>
        <v>0</v>
      </c>
      <c r="Z462">
        <f>VLOOKUP($B462,'Tillförd energi'!$B$1:$AI$700,MATCH(Z$1,'Tillförd energi'!$B$1:$AQ$1,0),FALSE)</f>
        <v>8.2430000000000003E-2</v>
      </c>
      <c r="AA462">
        <f>VLOOKUP($B462,'Tillförd energi'!$B$1:$AI$700,MATCH(AA$1,'Tillförd energi'!$B$1:$AQ$1,0),FALSE)</f>
        <v>0</v>
      </c>
      <c r="AB462">
        <f>VLOOKUP($B462,'Tillförd energi'!$B$1:$AI$700,MATCH(AB$1,'Tillförd energi'!$B$1:$AQ$1,0),FALSE)</f>
        <v>0</v>
      </c>
      <c r="AC462">
        <f>VLOOKUP($B462,'Tillförd energi'!$B$1:$AI$700,MATCH(AC$1,'Tillförd energi'!$B$1:$AQ$1,0),FALSE)</f>
        <v>0</v>
      </c>
      <c r="AD462">
        <f>VLOOKUP($B462,'Tillförd energi'!$B$1:$AI$700,MATCH(AD$1,'Tillförd energi'!$B$1:$AQ$1,0),FALSE)</f>
        <v>0</v>
      </c>
      <c r="AE462">
        <f>VLOOKUP($B462,'Tillförd energi'!$B$1:$AI$700,MATCH(AE$1,'Tillförd energi'!$B$1:$AQ$1,0),FALSE)</f>
        <v>0</v>
      </c>
      <c r="AF462">
        <f>VLOOKUP($B462,'Tillförd energi'!$B$1:$AI$700,MATCH(AF$1,'Tillförd energi'!$B$1:$AQ$1,0),FALSE)</f>
        <v>0.28297</v>
      </c>
      <c r="AG462">
        <f>IFERROR(VLOOKUP(B462,Miljö!$B$1:$AC$550,MATCH("Köpt mängd produktionsspecifik fjärrvärme:",Miljö!$B$1:$AC$1,0),FALSE)/1,0)</f>
        <v>0</v>
      </c>
      <c r="AI462">
        <f t="shared" si="154"/>
        <v>10.45476</v>
      </c>
      <c r="AJ462">
        <f t="shared" si="155"/>
        <v>10.45476</v>
      </c>
      <c r="AK462">
        <f>IF(ISERROR(1/VLOOKUP($B462,Leveranser!$B$1:$S$500,MATCH("såld värme (gwh)",Leveranser!$B$1:$S$1,0),FALSE)),"",VLOOKUP($B462,Leveranser!$B$1:$S$500,MATCH("såld värme (gwh)",Leveranser!$B$1:$S$1,0),FALSE))</f>
        <v>7.19</v>
      </c>
      <c r="AL462">
        <f>VLOOKUP($B462,Leveranser!$B$1:$Y$500,MATCH("Totalt såld fjärrvärme till andra fjärrvärmeföretag",Leveranser!$B$1:$AA$1,0),FALSE)</f>
        <v>0</v>
      </c>
      <c r="AM462">
        <f>IF(ISERROR(1/VLOOKUP($B462,Miljö!$B$1:$S$500,MATCH("Såld mängd produktionsspecifik fjärrvärme (GWh)",Miljö!$B$1:$R$1,0),FALSE)),0,VLOOKUP($B462,Miljö!$B$1:$S$500,MATCH("Såld mängd produktionsspecifik fjärrvärme (GWh)",Miljö!$B$1:$R$1,0),FALSE))</f>
        <v>0</v>
      </c>
      <c r="AN462" s="239">
        <f t="shared" si="156"/>
        <v>0.68772501712138778</v>
      </c>
      <c r="AP462" t="str">
        <f>IFERROR(VLOOKUP($B462,Miljövärden!$B$2:$H$550,7,FALSE),"Nej, saknas")</f>
        <v>Ja</v>
      </c>
      <c r="AQ462" t="str">
        <f>IFERROR(VLOOKUP($B462,Miljövärden!$B$2:$H$550,6,FALSE),"Nej, saknas")</f>
        <v>Nej</v>
      </c>
      <c r="AU462">
        <f t="shared" si="157"/>
        <v>0.3654</v>
      </c>
      <c r="AV462">
        <f t="shared" si="158"/>
        <v>0</v>
      </c>
      <c r="AW462">
        <f t="shared" si="159"/>
        <v>7.9605800000000002</v>
      </c>
      <c r="AX462">
        <f t="shared" si="160"/>
        <v>0</v>
      </c>
      <c r="AZ462">
        <f t="shared" si="161"/>
        <v>10.067399999999999</v>
      </c>
      <c r="BC462">
        <f t="shared" si="162"/>
        <v>2.196E-2</v>
      </c>
      <c r="BD462">
        <f t="shared" si="163"/>
        <v>0</v>
      </c>
      <c r="BE462">
        <f t="shared" si="164"/>
        <v>10.067399999999999</v>
      </c>
      <c r="BF462">
        <f t="shared" si="165"/>
        <v>0</v>
      </c>
      <c r="BG462">
        <f t="shared" si="166"/>
        <v>0.3654</v>
      </c>
      <c r="BH462">
        <f>VLOOKUP(B462,Miljö!$B$1:$I$482,MATCH("Fossilandel för ursprungspecificerad el ()",Miljö!$B$1:$I$1,0),FALSE)</f>
        <v>0.01</v>
      </c>
      <c r="BI462">
        <f>VLOOKUP(B462,Miljö!$B$1:$BX$482,MATCH("Kärnkraftsandel för ursprungsspecificerad el ()",Miljö!$B$1:$O$1,0),FALSE)</f>
        <v>0</v>
      </c>
      <c r="BJ462">
        <f t="shared" si="167"/>
        <v>0</v>
      </c>
      <c r="BK462" t="str">
        <f>VLOOKUP(B462,Miljö!$B$1:$O$482,MATCH("Fossil andel i procent (%)",Miljö!$B$1:$O$1,0),FALSE)</f>
        <v>ET</v>
      </c>
      <c r="BL462">
        <f t="shared" si="168"/>
        <v>10.454759999999998</v>
      </c>
      <c r="BO462" s="289">
        <f t="shared" si="169"/>
        <v>2.4499845046658179E-3</v>
      </c>
      <c r="BP462" s="239">
        <f t="shared" si="170"/>
        <v>0</v>
      </c>
      <c r="BQ462" s="239">
        <f t="shared" si="171"/>
        <v>0.99755001549533429</v>
      </c>
      <c r="BR462" s="239">
        <f t="shared" si="172"/>
        <v>0</v>
      </c>
      <c r="BS462" s="239"/>
      <c r="BT462" s="351">
        <f t="shared" si="173"/>
        <v>1</v>
      </c>
      <c r="BW462" s="289">
        <f>IF(AP462="ja",VLOOKUP(B462,Miljövärden!$B$2:$H$550,MATCH("Total andel fossilt",Miljövärden!$B$2:$H$2,0),FALSE),"")</f>
        <v>2.44998E-3</v>
      </c>
      <c r="BZ462" s="351">
        <f t="shared" si="174"/>
        <v>-4.5046658178789223E-9</v>
      </c>
      <c r="CA462" s="353">
        <f t="shared" si="175"/>
        <v>0</v>
      </c>
    </row>
    <row r="463" spans="1:79" x14ac:dyDescent="0.25">
      <c r="A463" s="2" t="s">
        <v>677</v>
      </c>
      <c r="B463" s="2" t="s">
        <v>679</v>
      </c>
      <c r="C463">
        <f>VLOOKUP($B463,'Tillförd energi'!$B$1:$AI$700,MATCH(C$1,'Tillförd energi'!$B$1:$AQ$1,0),FALSE)</f>
        <v>0</v>
      </c>
      <c r="D463">
        <f>VLOOKUP($B463,'Tillförd energi'!$B$1:$AI$700,MATCH(D$1,'Tillförd energi'!$B$1:$AQ$1,0),FALSE)</f>
        <v>2.2100000000000002E-3</v>
      </c>
      <c r="E463">
        <f>VLOOKUP($B463,'Tillförd energi'!$B$1:$AI$700,MATCH(E$1,'Tillförd energi'!$B$1:$AQ$1,0),FALSE)</f>
        <v>0</v>
      </c>
      <c r="F463">
        <f>VLOOKUP($B463,'Tillförd energi'!$B$1:$AI$700,MATCH(F$1,'Tillförd energi'!$B$1:$AQ$1,0),FALSE)</f>
        <v>0</v>
      </c>
      <c r="G463">
        <f>VLOOKUP($B463,'Tillförd energi'!$B$1:$AI$700,MATCH(G$1,'Tillförd energi'!$B$1:$AQ$1,0),FALSE)</f>
        <v>0</v>
      </c>
      <c r="H463">
        <f>VLOOKUP($B463,'Tillförd energi'!$B$1:$AI$700,MATCH(H$1,'Tillförd energi'!$B$1:$AQ$1,0),FALSE)</f>
        <v>0</v>
      </c>
      <c r="I463">
        <f>VLOOKUP($B463,'Tillförd energi'!$B$1:$AI$700,MATCH(I$1,'Tillförd energi'!$B$1:$AQ$1,0),FALSE)</f>
        <v>0</v>
      </c>
      <c r="J463">
        <f>VLOOKUP($B463,'Tillförd energi'!$B$1:$AI$700,MATCH(J$1,'Tillförd energi'!$B$1:$AQ$1,0),FALSE)</f>
        <v>0</v>
      </c>
      <c r="K463">
        <f>VLOOKUP($B463,'Tillförd energi'!$B$1:$AI$700,MATCH(K$1,'Tillförd energi'!$B$1:$AQ$1,0),FALSE)</f>
        <v>0</v>
      </c>
      <c r="L463">
        <f>VLOOKUP($B463,'Tillförd energi'!$B$1:$AI$700,MATCH(L$1,'Tillförd energi'!$B$1:$AQ$1,0),FALSE)</f>
        <v>0</v>
      </c>
      <c r="M463">
        <f>VLOOKUP($B463,'Tillförd energi'!$B$1:$AI$700,MATCH(M$1,'Tillförd energi'!$B$1:$AQ$1,0),FALSE)</f>
        <v>0</v>
      </c>
      <c r="N463">
        <f>VLOOKUP($B463,'Tillförd energi'!$B$1:$AI$700,MATCH(N$1,'Tillförd energi'!$B$1:$AQ$1,0),FALSE)</f>
        <v>0</v>
      </c>
      <c r="O463">
        <f>VLOOKUP($B463,'Tillförd energi'!$B$1:$AI$700,MATCH(O$1,'Tillförd energi'!$B$1:$AQ$1,0),FALSE)</f>
        <v>0</v>
      </c>
      <c r="P463">
        <f>VLOOKUP($B463,'Tillförd energi'!$B$1:$AI$700,MATCH(P$1,'Tillförd energi'!$B$1:$AQ$1,0),FALSE)</f>
        <v>5.0591600000000003</v>
      </c>
      <c r="Q463">
        <f>VLOOKUP($B463,'Tillförd energi'!$B$1:$AI$700,MATCH(Q$1,'Tillförd energi'!$B$1:$AQ$1,0),FALSE)</f>
        <v>0</v>
      </c>
      <c r="R463">
        <f>VLOOKUP($B463,'Tillförd energi'!$B$1:$AI$700,MATCH(R$1,'Tillförd energi'!$B$1:$AQ$1,0),FALSE)</f>
        <v>0</v>
      </c>
      <c r="S463">
        <f>VLOOKUP($B463,'Tillförd energi'!$B$1:$AI$700,MATCH(S$1,'Tillförd energi'!$B$1:$AQ$1,0),FALSE)</f>
        <v>0</v>
      </c>
      <c r="T463">
        <f>VLOOKUP($B463,'Tillförd energi'!$B$1:$AI$700,MATCH(T$1,'Tillförd energi'!$B$1:$AQ$1,0),FALSE)</f>
        <v>0</v>
      </c>
      <c r="U463">
        <f>VLOOKUP($B463,'Tillförd energi'!$B$1:$AI$700,MATCH(U$1,'Tillförd energi'!$B$1:$AQ$1,0),FALSE)</f>
        <v>0</v>
      </c>
      <c r="V463">
        <f>VLOOKUP($B463,'Tillförd energi'!$B$1:$AI$700,MATCH(V$1,'Tillförd energi'!$B$1:$AQ$1,0),FALSE)</f>
        <v>0</v>
      </c>
      <c r="W463">
        <f>VLOOKUP($B463,'Tillförd energi'!$B$1:$AI$700,MATCH(W$1,'Tillförd energi'!$B$1:$AQ$1,0),FALSE)</f>
        <v>1.2095</v>
      </c>
      <c r="X463">
        <f>VLOOKUP($B463,'Tillförd energi'!$B$1:$AI$700,MATCH(X$1,'Tillförd energi'!$B$1:$AQ$1,0),FALSE)</f>
        <v>0</v>
      </c>
      <c r="Y463">
        <f>VLOOKUP($B463,'Tillförd energi'!$B$1:$AI$700,MATCH(Y$1,'Tillförd energi'!$B$1:$AQ$1,0),FALSE)</f>
        <v>0</v>
      </c>
      <c r="Z463">
        <f>VLOOKUP($B463,'Tillförd energi'!$B$1:$AI$700,MATCH(Z$1,'Tillförd energi'!$B$1:$AQ$1,0),FALSE)</f>
        <v>0.88219999999999998</v>
      </c>
      <c r="AA463">
        <f>VLOOKUP($B463,'Tillförd energi'!$B$1:$AI$700,MATCH(AA$1,'Tillförd energi'!$B$1:$AQ$1,0),FALSE)</f>
        <v>0</v>
      </c>
      <c r="AB463">
        <f>VLOOKUP($B463,'Tillförd energi'!$B$1:$AI$700,MATCH(AB$1,'Tillförd energi'!$B$1:$AQ$1,0),FALSE)</f>
        <v>0</v>
      </c>
      <c r="AC463">
        <f>VLOOKUP($B463,'Tillförd energi'!$B$1:$AI$700,MATCH(AC$1,'Tillförd energi'!$B$1:$AQ$1,0),FALSE)</f>
        <v>0</v>
      </c>
      <c r="AD463">
        <f>VLOOKUP($B463,'Tillförd energi'!$B$1:$AI$700,MATCH(AD$1,'Tillförd energi'!$B$1:$AQ$1,0),FALSE)</f>
        <v>0</v>
      </c>
      <c r="AE463">
        <f>VLOOKUP($B463,'Tillförd energi'!$B$1:$AI$700,MATCH(AE$1,'Tillförd energi'!$B$1:$AQ$1,0),FALSE)</f>
        <v>0</v>
      </c>
      <c r="AF463">
        <f>VLOOKUP($B463,'Tillförd energi'!$B$1:$AI$700,MATCH(AF$1,'Tillförd energi'!$B$1:$AQ$1,0),FALSE)</f>
        <v>0.16286999999999999</v>
      </c>
      <c r="AG463">
        <f>IFERROR(VLOOKUP(B463,Miljö!$B$1:$AC$550,MATCH("Köpt mängd produktionsspecifik fjärrvärme:",Miljö!$B$1:$AC$1,0),FALSE)/1,0)</f>
        <v>0</v>
      </c>
      <c r="AI463">
        <f t="shared" si="154"/>
        <v>7.3159400000000003</v>
      </c>
      <c r="AJ463">
        <f t="shared" si="155"/>
        <v>7.3159400000000003</v>
      </c>
      <c r="AK463">
        <f>IF(ISERROR(1/VLOOKUP($B463,Leveranser!$B$1:$S$500,MATCH("såld värme (gwh)",Leveranser!$B$1:$S$1,0),FALSE)),"",VLOOKUP($B463,Leveranser!$B$1:$S$500,MATCH("såld värme (gwh)",Leveranser!$B$1:$S$1,0),FALSE))</f>
        <v>5.4290000000000003</v>
      </c>
      <c r="AL463">
        <f>VLOOKUP($B463,Leveranser!$B$1:$Y$500,MATCH("Totalt såld fjärrvärme till andra fjärrvärmeföretag",Leveranser!$B$1:$AA$1,0),FALSE)</f>
        <v>0</v>
      </c>
      <c r="AM463">
        <f>IF(ISERROR(1/VLOOKUP($B463,Miljö!$B$1:$S$500,MATCH("Såld mängd produktionsspecifik fjärrvärme (GWh)",Miljö!$B$1:$R$1,0),FALSE)),0,VLOOKUP($B463,Miljö!$B$1:$S$500,MATCH("Såld mängd produktionsspecifik fjärrvärme (GWh)",Miljö!$B$1:$R$1,0),FALSE))</f>
        <v>0</v>
      </c>
      <c r="AN463" s="239">
        <f t="shared" si="156"/>
        <v>0.74207825651932635</v>
      </c>
      <c r="AP463" t="str">
        <f>IFERROR(VLOOKUP($B463,Miljövärden!$B$2:$H$550,7,FALSE),"Nej, saknas")</f>
        <v>Ja</v>
      </c>
      <c r="AQ463" t="str">
        <f>IFERROR(VLOOKUP($B463,Miljövärden!$B$2:$H$550,6,FALSE),"Nej, saknas")</f>
        <v>Nej</v>
      </c>
      <c r="AU463">
        <f t="shared" si="157"/>
        <v>1.0450699999999999</v>
      </c>
      <c r="AV463">
        <f t="shared" si="158"/>
        <v>0</v>
      </c>
      <c r="AW463">
        <f t="shared" si="159"/>
        <v>5.0591600000000003</v>
      </c>
      <c r="AX463">
        <f t="shared" si="160"/>
        <v>0</v>
      </c>
      <c r="AZ463">
        <f t="shared" si="161"/>
        <v>6.2686600000000006</v>
      </c>
      <c r="BC463">
        <f t="shared" si="162"/>
        <v>2.2100000000000002E-3</v>
      </c>
      <c r="BD463">
        <f t="shared" si="163"/>
        <v>0</v>
      </c>
      <c r="BE463">
        <f t="shared" si="164"/>
        <v>6.2686600000000006</v>
      </c>
      <c r="BF463">
        <f t="shared" si="165"/>
        <v>0</v>
      </c>
      <c r="BG463">
        <f t="shared" si="166"/>
        <v>1.0450699999999999</v>
      </c>
      <c r="BH463">
        <f>VLOOKUP(B463,Miljö!$B$1:$I$482,MATCH("Fossilandel för ursprungspecificerad el ()",Miljö!$B$1:$I$1,0),FALSE)</f>
        <v>0.01</v>
      </c>
      <c r="BI463">
        <f>VLOOKUP(B463,Miljö!$B$1:$BX$482,MATCH("Kärnkraftsandel för ursprungsspecificerad el ()",Miljö!$B$1:$O$1,0),FALSE)</f>
        <v>0</v>
      </c>
      <c r="BJ463">
        <f t="shared" si="167"/>
        <v>0</v>
      </c>
      <c r="BK463" t="str">
        <f>VLOOKUP(B463,Miljö!$B$1:$O$482,MATCH("Fossil andel i procent (%)",Miljö!$B$1:$O$1,0),FALSE)</f>
        <v>ET</v>
      </c>
      <c r="BL463">
        <f t="shared" si="168"/>
        <v>7.3159400000000003</v>
      </c>
      <c r="BO463" s="289">
        <f t="shared" si="169"/>
        <v>1.7305636732942041E-3</v>
      </c>
      <c r="BP463" s="239">
        <f t="shared" si="170"/>
        <v>0</v>
      </c>
      <c r="BQ463" s="239">
        <f t="shared" si="171"/>
        <v>0.99826943632670584</v>
      </c>
      <c r="BR463" s="239">
        <f t="shared" si="172"/>
        <v>0</v>
      </c>
      <c r="BS463" s="239"/>
      <c r="BT463" s="351">
        <f t="shared" si="173"/>
        <v>1</v>
      </c>
      <c r="BW463" s="289">
        <f>IF(AP463="ja",VLOOKUP(B463,Miljövärden!$B$2:$H$550,MATCH("Total andel fossilt",Miljövärden!$B$2:$H$2,0),FALSE),"")</f>
        <v>1.7305599999999999E-3</v>
      </c>
      <c r="BZ463" s="351">
        <f t="shared" si="174"/>
        <v>-3.6732942041827615E-9</v>
      </c>
      <c r="CA463" s="353">
        <f t="shared" si="175"/>
        <v>0</v>
      </c>
    </row>
    <row r="464" spans="1:79" x14ac:dyDescent="0.25">
      <c r="A464" s="2" t="s">
        <v>677</v>
      </c>
      <c r="B464" s="2" t="s">
        <v>680</v>
      </c>
      <c r="C464">
        <f>VLOOKUP($B464,'Tillförd energi'!$B$1:$AI$700,MATCH(C$1,'Tillförd energi'!$B$1:$AQ$1,0),FALSE)</f>
        <v>0</v>
      </c>
      <c r="D464">
        <f>VLOOKUP($B464,'Tillförd energi'!$B$1:$AI$700,MATCH(D$1,'Tillförd energi'!$B$1:$AQ$1,0),FALSE)</f>
        <v>0.41054000000000002</v>
      </c>
      <c r="E464">
        <f>VLOOKUP($B464,'Tillförd energi'!$B$1:$AI$700,MATCH(E$1,'Tillförd energi'!$B$1:$AQ$1,0),FALSE)</f>
        <v>0</v>
      </c>
      <c r="F464">
        <f>VLOOKUP($B464,'Tillförd energi'!$B$1:$AI$700,MATCH(F$1,'Tillförd energi'!$B$1:$AQ$1,0),FALSE)</f>
        <v>6.1894100000000001E-2</v>
      </c>
      <c r="G464">
        <f>VLOOKUP($B464,'Tillförd energi'!$B$1:$AI$700,MATCH(G$1,'Tillförd energi'!$B$1:$AQ$1,0),FALSE)</f>
        <v>0</v>
      </c>
      <c r="H464">
        <f>VLOOKUP($B464,'Tillförd energi'!$B$1:$AI$700,MATCH(H$1,'Tillförd energi'!$B$1:$AQ$1,0),FALSE)</f>
        <v>0</v>
      </c>
      <c r="I464">
        <f>VLOOKUP($B464,'Tillförd energi'!$B$1:$AI$700,MATCH(I$1,'Tillförd energi'!$B$1:$AQ$1,0),FALSE)</f>
        <v>0</v>
      </c>
      <c r="J464">
        <f>VLOOKUP($B464,'Tillförd energi'!$B$1:$AI$700,MATCH(J$1,'Tillförd energi'!$B$1:$AQ$1,0),FALSE)</f>
        <v>0</v>
      </c>
      <c r="K464">
        <f>VLOOKUP($B464,'Tillförd energi'!$B$1:$AI$700,MATCH(K$1,'Tillförd energi'!$B$1:$AQ$1,0),FALSE)</f>
        <v>0</v>
      </c>
      <c r="L464">
        <f>VLOOKUP($B464,'Tillförd energi'!$B$1:$AI$700,MATCH(L$1,'Tillförd energi'!$B$1:$AQ$1,0),FALSE)</f>
        <v>0</v>
      </c>
      <c r="M464">
        <f>VLOOKUP($B464,'Tillförd energi'!$B$1:$AI$700,MATCH(M$1,'Tillförd energi'!$B$1:$AQ$1,0),FALSE)</f>
        <v>0</v>
      </c>
      <c r="N464">
        <f>VLOOKUP($B464,'Tillförd energi'!$B$1:$AI$700,MATCH(N$1,'Tillförd energi'!$B$1:$AQ$1,0),FALSE)</f>
        <v>0</v>
      </c>
      <c r="O464">
        <f>VLOOKUP($B464,'Tillförd energi'!$B$1:$AI$700,MATCH(O$1,'Tillförd energi'!$B$1:$AQ$1,0),FALSE)</f>
        <v>0</v>
      </c>
      <c r="P464">
        <f>VLOOKUP($B464,'Tillförd energi'!$B$1:$AI$700,MATCH(P$1,'Tillförd energi'!$B$1:$AQ$1,0),FALSE)</f>
        <v>0</v>
      </c>
      <c r="Q464">
        <f>VLOOKUP($B464,'Tillförd energi'!$B$1:$AI$700,MATCH(Q$1,'Tillförd energi'!$B$1:$AQ$1,0),FALSE)</f>
        <v>2.5169299999999999</v>
      </c>
      <c r="R464">
        <f>VLOOKUP($B464,'Tillförd energi'!$B$1:$AI$700,MATCH(R$1,'Tillförd energi'!$B$1:$AQ$1,0),FALSE)</f>
        <v>0</v>
      </c>
      <c r="S464">
        <f>VLOOKUP($B464,'Tillförd energi'!$B$1:$AI$700,MATCH(S$1,'Tillförd energi'!$B$1:$AQ$1,0),FALSE)</f>
        <v>0</v>
      </c>
      <c r="T464">
        <f>VLOOKUP($B464,'Tillförd energi'!$B$1:$AI$700,MATCH(T$1,'Tillförd energi'!$B$1:$AQ$1,0),FALSE)</f>
        <v>0</v>
      </c>
      <c r="U464">
        <f>VLOOKUP($B464,'Tillförd energi'!$B$1:$AI$700,MATCH(U$1,'Tillförd energi'!$B$1:$AQ$1,0),FALSE)</f>
        <v>0</v>
      </c>
      <c r="V464">
        <f>VLOOKUP($B464,'Tillförd energi'!$B$1:$AI$700,MATCH(V$1,'Tillförd energi'!$B$1:$AQ$1,0),FALSE)</f>
        <v>0</v>
      </c>
      <c r="W464">
        <f>VLOOKUP($B464,'Tillförd energi'!$B$1:$AI$700,MATCH(W$1,'Tillförd energi'!$B$1:$AQ$1,0),FALSE)</f>
        <v>0</v>
      </c>
      <c r="X464">
        <f>VLOOKUP($B464,'Tillförd energi'!$B$1:$AI$700,MATCH(X$1,'Tillförd energi'!$B$1:$AQ$1,0),FALSE)</f>
        <v>0</v>
      </c>
      <c r="Y464">
        <f>VLOOKUP($B464,'Tillförd energi'!$B$1:$AI$700,MATCH(Y$1,'Tillförd energi'!$B$1:$AQ$1,0),FALSE)</f>
        <v>0</v>
      </c>
      <c r="Z464">
        <f>VLOOKUP($B464,'Tillförd energi'!$B$1:$AI$700,MATCH(Z$1,'Tillförd energi'!$B$1:$AQ$1,0),FALSE)</f>
        <v>0</v>
      </c>
      <c r="AA464">
        <f>VLOOKUP($B464,'Tillförd energi'!$B$1:$AI$700,MATCH(AA$1,'Tillförd energi'!$B$1:$AQ$1,0),FALSE)</f>
        <v>0</v>
      </c>
      <c r="AB464">
        <f>VLOOKUP($B464,'Tillförd energi'!$B$1:$AI$700,MATCH(AB$1,'Tillförd energi'!$B$1:$AQ$1,0),FALSE)</f>
        <v>0</v>
      </c>
      <c r="AC464">
        <f>VLOOKUP($B464,'Tillförd energi'!$B$1:$AI$700,MATCH(AC$1,'Tillförd energi'!$B$1:$AQ$1,0),FALSE)</f>
        <v>0</v>
      </c>
      <c r="AD464">
        <f>VLOOKUP($B464,'Tillförd energi'!$B$1:$AI$700,MATCH(AD$1,'Tillförd energi'!$B$1:$AQ$1,0),FALSE)</f>
        <v>5.3578000000000001</v>
      </c>
      <c r="AE464">
        <f>VLOOKUP($B464,'Tillförd energi'!$B$1:$AI$700,MATCH(AE$1,'Tillförd energi'!$B$1:$AQ$1,0),FALSE)</f>
        <v>0</v>
      </c>
      <c r="AF464">
        <f>VLOOKUP($B464,'Tillförd energi'!$B$1:$AI$700,MATCH(AF$1,'Tillförd energi'!$B$1:$AQ$1,0),FALSE)</f>
        <v>0.20757</v>
      </c>
      <c r="AG464">
        <f>IFERROR(VLOOKUP(B464,Miljö!$B$1:$AC$550,MATCH("Köpt mängd produktionsspecifik fjärrvärme:",Miljö!$B$1:$AC$1,0),FALSE)/1,0)</f>
        <v>0</v>
      </c>
      <c r="AI464">
        <f t="shared" si="154"/>
        <v>8.554734100000001</v>
      </c>
      <c r="AJ464">
        <f t="shared" si="155"/>
        <v>8.554734100000001</v>
      </c>
      <c r="AK464">
        <f>IF(ISERROR(1/VLOOKUP($B464,Leveranser!$B$1:$S$500,MATCH("såld värme (gwh)",Leveranser!$B$1:$S$1,0),FALSE)),"",VLOOKUP($B464,Leveranser!$B$1:$S$500,MATCH("såld värme (gwh)",Leveranser!$B$1:$S$1,0),FALSE))</f>
        <v>6.9189999999999996</v>
      </c>
      <c r="AL464">
        <f>VLOOKUP($B464,Leveranser!$B$1:$Y$500,MATCH("Totalt såld fjärrvärme till andra fjärrvärmeföretag",Leveranser!$B$1:$AA$1,0),FALSE)</f>
        <v>0</v>
      </c>
      <c r="AM464">
        <f>IF(ISERROR(1/VLOOKUP($B464,Miljö!$B$1:$S$500,MATCH("Såld mängd produktionsspecifik fjärrvärme (GWh)",Miljö!$B$1:$R$1,0),FALSE)),0,VLOOKUP($B464,Miljö!$B$1:$S$500,MATCH("Såld mängd produktionsspecifik fjärrvärme (GWh)",Miljö!$B$1:$R$1,0),FALSE))</f>
        <v>0</v>
      </c>
      <c r="AN464" s="239">
        <f t="shared" si="156"/>
        <v>0.80879194129482046</v>
      </c>
      <c r="AP464" t="str">
        <f>IFERROR(VLOOKUP($B464,Miljövärden!$B$2:$H$550,7,FALSE),"Nej, saknas")</f>
        <v>Ja</v>
      </c>
      <c r="AQ464" t="str">
        <f>IFERROR(VLOOKUP($B464,Miljövärden!$B$2:$H$550,6,FALSE),"Nej, saknas")</f>
        <v>Nej</v>
      </c>
      <c r="AU464">
        <f t="shared" si="157"/>
        <v>0.20757</v>
      </c>
      <c r="AV464">
        <f t="shared" si="158"/>
        <v>0</v>
      </c>
      <c r="AW464">
        <f t="shared" si="159"/>
        <v>2.5169299999999999</v>
      </c>
      <c r="AX464">
        <f t="shared" si="160"/>
        <v>0</v>
      </c>
      <c r="AZ464">
        <f t="shared" si="161"/>
        <v>2.5169299999999999</v>
      </c>
      <c r="BC464">
        <f t="shared" si="162"/>
        <v>0.47243410000000002</v>
      </c>
      <c r="BD464">
        <f t="shared" si="163"/>
        <v>0</v>
      </c>
      <c r="BE464">
        <f t="shared" si="164"/>
        <v>2.5169299999999999</v>
      </c>
      <c r="BF464">
        <f t="shared" si="165"/>
        <v>5.3578000000000001</v>
      </c>
      <c r="BG464">
        <f t="shared" si="166"/>
        <v>0.20757</v>
      </c>
      <c r="BH464">
        <f>VLOOKUP(B464,Miljö!$B$1:$I$482,MATCH("Fossilandel för ursprungspecificerad el ()",Miljö!$B$1:$I$1,0),FALSE)</f>
        <v>0.48399999999999999</v>
      </c>
      <c r="BI464">
        <f>VLOOKUP(B464,Miljö!$B$1:$BX$482,MATCH("Kärnkraftsandel för ursprungsspecificerad el ()",Miljö!$B$1:$O$1,0),FALSE)</f>
        <v>0.35</v>
      </c>
      <c r="BJ464">
        <f t="shared" si="167"/>
        <v>0</v>
      </c>
      <c r="BK464" t="str">
        <f>VLOOKUP(B464,Miljö!$B$1:$O$482,MATCH("Fossil andel i procent (%)",Miljö!$B$1:$O$1,0),FALSE)</f>
        <v>ET</v>
      </c>
      <c r="BL464">
        <f t="shared" si="168"/>
        <v>8.554734100000001</v>
      </c>
      <c r="BO464" s="289">
        <f t="shared" si="169"/>
        <v>6.6968531494158295E-2</v>
      </c>
      <c r="BP464" s="239">
        <f t="shared" si="170"/>
        <v>8.4923153835956139E-3</v>
      </c>
      <c r="BQ464" s="239">
        <f t="shared" si="171"/>
        <v>0.29824265607507305</v>
      </c>
      <c r="BR464" s="239">
        <f t="shared" si="172"/>
        <v>0.62629649704717294</v>
      </c>
      <c r="BS464" s="239"/>
      <c r="BT464" s="351">
        <f t="shared" si="173"/>
        <v>0.99999999999999989</v>
      </c>
      <c r="BW464" s="289">
        <f>IF(AP464="ja",VLOOKUP(B464,Miljövärden!$B$2:$H$550,MATCH("Total andel fossilt",Miljövärden!$B$2:$H$2,0),FALSE),"")</f>
        <v>6.6968600000000003E-2</v>
      </c>
      <c r="BZ464" s="351">
        <f t="shared" si="174"/>
        <v>6.8505841707700021E-8</v>
      </c>
      <c r="CA464" s="353">
        <f t="shared" si="175"/>
        <v>0</v>
      </c>
    </row>
    <row r="465" spans="1:79" x14ac:dyDescent="0.25">
      <c r="A465" s="2" t="s">
        <v>677</v>
      </c>
      <c r="B465" s="2" t="s">
        <v>681</v>
      </c>
      <c r="C465">
        <f>VLOOKUP($B465,'Tillförd energi'!$B$1:$AI$700,MATCH(C$1,'Tillförd energi'!$B$1:$AQ$1,0),FALSE)</f>
        <v>0</v>
      </c>
      <c r="D465">
        <f>VLOOKUP($B465,'Tillförd energi'!$B$1:$AI$700,MATCH(D$1,'Tillförd energi'!$B$1:$AQ$1,0),FALSE)</f>
        <v>2.6120000000000001E-2</v>
      </c>
      <c r="E465">
        <f>VLOOKUP($B465,'Tillförd energi'!$B$1:$AI$700,MATCH(E$1,'Tillförd energi'!$B$1:$AQ$1,0),FALSE)</f>
        <v>0</v>
      </c>
      <c r="F465">
        <f>VLOOKUP($B465,'Tillförd energi'!$B$1:$AI$700,MATCH(F$1,'Tillförd energi'!$B$1:$AQ$1,0),FALSE)</f>
        <v>0</v>
      </c>
      <c r="G465">
        <f>VLOOKUP($B465,'Tillförd energi'!$B$1:$AI$700,MATCH(G$1,'Tillförd energi'!$B$1:$AQ$1,0),FALSE)</f>
        <v>0</v>
      </c>
      <c r="H465">
        <f>VLOOKUP($B465,'Tillförd energi'!$B$1:$AI$700,MATCH(H$1,'Tillförd energi'!$B$1:$AQ$1,0),FALSE)</f>
        <v>0</v>
      </c>
      <c r="I465">
        <f>VLOOKUP($B465,'Tillförd energi'!$B$1:$AI$700,MATCH(I$1,'Tillförd energi'!$B$1:$AQ$1,0),FALSE)</f>
        <v>0</v>
      </c>
      <c r="J465">
        <f>VLOOKUP($B465,'Tillförd energi'!$B$1:$AI$700,MATCH(J$1,'Tillförd energi'!$B$1:$AQ$1,0),FALSE)</f>
        <v>0</v>
      </c>
      <c r="K465">
        <f>VLOOKUP($B465,'Tillförd energi'!$B$1:$AI$700,MATCH(K$1,'Tillförd energi'!$B$1:$AQ$1,0),FALSE)</f>
        <v>0</v>
      </c>
      <c r="L465">
        <f>VLOOKUP($B465,'Tillförd energi'!$B$1:$AI$700,MATCH(L$1,'Tillförd energi'!$B$1:$AQ$1,0),FALSE)</f>
        <v>0</v>
      </c>
      <c r="M465">
        <f>VLOOKUP($B465,'Tillförd energi'!$B$1:$AI$700,MATCH(M$1,'Tillförd energi'!$B$1:$AQ$1,0),FALSE)</f>
        <v>0</v>
      </c>
      <c r="N465">
        <f>VLOOKUP($B465,'Tillförd energi'!$B$1:$AI$700,MATCH(N$1,'Tillförd energi'!$B$1:$AQ$1,0),FALSE)</f>
        <v>0</v>
      </c>
      <c r="O465">
        <f>VLOOKUP($B465,'Tillförd energi'!$B$1:$AI$700,MATCH(O$1,'Tillförd energi'!$B$1:$AQ$1,0),FALSE)</f>
        <v>0</v>
      </c>
      <c r="P465">
        <f>VLOOKUP($B465,'Tillförd energi'!$B$1:$AI$700,MATCH(P$1,'Tillförd energi'!$B$1:$AQ$1,0),FALSE)</f>
        <v>0</v>
      </c>
      <c r="Q465">
        <f>VLOOKUP($B465,'Tillförd energi'!$B$1:$AI$700,MATCH(Q$1,'Tillförd energi'!$B$1:$AQ$1,0),FALSE)</f>
        <v>0</v>
      </c>
      <c r="R465">
        <f>VLOOKUP($B465,'Tillförd energi'!$B$1:$AI$700,MATCH(R$1,'Tillförd energi'!$B$1:$AQ$1,0),FALSE)</f>
        <v>0.75390000000000001</v>
      </c>
      <c r="S465">
        <f>VLOOKUP($B465,'Tillförd energi'!$B$1:$AI$700,MATCH(S$1,'Tillförd energi'!$B$1:$AQ$1,0),FALSE)</f>
        <v>0</v>
      </c>
      <c r="T465">
        <f>VLOOKUP($B465,'Tillförd energi'!$B$1:$AI$700,MATCH(T$1,'Tillförd energi'!$B$1:$AQ$1,0),FALSE)</f>
        <v>0</v>
      </c>
      <c r="U465">
        <f>VLOOKUP($B465,'Tillförd energi'!$B$1:$AI$700,MATCH(U$1,'Tillförd energi'!$B$1:$AQ$1,0),FALSE)</f>
        <v>0</v>
      </c>
      <c r="V465">
        <f>VLOOKUP($B465,'Tillförd energi'!$B$1:$AI$700,MATCH(V$1,'Tillförd energi'!$B$1:$AQ$1,0),FALSE)</f>
        <v>0</v>
      </c>
      <c r="W465">
        <f>VLOOKUP($B465,'Tillförd energi'!$B$1:$AI$700,MATCH(W$1,'Tillförd energi'!$B$1:$AQ$1,0),FALSE)</f>
        <v>0</v>
      </c>
      <c r="X465">
        <f>VLOOKUP($B465,'Tillförd energi'!$B$1:$AI$700,MATCH(X$1,'Tillförd energi'!$B$1:$AQ$1,0),FALSE)</f>
        <v>0</v>
      </c>
      <c r="Y465">
        <f>VLOOKUP($B465,'Tillförd energi'!$B$1:$AI$700,MATCH(Y$1,'Tillförd energi'!$B$1:$AQ$1,0),FALSE)</f>
        <v>0</v>
      </c>
      <c r="Z465">
        <f>VLOOKUP($B465,'Tillförd energi'!$B$1:$AI$700,MATCH(Z$1,'Tillförd energi'!$B$1:$AQ$1,0),FALSE)</f>
        <v>0</v>
      </c>
      <c r="AA465">
        <f>VLOOKUP($B465,'Tillförd energi'!$B$1:$AI$700,MATCH(AA$1,'Tillförd energi'!$B$1:$AQ$1,0),FALSE)</f>
        <v>0</v>
      </c>
      <c r="AB465">
        <f>VLOOKUP($B465,'Tillförd energi'!$B$1:$AI$700,MATCH(AB$1,'Tillförd energi'!$B$1:$AQ$1,0),FALSE)</f>
        <v>0</v>
      </c>
      <c r="AC465">
        <f>VLOOKUP($B465,'Tillförd energi'!$B$1:$AI$700,MATCH(AC$1,'Tillförd energi'!$B$1:$AQ$1,0),FALSE)</f>
        <v>0</v>
      </c>
      <c r="AD465">
        <f>VLOOKUP($B465,'Tillförd energi'!$B$1:$AI$700,MATCH(AD$1,'Tillförd energi'!$B$1:$AQ$1,0),FALSE)</f>
        <v>0</v>
      </c>
      <c r="AE465">
        <f>VLOOKUP($B465,'Tillförd energi'!$B$1:$AI$700,MATCH(AE$1,'Tillförd energi'!$B$1:$AQ$1,0),FALSE)</f>
        <v>0</v>
      </c>
      <c r="AF465">
        <f>VLOOKUP($B465,'Tillförd energi'!$B$1:$AI$700,MATCH(AF$1,'Tillförd energi'!$B$1:$AQ$1,0),FALSE)</f>
        <v>2.3650000000000001E-2</v>
      </c>
      <c r="AG465">
        <f>IFERROR(VLOOKUP(B465,Miljö!$B$1:$AC$550,MATCH("Köpt mängd produktionsspecifik fjärrvärme:",Miljö!$B$1:$AC$1,0),FALSE)/1,0)</f>
        <v>0</v>
      </c>
      <c r="AI465">
        <f t="shared" si="154"/>
        <v>0.80367</v>
      </c>
      <c r="AJ465">
        <f t="shared" si="155"/>
        <v>0.80367</v>
      </c>
      <c r="AK465">
        <f>IF(ISERROR(1/VLOOKUP($B465,Leveranser!$B$1:$S$500,MATCH("såld värme (gwh)",Leveranser!$B$1:$S$1,0),FALSE)),"",VLOOKUP($B465,Leveranser!$B$1:$S$500,MATCH("såld värme (gwh)",Leveranser!$B$1:$S$1,0),FALSE))</f>
        <v>0.59499999999999997</v>
      </c>
      <c r="AL465">
        <f>VLOOKUP($B465,Leveranser!$B$1:$Y$500,MATCH("Totalt såld fjärrvärme till andra fjärrvärmeföretag",Leveranser!$B$1:$AA$1,0),FALSE)</f>
        <v>0</v>
      </c>
      <c r="AM465">
        <f>IF(ISERROR(1/VLOOKUP($B465,Miljö!$B$1:$S$500,MATCH("Såld mängd produktionsspecifik fjärrvärme (GWh)",Miljö!$B$1:$R$1,0),FALSE)),0,VLOOKUP($B465,Miljö!$B$1:$S$500,MATCH("Såld mängd produktionsspecifik fjärrvärme (GWh)",Miljö!$B$1:$R$1,0),FALSE))</f>
        <v>0</v>
      </c>
      <c r="AN465" s="239">
        <f t="shared" si="156"/>
        <v>0.74035362773277591</v>
      </c>
      <c r="AP465" t="str">
        <f>IFERROR(VLOOKUP($B465,Miljövärden!$B$2:$H$550,7,FALSE),"Nej, saknas")</f>
        <v>Ja</v>
      </c>
      <c r="AQ465" t="str">
        <f>IFERROR(VLOOKUP($B465,Miljövärden!$B$2:$H$550,6,FALSE),"Nej, saknas")</f>
        <v>Nej</v>
      </c>
      <c r="AU465">
        <f t="shared" si="157"/>
        <v>2.3650000000000001E-2</v>
      </c>
      <c r="AV465">
        <f t="shared" si="158"/>
        <v>0</v>
      </c>
      <c r="AW465">
        <f t="shared" si="159"/>
        <v>0</v>
      </c>
      <c r="AX465">
        <f t="shared" si="160"/>
        <v>0.75390000000000001</v>
      </c>
      <c r="AZ465">
        <f t="shared" si="161"/>
        <v>0.75390000000000001</v>
      </c>
      <c r="BC465">
        <f t="shared" si="162"/>
        <v>2.6120000000000001E-2</v>
      </c>
      <c r="BD465">
        <f t="shared" si="163"/>
        <v>0</v>
      </c>
      <c r="BE465">
        <f t="shared" si="164"/>
        <v>0.75390000000000001</v>
      </c>
      <c r="BF465">
        <f t="shared" si="165"/>
        <v>0</v>
      </c>
      <c r="BG465">
        <f t="shared" si="166"/>
        <v>2.3650000000000001E-2</v>
      </c>
      <c r="BH465">
        <f>VLOOKUP(B465,Miljö!$B$1:$I$482,MATCH("Fossilandel för ursprungspecificerad el ()",Miljö!$B$1:$I$1,0),FALSE)</f>
        <v>0.01</v>
      </c>
      <c r="BI465">
        <f>VLOOKUP(B465,Miljö!$B$1:$BX$482,MATCH("Kärnkraftsandel för ursprungsspecificerad el ()",Miljö!$B$1:$O$1,0),FALSE)</f>
        <v>0</v>
      </c>
      <c r="BJ465">
        <f t="shared" si="167"/>
        <v>0</v>
      </c>
      <c r="BK465" t="str">
        <f>VLOOKUP(B465,Miljö!$B$1:$O$482,MATCH("Fossil andel i procent (%)",Miljö!$B$1:$O$1,0),FALSE)</f>
        <v>ET</v>
      </c>
      <c r="BL465">
        <f t="shared" si="168"/>
        <v>0.80367</v>
      </c>
      <c r="BO465" s="289">
        <f t="shared" si="169"/>
        <v>3.2795177124939345E-2</v>
      </c>
      <c r="BP465" s="239">
        <f t="shared" si="170"/>
        <v>0</v>
      </c>
      <c r="BQ465" s="239">
        <f t="shared" si="171"/>
        <v>0.9672048228750606</v>
      </c>
      <c r="BR465" s="239">
        <f t="shared" si="172"/>
        <v>0</v>
      </c>
      <c r="BS465" s="239"/>
      <c r="BT465" s="351">
        <f t="shared" si="173"/>
        <v>1</v>
      </c>
      <c r="BW465" s="289">
        <f>IF(AP465="ja",VLOOKUP(B465,Miljövärden!$B$2:$H$550,MATCH("Total andel fossilt",Miljövärden!$B$2:$H$2,0),FALSE),"")</f>
        <v>3.2795199999999997E-2</v>
      </c>
      <c r="BZ465" s="351">
        <f t="shared" si="174"/>
        <v>2.2875060651239565E-8</v>
      </c>
      <c r="CA465" s="353">
        <f t="shared" si="175"/>
        <v>0</v>
      </c>
    </row>
    <row r="466" spans="1:79" x14ac:dyDescent="0.25">
      <c r="A466" s="2" t="s">
        <v>677</v>
      </c>
      <c r="B466" s="2" t="s">
        <v>682</v>
      </c>
      <c r="C466">
        <f>VLOOKUP($B466,'Tillförd energi'!$B$1:$AI$700,MATCH(C$1,'Tillförd energi'!$B$1:$AQ$1,0),FALSE)</f>
        <v>0</v>
      </c>
      <c r="D466">
        <f>VLOOKUP($B466,'Tillförd energi'!$B$1:$AI$700,MATCH(D$1,'Tillförd energi'!$B$1:$AQ$1,0),FALSE)</f>
        <v>0</v>
      </c>
      <c r="E466">
        <f>VLOOKUP($B466,'Tillförd energi'!$B$1:$AI$700,MATCH(E$1,'Tillförd energi'!$B$1:$AQ$1,0),FALSE)</f>
        <v>0</v>
      </c>
      <c r="F466">
        <f>VLOOKUP($B466,'Tillförd energi'!$B$1:$AI$700,MATCH(F$1,'Tillförd energi'!$B$1:$AQ$1,0),FALSE)</f>
        <v>14.2841</v>
      </c>
      <c r="G466">
        <f>VLOOKUP($B466,'Tillförd energi'!$B$1:$AI$700,MATCH(G$1,'Tillförd energi'!$B$1:$AQ$1,0),FALSE)</f>
        <v>0</v>
      </c>
      <c r="H466">
        <f>VLOOKUP($B466,'Tillförd energi'!$B$1:$AI$700,MATCH(H$1,'Tillförd energi'!$B$1:$AQ$1,0),FALSE)</f>
        <v>0</v>
      </c>
      <c r="I466">
        <f>VLOOKUP($B466,'Tillförd energi'!$B$1:$AI$700,MATCH(I$1,'Tillförd energi'!$B$1:$AQ$1,0),FALSE)</f>
        <v>0</v>
      </c>
      <c r="J466">
        <f>VLOOKUP($B466,'Tillförd energi'!$B$1:$AI$700,MATCH(J$1,'Tillförd energi'!$B$1:$AQ$1,0),FALSE)</f>
        <v>2.43032</v>
      </c>
      <c r="K466">
        <f>VLOOKUP($B466,'Tillförd energi'!$B$1:$AI$700,MATCH(K$1,'Tillförd energi'!$B$1:$AQ$1,0),FALSE)</f>
        <v>0</v>
      </c>
      <c r="L466">
        <f>VLOOKUP($B466,'Tillförd energi'!$B$1:$AI$700,MATCH(L$1,'Tillförd energi'!$B$1:$AQ$1,0),FALSE)</f>
        <v>0</v>
      </c>
      <c r="M466">
        <f>VLOOKUP($B466,'Tillförd energi'!$B$1:$AI$700,MATCH(M$1,'Tillförd energi'!$B$1:$AQ$1,0),FALSE)</f>
        <v>94.7363</v>
      </c>
      <c r="N466">
        <f>VLOOKUP($B466,'Tillförd energi'!$B$1:$AI$700,MATCH(N$1,'Tillförd energi'!$B$1:$AQ$1,0),FALSE)</f>
        <v>10.306900000000001</v>
      </c>
      <c r="O466">
        <f>VLOOKUP($B466,'Tillförd energi'!$B$1:$AI$700,MATCH(O$1,'Tillförd energi'!$B$1:$AQ$1,0),FALSE)</f>
        <v>61.066200000000002</v>
      </c>
      <c r="P466">
        <f>VLOOKUP($B466,'Tillförd energi'!$B$1:$AI$700,MATCH(P$1,'Tillförd energi'!$B$1:$AQ$1,0),FALSE)</f>
        <v>25.306000000000001</v>
      </c>
      <c r="Q466">
        <f>VLOOKUP($B466,'Tillförd energi'!$B$1:$AI$700,MATCH(Q$1,'Tillförd energi'!$B$1:$AQ$1,0),FALSE)</f>
        <v>0</v>
      </c>
      <c r="R466">
        <f>VLOOKUP($B466,'Tillförd energi'!$B$1:$AI$700,MATCH(R$1,'Tillförd energi'!$B$1:$AQ$1,0),FALSE)</f>
        <v>0</v>
      </c>
      <c r="S466">
        <f>VLOOKUP($B466,'Tillförd energi'!$B$1:$AI$700,MATCH(S$1,'Tillförd energi'!$B$1:$AQ$1,0),FALSE)</f>
        <v>0</v>
      </c>
      <c r="T466">
        <f>VLOOKUP($B466,'Tillförd energi'!$B$1:$AI$700,MATCH(T$1,'Tillförd energi'!$B$1:$AQ$1,0),FALSE)</f>
        <v>0</v>
      </c>
      <c r="U466">
        <f>VLOOKUP($B466,'Tillförd energi'!$B$1:$AI$700,MATCH(U$1,'Tillförd energi'!$B$1:$AQ$1,0),FALSE)</f>
        <v>0</v>
      </c>
      <c r="V466">
        <f>VLOOKUP($B466,'Tillförd energi'!$B$1:$AI$700,MATCH(V$1,'Tillförd energi'!$B$1:$AQ$1,0),FALSE)</f>
        <v>0</v>
      </c>
      <c r="W466">
        <f>VLOOKUP($B466,'Tillförd energi'!$B$1:$AI$700,MATCH(W$1,'Tillförd energi'!$B$1:$AQ$1,0),FALSE)</f>
        <v>0</v>
      </c>
      <c r="X466">
        <f>VLOOKUP($B466,'Tillförd energi'!$B$1:$AI$700,MATCH(X$1,'Tillförd energi'!$B$1:$AQ$1,0),FALSE)</f>
        <v>0</v>
      </c>
      <c r="Y466">
        <f>VLOOKUP($B466,'Tillförd energi'!$B$1:$AI$700,MATCH(Y$1,'Tillförd energi'!$B$1:$AQ$1,0),FALSE)</f>
        <v>32.708799999999997</v>
      </c>
      <c r="Z466">
        <f>VLOOKUP($B466,'Tillförd energi'!$B$1:$AI$700,MATCH(Z$1,'Tillförd energi'!$B$1:$AQ$1,0),FALSE)</f>
        <v>0</v>
      </c>
      <c r="AA466">
        <f>VLOOKUP($B466,'Tillförd energi'!$B$1:$AI$700,MATCH(AA$1,'Tillförd energi'!$B$1:$AQ$1,0),FALSE)</f>
        <v>0</v>
      </c>
      <c r="AB466">
        <f>VLOOKUP($B466,'Tillförd energi'!$B$1:$AI$700,MATCH(AB$1,'Tillförd energi'!$B$1:$AQ$1,0),FALSE)</f>
        <v>0</v>
      </c>
      <c r="AC466">
        <f>VLOOKUP($B466,'Tillförd energi'!$B$1:$AI$700,MATCH(AC$1,'Tillförd energi'!$B$1:$AQ$1,0),FALSE)</f>
        <v>0</v>
      </c>
      <c r="AD466">
        <f>VLOOKUP($B466,'Tillförd energi'!$B$1:$AI$700,MATCH(AD$1,'Tillförd energi'!$B$1:$AQ$1,0),FALSE)</f>
        <v>0</v>
      </c>
      <c r="AE466">
        <f>VLOOKUP($B466,'Tillförd energi'!$B$1:$AI$700,MATCH(AE$1,'Tillförd energi'!$B$1:$AQ$1,0),FALSE)</f>
        <v>0</v>
      </c>
      <c r="AF466">
        <f>VLOOKUP($B466,'Tillförd energi'!$B$1:$AI$700,MATCH(AF$1,'Tillförd energi'!$B$1:$AQ$1,0),FALSE)</f>
        <v>9.2388300000000001</v>
      </c>
      <c r="AG466">
        <f>IFERROR(VLOOKUP(B466,Miljö!$B$1:$AC$550,MATCH("Köpt mängd produktionsspecifik fjärrvärme:",Miljö!$B$1:$AC$1,0),FALSE)/1,0)</f>
        <v>0</v>
      </c>
      <c r="AI466">
        <f t="shared" si="154"/>
        <v>250.07745000000003</v>
      </c>
      <c r="AJ466">
        <f t="shared" si="155"/>
        <v>250.07745000000003</v>
      </c>
      <c r="AK466">
        <f>IF(ISERROR(1/VLOOKUP($B466,Leveranser!$B$1:$S$500,MATCH("såld värme (gwh)",Leveranser!$B$1:$S$1,0),FALSE)),"",VLOOKUP($B466,Leveranser!$B$1:$S$500,MATCH("såld värme (gwh)",Leveranser!$B$1:$S$1,0),FALSE))</f>
        <v>269.60000000000002</v>
      </c>
      <c r="AL466">
        <f>VLOOKUP($B466,Leveranser!$B$1:$Y$500,MATCH("Totalt såld fjärrvärme till andra fjärrvärmeföretag",Leveranser!$B$1:$AA$1,0),FALSE)</f>
        <v>0</v>
      </c>
      <c r="AM466">
        <f>IF(ISERROR(1/VLOOKUP($B466,Miljö!$B$1:$S$500,MATCH("Såld mängd produktionsspecifik fjärrvärme (GWh)",Miljö!$B$1:$R$1,0),FALSE)),0,VLOOKUP($B466,Miljö!$B$1:$S$500,MATCH("Såld mängd produktionsspecifik fjärrvärme (GWh)",Miljö!$B$1:$R$1,0),FALSE))</f>
        <v>0</v>
      </c>
      <c r="AN466" s="239">
        <f t="shared" si="156"/>
        <v>1.0780660151485069</v>
      </c>
      <c r="AP466" t="str">
        <f>IFERROR(VLOOKUP($B466,Miljövärden!$B$2:$H$550,7,FALSE),"Nej, saknas")</f>
        <v>Ja</v>
      </c>
      <c r="AQ466" t="str">
        <f>IFERROR(VLOOKUP($B466,Miljövärden!$B$2:$H$550,6,FALSE),"Nej, saknas")</f>
        <v>Nej</v>
      </c>
      <c r="AU466">
        <f t="shared" si="157"/>
        <v>9.2388300000000001</v>
      </c>
      <c r="AV466">
        <f t="shared" si="158"/>
        <v>0</v>
      </c>
      <c r="AW466">
        <f t="shared" si="159"/>
        <v>191.41540000000001</v>
      </c>
      <c r="AX466">
        <f t="shared" si="160"/>
        <v>0</v>
      </c>
      <c r="AZ466">
        <f t="shared" si="161"/>
        <v>191.41540000000001</v>
      </c>
      <c r="BC466">
        <f t="shared" si="162"/>
        <v>14.2841</v>
      </c>
      <c r="BD466">
        <f t="shared" si="163"/>
        <v>32.708799999999997</v>
      </c>
      <c r="BE466">
        <f t="shared" si="164"/>
        <v>191.41540000000001</v>
      </c>
      <c r="BF466">
        <f t="shared" si="165"/>
        <v>2.43032</v>
      </c>
      <c r="BG466">
        <f t="shared" si="166"/>
        <v>9.2388300000000001</v>
      </c>
      <c r="BH466">
        <f>VLOOKUP(B466,Miljö!$B$1:$I$482,MATCH("Fossilandel för ursprungspecificerad el ()",Miljö!$B$1:$I$1,0),FALSE)</f>
        <v>0.01</v>
      </c>
      <c r="BI466">
        <f>VLOOKUP(B466,Miljö!$B$1:$BX$482,MATCH("Kärnkraftsandel för ursprungsspecificerad el ()",Miljö!$B$1:$O$1,0),FALSE)</f>
        <v>0</v>
      </c>
      <c r="BJ466">
        <f t="shared" si="167"/>
        <v>0</v>
      </c>
      <c r="BK466" t="str">
        <f>VLOOKUP(B466,Miljö!$B$1:$O$482,MATCH("Fossil andel i procent (%)",Miljö!$B$1:$O$1,0),FALSE)</f>
        <v>ET</v>
      </c>
      <c r="BL466">
        <f t="shared" si="168"/>
        <v>250.07745</v>
      </c>
      <c r="BO466" s="289">
        <f t="shared" si="169"/>
        <v>5.748814337318299E-2</v>
      </c>
      <c r="BP466" s="239">
        <f t="shared" si="170"/>
        <v>0.1307946798081954</v>
      </c>
      <c r="BQ466" s="239">
        <f t="shared" si="171"/>
        <v>0.80199890753844461</v>
      </c>
      <c r="BR466" s="239">
        <f t="shared" si="172"/>
        <v>9.7182692801770013E-3</v>
      </c>
      <c r="BS466" s="239"/>
      <c r="BT466" s="351">
        <f t="shared" si="173"/>
        <v>1</v>
      </c>
      <c r="BW466" s="289">
        <f>IF(AP466="ja",VLOOKUP(B466,Miljövärden!$B$2:$H$550,MATCH("Total andel fossilt",Miljövärden!$B$2:$H$2,0),FALSE),"")</f>
        <v>5.7488299999999999E-2</v>
      </c>
      <c r="BZ466" s="351">
        <f t="shared" si="174"/>
        <v>1.5662681700917558E-7</v>
      </c>
      <c r="CA466" s="353">
        <f t="shared" si="175"/>
        <v>0</v>
      </c>
    </row>
    <row r="467" spans="1:79" x14ac:dyDescent="0.25">
      <c r="A467" s="2" t="s">
        <v>677</v>
      </c>
      <c r="B467" s="2" t="s">
        <v>683</v>
      </c>
      <c r="C467">
        <f>VLOOKUP($B467,'Tillförd energi'!$B$1:$AI$700,MATCH(C$1,'Tillförd energi'!$B$1:$AQ$1,0),FALSE)</f>
        <v>0</v>
      </c>
      <c r="D467">
        <f>VLOOKUP($B467,'Tillförd energi'!$B$1:$AI$700,MATCH(D$1,'Tillförd energi'!$B$1:$AQ$1,0),FALSE)</f>
        <v>1.077</v>
      </c>
      <c r="E467">
        <f>VLOOKUP($B467,'Tillförd energi'!$B$1:$AI$700,MATCH(E$1,'Tillförd energi'!$B$1:$AQ$1,0),FALSE)</f>
        <v>0</v>
      </c>
      <c r="F467">
        <f>VLOOKUP($B467,'Tillförd energi'!$B$1:$AI$700,MATCH(F$1,'Tillförd energi'!$B$1:$AQ$1,0),FALSE)</f>
        <v>5.9652200000000002E-2</v>
      </c>
      <c r="G467">
        <f>VLOOKUP($B467,'Tillförd energi'!$B$1:$AI$700,MATCH(G$1,'Tillförd energi'!$B$1:$AQ$1,0),FALSE)</f>
        <v>0</v>
      </c>
      <c r="H467">
        <f>VLOOKUP($B467,'Tillförd energi'!$B$1:$AI$700,MATCH(H$1,'Tillförd energi'!$B$1:$AQ$1,0),FALSE)</f>
        <v>0</v>
      </c>
      <c r="I467">
        <f>VLOOKUP($B467,'Tillförd energi'!$B$1:$AI$700,MATCH(I$1,'Tillförd energi'!$B$1:$AQ$1,0),FALSE)</f>
        <v>0</v>
      </c>
      <c r="J467">
        <f>VLOOKUP($B467,'Tillförd energi'!$B$1:$AI$700,MATCH(J$1,'Tillförd energi'!$B$1:$AQ$1,0),FALSE)</f>
        <v>1.5210900000000001</v>
      </c>
      <c r="K467">
        <f>VLOOKUP($B467,'Tillförd energi'!$B$1:$AI$700,MATCH(K$1,'Tillförd energi'!$B$1:$AQ$1,0),FALSE)</f>
        <v>0</v>
      </c>
      <c r="L467">
        <f>VLOOKUP($B467,'Tillförd energi'!$B$1:$AI$700,MATCH(L$1,'Tillförd energi'!$B$1:$AQ$1,0),FALSE)</f>
        <v>0</v>
      </c>
      <c r="M467">
        <f>VLOOKUP($B467,'Tillförd energi'!$B$1:$AI$700,MATCH(M$1,'Tillförd energi'!$B$1:$AQ$1,0),FALSE)</f>
        <v>55.462899999999998</v>
      </c>
      <c r="N467">
        <f>VLOOKUP($B467,'Tillförd energi'!$B$1:$AI$700,MATCH(N$1,'Tillförd energi'!$B$1:$AQ$1,0),FALSE)</f>
        <v>5.5517599999999998</v>
      </c>
      <c r="O467">
        <f>VLOOKUP($B467,'Tillförd energi'!$B$1:$AI$700,MATCH(O$1,'Tillförd energi'!$B$1:$AQ$1,0),FALSE)</f>
        <v>36.605699999999999</v>
      </c>
      <c r="P467">
        <f>VLOOKUP($B467,'Tillförd energi'!$B$1:$AI$700,MATCH(P$1,'Tillförd energi'!$B$1:$AQ$1,0),FALSE)</f>
        <v>15.687200000000001</v>
      </c>
      <c r="Q467">
        <f>VLOOKUP($B467,'Tillförd energi'!$B$1:$AI$700,MATCH(Q$1,'Tillförd energi'!$B$1:$AQ$1,0),FALSE)</f>
        <v>0</v>
      </c>
      <c r="R467">
        <f>VLOOKUP($B467,'Tillförd energi'!$B$1:$AI$700,MATCH(R$1,'Tillförd energi'!$B$1:$AQ$1,0),FALSE)</f>
        <v>0</v>
      </c>
      <c r="S467">
        <f>VLOOKUP($B467,'Tillförd energi'!$B$1:$AI$700,MATCH(S$1,'Tillförd energi'!$B$1:$AQ$1,0),FALSE)</f>
        <v>0</v>
      </c>
      <c r="T467">
        <f>VLOOKUP($B467,'Tillförd energi'!$B$1:$AI$700,MATCH(T$1,'Tillförd energi'!$B$1:$AQ$1,0),FALSE)</f>
        <v>0</v>
      </c>
      <c r="U467">
        <f>VLOOKUP($B467,'Tillförd energi'!$B$1:$AI$700,MATCH(U$1,'Tillförd energi'!$B$1:$AQ$1,0),FALSE)</f>
        <v>0</v>
      </c>
      <c r="V467">
        <f>VLOOKUP($B467,'Tillförd energi'!$B$1:$AI$700,MATCH(V$1,'Tillförd energi'!$B$1:$AQ$1,0),FALSE)</f>
        <v>0</v>
      </c>
      <c r="W467">
        <f>VLOOKUP($B467,'Tillförd energi'!$B$1:$AI$700,MATCH(W$1,'Tillförd energi'!$B$1:$AQ$1,0),FALSE)</f>
        <v>5.1840000000000002</v>
      </c>
      <c r="X467">
        <f>VLOOKUP($B467,'Tillförd energi'!$B$1:$AI$700,MATCH(X$1,'Tillförd energi'!$B$1:$AQ$1,0),FALSE)</f>
        <v>0</v>
      </c>
      <c r="Y467">
        <f>VLOOKUP($B467,'Tillförd energi'!$B$1:$AI$700,MATCH(Y$1,'Tillförd energi'!$B$1:$AQ$1,0),FALSE)</f>
        <v>20.534600000000001</v>
      </c>
      <c r="Z467">
        <f>VLOOKUP($B467,'Tillförd energi'!$B$1:$AI$700,MATCH(Z$1,'Tillförd energi'!$B$1:$AQ$1,0),FALSE)</f>
        <v>6.2E-2</v>
      </c>
      <c r="AA467">
        <f>VLOOKUP($B467,'Tillförd energi'!$B$1:$AI$700,MATCH(AA$1,'Tillförd energi'!$B$1:$AQ$1,0),FALSE)</f>
        <v>0</v>
      </c>
      <c r="AB467">
        <f>VLOOKUP($B467,'Tillförd energi'!$B$1:$AI$700,MATCH(AB$1,'Tillförd energi'!$B$1:$AQ$1,0),FALSE)</f>
        <v>0</v>
      </c>
      <c r="AC467">
        <f>VLOOKUP($B467,'Tillförd energi'!$B$1:$AI$700,MATCH(AC$1,'Tillförd energi'!$B$1:$AQ$1,0),FALSE)</f>
        <v>77.784000000000006</v>
      </c>
      <c r="AD467">
        <f>VLOOKUP($B467,'Tillförd energi'!$B$1:$AI$700,MATCH(AD$1,'Tillförd energi'!$B$1:$AQ$1,0),FALSE)</f>
        <v>0</v>
      </c>
      <c r="AE467">
        <f>VLOOKUP($B467,'Tillförd energi'!$B$1:$AI$700,MATCH(AE$1,'Tillförd energi'!$B$1:$AQ$1,0),FALSE)</f>
        <v>0</v>
      </c>
      <c r="AF467">
        <f>VLOOKUP($B467,'Tillförd energi'!$B$1:$AI$700,MATCH(AF$1,'Tillförd energi'!$B$1:$AQ$1,0),FALSE)</f>
        <v>6.0704799999999999</v>
      </c>
      <c r="AG467">
        <f>IFERROR(VLOOKUP(B467,Miljö!$B$1:$AC$550,MATCH("Köpt mängd produktionsspecifik fjärrvärme:",Miljö!$B$1:$AC$1,0),FALSE)/1,0)</f>
        <v>0</v>
      </c>
      <c r="AI467">
        <f t="shared" si="154"/>
        <v>225.60038220000004</v>
      </c>
      <c r="AJ467">
        <f t="shared" si="155"/>
        <v>225.60038220000004</v>
      </c>
      <c r="AK467">
        <f>IF(ISERROR(1/VLOOKUP($B467,Leveranser!$B$1:$S$500,MATCH("såld värme (gwh)",Leveranser!$B$1:$S$1,0),FALSE)),"",VLOOKUP($B467,Leveranser!$B$1:$S$500,MATCH("såld värme (gwh)",Leveranser!$B$1:$S$1,0),FALSE))</f>
        <v>229.161</v>
      </c>
      <c r="AL467">
        <f>VLOOKUP($B467,Leveranser!$B$1:$Y$500,MATCH("Totalt såld fjärrvärme till andra fjärrvärmeföretag",Leveranser!$B$1:$AA$1,0),FALSE)</f>
        <v>0</v>
      </c>
      <c r="AM467">
        <f>IF(ISERROR(1/VLOOKUP($B467,Miljö!$B$1:$S$500,MATCH("Såld mängd produktionsspecifik fjärrvärme (GWh)",Miljö!$B$1:$R$1,0),FALSE)),0,VLOOKUP($B467,Miljö!$B$1:$S$500,MATCH("Såld mängd produktionsspecifik fjärrvärme (GWh)",Miljö!$B$1:$R$1,0),FALSE))</f>
        <v>0</v>
      </c>
      <c r="AN467" s="239">
        <f t="shared" si="156"/>
        <v>1.0157828535806441</v>
      </c>
      <c r="AP467" t="str">
        <f>IFERROR(VLOOKUP($B467,Miljövärden!$B$2:$H$550,7,FALSE),"Nej, saknas")</f>
        <v>Ja</v>
      </c>
      <c r="AQ467" t="str">
        <f>IFERROR(VLOOKUP($B467,Miljövärden!$B$2:$H$550,6,FALSE),"Nej, saknas")</f>
        <v>Nej</v>
      </c>
      <c r="AU467">
        <f t="shared" si="157"/>
        <v>6.1324800000000002</v>
      </c>
      <c r="AV467">
        <f t="shared" si="158"/>
        <v>0</v>
      </c>
      <c r="AW467">
        <f t="shared" si="159"/>
        <v>113.30756000000001</v>
      </c>
      <c r="AX467">
        <f t="shared" si="160"/>
        <v>0</v>
      </c>
      <c r="AZ467">
        <f t="shared" si="161"/>
        <v>118.49156000000001</v>
      </c>
      <c r="BC467">
        <f t="shared" si="162"/>
        <v>1.1366521999999999</v>
      </c>
      <c r="BD467">
        <f t="shared" si="163"/>
        <v>20.534600000000001</v>
      </c>
      <c r="BE467">
        <f t="shared" si="164"/>
        <v>118.49156000000001</v>
      </c>
      <c r="BF467">
        <f t="shared" si="165"/>
        <v>79.305090000000007</v>
      </c>
      <c r="BG467">
        <f t="shared" si="166"/>
        <v>6.1324800000000002</v>
      </c>
      <c r="BH467">
        <f>VLOOKUP(B467,Miljö!$B$1:$I$482,MATCH("Fossilandel för ursprungspecificerad el ()",Miljö!$B$1:$I$1,0),FALSE)</f>
        <v>0.01</v>
      </c>
      <c r="BI467">
        <f>VLOOKUP(B467,Miljö!$B$1:$BX$482,MATCH("Kärnkraftsandel för ursprungsspecificerad el ()",Miljö!$B$1:$O$1,0),FALSE)</f>
        <v>0</v>
      </c>
      <c r="BJ467">
        <f t="shared" si="167"/>
        <v>0</v>
      </c>
      <c r="BK467" t="str">
        <f>VLOOKUP(B467,Miljö!$B$1:$O$482,MATCH("Fossil andel i procent (%)",Miljö!$B$1:$O$1,0),FALSE)</f>
        <v>ET</v>
      </c>
      <c r="BL467">
        <f t="shared" si="168"/>
        <v>225.60038220000001</v>
      </c>
      <c r="BO467" s="289">
        <f t="shared" si="169"/>
        <v>5.3101727413651508E-3</v>
      </c>
      <c r="BP467" s="239">
        <f t="shared" si="170"/>
        <v>9.1022008915727801E-2</v>
      </c>
      <c r="BQ467" s="239">
        <f t="shared" si="171"/>
        <v>0.55213875963016879</v>
      </c>
      <c r="BR467" s="239">
        <f t="shared" si="172"/>
        <v>0.35152905871273832</v>
      </c>
      <c r="BS467" s="239"/>
      <c r="BT467" s="351">
        <f t="shared" si="173"/>
        <v>1</v>
      </c>
      <c r="BW467" s="289">
        <f>IF(AP467="ja",VLOOKUP(B467,Miljövärden!$B$2:$H$550,MATCH("Total andel fossilt",Miljövärden!$B$2:$H$2,0),FALSE),"")</f>
        <v>5.3102000000000002E-3</v>
      </c>
      <c r="BZ467" s="351">
        <f t="shared" si="174"/>
        <v>2.7258634849314234E-8</v>
      </c>
      <c r="CA467" s="353">
        <f t="shared" si="175"/>
        <v>0</v>
      </c>
    </row>
    <row r="468" spans="1:79" x14ac:dyDescent="0.25">
      <c r="BO468" s="239"/>
      <c r="BP468" s="239"/>
      <c r="BQ468" s="239"/>
      <c r="BR468" s="239"/>
      <c r="BS468" s="239"/>
    </row>
    <row r="469" spans="1:79" x14ac:dyDescent="0.25">
      <c r="BO469" s="239"/>
      <c r="BP469" s="239"/>
      <c r="BQ469" s="239"/>
      <c r="BR469" s="239"/>
      <c r="BS469" s="239"/>
    </row>
    <row r="470" spans="1:79" s="335" customFormat="1" ht="45" x14ac:dyDescent="0.25">
      <c r="B470" s="340" t="s">
        <v>1485</v>
      </c>
      <c r="C470" s="335">
        <v>-2.1432000000000002</v>
      </c>
      <c r="D470" s="335">
        <v>-3.2469999999999999</v>
      </c>
      <c r="F470" s="335">
        <v>-0.70589999999999997</v>
      </c>
      <c r="I470" s="335">
        <v>-9.2999999999999999E-2</v>
      </c>
      <c r="N470" s="335">
        <v>-3.2302</v>
      </c>
      <c r="R470" s="335">
        <v>-7.7799999999999994E-2</v>
      </c>
      <c r="V470" s="335">
        <v>-4.4478</v>
      </c>
      <c r="W470" s="335">
        <v>-21.2196</v>
      </c>
      <c r="Z470" s="335">
        <v>-1.0521</v>
      </c>
      <c r="AA470" s="335">
        <v>-6.5476999999999999</v>
      </c>
      <c r="AB470" s="335">
        <v>-16.304500000000001</v>
      </c>
      <c r="AC470" s="335">
        <v>-2.1499000000000001</v>
      </c>
      <c r="AF470" s="335">
        <v>-1.6981999999999999</v>
      </c>
      <c r="AG470" s="335">
        <v>56.604999999999997</v>
      </c>
      <c r="AI470" s="335">
        <f>SUM(C470:AF470)</f>
        <v>-62.916900000000012</v>
      </c>
      <c r="AJ470" s="335">
        <f>SUM(C470:AG470)</f>
        <v>-6.3119000000000156</v>
      </c>
      <c r="AU470" s="335">
        <f t="shared" ref="AU470" si="176">Z470+AA470+AF470</f>
        <v>-9.298</v>
      </c>
      <c r="AV470" s="335">
        <f t="shared" ref="AV470" si="177">X470</f>
        <v>0</v>
      </c>
      <c r="AW470" s="335">
        <f t="shared" ref="AW470" si="178">M470+N470+O470+P470+Q470</f>
        <v>-3.2302</v>
      </c>
      <c r="AX470" s="335">
        <f t="shared" ref="AX470" si="179">R470+S470+T470+U470</f>
        <v>-7.7799999999999994E-2</v>
      </c>
      <c r="AZ470" s="335">
        <f t="shared" ref="AZ470" si="180">L470+M470+N470+O470+P470+Q470+R470+S470+T470+U470+V470+W470+X470</f>
        <v>-28.9754</v>
      </c>
      <c r="BO470" s="336"/>
      <c r="BP470" s="336"/>
      <c r="BQ470" s="336"/>
      <c r="BR470" s="336"/>
      <c r="BS470" s="336"/>
      <c r="BW470" s="348"/>
    </row>
    <row r="471" spans="1:79" x14ac:dyDescent="0.25">
      <c r="BO471" s="239"/>
      <c r="BP471" s="239"/>
      <c r="BQ471" s="239"/>
      <c r="BR471" s="239"/>
      <c r="BS471" s="239"/>
    </row>
    <row r="472" spans="1:79" x14ac:dyDescent="0.25">
      <c r="BO472" s="239"/>
      <c r="BP472" s="239"/>
      <c r="BQ472" s="239"/>
      <c r="BR472" s="239"/>
      <c r="BS472" s="239"/>
    </row>
    <row r="473" spans="1:79" x14ac:dyDescent="0.25">
      <c r="B473" s="335" t="s">
        <v>1486</v>
      </c>
      <c r="AY473" s="13"/>
    </row>
    <row r="474" spans="1:79" x14ac:dyDescent="0.25">
      <c r="A474" s="248" t="s">
        <v>1382</v>
      </c>
      <c r="B474" s="248" t="s">
        <v>1382</v>
      </c>
      <c r="C474" s="338">
        <f>SUMIF($AP$2:$AP$467,"=ja",C2:C467)+C470</f>
        <v>804.45195000000001</v>
      </c>
      <c r="D474" s="338">
        <f t="shared" ref="D474:AG474" si="181">SUMIF($AP$2:$AP$467,"=ja",D2:D467)+D470</f>
        <v>345.30318699999992</v>
      </c>
      <c r="E474" s="338">
        <f t="shared" si="181"/>
        <v>27.378159999999998</v>
      </c>
      <c r="F474" s="338">
        <f t="shared" si="181"/>
        <v>277.01515630000006</v>
      </c>
      <c r="G474" s="338">
        <f t="shared" si="181"/>
        <v>773.53600000000006</v>
      </c>
      <c r="H474" s="338">
        <f t="shared" si="181"/>
        <v>24.588947000000001</v>
      </c>
      <c r="I474" s="338">
        <f t="shared" si="181"/>
        <v>12068.854370000001</v>
      </c>
      <c r="J474" s="338">
        <f t="shared" si="181"/>
        <v>211.76053569999996</v>
      </c>
      <c r="K474" s="338">
        <f t="shared" si="181"/>
        <v>801.40000000000009</v>
      </c>
      <c r="L474" s="338">
        <f t="shared" si="181"/>
        <v>3950.7271599999999</v>
      </c>
      <c r="M474" s="338">
        <f t="shared" si="181"/>
        <v>2132.3836800000004</v>
      </c>
      <c r="N474" s="338">
        <f t="shared" si="181"/>
        <v>5842.9369459999998</v>
      </c>
      <c r="O474" s="338">
        <f t="shared" si="181"/>
        <v>1388.5696599999997</v>
      </c>
      <c r="P474" s="338">
        <f t="shared" si="181"/>
        <v>3121.3695849999995</v>
      </c>
      <c r="Q474" s="338">
        <f t="shared" si="181"/>
        <v>2398.7058280999991</v>
      </c>
      <c r="R474" s="338">
        <f t="shared" si="181"/>
        <v>2158.7598499999999</v>
      </c>
      <c r="S474" s="338">
        <f t="shared" si="181"/>
        <v>434.07720999999992</v>
      </c>
      <c r="T474" s="338">
        <f t="shared" si="181"/>
        <v>227.1</v>
      </c>
      <c r="U474" s="338">
        <f t="shared" si="181"/>
        <v>62.508222999999994</v>
      </c>
      <c r="V474" s="338">
        <f t="shared" si="181"/>
        <v>244.11189999999996</v>
      </c>
      <c r="W474" s="338">
        <f t="shared" si="181"/>
        <v>639.28162899999973</v>
      </c>
      <c r="X474" s="338">
        <f t="shared" si="181"/>
        <v>120.047539</v>
      </c>
      <c r="Y474" s="338">
        <f t="shared" si="181"/>
        <v>998.88490999999999</v>
      </c>
      <c r="Z474" s="338">
        <f t="shared" si="181"/>
        <v>276.04981900000007</v>
      </c>
      <c r="AA474" s="338">
        <f t="shared" si="181"/>
        <v>1056.6079499999998</v>
      </c>
      <c r="AB474" s="338">
        <f t="shared" si="181"/>
        <v>2263.0707899999998</v>
      </c>
      <c r="AC474" s="338">
        <f t="shared" si="181"/>
        <v>6195.1891299999988</v>
      </c>
      <c r="AD474" s="338">
        <f t="shared" si="181"/>
        <v>4329.4977999999983</v>
      </c>
      <c r="AE474" s="338">
        <f t="shared" si="181"/>
        <v>1.23647</v>
      </c>
      <c r="AF474" s="338">
        <f t="shared" si="181"/>
        <v>1595.9532139999983</v>
      </c>
      <c r="AG474" s="338">
        <f t="shared" si="181"/>
        <v>1539.0560000000003</v>
      </c>
      <c r="AI474" s="338">
        <f>SUMIF($AP$2:$AP$467,"=ja",AI2:AI467)+AI470</f>
        <v>54771.357599100011</v>
      </c>
      <c r="AJ474" s="338">
        <f>SUMIF($AP$2:$AP$467,"=ja",AJ2:AJ467)+AJ470</f>
        <v>56310.413599100008</v>
      </c>
      <c r="AK474" s="249">
        <f t="shared" ref="AK474" si="182">SUMIF($AP$2:$AP$467,"=ja",AK2:AK467)</f>
        <v>49829.610552000042</v>
      </c>
      <c r="AL474" s="249">
        <f t="shared" ref="AL474:AM474" si="183">SUMIF($AP$2:$AP$467,"=ja",AL2:AL467)</f>
        <v>1544.546</v>
      </c>
      <c r="AM474" s="249">
        <f t="shared" si="183"/>
        <v>1719.866</v>
      </c>
      <c r="AU474" s="338">
        <f>SUMIF($AP$2:$AP$467,"=ja",AU2:AU467)+AU470</f>
        <v>2928.6109829999991</v>
      </c>
      <c r="AV474" s="338">
        <f>SUMIF($AP$2:$AP$467,"=ja",AV2:AV467)+AV470</f>
        <v>120.047539</v>
      </c>
      <c r="AW474" s="338">
        <f>SUMIF($AP$2:$AP$467,"=ja",AW2:AW467)+AW470</f>
        <v>14883.965699100005</v>
      </c>
      <c r="AX474" s="338">
        <f>SUMIF($AP$2:$AP$467,"=ja",AX2:AX467)+AX470</f>
        <v>2882.4452829999987</v>
      </c>
      <c r="AY474" s="255"/>
      <c r="AZ474" s="338">
        <f>SUMIF($AP$2:$AP$467,"=ja",AZ2:AZ467)+AZ470</f>
        <v>22720.579210100019</v>
      </c>
    </row>
    <row r="475" spans="1:79" x14ac:dyDescent="0.25">
      <c r="A475" s="250" t="s">
        <v>1383</v>
      </c>
      <c r="B475" s="250" t="s">
        <v>1384</v>
      </c>
      <c r="C475" s="251">
        <f>SUMIFS(C$2:C$467,$AP$2:$AP$467,"=ja",$AK$2:$AK$467,"&lt;150")</f>
        <v>0.95467000000000002</v>
      </c>
      <c r="D475" s="251">
        <f t="shared" ref="D475:AM475" si="184">SUMIFS(D$2:D$467,$AP$2:$AP$467,"=ja",$AK$2:$AK$467,"&lt;150")</f>
        <v>124.64013300000002</v>
      </c>
      <c r="E475" s="251">
        <f t="shared" si="184"/>
        <v>3.1280000000000001</v>
      </c>
      <c r="F475" s="251">
        <f t="shared" si="184"/>
        <v>11.243542100000001</v>
      </c>
      <c r="G475" s="251">
        <f t="shared" si="184"/>
        <v>4.9980000000000002</v>
      </c>
      <c r="H475" s="251">
        <f t="shared" si="184"/>
        <v>3.9889999999999999</v>
      </c>
      <c r="I475" s="251">
        <f t="shared" si="184"/>
        <v>712.07738999999992</v>
      </c>
      <c r="J475" s="251">
        <f t="shared" si="184"/>
        <v>37.561515700000001</v>
      </c>
      <c r="K475" s="251">
        <f t="shared" si="184"/>
        <v>6.7</v>
      </c>
      <c r="L475" s="251">
        <f t="shared" si="184"/>
        <v>590.50625999999988</v>
      </c>
      <c r="M475" s="251">
        <f t="shared" si="184"/>
        <v>721.76383999999985</v>
      </c>
      <c r="N475" s="251">
        <f t="shared" si="184"/>
        <v>1606.793666</v>
      </c>
      <c r="O475" s="251">
        <f t="shared" si="184"/>
        <v>477.61939999999993</v>
      </c>
      <c r="P475" s="251">
        <f t="shared" si="184"/>
        <v>1638.2382499999999</v>
      </c>
      <c r="Q475" s="251">
        <f t="shared" si="184"/>
        <v>1478.0932400000006</v>
      </c>
      <c r="R475" s="251">
        <f t="shared" si="184"/>
        <v>829.37133900000003</v>
      </c>
      <c r="S475" s="251">
        <f t="shared" si="184"/>
        <v>220.39049999999997</v>
      </c>
      <c r="T475" s="251">
        <f t="shared" si="184"/>
        <v>0</v>
      </c>
      <c r="U475" s="251">
        <f t="shared" si="184"/>
        <v>13.936300000000001</v>
      </c>
      <c r="V475" s="251">
        <f t="shared" si="184"/>
        <v>7.0444899999999997</v>
      </c>
      <c r="W475" s="251">
        <f t="shared" si="184"/>
        <v>202.52730500000004</v>
      </c>
      <c r="X475" s="251">
        <f t="shared" si="184"/>
        <v>78.52356300000001</v>
      </c>
      <c r="Y475" s="251">
        <f t="shared" si="184"/>
        <v>123.38186999999999</v>
      </c>
      <c r="Z475" s="251">
        <f t="shared" si="184"/>
        <v>87.732918999999995</v>
      </c>
      <c r="AA475" s="251">
        <f t="shared" si="184"/>
        <v>27.255650000000003</v>
      </c>
      <c r="AB475" s="251">
        <f t="shared" si="184"/>
        <v>42.614289999999997</v>
      </c>
      <c r="AC475" s="251">
        <f t="shared" si="184"/>
        <v>825.40603000000033</v>
      </c>
      <c r="AD475" s="251">
        <f t="shared" si="184"/>
        <v>934.18280000000016</v>
      </c>
      <c r="AE475" s="251">
        <f t="shared" si="184"/>
        <v>0.82352899999999996</v>
      </c>
      <c r="AF475" s="251">
        <f t="shared" si="184"/>
        <v>276.32465400000007</v>
      </c>
      <c r="AG475" s="251">
        <f t="shared" si="184"/>
        <v>89.83</v>
      </c>
      <c r="AI475" s="251">
        <f t="shared" si="184"/>
        <v>11087.822145799999</v>
      </c>
      <c r="AJ475" s="251">
        <f t="shared" si="184"/>
        <v>11177.652145800001</v>
      </c>
      <c r="AK475" s="251">
        <f t="shared" si="184"/>
        <v>8792.796451999995</v>
      </c>
      <c r="AL475" s="251">
        <f t="shared" si="184"/>
        <v>4.8</v>
      </c>
      <c r="AM475" s="251">
        <f t="shared" si="184"/>
        <v>0</v>
      </c>
      <c r="AU475" s="251">
        <f t="shared" ref="AU475:AZ475" si="185">SUMIFS(AU$2:AU$467,$AP$2:$AP$467,"=ja",$AK$2:$AK$467,"&lt;150")</f>
        <v>391.31322300000022</v>
      </c>
      <c r="AV475" s="251">
        <f t="shared" si="185"/>
        <v>78.52356300000001</v>
      </c>
      <c r="AW475" s="251">
        <f t="shared" si="185"/>
        <v>5922.5083959999956</v>
      </c>
      <c r="AX475" s="251">
        <f t="shared" si="185"/>
        <v>1063.6981390000001</v>
      </c>
      <c r="AY475" s="256"/>
      <c r="AZ475" s="251">
        <f t="shared" si="185"/>
        <v>7864.8081529999963</v>
      </c>
    </row>
    <row r="476" spans="1:79" x14ac:dyDescent="0.25">
      <c r="A476" s="250" t="s">
        <v>1385</v>
      </c>
      <c r="B476" s="250" t="s">
        <v>1386</v>
      </c>
      <c r="C476" s="337">
        <f>SUMIFS(C$2:C$467,$AP$2:$AP$467,"=ja",$AK$2:$AK$467,"&gt;=150",$AK$2:$AK$467,"&lt;=1000")+C470</f>
        <v>58.717700000000001</v>
      </c>
      <c r="D476" s="337">
        <f t="shared" ref="D476:AG476" si="186">SUMIFS(D$2:D$467,$AP$2:$AP$467,"=ja",$AK$2:$AK$467,"&gt;=150",$AK$2:$AK$467,"&lt;=1000")+D470</f>
        <v>114.815037</v>
      </c>
      <c r="E476" s="337">
        <f t="shared" si="186"/>
        <v>24.250159999999997</v>
      </c>
      <c r="F476" s="337">
        <f t="shared" si="186"/>
        <v>88.441014200000012</v>
      </c>
      <c r="G476" s="337">
        <f t="shared" si="186"/>
        <v>19.681000000000001</v>
      </c>
      <c r="H476" s="337">
        <f t="shared" si="186"/>
        <v>11.599946999999998</v>
      </c>
      <c r="I476" s="337">
        <f t="shared" si="186"/>
        <v>4777.0849799999996</v>
      </c>
      <c r="J476" s="337">
        <f t="shared" si="186"/>
        <v>94.64349</v>
      </c>
      <c r="K476" s="337">
        <f t="shared" si="186"/>
        <v>794.7</v>
      </c>
      <c r="L476" s="337">
        <f t="shared" si="186"/>
        <v>2510.7828999999997</v>
      </c>
      <c r="M476" s="337">
        <f t="shared" si="186"/>
        <v>1222.0942700000001</v>
      </c>
      <c r="N476" s="337">
        <f t="shared" si="186"/>
        <v>2593.3194799999997</v>
      </c>
      <c r="O476" s="337">
        <f t="shared" si="186"/>
        <v>679.87626000000012</v>
      </c>
      <c r="P476" s="337">
        <f t="shared" si="186"/>
        <v>1175.24658</v>
      </c>
      <c r="Q476" s="337">
        <f t="shared" si="186"/>
        <v>843.02135999999985</v>
      </c>
      <c r="R476" s="337">
        <f t="shared" si="186"/>
        <v>538.02041100000008</v>
      </c>
      <c r="S476" s="337">
        <f t="shared" si="186"/>
        <v>213.68671000000001</v>
      </c>
      <c r="T476" s="337">
        <f t="shared" si="186"/>
        <v>227.1</v>
      </c>
      <c r="U476" s="337">
        <f t="shared" si="186"/>
        <v>48.571922999999998</v>
      </c>
      <c r="V476" s="337">
        <f t="shared" si="186"/>
        <v>76.969409999999996</v>
      </c>
      <c r="W476" s="337">
        <f t="shared" si="186"/>
        <v>245.71132400000005</v>
      </c>
      <c r="X476" s="337">
        <f t="shared" si="186"/>
        <v>0.425676</v>
      </c>
      <c r="Y476" s="337">
        <f t="shared" si="186"/>
        <v>459.31343999999996</v>
      </c>
      <c r="Z476" s="337">
        <f t="shared" si="186"/>
        <v>39.771899999999995</v>
      </c>
      <c r="AA476" s="337">
        <f t="shared" si="186"/>
        <v>378.84829999999999</v>
      </c>
      <c r="AB476" s="337">
        <f t="shared" si="186"/>
        <v>735.08550000000002</v>
      </c>
      <c r="AC476" s="337">
        <f t="shared" si="186"/>
        <v>2988.7860999999998</v>
      </c>
      <c r="AD476" s="337">
        <f t="shared" si="186"/>
        <v>2068.0810000000006</v>
      </c>
      <c r="AE476" s="337">
        <f t="shared" si="186"/>
        <v>0.412941</v>
      </c>
      <c r="AF476" s="337">
        <f t="shared" si="186"/>
        <v>715.30246000000011</v>
      </c>
      <c r="AG476" s="337">
        <f t="shared" si="186"/>
        <v>1311.4010000000001</v>
      </c>
      <c r="AI476" s="251">
        <f t="shared" ref="AI476:AM476" si="187">SUMIFS(AI$2:AI$467,$AP$2:$AP$467,"=ja",$AK$2:$AK$467,"&gt;=150",$AK$2:$AK$467,"&lt;=1000")</f>
        <v>23807.2781732</v>
      </c>
      <c r="AJ476" s="251">
        <f t="shared" si="187"/>
        <v>25062.074173200002</v>
      </c>
      <c r="AK476" s="251">
        <f t="shared" si="187"/>
        <v>22257.724999999995</v>
      </c>
      <c r="AL476" s="251">
        <f t="shared" si="187"/>
        <v>446.17600000000004</v>
      </c>
      <c r="AM476" s="251">
        <f t="shared" si="187"/>
        <v>716.25199999999995</v>
      </c>
      <c r="AU476" s="251">
        <f t="shared" ref="AU476:AZ476" si="188">SUMIFS(AU$2:AU$467,$AP$2:$AP$467,"=ja",$AK$2:$AK$467,"&gt;=150",$AK$2:$AK$467,"&lt;=1000")</f>
        <v>1143.22066</v>
      </c>
      <c r="AV476" s="251">
        <f t="shared" si="188"/>
        <v>0.425676</v>
      </c>
      <c r="AW476" s="251">
        <f t="shared" si="188"/>
        <v>6516.7881500000003</v>
      </c>
      <c r="AX476" s="251">
        <f t="shared" si="188"/>
        <v>1027.456844</v>
      </c>
      <c r="AY476" s="256"/>
      <c r="AZ476" s="251">
        <f t="shared" si="188"/>
        <v>10403.801704</v>
      </c>
    </row>
    <row r="477" spans="1:79" x14ac:dyDescent="0.25">
      <c r="A477" s="250" t="s">
        <v>1387</v>
      </c>
      <c r="B477" s="250" t="s">
        <v>1388</v>
      </c>
      <c r="C477" s="251">
        <f>SUMIFS(C$2:C$467,$AP$2:$AP$467,"=ja",$AK$2:$AK$467,"&gt;1000")</f>
        <v>744.77958000000001</v>
      </c>
      <c r="D477" s="251">
        <f t="shared" ref="D477:AM477" si="189">SUMIFS(D$2:D$467,$AP$2:$AP$467,"=ja",$AK$2:$AK$467,"&gt;1000")</f>
        <v>105.848017</v>
      </c>
      <c r="E477" s="251">
        <f t="shared" si="189"/>
        <v>0</v>
      </c>
      <c r="F477" s="251">
        <f t="shared" si="189"/>
        <v>177.3306</v>
      </c>
      <c r="G477" s="251">
        <f t="shared" si="189"/>
        <v>748.85699999999997</v>
      </c>
      <c r="H477" s="251">
        <f t="shared" si="189"/>
        <v>9</v>
      </c>
      <c r="I477" s="251">
        <f t="shared" si="189"/>
        <v>6579.692</v>
      </c>
      <c r="J477" s="251">
        <f t="shared" si="189"/>
        <v>79.555530000000005</v>
      </c>
      <c r="K477" s="251">
        <f t="shared" si="189"/>
        <v>0</v>
      </c>
      <c r="L477" s="251">
        <f t="shared" si="189"/>
        <v>849.43799999999999</v>
      </c>
      <c r="M477" s="251">
        <f t="shared" si="189"/>
        <v>188.52557000000002</v>
      </c>
      <c r="N477" s="251">
        <f t="shared" si="189"/>
        <v>1642.8237999999999</v>
      </c>
      <c r="O477" s="251">
        <f t="shared" si="189"/>
        <v>231.07400000000001</v>
      </c>
      <c r="P477" s="251">
        <f t="shared" si="189"/>
        <v>307.88475499999998</v>
      </c>
      <c r="Q477" s="251">
        <f t="shared" si="189"/>
        <v>77.591228099999995</v>
      </c>
      <c r="R477" s="251">
        <f t="shared" si="189"/>
        <v>791.36809999999991</v>
      </c>
      <c r="S477" s="251">
        <f t="shared" si="189"/>
        <v>0</v>
      </c>
      <c r="T477" s="251">
        <f t="shared" si="189"/>
        <v>0</v>
      </c>
      <c r="U477" s="251">
        <f t="shared" si="189"/>
        <v>0</v>
      </c>
      <c r="V477" s="251">
        <f t="shared" si="189"/>
        <v>160.09800000000001</v>
      </c>
      <c r="W477" s="251">
        <f t="shared" si="189"/>
        <v>191.04300000000001</v>
      </c>
      <c r="X477" s="251">
        <f t="shared" si="189"/>
        <v>41.098299999999995</v>
      </c>
      <c r="Y477" s="251">
        <f t="shared" si="189"/>
        <v>416.18960000000004</v>
      </c>
      <c r="Z477" s="251">
        <f t="shared" si="189"/>
        <v>148.54500000000002</v>
      </c>
      <c r="AA477" s="251">
        <f t="shared" si="189"/>
        <v>650.50400000000002</v>
      </c>
      <c r="AB477" s="251">
        <f t="shared" si="189"/>
        <v>1485.3710000000001</v>
      </c>
      <c r="AC477" s="251">
        <f t="shared" si="189"/>
        <v>2380.9969999999998</v>
      </c>
      <c r="AD477" s="251">
        <f t="shared" si="189"/>
        <v>1327.2339999999999</v>
      </c>
      <c r="AE477" s="251">
        <f t="shared" si="189"/>
        <v>0</v>
      </c>
      <c r="AF477" s="251">
        <f t="shared" si="189"/>
        <v>604.3261</v>
      </c>
      <c r="AG477" s="251">
        <f t="shared" si="189"/>
        <v>137.82499999999999</v>
      </c>
      <c r="AI477" s="251">
        <f t="shared" si="189"/>
        <v>19939.174180099995</v>
      </c>
      <c r="AJ477" s="251">
        <f t="shared" si="189"/>
        <v>20076.9991801</v>
      </c>
      <c r="AK477" s="251">
        <f t="shared" si="189"/>
        <v>18779.089100000005</v>
      </c>
      <c r="AL477" s="251">
        <f t="shared" si="189"/>
        <v>1093.5700000000002</v>
      </c>
      <c r="AM477" s="251">
        <f t="shared" si="189"/>
        <v>1003.614</v>
      </c>
      <c r="AU477" s="251">
        <f t="shared" ref="AU477:AZ477" si="190">SUMIFS(AU$2:AU$467,$AP$2:$AP$467,"=ja",$AK$2:$AK$467,"&gt;1000")</f>
        <v>1403.3750999999997</v>
      </c>
      <c r="AV477" s="251">
        <f t="shared" si="190"/>
        <v>41.098299999999995</v>
      </c>
      <c r="AW477" s="251">
        <f t="shared" si="190"/>
        <v>2447.8993531000001</v>
      </c>
      <c r="AX477" s="251">
        <f t="shared" si="190"/>
        <v>791.36809999999991</v>
      </c>
      <c r="AY477" s="256"/>
      <c r="AZ477" s="251">
        <f t="shared" si="190"/>
        <v>4480.9447530999996</v>
      </c>
    </row>
    <row r="478" spans="1:79" x14ac:dyDescent="0.25">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252"/>
      <c r="AE478" s="252"/>
      <c r="AF478" s="252"/>
      <c r="AG478" s="252"/>
      <c r="AI478" s="252"/>
      <c r="AJ478" s="252"/>
      <c r="AK478" s="252"/>
      <c r="AL478" s="252"/>
      <c r="AM478" s="252"/>
      <c r="AU478" s="252"/>
      <c r="AV478" s="252"/>
      <c r="AW478" s="252"/>
      <c r="AX478" s="252"/>
      <c r="AY478" s="256"/>
      <c r="AZ478" s="252"/>
    </row>
    <row r="479" spans="1:79" x14ac:dyDescent="0.25">
      <c r="A479" s="253" t="s">
        <v>1389</v>
      </c>
      <c r="B479" s="254"/>
      <c r="C479" s="339">
        <f>SUM(C2:C467)+C470</f>
        <v>867.99455</v>
      </c>
      <c r="D479" s="339">
        <f t="shared" ref="D479:AG479" si="191">SUM(D2:D467)+D470</f>
        <v>546.58828699999981</v>
      </c>
      <c r="E479" s="339">
        <f t="shared" si="191"/>
        <v>110.41666000000002</v>
      </c>
      <c r="F479" s="339">
        <f t="shared" si="191"/>
        <v>360.05365630000006</v>
      </c>
      <c r="G479" s="339">
        <f t="shared" si="191"/>
        <v>861.09830000000011</v>
      </c>
      <c r="H479" s="339">
        <f t="shared" si="191"/>
        <v>117.62744699999999</v>
      </c>
      <c r="I479" s="339">
        <f t="shared" si="191"/>
        <v>12140.735870000002</v>
      </c>
      <c r="J479" s="339">
        <f t="shared" si="191"/>
        <v>322.39713570000009</v>
      </c>
      <c r="K479" s="339">
        <f t="shared" si="191"/>
        <v>1166.278</v>
      </c>
      <c r="L479" s="339">
        <f t="shared" si="191"/>
        <v>4027.6951599999998</v>
      </c>
      <c r="M479" s="339">
        <f t="shared" si="191"/>
        <v>2221.3516800000007</v>
      </c>
      <c r="N479" s="339">
        <f t="shared" si="191"/>
        <v>5919.9049460000006</v>
      </c>
      <c r="O479" s="339">
        <f t="shared" si="191"/>
        <v>1476.5376599999995</v>
      </c>
      <c r="P479" s="339">
        <f t="shared" si="191"/>
        <v>3234.2415850000002</v>
      </c>
      <c r="Q479" s="339">
        <f t="shared" si="191"/>
        <v>2475.6738280999994</v>
      </c>
      <c r="R479" s="339">
        <f t="shared" si="191"/>
        <v>2235.7278499999998</v>
      </c>
      <c r="S479" s="339">
        <f t="shared" si="191"/>
        <v>511.04520999999994</v>
      </c>
      <c r="T479" s="339">
        <f t="shared" si="191"/>
        <v>304.06799999999998</v>
      </c>
      <c r="U479" s="339">
        <f t="shared" si="191"/>
        <v>139.47622299999998</v>
      </c>
      <c r="V479" s="339">
        <f t="shared" si="191"/>
        <v>327.15039999999999</v>
      </c>
      <c r="W479" s="339">
        <f t="shared" si="191"/>
        <v>722.32012899999984</v>
      </c>
      <c r="X479" s="339">
        <f t="shared" si="191"/>
        <v>191.92903900000002</v>
      </c>
      <c r="Y479" s="339">
        <f t="shared" si="191"/>
        <v>1079.8906099999999</v>
      </c>
      <c r="Z479" s="339">
        <f t="shared" si="191"/>
        <v>296.04981900000007</v>
      </c>
      <c r="AA479" s="339">
        <f t="shared" si="191"/>
        <v>1076.6079499999998</v>
      </c>
      <c r="AB479" s="339">
        <f t="shared" si="191"/>
        <v>2263.0707899999998</v>
      </c>
      <c r="AC479" s="339">
        <f t="shared" si="191"/>
        <v>6369.7891299999983</v>
      </c>
      <c r="AD479" s="339">
        <f t="shared" si="191"/>
        <v>4329.4977999999983</v>
      </c>
      <c r="AE479" s="339">
        <f t="shared" si="191"/>
        <v>1.23647</v>
      </c>
      <c r="AF479" s="339">
        <f t="shared" si="191"/>
        <v>1640.9769139999983</v>
      </c>
      <c r="AG479" s="339">
        <f t="shared" si="191"/>
        <v>1539.0560000000003</v>
      </c>
      <c r="AI479" s="339">
        <f>SUM(AI2:AI467)+AI470</f>
        <v>57337.431099100002</v>
      </c>
      <c r="AJ479" s="339">
        <f>SUM(AJ2:AJ467)+AJ470</f>
        <v>58876.487099099999</v>
      </c>
      <c r="AK479" s="252">
        <f t="shared" ref="AK479" si="192">SUM(AK2:AK467)</f>
        <v>52072.216552000042</v>
      </c>
      <c r="AL479" s="252">
        <f t="shared" ref="AL479:AM479" si="193">SUM(AL2:AL467)</f>
        <v>1544.546</v>
      </c>
      <c r="AM479" s="252">
        <f t="shared" si="193"/>
        <v>1719.866</v>
      </c>
      <c r="AU479" s="252">
        <f t="shared" ref="AU479:AZ479" si="194">SUM(AU2:AU467)</f>
        <v>3022.9326829999991</v>
      </c>
      <c r="AV479" s="252">
        <f t="shared" si="194"/>
        <v>191.92903900000002</v>
      </c>
      <c r="AW479" s="252">
        <f t="shared" si="194"/>
        <v>15330.939899100005</v>
      </c>
      <c r="AX479" s="252">
        <f t="shared" si="194"/>
        <v>3190.3950829999985</v>
      </c>
      <c r="AY479" s="256"/>
      <c r="AZ479" s="252">
        <f t="shared" si="194"/>
        <v>23816.097110100021</v>
      </c>
    </row>
    <row r="480" spans="1:79" x14ac:dyDescent="0.25">
      <c r="AY480" s="13"/>
    </row>
  </sheetData>
  <autoFilter ref="A1:CB467"/>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S493"/>
  <sheetViews>
    <sheetView workbookViewId="0">
      <pane xSplit="2" ySplit="2" topLeftCell="C3" activePane="bottomRight" state="frozen"/>
      <selection activeCell="C2" sqref="C2"/>
      <selection pane="topRight" activeCell="C2" sqref="C2"/>
      <selection pane="bottomLeft" activeCell="C2" sqref="C2"/>
      <selection pane="bottomRight" activeCell="C2" sqref="C2"/>
    </sheetView>
  </sheetViews>
  <sheetFormatPr defaultRowHeight="15" x14ac:dyDescent="0.25"/>
  <cols>
    <col min="1" max="1" width="33" customWidth="1"/>
    <col min="2" max="2" width="38.28515625" customWidth="1"/>
    <col min="3" max="3" width="10.140625" bestFit="1" customWidth="1"/>
    <col min="4" max="6" width="9.28515625" bestFit="1" customWidth="1"/>
    <col min="7" max="7" width="10.140625" bestFit="1" customWidth="1"/>
    <col min="8" max="8" width="9.28515625" bestFit="1" customWidth="1"/>
    <col min="9" max="9" width="11.5703125" bestFit="1" customWidth="1"/>
    <col min="10" max="10" width="9.28515625" bestFit="1" customWidth="1"/>
    <col min="11" max="13" width="10.140625" bestFit="1" customWidth="1"/>
    <col min="14" max="14" width="11.5703125" bestFit="1" customWidth="1"/>
    <col min="15" max="20" width="10.140625" bestFit="1" customWidth="1"/>
    <col min="21" max="21" width="9.28515625" bestFit="1" customWidth="1"/>
    <col min="22" max="23" width="10.140625" bestFit="1" customWidth="1"/>
    <col min="24" max="24" width="9.28515625" bestFit="1" customWidth="1"/>
    <col min="25" max="25" width="10.140625" bestFit="1" customWidth="1"/>
    <col min="26" max="26" width="9.28515625" bestFit="1" customWidth="1"/>
    <col min="27" max="27" width="10.140625" bestFit="1" customWidth="1"/>
    <col min="28" max="30" width="11.5703125" bestFit="1" customWidth="1"/>
    <col min="31" max="31" width="9.28515625" bestFit="1" customWidth="1"/>
    <col min="32" max="32" width="10.140625" bestFit="1" customWidth="1"/>
    <col min="33" max="33" width="13.42578125" customWidth="1"/>
    <col min="35" max="35" width="15" customWidth="1"/>
    <col min="36" max="36" width="13" customWidth="1"/>
    <col min="37" max="37" width="13.5703125" customWidth="1"/>
    <col min="38" max="38" width="13" customWidth="1"/>
    <col min="39" max="39" width="19.42578125" customWidth="1"/>
    <col min="40" max="40" width="18.5703125" customWidth="1"/>
    <col min="42" max="42" width="10.5703125" customWidth="1"/>
    <col min="43" max="43" width="10.140625" customWidth="1"/>
    <col min="45" max="45" width="12.7109375" customWidth="1"/>
    <col min="46" max="46" width="14.85546875" customWidth="1"/>
    <col min="48" max="48" width="16.7109375" customWidth="1"/>
    <col min="49" max="49" width="14.140625" customWidth="1"/>
    <col min="52" max="52" width="11" customWidth="1"/>
    <col min="53" max="53" width="10.5703125" customWidth="1"/>
    <col min="54" max="54" width="10.140625" customWidth="1"/>
    <col min="55" max="55" width="10" customWidth="1"/>
    <col min="56" max="56" width="11.140625" customWidth="1"/>
    <col min="61" max="61" width="10.42578125" bestFit="1" customWidth="1"/>
    <col min="69" max="69" width="9.85546875" style="305" customWidth="1"/>
    <col min="70" max="70" width="10.7109375" customWidth="1"/>
  </cols>
  <sheetData>
    <row r="1" spans="1:71" ht="45.75" customHeight="1" x14ac:dyDescent="0.3">
      <c r="A1" s="49" t="s">
        <v>1381</v>
      </c>
      <c r="C1" s="51"/>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364" t="s">
        <v>1214</v>
      </c>
      <c r="AN1" s="365"/>
      <c r="AO1" s="365"/>
      <c r="AP1" s="365"/>
      <c r="AQ1" s="366"/>
      <c r="AR1" s="52"/>
      <c r="AS1" s="367" t="s">
        <v>1215</v>
      </c>
      <c r="AT1" s="368"/>
      <c r="AU1" s="52"/>
      <c r="AV1" s="364" t="s">
        <v>1216</v>
      </c>
      <c r="AW1" s="366"/>
      <c r="AY1" s="369" t="s">
        <v>1201</v>
      </c>
      <c r="AZ1" s="370"/>
      <c r="BA1" s="370"/>
      <c r="BB1" s="370"/>
      <c r="BC1" s="370"/>
      <c r="BD1" s="371"/>
      <c r="BF1" s="360" t="s">
        <v>1473</v>
      </c>
      <c r="BG1" s="361"/>
      <c r="BH1" s="361"/>
      <c r="BI1" s="361"/>
      <c r="BJ1" s="361"/>
      <c r="BK1" s="361"/>
      <c r="BL1" s="361"/>
      <c r="BM1" s="361"/>
      <c r="BN1" s="361"/>
      <c r="BO1" s="361"/>
      <c r="BP1" s="361"/>
      <c r="BQ1" s="361"/>
      <c r="BR1" s="362"/>
    </row>
    <row r="2" spans="1:71" ht="120" x14ac:dyDescent="0.25">
      <c r="A2" s="50" t="s">
        <v>684</v>
      </c>
      <c r="B2" s="50" t="s">
        <v>1</v>
      </c>
      <c r="C2" s="50" t="s">
        <v>839</v>
      </c>
      <c r="D2" s="50" t="s">
        <v>838</v>
      </c>
      <c r="E2" s="50" t="s">
        <v>1185</v>
      </c>
      <c r="F2" s="50" t="s">
        <v>800</v>
      </c>
      <c r="G2" s="50" t="s">
        <v>768</v>
      </c>
      <c r="H2" s="50" t="s">
        <v>855</v>
      </c>
      <c r="I2" s="50" t="s">
        <v>767</v>
      </c>
      <c r="J2" s="40" t="s">
        <v>791</v>
      </c>
      <c r="K2" s="53" t="s">
        <v>837</v>
      </c>
      <c r="L2" s="50" t="s">
        <v>1186</v>
      </c>
      <c r="M2" s="50" t="s">
        <v>1187</v>
      </c>
      <c r="N2" s="50" t="s">
        <v>1188</v>
      </c>
      <c r="O2" s="50" t="s">
        <v>1189</v>
      </c>
      <c r="P2" s="50" t="s">
        <v>1190</v>
      </c>
      <c r="Q2" s="50" t="s">
        <v>1191</v>
      </c>
      <c r="R2" s="50" t="s">
        <v>1192</v>
      </c>
      <c r="S2" s="50" t="s">
        <v>1193</v>
      </c>
      <c r="T2" s="50" t="s">
        <v>1194</v>
      </c>
      <c r="U2" s="50" t="s">
        <v>1195</v>
      </c>
      <c r="V2" s="50" t="s">
        <v>854</v>
      </c>
      <c r="W2" s="50" t="s">
        <v>803</v>
      </c>
      <c r="X2" s="50" t="s">
        <v>1196</v>
      </c>
      <c r="Y2" s="50" t="s">
        <v>1197</v>
      </c>
      <c r="Z2" s="50" t="s">
        <v>1198</v>
      </c>
      <c r="AA2" s="50" t="s">
        <v>1199</v>
      </c>
      <c r="AB2" s="50" t="s">
        <v>1200</v>
      </c>
      <c r="AC2" s="50" t="s">
        <v>1201</v>
      </c>
      <c r="AD2" s="50" t="s">
        <v>823</v>
      </c>
      <c r="AE2" s="50" t="s">
        <v>1202</v>
      </c>
      <c r="AF2" s="53" t="s">
        <v>1203</v>
      </c>
      <c r="AG2" s="54" t="s">
        <v>1204</v>
      </c>
      <c r="AH2" s="55" t="s">
        <v>729</v>
      </c>
      <c r="AI2" s="310" t="s">
        <v>1206</v>
      </c>
      <c r="AJ2" s="311" t="s">
        <v>1207</v>
      </c>
      <c r="AK2" s="309" t="s">
        <v>1211</v>
      </c>
      <c r="AL2" s="52"/>
      <c r="AM2" s="56" t="s">
        <v>1152</v>
      </c>
      <c r="AN2" s="57" t="s">
        <v>1217</v>
      </c>
      <c r="AO2" s="57" t="s">
        <v>1218</v>
      </c>
      <c r="AP2" s="57" t="s">
        <v>1219</v>
      </c>
      <c r="AQ2" s="57" t="s">
        <v>1220</v>
      </c>
      <c r="AR2" s="52"/>
      <c r="AS2" s="58" t="s">
        <v>1221</v>
      </c>
      <c r="AT2" s="58" t="s">
        <v>1222</v>
      </c>
      <c r="AU2" s="52"/>
      <c r="AV2" s="57" t="s">
        <v>1223</v>
      </c>
      <c r="AW2" s="57" t="s">
        <v>1224</v>
      </c>
      <c r="AY2" s="57" t="s">
        <v>1427</v>
      </c>
      <c r="AZ2" s="57" t="s">
        <v>1428</v>
      </c>
      <c r="BA2" s="57" t="s">
        <v>1429</v>
      </c>
      <c r="BB2" s="57" t="s">
        <v>1430</v>
      </c>
      <c r="BC2" s="57" t="s">
        <v>1431</v>
      </c>
      <c r="BD2" s="57" t="s">
        <v>1432</v>
      </c>
      <c r="BF2" s="58" t="s">
        <v>1433</v>
      </c>
      <c r="BG2" s="58" t="s">
        <v>1464</v>
      </c>
      <c r="BH2" s="58" t="s">
        <v>1465</v>
      </c>
      <c r="BI2" s="58" t="s">
        <v>1435</v>
      </c>
      <c r="BJ2" s="58" t="s">
        <v>1436</v>
      </c>
      <c r="BK2" s="58" t="s">
        <v>1468</v>
      </c>
      <c r="BL2" s="58" t="s">
        <v>1469</v>
      </c>
      <c r="BM2" s="58" t="s">
        <v>1470</v>
      </c>
      <c r="BN2" s="308" t="s">
        <v>1466</v>
      </c>
      <c r="BO2" s="308" t="s">
        <v>1467</v>
      </c>
      <c r="BP2" s="308" t="s">
        <v>1471</v>
      </c>
      <c r="BQ2" s="58" t="s">
        <v>1434</v>
      </c>
      <c r="BR2" s="58" t="s">
        <v>1472</v>
      </c>
      <c r="BS2" s="308" t="s">
        <v>1475</v>
      </c>
    </row>
    <row r="3" spans="1:71" x14ac:dyDescent="0.25">
      <c r="A3" s="2" t="str">
        <f>'Miljövärden för publ företag'!B5</f>
        <v>Adven Värme AB.</v>
      </c>
      <c r="B3" s="2" t="str">
        <f>'Miljövärden för publ företag'!C5</f>
        <v>Bollstabruk</v>
      </c>
      <c r="C3" s="312">
        <f>IFERROR(VLOOKUP($B3,Totalt!$B$1:$AQ$554,MATCH(C$2,Totalt!$B$1:$AQ$1,0),FALSE),"")</f>
        <v>0</v>
      </c>
      <c r="D3" s="312">
        <f>IFERROR(VLOOKUP($B3,Totalt!$B$1:$AQ$554,MATCH(D$2,Totalt!$B$1:$AQ$1,0),FALSE),"")</f>
        <v>0</v>
      </c>
      <c r="E3" s="312">
        <f>IFERROR(VLOOKUP($B3,Totalt!$B$1:$AQ$554,MATCH(E$2,Totalt!$B$1:$AQ$1,0),FALSE),"")</f>
        <v>0</v>
      </c>
      <c r="F3" s="312">
        <f>IFERROR(VLOOKUP($B3,Totalt!$B$1:$AQ$554,MATCH(F$2,Totalt!$B$1:$AQ$1,0),FALSE),"")</f>
        <v>0</v>
      </c>
      <c r="G3" s="312">
        <f>IFERROR(VLOOKUP($B3,Totalt!$B$1:$AQ$554,MATCH(G$2,Totalt!$B$1:$AQ$1,0),FALSE),"")</f>
        <v>0</v>
      </c>
      <c r="H3" s="312">
        <f>IFERROR(VLOOKUP($B3,Totalt!$B$1:$AQ$554,MATCH(H$2,Totalt!$B$1:$AQ$1,0),FALSE),"")</f>
        <v>0</v>
      </c>
      <c r="I3" s="312">
        <f>IFERROR(VLOOKUP($B3,Totalt!$B$1:$AQ$554,MATCH(I$2,Totalt!$B$1:$AQ$1,0),FALSE),"")</f>
        <v>0</v>
      </c>
      <c r="J3" s="312">
        <f>IFERROR(VLOOKUP($B3,Totalt!$B$1:$AQ$554,MATCH(J$2,Totalt!$B$1:$AQ$1,0),FALSE),"")</f>
        <v>0</v>
      </c>
      <c r="K3" s="312">
        <f>IFERROR(VLOOKUP($B3,Totalt!$B$1:$AQ$554,MATCH(K$2,Totalt!$B$1:$AQ$1,0),FALSE),"")</f>
        <v>0</v>
      </c>
      <c r="L3" s="312">
        <f>IFERROR(VLOOKUP($B3,Totalt!$B$1:$AQ$554,MATCH(L$2,Totalt!$B$1:$AQ$1,0),FALSE),"")</f>
        <v>0</v>
      </c>
      <c r="M3" s="312">
        <f>IFERROR(VLOOKUP($B3,Totalt!$B$1:$AQ$554,MATCH(M$2,Totalt!$B$1:$AQ$1,0),FALSE),"")</f>
        <v>0</v>
      </c>
      <c r="N3" s="312">
        <f>IFERROR(VLOOKUP($B3,Totalt!$B$1:$AQ$554,MATCH(N$2,Totalt!$B$1:$AQ$1,0),FALSE),"")</f>
        <v>0</v>
      </c>
      <c r="O3" s="312">
        <f>IFERROR(VLOOKUP($B3,Totalt!$B$1:$AQ$554,MATCH(O$2,Totalt!$B$1:$AQ$1,0),FALSE),"")</f>
        <v>0</v>
      </c>
      <c r="P3" s="312">
        <f>IFERROR(VLOOKUP($B3,Totalt!$B$1:$AQ$554,MATCH(P$2,Totalt!$B$1:$AQ$1,0),FALSE),"")</f>
        <v>0</v>
      </c>
      <c r="Q3" s="312">
        <f>IFERROR(VLOOKUP($B3,Totalt!$B$1:$AQ$554,MATCH(Q$2,Totalt!$B$1:$AQ$1,0),FALSE),"")</f>
        <v>7.1764700000000001</v>
      </c>
      <c r="R3" s="312">
        <f>IFERROR(VLOOKUP($B3,Totalt!$B$1:$AQ$554,MATCH(R$2,Totalt!$B$1:$AQ$1,0),FALSE),"")</f>
        <v>0</v>
      </c>
      <c r="S3" s="312">
        <f>IFERROR(VLOOKUP($B3,Totalt!$B$1:$AQ$554,MATCH(S$2,Totalt!$B$1:$AQ$1,0),FALSE),"")</f>
        <v>0</v>
      </c>
      <c r="T3" s="312">
        <f>IFERROR(VLOOKUP($B3,Totalt!$B$1:$AQ$554,MATCH(T$2,Totalt!$B$1:$AQ$1,0),FALSE),"")</f>
        <v>0</v>
      </c>
      <c r="U3" s="312">
        <f>IFERROR(VLOOKUP($B3,Totalt!$B$1:$AQ$554,MATCH(U$2,Totalt!$B$1:$AQ$1,0),FALSE),"")</f>
        <v>0</v>
      </c>
      <c r="V3" s="312">
        <f>IFERROR(VLOOKUP($B3,Totalt!$B$1:$AQ$554,MATCH(V$2,Totalt!$B$1:$AQ$1,0),FALSE),"")</f>
        <v>0</v>
      </c>
      <c r="W3" s="312">
        <f>IFERROR(VLOOKUP($B3,Totalt!$B$1:$AQ$554,MATCH(W$2,Totalt!$B$1:$AQ$1,0),FALSE),"")</f>
        <v>0</v>
      </c>
      <c r="X3" s="312">
        <f>IFERROR(VLOOKUP($B3,Totalt!$B$1:$AQ$554,MATCH(X$2,Totalt!$B$1:$AQ$1,0),FALSE),"")</f>
        <v>0</v>
      </c>
      <c r="Y3" s="312">
        <f>IFERROR(VLOOKUP($B3,Totalt!$B$1:$AQ$554,MATCH(Y$2,Totalt!$B$1:$AQ$1,0),FALSE),"")</f>
        <v>0</v>
      </c>
      <c r="Z3" s="312">
        <f>IFERROR(VLOOKUP($B3,Totalt!$B$1:$AQ$554,MATCH(Z$2,Totalt!$B$1:$AQ$1,0),FALSE),"")</f>
        <v>0</v>
      </c>
      <c r="AA3" s="312">
        <f>IFERROR(VLOOKUP($B3,Totalt!$B$1:$AQ$554,MATCH(AA$2,Totalt!$B$1:$AQ$1,0),FALSE),"")</f>
        <v>0</v>
      </c>
      <c r="AB3" s="312">
        <f>IFERROR(VLOOKUP($B3,Totalt!$B$1:$AQ$554,MATCH(AB$2,Totalt!$B$1:$AQ$1,0),FALSE),"")</f>
        <v>0</v>
      </c>
      <c r="AC3" s="312">
        <f>IFERROR(VLOOKUP($B3,Totalt!$B$1:$AQ$554,MATCH(AC$2,Totalt!$B$1:$AQ$1,0),FALSE),"")</f>
        <v>0</v>
      </c>
      <c r="AD3" s="312">
        <f>IFERROR(VLOOKUP($B3,Totalt!$B$1:$AQ$554,MATCH(AD$2,Totalt!$B$1:$AQ$1,0),FALSE),"")</f>
        <v>0</v>
      </c>
      <c r="AE3" s="312">
        <f>IFERROR(VLOOKUP($B3,Totalt!$B$1:$AQ$554,MATCH(AE$2,Totalt!$B$1:$AQ$1,0),FALSE),"")</f>
        <v>0</v>
      </c>
      <c r="AF3" s="312">
        <f>IFERROR(VLOOKUP($B3,Totalt!$B$1:$AQ$554,MATCH(AF$2,Totalt!$B$1:$AQ$1,0),FALSE),"")</f>
        <v>0.153</v>
      </c>
      <c r="AG3" s="312">
        <f>IFERROR(VLOOKUP($B3,Totalt!$B$1:$AQ$554,MATCH(AG$2,Totalt!$B$1:$AQ$1,0),FALSE),"")</f>
        <v>0</v>
      </c>
      <c r="AI3" s="245">
        <f>IF(B3&lt;&gt;"",SUM(C3:AG3),"")</f>
        <v>7.3294699999999997</v>
      </c>
      <c r="AJ3" s="246">
        <f>IF(ISERROR(1/VLOOKUP($B3,Leveranser!$B$1:$S$500,MATCH("såld värme (gwh)",Leveranser!$B$1:$S$1,0),FALSE)),"",VLOOKUP($B3,Leveranser!$B$1:$S$500,MATCH("såld värme (gwh)",Leveranser!$B$1:$S$1,0),FALSE))</f>
        <v>5.0999999999999996</v>
      </c>
      <c r="AK3" t="str">
        <f>IFERROR(IF(VLOOKUP($B3,Totalt!$B$1:$AQ$554,MATCH(AK$2,Totalt!$B$1:$AQ$1,0),FALSE)="","",VLOOKUP($B3,Totalt!$B$1:$AQ$554,MATCH(AK$2,Totalt!$B$1:$AQ$1,0),FALSE)),"")</f>
        <v/>
      </c>
      <c r="AM3" s="247" t="str">
        <f>IF(B3&lt;&gt;"",IF(VLOOKUP($B3,Totalt!$B$1:$AQ$554,MATCH("Kvalitetsgranskad:",Totalt!$B$1:$AQ$1,0),FALSE)="ja",VLOOKUP($B3,Miljö!$B$1:$AG$479,MATCH(AM$2,Miljö!$B$1:$AK$1,0),FALSE),""),"")</f>
        <v>Ja</v>
      </c>
      <c r="AN3" s="247" t="str">
        <f>IF(AM3="ja",VLOOKUP($B3,Miljö!$B$1:$J$479,MATCH("Typ av ursprungsspecificerad el   (Om inget värde anges används Nordisk residualmix, se inforuta) ()",Miljö!$B$1:$J$1,0),FALSE),IF(AM3="nej","Nordisk residualel",""))</f>
        <v>'Sverige'</v>
      </c>
      <c r="AO3" s="247">
        <f>IF(AM3="","",VLOOKUP($B3,Miljö!$B$1:$J$479,MATCH("Fossilandel för ursprungspecificerad el ()",Miljö!$B$1:$J$1,0),FALSE))</f>
        <v>0</v>
      </c>
      <c r="AP3" s="247">
        <f>IF(AM3="","",IFERROR(VLOOKUP($B3,Miljö!$B$1:$J$479,MATCH("Kärnkraftsandel för ursprungsspecificerad el ()",Miljö!$B$1:$J$1,0),FALSE)/1,0))</f>
        <v>0</v>
      </c>
      <c r="AQ3" s="247">
        <f>IF(AM3="","",1-AO3-AP3)</f>
        <v>1</v>
      </c>
      <c r="AR3" s="52"/>
      <c r="AS3" s="247" t="str">
        <f t="shared" ref="AS3:AS66" si="0">IF(B3&lt;&gt;"",IF(AND(AG3&gt;0,AG3&lt;&gt;""),"Ja","Nej"),"")</f>
        <v>Nej</v>
      </c>
      <c r="AT3" s="247" t="str">
        <f>IF(AS3="ja",VLOOKUP($B3,Miljö!$B$1:$O$500,MATCH("Fossil andel i procent (%)",Miljö!$B$1:$O$1,0),FALSE)/100,"")</f>
        <v/>
      </c>
      <c r="AU3" s="52"/>
      <c r="AV3" s="247" t="str">
        <f t="shared" ref="AV3:AV66" si="1">IF(B3&lt;&gt;"",IF(AND(AB3&gt;0,AB3&lt;&gt;""),"Ja","Nej"),"")</f>
        <v>Nej</v>
      </c>
      <c r="AW3" s="247" t="str">
        <f>IF(AV3="ja",VLOOKUP($B3,'Egen hetvattenprod'!$B$1:$AO$500,MATCH("Värmekälla till värmepumpar ()",'Egen hetvattenprod'!$B$1:$AO$1,0),FALSE),"")</f>
        <v/>
      </c>
      <c r="AY3" s="244" t="str">
        <f t="shared" ref="AY3:AY66" si="2">IF(B3&lt;&gt;"",IF(AND(AC3&gt;0,AC3&lt;&gt;""),"Ja","Nej"),"")</f>
        <v>Nej</v>
      </c>
      <c r="AZ3" s="283" t="str">
        <f>IF($AY3="ja",(VLOOKUP($B3,'Egen hetvattenprod'!$B$1:$BX$550,MATCH(AZ$2,'Egen hetvattenprod'!$B$1:$BX$1,0),FALSE)+VLOOKUP($B3,Kraftvärmeprod!$B$1:$BX$550,MATCH(AZ$2,Kraftvärmeprod!$B$1:$BX$1,0),FALSE))/$AC3,"")</f>
        <v/>
      </c>
      <c r="BA3" s="283" t="str">
        <f>IF($AY3="ja",(VLOOKUP($B3,'Egen hetvattenprod'!$B$1:$BX$550,MATCH(BA$2,'Egen hetvattenprod'!$B$1:$BX$1,0),FALSE)+VLOOKUP($B3,Kraftvärmeprod!$B$1:$BX$550,MATCH(BA$2,Kraftvärmeprod!$B$1:$BX$1,0),FALSE))/$AC3,"")</f>
        <v/>
      </c>
      <c r="BB3" s="283" t="str">
        <f>IF($AY3="ja",(VLOOKUP($B3,'Egen hetvattenprod'!$B$1:$BX$550,MATCH(BB$2,'Egen hetvattenprod'!$B$1:$BX$1,0),FALSE)+VLOOKUP($B3,Kraftvärmeprod!$B$1:$BX$550,MATCH(BB$2,Kraftvärmeprod!$B$1:$BX$1,0),FALSE))/$AC3,"")</f>
        <v/>
      </c>
      <c r="BC3" s="283" t="str">
        <f>IF($AY3="ja",(VLOOKUP($B3,'Egen hetvattenprod'!$B$1:$BX$550,MATCH(BC$2,'Egen hetvattenprod'!$B$1:$BX$1,0),FALSE)+VLOOKUP($B3,Kraftvärmeprod!$B$1:$BX$550,MATCH(BC$2,Kraftvärmeprod!$B$1:$BX$1,0),FALSE))/$AC3,"")</f>
        <v/>
      </c>
      <c r="BD3" s="283" t="str">
        <f>IF($AY3="ja",(VLOOKUP($B3,'Egen hetvattenprod'!$B$1:$BX$550,MATCH(BD$2,'Egen hetvattenprod'!$B$1:$BX$1,0),FALSE)+VLOOKUP($B3,Kraftvärmeprod!$B$1:$BX$550,MATCH(BD$2,Kraftvärmeprod!$B$1:$BX$1,0),FALSE))/$AC3,"")</f>
        <v/>
      </c>
      <c r="BF3" s="244" t="str">
        <f>IF(B3&lt;&gt;"",IF(AND(I3&gt;0,I3&lt;&gt;""),"Ja","Nej"),"")</f>
        <v>Nej</v>
      </c>
      <c r="BG3" s="283" t="str">
        <f>IF($BF3="ja",VLOOKUP($B3,'Egen hetvattenprod'!$B$1:$BX$550,MATCH("Andelen klimatgaser med fossilt ursprung för avfall ()",'Egen hetvattenprod'!$B$1:$BX$1,0),FALSE),"")</f>
        <v/>
      </c>
      <c r="BH3" s="283" t="str">
        <f>IF($BF3="ja",VLOOKUP($B3,Kraftvärmeprod!$B$1:$BX$550,MATCH("Andelen klimatgaser med fossilt ursprung för avfall ()",Kraftvärmeprod!$B$1:$BX$1,0),FALSE),"")</f>
        <v/>
      </c>
      <c r="BI3" s="307" t="str">
        <f>IF($BF3="ja",VLOOKUP($B3,'Egen hetvattenprod'!$B$1:$BX$550,MATCH("Avfall (GWh)",'Egen hetvattenprod'!$B$1:$BX$1,0),FALSE),"")</f>
        <v/>
      </c>
      <c r="BJ3" s="307" t="str">
        <f>IF($BF3="ja",VLOOKUP($B3,'Slutlig allokering kvv'!$B$1:$BX$550,MATCH("Avfall (GWh)",'Slutlig allokering kvv'!$B$1:$BX$1,0),FALSE),"")</f>
        <v/>
      </c>
      <c r="BK3" s="307" t="str">
        <f>IF($BF3="ja",VLOOKUP($B3,'Köpt hetvatten'!$B$1:$BX$550,MATCH("Avfall i köpt hetvatten",'Köpt hetvatten'!$B$1:$BX$1,0),FALSE),"")</f>
        <v/>
      </c>
      <c r="BL3" s="307" t="str">
        <f>IF($BF3="ja",VLOOKUP($B3,'Egen hetvattenprod'!$B$1:$BX$550,MATCH("Värde enligt ovan. (%)",'Egen hetvattenprod'!$B$1:$BX$1,0),FALSE),"")</f>
        <v/>
      </c>
      <c r="BM3" s="307" t="str">
        <f>IF($BF3="ja",VLOOKUP($B3,Kraftvärmeprod!$B$1:$BX$550,MATCH("Värde enligt ovan. (%)",Kraftvärmeprod!$B$1:$BX$1,0),FALSE),"")</f>
        <v/>
      </c>
      <c r="BN3" s="307"/>
      <c r="BO3" s="307"/>
      <c r="BP3" s="307"/>
      <c r="BQ3" s="307" t="str">
        <f>IF($BF3="ja",VLOOKUP($B3,'Egen hetvattenprod'!$B$1:$BX$550,MATCH("Tillförd olja (fossil) vid avfallsförbränning (GWh)",'Egen hetvattenprod'!$B$1:$BX$1,0),FALSE),"")</f>
        <v/>
      </c>
      <c r="BR3" s="307" t="str">
        <f>IF($BF3="ja",VLOOKUP($B3,Kraftvärmeprod!$B$1:$BX$550,MATCH("Tillförd olja (fossil) vid avfallsförbränning (GWh)",Kraftvärmeprod!$B$1:$BX$1,0),FALSE),"")</f>
        <v/>
      </c>
    </row>
    <row r="4" spans="1:71" x14ac:dyDescent="0.25">
      <c r="A4" s="2" t="str">
        <f>'Miljövärden för publ företag'!B6</f>
        <v>Adven Värme AB.</v>
      </c>
      <c r="B4" s="2" t="str">
        <f>'Miljövärden för publ företag'!C6</f>
        <v>Bräcke, Enycon</v>
      </c>
      <c r="C4" s="312">
        <f>IFERROR(VLOOKUP($B4,Totalt!$B$1:$AQ$554,MATCH(C$2,Totalt!$B$1:$AQ$1,0),FALSE),"")</f>
        <v>0</v>
      </c>
      <c r="D4" s="312">
        <f>IFERROR(VLOOKUP($B4,Totalt!$B$1:$AQ$554,MATCH(D$2,Totalt!$B$1:$AQ$1,0),FALSE),"")</f>
        <v>0.6</v>
      </c>
      <c r="E4" s="312">
        <f>IFERROR(VLOOKUP($B4,Totalt!$B$1:$AQ$554,MATCH(E$2,Totalt!$B$1:$AQ$1,0),FALSE),"")</f>
        <v>0</v>
      </c>
      <c r="F4" s="312">
        <f>IFERROR(VLOOKUP($B4,Totalt!$B$1:$AQ$554,MATCH(F$2,Totalt!$B$1:$AQ$1,0),FALSE),"")</f>
        <v>0</v>
      </c>
      <c r="G4" s="312">
        <f>IFERROR(VLOOKUP($B4,Totalt!$B$1:$AQ$554,MATCH(G$2,Totalt!$B$1:$AQ$1,0),FALSE),"")</f>
        <v>0</v>
      </c>
      <c r="H4" s="312">
        <f>IFERROR(VLOOKUP($B4,Totalt!$B$1:$AQ$554,MATCH(H$2,Totalt!$B$1:$AQ$1,0),FALSE),"")</f>
        <v>0</v>
      </c>
      <c r="I4" s="312">
        <f>IFERROR(VLOOKUP($B4,Totalt!$B$1:$AQ$554,MATCH(I$2,Totalt!$B$1:$AQ$1,0),FALSE),"")</f>
        <v>0</v>
      </c>
      <c r="J4" s="312">
        <f>IFERROR(VLOOKUP($B4,Totalt!$B$1:$AQ$554,MATCH(J$2,Totalt!$B$1:$AQ$1,0),FALSE),"")</f>
        <v>0</v>
      </c>
      <c r="K4" s="312">
        <f>IFERROR(VLOOKUP($B4,Totalt!$B$1:$AQ$554,MATCH(K$2,Totalt!$B$1:$AQ$1,0),FALSE),"")</f>
        <v>0</v>
      </c>
      <c r="L4" s="312">
        <f>IFERROR(VLOOKUP($B4,Totalt!$B$1:$AQ$554,MATCH(L$2,Totalt!$B$1:$AQ$1,0),FALSE),"")</f>
        <v>0</v>
      </c>
      <c r="M4" s="312">
        <f>IFERROR(VLOOKUP($B4,Totalt!$B$1:$AQ$554,MATCH(M$2,Totalt!$B$1:$AQ$1,0),FALSE),"")</f>
        <v>10</v>
      </c>
      <c r="N4" s="312">
        <f>IFERROR(VLOOKUP($B4,Totalt!$B$1:$AQ$554,MATCH(N$2,Totalt!$B$1:$AQ$1,0),FALSE),"")</f>
        <v>0</v>
      </c>
      <c r="O4" s="312">
        <f>IFERROR(VLOOKUP($B4,Totalt!$B$1:$AQ$554,MATCH(O$2,Totalt!$B$1:$AQ$1,0),FALSE),"")</f>
        <v>0</v>
      </c>
      <c r="P4" s="312">
        <f>IFERROR(VLOOKUP($B4,Totalt!$B$1:$AQ$554,MATCH(P$2,Totalt!$B$1:$AQ$1,0),FALSE),"")</f>
        <v>10.5</v>
      </c>
      <c r="Q4" s="312">
        <f>IFERROR(VLOOKUP($B4,Totalt!$B$1:$AQ$554,MATCH(Q$2,Totalt!$B$1:$AQ$1,0),FALSE),"")</f>
        <v>0</v>
      </c>
      <c r="R4" s="312">
        <f>IFERROR(VLOOKUP($B4,Totalt!$B$1:$AQ$554,MATCH(R$2,Totalt!$B$1:$AQ$1,0),FALSE),"")</f>
        <v>4.0999999999999996</v>
      </c>
      <c r="S4" s="312">
        <f>IFERROR(VLOOKUP($B4,Totalt!$B$1:$AQ$554,MATCH(S$2,Totalt!$B$1:$AQ$1,0),FALSE),"")</f>
        <v>0</v>
      </c>
      <c r="T4" s="312">
        <f>IFERROR(VLOOKUP($B4,Totalt!$B$1:$AQ$554,MATCH(T$2,Totalt!$B$1:$AQ$1,0),FALSE),"")</f>
        <v>0</v>
      </c>
      <c r="U4" s="312">
        <f>IFERROR(VLOOKUP($B4,Totalt!$B$1:$AQ$554,MATCH(U$2,Totalt!$B$1:$AQ$1,0),FALSE),"")</f>
        <v>0</v>
      </c>
      <c r="V4" s="312">
        <f>IFERROR(VLOOKUP($B4,Totalt!$B$1:$AQ$554,MATCH(V$2,Totalt!$B$1:$AQ$1,0),FALSE),"")</f>
        <v>0</v>
      </c>
      <c r="W4" s="312">
        <f>IFERROR(VLOOKUP($B4,Totalt!$B$1:$AQ$554,MATCH(W$2,Totalt!$B$1:$AQ$1,0),FALSE),"")</f>
        <v>0</v>
      </c>
      <c r="X4" s="312">
        <f>IFERROR(VLOOKUP($B4,Totalt!$B$1:$AQ$554,MATCH(X$2,Totalt!$B$1:$AQ$1,0),FALSE),"")</f>
        <v>0</v>
      </c>
      <c r="Y4" s="312">
        <f>IFERROR(VLOOKUP($B4,Totalt!$B$1:$AQ$554,MATCH(Y$2,Totalt!$B$1:$AQ$1,0),FALSE),"")</f>
        <v>0</v>
      </c>
      <c r="Z4" s="312">
        <f>IFERROR(VLOOKUP($B4,Totalt!$B$1:$AQ$554,MATCH(Z$2,Totalt!$B$1:$AQ$1,0),FALSE),"")</f>
        <v>0</v>
      </c>
      <c r="AA4" s="312">
        <f>IFERROR(VLOOKUP($B4,Totalt!$B$1:$AQ$554,MATCH(AA$2,Totalt!$B$1:$AQ$1,0),FALSE),"")</f>
        <v>0</v>
      </c>
      <c r="AB4" s="312">
        <f>IFERROR(VLOOKUP($B4,Totalt!$B$1:$AQ$554,MATCH(AB$2,Totalt!$B$1:$AQ$1,0),FALSE),"")</f>
        <v>0</v>
      </c>
      <c r="AC4" s="312">
        <f>IFERROR(VLOOKUP($B4,Totalt!$B$1:$AQ$554,MATCH(AC$2,Totalt!$B$1:$AQ$1,0),FALSE),"")</f>
        <v>0</v>
      </c>
      <c r="AD4" s="312">
        <f>IFERROR(VLOOKUP($B4,Totalt!$B$1:$AQ$554,MATCH(AD$2,Totalt!$B$1:$AQ$1,0),FALSE),"")</f>
        <v>0</v>
      </c>
      <c r="AE4" s="312">
        <f>IFERROR(VLOOKUP($B4,Totalt!$B$1:$AQ$554,MATCH(AE$2,Totalt!$B$1:$AQ$1,0),FALSE),"")</f>
        <v>0</v>
      </c>
      <c r="AF4" s="312">
        <f>IFERROR(VLOOKUP($B4,Totalt!$B$1:$AQ$554,MATCH(AF$2,Totalt!$B$1:$AQ$1,0),FALSE),"")</f>
        <v>0.4</v>
      </c>
      <c r="AG4" s="312">
        <f>IFERROR(VLOOKUP($B4,Totalt!$B$1:$AQ$554,MATCH(AG$2,Totalt!$B$1:$AQ$1,0),FALSE),"")</f>
        <v>0</v>
      </c>
      <c r="AI4" s="245">
        <f t="shared" ref="AI4:AI67" si="3">IF(B4&lt;&gt;"",SUM(C4:AG4),"")</f>
        <v>25.6</v>
      </c>
      <c r="AJ4" s="246">
        <f>IF(ISERROR(1/VLOOKUP($B4,Leveranser!$B$1:$S$500,MATCH("såld värme (gwh)",Leveranser!$B$1:$S$1,0),FALSE)),"",VLOOKUP($B4,Leveranser!$B$1:$S$500,MATCH("såld värme (gwh)",Leveranser!$B$1:$S$1,0),FALSE))</f>
        <v>17.899999999999999</v>
      </c>
      <c r="AK4" t="str">
        <f>IFERROR(IF(VLOOKUP($B4,Totalt!$B$1:$AQ$554,MATCH(AK$2,Totalt!$B$1:$AQ$1,0),FALSE)="","",VLOOKUP($B4,Totalt!$B$1:$AQ$554,MATCH(AK$2,Totalt!$B$1:$AQ$1,0),FALSE)),"")</f>
        <v/>
      </c>
      <c r="AM4" s="247" t="str">
        <f>IF(B4&lt;&gt;"",IF(VLOOKUP($B4,Totalt!$B$1:$AQ$554,MATCH("Kvalitetsgranskad:",Totalt!$B$1:$AQ$1,0),FALSE)="ja",VLOOKUP($B4,Miljö!$B$1:$AG$479,MATCH(AM$2,Miljö!$B$1:$AK$1,0),FALSE),""),"")</f>
        <v>Ja</v>
      </c>
      <c r="AN4" s="247" t="str">
        <f>IF(AM4="ja",VLOOKUP($B4,Miljö!$B$1:$J$479,MATCH("Typ av ursprungsspecificerad el   (Om inget värde anges används Nordisk residualmix, se inforuta) ()",Miljö!$B$1:$J$1,0),FALSE),IF(AM4="nej","Nordisk residualel",""))</f>
        <v>'Sverige'</v>
      </c>
      <c r="AO4" s="247">
        <f>IF(AM4="","",VLOOKUP($B4,Miljö!$B$1:$J$479,MATCH("Fossilandel för ursprungspecificerad el ()",Miljö!$B$1:$J$1,0),FALSE))</f>
        <v>0</v>
      </c>
      <c r="AP4" s="247">
        <f>IF(AM4="","",IFERROR(VLOOKUP($B4,Miljö!$B$1:$J$479,MATCH("Kärnkraftsandel för ursprungsspecificerad el ()",Miljö!$B$1:$J$1,0),FALSE)/1,0))</f>
        <v>0</v>
      </c>
      <c r="AQ4" s="247">
        <f t="shared" ref="AQ4:AQ67" si="4">IF(AM4="","",1-AO4-AP4)</f>
        <v>1</v>
      </c>
      <c r="AR4" s="52"/>
      <c r="AS4" s="247" t="str">
        <f t="shared" si="0"/>
        <v>Nej</v>
      </c>
      <c r="AT4" s="247" t="str">
        <f>IF(AS4="ja",VLOOKUP($B4,Miljö!$B$1:$O$500,MATCH("Fossil andel i procent (%)",Miljö!$B$1:$O$1,0),FALSE)/100,"")</f>
        <v/>
      </c>
      <c r="AU4" s="52"/>
      <c r="AV4" s="247" t="str">
        <f t="shared" si="1"/>
        <v>Nej</v>
      </c>
      <c r="AW4" s="247" t="str">
        <f>IF(AV4="ja",VLOOKUP($B4,'Egen hetvattenprod'!$B$1:$AO$500,MATCH("Värmekälla till värmepumpar ()",'Egen hetvattenprod'!$B$1:$AO$1,0),FALSE),"")</f>
        <v/>
      </c>
      <c r="AY4" s="244" t="str">
        <f t="shared" si="2"/>
        <v>Nej</v>
      </c>
      <c r="AZ4" s="283" t="str">
        <f>IF($AY4="ja",(VLOOKUP($B4,'Egen hetvattenprod'!$B$1:$BX$550,MATCH(AZ$2,'Egen hetvattenprod'!$B$1:$BX$1,0),FALSE)+VLOOKUP($B4,Kraftvärmeprod!$B$1:$BX$550,MATCH(AZ$2,Kraftvärmeprod!$B$1:$BX$1,0),FALSE))/$AC4,"")</f>
        <v/>
      </c>
      <c r="BA4" s="283" t="str">
        <f>IF($AY4="ja",(VLOOKUP($B4,'Egen hetvattenprod'!$B$1:$BX$550,MATCH(BA$2,'Egen hetvattenprod'!$B$1:$BX$1,0),FALSE)+VLOOKUP($B4,Kraftvärmeprod!$B$1:$BX$550,MATCH(BA$2,Kraftvärmeprod!$B$1:$BX$1,0),FALSE))/$AC4,"")</f>
        <v/>
      </c>
      <c r="BB4" s="283" t="str">
        <f>IF($AY4="ja",(VLOOKUP($B4,'Egen hetvattenprod'!$B$1:$BX$550,MATCH(BB$2,'Egen hetvattenprod'!$B$1:$BX$1,0),FALSE)+VLOOKUP($B4,Kraftvärmeprod!$B$1:$BX$550,MATCH(BB$2,Kraftvärmeprod!$B$1:$BX$1,0),FALSE))/$AC4,"")</f>
        <v/>
      </c>
      <c r="BC4" s="283" t="str">
        <f>IF($AY4="ja",(VLOOKUP($B4,'Egen hetvattenprod'!$B$1:$BX$550,MATCH(BC$2,'Egen hetvattenprod'!$B$1:$BX$1,0),FALSE)+VLOOKUP($B4,Kraftvärmeprod!$B$1:$BX$550,MATCH(BC$2,Kraftvärmeprod!$B$1:$BX$1,0),FALSE))/$AC4,"")</f>
        <v/>
      </c>
      <c r="BD4" s="283" t="str">
        <f>IF($AY4="ja",(VLOOKUP($B4,'Egen hetvattenprod'!$B$1:$BX$550,MATCH(BD$2,'Egen hetvattenprod'!$B$1:$BX$1,0),FALSE)+VLOOKUP($B4,Kraftvärmeprod!$B$1:$BX$550,MATCH(BD$2,Kraftvärmeprod!$B$1:$BX$1,0),FALSE))/$AC4,"")</f>
        <v/>
      </c>
      <c r="BF4" s="244" t="str">
        <f t="shared" ref="BF4:BF67" si="5">IF(B4&lt;&gt;"",IF(AND(I4&gt;0,I4&lt;&gt;""),"Ja","Nej"),"")</f>
        <v>Nej</v>
      </c>
      <c r="BG4" s="283" t="str">
        <f>IF($BF4="ja",VLOOKUP($B4,'Egen hetvattenprod'!$B$1:$BX$550,MATCH("Andelen klimatgaser med fossilt ursprung för avfall ()",'Egen hetvattenprod'!$B$1:$BX$1,0),FALSE),"")</f>
        <v/>
      </c>
      <c r="BH4" s="283" t="str">
        <f>IF($BF4="ja",VLOOKUP($B4,Kraftvärmeprod!$B$1:$BX$550,MATCH("Andelen klimatgaser med fossilt ursprung för avfall ()",Kraftvärmeprod!$B$1:$BX$1,0),FALSE),"")</f>
        <v/>
      </c>
      <c r="BI4" s="307" t="str">
        <f>IF($BF4="ja",VLOOKUP($B4,'Egen hetvattenprod'!$B$1:$BX$550,MATCH("Avfall (GWh)",'Egen hetvattenprod'!$B$1:$BX$1,0),FALSE),"")</f>
        <v/>
      </c>
      <c r="BJ4" s="307" t="str">
        <f>IF($BF4="ja",VLOOKUP($B4,'Slutlig allokering kvv'!$B$1:$BX$550,MATCH("Avfall (GWh)",'Slutlig allokering kvv'!$B$1:$BX$1,0),FALSE),"")</f>
        <v/>
      </c>
      <c r="BK4" s="307" t="str">
        <f>IF($BF4="ja",VLOOKUP($B4,'Köpt hetvatten'!$B$1:$BX$550,MATCH("Avfall i köpt hetvatten",'Köpt hetvatten'!$B$1:$BX$1,0),FALSE),"")</f>
        <v/>
      </c>
      <c r="BL4" s="307" t="str">
        <f>IF($BF4="ja",VLOOKUP($B4,'Egen hetvattenprod'!$B$1:$BX$550,MATCH("Värde enligt ovan. (%)",'Egen hetvattenprod'!$B$1:$BX$1,0),FALSE),"")</f>
        <v/>
      </c>
      <c r="BM4" s="307" t="str">
        <f>IF($BF4="ja",VLOOKUP($B4,Kraftvärmeprod!$B$1:$BX$550,MATCH("Värde enligt ovan. (%)",Kraftvärmeprod!$B$1:$BX$1,0),FALSE),"")</f>
        <v/>
      </c>
      <c r="BN4" s="307"/>
      <c r="BO4" s="307"/>
      <c r="BP4" s="307"/>
      <c r="BQ4" s="307" t="str">
        <f>IF($BF4="ja",VLOOKUP($B4,'Egen hetvattenprod'!$B$1:$BX$550,MATCH("Tillförd olja (fossil) vid avfallsförbränning (GWh)",'Egen hetvattenprod'!$B$1:$BX$1,0),FALSE),"")</f>
        <v/>
      </c>
      <c r="BR4" s="307" t="str">
        <f>IF($BF4="ja",VLOOKUP($B4,Kraftvärmeprod!$B$1:$BX$550,MATCH("Tillförd olja (fossil) vid avfallsförbränning (GWh)",Kraftvärmeprod!$B$1:$BX$1,0),FALSE),"")</f>
        <v/>
      </c>
    </row>
    <row r="5" spans="1:71" x14ac:dyDescent="0.25">
      <c r="A5" s="2" t="str">
        <f>'Miljövärden för publ företag'!B7</f>
        <v>Adven Värme AB.</v>
      </c>
      <c r="B5" s="2" t="str">
        <f>'Miljövärden för publ företag'!C7</f>
        <v>Friggesund</v>
      </c>
      <c r="C5" s="312">
        <f>IFERROR(VLOOKUP($B5,Totalt!$B$1:$AQ$554,MATCH(C$2,Totalt!$B$1:$AQ$1,0),FALSE),"")</f>
        <v>0</v>
      </c>
      <c r="D5" s="312">
        <f>IFERROR(VLOOKUP($B5,Totalt!$B$1:$AQ$554,MATCH(D$2,Totalt!$B$1:$AQ$1,0),FALSE),"")</f>
        <v>0</v>
      </c>
      <c r="E5" s="312">
        <f>IFERROR(VLOOKUP($B5,Totalt!$B$1:$AQ$554,MATCH(E$2,Totalt!$B$1:$AQ$1,0),FALSE),"")</f>
        <v>0</v>
      </c>
      <c r="F5" s="312">
        <f>IFERROR(VLOOKUP($B5,Totalt!$B$1:$AQ$554,MATCH(F$2,Totalt!$B$1:$AQ$1,0),FALSE),"")</f>
        <v>0</v>
      </c>
      <c r="G5" s="312">
        <f>IFERROR(VLOOKUP($B5,Totalt!$B$1:$AQ$554,MATCH(G$2,Totalt!$B$1:$AQ$1,0),FALSE),"")</f>
        <v>0</v>
      </c>
      <c r="H5" s="312">
        <f>IFERROR(VLOOKUP($B5,Totalt!$B$1:$AQ$554,MATCH(H$2,Totalt!$B$1:$AQ$1,0),FALSE),"")</f>
        <v>0</v>
      </c>
      <c r="I5" s="312">
        <f>IFERROR(VLOOKUP($B5,Totalt!$B$1:$AQ$554,MATCH(I$2,Totalt!$B$1:$AQ$1,0),FALSE),"")</f>
        <v>0</v>
      </c>
      <c r="J5" s="312">
        <f>IFERROR(VLOOKUP($B5,Totalt!$B$1:$AQ$554,MATCH(J$2,Totalt!$B$1:$AQ$1,0),FALSE),"")</f>
        <v>0</v>
      </c>
      <c r="K5" s="312">
        <f>IFERROR(VLOOKUP($B5,Totalt!$B$1:$AQ$554,MATCH(K$2,Totalt!$B$1:$AQ$1,0),FALSE),"")</f>
        <v>0</v>
      </c>
      <c r="L5" s="312">
        <f>IFERROR(VLOOKUP($B5,Totalt!$B$1:$AQ$554,MATCH(L$2,Totalt!$B$1:$AQ$1,0),FALSE),"")</f>
        <v>0</v>
      </c>
      <c r="M5" s="312">
        <f>IFERROR(VLOOKUP($B5,Totalt!$B$1:$AQ$554,MATCH(M$2,Totalt!$B$1:$AQ$1,0),FALSE),"")</f>
        <v>0</v>
      </c>
      <c r="N5" s="312">
        <f>IFERROR(VLOOKUP($B5,Totalt!$B$1:$AQ$554,MATCH(N$2,Totalt!$B$1:$AQ$1,0),FALSE),"")</f>
        <v>0</v>
      </c>
      <c r="O5" s="312">
        <f>IFERROR(VLOOKUP($B5,Totalt!$B$1:$AQ$554,MATCH(O$2,Totalt!$B$1:$AQ$1,0),FALSE),"")</f>
        <v>0</v>
      </c>
      <c r="P5" s="312">
        <f>IFERROR(VLOOKUP($B5,Totalt!$B$1:$AQ$554,MATCH(P$2,Totalt!$B$1:$AQ$1,0),FALSE),"")</f>
        <v>4.5</v>
      </c>
      <c r="Q5" s="312">
        <f>IFERROR(VLOOKUP($B5,Totalt!$B$1:$AQ$554,MATCH(Q$2,Totalt!$B$1:$AQ$1,0),FALSE),"")</f>
        <v>0</v>
      </c>
      <c r="R5" s="312">
        <f>IFERROR(VLOOKUP($B5,Totalt!$B$1:$AQ$554,MATCH(R$2,Totalt!$B$1:$AQ$1,0),FALSE),"")</f>
        <v>0</v>
      </c>
      <c r="S5" s="312">
        <f>IFERROR(VLOOKUP($B5,Totalt!$B$1:$AQ$554,MATCH(S$2,Totalt!$B$1:$AQ$1,0),FALSE),"")</f>
        <v>0</v>
      </c>
      <c r="T5" s="312">
        <f>IFERROR(VLOOKUP($B5,Totalt!$B$1:$AQ$554,MATCH(T$2,Totalt!$B$1:$AQ$1,0),FALSE),"")</f>
        <v>0</v>
      </c>
      <c r="U5" s="312">
        <f>IFERROR(VLOOKUP($B5,Totalt!$B$1:$AQ$554,MATCH(U$2,Totalt!$B$1:$AQ$1,0),FALSE),"")</f>
        <v>0</v>
      </c>
      <c r="V5" s="312">
        <f>IFERROR(VLOOKUP($B5,Totalt!$B$1:$AQ$554,MATCH(V$2,Totalt!$B$1:$AQ$1,0),FALSE),"")</f>
        <v>0</v>
      </c>
      <c r="W5" s="312">
        <f>IFERROR(VLOOKUP($B5,Totalt!$B$1:$AQ$554,MATCH(W$2,Totalt!$B$1:$AQ$1,0),FALSE),"")</f>
        <v>0</v>
      </c>
      <c r="X5" s="312">
        <f>IFERROR(VLOOKUP($B5,Totalt!$B$1:$AQ$554,MATCH(X$2,Totalt!$B$1:$AQ$1,0),FALSE),"")</f>
        <v>0</v>
      </c>
      <c r="Y5" s="312">
        <f>IFERROR(VLOOKUP($B5,Totalt!$B$1:$AQ$554,MATCH(Y$2,Totalt!$B$1:$AQ$1,0),FALSE),"")</f>
        <v>0</v>
      </c>
      <c r="Z5" s="312">
        <f>IFERROR(VLOOKUP($B5,Totalt!$B$1:$AQ$554,MATCH(Z$2,Totalt!$B$1:$AQ$1,0),FALSE),"")</f>
        <v>0</v>
      </c>
      <c r="AA5" s="312">
        <f>IFERROR(VLOOKUP($B5,Totalt!$B$1:$AQ$554,MATCH(AA$2,Totalt!$B$1:$AQ$1,0),FALSE),"")</f>
        <v>0</v>
      </c>
      <c r="AB5" s="312">
        <f>IFERROR(VLOOKUP($B5,Totalt!$B$1:$AQ$554,MATCH(AB$2,Totalt!$B$1:$AQ$1,0),FALSE),"")</f>
        <v>0</v>
      </c>
      <c r="AC5" s="312">
        <f>IFERROR(VLOOKUP($B5,Totalt!$B$1:$AQ$554,MATCH(AC$2,Totalt!$B$1:$AQ$1,0),FALSE),"")</f>
        <v>0</v>
      </c>
      <c r="AD5" s="312">
        <f>IFERROR(VLOOKUP($B5,Totalt!$B$1:$AQ$554,MATCH(AD$2,Totalt!$B$1:$AQ$1,0),FALSE),"")</f>
        <v>0</v>
      </c>
      <c r="AE5" s="312">
        <f>IFERROR(VLOOKUP($B5,Totalt!$B$1:$AQ$554,MATCH(AE$2,Totalt!$B$1:$AQ$1,0),FALSE),"")</f>
        <v>0</v>
      </c>
      <c r="AF5" s="312">
        <f>IFERROR(VLOOKUP($B5,Totalt!$B$1:$AQ$554,MATCH(AF$2,Totalt!$B$1:$AQ$1,0),FALSE),"")</f>
        <v>0.01</v>
      </c>
      <c r="AG5" s="312">
        <f>IFERROR(VLOOKUP($B5,Totalt!$B$1:$AQ$554,MATCH(AG$2,Totalt!$B$1:$AQ$1,0),FALSE),"")</f>
        <v>0</v>
      </c>
      <c r="AI5" s="245">
        <f t="shared" si="3"/>
        <v>4.51</v>
      </c>
      <c r="AJ5" s="246">
        <f>IF(ISERROR(1/VLOOKUP($B5,Leveranser!$B$1:$S$500,MATCH("såld värme (gwh)",Leveranser!$B$1:$S$1,0),FALSE)),"",VLOOKUP($B5,Leveranser!$B$1:$S$500,MATCH("såld värme (gwh)",Leveranser!$B$1:$S$1,0),FALSE))</f>
        <v>3.3</v>
      </c>
      <c r="AK5" t="str">
        <f>IFERROR(IF(VLOOKUP($B5,Totalt!$B$1:$AQ$554,MATCH(AK$2,Totalt!$B$1:$AQ$1,0),FALSE)="","",VLOOKUP($B5,Totalt!$B$1:$AQ$554,MATCH(AK$2,Totalt!$B$1:$AQ$1,0),FALSE)),"")</f>
        <v/>
      </c>
      <c r="AM5" s="247" t="str">
        <f>IF(B5&lt;&gt;"",IF(VLOOKUP($B5,Totalt!$B$1:$AQ$554,MATCH("Kvalitetsgranskad:",Totalt!$B$1:$AQ$1,0),FALSE)="ja",VLOOKUP($B5,Miljö!$B$1:$AG$479,MATCH(AM$2,Miljö!$B$1:$AK$1,0),FALSE),""),"")</f>
        <v>Ja</v>
      </c>
      <c r="AN5" s="247" t="str">
        <f>IF(AM5="ja",VLOOKUP($B5,Miljö!$B$1:$J$479,MATCH("Typ av ursprungsspecificerad el   (Om inget värde anges används Nordisk residualmix, se inforuta) ()",Miljö!$B$1:$J$1,0),FALSE),IF(AM5="nej","Nordisk residualel",""))</f>
        <v>'Sverige'</v>
      </c>
      <c r="AO5" s="247">
        <f>IF(AM5="","",VLOOKUP($B5,Miljö!$B$1:$J$479,MATCH("Fossilandel för ursprungspecificerad el ()",Miljö!$B$1:$J$1,0),FALSE))</f>
        <v>0</v>
      </c>
      <c r="AP5" s="247">
        <f>IF(AM5="","",IFERROR(VLOOKUP($B5,Miljö!$B$1:$J$479,MATCH("Kärnkraftsandel för ursprungsspecificerad el ()",Miljö!$B$1:$J$1,0),FALSE)/1,0))</f>
        <v>0</v>
      </c>
      <c r="AQ5" s="247">
        <f t="shared" si="4"/>
        <v>1</v>
      </c>
      <c r="AR5" s="52"/>
      <c r="AS5" s="247" t="str">
        <f t="shared" si="0"/>
        <v>Nej</v>
      </c>
      <c r="AT5" s="247" t="str">
        <f>IF(AS5="ja",VLOOKUP($B5,Miljö!$B$1:$O$500,MATCH("Fossil andel i procent (%)",Miljö!$B$1:$O$1,0),FALSE)/100,"")</f>
        <v/>
      </c>
      <c r="AU5" s="52"/>
      <c r="AV5" s="247" t="str">
        <f t="shared" si="1"/>
        <v>Nej</v>
      </c>
      <c r="AW5" s="247" t="str">
        <f>IF(AV5="ja",VLOOKUP($B5,'Egen hetvattenprod'!$B$1:$AO$500,MATCH("Värmekälla till värmepumpar ()",'Egen hetvattenprod'!$B$1:$AO$1,0),FALSE),"")</f>
        <v/>
      </c>
      <c r="AY5" s="244" t="str">
        <f t="shared" si="2"/>
        <v>Nej</v>
      </c>
      <c r="AZ5" s="283" t="str">
        <f>IF($AY5="ja",(VLOOKUP($B5,'Egen hetvattenprod'!$B$1:$BX$550,MATCH(AZ$2,'Egen hetvattenprod'!$B$1:$BX$1,0),FALSE)+VLOOKUP($B5,Kraftvärmeprod!$B$1:$BX$550,MATCH(AZ$2,Kraftvärmeprod!$B$1:$BX$1,0),FALSE))/$AC5,"")</f>
        <v/>
      </c>
      <c r="BA5" s="283" t="str">
        <f>IF($AY5="ja",(VLOOKUP($B5,'Egen hetvattenprod'!$B$1:$BX$550,MATCH(BA$2,'Egen hetvattenprod'!$B$1:$BX$1,0),FALSE)+VLOOKUP($B5,Kraftvärmeprod!$B$1:$BX$550,MATCH(BA$2,Kraftvärmeprod!$B$1:$BX$1,0),FALSE))/$AC5,"")</f>
        <v/>
      </c>
      <c r="BB5" s="283" t="str">
        <f>IF($AY5="ja",(VLOOKUP($B5,'Egen hetvattenprod'!$B$1:$BX$550,MATCH(BB$2,'Egen hetvattenprod'!$B$1:$BX$1,0),FALSE)+VLOOKUP($B5,Kraftvärmeprod!$B$1:$BX$550,MATCH(BB$2,Kraftvärmeprod!$B$1:$BX$1,0),FALSE))/$AC5,"")</f>
        <v/>
      </c>
      <c r="BC5" s="283" t="str">
        <f>IF($AY5="ja",(VLOOKUP($B5,'Egen hetvattenprod'!$B$1:$BX$550,MATCH(BC$2,'Egen hetvattenprod'!$B$1:$BX$1,0),FALSE)+VLOOKUP($B5,Kraftvärmeprod!$B$1:$BX$550,MATCH(BC$2,Kraftvärmeprod!$B$1:$BX$1,0),FALSE))/$AC5,"")</f>
        <v/>
      </c>
      <c r="BD5" s="283" t="str">
        <f>IF($AY5="ja",(VLOOKUP($B5,'Egen hetvattenprod'!$B$1:$BX$550,MATCH(BD$2,'Egen hetvattenprod'!$B$1:$BX$1,0),FALSE)+VLOOKUP($B5,Kraftvärmeprod!$B$1:$BX$550,MATCH(BD$2,Kraftvärmeprod!$B$1:$BX$1,0),FALSE))/$AC5,"")</f>
        <v/>
      </c>
      <c r="BF5" s="244" t="str">
        <f t="shared" si="5"/>
        <v>Nej</v>
      </c>
      <c r="BG5" s="283" t="str">
        <f>IF($BF5="ja",VLOOKUP($B5,'Egen hetvattenprod'!$B$1:$BX$550,MATCH("Andelen klimatgaser med fossilt ursprung för avfall ()",'Egen hetvattenprod'!$B$1:$BX$1,0),FALSE),"")</f>
        <v/>
      </c>
      <c r="BH5" s="283" t="str">
        <f>IF($BF5="ja",VLOOKUP($B5,Kraftvärmeprod!$B$1:$BX$550,MATCH("Andelen klimatgaser med fossilt ursprung för avfall ()",Kraftvärmeprod!$B$1:$BX$1,0),FALSE),"")</f>
        <v/>
      </c>
      <c r="BI5" s="307" t="str">
        <f>IF($BF5="ja",VLOOKUP($B5,'Egen hetvattenprod'!$B$1:$BX$550,MATCH("Avfall (GWh)",'Egen hetvattenprod'!$B$1:$BX$1,0),FALSE),"")</f>
        <v/>
      </c>
      <c r="BJ5" s="307" t="str">
        <f>IF($BF5="ja",VLOOKUP($B5,'Slutlig allokering kvv'!$B$1:$BX$550,MATCH("Avfall (GWh)",'Slutlig allokering kvv'!$B$1:$BX$1,0),FALSE),"")</f>
        <v/>
      </c>
      <c r="BK5" s="307" t="str">
        <f>IF($BF5="ja",VLOOKUP($B5,'Köpt hetvatten'!$B$1:$BX$550,MATCH("Avfall i köpt hetvatten",'Köpt hetvatten'!$B$1:$BX$1,0),FALSE),"")</f>
        <v/>
      </c>
      <c r="BL5" s="307" t="str">
        <f>IF($BF5="ja",VLOOKUP($B5,'Egen hetvattenprod'!$B$1:$BX$550,MATCH("Värde enligt ovan. (%)",'Egen hetvattenprod'!$B$1:$BX$1,0),FALSE),"")</f>
        <v/>
      </c>
      <c r="BM5" s="307" t="str">
        <f>IF($BF5="ja",VLOOKUP($B5,Kraftvärmeprod!$B$1:$BX$550,MATCH("Värde enligt ovan. (%)",Kraftvärmeprod!$B$1:$BX$1,0),FALSE),"")</f>
        <v/>
      </c>
      <c r="BN5" s="307"/>
      <c r="BO5" s="307"/>
      <c r="BP5" s="307"/>
      <c r="BQ5" s="307" t="str">
        <f>IF($BF5="ja",VLOOKUP($B5,'Egen hetvattenprod'!$B$1:$BX$550,MATCH("Tillförd olja (fossil) vid avfallsförbränning (GWh)",'Egen hetvattenprod'!$B$1:$BX$1,0),FALSE),"")</f>
        <v/>
      </c>
      <c r="BR5" s="307" t="str">
        <f>IF($BF5="ja",VLOOKUP($B5,Kraftvärmeprod!$B$1:$BX$550,MATCH("Tillförd olja (fossil) vid avfallsförbränning (GWh)",Kraftvärmeprod!$B$1:$BX$1,0),FALSE),"")</f>
        <v/>
      </c>
    </row>
    <row r="6" spans="1:71" x14ac:dyDescent="0.25">
      <c r="A6" s="2" t="str">
        <f>'Miljövärden för publ företag'!B8</f>
        <v>Adven Värme AB.</v>
      </c>
      <c r="B6" s="2" t="str">
        <f>'Miljövärden för publ företag'!C8</f>
        <v>Funäsdalen</v>
      </c>
      <c r="C6" s="312">
        <f>IFERROR(VLOOKUP($B6,Totalt!$B$1:$AQ$554,MATCH(C$2,Totalt!$B$1:$AQ$1,0),FALSE),"")</f>
        <v>0</v>
      </c>
      <c r="D6" s="312">
        <f>IFERROR(VLOOKUP($B6,Totalt!$B$1:$AQ$554,MATCH(D$2,Totalt!$B$1:$AQ$1,0),FALSE),"")</f>
        <v>0</v>
      </c>
      <c r="E6" s="312">
        <f>IFERROR(VLOOKUP($B6,Totalt!$B$1:$AQ$554,MATCH(E$2,Totalt!$B$1:$AQ$1,0),FALSE),"")</f>
        <v>0</v>
      </c>
      <c r="F6" s="312">
        <f>IFERROR(VLOOKUP($B6,Totalt!$B$1:$AQ$554,MATCH(F$2,Totalt!$B$1:$AQ$1,0),FALSE),"")</f>
        <v>0</v>
      </c>
      <c r="G6" s="312">
        <f>IFERROR(VLOOKUP($B6,Totalt!$B$1:$AQ$554,MATCH(G$2,Totalt!$B$1:$AQ$1,0),FALSE),"")</f>
        <v>0</v>
      </c>
      <c r="H6" s="312">
        <f>IFERROR(VLOOKUP($B6,Totalt!$B$1:$AQ$554,MATCH(H$2,Totalt!$B$1:$AQ$1,0),FALSE),"")</f>
        <v>0</v>
      </c>
      <c r="I6" s="312">
        <f>IFERROR(VLOOKUP($B6,Totalt!$B$1:$AQ$554,MATCH(I$2,Totalt!$B$1:$AQ$1,0),FALSE),"")</f>
        <v>0</v>
      </c>
      <c r="J6" s="312">
        <f>IFERROR(VLOOKUP($B6,Totalt!$B$1:$AQ$554,MATCH(J$2,Totalt!$B$1:$AQ$1,0),FALSE),"")</f>
        <v>0</v>
      </c>
      <c r="K6" s="312">
        <f>IFERROR(VLOOKUP($B6,Totalt!$B$1:$AQ$554,MATCH(K$2,Totalt!$B$1:$AQ$1,0),FALSE),"")</f>
        <v>0</v>
      </c>
      <c r="L6" s="312">
        <f>IFERROR(VLOOKUP($B6,Totalt!$B$1:$AQ$554,MATCH(L$2,Totalt!$B$1:$AQ$1,0),FALSE),"")</f>
        <v>0</v>
      </c>
      <c r="M6" s="312">
        <f>IFERROR(VLOOKUP($B6,Totalt!$B$1:$AQ$554,MATCH(M$2,Totalt!$B$1:$AQ$1,0),FALSE),"")</f>
        <v>0</v>
      </c>
      <c r="N6" s="312">
        <f>IFERROR(VLOOKUP($B6,Totalt!$B$1:$AQ$554,MATCH(N$2,Totalt!$B$1:$AQ$1,0),FALSE),"")</f>
        <v>0</v>
      </c>
      <c r="O6" s="312">
        <f>IFERROR(VLOOKUP($B6,Totalt!$B$1:$AQ$554,MATCH(O$2,Totalt!$B$1:$AQ$1,0),FALSE),"")</f>
        <v>8.3000000000000007</v>
      </c>
      <c r="P6" s="312">
        <f>IFERROR(VLOOKUP($B6,Totalt!$B$1:$AQ$554,MATCH(P$2,Totalt!$B$1:$AQ$1,0),FALSE),"")</f>
        <v>0</v>
      </c>
      <c r="Q6" s="312">
        <f>IFERROR(VLOOKUP($B6,Totalt!$B$1:$AQ$554,MATCH(Q$2,Totalt!$B$1:$AQ$1,0),FALSE),"")</f>
        <v>0</v>
      </c>
      <c r="R6" s="312">
        <f>IFERROR(VLOOKUP($B6,Totalt!$B$1:$AQ$554,MATCH(R$2,Totalt!$B$1:$AQ$1,0),FALSE),"")</f>
        <v>0</v>
      </c>
      <c r="S6" s="312">
        <f>IFERROR(VLOOKUP($B6,Totalt!$B$1:$AQ$554,MATCH(S$2,Totalt!$B$1:$AQ$1,0),FALSE),"")</f>
        <v>0</v>
      </c>
      <c r="T6" s="312">
        <f>IFERROR(VLOOKUP($B6,Totalt!$B$1:$AQ$554,MATCH(T$2,Totalt!$B$1:$AQ$1,0),FALSE),"")</f>
        <v>0</v>
      </c>
      <c r="U6" s="312">
        <f>IFERROR(VLOOKUP($B6,Totalt!$B$1:$AQ$554,MATCH(U$2,Totalt!$B$1:$AQ$1,0),FALSE),"")</f>
        <v>0</v>
      </c>
      <c r="V6" s="312">
        <f>IFERROR(VLOOKUP($B6,Totalt!$B$1:$AQ$554,MATCH(V$2,Totalt!$B$1:$AQ$1,0),FALSE),"")</f>
        <v>0</v>
      </c>
      <c r="W6" s="312">
        <f>IFERROR(VLOOKUP($B6,Totalt!$B$1:$AQ$554,MATCH(W$2,Totalt!$B$1:$AQ$1,0),FALSE),"")</f>
        <v>0</v>
      </c>
      <c r="X6" s="312">
        <f>IFERROR(VLOOKUP($B6,Totalt!$B$1:$AQ$554,MATCH(X$2,Totalt!$B$1:$AQ$1,0),FALSE),"")</f>
        <v>0</v>
      </c>
      <c r="Y6" s="312">
        <f>IFERROR(VLOOKUP($B6,Totalt!$B$1:$AQ$554,MATCH(Y$2,Totalt!$B$1:$AQ$1,0),FALSE),"")</f>
        <v>0</v>
      </c>
      <c r="Z6" s="312">
        <f>IFERROR(VLOOKUP($B6,Totalt!$B$1:$AQ$554,MATCH(Z$2,Totalt!$B$1:$AQ$1,0),FALSE),"")</f>
        <v>0</v>
      </c>
      <c r="AA6" s="312">
        <f>IFERROR(VLOOKUP($B6,Totalt!$B$1:$AQ$554,MATCH(AA$2,Totalt!$B$1:$AQ$1,0),FALSE),"")</f>
        <v>0</v>
      </c>
      <c r="AB6" s="312">
        <f>IFERROR(VLOOKUP($B6,Totalt!$B$1:$AQ$554,MATCH(AB$2,Totalt!$B$1:$AQ$1,0),FALSE),"")</f>
        <v>0</v>
      </c>
      <c r="AC6" s="312">
        <f>IFERROR(VLOOKUP($B6,Totalt!$B$1:$AQ$554,MATCH(AC$2,Totalt!$B$1:$AQ$1,0),FALSE),"")</f>
        <v>0</v>
      </c>
      <c r="AD6" s="312">
        <f>IFERROR(VLOOKUP($B6,Totalt!$B$1:$AQ$554,MATCH(AD$2,Totalt!$B$1:$AQ$1,0),FALSE),"")</f>
        <v>0</v>
      </c>
      <c r="AE6" s="312">
        <f>IFERROR(VLOOKUP($B6,Totalt!$B$1:$AQ$554,MATCH(AE$2,Totalt!$B$1:$AQ$1,0),FALSE),"")</f>
        <v>0</v>
      </c>
      <c r="AF6" s="312">
        <f>IFERROR(VLOOKUP($B6,Totalt!$B$1:$AQ$554,MATCH(AF$2,Totalt!$B$1:$AQ$1,0),FALSE),"")</f>
        <v>0.1</v>
      </c>
      <c r="AG6" s="312">
        <f>IFERROR(VLOOKUP($B6,Totalt!$B$1:$AQ$554,MATCH(AG$2,Totalt!$B$1:$AQ$1,0),FALSE),"")</f>
        <v>0</v>
      </c>
      <c r="AI6" s="245">
        <f t="shared" si="3"/>
        <v>8.4</v>
      </c>
      <c r="AJ6" s="246">
        <f>IF(ISERROR(1/VLOOKUP($B6,Leveranser!$B$1:$S$500,MATCH("såld värme (gwh)",Leveranser!$B$1:$S$1,0),FALSE)),"",VLOOKUP($B6,Leveranser!$B$1:$S$500,MATCH("såld värme (gwh)",Leveranser!$B$1:$S$1,0),FALSE))</f>
        <v>5.7</v>
      </c>
      <c r="AK6" t="str">
        <f>IFERROR(IF(VLOOKUP($B6,Totalt!$B$1:$AQ$554,MATCH(AK$2,Totalt!$B$1:$AQ$1,0),FALSE)="","",VLOOKUP($B6,Totalt!$B$1:$AQ$554,MATCH(AK$2,Totalt!$B$1:$AQ$1,0),FALSE)),"")</f>
        <v/>
      </c>
      <c r="AM6" s="247" t="str">
        <f>IF(B6&lt;&gt;"",IF(VLOOKUP($B6,Totalt!$B$1:$AQ$554,MATCH("Kvalitetsgranskad:",Totalt!$B$1:$AQ$1,0),FALSE)="ja",VLOOKUP($B6,Miljö!$B$1:$AG$479,MATCH(AM$2,Miljö!$B$1:$AK$1,0),FALSE),""),"")</f>
        <v>Ja</v>
      </c>
      <c r="AN6" s="247" t="str">
        <f>IF(AM6="ja",VLOOKUP($B6,Miljö!$B$1:$J$479,MATCH("Typ av ursprungsspecificerad el   (Om inget värde anges används Nordisk residualmix, se inforuta) ()",Miljö!$B$1:$J$1,0),FALSE),IF(AM6="nej","Nordisk residualel",""))</f>
        <v>'Sverige'</v>
      </c>
      <c r="AO6" s="247">
        <f>IF(AM6="","",VLOOKUP($B6,Miljö!$B$1:$J$479,MATCH("Fossilandel för ursprungspecificerad el ()",Miljö!$B$1:$J$1,0),FALSE))</f>
        <v>0</v>
      </c>
      <c r="AP6" s="247">
        <f>IF(AM6="","",IFERROR(VLOOKUP($B6,Miljö!$B$1:$J$479,MATCH("Kärnkraftsandel för ursprungsspecificerad el ()",Miljö!$B$1:$J$1,0),FALSE)/1,0))</f>
        <v>0</v>
      </c>
      <c r="AQ6" s="247">
        <f t="shared" si="4"/>
        <v>1</v>
      </c>
      <c r="AR6" s="52"/>
      <c r="AS6" s="247" t="str">
        <f t="shared" si="0"/>
        <v>Nej</v>
      </c>
      <c r="AT6" s="247" t="str">
        <f>IF(AS6="ja",VLOOKUP($B6,Miljö!$B$1:$O$500,MATCH("Fossil andel i procent (%)",Miljö!$B$1:$O$1,0),FALSE)/100,"")</f>
        <v/>
      </c>
      <c r="AU6" s="52"/>
      <c r="AV6" s="247" t="str">
        <f t="shared" si="1"/>
        <v>Nej</v>
      </c>
      <c r="AW6" s="247" t="str">
        <f>IF(AV6="ja",VLOOKUP($B6,'Egen hetvattenprod'!$B$1:$AO$500,MATCH("Värmekälla till värmepumpar ()",'Egen hetvattenprod'!$B$1:$AO$1,0),FALSE),"")</f>
        <v/>
      </c>
      <c r="AY6" s="244" t="str">
        <f t="shared" si="2"/>
        <v>Nej</v>
      </c>
      <c r="AZ6" s="283" t="str">
        <f>IF($AY6="ja",(VLOOKUP($B6,'Egen hetvattenprod'!$B$1:$BX$550,MATCH(AZ$2,'Egen hetvattenprod'!$B$1:$BX$1,0),FALSE)+VLOOKUP($B6,Kraftvärmeprod!$B$1:$BX$550,MATCH(AZ$2,Kraftvärmeprod!$B$1:$BX$1,0),FALSE))/$AC6,"")</f>
        <v/>
      </c>
      <c r="BA6" s="283" t="str">
        <f>IF($AY6="ja",(VLOOKUP($B6,'Egen hetvattenprod'!$B$1:$BX$550,MATCH(BA$2,'Egen hetvattenprod'!$B$1:$BX$1,0),FALSE)+VLOOKUP($B6,Kraftvärmeprod!$B$1:$BX$550,MATCH(BA$2,Kraftvärmeprod!$B$1:$BX$1,0),FALSE))/$AC6,"")</f>
        <v/>
      </c>
      <c r="BB6" s="283" t="str">
        <f>IF($AY6="ja",(VLOOKUP($B6,'Egen hetvattenprod'!$B$1:$BX$550,MATCH(BB$2,'Egen hetvattenprod'!$B$1:$BX$1,0),FALSE)+VLOOKUP($B6,Kraftvärmeprod!$B$1:$BX$550,MATCH(BB$2,Kraftvärmeprod!$B$1:$BX$1,0),FALSE))/$AC6,"")</f>
        <v/>
      </c>
      <c r="BC6" s="283" t="str">
        <f>IF($AY6="ja",(VLOOKUP($B6,'Egen hetvattenprod'!$B$1:$BX$550,MATCH(BC$2,'Egen hetvattenprod'!$B$1:$BX$1,0),FALSE)+VLOOKUP($B6,Kraftvärmeprod!$B$1:$BX$550,MATCH(BC$2,Kraftvärmeprod!$B$1:$BX$1,0),FALSE))/$AC6,"")</f>
        <v/>
      </c>
      <c r="BD6" s="283" t="str">
        <f>IF($AY6="ja",(VLOOKUP($B6,'Egen hetvattenprod'!$B$1:$BX$550,MATCH(BD$2,'Egen hetvattenprod'!$B$1:$BX$1,0),FALSE)+VLOOKUP($B6,Kraftvärmeprod!$B$1:$BX$550,MATCH(BD$2,Kraftvärmeprod!$B$1:$BX$1,0),FALSE))/$AC6,"")</f>
        <v/>
      </c>
      <c r="BF6" s="244" t="str">
        <f t="shared" si="5"/>
        <v>Nej</v>
      </c>
      <c r="BG6" s="283" t="str">
        <f>IF($BF6="ja",VLOOKUP($B6,'Egen hetvattenprod'!$B$1:$BX$550,MATCH("Andelen klimatgaser med fossilt ursprung för avfall ()",'Egen hetvattenprod'!$B$1:$BX$1,0),FALSE),"")</f>
        <v/>
      </c>
      <c r="BH6" s="283" t="str">
        <f>IF($BF6="ja",VLOOKUP($B6,Kraftvärmeprod!$B$1:$BX$550,MATCH("Andelen klimatgaser med fossilt ursprung för avfall ()",Kraftvärmeprod!$B$1:$BX$1,0),FALSE),"")</f>
        <v/>
      </c>
      <c r="BI6" s="307" t="str">
        <f>IF($BF6="ja",VLOOKUP($B6,'Egen hetvattenprod'!$B$1:$BX$550,MATCH("Avfall (GWh)",'Egen hetvattenprod'!$B$1:$BX$1,0),FALSE),"")</f>
        <v/>
      </c>
      <c r="BJ6" s="307" t="str">
        <f>IF($BF6="ja",VLOOKUP($B6,'Slutlig allokering kvv'!$B$1:$BX$550,MATCH("Avfall (GWh)",'Slutlig allokering kvv'!$B$1:$BX$1,0),FALSE),"")</f>
        <v/>
      </c>
      <c r="BK6" s="307" t="str">
        <f>IF($BF6="ja",VLOOKUP($B6,'Köpt hetvatten'!$B$1:$BX$550,MATCH("Avfall i köpt hetvatten",'Köpt hetvatten'!$B$1:$BX$1,0),FALSE),"")</f>
        <v/>
      </c>
      <c r="BL6" s="307" t="str">
        <f>IF($BF6="ja",VLOOKUP($B6,'Egen hetvattenprod'!$B$1:$BX$550,MATCH("Värde enligt ovan. (%)",'Egen hetvattenprod'!$B$1:$BX$1,0),FALSE),"")</f>
        <v/>
      </c>
      <c r="BM6" s="307" t="str">
        <f>IF($BF6="ja",VLOOKUP($B6,Kraftvärmeprod!$B$1:$BX$550,MATCH("Värde enligt ovan. (%)",Kraftvärmeprod!$B$1:$BX$1,0),FALSE),"")</f>
        <v/>
      </c>
      <c r="BN6" s="307"/>
      <c r="BO6" s="307"/>
      <c r="BP6" s="307"/>
      <c r="BQ6" s="307" t="str">
        <f>IF($BF6="ja",VLOOKUP($B6,'Egen hetvattenprod'!$B$1:$BX$550,MATCH("Tillförd olja (fossil) vid avfallsförbränning (GWh)",'Egen hetvattenprod'!$B$1:$BX$1,0),FALSE),"")</f>
        <v/>
      </c>
      <c r="BR6" s="307" t="str">
        <f>IF($BF6="ja",VLOOKUP($B6,Kraftvärmeprod!$B$1:$BX$550,MATCH("Tillförd olja (fossil) vid avfallsförbränning (GWh)",Kraftvärmeprod!$B$1:$BX$1,0),FALSE),"")</f>
        <v/>
      </c>
    </row>
    <row r="7" spans="1:71" x14ac:dyDescent="0.25">
      <c r="A7" s="2" t="str">
        <f>'Miljövärden för publ företag'!B9</f>
        <v>Adven Värme AB.</v>
      </c>
      <c r="B7" s="2" t="str">
        <f>'Miljövärden för publ företag'!C9</f>
        <v>Hede</v>
      </c>
      <c r="C7" s="312">
        <f>IFERROR(VLOOKUP($B7,Totalt!$B$1:$AQ$554,MATCH(C$2,Totalt!$B$1:$AQ$1,0),FALSE),"")</f>
        <v>0</v>
      </c>
      <c r="D7" s="312">
        <f>IFERROR(VLOOKUP($B7,Totalt!$B$1:$AQ$554,MATCH(D$2,Totalt!$B$1:$AQ$1,0),FALSE),"")</f>
        <v>0</v>
      </c>
      <c r="E7" s="312">
        <f>IFERROR(VLOOKUP($B7,Totalt!$B$1:$AQ$554,MATCH(E$2,Totalt!$B$1:$AQ$1,0),FALSE),"")</f>
        <v>0</v>
      </c>
      <c r="F7" s="312">
        <f>IFERROR(VLOOKUP($B7,Totalt!$B$1:$AQ$554,MATCH(F$2,Totalt!$B$1:$AQ$1,0),FALSE),"")</f>
        <v>0</v>
      </c>
      <c r="G7" s="312">
        <f>IFERROR(VLOOKUP($B7,Totalt!$B$1:$AQ$554,MATCH(G$2,Totalt!$B$1:$AQ$1,0),FALSE),"")</f>
        <v>0</v>
      </c>
      <c r="H7" s="312">
        <f>IFERROR(VLOOKUP($B7,Totalt!$B$1:$AQ$554,MATCH(H$2,Totalt!$B$1:$AQ$1,0),FALSE),"")</f>
        <v>0</v>
      </c>
      <c r="I7" s="312">
        <f>IFERROR(VLOOKUP($B7,Totalt!$B$1:$AQ$554,MATCH(I$2,Totalt!$B$1:$AQ$1,0),FALSE),"")</f>
        <v>0</v>
      </c>
      <c r="J7" s="312">
        <f>IFERROR(VLOOKUP($B7,Totalt!$B$1:$AQ$554,MATCH(J$2,Totalt!$B$1:$AQ$1,0),FALSE),"")</f>
        <v>0</v>
      </c>
      <c r="K7" s="312">
        <f>IFERROR(VLOOKUP($B7,Totalt!$B$1:$AQ$554,MATCH(K$2,Totalt!$B$1:$AQ$1,0),FALSE),"")</f>
        <v>0</v>
      </c>
      <c r="L7" s="312">
        <f>IFERROR(VLOOKUP($B7,Totalt!$B$1:$AQ$554,MATCH(L$2,Totalt!$B$1:$AQ$1,0),FALSE),"")</f>
        <v>0</v>
      </c>
      <c r="M7" s="312">
        <f>IFERROR(VLOOKUP($B7,Totalt!$B$1:$AQ$554,MATCH(M$2,Totalt!$B$1:$AQ$1,0),FALSE),"")</f>
        <v>7.3</v>
      </c>
      <c r="N7" s="312">
        <f>IFERROR(VLOOKUP($B7,Totalt!$B$1:$AQ$554,MATCH(N$2,Totalt!$B$1:$AQ$1,0),FALSE),"")</f>
        <v>0</v>
      </c>
      <c r="O7" s="312">
        <f>IFERROR(VLOOKUP($B7,Totalt!$B$1:$AQ$554,MATCH(O$2,Totalt!$B$1:$AQ$1,0),FALSE),"")</f>
        <v>2</v>
      </c>
      <c r="P7" s="312">
        <f>IFERROR(VLOOKUP($B7,Totalt!$B$1:$AQ$554,MATCH(P$2,Totalt!$B$1:$AQ$1,0),FALSE),"")</f>
        <v>2.7</v>
      </c>
      <c r="Q7" s="312">
        <f>IFERROR(VLOOKUP($B7,Totalt!$B$1:$AQ$554,MATCH(Q$2,Totalt!$B$1:$AQ$1,0),FALSE),"")</f>
        <v>0</v>
      </c>
      <c r="R7" s="312">
        <f>IFERROR(VLOOKUP($B7,Totalt!$B$1:$AQ$554,MATCH(R$2,Totalt!$B$1:$AQ$1,0),FALSE),"")</f>
        <v>0</v>
      </c>
      <c r="S7" s="312">
        <f>IFERROR(VLOOKUP($B7,Totalt!$B$1:$AQ$554,MATCH(S$2,Totalt!$B$1:$AQ$1,0),FALSE),"")</f>
        <v>0</v>
      </c>
      <c r="T7" s="312">
        <f>IFERROR(VLOOKUP($B7,Totalt!$B$1:$AQ$554,MATCH(T$2,Totalt!$B$1:$AQ$1,0),FALSE),"")</f>
        <v>0</v>
      </c>
      <c r="U7" s="312">
        <f>IFERROR(VLOOKUP($B7,Totalt!$B$1:$AQ$554,MATCH(U$2,Totalt!$B$1:$AQ$1,0),FALSE),"")</f>
        <v>0</v>
      </c>
      <c r="V7" s="312">
        <f>IFERROR(VLOOKUP($B7,Totalt!$B$1:$AQ$554,MATCH(V$2,Totalt!$B$1:$AQ$1,0),FALSE),"")</f>
        <v>0</v>
      </c>
      <c r="W7" s="312">
        <f>IFERROR(VLOOKUP($B7,Totalt!$B$1:$AQ$554,MATCH(W$2,Totalt!$B$1:$AQ$1,0),FALSE),"")</f>
        <v>0</v>
      </c>
      <c r="X7" s="312">
        <f>IFERROR(VLOOKUP($B7,Totalt!$B$1:$AQ$554,MATCH(X$2,Totalt!$B$1:$AQ$1,0),FALSE),"")</f>
        <v>0</v>
      </c>
      <c r="Y7" s="312">
        <f>IFERROR(VLOOKUP($B7,Totalt!$B$1:$AQ$554,MATCH(Y$2,Totalt!$B$1:$AQ$1,0),FALSE),"")</f>
        <v>0</v>
      </c>
      <c r="Z7" s="312">
        <f>IFERROR(VLOOKUP($B7,Totalt!$B$1:$AQ$554,MATCH(Z$2,Totalt!$B$1:$AQ$1,0),FALSE),"")</f>
        <v>0</v>
      </c>
      <c r="AA7" s="312">
        <f>IFERROR(VLOOKUP($B7,Totalt!$B$1:$AQ$554,MATCH(AA$2,Totalt!$B$1:$AQ$1,0),FALSE),"")</f>
        <v>0</v>
      </c>
      <c r="AB7" s="312">
        <f>IFERROR(VLOOKUP($B7,Totalt!$B$1:$AQ$554,MATCH(AB$2,Totalt!$B$1:$AQ$1,0),FALSE),"")</f>
        <v>0</v>
      </c>
      <c r="AC7" s="312">
        <f>IFERROR(VLOOKUP($B7,Totalt!$B$1:$AQ$554,MATCH(AC$2,Totalt!$B$1:$AQ$1,0),FALSE),"")</f>
        <v>0</v>
      </c>
      <c r="AD7" s="312">
        <f>IFERROR(VLOOKUP($B7,Totalt!$B$1:$AQ$554,MATCH(AD$2,Totalt!$B$1:$AQ$1,0),FALSE),"")</f>
        <v>0</v>
      </c>
      <c r="AE7" s="312">
        <f>IFERROR(VLOOKUP($B7,Totalt!$B$1:$AQ$554,MATCH(AE$2,Totalt!$B$1:$AQ$1,0),FALSE),"")</f>
        <v>0</v>
      </c>
      <c r="AF7" s="312">
        <f>IFERROR(VLOOKUP($B7,Totalt!$B$1:$AQ$554,MATCH(AF$2,Totalt!$B$1:$AQ$1,0),FALSE),"")</f>
        <v>0.1</v>
      </c>
      <c r="AG7" s="312">
        <f>IFERROR(VLOOKUP($B7,Totalt!$B$1:$AQ$554,MATCH(AG$2,Totalt!$B$1:$AQ$1,0),FALSE),"")</f>
        <v>0</v>
      </c>
      <c r="AI7" s="245">
        <f t="shared" si="3"/>
        <v>12.1</v>
      </c>
      <c r="AJ7" s="246">
        <f>IF(ISERROR(1/VLOOKUP($B7,Leveranser!$B$1:$S$500,MATCH("såld värme (gwh)",Leveranser!$B$1:$S$1,0),FALSE)),"",VLOOKUP($B7,Leveranser!$B$1:$S$500,MATCH("såld värme (gwh)",Leveranser!$B$1:$S$1,0),FALSE))</f>
        <v>7.7</v>
      </c>
      <c r="AK7" t="str">
        <f>IFERROR(IF(VLOOKUP($B7,Totalt!$B$1:$AQ$554,MATCH(AK$2,Totalt!$B$1:$AQ$1,0),FALSE)="","",VLOOKUP($B7,Totalt!$B$1:$AQ$554,MATCH(AK$2,Totalt!$B$1:$AQ$1,0),FALSE)),"")</f>
        <v/>
      </c>
      <c r="AM7" s="247" t="str">
        <f>IF(B7&lt;&gt;"",IF(VLOOKUP($B7,Totalt!$B$1:$AQ$554,MATCH("Kvalitetsgranskad:",Totalt!$B$1:$AQ$1,0),FALSE)="ja",VLOOKUP($B7,Miljö!$B$1:$AG$479,MATCH(AM$2,Miljö!$B$1:$AK$1,0),FALSE),""),"")</f>
        <v>Ja</v>
      </c>
      <c r="AN7" s="247" t="str">
        <f>IF(AM7="ja",VLOOKUP($B7,Miljö!$B$1:$J$479,MATCH("Typ av ursprungsspecificerad el   (Om inget värde anges används Nordisk residualmix, se inforuta) ()",Miljö!$B$1:$J$1,0),FALSE),IF(AM7="nej","Nordisk residualel",""))</f>
        <v>'Sverige'</v>
      </c>
      <c r="AO7" s="247">
        <f>IF(AM7="","",VLOOKUP($B7,Miljö!$B$1:$J$479,MATCH("Fossilandel för ursprungspecificerad el ()",Miljö!$B$1:$J$1,0),FALSE))</f>
        <v>0</v>
      </c>
      <c r="AP7" s="247">
        <f>IF(AM7="","",IFERROR(VLOOKUP($B7,Miljö!$B$1:$J$479,MATCH("Kärnkraftsandel för ursprungsspecificerad el ()",Miljö!$B$1:$J$1,0),FALSE)/1,0))</f>
        <v>0</v>
      </c>
      <c r="AQ7" s="247">
        <f t="shared" si="4"/>
        <v>1</v>
      </c>
      <c r="AR7" s="52"/>
      <c r="AS7" s="247" t="str">
        <f t="shared" si="0"/>
        <v>Nej</v>
      </c>
      <c r="AT7" s="247" t="str">
        <f>IF(AS7="ja",VLOOKUP($B7,Miljö!$B$1:$O$500,MATCH("Fossil andel i procent (%)",Miljö!$B$1:$O$1,0),FALSE)/100,"")</f>
        <v/>
      </c>
      <c r="AU7" s="52"/>
      <c r="AV7" s="247" t="str">
        <f t="shared" si="1"/>
        <v>Nej</v>
      </c>
      <c r="AW7" s="247" t="str">
        <f>IF(AV7="ja",VLOOKUP($B7,'Egen hetvattenprod'!$B$1:$AO$500,MATCH("Värmekälla till värmepumpar ()",'Egen hetvattenprod'!$B$1:$AO$1,0),FALSE),"")</f>
        <v/>
      </c>
      <c r="AY7" s="244" t="str">
        <f t="shared" si="2"/>
        <v>Nej</v>
      </c>
      <c r="AZ7" s="283" t="str">
        <f>IF($AY7="ja",(VLOOKUP($B7,'Egen hetvattenprod'!$B$1:$BX$550,MATCH(AZ$2,'Egen hetvattenprod'!$B$1:$BX$1,0),FALSE)+VLOOKUP($B7,Kraftvärmeprod!$B$1:$BX$550,MATCH(AZ$2,Kraftvärmeprod!$B$1:$BX$1,0),FALSE))/$AC7,"")</f>
        <v/>
      </c>
      <c r="BA7" s="283" t="str">
        <f>IF($AY7="ja",(VLOOKUP($B7,'Egen hetvattenprod'!$B$1:$BX$550,MATCH(BA$2,'Egen hetvattenprod'!$B$1:$BX$1,0),FALSE)+VLOOKUP($B7,Kraftvärmeprod!$B$1:$BX$550,MATCH(BA$2,Kraftvärmeprod!$B$1:$BX$1,0),FALSE))/$AC7,"")</f>
        <v/>
      </c>
      <c r="BB7" s="283" t="str">
        <f>IF($AY7="ja",(VLOOKUP($B7,'Egen hetvattenprod'!$B$1:$BX$550,MATCH(BB$2,'Egen hetvattenprod'!$B$1:$BX$1,0),FALSE)+VLOOKUP($B7,Kraftvärmeprod!$B$1:$BX$550,MATCH(BB$2,Kraftvärmeprod!$B$1:$BX$1,0),FALSE))/$AC7,"")</f>
        <v/>
      </c>
      <c r="BC7" s="283" t="str">
        <f>IF($AY7="ja",(VLOOKUP($B7,'Egen hetvattenprod'!$B$1:$BX$550,MATCH(BC$2,'Egen hetvattenprod'!$B$1:$BX$1,0),FALSE)+VLOOKUP($B7,Kraftvärmeprod!$B$1:$BX$550,MATCH(BC$2,Kraftvärmeprod!$B$1:$BX$1,0),FALSE))/$AC7,"")</f>
        <v/>
      </c>
      <c r="BD7" s="283" t="str">
        <f>IF($AY7="ja",(VLOOKUP($B7,'Egen hetvattenprod'!$B$1:$BX$550,MATCH(BD$2,'Egen hetvattenprod'!$B$1:$BX$1,0),FALSE)+VLOOKUP($B7,Kraftvärmeprod!$B$1:$BX$550,MATCH(BD$2,Kraftvärmeprod!$B$1:$BX$1,0),FALSE))/$AC7,"")</f>
        <v/>
      </c>
      <c r="BF7" s="244" t="str">
        <f t="shared" si="5"/>
        <v>Nej</v>
      </c>
      <c r="BG7" s="283" t="str">
        <f>IF($BF7="ja",VLOOKUP($B7,'Egen hetvattenprod'!$B$1:$BX$550,MATCH("Andelen klimatgaser med fossilt ursprung för avfall ()",'Egen hetvattenprod'!$B$1:$BX$1,0),FALSE),"")</f>
        <v/>
      </c>
      <c r="BH7" s="283" t="str">
        <f>IF($BF7="ja",VLOOKUP($B7,Kraftvärmeprod!$B$1:$BX$550,MATCH("Andelen klimatgaser med fossilt ursprung för avfall ()",Kraftvärmeprod!$B$1:$BX$1,0),FALSE),"")</f>
        <v/>
      </c>
      <c r="BI7" s="307" t="str">
        <f>IF($BF7="ja",VLOOKUP($B7,'Egen hetvattenprod'!$B$1:$BX$550,MATCH("Avfall (GWh)",'Egen hetvattenprod'!$B$1:$BX$1,0),FALSE),"")</f>
        <v/>
      </c>
      <c r="BJ7" s="307" t="str">
        <f>IF($BF7="ja",VLOOKUP($B7,'Slutlig allokering kvv'!$B$1:$BX$550,MATCH("Avfall (GWh)",'Slutlig allokering kvv'!$B$1:$BX$1,0),FALSE),"")</f>
        <v/>
      </c>
      <c r="BK7" s="307" t="str">
        <f>IF($BF7="ja",VLOOKUP($B7,'Köpt hetvatten'!$B$1:$BX$550,MATCH("Avfall i köpt hetvatten",'Köpt hetvatten'!$B$1:$BX$1,0),FALSE),"")</f>
        <v/>
      </c>
      <c r="BL7" s="307" t="str">
        <f>IF($BF7="ja",VLOOKUP($B7,'Egen hetvattenprod'!$B$1:$BX$550,MATCH("Värde enligt ovan. (%)",'Egen hetvattenprod'!$B$1:$BX$1,0),FALSE),"")</f>
        <v/>
      </c>
      <c r="BM7" s="307" t="str">
        <f>IF($BF7="ja",VLOOKUP($B7,Kraftvärmeprod!$B$1:$BX$550,MATCH("Värde enligt ovan. (%)",Kraftvärmeprod!$B$1:$BX$1,0),FALSE),"")</f>
        <v/>
      </c>
      <c r="BN7" s="307"/>
      <c r="BO7" s="307"/>
      <c r="BP7" s="307"/>
      <c r="BQ7" s="307" t="str">
        <f>IF($BF7="ja",VLOOKUP($B7,'Egen hetvattenprod'!$B$1:$BX$550,MATCH("Tillförd olja (fossil) vid avfallsförbränning (GWh)",'Egen hetvattenprod'!$B$1:$BX$1,0),FALSE),"")</f>
        <v/>
      </c>
      <c r="BR7" s="307" t="str">
        <f>IF($BF7="ja",VLOOKUP($B7,Kraftvärmeprod!$B$1:$BX$550,MATCH("Tillförd olja (fossil) vid avfallsförbränning (GWh)",Kraftvärmeprod!$B$1:$BX$1,0),FALSE),"")</f>
        <v/>
      </c>
    </row>
    <row r="8" spans="1:71" x14ac:dyDescent="0.25">
      <c r="A8" s="2" t="str">
        <f>'Miljövärden för publ företag'!B10</f>
        <v>Adven Värme AB.</v>
      </c>
      <c r="B8" s="2" t="str">
        <f>'Miljövärden för publ företag'!C10</f>
        <v>Långsele</v>
      </c>
      <c r="C8" s="312">
        <f>IFERROR(VLOOKUP($B8,Totalt!$B$1:$AQ$554,MATCH(C$2,Totalt!$B$1:$AQ$1,0),FALSE),"")</f>
        <v>0</v>
      </c>
      <c r="D8" s="312">
        <f>IFERROR(VLOOKUP($B8,Totalt!$B$1:$AQ$554,MATCH(D$2,Totalt!$B$1:$AQ$1,0),FALSE),"")</f>
        <v>0.7</v>
      </c>
      <c r="E8" s="312">
        <f>IFERROR(VLOOKUP($B8,Totalt!$B$1:$AQ$554,MATCH(E$2,Totalt!$B$1:$AQ$1,0),FALSE),"")</f>
        <v>0</v>
      </c>
      <c r="F8" s="312">
        <f>IFERROR(VLOOKUP($B8,Totalt!$B$1:$AQ$554,MATCH(F$2,Totalt!$B$1:$AQ$1,0),FALSE),"")</f>
        <v>0</v>
      </c>
      <c r="G8" s="312">
        <f>IFERROR(VLOOKUP($B8,Totalt!$B$1:$AQ$554,MATCH(G$2,Totalt!$B$1:$AQ$1,0),FALSE),"")</f>
        <v>0</v>
      </c>
      <c r="H8" s="312">
        <f>IFERROR(VLOOKUP($B8,Totalt!$B$1:$AQ$554,MATCH(H$2,Totalt!$B$1:$AQ$1,0),FALSE),"")</f>
        <v>0</v>
      </c>
      <c r="I8" s="312">
        <f>IFERROR(VLOOKUP($B8,Totalt!$B$1:$AQ$554,MATCH(I$2,Totalt!$B$1:$AQ$1,0),FALSE),"")</f>
        <v>0</v>
      </c>
      <c r="J8" s="312">
        <f>IFERROR(VLOOKUP($B8,Totalt!$B$1:$AQ$554,MATCH(J$2,Totalt!$B$1:$AQ$1,0),FALSE),"")</f>
        <v>0</v>
      </c>
      <c r="K8" s="312">
        <f>IFERROR(VLOOKUP($B8,Totalt!$B$1:$AQ$554,MATCH(K$2,Totalt!$B$1:$AQ$1,0),FALSE),"")</f>
        <v>0</v>
      </c>
      <c r="L8" s="312">
        <f>IFERROR(VLOOKUP($B8,Totalt!$B$1:$AQ$554,MATCH(L$2,Totalt!$B$1:$AQ$1,0),FALSE),"")</f>
        <v>0</v>
      </c>
      <c r="M8" s="312">
        <f>IFERROR(VLOOKUP($B8,Totalt!$B$1:$AQ$554,MATCH(M$2,Totalt!$B$1:$AQ$1,0),FALSE),"")</f>
        <v>0</v>
      </c>
      <c r="N8" s="312">
        <f>IFERROR(VLOOKUP($B8,Totalt!$B$1:$AQ$554,MATCH(N$2,Totalt!$B$1:$AQ$1,0),FALSE),"")</f>
        <v>0</v>
      </c>
      <c r="O8" s="312">
        <f>IFERROR(VLOOKUP($B8,Totalt!$B$1:$AQ$554,MATCH(O$2,Totalt!$B$1:$AQ$1,0),FALSE),"")</f>
        <v>0</v>
      </c>
      <c r="P8" s="312">
        <f>IFERROR(VLOOKUP($B8,Totalt!$B$1:$AQ$554,MATCH(P$2,Totalt!$B$1:$AQ$1,0),FALSE),"")</f>
        <v>0</v>
      </c>
      <c r="Q8" s="312">
        <f>IFERROR(VLOOKUP($B8,Totalt!$B$1:$AQ$554,MATCH(Q$2,Totalt!$B$1:$AQ$1,0),FALSE),"")</f>
        <v>0</v>
      </c>
      <c r="R8" s="312">
        <f>IFERROR(VLOOKUP($B8,Totalt!$B$1:$AQ$554,MATCH(R$2,Totalt!$B$1:$AQ$1,0),FALSE),"")</f>
        <v>4.5999999999999996</v>
      </c>
      <c r="S8" s="312">
        <f>IFERROR(VLOOKUP($B8,Totalt!$B$1:$AQ$554,MATCH(S$2,Totalt!$B$1:$AQ$1,0),FALSE),"")</f>
        <v>0</v>
      </c>
      <c r="T8" s="312">
        <f>IFERROR(VLOOKUP($B8,Totalt!$B$1:$AQ$554,MATCH(T$2,Totalt!$B$1:$AQ$1,0),FALSE),"")</f>
        <v>0</v>
      </c>
      <c r="U8" s="312">
        <f>IFERROR(VLOOKUP($B8,Totalt!$B$1:$AQ$554,MATCH(U$2,Totalt!$B$1:$AQ$1,0),FALSE),"")</f>
        <v>0</v>
      </c>
      <c r="V8" s="312">
        <f>IFERROR(VLOOKUP($B8,Totalt!$B$1:$AQ$554,MATCH(V$2,Totalt!$B$1:$AQ$1,0),FALSE),"")</f>
        <v>0</v>
      </c>
      <c r="W8" s="312">
        <f>IFERROR(VLOOKUP($B8,Totalt!$B$1:$AQ$554,MATCH(W$2,Totalt!$B$1:$AQ$1,0),FALSE),"")</f>
        <v>0</v>
      </c>
      <c r="X8" s="312">
        <f>IFERROR(VLOOKUP($B8,Totalt!$B$1:$AQ$554,MATCH(X$2,Totalt!$B$1:$AQ$1,0),FALSE),"")</f>
        <v>0</v>
      </c>
      <c r="Y8" s="312">
        <f>IFERROR(VLOOKUP($B8,Totalt!$B$1:$AQ$554,MATCH(Y$2,Totalt!$B$1:$AQ$1,0),FALSE),"")</f>
        <v>0</v>
      </c>
      <c r="Z8" s="312">
        <f>IFERROR(VLOOKUP($B8,Totalt!$B$1:$AQ$554,MATCH(Z$2,Totalt!$B$1:$AQ$1,0),FALSE),"")</f>
        <v>0</v>
      </c>
      <c r="AA8" s="312">
        <f>IFERROR(VLOOKUP($B8,Totalt!$B$1:$AQ$554,MATCH(AA$2,Totalt!$B$1:$AQ$1,0),FALSE),"")</f>
        <v>0</v>
      </c>
      <c r="AB8" s="312">
        <f>IFERROR(VLOOKUP($B8,Totalt!$B$1:$AQ$554,MATCH(AB$2,Totalt!$B$1:$AQ$1,0),FALSE),"")</f>
        <v>0</v>
      </c>
      <c r="AC8" s="312">
        <f>IFERROR(VLOOKUP($B8,Totalt!$B$1:$AQ$554,MATCH(AC$2,Totalt!$B$1:$AQ$1,0),FALSE),"")</f>
        <v>0</v>
      </c>
      <c r="AD8" s="312">
        <f>IFERROR(VLOOKUP($B8,Totalt!$B$1:$AQ$554,MATCH(AD$2,Totalt!$B$1:$AQ$1,0),FALSE),"")</f>
        <v>0</v>
      </c>
      <c r="AE8" s="312">
        <f>IFERROR(VLOOKUP($B8,Totalt!$B$1:$AQ$554,MATCH(AE$2,Totalt!$B$1:$AQ$1,0),FALSE),"")</f>
        <v>0</v>
      </c>
      <c r="AF8" s="312">
        <f>IFERROR(VLOOKUP($B8,Totalt!$B$1:$AQ$554,MATCH(AF$2,Totalt!$B$1:$AQ$1,0),FALSE),"")</f>
        <v>0.1</v>
      </c>
      <c r="AG8" s="312">
        <f>IFERROR(VLOOKUP($B8,Totalt!$B$1:$AQ$554,MATCH(AG$2,Totalt!$B$1:$AQ$1,0),FALSE),"")</f>
        <v>0</v>
      </c>
      <c r="AI8" s="245">
        <f t="shared" si="3"/>
        <v>5.3999999999999995</v>
      </c>
      <c r="AJ8" s="246">
        <f>IF(ISERROR(1/VLOOKUP($B8,Leveranser!$B$1:$S$500,MATCH("såld värme (gwh)",Leveranser!$B$1:$S$1,0),FALSE)),"",VLOOKUP($B8,Leveranser!$B$1:$S$500,MATCH("såld värme (gwh)",Leveranser!$B$1:$S$1,0),FALSE))</f>
        <v>4.2</v>
      </c>
      <c r="AK8" t="str">
        <f>IFERROR(IF(VLOOKUP($B8,Totalt!$B$1:$AQ$554,MATCH(AK$2,Totalt!$B$1:$AQ$1,0),FALSE)="","",VLOOKUP($B8,Totalt!$B$1:$AQ$554,MATCH(AK$2,Totalt!$B$1:$AQ$1,0),FALSE)),"")</f>
        <v/>
      </c>
      <c r="AM8" s="247" t="str">
        <f>IF(B8&lt;&gt;"",IF(VLOOKUP($B8,Totalt!$B$1:$AQ$554,MATCH("Kvalitetsgranskad:",Totalt!$B$1:$AQ$1,0),FALSE)="ja",VLOOKUP($B8,Miljö!$B$1:$AG$479,MATCH(AM$2,Miljö!$B$1:$AK$1,0),FALSE),""),"")</f>
        <v>Ja</v>
      </c>
      <c r="AN8" s="247" t="str">
        <f>IF(AM8="ja",VLOOKUP($B8,Miljö!$B$1:$J$479,MATCH("Typ av ursprungsspecificerad el   (Om inget värde anges används Nordisk residualmix, se inforuta) ()",Miljö!$B$1:$J$1,0),FALSE),IF(AM8="nej","Nordisk residualel",""))</f>
        <v>'Förnybar el Jämtkraft'</v>
      </c>
      <c r="AO8" s="247">
        <f>IF(AM8="","",VLOOKUP($B8,Miljö!$B$1:$J$479,MATCH("Fossilandel för ursprungspecificerad el ()",Miljö!$B$1:$J$1,0),FALSE))</f>
        <v>0</v>
      </c>
      <c r="AP8" s="247">
        <f>IF(AM8="","",IFERROR(VLOOKUP($B8,Miljö!$B$1:$J$479,MATCH("Kärnkraftsandel för ursprungsspecificerad el ()",Miljö!$B$1:$J$1,0),FALSE)/1,0))</f>
        <v>0</v>
      </c>
      <c r="AQ8" s="247">
        <f t="shared" si="4"/>
        <v>1</v>
      </c>
      <c r="AR8" s="52"/>
      <c r="AS8" s="247" t="str">
        <f t="shared" si="0"/>
        <v>Nej</v>
      </c>
      <c r="AT8" s="247" t="str">
        <f>IF(AS8="ja",VLOOKUP($B8,Miljö!$B$1:$O$500,MATCH("Fossil andel i procent (%)",Miljö!$B$1:$O$1,0),FALSE)/100,"")</f>
        <v/>
      </c>
      <c r="AU8" s="52"/>
      <c r="AV8" s="247" t="str">
        <f t="shared" si="1"/>
        <v>Nej</v>
      </c>
      <c r="AW8" s="247" t="str">
        <f>IF(AV8="ja",VLOOKUP($B8,'Egen hetvattenprod'!$B$1:$AO$500,MATCH("Värmekälla till värmepumpar ()",'Egen hetvattenprod'!$B$1:$AO$1,0),FALSE),"")</f>
        <v/>
      </c>
      <c r="AY8" s="244" t="str">
        <f t="shared" si="2"/>
        <v>Nej</v>
      </c>
      <c r="AZ8" s="283" t="str">
        <f>IF($AY8="ja",(VLOOKUP($B8,'Egen hetvattenprod'!$B$1:$BX$550,MATCH(AZ$2,'Egen hetvattenprod'!$B$1:$BX$1,0),FALSE)+VLOOKUP($B8,Kraftvärmeprod!$B$1:$BX$550,MATCH(AZ$2,Kraftvärmeprod!$B$1:$BX$1,0),FALSE))/$AC8,"")</f>
        <v/>
      </c>
      <c r="BA8" s="283" t="str">
        <f>IF($AY8="ja",(VLOOKUP($B8,'Egen hetvattenprod'!$B$1:$BX$550,MATCH(BA$2,'Egen hetvattenprod'!$B$1:$BX$1,0),FALSE)+VLOOKUP($B8,Kraftvärmeprod!$B$1:$BX$550,MATCH(BA$2,Kraftvärmeprod!$B$1:$BX$1,0),FALSE))/$AC8,"")</f>
        <v/>
      </c>
      <c r="BB8" s="283" t="str">
        <f>IF($AY8="ja",(VLOOKUP($B8,'Egen hetvattenprod'!$B$1:$BX$550,MATCH(BB$2,'Egen hetvattenprod'!$B$1:$BX$1,0),FALSE)+VLOOKUP($B8,Kraftvärmeprod!$B$1:$BX$550,MATCH(BB$2,Kraftvärmeprod!$B$1:$BX$1,0),FALSE))/$AC8,"")</f>
        <v/>
      </c>
      <c r="BC8" s="283" t="str">
        <f>IF($AY8="ja",(VLOOKUP($B8,'Egen hetvattenprod'!$B$1:$BX$550,MATCH(BC$2,'Egen hetvattenprod'!$B$1:$BX$1,0),FALSE)+VLOOKUP($B8,Kraftvärmeprod!$B$1:$BX$550,MATCH(BC$2,Kraftvärmeprod!$B$1:$BX$1,0),FALSE))/$AC8,"")</f>
        <v/>
      </c>
      <c r="BD8" s="283" t="str">
        <f>IF($AY8="ja",(VLOOKUP($B8,'Egen hetvattenprod'!$B$1:$BX$550,MATCH(BD$2,'Egen hetvattenprod'!$B$1:$BX$1,0),FALSE)+VLOOKUP($B8,Kraftvärmeprod!$B$1:$BX$550,MATCH(BD$2,Kraftvärmeprod!$B$1:$BX$1,0),FALSE))/$AC8,"")</f>
        <v/>
      </c>
      <c r="BF8" s="244" t="str">
        <f t="shared" si="5"/>
        <v>Nej</v>
      </c>
      <c r="BG8" s="283" t="str">
        <f>IF($BF8="ja",VLOOKUP($B8,'Egen hetvattenprod'!$B$1:$BX$550,MATCH("Andelen klimatgaser med fossilt ursprung för avfall ()",'Egen hetvattenprod'!$B$1:$BX$1,0),FALSE),"")</f>
        <v/>
      </c>
      <c r="BH8" s="283" t="str">
        <f>IF($BF8="ja",VLOOKUP($B8,Kraftvärmeprod!$B$1:$BX$550,MATCH("Andelen klimatgaser med fossilt ursprung för avfall ()",Kraftvärmeprod!$B$1:$BX$1,0),FALSE),"")</f>
        <v/>
      </c>
      <c r="BI8" s="307" t="str">
        <f>IF($BF8="ja",VLOOKUP($B8,'Egen hetvattenprod'!$B$1:$BX$550,MATCH("Avfall (GWh)",'Egen hetvattenprod'!$B$1:$BX$1,0),FALSE),"")</f>
        <v/>
      </c>
      <c r="BJ8" s="307" t="str">
        <f>IF($BF8="ja",VLOOKUP($B8,'Slutlig allokering kvv'!$B$1:$BX$550,MATCH("Avfall (GWh)",'Slutlig allokering kvv'!$B$1:$BX$1,0),FALSE),"")</f>
        <v/>
      </c>
      <c r="BK8" s="307" t="str">
        <f>IF($BF8="ja",VLOOKUP($B8,'Köpt hetvatten'!$B$1:$BX$550,MATCH("Avfall i köpt hetvatten",'Köpt hetvatten'!$B$1:$BX$1,0),FALSE),"")</f>
        <v/>
      </c>
      <c r="BL8" s="307" t="str">
        <f>IF($BF8="ja",VLOOKUP($B8,'Egen hetvattenprod'!$B$1:$BX$550,MATCH("Värde enligt ovan. (%)",'Egen hetvattenprod'!$B$1:$BX$1,0),FALSE),"")</f>
        <v/>
      </c>
      <c r="BM8" s="307" t="str">
        <f>IF($BF8="ja",VLOOKUP($B8,Kraftvärmeprod!$B$1:$BX$550,MATCH("Värde enligt ovan. (%)",Kraftvärmeprod!$B$1:$BX$1,0),FALSE),"")</f>
        <v/>
      </c>
      <c r="BN8" s="307"/>
      <c r="BO8" s="307"/>
      <c r="BP8" s="307"/>
      <c r="BQ8" s="307" t="str">
        <f>IF($BF8="ja",VLOOKUP($B8,'Egen hetvattenprod'!$B$1:$BX$550,MATCH("Tillförd olja (fossil) vid avfallsförbränning (GWh)",'Egen hetvattenprod'!$B$1:$BX$1,0),FALSE),"")</f>
        <v/>
      </c>
      <c r="BR8" s="307" t="str">
        <f>IF($BF8="ja",VLOOKUP($B8,Kraftvärmeprod!$B$1:$BX$550,MATCH("Tillförd olja (fossil) vid avfallsförbränning (GWh)",Kraftvärmeprod!$B$1:$BX$1,0),FALSE),"")</f>
        <v/>
      </c>
    </row>
    <row r="9" spans="1:71" x14ac:dyDescent="0.25">
      <c r="A9" s="2" t="str">
        <f>'Miljövärden för publ företag'!B11</f>
        <v>Adven Värme AB.</v>
      </c>
      <c r="B9" s="2" t="str">
        <f>'Miljövärden för publ företag'!C11</f>
        <v>Näsåker</v>
      </c>
      <c r="C9" s="312">
        <f>IFERROR(VLOOKUP($B9,Totalt!$B$1:$AQ$554,MATCH(C$2,Totalt!$B$1:$AQ$1,0),FALSE),"")</f>
        <v>0</v>
      </c>
      <c r="D9" s="312">
        <f>IFERROR(VLOOKUP($B9,Totalt!$B$1:$AQ$554,MATCH(D$2,Totalt!$B$1:$AQ$1,0),FALSE),"")</f>
        <v>0.1</v>
      </c>
      <c r="E9" s="312">
        <f>IFERROR(VLOOKUP($B9,Totalt!$B$1:$AQ$554,MATCH(E$2,Totalt!$B$1:$AQ$1,0),FALSE),"")</f>
        <v>0</v>
      </c>
      <c r="F9" s="312">
        <f>IFERROR(VLOOKUP($B9,Totalt!$B$1:$AQ$554,MATCH(F$2,Totalt!$B$1:$AQ$1,0),FALSE),"")</f>
        <v>0</v>
      </c>
      <c r="G9" s="312">
        <f>IFERROR(VLOOKUP($B9,Totalt!$B$1:$AQ$554,MATCH(G$2,Totalt!$B$1:$AQ$1,0),FALSE),"")</f>
        <v>0</v>
      </c>
      <c r="H9" s="312">
        <f>IFERROR(VLOOKUP($B9,Totalt!$B$1:$AQ$554,MATCH(H$2,Totalt!$B$1:$AQ$1,0),FALSE),"")</f>
        <v>0</v>
      </c>
      <c r="I9" s="312">
        <f>IFERROR(VLOOKUP($B9,Totalt!$B$1:$AQ$554,MATCH(I$2,Totalt!$B$1:$AQ$1,0),FALSE),"")</f>
        <v>0</v>
      </c>
      <c r="J9" s="312">
        <f>IFERROR(VLOOKUP($B9,Totalt!$B$1:$AQ$554,MATCH(J$2,Totalt!$B$1:$AQ$1,0),FALSE),"")</f>
        <v>0</v>
      </c>
      <c r="K9" s="312">
        <f>IFERROR(VLOOKUP($B9,Totalt!$B$1:$AQ$554,MATCH(K$2,Totalt!$B$1:$AQ$1,0),FALSE),"")</f>
        <v>0</v>
      </c>
      <c r="L9" s="312">
        <f>IFERROR(VLOOKUP($B9,Totalt!$B$1:$AQ$554,MATCH(L$2,Totalt!$B$1:$AQ$1,0),FALSE),"")</f>
        <v>0</v>
      </c>
      <c r="M9" s="312">
        <f>IFERROR(VLOOKUP($B9,Totalt!$B$1:$AQ$554,MATCH(M$2,Totalt!$B$1:$AQ$1,0),FALSE),"")</f>
        <v>0</v>
      </c>
      <c r="N9" s="312">
        <f>IFERROR(VLOOKUP($B9,Totalt!$B$1:$AQ$554,MATCH(N$2,Totalt!$B$1:$AQ$1,0),FALSE),"")</f>
        <v>0</v>
      </c>
      <c r="O9" s="312">
        <f>IFERROR(VLOOKUP($B9,Totalt!$B$1:$AQ$554,MATCH(O$2,Totalt!$B$1:$AQ$1,0),FALSE),"")</f>
        <v>0</v>
      </c>
      <c r="P9" s="312">
        <f>IFERROR(VLOOKUP($B9,Totalt!$B$1:$AQ$554,MATCH(P$2,Totalt!$B$1:$AQ$1,0),FALSE),"")</f>
        <v>0</v>
      </c>
      <c r="Q9" s="312">
        <f>IFERROR(VLOOKUP($B9,Totalt!$B$1:$AQ$554,MATCH(Q$2,Totalt!$B$1:$AQ$1,0),FALSE),"")</f>
        <v>0</v>
      </c>
      <c r="R9" s="312">
        <f>IFERROR(VLOOKUP($B9,Totalt!$B$1:$AQ$554,MATCH(R$2,Totalt!$B$1:$AQ$1,0),FALSE),"")</f>
        <v>2.2000000000000002</v>
      </c>
      <c r="S9" s="312">
        <f>IFERROR(VLOOKUP($B9,Totalt!$B$1:$AQ$554,MATCH(S$2,Totalt!$B$1:$AQ$1,0),FALSE),"")</f>
        <v>0</v>
      </c>
      <c r="T9" s="312">
        <f>IFERROR(VLOOKUP($B9,Totalt!$B$1:$AQ$554,MATCH(T$2,Totalt!$B$1:$AQ$1,0),FALSE),"")</f>
        <v>0</v>
      </c>
      <c r="U9" s="312">
        <f>IFERROR(VLOOKUP($B9,Totalt!$B$1:$AQ$554,MATCH(U$2,Totalt!$B$1:$AQ$1,0),FALSE),"")</f>
        <v>0</v>
      </c>
      <c r="V9" s="312">
        <f>IFERROR(VLOOKUP($B9,Totalt!$B$1:$AQ$554,MATCH(V$2,Totalt!$B$1:$AQ$1,0),FALSE),"")</f>
        <v>0</v>
      </c>
      <c r="W9" s="312">
        <f>IFERROR(VLOOKUP($B9,Totalt!$B$1:$AQ$554,MATCH(W$2,Totalt!$B$1:$AQ$1,0),FALSE),"")</f>
        <v>0</v>
      </c>
      <c r="X9" s="312">
        <f>IFERROR(VLOOKUP($B9,Totalt!$B$1:$AQ$554,MATCH(X$2,Totalt!$B$1:$AQ$1,0),FALSE),"")</f>
        <v>0</v>
      </c>
      <c r="Y9" s="312">
        <f>IFERROR(VLOOKUP($B9,Totalt!$B$1:$AQ$554,MATCH(Y$2,Totalt!$B$1:$AQ$1,0),FALSE),"")</f>
        <v>0</v>
      </c>
      <c r="Z9" s="312">
        <f>IFERROR(VLOOKUP($B9,Totalt!$B$1:$AQ$554,MATCH(Z$2,Totalt!$B$1:$AQ$1,0),FALSE),"")</f>
        <v>0</v>
      </c>
      <c r="AA9" s="312">
        <f>IFERROR(VLOOKUP($B9,Totalt!$B$1:$AQ$554,MATCH(AA$2,Totalt!$B$1:$AQ$1,0),FALSE),"")</f>
        <v>0</v>
      </c>
      <c r="AB9" s="312">
        <f>IFERROR(VLOOKUP($B9,Totalt!$B$1:$AQ$554,MATCH(AB$2,Totalt!$B$1:$AQ$1,0),FALSE),"")</f>
        <v>0</v>
      </c>
      <c r="AC9" s="312">
        <f>IFERROR(VLOOKUP($B9,Totalt!$B$1:$AQ$554,MATCH(AC$2,Totalt!$B$1:$AQ$1,0),FALSE),"")</f>
        <v>0</v>
      </c>
      <c r="AD9" s="312">
        <f>IFERROR(VLOOKUP($B9,Totalt!$B$1:$AQ$554,MATCH(AD$2,Totalt!$B$1:$AQ$1,0),FALSE),"")</f>
        <v>0</v>
      </c>
      <c r="AE9" s="312">
        <f>IFERROR(VLOOKUP($B9,Totalt!$B$1:$AQ$554,MATCH(AE$2,Totalt!$B$1:$AQ$1,0),FALSE),"")</f>
        <v>0</v>
      </c>
      <c r="AF9" s="312">
        <f>IFERROR(VLOOKUP($B9,Totalt!$B$1:$AQ$554,MATCH(AF$2,Totalt!$B$1:$AQ$1,0),FALSE),"")</f>
        <v>0.03</v>
      </c>
      <c r="AG9" s="312">
        <f>IFERROR(VLOOKUP($B9,Totalt!$B$1:$AQ$554,MATCH(AG$2,Totalt!$B$1:$AQ$1,0),FALSE),"")</f>
        <v>0</v>
      </c>
      <c r="AI9" s="245">
        <f t="shared" si="3"/>
        <v>2.33</v>
      </c>
      <c r="AJ9" s="246">
        <f>IF(ISERROR(1/VLOOKUP($B9,Leveranser!$B$1:$S$500,MATCH("såld värme (gwh)",Leveranser!$B$1:$S$1,0),FALSE)),"",VLOOKUP($B9,Leveranser!$B$1:$S$500,MATCH("såld värme (gwh)",Leveranser!$B$1:$S$1,0),FALSE))</f>
        <v>1.7</v>
      </c>
      <c r="AK9" t="str">
        <f>IFERROR(IF(VLOOKUP($B9,Totalt!$B$1:$AQ$554,MATCH(AK$2,Totalt!$B$1:$AQ$1,0),FALSE)="","",VLOOKUP($B9,Totalt!$B$1:$AQ$554,MATCH(AK$2,Totalt!$B$1:$AQ$1,0),FALSE)),"")</f>
        <v/>
      </c>
      <c r="AM9" s="247" t="str">
        <f>IF(B9&lt;&gt;"",IF(VLOOKUP($B9,Totalt!$B$1:$AQ$554,MATCH("Kvalitetsgranskad:",Totalt!$B$1:$AQ$1,0),FALSE)="ja",VLOOKUP($B9,Miljö!$B$1:$AG$479,MATCH(AM$2,Miljö!$B$1:$AK$1,0),FALSE),""),"")</f>
        <v>Ja</v>
      </c>
      <c r="AN9" s="247" t="str">
        <f>IF(AM9="ja",VLOOKUP($B9,Miljö!$B$1:$J$479,MATCH("Typ av ursprungsspecificerad el   (Om inget värde anges används Nordisk residualmix, se inforuta) ()",Miljö!$B$1:$J$1,0),FALSE),IF(AM9="nej","Nordisk residualel",""))</f>
        <v>'Förnybar el Jämtkraft'</v>
      </c>
      <c r="AO9" s="247">
        <f>IF(AM9="","",VLOOKUP($B9,Miljö!$B$1:$J$479,MATCH("Fossilandel för ursprungspecificerad el ()",Miljö!$B$1:$J$1,0),FALSE))</f>
        <v>0</v>
      </c>
      <c r="AP9" s="247">
        <f>IF(AM9="","",IFERROR(VLOOKUP($B9,Miljö!$B$1:$J$479,MATCH("Kärnkraftsandel för ursprungsspecificerad el ()",Miljö!$B$1:$J$1,0),FALSE)/1,0))</f>
        <v>0</v>
      </c>
      <c r="AQ9" s="247">
        <f t="shared" si="4"/>
        <v>1</v>
      </c>
      <c r="AR9" s="52"/>
      <c r="AS9" s="247" t="str">
        <f t="shared" si="0"/>
        <v>Nej</v>
      </c>
      <c r="AT9" s="247" t="str">
        <f>IF(AS9="ja",VLOOKUP($B9,Miljö!$B$1:$O$500,MATCH("Fossil andel i procent (%)",Miljö!$B$1:$O$1,0),FALSE)/100,"")</f>
        <v/>
      </c>
      <c r="AU9" s="52"/>
      <c r="AV9" s="247" t="str">
        <f t="shared" si="1"/>
        <v>Nej</v>
      </c>
      <c r="AW9" s="247" t="str">
        <f>IF(AV9="ja",VLOOKUP($B9,'Egen hetvattenprod'!$B$1:$AO$500,MATCH("Värmekälla till värmepumpar ()",'Egen hetvattenprod'!$B$1:$AO$1,0),FALSE),"")</f>
        <v/>
      </c>
      <c r="AY9" s="244" t="str">
        <f t="shared" si="2"/>
        <v>Nej</v>
      </c>
      <c r="AZ9" s="283" t="str">
        <f>IF($AY9="ja",(VLOOKUP($B9,'Egen hetvattenprod'!$B$1:$BX$550,MATCH(AZ$2,'Egen hetvattenprod'!$B$1:$BX$1,0),FALSE)+VLOOKUP($B9,Kraftvärmeprod!$B$1:$BX$550,MATCH(AZ$2,Kraftvärmeprod!$B$1:$BX$1,0),FALSE))/$AC9,"")</f>
        <v/>
      </c>
      <c r="BA9" s="283" t="str">
        <f>IF($AY9="ja",(VLOOKUP($B9,'Egen hetvattenprod'!$B$1:$BX$550,MATCH(BA$2,'Egen hetvattenprod'!$B$1:$BX$1,0),FALSE)+VLOOKUP($B9,Kraftvärmeprod!$B$1:$BX$550,MATCH(BA$2,Kraftvärmeprod!$B$1:$BX$1,0),FALSE))/$AC9,"")</f>
        <v/>
      </c>
      <c r="BB9" s="283" t="str">
        <f>IF($AY9="ja",(VLOOKUP($B9,'Egen hetvattenprod'!$B$1:$BX$550,MATCH(BB$2,'Egen hetvattenprod'!$B$1:$BX$1,0),FALSE)+VLOOKUP($B9,Kraftvärmeprod!$B$1:$BX$550,MATCH(BB$2,Kraftvärmeprod!$B$1:$BX$1,0),FALSE))/$AC9,"")</f>
        <v/>
      </c>
      <c r="BC9" s="283" t="str">
        <f>IF($AY9="ja",(VLOOKUP($B9,'Egen hetvattenprod'!$B$1:$BX$550,MATCH(BC$2,'Egen hetvattenprod'!$B$1:$BX$1,0),FALSE)+VLOOKUP($B9,Kraftvärmeprod!$B$1:$BX$550,MATCH(BC$2,Kraftvärmeprod!$B$1:$BX$1,0),FALSE))/$AC9,"")</f>
        <v/>
      </c>
      <c r="BD9" s="283" t="str">
        <f>IF($AY9="ja",(VLOOKUP($B9,'Egen hetvattenprod'!$B$1:$BX$550,MATCH(BD$2,'Egen hetvattenprod'!$B$1:$BX$1,0),FALSE)+VLOOKUP($B9,Kraftvärmeprod!$B$1:$BX$550,MATCH(BD$2,Kraftvärmeprod!$B$1:$BX$1,0),FALSE))/$AC9,"")</f>
        <v/>
      </c>
      <c r="BF9" s="244" t="str">
        <f t="shared" si="5"/>
        <v>Nej</v>
      </c>
      <c r="BG9" s="283" t="str">
        <f>IF($BF9="ja",VLOOKUP($B9,'Egen hetvattenprod'!$B$1:$BX$550,MATCH("Andelen klimatgaser med fossilt ursprung för avfall ()",'Egen hetvattenprod'!$B$1:$BX$1,0),FALSE),"")</f>
        <v/>
      </c>
      <c r="BH9" s="283" t="str">
        <f>IF($BF9="ja",VLOOKUP($B9,Kraftvärmeprod!$B$1:$BX$550,MATCH("Andelen klimatgaser med fossilt ursprung för avfall ()",Kraftvärmeprod!$B$1:$BX$1,0),FALSE),"")</f>
        <v/>
      </c>
      <c r="BI9" s="307" t="str">
        <f>IF($BF9="ja",VLOOKUP($B9,'Egen hetvattenprod'!$B$1:$BX$550,MATCH("Avfall (GWh)",'Egen hetvattenprod'!$B$1:$BX$1,0),FALSE),"")</f>
        <v/>
      </c>
      <c r="BJ9" s="307" t="str">
        <f>IF($BF9="ja",VLOOKUP($B9,'Slutlig allokering kvv'!$B$1:$BX$550,MATCH("Avfall (GWh)",'Slutlig allokering kvv'!$B$1:$BX$1,0),FALSE),"")</f>
        <v/>
      </c>
      <c r="BK9" s="307" t="str">
        <f>IF($BF9="ja",VLOOKUP($B9,'Köpt hetvatten'!$B$1:$BX$550,MATCH("Avfall i köpt hetvatten",'Köpt hetvatten'!$B$1:$BX$1,0),FALSE),"")</f>
        <v/>
      </c>
      <c r="BL9" s="307" t="str">
        <f>IF($BF9="ja",VLOOKUP($B9,'Egen hetvattenprod'!$B$1:$BX$550,MATCH("Värde enligt ovan. (%)",'Egen hetvattenprod'!$B$1:$BX$1,0),FALSE),"")</f>
        <v/>
      </c>
      <c r="BM9" s="307" t="str">
        <f>IF($BF9="ja",VLOOKUP($B9,Kraftvärmeprod!$B$1:$BX$550,MATCH("Värde enligt ovan. (%)",Kraftvärmeprod!$B$1:$BX$1,0),FALSE),"")</f>
        <v/>
      </c>
      <c r="BN9" s="307"/>
      <c r="BO9" s="307"/>
      <c r="BP9" s="307"/>
      <c r="BQ9" s="307" t="str">
        <f>IF($BF9="ja",VLOOKUP($B9,'Egen hetvattenprod'!$B$1:$BX$550,MATCH("Tillförd olja (fossil) vid avfallsförbränning (GWh)",'Egen hetvattenprod'!$B$1:$BX$1,0),FALSE),"")</f>
        <v/>
      </c>
      <c r="BR9" s="307" t="str">
        <f>IF($BF9="ja",VLOOKUP($B9,Kraftvärmeprod!$B$1:$BX$550,MATCH("Tillförd olja (fossil) vid avfallsförbränning (GWh)",Kraftvärmeprod!$B$1:$BX$1,0),FALSE),"")</f>
        <v/>
      </c>
    </row>
    <row r="10" spans="1:71" x14ac:dyDescent="0.25">
      <c r="A10" s="2" t="str">
        <f>'Miljövärden för publ företag'!B12</f>
        <v>Adven Värme AB.</v>
      </c>
      <c r="B10" s="2" t="str">
        <f>'Miljövärden för publ företag'!C12</f>
        <v>Ramsele</v>
      </c>
      <c r="C10" s="312">
        <f>IFERROR(VLOOKUP($B10,Totalt!$B$1:$AQ$554,MATCH(C$2,Totalt!$B$1:$AQ$1,0),FALSE),"")</f>
        <v>0</v>
      </c>
      <c r="D10" s="312">
        <f>IFERROR(VLOOKUP($B10,Totalt!$B$1:$AQ$554,MATCH(D$2,Totalt!$B$1:$AQ$1,0),FALSE),"")</f>
        <v>0.3</v>
      </c>
      <c r="E10" s="312">
        <f>IFERROR(VLOOKUP($B10,Totalt!$B$1:$AQ$554,MATCH(E$2,Totalt!$B$1:$AQ$1,0),FALSE),"")</f>
        <v>0</v>
      </c>
      <c r="F10" s="312">
        <f>IFERROR(VLOOKUP($B10,Totalt!$B$1:$AQ$554,MATCH(F$2,Totalt!$B$1:$AQ$1,0),FALSE),"")</f>
        <v>0</v>
      </c>
      <c r="G10" s="312">
        <f>IFERROR(VLOOKUP($B10,Totalt!$B$1:$AQ$554,MATCH(G$2,Totalt!$B$1:$AQ$1,0),FALSE),"")</f>
        <v>0</v>
      </c>
      <c r="H10" s="312">
        <f>IFERROR(VLOOKUP($B10,Totalt!$B$1:$AQ$554,MATCH(H$2,Totalt!$B$1:$AQ$1,0),FALSE),"")</f>
        <v>0</v>
      </c>
      <c r="I10" s="312">
        <f>IFERROR(VLOOKUP($B10,Totalt!$B$1:$AQ$554,MATCH(I$2,Totalt!$B$1:$AQ$1,0),FALSE),"")</f>
        <v>0</v>
      </c>
      <c r="J10" s="312">
        <f>IFERROR(VLOOKUP($B10,Totalt!$B$1:$AQ$554,MATCH(J$2,Totalt!$B$1:$AQ$1,0),FALSE),"")</f>
        <v>0</v>
      </c>
      <c r="K10" s="312">
        <f>IFERROR(VLOOKUP($B10,Totalt!$B$1:$AQ$554,MATCH(K$2,Totalt!$B$1:$AQ$1,0),FALSE),"")</f>
        <v>0</v>
      </c>
      <c r="L10" s="312">
        <f>IFERROR(VLOOKUP($B10,Totalt!$B$1:$AQ$554,MATCH(L$2,Totalt!$B$1:$AQ$1,0),FALSE),"")</f>
        <v>0</v>
      </c>
      <c r="M10" s="312">
        <f>IFERROR(VLOOKUP($B10,Totalt!$B$1:$AQ$554,MATCH(M$2,Totalt!$B$1:$AQ$1,0),FALSE),"")</f>
        <v>1.7</v>
      </c>
      <c r="N10" s="312">
        <f>IFERROR(VLOOKUP($B10,Totalt!$B$1:$AQ$554,MATCH(N$2,Totalt!$B$1:$AQ$1,0),FALSE),"")</f>
        <v>0</v>
      </c>
      <c r="O10" s="312">
        <f>IFERROR(VLOOKUP($B10,Totalt!$B$1:$AQ$554,MATCH(O$2,Totalt!$B$1:$AQ$1,0),FALSE),"")</f>
        <v>0</v>
      </c>
      <c r="P10" s="312">
        <f>IFERROR(VLOOKUP($B10,Totalt!$B$1:$AQ$554,MATCH(P$2,Totalt!$B$1:$AQ$1,0),FALSE),"")</f>
        <v>5.4</v>
      </c>
      <c r="Q10" s="312">
        <f>IFERROR(VLOOKUP($B10,Totalt!$B$1:$AQ$554,MATCH(Q$2,Totalt!$B$1:$AQ$1,0),FALSE),"")</f>
        <v>0</v>
      </c>
      <c r="R10" s="312">
        <f>IFERROR(VLOOKUP($B10,Totalt!$B$1:$AQ$554,MATCH(R$2,Totalt!$B$1:$AQ$1,0),FALSE),"")</f>
        <v>0</v>
      </c>
      <c r="S10" s="312">
        <f>IFERROR(VLOOKUP($B10,Totalt!$B$1:$AQ$554,MATCH(S$2,Totalt!$B$1:$AQ$1,0),FALSE),"")</f>
        <v>0</v>
      </c>
      <c r="T10" s="312">
        <f>IFERROR(VLOOKUP($B10,Totalt!$B$1:$AQ$554,MATCH(T$2,Totalt!$B$1:$AQ$1,0),FALSE),"")</f>
        <v>0</v>
      </c>
      <c r="U10" s="312">
        <f>IFERROR(VLOOKUP($B10,Totalt!$B$1:$AQ$554,MATCH(U$2,Totalt!$B$1:$AQ$1,0),FALSE),"")</f>
        <v>0</v>
      </c>
      <c r="V10" s="312">
        <f>IFERROR(VLOOKUP($B10,Totalt!$B$1:$AQ$554,MATCH(V$2,Totalt!$B$1:$AQ$1,0),FALSE),"")</f>
        <v>0</v>
      </c>
      <c r="W10" s="312">
        <f>IFERROR(VLOOKUP($B10,Totalt!$B$1:$AQ$554,MATCH(W$2,Totalt!$B$1:$AQ$1,0),FALSE),"")</f>
        <v>0</v>
      </c>
      <c r="X10" s="312">
        <f>IFERROR(VLOOKUP($B10,Totalt!$B$1:$AQ$554,MATCH(X$2,Totalt!$B$1:$AQ$1,0),FALSE),"")</f>
        <v>0</v>
      </c>
      <c r="Y10" s="312">
        <f>IFERROR(VLOOKUP($B10,Totalt!$B$1:$AQ$554,MATCH(Y$2,Totalt!$B$1:$AQ$1,0),FALSE),"")</f>
        <v>0</v>
      </c>
      <c r="Z10" s="312">
        <f>IFERROR(VLOOKUP($B10,Totalt!$B$1:$AQ$554,MATCH(Z$2,Totalt!$B$1:$AQ$1,0),FALSE),"")</f>
        <v>0</v>
      </c>
      <c r="AA10" s="312">
        <f>IFERROR(VLOOKUP($B10,Totalt!$B$1:$AQ$554,MATCH(AA$2,Totalt!$B$1:$AQ$1,0),FALSE),"")</f>
        <v>0</v>
      </c>
      <c r="AB10" s="312">
        <f>IFERROR(VLOOKUP($B10,Totalt!$B$1:$AQ$554,MATCH(AB$2,Totalt!$B$1:$AQ$1,0),FALSE),"")</f>
        <v>0</v>
      </c>
      <c r="AC10" s="312">
        <f>IFERROR(VLOOKUP($B10,Totalt!$B$1:$AQ$554,MATCH(AC$2,Totalt!$B$1:$AQ$1,0),FALSE),"")</f>
        <v>0</v>
      </c>
      <c r="AD10" s="312">
        <f>IFERROR(VLOOKUP($B10,Totalt!$B$1:$AQ$554,MATCH(AD$2,Totalt!$B$1:$AQ$1,0),FALSE),"")</f>
        <v>0</v>
      </c>
      <c r="AE10" s="312">
        <f>IFERROR(VLOOKUP($B10,Totalt!$B$1:$AQ$554,MATCH(AE$2,Totalt!$B$1:$AQ$1,0),FALSE),"")</f>
        <v>0</v>
      </c>
      <c r="AF10" s="312">
        <f>IFERROR(VLOOKUP($B10,Totalt!$B$1:$AQ$554,MATCH(AF$2,Totalt!$B$1:$AQ$1,0),FALSE),"")</f>
        <v>0.2</v>
      </c>
      <c r="AG10" s="312">
        <f>IFERROR(VLOOKUP($B10,Totalt!$B$1:$AQ$554,MATCH(AG$2,Totalt!$B$1:$AQ$1,0),FALSE),"")</f>
        <v>0</v>
      </c>
      <c r="AI10" s="245">
        <f t="shared" si="3"/>
        <v>7.6000000000000005</v>
      </c>
      <c r="AJ10" s="246">
        <f>IF(ISERROR(1/VLOOKUP($B10,Leveranser!$B$1:$S$500,MATCH("såld värme (gwh)",Leveranser!$B$1:$S$1,0),FALSE)),"",VLOOKUP($B10,Leveranser!$B$1:$S$500,MATCH("såld värme (gwh)",Leveranser!$B$1:$S$1,0),FALSE))</f>
        <v>5.3</v>
      </c>
      <c r="AK10" t="str">
        <f>IFERROR(IF(VLOOKUP($B10,Totalt!$B$1:$AQ$554,MATCH(AK$2,Totalt!$B$1:$AQ$1,0),FALSE)="","",VLOOKUP($B10,Totalt!$B$1:$AQ$554,MATCH(AK$2,Totalt!$B$1:$AQ$1,0),FALSE)),"")</f>
        <v/>
      </c>
      <c r="AM10" s="247" t="str">
        <f>IF(B10&lt;&gt;"",IF(VLOOKUP($B10,Totalt!$B$1:$AQ$554,MATCH("Kvalitetsgranskad:",Totalt!$B$1:$AQ$1,0),FALSE)="ja",VLOOKUP($B10,Miljö!$B$1:$AG$479,MATCH(AM$2,Miljö!$B$1:$AK$1,0),FALSE),""),"")</f>
        <v>Ja</v>
      </c>
      <c r="AN10" s="247" t="str">
        <f>IF(AM10="ja",VLOOKUP($B10,Miljö!$B$1:$J$479,MATCH("Typ av ursprungsspecificerad el   (Om inget värde anges används Nordisk residualmix, se inforuta) ()",Miljö!$B$1:$J$1,0),FALSE),IF(AM10="nej","Nordisk residualel",""))</f>
        <v>'Förnybar El Jämtkraft'</v>
      </c>
      <c r="AO10" s="247">
        <f>IF(AM10="","",VLOOKUP($B10,Miljö!$B$1:$J$479,MATCH("Fossilandel för ursprungspecificerad el ()",Miljö!$B$1:$J$1,0),FALSE))</f>
        <v>0</v>
      </c>
      <c r="AP10" s="247">
        <f>IF(AM10="","",IFERROR(VLOOKUP($B10,Miljö!$B$1:$J$479,MATCH("Kärnkraftsandel för ursprungsspecificerad el ()",Miljö!$B$1:$J$1,0),FALSE)/1,0))</f>
        <v>0</v>
      </c>
      <c r="AQ10" s="247">
        <f t="shared" si="4"/>
        <v>1</v>
      </c>
      <c r="AR10" s="52"/>
      <c r="AS10" s="247" t="str">
        <f t="shared" si="0"/>
        <v>Nej</v>
      </c>
      <c r="AT10" s="247" t="str">
        <f>IF(AS10="ja",VLOOKUP($B10,Miljö!$B$1:$O$500,MATCH("Fossil andel i procent (%)",Miljö!$B$1:$O$1,0),FALSE)/100,"")</f>
        <v/>
      </c>
      <c r="AU10" s="52"/>
      <c r="AV10" s="247" t="str">
        <f t="shared" si="1"/>
        <v>Nej</v>
      </c>
      <c r="AW10" s="247" t="str">
        <f>IF(AV10="ja",VLOOKUP($B10,'Egen hetvattenprod'!$B$1:$AO$500,MATCH("Värmekälla till värmepumpar ()",'Egen hetvattenprod'!$B$1:$AO$1,0),FALSE),"")</f>
        <v/>
      </c>
      <c r="AY10" s="244" t="str">
        <f t="shared" si="2"/>
        <v>Nej</v>
      </c>
      <c r="AZ10" s="283" t="str">
        <f>IF($AY10="ja",(VLOOKUP($B10,'Egen hetvattenprod'!$B$1:$BX$550,MATCH(AZ$2,'Egen hetvattenprod'!$B$1:$BX$1,0),FALSE)+VLOOKUP($B10,Kraftvärmeprod!$B$1:$BX$550,MATCH(AZ$2,Kraftvärmeprod!$B$1:$BX$1,0),FALSE))/$AC10,"")</f>
        <v/>
      </c>
      <c r="BA10" s="283" t="str">
        <f>IF($AY10="ja",(VLOOKUP($B10,'Egen hetvattenprod'!$B$1:$BX$550,MATCH(BA$2,'Egen hetvattenprod'!$B$1:$BX$1,0),FALSE)+VLOOKUP($B10,Kraftvärmeprod!$B$1:$BX$550,MATCH(BA$2,Kraftvärmeprod!$B$1:$BX$1,0),FALSE))/$AC10,"")</f>
        <v/>
      </c>
      <c r="BB10" s="283" t="str">
        <f>IF($AY10="ja",(VLOOKUP($B10,'Egen hetvattenprod'!$B$1:$BX$550,MATCH(BB$2,'Egen hetvattenprod'!$B$1:$BX$1,0),FALSE)+VLOOKUP($B10,Kraftvärmeprod!$B$1:$BX$550,MATCH(BB$2,Kraftvärmeprod!$B$1:$BX$1,0),FALSE))/$AC10,"")</f>
        <v/>
      </c>
      <c r="BC10" s="283" t="str">
        <f>IF($AY10="ja",(VLOOKUP($B10,'Egen hetvattenprod'!$B$1:$BX$550,MATCH(BC$2,'Egen hetvattenprod'!$B$1:$BX$1,0),FALSE)+VLOOKUP($B10,Kraftvärmeprod!$B$1:$BX$550,MATCH(BC$2,Kraftvärmeprod!$B$1:$BX$1,0),FALSE))/$AC10,"")</f>
        <v/>
      </c>
      <c r="BD10" s="283" t="str">
        <f>IF($AY10="ja",(VLOOKUP($B10,'Egen hetvattenprod'!$B$1:$BX$550,MATCH(BD$2,'Egen hetvattenprod'!$B$1:$BX$1,0),FALSE)+VLOOKUP($B10,Kraftvärmeprod!$B$1:$BX$550,MATCH(BD$2,Kraftvärmeprod!$B$1:$BX$1,0),FALSE))/$AC10,"")</f>
        <v/>
      </c>
      <c r="BF10" s="244" t="str">
        <f t="shared" si="5"/>
        <v>Nej</v>
      </c>
      <c r="BG10" s="283" t="str">
        <f>IF($BF10="ja",VLOOKUP($B10,'Egen hetvattenprod'!$B$1:$BX$550,MATCH("Andelen klimatgaser med fossilt ursprung för avfall ()",'Egen hetvattenprod'!$B$1:$BX$1,0),FALSE),"")</f>
        <v/>
      </c>
      <c r="BH10" s="283" t="str">
        <f>IF($BF10="ja",VLOOKUP($B10,Kraftvärmeprod!$B$1:$BX$550,MATCH("Andelen klimatgaser med fossilt ursprung för avfall ()",Kraftvärmeprod!$B$1:$BX$1,0),FALSE),"")</f>
        <v/>
      </c>
      <c r="BI10" s="307" t="str">
        <f>IF($BF10="ja",VLOOKUP($B10,'Egen hetvattenprod'!$B$1:$BX$550,MATCH("Avfall (GWh)",'Egen hetvattenprod'!$B$1:$BX$1,0),FALSE),"")</f>
        <v/>
      </c>
      <c r="BJ10" s="307" t="str">
        <f>IF($BF10="ja",VLOOKUP($B10,'Slutlig allokering kvv'!$B$1:$BX$550,MATCH("Avfall (GWh)",'Slutlig allokering kvv'!$B$1:$BX$1,0),FALSE),"")</f>
        <v/>
      </c>
      <c r="BK10" s="307" t="str">
        <f>IF($BF10="ja",VLOOKUP($B10,'Köpt hetvatten'!$B$1:$BX$550,MATCH("Avfall i köpt hetvatten",'Köpt hetvatten'!$B$1:$BX$1,0),FALSE),"")</f>
        <v/>
      </c>
      <c r="BL10" s="307" t="str">
        <f>IF($BF10="ja",VLOOKUP($B10,'Egen hetvattenprod'!$B$1:$BX$550,MATCH("Värde enligt ovan. (%)",'Egen hetvattenprod'!$B$1:$BX$1,0),FALSE),"")</f>
        <v/>
      </c>
      <c r="BM10" s="307" t="str">
        <f>IF($BF10="ja",VLOOKUP($B10,Kraftvärmeprod!$B$1:$BX$550,MATCH("Värde enligt ovan. (%)",Kraftvärmeprod!$B$1:$BX$1,0),FALSE),"")</f>
        <v/>
      </c>
      <c r="BN10" s="307"/>
      <c r="BO10" s="307"/>
      <c r="BP10" s="307"/>
      <c r="BQ10" s="307" t="str">
        <f>IF($BF10="ja",VLOOKUP($B10,'Egen hetvattenprod'!$B$1:$BX$550,MATCH("Tillförd olja (fossil) vid avfallsförbränning (GWh)",'Egen hetvattenprod'!$B$1:$BX$1,0),FALSE),"")</f>
        <v/>
      </c>
      <c r="BR10" s="307" t="str">
        <f>IF($BF10="ja",VLOOKUP($B10,Kraftvärmeprod!$B$1:$BX$550,MATCH("Tillförd olja (fossil) vid avfallsförbränning (GWh)",Kraftvärmeprod!$B$1:$BX$1,0),FALSE),"")</f>
        <v/>
      </c>
    </row>
    <row r="11" spans="1:71" x14ac:dyDescent="0.25">
      <c r="A11" s="2" t="str">
        <f>'Miljövärden för publ företag'!B13</f>
        <v>Affärsverken Karlskrona AB</v>
      </c>
      <c r="B11" s="2" t="str">
        <f>'Miljövärden för publ företag'!C13</f>
        <v>Fridlevstad</v>
      </c>
      <c r="C11" s="312">
        <f>IFERROR(VLOOKUP($B11,Totalt!$B$1:$AQ$554,MATCH(C$2,Totalt!$B$1:$AQ$1,0),FALSE),"")</f>
        <v>0</v>
      </c>
      <c r="D11" s="312">
        <f>IFERROR(VLOOKUP($B11,Totalt!$B$1:$AQ$554,MATCH(D$2,Totalt!$B$1:$AQ$1,0),FALSE),"")</f>
        <v>6.0000000000000001E-3</v>
      </c>
      <c r="E11" s="312">
        <f>IFERROR(VLOOKUP($B11,Totalt!$B$1:$AQ$554,MATCH(E$2,Totalt!$B$1:$AQ$1,0),FALSE),"")</f>
        <v>0</v>
      </c>
      <c r="F11" s="312">
        <f>IFERROR(VLOOKUP($B11,Totalt!$B$1:$AQ$554,MATCH(F$2,Totalt!$B$1:$AQ$1,0),FALSE),"")</f>
        <v>0</v>
      </c>
      <c r="G11" s="312">
        <f>IFERROR(VLOOKUP($B11,Totalt!$B$1:$AQ$554,MATCH(G$2,Totalt!$B$1:$AQ$1,0),FALSE),"")</f>
        <v>0</v>
      </c>
      <c r="H11" s="312">
        <f>IFERROR(VLOOKUP($B11,Totalt!$B$1:$AQ$554,MATCH(H$2,Totalt!$B$1:$AQ$1,0),FALSE),"")</f>
        <v>0</v>
      </c>
      <c r="I11" s="312">
        <f>IFERROR(VLOOKUP($B11,Totalt!$B$1:$AQ$554,MATCH(I$2,Totalt!$B$1:$AQ$1,0),FALSE),"")</f>
        <v>0</v>
      </c>
      <c r="J11" s="312">
        <f>IFERROR(VLOOKUP($B11,Totalt!$B$1:$AQ$554,MATCH(J$2,Totalt!$B$1:$AQ$1,0),FALSE),"")</f>
        <v>0</v>
      </c>
      <c r="K11" s="312">
        <f>IFERROR(VLOOKUP($B11,Totalt!$B$1:$AQ$554,MATCH(K$2,Totalt!$B$1:$AQ$1,0),FALSE),"")</f>
        <v>0</v>
      </c>
      <c r="L11" s="312">
        <f>IFERROR(VLOOKUP($B11,Totalt!$B$1:$AQ$554,MATCH(L$2,Totalt!$B$1:$AQ$1,0),FALSE),"")</f>
        <v>0</v>
      </c>
      <c r="M11" s="312">
        <f>IFERROR(VLOOKUP($B11,Totalt!$B$1:$AQ$554,MATCH(M$2,Totalt!$B$1:$AQ$1,0),FALSE),"")</f>
        <v>0</v>
      </c>
      <c r="N11" s="312">
        <f>IFERROR(VLOOKUP($B11,Totalt!$B$1:$AQ$554,MATCH(N$2,Totalt!$B$1:$AQ$1,0),FALSE),"")</f>
        <v>0</v>
      </c>
      <c r="O11" s="312">
        <f>IFERROR(VLOOKUP($B11,Totalt!$B$1:$AQ$554,MATCH(O$2,Totalt!$B$1:$AQ$1,0),FALSE),"")</f>
        <v>0</v>
      </c>
      <c r="P11" s="312">
        <f>IFERROR(VLOOKUP($B11,Totalt!$B$1:$AQ$554,MATCH(P$2,Totalt!$B$1:$AQ$1,0),FALSE),"")</f>
        <v>0</v>
      </c>
      <c r="Q11" s="312">
        <f>IFERROR(VLOOKUP($B11,Totalt!$B$1:$AQ$554,MATCH(Q$2,Totalt!$B$1:$AQ$1,0),FALSE),"")</f>
        <v>0</v>
      </c>
      <c r="R11" s="312">
        <f>IFERROR(VLOOKUP($B11,Totalt!$B$1:$AQ$554,MATCH(R$2,Totalt!$B$1:$AQ$1,0),FALSE),"")</f>
        <v>0.46800000000000003</v>
      </c>
      <c r="S11" s="312">
        <f>IFERROR(VLOOKUP($B11,Totalt!$B$1:$AQ$554,MATCH(S$2,Totalt!$B$1:$AQ$1,0),FALSE),"")</f>
        <v>0</v>
      </c>
      <c r="T11" s="312">
        <f>IFERROR(VLOOKUP($B11,Totalt!$B$1:$AQ$554,MATCH(T$2,Totalt!$B$1:$AQ$1,0),FALSE),"")</f>
        <v>0</v>
      </c>
      <c r="U11" s="312">
        <f>IFERROR(VLOOKUP($B11,Totalt!$B$1:$AQ$554,MATCH(U$2,Totalt!$B$1:$AQ$1,0),FALSE),"")</f>
        <v>0</v>
      </c>
      <c r="V11" s="312">
        <f>IFERROR(VLOOKUP($B11,Totalt!$B$1:$AQ$554,MATCH(V$2,Totalt!$B$1:$AQ$1,0),FALSE),"")</f>
        <v>0</v>
      </c>
      <c r="W11" s="312">
        <f>IFERROR(VLOOKUP($B11,Totalt!$B$1:$AQ$554,MATCH(W$2,Totalt!$B$1:$AQ$1,0),FALSE),"")</f>
        <v>0</v>
      </c>
      <c r="X11" s="312">
        <f>IFERROR(VLOOKUP($B11,Totalt!$B$1:$AQ$554,MATCH(X$2,Totalt!$B$1:$AQ$1,0),FALSE),"")</f>
        <v>0</v>
      </c>
      <c r="Y11" s="312">
        <f>IFERROR(VLOOKUP($B11,Totalt!$B$1:$AQ$554,MATCH(Y$2,Totalt!$B$1:$AQ$1,0),FALSE),"")</f>
        <v>0</v>
      </c>
      <c r="Z11" s="312">
        <f>IFERROR(VLOOKUP($B11,Totalt!$B$1:$AQ$554,MATCH(Z$2,Totalt!$B$1:$AQ$1,0),FALSE),"")</f>
        <v>0</v>
      </c>
      <c r="AA11" s="312">
        <f>IFERROR(VLOOKUP($B11,Totalt!$B$1:$AQ$554,MATCH(AA$2,Totalt!$B$1:$AQ$1,0),FALSE),"")</f>
        <v>0</v>
      </c>
      <c r="AB11" s="312">
        <f>IFERROR(VLOOKUP($B11,Totalt!$B$1:$AQ$554,MATCH(AB$2,Totalt!$B$1:$AQ$1,0),FALSE),"")</f>
        <v>0</v>
      </c>
      <c r="AC11" s="312">
        <f>IFERROR(VLOOKUP($B11,Totalt!$B$1:$AQ$554,MATCH(AC$2,Totalt!$B$1:$AQ$1,0),FALSE),"")</f>
        <v>0</v>
      </c>
      <c r="AD11" s="312">
        <f>IFERROR(VLOOKUP($B11,Totalt!$B$1:$AQ$554,MATCH(AD$2,Totalt!$B$1:$AQ$1,0),FALSE),"")</f>
        <v>0</v>
      </c>
      <c r="AE11" s="312">
        <f>IFERROR(VLOOKUP($B11,Totalt!$B$1:$AQ$554,MATCH(AE$2,Totalt!$B$1:$AQ$1,0),FALSE),"")</f>
        <v>0</v>
      </c>
      <c r="AF11" s="312">
        <f>IFERROR(VLOOKUP($B11,Totalt!$B$1:$AQ$554,MATCH(AF$2,Totalt!$B$1:$AQ$1,0),FALSE),"")</f>
        <v>8.9999999999999993E-3</v>
      </c>
      <c r="AG11" s="312">
        <f>IFERROR(VLOOKUP($B11,Totalt!$B$1:$AQ$554,MATCH(AG$2,Totalt!$B$1:$AQ$1,0),FALSE),"")</f>
        <v>0</v>
      </c>
      <c r="AI11" s="245">
        <f t="shared" si="3"/>
        <v>0.48300000000000004</v>
      </c>
      <c r="AJ11" s="246">
        <f>IF(ISERROR(1/VLOOKUP($B11,Leveranser!$B$1:$S$500,MATCH("såld värme (gwh)",Leveranser!$B$1:$S$1,0),FALSE)),"",VLOOKUP($B11,Leveranser!$B$1:$S$500,MATCH("såld värme (gwh)",Leveranser!$B$1:$S$1,0),FALSE))</f>
        <v>0.37</v>
      </c>
      <c r="AK11" t="str">
        <f>IFERROR(IF(VLOOKUP($B11,Totalt!$B$1:$AQ$554,MATCH(AK$2,Totalt!$B$1:$AQ$1,0),FALSE)="","",VLOOKUP($B11,Totalt!$B$1:$AQ$554,MATCH(AK$2,Totalt!$B$1:$AQ$1,0),FALSE)),"")</f>
        <v/>
      </c>
      <c r="AM11" s="247" t="str">
        <f>IF(B11&lt;&gt;"",IF(VLOOKUP($B11,Totalt!$B$1:$AQ$554,MATCH("Kvalitetsgranskad:",Totalt!$B$1:$AQ$1,0),FALSE)="ja",VLOOKUP($B11,Miljö!$B$1:$AG$479,MATCH(AM$2,Miljö!$B$1:$AK$1,0),FALSE),""),"")</f>
        <v>Ja</v>
      </c>
      <c r="AN11" s="247" t="str">
        <f>IF(AM11="ja",VLOOKUP($B11,Miljö!$B$1:$J$479,MATCH("Typ av ursprungsspecificerad el   (Om inget värde anges används Nordisk residualmix, se inforuta) ()",Miljö!$B$1:$J$1,0),FALSE),IF(AM11="nej","Nordisk residualel",""))</f>
        <v>'Förnybar el "guarantee of origin"'</v>
      </c>
      <c r="AO11" s="247">
        <f>IF(AM11="","",VLOOKUP($B11,Miljö!$B$1:$J$479,MATCH("Fossilandel för ursprungspecificerad el ()",Miljö!$B$1:$J$1,0),FALSE))</f>
        <v>0</v>
      </c>
      <c r="AP11" s="247">
        <f>IF(AM11="","",IFERROR(VLOOKUP($B11,Miljö!$B$1:$J$479,MATCH("Kärnkraftsandel för ursprungsspecificerad el ()",Miljö!$B$1:$J$1,0),FALSE)/1,0))</f>
        <v>0</v>
      </c>
      <c r="AQ11" s="247">
        <f t="shared" si="4"/>
        <v>1</v>
      </c>
      <c r="AR11" s="52"/>
      <c r="AS11" s="247" t="str">
        <f t="shared" si="0"/>
        <v>Nej</v>
      </c>
      <c r="AT11" s="247" t="str">
        <f>IF(AS11="ja",VLOOKUP($B11,Miljö!$B$1:$O$500,MATCH("Fossil andel i procent (%)",Miljö!$B$1:$O$1,0),FALSE)/100,"")</f>
        <v/>
      </c>
      <c r="AU11" s="52"/>
      <c r="AV11" s="247" t="str">
        <f t="shared" si="1"/>
        <v>Nej</v>
      </c>
      <c r="AW11" s="247" t="str">
        <f>IF(AV11="ja",VLOOKUP($B11,'Egen hetvattenprod'!$B$1:$AO$500,MATCH("Värmekälla till värmepumpar ()",'Egen hetvattenprod'!$B$1:$AO$1,0),FALSE),"")</f>
        <v/>
      </c>
      <c r="AY11" s="244" t="str">
        <f t="shared" si="2"/>
        <v>Nej</v>
      </c>
      <c r="AZ11" s="283" t="str">
        <f>IF($AY11="ja",(VLOOKUP($B11,'Egen hetvattenprod'!$B$1:$BX$550,MATCH(AZ$2,'Egen hetvattenprod'!$B$1:$BX$1,0),FALSE)+VLOOKUP($B11,Kraftvärmeprod!$B$1:$BX$550,MATCH(AZ$2,Kraftvärmeprod!$B$1:$BX$1,0),FALSE))/$AC11,"")</f>
        <v/>
      </c>
      <c r="BA11" s="283" t="str">
        <f>IF($AY11="ja",(VLOOKUP($B11,'Egen hetvattenprod'!$B$1:$BX$550,MATCH(BA$2,'Egen hetvattenprod'!$B$1:$BX$1,0),FALSE)+VLOOKUP($B11,Kraftvärmeprod!$B$1:$BX$550,MATCH(BA$2,Kraftvärmeprod!$B$1:$BX$1,0),FALSE))/$AC11,"")</f>
        <v/>
      </c>
      <c r="BB11" s="283" t="str">
        <f>IF($AY11="ja",(VLOOKUP($B11,'Egen hetvattenprod'!$B$1:$BX$550,MATCH(BB$2,'Egen hetvattenprod'!$B$1:$BX$1,0),FALSE)+VLOOKUP($B11,Kraftvärmeprod!$B$1:$BX$550,MATCH(BB$2,Kraftvärmeprod!$B$1:$BX$1,0),FALSE))/$AC11,"")</f>
        <v/>
      </c>
      <c r="BC11" s="283" t="str">
        <f>IF($AY11="ja",(VLOOKUP($B11,'Egen hetvattenprod'!$B$1:$BX$550,MATCH(BC$2,'Egen hetvattenprod'!$B$1:$BX$1,0),FALSE)+VLOOKUP($B11,Kraftvärmeprod!$B$1:$BX$550,MATCH(BC$2,Kraftvärmeprod!$B$1:$BX$1,0),FALSE))/$AC11,"")</f>
        <v/>
      </c>
      <c r="BD11" s="283" t="str">
        <f>IF($AY11="ja",(VLOOKUP($B11,'Egen hetvattenprod'!$B$1:$BX$550,MATCH(BD$2,'Egen hetvattenprod'!$B$1:$BX$1,0),FALSE)+VLOOKUP($B11,Kraftvärmeprod!$B$1:$BX$550,MATCH(BD$2,Kraftvärmeprod!$B$1:$BX$1,0),FALSE))/$AC11,"")</f>
        <v/>
      </c>
      <c r="BF11" s="244" t="str">
        <f t="shared" si="5"/>
        <v>Nej</v>
      </c>
      <c r="BG11" s="283" t="str">
        <f>IF($BF11="ja",VLOOKUP($B11,'Egen hetvattenprod'!$B$1:$BX$550,MATCH("Andelen klimatgaser med fossilt ursprung för avfall ()",'Egen hetvattenprod'!$B$1:$BX$1,0),FALSE),"")</f>
        <v/>
      </c>
      <c r="BH11" s="283" t="str">
        <f>IF($BF11="ja",VLOOKUP($B11,Kraftvärmeprod!$B$1:$BX$550,MATCH("Andelen klimatgaser med fossilt ursprung för avfall ()",Kraftvärmeprod!$B$1:$BX$1,0),FALSE),"")</f>
        <v/>
      </c>
      <c r="BI11" s="307" t="str">
        <f>IF($BF11="ja",VLOOKUP($B11,'Egen hetvattenprod'!$B$1:$BX$550,MATCH("Avfall (GWh)",'Egen hetvattenprod'!$B$1:$BX$1,0),FALSE),"")</f>
        <v/>
      </c>
      <c r="BJ11" s="307" t="str">
        <f>IF($BF11="ja",VLOOKUP($B11,'Slutlig allokering kvv'!$B$1:$BX$550,MATCH("Avfall (GWh)",'Slutlig allokering kvv'!$B$1:$BX$1,0),FALSE),"")</f>
        <v/>
      </c>
      <c r="BK11" s="307" t="str">
        <f>IF($BF11="ja",VLOOKUP($B11,'Köpt hetvatten'!$B$1:$BX$550,MATCH("Avfall i köpt hetvatten",'Köpt hetvatten'!$B$1:$BX$1,0),FALSE),"")</f>
        <v/>
      </c>
      <c r="BL11" s="307" t="str">
        <f>IF($BF11="ja",VLOOKUP($B11,'Egen hetvattenprod'!$B$1:$BX$550,MATCH("Värde enligt ovan. (%)",'Egen hetvattenprod'!$B$1:$BX$1,0),FALSE),"")</f>
        <v/>
      </c>
      <c r="BM11" s="307" t="str">
        <f>IF($BF11="ja",VLOOKUP($B11,Kraftvärmeprod!$B$1:$BX$550,MATCH("Värde enligt ovan. (%)",Kraftvärmeprod!$B$1:$BX$1,0),FALSE),"")</f>
        <v/>
      </c>
      <c r="BN11" s="307"/>
      <c r="BO11" s="307"/>
      <c r="BP11" s="307"/>
      <c r="BQ11" s="307" t="str">
        <f>IF($BF11="ja",VLOOKUP($B11,'Egen hetvattenprod'!$B$1:$BX$550,MATCH("Tillförd olja (fossil) vid avfallsförbränning (GWh)",'Egen hetvattenprod'!$B$1:$BX$1,0),FALSE),"")</f>
        <v/>
      </c>
      <c r="BR11" s="307" t="str">
        <f>IF($BF11="ja",VLOOKUP($B11,Kraftvärmeprod!$B$1:$BX$550,MATCH("Tillförd olja (fossil) vid avfallsförbränning (GWh)",Kraftvärmeprod!$B$1:$BX$1,0),FALSE),"")</f>
        <v/>
      </c>
    </row>
    <row r="12" spans="1:71" x14ac:dyDescent="0.25">
      <c r="A12" s="2" t="str">
        <f>'Miljövärden för publ företag'!B14</f>
        <v>Affärsverken Karlskrona AB</v>
      </c>
      <c r="B12" s="2" t="str">
        <f>'Miljövärden för publ företag'!C14</f>
        <v>Jämjö</v>
      </c>
      <c r="C12" s="312">
        <f>IFERROR(VLOOKUP($B12,Totalt!$B$1:$AQ$554,MATCH(C$2,Totalt!$B$1:$AQ$1,0),FALSE),"")</f>
        <v>0</v>
      </c>
      <c r="D12" s="312">
        <f>IFERROR(VLOOKUP($B12,Totalt!$B$1:$AQ$554,MATCH(D$2,Totalt!$B$1:$AQ$1,0),FALSE),"")</f>
        <v>5.0999999999999997E-2</v>
      </c>
      <c r="E12" s="312">
        <f>IFERROR(VLOOKUP($B12,Totalt!$B$1:$AQ$554,MATCH(E$2,Totalt!$B$1:$AQ$1,0),FALSE),"")</f>
        <v>0</v>
      </c>
      <c r="F12" s="312">
        <f>IFERROR(VLOOKUP($B12,Totalt!$B$1:$AQ$554,MATCH(F$2,Totalt!$B$1:$AQ$1,0),FALSE),"")</f>
        <v>0</v>
      </c>
      <c r="G12" s="312">
        <f>IFERROR(VLOOKUP($B12,Totalt!$B$1:$AQ$554,MATCH(G$2,Totalt!$B$1:$AQ$1,0),FALSE),"")</f>
        <v>0</v>
      </c>
      <c r="H12" s="312">
        <f>IFERROR(VLOOKUP($B12,Totalt!$B$1:$AQ$554,MATCH(H$2,Totalt!$B$1:$AQ$1,0),FALSE),"")</f>
        <v>0</v>
      </c>
      <c r="I12" s="312">
        <f>IFERROR(VLOOKUP($B12,Totalt!$B$1:$AQ$554,MATCH(I$2,Totalt!$B$1:$AQ$1,0),FALSE),"")</f>
        <v>0</v>
      </c>
      <c r="J12" s="312">
        <f>IFERROR(VLOOKUP($B12,Totalt!$B$1:$AQ$554,MATCH(J$2,Totalt!$B$1:$AQ$1,0),FALSE),"")</f>
        <v>0</v>
      </c>
      <c r="K12" s="312">
        <f>IFERROR(VLOOKUP($B12,Totalt!$B$1:$AQ$554,MATCH(K$2,Totalt!$B$1:$AQ$1,0),FALSE),"")</f>
        <v>0</v>
      </c>
      <c r="L12" s="312">
        <f>IFERROR(VLOOKUP($B12,Totalt!$B$1:$AQ$554,MATCH(L$2,Totalt!$B$1:$AQ$1,0),FALSE),"")</f>
        <v>0</v>
      </c>
      <c r="M12" s="312">
        <f>IFERROR(VLOOKUP($B12,Totalt!$B$1:$AQ$554,MATCH(M$2,Totalt!$B$1:$AQ$1,0),FALSE),"")</f>
        <v>0</v>
      </c>
      <c r="N12" s="312">
        <f>IFERROR(VLOOKUP($B12,Totalt!$B$1:$AQ$554,MATCH(N$2,Totalt!$B$1:$AQ$1,0),FALSE),"")</f>
        <v>0</v>
      </c>
      <c r="O12" s="312">
        <f>IFERROR(VLOOKUP($B12,Totalt!$B$1:$AQ$554,MATCH(O$2,Totalt!$B$1:$AQ$1,0),FALSE),"")</f>
        <v>0</v>
      </c>
      <c r="P12" s="312">
        <f>IFERROR(VLOOKUP($B12,Totalt!$B$1:$AQ$554,MATCH(P$2,Totalt!$B$1:$AQ$1,0),FALSE),"")</f>
        <v>0</v>
      </c>
      <c r="Q12" s="312">
        <f>IFERROR(VLOOKUP($B12,Totalt!$B$1:$AQ$554,MATCH(Q$2,Totalt!$B$1:$AQ$1,0),FALSE),"")</f>
        <v>0</v>
      </c>
      <c r="R12" s="312">
        <f>IFERROR(VLOOKUP($B12,Totalt!$B$1:$AQ$554,MATCH(R$2,Totalt!$B$1:$AQ$1,0),FALSE),"")</f>
        <v>7.0069999999999997</v>
      </c>
      <c r="S12" s="312">
        <f>IFERROR(VLOOKUP($B12,Totalt!$B$1:$AQ$554,MATCH(S$2,Totalt!$B$1:$AQ$1,0),FALSE),"")</f>
        <v>0</v>
      </c>
      <c r="T12" s="312">
        <f>IFERROR(VLOOKUP($B12,Totalt!$B$1:$AQ$554,MATCH(T$2,Totalt!$B$1:$AQ$1,0),FALSE),"")</f>
        <v>0</v>
      </c>
      <c r="U12" s="312">
        <f>IFERROR(VLOOKUP($B12,Totalt!$B$1:$AQ$554,MATCH(U$2,Totalt!$B$1:$AQ$1,0),FALSE),"")</f>
        <v>0</v>
      </c>
      <c r="V12" s="312">
        <f>IFERROR(VLOOKUP($B12,Totalt!$B$1:$AQ$554,MATCH(V$2,Totalt!$B$1:$AQ$1,0),FALSE),"")</f>
        <v>0</v>
      </c>
      <c r="W12" s="312">
        <f>IFERROR(VLOOKUP($B12,Totalt!$B$1:$AQ$554,MATCH(W$2,Totalt!$B$1:$AQ$1,0),FALSE),"")</f>
        <v>0</v>
      </c>
      <c r="X12" s="312">
        <f>IFERROR(VLOOKUP($B12,Totalt!$B$1:$AQ$554,MATCH(X$2,Totalt!$B$1:$AQ$1,0),FALSE),"")</f>
        <v>0</v>
      </c>
      <c r="Y12" s="312">
        <f>IFERROR(VLOOKUP($B12,Totalt!$B$1:$AQ$554,MATCH(Y$2,Totalt!$B$1:$AQ$1,0),FALSE),"")</f>
        <v>0</v>
      </c>
      <c r="Z12" s="312">
        <f>IFERROR(VLOOKUP($B12,Totalt!$B$1:$AQ$554,MATCH(Z$2,Totalt!$B$1:$AQ$1,0),FALSE),"")</f>
        <v>0</v>
      </c>
      <c r="AA12" s="312">
        <f>IFERROR(VLOOKUP($B12,Totalt!$B$1:$AQ$554,MATCH(AA$2,Totalt!$B$1:$AQ$1,0),FALSE),"")</f>
        <v>0</v>
      </c>
      <c r="AB12" s="312">
        <f>IFERROR(VLOOKUP($B12,Totalt!$B$1:$AQ$554,MATCH(AB$2,Totalt!$B$1:$AQ$1,0),FALSE),"")</f>
        <v>0</v>
      </c>
      <c r="AC12" s="312">
        <f>IFERROR(VLOOKUP($B12,Totalt!$B$1:$AQ$554,MATCH(AC$2,Totalt!$B$1:$AQ$1,0),FALSE),"")</f>
        <v>0</v>
      </c>
      <c r="AD12" s="312">
        <f>IFERROR(VLOOKUP($B12,Totalt!$B$1:$AQ$554,MATCH(AD$2,Totalt!$B$1:$AQ$1,0),FALSE),"")</f>
        <v>0</v>
      </c>
      <c r="AE12" s="312">
        <f>IFERROR(VLOOKUP($B12,Totalt!$B$1:$AQ$554,MATCH(AE$2,Totalt!$B$1:$AQ$1,0),FALSE),"")</f>
        <v>0</v>
      </c>
      <c r="AF12" s="312">
        <f>IFERROR(VLOOKUP($B12,Totalt!$B$1:$AQ$554,MATCH(AF$2,Totalt!$B$1:$AQ$1,0),FALSE),"")</f>
        <v>9.9000000000000005E-2</v>
      </c>
      <c r="AG12" s="312">
        <f>IFERROR(VLOOKUP($B12,Totalt!$B$1:$AQ$554,MATCH(AG$2,Totalt!$B$1:$AQ$1,0),FALSE),"")</f>
        <v>0</v>
      </c>
      <c r="AI12" s="245">
        <f t="shared" si="3"/>
        <v>7.157</v>
      </c>
      <c r="AJ12" s="246">
        <f>IF(ISERROR(1/VLOOKUP($B12,Leveranser!$B$1:$S$500,MATCH("såld värme (gwh)",Leveranser!$B$1:$S$1,0),FALSE)),"",VLOOKUP($B12,Leveranser!$B$1:$S$500,MATCH("såld värme (gwh)",Leveranser!$B$1:$S$1,0),FALSE))</f>
        <v>5</v>
      </c>
      <c r="AK12" t="str">
        <f>IFERROR(IF(VLOOKUP($B12,Totalt!$B$1:$AQ$554,MATCH(AK$2,Totalt!$B$1:$AQ$1,0),FALSE)="","",VLOOKUP($B12,Totalt!$B$1:$AQ$554,MATCH(AK$2,Totalt!$B$1:$AQ$1,0),FALSE)),"")</f>
        <v/>
      </c>
      <c r="AM12" s="247" t="str">
        <f>IF(B12&lt;&gt;"",IF(VLOOKUP($B12,Totalt!$B$1:$AQ$554,MATCH("Kvalitetsgranskad:",Totalt!$B$1:$AQ$1,0),FALSE)="ja",VLOOKUP($B12,Miljö!$B$1:$AG$479,MATCH(AM$2,Miljö!$B$1:$AK$1,0),FALSE),""),"")</f>
        <v>Ja</v>
      </c>
      <c r="AN12" s="247" t="str">
        <f>IF(AM12="ja",VLOOKUP($B12,Miljö!$B$1:$J$479,MATCH("Typ av ursprungsspecificerad el   (Om inget värde anges används Nordisk residualmix, se inforuta) ()",Miljö!$B$1:$J$1,0),FALSE),IF(AM12="nej","Nordisk residualel",""))</f>
        <v>'förnybar el "guarantee of origin"'</v>
      </c>
      <c r="AO12" s="247">
        <f>IF(AM12="","",VLOOKUP($B12,Miljö!$B$1:$J$479,MATCH("Fossilandel för ursprungspecificerad el ()",Miljö!$B$1:$J$1,0),FALSE))</f>
        <v>0</v>
      </c>
      <c r="AP12" s="247">
        <f>IF(AM12="","",IFERROR(VLOOKUP($B12,Miljö!$B$1:$J$479,MATCH("Kärnkraftsandel för ursprungsspecificerad el ()",Miljö!$B$1:$J$1,0),FALSE)/1,0))</f>
        <v>0</v>
      </c>
      <c r="AQ12" s="247">
        <f t="shared" si="4"/>
        <v>1</v>
      </c>
      <c r="AR12" s="52"/>
      <c r="AS12" s="247" t="str">
        <f t="shared" si="0"/>
        <v>Nej</v>
      </c>
      <c r="AT12" s="247" t="str">
        <f>IF(AS12="ja",VLOOKUP($B12,Miljö!$B$1:$O$500,MATCH("Fossil andel i procent (%)",Miljö!$B$1:$O$1,0),FALSE)/100,"")</f>
        <v/>
      </c>
      <c r="AU12" s="52"/>
      <c r="AV12" s="247" t="str">
        <f t="shared" si="1"/>
        <v>Nej</v>
      </c>
      <c r="AW12" s="247" t="str">
        <f>IF(AV12="ja",VLOOKUP($B12,'Egen hetvattenprod'!$B$1:$AO$500,MATCH("Värmekälla till värmepumpar ()",'Egen hetvattenprod'!$B$1:$AO$1,0),FALSE),"")</f>
        <v/>
      </c>
      <c r="AY12" s="244" t="str">
        <f t="shared" si="2"/>
        <v>Nej</v>
      </c>
      <c r="AZ12" s="283" t="str">
        <f>IF($AY12="ja",(VLOOKUP($B12,'Egen hetvattenprod'!$B$1:$BX$550,MATCH(AZ$2,'Egen hetvattenprod'!$B$1:$BX$1,0),FALSE)+VLOOKUP($B12,Kraftvärmeprod!$B$1:$BX$550,MATCH(AZ$2,Kraftvärmeprod!$B$1:$BX$1,0),FALSE))/$AC12,"")</f>
        <v/>
      </c>
      <c r="BA12" s="283" t="str">
        <f>IF($AY12="ja",(VLOOKUP($B12,'Egen hetvattenprod'!$B$1:$BX$550,MATCH(BA$2,'Egen hetvattenprod'!$B$1:$BX$1,0),FALSE)+VLOOKUP($B12,Kraftvärmeprod!$B$1:$BX$550,MATCH(BA$2,Kraftvärmeprod!$B$1:$BX$1,0),FALSE))/$AC12,"")</f>
        <v/>
      </c>
      <c r="BB12" s="283" t="str">
        <f>IF($AY12="ja",(VLOOKUP($B12,'Egen hetvattenprod'!$B$1:$BX$550,MATCH(BB$2,'Egen hetvattenprod'!$B$1:$BX$1,0),FALSE)+VLOOKUP($B12,Kraftvärmeprod!$B$1:$BX$550,MATCH(BB$2,Kraftvärmeprod!$B$1:$BX$1,0),FALSE))/$AC12,"")</f>
        <v/>
      </c>
      <c r="BC12" s="283" t="str">
        <f>IF($AY12="ja",(VLOOKUP($B12,'Egen hetvattenprod'!$B$1:$BX$550,MATCH(BC$2,'Egen hetvattenprod'!$B$1:$BX$1,0),FALSE)+VLOOKUP($B12,Kraftvärmeprod!$B$1:$BX$550,MATCH(BC$2,Kraftvärmeprod!$B$1:$BX$1,0),FALSE))/$AC12,"")</f>
        <v/>
      </c>
      <c r="BD12" s="283" t="str">
        <f>IF($AY12="ja",(VLOOKUP($B12,'Egen hetvattenprod'!$B$1:$BX$550,MATCH(BD$2,'Egen hetvattenprod'!$B$1:$BX$1,0),FALSE)+VLOOKUP($B12,Kraftvärmeprod!$B$1:$BX$550,MATCH(BD$2,Kraftvärmeprod!$B$1:$BX$1,0),FALSE))/$AC12,"")</f>
        <v/>
      </c>
      <c r="BF12" s="244" t="str">
        <f t="shared" si="5"/>
        <v>Nej</v>
      </c>
      <c r="BG12" s="283" t="str">
        <f>IF($BF12="ja",VLOOKUP($B12,'Egen hetvattenprod'!$B$1:$BX$550,MATCH("Andelen klimatgaser med fossilt ursprung för avfall ()",'Egen hetvattenprod'!$B$1:$BX$1,0),FALSE),"")</f>
        <v/>
      </c>
      <c r="BH12" s="283" t="str">
        <f>IF($BF12="ja",VLOOKUP($B12,Kraftvärmeprod!$B$1:$BX$550,MATCH("Andelen klimatgaser med fossilt ursprung för avfall ()",Kraftvärmeprod!$B$1:$BX$1,0),FALSE),"")</f>
        <v/>
      </c>
      <c r="BI12" s="307" t="str">
        <f>IF($BF12="ja",VLOOKUP($B12,'Egen hetvattenprod'!$B$1:$BX$550,MATCH("Avfall (GWh)",'Egen hetvattenprod'!$B$1:$BX$1,0),FALSE),"")</f>
        <v/>
      </c>
      <c r="BJ12" s="307" t="str">
        <f>IF($BF12="ja",VLOOKUP($B12,'Slutlig allokering kvv'!$B$1:$BX$550,MATCH("Avfall (GWh)",'Slutlig allokering kvv'!$B$1:$BX$1,0),FALSE),"")</f>
        <v/>
      </c>
      <c r="BK12" s="307" t="str">
        <f>IF($BF12="ja",VLOOKUP($B12,'Köpt hetvatten'!$B$1:$BX$550,MATCH("Avfall i köpt hetvatten",'Köpt hetvatten'!$B$1:$BX$1,0),FALSE),"")</f>
        <v/>
      </c>
      <c r="BL12" s="307" t="str">
        <f>IF($BF12="ja",VLOOKUP($B12,'Egen hetvattenprod'!$B$1:$BX$550,MATCH("Värde enligt ovan. (%)",'Egen hetvattenprod'!$B$1:$BX$1,0),FALSE),"")</f>
        <v/>
      </c>
      <c r="BM12" s="307" t="str">
        <f>IF($BF12="ja",VLOOKUP($B12,Kraftvärmeprod!$B$1:$BX$550,MATCH("Värde enligt ovan. (%)",Kraftvärmeprod!$B$1:$BX$1,0),FALSE),"")</f>
        <v/>
      </c>
      <c r="BN12" s="307"/>
      <c r="BO12" s="307"/>
      <c r="BP12" s="307"/>
      <c r="BQ12" s="307" t="str">
        <f>IF($BF12="ja",VLOOKUP($B12,'Egen hetvattenprod'!$B$1:$BX$550,MATCH("Tillförd olja (fossil) vid avfallsförbränning (GWh)",'Egen hetvattenprod'!$B$1:$BX$1,0),FALSE),"")</f>
        <v/>
      </c>
      <c r="BR12" s="307" t="str">
        <f>IF($BF12="ja",VLOOKUP($B12,Kraftvärmeprod!$B$1:$BX$550,MATCH("Tillförd olja (fossil) vid avfallsförbränning (GWh)",Kraftvärmeprod!$B$1:$BX$1,0),FALSE),"")</f>
        <v/>
      </c>
    </row>
    <row r="13" spans="1:71" x14ac:dyDescent="0.25">
      <c r="A13" s="2" t="str">
        <f>'Miljövärden för publ företag'!B15</f>
        <v>Affärsverken Karlskrona AB</v>
      </c>
      <c r="B13" s="2" t="str">
        <f>'Miljövärden för publ företag'!C15</f>
        <v>Karlskrona</v>
      </c>
      <c r="C13" s="312">
        <f>IFERROR(VLOOKUP($B13,Totalt!$B$1:$AQ$554,MATCH(C$2,Totalt!$B$1:$AQ$1,0),FALSE),"")</f>
        <v>0</v>
      </c>
      <c r="D13" s="312">
        <f>IFERROR(VLOOKUP($B13,Totalt!$B$1:$AQ$554,MATCH(D$2,Totalt!$B$1:$AQ$1,0),FALSE),"")</f>
        <v>0.69914500000000002</v>
      </c>
      <c r="E13" s="312">
        <f>IFERROR(VLOOKUP($B13,Totalt!$B$1:$AQ$554,MATCH(E$2,Totalt!$B$1:$AQ$1,0),FALSE),"")</f>
        <v>0</v>
      </c>
      <c r="F13" s="312">
        <f>IFERROR(VLOOKUP($B13,Totalt!$B$1:$AQ$554,MATCH(F$2,Totalt!$B$1:$AQ$1,0),FALSE),"")</f>
        <v>0</v>
      </c>
      <c r="G13" s="312">
        <f>IFERROR(VLOOKUP($B13,Totalt!$B$1:$AQ$554,MATCH(G$2,Totalt!$B$1:$AQ$1,0),FALSE),"")</f>
        <v>0</v>
      </c>
      <c r="H13" s="312">
        <f>IFERROR(VLOOKUP($B13,Totalt!$B$1:$AQ$554,MATCH(H$2,Totalt!$B$1:$AQ$1,0),FALSE),"")</f>
        <v>0</v>
      </c>
      <c r="I13" s="312">
        <f>IFERROR(VLOOKUP($B13,Totalt!$B$1:$AQ$554,MATCH(I$2,Totalt!$B$1:$AQ$1,0),FALSE),"")</f>
        <v>0</v>
      </c>
      <c r="J13" s="312">
        <f>IFERROR(VLOOKUP($B13,Totalt!$B$1:$AQ$554,MATCH(J$2,Totalt!$B$1:$AQ$1,0),FALSE),"")</f>
        <v>0</v>
      </c>
      <c r="K13" s="312">
        <f>IFERROR(VLOOKUP($B13,Totalt!$B$1:$AQ$554,MATCH(K$2,Totalt!$B$1:$AQ$1,0),FALSE),"")</f>
        <v>0</v>
      </c>
      <c r="L13" s="312">
        <f>IFERROR(VLOOKUP($B13,Totalt!$B$1:$AQ$554,MATCH(L$2,Totalt!$B$1:$AQ$1,0),FALSE),"")</f>
        <v>28.0044</v>
      </c>
      <c r="M13" s="312">
        <f>IFERROR(VLOOKUP($B13,Totalt!$B$1:$AQ$554,MATCH(M$2,Totalt!$B$1:$AQ$1,0),FALSE),"")</f>
        <v>37.218899999999998</v>
      </c>
      <c r="N13" s="312">
        <f>IFERROR(VLOOKUP($B13,Totalt!$B$1:$AQ$554,MATCH(N$2,Totalt!$B$1:$AQ$1,0),FALSE),"")</f>
        <v>114.18300000000001</v>
      </c>
      <c r="O13" s="312">
        <f>IFERROR(VLOOKUP($B13,Totalt!$B$1:$AQ$554,MATCH(O$2,Totalt!$B$1:$AQ$1,0),FALSE),"")</f>
        <v>21.156400000000001</v>
      </c>
      <c r="P13" s="312">
        <f>IFERROR(VLOOKUP($B13,Totalt!$B$1:$AQ$554,MATCH(P$2,Totalt!$B$1:$AQ$1,0),FALSE),"")</f>
        <v>6.1189999999999998</v>
      </c>
      <c r="Q13" s="312">
        <f>IFERROR(VLOOKUP($B13,Totalt!$B$1:$AQ$554,MATCH(Q$2,Totalt!$B$1:$AQ$1,0),FALSE),"")</f>
        <v>0.309</v>
      </c>
      <c r="R13" s="312">
        <f>IFERROR(VLOOKUP($B13,Totalt!$B$1:$AQ$554,MATCH(R$2,Totalt!$B$1:$AQ$1,0),FALSE),"")</f>
        <v>0</v>
      </c>
      <c r="S13" s="312">
        <f>IFERROR(VLOOKUP($B13,Totalt!$B$1:$AQ$554,MATCH(S$2,Totalt!$B$1:$AQ$1,0),FALSE),"")</f>
        <v>0</v>
      </c>
      <c r="T13" s="312">
        <f>IFERROR(VLOOKUP($B13,Totalt!$B$1:$AQ$554,MATCH(T$2,Totalt!$B$1:$AQ$1,0),FALSE),"")</f>
        <v>0</v>
      </c>
      <c r="U13" s="312">
        <f>IFERROR(VLOOKUP($B13,Totalt!$B$1:$AQ$554,MATCH(U$2,Totalt!$B$1:$AQ$1,0),FALSE),"")</f>
        <v>0</v>
      </c>
      <c r="V13" s="312">
        <f>IFERROR(VLOOKUP($B13,Totalt!$B$1:$AQ$554,MATCH(V$2,Totalt!$B$1:$AQ$1,0),FALSE),"")</f>
        <v>0</v>
      </c>
      <c r="W13" s="312">
        <f>IFERROR(VLOOKUP($B13,Totalt!$B$1:$AQ$554,MATCH(W$2,Totalt!$B$1:$AQ$1,0),FALSE),"")</f>
        <v>2.66</v>
      </c>
      <c r="X13" s="312">
        <f>IFERROR(VLOOKUP($B13,Totalt!$B$1:$AQ$554,MATCH(X$2,Totalt!$B$1:$AQ$1,0),FALSE),"")</f>
        <v>0</v>
      </c>
      <c r="Y13" s="312">
        <f>IFERROR(VLOOKUP($B13,Totalt!$B$1:$AQ$554,MATCH(Y$2,Totalt!$B$1:$AQ$1,0),FALSE),"")</f>
        <v>7.6315400000000002</v>
      </c>
      <c r="Z13" s="312">
        <f>IFERROR(VLOOKUP($B13,Totalt!$B$1:$AQ$554,MATCH(Z$2,Totalt!$B$1:$AQ$1,0),FALSE),"")</f>
        <v>0</v>
      </c>
      <c r="AA13" s="312">
        <f>IFERROR(VLOOKUP($B13,Totalt!$B$1:$AQ$554,MATCH(AA$2,Totalt!$B$1:$AQ$1,0),FALSE),"")</f>
        <v>0</v>
      </c>
      <c r="AB13" s="312">
        <f>IFERROR(VLOOKUP($B13,Totalt!$B$1:$AQ$554,MATCH(AB$2,Totalt!$B$1:$AQ$1,0),FALSE),"")</f>
        <v>0</v>
      </c>
      <c r="AC13" s="312">
        <f>IFERROR(VLOOKUP($B13,Totalt!$B$1:$AQ$554,MATCH(AC$2,Totalt!$B$1:$AQ$1,0),FALSE),"")</f>
        <v>63.161999999999999</v>
      </c>
      <c r="AD13" s="312">
        <f>IFERROR(VLOOKUP($B13,Totalt!$B$1:$AQ$554,MATCH(AD$2,Totalt!$B$1:$AQ$1,0),FALSE),"")</f>
        <v>0</v>
      </c>
      <c r="AE13" s="312">
        <f>IFERROR(VLOOKUP($B13,Totalt!$B$1:$AQ$554,MATCH(AE$2,Totalt!$B$1:$AQ$1,0),FALSE),"")</f>
        <v>0</v>
      </c>
      <c r="AF13" s="312">
        <f>IFERROR(VLOOKUP($B13,Totalt!$B$1:$AQ$554,MATCH(AF$2,Totalt!$B$1:$AQ$1,0),FALSE),"")</f>
        <v>9.2690300000000008</v>
      </c>
      <c r="AG13" s="312">
        <f>IFERROR(VLOOKUP($B13,Totalt!$B$1:$AQ$554,MATCH(AG$2,Totalt!$B$1:$AQ$1,0),FALSE),"")</f>
        <v>0</v>
      </c>
      <c r="AI13" s="245">
        <f t="shared" si="3"/>
        <v>290.41241499999995</v>
      </c>
      <c r="AJ13" s="246">
        <f>IF(ISERROR(1/VLOOKUP($B13,Leveranser!$B$1:$S$500,MATCH("såld värme (gwh)",Leveranser!$B$1:$S$1,0),FALSE)),"",VLOOKUP($B13,Leveranser!$B$1:$S$500,MATCH("såld värme (gwh)",Leveranser!$B$1:$S$1,0),FALSE))</f>
        <v>241.78</v>
      </c>
      <c r="AK13" t="str">
        <f>IFERROR(IF(VLOOKUP($B13,Totalt!$B$1:$AQ$554,MATCH(AK$2,Totalt!$B$1:$AQ$1,0),FALSE)="","",VLOOKUP($B13,Totalt!$B$1:$AQ$554,MATCH(AK$2,Totalt!$B$1:$AQ$1,0),FALSE)),"")</f>
        <v/>
      </c>
      <c r="AM13" s="247" t="str">
        <f>IF(B13&lt;&gt;"",IF(VLOOKUP($B13,Totalt!$B$1:$AQ$554,MATCH("Kvalitetsgranskad:",Totalt!$B$1:$AQ$1,0),FALSE)="ja",VLOOKUP($B13,Miljö!$B$1:$AG$479,MATCH(AM$2,Miljö!$B$1:$AK$1,0),FALSE),""),"")</f>
        <v>Ja</v>
      </c>
      <c r="AN13" s="247" t="str">
        <f>IF(AM13="ja",VLOOKUP($B13,Miljö!$B$1:$J$479,MATCH("Typ av ursprungsspecificerad el   (Om inget värde anges används Nordisk residualmix, se inforuta) ()",Miljö!$B$1:$J$1,0),FALSE),IF(AM13="nej","Nordisk residualel",""))</f>
        <v>'förnybar el "guarantee of origin"'</v>
      </c>
      <c r="AO13" s="247">
        <f>IF(AM13="","",VLOOKUP($B13,Miljö!$B$1:$J$479,MATCH("Fossilandel för ursprungspecificerad el ()",Miljö!$B$1:$J$1,0),FALSE))</f>
        <v>0</v>
      </c>
      <c r="AP13" s="247">
        <f>IF(AM13="","",IFERROR(VLOOKUP($B13,Miljö!$B$1:$J$479,MATCH("Kärnkraftsandel för ursprungsspecificerad el ()",Miljö!$B$1:$J$1,0),FALSE)/1,0))</f>
        <v>0</v>
      </c>
      <c r="AQ13" s="247">
        <f t="shared" si="4"/>
        <v>1</v>
      </c>
      <c r="AR13" s="52"/>
      <c r="AS13" s="247" t="str">
        <f t="shared" si="0"/>
        <v>Nej</v>
      </c>
      <c r="AT13" s="247" t="str">
        <f>IF(AS13="ja",VLOOKUP($B13,Miljö!$B$1:$O$500,MATCH("Fossil andel i procent (%)",Miljö!$B$1:$O$1,0),FALSE)/100,"")</f>
        <v/>
      </c>
      <c r="AU13" s="52"/>
      <c r="AV13" s="247" t="str">
        <f t="shared" si="1"/>
        <v>Nej</v>
      </c>
      <c r="AW13" s="247" t="str">
        <f>IF(AV13="ja",VLOOKUP($B13,'Egen hetvattenprod'!$B$1:$AO$500,MATCH("Värmekälla till värmepumpar ()",'Egen hetvattenprod'!$B$1:$AO$1,0),FALSE),"")</f>
        <v/>
      </c>
      <c r="AY13" s="244" t="str">
        <f t="shared" si="2"/>
        <v>Ja</v>
      </c>
      <c r="AZ13" s="283">
        <f>IF($AY13="ja",(VLOOKUP($B13,'Egen hetvattenprod'!$B$1:$BX$550,MATCH(AZ$2,'Egen hetvattenprod'!$B$1:$BX$1,0),FALSE)+VLOOKUP($B13,Kraftvärmeprod!$B$1:$BX$550,MATCH(AZ$2,Kraftvärmeprod!$B$1:$BX$1,0),FALSE))/$AC13,"")</f>
        <v>0.95972499287546309</v>
      </c>
      <c r="BA13" s="283">
        <f>IF($AY13="ja",(VLOOKUP($B13,'Egen hetvattenprod'!$B$1:$BX$550,MATCH(BA$2,'Egen hetvattenprod'!$B$1:$BX$1,0),FALSE)+VLOOKUP($B13,Kraftvärmeprod!$B$1:$BX$550,MATCH(BA$2,Kraftvärmeprod!$B$1:$BX$1,0),FALSE))/$AC13,"")</f>
        <v>0</v>
      </c>
      <c r="BB13" s="283">
        <f>IF($AY13="ja",(VLOOKUP($B13,'Egen hetvattenprod'!$B$1:$BX$550,MATCH(BB$2,'Egen hetvattenprod'!$B$1:$BX$1,0),FALSE)+VLOOKUP($B13,Kraftvärmeprod!$B$1:$BX$550,MATCH(BB$2,Kraftvärmeprod!$B$1:$BX$1,0),FALSE))/$AC13,"")</f>
        <v>0</v>
      </c>
      <c r="BC13" s="283">
        <f>IF($AY13="ja",(VLOOKUP($B13,'Egen hetvattenprod'!$B$1:$BX$550,MATCH(BC$2,'Egen hetvattenprod'!$B$1:$BX$1,0),FALSE)+VLOOKUP($B13,Kraftvärmeprod!$B$1:$BX$550,MATCH(BC$2,Kraftvärmeprod!$B$1:$BX$1,0),FALSE))/$AC13,"")</f>
        <v>4.027500712453691E-2</v>
      </c>
      <c r="BD13" s="283">
        <f>IF($AY13="ja",(VLOOKUP($B13,'Egen hetvattenprod'!$B$1:$BX$550,MATCH(BD$2,'Egen hetvattenprod'!$B$1:$BX$1,0),FALSE)+VLOOKUP($B13,Kraftvärmeprod!$B$1:$BX$550,MATCH(BD$2,Kraftvärmeprod!$B$1:$BX$1,0),FALSE))/$AC13,"")</f>
        <v>0</v>
      </c>
      <c r="BF13" s="244" t="str">
        <f t="shared" si="5"/>
        <v>Nej</v>
      </c>
      <c r="BG13" s="283" t="str">
        <f>IF($BF13="ja",VLOOKUP($B13,'Egen hetvattenprod'!$B$1:$BX$550,MATCH("Andelen klimatgaser med fossilt ursprung för avfall ()",'Egen hetvattenprod'!$B$1:$BX$1,0),FALSE),"")</f>
        <v/>
      </c>
      <c r="BH13" s="283" t="str">
        <f>IF($BF13="ja",VLOOKUP($B13,Kraftvärmeprod!$B$1:$BX$550,MATCH("Andelen klimatgaser med fossilt ursprung för avfall ()",Kraftvärmeprod!$B$1:$BX$1,0),FALSE),"")</f>
        <v/>
      </c>
      <c r="BI13" s="307" t="str">
        <f>IF($BF13="ja",VLOOKUP($B13,'Egen hetvattenprod'!$B$1:$BX$550,MATCH("Avfall (GWh)",'Egen hetvattenprod'!$B$1:$BX$1,0),FALSE),"")</f>
        <v/>
      </c>
      <c r="BJ13" s="307" t="str">
        <f>IF($BF13="ja",VLOOKUP($B13,'Slutlig allokering kvv'!$B$1:$BX$550,MATCH("Avfall (GWh)",'Slutlig allokering kvv'!$B$1:$BX$1,0),FALSE),"")</f>
        <v/>
      </c>
      <c r="BK13" s="307" t="str">
        <f>IF($BF13="ja",VLOOKUP($B13,'Köpt hetvatten'!$B$1:$BX$550,MATCH("Avfall i köpt hetvatten",'Köpt hetvatten'!$B$1:$BX$1,0),FALSE),"")</f>
        <v/>
      </c>
      <c r="BL13" s="307" t="str">
        <f>IF($BF13="ja",VLOOKUP($B13,'Egen hetvattenprod'!$B$1:$BX$550,MATCH("Värde enligt ovan. (%)",'Egen hetvattenprod'!$B$1:$BX$1,0),FALSE),"")</f>
        <v/>
      </c>
      <c r="BM13" s="307" t="str">
        <f>IF($BF13="ja",VLOOKUP($B13,Kraftvärmeprod!$B$1:$BX$550,MATCH("Värde enligt ovan. (%)",Kraftvärmeprod!$B$1:$BX$1,0),FALSE),"")</f>
        <v/>
      </c>
      <c r="BN13" s="307"/>
      <c r="BO13" s="307"/>
      <c r="BP13" s="307"/>
      <c r="BQ13" s="307" t="str">
        <f>IF($BF13="ja",VLOOKUP($B13,'Egen hetvattenprod'!$B$1:$BX$550,MATCH("Tillförd olja (fossil) vid avfallsförbränning (GWh)",'Egen hetvattenprod'!$B$1:$BX$1,0),FALSE),"")</f>
        <v/>
      </c>
      <c r="BR13" s="307" t="str">
        <f>IF($BF13="ja",VLOOKUP($B13,Kraftvärmeprod!$B$1:$BX$550,MATCH("Tillförd olja (fossil) vid avfallsförbränning (GWh)",Kraftvärmeprod!$B$1:$BX$1,0),FALSE),"")</f>
        <v/>
      </c>
    </row>
    <row r="14" spans="1:71" x14ac:dyDescent="0.25">
      <c r="A14" s="2" t="str">
        <f>'Miljövärden för publ företag'!B16</f>
        <v>Affärsverken Karlskrona AB</v>
      </c>
      <c r="B14" s="2" t="str">
        <f>'Miljövärden för publ företag'!C16</f>
        <v>Nättraby</v>
      </c>
      <c r="C14" s="312">
        <f>IFERROR(VLOOKUP($B14,Totalt!$B$1:$AQ$554,MATCH(C$2,Totalt!$B$1:$AQ$1,0),FALSE),"")</f>
        <v>0</v>
      </c>
      <c r="D14" s="312">
        <f>IFERROR(VLOOKUP($B14,Totalt!$B$1:$AQ$554,MATCH(D$2,Totalt!$B$1:$AQ$1,0),FALSE),"")</f>
        <v>0.17299999999999999</v>
      </c>
      <c r="E14" s="312">
        <f>IFERROR(VLOOKUP($B14,Totalt!$B$1:$AQ$554,MATCH(E$2,Totalt!$B$1:$AQ$1,0),FALSE),"")</f>
        <v>0</v>
      </c>
      <c r="F14" s="312">
        <f>IFERROR(VLOOKUP($B14,Totalt!$B$1:$AQ$554,MATCH(F$2,Totalt!$B$1:$AQ$1,0),FALSE),"")</f>
        <v>0</v>
      </c>
      <c r="G14" s="312">
        <f>IFERROR(VLOOKUP($B14,Totalt!$B$1:$AQ$554,MATCH(G$2,Totalt!$B$1:$AQ$1,0),FALSE),"")</f>
        <v>0</v>
      </c>
      <c r="H14" s="312">
        <f>IFERROR(VLOOKUP($B14,Totalt!$B$1:$AQ$554,MATCH(H$2,Totalt!$B$1:$AQ$1,0),FALSE),"")</f>
        <v>0</v>
      </c>
      <c r="I14" s="312">
        <f>IFERROR(VLOOKUP($B14,Totalt!$B$1:$AQ$554,MATCH(I$2,Totalt!$B$1:$AQ$1,0),FALSE),"")</f>
        <v>0</v>
      </c>
      <c r="J14" s="312">
        <f>IFERROR(VLOOKUP($B14,Totalt!$B$1:$AQ$554,MATCH(J$2,Totalt!$B$1:$AQ$1,0),FALSE),"")</f>
        <v>0</v>
      </c>
      <c r="K14" s="312">
        <f>IFERROR(VLOOKUP($B14,Totalt!$B$1:$AQ$554,MATCH(K$2,Totalt!$B$1:$AQ$1,0),FALSE),"")</f>
        <v>0</v>
      </c>
      <c r="L14" s="312">
        <f>IFERROR(VLOOKUP($B14,Totalt!$B$1:$AQ$554,MATCH(L$2,Totalt!$B$1:$AQ$1,0),FALSE),"")</f>
        <v>0</v>
      </c>
      <c r="M14" s="312">
        <f>IFERROR(VLOOKUP($B14,Totalt!$B$1:$AQ$554,MATCH(M$2,Totalt!$B$1:$AQ$1,0),FALSE),"")</f>
        <v>0</v>
      </c>
      <c r="N14" s="312">
        <f>IFERROR(VLOOKUP($B14,Totalt!$B$1:$AQ$554,MATCH(N$2,Totalt!$B$1:$AQ$1,0),FALSE),"")</f>
        <v>0</v>
      </c>
      <c r="O14" s="312">
        <f>IFERROR(VLOOKUP($B14,Totalt!$B$1:$AQ$554,MATCH(O$2,Totalt!$B$1:$AQ$1,0),FALSE),"")</f>
        <v>0</v>
      </c>
      <c r="P14" s="312">
        <f>IFERROR(VLOOKUP($B14,Totalt!$B$1:$AQ$554,MATCH(P$2,Totalt!$B$1:$AQ$1,0),FALSE),"")</f>
        <v>0</v>
      </c>
      <c r="Q14" s="312">
        <f>IFERROR(VLOOKUP($B14,Totalt!$B$1:$AQ$554,MATCH(Q$2,Totalt!$B$1:$AQ$1,0),FALSE),"")</f>
        <v>0</v>
      </c>
      <c r="R14" s="312">
        <f>IFERROR(VLOOKUP($B14,Totalt!$B$1:$AQ$554,MATCH(R$2,Totalt!$B$1:$AQ$1,0),FALSE),"")</f>
        <v>5.8390000000000004</v>
      </c>
      <c r="S14" s="312">
        <f>IFERROR(VLOOKUP($B14,Totalt!$B$1:$AQ$554,MATCH(S$2,Totalt!$B$1:$AQ$1,0),FALSE),"")</f>
        <v>0</v>
      </c>
      <c r="T14" s="312">
        <f>IFERROR(VLOOKUP($B14,Totalt!$B$1:$AQ$554,MATCH(T$2,Totalt!$B$1:$AQ$1,0),FALSE),"")</f>
        <v>0</v>
      </c>
      <c r="U14" s="312">
        <f>IFERROR(VLOOKUP($B14,Totalt!$B$1:$AQ$554,MATCH(U$2,Totalt!$B$1:$AQ$1,0),FALSE),"")</f>
        <v>0</v>
      </c>
      <c r="V14" s="312">
        <f>IFERROR(VLOOKUP($B14,Totalt!$B$1:$AQ$554,MATCH(V$2,Totalt!$B$1:$AQ$1,0),FALSE),"")</f>
        <v>0</v>
      </c>
      <c r="W14" s="312">
        <f>IFERROR(VLOOKUP($B14,Totalt!$B$1:$AQ$554,MATCH(W$2,Totalt!$B$1:$AQ$1,0),FALSE),"")</f>
        <v>0</v>
      </c>
      <c r="X14" s="312">
        <f>IFERROR(VLOOKUP($B14,Totalt!$B$1:$AQ$554,MATCH(X$2,Totalt!$B$1:$AQ$1,0),FALSE),"")</f>
        <v>0</v>
      </c>
      <c r="Y14" s="312">
        <f>IFERROR(VLOOKUP($B14,Totalt!$B$1:$AQ$554,MATCH(Y$2,Totalt!$B$1:$AQ$1,0),FALSE),"")</f>
        <v>0</v>
      </c>
      <c r="Z14" s="312">
        <f>IFERROR(VLOOKUP($B14,Totalt!$B$1:$AQ$554,MATCH(Z$2,Totalt!$B$1:$AQ$1,0),FALSE),"")</f>
        <v>0</v>
      </c>
      <c r="AA14" s="312">
        <f>IFERROR(VLOOKUP($B14,Totalt!$B$1:$AQ$554,MATCH(AA$2,Totalt!$B$1:$AQ$1,0),FALSE),"")</f>
        <v>0</v>
      </c>
      <c r="AB14" s="312">
        <f>IFERROR(VLOOKUP($B14,Totalt!$B$1:$AQ$554,MATCH(AB$2,Totalt!$B$1:$AQ$1,0),FALSE),"")</f>
        <v>0</v>
      </c>
      <c r="AC14" s="312">
        <f>IFERROR(VLOOKUP($B14,Totalt!$B$1:$AQ$554,MATCH(AC$2,Totalt!$B$1:$AQ$1,0),FALSE),"")</f>
        <v>0</v>
      </c>
      <c r="AD14" s="312">
        <f>IFERROR(VLOOKUP($B14,Totalt!$B$1:$AQ$554,MATCH(AD$2,Totalt!$B$1:$AQ$1,0),FALSE),"")</f>
        <v>0</v>
      </c>
      <c r="AE14" s="312">
        <f>IFERROR(VLOOKUP($B14,Totalt!$B$1:$AQ$554,MATCH(AE$2,Totalt!$B$1:$AQ$1,0),FALSE),"")</f>
        <v>0</v>
      </c>
      <c r="AF14" s="312">
        <f>IFERROR(VLOOKUP($B14,Totalt!$B$1:$AQ$554,MATCH(AF$2,Totalt!$B$1:$AQ$1,0),FALSE),"")</f>
        <v>0.11799999999999999</v>
      </c>
      <c r="AG14" s="312">
        <f>IFERROR(VLOOKUP($B14,Totalt!$B$1:$AQ$554,MATCH(AG$2,Totalt!$B$1:$AQ$1,0),FALSE),"")</f>
        <v>0</v>
      </c>
      <c r="AI14" s="245">
        <f t="shared" si="3"/>
        <v>6.1300000000000008</v>
      </c>
      <c r="AJ14" s="246">
        <f>IF(ISERROR(1/VLOOKUP($B14,Leveranser!$B$1:$S$500,MATCH("såld värme (gwh)",Leveranser!$B$1:$S$1,0),FALSE)),"",VLOOKUP($B14,Leveranser!$B$1:$S$500,MATCH("såld värme (gwh)",Leveranser!$B$1:$S$1,0),FALSE))</f>
        <v>4.2699999999999996</v>
      </c>
      <c r="AK14" t="str">
        <f>IFERROR(IF(VLOOKUP($B14,Totalt!$B$1:$AQ$554,MATCH(AK$2,Totalt!$B$1:$AQ$1,0),FALSE)="","",VLOOKUP($B14,Totalt!$B$1:$AQ$554,MATCH(AK$2,Totalt!$B$1:$AQ$1,0),FALSE)),"")</f>
        <v/>
      </c>
      <c r="AM14" s="247" t="str">
        <f>IF(B14&lt;&gt;"",IF(VLOOKUP($B14,Totalt!$B$1:$AQ$554,MATCH("Kvalitetsgranskad:",Totalt!$B$1:$AQ$1,0),FALSE)="ja",VLOOKUP($B14,Miljö!$B$1:$AG$479,MATCH(AM$2,Miljö!$B$1:$AK$1,0),FALSE),""),"")</f>
        <v>Ja</v>
      </c>
      <c r="AN14" s="247" t="str">
        <f>IF(AM14="ja",VLOOKUP($B14,Miljö!$B$1:$J$479,MATCH("Typ av ursprungsspecificerad el   (Om inget värde anges används Nordisk residualmix, se inforuta) ()",Miljö!$B$1:$J$1,0),FALSE),IF(AM14="nej","Nordisk residualel",""))</f>
        <v>'förnybar el "guarantee of origin"'</v>
      </c>
      <c r="AO14" s="247">
        <f>IF(AM14="","",VLOOKUP($B14,Miljö!$B$1:$J$479,MATCH("Fossilandel för ursprungspecificerad el ()",Miljö!$B$1:$J$1,0),FALSE))</f>
        <v>0</v>
      </c>
      <c r="AP14" s="247">
        <f>IF(AM14="","",IFERROR(VLOOKUP($B14,Miljö!$B$1:$J$479,MATCH("Kärnkraftsandel för ursprungsspecificerad el ()",Miljö!$B$1:$J$1,0),FALSE)/1,0))</f>
        <v>0</v>
      </c>
      <c r="AQ14" s="247">
        <f t="shared" si="4"/>
        <v>1</v>
      </c>
      <c r="AR14" s="52"/>
      <c r="AS14" s="247" t="str">
        <f t="shared" si="0"/>
        <v>Nej</v>
      </c>
      <c r="AT14" s="247" t="str">
        <f>IF(AS14="ja",VLOOKUP($B14,Miljö!$B$1:$O$500,MATCH("Fossil andel i procent (%)",Miljö!$B$1:$O$1,0),FALSE)/100,"")</f>
        <v/>
      </c>
      <c r="AU14" s="52"/>
      <c r="AV14" s="247" t="str">
        <f t="shared" si="1"/>
        <v>Nej</v>
      </c>
      <c r="AW14" s="247" t="str">
        <f>IF(AV14="ja",VLOOKUP($B14,'Egen hetvattenprod'!$B$1:$AO$500,MATCH("Värmekälla till värmepumpar ()",'Egen hetvattenprod'!$B$1:$AO$1,0),FALSE),"")</f>
        <v/>
      </c>
      <c r="AY14" s="244" t="str">
        <f t="shared" si="2"/>
        <v>Nej</v>
      </c>
      <c r="AZ14" s="283" t="str">
        <f>IF($AY14="ja",(VLOOKUP($B14,'Egen hetvattenprod'!$B$1:$BX$550,MATCH(AZ$2,'Egen hetvattenprod'!$B$1:$BX$1,0),FALSE)+VLOOKUP($B14,Kraftvärmeprod!$B$1:$BX$550,MATCH(AZ$2,Kraftvärmeprod!$B$1:$BX$1,0),FALSE))/$AC14,"")</f>
        <v/>
      </c>
      <c r="BA14" s="283" t="str">
        <f>IF($AY14="ja",(VLOOKUP($B14,'Egen hetvattenprod'!$B$1:$BX$550,MATCH(BA$2,'Egen hetvattenprod'!$B$1:$BX$1,0),FALSE)+VLOOKUP($B14,Kraftvärmeprod!$B$1:$BX$550,MATCH(BA$2,Kraftvärmeprod!$B$1:$BX$1,0),FALSE))/$AC14,"")</f>
        <v/>
      </c>
      <c r="BB14" s="283" t="str">
        <f>IF($AY14="ja",(VLOOKUP($B14,'Egen hetvattenprod'!$B$1:$BX$550,MATCH(BB$2,'Egen hetvattenprod'!$B$1:$BX$1,0),FALSE)+VLOOKUP($B14,Kraftvärmeprod!$B$1:$BX$550,MATCH(BB$2,Kraftvärmeprod!$B$1:$BX$1,0),FALSE))/$AC14,"")</f>
        <v/>
      </c>
      <c r="BC14" s="283" t="str">
        <f>IF($AY14="ja",(VLOOKUP($B14,'Egen hetvattenprod'!$B$1:$BX$550,MATCH(BC$2,'Egen hetvattenprod'!$B$1:$BX$1,0),FALSE)+VLOOKUP($B14,Kraftvärmeprod!$B$1:$BX$550,MATCH(BC$2,Kraftvärmeprod!$B$1:$BX$1,0),FALSE))/$AC14,"")</f>
        <v/>
      </c>
      <c r="BD14" s="283" t="str">
        <f>IF($AY14="ja",(VLOOKUP($B14,'Egen hetvattenprod'!$B$1:$BX$550,MATCH(BD$2,'Egen hetvattenprod'!$B$1:$BX$1,0),FALSE)+VLOOKUP($B14,Kraftvärmeprod!$B$1:$BX$550,MATCH(BD$2,Kraftvärmeprod!$B$1:$BX$1,0),FALSE))/$AC14,"")</f>
        <v/>
      </c>
      <c r="BF14" s="244" t="str">
        <f t="shared" si="5"/>
        <v>Nej</v>
      </c>
      <c r="BG14" s="283" t="str">
        <f>IF($BF14="ja",VLOOKUP($B14,'Egen hetvattenprod'!$B$1:$BX$550,MATCH("Andelen klimatgaser med fossilt ursprung för avfall ()",'Egen hetvattenprod'!$B$1:$BX$1,0),FALSE),"")</f>
        <v/>
      </c>
      <c r="BH14" s="283" t="str">
        <f>IF($BF14="ja",VLOOKUP($B14,Kraftvärmeprod!$B$1:$BX$550,MATCH("Andelen klimatgaser med fossilt ursprung för avfall ()",Kraftvärmeprod!$B$1:$BX$1,0),FALSE),"")</f>
        <v/>
      </c>
      <c r="BI14" s="307" t="str">
        <f>IF($BF14="ja",VLOOKUP($B14,'Egen hetvattenprod'!$B$1:$BX$550,MATCH("Avfall (GWh)",'Egen hetvattenprod'!$B$1:$BX$1,0),FALSE),"")</f>
        <v/>
      </c>
      <c r="BJ14" s="307" t="str">
        <f>IF($BF14="ja",VLOOKUP($B14,'Slutlig allokering kvv'!$B$1:$BX$550,MATCH("Avfall (GWh)",'Slutlig allokering kvv'!$B$1:$BX$1,0),FALSE),"")</f>
        <v/>
      </c>
      <c r="BK14" s="307" t="str">
        <f>IF($BF14="ja",VLOOKUP($B14,'Köpt hetvatten'!$B$1:$BX$550,MATCH("Avfall i köpt hetvatten",'Köpt hetvatten'!$B$1:$BX$1,0),FALSE),"")</f>
        <v/>
      </c>
      <c r="BL14" s="307" t="str">
        <f>IF($BF14="ja",VLOOKUP($B14,'Egen hetvattenprod'!$B$1:$BX$550,MATCH("Värde enligt ovan. (%)",'Egen hetvattenprod'!$B$1:$BX$1,0),FALSE),"")</f>
        <v/>
      </c>
      <c r="BM14" s="307" t="str">
        <f>IF($BF14="ja",VLOOKUP($B14,Kraftvärmeprod!$B$1:$BX$550,MATCH("Värde enligt ovan. (%)",Kraftvärmeprod!$B$1:$BX$1,0),FALSE),"")</f>
        <v/>
      </c>
      <c r="BN14" s="307"/>
      <c r="BO14" s="307"/>
      <c r="BP14" s="307"/>
      <c r="BQ14" s="307" t="str">
        <f>IF($BF14="ja",VLOOKUP($B14,'Egen hetvattenprod'!$B$1:$BX$550,MATCH("Tillförd olja (fossil) vid avfallsförbränning (GWh)",'Egen hetvattenprod'!$B$1:$BX$1,0),FALSE),"")</f>
        <v/>
      </c>
      <c r="BR14" s="307" t="str">
        <f>IF($BF14="ja",VLOOKUP($B14,Kraftvärmeprod!$B$1:$BX$550,MATCH("Tillförd olja (fossil) vid avfallsförbränning (GWh)",Kraftvärmeprod!$B$1:$BX$1,0),FALSE),"")</f>
        <v/>
      </c>
    </row>
    <row r="15" spans="1:71" x14ac:dyDescent="0.25">
      <c r="A15" s="2" t="str">
        <f>'Miljövärden för publ företag'!B17</f>
        <v>Affärsverken Karlskrona AB</v>
      </c>
      <c r="B15" s="2" t="str">
        <f>'Miljövärden för publ företag'!C17</f>
        <v>Sturkö</v>
      </c>
      <c r="C15" s="312">
        <f>IFERROR(VLOOKUP($B15,Totalt!$B$1:$AQ$554,MATCH(C$2,Totalt!$B$1:$AQ$1,0),FALSE),"")</f>
        <v>0</v>
      </c>
      <c r="D15" s="312">
        <f>IFERROR(VLOOKUP($B15,Totalt!$B$1:$AQ$554,MATCH(D$2,Totalt!$B$1:$AQ$1,0),FALSE),"")</f>
        <v>9.7000000000000003E-2</v>
      </c>
      <c r="E15" s="312">
        <f>IFERROR(VLOOKUP($B15,Totalt!$B$1:$AQ$554,MATCH(E$2,Totalt!$B$1:$AQ$1,0),FALSE),"")</f>
        <v>0</v>
      </c>
      <c r="F15" s="312">
        <f>IFERROR(VLOOKUP($B15,Totalt!$B$1:$AQ$554,MATCH(F$2,Totalt!$B$1:$AQ$1,0),FALSE),"")</f>
        <v>0</v>
      </c>
      <c r="G15" s="312">
        <f>IFERROR(VLOOKUP($B15,Totalt!$B$1:$AQ$554,MATCH(G$2,Totalt!$B$1:$AQ$1,0),FALSE),"")</f>
        <v>0</v>
      </c>
      <c r="H15" s="312">
        <f>IFERROR(VLOOKUP($B15,Totalt!$B$1:$AQ$554,MATCH(H$2,Totalt!$B$1:$AQ$1,0),FALSE),"")</f>
        <v>0</v>
      </c>
      <c r="I15" s="312">
        <f>IFERROR(VLOOKUP($B15,Totalt!$B$1:$AQ$554,MATCH(I$2,Totalt!$B$1:$AQ$1,0),FALSE),"")</f>
        <v>0</v>
      </c>
      <c r="J15" s="312">
        <f>IFERROR(VLOOKUP($B15,Totalt!$B$1:$AQ$554,MATCH(J$2,Totalt!$B$1:$AQ$1,0),FALSE),"")</f>
        <v>0</v>
      </c>
      <c r="K15" s="312">
        <f>IFERROR(VLOOKUP($B15,Totalt!$B$1:$AQ$554,MATCH(K$2,Totalt!$B$1:$AQ$1,0),FALSE),"")</f>
        <v>0</v>
      </c>
      <c r="L15" s="312">
        <f>IFERROR(VLOOKUP($B15,Totalt!$B$1:$AQ$554,MATCH(L$2,Totalt!$B$1:$AQ$1,0),FALSE),"")</f>
        <v>0</v>
      </c>
      <c r="M15" s="312">
        <f>IFERROR(VLOOKUP($B15,Totalt!$B$1:$AQ$554,MATCH(M$2,Totalt!$B$1:$AQ$1,0),FALSE),"")</f>
        <v>0</v>
      </c>
      <c r="N15" s="312">
        <f>IFERROR(VLOOKUP($B15,Totalt!$B$1:$AQ$554,MATCH(N$2,Totalt!$B$1:$AQ$1,0),FALSE),"")</f>
        <v>0</v>
      </c>
      <c r="O15" s="312">
        <f>IFERROR(VLOOKUP($B15,Totalt!$B$1:$AQ$554,MATCH(O$2,Totalt!$B$1:$AQ$1,0),FALSE),"")</f>
        <v>0</v>
      </c>
      <c r="P15" s="312">
        <f>IFERROR(VLOOKUP($B15,Totalt!$B$1:$AQ$554,MATCH(P$2,Totalt!$B$1:$AQ$1,0),FALSE),"")</f>
        <v>0</v>
      </c>
      <c r="Q15" s="312">
        <f>IFERROR(VLOOKUP($B15,Totalt!$B$1:$AQ$554,MATCH(Q$2,Totalt!$B$1:$AQ$1,0),FALSE),"")</f>
        <v>0</v>
      </c>
      <c r="R15" s="312">
        <f>IFERROR(VLOOKUP($B15,Totalt!$B$1:$AQ$554,MATCH(R$2,Totalt!$B$1:$AQ$1,0),FALSE),"")</f>
        <v>0.70099999999999996</v>
      </c>
      <c r="S15" s="312">
        <f>IFERROR(VLOOKUP($B15,Totalt!$B$1:$AQ$554,MATCH(S$2,Totalt!$B$1:$AQ$1,0),FALSE),"")</f>
        <v>0</v>
      </c>
      <c r="T15" s="312">
        <f>IFERROR(VLOOKUP($B15,Totalt!$B$1:$AQ$554,MATCH(T$2,Totalt!$B$1:$AQ$1,0),FALSE),"")</f>
        <v>0</v>
      </c>
      <c r="U15" s="312">
        <f>IFERROR(VLOOKUP($B15,Totalt!$B$1:$AQ$554,MATCH(U$2,Totalt!$B$1:$AQ$1,0),FALSE),"")</f>
        <v>0</v>
      </c>
      <c r="V15" s="312">
        <f>IFERROR(VLOOKUP($B15,Totalt!$B$1:$AQ$554,MATCH(V$2,Totalt!$B$1:$AQ$1,0),FALSE),"")</f>
        <v>0</v>
      </c>
      <c r="W15" s="312">
        <f>IFERROR(VLOOKUP($B15,Totalt!$B$1:$AQ$554,MATCH(W$2,Totalt!$B$1:$AQ$1,0),FALSE),"")</f>
        <v>0</v>
      </c>
      <c r="X15" s="312">
        <f>IFERROR(VLOOKUP($B15,Totalt!$B$1:$AQ$554,MATCH(X$2,Totalt!$B$1:$AQ$1,0),FALSE),"")</f>
        <v>0</v>
      </c>
      <c r="Y15" s="312">
        <f>IFERROR(VLOOKUP($B15,Totalt!$B$1:$AQ$554,MATCH(Y$2,Totalt!$B$1:$AQ$1,0),FALSE),"")</f>
        <v>0</v>
      </c>
      <c r="Z15" s="312">
        <f>IFERROR(VLOOKUP($B15,Totalt!$B$1:$AQ$554,MATCH(Z$2,Totalt!$B$1:$AQ$1,0),FALSE),"")</f>
        <v>0.04</v>
      </c>
      <c r="AA15" s="312">
        <f>IFERROR(VLOOKUP($B15,Totalt!$B$1:$AQ$554,MATCH(AA$2,Totalt!$B$1:$AQ$1,0),FALSE),"")</f>
        <v>0</v>
      </c>
      <c r="AB15" s="312">
        <f>IFERROR(VLOOKUP($B15,Totalt!$B$1:$AQ$554,MATCH(AB$2,Totalt!$B$1:$AQ$1,0),FALSE),"")</f>
        <v>0</v>
      </c>
      <c r="AC15" s="312">
        <f>IFERROR(VLOOKUP($B15,Totalt!$B$1:$AQ$554,MATCH(AC$2,Totalt!$B$1:$AQ$1,0),FALSE),"")</f>
        <v>0</v>
      </c>
      <c r="AD15" s="312">
        <f>IFERROR(VLOOKUP($B15,Totalt!$B$1:$AQ$554,MATCH(AD$2,Totalt!$B$1:$AQ$1,0),FALSE),"")</f>
        <v>0</v>
      </c>
      <c r="AE15" s="312">
        <f>IFERROR(VLOOKUP($B15,Totalt!$B$1:$AQ$554,MATCH(AE$2,Totalt!$B$1:$AQ$1,0),FALSE),"")</f>
        <v>0</v>
      </c>
      <c r="AF15" s="312">
        <f>IFERROR(VLOOKUP($B15,Totalt!$B$1:$AQ$554,MATCH(AF$2,Totalt!$B$1:$AQ$1,0),FALSE),"")</f>
        <v>1.4E-2</v>
      </c>
      <c r="AG15" s="312">
        <f>IFERROR(VLOOKUP($B15,Totalt!$B$1:$AQ$554,MATCH(AG$2,Totalt!$B$1:$AQ$1,0),FALSE),"")</f>
        <v>0</v>
      </c>
      <c r="AI15" s="245">
        <f t="shared" si="3"/>
        <v>0.85199999999999998</v>
      </c>
      <c r="AJ15" s="246">
        <f>IF(ISERROR(1/VLOOKUP($B15,Leveranser!$B$1:$S$500,MATCH("såld värme (gwh)",Leveranser!$B$1:$S$1,0),FALSE)),"",VLOOKUP($B15,Leveranser!$B$1:$S$500,MATCH("såld värme (gwh)",Leveranser!$B$1:$S$1,0),FALSE))</f>
        <v>0.71499999999999997</v>
      </c>
      <c r="AK15" t="str">
        <f>IFERROR(IF(VLOOKUP($B15,Totalt!$B$1:$AQ$554,MATCH(AK$2,Totalt!$B$1:$AQ$1,0),FALSE)="","",VLOOKUP($B15,Totalt!$B$1:$AQ$554,MATCH(AK$2,Totalt!$B$1:$AQ$1,0),FALSE)),"")</f>
        <v/>
      </c>
      <c r="AM15" s="247" t="str">
        <f>IF(B15&lt;&gt;"",IF(VLOOKUP($B15,Totalt!$B$1:$AQ$554,MATCH("Kvalitetsgranskad:",Totalt!$B$1:$AQ$1,0),FALSE)="ja",VLOOKUP($B15,Miljö!$B$1:$AG$479,MATCH(AM$2,Miljö!$B$1:$AK$1,0),FALSE),""),"")</f>
        <v>Ja</v>
      </c>
      <c r="AN15" s="247" t="str">
        <f>IF(AM15="ja",VLOOKUP($B15,Miljö!$B$1:$J$479,MATCH("Typ av ursprungsspecificerad el   (Om inget värde anges används Nordisk residualmix, se inforuta) ()",Miljö!$B$1:$J$1,0),FALSE),IF(AM15="nej","Nordisk residualel",""))</f>
        <v>'förnybar el "guarantee of origin"'</v>
      </c>
      <c r="AO15" s="247">
        <f>IF(AM15="","",VLOOKUP($B15,Miljö!$B$1:$J$479,MATCH("Fossilandel för ursprungspecificerad el ()",Miljö!$B$1:$J$1,0),FALSE))</f>
        <v>0</v>
      </c>
      <c r="AP15" s="247">
        <f>IF(AM15="","",IFERROR(VLOOKUP($B15,Miljö!$B$1:$J$479,MATCH("Kärnkraftsandel för ursprungsspecificerad el ()",Miljö!$B$1:$J$1,0),FALSE)/1,0))</f>
        <v>0</v>
      </c>
      <c r="AQ15" s="247">
        <f t="shared" si="4"/>
        <v>1</v>
      </c>
      <c r="AR15" s="52"/>
      <c r="AS15" s="247" t="str">
        <f t="shared" si="0"/>
        <v>Nej</v>
      </c>
      <c r="AT15" s="247" t="str">
        <f>IF(AS15="ja",VLOOKUP($B15,Miljö!$B$1:$O$500,MATCH("Fossil andel i procent (%)",Miljö!$B$1:$O$1,0),FALSE)/100,"")</f>
        <v/>
      </c>
      <c r="AU15" s="52"/>
      <c r="AV15" s="247" t="str">
        <f t="shared" si="1"/>
        <v>Nej</v>
      </c>
      <c r="AW15" s="247" t="str">
        <f>IF(AV15="ja",VLOOKUP($B15,'Egen hetvattenprod'!$B$1:$AO$500,MATCH("Värmekälla till värmepumpar ()",'Egen hetvattenprod'!$B$1:$AO$1,0),FALSE),"")</f>
        <v/>
      </c>
      <c r="AY15" s="244" t="str">
        <f t="shared" si="2"/>
        <v>Nej</v>
      </c>
      <c r="AZ15" s="283" t="str">
        <f>IF($AY15="ja",(VLOOKUP($B15,'Egen hetvattenprod'!$B$1:$BX$550,MATCH(AZ$2,'Egen hetvattenprod'!$B$1:$BX$1,0),FALSE)+VLOOKUP($B15,Kraftvärmeprod!$B$1:$BX$550,MATCH(AZ$2,Kraftvärmeprod!$B$1:$BX$1,0),FALSE))/$AC15,"")</f>
        <v/>
      </c>
      <c r="BA15" s="283" t="str">
        <f>IF($AY15="ja",(VLOOKUP($B15,'Egen hetvattenprod'!$B$1:$BX$550,MATCH(BA$2,'Egen hetvattenprod'!$B$1:$BX$1,0),FALSE)+VLOOKUP($B15,Kraftvärmeprod!$B$1:$BX$550,MATCH(BA$2,Kraftvärmeprod!$B$1:$BX$1,0),FALSE))/$AC15,"")</f>
        <v/>
      </c>
      <c r="BB15" s="283" t="str">
        <f>IF($AY15="ja",(VLOOKUP($B15,'Egen hetvattenprod'!$B$1:$BX$550,MATCH(BB$2,'Egen hetvattenprod'!$B$1:$BX$1,0),FALSE)+VLOOKUP($B15,Kraftvärmeprod!$B$1:$BX$550,MATCH(BB$2,Kraftvärmeprod!$B$1:$BX$1,0),FALSE))/$AC15,"")</f>
        <v/>
      </c>
      <c r="BC15" s="283" t="str">
        <f>IF($AY15="ja",(VLOOKUP($B15,'Egen hetvattenprod'!$B$1:$BX$550,MATCH(BC$2,'Egen hetvattenprod'!$B$1:$BX$1,0),FALSE)+VLOOKUP($B15,Kraftvärmeprod!$B$1:$BX$550,MATCH(BC$2,Kraftvärmeprod!$B$1:$BX$1,0),FALSE))/$AC15,"")</f>
        <v/>
      </c>
      <c r="BD15" s="283" t="str">
        <f>IF($AY15="ja",(VLOOKUP($B15,'Egen hetvattenprod'!$B$1:$BX$550,MATCH(BD$2,'Egen hetvattenprod'!$B$1:$BX$1,0),FALSE)+VLOOKUP($B15,Kraftvärmeprod!$B$1:$BX$550,MATCH(BD$2,Kraftvärmeprod!$B$1:$BX$1,0),FALSE))/$AC15,"")</f>
        <v/>
      </c>
      <c r="BF15" s="244" t="str">
        <f t="shared" si="5"/>
        <v>Nej</v>
      </c>
      <c r="BG15" s="283" t="str">
        <f>IF($BF15="ja",VLOOKUP($B15,'Egen hetvattenprod'!$B$1:$BX$550,MATCH("Andelen klimatgaser med fossilt ursprung för avfall ()",'Egen hetvattenprod'!$B$1:$BX$1,0),FALSE),"")</f>
        <v/>
      </c>
      <c r="BH15" s="283" t="str">
        <f>IF($BF15="ja",VLOOKUP($B15,Kraftvärmeprod!$B$1:$BX$550,MATCH("Andelen klimatgaser med fossilt ursprung för avfall ()",Kraftvärmeprod!$B$1:$BX$1,0),FALSE),"")</f>
        <v/>
      </c>
      <c r="BI15" s="307" t="str">
        <f>IF($BF15="ja",VLOOKUP($B15,'Egen hetvattenprod'!$B$1:$BX$550,MATCH("Avfall (GWh)",'Egen hetvattenprod'!$B$1:$BX$1,0),FALSE),"")</f>
        <v/>
      </c>
      <c r="BJ15" s="307" t="str">
        <f>IF($BF15="ja",VLOOKUP($B15,'Slutlig allokering kvv'!$B$1:$BX$550,MATCH("Avfall (GWh)",'Slutlig allokering kvv'!$B$1:$BX$1,0),FALSE),"")</f>
        <v/>
      </c>
      <c r="BK15" s="307" t="str">
        <f>IF($BF15="ja",VLOOKUP($B15,'Köpt hetvatten'!$B$1:$BX$550,MATCH("Avfall i köpt hetvatten",'Köpt hetvatten'!$B$1:$BX$1,0),FALSE),"")</f>
        <v/>
      </c>
      <c r="BL15" s="307" t="str">
        <f>IF($BF15="ja",VLOOKUP($B15,'Egen hetvattenprod'!$B$1:$BX$550,MATCH("Värde enligt ovan. (%)",'Egen hetvattenprod'!$B$1:$BX$1,0),FALSE),"")</f>
        <v/>
      </c>
      <c r="BM15" s="307" t="str">
        <f>IF($BF15="ja",VLOOKUP($B15,Kraftvärmeprod!$B$1:$BX$550,MATCH("Värde enligt ovan. (%)",Kraftvärmeprod!$B$1:$BX$1,0),FALSE),"")</f>
        <v/>
      </c>
      <c r="BN15" s="307"/>
      <c r="BO15" s="307"/>
      <c r="BP15" s="307"/>
      <c r="BQ15" s="307" t="str">
        <f>IF($BF15="ja",VLOOKUP($B15,'Egen hetvattenprod'!$B$1:$BX$550,MATCH("Tillförd olja (fossil) vid avfallsförbränning (GWh)",'Egen hetvattenprod'!$B$1:$BX$1,0),FALSE),"")</f>
        <v/>
      </c>
      <c r="BR15" s="307" t="str">
        <f>IF($BF15="ja",VLOOKUP($B15,Kraftvärmeprod!$B$1:$BX$550,MATCH("Tillförd olja (fossil) vid avfallsförbränning (GWh)",Kraftvärmeprod!$B$1:$BX$1,0),FALSE),"")</f>
        <v/>
      </c>
    </row>
    <row r="16" spans="1:71" x14ac:dyDescent="0.25">
      <c r="A16" s="2" t="str">
        <f>'Miljövärden för publ företag'!B18</f>
        <v>Alingsås Energi Nät AB</v>
      </c>
      <c r="B16" s="2" t="str">
        <f>'Miljövärden för publ företag'!C18</f>
        <v>Alingsås</v>
      </c>
      <c r="C16" s="312">
        <f>IFERROR(VLOOKUP($B16,Totalt!$B$1:$AQ$554,MATCH(C$2,Totalt!$B$1:$AQ$1,0),FALSE),"")</f>
        <v>0</v>
      </c>
      <c r="D16" s="312">
        <f>IFERROR(VLOOKUP($B16,Totalt!$B$1:$AQ$554,MATCH(D$2,Totalt!$B$1:$AQ$1,0),FALSE),"")</f>
        <v>0.61899999999999999</v>
      </c>
      <c r="E16" s="312">
        <f>IFERROR(VLOOKUP($B16,Totalt!$B$1:$AQ$554,MATCH(E$2,Totalt!$B$1:$AQ$1,0),FALSE),"")</f>
        <v>0</v>
      </c>
      <c r="F16" s="312">
        <f>IFERROR(VLOOKUP($B16,Totalt!$B$1:$AQ$554,MATCH(F$2,Totalt!$B$1:$AQ$1,0),FALSE),"")</f>
        <v>0</v>
      </c>
      <c r="G16" s="312">
        <f>IFERROR(VLOOKUP($B16,Totalt!$B$1:$AQ$554,MATCH(G$2,Totalt!$B$1:$AQ$1,0),FALSE),"")</f>
        <v>0</v>
      </c>
      <c r="H16" s="312">
        <f>IFERROR(VLOOKUP($B16,Totalt!$B$1:$AQ$554,MATCH(H$2,Totalt!$B$1:$AQ$1,0),FALSE),"")</f>
        <v>0</v>
      </c>
      <c r="I16" s="312">
        <f>IFERROR(VLOOKUP($B16,Totalt!$B$1:$AQ$554,MATCH(I$2,Totalt!$B$1:$AQ$1,0),FALSE),"")</f>
        <v>0</v>
      </c>
      <c r="J16" s="312">
        <f>IFERROR(VLOOKUP($B16,Totalt!$B$1:$AQ$554,MATCH(J$2,Totalt!$B$1:$AQ$1,0),FALSE),"")</f>
        <v>1.444</v>
      </c>
      <c r="K16" s="312">
        <f>IFERROR(VLOOKUP($B16,Totalt!$B$1:$AQ$554,MATCH(K$2,Totalt!$B$1:$AQ$1,0),FALSE),"")</f>
        <v>0</v>
      </c>
      <c r="L16" s="312">
        <f>IFERROR(VLOOKUP($B16,Totalt!$B$1:$AQ$554,MATCH(L$2,Totalt!$B$1:$AQ$1,0),FALSE),"")</f>
        <v>0</v>
      </c>
      <c r="M16" s="312">
        <f>IFERROR(VLOOKUP($B16,Totalt!$B$1:$AQ$554,MATCH(M$2,Totalt!$B$1:$AQ$1,0),FALSE),"")</f>
        <v>0</v>
      </c>
      <c r="N16" s="312">
        <f>IFERROR(VLOOKUP($B16,Totalt!$B$1:$AQ$554,MATCH(N$2,Totalt!$B$1:$AQ$1,0),FALSE),"")</f>
        <v>0</v>
      </c>
      <c r="O16" s="312">
        <f>IFERROR(VLOOKUP($B16,Totalt!$B$1:$AQ$554,MATCH(O$2,Totalt!$B$1:$AQ$1,0),FALSE),"")</f>
        <v>0</v>
      </c>
      <c r="P16" s="312">
        <f>IFERROR(VLOOKUP($B16,Totalt!$B$1:$AQ$554,MATCH(P$2,Totalt!$B$1:$AQ$1,0),FALSE),"")</f>
        <v>0</v>
      </c>
      <c r="Q16" s="312">
        <f>IFERROR(VLOOKUP($B16,Totalt!$B$1:$AQ$554,MATCH(Q$2,Totalt!$B$1:$AQ$1,0),FALSE),"")</f>
        <v>101</v>
      </c>
      <c r="R16" s="312">
        <f>IFERROR(VLOOKUP($B16,Totalt!$B$1:$AQ$554,MATCH(R$2,Totalt!$B$1:$AQ$1,0),FALSE),"")</f>
        <v>0</v>
      </c>
      <c r="S16" s="312">
        <f>IFERROR(VLOOKUP($B16,Totalt!$B$1:$AQ$554,MATCH(S$2,Totalt!$B$1:$AQ$1,0),FALSE),"")</f>
        <v>0</v>
      </c>
      <c r="T16" s="312">
        <f>IFERROR(VLOOKUP($B16,Totalt!$B$1:$AQ$554,MATCH(T$2,Totalt!$B$1:$AQ$1,0),FALSE),"")</f>
        <v>0</v>
      </c>
      <c r="U16" s="312">
        <f>IFERROR(VLOOKUP($B16,Totalt!$B$1:$AQ$554,MATCH(U$2,Totalt!$B$1:$AQ$1,0),FALSE),"")</f>
        <v>0</v>
      </c>
      <c r="V16" s="312">
        <f>IFERROR(VLOOKUP($B16,Totalt!$B$1:$AQ$554,MATCH(V$2,Totalt!$B$1:$AQ$1,0),FALSE),"")</f>
        <v>0</v>
      </c>
      <c r="W16" s="312">
        <f>IFERROR(VLOOKUP($B16,Totalt!$B$1:$AQ$554,MATCH(W$2,Totalt!$B$1:$AQ$1,0),FALSE),"")</f>
        <v>4.96</v>
      </c>
      <c r="X16" s="312">
        <f>IFERROR(VLOOKUP($B16,Totalt!$B$1:$AQ$554,MATCH(X$2,Totalt!$B$1:$AQ$1,0),FALSE),"")</f>
        <v>0</v>
      </c>
      <c r="Y16" s="312">
        <f>IFERROR(VLOOKUP($B16,Totalt!$B$1:$AQ$554,MATCH(Y$2,Totalt!$B$1:$AQ$1,0),FALSE),"")</f>
        <v>0</v>
      </c>
      <c r="Z16" s="312">
        <f>IFERROR(VLOOKUP($B16,Totalt!$B$1:$AQ$554,MATCH(Z$2,Totalt!$B$1:$AQ$1,0),FALSE),"")</f>
        <v>0</v>
      </c>
      <c r="AA16" s="312">
        <f>IFERROR(VLOOKUP($B16,Totalt!$B$1:$AQ$554,MATCH(AA$2,Totalt!$B$1:$AQ$1,0),FALSE),"")</f>
        <v>0</v>
      </c>
      <c r="AB16" s="312">
        <f>IFERROR(VLOOKUP($B16,Totalt!$B$1:$AQ$554,MATCH(AB$2,Totalt!$B$1:$AQ$1,0),FALSE),"")</f>
        <v>0</v>
      </c>
      <c r="AC16" s="312">
        <f>IFERROR(VLOOKUP($B16,Totalt!$B$1:$AQ$554,MATCH(AC$2,Totalt!$B$1:$AQ$1,0),FALSE),"")</f>
        <v>29.1</v>
      </c>
      <c r="AD16" s="312">
        <f>IFERROR(VLOOKUP($B16,Totalt!$B$1:$AQ$554,MATCH(AD$2,Totalt!$B$1:$AQ$1,0),FALSE),"")</f>
        <v>0</v>
      </c>
      <c r="AE16" s="312">
        <f>IFERROR(VLOOKUP($B16,Totalt!$B$1:$AQ$554,MATCH(AE$2,Totalt!$B$1:$AQ$1,0),FALSE),"")</f>
        <v>0</v>
      </c>
      <c r="AF16" s="312">
        <f>IFERROR(VLOOKUP($B16,Totalt!$B$1:$AQ$554,MATCH(AF$2,Totalt!$B$1:$AQ$1,0),FALSE),"")</f>
        <v>3.4</v>
      </c>
      <c r="AG16" s="312">
        <f>IFERROR(VLOOKUP($B16,Totalt!$B$1:$AQ$554,MATCH(AG$2,Totalt!$B$1:$AQ$1,0),FALSE),"")</f>
        <v>0</v>
      </c>
      <c r="AI16" s="245">
        <f t="shared" si="3"/>
        <v>140.523</v>
      </c>
      <c r="AJ16" s="246">
        <f>IF(ISERROR(1/VLOOKUP($B16,Leveranser!$B$1:$S$500,MATCH("såld värme (gwh)",Leveranser!$B$1:$S$1,0),FALSE)),"",VLOOKUP($B16,Leveranser!$B$1:$S$500,MATCH("såld värme (gwh)",Leveranser!$B$1:$S$1,0),FALSE))</f>
        <v>119.3</v>
      </c>
      <c r="AK16" t="str">
        <f>IFERROR(IF(VLOOKUP($B16,Totalt!$B$1:$AQ$554,MATCH(AK$2,Totalt!$B$1:$AQ$1,0),FALSE)="","",VLOOKUP($B16,Totalt!$B$1:$AQ$554,MATCH(AK$2,Totalt!$B$1:$AQ$1,0),FALSE)),"")</f>
        <v/>
      </c>
      <c r="AM16" s="247" t="str">
        <f>IF(B16&lt;&gt;"",IF(VLOOKUP($B16,Totalt!$B$1:$AQ$554,MATCH("Kvalitetsgranskad:",Totalt!$B$1:$AQ$1,0),FALSE)="ja",VLOOKUP($B16,Miljö!$B$1:$AG$479,MATCH(AM$2,Miljö!$B$1:$AK$1,0),FALSE),""),"")</f>
        <v>Ja</v>
      </c>
      <c r="AN16" s="247" t="str">
        <f>IF(AM16="ja",VLOOKUP($B16,Miljö!$B$1:$J$479,MATCH("Typ av ursprungsspecificerad el   (Om inget värde anges används Nordisk residualmix, se inforuta) ()",Miljö!$B$1:$J$1,0),FALSE),IF(AM16="nej","Nordisk residualel",""))</f>
        <v>'85% vattenkraft 15% vind'</v>
      </c>
      <c r="AO16" s="247">
        <f>IF(AM16="","",VLOOKUP($B16,Miljö!$B$1:$J$479,MATCH("Fossilandel för ursprungspecificerad el ()",Miljö!$B$1:$J$1,0),FALSE))</f>
        <v>0</v>
      </c>
      <c r="AP16" s="247">
        <f>IF(AM16="","",IFERROR(VLOOKUP($B16,Miljö!$B$1:$J$479,MATCH("Kärnkraftsandel för ursprungsspecificerad el ()",Miljö!$B$1:$J$1,0),FALSE)/1,0))</f>
        <v>0</v>
      </c>
      <c r="AQ16" s="247">
        <f t="shared" si="4"/>
        <v>1</v>
      </c>
      <c r="AR16" s="52"/>
      <c r="AS16" s="247" t="str">
        <f t="shared" si="0"/>
        <v>Nej</v>
      </c>
      <c r="AT16" s="247" t="str">
        <f>IF(AS16="ja",VLOOKUP($B16,Miljö!$B$1:$O$500,MATCH("Fossil andel i procent (%)",Miljö!$B$1:$O$1,0),FALSE)/100,"")</f>
        <v/>
      </c>
      <c r="AU16" s="52"/>
      <c r="AV16" s="247" t="str">
        <f t="shared" si="1"/>
        <v>Nej</v>
      </c>
      <c r="AW16" s="247" t="str">
        <f>IF(AV16="ja",VLOOKUP($B16,'Egen hetvattenprod'!$B$1:$AO$500,MATCH("Värmekälla till värmepumpar ()",'Egen hetvattenprod'!$B$1:$AO$1,0),FALSE),"")</f>
        <v/>
      </c>
      <c r="AY16" s="244" t="str">
        <f t="shared" si="2"/>
        <v>Ja</v>
      </c>
      <c r="AZ16" s="283">
        <f>IF($AY16="ja",(VLOOKUP($B16,'Egen hetvattenprod'!$B$1:$BX$550,MATCH(AZ$2,'Egen hetvattenprod'!$B$1:$BX$1,0),FALSE)+VLOOKUP($B16,Kraftvärmeprod!$B$1:$BX$550,MATCH(AZ$2,Kraftvärmeprod!$B$1:$BX$1,0),FALSE))/$AC16,"")</f>
        <v>1</v>
      </c>
      <c r="BA16" s="283">
        <f>IF($AY16="ja",(VLOOKUP($B16,'Egen hetvattenprod'!$B$1:$BX$550,MATCH(BA$2,'Egen hetvattenprod'!$B$1:$BX$1,0),FALSE)+VLOOKUP($B16,Kraftvärmeprod!$B$1:$BX$550,MATCH(BA$2,Kraftvärmeprod!$B$1:$BX$1,0),FALSE))/$AC16,"")</f>
        <v>0</v>
      </c>
      <c r="BB16" s="283">
        <f>IF($AY16="ja",(VLOOKUP($B16,'Egen hetvattenprod'!$B$1:$BX$550,MATCH(BB$2,'Egen hetvattenprod'!$B$1:$BX$1,0),FALSE)+VLOOKUP($B16,Kraftvärmeprod!$B$1:$BX$550,MATCH(BB$2,Kraftvärmeprod!$B$1:$BX$1,0),FALSE))/$AC16,"")</f>
        <v>0</v>
      </c>
      <c r="BC16" s="283">
        <f>IF($AY16="ja",(VLOOKUP($B16,'Egen hetvattenprod'!$B$1:$BX$550,MATCH(BC$2,'Egen hetvattenprod'!$B$1:$BX$1,0),FALSE)+VLOOKUP($B16,Kraftvärmeprod!$B$1:$BX$550,MATCH(BC$2,Kraftvärmeprod!$B$1:$BX$1,0),FALSE))/$AC16,"")</f>
        <v>0</v>
      </c>
      <c r="BD16" s="283">
        <f>IF($AY16="ja",(VLOOKUP($B16,'Egen hetvattenprod'!$B$1:$BX$550,MATCH(BD$2,'Egen hetvattenprod'!$B$1:$BX$1,0),FALSE)+VLOOKUP($B16,Kraftvärmeprod!$B$1:$BX$550,MATCH(BD$2,Kraftvärmeprod!$B$1:$BX$1,0),FALSE))/$AC16,"")</f>
        <v>0</v>
      </c>
      <c r="BF16" s="244" t="str">
        <f t="shared" si="5"/>
        <v>Nej</v>
      </c>
      <c r="BG16" s="283" t="str">
        <f>IF($BF16="ja",VLOOKUP($B16,'Egen hetvattenprod'!$B$1:$BX$550,MATCH("Andelen klimatgaser med fossilt ursprung för avfall ()",'Egen hetvattenprod'!$B$1:$BX$1,0),FALSE),"")</f>
        <v/>
      </c>
      <c r="BH16" s="283" t="str">
        <f>IF($BF16="ja",VLOOKUP($B16,Kraftvärmeprod!$B$1:$BX$550,MATCH("Andelen klimatgaser med fossilt ursprung för avfall ()",Kraftvärmeprod!$B$1:$BX$1,0),FALSE),"")</f>
        <v/>
      </c>
      <c r="BI16" s="307" t="str">
        <f>IF($BF16="ja",VLOOKUP($B16,'Egen hetvattenprod'!$B$1:$BX$550,MATCH("Avfall (GWh)",'Egen hetvattenprod'!$B$1:$BX$1,0),FALSE),"")</f>
        <v/>
      </c>
      <c r="BJ16" s="307" t="str">
        <f>IF($BF16="ja",VLOOKUP($B16,'Slutlig allokering kvv'!$B$1:$BX$550,MATCH("Avfall (GWh)",'Slutlig allokering kvv'!$B$1:$BX$1,0),FALSE),"")</f>
        <v/>
      </c>
      <c r="BK16" s="307" t="str">
        <f>IF($BF16="ja",VLOOKUP($B16,'Köpt hetvatten'!$B$1:$BX$550,MATCH("Avfall i köpt hetvatten",'Köpt hetvatten'!$B$1:$BX$1,0),FALSE),"")</f>
        <v/>
      </c>
      <c r="BL16" s="307" t="str">
        <f>IF($BF16="ja",VLOOKUP($B16,'Egen hetvattenprod'!$B$1:$BX$550,MATCH("Värde enligt ovan. (%)",'Egen hetvattenprod'!$B$1:$BX$1,0),FALSE),"")</f>
        <v/>
      </c>
      <c r="BM16" s="307" t="str">
        <f>IF($BF16="ja",VLOOKUP($B16,Kraftvärmeprod!$B$1:$BX$550,MATCH("Värde enligt ovan. (%)",Kraftvärmeprod!$B$1:$BX$1,0),FALSE),"")</f>
        <v/>
      </c>
      <c r="BN16" s="307"/>
      <c r="BO16" s="307"/>
      <c r="BP16" s="307"/>
      <c r="BQ16" s="307" t="str">
        <f>IF($BF16="ja",VLOOKUP($B16,'Egen hetvattenprod'!$B$1:$BX$550,MATCH("Tillförd olja (fossil) vid avfallsförbränning (GWh)",'Egen hetvattenprod'!$B$1:$BX$1,0),FALSE),"")</f>
        <v/>
      </c>
      <c r="BR16" s="307" t="str">
        <f>IF($BF16="ja",VLOOKUP($B16,Kraftvärmeprod!$B$1:$BX$550,MATCH("Tillförd olja (fossil) vid avfallsförbränning (GWh)",Kraftvärmeprod!$B$1:$BX$1,0),FALSE),"")</f>
        <v/>
      </c>
    </row>
    <row r="17" spans="1:70" x14ac:dyDescent="0.25">
      <c r="A17" s="2" t="str">
        <f>'Miljövärden för publ företag'!B19</f>
        <v>Alvesta Energi AB</v>
      </c>
      <c r="B17" s="2" t="str">
        <f>'Miljövärden för publ företag'!C19</f>
        <v>Alvesta</v>
      </c>
      <c r="C17" s="312">
        <f>IFERROR(VLOOKUP($B17,Totalt!$B$1:$AQ$554,MATCH(C$2,Totalt!$B$1:$AQ$1,0),FALSE),"")</f>
        <v>0</v>
      </c>
      <c r="D17" s="312">
        <f>IFERROR(VLOOKUP($B17,Totalt!$B$1:$AQ$554,MATCH(D$2,Totalt!$B$1:$AQ$1,0),FALSE),"")</f>
        <v>0.3</v>
      </c>
      <c r="E17" s="312">
        <f>IFERROR(VLOOKUP($B17,Totalt!$B$1:$AQ$554,MATCH(E$2,Totalt!$B$1:$AQ$1,0),FALSE),"")</f>
        <v>0</v>
      </c>
      <c r="F17" s="312">
        <f>IFERROR(VLOOKUP($B17,Totalt!$B$1:$AQ$554,MATCH(F$2,Totalt!$B$1:$AQ$1,0),FALSE),"")</f>
        <v>0</v>
      </c>
      <c r="G17" s="312">
        <f>IFERROR(VLOOKUP($B17,Totalt!$B$1:$AQ$554,MATCH(G$2,Totalt!$B$1:$AQ$1,0),FALSE),"")</f>
        <v>0</v>
      </c>
      <c r="H17" s="312">
        <f>IFERROR(VLOOKUP($B17,Totalt!$B$1:$AQ$554,MATCH(H$2,Totalt!$B$1:$AQ$1,0),FALSE),"")</f>
        <v>0</v>
      </c>
      <c r="I17" s="312">
        <f>IFERROR(VLOOKUP($B17,Totalt!$B$1:$AQ$554,MATCH(I$2,Totalt!$B$1:$AQ$1,0),FALSE),"")</f>
        <v>0</v>
      </c>
      <c r="J17" s="312">
        <f>IFERROR(VLOOKUP($B17,Totalt!$B$1:$AQ$554,MATCH(J$2,Totalt!$B$1:$AQ$1,0),FALSE),"")</f>
        <v>0</v>
      </c>
      <c r="K17" s="312">
        <f>IFERROR(VLOOKUP($B17,Totalt!$B$1:$AQ$554,MATCH(K$2,Totalt!$B$1:$AQ$1,0),FALSE),"")</f>
        <v>0</v>
      </c>
      <c r="L17" s="312">
        <f>IFERROR(VLOOKUP($B17,Totalt!$B$1:$AQ$554,MATCH(L$2,Totalt!$B$1:$AQ$1,0),FALSE),"")</f>
        <v>0</v>
      </c>
      <c r="M17" s="312">
        <f>IFERROR(VLOOKUP($B17,Totalt!$B$1:$AQ$554,MATCH(M$2,Totalt!$B$1:$AQ$1,0),FALSE),"")</f>
        <v>0</v>
      </c>
      <c r="N17" s="312">
        <f>IFERROR(VLOOKUP($B17,Totalt!$B$1:$AQ$554,MATCH(N$2,Totalt!$B$1:$AQ$1,0),FALSE),"")</f>
        <v>0</v>
      </c>
      <c r="O17" s="312">
        <f>IFERROR(VLOOKUP($B17,Totalt!$B$1:$AQ$554,MATCH(O$2,Totalt!$B$1:$AQ$1,0),FALSE),"")</f>
        <v>0</v>
      </c>
      <c r="P17" s="312">
        <f>IFERROR(VLOOKUP($B17,Totalt!$B$1:$AQ$554,MATCH(P$2,Totalt!$B$1:$AQ$1,0),FALSE),"")</f>
        <v>0</v>
      </c>
      <c r="Q17" s="312">
        <f>IFERROR(VLOOKUP($B17,Totalt!$B$1:$AQ$554,MATCH(Q$2,Totalt!$B$1:$AQ$1,0),FALSE),"")</f>
        <v>70.7</v>
      </c>
      <c r="R17" s="312">
        <f>IFERROR(VLOOKUP($B17,Totalt!$B$1:$AQ$554,MATCH(R$2,Totalt!$B$1:$AQ$1,0),FALSE),"")</f>
        <v>0</v>
      </c>
      <c r="S17" s="312">
        <f>IFERROR(VLOOKUP($B17,Totalt!$B$1:$AQ$554,MATCH(S$2,Totalt!$B$1:$AQ$1,0),FALSE),"")</f>
        <v>0</v>
      </c>
      <c r="T17" s="312">
        <f>IFERROR(VLOOKUP($B17,Totalt!$B$1:$AQ$554,MATCH(T$2,Totalt!$B$1:$AQ$1,0),FALSE),"")</f>
        <v>0</v>
      </c>
      <c r="U17" s="312">
        <f>IFERROR(VLOOKUP($B17,Totalt!$B$1:$AQ$554,MATCH(U$2,Totalt!$B$1:$AQ$1,0),FALSE),"")</f>
        <v>0</v>
      </c>
      <c r="V17" s="312">
        <f>IFERROR(VLOOKUP($B17,Totalt!$B$1:$AQ$554,MATCH(V$2,Totalt!$B$1:$AQ$1,0),FALSE),"")</f>
        <v>0</v>
      </c>
      <c r="W17" s="312">
        <f>IFERROR(VLOOKUP($B17,Totalt!$B$1:$AQ$554,MATCH(W$2,Totalt!$B$1:$AQ$1,0),FALSE),"")</f>
        <v>0</v>
      </c>
      <c r="X17" s="312">
        <f>IFERROR(VLOOKUP($B17,Totalt!$B$1:$AQ$554,MATCH(X$2,Totalt!$B$1:$AQ$1,0),FALSE),"")</f>
        <v>0</v>
      </c>
      <c r="Y17" s="312">
        <f>IFERROR(VLOOKUP($B17,Totalt!$B$1:$AQ$554,MATCH(Y$2,Totalt!$B$1:$AQ$1,0),FALSE),"")</f>
        <v>0</v>
      </c>
      <c r="Z17" s="312">
        <f>IFERROR(VLOOKUP($B17,Totalt!$B$1:$AQ$554,MATCH(Z$2,Totalt!$B$1:$AQ$1,0),FALSE),"")</f>
        <v>0</v>
      </c>
      <c r="AA17" s="312">
        <f>IFERROR(VLOOKUP($B17,Totalt!$B$1:$AQ$554,MATCH(AA$2,Totalt!$B$1:$AQ$1,0),FALSE),"")</f>
        <v>0</v>
      </c>
      <c r="AB17" s="312">
        <f>IFERROR(VLOOKUP($B17,Totalt!$B$1:$AQ$554,MATCH(AB$2,Totalt!$B$1:$AQ$1,0),FALSE),"")</f>
        <v>0</v>
      </c>
      <c r="AC17" s="312">
        <f>IFERROR(VLOOKUP($B17,Totalt!$B$1:$AQ$554,MATCH(AC$2,Totalt!$B$1:$AQ$1,0),FALSE),"")</f>
        <v>0</v>
      </c>
      <c r="AD17" s="312">
        <f>IFERROR(VLOOKUP($B17,Totalt!$B$1:$AQ$554,MATCH(AD$2,Totalt!$B$1:$AQ$1,0),FALSE),"")</f>
        <v>0</v>
      </c>
      <c r="AE17" s="312">
        <f>IFERROR(VLOOKUP($B17,Totalt!$B$1:$AQ$554,MATCH(AE$2,Totalt!$B$1:$AQ$1,0),FALSE),"")</f>
        <v>0</v>
      </c>
      <c r="AF17" s="312">
        <f>IFERROR(VLOOKUP($B17,Totalt!$B$1:$AQ$554,MATCH(AF$2,Totalt!$B$1:$AQ$1,0),FALSE),"")</f>
        <v>1.7609999999999999</v>
      </c>
      <c r="AG17" s="312">
        <f>IFERROR(VLOOKUP($B17,Totalt!$B$1:$AQ$554,MATCH(AG$2,Totalt!$B$1:$AQ$1,0),FALSE),"")</f>
        <v>0</v>
      </c>
      <c r="AI17" s="245">
        <f t="shared" si="3"/>
        <v>72.760999999999996</v>
      </c>
      <c r="AJ17" s="246">
        <f>IF(ISERROR(1/VLOOKUP($B17,Leveranser!$B$1:$S$500,MATCH("såld värme (gwh)",Leveranser!$B$1:$S$1,0),FALSE)),"",VLOOKUP($B17,Leveranser!$B$1:$S$500,MATCH("såld värme (gwh)",Leveranser!$B$1:$S$1,0),FALSE))</f>
        <v>58.7</v>
      </c>
      <c r="AK17" t="str">
        <f>IFERROR(IF(VLOOKUP($B17,Totalt!$B$1:$AQ$554,MATCH(AK$2,Totalt!$B$1:$AQ$1,0),FALSE)="","",VLOOKUP($B17,Totalt!$B$1:$AQ$554,MATCH(AK$2,Totalt!$B$1:$AQ$1,0),FALSE)),"")</f>
        <v/>
      </c>
      <c r="AM17" s="247" t="str">
        <f>IF(B17&lt;&gt;"",IF(VLOOKUP($B17,Totalt!$B$1:$AQ$554,MATCH("Kvalitetsgranskad:",Totalt!$B$1:$AQ$1,0),FALSE)="ja",VLOOKUP($B17,Miljö!$B$1:$AG$479,MATCH(AM$2,Miljö!$B$1:$AK$1,0),FALSE),""),"")</f>
        <v>Ja</v>
      </c>
      <c r="AN17" s="247" t="str">
        <f>IF(AM17="ja",VLOOKUP($B17,Miljö!$B$1:$J$479,MATCH("Typ av ursprungsspecificerad el   (Om inget värde anges används Nordisk residualmix, se inforuta) ()",Miljö!$B$1:$J$1,0),FALSE),IF(AM17="nej","Nordisk residualel",""))</f>
        <v>'Bixias total Eemix 2015'</v>
      </c>
      <c r="AO17" s="247">
        <f>IF(AM17="","",VLOOKUP($B17,Miljö!$B$1:$J$479,MATCH("Fossilandel för ursprungspecificerad el ()",Miljö!$B$1:$J$1,0),FALSE))</f>
        <v>0.48399999999999999</v>
      </c>
      <c r="AP17" s="247">
        <f>IF(AM17="","",IFERROR(VLOOKUP($B17,Miljö!$B$1:$J$479,MATCH("Kärnkraftsandel för ursprungsspecificerad el ()",Miljö!$B$1:$J$1,0),FALSE)/1,0))</f>
        <v>0.35</v>
      </c>
      <c r="AQ17" s="247">
        <f t="shared" si="4"/>
        <v>0.16600000000000004</v>
      </c>
      <c r="AR17" s="52"/>
      <c r="AS17" s="247" t="str">
        <f t="shared" si="0"/>
        <v>Nej</v>
      </c>
      <c r="AT17" s="247" t="str">
        <f>IF(AS17="ja",VLOOKUP($B17,Miljö!$B$1:$O$500,MATCH("Fossil andel i procent (%)",Miljö!$B$1:$O$1,0),FALSE)/100,"")</f>
        <v/>
      </c>
      <c r="AU17" s="52"/>
      <c r="AV17" s="247" t="str">
        <f t="shared" si="1"/>
        <v>Nej</v>
      </c>
      <c r="AW17" s="247" t="str">
        <f>IF(AV17="ja",VLOOKUP($B17,'Egen hetvattenprod'!$B$1:$AO$500,MATCH("Värmekälla till värmepumpar ()",'Egen hetvattenprod'!$B$1:$AO$1,0),FALSE),"")</f>
        <v/>
      </c>
      <c r="AY17" s="244" t="str">
        <f t="shared" si="2"/>
        <v>Nej</v>
      </c>
      <c r="AZ17" s="283" t="str">
        <f>IF($AY17="ja",(VLOOKUP($B17,'Egen hetvattenprod'!$B$1:$BX$550,MATCH(AZ$2,'Egen hetvattenprod'!$B$1:$BX$1,0),FALSE)+VLOOKUP($B17,Kraftvärmeprod!$B$1:$BX$550,MATCH(AZ$2,Kraftvärmeprod!$B$1:$BX$1,0),FALSE))/$AC17,"")</f>
        <v/>
      </c>
      <c r="BA17" s="283" t="str">
        <f>IF($AY17="ja",(VLOOKUP($B17,'Egen hetvattenprod'!$B$1:$BX$550,MATCH(BA$2,'Egen hetvattenprod'!$B$1:$BX$1,0),FALSE)+VLOOKUP($B17,Kraftvärmeprod!$B$1:$BX$550,MATCH(BA$2,Kraftvärmeprod!$B$1:$BX$1,0),FALSE))/$AC17,"")</f>
        <v/>
      </c>
      <c r="BB17" s="283" t="str">
        <f>IF($AY17="ja",(VLOOKUP($B17,'Egen hetvattenprod'!$B$1:$BX$550,MATCH(BB$2,'Egen hetvattenprod'!$B$1:$BX$1,0),FALSE)+VLOOKUP($B17,Kraftvärmeprod!$B$1:$BX$550,MATCH(BB$2,Kraftvärmeprod!$B$1:$BX$1,0),FALSE))/$AC17,"")</f>
        <v/>
      </c>
      <c r="BC17" s="283" t="str">
        <f>IF($AY17="ja",(VLOOKUP($B17,'Egen hetvattenprod'!$B$1:$BX$550,MATCH(BC$2,'Egen hetvattenprod'!$B$1:$BX$1,0),FALSE)+VLOOKUP($B17,Kraftvärmeprod!$B$1:$BX$550,MATCH(BC$2,Kraftvärmeprod!$B$1:$BX$1,0),FALSE))/$AC17,"")</f>
        <v/>
      </c>
      <c r="BD17" s="283" t="str">
        <f>IF($AY17="ja",(VLOOKUP($B17,'Egen hetvattenprod'!$B$1:$BX$550,MATCH(BD$2,'Egen hetvattenprod'!$B$1:$BX$1,0),FALSE)+VLOOKUP($B17,Kraftvärmeprod!$B$1:$BX$550,MATCH(BD$2,Kraftvärmeprod!$B$1:$BX$1,0),FALSE))/$AC17,"")</f>
        <v/>
      </c>
      <c r="BF17" s="244" t="str">
        <f t="shared" si="5"/>
        <v>Nej</v>
      </c>
      <c r="BG17" s="283" t="str">
        <f>IF($BF17="ja",VLOOKUP($B17,'Egen hetvattenprod'!$B$1:$BX$550,MATCH("Andelen klimatgaser med fossilt ursprung för avfall ()",'Egen hetvattenprod'!$B$1:$BX$1,0),FALSE),"")</f>
        <v/>
      </c>
      <c r="BH17" s="283" t="str">
        <f>IF($BF17="ja",VLOOKUP($B17,Kraftvärmeprod!$B$1:$BX$550,MATCH("Andelen klimatgaser med fossilt ursprung för avfall ()",Kraftvärmeprod!$B$1:$BX$1,0),FALSE),"")</f>
        <v/>
      </c>
      <c r="BI17" s="307" t="str">
        <f>IF($BF17="ja",VLOOKUP($B17,'Egen hetvattenprod'!$B$1:$BX$550,MATCH("Avfall (GWh)",'Egen hetvattenprod'!$B$1:$BX$1,0),FALSE),"")</f>
        <v/>
      </c>
      <c r="BJ17" s="307" t="str">
        <f>IF($BF17="ja",VLOOKUP($B17,'Slutlig allokering kvv'!$B$1:$BX$550,MATCH("Avfall (GWh)",'Slutlig allokering kvv'!$B$1:$BX$1,0),FALSE),"")</f>
        <v/>
      </c>
      <c r="BK17" s="307" t="str">
        <f>IF($BF17="ja",VLOOKUP($B17,'Köpt hetvatten'!$B$1:$BX$550,MATCH("Avfall i köpt hetvatten",'Köpt hetvatten'!$B$1:$BX$1,0),FALSE),"")</f>
        <v/>
      </c>
      <c r="BL17" s="307" t="str">
        <f>IF($BF17="ja",VLOOKUP($B17,'Egen hetvattenprod'!$B$1:$BX$550,MATCH("Värde enligt ovan. (%)",'Egen hetvattenprod'!$B$1:$BX$1,0),FALSE),"")</f>
        <v/>
      </c>
      <c r="BM17" s="307" t="str">
        <f>IF($BF17="ja",VLOOKUP($B17,Kraftvärmeprod!$B$1:$BX$550,MATCH("Värde enligt ovan. (%)",Kraftvärmeprod!$B$1:$BX$1,0),FALSE),"")</f>
        <v/>
      </c>
      <c r="BN17" s="307"/>
      <c r="BO17" s="307"/>
      <c r="BP17" s="307"/>
      <c r="BQ17" s="307" t="str">
        <f>IF($BF17="ja",VLOOKUP($B17,'Egen hetvattenprod'!$B$1:$BX$550,MATCH("Tillförd olja (fossil) vid avfallsförbränning (GWh)",'Egen hetvattenprod'!$B$1:$BX$1,0),FALSE),"")</f>
        <v/>
      </c>
      <c r="BR17" s="307" t="str">
        <f>IF($BF17="ja",VLOOKUP($B17,Kraftvärmeprod!$B$1:$BX$550,MATCH("Tillförd olja (fossil) vid avfallsförbränning (GWh)",Kraftvärmeprod!$B$1:$BX$1,0),FALSE),"")</f>
        <v/>
      </c>
    </row>
    <row r="18" spans="1:70" x14ac:dyDescent="0.25">
      <c r="A18" s="2" t="str">
        <f>'Miljövärden för publ företag'!B20</f>
        <v>Alvesta Energi AB</v>
      </c>
      <c r="B18" s="2" t="str">
        <f>'Miljövärden för publ företag'!C20</f>
        <v>Moheda</v>
      </c>
      <c r="C18" s="312">
        <f>IFERROR(VLOOKUP($B18,Totalt!$B$1:$AQ$554,MATCH(C$2,Totalt!$B$1:$AQ$1,0),FALSE),"")</f>
        <v>0</v>
      </c>
      <c r="D18" s="312">
        <f>IFERROR(VLOOKUP($B18,Totalt!$B$1:$AQ$554,MATCH(D$2,Totalt!$B$1:$AQ$1,0),FALSE),"")</f>
        <v>0</v>
      </c>
      <c r="E18" s="312">
        <f>IFERROR(VLOOKUP($B18,Totalt!$B$1:$AQ$554,MATCH(E$2,Totalt!$B$1:$AQ$1,0),FALSE),"")</f>
        <v>0</v>
      </c>
      <c r="F18" s="312">
        <f>IFERROR(VLOOKUP($B18,Totalt!$B$1:$AQ$554,MATCH(F$2,Totalt!$B$1:$AQ$1,0),FALSE),"")</f>
        <v>0</v>
      </c>
      <c r="G18" s="312">
        <f>IFERROR(VLOOKUP($B18,Totalt!$B$1:$AQ$554,MATCH(G$2,Totalt!$B$1:$AQ$1,0),FALSE),"")</f>
        <v>0</v>
      </c>
      <c r="H18" s="312">
        <f>IFERROR(VLOOKUP($B18,Totalt!$B$1:$AQ$554,MATCH(H$2,Totalt!$B$1:$AQ$1,0),FALSE),"")</f>
        <v>0</v>
      </c>
      <c r="I18" s="312">
        <f>IFERROR(VLOOKUP($B18,Totalt!$B$1:$AQ$554,MATCH(I$2,Totalt!$B$1:$AQ$1,0),FALSE),"")</f>
        <v>0</v>
      </c>
      <c r="J18" s="312">
        <f>IFERROR(VLOOKUP($B18,Totalt!$B$1:$AQ$554,MATCH(J$2,Totalt!$B$1:$AQ$1,0),FALSE),"")</f>
        <v>0</v>
      </c>
      <c r="K18" s="312">
        <f>IFERROR(VLOOKUP($B18,Totalt!$B$1:$AQ$554,MATCH(K$2,Totalt!$B$1:$AQ$1,0),FALSE),"")</f>
        <v>0</v>
      </c>
      <c r="L18" s="312">
        <f>IFERROR(VLOOKUP($B18,Totalt!$B$1:$AQ$554,MATCH(L$2,Totalt!$B$1:$AQ$1,0),FALSE),"")</f>
        <v>0</v>
      </c>
      <c r="M18" s="312">
        <f>IFERROR(VLOOKUP($B18,Totalt!$B$1:$AQ$554,MATCH(M$2,Totalt!$B$1:$AQ$1,0),FALSE),"")</f>
        <v>0</v>
      </c>
      <c r="N18" s="312">
        <f>IFERROR(VLOOKUP($B18,Totalt!$B$1:$AQ$554,MATCH(N$2,Totalt!$B$1:$AQ$1,0),FALSE),"")</f>
        <v>0</v>
      </c>
      <c r="O18" s="312">
        <f>IFERROR(VLOOKUP($B18,Totalt!$B$1:$AQ$554,MATCH(O$2,Totalt!$B$1:$AQ$1,0),FALSE),"")</f>
        <v>0</v>
      </c>
      <c r="P18" s="312">
        <f>IFERROR(VLOOKUP($B18,Totalt!$B$1:$AQ$554,MATCH(P$2,Totalt!$B$1:$AQ$1,0),FALSE),"")</f>
        <v>0</v>
      </c>
      <c r="Q18" s="312">
        <f>IFERROR(VLOOKUP($B18,Totalt!$B$1:$AQ$554,MATCH(Q$2,Totalt!$B$1:$AQ$1,0),FALSE),"")</f>
        <v>13.3</v>
      </c>
      <c r="R18" s="312">
        <f>IFERROR(VLOOKUP($B18,Totalt!$B$1:$AQ$554,MATCH(R$2,Totalt!$B$1:$AQ$1,0),FALSE),"")</f>
        <v>0</v>
      </c>
      <c r="S18" s="312">
        <f>IFERROR(VLOOKUP($B18,Totalt!$B$1:$AQ$554,MATCH(S$2,Totalt!$B$1:$AQ$1,0),FALSE),"")</f>
        <v>0</v>
      </c>
      <c r="T18" s="312">
        <f>IFERROR(VLOOKUP($B18,Totalt!$B$1:$AQ$554,MATCH(T$2,Totalt!$B$1:$AQ$1,0),FALSE),"")</f>
        <v>0</v>
      </c>
      <c r="U18" s="312">
        <f>IFERROR(VLOOKUP($B18,Totalt!$B$1:$AQ$554,MATCH(U$2,Totalt!$B$1:$AQ$1,0),FALSE),"")</f>
        <v>0</v>
      </c>
      <c r="V18" s="312">
        <f>IFERROR(VLOOKUP($B18,Totalt!$B$1:$AQ$554,MATCH(V$2,Totalt!$B$1:$AQ$1,0),FALSE),"")</f>
        <v>0</v>
      </c>
      <c r="W18" s="312">
        <f>IFERROR(VLOOKUP($B18,Totalt!$B$1:$AQ$554,MATCH(W$2,Totalt!$B$1:$AQ$1,0),FALSE),"")</f>
        <v>0</v>
      </c>
      <c r="X18" s="312">
        <f>IFERROR(VLOOKUP($B18,Totalt!$B$1:$AQ$554,MATCH(X$2,Totalt!$B$1:$AQ$1,0),FALSE),"")</f>
        <v>0</v>
      </c>
      <c r="Y18" s="312">
        <f>IFERROR(VLOOKUP($B18,Totalt!$B$1:$AQ$554,MATCH(Y$2,Totalt!$B$1:$AQ$1,0),FALSE),"")</f>
        <v>0</v>
      </c>
      <c r="Z18" s="312">
        <f>IFERROR(VLOOKUP($B18,Totalt!$B$1:$AQ$554,MATCH(Z$2,Totalt!$B$1:$AQ$1,0),FALSE),"")</f>
        <v>0</v>
      </c>
      <c r="AA18" s="312">
        <f>IFERROR(VLOOKUP($B18,Totalt!$B$1:$AQ$554,MATCH(AA$2,Totalt!$B$1:$AQ$1,0),FALSE),"")</f>
        <v>0</v>
      </c>
      <c r="AB18" s="312">
        <f>IFERROR(VLOOKUP($B18,Totalt!$B$1:$AQ$554,MATCH(AB$2,Totalt!$B$1:$AQ$1,0),FALSE),"")</f>
        <v>0</v>
      </c>
      <c r="AC18" s="312">
        <f>IFERROR(VLOOKUP($B18,Totalt!$B$1:$AQ$554,MATCH(AC$2,Totalt!$B$1:$AQ$1,0),FALSE),"")</f>
        <v>0</v>
      </c>
      <c r="AD18" s="312">
        <f>IFERROR(VLOOKUP($B18,Totalt!$B$1:$AQ$554,MATCH(AD$2,Totalt!$B$1:$AQ$1,0),FALSE),"")</f>
        <v>0</v>
      </c>
      <c r="AE18" s="312">
        <f>IFERROR(VLOOKUP($B18,Totalt!$B$1:$AQ$554,MATCH(AE$2,Totalt!$B$1:$AQ$1,0),FALSE),"")</f>
        <v>0</v>
      </c>
      <c r="AF18" s="312">
        <f>IFERROR(VLOOKUP($B18,Totalt!$B$1:$AQ$554,MATCH(AF$2,Totalt!$B$1:$AQ$1,0),FALSE),"")</f>
        <v>0.309</v>
      </c>
      <c r="AG18" s="312">
        <f>IFERROR(VLOOKUP($B18,Totalt!$B$1:$AQ$554,MATCH(AG$2,Totalt!$B$1:$AQ$1,0),FALSE),"")</f>
        <v>0</v>
      </c>
      <c r="AI18" s="245">
        <f t="shared" si="3"/>
        <v>13.609</v>
      </c>
      <c r="AJ18" s="246">
        <f>IF(ISERROR(1/VLOOKUP($B18,Leveranser!$B$1:$S$500,MATCH("såld värme (gwh)",Leveranser!$B$1:$S$1,0),FALSE)),"",VLOOKUP($B18,Leveranser!$B$1:$S$500,MATCH("såld värme (gwh)",Leveranser!$B$1:$S$1,0),FALSE))</f>
        <v>10.3</v>
      </c>
      <c r="AK18" t="str">
        <f>IFERROR(IF(VLOOKUP($B18,Totalt!$B$1:$AQ$554,MATCH(AK$2,Totalt!$B$1:$AQ$1,0),FALSE)="","",VLOOKUP($B18,Totalt!$B$1:$AQ$554,MATCH(AK$2,Totalt!$B$1:$AQ$1,0),FALSE)),"")</f>
        <v/>
      </c>
      <c r="AM18" s="247" t="str">
        <f>IF(B18&lt;&gt;"",IF(VLOOKUP($B18,Totalt!$B$1:$AQ$554,MATCH("Kvalitetsgranskad:",Totalt!$B$1:$AQ$1,0),FALSE)="ja",VLOOKUP($B18,Miljö!$B$1:$AG$479,MATCH(AM$2,Miljö!$B$1:$AK$1,0),FALSE),""),"")</f>
        <v>Ja</v>
      </c>
      <c r="AN18" s="247" t="str">
        <f>IF(AM18="ja",VLOOKUP($B18,Miljö!$B$1:$J$479,MATCH("Typ av ursprungsspecificerad el   (Om inget värde anges används Nordisk residualmix, se inforuta) ()",Miljö!$B$1:$J$1,0),FALSE),IF(AM18="nej","Nordisk residualel",""))</f>
        <v>'Bixias total Eemix 2015'</v>
      </c>
      <c r="AO18" s="247">
        <f>IF(AM18="","",VLOOKUP($B18,Miljö!$B$1:$J$479,MATCH("Fossilandel för ursprungspecificerad el ()",Miljö!$B$1:$J$1,0),FALSE))</f>
        <v>0.48399999999999999</v>
      </c>
      <c r="AP18" s="247">
        <f>IF(AM18="","",IFERROR(VLOOKUP($B18,Miljö!$B$1:$J$479,MATCH("Kärnkraftsandel för ursprungsspecificerad el ()",Miljö!$B$1:$J$1,0),FALSE)/1,0))</f>
        <v>0.35</v>
      </c>
      <c r="AQ18" s="247">
        <f t="shared" si="4"/>
        <v>0.16600000000000004</v>
      </c>
      <c r="AR18" s="52"/>
      <c r="AS18" s="247" t="str">
        <f t="shared" si="0"/>
        <v>Nej</v>
      </c>
      <c r="AT18" s="247" t="str">
        <f>IF(AS18="ja",VLOOKUP($B18,Miljö!$B$1:$O$500,MATCH("Fossil andel i procent (%)",Miljö!$B$1:$O$1,0),FALSE)/100,"")</f>
        <v/>
      </c>
      <c r="AU18" s="52"/>
      <c r="AV18" s="247" t="str">
        <f t="shared" si="1"/>
        <v>Nej</v>
      </c>
      <c r="AW18" s="247" t="str">
        <f>IF(AV18="ja",VLOOKUP($B18,'Egen hetvattenprod'!$B$1:$AO$500,MATCH("Värmekälla till värmepumpar ()",'Egen hetvattenprod'!$B$1:$AO$1,0),FALSE),"")</f>
        <v/>
      </c>
      <c r="AY18" s="244" t="str">
        <f t="shared" si="2"/>
        <v>Nej</v>
      </c>
      <c r="AZ18" s="283" t="str">
        <f>IF($AY18="ja",(VLOOKUP($B18,'Egen hetvattenprod'!$B$1:$BX$550,MATCH(AZ$2,'Egen hetvattenprod'!$B$1:$BX$1,0),FALSE)+VLOOKUP($B18,Kraftvärmeprod!$B$1:$BX$550,MATCH(AZ$2,Kraftvärmeprod!$B$1:$BX$1,0),FALSE))/$AC18,"")</f>
        <v/>
      </c>
      <c r="BA18" s="283" t="str">
        <f>IF($AY18="ja",(VLOOKUP($B18,'Egen hetvattenprod'!$B$1:$BX$550,MATCH(BA$2,'Egen hetvattenprod'!$B$1:$BX$1,0),FALSE)+VLOOKUP($B18,Kraftvärmeprod!$B$1:$BX$550,MATCH(BA$2,Kraftvärmeprod!$B$1:$BX$1,0),FALSE))/$AC18,"")</f>
        <v/>
      </c>
      <c r="BB18" s="283" t="str">
        <f>IF($AY18="ja",(VLOOKUP($B18,'Egen hetvattenprod'!$B$1:$BX$550,MATCH(BB$2,'Egen hetvattenprod'!$B$1:$BX$1,0),FALSE)+VLOOKUP($B18,Kraftvärmeprod!$B$1:$BX$550,MATCH(BB$2,Kraftvärmeprod!$B$1:$BX$1,0),FALSE))/$AC18,"")</f>
        <v/>
      </c>
      <c r="BC18" s="283" t="str">
        <f>IF($AY18="ja",(VLOOKUP($B18,'Egen hetvattenprod'!$B$1:$BX$550,MATCH(BC$2,'Egen hetvattenprod'!$B$1:$BX$1,0),FALSE)+VLOOKUP($B18,Kraftvärmeprod!$B$1:$BX$550,MATCH(BC$2,Kraftvärmeprod!$B$1:$BX$1,0),FALSE))/$AC18,"")</f>
        <v/>
      </c>
      <c r="BD18" s="283" t="str">
        <f>IF($AY18="ja",(VLOOKUP($B18,'Egen hetvattenprod'!$B$1:$BX$550,MATCH(BD$2,'Egen hetvattenprod'!$B$1:$BX$1,0),FALSE)+VLOOKUP($B18,Kraftvärmeprod!$B$1:$BX$550,MATCH(BD$2,Kraftvärmeprod!$B$1:$BX$1,0),FALSE))/$AC18,"")</f>
        <v/>
      </c>
      <c r="BF18" s="244" t="str">
        <f t="shared" si="5"/>
        <v>Nej</v>
      </c>
      <c r="BG18" s="283" t="str">
        <f>IF($BF18="ja",VLOOKUP($B18,'Egen hetvattenprod'!$B$1:$BX$550,MATCH("Andelen klimatgaser med fossilt ursprung för avfall ()",'Egen hetvattenprod'!$B$1:$BX$1,0),FALSE),"")</f>
        <v/>
      </c>
      <c r="BH18" s="283" t="str">
        <f>IF($BF18="ja",VLOOKUP($B18,Kraftvärmeprod!$B$1:$BX$550,MATCH("Andelen klimatgaser med fossilt ursprung för avfall ()",Kraftvärmeprod!$B$1:$BX$1,0),FALSE),"")</f>
        <v/>
      </c>
      <c r="BI18" s="307" t="str">
        <f>IF($BF18="ja",VLOOKUP($B18,'Egen hetvattenprod'!$B$1:$BX$550,MATCH("Avfall (GWh)",'Egen hetvattenprod'!$B$1:$BX$1,0),FALSE),"")</f>
        <v/>
      </c>
      <c r="BJ18" s="307" t="str">
        <f>IF($BF18="ja",VLOOKUP($B18,'Slutlig allokering kvv'!$B$1:$BX$550,MATCH("Avfall (GWh)",'Slutlig allokering kvv'!$B$1:$BX$1,0),FALSE),"")</f>
        <v/>
      </c>
      <c r="BK18" s="307" t="str">
        <f>IF($BF18="ja",VLOOKUP($B18,'Köpt hetvatten'!$B$1:$BX$550,MATCH("Avfall i köpt hetvatten",'Köpt hetvatten'!$B$1:$BX$1,0),FALSE),"")</f>
        <v/>
      </c>
      <c r="BL18" s="307" t="str">
        <f>IF($BF18="ja",VLOOKUP($B18,'Egen hetvattenprod'!$B$1:$BX$550,MATCH("Värde enligt ovan. (%)",'Egen hetvattenprod'!$B$1:$BX$1,0),FALSE),"")</f>
        <v/>
      </c>
      <c r="BM18" s="307" t="str">
        <f>IF($BF18="ja",VLOOKUP($B18,Kraftvärmeprod!$B$1:$BX$550,MATCH("Värde enligt ovan. (%)",Kraftvärmeprod!$B$1:$BX$1,0),FALSE),"")</f>
        <v/>
      </c>
      <c r="BN18" s="307"/>
      <c r="BO18" s="307"/>
      <c r="BP18" s="307"/>
      <c r="BQ18" s="307" t="str">
        <f>IF($BF18="ja",VLOOKUP($B18,'Egen hetvattenprod'!$B$1:$BX$550,MATCH("Tillförd olja (fossil) vid avfallsförbränning (GWh)",'Egen hetvattenprod'!$B$1:$BX$1,0),FALSE),"")</f>
        <v/>
      </c>
      <c r="BR18" s="307" t="str">
        <f>IF($BF18="ja",VLOOKUP($B18,Kraftvärmeprod!$B$1:$BX$550,MATCH("Tillförd olja (fossil) vid avfallsförbränning (GWh)",Kraftvärmeprod!$B$1:$BX$1,0),FALSE),"")</f>
        <v/>
      </c>
    </row>
    <row r="19" spans="1:70" x14ac:dyDescent="0.25">
      <c r="A19" s="2" t="str">
        <f>'Miljövärden för publ företag'!B21</f>
        <v>Alvesta Energi AB</v>
      </c>
      <c r="B19" s="2" t="str">
        <f>'Miljövärden för publ företag'!C21</f>
        <v>Vislanda</v>
      </c>
      <c r="C19" s="312">
        <f>IFERROR(VLOOKUP($B19,Totalt!$B$1:$AQ$554,MATCH(C$2,Totalt!$B$1:$AQ$1,0),FALSE),"")</f>
        <v>0</v>
      </c>
      <c r="D19" s="312">
        <f>IFERROR(VLOOKUP($B19,Totalt!$B$1:$AQ$554,MATCH(D$2,Totalt!$B$1:$AQ$1,0),FALSE),"")</f>
        <v>0</v>
      </c>
      <c r="E19" s="312">
        <f>IFERROR(VLOOKUP($B19,Totalt!$B$1:$AQ$554,MATCH(E$2,Totalt!$B$1:$AQ$1,0),FALSE),"")</f>
        <v>0</v>
      </c>
      <c r="F19" s="312">
        <f>IFERROR(VLOOKUP($B19,Totalt!$B$1:$AQ$554,MATCH(F$2,Totalt!$B$1:$AQ$1,0),FALSE),"")</f>
        <v>0</v>
      </c>
      <c r="G19" s="312">
        <f>IFERROR(VLOOKUP($B19,Totalt!$B$1:$AQ$554,MATCH(G$2,Totalt!$B$1:$AQ$1,0),FALSE),"")</f>
        <v>0</v>
      </c>
      <c r="H19" s="312">
        <f>IFERROR(VLOOKUP($B19,Totalt!$B$1:$AQ$554,MATCH(H$2,Totalt!$B$1:$AQ$1,0),FALSE),"")</f>
        <v>0</v>
      </c>
      <c r="I19" s="312">
        <f>IFERROR(VLOOKUP($B19,Totalt!$B$1:$AQ$554,MATCH(I$2,Totalt!$B$1:$AQ$1,0),FALSE),"")</f>
        <v>0</v>
      </c>
      <c r="J19" s="312">
        <f>IFERROR(VLOOKUP($B19,Totalt!$B$1:$AQ$554,MATCH(J$2,Totalt!$B$1:$AQ$1,0),FALSE),"")</f>
        <v>0</v>
      </c>
      <c r="K19" s="312">
        <f>IFERROR(VLOOKUP($B19,Totalt!$B$1:$AQ$554,MATCH(K$2,Totalt!$B$1:$AQ$1,0),FALSE),"")</f>
        <v>0</v>
      </c>
      <c r="L19" s="312">
        <f>IFERROR(VLOOKUP($B19,Totalt!$B$1:$AQ$554,MATCH(L$2,Totalt!$B$1:$AQ$1,0),FALSE),"")</f>
        <v>0</v>
      </c>
      <c r="M19" s="312">
        <f>IFERROR(VLOOKUP($B19,Totalt!$B$1:$AQ$554,MATCH(M$2,Totalt!$B$1:$AQ$1,0),FALSE),"")</f>
        <v>0</v>
      </c>
      <c r="N19" s="312">
        <f>IFERROR(VLOOKUP($B19,Totalt!$B$1:$AQ$554,MATCH(N$2,Totalt!$B$1:$AQ$1,0),FALSE),"")</f>
        <v>0</v>
      </c>
      <c r="O19" s="312">
        <f>IFERROR(VLOOKUP($B19,Totalt!$B$1:$AQ$554,MATCH(O$2,Totalt!$B$1:$AQ$1,0),FALSE),"")</f>
        <v>0</v>
      </c>
      <c r="P19" s="312">
        <f>IFERROR(VLOOKUP($B19,Totalt!$B$1:$AQ$554,MATCH(P$2,Totalt!$B$1:$AQ$1,0),FALSE),"")</f>
        <v>0</v>
      </c>
      <c r="Q19" s="312">
        <f>IFERROR(VLOOKUP($B19,Totalt!$B$1:$AQ$554,MATCH(Q$2,Totalt!$B$1:$AQ$1,0),FALSE),"")</f>
        <v>21.3</v>
      </c>
      <c r="R19" s="312">
        <f>IFERROR(VLOOKUP($B19,Totalt!$B$1:$AQ$554,MATCH(R$2,Totalt!$B$1:$AQ$1,0),FALSE),"")</f>
        <v>0</v>
      </c>
      <c r="S19" s="312">
        <f>IFERROR(VLOOKUP($B19,Totalt!$B$1:$AQ$554,MATCH(S$2,Totalt!$B$1:$AQ$1,0),FALSE),"")</f>
        <v>0</v>
      </c>
      <c r="T19" s="312">
        <f>IFERROR(VLOOKUP($B19,Totalt!$B$1:$AQ$554,MATCH(T$2,Totalt!$B$1:$AQ$1,0),FALSE),"")</f>
        <v>0</v>
      </c>
      <c r="U19" s="312">
        <f>IFERROR(VLOOKUP($B19,Totalt!$B$1:$AQ$554,MATCH(U$2,Totalt!$B$1:$AQ$1,0),FALSE),"")</f>
        <v>0</v>
      </c>
      <c r="V19" s="312">
        <f>IFERROR(VLOOKUP($B19,Totalt!$B$1:$AQ$554,MATCH(V$2,Totalt!$B$1:$AQ$1,0),FALSE),"")</f>
        <v>0</v>
      </c>
      <c r="W19" s="312">
        <f>IFERROR(VLOOKUP($B19,Totalt!$B$1:$AQ$554,MATCH(W$2,Totalt!$B$1:$AQ$1,0),FALSE),"")</f>
        <v>0</v>
      </c>
      <c r="X19" s="312">
        <f>IFERROR(VLOOKUP($B19,Totalt!$B$1:$AQ$554,MATCH(X$2,Totalt!$B$1:$AQ$1,0),FALSE),"")</f>
        <v>0</v>
      </c>
      <c r="Y19" s="312">
        <f>IFERROR(VLOOKUP($B19,Totalt!$B$1:$AQ$554,MATCH(Y$2,Totalt!$B$1:$AQ$1,0),FALSE),"")</f>
        <v>0</v>
      </c>
      <c r="Z19" s="312">
        <f>IFERROR(VLOOKUP($B19,Totalt!$B$1:$AQ$554,MATCH(Z$2,Totalt!$B$1:$AQ$1,0),FALSE),"")</f>
        <v>0</v>
      </c>
      <c r="AA19" s="312">
        <f>IFERROR(VLOOKUP($B19,Totalt!$B$1:$AQ$554,MATCH(AA$2,Totalt!$B$1:$AQ$1,0),FALSE),"")</f>
        <v>0</v>
      </c>
      <c r="AB19" s="312">
        <f>IFERROR(VLOOKUP($B19,Totalt!$B$1:$AQ$554,MATCH(AB$2,Totalt!$B$1:$AQ$1,0),FALSE),"")</f>
        <v>0</v>
      </c>
      <c r="AC19" s="312">
        <f>IFERROR(VLOOKUP($B19,Totalt!$B$1:$AQ$554,MATCH(AC$2,Totalt!$B$1:$AQ$1,0),FALSE),"")</f>
        <v>0</v>
      </c>
      <c r="AD19" s="312">
        <f>IFERROR(VLOOKUP($B19,Totalt!$B$1:$AQ$554,MATCH(AD$2,Totalt!$B$1:$AQ$1,0),FALSE),"")</f>
        <v>0</v>
      </c>
      <c r="AE19" s="312">
        <f>IFERROR(VLOOKUP($B19,Totalt!$B$1:$AQ$554,MATCH(AE$2,Totalt!$B$1:$AQ$1,0),FALSE),"")</f>
        <v>0</v>
      </c>
      <c r="AF19" s="312">
        <f>IFERROR(VLOOKUP($B19,Totalt!$B$1:$AQ$554,MATCH(AF$2,Totalt!$B$1:$AQ$1,0),FALSE),"")</f>
        <v>0.55800000000000005</v>
      </c>
      <c r="AG19" s="312">
        <f>IFERROR(VLOOKUP($B19,Totalt!$B$1:$AQ$554,MATCH(AG$2,Totalt!$B$1:$AQ$1,0),FALSE),"")</f>
        <v>0</v>
      </c>
      <c r="AI19" s="245">
        <f t="shared" si="3"/>
        <v>21.858000000000001</v>
      </c>
      <c r="AJ19" s="246">
        <f>IF(ISERROR(1/VLOOKUP($B19,Leveranser!$B$1:$S$500,MATCH("såld värme (gwh)",Leveranser!$B$1:$S$1,0),FALSE)),"",VLOOKUP($B19,Leveranser!$B$1:$S$500,MATCH("såld värme (gwh)",Leveranser!$B$1:$S$1,0),FALSE))</f>
        <v>18.600000000000001</v>
      </c>
      <c r="AK19" t="str">
        <f>IFERROR(IF(VLOOKUP($B19,Totalt!$B$1:$AQ$554,MATCH(AK$2,Totalt!$B$1:$AQ$1,0),FALSE)="","",VLOOKUP($B19,Totalt!$B$1:$AQ$554,MATCH(AK$2,Totalt!$B$1:$AQ$1,0),FALSE)),"")</f>
        <v/>
      </c>
      <c r="AM19" s="247" t="str">
        <f>IF(B19&lt;&gt;"",IF(VLOOKUP($B19,Totalt!$B$1:$AQ$554,MATCH("Kvalitetsgranskad:",Totalt!$B$1:$AQ$1,0),FALSE)="ja",VLOOKUP($B19,Miljö!$B$1:$AG$479,MATCH(AM$2,Miljö!$B$1:$AK$1,0),FALSE),""),"")</f>
        <v>Ja</v>
      </c>
      <c r="AN19" s="247" t="str">
        <f>IF(AM19="ja",VLOOKUP($B19,Miljö!$B$1:$J$479,MATCH("Typ av ursprungsspecificerad el   (Om inget värde anges används Nordisk residualmix, se inforuta) ()",Miljö!$B$1:$J$1,0),FALSE),IF(AM19="nej","Nordisk residualel",""))</f>
        <v>'Bixias total Eemix 2015'</v>
      </c>
      <c r="AO19" s="247">
        <f>IF(AM19="","",VLOOKUP($B19,Miljö!$B$1:$J$479,MATCH("Fossilandel för ursprungspecificerad el ()",Miljö!$B$1:$J$1,0),FALSE))</f>
        <v>0.48399999999999999</v>
      </c>
      <c r="AP19" s="247">
        <f>IF(AM19="","",IFERROR(VLOOKUP($B19,Miljö!$B$1:$J$479,MATCH("Kärnkraftsandel för ursprungsspecificerad el ()",Miljö!$B$1:$J$1,0),FALSE)/1,0))</f>
        <v>0.35</v>
      </c>
      <c r="AQ19" s="247">
        <f t="shared" si="4"/>
        <v>0.16600000000000004</v>
      </c>
      <c r="AR19" s="52"/>
      <c r="AS19" s="247" t="str">
        <f t="shared" si="0"/>
        <v>Nej</v>
      </c>
      <c r="AT19" s="247" t="str">
        <f>IF(AS19="ja",VLOOKUP($B19,Miljö!$B$1:$O$500,MATCH("Fossil andel i procent (%)",Miljö!$B$1:$O$1,0),FALSE)/100,"")</f>
        <v/>
      </c>
      <c r="AU19" s="52"/>
      <c r="AV19" s="247" t="str">
        <f t="shared" si="1"/>
        <v>Nej</v>
      </c>
      <c r="AW19" s="247" t="str">
        <f>IF(AV19="ja",VLOOKUP($B19,'Egen hetvattenprod'!$B$1:$AO$500,MATCH("Värmekälla till värmepumpar ()",'Egen hetvattenprod'!$B$1:$AO$1,0),FALSE),"")</f>
        <v/>
      </c>
      <c r="AY19" s="244" t="str">
        <f t="shared" si="2"/>
        <v>Nej</v>
      </c>
      <c r="AZ19" s="283" t="str">
        <f>IF($AY19="ja",(VLOOKUP($B19,'Egen hetvattenprod'!$B$1:$BX$550,MATCH(AZ$2,'Egen hetvattenprod'!$B$1:$BX$1,0),FALSE)+VLOOKUP($B19,Kraftvärmeprod!$B$1:$BX$550,MATCH(AZ$2,Kraftvärmeprod!$B$1:$BX$1,0),FALSE))/$AC19,"")</f>
        <v/>
      </c>
      <c r="BA19" s="283" t="str">
        <f>IF($AY19="ja",(VLOOKUP($B19,'Egen hetvattenprod'!$B$1:$BX$550,MATCH(BA$2,'Egen hetvattenprod'!$B$1:$BX$1,0),FALSE)+VLOOKUP($B19,Kraftvärmeprod!$B$1:$BX$550,MATCH(BA$2,Kraftvärmeprod!$B$1:$BX$1,0),FALSE))/$AC19,"")</f>
        <v/>
      </c>
      <c r="BB19" s="283" t="str">
        <f>IF($AY19="ja",(VLOOKUP($B19,'Egen hetvattenprod'!$B$1:$BX$550,MATCH(BB$2,'Egen hetvattenprod'!$B$1:$BX$1,0),FALSE)+VLOOKUP($B19,Kraftvärmeprod!$B$1:$BX$550,MATCH(BB$2,Kraftvärmeprod!$B$1:$BX$1,0),FALSE))/$AC19,"")</f>
        <v/>
      </c>
      <c r="BC19" s="283" t="str">
        <f>IF($AY19="ja",(VLOOKUP($B19,'Egen hetvattenprod'!$B$1:$BX$550,MATCH(BC$2,'Egen hetvattenprod'!$B$1:$BX$1,0),FALSE)+VLOOKUP($B19,Kraftvärmeprod!$B$1:$BX$550,MATCH(BC$2,Kraftvärmeprod!$B$1:$BX$1,0),FALSE))/$AC19,"")</f>
        <v/>
      </c>
      <c r="BD19" s="283" t="str">
        <f>IF($AY19="ja",(VLOOKUP($B19,'Egen hetvattenprod'!$B$1:$BX$550,MATCH(BD$2,'Egen hetvattenprod'!$B$1:$BX$1,0),FALSE)+VLOOKUP($B19,Kraftvärmeprod!$B$1:$BX$550,MATCH(BD$2,Kraftvärmeprod!$B$1:$BX$1,0),FALSE))/$AC19,"")</f>
        <v/>
      </c>
      <c r="BF19" s="244" t="str">
        <f t="shared" si="5"/>
        <v>Nej</v>
      </c>
      <c r="BG19" s="283" t="str">
        <f>IF($BF19="ja",VLOOKUP($B19,'Egen hetvattenprod'!$B$1:$BX$550,MATCH("Andelen klimatgaser med fossilt ursprung för avfall ()",'Egen hetvattenprod'!$B$1:$BX$1,0),FALSE),"")</f>
        <v/>
      </c>
      <c r="BH19" s="283" t="str">
        <f>IF($BF19="ja",VLOOKUP($B19,Kraftvärmeprod!$B$1:$BX$550,MATCH("Andelen klimatgaser med fossilt ursprung för avfall ()",Kraftvärmeprod!$B$1:$BX$1,0),FALSE),"")</f>
        <v/>
      </c>
      <c r="BI19" s="307" t="str">
        <f>IF($BF19="ja",VLOOKUP($B19,'Egen hetvattenprod'!$B$1:$BX$550,MATCH("Avfall (GWh)",'Egen hetvattenprod'!$B$1:$BX$1,0),FALSE),"")</f>
        <v/>
      </c>
      <c r="BJ19" s="307" t="str">
        <f>IF($BF19="ja",VLOOKUP($B19,'Slutlig allokering kvv'!$B$1:$BX$550,MATCH("Avfall (GWh)",'Slutlig allokering kvv'!$B$1:$BX$1,0),FALSE),"")</f>
        <v/>
      </c>
      <c r="BK19" s="307" t="str">
        <f>IF($BF19="ja",VLOOKUP($B19,'Köpt hetvatten'!$B$1:$BX$550,MATCH("Avfall i köpt hetvatten",'Köpt hetvatten'!$B$1:$BX$1,0),FALSE),"")</f>
        <v/>
      </c>
      <c r="BL19" s="307" t="str">
        <f>IF($BF19="ja",VLOOKUP($B19,'Egen hetvattenprod'!$B$1:$BX$550,MATCH("Värde enligt ovan. (%)",'Egen hetvattenprod'!$B$1:$BX$1,0),FALSE),"")</f>
        <v/>
      </c>
      <c r="BM19" s="307" t="str">
        <f>IF($BF19="ja",VLOOKUP($B19,Kraftvärmeprod!$B$1:$BX$550,MATCH("Värde enligt ovan. (%)",Kraftvärmeprod!$B$1:$BX$1,0),FALSE),"")</f>
        <v/>
      </c>
      <c r="BN19" s="307"/>
      <c r="BO19" s="307"/>
      <c r="BP19" s="307"/>
      <c r="BQ19" s="307" t="str">
        <f>IF($BF19="ja",VLOOKUP($B19,'Egen hetvattenprod'!$B$1:$BX$550,MATCH("Tillförd olja (fossil) vid avfallsförbränning (GWh)",'Egen hetvattenprod'!$B$1:$BX$1,0),FALSE),"")</f>
        <v/>
      </c>
      <c r="BR19" s="307" t="str">
        <f>IF($BF19="ja",VLOOKUP($B19,Kraftvärmeprod!$B$1:$BX$550,MATCH("Tillförd olja (fossil) vid avfallsförbränning (GWh)",Kraftvärmeprod!$B$1:$BX$1,0),FALSE),"")</f>
        <v/>
      </c>
    </row>
    <row r="20" spans="1:70" x14ac:dyDescent="0.25">
      <c r="A20" s="2" t="str">
        <f>'Miljövärden för publ företag'!B22</f>
        <v xml:space="preserve">Aneby Miljö &amp; Vatten AB </v>
      </c>
      <c r="B20" s="2" t="str">
        <f>'Miljövärden för publ företag'!C22</f>
        <v xml:space="preserve">Aneby </v>
      </c>
      <c r="C20" s="312">
        <f>IFERROR(VLOOKUP($B20,Totalt!$B$1:$AQ$554,MATCH(C$2,Totalt!$B$1:$AQ$1,0),FALSE),"")</f>
        <v>0</v>
      </c>
      <c r="D20" s="312">
        <f>IFERROR(VLOOKUP($B20,Totalt!$B$1:$AQ$554,MATCH(D$2,Totalt!$B$1:$AQ$1,0),FALSE),"")</f>
        <v>0</v>
      </c>
      <c r="E20" s="312">
        <f>IFERROR(VLOOKUP($B20,Totalt!$B$1:$AQ$554,MATCH(E$2,Totalt!$B$1:$AQ$1,0),FALSE),"")</f>
        <v>0</v>
      </c>
      <c r="F20" s="312">
        <f>IFERROR(VLOOKUP($B20,Totalt!$B$1:$AQ$554,MATCH(F$2,Totalt!$B$1:$AQ$1,0),FALSE),"")</f>
        <v>0</v>
      </c>
      <c r="G20" s="312">
        <f>IFERROR(VLOOKUP($B20,Totalt!$B$1:$AQ$554,MATCH(G$2,Totalt!$B$1:$AQ$1,0),FALSE),"")</f>
        <v>0</v>
      </c>
      <c r="H20" s="312">
        <f>IFERROR(VLOOKUP($B20,Totalt!$B$1:$AQ$554,MATCH(H$2,Totalt!$B$1:$AQ$1,0),FALSE),"")</f>
        <v>0</v>
      </c>
      <c r="I20" s="312">
        <f>IFERROR(VLOOKUP($B20,Totalt!$B$1:$AQ$554,MATCH(I$2,Totalt!$B$1:$AQ$1,0),FALSE),"")</f>
        <v>0</v>
      </c>
      <c r="J20" s="312">
        <f>IFERROR(VLOOKUP($B20,Totalt!$B$1:$AQ$554,MATCH(J$2,Totalt!$B$1:$AQ$1,0),FALSE),"")</f>
        <v>0</v>
      </c>
      <c r="K20" s="312">
        <f>IFERROR(VLOOKUP($B20,Totalt!$B$1:$AQ$554,MATCH(K$2,Totalt!$B$1:$AQ$1,0),FALSE),"")</f>
        <v>0</v>
      </c>
      <c r="L20" s="312">
        <f>IFERROR(VLOOKUP($B20,Totalt!$B$1:$AQ$554,MATCH(L$2,Totalt!$B$1:$AQ$1,0),FALSE),"")</f>
        <v>0</v>
      </c>
      <c r="M20" s="312">
        <f>IFERROR(VLOOKUP($B20,Totalt!$B$1:$AQ$554,MATCH(M$2,Totalt!$B$1:$AQ$1,0),FALSE),"")</f>
        <v>0</v>
      </c>
      <c r="N20" s="312">
        <f>IFERROR(VLOOKUP($B20,Totalt!$B$1:$AQ$554,MATCH(N$2,Totalt!$B$1:$AQ$1,0),FALSE),"")</f>
        <v>0</v>
      </c>
      <c r="O20" s="312">
        <f>IFERROR(VLOOKUP($B20,Totalt!$B$1:$AQ$554,MATCH(O$2,Totalt!$B$1:$AQ$1,0),FALSE),"")</f>
        <v>0</v>
      </c>
      <c r="P20" s="312">
        <f>IFERROR(VLOOKUP($B20,Totalt!$B$1:$AQ$554,MATCH(P$2,Totalt!$B$1:$AQ$1,0),FALSE),"")</f>
        <v>29.07</v>
      </c>
      <c r="Q20" s="312">
        <f>IFERROR(VLOOKUP($B20,Totalt!$B$1:$AQ$554,MATCH(Q$2,Totalt!$B$1:$AQ$1,0),FALSE),"")</f>
        <v>0</v>
      </c>
      <c r="R20" s="312">
        <f>IFERROR(VLOOKUP($B20,Totalt!$B$1:$AQ$554,MATCH(R$2,Totalt!$B$1:$AQ$1,0),FALSE),"")</f>
        <v>5.42</v>
      </c>
      <c r="S20" s="312">
        <f>IFERROR(VLOOKUP($B20,Totalt!$B$1:$AQ$554,MATCH(S$2,Totalt!$B$1:$AQ$1,0),FALSE),"")</f>
        <v>0</v>
      </c>
      <c r="T20" s="312">
        <f>IFERROR(VLOOKUP($B20,Totalt!$B$1:$AQ$554,MATCH(T$2,Totalt!$B$1:$AQ$1,0),FALSE),"")</f>
        <v>0</v>
      </c>
      <c r="U20" s="312">
        <f>IFERROR(VLOOKUP($B20,Totalt!$B$1:$AQ$554,MATCH(U$2,Totalt!$B$1:$AQ$1,0),FALSE),"")</f>
        <v>0</v>
      </c>
      <c r="V20" s="312">
        <f>IFERROR(VLOOKUP($B20,Totalt!$B$1:$AQ$554,MATCH(V$2,Totalt!$B$1:$AQ$1,0),FALSE),"")</f>
        <v>0</v>
      </c>
      <c r="W20" s="312">
        <f>IFERROR(VLOOKUP($B20,Totalt!$B$1:$AQ$554,MATCH(W$2,Totalt!$B$1:$AQ$1,0),FALSE),"")</f>
        <v>0</v>
      </c>
      <c r="X20" s="312">
        <f>IFERROR(VLOOKUP($B20,Totalt!$B$1:$AQ$554,MATCH(X$2,Totalt!$B$1:$AQ$1,0),FALSE),"")</f>
        <v>0</v>
      </c>
      <c r="Y20" s="312">
        <f>IFERROR(VLOOKUP($B20,Totalt!$B$1:$AQ$554,MATCH(Y$2,Totalt!$B$1:$AQ$1,0),FALSE),"")</f>
        <v>0</v>
      </c>
      <c r="Z20" s="312">
        <f>IFERROR(VLOOKUP($B20,Totalt!$B$1:$AQ$554,MATCH(Z$2,Totalt!$B$1:$AQ$1,0),FALSE),"")</f>
        <v>0</v>
      </c>
      <c r="AA20" s="312">
        <f>IFERROR(VLOOKUP($B20,Totalt!$B$1:$AQ$554,MATCH(AA$2,Totalt!$B$1:$AQ$1,0),FALSE),"")</f>
        <v>0</v>
      </c>
      <c r="AB20" s="312">
        <f>IFERROR(VLOOKUP($B20,Totalt!$B$1:$AQ$554,MATCH(AB$2,Totalt!$B$1:$AQ$1,0),FALSE),"")</f>
        <v>0</v>
      </c>
      <c r="AC20" s="312">
        <f>IFERROR(VLOOKUP($B20,Totalt!$B$1:$AQ$554,MATCH(AC$2,Totalt!$B$1:$AQ$1,0),FALSE),"")</f>
        <v>0</v>
      </c>
      <c r="AD20" s="312">
        <f>IFERROR(VLOOKUP($B20,Totalt!$B$1:$AQ$554,MATCH(AD$2,Totalt!$B$1:$AQ$1,0),FALSE),"")</f>
        <v>0</v>
      </c>
      <c r="AE20" s="312">
        <f>IFERROR(VLOOKUP($B20,Totalt!$B$1:$AQ$554,MATCH(AE$2,Totalt!$B$1:$AQ$1,0),FALSE),"")</f>
        <v>0</v>
      </c>
      <c r="AF20" s="312">
        <f>IFERROR(VLOOKUP($B20,Totalt!$B$1:$AQ$554,MATCH(AF$2,Totalt!$B$1:$AQ$1,0),FALSE),"")</f>
        <v>0.49</v>
      </c>
      <c r="AG20" s="312">
        <f>IFERROR(VLOOKUP($B20,Totalt!$B$1:$AQ$554,MATCH(AG$2,Totalt!$B$1:$AQ$1,0),FALSE),"")</f>
        <v>0</v>
      </c>
      <c r="AI20" s="245">
        <f t="shared" si="3"/>
        <v>34.980000000000004</v>
      </c>
      <c r="AJ20" s="246">
        <f>IF(ISERROR(1/VLOOKUP($B20,Leveranser!$B$1:$S$500,MATCH("såld värme (gwh)",Leveranser!$B$1:$S$1,0),FALSE)),"",VLOOKUP($B20,Leveranser!$B$1:$S$500,MATCH("såld värme (gwh)",Leveranser!$B$1:$S$1,0),FALSE))</f>
        <v>24.727</v>
      </c>
      <c r="AK20" t="str">
        <f>IFERROR(IF(VLOOKUP($B20,Totalt!$B$1:$AQ$554,MATCH(AK$2,Totalt!$B$1:$AQ$1,0),FALSE)="","",VLOOKUP($B20,Totalt!$B$1:$AQ$554,MATCH(AK$2,Totalt!$B$1:$AQ$1,0),FALSE)),"")</f>
        <v/>
      </c>
      <c r="AM20" s="247" t="str">
        <f>IF(B20&lt;&gt;"",IF(VLOOKUP($B20,Totalt!$B$1:$AQ$554,MATCH("Kvalitetsgranskad:",Totalt!$B$1:$AQ$1,0),FALSE)="ja",VLOOKUP($B20,Miljö!$B$1:$AG$479,MATCH(AM$2,Miljö!$B$1:$AK$1,0),FALSE),""),"")</f>
        <v>Ja</v>
      </c>
      <c r="AN20" s="247" t="str">
        <f>IF(AM20="ja",VLOOKUP($B20,Miljö!$B$1:$J$479,MATCH("Typ av ursprungsspecificerad el   (Om inget värde anges används Nordisk residualmix, se inforuta) ()",Miljö!$B$1:$J$1,0),FALSE),IF(AM20="nej","Nordisk residualel",""))</f>
        <v>'Bra Miljöval'</v>
      </c>
      <c r="AO20" s="247">
        <f>IF(AM20="","",VLOOKUP($B20,Miljö!$B$1:$J$479,MATCH("Fossilandel för ursprungspecificerad el ()",Miljö!$B$1:$J$1,0),FALSE))</f>
        <v>0</v>
      </c>
      <c r="AP20" s="247">
        <f>IF(AM20="","",IFERROR(VLOOKUP($B20,Miljö!$B$1:$J$479,MATCH("Kärnkraftsandel för ursprungsspecificerad el ()",Miljö!$B$1:$J$1,0),FALSE)/1,0))</f>
        <v>0</v>
      </c>
      <c r="AQ20" s="247">
        <f t="shared" si="4"/>
        <v>1</v>
      </c>
      <c r="AR20" s="52"/>
      <c r="AS20" s="247" t="str">
        <f t="shared" si="0"/>
        <v>Nej</v>
      </c>
      <c r="AT20" s="247" t="str">
        <f>IF(AS20="ja",VLOOKUP($B20,Miljö!$B$1:$O$500,MATCH("Fossil andel i procent (%)",Miljö!$B$1:$O$1,0),FALSE)/100,"")</f>
        <v/>
      </c>
      <c r="AU20" s="52"/>
      <c r="AV20" s="247" t="str">
        <f t="shared" si="1"/>
        <v>Nej</v>
      </c>
      <c r="AW20" s="247" t="str">
        <f>IF(AV20="ja",VLOOKUP($B20,'Egen hetvattenprod'!$B$1:$AO$500,MATCH("Värmekälla till värmepumpar ()",'Egen hetvattenprod'!$B$1:$AO$1,0),FALSE),"")</f>
        <v/>
      </c>
      <c r="AY20" s="244" t="str">
        <f t="shared" si="2"/>
        <v>Nej</v>
      </c>
      <c r="AZ20" s="283" t="str">
        <f>IF($AY20="ja",(VLOOKUP($B20,'Egen hetvattenprod'!$B$1:$BX$550,MATCH(AZ$2,'Egen hetvattenprod'!$B$1:$BX$1,0),FALSE)+VLOOKUP($B20,Kraftvärmeprod!$B$1:$BX$550,MATCH(AZ$2,Kraftvärmeprod!$B$1:$BX$1,0),FALSE))/$AC20,"")</f>
        <v/>
      </c>
      <c r="BA20" s="283" t="str">
        <f>IF($AY20="ja",(VLOOKUP($B20,'Egen hetvattenprod'!$B$1:$BX$550,MATCH(BA$2,'Egen hetvattenprod'!$B$1:$BX$1,0),FALSE)+VLOOKUP($B20,Kraftvärmeprod!$B$1:$BX$550,MATCH(BA$2,Kraftvärmeprod!$B$1:$BX$1,0),FALSE))/$AC20,"")</f>
        <v/>
      </c>
      <c r="BB20" s="283" t="str">
        <f>IF($AY20="ja",(VLOOKUP($B20,'Egen hetvattenprod'!$B$1:$BX$550,MATCH(BB$2,'Egen hetvattenprod'!$B$1:$BX$1,0),FALSE)+VLOOKUP($B20,Kraftvärmeprod!$B$1:$BX$550,MATCH(BB$2,Kraftvärmeprod!$B$1:$BX$1,0),FALSE))/$AC20,"")</f>
        <v/>
      </c>
      <c r="BC20" s="283" t="str">
        <f>IF($AY20="ja",(VLOOKUP($B20,'Egen hetvattenprod'!$B$1:$BX$550,MATCH(BC$2,'Egen hetvattenprod'!$B$1:$BX$1,0),FALSE)+VLOOKUP($B20,Kraftvärmeprod!$B$1:$BX$550,MATCH(BC$2,Kraftvärmeprod!$B$1:$BX$1,0),FALSE))/$AC20,"")</f>
        <v/>
      </c>
      <c r="BD20" s="283" t="str">
        <f>IF($AY20="ja",(VLOOKUP($B20,'Egen hetvattenprod'!$B$1:$BX$550,MATCH(BD$2,'Egen hetvattenprod'!$B$1:$BX$1,0),FALSE)+VLOOKUP($B20,Kraftvärmeprod!$B$1:$BX$550,MATCH(BD$2,Kraftvärmeprod!$B$1:$BX$1,0),FALSE))/$AC20,"")</f>
        <v/>
      </c>
      <c r="BF20" s="244" t="str">
        <f t="shared" si="5"/>
        <v>Nej</v>
      </c>
      <c r="BG20" s="283" t="str">
        <f>IF($BF20="ja",VLOOKUP($B20,'Egen hetvattenprod'!$B$1:$BX$550,MATCH("Andelen klimatgaser med fossilt ursprung för avfall ()",'Egen hetvattenprod'!$B$1:$BX$1,0),FALSE),"")</f>
        <v/>
      </c>
      <c r="BH20" s="283" t="str">
        <f>IF($BF20="ja",VLOOKUP($B20,Kraftvärmeprod!$B$1:$BX$550,MATCH("Andelen klimatgaser med fossilt ursprung för avfall ()",Kraftvärmeprod!$B$1:$BX$1,0),FALSE),"")</f>
        <v/>
      </c>
      <c r="BI20" s="307" t="str">
        <f>IF($BF20="ja",VLOOKUP($B20,'Egen hetvattenprod'!$B$1:$BX$550,MATCH("Avfall (GWh)",'Egen hetvattenprod'!$B$1:$BX$1,0),FALSE),"")</f>
        <v/>
      </c>
      <c r="BJ20" s="307" t="str">
        <f>IF($BF20="ja",VLOOKUP($B20,'Slutlig allokering kvv'!$B$1:$BX$550,MATCH("Avfall (GWh)",'Slutlig allokering kvv'!$B$1:$BX$1,0),FALSE),"")</f>
        <v/>
      </c>
      <c r="BK20" s="307" t="str">
        <f>IF($BF20="ja",VLOOKUP($B20,'Köpt hetvatten'!$B$1:$BX$550,MATCH("Avfall i köpt hetvatten",'Köpt hetvatten'!$B$1:$BX$1,0),FALSE),"")</f>
        <v/>
      </c>
      <c r="BL20" s="307" t="str">
        <f>IF($BF20="ja",VLOOKUP($B20,'Egen hetvattenprod'!$B$1:$BX$550,MATCH("Värde enligt ovan. (%)",'Egen hetvattenprod'!$B$1:$BX$1,0),FALSE),"")</f>
        <v/>
      </c>
      <c r="BM20" s="307" t="str">
        <f>IF($BF20="ja",VLOOKUP($B20,Kraftvärmeprod!$B$1:$BX$550,MATCH("Värde enligt ovan. (%)",Kraftvärmeprod!$B$1:$BX$1,0),FALSE),"")</f>
        <v/>
      </c>
      <c r="BN20" s="307"/>
      <c r="BO20" s="307"/>
      <c r="BP20" s="307"/>
      <c r="BQ20" s="307" t="str">
        <f>IF($BF20="ja",VLOOKUP($B20,'Egen hetvattenprod'!$B$1:$BX$550,MATCH("Tillförd olja (fossil) vid avfallsförbränning (GWh)",'Egen hetvattenprod'!$B$1:$BX$1,0),FALSE),"")</f>
        <v/>
      </c>
      <c r="BR20" s="307" t="str">
        <f>IF($BF20="ja",VLOOKUP($B20,Kraftvärmeprod!$B$1:$BX$550,MATCH("Tillförd olja (fossil) vid avfallsförbränning (GWh)",Kraftvärmeprod!$B$1:$BX$1,0),FALSE),"")</f>
        <v/>
      </c>
    </row>
    <row r="21" spans="1:70" x14ac:dyDescent="0.25">
      <c r="A21" s="2" t="str">
        <f>'Miljövärden för publ företag'!B23</f>
        <v>Arvika Fjärrvärme AB</v>
      </c>
      <c r="B21" s="2" t="str">
        <f>'Miljövärden för publ företag'!C23</f>
        <v>Arvika</v>
      </c>
      <c r="C21" s="312">
        <f>IFERROR(VLOOKUP($B21,Totalt!$B$1:$AQ$554,MATCH(C$2,Totalt!$B$1:$AQ$1,0),FALSE),"")</f>
        <v>0</v>
      </c>
      <c r="D21" s="312">
        <f>IFERROR(VLOOKUP($B21,Totalt!$B$1:$AQ$554,MATCH(D$2,Totalt!$B$1:$AQ$1,0),FALSE),"")</f>
        <v>0.97</v>
      </c>
      <c r="E21" s="312">
        <f>IFERROR(VLOOKUP($B21,Totalt!$B$1:$AQ$554,MATCH(E$2,Totalt!$B$1:$AQ$1,0),FALSE),"")</f>
        <v>0</v>
      </c>
      <c r="F21" s="312">
        <f>IFERROR(VLOOKUP($B21,Totalt!$B$1:$AQ$554,MATCH(F$2,Totalt!$B$1:$AQ$1,0),FALSE),"")</f>
        <v>1.7</v>
      </c>
      <c r="G21" s="312">
        <f>IFERROR(VLOOKUP($B21,Totalt!$B$1:$AQ$554,MATCH(G$2,Totalt!$B$1:$AQ$1,0),FALSE),"")</f>
        <v>0</v>
      </c>
      <c r="H21" s="312">
        <f>IFERROR(VLOOKUP($B21,Totalt!$B$1:$AQ$554,MATCH(H$2,Totalt!$B$1:$AQ$1,0),FALSE),"")</f>
        <v>0</v>
      </c>
      <c r="I21" s="312">
        <f>IFERROR(VLOOKUP($B21,Totalt!$B$1:$AQ$554,MATCH(I$2,Totalt!$B$1:$AQ$1,0),FALSE),"")</f>
        <v>0</v>
      </c>
      <c r="J21" s="312">
        <f>IFERROR(VLOOKUP($B21,Totalt!$B$1:$AQ$554,MATCH(J$2,Totalt!$B$1:$AQ$1,0),FALSE),"")</f>
        <v>1.4</v>
      </c>
      <c r="K21" s="312">
        <f>IFERROR(VLOOKUP($B21,Totalt!$B$1:$AQ$554,MATCH(K$2,Totalt!$B$1:$AQ$1,0),FALSE),"")</f>
        <v>0</v>
      </c>
      <c r="L21" s="312">
        <f>IFERROR(VLOOKUP($B21,Totalt!$B$1:$AQ$554,MATCH(L$2,Totalt!$B$1:$AQ$1,0),FALSE),"")</f>
        <v>0</v>
      </c>
      <c r="M21" s="312">
        <f>IFERROR(VLOOKUP($B21,Totalt!$B$1:$AQ$554,MATCH(M$2,Totalt!$B$1:$AQ$1,0),FALSE),"")</f>
        <v>0</v>
      </c>
      <c r="N21" s="312">
        <f>IFERROR(VLOOKUP($B21,Totalt!$B$1:$AQ$554,MATCH(N$2,Totalt!$B$1:$AQ$1,0),FALSE),"")</f>
        <v>0</v>
      </c>
      <c r="O21" s="312">
        <f>IFERROR(VLOOKUP($B21,Totalt!$B$1:$AQ$554,MATCH(O$2,Totalt!$B$1:$AQ$1,0),FALSE),"")</f>
        <v>0</v>
      </c>
      <c r="P21" s="312">
        <f>IFERROR(VLOOKUP($B21,Totalt!$B$1:$AQ$554,MATCH(P$2,Totalt!$B$1:$AQ$1,0),FALSE),"")</f>
        <v>0</v>
      </c>
      <c r="Q21" s="312">
        <f>IFERROR(VLOOKUP($B21,Totalt!$B$1:$AQ$554,MATCH(Q$2,Totalt!$B$1:$AQ$1,0),FALSE),"")</f>
        <v>82.5</v>
      </c>
      <c r="R21" s="312">
        <f>IFERROR(VLOOKUP($B21,Totalt!$B$1:$AQ$554,MATCH(R$2,Totalt!$B$1:$AQ$1,0),FALSE),"")</f>
        <v>15.4</v>
      </c>
      <c r="S21" s="312">
        <f>IFERROR(VLOOKUP($B21,Totalt!$B$1:$AQ$554,MATCH(S$2,Totalt!$B$1:$AQ$1,0),FALSE),"")</f>
        <v>0</v>
      </c>
      <c r="T21" s="312">
        <f>IFERROR(VLOOKUP($B21,Totalt!$B$1:$AQ$554,MATCH(T$2,Totalt!$B$1:$AQ$1,0),FALSE),"")</f>
        <v>0</v>
      </c>
      <c r="U21" s="312">
        <f>IFERROR(VLOOKUP($B21,Totalt!$B$1:$AQ$554,MATCH(U$2,Totalt!$B$1:$AQ$1,0),FALSE),"")</f>
        <v>0</v>
      </c>
      <c r="V21" s="312">
        <f>IFERROR(VLOOKUP($B21,Totalt!$B$1:$AQ$554,MATCH(V$2,Totalt!$B$1:$AQ$1,0),FALSE),"")</f>
        <v>0</v>
      </c>
      <c r="W21" s="312">
        <f>IFERROR(VLOOKUP($B21,Totalt!$B$1:$AQ$554,MATCH(W$2,Totalt!$B$1:$AQ$1,0),FALSE),"")</f>
        <v>0</v>
      </c>
      <c r="X21" s="312">
        <f>IFERROR(VLOOKUP($B21,Totalt!$B$1:$AQ$554,MATCH(X$2,Totalt!$B$1:$AQ$1,0),FALSE),"")</f>
        <v>0</v>
      </c>
      <c r="Y21" s="312">
        <f>IFERROR(VLOOKUP($B21,Totalt!$B$1:$AQ$554,MATCH(Y$2,Totalt!$B$1:$AQ$1,0),FALSE),"")</f>
        <v>0</v>
      </c>
      <c r="Z21" s="312">
        <f>IFERROR(VLOOKUP($B21,Totalt!$B$1:$AQ$554,MATCH(Z$2,Totalt!$B$1:$AQ$1,0),FALSE),"")</f>
        <v>0</v>
      </c>
      <c r="AA21" s="312">
        <f>IFERROR(VLOOKUP($B21,Totalt!$B$1:$AQ$554,MATCH(AA$2,Totalt!$B$1:$AQ$1,0),FALSE),"")</f>
        <v>0</v>
      </c>
      <c r="AB21" s="312">
        <f>IFERROR(VLOOKUP($B21,Totalt!$B$1:$AQ$554,MATCH(AB$2,Totalt!$B$1:$AQ$1,0),FALSE),"")</f>
        <v>0</v>
      </c>
      <c r="AC21" s="312">
        <f>IFERROR(VLOOKUP($B21,Totalt!$B$1:$AQ$554,MATCH(AC$2,Totalt!$B$1:$AQ$1,0),FALSE),"")</f>
        <v>21.2</v>
      </c>
      <c r="AD21" s="312">
        <f>IFERROR(VLOOKUP($B21,Totalt!$B$1:$AQ$554,MATCH(AD$2,Totalt!$B$1:$AQ$1,0),FALSE),"")</f>
        <v>7.93</v>
      </c>
      <c r="AE21" s="312">
        <f>IFERROR(VLOOKUP($B21,Totalt!$B$1:$AQ$554,MATCH(AE$2,Totalt!$B$1:$AQ$1,0),FALSE),"")</f>
        <v>0</v>
      </c>
      <c r="AF21" s="312">
        <f>IFERROR(VLOOKUP($B21,Totalt!$B$1:$AQ$554,MATCH(AF$2,Totalt!$B$1:$AQ$1,0),FALSE),"")</f>
        <v>3.21</v>
      </c>
      <c r="AG21" s="312">
        <f>IFERROR(VLOOKUP($B21,Totalt!$B$1:$AQ$554,MATCH(AG$2,Totalt!$B$1:$AQ$1,0),FALSE),"")</f>
        <v>0</v>
      </c>
      <c r="AI21" s="245">
        <f t="shared" si="3"/>
        <v>134.31</v>
      </c>
      <c r="AJ21" s="246">
        <f>IF(ISERROR(1/VLOOKUP($B21,Leveranser!$B$1:$S$500,MATCH("såld värme (gwh)",Leveranser!$B$1:$S$1,0),FALSE)),"",VLOOKUP($B21,Leveranser!$B$1:$S$500,MATCH("såld värme (gwh)",Leveranser!$B$1:$S$1,0),FALSE))</f>
        <v>107.4</v>
      </c>
      <c r="AK21" t="str">
        <f>IFERROR(IF(VLOOKUP($B21,Totalt!$B$1:$AQ$554,MATCH(AK$2,Totalt!$B$1:$AQ$1,0),FALSE)="","",VLOOKUP($B21,Totalt!$B$1:$AQ$554,MATCH(AK$2,Totalt!$B$1:$AQ$1,0),FALSE)),"")</f>
        <v/>
      </c>
      <c r="AM21" s="247" t="str">
        <f>IF(B21&lt;&gt;"",IF(VLOOKUP($B21,Totalt!$B$1:$AQ$554,MATCH("Kvalitetsgranskad:",Totalt!$B$1:$AQ$1,0),FALSE)="ja",VLOOKUP($B21,Miljö!$B$1:$AG$479,MATCH(AM$2,Miljö!$B$1:$AK$1,0),FALSE),""),"")</f>
        <v>Ja</v>
      </c>
      <c r="AN21" s="247" t="str">
        <f>IF(AM21="ja",VLOOKUP($B21,Miljö!$B$1:$J$479,MATCH("Typ av ursprungsspecificerad el   (Om inget värde anges används Nordisk residualmix, se inforuta) ()",Miljö!$B$1:$J$1,0),FALSE),IF(AM21="nej","Nordisk residualel",""))</f>
        <v>'Vattenkraft'</v>
      </c>
      <c r="AO21" s="247">
        <f>IF(AM21="","",VLOOKUP($B21,Miljö!$B$1:$J$479,MATCH("Fossilandel för ursprungspecificerad el ()",Miljö!$B$1:$J$1,0),FALSE))</f>
        <v>0</v>
      </c>
      <c r="AP21" s="247">
        <f>IF(AM21="","",IFERROR(VLOOKUP($B21,Miljö!$B$1:$J$479,MATCH("Kärnkraftsandel för ursprungsspecificerad el ()",Miljö!$B$1:$J$1,0),FALSE)/1,0))</f>
        <v>0</v>
      </c>
      <c r="AQ21" s="247">
        <f t="shared" si="4"/>
        <v>1</v>
      </c>
      <c r="AR21" s="52"/>
      <c r="AS21" s="247" t="str">
        <f t="shared" si="0"/>
        <v>Nej</v>
      </c>
      <c r="AT21" s="247" t="str">
        <f>IF(AS21="ja",VLOOKUP($B21,Miljö!$B$1:$O$500,MATCH("Fossil andel i procent (%)",Miljö!$B$1:$O$1,0),FALSE)/100,"")</f>
        <v/>
      </c>
      <c r="AU21" s="52"/>
      <c r="AV21" s="247" t="str">
        <f t="shared" si="1"/>
        <v>Nej</v>
      </c>
      <c r="AW21" s="247" t="str">
        <f>IF(AV21="ja",VLOOKUP($B21,'Egen hetvattenprod'!$B$1:$AO$500,MATCH("Värmekälla till värmepumpar ()",'Egen hetvattenprod'!$B$1:$AO$1,0),FALSE),"")</f>
        <v/>
      </c>
      <c r="AY21" s="244" t="str">
        <f t="shared" si="2"/>
        <v>Ja</v>
      </c>
      <c r="AZ21" s="283">
        <f>IF($AY21="ja",(VLOOKUP($B21,'Egen hetvattenprod'!$B$1:$BX$550,MATCH(AZ$2,'Egen hetvattenprod'!$B$1:$BX$1,0),FALSE)+VLOOKUP($B21,Kraftvärmeprod!$B$1:$BX$550,MATCH(AZ$2,Kraftvärmeprod!$B$1:$BX$1,0),FALSE))/$AC21,"")</f>
        <v>1</v>
      </c>
      <c r="BA21" s="283">
        <f>IF($AY21="ja",(VLOOKUP($B21,'Egen hetvattenprod'!$B$1:$BX$550,MATCH(BA$2,'Egen hetvattenprod'!$B$1:$BX$1,0),FALSE)+VLOOKUP($B21,Kraftvärmeprod!$B$1:$BX$550,MATCH(BA$2,Kraftvärmeprod!$B$1:$BX$1,0),FALSE))/$AC21,"")</f>
        <v>0</v>
      </c>
      <c r="BB21" s="283">
        <f>IF($AY21="ja",(VLOOKUP($B21,'Egen hetvattenprod'!$B$1:$BX$550,MATCH(BB$2,'Egen hetvattenprod'!$B$1:$BX$1,0),FALSE)+VLOOKUP($B21,Kraftvärmeprod!$B$1:$BX$550,MATCH(BB$2,Kraftvärmeprod!$B$1:$BX$1,0),FALSE))/$AC21,"")</f>
        <v>0</v>
      </c>
      <c r="BC21" s="283">
        <f>IF($AY21="ja",(VLOOKUP($B21,'Egen hetvattenprod'!$B$1:$BX$550,MATCH(BC$2,'Egen hetvattenprod'!$B$1:$BX$1,0),FALSE)+VLOOKUP($B21,Kraftvärmeprod!$B$1:$BX$550,MATCH(BC$2,Kraftvärmeprod!$B$1:$BX$1,0),FALSE))/$AC21,"")</f>
        <v>0</v>
      </c>
      <c r="BD21" s="283">
        <f>IF($AY21="ja",(VLOOKUP($B21,'Egen hetvattenprod'!$B$1:$BX$550,MATCH(BD$2,'Egen hetvattenprod'!$B$1:$BX$1,0),FALSE)+VLOOKUP($B21,Kraftvärmeprod!$B$1:$BX$550,MATCH(BD$2,Kraftvärmeprod!$B$1:$BX$1,0),FALSE))/$AC21,"")</f>
        <v>0</v>
      </c>
      <c r="BF21" s="244" t="str">
        <f t="shared" si="5"/>
        <v>Nej</v>
      </c>
      <c r="BG21" s="283" t="str">
        <f>IF($BF21="ja",VLOOKUP($B21,'Egen hetvattenprod'!$B$1:$BX$550,MATCH("Andelen klimatgaser med fossilt ursprung för avfall ()",'Egen hetvattenprod'!$B$1:$BX$1,0),FALSE),"")</f>
        <v/>
      </c>
      <c r="BH21" s="283" t="str">
        <f>IF($BF21="ja",VLOOKUP($B21,Kraftvärmeprod!$B$1:$BX$550,MATCH("Andelen klimatgaser med fossilt ursprung för avfall ()",Kraftvärmeprod!$B$1:$BX$1,0),FALSE),"")</f>
        <v/>
      </c>
      <c r="BI21" s="307" t="str">
        <f>IF($BF21="ja",VLOOKUP($B21,'Egen hetvattenprod'!$B$1:$BX$550,MATCH("Avfall (GWh)",'Egen hetvattenprod'!$B$1:$BX$1,0),FALSE),"")</f>
        <v/>
      </c>
      <c r="BJ21" s="307" t="str">
        <f>IF($BF21="ja",VLOOKUP($B21,'Slutlig allokering kvv'!$B$1:$BX$550,MATCH("Avfall (GWh)",'Slutlig allokering kvv'!$B$1:$BX$1,0),FALSE),"")</f>
        <v/>
      </c>
      <c r="BK21" s="307" t="str">
        <f>IF($BF21="ja",VLOOKUP($B21,'Köpt hetvatten'!$B$1:$BX$550,MATCH("Avfall i köpt hetvatten",'Köpt hetvatten'!$B$1:$BX$1,0),FALSE),"")</f>
        <v/>
      </c>
      <c r="BL21" s="307" t="str">
        <f>IF($BF21="ja",VLOOKUP($B21,'Egen hetvattenprod'!$B$1:$BX$550,MATCH("Värde enligt ovan. (%)",'Egen hetvattenprod'!$B$1:$BX$1,0),FALSE),"")</f>
        <v/>
      </c>
      <c r="BM21" s="307" t="str">
        <f>IF($BF21="ja",VLOOKUP($B21,Kraftvärmeprod!$B$1:$BX$550,MATCH("Värde enligt ovan. (%)",Kraftvärmeprod!$B$1:$BX$1,0),FALSE),"")</f>
        <v/>
      </c>
      <c r="BN21" s="307"/>
      <c r="BO21" s="307"/>
      <c r="BP21" s="307"/>
      <c r="BQ21" s="307" t="str">
        <f>IF($BF21="ja",VLOOKUP($B21,'Egen hetvattenprod'!$B$1:$BX$550,MATCH("Tillförd olja (fossil) vid avfallsförbränning (GWh)",'Egen hetvattenprod'!$B$1:$BX$1,0),FALSE),"")</f>
        <v/>
      </c>
      <c r="BR21" s="307" t="str">
        <f>IF($BF21="ja",VLOOKUP($B21,Kraftvärmeprod!$B$1:$BX$550,MATCH("Tillförd olja (fossil) vid avfallsförbränning (GWh)",Kraftvärmeprod!$B$1:$BX$1,0),FALSE),"")</f>
        <v/>
      </c>
    </row>
    <row r="22" spans="1:70" x14ac:dyDescent="0.25">
      <c r="A22" s="2" t="str">
        <f>'Miljövärden för publ företag'!B24</f>
        <v>Bodens Energi AB</v>
      </c>
      <c r="B22" s="2" t="str">
        <f>'Miljövärden för publ företag'!C24</f>
        <v>Boden</v>
      </c>
      <c r="C22" s="312">
        <f>IFERROR(VLOOKUP($B22,Totalt!$B$1:$AQ$554,MATCH(C$2,Totalt!$B$1:$AQ$1,0),FALSE),"")</f>
        <v>0</v>
      </c>
      <c r="D22" s="312">
        <f>IFERROR(VLOOKUP($B22,Totalt!$B$1:$AQ$554,MATCH(D$2,Totalt!$B$1:$AQ$1,0),FALSE),"")</f>
        <v>3</v>
      </c>
      <c r="E22" s="312">
        <f>IFERROR(VLOOKUP($B22,Totalt!$B$1:$AQ$554,MATCH(E$2,Totalt!$B$1:$AQ$1,0),FALSE),"")</f>
        <v>0</v>
      </c>
      <c r="F22" s="312">
        <f>IFERROR(VLOOKUP($B22,Totalt!$B$1:$AQ$554,MATCH(F$2,Totalt!$B$1:$AQ$1,0),FALSE),"")</f>
        <v>5</v>
      </c>
      <c r="G22" s="312">
        <f>IFERROR(VLOOKUP($B22,Totalt!$B$1:$AQ$554,MATCH(G$2,Totalt!$B$1:$AQ$1,0),FALSE),"")</f>
        <v>0</v>
      </c>
      <c r="H22" s="312">
        <f>IFERROR(VLOOKUP($B22,Totalt!$B$1:$AQ$554,MATCH(H$2,Totalt!$B$1:$AQ$1,0),FALSE),"")</f>
        <v>0</v>
      </c>
      <c r="I22" s="312">
        <f>IFERROR(VLOOKUP($B22,Totalt!$B$1:$AQ$554,MATCH(I$2,Totalt!$B$1:$AQ$1,0),FALSE),"")</f>
        <v>229.66200000000001</v>
      </c>
      <c r="J22" s="312">
        <f>IFERROR(VLOOKUP($B22,Totalt!$B$1:$AQ$554,MATCH(J$2,Totalt!$B$1:$AQ$1,0),FALSE),"")</f>
        <v>2.3529399999999998</v>
      </c>
      <c r="K22" s="312">
        <f>IFERROR(VLOOKUP($B22,Totalt!$B$1:$AQ$554,MATCH(K$2,Totalt!$B$1:$AQ$1,0),FALSE),"")</f>
        <v>0</v>
      </c>
      <c r="L22" s="312">
        <f>IFERROR(VLOOKUP($B22,Totalt!$B$1:$AQ$554,MATCH(L$2,Totalt!$B$1:$AQ$1,0),FALSE),"")</f>
        <v>20.678100000000001</v>
      </c>
      <c r="M22" s="312">
        <f>IFERROR(VLOOKUP($B22,Totalt!$B$1:$AQ$554,MATCH(M$2,Totalt!$B$1:$AQ$1,0),FALSE),"")</f>
        <v>0</v>
      </c>
      <c r="N22" s="312">
        <f>IFERROR(VLOOKUP($B22,Totalt!$B$1:$AQ$554,MATCH(N$2,Totalt!$B$1:$AQ$1,0),FALSE),"")</f>
        <v>0</v>
      </c>
      <c r="O22" s="312">
        <f>IFERROR(VLOOKUP($B22,Totalt!$B$1:$AQ$554,MATCH(O$2,Totalt!$B$1:$AQ$1,0),FALSE),"")</f>
        <v>30</v>
      </c>
      <c r="P22" s="312">
        <f>IFERROR(VLOOKUP($B22,Totalt!$B$1:$AQ$554,MATCH(P$2,Totalt!$B$1:$AQ$1,0),FALSE),"")</f>
        <v>5</v>
      </c>
      <c r="Q22" s="312">
        <f>IFERROR(VLOOKUP($B22,Totalt!$B$1:$AQ$554,MATCH(Q$2,Totalt!$B$1:$AQ$1,0),FALSE),"")</f>
        <v>0</v>
      </c>
      <c r="R22" s="312">
        <f>IFERROR(VLOOKUP($B22,Totalt!$B$1:$AQ$554,MATCH(R$2,Totalt!$B$1:$AQ$1,0),FALSE),"")</f>
        <v>0</v>
      </c>
      <c r="S22" s="312">
        <f>IFERROR(VLOOKUP($B22,Totalt!$B$1:$AQ$554,MATCH(S$2,Totalt!$B$1:$AQ$1,0),FALSE),"")</f>
        <v>0</v>
      </c>
      <c r="T22" s="312">
        <f>IFERROR(VLOOKUP($B22,Totalt!$B$1:$AQ$554,MATCH(T$2,Totalt!$B$1:$AQ$1,0),FALSE),"")</f>
        <v>0</v>
      </c>
      <c r="U22" s="312">
        <f>IFERROR(VLOOKUP($B22,Totalt!$B$1:$AQ$554,MATCH(U$2,Totalt!$B$1:$AQ$1,0),FALSE),"")</f>
        <v>0</v>
      </c>
      <c r="V22" s="312">
        <f>IFERROR(VLOOKUP($B22,Totalt!$B$1:$AQ$554,MATCH(V$2,Totalt!$B$1:$AQ$1,0),FALSE),"")</f>
        <v>0</v>
      </c>
      <c r="W22" s="312">
        <f>IFERROR(VLOOKUP($B22,Totalt!$B$1:$AQ$554,MATCH(W$2,Totalt!$B$1:$AQ$1,0),FALSE),"")</f>
        <v>1</v>
      </c>
      <c r="X22" s="312">
        <f>IFERROR(VLOOKUP($B22,Totalt!$B$1:$AQ$554,MATCH(X$2,Totalt!$B$1:$AQ$1,0),FALSE),"")</f>
        <v>0</v>
      </c>
      <c r="Y22" s="312">
        <f>IFERROR(VLOOKUP($B22,Totalt!$B$1:$AQ$554,MATCH(Y$2,Totalt!$B$1:$AQ$1,0),FALSE),"")</f>
        <v>6</v>
      </c>
      <c r="Z22" s="312">
        <f>IFERROR(VLOOKUP($B22,Totalt!$B$1:$AQ$554,MATCH(Z$2,Totalt!$B$1:$AQ$1,0),FALSE),"")</f>
        <v>0</v>
      </c>
      <c r="AA22" s="312">
        <f>IFERROR(VLOOKUP($B22,Totalt!$B$1:$AQ$554,MATCH(AA$2,Totalt!$B$1:$AQ$1,0),FALSE),"")</f>
        <v>0</v>
      </c>
      <c r="AB22" s="312">
        <f>IFERROR(VLOOKUP($B22,Totalt!$B$1:$AQ$554,MATCH(AB$2,Totalt!$B$1:$AQ$1,0),FALSE),"")</f>
        <v>0</v>
      </c>
      <c r="AC22" s="312">
        <f>IFERROR(VLOOKUP($B22,Totalt!$B$1:$AQ$554,MATCH(AC$2,Totalt!$B$1:$AQ$1,0),FALSE),"")</f>
        <v>53</v>
      </c>
      <c r="AD22" s="312">
        <f>IFERROR(VLOOKUP($B22,Totalt!$B$1:$AQ$554,MATCH(AD$2,Totalt!$B$1:$AQ$1,0),FALSE),"")</f>
        <v>0</v>
      </c>
      <c r="AE22" s="312">
        <f>IFERROR(VLOOKUP($B22,Totalt!$B$1:$AQ$554,MATCH(AE$2,Totalt!$B$1:$AQ$1,0),FALSE),"")</f>
        <v>0</v>
      </c>
      <c r="AF22" s="312">
        <f>IFERROR(VLOOKUP($B22,Totalt!$B$1:$AQ$554,MATCH(AF$2,Totalt!$B$1:$AQ$1,0),FALSE),"")</f>
        <v>10.6576</v>
      </c>
      <c r="AG22" s="312">
        <f>IFERROR(VLOOKUP($B22,Totalt!$B$1:$AQ$554,MATCH(AG$2,Totalt!$B$1:$AQ$1,0),FALSE),"")</f>
        <v>0</v>
      </c>
      <c r="AI22" s="245">
        <f t="shared" si="3"/>
        <v>366.35064</v>
      </c>
      <c r="AJ22" s="246">
        <f>IF(ISERROR(1/VLOOKUP($B22,Leveranser!$B$1:$S$500,MATCH("såld värme (gwh)",Leveranser!$B$1:$S$1,0),FALSE)),"",VLOOKUP($B22,Leveranser!$B$1:$S$500,MATCH("såld värme (gwh)",Leveranser!$B$1:$S$1,0),FALSE))</f>
        <v>272</v>
      </c>
      <c r="AK22" t="str">
        <f>IFERROR(IF(VLOOKUP($B22,Totalt!$B$1:$AQ$554,MATCH(AK$2,Totalt!$B$1:$AQ$1,0),FALSE)="","",VLOOKUP($B22,Totalt!$B$1:$AQ$554,MATCH(AK$2,Totalt!$B$1:$AQ$1,0),FALSE)),"")</f>
        <v/>
      </c>
      <c r="AM22" s="247" t="str">
        <f>IF(B22&lt;&gt;"",IF(VLOOKUP($B22,Totalt!$B$1:$AQ$554,MATCH("Kvalitetsgranskad:",Totalt!$B$1:$AQ$1,0),FALSE)="ja",VLOOKUP($B22,Miljö!$B$1:$AG$479,MATCH(AM$2,Miljö!$B$1:$AK$1,0),FALSE),""),"")</f>
        <v>Nej</v>
      </c>
      <c r="AN22" s="247" t="str">
        <f>IF(AM22="ja",VLOOKUP($B22,Miljö!$B$1:$J$479,MATCH("Typ av ursprungsspecificerad el   (Om inget värde anges används Nordisk residualmix, se inforuta) ()",Miljö!$B$1:$J$1,0),FALSE),IF(AM22="nej","Nordisk residualel",""))</f>
        <v>Nordisk residualel</v>
      </c>
      <c r="AO22" s="247">
        <f>IF(AM22="","",VLOOKUP($B22,Miljö!$B$1:$J$479,MATCH("Fossilandel för ursprungspecificerad el ()",Miljö!$B$1:$J$1,0),FALSE))</f>
        <v>0.48399999999999999</v>
      </c>
      <c r="AP22" s="247">
        <f>IF(AM22="","",IFERROR(VLOOKUP($B22,Miljö!$B$1:$J$479,MATCH("Kärnkraftsandel för ursprungsspecificerad el ()",Miljö!$B$1:$J$1,0),FALSE)/1,0))</f>
        <v>0.35</v>
      </c>
      <c r="AQ22" s="247">
        <f t="shared" si="4"/>
        <v>0.16600000000000004</v>
      </c>
      <c r="AR22" s="52"/>
      <c r="AS22" s="247" t="str">
        <f t="shared" si="0"/>
        <v>Nej</v>
      </c>
      <c r="AT22" s="247" t="str">
        <f>IF(AS22="ja",VLOOKUP($B22,Miljö!$B$1:$O$500,MATCH("Fossil andel i procent (%)",Miljö!$B$1:$O$1,0),FALSE)/100,"")</f>
        <v/>
      </c>
      <c r="AU22" s="52"/>
      <c r="AV22" s="247" t="str">
        <f t="shared" si="1"/>
        <v>Nej</v>
      </c>
      <c r="AW22" s="247" t="str">
        <f>IF(AV22="ja",VLOOKUP($B22,'Egen hetvattenprod'!$B$1:$AO$500,MATCH("Värmekälla till värmepumpar ()",'Egen hetvattenprod'!$B$1:$AO$1,0),FALSE),"")</f>
        <v/>
      </c>
      <c r="AY22" s="244" t="str">
        <f t="shared" si="2"/>
        <v>Ja</v>
      </c>
      <c r="AZ22" s="283">
        <f>IF($AY22="ja",(VLOOKUP($B22,'Egen hetvattenprod'!$B$1:$BX$550,MATCH(AZ$2,'Egen hetvattenprod'!$B$1:$BX$1,0),FALSE)+VLOOKUP($B22,Kraftvärmeprod!$B$1:$BX$550,MATCH(AZ$2,Kraftvärmeprod!$B$1:$BX$1,0),FALSE))/$AC22,"")</f>
        <v>0.17943396226415093</v>
      </c>
      <c r="BA22" s="283">
        <f>IF($AY22="ja",(VLOOKUP($B22,'Egen hetvattenprod'!$B$1:$BX$550,MATCH(BA$2,'Egen hetvattenprod'!$B$1:$BX$1,0),FALSE)+VLOOKUP($B22,Kraftvärmeprod!$B$1:$BX$550,MATCH(BA$2,Kraftvärmeprod!$B$1:$BX$1,0),FALSE))/$AC22,"")</f>
        <v>0.8073584905660377</v>
      </c>
      <c r="BB22" s="283">
        <f>IF($AY22="ja",(VLOOKUP($B22,'Egen hetvattenprod'!$B$1:$BX$550,MATCH(BB$2,'Egen hetvattenprod'!$B$1:$BX$1,0),FALSE)+VLOOKUP($B22,Kraftvärmeprod!$B$1:$BX$550,MATCH(BB$2,Kraftvärmeprod!$B$1:$BX$1,0),FALSE))/$AC22,"")</f>
        <v>0</v>
      </c>
      <c r="BC22" s="283">
        <f>IF($AY22="ja",(VLOOKUP($B22,'Egen hetvattenprod'!$B$1:$BX$550,MATCH(BC$2,'Egen hetvattenprod'!$B$1:$BX$1,0),FALSE)+VLOOKUP($B22,Kraftvärmeprod!$B$1:$BX$550,MATCH(BC$2,Kraftvärmeprod!$B$1:$BX$1,0),FALSE))/$AC22,"")</f>
        <v>1.3207547169811321E-2</v>
      </c>
      <c r="BD22" s="283">
        <f>IF($AY22="ja",(VLOOKUP($B22,'Egen hetvattenprod'!$B$1:$BX$550,MATCH(BD$2,'Egen hetvattenprod'!$B$1:$BX$1,0),FALSE)+VLOOKUP($B22,Kraftvärmeprod!$B$1:$BX$550,MATCH(BD$2,Kraftvärmeprod!$B$1:$BX$1,0),FALSE))/$AC22,"")</f>
        <v>0</v>
      </c>
      <c r="BF22" s="244" t="str">
        <f t="shared" si="5"/>
        <v>Ja</v>
      </c>
      <c r="BG22" s="283" t="str">
        <f>IF($BF22="ja",VLOOKUP($B22,'Egen hetvattenprod'!$B$1:$BX$550,MATCH("Andelen klimatgaser med fossilt ursprung för avfall ()",'Egen hetvattenprod'!$B$1:$BX$1,0),FALSE),"")</f>
        <v>Schablon</v>
      </c>
      <c r="BH22" s="283" t="str">
        <f>IF($BF22="ja",VLOOKUP($B22,Kraftvärmeprod!$B$1:$BX$550,MATCH("Andelen klimatgaser med fossilt ursprung för avfall ()",Kraftvärmeprod!$B$1:$BX$1,0),FALSE),"")</f>
        <v>Schablon</v>
      </c>
      <c r="BI22" s="307">
        <f>IF($BF22="ja",VLOOKUP($B22,'Egen hetvattenprod'!$B$1:$BX$550,MATCH("Avfall (GWh)",'Egen hetvattenprod'!$B$1:$BX$1,0),FALSE),"")</f>
        <v>132</v>
      </c>
      <c r="BJ22" s="307">
        <f>IF($BF22="ja",VLOOKUP($B22,'Slutlig allokering kvv'!$B$1:$BX$550,MATCH("Avfall (GWh)",'Slutlig allokering kvv'!$B$1:$BX$1,0),FALSE),"")</f>
        <v>97.661600000000007</v>
      </c>
      <c r="BK22" s="307">
        <f>IF($BF22="ja",VLOOKUP($B22,'Köpt hetvatten'!$B$1:$BX$550,MATCH("Avfall i köpt hetvatten",'Köpt hetvatten'!$B$1:$BX$1,0),FALSE),"")</f>
        <v>0</v>
      </c>
      <c r="BL22" s="307">
        <f>IF($BF22="ja",VLOOKUP($B22,'Egen hetvattenprod'!$B$1:$BX$550,MATCH("Värde enligt ovan. (%)",'Egen hetvattenprod'!$B$1:$BX$1,0),FALSE),"")</f>
        <v>39.83</v>
      </c>
      <c r="BM22" s="307">
        <f>IF($BF22="ja",VLOOKUP($B22,Kraftvärmeprod!$B$1:$BX$550,MATCH("Värde enligt ovan. (%)",Kraftvärmeprod!$B$1:$BX$1,0),FALSE),"")</f>
        <v>39.83</v>
      </c>
      <c r="BN22" s="307"/>
      <c r="BO22" s="307"/>
      <c r="BP22" s="307"/>
      <c r="BQ22" s="307">
        <f>IF($BF22="ja",VLOOKUP($B22,'Egen hetvattenprod'!$B$1:$BX$550,MATCH("Tillförd olja (fossil) vid avfallsförbränning (GWh)",'Egen hetvattenprod'!$B$1:$BX$1,0),FALSE),"")</f>
        <v>1</v>
      </c>
      <c r="BR22" s="307">
        <f>IF($BF22="ja",VLOOKUP($B22,Kraftvärmeprod!$B$1:$BX$550,MATCH("Tillförd olja (fossil) vid avfallsförbränning (GWh)",Kraftvärmeprod!$B$1:$BX$1,0),FALSE),"")</f>
        <v>1</v>
      </c>
    </row>
    <row r="23" spans="1:70" x14ac:dyDescent="0.25">
      <c r="A23" s="2" t="str">
        <f>'Miljövärden för publ företag'!B25</f>
        <v>Bollnäs Energi AB</v>
      </c>
      <c r="B23" s="2" t="str">
        <f>'Miljövärden för publ företag'!C25</f>
        <v>Arbrå</v>
      </c>
      <c r="C23" s="312">
        <f>IFERROR(VLOOKUP($B23,Totalt!$B$1:$AQ$554,MATCH(C$2,Totalt!$B$1:$AQ$1,0),FALSE),"")</f>
        <v>0</v>
      </c>
      <c r="D23" s="312">
        <f>IFERROR(VLOOKUP($B23,Totalt!$B$1:$AQ$554,MATCH(D$2,Totalt!$B$1:$AQ$1,0),FALSE),"")</f>
        <v>0.62</v>
      </c>
      <c r="E23" s="312">
        <f>IFERROR(VLOOKUP($B23,Totalt!$B$1:$AQ$554,MATCH(E$2,Totalt!$B$1:$AQ$1,0),FALSE),"")</f>
        <v>0</v>
      </c>
      <c r="F23" s="312">
        <f>IFERROR(VLOOKUP($B23,Totalt!$B$1:$AQ$554,MATCH(F$2,Totalt!$B$1:$AQ$1,0),FALSE),"")</f>
        <v>0</v>
      </c>
      <c r="G23" s="312">
        <f>IFERROR(VLOOKUP($B23,Totalt!$B$1:$AQ$554,MATCH(G$2,Totalt!$B$1:$AQ$1,0),FALSE),"")</f>
        <v>0</v>
      </c>
      <c r="H23" s="312">
        <f>IFERROR(VLOOKUP($B23,Totalt!$B$1:$AQ$554,MATCH(H$2,Totalt!$B$1:$AQ$1,0),FALSE),"")</f>
        <v>0</v>
      </c>
      <c r="I23" s="312">
        <f>IFERROR(VLOOKUP($B23,Totalt!$B$1:$AQ$554,MATCH(I$2,Totalt!$B$1:$AQ$1,0),FALSE),"")</f>
        <v>0</v>
      </c>
      <c r="J23" s="312">
        <f>IFERROR(VLOOKUP($B23,Totalt!$B$1:$AQ$554,MATCH(J$2,Totalt!$B$1:$AQ$1,0),FALSE),"")</f>
        <v>0</v>
      </c>
      <c r="K23" s="312">
        <f>IFERROR(VLOOKUP($B23,Totalt!$B$1:$AQ$554,MATCH(K$2,Totalt!$B$1:$AQ$1,0),FALSE),"")</f>
        <v>0</v>
      </c>
      <c r="L23" s="312">
        <f>IFERROR(VLOOKUP($B23,Totalt!$B$1:$AQ$554,MATCH(L$2,Totalt!$B$1:$AQ$1,0),FALSE),"")</f>
        <v>0</v>
      </c>
      <c r="M23" s="312">
        <f>IFERROR(VLOOKUP($B23,Totalt!$B$1:$AQ$554,MATCH(M$2,Totalt!$B$1:$AQ$1,0),FALSE),"")</f>
        <v>0</v>
      </c>
      <c r="N23" s="312">
        <f>IFERROR(VLOOKUP($B23,Totalt!$B$1:$AQ$554,MATCH(N$2,Totalt!$B$1:$AQ$1,0),FALSE),"")</f>
        <v>0</v>
      </c>
      <c r="O23" s="312">
        <f>IFERROR(VLOOKUP($B23,Totalt!$B$1:$AQ$554,MATCH(O$2,Totalt!$B$1:$AQ$1,0),FALSE),"")</f>
        <v>9</v>
      </c>
      <c r="P23" s="312">
        <f>IFERROR(VLOOKUP($B23,Totalt!$B$1:$AQ$554,MATCH(P$2,Totalt!$B$1:$AQ$1,0),FALSE),"")</f>
        <v>12.13</v>
      </c>
      <c r="Q23" s="312">
        <f>IFERROR(VLOOKUP($B23,Totalt!$B$1:$AQ$554,MATCH(Q$2,Totalt!$B$1:$AQ$1,0),FALSE),"")</f>
        <v>0</v>
      </c>
      <c r="R23" s="312">
        <f>IFERROR(VLOOKUP($B23,Totalt!$B$1:$AQ$554,MATCH(R$2,Totalt!$B$1:$AQ$1,0),FALSE),"")</f>
        <v>0</v>
      </c>
      <c r="S23" s="312">
        <f>IFERROR(VLOOKUP($B23,Totalt!$B$1:$AQ$554,MATCH(S$2,Totalt!$B$1:$AQ$1,0),FALSE),"")</f>
        <v>0</v>
      </c>
      <c r="T23" s="312">
        <f>IFERROR(VLOOKUP($B23,Totalt!$B$1:$AQ$554,MATCH(T$2,Totalt!$B$1:$AQ$1,0),FALSE),"")</f>
        <v>0</v>
      </c>
      <c r="U23" s="312">
        <f>IFERROR(VLOOKUP($B23,Totalt!$B$1:$AQ$554,MATCH(U$2,Totalt!$B$1:$AQ$1,0),FALSE),"")</f>
        <v>0</v>
      </c>
      <c r="V23" s="312">
        <f>IFERROR(VLOOKUP($B23,Totalt!$B$1:$AQ$554,MATCH(V$2,Totalt!$B$1:$AQ$1,0),FALSE),"")</f>
        <v>0</v>
      </c>
      <c r="W23" s="312">
        <f>IFERROR(VLOOKUP($B23,Totalt!$B$1:$AQ$554,MATCH(W$2,Totalt!$B$1:$AQ$1,0),FALSE),"")</f>
        <v>0</v>
      </c>
      <c r="X23" s="312">
        <f>IFERROR(VLOOKUP($B23,Totalt!$B$1:$AQ$554,MATCH(X$2,Totalt!$B$1:$AQ$1,0),FALSE),"")</f>
        <v>0</v>
      </c>
      <c r="Y23" s="312">
        <f>IFERROR(VLOOKUP($B23,Totalt!$B$1:$AQ$554,MATCH(Y$2,Totalt!$B$1:$AQ$1,0),FALSE),"")</f>
        <v>0</v>
      </c>
      <c r="Z23" s="312">
        <f>IFERROR(VLOOKUP($B23,Totalt!$B$1:$AQ$554,MATCH(Z$2,Totalt!$B$1:$AQ$1,0),FALSE),"")</f>
        <v>0</v>
      </c>
      <c r="AA23" s="312">
        <f>IFERROR(VLOOKUP($B23,Totalt!$B$1:$AQ$554,MATCH(AA$2,Totalt!$B$1:$AQ$1,0),FALSE),"")</f>
        <v>0</v>
      </c>
      <c r="AB23" s="312">
        <f>IFERROR(VLOOKUP($B23,Totalt!$B$1:$AQ$554,MATCH(AB$2,Totalt!$B$1:$AQ$1,0),FALSE),"")</f>
        <v>0</v>
      </c>
      <c r="AC23" s="312">
        <f>IFERROR(VLOOKUP($B23,Totalt!$B$1:$AQ$554,MATCH(AC$2,Totalt!$B$1:$AQ$1,0),FALSE),"")</f>
        <v>1.84</v>
      </c>
      <c r="AD23" s="312">
        <f>IFERROR(VLOOKUP($B23,Totalt!$B$1:$AQ$554,MATCH(AD$2,Totalt!$B$1:$AQ$1,0),FALSE),"")</f>
        <v>0</v>
      </c>
      <c r="AE23" s="312">
        <f>IFERROR(VLOOKUP($B23,Totalt!$B$1:$AQ$554,MATCH(AE$2,Totalt!$B$1:$AQ$1,0),FALSE),"")</f>
        <v>0</v>
      </c>
      <c r="AF23" s="312">
        <f>IFERROR(VLOOKUP($B23,Totalt!$B$1:$AQ$554,MATCH(AF$2,Totalt!$B$1:$AQ$1,0),FALSE),"")</f>
        <v>0.39300000000000002</v>
      </c>
      <c r="AG23" s="312">
        <f>IFERROR(VLOOKUP($B23,Totalt!$B$1:$AQ$554,MATCH(AG$2,Totalt!$B$1:$AQ$1,0),FALSE),"")</f>
        <v>0</v>
      </c>
      <c r="AI23" s="245">
        <f t="shared" si="3"/>
        <v>23.983000000000001</v>
      </c>
      <c r="AJ23" s="246">
        <f>IF(ISERROR(1/VLOOKUP($B23,Leveranser!$B$1:$S$500,MATCH("såld värme (gwh)",Leveranser!$B$1:$S$1,0),FALSE)),"",VLOOKUP($B23,Leveranser!$B$1:$S$500,MATCH("såld värme (gwh)",Leveranser!$B$1:$S$1,0),FALSE))</f>
        <v>16.936</v>
      </c>
      <c r="AK23" t="str">
        <f>IFERROR(IF(VLOOKUP($B23,Totalt!$B$1:$AQ$554,MATCH(AK$2,Totalt!$B$1:$AQ$1,0),FALSE)="","",VLOOKUP($B23,Totalt!$B$1:$AQ$554,MATCH(AK$2,Totalt!$B$1:$AQ$1,0),FALSE)),"")</f>
        <v/>
      </c>
      <c r="AM23" s="247" t="str">
        <f>IF(B23&lt;&gt;"",IF(VLOOKUP($B23,Totalt!$B$1:$AQ$554,MATCH("Kvalitetsgranskad:",Totalt!$B$1:$AQ$1,0),FALSE)="ja",VLOOKUP($B23,Miljö!$B$1:$AG$479,MATCH(AM$2,Miljö!$B$1:$AK$1,0),FALSE),""),"")</f>
        <v>Ja</v>
      </c>
      <c r="AN23" s="247" t="str">
        <f>IF(AM23="ja",VLOOKUP($B23,Miljö!$B$1:$J$479,MATCH("Typ av ursprungsspecificerad el   (Om inget värde anges används Nordisk residualmix, se inforuta) ()",Miljö!$B$1:$J$1,0),FALSE),IF(AM23="nej","Nordisk residualel",""))</f>
        <v>'Vattenkraft'</v>
      </c>
      <c r="AO23" s="247">
        <f>IF(AM23="","",VLOOKUP($B23,Miljö!$B$1:$J$479,MATCH("Fossilandel för ursprungspecificerad el ()",Miljö!$B$1:$J$1,0),FALSE))</f>
        <v>0</v>
      </c>
      <c r="AP23" s="247">
        <f>IF(AM23="","",IFERROR(VLOOKUP($B23,Miljö!$B$1:$J$479,MATCH("Kärnkraftsandel för ursprungsspecificerad el ()",Miljö!$B$1:$J$1,0),FALSE)/1,0))</f>
        <v>0</v>
      </c>
      <c r="AQ23" s="247">
        <f t="shared" si="4"/>
        <v>1</v>
      </c>
      <c r="AR23" s="52"/>
      <c r="AS23" s="247" t="str">
        <f t="shared" si="0"/>
        <v>Nej</v>
      </c>
      <c r="AT23" s="247" t="str">
        <f>IF(AS23="ja",VLOOKUP($B23,Miljö!$B$1:$O$500,MATCH("Fossil andel i procent (%)",Miljö!$B$1:$O$1,0),FALSE)/100,"")</f>
        <v/>
      </c>
      <c r="AU23" s="52"/>
      <c r="AV23" s="247" t="str">
        <f t="shared" si="1"/>
        <v>Nej</v>
      </c>
      <c r="AW23" s="247" t="str">
        <f>IF(AV23="ja",VLOOKUP($B23,'Egen hetvattenprod'!$B$1:$AO$500,MATCH("Värmekälla till värmepumpar ()",'Egen hetvattenprod'!$B$1:$AO$1,0),FALSE),"")</f>
        <v/>
      </c>
      <c r="AY23" s="244" t="str">
        <f t="shared" si="2"/>
        <v>Ja</v>
      </c>
      <c r="AZ23" s="283">
        <f>IF($AY23="ja",(VLOOKUP($B23,'Egen hetvattenprod'!$B$1:$BX$550,MATCH(AZ$2,'Egen hetvattenprod'!$B$1:$BX$1,0),FALSE)+VLOOKUP($B23,Kraftvärmeprod!$B$1:$BX$550,MATCH(AZ$2,Kraftvärmeprod!$B$1:$BX$1,0),FALSE))/$AC23,"")</f>
        <v>1</v>
      </c>
      <c r="BA23" s="283">
        <f>IF($AY23="ja",(VLOOKUP($B23,'Egen hetvattenprod'!$B$1:$BX$550,MATCH(BA$2,'Egen hetvattenprod'!$B$1:$BX$1,0),FALSE)+VLOOKUP($B23,Kraftvärmeprod!$B$1:$BX$550,MATCH(BA$2,Kraftvärmeprod!$B$1:$BX$1,0),FALSE))/$AC23,"")</f>
        <v>0</v>
      </c>
      <c r="BB23" s="283">
        <f>IF($AY23="ja",(VLOOKUP($B23,'Egen hetvattenprod'!$B$1:$BX$550,MATCH(BB$2,'Egen hetvattenprod'!$B$1:$BX$1,0),FALSE)+VLOOKUP($B23,Kraftvärmeprod!$B$1:$BX$550,MATCH(BB$2,Kraftvärmeprod!$B$1:$BX$1,0),FALSE))/$AC23,"")</f>
        <v>0</v>
      </c>
      <c r="BC23" s="283">
        <f>IF($AY23="ja",(VLOOKUP($B23,'Egen hetvattenprod'!$B$1:$BX$550,MATCH(BC$2,'Egen hetvattenprod'!$B$1:$BX$1,0),FALSE)+VLOOKUP($B23,Kraftvärmeprod!$B$1:$BX$550,MATCH(BC$2,Kraftvärmeprod!$B$1:$BX$1,0),FALSE))/$AC23,"")</f>
        <v>0</v>
      </c>
      <c r="BD23" s="283">
        <f>IF($AY23="ja",(VLOOKUP($B23,'Egen hetvattenprod'!$B$1:$BX$550,MATCH(BD$2,'Egen hetvattenprod'!$B$1:$BX$1,0),FALSE)+VLOOKUP($B23,Kraftvärmeprod!$B$1:$BX$550,MATCH(BD$2,Kraftvärmeprod!$B$1:$BX$1,0),FALSE))/$AC23,"")</f>
        <v>0</v>
      </c>
      <c r="BF23" s="244" t="str">
        <f t="shared" si="5"/>
        <v>Nej</v>
      </c>
      <c r="BG23" s="283" t="str">
        <f>IF($BF23="ja",VLOOKUP($B23,'Egen hetvattenprod'!$B$1:$BX$550,MATCH("Andelen klimatgaser med fossilt ursprung för avfall ()",'Egen hetvattenprod'!$B$1:$BX$1,0),FALSE),"")</f>
        <v/>
      </c>
      <c r="BH23" s="283" t="str">
        <f>IF($BF23="ja",VLOOKUP($B23,Kraftvärmeprod!$B$1:$BX$550,MATCH("Andelen klimatgaser med fossilt ursprung för avfall ()",Kraftvärmeprod!$B$1:$BX$1,0),FALSE),"")</f>
        <v/>
      </c>
      <c r="BI23" s="307" t="str">
        <f>IF($BF23="ja",VLOOKUP($B23,'Egen hetvattenprod'!$B$1:$BX$550,MATCH("Avfall (GWh)",'Egen hetvattenprod'!$B$1:$BX$1,0),FALSE),"")</f>
        <v/>
      </c>
      <c r="BJ23" s="307" t="str">
        <f>IF($BF23="ja",VLOOKUP($B23,'Slutlig allokering kvv'!$B$1:$BX$550,MATCH("Avfall (GWh)",'Slutlig allokering kvv'!$B$1:$BX$1,0),FALSE),"")</f>
        <v/>
      </c>
      <c r="BK23" s="307" t="str">
        <f>IF($BF23="ja",VLOOKUP($B23,'Köpt hetvatten'!$B$1:$BX$550,MATCH("Avfall i köpt hetvatten",'Köpt hetvatten'!$B$1:$BX$1,0),FALSE),"")</f>
        <v/>
      </c>
      <c r="BL23" s="307" t="str">
        <f>IF($BF23="ja",VLOOKUP($B23,'Egen hetvattenprod'!$B$1:$BX$550,MATCH("Värde enligt ovan. (%)",'Egen hetvattenprod'!$B$1:$BX$1,0),FALSE),"")</f>
        <v/>
      </c>
      <c r="BM23" s="307" t="str">
        <f>IF($BF23="ja",VLOOKUP($B23,Kraftvärmeprod!$B$1:$BX$550,MATCH("Värde enligt ovan. (%)",Kraftvärmeprod!$B$1:$BX$1,0),FALSE),"")</f>
        <v/>
      </c>
      <c r="BN23" s="307"/>
      <c r="BO23" s="307"/>
      <c r="BP23" s="307"/>
      <c r="BQ23" s="307" t="str">
        <f>IF($BF23="ja",VLOOKUP($B23,'Egen hetvattenprod'!$B$1:$BX$550,MATCH("Tillförd olja (fossil) vid avfallsförbränning (GWh)",'Egen hetvattenprod'!$B$1:$BX$1,0),FALSE),"")</f>
        <v/>
      </c>
      <c r="BR23" s="307" t="str">
        <f>IF($BF23="ja",VLOOKUP($B23,Kraftvärmeprod!$B$1:$BX$550,MATCH("Tillförd olja (fossil) vid avfallsförbränning (GWh)",Kraftvärmeprod!$B$1:$BX$1,0),FALSE),"")</f>
        <v/>
      </c>
    </row>
    <row r="24" spans="1:70" x14ac:dyDescent="0.25">
      <c r="A24" s="2" t="str">
        <f>'Miljövärden för publ företag'!B26</f>
        <v>Bollnäs Energi AB</v>
      </c>
      <c r="B24" s="2" t="str">
        <f>'Miljövärden för publ företag'!C26</f>
        <v>Bollnäs</v>
      </c>
      <c r="C24" s="312">
        <f>IFERROR(VLOOKUP($B24,Totalt!$B$1:$AQ$554,MATCH(C$2,Totalt!$B$1:$AQ$1,0),FALSE),"")</f>
        <v>0</v>
      </c>
      <c r="D24" s="312">
        <f>IFERROR(VLOOKUP($B24,Totalt!$B$1:$AQ$554,MATCH(D$2,Totalt!$B$1:$AQ$1,0),FALSE),"")</f>
        <v>1.5940399999999999</v>
      </c>
      <c r="E24" s="312">
        <f>IFERROR(VLOOKUP($B24,Totalt!$B$1:$AQ$554,MATCH(E$2,Totalt!$B$1:$AQ$1,0),FALSE),"")</f>
        <v>1.2</v>
      </c>
      <c r="F24" s="312">
        <f>IFERROR(VLOOKUP($B24,Totalt!$B$1:$AQ$554,MATCH(F$2,Totalt!$B$1:$AQ$1,0),FALSE),"")</f>
        <v>0</v>
      </c>
      <c r="G24" s="312">
        <f>IFERROR(VLOOKUP($B24,Totalt!$B$1:$AQ$554,MATCH(G$2,Totalt!$B$1:$AQ$1,0),FALSE),"")</f>
        <v>0</v>
      </c>
      <c r="H24" s="312">
        <f>IFERROR(VLOOKUP($B24,Totalt!$B$1:$AQ$554,MATCH(H$2,Totalt!$B$1:$AQ$1,0),FALSE),"")</f>
        <v>0</v>
      </c>
      <c r="I24" s="312">
        <f>IFERROR(VLOOKUP($B24,Totalt!$B$1:$AQ$554,MATCH(I$2,Totalt!$B$1:$AQ$1,0),FALSE),"")</f>
        <v>81.754499999999993</v>
      </c>
      <c r="J24" s="312">
        <f>IFERROR(VLOOKUP($B24,Totalt!$B$1:$AQ$554,MATCH(J$2,Totalt!$B$1:$AQ$1,0),FALSE),"")</f>
        <v>0</v>
      </c>
      <c r="K24" s="312">
        <f>IFERROR(VLOOKUP($B24,Totalt!$B$1:$AQ$554,MATCH(K$2,Totalt!$B$1:$AQ$1,0),FALSE),"")</f>
        <v>0</v>
      </c>
      <c r="L24" s="312">
        <f>IFERROR(VLOOKUP($B24,Totalt!$B$1:$AQ$554,MATCH(L$2,Totalt!$B$1:$AQ$1,0),FALSE),"")</f>
        <v>29.128499999999999</v>
      </c>
      <c r="M24" s="312">
        <f>IFERROR(VLOOKUP($B24,Totalt!$B$1:$AQ$554,MATCH(M$2,Totalt!$B$1:$AQ$1,0),FALSE),"")</f>
        <v>2.94347</v>
      </c>
      <c r="N24" s="312">
        <f>IFERROR(VLOOKUP($B24,Totalt!$B$1:$AQ$554,MATCH(N$2,Totalt!$B$1:$AQ$1,0),FALSE),"")</f>
        <v>0</v>
      </c>
      <c r="O24" s="312">
        <f>IFERROR(VLOOKUP($B24,Totalt!$B$1:$AQ$554,MATCH(O$2,Totalt!$B$1:$AQ$1,0),FALSE),"")</f>
        <v>2.5</v>
      </c>
      <c r="P24" s="312">
        <f>IFERROR(VLOOKUP($B24,Totalt!$B$1:$AQ$554,MATCH(P$2,Totalt!$B$1:$AQ$1,0),FALSE),"")</f>
        <v>2.5</v>
      </c>
      <c r="Q24" s="312">
        <f>IFERROR(VLOOKUP($B24,Totalt!$B$1:$AQ$554,MATCH(Q$2,Totalt!$B$1:$AQ$1,0),FALSE),"")</f>
        <v>0</v>
      </c>
      <c r="R24" s="312">
        <f>IFERROR(VLOOKUP($B24,Totalt!$B$1:$AQ$554,MATCH(R$2,Totalt!$B$1:$AQ$1,0),FALSE),"")</f>
        <v>0</v>
      </c>
      <c r="S24" s="312">
        <f>IFERROR(VLOOKUP($B24,Totalt!$B$1:$AQ$554,MATCH(S$2,Totalt!$B$1:$AQ$1,0),FALSE),"")</f>
        <v>0</v>
      </c>
      <c r="T24" s="312">
        <f>IFERROR(VLOOKUP($B24,Totalt!$B$1:$AQ$554,MATCH(T$2,Totalt!$B$1:$AQ$1,0),FALSE),"")</f>
        <v>0</v>
      </c>
      <c r="U24" s="312">
        <f>IFERROR(VLOOKUP($B24,Totalt!$B$1:$AQ$554,MATCH(U$2,Totalt!$B$1:$AQ$1,0),FALSE),"")</f>
        <v>0</v>
      </c>
      <c r="V24" s="312">
        <f>IFERROR(VLOOKUP($B24,Totalt!$B$1:$AQ$554,MATCH(V$2,Totalt!$B$1:$AQ$1,0),FALSE),"")</f>
        <v>0</v>
      </c>
      <c r="W24" s="312">
        <f>IFERROR(VLOOKUP($B24,Totalt!$B$1:$AQ$554,MATCH(W$2,Totalt!$B$1:$AQ$1,0),FALSE),"")</f>
        <v>0</v>
      </c>
      <c r="X24" s="312">
        <f>IFERROR(VLOOKUP($B24,Totalt!$B$1:$AQ$554,MATCH(X$2,Totalt!$B$1:$AQ$1,0),FALSE),"")</f>
        <v>0</v>
      </c>
      <c r="Y24" s="312">
        <f>IFERROR(VLOOKUP($B24,Totalt!$B$1:$AQ$554,MATCH(Y$2,Totalt!$B$1:$AQ$1,0),FALSE),"")</f>
        <v>0</v>
      </c>
      <c r="Z24" s="312">
        <f>IFERROR(VLOOKUP($B24,Totalt!$B$1:$AQ$554,MATCH(Z$2,Totalt!$B$1:$AQ$1,0),FALSE),"")</f>
        <v>0</v>
      </c>
      <c r="AA24" s="312">
        <f>IFERROR(VLOOKUP($B24,Totalt!$B$1:$AQ$554,MATCH(AA$2,Totalt!$B$1:$AQ$1,0),FALSE),"")</f>
        <v>0</v>
      </c>
      <c r="AB24" s="312">
        <f>IFERROR(VLOOKUP($B24,Totalt!$B$1:$AQ$554,MATCH(AB$2,Totalt!$B$1:$AQ$1,0),FALSE),"")</f>
        <v>0</v>
      </c>
      <c r="AC24" s="312">
        <f>IFERROR(VLOOKUP($B24,Totalt!$B$1:$AQ$554,MATCH(AC$2,Totalt!$B$1:$AQ$1,0),FALSE),"")</f>
        <v>12.21</v>
      </c>
      <c r="AD24" s="312">
        <f>IFERROR(VLOOKUP($B24,Totalt!$B$1:$AQ$554,MATCH(AD$2,Totalt!$B$1:$AQ$1,0),FALSE),"")</f>
        <v>0</v>
      </c>
      <c r="AE24" s="312">
        <f>IFERROR(VLOOKUP($B24,Totalt!$B$1:$AQ$554,MATCH(AE$2,Totalt!$B$1:$AQ$1,0),FALSE),"")</f>
        <v>0</v>
      </c>
      <c r="AF24" s="312">
        <f>IFERROR(VLOOKUP($B24,Totalt!$B$1:$AQ$554,MATCH(AF$2,Totalt!$B$1:$AQ$1,0),FALSE),"")</f>
        <v>8.4394399999999994</v>
      </c>
      <c r="AG24" s="312">
        <f>IFERROR(VLOOKUP($B24,Totalt!$B$1:$AQ$554,MATCH(AG$2,Totalt!$B$1:$AQ$1,0),FALSE),"")</f>
        <v>0</v>
      </c>
      <c r="AI24" s="245">
        <f t="shared" si="3"/>
        <v>142.26994999999999</v>
      </c>
      <c r="AJ24" s="246">
        <f>IF(ISERROR(1/VLOOKUP($B24,Leveranser!$B$1:$S$500,MATCH("såld värme (gwh)",Leveranser!$B$1:$S$1,0),FALSE)),"",VLOOKUP($B24,Leveranser!$B$1:$S$500,MATCH("såld värme (gwh)",Leveranser!$B$1:$S$1,0),FALSE))</f>
        <v>125.47199999999999</v>
      </c>
      <c r="AK24" t="str">
        <f>IFERROR(IF(VLOOKUP($B24,Totalt!$B$1:$AQ$554,MATCH(AK$2,Totalt!$B$1:$AQ$1,0),FALSE)="","",VLOOKUP($B24,Totalt!$B$1:$AQ$554,MATCH(AK$2,Totalt!$B$1:$AQ$1,0),FALSE)),"")</f>
        <v/>
      </c>
      <c r="AM24" s="247" t="str">
        <f>IF(B24&lt;&gt;"",IF(VLOOKUP($B24,Totalt!$B$1:$AQ$554,MATCH("Kvalitetsgranskad:",Totalt!$B$1:$AQ$1,0),FALSE)="ja",VLOOKUP($B24,Miljö!$B$1:$AG$479,MATCH(AM$2,Miljö!$B$1:$AK$1,0),FALSE),""),"")</f>
        <v>Ja</v>
      </c>
      <c r="AN24" s="247" t="str">
        <f>IF(AM24="ja",VLOOKUP($B24,Miljö!$B$1:$J$479,MATCH("Typ av ursprungsspecificerad el   (Om inget värde anges används Nordisk residualmix, se inforuta) ()",Miljö!$B$1:$J$1,0),FALSE),IF(AM24="nej","Nordisk residualel",""))</f>
        <v>'Vattenkraft'</v>
      </c>
      <c r="AO24" s="247">
        <f>IF(AM24="","",VLOOKUP($B24,Miljö!$B$1:$J$479,MATCH("Fossilandel för ursprungspecificerad el ()",Miljö!$B$1:$J$1,0),FALSE))</f>
        <v>0</v>
      </c>
      <c r="AP24" s="247">
        <f>IF(AM24="","",IFERROR(VLOOKUP($B24,Miljö!$B$1:$J$479,MATCH("Kärnkraftsandel för ursprungsspecificerad el ()",Miljö!$B$1:$J$1,0),FALSE)/1,0))</f>
        <v>0</v>
      </c>
      <c r="AQ24" s="247">
        <f t="shared" si="4"/>
        <v>1</v>
      </c>
      <c r="AR24" s="52"/>
      <c r="AS24" s="247" t="str">
        <f t="shared" si="0"/>
        <v>Nej</v>
      </c>
      <c r="AT24" s="247" t="str">
        <f>IF(AS24="ja",VLOOKUP($B24,Miljö!$B$1:$O$500,MATCH("Fossil andel i procent (%)",Miljö!$B$1:$O$1,0),FALSE)/100,"")</f>
        <v/>
      </c>
      <c r="AU24" s="52"/>
      <c r="AV24" s="247" t="str">
        <f t="shared" si="1"/>
        <v>Nej</v>
      </c>
      <c r="AW24" s="247" t="str">
        <f>IF(AV24="ja",VLOOKUP($B24,'Egen hetvattenprod'!$B$1:$AO$500,MATCH("Värmekälla till värmepumpar ()",'Egen hetvattenprod'!$B$1:$AO$1,0),FALSE),"")</f>
        <v/>
      </c>
      <c r="AY24" s="244" t="str">
        <f t="shared" si="2"/>
        <v>Ja</v>
      </c>
      <c r="AZ24" s="283">
        <f>IF($AY24="ja",(VLOOKUP($B24,'Egen hetvattenprod'!$B$1:$BX$550,MATCH(AZ$2,'Egen hetvattenprod'!$B$1:$BX$1,0),FALSE)+VLOOKUP($B24,Kraftvärmeprod!$B$1:$BX$550,MATCH(AZ$2,Kraftvärmeprod!$B$1:$BX$1,0),FALSE))/$AC24,"")</f>
        <v>8.6351351351351344E-2</v>
      </c>
      <c r="BA24" s="283">
        <f>IF($AY24="ja",(VLOOKUP($B24,'Egen hetvattenprod'!$B$1:$BX$550,MATCH(BA$2,'Egen hetvattenprod'!$B$1:$BX$1,0),FALSE)+VLOOKUP($B24,Kraftvärmeprod!$B$1:$BX$550,MATCH(BA$2,Kraftvärmeprod!$B$1:$BX$1,0),FALSE))/$AC24,"")</f>
        <v>0.91364864864864859</v>
      </c>
      <c r="BB24" s="283">
        <f>IF($AY24="ja",(VLOOKUP($B24,'Egen hetvattenprod'!$B$1:$BX$550,MATCH(BB$2,'Egen hetvattenprod'!$B$1:$BX$1,0),FALSE)+VLOOKUP($B24,Kraftvärmeprod!$B$1:$BX$550,MATCH(BB$2,Kraftvärmeprod!$B$1:$BX$1,0),FALSE))/$AC24,"")</f>
        <v>0</v>
      </c>
      <c r="BC24" s="283">
        <f>IF($AY24="ja",(VLOOKUP($B24,'Egen hetvattenprod'!$B$1:$BX$550,MATCH(BC$2,'Egen hetvattenprod'!$B$1:$BX$1,0),FALSE)+VLOOKUP($B24,Kraftvärmeprod!$B$1:$BX$550,MATCH(BC$2,Kraftvärmeprod!$B$1:$BX$1,0),FALSE))/$AC24,"")</f>
        <v>0</v>
      </c>
      <c r="BD24" s="283">
        <f>IF($AY24="ja",(VLOOKUP($B24,'Egen hetvattenprod'!$B$1:$BX$550,MATCH(BD$2,'Egen hetvattenprod'!$B$1:$BX$1,0),FALSE)+VLOOKUP($B24,Kraftvärmeprod!$B$1:$BX$550,MATCH(BD$2,Kraftvärmeprod!$B$1:$BX$1,0),FALSE))/$AC24,"")</f>
        <v>0</v>
      </c>
      <c r="BF24" s="244" t="str">
        <f t="shared" si="5"/>
        <v>Ja</v>
      </c>
      <c r="BG24" s="283" t="str">
        <f>IF($BF24="ja",VLOOKUP($B24,'Egen hetvattenprod'!$B$1:$BX$550,MATCH("Andelen klimatgaser med fossilt ursprung för avfall ()",'Egen hetvattenprod'!$B$1:$BX$1,0),FALSE),"")</f>
        <v>Schablon</v>
      </c>
      <c r="BH24" s="283" t="str">
        <f>IF($BF24="ja",VLOOKUP($B24,Kraftvärmeprod!$B$1:$BX$550,MATCH("Andelen klimatgaser med fossilt ursprung för avfall ()",Kraftvärmeprod!$B$1:$BX$1,0),FALSE),"")</f>
        <v>Schablon</v>
      </c>
      <c r="BI24" s="307">
        <f>IF($BF24="ja",VLOOKUP($B24,'Egen hetvattenprod'!$B$1:$BX$550,MATCH("Avfall (GWh)",'Egen hetvattenprod'!$B$1:$BX$1,0),FALSE),"")</f>
        <v>2</v>
      </c>
      <c r="BJ24" s="307">
        <f>IF($BF24="ja",VLOOKUP($B24,'Slutlig allokering kvv'!$B$1:$BX$550,MATCH("Avfall (GWh)",'Slutlig allokering kvv'!$B$1:$BX$1,0),FALSE),"")</f>
        <v>79.754499999999993</v>
      </c>
      <c r="BK24" s="307">
        <f>IF($BF24="ja",VLOOKUP($B24,'Köpt hetvatten'!$B$1:$BX$550,MATCH("Avfall i köpt hetvatten",'Köpt hetvatten'!$B$1:$BX$1,0),FALSE),"")</f>
        <v>0</v>
      </c>
      <c r="BL24" s="307">
        <f>IF($BF24="ja",VLOOKUP($B24,'Egen hetvattenprod'!$B$1:$BX$550,MATCH("Värde enligt ovan. (%)",'Egen hetvattenprod'!$B$1:$BX$1,0),FALSE),"")</f>
        <v>40.5</v>
      </c>
      <c r="BM24" s="307">
        <f>IF($BF24="ja",VLOOKUP($B24,Kraftvärmeprod!$B$1:$BX$550,MATCH("Värde enligt ovan. (%)",Kraftvärmeprod!$B$1:$BX$1,0),FALSE),"")</f>
        <v>20</v>
      </c>
      <c r="BN24" s="307"/>
      <c r="BO24" s="307"/>
      <c r="BP24" s="307"/>
      <c r="BQ24" s="307" t="str">
        <f>IF($BF24="ja",VLOOKUP($B24,'Egen hetvattenprod'!$B$1:$BX$550,MATCH("Tillförd olja (fossil) vid avfallsförbränning (GWh)",'Egen hetvattenprod'!$B$1:$BX$1,0),FALSE),"")</f>
        <v>ET</v>
      </c>
      <c r="BR24" s="307">
        <f>IF($BF24="ja",VLOOKUP($B24,Kraftvärmeprod!$B$1:$BX$550,MATCH("Tillförd olja (fossil) vid avfallsförbränning (GWh)",Kraftvärmeprod!$B$1:$BX$1,0),FALSE),"")</f>
        <v>1.47</v>
      </c>
    </row>
    <row r="25" spans="1:70" x14ac:dyDescent="0.25">
      <c r="A25" s="2" t="str">
        <f>'Miljövärden för publ företag'!B27</f>
        <v>Bollnäs Energi AB</v>
      </c>
      <c r="B25" s="2" t="str">
        <f>'Miljövärden för publ företag'!C27</f>
        <v>Kilafors</v>
      </c>
      <c r="C25" s="312">
        <f>IFERROR(VLOOKUP($B25,Totalt!$B$1:$AQ$554,MATCH(C$2,Totalt!$B$1:$AQ$1,0),FALSE),"")</f>
        <v>0</v>
      </c>
      <c r="D25" s="312">
        <f>IFERROR(VLOOKUP($B25,Totalt!$B$1:$AQ$554,MATCH(D$2,Totalt!$B$1:$AQ$1,0),FALSE),"")</f>
        <v>0.21</v>
      </c>
      <c r="E25" s="312">
        <f>IFERROR(VLOOKUP($B25,Totalt!$B$1:$AQ$554,MATCH(E$2,Totalt!$B$1:$AQ$1,0),FALSE),"")</f>
        <v>0</v>
      </c>
      <c r="F25" s="312">
        <f>IFERROR(VLOOKUP($B25,Totalt!$B$1:$AQ$554,MATCH(F$2,Totalt!$B$1:$AQ$1,0),FALSE),"")</f>
        <v>0</v>
      </c>
      <c r="G25" s="312">
        <f>IFERROR(VLOOKUP($B25,Totalt!$B$1:$AQ$554,MATCH(G$2,Totalt!$B$1:$AQ$1,0),FALSE),"")</f>
        <v>0</v>
      </c>
      <c r="H25" s="312">
        <f>IFERROR(VLOOKUP($B25,Totalt!$B$1:$AQ$554,MATCH(H$2,Totalt!$B$1:$AQ$1,0),FALSE),"")</f>
        <v>0</v>
      </c>
      <c r="I25" s="312">
        <f>IFERROR(VLOOKUP($B25,Totalt!$B$1:$AQ$554,MATCH(I$2,Totalt!$B$1:$AQ$1,0),FALSE),"")</f>
        <v>0</v>
      </c>
      <c r="J25" s="312">
        <f>IFERROR(VLOOKUP($B25,Totalt!$B$1:$AQ$554,MATCH(J$2,Totalt!$B$1:$AQ$1,0),FALSE),"")</f>
        <v>0</v>
      </c>
      <c r="K25" s="312">
        <f>IFERROR(VLOOKUP($B25,Totalt!$B$1:$AQ$554,MATCH(K$2,Totalt!$B$1:$AQ$1,0),FALSE),"")</f>
        <v>0</v>
      </c>
      <c r="L25" s="312">
        <f>IFERROR(VLOOKUP($B25,Totalt!$B$1:$AQ$554,MATCH(L$2,Totalt!$B$1:$AQ$1,0),FALSE),"")</f>
        <v>0</v>
      </c>
      <c r="M25" s="312">
        <f>IFERROR(VLOOKUP($B25,Totalt!$B$1:$AQ$554,MATCH(M$2,Totalt!$B$1:$AQ$1,0),FALSE),"")</f>
        <v>12.5</v>
      </c>
      <c r="N25" s="312">
        <f>IFERROR(VLOOKUP($B25,Totalt!$B$1:$AQ$554,MATCH(N$2,Totalt!$B$1:$AQ$1,0),FALSE),"")</f>
        <v>0</v>
      </c>
      <c r="O25" s="312">
        <f>IFERROR(VLOOKUP($B25,Totalt!$B$1:$AQ$554,MATCH(O$2,Totalt!$B$1:$AQ$1,0),FALSE),"")</f>
        <v>12.5</v>
      </c>
      <c r="P25" s="312">
        <f>IFERROR(VLOOKUP($B25,Totalt!$B$1:$AQ$554,MATCH(P$2,Totalt!$B$1:$AQ$1,0),FALSE),"")</f>
        <v>0</v>
      </c>
      <c r="Q25" s="312">
        <f>IFERROR(VLOOKUP($B25,Totalt!$B$1:$AQ$554,MATCH(Q$2,Totalt!$B$1:$AQ$1,0),FALSE),"")</f>
        <v>0</v>
      </c>
      <c r="R25" s="312">
        <f>IFERROR(VLOOKUP($B25,Totalt!$B$1:$AQ$554,MATCH(R$2,Totalt!$B$1:$AQ$1,0),FALSE),"")</f>
        <v>0</v>
      </c>
      <c r="S25" s="312">
        <f>IFERROR(VLOOKUP($B25,Totalt!$B$1:$AQ$554,MATCH(S$2,Totalt!$B$1:$AQ$1,0),FALSE),"")</f>
        <v>0</v>
      </c>
      <c r="T25" s="312">
        <f>IFERROR(VLOOKUP($B25,Totalt!$B$1:$AQ$554,MATCH(T$2,Totalt!$B$1:$AQ$1,0),FALSE),"")</f>
        <v>0</v>
      </c>
      <c r="U25" s="312">
        <f>IFERROR(VLOOKUP($B25,Totalt!$B$1:$AQ$554,MATCH(U$2,Totalt!$B$1:$AQ$1,0),FALSE),"")</f>
        <v>0</v>
      </c>
      <c r="V25" s="312">
        <f>IFERROR(VLOOKUP($B25,Totalt!$B$1:$AQ$554,MATCH(V$2,Totalt!$B$1:$AQ$1,0),FALSE),"")</f>
        <v>0</v>
      </c>
      <c r="W25" s="312">
        <f>IFERROR(VLOOKUP($B25,Totalt!$B$1:$AQ$554,MATCH(W$2,Totalt!$B$1:$AQ$1,0),FALSE),"")</f>
        <v>0</v>
      </c>
      <c r="X25" s="312">
        <f>IFERROR(VLOOKUP($B25,Totalt!$B$1:$AQ$554,MATCH(X$2,Totalt!$B$1:$AQ$1,0),FALSE),"")</f>
        <v>0</v>
      </c>
      <c r="Y25" s="312">
        <f>IFERROR(VLOOKUP($B25,Totalt!$B$1:$AQ$554,MATCH(Y$2,Totalt!$B$1:$AQ$1,0),FALSE),"")</f>
        <v>0</v>
      </c>
      <c r="Z25" s="312">
        <f>IFERROR(VLOOKUP($B25,Totalt!$B$1:$AQ$554,MATCH(Z$2,Totalt!$B$1:$AQ$1,0),FALSE),"")</f>
        <v>0</v>
      </c>
      <c r="AA25" s="312">
        <f>IFERROR(VLOOKUP($B25,Totalt!$B$1:$AQ$554,MATCH(AA$2,Totalt!$B$1:$AQ$1,0),FALSE),"")</f>
        <v>0</v>
      </c>
      <c r="AB25" s="312">
        <f>IFERROR(VLOOKUP($B25,Totalt!$B$1:$AQ$554,MATCH(AB$2,Totalt!$B$1:$AQ$1,0),FALSE),"")</f>
        <v>0</v>
      </c>
      <c r="AC25" s="312">
        <f>IFERROR(VLOOKUP($B25,Totalt!$B$1:$AQ$554,MATCH(AC$2,Totalt!$B$1:$AQ$1,0),FALSE),"")</f>
        <v>4.07</v>
      </c>
      <c r="AD25" s="312">
        <f>IFERROR(VLOOKUP($B25,Totalt!$B$1:$AQ$554,MATCH(AD$2,Totalt!$B$1:$AQ$1,0),FALSE),"")</f>
        <v>0</v>
      </c>
      <c r="AE25" s="312">
        <f>IFERROR(VLOOKUP($B25,Totalt!$B$1:$AQ$554,MATCH(AE$2,Totalt!$B$1:$AQ$1,0),FALSE),"")</f>
        <v>0</v>
      </c>
      <c r="AF25" s="312">
        <f>IFERROR(VLOOKUP($B25,Totalt!$B$1:$AQ$554,MATCH(AF$2,Totalt!$B$1:$AQ$1,0),FALSE),"")</f>
        <v>0.59199999999999997</v>
      </c>
      <c r="AG25" s="312">
        <f>IFERROR(VLOOKUP($B25,Totalt!$B$1:$AQ$554,MATCH(AG$2,Totalt!$B$1:$AQ$1,0),FALSE),"")</f>
        <v>0</v>
      </c>
      <c r="AI25" s="245">
        <f t="shared" si="3"/>
        <v>29.872</v>
      </c>
      <c r="AJ25" s="246">
        <f>IF(ISERROR(1/VLOOKUP($B25,Leveranser!$B$1:$S$500,MATCH("såld värme (gwh)",Leveranser!$B$1:$S$1,0),FALSE)),"",VLOOKUP($B25,Leveranser!$B$1:$S$500,MATCH("såld värme (gwh)",Leveranser!$B$1:$S$1,0),FALSE))</f>
        <v>23.309000000000001</v>
      </c>
      <c r="AK25" t="str">
        <f>IFERROR(IF(VLOOKUP($B25,Totalt!$B$1:$AQ$554,MATCH(AK$2,Totalt!$B$1:$AQ$1,0),FALSE)="","",VLOOKUP($B25,Totalt!$B$1:$AQ$554,MATCH(AK$2,Totalt!$B$1:$AQ$1,0),FALSE)),"")</f>
        <v/>
      </c>
      <c r="AM25" s="247" t="str">
        <f>IF(B25&lt;&gt;"",IF(VLOOKUP($B25,Totalt!$B$1:$AQ$554,MATCH("Kvalitetsgranskad:",Totalt!$B$1:$AQ$1,0),FALSE)="ja",VLOOKUP($B25,Miljö!$B$1:$AG$479,MATCH(AM$2,Miljö!$B$1:$AK$1,0),FALSE),""),"")</f>
        <v>Ja</v>
      </c>
      <c r="AN25" s="247" t="str">
        <f>IF(AM25="ja",VLOOKUP($B25,Miljö!$B$1:$J$479,MATCH("Typ av ursprungsspecificerad el   (Om inget värde anges används Nordisk residualmix, se inforuta) ()",Miljö!$B$1:$J$1,0),FALSE),IF(AM25="nej","Nordisk residualel",""))</f>
        <v>'Vattenkraft'</v>
      </c>
      <c r="AO25" s="247">
        <f>IF(AM25="","",VLOOKUP($B25,Miljö!$B$1:$J$479,MATCH("Fossilandel för ursprungspecificerad el ()",Miljö!$B$1:$J$1,0),FALSE))</f>
        <v>0</v>
      </c>
      <c r="AP25" s="247">
        <f>IF(AM25="","",IFERROR(VLOOKUP($B25,Miljö!$B$1:$J$479,MATCH("Kärnkraftsandel för ursprungsspecificerad el ()",Miljö!$B$1:$J$1,0),FALSE)/1,0))</f>
        <v>0</v>
      </c>
      <c r="AQ25" s="247">
        <f t="shared" si="4"/>
        <v>1</v>
      </c>
      <c r="AR25" s="52"/>
      <c r="AS25" s="247" t="str">
        <f t="shared" si="0"/>
        <v>Nej</v>
      </c>
      <c r="AT25" s="247" t="str">
        <f>IF(AS25="ja",VLOOKUP($B25,Miljö!$B$1:$O$500,MATCH("Fossil andel i procent (%)",Miljö!$B$1:$O$1,0),FALSE)/100,"")</f>
        <v/>
      </c>
      <c r="AU25" s="52"/>
      <c r="AV25" s="247" t="str">
        <f t="shared" si="1"/>
        <v>Nej</v>
      </c>
      <c r="AW25" s="247" t="str">
        <f>IF(AV25="ja",VLOOKUP($B25,'Egen hetvattenprod'!$B$1:$AO$500,MATCH("Värmekälla till värmepumpar ()",'Egen hetvattenprod'!$B$1:$AO$1,0),FALSE),"")</f>
        <v/>
      </c>
      <c r="AY25" s="244" t="str">
        <f t="shared" si="2"/>
        <v>Ja</v>
      </c>
      <c r="AZ25" s="283">
        <f>IF($AY25="ja",(VLOOKUP($B25,'Egen hetvattenprod'!$B$1:$BX$550,MATCH(AZ$2,'Egen hetvattenprod'!$B$1:$BX$1,0),FALSE)+VLOOKUP($B25,Kraftvärmeprod!$B$1:$BX$550,MATCH(AZ$2,Kraftvärmeprod!$B$1:$BX$1,0),FALSE))/$AC25,"")</f>
        <v>1</v>
      </c>
      <c r="BA25" s="283">
        <f>IF($AY25="ja",(VLOOKUP($B25,'Egen hetvattenprod'!$B$1:$BX$550,MATCH(BA$2,'Egen hetvattenprod'!$B$1:$BX$1,0),FALSE)+VLOOKUP($B25,Kraftvärmeprod!$B$1:$BX$550,MATCH(BA$2,Kraftvärmeprod!$B$1:$BX$1,0),FALSE))/$AC25,"")</f>
        <v>0</v>
      </c>
      <c r="BB25" s="283">
        <f>IF($AY25="ja",(VLOOKUP($B25,'Egen hetvattenprod'!$B$1:$BX$550,MATCH(BB$2,'Egen hetvattenprod'!$B$1:$BX$1,0),FALSE)+VLOOKUP($B25,Kraftvärmeprod!$B$1:$BX$550,MATCH(BB$2,Kraftvärmeprod!$B$1:$BX$1,0),FALSE))/$AC25,"")</f>
        <v>0</v>
      </c>
      <c r="BC25" s="283">
        <f>IF($AY25="ja",(VLOOKUP($B25,'Egen hetvattenprod'!$B$1:$BX$550,MATCH(BC$2,'Egen hetvattenprod'!$B$1:$BX$1,0),FALSE)+VLOOKUP($B25,Kraftvärmeprod!$B$1:$BX$550,MATCH(BC$2,Kraftvärmeprod!$B$1:$BX$1,0),FALSE))/$AC25,"")</f>
        <v>0</v>
      </c>
      <c r="BD25" s="283">
        <f>IF($AY25="ja",(VLOOKUP($B25,'Egen hetvattenprod'!$B$1:$BX$550,MATCH(BD$2,'Egen hetvattenprod'!$B$1:$BX$1,0),FALSE)+VLOOKUP($B25,Kraftvärmeprod!$B$1:$BX$550,MATCH(BD$2,Kraftvärmeprod!$B$1:$BX$1,0),FALSE))/$AC25,"")</f>
        <v>0</v>
      </c>
      <c r="BF25" s="244" t="str">
        <f t="shared" si="5"/>
        <v>Nej</v>
      </c>
      <c r="BG25" s="283" t="str">
        <f>IF($BF25="ja",VLOOKUP($B25,'Egen hetvattenprod'!$B$1:$BX$550,MATCH("Andelen klimatgaser med fossilt ursprung för avfall ()",'Egen hetvattenprod'!$B$1:$BX$1,0),FALSE),"")</f>
        <v/>
      </c>
      <c r="BH25" s="283" t="str">
        <f>IF($BF25="ja",VLOOKUP($B25,Kraftvärmeprod!$B$1:$BX$550,MATCH("Andelen klimatgaser med fossilt ursprung för avfall ()",Kraftvärmeprod!$B$1:$BX$1,0),FALSE),"")</f>
        <v/>
      </c>
      <c r="BI25" s="307" t="str">
        <f>IF($BF25="ja",VLOOKUP($B25,'Egen hetvattenprod'!$B$1:$BX$550,MATCH("Avfall (GWh)",'Egen hetvattenprod'!$B$1:$BX$1,0),FALSE),"")</f>
        <v/>
      </c>
      <c r="BJ25" s="307" t="str">
        <f>IF($BF25="ja",VLOOKUP($B25,'Slutlig allokering kvv'!$B$1:$BX$550,MATCH("Avfall (GWh)",'Slutlig allokering kvv'!$B$1:$BX$1,0),FALSE),"")</f>
        <v/>
      </c>
      <c r="BK25" s="307" t="str">
        <f>IF($BF25="ja",VLOOKUP($B25,'Köpt hetvatten'!$B$1:$BX$550,MATCH("Avfall i köpt hetvatten",'Köpt hetvatten'!$B$1:$BX$1,0),FALSE),"")</f>
        <v/>
      </c>
      <c r="BL25" s="307" t="str">
        <f>IF($BF25="ja",VLOOKUP($B25,'Egen hetvattenprod'!$B$1:$BX$550,MATCH("Värde enligt ovan. (%)",'Egen hetvattenprod'!$B$1:$BX$1,0),FALSE),"")</f>
        <v/>
      </c>
      <c r="BM25" s="307" t="str">
        <f>IF($BF25="ja",VLOOKUP($B25,Kraftvärmeprod!$B$1:$BX$550,MATCH("Värde enligt ovan. (%)",Kraftvärmeprod!$B$1:$BX$1,0),FALSE),"")</f>
        <v/>
      </c>
      <c r="BN25" s="307"/>
      <c r="BO25" s="307"/>
      <c r="BP25" s="307"/>
      <c r="BQ25" s="307" t="str">
        <f>IF($BF25="ja",VLOOKUP($B25,'Egen hetvattenprod'!$B$1:$BX$550,MATCH("Tillförd olja (fossil) vid avfallsförbränning (GWh)",'Egen hetvattenprod'!$B$1:$BX$1,0),FALSE),"")</f>
        <v/>
      </c>
      <c r="BR25" s="307" t="str">
        <f>IF($BF25="ja",VLOOKUP($B25,Kraftvärmeprod!$B$1:$BX$550,MATCH("Tillförd olja (fossil) vid avfallsförbränning (GWh)",Kraftvärmeprod!$B$1:$BX$1,0),FALSE),"")</f>
        <v/>
      </c>
    </row>
    <row r="26" spans="1:70" x14ac:dyDescent="0.25">
      <c r="A26" s="2" t="str">
        <f>'Miljövärden för publ företag'!B28</f>
        <v>Borgholm Energi AB</v>
      </c>
      <c r="B26" s="2" t="str">
        <f>'Miljövärden för publ företag'!C28</f>
        <v>Borgholm</v>
      </c>
      <c r="C26" s="312">
        <f>IFERROR(VLOOKUP($B26,Totalt!$B$1:$AQ$554,MATCH(C$2,Totalt!$B$1:$AQ$1,0),FALSE),"")</f>
        <v>0</v>
      </c>
      <c r="D26" s="312">
        <f>IFERROR(VLOOKUP($B26,Totalt!$B$1:$AQ$554,MATCH(D$2,Totalt!$B$1:$AQ$1,0),FALSE),"")</f>
        <v>0.1</v>
      </c>
      <c r="E26" s="312">
        <f>IFERROR(VLOOKUP($B26,Totalt!$B$1:$AQ$554,MATCH(E$2,Totalt!$B$1:$AQ$1,0),FALSE),"")</f>
        <v>0</v>
      </c>
      <c r="F26" s="312">
        <f>IFERROR(VLOOKUP($B26,Totalt!$B$1:$AQ$554,MATCH(F$2,Totalt!$B$1:$AQ$1,0),FALSE),"")</f>
        <v>0</v>
      </c>
      <c r="G26" s="312">
        <f>IFERROR(VLOOKUP($B26,Totalt!$B$1:$AQ$554,MATCH(G$2,Totalt!$B$1:$AQ$1,0),FALSE),"")</f>
        <v>0</v>
      </c>
      <c r="H26" s="312">
        <f>IFERROR(VLOOKUP($B26,Totalt!$B$1:$AQ$554,MATCH(H$2,Totalt!$B$1:$AQ$1,0),FALSE),"")</f>
        <v>0</v>
      </c>
      <c r="I26" s="312">
        <f>IFERROR(VLOOKUP($B26,Totalt!$B$1:$AQ$554,MATCH(I$2,Totalt!$B$1:$AQ$1,0),FALSE),"")</f>
        <v>0</v>
      </c>
      <c r="J26" s="312">
        <f>IFERROR(VLOOKUP($B26,Totalt!$B$1:$AQ$554,MATCH(J$2,Totalt!$B$1:$AQ$1,0),FALSE),"")</f>
        <v>0</v>
      </c>
      <c r="K26" s="312">
        <f>IFERROR(VLOOKUP($B26,Totalt!$B$1:$AQ$554,MATCH(K$2,Totalt!$B$1:$AQ$1,0),FALSE),"")</f>
        <v>0</v>
      </c>
      <c r="L26" s="312">
        <f>IFERROR(VLOOKUP($B26,Totalt!$B$1:$AQ$554,MATCH(L$2,Totalt!$B$1:$AQ$1,0),FALSE),"")</f>
        <v>0</v>
      </c>
      <c r="M26" s="312">
        <f>IFERROR(VLOOKUP($B26,Totalt!$B$1:$AQ$554,MATCH(M$2,Totalt!$B$1:$AQ$1,0),FALSE),"")</f>
        <v>0</v>
      </c>
      <c r="N26" s="312">
        <f>IFERROR(VLOOKUP($B26,Totalt!$B$1:$AQ$554,MATCH(N$2,Totalt!$B$1:$AQ$1,0),FALSE),"")</f>
        <v>0</v>
      </c>
      <c r="O26" s="312">
        <f>IFERROR(VLOOKUP($B26,Totalt!$B$1:$AQ$554,MATCH(O$2,Totalt!$B$1:$AQ$1,0),FALSE),"")</f>
        <v>0</v>
      </c>
      <c r="P26" s="312">
        <f>IFERROR(VLOOKUP($B26,Totalt!$B$1:$AQ$554,MATCH(P$2,Totalt!$B$1:$AQ$1,0),FALSE),"")</f>
        <v>29</v>
      </c>
      <c r="Q26" s="312">
        <f>IFERROR(VLOOKUP($B26,Totalt!$B$1:$AQ$554,MATCH(Q$2,Totalt!$B$1:$AQ$1,0),FALSE),"")</f>
        <v>0</v>
      </c>
      <c r="R26" s="312">
        <f>IFERROR(VLOOKUP($B26,Totalt!$B$1:$AQ$554,MATCH(R$2,Totalt!$B$1:$AQ$1,0),FALSE),"")</f>
        <v>0</v>
      </c>
      <c r="S26" s="312">
        <f>IFERROR(VLOOKUP($B26,Totalt!$B$1:$AQ$554,MATCH(S$2,Totalt!$B$1:$AQ$1,0),FALSE),"")</f>
        <v>0</v>
      </c>
      <c r="T26" s="312">
        <f>IFERROR(VLOOKUP($B26,Totalt!$B$1:$AQ$554,MATCH(T$2,Totalt!$B$1:$AQ$1,0),FALSE),"")</f>
        <v>0</v>
      </c>
      <c r="U26" s="312">
        <f>IFERROR(VLOOKUP($B26,Totalt!$B$1:$AQ$554,MATCH(U$2,Totalt!$B$1:$AQ$1,0),FALSE),"")</f>
        <v>0</v>
      </c>
      <c r="V26" s="312">
        <f>IFERROR(VLOOKUP($B26,Totalt!$B$1:$AQ$554,MATCH(V$2,Totalt!$B$1:$AQ$1,0),FALSE),"")</f>
        <v>0</v>
      </c>
      <c r="W26" s="312">
        <f>IFERROR(VLOOKUP($B26,Totalt!$B$1:$AQ$554,MATCH(W$2,Totalt!$B$1:$AQ$1,0),FALSE),"")</f>
        <v>0</v>
      </c>
      <c r="X26" s="312">
        <f>IFERROR(VLOOKUP($B26,Totalt!$B$1:$AQ$554,MATCH(X$2,Totalt!$B$1:$AQ$1,0),FALSE),"")</f>
        <v>0</v>
      </c>
      <c r="Y26" s="312">
        <f>IFERROR(VLOOKUP($B26,Totalt!$B$1:$AQ$554,MATCH(Y$2,Totalt!$B$1:$AQ$1,0),FALSE),"")</f>
        <v>0</v>
      </c>
      <c r="Z26" s="312">
        <f>IFERROR(VLOOKUP($B26,Totalt!$B$1:$AQ$554,MATCH(Z$2,Totalt!$B$1:$AQ$1,0),FALSE),"")</f>
        <v>0</v>
      </c>
      <c r="AA26" s="312">
        <f>IFERROR(VLOOKUP($B26,Totalt!$B$1:$AQ$554,MATCH(AA$2,Totalt!$B$1:$AQ$1,0),FALSE),"")</f>
        <v>0</v>
      </c>
      <c r="AB26" s="312">
        <f>IFERROR(VLOOKUP($B26,Totalt!$B$1:$AQ$554,MATCH(AB$2,Totalt!$B$1:$AQ$1,0),FALSE),"")</f>
        <v>0</v>
      </c>
      <c r="AC26" s="312">
        <f>IFERROR(VLOOKUP($B26,Totalt!$B$1:$AQ$554,MATCH(AC$2,Totalt!$B$1:$AQ$1,0),FALSE),"")</f>
        <v>4.5999999999999996</v>
      </c>
      <c r="AD26" s="312">
        <f>IFERROR(VLOOKUP($B26,Totalt!$B$1:$AQ$554,MATCH(AD$2,Totalt!$B$1:$AQ$1,0),FALSE),"")</f>
        <v>0</v>
      </c>
      <c r="AE26" s="312">
        <f>IFERROR(VLOOKUP($B26,Totalt!$B$1:$AQ$554,MATCH(AE$2,Totalt!$B$1:$AQ$1,0),FALSE),"")</f>
        <v>0</v>
      </c>
      <c r="AF26" s="312">
        <f>IFERROR(VLOOKUP($B26,Totalt!$B$1:$AQ$554,MATCH(AF$2,Totalt!$B$1:$AQ$1,0),FALSE),"")</f>
        <v>0.77010000000000001</v>
      </c>
      <c r="AG26" s="312">
        <f>IFERROR(VLOOKUP($B26,Totalt!$B$1:$AQ$554,MATCH(AG$2,Totalt!$B$1:$AQ$1,0),FALSE),"")</f>
        <v>0</v>
      </c>
      <c r="AI26" s="245">
        <f t="shared" si="3"/>
        <v>34.470100000000002</v>
      </c>
      <c r="AJ26" s="246">
        <f>IF(ISERROR(1/VLOOKUP($B26,Leveranser!$B$1:$S$500,MATCH("såld värme (gwh)",Leveranser!$B$1:$S$1,0),FALSE)),"",VLOOKUP($B26,Leveranser!$B$1:$S$500,MATCH("såld värme (gwh)",Leveranser!$B$1:$S$1,0),FALSE))</f>
        <v>25.67</v>
      </c>
      <c r="AK26" t="str">
        <f>IFERROR(IF(VLOOKUP($B26,Totalt!$B$1:$AQ$554,MATCH(AK$2,Totalt!$B$1:$AQ$1,0),FALSE)="","",VLOOKUP($B26,Totalt!$B$1:$AQ$554,MATCH(AK$2,Totalt!$B$1:$AQ$1,0),FALSE)),"")</f>
        <v/>
      </c>
      <c r="AM26" s="247" t="str">
        <f>IF(B26&lt;&gt;"",IF(VLOOKUP($B26,Totalt!$B$1:$AQ$554,MATCH("Kvalitetsgranskad:",Totalt!$B$1:$AQ$1,0),FALSE)="ja",VLOOKUP($B26,Miljö!$B$1:$AG$479,MATCH(AM$2,Miljö!$B$1:$AK$1,0),FALSE),""),"")</f>
        <v>Nej</v>
      </c>
      <c r="AN26" s="247" t="str">
        <f>IF(AM26="ja",VLOOKUP($B26,Miljö!$B$1:$J$479,MATCH("Typ av ursprungsspecificerad el   (Om inget värde anges används Nordisk residualmix, se inforuta) ()",Miljö!$B$1:$J$1,0),FALSE),IF(AM26="nej","Nordisk residualel",""))</f>
        <v>Nordisk residualel</v>
      </c>
      <c r="AO26" s="247">
        <f>IF(AM26="","",VLOOKUP($B26,Miljö!$B$1:$J$479,MATCH("Fossilandel för ursprungspecificerad el ()",Miljö!$B$1:$J$1,0),FALSE))</f>
        <v>0.48399999999999999</v>
      </c>
      <c r="AP26" s="247">
        <f>IF(AM26="","",IFERROR(VLOOKUP($B26,Miljö!$B$1:$J$479,MATCH("Kärnkraftsandel för ursprungsspecificerad el ()",Miljö!$B$1:$J$1,0),FALSE)/1,0))</f>
        <v>0.35</v>
      </c>
      <c r="AQ26" s="247">
        <f t="shared" si="4"/>
        <v>0.16600000000000004</v>
      </c>
      <c r="AR26" s="52"/>
      <c r="AS26" s="247" t="str">
        <f t="shared" si="0"/>
        <v>Nej</v>
      </c>
      <c r="AT26" s="247" t="str">
        <f>IF(AS26="ja",VLOOKUP($B26,Miljö!$B$1:$O$500,MATCH("Fossil andel i procent (%)",Miljö!$B$1:$O$1,0),FALSE)/100,"")</f>
        <v/>
      </c>
      <c r="AU26" s="52"/>
      <c r="AV26" s="247" t="str">
        <f t="shared" si="1"/>
        <v>Nej</v>
      </c>
      <c r="AW26" s="247" t="str">
        <f>IF(AV26="ja",VLOOKUP($B26,'Egen hetvattenprod'!$B$1:$AO$500,MATCH("Värmekälla till värmepumpar ()",'Egen hetvattenprod'!$B$1:$AO$1,0),FALSE),"")</f>
        <v/>
      </c>
      <c r="AY26" s="244" t="str">
        <f t="shared" si="2"/>
        <v>Ja</v>
      </c>
      <c r="AZ26" s="283">
        <f>IF($AY26="ja",(VLOOKUP($B26,'Egen hetvattenprod'!$B$1:$BX$550,MATCH(AZ$2,'Egen hetvattenprod'!$B$1:$BX$1,0),FALSE)+VLOOKUP($B26,Kraftvärmeprod!$B$1:$BX$550,MATCH(AZ$2,Kraftvärmeprod!$B$1:$BX$1,0),FALSE))/$AC26,"")</f>
        <v>1</v>
      </c>
      <c r="BA26" s="283">
        <f>IF($AY26="ja",(VLOOKUP($B26,'Egen hetvattenprod'!$B$1:$BX$550,MATCH(BA$2,'Egen hetvattenprod'!$B$1:$BX$1,0),FALSE)+VLOOKUP($B26,Kraftvärmeprod!$B$1:$BX$550,MATCH(BA$2,Kraftvärmeprod!$B$1:$BX$1,0),FALSE))/$AC26,"")</f>
        <v>0</v>
      </c>
      <c r="BB26" s="283">
        <f>IF($AY26="ja",(VLOOKUP($B26,'Egen hetvattenprod'!$B$1:$BX$550,MATCH(BB$2,'Egen hetvattenprod'!$B$1:$BX$1,0),FALSE)+VLOOKUP($B26,Kraftvärmeprod!$B$1:$BX$550,MATCH(BB$2,Kraftvärmeprod!$B$1:$BX$1,0),FALSE))/$AC26,"")</f>
        <v>0</v>
      </c>
      <c r="BC26" s="283">
        <f>IF($AY26="ja",(VLOOKUP($B26,'Egen hetvattenprod'!$B$1:$BX$550,MATCH(BC$2,'Egen hetvattenprod'!$B$1:$BX$1,0),FALSE)+VLOOKUP($B26,Kraftvärmeprod!$B$1:$BX$550,MATCH(BC$2,Kraftvärmeprod!$B$1:$BX$1,0),FALSE))/$AC26,"")</f>
        <v>0</v>
      </c>
      <c r="BD26" s="283">
        <f>IF($AY26="ja",(VLOOKUP($B26,'Egen hetvattenprod'!$B$1:$BX$550,MATCH(BD$2,'Egen hetvattenprod'!$B$1:$BX$1,0),FALSE)+VLOOKUP($B26,Kraftvärmeprod!$B$1:$BX$550,MATCH(BD$2,Kraftvärmeprod!$B$1:$BX$1,0),FALSE))/$AC26,"")</f>
        <v>0</v>
      </c>
      <c r="BF26" s="244" t="str">
        <f t="shared" si="5"/>
        <v>Nej</v>
      </c>
      <c r="BG26" s="283" t="str">
        <f>IF($BF26="ja",VLOOKUP($B26,'Egen hetvattenprod'!$B$1:$BX$550,MATCH("Andelen klimatgaser med fossilt ursprung för avfall ()",'Egen hetvattenprod'!$B$1:$BX$1,0),FALSE),"")</f>
        <v/>
      </c>
      <c r="BH26" s="283" t="str">
        <f>IF($BF26="ja",VLOOKUP($B26,Kraftvärmeprod!$B$1:$BX$550,MATCH("Andelen klimatgaser med fossilt ursprung för avfall ()",Kraftvärmeprod!$B$1:$BX$1,0),FALSE),"")</f>
        <v/>
      </c>
      <c r="BI26" s="307" t="str">
        <f>IF($BF26="ja",VLOOKUP($B26,'Egen hetvattenprod'!$B$1:$BX$550,MATCH("Avfall (GWh)",'Egen hetvattenprod'!$B$1:$BX$1,0),FALSE),"")</f>
        <v/>
      </c>
      <c r="BJ26" s="307" t="str">
        <f>IF($BF26="ja",VLOOKUP($B26,'Slutlig allokering kvv'!$B$1:$BX$550,MATCH("Avfall (GWh)",'Slutlig allokering kvv'!$B$1:$BX$1,0),FALSE),"")</f>
        <v/>
      </c>
      <c r="BK26" s="307" t="str">
        <f>IF($BF26="ja",VLOOKUP($B26,'Köpt hetvatten'!$B$1:$BX$550,MATCH("Avfall i köpt hetvatten",'Köpt hetvatten'!$B$1:$BX$1,0),FALSE),"")</f>
        <v/>
      </c>
      <c r="BL26" s="307" t="str">
        <f>IF($BF26="ja",VLOOKUP($B26,'Egen hetvattenprod'!$B$1:$BX$550,MATCH("Värde enligt ovan. (%)",'Egen hetvattenprod'!$B$1:$BX$1,0),FALSE),"")</f>
        <v/>
      </c>
      <c r="BM26" s="307" t="str">
        <f>IF($BF26="ja",VLOOKUP($B26,Kraftvärmeprod!$B$1:$BX$550,MATCH("Värde enligt ovan. (%)",Kraftvärmeprod!$B$1:$BX$1,0),FALSE),"")</f>
        <v/>
      </c>
      <c r="BN26" s="307"/>
      <c r="BO26" s="307"/>
      <c r="BP26" s="307"/>
      <c r="BQ26" s="307" t="str">
        <f>IF($BF26="ja",VLOOKUP($B26,'Egen hetvattenprod'!$B$1:$BX$550,MATCH("Tillförd olja (fossil) vid avfallsförbränning (GWh)",'Egen hetvattenprod'!$B$1:$BX$1,0),FALSE),"")</f>
        <v/>
      </c>
      <c r="BR26" s="307" t="str">
        <f>IF($BF26="ja",VLOOKUP($B26,Kraftvärmeprod!$B$1:$BX$550,MATCH("Tillförd olja (fossil) vid avfallsförbränning (GWh)",Kraftvärmeprod!$B$1:$BX$1,0),FALSE),"")</f>
        <v/>
      </c>
    </row>
    <row r="27" spans="1:70" x14ac:dyDescent="0.25">
      <c r="A27" s="2" t="str">
        <f>'Miljövärden för publ företag'!B29</f>
        <v>Borgholm Energi AB</v>
      </c>
      <c r="B27" s="2" t="str">
        <f>'Miljövärden för publ företag'!C29</f>
        <v>Löttorp</v>
      </c>
      <c r="C27" s="312">
        <f>IFERROR(VLOOKUP($B27,Totalt!$B$1:$AQ$554,MATCH(C$2,Totalt!$B$1:$AQ$1,0),FALSE),"")</f>
        <v>0</v>
      </c>
      <c r="D27" s="312">
        <f>IFERROR(VLOOKUP($B27,Totalt!$B$1:$AQ$554,MATCH(D$2,Totalt!$B$1:$AQ$1,0),FALSE),"")</f>
        <v>0.1</v>
      </c>
      <c r="E27" s="312">
        <f>IFERROR(VLOOKUP($B27,Totalt!$B$1:$AQ$554,MATCH(E$2,Totalt!$B$1:$AQ$1,0),FALSE),"")</f>
        <v>0</v>
      </c>
      <c r="F27" s="312">
        <f>IFERROR(VLOOKUP($B27,Totalt!$B$1:$AQ$554,MATCH(F$2,Totalt!$B$1:$AQ$1,0),FALSE),"")</f>
        <v>0</v>
      </c>
      <c r="G27" s="312">
        <f>IFERROR(VLOOKUP($B27,Totalt!$B$1:$AQ$554,MATCH(G$2,Totalt!$B$1:$AQ$1,0),FALSE),"")</f>
        <v>0</v>
      </c>
      <c r="H27" s="312">
        <f>IFERROR(VLOOKUP($B27,Totalt!$B$1:$AQ$554,MATCH(H$2,Totalt!$B$1:$AQ$1,0),FALSE),"")</f>
        <v>0</v>
      </c>
      <c r="I27" s="312">
        <f>IFERROR(VLOOKUP($B27,Totalt!$B$1:$AQ$554,MATCH(I$2,Totalt!$B$1:$AQ$1,0),FALSE),"")</f>
        <v>0</v>
      </c>
      <c r="J27" s="312">
        <f>IFERROR(VLOOKUP($B27,Totalt!$B$1:$AQ$554,MATCH(J$2,Totalt!$B$1:$AQ$1,0),FALSE),"")</f>
        <v>0</v>
      </c>
      <c r="K27" s="312">
        <f>IFERROR(VLOOKUP($B27,Totalt!$B$1:$AQ$554,MATCH(K$2,Totalt!$B$1:$AQ$1,0),FALSE),"")</f>
        <v>0</v>
      </c>
      <c r="L27" s="312">
        <f>IFERROR(VLOOKUP($B27,Totalt!$B$1:$AQ$554,MATCH(L$2,Totalt!$B$1:$AQ$1,0),FALSE),"")</f>
        <v>0</v>
      </c>
      <c r="M27" s="312">
        <f>IFERROR(VLOOKUP($B27,Totalt!$B$1:$AQ$554,MATCH(M$2,Totalt!$B$1:$AQ$1,0),FALSE),"")</f>
        <v>0</v>
      </c>
      <c r="N27" s="312">
        <f>IFERROR(VLOOKUP($B27,Totalt!$B$1:$AQ$554,MATCH(N$2,Totalt!$B$1:$AQ$1,0),FALSE),"")</f>
        <v>0</v>
      </c>
      <c r="O27" s="312">
        <f>IFERROR(VLOOKUP($B27,Totalt!$B$1:$AQ$554,MATCH(O$2,Totalt!$B$1:$AQ$1,0),FALSE),"")</f>
        <v>0</v>
      </c>
      <c r="P27" s="312">
        <f>IFERROR(VLOOKUP($B27,Totalt!$B$1:$AQ$554,MATCH(P$2,Totalt!$B$1:$AQ$1,0),FALSE),"")</f>
        <v>2.6</v>
      </c>
      <c r="Q27" s="312">
        <f>IFERROR(VLOOKUP($B27,Totalt!$B$1:$AQ$554,MATCH(Q$2,Totalt!$B$1:$AQ$1,0),FALSE),"")</f>
        <v>0</v>
      </c>
      <c r="R27" s="312">
        <f>IFERROR(VLOOKUP($B27,Totalt!$B$1:$AQ$554,MATCH(R$2,Totalt!$B$1:$AQ$1,0),FALSE),"")</f>
        <v>0</v>
      </c>
      <c r="S27" s="312">
        <f>IFERROR(VLOOKUP($B27,Totalt!$B$1:$AQ$554,MATCH(S$2,Totalt!$B$1:$AQ$1,0),FALSE),"")</f>
        <v>0</v>
      </c>
      <c r="T27" s="312">
        <f>IFERROR(VLOOKUP($B27,Totalt!$B$1:$AQ$554,MATCH(T$2,Totalt!$B$1:$AQ$1,0),FALSE),"")</f>
        <v>0</v>
      </c>
      <c r="U27" s="312">
        <f>IFERROR(VLOOKUP($B27,Totalt!$B$1:$AQ$554,MATCH(U$2,Totalt!$B$1:$AQ$1,0),FALSE),"")</f>
        <v>0</v>
      </c>
      <c r="V27" s="312">
        <f>IFERROR(VLOOKUP($B27,Totalt!$B$1:$AQ$554,MATCH(V$2,Totalt!$B$1:$AQ$1,0),FALSE),"")</f>
        <v>0</v>
      </c>
      <c r="W27" s="312">
        <f>IFERROR(VLOOKUP($B27,Totalt!$B$1:$AQ$554,MATCH(W$2,Totalt!$B$1:$AQ$1,0),FALSE),"")</f>
        <v>0</v>
      </c>
      <c r="X27" s="312">
        <f>IFERROR(VLOOKUP($B27,Totalt!$B$1:$AQ$554,MATCH(X$2,Totalt!$B$1:$AQ$1,0),FALSE),"")</f>
        <v>0</v>
      </c>
      <c r="Y27" s="312">
        <f>IFERROR(VLOOKUP($B27,Totalt!$B$1:$AQ$554,MATCH(Y$2,Totalt!$B$1:$AQ$1,0),FALSE),"")</f>
        <v>0</v>
      </c>
      <c r="Z27" s="312">
        <f>IFERROR(VLOOKUP($B27,Totalt!$B$1:$AQ$554,MATCH(Z$2,Totalt!$B$1:$AQ$1,0),FALSE),"")</f>
        <v>0</v>
      </c>
      <c r="AA27" s="312">
        <f>IFERROR(VLOOKUP($B27,Totalt!$B$1:$AQ$554,MATCH(AA$2,Totalt!$B$1:$AQ$1,0),FALSE),"")</f>
        <v>0</v>
      </c>
      <c r="AB27" s="312">
        <f>IFERROR(VLOOKUP($B27,Totalt!$B$1:$AQ$554,MATCH(AB$2,Totalt!$B$1:$AQ$1,0),FALSE),"")</f>
        <v>0</v>
      </c>
      <c r="AC27" s="312">
        <f>IFERROR(VLOOKUP($B27,Totalt!$B$1:$AQ$554,MATCH(AC$2,Totalt!$B$1:$AQ$1,0),FALSE),"")</f>
        <v>0</v>
      </c>
      <c r="AD27" s="312">
        <f>IFERROR(VLOOKUP($B27,Totalt!$B$1:$AQ$554,MATCH(AD$2,Totalt!$B$1:$AQ$1,0),FALSE),"")</f>
        <v>0</v>
      </c>
      <c r="AE27" s="312">
        <f>IFERROR(VLOOKUP($B27,Totalt!$B$1:$AQ$554,MATCH(AE$2,Totalt!$B$1:$AQ$1,0),FALSE),"")</f>
        <v>0</v>
      </c>
      <c r="AF27" s="312">
        <f>IFERROR(VLOOKUP($B27,Totalt!$B$1:$AQ$554,MATCH(AF$2,Totalt!$B$1:$AQ$1,0),FALSE),"")</f>
        <v>4.8300000000000003E-2</v>
      </c>
      <c r="AG27" s="312">
        <f>IFERROR(VLOOKUP($B27,Totalt!$B$1:$AQ$554,MATCH(AG$2,Totalt!$B$1:$AQ$1,0),FALSE),"")</f>
        <v>0</v>
      </c>
      <c r="AI27" s="245">
        <f t="shared" si="3"/>
        <v>2.7483</v>
      </c>
      <c r="AJ27" s="246">
        <f>IF(ISERROR(1/VLOOKUP($B27,Leveranser!$B$1:$S$500,MATCH("såld värme (gwh)",Leveranser!$B$1:$S$1,0),FALSE)),"",VLOOKUP($B27,Leveranser!$B$1:$S$500,MATCH("såld värme (gwh)",Leveranser!$B$1:$S$1,0),FALSE))</f>
        <v>1.61</v>
      </c>
      <c r="AK27" t="str">
        <f>IFERROR(IF(VLOOKUP($B27,Totalt!$B$1:$AQ$554,MATCH(AK$2,Totalt!$B$1:$AQ$1,0),FALSE)="","",VLOOKUP($B27,Totalt!$B$1:$AQ$554,MATCH(AK$2,Totalt!$B$1:$AQ$1,0),FALSE)),"")</f>
        <v/>
      </c>
      <c r="AM27" s="247" t="str">
        <f>IF(B27&lt;&gt;"",IF(VLOOKUP($B27,Totalt!$B$1:$AQ$554,MATCH("Kvalitetsgranskad:",Totalt!$B$1:$AQ$1,0),FALSE)="ja",VLOOKUP($B27,Miljö!$B$1:$AG$479,MATCH(AM$2,Miljö!$B$1:$AK$1,0),FALSE),""),"")</f>
        <v>Nej</v>
      </c>
      <c r="AN27" s="247" t="str">
        <f>IF(AM27="ja",VLOOKUP($B27,Miljö!$B$1:$J$479,MATCH("Typ av ursprungsspecificerad el   (Om inget värde anges används Nordisk residualmix, se inforuta) ()",Miljö!$B$1:$J$1,0),FALSE),IF(AM27="nej","Nordisk residualel",""))</f>
        <v>Nordisk residualel</v>
      </c>
      <c r="AO27" s="247">
        <f>IF(AM27="","",VLOOKUP($B27,Miljö!$B$1:$J$479,MATCH("Fossilandel för ursprungspecificerad el ()",Miljö!$B$1:$J$1,0),FALSE))</f>
        <v>0.48399999999999999</v>
      </c>
      <c r="AP27" s="247">
        <f>IF(AM27="","",IFERROR(VLOOKUP($B27,Miljö!$B$1:$J$479,MATCH("Kärnkraftsandel för ursprungsspecificerad el ()",Miljö!$B$1:$J$1,0),FALSE)/1,0))</f>
        <v>0.35</v>
      </c>
      <c r="AQ27" s="247">
        <f t="shared" si="4"/>
        <v>0.16600000000000004</v>
      </c>
      <c r="AR27" s="52"/>
      <c r="AS27" s="247" t="str">
        <f t="shared" si="0"/>
        <v>Nej</v>
      </c>
      <c r="AT27" s="247" t="str">
        <f>IF(AS27="ja",VLOOKUP($B27,Miljö!$B$1:$O$500,MATCH("Fossil andel i procent (%)",Miljö!$B$1:$O$1,0),FALSE)/100,"")</f>
        <v/>
      </c>
      <c r="AU27" s="52"/>
      <c r="AV27" s="247" t="str">
        <f t="shared" si="1"/>
        <v>Nej</v>
      </c>
      <c r="AW27" s="247" t="str">
        <f>IF(AV27="ja",VLOOKUP($B27,'Egen hetvattenprod'!$B$1:$AO$500,MATCH("Värmekälla till värmepumpar ()",'Egen hetvattenprod'!$B$1:$AO$1,0),FALSE),"")</f>
        <v/>
      </c>
      <c r="AY27" s="244" t="str">
        <f t="shared" si="2"/>
        <v>Nej</v>
      </c>
      <c r="AZ27" s="283" t="str">
        <f>IF($AY27="ja",(VLOOKUP($B27,'Egen hetvattenprod'!$B$1:$BX$550,MATCH(AZ$2,'Egen hetvattenprod'!$B$1:$BX$1,0),FALSE)+VLOOKUP($B27,Kraftvärmeprod!$B$1:$BX$550,MATCH(AZ$2,Kraftvärmeprod!$B$1:$BX$1,0),FALSE))/$AC27,"")</f>
        <v/>
      </c>
      <c r="BA27" s="283" t="str">
        <f>IF($AY27="ja",(VLOOKUP($B27,'Egen hetvattenprod'!$B$1:$BX$550,MATCH(BA$2,'Egen hetvattenprod'!$B$1:$BX$1,0),FALSE)+VLOOKUP($B27,Kraftvärmeprod!$B$1:$BX$550,MATCH(BA$2,Kraftvärmeprod!$B$1:$BX$1,0),FALSE))/$AC27,"")</f>
        <v/>
      </c>
      <c r="BB27" s="283" t="str">
        <f>IF($AY27="ja",(VLOOKUP($B27,'Egen hetvattenprod'!$B$1:$BX$550,MATCH(BB$2,'Egen hetvattenprod'!$B$1:$BX$1,0),FALSE)+VLOOKUP($B27,Kraftvärmeprod!$B$1:$BX$550,MATCH(BB$2,Kraftvärmeprod!$B$1:$BX$1,0),FALSE))/$AC27,"")</f>
        <v/>
      </c>
      <c r="BC27" s="283" t="str">
        <f>IF($AY27="ja",(VLOOKUP($B27,'Egen hetvattenprod'!$B$1:$BX$550,MATCH(BC$2,'Egen hetvattenprod'!$B$1:$BX$1,0),FALSE)+VLOOKUP($B27,Kraftvärmeprod!$B$1:$BX$550,MATCH(BC$2,Kraftvärmeprod!$B$1:$BX$1,0),FALSE))/$AC27,"")</f>
        <v/>
      </c>
      <c r="BD27" s="283" t="str">
        <f>IF($AY27="ja",(VLOOKUP($B27,'Egen hetvattenprod'!$B$1:$BX$550,MATCH(BD$2,'Egen hetvattenprod'!$B$1:$BX$1,0),FALSE)+VLOOKUP($B27,Kraftvärmeprod!$B$1:$BX$550,MATCH(BD$2,Kraftvärmeprod!$B$1:$BX$1,0),FALSE))/$AC27,"")</f>
        <v/>
      </c>
      <c r="BF27" s="244" t="str">
        <f t="shared" si="5"/>
        <v>Nej</v>
      </c>
      <c r="BG27" s="283" t="str">
        <f>IF($BF27="ja",VLOOKUP($B27,'Egen hetvattenprod'!$B$1:$BX$550,MATCH("Andelen klimatgaser med fossilt ursprung för avfall ()",'Egen hetvattenprod'!$B$1:$BX$1,0),FALSE),"")</f>
        <v/>
      </c>
      <c r="BH27" s="283" t="str">
        <f>IF($BF27="ja",VLOOKUP($B27,Kraftvärmeprod!$B$1:$BX$550,MATCH("Andelen klimatgaser med fossilt ursprung för avfall ()",Kraftvärmeprod!$B$1:$BX$1,0),FALSE),"")</f>
        <v/>
      </c>
      <c r="BI27" s="307" t="str">
        <f>IF($BF27="ja",VLOOKUP($B27,'Egen hetvattenprod'!$B$1:$BX$550,MATCH("Avfall (GWh)",'Egen hetvattenprod'!$B$1:$BX$1,0),FALSE),"")</f>
        <v/>
      </c>
      <c r="BJ27" s="307" t="str">
        <f>IF($BF27="ja",VLOOKUP($B27,'Slutlig allokering kvv'!$B$1:$BX$550,MATCH("Avfall (GWh)",'Slutlig allokering kvv'!$B$1:$BX$1,0),FALSE),"")</f>
        <v/>
      </c>
      <c r="BK27" s="307" t="str">
        <f>IF($BF27="ja",VLOOKUP($B27,'Köpt hetvatten'!$B$1:$BX$550,MATCH("Avfall i köpt hetvatten",'Köpt hetvatten'!$B$1:$BX$1,0),FALSE),"")</f>
        <v/>
      </c>
      <c r="BL27" s="307" t="str">
        <f>IF($BF27="ja",VLOOKUP($B27,'Egen hetvattenprod'!$B$1:$BX$550,MATCH("Värde enligt ovan. (%)",'Egen hetvattenprod'!$B$1:$BX$1,0),FALSE),"")</f>
        <v/>
      </c>
      <c r="BM27" s="307" t="str">
        <f>IF($BF27="ja",VLOOKUP($B27,Kraftvärmeprod!$B$1:$BX$550,MATCH("Värde enligt ovan. (%)",Kraftvärmeprod!$B$1:$BX$1,0),FALSE),"")</f>
        <v/>
      </c>
      <c r="BN27" s="307"/>
      <c r="BO27" s="307"/>
      <c r="BP27" s="307"/>
      <c r="BQ27" s="307" t="str">
        <f>IF($BF27="ja",VLOOKUP($B27,'Egen hetvattenprod'!$B$1:$BX$550,MATCH("Tillförd olja (fossil) vid avfallsförbränning (GWh)",'Egen hetvattenprod'!$B$1:$BX$1,0),FALSE),"")</f>
        <v/>
      </c>
      <c r="BR27" s="307" t="str">
        <f>IF($BF27="ja",VLOOKUP($B27,Kraftvärmeprod!$B$1:$BX$550,MATCH("Tillförd olja (fossil) vid avfallsförbränning (GWh)",Kraftvärmeprod!$B$1:$BX$1,0),FALSE),"")</f>
        <v/>
      </c>
    </row>
    <row r="28" spans="1:70" x14ac:dyDescent="0.25">
      <c r="A28" s="2" t="str">
        <f>'Miljövärden för publ företag'!B30</f>
        <v>Borlänge Energi AB</v>
      </c>
      <c r="B28" s="2" t="str">
        <f>'Miljövärden för publ företag'!C30</f>
        <v>Borlänge</v>
      </c>
      <c r="C28" s="312">
        <f>IFERROR(VLOOKUP($B28,Totalt!$B$1:$AQ$554,MATCH(C$2,Totalt!$B$1:$AQ$1,0),FALSE),"")</f>
        <v>0</v>
      </c>
      <c r="D28" s="312">
        <f>IFERROR(VLOOKUP($B28,Totalt!$B$1:$AQ$554,MATCH(D$2,Totalt!$B$1:$AQ$1,0),FALSE),"")</f>
        <v>0.16819999999999999</v>
      </c>
      <c r="E28" s="312">
        <f>IFERROR(VLOOKUP($B28,Totalt!$B$1:$AQ$554,MATCH(E$2,Totalt!$B$1:$AQ$1,0),FALSE),"")</f>
        <v>2.4039999999999999</v>
      </c>
      <c r="F28" s="312">
        <f>IFERROR(VLOOKUP($B28,Totalt!$B$1:$AQ$554,MATCH(F$2,Totalt!$B$1:$AQ$1,0),FALSE),"")</f>
        <v>0</v>
      </c>
      <c r="G28" s="312">
        <f>IFERROR(VLOOKUP($B28,Totalt!$B$1:$AQ$554,MATCH(G$2,Totalt!$B$1:$AQ$1,0),FALSE),"")</f>
        <v>0</v>
      </c>
      <c r="H28" s="312">
        <f>IFERROR(VLOOKUP($B28,Totalt!$B$1:$AQ$554,MATCH(H$2,Totalt!$B$1:$AQ$1,0),FALSE),"")</f>
        <v>0</v>
      </c>
      <c r="I28" s="312">
        <f>IFERROR(VLOOKUP($B28,Totalt!$B$1:$AQ$554,MATCH(I$2,Totalt!$B$1:$AQ$1,0),FALSE),"")</f>
        <v>193.26900000000001</v>
      </c>
      <c r="J28" s="312">
        <f>IFERROR(VLOOKUP($B28,Totalt!$B$1:$AQ$554,MATCH(J$2,Totalt!$B$1:$AQ$1,0),FALSE),"")</f>
        <v>3.04</v>
      </c>
      <c r="K28" s="312">
        <f>IFERROR(VLOOKUP($B28,Totalt!$B$1:$AQ$554,MATCH(K$2,Totalt!$B$1:$AQ$1,0),FALSE),"")</f>
        <v>0</v>
      </c>
      <c r="L28" s="312">
        <f>IFERROR(VLOOKUP($B28,Totalt!$B$1:$AQ$554,MATCH(L$2,Totalt!$B$1:$AQ$1,0),FALSE),"")</f>
        <v>0</v>
      </c>
      <c r="M28" s="312">
        <f>IFERROR(VLOOKUP($B28,Totalt!$B$1:$AQ$554,MATCH(M$2,Totalt!$B$1:$AQ$1,0),FALSE),"")</f>
        <v>0</v>
      </c>
      <c r="N28" s="312">
        <f>IFERROR(VLOOKUP($B28,Totalt!$B$1:$AQ$554,MATCH(N$2,Totalt!$B$1:$AQ$1,0),FALSE),"")</f>
        <v>0</v>
      </c>
      <c r="O28" s="312">
        <f>IFERROR(VLOOKUP($B28,Totalt!$B$1:$AQ$554,MATCH(O$2,Totalt!$B$1:$AQ$1,0),FALSE),"")</f>
        <v>0</v>
      </c>
      <c r="P28" s="312">
        <f>IFERROR(VLOOKUP($B28,Totalt!$B$1:$AQ$554,MATCH(P$2,Totalt!$B$1:$AQ$1,0),FALSE),"")</f>
        <v>0</v>
      </c>
      <c r="Q28" s="312">
        <f>IFERROR(VLOOKUP($B28,Totalt!$B$1:$AQ$554,MATCH(Q$2,Totalt!$B$1:$AQ$1,0),FALSE),"")</f>
        <v>170.59899999999999</v>
      </c>
      <c r="R28" s="312">
        <f>IFERROR(VLOOKUP($B28,Totalt!$B$1:$AQ$554,MATCH(R$2,Totalt!$B$1:$AQ$1,0),FALSE),"")</f>
        <v>0</v>
      </c>
      <c r="S28" s="312">
        <f>IFERROR(VLOOKUP($B28,Totalt!$B$1:$AQ$554,MATCH(S$2,Totalt!$B$1:$AQ$1,0),FALSE),"")</f>
        <v>0</v>
      </c>
      <c r="T28" s="312">
        <f>IFERROR(VLOOKUP($B28,Totalt!$B$1:$AQ$554,MATCH(T$2,Totalt!$B$1:$AQ$1,0),FALSE),"")</f>
        <v>0</v>
      </c>
      <c r="U28" s="312">
        <f>IFERROR(VLOOKUP($B28,Totalt!$B$1:$AQ$554,MATCH(U$2,Totalt!$B$1:$AQ$1,0),FALSE),"")</f>
        <v>0</v>
      </c>
      <c r="V28" s="312">
        <f>IFERROR(VLOOKUP($B28,Totalt!$B$1:$AQ$554,MATCH(V$2,Totalt!$B$1:$AQ$1,0),FALSE),"")</f>
        <v>0</v>
      </c>
      <c r="W28" s="312">
        <f>IFERROR(VLOOKUP($B28,Totalt!$B$1:$AQ$554,MATCH(W$2,Totalt!$B$1:$AQ$1,0),FALSE),"")</f>
        <v>0</v>
      </c>
      <c r="X28" s="312">
        <f>IFERROR(VLOOKUP($B28,Totalt!$B$1:$AQ$554,MATCH(X$2,Totalt!$B$1:$AQ$1,0),FALSE),"")</f>
        <v>0</v>
      </c>
      <c r="Y28" s="312">
        <f>IFERROR(VLOOKUP($B28,Totalt!$B$1:$AQ$554,MATCH(Y$2,Totalt!$B$1:$AQ$1,0),FALSE),"")</f>
        <v>0</v>
      </c>
      <c r="Z28" s="312">
        <f>IFERROR(VLOOKUP($B28,Totalt!$B$1:$AQ$554,MATCH(Z$2,Totalt!$B$1:$AQ$1,0),FALSE),"")</f>
        <v>0</v>
      </c>
      <c r="AA28" s="312">
        <f>IFERROR(VLOOKUP($B28,Totalt!$B$1:$AQ$554,MATCH(AA$2,Totalt!$B$1:$AQ$1,0),FALSE),"")</f>
        <v>1.3</v>
      </c>
      <c r="AB28" s="312">
        <f>IFERROR(VLOOKUP($B28,Totalt!$B$1:$AQ$554,MATCH(AB$2,Totalt!$B$1:$AQ$1,0),FALSE),"")</f>
        <v>2.6280000000000001</v>
      </c>
      <c r="AC28" s="312">
        <f>IFERROR(VLOOKUP($B28,Totalt!$B$1:$AQ$554,MATCH(AC$2,Totalt!$B$1:$AQ$1,0),FALSE),"")</f>
        <v>7.4539999999999997</v>
      </c>
      <c r="AD28" s="312">
        <f>IFERROR(VLOOKUP($B28,Totalt!$B$1:$AQ$554,MATCH(AD$2,Totalt!$B$1:$AQ$1,0),FALSE),"")</f>
        <v>100.491</v>
      </c>
      <c r="AE28" s="312">
        <f>IFERROR(VLOOKUP($B28,Totalt!$B$1:$AQ$554,MATCH(AE$2,Totalt!$B$1:$AQ$1,0),FALSE),"")</f>
        <v>0</v>
      </c>
      <c r="AF28" s="312">
        <f>IFERROR(VLOOKUP($B28,Totalt!$B$1:$AQ$554,MATCH(AF$2,Totalt!$B$1:$AQ$1,0),FALSE),"")</f>
        <v>7.3154399999999997</v>
      </c>
      <c r="AG28" s="312">
        <f>IFERROR(VLOOKUP($B28,Totalt!$B$1:$AQ$554,MATCH(AG$2,Totalt!$B$1:$AQ$1,0),FALSE),"")</f>
        <v>3.5569999999999999</v>
      </c>
      <c r="AI28" s="245">
        <f t="shared" si="3"/>
        <v>492.22564</v>
      </c>
      <c r="AJ28" s="246">
        <f>IF(ISERROR(1/VLOOKUP($B28,Leveranser!$B$1:$S$500,MATCH("såld värme (gwh)",Leveranser!$B$1:$S$1,0),FALSE)),"",VLOOKUP($B28,Leveranser!$B$1:$S$500,MATCH("såld värme (gwh)",Leveranser!$B$1:$S$1,0),FALSE))</f>
        <v>429.3</v>
      </c>
      <c r="AK28" t="str">
        <f>IFERROR(IF(VLOOKUP($B28,Totalt!$B$1:$AQ$554,MATCH(AK$2,Totalt!$B$1:$AQ$1,0),FALSE)="","",VLOOKUP($B28,Totalt!$B$1:$AQ$554,MATCH(AK$2,Totalt!$B$1:$AQ$1,0),FALSE)),"")</f>
        <v/>
      </c>
      <c r="AM28" s="247" t="str">
        <f>IF(B28&lt;&gt;"",IF(VLOOKUP($B28,Totalt!$B$1:$AQ$554,MATCH("Kvalitetsgranskad:",Totalt!$B$1:$AQ$1,0),FALSE)="ja",VLOOKUP($B28,Miljö!$B$1:$AG$479,MATCH(AM$2,Miljö!$B$1:$AK$1,0),FALSE),""),"")</f>
        <v>Ja</v>
      </c>
      <c r="AN28" s="247" t="str">
        <f>IF(AM28="ja",VLOOKUP($B28,Miljö!$B$1:$J$479,MATCH("Typ av ursprungsspecificerad el   (Om inget värde anges används Nordisk residualmix, se inforuta) ()",Miljö!$B$1:$J$1,0),FALSE),IF(AM28="nej","Nordisk residualel",""))</f>
        <v>'Vattenkraft'</v>
      </c>
      <c r="AO28" s="247">
        <f>IF(AM28="","",VLOOKUP($B28,Miljö!$B$1:$J$479,MATCH("Fossilandel för ursprungspecificerad el ()",Miljö!$B$1:$J$1,0),FALSE))</f>
        <v>0</v>
      </c>
      <c r="AP28" s="247">
        <f>IF(AM28="","",IFERROR(VLOOKUP($B28,Miljö!$B$1:$J$479,MATCH("Kärnkraftsandel för ursprungsspecificerad el ()",Miljö!$B$1:$J$1,0),FALSE)/1,0))</f>
        <v>0</v>
      </c>
      <c r="AQ28" s="247">
        <f t="shared" si="4"/>
        <v>1</v>
      </c>
      <c r="AR28" s="52"/>
      <c r="AS28" s="247" t="str">
        <f t="shared" si="0"/>
        <v>Ja</v>
      </c>
      <c r="AT28" s="247">
        <f>IF(AS28="ja",VLOOKUP($B28,Miljö!$B$1:$O$500,MATCH("Fossil andel i procent (%)",Miljö!$B$1:$O$1,0),FALSE)/100,"")</f>
        <v>0</v>
      </c>
      <c r="AU28" s="52"/>
      <c r="AV28" s="247" t="str">
        <f t="shared" si="1"/>
        <v>Ja</v>
      </c>
      <c r="AW28" s="247" t="str">
        <f>IF(AV28="ja",VLOOKUP($B28,'Egen hetvattenprod'!$B$1:$AO$500,MATCH("Värmekälla till värmepumpar ()",'Egen hetvattenprod'!$B$1:$AO$1,0),FALSE),"")</f>
        <v>Renat avloppsvatten</v>
      </c>
      <c r="AY28" s="244" t="str">
        <f t="shared" si="2"/>
        <v>Ja</v>
      </c>
      <c r="AZ28" s="283">
        <f>IF($AY28="ja",(VLOOKUP($B28,'Egen hetvattenprod'!$B$1:$BX$550,MATCH(AZ$2,'Egen hetvattenprod'!$B$1:$BX$1,0),FALSE)+VLOOKUP($B28,Kraftvärmeprod!$B$1:$BX$550,MATCH(AZ$2,Kraftvärmeprod!$B$1:$BX$1,0),FALSE))/$AC28,"")</f>
        <v>0</v>
      </c>
      <c r="BA28" s="283">
        <f>IF($AY28="ja",(VLOOKUP($B28,'Egen hetvattenprod'!$B$1:$BX$550,MATCH(BA$2,'Egen hetvattenprod'!$B$1:$BX$1,0),FALSE)+VLOOKUP($B28,Kraftvärmeprod!$B$1:$BX$550,MATCH(BA$2,Kraftvärmeprod!$B$1:$BX$1,0),FALSE))/$AC28,"")</f>
        <v>1</v>
      </c>
      <c r="BB28" s="283">
        <f>IF($AY28="ja",(VLOOKUP($B28,'Egen hetvattenprod'!$B$1:$BX$550,MATCH(BB$2,'Egen hetvattenprod'!$B$1:$BX$1,0),FALSE)+VLOOKUP($B28,Kraftvärmeprod!$B$1:$BX$550,MATCH(BB$2,Kraftvärmeprod!$B$1:$BX$1,0),FALSE))/$AC28,"")</f>
        <v>0</v>
      </c>
      <c r="BC28" s="283">
        <f>IF($AY28="ja",(VLOOKUP($B28,'Egen hetvattenprod'!$B$1:$BX$550,MATCH(BC$2,'Egen hetvattenprod'!$B$1:$BX$1,0),FALSE)+VLOOKUP($B28,Kraftvärmeprod!$B$1:$BX$550,MATCH(BC$2,Kraftvärmeprod!$B$1:$BX$1,0),FALSE))/$AC28,"")</f>
        <v>0</v>
      </c>
      <c r="BD28" s="283">
        <f>IF($AY28="ja",(VLOOKUP($B28,'Egen hetvattenprod'!$B$1:$BX$550,MATCH(BD$2,'Egen hetvattenprod'!$B$1:$BX$1,0),FALSE)+VLOOKUP($B28,Kraftvärmeprod!$B$1:$BX$550,MATCH(BD$2,Kraftvärmeprod!$B$1:$BX$1,0),FALSE))/$AC28,"")</f>
        <v>0</v>
      </c>
      <c r="BF28" s="244" t="str">
        <f t="shared" si="5"/>
        <v>Ja</v>
      </c>
      <c r="BG28" s="283" t="str">
        <f>IF($BF28="ja",VLOOKUP($B28,'Egen hetvattenprod'!$B$1:$BX$550,MATCH("Andelen klimatgaser med fossilt ursprung för avfall ()",'Egen hetvattenprod'!$B$1:$BX$1,0),FALSE),"")</f>
        <v>Ingen redovisning</v>
      </c>
      <c r="BH28" s="283" t="str">
        <f>IF($BF28="ja",VLOOKUP($B28,Kraftvärmeprod!$B$1:$BX$550,MATCH("Andelen klimatgaser med fossilt ursprung för avfall ()",Kraftvärmeprod!$B$1:$BX$1,0),FALSE),"")</f>
        <v>Schablon</v>
      </c>
      <c r="BI28" s="307">
        <f>IF($BF28="ja",VLOOKUP($B28,'Egen hetvattenprod'!$B$1:$BX$550,MATCH("Avfall (GWh)",'Egen hetvattenprod'!$B$1:$BX$1,0),FALSE),"")</f>
        <v>50.264000000000003</v>
      </c>
      <c r="BJ28" s="307">
        <f>IF($BF28="ja",VLOOKUP($B28,'Slutlig allokering kvv'!$B$1:$BX$550,MATCH("Avfall (GWh)",'Slutlig allokering kvv'!$B$1:$BX$1,0),FALSE),"")</f>
        <v>143.005</v>
      </c>
      <c r="BK28" s="307">
        <f>IF($BF28="ja",VLOOKUP($B28,'Köpt hetvatten'!$B$1:$BX$550,MATCH("Avfall i köpt hetvatten",'Köpt hetvatten'!$B$1:$BX$1,0),FALSE),"")</f>
        <v>0</v>
      </c>
      <c r="BL28" s="307" t="str">
        <f>IF($BF28="ja",VLOOKUP($B28,'Egen hetvattenprod'!$B$1:$BX$550,MATCH("Värde enligt ovan. (%)",'Egen hetvattenprod'!$B$1:$BX$1,0),FALSE),"")</f>
        <v>ET</v>
      </c>
      <c r="BM28" s="307">
        <f>IF($BF28="ja",VLOOKUP($B28,Kraftvärmeprod!$B$1:$BX$550,MATCH("Värde enligt ovan. (%)",Kraftvärmeprod!$B$1:$BX$1,0),FALSE),"")</f>
        <v>40.5</v>
      </c>
      <c r="BN28" s="307"/>
      <c r="BO28" s="307"/>
      <c r="BP28" s="307"/>
      <c r="BQ28" s="307" t="str">
        <f>IF($BF28="ja",VLOOKUP($B28,'Egen hetvattenprod'!$B$1:$BX$550,MATCH("Tillförd olja (fossil) vid avfallsförbränning (GWh)",'Egen hetvattenprod'!$B$1:$BX$1,0),FALSE),"")</f>
        <v>ET</v>
      </c>
      <c r="BR28" s="307" t="str">
        <f>IF($BF28="ja",VLOOKUP($B28,Kraftvärmeprod!$B$1:$BX$550,MATCH("Tillförd olja (fossil) vid avfallsförbränning (GWh)",Kraftvärmeprod!$B$1:$BX$1,0),FALSE),"")</f>
        <v>ET</v>
      </c>
    </row>
    <row r="29" spans="1:70" x14ac:dyDescent="0.25">
      <c r="A29" s="2" t="str">
        <f>'Miljövärden för publ företag'!B31</f>
        <v>Borlänge Energi AB</v>
      </c>
      <c r="B29" s="2" t="str">
        <f>'Miljövärden för publ företag'!C31</f>
        <v>Ornäs</v>
      </c>
      <c r="C29" s="312">
        <f>IFERROR(VLOOKUP($B29,Totalt!$B$1:$AQ$554,MATCH(C$2,Totalt!$B$1:$AQ$1,0),FALSE),"")</f>
        <v>0</v>
      </c>
      <c r="D29" s="312">
        <f>IFERROR(VLOOKUP($B29,Totalt!$B$1:$AQ$554,MATCH(D$2,Totalt!$B$1:$AQ$1,0),FALSE),"")</f>
        <v>6.0000000000000001E-3</v>
      </c>
      <c r="E29" s="312">
        <f>IFERROR(VLOOKUP($B29,Totalt!$B$1:$AQ$554,MATCH(E$2,Totalt!$B$1:$AQ$1,0),FALSE),"")</f>
        <v>0</v>
      </c>
      <c r="F29" s="312">
        <f>IFERROR(VLOOKUP($B29,Totalt!$B$1:$AQ$554,MATCH(F$2,Totalt!$B$1:$AQ$1,0),FALSE),"")</f>
        <v>0</v>
      </c>
      <c r="G29" s="312">
        <f>IFERROR(VLOOKUP($B29,Totalt!$B$1:$AQ$554,MATCH(G$2,Totalt!$B$1:$AQ$1,0),FALSE),"")</f>
        <v>0</v>
      </c>
      <c r="H29" s="312">
        <f>IFERROR(VLOOKUP($B29,Totalt!$B$1:$AQ$554,MATCH(H$2,Totalt!$B$1:$AQ$1,0),FALSE),"")</f>
        <v>0</v>
      </c>
      <c r="I29" s="312">
        <f>IFERROR(VLOOKUP($B29,Totalt!$B$1:$AQ$554,MATCH(I$2,Totalt!$B$1:$AQ$1,0),FALSE),"")</f>
        <v>0</v>
      </c>
      <c r="J29" s="312">
        <f>IFERROR(VLOOKUP($B29,Totalt!$B$1:$AQ$554,MATCH(J$2,Totalt!$B$1:$AQ$1,0),FALSE),"")</f>
        <v>0</v>
      </c>
      <c r="K29" s="312">
        <f>IFERROR(VLOOKUP($B29,Totalt!$B$1:$AQ$554,MATCH(K$2,Totalt!$B$1:$AQ$1,0),FALSE),"")</f>
        <v>0</v>
      </c>
      <c r="L29" s="312">
        <f>IFERROR(VLOOKUP($B29,Totalt!$B$1:$AQ$554,MATCH(L$2,Totalt!$B$1:$AQ$1,0),FALSE),"")</f>
        <v>0</v>
      </c>
      <c r="M29" s="312">
        <f>IFERROR(VLOOKUP($B29,Totalt!$B$1:$AQ$554,MATCH(M$2,Totalt!$B$1:$AQ$1,0),FALSE),"")</f>
        <v>0</v>
      </c>
      <c r="N29" s="312">
        <f>IFERROR(VLOOKUP($B29,Totalt!$B$1:$AQ$554,MATCH(N$2,Totalt!$B$1:$AQ$1,0),FALSE),"")</f>
        <v>0</v>
      </c>
      <c r="O29" s="312">
        <f>IFERROR(VLOOKUP($B29,Totalt!$B$1:$AQ$554,MATCH(O$2,Totalt!$B$1:$AQ$1,0),FALSE),"")</f>
        <v>0</v>
      </c>
      <c r="P29" s="312">
        <f>IFERROR(VLOOKUP($B29,Totalt!$B$1:$AQ$554,MATCH(P$2,Totalt!$B$1:$AQ$1,0),FALSE),"")</f>
        <v>0</v>
      </c>
      <c r="Q29" s="312">
        <f>IFERROR(VLOOKUP($B29,Totalt!$B$1:$AQ$554,MATCH(Q$2,Totalt!$B$1:$AQ$1,0),FALSE),"")</f>
        <v>0</v>
      </c>
      <c r="R29" s="312">
        <f>IFERROR(VLOOKUP($B29,Totalt!$B$1:$AQ$554,MATCH(R$2,Totalt!$B$1:$AQ$1,0),FALSE),"")</f>
        <v>2.8210000000000002</v>
      </c>
      <c r="S29" s="312">
        <f>IFERROR(VLOOKUP($B29,Totalt!$B$1:$AQ$554,MATCH(S$2,Totalt!$B$1:$AQ$1,0),FALSE),"")</f>
        <v>0</v>
      </c>
      <c r="T29" s="312">
        <f>IFERROR(VLOOKUP($B29,Totalt!$B$1:$AQ$554,MATCH(T$2,Totalt!$B$1:$AQ$1,0),FALSE),"")</f>
        <v>0</v>
      </c>
      <c r="U29" s="312">
        <f>IFERROR(VLOOKUP($B29,Totalt!$B$1:$AQ$554,MATCH(U$2,Totalt!$B$1:$AQ$1,0),FALSE),"")</f>
        <v>0</v>
      </c>
      <c r="V29" s="312">
        <f>IFERROR(VLOOKUP($B29,Totalt!$B$1:$AQ$554,MATCH(V$2,Totalt!$B$1:$AQ$1,0),FALSE),"")</f>
        <v>0</v>
      </c>
      <c r="W29" s="312">
        <f>IFERROR(VLOOKUP($B29,Totalt!$B$1:$AQ$554,MATCH(W$2,Totalt!$B$1:$AQ$1,0),FALSE),"")</f>
        <v>0</v>
      </c>
      <c r="X29" s="312">
        <f>IFERROR(VLOOKUP($B29,Totalt!$B$1:$AQ$554,MATCH(X$2,Totalt!$B$1:$AQ$1,0),FALSE),"")</f>
        <v>0</v>
      </c>
      <c r="Y29" s="312">
        <f>IFERROR(VLOOKUP($B29,Totalt!$B$1:$AQ$554,MATCH(Y$2,Totalt!$B$1:$AQ$1,0),FALSE),"")</f>
        <v>0</v>
      </c>
      <c r="Z29" s="312">
        <f>IFERROR(VLOOKUP($B29,Totalt!$B$1:$AQ$554,MATCH(Z$2,Totalt!$B$1:$AQ$1,0),FALSE),"")</f>
        <v>0</v>
      </c>
      <c r="AA29" s="312">
        <f>IFERROR(VLOOKUP($B29,Totalt!$B$1:$AQ$554,MATCH(AA$2,Totalt!$B$1:$AQ$1,0),FALSE),"")</f>
        <v>0</v>
      </c>
      <c r="AB29" s="312">
        <f>IFERROR(VLOOKUP($B29,Totalt!$B$1:$AQ$554,MATCH(AB$2,Totalt!$B$1:$AQ$1,0),FALSE),"")</f>
        <v>0</v>
      </c>
      <c r="AC29" s="312">
        <f>IFERROR(VLOOKUP($B29,Totalt!$B$1:$AQ$554,MATCH(AC$2,Totalt!$B$1:$AQ$1,0),FALSE),"")</f>
        <v>0</v>
      </c>
      <c r="AD29" s="312">
        <f>IFERROR(VLOOKUP($B29,Totalt!$B$1:$AQ$554,MATCH(AD$2,Totalt!$B$1:$AQ$1,0),FALSE),"")</f>
        <v>0</v>
      </c>
      <c r="AE29" s="312">
        <f>IFERROR(VLOOKUP($B29,Totalt!$B$1:$AQ$554,MATCH(AE$2,Totalt!$B$1:$AQ$1,0),FALSE),"")</f>
        <v>0</v>
      </c>
      <c r="AF29" s="312">
        <f>IFERROR(VLOOKUP($B29,Totalt!$B$1:$AQ$554,MATCH(AF$2,Totalt!$B$1:$AQ$1,0),FALSE),"")</f>
        <v>8.3000000000000001E-3</v>
      </c>
      <c r="AG29" s="312">
        <f>IFERROR(VLOOKUP($B29,Totalt!$B$1:$AQ$554,MATCH(AG$2,Totalt!$B$1:$AQ$1,0),FALSE),"")</f>
        <v>0</v>
      </c>
      <c r="AI29" s="245">
        <f t="shared" si="3"/>
        <v>2.8353000000000002</v>
      </c>
      <c r="AJ29" s="246">
        <f>IF(ISERROR(1/VLOOKUP($B29,Leveranser!$B$1:$S$500,MATCH("såld värme (gwh)",Leveranser!$B$1:$S$1,0),FALSE)),"",VLOOKUP($B29,Leveranser!$B$1:$S$500,MATCH("såld värme (gwh)",Leveranser!$B$1:$S$1,0),FALSE))</f>
        <v>1.831</v>
      </c>
      <c r="AK29" t="str">
        <f>IFERROR(IF(VLOOKUP($B29,Totalt!$B$1:$AQ$554,MATCH(AK$2,Totalt!$B$1:$AQ$1,0),FALSE)="","",VLOOKUP($B29,Totalt!$B$1:$AQ$554,MATCH(AK$2,Totalt!$B$1:$AQ$1,0),FALSE)),"")</f>
        <v/>
      </c>
      <c r="AM29" s="247" t="str">
        <f>IF(B29&lt;&gt;"",IF(VLOOKUP($B29,Totalt!$B$1:$AQ$554,MATCH("Kvalitetsgranskad:",Totalt!$B$1:$AQ$1,0),FALSE)="ja",VLOOKUP($B29,Miljö!$B$1:$AG$479,MATCH(AM$2,Miljö!$B$1:$AK$1,0),FALSE),""),"")</f>
        <v>Ja</v>
      </c>
      <c r="AN29" s="247" t="str">
        <f>IF(AM29="ja",VLOOKUP($B29,Miljö!$B$1:$J$479,MATCH("Typ av ursprungsspecificerad el   (Om inget värde anges används Nordisk residualmix, se inforuta) ()",Miljö!$B$1:$J$1,0),FALSE),IF(AM29="nej","Nordisk residualel",""))</f>
        <v>'Vattenkraft'</v>
      </c>
      <c r="AO29" s="247">
        <f>IF(AM29="","",VLOOKUP($B29,Miljö!$B$1:$J$479,MATCH("Fossilandel för ursprungspecificerad el ()",Miljö!$B$1:$J$1,0),FALSE))</f>
        <v>0</v>
      </c>
      <c r="AP29" s="247">
        <f>IF(AM29="","",IFERROR(VLOOKUP($B29,Miljö!$B$1:$J$479,MATCH("Kärnkraftsandel för ursprungsspecificerad el ()",Miljö!$B$1:$J$1,0),FALSE)/1,0))</f>
        <v>0</v>
      </c>
      <c r="AQ29" s="247">
        <f t="shared" si="4"/>
        <v>1</v>
      </c>
      <c r="AR29" s="52"/>
      <c r="AS29" s="247" t="str">
        <f t="shared" si="0"/>
        <v>Nej</v>
      </c>
      <c r="AT29" s="247" t="str">
        <f>IF(AS29="ja",VLOOKUP($B29,Miljö!$B$1:$O$500,MATCH("Fossil andel i procent (%)",Miljö!$B$1:$O$1,0),FALSE)/100,"")</f>
        <v/>
      </c>
      <c r="AU29" s="52"/>
      <c r="AV29" s="247" t="str">
        <f t="shared" si="1"/>
        <v>Nej</v>
      </c>
      <c r="AW29" s="247" t="str">
        <f>IF(AV29="ja",VLOOKUP($B29,'Egen hetvattenprod'!$B$1:$AO$500,MATCH("Värmekälla till värmepumpar ()",'Egen hetvattenprod'!$B$1:$AO$1,0),FALSE),"")</f>
        <v/>
      </c>
      <c r="AY29" s="244" t="str">
        <f t="shared" si="2"/>
        <v>Nej</v>
      </c>
      <c r="AZ29" s="283" t="str">
        <f>IF($AY29="ja",(VLOOKUP($B29,'Egen hetvattenprod'!$B$1:$BX$550,MATCH(AZ$2,'Egen hetvattenprod'!$B$1:$BX$1,0),FALSE)+VLOOKUP($B29,Kraftvärmeprod!$B$1:$BX$550,MATCH(AZ$2,Kraftvärmeprod!$B$1:$BX$1,0),FALSE))/$AC29,"")</f>
        <v/>
      </c>
      <c r="BA29" s="283" t="str">
        <f>IF($AY29="ja",(VLOOKUP($B29,'Egen hetvattenprod'!$B$1:$BX$550,MATCH(BA$2,'Egen hetvattenprod'!$B$1:$BX$1,0),FALSE)+VLOOKUP($B29,Kraftvärmeprod!$B$1:$BX$550,MATCH(BA$2,Kraftvärmeprod!$B$1:$BX$1,0),FALSE))/$AC29,"")</f>
        <v/>
      </c>
      <c r="BB29" s="283" t="str">
        <f>IF($AY29="ja",(VLOOKUP($B29,'Egen hetvattenprod'!$B$1:$BX$550,MATCH(BB$2,'Egen hetvattenprod'!$B$1:$BX$1,0),FALSE)+VLOOKUP($B29,Kraftvärmeprod!$B$1:$BX$550,MATCH(BB$2,Kraftvärmeprod!$B$1:$BX$1,0),FALSE))/$AC29,"")</f>
        <v/>
      </c>
      <c r="BC29" s="283" t="str">
        <f>IF($AY29="ja",(VLOOKUP($B29,'Egen hetvattenprod'!$B$1:$BX$550,MATCH(BC$2,'Egen hetvattenprod'!$B$1:$BX$1,0),FALSE)+VLOOKUP($B29,Kraftvärmeprod!$B$1:$BX$550,MATCH(BC$2,Kraftvärmeprod!$B$1:$BX$1,0),FALSE))/$AC29,"")</f>
        <v/>
      </c>
      <c r="BD29" s="283" t="str">
        <f>IF($AY29="ja",(VLOOKUP($B29,'Egen hetvattenprod'!$B$1:$BX$550,MATCH(BD$2,'Egen hetvattenprod'!$B$1:$BX$1,0),FALSE)+VLOOKUP($B29,Kraftvärmeprod!$B$1:$BX$550,MATCH(BD$2,Kraftvärmeprod!$B$1:$BX$1,0),FALSE))/$AC29,"")</f>
        <v/>
      </c>
      <c r="BF29" s="244" t="str">
        <f t="shared" si="5"/>
        <v>Nej</v>
      </c>
      <c r="BG29" s="283" t="str">
        <f>IF($BF29="ja",VLOOKUP($B29,'Egen hetvattenprod'!$B$1:$BX$550,MATCH("Andelen klimatgaser med fossilt ursprung för avfall ()",'Egen hetvattenprod'!$B$1:$BX$1,0),FALSE),"")</f>
        <v/>
      </c>
      <c r="BH29" s="283" t="str">
        <f>IF($BF29="ja",VLOOKUP($B29,Kraftvärmeprod!$B$1:$BX$550,MATCH("Andelen klimatgaser med fossilt ursprung för avfall ()",Kraftvärmeprod!$B$1:$BX$1,0),FALSE),"")</f>
        <v/>
      </c>
      <c r="BI29" s="307" t="str">
        <f>IF($BF29="ja",VLOOKUP($B29,'Egen hetvattenprod'!$B$1:$BX$550,MATCH("Avfall (GWh)",'Egen hetvattenprod'!$B$1:$BX$1,0),FALSE),"")</f>
        <v/>
      </c>
      <c r="BJ29" s="307" t="str">
        <f>IF($BF29="ja",VLOOKUP($B29,'Slutlig allokering kvv'!$B$1:$BX$550,MATCH("Avfall (GWh)",'Slutlig allokering kvv'!$B$1:$BX$1,0),FALSE),"")</f>
        <v/>
      </c>
      <c r="BK29" s="307" t="str">
        <f>IF($BF29="ja",VLOOKUP($B29,'Köpt hetvatten'!$B$1:$BX$550,MATCH("Avfall i köpt hetvatten",'Köpt hetvatten'!$B$1:$BX$1,0),FALSE),"")</f>
        <v/>
      </c>
      <c r="BL29" s="307" t="str">
        <f>IF($BF29="ja",VLOOKUP($B29,'Egen hetvattenprod'!$B$1:$BX$550,MATCH("Värde enligt ovan. (%)",'Egen hetvattenprod'!$B$1:$BX$1,0),FALSE),"")</f>
        <v/>
      </c>
      <c r="BM29" s="307" t="str">
        <f>IF($BF29="ja",VLOOKUP($B29,Kraftvärmeprod!$B$1:$BX$550,MATCH("Värde enligt ovan. (%)",Kraftvärmeprod!$B$1:$BX$1,0),FALSE),"")</f>
        <v/>
      </c>
      <c r="BN29" s="307"/>
      <c r="BO29" s="307"/>
      <c r="BP29" s="307"/>
      <c r="BQ29" s="307" t="str">
        <f>IF($BF29="ja",VLOOKUP($B29,'Egen hetvattenprod'!$B$1:$BX$550,MATCH("Tillförd olja (fossil) vid avfallsförbränning (GWh)",'Egen hetvattenprod'!$B$1:$BX$1,0),FALSE),"")</f>
        <v/>
      </c>
      <c r="BR29" s="307" t="str">
        <f>IF($BF29="ja",VLOOKUP($B29,Kraftvärmeprod!$B$1:$BX$550,MATCH("Tillförd olja (fossil) vid avfallsförbränning (GWh)",Kraftvärmeprod!$B$1:$BX$1,0),FALSE),"")</f>
        <v/>
      </c>
    </row>
    <row r="30" spans="1:70" x14ac:dyDescent="0.25">
      <c r="A30" s="2" t="str">
        <f>'Miljövärden för publ företag'!B32</f>
        <v>Borlänge Energi AB</v>
      </c>
      <c r="B30" s="2" t="str">
        <f>'Miljövärden för publ företag'!C32</f>
        <v>Torsång</v>
      </c>
      <c r="C30" s="312">
        <f>IFERROR(VLOOKUP($B30,Totalt!$B$1:$AQ$554,MATCH(C$2,Totalt!$B$1:$AQ$1,0),FALSE),"")</f>
        <v>0</v>
      </c>
      <c r="D30" s="312">
        <f>IFERROR(VLOOKUP($B30,Totalt!$B$1:$AQ$554,MATCH(D$2,Totalt!$B$1:$AQ$1,0),FALSE),"")</f>
        <v>6.0000000000000001E-3</v>
      </c>
      <c r="E30" s="312">
        <f>IFERROR(VLOOKUP($B30,Totalt!$B$1:$AQ$554,MATCH(E$2,Totalt!$B$1:$AQ$1,0),FALSE),"")</f>
        <v>0</v>
      </c>
      <c r="F30" s="312">
        <f>IFERROR(VLOOKUP($B30,Totalt!$B$1:$AQ$554,MATCH(F$2,Totalt!$B$1:$AQ$1,0),FALSE),"")</f>
        <v>0</v>
      </c>
      <c r="G30" s="312">
        <f>IFERROR(VLOOKUP($B30,Totalt!$B$1:$AQ$554,MATCH(G$2,Totalt!$B$1:$AQ$1,0),FALSE),"")</f>
        <v>0</v>
      </c>
      <c r="H30" s="312">
        <f>IFERROR(VLOOKUP($B30,Totalt!$B$1:$AQ$554,MATCH(H$2,Totalt!$B$1:$AQ$1,0),FALSE),"")</f>
        <v>0</v>
      </c>
      <c r="I30" s="312">
        <f>IFERROR(VLOOKUP($B30,Totalt!$B$1:$AQ$554,MATCH(I$2,Totalt!$B$1:$AQ$1,0),FALSE),"")</f>
        <v>0</v>
      </c>
      <c r="J30" s="312">
        <f>IFERROR(VLOOKUP($B30,Totalt!$B$1:$AQ$554,MATCH(J$2,Totalt!$B$1:$AQ$1,0),FALSE),"")</f>
        <v>0</v>
      </c>
      <c r="K30" s="312">
        <f>IFERROR(VLOOKUP($B30,Totalt!$B$1:$AQ$554,MATCH(K$2,Totalt!$B$1:$AQ$1,0),FALSE),"")</f>
        <v>0</v>
      </c>
      <c r="L30" s="312">
        <f>IFERROR(VLOOKUP($B30,Totalt!$B$1:$AQ$554,MATCH(L$2,Totalt!$B$1:$AQ$1,0),FALSE),"")</f>
        <v>0</v>
      </c>
      <c r="M30" s="312">
        <f>IFERROR(VLOOKUP($B30,Totalt!$B$1:$AQ$554,MATCH(M$2,Totalt!$B$1:$AQ$1,0),FALSE),"")</f>
        <v>0</v>
      </c>
      <c r="N30" s="312">
        <f>IFERROR(VLOOKUP($B30,Totalt!$B$1:$AQ$554,MATCH(N$2,Totalt!$B$1:$AQ$1,0),FALSE),"")</f>
        <v>0</v>
      </c>
      <c r="O30" s="312">
        <f>IFERROR(VLOOKUP($B30,Totalt!$B$1:$AQ$554,MATCH(O$2,Totalt!$B$1:$AQ$1,0),FALSE),"")</f>
        <v>0</v>
      </c>
      <c r="P30" s="312">
        <f>IFERROR(VLOOKUP($B30,Totalt!$B$1:$AQ$554,MATCH(P$2,Totalt!$B$1:$AQ$1,0),FALSE),"")</f>
        <v>0</v>
      </c>
      <c r="Q30" s="312">
        <f>IFERROR(VLOOKUP($B30,Totalt!$B$1:$AQ$554,MATCH(Q$2,Totalt!$B$1:$AQ$1,0),FALSE),"")</f>
        <v>0</v>
      </c>
      <c r="R30" s="312">
        <f>IFERROR(VLOOKUP($B30,Totalt!$B$1:$AQ$554,MATCH(R$2,Totalt!$B$1:$AQ$1,0),FALSE),"")</f>
        <v>4.0330000000000004</v>
      </c>
      <c r="S30" s="312">
        <f>IFERROR(VLOOKUP($B30,Totalt!$B$1:$AQ$554,MATCH(S$2,Totalt!$B$1:$AQ$1,0),FALSE),"")</f>
        <v>0</v>
      </c>
      <c r="T30" s="312">
        <f>IFERROR(VLOOKUP($B30,Totalt!$B$1:$AQ$554,MATCH(T$2,Totalt!$B$1:$AQ$1,0),FALSE),"")</f>
        <v>0</v>
      </c>
      <c r="U30" s="312">
        <f>IFERROR(VLOOKUP($B30,Totalt!$B$1:$AQ$554,MATCH(U$2,Totalt!$B$1:$AQ$1,0),FALSE),"")</f>
        <v>0</v>
      </c>
      <c r="V30" s="312">
        <f>IFERROR(VLOOKUP($B30,Totalt!$B$1:$AQ$554,MATCH(V$2,Totalt!$B$1:$AQ$1,0),FALSE),"")</f>
        <v>0</v>
      </c>
      <c r="W30" s="312">
        <f>IFERROR(VLOOKUP($B30,Totalt!$B$1:$AQ$554,MATCH(W$2,Totalt!$B$1:$AQ$1,0),FALSE),"")</f>
        <v>0</v>
      </c>
      <c r="X30" s="312">
        <f>IFERROR(VLOOKUP($B30,Totalt!$B$1:$AQ$554,MATCH(X$2,Totalt!$B$1:$AQ$1,0),FALSE),"")</f>
        <v>0</v>
      </c>
      <c r="Y30" s="312">
        <f>IFERROR(VLOOKUP($B30,Totalt!$B$1:$AQ$554,MATCH(Y$2,Totalt!$B$1:$AQ$1,0),FALSE),"")</f>
        <v>0</v>
      </c>
      <c r="Z30" s="312">
        <f>IFERROR(VLOOKUP($B30,Totalt!$B$1:$AQ$554,MATCH(Z$2,Totalt!$B$1:$AQ$1,0),FALSE),"")</f>
        <v>0</v>
      </c>
      <c r="AA30" s="312">
        <f>IFERROR(VLOOKUP($B30,Totalt!$B$1:$AQ$554,MATCH(AA$2,Totalt!$B$1:$AQ$1,0),FALSE),"")</f>
        <v>0</v>
      </c>
      <c r="AB30" s="312">
        <f>IFERROR(VLOOKUP($B30,Totalt!$B$1:$AQ$554,MATCH(AB$2,Totalt!$B$1:$AQ$1,0),FALSE),"")</f>
        <v>0</v>
      </c>
      <c r="AC30" s="312">
        <f>IFERROR(VLOOKUP($B30,Totalt!$B$1:$AQ$554,MATCH(AC$2,Totalt!$B$1:$AQ$1,0),FALSE),"")</f>
        <v>0</v>
      </c>
      <c r="AD30" s="312">
        <f>IFERROR(VLOOKUP($B30,Totalt!$B$1:$AQ$554,MATCH(AD$2,Totalt!$B$1:$AQ$1,0),FALSE),"")</f>
        <v>0</v>
      </c>
      <c r="AE30" s="312">
        <f>IFERROR(VLOOKUP($B30,Totalt!$B$1:$AQ$554,MATCH(AE$2,Totalt!$B$1:$AQ$1,0),FALSE),"")</f>
        <v>0</v>
      </c>
      <c r="AF30" s="312">
        <f>IFERROR(VLOOKUP($B30,Totalt!$B$1:$AQ$554,MATCH(AF$2,Totalt!$B$1:$AQ$1,0),FALSE),"")</f>
        <v>9.2700000000000005E-2</v>
      </c>
      <c r="AG30" s="312">
        <f>IFERROR(VLOOKUP($B30,Totalt!$B$1:$AQ$554,MATCH(AG$2,Totalt!$B$1:$AQ$1,0),FALSE),"")</f>
        <v>0</v>
      </c>
      <c r="AI30" s="245">
        <f t="shared" si="3"/>
        <v>4.1317000000000004</v>
      </c>
      <c r="AJ30" s="246">
        <f>IF(ISERROR(1/VLOOKUP($B30,Leveranser!$B$1:$S$500,MATCH("såld värme (gwh)",Leveranser!$B$1:$S$1,0),FALSE)),"",VLOOKUP($B30,Leveranser!$B$1:$S$500,MATCH("såld värme (gwh)",Leveranser!$B$1:$S$1,0),FALSE))</f>
        <v>3.1</v>
      </c>
      <c r="AK30" t="str">
        <f>IFERROR(IF(VLOOKUP($B30,Totalt!$B$1:$AQ$554,MATCH(AK$2,Totalt!$B$1:$AQ$1,0),FALSE)="","",VLOOKUP($B30,Totalt!$B$1:$AQ$554,MATCH(AK$2,Totalt!$B$1:$AQ$1,0),FALSE)),"")</f>
        <v/>
      </c>
      <c r="AM30" s="247" t="str">
        <f>IF(B30&lt;&gt;"",IF(VLOOKUP($B30,Totalt!$B$1:$AQ$554,MATCH("Kvalitetsgranskad:",Totalt!$B$1:$AQ$1,0),FALSE)="ja",VLOOKUP($B30,Miljö!$B$1:$AG$479,MATCH(AM$2,Miljö!$B$1:$AK$1,0),FALSE),""),"")</f>
        <v>Ja</v>
      </c>
      <c r="AN30" s="247" t="str">
        <f>IF(AM30="ja",VLOOKUP($B30,Miljö!$B$1:$J$479,MATCH("Typ av ursprungsspecificerad el   (Om inget värde anges används Nordisk residualmix, se inforuta) ()",Miljö!$B$1:$J$1,0),FALSE),IF(AM30="nej","Nordisk residualel",""))</f>
        <v>'Vattenkraft'</v>
      </c>
      <c r="AO30" s="247">
        <f>IF(AM30="","",VLOOKUP($B30,Miljö!$B$1:$J$479,MATCH("Fossilandel för ursprungspecificerad el ()",Miljö!$B$1:$J$1,0),FALSE))</f>
        <v>0</v>
      </c>
      <c r="AP30" s="247">
        <f>IF(AM30="","",IFERROR(VLOOKUP($B30,Miljö!$B$1:$J$479,MATCH("Kärnkraftsandel för ursprungsspecificerad el ()",Miljö!$B$1:$J$1,0),FALSE)/1,0))</f>
        <v>0</v>
      </c>
      <c r="AQ30" s="247">
        <f t="shared" si="4"/>
        <v>1</v>
      </c>
      <c r="AR30" s="52"/>
      <c r="AS30" s="247" t="str">
        <f t="shared" si="0"/>
        <v>Nej</v>
      </c>
      <c r="AT30" s="247" t="str">
        <f>IF(AS30="ja",VLOOKUP($B30,Miljö!$B$1:$O$500,MATCH("Fossil andel i procent (%)",Miljö!$B$1:$O$1,0),FALSE)/100,"")</f>
        <v/>
      </c>
      <c r="AU30" s="52"/>
      <c r="AV30" s="247" t="str">
        <f t="shared" si="1"/>
        <v>Nej</v>
      </c>
      <c r="AW30" s="247" t="str">
        <f>IF(AV30="ja",VLOOKUP($B30,'Egen hetvattenprod'!$B$1:$AO$500,MATCH("Värmekälla till värmepumpar ()",'Egen hetvattenprod'!$B$1:$AO$1,0),FALSE),"")</f>
        <v/>
      </c>
      <c r="AY30" s="244" t="str">
        <f t="shared" si="2"/>
        <v>Nej</v>
      </c>
      <c r="AZ30" s="283" t="str">
        <f>IF($AY30="ja",(VLOOKUP($B30,'Egen hetvattenprod'!$B$1:$BX$550,MATCH(AZ$2,'Egen hetvattenprod'!$B$1:$BX$1,0),FALSE)+VLOOKUP($B30,Kraftvärmeprod!$B$1:$BX$550,MATCH(AZ$2,Kraftvärmeprod!$B$1:$BX$1,0),FALSE))/$AC30,"")</f>
        <v/>
      </c>
      <c r="BA30" s="283" t="str">
        <f>IF($AY30="ja",(VLOOKUP($B30,'Egen hetvattenprod'!$B$1:$BX$550,MATCH(BA$2,'Egen hetvattenprod'!$B$1:$BX$1,0),FALSE)+VLOOKUP($B30,Kraftvärmeprod!$B$1:$BX$550,MATCH(BA$2,Kraftvärmeprod!$B$1:$BX$1,0),FALSE))/$AC30,"")</f>
        <v/>
      </c>
      <c r="BB30" s="283" t="str">
        <f>IF($AY30="ja",(VLOOKUP($B30,'Egen hetvattenprod'!$B$1:$BX$550,MATCH(BB$2,'Egen hetvattenprod'!$B$1:$BX$1,0),FALSE)+VLOOKUP($B30,Kraftvärmeprod!$B$1:$BX$550,MATCH(BB$2,Kraftvärmeprod!$B$1:$BX$1,0),FALSE))/$AC30,"")</f>
        <v/>
      </c>
      <c r="BC30" s="283" t="str">
        <f>IF($AY30="ja",(VLOOKUP($B30,'Egen hetvattenprod'!$B$1:$BX$550,MATCH(BC$2,'Egen hetvattenprod'!$B$1:$BX$1,0),FALSE)+VLOOKUP($B30,Kraftvärmeprod!$B$1:$BX$550,MATCH(BC$2,Kraftvärmeprod!$B$1:$BX$1,0),FALSE))/$AC30,"")</f>
        <v/>
      </c>
      <c r="BD30" s="283" t="str">
        <f>IF($AY30="ja",(VLOOKUP($B30,'Egen hetvattenprod'!$B$1:$BX$550,MATCH(BD$2,'Egen hetvattenprod'!$B$1:$BX$1,0),FALSE)+VLOOKUP($B30,Kraftvärmeprod!$B$1:$BX$550,MATCH(BD$2,Kraftvärmeprod!$B$1:$BX$1,0),FALSE))/$AC30,"")</f>
        <v/>
      </c>
      <c r="BF30" s="244" t="str">
        <f t="shared" si="5"/>
        <v>Nej</v>
      </c>
      <c r="BG30" s="283" t="str">
        <f>IF($BF30="ja",VLOOKUP($B30,'Egen hetvattenprod'!$B$1:$BX$550,MATCH("Andelen klimatgaser med fossilt ursprung för avfall ()",'Egen hetvattenprod'!$B$1:$BX$1,0),FALSE),"")</f>
        <v/>
      </c>
      <c r="BH30" s="283" t="str">
        <f>IF($BF30="ja",VLOOKUP($B30,Kraftvärmeprod!$B$1:$BX$550,MATCH("Andelen klimatgaser med fossilt ursprung för avfall ()",Kraftvärmeprod!$B$1:$BX$1,0),FALSE),"")</f>
        <v/>
      </c>
      <c r="BI30" s="307" t="str">
        <f>IF($BF30="ja",VLOOKUP($B30,'Egen hetvattenprod'!$B$1:$BX$550,MATCH("Avfall (GWh)",'Egen hetvattenprod'!$B$1:$BX$1,0),FALSE),"")</f>
        <v/>
      </c>
      <c r="BJ30" s="307" t="str">
        <f>IF($BF30="ja",VLOOKUP($B30,'Slutlig allokering kvv'!$B$1:$BX$550,MATCH("Avfall (GWh)",'Slutlig allokering kvv'!$B$1:$BX$1,0),FALSE),"")</f>
        <v/>
      </c>
      <c r="BK30" s="307" t="str">
        <f>IF($BF30="ja",VLOOKUP($B30,'Köpt hetvatten'!$B$1:$BX$550,MATCH("Avfall i köpt hetvatten",'Köpt hetvatten'!$B$1:$BX$1,0),FALSE),"")</f>
        <v/>
      </c>
      <c r="BL30" s="307" t="str">
        <f>IF($BF30="ja",VLOOKUP($B30,'Egen hetvattenprod'!$B$1:$BX$550,MATCH("Värde enligt ovan. (%)",'Egen hetvattenprod'!$B$1:$BX$1,0),FALSE),"")</f>
        <v/>
      </c>
      <c r="BM30" s="307" t="str">
        <f>IF($BF30="ja",VLOOKUP($B30,Kraftvärmeprod!$B$1:$BX$550,MATCH("Värde enligt ovan. (%)",Kraftvärmeprod!$B$1:$BX$1,0),FALSE),"")</f>
        <v/>
      </c>
      <c r="BN30" s="307"/>
      <c r="BO30" s="307"/>
      <c r="BP30" s="307"/>
      <c r="BQ30" s="307" t="str">
        <f>IF($BF30="ja",VLOOKUP($B30,'Egen hetvattenprod'!$B$1:$BX$550,MATCH("Tillförd olja (fossil) vid avfallsförbränning (GWh)",'Egen hetvattenprod'!$B$1:$BX$1,0),FALSE),"")</f>
        <v/>
      </c>
      <c r="BR30" s="307" t="str">
        <f>IF($BF30="ja",VLOOKUP($B30,Kraftvärmeprod!$B$1:$BX$550,MATCH("Tillförd olja (fossil) vid avfallsförbränning (GWh)",Kraftvärmeprod!$B$1:$BX$1,0),FALSE),"")</f>
        <v/>
      </c>
    </row>
    <row r="31" spans="1:70" x14ac:dyDescent="0.25">
      <c r="A31" s="2" t="str">
        <f>'Miljövärden för publ företag'!B33</f>
        <v>Borås Energi och Miljö AB</v>
      </c>
      <c r="B31" s="2" t="str">
        <f>'Miljövärden för publ företag'!C33</f>
        <v>Borås</v>
      </c>
      <c r="C31" s="312">
        <f>IFERROR(VLOOKUP($B31,Totalt!$B$1:$AQ$554,MATCH(C$2,Totalt!$B$1:$AQ$1,0),FALSE),"")</f>
        <v>0</v>
      </c>
      <c r="D31" s="312">
        <f>IFERROR(VLOOKUP($B31,Totalt!$B$1:$AQ$554,MATCH(D$2,Totalt!$B$1:$AQ$1,0),FALSE),"")</f>
        <v>0</v>
      </c>
      <c r="E31" s="312">
        <f>IFERROR(VLOOKUP($B31,Totalt!$B$1:$AQ$554,MATCH(E$2,Totalt!$B$1:$AQ$1,0),FALSE),"")</f>
        <v>3.53</v>
      </c>
      <c r="F31" s="312">
        <f>IFERROR(VLOOKUP($B31,Totalt!$B$1:$AQ$554,MATCH(F$2,Totalt!$B$1:$AQ$1,0),FALSE),"")</f>
        <v>0</v>
      </c>
      <c r="G31" s="312">
        <f>IFERROR(VLOOKUP($B31,Totalt!$B$1:$AQ$554,MATCH(G$2,Totalt!$B$1:$AQ$1,0),FALSE),"")</f>
        <v>0</v>
      </c>
      <c r="H31" s="312">
        <f>IFERROR(VLOOKUP($B31,Totalt!$B$1:$AQ$554,MATCH(H$2,Totalt!$B$1:$AQ$1,0),FALSE),"")</f>
        <v>4.0599999999999996</v>
      </c>
      <c r="I31" s="312">
        <f>IFERROR(VLOOKUP($B31,Totalt!$B$1:$AQ$554,MATCH(I$2,Totalt!$B$1:$AQ$1,0),FALSE),"")</f>
        <v>204.56800000000001</v>
      </c>
      <c r="J31" s="312">
        <f>IFERROR(VLOOKUP($B31,Totalt!$B$1:$AQ$554,MATCH(J$2,Totalt!$B$1:$AQ$1,0),FALSE),"")</f>
        <v>0</v>
      </c>
      <c r="K31" s="312">
        <f>IFERROR(VLOOKUP($B31,Totalt!$B$1:$AQ$554,MATCH(K$2,Totalt!$B$1:$AQ$1,0),FALSE),"")</f>
        <v>0</v>
      </c>
      <c r="L31" s="312">
        <f>IFERROR(VLOOKUP($B31,Totalt!$B$1:$AQ$554,MATCH(L$2,Totalt!$B$1:$AQ$1,0),FALSE),"")</f>
        <v>0</v>
      </c>
      <c r="M31" s="312">
        <f>IFERROR(VLOOKUP($B31,Totalt!$B$1:$AQ$554,MATCH(M$2,Totalt!$B$1:$AQ$1,0),FALSE),"")</f>
        <v>14.1593</v>
      </c>
      <c r="N31" s="312">
        <f>IFERROR(VLOOKUP($B31,Totalt!$B$1:$AQ$554,MATCH(N$2,Totalt!$B$1:$AQ$1,0),FALSE),"")</f>
        <v>214.78299999999999</v>
      </c>
      <c r="O31" s="312">
        <f>IFERROR(VLOOKUP($B31,Totalt!$B$1:$AQ$554,MATCH(O$2,Totalt!$B$1:$AQ$1,0),FALSE),"")</f>
        <v>0</v>
      </c>
      <c r="P31" s="312">
        <f>IFERROR(VLOOKUP($B31,Totalt!$B$1:$AQ$554,MATCH(P$2,Totalt!$B$1:$AQ$1,0),FALSE),"")</f>
        <v>37.4741</v>
      </c>
      <c r="Q31" s="312">
        <f>IFERROR(VLOOKUP($B31,Totalt!$B$1:$AQ$554,MATCH(Q$2,Totalt!$B$1:$AQ$1,0),FALSE),"")</f>
        <v>0</v>
      </c>
      <c r="R31" s="312">
        <f>IFERROR(VLOOKUP($B31,Totalt!$B$1:$AQ$554,MATCH(R$2,Totalt!$B$1:$AQ$1,0),FALSE),"")</f>
        <v>48.686199999999999</v>
      </c>
      <c r="S31" s="312">
        <f>IFERROR(VLOOKUP($B31,Totalt!$B$1:$AQ$554,MATCH(S$2,Totalt!$B$1:$AQ$1,0),FALSE),"")</f>
        <v>3.9759600000000002</v>
      </c>
      <c r="T31" s="312">
        <f>IFERROR(VLOOKUP($B31,Totalt!$B$1:$AQ$554,MATCH(T$2,Totalt!$B$1:$AQ$1,0),FALSE),"")</f>
        <v>0</v>
      </c>
      <c r="U31" s="312">
        <f>IFERROR(VLOOKUP($B31,Totalt!$B$1:$AQ$554,MATCH(U$2,Totalt!$B$1:$AQ$1,0),FALSE),"")</f>
        <v>41.9437</v>
      </c>
      <c r="V31" s="312">
        <f>IFERROR(VLOOKUP($B31,Totalt!$B$1:$AQ$554,MATCH(V$2,Totalt!$B$1:$AQ$1,0),FALSE),"")</f>
        <v>0</v>
      </c>
      <c r="W31" s="312">
        <f>IFERROR(VLOOKUP($B31,Totalt!$B$1:$AQ$554,MATCH(W$2,Totalt!$B$1:$AQ$1,0),FALSE),"")</f>
        <v>9.82</v>
      </c>
      <c r="X31" s="312">
        <f>IFERROR(VLOOKUP($B31,Totalt!$B$1:$AQ$554,MATCH(X$2,Totalt!$B$1:$AQ$1,0),FALSE),"")</f>
        <v>0</v>
      </c>
      <c r="Y31" s="312">
        <f>IFERROR(VLOOKUP($B31,Totalt!$B$1:$AQ$554,MATCH(Y$2,Totalt!$B$1:$AQ$1,0),FALSE),"")</f>
        <v>0</v>
      </c>
      <c r="Z31" s="312">
        <f>IFERROR(VLOOKUP($B31,Totalt!$B$1:$AQ$554,MATCH(Z$2,Totalt!$B$1:$AQ$1,0),FALSE),"")</f>
        <v>0</v>
      </c>
      <c r="AA31" s="312">
        <f>IFERROR(VLOOKUP($B31,Totalt!$B$1:$AQ$554,MATCH(AA$2,Totalt!$B$1:$AQ$1,0),FALSE),"")</f>
        <v>8.59</v>
      </c>
      <c r="AB31" s="312">
        <f>IFERROR(VLOOKUP($B31,Totalt!$B$1:$AQ$554,MATCH(AB$2,Totalt!$B$1:$AQ$1,0),FALSE),"")</f>
        <v>13.11</v>
      </c>
      <c r="AC31" s="312">
        <f>IFERROR(VLOOKUP($B31,Totalt!$B$1:$AQ$554,MATCH(AC$2,Totalt!$B$1:$AQ$1,0),FALSE),"")</f>
        <v>46.94</v>
      </c>
      <c r="AD31" s="312">
        <f>IFERROR(VLOOKUP($B31,Totalt!$B$1:$AQ$554,MATCH(AD$2,Totalt!$B$1:$AQ$1,0),FALSE),"")</f>
        <v>0</v>
      </c>
      <c r="AE31" s="312">
        <f>IFERROR(VLOOKUP($B31,Totalt!$B$1:$AQ$554,MATCH(AE$2,Totalt!$B$1:$AQ$1,0),FALSE),"")</f>
        <v>0</v>
      </c>
      <c r="AF31" s="312">
        <f>IFERROR(VLOOKUP($B31,Totalt!$B$1:$AQ$554,MATCH(AF$2,Totalt!$B$1:$AQ$1,0),FALSE),"")</f>
        <v>26.914100000000001</v>
      </c>
      <c r="AG31" s="312">
        <f>IFERROR(VLOOKUP($B31,Totalt!$B$1:$AQ$554,MATCH(AG$2,Totalt!$B$1:$AQ$1,0),FALSE),"")</f>
        <v>0</v>
      </c>
      <c r="AI31" s="245">
        <f t="shared" si="3"/>
        <v>678.55436000000009</v>
      </c>
      <c r="AJ31" s="246">
        <f>IF(ISERROR(1/VLOOKUP($B31,Leveranser!$B$1:$S$500,MATCH("såld värme (gwh)",Leveranser!$B$1:$S$1,0),FALSE)),"",VLOOKUP($B31,Leveranser!$B$1:$S$500,MATCH("såld värme (gwh)",Leveranser!$B$1:$S$1,0),FALSE))</f>
        <v>593.62199999999996</v>
      </c>
      <c r="AK31" t="str">
        <f>IFERROR(IF(VLOOKUP($B31,Totalt!$B$1:$AQ$554,MATCH(AK$2,Totalt!$B$1:$AQ$1,0),FALSE)="","",VLOOKUP($B31,Totalt!$B$1:$AQ$554,MATCH(AK$2,Totalt!$B$1:$AQ$1,0),FALSE)),"")</f>
        <v/>
      </c>
      <c r="AM31" s="247" t="str">
        <f>IF(B31&lt;&gt;"",IF(VLOOKUP($B31,Totalt!$B$1:$AQ$554,MATCH("Kvalitetsgranskad:",Totalt!$B$1:$AQ$1,0),FALSE)="ja",VLOOKUP($B31,Miljö!$B$1:$AG$479,MATCH(AM$2,Miljö!$B$1:$AK$1,0),FALSE),""),"")</f>
        <v>Ja</v>
      </c>
      <c r="AN31" s="247" t="str">
        <f>IF(AM31="ja",VLOOKUP($B31,Miljö!$B$1:$J$479,MATCH("Typ av ursprungsspecificerad el   (Om inget värde anges används Nordisk residualmix, se inforuta) ()",Miljö!$B$1:$J$1,0),FALSE),IF(AM31="nej","Nordisk residualel",""))</f>
        <v>''Ursprungsmärkt egenproducerad el'</v>
      </c>
      <c r="AO31" s="247">
        <f>IF(AM31="","",VLOOKUP($B31,Miljö!$B$1:$J$479,MATCH("Fossilandel för ursprungspecificerad el ()",Miljö!$B$1:$J$1,0),FALSE))</f>
        <v>0</v>
      </c>
      <c r="AP31" s="247">
        <f>IF(AM31="","",IFERROR(VLOOKUP($B31,Miljö!$B$1:$J$479,MATCH("Kärnkraftsandel för ursprungsspecificerad el ()",Miljö!$B$1:$J$1,0),FALSE)/1,0))</f>
        <v>0</v>
      </c>
      <c r="AQ31" s="247">
        <f t="shared" si="4"/>
        <v>1</v>
      </c>
      <c r="AR31" s="52"/>
      <c r="AS31" s="247" t="str">
        <f t="shared" si="0"/>
        <v>Nej</v>
      </c>
      <c r="AT31" s="247" t="str">
        <f>IF(AS31="ja",VLOOKUP($B31,Miljö!$B$1:$O$500,MATCH("Fossil andel i procent (%)",Miljö!$B$1:$O$1,0),FALSE)/100,"")</f>
        <v/>
      </c>
      <c r="AU31" s="52"/>
      <c r="AV31" s="247" t="str">
        <f t="shared" si="1"/>
        <v>Ja</v>
      </c>
      <c r="AW31" s="247" t="str">
        <f>IF(AV31="ja",VLOOKUP($B31,'Egen hetvattenprod'!$B$1:$AO$500,MATCH("Värmekälla till värmepumpar ()",'Egen hetvattenprod'!$B$1:$AO$1,0),FALSE),"")</f>
        <v>Renat avloppsvatten</v>
      </c>
      <c r="AY31" s="244" t="str">
        <f t="shared" si="2"/>
        <v>Ja</v>
      </c>
      <c r="AZ31" s="283">
        <f>IF($AY31="ja",(VLOOKUP($B31,'Egen hetvattenprod'!$B$1:$BX$550,MATCH(AZ$2,'Egen hetvattenprod'!$B$1:$BX$1,0),FALSE)+VLOOKUP($B31,Kraftvärmeprod!$B$1:$BX$550,MATCH(AZ$2,Kraftvärmeprod!$B$1:$BX$1,0),FALSE))/$AC31,"")</f>
        <v>0</v>
      </c>
      <c r="BA31" s="283">
        <f>IF($AY31="ja",(VLOOKUP($B31,'Egen hetvattenprod'!$B$1:$BX$550,MATCH(BA$2,'Egen hetvattenprod'!$B$1:$BX$1,0),FALSE)+VLOOKUP($B31,Kraftvärmeprod!$B$1:$BX$550,MATCH(BA$2,Kraftvärmeprod!$B$1:$BX$1,0),FALSE))/$AC31,"")</f>
        <v>0.97199999999999998</v>
      </c>
      <c r="BB31" s="283">
        <f>IF($AY31="ja",(VLOOKUP($B31,'Egen hetvattenprod'!$B$1:$BX$550,MATCH(BB$2,'Egen hetvattenprod'!$B$1:$BX$1,0),FALSE)+VLOOKUP($B31,Kraftvärmeprod!$B$1:$BX$550,MATCH(BB$2,Kraftvärmeprod!$B$1:$BX$1,0),FALSE))/$AC31,"")</f>
        <v>2.7999999999999994E-2</v>
      </c>
      <c r="BC31" s="283">
        <f>IF($AY31="ja",(VLOOKUP($B31,'Egen hetvattenprod'!$B$1:$BX$550,MATCH(BC$2,'Egen hetvattenprod'!$B$1:$BX$1,0),FALSE)+VLOOKUP($B31,Kraftvärmeprod!$B$1:$BX$550,MATCH(BC$2,Kraftvärmeprod!$B$1:$BX$1,0),FALSE))/$AC31,"")</f>
        <v>0</v>
      </c>
      <c r="BD31" s="283">
        <f>IF($AY31="ja",(VLOOKUP($B31,'Egen hetvattenprod'!$B$1:$BX$550,MATCH(BD$2,'Egen hetvattenprod'!$B$1:$BX$1,0),FALSE)+VLOOKUP($B31,Kraftvärmeprod!$B$1:$BX$550,MATCH(BD$2,Kraftvärmeprod!$B$1:$BX$1,0),FALSE))/$AC31,"")</f>
        <v>0</v>
      </c>
      <c r="BF31" s="244" t="str">
        <f t="shared" si="5"/>
        <v>Ja</v>
      </c>
      <c r="BG31" s="283" t="str">
        <f>IF($BF31="ja",VLOOKUP($B31,'Egen hetvattenprod'!$B$1:$BX$550,MATCH("Andelen klimatgaser med fossilt ursprung för avfall ()",'Egen hetvattenprod'!$B$1:$BX$1,0),FALSE),"")</f>
        <v>Ingen redovisning</v>
      </c>
      <c r="BH31" s="283" t="str">
        <f>IF($BF31="ja",VLOOKUP($B31,Kraftvärmeprod!$B$1:$BX$550,MATCH("Andelen klimatgaser med fossilt ursprung för avfall ()",Kraftvärmeprod!$B$1:$BX$1,0),FALSE),"")</f>
        <v>Schablon</v>
      </c>
      <c r="BI31" s="307" t="str">
        <f>IF($BF31="ja",VLOOKUP($B31,'Egen hetvattenprod'!$B$1:$BX$550,MATCH("Avfall (GWh)",'Egen hetvattenprod'!$B$1:$BX$1,0),FALSE),"")</f>
        <v>ET</v>
      </c>
      <c r="BJ31" s="307">
        <f>IF($BF31="ja",VLOOKUP($B31,'Slutlig allokering kvv'!$B$1:$BX$550,MATCH("Avfall (GWh)",'Slutlig allokering kvv'!$B$1:$BX$1,0),FALSE),"")</f>
        <v>204.56800000000001</v>
      </c>
      <c r="BK31" s="307">
        <f>IF($BF31="ja",VLOOKUP($B31,'Köpt hetvatten'!$B$1:$BX$550,MATCH("Avfall i köpt hetvatten",'Köpt hetvatten'!$B$1:$BX$1,0),FALSE),"")</f>
        <v>0</v>
      </c>
      <c r="BL31" s="307" t="str">
        <f>IF($BF31="ja",VLOOKUP($B31,'Egen hetvattenprod'!$B$1:$BX$550,MATCH("Värde enligt ovan. (%)",'Egen hetvattenprod'!$B$1:$BX$1,0),FALSE),"")</f>
        <v>ET</v>
      </c>
      <c r="BM31" s="307">
        <f>IF($BF31="ja",VLOOKUP($B31,Kraftvärmeprod!$B$1:$BX$550,MATCH("Värde enligt ovan. (%)",Kraftvärmeprod!$B$1:$BX$1,0),FALSE),"")</f>
        <v>40.5</v>
      </c>
      <c r="BN31" s="307"/>
      <c r="BO31" s="307"/>
      <c r="BP31" s="307"/>
      <c r="BQ31" s="307" t="str">
        <f>IF($BF31="ja",VLOOKUP($B31,'Egen hetvattenprod'!$B$1:$BX$550,MATCH("Tillförd olja (fossil) vid avfallsförbränning (GWh)",'Egen hetvattenprod'!$B$1:$BX$1,0),FALSE),"")</f>
        <v>ET</v>
      </c>
      <c r="BR31" s="307">
        <f>IF($BF31="ja",VLOOKUP($B31,Kraftvärmeprod!$B$1:$BX$550,MATCH("Tillförd olja (fossil) vid avfallsförbränning (GWh)",Kraftvärmeprod!$B$1:$BX$1,0),FALSE),"")</f>
        <v>9.43</v>
      </c>
    </row>
    <row r="32" spans="1:70" x14ac:dyDescent="0.25">
      <c r="A32" s="2" t="str">
        <f>'Miljövärden för publ företag'!B34</f>
        <v>Borås Energi och Miljö AB</v>
      </c>
      <c r="B32" s="2" t="str">
        <f>'Miljövärden för publ företag'!C34</f>
        <v>Fristad</v>
      </c>
      <c r="C32" s="312">
        <f>IFERROR(VLOOKUP($B32,Totalt!$B$1:$AQ$554,MATCH(C$2,Totalt!$B$1:$AQ$1,0),FALSE),"")</f>
        <v>0</v>
      </c>
      <c r="D32" s="312">
        <f>IFERROR(VLOOKUP($B32,Totalt!$B$1:$AQ$554,MATCH(D$2,Totalt!$B$1:$AQ$1,0),FALSE),"")</f>
        <v>1.22</v>
      </c>
      <c r="E32" s="312">
        <f>IFERROR(VLOOKUP($B32,Totalt!$B$1:$AQ$554,MATCH(E$2,Totalt!$B$1:$AQ$1,0),FALSE),"")</f>
        <v>0</v>
      </c>
      <c r="F32" s="312">
        <f>IFERROR(VLOOKUP($B32,Totalt!$B$1:$AQ$554,MATCH(F$2,Totalt!$B$1:$AQ$1,0),FALSE),"")</f>
        <v>0</v>
      </c>
      <c r="G32" s="312">
        <f>IFERROR(VLOOKUP($B32,Totalt!$B$1:$AQ$554,MATCH(G$2,Totalt!$B$1:$AQ$1,0),FALSE),"")</f>
        <v>0</v>
      </c>
      <c r="H32" s="312">
        <f>IFERROR(VLOOKUP($B32,Totalt!$B$1:$AQ$554,MATCH(H$2,Totalt!$B$1:$AQ$1,0),FALSE),"")</f>
        <v>0</v>
      </c>
      <c r="I32" s="312">
        <f>IFERROR(VLOOKUP($B32,Totalt!$B$1:$AQ$554,MATCH(I$2,Totalt!$B$1:$AQ$1,0),FALSE),"")</f>
        <v>0</v>
      </c>
      <c r="J32" s="312">
        <f>IFERROR(VLOOKUP($B32,Totalt!$B$1:$AQ$554,MATCH(J$2,Totalt!$B$1:$AQ$1,0),FALSE),"")</f>
        <v>0</v>
      </c>
      <c r="K32" s="312">
        <f>IFERROR(VLOOKUP($B32,Totalt!$B$1:$AQ$554,MATCH(K$2,Totalt!$B$1:$AQ$1,0),FALSE),"")</f>
        <v>0</v>
      </c>
      <c r="L32" s="312">
        <f>IFERROR(VLOOKUP($B32,Totalt!$B$1:$AQ$554,MATCH(L$2,Totalt!$B$1:$AQ$1,0),FALSE),"")</f>
        <v>0</v>
      </c>
      <c r="M32" s="312">
        <f>IFERROR(VLOOKUP($B32,Totalt!$B$1:$AQ$554,MATCH(M$2,Totalt!$B$1:$AQ$1,0),FALSE),"")</f>
        <v>0</v>
      </c>
      <c r="N32" s="312">
        <f>IFERROR(VLOOKUP($B32,Totalt!$B$1:$AQ$554,MATCH(N$2,Totalt!$B$1:$AQ$1,0),FALSE),"")</f>
        <v>0</v>
      </c>
      <c r="O32" s="312">
        <f>IFERROR(VLOOKUP($B32,Totalt!$B$1:$AQ$554,MATCH(O$2,Totalt!$B$1:$AQ$1,0),FALSE),"")</f>
        <v>0</v>
      </c>
      <c r="P32" s="312">
        <f>IFERROR(VLOOKUP($B32,Totalt!$B$1:$AQ$554,MATCH(P$2,Totalt!$B$1:$AQ$1,0),FALSE),"")</f>
        <v>0</v>
      </c>
      <c r="Q32" s="312">
        <f>IFERROR(VLOOKUP($B32,Totalt!$B$1:$AQ$554,MATCH(Q$2,Totalt!$B$1:$AQ$1,0),FALSE),"")</f>
        <v>0</v>
      </c>
      <c r="R32" s="312">
        <f>IFERROR(VLOOKUP($B32,Totalt!$B$1:$AQ$554,MATCH(R$2,Totalt!$B$1:$AQ$1,0),FALSE),"")</f>
        <v>2.93</v>
      </c>
      <c r="S32" s="312">
        <f>IFERROR(VLOOKUP($B32,Totalt!$B$1:$AQ$554,MATCH(S$2,Totalt!$B$1:$AQ$1,0),FALSE),"")</f>
        <v>20.46</v>
      </c>
      <c r="T32" s="312">
        <f>IFERROR(VLOOKUP($B32,Totalt!$B$1:$AQ$554,MATCH(T$2,Totalt!$B$1:$AQ$1,0),FALSE),"")</f>
        <v>0</v>
      </c>
      <c r="U32" s="312">
        <f>IFERROR(VLOOKUP($B32,Totalt!$B$1:$AQ$554,MATCH(U$2,Totalt!$B$1:$AQ$1,0),FALSE),"")</f>
        <v>0</v>
      </c>
      <c r="V32" s="312">
        <f>IFERROR(VLOOKUP($B32,Totalt!$B$1:$AQ$554,MATCH(V$2,Totalt!$B$1:$AQ$1,0),FALSE),"")</f>
        <v>0</v>
      </c>
      <c r="W32" s="312">
        <f>IFERROR(VLOOKUP($B32,Totalt!$B$1:$AQ$554,MATCH(W$2,Totalt!$B$1:$AQ$1,0),FALSE),"")</f>
        <v>0</v>
      </c>
      <c r="X32" s="312">
        <f>IFERROR(VLOOKUP($B32,Totalt!$B$1:$AQ$554,MATCH(X$2,Totalt!$B$1:$AQ$1,0),FALSE),"")</f>
        <v>0</v>
      </c>
      <c r="Y32" s="312">
        <f>IFERROR(VLOOKUP($B32,Totalt!$B$1:$AQ$554,MATCH(Y$2,Totalt!$B$1:$AQ$1,0),FALSE),"")</f>
        <v>0</v>
      </c>
      <c r="Z32" s="312">
        <f>IFERROR(VLOOKUP($B32,Totalt!$B$1:$AQ$554,MATCH(Z$2,Totalt!$B$1:$AQ$1,0),FALSE),"")</f>
        <v>0</v>
      </c>
      <c r="AA32" s="312">
        <f>IFERROR(VLOOKUP($B32,Totalt!$B$1:$AQ$554,MATCH(AA$2,Totalt!$B$1:$AQ$1,0),FALSE),"")</f>
        <v>0</v>
      </c>
      <c r="AB32" s="312">
        <f>IFERROR(VLOOKUP($B32,Totalt!$B$1:$AQ$554,MATCH(AB$2,Totalt!$B$1:$AQ$1,0),FALSE),"")</f>
        <v>0</v>
      </c>
      <c r="AC32" s="312">
        <f>IFERROR(VLOOKUP($B32,Totalt!$B$1:$AQ$554,MATCH(AC$2,Totalt!$B$1:$AQ$1,0),FALSE),"")</f>
        <v>0</v>
      </c>
      <c r="AD32" s="312">
        <f>IFERROR(VLOOKUP($B32,Totalt!$B$1:$AQ$554,MATCH(AD$2,Totalt!$B$1:$AQ$1,0),FALSE),"")</f>
        <v>0</v>
      </c>
      <c r="AE32" s="312">
        <f>IFERROR(VLOOKUP($B32,Totalt!$B$1:$AQ$554,MATCH(AE$2,Totalt!$B$1:$AQ$1,0),FALSE),"")</f>
        <v>0</v>
      </c>
      <c r="AF32" s="312">
        <f>IFERROR(VLOOKUP($B32,Totalt!$B$1:$AQ$554,MATCH(AF$2,Totalt!$B$1:$AQ$1,0),FALSE),"")</f>
        <v>0.42099999999999999</v>
      </c>
      <c r="AG32" s="312">
        <f>IFERROR(VLOOKUP($B32,Totalt!$B$1:$AQ$554,MATCH(AG$2,Totalt!$B$1:$AQ$1,0),FALSE),"")</f>
        <v>0</v>
      </c>
      <c r="AI32" s="245">
        <f t="shared" si="3"/>
        <v>25.030999999999999</v>
      </c>
      <c r="AJ32" s="246">
        <f>IF(ISERROR(1/VLOOKUP($B32,Leveranser!$B$1:$S$500,MATCH("såld värme (gwh)",Leveranser!$B$1:$S$1,0),FALSE)),"",VLOOKUP($B32,Leveranser!$B$1:$S$500,MATCH("såld värme (gwh)",Leveranser!$B$1:$S$1,0),FALSE))</f>
        <v>18.178000000000001</v>
      </c>
      <c r="AK32" t="str">
        <f>IFERROR(IF(VLOOKUP($B32,Totalt!$B$1:$AQ$554,MATCH(AK$2,Totalt!$B$1:$AQ$1,0),FALSE)="","",VLOOKUP($B32,Totalt!$B$1:$AQ$554,MATCH(AK$2,Totalt!$B$1:$AQ$1,0),FALSE)),"")</f>
        <v/>
      </c>
      <c r="AM32" s="247" t="str">
        <f>IF(B32&lt;&gt;"",IF(VLOOKUP($B32,Totalt!$B$1:$AQ$554,MATCH("Kvalitetsgranskad:",Totalt!$B$1:$AQ$1,0),FALSE)="ja",VLOOKUP($B32,Miljö!$B$1:$AG$479,MATCH(AM$2,Miljö!$B$1:$AK$1,0),FALSE),""),"")</f>
        <v>Ja</v>
      </c>
      <c r="AN32" s="247" t="str">
        <f>IF(AM32="ja",VLOOKUP($B32,Miljö!$B$1:$J$479,MATCH("Typ av ursprungsspecificerad el   (Om inget värde anges används Nordisk residualmix, se inforuta) ()",Miljö!$B$1:$J$1,0),FALSE),IF(AM32="nej","Nordisk residualel",""))</f>
        <v>'Ursprungsmärkt egenproducerad el'</v>
      </c>
      <c r="AO32" s="247">
        <f>IF(AM32="","",VLOOKUP($B32,Miljö!$B$1:$J$479,MATCH("Fossilandel för ursprungspecificerad el ()",Miljö!$B$1:$J$1,0),FALSE))</f>
        <v>0</v>
      </c>
      <c r="AP32" s="247">
        <f>IF(AM32="","",IFERROR(VLOOKUP($B32,Miljö!$B$1:$J$479,MATCH("Kärnkraftsandel för ursprungsspecificerad el ()",Miljö!$B$1:$J$1,0),FALSE)/1,0))</f>
        <v>0</v>
      </c>
      <c r="AQ32" s="247">
        <f t="shared" si="4"/>
        <v>1</v>
      </c>
      <c r="AR32" s="52"/>
      <c r="AS32" s="247" t="str">
        <f t="shared" si="0"/>
        <v>Nej</v>
      </c>
      <c r="AT32" s="247" t="str">
        <f>IF(AS32="ja",VLOOKUP($B32,Miljö!$B$1:$O$500,MATCH("Fossil andel i procent (%)",Miljö!$B$1:$O$1,0),FALSE)/100,"")</f>
        <v/>
      </c>
      <c r="AU32" s="52"/>
      <c r="AV32" s="247" t="str">
        <f t="shared" si="1"/>
        <v>Nej</v>
      </c>
      <c r="AW32" s="247" t="str">
        <f>IF(AV32="ja",VLOOKUP($B32,'Egen hetvattenprod'!$B$1:$AO$500,MATCH("Värmekälla till värmepumpar ()",'Egen hetvattenprod'!$B$1:$AO$1,0),FALSE),"")</f>
        <v/>
      </c>
      <c r="AY32" s="244" t="str">
        <f t="shared" si="2"/>
        <v>Nej</v>
      </c>
      <c r="AZ32" s="283" t="str">
        <f>IF($AY32="ja",(VLOOKUP($B32,'Egen hetvattenprod'!$B$1:$BX$550,MATCH(AZ$2,'Egen hetvattenprod'!$B$1:$BX$1,0),FALSE)+VLOOKUP($B32,Kraftvärmeprod!$B$1:$BX$550,MATCH(AZ$2,Kraftvärmeprod!$B$1:$BX$1,0),FALSE))/$AC32,"")</f>
        <v/>
      </c>
      <c r="BA32" s="283" t="str">
        <f>IF($AY32="ja",(VLOOKUP($B32,'Egen hetvattenprod'!$B$1:$BX$550,MATCH(BA$2,'Egen hetvattenprod'!$B$1:$BX$1,0),FALSE)+VLOOKUP($B32,Kraftvärmeprod!$B$1:$BX$550,MATCH(BA$2,Kraftvärmeprod!$B$1:$BX$1,0),FALSE))/$AC32,"")</f>
        <v/>
      </c>
      <c r="BB32" s="283" t="str">
        <f>IF($AY32="ja",(VLOOKUP($B32,'Egen hetvattenprod'!$B$1:$BX$550,MATCH(BB$2,'Egen hetvattenprod'!$B$1:$BX$1,0),FALSE)+VLOOKUP($B32,Kraftvärmeprod!$B$1:$BX$550,MATCH(BB$2,Kraftvärmeprod!$B$1:$BX$1,0),FALSE))/$AC32,"")</f>
        <v/>
      </c>
      <c r="BC32" s="283" t="str">
        <f>IF($AY32="ja",(VLOOKUP($B32,'Egen hetvattenprod'!$B$1:$BX$550,MATCH(BC$2,'Egen hetvattenprod'!$B$1:$BX$1,0),FALSE)+VLOOKUP($B32,Kraftvärmeprod!$B$1:$BX$550,MATCH(BC$2,Kraftvärmeprod!$B$1:$BX$1,0),FALSE))/$AC32,"")</f>
        <v/>
      </c>
      <c r="BD32" s="283" t="str">
        <f>IF($AY32="ja",(VLOOKUP($B32,'Egen hetvattenprod'!$B$1:$BX$550,MATCH(BD$2,'Egen hetvattenprod'!$B$1:$BX$1,0),FALSE)+VLOOKUP($B32,Kraftvärmeprod!$B$1:$BX$550,MATCH(BD$2,Kraftvärmeprod!$B$1:$BX$1,0),FALSE))/$AC32,"")</f>
        <v/>
      </c>
      <c r="BF32" s="244" t="str">
        <f t="shared" si="5"/>
        <v>Nej</v>
      </c>
      <c r="BG32" s="283" t="str">
        <f>IF($BF32="ja",VLOOKUP($B32,'Egen hetvattenprod'!$B$1:$BX$550,MATCH("Andelen klimatgaser med fossilt ursprung för avfall ()",'Egen hetvattenprod'!$B$1:$BX$1,0),FALSE),"")</f>
        <v/>
      </c>
      <c r="BH32" s="283" t="str">
        <f>IF($BF32="ja",VLOOKUP($B32,Kraftvärmeprod!$B$1:$BX$550,MATCH("Andelen klimatgaser med fossilt ursprung för avfall ()",Kraftvärmeprod!$B$1:$BX$1,0),FALSE),"")</f>
        <v/>
      </c>
      <c r="BI32" s="307" t="str">
        <f>IF($BF32="ja",VLOOKUP($B32,'Egen hetvattenprod'!$B$1:$BX$550,MATCH("Avfall (GWh)",'Egen hetvattenprod'!$B$1:$BX$1,0),FALSE),"")</f>
        <v/>
      </c>
      <c r="BJ32" s="307" t="str">
        <f>IF($BF32="ja",VLOOKUP($B32,'Slutlig allokering kvv'!$B$1:$BX$550,MATCH("Avfall (GWh)",'Slutlig allokering kvv'!$B$1:$BX$1,0),FALSE),"")</f>
        <v/>
      </c>
      <c r="BK32" s="307" t="str">
        <f>IF($BF32="ja",VLOOKUP($B32,'Köpt hetvatten'!$B$1:$BX$550,MATCH("Avfall i köpt hetvatten",'Köpt hetvatten'!$B$1:$BX$1,0),FALSE),"")</f>
        <v/>
      </c>
      <c r="BL32" s="307" t="str">
        <f>IF($BF32="ja",VLOOKUP($B32,'Egen hetvattenprod'!$B$1:$BX$550,MATCH("Värde enligt ovan. (%)",'Egen hetvattenprod'!$B$1:$BX$1,0),FALSE),"")</f>
        <v/>
      </c>
      <c r="BM32" s="307" t="str">
        <f>IF($BF32="ja",VLOOKUP($B32,Kraftvärmeprod!$B$1:$BX$550,MATCH("Värde enligt ovan. (%)",Kraftvärmeprod!$B$1:$BX$1,0),FALSE),"")</f>
        <v/>
      </c>
      <c r="BN32" s="307"/>
      <c r="BO32" s="307"/>
      <c r="BP32" s="307"/>
      <c r="BQ32" s="307" t="str">
        <f>IF($BF32="ja",VLOOKUP($B32,'Egen hetvattenprod'!$B$1:$BX$550,MATCH("Tillförd olja (fossil) vid avfallsförbränning (GWh)",'Egen hetvattenprod'!$B$1:$BX$1,0),FALSE),"")</f>
        <v/>
      </c>
      <c r="BR32" s="307" t="str">
        <f>IF($BF32="ja",VLOOKUP($B32,Kraftvärmeprod!$B$1:$BX$550,MATCH("Tillförd olja (fossil) vid avfallsförbränning (GWh)",Kraftvärmeprod!$B$1:$BX$1,0),FALSE),"")</f>
        <v/>
      </c>
    </row>
    <row r="33" spans="1:70" x14ac:dyDescent="0.25">
      <c r="A33" s="2" t="str">
        <f>'Miljövärden för publ företag'!B35</f>
        <v>BTEA Energi</v>
      </c>
      <c r="B33" s="2" t="str">
        <f>'Miljövärden för publ företag'!C35</f>
        <v>Berg</v>
      </c>
      <c r="C33" s="312">
        <f>IFERROR(VLOOKUP($B33,Totalt!$B$1:$AQ$554,MATCH(C$2,Totalt!$B$1:$AQ$1,0),FALSE),"")</f>
        <v>0</v>
      </c>
      <c r="D33" s="312">
        <f>IFERROR(VLOOKUP($B33,Totalt!$B$1:$AQ$554,MATCH(D$2,Totalt!$B$1:$AQ$1,0),FALSE),"")</f>
        <v>0.13700000000000001</v>
      </c>
      <c r="E33" s="312">
        <f>IFERROR(VLOOKUP($B33,Totalt!$B$1:$AQ$554,MATCH(E$2,Totalt!$B$1:$AQ$1,0),FALSE),"")</f>
        <v>0</v>
      </c>
      <c r="F33" s="312">
        <f>IFERROR(VLOOKUP($B33,Totalt!$B$1:$AQ$554,MATCH(F$2,Totalt!$B$1:$AQ$1,0),FALSE),"")</f>
        <v>0</v>
      </c>
      <c r="G33" s="312">
        <f>IFERROR(VLOOKUP($B33,Totalt!$B$1:$AQ$554,MATCH(G$2,Totalt!$B$1:$AQ$1,0),FALSE),"")</f>
        <v>0</v>
      </c>
      <c r="H33" s="312">
        <f>IFERROR(VLOOKUP($B33,Totalt!$B$1:$AQ$554,MATCH(H$2,Totalt!$B$1:$AQ$1,0),FALSE),"")</f>
        <v>0</v>
      </c>
      <c r="I33" s="312">
        <f>IFERROR(VLOOKUP($B33,Totalt!$B$1:$AQ$554,MATCH(I$2,Totalt!$B$1:$AQ$1,0),FALSE),"")</f>
        <v>0</v>
      </c>
      <c r="J33" s="312">
        <f>IFERROR(VLOOKUP($B33,Totalt!$B$1:$AQ$554,MATCH(J$2,Totalt!$B$1:$AQ$1,0),FALSE),"")</f>
        <v>0</v>
      </c>
      <c r="K33" s="312">
        <f>IFERROR(VLOOKUP($B33,Totalt!$B$1:$AQ$554,MATCH(K$2,Totalt!$B$1:$AQ$1,0),FALSE),"")</f>
        <v>0</v>
      </c>
      <c r="L33" s="312">
        <f>IFERROR(VLOOKUP($B33,Totalt!$B$1:$AQ$554,MATCH(L$2,Totalt!$B$1:$AQ$1,0),FALSE),"")</f>
        <v>0</v>
      </c>
      <c r="M33" s="312">
        <f>IFERROR(VLOOKUP($B33,Totalt!$B$1:$AQ$554,MATCH(M$2,Totalt!$B$1:$AQ$1,0),FALSE),"")</f>
        <v>0</v>
      </c>
      <c r="N33" s="312">
        <f>IFERROR(VLOOKUP($B33,Totalt!$B$1:$AQ$554,MATCH(N$2,Totalt!$B$1:$AQ$1,0),FALSE),"")</f>
        <v>0</v>
      </c>
      <c r="O33" s="312">
        <f>IFERROR(VLOOKUP($B33,Totalt!$B$1:$AQ$554,MATCH(O$2,Totalt!$B$1:$AQ$1,0),FALSE),"")</f>
        <v>10.220000000000001</v>
      </c>
      <c r="P33" s="312">
        <f>IFERROR(VLOOKUP($B33,Totalt!$B$1:$AQ$554,MATCH(P$2,Totalt!$B$1:$AQ$1,0),FALSE),"")</f>
        <v>1.198</v>
      </c>
      <c r="Q33" s="312">
        <f>IFERROR(VLOOKUP($B33,Totalt!$B$1:$AQ$554,MATCH(Q$2,Totalt!$B$1:$AQ$1,0),FALSE),"")</f>
        <v>0</v>
      </c>
      <c r="R33" s="312">
        <f>IFERROR(VLOOKUP($B33,Totalt!$B$1:$AQ$554,MATCH(R$2,Totalt!$B$1:$AQ$1,0),FALSE),"")</f>
        <v>0.55900000000000005</v>
      </c>
      <c r="S33" s="312">
        <f>IFERROR(VLOOKUP($B33,Totalt!$B$1:$AQ$554,MATCH(S$2,Totalt!$B$1:$AQ$1,0),FALSE),"")</f>
        <v>0</v>
      </c>
      <c r="T33" s="312">
        <f>IFERROR(VLOOKUP($B33,Totalt!$B$1:$AQ$554,MATCH(T$2,Totalt!$B$1:$AQ$1,0),FALSE),"")</f>
        <v>0</v>
      </c>
      <c r="U33" s="312">
        <f>IFERROR(VLOOKUP($B33,Totalt!$B$1:$AQ$554,MATCH(U$2,Totalt!$B$1:$AQ$1,0),FALSE),"")</f>
        <v>0</v>
      </c>
      <c r="V33" s="312">
        <f>IFERROR(VLOOKUP($B33,Totalt!$B$1:$AQ$554,MATCH(V$2,Totalt!$B$1:$AQ$1,0),FALSE),"")</f>
        <v>0</v>
      </c>
      <c r="W33" s="312">
        <f>IFERROR(VLOOKUP($B33,Totalt!$B$1:$AQ$554,MATCH(W$2,Totalt!$B$1:$AQ$1,0),FALSE),"")</f>
        <v>0</v>
      </c>
      <c r="X33" s="312">
        <f>IFERROR(VLOOKUP($B33,Totalt!$B$1:$AQ$554,MATCH(X$2,Totalt!$B$1:$AQ$1,0),FALSE),"")</f>
        <v>0</v>
      </c>
      <c r="Y33" s="312">
        <f>IFERROR(VLOOKUP($B33,Totalt!$B$1:$AQ$554,MATCH(Y$2,Totalt!$B$1:$AQ$1,0),FALSE),"")</f>
        <v>0</v>
      </c>
      <c r="Z33" s="312">
        <f>IFERROR(VLOOKUP($B33,Totalt!$B$1:$AQ$554,MATCH(Z$2,Totalt!$B$1:$AQ$1,0),FALSE),"")</f>
        <v>0</v>
      </c>
      <c r="AA33" s="312">
        <f>IFERROR(VLOOKUP($B33,Totalt!$B$1:$AQ$554,MATCH(AA$2,Totalt!$B$1:$AQ$1,0),FALSE),"")</f>
        <v>0</v>
      </c>
      <c r="AB33" s="312">
        <f>IFERROR(VLOOKUP($B33,Totalt!$B$1:$AQ$554,MATCH(AB$2,Totalt!$B$1:$AQ$1,0),FALSE),"")</f>
        <v>0</v>
      </c>
      <c r="AC33" s="312">
        <f>IFERROR(VLOOKUP($B33,Totalt!$B$1:$AQ$554,MATCH(AC$2,Totalt!$B$1:$AQ$1,0),FALSE),"")</f>
        <v>0</v>
      </c>
      <c r="AD33" s="312">
        <f>IFERROR(VLOOKUP($B33,Totalt!$B$1:$AQ$554,MATCH(AD$2,Totalt!$B$1:$AQ$1,0),FALSE),"")</f>
        <v>0</v>
      </c>
      <c r="AE33" s="312">
        <f>IFERROR(VLOOKUP($B33,Totalt!$B$1:$AQ$554,MATCH(AE$2,Totalt!$B$1:$AQ$1,0),FALSE),"")</f>
        <v>0</v>
      </c>
      <c r="AF33" s="312">
        <f>IFERROR(VLOOKUP($B33,Totalt!$B$1:$AQ$554,MATCH(AF$2,Totalt!$B$1:$AQ$1,0),FALSE),"")</f>
        <v>0.33348</v>
      </c>
      <c r="AG33" s="312">
        <f>IFERROR(VLOOKUP($B33,Totalt!$B$1:$AQ$554,MATCH(AG$2,Totalt!$B$1:$AQ$1,0),FALSE),"")</f>
        <v>0</v>
      </c>
      <c r="AI33" s="245">
        <f t="shared" si="3"/>
        <v>12.447480000000001</v>
      </c>
      <c r="AJ33" s="246">
        <f>IF(ISERROR(1/VLOOKUP($B33,Leveranser!$B$1:$S$500,MATCH("såld värme (gwh)",Leveranser!$B$1:$S$1,0),FALSE)),"",VLOOKUP($B33,Leveranser!$B$1:$S$500,MATCH("såld värme (gwh)",Leveranser!$B$1:$S$1,0),FALSE))</f>
        <v>11.116</v>
      </c>
      <c r="AK33" t="str">
        <f>IFERROR(IF(VLOOKUP($B33,Totalt!$B$1:$AQ$554,MATCH(AK$2,Totalt!$B$1:$AQ$1,0),FALSE)="","",VLOOKUP($B33,Totalt!$B$1:$AQ$554,MATCH(AK$2,Totalt!$B$1:$AQ$1,0),FALSE)),"")</f>
        <v/>
      </c>
      <c r="AM33" s="247" t="str">
        <f>IF(B33&lt;&gt;"",IF(VLOOKUP($B33,Totalt!$B$1:$AQ$554,MATCH("Kvalitetsgranskad:",Totalt!$B$1:$AQ$1,0),FALSE)="ja",VLOOKUP($B33,Miljö!$B$1:$AG$479,MATCH(AM$2,Miljö!$B$1:$AK$1,0),FALSE),""),"")</f>
        <v>Nej</v>
      </c>
      <c r="AN33" s="247" t="str">
        <f>IF(AM33="ja",VLOOKUP($B33,Miljö!$B$1:$J$479,MATCH("Typ av ursprungsspecificerad el   (Om inget värde anges används Nordisk residualmix, se inforuta) ()",Miljö!$B$1:$J$1,0),FALSE),IF(AM33="nej","Nordisk residualel",""))</f>
        <v>Nordisk residualel</v>
      </c>
      <c r="AO33" s="247">
        <f>IF(AM33="","",VLOOKUP($B33,Miljö!$B$1:$J$479,MATCH("Fossilandel för ursprungspecificerad el ()",Miljö!$B$1:$J$1,0),FALSE))</f>
        <v>0.48399999999999999</v>
      </c>
      <c r="AP33" s="247">
        <f>IF(AM33="","",IFERROR(VLOOKUP($B33,Miljö!$B$1:$J$479,MATCH("Kärnkraftsandel för ursprungsspecificerad el ()",Miljö!$B$1:$J$1,0),FALSE)/1,0))</f>
        <v>0.35</v>
      </c>
      <c r="AQ33" s="247">
        <f t="shared" si="4"/>
        <v>0.16600000000000004</v>
      </c>
      <c r="AR33" s="52"/>
      <c r="AS33" s="247" t="str">
        <f t="shared" si="0"/>
        <v>Nej</v>
      </c>
      <c r="AT33" s="247" t="str">
        <f>IF(AS33="ja",VLOOKUP($B33,Miljö!$B$1:$O$500,MATCH("Fossil andel i procent (%)",Miljö!$B$1:$O$1,0),FALSE)/100,"")</f>
        <v/>
      </c>
      <c r="AU33" s="52"/>
      <c r="AV33" s="247" t="str">
        <f t="shared" si="1"/>
        <v>Nej</v>
      </c>
      <c r="AW33" s="247" t="str">
        <f>IF(AV33="ja",VLOOKUP($B33,'Egen hetvattenprod'!$B$1:$AO$500,MATCH("Värmekälla till värmepumpar ()",'Egen hetvattenprod'!$B$1:$AO$1,0),FALSE),"")</f>
        <v/>
      </c>
      <c r="AY33" s="244" t="str">
        <f t="shared" si="2"/>
        <v>Nej</v>
      </c>
      <c r="AZ33" s="283" t="str">
        <f>IF($AY33="ja",(VLOOKUP($B33,'Egen hetvattenprod'!$B$1:$BX$550,MATCH(AZ$2,'Egen hetvattenprod'!$B$1:$BX$1,0),FALSE)+VLOOKUP($B33,Kraftvärmeprod!$B$1:$BX$550,MATCH(AZ$2,Kraftvärmeprod!$B$1:$BX$1,0),FALSE))/$AC33,"")</f>
        <v/>
      </c>
      <c r="BA33" s="283" t="str">
        <f>IF($AY33="ja",(VLOOKUP($B33,'Egen hetvattenprod'!$B$1:$BX$550,MATCH(BA$2,'Egen hetvattenprod'!$B$1:$BX$1,0),FALSE)+VLOOKUP($B33,Kraftvärmeprod!$B$1:$BX$550,MATCH(BA$2,Kraftvärmeprod!$B$1:$BX$1,0),FALSE))/$AC33,"")</f>
        <v/>
      </c>
      <c r="BB33" s="283" t="str">
        <f>IF($AY33="ja",(VLOOKUP($B33,'Egen hetvattenprod'!$B$1:$BX$550,MATCH(BB$2,'Egen hetvattenprod'!$B$1:$BX$1,0),FALSE)+VLOOKUP($B33,Kraftvärmeprod!$B$1:$BX$550,MATCH(BB$2,Kraftvärmeprod!$B$1:$BX$1,0),FALSE))/$AC33,"")</f>
        <v/>
      </c>
      <c r="BC33" s="283" t="str">
        <f>IF($AY33="ja",(VLOOKUP($B33,'Egen hetvattenprod'!$B$1:$BX$550,MATCH(BC$2,'Egen hetvattenprod'!$B$1:$BX$1,0),FALSE)+VLOOKUP($B33,Kraftvärmeprod!$B$1:$BX$550,MATCH(BC$2,Kraftvärmeprod!$B$1:$BX$1,0),FALSE))/$AC33,"")</f>
        <v/>
      </c>
      <c r="BD33" s="283" t="str">
        <f>IF($AY33="ja",(VLOOKUP($B33,'Egen hetvattenprod'!$B$1:$BX$550,MATCH(BD$2,'Egen hetvattenprod'!$B$1:$BX$1,0),FALSE)+VLOOKUP($B33,Kraftvärmeprod!$B$1:$BX$550,MATCH(BD$2,Kraftvärmeprod!$B$1:$BX$1,0),FALSE))/$AC33,"")</f>
        <v/>
      </c>
      <c r="BF33" s="244" t="str">
        <f t="shared" si="5"/>
        <v>Nej</v>
      </c>
      <c r="BG33" s="283" t="str">
        <f>IF($BF33="ja",VLOOKUP($B33,'Egen hetvattenprod'!$B$1:$BX$550,MATCH("Andelen klimatgaser med fossilt ursprung för avfall ()",'Egen hetvattenprod'!$B$1:$BX$1,0),FALSE),"")</f>
        <v/>
      </c>
      <c r="BH33" s="283" t="str">
        <f>IF($BF33="ja",VLOOKUP($B33,Kraftvärmeprod!$B$1:$BX$550,MATCH("Andelen klimatgaser med fossilt ursprung för avfall ()",Kraftvärmeprod!$B$1:$BX$1,0),FALSE),"")</f>
        <v/>
      </c>
      <c r="BI33" s="307" t="str">
        <f>IF($BF33="ja",VLOOKUP($B33,'Egen hetvattenprod'!$B$1:$BX$550,MATCH("Avfall (GWh)",'Egen hetvattenprod'!$B$1:$BX$1,0),FALSE),"")</f>
        <v/>
      </c>
      <c r="BJ33" s="307" t="str">
        <f>IF($BF33="ja",VLOOKUP($B33,'Slutlig allokering kvv'!$B$1:$BX$550,MATCH("Avfall (GWh)",'Slutlig allokering kvv'!$B$1:$BX$1,0),FALSE),"")</f>
        <v/>
      </c>
      <c r="BK33" s="307" t="str">
        <f>IF($BF33="ja",VLOOKUP($B33,'Köpt hetvatten'!$B$1:$BX$550,MATCH("Avfall i köpt hetvatten",'Köpt hetvatten'!$B$1:$BX$1,0),FALSE),"")</f>
        <v/>
      </c>
      <c r="BL33" s="307" t="str">
        <f>IF($BF33="ja",VLOOKUP($B33,'Egen hetvattenprod'!$B$1:$BX$550,MATCH("Värde enligt ovan. (%)",'Egen hetvattenprod'!$B$1:$BX$1,0),FALSE),"")</f>
        <v/>
      </c>
      <c r="BM33" s="307" t="str">
        <f>IF($BF33="ja",VLOOKUP($B33,Kraftvärmeprod!$B$1:$BX$550,MATCH("Värde enligt ovan. (%)",Kraftvärmeprod!$B$1:$BX$1,0),FALSE),"")</f>
        <v/>
      </c>
      <c r="BN33" s="307"/>
      <c r="BO33" s="307"/>
      <c r="BP33" s="307"/>
      <c r="BQ33" s="307" t="str">
        <f>IF($BF33="ja",VLOOKUP($B33,'Egen hetvattenprod'!$B$1:$BX$550,MATCH("Tillförd olja (fossil) vid avfallsförbränning (GWh)",'Egen hetvattenprod'!$B$1:$BX$1,0),FALSE),"")</f>
        <v/>
      </c>
      <c r="BR33" s="307" t="str">
        <f>IF($BF33="ja",VLOOKUP($B33,Kraftvärmeprod!$B$1:$BX$550,MATCH("Tillförd olja (fossil) vid avfallsförbränning (GWh)",Kraftvärmeprod!$B$1:$BX$1,0),FALSE),"")</f>
        <v/>
      </c>
    </row>
    <row r="34" spans="1:70" x14ac:dyDescent="0.25">
      <c r="A34" s="2" t="str">
        <f>'Miljövärden för publ företag'!B36</f>
        <v>C4 Energi AB</v>
      </c>
      <c r="B34" s="2" t="str">
        <f>'Miljövärden för publ företag'!C36</f>
        <v>Fjälkinge</v>
      </c>
      <c r="C34" s="312">
        <f>IFERROR(VLOOKUP($B34,Totalt!$B$1:$AQ$554,MATCH(C$2,Totalt!$B$1:$AQ$1,0),FALSE),"")</f>
        <v>0</v>
      </c>
      <c r="D34" s="312">
        <f>IFERROR(VLOOKUP($B34,Totalt!$B$1:$AQ$554,MATCH(D$2,Totalt!$B$1:$AQ$1,0),FALSE),"")</f>
        <v>2E-3</v>
      </c>
      <c r="E34" s="312">
        <f>IFERROR(VLOOKUP($B34,Totalt!$B$1:$AQ$554,MATCH(E$2,Totalt!$B$1:$AQ$1,0),FALSE),"")</f>
        <v>0</v>
      </c>
      <c r="F34" s="312">
        <f>IFERROR(VLOOKUP($B34,Totalt!$B$1:$AQ$554,MATCH(F$2,Totalt!$B$1:$AQ$1,0),FALSE),"")</f>
        <v>0</v>
      </c>
      <c r="G34" s="312">
        <f>IFERROR(VLOOKUP($B34,Totalt!$B$1:$AQ$554,MATCH(G$2,Totalt!$B$1:$AQ$1,0),FALSE),"")</f>
        <v>0</v>
      </c>
      <c r="H34" s="312">
        <f>IFERROR(VLOOKUP($B34,Totalt!$B$1:$AQ$554,MATCH(H$2,Totalt!$B$1:$AQ$1,0),FALSE),"")</f>
        <v>0</v>
      </c>
      <c r="I34" s="312">
        <f>IFERROR(VLOOKUP($B34,Totalt!$B$1:$AQ$554,MATCH(I$2,Totalt!$B$1:$AQ$1,0),FALSE),"")</f>
        <v>0</v>
      </c>
      <c r="J34" s="312">
        <f>IFERROR(VLOOKUP($B34,Totalt!$B$1:$AQ$554,MATCH(J$2,Totalt!$B$1:$AQ$1,0),FALSE),"")</f>
        <v>0</v>
      </c>
      <c r="K34" s="312">
        <f>IFERROR(VLOOKUP($B34,Totalt!$B$1:$AQ$554,MATCH(K$2,Totalt!$B$1:$AQ$1,0),FALSE),"")</f>
        <v>0</v>
      </c>
      <c r="L34" s="312">
        <f>IFERROR(VLOOKUP($B34,Totalt!$B$1:$AQ$554,MATCH(L$2,Totalt!$B$1:$AQ$1,0),FALSE),"")</f>
        <v>0</v>
      </c>
      <c r="M34" s="312">
        <f>IFERROR(VLOOKUP($B34,Totalt!$B$1:$AQ$554,MATCH(M$2,Totalt!$B$1:$AQ$1,0),FALSE),"")</f>
        <v>0</v>
      </c>
      <c r="N34" s="312">
        <f>IFERROR(VLOOKUP($B34,Totalt!$B$1:$AQ$554,MATCH(N$2,Totalt!$B$1:$AQ$1,0),FALSE),"")</f>
        <v>0</v>
      </c>
      <c r="O34" s="312">
        <f>IFERROR(VLOOKUP($B34,Totalt!$B$1:$AQ$554,MATCH(O$2,Totalt!$B$1:$AQ$1,0),FALSE),"")</f>
        <v>0</v>
      </c>
      <c r="P34" s="312">
        <f>IFERROR(VLOOKUP($B34,Totalt!$B$1:$AQ$554,MATCH(P$2,Totalt!$B$1:$AQ$1,0),FALSE),"")</f>
        <v>6.4669999999999996</v>
      </c>
      <c r="Q34" s="312">
        <f>IFERROR(VLOOKUP($B34,Totalt!$B$1:$AQ$554,MATCH(Q$2,Totalt!$B$1:$AQ$1,0),FALSE),"")</f>
        <v>0</v>
      </c>
      <c r="R34" s="312">
        <f>IFERROR(VLOOKUP($B34,Totalt!$B$1:$AQ$554,MATCH(R$2,Totalt!$B$1:$AQ$1,0),FALSE),"")</f>
        <v>0</v>
      </c>
      <c r="S34" s="312">
        <f>IFERROR(VLOOKUP($B34,Totalt!$B$1:$AQ$554,MATCH(S$2,Totalt!$B$1:$AQ$1,0),FALSE),"")</f>
        <v>0</v>
      </c>
      <c r="T34" s="312">
        <f>IFERROR(VLOOKUP($B34,Totalt!$B$1:$AQ$554,MATCH(T$2,Totalt!$B$1:$AQ$1,0),FALSE),"")</f>
        <v>0</v>
      </c>
      <c r="U34" s="312">
        <f>IFERROR(VLOOKUP($B34,Totalt!$B$1:$AQ$554,MATCH(U$2,Totalt!$B$1:$AQ$1,0),FALSE),"")</f>
        <v>0</v>
      </c>
      <c r="V34" s="312">
        <f>IFERROR(VLOOKUP($B34,Totalt!$B$1:$AQ$554,MATCH(V$2,Totalt!$B$1:$AQ$1,0),FALSE),"")</f>
        <v>0</v>
      </c>
      <c r="W34" s="312">
        <f>IFERROR(VLOOKUP($B34,Totalt!$B$1:$AQ$554,MATCH(W$2,Totalt!$B$1:$AQ$1,0),FALSE),"")</f>
        <v>0.63500000000000001</v>
      </c>
      <c r="X34" s="312">
        <f>IFERROR(VLOOKUP($B34,Totalt!$B$1:$AQ$554,MATCH(X$2,Totalt!$B$1:$AQ$1,0),FALSE),"")</f>
        <v>0</v>
      </c>
      <c r="Y34" s="312">
        <f>IFERROR(VLOOKUP($B34,Totalt!$B$1:$AQ$554,MATCH(Y$2,Totalt!$B$1:$AQ$1,0),FALSE),"")</f>
        <v>0</v>
      </c>
      <c r="Z34" s="312">
        <f>IFERROR(VLOOKUP($B34,Totalt!$B$1:$AQ$554,MATCH(Z$2,Totalt!$B$1:$AQ$1,0),FALSE),"")</f>
        <v>0</v>
      </c>
      <c r="AA34" s="312">
        <f>IFERROR(VLOOKUP($B34,Totalt!$B$1:$AQ$554,MATCH(AA$2,Totalt!$B$1:$AQ$1,0),FALSE),"")</f>
        <v>0</v>
      </c>
      <c r="AB34" s="312">
        <f>IFERROR(VLOOKUP($B34,Totalt!$B$1:$AQ$554,MATCH(AB$2,Totalt!$B$1:$AQ$1,0),FALSE),"")</f>
        <v>0</v>
      </c>
      <c r="AC34" s="312">
        <f>IFERROR(VLOOKUP($B34,Totalt!$B$1:$AQ$554,MATCH(AC$2,Totalt!$B$1:$AQ$1,0),FALSE),"")</f>
        <v>0</v>
      </c>
      <c r="AD34" s="312">
        <f>IFERROR(VLOOKUP($B34,Totalt!$B$1:$AQ$554,MATCH(AD$2,Totalt!$B$1:$AQ$1,0),FALSE),"")</f>
        <v>0</v>
      </c>
      <c r="AE34" s="312">
        <f>IFERROR(VLOOKUP($B34,Totalt!$B$1:$AQ$554,MATCH(AE$2,Totalt!$B$1:$AQ$1,0),FALSE),"")</f>
        <v>0</v>
      </c>
      <c r="AF34" s="312">
        <f>IFERROR(VLOOKUP($B34,Totalt!$B$1:$AQ$554,MATCH(AF$2,Totalt!$B$1:$AQ$1,0),FALSE),"")</f>
        <v>0.126</v>
      </c>
      <c r="AG34" s="312">
        <f>IFERROR(VLOOKUP($B34,Totalt!$B$1:$AQ$554,MATCH(AG$2,Totalt!$B$1:$AQ$1,0),FALSE),"")</f>
        <v>0</v>
      </c>
      <c r="AI34" s="245">
        <f t="shared" si="3"/>
        <v>7.2299999999999995</v>
      </c>
      <c r="AJ34" s="246">
        <f>IF(ISERROR(1/VLOOKUP($B34,Leveranser!$B$1:$S$500,MATCH("såld värme (gwh)",Leveranser!$B$1:$S$1,0),FALSE)),"",VLOOKUP($B34,Leveranser!$B$1:$S$500,MATCH("såld värme (gwh)",Leveranser!$B$1:$S$1,0),FALSE))</f>
        <v>4.6260000000000003</v>
      </c>
      <c r="AK34" t="str">
        <f>IFERROR(IF(VLOOKUP($B34,Totalt!$B$1:$AQ$554,MATCH(AK$2,Totalt!$B$1:$AQ$1,0),FALSE)="","",VLOOKUP($B34,Totalt!$B$1:$AQ$554,MATCH(AK$2,Totalt!$B$1:$AQ$1,0),FALSE)),"")</f>
        <v/>
      </c>
      <c r="AM34" s="247" t="str">
        <f>IF(B34&lt;&gt;"",IF(VLOOKUP($B34,Totalt!$B$1:$AQ$554,MATCH("Kvalitetsgranskad:",Totalt!$B$1:$AQ$1,0),FALSE)="ja",VLOOKUP($B34,Miljö!$B$1:$AG$479,MATCH(AM$2,Miljö!$B$1:$AK$1,0),FALSE),""),"")</f>
        <v>Ja</v>
      </c>
      <c r="AN34" s="247" t="str">
        <f>IF(AM34="ja",VLOOKUP($B34,Miljö!$B$1:$J$479,MATCH("Typ av ursprungsspecificerad el   (Om inget värde anges används Nordisk residualmix, se inforuta) ()",Miljö!$B$1:$J$1,0),FALSE),IF(AM34="nej","Nordisk residualel",""))</f>
        <v>'C4 Energi 100% fossilfritt'</v>
      </c>
      <c r="AO34" s="247">
        <f>IF(AM34="","",VLOOKUP($B34,Miljö!$B$1:$J$479,MATCH("Fossilandel för ursprungspecificerad el ()",Miljö!$B$1:$J$1,0),FALSE))</f>
        <v>0</v>
      </c>
      <c r="AP34" s="247">
        <f>IF(AM34="","",IFERROR(VLOOKUP($B34,Miljö!$B$1:$J$479,MATCH("Kärnkraftsandel för ursprungsspecificerad el ()",Miljö!$B$1:$J$1,0),FALSE)/1,0))</f>
        <v>0</v>
      </c>
      <c r="AQ34" s="247">
        <f t="shared" si="4"/>
        <v>1</v>
      </c>
      <c r="AR34" s="52"/>
      <c r="AS34" s="247" t="str">
        <f t="shared" si="0"/>
        <v>Nej</v>
      </c>
      <c r="AT34" s="247" t="str">
        <f>IF(AS34="ja",VLOOKUP($B34,Miljö!$B$1:$O$500,MATCH("Fossil andel i procent (%)",Miljö!$B$1:$O$1,0),FALSE)/100,"")</f>
        <v/>
      </c>
      <c r="AU34" s="52"/>
      <c r="AV34" s="247" t="str">
        <f t="shared" si="1"/>
        <v>Nej</v>
      </c>
      <c r="AW34" s="247" t="str">
        <f>IF(AV34="ja",VLOOKUP($B34,'Egen hetvattenprod'!$B$1:$AO$500,MATCH("Värmekälla till värmepumpar ()",'Egen hetvattenprod'!$B$1:$AO$1,0),FALSE),"")</f>
        <v/>
      </c>
      <c r="AY34" s="244" t="str">
        <f t="shared" si="2"/>
        <v>Nej</v>
      </c>
      <c r="AZ34" s="283" t="str">
        <f>IF($AY34="ja",(VLOOKUP($B34,'Egen hetvattenprod'!$B$1:$BX$550,MATCH(AZ$2,'Egen hetvattenprod'!$B$1:$BX$1,0),FALSE)+VLOOKUP($B34,Kraftvärmeprod!$B$1:$BX$550,MATCH(AZ$2,Kraftvärmeprod!$B$1:$BX$1,0),FALSE))/$AC34,"")</f>
        <v/>
      </c>
      <c r="BA34" s="283" t="str">
        <f>IF($AY34="ja",(VLOOKUP($B34,'Egen hetvattenprod'!$B$1:$BX$550,MATCH(BA$2,'Egen hetvattenprod'!$B$1:$BX$1,0),FALSE)+VLOOKUP($B34,Kraftvärmeprod!$B$1:$BX$550,MATCH(BA$2,Kraftvärmeprod!$B$1:$BX$1,0),FALSE))/$AC34,"")</f>
        <v/>
      </c>
      <c r="BB34" s="283" t="str">
        <f>IF($AY34="ja",(VLOOKUP($B34,'Egen hetvattenprod'!$B$1:$BX$550,MATCH(BB$2,'Egen hetvattenprod'!$B$1:$BX$1,0),FALSE)+VLOOKUP($B34,Kraftvärmeprod!$B$1:$BX$550,MATCH(BB$2,Kraftvärmeprod!$B$1:$BX$1,0),FALSE))/$AC34,"")</f>
        <v/>
      </c>
      <c r="BC34" s="283" t="str">
        <f>IF($AY34="ja",(VLOOKUP($B34,'Egen hetvattenprod'!$B$1:$BX$550,MATCH(BC$2,'Egen hetvattenprod'!$B$1:$BX$1,0),FALSE)+VLOOKUP($B34,Kraftvärmeprod!$B$1:$BX$550,MATCH(BC$2,Kraftvärmeprod!$B$1:$BX$1,0),FALSE))/$AC34,"")</f>
        <v/>
      </c>
      <c r="BD34" s="283" t="str">
        <f>IF($AY34="ja",(VLOOKUP($B34,'Egen hetvattenprod'!$B$1:$BX$550,MATCH(BD$2,'Egen hetvattenprod'!$B$1:$BX$1,0),FALSE)+VLOOKUP($B34,Kraftvärmeprod!$B$1:$BX$550,MATCH(BD$2,Kraftvärmeprod!$B$1:$BX$1,0),FALSE))/$AC34,"")</f>
        <v/>
      </c>
      <c r="BF34" s="244" t="str">
        <f t="shared" si="5"/>
        <v>Nej</v>
      </c>
      <c r="BG34" s="283" t="str">
        <f>IF($BF34="ja",VLOOKUP($B34,'Egen hetvattenprod'!$B$1:$BX$550,MATCH("Andelen klimatgaser med fossilt ursprung för avfall ()",'Egen hetvattenprod'!$B$1:$BX$1,0),FALSE),"")</f>
        <v/>
      </c>
      <c r="BH34" s="283" t="str">
        <f>IF($BF34="ja",VLOOKUP($B34,Kraftvärmeprod!$B$1:$BX$550,MATCH("Andelen klimatgaser med fossilt ursprung för avfall ()",Kraftvärmeprod!$B$1:$BX$1,0),FALSE),"")</f>
        <v/>
      </c>
      <c r="BI34" s="307" t="str">
        <f>IF($BF34="ja",VLOOKUP($B34,'Egen hetvattenprod'!$B$1:$BX$550,MATCH("Avfall (GWh)",'Egen hetvattenprod'!$B$1:$BX$1,0),FALSE),"")</f>
        <v/>
      </c>
      <c r="BJ34" s="307" t="str">
        <f>IF($BF34="ja",VLOOKUP($B34,'Slutlig allokering kvv'!$B$1:$BX$550,MATCH("Avfall (GWh)",'Slutlig allokering kvv'!$B$1:$BX$1,0),FALSE),"")</f>
        <v/>
      </c>
      <c r="BK34" s="307" t="str">
        <f>IF($BF34="ja",VLOOKUP($B34,'Köpt hetvatten'!$B$1:$BX$550,MATCH("Avfall i köpt hetvatten",'Köpt hetvatten'!$B$1:$BX$1,0),FALSE),"")</f>
        <v/>
      </c>
      <c r="BL34" s="307" t="str">
        <f>IF($BF34="ja",VLOOKUP($B34,'Egen hetvattenprod'!$B$1:$BX$550,MATCH("Värde enligt ovan. (%)",'Egen hetvattenprod'!$B$1:$BX$1,0),FALSE),"")</f>
        <v/>
      </c>
      <c r="BM34" s="307" t="str">
        <f>IF($BF34="ja",VLOOKUP($B34,Kraftvärmeprod!$B$1:$BX$550,MATCH("Värde enligt ovan. (%)",Kraftvärmeprod!$B$1:$BX$1,0),FALSE),"")</f>
        <v/>
      </c>
      <c r="BN34" s="307"/>
      <c r="BO34" s="307"/>
      <c r="BP34" s="307"/>
      <c r="BQ34" s="307" t="str">
        <f>IF($BF34="ja",VLOOKUP($B34,'Egen hetvattenprod'!$B$1:$BX$550,MATCH("Tillförd olja (fossil) vid avfallsförbränning (GWh)",'Egen hetvattenprod'!$B$1:$BX$1,0),FALSE),"")</f>
        <v/>
      </c>
      <c r="BR34" s="307" t="str">
        <f>IF($BF34="ja",VLOOKUP($B34,Kraftvärmeprod!$B$1:$BX$550,MATCH("Tillförd olja (fossil) vid avfallsförbränning (GWh)",Kraftvärmeprod!$B$1:$BX$1,0),FALSE),"")</f>
        <v/>
      </c>
    </row>
    <row r="35" spans="1:70" x14ac:dyDescent="0.25">
      <c r="A35" s="2" t="str">
        <f>'Miljövärden för publ företag'!B37</f>
        <v>C4 Energi AB</v>
      </c>
      <c r="B35" s="2" t="str">
        <f>'Miljövärden för publ företag'!C37</f>
        <v>Kristianstad</v>
      </c>
      <c r="C35" s="312">
        <f>IFERROR(VLOOKUP($B35,Totalt!$B$1:$AQ$554,MATCH(C$2,Totalt!$B$1:$AQ$1,0),FALSE),"")</f>
        <v>0</v>
      </c>
      <c r="D35" s="312">
        <f>IFERROR(VLOOKUP($B35,Totalt!$B$1:$AQ$554,MATCH(D$2,Totalt!$B$1:$AQ$1,0),FALSE),"")</f>
        <v>0.92274800000000001</v>
      </c>
      <c r="E35" s="312">
        <f>IFERROR(VLOOKUP($B35,Totalt!$B$1:$AQ$554,MATCH(E$2,Totalt!$B$1:$AQ$1,0),FALSE),"")</f>
        <v>0</v>
      </c>
      <c r="F35" s="312">
        <f>IFERROR(VLOOKUP($B35,Totalt!$B$1:$AQ$554,MATCH(F$2,Totalt!$B$1:$AQ$1,0),FALSE),"")</f>
        <v>0</v>
      </c>
      <c r="G35" s="312">
        <f>IFERROR(VLOOKUP($B35,Totalt!$B$1:$AQ$554,MATCH(G$2,Totalt!$B$1:$AQ$1,0),FALSE),"")</f>
        <v>0</v>
      </c>
      <c r="H35" s="312">
        <f>IFERROR(VLOOKUP($B35,Totalt!$B$1:$AQ$554,MATCH(H$2,Totalt!$B$1:$AQ$1,0),FALSE),"")</f>
        <v>0</v>
      </c>
      <c r="I35" s="312">
        <f>IFERROR(VLOOKUP($B35,Totalt!$B$1:$AQ$554,MATCH(I$2,Totalt!$B$1:$AQ$1,0),FALSE),"")</f>
        <v>0</v>
      </c>
      <c r="J35" s="312">
        <f>IFERROR(VLOOKUP($B35,Totalt!$B$1:$AQ$554,MATCH(J$2,Totalt!$B$1:$AQ$1,0),FALSE),"")</f>
        <v>17.912500000000001</v>
      </c>
      <c r="K35" s="312">
        <f>IFERROR(VLOOKUP($B35,Totalt!$B$1:$AQ$554,MATCH(K$2,Totalt!$B$1:$AQ$1,0),FALSE),"")</f>
        <v>0</v>
      </c>
      <c r="L35" s="312">
        <f>IFERROR(VLOOKUP($B35,Totalt!$B$1:$AQ$554,MATCH(L$2,Totalt!$B$1:$AQ$1,0),FALSE),"")</f>
        <v>0</v>
      </c>
      <c r="M35" s="312">
        <f>IFERROR(VLOOKUP($B35,Totalt!$B$1:$AQ$554,MATCH(M$2,Totalt!$B$1:$AQ$1,0),FALSE),"")</f>
        <v>3.2236199999999999</v>
      </c>
      <c r="N35" s="312">
        <f>IFERROR(VLOOKUP($B35,Totalt!$B$1:$AQ$554,MATCH(N$2,Totalt!$B$1:$AQ$1,0),FALSE),"")</f>
        <v>222.21600000000001</v>
      </c>
      <c r="O35" s="312">
        <f>IFERROR(VLOOKUP($B35,Totalt!$B$1:$AQ$554,MATCH(O$2,Totalt!$B$1:$AQ$1,0),FALSE),"")</f>
        <v>0</v>
      </c>
      <c r="P35" s="312">
        <f>IFERROR(VLOOKUP($B35,Totalt!$B$1:$AQ$554,MATCH(P$2,Totalt!$B$1:$AQ$1,0),FALSE),"")</f>
        <v>27.314499999999999</v>
      </c>
      <c r="Q35" s="312">
        <f>IFERROR(VLOOKUP($B35,Totalt!$B$1:$AQ$554,MATCH(Q$2,Totalt!$B$1:$AQ$1,0),FALSE),"")</f>
        <v>0</v>
      </c>
      <c r="R35" s="312">
        <f>IFERROR(VLOOKUP($B35,Totalt!$B$1:$AQ$554,MATCH(R$2,Totalt!$B$1:$AQ$1,0),FALSE),"")</f>
        <v>0</v>
      </c>
      <c r="S35" s="312">
        <f>IFERROR(VLOOKUP($B35,Totalt!$B$1:$AQ$554,MATCH(S$2,Totalt!$B$1:$AQ$1,0),FALSE),"")</f>
        <v>0</v>
      </c>
      <c r="T35" s="312">
        <f>IFERROR(VLOOKUP($B35,Totalt!$B$1:$AQ$554,MATCH(T$2,Totalt!$B$1:$AQ$1,0),FALSE),"")</f>
        <v>0</v>
      </c>
      <c r="U35" s="312">
        <f>IFERROR(VLOOKUP($B35,Totalt!$B$1:$AQ$554,MATCH(U$2,Totalt!$B$1:$AQ$1,0),FALSE),"")</f>
        <v>0</v>
      </c>
      <c r="V35" s="312">
        <f>IFERROR(VLOOKUP($B35,Totalt!$B$1:$AQ$554,MATCH(V$2,Totalt!$B$1:$AQ$1,0),FALSE),"")</f>
        <v>0</v>
      </c>
      <c r="W35" s="312">
        <f>IFERROR(VLOOKUP($B35,Totalt!$B$1:$AQ$554,MATCH(W$2,Totalt!$B$1:$AQ$1,0),FALSE),"")</f>
        <v>22.483000000000001</v>
      </c>
      <c r="X35" s="312">
        <f>IFERROR(VLOOKUP($B35,Totalt!$B$1:$AQ$554,MATCH(X$2,Totalt!$B$1:$AQ$1,0),FALSE),"")</f>
        <v>0</v>
      </c>
      <c r="Y35" s="312">
        <f>IFERROR(VLOOKUP($B35,Totalt!$B$1:$AQ$554,MATCH(Y$2,Totalt!$B$1:$AQ$1,0),FALSE),"")</f>
        <v>0</v>
      </c>
      <c r="Z35" s="312">
        <f>IFERROR(VLOOKUP($B35,Totalt!$B$1:$AQ$554,MATCH(Z$2,Totalt!$B$1:$AQ$1,0),FALSE),"")</f>
        <v>0</v>
      </c>
      <c r="AA35" s="312">
        <f>IFERROR(VLOOKUP($B35,Totalt!$B$1:$AQ$554,MATCH(AA$2,Totalt!$B$1:$AQ$1,0),FALSE),"")</f>
        <v>0</v>
      </c>
      <c r="AB35" s="312">
        <f>IFERROR(VLOOKUP($B35,Totalt!$B$1:$AQ$554,MATCH(AB$2,Totalt!$B$1:$AQ$1,0),FALSE),"")</f>
        <v>0</v>
      </c>
      <c r="AC35" s="312">
        <f>IFERROR(VLOOKUP($B35,Totalt!$B$1:$AQ$554,MATCH(AC$2,Totalt!$B$1:$AQ$1,0),FALSE),"")</f>
        <v>87.292000000000002</v>
      </c>
      <c r="AD35" s="312">
        <f>IFERROR(VLOOKUP($B35,Totalt!$B$1:$AQ$554,MATCH(AD$2,Totalt!$B$1:$AQ$1,0),FALSE),"")</f>
        <v>0.44900000000000001</v>
      </c>
      <c r="AE35" s="312">
        <f>IFERROR(VLOOKUP($B35,Totalt!$B$1:$AQ$554,MATCH(AE$2,Totalt!$B$1:$AQ$1,0),FALSE),"")</f>
        <v>0</v>
      </c>
      <c r="AF35" s="312">
        <f>IFERROR(VLOOKUP($B35,Totalt!$B$1:$AQ$554,MATCH(AF$2,Totalt!$B$1:$AQ$1,0),FALSE),"")</f>
        <v>11.218</v>
      </c>
      <c r="AG35" s="312">
        <f>IFERROR(VLOOKUP($B35,Totalt!$B$1:$AQ$554,MATCH(AG$2,Totalt!$B$1:$AQ$1,0),FALSE),"")</f>
        <v>0</v>
      </c>
      <c r="AI35" s="245">
        <f t="shared" si="3"/>
        <v>393.03136800000004</v>
      </c>
      <c r="AJ35" s="246">
        <f>IF(ISERROR(1/VLOOKUP($B35,Leveranser!$B$1:$S$500,MATCH("såld värme (gwh)",Leveranser!$B$1:$S$1,0),FALSE)),"",VLOOKUP($B35,Leveranser!$B$1:$S$500,MATCH("såld värme (gwh)",Leveranser!$B$1:$S$1,0),FALSE))</f>
        <v>356.59899999999999</v>
      </c>
      <c r="AK35" t="str">
        <f>IFERROR(IF(VLOOKUP($B35,Totalt!$B$1:$AQ$554,MATCH(AK$2,Totalt!$B$1:$AQ$1,0),FALSE)="","",VLOOKUP($B35,Totalt!$B$1:$AQ$554,MATCH(AK$2,Totalt!$B$1:$AQ$1,0),FALSE)),"")</f>
        <v/>
      </c>
      <c r="AM35" s="247" t="str">
        <f>IF(B35&lt;&gt;"",IF(VLOOKUP($B35,Totalt!$B$1:$AQ$554,MATCH("Kvalitetsgranskad:",Totalt!$B$1:$AQ$1,0),FALSE)="ja",VLOOKUP($B35,Miljö!$B$1:$AG$479,MATCH(AM$2,Miljö!$B$1:$AK$1,0),FALSE),""),"")</f>
        <v>Ja</v>
      </c>
      <c r="AN35" s="247" t="str">
        <f>IF(AM35="ja",VLOOKUP($B35,Miljö!$B$1:$J$479,MATCH("Typ av ursprungsspecificerad el   (Om inget värde anges används Nordisk residualmix, se inforuta) ()",Miljö!$B$1:$J$1,0),FALSE),IF(AM35="nej","Nordisk residualel",""))</f>
        <v>'Egenproducerad grön 100%'</v>
      </c>
      <c r="AO35" s="247">
        <f>IF(AM35="","",VLOOKUP($B35,Miljö!$B$1:$J$479,MATCH("Fossilandel för ursprungspecificerad el ()",Miljö!$B$1:$J$1,0),FALSE))</f>
        <v>0</v>
      </c>
      <c r="AP35" s="247">
        <f>IF(AM35="","",IFERROR(VLOOKUP($B35,Miljö!$B$1:$J$479,MATCH("Kärnkraftsandel för ursprungsspecificerad el ()",Miljö!$B$1:$J$1,0),FALSE)/1,0))</f>
        <v>0</v>
      </c>
      <c r="AQ35" s="247">
        <f t="shared" si="4"/>
        <v>1</v>
      </c>
      <c r="AR35" s="52"/>
      <c r="AS35" s="247" t="str">
        <f t="shared" si="0"/>
        <v>Nej</v>
      </c>
      <c r="AT35" s="247" t="str">
        <f>IF(AS35="ja",VLOOKUP($B35,Miljö!$B$1:$O$500,MATCH("Fossil andel i procent (%)",Miljö!$B$1:$O$1,0),FALSE)/100,"")</f>
        <v/>
      </c>
      <c r="AU35" s="52"/>
      <c r="AV35" s="247" t="str">
        <f t="shared" si="1"/>
        <v>Nej</v>
      </c>
      <c r="AW35" s="247" t="str">
        <f>IF(AV35="ja",VLOOKUP($B35,'Egen hetvattenprod'!$B$1:$AO$500,MATCH("Värmekälla till värmepumpar ()",'Egen hetvattenprod'!$B$1:$AO$1,0),FALSE),"")</f>
        <v/>
      </c>
      <c r="AY35" s="244" t="str">
        <f t="shared" si="2"/>
        <v>Ja</v>
      </c>
      <c r="AZ35" s="283">
        <f>IF($AY35="ja",(VLOOKUP($B35,'Egen hetvattenprod'!$B$1:$BX$550,MATCH(AZ$2,'Egen hetvattenprod'!$B$1:$BX$1,0),FALSE)+VLOOKUP($B35,Kraftvärmeprod!$B$1:$BX$550,MATCH(AZ$2,Kraftvärmeprod!$B$1:$BX$1,0),FALSE))/$AC35,"")</f>
        <v>1</v>
      </c>
      <c r="BA35" s="283">
        <f>IF($AY35="ja",(VLOOKUP($B35,'Egen hetvattenprod'!$B$1:$BX$550,MATCH(BA$2,'Egen hetvattenprod'!$B$1:$BX$1,0),FALSE)+VLOOKUP($B35,Kraftvärmeprod!$B$1:$BX$550,MATCH(BA$2,Kraftvärmeprod!$B$1:$BX$1,0),FALSE))/$AC35,"")</f>
        <v>0</v>
      </c>
      <c r="BB35" s="283">
        <f>IF($AY35="ja",(VLOOKUP($B35,'Egen hetvattenprod'!$B$1:$BX$550,MATCH(BB$2,'Egen hetvattenprod'!$B$1:$BX$1,0),FALSE)+VLOOKUP($B35,Kraftvärmeprod!$B$1:$BX$550,MATCH(BB$2,Kraftvärmeprod!$B$1:$BX$1,0),FALSE))/$AC35,"")</f>
        <v>0</v>
      </c>
      <c r="BC35" s="283">
        <f>IF($AY35="ja",(VLOOKUP($B35,'Egen hetvattenprod'!$B$1:$BX$550,MATCH(BC$2,'Egen hetvattenprod'!$B$1:$BX$1,0),FALSE)+VLOOKUP($B35,Kraftvärmeprod!$B$1:$BX$550,MATCH(BC$2,Kraftvärmeprod!$B$1:$BX$1,0),FALSE))/$AC35,"")</f>
        <v>0</v>
      </c>
      <c r="BD35" s="283">
        <f>IF($AY35="ja",(VLOOKUP($B35,'Egen hetvattenprod'!$B$1:$BX$550,MATCH(BD$2,'Egen hetvattenprod'!$B$1:$BX$1,0),FALSE)+VLOOKUP($B35,Kraftvärmeprod!$B$1:$BX$550,MATCH(BD$2,Kraftvärmeprod!$B$1:$BX$1,0),FALSE))/$AC35,"")</f>
        <v>0</v>
      </c>
      <c r="BF35" s="244" t="str">
        <f t="shared" si="5"/>
        <v>Nej</v>
      </c>
      <c r="BG35" s="283" t="str">
        <f>IF($BF35="ja",VLOOKUP($B35,'Egen hetvattenprod'!$B$1:$BX$550,MATCH("Andelen klimatgaser med fossilt ursprung för avfall ()",'Egen hetvattenprod'!$B$1:$BX$1,0),FALSE),"")</f>
        <v/>
      </c>
      <c r="BH35" s="283" t="str">
        <f>IF($BF35="ja",VLOOKUP($B35,Kraftvärmeprod!$B$1:$BX$550,MATCH("Andelen klimatgaser med fossilt ursprung för avfall ()",Kraftvärmeprod!$B$1:$BX$1,0),FALSE),"")</f>
        <v/>
      </c>
      <c r="BI35" s="307" t="str">
        <f>IF($BF35="ja",VLOOKUP($B35,'Egen hetvattenprod'!$B$1:$BX$550,MATCH("Avfall (GWh)",'Egen hetvattenprod'!$B$1:$BX$1,0),FALSE),"")</f>
        <v/>
      </c>
      <c r="BJ35" s="307" t="str">
        <f>IF($BF35="ja",VLOOKUP($B35,'Slutlig allokering kvv'!$B$1:$BX$550,MATCH("Avfall (GWh)",'Slutlig allokering kvv'!$B$1:$BX$1,0),FALSE),"")</f>
        <v/>
      </c>
      <c r="BK35" s="307" t="str">
        <f>IF($BF35="ja",VLOOKUP($B35,'Köpt hetvatten'!$B$1:$BX$550,MATCH("Avfall i köpt hetvatten",'Köpt hetvatten'!$B$1:$BX$1,0),FALSE),"")</f>
        <v/>
      </c>
      <c r="BL35" s="307" t="str">
        <f>IF($BF35="ja",VLOOKUP($B35,'Egen hetvattenprod'!$B$1:$BX$550,MATCH("Värde enligt ovan. (%)",'Egen hetvattenprod'!$B$1:$BX$1,0),FALSE),"")</f>
        <v/>
      </c>
      <c r="BM35" s="307" t="str">
        <f>IF($BF35="ja",VLOOKUP($B35,Kraftvärmeprod!$B$1:$BX$550,MATCH("Värde enligt ovan. (%)",Kraftvärmeprod!$B$1:$BX$1,0),FALSE),"")</f>
        <v/>
      </c>
      <c r="BN35" s="307"/>
      <c r="BO35" s="307"/>
      <c r="BP35" s="307"/>
      <c r="BQ35" s="307" t="str">
        <f>IF($BF35="ja",VLOOKUP($B35,'Egen hetvattenprod'!$B$1:$BX$550,MATCH("Tillförd olja (fossil) vid avfallsförbränning (GWh)",'Egen hetvattenprod'!$B$1:$BX$1,0),FALSE),"")</f>
        <v/>
      </c>
      <c r="BR35" s="307" t="str">
        <f>IF($BF35="ja",VLOOKUP($B35,Kraftvärmeprod!$B$1:$BX$550,MATCH("Tillförd olja (fossil) vid avfallsförbränning (GWh)",Kraftvärmeprod!$B$1:$BX$1,0),FALSE),"")</f>
        <v/>
      </c>
    </row>
    <row r="36" spans="1:70" x14ac:dyDescent="0.25">
      <c r="A36" s="2" t="str">
        <f>'Miljövärden för publ företag'!B38</f>
        <v>Dala Energi Värme AB</v>
      </c>
      <c r="B36" s="2" t="str">
        <f>'Miljövärden för publ företag'!C38</f>
        <v>Insjön</v>
      </c>
      <c r="C36" s="312">
        <f>IFERROR(VLOOKUP($B36,Totalt!$B$1:$AQ$554,MATCH(C$2,Totalt!$B$1:$AQ$1,0),FALSE),"")</f>
        <v>0</v>
      </c>
      <c r="D36" s="312">
        <f>IFERROR(VLOOKUP($B36,Totalt!$B$1:$AQ$554,MATCH(D$2,Totalt!$B$1:$AQ$1,0),FALSE),"")</f>
        <v>0</v>
      </c>
      <c r="E36" s="312">
        <f>IFERROR(VLOOKUP($B36,Totalt!$B$1:$AQ$554,MATCH(E$2,Totalt!$B$1:$AQ$1,0),FALSE),"")</f>
        <v>0</v>
      </c>
      <c r="F36" s="312">
        <f>IFERROR(VLOOKUP($B36,Totalt!$B$1:$AQ$554,MATCH(F$2,Totalt!$B$1:$AQ$1,0),FALSE),"")</f>
        <v>0</v>
      </c>
      <c r="G36" s="312">
        <f>IFERROR(VLOOKUP($B36,Totalt!$B$1:$AQ$554,MATCH(G$2,Totalt!$B$1:$AQ$1,0),FALSE),"")</f>
        <v>0</v>
      </c>
      <c r="H36" s="312">
        <f>IFERROR(VLOOKUP($B36,Totalt!$B$1:$AQ$554,MATCH(H$2,Totalt!$B$1:$AQ$1,0),FALSE),"")</f>
        <v>0</v>
      </c>
      <c r="I36" s="312">
        <f>IFERROR(VLOOKUP($B36,Totalt!$B$1:$AQ$554,MATCH(I$2,Totalt!$B$1:$AQ$1,0),FALSE),"")</f>
        <v>0</v>
      </c>
      <c r="J36" s="312">
        <f>IFERROR(VLOOKUP($B36,Totalt!$B$1:$AQ$554,MATCH(J$2,Totalt!$B$1:$AQ$1,0),FALSE),"")</f>
        <v>0</v>
      </c>
      <c r="K36" s="312">
        <f>IFERROR(VLOOKUP($B36,Totalt!$B$1:$AQ$554,MATCH(K$2,Totalt!$B$1:$AQ$1,0),FALSE),"")</f>
        <v>0</v>
      </c>
      <c r="L36" s="312">
        <f>IFERROR(VLOOKUP($B36,Totalt!$B$1:$AQ$554,MATCH(L$2,Totalt!$B$1:$AQ$1,0),FALSE),"")</f>
        <v>0</v>
      </c>
      <c r="M36" s="312">
        <f>IFERROR(VLOOKUP($B36,Totalt!$B$1:$AQ$554,MATCH(M$2,Totalt!$B$1:$AQ$1,0),FALSE),"")</f>
        <v>0</v>
      </c>
      <c r="N36" s="312">
        <f>IFERROR(VLOOKUP($B36,Totalt!$B$1:$AQ$554,MATCH(N$2,Totalt!$B$1:$AQ$1,0),FALSE),"")</f>
        <v>0</v>
      </c>
      <c r="O36" s="312">
        <f>IFERROR(VLOOKUP($B36,Totalt!$B$1:$AQ$554,MATCH(O$2,Totalt!$B$1:$AQ$1,0),FALSE),"")</f>
        <v>0</v>
      </c>
      <c r="P36" s="312">
        <f>IFERROR(VLOOKUP($B36,Totalt!$B$1:$AQ$554,MATCH(P$2,Totalt!$B$1:$AQ$1,0),FALSE),"")</f>
        <v>0</v>
      </c>
      <c r="Q36" s="312">
        <f>IFERROR(VLOOKUP($B36,Totalt!$B$1:$AQ$554,MATCH(Q$2,Totalt!$B$1:$AQ$1,0),FALSE),"")</f>
        <v>12.8582</v>
      </c>
      <c r="R36" s="312">
        <f>IFERROR(VLOOKUP($B36,Totalt!$B$1:$AQ$554,MATCH(R$2,Totalt!$B$1:$AQ$1,0),FALSE),"")</f>
        <v>0</v>
      </c>
      <c r="S36" s="312">
        <f>IFERROR(VLOOKUP($B36,Totalt!$B$1:$AQ$554,MATCH(S$2,Totalt!$B$1:$AQ$1,0),FALSE),"")</f>
        <v>0</v>
      </c>
      <c r="T36" s="312">
        <f>IFERROR(VLOOKUP($B36,Totalt!$B$1:$AQ$554,MATCH(T$2,Totalt!$B$1:$AQ$1,0),FALSE),"")</f>
        <v>0</v>
      </c>
      <c r="U36" s="312">
        <f>IFERROR(VLOOKUP($B36,Totalt!$B$1:$AQ$554,MATCH(U$2,Totalt!$B$1:$AQ$1,0),FALSE),"")</f>
        <v>0</v>
      </c>
      <c r="V36" s="312">
        <f>IFERROR(VLOOKUP($B36,Totalt!$B$1:$AQ$554,MATCH(V$2,Totalt!$B$1:$AQ$1,0),FALSE),"")</f>
        <v>0</v>
      </c>
      <c r="W36" s="312">
        <f>IFERROR(VLOOKUP($B36,Totalt!$B$1:$AQ$554,MATCH(W$2,Totalt!$B$1:$AQ$1,0),FALSE),"")</f>
        <v>0</v>
      </c>
      <c r="X36" s="312">
        <f>IFERROR(VLOOKUP($B36,Totalt!$B$1:$AQ$554,MATCH(X$2,Totalt!$B$1:$AQ$1,0),FALSE),"")</f>
        <v>0</v>
      </c>
      <c r="Y36" s="312">
        <f>IFERROR(VLOOKUP($B36,Totalt!$B$1:$AQ$554,MATCH(Y$2,Totalt!$B$1:$AQ$1,0),FALSE),"")</f>
        <v>0</v>
      </c>
      <c r="Z36" s="312">
        <f>IFERROR(VLOOKUP($B36,Totalt!$B$1:$AQ$554,MATCH(Z$2,Totalt!$B$1:$AQ$1,0),FALSE),"")</f>
        <v>0</v>
      </c>
      <c r="AA36" s="312">
        <f>IFERROR(VLOOKUP($B36,Totalt!$B$1:$AQ$554,MATCH(AA$2,Totalt!$B$1:$AQ$1,0),FALSE),"")</f>
        <v>0</v>
      </c>
      <c r="AB36" s="312">
        <f>IFERROR(VLOOKUP($B36,Totalt!$B$1:$AQ$554,MATCH(AB$2,Totalt!$B$1:$AQ$1,0),FALSE),"")</f>
        <v>0</v>
      </c>
      <c r="AC36" s="312">
        <f>IFERROR(VLOOKUP($B36,Totalt!$B$1:$AQ$554,MATCH(AC$2,Totalt!$B$1:$AQ$1,0),FALSE),"")</f>
        <v>0</v>
      </c>
      <c r="AD36" s="312">
        <f>IFERROR(VLOOKUP($B36,Totalt!$B$1:$AQ$554,MATCH(AD$2,Totalt!$B$1:$AQ$1,0),FALSE),"")</f>
        <v>0</v>
      </c>
      <c r="AE36" s="312">
        <f>IFERROR(VLOOKUP($B36,Totalt!$B$1:$AQ$554,MATCH(AE$2,Totalt!$B$1:$AQ$1,0),FALSE),"")</f>
        <v>0</v>
      </c>
      <c r="AF36" s="312">
        <f>IFERROR(VLOOKUP($B36,Totalt!$B$1:$AQ$554,MATCH(AF$2,Totalt!$B$1:$AQ$1,0),FALSE),"")</f>
        <v>2.9000000000000001E-2</v>
      </c>
      <c r="AG36" s="312">
        <f>IFERROR(VLOOKUP($B36,Totalt!$B$1:$AQ$554,MATCH(AG$2,Totalt!$B$1:$AQ$1,0),FALSE),"")</f>
        <v>0</v>
      </c>
      <c r="AI36" s="245">
        <f t="shared" si="3"/>
        <v>12.8872</v>
      </c>
      <c r="AJ36" s="246">
        <f>IF(ISERROR(1/VLOOKUP($B36,Leveranser!$B$1:$S$500,MATCH("såld värme (gwh)",Leveranser!$B$1:$S$1,0),FALSE)),"",VLOOKUP($B36,Leveranser!$B$1:$S$500,MATCH("såld värme (gwh)",Leveranser!$B$1:$S$1,0),FALSE))</f>
        <v>8.9190000000000005</v>
      </c>
      <c r="AK36" t="str">
        <f>IFERROR(IF(VLOOKUP($B36,Totalt!$B$1:$AQ$554,MATCH(AK$2,Totalt!$B$1:$AQ$1,0),FALSE)="","",VLOOKUP($B36,Totalt!$B$1:$AQ$554,MATCH(AK$2,Totalt!$B$1:$AQ$1,0),FALSE)),"")</f>
        <v/>
      </c>
      <c r="AM36" s="247" t="str">
        <f>IF(B36&lt;&gt;"",IF(VLOOKUP($B36,Totalt!$B$1:$AQ$554,MATCH("Kvalitetsgranskad:",Totalt!$B$1:$AQ$1,0),FALSE)="ja",VLOOKUP($B36,Miljö!$B$1:$AG$479,MATCH(AM$2,Miljö!$B$1:$AK$1,0),FALSE),""),"")</f>
        <v>Ja</v>
      </c>
      <c r="AN36" s="247" t="str">
        <f>IF(AM36="ja",VLOOKUP($B36,Miljö!$B$1:$J$479,MATCH("Typ av ursprungsspecificerad el   (Om inget värde anges används Nordisk residualmix, se inforuta) ()",Miljö!$B$1:$J$1,0),FALSE),IF(AM36="nej","Nordisk residualel",""))</f>
        <v>'100% förnybart från Dala Kraft'</v>
      </c>
      <c r="AO36" s="247">
        <f>IF(AM36="","",VLOOKUP($B36,Miljö!$B$1:$J$479,MATCH("Fossilandel för ursprungspecificerad el ()",Miljö!$B$1:$J$1,0),FALSE))</f>
        <v>0</v>
      </c>
      <c r="AP36" s="247">
        <f>IF(AM36="","",IFERROR(VLOOKUP($B36,Miljö!$B$1:$J$479,MATCH("Kärnkraftsandel för ursprungsspecificerad el ()",Miljö!$B$1:$J$1,0),FALSE)/1,0))</f>
        <v>0</v>
      </c>
      <c r="AQ36" s="247">
        <f t="shared" si="4"/>
        <v>1</v>
      </c>
      <c r="AR36" s="52"/>
      <c r="AS36" s="247" t="str">
        <f t="shared" si="0"/>
        <v>Nej</v>
      </c>
      <c r="AT36" s="247" t="str">
        <f>IF(AS36="ja",VLOOKUP($B36,Miljö!$B$1:$O$500,MATCH("Fossil andel i procent (%)",Miljö!$B$1:$O$1,0),FALSE)/100,"")</f>
        <v/>
      </c>
      <c r="AU36" s="52"/>
      <c r="AV36" s="247" t="str">
        <f t="shared" si="1"/>
        <v>Nej</v>
      </c>
      <c r="AW36" s="247" t="str">
        <f>IF(AV36="ja",VLOOKUP($B36,'Egen hetvattenprod'!$B$1:$AO$500,MATCH("Värmekälla till värmepumpar ()",'Egen hetvattenprod'!$B$1:$AO$1,0),FALSE),"")</f>
        <v/>
      </c>
      <c r="AY36" s="244" t="str">
        <f t="shared" si="2"/>
        <v>Nej</v>
      </c>
      <c r="AZ36" s="283" t="str">
        <f>IF($AY36="ja",(VLOOKUP($B36,'Egen hetvattenprod'!$B$1:$BX$550,MATCH(AZ$2,'Egen hetvattenprod'!$B$1:$BX$1,0),FALSE)+VLOOKUP($B36,Kraftvärmeprod!$B$1:$BX$550,MATCH(AZ$2,Kraftvärmeprod!$B$1:$BX$1,0),FALSE))/$AC36,"")</f>
        <v/>
      </c>
      <c r="BA36" s="283" t="str">
        <f>IF($AY36="ja",(VLOOKUP($B36,'Egen hetvattenprod'!$B$1:$BX$550,MATCH(BA$2,'Egen hetvattenprod'!$B$1:$BX$1,0),FALSE)+VLOOKUP($B36,Kraftvärmeprod!$B$1:$BX$550,MATCH(BA$2,Kraftvärmeprod!$B$1:$BX$1,0),FALSE))/$AC36,"")</f>
        <v/>
      </c>
      <c r="BB36" s="283" t="str">
        <f>IF($AY36="ja",(VLOOKUP($B36,'Egen hetvattenprod'!$B$1:$BX$550,MATCH(BB$2,'Egen hetvattenprod'!$B$1:$BX$1,0),FALSE)+VLOOKUP($B36,Kraftvärmeprod!$B$1:$BX$550,MATCH(BB$2,Kraftvärmeprod!$B$1:$BX$1,0),FALSE))/$AC36,"")</f>
        <v/>
      </c>
      <c r="BC36" s="283" t="str">
        <f>IF($AY36="ja",(VLOOKUP($B36,'Egen hetvattenprod'!$B$1:$BX$550,MATCH(BC$2,'Egen hetvattenprod'!$B$1:$BX$1,0),FALSE)+VLOOKUP($B36,Kraftvärmeprod!$B$1:$BX$550,MATCH(BC$2,Kraftvärmeprod!$B$1:$BX$1,0),FALSE))/$AC36,"")</f>
        <v/>
      </c>
      <c r="BD36" s="283" t="str">
        <f>IF($AY36="ja",(VLOOKUP($B36,'Egen hetvattenprod'!$B$1:$BX$550,MATCH(BD$2,'Egen hetvattenprod'!$B$1:$BX$1,0),FALSE)+VLOOKUP($B36,Kraftvärmeprod!$B$1:$BX$550,MATCH(BD$2,Kraftvärmeprod!$B$1:$BX$1,0),FALSE))/$AC36,"")</f>
        <v/>
      </c>
      <c r="BF36" s="244" t="str">
        <f t="shared" si="5"/>
        <v>Nej</v>
      </c>
      <c r="BG36" s="283" t="str">
        <f>IF($BF36="ja",VLOOKUP($B36,'Egen hetvattenprod'!$B$1:$BX$550,MATCH("Andelen klimatgaser med fossilt ursprung för avfall ()",'Egen hetvattenprod'!$B$1:$BX$1,0),FALSE),"")</f>
        <v/>
      </c>
      <c r="BH36" s="283" t="str">
        <f>IF($BF36="ja",VLOOKUP($B36,Kraftvärmeprod!$B$1:$BX$550,MATCH("Andelen klimatgaser med fossilt ursprung för avfall ()",Kraftvärmeprod!$B$1:$BX$1,0),FALSE),"")</f>
        <v/>
      </c>
      <c r="BI36" s="307" t="str">
        <f>IF($BF36="ja",VLOOKUP($B36,'Egen hetvattenprod'!$B$1:$BX$550,MATCH("Avfall (GWh)",'Egen hetvattenprod'!$B$1:$BX$1,0),FALSE),"")</f>
        <v/>
      </c>
      <c r="BJ36" s="307" t="str">
        <f>IF($BF36="ja",VLOOKUP($B36,'Slutlig allokering kvv'!$B$1:$BX$550,MATCH("Avfall (GWh)",'Slutlig allokering kvv'!$B$1:$BX$1,0),FALSE),"")</f>
        <v/>
      </c>
      <c r="BK36" s="307" t="str">
        <f>IF($BF36="ja",VLOOKUP($B36,'Köpt hetvatten'!$B$1:$BX$550,MATCH("Avfall i köpt hetvatten",'Köpt hetvatten'!$B$1:$BX$1,0),FALSE),"")</f>
        <v/>
      </c>
      <c r="BL36" s="307" t="str">
        <f>IF($BF36="ja",VLOOKUP($B36,'Egen hetvattenprod'!$B$1:$BX$550,MATCH("Värde enligt ovan. (%)",'Egen hetvattenprod'!$B$1:$BX$1,0),FALSE),"")</f>
        <v/>
      </c>
      <c r="BM36" s="307" t="str">
        <f>IF($BF36="ja",VLOOKUP($B36,Kraftvärmeprod!$B$1:$BX$550,MATCH("Värde enligt ovan. (%)",Kraftvärmeprod!$B$1:$BX$1,0),FALSE),"")</f>
        <v/>
      </c>
      <c r="BN36" s="307"/>
      <c r="BO36" s="307"/>
      <c r="BP36" s="307"/>
      <c r="BQ36" s="307" t="str">
        <f>IF($BF36="ja",VLOOKUP($B36,'Egen hetvattenprod'!$B$1:$BX$550,MATCH("Tillförd olja (fossil) vid avfallsförbränning (GWh)",'Egen hetvattenprod'!$B$1:$BX$1,0),FALSE),"")</f>
        <v/>
      </c>
      <c r="BR36" s="307" t="str">
        <f>IF($BF36="ja",VLOOKUP($B36,Kraftvärmeprod!$B$1:$BX$550,MATCH("Tillförd olja (fossil) vid avfallsförbränning (GWh)",Kraftvärmeprod!$B$1:$BX$1,0),FALSE),"")</f>
        <v/>
      </c>
    </row>
    <row r="37" spans="1:70" x14ac:dyDescent="0.25">
      <c r="A37" s="2" t="str">
        <f>'Miljövärden för publ företag'!B39</f>
        <v>Dala Energi Värme AB</v>
      </c>
      <c r="B37" s="2" t="str">
        <f>'Miljövärden för publ företag'!C39</f>
        <v>Leksand</v>
      </c>
      <c r="C37" s="312">
        <f>IFERROR(VLOOKUP($B37,Totalt!$B$1:$AQ$554,MATCH(C$2,Totalt!$B$1:$AQ$1,0),FALSE),"")</f>
        <v>0</v>
      </c>
      <c r="D37" s="312">
        <f>IFERROR(VLOOKUP($B37,Totalt!$B$1:$AQ$554,MATCH(D$2,Totalt!$B$1:$AQ$1,0),FALSE),"")</f>
        <v>8.5000000000000006E-2</v>
      </c>
      <c r="E37" s="312">
        <f>IFERROR(VLOOKUP($B37,Totalt!$B$1:$AQ$554,MATCH(E$2,Totalt!$B$1:$AQ$1,0),FALSE),"")</f>
        <v>0</v>
      </c>
      <c r="F37" s="312">
        <f>IFERROR(VLOOKUP($B37,Totalt!$B$1:$AQ$554,MATCH(F$2,Totalt!$B$1:$AQ$1,0),FALSE),"")</f>
        <v>0</v>
      </c>
      <c r="G37" s="312">
        <f>IFERROR(VLOOKUP($B37,Totalt!$B$1:$AQ$554,MATCH(G$2,Totalt!$B$1:$AQ$1,0),FALSE),"")</f>
        <v>0</v>
      </c>
      <c r="H37" s="312">
        <f>IFERROR(VLOOKUP($B37,Totalt!$B$1:$AQ$554,MATCH(H$2,Totalt!$B$1:$AQ$1,0),FALSE),"")</f>
        <v>0</v>
      </c>
      <c r="I37" s="312">
        <f>IFERROR(VLOOKUP($B37,Totalt!$B$1:$AQ$554,MATCH(I$2,Totalt!$B$1:$AQ$1,0),FALSE),"")</f>
        <v>0</v>
      </c>
      <c r="J37" s="312">
        <f>IFERROR(VLOOKUP($B37,Totalt!$B$1:$AQ$554,MATCH(J$2,Totalt!$B$1:$AQ$1,0),FALSE),"")</f>
        <v>0</v>
      </c>
      <c r="K37" s="312">
        <f>IFERROR(VLOOKUP($B37,Totalt!$B$1:$AQ$554,MATCH(K$2,Totalt!$B$1:$AQ$1,0),FALSE),"")</f>
        <v>0</v>
      </c>
      <c r="L37" s="312">
        <f>IFERROR(VLOOKUP($B37,Totalt!$B$1:$AQ$554,MATCH(L$2,Totalt!$B$1:$AQ$1,0),FALSE),"")</f>
        <v>0</v>
      </c>
      <c r="M37" s="312">
        <f>IFERROR(VLOOKUP($B37,Totalt!$B$1:$AQ$554,MATCH(M$2,Totalt!$B$1:$AQ$1,0),FALSE),"")</f>
        <v>3.673</v>
      </c>
      <c r="N37" s="312">
        <f>IFERROR(VLOOKUP($B37,Totalt!$B$1:$AQ$554,MATCH(N$2,Totalt!$B$1:$AQ$1,0),FALSE),"")</f>
        <v>24.937999999999999</v>
      </c>
      <c r="O37" s="312">
        <f>IFERROR(VLOOKUP($B37,Totalt!$B$1:$AQ$554,MATCH(O$2,Totalt!$B$1:$AQ$1,0),FALSE),"")</f>
        <v>0</v>
      </c>
      <c r="P37" s="312">
        <f>IFERROR(VLOOKUP($B37,Totalt!$B$1:$AQ$554,MATCH(P$2,Totalt!$B$1:$AQ$1,0),FALSE),"")</f>
        <v>11.128</v>
      </c>
      <c r="Q37" s="312">
        <f>IFERROR(VLOOKUP($B37,Totalt!$B$1:$AQ$554,MATCH(Q$2,Totalt!$B$1:$AQ$1,0),FALSE),"")</f>
        <v>0</v>
      </c>
      <c r="R37" s="312">
        <f>IFERROR(VLOOKUP($B37,Totalt!$B$1:$AQ$554,MATCH(R$2,Totalt!$B$1:$AQ$1,0),FALSE),"")</f>
        <v>0</v>
      </c>
      <c r="S37" s="312">
        <f>IFERROR(VLOOKUP($B37,Totalt!$B$1:$AQ$554,MATCH(S$2,Totalt!$B$1:$AQ$1,0),FALSE),"")</f>
        <v>0</v>
      </c>
      <c r="T37" s="312">
        <f>IFERROR(VLOOKUP($B37,Totalt!$B$1:$AQ$554,MATCH(T$2,Totalt!$B$1:$AQ$1,0),FALSE),"")</f>
        <v>0</v>
      </c>
      <c r="U37" s="312">
        <f>IFERROR(VLOOKUP($B37,Totalt!$B$1:$AQ$554,MATCH(U$2,Totalt!$B$1:$AQ$1,0),FALSE),"")</f>
        <v>0</v>
      </c>
      <c r="V37" s="312">
        <f>IFERROR(VLOOKUP($B37,Totalt!$B$1:$AQ$554,MATCH(V$2,Totalt!$B$1:$AQ$1,0),FALSE),"")</f>
        <v>0</v>
      </c>
      <c r="W37" s="312">
        <f>IFERROR(VLOOKUP($B37,Totalt!$B$1:$AQ$554,MATCH(W$2,Totalt!$B$1:$AQ$1,0),FALSE),"")</f>
        <v>0</v>
      </c>
      <c r="X37" s="312">
        <f>IFERROR(VLOOKUP($B37,Totalt!$B$1:$AQ$554,MATCH(X$2,Totalt!$B$1:$AQ$1,0),FALSE),"")</f>
        <v>0</v>
      </c>
      <c r="Y37" s="312">
        <f>IFERROR(VLOOKUP($B37,Totalt!$B$1:$AQ$554,MATCH(Y$2,Totalt!$B$1:$AQ$1,0),FALSE),"")</f>
        <v>0</v>
      </c>
      <c r="Z37" s="312">
        <f>IFERROR(VLOOKUP($B37,Totalt!$B$1:$AQ$554,MATCH(Z$2,Totalt!$B$1:$AQ$1,0),FALSE),"")</f>
        <v>0</v>
      </c>
      <c r="AA37" s="312">
        <f>IFERROR(VLOOKUP($B37,Totalt!$B$1:$AQ$554,MATCH(AA$2,Totalt!$B$1:$AQ$1,0),FALSE),"")</f>
        <v>0</v>
      </c>
      <c r="AB37" s="312">
        <f>IFERROR(VLOOKUP($B37,Totalt!$B$1:$AQ$554,MATCH(AB$2,Totalt!$B$1:$AQ$1,0),FALSE),"")</f>
        <v>0</v>
      </c>
      <c r="AC37" s="312">
        <f>IFERROR(VLOOKUP($B37,Totalt!$B$1:$AQ$554,MATCH(AC$2,Totalt!$B$1:$AQ$1,0),FALSE),"")</f>
        <v>5.6219999999999999</v>
      </c>
      <c r="AD37" s="312">
        <f>IFERROR(VLOOKUP($B37,Totalt!$B$1:$AQ$554,MATCH(AD$2,Totalt!$B$1:$AQ$1,0),FALSE),"")</f>
        <v>0</v>
      </c>
      <c r="AE37" s="312">
        <f>IFERROR(VLOOKUP($B37,Totalt!$B$1:$AQ$554,MATCH(AE$2,Totalt!$B$1:$AQ$1,0),FALSE),"")</f>
        <v>0</v>
      </c>
      <c r="AF37" s="312">
        <f>IFERROR(VLOOKUP($B37,Totalt!$B$1:$AQ$554,MATCH(AF$2,Totalt!$B$1:$AQ$1,0),FALSE),"")</f>
        <v>1.1319999999999999</v>
      </c>
      <c r="AG37" s="312">
        <f>IFERROR(VLOOKUP($B37,Totalt!$B$1:$AQ$554,MATCH(AG$2,Totalt!$B$1:$AQ$1,0),FALSE),"")</f>
        <v>0</v>
      </c>
      <c r="AI37" s="245">
        <f t="shared" si="3"/>
        <v>46.577999999999996</v>
      </c>
      <c r="AJ37" s="246">
        <f>IF(ISERROR(1/VLOOKUP($B37,Leveranser!$B$1:$S$500,MATCH("såld värme (gwh)",Leveranser!$B$1:$S$1,0),FALSE)),"",VLOOKUP($B37,Leveranser!$B$1:$S$500,MATCH("såld värme (gwh)",Leveranser!$B$1:$S$1,0),FALSE))</f>
        <v>32.957000000000001</v>
      </c>
      <c r="AK37" t="str">
        <f>IFERROR(IF(VLOOKUP($B37,Totalt!$B$1:$AQ$554,MATCH(AK$2,Totalt!$B$1:$AQ$1,0),FALSE)="","",VLOOKUP($B37,Totalt!$B$1:$AQ$554,MATCH(AK$2,Totalt!$B$1:$AQ$1,0),FALSE)),"")</f>
        <v/>
      </c>
      <c r="AM37" s="247" t="str">
        <f>IF(B37&lt;&gt;"",IF(VLOOKUP($B37,Totalt!$B$1:$AQ$554,MATCH("Kvalitetsgranskad:",Totalt!$B$1:$AQ$1,0),FALSE)="ja",VLOOKUP($B37,Miljö!$B$1:$AG$479,MATCH(AM$2,Miljö!$B$1:$AK$1,0),FALSE),""),"")</f>
        <v>Ja</v>
      </c>
      <c r="AN37" s="247" t="str">
        <f>IF(AM37="ja",VLOOKUP($B37,Miljö!$B$1:$J$479,MATCH("Typ av ursprungsspecificerad el   (Om inget värde anges används Nordisk residualmix, se inforuta) ()",Miljö!$B$1:$J$1,0),FALSE),IF(AM37="nej","Nordisk residualel",""))</f>
        <v>'100% förnybar el från Dala Kraft'</v>
      </c>
      <c r="AO37" s="247">
        <f>IF(AM37="","",VLOOKUP($B37,Miljö!$B$1:$J$479,MATCH("Fossilandel för ursprungspecificerad el ()",Miljö!$B$1:$J$1,0),FALSE))</f>
        <v>0</v>
      </c>
      <c r="AP37" s="247">
        <f>IF(AM37="","",IFERROR(VLOOKUP($B37,Miljö!$B$1:$J$479,MATCH("Kärnkraftsandel för ursprungsspecificerad el ()",Miljö!$B$1:$J$1,0),FALSE)/1,0))</f>
        <v>0</v>
      </c>
      <c r="AQ37" s="247">
        <f t="shared" si="4"/>
        <v>1</v>
      </c>
      <c r="AR37" s="52"/>
      <c r="AS37" s="247" t="str">
        <f t="shared" si="0"/>
        <v>Nej</v>
      </c>
      <c r="AT37" s="247" t="str">
        <f>IF(AS37="ja",VLOOKUP($B37,Miljö!$B$1:$O$500,MATCH("Fossil andel i procent (%)",Miljö!$B$1:$O$1,0),FALSE)/100,"")</f>
        <v/>
      </c>
      <c r="AU37" s="52"/>
      <c r="AV37" s="247" t="str">
        <f t="shared" si="1"/>
        <v>Nej</v>
      </c>
      <c r="AW37" s="247" t="str">
        <f>IF(AV37="ja",VLOOKUP($B37,'Egen hetvattenprod'!$B$1:$AO$500,MATCH("Värmekälla till värmepumpar ()",'Egen hetvattenprod'!$B$1:$AO$1,0),FALSE),"")</f>
        <v/>
      </c>
      <c r="AY37" s="244" t="str">
        <f t="shared" si="2"/>
        <v>Ja</v>
      </c>
      <c r="AZ37" s="283">
        <f>IF($AY37="ja",(VLOOKUP($B37,'Egen hetvattenprod'!$B$1:$BX$550,MATCH(AZ$2,'Egen hetvattenprod'!$B$1:$BX$1,0),FALSE)+VLOOKUP($B37,Kraftvärmeprod!$B$1:$BX$550,MATCH(AZ$2,Kraftvärmeprod!$B$1:$BX$1,0),FALSE))/$AC37,"")</f>
        <v>1</v>
      </c>
      <c r="BA37" s="283">
        <f>IF($AY37="ja",(VLOOKUP($B37,'Egen hetvattenprod'!$B$1:$BX$550,MATCH(BA$2,'Egen hetvattenprod'!$B$1:$BX$1,0),FALSE)+VLOOKUP($B37,Kraftvärmeprod!$B$1:$BX$550,MATCH(BA$2,Kraftvärmeprod!$B$1:$BX$1,0),FALSE))/$AC37,"")</f>
        <v>0</v>
      </c>
      <c r="BB37" s="283">
        <f>IF($AY37="ja",(VLOOKUP($B37,'Egen hetvattenprod'!$B$1:$BX$550,MATCH(BB$2,'Egen hetvattenprod'!$B$1:$BX$1,0),FALSE)+VLOOKUP($B37,Kraftvärmeprod!$B$1:$BX$550,MATCH(BB$2,Kraftvärmeprod!$B$1:$BX$1,0),FALSE))/$AC37,"")</f>
        <v>0</v>
      </c>
      <c r="BC37" s="283">
        <f>IF($AY37="ja",(VLOOKUP($B37,'Egen hetvattenprod'!$B$1:$BX$550,MATCH(BC$2,'Egen hetvattenprod'!$B$1:$BX$1,0),FALSE)+VLOOKUP($B37,Kraftvärmeprod!$B$1:$BX$550,MATCH(BC$2,Kraftvärmeprod!$B$1:$BX$1,0),FALSE))/$AC37,"")</f>
        <v>0</v>
      </c>
      <c r="BD37" s="283">
        <f>IF($AY37="ja",(VLOOKUP($B37,'Egen hetvattenprod'!$B$1:$BX$550,MATCH(BD$2,'Egen hetvattenprod'!$B$1:$BX$1,0),FALSE)+VLOOKUP($B37,Kraftvärmeprod!$B$1:$BX$550,MATCH(BD$2,Kraftvärmeprod!$B$1:$BX$1,0),FALSE))/$AC37,"")</f>
        <v>0</v>
      </c>
      <c r="BF37" s="244" t="str">
        <f t="shared" si="5"/>
        <v>Nej</v>
      </c>
      <c r="BG37" s="283" t="str">
        <f>IF($BF37="ja",VLOOKUP($B37,'Egen hetvattenprod'!$B$1:$BX$550,MATCH("Andelen klimatgaser med fossilt ursprung för avfall ()",'Egen hetvattenprod'!$B$1:$BX$1,0),FALSE),"")</f>
        <v/>
      </c>
      <c r="BH37" s="283" t="str">
        <f>IF($BF37="ja",VLOOKUP($B37,Kraftvärmeprod!$B$1:$BX$550,MATCH("Andelen klimatgaser med fossilt ursprung för avfall ()",Kraftvärmeprod!$B$1:$BX$1,0),FALSE),"")</f>
        <v/>
      </c>
      <c r="BI37" s="307" t="str">
        <f>IF($BF37="ja",VLOOKUP($B37,'Egen hetvattenprod'!$B$1:$BX$550,MATCH("Avfall (GWh)",'Egen hetvattenprod'!$B$1:$BX$1,0),FALSE),"")</f>
        <v/>
      </c>
      <c r="BJ37" s="307" t="str">
        <f>IF($BF37="ja",VLOOKUP($B37,'Slutlig allokering kvv'!$B$1:$BX$550,MATCH("Avfall (GWh)",'Slutlig allokering kvv'!$B$1:$BX$1,0),FALSE),"")</f>
        <v/>
      </c>
      <c r="BK37" s="307" t="str">
        <f>IF($BF37="ja",VLOOKUP($B37,'Köpt hetvatten'!$B$1:$BX$550,MATCH("Avfall i köpt hetvatten",'Köpt hetvatten'!$B$1:$BX$1,0),FALSE),"")</f>
        <v/>
      </c>
      <c r="BL37" s="307" t="str">
        <f>IF($BF37="ja",VLOOKUP($B37,'Egen hetvattenprod'!$B$1:$BX$550,MATCH("Värde enligt ovan. (%)",'Egen hetvattenprod'!$B$1:$BX$1,0),FALSE),"")</f>
        <v/>
      </c>
      <c r="BM37" s="307" t="str">
        <f>IF($BF37="ja",VLOOKUP($B37,Kraftvärmeprod!$B$1:$BX$550,MATCH("Värde enligt ovan. (%)",Kraftvärmeprod!$B$1:$BX$1,0),FALSE),"")</f>
        <v/>
      </c>
      <c r="BN37" s="307"/>
      <c r="BO37" s="307"/>
      <c r="BP37" s="307"/>
      <c r="BQ37" s="307" t="str">
        <f>IF($BF37="ja",VLOOKUP($B37,'Egen hetvattenprod'!$B$1:$BX$550,MATCH("Tillförd olja (fossil) vid avfallsförbränning (GWh)",'Egen hetvattenprod'!$B$1:$BX$1,0),FALSE),"")</f>
        <v/>
      </c>
      <c r="BR37" s="307" t="str">
        <f>IF($BF37="ja",VLOOKUP($B37,Kraftvärmeprod!$B$1:$BX$550,MATCH("Tillförd olja (fossil) vid avfallsförbränning (GWh)",Kraftvärmeprod!$B$1:$BX$1,0),FALSE),"")</f>
        <v/>
      </c>
    </row>
    <row r="38" spans="1:70" x14ac:dyDescent="0.25">
      <c r="A38" s="2" t="str">
        <f>'Miljövärden för publ företag'!B40</f>
        <v>Degerfors Energi AB</v>
      </c>
      <c r="B38" s="2" t="str">
        <f>'Miljövärden för publ företag'!C40</f>
        <v>HVC Degerfors</v>
      </c>
      <c r="C38" s="312">
        <f>IFERROR(VLOOKUP($B38,Totalt!$B$1:$AQ$554,MATCH(C$2,Totalt!$B$1:$AQ$1,0),FALSE),"")</f>
        <v>0</v>
      </c>
      <c r="D38" s="312">
        <f>IFERROR(VLOOKUP($B38,Totalt!$B$1:$AQ$554,MATCH(D$2,Totalt!$B$1:$AQ$1,0),FALSE),"")</f>
        <v>7.2999999999999995E-2</v>
      </c>
      <c r="E38" s="312">
        <f>IFERROR(VLOOKUP($B38,Totalt!$B$1:$AQ$554,MATCH(E$2,Totalt!$B$1:$AQ$1,0),FALSE),"")</f>
        <v>0</v>
      </c>
      <c r="F38" s="312">
        <f>IFERROR(VLOOKUP($B38,Totalt!$B$1:$AQ$554,MATCH(F$2,Totalt!$B$1:$AQ$1,0),FALSE),"")</f>
        <v>0</v>
      </c>
      <c r="G38" s="312">
        <f>IFERROR(VLOOKUP($B38,Totalt!$B$1:$AQ$554,MATCH(G$2,Totalt!$B$1:$AQ$1,0),FALSE),"")</f>
        <v>0</v>
      </c>
      <c r="H38" s="312">
        <f>IFERROR(VLOOKUP($B38,Totalt!$B$1:$AQ$554,MATCH(H$2,Totalt!$B$1:$AQ$1,0),FALSE),"")</f>
        <v>0</v>
      </c>
      <c r="I38" s="312">
        <f>IFERROR(VLOOKUP($B38,Totalt!$B$1:$AQ$554,MATCH(I$2,Totalt!$B$1:$AQ$1,0),FALSE),"")</f>
        <v>0</v>
      </c>
      <c r="J38" s="312">
        <f>IFERROR(VLOOKUP($B38,Totalt!$B$1:$AQ$554,MATCH(J$2,Totalt!$B$1:$AQ$1,0),FALSE),"")</f>
        <v>0</v>
      </c>
      <c r="K38" s="312">
        <f>IFERROR(VLOOKUP($B38,Totalt!$B$1:$AQ$554,MATCH(K$2,Totalt!$B$1:$AQ$1,0),FALSE),"")</f>
        <v>0</v>
      </c>
      <c r="L38" s="312">
        <f>IFERROR(VLOOKUP($B38,Totalt!$B$1:$AQ$554,MATCH(L$2,Totalt!$B$1:$AQ$1,0),FALSE),"")</f>
        <v>0</v>
      </c>
      <c r="M38" s="312">
        <f>IFERROR(VLOOKUP($B38,Totalt!$B$1:$AQ$554,MATCH(M$2,Totalt!$B$1:$AQ$1,0),FALSE),"")</f>
        <v>10.542</v>
      </c>
      <c r="N38" s="312">
        <f>IFERROR(VLOOKUP($B38,Totalt!$B$1:$AQ$554,MATCH(N$2,Totalt!$B$1:$AQ$1,0),FALSE),"")</f>
        <v>11.173</v>
      </c>
      <c r="O38" s="312">
        <f>IFERROR(VLOOKUP($B38,Totalt!$B$1:$AQ$554,MATCH(O$2,Totalt!$B$1:$AQ$1,0),FALSE),"")</f>
        <v>0</v>
      </c>
      <c r="P38" s="312">
        <f>IFERROR(VLOOKUP($B38,Totalt!$B$1:$AQ$554,MATCH(P$2,Totalt!$B$1:$AQ$1,0),FALSE),"")</f>
        <v>10.132999999999999</v>
      </c>
      <c r="Q38" s="312">
        <f>IFERROR(VLOOKUP($B38,Totalt!$B$1:$AQ$554,MATCH(Q$2,Totalt!$B$1:$AQ$1,0),FALSE),"")</f>
        <v>0</v>
      </c>
      <c r="R38" s="312">
        <f>IFERROR(VLOOKUP($B38,Totalt!$B$1:$AQ$554,MATCH(R$2,Totalt!$B$1:$AQ$1,0),FALSE),"")</f>
        <v>4.4329999999999998</v>
      </c>
      <c r="S38" s="312">
        <f>IFERROR(VLOOKUP($B38,Totalt!$B$1:$AQ$554,MATCH(S$2,Totalt!$B$1:$AQ$1,0),FALSE),"")</f>
        <v>5.9509999999999996</v>
      </c>
      <c r="T38" s="312">
        <f>IFERROR(VLOOKUP($B38,Totalt!$B$1:$AQ$554,MATCH(T$2,Totalt!$B$1:$AQ$1,0),FALSE),"")</f>
        <v>0</v>
      </c>
      <c r="U38" s="312">
        <f>IFERROR(VLOOKUP($B38,Totalt!$B$1:$AQ$554,MATCH(U$2,Totalt!$B$1:$AQ$1,0),FALSE),"")</f>
        <v>0</v>
      </c>
      <c r="V38" s="312">
        <f>IFERROR(VLOOKUP($B38,Totalt!$B$1:$AQ$554,MATCH(V$2,Totalt!$B$1:$AQ$1,0),FALSE),"")</f>
        <v>0</v>
      </c>
      <c r="W38" s="312">
        <f>IFERROR(VLOOKUP($B38,Totalt!$B$1:$AQ$554,MATCH(W$2,Totalt!$B$1:$AQ$1,0),FALSE),"")</f>
        <v>0</v>
      </c>
      <c r="X38" s="312">
        <f>IFERROR(VLOOKUP($B38,Totalt!$B$1:$AQ$554,MATCH(X$2,Totalt!$B$1:$AQ$1,0),FALSE),"")</f>
        <v>0</v>
      </c>
      <c r="Y38" s="312">
        <f>IFERROR(VLOOKUP($B38,Totalt!$B$1:$AQ$554,MATCH(Y$2,Totalt!$B$1:$AQ$1,0),FALSE),"")</f>
        <v>0</v>
      </c>
      <c r="Z38" s="312">
        <f>IFERROR(VLOOKUP($B38,Totalt!$B$1:$AQ$554,MATCH(Z$2,Totalt!$B$1:$AQ$1,0),FALSE),"")</f>
        <v>0</v>
      </c>
      <c r="AA38" s="312">
        <f>IFERROR(VLOOKUP($B38,Totalt!$B$1:$AQ$554,MATCH(AA$2,Totalt!$B$1:$AQ$1,0),FALSE),"")</f>
        <v>0</v>
      </c>
      <c r="AB38" s="312">
        <f>IFERROR(VLOOKUP($B38,Totalt!$B$1:$AQ$554,MATCH(AB$2,Totalt!$B$1:$AQ$1,0),FALSE),"")</f>
        <v>0</v>
      </c>
      <c r="AC38" s="312">
        <f>IFERROR(VLOOKUP($B38,Totalt!$B$1:$AQ$554,MATCH(AC$2,Totalt!$B$1:$AQ$1,0),FALSE),"")</f>
        <v>7.2530000000000001</v>
      </c>
      <c r="AD38" s="312">
        <f>IFERROR(VLOOKUP($B38,Totalt!$B$1:$AQ$554,MATCH(AD$2,Totalt!$B$1:$AQ$1,0),FALSE),"")</f>
        <v>0</v>
      </c>
      <c r="AE38" s="312">
        <f>IFERROR(VLOOKUP($B38,Totalt!$B$1:$AQ$554,MATCH(AE$2,Totalt!$B$1:$AQ$1,0),FALSE),"")</f>
        <v>0</v>
      </c>
      <c r="AF38" s="312">
        <f>IFERROR(VLOOKUP($B38,Totalt!$B$1:$AQ$554,MATCH(AF$2,Totalt!$B$1:$AQ$1,0),FALSE),"")</f>
        <v>0.6109</v>
      </c>
      <c r="AG38" s="312">
        <f>IFERROR(VLOOKUP($B38,Totalt!$B$1:$AQ$554,MATCH(AG$2,Totalt!$B$1:$AQ$1,0),FALSE),"")</f>
        <v>0</v>
      </c>
      <c r="AI38" s="245">
        <f t="shared" si="3"/>
        <v>50.168900000000001</v>
      </c>
      <c r="AJ38" s="246">
        <f>IF(ISERROR(1/VLOOKUP($B38,Leveranser!$B$1:$S$500,MATCH("såld värme (gwh)",Leveranser!$B$1:$S$1,0),FALSE)),"",VLOOKUP($B38,Leveranser!$B$1:$S$500,MATCH("såld värme (gwh)",Leveranser!$B$1:$S$1,0),FALSE))</f>
        <v>33.06</v>
      </c>
      <c r="AK38" t="str">
        <f>IFERROR(IF(VLOOKUP($B38,Totalt!$B$1:$AQ$554,MATCH(AK$2,Totalt!$B$1:$AQ$1,0),FALSE)="","",VLOOKUP($B38,Totalt!$B$1:$AQ$554,MATCH(AK$2,Totalt!$B$1:$AQ$1,0),FALSE)),"")</f>
        <v/>
      </c>
      <c r="AM38" s="247" t="str">
        <f>IF(B38&lt;&gt;"",IF(VLOOKUP($B38,Totalt!$B$1:$AQ$554,MATCH("Kvalitetsgranskad:",Totalt!$B$1:$AQ$1,0),FALSE)="ja",VLOOKUP($B38,Miljö!$B$1:$AG$479,MATCH(AM$2,Miljö!$B$1:$AK$1,0),FALSE),""),"")</f>
        <v>Ja</v>
      </c>
      <c r="AN38" s="247" t="str">
        <f>IF(AM38="ja",VLOOKUP($B38,Miljö!$B$1:$J$479,MATCH("Typ av ursprungsspecificerad el   (Om inget värde anges används Nordisk residualmix, se inforuta) ()",Miljö!$B$1:$J$1,0),FALSE),IF(AM38="nej","Nordisk residualel",""))</f>
        <v>'Vattenkraft'</v>
      </c>
      <c r="AO38" s="247">
        <f>IF(AM38="","",VLOOKUP($B38,Miljö!$B$1:$J$479,MATCH("Fossilandel för ursprungspecificerad el ()",Miljö!$B$1:$J$1,0),FALSE))</f>
        <v>0</v>
      </c>
      <c r="AP38" s="247">
        <f>IF(AM38="","",IFERROR(VLOOKUP($B38,Miljö!$B$1:$J$479,MATCH("Kärnkraftsandel för ursprungsspecificerad el ()",Miljö!$B$1:$J$1,0),FALSE)/1,0))</f>
        <v>0</v>
      </c>
      <c r="AQ38" s="247">
        <f t="shared" si="4"/>
        <v>1</v>
      </c>
      <c r="AR38" s="52"/>
      <c r="AS38" s="247" t="str">
        <f t="shared" si="0"/>
        <v>Nej</v>
      </c>
      <c r="AT38" s="247" t="str">
        <f>IF(AS38="ja",VLOOKUP($B38,Miljö!$B$1:$O$500,MATCH("Fossil andel i procent (%)",Miljö!$B$1:$O$1,0),FALSE)/100,"")</f>
        <v/>
      </c>
      <c r="AU38" s="52"/>
      <c r="AV38" s="247" t="str">
        <f t="shared" si="1"/>
        <v>Nej</v>
      </c>
      <c r="AW38" s="247" t="str">
        <f>IF(AV38="ja",VLOOKUP($B38,'Egen hetvattenprod'!$B$1:$AO$500,MATCH("Värmekälla till värmepumpar ()",'Egen hetvattenprod'!$B$1:$AO$1,0),FALSE),"")</f>
        <v/>
      </c>
      <c r="AY38" s="244" t="str">
        <f t="shared" si="2"/>
        <v>Ja</v>
      </c>
      <c r="AZ38" s="283">
        <f>IF($AY38="ja",(VLOOKUP($B38,'Egen hetvattenprod'!$B$1:$BX$550,MATCH(AZ$2,'Egen hetvattenprod'!$B$1:$BX$1,0),FALSE)+VLOOKUP($B38,Kraftvärmeprod!$B$1:$BX$550,MATCH(AZ$2,Kraftvärmeprod!$B$1:$BX$1,0),FALSE))/$AC38,"")</f>
        <v>1</v>
      </c>
      <c r="BA38" s="283">
        <f>IF($AY38="ja",(VLOOKUP($B38,'Egen hetvattenprod'!$B$1:$BX$550,MATCH(BA$2,'Egen hetvattenprod'!$B$1:$BX$1,0),FALSE)+VLOOKUP($B38,Kraftvärmeprod!$B$1:$BX$550,MATCH(BA$2,Kraftvärmeprod!$B$1:$BX$1,0),FALSE))/$AC38,"")</f>
        <v>0</v>
      </c>
      <c r="BB38" s="283">
        <f>IF($AY38="ja",(VLOOKUP($B38,'Egen hetvattenprod'!$B$1:$BX$550,MATCH(BB$2,'Egen hetvattenprod'!$B$1:$BX$1,0),FALSE)+VLOOKUP($B38,Kraftvärmeprod!$B$1:$BX$550,MATCH(BB$2,Kraftvärmeprod!$B$1:$BX$1,0),FALSE))/$AC38,"")</f>
        <v>0</v>
      </c>
      <c r="BC38" s="283">
        <f>IF($AY38="ja",(VLOOKUP($B38,'Egen hetvattenprod'!$B$1:$BX$550,MATCH(BC$2,'Egen hetvattenprod'!$B$1:$BX$1,0),FALSE)+VLOOKUP($B38,Kraftvärmeprod!$B$1:$BX$550,MATCH(BC$2,Kraftvärmeprod!$B$1:$BX$1,0),FALSE))/$AC38,"")</f>
        <v>0</v>
      </c>
      <c r="BD38" s="283">
        <f>IF($AY38="ja",(VLOOKUP($B38,'Egen hetvattenprod'!$B$1:$BX$550,MATCH(BD$2,'Egen hetvattenprod'!$B$1:$BX$1,0),FALSE)+VLOOKUP($B38,Kraftvärmeprod!$B$1:$BX$550,MATCH(BD$2,Kraftvärmeprod!$B$1:$BX$1,0),FALSE))/$AC38,"")</f>
        <v>0</v>
      </c>
      <c r="BF38" s="244" t="str">
        <f t="shared" si="5"/>
        <v>Nej</v>
      </c>
      <c r="BG38" s="283" t="str">
        <f>IF($BF38="ja",VLOOKUP($B38,'Egen hetvattenprod'!$B$1:$BX$550,MATCH("Andelen klimatgaser med fossilt ursprung för avfall ()",'Egen hetvattenprod'!$B$1:$BX$1,0),FALSE),"")</f>
        <v/>
      </c>
      <c r="BH38" s="283" t="str">
        <f>IF($BF38="ja",VLOOKUP($B38,Kraftvärmeprod!$B$1:$BX$550,MATCH("Andelen klimatgaser med fossilt ursprung för avfall ()",Kraftvärmeprod!$B$1:$BX$1,0),FALSE),"")</f>
        <v/>
      </c>
      <c r="BI38" s="307" t="str">
        <f>IF($BF38="ja",VLOOKUP($B38,'Egen hetvattenprod'!$B$1:$BX$550,MATCH("Avfall (GWh)",'Egen hetvattenprod'!$B$1:$BX$1,0),FALSE),"")</f>
        <v/>
      </c>
      <c r="BJ38" s="307" t="str">
        <f>IF($BF38="ja",VLOOKUP($B38,'Slutlig allokering kvv'!$B$1:$BX$550,MATCH("Avfall (GWh)",'Slutlig allokering kvv'!$B$1:$BX$1,0),FALSE),"")</f>
        <v/>
      </c>
      <c r="BK38" s="307" t="str">
        <f>IF($BF38="ja",VLOOKUP($B38,'Köpt hetvatten'!$B$1:$BX$550,MATCH("Avfall i köpt hetvatten",'Köpt hetvatten'!$B$1:$BX$1,0),FALSE),"")</f>
        <v/>
      </c>
      <c r="BL38" s="307" t="str">
        <f>IF($BF38="ja",VLOOKUP($B38,'Egen hetvattenprod'!$B$1:$BX$550,MATCH("Värde enligt ovan. (%)",'Egen hetvattenprod'!$B$1:$BX$1,0),FALSE),"")</f>
        <v/>
      </c>
      <c r="BM38" s="307" t="str">
        <f>IF($BF38="ja",VLOOKUP($B38,Kraftvärmeprod!$B$1:$BX$550,MATCH("Värde enligt ovan. (%)",Kraftvärmeprod!$B$1:$BX$1,0),FALSE),"")</f>
        <v/>
      </c>
      <c r="BN38" s="307"/>
      <c r="BO38" s="307"/>
      <c r="BP38" s="307"/>
      <c r="BQ38" s="307" t="str">
        <f>IF($BF38="ja",VLOOKUP($B38,'Egen hetvattenprod'!$B$1:$BX$550,MATCH("Tillförd olja (fossil) vid avfallsförbränning (GWh)",'Egen hetvattenprod'!$B$1:$BX$1,0),FALSE),"")</f>
        <v/>
      </c>
      <c r="BR38" s="307" t="str">
        <f>IF($BF38="ja",VLOOKUP($B38,Kraftvärmeprod!$B$1:$BX$550,MATCH("Tillförd olja (fossil) vid avfallsförbränning (GWh)",Kraftvärmeprod!$B$1:$BX$1,0),FALSE),"")</f>
        <v/>
      </c>
    </row>
    <row r="39" spans="1:70" x14ac:dyDescent="0.25">
      <c r="A39" s="2" t="str">
        <f>'Miljövärden för publ företag'!B41</f>
        <v>Degerfors Energi AB</v>
      </c>
      <c r="B39" s="2" t="str">
        <f>'Miljövärden för publ företag'!C41</f>
        <v>Kvarnberg</v>
      </c>
      <c r="C39" s="312">
        <f>IFERROR(VLOOKUP($B39,Totalt!$B$1:$AQ$554,MATCH(C$2,Totalt!$B$1:$AQ$1,0),FALSE),"")</f>
        <v>0</v>
      </c>
      <c r="D39" s="312">
        <f>IFERROR(VLOOKUP($B39,Totalt!$B$1:$AQ$554,MATCH(D$2,Totalt!$B$1:$AQ$1,0),FALSE),"")</f>
        <v>6.9000000000000006E-2</v>
      </c>
      <c r="E39" s="312">
        <f>IFERROR(VLOOKUP($B39,Totalt!$B$1:$AQ$554,MATCH(E$2,Totalt!$B$1:$AQ$1,0),FALSE),"")</f>
        <v>0</v>
      </c>
      <c r="F39" s="312">
        <f>IFERROR(VLOOKUP($B39,Totalt!$B$1:$AQ$554,MATCH(F$2,Totalt!$B$1:$AQ$1,0),FALSE),"")</f>
        <v>0</v>
      </c>
      <c r="G39" s="312">
        <f>IFERROR(VLOOKUP($B39,Totalt!$B$1:$AQ$554,MATCH(G$2,Totalt!$B$1:$AQ$1,0),FALSE),"")</f>
        <v>0</v>
      </c>
      <c r="H39" s="312">
        <f>IFERROR(VLOOKUP($B39,Totalt!$B$1:$AQ$554,MATCH(H$2,Totalt!$B$1:$AQ$1,0),FALSE),"")</f>
        <v>0</v>
      </c>
      <c r="I39" s="312">
        <f>IFERROR(VLOOKUP($B39,Totalt!$B$1:$AQ$554,MATCH(I$2,Totalt!$B$1:$AQ$1,0),FALSE),"")</f>
        <v>0</v>
      </c>
      <c r="J39" s="312">
        <f>IFERROR(VLOOKUP($B39,Totalt!$B$1:$AQ$554,MATCH(J$2,Totalt!$B$1:$AQ$1,0),FALSE),"")</f>
        <v>0</v>
      </c>
      <c r="K39" s="312">
        <f>IFERROR(VLOOKUP($B39,Totalt!$B$1:$AQ$554,MATCH(K$2,Totalt!$B$1:$AQ$1,0),FALSE),"")</f>
        <v>0</v>
      </c>
      <c r="L39" s="312">
        <f>IFERROR(VLOOKUP($B39,Totalt!$B$1:$AQ$554,MATCH(L$2,Totalt!$B$1:$AQ$1,0),FALSE),"")</f>
        <v>0</v>
      </c>
      <c r="M39" s="312">
        <f>IFERROR(VLOOKUP($B39,Totalt!$B$1:$AQ$554,MATCH(M$2,Totalt!$B$1:$AQ$1,0),FALSE),"")</f>
        <v>0</v>
      </c>
      <c r="N39" s="312">
        <f>IFERROR(VLOOKUP($B39,Totalt!$B$1:$AQ$554,MATCH(N$2,Totalt!$B$1:$AQ$1,0),FALSE),"")</f>
        <v>0</v>
      </c>
      <c r="O39" s="312">
        <f>IFERROR(VLOOKUP($B39,Totalt!$B$1:$AQ$554,MATCH(O$2,Totalt!$B$1:$AQ$1,0),FALSE),"")</f>
        <v>0</v>
      </c>
      <c r="P39" s="312">
        <f>IFERROR(VLOOKUP($B39,Totalt!$B$1:$AQ$554,MATCH(P$2,Totalt!$B$1:$AQ$1,0),FALSE),"")</f>
        <v>0</v>
      </c>
      <c r="Q39" s="312">
        <f>IFERROR(VLOOKUP($B39,Totalt!$B$1:$AQ$554,MATCH(Q$2,Totalt!$B$1:$AQ$1,0),FALSE),"")</f>
        <v>0</v>
      </c>
      <c r="R39" s="312">
        <f>IFERROR(VLOOKUP($B39,Totalt!$B$1:$AQ$554,MATCH(R$2,Totalt!$B$1:$AQ$1,0),FALSE),"")</f>
        <v>1.74</v>
      </c>
      <c r="S39" s="312">
        <f>IFERROR(VLOOKUP($B39,Totalt!$B$1:$AQ$554,MATCH(S$2,Totalt!$B$1:$AQ$1,0),FALSE),"")</f>
        <v>0</v>
      </c>
      <c r="T39" s="312">
        <f>IFERROR(VLOOKUP($B39,Totalt!$B$1:$AQ$554,MATCH(T$2,Totalt!$B$1:$AQ$1,0),FALSE),"")</f>
        <v>0</v>
      </c>
      <c r="U39" s="312">
        <f>IFERROR(VLOOKUP($B39,Totalt!$B$1:$AQ$554,MATCH(U$2,Totalt!$B$1:$AQ$1,0),FALSE),"")</f>
        <v>0</v>
      </c>
      <c r="V39" s="312">
        <f>IFERROR(VLOOKUP($B39,Totalt!$B$1:$AQ$554,MATCH(V$2,Totalt!$B$1:$AQ$1,0),FALSE),"")</f>
        <v>0</v>
      </c>
      <c r="W39" s="312">
        <f>IFERROR(VLOOKUP($B39,Totalt!$B$1:$AQ$554,MATCH(W$2,Totalt!$B$1:$AQ$1,0),FALSE),"")</f>
        <v>0</v>
      </c>
      <c r="X39" s="312">
        <f>IFERROR(VLOOKUP($B39,Totalt!$B$1:$AQ$554,MATCH(X$2,Totalt!$B$1:$AQ$1,0),FALSE),"")</f>
        <v>0</v>
      </c>
      <c r="Y39" s="312">
        <f>IFERROR(VLOOKUP($B39,Totalt!$B$1:$AQ$554,MATCH(Y$2,Totalt!$B$1:$AQ$1,0),FALSE),"")</f>
        <v>0</v>
      </c>
      <c r="Z39" s="312">
        <f>IFERROR(VLOOKUP($B39,Totalt!$B$1:$AQ$554,MATCH(Z$2,Totalt!$B$1:$AQ$1,0),FALSE),"")</f>
        <v>0</v>
      </c>
      <c r="AA39" s="312">
        <f>IFERROR(VLOOKUP($B39,Totalt!$B$1:$AQ$554,MATCH(AA$2,Totalt!$B$1:$AQ$1,0),FALSE),"")</f>
        <v>0</v>
      </c>
      <c r="AB39" s="312">
        <f>IFERROR(VLOOKUP($B39,Totalt!$B$1:$AQ$554,MATCH(AB$2,Totalt!$B$1:$AQ$1,0),FALSE),"")</f>
        <v>0</v>
      </c>
      <c r="AC39" s="312">
        <f>IFERROR(VLOOKUP($B39,Totalt!$B$1:$AQ$554,MATCH(AC$2,Totalt!$B$1:$AQ$1,0),FALSE),"")</f>
        <v>0</v>
      </c>
      <c r="AD39" s="312">
        <f>IFERROR(VLOOKUP($B39,Totalt!$B$1:$AQ$554,MATCH(AD$2,Totalt!$B$1:$AQ$1,0),FALSE),"")</f>
        <v>0</v>
      </c>
      <c r="AE39" s="312">
        <f>IFERROR(VLOOKUP($B39,Totalt!$B$1:$AQ$554,MATCH(AE$2,Totalt!$B$1:$AQ$1,0),FALSE),"")</f>
        <v>0</v>
      </c>
      <c r="AF39" s="312">
        <f>IFERROR(VLOOKUP($B39,Totalt!$B$1:$AQ$554,MATCH(AF$2,Totalt!$B$1:$AQ$1,0),FALSE),"")</f>
        <v>4.0840000000000001E-2</v>
      </c>
      <c r="AG39" s="312">
        <f>IFERROR(VLOOKUP($B39,Totalt!$B$1:$AQ$554,MATCH(AG$2,Totalt!$B$1:$AQ$1,0),FALSE),"")</f>
        <v>0</v>
      </c>
      <c r="AI39" s="245">
        <f t="shared" si="3"/>
        <v>1.8498399999999999</v>
      </c>
      <c r="AJ39" s="246">
        <f>IF(ISERROR(1/VLOOKUP($B39,Leveranser!$B$1:$S$500,MATCH("såld värme (gwh)",Leveranser!$B$1:$S$1,0),FALSE)),"",VLOOKUP($B39,Leveranser!$B$1:$S$500,MATCH("såld värme (gwh)",Leveranser!$B$1:$S$1,0),FALSE))</f>
        <v>2.4900000000000002</v>
      </c>
      <c r="AK39" t="str">
        <f>IFERROR(IF(VLOOKUP($B39,Totalt!$B$1:$AQ$554,MATCH(AK$2,Totalt!$B$1:$AQ$1,0),FALSE)="","",VLOOKUP($B39,Totalt!$B$1:$AQ$554,MATCH(AK$2,Totalt!$B$1:$AQ$1,0),FALSE)),"")</f>
        <v>Kvarnberg är hopbyggt med Degerforsnätet under året, därav den höga verkningsgraden. De rapporteras tillsammans nästa år.</v>
      </c>
      <c r="AM39" s="247" t="str">
        <f>IF(B39&lt;&gt;"",IF(VLOOKUP($B39,Totalt!$B$1:$AQ$554,MATCH("Kvalitetsgranskad:",Totalt!$B$1:$AQ$1,0),FALSE)="ja",VLOOKUP($B39,Miljö!$B$1:$AG$479,MATCH(AM$2,Miljö!$B$1:$AK$1,0),FALSE),""),"")</f>
        <v>Ja</v>
      </c>
      <c r="AN39" s="247" t="str">
        <f>IF(AM39="ja",VLOOKUP($B39,Miljö!$B$1:$J$479,MATCH("Typ av ursprungsspecificerad el   (Om inget värde anges används Nordisk residualmix, se inforuta) ()",Miljö!$B$1:$J$1,0),FALSE),IF(AM39="nej","Nordisk residualel",""))</f>
        <v>'Vttenkraft'</v>
      </c>
      <c r="AO39" s="247">
        <f>IF(AM39="","",VLOOKUP($B39,Miljö!$B$1:$J$479,MATCH("Fossilandel för ursprungspecificerad el ()",Miljö!$B$1:$J$1,0),FALSE))</f>
        <v>0</v>
      </c>
      <c r="AP39" s="247">
        <f>IF(AM39="","",IFERROR(VLOOKUP($B39,Miljö!$B$1:$J$479,MATCH("Kärnkraftsandel för ursprungsspecificerad el ()",Miljö!$B$1:$J$1,0),FALSE)/1,0))</f>
        <v>0</v>
      </c>
      <c r="AQ39" s="247">
        <f t="shared" si="4"/>
        <v>1</v>
      </c>
      <c r="AR39" s="52"/>
      <c r="AS39" s="247" t="str">
        <f t="shared" si="0"/>
        <v>Nej</v>
      </c>
      <c r="AT39" s="247" t="str">
        <f>IF(AS39="ja",VLOOKUP($B39,Miljö!$B$1:$O$500,MATCH("Fossil andel i procent (%)",Miljö!$B$1:$O$1,0),FALSE)/100,"")</f>
        <v/>
      </c>
      <c r="AU39" s="52"/>
      <c r="AV39" s="247" t="str">
        <f t="shared" si="1"/>
        <v>Nej</v>
      </c>
      <c r="AW39" s="247" t="str">
        <f>IF(AV39="ja",VLOOKUP($B39,'Egen hetvattenprod'!$B$1:$AO$500,MATCH("Värmekälla till värmepumpar ()",'Egen hetvattenprod'!$B$1:$AO$1,0),FALSE),"")</f>
        <v/>
      </c>
      <c r="AY39" s="244" t="str">
        <f t="shared" si="2"/>
        <v>Nej</v>
      </c>
      <c r="AZ39" s="283" t="str">
        <f>IF($AY39="ja",(VLOOKUP($B39,'Egen hetvattenprod'!$B$1:$BX$550,MATCH(AZ$2,'Egen hetvattenprod'!$B$1:$BX$1,0),FALSE)+VLOOKUP($B39,Kraftvärmeprod!$B$1:$BX$550,MATCH(AZ$2,Kraftvärmeprod!$B$1:$BX$1,0),FALSE))/$AC39,"")</f>
        <v/>
      </c>
      <c r="BA39" s="283" t="str">
        <f>IF($AY39="ja",(VLOOKUP($B39,'Egen hetvattenprod'!$B$1:$BX$550,MATCH(BA$2,'Egen hetvattenprod'!$B$1:$BX$1,0),FALSE)+VLOOKUP($B39,Kraftvärmeprod!$B$1:$BX$550,MATCH(BA$2,Kraftvärmeprod!$B$1:$BX$1,0),FALSE))/$AC39,"")</f>
        <v/>
      </c>
      <c r="BB39" s="283" t="str">
        <f>IF($AY39="ja",(VLOOKUP($B39,'Egen hetvattenprod'!$B$1:$BX$550,MATCH(BB$2,'Egen hetvattenprod'!$B$1:$BX$1,0),FALSE)+VLOOKUP($B39,Kraftvärmeprod!$B$1:$BX$550,MATCH(BB$2,Kraftvärmeprod!$B$1:$BX$1,0),FALSE))/$AC39,"")</f>
        <v/>
      </c>
      <c r="BC39" s="283" t="str">
        <f>IF($AY39="ja",(VLOOKUP($B39,'Egen hetvattenprod'!$B$1:$BX$550,MATCH(BC$2,'Egen hetvattenprod'!$B$1:$BX$1,0),FALSE)+VLOOKUP($B39,Kraftvärmeprod!$B$1:$BX$550,MATCH(BC$2,Kraftvärmeprod!$B$1:$BX$1,0),FALSE))/$AC39,"")</f>
        <v/>
      </c>
      <c r="BD39" s="283" t="str">
        <f>IF($AY39="ja",(VLOOKUP($B39,'Egen hetvattenprod'!$B$1:$BX$550,MATCH(BD$2,'Egen hetvattenprod'!$B$1:$BX$1,0),FALSE)+VLOOKUP($B39,Kraftvärmeprod!$B$1:$BX$550,MATCH(BD$2,Kraftvärmeprod!$B$1:$BX$1,0),FALSE))/$AC39,"")</f>
        <v/>
      </c>
      <c r="BF39" s="244" t="str">
        <f t="shared" si="5"/>
        <v>Nej</v>
      </c>
      <c r="BG39" s="283" t="str">
        <f>IF($BF39="ja",VLOOKUP($B39,'Egen hetvattenprod'!$B$1:$BX$550,MATCH("Andelen klimatgaser med fossilt ursprung för avfall ()",'Egen hetvattenprod'!$B$1:$BX$1,0),FALSE),"")</f>
        <v/>
      </c>
      <c r="BH39" s="283" t="str">
        <f>IF($BF39="ja",VLOOKUP($B39,Kraftvärmeprod!$B$1:$BX$550,MATCH("Andelen klimatgaser med fossilt ursprung för avfall ()",Kraftvärmeprod!$B$1:$BX$1,0),FALSE),"")</f>
        <v/>
      </c>
      <c r="BI39" s="307" t="str">
        <f>IF($BF39="ja",VLOOKUP($B39,'Egen hetvattenprod'!$B$1:$BX$550,MATCH("Avfall (GWh)",'Egen hetvattenprod'!$B$1:$BX$1,0),FALSE),"")</f>
        <v/>
      </c>
      <c r="BJ39" s="307" t="str">
        <f>IF($BF39="ja",VLOOKUP($B39,'Slutlig allokering kvv'!$B$1:$BX$550,MATCH("Avfall (GWh)",'Slutlig allokering kvv'!$B$1:$BX$1,0),FALSE),"")</f>
        <v/>
      </c>
      <c r="BK39" s="307" t="str">
        <f>IF($BF39="ja",VLOOKUP($B39,'Köpt hetvatten'!$B$1:$BX$550,MATCH("Avfall i köpt hetvatten",'Köpt hetvatten'!$B$1:$BX$1,0),FALSE),"")</f>
        <v/>
      </c>
      <c r="BL39" s="307" t="str">
        <f>IF($BF39="ja",VLOOKUP($B39,'Egen hetvattenprod'!$B$1:$BX$550,MATCH("Värde enligt ovan. (%)",'Egen hetvattenprod'!$B$1:$BX$1,0),FALSE),"")</f>
        <v/>
      </c>
      <c r="BM39" s="307" t="str">
        <f>IF($BF39="ja",VLOOKUP($B39,Kraftvärmeprod!$B$1:$BX$550,MATCH("Värde enligt ovan. (%)",Kraftvärmeprod!$B$1:$BX$1,0),FALSE),"")</f>
        <v/>
      </c>
      <c r="BN39" s="307"/>
      <c r="BO39" s="307"/>
      <c r="BP39" s="307"/>
      <c r="BQ39" s="307" t="str">
        <f>IF($BF39="ja",VLOOKUP($B39,'Egen hetvattenprod'!$B$1:$BX$550,MATCH("Tillförd olja (fossil) vid avfallsförbränning (GWh)",'Egen hetvattenprod'!$B$1:$BX$1,0),FALSE),"")</f>
        <v/>
      </c>
      <c r="BR39" s="307" t="str">
        <f>IF($BF39="ja",VLOOKUP($B39,Kraftvärmeprod!$B$1:$BX$550,MATCH("Tillförd olja (fossil) vid avfallsförbränning (GWh)",Kraftvärmeprod!$B$1:$BX$1,0),FALSE),"")</f>
        <v/>
      </c>
    </row>
    <row r="40" spans="1:70" x14ac:dyDescent="0.25">
      <c r="A40" s="2" t="str">
        <f>'Miljövärden för publ företag'!B42</f>
        <v>Degerfors Energi AB</v>
      </c>
      <c r="B40" s="2" t="str">
        <f>'Miljövärden för publ företag'!C42</f>
        <v>Svartå</v>
      </c>
      <c r="C40" s="312">
        <f>IFERROR(VLOOKUP($B40,Totalt!$B$1:$AQ$554,MATCH(C$2,Totalt!$B$1:$AQ$1,0),FALSE),"")</f>
        <v>0</v>
      </c>
      <c r="D40" s="312">
        <f>IFERROR(VLOOKUP($B40,Totalt!$B$1:$AQ$554,MATCH(D$2,Totalt!$B$1:$AQ$1,0),FALSE),"")</f>
        <v>4.0000000000000001E-3</v>
      </c>
      <c r="E40" s="312">
        <f>IFERROR(VLOOKUP($B40,Totalt!$B$1:$AQ$554,MATCH(E$2,Totalt!$B$1:$AQ$1,0),FALSE),"")</f>
        <v>0</v>
      </c>
      <c r="F40" s="312">
        <f>IFERROR(VLOOKUP($B40,Totalt!$B$1:$AQ$554,MATCH(F$2,Totalt!$B$1:$AQ$1,0),FALSE),"")</f>
        <v>0</v>
      </c>
      <c r="G40" s="312">
        <f>IFERROR(VLOOKUP($B40,Totalt!$B$1:$AQ$554,MATCH(G$2,Totalt!$B$1:$AQ$1,0),FALSE),"")</f>
        <v>0</v>
      </c>
      <c r="H40" s="312">
        <f>IFERROR(VLOOKUP($B40,Totalt!$B$1:$AQ$554,MATCH(H$2,Totalt!$B$1:$AQ$1,0),FALSE),"")</f>
        <v>0</v>
      </c>
      <c r="I40" s="312">
        <f>IFERROR(VLOOKUP($B40,Totalt!$B$1:$AQ$554,MATCH(I$2,Totalt!$B$1:$AQ$1,0),FALSE),"")</f>
        <v>0</v>
      </c>
      <c r="J40" s="312">
        <f>IFERROR(VLOOKUP($B40,Totalt!$B$1:$AQ$554,MATCH(J$2,Totalt!$B$1:$AQ$1,0),FALSE),"")</f>
        <v>0</v>
      </c>
      <c r="K40" s="312">
        <f>IFERROR(VLOOKUP($B40,Totalt!$B$1:$AQ$554,MATCH(K$2,Totalt!$B$1:$AQ$1,0),FALSE),"")</f>
        <v>0</v>
      </c>
      <c r="L40" s="312">
        <f>IFERROR(VLOOKUP($B40,Totalt!$B$1:$AQ$554,MATCH(L$2,Totalt!$B$1:$AQ$1,0),FALSE),"")</f>
        <v>0</v>
      </c>
      <c r="M40" s="312">
        <f>IFERROR(VLOOKUP($B40,Totalt!$B$1:$AQ$554,MATCH(M$2,Totalt!$B$1:$AQ$1,0),FALSE),"")</f>
        <v>0</v>
      </c>
      <c r="N40" s="312">
        <f>IFERROR(VLOOKUP($B40,Totalt!$B$1:$AQ$554,MATCH(N$2,Totalt!$B$1:$AQ$1,0),FALSE),"")</f>
        <v>0</v>
      </c>
      <c r="O40" s="312">
        <f>IFERROR(VLOOKUP($B40,Totalt!$B$1:$AQ$554,MATCH(O$2,Totalt!$B$1:$AQ$1,0),FALSE),"")</f>
        <v>0</v>
      </c>
      <c r="P40" s="312">
        <f>IFERROR(VLOOKUP($B40,Totalt!$B$1:$AQ$554,MATCH(P$2,Totalt!$B$1:$AQ$1,0),FALSE),"")</f>
        <v>0</v>
      </c>
      <c r="Q40" s="312">
        <f>IFERROR(VLOOKUP($B40,Totalt!$B$1:$AQ$554,MATCH(Q$2,Totalt!$B$1:$AQ$1,0),FALSE),"")</f>
        <v>0</v>
      </c>
      <c r="R40" s="312">
        <f>IFERROR(VLOOKUP($B40,Totalt!$B$1:$AQ$554,MATCH(R$2,Totalt!$B$1:$AQ$1,0),FALSE),"")</f>
        <v>2.0979999999999999</v>
      </c>
      <c r="S40" s="312">
        <f>IFERROR(VLOOKUP($B40,Totalt!$B$1:$AQ$554,MATCH(S$2,Totalt!$B$1:$AQ$1,0),FALSE),"")</f>
        <v>0</v>
      </c>
      <c r="T40" s="312">
        <f>IFERROR(VLOOKUP($B40,Totalt!$B$1:$AQ$554,MATCH(T$2,Totalt!$B$1:$AQ$1,0),FALSE),"")</f>
        <v>0</v>
      </c>
      <c r="U40" s="312">
        <f>IFERROR(VLOOKUP($B40,Totalt!$B$1:$AQ$554,MATCH(U$2,Totalt!$B$1:$AQ$1,0),FALSE),"")</f>
        <v>0</v>
      </c>
      <c r="V40" s="312">
        <f>IFERROR(VLOOKUP($B40,Totalt!$B$1:$AQ$554,MATCH(V$2,Totalt!$B$1:$AQ$1,0),FALSE),"")</f>
        <v>0</v>
      </c>
      <c r="W40" s="312">
        <f>IFERROR(VLOOKUP($B40,Totalt!$B$1:$AQ$554,MATCH(W$2,Totalt!$B$1:$AQ$1,0),FALSE),"")</f>
        <v>0</v>
      </c>
      <c r="X40" s="312">
        <f>IFERROR(VLOOKUP($B40,Totalt!$B$1:$AQ$554,MATCH(X$2,Totalt!$B$1:$AQ$1,0),FALSE),"")</f>
        <v>0</v>
      </c>
      <c r="Y40" s="312">
        <f>IFERROR(VLOOKUP($B40,Totalt!$B$1:$AQ$554,MATCH(Y$2,Totalt!$B$1:$AQ$1,0),FALSE),"")</f>
        <v>0</v>
      </c>
      <c r="Z40" s="312">
        <f>IFERROR(VLOOKUP($B40,Totalt!$B$1:$AQ$554,MATCH(Z$2,Totalt!$B$1:$AQ$1,0),FALSE),"")</f>
        <v>0</v>
      </c>
      <c r="AA40" s="312">
        <f>IFERROR(VLOOKUP($B40,Totalt!$B$1:$AQ$554,MATCH(AA$2,Totalt!$B$1:$AQ$1,0),FALSE),"")</f>
        <v>0</v>
      </c>
      <c r="AB40" s="312">
        <f>IFERROR(VLOOKUP($B40,Totalt!$B$1:$AQ$554,MATCH(AB$2,Totalt!$B$1:$AQ$1,0),FALSE),"")</f>
        <v>0</v>
      </c>
      <c r="AC40" s="312">
        <f>IFERROR(VLOOKUP($B40,Totalt!$B$1:$AQ$554,MATCH(AC$2,Totalt!$B$1:$AQ$1,0),FALSE),"")</f>
        <v>0</v>
      </c>
      <c r="AD40" s="312">
        <f>IFERROR(VLOOKUP($B40,Totalt!$B$1:$AQ$554,MATCH(AD$2,Totalt!$B$1:$AQ$1,0),FALSE),"")</f>
        <v>0</v>
      </c>
      <c r="AE40" s="312">
        <f>IFERROR(VLOOKUP($B40,Totalt!$B$1:$AQ$554,MATCH(AE$2,Totalt!$B$1:$AQ$1,0),FALSE),"")</f>
        <v>0</v>
      </c>
      <c r="AF40" s="312">
        <f>IFERROR(VLOOKUP($B40,Totalt!$B$1:$AQ$554,MATCH(AF$2,Totalt!$B$1:$AQ$1,0),FALSE),"")</f>
        <v>4.3090000000000003E-2</v>
      </c>
      <c r="AG40" s="312">
        <f>IFERROR(VLOOKUP($B40,Totalt!$B$1:$AQ$554,MATCH(AG$2,Totalt!$B$1:$AQ$1,0),FALSE),"")</f>
        <v>0</v>
      </c>
      <c r="AI40" s="245">
        <f t="shared" si="3"/>
        <v>2.1450899999999997</v>
      </c>
      <c r="AJ40" s="246">
        <f>IF(ISERROR(1/VLOOKUP($B40,Leveranser!$B$1:$S$500,MATCH("såld värme (gwh)",Leveranser!$B$1:$S$1,0),FALSE)),"",VLOOKUP($B40,Leveranser!$B$1:$S$500,MATCH("såld värme (gwh)",Leveranser!$B$1:$S$1,0),FALSE))</f>
        <v>1.45</v>
      </c>
      <c r="AK40" t="str">
        <f>IFERROR(IF(VLOOKUP($B40,Totalt!$B$1:$AQ$554,MATCH(AK$2,Totalt!$B$1:$AQ$1,0),FALSE)="","",VLOOKUP($B40,Totalt!$B$1:$AQ$554,MATCH(AK$2,Totalt!$B$1:$AQ$1,0),FALSE)),"")</f>
        <v/>
      </c>
      <c r="AM40" s="247" t="str">
        <f>IF(B40&lt;&gt;"",IF(VLOOKUP($B40,Totalt!$B$1:$AQ$554,MATCH("Kvalitetsgranskad:",Totalt!$B$1:$AQ$1,0),FALSE)="ja",VLOOKUP($B40,Miljö!$B$1:$AG$479,MATCH(AM$2,Miljö!$B$1:$AK$1,0),FALSE),""),"")</f>
        <v>Ja</v>
      </c>
      <c r="AN40" s="247" t="str">
        <f>IF(AM40="ja",VLOOKUP($B40,Miljö!$B$1:$J$479,MATCH("Typ av ursprungsspecificerad el   (Om inget värde anges används Nordisk residualmix, se inforuta) ()",Miljö!$B$1:$J$1,0),FALSE),IF(AM40="nej","Nordisk residualel",""))</f>
        <v>'Vattenkraft'</v>
      </c>
      <c r="AO40" s="247">
        <f>IF(AM40="","",VLOOKUP($B40,Miljö!$B$1:$J$479,MATCH("Fossilandel för ursprungspecificerad el ()",Miljö!$B$1:$J$1,0),FALSE))</f>
        <v>0</v>
      </c>
      <c r="AP40" s="247">
        <f>IF(AM40="","",IFERROR(VLOOKUP($B40,Miljö!$B$1:$J$479,MATCH("Kärnkraftsandel för ursprungsspecificerad el ()",Miljö!$B$1:$J$1,0),FALSE)/1,0))</f>
        <v>0</v>
      </c>
      <c r="AQ40" s="247">
        <f t="shared" si="4"/>
        <v>1</v>
      </c>
      <c r="AR40" s="52"/>
      <c r="AS40" s="247" t="str">
        <f t="shared" si="0"/>
        <v>Nej</v>
      </c>
      <c r="AT40" s="247" t="str">
        <f>IF(AS40="ja",VLOOKUP($B40,Miljö!$B$1:$O$500,MATCH("Fossil andel i procent (%)",Miljö!$B$1:$O$1,0),FALSE)/100,"")</f>
        <v/>
      </c>
      <c r="AU40" s="52"/>
      <c r="AV40" s="247" t="str">
        <f t="shared" si="1"/>
        <v>Nej</v>
      </c>
      <c r="AW40" s="247" t="str">
        <f>IF(AV40="ja",VLOOKUP($B40,'Egen hetvattenprod'!$B$1:$AO$500,MATCH("Värmekälla till värmepumpar ()",'Egen hetvattenprod'!$B$1:$AO$1,0),FALSE),"")</f>
        <v/>
      </c>
      <c r="AY40" s="244" t="str">
        <f t="shared" si="2"/>
        <v>Nej</v>
      </c>
      <c r="AZ40" s="283" t="str">
        <f>IF($AY40="ja",(VLOOKUP($B40,'Egen hetvattenprod'!$B$1:$BX$550,MATCH(AZ$2,'Egen hetvattenprod'!$B$1:$BX$1,0),FALSE)+VLOOKUP($B40,Kraftvärmeprod!$B$1:$BX$550,MATCH(AZ$2,Kraftvärmeprod!$B$1:$BX$1,0),FALSE))/$AC40,"")</f>
        <v/>
      </c>
      <c r="BA40" s="283" t="str">
        <f>IF($AY40="ja",(VLOOKUP($B40,'Egen hetvattenprod'!$B$1:$BX$550,MATCH(BA$2,'Egen hetvattenprod'!$B$1:$BX$1,0),FALSE)+VLOOKUP($B40,Kraftvärmeprod!$B$1:$BX$550,MATCH(BA$2,Kraftvärmeprod!$B$1:$BX$1,0),FALSE))/$AC40,"")</f>
        <v/>
      </c>
      <c r="BB40" s="283" t="str">
        <f>IF($AY40="ja",(VLOOKUP($B40,'Egen hetvattenprod'!$B$1:$BX$550,MATCH(BB$2,'Egen hetvattenprod'!$B$1:$BX$1,0),FALSE)+VLOOKUP($B40,Kraftvärmeprod!$B$1:$BX$550,MATCH(BB$2,Kraftvärmeprod!$B$1:$BX$1,0),FALSE))/$AC40,"")</f>
        <v/>
      </c>
      <c r="BC40" s="283" t="str">
        <f>IF($AY40="ja",(VLOOKUP($B40,'Egen hetvattenprod'!$B$1:$BX$550,MATCH(BC$2,'Egen hetvattenprod'!$B$1:$BX$1,0),FALSE)+VLOOKUP($B40,Kraftvärmeprod!$B$1:$BX$550,MATCH(BC$2,Kraftvärmeprod!$B$1:$BX$1,0),FALSE))/$AC40,"")</f>
        <v/>
      </c>
      <c r="BD40" s="283" t="str">
        <f>IF($AY40="ja",(VLOOKUP($B40,'Egen hetvattenprod'!$B$1:$BX$550,MATCH(BD$2,'Egen hetvattenprod'!$B$1:$BX$1,0),FALSE)+VLOOKUP($B40,Kraftvärmeprod!$B$1:$BX$550,MATCH(BD$2,Kraftvärmeprod!$B$1:$BX$1,0),FALSE))/$AC40,"")</f>
        <v/>
      </c>
      <c r="BF40" s="244" t="str">
        <f t="shared" si="5"/>
        <v>Nej</v>
      </c>
      <c r="BG40" s="283" t="str">
        <f>IF($BF40="ja",VLOOKUP($B40,'Egen hetvattenprod'!$B$1:$BX$550,MATCH("Andelen klimatgaser med fossilt ursprung för avfall ()",'Egen hetvattenprod'!$B$1:$BX$1,0),FALSE),"")</f>
        <v/>
      </c>
      <c r="BH40" s="283" t="str">
        <f>IF($BF40="ja",VLOOKUP($B40,Kraftvärmeprod!$B$1:$BX$550,MATCH("Andelen klimatgaser med fossilt ursprung för avfall ()",Kraftvärmeprod!$B$1:$BX$1,0),FALSE),"")</f>
        <v/>
      </c>
      <c r="BI40" s="307" t="str">
        <f>IF($BF40="ja",VLOOKUP($B40,'Egen hetvattenprod'!$B$1:$BX$550,MATCH("Avfall (GWh)",'Egen hetvattenprod'!$B$1:$BX$1,0),FALSE),"")</f>
        <v/>
      </c>
      <c r="BJ40" s="307" t="str">
        <f>IF($BF40="ja",VLOOKUP($B40,'Slutlig allokering kvv'!$B$1:$BX$550,MATCH("Avfall (GWh)",'Slutlig allokering kvv'!$B$1:$BX$1,0),FALSE),"")</f>
        <v/>
      </c>
      <c r="BK40" s="307" t="str">
        <f>IF($BF40="ja",VLOOKUP($B40,'Köpt hetvatten'!$B$1:$BX$550,MATCH("Avfall i köpt hetvatten",'Köpt hetvatten'!$B$1:$BX$1,0),FALSE),"")</f>
        <v/>
      </c>
      <c r="BL40" s="307" t="str">
        <f>IF($BF40="ja",VLOOKUP($B40,'Egen hetvattenprod'!$B$1:$BX$550,MATCH("Värde enligt ovan. (%)",'Egen hetvattenprod'!$B$1:$BX$1,0),FALSE),"")</f>
        <v/>
      </c>
      <c r="BM40" s="307" t="str">
        <f>IF($BF40="ja",VLOOKUP($B40,Kraftvärmeprod!$B$1:$BX$550,MATCH("Värde enligt ovan. (%)",Kraftvärmeprod!$B$1:$BX$1,0),FALSE),"")</f>
        <v/>
      </c>
      <c r="BN40" s="307"/>
      <c r="BO40" s="307"/>
      <c r="BP40" s="307"/>
      <c r="BQ40" s="307" t="str">
        <f>IF($BF40="ja",VLOOKUP($B40,'Egen hetvattenprod'!$B$1:$BX$550,MATCH("Tillförd olja (fossil) vid avfallsförbränning (GWh)",'Egen hetvattenprod'!$B$1:$BX$1,0),FALSE),"")</f>
        <v/>
      </c>
      <c r="BR40" s="307" t="str">
        <f>IF($BF40="ja",VLOOKUP($B40,Kraftvärmeprod!$B$1:$BX$550,MATCH("Tillförd olja (fossil) vid avfallsförbränning (GWh)",Kraftvärmeprod!$B$1:$BX$1,0),FALSE),"")</f>
        <v/>
      </c>
    </row>
    <row r="41" spans="1:70" x14ac:dyDescent="0.25">
      <c r="A41" s="2" t="str">
        <f>'Miljövärden för publ företag'!B43</f>
        <v>Degerfors Energi AB</v>
      </c>
      <c r="B41" s="2" t="str">
        <f>'Miljövärden för publ företag'!C43</f>
        <v>Åtorp</v>
      </c>
      <c r="C41" s="312">
        <f>IFERROR(VLOOKUP($B41,Totalt!$B$1:$AQ$554,MATCH(C$2,Totalt!$B$1:$AQ$1,0),FALSE),"")</f>
        <v>0</v>
      </c>
      <c r="D41" s="312">
        <f>IFERROR(VLOOKUP($B41,Totalt!$B$1:$AQ$554,MATCH(D$2,Totalt!$B$1:$AQ$1,0),FALSE),"")</f>
        <v>1.34E-3</v>
      </c>
      <c r="E41" s="312">
        <f>IFERROR(VLOOKUP($B41,Totalt!$B$1:$AQ$554,MATCH(E$2,Totalt!$B$1:$AQ$1,0),FALSE),"")</f>
        <v>0</v>
      </c>
      <c r="F41" s="312">
        <f>IFERROR(VLOOKUP($B41,Totalt!$B$1:$AQ$554,MATCH(F$2,Totalt!$B$1:$AQ$1,0),FALSE),"")</f>
        <v>0</v>
      </c>
      <c r="G41" s="312">
        <f>IFERROR(VLOOKUP($B41,Totalt!$B$1:$AQ$554,MATCH(G$2,Totalt!$B$1:$AQ$1,0),FALSE),"")</f>
        <v>0</v>
      </c>
      <c r="H41" s="312">
        <f>IFERROR(VLOOKUP($B41,Totalt!$B$1:$AQ$554,MATCH(H$2,Totalt!$B$1:$AQ$1,0),FALSE),"")</f>
        <v>0</v>
      </c>
      <c r="I41" s="312">
        <f>IFERROR(VLOOKUP($B41,Totalt!$B$1:$AQ$554,MATCH(I$2,Totalt!$B$1:$AQ$1,0),FALSE),"")</f>
        <v>0</v>
      </c>
      <c r="J41" s="312">
        <f>IFERROR(VLOOKUP($B41,Totalt!$B$1:$AQ$554,MATCH(J$2,Totalt!$B$1:$AQ$1,0),FALSE),"")</f>
        <v>0</v>
      </c>
      <c r="K41" s="312">
        <f>IFERROR(VLOOKUP($B41,Totalt!$B$1:$AQ$554,MATCH(K$2,Totalt!$B$1:$AQ$1,0),FALSE),"")</f>
        <v>0</v>
      </c>
      <c r="L41" s="312">
        <f>IFERROR(VLOOKUP($B41,Totalt!$B$1:$AQ$554,MATCH(L$2,Totalt!$B$1:$AQ$1,0),FALSE),"")</f>
        <v>0</v>
      </c>
      <c r="M41" s="312">
        <f>IFERROR(VLOOKUP($B41,Totalt!$B$1:$AQ$554,MATCH(M$2,Totalt!$B$1:$AQ$1,0),FALSE),"")</f>
        <v>0</v>
      </c>
      <c r="N41" s="312">
        <f>IFERROR(VLOOKUP($B41,Totalt!$B$1:$AQ$554,MATCH(N$2,Totalt!$B$1:$AQ$1,0),FALSE),"")</f>
        <v>0</v>
      </c>
      <c r="O41" s="312">
        <f>IFERROR(VLOOKUP($B41,Totalt!$B$1:$AQ$554,MATCH(O$2,Totalt!$B$1:$AQ$1,0),FALSE),"")</f>
        <v>0</v>
      </c>
      <c r="P41" s="312">
        <f>IFERROR(VLOOKUP($B41,Totalt!$B$1:$AQ$554,MATCH(P$2,Totalt!$B$1:$AQ$1,0),FALSE),"")</f>
        <v>0</v>
      </c>
      <c r="Q41" s="312">
        <f>IFERROR(VLOOKUP($B41,Totalt!$B$1:$AQ$554,MATCH(Q$2,Totalt!$B$1:$AQ$1,0),FALSE),"")</f>
        <v>0</v>
      </c>
      <c r="R41" s="312">
        <f>IFERROR(VLOOKUP($B41,Totalt!$B$1:$AQ$554,MATCH(R$2,Totalt!$B$1:$AQ$1,0),FALSE),"")</f>
        <v>0.65300000000000002</v>
      </c>
      <c r="S41" s="312">
        <f>IFERROR(VLOOKUP($B41,Totalt!$B$1:$AQ$554,MATCH(S$2,Totalt!$B$1:$AQ$1,0),FALSE),"")</f>
        <v>0</v>
      </c>
      <c r="T41" s="312">
        <f>IFERROR(VLOOKUP($B41,Totalt!$B$1:$AQ$554,MATCH(T$2,Totalt!$B$1:$AQ$1,0),FALSE),"")</f>
        <v>0</v>
      </c>
      <c r="U41" s="312">
        <f>IFERROR(VLOOKUP($B41,Totalt!$B$1:$AQ$554,MATCH(U$2,Totalt!$B$1:$AQ$1,0),FALSE),"")</f>
        <v>0</v>
      </c>
      <c r="V41" s="312">
        <f>IFERROR(VLOOKUP($B41,Totalt!$B$1:$AQ$554,MATCH(V$2,Totalt!$B$1:$AQ$1,0),FALSE),"")</f>
        <v>0</v>
      </c>
      <c r="W41" s="312">
        <f>IFERROR(VLOOKUP($B41,Totalt!$B$1:$AQ$554,MATCH(W$2,Totalt!$B$1:$AQ$1,0),FALSE),"")</f>
        <v>0</v>
      </c>
      <c r="X41" s="312">
        <f>IFERROR(VLOOKUP($B41,Totalt!$B$1:$AQ$554,MATCH(X$2,Totalt!$B$1:$AQ$1,0),FALSE),"")</f>
        <v>0</v>
      </c>
      <c r="Y41" s="312">
        <f>IFERROR(VLOOKUP($B41,Totalt!$B$1:$AQ$554,MATCH(Y$2,Totalt!$B$1:$AQ$1,0),FALSE),"")</f>
        <v>0</v>
      </c>
      <c r="Z41" s="312">
        <f>IFERROR(VLOOKUP($B41,Totalt!$B$1:$AQ$554,MATCH(Z$2,Totalt!$B$1:$AQ$1,0),FALSE),"")</f>
        <v>0</v>
      </c>
      <c r="AA41" s="312">
        <f>IFERROR(VLOOKUP($B41,Totalt!$B$1:$AQ$554,MATCH(AA$2,Totalt!$B$1:$AQ$1,0),FALSE),"")</f>
        <v>0</v>
      </c>
      <c r="AB41" s="312">
        <f>IFERROR(VLOOKUP($B41,Totalt!$B$1:$AQ$554,MATCH(AB$2,Totalt!$B$1:$AQ$1,0),FALSE),"")</f>
        <v>0</v>
      </c>
      <c r="AC41" s="312">
        <f>IFERROR(VLOOKUP($B41,Totalt!$B$1:$AQ$554,MATCH(AC$2,Totalt!$B$1:$AQ$1,0),FALSE),"")</f>
        <v>0</v>
      </c>
      <c r="AD41" s="312">
        <f>IFERROR(VLOOKUP($B41,Totalt!$B$1:$AQ$554,MATCH(AD$2,Totalt!$B$1:$AQ$1,0),FALSE),"")</f>
        <v>0</v>
      </c>
      <c r="AE41" s="312">
        <f>IFERROR(VLOOKUP($B41,Totalt!$B$1:$AQ$554,MATCH(AE$2,Totalt!$B$1:$AQ$1,0),FALSE),"")</f>
        <v>0</v>
      </c>
      <c r="AF41" s="312">
        <f>IFERROR(VLOOKUP($B41,Totalt!$B$1:$AQ$554,MATCH(AF$2,Totalt!$B$1:$AQ$1,0),FALSE),"")</f>
        <v>1.7639999999999999E-2</v>
      </c>
      <c r="AG41" s="312">
        <f>IFERROR(VLOOKUP($B41,Totalt!$B$1:$AQ$554,MATCH(AG$2,Totalt!$B$1:$AQ$1,0),FALSE),"")</f>
        <v>0</v>
      </c>
      <c r="AI41" s="245">
        <f t="shared" si="3"/>
        <v>0.67198000000000002</v>
      </c>
      <c r="AJ41" s="246">
        <f>IF(ISERROR(1/VLOOKUP($B41,Leveranser!$B$1:$S$500,MATCH("såld värme (gwh)",Leveranser!$B$1:$S$1,0),FALSE)),"",VLOOKUP($B41,Leveranser!$B$1:$S$500,MATCH("såld värme (gwh)",Leveranser!$B$1:$S$1,0),FALSE))</f>
        <v>0.58799999999999997</v>
      </c>
      <c r="AK41" t="str">
        <f>IFERROR(IF(VLOOKUP($B41,Totalt!$B$1:$AQ$554,MATCH(AK$2,Totalt!$B$1:$AQ$1,0),FALSE)="","",VLOOKUP($B41,Totalt!$B$1:$AQ$554,MATCH(AK$2,Totalt!$B$1:$AQ$1,0),FALSE)),"")</f>
        <v/>
      </c>
      <c r="AM41" s="247" t="str">
        <f>IF(B41&lt;&gt;"",IF(VLOOKUP($B41,Totalt!$B$1:$AQ$554,MATCH("Kvalitetsgranskad:",Totalt!$B$1:$AQ$1,0),FALSE)="ja",VLOOKUP($B41,Miljö!$B$1:$AG$479,MATCH(AM$2,Miljö!$B$1:$AK$1,0),FALSE),""),"")</f>
        <v>Ja</v>
      </c>
      <c r="AN41" s="247" t="str">
        <f>IF(AM41="ja",VLOOKUP($B41,Miljö!$B$1:$J$479,MATCH("Typ av ursprungsspecificerad el   (Om inget värde anges används Nordisk residualmix, se inforuta) ()",Miljö!$B$1:$J$1,0),FALSE),IF(AM41="nej","Nordisk residualel",""))</f>
        <v>'Vattenkraft'</v>
      </c>
      <c r="AO41" s="247">
        <f>IF(AM41="","",VLOOKUP($B41,Miljö!$B$1:$J$479,MATCH("Fossilandel för ursprungspecificerad el ()",Miljö!$B$1:$J$1,0),FALSE))</f>
        <v>0</v>
      </c>
      <c r="AP41" s="247">
        <f>IF(AM41="","",IFERROR(VLOOKUP($B41,Miljö!$B$1:$J$479,MATCH("Kärnkraftsandel för ursprungsspecificerad el ()",Miljö!$B$1:$J$1,0),FALSE)/1,0))</f>
        <v>0</v>
      </c>
      <c r="AQ41" s="247">
        <f t="shared" si="4"/>
        <v>1</v>
      </c>
      <c r="AR41" s="52"/>
      <c r="AS41" s="247" t="str">
        <f t="shared" si="0"/>
        <v>Nej</v>
      </c>
      <c r="AT41" s="247" t="str">
        <f>IF(AS41="ja",VLOOKUP($B41,Miljö!$B$1:$O$500,MATCH("Fossil andel i procent (%)",Miljö!$B$1:$O$1,0),FALSE)/100,"")</f>
        <v/>
      </c>
      <c r="AU41" s="52"/>
      <c r="AV41" s="247" t="str">
        <f t="shared" si="1"/>
        <v>Nej</v>
      </c>
      <c r="AW41" s="247" t="str">
        <f>IF(AV41="ja",VLOOKUP($B41,'Egen hetvattenprod'!$B$1:$AO$500,MATCH("Värmekälla till värmepumpar ()",'Egen hetvattenprod'!$B$1:$AO$1,0),FALSE),"")</f>
        <v/>
      </c>
      <c r="AY41" s="244" t="str">
        <f t="shared" si="2"/>
        <v>Nej</v>
      </c>
      <c r="AZ41" s="283" t="str">
        <f>IF($AY41="ja",(VLOOKUP($B41,'Egen hetvattenprod'!$B$1:$BX$550,MATCH(AZ$2,'Egen hetvattenprod'!$B$1:$BX$1,0),FALSE)+VLOOKUP($B41,Kraftvärmeprod!$B$1:$BX$550,MATCH(AZ$2,Kraftvärmeprod!$B$1:$BX$1,0),FALSE))/$AC41,"")</f>
        <v/>
      </c>
      <c r="BA41" s="283" t="str">
        <f>IF($AY41="ja",(VLOOKUP($B41,'Egen hetvattenprod'!$B$1:$BX$550,MATCH(BA$2,'Egen hetvattenprod'!$B$1:$BX$1,0),FALSE)+VLOOKUP($B41,Kraftvärmeprod!$B$1:$BX$550,MATCH(BA$2,Kraftvärmeprod!$B$1:$BX$1,0),FALSE))/$AC41,"")</f>
        <v/>
      </c>
      <c r="BB41" s="283" t="str">
        <f>IF($AY41="ja",(VLOOKUP($B41,'Egen hetvattenprod'!$B$1:$BX$550,MATCH(BB$2,'Egen hetvattenprod'!$B$1:$BX$1,0),FALSE)+VLOOKUP($B41,Kraftvärmeprod!$B$1:$BX$550,MATCH(BB$2,Kraftvärmeprod!$B$1:$BX$1,0),FALSE))/$AC41,"")</f>
        <v/>
      </c>
      <c r="BC41" s="283" t="str">
        <f>IF($AY41="ja",(VLOOKUP($B41,'Egen hetvattenprod'!$B$1:$BX$550,MATCH(BC$2,'Egen hetvattenprod'!$B$1:$BX$1,0),FALSE)+VLOOKUP($B41,Kraftvärmeprod!$B$1:$BX$550,MATCH(BC$2,Kraftvärmeprod!$B$1:$BX$1,0),FALSE))/$AC41,"")</f>
        <v/>
      </c>
      <c r="BD41" s="283" t="str">
        <f>IF($AY41="ja",(VLOOKUP($B41,'Egen hetvattenprod'!$B$1:$BX$550,MATCH(BD$2,'Egen hetvattenprod'!$B$1:$BX$1,0),FALSE)+VLOOKUP($B41,Kraftvärmeprod!$B$1:$BX$550,MATCH(BD$2,Kraftvärmeprod!$B$1:$BX$1,0),FALSE))/$AC41,"")</f>
        <v/>
      </c>
      <c r="BF41" s="244" t="str">
        <f t="shared" si="5"/>
        <v>Nej</v>
      </c>
      <c r="BG41" s="283" t="str">
        <f>IF($BF41="ja",VLOOKUP($B41,'Egen hetvattenprod'!$B$1:$BX$550,MATCH("Andelen klimatgaser med fossilt ursprung för avfall ()",'Egen hetvattenprod'!$B$1:$BX$1,0),FALSE),"")</f>
        <v/>
      </c>
      <c r="BH41" s="283" t="str">
        <f>IF($BF41="ja",VLOOKUP($B41,Kraftvärmeprod!$B$1:$BX$550,MATCH("Andelen klimatgaser med fossilt ursprung för avfall ()",Kraftvärmeprod!$B$1:$BX$1,0),FALSE),"")</f>
        <v/>
      </c>
      <c r="BI41" s="307" t="str">
        <f>IF($BF41="ja",VLOOKUP($B41,'Egen hetvattenprod'!$B$1:$BX$550,MATCH("Avfall (GWh)",'Egen hetvattenprod'!$B$1:$BX$1,0),FALSE),"")</f>
        <v/>
      </c>
      <c r="BJ41" s="307" t="str">
        <f>IF($BF41="ja",VLOOKUP($B41,'Slutlig allokering kvv'!$B$1:$BX$550,MATCH("Avfall (GWh)",'Slutlig allokering kvv'!$B$1:$BX$1,0),FALSE),"")</f>
        <v/>
      </c>
      <c r="BK41" s="307" t="str">
        <f>IF($BF41="ja",VLOOKUP($B41,'Köpt hetvatten'!$B$1:$BX$550,MATCH("Avfall i köpt hetvatten",'Köpt hetvatten'!$B$1:$BX$1,0),FALSE),"")</f>
        <v/>
      </c>
      <c r="BL41" s="307" t="str">
        <f>IF($BF41="ja",VLOOKUP($B41,'Egen hetvattenprod'!$B$1:$BX$550,MATCH("Värde enligt ovan. (%)",'Egen hetvattenprod'!$B$1:$BX$1,0),FALSE),"")</f>
        <v/>
      </c>
      <c r="BM41" s="307" t="str">
        <f>IF($BF41="ja",VLOOKUP($B41,Kraftvärmeprod!$B$1:$BX$550,MATCH("Värde enligt ovan. (%)",Kraftvärmeprod!$B$1:$BX$1,0),FALSE),"")</f>
        <v/>
      </c>
      <c r="BN41" s="307"/>
      <c r="BO41" s="307"/>
      <c r="BP41" s="307"/>
      <c r="BQ41" s="307" t="str">
        <f>IF($BF41="ja",VLOOKUP($B41,'Egen hetvattenprod'!$B$1:$BX$550,MATCH("Tillförd olja (fossil) vid avfallsförbränning (GWh)",'Egen hetvattenprod'!$B$1:$BX$1,0),FALSE),"")</f>
        <v/>
      </c>
      <c r="BR41" s="307" t="str">
        <f>IF($BF41="ja",VLOOKUP($B41,Kraftvärmeprod!$B$1:$BX$550,MATCH("Tillförd olja (fossil) vid avfallsförbränning (GWh)",Kraftvärmeprod!$B$1:$BX$1,0),FALSE),"")</f>
        <v/>
      </c>
    </row>
    <row r="42" spans="1:70" x14ac:dyDescent="0.25">
      <c r="A42" s="2" t="str">
        <f>'Miljövärden för publ företag'!B44</f>
        <v>E.ON Värme Sverige AB</v>
      </c>
      <c r="B42" s="2" t="str">
        <f>'Miljövärden för publ företag'!C44</f>
        <v>Bara</v>
      </c>
      <c r="C42" s="312">
        <f>IFERROR(VLOOKUP($B42,Totalt!$B$1:$AQ$554,MATCH(C$2,Totalt!$B$1:$AQ$1,0),FALSE),"")</f>
        <v>0</v>
      </c>
      <c r="D42" s="312">
        <f>IFERROR(VLOOKUP($B42,Totalt!$B$1:$AQ$554,MATCH(D$2,Totalt!$B$1:$AQ$1,0),FALSE),"")</f>
        <v>0</v>
      </c>
      <c r="E42" s="312">
        <f>IFERROR(VLOOKUP($B42,Totalt!$B$1:$AQ$554,MATCH(E$2,Totalt!$B$1:$AQ$1,0),FALSE),"")</f>
        <v>0</v>
      </c>
      <c r="F42" s="312">
        <f>IFERROR(VLOOKUP($B42,Totalt!$B$1:$AQ$554,MATCH(F$2,Totalt!$B$1:$AQ$1,0),FALSE),"")</f>
        <v>0</v>
      </c>
      <c r="G42" s="312">
        <f>IFERROR(VLOOKUP($B42,Totalt!$B$1:$AQ$554,MATCH(G$2,Totalt!$B$1:$AQ$1,0),FALSE),"")</f>
        <v>0</v>
      </c>
      <c r="H42" s="312">
        <f>IFERROR(VLOOKUP($B42,Totalt!$B$1:$AQ$554,MATCH(H$2,Totalt!$B$1:$AQ$1,0),FALSE),"")</f>
        <v>0</v>
      </c>
      <c r="I42" s="312">
        <f>IFERROR(VLOOKUP($B42,Totalt!$B$1:$AQ$554,MATCH(I$2,Totalt!$B$1:$AQ$1,0),FALSE),"")</f>
        <v>0</v>
      </c>
      <c r="J42" s="312">
        <f>IFERROR(VLOOKUP($B42,Totalt!$B$1:$AQ$554,MATCH(J$2,Totalt!$B$1:$AQ$1,0),FALSE),"")</f>
        <v>0.39200000000000002</v>
      </c>
      <c r="K42" s="312">
        <f>IFERROR(VLOOKUP($B42,Totalt!$B$1:$AQ$554,MATCH(K$2,Totalt!$B$1:$AQ$1,0),FALSE),"")</f>
        <v>0</v>
      </c>
      <c r="L42" s="312">
        <f>IFERROR(VLOOKUP($B42,Totalt!$B$1:$AQ$554,MATCH(L$2,Totalt!$B$1:$AQ$1,0),FALSE),"")</f>
        <v>0</v>
      </c>
      <c r="M42" s="312">
        <f>IFERROR(VLOOKUP($B42,Totalt!$B$1:$AQ$554,MATCH(M$2,Totalt!$B$1:$AQ$1,0),FALSE),"")</f>
        <v>0</v>
      </c>
      <c r="N42" s="312">
        <f>IFERROR(VLOOKUP($B42,Totalt!$B$1:$AQ$554,MATCH(N$2,Totalt!$B$1:$AQ$1,0),FALSE),"")</f>
        <v>0</v>
      </c>
      <c r="O42" s="312">
        <f>IFERROR(VLOOKUP($B42,Totalt!$B$1:$AQ$554,MATCH(O$2,Totalt!$B$1:$AQ$1,0),FALSE),"")</f>
        <v>0</v>
      </c>
      <c r="P42" s="312">
        <f>IFERROR(VLOOKUP($B42,Totalt!$B$1:$AQ$554,MATCH(P$2,Totalt!$B$1:$AQ$1,0),FALSE),"")</f>
        <v>0</v>
      </c>
      <c r="Q42" s="312">
        <f>IFERROR(VLOOKUP($B42,Totalt!$B$1:$AQ$554,MATCH(Q$2,Totalt!$B$1:$AQ$1,0),FALSE),"")</f>
        <v>0</v>
      </c>
      <c r="R42" s="312">
        <f>IFERROR(VLOOKUP($B42,Totalt!$B$1:$AQ$554,MATCH(R$2,Totalt!$B$1:$AQ$1,0),FALSE),"")</f>
        <v>8.4049999999999994</v>
      </c>
      <c r="S42" s="312">
        <f>IFERROR(VLOOKUP($B42,Totalt!$B$1:$AQ$554,MATCH(S$2,Totalt!$B$1:$AQ$1,0),FALSE),"")</f>
        <v>0</v>
      </c>
      <c r="T42" s="312">
        <f>IFERROR(VLOOKUP($B42,Totalt!$B$1:$AQ$554,MATCH(T$2,Totalt!$B$1:$AQ$1,0),FALSE),"")</f>
        <v>0</v>
      </c>
      <c r="U42" s="312">
        <f>IFERROR(VLOOKUP($B42,Totalt!$B$1:$AQ$554,MATCH(U$2,Totalt!$B$1:$AQ$1,0),FALSE),"")</f>
        <v>0</v>
      </c>
      <c r="V42" s="312">
        <f>IFERROR(VLOOKUP($B42,Totalt!$B$1:$AQ$554,MATCH(V$2,Totalt!$B$1:$AQ$1,0),FALSE),"")</f>
        <v>0</v>
      </c>
      <c r="W42" s="312">
        <f>IFERROR(VLOOKUP($B42,Totalt!$B$1:$AQ$554,MATCH(W$2,Totalt!$B$1:$AQ$1,0),FALSE),"")</f>
        <v>0</v>
      </c>
      <c r="X42" s="312">
        <f>IFERROR(VLOOKUP($B42,Totalt!$B$1:$AQ$554,MATCH(X$2,Totalt!$B$1:$AQ$1,0),FALSE),"")</f>
        <v>0</v>
      </c>
      <c r="Y42" s="312">
        <f>IFERROR(VLOOKUP($B42,Totalt!$B$1:$AQ$554,MATCH(Y$2,Totalt!$B$1:$AQ$1,0),FALSE),"")</f>
        <v>0</v>
      </c>
      <c r="Z42" s="312">
        <f>IFERROR(VLOOKUP($B42,Totalt!$B$1:$AQ$554,MATCH(Z$2,Totalt!$B$1:$AQ$1,0),FALSE),"")</f>
        <v>0</v>
      </c>
      <c r="AA42" s="312">
        <f>IFERROR(VLOOKUP($B42,Totalt!$B$1:$AQ$554,MATCH(AA$2,Totalt!$B$1:$AQ$1,0),FALSE),"")</f>
        <v>0</v>
      </c>
      <c r="AB42" s="312">
        <f>IFERROR(VLOOKUP($B42,Totalt!$B$1:$AQ$554,MATCH(AB$2,Totalt!$B$1:$AQ$1,0),FALSE),"")</f>
        <v>0</v>
      </c>
      <c r="AC42" s="312">
        <f>IFERROR(VLOOKUP($B42,Totalt!$B$1:$AQ$554,MATCH(AC$2,Totalt!$B$1:$AQ$1,0),FALSE),"")</f>
        <v>0</v>
      </c>
      <c r="AD42" s="312">
        <f>IFERROR(VLOOKUP($B42,Totalt!$B$1:$AQ$554,MATCH(AD$2,Totalt!$B$1:$AQ$1,0),FALSE),"")</f>
        <v>0</v>
      </c>
      <c r="AE42" s="312">
        <f>IFERROR(VLOOKUP($B42,Totalt!$B$1:$AQ$554,MATCH(AE$2,Totalt!$B$1:$AQ$1,0),FALSE),"")</f>
        <v>0</v>
      </c>
      <c r="AF42" s="312">
        <f>IFERROR(VLOOKUP($B42,Totalt!$B$1:$AQ$554,MATCH(AF$2,Totalt!$B$1:$AQ$1,0),FALSE),"")</f>
        <v>5.0999999999999997E-2</v>
      </c>
      <c r="AG42" s="312">
        <f>IFERROR(VLOOKUP($B42,Totalt!$B$1:$AQ$554,MATCH(AG$2,Totalt!$B$1:$AQ$1,0),FALSE),"")</f>
        <v>0</v>
      </c>
      <c r="AI42" s="245">
        <f t="shared" si="3"/>
        <v>8.847999999999999</v>
      </c>
      <c r="AJ42" s="246">
        <f>IF(ISERROR(1/VLOOKUP($B42,Leveranser!$B$1:$S$500,MATCH("såld värme (gwh)",Leveranser!$B$1:$S$1,0),FALSE)),"",VLOOKUP($B42,Leveranser!$B$1:$S$500,MATCH("såld värme (gwh)",Leveranser!$B$1:$S$1,0),FALSE))</f>
        <v>7.4710000000000001</v>
      </c>
      <c r="AK42" t="str">
        <f>IFERROR(IF(VLOOKUP($B42,Totalt!$B$1:$AQ$554,MATCH(AK$2,Totalt!$B$1:$AQ$1,0),FALSE)="","",VLOOKUP($B42,Totalt!$B$1:$AQ$554,MATCH(AK$2,Totalt!$B$1:$AQ$1,0),FALSE)),"")</f>
        <v/>
      </c>
      <c r="AM42" s="247" t="str">
        <f>IF(B42&lt;&gt;"",IF(VLOOKUP($B42,Totalt!$B$1:$AQ$554,MATCH("Kvalitetsgranskad:",Totalt!$B$1:$AQ$1,0),FALSE)="ja",VLOOKUP($B42,Miljö!$B$1:$AG$479,MATCH(AM$2,Miljö!$B$1:$AK$1,0),FALSE),""),"")</f>
        <v>Ja</v>
      </c>
      <c r="AN42" s="247" t="str">
        <f>IF(AM42="ja",VLOOKUP($B42,Miljö!$B$1:$J$479,MATCH("Typ av ursprungsspecificerad el   (Om inget värde anges används Nordisk residualmix, se inforuta) ()",Miljö!$B$1:$J$1,0),FALSE),IF(AM42="nej","Nordisk residualel",""))</f>
        <v>'Vattenkraft+residualel'</v>
      </c>
      <c r="AO42" s="247">
        <f>IF(AM42="","",VLOOKUP($B42,Miljö!$B$1:$J$479,MATCH("Fossilandel för ursprungspecificerad el ()",Miljö!$B$1:$J$1,0),FALSE))</f>
        <v>0.36</v>
      </c>
      <c r="AP42" s="247">
        <f>IF(AM42="","",IFERROR(VLOOKUP($B42,Miljö!$B$1:$J$479,MATCH("Kärnkraftsandel för ursprungsspecificerad el ()",Miljö!$B$1:$J$1,0),FALSE)/1,0))</f>
        <v>0.26</v>
      </c>
      <c r="AQ42" s="247">
        <f t="shared" si="4"/>
        <v>0.38</v>
      </c>
      <c r="AR42" s="52"/>
      <c r="AS42" s="247" t="str">
        <f t="shared" si="0"/>
        <v>Nej</v>
      </c>
      <c r="AT42" s="247" t="str">
        <f>IF(AS42="ja",VLOOKUP($B42,Miljö!$B$1:$O$500,MATCH("Fossil andel i procent (%)",Miljö!$B$1:$O$1,0),FALSE)/100,"")</f>
        <v/>
      </c>
      <c r="AU42" s="52"/>
      <c r="AV42" s="247" t="str">
        <f t="shared" si="1"/>
        <v>Nej</v>
      </c>
      <c r="AW42" s="247" t="str">
        <f>IF(AV42="ja",VLOOKUP($B42,'Egen hetvattenprod'!$B$1:$AO$500,MATCH("Värmekälla till värmepumpar ()",'Egen hetvattenprod'!$B$1:$AO$1,0),FALSE),"")</f>
        <v/>
      </c>
      <c r="AY42" s="244" t="str">
        <f t="shared" si="2"/>
        <v>Nej</v>
      </c>
      <c r="AZ42" s="283" t="str">
        <f>IF($AY42="ja",(VLOOKUP($B42,'Egen hetvattenprod'!$B$1:$BX$550,MATCH(AZ$2,'Egen hetvattenprod'!$B$1:$BX$1,0),FALSE)+VLOOKUP($B42,Kraftvärmeprod!$B$1:$BX$550,MATCH(AZ$2,Kraftvärmeprod!$B$1:$BX$1,0),FALSE))/$AC42,"")</f>
        <v/>
      </c>
      <c r="BA42" s="283" t="str">
        <f>IF($AY42="ja",(VLOOKUP($B42,'Egen hetvattenprod'!$B$1:$BX$550,MATCH(BA$2,'Egen hetvattenprod'!$B$1:$BX$1,0),FALSE)+VLOOKUP($B42,Kraftvärmeprod!$B$1:$BX$550,MATCH(BA$2,Kraftvärmeprod!$B$1:$BX$1,0),FALSE))/$AC42,"")</f>
        <v/>
      </c>
      <c r="BB42" s="283" t="str">
        <f>IF($AY42="ja",(VLOOKUP($B42,'Egen hetvattenprod'!$B$1:$BX$550,MATCH(BB$2,'Egen hetvattenprod'!$B$1:$BX$1,0),FALSE)+VLOOKUP($B42,Kraftvärmeprod!$B$1:$BX$550,MATCH(BB$2,Kraftvärmeprod!$B$1:$BX$1,0),FALSE))/$AC42,"")</f>
        <v/>
      </c>
      <c r="BC42" s="283" t="str">
        <f>IF($AY42="ja",(VLOOKUP($B42,'Egen hetvattenprod'!$B$1:$BX$550,MATCH(BC$2,'Egen hetvattenprod'!$B$1:$BX$1,0),FALSE)+VLOOKUP($B42,Kraftvärmeprod!$B$1:$BX$550,MATCH(BC$2,Kraftvärmeprod!$B$1:$BX$1,0),FALSE))/$AC42,"")</f>
        <v/>
      </c>
      <c r="BD42" s="283" t="str">
        <f>IF($AY42="ja",(VLOOKUP($B42,'Egen hetvattenprod'!$B$1:$BX$550,MATCH(BD$2,'Egen hetvattenprod'!$B$1:$BX$1,0),FALSE)+VLOOKUP($B42,Kraftvärmeprod!$B$1:$BX$550,MATCH(BD$2,Kraftvärmeprod!$B$1:$BX$1,0),FALSE))/$AC42,"")</f>
        <v/>
      </c>
      <c r="BF42" s="244" t="str">
        <f t="shared" si="5"/>
        <v>Nej</v>
      </c>
      <c r="BG42" s="283" t="str">
        <f>IF($BF42="ja",VLOOKUP($B42,'Egen hetvattenprod'!$B$1:$BX$550,MATCH("Andelen klimatgaser med fossilt ursprung för avfall ()",'Egen hetvattenprod'!$B$1:$BX$1,0),FALSE),"")</f>
        <v/>
      </c>
      <c r="BH42" s="283" t="str">
        <f>IF($BF42="ja",VLOOKUP($B42,Kraftvärmeprod!$B$1:$BX$550,MATCH("Andelen klimatgaser med fossilt ursprung för avfall ()",Kraftvärmeprod!$B$1:$BX$1,0),FALSE),"")</f>
        <v/>
      </c>
      <c r="BI42" s="307" t="str">
        <f>IF($BF42="ja",VLOOKUP($B42,'Egen hetvattenprod'!$B$1:$BX$550,MATCH("Avfall (GWh)",'Egen hetvattenprod'!$B$1:$BX$1,0),FALSE),"")</f>
        <v/>
      </c>
      <c r="BJ42" s="307" t="str">
        <f>IF($BF42="ja",VLOOKUP($B42,'Slutlig allokering kvv'!$B$1:$BX$550,MATCH("Avfall (GWh)",'Slutlig allokering kvv'!$B$1:$BX$1,0),FALSE),"")</f>
        <v/>
      </c>
      <c r="BK42" s="307" t="str">
        <f>IF($BF42="ja",VLOOKUP($B42,'Köpt hetvatten'!$B$1:$BX$550,MATCH("Avfall i köpt hetvatten",'Köpt hetvatten'!$B$1:$BX$1,0),FALSE),"")</f>
        <v/>
      </c>
      <c r="BL42" s="307" t="str">
        <f>IF($BF42="ja",VLOOKUP($B42,'Egen hetvattenprod'!$B$1:$BX$550,MATCH("Värde enligt ovan. (%)",'Egen hetvattenprod'!$B$1:$BX$1,0),FALSE),"")</f>
        <v/>
      </c>
      <c r="BM42" s="307" t="str">
        <f>IF($BF42="ja",VLOOKUP($B42,Kraftvärmeprod!$B$1:$BX$550,MATCH("Värde enligt ovan. (%)",Kraftvärmeprod!$B$1:$BX$1,0),FALSE),"")</f>
        <v/>
      </c>
      <c r="BN42" s="307"/>
      <c r="BO42" s="307"/>
      <c r="BP42" s="307"/>
      <c r="BQ42" s="307" t="str">
        <f>IF($BF42="ja",VLOOKUP($B42,'Egen hetvattenprod'!$B$1:$BX$550,MATCH("Tillförd olja (fossil) vid avfallsförbränning (GWh)",'Egen hetvattenprod'!$B$1:$BX$1,0),FALSE),"")</f>
        <v/>
      </c>
      <c r="BR42" s="307" t="str">
        <f>IF($BF42="ja",VLOOKUP($B42,Kraftvärmeprod!$B$1:$BX$550,MATCH("Tillförd olja (fossil) vid avfallsförbränning (GWh)",Kraftvärmeprod!$B$1:$BX$1,0),FALSE),"")</f>
        <v/>
      </c>
    </row>
    <row r="43" spans="1:70" x14ac:dyDescent="0.25">
      <c r="A43" s="2" t="str">
        <f>'Miljövärden för publ företag'!B45</f>
        <v>E.ON Värme Sverige AB</v>
      </c>
      <c r="B43" s="2" t="str">
        <f>'Miljövärden för publ företag'!C45</f>
        <v>Boxholm</v>
      </c>
      <c r="C43" s="312">
        <f>IFERROR(VLOOKUP($B43,Totalt!$B$1:$AQ$554,MATCH(C$2,Totalt!$B$1:$AQ$1,0),FALSE),"")</f>
        <v>0</v>
      </c>
      <c r="D43" s="312">
        <f>IFERROR(VLOOKUP($B43,Totalt!$B$1:$AQ$554,MATCH(D$2,Totalt!$B$1:$AQ$1,0),FALSE),"")</f>
        <v>2.1999999999999999E-2</v>
      </c>
      <c r="E43" s="312">
        <f>IFERROR(VLOOKUP($B43,Totalt!$B$1:$AQ$554,MATCH(E$2,Totalt!$B$1:$AQ$1,0),FALSE),"")</f>
        <v>0</v>
      </c>
      <c r="F43" s="312">
        <f>IFERROR(VLOOKUP($B43,Totalt!$B$1:$AQ$554,MATCH(F$2,Totalt!$B$1:$AQ$1,0),FALSE),"")</f>
        <v>0</v>
      </c>
      <c r="G43" s="312">
        <f>IFERROR(VLOOKUP($B43,Totalt!$B$1:$AQ$554,MATCH(G$2,Totalt!$B$1:$AQ$1,0),FALSE),"")</f>
        <v>0</v>
      </c>
      <c r="H43" s="312">
        <f>IFERROR(VLOOKUP($B43,Totalt!$B$1:$AQ$554,MATCH(H$2,Totalt!$B$1:$AQ$1,0),FALSE),"")</f>
        <v>0</v>
      </c>
      <c r="I43" s="312">
        <f>IFERROR(VLOOKUP($B43,Totalt!$B$1:$AQ$554,MATCH(I$2,Totalt!$B$1:$AQ$1,0),FALSE),"")</f>
        <v>0</v>
      </c>
      <c r="J43" s="312">
        <f>IFERROR(VLOOKUP($B43,Totalt!$B$1:$AQ$554,MATCH(J$2,Totalt!$B$1:$AQ$1,0),FALSE),"")</f>
        <v>0</v>
      </c>
      <c r="K43" s="312">
        <f>IFERROR(VLOOKUP($B43,Totalt!$B$1:$AQ$554,MATCH(K$2,Totalt!$B$1:$AQ$1,0),FALSE),"")</f>
        <v>0</v>
      </c>
      <c r="L43" s="312">
        <f>IFERROR(VLOOKUP($B43,Totalt!$B$1:$AQ$554,MATCH(L$2,Totalt!$B$1:$AQ$1,0),FALSE),"")</f>
        <v>0</v>
      </c>
      <c r="M43" s="312">
        <f>IFERROR(VLOOKUP($B43,Totalt!$B$1:$AQ$554,MATCH(M$2,Totalt!$B$1:$AQ$1,0),FALSE),"")</f>
        <v>0</v>
      </c>
      <c r="N43" s="312">
        <f>IFERROR(VLOOKUP($B43,Totalt!$B$1:$AQ$554,MATCH(N$2,Totalt!$B$1:$AQ$1,0),FALSE),"")</f>
        <v>0</v>
      </c>
      <c r="O43" s="312">
        <f>IFERROR(VLOOKUP($B43,Totalt!$B$1:$AQ$554,MATCH(O$2,Totalt!$B$1:$AQ$1,0),FALSE),"")</f>
        <v>0</v>
      </c>
      <c r="P43" s="312">
        <f>IFERROR(VLOOKUP($B43,Totalt!$B$1:$AQ$554,MATCH(P$2,Totalt!$B$1:$AQ$1,0),FALSE),"")</f>
        <v>0</v>
      </c>
      <c r="Q43" s="312">
        <f>IFERROR(VLOOKUP($B43,Totalt!$B$1:$AQ$554,MATCH(Q$2,Totalt!$B$1:$AQ$1,0),FALSE),"")</f>
        <v>31.552</v>
      </c>
      <c r="R43" s="312">
        <f>IFERROR(VLOOKUP($B43,Totalt!$B$1:$AQ$554,MATCH(R$2,Totalt!$B$1:$AQ$1,0),FALSE),"")</f>
        <v>0</v>
      </c>
      <c r="S43" s="312">
        <f>IFERROR(VLOOKUP($B43,Totalt!$B$1:$AQ$554,MATCH(S$2,Totalt!$B$1:$AQ$1,0),FALSE),"")</f>
        <v>0</v>
      </c>
      <c r="T43" s="312">
        <f>IFERROR(VLOOKUP($B43,Totalt!$B$1:$AQ$554,MATCH(T$2,Totalt!$B$1:$AQ$1,0),FALSE),"")</f>
        <v>0</v>
      </c>
      <c r="U43" s="312">
        <f>IFERROR(VLOOKUP($B43,Totalt!$B$1:$AQ$554,MATCH(U$2,Totalt!$B$1:$AQ$1,0),FALSE),"")</f>
        <v>0</v>
      </c>
      <c r="V43" s="312">
        <f>IFERROR(VLOOKUP($B43,Totalt!$B$1:$AQ$554,MATCH(V$2,Totalt!$B$1:$AQ$1,0),FALSE),"")</f>
        <v>0</v>
      </c>
      <c r="W43" s="312">
        <f>IFERROR(VLOOKUP($B43,Totalt!$B$1:$AQ$554,MATCH(W$2,Totalt!$B$1:$AQ$1,0),FALSE),"")</f>
        <v>0</v>
      </c>
      <c r="X43" s="312">
        <f>IFERROR(VLOOKUP($B43,Totalt!$B$1:$AQ$554,MATCH(X$2,Totalt!$B$1:$AQ$1,0),FALSE),"")</f>
        <v>0</v>
      </c>
      <c r="Y43" s="312">
        <f>IFERROR(VLOOKUP($B43,Totalt!$B$1:$AQ$554,MATCH(Y$2,Totalt!$B$1:$AQ$1,0),FALSE),"")</f>
        <v>0</v>
      </c>
      <c r="Z43" s="312">
        <f>IFERROR(VLOOKUP($B43,Totalt!$B$1:$AQ$554,MATCH(Z$2,Totalt!$B$1:$AQ$1,0),FALSE),"")</f>
        <v>0</v>
      </c>
      <c r="AA43" s="312">
        <f>IFERROR(VLOOKUP($B43,Totalt!$B$1:$AQ$554,MATCH(AA$2,Totalt!$B$1:$AQ$1,0),FALSE),"")</f>
        <v>0</v>
      </c>
      <c r="AB43" s="312">
        <f>IFERROR(VLOOKUP($B43,Totalt!$B$1:$AQ$554,MATCH(AB$2,Totalt!$B$1:$AQ$1,0),FALSE),"")</f>
        <v>0</v>
      </c>
      <c r="AC43" s="312">
        <f>IFERROR(VLOOKUP($B43,Totalt!$B$1:$AQ$554,MATCH(AC$2,Totalt!$B$1:$AQ$1,0),FALSE),"")</f>
        <v>0</v>
      </c>
      <c r="AD43" s="312">
        <f>IFERROR(VLOOKUP($B43,Totalt!$B$1:$AQ$554,MATCH(AD$2,Totalt!$B$1:$AQ$1,0),FALSE),"")</f>
        <v>0</v>
      </c>
      <c r="AE43" s="312">
        <f>IFERROR(VLOOKUP($B43,Totalt!$B$1:$AQ$554,MATCH(AE$2,Totalt!$B$1:$AQ$1,0),FALSE),"")</f>
        <v>0</v>
      </c>
      <c r="AF43" s="312">
        <f>IFERROR(VLOOKUP($B43,Totalt!$B$1:$AQ$554,MATCH(AF$2,Totalt!$B$1:$AQ$1,0),FALSE),"")</f>
        <v>0.72199999999999998</v>
      </c>
      <c r="AG43" s="312">
        <f>IFERROR(VLOOKUP($B43,Totalt!$B$1:$AQ$554,MATCH(AG$2,Totalt!$B$1:$AQ$1,0),FALSE),"")</f>
        <v>0</v>
      </c>
      <c r="AI43" s="245">
        <f t="shared" si="3"/>
        <v>32.295999999999999</v>
      </c>
      <c r="AJ43" s="246">
        <f>IF(ISERROR(1/VLOOKUP($B43,Leveranser!$B$1:$S$500,MATCH("såld värme (gwh)",Leveranser!$B$1:$S$1,0),FALSE)),"",VLOOKUP($B43,Leveranser!$B$1:$S$500,MATCH("såld värme (gwh)",Leveranser!$B$1:$S$1,0),FALSE))</f>
        <v>24.338000000000001</v>
      </c>
      <c r="AK43" t="str">
        <f>IFERROR(IF(VLOOKUP($B43,Totalt!$B$1:$AQ$554,MATCH(AK$2,Totalt!$B$1:$AQ$1,0),FALSE)="","",VLOOKUP($B43,Totalt!$B$1:$AQ$554,MATCH(AK$2,Totalt!$B$1:$AQ$1,0),FALSE)),"")</f>
        <v/>
      </c>
      <c r="AM43" s="247" t="str">
        <f>IF(B43&lt;&gt;"",IF(VLOOKUP($B43,Totalt!$B$1:$AQ$554,MATCH("Kvalitetsgranskad:",Totalt!$B$1:$AQ$1,0),FALSE)="ja",VLOOKUP($B43,Miljö!$B$1:$AG$479,MATCH(AM$2,Miljö!$B$1:$AK$1,0),FALSE),""),"")</f>
        <v>Ja</v>
      </c>
      <c r="AN43" s="247" t="str">
        <f>IF(AM43="ja",VLOOKUP($B43,Miljö!$B$1:$J$479,MATCH("Typ av ursprungsspecificerad el   (Om inget värde anges används Nordisk residualmix, se inforuta) ()",Miljö!$B$1:$J$1,0),FALSE),IF(AM43="nej","Nordisk residualel",""))</f>
        <v>'Vattenkraft+residual'</v>
      </c>
      <c r="AO43" s="247">
        <f>IF(AM43="","",VLOOKUP($B43,Miljö!$B$1:$J$479,MATCH("Fossilandel för ursprungspecificerad el ()",Miljö!$B$1:$J$1,0),FALSE))</f>
        <v>0.31</v>
      </c>
      <c r="AP43" s="247">
        <f>IF(AM43="","",IFERROR(VLOOKUP($B43,Miljö!$B$1:$J$479,MATCH("Kärnkraftsandel för ursprungsspecificerad el ()",Miljö!$B$1:$J$1,0),FALSE)/1,0))</f>
        <v>0.22</v>
      </c>
      <c r="AQ43" s="247">
        <f t="shared" si="4"/>
        <v>0.47</v>
      </c>
      <c r="AR43" s="52"/>
      <c r="AS43" s="247" t="str">
        <f t="shared" si="0"/>
        <v>Nej</v>
      </c>
      <c r="AT43" s="247" t="str">
        <f>IF(AS43="ja",VLOOKUP($B43,Miljö!$B$1:$O$500,MATCH("Fossil andel i procent (%)",Miljö!$B$1:$O$1,0),FALSE)/100,"")</f>
        <v/>
      </c>
      <c r="AU43" s="52"/>
      <c r="AV43" s="247" t="str">
        <f t="shared" si="1"/>
        <v>Nej</v>
      </c>
      <c r="AW43" s="247" t="str">
        <f>IF(AV43="ja",VLOOKUP($B43,'Egen hetvattenprod'!$B$1:$AO$500,MATCH("Värmekälla till värmepumpar ()",'Egen hetvattenprod'!$B$1:$AO$1,0),FALSE),"")</f>
        <v/>
      </c>
      <c r="AY43" s="244" t="str">
        <f t="shared" si="2"/>
        <v>Nej</v>
      </c>
      <c r="AZ43" s="283" t="str">
        <f>IF($AY43="ja",(VLOOKUP($B43,'Egen hetvattenprod'!$B$1:$BX$550,MATCH(AZ$2,'Egen hetvattenprod'!$B$1:$BX$1,0),FALSE)+VLOOKUP($B43,Kraftvärmeprod!$B$1:$BX$550,MATCH(AZ$2,Kraftvärmeprod!$B$1:$BX$1,0),FALSE))/$AC43,"")</f>
        <v/>
      </c>
      <c r="BA43" s="283" t="str">
        <f>IF($AY43="ja",(VLOOKUP($B43,'Egen hetvattenprod'!$B$1:$BX$550,MATCH(BA$2,'Egen hetvattenprod'!$B$1:$BX$1,0),FALSE)+VLOOKUP($B43,Kraftvärmeprod!$B$1:$BX$550,MATCH(BA$2,Kraftvärmeprod!$B$1:$BX$1,0),FALSE))/$AC43,"")</f>
        <v/>
      </c>
      <c r="BB43" s="283" t="str">
        <f>IF($AY43="ja",(VLOOKUP($B43,'Egen hetvattenprod'!$B$1:$BX$550,MATCH(BB$2,'Egen hetvattenprod'!$B$1:$BX$1,0),FALSE)+VLOOKUP($B43,Kraftvärmeprod!$B$1:$BX$550,MATCH(BB$2,Kraftvärmeprod!$B$1:$BX$1,0),FALSE))/$AC43,"")</f>
        <v/>
      </c>
      <c r="BC43" s="283" t="str">
        <f>IF($AY43="ja",(VLOOKUP($B43,'Egen hetvattenprod'!$B$1:$BX$550,MATCH(BC$2,'Egen hetvattenprod'!$B$1:$BX$1,0),FALSE)+VLOOKUP($B43,Kraftvärmeprod!$B$1:$BX$550,MATCH(BC$2,Kraftvärmeprod!$B$1:$BX$1,0),FALSE))/$AC43,"")</f>
        <v/>
      </c>
      <c r="BD43" s="283" t="str">
        <f>IF($AY43="ja",(VLOOKUP($B43,'Egen hetvattenprod'!$B$1:$BX$550,MATCH(BD$2,'Egen hetvattenprod'!$B$1:$BX$1,0),FALSE)+VLOOKUP($B43,Kraftvärmeprod!$B$1:$BX$550,MATCH(BD$2,Kraftvärmeprod!$B$1:$BX$1,0),FALSE))/$AC43,"")</f>
        <v/>
      </c>
      <c r="BF43" s="244" t="str">
        <f t="shared" si="5"/>
        <v>Nej</v>
      </c>
      <c r="BG43" s="283" t="str">
        <f>IF($BF43="ja",VLOOKUP($B43,'Egen hetvattenprod'!$B$1:$BX$550,MATCH("Andelen klimatgaser med fossilt ursprung för avfall ()",'Egen hetvattenprod'!$B$1:$BX$1,0),FALSE),"")</f>
        <v/>
      </c>
      <c r="BH43" s="283" t="str">
        <f>IF($BF43="ja",VLOOKUP($B43,Kraftvärmeprod!$B$1:$BX$550,MATCH("Andelen klimatgaser med fossilt ursprung för avfall ()",Kraftvärmeprod!$B$1:$BX$1,0),FALSE),"")</f>
        <v/>
      </c>
      <c r="BI43" s="307" t="str">
        <f>IF($BF43="ja",VLOOKUP($B43,'Egen hetvattenprod'!$B$1:$BX$550,MATCH("Avfall (GWh)",'Egen hetvattenprod'!$B$1:$BX$1,0),FALSE),"")</f>
        <v/>
      </c>
      <c r="BJ43" s="307" t="str">
        <f>IF($BF43="ja",VLOOKUP($B43,'Slutlig allokering kvv'!$B$1:$BX$550,MATCH("Avfall (GWh)",'Slutlig allokering kvv'!$B$1:$BX$1,0),FALSE),"")</f>
        <v/>
      </c>
      <c r="BK43" s="307" t="str">
        <f>IF($BF43="ja",VLOOKUP($B43,'Köpt hetvatten'!$B$1:$BX$550,MATCH("Avfall i köpt hetvatten",'Köpt hetvatten'!$B$1:$BX$1,0),FALSE),"")</f>
        <v/>
      </c>
      <c r="BL43" s="307" t="str">
        <f>IF($BF43="ja",VLOOKUP($B43,'Egen hetvattenprod'!$B$1:$BX$550,MATCH("Värde enligt ovan. (%)",'Egen hetvattenprod'!$B$1:$BX$1,0),FALSE),"")</f>
        <v/>
      </c>
      <c r="BM43" s="307" t="str">
        <f>IF($BF43="ja",VLOOKUP($B43,Kraftvärmeprod!$B$1:$BX$550,MATCH("Värde enligt ovan. (%)",Kraftvärmeprod!$B$1:$BX$1,0),FALSE),"")</f>
        <v/>
      </c>
      <c r="BN43" s="307"/>
      <c r="BO43" s="307"/>
      <c r="BP43" s="307"/>
      <c r="BQ43" s="307" t="str">
        <f>IF($BF43="ja",VLOOKUP($B43,'Egen hetvattenprod'!$B$1:$BX$550,MATCH("Tillförd olja (fossil) vid avfallsförbränning (GWh)",'Egen hetvattenprod'!$B$1:$BX$1,0),FALSE),"")</f>
        <v/>
      </c>
      <c r="BR43" s="307" t="str">
        <f>IF($BF43="ja",VLOOKUP($B43,Kraftvärmeprod!$B$1:$BX$550,MATCH("Tillförd olja (fossil) vid avfallsförbränning (GWh)",Kraftvärmeprod!$B$1:$BX$1,0),FALSE),"")</f>
        <v/>
      </c>
    </row>
    <row r="44" spans="1:70" x14ac:dyDescent="0.25">
      <c r="A44" s="2" t="str">
        <f>'Miljövärden för publ företag'!B46</f>
        <v>E.ON Värme Sverige AB</v>
      </c>
      <c r="B44" s="2" t="str">
        <f>'Miljövärden för publ företag'!C46</f>
        <v>Bro</v>
      </c>
      <c r="C44" s="312">
        <f>IFERROR(VLOOKUP($B44,Totalt!$B$1:$AQ$554,MATCH(C$2,Totalt!$B$1:$AQ$1,0),FALSE),"")</f>
        <v>0</v>
      </c>
      <c r="D44" s="312">
        <f>IFERROR(VLOOKUP($B44,Totalt!$B$1:$AQ$554,MATCH(D$2,Totalt!$B$1:$AQ$1,0),FALSE),"")</f>
        <v>0</v>
      </c>
      <c r="E44" s="312">
        <f>IFERROR(VLOOKUP($B44,Totalt!$B$1:$AQ$554,MATCH(E$2,Totalt!$B$1:$AQ$1,0),FALSE),"")</f>
        <v>0</v>
      </c>
      <c r="F44" s="312">
        <f>IFERROR(VLOOKUP($B44,Totalt!$B$1:$AQ$554,MATCH(F$2,Totalt!$B$1:$AQ$1,0),FALSE),"")</f>
        <v>0</v>
      </c>
      <c r="G44" s="312">
        <f>IFERROR(VLOOKUP($B44,Totalt!$B$1:$AQ$554,MATCH(G$2,Totalt!$B$1:$AQ$1,0),FALSE),"")</f>
        <v>0</v>
      </c>
      <c r="H44" s="312">
        <f>IFERROR(VLOOKUP($B44,Totalt!$B$1:$AQ$554,MATCH(H$2,Totalt!$B$1:$AQ$1,0),FALSE),"")</f>
        <v>0</v>
      </c>
      <c r="I44" s="312">
        <f>IFERROR(VLOOKUP($B44,Totalt!$B$1:$AQ$554,MATCH(I$2,Totalt!$B$1:$AQ$1,0),FALSE),"")</f>
        <v>0</v>
      </c>
      <c r="J44" s="312">
        <f>IFERROR(VLOOKUP($B44,Totalt!$B$1:$AQ$554,MATCH(J$2,Totalt!$B$1:$AQ$1,0),FALSE),"")</f>
        <v>3.6</v>
      </c>
      <c r="K44" s="312">
        <f>IFERROR(VLOOKUP($B44,Totalt!$B$1:$AQ$554,MATCH(K$2,Totalt!$B$1:$AQ$1,0),FALSE),"")</f>
        <v>0</v>
      </c>
      <c r="L44" s="312">
        <f>IFERROR(VLOOKUP($B44,Totalt!$B$1:$AQ$554,MATCH(L$2,Totalt!$B$1:$AQ$1,0),FALSE),"")</f>
        <v>0</v>
      </c>
      <c r="M44" s="312">
        <f>IFERROR(VLOOKUP($B44,Totalt!$B$1:$AQ$554,MATCH(M$2,Totalt!$B$1:$AQ$1,0),FALSE),"")</f>
        <v>0</v>
      </c>
      <c r="N44" s="312">
        <f>IFERROR(VLOOKUP($B44,Totalt!$B$1:$AQ$554,MATCH(N$2,Totalt!$B$1:$AQ$1,0),FALSE),"")</f>
        <v>0</v>
      </c>
      <c r="O44" s="312">
        <f>IFERROR(VLOOKUP($B44,Totalt!$B$1:$AQ$554,MATCH(O$2,Totalt!$B$1:$AQ$1,0),FALSE),"")</f>
        <v>0</v>
      </c>
      <c r="P44" s="312">
        <f>IFERROR(VLOOKUP($B44,Totalt!$B$1:$AQ$554,MATCH(P$2,Totalt!$B$1:$AQ$1,0),FALSE),"")</f>
        <v>0</v>
      </c>
      <c r="Q44" s="312">
        <f>IFERROR(VLOOKUP($B44,Totalt!$B$1:$AQ$554,MATCH(Q$2,Totalt!$B$1:$AQ$1,0),FALSE),"")</f>
        <v>0</v>
      </c>
      <c r="R44" s="312">
        <f>IFERROR(VLOOKUP($B44,Totalt!$B$1:$AQ$554,MATCH(R$2,Totalt!$B$1:$AQ$1,0),FALSE),"")</f>
        <v>0</v>
      </c>
      <c r="S44" s="312">
        <f>IFERROR(VLOOKUP($B44,Totalt!$B$1:$AQ$554,MATCH(S$2,Totalt!$B$1:$AQ$1,0),FALSE),"")</f>
        <v>0</v>
      </c>
      <c r="T44" s="312">
        <f>IFERROR(VLOOKUP($B44,Totalt!$B$1:$AQ$554,MATCH(T$2,Totalt!$B$1:$AQ$1,0),FALSE),"")</f>
        <v>0</v>
      </c>
      <c r="U44" s="312">
        <f>IFERROR(VLOOKUP($B44,Totalt!$B$1:$AQ$554,MATCH(U$2,Totalt!$B$1:$AQ$1,0),FALSE),"")</f>
        <v>0</v>
      </c>
      <c r="V44" s="312">
        <f>IFERROR(VLOOKUP($B44,Totalt!$B$1:$AQ$554,MATCH(V$2,Totalt!$B$1:$AQ$1,0),FALSE),"")</f>
        <v>0</v>
      </c>
      <c r="W44" s="312">
        <f>IFERROR(VLOOKUP($B44,Totalt!$B$1:$AQ$554,MATCH(W$2,Totalt!$B$1:$AQ$1,0),FALSE),"")</f>
        <v>1.6</v>
      </c>
      <c r="X44" s="312">
        <f>IFERROR(VLOOKUP($B44,Totalt!$B$1:$AQ$554,MATCH(X$2,Totalt!$B$1:$AQ$1,0),FALSE),"")</f>
        <v>0</v>
      </c>
      <c r="Y44" s="312">
        <f>IFERROR(VLOOKUP($B44,Totalt!$B$1:$AQ$554,MATCH(Y$2,Totalt!$B$1:$AQ$1,0),FALSE),"")</f>
        <v>0</v>
      </c>
      <c r="Z44" s="312">
        <f>IFERROR(VLOOKUP($B44,Totalt!$B$1:$AQ$554,MATCH(Z$2,Totalt!$B$1:$AQ$1,0),FALSE),"")</f>
        <v>0</v>
      </c>
      <c r="AA44" s="312">
        <f>IFERROR(VLOOKUP($B44,Totalt!$B$1:$AQ$554,MATCH(AA$2,Totalt!$B$1:$AQ$1,0),FALSE),"")</f>
        <v>0</v>
      </c>
      <c r="AB44" s="312">
        <f>IFERROR(VLOOKUP($B44,Totalt!$B$1:$AQ$554,MATCH(AB$2,Totalt!$B$1:$AQ$1,0),FALSE),"")</f>
        <v>0</v>
      </c>
      <c r="AC44" s="312">
        <f>IFERROR(VLOOKUP($B44,Totalt!$B$1:$AQ$554,MATCH(AC$2,Totalt!$B$1:$AQ$1,0),FALSE),"")</f>
        <v>0</v>
      </c>
      <c r="AD44" s="312">
        <f>IFERROR(VLOOKUP($B44,Totalt!$B$1:$AQ$554,MATCH(AD$2,Totalt!$B$1:$AQ$1,0),FALSE),"")</f>
        <v>0</v>
      </c>
      <c r="AE44" s="312">
        <f>IFERROR(VLOOKUP($B44,Totalt!$B$1:$AQ$554,MATCH(AE$2,Totalt!$B$1:$AQ$1,0),FALSE),"")</f>
        <v>0</v>
      </c>
      <c r="AF44" s="312">
        <f>IFERROR(VLOOKUP($B44,Totalt!$B$1:$AQ$554,MATCH(AF$2,Totalt!$B$1:$AQ$1,0),FALSE),"")</f>
        <v>9.7729999999999997E-2</v>
      </c>
      <c r="AG44" s="312">
        <f>IFERROR(VLOOKUP($B44,Totalt!$B$1:$AQ$554,MATCH(AG$2,Totalt!$B$1:$AQ$1,0),FALSE),"")</f>
        <v>0</v>
      </c>
      <c r="AI44" s="245">
        <f t="shared" si="3"/>
        <v>5.2977300000000005</v>
      </c>
      <c r="AJ44" s="246">
        <f>IF(ISERROR(1/VLOOKUP($B44,Leveranser!$B$1:$S$500,MATCH("såld värme (gwh)",Leveranser!$B$1:$S$1,0),FALSE)),"",VLOOKUP($B44,Leveranser!$B$1:$S$500,MATCH("såld värme (gwh)",Leveranser!$B$1:$S$1,0),FALSE))</f>
        <v>29</v>
      </c>
      <c r="AK44" t="str">
        <f>IFERROR(IF(VLOOKUP($B44,Totalt!$B$1:$AQ$554,MATCH(AK$2,Totalt!$B$1:$AQ$1,0),FALSE)="","",VLOOKUP($B44,Totalt!$B$1:$AQ$554,MATCH(AK$2,Totalt!$B$1:$AQ$1,0),FALSE)),"")</f>
        <v>Bro och Coop är hopbyggda, verkningsgraden blir därför orimlig för näten separat men rimlig för näten tillsammans. Redovisas som ett nät nästa år.</v>
      </c>
      <c r="AM44" s="247" t="str">
        <f>IF(B44&lt;&gt;"",IF(VLOOKUP($B44,Totalt!$B$1:$AQ$554,MATCH("Kvalitetsgranskad:",Totalt!$B$1:$AQ$1,0),FALSE)="ja",VLOOKUP($B44,Miljö!$B$1:$AG$479,MATCH(AM$2,Miljö!$B$1:$AK$1,0),FALSE),""),"")</f>
        <v>Nej</v>
      </c>
      <c r="AN44" s="247" t="str">
        <f>IF(AM44="ja",VLOOKUP($B44,Miljö!$B$1:$J$479,MATCH("Typ av ursprungsspecificerad el   (Om inget värde anges används Nordisk residualmix, se inforuta) ()",Miljö!$B$1:$J$1,0),FALSE),IF(AM44="nej","Nordisk residualel",""))</f>
        <v>Nordisk residualel</v>
      </c>
      <c r="AO44" s="247">
        <f>IF(AM44="","",VLOOKUP($B44,Miljö!$B$1:$J$479,MATCH("Fossilandel för ursprungspecificerad el ()",Miljö!$B$1:$J$1,0),FALSE))</f>
        <v>0.48399999999999999</v>
      </c>
      <c r="AP44" s="247">
        <f>IF(AM44="","",IFERROR(VLOOKUP($B44,Miljö!$B$1:$J$479,MATCH("Kärnkraftsandel för ursprungsspecificerad el ()",Miljö!$B$1:$J$1,0),FALSE)/1,0))</f>
        <v>0.35</v>
      </c>
      <c r="AQ44" s="247">
        <f t="shared" si="4"/>
        <v>0.16600000000000004</v>
      </c>
      <c r="AR44" s="52"/>
      <c r="AS44" s="247" t="str">
        <f t="shared" si="0"/>
        <v>Nej</v>
      </c>
      <c r="AT44" s="247" t="str">
        <f>IF(AS44="ja",VLOOKUP($B44,Miljö!$B$1:$O$500,MATCH("Fossil andel i procent (%)",Miljö!$B$1:$O$1,0),FALSE)/100,"")</f>
        <v/>
      </c>
      <c r="AU44" s="52"/>
      <c r="AV44" s="247" t="str">
        <f t="shared" si="1"/>
        <v>Nej</v>
      </c>
      <c r="AW44" s="247" t="str">
        <f>IF(AV44="ja",VLOOKUP($B44,'Egen hetvattenprod'!$B$1:$AO$500,MATCH("Värmekälla till värmepumpar ()",'Egen hetvattenprod'!$B$1:$AO$1,0),FALSE),"")</f>
        <v/>
      </c>
      <c r="AY44" s="244" t="str">
        <f t="shared" si="2"/>
        <v>Nej</v>
      </c>
      <c r="AZ44" s="283" t="str">
        <f>IF($AY44="ja",(VLOOKUP($B44,'Egen hetvattenprod'!$B$1:$BX$550,MATCH(AZ$2,'Egen hetvattenprod'!$B$1:$BX$1,0),FALSE)+VLOOKUP($B44,Kraftvärmeprod!$B$1:$BX$550,MATCH(AZ$2,Kraftvärmeprod!$B$1:$BX$1,0),FALSE))/$AC44,"")</f>
        <v/>
      </c>
      <c r="BA44" s="283" t="str">
        <f>IF($AY44="ja",(VLOOKUP($B44,'Egen hetvattenprod'!$B$1:$BX$550,MATCH(BA$2,'Egen hetvattenprod'!$B$1:$BX$1,0),FALSE)+VLOOKUP($B44,Kraftvärmeprod!$B$1:$BX$550,MATCH(BA$2,Kraftvärmeprod!$B$1:$BX$1,0),FALSE))/$AC44,"")</f>
        <v/>
      </c>
      <c r="BB44" s="283" t="str">
        <f>IF($AY44="ja",(VLOOKUP($B44,'Egen hetvattenprod'!$B$1:$BX$550,MATCH(BB$2,'Egen hetvattenprod'!$B$1:$BX$1,0),FALSE)+VLOOKUP($B44,Kraftvärmeprod!$B$1:$BX$550,MATCH(BB$2,Kraftvärmeprod!$B$1:$BX$1,0),FALSE))/$AC44,"")</f>
        <v/>
      </c>
      <c r="BC44" s="283" t="str">
        <f>IF($AY44="ja",(VLOOKUP($B44,'Egen hetvattenprod'!$B$1:$BX$550,MATCH(BC$2,'Egen hetvattenprod'!$B$1:$BX$1,0),FALSE)+VLOOKUP($B44,Kraftvärmeprod!$B$1:$BX$550,MATCH(BC$2,Kraftvärmeprod!$B$1:$BX$1,0),FALSE))/$AC44,"")</f>
        <v/>
      </c>
      <c r="BD44" s="283" t="str">
        <f>IF($AY44="ja",(VLOOKUP($B44,'Egen hetvattenprod'!$B$1:$BX$550,MATCH(BD$2,'Egen hetvattenprod'!$B$1:$BX$1,0),FALSE)+VLOOKUP($B44,Kraftvärmeprod!$B$1:$BX$550,MATCH(BD$2,Kraftvärmeprod!$B$1:$BX$1,0),FALSE))/$AC44,"")</f>
        <v/>
      </c>
      <c r="BF44" s="244" t="str">
        <f t="shared" si="5"/>
        <v>Nej</v>
      </c>
      <c r="BG44" s="283" t="str">
        <f>IF($BF44="ja",VLOOKUP($B44,'Egen hetvattenprod'!$B$1:$BX$550,MATCH("Andelen klimatgaser med fossilt ursprung för avfall ()",'Egen hetvattenprod'!$B$1:$BX$1,0),FALSE),"")</f>
        <v/>
      </c>
      <c r="BH44" s="283" t="str">
        <f>IF($BF44="ja",VLOOKUP($B44,Kraftvärmeprod!$B$1:$BX$550,MATCH("Andelen klimatgaser med fossilt ursprung för avfall ()",Kraftvärmeprod!$B$1:$BX$1,0),FALSE),"")</f>
        <v/>
      </c>
      <c r="BI44" s="307" t="str">
        <f>IF($BF44="ja",VLOOKUP($B44,'Egen hetvattenprod'!$B$1:$BX$550,MATCH("Avfall (GWh)",'Egen hetvattenprod'!$B$1:$BX$1,0),FALSE),"")</f>
        <v/>
      </c>
      <c r="BJ44" s="307" t="str">
        <f>IF($BF44="ja",VLOOKUP($B44,'Slutlig allokering kvv'!$B$1:$BX$550,MATCH("Avfall (GWh)",'Slutlig allokering kvv'!$B$1:$BX$1,0),FALSE),"")</f>
        <v/>
      </c>
      <c r="BK44" s="307" t="str">
        <f>IF($BF44="ja",VLOOKUP($B44,'Köpt hetvatten'!$B$1:$BX$550,MATCH("Avfall i köpt hetvatten",'Köpt hetvatten'!$B$1:$BX$1,0),FALSE),"")</f>
        <v/>
      </c>
      <c r="BL44" s="307" t="str">
        <f>IF($BF44="ja",VLOOKUP($B44,'Egen hetvattenprod'!$B$1:$BX$550,MATCH("Värde enligt ovan. (%)",'Egen hetvattenprod'!$B$1:$BX$1,0),FALSE),"")</f>
        <v/>
      </c>
      <c r="BM44" s="307" t="str">
        <f>IF($BF44="ja",VLOOKUP($B44,Kraftvärmeprod!$B$1:$BX$550,MATCH("Värde enligt ovan. (%)",Kraftvärmeprod!$B$1:$BX$1,0),FALSE),"")</f>
        <v/>
      </c>
      <c r="BN44" s="307"/>
      <c r="BO44" s="307"/>
      <c r="BP44" s="307"/>
      <c r="BQ44" s="307" t="str">
        <f>IF($BF44="ja",VLOOKUP($B44,'Egen hetvattenprod'!$B$1:$BX$550,MATCH("Tillförd olja (fossil) vid avfallsförbränning (GWh)",'Egen hetvattenprod'!$B$1:$BX$1,0),FALSE),"")</f>
        <v/>
      </c>
      <c r="BR44" s="307" t="str">
        <f>IF($BF44="ja",VLOOKUP($B44,Kraftvärmeprod!$B$1:$BX$550,MATCH("Tillförd olja (fossil) vid avfallsförbränning (GWh)",Kraftvärmeprod!$B$1:$BX$1,0),FALSE),"")</f>
        <v/>
      </c>
    </row>
    <row r="45" spans="1:70" x14ac:dyDescent="0.25">
      <c r="A45" s="2" t="str">
        <f>'Miljövärden för publ företag'!B47</f>
        <v>E.ON Värme Sverige AB</v>
      </c>
      <c r="B45" s="2" t="str">
        <f>'Miljövärden för publ företag'!C47</f>
        <v>Bålsta</v>
      </c>
      <c r="C45" s="312">
        <f>IFERROR(VLOOKUP($B45,Totalt!$B$1:$AQ$554,MATCH(C$2,Totalt!$B$1:$AQ$1,0),FALSE),"")</f>
        <v>0</v>
      </c>
      <c r="D45" s="312">
        <f>IFERROR(VLOOKUP($B45,Totalt!$B$1:$AQ$554,MATCH(D$2,Totalt!$B$1:$AQ$1,0),FALSE),"")</f>
        <v>0.184</v>
      </c>
      <c r="E45" s="312">
        <f>IFERROR(VLOOKUP($B45,Totalt!$B$1:$AQ$554,MATCH(E$2,Totalt!$B$1:$AQ$1,0),FALSE),"")</f>
        <v>0</v>
      </c>
      <c r="F45" s="312">
        <f>IFERROR(VLOOKUP($B45,Totalt!$B$1:$AQ$554,MATCH(F$2,Totalt!$B$1:$AQ$1,0),FALSE),"")</f>
        <v>0</v>
      </c>
      <c r="G45" s="312">
        <f>IFERROR(VLOOKUP($B45,Totalt!$B$1:$AQ$554,MATCH(G$2,Totalt!$B$1:$AQ$1,0),FALSE),"")</f>
        <v>0</v>
      </c>
      <c r="H45" s="312">
        <f>IFERROR(VLOOKUP($B45,Totalt!$B$1:$AQ$554,MATCH(H$2,Totalt!$B$1:$AQ$1,0),FALSE),"")</f>
        <v>0</v>
      </c>
      <c r="I45" s="312">
        <f>IFERROR(VLOOKUP($B45,Totalt!$B$1:$AQ$554,MATCH(I$2,Totalt!$B$1:$AQ$1,0),FALSE),"")</f>
        <v>0</v>
      </c>
      <c r="J45" s="312">
        <f>IFERROR(VLOOKUP($B45,Totalt!$B$1:$AQ$554,MATCH(J$2,Totalt!$B$1:$AQ$1,0),FALSE),"")</f>
        <v>0</v>
      </c>
      <c r="K45" s="312">
        <f>IFERROR(VLOOKUP($B45,Totalt!$B$1:$AQ$554,MATCH(K$2,Totalt!$B$1:$AQ$1,0),FALSE),"")</f>
        <v>0</v>
      </c>
      <c r="L45" s="312">
        <f>IFERROR(VLOOKUP($B45,Totalt!$B$1:$AQ$554,MATCH(L$2,Totalt!$B$1:$AQ$1,0),FALSE),"")</f>
        <v>0</v>
      </c>
      <c r="M45" s="312">
        <f>IFERROR(VLOOKUP($B45,Totalt!$B$1:$AQ$554,MATCH(M$2,Totalt!$B$1:$AQ$1,0),FALSE),"")</f>
        <v>0</v>
      </c>
      <c r="N45" s="312">
        <f>IFERROR(VLOOKUP($B45,Totalt!$B$1:$AQ$554,MATCH(N$2,Totalt!$B$1:$AQ$1,0),FALSE),"")</f>
        <v>0</v>
      </c>
      <c r="O45" s="312">
        <f>IFERROR(VLOOKUP($B45,Totalt!$B$1:$AQ$554,MATCH(O$2,Totalt!$B$1:$AQ$1,0),FALSE),"")</f>
        <v>0</v>
      </c>
      <c r="P45" s="312">
        <f>IFERROR(VLOOKUP($B45,Totalt!$B$1:$AQ$554,MATCH(P$2,Totalt!$B$1:$AQ$1,0),FALSE),"")</f>
        <v>24.863</v>
      </c>
      <c r="Q45" s="312">
        <f>IFERROR(VLOOKUP($B45,Totalt!$B$1:$AQ$554,MATCH(Q$2,Totalt!$B$1:$AQ$1,0),FALSE),"")</f>
        <v>0</v>
      </c>
      <c r="R45" s="312">
        <f>IFERROR(VLOOKUP($B45,Totalt!$B$1:$AQ$554,MATCH(R$2,Totalt!$B$1:$AQ$1,0),FALSE),"")</f>
        <v>7.016</v>
      </c>
      <c r="S45" s="312">
        <f>IFERROR(VLOOKUP($B45,Totalt!$B$1:$AQ$554,MATCH(S$2,Totalt!$B$1:$AQ$1,0),FALSE),"")</f>
        <v>0</v>
      </c>
      <c r="T45" s="312">
        <f>IFERROR(VLOOKUP($B45,Totalt!$B$1:$AQ$554,MATCH(T$2,Totalt!$B$1:$AQ$1,0),FALSE),"")</f>
        <v>0</v>
      </c>
      <c r="U45" s="312">
        <f>IFERROR(VLOOKUP($B45,Totalt!$B$1:$AQ$554,MATCH(U$2,Totalt!$B$1:$AQ$1,0),FALSE),"")</f>
        <v>0</v>
      </c>
      <c r="V45" s="312">
        <f>IFERROR(VLOOKUP($B45,Totalt!$B$1:$AQ$554,MATCH(V$2,Totalt!$B$1:$AQ$1,0),FALSE),"")</f>
        <v>0</v>
      </c>
      <c r="W45" s="312">
        <f>IFERROR(VLOOKUP($B45,Totalt!$B$1:$AQ$554,MATCH(W$2,Totalt!$B$1:$AQ$1,0),FALSE),"")</f>
        <v>1.5609999999999999</v>
      </c>
      <c r="X45" s="312">
        <f>IFERROR(VLOOKUP($B45,Totalt!$B$1:$AQ$554,MATCH(X$2,Totalt!$B$1:$AQ$1,0),FALSE),"")</f>
        <v>0</v>
      </c>
      <c r="Y45" s="312">
        <f>IFERROR(VLOOKUP($B45,Totalt!$B$1:$AQ$554,MATCH(Y$2,Totalt!$B$1:$AQ$1,0),FALSE),"")</f>
        <v>0</v>
      </c>
      <c r="Z45" s="312">
        <f>IFERROR(VLOOKUP($B45,Totalt!$B$1:$AQ$554,MATCH(Z$2,Totalt!$B$1:$AQ$1,0),FALSE),"")</f>
        <v>0</v>
      </c>
      <c r="AA45" s="312">
        <f>IFERROR(VLOOKUP($B45,Totalt!$B$1:$AQ$554,MATCH(AA$2,Totalt!$B$1:$AQ$1,0),FALSE),"")</f>
        <v>0</v>
      </c>
      <c r="AB45" s="312">
        <f>IFERROR(VLOOKUP($B45,Totalt!$B$1:$AQ$554,MATCH(AB$2,Totalt!$B$1:$AQ$1,0),FALSE),"")</f>
        <v>0</v>
      </c>
      <c r="AC45" s="312">
        <f>IFERROR(VLOOKUP($B45,Totalt!$B$1:$AQ$554,MATCH(AC$2,Totalt!$B$1:$AQ$1,0),FALSE),"")</f>
        <v>0</v>
      </c>
      <c r="AD45" s="312">
        <f>IFERROR(VLOOKUP($B45,Totalt!$B$1:$AQ$554,MATCH(AD$2,Totalt!$B$1:$AQ$1,0),FALSE),"")</f>
        <v>8.8510000000000009</v>
      </c>
      <c r="AE45" s="312">
        <f>IFERROR(VLOOKUP($B45,Totalt!$B$1:$AQ$554,MATCH(AE$2,Totalt!$B$1:$AQ$1,0),FALSE),"")</f>
        <v>0</v>
      </c>
      <c r="AF45" s="312">
        <f>IFERROR(VLOOKUP($B45,Totalt!$B$1:$AQ$554,MATCH(AF$2,Totalt!$B$1:$AQ$1,0),FALSE),"")</f>
        <v>0.94799999999999995</v>
      </c>
      <c r="AG45" s="312">
        <f>IFERROR(VLOOKUP($B45,Totalt!$B$1:$AQ$554,MATCH(AG$2,Totalt!$B$1:$AQ$1,0),FALSE),"")</f>
        <v>0</v>
      </c>
      <c r="AI45" s="245">
        <f t="shared" si="3"/>
        <v>43.423000000000002</v>
      </c>
      <c r="AJ45" s="246">
        <f>IF(ISERROR(1/VLOOKUP($B45,Leveranser!$B$1:$S$500,MATCH("såld värme (gwh)",Leveranser!$B$1:$S$1,0),FALSE)),"",VLOOKUP($B45,Leveranser!$B$1:$S$500,MATCH("såld värme (gwh)",Leveranser!$B$1:$S$1,0),FALSE))</f>
        <v>32.799999999999997</v>
      </c>
      <c r="AK45" t="str">
        <f>IFERROR(IF(VLOOKUP($B45,Totalt!$B$1:$AQ$554,MATCH(AK$2,Totalt!$B$1:$AQ$1,0),FALSE)="","",VLOOKUP($B45,Totalt!$B$1:$AQ$554,MATCH(AK$2,Totalt!$B$1:$AQ$1,0),FALSE)),"")</f>
        <v/>
      </c>
      <c r="AM45" s="247" t="str">
        <f>IF(B45&lt;&gt;"",IF(VLOOKUP($B45,Totalt!$B$1:$AQ$554,MATCH("Kvalitetsgranskad:",Totalt!$B$1:$AQ$1,0),FALSE)="ja",VLOOKUP($B45,Miljö!$B$1:$AG$479,MATCH(AM$2,Miljö!$B$1:$AK$1,0),FALSE),""),"")</f>
        <v>Nej</v>
      </c>
      <c r="AN45" s="247" t="str">
        <f>IF(AM45="ja",VLOOKUP($B45,Miljö!$B$1:$J$479,MATCH("Typ av ursprungsspecificerad el   (Om inget värde anges används Nordisk residualmix, se inforuta) ()",Miljö!$B$1:$J$1,0),FALSE),IF(AM45="nej","Nordisk residualel",""))</f>
        <v>Nordisk residualel</v>
      </c>
      <c r="AO45" s="247">
        <f>IF(AM45="","",VLOOKUP($B45,Miljö!$B$1:$J$479,MATCH("Fossilandel för ursprungspecificerad el ()",Miljö!$B$1:$J$1,0),FALSE))</f>
        <v>0.48399999999999999</v>
      </c>
      <c r="AP45" s="247">
        <f>IF(AM45="","",IFERROR(VLOOKUP($B45,Miljö!$B$1:$J$479,MATCH("Kärnkraftsandel för ursprungsspecificerad el ()",Miljö!$B$1:$J$1,0),FALSE)/1,0))</f>
        <v>0.35</v>
      </c>
      <c r="AQ45" s="247">
        <f t="shared" si="4"/>
        <v>0.16600000000000004</v>
      </c>
      <c r="AR45" s="52"/>
      <c r="AS45" s="247" t="str">
        <f t="shared" si="0"/>
        <v>Nej</v>
      </c>
      <c r="AT45" s="247" t="str">
        <f>IF(AS45="ja",VLOOKUP($B45,Miljö!$B$1:$O$500,MATCH("Fossil andel i procent (%)",Miljö!$B$1:$O$1,0),FALSE)/100,"")</f>
        <v/>
      </c>
      <c r="AU45" s="52"/>
      <c r="AV45" s="247" t="str">
        <f t="shared" si="1"/>
        <v>Nej</v>
      </c>
      <c r="AW45" s="247" t="str">
        <f>IF(AV45="ja",VLOOKUP($B45,'Egen hetvattenprod'!$B$1:$AO$500,MATCH("Värmekälla till värmepumpar ()",'Egen hetvattenprod'!$B$1:$AO$1,0),FALSE),"")</f>
        <v/>
      </c>
      <c r="AY45" s="244" t="str">
        <f t="shared" si="2"/>
        <v>Nej</v>
      </c>
      <c r="AZ45" s="283" t="str">
        <f>IF($AY45="ja",(VLOOKUP($B45,'Egen hetvattenprod'!$B$1:$BX$550,MATCH(AZ$2,'Egen hetvattenprod'!$B$1:$BX$1,0),FALSE)+VLOOKUP($B45,Kraftvärmeprod!$B$1:$BX$550,MATCH(AZ$2,Kraftvärmeprod!$B$1:$BX$1,0),FALSE))/$AC45,"")</f>
        <v/>
      </c>
      <c r="BA45" s="283" t="str">
        <f>IF($AY45="ja",(VLOOKUP($B45,'Egen hetvattenprod'!$B$1:$BX$550,MATCH(BA$2,'Egen hetvattenprod'!$B$1:$BX$1,0),FALSE)+VLOOKUP($B45,Kraftvärmeprod!$B$1:$BX$550,MATCH(BA$2,Kraftvärmeprod!$B$1:$BX$1,0),FALSE))/$AC45,"")</f>
        <v/>
      </c>
      <c r="BB45" s="283" t="str">
        <f>IF($AY45="ja",(VLOOKUP($B45,'Egen hetvattenprod'!$B$1:$BX$550,MATCH(BB$2,'Egen hetvattenprod'!$B$1:$BX$1,0),FALSE)+VLOOKUP($B45,Kraftvärmeprod!$B$1:$BX$550,MATCH(BB$2,Kraftvärmeprod!$B$1:$BX$1,0),FALSE))/$AC45,"")</f>
        <v/>
      </c>
      <c r="BC45" s="283" t="str">
        <f>IF($AY45="ja",(VLOOKUP($B45,'Egen hetvattenprod'!$B$1:$BX$550,MATCH(BC$2,'Egen hetvattenprod'!$B$1:$BX$1,0),FALSE)+VLOOKUP($B45,Kraftvärmeprod!$B$1:$BX$550,MATCH(BC$2,Kraftvärmeprod!$B$1:$BX$1,0),FALSE))/$AC45,"")</f>
        <v/>
      </c>
      <c r="BD45" s="283" t="str">
        <f>IF($AY45="ja",(VLOOKUP($B45,'Egen hetvattenprod'!$B$1:$BX$550,MATCH(BD$2,'Egen hetvattenprod'!$B$1:$BX$1,0),FALSE)+VLOOKUP($B45,Kraftvärmeprod!$B$1:$BX$550,MATCH(BD$2,Kraftvärmeprod!$B$1:$BX$1,0),FALSE))/$AC45,"")</f>
        <v/>
      </c>
      <c r="BF45" s="244" t="str">
        <f t="shared" si="5"/>
        <v>Nej</v>
      </c>
      <c r="BG45" s="283" t="str">
        <f>IF($BF45="ja",VLOOKUP($B45,'Egen hetvattenprod'!$B$1:$BX$550,MATCH("Andelen klimatgaser med fossilt ursprung för avfall ()",'Egen hetvattenprod'!$B$1:$BX$1,0),FALSE),"")</f>
        <v/>
      </c>
      <c r="BH45" s="283" t="str">
        <f>IF($BF45="ja",VLOOKUP($B45,Kraftvärmeprod!$B$1:$BX$550,MATCH("Andelen klimatgaser med fossilt ursprung för avfall ()",Kraftvärmeprod!$B$1:$BX$1,0),FALSE),"")</f>
        <v/>
      </c>
      <c r="BI45" s="307" t="str">
        <f>IF($BF45="ja",VLOOKUP($B45,'Egen hetvattenprod'!$B$1:$BX$550,MATCH("Avfall (GWh)",'Egen hetvattenprod'!$B$1:$BX$1,0),FALSE),"")</f>
        <v/>
      </c>
      <c r="BJ45" s="307" t="str">
        <f>IF($BF45="ja",VLOOKUP($B45,'Slutlig allokering kvv'!$B$1:$BX$550,MATCH("Avfall (GWh)",'Slutlig allokering kvv'!$B$1:$BX$1,0),FALSE),"")</f>
        <v/>
      </c>
      <c r="BK45" s="307" t="str">
        <f>IF($BF45="ja",VLOOKUP($B45,'Köpt hetvatten'!$B$1:$BX$550,MATCH("Avfall i köpt hetvatten",'Köpt hetvatten'!$B$1:$BX$1,0),FALSE),"")</f>
        <v/>
      </c>
      <c r="BL45" s="307" t="str">
        <f>IF($BF45="ja",VLOOKUP($B45,'Egen hetvattenprod'!$B$1:$BX$550,MATCH("Värde enligt ovan. (%)",'Egen hetvattenprod'!$B$1:$BX$1,0),FALSE),"")</f>
        <v/>
      </c>
      <c r="BM45" s="307" t="str">
        <f>IF($BF45="ja",VLOOKUP($B45,Kraftvärmeprod!$B$1:$BX$550,MATCH("Värde enligt ovan. (%)",Kraftvärmeprod!$B$1:$BX$1,0),FALSE),"")</f>
        <v/>
      </c>
      <c r="BN45" s="307"/>
      <c r="BO45" s="307"/>
      <c r="BP45" s="307"/>
      <c r="BQ45" s="307" t="str">
        <f>IF($BF45="ja",VLOOKUP($B45,'Egen hetvattenprod'!$B$1:$BX$550,MATCH("Tillförd olja (fossil) vid avfallsförbränning (GWh)",'Egen hetvattenprod'!$B$1:$BX$1,0),FALSE),"")</f>
        <v/>
      </c>
      <c r="BR45" s="307" t="str">
        <f>IF($BF45="ja",VLOOKUP($B45,Kraftvärmeprod!$B$1:$BX$550,MATCH("Tillförd olja (fossil) vid avfallsförbränning (GWh)",Kraftvärmeprod!$B$1:$BX$1,0),FALSE),"")</f>
        <v/>
      </c>
    </row>
    <row r="46" spans="1:70" x14ac:dyDescent="0.25">
      <c r="A46" s="2" t="str">
        <f>'Miljövärden för publ företag'!B48</f>
        <v>E.ON Värme Sverige AB</v>
      </c>
      <c r="B46" s="2" t="str">
        <f>'Miljövärden för publ företag'!C48</f>
        <v>Coop</v>
      </c>
      <c r="C46" s="312">
        <f>IFERROR(VLOOKUP($B46,Totalt!$B$1:$AQ$554,MATCH(C$2,Totalt!$B$1:$AQ$1,0),FALSE),"")</f>
        <v>0</v>
      </c>
      <c r="D46" s="312">
        <f>IFERROR(VLOOKUP($B46,Totalt!$B$1:$AQ$554,MATCH(D$2,Totalt!$B$1:$AQ$1,0),FALSE),"")</f>
        <v>0</v>
      </c>
      <c r="E46" s="312">
        <f>IFERROR(VLOOKUP($B46,Totalt!$B$1:$AQ$554,MATCH(E$2,Totalt!$B$1:$AQ$1,0),FALSE),"")</f>
        <v>0</v>
      </c>
      <c r="F46" s="312">
        <f>IFERROR(VLOOKUP($B46,Totalt!$B$1:$AQ$554,MATCH(F$2,Totalt!$B$1:$AQ$1,0),FALSE),"")</f>
        <v>0</v>
      </c>
      <c r="G46" s="312">
        <f>IFERROR(VLOOKUP($B46,Totalt!$B$1:$AQ$554,MATCH(G$2,Totalt!$B$1:$AQ$1,0),FALSE),"")</f>
        <v>0</v>
      </c>
      <c r="H46" s="312">
        <f>IFERROR(VLOOKUP($B46,Totalt!$B$1:$AQ$554,MATCH(H$2,Totalt!$B$1:$AQ$1,0),FALSE),"")</f>
        <v>0</v>
      </c>
      <c r="I46" s="312">
        <f>IFERROR(VLOOKUP($B46,Totalt!$B$1:$AQ$554,MATCH(I$2,Totalt!$B$1:$AQ$1,0),FALSE),"")</f>
        <v>0</v>
      </c>
      <c r="J46" s="312">
        <f>IFERROR(VLOOKUP($B46,Totalt!$B$1:$AQ$554,MATCH(J$2,Totalt!$B$1:$AQ$1,0),FALSE),"")</f>
        <v>0</v>
      </c>
      <c r="K46" s="312">
        <f>IFERROR(VLOOKUP($B46,Totalt!$B$1:$AQ$554,MATCH(K$2,Totalt!$B$1:$AQ$1,0),FALSE),"")</f>
        <v>0</v>
      </c>
      <c r="L46" s="312">
        <f>IFERROR(VLOOKUP($B46,Totalt!$B$1:$AQ$554,MATCH(L$2,Totalt!$B$1:$AQ$1,0),FALSE),"")</f>
        <v>0</v>
      </c>
      <c r="M46" s="312">
        <f>IFERROR(VLOOKUP($B46,Totalt!$B$1:$AQ$554,MATCH(M$2,Totalt!$B$1:$AQ$1,0),FALSE),"")</f>
        <v>0</v>
      </c>
      <c r="N46" s="312">
        <f>IFERROR(VLOOKUP($B46,Totalt!$B$1:$AQ$554,MATCH(N$2,Totalt!$B$1:$AQ$1,0),FALSE),"")</f>
        <v>0</v>
      </c>
      <c r="O46" s="312">
        <f>IFERROR(VLOOKUP($B46,Totalt!$B$1:$AQ$554,MATCH(O$2,Totalt!$B$1:$AQ$1,0),FALSE),"")</f>
        <v>0</v>
      </c>
      <c r="P46" s="312">
        <f>IFERROR(VLOOKUP($B46,Totalt!$B$1:$AQ$554,MATCH(P$2,Totalt!$B$1:$AQ$1,0),FALSE),"")</f>
        <v>24.1</v>
      </c>
      <c r="Q46" s="312">
        <f>IFERROR(VLOOKUP($B46,Totalt!$B$1:$AQ$554,MATCH(Q$2,Totalt!$B$1:$AQ$1,0),FALSE),"")</f>
        <v>0</v>
      </c>
      <c r="R46" s="312">
        <f>IFERROR(VLOOKUP($B46,Totalt!$B$1:$AQ$554,MATCH(R$2,Totalt!$B$1:$AQ$1,0),FALSE),"")</f>
        <v>21.8</v>
      </c>
      <c r="S46" s="312">
        <f>IFERROR(VLOOKUP($B46,Totalt!$B$1:$AQ$554,MATCH(S$2,Totalt!$B$1:$AQ$1,0),FALSE),"")</f>
        <v>0</v>
      </c>
      <c r="T46" s="312">
        <f>IFERROR(VLOOKUP($B46,Totalt!$B$1:$AQ$554,MATCH(T$2,Totalt!$B$1:$AQ$1,0),FALSE),"")</f>
        <v>0</v>
      </c>
      <c r="U46" s="312">
        <f>IFERROR(VLOOKUP($B46,Totalt!$B$1:$AQ$554,MATCH(U$2,Totalt!$B$1:$AQ$1,0),FALSE),"")</f>
        <v>0</v>
      </c>
      <c r="V46" s="312">
        <f>IFERROR(VLOOKUP($B46,Totalt!$B$1:$AQ$554,MATCH(V$2,Totalt!$B$1:$AQ$1,0),FALSE),"")</f>
        <v>0</v>
      </c>
      <c r="W46" s="312">
        <f>IFERROR(VLOOKUP($B46,Totalt!$B$1:$AQ$554,MATCH(W$2,Totalt!$B$1:$AQ$1,0),FALSE),"")</f>
        <v>0</v>
      </c>
      <c r="X46" s="312">
        <f>IFERROR(VLOOKUP($B46,Totalt!$B$1:$AQ$554,MATCH(X$2,Totalt!$B$1:$AQ$1,0),FALSE),"")</f>
        <v>0</v>
      </c>
      <c r="Y46" s="312">
        <f>IFERROR(VLOOKUP($B46,Totalt!$B$1:$AQ$554,MATCH(Y$2,Totalt!$B$1:$AQ$1,0),FALSE),"")</f>
        <v>0</v>
      </c>
      <c r="Z46" s="312">
        <f>IFERROR(VLOOKUP($B46,Totalt!$B$1:$AQ$554,MATCH(Z$2,Totalt!$B$1:$AQ$1,0),FALSE),"")</f>
        <v>0</v>
      </c>
      <c r="AA46" s="312">
        <f>IFERROR(VLOOKUP($B46,Totalt!$B$1:$AQ$554,MATCH(AA$2,Totalt!$B$1:$AQ$1,0),FALSE),"")</f>
        <v>0</v>
      </c>
      <c r="AB46" s="312">
        <f>IFERROR(VLOOKUP($B46,Totalt!$B$1:$AQ$554,MATCH(AB$2,Totalt!$B$1:$AQ$1,0),FALSE),"")</f>
        <v>0</v>
      </c>
      <c r="AC46" s="312">
        <f>IFERROR(VLOOKUP($B46,Totalt!$B$1:$AQ$554,MATCH(AC$2,Totalt!$B$1:$AQ$1,0),FALSE),"")</f>
        <v>0</v>
      </c>
      <c r="AD46" s="312">
        <f>IFERROR(VLOOKUP($B46,Totalt!$B$1:$AQ$554,MATCH(AD$2,Totalt!$B$1:$AQ$1,0),FALSE),"")</f>
        <v>0</v>
      </c>
      <c r="AE46" s="312">
        <f>IFERROR(VLOOKUP($B46,Totalt!$B$1:$AQ$554,MATCH(AE$2,Totalt!$B$1:$AQ$1,0),FALSE),"")</f>
        <v>0</v>
      </c>
      <c r="AF46" s="312">
        <f>IFERROR(VLOOKUP($B46,Totalt!$B$1:$AQ$554,MATCH(AF$2,Totalt!$B$1:$AQ$1,0),FALSE),"")</f>
        <v>0.13100000000000001</v>
      </c>
      <c r="AG46" s="312">
        <f>IFERROR(VLOOKUP($B46,Totalt!$B$1:$AQ$554,MATCH(AG$2,Totalt!$B$1:$AQ$1,0),FALSE),"")</f>
        <v>0</v>
      </c>
      <c r="AI46" s="245">
        <f t="shared" si="3"/>
        <v>46.031000000000006</v>
      </c>
      <c r="AJ46" s="246">
        <f>IF(ISERROR(1/VLOOKUP($B46,Leveranser!$B$1:$S$500,MATCH("såld värme (gwh)",Leveranser!$B$1:$S$1,0),FALSE)),"",VLOOKUP($B46,Leveranser!$B$1:$S$500,MATCH("såld värme (gwh)",Leveranser!$B$1:$S$1,0),FALSE))</f>
        <v>14.3</v>
      </c>
      <c r="AK46" t="str">
        <f>IFERROR(IF(VLOOKUP($B46,Totalt!$B$1:$AQ$554,MATCH(AK$2,Totalt!$B$1:$AQ$1,0),FALSE)="","",VLOOKUP($B46,Totalt!$B$1:$AQ$554,MATCH(AK$2,Totalt!$B$1:$AQ$1,0),FALSE)),"")</f>
        <v>Bro och Coop är hopbyggda, verkningsgraden blir därför orimlig för näten separat men rimlig för näten tillsammans. Redovisas som ett nät nästa år.</v>
      </c>
      <c r="AM46" s="247" t="str">
        <f>IF(B46&lt;&gt;"",IF(VLOOKUP($B46,Totalt!$B$1:$AQ$554,MATCH("Kvalitetsgranskad:",Totalt!$B$1:$AQ$1,0),FALSE)="ja",VLOOKUP($B46,Miljö!$B$1:$AG$479,MATCH(AM$2,Miljö!$B$1:$AK$1,0),FALSE),""),"")</f>
        <v>Nej</v>
      </c>
      <c r="AN46" s="247" t="str">
        <f>IF(AM46="ja",VLOOKUP($B46,Miljö!$B$1:$J$479,MATCH("Typ av ursprungsspecificerad el   (Om inget värde anges används Nordisk residualmix, se inforuta) ()",Miljö!$B$1:$J$1,0),FALSE),IF(AM46="nej","Nordisk residualel",""))</f>
        <v>Nordisk residualel</v>
      </c>
      <c r="AO46" s="247">
        <f>IF(AM46="","",VLOOKUP($B46,Miljö!$B$1:$J$479,MATCH("Fossilandel för ursprungspecificerad el ()",Miljö!$B$1:$J$1,0),FALSE))</f>
        <v>0.48399999999999999</v>
      </c>
      <c r="AP46" s="247">
        <f>IF(AM46="","",IFERROR(VLOOKUP($B46,Miljö!$B$1:$J$479,MATCH("Kärnkraftsandel för ursprungsspecificerad el ()",Miljö!$B$1:$J$1,0),FALSE)/1,0))</f>
        <v>0.35</v>
      </c>
      <c r="AQ46" s="247">
        <f t="shared" si="4"/>
        <v>0.16600000000000004</v>
      </c>
      <c r="AR46" s="52"/>
      <c r="AS46" s="247" t="str">
        <f t="shared" si="0"/>
        <v>Nej</v>
      </c>
      <c r="AT46" s="247" t="str">
        <f>IF(AS46="ja",VLOOKUP($B46,Miljö!$B$1:$O$500,MATCH("Fossil andel i procent (%)",Miljö!$B$1:$O$1,0),FALSE)/100,"")</f>
        <v/>
      </c>
      <c r="AU46" s="52"/>
      <c r="AV46" s="247" t="str">
        <f t="shared" si="1"/>
        <v>Nej</v>
      </c>
      <c r="AW46" s="247" t="str">
        <f>IF(AV46="ja",VLOOKUP($B46,'Egen hetvattenprod'!$B$1:$AO$500,MATCH("Värmekälla till värmepumpar ()",'Egen hetvattenprod'!$B$1:$AO$1,0),FALSE),"")</f>
        <v/>
      </c>
      <c r="AY46" s="244" t="str">
        <f t="shared" si="2"/>
        <v>Nej</v>
      </c>
      <c r="AZ46" s="283" t="str">
        <f>IF($AY46="ja",(VLOOKUP($B46,'Egen hetvattenprod'!$B$1:$BX$550,MATCH(AZ$2,'Egen hetvattenprod'!$B$1:$BX$1,0),FALSE)+VLOOKUP($B46,Kraftvärmeprod!$B$1:$BX$550,MATCH(AZ$2,Kraftvärmeprod!$B$1:$BX$1,0),FALSE))/$AC46,"")</f>
        <v/>
      </c>
      <c r="BA46" s="283" t="str">
        <f>IF($AY46="ja",(VLOOKUP($B46,'Egen hetvattenprod'!$B$1:$BX$550,MATCH(BA$2,'Egen hetvattenprod'!$B$1:$BX$1,0),FALSE)+VLOOKUP($B46,Kraftvärmeprod!$B$1:$BX$550,MATCH(BA$2,Kraftvärmeprod!$B$1:$BX$1,0),FALSE))/$AC46,"")</f>
        <v/>
      </c>
      <c r="BB46" s="283" t="str">
        <f>IF($AY46="ja",(VLOOKUP($B46,'Egen hetvattenprod'!$B$1:$BX$550,MATCH(BB$2,'Egen hetvattenprod'!$B$1:$BX$1,0),FALSE)+VLOOKUP($B46,Kraftvärmeprod!$B$1:$BX$550,MATCH(BB$2,Kraftvärmeprod!$B$1:$BX$1,0),FALSE))/$AC46,"")</f>
        <v/>
      </c>
      <c r="BC46" s="283" t="str">
        <f>IF($AY46="ja",(VLOOKUP($B46,'Egen hetvattenprod'!$B$1:$BX$550,MATCH(BC$2,'Egen hetvattenprod'!$B$1:$BX$1,0),FALSE)+VLOOKUP($B46,Kraftvärmeprod!$B$1:$BX$550,MATCH(BC$2,Kraftvärmeprod!$B$1:$BX$1,0),FALSE))/$AC46,"")</f>
        <v/>
      </c>
      <c r="BD46" s="283" t="str">
        <f>IF($AY46="ja",(VLOOKUP($B46,'Egen hetvattenprod'!$B$1:$BX$550,MATCH(BD$2,'Egen hetvattenprod'!$B$1:$BX$1,0),FALSE)+VLOOKUP($B46,Kraftvärmeprod!$B$1:$BX$550,MATCH(BD$2,Kraftvärmeprod!$B$1:$BX$1,0),FALSE))/$AC46,"")</f>
        <v/>
      </c>
      <c r="BF46" s="244" t="str">
        <f t="shared" si="5"/>
        <v>Nej</v>
      </c>
      <c r="BG46" s="283" t="str">
        <f>IF($BF46="ja",VLOOKUP($B46,'Egen hetvattenprod'!$B$1:$BX$550,MATCH("Andelen klimatgaser med fossilt ursprung för avfall ()",'Egen hetvattenprod'!$B$1:$BX$1,0),FALSE),"")</f>
        <v/>
      </c>
      <c r="BH46" s="283" t="str">
        <f>IF($BF46="ja",VLOOKUP($B46,Kraftvärmeprod!$B$1:$BX$550,MATCH("Andelen klimatgaser med fossilt ursprung för avfall ()",Kraftvärmeprod!$B$1:$BX$1,0),FALSE),"")</f>
        <v/>
      </c>
      <c r="BI46" s="307" t="str">
        <f>IF($BF46="ja",VLOOKUP($B46,'Egen hetvattenprod'!$B$1:$BX$550,MATCH("Avfall (GWh)",'Egen hetvattenprod'!$B$1:$BX$1,0),FALSE),"")</f>
        <v/>
      </c>
      <c r="BJ46" s="307" t="str">
        <f>IF($BF46="ja",VLOOKUP($B46,'Slutlig allokering kvv'!$B$1:$BX$550,MATCH("Avfall (GWh)",'Slutlig allokering kvv'!$B$1:$BX$1,0),FALSE),"")</f>
        <v/>
      </c>
      <c r="BK46" s="307" t="str">
        <f>IF($BF46="ja",VLOOKUP($B46,'Köpt hetvatten'!$B$1:$BX$550,MATCH("Avfall i köpt hetvatten",'Köpt hetvatten'!$B$1:$BX$1,0),FALSE),"")</f>
        <v/>
      </c>
      <c r="BL46" s="307" t="str">
        <f>IF($BF46="ja",VLOOKUP($B46,'Egen hetvattenprod'!$B$1:$BX$550,MATCH("Värde enligt ovan. (%)",'Egen hetvattenprod'!$B$1:$BX$1,0),FALSE),"")</f>
        <v/>
      </c>
      <c r="BM46" s="307" t="str">
        <f>IF($BF46="ja",VLOOKUP($B46,Kraftvärmeprod!$B$1:$BX$550,MATCH("Värde enligt ovan. (%)",Kraftvärmeprod!$B$1:$BX$1,0),FALSE),"")</f>
        <v/>
      </c>
      <c r="BN46" s="307"/>
      <c r="BO46" s="307"/>
      <c r="BP46" s="307"/>
      <c r="BQ46" s="307" t="str">
        <f>IF($BF46="ja",VLOOKUP($B46,'Egen hetvattenprod'!$B$1:$BX$550,MATCH("Tillförd olja (fossil) vid avfallsförbränning (GWh)",'Egen hetvattenprod'!$B$1:$BX$1,0),FALSE),"")</f>
        <v/>
      </c>
      <c r="BR46" s="307" t="str">
        <f>IF($BF46="ja",VLOOKUP($B46,Kraftvärmeprod!$B$1:$BX$550,MATCH("Tillförd olja (fossil) vid avfallsförbränning (GWh)",Kraftvärmeprod!$B$1:$BX$1,0),FALSE),"")</f>
        <v/>
      </c>
    </row>
    <row r="47" spans="1:70" x14ac:dyDescent="0.25">
      <c r="A47" s="2" t="str">
        <f>'Miljövärden för publ företag'!B49</f>
        <v>E.ON Värme Sverige AB</v>
      </c>
      <c r="B47" s="2" t="str">
        <f>'Miljövärden för publ företag'!C49</f>
        <v>HÖK</v>
      </c>
      <c r="C47" s="312">
        <f>IFERROR(VLOOKUP($B47,Totalt!$B$1:$AQ$554,MATCH(C$2,Totalt!$B$1:$AQ$1,0),FALSE),"")</f>
        <v>3.69258</v>
      </c>
      <c r="D47" s="312">
        <f>IFERROR(VLOOKUP($B47,Totalt!$B$1:$AQ$554,MATCH(D$2,Totalt!$B$1:$AQ$1,0),FALSE),"")</f>
        <v>0.32813999999999999</v>
      </c>
      <c r="E47" s="312">
        <f>IFERROR(VLOOKUP($B47,Totalt!$B$1:$AQ$554,MATCH(E$2,Totalt!$B$1:$AQ$1,0),FALSE),"")</f>
        <v>0</v>
      </c>
      <c r="F47" s="312">
        <f>IFERROR(VLOOKUP($B47,Totalt!$B$1:$AQ$554,MATCH(F$2,Totalt!$B$1:$AQ$1,0),FALSE),"")</f>
        <v>71.869299999999996</v>
      </c>
      <c r="G47" s="312">
        <f>IFERROR(VLOOKUP($B47,Totalt!$B$1:$AQ$554,MATCH(G$2,Totalt!$B$1:$AQ$1,0),FALSE),"")</f>
        <v>0</v>
      </c>
      <c r="H47" s="312">
        <f>IFERROR(VLOOKUP($B47,Totalt!$B$1:$AQ$554,MATCH(H$2,Totalt!$B$1:$AQ$1,0),FALSE),"")</f>
        <v>0</v>
      </c>
      <c r="I47" s="312">
        <f>IFERROR(VLOOKUP($B47,Totalt!$B$1:$AQ$554,MATCH(I$2,Totalt!$B$1:$AQ$1,0),FALSE),"")</f>
        <v>202.38399999999999</v>
      </c>
      <c r="J47" s="312">
        <f>IFERROR(VLOOKUP($B47,Totalt!$B$1:$AQ$554,MATCH(J$2,Totalt!$B$1:$AQ$1,0),FALSE),"")</f>
        <v>0</v>
      </c>
      <c r="K47" s="312">
        <f>IFERROR(VLOOKUP($B47,Totalt!$B$1:$AQ$554,MATCH(K$2,Totalt!$B$1:$AQ$1,0),FALSE),"")</f>
        <v>0</v>
      </c>
      <c r="L47" s="312">
        <f>IFERROR(VLOOKUP($B47,Totalt!$B$1:$AQ$554,MATCH(L$2,Totalt!$B$1:$AQ$1,0),FALSE),"")</f>
        <v>58.265000000000001</v>
      </c>
      <c r="M47" s="312">
        <f>IFERROR(VLOOKUP($B47,Totalt!$B$1:$AQ$554,MATCH(M$2,Totalt!$B$1:$AQ$1,0),FALSE),"")</f>
        <v>43.660400000000003</v>
      </c>
      <c r="N47" s="312">
        <f>IFERROR(VLOOKUP($B47,Totalt!$B$1:$AQ$554,MATCH(N$2,Totalt!$B$1:$AQ$1,0),FALSE),"")</f>
        <v>109.435</v>
      </c>
      <c r="O47" s="312">
        <f>IFERROR(VLOOKUP($B47,Totalt!$B$1:$AQ$554,MATCH(O$2,Totalt!$B$1:$AQ$1,0),FALSE),"")</f>
        <v>128.874</v>
      </c>
      <c r="P47" s="312">
        <f>IFERROR(VLOOKUP($B47,Totalt!$B$1:$AQ$554,MATCH(P$2,Totalt!$B$1:$AQ$1,0),FALSE),"")</f>
        <v>108.476</v>
      </c>
      <c r="Q47" s="312">
        <f>IFERROR(VLOOKUP($B47,Totalt!$B$1:$AQ$554,MATCH(Q$2,Totalt!$B$1:$AQ$1,0),FALSE),"")</f>
        <v>0</v>
      </c>
      <c r="R47" s="312">
        <f>IFERROR(VLOOKUP($B47,Totalt!$B$1:$AQ$554,MATCH(R$2,Totalt!$B$1:$AQ$1,0),FALSE),"")</f>
        <v>0</v>
      </c>
      <c r="S47" s="312">
        <f>IFERROR(VLOOKUP($B47,Totalt!$B$1:$AQ$554,MATCH(S$2,Totalt!$B$1:$AQ$1,0),FALSE),"")</f>
        <v>0</v>
      </c>
      <c r="T47" s="312">
        <f>IFERROR(VLOOKUP($B47,Totalt!$B$1:$AQ$554,MATCH(T$2,Totalt!$B$1:$AQ$1,0),FALSE),"")</f>
        <v>0</v>
      </c>
      <c r="U47" s="312">
        <f>IFERROR(VLOOKUP($B47,Totalt!$B$1:$AQ$554,MATCH(U$2,Totalt!$B$1:$AQ$1,0),FALSE),"")</f>
        <v>0</v>
      </c>
      <c r="V47" s="312">
        <f>IFERROR(VLOOKUP($B47,Totalt!$B$1:$AQ$554,MATCH(V$2,Totalt!$B$1:$AQ$1,0),FALSE),"")</f>
        <v>0</v>
      </c>
      <c r="W47" s="312">
        <f>IFERROR(VLOOKUP($B47,Totalt!$B$1:$AQ$554,MATCH(W$2,Totalt!$B$1:$AQ$1,0),FALSE),"")</f>
        <v>0</v>
      </c>
      <c r="X47" s="312">
        <f>IFERROR(VLOOKUP($B47,Totalt!$B$1:$AQ$554,MATCH(X$2,Totalt!$B$1:$AQ$1,0),FALSE),"")</f>
        <v>13.2883</v>
      </c>
      <c r="Y47" s="312">
        <f>IFERROR(VLOOKUP($B47,Totalt!$B$1:$AQ$554,MATCH(Y$2,Totalt!$B$1:$AQ$1,0),FALSE),"")</f>
        <v>49.4026</v>
      </c>
      <c r="Z47" s="312">
        <f>IFERROR(VLOOKUP($B47,Totalt!$B$1:$AQ$554,MATCH(Z$2,Totalt!$B$1:$AQ$1,0),FALSE),"")</f>
        <v>1.7549999999999999</v>
      </c>
      <c r="AA47" s="312">
        <f>IFERROR(VLOOKUP($B47,Totalt!$B$1:$AQ$554,MATCH(AA$2,Totalt!$B$1:$AQ$1,0),FALSE),"")</f>
        <v>17.504999999999999</v>
      </c>
      <c r="AB47" s="312">
        <f>IFERROR(VLOOKUP($B47,Totalt!$B$1:$AQ$554,MATCH(AB$2,Totalt!$B$1:$AQ$1,0),FALSE),"")</f>
        <v>38.628</v>
      </c>
      <c r="AC47" s="312">
        <f>IFERROR(VLOOKUP($B47,Totalt!$B$1:$AQ$554,MATCH(AC$2,Totalt!$B$1:$AQ$1,0),FALSE),"")</f>
        <v>154.684</v>
      </c>
      <c r="AD47" s="312">
        <f>IFERROR(VLOOKUP($B47,Totalt!$B$1:$AQ$554,MATCH(AD$2,Totalt!$B$1:$AQ$1,0),FALSE),"")</f>
        <v>89.953999999999994</v>
      </c>
      <c r="AE47" s="312">
        <f>IFERROR(VLOOKUP($B47,Totalt!$B$1:$AQ$554,MATCH(AE$2,Totalt!$B$1:$AQ$1,0),FALSE),"")</f>
        <v>0</v>
      </c>
      <c r="AF47" s="312">
        <f>IFERROR(VLOOKUP($B47,Totalt!$B$1:$AQ$554,MATCH(AF$2,Totalt!$B$1:$AQ$1,0),FALSE),"")</f>
        <v>55.213700000000003</v>
      </c>
      <c r="AG47" s="312">
        <f>IFERROR(VLOOKUP($B47,Totalt!$B$1:$AQ$554,MATCH(AG$2,Totalt!$B$1:$AQ$1,0),FALSE),"")</f>
        <v>0</v>
      </c>
      <c r="AI47" s="245">
        <f t="shared" si="3"/>
        <v>1147.4150199999999</v>
      </c>
      <c r="AJ47" s="246">
        <f>IF(ISERROR(1/VLOOKUP($B47,Leveranser!$B$1:$S$500,MATCH("såld värme (gwh)",Leveranser!$B$1:$S$1,0),FALSE)),"",VLOOKUP($B47,Leveranser!$B$1:$S$500,MATCH("såld värme (gwh)",Leveranser!$B$1:$S$1,0),FALSE))</f>
        <v>1000.413</v>
      </c>
      <c r="AK47" t="str">
        <f>IFERROR(IF(VLOOKUP($B47,Totalt!$B$1:$AQ$554,MATCH(AK$2,Totalt!$B$1:$AQ$1,0),FALSE)="","",VLOOKUP($B47,Totalt!$B$1:$AQ$554,MATCH(AK$2,Totalt!$B$1:$AQ$1,0),FALSE)),"")</f>
        <v/>
      </c>
      <c r="AM47" s="247" t="str">
        <f>IF(B47&lt;&gt;"",IF(VLOOKUP($B47,Totalt!$B$1:$AQ$554,MATCH("Kvalitetsgranskad:",Totalt!$B$1:$AQ$1,0),FALSE)="ja",VLOOKUP($B47,Miljö!$B$1:$AG$479,MATCH(AM$2,Miljö!$B$1:$AK$1,0),FALSE),""),"")</f>
        <v>Ja</v>
      </c>
      <c r="AN47" s="247" t="str">
        <f>IF(AM47="ja",VLOOKUP($B47,Miljö!$B$1:$J$479,MATCH("Typ av ursprungsspecificerad el   (Om inget värde anges används Nordisk residualmix, se inforuta) ()",Miljö!$B$1:$J$1,0),FALSE),IF(AM47="nej","Nordisk residualel",""))</f>
        <v>'-'</v>
      </c>
      <c r="AO47" s="247">
        <f>IF(AM47="","",VLOOKUP($B47,Miljö!$B$1:$J$479,MATCH("Fossilandel för ursprungspecificerad el ()",Miljö!$B$1:$J$1,0),FALSE))</f>
        <v>0.32829999999999998</v>
      </c>
      <c r="AP47" s="247">
        <f>IF(AM47="","",IFERROR(VLOOKUP($B47,Miljö!$B$1:$J$479,MATCH("Kärnkraftsandel för ursprungsspecificerad el ()",Miljö!$B$1:$J$1,0),FALSE)/1,0))</f>
        <v>0.35</v>
      </c>
      <c r="AQ47" s="247">
        <f t="shared" si="4"/>
        <v>0.32169999999999999</v>
      </c>
      <c r="AR47" s="52"/>
      <c r="AS47" s="247" t="str">
        <f t="shared" si="0"/>
        <v>Nej</v>
      </c>
      <c r="AT47" s="247" t="str">
        <f>IF(AS47="ja",VLOOKUP($B47,Miljö!$B$1:$O$500,MATCH("Fossil andel i procent (%)",Miljö!$B$1:$O$1,0),FALSE)/100,"")</f>
        <v/>
      </c>
      <c r="AU47" s="52"/>
      <c r="AV47" s="247" t="str">
        <f t="shared" si="1"/>
        <v>Ja</v>
      </c>
      <c r="AW47" s="247" t="str">
        <f>IF(AV47="ja",VLOOKUP($B47,'Egen hetvattenprod'!$B$1:$AO$500,MATCH("Värmekälla till värmepumpar ()",'Egen hetvattenprod'!$B$1:$AO$1,0),FALSE),"")</f>
        <v>Renat avloppsvatten</v>
      </c>
      <c r="AY47" s="244" t="str">
        <f t="shared" si="2"/>
        <v>Ja</v>
      </c>
      <c r="AZ47" s="283">
        <f>IF($AY47="ja",(VLOOKUP($B47,'Egen hetvattenprod'!$B$1:$BX$550,MATCH(AZ$2,'Egen hetvattenprod'!$B$1:$BX$1,0),FALSE)+VLOOKUP($B47,Kraftvärmeprod!$B$1:$BX$550,MATCH(AZ$2,Kraftvärmeprod!$B$1:$BX$1,0),FALSE))/$AC47,"")</f>
        <v>0</v>
      </c>
      <c r="BA47" s="283">
        <f>IF($AY47="ja",(VLOOKUP($B47,'Egen hetvattenprod'!$B$1:$BX$550,MATCH(BA$2,'Egen hetvattenprod'!$B$1:$BX$1,0),FALSE)+VLOOKUP($B47,Kraftvärmeprod!$B$1:$BX$550,MATCH(BA$2,Kraftvärmeprod!$B$1:$BX$1,0),FALSE))/$AC47,"")</f>
        <v>0</v>
      </c>
      <c r="BB47" s="283">
        <f>IF($AY47="ja",(VLOOKUP($B47,'Egen hetvattenprod'!$B$1:$BX$550,MATCH(BB$2,'Egen hetvattenprod'!$B$1:$BX$1,0),FALSE)+VLOOKUP($B47,Kraftvärmeprod!$B$1:$BX$550,MATCH(BB$2,Kraftvärmeprod!$B$1:$BX$1,0),FALSE))/$AC47,"")</f>
        <v>0</v>
      </c>
      <c r="BC47" s="283">
        <f>IF($AY47="ja",(VLOOKUP($B47,'Egen hetvattenprod'!$B$1:$BX$550,MATCH(BC$2,'Egen hetvattenprod'!$B$1:$BX$1,0),FALSE)+VLOOKUP($B47,Kraftvärmeprod!$B$1:$BX$550,MATCH(BC$2,Kraftvärmeprod!$B$1:$BX$1,0),FALSE))/$AC47,"")</f>
        <v>0</v>
      </c>
      <c r="BD47" s="283">
        <f>IF($AY47="ja",(VLOOKUP($B47,'Egen hetvattenprod'!$B$1:$BX$550,MATCH(BD$2,'Egen hetvattenprod'!$B$1:$BX$1,0),FALSE)+VLOOKUP($B47,Kraftvärmeprod!$B$1:$BX$550,MATCH(BD$2,Kraftvärmeprod!$B$1:$BX$1,0),FALSE))/$AC47,"")</f>
        <v>1</v>
      </c>
      <c r="BF47" s="244" t="str">
        <f t="shared" si="5"/>
        <v>Ja</v>
      </c>
      <c r="BG47" s="283" t="str">
        <f>IF($BF47="ja",VLOOKUP($B47,'Egen hetvattenprod'!$B$1:$BX$550,MATCH("Andelen klimatgaser med fossilt ursprung för avfall ()",'Egen hetvattenprod'!$B$1:$BX$1,0),FALSE),"")</f>
        <v>Ingen redovisning</v>
      </c>
      <c r="BH47" s="283" t="str">
        <f>IF($BF47="ja",VLOOKUP($B47,Kraftvärmeprod!$B$1:$BX$550,MATCH("Andelen klimatgaser med fossilt ursprung för avfall ()",Kraftvärmeprod!$B$1:$BX$1,0),FALSE),"")</f>
        <v>Ingen redovisning</v>
      </c>
      <c r="BI47" s="307">
        <f>IF($BF47="ja",VLOOKUP($B47,'Egen hetvattenprod'!$B$1:$BX$550,MATCH("Avfall (GWh)",'Egen hetvattenprod'!$B$1:$BX$1,0),FALSE),"")</f>
        <v>0</v>
      </c>
      <c r="BJ47" s="307">
        <f>IF($BF47="ja",VLOOKUP($B47,'Slutlig allokering kvv'!$B$1:$BX$550,MATCH("Avfall (GWh)",'Slutlig allokering kvv'!$B$1:$BX$1,0),FALSE),"")</f>
        <v>0</v>
      </c>
      <c r="BK47" s="307">
        <f>IF($BF47="ja",VLOOKUP($B47,'Köpt hetvatten'!$B$1:$BX$550,MATCH("Avfall i köpt hetvatten",'Köpt hetvatten'!$B$1:$BX$1,0),FALSE),"")</f>
        <v>202.38352941176473</v>
      </c>
      <c r="BL47" s="307" t="str">
        <f>IF($BF47="ja",VLOOKUP($B47,'Egen hetvattenprod'!$B$1:$BX$550,MATCH("Värde enligt ovan. (%)",'Egen hetvattenprod'!$B$1:$BX$1,0),FALSE),"")</f>
        <v>ET</v>
      </c>
      <c r="BM47" s="307" t="str">
        <f>IF($BF47="ja",VLOOKUP($B47,Kraftvärmeprod!$B$1:$BX$550,MATCH("Värde enligt ovan. (%)",Kraftvärmeprod!$B$1:$BX$1,0),FALSE),"")</f>
        <v>ET</v>
      </c>
      <c r="BN47" s="307"/>
      <c r="BO47" s="307"/>
      <c r="BP47" s="307"/>
      <c r="BQ47" s="307">
        <f>IF($BF47="ja",VLOOKUP($B47,'Egen hetvattenprod'!$B$1:$BX$550,MATCH("Tillförd olja (fossil) vid avfallsförbränning (GWh)",'Egen hetvattenprod'!$B$1:$BX$1,0),FALSE),"")</f>
        <v>0</v>
      </c>
      <c r="BR47" s="307" t="str">
        <f>IF($BF47="ja",VLOOKUP($B47,Kraftvärmeprod!$B$1:$BX$550,MATCH("Tillförd olja (fossil) vid avfallsförbränning (GWh)",Kraftvärmeprod!$B$1:$BX$1,0),FALSE),"")</f>
        <v>ET</v>
      </c>
    </row>
    <row r="48" spans="1:70" x14ac:dyDescent="0.25">
      <c r="A48" s="2" t="str">
        <f>'Miljövärden för publ företag'!B50</f>
        <v>E.ON Värme Sverige AB</v>
      </c>
      <c r="B48" s="2" t="str">
        <f>'Miljövärden för publ företag'!C50</f>
        <v>Järfälla</v>
      </c>
      <c r="C48" s="312">
        <f>IFERROR(VLOOKUP($B48,Totalt!$B$1:$AQ$554,MATCH(C$2,Totalt!$B$1:$AQ$1,0),FALSE),"")</f>
        <v>0</v>
      </c>
      <c r="D48" s="312">
        <f>IFERROR(VLOOKUP($B48,Totalt!$B$1:$AQ$554,MATCH(D$2,Totalt!$B$1:$AQ$1,0),FALSE),"")</f>
        <v>0</v>
      </c>
      <c r="E48" s="312">
        <f>IFERROR(VLOOKUP($B48,Totalt!$B$1:$AQ$554,MATCH(E$2,Totalt!$B$1:$AQ$1,0),FALSE),"")</f>
        <v>0</v>
      </c>
      <c r="F48" s="312">
        <f>IFERROR(VLOOKUP($B48,Totalt!$B$1:$AQ$554,MATCH(F$2,Totalt!$B$1:$AQ$1,0),FALSE),"")</f>
        <v>0</v>
      </c>
      <c r="G48" s="312">
        <f>IFERROR(VLOOKUP($B48,Totalt!$B$1:$AQ$554,MATCH(G$2,Totalt!$B$1:$AQ$1,0),FALSE),"")</f>
        <v>0</v>
      </c>
      <c r="H48" s="312">
        <f>IFERROR(VLOOKUP($B48,Totalt!$B$1:$AQ$554,MATCH(H$2,Totalt!$B$1:$AQ$1,0),FALSE),"")</f>
        <v>0</v>
      </c>
      <c r="I48" s="312">
        <f>IFERROR(VLOOKUP($B48,Totalt!$B$1:$AQ$554,MATCH(I$2,Totalt!$B$1:$AQ$1,0),FALSE),"")</f>
        <v>0</v>
      </c>
      <c r="J48" s="312">
        <f>IFERROR(VLOOKUP($B48,Totalt!$B$1:$AQ$554,MATCH(J$2,Totalt!$B$1:$AQ$1,0),FALSE),"")</f>
        <v>0</v>
      </c>
      <c r="K48" s="312">
        <f>IFERROR(VLOOKUP($B48,Totalt!$B$1:$AQ$554,MATCH(K$2,Totalt!$B$1:$AQ$1,0),FALSE),"")</f>
        <v>0</v>
      </c>
      <c r="L48" s="312">
        <f>IFERROR(VLOOKUP($B48,Totalt!$B$1:$AQ$554,MATCH(L$2,Totalt!$B$1:$AQ$1,0),FALSE),"")</f>
        <v>0</v>
      </c>
      <c r="M48" s="312">
        <f>IFERROR(VLOOKUP($B48,Totalt!$B$1:$AQ$554,MATCH(M$2,Totalt!$B$1:$AQ$1,0),FALSE),"")</f>
        <v>0</v>
      </c>
      <c r="N48" s="312">
        <f>IFERROR(VLOOKUP($B48,Totalt!$B$1:$AQ$554,MATCH(N$2,Totalt!$B$1:$AQ$1,0),FALSE),"")</f>
        <v>0</v>
      </c>
      <c r="O48" s="312">
        <f>IFERROR(VLOOKUP($B48,Totalt!$B$1:$AQ$554,MATCH(O$2,Totalt!$B$1:$AQ$1,0),FALSE),"")</f>
        <v>0</v>
      </c>
      <c r="P48" s="312">
        <f>IFERROR(VLOOKUP($B48,Totalt!$B$1:$AQ$554,MATCH(P$2,Totalt!$B$1:$AQ$1,0),FALSE),"")</f>
        <v>0</v>
      </c>
      <c r="Q48" s="312">
        <f>IFERROR(VLOOKUP($B48,Totalt!$B$1:$AQ$554,MATCH(Q$2,Totalt!$B$1:$AQ$1,0),FALSE),"")</f>
        <v>0</v>
      </c>
      <c r="R48" s="312">
        <f>IFERROR(VLOOKUP($B48,Totalt!$B$1:$AQ$554,MATCH(R$2,Totalt!$B$1:$AQ$1,0),FALSE),"")</f>
        <v>17.213000000000001</v>
      </c>
      <c r="S48" s="312">
        <f>IFERROR(VLOOKUP($B48,Totalt!$B$1:$AQ$554,MATCH(S$2,Totalt!$B$1:$AQ$1,0),FALSE),"")</f>
        <v>0</v>
      </c>
      <c r="T48" s="312">
        <f>IFERROR(VLOOKUP($B48,Totalt!$B$1:$AQ$554,MATCH(T$2,Totalt!$B$1:$AQ$1,0),FALSE),"")</f>
        <v>0</v>
      </c>
      <c r="U48" s="312">
        <f>IFERROR(VLOOKUP($B48,Totalt!$B$1:$AQ$554,MATCH(U$2,Totalt!$B$1:$AQ$1,0),FALSE),"")</f>
        <v>0</v>
      </c>
      <c r="V48" s="312">
        <f>IFERROR(VLOOKUP($B48,Totalt!$B$1:$AQ$554,MATCH(V$2,Totalt!$B$1:$AQ$1,0),FALSE),"")</f>
        <v>0</v>
      </c>
      <c r="W48" s="312">
        <f>IFERROR(VLOOKUP($B48,Totalt!$B$1:$AQ$554,MATCH(W$2,Totalt!$B$1:$AQ$1,0),FALSE),"")</f>
        <v>18.690000000000001</v>
      </c>
      <c r="X48" s="312">
        <f>IFERROR(VLOOKUP($B48,Totalt!$B$1:$AQ$554,MATCH(X$2,Totalt!$B$1:$AQ$1,0),FALSE),"")</f>
        <v>0</v>
      </c>
      <c r="Y48" s="312">
        <f>IFERROR(VLOOKUP($B48,Totalt!$B$1:$AQ$554,MATCH(Y$2,Totalt!$B$1:$AQ$1,0),FALSE),"")</f>
        <v>0</v>
      </c>
      <c r="Z48" s="312">
        <f>IFERROR(VLOOKUP($B48,Totalt!$B$1:$AQ$554,MATCH(Z$2,Totalt!$B$1:$AQ$1,0),FALSE),"")</f>
        <v>0</v>
      </c>
      <c r="AA48" s="312">
        <f>IFERROR(VLOOKUP($B48,Totalt!$B$1:$AQ$554,MATCH(AA$2,Totalt!$B$1:$AQ$1,0),FALSE),"")</f>
        <v>62.628999999999998</v>
      </c>
      <c r="AB48" s="312">
        <f>IFERROR(VLOOKUP($B48,Totalt!$B$1:$AQ$554,MATCH(AB$2,Totalt!$B$1:$AQ$1,0),FALSE),"")</f>
        <v>105.78100000000001</v>
      </c>
      <c r="AC48" s="312">
        <f>IFERROR(VLOOKUP($B48,Totalt!$B$1:$AQ$554,MATCH(AC$2,Totalt!$B$1:$AQ$1,0),FALSE),"")</f>
        <v>0</v>
      </c>
      <c r="AD48" s="312">
        <f>IFERROR(VLOOKUP($B48,Totalt!$B$1:$AQ$554,MATCH(AD$2,Totalt!$B$1:$AQ$1,0),FALSE),"")</f>
        <v>0</v>
      </c>
      <c r="AE48" s="312">
        <f>IFERROR(VLOOKUP($B48,Totalt!$B$1:$AQ$554,MATCH(AE$2,Totalt!$B$1:$AQ$1,0),FALSE),"")</f>
        <v>0</v>
      </c>
      <c r="AF48" s="312">
        <f>IFERROR(VLOOKUP($B48,Totalt!$B$1:$AQ$554,MATCH(AF$2,Totalt!$B$1:$AQ$1,0),FALSE),"")</f>
        <v>3.8370000000000002</v>
      </c>
      <c r="AG48" s="312">
        <f>IFERROR(VLOOKUP($B48,Totalt!$B$1:$AQ$554,MATCH(AG$2,Totalt!$B$1:$AQ$1,0),FALSE),"")</f>
        <v>116</v>
      </c>
      <c r="AI48" s="245">
        <f t="shared" si="3"/>
        <v>324.14999999999998</v>
      </c>
      <c r="AJ48" s="246">
        <f>IF(ISERROR(1/VLOOKUP($B48,Leveranser!$B$1:$S$500,MATCH("såld värme (gwh)",Leveranser!$B$1:$S$1,0),FALSE)),"",VLOOKUP($B48,Leveranser!$B$1:$S$500,MATCH("såld värme (gwh)",Leveranser!$B$1:$S$1,0),FALSE))</f>
        <v>291.89999999999998</v>
      </c>
      <c r="AK48" t="str">
        <f>IFERROR(IF(VLOOKUP($B48,Totalt!$B$1:$AQ$554,MATCH(AK$2,Totalt!$B$1:$AQ$1,0),FALSE)="","",VLOOKUP($B48,Totalt!$B$1:$AQ$554,MATCH(AK$2,Totalt!$B$1:$AQ$1,0),FALSE)),"")</f>
        <v/>
      </c>
      <c r="AM48" s="247" t="str">
        <f>IF(B48&lt;&gt;"",IF(VLOOKUP($B48,Totalt!$B$1:$AQ$554,MATCH("Kvalitetsgranskad:",Totalt!$B$1:$AQ$1,0),FALSE)="ja",VLOOKUP($B48,Miljö!$B$1:$AG$479,MATCH(AM$2,Miljö!$B$1:$AK$1,0),FALSE),""),"")</f>
        <v>Ja</v>
      </c>
      <c r="AN48" s="247" t="str">
        <f>IF(AM48="ja",VLOOKUP($B48,Miljö!$B$1:$J$479,MATCH("Typ av ursprungsspecificerad el   (Om inget värde anges används Nordisk residualmix, se inforuta) ()",Miljö!$B$1:$J$1,0),FALSE),IF(AM48="nej","Nordisk residualel",""))</f>
        <v>'Biokraft+residualel'</v>
      </c>
      <c r="AO48" s="247">
        <f>IF(AM48="","",VLOOKUP($B48,Miljö!$B$1:$J$479,MATCH("Fossilandel för ursprungspecificerad el ()",Miljö!$B$1:$J$1,0),FALSE))</f>
        <v>0.03</v>
      </c>
      <c r="AP48" s="247">
        <f>IF(AM48="","",IFERROR(VLOOKUP($B48,Miljö!$B$1:$J$479,MATCH("Kärnkraftsandel för ursprungsspecificerad el ()",Miljö!$B$1:$J$1,0),FALSE)/1,0))</f>
        <v>0.02</v>
      </c>
      <c r="AQ48" s="247">
        <f t="shared" si="4"/>
        <v>0.95</v>
      </c>
      <c r="AR48" s="52"/>
      <c r="AS48" s="247" t="str">
        <f t="shared" si="0"/>
        <v>Ja</v>
      </c>
      <c r="AT48" s="247">
        <f>IF(AS48="ja",VLOOKUP($B48,Miljö!$B$1:$O$500,MATCH("Fossil andel i procent (%)",Miljö!$B$1:$O$1,0),FALSE)/100,"")</f>
        <v>0.05</v>
      </c>
      <c r="AU48" s="52"/>
      <c r="AV48" s="247" t="str">
        <f t="shared" si="1"/>
        <v>Ja</v>
      </c>
      <c r="AW48" s="247" t="str">
        <f>IF(AV48="ja",VLOOKUP($B48,'Egen hetvattenprod'!$B$1:$AO$500,MATCH("Värmekälla till värmepumpar ()",'Egen hetvattenprod'!$B$1:$AO$1,0),FALSE),"")</f>
        <v>Sjövatten</v>
      </c>
      <c r="AY48" s="244" t="str">
        <f t="shared" si="2"/>
        <v>Nej</v>
      </c>
      <c r="AZ48" s="283" t="str">
        <f>IF($AY48="ja",(VLOOKUP($B48,'Egen hetvattenprod'!$B$1:$BX$550,MATCH(AZ$2,'Egen hetvattenprod'!$B$1:$BX$1,0),FALSE)+VLOOKUP($B48,Kraftvärmeprod!$B$1:$BX$550,MATCH(AZ$2,Kraftvärmeprod!$B$1:$BX$1,0),FALSE))/$AC48,"")</f>
        <v/>
      </c>
      <c r="BA48" s="283" t="str">
        <f>IF($AY48="ja",(VLOOKUP($B48,'Egen hetvattenprod'!$B$1:$BX$550,MATCH(BA$2,'Egen hetvattenprod'!$B$1:$BX$1,0),FALSE)+VLOOKUP($B48,Kraftvärmeprod!$B$1:$BX$550,MATCH(BA$2,Kraftvärmeprod!$B$1:$BX$1,0),FALSE))/$AC48,"")</f>
        <v/>
      </c>
      <c r="BB48" s="283" t="str">
        <f>IF($AY48="ja",(VLOOKUP($B48,'Egen hetvattenprod'!$B$1:$BX$550,MATCH(BB$2,'Egen hetvattenprod'!$B$1:$BX$1,0),FALSE)+VLOOKUP($B48,Kraftvärmeprod!$B$1:$BX$550,MATCH(BB$2,Kraftvärmeprod!$B$1:$BX$1,0),FALSE))/$AC48,"")</f>
        <v/>
      </c>
      <c r="BC48" s="283" t="str">
        <f>IF($AY48="ja",(VLOOKUP($B48,'Egen hetvattenprod'!$B$1:$BX$550,MATCH(BC$2,'Egen hetvattenprod'!$B$1:$BX$1,0),FALSE)+VLOOKUP($B48,Kraftvärmeprod!$B$1:$BX$550,MATCH(BC$2,Kraftvärmeprod!$B$1:$BX$1,0),FALSE))/$AC48,"")</f>
        <v/>
      </c>
      <c r="BD48" s="283" t="str">
        <f>IF($AY48="ja",(VLOOKUP($B48,'Egen hetvattenprod'!$B$1:$BX$550,MATCH(BD$2,'Egen hetvattenprod'!$B$1:$BX$1,0),FALSE)+VLOOKUP($B48,Kraftvärmeprod!$B$1:$BX$550,MATCH(BD$2,Kraftvärmeprod!$B$1:$BX$1,0),FALSE))/$AC48,"")</f>
        <v/>
      </c>
      <c r="BF48" s="244" t="str">
        <f t="shared" si="5"/>
        <v>Nej</v>
      </c>
      <c r="BG48" s="283" t="str">
        <f>IF($BF48="ja",VLOOKUP($B48,'Egen hetvattenprod'!$B$1:$BX$550,MATCH("Andelen klimatgaser med fossilt ursprung för avfall ()",'Egen hetvattenprod'!$B$1:$BX$1,0),FALSE),"")</f>
        <v/>
      </c>
      <c r="BH48" s="283" t="str">
        <f>IF($BF48="ja",VLOOKUP($B48,Kraftvärmeprod!$B$1:$BX$550,MATCH("Andelen klimatgaser med fossilt ursprung för avfall ()",Kraftvärmeprod!$B$1:$BX$1,0),FALSE),"")</f>
        <v/>
      </c>
      <c r="BI48" s="307" t="str">
        <f>IF($BF48="ja",VLOOKUP($B48,'Egen hetvattenprod'!$B$1:$BX$550,MATCH("Avfall (GWh)",'Egen hetvattenprod'!$B$1:$BX$1,0),FALSE),"")</f>
        <v/>
      </c>
      <c r="BJ48" s="307" t="str">
        <f>IF($BF48="ja",VLOOKUP($B48,'Slutlig allokering kvv'!$B$1:$BX$550,MATCH("Avfall (GWh)",'Slutlig allokering kvv'!$B$1:$BX$1,0),FALSE),"")</f>
        <v/>
      </c>
      <c r="BK48" s="307" t="str">
        <f>IF($BF48="ja",VLOOKUP($B48,'Köpt hetvatten'!$B$1:$BX$550,MATCH("Avfall i köpt hetvatten",'Köpt hetvatten'!$B$1:$BX$1,0),FALSE),"")</f>
        <v/>
      </c>
      <c r="BL48" s="307" t="str">
        <f>IF($BF48="ja",VLOOKUP($B48,'Egen hetvattenprod'!$B$1:$BX$550,MATCH("Värde enligt ovan. (%)",'Egen hetvattenprod'!$B$1:$BX$1,0),FALSE),"")</f>
        <v/>
      </c>
      <c r="BM48" s="307" t="str">
        <f>IF($BF48="ja",VLOOKUP($B48,Kraftvärmeprod!$B$1:$BX$550,MATCH("Värde enligt ovan. (%)",Kraftvärmeprod!$B$1:$BX$1,0),FALSE),"")</f>
        <v/>
      </c>
      <c r="BN48" s="307"/>
      <c r="BO48" s="307"/>
      <c r="BP48" s="307"/>
      <c r="BQ48" s="307" t="str">
        <f>IF($BF48="ja",VLOOKUP($B48,'Egen hetvattenprod'!$B$1:$BX$550,MATCH("Tillförd olja (fossil) vid avfallsförbränning (GWh)",'Egen hetvattenprod'!$B$1:$BX$1,0),FALSE),"")</f>
        <v/>
      </c>
      <c r="BR48" s="307" t="str">
        <f>IF($BF48="ja",VLOOKUP($B48,Kraftvärmeprod!$B$1:$BX$550,MATCH("Tillförd olja (fossil) vid avfallsförbränning (GWh)",Kraftvärmeprod!$B$1:$BX$1,0),FALSE),"")</f>
        <v/>
      </c>
    </row>
    <row r="49" spans="1:70" x14ac:dyDescent="0.25">
      <c r="A49" s="2" t="str">
        <f>'Miljövärden för publ företag'!B51</f>
        <v>E.ON Värme Sverige AB</v>
      </c>
      <c r="B49" s="2" t="str">
        <f>'Miljövärden för publ företag'!C51</f>
        <v>Kungsängen</v>
      </c>
      <c r="C49" s="312">
        <f>IFERROR(VLOOKUP($B49,Totalt!$B$1:$AQ$554,MATCH(C$2,Totalt!$B$1:$AQ$1,0),FALSE),"")</f>
        <v>0</v>
      </c>
      <c r="D49" s="312">
        <f>IFERROR(VLOOKUP($B49,Totalt!$B$1:$AQ$554,MATCH(D$2,Totalt!$B$1:$AQ$1,0),FALSE),"")</f>
        <v>0.2</v>
      </c>
      <c r="E49" s="312">
        <f>IFERROR(VLOOKUP($B49,Totalt!$B$1:$AQ$554,MATCH(E$2,Totalt!$B$1:$AQ$1,0),FALSE),"")</f>
        <v>0</v>
      </c>
      <c r="F49" s="312">
        <f>IFERROR(VLOOKUP($B49,Totalt!$B$1:$AQ$554,MATCH(F$2,Totalt!$B$1:$AQ$1,0),FALSE),"")</f>
        <v>0</v>
      </c>
      <c r="G49" s="312">
        <f>IFERROR(VLOOKUP($B49,Totalt!$B$1:$AQ$554,MATCH(G$2,Totalt!$B$1:$AQ$1,0),FALSE),"")</f>
        <v>0</v>
      </c>
      <c r="H49" s="312">
        <f>IFERROR(VLOOKUP($B49,Totalt!$B$1:$AQ$554,MATCH(H$2,Totalt!$B$1:$AQ$1,0),FALSE),"")</f>
        <v>0</v>
      </c>
      <c r="I49" s="312">
        <f>IFERROR(VLOOKUP($B49,Totalt!$B$1:$AQ$554,MATCH(I$2,Totalt!$B$1:$AQ$1,0),FALSE),"")</f>
        <v>0</v>
      </c>
      <c r="J49" s="312">
        <f>IFERROR(VLOOKUP($B49,Totalt!$B$1:$AQ$554,MATCH(J$2,Totalt!$B$1:$AQ$1,0),FALSE),"")</f>
        <v>0</v>
      </c>
      <c r="K49" s="312">
        <f>IFERROR(VLOOKUP($B49,Totalt!$B$1:$AQ$554,MATCH(K$2,Totalt!$B$1:$AQ$1,0),FALSE),"")</f>
        <v>0</v>
      </c>
      <c r="L49" s="312">
        <f>IFERROR(VLOOKUP($B49,Totalt!$B$1:$AQ$554,MATCH(L$2,Totalt!$B$1:$AQ$1,0),FALSE),"")</f>
        <v>0</v>
      </c>
      <c r="M49" s="312">
        <f>IFERROR(VLOOKUP($B49,Totalt!$B$1:$AQ$554,MATCH(M$2,Totalt!$B$1:$AQ$1,0),FALSE),"")</f>
        <v>0</v>
      </c>
      <c r="N49" s="312">
        <f>IFERROR(VLOOKUP($B49,Totalt!$B$1:$AQ$554,MATCH(N$2,Totalt!$B$1:$AQ$1,0),FALSE),"")</f>
        <v>0</v>
      </c>
      <c r="O49" s="312">
        <f>IFERROR(VLOOKUP($B49,Totalt!$B$1:$AQ$554,MATCH(O$2,Totalt!$B$1:$AQ$1,0),FALSE),"")</f>
        <v>0</v>
      </c>
      <c r="P49" s="312">
        <f>IFERROR(VLOOKUP($B49,Totalt!$B$1:$AQ$554,MATCH(P$2,Totalt!$B$1:$AQ$1,0),FALSE),"")</f>
        <v>0</v>
      </c>
      <c r="Q49" s="312">
        <f>IFERROR(VLOOKUP($B49,Totalt!$B$1:$AQ$554,MATCH(Q$2,Totalt!$B$1:$AQ$1,0),FALSE),"")</f>
        <v>0</v>
      </c>
      <c r="R49" s="312">
        <f>IFERROR(VLOOKUP($B49,Totalt!$B$1:$AQ$554,MATCH(R$2,Totalt!$B$1:$AQ$1,0),FALSE),"")</f>
        <v>7.9</v>
      </c>
      <c r="S49" s="312">
        <f>IFERROR(VLOOKUP($B49,Totalt!$B$1:$AQ$554,MATCH(S$2,Totalt!$B$1:$AQ$1,0),FALSE),"")</f>
        <v>30.6</v>
      </c>
      <c r="T49" s="312">
        <f>IFERROR(VLOOKUP($B49,Totalt!$B$1:$AQ$554,MATCH(T$2,Totalt!$B$1:$AQ$1,0),FALSE),"")</f>
        <v>0</v>
      </c>
      <c r="U49" s="312">
        <f>IFERROR(VLOOKUP($B49,Totalt!$B$1:$AQ$554,MATCH(U$2,Totalt!$B$1:$AQ$1,0),FALSE),"")</f>
        <v>0</v>
      </c>
      <c r="V49" s="312">
        <f>IFERROR(VLOOKUP($B49,Totalt!$B$1:$AQ$554,MATCH(V$2,Totalt!$B$1:$AQ$1,0),FALSE),"")</f>
        <v>0</v>
      </c>
      <c r="W49" s="312">
        <f>IFERROR(VLOOKUP($B49,Totalt!$B$1:$AQ$554,MATCH(W$2,Totalt!$B$1:$AQ$1,0),FALSE),"")</f>
        <v>6</v>
      </c>
      <c r="X49" s="312">
        <f>IFERROR(VLOOKUP($B49,Totalt!$B$1:$AQ$554,MATCH(X$2,Totalt!$B$1:$AQ$1,0),FALSE),"")</f>
        <v>0</v>
      </c>
      <c r="Y49" s="312">
        <f>IFERROR(VLOOKUP($B49,Totalt!$B$1:$AQ$554,MATCH(Y$2,Totalt!$B$1:$AQ$1,0),FALSE),"")</f>
        <v>0</v>
      </c>
      <c r="Z49" s="312">
        <f>IFERROR(VLOOKUP($B49,Totalt!$B$1:$AQ$554,MATCH(Z$2,Totalt!$B$1:$AQ$1,0),FALSE),"")</f>
        <v>0</v>
      </c>
      <c r="AA49" s="312">
        <f>IFERROR(VLOOKUP($B49,Totalt!$B$1:$AQ$554,MATCH(AA$2,Totalt!$B$1:$AQ$1,0),FALSE),"")</f>
        <v>8.3000000000000007</v>
      </c>
      <c r="AB49" s="312">
        <f>IFERROR(VLOOKUP($B49,Totalt!$B$1:$AQ$554,MATCH(AB$2,Totalt!$B$1:$AQ$1,0),FALSE),"")</f>
        <v>10.6</v>
      </c>
      <c r="AC49" s="312">
        <f>IFERROR(VLOOKUP($B49,Totalt!$B$1:$AQ$554,MATCH(AC$2,Totalt!$B$1:$AQ$1,0),FALSE),"")</f>
        <v>0</v>
      </c>
      <c r="AD49" s="312">
        <f>IFERROR(VLOOKUP($B49,Totalt!$B$1:$AQ$554,MATCH(AD$2,Totalt!$B$1:$AQ$1,0),FALSE),"")</f>
        <v>0</v>
      </c>
      <c r="AE49" s="312">
        <f>IFERROR(VLOOKUP($B49,Totalt!$B$1:$AQ$554,MATCH(AE$2,Totalt!$B$1:$AQ$1,0),FALSE),"")</f>
        <v>0</v>
      </c>
      <c r="AF49" s="312">
        <f>IFERROR(VLOOKUP($B49,Totalt!$B$1:$AQ$554,MATCH(AF$2,Totalt!$B$1:$AQ$1,0),FALSE),"")</f>
        <v>1.8</v>
      </c>
      <c r="AG49" s="312">
        <f>IFERROR(VLOOKUP($B49,Totalt!$B$1:$AQ$554,MATCH(AG$2,Totalt!$B$1:$AQ$1,0),FALSE),"")</f>
        <v>0</v>
      </c>
      <c r="AI49" s="245">
        <f t="shared" si="3"/>
        <v>65.400000000000006</v>
      </c>
      <c r="AJ49" s="246">
        <f>IF(ISERROR(1/VLOOKUP($B49,Leveranser!$B$1:$S$500,MATCH("såld värme (gwh)",Leveranser!$B$1:$S$1,0),FALSE)),"",VLOOKUP($B49,Leveranser!$B$1:$S$500,MATCH("såld värme (gwh)",Leveranser!$B$1:$S$1,0),FALSE))</f>
        <v>51.5</v>
      </c>
      <c r="AK49" t="str">
        <f>IFERROR(IF(VLOOKUP($B49,Totalt!$B$1:$AQ$554,MATCH(AK$2,Totalt!$B$1:$AQ$1,0),FALSE)="","",VLOOKUP($B49,Totalt!$B$1:$AQ$554,MATCH(AK$2,Totalt!$B$1:$AQ$1,0),FALSE)),"")</f>
        <v/>
      </c>
      <c r="AM49" s="247" t="str">
        <f>IF(B49&lt;&gt;"",IF(VLOOKUP($B49,Totalt!$B$1:$AQ$554,MATCH("Kvalitetsgranskad:",Totalt!$B$1:$AQ$1,0),FALSE)="ja",VLOOKUP($B49,Miljö!$B$1:$AG$479,MATCH(AM$2,Miljö!$B$1:$AK$1,0),FALSE),""),"")</f>
        <v>Nej</v>
      </c>
      <c r="AN49" s="247" t="str">
        <f>IF(AM49="ja",VLOOKUP($B49,Miljö!$B$1:$J$479,MATCH("Typ av ursprungsspecificerad el   (Om inget värde anges används Nordisk residualmix, se inforuta) ()",Miljö!$B$1:$J$1,0),FALSE),IF(AM49="nej","Nordisk residualel",""))</f>
        <v>Nordisk residualel</v>
      </c>
      <c r="AO49" s="247">
        <f>IF(AM49="","",VLOOKUP($B49,Miljö!$B$1:$J$479,MATCH("Fossilandel för ursprungspecificerad el ()",Miljö!$B$1:$J$1,0),FALSE))</f>
        <v>0.48399999999999999</v>
      </c>
      <c r="AP49" s="247">
        <f>IF(AM49="","",IFERROR(VLOOKUP($B49,Miljö!$B$1:$J$479,MATCH("Kärnkraftsandel för ursprungsspecificerad el ()",Miljö!$B$1:$J$1,0),FALSE)/1,0))</f>
        <v>0.35</v>
      </c>
      <c r="AQ49" s="247">
        <f t="shared" si="4"/>
        <v>0.16600000000000004</v>
      </c>
      <c r="AR49" s="52"/>
      <c r="AS49" s="247" t="str">
        <f t="shared" si="0"/>
        <v>Nej</v>
      </c>
      <c r="AT49" s="247" t="str">
        <f>IF(AS49="ja",VLOOKUP($B49,Miljö!$B$1:$O$500,MATCH("Fossil andel i procent (%)",Miljö!$B$1:$O$1,0),FALSE)/100,"")</f>
        <v/>
      </c>
      <c r="AU49" s="52"/>
      <c r="AV49" s="247" t="str">
        <f t="shared" si="1"/>
        <v>Ja</v>
      </c>
      <c r="AW49" s="247" t="str">
        <f>IF(AV49="ja",VLOOKUP($B49,'Egen hetvattenprod'!$B$1:$AO$500,MATCH("Värmekälla till värmepumpar ()",'Egen hetvattenprod'!$B$1:$AO$1,0),FALSE),"")</f>
        <v>Lågtempererad spillvärme</v>
      </c>
      <c r="AY49" s="244" t="str">
        <f t="shared" si="2"/>
        <v>Nej</v>
      </c>
      <c r="AZ49" s="283" t="str">
        <f>IF($AY49="ja",(VLOOKUP($B49,'Egen hetvattenprod'!$B$1:$BX$550,MATCH(AZ$2,'Egen hetvattenprod'!$B$1:$BX$1,0),FALSE)+VLOOKUP($B49,Kraftvärmeprod!$B$1:$BX$550,MATCH(AZ$2,Kraftvärmeprod!$B$1:$BX$1,0),FALSE))/$AC49,"")</f>
        <v/>
      </c>
      <c r="BA49" s="283" t="str">
        <f>IF($AY49="ja",(VLOOKUP($B49,'Egen hetvattenprod'!$B$1:$BX$550,MATCH(BA$2,'Egen hetvattenprod'!$B$1:$BX$1,0),FALSE)+VLOOKUP($B49,Kraftvärmeprod!$B$1:$BX$550,MATCH(BA$2,Kraftvärmeprod!$B$1:$BX$1,0),FALSE))/$AC49,"")</f>
        <v/>
      </c>
      <c r="BB49" s="283" t="str">
        <f>IF($AY49="ja",(VLOOKUP($B49,'Egen hetvattenprod'!$B$1:$BX$550,MATCH(BB$2,'Egen hetvattenprod'!$B$1:$BX$1,0),FALSE)+VLOOKUP($B49,Kraftvärmeprod!$B$1:$BX$550,MATCH(BB$2,Kraftvärmeprod!$B$1:$BX$1,0),FALSE))/$AC49,"")</f>
        <v/>
      </c>
      <c r="BC49" s="283" t="str">
        <f>IF($AY49="ja",(VLOOKUP($B49,'Egen hetvattenprod'!$B$1:$BX$550,MATCH(BC$2,'Egen hetvattenprod'!$B$1:$BX$1,0),FALSE)+VLOOKUP($B49,Kraftvärmeprod!$B$1:$BX$550,MATCH(BC$2,Kraftvärmeprod!$B$1:$BX$1,0),FALSE))/$AC49,"")</f>
        <v/>
      </c>
      <c r="BD49" s="283" t="str">
        <f>IF($AY49="ja",(VLOOKUP($B49,'Egen hetvattenprod'!$B$1:$BX$550,MATCH(BD$2,'Egen hetvattenprod'!$B$1:$BX$1,0),FALSE)+VLOOKUP($B49,Kraftvärmeprod!$B$1:$BX$550,MATCH(BD$2,Kraftvärmeprod!$B$1:$BX$1,0),FALSE))/$AC49,"")</f>
        <v/>
      </c>
      <c r="BF49" s="244" t="str">
        <f t="shared" si="5"/>
        <v>Nej</v>
      </c>
      <c r="BG49" s="283" t="str">
        <f>IF($BF49="ja",VLOOKUP($B49,'Egen hetvattenprod'!$B$1:$BX$550,MATCH("Andelen klimatgaser med fossilt ursprung för avfall ()",'Egen hetvattenprod'!$B$1:$BX$1,0),FALSE),"")</f>
        <v/>
      </c>
      <c r="BH49" s="283" t="str">
        <f>IF($BF49="ja",VLOOKUP($B49,Kraftvärmeprod!$B$1:$BX$550,MATCH("Andelen klimatgaser med fossilt ursprung för avfall ()",Kraftvärmeprod!$B$1:$BX$1,0),FALSE),"")</f>
        <v/>
      </c>
      <c r="BI49" s="307" t="str">
        <f>IF($BF49="ja",VLOOKUP($B49,'Egen hetvattenprod'!$B$1:$BX$550,MATCH("Avfall (GWh)",'Egen hetvattenprod'!$B$1:$BX$1,0),FALSE),"")</f>
        <v/>
      </c>
      <c r="BJ49" s="307" t="str">
        <f>IF($BF49="ja",VLOOKUP($B49,'Slutlig allokering kvv'!$B$1:$BX$550,MATCH("Avfall (GWh)",'Slutlig allokering kvv'!$B$1:$BX$1,0),FALSE),"")</f>
        <v/>
      </c>
      <c r="BK49" s="307" t="str">
        <f>IF($BF49="ja",VLOOKUP($B49,'Köpt hetvatten'!$B$1:$BX$550,MATCH("Avfall i köpt hetvatten",'Köpt hetvatten'!$B$1:$BX$1,0),FALSE),"")</f>
        <v/>
      </c>
      <c r="BL49" s="307" t="str">
        <f>IF($BF49="ja",VLOOKUP($B49,'Egen hetvattenprod'!$B$1:$BX$550,MATCH("Värde enligt ovan. (%)",'Egen hetvattenprod'!$B$1:$BX$1,0),FALSE),"")</f>
        <v/>
      </c>
      <c r="BM49" s="307" t="str">
        <f>IF($BF49="ja",VLOOKUP($B49,Kraftvärmeprod!$B$1:$BX$550,MATCH("Värde enligt ovan. (%)",Kraftvärmeprod!$B$1:$BX$1,0),FALSE),"")</f>
        <v/>
      </c>
      <c r="BN49" s="307"/>
      <c r="BO49" s="307"/>
      <c r="BP49" s="307"/>
      <c r="BQ49" s="307" t="str">
        <f>IF($BF49="ja",VLOOKUP($B49,'Egen hetvattenprod'!$B$1:$BX$550,MATCH("Tillförd olja (fossil) vid avfallsförbränning (GWh)",'Egen hetvattenprod'!$B$1:$BX$1,0),FALSE),"")</f>
        <v/>
      </c>
      <c r="BR49" s="307" t="str">
        <f>IF($BF49="ja",VLOOKUP($B49,Kraftvärmeprod!$B$1:$BX$550,MATCH("Tillförd olja (fossil) vid avfallsförbränning (GWh)",Kraftvärmeprod!$B$1:$BX$1,0),FALSE),"")</f>
        <v/>
      </c>
    </row>
    <row r="50" spans="1:70" x14ac:dyDescent="0.25">
      <c r="A50" s="2" t="str">
        <f>'Miljövärden för publ företag'!B52</f>
        <v>E.ON Värme Sverige AB</v>
      </c>
      <c r="B50" s="2" t="str">
        <f>'Miljövärden för publ företag'!C52</f>
        <v>Malmö</v>
      </c>
      <c r="C50" s="312">
        <f>IFERROR(VLOOKUP($B50,Totalt!$B$1:$AQ$554,MATCH(C$2,Totalt!$B$1:$AQ$1,0),FALSE),"")</f>
        <v>0</v>
      </c>
      <c r="D50" s="312">
        <f>IFERROR(VLOOKUP($B50,Totalt!$B$1:$AQ$554,MATCH(D$2,Totalt!$B$1:$AQ$1,0),FALSE),"")</f>
        <v>0.14007700000000001</v>
      </c>
      <c r="E50" s="312">
        <f>IFERROR(VLOOKUP($B50,Totalt!$B$1:$AQ$554,MATCH(E$2,Totalt!$B$1:$AQ$1,0),FALSE),"")</f>
        <v>0</v>
      </c>
      <c r="F50" s="312">
        <f>IFERROR(VLOOKUP($B50,Totalt!$B$1:$AQ$554,MATCH(F$2,Totalt!$B$1:$AQ$1,0),FALSE),"")</f>
        <v>11.7004</v>
      </c>
      <c r="G50" s="312">
        <f>IFERROR(VLOOKUP($B50,Totalt!$B$1:$AQ$554,MATCH(G$2,Totalt!$B$1:$AQ$1,0),FALSE),"")</f>
        <v>476.47399999999999</v>
      </c>
      <c r="H50" s="312">
        <f>IFERROR(VLOOKUP($B50,Totalt!$B$1:$AQ$554,MATCH(H$2,Totalt!$B$1:$AQ$1,0),FALSE),"")</f>
        <v>0</v>
      </c>
      <c r="I50" s="312">
        <f>IFERROR(VLOOKUP($B50,Totalt!$B$1:$AQ$554,MATCH(I$2,Totalt!$B$1:$AQ$1,0),FALSE),"")</f>
        <v>1073.49</v>
      </c>
      <c r="J50" s="312">
        <f>IFERROR(VLOOKUP($B50,Totalt!$B$1:$AQ$554,MATCH(J$2,Totalt!$B$1:$AQ$1,0),FALSE),"")</f>
        <v>53</v>
      </c>
      <c r="K50" s="312">
        <f>IFERROR(VLOOKUP($B50,Totalt!$B$1:$AQ$554,MATCH(K$2,Totalt!$B$1:$AQ$1,0),FALSE),"")</f>
        <v>0</v>
      </c>
      <c r="L50" s="312">
        <f>IFERROR(VLOOKUP($B50,Totalt!$B$1:$AQ$554,MATCH(L$2,Totalt!$B$1:$AQ$1,0),FALSE),"")</f>
        <v>0</v>
      </c>
      <c r="M50" s="312">
        <f>IFERROR(VLOOKUP($B50,Totalt!$B$1:$AQ$554,MATCH(M$2,Totalt!$B$1:$AQ$1,0),FALSE),"")</f>
        <v>0</v>
      </c>
      <c r="N50" s="312">
        <f>IFERROR(VLOOKUP($B50,Totalt!$B$1:$AQ$554,MATCH(N$2,Totalt!$B$1:$AQ$1,0),FALSE),"")</f>
        <v>0</v>
      </c>
      <c r="O50" s="312">
        <f>IFERROR(VLOOKUP($B50,Totalt!$B$1:$AQ$554,MATCH(O$2,Totalt!$B$1:$AQ$1,0),FALSE),"")</f>
        <v>0</v>
      </c>
      <c r="P50" s="312">
        <f>IFERROR(VLOOKUP($B50,Totalt!$B$1:$AQ$554,MATCH(P$2,Totalt!$B$1:$AQ$1,0),FALSE),"")</f>
        <v>150</v>
      </c>
      <c r="Q50" s="312">
        <f>IFERROR(VLOOKUP($B50,Totalt!$B$1:$AQ$554,MATCH(Q$2,Totalt!$B$1:$AQ$1,0),FALSE),"")</f>
        <v>0</v>
      </c>
      <c r="R50" s="312">
        <f>IFERROR(VLOOKUP($B50,Totalt!$B$1:$AQ$554,MATCH(R$2,Totalt!$B$1:$AQ$1,0),FALSE),"")</f>
        <v>0</v>
      </c>
      <c r="S50" s="312">
        <f>IFERROR(VLOOKUP($B50,Totalt!$B$1:$AQ$554,MATCH(S$2,Totalt!$B$1:$AQ$1,0),FALSE),"")</f>
        <v>0</v>
      </c>
      <c r="T50" s="312">
        <f>IFERROR(VLOOKUP($B50,Totalt!$B$1:$AQ$554,MATCH(T$2,Totalt!$B$1:$AQ$1,0),FALSE),"")</f>
        <v>0</v>
      </c>
      <c r="U50" s="312">
        <f>IFERROR(VLOOKUP($B50,Totalt!$B$1:$AQ$554,MATCH(U$2,Totalt!$B$1:$AQ$1,0),FALSE),"")</f>
        <v>0</v>
      </c>
      <c r="V50" s="312">
        <f>IFERROR(VLOOKUP($B50,Totalt!$B$1:$AQ$554,MATCH(V$2,Totalt!$B$1:$AQ$1,0),FALSE),"")</f>
        <v>0</v>
      </c>
      <c r="W50" s="312">
        <f>IFERROR(VLOOKUP($B50,Totalt!$B$1:$AQ$554,MATCH(W$2,Totalt!$B$1:$AQ$1,0),FALSE),"")</f>
        <v>0</v>
      </c>
      <c r="X50" s="312">
        <f>IFERROR(VLOOKUP($B50,Totalt!$B$1:$AQ$554,MATCH(X$2,Totalt!$B$1:$AQ$1,0),FALSE),"")</f>
        <v>0</v>
      </c>
      <c r="Y50" s="312">
        <f>IFERROR(VLOOKUP($B50,Totalt!$B$1:$AQ$554,MATCH(Y$2,Totalt!$B$1:$AQ$1,0),FALSE),"")</f>
        <v>0</v>
      </c>
      <c r="Z50" s="312">
        <f>IFERROR(VLOOKUP($B50,Totalt!$B$1:$AQ$554,MATCH(Z$2,Totalt!$B$1:$AQ$1,0),FALSE),"")</f>
        <v>0</v>
      </c>
      <c r="AA50" s="312">
        <f>IFERROR(VLOOKUP($B50,Totalt!$B$1:$AQ$554,MATCH(AA$2,Totalt!$B$1:$AQ$1,0),FALSE),"")</f>
        <v>0.5</v>
      </c>
      <c r="AB50" s="312">
        <f>IFERROR(VLOOKUP($B50,Totalt!$B$1:$AQ$554,MATCH(AB$2,Totalt!$B$1:$AQ$1,0),FALSE),"")</f>
        <v>1.1000000000000001</v>
      </c>
      <c r="AC50" s="312">
        <f>IFERROR(VLOOKUP($B50,Totalt!$B$1:$AQ$554,MATCH(AC$2,Totalt!$B$1:$AQ$1,0),FALSE),"")</f>
        <v>76</v>
      </c>
      <c r="AD50" s="312">
        <f>IFERROR(VLOOKUP($B50,Totalt!$B$1:$AQ$554,MATCH(AD$2,Totalt!$B$1:$AQ$1,0),FALSE),"")</f>
        <v>118</v>
      </c>
      <c r="AE50" s="312">
        <f>IFERROR(VLOOKUP($B50,Totalt!$B$1:$AQ$554,MATCH(AE$2,Totalt!$B$1:$AQ$1,0),FALSE),"")</f>
        <v>0</v>
      </c>
      <c r="AF50" s="312">
        <f>IFERROR(VLOOKUP($B50,Totalt!$B$1:$AQ$554,MATCH(AF$2,Totalt!$B$1:$AQ$1,0),FALSE),"")</f>
        <v>37.817999999999998</v>
      </c>
      <c r="AG50" s="312">
        <f>IFERROR(VLOOKUP($B50,Totalt!$B$1:$AQ$554,MATCH(AG$2,Totalt!$B$1:$AQ$1,0),FALSE),"")</f>
        <v>0</v>
      </c>
      <c r="AI50" s="245">
        <f t="shared" si="3"/>
        <v>1998.222477</v>
      </c>
      <c r="AJ50" s="246">
        <f>IF(ISERROR(1/VLOOKUP($B50,Leveranser!$B$1:$S$500,MATCH("såld värme (gwh)",Leveranser!$B$1:$S$1,0),FALSE)),"",VLOOKUP($B50,Leveranser!$B$1:$S$500,MATCH("såld värme (gwh)",Leveranser!$B$1:$S$1,0),FALSE))</f>
        <v>2111</v>
      </c>
      <c r="AK50" t="str">
        <f>IFERROR(IF(VLOOKUP($B50,Totalt!$B$1:$AQ$554,MATCH(AK$2,Totalt!$B$1:$AQ$1,0),FALSE)="","",VLOOKUP($B50,Totalt!$B$1:$AQ$554,MATCH(AK$2,Totalt!$B$1:$AQ$1,0),FALSE)),"")</f>
        <v/>
      </c>
      <c r="AM50" s="247" t="str">
        <f>IF(B50&lt;&gt;"",IF(VLOOKUP($B50,Totalt!$B$1:$AQ$554,MATCH("Kvalitetsgranskad:",Totalt!$B$1:$AQ$1,0),FALSE)="ja",VLOOKUP($B50,Miljö!$B$1:$AG$479,MATCH(AM$2,Miljö!$B$1:$AK$1,0),FALSE),""),"")</f>
        <v>Nej</v>
      </c>
      <c r="AN50" s="247" t="str">
        <f>IF(AM50="ja",VLOOKUP($B50,Miljö!$B$1:$J$479,MATCH("Typ av ursprungsspecificerad el   (Om inget värde anges används Nordisk residualmix, se inforuta) ()",Miljö!$B$1:$J$1,0),FALSE),IF(AM50="nej","Nordisk residualel",""))</f>
        <v>Nordisk residualel</v>
      </c>
      <c r="AO50" s="247">
        <f>IF(AM50="","",VLOOKUP($B50,Miljö!$B$1:$J$479,MATCH("Fossilandel för ursprungspecificerad el ()",Miljö!$B$1:$J$1,0),FALSE))</f>
        <v>0.48399999999999999</v>
      </c>
      <c r="AP50" s="247">
        <f>IF(AM50="","",IFERROR(VLOOKUP($B50,Miljö!$B$1:$J$479,MATCH("Kärnkraftsandel för ursprungsspecificerad el ()",Miljö!$B$1:$J$1,0),FALSE)/1,0))</f>
        <v>0.35</v>
      </c>
      <c r="AQ50" s="247">
        <f t="shared" si="4"/>
        <v>0.16600000000000004</v>
      </c>
      <c r="AR50" s="52"/>
      <c r="AS50" s="247" t="str">
        <f t="shared" si="0"/>
        <v>Nej</v>
      </c>
      <c r="AT50" s="247" t="str">
        <f>IF(AS50="ja",VLOOKUP($B50,Miljö!$B$1:$O$500,MATCH("Fossil andel i procent (%)",Miljö!$B$1:$O$1,0),FALSE)/100,"")</f>
        <v/>
      </c>
      <c r="AU50" s="52"/>
      <c r="AV50" s="247" t="str">
        <f t="shared" si="1"/>
        <v>Ja</v>
      </c>
      <c r="AW50" s="247" t="str">
        <f>IF(AV50="ja",VLOOKUP($B50,'Egen hetvattenprod'!$B$1:$AO$500,MATCH("Värmekälla till värmepumpar ()",'Egen hetvattenprod'!$B$1:$AO$1,0),FALSE),"")</f>
        <v>Renat avloppsvatten</v>
      </c>
      <c r="AY50" s="244" t="str">
        <f t="shared" si="2"/>
        <v>Ja</v>
      </c>
      <c r="AZ50" s="283">
        <f>IF($AY50="ja",(VLOOKUP($B50,'Egen hetvattenprod'!$B$1:$BX$550,MATCH(AZ$2,'Egen hetvattenprod'!$B$1:$BX$1,0),FALSE)+VLOOKUP($B50,Kraftvärmeprod!$B$1:$BX$550,MATCH(AZ$2,Kraftvärmeprod!$B$1:$BX$1,0),FALSE))/$AC50,"")</f>
        <v>0.44736842105263158</v>
      </c>
      <c r="BA50" s="283">
        <f>IF($AY50="ja",(VLOOKUP($B50,'Egen hetvattenprod'!$B$1:$BX$550,MATCH(BA$2,'Egen hetvattenprod'!$B$1:$BX$1,0),FALSE)+VLOOKUP($B50,Kraftvärmeprod!$B$1:$BX$550,MATCH(BA$2,Kraftvärmeprod!$B$1:$BX$1,0),FALSE))/$AC50,"")</f>
        <v>0</v>
      </c>
      <c r="BB50" s="283">
        <f>IF($AY50="ja",(VLOOKUP($B50,'Egen hetvattenprod'!$B$1:$BX$550,MATCH(BB$2,'Egen hetvattenprod'!$B$1:$BX$1,0),FALSE)+VLOOKUP($B50,Kraftvärmeprod!$B$1:$BX$550,MATCH(BB$2,Kraftvärmeprod!$B$1:$BX$1,0),FALSE))/$AC50,"")</f>
        <v>0.55263157894736847</v>
      </c>
      <c r="BC50" s="283">
        <f>IF($AY50="ja",(VLOOKUP($B50,'Egen hetvattenprod'!$B$1:$BX$550,MATCH(BC$2,'Egen hetvattenprod'!$B$1:$BX$1,0),FALSE)+VLOOKUP($B50,Kraftvärmeprod!$B$1:$BX$550,MATCH(BC$2,Kraftvärmeprod!$B$1:$BX$1,0),FALSE))/$AC50,"")</f>
        <v>0</v>
      </c>
      <c r="BD50" s="283">
        <f>IF($AY50="ja",(VLOOKUP($B50,'Egen hetvattenprod'!$B$1:$BX$550,MATCH(BD$2,'Egen hetvattenprod'!$B$1:$BX$1,0),FALSE)+VLOOKUP($B50,Kraftvärmeprod!$B$1:$BX$550,MATCH(BD$2,Kraftvärmeprod!$B$1:$BX$1,0),FALSE))/$AC50,"")</f>
        <v>0</v>
      </c>
      <c r="BF50" s="244" t="str">
        <f t="shared" si="5"/>
        <v>Ja</v>
      </c>
      <c r="BG50" s="283" t="str">
        <f>IF($BF50="ja",VLOOKUP($B50,'Egen hetvattenprod'!$B$1:$BX$550,MATCH("Andelen klimatgaser med fossilt ursprung för avfall ()",'Egen hetvattenprod'!$B$1:$BX$1,0),FALSE),"")</f>
        <v>-</v>
      </c>
      <c r="BH50" s="283" t="str">
        <f>IF($BF50="ja",VLOOKUP($B50,Kraftvärmeprod!$B$1:$BX$550,MATCH("Andelen klimatgaser med fossilt ursprung för avfall ()",Kraftvärmeprod!$B$1:$BX$1,0),FALSE),"")</f>
        <v>-</v>
      </c>
      <c r="BI50" s="307" t="str">
        <f>IF($BF50="ja",VLOOKUP($B50,'Egen hetvattenprod'!$B$1:$BX$550,MATCH("Avfall (GWh)",'Egen hetvattenprod'!$B$1:$BX$1,0),FALSE),"")</f>
        <v>ET</v>
      </c>
      <c r="BJ50" s="307">
        <f>IF($BF50="ja",VLOOKUP($B50,'Slutlig allokering kvv'!$B$1:$BX$550,MATCH("Avfall (GWh)",'Slutlig allokering kvv'!$B$1:$BX$1,0),FALSE),"")</f>
        <v>1073.49</v>
      </c>
      <c r="BK50" s="307">
        <f>IF($BF50="ja",VLOOKUP($B50,'Köpt hetvatten'!$B$1:$BX$550,MATCH("Avfall i köpt hetvatten",'Köpt hetvatten'!$B$1:$BX$1,0),FALSE),"")</f>
        <v>0</v>
      </c>
      <c r="BL50" s="307" t="str">
        <f>IF($BF50="ja",VLOOKUP($B50,'Egen hetvattenprod'!$B$1:$BX$550,MATCH("Värde enligt ovan. (%)",'Egen hetvattenprod'!$B$1:$BX$1,0),FALSE),"")</f>
        <v>ET</v>
      </c>
      <c r="BM50" s="307" t="str">
        <f>IF($BF50="ja",VLOOKUP($B50,Kraftvärmeprod!$B$1:$BX$550,MATCH("Värde enligt ovan. (%)",Kraftvärmeprod!$B$1:$BX$1,0),FALSE),"")</f>
        <v>ET</v>
      </c>
      <c r="BN50" s="307"/>
      <c r="BO50" s="307"/>
      <c r="BP50" s="307"/>
      <c r="BQ50" s="307" t="str">
        <f>IF($BF50="ja",VLOOKUP($B50,'Egen hetvattenprod'!$B$1:$BX$550,MATCH("Tillförd olja (fossil) vid avfallsförbränning (GWh)",'Egen hetvattenprod'!$B$1:$BX$1,0),FALSE),"")</f>
        <v>ET</v>
      </c>
      <c r="BR50" s="307" t="str">
        <f>IF($BF50="ja",VLOOKUP($B50,Kraftvärmeprod!$B$1:$BX$550,MATCH("Tillförd olja (fossil) vid avfallsförbränning (GWh)",Kraftvärmeprod!$B$1:$BX$1,0),FALSE),"")</f>
        <v>ET</v>
      </c>
    </row>
    <row r="51" spans="1:70" x14ac:dyDescent="0.25">
      <c r="A51" s="2" t="str">
        <f>'Miljövärden för publ företag'!B53</f>
        <v>E.ON Värme Sverige AB</v>
      </c>
      <c r="B51" s="2" t="str">
        <f>'Miljövärden för publ företag'!C53</f>
        <v>Mora</v>
      </c>
      <c r="C51" s="312">
        <f>IFERROR(VLOOKUP($B51,Totalt!$B$1:$AQ$554,MATCH(C$2,Totalt!$B$1:$AQ$1,0),FALSE),"")</f>
        <v>0</v>
      </c>
      <c r="D51" s="312">
        <f>IFERROR(VLOOKUP($B51,Totalt!$B$1:$AQ$554,MATCH(D$2,Totalt!$B$1:$AQ$1,0),FALSE),"")</f>
        <v>2.0659999999999998</v>
      </c>
      <c r="E51" s="312">
        <f>IFERROR(VLOOKUP($B51,Totalt!$B$1:$AQ$554,MATCH(E$2,Totalt!$B$1:$AQ$1,0),FALSE),"")</f>
        <v>0</v>
      </c>
      <c r="F51" s="312">
        <f>IFERROR(VLOOKUP($B51,Totalt!$B$1:$AQ$554,MATCH(F$2,Totalt!$B$1:$AQ$1,0),FALSE),"")</f>
        <v>0</v>
      </c>
      <c r="G51" s="312">
        <f>IFERROR(VLOOKUP($B51,Totalt!$B$1:$AQ$554,MATCH(G$2,Totalt!$B$1:$AQ$1,0),FALSE),"")</f>
        <v>0</v>
      </c>
      <c r="H51" s="312">
        <f>IFERROR(VLOOKUP($B51,Totalt!$B$1:$AQ$554,MATCH(H$2,Totalt!$B$1:$AQ$1,0),FALSE),"")</f>
        <v>0</v>
      </c>
      <c r="I51" s="312">
        <f>IFERROR(VLOOKUP($B51,Totalt!$B$1:$AQ$554,MATCH(I$2,Totalt!$B$1:$AQ$1,0),FALSE),"")</f>
        <v>64.070999999999998</v>
      </c>
      <c r="J51" s="312">
        <f>IFERROR(VLOOKUP($B51,Totalt!$B$1:$AQ$554,MATCH(J$2,Totalt!$B$1:$AQ$1,0),FALSE),"")</f>
        <v>0</v>
      </c>
      <c r="K51" s="312">
        <f>IFERROR(VLOOKUP($B51,Totalt!$B$1:$AQ$554,MATCH(K$2,Totalt!$B$1:$AQ$1,0),FALSE),"")</f>
        <v>0</v>
      </c>
      <c r="L51" s="312">
        <f>IFERROR(VLOOKUP($B51,Totalt!$B$1:$AQ$554,MATCH(L$2,Totalt!$B$1:$AQ$1,0),FALSE),"")</f>
        <v>0.40500000000000003</v>
      </c>
      <c r="M51" s="312">
        <f>IFERROR(VLOOKUP($B51,Totalt!$B$1:$AQ$554,MATCH(M$2,Totalt!$B$1:$AQ$1,0),FALSE),"")</f>
        <v>0</v>
      </c>
      <c r="N51" s="312">
        <f>IFERROR(VLOOKUP($B51,Totalt!$B$1:$AQ$554,MATCH(N$2,Totalt!$B$1:$AQ$1,0),FALSE),"")</f>
        <v>0</v>
      </c>
      <c r="O51" s="312">
        <f>IFERROR(VLOOKUP($B51,Totalt!$B$1:$AQ$554,MATCH(O$2,Totalt!$B$1:$AQ$1,0),FALSE),"")</f>
        <v>0</v>
      </c>
      <c r="P51" s="312">
        <f>IFERROR(VLOOKUP($B51,Totalt!$B$1:$AQ$554,MATCH(P$2,Totalt!$B$1:$AQ$1,0),FALSE),"")</f>
        <v>0</v>
      </c>
      <c r="Q51" s="312">
        <f>IFERROR(VLOOKUP($B51,Totalt!$B$1:$AQ$554,MATCH(Q$2,Totalt!$B$1:$AQ$1,0),FALSE),"")</f>
        <v>76.534999999999997</v>
      </c>
      <c r="R51" s="312">
        <f>IFERROR(VLOOKUP($B51,Totalt!$B$1:$AQ$554,MATCH(R$2,Totalt!$B$1:$AQ$1,0),FALSE),"")</f>
        <v>0</v>
      </c>
      <c r="S51" s="312">
        <f>IFERROR(VLOOKUP($B51,Totalt!$B$1:$AQ$554,MATCH(S$2,Totalt!$B$1:$AQ$1,0),FALSE),"")</f>
        <v>0</v>
      </c>
      <c r="T51" s="312">
        <f>IFERROR(VLOOKUP($B51,Totalt!$B$1:$AQ$554,MATCH(T$2,Totalt!$B$1:$AQ$1,0),FALSE),"")</f>
        <v>0</v>
      </c>
      <c r="U51" s="312">
        <f>IFERROR(VLOOKUP($B51,Totalt!$B$1:$AQ$554,MATCH(U$2,Totalt!$B$1:$AQ$1,0),FALSE),"")</f>
        <v>0</v>
      </c>
      <c r="V51" s="312">
        <f>IFERROR(VLOOKUP($B51,Totalt!$B$1:$AQ$554,MATCH(V$2,Totalt!$B$1:$AQ$1,0),FALSE),"")</f>
        <v>0</v>
      </c>
      <c r="W51" s="312">
        <f>IFERROR(VLOOKUP($B51,Totalt!$B$1:$AQ$554,MATCH(W$2,Totalt!$B$1:$AQ$1,0),FALSE),"")</f>
        <v>0</v>
      </c>
      <c r="X51" s="312">
        <f>IFERROR(VLOOKUP($B51,Totalt!$B$1:$AQ$554,MATCH(X$2,Totalt!$B$1:$AQ$1,0),FALSE),"")</f>
        <v>0</v>
      </c>
      <c r="Y51" s="312">
        <f>IFERROR(VLOOKUP($B51,Totalt!$B$1:$AQ$554,MATCH(Y$2,Totalt!$B$1:$AQ$1,0),FALSE),"")</f>
        <v>0</v>
      </c>
      <c r="Z51" s="312">
        <f>IFERROR(VLOOKUP($B51,Totalt!$B$1:$AQ$554,MATCH(Z$2,Totalt!$B$1:$AQ$1,0),FALSE),"")</f>
        <v>0</v>
      </c>
      <c r="AA51" s="312">
        <f>IFERROR(VLOOKUP($B51,Totalt!$B$1:$AQ$554,MATCH(AA$2,Totalt!$B$1:$AQ$1,0),FALSE),"")</f>
        <v>0</v>
      </c>
      <c r="AB51" s="312">
        <f>IFERROR(VLOOKUP($B51,Totalt!$B$1:$AQ$554,MATCH(AB$2,Totalt!$B$1:$AQ$1,0),FALSE),"")</f>
        <v>0</v>
      </c>
      <c r="AC51" s="312">
        <f>IFERROR(VLOOKUP($B51,Totalt!$B$1:$AQ$554,MATCH(AC$2,Totalt!$B$1:$AQ$1,0),FALSE),"")</f>
        <v>8.7409999999999997</v>
      </c>
      <c r="AD51" s="312">
        <f>IFERROR(VLOOKUP($B51,Totalt!$B$1:$AQ$554,MATCH(AD$2,Totalt!$B$1:$AQ$1,0),FALSE),"")</f>
        <v>0</v>
      </c>
      <c r="AE51" s="312">
        <f>IFERROR(VLOOKUP($B51,Totalt!$B$1:$AQ$554,MATCH(AE$2,Totalt!$B$1:$AQ$1,0),FALSE),"")</f>
        <v>0</v>
      </c>
      <c r="AF51" s="312">
        <f>IFERROR(VLOOKUP($B51,Totalt!$B$1:$AQ$554,MATCH(AF$2,Totalt!$B$1:$AQ$1,0),FALSE),"")</f>
        <v>3.843</v>
      </c>
      <c r="AG51" s="312">
        <f>IFERROR(VLOOKUP($B51,Totalt!$B$1:$AQ$554,MATCH(AG$2,Totalt!$B$1:$AQ$1,0),FALSE),"")</f>
        <v>0</v>
      </c>
      <c r="AI51" s="245">
        <f t="shared" si="3"/>
        <v>155.66099999999997</v>
      </c>
      <c r="AJ51" s="246">
        <f>IF(ISERROR(1/VLOOKUP($B51,Leveranser!$B$1:$S$500,MATCH("såld värme (gwh)",Leveranser!$B$1:$S$1,0),FALSE)),"",VLOOKUP($B51,Leveranser!$B$1:$S$500,MATCH("såld värme (gwh)",Leveranser!$B$1:$S$1,0),FALSE))</f>
        <v>113.002</v>
      </c>
      <c r="AK51" t="str">
        <f>IFERROR(IF(VLOOKUP($B51,Totalt!$B$1:$AQ$554,MATCH(AK$2,Totalt!$B$1:$AQ$1,0),FALSE)="","",VLOOKUP($B51,Totalt!$B$1:$AQ$554,MATCH(AK$2,Totalt!$B$1:$AQ$1,0),FALSE)),"")</f>
        <v/>
      </c>
      <c r="AM51" s="247" t="str">
        <f>IF(B51&lt;&gt;"",IF(VLOOKUP($B51,Totalt!$B$1:$AQ$554,MATCH("Kvalitetsgranskad:",Totalt!$B$1:$AQ$1,0),FALSE)="ja",VLOOKUP($B51,Miljö!$B$1:$AG$479,MATCH(AM$2,Miljö!$B$1:$AK$1,0),FALSE),""),"")</f>
        <v>Ja</v>
      </c>
      <c r="AN51" s="247" t="str">
        <f>IF(AM51="ja",VLOOKUP($B51,Miljö!$B$1:$J$479,MATCH("Typ av ursprungsspecificerad el   (Om inget värde anges används Nordisk residualmix, se inforuta) ()",Miljö!$B$1:$J$1,0),FALSE),IF(AM51="nej","Nordisk residualel",""))</f>
        <v>'Vattenkraft+residualel'</v>
      </c>
      <c r="AO51" s="247">
        <f>IF(AM51="","",VLOOKUP($B51,Miljö!$B$1:$J$479,MATCH("Fossilandel för ursprungspecificerad el ()",Miljö!$B$1:$J$1,0),FALSE))</f>
        <v>0.25</v>
      </c>
      <c r="AP51" s="247">
        <f>IF(AM51="","",IFERROR(VLOOKUP($B51,Miljö!$B$1:$J$479,MATCH("Kärnkraftsandel för ursprungsspecificerad el ()",Miljö!$B$1:$J$1,0),FALSE)/1,0))</f>
        <v>0.18</v>
      </c>
      <c r="AQ51" s="247">
        <f t="shared" si="4"/>
        <v>0.57000000000000006</v>
      </c>
      <c r="AR51" s="52"/>
      <c r="AS51" s="247" t="str">
        <f t="shared" si="0"/>
        <v>Nej</v>
      </c>
      <c r="AT51" s="247" t="str">
        <f>IF(AS51="ja",VLOOKUP($B51,Miljö!$B$1:$O$500,MATCH("Fossil andel i procent (%)",Miljö!$B$1:$O$1,0),FALSE)/100,"")</f>
        <v/>
      </c>
      <c r="AU51" s="52"/>
      <c r="AV51" s="247" t="str">
        <f t="shared" si="1"/>
        <v>Nej</v>
      </c>
      <c r="AW51" s="247" t="str">
        <f>IF(AV51="ja",VLOOKUP($B51,'Egen hetvattenprod'!$B$1:$AO$500,MATCH("Värmekälla till värmepumpar ()",'Egen hetvattenprod'!$B$1:$AO$1,0),FALSE),"")</f>
        <v/>
      </c>
      <c r="AY51" s="244" t="str">
        <f t="shared" si="2"/>
        <v>Ja</v>
      </c>
      <c r="AZ51" s="283">
        <f>IF($AY51="ja",(VLOOKUP($B51,'Egen hetvattenprod'!$B$1:$BX$550,MATCH(AZ$2,'Egen hetvattenprod'!$B$1:$BX$1,0),FALSE)+VLOOKUP($B51,Kraftvärmeprod!$B$1:$BX$550,MATCH(AZ$2,Kraftvärmeprod!$B$1:$BX$1,0),FALSE))/$AC51,"")</f>
        <v>1</v>
      </c>
      <c r="BA51" s="283">
        <f>IF($AY51="ja",(VLOOKUP($B51,'Egen hetvattenprod'!$B$1:$BX$550,MATCH(BA$2,'Egen hetvattenprod'!$B$1:$BX$1,0),FALSE)+VLOOKUP($B51,Kraftvärmeprod!$B$1:$BX$550,MATCH(BA$2,Kraftvärmeprod!$B$1:$BX$1,0),FALSE))/$AC51,"")</f>
        <v>0</v>
      </c>
      <c r="BB51" s="283">
        <f>IF($AY51="ja",(VLOOKUP($B51,'Egen hetvattenprod'!$B$1:$BX$550,MATCH(BB$2,'Egen hetvattenprod'!$B$1:$BX$1,0),FALSE)+VLOOKUP($B51,Kraftvärmeprod!$B$1:$BX$550,MATCH(BB$2,Kraftvärmeprod!$B$1:$BX$1,0),FALSE))/$AC51,"")</f>
        <v>0</v>
      </c>
      <c r="BC51" s="283">
        <f>IF($AY51="ja",(VLOOKUP($B51,'Egen hetvattenprod'!$B$1:$BX$550,MATCH(BC$2,'Egen hetvattenprod'!$B$1:$BX$1,0),FALSE)+VLOOKUP($B51,Kraftvärmeprod!$B$1:$BX$550,MATCH(BC$2,Kraftvärmeprod!$B$1:$BX$1,0),FALSE))/$AC51,"")</f>
        <v>0</v>
      </c>
      <c r="BD51" s="283">
        <f>IF($AY51="ja",(VLOOKUP($B51,'Egen hetvattenprod'!$B$1:$BX$550,MATCH(BD$2,'Egen hetvattenprod'!$B$1:$BX$1,0),FALSE)+VLOOKUP($B51,Kraftvärmeprod!$B$1:$BX$550,MATCH(BD$2,Kraftvärmeprod!$B$1:$BX$1,0),FALSE))/$AC51,"")</f>
        <v>0</v>
      </c>
      <c r="BF51" s="244" t="str">
        <f t="shared" si="5"/>
        <v>Ja</v>
      </c>
      <c r="BG51" s="283" t="str">
        <f>IF($BF51="ja",VLOOKUP($B51,'Egen hetvattenprod'!$B$1:$BX$550,MATCH("Andelen klimatgaser med fossilt ursprung för avfall ()",'Egen hetvattenprod'!$B$1:$BX$1,0),FALSE),"")</f>
        <v>-</v>
      </c>
      <c r="BH51" s="283" t="str">
        <f>IF($BF51="ja",VLOOKUP($B51,Kraftvärmeprod!$B$1:$BX$550,MATCH("Andelen klimatgaser med fossilt ursprung för avfall ()",Kraftvärmeprod!$B$1:$BX$1,0),FALSE),"")</f>
        <v>-</v>
      </c>
      <c r="BI51" s="307">
        <f>IF($BF51="ja",VLOOKUP($B51,'Egen hetvattenprod'!$B$1:$BX$550,MATCH("Avfall (GWh)",'Egen hetvattenprod'!$B$1:$BX$1,0),FALSE),"")</f>
        <v>64.070999999999998</v>
      </c>
      <c r="BJ51" s="307">
        <f>IF($BF51="ja",VLOOKUP($B51,'Slutlig allokering kvv'!$B$1:$BX$550,MATCH("Avfall (GWh)",'Slutlig allokering kvv'!$B$1:$BX$1,0),FALSE),"")</f>
        <v>0</v>
      </c>
      <c r="BK51" s="307">
        <f>IF($BF51="ja",VLOOKUP($B51,'Köpt hetvatten'!$B$1:$BX$550,MATCH("Avfall i köpt hetvatten",'Köpt hetvatten'!$B$1:$BX$1,0),FALSE),"")</f>
        <v>0</v>
      </c>
      <c r="BL51" s="307" t="str">
        <f>IF($BF51="ja",VLOOKUP($B51,'Egen hetvattenprod'!$B$1:$BX$550,MATCH("Värde enligt ovan. (%)",'Egen hetvattenprod'!$B$1:$BX$1,0),FALSE),"")</f>
        <v>ET</v>
      </c>
      <c r="BM51" s="307" t="str">
        <f>IF($BF51="ja",VLOOKUP($B51,Kraftvärmeprod!$B$1:$BX$550,MATCH("Värde enligt ovan. (%)",Kraftvärmeprod!$B$1:$BX$1,0),FALSE),"")</f>
        <v>ET</v>
      </c>
      <c r="BN51" s="307"/>
      <c r="BO51" s="307"/>
      <c r="BP51" s="307"/>
      <c r="BQ51" s="307" t="str">
        <f>IF($BF51="ja",VLOOKUP($B51,'Egen hetvattenprod'!$B$1:$BX$550,MATCH("Tillförd olja (fossil) vid avfallsförbränning (GWh)",'Egen hetvattenprod'!$B$1:$BX$1,0),FALSE),"")</f>
        <v>ET</v>
      </c>
      <c r="BR51" s="307" t="str">
        <f>IF($BF51="ja",VLOOKUP($B51,Kraftvärmeprod!$B$1:$BX$550,MATCH("Tillförd olja (fossil) vid avfallsförbränning (GWh)",Kraftvärmeprod!$B$1:$BX$1,0),FALSE),"")</f>
        <v>ET</v>
      </c>
    </row>
    <row r="52" spans="1:70" x14ac:dyDescent="0.25">
      <c r="A52" s="2" t="str">
        <f>'Miljövärden för publ företag'!B54</f>
        <v>E.ON Värme Sverige AB</v>
      </c>
      <c r="B52" s="2" t="str">
        <f>'Miljövärden för publ företag'!C54</f>
        <v>Norrköping - Söderköping</v>
      </c>
      <c r="C52" s="312">
        <f>IFERROR(VLOOKUP($B52,Totalt!$B$1:$AQ$554,MATCH(C$2,Totalt!$B$1:$AQ$1,0),FALSE),"")</f>
        <v>58.7179</v>
      </c>
      <c r="D52" s="312">
        <f>IFERROR(VLOOKUP($B52,Totalt!$B$1:$AQ$554,MATCH(D$2,Totalt!$B$1:$AQ$1,0),FALSE),"")</f>
        <v>0</v>
      </c>
      <c r="E52" s="312">
        <f>IFERROR(VLOOKUP($B52,Totalt!$B$1:$AQ$554,MATCH(E$2,Totalt!$B$1:$AQ$1,0),FALSE),"")</f>
        <v>0</v>
      </c>
      <c r="F52" s="312">
        <f>IFERROR(VLOOKUP($B52,Totalt!$B$1:$AQ$554,MATCH(F$2,Totalt!$B$1:$AQ$1,0),FALSE),"")</f>
        <v>3</v>
      </c>
      <c r="G52" s="312">
        <f>IFERROR(VLOOKUP($B52,Totalt!$B$1:$AQ$554,MATCH(G$2,Totalt!$B$1:$AQ$1,0),FALSE),"")</f>
        <v>0</v>
      </c>
      <c r="H52" s="312">
        <f>IFERROR(VLOOKUP($B52,Totalt!$B$1:$AQ$554,MATCH(H$2,Totalt!$B$1:$AQ$1,0),FALSE),"")</f>
        <v>0</v>
      </c>
      <c r="I52" s="312">
        <f>IFERROR(VLOOKUP($B52,Totalt!$B$1:$AQ$554,MATCH(I$2,Totalt!$B$1:$AQ$1,0),FALSE),"")</f>
        <v>666.66499999999996</v>
      </c>
      <c r="J52" s="312">
        <f>IFERROR(VLOOKUP($B52,Totalt!$B$1:$AQ$554,MATCH(J$2,Totalt!$B$1:$AQ$1,0),FALSE),"")</f>
        <v>0</v>
      </c>
      <c r="K52" s="312">
        <f>IFERROR(VLOOKUP($B52,Totalt!$B$1:$AQ$554,MATCH(K$2,Totalt!$B$1:$AQ$1,0),FALSE),"")</f>
        <v>0</v>
      </c>
      <c r="L52" s="312">
        <f>IFERROR(VLOOKUP($B52,Totalt!$B$1:$AQ$554,MATCH(L$2,Totalt!$B$1:$AQ$1,0),FALSE),"")</f>
        <v>58.2986</v>
      </c>
      <c r="M52" s="312">
        <f>IFERROR(VLOOKUP($B52,Totalt!$B$1:$AQ$554,MATCH(M$2,Totalt!$B$1:$AQ$1,0),FALSE),"")</f>
        <v>0</v>
      </c>
      <c r="N52" s="312">
        <f>IFERROR(VLOOKUP($B52,Totalt!$B$1:$AQ$554,MATCH(N$2,Totalt!$B$1:$AQ$1,0),FALSE),"")</f>
        <v>53.305199999999999</v>
      </c>
      <c r="O52" s="312">
        <f>IFERROR(VLOOKUP($B52,Totalt!$B$1:$AQ$554,MATCH(O$2,Totalt!$B$1:$AQ$1,0),FALSE),"")</f>
        <v>0</v>
      </c>
      <c r="P52" s="312">
        <f>IFERROR(VLOOKUP($B52,Totalt!$B$1:$AQ$554,MATCH(P$2,Totalt!$B$1:$AQ$1,0),FALSE),"")</f>
        <v>0</v>
      </c>
      <c r="Q52" s="312">
        <f>IFERROR(VLOOKUP($B52,Totalt!$B$1:$AQ$554,MATCH(Q$2,Totalt!$B$1:$AQ$1,0),FALSE),"")</f>
        <v>0</v>
      </c>
      <c r="R52" s="312">
        <f>IFERROR(VLOOKUP($B52,Totalt!$B$1:$AQ$554,MATCH(R$2,Totalt!$B$1:$AQ$1,0),FALSE),"")</f>
        <v>0</v>
      </c>
      <c r="S52" s="312">
        <f>IFERROR(VLOOKUP($B52,Totalt!$B$1:$AQ$554,MATCH(S$2,Totalt!$B$1:$AQ$1,0),FALSE),"")</f>
        <v>0</v>
      </c>
      <c r="T52" s="312">
        <f>IFERROR(VLOOKUP($B52,Totalt!$B$1:$AQ$554,MATCH(T$2,Totalt!$B$1:$AQ$1,0),FALSE),"")</f>
        <v>0</v>
      </c>
      <c r="U52" s="312">
        <f>IFERROR(VLOOKUP($B52,Totalt!$B$1:$AQ$554,MATCH(U$2,Totalt!$B$1:$AQ$1,0),FALSE),"")</f>
        <v>0</v>
      </c>
      <c r="V52" s="312">
        <f>IFERROR(VLOOKUP($B52,Totalt!$B$1:$AQ$554,MATCH(V$2,Totalt!$B$1:$AQ$1,0),FALSE),"")</f>
        <v>0</v>
      </c>
      <c r="W52" s="312">
        <f>IFERROR(VLOOKUP($B52,Totalt!$B$1:$AQ$554,MATCH(W$2,Totalt!$B$1:$AQ$1,0),FALSE),"")</f>
        <v>0</v>
      </c>
      <c r="X52" s="312">
        <f>IFERROR(VLOOKUP($B52,Totalt!$B$1:$AQ$554,MATCH(X$2,Totalt!$B$1:$AQ$1,0),FALSE),"")</f>
        <v>0</v>
      </c>
      <c r="Y52" s="312">
        <f>IFERROR(VLOOKUP($B52,Totalt!$B$1:$AQ$554,MATCH(Y$2,Totalt!$B$1:$AQ$1,0),FALSE),"")</f>
        <v>0</v>
      </c>
      <c r="Z52" s="312">
        <f>IFERROR(VLOOKUP($B52,Totalt!$B$1:$AQ$554,MATCH(Z$2,Totalt!$B$1:$AQ$1,0),FALSE),"")</f>
        <v>0</v>
      </c>
      <c r="AA52" s="312">
        <f>IFERROR(VLOOKUP($B52,Totalt!$B$1:$AQ$554,MATCH(AA$2,Totalt!$B$1:$AQ$1,0),FALSE),"")</f>
        <v>0</v>
      </c>
      <c r="AB52" s="312">
        <f>IFERROR(VLOOKUP($B52,Totalt!$B$1:$AQ$554,MATCH(AB$2,Totalt!$B$1:$AQ$1,0),FALSE),"")</f>
        <v>0</v>
      </c>
      <c r="AC52" s="312">
        <f>IFERROR(VLOOKUP($B52,Totalt!$B$1:$AQ$554,MATCH(AC$2,Totalt!$B$1:$AQ$1,0),FALSE),"")</f>
        <v>66</v>
      </c>
      <c r="AD52" s="312">
        <f>IFERROR(VLOOKUP($B52,Totalt!$B$1:$AQ$554,MATCH(AD$2,Totalt!$B$1:$AQ$1,0),FALSE),"")</f>
        <v>0</v>
      </c>
      <c r="AE52" s="312">
        <f>IFERROR(VLOOKUP($B52,Totalt!$B$1:$AQ$554,MATCH(AE$2,Totalt!$B$1:$AQ$1,0),FALSE),"")</f>
        <v>0</v>
      </c>
      <c r="AF52" s="312">
        <f>IFERROR(VLOOKUP($B52,Totalt!$B$1:$AQ$554,MATCH(AF$2,Totalt!$B$1:$AQ$1,0),FALSE),"")</f>
        <v>40.5974</v>
      </c>
      <c r="AG52" s="312">
        <f>IFERROR(VLOOKUP($B52,Totalt!$B$1:$AQ$554,MATCH(AG$2,Totalt!$B$1:$AQ$1,0),FALSE),"")</f>
        <v>0</v>
      </c>
      <c r="AI52" s="245">
        <f t="shared" si="3"/>
        <v>946.58409999999992</v>
      </c>
      <c r="AJ52" s="246">
        <f>IF(ISERROR(1/VLOOKUP($B52,Leveranser!$B$1:$S$500,MATCH("såld värme (gwh)",Leveranser!$B$1:$S$1,0),FALSE)),"",VLOOKUP($B52,Leveranser!$B$1:$S$500,MATCH("såld värme (gwh)",Leveranser!$B$1:$S$1,0),FALSE))</f>
        <v>896</v>
      </c>
      <c r="AK52" t="str">
        <f>IFERROR(IF(VLOOKUP($B52,Totalt!$B$1:$AQ$554,MATCH(AK$2,Totalt!$B$1:$AQ$1,0),FALSE)="","",VLOOKUP($B52,Totalt!$B$1:$AQ$554,MATCH(AK$2,Totalt!$B$1:$AQ$1,0),FALSE)),"")</f>
        <v/>
      </c>
      <c r="AM52" s="247" t="str">
        <f>IF(B52&lt;&gt;"",IF(VLOOKUP($B52,Totalt!$B$1:$AQ$554,MATCH("Kvalitetsgranskad:",Totalt!$B$1:$AQ$1,0),FALSE)="ja",VLOOKUP($B52,Miljö!$B$1:$AG$479,MATCH(AM$2,Miljö!$B$1:$AK$1,0),FALSE),""),"")</f>
        <v>Ja</v>
      </c>
      <c r="AN52" s="247" t="str">
        <f>IF(AM52="ja",VLOOKUP($B52,Miljö!$B$1:$J$479,MATCH("Typ av ursprungsspecificerad el   (Om inget värde anges används Nordisk residualmix, se inforuta) ()",Miljö!$B$1:$J$1,0),FALSE),IF(AM52="nej","Nordisk residualel",""))</f>
        <v>'Biokraft samt Nordisk residualmix'</v>
      </c>
      <c r="AO52" s="247">
        <f>IF(AM52="","",VLOOKUP($B52,Miljö!$B$1:$J$479,MATCH("Fossilandel för ursprungspecificerad el ()",Miljö!$B$1:$J$1,0),FALSE))</f>
        <v>0</v>
      </c>
      <c r="AP52" s="247">
        <f>IF(AM52="","",IFERROR(VLOOKUP($B52,Miljö!$B$1:$J$479,MATCH("Kärnkraftsandel för ursprungsspecificerad el ()",Miljö!$B$1:$J$1,0),FALSE)/1,0))</f>
        <v>0</v>
      </c>
      <c r="AQ52" s="247">
        <f t="shared" si="4"/>
        <v>1</v>
      </c>
      <c r="AR52" s="52"/>
      <c r="AS52" s="247" t="str">
        <f t="shared" si="0"/>
        <v>Nej</v>
      </c>
      <c r="AT52" s="247" t="str">
        <f>IF(AS52="ja",VLOOKUP($B52,Miljö!$B$1:$O$500,MATCH("Fossil andel i procent (%)",Miljö!$B$1:$O$1,0),FALSE)/100,"")</f>
        <v/>
      </c>
      <c r="AU52" s="52"/>
      <c r="AV52" s="247" t="str">
        <f t="shared" si="1"/>
        <v>Nej</v>
      </c>
      <c r="AW52" s="247" t="str">
        <f>IF(AV52="ja",VLOOKUP($B52,'Egen hetvattenprod'!$B$1:$AO$500,MATCH("Värmekälla till värmepumpar ()",'Egen hetvattenprod'!$B$1:$AO$1,0),FALSE),"")</f>
        <v/>
      </c>
      <c r="AY52" s="244" t="str">
        <f t="shared" si="2"/>
        <v>Ja</v>
      </c>
      <c r="AZ52" s="283">
        <f>IF($AY52="ja",(VLOOKUP($B52,'Egen hetvattenprod'!$B$1:$BX$550,MATCH(AZ$2,'Egen hetvattenprod'!$B$1:$BX$1,0),FALSE)+VLOOKUP($B52,Kraftvärmeprod!$B$1:$BX$550,MATCH(AZ$2,Kraftvärmeprod!$B$1:$BX$1,0),FALSE))/$AC52,"")</f>
        <v>1</v>
      </c>
      <c r="BA52" s="283">
        <f>IF($AY52="ja",(VLOOKUP($B52,'Egen hetvattenprod'!$B$1:$BX$550,MATCH(BA$2,'Egen hetvattenprod'!$B$1:$BX$1,0),FALSE)+VLOOKUP($B52,Kraftvärmeprod!$B$1:$BX$550,MATCH(BA$2,Kraftvärmeprod!$B$1:$BX$1,0),FALSE))/$AC52,"")</f>
        <v>0</v>
      </c>
      <c r="BB52" s="283">
        <f>IF($AY52="ja",(VLOOKUP($B52,'Egen hetvattenprod'!$B$1:$BX$550,MATCH(BB$2,'Egen hetvattenprod'!$B$1:$BX$1,0),FALSE)+VLOOKUP($B52,Kraftvärmeprod!$B$1:$BX$550,MATCH(BB$2,Kraftvärmeprod!$B$1:$BX$1,0),FALSE))/$AC52,"")</f>
        <v>0</v>
      </c>
      <c r="BC52" s="283">
        <f>IF($AY52="ja",(VLOOKUP($B52,'Egen hetvattenprod'!$B$1:$BX$550,MATCH(BC$2,'Egen hetvattenprod'!$B$1:$BX$1,0),FALSE)+VLOOKUP($B52,Kraftvärmeprod!$B$1:$BX$550,MATCH(BC$2,Kraftvärmeprod!$B$1:$BX$1,0),FALSE))/$AC52,"")</f>
        <v>0</v>
      </c>
      <c r="BD52" s="283">
        <f>IF($AY52="ja",(VLOOKUP($B52,'Egen hetvattenprod'!$B$1:$BX$550,MATCH(BD$2,'Egen hetvattenprod'!$B$1:$BX$1,0),FALSE)+VLOOKUP($B52,Kraftvärmeprod!$B$1:$BX$550,MATCH(BD$2,Kraftvärmeprod!$B$1:$BX$1,0),FALSE))/$AC52,"")</f>
        <v>0</v>
      </c>
      <c r="BF52" s="244" t="str">
        <f t="shared" si="5"/>
        <v>Ja</v>
      </c>
      <c r="BG52" s="283" t="str">
        <f>IF($BF52="ja",VLOOKUP($B52,'Egen hetvattenprod'!$B$1:$BX$550,MATCH("Andelen klimatgaser med fossilt ursprung för avfall ()",'Egen hetvattenprod'!$B$1:$BX$1,0),FALSE),"")</f>
        <v>-</v>
      </c>
      <c r="BH52" s="283" t="str">
        <f>IF($BF52="ja",VLOOKUP($B52,Kraftvärmeprod!$B$1:$BX$550,MATCH("Andelen klimatgaser med fossilt ursprung för avfall ()",Kraftvärmeprod!$B$1:$BX$1,0),FALSE),"")</f>
        <v>Ingen redovisning</v>
      </c>
      <c r="BI52" s="307">
        <f>IF($BF52="ja",VLOOKUP($B52,'Egen hetvattenprod'!$B$1:$BX$550,MATCH("Avfall (GWh)",'Egen hetvattenprod'!$B$1:$BX$1,0),FALSE),"")</f>
        <v>143</v>
      </c>
      <c r="BJ52" s="307">
        <f>IF($BF52="ja",VLOOKUP($B52,'Slutlig allokering kvv'!$B$1:$BX$550,MATCH("Avfall (GWh)",'Slutlig allokering kvv'!$B$1:$BX$1,0),FALSE),"")</f>
        <v>523.66499999999996</v>
      </c>
      <c r="BK52" s="307">
        <f>IF($BF52="ja",VLOOKUP($B52,'Köpt hetvatten'!$B$1:$BX$550,MATCH("Avfall i köpt hetvatten",'Köpt hetvatten'!$B$1:$BX$1,0),FALSE),"")</f>
        <v>0</v>
      </c>
      <c r="BL52" s="307" t="str">
        <f>IF($BF52="ja",VLOOKUP($B52,'Egen hetvattenprod'!$B$1:$BX$550,MATCH("Värde enligt ovan. (%)",'Egen hetvattenprod'!$B$1:$BX$1,0),FALSE),"")</f>
        <v>ET</v>
      </c>
      <c r="BM52" s="307" t="str">
        <f>IF($BF52="ja",VLOOKUP($B52,Kraftvärmeprod!$B$1:$BX$550,MATCH("Värde enligt ovan. (%)",Kraftvärmeprod!$B$1:$BX$1,0),FALSE),"")</f>
        <v>ET</v>
      </c>
      <c r="BN52" s="307"/>
      <c r="BO52" s="307"/>
      <c r="BP52" s="307"/>
      <c r="BQ52" s="307" t="str">
        <f>IF($BF52="ja",VLOOKUP($B52,'Egen hetvattenprod'!$B$1:$BX$550,MATCH("Tillförd olja (fossil) vid avfallsförbränning (GWh)",'Egen hetvattenprod'!$B$1:$BX$1,0),FALSE),"")</f>
        <v>ET</v>
      </c>
      <c r="BR52" s="307">
        <f>IF($BF52="ja",VLOOKUP($B52,Kraftvärmeprod!$B$1:$BX$550,MATCH("Tillförd olja (fossil) vid avfallsförbränning (GWh)",Kraftvärmeprod!$B$1:$BX$1,0),FALSE),"")</f>
        <v>14</v>
      </c>
    </row>
    <row r="53" spans="1:70" x14ac:dyDescent="0.25">
      <c r="A53" s="2" t="str">
        <f>'Miljövärden för publ företag'!B55</f>
        <v>E.ON Värme Sverige AB</v>
      </c>
      <c r="B53" s="2" t="str">
        <f>'Miljövärden för publ företag'!C55</f>
        <v>Orsa</v>
      </c>
      <c r="C53" s="312">
        <f>IFERROR(VLOOKUP($B53,Totalt!$B$1:$AQ$554,MATCH(C$2,Totalt!$B$1:$AQ$1,0),FALSE),"")</f>
        <v>0</v>
      </c>
      <c r="D53" s="312">
        <f>IFERROR(VLOOKUP($B53,Totalt!$B$1:$AQ$554,MATCH(D$2,Totalt!$B$1:$AQ$1,0),FALSE),"")</f>
        <v>0.121</v>
      </c>
      <c r="E53" s="312">
        <f>IFERROR(VLOOKUP($B53,Totalt!$B$1:$AQ$554,MATCH(E$2,Totalt!$B$1:$AQ$1,0),FALSE),"")</f>
        <v>0</v>
      </c>
      <c r="F53" s="312">
        <f>IFERROR(VLOOKUP($B53,Totalt!$B$1:$AQ$554,MATCH(F$2,Totalt!$B$1:$AQ$1,0),FALSE),"")</f>
        <v>0</v>
      </c>
      <c r="G53" s="312">
        <f>IFERROR(VLOOKUP($B53,Totalt!$B$1:$AQ$554,MATCH(G$2,Totalt!$B$1:$AQ$1,0),FALSE),"")</f>
        <v>0</v>
      </c>
      <c r="H53" s="312">
        <f>IFERROR(VLOOKUP($B53,Totalt!$B$1:$AQ$554,MATCH(H$2,Totalt!$B$1:$AQ$1,0),FALSE),"")</f>
        <v>0</v>
      </c>
      <c r="I53" s="312">
        <f>IFERROR(VLOOKUP($B53,Totalt!$B$1:$AQ$554,MATCH(I$2,Totalt!$B$1:$AQ$1,0),FALSE),"")</f>
        <v>0</v>
      </c>
      <c r="J53" s="312">
        <f>IFERROR(VLOOKUP($B53,Totalt!$B$1:$AQ$554,MATCH(J$2,Totalt!$B$1:$AQ$1,0),FALSE),"")</f>
        <v>0</v>
      </c>
      <c r="K53" s="312">
        <f>IFERROR(VLOOKUP($B53,Totalt!$B$1:$AQ$554,MATCH(K$2,Totalt!$B$1:$AQ$1,0),FALSE),"")</f>
        <v>0</v>
      </c>
      <c r="L53" s="312">
        <f>IFERROR(VLOOKUP($B53,Totalt!$B$1:$AQ$554,MATCH(L$2,Totalt!$B$1:$AQ$1,0),FALSE),"")</f>
        <v>0</v>
      </c>
      <c r="M53" s="312">
        <f>IFERROR(VLOOKUP($B53,Totalt!$B$1:$AQ$554,MATCH(M$2,Totalt!$B$1:$AQ$1,0),FALSE),"")</f>
        <v>0</v>
      </c>
      <c r="N53" s="312">
        <f>IFERROR(VLOOKUP($B53,Totalt!$B$1:$AQ$554,MATCH(N$2,Totalt!$B$1:$AQ$1,0),FALSE),"")</f>
        <v>0</v>
      </c>
      <c r="O53" s="312">
        <f>IFERROR(VLOOKUP($B53,Totalt!$B$1:$AQ$554,MATCH(O$2,Totalt!$B$1:$AQ$1,0),FALSE),"")</f>
        <v>0</v>
      </c>
      <c r="P53" s="312">
        <f>IFERROR(VLOOKUP($B53,Totalt!$B$1:$AQ$554,MATCH(P$2,Totalt!$B$1:$AQ$1,0),FALSE),"")</f>
        <v>0</v>
      </c>
      <c r="Q53" s="312">
        <f>IFERROR(VLOOKUP($B53,Totalt!$B$1:$AQ$554,MATCH(Q$2,Totalt!$B$1:$AQ$1,0),FALSE),"")</f>
        <v>25.521999999999998</v>
      </c>
      <c r="R53" s="312">
        <f>IFERROR(VLOOKUP($B53,Totalt!$B$1:$AQ$554,MATCH(R$2,Totalt!$B$1:$AQ$1,0),FALSE),"")</f>
        <v>0</v>
      </c>
      <c r="S53" s="312">
        <f>IFERROR(VLOOKUP($B53,Totalt!$B$1:$AQ$554,MATCH(S$2,Totalt!$B$1:$AQ$1,0),FALSE),"")</f>
        <v>0</v>
      </c>
      <c r="T53" s="312">
        <f>IFERROR(VLOOKUP($B53,Totalt!$B$1:$AQ$554,MATCH(T$2,Totalt!$B$1:$AQ$1,0),FALSE),"")</f>
        <v>0</v>
      </c>
      <c r="U53" s="312">
        <f>IFERROR(VLOOKUP($B53,Totalt!$B$1:$AQ$554,MATCH(U$2,Totalt!$B$1:$AQ$1,0),FALSE),"")</f>
        <v>0</v>
      </c>
      <c r="V53" s="312">
        <f>IFERROR(VLOOKUP($B53,Totalt!$B$1:$AQ$554,MATCH(V$2,Totalt!$B$1:$AQ$1,0),FALSE),"")</f>
        <v>0</v>
      </c>
      <c r="W53" s="312">
        <f>IFERROR(VLOOKUP($B53,Totalt!$B$1:$AQ$554,MATCH(W$2,Totalt!$B$1:$AQ$1,0),FALSE),"")</f>
        <v>0</v>
      </c>
      <c r="X53" s="312">
        <f>IFERROR(VLOOKUP($B53,Totalt!$B$1:$AQ$554,MATCH(X$2,Totalt!$B$1:$AQ$1,0),FALSE),"")</f>
        <v>0</v>
      </c>
      <c r="Y53" s="312">
        <f>IFERROR(VLOOKUP($B53,Totalt!$B$1:$AQ$554,MATCH(Y$2,Totalt!$B$1:$AQ$1,0),FALSE),"")</f>
        <v>0</v>
      </c>
      <c r="Z53" s="312">
        <f>IFERROR(VLOOKUP($B53,Totalt!$B$1:$AQ$554,MATCH(Z$2,Totalt!$B$1:$AQ$1,0),FALSE),"")</f>
        <v>0</v>
      </c>
      <c r="AA53" s="312">
        <f>IFERROR(VLOOKUP($B53,Totalt!$B$1:$AQ$554,MATCH(AA$2,Totalt!$B$1:$AQ$1,0),FALSE),"")</f>
        <v>0</v>
      </c>
      <c r="AB53" s="312">
        <f>IFERROR(VLOOKUP($B53,Totalt!$B$1:$AQ$554,MATCH(AB$2,Totalt!$B$1:$AQ$1,0),FALSE),"")</f>
        <v>0</v>
      </c>
      <c r="AC53" s="312">
        <f>IFERROR(VLOOKUP($B53,Totalt!$B$1:$AQ$554,MATCH(AC$2,Totalt!$B$1:$AQ$1,0),FALSE),"")</f>
        <v>3.2949999999999999</v>
      </c>
      <c r="AD53" s="312">
        <f>IFERROR(VLOOKUP($B53,Totalt!$B$1:$AQ$554,MATCH(AD$2,Totalt!$B$1:$AQ$1,0),FALSE),"")</f>
        <v>0</v>
      </c>
      <c r="AE53" s="312">
        <f>IFERROR(VLOOKUP($B53,Totalt!$B$1:$AQ$554,MATCH(AE$2,Totalt!$B$1:$AQ$1,0),FALSE),"")</f>
        <v>0</v>
      </c>
      <c r="AF53" s="312">
        <f>IFERROR(VLOOKUP($B53,Totalt!$B$1:$AQ$554,MATCH(AF$2,Totalt!$B$1:$AQ$1,0),FALSE),"")</f>
        <v>0.496</v>
      </c>
      <c r="AG53" s="312">
        <f>IFERROR(VLOOKUP($B53,Totalt!$B$1:$AQ$554,MATCH(AG$2,Totalt!$B$1:$AQ$1,0),FALSE),"")</f>
        <v>0</v>
      </c>
      <c r="AI53" s="245">
        <f t="shared" si="3"/>
        <v>29.433999999999994</v>
      </c>
      <c r="AJ53" s="246">
        <f>IF(ISERROR(1/VLOOKUP($B53,Leveranser!$B$1:$S$500,MATCH("såld värme (gwh)",Leveranser!$B$1:$S$1,0),FALSE)),"",VLOOKUP($B53,Leveranser!$B$1:$S$500,MATCH("såld värme (gwh)",Leveranser!$B$1:$S$1,0),FALSE))</f>
        <v>23.428999999999998</v>
      </c>
      <c r="AK53" t="str">
        <f>IFERROR(IF(VLOOKUP($B53,Totalt!$B$1:$AQ$554,MATCH(AK$2,Totalt!$B$1:$AQ$1,0),FALSE)="","",VLOOKUP($B53,Totalt!$B$1:$AQ$554,MATCH(AK$2,Totalt!$B$1:$AQ$1,0),FALSE)),"")</f>
        <v/>
      </c>
      <c r="AM53" s="247" t="str">
        <f>IF(B53&lt;&gt;"",IF(VLOOKUP($B53,Totalt!$B$1:$AQ$554,MATCH("Kvalitetsgranskad:",Totalt!$B$1:$AQ$1,0),FALSE)="ja",VLOOKUP($B53,Miljö!$B$1:$AG$479,MATCH(AM$2,Miljö!$B$1:$AK$1,0),FALSE),""),"")</f>
        <v>Ja</v>
      </c>
      <c r="AN53" s="247" t="str">
        <f>IF(AM53="ja",VLOOKUP($B53,Miljö!$B$1:$J$479,MATCH("Typ av ursprungsspecificerad el   (Om inget värde anges används Nordisk residualmix, se inforuta) ()",Miljö!$B$1:$J$1,0),FALSE),IF(AM53="nej","Nordisk residualel",""))</f>
        <v>'Vattenkraft+residual'</v>
      </c>
      <c r="AO53" s="247">
        <f>IF(AM53="","",VLOOKUP($B53,Miljö!$B$1:$J$479,MATCH("Fossilandel för ursprungspecificerad el ()",Miljö!$B$1:$J$1,0),FALSE))</f>
        <v>0.27</v>
      </c>
      <c r="AP53" s="247">
        <f>IF(AM53="","",IFERROR(VLOOKUP($B53,Miljö!$B$1:$J$479,MATCH("Kärnkraftsandel för ursprungsspecificerad el ()",Miljö!$B$1:$J$1,0),FALSE)/1,0))</f>
        <v>0.19</v>
      </c>
      <c r="AQ53" s="247">
        <f t="shared" si="4"/>
        <v>0.54</v>
      </c>
      <c r="AR53" s="52"/>
      <c r="AS53" s="247" t="str">
        <f t="shared" si="0"/>
        <v>Nej</v>
      </c>
      <c r="AT53" s="247" t="str">
        <f>IF(AS53="ja",VLOOKUP($B53,Miljö!$B$1:$O$500,MATCH("Fossil andel i procent (%)",Miljö!$B$1:$O$1,0),FALSE)/100,"")</f>
        <v/>
      </c>
      <c r="AU53" s="52"/>
      <c r="AV53" s="247" t="str">
        <f t="shared" si="1"/>
        <v>Nej</v>
      </c>
      <c r="AW53" s="247" t="str">
        <f>IF(AV53="ja",VLOOKUP($B53,'Egen hetvattenprod'!$B$1:$AO$500,MATCH("Värmekälla till värmepumpar ()",'Egen hetvattenprod'!$B$1:$AO$1,0),FALSE),"")</f>
        <v/>
      </c>
      <c r="AY53" s="244" t="str">
        <f t="shared" si="2"/>
        <v>Ja</v>
      </c>
      <c r="AZ53" s="283">
        <f>IF($AY53="ja",(VLOOKUP($B53,'Egen hetvattenprod'!$B$1:$BX$550,MATCH(AZ$2,'Egen hetvattenprod'!$B$1:$BX$1,0),FALSE)+VLOOKUP($B53,Kraftvärmeprod!$B$1:$BX$550,MATCH(AZ$2,Kraftvärmeprod!$B$1:$BX$1,0),FALSE))/$AC53,"")</f>
        <v>1</v>
      </c>
      <c r="BA53" s="283">
        <f>IF($AY53="ja",(VLOOKUP($B53,'Egen hetvattenprod'!$B$1:$BX$550,MATCH(BA$2,'Egen hetvattenprod'!$B$1:$BX$1,0),FALSE)+VLOOKUP($B53,Kraftvärmeprod!$B$1:$BX$550,MATCH(BA$2,Kraftvärmeprod!$B$1:$BX$1,0),FALSE))/$AC53,"")</f>
        <v>0</v>
      </c>
      <c r="BB53" s="283">
        <f>IF($AY53="ja",(VLOOKUP($B53,'Egen hetvattenprod'!$B$1:$BX$550,MATCH(BB$2,'Egen hetvattenprod'!$B$1:$BX$1,0),FALSE)+VLOOKUP($B53,Kraftvärmeprod!$B$1:$BX$550,MATCH(BB$2,Kraftvärmeprod!$B$1:$BX$1,0),FALSE))/$AC53,"")</f>
        <v>0</v>
      </c>
      <c r="BC53" s="283">
        <f>IF($AY53="ja",(VLOOKUP($B53,'Egen hetvattenprod'!$B$1:$BX$550,MATCH(BC$2,'Egen hetvattenprod'!$B$1:$BX$1,0),FALSE)+VLOOKUP($B53,Kraftvärmeprod!$B$1:$BX$550,MATCH(BC$2,Kraftvärmeprod!$B$1:$BX$1,0),FALSE))/$AC53,"")</f>
        <v>0</v>
      </c>
      <c r="BD53" s="283">
        <f>IF($AY53="ja",(VLOOKUP($B53,'Egen hetvattenprod'!$B$1:$BX$550,MATCH(BD$2,'Egen hetvattenprod'!$B$1:$BX$1,0),FALSE)+VLOOKUP($B53,Kraftvärmeprod!$B$1:$BX$550,MATCH(BD$2,Kraftvärmeprod!$B$1:$BX$1,0),FALSE))/$AC53,"")</f>
        <v>0</v>
      </c>
      <c r="BF53" s="244" t="str">
        <f t="shared" si="5"/>
        <v>Nej</v>
      </c>
      <c r="BG53" s="283" t="str">
        <f>IF($BF53="ja",VLOOKUP($B53,'Egen hetvattenprod'!$B$1:$BX$550,MATCH("Andelen klimatgaser med fossilt ursprung för avfall ()",'Egen hetvattenprod'!$B$1:$BX$1,0),FALSE),"")</f>
        <v/>
      </c>
      <c r="BH53" s="283" t="str">
        <f>IF($BF53="ja",VLOOKUP($B53,Kraftvärmeprod!$B$1:$BX$550,MATCH("Andelen klimatgaser med fossilt ursprung för avfall ()",Kraftvärmeprod!$B$1:$BX$1,0),FALSE),"")</f>
        <v/>
      </c>
      <c r="BI53" s="307" t="str">
        <f>IF($BF53="ja",VLOOKUP($B53,'Egen hetvattenprod'!$B$1:$BX$550,MATCH("Avfall (GWh)",'Egen hetvattenprod'!$B$1:$BX$1,0),FALSE),"")</f>
        <v/>
      </c>
      <c r="BJ53" s="307" t="str">
        <f>IF($BF53="ja",VLOOKUP($B53,'Slutlig allokering kvv'!$B$1:$BX$550,MATCH("Avfall (GWh)",'Slutlig allokering kvv'!$B$1:$BX$1,0),FALSE),"")</f>
        <v/>
      </c>
      <c r="BK53" s="307" t="str">
        <f>IF($BF53="ja",VLOOKUP($B53,'Köpt hetvatten'!$B$1:$BX$550,MATCH("Avfall i köpt hetvatten",'Köpt hetvatten'!$B$1:$BX$1,0),FALSE),"")</f>
        <v/>
      </c>
      <c r="BL53" s="307" t="str">
        <f>IF($BF53="ja",VLOOKUP($B53,'Egen hetvattenprod'!$B$1:$BX$550,MATCH("Värde enligt ovan. (%)",'Egen hetvattenprod'!$B$1:$BX$1,0),FALSE),"")</f>
        <v/>
      </c>
      <c r="BM53" s="307" t="str">
        <f>IF($BF53="ja",VLOOKUP($B53,Kraftvärmeprod!$B$1:$BX$550,MATCH("Värde enligt ovan. (%)",Kraftvärmeprod!$B$1:$BX$1,0),FALSE),"")</f>
        <v/>
      </c>
      <c r="BN53" s="307"/>
      <c r="BO53" s="307"/>
      <c r="BP53" s="307"/>
      <c r="BQ53" s="307" t="str">
        <f>IF($BF53="ja",VLOOKUP($B53,'Egen hetvattenprod'!$B$1:$BX$550,MATCH("Tillförd olja (fossil) vid avfallsförbränning (GWh)",'Egen hetvattenprod'!$B$1:$BX$1,0),FALSE),"")</f>
        <v/>
      </c>
      <c r="BR53" s="307" t="str">
        <f>IF($BF53="ja",VLOOKUP($B53,Kraftvärmeprod!$B$1:$BX$550,MATCH("Tillförd olja (fossil) vid avfallsförbränning (GWh)",Kraftvärmeprod!$B$1:$BX$1,0),FALSE),"")</f>
        <v/>
      </c>
    </row>
    <row r="54" spans="1:70" x14ac:dyDescent="0.25">
      <c r="A54" s="2" t="str">
        <f>'Miljövärden för publ företag'!B56</f>
        <v>E.ON Värme Sverige AB</v>
      </c>
      <c r="B54" s="2" t="str">
        <f>'Miljövärden för publ företag'!C56</f>
        <v>Sollefteå</v>
      </c>
      <c r="C54" s="312">
        <f>IFERROR(VLOOKUP($B54,Totalt!$B$1:$AQ$554,MATCH(C$2,Totalt!$B$1:$AQ$1,0),FALSE),"")</f>
        <v>0</v>
      </c>
      <c r="D54" s="312">
        <f>IFERROR(VLOOKUP($B54,Totalt!$B$1:$AQ$554,MATCH(D$2,Totalt!$B$1:$AQ$1,0),FALSE),"")</f>
        <v>0.86099999999999999</v>
      </c>
      <c r="E54" s="312">
        <f>IFERROR(VLOOKUP($B54,Totalt!$B$1:$AQ$554,MATCH(E$2,Totalt!$B$1:$AQ$1,0),FALSE),"")</f>
        <v>0</v>
      </c>
      <c r="F54" s="312">
        <f>IFERROR(VLOOKUP($B54,Totalt!$B$1:$AQ$554,MATCH(F$2,Totalt!$B$1:$AQ$1,0),FALSE),"")</f>
        <v>0</v>
      </c>
      <c r="G54" s="312">
        <f>IFERROR(VLOOKUP($B54,Totalt!$B$1:$AQ$554,MATCH(G$2,Totalt!$B$1:$AQ$1,0),FALSE),"")</f>
        <v>0</v>
      </c>
      <c r="H54" s="312">
        <f>IFERROR(VLOOKUP($B54,Totalt!$B$1:$AQ$554,MATCH(H$2,Totalt!$B$1:$AQ$1,0),FALSE),"")</f>
        <v>0</v>
      </c>
      <c r="I54" s="312">
        <f>IFERROR(VLOOKUP($B54,Totalt!$B$1:$AQ$554,MATCH(I$2,Totalt!$B$1:$AQ$1,0),FALSE),"")</f>
        <v>0</v>
      </c>
      <c r="J54" s="312">
        <f>IFERROR(VLOOKUP($B54,Totalt!$B$1:$AQ$554,MATCH(J$2,Totalt!$B$1:$AQ$1,0),FALSE),"")</f>
        <v>0</v>
      </c>
      <c r="K54" s="312">
        <f>IFERROR(VLOOKUP($B54,Totalt!$B$1:$AQ$554,MATCH(K$2,Totalt!$B$1:$AQ$1,0),FALSE),"")</f>
        <v>0</v>
      </c>
      <c r="L54" s="312">
        <f>IFERROR(VLOOKUP($B54,Totalt!$B$1:$AQ$554,MATCH(L$2,Totalt!$B$1:$AQ$1,0),FALSE),"")</f>
        <v>0</v>
      </c>
      <c r="M54" s="312">
        <f>IFERROR(VLOOKUP($B54,Totalt!$B$1:$AQ$554,MATCH(M$2,Totalt!$B$1:$AQ$1,0),FALSE),"")</f>
        <v>0</v>
      </c>
      <c r="N54" s="312">
        <f>IFERROR(VLOOKUP($B54,Totalt!$B$1:$AQ$554,MATCH(N$2,Totalt!$B$1:$AQ$1,0),FALSE),"")</f>
        <v>0</v>
      </c>
      <c r="O54" s="312">
        <f>IFERROR(VLOOKUP($B54,Totalt!$B$1:$AQ$554,MATCH(O$2,Totalt!$B$1:$AQ$1,0),FALSE),"")</f>
        <v>0</v>
      </c>
      <c r="P54" s="312">
        <f>IFERROR(VLOOKUP($B54,Totalt!$B$1:$AQ$554,MATCH(P$2,Totalt!$B$1:$AQ$1,0),FALSE),"")</f>
        <v>0</v>
      </c>
      <c r="Q54" s="312">
        <f>IFERROR(VLOOKUP($B54,Totalt!$B$1:$AQ$554,MATCH(Q$2,Totalt!$B$1:$AQ$1,0),FALSE),"")</f>
        <v>64.146000000000001</v>
      </c>
      <c r="R54" s="312">
        <f>IFERROR(VLOOKUP($B54,Totalt!$B$1:$AQ$554,MATCH(R$2,Totalt!$B$1:$AQ$1,0),FALSE),"")</f>
        <v>0</v>
      </c>
      <c r="S54" s="312">
        <f>IFERROR(VLOOKUP($B54,Totalt!$B$1:$AQ$554,MATCH(S$2,Totalt!$B$1:$AQ$1,0),FALSE),"")</f>
        <v>0</v>
      </c>
      <c r="T54" s="312">
        <f>IFERROR(VLOOKUP($B54,Totalt!$B$1:$AQ$554,MATCH(T$2,Totalt!$B$1:$AQ$1,0),FALSE),"")</f>
        <v>0</v>
      </c>
      <c r="U54" s="312">
        <f>IFERROR(VLOOKUP($B54,Totalt!$B$1:$AQ$554,MATCH(U$2,Totalt!$B$1:$AQ$1,0),FALSE),"")</f>
        <v>0</v>
      </c>
      <c r="V54" s="312">
        <f>IFERROR(VLOOKUP($B54,Totalt!$B$1:$AQ$554,MATCH(V$2,Totalt!$B$1:$AQ$1,0),FALSE),"")</f>
        <v>0</v>
      </c>
      <c r="W54" s="312">
        <f>IFERROR(VLOOKUP($B54,Totalt!$B$1:$AQ$554,MATCH(W$2,Totalt!$B$1:$AQ$1,0),FALSE),"")</f>
        <v>0</v>
      </c>
      <c r="X54" s="312">
        <f>IFERROR(VLOOKUP($B54,Totalt!$B$1:$AQ$554,MATCH(X$2,Totalt!$B$1:$AQ$1,0),FALSE),"")</f>
        <v>0</v>
      </c>
      <c r="Y54" s="312">
        <f>IFERROR(VLOOKUP($B54,Totalt!$B$1:$AQ$554,MATCH(Y$2,Totalt!$B$1:$AQ$1,0),FALSE),"")</f>
        <v>0</v>
      </c>
      <c r="Z54" s="312">
        <f>IFERROR(VLOOKUP($B54,Totalt!$B$1:$AQ$554,MATCH(Z$2,Totalt!$B$1:$AQ$1,0),FALSE),"")</f>
        <v>0</v>
      </c>
      <c r="AA54" s="312">
        <f>IFERROR(VLOOKUP($B54,Totalt!$B$1:$AQ$554,MATCH(AA$2,Totalt!$B$1:$AQ$1,0),FALSE),"")</f>
        <v>0</v>
      </c>
      <c r="AB54" s="312">
        <f>IFERROR(VLOOKUP($B54,Totalt!$B$1:$AQ$554,MATCH(AB$2,Totalt!$B$1:$AQ$1,0),FALSE),"")</f>
        <v>0</v>
      </c>
      <c r="AC54" s="312">
        <f>IFERROR(VLOOKUP($B54,Totalt!$B$1:$AQ$554,MATCH(AC$2,Totalt!$B$1:$AQ$1,0),FALSE),"")</f>
        <v>0</v>
      </c>
      <c r="AD54" s="312">
        <f>IFERROR(VLOOKUP($B54,Totalt!$B$1:$AQ$554,MATCH(AD$2,Totalt!$B$1:$AQ$1,0),FALSE),"")</f>
        <v>0</v>
      </c>
      <c r="AE54" s="312">
        <f>IFERROR(VLOOKUP($B54,Totalt!$B$1:$AQ$554,MATCH(AE$2,Totalt!$B$1:$AQ$1,0),FALSE),"")</f>
        <v>0</v>
      </c>
      <c r="AF54" s="312">
        <f>IFERROR(VLOOKUP($B54,Totalt!$B$1:$AQ$554,MATCH(AF$2,Totalt!$B$1:$AQ$1,0),FALSE),"")</f>
        <v>2.2429999999999999</v>
      </c>
      <c r="AG54" s="312">
        <f>IFERROR(VLOOKUP($B54,Totalt!$B$1:$AQ$554,MATCH(AG$2,Totalt!$B$1:$AQ$1,0),FALSE),"")</f>
        <v>0</v>
      </c>
      <c r="AI54" s="245">
        <f t="shared" si="3"/>
        <v>67.25</v>
      </c>
      <c r="AJ54" s="246">
        <f>IF(ISERROR(1/VLOOKUP($B54,Leveranser!$B$1:$S$500,MATCH("såld värme (gwh)",Leveranser!$B$1:$S$1,0),FALSE)),"",VLOOKUP($B54,Leveranser!$B$1:$S$500,MATCH("såld värme (gwh)",Leveranser!$B$1:$S$1,0),FALSE))</f>
        <v>60.838999999999999</v>
      </c>
      <c r="AK54" t="str">
        <f>IFERROR(IF(VLOOKUP($B54,Totalt!$B$1:$AQ$554,MATCH(AK$2,Totalt!$B$1:$AQ$1,0),FALSE)="","",VLOOKUP($B54,Totalt!$B$1:$AQ$554,MATCH(AK$2,Totalt!$B$1:$AQ$1,0),FALSE)),"")</f>
        <v/>
      </c>
      <c r="AM54" s="247" t="str">
        <f>IF(B54&lt;&gt;"",IF(VLOOKUP($B54,Totalt!$B$1:$AQ$554,MATCH("Kvalitetsgranskad:",Totalt!$B$1:$AQ$1,0),FALSE)="ja",VLOOKUP($B54,Miljö!$B$1:$AG$479,MATCH(AM$2,Miljö!$B$1:$AK$1,0),FALSE),""),"")</f>
        <v>Ja</v>
      </c>
      <c r="AN54" s="247" t="str">
        <f>IF(AM54="ja",VLOOKUP($B54,Miljö!$B$1:$J$479,MATCH("Typ av ursprungsspecificerad el   (Om inget värde anges används Nordisk residualmix, se inforuta) ()",Miljö!$B$1:$J$1,0),FALSE),IF(AM54="nej","Nordisk residualel",""))</f>
        <v>'Vattenkraft+residual'</v>
      </c>
      <c r="AO54" s="247">
        <f>IF(AM54="","",VLOOKUP($B54,Miljö!$B$1:$J$479,MATCH("Fossilandel för ursprungspecificerad el ()",Miljö!$B$1:$J$1,0),FALSE))</f>
        <v>0.26</v>
      </c>
      <c r="AP54" s="247">
        <f>IF(AM54="","",IFERROR(VLOOKUP($B54,Miljö!$B$1:$J$479,MATCH("Kärnkraftsandel för ursprungsspecificerad el ()",Miljö!$B$1:$J$1,0),FALSE)/1,0))</f>
        <v>0.19</v>
      </c>
      <c r="AQ54" s="247">
        <f t="shared" si="4"/>
        <v>0.55000000000000004</v>
      </c>
      <c r="AR54" s="52"/>
      <c r="AS54" s="247" t="str">
        <f t="shared" si="0"/>
        <v>Nej</v>
      </c>
      <c r="AT54" s="247" t="str">
        <f>IF(AS54="ja",VLOOKUP($B54,Miljö!$B$1:$O$500,MATCH("Fossil andel i procent (%)",Miljö!$B$1:$O$1,0),FALSE)/100,"")</f>
        <v/>
      </c>
      <c r="AU54" s="52"/>
      <c r="AV54" s="247" t="str">
        <f t="shared" si="1"/>
        <v>Nej</v>
      </c>
      <c r="AW54" s="247" t="str">
        <f>IF(AV54="ja",VLOOKUP($B54,'Egen hetvattenprod'!$B$1:$AO$500,MATCH("Värmekälla till värmepumpar ()",'Egen hetvattenprod'!$B$1:$AO$1,0),FALSE),"")</f>
        <v/>
      </c>
      <c r="AY54" s="244" t="str">
        <f t="shared" si="2"/>
        <v>Nej</v>
      </c>
      <c r="AZ54" s="283" t="str">
        <f>IF($AY54="ja",(VLOOKUP($B54,'Egen hetvattenprod'!$B$1:$BX$550,MATCH(AZ$2,'Egen hetvattenprod'!$B$1:$BX$1,0),FALSE)+VLOOKUP($B54,Kraftvärmeprod!$B$1:$BX$550,MATCH(AZ$2,Kraftvärmeprod!$B$1:$BX$1,0),FALSE))/$AC54,"")</f>
        <v/>
      </c>
      <c r="BA54" s="283" t="str">
        <f>IF($AY54="ja",(VLOOKUP($B54,'Egen hetvattenprod'!$B$1:$BX$550,MATCH(BA$2,'Egen hetvattenprod'!$B$1:$BX$1,0),FALSE)+VLOOKUP($B54,Kraftvärmeprod!$B$1:$BX$550,MATCH(BA$2,Kraftvärmeprod!$B$1:$BX$1,0),FALSE))/$AC54,"")</f>
        <v/>
      </c>
      <c r="BB54" s="283" t="str">
        <f>IF($AY54="ja",(VLOOKUP($B54,'Egen hetvattenprod'!$B$1:$BX$550,MATCH(BB$2,'Egen hetvattenprod'!$B$1:$BX$1,0),FALSE)+VLOOKUP($B54,Kraftvärmeprod!$B$1:$BX$550,MATCH(BB$2,Kraftvärmeprod!$B$1:$BX$1,0),FALSE))/$AC54,"")</f>
        <v/>
      </c>
      <c r="BC54" s="283" t="str">
        <f>IF($AY54="ja",(VLOOKUP($B54,'Egen hetvattenprod'!$B$1:$BX$550,MATCH(BC$2,'Egen hetvattenprod'!$B$1:$BX$1,0),FALSE)+VLOOKUP($B54,Kraftvärmeprod!$B$1:$BX$550,MATCH(BC$2,Kraftvärmeprod!$B$1:$BX$1,0),FALSE))/$AC54,"")</f>
        <v/>
      </c>
      <c r="BD54" s="283" t="str">
        <f>IF($AY54="ja",(VLOOKUP($B54,'Egen hetvattenprod'!$B$1:$BX$550,MATCH(BD$2,'Egen hetvattenprod'!$B$1:$BX$1,0),FALSE)+VLOOKUP($B54,Kraftvärmeprod!$B$1:$BX$550,MATCH(BD$2,Kraftvärmeprod!$B$1:$BX$1,0),FALSE))/$AC54,"")</f>
        <v/>
      </c>
      <c r="BF54" s="244" t="str">
        <f t="shared" si="5"/>
        <v>Nej</v>
      </c>
      <c r="BG54" s="283" t="str">
        <f>IF($BF54="ja",VLOOKUP($B54,'Egen hetvattenprod'!$B$1:$BX$550,MATCH("Andelen klimatgaser med fossilt ursprung för avfall ()",'Egen hetvattenprod'!$B$1:$BX$1,0),FALSE),"")</f>
        <v/>
      </c>
      <c r="BH54" s="283" t="str">
        <f>IF($BF54="ja",VLOOKUP($B54,Kraftvärmeprod!$B$1:$BX$550,MATCH("Andelen klimatgaser med fossilt ursprung för avfall ()",Kraftvärmeprod!$B$1:$BX$1,0),FALSE),"")</f>
        <v/>
      </c>
      <c r="BI54" s="307" t="str">
        <f>IF($BF54="ja",VLOOKUP($B54,'Egen hetvattenprod'!$B$1:$BX$550,MATCH("Avfall (GWh)",'Egen hetvattenprod'!$B$1:$BX$1,0),FALSE),"")</f>
        <v/>
      </c>
      <c r="BJ54" s="307" t="str">
        <f>IF($BF54="ja",VLOOKUP($B54,'Slutlig allokering kvv'!$B$1:$BX$550,MATCH("Avfall (GWh)",'Slutlig allokering kvv'!$B$1:$BX$1,0),FALSE),"")</f>
        <v/>
      </c>
      <c r="BK54" s="307" t="str">
        <f>IF($BF54="ja",VLOOKUP($B54,'Köpt hetvatten'!$B$1:$BX$550,MATCH("Avfall i köpt hetvatten",'Köpt hetvatten'!$B$1:$BX$1,0),FALSE),"")</f>
        <v/>
      </c>
      <c r="BL54" s="307" t="str">
        <f>IF($BF54="ja",VLOOKUP($B54,'Egen hetvattenprod'!$B$1:$BX$550,MATCH("Värde enligt ovan. (%)",'Egen hetvattenprod'!$B$1:$BX$1,0),FALSE),"")</f>
        <v/>
      </c>
      <c r="BM54" s="307" t="str">
        <f>IF($BF54="ja",VLOOKUP($B54,Kraftvärmeprod!$B$1:$BX$550,MATCH("Värde enligt ovan. (%)",Kraftvärmeprod!$B$1:$BX$1,0),FALSE),"")</f>
        <v/>
      </c>
      <c r="BN54" s="307"/>
      <c r="BO54" s="307"/>
      <c r="BP54" s="307"/>
      <c r="BQ54" s="307" t="str">
        <f>IF($BF54="ja",VLOOKUP($B54,'Egen hetvattenprod'!$B$1:$BX$550,MATCH("Tillförd olja (fossil) vid avfallsförbränning (GWh)",'Egen hetvattenprod'!$B$1:$BX$1,0),FALSE),"")</f>
        <v/>
      </c>
      <c r="BR54" s="307" t="str">
        <f>IF($BF54="ja",VLOOKUP($B54,Kraftvärmeprod!$B$1:$BX$550,MATCH("Tillförd olja (fossil) vid avfallsförbränning (GWh)",Kraftvärmeprod!$B$1:$BX$1,0),FALSE),"")</f>
        <v/>
      </c>
    </row>
    <row r="55" spans="1:70" x14ac:dyDescent="0.25">
      <c r="A55" s="2" t="str">
        <f>'Miljövärden för publ företag'!B57</f>
        <v>E.ON Värme Sverige AB</v>
      </c>
      <c r="B55" s="2" t="str">
        <f>'Miljövärden för publ företag'!C57</f>
        <v>Staffanstorp</v>
      </c>
      <c r="C55" s="312">
        <f>IFERROR(VLOOKUP($B55,Totalt!$B$1:$AQ$554,MATCH(C$2,Totalt!$B$1:$AQ$1,0),FALSE),"")</f>
        <v>0</v>
      </c>
      <c r="D55" s="312">
        <f>IFERROR(VLOOKUP($B55,Totalt!$B$1:$AQ$554,MATCH(D$2,Totalt!$B$1:$AQ$1,0),FALSE),"")</f>
        <v>0</v>
      </c>
      <c r="E55" s="312">
        <f>IFERROR(VLOOKUP($B55,Totalt!$B$1:$AQ$554,MATCH(E$2,Totalt!$B$1:$AQ$1,0),FALSE),"")</f>
        <v>0</v>
      </c>
      <c r="F55" s="312">
        <f>IFERROR(VLOOKUP($B55,Totalt!$B$1:$AQ$554,MATCH(F$2,Totalt!$B$1:$AQ$1,0),FALSE),"")</f>
        <v>0</v>
      </c>
      <c r="G55" s="312">
        <f>IFERROR(VLOOKUP($B55,Totalt!$B$1:$AQ$554,MATCH(G$2,Totalt!$B$1:$AQ$1,0),FALSE),"")</f>
        <v>0</v>
      </c>
      <c r="H55" s="312">
        <f>IFERROR(VLOOKUP($B55,Totalt!$B$1:$AQ$554,MATCH(H$2,Totalt!$B$1:$AQ$1,0),FALSE),"")</f>
        <v>0</v>
      </c>
      <c r="I55" s="312">
        <f>IFERROR(VLOOKUP($B55,Totalt!$B$1:$AQ$554,MATCH(I$2,Totalt!$B$1:$AQ$1,0),FALSE),"")</f>
        <v>0</v>
      </c>
      <c r="J55" s="312">
        <f>IFERROR(VLOOKUP($B55,Totalt!$B$1:$AQ$554,MATCH(J$2,Totalt!$B$1:$AQ$1,0),FALSE),"")</f>
        <v>1.3220000000000001</v>
      </c>
      <c r="K55" s="312">
        <f>IFERROR(VLOOKUP($B55,Totalt!$B$1:$AQ$554,MATCH(K$2,Totalt!$B$1:$AQ$1,0),FALSE),"")</f>
        <v>0</v>
      </c>
      <c r="L55" s="312">
        <f>IFERROR(VLOOKUP($B55,Totalt!$B$1:$AQ$554,MATCH(L$2,Totalt!$B$1:$AQ$1,0),FALSE),"")</f>
        <v>0</v>
      </c>
      <c r="M55" s="312">
        <f>IFERROR(VLOOKUP($B55,Totalt!$B$1:$AQ$554,MATCH(M$2,Totalt!$B$1:$AQ$1,0),FALSE),"")</f>
        <v>0</v>
      </c>
      <c r="N55" s="312">
        <f>IFERROR(VLOOKUP($B55,Totalt!$B$1:$AQ$554,MATCH(N$2,Totalt!$B$1:$AQ$1,0),FALSE),"")</f>
        <v>0</v>
      </c>
      <c r="O55" s="312">
        <f>IFERROR(VLOOKUP($B55,Totalt!$B$1:$AQ$554,MATCH(O$2,Totalt!$B$1:$AQ$1,0),FALSE),"")</f>
        <v>0</v>
      </c>
      <c r="P55" s="312">
        <f>IFERROR(VLOOKUP($B55,Totalt!$B$1:$AQ$554,MATCH(P$2,Totalt!$B$1:$AQ$1,0),FALSE),"")</f>
        <v>0</v>
      </c>
      <c r="Q55" s="312">
        <f>IFERROR(VLOOKUP($B55,Totalt!$B$1:$AQ$554,MATCH(Q$2,Totalt!$B$1:$AQ$1,0),FALSE),"")</f>
        <v>26.085999999999999</v>
      </c>
      <c r="R55" s="312">
        <f>IFERROR(VLOOKUP($B55,Totalt!$B$1:$AQ$554,MATCH(R$2,Totalt!$B$1:$AQ$1,0),FALSE),"")</f>
        <v>0</v>
      </c>
      <c r="S55" s="312">
        <f>IFERROR(VLOOKUP($B55,Totalt!$B$1:$AQ$554,MATCH(S$2,Totalt!$B$1:$AQ$1,0),FALSE),"")</f>
        <v>0</v>
      </c>
      <c r="T55" s="312">
        <f>IFERROR(VLOOKUP($B55,Totalt!$B$1:$AQ$554,MATCH(T$2,Totalt!$B$1:$AQ$1,0),FALSE),"")</f>
        <v>0</v>
      </c>
      <c r="U55" s="312">
        <f>IFERROR(VLOOKUP($B55,Totalt!$B$1:$AQ$554,MATCH(U$2,Totalt!$B$1:$AQ$1,0),FALSE),"")</f>
        <v>0</v>
      </c>
      <c r="V55" s="312">
        <f>IFERROR(VLOOKUP($B55,Totalt!$B$1:$AQ$554,MATCH(V$2,Totalt!$B$1:$AQ$1,0),FALSE),"")</f>
        <v>0</v>
      </c>
      <c r="W55" s="312">
        <f>IFERROR(VLOOKUP($B55,Totalt!$B$1:$AQ$554,MATCH(W$2,Totalt!$B$1:$AQ$1,0),FALSE),"")</f>
        <v>0</v>
      </c>
      <c r="X55" s="312">
        <f>IFERROR(VLOOKUP($B55,Totalt!$B$1:$AQ$554,MATCH(X$2,Totalt!$B$1:$AQ$1,0),FALSE),"")</f>
        <v>0</v>
      </c>
      <c r="Y55" s="312">
        <f>IFERROR(VLOOKUP($B55,Totalt!$B$1:$AQ$554,MATCH(Y$2,Totalt!$B$1:$AQ$1,0),FALSE),"")</f>
        <v>0</v>
      </c>
      <c r="Z55" s="312">
        <f>IFERROR(VLOOKUP($B55,Totalt!$B$1:$AQ$554,MATCH(Z$2,Totalt!$B$1:$AQ$1,0),FALSE),"")</f>
        <v>0</v>
      </c>
      <c r="AA55" s="312">
        <f>IFERROR(VLOOKUP($B55,Totalt!$B$1:$AQ$554,MATCH(AA$2,Totalt!$B$1:$AQ$1,0),FALSE),"")</f>
        <v>0</v>
      </c>
      <c r="AB55" s="312">
        <f>IFERROR(VLOOKUP($B55,Totalt!$B$1:$AQ$554,MATCH(AB$2,Totalt!$B$1:$AQ$1,0),FALSE),"")</f>
        <v>0</v>
      </c>
      <c r="AC55" s="312">
        <f>IFERROR(VLOOKUP($B55,Totalt!$B$1:$AQ$554,MATCH(AC$2,Totalt!$B$1:$AQ$1,0),FALSE),"")</f>
        <v>2.976</v>
      </c>
      <c r="AD55" s="312">
        <f>IFERROR(VLOOKUP($B55,Totalt!$B$1:$AQ$554,MATCH(AD$2,Totalt!$B$1:$AQ$1,0),FALSE),"")</f>
        <v>0</v>
      </c>
      <c r="AE55" s="312">
        <f>IFERROR(VLOOKUP($B55,Totalt!$B$1:$AQ$554,MATCH(AE$2,Totalt!$B$1:$AQ$1,0),FALSE),"")</f>
        <v>0</v>
      </c>
      <c r="AF55" s="312">
        <f>IFERROR(VLOOKUP($B55,Totalt!$B$1:$AQ$554,MATCH(AF$2,Totalt!$B$1:$AQ$1,0),FALSE),"")</f>
        <v>0.78200000000000003</v>
      </c>
      <c r="AG55" s="312">
        <f>IFERROR(VLOOKUP($B55,Totalt!$B$1:$AQ$554,MATCH(AG$2,Totalt!$B$1:$AQ$1,0),FALSE),"")</f>
        <v>0</v>
      </c>
      <c r="AI55" s="245">
        <f t="shared" si="3"/>
        <v>31.165999999999997</v>
      </c>
      <c r="AJ55" s="246">
        <f>IF(ISERROR(1/VLOOKUP($B55,Leveranser!$B$1:$S$500,MATCH("såld värme (gwh)",Leveranser!$B$1:$S$1,0),FALSE)),"",VLOOKUP($B55,Leveranser!$B$1:$S$500,MATCH("såld värme (gwh)",Leveranser!$B$1:$S$1,0),FALSE))</f>
        <v>23.271999999999998</v>
      </c>
      <c r="AK55" t="str">
        <f>IFERROR(IF(VLOOKUP($B55,Totalt!$B$1:$AQ$554,MATCH(AK$2,Totalt!$B$1:$AQ$1,0),FALSE)="","",VLOOKUP($B55,Totalt!$B$1:$AQ$554,MATCH(AK$2,Totalt!$B$1:$AQ$1,0),FALSE)),"")</f>
        <v/>
      </c>
      <c r="AM55" s="247" t="str">
        <f>IF(B55&lt;&gt;"",IF(VLOOKUP($B55,Totalt!$B$1:$AQ$554,MATCH("Kvalitetsgranskad:",Totalt!$B$1:$AQ$1,0),FALSE)="ja",VLOOKUP($B55,Miljö!$B$1:$AG$479,MATCH(AM$2,Miljö!$B$1:$AK$1,0),FALSE),""),"")</f>
        <v>Ja</v>
      </c>
      <c r="AN55" s="247" t="str">
        <f>IF(AM55="ja",VLOOKUP($B55,Miljö!$B$1:$J$479,MATCH("Typ av ursprungsspecificerad el   (Om inget värde anges används Nordisk residualmix, se inforuta) ()",Miljö!$B$1:$J$1,0),FALSE),IF(AM55="nej","Nordisk residualel",""))</f>
        <v>'Vattenkraft + residual'</v>
      </c>
      <c r="AO55" s="247">
        <f>IF(AM55="","",VLOOKUP($B55,Miljö!$B$1:$J$479,MATCH("Fossilandel för ursprungspecificerad el ()",Miljö!$B$1:$J$1,0),FALSE))</f>
        <v>0.27</v>
      </c>
      <c r="AP55" s="247">
        <f>IF(AM55="","",IFERROR(VLOOKUP($B55,Miljö!$B$1:$J$479,MATCH("Kärnkraftsandel för ursprungsspecificerad el ()",Miljö!$B$1:$J$1,0),FALSE)/1,0))</f>
        <v>0.19</v>
      </c>
      <c r="AQ55" s="247">
        <f t="shared" si="4"/>
        <v>0.54</v>
      </c>
      <c r="AR55" s="52"/>
      <c r="AS55" s="247" t="str">
        <f t="shared" si="0"/>
        <v>Nej</v>
      </c>
      <c r="AT55" s="247" t="str">
        <f>IF(AS55="ja",VLOOKUP($B55,Miljö!$B$1:$O$500,MATCH("Fossil andel i procent (%)",Miljö!$B$1:$O$1,0),FALSE)/100,"")</f>
        <v/>
      </c>
      <c r="AU55" s="52"/>
      <c r="AV55" s="247" t="str">
        <f t="shared" si="1"/>
        <v>Nej</v>
      </c>
      <c r="AW55" s="247" t="str">
        <f>IF(AV55="ja",VLOOKUP($B55,'Egen hetvattenprod'!$B$1:$AO$500,MATCH("Värmekälla till värmepumpar ()",'Egen hetvattenprod'!$B$1:$AO$1,0),FALSE),"")</f>
        <v/>
      </c>
      <c r="AY55" s="244" t="str">
        <f t="shared" si="2"/>
        <v>Ja</v>
      </c>
      <c r="AZ55" s="283">
        <f>IF($AY55="ja",(VLOOKUP($B55,'Egen hetvattenprod'!$B$1:$BX$550,MATCH(AZ$2,'Egen hetvattenprod'!$B$1:$BX$1,0),FALSE)+VLOOKUP($B55,Kraftvärmeprod!$B$1:$BX$550,MATCH(AZ$2,Kraftvärmeprod!$B$1:$BX$1,0),FALSE))/$AC55,"")</f>
        <v>1</v>
      </c>
      <c r="BA55" s="283">
        <f>IF($AY55="ja",(VLOOKUP($B55,'Egen hetvattenprod'!$B$1:$BX$550,MATCH(BA$2,'Egen hetvattenprod'!$B$1:$BX$1,0),FALSE)+VLOOKUP($B55,Kraftvärmeprod!$B$1:$BX$550,MATCH(BA$2,Kraftvärmeprod!$B$1:$BX$1,0),FALSE))/$AC55,"")</f>
        <v>0</v>
      </c>
      <c r="BB55" s="283">
        <f>IF($AY55="ja",(VLOOKUP($B55,'Egen hetvattenprod'!$B$1:$BX$550,MATCH(BB$2,'Egen hetvattenprod'!$B$1:$BX$1,0),FALSE)+VLOOKUP($B55,Kraftvärmeprod!$B$1:$BX$550,MATCH(BB$2,Kraftvärmeprod!$B$1:$BX$1,0),FALSE))/$AC55,"")</f>
        <v>0</v>
      </c>
      <c r="BC55" s="283">
        <f>IF($AY55="ja",(VLOOKUP($B55,'Egen hetvattenprod'!$B$1:$BX$550,MATCH(BC$2,'Egen hetvattenprod'!$B$1:$BX$1,0),FALSE)+VLOOKUP($B55,Kraftvärmeprod!$B$1:$BX$550,MATCH(BC$2,Kraftvärmeprod!$B$1:$BX$1,0),FALSE))/$AC55,"")</f>
        <v>0</v>
      </c>
      <c r="BD55" s="283">
        <f>IF($AY55="ja",(VLOOKUP($B55,'Egen hetvattenprod'!$B$1:$BX$550,MATCH(BD$2,'Egen hetvattenprod'!$B$1:$BX$1,0),FALSE)+VLOOKUP($B55,Kraftvärmeprod!$B$1:$BX$550,MATCH(BD$2,Kraftvärmeprod!$B$1:$BX$1,0),FALSE))/$AC55,"")</f>
        <v>0</v>
      </c>
      <c r="BF55" s="244" t="str">
        <f t="shared" si="5"/>
        <v>Nej</v>
      </c>
      <c r="BG55" s="283" t="str">
        <f>IF($BF55="ja",VLOOKUP($B55,'Egen hetvattenprod'!$B$1:$BX$550,MATCH("Andelen klimatgaser med fossilt ursprung för avfall ()",'Egen hetvattenprod'!$B$1:$BX$1,0),FALSE),"")</f>
        <v/>
      </c>
      <c r="BH55" s="283" t="str">
        <f>IF($BF55="ja",VLOOKUP($B55,Kraftvärmeprod!$B$1:$BX$550,MATCH("Andelen klimatgaser med fossilt ursprung för avfall ()",Kraftvärmeprod!$B$1:$BX$1,0),FALSE),"")</f>
        <v/>
      </c>
      <c r="BI55" s="307" t="str">
        <f>IF($BF55="ja",VLOOKUP($B55,'Egen hetvattenprod'!$B$1:$BX$550,MATCH("Avfall (GWh)",'Egen hetvattenprod'!$B$1:$BX$1,0),FALSE),"")</f>
        <v/>
      </c>
      <c r="BJ55" s="307" t="str">
        <f>IF($BF55="ja",VLOOKUP($B55,'Slutlig allokering kvv'!$B$1:$BX$550,MATCH("Avfall (GWh)",'Slutlig allokering kvv'!$B$1:$BX$1,0),FALSE),"")</f>
        <v/>
      </c>
      <c r="BK55" s="307" t="str">
        <f>IF($BF55="ja",VLOOKUP($B55,'Köpt hetvatten'!$B$1:$BX$550,MATCH("Avfall i köpt hetvatten",'Köpt hetvatten'!$B$1:$BX$1,0),FALSE),"")</f>
        <v/>
      </c>
      <c r="BL55" s="307" t="str">
        <f>IF($BF55="ja",VLOOKUP($B55,'Egen hetvattenprod'!$B$1:$BX$550,MATCH("Värde enligt ovan. (%)",'Egen hetvattenprod'!$B$1:$BX$1,0),FALSE),"")</f>
        <v/>
      </c>
      <c r="BM55" s="307" t="str">
        <f>IF($BF55="ja",VLOOKUP($B55,Kraftvärmeprod!$B$1:$BX$550,MATCH("Värde enligt ovan. (%)",Kraftvärmeprod!$B$1:$BX$1,0),FALSE),"")</f>
        <v/>
      </c>
      <c r="BN55" s="307"/>
      <c r="BO55" s="307"/>
      <c r="BP55" s="307"/>
      <c r="BQ55" s="307" t="str">
        <f>IF($BF55="ja",VLOOKUP($B55,'Egen hetvattenprod'!$B$1:$BX$550,MATCH("Tillförd olja (fossil) vid avfallsförbränning (GWh)",'Egen hetvattenprod'!$B$1:$BX$1,0),FALSE),"")</f>
        <v/>
      </c>
      <c r="BR55" s="307" t="str">
        <f>IF($BF55="ja",VLOOKUP($B55,Kraftvärmeprod!$B$1:$BX$550,MATCH("Tillförd olja (fossil) vid avfallsförbränning (GWh)",Kraftvärmeprod!$B$1:$BX$1,0),FALSE),"")</f>
        <v/>
      </c>
    </row>
    <row r="56" spans="1:70" x14ac:dyDescent="0.25">
      <c r="A56" s="2" t="str">
        <f>'Miljövärden för publ företag'!B58</f>
        <v>E.ON Värme Sverige AB</v>
      </c>
      <c r="B56" s="2" t="str">
        <f>'Miljövärden för publ företag'!C58</f>
        <v>Timrå</v>
      </c>
      <c r="C56" s="312">
        <f>IFERROR(VLOOKUP($B56,Totalt!$B$1:$AQ$554,MATCH(C$2,Totalt!$B$1:$AQ$1,0),FALSE),"")</f>
        <v>0</v>
      </c>
      <c r="D56" s="312">
        <f>IFERROR(VLOOKUP($B56,Totalt!$B$1:$AQ$554,MATCH(D$2,Totalt!$B$1:$AQ$1,0),FALSE),"")</f>
        <v>3.323</v>
      </c>
      <c r="E56" s="312">
        <f>IFERROR(VLOOKUP($B56,Totalt!$B$1:$AQ$554,MATCH(E$2,Totalt!$B$1:$AQ$1,0),FALSE),"")</f>
        <v>0</v>
      </c>
      <c r="F56" s="312">
        <f>IFERROR(VLOOKUP($B56,Totalt!$B$1:$AQ$554,MATCH(F$2,Totalt!$B$1:$AQ$1,0),FALSE),"")</f>
        <v>0</v>
      </c>
      <c r="G56" s="312">
        <f>IFERROR(VLOOKUP($B56,Totalt!$B$1:$AQ$554,MATCH(G$2,Totalt!$B$1:$AQ$1,0),FALSE),"")</f>
        <v>0</v>
      </c>
      <c r="H56" s="312">
        <f>IFERROR(VLOOKUP($B56,Totalt!$B$1:$AQ$554,MATCH(H$2,Totalt!$B$1:$AQ$1,0),FALSE),"")</f>
        <v>0</v>
      </c>
      <c r="I56" s="312">
        <f>IFERROR(VLOOKUP($B56,Totalt!$B$1:$AQ$554,MATCH(I$2,Totalt!$B$1:$AQ$1,0),FALSE),"")</f>
        <v>0</v>
      </c>
      <c r="J56" s="312">
        <f>IFERROR(VLOOKUP($B56,Totalt!$B$1:$AQ$554,MATCH(J$2,Totalt!$B$1:$AQ$1,0),FALSE),"")</f>
        <v>0</v>
      </c>
      <c r="K56" s="312">
        <f>IFERROR(VLOOKUP($B56,Totalt!$B$1:$AQ$554,MATCH(K$2,Totalt!$B$1:$AQ$1,0),FALSE),"")</f>
        <v>0</v>
      </c>
      <c r="L56" s="312">
        <f>IFERROR(VLOOKUP($B56,Totalt!$B$1:$AQ$554,MATCH(L$2,Totalt!$B$1:$AQ$1,0),FALSE),"")</f>
        <v>0</v>
      </c>
      <c r="M56" s="312">
        <f>IFERROR(VLOOKUP($B56,Totalt!$B$1:$AQ$554,MATCH(M$2,Totalt!$B$1:$AQ$1,0),FALSE),"")</f>
        <v>0</v>
      </c>
      <c r="N56" s="312">
        <f>IFERROR(VLOOKUP($B56,Totalt!$B$1:$AQ$554,MATCH(N$2,Totalt!$B$1:$AQ$1,0),FALSE),"")</f>
        <v>0</v>
      </c>
      <c r="O56" s="312">
        <f>IFERROR(VLOOKUP($B56,Totalt!$B$1:$AQ$554,MATCH(O$2,Totalt!$B$1:$AQ$1,0),FALSE),"")</f>
        <v>0</v>
      </c>
      <c r="P56" s="312">
        <f>IFERROR(VLOOKUP($B56,Totalt!$B$1:$AQ$554,MATCH(P$2,Totalt!$B$1:$AQ$1,0),FALSE),"")</f>
        <v>0</v>
      </c>
      <c r="Q56" s="312">
        <f>IFERROR(VLOOKUP($B56,Totalt!$B$1:$AQ$554,MATCH(Q$2,Totalt!$B$1:$AQ$1,0),FALSE),"")</f>
        <v>0</v>
      </c>
      <c r="R56" s="312">
        <f>IFERROR(VLOOKUP($B56,Totalt!$B$1:$AQ$554,MATCH(R$2,Totalt!$B$1:$AQ$1,0),FALSE),"")</f>
        <v>0</v>
      </c>
      <c r="S56" s="312">
        <f>IFERROR(VLOOKUP($B56,Totalt!$B$1:$AQ$554,MATCH(S$2,Totalt!$B$1:$AQ$1,0),FALSE),"")</f>
        <v>0</v>
      </c>
      <c r="T56" s="312">
        <f>IFERROR(VLOOKUP($B56,Totalt!$B$1:$AQ$554,MATCH(T$2,Totalt!$B$1:$AQ$1,0),FALSE),"")</f>
        <v>0</v>
      </c>
      <c r="U56" s="312">
        <f>IFERROR(VLOOKUP($B56,Totalt!$B$1:$AQ$554,MATCH(U$2,Totalt!$B$1:$AQ$1,0),FALSE),"")</f>
        <v>0</v>
      </c>
      <c r="V56" s="312">
        <f>IFERROR(VLOOKUP($B56,Totalt!$B$1:$AQ$554,MATCH(V$2,Totalt!$B$1:$AQ$1,0),FALSE),"")</f>
        <v>0</v>
      </c>
      <c r="W56" s="312">
        <f>IFERROR(VLOOKUP($B56,Totalt!$B$1:$AQ$554,MATCH(W$2,Totalt!$B$1:$AQ$1,0),FALSE),"")</f>
        <v>0</v>
      </c>
      <c r="X56" s="312">
        <f>IFERROR(VLOOKUP($B56,Totalt!$B$1:$AQ$554,MATCH(X$2,Totalt!$B$1:$AQ$1,0),FALSE),"")</f>
        <v>0</v>
      </c>
      <c r="Y56" s="312">
        <f>IFERROR(VLOOKUP($B56,Totalt!$B$1:$AQ$554,MATCH(Y$2,Totalt!$B$1:$AQ$1,0),FALSE),"")</f>
        <v>0</v>
      </c>
      <c r="Z56" s="312">
        <f>IFERROR(VLOOKUP($B56,Totalt!$B$1:$AQ$554,MATCH(Z$2,Totalt!$B$1:$AQ$1,0),FALSE),"")</f>
        <v>0</v>
      </c>
      <c r="AA56" s="312">
        <f>IFERROR(VLOOKUP($B56,Totalt!$B$1:$AQ$554,MATCH(AA$2,Totalt!$B$1:$AQ$1,0),FALSE),"")</f>
        <v>0</v>
      </c>
      <c r="AB56" s="312">
        <f>IFERROR(VLOOKUP($B56,Totalt!$B$1:$AQ$554,MATCH(AB$2,Totalt!$B$1:$AQ$1,0),FALSE),"")</f>
        <v>0</v>
      </c>
      <c r="AC56" s="312">
        <f>IFERROR(VLOOKUP($B56,Totalt!$B$1:$AQ$554,MATCH(AC$2,Totalt!$B$1:$AQ$1,0),FALSE),"")</f>
        <v>0</v>
      </c>
      <c r="AD56" s="312">
        <f>IFERROR(VLOOKUP($B56,Totalt!$B$1:$AQ$554,MATCH(AD$2,Totalt!$B$1:$AQ$1,0),FALSE),"")</f>
        <v>74.39</v>
      </c>
      <c r="AE56" s="312">
        <f>IFERROR(VLOOKUP($B56,Totalt!$B$1:$AQ$554,MATCH(AE$2,Totalt!$B$1:$AQ$1,0),FALSE),"")</f>
        <v>0</v>
      </c>
      <c r="AF56" s="312">
        <f>IFERROR(VLOOKUP($B56,Totalt!$B$1:$AQ$554,MATCH(AF$2,Totalt!$B$1:$AQ$1,0),FALSE),"")</f>
        <v>1.9169700000000001</v>
      </c>
      <c r="AG56" s="312">
        <f>IFERROR(VLOOKUP($B56,Totalt!$B$1:$AQ$554,MATCH(AG$2,Totalt!$B$1:$AQ$1,0),FALSE),"")</f>
        <v>0</v>
      </c>
      <c r="AI56" s="245">
        <f t="shared" si="3"/>
        <v>79.62997</v>
      </c>
      <c r="AJ56" s="246">
        <f>IF(ISERROR(1/VLOOKUP($B56,Leveranser!$B$1:$S$500,MATCH("såld värme (gwh)",Leveranser!$B$1:$S$1,0),FALSE)),"",VLOOKUP($B56,Leveranser!$B$1:$S$500,MATCH("såld värme (gwh)",Leveranser!$B$1:$S$1,0),FALSE))</f>
        <v>63.899000000000001</v>
      </c>
      <c r="AK56" t="str">
        <f>IFERROR(IF(VLOOKUP($B56,Totalt!$B$1:$AQ$554,MATCH(AK$2,Totalt!$B$1:$AQ$1,0),FALSE)="","",VLOOKUP($B56,Totalt!$B$1:$AQ$554,MATCH(AK$2,Totalt!$B$1:$AQ$1,0),FALSE)),"")</f>
        <v/>
      </c>
      <c r="AM56" s="247" t="str">
        <f>IF(B56&lt;&gt;"",IF(VLOOKUP($B56,Totalt!$B$1:$AQ$554,MATCH("Kvalitetsgranskad:",Totalt!$B$1:$AQ$1,0),FALSE)="ja",VLOOKUP($B56,Miljö!$B$1:$AG$479,MATCH(AM$2,Miljö!$B$1:$AK$1,0),FALSE),""),"")</f>
        <v>Nej</v>
      </c>
      <c r="AN56" s="247" t="str">
        <f>IF(AM56="ja",VLOOKUP($B56,Miljö!$B$1:$J$479,MATCH("Typ av ursprungsspecificerad el   (Om inget värde anges används Nordisk residualmix, se inforuta) ()",Miljö!$B$1:$J$1,0),FALSE),IF(AM56="nej","Nordisk residualel",""))</f>
        <v>Nordisk residualel</v>
      </c>
      <c r="AO56" s="247">
        <f>IF(AM56="","",VLOOKUP($B56,Miljö!$B$1:$J$479,MATCH("Fossilandel för ursprungspecificerad el ()",Miljö!$B$1:$J$1,0),FALSE))</f>
        <v>0.48399999999999999</v>
      </c>
      <c r="AP56" s="247">
        <f>IF(AM56="","",IFERROR(VLOOKUP($B56,Miljö!$B$1:$J$479,MATCH("Kärnkraftsandel för ursprungsspecificerad el ()",Miljö!$B$1:$J$1,0),FALSE)/1,0))</f>
        <v>0.35</v>
      </c>
      <c r="AQ56" s="247">
        <f t="shared" si="4"/>
        <v>0.16600000000000004</v>
      </c>
      <c r="AR56" s="52"/>
      <c r="AS56" s="247" t="str">
        <f t="shared" si="0"/>
        <v>Nej</v>
      </c>
      <c r="AT56" s="247" t="str">
        <f>IF(AS56="ja",VLOOKUP($B56,Miljö!$B$1:$O$500,MATCH("Fossil andel i procent (%)",Miljö!$B$1:$O$1,0),FALSE)/100,"")</f>
        <v/>
      </c>
      <c r="AU56" s="52"/>
      <c r="AV56" s="247" t="str">
        <f t="shared" si="1"/>
        <v>Nej</v>
      </c>
      <c r="AW56" s="247" t="str">
        <f>IF(AV56="ja",VLOOKUP($B56,'Egen hetvattenprod'!$B$1:$AO$500,MATCH("Värmekälla till värmepumpar ()",'Egen hetvattenprod'!$B$1:$AO$1,0),FALSE),"")</f>
        <v/>
      </c>
      <c r="AY56" s="244" t="str">
        <f t="shared" si="2"/>
        <v>Nej</v>
      </c>
      <c r="AZ56" s="283" t="str">
        <f>IF($AY56="ja",(VLOOKUP($B56,'Egen hetvattenprod'!$B$1:$BX$550,MATCH(AZ$2,'Egen hetvattenprod'!$B$1:$BX$1,0),FALSE)+VLOOKUP($B56,Kraftvärmeprod!$B$1:$BX$550,MATCH(AZ$2,Kraftvärmeprod!$B$1:$BX$1,0),FALSE))/$AC56,"")</f>
        <v/>
      </c>
      <c r="BA56" s="283" t="str">
        <f>IF($AY56="ja",(VLOOKUP($B56,'Egen hetvattenprod'!$B$1:$BX$550,MATCH(BA$2,'Egen hetvattenprod'!$B$1:$BX$1,0),FALSE)+VLOOKUP($B56,Kraftvärmeprod!$B$1:$BX$550,MATCH(BA$2,Kraftvärmeprod!$B$1:$BX$1,0),FALSE))/$AC56,"")</f>
        <v/>
      </c>
      <c r="BB56" s="283" t="str">
        <f>IF($AY56="ja",(VLOOKUP($B56,'Egen hetvattenprod'!$B$1:$BX$550,MATCH(BB$2,'Egen hetvattenprod'!$B$1:$BX$1,0),FALSE)+VLOOKUP($B56,Kraftvärmeprod!$B$1:$BX$550,MATCH(BB$2,Kraftvärmeprod!$B$1:$BX$1,0),FALSE))/$AC56,"")</f>
        <v/>
      </c>
      <c r="BC56" s="283" t="str">
        <f>IF($AY56="ja",(VLOOKUP($B56,'Egen hetvattenprod'!$B$1:$BX$550,MATCH(BC$2,'Egen hetvattenprod'!$B$1:$BX$1,0),FALSE)+VLOOKUP($B56,Kraftvärmeprod!$B$1:$BX$550,MATCH(BC$2,Kraftvärmeprod!$B$1:$BX$1,0),FALSE))/$AC56,"")</f>
        <v/>
      </c>
      <c r="BD56" s="283" t="str">
        <f>IF($AY56="ja",(VLOOKUP($B56,'Egen hetvattenprod'!$B$1:$BX$550,MATCH(BD$2,'Egen hetvattenprod'!$B$1:$BX$1,0),FALSE)+VLOOKUP($B56,Kraftvärmeprod!$B$1:$BX$550,MATCH(BD$2,Kraftvärmeprod!$B$1:$BX$1,0),FALSE))/$AC56,"")</f>
        <v/>
      </c>
      <c r="BF56" s="244" t="str">
        <f t="shared" si="5"/>
        <v>Nej</v>
      </c>
      <c r="BG56" s="283" t="str">
        <f>IF($BF56="ja",VLOOKUP($B56,'Egen hetvattenprod'!$B$1:$BX$550,MATCH("Andelen klimatgaser med fossilt ursprung för avfall ()",'Egen hetvattenprod'!$B$1:$BX$1,0),FALSE),"")</f>
        <v/>
      </c>
      <c r="BH56" s="283" t="str">
        <f>IF($BF56="ja",VLOOKUP($B56,Kraftvärmeprod!$B$1:$BX$550,MATCH("Andelen klimatgaser med fossilt ursprung för avfall ()",Kraftvärmeprod!$B$1:$BX$1,0),FALSE),"")</f>
        <v/>
      </c>
      <c r="BI56" s="307" t="str">
        <f>IF($BF56="ja",VLOOKUP($B56,'Egen hetvattenprod'!$B$1:$BX$550,MATCH("Avfall (GWh)",'Egen hetvattenprod'!$B$1:$BX$1,0),FALSE),"")</f>
        <v/>
      </c>
      <c r="BJ56" s="307" t="str">
        <f>IF($BF56="ja",VLOOKUP($B56,'Slutlig allokering kvv'!$B$1:$BX$550,MATCH("Avfall (GWh)",'Slutlig allokering kvv'!$B$1:$BX$1,0),FALSE),"")</f>
        <v/>
      </c>
      <c r="BK56" s="307" t="str">
        <f>IF($BF56="ja",VLOOKUP($B56,'Köpt hetvatten'!$B$1:$BX$550,MATCH("Avfall i köpt hetvatten",'Köpt hetvatten'!$B$1:$BX$1,0),FALSE),"")</f>
        <v/>
      </c>
      <c r="BL56" s="307" t="str">
        <f>IF($BF56="ja",VLOOKUP($B56,'Egen hetvattenprod'!$B$1:$BX$550,MATCH("Värde enligt ovan. (%)",'Egen hetvattenprod'!$B$1:$BX$1,0),FALSE),"")</f>
        <v/>
      </c>
      <c r="BM56" s="307" t="str">
        <f>IF($BF56="ja",VLOOKUP($B56,Kraftvärmeprod!$B$1:$BX$550,MATCH("Värde enligt ovan. (%)",Kraftvärmeprod!$B$1:$BX$1,0),FALSE),"")</f>
        <v/>
      </c>
      <c r="BN56" s="307"/>
      <c r="BO56" s="307"/>
      <c r="BP56" s="307"/>
      <c r="BQ56" s="307" t="str">
        <f>IF($BF56="ja",VLOOKUP($B56,'Egen hetvattenprod'!$B$1:$BX$550,MATCH("Tillförd olja (fossil) vid avfallsförbränning (GWh)",'Egen hetvattenprod'!$B$1:$BX$1,0),FALSE),"")</f>
        <v/>
      </c>
      <c r="BR56" s="307" t="str">
        <f>IF($BF56="ja",VLOOKUP($B56,Kraftvärmeprod!$B$1:$BX$550,MATCH("Tillförd olja (fossil) vid avfallsförbränning (GWh)",Kraftvärmeprod!$B$1:$BX$1,0),FALSE),"")</f>
        <v/>
      </c>
    </row>
    <row r="57" spans="1:70" x14ac:dyDescent="0.25">
      <c r="A57" s="2" t="str">
        <f>'Miljövärden för publ företag'!B59</f>
        <v>E.ON Värme Sverige AB</v>
      </c>
      <c r="B57" s="2" t="str">
        <f>'Miljövärden för publ företag'!C59</f>
        <v>Täby E.ON.</v>
      </c>
      <c r="C57" s="312">
        <f>IFERROR(VLOOKUP($B57,Totalt!$B$1:$AQ$554,MATCH(C$2,Totalt!$B$1:$AQ$1,0),FALSE),"")</f>
        <v>0</v>
      </c>
      <c r="D57" s="312">
        <f>IFERROR(VLOOKUP($B57,Totalt!$B$1:$AQ$554,MATCH(D$2,Totalt!$B$1:$AQ$1,0),FALSE),"")</f>
        <v>0.3</v>
      </c>
      <c r="E57" s="312">
        <f>IFERROR(VLOOKUP($B57,Totalt!$B$1:$AQ$554,MATCH(E$2,Totalt!$B$1:$AQ$1,0),FALSE),"")</f>
        <v>0</v>
      </c>
      <c r="F57" s="312">
        <f>IFERROR(VLOOKUP($B57,Totalt!$B$1:$AQ$554,MATCH(F$2,Totalt!$B$1:$AQ$1,0),FALSE),"")</f>
        <v>0</v>
      </c>
      <c r="G57" s="312">
        <f>IFERROR(VLOOKUP($B57,Totalt!$B$1:$AQ$554,MATCH(G$2,Totalt!$B$1:$AQ$1,0),FALSE),"")</f>
        <v>0</v>
      </c>
      <c r="H57" s="312">
        <f>IFERROR(VLOOKUP($B57,Totalt!$B$1:$AQ$554,MATCH(H$2,Totalt!$B$1:$AQ$1,0),FALSE),"")</f>
        <v>0</v>
      </c>
      <c r="I57" s="312">
        <f>IFERROR(VLOOKUP($B57,Totalt!$B$1:$AQ$554,MATCH(I$2,Totalt!$B$1:$AQ$1,0),FALSE),"")</f>
        <v>0</v>
      </c>
      <c r="J57" s="312">
        <f>IFERROR(VLOOKUP($B57,Totalt!$B$1:$AQ$554,MATCH(J$2,Totalt!$B$1:$AQ$1,0),FALSE),"")</f>
        <v>0</v>
      </c>
      <c r="K57" s="312">
        <f>IFERROR(VLOOKUP($B57,Totalt!$B$1:$AQ$554,MATCH(K$2,Totalt!$B$1:$AQ$1,0),FALSE),"")</f>
        <v>0</v>
      </c>
      <c r="L57" s="312">
        <f>IFERROR(VLOOKUP($B57,Totalt!$B$1:$AQ$554,MATCH(L$2,Totalt!$B$1:$AQ$1,0),FALSE),"")</f>
        <v>0</v>
      </c>
      <c r="M57" s="312">
        <f>IFERROR(VLOOKUP($B57,Totalt!$B$1:$AQ$554,MATCH(M$2,Totalt!$B$1:$AQ$1,0),FALSE),"")</f>
        <v>0</v>
      </c>
      <c r="N57" s="312">
        <f>IFERROR(VLOOKUP($B57,Totalt!$B$1:$AQ$554,MATCH(N$2,Totalt!$B$1:$AQ$1,0),FALSE),"")</f>
        <v>0</v>
      </c>
      <c r="O57" s="312">
        <f>IFERROR(VLOOKUP($B57,Totalt!$B$1:$AQ$554,MATCH(O$2,Totalt!$B$1:$AQ$1,0),FALSE),"")</f>
        <v>0</v>
      </c>
      <c r="P57" s="312">
        <f>IFERROR(VLOOKUP($B57,Totalt!$B$1:$AQ$554,MATCH(P$2,Totalt!$B$1:$AQ$1,0),FALSE),"")</f>
        <v>75.400000000000006</v>
      </c>
      <c r="Q57" s="312">
        <f>IFERROR(VLOOKUP($B57,Totalt!$B$1:$AQ$554,MATCH(Q$2,Totalt!$B$1:$AQ$1,0),FALSE),"")</f>
        <v>0</v>
      </c>
      <c r="R57" s="312">
        <f>IFERROR(VLOOKUP($B57,Totalt!$B$1:$AQ$554,MATCH(R$2,Totalt!$B$1:$AQ$1,0),FALSE),"")</f>
        <v>2.2999999999999998</v>
      </c>
      <c r="S57" s="312">
        <f>IFERROR(VLOOKUP($B57,Totalt!$B$1:$AQ$554,MATCH(S$2,Totalt!$B$1:$AQ$1,0),FALSE),"")</f>
        <v>0</v>
      </c>
      <c r="T57" s="312">
        <f>IFERROR(VLOOKUP($B57,Totalt!$B$1:$AQ$554,MATCH(T$2,Totalt!$B$1:$AQ$1,0),FALSE),"")</f>
        <v>0</v>
      </c>
      <c r="U57" s="312">
        <f>IFERROR(VLOOKUP($B57,Totalt!$B$1:$AQ$554,MATCH(U$2,Totalt!$B$1:$AQ$1,0),FALSE),"")</f>
        <v>0</v>
      </c>
      <c r="V57" s="312">
        <f>IFERROR(VLOOKUP($B57,Totalt!$B$1:$AQ$554,MATCH(V$2,Totalt!$B$1:$AQ$1,0),FALSE),"")</f>
        <v>0</v>
      </c>
      <c r="W57" s="312">
        <f>IFERROR(VLOOKUP($B57,Totalt!$B$1:$AQ$554,MATCH(W$2,Totalt!$B$1:$AQ$1,0),FALSE),"")</f>
        <v>0.3</v>
      </c>
      <c r="X57" s="312">
        <f>IFERROR(VLOOKUP($B57,Totalt!$B$1:$AQ$554,MATCH(X$2,Totalt!$B$1:$AQ$1,0),FALSE),"")</f>
        <v>0</v>
      </c>
      <c r="Y57" s="312">
        <f>IFERROR(VLOOKUP($B57,Totalt!$B$1:$AQ$554,MATCH(Y$2,Totalt!$B$1:$AQ$1,0),FALSE),"")</f>
        <v>0</v>
      </c>
      <c r="Z57" s="312">
        <f>IFERROR(VLOOKUP($B57,Totalt!$B$1:$AQ$554,MATCH(Z$2,Totalt!$B$1:$AQ$1,0),FALSE),"")</f>
        <v>0</v>
      </c>
      <c r="AA57" s="312">
        <f>IFERROR(VLOOKUP($B57,Totalt!$B$1:$AQ$554,MATCH(AA$2,Totalt!$B$1:$AQ$1,0),FALSE),"")</f>
        <v>0</v>
      </c>
      <c r="AB57" s="312">
        <f>IFERROR(VLOOKUP($B57,Totalt!$B$1:$AQ$554,MATCH(AB$2,Totalt!$B$1:$AQ$1,0),FALSE),"")</f>
        <v>0</v>
      </c>
      <c r="AC57" s="312">
        <f>IFERROR(VLOOKUP($B57,Totalt!$B$1:$AQ$554,MATCH(AC$2,Totalt!$B$1:$AQ$1,0),FALSE),"")</f>
        <v>11.2</v>
      </c>
      <c r="AD57" s="312">
        <f>IFERROR(VLOOKUP($B57,Totalt!$B$1:$AQ$554,MATCH(AD$2,Totalt!$B$1:$AQ$1,0),FALSE),"")</f>
        <v>0</v>
      </c>
      <c r="AE57" s="312">
        <f>IFERROR(VLOOKUP($B57,Totalt!$B$1:$AQ$554,MATCH(AE$2,Totalt!$B$1:$AQ$1,0),FALSE),"")</f>
        <v>0</v>
      </c>
      <c r="AF57" s="312">
        <f>IFERROR(VLOOKUP($B57,Totalt!$B$1:$AQ$554,MATCH(AF$2,Totalt!$B$1:$AQ$1,0),FALSE),"")</f>
        <v>2.2000000000000002</v>
      </c>
      <c r="AG57" s="312">
        <f>IFERROR(VLOOKUP($B57,Totalt!$B$1:$AQ$554,MATCH(AG$2,Totalt!$B$1:$AQ$1,0),FALSE),"")</f>
        <v>0</v>
      </c>
      <c r="AI57" s="245">
        <f t="shared" si="3"/>
        <v>91.7</v>
      </c>
      <c r="AJ57" s="246">
        <f>IF(ISERROR(1/VLOOKUP($B57,Leveranser!$B$1:$S$500,MATCH("såld värme (gwh)",Leveranser!$B$1:$S$1,0),FALSE)),"",VLOOKUP($B57,Leveranser!$B$1:$S$500,MATCH("såld värme (gwh)",Leveranser!$B$1:$S$1,0),FALSE))</f>
        <v>69.5</v>
      </c>
      <c r="AK57" t="str">
        <f>IFERROR(IF(VLOOKUP($B57,Totalt!$B$1:$AQ$554,MATCH(AK$2,Totalt!$B$1:$AQ$1,0),FALSE)="","",VLOOKUP($B57,Totalt!$B$1:$AQ$554,MATCH(AK$2,Totalt!$B$1:$AQ$1,0),FALSE)),"")</f>
        <v/>
      </c>
      <c r="AM57" s="247" t="str">
        <f>IF(B57&lt;&gt;"",IF(VLOOKUP($B57,Totalt!$B$1:$AQ$554,MATCH("Kvalitetsgranskad:",Totalt!$B$1:$AQ$1,0),FALSE)="ja",VLOOKUP($B57,Miljö!$B$1:$AG$479,MATCH(AM$2,Miljö!$B$1:$AK$1,0),FALSE),""),"")</f>
        <v>Ja</v>
      </c>
      <c r="AN57" s="247" t="str">
        <f>IF(AM57="ja",VLOOKUP($B57,Miljö!$B$1:$J$479,MATCH("Typ av ursprungsspecificerad el   (Om inget värde anges används Nordisk residualmix, se inforuta) ()",Miljö!$B$1:$J$1,0),FALSE),IF(AM57="nej","Nordisk residualel",""))</f>
        <v>'Biokraft'</v>
      </c>
      <c r="AO57" s="247">
        <f>IF(AM57="","",VLOOKUP($B57,Miljö!$B$1:$J$479,MATCH("Fossilandel för ursprungspecificerad el ()",Miljö!$B$1:$J$1,0),FALSE))</f>
        <v>0</v>
      </c>
      <c r="AP57" s="247">
        <f>IF(AM57="","",IFERROR(VLOOKUP($B57,Miljö!$B$1:$J$479,MATCH("Kärnkraftsandel för ursprungsspecificerad el ()",Miljö!$B$1:$J$1,0),FALSE)/1,0))</f>
        <v>0</v>
      </c>
      <c r="AQ57" s="247">
        <f t="shared" si="4"/>
        <v>1</v>
      </c>
      <c r="AR57" s="52"/>
      <c r="AS57" s="247" t="str">
        <f t="shared" si="0"/>
        <v>Nej</v>
      </c>
      <c r="AT57" s="247" t="str">
        <f>IF(AS57="ja",VLOOKUP($B57,Miljö!$B$1:$O$500,MATCH("Fossil andel i procent (%)",Miljö!$B$1:$O$1,0),FALSE)/100,"")</f>
        <v/>
      </c>
      <c r="AU57" s="52"/>
      <c r="AV57" s="247" t="str">
        <f t="shared" si="1"/>
        <v>Nej</v>
      </c>
      <c r="AW57" s="247" t="str">
        <f>IF(AV57="ja",VLOOKUP($B57,'Egen hetvattenprod'!$B$1:$AO$500,MATCH("Värmekälla till värmepumpar ()",'Egen hetvattenprod'!$B$1:$AO$1,0),FALSE),"")</f>
        <v/>
      </c>
      <c r="AY57" s="244" t="str">
        <f t="shared" si="2"/>
        <v>Ja</v>
      </c>
      <c r="AZ57" s="283">
        <f>IF($AY57="ja",(VLOOKUP($B57,'Egen hetvattenprod'!$B$1:$BX$550,MATCH(AZ$2,'Egen hetvattenprod'!$B$1:$BX$1,0),FALSE)+VLOOKUP($B57,Kraftvärmeprod!$B$1:$BX$550,MATCH(AZ$2,Kraftvärmeprod!$B$1:$BX$1,0),FALSE))/$AC57,"")</f>
        <v>1</v>
      </c>
      <c r="BA57" s="283">
        <f>IF($AY57="ja",(VLOOKUP($B57,'Egen hetvattenprod'!$B$1:$BX$550,MATCH(BA$2,'Egen hetvattenprod'!$B$1:$BX$1,0),FALSE)+VLOOKUP($B57,Kraftvärmeprod!$B$1:$BX$550,MATCH(BA$2,Kraftvärmeprod!$B$1:$BX$1,0),FALSE))/$AC57,"")</f>
        <v>0</v>
      </c>
      <c r="BB57" s="283">
        <f>IF($AY57="ja",(VLOOKUP($B57,'Egen hetvattenprod'!$B$1:$BX$550,MATCH(BB$2,'Egen hetvattenprod'!$B$1:$BX$1,0),FALSE)+VLOOKUP($B57,Kraftvärmeprod!$B$1:$BX$550,MATCH(BB$2,Kraftvärmeprod!$B$1:$BX$1,0),FALSE))/$AC57,"")</f>
        <v>0</v>
      </c>
      <c r="BC57" s="283">
        <f>IF($AY57="ja",(VLOOKUP($B57,'Egen hetvattenprod'!$B$1:$BX$550,MATCH(BC$2,'Egen hetvattenprod'!$B$1:$BX$1,0),FALSE)+VLOOKUP($B57,Kraftvärmeprod!$B$1:$BX$550,MATCH(BC$2,Kraftvärmeprod!$B$1:$BX$1,0),FALSE))/$AC57,"")</f>
        <v>0</v>
      </c>
      <c r="BD57" s="283">
        <f>IF($AY57="ja",(VLOOKUP($B57,'Egen hetvattenprod'!$B$1:$BX$550,MATCH(BD$2,'Egen hetvattenprod'!$B$1:$BX$1,0),FALSE)+VLOOKUP($B57,Kraftvärmeprod!$B$1:$BX$550,MATCH(BD$2,Kraftvärmeprod!$B$1:$BX$1,0),FALSE))/$AC57,"")</f>
        <v>0</v>
      </c>
      <c r="BF57" s="244" t="str">
        <f t="shared" si="5"/>
        <v>Nej</v>
      </c>
      <c r="BG57" s="283" t="str">
        <f>IF($BF57="ja",VLOOKUP($B57,'Egen hetvattenprod'!$B$1:$BX$550,MATCH("Andelen klimatgaser med fossilt ursprung för avfall ()",'Egen hetvattenprod'!$B$1:$BX$1,0),FALSE),"")</f>
        <v/>
      </c>
      <c r="BH57" s="283" t="str">
        <f>IF($BF57="ja",VLOOKUP($B57,Kraftvärmeprod!$B$1:$BX$550,MATCH("Andelen klimatgaser med fossilt ursprung för avfall ()",Kraftvärmeprod!$B$1:$BX$1,0),FALSE),"")</f>
        <v/>
      </c>
      <c r="BI57" s="307" t="str">
        <f>IF($BF57="ja",VLOOKUP($B57,'Egen hetvattenprod'!$B$1:$BX$550,MATCH("Avfall (GWh)",'Egen hetvattenprod'!$B$1:$BX$1,0),FALSE),"")</f>
        <v/>
      </c>
      <c r="BJ57" s="307" t="str">
        <f>IF($BF57="ja",VLOOKUP($B57,'Slutlig allokering kvv'!$B$1:$BX$550,MATCH("Avfall (GWh)",'Slutlig allokering kvv'!$B$1:$BX$1,0),FALSE),"")</f>
        <v/>
      </c>
      <c r="BK57" s="307" t="str">
        <f>IF($BF57="ja",VLOOKUP($B57,'Köpt hetvatten'!$B$1:$BX$550,MATCH("Avfall i köpt hetvatten",'Köpt hetvatten'!$B$1:$BX$1,0),FALSE),"")</f>
        <v/>
      </c>
      <c r="BL57" s="307" t="str">
        <f>IF($BF57="ja",VLOOKUP($B57,'Egen hetvattenprod'!$B$1:$BX$550,MATCH("Värde enligt ovan. (%)",'Egen hetvattenprod'!$B$1:$BX$1,0),FALSE),"")</f>
        <v/>
      </c>
      <c r="BM57" s="307" t="str">
        <f>IF($BF57="ja",VLOOKUP($B57,Kraftvärmeprod!$B$1:$BX$550,MATCH("Värde enligt ovan. (%)",Kraftvärmeprod!$B$1:$BX$1,0),FALSE),"")</f>
        <v/>
      </c>
      <c r="BN57" s="307"/>
      <c r="BO57" s="307"/>
      <c r="BP57" s="307"/>
      <c r="BQ57" s="307" t="str">
        <f>IF($BF57="ja",VLOOKUP($B57,'Egen hetvattenprod'!$B$1:$BX$550,MATCH("Tillförd olja (fossil) vid avfallsförbränning (GWh)",'Egen hetvattenprod'!$B$1:$BX$1,0),FALSE),"")</f>
        <v/>
      </c>
      <c r="BR57" s="307" t="str">
        <f>IF($BF57="ja",VLOOKUP($B57,Kraftvärmeprod!$B$1:$BX$550,MATCH("Tillförd olja (fossil) vid avfallsförbränning (GWh)",Kraftvärmeprod!$B$1:$BX$1,0),FALSE),"")</f>
        <v/>
      </c>
    </row>
    <row r="58" spans="1:70" x14ac:dyDescent="0.25">
      <c r="A58" s="2" t="str">
        <f>'Miljövärden för publ företag'!B60</f>
        <v>E.ON Värme Sverige AB</v>
      </c>
      <c r="B58" s="2" t="str">
        <f>'Miljövärden för publ företag'!C60</f>
        <v>Vallentuna</v>
      </c>
      <c r="C58" s="312">
        <f>IFERROR(VLOOKUP($B58,Totalt!$B$1:$AQ$554,MATCH(C$2,Totalt!$B$1:$AQ$1,0),FALSE),"")</f>
        <v>0</v>
      </c>
      <c r="D58" s="312">
        <f>IFERROR(VLOOKUP($B58,Totalt!$B$1:$AQ$554,MATCH(D$2,Totalt!$B$1:$AQ$1,0),FALSE),"")</f>
        <v>0.13700000000000001</v>
      </c>
      <c r="E58" s="312">
        <f>IFERROR(VLOOKUP($B58,Totalt!$B$1:$AQ$554,MATCH(E$2,Totalt!$B$1:$AQ$1,0),FALSE),"")</f>
        <v>0</v>
      </c>
      <c r="F58" s="312">
        <f>IFERROR(VLOOKUP($B58,Totalt!$B$1:$AQ$554,MATCH(F$2,Totalt!$B$1:$AQ$1,0),FALSE),"")</f>
        <v>0</v>
      </c>
      <c r="G58" s="312">
        <f>IFERROR(VLOOKUP($B58,Totalt!$B$1:$AQ$554,MATCH(G$2,Totalt!$B$1:$AQ$1,0),FALSE),"")</f>
        <v>0</v>
      </c>
      <c r="H58" s="312">
        <f>IFERROR(VLOOKUP($B58,Totalt!$B$1:$AQ$554,MATCH(H$2,Totalt!$B$1:$AQ$1,0),FALSE),"")</f>
        <v>0</v>
      </c>
      <c r="I58" s="312">
        <f>IFERROR(VLOOKUP($B58,Totalt!$B$1:$AQ$554,MATCH(I$2,Totalt!$B$1:$AQ$1,0),FALSE),"")</f>
        <v>0</v>
      </c>
      <c r="J58" s="312">
        <f>IFERROR(VLOOKUP($B58,Totalt!$B$1:$AQ$554,MATCH(J$2,Totalt!$B$1:$AQ$1,0),FALSE),"")</f>
        <v>0</v>
      </c>
      <c r="K58" s="312">
        <f>IFERROR(VLOOKUP($B58,Totalt!$B$1:$AQ$554,MATCH(K$2,Totalt!$B$1:$AQ$1,0),FALSE),"")</f>
        <v>0</v>
      </c>
      <c r="L58" s="312">
        <f>IFERROR(VLOOKUP($B58,Totalt!$B$1:$AQ$554,MATCH(L$2,Totalt!$B$1:$AQ$1,0),FALSE),"")</f>
        <v>0</v>
      </c>
      <c r="M58" s="312">
        <f>IFERROR(VLOOKUP($B58,Totalt!$B$1:$AQ$554,MATCH(M$2,Totalt!$B$1:$AQ$1,0),FALSE),"")</f>
        <v>0</v>
      </c>
      <c r="N58" s="312">
        <f>IFERROR(VLOOKUP($B58,Totalt!$B$1:$AQ$554,MATCH(N$2,Totalt!$B$1:$AQ$1,0),FALSE),"")</f>
        <v>0</v>
      </c>
      <c r="O58" s="312">
        <f>IFERROR(VLOOKUP($B58,Totalt!$B$1:$AQ$554,MATCH(O$2,Totalt!$B$1:$AQ$1,0),FALSE),"")</f>
        <v>0</v>
      </c>
      <c r="P58" s="312">
        <f>IFERROR(VLOOKUP($B58,Totalt!$B$1:$AQ$554,MATCH(P$2,Totalt!$B$1:$AQ$1,0),FALSE),"")</f>
        <v>45.095999999999997</v>
      </c>
      <c r="Q58" s="312">
        <f>IFERROR(VLOOKUP($B58,Totalt!$B$1:$AQ$554,MATCH(Q$2,Totalt!$B$1:$AQ$1,0),FALSE),"")</f>
        <v>0</v>
      </c>
      <c r="R58" s="312">
        <f>IFERROR(VLOOKUP($B58,Totalt!$B$1:$AQ$554,MATCH(R$2,Totalt!$B$1:$AQ$1,0),FALSE),"")</f>
        <v>0</v>
      </c>
      <c r="S58" s="312">
        <f>IFERROR(VLOOKUP($B58,Totalt!$B$1:$AQ$554,MATCH(S$2,Totalt!$B$1:$AQ$1,0),FALSE),"")</f>
        <v>0</v>
      </c>
      <c r="T58" s="312">
        <f>IFERROR(VLOOKUP($B58,Totalt!$B$1:$AQ$554,MATCH(T$2,Totalt!$B$1:$AQ$1,0),FALSE),"")</f>
        <v>0</v>
      </c>
      <c r="U58" s="312">
        <f>IFERROR(VLOOKUP($B58,Totalt!$B$1:$AQ$554,MATCH(U$2,Totalt!$B$1:$AQ$1,0),FALSE),"")</f>
        <v>0</v>
      </c>
      <c r="V58" s="312">
        <f>IFERROR(VLOOKUP($B58,Totalt!$B$1:$AQ$554,MATCH(V$2,Totalt!$B$1:$AQ$1,0),FALSE),"")</f>
        <v>0</v>
      </c>
      <c r="W58" s="312">
        <f>IFERROR(VLOOKUP($B58,Totalt!$B$1:$AQ$554,MATCH(W$2,Totalt!$B$1:$AQ$1,0),FALSE),"")</f>
        <v>3.472</v>
      </c>
      <c r="X58" s="312">
        <f>IFERROR(VLOOKUP($B58,Totalt!$B$1:$AQ$554,MATCH(X$2,Totalt!$B$1:$AQ$1,0),FALSE),"")</f>
        <v>0</v>
      </c>
      <c r="Y58" s="312">
        <f>IFERROR(VLOOKUP($B58,Totalt!$B$1:$AQ$554,MATCH(Y$2,Totalt!$B$1:$AQ$1,0),FALSE),"")</f>
        <v>0</v>
      </c>
      <c r="Z58" s="312">
        <f>IFERROR(VLOOKUP($B58,Totalt!$B$1:$AQ$554,MATCH(Z$2,Totalt!$B$1:$AQ$1,0),FALSE),"")</f>
        <v>0</v>
      </c>
      <c r="AA58" s="312">
        <f>IFERROR(VLOOKUP($B58,Totalt!$B$1:$AQ$554,MATCH(AA$2,Totalt!$B$1:$AQ$1,0),FALSE),"")</f>
        <v>8.8000000000000007</v>
      </c>
      <c r="AB58" s="312">
        <f>IFERROR(VLOOKUP($B58,Totalt!$B$1:$AQ$554,MATCH(AB$2,Totalt!$B$1:$AQ$1,0),FALSE),"")</f>
        <v>15.8</v>
      </c>
      <c r="AC58" s="312">
        <f>IFERROR(VLOOKUP($B58,Totalt!$B$1:$AQ$554,MATCH(AC$2,Totalt!$B$1:$AQ$1,0),FALSE),"")</f>
        <v>0</v>
      </c>
      <c r="AD58" s="312">
        <f>IFERROR(VLOOKUP($B58,Totalt!$B$1:$AQ$554,MATCH(AD$2,Totalt!$B$1:$AQ$1,0),FALSE),"")</f>
        <v>0</v>
      </c>
      <c r="AE58" s="312">
        <f>IFERROR(VLOOKUP($B58,Totalt!$B$1:$AQ$554,MATCH(AE$2,Totalt!$B$1:$AQ$1,0),FALSE),"")</f>
        <v>0</v>
      </c>
      <c r="AF58" s="312">
        <f>IFERROR(VLOOKUP($B58,Totalt!$B$1:$AQ$554,MATCH(AF$2,Totalt!$B$1:$AQ$1,0),FALSE),"")</f>
        <v>4</v>
      </c>
      <c r="AG58" s="312">
        <f>IFERROR(VLOOKUP($B58,Totalt!$B$1:$AQ$554,MATCH(AG$2,Totalt!$B$1:$AQ$1,0),FALSE),"")</f>
        <v>0</v>
      </c>
      <c r="AI58" s="245">
        <f t="shared" si="3"/>
        <v>77.304999999999993</v>
      </c>
      <c r="AJ58" s="246">
        <f>IF(ISERROR(1/VLOOKUP($B58,Leveranser!$B$1:$S$500,MATCH("såld värme (gwh)",Leveranser!$B$1:$S$1,0),FALSE)),"",VLOOKUP($B58,Leveranser!$B$1:$S$500,MATCH("såld värme (gwh)",Leveranser!$B$1:$S$1,0),FALSE))</f>
        <v>60.7</v>
      </c>
      <c r="AK58" t="str">
        <f>IFERROR(IF(VLOOKUP($B58,Totalt!$B$1:$AQ$554,MATCH(AK$2,Totalt!$B$1:$AQ$1,0),FALSE)="","",VLOOKUP($B58,Totalt!$B$1:$AQ$554,MATCH(AK$2,Totalt!$B$1:$AQ$1,0),FALSE)),"")</f>
        <v/>
      </c>
      <c r="AM58" s="247" t="str">
        <f>IF(B58&lt;&gt;"",IF(VLOOKUP($B58,Totalt!$B$1:$AQ$554,MATCH("Kvalitetsgranskad:",Totalt!$B$1:$AQ$1,0),FALSE)="ja",VLOOKUP($B58,Miljö!$B$1:$AG$479,MATCH(AM$2,Miljö!$B$1:$AK$1,0),FALSE),""),"")</f>
        <v>Nej</v>
      </c>
      <c r="AN58" s="247" t="str">
        <f>IF(AM58="ja",VLOOKUP($B58,Miljö!$B$1:$J$479,MATCH("Typ av ursprungsspecificerad el   (Om inget värde anges används Nordisk residualmix, se inforuta) ()",Miljö!$B$1:$J$1,0),FALSE),IF(AM58="nej","Nordisk residualel",""))</f>
        <v>Nordisk residualel</v>
      </c>
      <c r="AO58" s="247">
        <f>IF(AM58="","",VLOOKUP($B58,Miljö!$B$1:$J$479,MATCH("Fossilandel för ursprungspecificerad el ()",Miljö!$B$1:$J$1,0),FALSE))</f>
        <v>0.48399999999999999</v>
      </c>
      <c r="AP58" s="247">
        <f>IF(AM58="","",IFERROR(VLOOKUP($B58,Miljö!$B$1:$J$479,MATCH("Kärnkraftsandel för ursprungsspecificerad el ()",Miljö!$B$1:$J$1,0),FALSE)/1,0))</f>
        <v>0.35</v>
      </c>
      <c r="AQ58" s="247">
        <f t="shared" si="4"/>
        <v>0.16600000000000004</v>
      </c>
      <c r="AR58" s="52"/>
      <c r="AS58" s="247" t="str">
        <f t="shared" si="0"/>
        <v>Nej</v>
      </c>
      <c r="AT58" s="247" t="str">
        <f>IF(AS58="ja",VLOOKUP($B58,Miljö!$B$1:$O$500,MATCH("Fossil andel i procent (%)",Miljö!$B$1:$O$1,0),FALSE)/100,"")</f>
        <v/>
      </c>
      <c r="AU58" s="52"/>
      <c r="AV58" s="247" t="str">
        <f t="shared" si="1"/>
        <v>Ja</v>
      </c>
      <c r="AW58" s="247" t="str">
        <f>IF(AV58="ja",VLOOKUP($B58,'Egen hetvattenprod'!$B$1:$AO$500,MATCH("Värmekälla till värmepumpar ()",'Egen hetvattenprod'!$B$1:$AO$1,0),FALSE),"")</f>
        <v>Sjövatten</v>
      </c>
      <c r="AY58" s="244" t="str">
        <f t="shared" si="2"/>
        <v>Nej</v>
      </c>
      <c r="AZ58" s="283" t="str">
        <f>IF($AY58="ja",(VLOOKUP($B58,'Egen hetvattenprod'!$B$1:$BX$550,MATCH(AZ$2,'Egen hetvattenprod'!$B$1:$BX$1,0),FALSE)+VLOOKUP($B58,Kraftvärmeprod!$B$1:$BX$550,MATCH(AZ$2,Kraftvärmeprod!$B$1:$BX$1,0),FALSE))/$AC58,"")</f>
        <v/>
      </c>
      <c r="BA58" s="283" t="str">
        <f>IF($AY58="ja",(VLOOKUP($B58,'Egen hetvattenprod'!$B$1:$BX$550,MATCH(BA$2,'Egen hetvattenprod'!$B$1:$BX$1,0),FALSE)+VLOOKUP($B58,Kraftvärmeprod!$B$1:$BX$550,MATCH(BA$2,Kraftvärmeprod!$B$1:$BX$1,0),FALSE))/$AC58,"")</f>
        <v/>
      </c>
      <c r="BB58" s="283" t="str">
        <f>IF($AY58="ja",(VLOOKUP($B58,'Egen hetvattenprod'!$B$1:$BX$550,MATCH(BB$2,'Egen hetvattenprod'!$B$1:$BX$1,0),FALSE)+VLOOKUP($B58,Kraftvärmeprod!$B$1:$BX$550,MATCH(BB$2,Kraftvärmeprod!$B$1:$BX$1,0),FALSE))/$AC58,"")</f>
        <v/>
      </c>
      <c r="BC58" s="283" t="str">
        <f>IF($AY58="ja",(VLOOKUP($B58,'Egen hetvattenprod'!$B$1:$BX$550,MATCH(BC$2,'Egen hetvattenprod'!$B$1:$BX$1,0),FALSE)+VLOOKUP($B58,Kraftvärmeprod!$B$1:$BX$550,MATCH(BC$2,Kraftvärmeprod!$B$1:$BX$1,0),FALSE))/$AC58,"")</f>
        <v/>
      </c>
      <c r="BD58" s="283" t="str">
        <f>IF($AY58="ja",(VLOOKUP($B58,'Egen hetvattenprod'!$B$1:$BX$550,MATCH(BD$2,'Egen hetvattenprod'!$B$1:$BX$1,0),FALSE)+VLOOKUP($B58,Kraftvärmeprod!$B$1:$BX$550,MATCH(BD$2,Kraftvärmeprod!$B$1:$BX$1,0),FALSE))/$AC58,"")</f>
        <v/>
      </c>
      <c r="BF58" s="244" t="str">
        <f t="shared" si="5"/>
        <v>Nej</v>
      </c>
      <c r="BG58" s="283" t="str">
        <f>IF($BF58="ja",VLOOKUP($B58,'Egen hetvattenprod'!$B$1:$BX$550,MATCH("Andelen klimatgaser med fossilt ursprung för avfall ()",'Egen hetvattenprod'!$B$1:$BX$1,0),FALSE),"")</f>
        <v/>
      </c>
      <c r="BH58" s="283" t="str">
        <f>IF($BF58="ja",VLOOKUP($B58,Kraftvärmeprod!$B$1:$BX$550,MATCH("Andelen klimatgaser med fossilt ursprung för avfall ()",Kraftvärmeprod!$B$1:$BX$1,0),FALSE),"")</f>
        <v/>
      </c>
      <c r="BI58" s="307" t="str">
        <f>IF($BF58="ja",VLOOKUP($B58,'Egen hetvattenprod'!$B$1:$BX$550,MATCH("Avfall (GWh)",'Egen hetvattenprod'!$B$1:$BX$1,0),FALSE),"")</f>
        <v/>
      </c>
      <c r="BJ58" s="307" t="str">
        <f>IF($BF58="ja",VLOOKUP($B58,'Slutlig allokering kvv'!$B$1:$BX$550,MATCH("Avfall (GWh)",'Slutlig allokering kvv'!$B$1:$BX$1,0),FALSE),"")</f>
        <v/>
      </c>
      <c r="BK58" s="307" t="str">
        <f>IF($BF58="ja",VLOOKUP($B58,'Köpt hetvatten'!$B$1:$BX$550,MATCH("Avfall i köpt hetvatten",'Köpt hetvatten'!$B$1:$BX$1,0),FALSE),"")</f>
        <v/>
      </c>
      <c r="BL58" s="307" t="str">
        <f>IF($BF58="ja",VLOOKUP($B58,'Egen hetvattenprod'!$B$1:$BX$550,MATCH("Värde enligt ovan. (%)",'Egen hetvattenprod'!$B$1:$BX$1,0),FALSE),"")</f>
        <v/>
      </c>
      <c r="BM58" s="307" t="str">
        <f>IF($BF58="ja",VLOOKUP($B58,Kraftvärmeprod!$B$1:$BX$550,MATCH("Värde enligt ovan. (%)",Kraftvärmeprod!$B$1:$BX$1,0),FALSE),"")</f>
        <v/>
      </c>
      <c r="BN58" s="307"/>
      <c r="BO58" s="307"/>
      <c r="BP58" s="307"/>
      <c r="BQ58" s="307" t="str">
        <f>IF($BF58="ja",VLOOKUP($B58,'Egen hetvattenprod'!$B$1:$BX$550,MATCH("Tillförd olja (fossil) vid avfallsförbränning (GWh)",'Egen hetvattenprod'!$B$1:$BX$1,0),FALSE),"")</f>
        <v/>
      </c>
      <c r="BR58" s="307" t="str">
        <f>IF($BF58="ja",VLOOKUP($B58,Kraftvärmeprod!$B$1:$BX$550,MATCH("Tillförd olja (fossil) vid avfallsförbränning (GWh)",Kraftvärmeprod!$B$1:$BX$1,0),FALSE),"")</f>
        <v/>
      </c>
    </row>
    <row r="59" spans="1:70" x14ac:dyDescent="0.25">
      <c r="A59" s="2" t="str">
        <f>'Miljövärden för publ företag'!B61</f>
        <v>E.ON Värme Sverige AB</v>
      </c>
      <c r="B59" s="2" t="str">
        <f>'Miljövärden för publ företag'!C61</f>
        <v>Vaxholm</v>
      </c>
      <c r="C59" s="312">
        <f>IFERROR(VLOOKUP($B59,Totalt!$B$1:$AQ$554,MATCH(C$2,Totalt!$B$1:$AQ$1,0),FALSE),"")</f>
        <v>0</v>
      </c>
      <c r="D59" s="312">
        <f>IFERROR(VLOOKUP($B59,Totalt!$B$1:$AQ$554,MATCH(D$2,Totalt!$B$1:$AQ$1,0),FALSE),"")</f>
        <v>0.32700000000000001</v>
      </c>
      <c r="E59" s="312">
        <f>IFERROR(VLOOKUP($B59,Totalt!$B$1:$AQ$554,MATCH(E$2,Totalt!$B$1:$AQ$1,0),FALSE),"")</f>
        <v>0</v>
      </c>
      <c r="F59" s="312">
        <f>IFERROR(VLOOKUP($B59,Totalt!$B$1:$AQ$554,MATCH(F$2,Totalt!$B$1:$AQ$1,0),FALSE),"")</f>
        <v>0</v>
      </c>
      <c r="G59" s="312">
        <f>IFERROR(VLOOKUP($B59,Totalt!$B$1:$AQ$554,MATCH(G$2,Totalt!$B$1:$AQ$1,0),FALSE),"")</f>
        <v>0</v>
      </c>
      <c r="H59" s="312">
        <f>IFERROR(VLOOKUP($B59,Totalt!$B$1:$AQ$554,MATCH(H$2,Totalt!$B$1:$AQ$1,0),FALSE),"")</f>
        <v>0</v>
      </c>
      <c r="I59" s="312">
        <f>IFERROR(VLOOKUP($B59,Totalt!$B$1:$AQ$554,MATCH(I$2,Totalt!$B$1:$AQ$1,0),FALSE),"")</f>
        <v>0</v>
      </c>
      <c r="J59" s="312">
        <f>IFERROR(VLOOKUP($B59,Totalt!$B$1:$AQ$554,MATCH(J$2,Totalt!$B$1:$AQ$1,0),FALSE),"")</f>
        <v>0</v>
      </c>
      <c r="K59" s="312">
        <f>IFERROR(VLOOKUP($B59,Totalt!$B$1:$AQ$554,MATCH(K$2,Totalt!$B$1:$AQ$1,0),FALSE),"")</f>
        <v>0</v>
      </c>
      <c r="L59" s="312">
        <f>IFERROR(VLOOKUP($B59,Totalt!$B$1:$AQ$554,MATCH(L$2,Totalt!$B$1:$AQ$1,0),FALSE),"")</f>
        <v>0</v>
      </c>
      <c r="M59" s="312">
        <f>IFERROR(VLOOKUP($B59,Totalt!$B$1:$AQ$554,MATCH(M$2,Totalt!$B$1:$AQ$1,0),FALSE),"")</f>
        <v>0</v>
      </c>
      <c r="N59" s="312">
        <f>IFERROR(VLOOKUP($B59,Totalt!$B$1:$AQ$554,MATCH(N$2,Totalt!$B$1:$AQ$1,0),FALSE),"")</f>
        <v>0</v>
      </c>
      <c r="O59" s="312">
        <f>IFERROR(VLOOKUP($B59,Totalt!$B$1:$AQ$554,MATCH(O$2,Totalt!$B$1:$AQ$1,0),FALSE),"")</f>
        <v>0</v>
      </c>
      <c r="P59" s="312">
        <f>IFERROR(VLOOKUP($B59,Totalt!$B$1:$AQ$554,MATCH(P$2,Totalt!$B$1:$AQ$1,0),FALSE),"")</f>
        <v>0</v>
      </c>
      <c r="Q59" s="312">
        <f>IFERROR(VLOOKUP($B59,Totalt!$B$1:$AQ$554,MATCH(Q$2,Totalt!$B$1:$AQ$1,0),FALSE),"")</f>
        <v>27.643999999999998</v>
      </c>
      <c r="R59" s="312">
        <f>IFERROR(VLOOKUP($B59,Totalt!$B$1:$AQ$554,MATCH(R$2,Totalt!$B$1:$AQ$1,0),FALSE),"")</f>
        <v>0</v>
      </c>
      <c r="S59" s="312">
        <f>IFERROR(VLOOKUP($B59,Totalt!$B$1:$AQ$554,MATCH(S$2,Totalt!$B$1:$AQ$1,0),FALSE),"")</f>
        <v>0</v>
      </c>
      <c r="T59" s="312">
        <f>IFERROR(VLOOKUP($B59,Totalt!$B$1:$AQ$554,MATCH(T$2,Totalt!$B$1:$AQ$1,0),FALSE),"")</f>
        <v>0</v>
      </c>
      <c r="U59" s="312">
        <f>IFERROR(VLOOKUP($B59,Totalt!$B$1:$AQ$554,MATCH(U$2,Totalt!$B$1:$AQ$1,0),FALSE),"")</f>
        <v>0</v>
      </c>
      <c r="V59" s="312">
        <f>IFERROR(VLOOKUP($B59,Totalt!$B$1:$AQ$554,MATCH(V$2,Totalt!$B$1:$AQ$1,0),FALSE),"")</f>
        <v>0</v>
      </c>
      <c r="W59" s="312">
        <f>IFERROR(VLOOKUP($B59,Totalt!$B$1:$AQ$554,MATCH(W$2,Totalt!$B$1:$AQ$1,0),FALSE),"")</f>
        <v>1.978</v>
      </c>
      <c r="X59" s="312">
        <f>IFERROR(VLOOKUP($B59,Totalt!$B$1:$AQ$554,MATCH(X$2,Totalt!$B$1:$AQ$1,0),FALSE),"")</f>
        <v>0</v>
      </c>
      <c r="Y59" s="312">
        <f>IFERROR(VLOOKUP($B59,Totalt!$B$1:$AQ$554,MATCH(Y$2,Totalt!$B$1:$AQ$1,0),FALSE),"")</f>
        <v>0</v>
      </c>
      <c r="Z59" s="312">
        <f>IFERROR(VLOOKUP($B59,Totalt!$B$1:$AQ$554,MATCH(Z$2,Totalt!$B$1:$AQ$1,0),FALSE),"")</f>
        <v>0</v>
      </c>
      <c r="AA59" s="312">
        <f>IFERROR(VLOOKUP($B59,Totalt!$B$1:$AQ$554,MATCH(AA$2,Totalt!$B$1:$AQ$1,0),FALSE),"")</f>
        <v>0</v>
      </c>
      <c r="AB59" s="312">
        <f>IFERROR(VLOOKUP($B59,Totalt!$B$1:$AQ$554,MATCH(AB$2,Totalt!$B$1:$AQ$1,0),FALSE),"")</f>
        <v>0</v>
      </c>
      <c r="AC59" s="312">
        <f>IFERROR(VLOOKUP($B59,Totalt!$B$1:$AQ$554,MATCH(AC$2,Totalt!$B$1:$AQ$1,0),FALSE),"")</f>
        <v>0</v>
      </c>
      <c r="AD59" s="312">
        <f>IFERROR(VLOOKUP($B59,Totalt!$B$1:$AQ$554,MATCH(AD$2,Totalt!$B$1:$AQ$1,0),FALSE),"")</f>
        <v>0</v>
      </c>
      <c r="AE59" s="312">
        <f>IFERROR(VLOOKUP($B59,Totalt!$B$1:$AQ$554,MATCH(AE$2,Totalt!$B$1:$AQ$1,0),FALSE),"")</f>
        <v>0</v>
      </c>
      <c r="AF59" s="312">
        <f>IFERROR(VLOOKUP($B59,Totalt!$B$1:$AQ$554,MATCH(AF$2,Totalt!$B$1:$AQ$1,0),FALSE),"")</f>
        <v>0.95</v>
      </c>
      <c r="AG59" s="312">
        <f>IFERROR(VLOOKUP($B59,Totalt!$B$1:$AQ$554,MATCH(AG$2,Totalt!$B$1:$AQ$1,0),FALSE),"")</f>
        <v>0</v>
      </c>
      <c r="AI59" s="245">
        <f t="shared" si="3"/>
        <v>30.899000000000001</v>
      </c>
      <c r="AJ59" s="246">
        <f>IF(ISERROR(1/VLOOKUP($B59,Leveranser!$B$1:$S$500,MATCH("såld värme (gwh)",Leveranser!$B$1:$S$1,0),FALSE)),"",VLOOKUP($B59,Leveranser!$B$1:$S$500,MATCH("såld värme (gwh)",Leveranser!$B$1:$S$1,0),FALSE))</f>
        <v>25.257000000000001</v>
      </c>
      <c r="AK59" t="str">
        <f>IFERROR(IF(VLOOKUP($B59,Totalt!$B$1:$AQ$554,MATCH(AK$2,Totalt!$B$1:$AQ$1,0),FALSE)="","",VLOOKUP($B59,Totalt!$B$1:$AQ$554,MATCH(AK$2,Totalt!$B$1:$AQ$1,0),FALSE)),"")</f>
        <v/>
      </c>
      <c r="AM59" s="247" t="str">
        <f>IF(B59&lt;&gt;"",IF(VLOOKUP($B59,Totalt!$B$1:$AQ$554,MATCH("Kvalitetsgranskad:",Totalt!$B$1:$AQ$1,0),FALSE)="ja",VLOOKUP($B59,Miljö!$B$1:$AG$479,MATCH(AM$2,Miljö!$B$1:$AK$1,0),FALSE),""),"")</f>
        <v>Nej</v>
      </c>
      <c r="AN59" s="247" t="str">
        <f>IF(AM59="ja",VLOOKUP($B59,Miljö!$B$1:$J$479,MATCH("Typ av ursprungsspecificerad el   (Om inget värde anges används Nordisk residualmix, se inforuta) ()",Miljö!$B$1:$J$1,0),FALSE),IF(AM59="nej","Nordisk residualel",""))</f>
        <v>Nordisk residualel</v>
      </c>
      <c r="AO59" s="247">
        <f>IF(AM59="","",VLOOKUP($B59,Miljö!$B$1:$J$479,MATCH("Fossilandel för ursprungspecificerad el ()",Miljö!$B$1:$J$1,0),FALSE))</f>
        <v>0.48399999999999999</v>
      </c>
      <c r="AP59" s="247">
        <f>IF(AM59="","",IFERROR(VLOOKUP($B59,Miljö!$B$1:$J$479,MATCH("Kärnkraftsandel för ursprungsspecificerad el ()",Miljö!$B$1:$J$1,0),FALSE)/1,0))</f>
        <v>0.35</v>
      </c>
      <c r="AQ59" s="247">
        <f t="shared" si="4"/>
        <v>0.16600000000000004</v>
      </c>
      <c r="AR59" s="52"/>
      <c r="AS59" s="247" t="str">
        <f t="shared" si="0"/>
        <v>Nej</v>
      </c>
      <c r="AT59" s="247" t="str">
        <f>IF(AS59="ja",VLOOKUP($B59,Miljö!$B$1:$O$500,MATCH("Fossil andel i procent (%)",Miljö!$B$1:$O$1,0),FALSE)/100,"")</f>
        <v/>
      </c>
      <c r="AU59" s="52"/>
      <c r="AV59" s="247" t="str">
        <f t="shared" si="1"/>
        <v>Nej</v>
      </c>
      <c r="AW59" s="247" t="str">
        <f>IF(AV59="ja",VLOOKUP($B59,'Egen hetvattenprod'!$B$1:$AO$500,MATCH("Värmekälla till värmepumpar ()",'Egen hetvattenprod'!$B$1:$AO$1,0),FALSE),"")</f>
        <v/>
      </c>
      <c r="AY59" s="244" t="str">
        <f t="shared" si="2"/>
        <v>Nej</v>
      </c>
      <c r="AZ59" s="283" t="str">
        <f>IF($AY59="ja",(VLOOKUP($B59,'Egen hetvattenprod'!$B$1:$BX$550,MATCH(AZ$2,'Egen hetvattenprod'!$B$1:$BX$1,0),FALSE)+VLOOKUP($B59,Kraftvärmeprod!$B$1:$BX$550,MATCH(AZ$2,Kraftvärmeprod!$B$1:$BX$1,0),FALSE))/$AC59,"")</f>
        <v/>
      </c>
      <c r="BA59" s="283" t="str">
        <f>IF($AY59="ja",(VLOOKUP($B59,'Egen hetvattenprod'!$B$1:$BX$550,MATCH(BA$2,'Egen hetvattenprod'!$B$1:$BX$1,0),FALSE)+VLOOKUP($B59,Kraftvärmeprod!$B$1:$BX$550,MATCH(BA$2,Kraftvärmeprod!$B$1:$BX$1,0),FALSE))/$AC59,"")</f>
        <v/>
      </c>
      <c r="BB59" s="283" t="str">
        <f>IF($AY59="ja",(VLOOKUP($B59,'Egen hetvattenprod'!$B$1:$BX$550,MATCH(BB$2,'Egen hetvattenprod'!$B$1:$BX$1,0),FALSE)+VLOOKUP($B59,Kraftvärmeprod!$B$1:$BX$550,MATCH(BB$2,Kraftvärmeprod!$B$1:$BX$1,0),FALSE))/$AC59,"")</f>
        <v/>
      </c>
      <c r="BC59" s="283" t="str">
        <f>IF($AY59="ja",(VLOOKUP($B59,'Egen hetvattenprod'!$B$1:$BX$550,MATCH(BC$2,'Egen hetvattenprod'!$B$1:$BX$1,0),FALSE)+VLOOKUP($B59,Kraftvärmeprod!$B$1:$BX$550,MATCH(BC$2,Kraftvärmeprod!$B$1:$BX$1,0),FALSE))/$AC59,"")</f>
        <v/>
      </c>
      <c r="BD59" s="283" t="str">
        <f>IF($AY59="ja",(VLOOKUP($B59,'Egen hetvattenprod'!$B$1:$BX$550,MATCH(BD$2,'Egen hetvattenprod'!$B$1:$BX$1,0),FALSE)+VLOOKUP($B59,Kraftvärmeprod!$B$1:$BX$550,MATCH(BD$2,Kraftvärmeprod!$B$1:$BX$1,0),FALSE))/$AC59,"")</f>
        <v/>
      </c>
      <c r="BF59" s="244" t="str">
        <f t="shared" si="5"/>
        <v>Nej</v>
      </c>
      <c r="BG59" s="283" t="str">
        <f>IF($BF59="ja",VLOOKUP($B59,'Egen hetvattenprod'!$B$1:$BX$550,MATCH("Andelen klimatgaser med fossilt ursprung för avfall ()",'Egen hetvattenprod'!$B$1:$BX$1,0),FALSE),"")</f>
        <v/>
      </c>
      <c r="BH59" s="283" t="str">
        <f>IF($BF59="ja",VLOOKUP($B59,Kraftvärmeprod!$B$1:$BX$550,MATCH("Andelen klimatgaser med fossilt ursprung för avfall ()",Kraftvärmeprod!$B$1:$BX$1,0),FALSE),"")</f>
        <v/>
      </c>
      <c r="BI59" s="307" t="str">
        <f>IF($BF59="ja",VLOOKUP($B59,'Egen hetvattenprod'!$B$1:$BX$550,MATCH("Avfall (GWh)",'Egen hetvattenprod'!$B$1:$BX$1,0),FALSE),"")</f>
        <v/>
      </c>
      <c r="BJ59" s="307" t="str">
        <f>IF($BF59="ja",VLOOKUP($B59,'Slutlig allokering kvv'!$B$1:$BX$550,MATCH("Avfall (GWh)",'Slutlig allokering kvv'!$B$1:$BX$1,0),FALSE),"")</f>
        <v/>
      </c>
      <c r="BK59" s="307" t="str">
        <f>IF($BF59="ja",VLOOKUP($B59,'Köpt hetvatten'!$B$1:$BX$550,MATCH("Avfall i köpt hetvatten",'Köpt hetvatten'!$B$1:$BX$1,0),FALSE),"")</f>
        <v/>
      </c>
      <c r="BL59" s="307" t="str">
        <f>IF($BF59="ja",VLOOKUP($B59,'Egen hetvattenprod'!$B$1:$BX$550,MATCH("Värde enligt ovan. (%)",'Egen hetvattenprod'!$B$1:$BX$1,0),FALSE),"")</f>
        <v/>
      </c>
      <c r="BM59" s="307" t="str">
        <f>IF($BF59="ja",VLOOKUP($B59,Kraftvärmeprod!$B$1:$BX$550,MATCH("Värde enligt ovan. (%)",Kraftvärmeprod!$B$1:$BX$1,0),FALSE),"")</f>
        <v/>
      </c>
      <c r="BN59" s="307"/>
      <c r="BO59" s="307"/>
      <c r="BP59" s="307"/>
      <c r="BQ59" s="307" t="str">
        <f>IF($BF59="ja",VLOOKUP($B59,'Egen hetvattenprod'!$B$1:$BX$550,MATCH("Tillförd olja (fossil) vid avfallsförbränning (GWh)",'Egen hetvattenprod'!$B$1:$BX$1,0),FALSE),"")</f>
        <v/>
      </c>
      <c r="BR59" s="307" t="str">
        <f>IF($BF59="ja",VLOOKUP($B59,Kraftvärmeprod!$B$1:$BX$550,MATCH("Tillförd olja (fossil) vid avfallsförbränning (GWh)",Kraftvärmeprod!$B$1:$BX$1,0),FALSE),"")</f>
        <v/>
      </c>
    </row>
    <row r="60" spans="1:70" x14ac:dyDescent="0.25">
      <c r="A60" s="2" t="str">
        <f>'Miljövärden för publ företag'!B62</f>
        <v>E.ON Värme Sverige AB</v>
      </c>
      <c r="B60" s="2" t="str">
        <f>'Miljövärden för publ företag'!C62</f>
        <v>Älmhult</v>
      </c>
      <c r="C60" s="312">
        <f>IFERROR(VLOOKUP($B60,Totalt!$B$1:$AQ$554,MATCH(C$2,Totalt!$B$1:$AQ$1,0),FALSE),"")</f>
        <v>0</v>
      </c>
      <c r="D60" s="312">
        <f>IFERROR(VLOOKUP($B60,Totalt!$B$1:$AQ$554,MATCH(D$2,Totalt!$B$1:$AQ$1,0),FALSE),"")</f>
        <v>3.5000000000000003E-2</v>
      </c>
      <c r="E60" s="312">
        <f>IFERROR(VLOOKUP($B60,Totalt!$B$1:$AQ$554,MATCH(E$2,Totalt!$B$1:$AQ$1,0),FALSE),"")</f>
        <v>0</v>
      </c>
      <c r="F60" s="312">
        <f>IFERROR(VLOOKUP($B60,Totalt!$B$1:$AQ$554,MATCH(F$2,Totalt!$B$1:$AQ$1,0),FALSE),"")</f>
        <v>0</v>
      </c>
      <c r="G60" s="312">
        <f>IFERROR(VLOOKUP($B60,Totalt!$B$1:$AQ$554,MATCH(G$2,Totalt!$B$1:$AQ$1,0),FALSE),"")</f>
        <v>0</v>
      </c>
      <c r="H60" s="312">
        <f>IFERROR(VLOOKUP($B60,Totalt!$B$1:$AQ$554,MATCH(H$2,Totalt!$B$1:$AQ$1,0),FALSE),"")</f>
        <v>7.2999999999999995E-2</v>
      </c>
      <c r="I60" s="312">
        <f>IFERROR(VLOOKUP($B60,Totalt!$B$1:$AQ$554,MATCH(I$2,Totalt!$B$1:$AQ$1,0),FALSE),"")</f>
        <v>0</v>
      </c>
      <c r="J60" s="312">
        <f>IFERROR(VLOOKUP($B60,Totalt!$B$1:$AQ$554,MATCH(J$2,Totalt!$B$1:$AQ$1,0),FALSE),"")</f>
        <v>0.61099999999999999</v>
      </c>
      <c r="K60" s="312">
        <f>IFERROR(VLOOKUP($B60,Totalt!$B$1:$AQ$554,MATCH(K$2,Totalt!$B$1:$AQ$1,0),FALSE),"")</f>
        <v>0</v>
      </c>
      <c r="L60" s="312">
        <f>IFERROR(VLOOKUP($B60,Totalt!$B$1:$AQ$554,MATCH(L$2,Totalt!$B$1:$AQ$1,0),FALSE),"")</f>
        <v>0</v>
      </c>
      <c r="M60" s="312">
        <f>IFERROR(VLOOKUP($B60,Totalt!$B$1:$AQ$554,MATCH(M$2,Totalt!$B$1:$AQ$1,0),FALSE),"")</f>
        <v>0</v>
      </c>
      <c r="N60" s="312">
        <f>IFERROR(VLOOKUP($B60,Totalt!$B$1:$AQ$554,MATCH(N$2,Totalt!$B$1:$AQ$1,0),FALSE),"")</f>
        <v>0</v>
      </c>
      <c r="O60" s="312">
        <f>IFERROR(VLOOKUP($B60,Totalt!$B$1:$AQ$554,MATCH(O$2,Totalt!$B$1:$AQ$1,0),FALSE),"")</f>
        <v>0</v>
      </c>
      <c r="P60" s="312">
        <f>IFERROR(VLOOKUP($B60,Totalt!$B$1:$AQ$554,MATCH(P$2,Totalt!$B$1:$AQ$1,0),FALSE),"")</f>
        <v>0</v>
      </c>
      <c r="Q60" s="312">
        <f>IFERROR(VLOOKUP($B60,Totalt!$B$1:$AQ$554,MATCH(Q$2,Totalt!$B$1:$AQ$1,0),FALSE),"")</f>
        <v>61.945</v>
      </c>
      <c r="R60" s="312">
        <f>IFERROR(VLOOKUP($B60,Totalt!$B$1:$AQ$554,MATCH(R$2,Totalt!$B$1:$AQ$1,0),FALSE),"")</f>
        <v>4.7560000000000002</v>
      </c>
      <c r="S60" s="312">
        <f>IFERROR(VLOOKUP($B60,Totalt!$B$1:$AQ$554,MATCH(S$2,Totalt!$B$1:$AQ$1,0),FALSE),"")</f>
        <v>0</v>
      </c>
      <c r="T60" s="312">
        <f>IFERROR(VLOOKUP($B60,Totalt!$B$1:$AQ$554,MATCH(T$2,Totalt!$B$1:$AQ$1,0),FALSE),"")</f>
        <v>0</v>
      </c>
      <c r="U60" s="312">
        <f>IFERROR(VLOOKUP($B60,Totalt!$B$1:$AQ$554,MATCH(U$2,Totalt!$B$1:$AQ$1,0),FALSE),"")</f>
        <v>0</v>
      </c>
      <c r="V60" s="312">
        <f>IFERROR(VLOOKUP($B60,Totalt!$B$1:$AQ$554,MATCH(V$2,Totalt!$B$1:$AQ$1,0),FALSE),"")</f>
        <v>0</v>
      </c>
      <c r="W60" s="312">
        <f>IFERROR(VLOOKUP($B60,Totalt!$B$1:$AQ$554,MATCH(W$2,Totalt!$B$1:$AQ$1,0),FALSE),"")</f>
        <v>0.45100000000000001</v>
      </c>
      <c r="X60" s="312">
        <f>IFERROR(VLOOKUP($B60,Totalt!$B$1:$AQ$554,MATCH(X$2,Totalt!$B$1:$AQ$1,0),FALSE),"")</f>
        <v>18.303000000000001</v>
      </c>
      <c r="Y60" s="312">
        <f>IFERROR(VLOOKUP($B60,Totalt!$B$1:$AQ$554,MATCH(Y$2,Totalt!$B$1:$AQ$1,0),FALSE),"")</f>
        <v>0</v>
      </c>
      <c r="Z60" s="312">
        <f>IFERROR(VLOOKUP($B60,Totalt!$B$1:$AQ$554,MATCH(Z$2,Totalt!$B$1:$AQ$1,0),FALSE),"")</f>
        <v>0</v>
      </c>
      <c r="AA60" s="312">
        <f>IFERROR(VLOOKUP($B60,Totalt!$B$1:$AQ$554,MATCH(AA$2,Totalt!$B$1:$AQ$1,0),FALSE),"")</f>
        <v>0</v>
      </c>
      <c r="AB60" s="312">
        <f>IFERROR(VLOOKUP($B60,Totalt!$B$1:$AQ$554,MATCH(AB$2,Totalt!$B$1:$AQ$1,0),FALSE),"")</f>
        <v>0</v>
      </c>
      <c r="AC60" s="312">
        <f>IFERROR(VLOOKUP($B60,Totalt!$B$1:$AQ$554,MATCH(AC$2,Totalt!$B$1:$AQ$1,0),FALSE),"")</f>
        <v>13.513</v>
      </c>
      <c r="AD60" s="312">
        <f>IFERROR(VLOOKUP($B60,Totalt!$B$1:$AQ$554,MATCH(AD$2,Totalt!$B$1:$AQ$1,0),FALSE),"")</f>
        <v>3.5859999999999999</v>
      </c>
      <c r="AE60" s="312">
        <f>IFERROR(VLOOKUP($B60,Totalt!$B$1:$AQ$554,MATCH(AE$2,Totalt!$B$1:$AQ$1,0),FALSE),"")</f>
        <v>0</v>
      </c>
      <c r="AF60" s="312">
        <f>IFERROR(VLOOKUP($B60,Totalt!$B$1:$AQ$554,MATCH(AF$2,Totalt!$B$1:$AQ$1,0),FALSE),"")</f>
        <v>1.6850000000000001</v>
      </c>
      <c r="AG60" s="312">
        <f>IFERROR(VLOOKUP($B60,Totalt!$B$1:$AQ$554,MATCH(AG$2,Totalt!$B$1:$AQ$1,0),FALSE),"")</f>
        <v>0</v>
      </c>
      <c r="AI60" s="245">
        <f t="shared" si="3"/>
        <v>104.958</v>
      </c>
      <c r="AJ60" s="246">
        <f>IF(ISERROR(1/VLOOKUP($B60,Leveranser!$B$1:$S$500,MATCH("såld värme (gwh)",Leveranser!$B$1:$S$1,0),FALSE)),"",VLOOKUP($B60,Leveranser!$B$1:$S$500,MATCH("såld värme (gwh)",Leveranser!$B$1:$S$1,0),FALSE))</f>
        <v>81.433000000000007</v>
      </c>
      <c r="AK60" t="str">
        <f>IFERROR(IF(VLOOKUP($B60,Totalt!$B$1:$AQ$554,MATCH(AK$2,Totalt!$B$1:$AQ$1,0),FALSE)="","",VLOOKUP($B60,Totalt!$B$1:$AQ$554,MATCH(AK$2,Totalt!$B$1:$AQ$1,0),FALSE)),"")</f>
        <v/>
      </c>
      <c r="AM60" s="247" t="str">
        <f>IF(B60&lt;&gt;"",IF(VLOOKUP($B60,Totalt!$B$1:$AQ$554,MATCH("Kvalitetsgranskad:",Totalt!$B$1:$AQ$1,0),FALSE)="ja",VLOOKUP($B60,Miljö!$B$1:$AG$479,MATCH(AM$2,Miljö!$B$1:$AK$1,0),FALSE),""),"")</f>
        <v>Ja</v>
      </c>
      <c r="AN60" s="247" t="str">
        <f>IF(AM60="ja",VLOOKUP($B60,Miljö!$B$1:$J$479,MATCH("Typ av ursprungsspecificerad el   (Om inget värde anges används Nordisk residualmix, se inforuta) ()",Miljö!$B$1:$J$1,0),FALSE),IF(AM60="nej","Nordisk residualel",""))</f>
        <v>'Vattenkraft+residualel'</v>
      </c>
      <c r="AO60" s="247">
        <f>IF(AM60="","",VLOOKUP($B60,Miljö!$B$1:$J$479,MATCH("Fossilandel för ursprungspecificerad el ()",Miljö!$B$1:$J$1,0),FALSE))</f>
        <v>0.27</v>
      </c>
      <c r="AP60" s="247">
        <f>IF(AM60="","",IFERROR(VLOOKUP($B60,Miljö!$B$1:$J$479,MATCH("Kärnkraftsandel för ursprungsspecificerad el ()",Miljö!$B$1:$J$1,0),FALSE)/1,0))</f>
        <v>0.19</v>
      </c>
      <c r="AQ60" s="247">
        <f t="shared" si="4"/>
        <v>0.54</v>
      </c>
      <c r="AR60" s="52"/>
      <c r="AS60" s="247" t="str">
        <f t="shared" si="0"/>
        <v>Nej</v>
      </c>
      <c r="AT60" s="247" t="str">
        <f>IF(AS60="ja",VLOOKUP($B60,Miljö!$B$1:$O$500,MATCH("Fossil andel i procent (%)",Miljö!$B$1:$O$1,0),FALSE)/100,"")</f>
        <v/>
      </c>
      <c r="AU60" s="52"/>
      <c r="AV60" s="247" t="str">
        <f t="shared" si="1"/>
        <v>Nej</v>
      </c>
      <c r="AW60" s="247" t="str">
        <f>IF(AV60="ja",VLOOKUP($B60,'Egen hetvattenprod'!$B$1:$AO$500,MATCH("Värmekälla till värmepumpar ()",'Egen hetvattenprod'!$B$1:$AO$1,0),FALSE),"")</f>
        <v/>
      </c>
      <c r="AY60" s="244" t="str">
        <f t="shared" si="2"/>
        <v>Ja</v>
      </c>
      <c r="AZ60" s="283">
        <f>IF($AY60="ja",(VLOOKUP($B60,'Egen hetvattenprod'!$B$1:$BX$550,MATCH(AZ$2,'Egen hetvattenprod'!$B$1:$BX$1,0),FALSE)+VLOOKUP($B60,Kraftvärmeprod!$B$1:$BX$550,MATCH(AZ$2,Kraftvärmeprod!$B$1:$BX$1,0),FALSE))/$AC60,"")</f>
        <v>1</v>
      </c>
      <c r="BA60" s="283">
        <f>IF($AY60="ja",(VLOOKUP($B60,'Egen hetvattenprod'!$B$1:$BX$550,MATCH(BA$2,'Egen hetvattenprod'!$B$1:$BX$1,0),FALSE)+VLOOKUP($B60,Kraftvärmeprod!$B$1:$BX$550,MATCH(BA$2,Kraftvärmeprod!$B$1:$BX$1,0),FALSE))/$AC60,"")</f>
        <v>0</v>
      </c>
      <c r="BB60" s="283">
        <f>IF($AY60="ja",(VLOOKUP($B60,'Egen hetvattenprod'!$B$1:$BX$550,MATCH(BB$2,'Egen hetvattenprod'!$B$1:$BX$1,0),FALSE)+VLOOKUP($B60,Kraftvärmeprod!$B$1:$BX$550,MATCH(BB$2,Kraftvärmeprod!$B$1:$BX$1,0),FALSE))/$AC60,"")</f>
        <v>0</v>
      </c>
      <c r="BC60" s="283">
        <f>IF($AY60="ja",(VLOOKUP($B60,'Egen hetvattenprod'!$B$1:$BX$550,MATCH(BC$2,'Egen hetvattenprod'!$B$1:$BX$1,0),FALSE)+VLOOKUP($B60,Kraftvärmeprod!$B$1:$BX$550,MATCH(BC$2,Kraftvärmeprod!$B$1:$BX$1,0),FALSE))/$AC60,"")</f>
        <v>0</v>
      </c>
      <c r="BD60" s="283">
        <f>IF($AY60="ja",(VLOOKUP($B60,'Egen hetvattenprod'!$B$1:$BX$550,MATCH(BD$2,'Egen hetvattenprod'!$B$1:$BX$1,0),FALSE)+VLOOKUP($B60,Kraftvärmeprod!$B$1:$BX$550,MATCH(BD$2,Kraftvärmeprod!$B$1:$BX$1,0),FALSE))/$AC60,"")</f>
        <v>0</v>
      </c>
      <c r="BF60" s="244" t="str">
        <f t="shared" si="5"/>
        <v>Nej</v>
      </c>
      <c r="BG60" s="283" t="str">
        <f>IF($BF60="ja",VLOOKUP($B60,'Egen hetvattenprod'!$B$1:$BX$550,MATCH("Andelen klimatgaser med fossilt ursprung för avfall ()",'Egen hetvattenprod'!$B$1:$BX$1,0),FALSE),"")</f>
        <v/>
      </c>
      <c r="BH60" s="283" t="str">
        <f>IF($BF60="ja",VLOOKUP($B60,Kraftvärmeprod!$B$1:$BX$550,MATCH("Andelen klimatgaser med fossilt ursprung för avfall ()",Kraftvärmeprod!$B$1:$BX$1,0),FALSE),"")</f>
        <v/>
      </c>
      <c r="BI60" s="307" t="str">
        <f>IF($BF60="ja",VLOOKUP($B60,'Egen hetvattenprod'!$B$1:$BX$550,MATCH("Avfall (GWh)",'Egen hetvattenprod'!$B$1:$BX$1,0),FALSE),"")</f>
        <v/>
      </c>
      <c r="BJ60" s="307" t="str">
        <f>IF($BF60="ja",VLOOKUP($B60,'Slutlig allokering kvv'!$B$1:$BX$550,MATCH("Avfall (GWh)",'Slutlig allokering kvv'!$B$1:$BX$1,0),FALSE),"")</f>
        <v/>
      </c>
      <c r="BK60" s="307" t="str">
        <f>IF($BF60="ja",VLOOKUP($B60,'Köpt hetvatten'!$B$1:$BX$550,MATCH("Avfall i köpt hetvatten",'Köpt hetvatten'!$B$1:$BX$1,0),FALSE),"")</f>
        <v/>
      </c>
      <c r="BL60" s="307" t="str">
        <f>IF($BF60="ja",VLOOKUP($B60,'Egen hetvattenprod'!$B$1:$BX$550,MATCH("Värde enligt ovan. (%)",'Egen hetvattenprod'!$B$1:$BX$1,0),FALSE),"")</f>
        <v/>
      </c>
      <c r="BM60" s="307" t="str">
        <f>IF($BF60="ja",VLOOKUP($B60,Kraftvärmeprod!$B$1:$BX$550,MATCH("Värde enligt ovan. (%)",Kraftvärmeprod!$B$1:$BX$1,0),FALSE),"")</f>
        <v/>
      </c>
      <c r="BN60" s="307"/>
      <c r="BO60" s="307"/>
      <c r="BP60" s="307"/>
      <c r="BQ60" s="307" t="str">
        <f>IF($BF60="ja",VLOOKUP($B60,'Egen hetvattenprod'!$B$1:$BX$550,MATCH("Tillförd olja (fossil) vid avfallsförbränning (GWh)",'Egen hetvattenprod'!$B$1:$BX$1,0),FALSE),"")</f>
        <v/>
      </c>
      <c r="BR60" s="307" t="str">
        <f>IF($BF60="ja",VLOOKUP($B60,Kraftvärmeprod!$B$1:$BX$550,MATCH("Tillförd olja (fossil) vid avfallsförbränning (GWh)",Kraftvärmeprod!$B$1:$BX$1,0),FALSE),"")</f>
        <v/>
      </c>
    </row>
    <row r="61" spans="1:70" x14ac:dyDescent="0.25">
      <c r="A61" s="2" t="str">
        <f>'Miljövärden för publ företag'!B63</f>
        <v>E.ON Värme Sverige AB</v>
      </c>
      <c r="B61" s="2" t="str">
        <f>'Miljövärden för publ företag'!C63</f>
        <v>Österåker</v>
      </c>
      <c r="C61" s="312">
        <f>IFERROR(VLOOKUP($B61,Totalt!$B$1:$AQ$554,MATCH(C$2,Totalt!$B$1:$AQ$1,0),FALSE),"")</f>
        <v>0</v>
      </c>
      <c r="D61" s="312">
        <f>IFERROR(VLOOKUP($B61,Totalt!$B$1:$AQ$554,MATCH(D$2,Totalt!$B$1:$AQ$1,0),FALSE),"")</f>
        <v>0.245</v>
      </c>
      <c r="E61" s="312">
        <f>IFERROR(VLOOKUP($B61,Totalt!$B$1:$AQ$554,MATCH(E$2,Totalt!$B$1:$AQ$1,0),FALSE),"")</f>
        <v>0</v>
      </c>
      <c r="F61" s="312">
        <f>IFERROR(VLOOKUP($B61,Totalt!$B$1:$AQ$554,MATCH(F$2,Totalt!$B$1:$AQ$1,0),FALSE),"")</f>
        <v>0</v>
      </c>
      <c r="G61" s="312">
        <f>IFERROR(VLOOKUP($B61,Totalt!$B$1:$AQ$554,MATCH(G$2,Totalt!$B$1:$AQ$1,0),FALSE),"")</f>
        <v>0</v>
      </c>
      <c r="H61" s="312">
        <f>IFERROR(VLOOKUP($B61,Totalt!$B$1:$AQ$554,MATCH(H$2,Totalt!$B$1:$AQ$1,0),FALSE),"")</f>
        <v>0</v>
      </c>
      <c r="I61" s="312">
        <f>IFERROR(VLOOKUP($B61,Totalt!$B$1:$AQ$554,MATCH(I$2,Totalt!$B$1:$AQ$1,0),FALSE),"")</f>
        <v>0</v>
      </c>
      <c r="J61" s="312">
        <f>IFERROR(VLOOKUP($B61,Totalt!$B$1:$AQ$554,MATCH(J$2,Totalt!$B$1:$AQ$1,0),FALSE),"")</f>
        <v>0</v>
      </c>
      <c r="K61" s="312">
        <f>IFERROR(VLOOKUP($B61,Totalt!$B$1:$AQ$554,MATCH(K$2,Totalt!$B$1:$AQ$1,0),FALSE),"")</f>
        <v>0</v>
      </c>
      <c r="L61" s="312">
        <f>IFERROR(VLOOKUP($B61,Totalt!$B$1:$AQ$554,MATCH(L$2,Totalt!$B$1:$AQ$1,0),FALSE),"")</f>
        <v>0</v>
      </c>
      <c r="M61" s="312">
        <f>IFERROR(VLOOKUP($B61,Totalt!$B$1:$AQ$554,MATCH(M$2,Totalt!$B$1:$AQ$1,0),FALSE),"")</f>
        <v>0</v>
      </c>
      <c r="N61" s="312">
        <f>IFERROR(VLOOKUP($B61,Totalt!$B$1:$AQ$554,MATCH(N$2,Totalt!$B$1:$AQ$1,0),FALSE),"")</f>
        <v>0</v>
      </c>
      <c r="O61" s="312">
        <f>IFERROR(VLOOKUP($B61,Totalt!$B$1:$AQ$554,MATCH(O$2,Totalt!$B$1:$AQ$1,0),FALSE),"")</f>
        <v>0</v>
      </c>
      <c r="P61" s="312">
        <f>IFERROR(VLOOKUP($B61,Totalt!$B$1:$AQ$554,MATCH(P$2,Totalt!$B$1:$AQ$1,0),FALSE),"")</f>
        <v>58.945</v>
      </c>
      <c r="Q61" s="312">
        <f>IFERROR(VLOOKUP($B61,Totalt!$B$1:$AQ$554,MATCH(Q$2,Totalt!$B$1:$AQ$1,0),FALSE),"")</f>
        <v>0</v>
      </c>
      <c r="R61" s="312">
        <f>IFERROR(VLOOKUP($B61,Totalt!$B$1:$AQ$554,MATCH(R$2,Totalt!$B$1:$AQ$1,0),FALSE),"")</f>
        <v>7.1829999999999998</v>
      </c>
      <c r="S61" s="312">
        <f>IFERROR(VLOOKUP($B61,Totalt!$B$1:$AQ$554,MATCH(S$2,Totalt!$B$1:$AQ$1,0),FALSE),"")</f>
        <v>0</v>
      </c>
      <c r="T61" s="312">
        <f>IFERROR(VLOOKUP($B61,Totalt!$B$1:$AQ$554,MATCH(T$2,Totalt!$B$1:$AQ$1,0),FALSE),"")</f>
        <v>0</v>
      </c>
      <c r="U61" s="312">
        <f>IFERROR(VLOOKUP($B61,Totalt!$B$1:$AQ$554,MATCH(U$2,Totalt!$B$1:$AQ$1,0),FALSE),"")</f>
        <v>0</v>
      </c>
      <c r="V61" s="312">
        <f>IFERROR(VLOOKUP($B61,Totalt!$B$1:$AQ$554,MATCH(V$2,Totalt!$B$1:$AQ$1,0),FALSE),"")</f>
        <v>0</v>
      </c>
      <c r="W61" s="312">
        <f>IFERROR(VLOOKUP($B61,Totalt!$B$1:$AQ$554,MATCH(W$2,Totalt!$B$1:$AQ$1,0),FALSE),"")</f>
        <v>4.1079999999999997</v>
      </c>
      <c r="X61" s="312">
        <f>IFERROR(VLOOKUP($B61,Totalt!$B$1:$AQ$554,MATCH(X$2,Totalt!$B$1:$AQ$1,0),FALSE),"")</f>
        <v>0</v>
      </c>
      <c r="Y61" s="312">
        <f>IFERROR(VLOOKUP($B61,Totalt!$B$1:$AQ$554,MATCH(Y$2,Totalt!$B$1:$AQ$1,0),FALSE),"")</f>
        <v>0</v>
      </c>
      <c r="Z61" s="312">
        <f>IFERROR(VLOOKUP($B61,Totalt!$B$1:$AQ$554,MATCH(Z$2,Totalt!$B$1:$AQ$1,0),FALSE),"")</f>
        <v>0</v>
      </c>
      <c r="AA61" s="312">
        <f>IFERROR(VLOOKUP($B61,Totalt!$B$1:$AQ$554,MATCH(AA$2,Totalt!$B$1:$AQ$1,0),FALSE),"")</f>
        <v>0</v>
      </c>
      <c r="AB61" s="312">
        <f>IFERROR(VLOOKUP($B61,Totalt!$B$1:$AQ$554,MATCH(AB$2,Totalt!$B$1:$AQ$1,0),FALSE),"")</f>
        <v>0</v>
      </c>
      <c r="AC61" s="312">
        <f>IFERROR(VLOOKUP($B61,Totalt!$B$1:$AQ$554,MATCH(AC$2,Totalt!$B$1:$AQ$1,0),FALSE),"")</f>
        <v>6.5140000000000002</v>
      </c>
      <c r="AD61" s="312">
        <f>IFERROR(VLOOKUP($B61,Totalt!$B$1:$AQ$554,MATCH(AD$2,Totalt!$B$1:$AQ$1,0),FALSE),"")</f>
        <v>0</v>
      </c>
      <c r="AE61" s="312">
        <f>IFERROR(VLOOKUP($B61,Totalt!$B$1:$AQ$554,MATCH(AE$2,Totalt!$B$1:$AQ$1,0),FALSE),"")</f>
        <v>0</v>
      </c>
      <c r="AF61" s="312">
        <f>IFERROR(VLOOKUP($B61,Totalt!$B$1:$AQ$554,MATCH(AF$2,Totalt!$B$1:$AQ$1,0),FALSE),"")</f>
        <v>1.5</v>
      </c>
      <c r="AG61" s="312">
        <f>IFERROR(VLOOKUP($B61,Totalt!$B$1:$AQ$554,MATCH(AG$2,Totalt!$B$1:$AQ$1,0),FALSE),"")</f>
        <v>0</v>
      </c>
      <c r="AI61" s="245">
        <f t="shared" si="3"/>
        <v>78.49499999999999</v>
      </c>
      <c r="AJ61" s="246">
        <f>IF(ISERROR(1/VLOOKUP($B61,Leveranser!$B$1:$S$500,MATCH("såld värme (gwh)",Leveranser!$B$1:$S$1,0),FALSE)),"",VLOOKUP($B61,Leveranser!$B$1:$S$500,MATCH("såld värme (gwh)",Leveranser!$B$1:$S$1,0),FALSE))</f>
        <v>65.2</v>
      </c>
      <c r="AK61" t="str">
        <f>IFERROR(IF(VLOOKUP($B61,Totalt!$B$1:$AQ$554,MATCH(AK$2,Totalt!$B$1:$AQ$1,0),FALSE)="","",VLOOKUP($B61,Totalt!$B$1:$AQ$554,MATCH(AK$2,Totalt!$B$1:$AQ$1,0),FALSE)),"")</f>
        <v/>
      </c>
      <c r="AM61" s="247" t="str">
        <f>IF(B61&lt;&gt;"",IF(VLOOKUP($B61,Totalt!$B$1:$AQ$554,MATCH("Kvalitetsgranskad:",Totalt!$B$1:$AQ$1,0),FALSE)="ja",VLOOKUP($B61,Miljö!$B$1:$AG$479,MATCH(AM$2,Miljö!$B$1:$AK$1,0),FALSE),""),"")</f>
        <v>Nej</v>
      </c>
      <c r="AN61" s="247" t="str">
        <f>IF(AM61="ja",VLOOKUP($B61,Miljö!$B$1:$J$479,MATCH("Typ av ursprungsspecificerad el   (Om inget värde anges används Nordisk residualmix, se inforuta) ()",Miljö!$B$1:$J$1,0),FALSE),IF(AM61="nej","Nordisk residualel",""))</f>
        <v>Nordisk residualel</v>
      </c>
      <c r="AO61" s="247">
        <f>IF(AM61="","",VLOOKUP($B61,Miljö!$B$1:$J$479,MATCH("Fossilandel för ursprungspecificerad el ()",Miljö!$B$1:$J$1,0),FALSE))</f>
        <v>0.48399999999999999</v>
      </c>
      <c r="AP61" s="247">
        <f>IF(AM61="","",IFERROR(VLOOKUP($B61,Miljö!$B$1:$J$479,MATCH("Kärnkraftsandel för ursprungsspecificerad el ()",Miljö!$B$1:$J$1,0),FALSE)/1,0))</f>
        <v>0.35</v>
      </c>
      <c r="AQ61" s="247">
        <f t="shared" si="4"/>
        <v>0.16600000000000004</v>
      </c>
      <c r="AR61" s="52"/>
      <c r="AS61" s="247" t="str">
        <f t="shared" si="0"/>
        <v>Nej</v>
      </c>
      <c r="AT61" s="247" t="str">
        <f>IF(AS61="ja",VLOOKUP($B61,Miljö!$B$1:$O$500,MATCH("Fossil andel i procent (%)",Miljö!$B$1:$O$1,0),FALSE)/100,"")</f>
        <v/>
      </c>
      <c r="AU61" s="52"/>
      <c r="AV61" s="247" t="str">
        <f t="shared" si="1"/>
        <v>Nej</v>
      </c>
      <c r="AW61" s="247" t="str">
        <f>IF(AV61="ja",VLOOKUP($B61,'Egen hetvattenprod'!$B$1:$AO$500,MATCH("Värmekälla till värmepumpar ()",'Egen hetvattenprod'!$B$1:$AO$1,0),FALSE),"")</f>
        <v/>
      </c>
      <c r="AY61" s="244" t="str">
        <f t="shared" si="2"/>
        <v>Ja</v>
      </c>
      <c r="AZ61" s="283">
        <f>IF($AY61="ja",(VLOOKUP($B61,'Egen hetvattenprod'!$B$1:$BX$550,MATCH(AZ$2,'Egen hetvattenprod'!$B$1:$BX$1,0),FALSE)+VLOOKUP($B61,Kraftvärmeprod!$B$1:$BX$550,MATCH(AZ$2,Kraftvärmeprod!$B$1:$BX$1,0),FALSE))/$AC61,"")</f>
        <v>1</v>
      </c>
      <c r="BA61" s="283">
        <f>IF($AY61="ja",(VLOOKUP($B61,'Egen hetvattenprod'!$B$1:$BX$550,MATCH(BA$2,'Egen hetvattenprod'!$B$1:$BX$1,0),FALSE)+VLOOKUP($B61,Kraftvärmeprod!$B$1:$BX$550,MATCH(BA$2,Kraftvärmeprod!$B$1:$BX$1,0),FALSE))/$AC61,"")</f>
        <v>0</v>
      </c>
      <c r="BB61" s="283">
        <f>IF($AY61="ja",(VLOOKUP($B61,'Egen hetvattenprod'!$B$1:$BX$550,MATCH(BB$2,'Egen hetvattenprod'!$B$1:$BX$1,0),FALSE)+VLOOKUP($B61,Kraftvärmeprod!$B$1:$BX$550,MATCH(BB$2,Kraftvärmeprod!$B$1:$BX$1,0),FALSE))/$AC61,"")</f>
        <v>0</v>
      </c>
      <c r="BC61" s="283">
        <f>IF($AY61="ja",(VLOOKUP($B61,'Egen hetvattenprod'!$B$1:$BX$550,MATCH(BC$2,'Egen hetvattenprod'!$B$1:$BX$1,0),FALSE)+VLOOKUP($B61,Kraftvärmeprod!$B$1:$BX$550,MATCH(BC$2,Kraftvärmeprod!$B$1:$BX$1,0),FALSE))/$AC61,"")</f>
        <v>0</v>
      </c>
      <c r="BD61" s="283">
        <f>IF($AY61="ja",(VLOOKUP($B61,'Egen hetvattenprod'!$B$1:$BX$550,MATCH(BD$2,'Egen hetvattenprod'!$B$1:$BX$1,0),FALSE)+VLOOKUP($B61,Kraftvärmeprod!$B$1:$BX$550,MATCH(BD$2,Kraftvärmeprod!$B$1:$BX$1,0),FALSE))/$AC61,"")</f>
        <v>0</v>
      </c>
      <c r="BF61" s="244" t="str">
        <f t="shared" si="5"/>
        <v>Nej</v>
      </c>
      <c r="BG61" s="283" t="str">
        <f>IF($BF61="ja",VLOOKUP($B61,'Egen hetvattenprod'!$B$1:$BX$550,MATCH("Andelen klimatgaser med fossilt ursprung för avfall ()",'Egen hetvattenprod'!$B$1:$BX$1,0),FALSE),"")</f>
        <v/>
      </c>
      <c r="BH61" s="283" t="str">
        <f>IF($BF61="ja",VLOOKUP($B61,Kraftvärmeprod!$B$1:$BX$550,MATCH("Andelen klimatgaser med fossilt ursprung för avfall ()",Kraftvärmeprod!$B$1:$BX$1,0),FALSE),"")</f>
        <v/>
      </c>
      <c r="BI61" s="307" t="str">
        <f>IF($BF61="ja",VLOOKUP($B61,'Egen hetvattenprod'!$B$1:$BX$550,MATCH("Avfall (GWh)",'Egen hetvattenprod'!$B$1:$BX$1,0),FALSE),"")</f>
        <v/>
      </c>
      <c r="BJ61" s="307" t="str">
        <f>IF($BF61="ja",VLOOKUP($B61,'Slutlig allokering kvv'!$B$1:$BX$550,MATCH("Avfall (GWh)",'Slutlig allokering kvv'!$B$1:$BX$1,0),FALSE),"")</f>
        <v/>
      </c>
      <c r="BK61" s="307" t="str">
        <f>IF($BF61="ja",VLOOKUP($B61,'Köpt hetvatten'!$B$1:$BX$550,MATCH("Avfall i köpt hetvatten",'Köpt hetvatten'!$B$1:$BX$1,0),FALSE),"")</f>
        <v/>
      </c>
      <c r="BL61" s="307" t="str">
        <f>IF($BF61="ja",VLOOKUP($B61,'Egen hetvattenprod'!$B$1:$BX$550,MATCH("Värde enligt ovan. (%)",'Egen hetvattenprod'!$B$1:$BX$1,0),FALSE),"")</f>
        <v/>
      </c>
      <c r="BM61" s="307" t="str">
        <f>IF($BF61="ja",VLOOKUP($B61,Kraftvärmeprod!$B$1:$BX$550,MATCH("Värde enligt ovan. (%)",Kraftvärmeprod!$B$1:$BX$1,0),FALSE),"")</f>
        <v/>
      </c>
      <c r="BN61" s="307"/>
      <c r="BO61" s="307"/>
      <c r="BP61" s="307"/>
      <c r="BQ61" s="307" t="str">
        <f>IF($BF61="ja",VLOOKUP($B61,'Egen hetvattenprod'!$B$1:$BX$550,MATCH("Tillförd olja (fossil) vid avfallsförbränning (GWh)",'Egen hetvattenprod'!$B$1:$BX$1,0),FALSE),"")</f>
        <v/>
      </c>
      <c r="BR61" s="307" t="str">
        <f>IF($BF61="ja",VLOOKUP($B61,Kraftvärmeprod!$B$1:$BX$550,MATCH("Tillförd olja (fossil) vid avfallsförbränning (GWh)",Kraftvärmeprod!$B$1:$BX$1,0),FALSE),"")</f>
        <v/>
      </c>
    </row>
    <row r="62" spans="1:70" x14ac:dyDescent="0.25">
      <c r="A62" s="2" t="str">
        <f>'Miljövärden för publ företag'!B64</f>
        <v>Eksjö Energi AB</v>
      </c>
      <c r="B62" s="2" t="str">
        <f>'Miljövärden för publ företag'!C64</f>
        <v>Eksjö</v>
      </c>
      <c r="C62" s="312">
        <f>IFERROR(VLOOKUP($B62,Totalt!$B$1:$AQ$554,MATCH(C$2,Totalt!$B$1:$AQ$1,0),FALSE),"")</f>
        <v>0</v>
      </c>
      <c r="D62" s="312">
        <f>IFERROR(VLOOKUP($B62,Totalt!$B$1:$AQ$554,MATCH(D$2,Totalt!$B$1:$AQ$1,0),FALSE),"")</f>
        <v>3.3000000000000002E-2</v>
      </c>
      <c r="E62" s="312">
        <f>IFERROR(VLOOKUP($B62,Totalt!$B$1:$AQ$554,MATCH(E$2,Totalt!$B$1:$AQ$1,0),FALSE),"")</f>
        <v>0</v>
      </c>
      <c r="F62" s="312">
        <f>IFERROR(VLOOKUP($B62,Totalt!$B$1:$AQ$554,MATCH(F$2,Totalt!$B$1:$AQ$1,0),FALSE),"")</f>
        <v>0</v>
      </c>
      <c r="G62" s="312">
        <f>IFERROR(VLOOKUP($B62,Totalt!$B$1:$AQ$554,MATCH(G$2,Totalt!$B$1:$AQ$1,0),FALSE),"")</f>
        <v>0</v>
      </c>
      <c r="H62" s="312">
        <f>IFERROR(VLOOKUP($B62,Totalt!$B$1:$AQ$554,MATCH(H$2,Totalt!$B$1:$AQ$1,0),FALSE),"")</f>
        <v>0</v>
      </c>
      <c r="I62" s="312">
        <f>IFERROR(VLOOKUP($B62,Totalt!$B$1:$AQ$554,MATCH(I$2,Totalt!$B$1:$AQ$1,0),FALSE),"")</f>
        <v>124.261</v>
      </c>
      <c r="J62" s="312">
        <f>IFERROR(VLOOKUP($B62,Totalt!$B$1:$AQ$554,MATCH(J$2,Totalt!$B$1:$AQ$1,0),FALSE),"")</f>
        <v>0</v>
      </c>
      <c r="K62" s="312">
        <f>IFERROR(VLOOKUP($B62,Totalt!$B$1:$AQ$554,MATCH(K$2,Totalt!$B$1:$AQ$1,0),FALSE),"")</f>
        <v>0</v>
      </c>
      <c r="L62" s="312">
        <f>IFERROR(VLOOKUP($B62,Totalt!$B$1:$AQ$554,MATCH(L$2,Totalt!$B$1:$AQ$1,0),FALSE),"")</f>
        <v>0</v>
      </c>
      <c r="M62" s="312">
        <f>IFERROR(VLOOKUP($B62,Totalt!$B$1:$AQ$554,MATCH(M$2,Totalt!$B$1:$AQ$1,0),FALSE),"")</f>
        <v>3.06</v>
      </c>
      <c r="N62" s="312">
        <f>IFERROR(VLOOKUP($B62,Totalt!$B$1:$AQ$554,MATCH(N$2,Totalt!$B$1:$AQ$1,0),FALSE),"")</f>
        <v>0</v>
      </c>
      <c r="O62" s="312">
        <f>IFERROR(VLOOKUP($B62,Totalt!$B$1:$AQ$554,MATCH(O$2,Totalt!$B$1:$AQ$1,0),FALSE),"")</f>
        <v>3.06</v>
      </c>
      <c r="P62" s="312">
        <f>IFERROR(VLOOKUP($B62,Totalt!$B$1:$AQ$554,MATCH(P$2,Totalt!$B$1:$AQ$1,0),FALSE),"")</f>
        <v>10.1</v>
      </c>
      <c r="Q62" s="312">
        <f>IFERROR(VLOOKUP($B62,Totalt!$B$1:$AQ$554,MATCH(Q$2,Totalt!$B$1:$AQ$1,0),FALSE),"")</f>
        <v>2.0941200000000002</v>
      </c>
      <c r="R62" s="312">
        <f>IFERROR(VLOOKUP($B62,Totalt!$B$1:$AQ$554,MATCH(R$2,Totalt!$B$1:$AQ$1,0),FALSE),"")</f>
        <v>0</v>
      </c>
      <c r="S62" s="312">
        <f>IFERROR(VLOOKUP($B62,Totalt!$B$1:$AQ$554,MATCH(S$2,Totalt!$B$1:$AQ$1,0),FALSE),"")</f>
        <v>0</v>
      </c>
      <c r="T62" s="312">
        <f>IFERROR(VLOOKUP($B62,Totalt!$B$1:$AQ$554,MATCH(T$2,Totalt!$B$1:$AQ$1,0),FALSE),"")</f>
        <v>0</v>
      </c>
      <c r="U62" s="312">
        <f>IFERROR(VLOOKUP($B62,Totalt!$B$1:$AQ$554,MATCH(U$2,Totalt!$B$1:$AQ$1,0),FALSE),"")</f>
        <v>0</v>
      </c>
      <c r="V62" s="312">
        <f>IFERROR(VLOOKUP($B62,Totalt!$B$1:$AQ$554,MATCH(V$2,Totalt!$B$1:$AQ$1,0),FALSE),"")</f>
        <v>0</v>
      </c>
      <c r="W62" s="312">
        <f>IFERROR(VLOOKUP($B62,Totalt!$B$1:$AQ$554,MATCH(W$2,Totalt!$B$1:$AQ$1,0),FALSE),"")</f>
        <v>0.54785200000000001</v>
      </c>
      <c r="X62" s="312">
        <f>IFERROR(VLOOKUP($B62,Totalt!$B$1:$AQ$554,MATCH(X$2,Totalt!$B$1:$AQ$1,0),FALSE),"")</f>
        <v>0</v>
      </c>
      <c r="Y62" s="312">
        <f>IFERROR(VLOOKUP($B62,Totalt!$B$1:$AQ$554,MATCH(Y$2,Totalt!$B$1:$AQ$1,0),FALSE),"")</f>
        <v>0</v>
      </c>
      <c r="Z62" s="312">
        <f>IFERROR(VLOOKUP($B62,Totalt!$B$1:$AQ$554,MATCH(Z$2,Totalt!$B$1:$AQ$1,0),FALSE),"")</f>
        <v>0</v>
      </c>
      <c r="AA62" s="312">
        <f>IFERROR(VLOOKUP($B62,Totalt!$B$1:$AQ$554,MATCH(AA$2,Totalt!$B$1:$AQ$1,0),FALSE),"")</f>
        <v>0</v>
      </c>
      <c r="AB62" s="312">
        <f>IFERROR(VLOOKUP($B62,Totalt!$B$1:$AQ$554,MATCH(AB$2,Totalt!$B$1:$AQ$1,0),FALSE),"")</f>
        <v>0</v>
      </c>
      <c r="AC62" s="312">
        <f>IFERROR(VLOOKUP($B62,Totalt!$B$1:$AQ$554,MATCH(AC$2,Totalt!$B$1:$AQ$1,0),FALSE),"")</f>
        <v>12.33</v>
      </c>
      <c r="AD62" s="312">
        <f>IFERROR(VLOOKUP($B62,Totalt!$B$1:$AQ$554,MATCH(AD$2,Totalt!$B$1:$AQ$1,0),FALSE),"")</f>
        <v>0</v>
      </c>
      <c r="AE62" s="312">
        <f>IFERROR(VLOOKUP($B62,Totalt!$B$1:$AQ$554,MATCH(AE$2,Totalt!$B$1:$AQ$1,0),FALSE),"")</f>
        <v>0</v>
      </c>
      <c r="AF62" s="312">
        <f>IFERROR(VLOOKUP($B62,Totalt!$B$1:$AQ$554,MATCH(AF$2,Totalt!$B$1:$AQ$1,0),FALSE),"")</f>
        <v>3.16134</v>
      </c>
      <c r="AG62" s="312">
        <f>IFERROR(VLOOKUP($B62,Totalt!$B$1:$AQ$554,MATCH(AG$2,Totalt!$B$1:$AQ$1,0),FALSE),"")</f>
        <v>0</v>
      </c>
      <c r="AI62" s="245">
        <f t="shared" si="3"/>
        <v>158.647312</v>
      </c>
      <c r="AJ62" s="246">
        <f>IF(ISERROR(1/VLOOKUP($B62,Leveranser!$B$1:$S$500,MATCH("såld värme (gwh)",Leveranser!$B$1:$S$1,0),FALSE)),"",VLOOKUP($B62,Leveranser!$B$1:$S$500,MATCH("såld värme (gwh)",Leveranser!$B$1:$S$1,0),FALSE))</f>
        <v>105.378</v>
      </c>
      <c r="AK62" t="str">
        <f>IFERROR(IF(VLOOKUP($B62,Totalt!$B$1:$AQ$554,MATCH(AK$2,Totalt!$B$1:$AQ$1,0),FALSE)="","",VLOOKUP($B62,Totalt!$B$1:$AQ$554,MATCH(AK$2,Totalt!$B$1:$AQ$1,0),FALSE)),"")</f>
        <v/>
      </c>
      <c r="AM62" s="247" t="str">
        <f>IF(B62&lt;&gt;"",IF(VLOOKUP($B62,Totalt!$B$1:$AQ$554,MATCH("Kvalitetsgranskad:",Totalt!$B$1:$AQ$1,0),FALSE)="ja",VLOOKUP($B62,Miljö!$B$1:$AG$479,MATCH(AM$2,Miljö!$B$1:$AK$1,0),FALSE),""),"")</f>
        <v>Nej</v>
      </c>
      <c r="AN62" s="247" t="str">
        <f>IF(AM62="ja",VLOOKUP($B62,Miljö!$B$1:$J$479,MATCH("Typ av ursprungsspecificerad el   (Om inget värde anges används Nordisk residualmix, se inforuta) ()",Miljö!$B$1:$J$1,0),FALSE),IF(AM62="nej","Nordisk residualel",""))</f>
        <v>Nordisk residualel</v>
      </c>
      <c r="AO62" s="247">
        <f>IF(AM62="","",VLOOKUP($B62,Miljö!$B$1:$J$479,MATCH("Fossilandel för ursprungspecificerad el ()",Miljö!$B$1:$J$1,0),FALSE))</f>
        <v>0.48399999999999999</v>
      </c>
      <c r="AP62" s="247">
        <f>IF(AM62="","",IFERROR(VLOOKUP($B62,Miljö!$B$1:$J$479,MATCH("Kärnkraftsandel för ursprungsspecificerad el ()",Miljö!$B$1:$J$1,0),FALSE)/1,0))</f>
        <v>0.35</v>
      </c>
      <c r="AQ62" s="247">
        <f t="shared" si="4"/>
        <v>0.16600000000000004</v>
      </c>
      <c r="AR62" s="52"/>
      <c r="AS62" s="247" t="str">
        <f t="shared" si="0"/>
        <v>Nej</v>
      </c>
      <c r="AT62" s="247" t="str">
        <f>IF(AS62="ja",VLOOKUP($B62,Miljö!$B$1:$O$500,MATCH("Fossil andel i procent (%)",Miljö!$B$1:$O$1,0),FALSE)/100,"")</f>
        <v/>
      </c>
      <c r="AU62" s="52"/>
      <c r="AV62" s="247" t="str">
        <f t="shared" si="1"/>
        <v>Nej</v>
      </c>
      <c r="AW62" s="247" t="str">
        <f>IF(AV62="ja",VLOOKUP($B62,'Egen hetvattenprod'!$B$1:$AO$500,MATCH("Värmekälla till värmepumpar ()",'Egen hetvattenprod'!$B$1:$AO$1,0),FALSE),"")</f>
        <v/>
      </c>
      <c r="AY62" s="244" t="str">
        <f t="shared" si="2"/>
        <v>Ja</v>
      </c>
      <c r="AZ62" s="283">
        <f>IF($AY62="ja",(VLOOKUP($B62,'Egen hetvattenprod'!$B$1:$BX$550,MATCH(AZ$2,'Egen hetvattenprod'!$B$1:$BX$1,0),FALSE)+VLOOKUP($B62,Kraftvärmeprod!$B$1:$BX$550,MATCH(AZ$2,Kraftvärmeprod!$B$1:$BX$1,0),FALSE))/$AC62,"")</f>
        <v>0</v>
      </c>
      <c r="BA62" s="283">
        <f>IF($AY62="ja",(VLOOKUP($B62,'Egen hetvattenprod'!$B$1:$BX$550,MATCH(BA$2,'Egen hetvattenprod'!$B$1:$BX$1,0),FALSE)+VLOOKUP($B62,Kraftvärmeprod!$B$1:$BX$550,MATCH(BA$2,Kraftvärmeprod!$B$1:$BX$1,0),FALSE))/$AC62,"")</f>
        <v>0</v>
      </c>
      <c r="BB62" s="283">
        <f>IF($AY62="ja",(VLOOKUP($B62,'Egen hetvattenprod'!$B$1:$BX$550,MATCH(BB$2,'Egen hetvattenprod'!$B$1:$BX$1,0),FALSE)+VLOOKUP($B62,Kraftvärmeprod!$B$1:$BX$550,MATCH(BB$2,Kraftvärmeprod!$B$1:$BX$1,0),FALSE))/$AC62,"")</f>
        <v>0</v>
      </c>
      <c r="BC62" s="283">
        <f>IF($AY62="ja",(VLOOKUP($B62,'Egen hetvattenprod'!$B$1:$BX$550,MATCH(BC$2,'Egen hetvattenprod'!$B$1:$BX$1,0),FALSE)+VLOOKUP($B62,Kraftvärmeprod!$B$1:$BX$550,MATCH(BC$2,Kraftvärmeprod!$B$1:$BX$1,0),FALSE))/$AC62,"")</f>
        <v>0</v>
      </c>
      <c r="BD62" s="283">
        <f>IF($AY62="ja",(VLOOKUP($B62,'Egen hetvattenprod'!$B$1:$BX$550,MATCH(BD$2,'Egen hetvattenprod'!$B$1:$BX$1,0),FALSE)+VLOOKUP($B62,Kraftvärmeprod!$B$1:$BX$550,MATCH(BD$2,Kraftvärmeprod!$B$1:$BX$1,0),FALSE))/$AC62,"")</f>
        <v>1</v>
      </c>
      <c r="BF62" s="244" t="str">
        <f t="shared" si="5"/>
        <v>Ja</v>
      </c>
      <c r="BG62" s="283" t="str">
        <f>IF($BF62="ja",VLOOKUP($B62,'Egen hetvattenprod'!$B$1:$BX$550,MATCH("Andelen klimatgaser med fossilt ursprung för avfall ()",'Egen hetvattenprod'!$B$1:$BX$1,0),FALSE),"")</f>
        <v>Ingen redovisning</v>
      </c>
      <c r="BH62" s="283" t="str">
        <f>IF($BF62="ja",VLOOKUP($B62,Kraftvärmeprod!$B$1:$BX$550,MATCH("Andelen klimatgaser med fossilt ursprung för avfall ()",Kraftvärmeprod!$B$1:$BX$1,0),FALSE),"")</f>
        <v>Schablon</v>
      </c>
      <c r="BI62" s="307" t="str">
        <f>IF($BF62="ja",VLOOKUP($B62,'Egen hetvattenprod'!$B$1:$BX$550,MATCH("Avfall (GWh)",'Egen hetvattenprod'!$B$1:$BX$1,0),FALSE),"")</f>
        <v>ET</v>
      </c>
      <c r="BJ62" s="307">
        <f>IF($BF62="ja",VLOOKUP($B62,'Slutlig allokering kvv'!$B$1:$BX$550,MATCH("Avfall (GWh)",'Slutlig allokering kvv'!$B$1:$BX$1,0),FALSE),"")</f>
        <v>124.261</v>
      </c>
      <c r="BK62" s="307">
        <f>IF($BF62="ja",VLOOKUP($B62,'Köpt hetvatten'!$B$1:$BX$550,MATCH("Avfall i köpt hetvatten",'Köpt hetvatten'!$B$1:$BX$1,0),FALSE),"")</f>
        <v>0</v>
      </c>
      <c r="BL62" s="307" t="str">
        <f>IF($BF62="ja",VLOOKUP($B62,'Egen hetvattenprod'!$B$1:$BX$550,MATCH("Värde enligt ovan. (%)",'Egen hetvattenprod'!$B$1:$BX$1,0),FALSE),"")</f>
        <v>ET</v>
      </c>
      <c r="BM62" s="307">
        <f>IF($BF62="ja",VLOOKUP($B62,Kraftvärmeprod!$B$1:$BX$550,MATCH("Värde enligt ovan. (%)",Kraftvärmeprod!$B$1:$BX$1,0),FALSE),"")</f>
        <v>40.5</v>
      </c>
      <c r="BN62" s="307"/>
      <c r="BO62" s="307"/>
      <c r="BP62" s="307"/>
      <c r="BQ62" s="307" t="str">
        <f>IF($BF62="ja",VLOOKUP($B62,'Egen hetvattenprod'!$B$1:$BX$550,MATCH("Tillförd olja (fossil) vid avfallsförbränning (GWh)",'Egen hetvattenprod'!$B$1:$BX$1,0),FALSE),"")</f>
        <v>ET</v>
      </c>
      <c r="BR62" s="307" t="str">
        <f>IF($BF62="ja",VLOOKUP($B62,Kraftvärmeprod!$B$1:$BX$550,MATCH("Tillförd olja (fossil) vid avfallsförbränning (GWh)",Kraftvärmeprod!$B$1:$BX$1,0),FALSE),"")</f>
        <v>ET</v>
      </c>
    </row>
    <row r="63" spans="1:70" x14ac:dyDescent="0.25">
      <c r="A63" s="2" t="str">
        <f>'Miljövärden för publ företag'!B65</f>
        <v>Eksjö Energi AB</v>
      </c>
      <c r="B63" s="2" t="str">
        <f>'Miljövärden för publ företag'!C65</f>
        <v>Ingatorp</v>
      </c>
      <c r="C63" s="312">
        <f>IFERROR(VLOOKUP($B63,Totalt!$B$1:$AQ$554,MATCH(C$2,Totalt!$B$1:$AQ$1,0),FALSE),"")</f>
        <v>0</v>
      </c>
      <c r="D63" s="312">
        <f>IFERROR(VLOOKUP($B63,Totalt!$B$1:$AQ$554,MATCH(D$2,Totalt!$B$1:$AQ$1,0),FALSE),"")</f>
        <v>0</v>
      </c>
      <c r="E63" s="312">
        <f>IFERROR(VLOOKUP($B63,Totalt!$B$1:$AQ$554,MATCH(E$2,Totalt!$B$1:$AQ$1,0),FALSE),"")</f>
        <v>0</v>
      </c>
      <c r="F63" s="312">
        <f>IFERROR(VLOOKUP($B63,Totalt!$B$1:$AQ$554,MATCH(F$2,Totalt!$B$1:$AQ$1,0),FALSE),"")</f>
        <v>0</v>
      </c>
      <c r="G63" s="312">
        <f>IFERROR(VLOOKUP($B63,Totalt!$B$1:$AQ$554,MATCH(G$2,Totalt!$B$1:$AQ$1,0),FALSE),"")</f>
        <v>0</v>
      </c>
      <c r="H63" s="312">
        <f>IFERROR(VLOOKUP($B63,Totalt!$B$1:$AQ$554,MATCH(H$2,Totalt!$B$1:$AQ$1,0),FALSE),"")</f>
        <v>0</v>
      </c>
      <c r="I63" s="312">
        <f>IFERROR(VLOOKUP($B63,Totalt!$B$1:$AQ$554,MATCH(I$2,Totalt!$B$1:$AQ$1,0),FALSE),"")</f>
        <v>0</v>
      </c>
      <c r="J63" s="312">
        <f>IFERROR(VLOOKUP($B63,Totalt!$B$1:$AQ$554,MATCH(J$2,Totalt!$B$1:$AQ$1,0),FALSE),"")</f>
        <v>0</v>
      </c>
      <c r="K63" s="312">
        <f>IFERROR(VLOOKUP($B63,Totalt!$B$1:$AQ$554,MATCH(K$2,Totalt!$B$1:$AQ$1,0),FALSE),"")</f>
        <v>0</v>
      </c>
      <c r="L63" s="312">
        <f>IFERROR(VLOOKUP($B63,Totalt!$B$1:$AQ$554,MATCH(L$2,Totalt!$B$1:$AQ$1,0),FALSE),"")</f>
        <v>0</v>
      </c>
      <c r="M63" s="312">
        <f>IFERROR(VLOOKUP($B63,Totalt!$B$1:$AQ$554,MATCH(M$2,Totalt!$B$1:$AQ$1,0),FALSE),"")</f>
        <v>1.5429999999999999</v>
      </c>
      <c r="N63" s="312">
        <f>IFERROR(VLOOKUP($B63,Totalt!$B$1:$AQ$554,MATCH(N$2,Totalt!$B$1:$AQ$1,0),FALSE),"")</f>
        <v>0</v>
      </c>
      <c r="O63" s="312">
        <f>IFERROR(VLOOKUP($B63,Totalt!$B$1:$AQ$554,MATCH(O$2,Totalt!$B$1:$AQ$1,0),FALSE),"")</f>
        <v>1.5429999999999999</v>
      </c>
      <c r="P63" s="312">
        <f>IFERROR(VLOOKUP($B63,Totalt!$B$1:$AQ$554,MATCH(P$2,Totalt!$B$1:$AQ$1,0),FALSE),"")</f>
        <v>1.5429999999999999</v>
      </c>
      <c r="Q63" s="312">
        <f>IFERROR(VLOOKUP($B63,Totalt!$B$1:$AQ$554,MATCH(Q$2,Totalt!$B$1:$AQ$1,0),FALSE),"")</f>
        <v>0</v>
      </c>
      <c r="R63" s="312">
        <f>IFERROR(VLOOKUP($B63,Totalt!$B$1:$AQ$554,MATCH(R$2,Totalt!$B$1:$AQ$1,0),FALSE),"")</f>
        <v>0</v>
      </c>
      <c r="S63" s="312">
        <f>IFERROR(VLOOKUP($B63,Totalt!$B$1:$AQ$554,MATCH(S$2,Totalt!$B$1:$AQ$1,0),FALSE),"")</f>
        <v>0</v>
      </c>
      <c r="T63" s="312">
        <f>IFERROR(VLOOKUP($B63,Totalt!$B$1:$AQ$554,MATCH(T$2,Totalt!$B$1:$AQ$1,0),FALSE),"")</f>
        <v>0</v>
      </c>
      <c r="U63" s="312">
        <f>IFERROR(VLOOKUP($B63,Totalt!$B$1:$AQ$554,MATCH(U$2,Totalt!$B$1:$AQ$1,0),FALSE),"")</f>
        <v>0</v>
      </c>
      <c r="V63" s="312">
        <f>IFERROR(VLOOKUP($B63,Totalt!$B$1:$AQ$554,MATCH(V$2,Totalt!$B$1:$AQ$1,0),FALSE),"")</f>
        <v>0</v>
      </c>
      <c r="W63" s="312">
        <f>IFERROR(VLOOKUP($B63,Totalt!$B$1:$AQ$554,MATCH(W$2,Totalt!$B$1:$AQ$1,0),FALSE),"")</f>
        <v>6.8000000000000005E-2</v>
      </c>
      <c r="X63" s="312">
        <f>IFERROR(VLOOKUP($B63,Totalt!$B$1:$AQ$554,MATCH(X$2,Totalt!$B$1:$AQ$1,0),FALSE),"")</f>
        <v>0</v>
      </c>
      <c r="Y63" s="312">
        <f>IFERROR(VLOOKUP($B63,Totalt!$B$1:$AQ$554,MATCH(Y$2,Totalt!$B$1:$AQ$1,0),FALSE),"")</f>
        <v>0</v>
      </c>
      <c r="Z63" s="312">
        <f>IFERROR(VLOOKUP($B63,Totalt!$B$1:$AQ$554,MATCH(Z$2,Totalt!$B$1:$AQ$1,0),FALSE),"")</f>
        <v>0</v>
      </c>
      <c r="AA63" s="312">
        <f>IFERROR(VLOOKUP($B63,Totalt!$B$1:$AQ$554,MATCH(AA$2,Totalt!$B$1:$AQ$1,0),FALSE),"")</f>
        <v>0</v>
      </c>
      <c r="AB63" s="312">
        <f>IFERROR(VLOOKUP($B63,Totalt!$B$1:$AQ$554,MATCH(AB$2,Totalt!$B$1:$AQ$1,0),FALSE),"")</f>
        <v>0</v>
      </c>
      <c r="AC63" s="312">
        <f>IFERROR(VLOOKUP($B63,Totalt!$B$1:$AQ$554,MATCH(AC$2,Totalt!$B$1:$AQ$1,0),FALSE),"")</f>
        <v>0</v>
      </c>
      <c r="AD63" s="312">
        <f>IFERROR(VLOOKUP($B63,Totalt!$B$1:$AQ$554,MATCH(AD$2,Totalt!$B$1:$AQ$1,0),FALSE),"")</f>
        <v>0</v>
      </c>
      <c r="AE63" s="312">
        <f>IFERROR(VLOOKUP($B63,Totalt!$B$1:$AQ$554,MATCH(AE$2,Totalt!$B$1:$AQ$1,0),FALSE),"")</f>
        <v>0</v>
      </c>
      <c r="AF63" s="312">
        <f>IFERROR(VLOOKUP($B63,Totalt!$B$1:$AQ$554,MATCH(AF$2,Totalt!$B$1:$AQ$1,0),FALSE),"")</f>
        <v>8.6760000000000004E-2</v>
      </c>
      <c r="AG63" s="312">
        <f>IFERROR(VLOOKUP($B63,Totalt!$B$1:$AQ$554,MATCH(AG$2,Totalt!$B$1:$AQ$1,0),FALSE),"")</f>
        <v>0</v>
      </c>
      <c r="AI63" s="245">
        <f t="shared" si="3"/>
        <v>4.7837599999999991</v>
      </c>
      <c r="AJ63" s="246">
        <f>IF(ISERROR(1/VLOOKUP($B63,Leveranser!$B$1:$S$500,MATCH("såld värme (gwh)",Leveranser!$B$1:$S$1,0),FALSE)),"",VLOOKUP($B63,Leveranser!$B$1:$S$500,MATCH("såld värme (gwh)",Leveranser!$B$1:$S$1,0),FALSE))</f>
        <v>2.8919999999999999</v>
      </c>
      <c r="AK63" t="str">
        <f>IFERROR(IF(VLOOKUP($B63,Totalt!$B$1:$AQ$554,MATCH(AK$2,Totalt!$B$1:$AQ$1,0),FALSE)="","",VLOOKUP($B63,Totalt!$B$1:$AQ$554,MATCH(AK$2,Totalt!$B$1:$AQ$1,0),FALSE)),"")</f>
        <v/>
      </c>
      <c r="AM63" s="247" t="str">
        <f>IF(B63&lt;&gt;"",IF(VLOOKUP($B63,Totalt!$B$1:$AQ$554,MATCH("Kvalitetsgranskad:",Totalt!$B$1:$AQ$1,0),FALSE)="ja",VLOOKUP($B63,Miljö!$B$1:$AG$479,MATCH(AM$2,Miljö!$B$1:$AK$1,0),FALSE),""),"")</f>
        <v>Nej</v>
      </c>
      <c r="AN63" s="247" t="str">
        <f>IF(AM63="ja",VLOOKUP($B63,Miljö!$B$1:$J$479,MATCH("Typ av ursprungsspecificerad el   (Om inget värde anges används Nordisk residualmix, se inforuta) ()",Miljö!$B$1:$J$1,0),FALSE),IF(AM63="nej","Nordisk residualel",""))</f>
        <v>Nordisk residualel</v>
      </c>
      <c r="AO63" s="247">
        <f>IF(AM63="","",VLOOKUP($B63,Miljö!$B$1:$J$479,MATCH("Fossilandel för ursprungspecificerad el ()",Miljö!$B$1:$J$1,0),FALSE))</f>
        <v>0.48399999999999999</v>
      </c>
      <c r="AP63" s="247">
        <f>IF(AM63="","",IFERROR(VLOOKUP($B63,Miljö!$B$1:$J$479,MATCH("Kärnkraftsandel för ursprungsspecificerad el ()",Miljö!$B$1:$J$1,0),FALSE)/1,0))</f>
        <v>0.35</v>
      </c>
      <c r="AQ63" s="247">
        <f t="shared" si="4"/>
        <v>0.16600000000000004</v>
      </c>
      <c r="AR63" s="52"/>
      <c r="AS63" s="247" t="str">
        <f t="shared" si="0"/>
        <v>Nej</v>
      </c>
      <c r="AT63" s="247" t="str">
        <f>IF(AS63="ja",VLOOKUP($B63,Miljö!$B$1:$O$500,MATCH("Fossil andel i procent (%)",Miljö!$B$1:$O$1,0),FALSE)/100,"")</f>
        <v/>
      </c>
      <c r="AU63" s="52"/>
      <c r="AV63" s="247" t="str">
        <f t="shared" si="1"/>
        <v>Nej</v>
      </c>
      <c r="AW63" s="247" t="str">
        <f>IF(AV63="ja",VLOOKUP($B63,'Egen hetvattenprod'!$B$1:$AO$500,MATCH("Värmekälla till värmepumpar ()",'Egen hetvattenprod'!$B$1:$AO$1,0),FALSE),"")</f>
        <v/>
      </c>
      <c r="AY63" s="244" t="str">
        <f t="shared" si="2"/>
        <v>Nej</v>
      </c>
      <c r="AZ63" s="283" t="str">
        <f>IF($AY63="ja",(VLOOKUP($B63,'Egen hetvattenprod'!$B$1:$BX$550,MATCH(AZ$2,'Egen hetvattenprod'!$B$1:$BX$1,0),FALSE)+VLOOKUP($B63,Kraftvärmeprod!$B$1:$BX$550,MATCH(AZ$2,Kraftvärmeprod!$B$1:$BX$1,0),FALSE))/$AC63,"")</f>
        <v/>
      </c>
      <c r="BA63" s="283" t="str">
        <f>IF($AY63="ja",(VLOOKUP($B63,'Egen hetvattenprod'!$B$1:$BX$550,MATCH(BA$2,'Egen hetvattenprod'!$B$1:$BX$1,0),FALSE)+VLOOKUP($B63,Kraftvärmeprod!$B$1:$BX$550,MATCH(BA$2,Kraftvärmeprod!$B$1:$BX$1,0),FALSE))/$AC63,"")</f>
        <v/>
      </c>
      <c r="BB63" s="283" t="str">
        <f>IF($AY63="ja",(VLOOKUP($B63,'Egen hetvattenprod'!$B$1:$BX$550,MATCH(BB$2,'Egen hetvattenprod'!$B$1:$BX$1,0),FALSE)+VLOOKUP($B63,Kraftvärmeprod!$B$1:$BX$550,MATCH(BB$2,Kraftvärmeprod!$B$1:$BX$1,0),FALSE))/$AC63,"")</f>
        <v/>
      </c>
      <c r="BC63" s="283" t="str">
        <f>IF($AY63="ja",(VLOOKUP($B63,'Egen hetvattenprod'!$B$1:$BX$550,MATCH(BC$2,'Egen hetvattenprod'!$B$1:$BX$1,0),FALSE)+VLOOKUP($B63,Kraftvärmeprod!$B$1:$BX$550,MATCH(BC$2,Kraftvärmeprod!$B$1:$BX$1,0),FALSE))/$AC63,"")</f>
        <v/>
      </c>
      <c r="BD63" s="283" t="str">
        <f>IF($AY63="ja",(VLOOKUP($B63,'Egen hetvattenprod'!$B$1:$BX$550,MATCH(BD$2,'Egen hetvattenprod'!$B$1:$BX$1,0),FALSE)+VLOOKUP($B63,Kraftvärmeprod!$B$1:$BX$550,MATCH(BD$2,Kraftvärmeprod!$B$1:$BX$1,0),FALSE))/$AC63,"")</f>
        <v/>
      </c>
      <c r="BF63" s="244" t="str">
        <f t="shared" si="5"/>
        <v>Nej</v>
      </c>
      <c r="BG63" s="283" t="str">
        <f>IF($BF63="ja",VLOOKUP($B63,'Egen hetvattenprod'!$B$1:$BX$550,MATCH("Andelen klimatgaser med fossilt ursprung för avfall ()",'Egen hetvattenprod'!$B$1:$BX$1,0),FALSE),"")</f>
        <v/>
      </c>
      <c r="BH63" s="283" t="str">
        <f>IF($BF63="ja",VLOOKUP($B63,Kraftvärmeprod!$B$1:$BX$550,MATCH("Andelen klimatgaser med fossilt ursprung för avfall ()",Kraftvärmeprod!$B$1:$BX$1,0),FALSE),"")</f>
        <v/>
      </c>
      <c r="BI63" s="307" t="str">
        <f>IF($BF63="ja",VLOOKUP($B63,'Egen hetvattenprod'!$B$1:$BX$550,MATCH("Avfall (GWh)",'Egen hetvattenprod'!$B$1:$BX$1,0),FALSE),"")</f>
        <v/>
      </c>
      <c r="BJ63" s="307" t="str">
        <f>IF($BF63="ja",VLOOKUP($B63,'Slutlig allokering kvv'!$B$1:$BX$550,MATCH("Avfall (GWh)",'Slutlig allokering kvv'!$B$1:$BX$1,0),FALSE),"")</f>
        <v/>
      </c>
      <c r="BK63" s="307" t="str">
        <f>IF($BF63="ja",VLOOKUP($B63,'Köpt hetvatten'!$B$1:$BX$550,MATCH("Avfall i köpt hetvatten",'Köpt hetvatten'!$B$1:$BX$1,0),FALSE),"")</f>
        <v/>
      </c>
      <c r="BL63" s="307" t="str">
        <f>IF($BF63="ja",VLOOKUP($B63,'Egen hetvattenprod'!$B$1:$BX$550,MATCH("Värde enligt ovan. (%)",'Egen hetvattenprod'!$B$1:$BX$1,0),FALSE),"")</f>
        <v/>
      </c>
      <c r="BM63" s="307" t="str">
        <f>IF($BF63="ja",VLOOKUP($B63,Kraftvärmeprod!$B$1:$BX$550,MATCH("Värde enligt ovan. (%)",Kraftvärmeprod!$B$1:$BX$1,0),FALSE),"")</f>
        <v/>
      </c>
      <c r="BN63" s="307"/>
      <c r="BO63" s="307"/>
      <c r="BP63" s="307"/>
      <c r="BQ63" s="307" t="str">
        <f>IF($BF63="ja",VLOOKUP($B63,'Egen hetvattenprod'!$B$1:$BX$550,MATCH("Tillförd olja (fossil) vid avfallsförbränning (GWh)",'Egen hetvattenprod'!$B$1:$BX$1,0),FALSE),"")</f>
        <v/>
      </c>
      <c r="BR63" s="307" t="str">
        <f>IF($BF63="ja",VLOOKUP($B63,Kraftvärmeprod!$B$1:$BX$550,MATCH("Tillförd olja (fossil) vid avfallsförbränning (GWh)",Kraftvärmeprod!$B$1:$BX$1,0),FALSE),"")</f>
        <v/>
      </c>
    </row>
    <row r="64" spans="1:70" x14ac:dyDescent="0.25">
      <c r="A64" s="2" t="str">
        <f>'Miljövärden för publ företag'!B66</f>
        <v>Eksjö Energi AB</v>
      </c>
      <c r="B64" s="2" t="str">
        <f>'Miljövärden för publ företag'!C66</f>
        <v>Mariannelund</v>
      </c>
      <c r="C64" s="312">
        <f>IFERROR(VLOOKUP($B64,Totalt!$B$1:$AQ$554,MATCH(C$2,Totalt!$B$1:$AQ$1,0),FALSE),"")</f>
        <v>0</v>
      </c>
      <c r="D64" s="312">
        <f>IFERROR(VLOOKUP($B64,Totalt!$B$1:$AQ$554,MATCH(D$2,Totalt!$B$1:$AQ$1,0),FALSE),"")</f>
        <v>0</v>
      </c>
      <c r="E64" s="312">
        <f>IFERROR(VLOOKUP($B64,Totalt!$B$1:$AQ$554,MATCH(E$2,Totalt!$B$1:$AQ$1,0),FALSE),"")</f>
        <v>0</v>
      </c>
      <c r="F64" s="312">
        <f>IFERROR(VLOOKUP($B64,Totalt!$B$1:$AQ$554,MATCH(F$2,Totalt!$B$1:$AQ$1,0),FALSE),"")</f>
        <v>0</v>
      </c>
      <c r="G64" s="312">
        <f>IFERROR(VLOOKUP($B64,Totalt!$B$1:$AQ$554,MATCH(G$2,Totalt!$B$1:$AQ$1,0),FALSE),"")</f>
        <v>0</v>
      </c>
      <c r="H64" s="312">
        <f>IFERROR(VLOOKUP($B64,Totalt!$B$1:$AQ$554,MATCH(H$2,Totalt!$B$1:$AQ$1,0),FALSE),"")</f>
        <v>0</v>
      </c>
      <c r="I64" s="312">
        <f>IFERROR(VLOOKUP($B64,Totalt!$B$1:$AQ$554,MATCH(I$2,Totalt!$B$1:$AQ$1,0),FALSE),"")</f>
        <v>0</v>
      </c>
      <c r="J64" s="312">
        <f>IFERROR(VLOOKUP($B64,Totalt!$B$1:$AQ$554,MATCH(J$2,Totalt!$B$1:$AQ$1,0),FALSE),"")</f>
        <v>0</v>
      </c>
      <c r="K64" s="312">
        <f>IFERROR(VLOOKUP($B64,Totalt!$B$1:$AQ$554,MATCH(K$2,Totalt!$B$1:$AQ$1,0),FALSE),"")</f>
        <v>0</v>
      </c>
      <c r="L64" s="312">
        <f>IFERROR(VLOOKUP($B64,Totalt!$B$1:$AQ$554,MATCH(L$2,Totalt!$B$1:$AQ$1,0),FALSE),"")</f>
        <v>0</v>
      </c>
      <c r="M64" s="312">
        <f>IFERROR(VLOOKUP($B64,Totalt!$B$1:$AQ$554,MATCH(M$2,Totalt!$B$1:$AQ$1,0),FALSE),"")</f>
        <v>7.75</v>
      </c>
      <c r="N64" s="312">
        <f>IFERROR(VLOOKUP($B64,Totalt!$B$1:$AQ$554,MATCH(N$2,Totalt!$B$1:$AQ$1,0),FALSE),"")</f>
        <v>0</v>
      </c>
      <c r="O64" s="312">
        <f>IFERROR(VLOOKUP($B64,Totalt!$B$1:$AQ$554,MATCH(O$2,Totalt!$B$1:$AQ$1,0),FALSE),"")</f>
        <v>7.75</v>
      </c>
      <c r="P64" s="312">
        <f>IFERROR(VLOOKUP($B64,Totalt!$B$1:$AQ$554,MATCH(P$2,Totalt!$B$1:$AQ$1,0),FALSE),"")</f>
        <v>7.75</v>
      </c>
      <c r="Q64" s="312">
        <f>IFERROR(VLOOKUP($B64,Totalt!$B$1:$AQ$554,MATCH(Q$2,Totalt!$B$1:$AQ$1,0),FALSE),"")</f>
        <v>0</v>
      </c>
      <c r="R64" s="312">
        <f>IFERROR(VLOOKUP($B64,Totalt!$B$1:$AQ$554,MATCH(R$2,Totalt!$B$1:$AQ$1,0),FALSE),"")</f>
        <v>0</v>
      </c>
      <c r="S64" s="312">
        <f>IFERROR(VLOOKUP($B64,Totalt!$B$1:$AQ$554,MATCH(S$2,Totalt!$B$1:$AQ$1,0),FALSE),"")</f>
        <v>0</v>
      </c>
      <c r="T64" s="312">
        <f>IFERROR(VLOOKUP($B64,Totalt!$B$1:$AQ$554,MATCH(T$2,Totalt!$B$1:$AQ$1,0),FALSE),"")</f>
        <v>0</v>
      </c>
      <c r="U64" s="312">
        <f>IFERROR(VLOOKUP($B64,Totalt!$B$1:$AQ$554,MATCH(U$2,Totalt!$B$1:$AQ$1,0),FALSE),"")</f>
        <v>0</v>
      </c>
      <c r="V64" s="312">
        <f>IFERROR(VLOOKUP($B64,Totalt!$B$1:$AQ$554,MATCH(V$2,Totalt!$B$1:$AQ$1,0),FALSE),"")</f>
        <v>0</v>
      </c>
      <c r="W64" s="312">
        <f>IFERROR(VLOOKUP($B64,Totalt!$B$1:$AQ$554,MATCH(W$2,Totalt!$B$1:$AQ$1,0),FALSE),"")</f>
        <v>0.107</v>
      </c>
      <c r="X64" s="312">
        <f>IFERROR(VLOOKUP($B64,Totalt!$B$1:$AQ$554,MATCH(X$2,Totalt!$B$1:$AQ$1,0),FALSE),"")</f>
        <v>0</v>
      </c>
      <c r="Y64" s="312">
        <f>IFERROR(VLOOKUP($B64,Totalt!$B$1:$AQ$554,MATCH(Y$2,Totalt!$B$1:$AQ$1,0),FALSE),"")</f>
        <v>0</v>
      </c>
      <c r="Z64" s="312">
        <f>IFERROR(VLOOKUP($B64,Totalt!$B$1:$AQ$554,MATCH(Z$2,Totalt!$B$1:$AQ$1,0),FALSE),"")</f>
        <v>0</v>
      </c>
      <c r="AA64" s="312">
        <f>IFERROR(VLOOKUP($B64,Totalt!$B$1:$AQ$554,MATCH(AA$2,Totalt!$B$1:$AQ$1,0),FALSE),"")</f>
        <v>0</v>
      </c>
      <c r="AB64" s="312">
        <f>IFERROR(VLOOKUP($B64,Totalt!$B$1:$AQ$554,MATCH(AB$2,Totalt!$B$1:$AQ$1,0),FALSE),"")</f>
        <v>0</v>
      </c>
      <c r="AC64" s="312">
        <f>IFERROR(VLOOKUP($B64,Totalt!$B$1:$AQ$554,MATCH(AC$2,Totalt!$B$1:$AQ$1,0),FALSE),"")</f>
        <v>0</v>
      </c>
      <c r="AD64" s="312">
        <f>IFERROR(VLOOKUP($B64,Totalt!$B$1:$AQ$554,MATCH(AD$2,Totalt!$B$1:$AQ$1,0),FALSE),"")</f>
        <v>0</v>
      </c>
      <c r="AE64" s="312">
        <f>IFERROR(VLOOKUP($B64,Totalt!$B$1:$AQ$554,MATCH(AE$2,Totalt!$B$1:$AQ$1,0),FALSE),"")</f>
        <v>0</v>
      </c>
      <c r="AF64" s="312">
        <f>IFERROR(VLOOKUP($B64,Totalt!$B$1:$AQ$554,MATCH(AF$2,Totalt!$B$1:$AQ$1,0),FALSE),"")</f>
        <v>0.43206</v>
      </c>
      <c r="AG64" s="312">
        <f>IFERROR(VLOOKUP($B64,Totalt!$B$1:$AQ$554,MATCH(AG$2,Totalt!$B$1:$AQ$1,0),FALSE),"")</f>
        <v>0</v>
      </c>
      <c r="AI64" s="245">
        <f t="shared" si="3"/>
        <v>23.789059999999999</v>
      </c>
      <c r="AJ64" s="246">
        <f>IF(ISERROR(1/VLOOKUP($B64,Leveranser!$B$1:$S$500,MATCH("såld värme (gwh)",Leveranser!$B$1:$S$1,0),FALSE)),"",VLOOKUP($B64,Leveranser!$B$1:$S$500,MATCH("såld värme (gwh)",Leveranser!$B$1:$S$1,0),FALSE))</f>
        <v>14.401999999999999</v>
      </c>
      <c r="AK64" t="str">
        <f>IFERROR(IF(VLOOKUP($B64,Totalt!$B$1:$AQ$554,MATCH(AK$2,Totalt!$B$1:$AQ$1,0),FALSE)="","",VLOOKUP($B64,Totalt!$B$1:$AQ$554,MATCH(AK$2,Totalt!$B$1:$AQ$1,0),FALSE)),"")</f>
        <v/>
      </c>
      <c r="AM64" s="247" t="str">
        <f>IF(B64&lt;&gt;"",IF(VLOOKUP($B64,Totalt!$B$1:$AQ$554,MATCH("Kvalitetsgranskad:",Totalt!$B$1:$AQ$1,0),FALSE)="ja",VLOOKUP($B64,Miljö!$B$1:$AG$479,MATCH(AM$2,Miljö!$B$1:$AK$1,0),FALSE),""),"")</f>
        <v>Nej</v>
      </c>
      <c r="AN64" s="247" t="str">
        <f>IF(AM64="ja",VLOOKUP($B64,Miljö!$B$1:$J$479,MATCH("Typ av ursprungsspecificerad el   (Om inget värde anges används Nordisk residualmix, se inforuta) ()",Miljö!$B$1:$J$1,0),FALSE),IF(AM64="nej","Nordisk residualel",""))</f>
        <v>Nordisk residualel</v>
      </c>
      <c r="AO64" s="247">
        <f>IF(AM64="","",VLOOKUP($B64,Miljö!$B$1:$J$479,MATCH("Fossilandel för ursprungspecificerad el ()",Miljö!$B$1:$J$1,0),FALSE))</f>
        <v>0.48399999999999999</v>
      </c>
      <c r="AP64" s="247">
        <f>IF(AM64="","",IFERROR(VLOOKUP($B64,Miljö!$B$1:$J$479,MATCH("Kärnkraftsandel för ursprungsspecificerad el ()",Miljö!$B$1:$J$1,0),FALSE)/1,0))</f>
        <v>0.35</v>
      </c>
      <c r="AQ64" s="247">
        <f t="shared" si="4"/>
        <v>0.16600000000000004</v>
      </c>
      <c r="AR64" s="52"/>
      <c r="AS64" s="247" t="str">
        <f t="shared" si="0"/>
        <v>Nej</v>
      </c>
      <c r="AT64" s="247" t="str">
        <f>IF(AS64="ja",VLOOKUP($B64,Miljö!$B$1:$O$500,MATCH("Fossil andel i procent (%)",Miljö!$B$1:$O$1,0),FALSE)/100,"")</f>
        <v/>
      </c>
      <c r="AU64" s="52"/>
      <c r="AV64" s="247" t="str">
        <f t="shared" si="1"/>
        <v>Nej</v>
      </c>
      <c r="AW64" s="247" t="str">
        <f>IF(AV64="ja",VLOOKUP($B64,'Egen hetvattenprod'!$B$1:$AO$500,MATCH("Värmekälla till värmepumpar ()",'Egen hetvattenprod'!$B$1:$AO$1,0),FALSE),"")</f>
        <v/>
      </c>
      <c r="AY64" s="244" t="str">
        <f t="shared" si="2"/>
        <v>Nej</v>
      </c>
      <c r="AZ64" s="283" t="str">
        <f>IF($AY64="ja",(VLOOKUP($B64,'Egen hetvattenprod'!$B$1:$BX$550,MATCH(AZ$2,'Egen hetvattenprod'!$B$1:$BX$1,0),FALSE)+VLOOKUP($B64,Kraftvärmeprod!$B$1:$BX$550,MATCH(AZ$2,Kraftvärmeprod!$B$1:$BX$1,0),FALSE))/$AC64,"")</f>
        <v/>
      </c>
      <c r="BA64" s="283" t="str">
        <f>IF($AY64="ja",(VLOOKUP($B64,'Egen hetvattenprod'!$B$1:$BX$550,MATCH(BA$2,'Egen hetvattenprod'!$B$1:$BX$1,0),FALSE)+VLOOKUP($B64,Kraftvärmeprod!$B$1:$BX$550,MATCH(BA$2,Kraftvärmeprod!$B$1:$BX$1,0),FALSE))/$AC64,"")</f>
        <v/>
      </c>
      <c r="BB64" s="283" t="str">
        <f>IF($AY64="ja",(VLOOKUP($B64,'Egen hetvattenprod'!$B$1:$BX$550,MATCH(BB$2,'Egen hetvattenprod'!$B$1:$BX$1,0),FALSE)+VLOOKUP($B64,Kraftvärmeprod!$B$1:$BX$550,MATCH(BB$2,Kraftvärmeprod!$B$1:$BX$1,0),FALSE))/$AC64,"")</f>
        <v/>
      </c>
      <c r="BC64" s="283" t="str">
        <f>IF($AY64="ja",(VLOOKUP($B64,'Egen hetvattenprod'!$B$1:$BX$550,MATCH(BC$2,'Egen hetvattenprod'!$B$1:$BX$1,0),FALSE)+VLOOKUP($B64,Kraftvärmeprod!$B$1:$BX$550,MATCH(BC$2,Kraftvärmeprod!$B$1:$BX$1,0),FALSE))/$AC64,"")</f>
        <v/>
      </c>
      <c r="BD64" s="283" t="str">
        <f>IF($AY64="ja",(VLOOKUP($B64,'Egen hetvattenprod'!$B$1:$BX$550,MATCH(BD$2,'Egen hetvattenprod'!$B$1:$BX$1,0),FALSE)+VLOOKUP($B64,Kraftvärmeprod!$B$1:$BX$550,MATCH(BD$2,Kraftvärmeprod!$B$1:$BX$1,0),FALSE))/$AC64,"")</f>
        <v/>
      </c>
      <c r="BF64" s="244" t="str">
        <f t="shared" si="5"/>
        <v>Nej</v>
      </c>
      <c r="BG64" s="283" t="str">
        <f>IF($BF64="ja",VLOOKUP($B64,'Egen hetvattenprod'!$B$1:$BX$550,MATCH("Andelen klimatgaser med fossilt ursprung för avfall ()",'Egen hetvattenprod'!$B$1:$BX$1,0),FALSE),"")</f>
        <v/>
      </c>
      <c r="BH64" s="283" t="str">
        <f>IF($BF64="ja",VLOOKUP($B64,Kraftvärmeprod!$B$1:$BX$550,MATCH("Andelen klimatgaser med fossilt ursprung för avfall ()",Kraftvärmeprod!$B$1:$BX$1,0),FALSE),"")</f>
        <v/>
      </c>
      <c r="BI64" s="307" t="str">
        <f>IF($BF64="ja",VLOOKUP($B64,'Egen hetvattenprod'!$B$1:$BX$550,MATCH("Avfall (GWh)",'Egen hetvattenprod'!$B$1:$BX$1,0),FALSE),"")</f>
        <v/>
      </c>
      <c r="BJ64" s="307" t="str">
        <f>IF($BF64="ja",VLOOKUP($B64,'Slutlig allokering kvv'!$B$1:$BX$550,MATCH("Avfall (GWh)",'Slutlig allokering kvv'!$B$1:$BX$1,0),FALSE),"")</f>
        <v/>
      </c>
      <c r="BK64" s="307" t="str">
        <f>IF($BF64="ja",VLOOKUP($B64,'Köpt hetvatten'!$B$1:$BX$550,MATCH("Avfall i köpt hetvatten",'Köpt hetvatten'!$B$1:$BX$1,0),FALSE),"")</f>
        <v/>
      </c>
      <c r="BL64" s="307" t="str">
        <f>IF($BF64="ja",VLOOKUP($B64,'Egen hetvattenprod'!$B$1:$BX$550,MATCH("Värde enligt ovan. (%)",'Egen hetvattenprod'!$B$1:$BX$1,0),FALSE),"")</f>
        <v/>
      </c>
      <c r="BM64" s="307" t="str">
        <f>IF($BF64="ja",VLOOKUP($B64,Kraftvärmeprod!$B$1:$BX$550,MATCH("Värde enligt ovan. (%)",Kraftvärmeprod!$B$1:$BX$1,0),FALSE),"")</f>
        <v/>
      </c>
      <c r="BN64" s="307"/>
      <c r="BO64" s="307"/>
      <c r="BP64" s="307"/>
      <c r="BQ64" s="307" t="str">
        <f>IF($BF64="ja",VLOOKUP($B64,'Egen hetvattenprod'!$B$1:$BX$550,MATCH("Tillförd olja (fossil) vid avfallsförbränning (GWh)",'Egen hetvattenprod'!$B$1:$BX$1,0),FALSE),"")</f>
        <v/>
      </c>
      <c r="BR64" s="307" t="str">
        <f>IF($BF64="ja",VLOOKUP($B64,Kraftvärmeprod!$B$1:$BX$550,MATCH("Tillförd olja (fossil) vid avfallsförbränning (GWh)",Kraftvärmeprod!$B$1:$BX$1,0),FALSE),"")</f>
        <v/>
      </c>
    </row>
    <row r="65" spans="1:70" x14ac:dyDescent="0.25">
      <c r="A65" s="2" t="str">
        <f>'Miljövärden för publ företag'!B67</f>
        <v>Emmaboda Energi &amp; Miljö AB</v>
      </c>
      <c r="B65" s="2" t="str">
        <f>'Miljövärden för publ företag'!C67</f>
        <v>Emmaboda</v>
      </c>
      <c r="C65" s="312">
        <f>IFERROR(VLOOKUP($B65,Totalt!$B$1:$AQ$554,MATCH(C$2,Totalt!$B$1:$AQ$1,0),FALSE),"")</f>
        <v>0</v>
      </c>
      <c r="D65" s="312">
        <f>IFERROR(VLOOKUP($B65,Totalt!$B$1:$AQ$554,MATCH(D$2,Totalt!$B$1:$AQ$1,0),FALSE),"")</f>
        <v>0.59</v>
      </c>
      <c r="E65" s="312">
        <f>IFERROR(VLOOKUP($B65,Totalt!$B$1:$AQ$554,MATCH(E$2,Totalt!$B$1:$AQ$1,0),FALSE),"")</f>
        <v>0</v>
      </c>
      <c r="F65" s="312">
        <f>IFERROR(VLOOKUP($B65,Totalt!$B$1:$AQ$554,MATCH(F$2,Totalt!$B$1:$AQ$1,0),FALSE),"")</f>
        <v>0</v>
      </c>
      <c r="G65" s="312">
        <f>IFERROR(VLOOKUP($B65,Totalt!$B$1:$AQ$554,MATCH(G$2,Totalt!$B$1:$AQ$1,0),FALSE),"")</f>
        <v>0</v>
      </c>
      <c r="H65" s="312">
        <f>IFERROR(VLOOKUP($B65,Totalt!$B$1:$AQ$554,MATCH(H$2,Totalt!$B$1:$AQ$1,0),FALSE),"")</f>
        <v>0</v>
      </c>
      <c r="I65" s="312">
        <f>IFERROR(VLOOKUP($B65,Totalt!$B$1:$AQ$554,MATCH(I$2,Totalt!$B$1:$AQ$1,0),FALSE),"")</f>
        <v>0</v>
      </c>
      <c r="J65" s="312">
        <f>IFERROR(VLOOKUP($B65,Totalt!$B$1:$AQ$554,MATCH(J$2,Totalt!$B$1:$AQ$1,0),FALSE),"")</f>
        <v>0</v>
      </c>
      <c r="K65" s="312">
        <f>IFERROR(VLOOKUP($B65,Totalt!$B$1:$AQ$554,MATCH(K$2,Totalt!$B$1:$AQ$1,0),FALSE),"")</f>
        <v>0</v>
      </c>
      <c r="L65" s="312">
        <f>IFERROR(VLOOKUP($B65,Totalt!$B$1:$AQ$554,MATCH(L$2,Totalt!$B$1:$AQ$1,0),FALSE),"")</f>
        <v>0</v>
      </c>
      <c r="M65" s="312">
        <f>IFERROR(VLOOKUP($B65,Totalt!$B$1:$AQ$554,MATCH(M$2,Totalt!$B$1:$AQ$1,0),FALSE),"")</f>
        <v>0</v>
      </c>
      <c r="N65" s="312">
        <f>IFERROR(VLOOKUP($B65,Totalt!$B$1:$AQ$554,MATCH(N$2,Totalt!$B$1:$AQ$1,0),FALSE),"")</f>
        <v>0</v>
      </c>
      <c r="O65" s="312">
        <f>IFERROR(VLOOKUP($B65,Totalt!$B$1:$AQ$554,MATCH(O$2,Totalt!$B$1:$AQ$1,0),FALSE),"")</f>
        <v>0</v>
      </c>
      <c r="P65" s="312">
        <f>IFERROR(VLOOKUP($B65,Totalt!$B$1:$AQ$554,MATCH(P$2,Totalt!$B$1:$AQ$1,0),FALSE),"")</f>
        <v>0</v>
      </c>
      <c r="Q65" s="312">
        <f>IFERROR(VLOOKUP($B65,Totalt!$B$1:$AQ$554,MATCH(Q$2,Totalt!$B$1:$AQ$1,0),FALSE),"")</f>
        <v>54.6</v>
      </c>
      <c r="R65" s="312">
        <f>IFERROR(VLOOKUP($B65,Totalt!$B$1:$AQ$554,MATCH(R$2,Totalt!$B$1:$AQ$1,0),FALSE),"")</f>
        <v>4.5999999999999996</v>
      </c>
      <c r="S65" s="312">
        <f>IFERROR(VLOOKUP($B65,Totalt!$B$1:$AQ$554,MATCH(S$2,Totalt!$B$1:$AQ$1,0),FALSE),"")</f>
        <v>0</v>
      </c>
      <c r="T65" s="312">
        <f>IFERROR(VLOOKUP($B65,Totalt!$B$1:$AQ$554,MATCH(T$2,Totalt!$B$1:$AQ$1,0),FALSE),"")</f>
        <v>0</v>
      </c>
      <c r="U65" s="312">
        <f>IFERROR(VLOOKUP($B65,Totalt!$B$1:$AQ$554,MATCH(U$2,Totalt!$B$1:$AQ$1,0),FALSE),"")</f>
        <v>0</v>
      </c>
      <c r="V65" s="312">
        <f>IFERROR(VLOOKUP($B65,Totalt!$B$1:$AQ$554,MATCH(V$2,Totalt!$B$1:$AQ$1,0),FALSE),"")</f>
        <v>0</v>
      </c>
      <c r="W65" s="312">
        <f>IFERROR(VLOOKUP($B65,Totalt!$B$1:$AQ$554,MATCH(W$2,Totalt!$B$1:$AQ$1,0),FALSE),"")</f>
        <v>0</v>
      </c>
      <c r="X65" s="312">
        <f>IFERROR(VLOOKUP($B65,Totalt!$B$1:$AQ$554,MATCH(X$2,Totalt!$B$1:$AQ$1,0),FALSE),"")</f>
        <v>0</v>
      </c>
      <c r="Y65" s="312">
        <f>IFERROR(VLOOKUP($B65,Totalt!$B$1:$AQ$554,MATCH(Y$2,Totalt!$B$1:$AQ$1,0),FALSE),"")</f>
        <v>0</v>
      </c>
      <c r="Z65" s="312">
        <f>IFERROR(VLOOKUP($B65,Totalt!$B$1:$AQ$554,MATCH(Z$2,Totalt!$B$1:$AQ$1,0),FALSE),"")</f>
        <v>0</v>
      </c>
      <c r="AA65" s="312">
        <f>IFERROR(VLOOKUP($B65,Totalt!$B$1:$AQ$554,MATCH(AA$2,Totalt!$B$1:$AQ$1,0),FALSE),"")</f>
        <v>0</v>
      </c>
      <c r="AB65" s="312">
        <f>IFERROR(VLOOKUP($B65,Totalt!$B$1:$AQ$554,MATCH(AB$2,Totalt!$B$1:$AQ$1,0),FALSE),"")</f>
        <v>0</v>
      </c>
      <c r="AC65" s="312">
        <f>IFERROR(VLOOKUP($B65,Totalt!$B$1:$AQ$554,MATCH(AC$2,Totalt!$B$1:$AQ$1,0),FALSE),"")</f>
        <v>8.1999999999999993</v>
      </c>
      <c r="AD65" s="312">
        <f>IFERROR(VLOOKUP($B65,Totalt!$B$1:$AQ$554,MATCH(AD$2,Totalt!$B$1:$AQ$1,0),FALSE),"")</f>
        <v>0</v>
      </c>
      <c r="AE65" s="312">
        <f>IFERROR(VLOOKUP($B65,Totalt!$B$1:$AQ$554,MATCH(AE$2,Totalt!$B$1:$AQ$1,0),FALSE),"")</f>
        <v>0</v>
      </c>
      <c r="AF65" s="312">
        <f>IFERROR(VLOOKUP($B65,Totalt!$B$1:$AQ$554,MATCH(AF$2,Totalt!$B$1:$AQ$1,0),FALSE),"")</f>
        <v>1.3</v>
      </c>
      <c r="AG65" s="312">
        <f>IFERROR(VLOOKUP($B65,Totalt!$B$1:$AQ$554,MATCH(AG$2,Totalt!$B$1:$AQ$1,0),FALSE),"")</f>
        <v>0</v>
      </c>
      <c r="AI65" s="245">
        <f t="shared" si="3"/>
        <v>69.290000000000006</v>
      </c>
      <c r="AJ65" s="246">
        <f>IF(ISERROR(1/VLOOKUP($B65,Leveranser!$B$1:$S$500,MATCH("såld värme (gwh)",Leveranser!$B$1:$S$1,0),FALSE)),"",VLOOKUP($B65,Leveranser!$B$1:$S$500,MATCH("såld värme (gwh)",Leveranser!$B$1:$S$1,0),FALSE))</f>
        <v>46</v>
      </c>
      <c r="AK65" t="str">
        <f>IFERROR(IF(VLOOKUP($B65,Totalt!$B$1:$AQ$554,MATCH(AK$2,Totalt!$B$1:$AQ$1,0),FALSE)="","",VLOOKUP($B65,Totalt!$B$1:$AQ$554,MATCH(AK$2,Totalt!$B$1:$AQ$1,0),FALSE)),"")</f>
        <v/>
      </c>
      <c r="AM65" s="247" t="str">
        <f>IF(B65&lt;&gt;"",IF(VLOOKUP($B65,Totalt!$B$1:$AQ$554,MATCH("Kvalitetsgranskad:",Totalt!$B$1:$AQ$1,0),FALSE)="ja",VLOOKUP($B65,Miljö!$B$1:$AG$479,MATCH(AM$2,Miljö!$B$1:$AK$1,0),FALSE),""),"")</f>
        <v>Ja</v>
      </c>
      <c r="AN65" s="247" t="str">
        <f>IF(AM65="ja",VLOOKUP($B65,Miljö!$B$1:$J$479,MATCH("Typ av ursprungsspecificerad el   (Om inget värde anges används Nordisk residualmix, se inforuta) ()",Miljö!$B$1:$J$1,0),FALSE),IF(AM65="nej","Nordisk residualel",""))</f>
        <v>'100% Förnybart vind.vatten o biobränsle'</v>
      </c>
      <c r="AO65" s="247">
        <f>IF(AM65="","",VLOOKUP($B65,Miljö!$B$1:$J$479,MATCH("Fossilandel för ursprungspecificerad el ()",Miljö!$B$1:$J$1,0),FALSE))</f>
        <v>0</v>
      </c>
      <c r="AP65" s="247">
        <f>IF(AM65="","",IFERROR(VLOOKUP($B65,Miljö!$B$1:$J$479,MATCH("Kärnkraftsandel för ursprungsspecificerad el ()",Miljö!$B$1:$J$1,0),FALSE)/1,0))</f>
        <v>0</v>
      </c>
      <c r="AQ65" s="247">
        <f t="shared" si="4"/>
        <v>1</v>
      </c>
      <c r="AR65" s="52"/>
      <c r="AS65" s="247" t="str">
        <f t="shared" si="0"/>
        <v>Nej</v>
      </c>
      <c r="AT65" s="247" t="str">
        <f>IF(AS65="ja",VLOOKUP($B65,Miljö!$B$1:$O$500,MATCH("Fossil andel i procent (%)",Miljö!$B$1:$O$1,0),FALSE)/100,"")</f>
        <v/>
      </c>
      <c r="AU65" s="52"/>
      <c r="AV65" s="247" t="str">
        <f t="shared" si="1"/>
        <v>Nej</v>
      </c>
      <c r="AW65" s="247" t="str">
        <f>IF(AV65="ja",VLOOKUP($B65,'Egen hetvattenprod'!$B$1:$AO$500,MATCH("Värmekälla till värmepumpar ()",'Egen hetvattenprod'!$B$1:$AO$1,0),FALSE),"")</f>
        <v/>
      </c>
      <c r="AY65" s="244" t="str">
        <f t="shared" si="2"/>
        <v>Ja</v>
      </c>
      <c r="AZ65" s="283">
        <f>IF($AY65="ja",(VLOOKUP($B65,'Egen hetvattenprod'!$B$1:$BX$550,MATCH(AZ$2,'Egen hetvattenprod'!$B$1:$BX$1,0),FALSE)+VLOOKUP($B65,Kraftvärmeprod!$B$1:$BX$550,MATCH(AZ$2,Kraftvärmeprod!$B$1:$BX$1,0),FALSE))/$AC65,"")</f>
        <v>1</v>
      </c>
      <c r="BA65" s="283">
        <f>IF($AY65="ja",(VLOOKUP($B65,'Egen hetvattenprod'!$B$1:$BX$550,MATCH(BA$2,'Egen hetvattenprod'!$B$1:$BX$1,0),FALSE)+VLOOKUP($B65,Kraftvärmeprod!$B$1:$BX$550,MATCH(BA$2,Kraftvärmeprod!$B$1:$BX$1,0),FALSE))/$AC65,"")</f>
        <v>0</v>
      </c>
      <c r="BB65" s="283">
        <f>IF($AY65="ja",(VLOOKUP($B65,'Egen hetvattenprod'!$B$1:$BX$550,MATCH(BB$2,'Egen hetvattenprod'!$B$1:$BX$1,0),FALSE)+VLOOKUP($B65,Kraftvärmeprod!$B$1:$BX$550,MATCH(BB$2,Kraftvärmeprod!$B$1:$BX$1,0),FALSE))/$AC65,"")</f>
        <v>0</v>
      </c>
      <c r="BC65" s="283">
        <f>IF($AY65="ja",(VLOOKUP($B65,'Egen hetvattenprod'!$B$1:$BX$550,MATCH(BC$2,'Egen hetvattenprod'!$B$1:$BX$1,0),FALSE)+VLOOKUP($B65,Kraftvärmeprod!$B$1:$BX$550,MATCH(BC$2,Kraftvärmeprod!$B$1:$BX$1,0),FALSE))/$AC65,"")</f>
        <v>0</v>
      </c>
      <c r="BD65" s="283">
        <f>IF($AY65="ja",(VLOOKUP($B65,'Egen hetvattenprod'!$B$1:$BX$550,MATCH(BD$2,'Egen hetvattenprod'!$B$1:$BX$1,0),FALSE)+VLOOKUP($B65,Kraftvärmeprod!$B$1:$BX$550,MATCH(BD$2,Kraftvärmeprod!$B$1:$BX$1,0),FALSE))/$AC65,"")</f>
        <v>0</v>
      </c>
      <c r="BF65" s="244" t="str">
        <f t="shared" si="5"/>
        <v>Nej</v>
      </c>
      <c r="BG65" s="283" t="str">
        <f>IF($BF65="ja",VLOOKUP($B65,'Egen hetvattenprod'!$B$1:$BX$550,MATCH("Andelen klimatgaser med fossilt ursprung för avfall ()",'Egen hetvattenprod'!$B$1:$BX$1,0),FALSE),"")</f>
        <v/>
      </c>
      <c r="BH65" s="283" t="str">
        <f>IF($BF65="ja",VLOOKUP($B65,Kraftvärmeprod!$B$1:$BX$550,MATCH("Andelen klimatgaser med fossilt ursprung för avfall ()",Kraftvärmeprod!$B$1:$BX$1,0),FALSE),"")</f>
        <v/>
      </c>
      <c r="BI65" s="307" t="str">
        <f>IF($BF65="ja",VLOOKUP($B65,'Egen hetvattenprod'!$B$1:$BX$550,MATCH("Avfall (GWh)",'Egen hetvattenprod'!$B$1:$BX$1,0),FALSE),"")</f>
        <v/>
      </c>
      <c r="BJ65" s="307" t="str">
        <f>IF($BF65="ja",VLOOKUP($B65,'Slutlig allokering kvv'!$B$1:$BX$550,MATCH("Avfall (GWh)",'Slutlig allokering kvv'!$B$1:$BX$1,0),FALSE),"")</f>
        <v/>
      </c>
      <c r="BK65" s="307" t="str">
        <f>IF($BF65="ja",VLOOKUP($B65,'Köpt hetvatten'!$B$1:$BX$550,MATCH("Avfall i köpt hetvatten",'Köpt hetvatten'!$B$1:$BX$1,0),FALSE),"")</f>
        <v/>
      </c>
      <c r="BL65" s="307" t="str">
        <f>IF($BF65="ja",VLOOKUP($B65,'Egen hetvattenprod'!$B$1:$BX$550,MATCH("Värde enligt ovan. (%)",'Egen hetvattenprod'!$B$1:$BX$1,0),FALSE),"")</f>
        <v/>
      </c>
      <c r="BM65" s="307" t="str">
        <f>IF($BF65="ja",VLOOKUP($B65,Kraftvärmeprod!$B$1:$BX$550,MATCH("Värde enligt ovan. (%)",Kraftvärmeprod!$B$1:$BX$1,0),FALSE),"")</f>
        <v/>
      </c>
      <c r="BN65" s="307"/>
      <c r="BO65" s="307"/>
      <c r="BP65" s="307"/>
      <c r="BQ65" s="307" t="str">
        <f>IF($BF65="ja",VLOOKUP($B65,'Egen hetvattenprod'!$B$1:$BX$550,MATCH("Tillförd olja (fossil) vid avfallsförbränning (GWh)",'Egen hetvattenprod'!$B$1:$BX$1,0),FALSE),"")</f>
        <v/>
      </c>
      <c r="BR65" s="307" t="str">
        <f>IF($BF65="ja",VLOOKUP($B65,Kraftvärmeprod!$B$1:$BX$550,MATCH("Tillförd olja (fossil) vid avfallsförbränning (GWh)",Kraftvärmeprod!$B$1:$BX$1,0),FALSE),"")</f>
        <v/>
      </c>
    </row>
    <row r="66" spans="1:70" x14ac:dyDescent="0.25">
      <c r="A66" s="2" t="str">
        <f>'Miljövärden för publ företag'!B68</f>
        <v>Ena Energi AB</v>
      </c>
      <c r="B66" s="2" t="str">
        <f>'Miljövärden för publ företag'!C68</f>
        <v>Enköping</v>
      </c>
      <c r="C66" s="312">
        <f>IFERROR(VLOOKUP($B66,Totalt!$B$1:$AQ$554,MATCH(C$2,Totalt!$B$1:$AQ$1,0),FALSE),"")</f>
        <v>0</v>
      </c>
      <c r="D66" s="312">
        <f>IFERROR(VLOOKUP($B66,Totalt!$B$1:$AQ$554,MATCH(D$2,Totalt!$B$1:$AQ$1,0),FALSE),"")</f>
        <v>0.74724599999999997</v>
      </c>
      <c r="E66" s="312">
        <f>IFERROR(VLOOKUP($B66,Totalt!$B$1:$AQ$554,MATCH(E$2,Totalt!$B$1:$AQ$1,0),FALSE),"")</f>
        <v>0</v>
      </c>
      <c r="F66" s="312">
        <f>IFERROR(VLOOKUP($B66,Totalt!$B$1:$AQ$554,MATCH(F$2,Totalt!$B$1:$AQ$1,0),FALSE),"")</f>
        <v>0</v>
      </c>
      <c r="G66" s="312">
        <f>IFERROR(VLOOKUP($B66,Totalt!$B$1:$AQ$554,MATCH(G$2,Totalt!$B$1:$AQ$1,0),FALSE),"")</f>
        <v>0</v>
      </c>
      <c r="H66" s="312">
        <f>IFERROR(VLOOKUP($B66,Totalt!$B$1:$AQ$554,MATCH(H$2,Totalt!$B$1:$AQ$1,0),FALSE),"")</f>
        <v>0</v>
      </c>
      <c r="I66" s="312">
        <f>IFERROR(VLOOKUP($B66,Totalt!$B$1:$AQ$554,MATCH(I$2,Totalt!$B$1:$AQ$1,0),FALSE),"")</f>
        <v>0</v>
      </c>
      <c r="J66" s="312">
        <f>IFERROR(VLOOKUP($B66,Totalt!$B$1:$AQ$554,MATCH(J$2,Totalt!$B$1:$AQ$1,0),FALSE),"")</f>
        <v>2.5</v>
      </c>
      <c r="K66" s="312">
        <f>IFERROR(VLOOKUP($B66,Totalt!$B$1:$AQ$554,MATCH(K$2,Totalt!$B$1:$AQ$1,0),FALSE),"")</f>
        <v>0</v>
      </c>
      <c r="L66" s="312">
        <f>IFERROR(VLOOKUP($B66,Totalt!$B$1:$AQ$554,MATCH(L$2,Totalt!$B$1:$AQ$1,0),FALSE),"")</f>
        <v>164.773</v>
      </c>
      <c r="M66" s="312">
        <f>IFERROR(VLOOKUP($B66,Totalt!$B$1:$AQ$554,MATCH(M$2,Totalt!$B$1:$AQ$1,0),FALSE),"")</f>
        <v>0</v>
      </c>
      <c r="N66" s="312">
        <f>IFERROR(VLOOKUP($B66,Totalt!$B$1:$AQ$554,MATCH(N$2,Totalt!$B$1:$AQ$1,0),FALSE),"")</f>
        <v>5.9765100000000002</v>
      </c>
      <c r="O66" s="312">
        <f>IFERROR(VLOOKUP($B66,Totalt!$B$1:$AQ$554,MATCH(O$2,Totalt!$B$1:$AQ$1,0),FALSE),"")</f>
        <v>0</v>
      </c>
      <c r="P66" s="312">
        <f>IFERROR(VLOOKUP($B66,Totalt!$B$1:$AQ$554,MATCH(P$2,Totalt!$B$1:$AQ$1,0),FALSE),"")</f>
        <v>3.9319099999999998</v>
      </c>
      <c r="Q66" s="312">
        <f>IFERROR(VLOOKUP($B66,Totalt!$B$1:$AQ$554,MATCH(Q$2,Totalt!$B$1:$AQ$1,0),FALSE),"")</f>
        <v>0</v>
      </c>
      <c r="R66" s="312">
        <f>IFERROR(VLOOKUP($B66,Totalt!$B$1:$AQ$554,MATCH(R$2,Totalt!$B$1:$AQ$1,0),FALSE),"")</f>
        <v>20</v>
      </c>
      <c r="S66" s="312">
        <f>IFERROR(VLOOKUP($B66,Totalt!$B$1:$AQ$554,MATCH(S$2,Totalt!$B$1:$AQ$1,0),FALSE),"")</f>
        <v>0</v>
      </c>
      <c r="T66" s="312">
        <f>IFERROR(VLOOKUP($B66,Totalt!$B$1:$AQ$554,MATCH(T$2,Totalt!$B$1:$AQ$1,0),FALSE),"")</f>
        <v>0</v>
      </c>
      <c r="U66" s="312">
        <f>IFERROR(VLOOKUP($B66,Totalt!$B$1:$AQ$554,MATCH(U$2,Totalt!$B$1:$AQ$1,0),FALSE),"")</f>
        <v>0</v>
      </c>
      <c r="V66" s="312">
        <f>IFERROR(VLOOKUP($B66,Totalt!$B$1:$AQ$554,MATCH(V$2,Totalt!$B$1:$AQ$1,0),FALSE),"")</f>
        <v>0</v>
      </c>
      <c r="W66" s="312">
        <f>IFERROR(VLOOKUP($B66,Totalt!$B$1:$AQ$554,MATCH(W$2,Totalt!$B$1:$AQ$1,0),FALSE),"")</f>
        <v>0</v>
      </c>
      <c r="X66" s="312">
        <f>IFERROR(VLOOKUP($B66,Totalt!$B$1:$AQ$554,MATCH(X$2,Totalt!$B$1:$AQ$1,0),FALSE),"")</f>
        <v>0.425676</v>
      </c>
      <c r="Y66" s="312">
        <f>IFERROR(VLOOKUP($B66,Totalt!$B$1:$AQ$554,MATCH(Y$2,Totalt!$B$1:$AQ$1,0),FALSE),"")</f>
        <v>0</v>
      </c>
      <c r="Z66" s="312">
        <f>IFERROR(VLOOKUP($B66,Totalt!$B$1:$AQ$554,MATCH(Z$2,Totalt!$B$1:$AQ$1,0),FALSE),"")</f>
        <v>2.2999999999999998</v>
      </c>
      <c r="AA66" s="312">
        <f>IFERROR(VLOOKUP($B66,Totalt!$B$1:$AQ$554,MATCH(AA$2,Totalt!$B$1:$AQ$1,0),FALSE),"")</f>
        <v>0</v>
      </c>
      <c r="AB66" s="312">
        <f>IFERROR(VLOOKUP($B66,Totalt!$B$1:$AQ$554,MATCH(AB$2,Totalt!$B$1:$AQ$1,0),FALSE),"")</f>
        <v>0</v>
      </c>
      <c r="AC66" s="312">
        <f>IFERROR(VLOOKUP($B66,Totalt!$B$1:$AQ$554,MATCH(AC$2,Totalt!$B$1:$AQ$1,0),FALSE),"")</f>
        <v>28</v>
      </c>
      <c r="AD66" s="312">
        <f>IFERROR(VLOOKUP($B66,Totalt!$B$1:$AQ$554,MATCH(AD$2,Totalt!$B$1:$AQ$1,0),FALSE),"")</f>
        <v>0</v>
      </c>
      <c r="AE66" s="312">
        <f>IFERROR(VLOOKUP($B66,Totalt!$B$1:$AQ$554,MATCH(AE$2,Totalt!$B$1:$AQ$1,0),FALSE),"")</f>
        <v>0</v>
      </c>
      <c r="AF66" s="312">
        <f>IFERROR(VLOOKUP($B66,Totalt!$B$1:$AQ$554,MATCH(AF$2,Totalt!$B$1:$AQ$1,0),FALSE),"")</f>
        <v>9.4269499999999997</v>
      </c>
      <c r="AG66" s="312">
        <f>IFERROR(VLOOKUP($B66,Totalt!$B$1:$AQ$554,MATCH(AG$2,Totalt!$B$1:$AQ$1,0),FALSE),"")</f>
        <v>0</v>
      </c>
      <c r="AI66" s="245">
        <f t="shared" si="3"/>
        <v>238.08129199999999</v>
      </c>
      <c r="AJ66" s="246">
        <f>IF(ISERROR(1/VLOOKUP($B66,Leveranser!$B$1:$S$500,MATCH("såld värme (gwh)",Leveranser!$B$1:$S$1,0),FALSE)),"",VLOOKUP($B66,Leveranser!$B$1:$S$500,MATCH("såld värme (gwh)",Leveranser!$B$1:$S$1,0),FALSE))</f>
        <v>212</v>
      </c>
      <c r="AK66" t="str">
        <f>IFERROR(IF(VLOOKUP($B66,Totalt!$B$1:$AQ$554,MATCH(AK$2,Totalt!$B$1:$AQ$1,0),FALSE)="","",VLOOKUP($B66,Totalt!$B$1:$AQ$554,MATCH(AK$2,Totalt!$B$1:$AQ$1,0),FALSE)),"")</f>
        <v/>
      </c>
      <c r="AM66" s="247" t="str">
        <f>IF(B66&lt;&gt;"",IF(VLOOKUP($B66,Totalt!$B$1:$AQ$554,MATCH("Kvalitetsgranskad:",Totalt!$B$1:$AQ$1,0),FALSE)="ja",VLOOKUP($B66,Miljö!$B$1:$AG$479,MATCH(AM$2,Miljö!$B$1:$AK$1,0),FALSE),""),"")</f>
        <v>Ja</v>
      </c>
      <c r="AN66" s="247" t="str">
        <f>IF(AM66="ja",VLOOKUP($B66,Miljö!$B$1:$J$479,MATCH("Typ av ursprungsspecificerad el   (Om inget värde anges används Nordisk residualmix, se inforuta) ()",Miljö!$B$1:$J$1,0),FALSE),IF(AM66="nej","Nordisk residualel",""))</f>
        <v>'Biokraft'</v>
      </c>
      <c r="AO66" s="247">
        <f>IF(AM66="","",VLOOKUP($B66,Miljö!$B$1:$J$479,MATCH("Fossilandel för ursprungspecificerad el ()",Miljö!$B$1:$J$1,0),FALSE))</f>
        <v>0</v>
      </c>
      <c r="AP66" s="247">
        <f>IF(AM66="","",IFERROR(VLOOKUP($B66,Miljö!$B$1:$J$479,MATCH("Kärnkraftsandel för ursprungsspecificerad el ()",Miljö!$B$1:$J$1,0),FALSE)/1,0))</f>
        <v>0</v>
      </c>
      <c r="AQ66" s="247">
        <f t="shared" si="4"/>
        <v>1</v>
      </c>
      <c r="AR66" s="52"/>
      <c r="AS66" s="247" t="str">
        <f t="shared" si="0"/>
        <v>Nej</v>
      </c>
      <c r="AT66" s="247" t="str">
        <f>IF(AS66="ja",VLOOKUP($B66,Miljö!$B$1:$O$500,MATCH("Fossil andel i procent (%)",Miljö!$B$1:$O$1,0),FALSE)/100,"")</f>
        <v/>
      </c>
      <c r="AU66" s="52"/>
      <c r="AV66" s="247" t="str">
        <f t="shared" si="1"/>
        <v>Nej</v>
      </c>
      <c r="AW66" s="247" t="str">
        <f>IF(AV66="ja",VLOOKUP($B66,'Egen hetvattenprod'!$B$1:$AO$500,MATCH("Värmekälla till värmepumpar ()",'Egen hetvattenprod'!$B$1:$AO$1,0),FALSE),"")</f>
        <v/>
      </c>
      <c r="AY66" s="244" t="str">
        <f t="shared" si="2"/>
        <v>Ja</v>
      </c>
      <c r="AZ66" s="283">
        <f>IF($AY66="ja",(VLOOKUP($B66,'Egen hetvattenprod'!$B$1:$BX$550,MATCH(AZ$2,'Egen hetvattenprod'!$B$1:$BX$1,0),FALSE)+VLOOKUP($B66,Kraftvärmeprod!$B$1:$BX$550,MATCH(AZ$2,Kraftvärmeprod!$B$1:$BX$1,0),FALSE))/$AC66,"")</f>
        <v>1</v>
      </c>
      <c r="BA66" s="283">
        <f>IF($AY66="ja",(VLOOKUP($B66,'Egen hetvattenprod'!$B$1:$BX$550,MATCH(BA$2,'Egen hetvattenprod'!$B$1:$BX$1,0),FALSE)+VLOOKUP($B66,Kraftvärmeprod!$B$1:$BX$550,MATCH(BA$2,Kraftvärmeprod!$B$1:$BX$1,0),FALSE))/$AC66,"")</f>
        <v>0</v>
      </c>
      <c r="BB66" s="283">
        <f>IF($AY66="ja",(VLOOKUP($B66,'Egen hetvattenprod'!$B$1:$BX$550,MATCH(BB$2,'Egen hetvattenprod'!$B$1:$BX$1,0),FALSE)+VLOOKUP($B66,Kraftvärmeprod!$B$1:$BX$550,MATCH(BB$2,Kraftvärmeprod!$B$1:$BX$1,0),FALSE))/$AC66,"")</f>
        <v>0</v>
      </c>
      <c r="BC66" s="283">
        <f>IF($AY66="ja",(VLOOKUP($B66,'Egen hetvattenprod'!$B$1:$BX$550,MATCH(BC$2,'Egen hetvattenprod'!$B$1:$BX$1,0),FALSE)+VLOOKUP($B66,Kraftvärmeprod!$B$1:$BX$550,MATCH(BC$2,Kraftvärmeprod!$B$1:$BX$1,0),FALSE))/$AC66,"")</f>
        <v>0</v>
      </c>
      <c r="BD66" s="283">
        <f>IF($AY66="ja",(VLOOKUP($B66,'Egen hetvattenprod'!$B$1:$BX$550,MATCH(BD$2,'Egen hetvattenprod'!$B$1:$BX$1,0),FALSE)+VLOOKUP($B66,Kraftvärmeprod!$B$1:$BX$550,MATCH(BD$2,Kraftvärmeprod!$B$1:$BX$1,0),FALSE))/$AC66,"")</f>
        <v>0</v>
      </c>
      <c r="BF66" s="244" t="str">
        <f t="shared" si="5"/>
        <v>Nej</v>
      </c>
      <c r="BG66" s="283" t="str">
        <f>IF($BF66="ja",VLOOKUP($B66,'Egen hetvattenprod'!$B$1:$BX$550,MATCH("Andelen klimatgaser med fossilt ursprung för avfall ()",'Egen hetvattenprod'!$B$1:$BX$1,0),FALSE),"")</f>
        <v/>
      </c>
      <c r="BH66" s="283" t="str">
        <f>IF($BF66="ja",VLOOKUP($B66,Kraftvärmeprod!$B$1:$BX$550,MATCH("Andelen klimatgaser med fossilt ursprung för avfall ()",Kraftvärmeprod!$B$1:$BX$1,0),FALSE),"")</f>
        <v/>
      </c>
      <c r="BI66" s="307" t="str">
        <f>IF($BF66="ja",VLOOKUP($B66,'Egen hetvattenprod'!$B$1:$BX$550,MATCH("Avfall (GWh)",'Egen hetvattenprod'!$B$1:$BX$1,0),FALSE),"")</f>
        <v/>
      </c>
      <c r="BJ66" s="307" t="str">
        <f>IF($BF66="ja",VLOOKUP($B66,'Slutlig allokering kvv'!$B$1:$BX$550,MATCH("Avfall (GWh)",'Slutlig allokering kvv'!$B$1:$BX$1,0),FALSE),"")</f>
        <v/>
      </c>
      <c r="BK66" s="307" t="str">
        <f>IF($BF66="ja",VLOOKUP($B66,'Köpt hetvatten'!$B$1:$BX$550,MATCH("Avfall i köpt hetvatten",'Köpt hetvatten'!$B$1:$BX$1,0),FALSE),"")</f>
        <v/>
      </c>
      <c r="BL66" s="307" t="str">
        <f>IF($BF66="ja",VLOOKUP($B66,'Egen hetvattenprod'!$B$1:$BX$550,MATCH("Värde enligt ovan. (%)",'Egen hetvattenprod'!$B$1:$BX$1,0),FALSE),"")</f>
        <v/>
      </c>
      <c r="BM66" s="307" t="str">
        <f>IF($BF66="ja",VLOOKUP($B66,Kraftvärmeprod!$B$1:$BX$550,MATCH("Värde enligt ovan. (%)",Kraftvärmeprod!$B$1:$BX$1,0),FALSE),"")</f>
        <v/>
      </c>
      <c r="BN66" s="307"/>
      <c r="BO66" s="307"/>
      <c r="BP66" s="307"/>
      <c r="BQ66" s="307" t="str">
        <f>IF($BF66="ja",VLOOKUP($B66,'Egen hetvattenprod'!$B$1:$BX$550,MATCH("Tillförd olja (fossil) vid avfallsförbränning (GWh)",'Egen hetvattenprod'!$B$1:$BX$1,0),FALSE),"")</f>
        <v/>
      </c>
      <c r="BR66" s="307" t="str">
        <f>IF($BF66="ja",VLOOKUP($B66,Kraftvärmeprod!$B$1:$BX$550,MATCH("Tillförd olja (fossil) vid avfallsförbränning (GWh)",Kraftvärmeprod!$B$1:$BX$1,0),FALSE),"")</f>
        <v/>
      </c>
    </row>
    <row r="67" spans="1:70" x14ac:dyDescent="0.25">
      <c r="A67" s="2" t="str">
        <f>'Miljövärden för publ företag'!B69</f>
        <v>Eskilstuna Energi &amp; Miljö AB</v>
      </c>
      <c r="B67" s="2" t="str">
        <f>'Miljövärden för publ företag'!C69</f>
        <v>Eskilstuna-Torshälla</v>
      </c>
      <c r="C67" s="312">
        <f>IFERROR(VLOOKUP($B67,Totalt!$B$1:$AQ$554,MATCH(C$2,Totalt!$B$1:$AQ$1,0),FALSE),"")</f>
        <v>0</v>
      </c>
      <c r="D67" s="312">
        <f>IFERROR(VLOOKUP($B67,Totalt!$B$1:$AQ$554,MATCH(D$2,Totalt!$B$1:$AQ$1,0),FALSE),"")</f>
        <v>1.2147300000000001</v>
      </c>
      <c r="E67" s="312">
        <f>IFERROR(VLOOKUP($B67,Totalt!$B$1:$AQ$554,MATCH(E$2,Totalt!$B$1:$AQ$1,0),FALSE),"")</f>
        <v>0</v>
      </c>
      <c r="F67" s="312">
        <f>IFERROR(VLOOKUP($B67,Totalt!$B$1:$AQ$554,MATCH(F$2,Totalt!$B$1:$AQ$1,0),FALSE),"")</f>
        <v>9.7080000000000002</v>
      </c>
      <c r="G67" s="312">
        <f>IFERROR(VLOOKUP($B67,Totalt!$B$1:$AQ$554,MATCH(G$2,Totalt!$B$1:$AQ$1,0),FALSE),"")</f>
        <v>0</v>
      </c>
      <c r="H67" s="312">
        <f>IFERROR(VLOOKUP($B67,Totalt!$B$1:$AQ$554,MATCH(H$2,Totalt!$B$1:$AQ$1,0),FALSE),"")</f>
        <v>0</v>
      </c>
      <c r="I67" s="312">
        <f>IFERROR(VLOOKUP($B67,Totalt!$B$1:$AQ$554,MATCH(I$2,Totalt!$B$1:$AQ$1,0),FALSE),"")</f>
        <v>0</v>
      </c>
      <c r="J67" s="312">
        <f>IFERROR(VLOOKUP($B67,Totalt!$B$1:$AQ$554,MATCH(J$2,Totalt!$B$1:$AQ$1,0),FALSE),"")</f>
        <v>0</v>
      </c>
      <c r="K67" s="312">
        <f>IFERROR(VLOOKUP($B67,Totalt!$B$1:$AQ$554,MATCH(K$2,Totalt!$B$1:$AQ$1,0),FALSE),"")</f>
        <v>0</v>
      </c>
      <c r="L67" s="312">
        <f>IFERROR(VLOOKUP($B67,Totalt!$B$1:$AQ$554,MATCH(L$2,Totalt!$B$1:$AQ$1,0),FALSE),"")</f>
        <v>0</v>
      </c>
      <c r="M67" s="312">
        <f>IFERROR(VLOOKUP($B67,Totalt!$B$1:$AQ$554,MATCH(M$2,Totalt!$B$1:$AQ$1,0),FALSE),"")</f>
        <v>123.02</v>
      </c>
      <c r="N67" s="312">
        <f>IFERROR(VLOOKUP($B67,Totalt!$B$1:$AQ$554,MATCH(N$2,Totalt!$B$1:$AQ$1,0),FALSE),"")</f>
        <v>366.077</v>
      </c>
      <c r="O67" s="312">
        <f>IFERROR(VLOOKUP($B67,Totalt!$B$1:$AQ$554,MATCH(O$2,Totalt!$B$1:$AQ$1,0),FALSE),"")</f>
        <v>0</v>
      </c>
      <c r="P67" s="312">
        <f>IFERROR(VLOOKUP($B67,Totalt!$B$1:$AQ$554,MATCH(P$2,Totalt!$B$1:$AQ$1,0),FALSE),"")</f>
        <v>0</v>
      </c>
      <c r="Q67" s="312">
        <f>IFERROR(VLOOKUP($B67,Totalt!$B$1:$AQ$554,MATCH(Q$2,Totalt!$B$1:$AQ$1,0),FALSE),"")</f>
        <v>0</v>
      </c>
      <c r="R67" s="312">
        <f>IFERROR(VLOOKUP($B67,Totalt!$B$1:$AQ$554,MATCH(R$2,Totalt!$B$1:$AQ$1,0),FALSE),"")</f>
        <v>0</v>
      </c>
      <c r="S67" s="312">
        <f>IFERROR(VLOOKUP($B67,Totalt!$B$1:$AQ$554,MATCH(S$2,Totalt!$B$1:$AQ$1,0),FALSE),"")</f>
        <v>0</v>
      </c>
      <c r="T67" s="312">
        <f>IFERROR(VLOOKUP($B67,Totalt!$B$1:$AQ$554,MATCH(T$2,Totalt!$B$1:$AQ$1,0),FALSE),"")</f>
        <v>0</v>
      </c>
      <c r="U67" s="312">
        <f>IFERROR(VLOOKUP($B67,Totalt!$B$1:$AQ$554,MATCH(U$2,Totalt!$B$1:$AQ$1,0),FALSE),"")</f>
        <v>0</v>
      </c>
      <c r="V67" s="312">
        <f>IFERROR(VLOOKUP($B67,Totalt!$B$1:$AQ$554,MATCH(V$2,Totalt!$B$1:$AQ$1,0),FALSE),"")</f>
        <v>0</v>
      </c>
      <c r="W67" s="312">
        <f>IFERROR(VLOOKUP($B67,Totalt!$B$1:$AQ$554,MATCH(W$2,Totalt!$B$1:$AQ$1,0),FALSE),"")</f>
        <v>7.9340000000000002</v>
      </c>
      <c r="X67" s="312">
        <f>IFERROR(VLOOKUP($B67,Totalt!$B$1:$AQ$554,MATCH(X$2,Totalt!$B$1:$AQ$1,0),FALSE),"")</f>
        <v>0</v>
      </c>
      <c r="Y67" s="312">
        <f>IFERROR(VLOOKUP($B67,Totalt!$B$1:$AQ$554,MATCH(Y$2,Totalt!$B$1:$AQ$1,0),FALSE),"")</f>
        <v>0</v>
      </c>
      <c r="Z67" s="312">
        <f>IFERROR(VLOOKUP($B67,Totalt!$B$1:$AQ$554,MATCH(Z$2,Totalt!$B$1:$AQ$1,0),FALSE),"")</f>
        <v>0</v>
      </c>
      <c r="AA67" s="312">
        <f>IFERROR(VLOOKUP($B67,Totalt!$B$1:$AQ$554,MATCH(AA$2,Totalt!$B$1:$AQ$1,0),FALSE),"")</f>
        <v>0</v>
      </c>
      <c r="AB67" s="312">
        <f>IFERROR(VLOOKUP($B67,Totalt!$B$1:$AQ$554,MATCH(AB$2,Totalt!$B$1:$AQ$1,0),FALSE),"")</f>
        <v>0</v>
      </c>
      <c r="AC67" s="312">
        <f>IFERROR(VLOOKUP($B67,Totalt!$B$1:$AQ$554,MATCH(AC$2,Totalt!$B$1:$AQ$1,0),FALSE),"")</f>
        <v>146.93199999999999</v>
      </c>
      <c r="AD67" s="312">
        <f>IFERROR(VLOOKUP($B67,Totalt!$B$1:$AQ$554,MATCH(AD$2,Totalt!$B$1:$AQ$1,0),FALSE),"")</f>
        <v>0</v>
      </c>
      <c r="AE67" s="312">
        <f>IFERROR(VLOOKUP($B67,Totalt!$B$1:$AQ$554,MATCH(AE$2,Totalt!$B$1:$AQ$1,0),FALSE),"")</f>
        <v>0</v>
      </c>
      <c r="AF67" s="312">
        <f>IFERROR(VLOOKUP($B67,Totalt!$B$1:$AQ$554,MATCH(AF$2,Totalt!$B$1:$AQ$1,0),FALSE),"")</f>
        <v>23.248999999999999</v>
      </c>
      <c r="AG67" s="312">
        <f>IFERROR(VLOOKUP($B67,Totalt!$B$1:$AQ$554,MATCH(AG$2,Totalt!$B$1:$AQ$1,0),FALSE),"")</f>
        <v>0</v>
      </c>
      <c r="AI67" s="245">
        <f t="shared" si="3"/>
        <v>678.13472999999999</v>
      </c>
      <c r="AJ67" s="246">
        <f>IF(ISERROR(1/VLOOKUP($B67,Leveranser!$B$1:$S$500,MATCH("såld värme (gwh)",Leveranser!$B$1:$S$1,0),FALSE)),"",VLOOKUP($B67,Leveranser!$B$1:$S$500,MATCH("såld värme (gwh)",Leveranser!$B$1:$S$1,0),FALSE))</f>
        <v>645.70000000000005</v>
      </c>
      <c r="AK67" t="str">
        <f>IFERROR(IF(VLOOKUP($B67,Totalt!$B$1:$AQ$554,MATCH(AK$2,Totalt!$B$1:$AQ$1,0),FALSE)="","",VLOOKUP($B67,Totalt!$B$1:$AQ$554,MATCH(AK$2,Totalt!$B$1:$AQ$1,0),FALSE)),"")</f>
        <v/>
      </c>
      <c r="AM67" s="247" t="str">
        <f>IF(B67&lt;&gt;"",IF(VLOOKUP($B67,Totalt!$B$1:$AQ$554,MATCH("Kvalitetsgranskad:",Totalt!$B$1:$AQ$1,0),FALSE)="ja",VLOOKUP($B67,Miljö!$B$1:$AG$479,MATCH(AM$2,Miljö!$B$1:$AK$1,0),FALSE),""),"")</f>
        <v>Ja</v>
      </c>
      <c r="AN67" s="247" t="str">
        <f>IF(AM67="ja",VLOOKUP($B67,Miljö!$B$1:$J$479,MATCH("Typ av ursprungsspecificerad el   (Om inget värde anges används Nordisk residualmix, se inforuta) ()",Miljö!$B$1:$J$1,0),FALSE),IF(AM67="nej","Nordisk residualel",""))</f>
        <v>'Eskilstuna bioel'</v>
      </c>
      <c r="AO67" s="247">
        <f>IF(AM67="","",VLOOKUP($B67,Miljö!$B$1:$J$479,MATCH("Fossilandel för ursprungspecificerad el ()",Miljö!$B$1:$J$1,0),FALSE))</f>
        <v>0</v>
      </c>
      <c r="AP67" s="247">
        <f>IF(AM67="","",IFERROR(VLOOKUP($B67,Miljö!$B$1:$J$479,MATCH("Kärnkraftsandel för ursprungsspecificerad el ()",Miljö!$B$1:$J$1,0),FALSE)/1,0))</f>
        <v>0</v>
      </c>
      <c r="AQ67" s="247">
        <f t="shared" si="4"/>
        <v>1</v>
      </c>
      <c r="AR67" s="52"/>
      <c r="AS67" s="247" t="str">
        <f t="shared" ref="AS67:AS130" si="6">IF(B67&lt;&gt;"",IF(AND(AG67&gt;0,AG67&lt;&gt;""),"Ja","Nej"),"")</f>
        <v>Nej</v>
      </c>
      <c r="AT67" s="247" t="str">
        <f>IF(AS67="ja",VLOOKUP($B67,Miljö!$B$1:$O$500,MATCH("Fossil andel i procent (%)",Miljö!$B$1:$O$1,0),FALSE)/100,"")</f>
        <v/>
      </c>
      <c r="AU67" s="52"/>
      <c r="AV67" s="247" t="str">
        <f t="shared" ref="AV67:AV130" si="7">IF(B67&lt;&gt;"",IF(AND(AB67&gt;0,AB67&lt;&gt;""),"Ja","Nej"),"")</f>
        <v>Nej</v>
      </c>
      <c r="AW67" s="247" t="str">
        <f>IF(AV67="ja",VLOOKUP($B67,'Egen hetvattenprod'!$B$1:$AO$500,MATCH("Värmekälla till värmepumpar ()",'Egen hetvattenprod'!$B$1:$AO$1,0),FALSE),"")</f>
        <v/>
      </c>
      <c r="AY67" s="244" t="str">
        <f t="shared" ref="AY67:AY130" si="8">IF(B67&lt;&gt;"",IF(AND(AC67&gt;0,AC67&lt;&gt;""),"Ja","Nej"),"")</f>
        <v>Ja</v>
      </c>
      <c r="AZ67" s="283">
        <f>IF($AY67="ja",(VLOOKUP($B67,'Egen hetvattenprod'!$B$1:$BX$550,MATCH(AZ$2,'Egen hetvattenprod'!$B$1:$BX$1,0),FALSE)+VLOOKUP($B67,Kraftvärmeprod!$B$1:$BX$550,MATCH(AZ$2,Kraftvärmeprod!$B$1:$BX$1,0),FALSE))/$AC67,"")</f>
        <v>1.0000000000000002</v>
      </c>
      <c r="BA67" s="283">
        <f>IF($AY67="ja",(VLOOKUP($B67,'Egen hetvattenprod'!$B$1:$BX$550,MATCH(BA$2,'Egen hetvattenprod'!$B$1:$BX$1,0),FALSE)+VLOOKUP($B67,Kraftvärmeprod!$B$1:$BX$550,MATCH(BA$2,Kraftvärmeprod!$B$1:$BX$1,0),FALSE))/$AC67,"")</f>
        <v>0</v>
      </c>
      <c r="BB67" s="283">
        <f>IF($AY67="ja",(VLOOKUP($B67,'Egen hetvattenprod'!$B$1:$BX$550,MATCH(BB$2,'Egen hetvattenprod'!$B$1:$BX$1,0),FALSE)+VLOOKUP($B67,Kraftvärmeprod!$B$1:$BX$550,MATCH(BB$2,Kraftvärmeprod!$B$1:$BX$1,0),FALSE))/$AC67,"")</f>
        <v>0</v>
      </c>
      <c r="BC67" s="283">
        <f>IF($AY67="ja",(VLOOKUP($B67,'Egen hetvattenprod'!$B$1:$BX$550,MATCH(BC$2,'Egen hetvattenprod'!$B$1:$BX$1,0),FALSE)+VLOOKUP($B67,Kraftvärmeprod!$B$1:$BX$550,MATCH(BC$2,Kraftvärmeprod!$B$1:$BX$1,0),FALSE))/$AC67,"")</f>
        <v>0</v>
      </c>
      <c r="BD67" s="283">
        <f>IF($AY67="ja",(VLOOKUP($B67,'Egen hetvattenprod'!$B$1:$BX$550,MATCH(BD$2,'Egen hetvattenprod'!$B$1:$BX$1,0),FALSE)+VLOOKUP($B67,Kraftvärmeprod!$B$1:$BX$550,MATCH(BD$2,Kraftvärmeprod!$B$1:$BX$1,0),FALSE))/$AC67,"")</f>
        <v>0</v>
      </c>
      <c r="BF67" s="244" t="str">
        <f t="shared" si="5"/>
        <v>Nej</v>
      </c>
      <c r="BG67" s="283" t="str">
        <f>IF($BF67="ja",VLOOKUP($B67,'Egen hetvattenprod'!$B$1:$BX$550,MATCH("Andelen klimatgaser med fossilt ursprung för avfall ()",'Egen hetvattenprod'!$B$1:$BX$1,0),FALSE),"")</f>
        <v/>
      </c>
      <c r="BH67" s="283" t="str">
        <f>IF($BF67="ja",VLOOKUP($B67,Kraftvärmeprod!$B$1:$BX$550,MATCH("Andelen klimatgaser med fossilt ursprung för avfall ()",Kraftvärmeprod!$B$1:$BX$1,0),FALSE),"")</f>
        <v/>
      </c>
      <c r="BI67" s="307" t="str">
        <f>IF($BF67="ja",VLOOKUP($B67,'Egen hetvattenprod'!$B$1:$BX$550,MATCH("Avfall (GWh)",'Egen hetvattenprod'!$B$1:$BX$1,0),FALSE),"")</f>
        <v/>
      </c>
      <c r="BJ67" s="307" t="str">
        <f>IF($BF67="ja",VLOOKUP($B67,'Slutlig allokering kvv'!$B$1:$BX$550,MATCH("Avfall (GWh)",'Slutlig allokering kvv'!$B$1:$BX$1,0),FALSE),"")</f>
        <v/>
      </c>
      <c r="BK67" s="307" t="str">
        <f>IF($BF67="ja",VLOOKUP($B67,'Köpt hetvatten'!$B$1:$BX$550,MATCH("Avfall i köpt hetvatten",'Köpt hetvatten'!$B$1:$BX$1,0),FALSE),"")</f>
        <v/>
      </c>
      <c r="BL67" s="307" t="str">
        <f>IF($BF67="ja",VLOOKUP($B67,'Egen hetvattenprod'!$B$1:$BX$550,MATCH("Värde enligt ovan. (%)",'Egen hetvattenprod'!$B$1:$BX$1,0),FALSE),"")</f>
        <v/>
      </c>
      <c r="BM67" s="307" t="str">
        <f>IF($BF67="ja",VLOOKUP($B67,Kraftvärmeprod!$B$1:$BX$550,MATCH("Värde enligt ovan. (%)",Kraftvärmeprod!$B$1:$BX$1,0),FALSE),"")</f>
        <v/>
      </c>
      <c r="BN67" s="307"/>
      <c r="BO67" s="307"/>
      <c r="BP67" s="307"/>
      <c r="BQ67" s="307" t="str">
        <f>IF($BF67="ja",VLOOKUP($B67,'Egen hetvattenprod'!$B$1:$BX$550,MATCH("Tillförd olja (fossil) vid avfallsförbränning (GWh)",'Egen hetvattenprod'!$B$1:$BX$1,0),FALSE),"")</f>
        <v/>
      </c>
      <c r="BR67" s="307" t="str">
        <f>IF($BF67="ja",VLOOKUP($B67,Kraftvärmeprod!$B$1:$BX$550,MATCH("Tillförd olja (fossil) vid avfallsförbränning (GWh)",Kraftvärmeprod!$B$1:$BX$1,0),FALSE),"")</f>
        <v/>
      </c>
    </row>
    <row r="68" spans="1:70" x14ac:dyDescent="0.25">
      <c r="A68" s="2" t="str">
        <f>'Miljövärden för publ företag'!B70</f>
        <v>Eskilstuna Energi &amp; Miljö AB</v>
      </c>
      <c r="B68" s="2" t="str">
        <f>'Miljövärden för publ företag'!C70</f>
        <v>Kvicksund</v>
      </c>
      <c r="C68" s="312">
        <f>IFERROR(VLOOKUP($B68,Totalt!$B$1:$AQ$554,MATCH(C$2,Totalt!$B$1:$AQ$1,0),FALSE),"")</f>
        <v>0</v>
      </c>
      <c r="D68" s="312">
        <f>IFERROR(VLOOKUP($B68,Totalt!$B$1:$AQ$554,MATCH(D$2,Totalt!$B$1:$AQ$1,0),FALSE),"")</f>
        <v>0.56200000000000006</v>
      </c>
      <c r="E68" s="312">
        <f>IFERROR(VLOOKUP($B68,Totalt!$B$1:$AQ$554,MATCH(E$2,Totalt!$B$1:$AQ$1,0),FALSE),"")</f>
        <v>0</v>
      </c>
      <c r="F68" s="312">
        <f>IFERROR(VLOOKUP($B68,Totalt!$B$1:$AQ$554,MATCH(F$2,Totalt!$B$1:$AQ$1,0),FALSE),"")</f>
        <v>0</v>
      </c>
      <c r="G68" s="312">
        <f>IFERROR(VLOOKUP($B68,Totalt!$B$1:$AQ$554,MATCH(G$2,Totalt!$B$1:$AQ$1,0),FALSE),"")</f>
        <v>0</v>
      </c>
      <c r="H68" s="312">
        <f>IFERROR(VLOOKUP($B68,Totalt!$B$1:$AQ$554,MATCH(H$2,Totalt!$B$1:$AQ$1,0),FALSE),"")</f>
        <v>0</v>
      </c>
      <c r="I68" s="312">
        <f>IFERROR(VLOOKUP($B68,Totalt!$B$1:$AQ$554,MATCH(I$2,Totalt!$B$1:$AQ$1,0),FALSE),"")</f>
        <v>0</v>
      </c>
      <c r="J68" s="312">
        <f>IFERROR(VLOOKUP($B68,Totalt!$B$1:$AQ$554,MATCH(J$2,Totalt!$B$1:$AQ$1,0),FALSE),"")</f>
        <v>0</v>
      </c>
      <c r="K68" s="312">
        <f>IFERROR(VLOOKUP($B68,Totalt!$B$1:$AQ$554,MATCH(K$2,Totalt!$B$1:$AQ$1,0),FALSE),"")</f>
        <v>0</v>
      </c>
      <c r="L68" s="312">
        <f>IFERROR(VLOOKUP($B68,Totalt!$B$1:$AQ$554,MATCH(L$2,Totalt!$B$1:$AQ$1,0),FALSE),"")</f>
        <v>0</v>
      </c>
      <c r="M68" s="312">
        <f>IFERROR(VLOOKUP($B68,Totalt!$B$1:$AQ$554,MATCH(M$2,Totalt!$B$1:$AQ$1,0),FALSE),"")</f>
        <v>0</v>
      </c>
      <c r="N68" s="312">
        <f>IFERROR(VLOOKUP($B68,Totalt!$B$1:$AQ$554,MATCH(N$2,Totalt!$B$1:$AQ$1,0),FALSE),"")</f>
        <v>0</v>
      </c>
      <c r="O68" s="312">
        <f>IFERROR(VLOOKUP($B68,Totalt!$B$1:$AQ$554,MATCH(O$2,Totalt!$B$1:$AQ$1,0),FALSE),"")</f>
        <v>0</v>
      </c>
      <c r="P68" s="312">
        <f>IFERROR(VLOOKUP($B68,Totalt!$B$1:$AQ$554,MATCH(P$2,Totalt!$B$1:$AQ$1,0),FALSE),"")</f>
        <v>0</v>
      </c>
      <c r="Q68" s="312">
        <f>IFERROR(VLOOKUP($B68,Totalt!$B$1:$AQ$554,MATCH(Q$2,Totalt!$B$1:$AQ$1,0),FALSE),"")</f>
        <v>0</v>
      </c>
      <c r="R68" s="312">
        <f>IFERROR(VLOOKUP($B68,Totalt!$B$1:$AQ$554,MATCH(R$2,Totalt!$B$1:$AQ$1,0),FALSE),"")</f>
        <v>0.56399999999999995</v>
      </c>
      <c r="S68" s="312">
        <f>IFERROR(VLOOKUP($B68,Totalt!$B$1:$AQ$554,MATCH(S$2,Totalt!$B$1:$AQ$1,0),FALSE),"")</f>
        <v>0</v>
      </c>
      <c r="T68" s="312">
        <f>IFERROR(VLOOKUP($B68,Totalt!$B$1:$AQ$554,MATCH(T$2,Totalt!$B$1:$AQ$1,0),FALSE),"")</f>
        <v>0</v>
      </c>
      <c r="U68" s="312">
        <f>IFERROR(VLOOKUP($B68,Totalt!$B$1:$AQ$554,MATCH(U$2,Totalt!$B$1:$AQ$1,0),FALSE),"")</f>
        <v>0</v>
      </c>
      <c r="V68" s="312">
        <f>IFERROR(VLOOKUP($B68,Totalt!$B$1:$AQ$554,MATCH(V$2,Totalt!$B$1:$AQ$1,0),FALSE),"")</f>
        <v>0</v>
      </c>
      <c r="W68" s="312">
        <f>IFERROR(VLOOKUP($B68,Totalt!$B$1:$AQ$554,MATCH(W$2,Totalt!$B$1:$AQ$1,0),FALSE),"")</f>
        <v>0</v>
      </c>
      <c r="X68" s="312">
        <f>IFERROR(VLOOKUP($B68,Totalt!$B$1:$AQ$554,MATCH(X$2,Totalt!$B$1:$AQ$1,0),FALSE),"")</f>
        <v>0</v>
      </c>
      <c r="Y68" s="312">
        <f>IFERROR(VLOOKUP($B68,Totalt!$B$1:$AQ$554,MATCH(Y$2,Totalt!$B$1:$AQ$1,0),FALSE),"")</f>
        <v>0</v>
      </c>
      <c r="Z68" s="312">
        <f>IFERROR(VLOOKUP($B68,Totalt!$B$1:$AQ$554,MATCH(Z$2,Totalt!$B$1:$AQ$1,0),FALSE),"")</f>
        <v>0</v>
      </c>
      <c r="AA68" s="312">
        <f>IFERROR(VLOOKUP($B68,Totalt!$B$1:$AQ$554,MATCH(AA$2,Totalt!$B$1:$AQ$1,0),FALSE),"")</f>
        <v>0</v>
      </c>
      <c r="AB68" s="312">
        <f>IFERROR(VLOOKUP($B68,Totalt!$B$1:$AQ$554,MATCH(AB$2,Totalt!$B$1:$AQ$1,0),FALSE),"")</f>
        <v>0</v>
      </c>
      <c r="AC68" s="312">
        <f>IFERROR(VLOOKUP($B68,Totalt!$B$1:$AQ$554,MATCH(AC$2,Totalt!$B$1:$AQ$1,0),FALSE),"")</f>
        <v>0</v>
      </c>
      <c r="AD68" s="312">
        <f>IFERROR(VLOOKUP($B68,Totalt!$B$1:$AQ$554,MATCH(AD$2,Totalt!$B$1:$AQ$1,0),FALSE),"")</f>
        <v>0</v>
      </c>
      <c r="AE68" s="312">
        <f>IFERROR(VLOOKUP($B68,Totalt!$B$1:$AQ$554,MATCH(AE$2,Totalt!$B$1:$AQ$1,0),FALSE),"")</f>
        <v>0</v>
      </c>
      <c r="AF68" s="312">
        <f>IFERROR(VLOOKUP($B68,Totalt!$B$1:$AQ$554,MATCH(AF$2,Totalt!$B$1:$AQ$1,0),FALSE),"")</f>
        <v>2.3E-2</v>
      </c>
      <c r="AG68" s="312">
        <f>IFERROR(VLOOKUP($B68,Totalt!$B$1:$AQ$554,MATCH(AG$2,Totalt!$B$1:$AQ$1,0),FALSE),"")</f>
        <v>0</v>
      </c>
      <c r="AI68" s="245">
        <f t="shared" ref="AI68:AI131" si="9">IF(B68&lt;&gt;"",SUM(C68:AG68),"")</f>
        <v>1.1489999999999998</v>
      </c>
      <c r="AJ68" s="246">
        <f>IF(ISERROR(1/VLOOKUP($B68,Leveranser!$B$1:$S$500,MATCH("såld värme (gwh)",Leveranser!$B$1:$S$1,0),FALSE)),"",VLOOKUP($B68,Leveranser!$B$1:$S$500,MATCH("såld värme (gwh)",Leveranser!$B$1:$S$1,0),FALSE))</f>
        <v>0.77600000000000002</v>
      </c>
      <c r="AK68" t="str">
        <f>IFERROR(IF(VLOOKUP($B68,Totalt!$B$1:$AQ$554,MATCH(AK$2,Totalt!$B$1:$AQ$1,0),FALSE)="","",VLOOKUP($B68,Totalt!$B$1:$AQ$554,MATCH(AK$2,Totalt!$B$1:$AQ$1,0),FALSE)),"")</f>
        <v/>
      </c>
      <c r="AM68" s="247" t="str">
        <f>IF(B68&lt;&gt;"",IF(VLOOKUP($B68,Totalt!$B$1:$AQ$554,MATCH("Kvalitetsgranskad:",Totalt!$B$1:$AQ$1,0),FALSE)="ja",VLOOKUP($B68,Miljö!$B$1:$AG$479,MATCH(AM$2,Miljö!$B$1:$AK$1,0),FALSE),""),"")</f>
        <v>Ja</v>
      </c>
      <c r="AN68" s="247" t="str">
        <f>IF(AM68="ja",VLOOKUP($B68,Miljö!$B$1:$J$479,MATCH("Typ av ursprungsspecificerad el   (Om inget värde anges används Nordisk residualmix, se inforuta) ()",Miljö!$B$1:$J$1,0),FALSE),IF(AM68="nej","Nordisk residualel",""))</f>
        <v>'Eskilstuna bioel'</v>
      </c>
      <c r="AO68" s="247">
        <f>IF(AM68="","",VLOOKUP($B68,Miljö!$B$1:$J$479,MATCH("Fossilandel för ursprungspecificerad el ()",Miljö!$B$1:$J$1,0),FALSE))</f>
        <v>0</v>
      </c>
      <c r="AP68" s="247">
        <f>IF(AM68="","",IFERROR(VLOOKUP($B68,Miljö!$B$1:$J$479,MATCH("Kärnkraftsandel för ursprungsspecificerad el ()",Miljö!$B$1:$J$1,0),FALSE)/1,0))</f>
        <v>0</v>
      </c>
      <c r="AQ68" s="247">
        <f t="shared" ref="AQ68:AQ131" si="10">IF(AM68="","",1-AO68-AP68)</f>
        <v>1</v>
      </c>
      <c r="AR68" s="52"/>
      <c r="AS68" s="247" t="str">
        <f t="shared" si="6"/>
        <v>Nej</v>
      </c>
      <c r="AT68" s="247" t="str">
        <f>IF(AS68="ja",VLOOKUP($B68,Miljö!$B$1:$O$500,MATCH("Fossil andel i procent (%)",Miljö!$B$1:$O$1,0),FALSE)/100,"")</f>
        <v/>
      </c>
      <c r="AU68" s="52"/>
      <c r="AV68" s="247" t="str">
        <f t="shared" si="7"/>
        <v>Nej</v>
      </c>
      <c r="AW68" s="247" t="str">
        <f>IF(AV68="ja",VLOOKUP($B68,'Egen hetvattenprod'!$B$1:$AO$500,MATCH("Värmekälla till värmepumpar ()",'Egen hetvattenprod'!$B$1:$AO$1,0),FALSE),"")</f>
        <v/>
      </c>
      <c r="AY68" s="244" t="str">
        <f t="shared" si="8"/>
        <v>Nej</v>
      </c>
      <c r="AZ68" s="283" t="str">
        <f>IF($AY68="ja",(VLOOKUP($B68,'Egen hetvattenprod'!$B$1:$BX$550,MATCH(AZ$2,'Egen hetvattenprod'!$B$1:$BX$1,0),FALSE)+VLOOKUP($B68,Kraftvärmeprod!$B$1:$BX$550,MATCH(AZ$2,Kraftvärmeprod!$B$1:$BX$1,0),FALSE))/$AC68,"")</f>
        <v/>
      </c>
      <c r="BA68" s="283" t="str">
        <f>IF($AY68="ja",(VLOOKUP($B68,'Egen hetvattenprod'!$B$1:$BX$550,MATCH(BA$2,'Egen hetvattenprod'!$B$1:$BX$1,0),FALSE)+VLOOKUP($B68,Kraftvärmeprod!$B$1:$BX$550,MATCH(BA$2,Kraftvärmeprod!$B$1:$BX$1,0),FALSE))/$AC68,"")</f>
        <v/>
      </c>
      <c r="BB68" s="283" t="str">
        <f>IF($AY68="ja",(VLOOKUP($B68,'Egen hetvattenprod'!$B$1:$BX$550,MATCH(BB$2,'Egen hetvattenprod'!$B$1:$BX$1,0),FALSE)+VLOOKUP($B68,Kraftvärmeprod!$B$1:$BX$550,MATCH(BB$2,Kraftvärmeprod!$B$1:$BX$1,0),FALSE))/$AC68,"")</f>
        <v/>
      </c>
      <c r="BC68" s="283" t="str">
        <f>IF($AY68="ja",(VLOOKUP($B68,'Egen hetvattenprod'!$B$1:$BX$550,MATCH(BC$2,'Egen hetvattenprod'!$B$1:$BX$1,0),FALSE)+VLOOKUP($B68,Kraftvärmeprod!$B$1:$BX$550,MATCH(BC$2,Kraftvärmeprod!$B$1:$BX$1,0),FALSE))/$AC68,"")</f>
        <v/>
      </c>
      <c r="BD68" s="283" t="str">
        <f>IF($AY68="ja",(VLOOKUP($B68,'Egen hetvattenprod'!$B$1:$BX$550,MATCH(BD$2,'Egen hetvattenprod'!$B$1:$BX$1,0),FALSE)+VLOOKUP($B68,Kraftvärmeprod!$B$1:$BX$550,MATCH(BD$2,Kraftvärmeprod!$B$1:$BX$1,0),FALSE))/$AC68,"")</f>
        <v/>
      </c>
      <c r="BF68" s="244" t="str">
        <f t="shared" ref="BF68:BF131" si="11">IF(B68&lt;&gt;"",IF(AND(I68&gt;0,I68&lt;&gt;""),"Ja","Nej"),"")</f>
        <v>Nej</v>
      </c>
      <c r="BG68" s="283" t="str">
        <f>IF($BF68="ja",VLOOKUP($B68,'Egen hetvattenprod'!$B$1:$BX$550,MATCH("Andelen klimatgaser med fossilt ursprung för avfall ()",'Egen hetvattenprod'!$B$1:$BX$1,0),FALSE),"")</f>
        <v/>
      </c>
      <c r="BH68" s="283" t="str">
        <f>IF($BF68="ja",VLOOKUP($B68,Kraftvärmeprod!$B$1:$BX$550,MATCH("Andelen klimatgaser med fossilt ursprung för avfall ()",Kraftvärmeprod!$B$1:$BX$1,0),FALSE),"")</f>
        <v/>
      </c>
      <c r="BI68" s="307" t="str">
        <f>IF($BF68="ja",VLOOKUP($B68,'Egen hetvattenprod'!$B$1:$BX$550,MATCH("Avfall (GWh)",'Egen hetvattenprod'!$B$1:$BX$1,0),FALSE),"")</f>
        <v/>
      </c>
      <c r="BJ68" s="307" t="str">
        <f>IF($BF68="ja",VLOOKUP($B68,'Slutlig allokering kvv'!$B$1:$BX$550,MATCH("Avfall (GWh)",'Slutlig allokering kvv'!$B$1:$BX$1,0),FALSE),"")</f>
        <v/>
      </c>
      <c r="BK68" s="307" t="str">
        <f>IF($BF68="ja",VLOOKUP($B68,'Köpt hetvatten'!$B$1:$BX$550,MATCH("Avfall i köpt hetvatten",'Köpt hetvatten'!$B$1:$BX$1,0),FALSE),"")</f>
        <v/>
      </c>
      <c r="BL68" s="307" t="str">
        <f>IF($BF68="ja",VLOOKUP($B68,'Egen hetvattenprod'!$B$1:$BX$550,MATCH("Värde enligt ovan. (%)",'Egen hetvattenprod'!$B$1:$BX$1,0),FALSE),"")</f>
        <v/>
      </c>
      <c r="BM68" s="307" t="str">
        <f>IF($BF68="ja",VLOOKUP($B68,Kraftvärmeprod!$B$1:$BX$550,MATCH("Värde enligt ovan. (%)",Kraftvärmeprod!$B$1:$BX$1,0),FALSE),"")</f>
        <v/>
      </c>
      <c r="BN68" s="307"/>
      <c r="BO68" s="307"/>
      <c r="BP68" s="307"/>
      <c r="BQ68" s="307" t="str">
        <f>IF($BF68="ja",VLOOKUP($B68,'Egen hetvattenprod'!$B$1:$BX$550,MATCH("Tillförd olja (fossil) vid avfallsförbränning (GWh)",'Egen hetvattenprod'!$B$1:$BX$1,0),FALSE),"")</f>
        <v/>
      </c>
      <c r="BR68" s="307" t="str">
        <f>IF($BF68="ja",VLOOKUP($B68,Kraftvärmeprod!$B$1:$BX$550,MATCH("Tillförd olja (fossil) vid avfallsförbränning (GWh)",Kraftvärmeprod!$B$1:$BX$1,0),FALSE),"")</f>
        <v/>
      </c>
    </row>
    <row r="69" spans="1:70" x14ac:dyDescent="0.25">
      <c r="A69" s="2" t="str">
        <f>'Miljövärden för publ företag'!B71</f>
        <v>Eskilstuna Energi &amp; Miljö AB</v>
      </c>
      <c r="B69" s="2" t="str">
        <f>'Miljövärden för publ företag'!C71</f>
        <v>Ärla</v>
      </c>
      <c r="C69" s="312">
        <f>IFERROR(VLOOKUP($B69,Totalt!$B$1:$AQ$554,MATCH(C$2,Totalt!$B$1:$AQ$1,0),FALSE),"")</f>
        <v>0</v>
      </c>
      <c r="D69" s="312">
        <f>IFERROR(VLOOKUP($B69,Totalt!$B$1:$AQ$554,MATCH(D$2,Totalt!$B$1:$AQ$1,0),FALSE),"")</f>
        <v>0</v>
      </c>
      <c r="E69" s="312">
        <f>IFERROR(VLOOKUP($B69,Totalt!$B$1:$AQ$554,MATCH(E$2,Totalt!$B$1:$AQ$1,0),FALSE),"")</f>
        <v>0</v>
      </c>
      <c r="F69" s="312">
        <f>IFERROR(VLOOKUP($B69,Totalt!$B$1:$AQ$554,MATCH(F$2,Totalt!$B$1:$AQ$1,0),FALSE),"")</f>
        <v>0</v>
      </c>
      <c r="G69" s="312">
        <f>IFERROR(VLOOKUP($B69,Totalt!$B$1:$AQ$554,MATCH(G$2,Totalt!$B$1:$AQ$1,0),FALSE),"")</f>
        <v>0</v>
      </c>
      <c r="H69" s="312">
        <f>IFERROR(VLOOKUP($B69,Totalt!$B$1:$AQ$554,MATCH(H$2,Totalt!$B$1:$AQ$1,0),FALSE),"")</f>
        <v>0</v>
      </c>
      <c r="I69" s="312">
        <f>IFERROR(VLOOKUP($B69,Totalt!$B$1:$AQ$554,MATCH(I$2,Totalt!$B$1:$AQ$1,0),FALSE),"")</f>
        <v>0</v>
      </c>
      <c r="J69" s="312">
        <f>IFERROR(VLOOKUP($B69,Totalt!$B$1:$AQ$554,MATCH(J$2,Totalt!$B$1:$AQ$1,0),FALSE),"")</f>
        <v>0</v>
      </c>
      <c r="K69" s="312">
        <f>IFERROR(VLOOKUP($B69,Totalt!$B$1:$AQ$554,MATCH(K$2,Totalt!$B$1:$AQ$1,0),FALSE),"")</f>
        <v>0</v>
      </c>
      <c r="L69" s="312">
        <f>IFERROR(VLOOKUP($B69,Totalt!$B$1:$AQ$554,MATCH(L$2,Totalt!$B$1:$AQ$1,0),FALSE),"")</f>
        <v>0</v>
      </c>
      <c r="M69" s="312">
        <f>IFERROR(VLOOKUP($B69,Totalt!$B$1:$AQ$554,MATCH(M$2,Totalt!$B$1:$AQ$1,0),FALSE),"")</f>
        <v>0</v>
      </c>
      <c r="N69" s="312">
        <f>IFERROR(VLOOKUP($B69,Totalt!$B$1:$AQ$554,MATCH(N$2,Totalt!$B$1:$AQ$1,0),FALSE),"")</f>
        <v>0</v>
      </c>
      <c r="O69" s="312">
        <f>IFERROR(VLOOKUP($B69,Totalt!$B$1:$AQ$554,MATCH(O$2,Totalt!$B$1:$AQ$1,0),FALSE),"")</f>
        <v>0</v>
      </c>
      <c r="P69" s="312">
        <f>IFERROR(VLOOKUP($B69,Totalt!$B$1:$AQ$554,MATCH(P$2,Totalt!$B$1:$AQ$1,0),FALSE),"")</f>
        <v>0</v>
      </c>
      <c r="Q69" s="312">
        <f>IFERROR(VLOOKUP($B69,Totalt!$B$1:$AQ$554,MATCH(Q$2,Totalt!$B$1:$AQ$1,0),FALSE),"")</f>
        <v>0</v>
      </c>
      <c r="R69" s="312">
        <f>IFERROR(VLOOKUP($B69,Totalt!$B$1:$AQ$554,MATCH(R$2,Totalt!$B$1:$AQ$1,0),FALSE),"")</f>
        <v>5.6840000000000002</v>
      </c>
      <c r="S69" s="312">
        <f>IFERROR(VLOOKUP($B69,Totalt!$B$1:$AQ$554,MATCH(S$2,Totalt!$B$1:$AQ$1,0),FALSE),"")</f>
        <v>0</v>
      </c>
      <c r="T69" s="312">
        <f>IFERROR(VLOOKUP($B69,Totalt!$B$1:$AQ$554,MATCH(T$2,Totalt!$B$1:$AQ$1,0),FALSE),"")</f>
        <v>0</v>
      </c>
      <c r="U69" s="312">
        <f>IFERROR(VLOOKUP($B69,Totalt!$B$1:$AQ$554,MATCH(U$2,Totalt!$B$1:$AQ$1,0),FALSE),"")</f>
        <v>0</v>
      </c>
      <c r="V69" s="312">
        <f>IFERROR(VLOOKUP($B69,Totalt!$B$1:$AQ$554,MATCH(V$2,Totalt!$B$1:$AQ$1,0),FALSE),"")</f>
        <v>0</v>
      </c>
      <c r="W69" s="312">
        <f>IFERROR(VLOOKUP($B69,Totalt!$B$1:$AQ$554,MATCH(W$2,Totalt!$B$1:$AQ$1,0),FALSE),"")</f>
        <v>2.839</v>
      </c>
      <c r="X69" s="312">
        <f>IFERROR(VLOOKUP($B69,Totalt!$B$1:$AQ$554,MATCH(X$2,Totalt!$B$1:$AQ$1,0),FALSE),"")</f>
        <v>0</v>
      </c>
      <c r="Y69" s="312">
        <f>IFERROR(VLOOKUP($B69,Totalt!$B$1:$AQ$554,MATCH(Y$2,Totalt!$B$1:$AQ$1,0),FALSE),"")</f>
        <v>0</v>
      </c>
      <c r="Z69" s="312">
        <f>IFERROR(VLOOKUP($B69,Totalt!$B$1:$AQ$554,MATCH(Z$2,Totalt!$B$1:$AQ$1,0),FALSE),"")</f>
        <v>0</v>
      </c>
      <c r="AA69" s="312">
        <f>IFERROR(VLOOKUP($B69,Totalt!$B$1:$AQ$554,MATCH(AA$2,Totalt!$B$1:$AQ$1,0),FALSE),"")</f>
        <v>0</v>
      </c>
      <c r="AB69" s="312">
        <f>IFERROR(VLOOKUP($B69,Totalt!$B$1:$AQ$554,MATCH(AB$2,Totalt!$B$1:$AQ$1,0),FALSE),"")</f>
        <v>0</v>
      </c>
      <c r="AC69" s="312">
        <f>IFERROR(VLOOKUP($B69,Totalt!$B$1:$AQ$554,MATCH(AC$2,Totalt!$B$1:$AQ$1,0),FALSE),"")</f>
        <v>0</v>
      </c>
      <c r="AD69" s="312">
        <f>IFERROR(VLOOKUP($B69,Totalt!$B$1:$AQ$554,MATCH(AD$2,Totalt!$B$1:$AQ$1,0),FALSE),"")</f>
        <v>0</v>
      </c>
      <c r="AE69" s="312">
        <f>IFERROR(VLOOKUP($B69,Totalt!$B$1:$AQ$554,MATCH(AE$2,Totalt!$B$1:$AQ$1,0),FALSE),"")</f>
        <v>0</v>
      </c>
      <c r="AF69" s="312">
        <f>IFERROR(VLOOKUP($B69,Totalt!$B$1:$AQ$554,MATCH(AF$2,Totalt!$B$1:$AQ$1,0),FALSE),"")</f>
        <v>0.122</v>
      </c>
      <c r="AG69" s="312">
        <f>IFERROR(VLOOKUP($B69,Totalt!$B$1:$AQ$554,MATCH(AG$2,Totalt!$B$1:$AQ$1,0),FALSE),"")</f>
        <v>0</v>
      </c>
      <c r="AI69" s="245">
        <f t="shared" si="9"/>
        <v>8.6449999999999996</v>
      </c>
      <c r="AJ69" s="246">
        <f>IF(ISERROR(1/VLOOKUP($B69,Leveranser!$B$1:$S$500,MATCH("såld värme (gwh)",Leveranser!$B$1:$S$1,0),FALSE)),"",VLOOKUP($B69,Leveranser!$B$1:$S$500,MATCH("såld värme (gwh)",Leveranser!$B$1:$S$1,0),FALSE))</f>
        <v>5.8</v>
      </c>
      <c r="AK69" t="str">
        <f>IFERROR(IF(VLOOKUP($B69,Totalt!$B$1:$AQ$554,MATCH(AK$2,Totalt!$B$1:$AQ$1,0),FALSE)="","",VLOOKUP($B69,Totalt!$B$1:$AQ$554,MATCH(AK$2,Totalt!$B$1:$AQ$1,0),FALSE)),"")</f>
        <v/>
      </c>
      <c r="AM69" s="247" t="str">
        <f>IF(B69&lt;&gt;"",IF(VLOOKUP($B69,Totalt!$B$1:$AQ$554,MATCH("Kvalitetsgranskad:",Totalt!$B$1:$AQ$1,0),FALSE)="ja",VLOOKUP($B69,Miljö!$B$1:$AG$479,MATCH(AM$2,Miljö!$B$1:$AK$1,0),FALSE),""),"")</f>
        <v>Ja</v>
      </c>
      <c r="AN69" s="247" t="str">
        <f>IF(AM69="ja",VLOOKUP($B69,Miljö!$B$1:$J$479,MATCH("Typ av ursprungsspecificerad el   (Om inget värde anges används Nordisk residualmix, se inforuta) ()",Miljö!$B$1:$J$1,0),FALSE),IF(AM69="nej","Nordisk residualel",""))</f>
        <v>'Eskilstuna Bioel'</v>
      </c>
      <c r="AO69" s="247">
        <f>IF(AM69="","",VLOOKUP($B69,Miljö!$B$1:$J$479,MATCH("Fossilandel för ursprungspecificerad el ()",Miljö!$B$1:$J$1,0),FALSE))</f>
        <v>0</v>
      </c>
      <c r="AP69" s="247">
        <f>IF(AM69="","",IFERROR(VLOOKUP($B69,Miljö!$B$1:$J$479,MATCH("Kärnkraftsandel för ursprungsspecificerad el ()",Miljö!$B$1:$J$1,0),FALSE)/1,0))</f>
        <v>0</v>
      </c>
      <c r="AQ69" s="247">
        <f t="shared" si="10"/>
        <v>1</v>
      </c>
      <c r="AR69" s="52"/>
      <c r="AS69" s="247" t="str">
        <f t="shared" si="6"/>
        <v>Nej</v>
      </c>
      <c r="AT69" s="247" t="str">
        <f>IF(AS69="ja",VLOOKUP($B69,Miljö!$B$1:$O$500,MATCH("Fossil andel i procent (%)",Miljö!$B$1:$O$1,0),FALSE)/100,"")</f>
        <v/>
      </c>
      <c r="AU69" s="52"/>
      <c r="AV69" s="247" t="str">
        <f t="shared" si="7"/>
        <v>Nej</v>
      </c>
      <c r="AW69" s="247" t="str">
        <f>IF(AV69="ja",VLOOKUP($B69,'Egen hetvattenprod'!$B$1:$AO$500,MATCH("Värmekälla till värmepumpar ()",'Egen hetvattenprod'!$B$1:$AO$1,0),FALSE),"")</f>
        <v/>
      </c>
      <c r="AY69" s="244" t="str">
        <f t="shared" si="8"/>
        <v>Nej</v>
      </c>
      <c r="AZ69" s="283" t="str">
        <f>IF($AY69="ja",(VLOOKUP($B69,'Egen hetvattenprod'!$B$1:$BX$550,MATCH(AZ$2,'Egen hetvattenprod'!$B$1:$BX$1,0),FALSE)+VLOOKUP($B69,Kraftvärmeprod!$B$1:$BX$550,MATCH(AZ$2,Kraftvärmeprod!$B$1:$BX$1,0),FALSE))/$AC69,"")</f>
        <v/>
      </c>
      <c r="BA69" s="283" t="str">
        <f>IF($AY69="ja",(VLOOKUP($B69,'Egen hetvattenprod'!$B$1:$BX$550,MATCH(BA$2,'Egen hetvattenprod'!$B$1:$BX$1,0),FALSE)+VLOOKUP($B69,Kraftvärmeprod!$B$1:$BX$550,MATCH(BA$2,Kraftvärmeprod!$B$1:$BX$1,0),FALSE))/$AC69,"")</f>
        <v/>
      </c>
      <c r="BB69" s="283" t="str">
        <f>IF($AY69="ja",(VLOOKUP($B69,'Egen hetvattenprod'!$B$1:$BX$550,MATCH(BB$2,'Egen hetvattenprod'!$B$1:$BX$1,0),FALSE)+VLOOKUP($B69,Kraftvärmeprod!$B$1:$BX$550,MATCH(BB$2,Kraftvärmeprod!$B$1:$BX$1,0),FALSE))/$AC69,"")</f>
        <v/>
      </c>
      <c r="BC69" s="283" t="str">
        <f>IF($AY69="ja",(VLOOKUP($B69,'Egen hetvattenprod'!$B$1:$BX$550,MATCH(BC$2,'Egen hetvattenprod'!$B$1:$BX$1,0),FALSE)+VLOOKUP($B69,Kraftvärmeprod!$B$1:$BX$550,MATCH(BC$2,Kraftvärmeprod!$B$1:$BX$1,0),FALSE))/$AC69,"")</f>
        <v/>
      </c>
      <c r="BD69" s="283" t="str">
        <f>IF($AY69="ja",(VLOOKUP($B69,'Egen hetvattenprod'!$B$1:$BX$550,MATCH(BD$2,'Egen hetvattenprod'!$B$1:$BX$1,0),FALSE)+VLOOKUP($B69,Kraftvärmeprod!$B$1:$BX$550,MATCH(BD$2,Kraftvärmeprod!$B$1:$BX$1,0),FALSE))/$AC69,"")</f>
        <v/>
      </c>
      <c r="BF69" s="244" t="str">
        <f t="shared" si="11"/>
        <v>Nej</v>
      </c>
      <c r="BG69" s="283" t="str">
        <f>IF($BF69="ja",VLOOKUP($B69,'Egen hetvattenprod'!$B$1:$BX$550,MATCH("Andelen klimatgaser med fossilt ursprung för avfall ()",'Egen hetvattenprod'!$B$1:$BX$1,0),FALSE),"")</f>
        <v/>
      </c>
      <c r="BH69" s="283" t="str">
        <f>IF($BF69="ja",VLOOKUP($B69,Kraftvärmeprod!$B$1:$BX$550,MATCH("Andelen klimatgaser med fossilt ursprung för avfall ()",Kraftvärmeprod!$B$1:$BX$1,0),FALSE),"")</f>
        <v/>
      </c>
      <c r="BI69" s="307" t="str">
        <f>IF($BF69="ja",VLOOKUP($B69,'Egen hetvattenprod'!$B$1:$BX$550,MATCH("Avfall (GWh)",'Egen hetvattenprod'!$B$1:$BX$1,0),FALSE),"")</f>
        <v/>
      </c>
      <c r="BJ69" s="307" t="str">
        <f>IF($BF69="ja",VLOOKUP($B69,'Slutlig allokering kvv'!$B$1:$BX$550,MATCH("Avfall (GWh)",'Slutlig allokering kvv'!$B$1:$BX$1,0),FALSE),"")</f>
        <v/>
      </c>
      <c r="BK69" s="307" t="str">
        <f>IF($BF69="ja",VLOOKUP($B69,'Köpt hetvatten'!$B$1:$BX$550,MATCH("Avfall i köpt hetvatten",'Köpt hetvatten'!$B$1:$BX$1,0),FALSE),"")</f>
        <v/>
      </c>
      <c r="BL69" s="307" t="str">
        <f>IF($BF69="ja",VLOOKUP($B69,'Egen hetvattenprod'!$B$1:$BX$550,MATCH("Värde enligt ovan. (%)",'Egen hetvattenprod'!$B$1:$BX$1,0),FALSE),"")</f>
        <v/>
      </c>
      <c r="BM69" s="307" t="str">
        <f>IF($BF69="ja",VLOOKUP($B69,Kraftvärmeprod!$B$1:$BX$550,MATCH("Värde enligt ovan. (%)",Kraftvärmeprod!$B$1:$BX$1,0),FALSE),"")</f>
        <v/>
      </c>
      <c r="BN69" s="307"/>
      <c r="BO69" s="307"/>
      <c r="BP69" s="307"/>
      <c r="BQ69" s="307" t="str">
        <f>IF($BF69="ja",VLOOKUP($B69,'Egen hetvattenprod'!$B$1:$BX$550,MATCH("Tillförd olja (fossil) vid avfallsförbränning (GWh)",'Egen hetvattenprod'!$B$1:$BX$1,0),FALSE),"")</f>
        <v/>
      </c>
      <c r="BR69" s="307" t="str">
        <f>IF($BF69="ja",VLOOKUP($B69,Kraftvärmeprod!$B$1:$BX$550,MATCH("Tillförd olja (fossil) vid avfallsförbränning (GWh)",Kraftvärmeprod!$B$1:$BX$1,0),FALSE),"")</f>
        <v/>
      </c>
    </row>
    <row r="70" spans="1:70" x14ac:dyDescent="0.25">
      <c r="A70" s="2" t="str">
        <f>'Miljövärden för publ företag'!B72</f>
        <v>Falbygdens Energi AB</v>
      </c>
      <c r="B70" s="2" t="str">
        <f>'Miljövärden för publ företag'!C72</f>
        <v>Falköping</v>
      </c>
      <c r="C70" s="312">
        <f>IFERROR(VLOOKUP($B70,Totalt!$B$1:$AQ$554,MATCH(C$2,Totalt!$B$1:$AQ$1,0),FALSE),"")</f>
        <v>0</v>
      </c>
      <c r="D70" s="312">
        <f>IFERROR(VLOOKUP($B70,Totalt!$B$1:$AQ$554,MATCH(D$2,Totalt!$B$1:$AQ$1,0),FALSE),"")</f>
        <v>0</v>
      </c>
      <c r="E70" s="312">
        <f>IFERROR(VLOOKUP($B70,Totalt!$B$1:$AQ$554,MATCH(E$2,Totalt!$B$1:$AQ$1,0),FALSE),"")</f>
        <v>0</v>
      </c>
      <c r="F70" s="312">
        <f>IFERROR(VLOOKUP($B70,Totalt!$B$1:$AQ$554,MATCH(F$2,Totalt!$B$1:$AQ$1,0),FALSE),"")</f>
        <v>0</v>
      </c>
      <c r="G70" s="312">
        <f>IFERROR(VLOOKUP($B70,Totalt!$B$1:$AQ$554,MATCH(G$2,Totalt!$B$1:$AQ$1,0),FALSE),"")</f>
        <v>0</v>
      </c>
      <c r="H70" s="312">
        <f>IFERROR(VLOOKUP($B70,Totalt!$B$1:$AQ$554,MATCH(H$2,Totalt!$B$1:$AQ$1,0),FALSE),"")</f>
        <v>0</v>
      </c>
      <c r="I70" s="312">
        <f>IFERROR(VLOOKUP($B70,Totalt!$B$1:$AQ$554,MATCH(I$2,Totalt!$B$1:$AQ$1,0),FALSE),"")</f>
        <v>0</v>
      </c>
      <c r="J70" s="312">
        <f>IFERROR(VLOOKUP($B70,Totalt!$B$1:$AQ$554,MATCH(J$2,Totalt!$B$1:$AQ$1,0),FALSE),"")</f>
        <v>0</v>
      </c>
      <c r="K70" s="312">
        <f>IFERROR(VLOOKUP($B70,Totalt!$B$1:$AQ$554,MATCH(K$2,Totalt!$B$1:$AQ$1,0),FALSE),"")</f>
        <v>0</v>
      </c>
      <c r="L70" s="312">
        <f>IFERROR(VLOOKUP($B70,Totalt!$B$1:$AQ$554,MATCH(L$2,Totalt!$B$1:$AQ$1,0),FALSE),"")</f>
        <v>0</v>
      </c>
      <c r="M70" s="312">
        <f>IFERROR(VLOOKUP($B70,Totalt!$B$1:$AQ$554,MATCH(M$2,Totalt!$B$1:$AQ$1,0),FALSE),"")</f>
        <v>10.0627</v>
      </c>
      <c r="N70" s="312">
        <f>IFERROR(VLOOKUP($B70,Totalt!$B$1:$AQ$554,MATCH(N$2,Totalt!$B$1:$AQ$1,0),FALSE),"")</f>
        <v>36.064</v>
      </c>
      <c r="O70" s="312">
        <f>IFERROR(VLOOKUP($B70,Totalt!$B$1:$AQ$554,MATCH(O$2,Totalt!$B$1:$AQ$1,0),FALSE),"")</f>
        <v>0</v>
      </c>
      <c r="P70" s="312">
        <f>IFERROR(VLOOKUP($B70,Totalt!$B$1:$AQ$554,MATCH(P$2,Totalt!$B$1:$AQ$1,0),FALSE),"")</f>
        <v>27.029699999999998</v>
      </c>
      <c r="Q70" s="312">
        <f>IFERROR(VLOOKUP($B70,Totalt!$B$1:$AQ$554,MATCH(Q$2,Totalt!$B$1:$AQ$1,0),FALSE),"")</f>
        <v>16.599699999999999</v>
      </c>
      <c r="R70" s="312">
        <f>IFERROR(VLOOKUP($B70,Totalt!$B$1:$AQ$554,MATCH(R$2,Totalt!$B$1:$AQ$1,0),FALSE),"")</f>
        <v>0</v>
      </c>
      <c r="S70" s="312">
        <f>IFERROR(VLOOKUP($B70,Totalt!$B$1:$AQ$554,MATCH(S$2,Totalt!$B$1:$AQ$1,0),FALSE),"")</f>
        <v>7.2344999999999997</v>
      </c>
      <c r="T70" s="312">
        <f>IFERROR(VLOOKUP($B70,Totalt!$B$1:$AQ$554,MATCH(T$2,Totalt!$B$1:$AQ$1,0),FALSE),"")</f>
        <v>0</v>
      </c>
      <c r="U70" s="312">
        <f>IFERROR(VLOOKUP($B70,Totalt!$B$1:$AQ$554,MATCH(U$2,Totalt!$B$1:$AQ$1,0),FALSE),"")</f>
        <v>0</v>
      </c>
      <c r="V70" s="312">
        <f>IFERROR(VLOOKUP($B70,Totalt!$B$1:$AQ$554,MATCH(V$2,Totalt!$B$1:$AQ$1,0),FALSE),"")</f>
        <v>0</v>
      </c>
      <c r="W70" s="312">
        <f>IFERROR(VLOOKUP($B70,Totalt!$B$1:$AQ$554,MATCH(W$2,Totalt!$B$1:$AQ$1,0),FALSE),"")</f>
        <v>0.63427299999999998</v>
      </c>
      <c r="X70" s="312">
        <f>IFERROR(VLOOKUP($B70,Totalt!$B$1:$AQ$554,MATCH(X$2,Totalt!$B$1:$AQ$1,0),FALSE),"")</f>
        <v>0</v>
      </c>
      <c r="Y70" s="312">
        <f>IFERROR(VLOOKUP($B70,Totalt!$B$1:$AQ$554,MATCH(Y$2,Totalt!$B$1:$AQ$1,0),FALSE),"")</f>
        <v>0</v>
      </c>
      <c r="Z70" s="312">
        <f>IFERROR(VLOOKUP($B70,Totalt!$B$1:$AQ$554,MATCH(Z$2,Totalt!$B$1:$AQ$1,0),FALSE),"")</f>
        <v>0</v>
      </c>
      <c r="AA70" s="312">
        <f>IFERROR(VLOOKUP($B70,Totalt!$B$1:$AQ$554,MATCH(AA$2,Totalt!$B$1:$AQ$1,0),FALSE),"")</f>
        <v>0</v>
      </c>
      <c r="AB70" s="312">
        <f>IFERROR(VLOOKUP($B70,Totalt!$B$1:$AQ$554,MATCH(AB$2,Totalt!$B$1:$AQ$1,0),FALSE),"")</f>
        <v>0</v>
      </c>
      <c r="AC70" s="312">
        <f>IFERROR(VLOOKUP($B70,Totalt!$B$1:$AQ$554,MATCH(AC$2,Totalt!$B$1:$AQ$1,0),FALSE),"")</f>
        <v>23.8</v>
      </c>
      <c r="AD70" s="312">
        <f>IFERROR(VLOOKUP($B70,Totalt!$B$1:$AQ$554,MATCH(AD$2,Totalt!$B$1:$AQ$1,0),FALSE),"")</f>
        <v>0</v>
      </c>
      <c r="AE70" s="312">
        <f>IFERROR(VLOOKUP($B70,Totalt!$B$1:$AQ$554,MATCH(AE$2,Totalt!$B$1:$AQ$1,0),FALSE),"")</f>
        <v>0</v>
      </c>
      <c r="AF70" s="312">
        <f>IFERROR(VLOOKUP($B70,Totalt!$B$1:$AQ$554,MATCH(AF$2,Totalt!$B$1:$AQ$1,0),FALSE),"")</f>
        <v>3.6713399999999998</v>
      </c>
      <c r="AG70" s="312">
        <f>IFERROR(VLOOKUP($B70,Totalt!$B$1:$AQ$554,MATCH(AG$2,Totalt!$B$1:$AQ$1,0),FALSE),"")</f>
        <v>0</v>
      </c>
      <c r="AI70" s="245">
        <f t="shared" si="9"/>
        <v>125.09621299999998</v>
      </c>
      <c r="AJ70" s="246">
        <f>IF(ISERROR(1/VLOOKUP($B70,Leveranser!$B$1:$S$500,MATCH("såld värme (gwh)",Leveranser!$B$1:$S$1,0),FALSE)),"",VLOOKUP($B70,Leveranser!$B$1:$S$500,MATCH("såld värme (gwh)",Leveranser!$B$1:$S$1,0),FALSE))</f>
        <v>103.6</v>
      </c>
      <c r="AK70" t="str">
        <f>IFERROR(IF(VLOOKUP($B70,Totalt!$B$1:$AQ$554,MATCH(AK$2,Totalt!$B$1:$AQ$1,0),FALSE)="","",VLOOKUP($B70,Totalt!$B$1:$AQ$554,MATCH(AK$2,Totalt!$B$1:$AQ$1,0),FALSE)),"")</f>
        <v/>
      </c>
      <c r="AM70" s="247" t="str">
        <f>IF(B70&lt;&gt;"",IF(VLOOKUP($B70,Totalt!$B$1:$AQ$554,MATCH("Kvalitetsgranskad:",Totalt!$B$1:$AQ$1,0),FALSE)="ja",VLOOKUP($B70,Miljö!$B$1:$AG$479,MATCH(AM$2,Miljö!$B$1:$AK$1,0),FALSE),""),"")</f>
        <v>Ja</v>
      </c>
      <c r="AN70" s="247" t="str">
        <f>IF(AM70="ja",VLOOKUP($B70,Miljö!$B$1:$J$479,MATCH("Typ av ursprungsspecificerad el   (Om inget värde anges används Nordisk residualmix, se inforuta) ()",Miljö!$B$1:$J$1,0),FALSE),IF(AM70="nej","Nordisk residualel",""))</f>
        <v>'Bra Miljöval'</v>
      </c>
      <c r="AO70" s="247">
        <f>IF(AM70="","",VLOOKUP($B70,Miljö!$B$1:$J$479,MATCH("Fossilandel för ursprungspecificerad el ()",Miljö!$B$1:$J$1,0),FALSE))</f>
        <v>0</v>
      </c>
      <c r="AP70" s="247">
        <f>IF(AM70="","",IFERROR(VLOOKUP($B70,Miljö!$B$1:$J$479,MATCH("Kärnkraftsandel för ursprungsspecificerad el ()",Miljö!$B$1:$J$1,0),FALSE)/1,0))</f>
        <v>0</v>
      </c>
      <c r="AQ70" s="247">
        <f t="shared" si="10"/>
        <v>1</v>
      </c>
      <c r="AR70" s="52"/>
      <c r="AS70" s="247" t="str">
        <f t="shared" si="6"/>
        <v>Nej</v>
      </c>
      <c r="AT70" s="247" t="str">
        <f>IF(AS70="ja",VLOOKUP($B70,Miljö!$B$1:$O$500,MATCH("Fossil andel i procent (%)",Miljö!$B$1:$O$1,0),FALSE)/100,"")</f>
        <v/>
      </c>
      <c r="AU70" s="52"/>
      <c r="AV70" s="247" t="str">
        <f t="shared" si="7"/>
        <v>Nej</v>
      </c>
      <c r="AW70" s="247" t="str">
        <f>IF(AV70="ja",VLOOKUP($B70,'Egen hetvattenprod'!$B$1:$AO$500,MATCH("Värmekälla till värmepumpar ()",'Egen hetvattenprod'!$B$1:$AO$1,0),FALSE),"")</f>
        <v/>
      </c>
      <c r="AY70" s="244" t="str">
        <f t="shared" si="8"/>
        <v>Ja</v>
      </c>
      <c r="AZ70" s="283">
        <f>IF($AY70="ja",(VLOOKUP($B70,'Egen hetvattenprod'!$B$1:$BX$550,MATCH(AZ$2,'Egen hetvattenprod'!$B$1:$BX$1,0),FALSE)+VLOOKUP($B70,Kraftvärmeprod!$B$1:$BX$550,MATCH(AZ$2,Kraftvärmeprod!$B$1:$BX$1,0),FALSE))/$AC70,"")</f>
        <v>1</v>
      </c>
      <c r="BA70" s="283">
        <f>IF($AY70="ja",(VLOOKUP($B70,'Egen hetvattenprod'!$B$1:$BX$550,MATCH(BA$2,'Egen hetvattenprod'!$B$1:$BX$1,0),FALSE)+VLOOKUP($B70,Kraftvärmeprod!$B$1:$BX$550,MATCH(BA$2,Kraftvärmeprod!$B$1:$BX$1,0),FALSE))/$AC70,"")</f>
        <v>0</v>
      </c>
      <c r="BB70" s="283">
        <f>IF($AY70="ja",(VLOOKUP($B70,'Egen hetvattenprod'!$B$1:$BX$550,MATCH(BB$2,'Egen hetvattenprod'!$B$1:$BX$1,0),FALSE)+VLOOKUP($B70,Kraftvärmeprod!$B$1:$BX$550,MATCH(BB$2,Kraftvärmeprod!$B$1:$BX$1,0),FALSE))/$AC70,"")</f>
        <v>0</v>
      </c>
      <c r="BC70" s="283">
        <f>IF($AY70="ja",(VLOOKUP($B70,'Egen hetvattenprod'!$B$1:$BX$550,MATCH(BC$2,'Egen hetvattenprod'!$B$1:$BX$1,0),FALSE)+VLOOKUP($B70,Kraftvärmeprod!$B$1:$BX$550,MATCH(BC$2,Kraftvärmeprod!$B$1:$BX$1,0),FALSE))/$AC70,"")</f>
        <v>0</v>
      </c>
      <c r="BD70" s="283">
        <f>IF($AY70="ja",(VLOOKUP($B70,'Egen hetvattenprod'!$B$1:$BX$550,MATCH(BD$2,'Egen hetvattenprod'!$B$1:$BX$1,0),FALSE)+VLOOKUP($B70,Kraftvärmeprod!$B$1:$BX$550,MATCH(BD$2,Kraftvärmeprod!$B$1:$BX$1,0),FALSE))/$AC70,"")</f>
        <v>0</v>
      </c>
      <c r="BF70" s="244" t="str">
        <f t="shared" si="11"/>
        <v>Nej</v>
      </c>
      <c r="BG70" s="283" t="str">
        <f>IF($BF70="ja",VLOOKUP($B70,'Egen hetvattenprod'!$B$1:$BX$550,MATCH("Andelen klimatgaser med fossilt ursprung för avfall ()",'Egen hetvattenprod'!$B$1:$BX$1,0),FALSE),"")</f>
        <v/>
      </c>
      <c r="BH70" s="283" t="str">
        <f>IF($BF70="ja",VLOOKUP($B70,Kraftvärmeprod!$B$1:$BX$550,MATCH("Andelen klimatgaser med fossilt ursprung för avfall ()",Kraftvärmeprod!$B$1:$BX$1,0),FALSE),"")</f>
        <v/>
      </c>
      <c r="BI70" s="307" t="str">
        <f>IF($BF70="ja",VLOOKUP($B70,'Egen hetvattenprod'!$B$1:$BX$550,MATCH("Avfall (GWh)",'Egen hetvattenprod'!$B$1:$BX$1,0),FALSE),"")</f>
        <v/>
      </c>
      <c r="BJ70" s="307" t="str">
        <f>IF($BF70="ja",VLOOKUP($B70,'Slutlig allokering kvv'!$B$1:$BX$550,MATCH("Avfall (GWh)",'Slutlig allokering kvv'!$B$1:$BX$1,0),FALSE),"")</f>
        <v/>
      </c>
      <c r="BK70" s="307" t="str">
        <f>IF($BF70="ja",VLOOKUP($B70,'Köpt hetvatten'!$B$1:$BX$550,MATCH("Avfall i köpt hetvatten",'Köpt hetvatten'!$B$1:$BX$1,0),FALSE),"")</f>
        <v/>
      </c>
      <c r="BL70" s="307" t="str">
        <f>IF($BF70="ja",VLOOKUP($B70,'Egen hetvattenprod'!$B$1:$BX$550,MATCH("Värde enligt ovan. (%)",'Egen hetvattenprod'!$B$1:$BX$1,0),FALSE),"")</f>
        <v/>
      </c>
      <c r="BM70" s="307" t="str">
        <f>IF($BF70="ja",VLOOKUP($B70,Kraftvärmeprod!$B$1:$BX$550,MATCH("Värde enligt ovan. (%)",Kraftvärmeprod!$B$1:$BX$1,0),FALSE),"")</f>
        <v/>
      </c>
      <c r="BN70" s="307"/>
      <c r="BO70" s="307"/>
      <c r="BP70" s="307"/>
      <c r="BQ70" s="307" t="str">
        <f>IF($BF70="ja",VLOOKUP($B70,'Egen hetvattenprod'!$B$1:$BX$550,MATCH("Tillförd olja (fossil) vid avfallsförbränning (GWh)",'Egen hetvattenprod'!$B$1:$BX$1,0),FALSE),"")</f>
        <v/>
      </c>
      <c r="BR70" s="307" t="str">
        <f>IF($BF70="ja",VLOOKUP($B70,Kraftvärmeprod!$B$1:$BX$550,MATCH("Tillförd olja (fossil) vid avfallsförbränning (GWh)",Kraftvärmeprod!$B$1:$BX$1,0),FALSE),"")</f>
        <v/>
      </c>
    </row>
    <row r="71" spans="1:70" x14ac:dyDescent="0.25">
      <c r="A71" s="2" t="str">
        <f>'Miljövärden för publ företag'!B73</f>
        <v>Falbygdens Energi AB</v>
      </c>
      <c r="B71" s="2" t="str">
        <f>'Miljövärden för publ företag'!C73</f>
        <v>Floby</v>
      </c>
      <c r="C71" s="312">
        <f>IFERROR(VLOOKUP($B71,Totalt!$B$1:$AQ$554,MATCH(C$2,Totalt!$B$1:$AQ$1,0),FALSE),"")</f>
        <v>0</v>
      </c>
      <c r="D71" s="312">
        <f>IFERROR(VLOOKUP($B71,Totalt!$B$1:$AQ$554,MATCH(D$2,Totalt!$B$1:$AQ$1,0),FALSE),"")</f>
        <v>0</v>
      </c>
      <c r="E71" s="312">
        <f>IFERROR(VLOOKUP($B71,Totalt!$B$1:$AQ$554,MATCH(E$2,Totalt!$B$1:$AQ$1,0),FALSE),"")</f>
        <v>0</v>
      </c>
      <c r="F71" s="312">
        <f>IFERROR(VLOOKUP($B71,Totalt!$B$1:$AQ$554,MATCH(F$2,Totalt!$B$1:$AQ$1,0),FALSE),"")</f>
        <v>0</v>
      </c>
      <c r="G71" s="312">
        <f>IFERROR(VLOOKUP($B71,Totalt!$B$1:$AQ$554,MATCH(G$2,Totalt!$B$1:$AQ$1,0),FALSE),"")</f>
        <v>0</v>
      </c>
      <c r="H71" s="312">
        <f>IFERROR(VLOOKUP($B71,Totalt!$B$1:$AQ$554,MATCH(H$2,Totalt!$B$1:$AQ$1,0),FALSE),"")</f>
        <v>0</v>
      </c>
      <c r="I71" s="312">
        <f>IFERROR(VLOOKUP($B71,Totalt!$B$1:$AQ$554,MATCH(I$2,Totalt!$B$1:$AQ$1,0),FALSE),"")</f>
        <v>0</v>
      </c>
      <c r="J71" s="312">
        <f>IFERROR(VLOOKUP($B71,Totalt!$B$1:$AQ$554,MATCH(J$2,Totalt!$B$1:$AQ$1,0),FALSE),"")</f>
        <v>0</v>
      </c>
      <c r="K71" s="312">
        <f>IFERROR(VLOOKUP($B71,Totalt!$B$1:$AQ$554,MATCH(K$2,Totalt!$B$1:$AQ$1,0),FALSE),"")</f>
        <v>0</v>
      </c>
      <c r="L71" s="312">
        <f>IFERROR(VLOOKUP($B71,Totalt!$B$1:$AQ$554,MATCH(L$2,Totalt!$B$1:$AQ$1,0),FALSE),"")</f>
        <v>0</v>
      </c>
      <c r="M71" s="312">
        <f>IFERROR(VLOOKUP($B71,Totalt!$B$1:$AQ$554,MATCH(M$2,Totalt!$B$1:$AQ$1,0),FALSE),"")</f>
        <v>0</v>
      </c>
      <c r="N71" s="312">
        <f>IFERROR(VLOOKUP($B71,Totalt!$B$1:$AQ$554,MATCH(N$2,Totalt!$B$1:$AQ$1,0),FALSE),"")</f>
        <v>0</v>
      </c>
      <c r="O71" s="312">
        <f>IFERROR(VLOOKUP($B71,Totalt!$B$1:$AQ$554,MATCH(O$2,Totalt!$B$1:$AQ$1,0),FALSE),"")</f>
        <v>0</v>
      </c>
      <c r="P71" s="312">
        <f>IFERROR(VLOOKUP($B71,Totalt!$B$1:$AQ$554,MATCH(P$2,Totalt!$B$1:$AQ$1,0),FALSE),"")</f>
        <v>0</v>
      </c>
      <c r="Q71" s="312">
        <f>IFERROR(VLOOKUP($B71,Totalt!$B$1:$AQ$554,MATCH(Q$2,Totalt!$B$1:$AQ$1,0),FALSE),"")</f>
        <v>0</v>
      </c>
      <c r="R71" s="312">
        <f>IFERROR(VLOOKUP($B71,Totalt!$B$1:$AQ$554,MATCH(R$2,Totalt!$B$1:$AQ$1,0),FALSE),"")</f>
        <v>0</v>
      </c>
      <c r="S71" s="312">
        <f>IFERROR(VLOOKUP($B71,Totalt!$B$1:$AQ$554,MATCH(S$2,Totalt!$B$1:$AQ$1,0),FALSE),"")</f>
        <v>11.1</v>
      </c>
      <c r="T71" s="312">
        <f>IFERROR(VLOOKUP($B71,Totalt!$B$1:$AQ$554,MATCH(T$2,Totalt!$B$1:$AQ$1,0),FALSE),"")</f>
        <v>0</v>
      </c>
      <c r="U71" s="312">
        <f>IFERROR(VLOOKUP($B71,Totalt!$B$1:$AQ$554,MATCH(U$2,Totalt!$B$1:$AQ$1,0),FALSE),"")</f>
        <v>0</v>
      </c>
      <c r="V71" s="312">
        <f>IFERROR(VLOOKUP($B71,Totalt!$B$1:$AQ$554,MATCH(V$2,Totalt!$B$1:$AQ$1,0),FALSE),"")</f>
        <v>0</v>
      </c>
      <c r="W71" s="312">
        <f>IFERROR(VLOOKUP($B71,Totalt!$B$1:$AQ$554,MATCH(W$2,Totalt!$B$1:$AQ$1,0),FALSE),"")</f>
        <v>0.126</v>
      </c>
      <c r="X71" s="312">
        <f>IFERROR(VLOOKUP($B71,Totalt!$B$1:$AQ$554,MATCH(X$2,Totalt!$B$1:$AQ$1,0),FALSE),"")</f>
        <v>0</v>
      </c>
      <c r="Y71" s="312">
        <f>IFERROR(VLOOKUP($B71,Totalt!$B$1:$AQ$554,MATCH(Y$2,Totalt!$B$1:$AQ$1,0),FALSE),"")</f>
        <v>0</v>
      </c>
      <c r="Z71" s="312">
        <f>IFERROR(VLOOKUP($B71,Totalt!$B$1:$AQ$554,MATCH(Z$2,Totalt!$B$1:$AQ$1,0),FALSE),"")</f>
        <v>0</v>
      </c>
      <c r="AA71" s="312">
        <f>IFERROR(VLOOKUP($B71,Totalt!$B$1:$AQ$554,MATCH(AA$2,Totalt!$B$1:$AQ$1,0),FALSE),"")</f>
        <v>0</v>
      </c>
      <c r="AB71" s="312">
        <f>IFERROR(VLOOKUP($B71,Totalt!$B$1:$AQ$554,MATCH(AB$2,Totalt!$B$1:$AQ$1,0),FALSE),"")</f>
        <v>0</v>
      </c>
      <c r="AC71" s="312">
        <f>IFERROR(VLOOKUP($B71,Totalt!$B$1:$AQ$554,MATCH(AC$2,Totalt!$B$1:$AQ$1,0),FALSE),"")</f>
        <v>0</v>
      </c>
      <c r="AD71" s="312">
        <f>IFERROR(VLOOKUP($B71,Totalt!$B$1:$AQ$554,MATCH(AD$2,Totalt!$B$1:$AQ$1,0),FALSE),"")</f>
        <v>0</v>
      </c>
      <c r="AE71" s="312">
        <f>IFERROR(VLOOKUP($B71,Totalt!$B$1:$AQ$554,MATCH(AE$2,Totalt!$B$1:$AQ$1,0),FALSE),"")</f>
        <v>0</v>
      </c>
      <c r="AF71" s="312">
        <f>IFERROR(VLOOKUP($B71,Totalt!$B$1:$AQ$554,MATCH(AF$2,Totalt!$B$1:$AQ$1,0),FALSE),"")</f>
        <v>0.12</v>
      </c>
      <c r="AG71" s="312">
        <f>IFERROR(VLOOKUP($B71,Totalt!$B$1:$AQ$554,MATCH(AG$2,Totalt!$B$1:$AQ$1,0),FALSE),"")</f>
        <v>0</v>
      </c>
      <c r="AI71" s="245">
        <f t="shared" si="9"/>
        <v>11.345999999999998</v>
      </c>
      <c r="AJ71" s="246">
        <f>IF(ISERROR(1/VLOOKUP($B71,Leveranser!$B$1:$S$500,MATCH("såld värme (gwh)",Leveranser!$B$1:$S$1,0),FALSE)),"",VLOOKUP($B71,Leveranser!$B$1:$S$500,MATCH("såld värme (gwh)",Leveranser!$B$1:$S$1,0),FALSE))</f>
        <v>10.1</v>
      </c>
      <c r="AK71" t="str">
        <f>IFERROR(IF(VLOOKUP($B71,Totalt!$B$1:$AQ$554,MATCH(AK$2,Totalt!$B$1:$AQ$1,0),FALSE)="","",VLOOKUP($B71,Totalt!$B$1:$AQ$554,MATCH(AK$2,Totalt!$B$1:$AQ$1,0),FALSE)),"")</f>
        <v/>
      </c>
      <c r="AM71" s="247" t="str">
        <f>IF(B71&lt;&gt;"",IF(VLOOKUP($B71,Totalt!$B$1:$AQ$554,MATCH("Kvalitetsgranskad:",Totalt!$B$1:$AQ$1,0),FALSE)="ja",VLOOKUP($B71,Miljö!$B$1:$AG$479,MATCH(AM$2,Miljö!$B$1:$AK$1,0),FALSE),""),"")</f>
        <v>Ja</v>
      </c>
      <c r="AN71" s="247" t="str">
        <f>IF(AM71="ja",VLOOKUP($B71,Miljö!$B$1:$J$479,MATCH("Typ av ursprungsspecificerad el   (Om inget värde anges används Nordisk residualmix, se inforuta) ()",Miljö!$B$1:$J$1,0),FALSE),IF(AM71="nej","Nordisk residualel",""))</f>
        <v>'Bra Miljöval'</v>
      </c>
      <c r="AO71" s="247">
        <f>IF(AM71="","",VLOOKUP($B71,Miljö!$B$1:$J$479,MATCH("Fossilandel för ursprungspecificerad el ()",Miljö!$B$1:$J$1,0),FALSE))</f>
        <v>0</v>
      </c>
      <c r="AP71" s="247">
        <f>IF(AM71="","",IFERROR(VLOOKUP($B71,Miljö!$B$1:$J$479,MATCH("Kärnkraftsandel för ursprungsspecificerad el ()",Miljö!$B$1:$J$1,0),FALSE)/1,0))</f>
        <v>0</v>
      </c>
      <c r="AQ71" s="247">
        <f t="shared" si="10"/>
        <v>1</v>
      </c>
      <c r="AR71" s="52"/>
      <c r="AS71" s="247" t="str">
        <f t="shared" si="6"/>
        <v>Nej</v>
      </c>
      <c r="AT71" s="247" t="str">
        <f>IF(AS71="ja",VLOOKUP($B71,Miljö!$B$1:$O$500,MATCH("Fossil andel i procent (%)",Miljö!$B$1:$O$1,0),FALSE)/100,"")</f>
        <v/>
      </c>
      <c r="AU71" s="52"/>
      <c r="AV71" s="247" t="str">
        <f t="shared" si="7"/>
        <v>Nej</v>
      </c>
      <c r="AW71" s="247" t="str">
        <f>IF(AV71="ja",VLOOKUP($B71,'Egen hetvattenprod'!$B$1:$AO$500,MATCH("Värmekälla till värmepumpar ()",'Egen hetvattenprod'!$B$1:$AO$1,0),FALSE),"")</f>
        <v/>
      </c>
      <c r="AY71" s="244" t="str">
        <f t="shared" si="8"/>
        <v>Nej</v>
      </c>
      <c r="AZ71" s="283" t="str">
        <f>IF($AY71="ja",(VLOOKUP($B71,'Egen hetvattenprod'!$B$1:$BX$550,MATCH(AZ$2,'Egen hetvattenprod'!$B$1:$BX$1,0),FALSE)+VLOOKUP($B71,Kraftvärmeprod!$B$1:$BX$550,MATCH(AZ$2,Kraftvärmeprod!$B$1:$BX$1,0),FALSE))/$AC71,"")</f>
        <v/>
      </c>
      <c r="BA71" s="283" t="str">
        <f>IF($AY71="ja",(VLOOKUP($B71,'Egen hetvattenprod'!$B$1:$BX$550,MATCH(BA$2,'Egen hetvattenprod'!$B$1:$BX$1,0),FALSE)+VLOOKUP($B71,Kraftvärmeprod!$B$1:$BX$550,MATCH(BA$2,Kraftvärmeprod!$B$1:$BX$1,0),FALSE))/$AC71,"")</f>
        <v/>
      </c>
      <c r="BB71" s="283" t="str">
        <f>IF($AY71="ja",(VLOOKUP($B71,'Egen hetvattenprod'!$B$1:$BX$550,MATCH(BB$2,'Egen hetvattenprod'!$B$1:$BX$1,0),FALSE)+VLOOKUP($B71,Kraftvärmeprod!$B$1:$BX$550,MATCH(BB$2,Kraftvärmeprod!$B$1:$BX$1,0),FALSE))/$AC71,"")</f>
        <v/>
      </c>
      <c r="BC71" s="283" t="str">
        <f>IF($AY71="ja",(VLOOKUP($B71,'Egen hetvattenprod'!$B$1:$BX$550,MATCH(BC$2,'Egen hetvattenprod'!$B$1:$BX$1,0),FALSE)+VLOOKUP($B71,Kraftvärmeprod!$B$1:$BX$550,MATCH(BC$2,Kraftvärmeprod!$B$1:$BX$1,0),FALSE))/$AC71,"")</f>
        <v/>
      </c>
      <c r="BD71" s="283" t="str">
        <f>IF($AY71="ja",(VLOOKUP($B71,'Egen hetvattenprod'!$B$1:$BX$550,MATCH(BD$2,'Egen hetvattenprod'!$B$1:$BX$1,0),FALSE)+VLOOKUP($B71,Kraftvärmeprod!$B$1:$BX$550,MATCH(BD$2,Kraftvärmeprod!$B$1:$BX$1,0),FALSE))/$AC71,"")</f>
        <v/>
      </c>
      <c r="BF71" s="244" t="str">
        <f t="shared" si="11"/>
        <v>Nej</v>
      </c>
      <c r="BG71" s="283" t="str">
        <f>IF($BF71="ja",VLOOKUP($B71,'Egen hetvattenprod'!$B$1:$BX$550,MATCH("Andelen klimatgaser med fossilt ursprung för avfall ()",'Egen hetvattenprod'!$B$1:$BX$1,0),FALSE),"")</f>
        <v/>
      </c>
      <c r="BH71" s="283" t="str">
        <f>IF($BF71="ja",VLOOKUP($B71,Kraftvärmeprod!$B$1:$BX$550,MATCH("Andelen klimatgaser med fossilt ursprung för avfall ()",Kraftvärmeprod!$B$1:$BX$1,0),FALSE),"")</f>
        <v/>
      </c>
      <c r="BI71" s="307" t="str">
        <f>IF($BF71="ja",VLOOKUP($B71,'Egen hetvattenprod'!$B$1:$BX$550,MATCH("Avfall (GWh)",'Egen hetvattenprod'!$B$1:$BX$1,0),FALSE),"")</f>
        <v/>
      </c>
      <c r="BJ71" s="307" t="str">
        <f>IF($BF71="ja",VLOOKUP($B71,'Slutlig allokering kvv'!$B$1:$BX$550,MATCH("Avfall (GWh)",'Slutlig allokering kvv'!$B$1:$BX$1,0),FALSE),"")</f>
        <v/>
      </c>
      <c r="BK71" s="307" t="str">
        <f>IF($BF71="ja",VLOOKUP($B71,'Köpt hetvatten'!$B$1:$BX$550,MATCH("Avfall i köpt hetvatten",'Köpt hetvatten'!$B$1:$BX$1,0),FALSE),"")</f>
        <v/>
      </c>
      <c r="BL71" s="307" t="str">
        <f>IF($BF71="ja",VLOOKUP($B71,'Egen hetvattenprod'!$B$1:$BX$550,MATCH("Värde enligt ovan. (%)",'Egen hetvattenprod'!$B$1:$BX$1,0),FALSE),"")</f>
        <v/>
      </c>
      <c r="BM71" s="307" t="str">
        <f>IF($BF71="ja",VLOOKUP($B71,Kraftvärmeprod!$B$1:$BX$550,MATCH("Värde enligt ovan. (%)",Kraftvärmeprod!$B$1:$BX$1,0),FALSE),"")</f>
        <v/>
      </c>
      <c r="BN71" s="307"/>
      <c r="BO71" s="307"/>
      <c r="BP71" s="307"/>
      <c r="BQ71" s="307" t="str">
        <f>IF($BF71="ja",VLOOKUP($B71,'Egen hetvattenprod'!$B$1:$BX$550,MATCH("Tillförd olja (fossil) vid avfallsförbränning (GWh)",'Egen hetvattenprod'!$B$1:$BX$1,0),FALSE),"")</f>
        <v/>
      </c>
      <c r="BR71" s="307" t="str">
        <f>IF($BF71="ja",VLOOKUP($B71,Kraftvärmeprod!$B$1:$BX$550,MATCH("Tillförd olja (fossil) vid avfallsförbränning (GWh)",Kraftvärmeprod!$B$1:$BX$1,0),FALSE),"")</f>
        <v/>
      </c>
    </row>
    <row r="72" spans="1:70" x14ac:dyDescent="0.25">
      <c r="A72" s="2" t="str">
        <f>'Miljövärden för publ företag'!B74</f>
        <v>Falbygdens Energi AB</v>
      </c>
      <c r="B72" s="2" t="str">
        <f>'Miljövärden för publ företag'!C74</f>
        <v>Stenstorp</v>
      </c>
      <c r="C72" s="312">
        <f>IFERROR(VLOOKUP($B72,Totalt!$B$1:$AQ$554,MATCH(C$2,Totalt!$B$1:$AQ$1,0),FALSE),"")</f>
        <v>0</v>
      </c>
      <c r="D72" s="312">
        <f>IFERROR(VLOOKUP($B72,Totalt!$B$1:$AQ$554,MATCH(D$2,Totalt!$B$1:$AQ$1,0),FALSE),"")</f>
        <v>0</v>
      </c>
      <c r="E72" s="312">
        <f>IFERROR(VLOOKUP($B72,Totalt!$B$1:$AQ$554,MATCH(E$2,Totalt!$B$1:$AQ$1,0),FALSE),"")</f>
        <v>0</v>
      </c>
      <c r="F72" s="312">
        <f>IFERROR(VLOOKUP($B72,Totalt!$B$1:$AQ$554,MATCH(F$2,Totalt!$B$1:$AQ$1,0),FALSE),"")</f>
        <v>0</v>
      </c>
      <c r="G72" s="312">
        <f>IFERROR(VLOOKUP($B72,Totalt!$B$1:$AQ$554,MATCH(G$2,Totalt!$B$1:$AQ$1,0),FALSE),"")</f>
        <v>0</v>
      </c>
      <c r="H72" s="312">
        <f>IFERROR(VLOOKUP($B72,Totalt!$B$1:$AQ$554,MATCH(H$2,Totalt!$B$1:$AQ$1,0),FALSE),"")</f>
        <v>0</v>
      </c>
      <c r="I72" s="312">
        <f>IFERROR(VLOOKUP($B72,Totalt!$B$1:$AQ$554,MATCH(I$2,Totalt!$B$1:$AQ$1,0),FALSE),"")</f>
        <v>0</v>
      </c>
      <c r="J72" s="312">
        <f>IFERROR(VLOOKUP($B72,Totalt!$B$1:$AQ$554,MATCH(J$2,Totalt!$B$1:$AQ$1,0),FALSE),"")</f>
        <v>0</v>
      </c>
      <c r="K72" s="312">
        <f>IFERROR(VLOOKUP($B72,Totalt!$B$1:$AQ$554,MATCH(K$2,Totalt!$B$1:$AQ$1,0),FALSE),"")</f>
        <v>0</v>
      </c>
      <c r="L72" s="312">
        <f>IFERROR(VLOOKUP($B72,Totalt!$B$1:$AQ$554,MATCH(L$2,Totalt!$B$1:$AQ$1,0),FALSE),"")</f>
        <v>0</v>
      </c>
      <c r="M72" s="312">
        <f>IFERROR(VLOOKUP($B72,Totalt!$B$1:$AQ$554,MATCH(M$2,Totalt!$B$1:$AQ$1,0),FALSE),"")</f>
        <v>0</v>
      </c>
      <c r="N72" s="312">
        <f>IFERROR(VLOOKUP($B72,Totalt!$B$1:$AQ$554,MATCH(N$2,Totalt!$B$1:$AQ$1,0),FALSE),"")</f>
        <v>0</v>
      </c>
      <c r="O72" s="312">
        <f>IFERROR(VLOOKUP($B72,Totalt!$B$1:$AQ$554,MATCH(O$2,Totalt!$B$1:$AQ$1,0),FALSE),"")</f>
        <v>0</v>
      </c>
      <c r="P72" s="312">
        <f>IFERROR(VLOOKUP($B72,Totalt!$B$1:$AQ$554,MATCH(P$2,Totalt!$B$1:$AQ$1,0),FALSE),"")</f>
        <v>0</v>
      </c>
      <c r="Q72" s="312">
        <f>IFERROR(VLOOKUP($B72,Totalt!$B$1:$AQ$554,MATCH(Q$2,Totalt!$B$1:$AQ$1,0),FALSE),"")</f>
        <v>0</v>
      </c>
      <c r="R72" s="312">
        <f>IFERROR(VLOOKUP($B72,Totalt!$B$1:$AQ$554,MATCH(R$2,Totalt!$B$1:$AQ$1,0),FALSE),"")</f>
        <v>4.5999999999999996</v>
      </c>
      <c r="S72" s="312">
        <f>IFERROR(VLOOKUP($B72,Totalt!$B$1:$AQ$554,MATCH(S$2,Totalt!$B$1:$AQ$1,0),FALSE),"")</f>
        <v>0</v>
      </c>
      <c r="T72" s="312">
        <f>IFERROR(VLOOKUP($B72,Totalt!$B$1:$AQ$554,MATCH(T$2,Totalt!$B$1:$AQ$1,0),FALSE),"")</f>
        <v>0</v>
      </c>
      <c r="U72" s="312">
        <f>IFERROR(VLOOKUP($B72,Totalt!$B$1:$AQ$554,MATCH(U$2,Totalt!$B$1:$AQ$1,0),FALSE),"")</f>
        <v>0</v>
      </c>
      <c r="V72" s="312">
        <f>IFERROR(VLOOKUP($B72,Totalt!$B$1:$AQ$554,MATCH(V$2,Totalt!$B$1:$AQ$1,0),FALSE),"")</f>
        <v>0</v>
      </c>
      <c r="W72" s="312">
        <f>IFERROR(VLOOKUP($B72,Totalt!$B$1:$AQ$554,MATCH(W$2,Totalt!$B$1:$AQ$1,0),FALSE),"")</f>
        <v>0</v>
      </c>
      <c r="X72" s="312">
        <f>IFERROR(VLOOKUP($B72,Totalt!$B$1:$AQ$554,MATCH(X$2,Totalt!$B$1:$AQ$1,0),FALSE),"")</f>
        <v>0</v>
      </c>
      <c r="Y72" s="312">
        <f>IFERROR(VLOOKUP($B72,Totalt!$B$1:$AQ$554,MATCH(Y$2,Totalt!$B$1:$AQ$1,0),FALSE),"")</f>
        <v>0</v>
      </c>
      <c r="Z72" s="312">
        <f>IFERROR(VLOOKUP($B72,Totalt!$B$1:$AQ$554,MATCH(Z$2,Totalt!$B$1:$AQ$1,0),FALSE),"")</f>
        <v>0.36</v>
      </c>
      <c r="AA72" s="312">
        <f>IFERROR(VLOOKUP($B72,Totalt!$B$1:$AQ$554,MATCH(AA$2,Totalt!$B$1:$AQ$1,0),FALSE),"")</f>
        <v>0</v>
      </c>
      <c r="AB72" s="312">
        <f>IFERROR(VLOOKUP($B72,Totalt!$B$1:$AQ$554,MATCH(AB$2,Totalt!$B$1:$AQ$1,0),FALSE),"")</f>
        <v>0</v>
      </c>
      <c r="AC72" s="312">
        <f>IFERROR(VLOOKUP($B72,Totalt!$B$1:$AQ$554,MATCH(AC$2,Totalt!$B$1:$AQ$1,0),FALSE),"")</f>
        <v>0</v>
      </c>
      <c r="AD72" s="312">
        <f>IFERROR(VLOOKUP($B72,Totalt!$B$1:$AQ$554,MATCH(AD$2,Totalt!$B$1:$AQ$1,0),FALSE),"")</f>
        <v>0</v>
      </c>
      <c r="AE72" s="312">
        <f>IFERROR(VLOOKUP($B72,Totalt!$B$1:$AQ$554,MATCH(AE$2,Totalt!$B$1:$AQ$1,0),FALSE),"")</f>
        <v>0</v>
      </c>
      <c r="AF72" s="312">
        <f>IFERROR(VLOOKUP($B72,Totalt!$B$1:$AQ$554,MATCH(AF$2,Totalt!$B$1:$AQ$1,0),FALSE),"")</f>
        <v>0.43</v>
      </c>
      <c r="AG72" s="312">
        <f>IFERROR(VLOOKUP($B72,Totalt!$B$1:$AQ$554,MATCH(AG$2,Totalt!$B$1:$AQ$1,0),FALSE),"")</f>
        <v>0</v>
      </c>
      <c r="AI72" s="245">
        <f t="shared" si="9"/>
        <v>5.39</v>
      </c>
      <c r="AJ72" s="246">
        <f>IF(ISERROR(1/VLOOKUP($B72,Leveranser!$B$1:$S$500,MATCH("såld värme (gwh)",Leveranser!$B$1:$S$1,0),FALSE)),"",VLOOKUP($B72,Leveranser!$B$1:$S$500,MATCH("såld värme (gwh)",Leveranser!$B$1:$S$1,0),FALSE))</f>
        <v>4.3</v>
      </c>
      <c r="AK72" t="str">
        <f>IFERROR(IF(VLOOKUP($B72,Totalt!$B$1:$AQ$554,MATCH(AK$2,Totalt!$B$1:$AQ$1,0),FALSE)="","",VLOOKUP($B72,Totalt!$B$1:$AQ$554,MATCH(AK$2,Totalt!$B$1:$AQ$1,0),FALSE)),"")</f>
        <v/>
      </c>
      <c r="AM72" s="247" t="str">
        <f>IF(B72&lt;&gt;"",IF(VLOOKUP($B72,Totalt!$B$1:$AQ$554,MATCH("Kvalitetsgranskad:",Totalt!$B$1:$AQ$1,0),FALSE)="ja",VLOOKUP($B72,Miljö!$B$1:$AG$479,MATCH(AM$2,Miljö!$B$1:$AK$1,0),FALSE),""),"")</f>
        <v>Ja</v>
      </c>
      <c r="AN72" s="247" t="str">
        <f>IF(AM72="ja",VLOOKUP($B72,Miljö!$B$1:$J$479,MATCH("Typ av ursprungsspecificerad el   (Om inget värde anges används Nordisk residualmix, se inforuta) ()",Miljö!$B$1:$J$1,0),FALSE),IF(AM72="nej","Nordisk residualel",""))</f>
        <v>'Bra Miljöval'</v>
      </c>
      <c r="AO72" s="247">
        <f>IF(AM72="","",VLOOKUP($B72,Miljö!$B$1:$J$479,MATCH("Fossilandel för ursprungspecificerad el ()",Miljö!$B$1:$J$1,0),FALSE))</f>
        <v>0</v>
      </c>
      <c r="AP72" s="247">
        <f>IF(AM72="","",IFERROR(VLOOKUP($B72,Miljö!$B$1:$J$479,MATCH("Kärnkraftsandel för ursprungsspecificerad el ()",Miljö!$B$1:$J$1,0),FALSE)/1,0))</f>
        <v>0</v>
      </c>
      <c r="AQ72" s="247">
        <f t="shared" si="10"/>
        <v>1</v>
      </c>
      <c r="AR72" s="52"/>
      <c r="AS72" s="247" t="str">
        <f t="shared" si="6"/>
        <v>Nej</v>
      </c>
      <c r="AT72" s="247" t="str">
        <f>IF(AS72="ja",VLOOKUP($B72,Miljö!$B$1:$O$500,MATCH("Fossil andel i procent (%)",Miljö!$B$1:$O$1,0),FALSE)/100,"")</f>
        <v/>
      </c>
      <c r="AU72" s="52"/>
      <c r="AV72" s="247" t="str">
        <f t="shared" si="7"/>
        <v>Nej</v>
      </c>
      <c r="AW72" s="247" t="str">
        <f>IF(AV72="ja",VLOOKUP($B72,'Egen hetvattenprod'!$B$1:$AO$500,MATCH("Värmekälla till värmepumpar ()",'Egen hetvattenprod'!$B$1:$AO$1,0),FALSE),"")</f>
        <v/>
      </c>
      <c r="AY72" s="244" t="str">
        <f t="shared" si="8"/>
        <v>Nej</v>
      </c>
      <c r="AZ72" s="283" t="str">
        <f>IF($AY72="ja",(VLOOKUP($B72,'Egen hetvattenprod'!$B$1:$BX$550,MATCH(AZ$2,'Egen hetvattenprod'!$B$1:$BX$1,0),FALSE)+VLOOKUP($B72,Kraftvärmeprod!$B$1:$BX$550,MATCH(AZ$2,Kraftvärmeprod!$B$1:$BX$1,0),FALSE))/$AC72,"")</f>
        <v/>
      </c>
      <c r="BA72" s="283" t="str">
        <f>IF($AY72="ja",(VLOOKUP($B72,'Egen hetvattenprod'!$B$1:$BX$550,MATCH(BA$2,'Egen hetvattenprod'!$B$1:$BX$1,0),FALSE)+VLOOKUP($B72,Kraftvärmeprod!$B$1:$BX$550,MATCH(BA$2,Kraftvärmeprod!$B$1:$BX$1,0),FALSE))/$AC72,"")</f>
        <v/>
      </c>
      <c r="BB72" s="283" t="str">
        <f>IF($AY72="ja",(VLOOKUP($B72,'Egen hetvattenprod'!$B$1:$BX$550,MATCH(BB$2,'Egen hetvattenprod'!$B$1:$BX$1,0),FALSE)+VLOOKUP($B72,Kraftvärmeprod!$B$1:$BX$550,MATCH(BB$2,Kraftvärmeprod!$B$1:$BX$1,0),FALSE))/$AC72,"")</f>
        <v/>
      </c>
      <c r="BC72" s="283" t="str">
        <f>IF($AY72="ja",(VLOOKUP($B72,'Egen hetvattenprod'!$B$1:$BX$550,MATCH(BC$2,'Egen hetvattenprod'!$B$1:$BX$1,0),FALSE)+VLOOKUP($B72,Kraftvärmeprod!$B$1:$BX$550,MATCH(BC$2,Kraftvärmeprod!$B$1:$BX$1,0),FALSE))/$AC72,"")</f>
        <v/>
      </c>
      <c r="BD72" s="283" t="str">
        <f>IF($AY72="ja",(VLOOKUP($B72,'Egen hetvattenprod'!$B$1:$BX$550,MATCH(BD$2,'Egen hetvattenprod'!$B$1:$BX$1,0),FALSE)+VLOOKUP($B72,Kraftvärmeprod!$B$1:$BX$550,MATCH(BD$2,Kraftvärmeprod!$B$1:$BX$1,0),FALSE))/$AC72,"")</f>
        <v/>
      </c>
      <c r="BF72" s="244" t="str">
        <f t="shared" si="11"/>
        <v>Nej</v>
      </c>
      <c r="BG72" s="283" t="str">
        <f>IF($BF72="ja",VLOOKUP($B72,'Egen hetvattenprod'!$B$1:$BX$550,MATCH("Andelen klimatgaser med fossilt ursprung för avfall ()",'Egen hetvattenprod'!$B$1:$BX$1,0),FALSE),"")</f>
        <v/>
      </c>
      <c r="BH72" s="283" t="str">
        <f>IF($BF72="ja",VLOOKUP($B72,Kraftvärmeprod!$B$1:$BX$550,MATCH("Andelen klimatgaser med fossilt ursprung för avfall ()",Kraftvärmeprod!$B$1:$BX$1,0),FALSE),"")</f>
        <v/>
      </c>
      <c r="BI72" s="307" t="str">
        <f>IF($BF72="ja",VLOOKUP($B72,'Egen hetvattenprod'!$B$1:$BX$550,MATCH("Avfall (GWh)",'Egen hetvattenprod'!$B$1:$BX$1,0),FALSE),"")</f>
        <v/>
      </c>
      <c r="BJ72" s="307" t="str">
        <f>IF($BF72="ja",VLOOKUP($B72,'Slutlig allokering kvv'!$B$1:$BX$550,MATCH("Avfall (GWh)",'Slutlig allokering kvv'!$B$1:$BX$1,0),FALSE),"")</f>
        <v/>
      </c>
      <c r="BK72" s="307" t="str">
        <f>IF($BF72="ja",VLOOKUP($B72,'Köpt hetvatten'!$B$1:$BX$550,MATCH("Avfall i köpt hetvatten",'Köpt hetvatten'!$B$1:$BX$1,0),FALSE),"")</f>
        <v/>
      </c>
      <c r="BL72" s="307" t="str">
        <f>IF($BF72="ja",VLOOKUP($B72,'Egen hetvattenprod'!$B$1:$BX$550,MATCH("Värde enligt ovan. (%)",'Egen hetvattenprod'!$B$1:$BX$1,0),FALSE),"")</f>
        <v/>
      </c>
      <c r="BM72" s="307" t="str">
        <f>IF($BF72="ja",VLOOKUP($B72,Kraftvärmeprod!$B$1:$BX$550,MATCH("Värde enligt ovan. (%)",Kraftvärmeprod!$B$1:$BX$1,0),FALSE),"")</f>
        <v/>
      </c>
      <c r="BN72" s="307"/>
      <c r="BO72" s="307"/>
      <c r="BP72" s="307"/>
      <c r="BQ72" s="307" t="str">
        <f>IF($BF72="ja",VLOOKUP($B72,'Egen hetvattenprod'!$B$1:$BX$550,MATCH("Tillförd olja (fossil) vid avfallsförbränning (GWh)",'Egen hetvattenprod'!$B$1:$BX$1,0),FALSE),"")</f>
        <v/>
      </c>
      <c r="BR72" s="307" t="str">
        <f>IF($BF72="ja",VLOOKUP($B72,Kraftvärmeprod!$B$1:$BX$550,MATCH("Tillförd olja (fossil) vid avfallsförbränning (GWh)",Kraftvärmeprod!$B$1:$BX$1,0),FALSE),"")</f>
        <v/>
      </c>
    </row>
    <row r="73" spans="1:70" x14ac:dyDescent="0.25">
      <c r="A73" s="2" t="str">
        <f>'Miljövärden för publ företag'!B75</f>
        <v>Falkenberg Energi AB</v>
      </c>
      <c r="B73" s="2" t="str">
        <f>'Miljövärden för publ företag'!C75</f>
        <v>Falkenberg</v>
      </c>
      <c r="C73" s="312">
        <f>IFERROR(VLOOKUP($B73,Totalt!$B$1:$AQ$554,MATCH(C$2,Totalt!$B$1:$AQ$1,0),FALSE),"")</f>
        <v>0</v>
      </c>
      <c r="D73" s="312">
        <f>IFERROR(VLOOKUP($B73,Totalt!$B$1:$AQ$554,MATCH(D$2,Totalt!$B$1:$AQ$1,0),FALSE),"")</f>
        <v>8.9999999999999993E-3</v>
      </c>
      <c r="E73" s="312">
        <f>IFERROR(VLOOKUP($B73,Totalt!$B$1:$AQ$554,MATCH(E$2,Totalt!$B$1:$AQ$1,0),FALSE),"")</f>
        <v>0</v>
      </c>
      <c r="F73" s="312">
        <f>IFERROR(VLOOKUP($B73,Totalt!$B$1:$AQ$554,MATCH(F$2,Totalt!$B$1:$AQ$1,0),FALSE),"")</f>
        <v>0</v>
      </c>
      <c r="G73" s="312">
        <f>IFERROR(VLOOKUP($B73,Totalt!$B$1:$AQ$554,MATCH(G$2,Totalt!$B$1:$AQ$1,0),FALSE),"")</f>
        <v>0.63400000000000001</v>
      </c>
      <c r="H73" s="312">
        <f>IFERROR(VLOOKUP($B73,Totalt!$B$1:$AQ$554,MATCH(H$2,Totalt!$B$1:$AQ$1,0),FALSE),"")</f>
        <v>0</v>
      </c>
      <c r="I73" s="312">
        <f>IFERROR(VLOOKUP($B73,Totalt!$B$1:$AQ$554,MATCH(I$2,Totalt!$B$1:$AQ$1,0),FALSE),"")</f>
        <v>0</v>
      </c>
      <c r="J73" s="312">
        <f>IFERROR(VLOOKUP($B73,Totalt!$B$1:$AQ$554,MATCH(J$2,Totalt!$B$1:$AQ$1,0),FALSE),"")</f>
        <v>0</v>
      </c>
      <c r="K73" s="312">
        <f>IFERROR(VLOOKUP($B73,Totalt!$B$1:$AQ$554,MATCH(K$2,Totalt!$B$1:$AQ$1,0),FALSE),"")</f>
        <v>0</v>
      </c>
      <c r="L73" s="312">
        <f>IFERROR(VLOOKUP($B73,Totalt!$B$1:$AQ$554,MATCH(L$2,Totalt!$B$1:$AQ$1,0),FALSE),"")</f>
        <v>0</v>
      </c>
      <c r="M73" s="312">
        <f>IFERROR(VLOOKUP($B73,Totalt!$B$1:$AQ$554,MATCH(M$2,Totalt!$B$1:$AQ$1,0),FALSE),"")</f>
        <v>0</v>
      </c>
      <c r="N73" s="312">
        <f>IFERROR(VLOOKUP($B73,Totalt!$B$1:$AQ$554,MATCH(N$2,Totalt!$B$1:$AQ$1,0),FALSE),"")</f>
        <v>48.963000000000001</v>
      </c>
      <c r="O73" s="312">
        <f>IFERROR(VLOOKUP($B73,Totalt!$B$1:$AQ$554,MATCH(O$2,Totalt!$B$1:$AQ$1,0),FALSE),"")</f>
        <v>0</v>
      </c>
      <c r="P73" s="312">
        <f>IFERROR(VLOOKUP($B73,Totalt!$B$1:$AQ$554,MATCH(P$2,Totalt!$B$1:$AQ$1,0),FALSE),"")</f>
        <v>20.515999999999998</v>
      </c>
      <c r="Q73" s="312">
        <f>IFERROR(VLOOKUP($B73,Totalt!$B$1:$AQ$554,MATCH(Q$2,Totalt!$B$1:$AQ$1,0),FALSE),"")</f>
        <v>0</v>
      </c>
      <c r="R73" s="312">
        <f>IFERROR(VLOOKUP($B73,Totalt!$B$1:$AQ$554,MATCH(R$2,Totalt!$B$1:$AQ$1,0),FALSE),"")</f>
        <v>0</v>
      </c>
      <c r="S73" s="312">
        <f>IFERROR(VLOOKUP($B73,Totalt!$B$1:$AQ$554,MATCH(S$2,Totalt!$B$1:$AQ$1,0),FALSE),"")</f>
        <v>0</v>
      </c>
      <c r="T73" s="312">
        <f>IFERROR(VLOOKUP($B73,Totalt!$B$1:$AQ$554,MATCH(T$2,Totalt!$B$1:$AQ$1,0),FALSE),"")</f>
        <v>0</v>
      </c>
      <c r="U73" s="312">
        <f>IFERROR(VLOOKUP($B73,Totalt!$B$1:$AQ$554,MATCH(U$2,Totalt!$B$1:$AQ$1,0),FALSE),"")</f>
        <v>0</v>
      </c>
      <c r="V73" s="312">
        <f>IFERROR(VLOOKUP($B73,Totalt!$B$1:$AQ$554,MATCH(V$2,Totalt!$B$1:$AQ$1,0),FALSE),"")</f>
        <v>0</v>
      </c>
      <c r="W73" s="312">
        <f>IFERROR(VLOOKUP($B73,Totalt!$B$1:$AQ$554,MATCH(W$2,Totalt!$B$1:$AQ$1,0),FALSE),"")</f>
        <v>1.837</v>
      </c>
      <c r="X73" s="312">
        <f>IFERROR(VLOOKUP($B73,Totalt!$B$1:$AQ$554,MATCH(X$2,Totalt!$B$1:$AQ$1,0),FALSE),"")</f>
        <v>0</v>
      </c>
      <c r="Y73" s="312">
        <f>IFERROR(VLOOKUP($B73,Totalt!$B$1:$AQ$554,MATCH(Y$2,Totalt!$B$1:$AQ$1,0),FALSE),"")</f>
        <v>0</v>
      </c>
      <c r="Z73" s="312">
        <f>IFERROR(VLOOKUP($B73,Totalt!$B$1:$AQ$554,MATCH(Z$2,Totalt!$B$1:$AQ$1,0),FALSE),"")</f>
        <v>0</v>
      </c>
      <c r="AA73" s="312">
        <f>IFERROR(VLOOKUP($B73,Totalt!$B$1:$AQ$554,MATCH(AA$2,Totalt!$B$1:$AQ$1,0),FALSE),"")</f>
        <v>0</v>
      </c>
      <c r="AB73" s="312">
        <f>IFERROR(VLOOKUP($B73,Totalt!$B$1:$AQ$554,MATCH(AB$2,Totalt!$B$1:$AQ$1,0),FALSE),"")</f>
        <v>0</v>
      </c>
      <c r="AC73" s="312">
        <f>IFERROR(VLOOKUP($B73,Totalt!$B$1:$AQ$554,MATCH(AC$2,Totalt!$B$1:$AQ$1,0),FALSE),"")</f>
        <v>8.7469999999999999</v>
      </c>
      <c r="AD73" s="312">
        <f>IFERROR(VLOOKUP($B73,Totalt!$B$1:$AQ$554,MATCH(AD$2,Totalt!$B$1:$AQ$1,0),FALSE),"")</f>
        <v>0</v>
      </c>
      <c r="AE73" s="312">
        <f>IFERROR(VLOOKUP($B73,Totalt!$B$1:$AQ$554,MATCH(AE$2,Totalt!$B$1:$AQ$1,0),FALSE),"")</f>
        <v>0</v>
      </c>
      <c r="AF73" s="312">
        <f>IFERROR(VLOOKUP($B73,Totalt!$B$1:$AQ$554,MATCH(AF$2,Totalt!$B$1:$AQ$1,0),FALSE),"")</f>
        <v>1.659</v>
      </c>
      <c r="AG73" s="312">
        <f>IFERROR(VLOOKUP($B73,Totalt!$B$1:$AQ$554,MATCH(AG$2,Totalt!$B$1:$AQ$1,0),FALSE),"")</f>
        <v>0</v>
      </c>
      <c r="AI73" s="245">
        <f t="shared" si="9"/>
        <v>82.365000000000009</v>
      </c>
      <c r="AJ73" s="246">
        <f>IF(ISERROR(1/VLOOKUP($B73,Leveranser!$B$1:$S$500,MATCH("såld värme (gwh)",Leveranser!$B$1:$S$1,0),FALSE)),"",VLOOKUP($B73,Leveranser!$B$1:$S$500,MATCH("såld värme (gwh)",Leveranser!$B$1:$S$1,0),FALSE))</f>
        <v>61.26</v>
      </c>
      <c r="AK73" t="str">
        <f>IFERROR(IF(VLOOKUP($B73,Totalt!$B$1:$AQ$554,MATCH(AK$2,Totalt!$B$1:$AQ$1,0),FALSE)="","",VLOOKUP($B73,Totalt!$B$1:$AQ$554,MATCH(AK$2,Totalt!$B$1:$AQ$1,0),FALSE)),"")</f>
        <v/>
      </c>
      <c r="AM73" s="247" t="str">
        <f>IF(B73&lt;&gt;"",IF(VLOOKUP($B73,Totalt!$B$1:$AQ$554,MATCH("Kvalitetsgranskad:",Totalt!$B$1:$AQ$1,0),FALSE)="ja",VLOOKUP($B73,Miljö!$B$1:$AG$479,MATCH(AM$2,Miljö!$B$1:$AK$1,0),FALSE),""),"")</f>
        <v>Ja</v>
      </c>
      <c r="AN73" s="247" t="str">
        <f>IF(AM73="ja",VLOOKUP($B73,Miljö!$B$1:$J$479,MATCH("Typ av ursprungsspecificerad el   (Om inget värde anges används Nordisk residualmix, se inforuta) ()",Miljö!$B$1:$J$1,0),FALSE),IF(AM73="nej","Nordisk residualel",""))</f>
        <v>'"FEAB Bra Miljöval"'</v>
      </c>
      <c r="AO73" s="247">
        <f>IF(AM73="","",VLOOKUP($B73,Miljö!$B$1:$J$479,MATCH("Fossilandel för ursprungspecificerad el ()",Miljö!$B$1:$J$1,0),FALSE))</f>
        <v>0</v>
      </c>
      <c r="AP73" s="247">
        <f>IF(AM73="","",IFERROR(VLOOKUP($B73,Miljö!$B$1:$J$479,MATCH("Kärnkraftsandel för ursprungsspecificerad el ()",Miljö!$B$1:$J$1,0),FALSE)/1,0))</f>
        <v>0</v>
      </c>
      <c r="AQ73" s="247">
        <f t="shared" si="10"/>
        <v>1</v>
      </c>
      <c r="AR73" s="52"/>
      <c r="AS73" s="247" t="str">
        <f t="shared" si="6"/>
        <v>Nej</v>
      </c>
      <c r="AT73" s="247" t="str">
        <f>IF(AS73="ja",VLOOKUP($B73,Miljö!$B$1:$O$500,MATCH("Fossil andel i procent (%)",Miljö!$B$1:$O$1,0),FALSE)/100,"")</f>
        <v/>
      </c>
      <c r="AU73" s="52"/>
      <c r="AV73" s="247" t="str">
        <f t="shared" si="7"/>
        <v>Nej</v>
      </c>
      <c r="AW73" s="247" t="str">
        <f>IF(AV73="ja",VLOOKUP($B73,'Egen hetvattenprod'!$B$1:$AO$500,MATCH("Värmekälla till värmepumpar ()",'Egen hetvattenprod'!$B$1:$AO$1,0),FALSE),"")</f>
        <v/>
      </c>
      <c r="AY73" s="244" t="str">
        <f t="shared" si="8"/>
        <v>Ja</v>
      </c>
      <c r="AZ73" s="283">
        <f>IF($AY73="ja",(VLOOKUP($B73,'Egen hetvattenprod'!$B$1:$BX$550,MATCH(AZ$2,'Egen hetvattenprod'!$B$1:$BX$1,0),FALSE)+VLOOKUP($B73,Kraftvärmeprod!$B$1:$BX$550,MATCH(AZ$2,Kraftvärmeprod!$B$1:$BX$1,0),FALSE))/$AC73,"")</f>
        <v>1</v>
      </c>
      <c r="BA73" s="283">
        <f>IF($AY73="ja",(VLOOKUP($B73,'Egen hetvattenprod'!$B$1:$BX$550,MATCH(BA$2,'Egen hetvattenprod'!$B$1:$BX$1,0),FALSE)+VLOOKUP($B73,Kraftvärmeprod!$B$1:$BX$550,MATCH(BA$2,Kraftvärmeprod!$B$1:$BX$1,0),FALSE))/$AC73,"")</f>
        <v>0</v>
      </c>
      <c r="BB73" s="283">
        <f>IF($AY73="ja",(VLOOKUP($B73,'Egen hetvattenprod'!$B$1:$BX$550,MATCH(BB$2,'Egen hetvattenprod'!$B$1:$BX$1,0),FALSE)+VLOOKUP($B73,Kraftvärmeprod!$B$1:$BX$550,MATCH(BB$2,Kraftvärmeprod!$B$1:$BX$1,0),FALSE))/$AC73,"")</f>
        <v>0</v>
      </c>
      <c r="BC73" s="283">
        <f>IF($AY73="ja",(VLOOKUP($B73,'Egen hetvattenprod'!$B$1:$BX$550,MATCH(BC$2,'Egen hetvattenprod'!$B$1:$BX$1,0),FALSE)+VLOOKUP($B73,Kraftvärmeprod!$B$1:$BX$550,MATCH(BC$2,Kraftvärmeprod!$B$1:$BX$1,0),FALSE))/$AC73,"")</f>
        <v>0</v>
      </c>
      <c r="BD73" s="283">
        <f>IF($AY73="ja",(VLOOKUP($B73,'Egen hetvattenprod'!$B$1:$BX$550,MATCH(BD$2,'Egen hetvattenprod'!$B$1:$BX$1,0),FALSE)+VLOOKUP($B73,Kraftvärmeprod!$B$1:$BX$550,MATCH(BD$2,Kraftvärmeprod!$B$1:$BX$1,0),FALSE))/$AC73,"")</f>
        <v>0</v>
      </c>
      <c r="BF73" s="244" t="str">
        <f t="shared" si="11"/>
        <v>Nej</v>
      </c>
      <c r="BG73" s="283" t="str">
        <f>IF($BF73="ja",VLOOKUP($B73,'Egen hetvattenprod'!$B$1:$BX$550,MATCH("Andelen klimatgaser med fossilt ursprung för avfall ()",'Egen hetvattenprod'!$B$1:$BX$1,0),FALSE),"")</f>
        <v/>
      </c>
      <c r="BH73" s="283" t="str">
        <f>IF($BF73="ja",VLOOKUP($B73,Kraftvärmeprod!$B$1:$BX$550,MATCH("Andelen klimatgaser med fossilt ursprung för avfall ()",Kraftvärmeprod!$B$1:$BX$1,0),FALSE),"")</f>
        <v/>
      </c>
      <c r="BI73" s="307" t="str">
        <f>IF($BF73="ja",VLOOKUP($B73,'Egen hetvattenprod'!$B$1:$BX$550,MATCH("Avfall (GWh)",'Egen hetvattenprod'!$B$1:$BX$1,0),FALSE),"")</f>
        <v/>
      </c>
      <c r="BJ73" s="307" t="str">
        <f>IF($BF73="ja",VLOOKUP($B73,'Slutlig allokering kvv'!$B$1:$BX$550,MATCH("Avfall (GWh)",'Slutlig allokering kvv'!$B$1:$BX$1,0),FALSE),"")</f>
        <v/>
      </c>
      <c r="BK73" s="307" t="str">
        <f>IF($BF73="ja",VLOOKUP($B73,'Köpt hetvatten'!$B$1:$BX$550,MATCH("Avfall i köpt hetvatten",'Köpt hetvatten'!$B$1:$BX$1,0),FALSE),"")</f>
        <v/>
      </c>
      <c r="BL73" s="307" t="str">
        <f>IF($BF73="ja",VLOOKUP($B73,'Egen hetvattenprod'!$B$1:$BX$550,MATCH("Värde enligt ovan. (%)",'Egen hetvattenprod'!$B$1:$BX$1,0),FALSE),"")</f>
        <v/>
      </c>
      <c r="BM73" s="307" t="str">
        <f>IF($BF73="ja",VLOOKUP($B73,Kraftvärmeprod!$B$1:$BX$550,MATCH("Värde enligt ovan. (%)",Kraftvärmeprod!$B$1:$BX$1,0),FALSE),"")</f>
        <v/>
      </c>
      <c r="BN73" s="307"/>
      <c r="BO73" s="307"/>
      <c r="BP73" s="307"/>
      <c r="BQ73" s="307" t="str">
        <f>IF($BF73="ja",VLOOKUP($B73,'Egen hetvattenprod'!$B$1:$BX$550,MATCH("Tillförd olja (fossil) vid avfallsförbränning (GWh)",'Egen hetvattenprod'!$B$1:$BX$1,0),FALSE),"")</f>
        <v/>
      </c>
      <c r="BR73" s="307" t="str">
        <f>IF($BF73="ja",VLOOKUP($B73,Kraftvärmeprod!$B$1:$BX$550,MATCH("Tillförd olja (fossil) vid avfallsförbränning (GWh)",Kraftvärmeprod!$B$1:$BX$1,0),FALSE),"")</f>
        <v/>
      </c>
    </row>
    <row r="74" spans="1:70" x14ac:dyDescent="0.25">
      <c r="A74" s="2" t="str">
        <f>'Miljövärden för publ företag'!B76</f>
        <v>Falkenberg Energi AB</v>
      </c>
      <c r="B74" s="2" t="str">
        <f>'Miljövärden för publ företag'!C76</f>
        <v>Ullared-närvärme</v>
      </c>
      <c r="C74" s="312">
        <f>IFERROR(VLOOKUP($B74,Totalt!$B$1:$AQ$554,MATCH(C$2,Totalt!$B$1:$AQ$1,0),FALSE),"")</f>
        <v>0</v>
      </c>
      <c r="D74" s="312">
        <f>IFERROR(VLOOKUP($B74,Totalt!$B$1:$AQ$554,MATCH(D$2,Totalt!$B$1:$AQ$1,0),FALSE),"")</f>
        <v>5.0999999999999997E-2</v>
      </c>
      <c r="E74" s="312">
        <f>IFERROR(VLOOKUP($B74,Totalt!$B$1:$AQ$554,MATCH(E$2,Totalt!$B$1:$AQ$1,0),FALSE),"")</f>
        <v>0</v>
      </c>
      <c r="F74" s="312">
        <f>IFERROR(VLOOKUP($B74,Totalt!$B$1:$AQ$554,MATCH(F$2,Totalt!$B$1:$AQ$1,0),FALSE),"")</f>
        <v>0</v>
      </c>
      <c r="G74" s="312">
        <f>IFERROR(VLOOKUP($B74,Totalt!$B$1:$AQ$554,MATCH(G$2,Totalt!$B$1:$AQ$1,0),FALSE),"")</f>
        <v>0</v>
      </c>
      <c r="H74" s="312">
        <f>IFERROR(VLOOKUP($B74,Totalt!$B$1:$AQ$554,MATCH(H$2,Totalt!$B$1:$AQ$1,0),FALSE),"")</f>
        <v>0</v>
      </c>
      <c r="I74" s="312">
        <f>IFERROR(VLOOKUP($B74,Totalt!$B$1:$AQ$554,MATCH(I$2,Totalt!$B$1:$AQ$1,0),FALSE),"")</f>
        <v>0</v>
      </c>
      <c r="J74" s="312">
        <f>IFERROR(VLOOKUP($B74,Totalt!$B$1:$AQ$554,MATCH(J$2,Totalt!$B$1:$AQ$1,0),FALSE),"")</f>
        <v>0</v>
      </c>
      <c r="K74" s="312">
        <f>IFERROR(VLOOKUP($B74,Totalt!$B$1:$AQ$554,MATCH(K$2,Totalt!$B$1:$AQ$1,0),FALSE),"")</f>
        <v>0</v>
      </c>
      <c r="L74" s="312">
        <f>IFERROR(VLOOKUP($B74,Totalt!$B$1:$AQ$554,MATCH(L$2,Totalt!$B$1:$AQ$1,0),FALSE),"")</f>
        <v>0</v>
      </c>
      <c r="M74" s="312">
        <f>IFERROR(VLOOKUP($B74,Totalt!$B$1:$AQ$554,MATCH(M$2,Totalt!$B$1:$AQ$1,0),FALSE),"")</f>
        <v>0</v>
      </c>
      <c r="N74" s="312">
        <f>IFERROR(VLOOKUP($B74,Totalt!$B$1:$AQ$554,MATCH(N$2,Totalt!$B$1:$AQ$1,0),FALSE),"")</f>
        <v>0</v>
      </c>
      <c r="O74" s="312">
        <f>IFERROR(VLOOKUP($B74,Totalt!$B$1:$AQ$554,MATCH(O$2,Totalt!$B$1:$AQ$1,0),FALSE),"")</f>
        <v>0</v>
      </c>
      <c r="P74" s="312">
        <f>IFERROR(VLOOKUP($B74,Totalt!$B$1:$AQ$554,MATCH(P$2,Totalt!$B$1:$AQ$1,0),FALSE),"")</f>
        <v>0</v>
      </c>
      <c r="Q74" s="312">
        <f>IFERROR(VLOOKUP($B74,Totalt!$B$1:$AQ$554,MATCH(Q$2,Totalt!$B$1:$AQ$1,0),FALSE),"")</f>
        <v>0</v>
      </c>
      <c r="R74" s="312">
        <f>IFERROR(VLOOKUP($B74,Totalt!$B$1:$AQ$554,MATCH(R$2,Totalt!$B$1:$AQ$1,0),FALSE),"")</f>
        <v>3.1419999999999999</v>
      </c>
      <c r="S74" s="312">
        <f>IFERROR(VLOOKUP($B74,Totalt!$B$1:$AQ$554,MATCH(S$2,Totalt!$B$1:$AQ$1,0),FALSE),"")</f>
        <v>0</v>
      </c>
      <c r="T74" s="312">
        <f>IFERROR(VLOOKUP($B74,Totalt!$B$1:$AQ$554,MATCH(T$2,Totalt!$B$1:$AQ$1,0),FALSE),"")</f>
        <v>0</v>
      </c>
      <c r="U74" s="312">
        <f>IFERROR(VLOOKUP($B74,Totalt!$B$1:$AQ$554,MATCH(U$2,Totalt!$B$1:$AQ$1,0),FALSE),"")</f>
        <v>0</v>
      </c>
      <c r="V74" s="312">
        <f>IFERROR(VLOOKUP($B74,Totalt!$B$1:$AQ$554,MATCH(V$2,Totalt!$B$1:$AQ$1,0),FALSE),"")</f>
        <v>0</v>
      </c>
      <c r="W74" s="312">
        <f>IFERROR(VLOOKUP($B74,Totalt!$B$1:$AQ$554,MATCH(W$2,Totalt!$B$1:$AQ$1,0),FALSE),"")</f>
        <v>0</v>
      </c>
      <c r="X74" s="312">
        <f>IFERROR(VLOOKUP($B74,Totalt!$B$1:$AQ$554,MATCH(X$2,Totalt!$B$1:$AQ$1,0),FALSE),"")</f>
        <v>0</v>
      </c>
      <c r="Y74" s="312">
        <f>IFERROR(VLOOKUP($B74,Totalt!$B$1:$AQ$554,MATCH(Y$2,Totalt!$B$1:$AQ$1,0),FALSE),"")</f>
        <v>0</v>
      </c>
      <c r="Z74" s="312">
        <f>IFERROR(VLOOKUP($B74,Totalt!$B$1:$AQ$554,MATCH(Z$2,Totalt!$B$1:$AQ$1,0),FALSE),"")</f>
        <v>0</v>
      </c>
      <c r="AA74" s="312">
        <f>IFERROR(VLOOKUP($B74,Totalt!$B$1:$AQ$554,MATCH(AA$2,Totalt!$B$1:$AQ$1,0),FALSE),"")</f>
        <v>0</v>
      </c>
      <c r="AB74" s="312">
        <f>IFERROR(VLOOKUP($B74,Totalt!$B$1:$AQ$554,MATCH(AB$2,Totalt!$B$1:$AQ$1,0),FALSE),"")</f>
        <v>0</v>
      </c>
      <c r="AC74" s="312">
        <f>IFERROR(VLOOKUP($B74,Totalt!$B$1:$AQ$554,MATCH(AC$2,Totalt!$B$1:$AQ$1,0),FALSE),"")</f>
        <v>0</v>
      </c>
      <c r="AD74" s="312">
        <f>IFERROR(VLOOKUP($B74,Totalt!$B$1:$AQ$554,MATCH(AD$2,Totalt!$B$1:$AQ$1,0),FALSE),"")</f>
        <v>0</v>
      </c>
      <c r="AE74" s="312">
        <f>IFERROR(VLOOKUP($B74,Totalt!$B$1:$AQ$554,MATCH(AE$2,Totalt!$B$1:$AQ$1,0),FALSE),"")</f>
        <v>0</v>
      </c>
      <c r="AF74" s="312">
        <f>IFERROR(VLOOKUP($B74,Totalt!$B$1:$AQ$554,MATCH(AF$2,Totalt!$B$1:$AQ$1,0),FALSE),"")</f>
        <v>4.7E-2</v>
      </c>
      <c r="AG74" s="312">
        <f>IFERROR(VLOOKUP($B74,Totalt!$B$1:$AQ$554,MATCH(AG$2,Totalt!$B$1:$AQ$1,0),FALSE),"")</f>
        <v>0</v>
      </c>
      <c r="AI74" s="245">
        <f t="shared" si="9"/>
        <v>3.24</v>
      </c>
      <c r="AJ74" s="246">
        <f>IF(ISERROR(1/VLOOKUP($B74,Leveranser!$B$1:$S$500,MATCH("såld värme (gwh)",Leveranser!$B$1:$S$1,0),FALSE)),"",VLOOKUP($B74,Leveranser!$B$1:$S$500,MATCH("såld värme (gwh)",Leveranser!$B$1:$S$1,0),FALSE))</f>
        <v>2.5739999999999998</v>
      </c>
      <c r="AK74" t="str">
        <f>IFERROR(IF(VLOOKUP($B74,Totalt!$B$1:$AQ$554,MATCH(AK$2,Totalt!$B$1:$AQ$1,0),FALSE)="","",VLOOKUP($B74,Totalt!$B$1:$AQ$554,MATCH(AK$2,Totalt!$B$1:$AQ$1,0),FALSE)),"")</f>
        <v/>
      </c>
      <c r="AM74" s="247" t="str">
        <f>IF(B74&lt;&gt;"",IF(VLOOKUP($B74,Totalt!$B$1:$AQ$554,MATCH("Kvalitetsgranskad:",Totalt!$B$1:$AQ$1,0),FALSE)="ja",VLOOKUP($B74,Miljö!$B$1:$AG$479,MATCH(AM$2,Miljö!$B$1:$AK$1,0),FALSE),""),"")</f>
        <v>Ja</v>
      </c>
      <c r="AN74" s="247" t="str">
        <f>IF(AM74="ja",VLOOKUP($B74,Miljö!$B$1:$J$479,MATCH("Typ av ursprungsspecificerad el   (Om inget värde anges används Nordisk residualmix, se inforuta) ()",Miljö!$B$1:$J$1,0),FALSE),IF(AM74="nej","Nordisk residualel",""))</f>
        <v>'"FEAB Bra Miljöval"'</v>
      </c>
      <c r="AO74" s="247">
        <f>IF(AM74="","",VLOOKUP($B74,Miljö!$B$1:$J$479,MATCH("Fossilandel för ursprungspecificerad el ()",Miljö!$B$1:$J$1,0),FALSE))</f>
        <v>0</v>
      </c>
      <c r="AP74" s="247">
        <f>IF(AM74="","",IFERROR(VLOOKUP($B74,Miljö!$B$1:$J$479,MATCH("Kärnkraftsandel för ursprungsspecificerad el ()",Miljö!$B$1:$J$1,0),FALSE)/1,0))</f>
        <v>0</v>
      </c>
      <c r="AQ74" s="247">
        <f t="shared" si="10"/>
        <v>1</v>
      </c>
      <c r="AR74" s="52"/>
      <c r="AS74" s="247" t="str">
        <f t="shared" si="6"/>
        <v>Nej</v>
      </c>
      <c r="AT74" s="247" t="str">
        <f>IF(AS74="ja",VLOOKUP($B74,Miljö!$B$1:$O$500,MATCH("Fossil andel i procent (%)",Miljö!$B$1:$O$1,0),FALSE)/100,"")</f>
        <v/>
      </c>
      <c r="AU74" s="52"/>
      <c r="AV74" s="247" t="str">
        <f t="shared" si="7"/>
        <v>Nej</v>
      </c>
      <c r="AW74" s="247" t="str">
        <f>IF(AV74="ja",VLOOKUP($B74,'Egen hetvattenprod'!$B$1:$AO$500,MATCH("Värmekälla till värmepumpar ()",'Egen hetvattenprod'!$B$1:$AO$1,0),FALSE),"")</f>
        <v/>
      </c>
      <c r="AY74" s="244" t="str">
        <f t="shared" si="8"/>
        <v>Nej</v>
      </c>
      <c r="AZ74" s="283" t="str">
        <f>IF($AY74="ja",(VLOOKUP($B74,'Egen hetvattenprod'!$B$1:$BX$550,MATCH(AZ$2,'Egen hetvattenprod'!$B$1:$BX$1,0),FALSE)+VLOOKUP($B74,Kraftvärmeprod!$B$1:$BX$550,MATCH(AZ$2,Kraftvärmeprod!$B$1:$BX$1,0),FALSE))/$AC74,"")</f>
        <v/>
      </c>
      <c r="BA74" s="283" t="str">
        <f>IF($AY74="ja",(VLOOKUP($B74,'Egen hetvattenprod'!$B$1:$BX$550,MATCH(BA$2,'Egen hetvattenprod'!$B$1:$BX$1,0),FALSE)+VLOOKUP($B74,Kraftvärmeprod!$B$1:$BX$550,MATCH(BA$2,Kraftvärmeprod!$B$1:$BX$1,0),FALSE))/$AC74,"")</f>
        <v/>
      </c>
      <c r="BB74" s="283" t="str">
        <f>IF($AY74="ja",(VLOOKUP($B74,'Egen hetvattenprod'!$B$1:$BX$550,MATCH(BB$2,'Egen hetvattenprod'!$B$1:$BX$1,0),FALSE)+VLOOKUP($B74,Kraftvärmeprod!$B$1:$BX$550,MATCH(BB$2,Kraftvärmeprod!$B$1:$BX$1,0),FALSE))/$AC74,"")</f>
        <v/>
      </c>
      <c r="BC74" s="283" t="str">
        <f>IF($AY74="ja",(VLOOKUP($B74,'Egen hetvattenprod'!$B$1:$BX$550,MATCH(BC$2,'Egen hetvattenprod'!$B$1:$BX$1,0),FALSE)+VLOOKUP($B74,Kraftvärmeprod!$B$1:$BX$550,MATCH(BC$2,Kraftvärmeprod!$B$1:$BX$1,0),FALSE))/$AC74,"")</f>
        <v/>
      </c>
      <c r="BD74" s="283" t="str">
        <f>IF($AY74="ja",(VLOOKUP($B74,'Egen hetvattenprod'!$B$1:$BX$550,MATCH(BD$2,'Egen hetvattenprod'!$B$1:$BX$1,0),FALSE)+VLOOKUP($B74,Kraftvärmeprod!$B$1:$BX$550,MATCH(BD$2,Kraftvärmeprod!$B$1:$BX$1,0),FALSE))/$AC74,"")</f>
        <v/>
      </c>
      <c r="BF74" s="244" t="str">
        <f t="shared" si="11"/>
        <v>Nej</v>
      </c>
      <c r="BG74" s="283" t="str">
        <f>IF($BF74="ja",VLOOKUP($B74,'Egen hetvattenprod'!$B$1:$BX$550,MATCH("Andelen klimatgaser med fossilt ursprung för avfall ()",'Egen hetvattenprod'!$B$1:$BX$1,0),FALSE),"")</f>
        <v/>
      </c>
      <c r="BH74" s="283" t="str">
        <f>IF($BF74="ja",VLOOKUP($B74,Kraftvärmeprod!$B$1:$BX$550,MATCH("Andelen klimatgaser med fossilt ursprung för avfall ()",Kraftvärmeprod!$B$1:$BX$1,0),FALSE),"")</f>
        <v/>
      </c>
      <c r="BI74" s="307" t="str">
        <f>IF($BF74="ja",VLOOKUP($B74,'Egen hetvattenprod'!$B$1:$BX$550,MATCH("Avfall (GWh)",'Egen hetvattenprod'!$B$1:$BX$1,0),FALSE),"")</f>
        <v/>
      </c>
      <c r="BJ74" s="307" t="str">
        <f>IF($BF74="ja",VLOOKUP($B74,'Slutlig allokering kvv'!$B$1:$BX$550,MATCH("Avfall (GWh)",'Slutlig allokering kvv'!$B$1:$BX$1,0),FALSE),"")</f>
        <v/>
      </c>
      <c r="BK74" s="307" t="str">
        <f>IF($BF74="ja",VLOOKUP($B74,'Köpt hetvatten'!$B$1:$BX$550,MATCH("Avfall i köpt hetvatten",'Köpt hetvatten'!$B$1:$BX$1,0),FALSE),"")</f>
        <v/>
      </c>
      <c r="BL74" s="307" t="str">
        <f>IF($BF74="ja",VLOOKUP($B74,'Egen hetvattenprod'!$B$1:$BX$550,MATCH("Värde enligt ovan. (%)",'Egen hetvattenprod'!$B$1:$BX$1,0),FALSE),"")</f>
        <v/>
      </c>
      <c r="BM74" s="307" t="str">
        <f>IF($BF74="ja",VLOOKUP($B74,Kraftvärmeprod!$B$1:$BX$550,MATCH("Värde enligt ovan. (%)",Kraftvärmeprod!$B$1:$BX$1,0),FALSE),"")</f>
        <v/>
      </c>
      <c r="BN74" s="307"/>
      <c r="BO74" s="307"/>
      <c r="BP74" s="307"/>
      <c r="BQ74" s="307" t="str">
        <f>IF($BF74="ja",VLOOKUP($B74,'Egen hetvattenprod'!$B$1:$BX$550,MATCH("Tillförd olja (fossil) vid avfallsförbränning (GWh)",'Egen hetvattenprod'!$B$1:$BX$1,0),FALSE),"")</f>
        <v/>
      </c>
      <c r="BR74" s="307" t="str">
        <f>IF($BF74="ja",VLOOKUP($B74,Kraftvärmeprod!$B$1:$BX$550,MATCH("Tillförd olja (fossil) vid avfallsförbränning (GWh)",Kraftvärmeprod!$B$1:$BX$1,0),FALSE),"")</f>
        <v/>
      </c>
    </row>
    <row r="75" spans="1:70" x14ac:dyDescent="0.25">
      <c r="A75" s="2" t="str">
        <f>'Miljövärden för publ företag'!B77</f>
        <v>Falkenberg Energi AB</v>
      </c>
      <c r="B75" s="2" t="str">
        <f>'Miljövärden för publ företag'!C77</f>
        <v>Vessigebro-närvärme</v>
      </c>
      <c r="C75" s="312">
        <f>IFERROR(VLOOKUP($B75,Totalt!$B$1:$AQ$554,MATCH(C$2,Totalt!$B$1:$AQ$1,0),FALSE),"")</f>
        <v>0</v>
      </c>
      <c r="D75" s="312">
        <f>IFERROR(VLOOKUP($B75,Totalt!$B$1:$AQ$554,MATCH(D$2,Totalt!$B$1:$AQ$1,0),FALSE),"")</f>
        <v>8.8999999999999996E-2</v>
      </c>
      <c r="E75" s="312">
        <f>IFERROR(VLOOKUP($B75,Totalt!$B$1:$AQ$554,MATCH(E$2,Totalt!$B$1:$AQ$1,0),FALSE),"")</f>
        <v>0</v>
      </c>
      <c r="F75" s="312">
        <f>IFERROR(VLOOKUP($B75,Totalt!$B$1:$AQ$554,MATCH(F$2,Totalt!$B$1:$AQ$1,0),FALSE),"")</f>
        <v>0</v>
      </c>
      <c r="G75" s="312">
        <f>IFERROR(VLOOKUP($B75,Totalt!$B$1:$AQ$554,MATCH(G$2,Totalt!$B$1:$AQ$1,0),FALSE),"")</f>
        <v>0</v>
      </c>
      <c r="H75" s="312">
        <f>IFERROR(VLOOKUP($B75,Totalt!$B$1:$AQ$554,MATCH(H$2,Totalt!$B$1:$AQ$1,0),FALSE),"")</f>
        <v>0</v>
      </c>
      <c r="I75" s="312">
        <f>IFERROR(VLOOKUP($B75,Totalt!$B$1:$AQ$554,MATCH(I$2,Totalt!$B$1:$AQ$1,0),FALSE),"")</f>
        <v>0</v>
      </c>
      <c r="J75" s="312">
        <f>IFERROR(VLOOKUP($B75,Totalt!$B$1:$AQ$554,MATCH(J$2,Totalt!$B$1:$AQ$1,0),FALSE),"")</f>
        <v>0</v>
      </c>
      <c r="K75" s="312">
        <f>IFERROR(VLOOKUP($B75,Totalt!$B$1:$AQ$554,MATCH(K$2,Totalt!$B$1:$AQ$1,0),FALSE),"")</f>
        <v>0</v>
      </c>
      <c r="L75" s="312">
        <f>IFERROR(VLOOKUP($B75,Totalt!$B$1:$AQ$554,MATCH(L$2,Totalt!$B$1:$AQ$1,0),FALSE),"")</f>
        <v>0</v>
      </c>
      <c r="M75" s="312">
        <f>IFERROR(VLOOKUP($B75,Totalt!$B$1:$AQ$554,MATCH(M$2,Totalt!$B$1:$AQ$1,0),FALSE),"")</f>
        <v>0</v>
      </c>
      <c r="N75" s="312">
        <f>IFERROR(VLOOKUP($B75,Totalt!$B$1:$AQ$554,MATCH(N$2,Totalt!$B$1:$AQ$1,0),FALSE),"")</f>
        <v>0</v>
      </c>
      <c r="O75" s="312">
        <f>IFERROR(VLOOKUP($B75,Totalt!$B$1:$AQ$554,MATCH(O$2,Totalt!$B$1:$AQ$1,0),FALSE),"")</f>
        <v>0</v>
      </c>
      <c r="P75" s="312">
        <f>IFERROR(VLOOKUP($B75,Totalt!$B$1:$AQ$554,MATCH(P$2,Totalt!$B$1:$AQ$1,0),FALSE),"")</f>
        <v>0</v>
      </c>
      <c r="Q75" s="312">
        <f>IFERROR(VLOOKUP($B75,Totalt!$B$1:$AQ$554,MATCH(Q$2,Totalt!$B$1:$AQ$1,0),FALSE),"")</f>
        <v>0</v>
      </c>
      <c r="R75" s="312">
        <f>IFERROR(VLOOKUP($B75,Totalt!$B$1:$AQ$554,MATCH(R$2,Totalt!$B$1:$AQ$1,0),FALSE),"")</f>
        <v>4.1109999999999998</v>
      </c>
      <c r="S75" s="312">
        <f>IFERROR(VLOOKUP($B75,Totalt!$B$1:$AQ$554,MATCH(S$2,Totalt!$B$1:$AQ$1,0),FALSE),"")</f>
        <v>0</v>
      </c>
      <c r="T75" s="312">
        <f>IFERROR(VLOOKUP($B75,Totalt!$B$1:$AQ$554,MATCH(T$2,Totalt!$B$1:$AQ$1,0),FALSE),"")</f>
        <v>0</v>
      </c>
      <c r="U75" s="312">
        <f>IFERROR(VLOOKUP($B75,Totalt!$B$1:$AQ$554,MATCH(U$2,Totalt!$B$1:$AQ$1,0),FALSE),"")</f>
        <v>0</v>
      </c>
      <c r="V75" s="312">
        <f>IFERROR(VLOOKUP($B75,Totalt!$B$1:$AQ$554,MATCH(V$2,Totalt!$B$1:$AQ$1,0),FALSE),"")</f>
        <v>0</v>
      </c>
      <c r="W75" s="312">
        <f>IFERROR(VLOOKUP($B75,Totalt!$B$1:$AQ$554,MATCH(W$2,Totalt!$B$1:$AQ$1,0),FALSE),"")</f>
        <v>0</v>
      </c>
      <c r="X75" s="312">
        <f>IFERROR(VLOOKUP($B75,Totalt!$B$1:$AQ$554,MATCH(X$2,Totalt!$B$1:$AQ$1,0),FALSE),"")</f>
        <v>0</v>
      </c>
      <c r="Y75" s="312">
        <f>IFERROR(VLOOKUP($B75,Totalt!$B$1:$AQ$554,MATCH(Y$2,Totalt!$B$1:$AQ$1,0),FALSE),"")</f>
        <v>0</v>
      </c>
      <c r="Z75" s="312">
        <f>IFERROR(VLOOKUP($B75,Totalt!$B$1:$AQ$554,MATCH(Z$2,Totalt!$B$1:$AQ$1,0),FALSE),"")</f>
        <v>0</v>
      </c>
      <c r="AA75" s="312">
        <f>IFERROR(VLOOKUP($B75,Totalt!$B$1:$AQ$554,MATCH(AA$2,Totalt!$B$1:$AQ$1,0),FALSE),"")</f>
        <v>0</v>
      </c>
      <c r="AB75" s="312">
        <f>IFERROR(VLOOKUP($B75,Totalt!$B$1:$AQ$554,MATCH(AB$2,Totalt!$B$1:$AQ$1,0),FALSE),"")</f>
        <v>0</v>
      </c>
      <c r="AC75" s="312">
        <f>IFERROR(VLOOKUP($B75,Totalt!$B$1:$AQ$554,MATCH(AC$2,Totalt!$B$1:$AQ$1,0),FALSE),"")</f>
        <v>0</v>
      </c>
      <c r="AD75" s="312">
        <f>IFERROR(VLOOKUP($B75,Totalt!$B$1:$AQ$554,MATCH(AD$2,Totalt!$B$1:$AQ$1,0),FALSE),"")</f>
        <v>0</v>
      </c>
      <c r="AE75" s="312">
        <f>IFERROR(VLOOKUP($B75,Totalt!$B$1:$AQ$554,MATCH(AE$2,Totalt!$B$1:$AQ$1,0),FALSE),"")</f>
        <v>0</v>
      </c>
      <c r="AF75" s="312">
        <f>IFERROR(VLOOKUP($B75,Totalt!$B$1:$AQ$554,MATCH(AF$2,Totalt!$B$1:$AQ$1,0),FALSE),"")</f>
        <v>0.05</v>
      </c>
      <c r="AG75" s="312">
        <f>IFERROR(VLOOKUP($B75,Totalt!$B$1:$AQ$554,MATCH(AG$2,Totalt!$B$1:$AQ$1,0),FALSE),"")</f>
        <v>0</v>
      </c>
      <c r="AI75" s="245">
        <f t="shared" si="9"/>
        <v>4.25</v>
      </c>
      <c r="AJ75" s="246">
        <f>IF(ISERROR(1/VLOOKUP($B75,Leveranser!$B$1:$S$500,MATCH("såld värme (gwh)",Leveranser!$B$1:$S$1,0),FALSE)),"",VLOOKUP($B75,Leveranser!$B$1:$S$500,MATCH("såld värme (gwh)",Leveranser!$B$1:$S$1,0),FALSE))</f>
        <v>3.468</v>
      </c>
      <c r="AK75" t="str">
        <f>IFERROR(IF(VLOOKUP($B75,Totalt!$B$1:$AQ$554,MATCH(AK$2,Totalt!$B$1:$AQ$1,0),FALSE)="","",VLOOKUP($B75,Totalt!$B$1:$AQ$554,MATCH(AK$2,Totalt!$B$1:$AQ$1,0),FALSE)),"")</f>
        <v/>
      </c>
      <c r="AM75" s="247" t="str">
        <f>IF(B75&lt;&gt;"",IF(VLOOKUP($B75,Totalt!$B$1:$AQ$554,MATCH("Kvalitetsgranskad:",Totalt!$B$1:$AQ$1,0),FALSE)="ja",VLOOKUP($B75,Miljö!$B$1:$AG$479,MATCH(AM$2,Miljö!$B$1:$AK$1,0),FALSE),""),"")</f>
        <v>Ja</v>
      </c>
      <c r="AN75" s="247" t="str">
        <f>IF(AM75="ja",VLOOKUP($B75,Miljö!$B$1:$J$479,MATCH("Typ av ursprungsspecificerad el   (Om inget värde anges används Nordisk residualmix, se inforuta) ()",Miljö!$B$1:$J$1,0),FALSE),IF(AM75="nej","Nordisk residualel",""))</f>
        <v>'100% Vattenkraftsel'</v>
      </c>
      <c r="AO75" s="247">
        <f>IF(AM75="","",VLOOKUP($B75,Miljö!$B$1:$J$479,MATCH("Fossilandel för ursprungspecificerad el ()",Miljö!$B$1:$J$1,0),FALSE))</f>
        <v>0.01</v>
      </c>
      <c r="AP75" s="247">
        <f>IF(AM75="","",IFERROR(VLOOKUP($B75,Miljö!$B$1:$J$479,MATCH("Kärnkraftsandel för ursprungsspecificerad el ()",Miljö!$B$1:$J$1,0),FALSE)/1,0))</f>
        <v>0</v>
      </c>
      <c r="AQ75" s="247">
        <f t="shared" si="10"/>
        <v>0.99</v>
      </c>
      <c r="AR75" s="52"/>
      <c r="AS75" s="247" t="str">
        <f t="shared" si="6"/>
        <v>Nej</v>
      </c>
      <c r="AT75" s="247" t="str">
        <f>IF(AS75="ja",VLOOKUP($B75,Miljö!$B$1:$O$500,MATCH("Fossil andel i procent (%)",Miljö!$B$1:$O$1,0),FALSE)/100,"")</f>
        <v/>
      </c>
      <c r="AU75" s="52"/>
      <c r="AV75" s="247" t="str">
        <f t="shared" si="7"/>
        <v>Nej</v>
      </c>
      <c r="AW75" s="247" t="str">
        <f>IF(AV75="ja",VLOOKUP($B75,'Egen hetvattenprod'!$B$1:$AO$500,MATCH("Värmekälla till värmepumpar ()",'Egen hetvattenprod'!$B$1:$AO$1,0),FALSE),"")</f>
        <v/>
      </c>
      <c r="AY75" s="244" t="str">
        <f t="shared" si="8"/>
        <v>Nej</v>
      </c>
      <c r="AZ75" s="283" t="str">
        <f>IF($AY75="ja",(VLOOKUP($B75,'Egen hetvattenprod'!$B$1:$BX$550,MATCH(AZ$2,'Egen hetvattenprod'!$B$1:$BX$1,0),FALSE)+VLOOKUP($B75,Kraftvärmeprod!$B$1:$BX$550,MATCH(AZ$2,Kraftvärmeprod!$B$1:$BX$1,0),FALSE))/$AC75,"")</f>
        <v/>
      </c>
      <c r="BA75" s="283" t="str">
        <f>IF($AY75="ja",(VLOOKUP($B75,'Egen hetvattenprod'!$B$1:$BX$550,MATCH(BA$2,'Egen hetvattenprod'!$B$1:$BX$1,0),FALSE)+VLOOKUP($B75,Kraftvärmeprod!$B$1:$BX$550,MATCH(BA$2,Kraftvärmeprod!$B$1:$BX$1,0),FALSE))/$AC75,"")</f>
        <v/>
      </c>
      <c r="BB75" s="283" t="str">
        <f>IF($AY75="ja",(VLOOKUP($B75,'Egen hetvattenprod'!$B$1:$BX$550,MATCH(BB$2,'Egen hetvattenprod'!$B$1:$BX$1,0),FALSE)+VLOOKUP($B75,Kraftvärmeprod!$B$1:$BX$550,MATCH(BB$2,Kraftvärmeprod!$B$1:$BX$1,0),FALSE))/$AC75,"")</f>
        <v/>
      </c>
      <c r="BC75" s="283" t="str">
        <f>IF($AY75="ja",(VLOOKUP($B75,'Egen hetvattenprod'!$B$1:$BX$550,MATCH(BC$2,'Egen hetvattenprod'!$B$1:$BX$1,0),FALSE)+VLOOKUP($B75,Kraftvärmeprod!$B$1:$BX$550,MATCH(BC$2,Kraftvärmeprod!$B$1:$BX$1,0),FALSE))/$AC75,"")</f>
        <v/>
      </c>
      <c r="BD75" s="283" t="str">
        <f>IF($AY75="ja",(VLOOKUP($B75,'Egen hetvattenprod'!$B$1:$BX$550,MATCH(BD$2,'Egen hetvattenprod'!$B$1:$BX$1,0),FALSE)+VLOOKUP($B75,Kraftvärmeprod!$B$1:$BX$550,MATCH(BD$2,Kraftvärmeprod!$B$1:$BX$1,0),FALSE))/$AC75,"")</f>
        <v/>
      </c>
      <c r="BF75" s="244" t="str">
        <f t="shared" si="11"/>
        <v>Nej</v>
      </c>
      <c r="BG75" s="283" t="str">
        <f>IF($BF75="ja",VLOOKUP($B75,'Egen hetvattenprod'!$B$1:$BX$550,MATCH("Andelen klimatgaser med fossilt ursprung för avfall ()",'Egen hetvattenprod'!$B$1:$BX$1,0),FALSE),"")</f>
        <v/>
      </c>
      <c r="BH75" s="283" t="str">
        <f>IF($BF75="ja",VLOOKUP($B75,Kraftvärmeprod!$B$1:$BX$550,MATCH("Andelen klimatgaser med fossilt ursprung för avfall ()",Kraftvärmeprod!$B$1:$BX$1,0),FALSE),"")</f>
        <v/>
      </c>
      <c r="BI75" s="307" t="str">
        <f>IF($BF75="ja",VLOOKUP($B75,'Egen hetvattenprod'!$B$1:$BX$550,MATCH("Avfall (GWh)",'Egen hetvattenprod'!$B$1:$BX$1,0),FALSE),"")</f>
        <v/>
      </c>
      <c r="BJ75" s="307" t="str">
        <f>IF($BF75="ja",VLOOKUP($B75,'Slutlig allokering kvv'!$B$1:$BX$550,MATCH("Avfall (GWh)",'Slutlig allokering kvv'!$B$1:$BX$1,0),FALSE),"")</f>
        <v/>
      </c>
      <c r="BK75" s="307" t="str">
        <f>IF($BF75="ja",VLOOKUP($B75,'Köpt hetvatten'!$B$1:$BX$550,MATCH("Avfall i köpt hetvatten",'Köpt hetvatten'!$B$1:$BX$1,0),FALSE),"")</f>
        <v/>
      </c>
      <c r="BL75" s="307" t="str">
        <f>IF($BF75="ja",VLOOKUP($B75,'Egen hetvattenprod'!$B$1:$BX$550,MATCH("Värde enligt ovan. (%)",'Egen hetvattenprod'!$B$1:$BX$1,0),FALSE),"")</f>
        <v/>
      </c>
      <c r="BM75" s="307" t="str">
        <f>IF($BF75="ja",VLOOKUP($B75,Kraftvärmeprod!$B$1:$BX$550,MATCH("Värde enligt ovan. (%)",Kraftvärmeprod!$B$1:$BX$1,0),FALSE),"")</f>
        <v/>
      </c>
      <c r="BN75" s="307"/>
      <c r="BO75" s="307"/>
      <c r="BP75" s="307"/>
      <c r="BQ75" s="307" t="str">
        <f>IF($BF75="ja",VLOOKUP($B75,'Egen hetvattenprod'!$B$1:$BX$550,MATCH("Tillförd olja (fossil) vid avfallsförbränning (GWh)",'Egen hetvattenprod'!$B$1:$BX$1,0),FALSE),"")</f>
        <v/>
      </c>
      <c r="BR75" s="307" t="str">
        <f>IF($BF75="ja",VLOOKUP($B75,Kraftvärmeprod!$B$1:$BX$550,MATCH("Tillförd olja (fossil) vid avfallsförbränning (GWh)",Kraftvärmeprod!$B$1:$BX$1,0),FALSE),"")</f>
        <v/>
      </c>
    </row>
    <row r="76" spans="1:70" x14ac:dyDescent="0.25">
      <c r="A76" s="2" t="str">
        <f>'Miljövärden för publ företag'!B78</f>
        <v>Falu Energi &amp; Vatten AB</v>
      </c>
      <c r="B76" s="2" t="str">
        <f>'Miljövärden för publ företag'!C78</f>
        <v>Bjursås</v>
      </c>
      <c r="C76" s="312">
        <f>IFERROR(VLOOKUP($B76,Totalt!$B$1:$AQ$554,MATCH(C$2,Totalt!$B$1:$AQ$1,0),FALSE),"")</f>
        <v>0</v>
      </c>
      <c r="D76" s="312">
        <f>IFERROR(VLOOKUP($B76,Totalt!$B$1:$AQ$554,MATCH(D$2,Totalt!$B$1:$AQ$1,0),FALSE),"")</f>
        <v>1.4E-2</v>
      </c>
      <c r="E76" s="312">
        <f>IFERROR(VLOOKUP($B76,Totalt!$B$1:$AQ$554,MATCH(E$2,Totalt!$B$1:$AQ$1,0),FALSE),"")</f>
        <v>0</v>
      </c>
      <c r="F76" s="312">
        <f>IFERROR(VLOOKUP($B76,Totalt!$B$1:$AQ$554,MATCH(F$2,Totalt!$B$1:$AQ$1,0),FALSE),"")</f>
        <v>0</v>
      </c>
      <c r="G76" s="312">
        <f>IFERROR(VLOOKUP($B76,Totalt!$B$1:$AQ$554,MATCH(G$2,Totalt!$B$1:$AQ$1,0),FALSE),"")</f>
        <v>0</v>
      </c>
      <c r="H76" s="312">
        <f>IFERROR(VLOOKUP($B76,Totalt!$B$1:$AQ$554,MATCH(H$2,Totalt!$B$1:$AQ$1,0),FALSE),"")</f>
        <v>0</v>
      </c>
      <c r="I76" s="312">
        <f>IFERROR(VLOOKUP($B76,Totalt!$B$1:$AQ$554,MATCH(I$2,Totalt!$B$1:$AQ$1,0),FALSE),"")</f>
        <v>0</v>
      </c>
      <c r="J76" s="312">
        <f>IFERROR(VLOOKUP($B76,Totalt!$B$1:$AQ$554,MATCH(J$2,Totalt!$B$1:$AQ$1,0),FALSE),"")</f>
        <v>0</v>
      </c>
      <c r="K76" s="312">
        <f>IFERROR(VLOOKUP($B76,Totalt!$B$1:$AQ$554,MATCH(K$2,Totalt!$B$1:$AQ$1,0),FALSE),"")</f>
        <v>0</v>
      </c>
      <c r="L76" s="312">
        <f>IFERROR(VLOOKUP($B76,Totalt!$B$1:$AQ$554,MATCH(L$2,Totalt!$B$1:$AQ$1,0),FALSE),"")</f>
        <v>0</v>
      </c>
      <c r="M76" s="312">
        <f>IFERROR(VLOOKUP($B76,Totalt!$B$1:$AQ$554,MATCH(M$2,Totalt!$B$1:$AQ$1,0),FALSE),"")</f>
        <v>0</v>
      </c>
      <c r="N76" s="312">
        <f>IFERROR(VLOOKUP($B76,Totalt!$B$1:$AQ$554,MATCH(N$2,Totalt!$B$1:$AQ$1,0),FALSE),"")</f>
        <v>0</v>
      </c>
      <c r="O76" s="312">
        <f>IFERROR(VLOOKUP($B76,Totalt!$B$1:$AQ$554,MATCH(O$2,Totalt!$B$1:$AQ$1,0),FALSE),"")</f>
        <v>0</v>
      </c>
      <c r="P76" s="312">
        <f>IFERROR(VLOOKUP($B76,Totalt!$B$1:$AQ$554,MATCH(P$2,Totalt!$B$1:$AQ$1,0),FALSE),"")</f>
        <v>0</v>
      </c>
      <c r="Q76" s="312">
        <f>IFERROR(VLOOKUP($B76,Totalt!$B$1:$AQ$554,MATCH(Q$2,Totalt!$B$1:$AQ$1,0),FALSE),"")</f>
        <v>0</v>
      </c>
      <c r="R76" s="312">
        <f>IFERROR(VLOOKUP($B76,Totalt!$B$1:$AQ$554,MATCH(R$2,Totalt!$B$1:$AQ$1,0),FALSE),"")</f>
        <v>6</v>
      </c>
      <c r="S76" s="312">
        <f>IFERROR(VLOOKUP($B76,Totalt!$B$1:$AQ$554,MATCH(S$2,Totalt!$B$1:$AQ$1,0),FALSE),"")</f>
        <v>0</v>
      </c>
      <c r="T76" s="312">
        <f>IFERROR(VLOOKUP($B76,Totalt!$B$1:$AQ$554,MATCH(T$2,Totalt!$B$1:$AQ$1,0),FALSE),"")</f>
        <v>0</v>
      </c>
      <c r="U76" s="312">
        <f>IFERROR(VLOOKUP($B76,Totalt!$B$1:$AQ$554,MATCH(U$2,Totalt!$B$1:$AQ$1,0),FALSE),"")</f>
        <v>0</v>
      </c>
      <c r="V76" s="312">
        <f>IFERROR(VLOOKUP($B76,Totalt!$B$1:$AQ$554,MATCH(V$2,Totalt!$B$1:$AQ$1,0),FALSE),"")</f>
        <v>0</v>
      </c>
      <c r="W76" s="312">
        <f>IFERROR(VLOOKUP($B76,Totalt!$B$1:$AQ$554,MATCH(W$2,Totalt!$B$1:$AQ$1,0),FALSE),"")</f>
        <v>0</v>
      </c>
      <c r="X76" s="312">
        <f>IFERROR(VLOOKUP($B76,Totalt!$B$1:$AQ$554,MATCH(X$2,Totalt!$B$1:$AQ$1,0),FALSE),"")</f>
        <v>0</v>
      </c>
      <c r="Y76" s="312">
        <f>IFERROR(VLOOKUP($B76,Totalt!$B$1:$AQ$554,MATCH(Y$2,Totalt!$B$1:$AQ$1,0),FALSE),"")</f>
        <v>0</v>
      </c>
      <c r="Z76" s="312">
        <f>IFERROR(VLOOKUP($B76,Totalt!$B$1:$AQ$554,MATCH(Z$2,Totalt!$B$1:$AQ$1,0),FALSE),"")</f>
        <v>0</v>
      </c>
      <c r="AA76" s="312">
        <f>IFERROR(VLOOKUP($B76,Totalt!$B$1:$AQ$554,MATCH(AA$2,Totalt!$B$1:$AQ$1,0),FALSE),"")</f>
        <v>0</v>
      </c>
      <c r="AB76" s="312">
        <f>IFERROR(VLOOKUP($B76,Totalt!$B$1:$AQ$554,MATCH(AB$2,Totalt!$B$1:$AQ$1,0),FALSE),"")</f>
        <v>0</v>
      </c>
      <c r="AC76" s="312">
        <f>IFERROR(VLOOKUP($B76,Totalt!$B$1:$AQ$554,MATCH(AC$2,Totalt!$B$1:$AQ$1,0),FALSE),"")</f>
        <v>0</v>
      </c>
      <c r="AD76" s="312">
        <f>IFERROR(VLOOKUP($B76,Totalt!$B$1:$AQ$554,MATCH(AD$2,Totalt!$B$1:$AQ$1,0),FALSE),"")</f>
        <v>0</v>
      </c>
      <c r="AE76" s="312">
        <f>IFERROR(VLOOKUP($B76,Totalt!$B$1:$AQ$554,MATCH(AE$2,Totalt!$B$1:$AQ$1,0),FALSE),"")</f>
        <v>0</v>
      </c>
      <c r="AF76" s="312">
        <f>IFERROR(VLOOKUP($B76,Totalt!$B$1:$AQ$554,MATCH(AF$2,Totalt!$B$1:$AQ$1,0),FALSE),"")</f>
        <v>0.06</v>
      </c>
      <c r="AG76" s="312">
        <f>IFERROR(VLOOKUP($B76,Totalt!$B$1:$AQ$554,MATCH(AG$2,Totalt!$B$1:$AQ$1,0),FALSE),"")</f>
        <v>0</v>
      </c>
      <c r="AI76" s="245">
        <f t="shared" si="9"/>
        <v>6.0739999999999998</v>
      </c>
      <c r="AJ76" s="246">
        <f>IF(ISERROR(1/VLOOKUP($B76,Leveranser!$B$1:$S$500,MATCH("såld värme (gwh)",Leveranser!$B$1:$S$1,0),FALSE)),"",VLOOKUP($B76,Leveranser!$B$1:$S$500,MATCH("såld värme (gwh)",Leveranser!$B$1:$S$1,0),FALSE))</f>
        <v>3.16</v>
      </c>
      <c r="AK76" t="str">
        <f>IFERROR(IF(VLOOKUP($B76,Totalt!$B$1:$AQ$554,MATCH(AK$2,Totalt!$B$1:$AQ$1,0),FALSE)="","",VLOOKUP($B76,Totalt!$B$1:$AQ$554,MATCH(AK$2,Totalt!$B$1:$AQ$1,0),FALSE)),"")</f>
        <v/>
      </c>
      <c r="AM76" s="247" t="str">
        <f>IF(B76&lt;&gt;"",IF(VLOOKUP($B76,Totalt!$B$1:$AQ$554,MATCH("Kvalitetsgranskad:",Totalt!$B$1:$AQ$1,0),FALSE)="ja",VLOOKUP($B76,Miljö!$B$1:$AG$479,MATCH(AM$2,Miljö!$B$1:$AK$1,0),FALSE),""),"")</f>
        <v>Ja</v>
      </c>
      <c r="AN76" s="247" t="str">
        <f>IF(AM76="ja",VLOOKUP($B76,Miljö!$B$1:$J$479,MATCH("Typ av ursprungsspecificerad el   (Om inget värde anges används Nordisk residualmix, se inforuta) ()",Miljö!$B$1:$J$1,0),FALSE),IF(AM76="nej","Nordisk residualel",""))</f>
        <v>'Egen mix. bio. vatten. vind'</v>
      </c>
      <c r="AO76" s="247">
        <f>IF(AM76="","",VLOOKUP($B76,Miljö!$B$1:$J$479,MATCH("Fossilandel för ursprungspecificerad el ()",Miljö!$B$1:$J$1,0),FALSE))</f>
        <v>0</v>
      </c>
      <c r="AP76" s="247">
        <f>IF(AM76="","",IFERROR(VLOOKUP($B76,Miljö!$B$1:$J$479,MATCH("Kärnkraftsandel för ursprungsspecificerad el ()",Miljö!$B$1:$J$1,0),FALSE)/1,0))</f>
        <v>0</v>
      </c>
      <c r="AQ76" s="247">
        <f t="shared" si="10"/>
        <v>1</v>
      </c>
      <c r="AR76" s="52"/>
      <c r="AS76" s="247" t="str">
        <f t="shared" si="6"/>
        <v>Nej</v>
      </c>
      <c r="AT76" s="247" t="str">
        <f>IF(AS76="ja",VLOOKUP($B76,Miljö!$B$1:$O$500,MATCH("Fossil andel i procent (%)",Miljö!$B$1:$O$1,0),FALSE)/100,"")</f>
        <v/>
      </c>
      <c r="AU76" s="52"/>
      <c r="AV76" s="247" t="str">
        <f t="shared" si="7"/>
        <v>Nej</v>
      </c>
      <c r="AW76" s="247" t="str">
        <f>IF(AV76="ja",VLOOKUP($B76,'Egen hetvattenprod'!$B$1:$AO$500,MATCH("Värmekälla till värmepumpar ()",'Egen hetvattenprod'!$B$1:$AO$1,0),FALSE),"")</f>
        <v/>
      </c>
      <c r="AY76" s="244" t="str">
        <f t="shared" si="8"/>
        <v>Nej</v>
      </c>
      <c r="AZ76" s="283" t="str">
        <f>IF($AY76="ja",(VLOOKUP($B76,'Egen hetvattenprod'!$B$1:$BX$550,MATCH(AZ$2,'Egen hetvattenprod'!$B$1:$BX$1,0),FALSE)+VLOOKUP($B76,Kraftvärmeprod!$B$1:$BX$550,MATCH(AZ$2,Kraftvärmeprod!$B$1:$BX$1,0),FALSE))/$AC76,"")</f>
        <v/>
      </c>
      <c r="BA76" s="283" t="str">
        <f>IF($AY76="ja",(VLOOKUP($B76,'Egen hetvattenprod'!$B$1:$BX$550,MATCH(BA$2,'Egen hetvattenprod'!$B$1:$BX$1,0),FALSE)+VLOOKUP($B76,Kraftvärmeprod!$B$1:$BX$550,MATCH(BA$2,Kraftvärmeprod!$B$1:$BX$1,0),FALSE))/$AC76,"")</f>
        <v/>
      </c>
      <c r="BB76" s="283" t="str">
        <f>IF($AY76="ja",(VLOOKUP($B76,'Egen hetvattenprod'!$B$1:$BX$550,MATCH(BB$2,'Egen hetvattenprod'!$B$1:$BX$1,0),FALSE)+VLOOKUP($B76,Kraftvärmeprod!$B$1:$BX$550,MATCH(BB$2,Kraftvärmeprod!$B$1:$BX$1,0),FALSE))/$AC76,"")</f>
        <v/>
      </c>
      <c r="BC76" s="283" t="str">
        <f>IF($AY76="ja",(VLOOKUP($B76,'Egen hetvattenprod'!$B$1:$BX$550,MATCH(BC$2,'Egen hetvattenprod'!$B$1:$BX$1,0),FALSE)+VLOOKUP($B76,Kraftvärmeprod!$B$1:$BX$550,MATCH(BC$2,Kraftvärmeprod!$B$1:$BX$1,0),FALSE))/$AC76,"")</f>
        <v/>
      </c>
      <c r="BD76" s="283" t="str">
        <f>IF($AY76="ja",(VLOOKUP($B76,'Egen hetvattenprod'!$B$1:$BX$550,MATCH(BD$2,'Egen hetvattenprod'!$B$1:$BX$1,0),FALSE)+VLOOKUP($B76,Kraftvärmeprod!$B$1:$BX$550,MATCH(BD$2,Kraftvärmeprod!$B$1:$BX$1,0),FALSE))/$AC76,"")</f>
        <v/>
      </c>
      <c r="BF76" s="244" t="str">
        <f t="shared" si="11"/>
        <v>Nej</v>
      </c>
      <c r="BG76" s="283" t="str">
        <f>IF($BF76="ja",VLOOKUP($B76,'Egen hetvattenprod'!$B$1:$BX$550,MATCH("Andelen klimatgaser med fossilt ursprung för avfall ()",'Egen hetvattenprod'!$B$1:$BX$1,0),FALSE),"")</f>
        <v/>
      </c>
      <c r="BH76" s="283" t="str">
        <f>IF($BF76="ja",VLOOKUP($B76,Kraftvärmeprod!$B$1:$BX$550,MATCH("Andelen klimatgaser med fossilt ursprung för avfall ()",Kraftvärmeprod!$B$1:$BX$1,0),FALSE),"")</f>
        <v/>
      </c>
      <c r="BI76" s="307" t="str">
        <f>IF($BF76="ja",VLOOKUP($B76,'Egen hetvattenprod'!$B$1:$BX$550,MATCH("Avfall (GWh)",'Egen hetvattenprod'!$B$1:$BX$1,0),FALSE),"")</f>
        <v/>
      </c>
      <c r="BJ76" s="307" t="str">
        <f>IF($BF76="ja",VLOOKUP($B76,'Slutlig allokering kvv'!$B$1:$BX$550,MATCH("Avfall (GWh)",'Slutlig allokering kvv'!$B$1:$BX$1,0),FALSE),"")</f>
        <v/>
      </c>
      <c r="BK76" s="307" t="str">
        <f>IF($BF76="ja",VLOOKUP($B76,'Köpt hetvatten'!$B$1:$BX$550,MATCH("Avfall i köpt hetvatten",'Köpt hetvatten'!$B$1:$BX$1,0),FALSE),"")</f>
        <v/>
      </c>
      <c r="BL76" s="307" t="str">
        <f>IF($BF76="ja",VLOOKUP($B76,'Egen hetvattenprod'!$B$1:$BX$550,MATCH("Värde enligt ovan. (%)",'Egen hetvattenprod'!$B$1:$BX$1,0),FALSE),"")</f>
        <v/>
      </c>
      <c r="BM76" s="307" t="str">
        <f>IF($BF76="ja",VLOOKUP($B76,Kraftvärmeprod!$B$1:$BX$550,MATCH("Värde enligt ovan. (%)",Kraftvärmeprod!$B$1:$BX$1,0),FALSE),"")</f>
        <v/>
      </c>
      <c r="BN76" s="307"/>
      <c r="BO76" s="307"/>
      <c r="BP76" s="307"/>
      <c r="BQ76" s="307" t="str">
        <f>IF($BF76="ja",VLOOKUP($B76,'Egen hetvattenprod'!$B$1:$BX$550,MATCH("Tillförd olja (fossil) vid avfallsförbränning (GWh)",'Egen hetvattenprod'!$B$1:$BX$1,0),FALSE),"")</f>
        <v/>
      </c>
      <c r="BR76" s="307" t="str">
        <f>IF($BF76="ja",VLOOKUP($B76,Kraftvärmeprod!$B$1:$BX$550,MATCH("Tillförd olja (fossil) vid avfallsförbränning (GWh)",Kraftvärmeprod!$B$1:$BX$1,0),FALSE),"")</f>
        <v/>
      </c>
    </row>
    <row r="77" spans="1:70" x14ac:dyDescent="0.25">
      <c r="A77" s="2" t="str">
        <f>'Miljövärden för publ företag'!B79</f>
        <v>Falu Energi &amp; Vatten AB</v>
      </c>
      <c r="B77" s="2" t="str">
        <f>'Miljövärden för publ företag'!C79</f>
        <v>Falun</v>
      </c>
      <c r="C77" s="312">
        <f>IFERROR(VLOOKUP($B77,Totalt!$B$1:$AQ$554,MATCH(C$2,Totalt!$B$1:$AQ$1,0),FALSE),"")</f>
        <v>0</v>
      </c>
      <c r="D77" s="312">
        <f>IFERROR(VLOOKUP($B77,Totalt!$B$1:$AQ$554,MATCH(D$2,Totalt!$B$1:$AQ$1,0),FALSE),"")</f>
        <v>1.60236</v>
      </c>
      <c r="E77" s="312">
        <f>IFERROR(VLOOKUP($B77,Totalt!$B$1:$AQ$554,MATCH(E$2,Totalt!$B$1:$AQ$1,0),FALSE),"")</f>
        <v>0</v>
      </c>
      <c r="F77" s="312">
        <f>IFERROR(VLOOKUP($B77,Totalt!$B$1:$AQ$554,MATCH(F$2,Totalt!$B$1:$AQ$1,0),FALSE),"")</f>
        <v>0</v>
      </c>
      <c r="G77" s="312">
        <f>IFERROR(VLOOKUP($B77,Totalt!$B$1:$AQ$554,MATCH(G$2,Totalt!$B$1:$AQ$1,0),FALSE),"")</f>
        <v>0</v>
      </c>
      <c r="H77" s="312">
        <f>IFERROR(VLOOKUP($B77,Totalt!$B$1:$AQ$554,MATCH(H$2,Totalt!$B$1:$AQ$1,0),FALSE),"")</f>
        <v>2.86</v>
      </c>
      <c r="I77" s="312">
        <f>IFERROR(VLOOKUP($B77,Totalt!$B$1:$AQ$554,MATCH(I$2,Totalt!$B$1:$AQ$1,0),FALSE),"")</f>
        <v>0</v>
      </c>
      <c r="J77" s="312">
        <f>IFERROR(VLOOKUP($B77,Totalt!$B$1:$AQ$554,MATCH(J$2,Totalt!$B$1:$AQ$1,0),FALSE),"")</f>
        <v>0</v>
      </c>
      <c r="K77" s="312">
        <f>IFERROR(VLOOKUP($B77,Totalt!$B$1:$AQ$554,MATCH(K$2,Totalt!$B$1:$AQ$1,0),FALSE),"")</f>
        <v>0</v>
      </c>
      <c r="L77" s="312">
        <f>IFERROR(VLOOKUP($B77,Totalt!$B$1:$AQ$554,MATCH(L$2,Totalt!$B$1:$AQ$1,0),FALSE),"")</f>
        <v>42.277299999999997</v>
      </c>
      <c r="M77" s="312">
        <f>IFERROR(VLOOKUP($B77,Totalt!$B$1:$AQ$554,MATCH(M$2,Totalt!$B$1:$AQ$1,0),FALSE),"")</f>
        <v>72.106999999999999</v>
      </c>
      <c r="N77" s="312">
        <f>IFERROR(VLOOKUP($B77,Totalt!$B$1:$AQ$554,MATCH(N$2,Totalt!$B$1:$AQ$1,0),FALSE),"")</f>
        <v>25.2318</v>
      </c>
      <c r="O77" s="312">
        <f>IFERROR(VLOOKUP($B77,Totalt!$B$1:$AQ$554,MATCH(O$2,Totalt!$B$1:$AQ$1,0),FALSE),"")</f>
        <v>0</v>
      </c>
      <c r="P77" s="312">
        <f>IFERROR(VLOOKUP($B77,Totalt!$B$1:$AQ$554,MATCH(P$2,Totalt!$B$1:$AQ$1,0),FALSE),"")</f>
        <v>45.137</v>
      </c>
      <c r="Q77" s="312">
        <f>IFERROR(VLOOKUP($B77,Totalt!$B$1:$AQ$554,MATCH(Q$2,Totalt!$B$1:$AQ$1,0),FALSE),"")</f>
        <v>25.119700000000002</v>
      </c>
      <c r="R77" s="312">
        <f>IFERROR(VLOOKUP($B77,Totalt!$B$1:$AQ$554,MATCH(R$2,Totalt!$B$1:$AQ$1,0),FALSE),"")</f>
        <v>20.3</v>
      </c>
      <c r="S77" s="312">
        <f>IFERROR(VLOOKUP($B77,Totalt!$B$1:$AQ$554,MATCH(S$2,Totalt!$B$1:$AQ$1,0),FALSE),"")</f>
        <v>0</v>
      </c>
      <c r="T77" s="312">
        <f>IFERROR(VLOOKUP($B77,Totalt!$B$1:$AQ$554,MATCH(T$2,Totalt!$B$1:$AQ$1,0),FALSE),"")</f>
        <v>0</v>
      </c>
      <c r="U77" s="312">
        <f>IFERROR(VLOOKUP($B77,Totalt!$B$1:$AQ$554,MATCH(U$2,Totalt!$B$1:$AQ$1,0),FALSE),"")</f>
        <v>0</v>
      </c>
      <c r="V77" s="312">
        <f>IFERROR(VLOOKUP($B77,Totalt!$B$1:$AQ$554,MATCH(V$2,Totalt!$B$1:$AQ$1,0),FALSE),"")</f>
        <v>0</v>
      </c>
      <c r="W77" s="312">
        <f>IFERROR(VLOOKUP($B77,Totalt!$B$1:$AQ$554,MATCH(W$2,Totalt!$B$1:$AQ$1,0),FALSE),"")</f>
        <v>0</v>
      </c>
      <c r="X77" s="312">
        <f>IFERROR(VLOOKUP($B77,Totalt!$B$1:$AQ$554,MATCH(X$2,Totalt!$B$1:$AQ$1,0),FALSE),"")</f>
        <v>0</v>
      </c>
      <c r="Y77" s="312">
        <f>IFERROR(VLOOKUP($B77,Totalt!$B$1:$AQ$554,MATCH(Y$2,Totalt!$B$1:$AQ$1,0),FALSE),"")</f>
        <v>0</v>
      </c>
      <c r="Z77" s="312">
        <f>IFERROR(VLOOKUP($B77,Totalt!$B$1:$AQ$554,MATCH(Z$2,Totalt!$B$1:$AQ$1,0),FALSE),"")</f>
        <v>0</v>
      </c>
      <c r="AA77" s="312">
        <f>IFERROR(VLOOKUP($B77,Totalt!$B$1:$AQ$554,MATCH(AA$2,Totalt!$B$1:$AQ$1,0),FALSE),"")</f>
        <v>0</v>
      </c>
      <c r="AB77" s="312">
        <f>IFERROR(VLOOKUP($B77,Totalt!$B$1:$AQ$554,MATCH(AB$2,Totalt!$B$1:$AQ$1,0),FALSE),"")</f>
        <v>0</v>
      </c>
      <c r="AC77" s="312">
        <f>IFERROR(VLOOKUP($B77,Totalt!$B$1:$AQ$554,MATCH(AC$2,Totalt!$B$1:$AQ$1,0),FALSE),"")</f>
        <v>80.98</v>
      </c>
      <c r="AD77" s="312">
        <f>IFERROR(VLOOKUP($B77,Totalt!$B$1:$AQ$554,MATCH(AD$2,Totalt!$B$1:$AQ$1,0),FALSE),"")</f>
        <v>0.39</v>
      </c>
      <c r="AE77" s="312">
        <f>IFERROR(VLOOKUP($B77,Totalt!$B$1:$AQ$554,MATCH(AE$2,Totalt!$B$1:$AQ$1,0),FALSE),"")</f>
        <v>0</v>
      </c>
      <c r="AF77" s="312">
        <f>IFERROR(VLOOKUP($B77,Totalt!$B$1:$AQ$554,MATCH(AF$2,Totalt!$B$1:$AQ$1,0),FALSE),"")</f>
        <v>9.8176900000000007</v>
      </c>
      <c r="AG77" s="312">
        <f>IFERROR(VLOOKUP($B77,Totalt!$B$1:$AQ$554,MATCH(AG$2,Totalt!$B$1:$AQ$1,0),FALSE),"")</f>
        <v>54.85</v>
      </c>
      <c r="AI77" s="245">
        <f t="shared" si="9"/>
        <v>380.67285000000004</v>
      </c>
      <c r="AJ77" s="246">
        <f>IF(ISERROR(1/VLOOKUP($B77,Leveranser!$B$1:$S$500,MATCH("såld värme (gwh)",Leveranser!$B$1:$S$1,0),FALSE)),"",VLOOKUP($B77,Leveranser!$B$1:$S$500,MATCH("såld värme (gwh)",Leveranser!$B$1:$S$1,0),FALSE))</f>
        <v>369.64</v>
      </c>
      <c r="AK77" t="str">
        <f>IFERROR(IF(VLOOKUP($B77,Totalt!$B$1:$AQ$554,MATCH(AK$2,Totalt!$B$1:$AQ$1,0),FALSE)="","",VLOOKUP($B77,Totalt!$B$1:$AQ$554,MATCH(AK$2,Totalt!$B$1:$AQ$1,0),FALSE)),"")</f>
        <v/>
      </c>
      <c r="AM77" s="247" t="str">
        <f>IF(B77&lt;&gt;"",IF(VLOOKUP($B77,Totalt!$B$1:$AQ$554,MATCH("Kvalitetsgranskad:",Totalt!$B$1:$AQ$1,0),FALSE)="ja",VLOOKUP($B77,Miljö!$B$1:$AG$479,MATCH(AM$2,Miljö!$B$1:$AK$1,0),FALSE),""),"")</f>
        <v>Ja</v>
      </c>
      <c r="AN77" s="247" t="str">
        <f>IF(AM77="ja",VLOOKUP($B77,Miljö!$B$1:$J$479,MATCH("Typ av ursprungsspecificerad el   (Om inget värde anges används Nordisk residualmix, se inforuta) ()",Miljö!$B$1:$J$1,0),FALSE),IF(AM77="nej","Nordisk residualel",""))</f>
        <v>'Egen mix. bio. vatten. vind'</v>
      </c>
      <c r="AO77" s="247">
        <f>IF(AM77="","",VLOOKUP($B77,Miljö!$B$1:$J$479,MATCH("Fossilandel för ursprungspecificerad el ()",Miljö!$B$1:$J$1,0),FALSE))</f>
        <v>0</v>
      </c>
      <c r="AP77" s="247">
        <f>IF(AM77="","",IFERROR(VLOOKUP($B77,Miljö!$B$1:$J$479,MATCH("Kärnkraftsandel för ursprungsspecificerad el ()",Miljö!$B$1:$J$1,0),FALSE)/1,0))</f>
        <v>0</v>
      </c>
      <c r="AQ77" s="247">
        <f t="shared" si="10"/>
        <v>1</v>
      </c>
      <c r="AR77" s="52"/>
      <c r="AS77" s="247" t="str">
        <f t="shared" si="6"/>
        <v>Ja</v>
      </c>
      <c r="AT77" s="247">
        <f>IF(AS77="ja",VLOOKUP($B77,Miljö!$B$1:$O$500,MATCH("Fossil andel i procent (%)",Miljö!$B$1:$O$1,0),FALSE)/100,"")</f>
        <v>0</v>
      </c>
      <c r="AU77" s="52"/>
      <c r="AV77" s="247" t="str">
        <f t="shared" si="7"/>
        <v>Nej</v>
      </c>
      <c r="AW77" s="247" t="str">
        <f>IF(AV77="ja",VLOOKUP($B77,'Egen hetvattenprod'!$B$1:$AO$500,MATCH("Värmekälla till värmepumpar ()",'Egen hetvattenprod'!$B$1:$AO$1,0),FALSE),"")</f>
        <v/>
      </c>
      <c r="AY77" s="244" t="str">
        <f t="shared" si="8"/>
        <v>Ja</v>
      </c>
      <c r="AZ77" s="283">
        <f>IF($AY77="ja",(VLOOKUP($B77,'Egen hetvattenprod'!$B$1:$BX$550,MATCH(AZ$2,'Egen hetvattenprod'!$B$1:$BX$1,0),FALSE)+VLOOKUP($B77,Kraftvärmeprod!$B$1:$BX$550,MATCH(AZ$2,Kraftvärmeprod!$B$1:$BX$1,0),FALSE))/$AC77,"")</f>
        <v>1</v>
      </c>
      <c r="BA77" s="283">
        <f>IF($AY77="ja",(VLOOKUP($B77,'Egen hetvattenprod'!$B$1:$BX$550,MATCH(BA$2,'Egen hetvattenprod'!$B$1:$BX$1,0),FALSE)+VLOOKUP($B77,Kraftvärmeprod!$B$1:$BX$550,MATCH(BA$2,Kraftvärmeprod!$B$1:$BX$1,0),FALSE))/$AC77,"")</f>
        <v>0</v>
      </c>
      <c r="BB77" s="283">
        <f>IF($AY77="ja",(VLOOKUP($B77,'Egen hetvattenprod'!$B$1:$BX$550,MATCH(BB$2,'Egen hetvattenprod'!$B$1:$BX$1,0),FALSE)+VLOOKUP($B77,Kraftvärmeprod!$B$1:$BX$550,MATCH(BB$2,Kraftvärmeprod!$B$1:$BX$1,0),FALSE))/$AC77,"")</f>
        <v>0</v>
      </c>
      <c r="BC77" s="283">
        <f>IF($AY77="ja",(VLOOKUP($B77,'Egen hetvattenprod'!$B$1:$BX$550,MATCH(BC$2,'Egen hetvattenprod'!$B$1:$BX$1,0),FALSE)+VLOOKUP($B77,Kraftvärmeprod!$B$1:$BX$550,MATCH(BC$2,Kraftvärmeprod!$B$1:$BX$1,0),FALSE))/$AC77,"")</f>
        <v>0</v>
      </c>
      <c r="BD77" s="283">
        <f>IF($AY77="ja",(VLOOKUP($B77,'Egen hetvattenprod'!$B$1:$BX$550,MATCH(BD$2,'Egen hetvattenprod'!$B$1:$BX$1,0),FALSE)+VLOOKUP($B77,Kraftvärmeprod!$B$1:$BX$550,MATCH(BD$2,Kraftvärmeprod!$B$1:$BX$1,0),FALSE))/$AC77,"")</f>
        <v>0</v>
      </c>
      <c r="BF77" s="244" t="str">
        <f t="shared" si="11"/>
        <v>Nej</v>
      </c>
      <c r="BG77" s="283" t="str">
        <f>IF($BF77="ja",VLOOKUP($B77,'Egen hetvattenprod'!$B$1:$BX$550,MATCH("Andelen klimatgaser med fossilt ursprung för avfall ()",'Egen hetvattenprod'!$B$1:$BX$1,0),FALSE),"")</f>
        <v/>
      </c>
      <c r="BH77" s="283" t="str">
        <f>IF($BF77="ja",VLOOKUP($B77,Kraftvärmeprod!$B$1:$BX$550,MATCH("Andelen klimatgaser med fossilt ursprung för avfall ()",Kraftvärmeprod!$B$1:$BX$1,0),FALSE),"")</f>
        <v/>
      </c>
      <c r="BI77" s="307" t="str">
        <f>IF($BF77="ja",VLOOKUP($B77,'Egen hetvattenprod'!$B$1:$BX$550,MATCH("Avfall (GWh)",'Egen hetvattenprod'!$B$1:$BX$1,0),FALSE),"")</f>
        <v/>
      </c>
      <c r="BJ77" s="307" t="str">
        <f>IF($BF77="ja",VLOOKUP($B77,'Slutlig allokering kvv'!$B$1:$BX$550,MATCH("Avfall (GWh)",'Slutlig allokering kvv'!$B$1:$BX$1,0),FALSE),"")</f>
        <v/>
      </c>
      <c r="BK77" s="307" t="str">
        <f>IF($BF77="ja",VLOOKUP($B77,'Köpt hetvatten'!$B$1:$BX$550,MATCH("Avfall i köpt hetvatten",'Köpt hetvatten'!$B$1:$BX$1,0),FALSE),"")</f>
        <v/>
      </c>
      <c r="BL77" s="307" t="str">
        <f>IF($BF77="ja",VLOOKUP($B77,'Egen hetvattenprod'!$B$1:$BX$550,MATCH("Värde enligt ovan. (%)",'Egen hetvattenprod'!$B$1:$BX$1,0),FALSE),"")</f>
        <v/>
      </c>
      <c r="BM77" s="307" t="str">
        <f>IF($BF77="ja",VLOOKUP($B77,Kraftvärmeprod!$B$1:$BX$550,MATCH("Värde enligt ovan. (%)",Kraftvärmeprod!$B$1:$BX$1,0),FALSE),"")</f>
        <v/>
      </c>
      <c r="BN77" s="307"/>
      <c r="BO77" s="307"/>
      <c r="BP77" s="307"/>
      <c r="BQ77" s="307" t="str">
        <f>IF($BF77="ja",VLOOKUP($B77,'Egen hetvattenprod'!$B$1:$BX$550,MATCH("Tillförd olja (fossil) vid avfallsförbränning (GWh)",'Egen hetvattenprod'!$B$1:$BX$1,0),FALSE),"")</f>
        <v/>
      </c>
      <c r="BR77" s="307" t="str">
        <f>IF($BF77="ja",VLOOKUP($B77,Kraftvärmeprod!$B$1:$BX$550,MATCH("Tillförd olja (fossil) vid avfallsförbränning (GWh)",Kraftvärmeprod!$B$1:$BX$1,0),FALSE),"")</f>
        <v/>
      </c>
    </row>
    <row r="78" spans="1:70" x14ac:dyDescent="0.25">
      <c r="A78" s="2" t="str">
        <f>'Miljövärden för publ företag'!B80</f>
        <v>Falu Energi &amp; Vatten AB</v>
      </c>
      <c r="B78" s="2" t="str">
        <f>'Miljövärden för publ företag'!C80</f>
        <v>Grycksbo</v>
      </c>
      <c r="C78" s="312">
        <f>IFERROR(VLOOKUP($B78,Totalt!$B$1:$AQ$554,MATCH(C$2,Totalt!$B$1:$AQ$1,0),FALSE),"")</f>
        <v>0</v>
      </c>
      <c r="D78" s="312">
        <f>IFERROR(VLOOKUP($B78,Totalt!$B$1:$AQ$554,MATCH(D$2,Totalt!$B$1:$AQ$1,0),FALSE),"")</f>
        <v>0</v>
      </c>
      <c r="E78" s="312">
        <f>IFERROR(VLOOKUP($B78,Totalt!$B$1:$AQ$554,MATCH(E$2,Totalt!$B$1:$AQ$1,0),FALSE),"")</f>
        <v>0</v>
      </c>
      <c r="F78" s="312">
        <f>IFERROR(VLOOKUP($B78,Totalt!$B$1:$AQ$554,MATCH(F$2,Totalt!$B$1:$AQ$1,0),FALSE),"")</f>
        <v>0</v>
      </c>
      <c r="G78" s="312">
        <f>IFERROR(VLOOKUP($B78,Totalt!$B$1:$AQ$554,MATCH(G$2,Totalt!$B$1:$AQ$1,0),FALSE),"")</f>
        <v>0</v>
      </c>
      <c r="H78" s="312">
        <f>IFERROR(VLOOKUP($B78,Totalt!$B$1:$AQ$554,MATCH(H$2,Totalt!$B$1:$AQ$1,0),FALSE),"")</f>
        <v>0</v>
      </c>
      <c r="I78" s="312">
        <f>IFERROR(VLOOKUP($B78,Totalt!$B$1:$AQ$554,MATCH(I$2,Totalt!$B$1:$AQ$1,0),FALSE),"")</f>
        <v>0</v>
      </c>
      <c r="J78" s="312">
        <f>IFERROR(VLOOKUP($B78,Totalt!$B$1:$AQ$554,MATCH(J$2,Totalt!$B$1:$AQ$1,0),FALSE),"")</f>
        <v>0</v>
      </c>
      <c r="K78" s="312">
        <f>IFERROR(VLOOKUP($B78,Totalt!$B$1:$AQ$554,MATCH(K$2,Totalt!$B$1:$AQ$1,0),FALSE),"")</f>
        <v>0</v>
      </c>
      <c r="L78" s="312">
        <f>IFERROR(VLOOKUP($B78,Totalt!$B$1:$AQ$554,MATCH(L$2,Totalt!$B$1:$AQ$1,0),FALSE),"")</f>
        <v>0</v>
      </c>
      <c r="M78" s="312">
        <f>IFERROR(VLOOKUP($B78,Totalt!$B$1:$AQ$554,MATCH(M$2,Totalt!$B$1:$AQ$1,0),FALSE),"")</f>
        <v>0</v>
      </c>
      <c r="N78" s="312">
        <f>IFERROR(VLOOKUP($B78,Totalt!$B$1:$AQ$554,MATCH(N$2,Totalt!$B$1:$AQ$1,0),FALSE),"")</f>
        <v>0</v>
      </c>
      <c r="O78" s="312">
        <f>IFERROR(VLOOKUP($B78,Totalt!$B$1:$AQ$554,MATCH(O$2,Totalt!$B$1:$AQ$1,0),FALSE),"")</f>
        <v>0</v>
      </c>
      <c r="P78" s="312">
        <f>IFERROR(VLOOKUP($B78,Totalt!$B$1:$AQ$554,MATCH(P$2,Totalt!$B$1:$AQ$1,0),FALSE),"")</f>
        <v>0</v>
      </c>
      <c r="Q78" s="312">
        <f>IFERROR(VLOOKUP($B78,Totalt!$B$1:$AQ$554,MATCH(Q$2,Totalt!$B$1:$AQ$1,0),FALSE),"")</f>
        <v>0</v>
      </c>
      <c r="R78" s="312">
        <f>IFERROR(VLOOKUP($B78,Totalt!$B$1:$AQ$554,MATCH(R$2,Totalt!$B$1:$AQ$1,0),FALSE),"")</f>
        <v>6.43</v>
      </c>
      <c r="S78" s="312">
        <f>IFERROR(VLOOKUP($B78,Totalt!$B$1:$AQ$554,MATCH(S$2,Totalt!$B$1:$AQ$1,0),FALSE),"")</f>
        <v>0</v>
      </c>
      <c r="T78" s="312">
        <f>IFERROR(VLOOKUP($B78,Totalt!$B$1:$AQ$554,MATCH(T$2,Totalt!$B$1:$AQ$1,0),FALSE),"")</f>
        <v>0</v>
      </c>
      <c r="U78" s="312">
        <f>IFERROR(VLOOKUP($B78,Totalt!$B$1:$AQ$554,MATCH(U$2,Totalt!$B$1:$AQ$1,0),FALSE),"")</f>
        <v>0</v>
      </c>
      <c r="V78" s="312">
        <f>IFERROR(VLOOKUP($B78,Totalt!$B$1:$AQ$554,MATCH(V$2,Totalt!$B$1:$AQ$1,0),FALSE),"")</f>
        <v>0</v>
      </c>
      <c r="W78" s="312">
        <f>IFERROR(VLOOKUP($B78,Totalt!$B$1:$AQ$554,MATCH(W$2,Totalt!$B$1:$AQ$1,0),FALSE),"")</f>
        <v>0</v>
      </c>
      <c r="X78" s="312">
        <f>IFERROR(VLOOKUP($B78,Totalt!$B$1:$AQ$554,MATCH(X$2,Totalt!$B$1:$AQ$1,0),FALSE),"")</f>
        <v>0</v>
      </c>
      <c r="Y78" s="312">
        <f>IFERROR(VLOOKUP($B78,Totalt!$B$1:$AQ$554,MATCH(Y$2,Totalt!$B$1:$AQ$1,0),FALSE),"")</f>
        <v>0</v>
      </c>
      <c r="Z78" s="312">
        <f>IFERROR(VLOOKUP($B78,Totalt!$B$1:$AQ$554,MATCH(Z$2,Totalt!$B$1:$AQ$1,0),FALSE),"")</f>
        <v>0</v>
      </c>
      <c r="AA78" s="312">
        <f>IFERROR(VLOOKUP($B78,Totalt!$B$1:$AQ$554,MATCH(AA$2,Totalt!$B$1:$AQ$1,0),FALSE),"")</f>
        <v>0</v>
      </c>
      <c r="AB78" s="312">
        <f>IFERROR(VLOOKUP($B78,Totalt!$B$1:$AQ$554,MATCH(AB$2,Totalt!$B$1:$AQ$1,0),FALSE),"")</f>
        <v>0</v>
      </c>
      <c r="AC78" s="312">
        <f>IFERROR(VLOOKUP($B78,Totalt!$B$1:$AQ$554,MATCH(AC$2,Totalt!$B$1:$AQ$1,0),FALSE),"")</f>
        <v>0</v>
      </c>
      <c r="AD78" s="312">
        <f>IFERROR(VLOOKUP($B78,Totalt!$B$1:$AQ$554,MATCH(AD$2,Totalt!$B$1:$AQ$1,0),FALSE),"")</f>
        <v>0</v>
      </c>
      <c r="AE78" s="312">
        <f>IFERROR(VLOOKUP($B78,Totalt!$B$1:$AQ$554,MATCH(AE$2,Totalt!$B$1:$AQ$1,0),FALSE),"")</f>
        <v>0</v>
      </c>
      <c r="AF78" s="312">
        <f>IFERROR(VLOOKUP($B78,Totalt!$B$1:$AQ$554,MATCH(AF$2,Totalt!$B$1:$AQ$1,0),FALSE),"")</f>
        <v>4.9000000000000002E-2</v>
      </c>
      <c r="AG78" s="312">
        <f>IFERROR(VLOOKUP($B78,Totalt!$B$1:$AQ$554,MATCH(AG$2,Totalt!$B$1:$AQ$1,0),FALSE),"")</f>
        <v>0</v>
      </c>
      <c r="AI78" s="245">
        <f t="shared" si="9"/>
        <v>6.4790000000000001</v>
      </c>
      <c r="AJ78" s="246">
        <f>IF(ISERROR(1/VLOOKUP($B78,Leveranser!$B$1:$S$500,MATCH("såld värme (gwh)",Leveranser!$B$1:$S$1,0),FALSE)),"",VLOOKUP($B78,Leveranser!$B$1:$S$500,MATCH("såld värme (gwh)",Leveranser!$B$1:$S$1,0),FALSE))</f>
        <v>4.8600000000000003</v>
      </c>
      <c r="AK78" t="str">
        <f>IFERROR(IF(VLOOKUP($B78,Totalt!$B$1:$AQ$554,MATCH(AK$2,Totalt!$B$1:$AQ$1,0),FALSE)="","",VLOOKUP($B78,Totalt!$B$1:$AQ$554,MATCH(AK$2,Totalt!$B$1:$AQ$1,0),FALSE)),"")</f>
        <v/>
      </c>
      <c r="AM78" s="247" t="str">
        <f>IF(B78&lt;&gt;"",IF(VLOOKUP($B78,Totalt!$B$1:$AQ$554,MATCH("Kvalitetsgranskad:",Totalt!$B$1:$AQ$1,0),FALSE)="ja",VLOOKUP($B78,Miljö!$B$1:$AG$479,MATCH(AM$2,Miljö!$B$1:$AK$1,0),FALSE),""),"")</f>
        <v>Ja</v>
      </c>
      <c r="AN78" s="247" t="str">
        <f>IF(AM78="ja",VLOOKUP($B78,Miljö!$B$1:$J$479,MATCH("Typ av ursprungsspecificerad el   (Om inget värde anges används Nordisk residualmix, se inforuta) ()",Miljö!$B$1:$J$1,0),FALSE),IF(AM78="nej","Nordisk residualel",""))</f>
        <v>'Egen mix. bio. vatten. vind'</v>
      </c>
      <c r="AO78" s="247">
        <f>IF(AM78="","",VLOOKUP($B78,Miljö!$B$1:$J$479,MATCH("Fossilandel för ursprungspecificerad el ()",Miljö!$B$1:$J$1,0),FALSE))</f>
        <v>0</v>
      </c>
      <c r="AP78" s="247">
        <f>IF(AM78="","",IFERROR(VLOOKUP($B78,Miljö!$B$1:$J$479,MATCH("Kärnkraftsandel för ursprungsspecificerad el ()",Miljö!$B$1:$J$1,0),FALSE)/1,0))</f>
        <v>0</v>
      </c>
      <c r="AQ78" s="247">
        <f t="shared" si="10"/>
        <v>1</v>
      </c>
      <c r="AR78" s="52"/>
      <c r="AS78" s="247" t="str">
        <f t="shared" si="6"/>
        <v>Nej</v>
      </c>
      <c r="AT78" s="247" t="str">
        <f>IF(AS78="ja",VLOOKUP($B78,Miljö!$B$1:$O$500,MATCH("Fossil andel i procent (%)",Miljö!$B$1:$O$1,0),FALSE)/100,"")</f>
        <v/>
      </c>
      <c r="AU78" s="52"/>
      <c r="AV78" s="247" t="str">
        <f t="shared" si="7"/>
        <v>Nej</v>
      </c>
      <c r="AW78" s="247" t="str">
        <f>IF(AV78="ja",VLOOKUP($B78,'Egen hetvattenprod'!$B$1:$AO$500,MATCH("Värmekälla till värmepumpar ()",'Egen hetvattenprod'!$B$1:$AO$1,0),FALSE),"")</f>
        <v/>
      </c>
      <c r="AY78" s="244" t="str">
        <f t="shared" si="8"/>
        <v>Nej</v>
      </c>
      <c r="AZ78" s="283" t="str">
        <f>IF($AY78="ja",(VLOOKUP($B78,'Egen hetvattenprod'!$B$1:$BX$550,MATCH(AZ$2,'Egen hetvattenprod'!$B$1:$BX$1,0),FALSE)+VLOOKUP($B78,Kraftvärmeprod!$B$1:$BX$550,MATCH(AZ$2,Kraftvärmeprod!$B$1:$BX$1,0),FALSE))/$AC78,"")</f>
        <v/>
      </c>
      <c r="BA78" s="283" t="str">
        <f>IF($AY78="ja",(VLOOKUP($B78,'Egen hetvattenprod'!$B$1:$BX$550,MATCH(BA$2,'Egen hetvattenprod'!$B$1:$BX$1,0),FALSE)+VLOOKUP($B78,Kraftvärmeprod!$B$1:$BX$550,MATCH(BA$2,Kraftvärmeprod!$B$1:$BX$1,0),FALSE))/$AC78,"")</f>
        <v/>
      </c>
      <c r="BB78" s="283" t="str">
        <f>IF($AY78="ja",(VLOOKUP($B78,'Egen hetvattenprod'!$B$1:$BX$550,MATCH(BB$2,'Egen hetvattenprod'!$B$1:$BX$1,0),FALSE)+VLOOKUP($B78,Kraftvärmeprod!$B$1:$BX$550,MATCH(BB$2,Kraftvärmeprod!$B$1:$BX$1,0),FALSE))/$AC78,"")</f>
        <v/>
      </c>
      <c r="BC78" s="283" t="str">
        <f>IF($AY78="ja",(VLOOKUP($B78,'Egen hetvattenprod'!$B$1:$BX$550,MATCH(BC$2,'Egen hetvattenprod'!$B$1:$BX$1,0),FALSE)+VLOOKUP($B78,Kraftvärmeprod!$B$1:$BX$550,MATCH(BC$2,Kraftvärmeprod!$B$1:$BX$1,0),FALSE))/$AC78,"")</f>
        <v/>
      </c>
      <c r="BD78" s="283" t="str">
        <f>IF($AY78="ja",(VLOOKUP($B78,'Egen hetvattenprod'!$B$1:$BX$550,MATCH(BD$2,'Egen hetvattenprod'!$B$1:$BX$1,0),FALSE)+VLOOKUP($B78,Kraftvärmeprod!$B$1:$BX$550,MATCH(BD$2,Kraftvärmeprod!$B$1:$BX$1,0),FALSE))/$AC78,"")</f>
        <v/>
      </c>
      <c r="BF78" s="244" t="str">
        <f t="shared" si="11"/>
        <v>Nej</v>
      </c>
      <c r="BG78" s="283" t="str">
        <f>IF($BF78="ja",VLOOKUP($B78,'Egen hetvattenprod'!$B$1:$BX$550,MATCH("Andelen klimatgaser med fossilt ursprung för avfall ()",'Egen hetvattenprod'!$B$1:$BX$1,0),FALSE),"")</f>
        <v/>
      </c>
      <c r="BH78" s="283" t="str">
        <f>IF($BF78="ja",VLOOKUP($B78,Kraftvärmeprod!$B$1:$BX$550,MATCH("Andelen klimatgaser med fossilt ursprung för avfall ()",Kraftvärmeprod!$B$1:$BX$1,0),FALSE),"")</f>
        <v/>
      </c>
      <c r="BI78" s="307" t="str">
        <f>IF($BF78="ja",VLOOKUP($B78,'Egen hetvattenprod'!$B$1:$BX$550,MATCH("Avfall (GWh)",'Egen hetvattenprod'!$B$1:$BX$1,0),FALSE),"")</f>
        <v/>
      </c>
      <c r="BJ78" s="307" t="str">
        <f>IF($BF78="ja",VLOOKUP($B78,'Slutlig allokering kvv'!$B$1:$BX$550,MATCH("Avfall (GWh)",'Slutlig allokering kvv'!$B$1:$BX$1,0),FALSE),"")</f>
        <v/>
      </c>
      <c r="BK78" s="307" t="str">
        <f>IF($BF78="ja",VLOOKUP($B78,'Köpt hetvatten'!$B$1:$BX$550,MATCH("Avfall i köpt hetvatten",'Köpt hetvatten'!$B$1:$BX$1,0),FALSE),"")</f>
        <v/>
      </c>
      <c r="BL78" s="307" t="str">
        <f>IF($BF78="ja",VLOOKUP($B78,'Egen hetvattenprod'!$B$1:$BX$550,MATCH("Värde enligt ovan. (%)",'Egen hetvattenprod'!$B$1:$BX$1,0),FALSE),"")</f>
        <v/>
      </c>
      <c r="BM78" s="307" t="str">
        <f>IF($BF78="ja",VLOOKUP($B78,Kraftvärmeprod!$B$1:$BX$550,MATCH("Värde enligt ovan. (%)",Kraftvärmeprod!$B$1:$BX$1,0),FALSE),"")</f>
        <v/>
      </c>
      <c r="BN78" s="307"/>
      <c r="BO78" s="307"/>
      <c r="BP78" s="307"/>
      <c r="BQ78" s="307" t="str">
        <f>IF($BF78="ja",VLOOKUP($B78,'Egen hetvattenprod'!$B$1:$BX$550,MATCH("Tillförd olja (fossil) vid avfallsförbränning (GWh)",'Egen hetvattenprod'!$B$1:$BX$1,0),FALSE),"")</f>
        <v/>
      </c>
      <c r="BR78" s="307" t="str">
        <f>IF($BF78="ja",VLOOKUP($B78,Kraftvärmeprod!$B$1:$BX$550,MATCH("Tillförd olja (fossil) vid avfallsförbränning (GWh)",Kraftvärmeprod!$B$1:$BX$1,0),FALSE),"")</f>
        <v/>
      </c>
    </row>
    <row r="79" spans="1:70" x14ac:dyDescent="0.25">
      <c r="A79" s="2" t="str">
        <f>'Miljövärden för publ företag'!B81</f>
        <v>Falu Energi &amp; Vatten AB</v>
      </c>
      <c r="B79" s="2" t="str">
        <f>'Miljövärden för publ företag'!C81</f>
        <v>Svärdsjö</v>
      </c>
      <c r="C79" s="312">
        <f>IFERROR(VLOOKUP($B79,Totalt!$B$1:$AQ$554,MATCH(C$2,Totalt!$B$1:$AQ$1,0),FALSE),"")</f>
        <v>0</v>
      </c>
      <c r="D79" s="312">
        <f>IFERROR(VLOOKUP($B79,Totalt!$B$1:$AQ$554,MATCH(D$2,Totalt!$B$1:$AQ$1,0),FALSE),"")</f>
        <v>0.03</v>
      </c>
      <c r="E79" s="312">
        <f>IFERROR(VLOOKUP($B79,Totalt!$B$1:$AQ$554,MATCH(E$2,Totalt!$B$1:$AQ$1,0),FALSE),"")</f>
        <v>0</v>
      </c>
      <c r="F79" s="312">
        <f>IFERROR(VLOOKUP($B79,Totalt!$B$1:$AQ$554,MATCH(F$2,Totalt!$B$1:$AQ$1,0),FALSE),"")</f>
        <v>0</v>
      </c>
      <c r="G79" s="312">
        <f>IFERROR(VLOOKUP($B79,Totalt!$B$1:$AQ$554,MATCH(G$2,Totalt!$B$1:$AQ$1,0),FALSE),"")</f>
        <v>0</v>
      </c>
      <c r="H79" s="312">
        <f>IFERROR(VLOOKUP($B79,Totalt!$B$1:$AQ$554,MATCH(H$2,Totalt!$B$1:$AQ$1,0),FALSE),"")</f>
        <v>0</v>
      </c>
      <c r="I79" s="312">
        <f>IFERROR(VLOOKUP($B79,Totalt!$B$1:$AQ$554,MATCH(I$2,Totalt!$B$1:$AQ$1,0),FALSE),"")</f>
        <v>0</v>
      </c>
      <c r="J79" s="312">
        <f>IFERROR(VLOOKUP($B79,Totalt!$B$1:$AQ$554,MATCH(J$2,Totalt!$B$1:$AQ$1,0),FALSE),"")</f>
        <v>0</v>
      </c>
      <c r="K79" s="312">
        <f>IFERROR(VLOOKUP($B79,Totalt!$B$1:$AQ$554,MATCH(K$2,Totalt!$B$1:$AQ$1,0),FALSE),"")</f>
        <v>0</v>
      </c>
      <c r="L79" s="312">
        <f>IFERROR(VLOOKUP($B79,Totalt!$B$1:$AQ$554,MATCH(L$2,Totalt!$B$1:$AQ$1,0),FALSE),"")</f>
        <v>0</v>
      </c>
      <c r="M79" s="312">
        <f>IFERROR(VLOOKUP($B79,Totalt!$B$1:$AQ$554,MATCH(M$2,Totalt!$B$1:$AQ$1,0),FALSE),"")</f>
        <v>0</v>
      </c>
      <c r="N79" s="312">
        <f>IFERROR(VLOOKUP($B79,Totalt!$B$1:$AQ$554,MATCH(N$2,Totalt!$B$1:$AQ$1,0),FALSE),"")</f>
        <v>0</v>
      </c>
      <c r="O79" s="312">
        <f>IFERROR(VLOOKUP($B79,Totalt!$B$1:$AQ$554,MATCH(O$2,Totalt!$B$1:$AQ$1,0),FALSE),"")</f>
        <v>0</v>
      </c>
      <c r="P79" s="312">
        <f>IFERROR(VLOOKUP($B79,Totalt!$B$1:$AQ$554,MATCH(P$2,Totalt!$B$1:$AQ$1,0),FALSE),"")</f>
        <v>0</v>
      </c>
      <c r="Q79" s="312">
        <f>IFERROR(VLOOKUP($B79,Totalt!$B$1:$AQ$554,MATCH(Q$2,Totalt!$B$1:$AQ$1,0),FALSE),"")</f>
        <v>0</v>
      </c>
      <c r="R79" s="312">
        <f>IFERROR(VLOOKUP($B79,Totalt!$B$1:$AQ$554,MATCH(R$2,Totalt!$B$1:$AQ$1,0),FALSE),"")</f>
        <v>6.7</v>
      </c>
      <c r="S79" s="312">
        <f>IFERROR(VLOOKUP($B79,Totalt!$B$1:$AQ$554,MATCH(S$2,Totalt!$B$1:$AQ$1,0),FALSE),"")</f>
        <v>0</v>
      </c>
      <c r="T79" s="312">
        <f>IFERROR(VLOOKUP($B79,Totalt!$B$1:$AQ$554,MATCH(T$2,Totalt!$B$1:$AQ$1,0),FALSE),"")</f>
        <v>0</v>
      </c>
      <c r="U79" s="312">
        <f>IFERROR(VLOOKUP($B79,Totalt!$B$1:$AQ$554,MATCH(U$2,Totalt!$B$1:$AQ$1,0),FALSE),"")</f>
        <v>0</v>
      </c>
      <c r="V79" s="312">
        <f>IFERROR(VLOOKUP($B79,Totalt!$B$1:$AQ$554,MATCH(V$2,Totalt!$B$1:$AQ$1,0),FALSE),"")</f>
        <v>0</v>
      </c>
      <c r="W79" s="312">
        <f>IFERROR(VLOOKUP($B79,Totalt!$B$1:$AQ$554,MATCH(W$2,Totalt!$B$1:$AQ$1,0),FALSE),"")</f>
        <v>0</v>
      </c>
      <c r="X79" s="312">
        <f>IFERROR(VLOOKUP($B79,Totalt!$B$1:$AQ$554,MATCH(X$2,Totalt!$B$1:$AQ$1,0),FALSE),"")</f>
        <v>0</v>
      </c>
      <c r="Y79" s="312">
        <f>IFERROR(VLOOKUP($B79,Totalt!$B$1:$AQ$554,MATCH(Y$2,Totalt!$B$1:$AQ$1,0),FALSE),"")</f>
        <v>0</v>
      </c>
      <c r="Z79" s="312">
        <f>IFERROR(VLOOKUP($B79,Totalt!$B$1:$AQ$554,MATCH(Z$2,Totalt!$B$1:$AQ$1,0),FALSE),"")</f>
        <v>0</v>
      </c>
      <c r="AA79" s="312">
        <f>IFERROR(VLOOKUP($B79,Totalt!$B$1:$AQ$554,MATCH(AA$2,Totalt!$B$1:$AQ$1,0),FALSE),"")</f>
        <v>0</v>
      </c>
      <c r="AB79" s="312">
        <f>IFERROR(VLOOKUP($B79,Totalt!$B$1:$AQ$554,MATCH(AB$2,Totalt!$B$1:$AQ$1,0),FALSE),"")</f>
        <v>0</v>
      </c>
      <c r="AC79" s="312">
        <f>IFERROR(VLOOKUP($B79,Totalt!$B$1:$AQ$554,MATCH(AC$2,Totalt!$B$1:$AQ$1,0),FALSE),"")</f>
        <v>0</v>
      </c>
      <c r="AD79" s="312">
        <f>IFERROR(VLOOKUP($B79,Totalt!$B$1:$AQ$554,MATCH(AD$2,Totalt!$B$1:$AQ$1,0),FALSE),"")</f>
        <v>0</v>
      </c>
      <c r="AE79" s="312">
        <f>IFERROR(VLOOKUP($B79,Totalt!$B$1:$AQ$554,MATCH(AE$2,Totalt!$B$1:$AQ$1,0),FALSE),"")</f>
        <v>0</v>
      </c>
      <c r="AF79" s="312">
        <f>IFERROR(VLOOKUP($B79,Totalt!$B$1:$AQ$554,MATCH(AF$2,Totalt!$B$1:$AQ$1,0),FALSE),"")</f>
        <v>0.106</v>
      </c>
      <c r="AG79" s="312">
        <f>IFERROR(VLOOKUP($B79,Totalt!$B$1:$AQ$554,MATCH(AG$2,Totalt!$B$1:$AQ$1,0),FALSE),"")</f>
        <v>0</v>
      </c>
      <c r="AI79" s="245">
        <f t="shared" si="9"/>
        <v>6.8360000000000003</v>
      </c>
      <c r="AJ79" s="246">
        <f>IF(ISERROR(1/VLOOKUP($B79,Leveranser!$B$1:$S$500,MATCH("såld värme (gwh)",Leveranser!$B$1:$S$1,0),FALSE)),"",VLOOKUP($B79,Leveranser!$B$1:$S$500,MATCH("såld värme (gwh)",Leveranser!$B$1:$S$1,0),FALSE))</f>
        <v>4.7699999999999996</v>
      </c>
      <c r="AK79" t="str">
        <f>IFERROR(IF(VLOOKUP($B79,Totalt!$B$1:$AQ$554,MATCH(AK$2,Totalt!$B$1:$AQ$1,0),FALSE)="","",VLOOKUP($B79,Totalt!$B$1:$AQ$554,MATCH(AK$2,Totalt!$B$1:$AQ$1,0),FALSE)),"")</f>
        <v/>
      </c>
      <c r="AM79" s="247" t="str">
        <f>IF(B79&lt;&gt;"",IF(VLOOKUP($B79,Totalt!$B$1:$AQ$554,MATCH("Kvalitetsgranskad:",Totalt!$B$1:$AQ$1,0),FALSE)="ja",VLOOKUP($B79,Miljö!$B$1:$AG$479,MATCH(AM$2,Miljö!$B$1:$AK$1,0),FALSE),""),"")</f>
        <v>Ja</v>
      </c>
      <c r="AN79" s="247" t="str">
        <f>IF(AM79="ja",VLOOKUP($B79,Miljö!$B$1:$J$479,MATCH("Typ av ursprungsspecificerad el   (Om inget värde anges används Nordisk residualmix, se inforuta) ()",Miljö!$B$1:$J$1,0),FALSE),IF(AM79="nej","Nordisk residualel",""))</f>
        <v>'Egen mix. bio. vatten. vind'</v>
      </c>
      <c r="AO79" s="247">
        <f>IF(AM79="","",VLOOKUP($B79,Miljö!$B$1:$J$479,MATCH("Fossilandel för ursprungspecificerad el ()",Miljö!$B$1:$J$1,0),FALSE))</f>
        <v>0</v>
      </c>
      <c r="AP79" s="247">
        <f>IF(AM79="","",IFERROR(VLOOKUP($B79,Miljö!$B$1:$J$479,MATCH("Kärnkraftsandel för ursprungsspecificerad el ()",Miljö!$B$1:$J$1,0),FALSE)/1,0))</f>
        <v>0</v>
      </c>
      <c r="AQ79" s="247">
        <f t="shared" si="10"/>
        <v>1</v>
      </c>
      <c r="AR79" s="52"/>
      <c r="AS79" s="247" t="str">
        <f t="shared" si="6"/>
        <v>Nej</v>
      </c>
      <c r="AT79" s="247" t="str">
        <f>IF(AS79="ja",VLOOKUP($B79,Miljö!$B$1:$O$500,MATCH("Fossil andel i procent (%)",Miljö!$B$1:$O$1,0),FALSE)/100,"")</f>
        <v/>
      </c>
      <c r="AU79" s="52"/>
      <c r="AV79" s="247" t="str">
        <f t="shared" si="7"/>
        <v>Nej</v>
      </c>
      <c r="AW79" s="247" t="str">
        <f>IF(AV79="ja",VLOOKUP($B79,'Egen hetvattenprod'!$B$1:$AO$500,MATCH("Värmekälla till värmepumpar ()",'Egen hetvattenprod'!$B$1:$AO$1,0),FALSE),"")</f>
        <v/>
      </c>
      <c r="AY79" s="244" t="str">
        <f t="shared" si="8"/>
        <v>Nej</v>
      </c>
      <c r="AZ79" s="283" t="str">
        <f>IF($AY79="ja",(VLOOKUP($B79,'Egen hetvattenprod'!$B$1:$BX$550,MATCH(AZ$2,'Egen hetvattenprod'!$B$1:$BX$1,0),FALSE)+VLOOKUP($B79,Kraftvärmeprod!$B$1:$BX$550,MATCH(AZ$2,Kraftvärmeprod!$B$1:$BX$1,0),FALSE))/$AC79,"")</f>
        <v/>
      </c>
      <c r="BA79" s="283" t="str">
        <f>IF($AY79="ja",(VLOOKUP($B79,'Egen hetvattenprod'!$B$1:$BX$550,MATCH(BA$2,'Egen hetvattenprod'!$B$1:$BX$1,0),FALSE)+VLOOKUP($B79,Kraftvärmeprod!$B$1:$BX$550,MATCH(BA$2,Kraftvärmeprod!$B$1:$BX$1,0),FALSE))/$AC79,"")</f>
        <v/>
      </c>
      <c r="BB79" s="283" t="str">
        <f>IF($AY79="ja",(VLOOKUP($B79,'Egen hetvattenprod'!$B$1:$BX$550,MATCH(BB$2,'Egen hetvattenprod'!$B$1:$BX$1,0),FALSE)+VLOOKUP($B79,Kraftvärmeprod!$B$1:$BX$550,MATCH(BB$2,Kraftvärmeprod!$B$1:$BX$1,0),FALSE))/$AC79,"")</f>
        <v/>
      </c>
      <c r="BC79" s="283" t="str">
        <f>IF($AY79="ja",(VLOOKUP($B79,'Egen hetvattenprod'!$B$1:$BX$550,MATCH(BC$2,'Egen hetvattenprod'!$B$1:$BX$1,0),FALSE)+VLOOKUP($B79,Kraftvärmeprod!$B$1:$BX$550,MATCH(BC$2,Kraftvärmeprod!$B$1:$BX$1,0),FALSE))/$AC79,"")</f>
        <v/>
      </c>
      <c r="BD79" s="283" t="str">
        <f>IF($AY79="ja",(VLOOKUP($B79,'Egen hetvattenprod'!$B$1:$BX$550,MATCH(BD$2,'Egen hetvattenprod'!$B$1:$BX$1,0),FALSE)+VLOOKUP($B79,Kraftvärmeprod!$B$1:$BX$550,MATCH(BD$2,Kraftvärmeprod!$B$1:$BX$1,0),FALSE))/$AC79,"")</f>
        <v/>
      </c>
      <c r="BF79" s="244" t="str">
        <f t="shared" si="11"/>
        <v>Nej</v>
      </c>
      <c r="BG79" s="283" t="str">
        <f>IF($BF79="ja",VLOOKUP($B79,'Egen hetvattenprod'!$B$1:$BX$550,MATCH("Andelen klimatgaser med fossilt ursprung för avfall ()",'Egen hetvattenprod'!$B$1:$BX$1,0),FALSE),"")</f>
        <v/>
      </c>
      <c r="BH79" s="283" t="str">
        <f>IF($BF79="ja",VLOOKUP($B79,Kraftvärmeprod!$B$1:$BX$550,MATCH("Andelen klimatgaser med fossilt ursprung för avfall ()",Kraftvärmeprod!$B$1:$BX$1,0),FALSE),"")</f>
        <v/>
      </c>
      <c r="BI79" s="307" t="str">
        <f>IF($BF79="ja",VLOOKUP($B79,'Egen hetvattenprod'!$B$1:$BX$550,MATCH("Avfall (GWh)",'Egen hetvattenprod'!$B$1:$BX$1,0),FALSE),"")</f>
        <v/>
      </c>
      <c r="BJ79" s="307" t="str">
        <f>IF($BF79="ja",VLOOKUP($B79,'Slutlig allokering kvv'!$B$1:$BX$550,MATCH("Avfall (GWh)",'Slutlig allokering kvv'!$B$1:$BX$1,0),FALSE),"")</f>
        <v/>
      </c>
      <c r="BK79" s="307" t="str">
        <f>IF($BF79="ja",VLOOKUP($B79,'Köpt hetvatten'!$B$1:$BX$550,MATCH("Avfall i köpt hetvatten",'Köpt hetvatten'!$B$1:$BX$1,0),FALSE),"")</f>
        <v/>
      </c>
      <c r="BL79" s="307" t="str">
        <f>IF($BF79="ja",VLOOKUP($B79,'Egen hetvattenprod'!$B$1:$BX$550,MATCH("Värde enligt ovan. (%)",'Egen hetvattenprod'!$B$1:$BX$1,0),FALSE),"")</f>
        <v/>
      </c>
      <c r="BM79" s="307" t="str">
        <f>IF($BF79="ja",VLOOKUP($B79,Kraftvärmeprod!$B$1:$BX$550,MATCH("Värde enligt ovan. (%)",Kraftvärmeprod!$B$1:$BX$1,0),FALSE),"")</f>
        <v/>
      </c>
      <c r="BN79" s="307"/>
      <c r="BO79" s="307"/>
      <c r="BP79" s="307"/>
      <c r="BQ79" s="307" t="str">
        <f>IF($BF79="ja",VLOOKUP($B79,'Egen hetvattenprod'!$B$1:$BX$550,MATCH("Tillförd olja (fossil) vid avfallsförbränning (GWh)",'Egen hetvattenprod'!$B$1:$BX$1,0),FALSE),"")</f>
        <v/>
      </c>
      <c r="BR79" s="307" t="str">
        <f>IF($BF79="ja",VLOOKUP($B79,Kraftvärmeprod!$B$1:$BX$550,MATCH("Tillförd olja (fossil) vid avfallsförbränning (GWh)",Kraftvärmeprod!$B$1:$BX$1,0),FALSE),"")</f>
        <v/>
      </c>
    </row>
    <row r="80" spans="1:70" x14ac:dyDescent="0.25">
      <c r="A80" s="2" t="str">
        <f>'Miljövärden för publ företag'!B82</f>
        <v>Finspångs Tekniska Verk AB</v>
      </c>
      <c r="B80" s="2" t="str">
        <f>'Miljövärden för publ företag'!C82</f>
        <v>Finspång</v>
      </c>
      <c r="C80" s="312">
        <f>IFERROR(VLOOKUP($B80,Totalt!$B$1:$AQ$554,MATCH(C$2,Totalt!$B$1:$AQ$1,0),FALSE),"")</f>
        <v>0</v>
      </c>
      <c r="D80" s="312">
        <f>IFERROR(VLOOKUP($B80,Totalt!$B$1:$AQ$554,MATCH(D$2,Totalt!$B$1:$AQ$1,0),FALSE),"")</f>
        <v>1.3</v>
      </c>
      <c r="E80" s="312">
        <f>IFERROR(VLOOKUP($B80,Totalt!$B$1:$AQ$554,MATCH(E$2,Totalt!$B$1:$AQ$1,0),FALSE),"")</f>
        <v>0</v>
      </c>
      <c r="F80" s="312">
        <f>IFERROR(VLOOKUP($B80,Totalt!$B$1:$AQ$554,MATCH(F$2,Totalt!$B$1:$AQ$1,0),FALSE),"")</f>
        <v>0</v>
      </c>
      <c r="G80" s="312">
        <f>IFERROR(VLOOKUP($B80,Totalt!$B$1:$AQ$554,MATCH(G$2,Totalt!$B$1:$AQ$1,0),FALSE),"")</f>
        <v>0</v>
      </c>
      <c r="H80" s="312">
        <f>IFERROR(VLOOKUP($B80,Totalt!$B$1:$AQ$554,MATCH(H$2,Totalt!$B$1:$AQ$1,0),FALSE),"")</f>
        <v>0</v>
      </c>
      <c r="I80" s="312">
        <f>IFERROR(VLOOKUP($B80,Totalt!$B$1:$AQ$554,MATCH(I$2,Totalt!$B$1:$AQ$1,0),FALSE),"")</f>
        <v>66.900000000000006</v>
      </c>
      <c r="J80" s="312">
        <f>IFERROR(VLOOKUP($B80,Totalt!$B$1:$AQ$554,MATCH(J$2,Totalt!$B$1:$AQ$1,0),FALSE),"")</f>
        <v>0</v>
      </c>
      <c r="K80" s="312">
        <f>IFERROR(VLOOKUP($B80,Totalt!$B$1:$AQ$554,MATCH(K$2,Totalt!$B$1:$AQ$1,0),FALSE),"")</f>
        <v>0</v>
      </c>
      <c r="L80" s="312">
        <f>IFERROR(VLOOKUP($B80,Totalt!$B$1:$AQ$554,MATCH(L$2,Totalt!$B$1:$AQ$1,0),FALSE),"")</f>
        <v>0.9</v>
      </c>
      <c r="M80" s="312">
        <f>IFERROR(VLOOKUP($B80,Totalt!$B$1:$AQ$554,MATCH(M$2,Totalt!$B$1:$AQ$1,0),FALSE),"")</f>
        <v>0</v>
      </c>
      <c r="N80" s="312">
        <f>IFERROR(VLOOKUP($B80,Totalt!$B$1:$AQ$554,MATCH(N$2,Totalt!$B$1:$AQ$1,0),FALSE),"")</f>
        <v>45.6</v>
      </c>
      <c r="O80" s="312">
        <f>IFERROR(VLOOKUP($B80,Totalt!$B$1:$AQ$554,MATCH(O$2,Totalt!$B$1:$AQ$1,0),FALSE),"")</f>
        <v>0</v>
      </c>
      <c r="P80" s="312">
        <f>IFERROR(VLOOKUP($B80,Totalt!$B$1:$AQ$554,MATCH(P$2,Totalt!$B$1:$AQ$1,0),FALSE),"")</f>
        <v>0</v>
      </c>
      <c r="Q80" s="312">
        <f>IFERROR(VLOOKUP($B80,Totalt!$B$1:$AQ$554,MATCH(Q$2,Totalt!$B$1:$AQ$1,0),FALSE),"")</f>
        <v>0</v>
      </c>
      <c r="R80" s="312">
        <f>IFERROR(VLOOKUP($B80,Totalt!$B$1:$AQ$554,MATCH(R$2,Totalt!$B$1:$AQ$1,0),FALSE),"")</f>
        <v>0</v>
      </c>
      <c r="S80" s="312">
        <f>IFERROR(VLOOKUP($B80,Totalt!$B$1:$AQ$554,MATCH(S$2,Totalt!$B$1:$AQ$1,0),FALSE),"")</f>
        <v>0</v>
      </c>
      <c r="T80" s="312">
        <f>IFERROR(VLOOKUP($B80,Totalt!$B$1:$AQ$554,MATCH(T$2,Totalt!$B$1:$AQ$1,0),FALSE),"")</f>
        <v>0</v>
      </c>
      <c r="U80" s="312">
        <f>IFERROR(VLOOKUP($B80,Totalt!$B$1:$AQ$554,MATCH(U$2,Totalt!$B$1:$AQ$1,0),FALSE),"")</f>
        <v>0</v>
      </c>
      <c r="V80" s="312">
        <f>IFERROR(VLOOKUP($B80,Totalt!$B$1:$AQ$554,MATCH(V$2,Totalt!$B$1:$AQ$1,0),FALSE),"")</f>
        <v>0</v>
      </c>
      <c r="W80" s="312">
        <f>IFERROR(VLOOKUP($B80,Totalt!$B$1:$AQ$554,MATCH(W$2,Totalt!$B$1:$AQ$1,0),FALSE),"")</f>
        <v>5.8</v>
      </c>
      <c r="X80" s="312">
        <f>IFERROR(VLOOKUP($B80,Totalt!$B$1:$AQ$554,MATCH(X$2,Totalt!$B$1:$AQ$1,0),FALSE),"")</f>
        <v>0</v>
      </c>
      <c r="Y80" s="312">
        <f>IFERROR(VLOOKUP($B80,Totalt!$B$1:$AQ$554,MATCH(Y$2,Totalt!$B$1:$AQ$1,0),FALSE),"")</f>
        <v>0</v>
      </c>
      <c r="Z80" s="312">
        <f>IFERROR(VLOOKUP($B80,Totalt!$B$1:$AQ$554,MATCH(Z$2,Totalt!$B$1:$AQ$1,0),FALSE),"")</f>
        <v>0</v>
      </c>
      <c r="AA80" s="312">
        <f>IFERROR(VLOOKUP($B80,Totalt!$B$1:$AQ$554,MATCH(AA$2,Totalt!$B$1:$AQ$1,0),FALSE),"")</f>
        <v>0</v>
      </c>
      <c r="AB80" s="312">
        <f>IFERROR(VLOOKUP($B80,Totalt!$B$1:$AQ$554,MATCH(AB$2,Totalt!$B$1:$AQ$1,0),FALSE),"")</f>
        <v>0</v>
      </c>
      <c r="AC80" s="312">
        <f>IFERROR(VLOOKUP($B80,Totalt!$B$1:$AQ$554,MATCH(AC$2,Totalt!$B$1:$AQ$1,0),FALSE),"")</f>
        <v>0</v>
      </c>
      <c r="AD80" s="312">
        <f>IFERROR(VLOOKUP($B80,Totalt!$B$1:$AQ$554,MATCH(AD$2,Totalt!$B$1:$AQ$1,0),FALSE),"")</f>
        <v>17.899999999999999</v>
      </c>
      <c r="AE80" s="312">
        <f>IFERROR(VLOOKUP($B80,Totalt!$B$1:$AQ$554,MATCH(AE$2,Totalt!$B$1:$AQ$1,0),FALSE),"")</f>
        <v>0</v>
      </c>
      <c r="AF80" s="312">
        <f>IFERROR(VLOOKUP($B80,Totalt!$B$1:$AQ$554,MATCH(AF$2,Totalt!$B$1:$AQ$1,0),FALSE),"")</f>
        <v>3.8</v>
      </c>
      <c r="AG80" s="312">
        <f>IFERROR(VLOOKUP($B80,Totalt!$B$1:$AQ$554,MATCH(AG$2,Totalt!$B$1:$AQ$1,0),FALSE),"")</f>
        <v>0</v>
      </c>
      <c r="AI80" s="245">
        <f t="shared" si="9"/>
        <v>142.20000000000002</v>
      </c>
      <c r="AJ80" s="246">
        <f>IF(ISERROR(1/VLOOKUP($B80,Leveranser!$B$1:$S$500,MATCH("såld värme (gwh)",Leveranser!$B$1:$S$1,0),FALSE)),"",VLOOKUP($B80,Leveranser!$B$1:$S$500,MATCH("såld värme (gwh)",Leveranser!$B$1:$S$1,0),FALSE))</f>
        <v>107</v>
      </c>
      <c r="AK80" t="str">
        <f>IFERROR(IF(VLOOKUP($B80,Totalt!$B$1:$AQ$554,MATCH(AK$2,Totalt!$B$1:$AQ$1,0),FALSE)="","",VLOOKUP($B80,Totalt!$B$1:$AQ$554,MATCH(AK$2,Totalt!$B$1:$AQ$1,0),FALSE)),"")</f>
        <v/>
      </c>
      <c r="AM80" s="247" t="str">
        <f>IF(B80&lt;&gt;"",IF(VLOOKUP($B80,Totalt!$B$1:$AQ$554,MATCH("Kvalitetsgranskad:",Totalt!$B$1:$AQ$1,0),FALSE)="ja",VLOOKUP($B80,Miljö!$B$1:$AG$479,MATCH(AM$2,Miljö!$B$1:$AK$1,0),FALSE),""),"")</f>
        <v>Ja</v>
      </c>
      <c r="AN80" s="247" t="str">
        <f>IF(AM80="ja",VLOOKUP($B80,Miljö!$B$1:$J$479,MATCH("Typ av ursprungsspecificerad el   (Om inget värde anges används Nordisk residualmix, se inforuta) ()",Miljö!$B$1:$J$1,0),FALSE),IF(AM80="nej","Nordisk residualel",""))</f>
        <v>'1.1'</v>
      </c>
      <c r="AO80" s="247">
        <f>IF(AM80="","",VLOOKUP($B80,Miljö!$B$1:$J$479,MATCH("Fossilandel för ursprungspecificerad el ()",Miljö!$B$1:$J$1,0),FALSE))</f>
        <v>0</v>
      </c>
      <c r="AP80" s="247">
        <f>IF(AM80="","",IFERROR(VLOOKUP($B80,Miljö!$B$1:$J$479,MATCH("Kärnkraftsandel för ursprungsspecificerad el ()",Miljö!$B$1:$J$1,0),FALSE)/1,0))</f>
        <v>0</v>
      </c>
      <c r="AQ80" s="247">
        <f t="shared" si="10"/>
        <v>1</v>
      </c>
      <c r="AR80" s="52"/>
      <c r="AS80" s="247" t="str">
        <f t="shared" si="6"/>
        <v>Nej</v>
      </c>
      <c r="AT80" s="247" t="str">
        <f>IF(AS80="ja",VLOOKUP($B80,Miljö!$B$1:$O$500,MATCH("Fossil andel i procent (%)",Miljö!$B$1:$O$1,0),FALSE)/100,"")</f>
        <v/>
      </c>
      <c r="AU80" s="52"/>
      <c r="AV80" s="247" t="str">
        <f t="shared" si="7"/>
        <v>Nej</v>
      </c>
      <c r="AW80" s="247" t="str">
        <f>IF(AV80="ja",VLOOKUP($B80,'Egen hetvattenprod'!$B$1:$AO$500,MATCH("Värmekälla till värmepumpar ()",'Egen hetvattenprod'!$B$1:$AO$1,0),FALSE),"")</f>
        <v/>
      </c>
      <c r="AY80" s="244" t="str">
        <f t="shared" si="8"/>
        <v>Nej</v>
      </c>
      <c r="AZ80" s="283" t="str">
        <f>IF($AY80="ja",(VLOOKUP($B80,'Egen hetvattenprod'!$B$1:$BX$550,MATCH(AZ$2,'Egen hetvattenprod'!$B$1:$BX$1,0),FALSE)+VLOOKUP($B80,Kraftvärmeprod!$B$1:$BX$550,MATCH(AZ$2,Kraftvärmeprod!$B$1:$BX$1,0),FALSE))/$AC80,"")</f>
        <v/>
      </c>
      <c r="BA80" s="283" t="str">
        <f>IF($AY80="ja",(VLOOKUP($B80,'Egen hetvattenprod'!$B$1:$BX$550,MATCH(BA$2,'Egen hetvattenprod'!$B$1:$BX$1,0),FALSE)+VLOOKUP($B80,Kraftvärmeprod!$B$1:$BX$550,MATCH(BA$2,Kraftvärmeprod!$B$1:$BX$1,0),FALSE))/$AC80,"")</f>
        <v/>
      </c>
      <c r="BB80" s="283" t="str">
        <f>IF($AY80="ja",(VLOOKUP($B80,'Egen hetvattenprod'!$B$1:$BX$550,MATCH(BB$2,'Egen hetvattenprod'!$B$1:$BX$1,0),FALSE)+VLOOKUP($B80,Kraftvärmeprod!$B$1:$BX$550,MATCH(BB$2,Kraftvärmeprod!$B$1:$BX$1,0),FALSE))/$AC80,"")</f>
        <v/>
      </c>
      <c r="BC80" s="283" t="str">
        <f>IF($AY80="ja",(VLOOKUP($B80,'Egen hetvattenprod'!$B$1:$BX$550,MATCH(BC$2,'Egen hetvattenprod'!$B$1:$BX$1,0),FALSE)+VLOOKUP($B80,Kraftvärmeprod!$B$1:$BX$550,MATCH(BC$2,Kraftvärmeprod!$B$1:$BX$1,0),FALSE))/$AC80,"")</f>
        <v/>
      </c>
      <c r="BD80" s="283" t="str">
        <f>IF($AY80="ja",(VLOOKUP($B80,'Egen hetvattenprod'!$B$1:$BX$550,MATCH(BD$2,'Egen hetvattenprod'!$B$1:$BX$1,0),FALSE)+VLOOKUP($B80,Kraftvärmeprod!$B$1:$BX$550,MATCH(BD$2,Kraftvärmeprod!$B$1:$BX$1,0),FALSE))/$AC80,"")</f>
        <v/>
      </c>
      <c r="BF80" s="244" t="str">
        <f t="shared" si="11"/>
        <v>Ja</v>
      </c>
      <c r="BG80" s="283" t="str">
        <f>IF($BF80="ja",VLOOKUP($B80,'Egen hetvattenprod'!$B$1:$BX$550,MATCH("Andelen klimatgaser med fossilt ursprung för avfall ()",'Egen hetvattenprod'!$B$1:$BX$1,0),FALSE),"")</f>
        <v>Schablon</v>
      </c>
      <c r="BH80" s="283" t="str">
        <f>IF($BF80="ja",VLOOKUP($B80,Kraftvärmeprod!$B$1:$BX$550,MATCH("Andelen klimatgaser med fossilt ursprung för avfall ()",Kraftvärmeprod!$B$1:$BX$1,0),FALSE),"")</f>
        <v>-</v>
      </c>
      <c r="BI80" s="307">
        <f>IF($BF80="ja",VLOOKUP($B80,'Egen hetvattenprod'!$B$1:$BX$550,MATCH("Avfall (GWh)",'Egen hetvattenprod'!$B$1:$BX$1,0),FALSE),"")</f>
        <v>66.900000000000006</v>
      </c>
      <c r="BJ80" s="307">
        <f>IF($BF80="ja",VLOOKUP($B80,'Slutlig allokering kvv'!$B$1:$BX$550,MATCH("Avfall (GWh)",'Slutlig allokering kvv'!$B$1:$BX$1,0),FALSE),"")</f>
        <v>0</v>
      </c>
      <c r="BK80" s="307">
        <f>IF($BF80="ja",VLOOKUP($B80,'Köpt hetvatten'!$B$1:$BX$550,MATCH("Avfall i köpt hetvatten",'Köpt hetvatten'!$B$1:$BX$1,0),FALSE),"")</f>
        <v>0</v>
      </c>
      <c r="BL80" s="307">
        <f>IF($BF80="ja",VLOOKUP($B80,'Egen hetvattenprod'!$B$1:$BX$550,MATCH("Värde enligt ovan. (%)",'Egen hetvattenprod'!$B$1:$BX$1,0),FALSE),"")</f>
        <v>40.5</v>
      </c>
      <c r="BM80" s="307" t="str">
        <f>IF($BF80="ja",VLOOKUP($B80,Kraftvärmeprod!$B$1:$BX$550,MATCH("Värde enligt ovan. (%)",Kraftvärmeprod!$B$1:$BX$1,0),FALSE),"")</f>
        <v>ET</v>
      </c>
      <c r="BN80" s="307"/>
      <c r="BO80" s="307"/>
      <c r="BP80" s="307"/>
      <c r="BQ80" s="307" t="str">
        <f>IF($BF80="ja",VLOOKUP($B80,'Egen hetvattenprod'!$B$1:$BX$550,MATCH("Tillförd olja (fossil) vid avfallsförbränning (GWh)",'Egen hetvattenprod'!$B$1:$BX$1,0),FALSE),"")</f>
        <v>ET</v>
      </c>
      <c r="BR80" s="307" t="str">
        <f>IF($BF80="ja",VLOOKUP($B80,Kraftvärmeprod!$B$1:$BX$550,MATCH("Tillförd olja (fossil) vid avfallsförbränning (GWh)",Kraftvärmeprod!$B$1:$BX$1,0),FALSE),"")</f>
        <v>ET</v>
      </c>
    </row>
    <row r="81" spans="1:70" x14ac:dyDescent="0.25">
      <c r="A81" s="2" t="str">
        <f>'Miljövärden för publ företag'!B83</f>
        <v>Gislaved Energi AB</v>
      </c>
      <c r="B81" s="2" t="str">
        <f>'Miljövärden för publ företag'!C83</f>
        <v>Gislaved</v>
      </c>
      <c r="C81" s="312">
        <f>IFERROR(VLOOKUP($B81,Totalt!$B$1:$AQ$554,MATCH(C$2,Totalt!$B$1:$AQ$1,0),FALSE),"")</f>
        <v>0</v>
      </c>
      <c r="D81" s="312">
        <f>IFERROR(VLOOKUP($B81,Totalt!$B$1:$AQ$554,MATCH(D$2,Totalt!$B$1:$AQ$1,0),FALSE),"")</f>
        <v>0.623</v>
      </c>
      <c r="E81" s="312">
        <f>IFERROR(VLOOKUP($B81,Totalt!$B$1:$AQ$554,MATCH(E$2,Totalt!$B$1:$AQ$1,0),FALSE),"")</f>
        <v>0</v>
      </c>
      <c r="F81" s="312">
        <f>IFERROR(VLOOKUP($B81,Totalt!$B$1:$AQ$554,MATCH(F$2,Totalt!$B$1:$AQ$1,0),FALSE),"")</f>
        <v>0</v>
      </c>
      <c r="G81" s="312">
        <f>IFERROR(VLOOKUP($B81,Totalt!$B$1:$AQ$554,MATCH(G$2,Totalt!$B$1:$AQ$1,0),FALSE),"")</f>
        <v>0</v>
      </c>
      <c r="H81" s="312">
        <f>IFERROR(VLOOKUP($B81,Totalt!$B$1:$AQ$554,MATCH(H$2,Totalt!$B$1:$AQ$1,0),FALSE),"")</f>
        <v>0</v>
      </c>
      <c r="I81" s="312">
        <f>IFERROR(VLOOKUP($B81,Totalt!$B$1:$AQ$554,MATCH(I$2,Totalt!$B$1:$AQ$1,0),FALSE),"")</f>
        <v>0</v>
      </c>
      <c r="J81" s="312">
        <f>IFERROR(VLOOKUP($B81,Totalt!$B$1:$AQ$554,MATCH(J$2,Totalt!$B$1:$AQ$1,0),FALSE),"")</f>
        <v>0</v>
      </c>
      <c r="K81" s="312">
        <f>IFERROR(VLOOKUP($B81,Totalt!$B$1:$AQ$554,MATCH(K$2,Totalt!$B$1:$AQ$1,0),FALSE),"")</f>
        <v>0</v>
      </c>
      <c r="L81" s="312">
        <f>IFERROR(VLOOKUP($B81,Totalt!$B$1:$AQ$554,MATCH(L$2,Totalt!$B$1:$AQ$1,0),FALSE),"")</f>
        <v>0</v>
      </c>
      <c r="M81" s="312">
        <f>IFERROR(VLOOKUP($B81,Totalt!$B$1:$AQ$554,MATCH(M$2,Totalt!$B$1:$AQ$1,0),FALSE),"")</f>
        <v>0</v>
      </c>
      <c r="N81" s="312">
        <f>IFERROR(VLOOKUP($B81,Totalt!$B$1:$AQ$554,MATCH(N$2,Totalt!$B$1:$AQ$1,0),FALSE),"")</f>
        <v>19.352</v>
      </c>
      <c r="O81" s="312">
        <f>IFERROR(VLOOKUP($B81,Totalt!$B$1:$AQ$554,MATCH(O$2,Totalt!$B$1:$AQ$1,0),FALSE),"")</f>
        <v>0</v>
      </c>
      <c r="P81" s="312">
        <f>IFERROR(VLOOKUP($B81,Totalt!$B$1:$AQ$554,MATCH(P$2,Totalt!$B$1:$AQ$1,0),FALSE),"")</f>
        <v>5.4</v>
      </c>
      <c r="Q81" s="312">
        <f>IFERROR(VLOOKUP($B81,Totalt!$B$1:$AQ$554,MATCH(Q$2,Totalt!$B$1:$AQ$1,0),FALSE),"")</f>
        <v>0</v>
      </c>
      <c r="R81" s="312">
        <f>IFERROR(VLOOKUP($B81,Totalt!$B$1:$AQ$554,MATCH(R$2,Totalt!$B$1:$AQ$1,0),FALSE),"")</f>
        <v>5.57</v>
      </c>
      <c r="S81" s="312">
        <f>IFERROR(VLOOKUP($B81,Totalt!$B$1:$AQ$554,MATCH(S$2,Totalt!$B$1:$AQ$1,0),FALSE),"")</f>
        <v>0</v>
      </c>
      <c r="T81" s="312">
        <f>IFERROR(VLOOKUP($B81,Totalt!$B$1:$AQ$554,MATCH(T$2,Totalt!$B$1:$AQ$1,0),FALSE),"")</f>
        <v>0</v>
      </c>
      <c r="U81" s="312">
        <f>IFERROR(VLOOKUP($B81,Totalt!$B$1:$AQ$554,MATCH(U$2,Totalt!$B$1:$AQ$1,0),FALSE),"")</f>
        <v>0</v>
      </c>
      <c r="V81" s="312">
        <f>IFERROR(VLOOKUP($B81,Totalt!$B$1:$AQ$554,MATCH(V$2,Totalt!$B$1:$AQ$1,0),FALSE),"")</f>
        <v>0</v>
      </c>
      <c r="W81" s="312">
        <f>IFERROR(VLOOKUP($B81,Totalt!$B$1:$AQ$554,MATCH(W$2,Totalt!$B$1:$AQ$1,0),FALSE),"")</f>
        <v>0</v>
      </c>
      <c r="X81" s="312">
        <f>IFERROR(VLOOKUP($B81,Totalt!$B$1:$AQ$554,MATCH(X$2,Totalt!$B$1:$AQ$1,0),FALSE),"")</f>
        <v>0</v>
      </c>
      <c r="Y81" s="312">
        <f>IFERROR(VLOOKUP($B81,Totalt!$B$1:$AQ$554,MATCH(Y$2,Totalt!$B$1:$AQ$1,0),FALSE),"")</f>
        <v>0</v>
      </c>
      <c r="Z81" s="312">
        <f>IFERROR(VLOOKUP($B81,Totalt!$B$1:$AQ$554,MATCH(Z$2,Totalt!$B$1:$AQ$1,0),FALSE),"")</f>
        <v>0.03</v>
      </c>
      <c r="AA81" s="312">
        <f>IFERROR(VLOOKUP($B81,Totalt!$B$1:$AQ$554,MATCH(AA$2,Totalt!$B$1:$AQ$1,0),FALSE),"")</f>
        <v>0</v>
      </c>
      <c r="AB81" s="312">
        <f>IFERROR(VLOOKUP($B81,Totalt!$B$1:$AQ$554,MATCH(AB$2,Totalt!$B$1:$AQ$1,0),FALSE),"")</f>
        <v>0</v>
      </c>
      <c r="AC81" s="312">
        <f>IFERROR(VLOOKUP($B81,Totalt!$B$1:$AQ$554,MATCH(AC$2,Totalt!$B$1:$AQ$1,0),FALSE),"")</f>
        <v>3.33</v>
      </c>
      <c r="AD81" s="312">
        <f>IFERROR(VLOOKUP($B81,Totalt!$B$1:$AQ$554,MATCH(AD$2,Totalt!$B$1:$AQ$1,0),FALSE),"")</f>
        <v>0.217</v>
      </c>
      <c r="AE81" s="312">
        <f>IFERROR(VLOOKUP($B81,Totalt!$B$1:$AQ$554,MATCH(AE$2,Totalt!$B$1:$AQ$1,0),FALSE),"")</f>
        <v>0</v>
      </c>
      <c r="AF81" s="312">
        <f>IFERROR(VLOOKUP($B81,Totalt!$B$1:$AQ$554,MATCH(AF$2,Totalt!$B$1:$AQ$1,0),FALSE),"")</f>
        <v>0.81225000000000003</v>
      </c>
      <c r="AG81" s="312">
        <f>IFERROR(VLOOKUP($B81,Totalt!$B$1:$AQ$554,MATCH(AG$2,Totalt!$B$1:$AQ$1,0),FALSE),"")</f>
        <v>0</v>
      </c>
      <c r="AI81" s="245">
        <f t="shared" si="9"/>
        <v>35.334249999999997</v>
      </c>
      <c r="AJ81" s="246">
        <f>IF(ISERROR(1/VLOOKUP($B81,Leveranser!$B$1:$S$500,MATCH("såld värme (gwh)",Leveranser!$B$1:$S$1,0),FALSE)),"",VLOOKUP($B81,Leveranser!$B$1:$S$500,MATCH("såld värme (gwh)",Leveranser!$B$1:$S$1,0),FALSE))</f>
        <v>27.074999999999999</v>
      </c>
      <c r="AK81" t="str">
        <f>IFERROR(IF(VLOOKUP($B81,Totalt!$B$1:$AQ$554,MATCH(AK$2,Totalt!$B$1:$AQ$1,0),FALSE)="","",VLOOKUP($B81,Totalt!$B$1:$AQ$554,MATCH(AK$2,Totalt!$B$1:$AQ$1,0),FALSE)),"")</f>
        <v/>
      </c>
      <c r="AM81" s="247" t="str">
        <f>IF(B81&lt;&gt;"",IF(VLOOKUP($B81,Totalt!$B$1:$AQ$554,MATCH("Kvalitetsgranskad:",Totalt!$B$1:$AQ$1,0),FALSE)="ja",VLOOKUP($B81,Miljö!$B$1:$AG$479,MATCH(AM$2,Miljö!$B$1:$AK$1,0),FALSE),""),"")</f>
        <v>Ja</v>
      </c>
      <c r="AN81" s="247" t="str">
        <f>IF(AM81="ja",VLOOKUP($B81,Miljö!$B$1:$J$479,MATCH("Typ av ursprungsspecificerad el   (Om inget värde anges används Nordisk residualmix, se inforuta) ()",Miljö!$B$1:$J$1,0),FALSE),IF(AM81="nej","Nordisk residualel",""))</f>
        <v>'förnybart'</v>
      </c>
      <c r="AO81" s="247">
        <f>IF(AM81="","",VLOOKUP($B81,Miljö!$B$1:$J$479,MATCH("Fossilandel för ursprungspecificerad el ()",Miljö!$B$1:$J$1,0),FALSE))</f>
        <v>0</v>
      </c>
      <c r="AP81" s="247">
        <f>IF(AM81="","",IFERROR(VLOOKUP($B81,Miljö!$B$1:$J$479,MATCH("Kärnkraftsandel för ursprungsspecificerad el ()",Miljö!$B$1:$J$1,0),FALSE)/1,0))</f>
        <v>0</v>
      </c>
      <c r="AQ81" s="247">
        <f t="shared" si="10"/>
        <v>1</v>
      </c>
      <c r="AR81" s="52"/>
      <c r="AS81" s="247" t="str">
        <f t="shared" si="6"/>
        <v>Nej</v>
      </c>
      <c r="AT81" s="247" t="str">
        <f>IF(AS81="ja",VLOOKUP($B81,Miljö!$B$1:$O$500,MATCH("Fossil andel i procent (%)",Miljö!$B$1:$O$1,0),FALSE)/100,"")</f>
        <v/>
      </c>
      <c r="AU81" s="52"/>
      <c r="AV81" s="247" t="str">
        <f t="shared" si="7"/>
        <v>Nej</v>
      </c>
      <c r="AW81" s="247" t="str">
        <f>IF(AV81="ja",VLOOKUP($B81,'Egen hetvattenprod'!$B$1:$AO$500,MATCH("Värmekälla till värmepumpar ()",'Egen hetvattenprod'!$B$1:$AO$1,0),FALSE),"")</f>
        <v/>
      </c>
      <c r="AY81" s="244" t="str">
        <f t="shared" si="8"/>
        <v>Ja</v>
      </c>
      <c r="AZ81" s="283">
        <f>IF($AY81="ja",(VLOOKUP($B81,'Egen hetvattenprod'!$B$1:$BX$550,MATCH(AZ$2,'Egen hetvattenprod'!$B$1:$BX$1,0),FALSE)+VLOOKUP($B81,Kraftvärmeprod!$B$1:$BX$550,MATCH(AZ$2,Kraftvärmeprod!$B$1:$BX$1,0),FALSE))/$AC81,"")</f>
        <v>1</v>
      </c>
      <c r="BA81" s="283">
        <f>IF($AY81="ja",(VLOOKUP($B81,'Egen hetvattenprod'!$B$1:$BX$550,MATCH(BA$2,'Egen hetvattenprod'!$B$1:$BX$1,0),FALSE)+VLOOKUP($B81,Kraftvärmeprod!$B$1:$BX$550,MATCH(BA$2,Kraftvärmeprod!$B$1:$BX$1,0),FALSE))/$AC81,"")</f>
        <v>0</v>
      </c>
      <c r="BB81" s="283">
        <f>IF($AY81="ja",(VLOOKUP($B81,'Egen hetvattenprod'!$B$1:$BX$550,MATCH(BB$2,'Egen hetvattenprod'!$B$1:$BX$1,0),FALSE)+VLOOKUP($B81,Kraftvärmeprod!$B$1:$BX$550,MATCH(BB$2,Kraftvärmeprod!$B$1:$BX$1,0),FALSE))/$AC81,"")</f>
        <v>0</v>
      </c>
      <c r="BC81" s="283">
        <f>IF($AY81="ja",(VLOOKUP($B81,'Egen hetvattenprod'!$B$1:$BX$550,MATCH(BC$2,'Egen hetvattenprod'!$B$1:$BX$1,0),FALSE)+VLOOKUP($B81,Kraftvärmeprod!$B$1:$BX$550,MATCH(BC$2,Kraftvärmeprod!$B$1:$BX$1,0),FALSE))/$AC81,"")</f>
        <v>0</v>
      </c>
      <c r="BD81" s="283">
        <f>IF($AY81="ja",(VLOOKUP($B81,'Egen hetvattenprod'!$B$1:$BX$550,MATCH(BD$2,'Egen hetvattenprod'!$B$1:$BX$1,0),FALSE)+VLOOKUP($B81,Kraftvärmeprod!$B$1:$BX$550,MATCH(BD$2,Kraftvärmeprod!$B$1:$BX$1,0),FALSE))/$AC81,"")</f>
        <v>0</v>
      </c>
      <c r="BF81" s="244" t="str">
        <f t="shared" si="11"/>
        <v>Nej</v>
      </c>
      <c r="BG81" s="283" t="str">
        <f>IF($BF81="ja",VLOOKUP($B81,'Egen hetvattenprod'!$B$1:$BX$550,MATCH("Andelen klimatgaser med fossilt ursprung för avfall ()",'Egen hetvattenprod'!$B$1:$BX$1,0),FALSE),"")</f>
        <v/>
      </c>
      <c r="BH81" s="283" t="str">
        <f>IF($BF81="ja",VLOOKUP($B81,Kraftvärmeprod!$B$1:$BX$550,MATCH("Andelen klimatgaser med fossilt ursprung för avfall ()",Kraftvärmeprod!$B$1:$BX$1,0),FALSE),"")</f>
        <v/>
      </c>
      <c r="BI81" s="307" t="str">
        <f>IF($BF81="ja",VLOOKUP($B81,'Egen hetvattenprod'!$B$1:$BX$550,MATCH("Avfall (GWh)",'Egen hetvattenprod'!$B$1:$BX$1,0),FALSE),"")</f>
        <v/>
      </c>
      <c r="BJ81" s="307" t="str">
        <f>IF($BF81="ja",VLOOKUP($B81,'Slutlig allokering kvv'!$B$1:$BX$550,MATCH("Avfall (GWh)",'Slutlig allokering kvv'!$B$1:$BX$1,0),FALSE),"")</f>
        <v/>
      </c>
      <c r="BK81" s="307" t="str">
        <f>IF($BF81="ja",VLOOKUP($B81,'Köpt hetvatten'!$B$1:$BX$550,MATCH("Avfall i köpt hetvatten",'Köpt hetvatten'!$B$1:$BX$1,0),FALSE),"")</f>
        <v/>
      </c>
      <c r="BL81" s="307" t="str">
        <f>IF($BF81="ja",VLOOKUP($B81,'Egen hetvattenprod'!$B$1:$BX$550,MATCH("Värde enligt ovan. (%)",'Egen hetvattenprod'!$B$1:$BX$1,0),FALSE),"")</f>
        <v/>
      </c>
      <c r="BM81" s="307" t="str">
        <f>IF($BF81="ja",VLOOKUP($B81,Kraftvärmeprod!$B$1:$BX$550,MATCH("Värde enligt ovan. (%)",Kraftvärmeprod!$B$1:$BX$1,0),FALSE),"")</f>
        <v/>
      </c>
      <c r="BN81" s="307"/>
      <c r="BO81" s="307"/>
      <c r="BP81" s="307"/>
      <c r="BQ81" s="307" t="str">
        <f>IF($BF81="ja",VLOOKUP($B81,'Egen hetvattenprod'!$B$1:$BX$550,MATCH("Tillförd olja (fossil) vid avfallsförbränning (GWh)",'Egen hetvattenprod'!$B$1:$BX$1,0),FALSE),"")</f>
        <v/>
      </c>
      <c r="BR81" s="307" t="str">
        <f>IF($BF81="ja",VLOOKUP($B81,Kraftvärmeprod!$B$1:$BX$550,MATCH("Tillförd olja (fossil) vid avfallsförbränning (GWh)",Kraftvärmeprod!$B$1:$BX$1,0),FALSE),"")</f>
        <v/>
      </c>
    </row>
    <row r="82" spans="1:70" x14ac:dyDescent="0.25">
      <c r="A82" s="2" t="str">
        <f>'Miljövärden för publ företag'!B84</f>
        <v>Gislaved Energi AB</v>
      </c>
      <c r="B82" s="2" t="str">
        <f>'Miljövärden för publ företag'!C84</f>
        <v>Hestra</v>
      </c>
      <c r="C82" s="312">
        <f>IFERROR(VLOOKUP($B82,Totalt!$B$1:$AQ$554,MATCH(C$2,Totalt!$B$1:$AQ$1,0),FALSE),"")</f>
        <v>0</v>
      </c>
      <c r="D82" s="312">
        <f>IFERROR(VLOOKUP($B82,Totalt!$B$1:$AQ$554,MATCH(D$2,Totalt!$B$1:$AQ$1,0),FALSE),"")</f>
        <v>0</v>
      </c>
      <c r="E82" s="312">
        <f>IFERROR(VLOOKUP($B82,Totalt!$B$1:$AQ$554,MATCH(E$2,Totalt!$B$1:$AQ$1,0),FALSE),"")</f>
        <v>0</v>
      </c>
      <c r="F82" s="312">
        <f>IFERROR(VLOOKUP($B82,Totalt!$B$1:$AQ$554,MATCH(F$2,Totalt!$B$1:$AQ$1,0),FALSE),"")</f>
        <v>0</v>
      </c>
      <c r="G82" s="312">
        <f>IFERROR(VLOOKUP($B82,Totalt!$B$1:$AQ$554,MATCH(G$2,Totalt!$B$1:$AQ$1,0),FALSE),"")</f>
        <v>0</v>
      </c>
      <c r="H82" s="312">
        <f>IFERROR(VLOOKUP($B82,Totalt!$B$1:$AQ$554,MATCH(H$2,Totalt!$B$1:$AQ$1,0),FALSE),"")</f>
        <v>0</v>
      </c>
      <c r="I82" s="312">
        <f>IFERROR(VLOOKUP($B82,Totalt!$B$1:$AQ$554,MATCH(I$2,Totalt!$B$1:$AQ$1,0),FALSE),"")</f>
        <v>0</v>
      </c>
      <c r="J82" s="312">
        <f>IFERROR(VLOOKUP($B82,Totalt!$B$1:$AQ$554,MATCH(J$2,Totalt!$B$1:$AQ$1,0),FALSE),"")</f>
        <v>0</v>
      </c>
      <c r="K82" s="312">
        <f>IFERROR(VLOOKUP($B82,Totalt!$B$1:$AQ$554,MATCH(K$2,Totalt!$B$1:$AQ$1,0),FALSE),"")</f>
        <v>0</v>
      </c>
      <c r="L82" s="312">
        <f>IFERROR(VLOOKUP($B82,Totalt!$B$1:$AQ$554,MATCH(L$2,Totalt!$B$1:$AQ$1,0),FALSE),"")</f>
        <v>0</v>
      </c>
      <c r="M82" s="312">
        <f>IFERROR(VLOOKUP($B82,Totalt!$B$1:$AQ$554,MATCH(M$2,Totalt!$B$1:$AQ$1,0),FALSE),"")</f>
        <v>0</v>
      </c>
      <c r="N82" s="312">
        <f>IFERROR(VLOOKUP($B82,Totalt!$B$1:$AQ$554,MATCH(N$2,Totalt!$B$1:$AQ$1,0),FALSE),"")</f>
        <v>0</v>
      </c>
      <c r="O82" s="312">
        <f>IFERROR(VLOOKUP($B82,Totalt!$B$1:$AQ$554,MATCH(O$2,Totalt!$B$1:$AQ$1,0),FALSE),"")</f>
        <v>0</v>
      </c>
      <c r="P82" s="312">
        <f>IFERROR(VLOOKUP($B82,Totalt!$B$1:$AQ$554,MATCH(P$2,Totalt!$B$1:$AQ$1,0),FALSE),"")</f>
        <v>0</v>
      </c>
      <c r="Q82" s="312">
        <f>IFERROR(VLOOKUP($B82,Totalt!$B$1:$AQ$554,MATCH(Q$2,Totalt!$B$1:$AQ$1,0),FALSE),"")</f>
        <v>5.6482400000000004</v>
      </c>
      <c r="R82" s="312">
        <f>IFERROR(VLOOKUP($B82,Totalt!$B$1:$AQ$554,MATCH(R$2,Totalt!$B$1:$AQ$1,0),FALSE),"")</f>
        <v>0</v>
      </c>
      <c r="S82" s="312">
        <f>IFERROR(VLOOKUP($B82,Totalt!$B$1:$AQ$554,MATCH(S$2,Totalt!$B$1:$AQ$1,0),FALSE),"")</f>
        <v>0</v>
      </c>
      <c r="T82" s="312">
        <f>IFERROR(VLOOKUP($B82,Totalt!$B$1:$AQ$554,MATCH(T$2,Totalt!$B$1:$AQ$1,0),FALSE),"")</f>
        <v>0</v>
      </c>
      <c r="U82" s="312">
        <f>IFERROR(VLOOKUP($B82,Totalt!$B$1:$AQ$554,MATCH(U$2,Totalt!$B$1:$AQ$1,0),FALSE),"")</f>
        <v>0</v>
      </c>
      <c r="V82" s="312">
        <f>IFERROR(VLOOKUP($B82,Totalt!$B$1:$AQ$554,MATCH(V$2,Totalt!$B$1:$AQ$1,0),FALSE),"")</f>
        <v>0</v>
      </c>
      <c r="W82" s="312">
        <f>IFERROR(VLOOKUP($B82,Totalt!$B$1:$AQ$554,MATCH(W$2,Totalt!$B$1:$AQ$1,0),FALSE),"")</f>
        <v>0</v>
      </c>
      <c r="X82" s="312">
        <f>IFERROR(VLOOKUP($B82,Totalt!$B$1:$AQ$554,MATCH(X$2,Totalt!$B$1:$AQ$1,0),FALSE),"")</f>
        <v>0</v>
      </c>
      <c r="Y82" s="312">
        <f>IFERROR(VLOOKUP($B82,Totalt!$B$1:$AQ$554,MATCH(Y$2,Totalt!$B$1:$AQ$1,0),FALSE),"")</f>
        <v>0</v>
      </c>
      <c r="Z82" s="312">
        <f>IFERROR(VLOOKUP($B82,Totalt!$B$1:$AQ$554,MATCH(Z$2,Totalt!$B$1:$AQ$1,0),FALSE),"")</f>
        <v>0</v>
      </c>
      <c r="AA82" s="312">
        <f>IFERROR(VLOOKUP($B82,Totalt!$B$1:$AQ$554,MATCH(AA$2,Totalt!$B$1:$AQ$1,0),FALSE),"")</f>
        <v>0</v>
      </c>
      <c r="AB82" s="312">
        <f>IFERROR(VLOOKUP($B82,Totalt!$B$1:$AQ$554,MATCH(AB$2,Totalt!$B$1:$AQ$1,0),FALSE),"")</f>
        <v>0</v>
      </c>
      <c r="AC82" s="312">
        <f>IFERROR(VLOOKUP($B82,Totalt!$B$1:$AQ$554,MATCH(AC$2,Totalt!$B$1:$AQ$1,0),FALSE),"")</f>
        <v>0</v>
      </c>
      <c r="AD82" s="312">
        <f>IFERROR(VLOOKUP($B82,Totalt!$B$1:$AQ$554,MATCH(AD$2,Totalt!$B$1:$AQ$1,0),FALSE),"")</f>
        <v>0</v>
      </c>
      <c r="AE82" s="312">
        <f>IFERROR(VLOOKUP($B82,Totalt!$B$1:$AQ$554,MATCH(AE$2,Totalt!$B$1:$AQ$1,0),FALSE),"")</f>
        <v>0</v>
      </c>
      <c r="AF82" s="312">
        <f>IFERROR(VLOOKUP($B82,Totalt!$B$1:$AQ$554,MATCH(AF$2,Totalt!$B$1:$AQ$1,0),FALSE),"")</f>
        <v>0.12534000000000001</v>
      </c>
      <c r="AG82" s="312">
        <f>IFERROR(VLOOKUP($B82,Totalt!$B$1:$AQ$554,MATCH(AG$2,Totalt!$B$1:$AQ$1,0),FALSE),"")</f>
        <v>0</v>
      </c>
      <c r="AI82" s="245">
        <f t="shared" si="9"/>
        <v>5.7735800000000008</v>
      </c>
      <c r="AJ82" s="246">
        <f>IF(ISERROR(1/VLOOKUP($B82,Leveranser!$B$1:$S$500,MATCH("såld värme (gwh)",Leveranser!$B$1:$S$1,0),FALSE)),"",VLOOKUP($B82,Leveranser!$B$1:$S$500,MATCH("såld värme (gwh)",Leveranser!$B$1:$S$1,0),FALSE))</f>
        <v>4.1779999999999999</v>
      </c>
      <c r="AK82" t="str">
        <f>IFERROR(IF(VLOOKUP($B82,Totalt!$B$1:$AQ$554,MATCH(AK$2,Totalt!$B$1:$AQ$1,0),FALSE)="","",VLOOKUP($B82,Totalt!$B$1:$AQ$554,MATCH(AK$2,Totalt!$B$1:$AQ$1,0),FALSE)),"")</f>
        <v/>
      </c>
      <c r="AM82" s="247" t="str">
        <f>IF(B82&lt;&gt;"",IF(VLOOKUP($B82,Totalt!$B$1:$AQ$554,MATCH("Kvalitetsgranskad:",Totalt!$B$1:$AQ$1,0),FALSE)="ja",VLOOKUP($B82,Miljö!$B$1:$AG$479,MATCH(AM$2,Miljö!$B$1:$AK$1,0),FALSE),""),"")</f>
        <v>Nej</v>
      </c>
      <c r="AN82" s="247" t="str">
        <f>IF(AM82="ja",VLOOKUP($B82,Miljö!$B$1:$J$479,MATCH("Typ av ursprungsspecificerad el   (Om inget värde anges används Nordisk residualmix, se inforuta) ()",Miljö!$B$1:$J$1,0),FALSE),IF(AM82="nej","Nordisk residualel",""))</f>
        <v>Nordisk residualel</v>
      </c>
      <c r="AO82" s="247">
        <f>IF(AM82="","",VLOOKUP($B82,Miljö!$B$1:$J$479,MATCH("Fossilandel för ursprungspecificerad el ()",Miljö!$B$1:$J$1,0),FALSE))</f>
        <v>0.48399999999999999</v>
      </c>
      <c r="AP82" s="247">
        <f>IF(AM82="","",IFERROR(VLOOKUP($B82,Miljö!$B$1:$J$479,MATCH("Kärnkraftsandel för ursprungsspecificerad el ()",Miljö!$B$1:$J$1,0),FALSE)/1,0))</f>
        <v>0.35</v>
      </c>
      <c r="AQ82" s="247">
        <f t="shared" si="10"/>
        <v>0.16600000000000004</v>
      </c>
      <c r="AR82" s="52"/>
      <c r="AS82" s="247" t="str">
        <f t="shared" si="6"/>
        <v>Nej</v>
      </c>
      <c r="AT82" s="247" t="str">
        <f>IF(AS82="ja",VLOOKUP($B82,Miljö!$B$1:$O$500,MATCH("Fossil andel i procent (%)",Miljö!$B$1:$O$1,0),FALSE)/100,"")</f>
        <v/>
      </c>
      <c r="AU82" s="52"/>
      <c r="AV82" s="247" t="str">
        <f t="shared" si="7"/>
        <v>Nej</v>
      </c>
      <c r="AW82" s="247" t="str">
        <f>IF(AV82="ja",VLOOKUP($B82,'Egen hetvattenprod'!$B$1:$AO$500,MATCH("Värmekälla till värmepumpar ()",'Egen hetvattenprod'!$B$1:$AO$1,0),FALSE),"")</f>
        <v/>
      </c>
      <c r="AY82" s="244" t="str">
        <f t="shared" si="8"/>
        <v>Nej</v>
      </c>
      <c r="AZ82" s="283" t="str">
        <f>IF($AY82="ja",(VLOOKUP($B82,'Egen hetvattenprod'!$B$1:$BX$550,MATCH(AZ$2,'Egen hetvattenprod'!$B$1:$BX$1,0),FALSE)+VLOOKUP($B82,Kraftvärmeprod!$B$1:$BX$550,MATCH(AZ$2,Kraftvärmeprod!$B$1:$BX$1,0),FALSE))/$AC82,"")</f>
        <v/>
      </c>
      <c r="BA82" s="283" t="str">
        <f>IF($AY82="ja",(VLOOKUP($B82,'Egen hetvattenprod'!$B$1:$BX$550,MATCH(BA$2,'Egen hetvattenprod'!$B$1:$BX$1,0),FALSE)+VLOOKUP($B82,Kraftvärmeprod!$B$1:$BX$550,MATCH(BA$2,Kraftvärmeprod!$B$1:$BX$1,0),FALSE))/$AC82,"")</f>
        <v/>
      </c>
      <c r="BB82" s="283" t="str">
        <f>IF($AY82="ja",(VLOOKUP($B82,'Egen hetvattenprod'!$B$1:$BX$550,MATCH(BB$2,'Egen hetvattenprod'!$B$1:$BX$1,0),FALSE)+VLOOKUP($B82,Kraftvärmeprod!$B$1:$BX$550,MATCH(BB$2,Kraftvärmeprod!$B$1:$BX$1,0),FALSE))/$AC82,"")</f>
        <v/>
      </c>
      <c r="BC82" s="283" t="str">
        <f>IF($AY82="ja",(VLOOKUP($B82,'Egen hetvattenprod'!$B$1:$BX$550,MATCH(BC$2,'Egen hetvattenprod'!$B$1:$BX$1,0),FALSE)+VLOOKUP($B82,Kraftvärmeprod!$B$1:$BX$550,MATCH(BC$2,Kraftvärmeprod!$B$1:$BX$1,0),FALSE))/$AC82,"")</f>
        <v/>
      </c>
      <c r="BD82" s="283" t="str">
        <f>IF($AY82="ja",(VLOOKUP($B82,'Egen hetvattenprod'!$B$1:$BX$550,MATCH(BD$2,'Egen hetvattenprod'!$B$1:$BX$1,0),FALSE)+VLOOKUP($B82,Kraftvärmeprod!$B$1:$BX$550,MATCH(BD$2,Kraftvärmeprod!$B$1:$BX$1,0),FALSE))/$AC82,"")</f>
        <v/>
      </c>
      <c r="BF82" s="244" t="str">
        <f t="shared" si="11"/>
        <v>Nej</v>
      </c>
      <c r="BG82" s="283" t="str">
        <f>IF($BF82="ja",VLOOKUP($B82,'Egen hetvattenprod'!$B$1:$BX$550,MATCH("Andelen klimatgaser med fossilt ursprung för avfall ()",'Egen hetvattenprod'!$B$1:$BX$1,0),FALSE),"")</f>
        <v/>
      </c>
      <c r="BH82" s="283" t="str">
        <f>IF($BF82="ja",VLOOKUP($B82,Kraftvärmeprod!$B$1:$BX$550,MATCH("Andelen klimatgaser med fossilt ursprung för avfall ()",Kraftvärmeprod!$B$1:$BX$1,0),FALSE),"")</f>
        <v/>
      </c>
      <c r="BI82" s="307" t="str">
        <f>IF($BF82="ja",VLOOKUP($B82,'Egen hetvattenprod'!$B$1:$BX$550,MATCH("Avfall (GWh)",'Egen hetvattenprod'!$B$1:$BX$1,0),FALSE),"")</f>
        <v/>
      </c>
      <c r="BJ82" s="307" t="str">
        <f>IF($BF82="ja",VLOOKUP($B82,'Slutlig allokering kvv'!$B$1:$BX$550,MATCH("Avfall (GWh)",'Slutlig allokering kvv'!$B$1:$BX$1,0),FALSE),"")</f>
        <v/>
      </c>
      <c r="BK82" s="307" t="str">
        <f>IF($BF82="ja",VLOOKUP($B82,'Köpt hetvatten'!$B$1:$BX$550,MATCH("Avfall i köpt hetvatten",'Köpt hetvatten'!$B$1:$BX$1,0),FALSE),"")</f>
        <v/>
      </c>
      <c r="BL82" s="307" t="str">
        <f>IF($BF82="ja",VLOOKUP($B82,'Egen hetvattenprod'!$B$1:$BX$550,MATCH("Värde enligt ovan. (%)",'Egen hetvattenprod'!$B$1:$BX$1,0),FALSE),"")</f>
        <v/>
      </c>
      <c r="BM82" s="307" t="str">
        <f>IF($BF82="ja",VLOOKUP($B82,Kraftvärmeprod!$B$1:$BX$550,MATCH("Värde enligt ovan. (%)",Kraftvärmeprod!$B$1:$BX$1,0),FALSE),"")</f>
        <v/>
      </c>
      <c r="BN82" s="307"/>
      <c r="BO82" s="307"/>
      <c r="BP82" s="307"/>
      <c r="BQ82" s="307" t="str">
        <f>IF($BF82="ja",VLOOKUP($B82,'Egen hetvattenprod'!$B$1:$BX$550,MATCH("Tillförd olja (fossil) vid avfallsförbränning (GWh)",'Egen hetvattenprod'!$B$1:$BX$1,0),FALSE),"")</f>
        <v/>
      </c>
      <c r="BR82" s="307" t="str">
        <f>IF($BF82="ja",VLOOKUP($B82,Kraftvärmeprod!$B$1:$BX$550,MATCH("Tillförd olja (fossil) vid avfallsförbränning (GWh)",Kraftvärmeprod!$B$1:$BX$1,0),FALSE),"")</f>
        <v/>
      </c>
    </row>
    <row r="83" spans="1:70" x14ac:dyDescent="0.25">
      <c r="A83" s="2" t="str">
        <f>'Miljövärden för publ företag'!B85</f>
        <v>Gislaved Energi AB</v>
      </c>
      <c r="B83" s="2" t="str">
        <f>'Miljövärden för publ företag'!C85</f>
        <v>Reftele</v>
      </c>
      <c r="C83" s="312">
        <f>IFERROR(VLOOKUP($B83,Totalt!$B$1:$AQ$554,MATCH(C$2,Totalt!$B$1:$AQ$1,0),FALSE),"")</f>
        <v>0</v>
      </c>
      <c r="D83" s="312">
        <f>IFERROR(VLOOKUP($B83,Totalt!$B$1:$AQ$554,MATCH(D$2,Totalt!$B$1:$AQ$1,0),FALSE),"")</f>
        <v>0</v>
      </c>
      <c r="E83" s="312">
        <f>IFERROR(VLOOKUP($B83,Totalt!$B$1:$AQ$554,MATCH(E$2,Totalt!$B$1:$AQ$1,0),FALSE),"")</f>
        <v>0</v>
      </c>
      <c r="F83" s="312">
        <f>IFERROR(VLOOKUP($B83,Totalt!$B$1:$AQ$554,MATCH(F$2,Totalt!$B$1:$AQ$1,0),FALSE),"")</f>
        <v>0</v>
      </c>
      <c r="G83" s="312">
        <f>IFERROR(VLOOKUP($B83,Totalt!$B$1:$AQ$554,MATCH(G$2,Totalt!$B$1:$AQ$1,0),FALSE),"")</f>
        <v>0</v>
      </c>
      <c r="H83" s="312">
        <f>IFERROR(VLOOKUP($B83,Totalt!$B$1:$AQ$554,MATCH(H$2,Totalt!$B$1:$AQ$1,0),FALSE),"")</f>
        <v>0</v>
      </c>
      <c r="I83" s="312">
        <f>IFERROR(VLOOKUP($B83,Totalt!$B$1:$AQ$554,MATCH(I$2,Totalt!$B$1:$AQ$1,0),FALSE),"")</f>
        <v>0</v>
      </c>
      <c r="J83" s="312">
        <f>IFERROR(VLOOKUP($B83,Totalt!$B$1:$AQ$554,MATCH(J$2,Totalt!$B$1:$AQ$1,0),FALSE),"")</f>
        <v>0</v>
      </c>
      <c r="K83" s="312">
        <f>IFERROR(VLOOKUP($B83,Totalt!$B$1:$AQ$554,MATCH(K$2,Totalt!$B$1:$AQ$1,0),FALSE),"")</f>
        <v>0</v>
      </c>
      <c r="L83" s="312">
        <f>IFERROR(VLOOKUP($B83,Totalt!$B$1:$AQ$554,MATCH(L$2,Totalt!$B$1:$AQ$1,0),FALSE),"")</f>
        <v>0</v>
      </c>
      <c r="M83" s="312">
        <f>IFERROR(VLOOKUP($B83,Totalt!$B$1:$AQ$554,MATCH(M$2,Totalt!$B$1:$AQ$1,0),FALSE),"")</f>
        <v>0</v>
      </c>
      <c r="N83" s="312">
        <f>IFERROR(VLOOKUP($B83,Totalt!$B$1:$AQ$554,MATCH(N$2,Totalt!$B$1:$AQ$1,0),FALSE),"")</f>
        <v>0</v>
      </c>
      <c r="O83" s="312">
        <f>IFERROR(VLOOKUP($B83,Totalt!$B$1:$AQ$554,MATCH(O$2,Totalt!$B$1:$AQ$1,0),FALSE),"")</f>
        <v>0</v>
      </c>
      <c r="P83" s="312">
        <f>IFERROR(VLOOKUP($B83,Totalt!$B$1:$AQ$554,MATCH(P$2,Totalt!$B$1:$AQ$1,0),FALSE),"")</f>
        <v>0</v>
      </c>
      <c r="Q83" s="312">
        <f>IFERROR(VLOOKUP($B83,Totalt!$B$1:$AQ$554,MATCH(Q$2,Totalt!$B$1:$AQ$1,0),FALSE),"")</f>
        <v>0</v>
      </c>
      <c r="R83" s="312">
        <f>IFERROR(VLOOKUP($B83,Totalt!$B$1:$AQ$554,MATCH(R$2,Totalt!$B$1:$AQ$1,0),FALSE),"")</f>
        <v>0</v>
      </c>
      <c r="S83" s="312">
        <f>IFERROR(VLOOKUP($B83,Totalt!$B$1:$AQ$554,MATCH(S$2,Totalt!$B$1:$AQ$1,0),FALSE),"")</f>
        <v>2.0619999999999998</v>
      </c>
      <c r="T83" s="312">
        <f>IFERROR(VLOOKUP($B83,Totalt!$B$1:$AQ$554,MATCH(T$2,Totalt!$B$1:$AQ$1,0),FALSE),"")</f>
        <v>0</v>
      </c>
      <c r="U83" s="312">
        <f>IFERROR(VLOOKUP($B83,Totalt!$B$1:$AQ$554,MATCH(U$2,Totalt!$B$1:$AQ$1,0),FALSE),"")</f>
        <v>0</v>
      </c>
      <c r="V83" s="312">
        <f>IFERROR(VLOOKUP($B83,Totalt!$B$1:$AQ$554,MATCH(V$2,Totalt!$B$1:$AQ$1,0),FALSE),"")</f>
        <v>0</v>
      </c>
      <c r="W83" s="312">
        <f>IFERROR(VLOOKUP($B83,Totalt!$B$1:$AQ$554,MATCH(W$2,Totalt!$B$1:$AQ$1,0),FALSE),"")</f>
        <v>0</v>
      </c>
      <c r="X83" s="312">
        <f>IFERROR(VLOOKUP($B83,Totalt!$B$1:$AQ$554,MATCH(X$2,Totalt!$B$1:$AQ$1,0),FALSE),"")</f>
        <v>0</v>
      </c>
      <c r="Y83" s="312">
        <f>IFERROR(VLOOKUP($B83,Totalt!$B$1:$AQ$554,MATCH(Y$2,Totalt!$B$1:$AQ$1,0),FALSE),"")</f>
        <v>0</v>
      </c>
      <c r="Z83" s="312">
        <f>IFERROR(VLOOKUP($B83,Totalt!$B$1:$AQ$554,MATCH(Z$2,Totalt!$B$1:$AQ$1,0),FALSE),"")</f>
        <v>6.2E-2</v>
      </c>
      <c r="AA83" s="312">
        <f>IFERROR(VLOOKUP($B83,Totalt!$B$1:$AQ$554,MATCH(AA$2,Totalt!$B$1:$AQ$1,0),FALSE),"")</f>
        <v>0</v>
      </c>
      <c r="AB83" s="312">
        <f>IFERROR(VLOOKUP($B83,Totalt!$B$1:$AQ$554,MATCH(AB$2,Totalt!$B$1:$AQ$1,0),FALSE),"")</f>
        <v>0</v>
      </c>
      <c r="AC83" s="312">
        <f>IFERROR(VLOOKUP($B83,Totalt!$B$1:$AQ$554,MATCH(AC$2,Totalt!$B$1:$AQ$1,0),FALSE),"")</f>
        <v>0</v>
      </c>
      <c r="AD83" s="312">
        <f>IFERROR(VLOOKUP($B83,Totalt!$B$1:$AQ$554,MATCH(AD$2,Totalt!$B$1:$AQ$1,0),FALSE),"")</f>
        <v>0</v>
      </c>
      <c r="AE83" s="312">
        <f>IFERROR(VLOOKUP($B83,Totalt!$B$1:$AQ$554,MATCH(AE$2,Totalt!$B$1:$AQ$1,0),FALSE),"")</f>
        <v>0</v>
      </c>
      <c r="AF83" s="312">
        <f>IFERROR(VLOOKUP($B83,Totalt!$B$1:$AQ$554,MATCH(AF$2,Totalt!$B$1:$AQ$1,0),FALSE),"")</f>
        <v>0.01</v>
      </c>
      <c r="AG83" s="312">
        <f>IFERROR(VLOOKUP($B83,Totalt!$B$1:$AQ$554,MATCH(AG$2,Totalt!$B$1:$AQ$1,0),FALSE),"")</f>
        <v>0</v>
      </c>
      <c r="AI83" s="245">
        <f t="shared" si="9"/>
        <v>2.1339999999999995</v>
      </c>
      <c r="AJ83" s="246">
        <f>IF(ISERROR(1/VLOOKUP($B83,Leveranser!$B$1:$S$500,MATCH("såld värme (gwh)",Leveranser!$B$1:$S$1,0),FALSE)),"",VLOOKUP($B83,Leveranser!$B$1:$S$500,MATCH("såld värme (gwh)",Leveranser!$B$1:$S$1,0),FALSE))</f>
        <v>2.09</v>
      </c>
      <c r="AK83" t="str">
        <f>IFERROR(IF(VLOOKUP($B83,Totalt!$B$1:$AQ$554,MATCH(AK$2,Totalt!$B$1:$AQ$1,0),FALSE)="","",VLOOKUP($B83,Totalt!$B$1:$AQ$554,MATCH(AK$2,Totalt!$B$1:$AQ$1,0),FALSE)),"")</f>
        <v/>
      </c>
      <c r="AM83" s="247" t="str">
        <f>IF(B83&lt;&gt;"",IF(VLOOKUP($B83,Totalt!$B$1:$AQ$554,MATCH("Kvalitetsgranskad:",Totalt!$B$1:$AQ$1,0),FALSE)="ja",VLOOKUP($B83,Miljö!$B$1:$AG$479,MATCH(AM$2,Miljö!$B$1:$AK$1,0),FALSE),""),"")</f>
        <v>Ja</v>
      </c>
      <c r="AN83" s="247" t="str">
        <f>IF(AM83="ja",VLOOKUP($B83,Miljö!$B$1:$J$479,MATCH("Typ av ursprungsspecificerad el   (Om inget värde anges används Nordisk residualmix, se inforuta) ()",Miljö!$B$1:$J$1,0),FALSE),IF(AM83="nej","Nordisk residualel",""))</f>
        <v>'förnybart'</v>
      </c>
      <c r="AO83" s="247">
        <f>IF(AM83="","",VLOOKUP($B83,Miljö!$B$1:$J$479,MATCH("Fossilandel för ursprungspecificerad el ()",Miljö!$B$1:$J$1,0),FALSE))</f>
        <v>0</v>
      </c>
      <c r="AP83" s="247">
        <f>IF(AM83="","",IFERROR(VLOOKUP($B83,Miljö!$B$1:$J$479,MATCH("Kärnkraftsandel för ursprungsspecificerad el ()",Miljö!$B$1:$J$1,0),FALSE)/1,0))</f>
        <v>0</v>
      </c>
      <c r="AQ83" s="247">
        <f t="shared" si="10"/>
        <v>1</v>
      </c>
      <c r="AR83" s="52"/>
      <c r="AS83" s="247" t="str">
        <f t="shared" si="6"/>
        <v>Nej</v>
      </c>
      <c r="AT83" s="247" t="str">
        <f>IF(AS83="ja",VLOOKUP($B83,Miljö!$B$1:$O$500,MATCH("Fossil andel i procent (%)",Miljö!$B$1:$O$1,0),FALSE)/100,"")</f>
        <v/>
      </c>
      <c r="AU83" s="52"/>
      <c r="AV83" s="247" t="str">
        <f t="shared" si="7"/>
        <v>Nej</v>
      </c>
      <c r="AW83" s="247" t="str">
        <f>IF(AV83="ja",VLOOKUP($B83,'Egen hetvattenprod'!$B$1:$AO$500,MATCH("Värmekälla till värmepumpar ()",'Egen hetvattenprod'!$B$1:$AO$1,0),FALSE),"")</f>
        <v/>
      </c>
      <c r="AY83" s="244" t="str">
        <f t="shared" si="8"/>
        <v>Nej</v>
      </c>
      <c r="AZ83" s="283" t="str">
        <f>IF($AY83="ja",(VLOOKUP($B83,'Egen hetvattenprod'!$B$1:$BX$550,MATCH(AZ$2,'Egen hetvattenprod'!$B$1:$BX$1,0),FALSE)+VLOOKUP($B83,Kraftvärmeprod!$B$1:$BX$550,MATCH(AZ$2,Kraftvärmeprod!$B$1:$BX$1,0),FALSE))/$AC83,"")</f>
        <v/>
      </c>
      <c r="BA83" s="283" t="str">
        <f>IF($AY83="ja",(VLOOKUP($B83,'Egen hetvattenprod'!$B$1:$BX$550,MATCH(BA$2,'Egen hetvattenprod'!$B$1:$BX$1,0),FALSE)+VLOOKUP($B83,Kraftvärmeprod!$B$1:$BX$550,MATCH(BA$2,Kraftvärmeprod!$B$1:$BX$1,0),FALSE))/$AC83,"")</f>
        <v/>
      </c>
      <c r="BB83" s="283" t="str">
        <f>IF($AY83="ja",(VLOOKUP($B83,'Egen hetvattenprod'!$B$1:$BX$550,MATCH(BB$2,'Egen hetvattenprod'!$B$1:$BX$1,0),FALSE)+VLOOKUP($B83,Kraftvärmeprod!$B$1:$BX$550,MATCH(BB$2,Kraftvärmeprod!$B$1:$BX$1,0),FALSE))/$AC83,"")</f>
        <v/>
      </c>
      <c r="BC83" s="283" t="str">
        <f>IF($AY83="ja",(VLOOKUP($B83,'Egen hetvattenprod'!$B$1:$BX$550,MATCH(BC$2,'Egen hetvattenprod'!$B$1:$BX$1,0),FALSE)+VLOOKUP($B83,Kraftvärmeprod!$B$1:$BX$550,MATCH(BC$2,Kraftvärmeprod!$B$1:$BX$1,0),FALSE))/$AC83,"")</f>
        <v/>
      </c>
      <c r="BD83" s="283" t="str">
        <f>IF($AY83="ja",(VLOOKUP($B83,'Egen hetvattenprod'!$B$1:$BX$550,MATCH(BD$2,'Egen hetvattenprod'!$B$1:$BX$1,0),FALSE)+VLOOKUP($B83,Kraftvärmeprod!$B$1:$BX$550,MATCH(BD$2,Kraftvärmeprod!$B$1:$BX$1,0),FALSE))/$AC83,"")</f>
        <v/>
      </c>
      <c r="BF83" s="244" t="str">
        <f t="shared" si="11"/>
        <v>Nej</v>
      </c>
      <c r="BG83" s="283" t="str">
        <f>IF($BF83="ja",VLOOKUP($B83,'Egen hetvattenprod'!$B$1:$BX$550,MATCH("Andelen klimatgaser med fossilt ursprung för avfall ()",'Egen hetvattenprod'!$B$1:$BX$1,0),FALSE),"")</f>
        <v/>
      </c>
      <c r="BH83" s="283" t="str">
        <f>IF($BF83="ja",VLOOKUP($B83,Kraftvärmeprod!$B$1:$BX$550,MATCH("Andelen klimatgaser med fossilt ursprung för avfall ()",Kraftvärmeprod!$B$1:$BX$1,0),FALSE),"")</f>
        <v/>
      </c>
      <c r="BI83" s="307" t="str">
        <f>IF($BF83="ja",VLOOKUP($B83,'Egen hetvattenprod'!$B$1:$BX$550,MATCH("Avfall (GWh)",'Egen hetvattenprod'!$B$1:$BX$1,0),FALSE),"")</f>
        <v/>
      </c>
      <c r="BJ83" s="307" t="str">
        <f>IF($BF83="ja",VLOOKUP($B83,'Slutlig allokering kvv'!$B$1:$BX$550,MATCH("Avfall (GWh)",'Slutlig allokering kvv'!$B$1:$BX$1,0),FALSE),"")</f>
        <v/>
      </c>
      <c r="BK83" s="307" t="str">
        <f>IF($BF83="ja",VLOOKUP($B83,'Köpt hetvatten'!$B$1:$BX$550,MATCH("Avfall i köpt hetvatten",'Köpt hetvatten'!$B$1:$BX$1,0),FALSE),"")</f>
        <v/>
      </c>
      <c r="BL83" s="307" t="str">
        <f>IF($BF83="ja",VLOOKUP($B83,'Egen hetvattenprod'!$B$1:$BX$550,MATCH("Värde enligt ovan. (%)",'Egen hetvattenprod'!$B$1:$BX$1,0),FALSE),"")</f>
        <v/>
      </c>
      <c r="BM83" s="307" t="str">
        <f>IF($BF83="ja",VLOOKUP($B83,Kraftvärmeprod!$B$1:$BX$550,MATCH("Värde enligt ovan. (%)",Kraftvärmeprod!$B$1:$BX$1,0),FALSE),"")</f>
        <v/>
      </c>
      <c r="BN83" s="307"/>
      <c r="BO83" s="307"/>
      <c r="BP83" s="307"/>
      <c r="BQ83" s="307" t="str">
        <f>IF($BF83="ja",VLOOKUP($B83,'Egen hetvattenprod'!$B$1:$BX$550,MATCH("Tillförd olja (fossil) vid avfallsförbränning (GWh)",'Egen hetvattenprod'!$B$1:$BX$1,0),FALSE),"")</f>
        <v/>
      </c>
      <c r="BR83" s="307" t="str">
        <f>IF($BF83="ja",VLOOKUP($B83,Kraftvärmeprod!$B$1:$BX$550,MATCH("Tillförd olja (fossil) vid avfallsförbränning (GWh)",Kraftvärmeprod!$B$1:$BX$1,0),FALSE),"")</f>
        <v/>
      </c>
    </row>
    <row r="84" spans="1:70" x14ac:dyDescent="0.25">
      <c r="A84" s="2" t="str">
        <f>'Miljövärden för publ företag'!B86</f>
        <v>Gotlands Energi AB</v>
      </c>
      <c r="B84" s="2" t="str">
        <f>'Miljövärden för publ företag'!C86</f>
        <v>Hemse</v>
      </c>
      <c r="C84" s="312">
        <f>IFERROR(VLOOKUP($B84,Totalt!$B$1:$AQ$554,MATCH(C$2,Totalt!$B$1:$AQ$1,0),FALSE),"")</f>
        <v>0</v>
      </c>
      <c r="D84" s="312">
        <f>IFERROR(VLOOKUP($B84,Totalt!$B$1:$AQ$554,MATCH(D$2,Totalt!$B$1:$AQ$1,0),FALSE),"")</f>
        <v>0.4</v>
      </c>
      <c r="E84" s="312">
        <f>IFERROR(VLOOKUP($B84,Totalt!$B$1:$AQ$554,MATCH(E$2,Totalt!$B$1:$AQ$1,0),FALSE),"")</f>
        <v>0</v>
      </c>
      <c r="F84" s="312">
        <f>IFERROR(VLOOKUP($B84,Totalt!$B$1:$AQ$554,MATCH(F$2,Totalt!$B$1:$AQ$1,0),FALSE),"")</f>
        <v>0</v>
      </c>
      <c r="G84" s="312">
        <f>IFERROR(VLOOKUP($B84,Totalt!$B$1:$AQ$554,MATCH(G$2,Totalt!$B$1:$AQ$1,0),FALSE),"")</f>
        <v>0</v>
      </c>
      <c r="H84" s="312">
        <f>IFERROR(VLOOKUP($B84,Totalt!$B$1:$AQ$554,MATCH(H$2,Totalt!$B$1:$AQ$1,0),FALSE),"")</f>
        <v>0</v>
      </c>
      <c r="I84" s="312">
        <f>IFERROR(VLOOKUP($B84,Totalt!$B$1:$AQ$554,MATCH(I$2,Totalt!$B$1:$AQ$1,0),FALSE),"")</f>
        <v>0</v>
      </c>
      <c r="J84" s="312">
        <f>IFERROR(VLOOKUP($B84,Totalt!$B$1:$AQ$554,MATCH(J$2,Totalt!$B$1:$AQ$1,0),FALSE),"")</f>
        <v>0</v>
      </c>
      <c r="K84" s="312">
        <f>IFERROR(VLOOKUP($B84,Totalt!$B$1:$AQ$554,MATCH(K$2,Totalt!$B$1:$AQ$1,0),FALSE),"")</f>
        <v>0</v>
      </c>
      <c r="L84" s="312">
        <f>IFERROR(VLOOKUP($B84,Totalt!$B$1:$AQ$554,MATCH(L$2,Totalt!$B$1:$AQ$1,0),FALSE),"")</f>
        <v>0</v>
      </c>
      <c r="M84" s="312">
        <f>IFERROR(VLOOKUP($B84,Totalt!$B$1:$AQ$554,MATCH(M$2,Totalt!$B$1:$AQ$1,0),FALSE),"")</f>
        <v>0</v>
      </c>
      <c r="N84" s="312">
        <f>IFERROR(VLOOKUP($B84,Totalt!$B$1:$AQ$554,MATCH(N$2,Totalt!$B$1:$AQ$1,0),FALSE),"")</f>
        <v>13.593999999999999</v>
      </c>
      <c r="O84" s="312">
        <f>IFERROR(VLOOKUP($B84,Totalt!$B$1:$AQ$554,MATCH(O$2,Totalt!$B$1:$AQ$1,0),FALSE),"")</f>
        <v>0</v>
      </c>
      <c r="P84" s="312">
        <f>IFERROR(VLOOKUP($B84,Totalt!$B$1:$AQ$554,MATCH(P$2,Totalt!$B$1:$AQ$1,0),FALSE),"")</f>
        <v>0</v>
      </c>
      <c r="Q84" s="312">
        <f>IFERROR(VLOOKUP($B84,Totalt!$B$1:$AQ$554,MATCH(Q$2,Totalt!$B$1:$AQ$1,0),FALSE),"")</f>
        <v>0</v>
      </c>
      <c r="R84" s="312">
        <f>IFERROR(VLOOKUP($B84,Totalt!$B$1:$AQ$554,MATCH(R$2,Totalt!$B$1:$AQ$1,0),FALSE),"")</f>
        <v>0</v>
      </c>
      <c r="S84" s="312">
        <f>IFERROR(VLOOKUP($B84,Totalt!$B$1:$AQ$554,MATCH(S$2,Totalt!$B$1:$AQ$1,0),FALSE),"")</f>
        <v>0</v>
      </c>
      <c r="T84" s="312">
        <f>IFERROR(VLOOKUP($B84,Totalt!$B$1:$AQ$554,MATCH(T$2,Totalt!$B$1:$AQ$1,0),FALSE),"")</f>
        <v>0</v>
      </c>
      <c r="U84" s="312">
        <f>IFERROR(VLOOKUP($B84,Totalt!$B$1:$AQ$554,MATCH(U$2,Totalt!$B$1:$AQ$1,0),FALSE),"")</f>
        <v>0</v>
      </c>
      <c r="V84" s="312">
        <f>IFERROR(VLOOKUP($B84,Totalt!$B$1:$AQ$554,MATCH(V$2,Totalt!$B$1:$AQ$1,0),FALSE),"")</f>
        <v>0</v>
      </c>
      <c r="W84" s="312">
        <f>IFERROR(VLOOKUP($B84,Totalt!$B$1:$AQ$554,MATCH(W$2,Totalt!$B$1:$AQ$1,0),FALSE),"")</f>
        <v>0</v>
      </c>
      <c r="X84" s="312">
        <f>IFERROR(VLOOKUP($B84,Totalt!$B$1:$AQ$554,MATCH(X$2,Totalt!$B$1:$AQ$1,0),FALSE),"")</f>
        <v>0</v>
      </c>
      <c r="Y84" s="312">
        <f>IFERROR(VLOOKUP($B84,Totalt!$B$1:$AQ$554,MATCH(Y$2,Totalt!$B$1:$AQ$1,0),FALSE),"")</f>
        <v>0</v>
      </c>
      <c r="Z84" s="312">
        <f>IFERROR(VLOOKUP($B84,Totalt!$B$1:$AQ$554,MATCH(Z$2,Totalt!$B$1:$AQ$1,0),FALSE),"")</f>
        <v>0</v>
      </c>
      <c r="AA84" s="312">
        <f>IFERROR(VLOOKUP($B84,Totalt!$B$1:$AQ$554,MATCH(AA$2,Totalt!$B$1:$AQ$1,0),FALSE),"")</f>
        <v>0</v>
      </c>
      <c r="AB84" s="312">
        <f>IFERROR(VLOOKUP($B84,Totalt!$B$1:$AQ$554,MATCH(AB$2,Totalt!$B$1:$AQ$1,0),FALSE),"")</f>
        <v>0</v>
      </c>
      <c r="AC84" s="312">
        <f>IFERROR(VLOOKUP($B84,Totalt!$B$1:$AQ$554,MATCH(AC$2,Totalt!$B$1:$AQ$1,0),FALSE),"")</f>
        <v>0</v>
      </c>
      <c r="AD84" s="312">
        <f>IFERROR(VLOOKUP($B84,Totalt!$B$1:$AQ$554,MATCH(AD$2,Totalt!$B$1:$AQ$1,0),FALSE),"")</f>
        <v>0</v>
      </c>
      <c r="AE84" s="312">
        <f>IFERROR(VLOOKUP($B84,Totalt!$B$1:$AQ$554,MATCH(AE$2,Totalt!$B$1:$AQ$1,0),FALSE),"")</f>
        <v>0</v>
      </c>
      <c r="AF84" s="312">
        <f>IFERROR(VLOOKUP($B84,Totalt!$B$1:$AQ$554,MATCH(AF$2,Totalt!$B$1:$AQ$1,0),FALSE),"")</f>
        <v>0.36521999999999999</v>
      </c>
      <c r="AG84" s="312">
        <f>IFERROR(VLOOKUP($B84,Totalt!$B$1:$AQ$554,MATCH(AG$2,Totalt!$B$1:$AQ$1,0),FALSE),"")</f>
        <v>0</v>
      </c>
      <c r="AI84" s="245">
        <f t="shared" si="9"/>
        <v>14.359220000000001</v>
      </c>
      <c r="AJ84" s="246">
        <f>IF(ISERROR(1/VLOOKUP($B84,Leveranser!$B$1:$S$500,MATCH("såld värme (gwh)",Leveranser!$B$1:$S$1,0),FALSE)),"",VLOOKUP($B84,Leveranser!$B$1:$S$500,MATCH("såld värme (gwh)",Leveranser!$B$1:$S$1,0),FALSE))</f>
        <v>12.173999999999999</v>
      </c>
      <c r="AK84" t="str">
        <f>IFERROR(IF(VLOOKUP($B84,Totalt!$B$1:$AQ$554,MATCH(AK$2,Totalt!$B$1:$AQ$1,0),FALSE)="","",VLOOKUP($B84,Totalt!$B$1:$AQ$554,MATCH(AK$2,Totalt!$B$1:$AQ$1,0),FALSE)),"")</f>
        <v/>
      </c>
      <c r="AM84" s="247" t="str">
        <f>IF(B84&lt;&gt;"",IF(VLOOKUP($B84,Totalt!$B$1:$AQ$554,MATCH("Kvalitetsgranskad:",Totalt!$B$1:$AQ$1,0),FALSE)="ja",VLOOKUP($B84,Miljö!$B$1:$AG$479,MATCH(AM$2,Miljö!$B$1:$AK$1,0),FALSE),""),"")</f>
        <v>Ja</v>
      </c>
      <c r="AN84" s="247" t="str">
        <f>IF(AM84="ja",VLOOKUP($B84,Miljö!$B$1:$J$479,MATCH("Typ av ursprungsspecificerad el   (Om inget värde anges används Nordisk residualmix, se inforuta) ()",Miljö!$B$1:$J$1,0),FALSE),IF(AM84="nej","Nordisk residualel",""))</f>
        <v>'EPD-EL. Miljöcertifierad vattenkraft'</v>
      </c>
      <c r="AO84" s="247">
        <f>IF(AM84="","",VLOOKUP($B84,Miljö!$B$1:$J$479,MATCH("Fossilandel för ursprungspecificerad el ()",Miljö!$B$1:$J$1,0),FALSE))</f>
        <v>0</v>
      </c>
      <c r="AP84" s="247">
        <f>IF(AM84="","",IFERROR(VLOOKUP($B84,Miljö!$B$1:$J$479,MATCH("Kärnkraftsandel för ursprungsspecificerad el ()",Miljö!$B$1:$J$1,0),FALSE)/1,0))</f>
        <v>0</v>
      </c>
      <c r="AQ84" s="247">
        <f t="shared" si="10"/>
        <v>1</v>
      </c>
      <c r="AR84" s="52"/>
      <c r="AS84" s="247" t="str">
        <f t="shared" si="6"/>
        <v>Nej</v>
      </c>
      <c r="AT84" s="247" t="str">
        <f>IF(AS84="ja",VLOOKUP($B84,Miljö!$B$1:$O$500,MATCH("Fossil andel i procent (%)",Miljö!$B$1:$O$1,0),FALSE)/100,"")</f>
        <v/>
      </c>
      <c r="AU84" s="52"/>
      <c r="AV84" s="247" t="str">
        <f t="shared" si="7"/>
        <v>Nej</v>
      </c>
      <c r="AW84" s="247" t="str">
        <f>IF(AV84="ja",VLOOKUP($B84,'Egen hetvattenprod'!$B$1:$AO$500,MATCH("Värmekälla till värmepumpar ()",'Egen hetvattenprod'!$B$1:$AO$1,0),FALSE),"")</f>
        <v/>
      </c>
      <c r="AY84" s="244" t="str">
        <f t="shared" si="8"/>
        <v>Nej</v>
      </c>
      <c r="AZ84" s="283" t="str">
        <f>IF($AY84="ja",(VLOOKUP($B84,'Egen hetvattenprod'!$B$1:$BX$550,MATCH(AZ$2,'Egen hetvattenprod'!$B$1:$BX$1,0),FALSE)+VLOOKUP($B84,Kraftvärmeprod!$B$1:$BX$550,MATCH(AZ$2,Kraftvärmeprod!$B$1:$BX$1,0),FALSE))/$AC84,"")</f>
        <v/>
      </c>
      <c r="BA84" s="283" t="str">
        <f>IF($AY84="ja",(VLOOKUP($B84,'Egen hetvattenprod'!$B$1:$BX$550,MATCH(BA$2,'Egen hetvattenprod'!$B$1:$BX$1,0),FALSE)+VLOOKUP($B84,Kraftvärmeprod!$B$1:$BX$550,MATCH(BA$2,Kraftvärmeprod!$B$1:$BX$1,0),FALSE))/$AC84,"")</f>
        <v/>
      </c>
      <c r="BB84" s="283" t="str">
        <f>IF($AY84="ja",(VLOOKUP($B84,'Egen hetvattenprod'!$B$1:$BX$550,MATCH(BB$2,'Egen hetvattenprod'!$B$1:$BX$1,0),FALSE)+VLOOKUP($B84,Kraftvärmeprod!$B$1:$BX$550,MATCH(BB$2,Kraftvärmeprod!$B$1:$BX$1,0),FALSE))/$AC84,"")</f>
        <v/>
      </c>
      <c r="BC84" s="283" t="str">
        <f>IF($AY84="ja",(VLOOKUP($B84,'Egen hetvattenprod'!$B$1:$BX$550,MATCH(BC$2,'Egen hetvattenprod'!$B$1:$BX$1,0),FALSE)+VLOOKUP($B84,Kraftvärmeprod!$B$1:$BX$550,MATCH(BC$2,Kraftvärmeprod!$B$1:$BX$1,0),FALSE))/$AC84,"")</f>
        <v/>
      </c>
      <c r="BD84" s="283" t="str">
        <f>IF($AY84="ja",(VLOOKUP($B84,'Egen hetvattenprod'!$B$1:$BX$550,MATCH(BD$2,'Egen hetvattenprod'!$B$1:$BX$1,0),FALSE)+VLOOKUP($B84,Kraftvärmeprod!$B$1:$BX$550,MATCH(BD$2,Kraftvärmeprod!$B$1:$BX$1,0),FALSE))/$AC84,"")</f>
        <v/>
      </c>
      <c r="BF84" s="244" t="str">
        <f t="shared" si="11"/>
        <v>Nej</v>
      </c>
      <c r="BG84" s="283" t="str">
        <f>IF($BF84="ja",VLOOKUP($B84,'Egen hetvattenprod'!$B$1:$BX$550,MATCH("Andelen klimatgaser med fossilt ursprung för avfall ()",'Egen hetvattenprod'!$B$1:$BX$1,0),FALSE),"")</f>
        <v/>
      </c>
      <c r="BH84" s="283" t="str">
        <f>IF($BF84="ja",VLOOKUP($B84,Kraftvärmeprod!$B$1:$BX$550,MATCH("Andelen klimatgaser med fossilt ursprung för avfall ()",Kraftvärmeprod!$B$1:$BX$1,0),FALSE),"")</f>
        <v/>
      </c>
      <c r="BI84" s="307" t="str">
        <f>IF($BF84="ja",VLOOKUP($B84,'Egen hetvattenprod'!$B$1:$BX$550,MATCH("Avfall (GWh)",'Egen hetvattenprod'!$B$1:$BX$1,0),FALSE),"")</f>
        <v/>
      </c>
      <c r="BJ84" s="307" t="str">
        <f>IF($BF84="ja",VLOOKUP($B84,'Slutlig allokering kvv'!$B$1:$BX$550,MATCH("Avfall (GWh)",'Slutlig allokering kvv'!$B$1:$BX$1,0),FALSE),"")</f>
        <v/>
      </c>
      <c r="BK84" s="307" t="str">
        <f>IF($BF84="ja",VLOOKUP($B84,'Köpt hetvatten'!$B$1:$BX$550,MATCH("Avfall i köpt hetvatten",'Köpt hetvatten'!$B$1:$BX$1,0),FALSE),"")</f>
        <v/>
      </c>
      <c r="BL84" s="307" t="str">
        <f>IF($BF84="ja",VLOOKUP($B84,'Egen hetvattenprod'!$B$1:$BX$550,MATCH("Värde enligt ovan. (%)",'Egen hetvattenprod'!$B$1:$BX$1,0),FALSE),"")</f>
        <v/>
      </c>
      <c r="BM84" s="307" t="str">
        <f>IF($BF84="ja",VLOOKUP($B84,Kraftvärmeprod!$B$1:$BX$550,MATCH("Värde enligt ovan. (%)",Kraftvärmeprod!$B$1:$BX$1,0),FALSE),"")</f>
        <v/>
      </c>
      <c r="BN84" s="307"/>
      <c r="BO84" s="307"/>
      <c r="BP84" s="307"/>
      <c r="BQ84" s="307" t="str">
        <f>IF($BF84="ja",VLOOKUP($B84,'Egen hetvattenprod'!$B$1:$BX$550,MATCH("Tillförd olja (fossil) vid avfallsförbränning (GWh)",'Egen hetvattenprod'!$B$1:$BX$1,0),FALSE),"")</f>
        <v/>
      </c>
      <c r="BR84" s="307" t="str">
        <f>IF($BF84="ja",VLOOKUP($B84,Kraftvärmeprod!$B$1:$BX$550,MATCH("Tillförd olja (fossil) vid avfallsförbränning (GWh)",Kraftvärmeprod!$B$1:$BX$1,0),FALSE),"")</f>
        <v/>
      </c>
    </row>
    <row r="85" spans="1:70" x14ac:dyDescent="0.25">
      <c r="A85" s="2" t="str">
        <f>'Miljövärden för publ företag'!B87</f>
        <v>Gotlands Energi AB</v>
      </c>
      <c r="B85" s="2" t="str">
        <f>'Miljövärden för publ företag'!C87</f>
        <v>Klintehamn</v>
      </c>
      <c r="C85" s="312">
        <f>IFERROR(VLOOKUP($B85,Totalt!$B$1:$AQ$554,MATCH(C$2,Totalt!$B$1:$AQ$1,0),FALSE),"")</f>
        <v>0</v>
      </c>
      <c r="D85" s="312">
        <f>IFERROR(VLOOKUP($B85,Totalt!$B$1:$AQ$554,MATCH(D$2,Totalt!$B$1:$AQ$1,0),FALSE),"")</f>
        <v>0.20599999999999999</v>
      </c>
      <c r="E85" s="312">
        <f>IFERROR(VLOOKUP($B85,Totalt!$B$1:$AQ$554,MATCH(E$2,Totalt!$B$1:$AQ$1,0),FALSE),"")</f>
        <v>0</v>
      </c>
      <c r="F85" s="312">
        <f>IFERROR(VLOOKUP($B85,Totalt!$B$1:$AQ$554,MATCH(F$2,Totalt!$B$1:$AQ$1,0),FALSE),"")</f>
        <v>0</v>
      </c>
      <c r="G85" s="312">
        <f>IFERROR(VLOOKUP($B85,Totalt!$B$1:$AQ$554,MATCH(G$2,Totalt!$B$1:$AQ$1,0),FALSE),"")</f>
        <v>0</v>
      </c>
      <c r="H85" s="312">
        <f>IFERROR(VLOOKUP($B85,Totalt!$B$1:$AQ$554,MATCH(H$2,Totalt!$B$1:$AQ$1,0),FALSE),"")</f>
        <v>0</v>
      </c>
      <c r="I85" s="312">
        <f>IFERROR(VLOOKUP($B85,Totalt!$B$1:$AQ$554,MATCH(I$2,Totalt!$B$1:$AQ$1,0),FALSE),"")</f>
        <v>0</v>
      </c>
      <c r="J85" s="312">
        <f>IFERROR(VLOOKUP($B85,Totalt!$B$1:$AQ$554,MATCH(J$2,Totalt!$B$1:$AQ$1,0),FALSE),"")</f>
        <v>0</v>
      </c>
      <c r="K85" s="312">
        <f>IFERROR(VLOOKUP($B85,Totalt!$B$1:$AQ$554,MATCH(K$2,Totalt!$B$1:$AQ$1,0),FALSE),"")</f>
        <v>0</v>
      </c>
      <c r="L85" s="312">
        <f>IFERROR(VLOOKUP($B85,Totalt!$B$1:$AQ$554,MATCH(L$2,Totalt!$B$1:$AQ$1,0),FALSE),"")</f>
        <v>0</v>
      </c>
      <c r="M85" s="312">
        <f>IFERROR(VLOOKUP($B85,Totalt!$B$1:$AQ$554,MATCH(M$2,Totalt!$B$1:$AQ$1,0),FALSE),"")</f>
        <v>0</v>
      </c>
      <c r="N85" s="312">
        <f>IFERROR(VLOOKUP($B85,Totalt!$B$1:$AQ$554,MATCH(N$2,Totalt!$B$1:$AQ$1,0),FALSE),"")</f>
        <v>0</v>
      </c>
      <c r="O85" s="312">
        <f>IFERROR(VLOOKUP($B85,Totalt!$B$1:$AQ$554,MATCH(O$2,Totalt!$B$1:$AQ$1,0),FALSE),"")</f>
        <v>0</v>
      </c>
      <c r="P85" s="312">
        <f>IFERROR(VLOOKUP($B85,Totalt!$B$1:$AQ$554,MATCH(P$2,Totalt!$B$1:$AQ$1,0),FALSE),"")</f>
        <v>0</v>
      </c>
      <c r="Q85" s="312">
        <f>IFERROR(VLOOKUP($B85,Totalt!$B$1:$AQ$554,MATCH(Q$2,Totalt!$B$1:$AQ$1,0),FALSE),"")</f>
        <v>0</v>
      </c>
      <c r="R85" s="312">
        <f>IFERROR(VLOOKUP($B85,Totalt!$B$1:$AQ$554,MATCH(R$2,Totalt!$B$1:$AQ$1,0),FALSE),"")</f>
        <v>0</v>
      </c>
      <c r="S85" s="312">
        <f>IFERROR(VLOOKUP($B85,Totalt!$B$1:$AQ$554,MATCH(S$2,Totalt!$B$1:$AQ$1,0),FALSE),"")</f>
        <v>0</v>
      </c>
      <c r="T85" s="312">
        <f>IFERROR(VLOOKUP($B85,Totalt!$B$1:$AQ$554,MATCH(T$2,Totalt!$B$1:$AQ$1,0),FALSE),"")</f>
        <v>0</v>
      </c>
      <c r="U85" s="312">
        <f>IFERROR(VLOOKUP($B85,Totalt!$B$1:$AQ$554,MATCH(U$2,Totalt!$B$1:$AQ$1,0),FALSE),"")</f>
        <v>0</v>
      </c>
      <c r="V85" s="312">
        <f>IFERROR(VLOOKUP($B85,Totalt!$B$1:$AQ$554,MATCH(V$2,Totalt!$B$1:$AQ$1,0),FALSE),"")</f>
        <v>0</v>
      </c>
      <c r="W85" s="312">
        <f>IFERROR(VLOOKUP($B85,Totalt!$B$1:$AQ$554,MATCH(W$2,Totalt!$B$1:$AQ$1,0),FALSE),"")</f>
        <v>0</v>
      </c>
      <c r="X85" s="312">
        <f>IFERROR(VLOOKUP($B85,Totalt!$B$1:$AQ$554,MATCH(X$2,Totalt!$B$1:$AQ$1,0),FALSE),"")</f>
        <v>9.2249999999999996</v>
      </c>
      <c r="Y85" s="312">
        <f>IFERROR(VLOOKUP($B85,Totalt!$B$1:$AQ$554,MATCH(Y$2,Totalt!$B$1:$AQ$1,0),FALSE),"")</f>
        <v>0</v>
      </c>
      <c r="Z85" s="312">
        <f>IFERROR(VLOOKUP($B85,Totalt!$B$1:$AQ$554,MATCH(Z$2,Totalt!$B$1:$AQ$1,0),FALSE),"")</f>
        <v>0</v>
      </c>
      <c r="AA85" s="312">
        <f>IFERROR(VLOOKUP($B85,Totalt!$B$1:$AQ$554,MATCH(AA$2,Totalt!$B$1:$AQ$1,0),FALSE),"")</f>
        <v>0</v>
      </c>
      <c r="AB85" s="312">
        <f>IFERROR(VLOOKUP($B85,Totalt!$B$1:$AQ$554,MATCH(AB$2,Totalt!$B$1:$AQ$1,0),FALSE),"")</f>
        <v>0</v>
      </c>
      <c r="AC85" s="312">
        <f>IFERROR(VLOOKUP($B85,Totalt!$B$1:$AQ$554,MATCH(AC$2,Totalt!$B$1:$AQ$1,0),FALSE),"")</f>
        <v>0</v>
      </c>
      <c r="AD85" s="312">
        <f>IFERROR(VLOOKUP($B85,Totalt!$B$1:$AQ$554,MATCH(AD$2,Totalt!$B$1:$AQ$1,0),FALSE),"")</f>
        <v>0</v>
      </c>
      <c r="AE85" s="312">
        <f>IFERROR(VLOOKUP($B85,Totalt!$B$1:$AQ$554,MATCH(AE$2,Totalt!$B$1:$AQ$1,0),FALSE),"")</f>
        <v>0</v>
      </c>
      <c r="AF85" s="312">
        <f>IFERROR(VLOOKUP($B85,Totalt!$B$1:$AQ$554,MATCH(AF$2,Totalt!$B$1:$AQ$1,0),FALSE),"")</f>
        <v>0.23924999999999999</v>
      </c>
      <c r="AG85" s="312">
        <f>IFERROR(VLOOKUP($B85,Totalt!$B$1:$AQ$554,MATCH(AG$2,Totalt!$B$1:$AQ$1,0),FALSE),"")</f>
        <v>0</v>
      </c>
      <c r="AI85" s="245">
        <f t="shared" si="9"/>
        <v>9.6702499999999993</v>
      </c>
      <c r="AJ85" s="246">
        <f>IF(ISERROR(1/VLOOKUP($B85,Leveranser!$B$1:$S$500,MATCH("såld värme (gwh)",Leveranser!$B$1:$S$1,0),FALSE)),"",VLOOKUP($B85,Leveranser!$B$1:$S$500,MATCH("såld värme (gwh)",Leveranser!$B$1:$S$1,0),FALSE))</f>
        <v>7.9749999999999996</v>
      </c>
      <c r="AK85" t="str">
        <f>IFERROR(IF(VLOOKUP($B85,Totalt!$B$1:$AQ$554,MATCH(AK$2,Totalt!$B$1:$AQ$1,0),FALSE)="","",VLOOKUP($B85,Totalt!$B$1:$AQ$554,MATCH(AK$2,Totalt!$B$1:$AQ$1,0),FALSE)),"")</f>
        <v/>
      </c>
      <c r="AM85" s="247" t="str">
        <f>IF(B85&lt;&gt;"",IF(VLOOKUP($B85,Totalt!$B$1:$AQ$554,MATCH("Kvalitetsgranskad:",Totalt!$B$1:$AQ$1,0),FALSE)="ja",VLOOKUP($B85,Miljö!$B$1:$AG$479,MATCH(AM$2,Miljö!$B$1:$AK$1,0),FALSE),""),"")</f>
        <v>Ja</v>
      </c>
      <c r="AN85" s="247" t="str">
        <f>IF(AM85="ja",VLOOKUP($B85,Miljö!$B$1:$J$479,MATCH("Typ av ursprungsspecificerad el   (Om inget värde anges används Nordisk residualmix, se inforuta) ()",Miljö!$B$1:$J$1,0),FALSE),IF(AM85="nej","Nordisk residualel",""))</f>
        <v>'EPD-EL. Miljöcertifierad vattenkraft'</v>
      </c>
      <c r="AO85" s="247">
        <f>IF(AM85="","",VLOOKUP($B85,Miljö!$B$1:$J$479,MATCH("Fossilandel för ursprungspecificerad el ()",Miljö!$B$1:$J$1,0),FALSE))</f>
        <v>0</v>
      </c>
      <c r="AP85" s="247">
        <f>IF(AM85="","",IFERROR(VLOOKUP($B85,Miljö!$B$1:$J$479,MATCH("Kärnkraftsandel för ursprungsspecificerad el ()",Miljö!$B$1:$J$1,0),FALSE)/1,0))</f>
        <v>0</v>
      </c>
      <c r="AQ85" s="247">
        <f t="shared" si="10"/>
        <v>1</v>
      </c>
      <c r="AR85" s="52"/>
      <c r="AS85" s="247" t="str">
        <f t="shared" si="6"/>
        <v>Nej</v>
      </c>
      <c r="AT85" s="247" t="str">
        <f>IF(AS85="ja",VLOOKUP($B85,Miljö!$B$1:$O$500,MATCH("Fossil andel i procent (%)",Miljö!$B$1:$O$1,0),FALSE)/100,"")</f>
        <v/>
      </c>
      <c r="AU85" s="52"/>
      <c r="AV85" s="247" t="str">
        <f t="shared" si="7"/>
        <v>Nej</v>
      </c>
      <c r="AW85" s="247" t="str">
        <f>IF(AV85="ja",VLOOKUP($B85,'Egen hetvattenprod'!$B$1:$AO$500,MATCH("Värmekälla till värmepumpar ()",'Egen hetvattenprod'!$B$1:$AO$1,0),FALSE),"")</f>
        <v/>
      </c>
      <c r="AY85" s="244" t="str">
        <f t="shared" si="8"/>
        <v>Nej</v>
      </c>
      <c r="AZ85" s="283" t="str">
        <f>IF($AY85="ja",(VLOOKUP($B85,'Egen hetvattenprod'!$B$1:$BX$550,MATCH(AZ$2,'Egen hetvattenprod'!$B$1:$BX$1,0),FALSE)+VLOOKUP($B85,Kraftvärmeprod!$B$1:$BX$550,MATCH(AZ$2,Kraftvärmeprod!$B$1:$BX$1,0),FALSE))/$AC85,"")</f>
        <v/>
      </c>
      <c r="BA85" s="283" t="str">
        <f>IF($AY85="ja",(VLOOKUP($B85,'Egen hetvattenprod'!$B$1:$BX$550,MATCH(BA$2,'Egen hetvattenprod'!$B$1:$BX$1,0),FALSE)+VLOOKUP($B85,Kraftvärmeprod!$B$1:$BX$550,MATCH(BA$2,Kraftvärmeprod!$B$1:$BX$1,0),FALSE))/$AC85,"")</f>
        <v/>
      </c>
      <c r="BB85" s="283" t="str">
        <f>IF($AY85="ja",(VLOOKUP($B85,'Egen hetvattenprod'!$B$1:$BX$550,MATCH(BB$2,'Egen hetvattenprod'!$B$1:$BX$1,0),FALSE)+VLOOKUP($B85,Kraftvärmeprod!$B$1:$BX$550,MATCH(BB$2,Kraftvärmeprod!$B$1:$BX$1,0),FALSE))/$AC85,"")</f>
        <v/>
      </c>
      <c r="BC85" s="283" t="str">
        <f>IF($AY85="ja",(VLOOKUP($B85,'Egen hetvattenprod'!$B$1:$BX$550,MATCH(BC$2,'Egen hetvattenprod'!$B$1:$BX$1,0),FALSE)+VLOOKUP($B85,Kraftvärmeprod!$B$1:$BX$550,MATCH(BC$2,Kraftvärmeprod!$B$1:$BX$1,0),FALSE))/$AC85,"")</f>
        <v/>
      </c>
      <c r="BD85" s="283" t="str">
        <f>IF($AY85="ja",(VLOOKUP($B85,'Egen hetvattenprod'!$B$1:$BX$550,MATCH(BD$2,'Egen hetvattenprod'!$B$1:$BX$1,0),FALSE)+VLOOKUP($B85,Kraftvärmeprod!$B$1:$BX$550,MATCH(BD$2,Kraftvärmeprod!$B$1:$BX$1,0),FALSE))/$AC85,"")</f>
        <v/>
      </c>
      <c r="BF85" s="244" t="str">
        <f t="shared" si="11"/>
        <v>Nej</v>
      </c>
      <c r="BG85" s="283" t="str">
        <f>IF($BF85="ja",VLOOKUP($B85,'Egen hetvattenprod'!$B$1:$BX$550,MATCH("Andelen klimatgaser med fossilt ursprung för avfall ()",'Egen hetvattenprod'!$B$1:$BX$1,0),FALSE),"")</f>
        <v/>
      </c>
      <c r="BH85" s="283" t="str">
        <f>IF($BF85="ja",VLOOKUP($B85,Kraftvärmeprod!$B$1:$BX$550,MATCH("Andelen klimatgaser med fossilt ursprung för avfall ()",Kraftvärmeprod!$B$1:$BX$1,0),FALSE),"")</f>
        <v/>
      </c>
      <c r="BI85" s="307" t="str">
        <f>IF($BF85="ja",VLOOKUP($B85,'Egen hetvattenprod'!$B$1:$BX$550,MATCH("Avfall (GWh)",'Egen hetvattenprod'!$B$1:$BX$1,0),FALSE),"")</f>
        <v/>
      </c>
      <c r="BJ85" s="307" t="str">
        <f>IF($BF85="ja",VLOOKUP($B85,'Slutlig allokering kvv'!$B$1:$BX$550,MATCH("Avfall (GWh)",'Slutlig allokering kvv'!$B$1:$BX$1,0),FALSE),"")</f>
        <v/>
      </c>
      <c r="BK85" s="307" t="str">
        <f>IF($BF85="ja",VLOOKUP($B85,'Köpt hetvatten'!$B$1:$BX$550,MATCH("Avfall i köpt hetvatten",'Köpt hetvatten'!$B$1:$BX$1,0),FALSE),"")</f>
        <v/>
      </c>
      <c r="BL85" s="307" t="str">
        <f>IF($BF85="ja",VLOOKUP($B85,'Egen hetvattenprod'!$B$1:$BX$550,MATCH("Värde enligt ovan. (%)",'Egen hetvattenprod'!$B$1:$BX$1,0),FALSE),"")</f>
        <v/>
      </c>
      <c r="BM85" s="307" t="str">
        <f>IF($BF85="ja",VLOOKUP($B85,Kraftvärmeprod!$B$1:$BX$550,MATCH("Värde enligt ovan. (%)",Kraftvärmeprod!$B$1:$BX$1,0),FALSE),"")</f>
        <v/>
      </c>
      <c r="BN85" s="307"/>
      <c r="BO85" s="307"/>
      <c r="BP85" s="307"/>
      <c r="BQ85" s="307" t="str">
        <f>IF($BF85="ja",VLOOKUP($B85,'Egen hetvattenprod'!$B$1:$BX$550,MATCH("Tillförd olja (fossil) vid avfallsförbränning (GWh)",'Egen hetvattenprod'!$B$1:$BX$1,0),FALSE),"")</f>
        <v/>
      </c>
      <c r="BR85" s="307" t="str">
        <f>IF($BF85="ja",VLOOKUP($B85,Kraftvärmeprod!$B$1:$BX$550,MATCH("Tillförd olja (fossil) vid avfallsförbränning (GWh)",Kraftvärmeprod!$B$1:$BX$1,0),FALSE),"")</f>
        <v/>
      </c>
    </row>
    <row r="86" spans="1:70" x14ac:dyDescent="0.25">
      <c r="A86" s="2" t="str">
        <f>'Miljövärden för publ företag'!B88</f>
        <v>Gotlands Energi AB</v>
      </c>
      <c r="B86" s="2" t="str">
        <f>'Miljövärden för publ företag'!C88</f>
        <v>Slite</v>
      </c>
      <c r="C86" s="312">
        <f>IFERROR(VLOOKUP($B86,Totalt!$B$1:$AQ$554,MATCH(C$2,Totalt!$B$1:$AQ$1,0),FALSE),"")</f>
        <v>0</v>
      </c>
      <c r="D86" s="312">
        <f>IFERROR(VLOOKUP($B86,Totalt!$B$1:$AQ$554,MATCH(D$2,Totalt!$B$1:$AQ$1,0),FALSE),"")</f>
        <v>7.2999999999999995E-2</v>
      </c>
      <c r="E86" s="312">
        <f>IFERROR(VLOOKUP($B86,Totalt!$B$1:$AQ$554,MATCH(E$2,Totalt!$B$1:$AQ$1,0),FALSE),"")</f>
        <v>0.63400000000000001</v>
      </c>
      <c r="F86" s="312">
        <f>IFERROR(VLOOKUP($B86,Totalt!$B$1:$AQ$554,MATCH(F$2,Totalt!$B$1:$AQ$1,0),FALSE),"")</f>
        <v>0</v>
      </c>
      <c r="G86" s="312">
        <f>IFERROR(VLOOKUP($B86,Totalt!$B$1:$AQ$554,MATCH(G$2,Totalt!$B$1:$AQ$1,0),FALSE),"")</f>
        <v>0</v>
      </c>
      <c r="H86" s="312">
        <f>IFERROR(VLOOKUP($B86,Totalt!$B$1:$AQ$554,MATCH(H$2,Totalt!$B$1:$AQ$1,0),FALSE),"")</f>
        <v>0</v>
      </c>
      <c r="I86" s="312">
        <f>IFERROR(VLOOKUP($B86,Totalt!$B$1:$AQ$554,MATCH(I$2,Totalt!$B$1:$AQ$1,0),FALSE),"")</f>
        <v>0</v>
      </c>
      <c r="J86" s="312">
        <f>IFERROR(VLOOKUP($B86,Totalt!$B$1:$AQ$554,MATCH(J$2,Totalt!$B$1:$AQ$1,0),FALSE),"")</f>
        <v>0</v>
      </c>
      <c r="K86" s="312">
        <f>IFERROR(VLOOKUP($B86,Totalt!$B$1:$AQ$554,MATCH(K$2,Totalt!$B$1:$AQ$1,0),FALSE),"")</f>
        <v>0</v>
      </c>
      <c r="L86" s="312">
        <f>IFERROR(VLOOKUP($B86,Totalt!$B$1:$AQ$554,MATCH(L$2,Totalt!$B$1:$AQ$1,0),FALSE),"")</f>
        <v>0</v>
      </c>
      <c r="M86" s="312">
        <f>IFERROR(VLOOKUP($B86,Totalt!$B$1:$AQ$554,MATCH(M$2,Totalt!$B$1:$AQ$1,0),FALSE),"")</f>
        <v>0</v>
      </c>
      <c r="N86" s="312">
        <f>IFERROR(VLOOKUP($B86,Totalt!$B$1:$AQ$554,MATCH(N$2,Totalt!$B$1:$AQ$1,0),FALSE),"")</f>
        <v>0</v>
      </c>
      <c r="O86" s="312">
        <f>IFERROR(VLOOKUP($B86,Totalt!$B$1:$AQ$554,MATCH(O$2,Totalt!$B$1:$AQ$1,0),FALSE),"")</f>
        <v>0</v>
      </c>
      <c r="P86" s="312">
        <f>IFERROR(VLOOKUP($B86,Totalt!$B$1:$AQ$554,MATCH(P$2,Totalt!$B$1:$AQ$1,0),FALSE),"")</f>
        <v>0</v>
      </c>
      <c r="Q86" s="312">
        <f>IFERROR(VLOOKUP($B86,Totalt!$B$1:$AQ$554,MATCH(Q$2,Totalt!$B$1:$AQ$1,0),FALSE),"")</f>
        <v>0</v>
      </c>
      <c r="R86" s="312">
        <f>IFERROR(VLOOKUP($B86,Totalt!$B$1:$AQ$554,MATCH(R$2,Totalt!$B$1:$AQ$1,0),FALSE),"")</f>
        <v>0</v>
      </c>
      <c r="S86" s="312">
        <f>IFERROR(VLOOKUP($B86,Totalt!$B$1:$AQ$554,MATCH(S$2,Totalt!$B$1:$AQ$1,0),FALSE),"")</f>
        <v>0</v>
      </c>
      <c r="T86" s="312">
        <f>IFERROR(VLOOKUP($B86,Totalt!$B$1:$AQ$554,MATCH(T$2,Totalt!$B$1:$AQ$1,0),FALSE),"")</f>
        <v>0</v>
      </c>
      <c r="U86" s="312">
        <f>IFERROR(VLOOKUP($B86,Totalt!$B$1:$AQ$554,MATCH(U$2,Totalt!$B$1:$AQ$1,0),FALSE),"")</f>
        <v>0</v>
      </c>
      <c r="V86" s="312">
        <f>IFERROR(VLOOKUP($B86,Totalt!$B$1:$AQ$554,MATCH(V$2,Totalt!$B$1:$AQ$1,0),FALSE),"")</f>
        <v>0</v>
      </c>
      <c r="W86" s="312">
        <f>IFERROR(VLOOKUP($B86,Totalt!$B$1:$AQ$554,MATCH(W$2,Totalt!$B$1:$AQ$1,0),FALSE),"")</f>
        <v>3.6379999999999999</v>
      </c>
      <c r="X86" s="312">
        <f>IFERROR(VLOOKUP($B86,Totalt!$B$1:$AQ$554,MATCH(X$2,Totalt!$B$1:$AQ$1,0),FALSE),"")</f>
        <v>0</v>
      </c>
      <c r="Y86" s="312">
        <f>IFERROR(VLOOKUP($B86,Totalt!$B$1:$AQ$554,MATCH(Y$2,Totalt!$B$1:$AQ$1,0),FALSE),"")</f>
        <v>0</v>
      </c>
      <c r="Z86" s="312">
        <f>IFERROR(VLOOKUP($B86,Totalt!$B$1:$AQ$554,MATCH(Z$2,Totalt!$B$1:$AQ$1,0),FALSE),"")</f>
        <v>0</v>
      </c>
      <c r="AA86" s="312">
        <f>IFERROR(VLOOKUP($B86,Totalt!$B$1:$AQ$554,MATCH(AA$2,Totalt!$B$1:$AQ$1,0),FALSE),"")</f>
        <v>0</v>
      </c>
      <c r="AB86" s="312">
        <f>IFERROR(VLOOKUP($B86,Totalt!$B$1:$AQ$554,MATCH(AB$2,Totalt!$B$1:$AQ$1,0),FALSE),"")</f>
        <v>0</v>
      </c>
      <c r="AC86" s="312">
        <f>IFERROR(VLOOKUP($B86,Totalt!$B$1:$AQ$554,MATCH(AC$2,Totalt!$B$1:$AQ$1,0),FALSE),"")</f>
        <v>0</v>
      </c>
      <c r="AD86" s="312">
        <f>IFERROR(VLOOKUP($B86,Totalt!$B$1:$AQ$554,MATCH(AD$2,Totalt!$B$1:$AQ$1,0),FALSE),"")</f>
        <v>14</v>
      </c>
      <c r="AE86" s="312">
        <f>IFERROR(VLOOKUP($B86,Totalt!$B$1:$AQ$554,MATCH(AE$2,Totalt!$B$1:$AQ$1,0),FALSE),"")</f>
        <v>0</v>
      </c>
      <c r="AF86" s="312">
        <f>IFERROR(VLOOKUP($B86,Totalt!$B$1:$AQ$554,MATCH(AF$2,Totalt!$B$1:$AQ$1,0),FALSE),"")</f>
        <v>0.49833</v>
      </c>
      <c r="AG86" s="312">
        <f>IFERROR(VLOOKUP($B86,Totalt!$B$1:$AQ$554,MATCH(AG$2,Totalt!$B$1:$AQ$1,0),FALSE),"")</f>
        <v>0</v>
      </c>
      <c r="AI86" s="245">
        <f t="shared" si="9"/>
        <v>18.843329999999998</v>
      </c>
      <c r="AJ86" s="246">
        <f>IF(ISERROR(1/VLOOKUP($B86,Leveranser!$B$1:$S$500,MATCH("såld värme (gwh)",Leveranser!$B$1:$S$1,0),FALSE)),"",VLOOKUP($B86,Leveranser!$B$1:$S$500,MATCH("såld värme (gwh)",Leveranser!$B$1:$S$1,0),FALSE))</f>
        <v>16.611000000000001</v>
      </c>
      <c r="AK86" t="str">
        <f>IFERROR(IF(VLOOKUP($B86,Totalt!$B$1:$AQ$554,MATCH(AK$2,Totalt!$B$1:$AQ$1,0),FALSE)="","",VLOOKUP($B86,Totalt!$B$1:$AQ$554,MATCH(AK$2,Totalt!$B$1:$AQ$1,0),FALSE)),"")</f>
        <v/>
      </c>
      <c r="AM86" s="247" t="str">
        <f>IF(B86&lt;&gt;"",IF(VLOOKUP($B86,Totalt!$B$1:$AQ$554,MATCH("Kvalitetsgranskad:",Totalt!$B$1:$AQ$1,0),FALSE)="ja",VLOOKUP($B86,Miljö!$B$1:$AG$479,MATCH(AM$2,Miljö!$B$1:$AK$1,0),FALSE),""),"")</f>
        <v>Ja</v>
      </c>
      <c r="AN86" s="247" t="str">
        <f>IF(AM86="ja",VLOOKUP($B86,Miljö!$B$1:$J$479,MATCH("Typ av ursprungsspecificerad el   (Om inget värde anges används Nordisk residualmix, se inforuta) ()",Miljö!$B$1:$J$1,0),FALSE),IF(AM86="nej","Nordisk residualel",""))</f>
        <v>'EPD-EL. Miljöcertifierad vattenkraft'</v>
      </c>
      <c r="AO86" s="247">
        <f>IF(AM86="","",VLOOKUP($B86,Miljö!$B$1:$J$479,MATCH("Fossilandel för ursprungspecificerad el ()",Miljö!$B$1:$J$1,0),FALSE))</f>
        <v>0</v>
      </c>
      <c r="AP86" s="247">
        <f>IF(AM86="","",IFERROR(VLOOKUP($B86,Miljö!$B$1:$J$479,MATCH("Kärnkraftsandel för ursprungsspecificerad el ()",Miljö!$B$1:$J$1,0),FALSE)/1,0))</f>
        <v>0</v>
      </c>
      <c r="AQ86" s="247">
        <f t="shared" si="10"/>
        <v>1</v>
      </c>
      <c r="AR86" s="52"/>
      <c r="AS86" s="247" t="str">
        <f t="shared" si="6"/>
        <v>Nej</v>
      </c>
      <c r="AT86" s="247" t="str">
        <f>IF(AS86="ja",VLOOKUP($B86,Miljö!$B$1:$O$500,MATCH("Fossil andel i procent (%)",Miljö!$B$1:$O$1,0),FALSE)/100,"")</f>
        <v/>
      </c>
      <c r="AU86" s="52"/>
      <c r="AV86" s="247" t="str">
        <f t="shared" si="7"/>
        <v>Nej</v>
      </c>
      <c r="AW86" s="247" t="str">
        <f>IF(AV86="ja",VLOOKUP($B86,'Egen hetvattenprod'!$B$1:$AO$500,MATCH("Värmekälla till värmepumpar ()",'Egen hetvattenprod'!$B$1:$AO$1,0),FALSE),"")</f>
        <v/>
      </c>
      <c r="AY86" s="244" t="str">
        <f t="shared" si="8"/>
        <v>Nej</v>
      </c>
      <c r="AZ86" s="283" t="str">
        <f>IF($AY86="ja",(VLOOKUP($B86,'Egen hetvattenprod'!$B$1:$BX$550,MATCH(AZ$2,'Egen hetvattenprod'!$B$1:$BX$1,0),FALSE)+VLOOKUP($B86,Kraftvärmeprod!$B$1:$BX$550,MATCH(AZ$2,Kraftvärmeprod!$B$1:$BX$1,0),FALSE))/$AC86,"")</f>
        <v/>
      </c>
      <c r="BA86" s="283" t="str">
        <f>IF($AY86="ja",(VLOOKUP($B86,'Egen hetvattenprod'!$B$1:$BX$550,MATCH(BA$2,'Egen hetvattenprod'!$B$1:$BX$1,0),FALSE)+VLOOKUP($B86,Kraftvärmeprod!$B$1:$BX$550,MATCH(BA$2,Kraftvärmeprod!$B$1:$BX$1,0),FALSE))/$AC86,"")</f>
        <v/>
      </c>
      <c r="BB86" s="283" t="str">
        <f>IF($AY86="ja",(VLOOKUP($B86,'Egen hetvattenprod'!$B$1:$BX$550,MATCH(BB$2,'Egen hetvattenprod'!$B$1:$BX$1,0),FALSE)+VLOOKUP($B86,Kraftvärmeprod!$B$1:$BX$550,MATCH(BB$2,Kraftvärmeprod!$B$1:$BX$1,0),FALSE))/$AC86,"")</f>
        <v/>
      </c>
      <c r="BC86" s="283" t="str">
        <f>IF($AY86="ja",(VLOOKUP($B86,'Egen hetvattenprod'!$B$1:$BX$550,MATCH(BC$2,'Egen hetvattenprod'!$B$1:$BX$1,0),FALSE)+VLOOKUP($B86,Kraftvärmeprod!$B$1:$BX$550,MATCH(BC$2,Kraftvärmeprod!$B$1:$BX$1,0),FALSE))/$AC86,"")</f>
        <v/>
      </c>
      <c r="BD86" s="283" t="str">
        <f>IF($AY86="ja",(VLOOKUP($B86,'Egen hetvattenprod'!$B$1:$BX$550,MATCH(BD$2,'Egen hetvattenprod'!$B$1:$BX$1,0),FALSE)+VLOOKUP($B86,Kraftvärmeprod!$B$1:$BX$550,MATCH(BD$2,Kraftvärmeprod!$B$1:$BX$1,0),FALSE))/$AC86,"")</f>
        <v/>
      </c>
      <c r="BF86" s="244" t="str">
        <f t="shared" si="11"/>
        <v>Nej</v>
      </c>
      <c r="BG86" s="283" t="str">
        <f>IF($BF86="ja",VLOOKUP($B86,'Egen hetvattenprod'!$B$1:$BX$550,MATCH("Andelen klimatgaser med fossilt ursprung för avfall ()",'Egen hetvattenprod'!$B$1:$BX$1,0),FALSE),"")</f>
        <v/>
      </c>
      <c r="BH86" s="283" t="str">
        <f>IF($BF86="ja",VLOOKUP($B86,Kraftvärmeprod!$B$1:$BX$550,MATCH("Andelen klimatgaser med fossilt ursprung för avfall ()",Kraftvärmeprod!$B$1:$BX$1,0),FALSE),"")</f>
        <v/>
      </c>
      <c r="BI86" s="307" t="str">
        <f>IF($BF86="ja",VLOOKUP($B86,'Egen hetvattenprod'!$B$1:$BX$550,MATCH("Avfall (GWh)",'Egen hetvattenprod'!$B$1:$BX$1,0),FALSE),"")</f>
        <v/>
      </c>
      <c r="BJ86" s="307" t="str">
        <f>IF($BF86="ja",VLOOKUP($B86,'Slutlig allokering kvv'!$B$1:$BX$550,MATCH("Avfall (GWh)",'Slutlig allokering kvv'!$B$1:$BX$1,0),FALSE),"")</f>
        <v/>
      </c>
      <c r="BK86" s="307" t="str">
        <f>IF($BF86="ja",VLOOKUP($B86,'Köpt hetvatten'!$B$1:$BX$550,MATCH("Avfall i köpt hetvatten",'Köpt hetvatten'!$B$1:$BX$1,0),FALSE),"")</f>
        <v/>
      </c>
      <c r="BL86" s="307" t="str">
        <f>IF($BF86="ja",VLOOKUP($B86,'Egen hetvattenprod'!$B$1:$BX$550,MATCH("Värde enligt ovan. (%)",'Egen hetvattenprod'!$B$1:$BX$1,0),FALSE),"")</f>
        <v/>
      </c>
      <c r="BM86" s="307" t="str">
        <f>IF($BF86="ja",VLOOKUP($B86,Kraftvärmeprod!$B$1:$BX$550,MATCH("Värde enligt ovan. (%)",Kraftvärmeprod!$B$1:$BX$1,0),FALSE),"")</f>
        <v/>
      </c>
      <c r="BN86" s="307"/>
      <c r="BO86" s="307"/>
      <c r="BP86" s="307"/>
      <c r="BQ86" s="307" t="str">
        <f>IF($BF86="ja",VLOOKUP($B86,'Egen hetvattenprod'!$B$1:$BX$550,MATCH("Tillförd olja (fossil) vid avfallsförbränning (GWh)",'Egen hetvattenprod'!$B$1:$BX$1,0),FALSE),"")</f>
        <v/>
      </c>
      <c r="BR86" s="307" t="str">
        <f>IF($BF86="ja",VLOOKUP($B86,Kraftvärmeprod!$B$1:$BX$550,MATCH("Tillförd olja (fossil) vid avfallsförbränning (GWh)",Kraftvärmeprod!$B$1:$BX$1,0),FALSE),"")</f>
        <v/>
      </c>
    </row>
    <row r="87" spans="1:70" x14ac:dyDescent="0.25">
      <c r="A87" s="2" t="str">
        <f>'Miljövärden för publ företag'!B89</f>
        <v>Gotlands Energi AB</v>
      </c>
      <c r="B87" s="2" t="str">
        <f>'Miljövärden för publ företag'!C89</f>
        <v>Visby</v>
      </c>
      <c r="C87" s="312">
        <f>IFERROR(VLOOKUP($B87,Totalt!$B$1:$AQ$554,MATCH(C$2,Totalt!$B$1:$AQ$1,0),FALSE),"")</f>
        <v>0</v>
      </c>
      <c r="D87" s="312">
        <f>IFERROR(VLOOKUP($B87,Totalt!$B$1:$AQ$554,MATCH(D$2,Totalt!$B$1:$AQ$1,0),FALSE),"")</f>
        <v>0</v>
      </c>
      <c r="E87" s="312">
        <f>IFERROR(VLOOKUP($B87,Totalt!$B$1:$AQ$554,MATCH(E$2,Totalt!$B$1:$AQ$1,0),FALSE),"")</f>
        <v>0</v>
      </c>
      <c r="F87" s="312">
        <f>IFERROR(VLOOKUP($B87,Totalt!$B$1:$AQ$554,MATCH(F$2,Totalt!$B$1:$AQ$1,0),FALSE),"")</f>
        <v>0</v>
      </c>
      <c r="G87" s="312">
        <f>IFERROR(VLOOKUP($B87,Totalt!$B$1:$AQ$554,MATCH(G$2,Totalt!$B$1:$AQ$1,0),FALSE),"")</f>
        <v>0</v>
      </c>
      <c r="H87" s="312">
        <f>IFERROR(VLOOKUP($B87,Totalt!$B$1:$AQ$554,MATCH(H$2,Totalt!$B$1:$AQ$1,0),FALSE),"")</f>
        <v>0</v>
      </c>
      <c r="I87" s="312">
        <f>IFERROR(VLOOKUP($B87,Totalt!$B$1:$AQ$554,MATCH(I$2,Totalt!$B$1:$AQ$1,0),FALSE),"")</f>
        <v>0</v>
      </c>
      <c r="J87" s="312">
        <f>IFERROR(VLOOKUP($B87,Totalt!$B$1:$AQ$554,MATCH(J$2,Totalt!$B$1:$AQ$1,0),FALSE),"")</f>
        <v>1.41</v>
      </c>
      <c r="K87" s="312">
        <f>IFERROR(VLOOKUP($B87,Totalt!$B$1:$AQ$554,MATCH(K$2,Totalt!$B$1:$AQ$1,0),FALSE),"")</f>
        <v>0</v>
      </c>
      <c r="L87" s="312">
        <f>IFERROR(VLOOKUP($B87,Totalt!$B$1:$AQ$554,MATCH(L$2,Totalt!$B$1:$AQ$1,0),FALSE),"")</f>
        <v>0</v>
      </c>
      <c r="M87" s="312">
        <f>IFERROR(VLOOKUP($B87,Totalt!$B$1:$AQ$554,MATCH(M$2,Totalt!$B$1:$AQ$1,0),FALSE),"")</f>
        <v>70.2</v>
      </c>
      <c r="N87" s="312">
        <f>IFERROR(VLOOKUP($B87,Totalt!$B$1:$AQ$554,MATCH(N$2,Totalt!$B$1:$AQ$1,0),FALSE),"")</f>
        <v>97.7</v>
      </c>
      <c r="O87" s="312">
        <f>IFERROR(VLOOKUP($B87,Totalt!$B$1:$AQ$554,MATCH(O$2,Totalt!$B$1:$AQ$1,0),FALSE),"")</f>
        <v>0</v>
      </c>
      <c r="P87" s="312">
        <f>IFERROR(VLOOKUP($B87,Totalt!$B$1:$AQ$554,MATCH(P$2,Totalt!$B$1:$AQ$1,0),FALSE),"")</f>
        <v>6.5</v>
      </c>
      <c r="Q87" s="312">
        <f>IFERROR(VLOOKUP($B87,Totalt!$B$1:$AQ$554,MATCH(Q$2,Totalt!$B$1:$AQ$1,0),FALSE),"")</f>
        <v>0</v>
      </c>
      <c r="R87" s="312">
        <f>IFERROR(VLOOKUP($B87,Totalt!$B$1:$AQ$554,MATCH(R$2,Totalt!$B$1:$AQ$1,0),FALSE),"")</f>
        <v>0</v>
      </c>
      <c r="S87" s="312">
        <f>IFERROR(VLOOKUP($B87,Totalt!$B$1:$AQ$554,MATCH(S$2,Totalt!$B$1:$AQ$1,0),FALSE),"")</f>
        <v>0</v>
      </c>
      <c r="T87" s="312">
        <f>IFERROR(VLOOKUP($B87,Totalt!$B$1:$AQ$554,MATCH(T$2,Totalt!$B$1:$AQ$1,0),FALSE),"")</f>
        <v>0</v>
      </c>
      <c r="U87" s="312">
        <f>IFERROR(VLOOKUP($B87,Totalt!$B$1:$AQ$554,MATCH(U$2,Totalt!$B$1:$AQ$1,0),FALSE),"")</f>
        <v>0</v>
      </c>
      <c r="V87" s="312">
        <f>IFERROR(VLOOKUP($B87,Totalt!$B$1:$AQ$554,MATCH(V$2,Totalt!$B$1:$AQ$1,0),FALSE),"")</f>
        <v>0</v>
      </c>
      <c r="W87" s="312">
        <f>IFERROR(VLOOKUP($B87,Totalt!$B$1:$AQ$554,MATCH(W$2,Totalt!$B$1:$AQ$1,0),FALSE),"")</f>
        <v>6.6609999999999996</v>
      </c>
      <c r="X87" s="312">
        <f>IFERROR(VLOOKUP($B87,Totalt!$B$1:$AQ$554,MATCH(X$2,Totalt!$B$1:$AQ$1,0),FALSE),"")</f>
        <v>0</v>
      </c>
      <c r="Y87" s="312">
        <f>IFERROR(VLOOKUP($B87,Totalt!$B$1:$AQ$554,MATCH(Y$2,Totalt!$B$1:$AQ$1,0),FALSE),"")</f>
        <v>0</v>
      </c>
      <c r="Z87" s="312">
        <f>IFERROR(VLOOKUP($B87,Totalt!$B$1:$AQ$554,MATCH(Z$2,Totalt!$B$1:$AQ$1,0),FALSE),"")</f>
        <v>0.04</v>
      </c>
      <c r="AA87" s="312">
        <f>IFERROR(VLOOKUP($B87,Totalt!$B$1:$AQ$554,MATCH(AA$2,Totalt!$B$1:$AQ$1,0),FALSE),"")</f>
        <v>14.2</v>
      </c>
      <c r="AB87" s="312">
        <f>IFERROR(VLOOKUP($B87,Totalt!$B$1:$AQ$554,MATCH(AB$2,Totalt!$B$1:$AQ$1,0),FALSE),"")</f>
        <v>20.393999999999998</v>
      </c>
      <c r="AC87" s="312">
        <f>IFERROR(VLOOKUP($B87,Totalt!$B$1:$AQ$554,MATCH(AC$2,Totalt!$B$1:$AQ$1,0),FALSE),"")</f>
        <v>27.72</v>
      </c>
      <c r="AD87" s="312">
        <f>IFERROR(VLOOKUP($B87,Totalt!$B$1:$AQ$554,MATCH(AD$2,Totalt!$B$1:$AQ$1,0),FALSE),"")</f>
        <v>0</v>
      </c>
      <c r="AE87" s="312">
        <f>IFERROR(VLOOKUP($B87,Totalt!$B$1:$AQ$554,MATCH(AE$2,Totalt!$B$1:$AQ$1,0),FALSE),"")</f>
        <v>0</v>
      </c>
      <c r="AF87" s="312">
        <f>IFERROR(VLOOKUP($B87,Totalt!$B$1:$AQ$554,MATCH(AF$2,Totalt!$B$1:$AQ$1,0),FALSE),"")</f>
        <v>5.2011000000000003</v>
      </c>
      <c r="AG87" s="312">
        <f>IFERROR(VLOOKUP($B87,Totalt!$B$1:$AQ$554,MATCH(AG$2,Totalt!$B$1:$AQ$1,0),FALSE),"")</f>
        <v>0</v>
      </c>
      <c r="AI87" s="245">
        <f t="shared" si="9"/>
        <v>250.02609999999999</v>
      </c>
      <c r="AJ87" s="246">
        <f>IF(ISERROR(1/VLOOKUP($B87,Leveranser!$B$1:$S$500,MATCH("såld värme (gwh)",Leveranser!$B$1:$S$1,0),FALSE)),"",VLOOKUP($B87,Leveranser!$B$1:$S$500,MATCH("såld värme (gwh)",Leveranser!$B$1:$S$1,0),FALSE))</f>
        <v>173.37</v>
      </c>
      <c r="AK87" t="str">
        <f>IFERROR(IF(VLOOKUP($B87,Totalt!$B$1:$AQ$554,MATCH(AK$2,Totalt!$B$1:$AQ$1,0),FALSE)="","",VLOOKUP($B87,Totalt!$B$1:$AQ$554,MATCH(AK$2,Totalt!$B$1:$AQ$1,0),FALSE)),"")</f>
        <v/>
      </c>
      <c r="AM87" s="247" t="str">
        <f>IF(B87&lt;&gt;"",IF(VLOOKUP($B87,Totalt!$B$1:$AQ$554,MATCH("Kvalitetsgranskad:",Totalt!$B$1:$AQ$1,0),FALSE)="ja",VLOOKUP($B87,Miljö!$B$1:$AG$479,MATCH(AM$2,Miljö!$B$1:$AK$1,0),FALSE),""),"")</f>
        <v>Ja</v>
      </c>
      <c r="AN87" s="247" t="str">
        <f>IF(AM87="ja",VLOOKUP($B87,Miljö!$B$1:$J$479,MATCH("Typ av ursprungsspecificerad el   (Om inget värde anges används Nordisk residualmix, se inforuta) ()",Miljö!$B$1:$J$1,0),FALSE),IF(AM87="nej","Nordisk residualel",""))</f>
        <v>'EPD-EL. Miljöcertifierad vattenkraft'</v>
      </c>
      <c r="AO87" s="247">
        <f>IF(AM87="","",VLOOKUP($B87,Miljö!$B$1:$J$479,MATCH("Fossilandel för ursprungspecificerad el ()",Miljö!$B$1:$J$1,0),FALSE))</f>
        <v>0</v>
      </c>
      <c r="AP87" s="247">
        <f>IF(AM87="","",IFERROR(VLOOKUP($B87,Miljö!$B$1:$J$479,MATCH("Kärnkraftsandel för ursprungsspecificerad el ()",Miljö!$B$1:$J$1,0),FALSE)/1,0))</f>
        <v>0</v>
      </c>
      <c r="AQ87" s="247">
        <f t="shared" si="10"/>
        <v>1</v>
      </c>
      <c r="AR87" s="52"/>
      <c r="AS87" s="247" t="str">
        <f t="shared" si="6"/>
        <v>Nej</v>
      </c>
      <c r="AT87" s="247" t="str">
        <f>IF(AS87="ja",VLOOKUP($B87,Miljö!$B$1:$O$500,MATCH("Fossil andel i procent (%)",Miljö!$B$1:$O$1,0),FALSE)/100,"")</f>
        <v/>
      </c>
      <c r="AU87" s="52"/>
      <c r="AV87" s="247" t="str">
        <f t="shared" si="7"/>
        <v>Ja</v>
      </c>
      <c r="AW87" s="247" t="str">
        <f>IF(AV87="ja",VLOOKUP($B87,'Egen hetvattenprod'!$B$1:$AO$500,MATCH("Värmekälla till värmepumpar ()",'Egen hetvattenprod'!$B$1:$AO$1,0),FALSE),"")</f>
        <v>Sjövatten</v>
      </c>
      <c r="AY87" s="244" t="str">
        <f t="shared" si="8"/>
        <v>Ja</v>
      </c>
      <c r="AZ87" s="283">
        <f>IF($AY87="ja",(VLOOKUP($B87,'Egen hetvattenprod'!$B$1:$BX$550,MATCH(AZ$2,'Egen hetvattenprod'!$B$1:$BX$1,0),FALSE)+VLOOKUP($B87,Kraftvärmeprod!$B$1:$BX$550,MATCH(AZ$2,Kraftvärmeprod!$B$1:$BX$1,0),FALSE))/$AC87,"")</f>
        <v>1</v>
      </c>
      <c r="BA87" s="283">
        <f>IF($AY87="ja",(VLOOKUP($B87,'Egen hetvattenprod'!$B$1:$BX$550,MATCH(BA$2,'Egen hetvattenprod'!$B$1:$BX$1,0),FALSE)+VLOOKUP($B87,Kraftvärmeprod!$B$1:$BX$550,MATCH(BA$2,Kraftvärmeprod!$B$1:$BX$1,0),FALSE))/$AC87,"")</f>
        <v>0</v>
      </c>
      <c r="BB87" s="283">
        <f>IF($AY87="ja",(VLOOKUP($B87,'Egen hetvattenprod'!$B$1:$BX$550,MATCH(BB$2,'Egen hetvattenprod'!$B$1:$BX$1,0),FALSE)+VLOOKUP($B87,Kraftvärmeprod!$B$1:$BX$550,MATCH(BB$2,Kraftvärmeprod!$B$1:$BX$1,0),FALSE))/$AC87,"")</f>
        <v>0</v>
      </c>
      <c r="BC87" s="283">
        <f>IF($AY87="ja",(VLOOKUP($B87,'Egen hetvattenprod'!$B$1:$BX$550,MATCH(BC$2,'Egen hetvattenprod'!$B$1:$BX$1,0),FALSE)+VLOOKUP($B87,Kraftvärmeprod!$B$1:$BX$550,MATCH(BC$2,Kraftvärmeprod!$B$1:$BX$1,0),FALSE))/$AC87,"")</f>
        <v>0</v>
      </c>
      <c r="BD87" s="283">
        <f>IF($AY87="ja",(VLOOKUP($B87,'Egen hetvattenprod'!$B$1:$BX$550,MATCH(BD$2,'Egen hetvattenprod'!$B$1:$BX$1,0),FALSE)+VLOOKUP($B87,Kraftvärmeprod!$B$1:$BX$550,MATCH(BD$2,Kraftvärmeprod!$B$1:$BX$1,0),FALSE))/$AC87,"")</f>
        <v>0</v>
      </c>
      <c r="BF87" s="244" t="str">
        <f t="shared" si="11"/>
        <v>Nej</v>
      </c>
      <c r="BG87" s="283" t="str">
        <f>IF($BF87="ja",VLOOKUP($B87,'Egen hetvattenprod'!$B$1:$BX$550,MATCH("Andelen klimatgaser med fossilt ursprung för avfall ()",'Egen hetvattenprod'!$B$1:$BX$1,0),FALSE),"")</f>
        <v/>
      </c>
      <c r="BH87" s="283" t="str">
        <f>IF($BF87="ja",VLOOKUP($B87,Kraftvärmeprod!$B$1:$BX$550,MATCH("Andelen klimatgaser med fossilt ursprung för avfall ()",Kraftvärmeprod!$B$1:$BX$1,0),FALSE),"")</f>
        <v/>
      </c>
      <c r="BI87" s="307" t="str">
        <f>IF($BF87="ja",VLOOKUP($B87,'Egen hetvattenprod'!$B$1:$BX$550,MATCH("Avfall (GWh)",'Egen hetvattenprod'!$B$1:$BX$1,0),FALSE),"")</f>
        <v/>
      </c>
      <c r="BJ87" s="307" t="str">
        <f>IF($BF87="ja",VLOOKUP($B87,'Slutlig allokering kvv'!$B$1:$BX$550,MATCH("Avfall (GWh)",'Slutlig allokering kvv'!$B$1:$BX$1,0),FALSE),"")</f>
        <v/>
      </c>
      <c r="BK87" s="307" t="str">
        <f>IF($BF87="ja",VLOOKUP($B87,'Köpt hetvatten'!$B$1:$BX$550,MATCH("Avfall i köpt hetvatten",'Köpt hetvatten'!$B$1:$BX$1,0),FALSE),"")</f>
        <v/>
      </c>
      <c r="BL87" s="307" t="str">
        <f>IF($BF87="ja",VLOOKUP($B87,'Egen hetvattenprod'!$B$1:$BX$550,MATCH("Värde enligt ovan. (%)",'Egen hetvattenprod'!$B$1:$BX$1,0),FALSE),"")</f>
        <v/>
      </c>
      <c r="BM87" s="307" t="str">
        <f>IF($BF87="ja",VLOOKUP($B87,Kraftvärmeprod!$B$1:$BX$550,MATCH("Värde enligt ovan. (%)",Kraftvärmeprod!$B$1:$BX$1,0),FALSE),"")</f>
        <v/>
      </c>
      <c r="BN87" s="307"/>
      <c r="BO87" s="307"/>
      <c r="BP87" s="307"/>
      <c r="BQ87" s="307" t="str">
        <f>IF($BF87="ja",VLOOKUP($B87,'Egen hetvattenprod'!$B$1:$BX$550,MATCH("Tillförd olja (fossil) vid avfallsförbränning (GWh)",'Egen hetvattenprod'!$B$1:$BX$1,0),FALSE),"")</f>
        <v/>
      </c>
      <c r="BR87" s="307" t="str">
        <f>IF($BF87="ja",VLOOKUP($B87,Kraftvärmeprod!$B$1:$BX$550,MATCH("Tillförd olja (fossil) vid avfallsförbränning (GWh)",Kraftvärmeprod!$B$1:$BX$1,0),FALSE),"")</f>
        <v/>
      </c>
    </row>
    <row r="88" spans="1:70" x14ac:dyDescent="0.25">
      <c r="A88" s="2" t="str">
        <f>'Miljövärden för publ företag'!B90</f>
        <v>Gällivare Energi AB</v>
      </c>
      <c r="B88" s="2" t="str">
        <f>'Miljövärden för publ företag'!C90</f>
        <v>Gällivare-Malmberget</v>
      </c>
      <c r="C88" s="312">
        <f>IFERROR(VLOOKUP($B88,Totalt!$B$1:$AQ$554,MATCH(C$2,Totalt!$B$1:$AQ$1,0),FALSE),"")</f>
        <v>0</v>
      </c>
      <c r="D88" s="312">
        <f>IFERROR(VLOOKUP($B88,Totalt!$B$1:$AQ$554,MATCH(D$2,Totalt!$B$1:$AQ$1,0),FALSE),"")</f>
        <v>1.5</v>
      </c>
      <c r="E88" s="312">
        <f>IFERROR(VLOOKUP($B88,Totalt!$B$1:$AQ$554,MATCH(E$2,Totalt!$B$1:$AQ$1,0),FALSE),"")</f>
        <v>0</v>
      </c>
      <c r="F88" s="312">
        <f>IFERROR(VLOOKUP($B88,Totalt!$B$1:$AQ$554,MATCH(F$2,Totalt!$B$1:$AQ$1,0),FALSE),"")</f>
        <v>0.1</v>
      </c>
      <c r="G88" s="312">
        <f>IFERROR(VLOOKUP($B88,Totalt!$B$1:$AQ$554,MATCH(G$2,Totalt!$B$1:$AQ$1,0),FALSE),"")</f>
        <v>0</v>
      </c>
      <c r="H88" s="312">
        <f>IFERROR(VLOOKUP($B88,Totalt!$B$1:$AQ$554,MATCH(H$2,Totalt!$B$1:$AQ$1,0),FALSE),"")</f>
        <v>0</v>
      </c>
      <c r="I88" s="312">
        <f>IFERROR(VLOOKUP($B88,Totalt!$B$1:$AQ$554,MATCH(I$2,Totalt!$B$1:$AQ$1,0),FALSE),"")</f>
        <v>0</v>
      </c>
      <c r="J88" s="312">
        <f>IFERROR(VLOOKUP($B88,Totalt!$B$1:$AQ$554,MATCH(J$2,Totalt!$B$1:$AQ$1,0),FALSE),"")</f>
        <v>0</v>
      </c>
      <c r="K88" s="312">
        <f>IFERROR(VLOOKUP($B88,Totalt!$B$1:$AQ$554,MATCH(K$2,Totalt!$B$1:$AQ$1,0),FALSE),"")</f>
        <v>0</v>
      </c>
      <c r="L88" s="312">
        <f>IFERROR(VLOOKUP($B88,Totalt!$B$1:$AQ$554,MATCH(L$2,Totalt!$B$1:$AQ$1,0),FALSE),"")</f>
        <v>0</v>
      </c>
      <c r="M88" s="312">
        <f>IFERROR(VLOOKUP($B88,Totalt!$B$1:$AQ$554,MATCH(M$2,Totalt!$B$1:$AQ$1,0),FALSE),"")</f>
        <v>11.7936</v>
      </c>
      <c r="N88" s="312">
        <f>IFERROR(VLOOKUP($B88,Totalt!$B$1:$AQ$554,MATCH(N$2,Totalt!$B$1:$AQ$1,0),FALSE),"")</f>
        <v>3.4687000000000001</v>
      </c>
      <c r="O88" s="312">
        <f>IFERROR(VLOOKUP($B88,Totalt!$B$1:$AQ$554,MATCH(O$2,Totalt!$B$1:$AQ$1,0),FALSE),"")</f>
        <v>45.093000000000004</v>
      </c>
      <c r="P88" s="312">
        <f>IFERROR(VLOOKUP($B88,Totalt!$B$1:$AQ$554,MATCH(P$2,Totalt!$B$1:$AQ$1,0),FALSE),"")</f>
        <v>17.343499999999999</v>
      </c>
      <c r="Q88" s="312">
        <f>IFERROR(VLOOKUP($B88,Totalt!$B$1:$AQ$554,MATCH(Q$2,Totalt!$B$1:$AQ$1,0),FALSE),"")</f>
        <v>0</v>
      </c>
      <c r="R88" s="312">
        <f>IFERROR(VLOOKUP($B88,Totalt!$B$1:$AQ$554,MATCH(R$2,Totalt!$B$1:$AQ$1,0),FALSE),"")</f>
        <v>3.9</v>
      </c>
      <c r="S88" s="312">
        <f>IFERROR(VLOOKUP($B88,Totalt!$B$1:$AQ$554,MATCH(S$2,Totalt!$B$1:$AQ$1,0),FALSE),"")</f>
        <v>0</v>
      </c>
      <c r="T88" s="312">
        <f>IFERROR(VLOOKUP($B88,Totalt!$B$1:$AQ$554,MATCH(T$2,Totalt!$B$1:$AQ$1,0),FALSE),"")</f>
        <v>0</v>
      </c>
      <c r="U88" s="312">
        <f>IFERROR(VLOOKUP($B88,Totalt!$B$1:$AQ$554,MATCH(U$2,Totalt!$B$1:$AQ$1,0),FALSE),"")</f>
        <v>0</v>
      </c>
      <c r="V88" s="312">
        <f>IFERROR(VLOOKUP($B88,Totalt!$B$1:$AQ$554,MATCH(V$2,Totalt!$B$1:$AQ$1,0),FALSE),"")</f>
        <v>0</v>
      </c>
      <c r="W88" s="312">
        <f>IFERROR(VLOOKUP($B88,Totalt!$B$1:$AQ$554,MATCH(W$2,Totalt!$B$1:$AQ$1,0),FALSE),"")</f>
        <v>0</v>
      </c>
      <c r="X88" s="312">
        <f>IFERROR(VLOOKUP($B88,Totalt!$B$1:$AQ$554,MATCH(X$2,Totalt!$B$1:$AQ$1,0),FALSE),"")</f>
        <v>0</v>
      </c>
      <c r="Y88" s="312">
        <f>IFERROR(VLOOKUP($B88,Totalt!$B$1:$AQ$554,MATCH(Y$2,Totalt!$B$1:$AQ$1,0),FALSE),"")</f>
        <v>67.707899999999995</v>
      </c>
      <c r="Z88" s="312">
        <f>IFERROR(VLOOKUP($B88,Totalt!$B$1:$AQ$554,MATCH(Z$2,Totalt!$B$1:$AQ$1,0),FALSE),"")</f>
        <v>0</v>
      </c>
      <c r="AA88" s="312">
        <f>IFERROR(VLOOKUP($B88,Totalt!$B$1:$AQ$554,MATCH(AA$2,Totalt!$B$1:$AQ$1,0),FALSE),"")</f>
        <v>0</v>
      </c>
      <c r="AB88" s="312">
        <f>IFERROR(VLOOKUP($B88,Totalt!$B$1:$AQ$554,MATCH(AB$2,Totalt!$B$1:$AQ$1,0),FALSE),"")</f>
        <v>0</v>
      </c>
      <c r="AC88" s="312">
        <f>IFERROR(VLOOKUP($B88,Totalt!$B$1:$AQ$554,MATCH(AC$2,Totalt!$B$1:$AQ$1,0),FALSE),"")</f>
        <v>25</v>
      </c>
      <c r="AD88" s="312">
        <f>IFERROR(VLOOKUP($B88,Totalt!$B$1:$AQ$554,MATCH(AD$2,Totalt!$B$1:$AQ$1,0),FALSE),"")</f>
        <v>0</v>
      </c>
      <c r="AE88" s="312">
        <f>IFERROR(VLOOKUP($B88,Totalt!$B$1:$AQ$554,MATCH(AE$2,Totalt!$B$1:$AQ$1,0),FALSE),"")</f>
        <v>0</v>
      </c>
      <c r="AF88" s="312">
        <f>IFERROR(VLOOKUP($B88,Totalt!$B$1:$AQ$554,MATCH(AF$2,Totalt!$B$1:$AQ$1,0),FALSE),"")</f>
        <v>6.8779000000000003</v>
      </c>
      <c r="AG88" s="312">
        <f>IFERROR(VLOOKUP($B88,Totalt!$B$1:$AQ$554,MATCH(AG$2,Totalt!$B$1:$AQ$1,0),FALSE),"")</f>
        <v>0</v>
      </c>
      <c r="AI88" s="245">
        <f t="shared" si="9"/>
        <v>182.78460000000001</v>
      </c>
      <c r="AJ88" s="246">
        <f>IF(ISERROR(1/VLOOKUP($B88,Leveranser!$B$1:$S$500,MATCH("såld värme (gwh)",Leveranser!$B$1:$S$1,0),FALSE)),"",VLOOKUP($B88,Leveranser!$B$1:$S$500,MATCH("såld värme (gwh)",Leveranser!$B$1:$S$1,0),FALSE))</f>
        <v>162</v>
      </c>
      <c r="AK88" t="str">
        <f>IFERROR(IF(VLOOKUP($B88,Totalt!$B$1:$AQ$554,MATCH(AK$2,Totalt!$B$1:$AQ$1,0),FALSE)="","",VLOOKUP($B88,Totalt!$B$1:$AQ$554,MATCH(AK$2,Totalt!$B$1:$AQ$1,0),FALSE)),"")</f>
        <v/>
      </c>
      <c r="AM88" s="247" t="str">
        <f>IF(B88&lt;&gt;"",IF(VLOOKUP($B88,Totalt!$B$1:$AQ$554,MATCH("Kvalitetsgranskad:",Totalt!$B$1:$AQ$1,0),FALSE)="ja",VLOOKUP($B88,Miljö!$B$1:$AG$479,MATCH(AM$2,Miljö!$B$1:$AK$1,0),FALSE),""),"")</f>
        <v>Ja</v>
      </c>
      <c r="AN88" s="247" t="str">
        <f>IF(AM88="ja",VLOOKUP($B88,Miljö!$B$1:$J$479,MATCH("Typ av ursprungsspecificerad el   (Om inget värde anges används Nordisk residualmix, se inforuta) ()",Miljö!$B$1:$J$1,0),FALSE),IF(AM88="nej","Nordisk residualel",""))</f>
        <v>-</v>
      </c>
      <c r="AO88" s="247">
        <f>IF(AM88="","",VLOOKUP($B88,Miljö!$B$1:$J$479,MATCH("Fossilandel för ursprungspecificerad el ()",Miljö!$B$1:$J$1,0),FALSE))</f>
        <v>0.39</v>
      </c>
      <c r="AP88" s="247">
        <f>IF(AM88="","",IFERROR(VLOOKUP($B88,Miljö!$B$1:$J$479,MATCH("Kärnkraftsandel för ursprungsspecificerad el ()",Miljö!$B$1:$J$1,0),FALSE)/1,0))</f>
        <v>0</v>
      </c>
      <c r="AQ88" s="247">
        <f t="shared" si="10"/>
        <v>0.61</v>
      </c>
      <c r="AR88" s="52"/>
      <c r="AS88" s="247" t="str">
        <f t="shared" si="6"/>
        <v>Nej</v>
      </c>
      <c r="AT88" s="247" t="str">
        <f>IF(AS88="ja",VLOOKUP($B88,Miljö!$B$1:$O$500,MATCH("Fossil andel i procent (%)",Miljö!$B$1:$O$1,0),FALSE)/100,"")</f>
        <v/>
      </c>
      <c r="AU88" s="52"/>
      <c r="AV88" s="247" t="str">
        <f t="shared" si="7"/>
        <v>Nej</v>
      </c>
      <c r="AW88" s="247" t="str">
        <f>IF(AV88="ja",VLOOKUP($B88,'Egen hetvattenprod'!$B$1:$AO$500,MATCH("Värmekälla till värmepumpar ()",'Egen hetvattenprod'!$B$1:$AO$1,0),FALSE),"")</f>
        <v/>
      </c>
      <c r="AY88" s="244" t="str">
        <f t="shared" si="8"/>
        <v>Ja</v>
      </c>
      <c r="AZ88" s="283">
        <f>IF($AY88="ja",(VLOOKUP($B88,'Egen hetvattenprod'!$B$1:$BX$550,MATCH(AZ$2,'Egen hetvattenprod'!$B$1:$BX$1,0),FALSE)+VLOOKUP($B88,Kraftvärmeprod!$B$1:$BX$550,MATCH(AZ$2,Kraftvärmeprod!$B$1:$BX$1,0),FALSE))/$AC88,"")</f>
        <v>0.66</v>
      </c>
      <c r="BA88" s="283">
        <f>IF($AY88="ja",(VLOOKUP($B88,'Egen hetvattenprod'!$B$1:$BX$550,MATCH(BA$2,'Egen hetvattenprod'!$B$1:$BX$1,0),FALSE)+VLOOKUP($B88,Kraftvärmeprod!$B$1:$BX$550,MATCH(BA$2,Kraftvärmeprod!$B$1:$BX$1,0),FALSE))/$AC88,"")</f>
        <v>0</v>
      </c>
      <c r="BB88" s="283">
        <f>IF($AY88="ja",(VLOOKUP($B88,'Egen hetvattenprod'!$B$1:$BX$550,MATCH(BB$2,'Egen hetvattenprod'!$B$1:$BX$1,0),FALSE)+VLOOKUP($B88,Kraftvärmeprod!$B$1:$BX$550,MATCH(BB$2,Kraftvärmeprod!$B$1:$BX$1,0),FALSE))/$AC88,"")</f>
        <v>0</v>
      </c>
      <c r="BC88" s="283">
        <f>IF($AY88="ja",(VLOOKUP($B88,'Egen hetvattenprod'!$B$1:$BX$550,MATCH(BC$2,'Egen hetvattenprod'!$B$1:$BX$1,0),FALSE)+VLOOKUP($B88,Kraftvärmeprod!$B$1:$BX$550,MATCH(BC$2,Kraftvärmeprod!$B$1:$BX$1,0),FALSE))/$AC88,"")</f>
        <v>0.34</v>
      </c>
      <c r="BD88" s="283">
        <f>IF($AY88="ja",(VLOOKUP($B88,'Egen hetvattenprod'!$B$1:$BX$550,MATCH(BD$2,'Egen hetvattenprod'!$B$1:$BX$1,0),FALSE)+VLOOKUP($B88,Kraftvärmeprod!$B$1:$BX$550,MATCH(BD$2,Kraftvärmeprod!$B$1:$BX$1,0),FALSE))/$AC88,"")</f>
        <v>0</v>
      </c>
      <c r="BF88" s="244" t="str">
        <f t="shared" si="11"/>
        <v>Nej</v>
      </c>
      <c r="BG88" s="283" t="str">
        <f>IF($BF88="ja",VLOOKUP($B88,'Egen hetvattenprod'!$B$1:$BX$550,MATCH("Andelen klimatgaser med fossilt ursprung för avfall ()",'Egen hetvattenprod'!$B$1:$BX$1,0),FALSE),"")</f>
        <v/>
      </c>
      <c r="BH88" s="283" t="str">
        <f>IF($BF88="ja",VLOOKUP($B88,Kraftvärmeprod!$B$1:$BX$550,MATCH("Andelen klimatgaser med fossilt ursprung för avfall ()",Kraftvärmeprod!$B$1:$BX$1,0),FALSE),"")</f>
        <v/>
      </c>
      <c r="BI88" s="307" t="str">
        <f>IF($BF88="ja",VLOOKUP($B88,'Egen hetvattenprod'!$B$1:$BX$550,MATCH("Avfall (GWh)",'Egen hetvattenprod'!$B$1:$BX$1,0),FALSE),"")</f>
        <v/>
      </c>
      <c r="BJ88" s="307" t="str">
        <f>IF($BF88="ja",VLOOKUP($B88,'Slutlig allokering kvv'!$B$1:$BX$550,MATCH("Avfall (GWh)",'Slutlig allokering kvv'!$B$1:$BX$1,0),FALSE),"")</f>
        <v/>
      </c>
      <c r="BK88" s="307" t="str">
        <f>IF($BF88="ja",VLOOKUP($B88,'Köpt hetvatten'!$B$1:$BX$550,MATCH("Avfall i köpt hetvatten",'Köpt hetvatten'!$B$1:$BX$1,0),FALSE),"")</f>
        <v/>
      </c>
      <c r="BL88" s="307" t="str">
        <f>IF($BF88="ja",VLOOKUP($B88,'Egen hetvattenprod'!$B$1:$BX$550,MATCH("Värde enligt ovan. (%)",'Egen hetvattenprod'!$B$1:$BX$1,0),FALSE),"")</f>
        <v/>
      </c>
      <c r="BM88" s="307" t="str">
        <f>IF($BF88="ja",VLOOKUP($B88,Kraftvärmeprod!$B$1:$BX$550,MATCH("Värde enligt ovan. (%)",Kraftvärmeprod!$B$1:$BX$1,0),FALSE),"")</f>
        <v/>
      </c>
      <c r="BN88" s="307"/>
      <c r="BO88" s="307"/>
      <c r="BP88" s="307"/>
      <c r="BQ88" s="307" t="str">
        <f>IF($BF88="ja",VLOOKUP($B88,'Egen hetvattenprod'!$B$1:$BX$550,MATCH("Tillförd olja (fossil) vid avfallsförbränning (GWh)",'Egen hetvattenprod'!$B$1:$BX$1,0),FALSE),"")</f>
        <v/>
      </c>
      <c r="BR88" s="307" t="str">
        <f>IF($BF88="ja",VLOOKUP($B88,Kraftvärmeprod!$B$1:$BX$550,MATCH("Tillförd olja (fossil) vid avfallsförbränning (GWh)",Kraftvärmeprod!$B$1:$BX$1,0),FALSE),"")</f>
        <v/>
      </c>
    </row>
    <row r="89" spans="1:70" x14ac:dyDescent="0.25">
      <c r="A89" s="2" t="str">
        <f>'Miljövärden för publ företag'!B91</f>
        <v>Gävle Energi AB</v>
      </c>
      <c r="B89" s="2" t="str">
        <f>'Miljövärden för publ företag'!C91</f>
        <v>Gävle</v>
      </c>
      <c r="C89" s="312">
        <f>IFERROR(VLOOKUP($B89,Totalt!$B$1:$AQ$554,MATCH(C$2,Totalt!$B$1:$AQ$1,0),FALSE),"")</f>
        <v>0</v>
      </c>
      <c r="D89" s="312">
        <f>IFERROR(VLOOKUP($B89,Totalt!$B$1:$AQ$554,MATCH(D$2,Totalt!$B$1:$AQ$1,0),FALSE),"")</f>
        <v>3.2000000000000001E-2</v>
      </c>
      <c r="E89" s="312">
        <f>IFERROR(VLOOKUP($B89,Totalt!$B$1:$AQ$554,MATCH(E$2,Totalt!$B$1:$AQ$1,0),FALSE),"")</f>
        <v>0</v>
      </c>
      <c r="F89" s="312">
        <f>IFERROR(VLOOKUP($B89,Totalt!$B$1:$AQ$554,MATCH(F$2,Totalt!$B$1:$AQ$1,0),FALSE),"")</f>
        <v>0.66941200000000001</v>
      </c>
      <c r="G89" s="312">
        <f>IFERROR(VLOOKUP($B89,Totalt!$B$1:$AQ$554,MATCH(G$2,Totalt!$B$1:$AQ$1,0),FALSE),"")</f>
        <v>0</v>
      </c>
      <c r="H89" s="312">
        <f>IFERROR(VLOOKUP($B89,Totalt!$B$1:$AQ$554,MATCH(H$2,Totalt!$B$1:$AQ$1,0),FALSE),"")</f>
        <v>0</v>
      </c>
      <c r="I89" s="312">
        <f>IFERROR(VLOOKUP($B89,Totalt!$B$1:$AQ$554,MATCH(I$2,Totalt!$B$1:$AQ$1,0),FALSE),"")</f>
        <v>0</v>
      </c>
      <c r="J89" s="312">
        <f>IFERROR(VLOOKUP($B89,Totalt!$B$1:$AQ$554,MATCH(J$2,Totalt!$B$1:$AQ$1,0),FALSE),"")</f>
        <v>0</v>
      </c>
      <c r="K89" s="312">
        <f>IFERROR(VLOOKUP($B89,Totalt!$B$1:$AQ$554,MATCH(K$2,Totalt!$B$1:$AQ$1,0),FALSE),"")</f>
        <v>0</v>
      </c>
      <c r="L89" s="312">
        <f>IFERROR(VLOOKUP($B89,Totalt!$B$1:$AQ$554,MATCH(L$2,Totalt!$B$1:$AQ$1,0),FALSE),"")</f>
        <v>69.620800000000003</v>
      </c>
      <c r="M89" s="312">
        <f>IFERROR(VLOOKUP($B89,Totalt!$B$1:$AQ$554,MATCH(M$2,Totalt!$B$1:$AQ$1,0),FALSE),"")</f>
        <v>84.481999999999999</v>
      </c>
      <c r="N89" s="312">
        <f>IFERROR(VLOOKUP($B89,Totalt!$B$1:$AQ$554,MATCH(N$2,Totalt!$B$1:$AQ$1,0),FALSE),"")</f>
        <v>13.7323</v>
      </c>
      <c r="O89" s="312">
        <f>IFERROR(VLOOKUP($B89,Totalt!$B$1:$AQ$554,MATCH(O$2,Totalt!$B$1:$AQ$1,0),FALSE),"")</f>
        <v>0</v>
      </c>
      <c r="P89" s="312">
        <f>IFERROR(VLOOKUP($B89,Totalt!$B$1:$AQ$554,MATCH(P$2,Totalt!$B$1:$AQ$1,0),FALSE),"")</f>
        <v>3.08074</v>
      </c>
      <c r="Q89" s="312">
        <f>IFERROR(VLOOKUP($B89,Totalt!$B$1:$AQ$554,MATCH(Q$2,Totalt!$B$1:$AQ$1,0),FALSE),"")</f>
        <v>77.814099999999996</v>
      </c>
      <c r="R89" s="312">
        <f>IFERROR(VLOOKUP($B89,Totalt!$B$1:$AQ$554,MATCH(R$2,Totalt!$B$1:$AQ$1,0),FALSE),"")</f>
        <v>0</v>
      </c>
      <c r="S89" s="312">
        <f>IFERROR(VLOOKUP($B89,Totalt!$B$1:$AQ$554,MATCH(S$2,Totalt!$B$1:$AQ$1,0),FALSE),"")</f>
        <v>0</v>
      </c>
      <c r="T89" s="312">
        <f>IFERROR(VLOOKUP($B89,Totalt!$B$1:$AQ$554,MATCH(T$2,Totalt!$B$1:$AQ$1,0),FALSE),"")</f>
        <v>0</v>
      </c>
      <c r="U89" s="312">
        <f>IFERROR(VLOOKUP($B89,Totalt!$B$1:$AQ$554,MATCH(U$2,Totalt!$B$1:$AQ$1,0),FALSE),"")</f>
        <v>0</v>
      </c>
      <c r="V89" s="312">
        <f>IFERROR(VLOOKUP($B89,Totalt!$B$1:$AQ$554,MATCH(V$2,Totalt!$B$1:$AQ$1,0),FALSE),"")</f>
        <v>0</v>
      </c>
      <c r="W89" s="312">
        <f>IFERROR(VLOOKUP($B89,Totalt!$B$1:$AQ$554,MATCH(W$2,Totalt!$B$1:$AQ$1,0),FALSE),"")</f>
        <v>2.1220599999999998</v>
      </c>
      <c r="X89" s="312">
        <f>IFERROR(VLOOKUP($B89,Totalt!$B$1:$AQ$554,MATCH(X$2,Totalt!$B$1:$AQ$1,0),FALSE),"")</f>
        <v>0</v>
      </c>
      <c r="Y89" s="312">
        <f>IFERROR(VLOOKUP($B89,Totalt!$B$1:$AQ$554,MATCH(Y$2,Totalt!$B$1:$AQ$1,0),FALSE),"")</f>
        <v>0</v>
      </c>
      <c r="Z89" s="312">
        <f>IFERROR(VLOOKUP($B89,Totalt!$B$1:$AQ$554,MATCH(Z$2,Totalt!$B$1:$AQ$1,0),FALSE),"")</f>
        <v>0</v>
      </c>
      <c r="AA89" s="312">
        <f>IFERROR(VLOOKUP($B89,Totalt!$B$1:$AQ$554,MATCH(AA$2,Totalt!$B$1:$AQ$1,0),FALSE),"")</f>
        <v>0</v>
      </c>
      <c r="AB89" s="312">
        <f>IFERROR(VLOOKUP($B89,Totalt!$B$1:$AQ$554,MATCH(AB$2,Totalt!$B$1:$AQ$1,0),FALSE),"")</f>
        <v>0</v>
      </c>
      <c r="AC89" s="312">
        <f>IFERROR(VLOOKUP($B89,Totalt!$B$1:$AQ$554,MATCH(AC$2,Totalt!$B$1:$AQ$1,0),FALSE),"")</f>
        <v>74.802999999999997</v>
      </c>
      <c r="AD89" s="312">
        <f>IFERROR(VLOOKUP($B89,Totalt!$B$1:$AQ$554,MATCH(AD$2,Totalt!$B$1:$AQ$1,0),FALSE),"")</f>
        <v>415.065</v>
      </c>
      <c r="AE89" s="312">
        <f>IFERROR(VLOOKUP($B89,Totalt!$B$1:$AQ$554,MATCH(AE$2,Totalt!$B$1:$AQ$1,0),FALSE),"")</f>
        <v>0</v>
      </c>
      <c r="AF89" s="312">
        <f>IFERROR(VLOOKUP($B89,Totalt!$B$1:$AQ$554,MATCH(AF$2,Totalt!$B$1:$AQ$1,0),FALSE),"")</f>
        <v>11.080299999999999</v>
      </c>
      <c r="AG89" s="312">
        <f>IFERROR(VLOOKUP($B89,Totalt!$B$1:$AQ$554,MATCH(AG$2,Totalt!$B$1:$AQ$1,0),FALSE),"")</f>
        <v>0</v>
      </c>
      <c r="AI89" s="245">
        <f t="shared" si="9"/>
        <v>752.50171199999988</v>
      </c>
      <c r="AJ89" s="246">
        <f>IF(ISERROR(1/VLOOKUP($B89,Leveranser!$B$1:$S$500,MATCH("såld värme (gwh)",Leveranser!$B$1:$S$1,0),FALSE)),"",VLOOKUP($B89,Leveranser!$B$1:$S$500,MATCH("såld värme (gwh)",Leveranser!$B$1:$S$1,0),FALSE))</f>
        <v>684.8</v>
      </c>
      <c r="AK89" t="str">
        <f>IFERROR(IF(VLOOKUP($B89,Totalt!$B$1:$AQ$554,MATCH(AK$2,Totalt!$B$1:$AQ$1,0),FALSE)="","",VLOOKUP($B89,Totalt!$B$1:$AQ$554,MATCH(AK$2,Totalt!$B$1:$AQ$1,0),FALSE)),"")</f>
        <v/>
      </c>
      <c r="AM89" s="247" t="str">
        <f>IF(B89&lt;&gt;"",IF(VLOOKUP($B89,Totalt!$B$1:$AQ$554,MATCH("Kvalitetsgranskad:",Totalt!$B$1:$AQ$1,0),FALSE)="ja",VLOOKUP($B89,Miljö!$B$1:$AG$479,MATCH(AM$2,Miljö!$B$1:$AK$1,0),FALSE),""),"")</f>
        <v>Ja</v>
      </c>
      <c r="AN89" s="247" t="str">
        <f>IF(AM89="ja",VLOOKUP($B89,Miljö!$B$1:$J$479,MATCH("Typ av ursprungsspecificerad el   (Om inget värde anges används Nordisk residualmix, se inforuta) ()",Miljö!$B$1:$J$1,0),FALSE),IF(AM89="nej","Nordisk residualel",""))</f>
        <v>'Källmärkt Gävle Energi'</v>
      </c>
      <c r="AO89" s="247">
        <f>IF(AM89="","",VLOOKUP($B89,Miljö!$B$1:$J$479,MATCH("Fossilandel för ursprungspecificerad el ()",Miljö!$B$1:$J$1,0),FALSE))</f>
        <v>0</v>
      </c>
      <c r="AP89" s="247">
        <f>IF(AM89="","",IFERROR(VLOOKUP($B89,Miljö!$B$1:$J$479,MATCH("Kärnkraftsandel för ursprungsspecificerad el ()",Miljö!$B$1:$J$1,0),FALSE)/1,0))</f>
        <v>0</v>
      </c>
      <c r="AQ89" s="247">
        <f t="shared" si="10"/>
        <v>1</v>
      </c>
      <c r="AR89" s="52"/>
      <c r="AS89" s="247" t="str">
        <f t="shared" si="6"/>
        <v>Nej</v>
      </c>
      <c r="AT89" s="247" t="str">
        <f>IF(AS89="ja",VLOOKUP($B89,Miljö!$B$1:$O$500,MATCH("Fossil andel i procent (%)",Miljö!$B$1:$O$1,0),FALSE)/100,"")</f>
        <v/>
      </c>
      <c r="AU89" s="52"/>
      <c r="AV89" s="247" t="str">
        <f t="shared" si="7"/>
        <v>Nej</v>
      </c>
      <c r="AW89" s="247" t="str">
        <f>IF(AV89="ja",VLOOKUP($B89,'Egen hetvattenprod'!$B$1:$AO$500,MATCH("Värmekälla till värmepumpar ()",'Egen hetvattenprod'!$B$1:$AO$1,0),FALSE),"")</f>
        <v/>
      </c>
      <c r="AY89" s="244" t="str">
        <f t="shared" si="8"/>
        <v>Ja</v>
      </c>
      <c r="AZ89" s="283">
        <f>IF($AY89="ja",(VLOOKUP($B89,'Egen hetvattenprod'!$B$1:$BX$550,MATCH(AZ$2,'Egen hetvattenprod'!$B$1:$BX$1,0),FALSE)+VLOOKUP($B89,Kraftvärmeprod!$B$1:$BX$550,MATCH(AZ$2,Kraftvärmeprod!$B$1:$BX$1,0),FALSE))/$AC89,"")</f>
        <v>1</v>
      </c>
      <c r="BA89" s="283">
        <f>IF($AY89="ja",(VLOOKUP($B89,'Egen hetvattenprod'!$B$1:$BX$550,MATCH(BA$2,'Egen hetvattenprod'!$B$1:$BX$1,0),FALSE)+VLOOKUP($B89,Kraftvärmeprod!$B$1:$BX$550,MATCH(BA$2,Kraftvärmeprod!$B$1:$BX$1,0),FALSE))/$AC89,"")</f>
        <v>0</v>
      </c>
      <c r="BB89" s="283">
        <f>IF($AY89="ja",(VLOOKUP($B89,'Egen hetvattenprod'!$B$1:$BX$550,MATCH(BB$2,'Egen hetvattenprod'!$B$1:$BX$1,0),FALSE)+VLOOKUP($B89,Kraftvärmeprod!$B$1:$BX$550,MATCH(BB$2,Kraftvärmeprod!$B$1:$BX$1,0),FALSE))/$AC89,"")</f>
        <v>0</v>
      </c>
      <c r="BC89" s="283">
        <f>IF($AY89="ja",(VLOOKUP($B89,'Egen hetvattenprod'!$B$1:$BX$550,MATCH(BC$2,'Egen hetvattenprod'!$B$1:$BX$1,0),FALSE)+VLOOKUP($B89,Kraftvärmeprod!$B$1:$BX$550,MATCH(BC$2,Kraftvärmeprod!$B$1:$BX$1,0),FALSE))/$AC89,"")</f>
        <v>0</v>
      </c>
      <c r="BD89" s="283">
        <f>IF($AY89="ja",(VLOOKUP($B89,'Egen hetvattenprod'!$B$1:$BX$550,MATCH(BD$2,'Egen hetvattenprod'!$B$1:$BX$1,0),FALSE)+VLOOKUP($B89,Kraftvärmeprod!$B$1:$BX$550,MATCH(BD$2,Kraftvärmeprod!$B$1:$BX$1,0),FALSE))/$AC89,"")</f>
        <v>0</v>
      </c>
      <c r="BF89" s="244" t="str">
        <f t="shared" si="11"/>
        <v>Nej</v>
      </c>
      <c r="BG89" s="283" t="str">
        <f>IF($BF89="ja",VLOOKUP($B89,'Egen hetvattenprod'!$B$1:$BX$550,MATCH("Andelen klimatgaser med fossilt ursprung för avfall ()",'Egen hetvattenprod'!$B$1:$BX$1,0),FALSE),"")</f>
        <v/>
      </c>
      <c r="BH89" s="283" t="str">
        <f>IF($BF89="ja",VLOOKUP($B89,Kraftvärmeprod!$B$1:$BX$550,MATCH("Andelen klimatgaser med fossilt ursprung för avfall ()",Kraftvärmeprod!$B$1:$BX$1,0),FALSE),"")</f>
        <v/>
      </c>
      <c r="BI89" s="307" t="str">
        <f>IF($BF89="ja",VLOOKUP($B89,'Egen hetvattenprod'!$B$1:$BX$550,MATCH("Avfall (GWh)",'Egen hetvattenprod'!$B$1:$BX$1,0),FALSE),"")</f>
        <v/>
      </c>
      <c r="BJ89" s="307" t="str">
        <f>IF($BF89="ja",VLOOKUP($B89,'Slutlig allokering kvv'!$B$1:$BX$550,MATCH("Avfall (GWh)",'Slutlig allokering kvv'!$B$1:$BX$1,0),FALSE),"")</f>
        <v/>
      </c>
      <c r="BK89" s="307" t="str">
        <f>IF($BF89="ja",VLOOKUP($B89,'Köpt hetvatten'!$B$1:$BX$550,MATCH("Avfall i köpt hetvatten",'Köpt hetvatten'!$B$1:$BX$1,0),FALSE),"")</f>
        <v/>
      </c>
      <c r="BL89" s="307" t="str">
        <f>IF($BF89="ja",VLOOKUP($B89,'Egen hetvattenprod'!$B$1:$BX$550,MATCH("Värde enligt ovan. (%)",'Egen hetvattenprod'!$B$1:$BX$1,0),FALSE),"")</f>
        <v/>
      </c>
      <c r="BM89" s="307" t="str">
        <f>IF($BF89="ja",VLOOKUP($B89,Kraftvärmeprod!$B$1:$BX$550,MATCH("Värde enligt ovan. (%)",Kraftvärmeprod!$B$1:$BX$1,0),FALSE),"")</f>
        <v/>
      </c>
      <c r="BN89" s="307"/>
      <c r="BO89" s="307"/>
      <c r="BP89" s="307"/>
      <c r="BQ89" s="307" t="str">
        <f>IF($BF89="ja",VLOOKUP($B89,'Egen hetvattenprod'!$B$1:$BX$550,MATCH("Tillförd olja (fossil) vid avfallsförbränning (GWh)",'Egen hetvattenprod'!$B$1:$BX$1,0),FALSE),"")</f>
        <v/>
      </c>
      <c r="BR89" s="307" t="str">
        <f>IF($BF89="ja",VLOOKUP($B89,Kraftvärmeprod!$B$1:$BX$550,MATCH("Tillförd olja (fossil) vid avfallsförbränning (GWh)",Kraftvärmeprod!$B$1:$BX$1,0),FALSE),"")</f>
        <v/>
      </c>
    </row>
    <row r="90" spans="1:70" x14ac:dyDescent="0.25">
      <c r="A90" s="2" t="str">
        <f>'Miljövärden för publ företag'!B92</f>
        <v>Göteborg Energi AB</v>
      </c>
      <c r="B90" s="2" t="str">
        <f>'Miljövärden för publ företag'!C92</f>
        <v>Göteborg Ale och Partille</v>
      </c>
      <c r="C90" s="312">
        <f>IFERROR(VLOOKUP($B90,Totalt!$B$1:$AQ$554,MATCH(C$2,Totalt!$B$1:$AQ$1,0),FALSE),"")</f>
        <v>0</v>
      </c>
      <c r="D90" s="312">
        <f>IFERROR(VLOOKUP($B90,Totalt!$B$1:$AQ$554,MATCH(D$2,Totalt!$B$1:$AQ$1,0),FALSE),"")</f>
        <v>0.433</v>
      </c>
      <c r="E90" s="312">
        <f>IFERROR(VLOOKUP($B90,Totalt!$B$1:$AQ$554,MATCH(E$2,Totalt!$B$1:$AQ$1,0),FALSE),"")</f>
        <v>0</v>
      </c>
      <c r="F90" s="312">
        <f>IFERROR(VLOOKUP($B90,Totalt!$B$1:$AQ$554,MATCH(F$2,Totalt!$B$1:$AQ$1,0),FALSE),"")</f>
        <v>5.9349999999999996</v>
      </c>
      <c r="G90" s="312">
        <f>IFERROR(VLOOKUP($B90,Totalt!$B$1:$AQ$554,MATCH(G$2,Totalt!$B$1:$AQ$1,0),FALSE),"")</f>
        <v>272.38299999999998</v>
      </c>
      <c r="H90" s="312">
        <f>IFERROR(VLOOKUP($B90,Totalt!$B$1:$AQ$554,MATCH(H$2,Totalt!$B$1:$AQ$1,0),FALSE),"")</f>
        <v>0</v>
      </c>
      <c r="I90" s="312">
        <f>IFERROR(VLOOKUP($B90,Totalt!$B$1:$AQ$554,MATCH(I$2,Totalt!$B$1:$AQ$1,0),FALSE),"")</f>
        <v>884.93799999999999</v>
      </c>
      <c r="J90" s="312">
        <f>IFERROR(VLOOKUP($B90,Totalt!$B$1:$AQ$554,MATCH(J$2,Totalt!$B$1:$AQ$1,0),FALSE),"")</f>
        <v>23.731999999999999</v>
      </c>
      <c r="K90" s="312">
        <f>IFERROR(VLOOKUP($B90,Totalt!$B$1:$AQ$554,MATCH(K$2,Totalt!$B$1:$AQ$1,0),FALSE),"")</f>
        <v>0</v>
      </c>
      <c r="L90" s="312">
        <f>IFERROR(VLOOKUP($B90,Totalt!$B$1:$AQ$554,MATCH(L$2,Totalt!$B$1:$AQ$1,0),FALSE),"")</f>
        <v>0</v>
      </c>
      <c r="M90" s="312">
        <f>IFERROR(VLOOKUP($B90,Totalt!$B$1:$AQ$554,MATCH(M$2,Totalt!$B$1:$AQ$1,0),FALSE),"")</f>
        <v>29.393000000000001</v>
      </c>
      <c r="N90" s="312">
        <f>IFERROR(VLOOKUP($B90,Totalt!$B$1:$AQ$554,MATCH(N$2,Totalt!$B$1:$AQ$1,0),FALSE),"")</f>
        <v>95.096000000000004</v>
      </c>
      <c r="O90" s="312">
        <f>IFERROR(VLOOKUP($B90,Totalt!$B$1:$AQ$554,MATCH(O$2,Totalt!$B$1:$AQ$1,0),FALSE),"")</f>
        <v>0</v>
      </c>
      <c r="P90" s="312">
        <f>IFERROR(VLOOKUP($B90,Totalt!$B$1:$AQ$554,MATCH(P$2,Totalt!$B$1:$AQ$1,0),FALSE),"")</f>
        <v>20.748000000000001</v>
      </c>
      <c r="Q90" s="312">
        <f>IFERROR(VLOOKUP($B90,Totalt!$B$1:$AQ$554,MATCH(Q$2,Totalt!$B$1:$AQ$1,0),FALSE),"")</f>
        <v>29.297999999999998</v>
      </c>
      <c r="R90" s="312">
        <f>IFERROR(VLOOKUP($B90,Totalt!$B$1:$AQ$554,MATCH(R$2,Totalt!$B$1:$AQ$1,0),FALSE),"")</f>
        <v>107.02</v>
      </c>
      <c r="S90" s="312">
        <f>IFERROR(VLOOKUP($B90,Totalt!$B$1:$AQ$554,MATCH(S$2,Totalt!$B$1:$AQ$1,0),FALSE),"")</f>
        <v>0</v>
      </c>
      <c r="T90" s="312">
        <f>IFERROR(VLOOKUP($B90,Totalt!$B$1:$AQ$554,MATCH(T$2,Totalt!$B$1:$AQ$1,0),FALSE),"")</f>
        <v>0</v>
      </c>
      <c r="U90" s="312">
        <f>IFERROR(VLOOKUP($B90,Totalt!$B$1:$AQ$554,MATCH(U$2,Totalt!$B$1:$AQ$1,0),FALSE),"")</f>
        <v>0</v>
      </c>
      <c r="V90" s="312">
        <f>IFERROR(VLOOKUP($B90,Totalt!$B$1:$AQ$554,MATCH(V$2,Totalt!$B$1:$AQ$1,0),FALSE),"")</f>
        <v>0</v>
      </c>
      <c r="W90" s="312">
        <f>IFERROR(VLOOKUP($B90,Totalt!$B$1:$AQ$554,MATCH(W$2,Totalt!$B$1:$AQ$1,0),FALSE),"")</f>
        <v>15.8</v>
      </c>
      <c r="X90" s="312">
        <f>IFERROR(VLOOKUP($B90,Totalt!$B$1:$AQ$554,MATCH(X$2,Totalt!$B$1:$AQ$1,0),FALSE),"")</f>
        <v>0</v>
      </c>
      <c r="Y90" s="312">
        <f>IFERROR(VLOOKUP($B90,Totalt!$B$1:$AQ$554,MATCH(Y$2,Totalt!$B$1:$AQ$1,0),FALSE),"")</f>
        <v>0</v>
      </c>
      <c r="Z90" s="312">
        <f>IFERROR(VLOOKUP($B90,Totalt!$B$1:$AQ$554,MATCH(Z$2,Totalt!$B$1:$AQ$1,0),FALSE),"")</f>
        <v>0</v>
      </c>
      <c r="AA90" s="312">
        <f>IFERROR(VLOOKUP($B90,Totalt!$B$1:$AQ$554,MATCH(AA$2,Totalt!$B$1:$AQ$1,0),FALSE),"")</f>
        <v>141.995</v>
      </c>
      <c r="AB90" s="312">
        <f>IFERROR(VLOOKUP($B90,Totalt!$B$1:$AQ$554,MATCH(AB$2,Totalt!$B$1:$AQ$1,0),FALSE),"")</f>
        <v>344.28300000000002</v>
      </c>
      <c r="AC90" s="312">
        <f>IFERROR(VLOOKUP($B90,Totalt!$B$1:$AQ$554,MATCH(AC$2,Totalt!$B$1:$AQ$1,0),FALSE),"")</f>
        <v>423.363</v>
      </c>
      <c r="AD90" s="312">
        <f>IFERROR(VLOOKUP($B90,Totalt!$B$1:$AQ$554,MATCH(AD$2,Totalt!$B$1:$AQ$1,0),FALSE),"")</f>
        <v>1119.28</v>
      </c>
      <c r="AE90" s="312">
        <f>IFERROR(VLOOKUP($B90,Totalt!$B$1:$AQ$554,MATCH(AE$2,Totalt!$B$1:$AQ$1,0),FALSE),"")</f>
        <v>0</v>
      </c>
      <c r="AF90" s="312">
        <f>IFERROR(VLOOKUP($B90,Totalt!$B$1:$AQ$554,MATCH(AF$2,Totalt!$B$1:$AQ$1,0),FALSE),"")</f>
        <v>52.817500000000003</v>
      </c>
      <c r="AG90" s="312">
        <f>IFERROR(VLOOKUP($B90,Totalt!$B$1:$AQ$554,MATCH(AG$2,Totalt!$B$1:$AQ$1,0),FALSE),"")</f>
        <v>137.82499999999999</v>
      </c>
      <c r="AI90" s="245">
        <f t="shared" si="9"/>
        <v>3704.3394999999991</v>
      </c>
      <c r="AJ90" s="246">
        <f>IF(ISERROR(1/VLOOKUP($B90,Leveranser!$B$1:$S$500,MATCH("såld värme (gwh)",Leveranser!$B$1:$S$1,0),FALSE)),"",VLOOKUP($B90,Leveranser!$B$1:$S$500,MATCH("såld värme (gwh)",Leveranser!$B$1:$S$1,0),FALSE))</f>
        <v>3319.03</v>
      </c>
      <c r="AK90" t="str">
        <f>IFERROR(IF(VLOOKUP($B90,Totalt!$B$1:$AQ$554,MATCH(AK$2,Totalt!$B$1:$AQ$1,0),FALSE)="","",VLOOKUP($B90,Totalt!$B$1:$AQ$554,MATCH(AK$2,Totalt!$B$1:$AQ$1,0),FALSE)),"")</f>
        <v/>
      </c>
      <c r="AM90" s="247" t="str">
        <f>IF(B90&lt;&gt;"",IF(VLOOKUP($B90,Totalt!$B$1:$AQ$554,MATCH("Kvalitetsgranskad:",Totalt!$B$1:$AQ$1,0),FALSE)="ja",VLOOKUP($B90,Miljö!$B$1:$AG$479,MATCH(AM$2,Miljö!$B$1:$AK$1,0),FALSE),""),"")</f>
        <v>Ja</v>
      </c>
      <c r="AN90" s="247" t="str">
        <f>IF(AM90="ja",VLOOKUP($B90,Miljö!$B$1:$J$479,MATCH("Typ av ursprungsspecificerad el   (Om inget värde anges används Nordisk residualmix, se inforuta) ()",Miljö!$B$1:$J$1,0),FALSE),IF(AM90="nej","Nordisk residualel",""))</f>
        <v>'Bra MIljöval El'</v>
      </c>
      <c r="AO90" s="247">
        <f>IF(AM90="","",VLOOKUP($B90,Miljö!$B$1:$J$479,MATCH("Fossilandel för ursprungspecificerad el ()",Miljö!$B$1:$J$1,0),FALSE))</f>
        <v>0</v>
      </c>
      <c r="AP90" s="247">
        <f>IF(AM90="","",IFERROR(VLOOKUP($B90,Miljö!$B$1:$J$479,MATCH("Kärnkraftsandel för ursprungsspecificerad el ()",Miljö!$B$1:$J$1,0),FALSE)/1,0))</f>
        <v>0</v>
      </c>
      <c r="AQ90" s="247">
        <f t="shared" si="10"/>
        <v>1</v>
      </c>
      <c r="AR90" s="52"/>
      <c r="AS90" s="247" t="str">
        <f t="shared" si="6"/>
        <v>Ja</v>
      </c>
      <c r="AT90" s="247">
        <f>IF(AS90="ja",VLOOKUP($B90,Miljö!$B$1:$O$500,MATCH("Fossil andel i procent (%)",Miljö!$B$1:$O$1,0),FALSE)/100,"")</f>
        <v>0</v>
      </c>
      <c r="AU90" s="52"/>
      <c r="AV90" s="247" t="str">
        <f t="shared" si="7"/>
        <v>Ja</v>
      </c>
      <c r="AW90" s="247" t="str">
        <f>IF(AV90="ja",VLOOKUP($B90,'Egen hetvattenprod'!$B$1:$AO$500,MATCH("Värmekälla till värmepumpar ()",'Egen hetvattenprod'!$B$1:$AO$1,0),FALSE),"")</f>
        <v>Renat avloppsvatten</v>
      </c>
      <c r="AY90" s="244" t="str">
        <f t="shared" si="8"/>
        <v>Ja</v>
      </c>
      <c r="AZ90" s="283">
        <f>IF($AY90="ja",(VLOOKUP($B90,'Egen hetvattenprod'!$B$1:$BX$550,MATCH(AZ$2,'Egen hetvattenprod'!$B$1:$BX$1,0),FALSE)+VLOOKUP($B90,Kraftvärmeprod!$B$1:$BX$550,MATCH(AZ$2,Kraftvärmeprod!$B$1:$BX$1,0),FALSE))/$AC90,"")</f>
        <v>0.13071524908884338</v>
      </c>
      <c r="BA90" s="283">
        <f>IF($AY90="ja",(VLOOKUP($B90,'Egen hetvattenprod'!$B$1:$BX$550,MATCH(BA$2,'Egen hetvattenprod'!$B$1:$BX$1,0),FALSE)+VLOOKUP($B90,Kraftvärmeprod!$B$1:$BX$550,MATCH(BA$2,Kraftvärmeprod!$B$1:$BX$1,0),FALSE))/$AC90,"")</f>
        <v>0.85972261865113397</v>
      </c>
      <c r="BB90" s="283">
        <f>IF($AY90="ja",(VLOOKUP($B90,'Egen hetvattenprod'!$B$1:$BX$550,MATCH(BB$2,'Egen hetvattenprod'!$B$1:$BX$1,0),FALSE)+VLOOKUP($B90,Kraftvärmeprod!$B$1:$BX$550,MATCH(BB$2,Kraftvärmeprod!$B$1:$BX$1,0),FALSE))/$AC90,"")</f>
        <v>9.5621322600227248E-3</v>
      </c>
      <c r="BC90" s="283">
        <f>IF($AY90="ja",(VLOOKUP($B90,'Egen hetvattenprod'!$B$1:$BX$550,MATCH(BC$2,'Egen hetvattenprod'!$B$1:$BX$1,0),FALSE)+VLOOKUP($B90,Kraftvärmeprod!$B$1:$BX$550,MATCH(BC$2,Kraftvärmeprod!$B$1:$BX$1,0),FALSE))/$AC90,"")</f>
        <v>0</v>
      </c>
      <c r="BD90" s="283">
        <f>IF($AY90="ja",(VLOOKUP($B90,'Egen hetvattenprod'!$B$1:$BX$550,MATCH(BD$2,'Egen hetvattenprod'!$B$1:$BX$1,0),FALSE)+VLOOKUP($B90,Kraftvärmeprod!$B$1:$BX$550,MATCH(BD$2,Kraftvärmeprod!$B$1:$BX$1,0),FALSE))/$AC90,"")</f>
        <v>0</v>
      </c>
      <c r="BF90" s="244" t="str">
        <f t="shared" si="11"/>
        <v>Ja</v>
      </c>
      <c r="BG90" s="283" t="str">
        <f>IF($BF90="ja",VLOOKUP($B90,'Egen hetvattenprod'!$B$1:$BX$550,MATCH("Andelen klimatgaser med fossilt ursprung för avfall ()",'Egen hetvattenprod'!$B$1:$BX$1,0),FALSE),"")</f>
        <v>Mätvärde</v>
      </c>
      <c r="BH90" s="283" t="str">
        <f>IF($BF90="ja",VLOOKUP($B90,Kraftvärmeprod!$B$1:$BX$550,MATCH("Andelen klimatgaser med fossilt ursprung för avfall ()",Kraftvärmeprod!$B$1:$BX$1,0),FALSE),"")</f>
        <v>-</v>
      </c>
      <c r="BI90" s="307" t="str">
        <f>IF($BF90="ja",VLOOKUP($B90,'Egen hetvattenprod'!$B$1:$BX$550,MATCH("Avfall (GWh)",'Egen hetvattenprod'!$B$1:$BX$1,0),FALSE),"")</f>
        <v>ET</v>
      </c>
      <c r="BJ90" s="307">
        <f>IF($BF90="ja",VLOOKUP($B90,'Slutlig allokering kvv'!$B$1:$BX$550,MATCH("Avfall (GWh)",'Slutlig allokering kvv'!$B$1:$BX$1,0),FALSE),"")</f>
        <v>0</v>
      </c>
      <c r="BK90" s="307">
        <f>IF($BF90="ja",VLOOKUP($B90,'Köpt hetvatten'!$B$1:$BX$550,MATCH("Avfall i köpt hetvatten",'Köpt hetvatten'!$B$1:$BX$1,0),FALSE),"")</f>
        <v>884.93799999999999</v>
      </c>
      <c r="BL90" s="307">
        <f>IF($BF90="ja",VLOOKUP($B90,'Egen hetvattenprod'!$B$1:$BX$550,MATCH("Värde enligt ovan. (%)",'Egen hetvattenprod'!$B$1:$BX$1,0),FALSE),"")</f>
        <v>33</v>
      </c>
      <c r="BM90" s="307" t="str">
        <f>IF($BF90="ja",VLOOKUP($B90,Kraftvärmeprod!$B$1:$BX$550,MATCH("Värde enligt ovan. (%)",Kraftvärmeprod!$B$1:$BX$1,0),FALSE),"")</f>
        <v>ET</v>
      </c>
      <c r="BN90" s="307"/>
      <c r="BO90" s="307"/>
      <c r="BP90" s="307"/>
      <c r="BQ90" s="307">
        <f>IF($BF90="ja",VLOOKUP($B90,'Egen hetvattenprod'!$B$1:$BX$550,MATCH("Tillförd olja (fossil) vid avfallsförbränning (GWh)",'Egen hetvattenprod'!$B$1:$BX$1,0),FALSE),"")</f>
        <v>3</v>
      </c>
      <c r="BR90" s="307" t="str">
        <f>IF($BF90="ja",VLOOKUP($B90,Kraftvärmeprod!$B$1:$BX$550,MATCH("Tillförd olja (fossil) vid avfallsförbränning (GWh)",Kraftvärmeprod!$B$1:$BX$1,0),FALSE),"")</f>
        <v>ET</v>
      </c>
    </row>
    <row r="91" spans="1:70" x14ac:dyDescent="0.25">
      <c r="A91" s="2" t="str">
        <f>'Miljövärden för publ företag'!B93</f>
        <v>Göteborg Energi AB</v>
      </c>
      <c r="B91" s="2" t="str">
        <f>'Miljövärden för publ företag'!C93</f>
        <v>Göteborg Ale och Partille Bra Miljöval</v>
      </c>
      <c r="C91" s="312">
        <f>IFERROR(VLOOKUP($B91,Totalt!$B$1:$AQ$554,MATCH(C$2,Totalt!$B$1:$AQ$1,0),FALSE),"")</f>
        <v>0</v>
      </c>
      <c r="D91" s="312">
        <f>IFERROR(VLOOKUP($B91,Totalt!$B$1:$AQ$554,MATCH(D$2,Totalt!$B$1:$AQ$1,0),FALSE),"")</f>
        <v>0</v>
      </c>
      <c r="E91" s="312">
        <f>IFERROR(VLOOKUP($B91,Totalt!$B$1:$AQ$554,MATCH(E$2,Totalt!$B$1:$AQ$1,0),FALSE),"")</f>
        <v>0</v>
      </c>
      <c r="F91" s="312">
        <f>IFERROR(VLOOKUP($B91,Totalt!$B$1:$AQ$554,MATCH(F$2,Totalt!$B$1:$AQ$1,0),FALSE),"")</f>
        <v>0</v>
      </c>
      <c r="G91" s="312">
        <f>IFERROR(VLOOKUP($B91,Totalt!$B$1:$AQ$554,MATCH(G$2,Totalt!$B$1:$AQ$1,0),FALSE),"")</f>
        <v>0</v>
      </c>
      <c r="H91" s="312">
        <f>IFERROR(VLOOKUP($B91,Totalt!$B$1:$AQ$554,MATCH(H$2,Totalt!$B$1:$AQ$1,0),FALSE),"")</f>
        <v>0</v>
      </c>
      <c r="I91" s="312">
        <f>IFERROR(VLOOKUP($B91,Totalt!$B$1:$AQ$554,MATCH(I$2,Totalt!$B$1:$AQ$1,0),FALSE),"")</f>
        <v>0</v>
      </c>
      <c r="J91" s="312">
        <f>IFERROR(VLOOKUP($B91,Totalt!$B$1:$AQ$554,MATCH(J$2,Totalt!$B$1:$AQ$1,0),FALSE),"")</f>
        <v>0</v>
      </c>
      <c r="K91" s="312">
        <f>IFERROR(VLOOKUP($B91,Totalt!$B$1:$AQ$554,MATCH(K$2,Totalt!$B$1:$AQ$1,0),FALSE),"")</f>
        <v>0</v>
      </c>
      <c r="L91" s="312">
        <f>IFERROR(VLOOKUP($B91,Totalt!$B$1:$AQ$554,MATCH(L$2,Totalt!$B$1:$AQ$1,0),FALSE),"")</f>
        <v>0</v>
      </c>
      <c r="M91" s="312">
        <f>IFERROR(VLOOKUP($B91,Totalt!$B$1:$AQ$554,MATCH(M$2,Totalt!$B$1:$AQ$1,0),FALSE),"")</f>
        <v>21.396799999999999</v>
      </c>
      <c r="N91" s="312">
        <f>IFERROR(VLOOKUP($B91,Totalt!$B$1:$AQ$554,MATCH(N$2,Totalt!$B$1:$AQ$1,0),FALSE),"")</f>
        <v>69.223699999999994</v>
      </c>
      <c r="O91" s="312">
        <f>IFERROR(VLOOKUP($B91,Totalt!$B$1:$AQ$554,MATCH(O$2,Totalt!$B$1:$AQ$1,0),FALSE),"")</f>
        <v>0</v>
      </c>
      <c r="P91" s="312">
        <f>IFERROR(VLOOKUP($B91,Totalt!$B$1:$AQ$554,MATCH(P$2,Totalt!$B$1:$AQ$1,0),FALSE),"")</f>
        <v>15.103</v>
      </c>
      <c r="Q91" s="312">
        <f>IFERROR(VLOOKUP($B91,Totalt!$B$1:$AQ$554,MATCH(Q$2,Totalt!$B$1:$AQ$1,0),FALSE),"")</f>
        <v>20.138000000000002</v>
      </c>
      <c r="R91" s="312">
        <f>IFERROR(VLOOKUP($B91,Totalt!$B$1:$AQ$554,MATCH(R$2,Totalt!$B$1:$AQ$1,0),FALSE),"")</f>
        <v>0</v>
      </c>
      <c r="S91" s="312">
        <f>IFERROR(VLOOKUP($B91,Totalt!$B$1:$AQ$554,MATCH(S$2,Totalt!$B$1:$AQ$1,0),FALSE),"")</f>
        <v>0</v>
      </c>
      <c r="T91" s="312">
        <f>IFERROR(VLOOKUP($B91,Totalt!$B$1:$AQ$554,MATCH(T$2,Totalt!$B$1:$AQ$1,0),FALSE),"")</f>
        <v>0</v>
      </c>
      <c r="U91" s="312">
        <f>IFERROR(VLOOKUP($B91,Totalt!$B$1:$AQ$554,MATCH(U$2,Totalt!$B$1:$AQ$1,0),FALSE),"")</f>
        <v>0</v>
      </c>
      <c r="V91" s="312">
        <f>IFERROR(VLOOKUP($B91,Totalt!$B$1:$AQ$554,MATCH(V$2,Totalt!$B$1:$AQ$1,0),FALSE),"")</f>
        <v>0</v>
      </c>
      <c r="W91" s="312">
        <f>IFERROR(VLOOKUP($B91,Totalt!$B$1:$AQ$554,MATCH(W$2,Totalt!$B$1:$AQ$1,0),FALSE),"")</f>
        <v>0.46966400000000003</v>
      </c>
      <c r="X91" s="312">
        <f>IFERROR(VLOOKUP($B91,Totalt!$B$1:$AQ$554,MATCH(X$2,Totalt!$B$1:$AQ$1,0),FALSE),"")</f>
        <v>0</v>
      </c>
      <c r="Y91" s="312">
        <f>IFERROR(VLOOKUP($B91,Totalt!$B$1:$AQ$554,MATCH(Y$2,Totalt!$B$1:$AQ$1,0),FALSE),"")</f>
        <v>0</v>
      </c>
      <c r="Z91" s="312">
        <f>IFERROR(VLOOKUP($B91,Totalt!$B$1:$AQ$554,MATCH(Z$2,Totalt!$B$1:$AQ$1,0),FALSE),"")</f>
        <v>0</v>
      </c>
      <c r="AA91" s="312">
        <f>IFERROR(VLOOKUP($B91,Totalt!$B$1:$AQ$554,MATCH(AA$2,Totalt!$B$1:$AQ$1,0),FALSE),"")</f>
        <v>0</v>
      </c>
      <c r="AB91" s="312">
        <f>IFERROR(VLOOKUP($B91,Totalt!$B$1:$AQ$554,MATCH(AB$2,Totalt!$B$1:$AQ$1,0),FALSE),"")</f>
        <v>0</v>
      </c>
      <c r="AC91" s="312">
        <f>IFERROR(VLOOKUP($B91,Totalt!$B$1:$AQ$554,MATCH(AC$2,Totalt!$B$1:$AQ$1,0),FALSE),"")</f>
        <v>40.283999999999999</v>
      </c>
      <c r="AD91" s="312">
        <f>IFERROR(VLOOKUP($B91,Totalt!$B$1:$AQ$554,MATCH(AD$2,Totalt!$B$1:$AQ$1,0),FALSE),"")</f>
        <v>0</v>
      </c>
      <c r="AE91" s="312">
        <f>IFERROR(VLOOKUP($B91,Totalt!$B$1:$AQ$554,MATCH(AE$2,Totalt!$B$1:$AQ$1,0),FALSE),"")</f>
        <v>0</v>
      </c>
      <c r="AF91" s="312">
        <f>IFERROR(VLOOKUP($B91,Totalt!$B$1:$AQ$554,MATCH(AF$2,Totalt!$B$1:$AQ$1,0),FALSE),"")</f>
        <v>7.1202800000000002</v>
      </c>
      <c r="AG91" s="312">
        <f>IFERROR(VLOOKUP($B91,Totalt!$B$1:$AQ$554,MATCH(AG$2,Totalt!$B$1:$AQ$1,0),FALSE),"")</f>
        <v>0</v>
      </c>
      <c r="AI91" s="245">
        <f t="shared" si="9"/>
        <v>173.735444</v>
      </c>
      <c r="AJ91" s="246">
        <f>IF(ISERROR(1/VLOOKUP($B91,Leveranser!$B$1:$S$500,MATCH("såld värme (gwh)",Leveranser!$B$1:$S$1,0),FALSE)),"",VLOOKUP($B91,Leveranser!$B$1:$S$500,MATCH("såld värme (gwh)",Leveranser!$B$1:$S$1,0),FALSE))</f>
        <v>159.22</v>
      </c>
      <c r="AK91" t="str">
        <f>IFERROR(IF(VLOOKUP($B91,Totalt!$B$1:$AQ$554,MATCH(AK$2,Totalt!$B$1:$AQ$1,0),FALSE)="","",VLOOKUP($B91,Totalt!$B$1:$AQ$554,MATCH(AK$2,Totalt!$B$1:$AQ$1,0),FALSE)),"")</f>
        <v/>
      </c>
      <c r="AM91" s="247" t="str">
        <f>IF(B91&lt;&gt;"",IF(VLOOKUP($B91,Totalt!$B$1:$AQ$554,MATCH("Kvalitetsgranskad:",Totalt!$B$1:$AQ$1,0),FALSE)="ja",VLOOKUP($B91,Miljö!$B$1:$AG$479,MATCH(AM$2,Miljö!$B$1:$AK$1,0),FALSE),""),"")</f>
        <v>Ja</v>
      </c>
      <c r="AN91" s="247" t="str">
        <f>IF(AM91="ja",VLOOKUP($B91,Miljö!$B$1:$J$479,MATCH("Typ av ursprungsspecificerad el   (Om inget värde anges används Nordisk residualmix, se inforuta) ()",Miljö!$B$1:$J$1,0),FALSE),IF(AM91="nej","Nordisk residualel",""))</f>
        <v>'Bra Miljöval'</v>
      </c>
      <c r="AO91" s="247">
        <f>IF(AM91="","",VLOOKUP($B91,Miljö!$B$1:$J$479,MATCH("Fossilandel för ursprungspecificerad el ()",Miljö!$B$1:$J$1,0),FALSE))</f>
        <v>0</v>
      </c>
      <c r="AP91" s="247">
        <f>IF(AM91="","",IFERROR(VLOOKUP($B91,Miljö!$B$1:$J$479,MATCH("Kärnkraftsandel för ursprungsspecificerad el ()",Miljö!$B$1:$J$1,0),FALSE)/1,0))</f>
        <v>0</v>
      </c>
      <c r="AQ91" s="247">
        <f t="shared" si="10"/>
        <v>1</v>
      </c>
      <c r="AR91" s="52"/>
      <c r="AS91" s="247" t="str">
        <f t="shared" si="6"/>
        <v>Nej</v>
      </c>
      <c r="AT91" s="247" t="str">
        <f>IF(AS91="ja",VLOOKUP($B91,Miljö!$B$1:$O$500,MATCH("Fossil andel i procent (%)",Miljö!$B$1:$O$1,0),FALSE)/100,"")</f>
        <v/>
      </c>
      <c r="AU91" s="52"/>
      <c r="AV91" s="247" t="str">
        <f t="shared" si="7"/>
        <v>Nej</v>
      </c>
      <c r="AW91" s="247" t="str">
        <f>IF(AV91="ja",VLOOKUP($B91,'Egen hetvattenprod'!$B$1:$AO$500,MATCH("Värmekälla till värmepumpar ()",'Egen hetvattenprod'!$B$1:$AO$1,0),FALSE),"")</f>
        <v/>
      </c>
      <c r="AY91" s="244" t="str">
        <f t="shared" si="8"/>
        <v>Ja</v>
      </c>
      <c r="AZ91" s="283">
        <f>IF($AY91="ja",(VLOOKUP($B91,'Egen hetvattenprod'!$B$1:$BX$550,MATCH(AZ$2,'Egen hetvattenprod'!$B$1:$BX$1,0),FALSE)+VLOOKUP($B91,Kraftvärmeprod!$B$1:$BX$550,MATCH(AZ$2,Kraftvärmeprod!$B$1:$BX$1,0),FALSE))/$AC91,"")</f>
        <v>1</v>
      </c>
      <c r="BA91" s="283">
        <f>IF($AY91="ja",(VLOOKUP($B91,'Egen hetvattenprod'!$B$1:$BX$550,MATCH(BA$2,'Egen hetvattenprod'!$B$1:$BX$1,0),FALSE)+VLOOKUP($B91,Kraftvärmeprod!$B$1:$BX$550,MATCH(BA$2,Kraftvärmeprod!$B$1:$BX$1,0),FALSE))/$AC91,"")</f>
        <v>0</v>
      </c>
      <c r="BB91" s="283">
        <f>IF($AY91="ja",(VLOOKUP($B91,'Egen hetvattenprod'!$B$1:$BX$550,MATCH(BB$2,'Egen hetvattenprod'!$B$1:$BX$1,0),FALSE)+VLOOKUP($B91,Kraftvärmeprod!$B$1:$BX$550,MATCH(BB$2,Kraftvärmeprod!$B$1:$BX$1,0),FALSE))/$AC91,"")</f>
        <v>0</v>
      </c>
      <c r="BC91" s="283">
        <f>IF($AY91="ja",(VLOOKUP($B91,'Egen hetvattenprod'!$B$1:$BX$550,MATCH(BC$2,'Egen hetvattenprod'!$B$1:$BX$1,0),FALSE)+VLOOKUP($B91,Kraftvärmeprod!$B$1:$BX$550,MATCH(BC$2,Kraftvärmeprod!$B$1:$BX$1,0),FALSE))/$AC91,"")</f>
        <v>0</v>
      </c>
      <c r="BD91" s="283">
        <f>IF($AY91="ja",(VLOOKUP($B91,'Egen hetvattenprod'!$B$1:$BX$550,MATCH(BD$2,'Egen hetvattenprod'!$B$1:$BX$1,0),FALSE)+VLOOKUP($B91,Kraftvärmeprod!$B$1:$BX$550,MATCH(BD$2,Kraftvärmeprod!$B$1:$BX$1,0),FALSE))/$AC91,"")</f>
        <v>0</v>
      </c>
      <c r="BF91" s="244" t="str">
        <f t="shared" si="11"/>
        <v>Nej</v>
      </c>
      <c r="BG91" s="283" t="str">
        <f>IF($BF91="ja",VLOOKUP($B91,'Egen hetvattenprod'!$B$1:$BX$550,MATCH("Andelen klimatgaser med fossilt ursprung för avfall ()",'Egen hetvattenprod'!$B$1:$BX$1,0),FALSE),"")</f>
        <v/>
      </c>
      <c r="BH91" s="283" t="str">
        <f>IF($BF91="ja",VLOOKUP($B91,Kraftvärmeprod!$B$1:$BX$550,MATCH("Andelen klimatgaser med fossilt ursprung för avfall ()",Kraftvärmeprod!$B$1:$BX$1,0),FALSE),"")</f>
        <v/>
      </c>
      <c r="BI91" s="307" t="str">
        <f>IF($BF91="ja",VLOOKUP($B91,'Egen hetvattenprod'!$B$1:$BX$550,MATCH("Avfall (GWh)",'Egen hetvattenprod'!$B$1:$BX$1,0),FALSE),"")</f>
        <v/>
      </c>
      <c r="BJ91" s="307" t="str">
        <f>IF($BF91="ja",VLOOKUP($B91,'Slutlig allokering kvv'!$B$1:$BX$550,MATCH("Avfall (GWh)",'Slutlig allokering kvv'!$B$1:$BX$1,0),FALSE),"")</f>
        <v/>
      </c>
      <c r="BK91" s="307" t="str">
        <f>IF($BF91="ja",VLOOKUP($B91,'Köpt hetvatten'!$B$1:$BX$550,MATCH("Avfall i köpt hetvatten",'Köpt hetvatten'!$B$1:$BX$1,0),FALSE),"")</f>
        <v/>
      </c>
      <c r="BL91" s="307" t="str">
        <f>IF($BF91="ja",VLOOKUP($B91,'Egen hetvattenprod'!$B$1:$BX$550,MATCH("Värde enligt ovan. (%)",'Egen hetvattenprod'!$B$1:$BX$1,0),FALSE),"")</f>
        <v/>
      </c>
      <c r="BM91" s="307" t="str">
        <f>IF($BF91="ja",VLOOKUP($B91,Kraftvärmeprod!$B$1:$BX$550,MATCH("Värde enligt ovan. (%)",Kraftvärmeprod!$B$1:$BX$1,0),FALSE),"")</f>
        <v/>
      </c>
      <c r="BN91" s="307"/>
      <c r="BO91" s="307"/>
      <c r="BP91" s="307"/>
      <c r="BQ91" s="307" t="str">
        <f>IF($BF91="ja",VLOOKUP($B91,'Egen hetvattenprod'!$B$1:$BX$550,MATCH("Tillförd olja (fossil) vid avfallsförbränning (GWh)",'Egen hetvattenprod'!$B$1:$BX$1,0),FALSE),"")</f>
        <v/>
      </c>
      <c r="BR91" s="307" t="str">
        <f>IF($BF91="ja",VLOOKUP($B91,Kraftvärmeprod!$B$1:$BX$550,MATCH("Tillförd olja (fossil) vid avfallsförbränning (GWh)",Kraftvärmeprod!$B$1:$BX$1,0),FALSE),"")</f>
        <v/>
      </c>
    </row>
    <row r="92" spans="1:70" x14ac:dyDescent="0.25">
      <c r="A92" s="2" t="str">
        <f>'Miljövärden för publ företag'!B94</f>
        <v>Götene Vatten &amp; Värme AB</v>
      </c>
      <c r="B92" s="2" t="str">
        <f>'Miljövärden för publ företag'!C94</f>
        <v>Götene</v>
      </c>
      <c r="C92" s="312">
        <f>IFERROR(VLOOKUP($B92,Totalt!$B$1:$AQ$554,MATCH(C$2,Totalt!$B$1:$AQ$1,0),FALSE),"")</f>
        <v>0</v>
      </c>
      <c r="D92" s="312">
        <f>IFERROR(VLOOKUP($B92,Totalt!$B$1:$AQ$554,MATCH(D$2,Totalt!$B$1:$AQ$1,0),FALSE),"")</f>
        <v>5.22</v>
      </c>
      <c r="E92" s="312">
        <f>IFERROR(VLOOKUP($B92,Totalt!$B$1:$AQ$554,MATCH(E$2,Totalt!$B$1:$AQ$1,0),FALSE),"")</f>
        <v>0</v>
      </c>
      <c r="F92" s="312">
        <f>IFERROR(VLOOKUP($B92,Totalt!$B$1:$AQ$554,MATCH(F$2,Totalt!$B$1:$AQ$1,0),FALSE),"")</f>
        <v>0</v>
      </c>
      <c r="G92" s="312">
        <f>IFERROR(VLOOKUP($B92,Totalt!$B$1:$AQ$554,MATCH(G$2,Totalt!$B$1:$AQ$1,0),FALSE),"")</f>
        <v>0</v>
      </c>
      <c r="H92" s="312">
        <f>IFERROR(VLOOKUP($B92,Totalt!$B$1:$AQ$554,MATCH(H$2,Totalt!$B$1:$AQ$1,0),FALSE),"")</f>
        <v>0</v>
      </c>
      <c r="I92" s="312">
        <f>IFERROR(VLOOKUP($B92,Totalt!$B$1:$AQ$554,MATCH(I$2,Totalt!$B$1:$AQ$1,0),FALSE),"")</f>
        <v>0</v>
      </c>
      <c r="J92" s="312">
        <f>IFERROR(VLOOKUP($B92,Totalt!$B$1:$AQ$554,MATCH(J$2,Totalt!$B$1:$AQ$1,0),FALSE),"")</f>
        <v>0</v>
      </c>
      <c r="K92" s="312">
        <f>IFERROR(VLOOKUP($B92,Totalt!$B$1:$AQ$554,MATCH(K$2,Totalt!$B$1:$AQ$1,0),FALSE),"")</f>
        <v>0</v>
      </c>
      <c r="L92" s="312">
        <f>IFERROR(VLOOKUP($B92,Totalt!$B$1:$AQ$554,MATCH(L$2,Totalt!$B$1:$AQ$1,0),FALSE),"")</f>
        <v>0</v>
      </c>
      <c r="M92" s="312">
        <f>IFERROR(VLOOKUP($B92,Totalt!$B$1:$AQ$554,MATCH(M$2,Totalt!$B$1:$AQ$1,0),FALSE),"")</f>
        <v>39.4</v>
      </c>
      <c r="N92" s="312">
        <f>IFERROR(VLOOKUP($B92,Totalt!$B$1:$AQ$554,MATCH(N$2,Totalt!$B$1:$AQ$1,0),FALSE),"")</f>
        <v>98.71</v>
      </c>
      <c r="O92" s="312">
        <f>IFERROR(VLOOKUP($B92,Totalt!$B$1:$AQ$554,MATCH(O$2,Totalt!$B$1:$AQ$1,0),FALSE),"")</f>
        <v>0</v>
      </c>
      <c r="P92" s="312">
        <f>IFERROR(VLOOKUP($B92,Totalt!$B$1:$AQ$554,MATCH(P$2,Totalt!$B$1:$AQ$1,0),FALSE),"")</f>
        <v>0</v>
      </c>
      <c r="Q92" s="312">
        <f>IFERROR(VLOOKUP($B92,Totalt!$B$1:$AQ$554,MATCH(Q$2,Totalt!$B$1:$AQ$1,0),FALSE),"")</f>
        <v>0</v>
      </c>
      <c r="R92" s="312">
        <f>IFERROR(VLOOKUP($B92,Totalt!$B$1:$AQ$554,MATCH(R$2,Totalt!$B$1:$AQ$1,0),FALSE),"")</f>
        <v>0</v>
      </c>
      <c r="S92" s="312">
        <f>IFERROR(VLOOKUP($B92,Totalt!$B$1:$AQ$554,MATCH(S$2,Totalt!$B$1:$AQ$1,0),FALSE),"")</f>
        <v>0</v>
      </c>
      <c r="T92" s="312">
        <f>IFERROR(VLOOKUP($B92,Totalt!$B$1:$AQ$554,MATCH(T$2,Totalt!$B$1:$AQ$1,0),FALSE),"")</f>
        <v>0</v>
      </c>
      <c r="U92" s="312">
        <f>IFERROR(VLOOKUP($B92,Totalt!$B$1:$AQ$554,MATCH(U$2,Totalt!$B$1:$AQ$1,0),FALSE),"")</f>
        <v>0</v>
      </c>
      <c r="V92" s="312">
        <f>IFERROR(VLOOKUP($B92,Totalt!$B$1:$AQ$554,MATCH(V$2,Totalt!$B$1:$AQ$1,0),FALSE),"")</f>
        <v>0</v>
      </c>
      <c r="W92" s="312">
        <f>IFERROR(VLOOKUP($B92,Totalt!$B$1:$AQ$554,MATCH(W$2,Totalt!$B$1:$AQ$1,0),FALSE),"")</f>
        <v>0</v>
      </c>
      <c r="X92" s="312">
        <f>IFERROR(VLOOKUP($B92,Totalt!$B$1:$AQ$554,MATCH(X$2,Totalt!$B$1:$AQ$1,0),FALSE),"")</f>
        <v>0</v>
      </c>
      <c r="Y92" s="312">
        <f>IFERROR(VLOOKUP($B92,Totalt!$B$1:$AQ$554,MATCH(Y$2,Totalt!$B$1:$AQ$1,0),FALSE),"")</f>
        <v>0</v>
      </c>
      <c r="Z92" s="312">
        <f>IFERROR(VLOOKUP($B92,Totalt!$B$1:$AQ$554,MATCH(Z$2,Totalt!$B$1:$AQ$1,0),FALSE),"")</f>
        <v>0</v>
      </c>
      <c r="AA92" s="312">
        <f>IFERROR(VLOOKUP($B92,Totalt!$B$1:$AQ$554,MATCH(AA$2,Totalt!$B$1:$AQ$1,0),FALSE),"")</f>
        <v>0</v>
      </c>
      <c r="AB92" s="312">
        <f>IFERROR(VLOOKUP($B92,Totalt!$B$1:$AQ$554,MATCH(AB$2,Totalt!$B$1:$AQ$1,0),FALSE),"")</f>
        <v>0</v>
      </c>
      <c r="AC92" s="312">
        <f>IFERROR(VLOOKUP($B92,Totalt!$B$1:$AQ$554,MATCH(AC$2,Totalt!$B$1:$AQ$1,0),FALSE),"")</f>
        <v>10.28</v>
      </c>
      <c r="AD92" s="312">
        <f>IFERROR(VLOOKUP($B92,Totalt!$B$1:$AQ$554,MATCH(AD$2,Totalt!$B$1:$AQ$1,0),FALSE),"")</f>
        <v>0</v>
      </c>
      <c r="AE92" s="312">
        <f>IFERROR(VLOOKUP($B92,Totalt!$B$1:$AQ$554,MATCH(AE$2,Totalt!$B$1:$AQ$1,0),FALSE),"")</f>
        <v>0</v>
      </c>
      <c r="AF92" s="312">
        <f>IFERROR(VLOOKUP($B92,Totalt!$B$1:$AQ$554,MATCH(AF$2,Totalt!$B$1:$AQ$1,0),FALSE),"")</f>
        <v>3.9239999999999999</v>
      </c>
      <c r="AG92" s="312">
        <f>IFERROR(VLOOKUP($B92,Totalt!$B$1:$AQ$554,MATCH(AG$2,Totalt!$B$1:$AQ$1,0),FALSE),"")</f>
        <v>0</v>
      </c>
      <c r="AI92" s="245">
        <f t="shared" si="9"/>
        <v>157.53399999999999</v>
      </c>
      <c r="AJ92" s="246">
        <f>IF(ISERROR(1/VLOOKUP($B92,Leveranser!$B$1:$S$500,MATCH("såld värme (gwh)",Leveranser!$B$1:$S$1,0),FALSE)),"",VLOOKUP($B92,Leveranser!$B$1:$S$500,MATCH("såld värme (gwh)",Leveranser!$B$1:$S$1,0),FALSE))</f>
        <v>117.6</v>
      </c>
      <c r="AK92" t="str">
        <f>IFERROR(IF(VLOOKUP($B92,Totalt!$B$1:$AQ$554,MATCH(AK$2,Totalt!$B$1:$AQ$1,0),FALSE)="","",VLOOKUP($B92,Totalt!$B$1:$AQ$554,MATCH(AK$2,Totalt!$B$1:$AQ$1,0),FALSE)),"")</f>
        <v/>
      </c>
      <c r="AM92" s="247" t="str">
        <f>IF(B92&lt;&gt;"",IF(VLOOKUP($B92,Totalt!$B$1:$AQ$554,MATCH("Kvalitetsgranskad:",Totalt!$B$1:$AQ$1,0),FALSE)="ja",VLOOKUP($B92,Miljö!$B$1:$AG$479,MATCH(AM$2,Miljö!$B$1:$AK$1,0),FALSE),""),"")</f>
        <v>Ja</v>
      </c>
      <c r="AN92" s="247" t="str">
        <f>IF(AM92="ja",VLOOKUP($B92,Miljö!$B$1:$J$479,MATCH("Typ av ursprungsspecificerad el   (Om inget värde anges används Nordisk residualmix, se inforuta) ()",Miljö!$B$1:$J$1,0),FALSE),IF(AM92="nej","Nordisk residualel",""))</f>
        <v>'Vattenkraft'</v>
      </c>
      <c r="AO92" s="247">
        <f>IF(AM92="","",VLOOKUP($B92,Miljö!$B$1:$J$479,MATCH("Fossilandel för ursprungspecificerad el ()",Miljö!$B$1:$J$1,0),FALSE))</f>
        <v>0</v>
      </c>
      <c r="AP92" s="247">
        <f>IF(AM92="","",IFERROR(VLOOKUP($B92,Miljö!$B$1:$J$479,MATCH("Kärnkraftsandel för ursprungsspecificerad el ()",Miljö!$B$1:$J$1,0),FALSE)/1,0))</f>
        <v>0</v>
      </c>
      <c r="AQ92" s="247">
        <f t="shared" si="10"/>
        <v>1</v>
      </c>
      <c r="AR92" s="52"/>
      <c r="AS92" s="247" t="str">
        <f t="shared" si="6"/>
        <v>Nej</v>
      </c>
      <c r="AT92" s="247" t="str">
        <f>IF(AS92="ja",VLOOKUP($B92,Miljö!$B$1:$O$500,MATCH("Fossil andel i procent (%)",Miljö!$B$1:$O$1,0),FALSE)/100,"")</f>
        <v/>
      </c>
      <c r="AU92" s="52"/>
      <c r="AV92" s="247" t="str">
        <f t="shared" si="7"/>
        <v>Nej</v>
      </c>
      <c r="AW92" s="247" t="str">
        <f>IF(AV92="ja",VLOOKUP($B92,'Egen hetvattenprod'!$B$1:$AO$500,MATCH("Värmekälla till värmepumpar ()",'Egen hetvattenprod'!$B$1:$AO$1,0),FALSE),"")</f>
        <v/>
      </c>
      <c r="AY92" s="244" t="str">
        <f t="shared" si="8"/>
        <v>Ja</v>
      </c>
      <c r="AZ92" s="283">
        <f>IF($AY92="ja",(VLOOKUP($B92,'Egen hetvattenprod'!$B$1:$BX$550,MATCH(AZ$2,'Egen hetvattenprod'!$B$1:$BX$1,0),FALSE)+VLOOKUP($B92,Kraftvärmeprod!$B$1:$BX$550,MATCH(AZ$2,Kraftvärmeprod!$B$1:$BX$1,0),FALSE))/$AC92,"")</f>
        <v>0</v>
      </c>
      <c r="BA92" s="283">
        <f>IF($AY92="ja",(VLOOKUP($B92,'Egen hetvattenprod'!$B$1:$BX$550,MATCH(BA$2,'Egen hetvattenprod'!$B$1:$BX$1,0),FALSE)+VLOOKUP($B92,Kraftvärmeprod!$B$1:$BX$550,MATCH(BA$2,Kraftvärmeprod!$B$1:$BX$1,0),FALSE))/$AC92,"")</f>
        <v>0</v>
      </c>
      <c r="BB92" s="283">
        <f>IF($AY92="ja",(VLOOKUP($B92,'Egen hetvattenprod'!$B$1:$BX$550,MATCH(BB$2,'Egen hetvattenprod'!$B$1:$BX$1,0),FALSE)+VLOOKUP($B92,Kraftvärmeprod!$B$1:$BX$550,MATCH(BB$2,Kraftvärmeprod!$B$1:$BX$1,0),FALSE))/$AC92,"")</f>
        <v>0</v>
      </c>
      <c r="BC92" s="283">
        <f>IF($AY92="ja",(VLOOKUP($B92,'Egen hetvattenprod'!$B$1:$BX$550,MATCH(BC$2,'Egen hetvattenprod'!$B$1:$BX$1,0),FALSE)+VLOOKUP($B92,Kraftvärmeprod!$B$1:$BX$550,MATCH(BC$2,Kraftvärmeprod!$B$1:$BX$1,0),FALSE))/$AC92,"")</f>
        <v>0</v>
      </c>
      <c r="BD92" s="283">
        <f>IF($AY92="ja",(VLOOKUP($B92,'Egen hetvattenprod'!$B$1:$BX$550,MATCH(BD$2,'Egen hetvattenprod'!$B$1:$BX$1,0),FALSE)+VLOOKUP($B92,Kraftvärmeprod!$B$1:$BX$550,MATCH(BD$2,Kraftvärmeprod!$B$1:$BX$1,0),FALSE))/$AC92,"")</f>
        <v>1</v>
      </c>
      <c r="BF92" s="244" t="str">
        <f t="shared" si="11"/>
        <v>Nej</v>
      </c>
      <c r="BG92" s="283" t="str">
        <f>IF($BF92="ja",VLOOKUP($B92,'Egen hetvattenprod'!$B$1:$BX$550,MATCH("Andelen klimatgaser med fossilt ursprung för avfall ()",'Egen hetvattenprod'!$B$1:$BX$1,0),FALSE),"")</f>
        <v/>
      </c>
      <c r="BH92" s="283" t="str">
        <f>IF($BF92="ja",VLOOKUP($B92,Kraftvärmeprod!$B$1:$BX$550,MATCH("Andelen klimatgaser med fossilt ursprung för avfall ()",Kraftvärmeprod!$B$1:$BX$1,0),FALSE),"")</f>
        <v/>
      </c>
      <c r="BI92" s="307" t="str">
        <f>IF($BF92="ja",VLOOKUP($B92,'Egen hetvattenprod'!$B$1:$BX$550,MATCH("Avfall (GWh)",'Egen hetvattenprod'!$B$1:$BX$1,0),FALSE),"")</f>
        <v/>
      </c>
      <c r="BJ92" s="307" t="str">
        <f>IF($BF92="ja",VLOOKUP($B92,'Slutlig allokering kvv'!$B$1:$BX$550,MATCH("Avfall (GWh)",'Slutlig allokering kvv'!$B$1:$BX$1,0),FALSE),"")</f>
        <v/>
      </c>
      <c r="BK92" s="307" t="str">
        <f>IF($BF92="ja",VLOOKUP($B92,'Köpt hetvatten'!$B$1:$BX$550,MATCH("Avfall i köpt hetvatten",'Köpt hetvatten'!$B$1:$BX$1,0),FALSE),"")</f>
        <v/>
      </c>
      <c r="BL92" s="307" t="str">
        <f>IF($BF92="ja",VLOOKUP($B92,'Egen hetvattenprod'!$B$1:$BX$550,MATCH("Värde enligt ovan. (%)",'Egen hetvattenprod'!$B$1:$BX$1,0),FALSE),"")</f>
        <v/>
      </c>
      <c r="BM92" s="307" t="str">
        <f>IF($BF92="ja",VLOOKUP($B92,Kraftvärmeprod!$B$1:$BX$550,MATCH("Värde enligt ovan. (%)",Kraftvärmeprod!$B$1:$BX$1,0),FALSE),"")</f>
        <v/>
      </c>
      <c r="BN92" s="307"/>
      <c r="BO92" s="307"/>
      <c r="BP92" s="307"/>
      <c r="BQ92" s="307" t="str">
        <f>IF($BF92="ja",VLOOKUP($B92,'Egen hetvattenprod'!$B$1:$BX$550,MATCH("Tillförd olja (fossil) vid avfallsförbränning (GWh)",'Egen hetvattenprod'!$B$1:$BX$1,0),FALSE),"")</f>
        <v/>
      </c>
      <c r="BR92" s="307" t="str">
        <f>IF($BF92="ja",VLOOKUP($B92,Kraftvärmeprod!$B$1:$BX$550,MATCH("Tillförd olja (fossil) vid avfallsförbränning (GWh)",Kraftvärmeprod!$B$1:$BX$1,0),FALSE),"")</f>
        <v/>
      </c>
    </row>
    <row r="93" spans="1:70" x14ac:dyDescent="0.25">
      <c r="A93" s="2" t="str">
        <f>'Miljövärden för publ företag'!B95</f>
        <v>Götene Vatten &amp; Värme AB</v>
      </c>
      <c r="B93" s="2" t="str">
        <f>'Miljövärden för publ företag'!C95</f>
        <v>Hällekis</v>
      </c>
      <c r="C93" s="312">
        <f>IFERROR(VLOOKUP($B93,Totalt!$B$1:$AQ$554,MATCH(C$2,Totalt!$B$1:$AQ$1,0),FALSE),"")</f>
        <v>0</v>
      </c>
      <c r="D93" s="312">
        <f>IFERROR(VLOOKUP($B93,Totalt!$B$1:$AQ$554,MATCH(D$2,Totalt!$B$1:$AQ$1,0),FALSE),"")</f>
        <v>1.7000000000000001E-2</v>
      </c>
      <c r="E93" s="312">
        <f>IFERROR(VLOOKUP($B93,Totalt!$B$1:$AQ$554,MATCH(E$2,Totalt!$B$1:$AQ$1,0),FALSE),"")</f>
        <v>0</v>
      </c>
      <c r="F93" s="312">
        <f>IFERROR(VLOOKUP($B93,Totalt!$B$1:$AQ$554,MATCH(F$2,Totalt!$B$1:$AQ$1,0),FALSE),"")</f>
        <v>0</v>
      </c>
      <c r="G93" s="312">
        <f>IFERROR(VLOOKUP($B93,Totalt!$B$1:$AQ$554,MATCH(G$2,Totalt!$B$1:$AQ$1,0),FALSE),"")</f>
        <v>0</v>
      </c>
      <c r="H93" s="312">
        <f>IFERROR(VLOOKUP($B93,Totalt!$B$1:$AQ$554,MATCH(H$2,Totalt!$B$1:$AQ$1,0),FALSE),"")</f>
        <v>0</v>
      </c>
      <c r="I93" s="312">
        <f>IFERROR(VLOOKUP($B93,Totalt!$B$1:$AQ$554,MATCH(I$2,Totalt!$B$1:$AQ$1,0),FALSE),"")</f>
        <v>0</v>
      </c>
      <c r="J93" s="312">
        <f>IFERROR(VLOOKUP($B93,Totalt!$B$1:$AQ$554,MATCH(J$2,Totalt!$B$1:$AQ$1,0),FALSE),"")</f>
        <v>0</v>
      </c>
      <c r="K93" s="312">
        <f>IFERROR(VLOOKUP($B93,Totalt!$B$1:$AQ$554,MATCH(K$2,Totalt!$B$1:$AQ$1,0),FALSE),"")</f>
        <v>0</v>
      </c>
      <c r="L93" s="312">
        <f>IFERROR(VLOOKUP($B93,Totalt!$B$1:$AQ$554,MATCH(L$2,Totalt!$B$1:$AQ$1,0),FALSE),"")</f>
        <v>0</v>
      </c>
      <c r="M93" s="312">
        <f>IFERROR(VLOOKUP($B93,Totalt!$B$1:$AQ$554,MATCH(M$2,Totalt!$B$1:$AQ$1,0),FALSE),"")</f>
        <v>0</v>
      </c>
      <c r="N93" s="312">
        <f>IFERROR(VLOOKUP($B93,Totalt!$B$1:$AQ$554,MATCH(N$2,Totalt!$B$1:$AQ$1,0),FALSE),"")</f>
        <v>0</v>
      </c>
      <c r="O93" s="312">
        <f>IFERROR(VLOOKUP($B93,Totalt!$B$1:$AQ$554,MATCH(O$2,Totalt!$B$1:$AQ$1,0),FALSE),"")</f>
        <v>0</v>
      </c>
      <c r="P93" s="312">
        <f>IFERROR(VLOOKUP($B93,Totalt!$B$1:$AQ$554,MATCH(P$2,Totalt!$B$1:$AQ$1,0),FALSE),"")</f>
        <v>0</v>
      </c>
      <c r="Q93" s="312">
        <f>IFERROR(VLOOKUP($B93,Totalt!$B$1:$AQ$554,MATCH(Q$2,Totalt!$B$1:$AQ$1,0),FALSE),"")</f>
        <v>0</v>
      </c>
      <c r="R93" s="312">
        <f>IFERROR(VLOOKUP($B93,Totalt!$B$1:$AQ$554,MATCH(R$2,Totalt!$B$1:$AQ$1,0),FALSE),"")</f>
        <v>0.13400000000000001</v>
      </c>
      <c r="S93" s="312">
        <f>IFERROR(VLOOKUP($B93,Totalt!$B$1:$AQ$554,MATCH(S$2,Totalt!$B$1:$AQ$1,0),FALSE),"")</f>
        <v>0</v>
      </c>
      <c r="T93" s="312">
        <f>IFERROR(VLOOKUP($B93,Totalt!$B$1:$AQ$554,MATCH(T$2,Totalt!$B$1:$AQ$1,0),FALSE),"")</f>
        <v>0</v>
      </c>
      <c r="U93" s="312">
        <f>IFERROR(VLOOKUP($B93,Totalt!$B$1:$AQ$554,MATCH(U$2,Totalt!$B$1:$AQ$1,0),FALSE),"")</f>
        <v>0</v>
      </c>
      <c r="V93" s="312">
        <f>IFERROR(VLOOKUP($B93,Totalt!$B$1:$AQ$554,MATCH(V$2,Totalt!$B$1:$AQ$1,0),FALSE),"")</f>
        <v>0</v>
      </c>
      <c r="W93" s="312">
        <f>IFERROR(VLOOKUP($B93,Totalt!$B$1:$AQ$554,MATCH(W$2,Totalt!$B$1:$AQ$1,0),FALSE),"")</f>
        <v>0</v>
      </c>
      <c r="X93" s="312">
        <f>IFERROR(VLOOKUP($B93,Totalt!$B$1:$AQ$554,MATCH(X$2,Totalt!$B$1:$AQ$1,0),FALSE),"")</f>
        <v>0</v>
      </c>
      <c r="Y93" s="312">
        <f>IFERROR(VLOOKUP($B93,Totalt!$B$1:$AQ$554,MATCH(Y$2,Totalt!$B$1:$AQ$1,0),FALSE),"")</f>
        <v>0</v>
      </c>
      <c r="Z93" s="312">
        <f>IFERROR(VLOOKUP($B93,Totalt!$B$1:$AQ$554,MATCH(Z$2,Totalt!$B$1:$AQ$1,0),FALSE),"")</f>
        <v>0</v>
      </c>
      <c r="AA93" s="312">
        <f>IFERROR(VLOOKUP($B93,Totalt!$B$1:$AQ$554,MATCH(AA$2,Totalt!$B$1:$AQ$1,0),FALSE),"")</f>
        <v>0</v>
      </c>
      <c r="AB93" s="312">
        <f>IFERROR(VLOOKUP($B93,Totalt!$B$1:$AQ$554,MATCH(AB$2,Totalt!$B$1:$AQ$1,0),FALSE),"")</f>
        <v>0</v>
      </c>
      <c r="AC93" s="312">
        <f>IFERROR(VLOOKUP($B93,Totalt!$B$1:$AQ$554,MATCH(AC$2,Totalt!$B$1:$AQ$1,0),FALSE),"")</f>
        <v>0</v>
      </c>
      <c r="AD93" s="312">
        <f>IFERROR(VLOOKUP($B93,Totalt!$B$1:$AQ$554,MATCH(AD$2,Totalt!$B$1:$AQ$1,0),FALSE),"")</f>
        <v>3.2330000000000001</v>
      </c>
      <c r="AE93" s="312">
        <f>IFERROR(VLOOKUP($B93,Totalt!$B$1:$AQ$554,MATCH(AE$2,Totalt!$B$1:$AQ$1,0),FALSE),"")</f>
        <v>0</v>
      </c>
      <c r="AF93" s="312">
        <f>IFERROR(VLOOKUP($B93,Totalt!$B$1:$AQ$554,MATCH(AF$2,Totalt!$B$1:$AQ$1,0),FALSE),"")</f>
        <v>7.8E-2</v>
      </c>
      <c r="AG93" s="312">
        <f>IFERROR(VLOOKUP($B93,Totalt!$B$1:$AQ$554,MATCH(AG$2,Totalt!$B$1:$AQ$1,0),FALSE),"")</f>
        <v>0</v>
      </c>
      <c r="AI93" s="245">
        <f t="shared" si="9"/>
        <v>3.4620000000000002</v>
      </c>
      <c r="AJ93" s="246">
        <f>IF(ISERROR(1/VLOOKUP($B93,Leveranser!$B$1:$S$500,MATCH("såld värme (gwh)",Leveranser!$B$1:$S$1,0),FALSE)),"",VLOOKUP($B93,Leveranser!$B$1:$S$500,MATCH("såld värme (gwh)",Leveranser!$B$1:$S$1,0),FALSE))</f>
        <v>2.6</v>
      </c>
      <c r="AK93" t="str">
        <f>IFERROR(IF(VLOOKUP($B93,Totalt!$B$1:$AQ$554,MATCH(AK$2,Totalt!$B$1:$AQ$1,0),FALSE)="","",VLOOKUP($B93,Totalt!$B$1:$AQ$554,MATCH(AK$2,Totalt!$B$1:$AQ$1,0),FALSE)),"")</f>
        <v/>
      </c>
      <c r="AM93" s="247" t="str">
        <f>IF(B93&lt;&gt;"",IF(VLOOKUP($B93,Totalt!$B$1:$AQ$554,MATCH("Kvalitetsgranskad:",Totalt!$B$1:$AQ$1,0),FALSE)="ja",VLOOKUP($B93,Miljö!$B$1:$AG$479,MATCH(AM$2,Miljö!$B$1:$AK$1,0),FALSE),""),"")</f>
        <v>Ja</v>
      </c>
      <c r="AN93" s="247" t="str">
        <f>IF(AM93="ja",VLOOKUP($B93,Miljö!$B$1:$J$479,MATCH("Typ av ursprungsspecificerad el   (Om inget värde anges används Nordisk residualmix, se inforuta) ()",Miljö!$B$1:$J$1,0),FALSE),IF(AM93="nej","Nordisk residualel",""))</f>
        <v>'Vattenkraft'</v>
      </c>
      <c r="AO93" s="247">
        <f>IF(AM93="","",VLOOKUP($B93,Miljö!$B$1:$J$479,MATCH("Fossilandel för ursprungspecificerad el ()",Miljö!$B$1:$J$1,0),FALSE))</f>
        <v>0</v>
      </c>
      <c r="AP93" s="247">
        <f>IF(AM93="","",IFERROR(VLOOKUP($B93,Miljö!$B$1:$J$479,MATCH("Kärnkraftsandel för ursprungsspecificerad el ()",Miljö!$B$1:$J$1,0),FALSE)/1,0))</f>
        <v>0</v>
      </c>
      <c r="AQ93" s="247">
        <f t="shared" si="10"/>
        <v>1</v>
      </c>
      <c r="AR93" s="52"/>
      <c r="AS93" s="247" t="str">
        <f t="shared" si="6"/>
        <v>Nej</v>
      </c>
      <c r="AT93" s="247" t="str">
        <f>IF(AS93="ja",VLOOKUP($B93,Miljö!$B$1:$O$500,MATCH("Fossil andel i procent (%)",Miljö!$B$1:$O$1,0),FALSE)/100,"")</f>
        <v/>
      </c>
      <c r="AU93" s="52"/>
      <c r="AV93" s="247" t="str">
        <f t="shared" si="7"/>
        <v>Nej</v>
      </c>
      <c r="AW93" s="247" t="str">
        <f>IF(AV93="ja",VLOOKUP($B93,'Egen hetvattenprod'!$B$1:$AO$500,MATCH("Värmekälla till värmepumpar ()",'Egen hetvattenprod'!$B$1:$AO$1,0),FALSE),"")</f>
        <v/>
      </c>
      <c r="AY93" s="244" t="str">
        <f t="shared" si="8"/>
        <v>Nej</v>
      </c>
      <c r="AZ93" s="283" t="str">
        <f>IF($AY93="ja",(VLOOKUP($B93,'Egen hetvattenprod'!$B$1:$BX$550,MATCH(AZ$2,'Egen hetvattenprod'!$B$1:$BX$1,0),FALSE)+VLOOKUP($B93,Kraftvärmeprod!$B$1:$BX$550,MATCH(AZ$2,Kraftvärmeprod!$B$1:$BX$1,0),FALSE))/$AC93,"")</f>
        <v/>
      </c>
      <c r="BA93" s="283" t="str">
        <f>IF($AY93="ja",(VLOOKUP($B93,'Egen hetvattenprod'!$B$1:$BX$550,MATCH(BA$2,'Egen hetvattenprod'!$B$1:$BX$1,0),FALSE)+VLOOKUP($B93,Kraftvärmeprod!$B$1:$BX$550,MATCH(BA$2,Kraftvärmeprod!$B$1:$BX$1,0),FALSE))/$AC93,"")</f>
        <v/>
      </c>
      <c r="BB93" s="283" t="str">
        <f>IF($AY93="ja",(VLOOKUP($B93,'Egen hetvattenprod'!$B$1:$BX$550,MATCH(BB$2,'Egen hetvattenprod'!$B$1:$BX$1,0),FALSE)+VLOOKUP($B93,Kraftvärmeprod!$B$1:$BX$550,MATCH(BB$2,Kraftvärmeprod!$B$1:$BX$1,0),FALSE))/$AC93,"")</f>
        <v/>
      </c>
      <c r="BC93" s="283" t="str">
        <f>IF($AY93="ja",(VLOOKUP($B93,'Egen hetvattenprod'!$B$1:$BX$550,MATCH(BC$2,'Egen hetvattenprod'!$B$1:$BX$1,0),FALSE)+VLOOKUP($B93,Kraftvärmeprod!$B$1:$BX$550,MATCH(BC$2,Kraftvärmeprod!$B$1:$BX$1,0),FALSE))/$AC93,"")</f>
        <v/>
      </c>
      <c r="BD93" s="283" t="str">
        <f>IF($AY93="ja",(VLOOKUP($B93,'Egen hetvattenprod'!$B$1:$BX$550,MATCH(BD$2,'Egen hetvattenprod'!$B$1:$BX$1,0),FALSE)+VLOOKUP($B93,Kraftvärmeprod!$B$1:$BX$550,MATCH(BD$2,Kraftvärmeprod!$B$1:$BX$1,0),FALSE))/$AC93,"")</f>
        <v/>
      </c>
      <c r="BF93" s="244" t="str">
        <f t="shared" si="11"/>
        <v>Nej</v>
      </c>
      <c r="BG93" s="283" t="str">
        <f>IF($BF93="ja",VLOOKUP($B93,'Egen hetvattenprod'!$B$1:$BX$550,MATCH("Andelen klimatgaser med fossilt ursprung för avfall ()",'Egen hetvattenprod'!$B$1:$BX$1,0),FALSE),"")</f>
        <v/>
      </c>
      <c r="BH93" s="283" t="str">
        <f>IF($BF93="ja",VLOOKUP($B93,Kraftvärmeprod!$B$1:$BX$550,MATCH("Andelen klimatgaser med fossilt ursprung för avfall ()",Kraftvärmeprod!$B$1:$BX$1,0),FALSE),"")</f>
        <v/>
      </c>
      <c r="BI93" s="307" t="str">
        <f>IF($BF93="ja",VLOOKUP($B93,'Egen hetvattenprod'!$B$1:$BX$550,MATCH("Avfall (GWh)",'Egen hetvattenprod'!$B$1:$BX$1,0),FALSE),"")</f>
        <v/>
      </c>
      <c r="BJ93" s="307" t="str">
        <f>IF($BF93="ja",VLOOKUP($B93,'Slutlig allokering kvv'!$B$1:$BX$550,MATCH("Avfall (GWh)",'Slutlig allokering kvv'!$B$1:$BX$1,0),FALSE),"")</f>
        <v/>
      </c>
      <c r="BK93" s="307" t="str">
        <f>IF($BF93="ja",VLOOKUP($B93,'Köpt hetvatten'!$B$1:$BX$550,MATCH("Avfall i köpt hetvatten",'Köpt hetvatten'!$B$1:$BX$1,0),FALSE),"")</f>
        <v/>
      </c>
      <c r="BL93" s="307" t="str">
        <f>IF($BF93="ja",VLOOKUP($B93,'Egen hetvattenprod'!$B$1:$BX$550,MATCH("Värde enligt ovan. (%)",'Egen hetvattenprod'!$B$1:$BX$1,0),FALSE),"")</f>
        <v/>
      </c>
      <c r="BM93" s="307" t="str">
        <f>IF($BF93="ja",VLOOKUP($B93,Kraftvärmeprod!$B$1:$BX$550,MATCH("Värde enligt ovan. (%)",Kraftvärmeprod!$B$1:$BX$1,0),FALSE),"")</f>
        <v/>
      </c>
      <c r="BN93" s="307"/>
      <c r="BO93" s="307"/>
      <c r="BP93" s="307"/>
      <c r="BQ93" s="307" t="str">
        <f>IF($BF93="ja",VLOOKUP($B93,'Egen hetvattenprod'!$B$1:$BX$550,MATCH("Tillförd olja (fossil) vid avfallsförbränning (GWh)",'Egen hetvattenprod'!$B$1:$BX$1,0),FALSE),"")</f>
        <v/>
      </c>
      <c r="BR93" s="307" t="str">
        <f>IF($BF93="ja",VLOOKUP($B93,Kraftvärmeprod!$B$1:$BX$550,MATCH("Tillförd olja (fossil) vid avfallsförbränning (GWh)",Kraftvärmeprod!$B$1:$BX$1,0),FALSE),"")</f>
        <v/>
      </c>
    </row>
    <row r="94" spans="1:70" x14ac:dyDescent="0.25">
      <c r="A94" s="2" t="str">
        <f>'Miljövärden för publ företag'!B96</f>
        <v>Habo Energi AB</v>
      </c>
      <c r="B94" s="2" t="str">
        <f>'Miljövärden för publ företag'!C96</f>
        <v>Habo</v>
      </c>
      <c r="C94" s="312">
        <f>IFERROR(VLOOKUP($B94,Totalt!$B$1:$AQ$554,MATCH(C$2,Totalt!$B$1:$AQ$1,0),FALSE),"")</f>
        <v>0</v>
      </c>
      <c r="D94" s="312">
        <f>IFERROR(VLOOKUP($B94,Totalt!$B$1:$AQ$554,MATCH(D$2,Totalt!$B$1:$AQ$1,0),FALSE),"")</f>
        <v>0</v>
      </c>
      <c r="E94" s="312">
        <f>IFERROR(VLOOKUP($B94,Totalt!$B$1:$AQ$554,MATCH(E$2,Totalt!$B$1:$AQ$1,0),FALSE),"")</f>
        <v>0</v>
      </c>
      <c r="F94" s="312">
        <f>IFERROR(VLOOKUP($B94,Totalt!$B$1:$AQ$554,MATCH(F$2,Totalt!$B$1:$AQ$1,0),FALSE),"")</f>
        <v>0</v>
      </c>
      <c r="G94" s="312">
        <f>IFERROR(VLOOKUP($B94,Totalt!$B$1:$AQ$554,MATCH(G$2,Totalt!$B$1:$AQ$1,0),FALSE),"")</f>
        <v>0</v>
      </c>
      <c r="H94" s="312">
        <f>IFERROR(VLOOKUP($B94,Totalt!$B$1:$AQ$554,MATCH(H$2,Totalt!$B$1:$AQ$1,0),FALSE),"")</f>
        <v>0</v>
      </c>
      <c r="I94" s="312">
        <f>IFERROR(VLOOKUP($B94,Totalt!$B$1:$AQ$554,MATCH(I$2,Totalt!$B$1:$AQ$1,0),FALSE),"")</f>
        <v>0</v>
      </c>
      <c r="J94" s="312">
        <f>IFERROR(VLOOKUP($B94,Totalt!$B$1:$AQ$554,MATCH(J$2,Totalt!$B$1:$AQ$1,0),FALSE),"")</f>
        <v>0</v>
      </c>
      <c r="K94" s="312">
        <f>IFERROR(VLOOKUP($B94,Totalt!$B$1:$AQ$554,MATCH(K$2,Totalt!$B$1:$AQ$1,0),FALSE),"")</f>
        <v>0</v>
      </c>
      <c r="L94" s="312">
        <f>IFERROR(VLOOKUP($B94,Totalt!$B$1:$AQ$554,MATCH(L$2,Totalt!$B$1:$AQ$1,0),FALSE),"")</f>
        <v>0</v>
      </c>
      <c r="M94" s="312">
        <f>IFERROR(VLOOKUP($B94,Totalt!$B$1:$AQ$554,MATCH(M$2,Totalt!$B$1:$AQ$1,0),FALSE),"")</f>
        <v>0</v>
      </c>
      <c r="N94" s="312">
        <f>IFERROR(VLOOKUP($B94,Totalt!$B$1:$AQ$554,MATCH(N$2,Totalt!$B$1:$AQ$1,0),FALSE),"")</f>
        <v>6.1</v>
      </c>
      <c r="O94" s="312">
        <f>IFERROR(VLOOKUP($B94,Totalt!$B$1:$AQ$554,MATCH(O$2,Totalt!$B$1:$AQ$1,0),FALSE),"")</f>
        <v>0</v>
      </c>
      <c r="P94" s="312">
        <f>IFERROR(VLOOKUP($B94,Totalt!$B$1:$AQ$554,MATCH(P$2,Totalt!$B$1:$AQ$1,0),FALSE),"")</f>
        <v>26.2</v>
      </c>
      <c r="Q94" s="312">
        <f>IFERROR(VLOOKUP($B94,Totalt!$B$1:$AQ$554,MATCH(Q$2,Totalt!$B$1:$AQ$1,0),FALSE),"")</f>
        <v>0</v>
      </c>
      <c r="R94" s="312">
        <f>IFERROR(VLOOKUP($B94,Totalt!$B$1:$AQ$554,MATCH(R$2,Totalt!$B$1:$AQ$1,0),FALSE),"")</f>
        <v>0</v>
      </c>
      <c r="S94" s="312">
        <f>IFERROR(VLOOKUP($B94,Totalt!$B$1:$AQ$554,MATCH(S$2,Totalt!$B$1:$AQ$1,0),FALSE),"")</f>
        <v>0</v>
      </c>
      <c r="T94" s="312">
        <f>IFERROR(VLOOKUP($B94,Totalt!$B$1:$AQ$554,MATCH(T$2,Totalt!$B$1:$AQ$1,0),FALSE),"")</f>
        <v>0</v>
      </c>
      <c r="U94" s="312">
        <f>IFERROR(VLOOKUP($B94,Totalt!$B$1:$AQ$554,MATCH(U$2,Totalt!$B$1:$AQ$1,0),FALSE),"")</f>
        <v>0</v>
      </c>
      <c r="V94" s="312">
        <f>IFERROR(VLOOKUP($B94,Totalt!$B$1:$AQ$554,MATCH(V$2,Totalt!$B$1:$AQ$1,0),FALSE),"")</f>
        <v>0</v>
      </c>
      <c r="W94" s="312">
        <f>IFERROR(VLOOKUP($B94,Totalt!$B$1:$AQ$554,MATCH(W$2,Totalt!$B$1:$AQ$1,0),FALSE),"")</f>
        <v>0</v>
      </c>
      <c r="X94" s="312">
        <f>IFERROR(VLOOKUP($B94,Totalt!$B$1:$AQ$554,MATCH(X$2,Totalt!$B$1:$AQ$1,0),FALSE),"")</f>
        <v>0</v>
      </c>
      <c r="Y94" s="312">
        <f>IFERROR(VLOOKUP($B94,Totalt!$B$1:$AQ$554,MATCH(Y$2,Totalt!$B$1:$AQ$1,0),FALSE),"")</f>
        <v>0</v>
      </c>
      <c r="Z94" s="312">
        <f>IFERROR(VLOOKUP($B94,Totalt!$B$1:$AQ$554,MATCH(Z$2,Totalt!$B$1:$AQ$1,0),FALSE),"")</f>
        <v>0</v>
      </c>
      <c r="AA94" s="312">
        <f>IFERROR(VLOOKUP($B94,Totalt!$B$1:$AQ$554,MATCH(AA$2,Totalt!$B$1:$AQ$1,0),FALSE),"")</f>
        <v>0</v>
      </c>
      <c r="AB94" s="312">
        <f>IFERROR(VLOOKUP($B94,Totalt!$B$1:$AQ$554,MATCH(AB$2,Totalt!$B$1:$AQ$1,0),FALSE),"")</f>
        <v>0</v>
      </c>
      <c r="AC94" s="312">
        <f>IFERROR(VLOOKUP($B94,Totalt!$B$1:$AQ$554,MATCH(AC$2,Totalt!$B$1:$AQ$1,0),FALSE),"")</f>
        <v>0</v>
      </c>
      <c r="AD94" s="312">
        <f>IFERROR(VLOOKUP($B94,Totalt!$B$1:$AQ$554,MATCH(AD$2,Totalt!$B$1:$AQ$1,0),FALSE),"")</f>
        <v>0</v>
      </c>
      <c r="AE94" s="312">
        <f>IFERROR(VLOOKUP($B94,Totalt!$B$1:$AQ$554,MATCH(AE$2,Totalt!$B$1:$AQ$1,0),FALSE),"")</f>
        <v>0</v>
      </c>
      <c r="AF94" s="312">
        <f>IFERROR(VLOOKUP($B94,Totalt!$B$1:$AQ$554,MATCH(AF$2,Totalt!$B$1:$AQ$1,0),FALSE),"")</f>
        <v>0.24</v>
      </c>
      <c r="AG94" s="312">
        <f>IFERROR(VLOOKUP($B94,Totalt!$B$1:$AQ$554,MATCH(AG$2,Totalt!$B$1:$AQ$1,0),FALSE),"")</f>
        <v>0</v>
      </c>
      <c r="AI94" s="245">
        <f t="shared" si="9"/>
        <v>32.54</v>
      </c>
      <c r="AJ94" s="246">
        <f>IF(ISERROR(1/VLOOKUP($B94,Leveranser!$B$1:$S$500,MATCH("såld värme (gwh)",Leveranser!$B$1:$S$1,0),FALSE)),"",VLOOKUP($B94,Leveranser!$B$1:$S$500,MATCH("såld värme (gwh)",Leveranser!$B$1:$S$1,0),FALSE))</f>
        <v>20.8</v>
      </c>
      <c r="AK94" t="str">
        <f>IFERROR(IF(VLOOKUP($B94,Totalt!$B$1:$AQ$554,MATCH(AK$2,Totalt!$B$1:$AQ$1,0),FALSE)="","",VLOOKUP($B94,Totalt!$B$1:$AQ$554,MATCH(AK$2,Totalt!$B$1:$AQ$1,0),FALSE)),"")</f>
        <v/>
      </c>
      <c r="AM94" s="247" t="str">
        <f>IF(B94&lt;&gt;"",IF(VLOOKUP($B94,Totalt!$B$1:$AQ$554,MATCH("Kvalitetsgranskad:",Totalt!$B$1:$AQ$1,0),FALSE)="ja",VLOOKUP($B94,Miljö!$B$1:$AG$479,MATCH(AM$2,Miljö!$B$1:$AK$1,0),FALSE),""),"")</f>
        <v>Ja</v>
      </c>
      <c r="AN94" s="247" t="str">
        <f>IF(AM94="ja",VLOOKUP($B94,Miljö!$B$1:$J$479,MATCH("Typ av ursprungsspecificerad el   (Om inget värde anges används Nordisk residualmix, se inforuta) ()",Miljö!$B$1:$J$1,0),FALSE),IF(AM94="nej","Nordisk residualel",""))</f>
        <v>'Förnybar vattenkraft'</v>
      </c>
      <c r="AO94" s="247">
        <f>IF(AM94="","",VLOOKUP($B94,Miljö!$B$1:$J$479,MATCH("Fossilandel för ursprungspecificerad el ()",Miljö!$B$1:$J$1,0),FALSE))</f>
        <v>0</v>
      </c>
      <c r="AP94" s="247">
        <f>IF(AM94="","",IFERROR(VLOOKUP($B94,Miljö!$B$1:$J$479,MATCH("Kärnkraftsandel för ursprungsspecificerad el ()",Miljö!$B$1:$J$1,0),FALSE)/1,0))</f>
        <v>0</v>
      </c>
      <c r="AQ94" s="247">
        <f t="shared" si="10"/>
        <v>1</v>
      </c>
      <c r="AR94" s="52"/>
      <c r="AS94" s="247" t="str">
        <f t="shared" si="6"/>
        <v>Nej</v>
      </c>
      <c r="AT94" s="247" t="str">
        <f>IF(AS94="ja",VLOOKUP($B94,Miljö!$B$1:$O$500,MATCH("Fossil andel i procent (%)",Miljö!$B$1:$O$1,0),FALSE)/100,"")</f>
        <v/>
      </c>
      <c r="AU94" s="52"/>
      <c r="AV94" s="247" t="str">
        <f t="shared" si="7"/>
        <v>Nej</v>
      </c>
      <c r="AW94" s="247" t="str">
        <f>IF(AV94="ja",VLOOKUP($B94,'Egen hetvattenprod'!$B$1:$AO$500,MATCH("Värmekälla till värmepumpar ()",'Egen hetvattenprod'!$B$1:$AO$1,0),FALSE),"")</f>
        <v/>
      </c>
      <c r="AY94" s="244" t="str">
        <f t="shared" si="8"/>
        <v>Nej</v>
      </c>
      <c r="AZ94" s="283" t="str">
        <f>IF($AY94="ja",(VLOOKUP($B94,'Egen hetvattenprod'!$B$1:$BX$550,MATCH(AZ$2,'Egen hetvattenprod'!$B$1:$BX$1,0),FALSE)+VLOOKUP($B94,Kraftvärmeprod!$B$1:$BX$550,MATCH(AZ$2,Kraftvärmeprod!$B$1:$BX$1,0),FALSE))/$AC94,"")</f>
        <v/>
      </c>
      <c r="BA94" s="283" t="str">
        <f>IF($AY94="ja",(VLOOKUP($B94,'Egen hetvattenprod'!$B$1:$BX$550,MATCH(BA$2,'Egen hetvattenprod'!$B$1:$BX$1,0),FALSE)+VLOOKUP($B94,Kraftvärmeprod!$B$1:$BX$550,MATCH(BA$2,Kraftvärmeprod!$B$1:$BX$1,0),FALSE))/$AC94,"")</f>
        <v/>
      </c>
      <c r="BB94" s="283" t="str">
        <f>IF($AY94="ja",(VLOOKUP($B94,'Egen hetvattenprod'!$B$1:$BX$550,MATCH(BB$2,'Egen hetvattenprod'!$B$1:$BX$1,0),FALSE)+VLOOKUP($B94,Kraftvärmeprod!$B$1:$BX$550,MATCH(BB$2,Kraftvärmeprod!$B$1:$BX$1,0),FALSE))/$AC94,"")</f>
        <v/>
      </c>
      <c r="BC94" s="283" t="str">
        <f>IF($AY94="ja",(VLOOKUP($B94,'Egen hetvattenprod'!$B$1:$BX$550,MATCH(BC$2,'Egen hetvattenprod'!$B$1:$BX$1,0),FALSE)+VLOOKUP($B94,Kraftvärmeprod!$B$1:$BX$550,MATCH(BC$2,Kraftvärmeprod!$B$1:$BX$1,0),FALSE))/$AC94,"")</f>
        <v/>
      </c>
      <c r="BD94" s="283" t="str">
        <f>IF($AY94="ja",(VLOOKUP($B94,'Egen hetvattenprod'!$B$1:$BX$550,MATCH(BD$2,'Egen hetvattenprod'!$B$1:$BX$1,0),FALSE)+VLOOKUP($B94,Kraftvärmeprod!$B$1:$BX$550,MATCH(BD$2,Kraftvärmeprod!$B$1:$BX$1,0),FALSE))/$AC94,"")</f>
        <v/>
      </c>
      <c r="BF94" s="244" t="str">
        <f t="shared" si="11"/>
        <v>Nej</v>
      </c>
      <c r="BG94" s="283" t="str">
        <f>IF($BF94="ja",VLOOKUP($B94,'Egen hetvattenprod'!$B$1:$BX$550,MATCH("Andelen klimatgaser med fossilt ursprung för avfall ()",'Egen hetvattenprod'!$B$1:$BX$1,0),FALSE),"")</f>
        <v/>
      </c>
      <c r="BH94" s="283" t="str">
        <f>IF($BF94="ja",VLOOKUP($B94,Kraftvärmeprod!$B$1:$BX$550,MATCH("Andelen klimatgaser med fossilt ursprung för avfall ()",Kraftvärmeprod!$B$1:$BX$1,0),FALSE),"")</f>
        <v/>
      </c>
      <c r="BI94" s="307" t="str">
        <f>IF($BF94="ja",VLOOKUP($B94,'Egen hetvattenprod'!$B$1:$BX$550,MATCH("Avfall (GWh)",'Egen hetvattenprod'!$B$1:$BX$1,0),FALSE),"")</f>
        <v/>
      </c>
      <c r="BJ94" s="307" t="str">
        <f>IF($BF94="ja",VLOOKUP($B94,'Slutlig allokering kvv'!$B$1:$BX$550,MATCH("Avfall (GWh)",'Slutlig allokering kvv'!$B$1:$BX$1,0),FALSE),"")</f>
        <v/>
      </c>
      <c r="BK94" s="307" t="str">
        <f>IF($BF94="ja",VLOOKUP($B94,'Köpt hetvatten'!$B$1:$BX$550,MATCH("Avfall i köpt hetvatten",'Köpt hetvatten'!$B$1:$BX$1,0),FALSE),"")</f>
        <v/>
      </c>
      <c r="BL94" s="307" t="str">
        <f>IF($BF94="ja",VLOOKUP($B94,'Egen hetvattenprod'!$B$1:$BX$550,MATCH("Värde enligt ovan. (%)",'Egen hetvattenprod'!$B$1:$BX$1,0),FALSE),"")</f>
        <v/>
      </c>
      <c r="BM94" s="307" t="str">
        <f>IF($BF94="ja",VLOOKUP($B94,Kraftvärmeprod!$B$1:$BX$550,MATCH("Värde enligt ovan. (%)",Kraftvärmeprod!$B$1:$BX$1,0),FALSE),"")</f>
        <v/>
      </c>
      <c r="BN94" s="307"/>
      <c r="BO94" s="307"/>
      <c r="BP94" s="307"/>
      <c r="BQ94" s="307" t="str">
        <f>IF($BF94="ja",VLOOKUP($B94,'Egen hetvattenprod'!$B$1:$BX$550,MATCH("Tillförd olja (fossil) vid avfallsförbränning (GWh)",'Egen hetvattenprod'!$B$1:$BX$1,0),FALSE),"")</f>
        <v/>
      </c>
      <c r="BR94" s="307" t="str">
        <f>IF($BF94="ja",VLOOKUP($B94,Kraftvärmeprod!$B$1:$BX$550,MATCH("Tillförd olja (fossil) vid avfallsförbränning (GWh)",Kraftvärmeprod!$B$1:$BX$1,0),FALSE),"")</f>
        <v/>
      </c>
    </row>
    <row r="95" spans="1:70" x14ac:dyDescent="0.25">
      <c r="A95" s="2" t="str">
        <f>'Miljövärden för publ företag'!B97</f>
        <v>Hagfors Energi AB</v>
      </c>
      <c r="B95" s="2" t="str">
        <f>'Miljövärden för publ företag'!C97</f>
        <v>Ekshärad</v>
      </c>
      <c r="C95" s="312">
        <f>IFERROR(VLOOKUP($B95,Totalt!$B$1:$AQ$554,MATCH(C$2,Totalt!$B$1:$AQ$1,0),FALSE),"")</f>
        <v>0</v>
      </c>
      <c r="D95" s="312">
        <f>IFERROR(VLOOKUP($B95,Totalt!$B$1:$AQ$554,MATCH(D$2,Totalt!$B$1:$AQ$1,0),FALSE),"")</f>
        <v>0.47799999999999998</v>
      </c>
      <c r="E95" s="312">
        <f>IFERROR(VLOOKUP($B95,Totalt!$B$1:$AQ$554,MATCH(E$2,Totalt!$B$1:$AQ$1,0),FALSE),"")</f>
        <v>0</v>
      </c>
      <c r="F95" s="312">
        <f>IFERROR(VLOOKUP($B95,Totalt!$B$1:$AQ$554,MATCH(F$2,Totalt!$B$1:$AQ$1,0),FALSE),"")</f>
        <v>0</v>
      </c>
      <c r="G95" s="312">
        <f>IFERROR(VLOOKUP($B95,Totalt!$B$1:$AQ$554,MATCH(G$2,Totalt!$B$1:$AQ$1,0),FALSE),"")</f>
        <v>0</v>
      </c>
      <c r="H95" s="312">
        <f>IFERROR(VLOOKUP($B95,Totalt!$B$1:$AQ$554,MATCH(H$2,Totalt!$B$1:$AQ$1,0),FALSE),"")</f>
        <v>0</v>
      </c>
      <c r="I95" s="312">
        <f>IFERROR(VLOOKUP($B95,Totalt!$B$1:$AQ$554,MATCH(I$2,Totalt!$B$1:$AQ$1,0),FALSE),"")</f>
        <v>0</v>
      </c>
      <c r="J95" s="312">
        <f>IFERROR(VLOOKUP($B95,Totalt!$B$1:$AQ$554,MATCH(J$2,Totalt!$B$1:$AQ$1,0),FALSE),"")</f>
        <v>0</v>
      </c>
      <c r="K95" s="312">
        <f>IFERROR(VLOOKUP($B95,Totalt!$B$1:$AQ$554,MATCH(K$2,Totalt!$B$1:$AQ$1,0),FALSE),"")</f>
        <v>0</v>
      </c>
      <c r="L95" s="312">
        <f>IFERROR(VLOOKUP($B95,Totalt!$B$1:$AQ$554,MATCH(L$2,Totalt!$B$1:$AQ$1,0),FALSE),"")</f>
        <v>0</v>
      </c>
      <c r="M95" s="312">
        <f>IFERROR(VLOOKUP($B95,Totalt!$B$1:$AQ$554,MATCH(M$2,Totalt!$B$1:$AQ$1,0),FALSE),"")</f>
        <v>0</v>
      </c>
      <c r="N95" s="312">
        <f>IFERROR(VLOOKUP($B95,Totalt!$B$1:$AQ$554,MATCH(N$2,Totalt!$B$1:$AQ$1,0),FALSE),"")</f>
        <v>0</v>
      </c>
      <c r="O95" s="312">
        <f>IFERROR(VLOOKUP($B95,Totalt!$B$1:$AQ$554,MATCH(O$2,Totalt!$B$1:$AQ$1,0),FALSE),"")</f>
        <v>0</v>
      </c>
      <c r="P95" s="312">
        <f>IFERROR(VLOOKUP($B95,Totalt!$B$1:$AQ$554,MATCH(P$2,Totalt!$B$1:$AQ$1,0),FALSE),"")</f>
        <v>0</v>
      </c>
      <c r="Q95" s="312">
        <f>IFERROR(VLOOKUP($B95,Totalt!$B$1:$AQ$554,MATCH(Q$2,Totalt!$B$1:$AQ$1,0),FALSE),"")</f>
        <v>14.613</v>
      </c>
      <c r="R95" s="312">
        <f>IFERROR(VLOOKUP($B95,Totalt!$B$1:$AQ$554,MATCH(R$2,Totalt!$B$1:$AQ$1,0),FALSE),"")</f>
        <v>0</v>
      </c>
      <c r="S95" s="312">
        <f>IFERROR(VLOOKUP($B95,Totalt!$B$1:$AQ$554,MATCH(S$2,Totalt!$B$1:$AQ$1,0),FALSE),"")</f>
        <v>0</v>
      </c>
      <c r="T95" s="312">
        <f>IFERROR(VLOOKUP($B95,Totalt!$B$1:$AQ$554,MATCH(T$2,Totalt!$B$1:$AQ$1,0),FALSE),"")</f>
        <v>0</v>
      </c>
      <c r="U95" s="312">
        <f>IFERROR(VLOOKUP($B95,Totalt!$B$1:$AQ$554,MATCH(U$2,Totalt!$B$1:$AQ$1,0),FALSE),"")</f>
        <v>0</v>
      </c>
      <c r="V95" s="312">
        <f>IFERROR(VLOOKUP($B95,Totalt!$B$1:$AQ$554,MATCH(V$2,Totalt!$B$1:$AQ$1,0),FALSE),"")</f>
        <v>0</v>
      </c>
      <c r="W95" s="312">
        <f>IFERROR(VLOOKUP($B95,Totalt!$B$1:$AQ$554,MATCH(W$2,Totalt!$B$1:$AQ$1,0),FALSE),"")</f>
        <v>0</v>
      </c>
      <c r="X95" s="312">
        <f>IFERROR(VLOOKUP($B95,Totalt!$B$1:$AQ$554,MATCH(X$2,Totalt!$B$1:$AQ$1,0),FALSE),"")</f>
        <v>0</v>
      </c>
      <c r="Y95" s="312">
        <f>IFERROR(VLOOKUP($B95,Totalt!$B$1:$AQ$554,MATCH(Y$2,Totalt!$B$1:$AQ$1,0),FALSE),"")</f>
        <v>0</v>
      </c>
      <c r="Z95" s="312">
        <f>IFERROR(VLOOKUP($B95,Totalt!$B$1:$AQ$554,MATCH(Z$2,Totalt!$B$1:$AQ$1,0),FALSE),"")</f>
        <v>0</v>
      </c>
      <c r="AA95" s="312">
        <f>IFERROR(VLOOKUP($B95,Totalt!$B$1:$AQ$554,MATCH(AA$2,Totalt!$B$1:$AQ$1,0),FALSE),"")</f>
        <v>0</v>
      </c>
      <c r="AB95" s="312">
        <f>IFERROR(VLOOKUP($B95,Totalt!$B$1:$AQ$554,MATCH(AB$2,Totalt!$B$1:$AQ$1,0),FALSE),"")</f>
        <v>0</v>
      </c>
      <c r="AC95" s="312">
        <f>IFERROR(VLOOKUP($B95,Totalt!$B$1:$AQ$554,MATCH(AC$2,Totalt!$B$1:$AQ$1,0),FALSE),"")</f>
        <v>3.1419999999999999</v>
      </c>
      <c r="AD95" s="312">
        <f>IFERROR(VLOOKUP($B95,Totalt!$B$1:$AQ$554,MATCH(AD$2,Totalt!$B$1:$AQ$1,0),FALSE),"")</f>
        <v>0</v>
      </c>
      <c r="AE95" s="312">
        <f>IFERROR(VLOOKUP($B95,Totalt!$B$1:$AQ$554,MATCH(AE$2,Totalt!$B$1:$AQ$1,0),FALSE),"")</f>
        <v>0</v>
      </c>
      <c r="AF95" s="312">
        <f>IFERROR(VLOOKUP($B95,Totalt!$B$1:$AQ$554,MATCH(AF$2,Totalt!$B$1:$AQ$1,0),FALSE),"")</f>
        <v>0.21199999999999999</v>
      </c>
      <c r="AG95" s="312">
        <f>IFERROR(VLOOKUP($B95,Totalt!$B$1:$AQ$554,MATCH(AG$2,Totalt!$B$1:$AQ$1,0),FALSE),"")</f>
        <v>0</v>
      </c>
      <c r="AI95" s="245">
        <f t="shared" si="9"/>
        <v>18.445</v>
      </c>
      <c r="AJ95" s="246">
        <f>IF(ISERROR(1/VLOOKUP($B95,Leveranser!$B$1:$S$500,MATCH("såld värme (gwh)",Leveranser!$B$1:$S$1,0),FALSE)),"",VLOOKUP($B95,Leveranser!$B$1:$S$500,MATCH("såld värme (gwh)",Leveranser!$B$1:$S$1,0),FALSE))</f>
        <v>12.06</v>
      </c>
      <c r="AK95" t="str">
        <f>IFERROR(IF(VLOOKUP($B95,Totalt!$B$1:$AQ$554,MATCH(AK$2,Totalt!$B$1:$AQ$1,0),FALSE)="","",VLOOKUP($B95,Totalt!$B$1:$AQ$554,MATCH(AK$2,Totalt!$B$1:$AQ$1,0),FALSE)),"")</f>
        <v/>
      </c>
      <c r="AM95" s="247" t="str">
        <f>IF(B95&lt;&gt;"",IF(VLOOKUP($B95,Totalt!$B$1:$AQ$554,MATCH("Kvalitetsgranskad:",Totalt!$B$1:$AQ$1,0),FALSE)="ja",VLOOKUP($B95,Miljö!$B$1:$AG$479,MATCH(AM$2,Miljö!$B$1:$AK$1,0),FALSE),""),"")</f>
        <v>Nej</v>
      </c>
      <c r="AN95" s="247" t="str">
        <f>IF(AM95="ja",VLOOKUP($B95,Miljö!$B$1:$J$479,MATCH("Typ av ursprungsspecificerad el   (Om inget värde anges används Nordisk residualmix, se inforuta) ()",Miljö!$B$1:$J$1,0),FALSE),IF(AM95="nej","Nordisk residualel",""))</f>
        <v>Nordisk residualel</v>
      </c>
      <c r="AO95" s="247">
        <f>IF(AM95="","",VLOOKUP($B95,Miljö!$B$1:$J$479,MATCH("Fossilandel för ursprungspecificerad el ()",Miljö!$B$1:$J$1,0),FALSE))</f>
        <v>0.48399999999999999</v>
      </c>
      <c r="AP95" s="247">
        <f>IF(AM95="","",IFERROR(VLOOKUP($B95,Miljö!$B$1:$J$479,MATCH("Kärnkraftsandel för ursprungsspecificerad el ()",Miljö!$B$1:$J$1,0),FALSE)/1,0))</f>
        <v>0.35</v>
      </c>
      <c r="AQ95" s="247">
        <f t="shared" si="10"/>
        <v>0.16600000000000004</v>
      </c>
      <c r="AR95" s="52"/>
      <c r="AS95" s="247" t="str">
        <f t="shared" si="6"/>
        <v>Nej</v>
      </c>
      <c r="AT95" s="247" t="str">
        <f>IF(AS95="ja",VLOOKUP($B95,Miljö!$B$1:$O$500,MATCH("Fossil andel i procent (%)",Miljö!$B$1:$O$1,0),FALSE)/100,"")</f>
        <v/>
      </c>
      <c r="AU95" s="52"/>
      <c r="AV95" s="247" t="str">
        <f t="shared" si="7"/>
        <v>Nej</v>
      </c>
      <c r="AW95" s="247" t="str">
        <f>IF(AV95="ja",VLOOKUP($B95,'Egen hetvattenprod'!$B$1:$AO$500,MATCH("Värmekälla till värmepumpar ()",'Egen hetvattenprod'!$B$1:$AO$1,0),FALSE),"")</f>
        <v/>
      </c>
      <c r="AY95" s="244" t="str">
        <f t="shared" si="8"/>
        <v>Ja</v>
      </c>
      <c r="AZ95" s="283">
        <f>IF($AY95="ja",(VLOOKUP($B95,'Egen hetvattenprod'!$B$1:$BX$550,MATCH(AZ$2,'Egen hetvattenprod'!$B$1:$BX$1,0),FALSE)+VLOOKUP($B95,Kraftvärmeprod!$B$1:$BX$550,MATCH(AZ$2,Kraftvärmeprod!$B$1:$BX$1,0),FALSE))/$AC95,"")</f>
        <v>1</v>
      </c>
      <c r="BA95" s="283">
        <f>IF($AY95="ja",(VLOOKUP($B95,'Egen hetvattenprod'!$B$1:$BX$550,MATCH(BA$2,'Egen hetvattenprod'!$B$1:$BX$1,0),FALSE)+VLOOKUP($B95,Kraftvärmeprod!$B$1:$BX$550,MATCH(BA$2,Kraftvärmeprod!$B$1:$BX$1,0),FALSE))/$AC95,"")</f>
        <v>0</v>
      </c>
      <c r="BB95" s="283">
        <f>IF($AY95="ja",(VLOOKUP($B95,'Egen hetvattenprod'!$B$1:$BX$550,MATCH(BB$2,'Egen hetvattenprod'!$B$1:$BX$1,0),FALSE)+VLOOKUP($B95,Kraftvärmeprod!$B$1:$BX$550,MATCH(BB$2,Kraftvärmeprod!$B$1:$BX$1,0),FALSE))/$AC95,"")</f>
        <v>0</v>
      </c>
      <c r="BC95" s="283">
        <f>IF($AY95="ja",(VLOOKUP($B95,'Egen hetvattenprod'!$B$1:$BX$550,MATCH(BC$2,'Egen hetvattenprod'!$B$1:$BX$1,0),FALSE)+VLOOKUP($B95,Kraftvärmeprod!$B$1:$BX$550,MATCH(BC$2,Kraftvärmeprod!$B$1:$BX$1,0),FALSE))/$AC95,"")</f>
        <v>0</v>
      </c>
      <c r="BD95" s="283">
        <f>IF($AY95="ja",(VLOOKUP($B95,'Egen hetvattenprod'!$B$1:$BX$550,MATCH(BD$2,'Egen hetvattenprod'!$B$1:$BX$1,0),FALSE)+VLOOKUP($B95,Kraftvärmeprod!$B$1:$BX$550,MATCH(BD$2,Kraftvärmeprod!$B$1:$BX$1,0),FALSE))/$AC95,"")</f>
        <v>0</v>
      </c>
      <c r="BF95" s="244" t="str">
        <f t="shared" si="11"/>
        <v>Nej</v>
      </c>
      <c r="BG95" s="283" t="str">
        <f>IF($BF95="ja",VLOOKUP($B95,'Egen hetvattenprod'!$B$1:$BX$550,MATCH("Andelen klimatgaser med fossilt ursprung för avfall ()",'Egen hetvattenprod'!$B$1:$BX$1,0),FALSE),"")</f>
        <v/>
      </c>
      <c r="BH95" s="283" t="str">
        <f>IF($BF95="ja",VLOOKUP($B95,Kraftvärmeprod!$B$1:$BX$550,MATCH("Andelen klimatgaser med fossilt ursprung för avfall ()",Kraftvärmeprod!$B$1:$BX$1,0),FALSE),"")</f>
        <v/>
      </c>
      <c r="BI95" s="307" t="str">
        <f>IF($BF95="ja",VLOOKUP($B95,'Egen hetvattenprod'!$B$1:$BX$550,MATCH("Avfall (GWh)",'Egen hetvattenprod'!$B$1:$BX$1,0),FALSE),"")</f>
        <v/>
      </c>
      <c r="BJ95" s="307" t="str">
        <f>IF($BF95="ja",VLOOKUP($B95,'Slutlig allokering kvv'!$B$1:$BX$550,MATCH("Avfall (GWh)",'Slutlig allokering kvv'!$B$1:$BX$1,0),FALSE),"")</f>
        <v/>
      </c>
      <c r="BK95" s="307" t="str">
        <f>IF($BF95="ja",VLOOKUP($B95,'Köpt hetvatten'!$B$1:$BX$550,MATCH("Avfall i köpt hetvatten",'Köpt hetvatten'!$B$1:$BX$1,0),FALSE),"")</f>
        <v/>
      </c>
      <c r="BL95" s="307" t="str">
        <f>IF($BF95="ja",VLOOKUP($B95,'Egen hetvattenprod'!$B$1:$BX$550,MATCH("Värde enligt ovan. (%)",'Egen hetvattenprod'!$B$1:$BX$1,0),FALSE),"")</f>
        <v/>
      </c>
      <c r="BM95" s="307" t="str">
        <f>IF($BF95="ja",VLOOKUP($B95,Kraftvärmeprod!$B$1:$BX$550,MATCH("Värde enligt ovan. (%)",Kraftvärmeprod!$B$1:$BX$1,0),FALSE),"")</f>
        <v/>
      </c>
      <c r="BN95" s="307"/>
      <c r="BO95" s="307"/>
      <c r="BP95" s="307"/>
      <c r="BQ95" s="307" t="str">
        <f>IF($BF95="ja",VLOOKUP($B95,'Egen hetvattenprod'!$B$1:$BX$550,MATCH("Tillförd olja (fossil) vid avfallsförbränning (GWh)",'Egen hetvattenprod'!$B$1:$BX$1,0),FALSE),"")</f>
        <v/>
      </c>
      <c r="BR95" s="307" t="str">
        <f>IF($BF95="ja",VLOOKUP($B95,Kraftvärmeprod!$B$1:$BX$550,MATCH("Tillförd olja (fossil) vid avfallsförbränning (GWh)",Kraftvärmeprod!$B$1:$BX$1,0),FALSE),"")</f>
        <v/>
      </c>
    </row>
    <row r="96" spans="1:70" x14ac:dyDescent="0.25">
      <c r="A96" s="2" t="str">
        <f>'Miljövärden för publ företag'!B98</f>
        <v>Hagfors Energi AB</v>
      </c>
      <c r="B96" s="2" t="str">
        <f>'Miljövärden för publ företag'!C98</f>
        <v>Hagfors</v>
      </c>
      <c r="C96" s="312">
        <f>IFERROR(VLOOKUP($B96,Totalt!$B$1:$AQ$554,MATCH(C$2,Totalt!$B$1:$AQ$1,0),FALSE),"")</f>
        <v>0</v>
      </c>
      <c r="D96" s="312">
        <f>IFERROR(VLOOKUP($B96,Totalt!$B$1:$AQ$554,MATCH(D$2,Totalt!$B$1:$AQ$1,0),FALSE),"")</f>
        <v>0.09</v>
      </c>
      <c r="E96" s="312">
        <f>IFERROR(VLOOKUP($B96,Totalt!$B$1:$AQ$554,MATCH(E$2,Totalt!$B$1:$AQ$1,0),FALSE),"")</f>
        <v>0</v>
      </c>
      <c r="F96" s="312">
        <f>IFERROR(VLOOKUP($B96,Totalt!$B$1:$AQ$554,MATCH(F$2,Totalt!$B$1:$AQ$1,0),FALSE),"")</f>
        <v>0</v>
      </c>
      <c r="G96" s="312">
        <f>IFERROR(VLOOKUP($B96,Totalt!$B$1:$AQ$554,MATCH(G$2,Totalt!$B$1:$AQ$1,0),FALSE),"")</f>
        <v>3</v>
      </c>
      <c r="H96" s="312">
        <f>IFERROR(VLOOKUP($B96,Totalt!$B$1:$AQ$554,MATCH(H$2,Totalt!$B$1:$AQ$1,0),FALSE),"")</f>
        <v>0</v>
      </c>
      <c r="I96" s="312">
        <f>IFERROR(VLOOKUP($B96,Totalt!$B$1:$AQ$554,MATCH(I$2,Totalt!$B$1:$AQ$1,0),FALSE),"")</f>
        <v>0</v>
      </c>
      <c r="J96" s="312">
        <f>IFERROR(VLOOKUP($B96,Totalt!$B$1:$AQ$554,MATCH(J$2,Totalt!$B$1:$AQ$1,0),FALSE),"")</f>
        <v>0</v>
      </c>
      <c r="K96" s="312">
        <f>IFERROR(VLOOKUP($B96,Totalt!$B$1:$AQ$554,MATCH(K$2,Totalt!$B$1:$AQ$1,0),FALSE),"")</f>
        <v>0</v>
      </c>
      <c r="L96" s="312">
        <f>IFERROR(VLOOKUP($B96,Totalt!$B$1:$AQ$554,MATCH(L$2,Totalt!$B$1:$AQ$1,0),FALSE),"")</f>
        <v>0</v>
      </c>
      <c r="M96" s="312">
        <f>IFERROR(VLOOKUP($B96,Totalt!$B$1:$AQ$554,MATCH(M$2,Totalt!$B$1:$AQ$1,0),FALSE),"")</f>
        <v>0</v>
      </c>
      <c r="N96" s="312">
        <f>IFERROR(VLOOKUP($B96,Totalt!$B$1:$AQ$554,MATCH(N$2,Totalt!$B$1:$AQ$1,0),FALSE),"")</f>
        <v>0</v>
      </c>
      <c r="O96" s="312">
        <f>IFERROR(VLOOKUP($B96,Totalt!$B$1:$AQ$554,MATCH(O$2,Totalt!$B$1:$AQ$1,0),FALSE),"")</f>
        <v>0</v>
      </c>
      <c r="P96" s="312">
        <f>IFERROR(VLOOKUP($B96,Totalt!$B$1:$AQ$554,MATCH(P$2,Totalt!$B$1:$AQ$1,0),FALSE),"")</f>
        <v>0</v>
      </c>
      <c r="Q96" s="312">
        <f>IFERROR(VLOOKUP($B96,Totalt!$B$1:$AQ$554,MATCH(Q$2,Totalt!$B$1:$AQ$1,0),FALSE),"")</f>
        <v>55.8</v>
      </c>
      <c r="R96" s="312">
        <f>IFERROR(VLOOKUP($B96,Totalt!$B$1:$AQ$554,MATCH(R$2,Totalt!$B$1:$AQ$1,0),FALSE),"")</f>
        <v>0</v>
      </c>
      <c r="S96" s="312">
        <f>IFERROR(VLOOKUP($B96,Totalt!$B$1:$AQ$554,MATCH(S$2,Totalt!$B$1:$AQ$1,0),FALSE),"")</f>
        <v>0</v>
      </c>
      <c r="T96" s="312">
        <f>IFERROR(VLOOKUP($B96,Totalt!$B$1:$AQ$554,MATCH(T$2,Totalt!$B$1:$AQ$1,0),FALSE),"")</f>
        <v>0</v>
      </c>
      <c r="U96" s="312">
        <f>IFERROR(VLOOKUP($B96,Totalt!$B$1:$AQ$554,MATCH(U$2,Totalt!$B$1:$AQ$1,0),FALSE),"")</f>
        <v>0</v>
      </c>
      <c r="V96" s="312">
        <f>IFERROR(VLOOKUP($B96,Totalt!$B$1:$AQ$554,MATCH(V$2,Totalt!$B$1:$AQ$1,0),FALSE),"")</f>
        <v>0</v>
      </c>
      <c r="W96" s="312">
        <f>IFERROR(VLOOKUP($B96,Totalt!$B$1:$AQ$554,MATCH(W$2,Totalt!$B$1:$AQ$1,0),FALSE),"")</f>
        <v>0</v>
      </c>
      <c r="X96" s="312">
        <f>IFERROR(VLOOKUP($B96,Totalt!$B$1:$AQ$554,MATCH(X$2,Totalt!$B$1:$AQ$1,0),FALSE),"")</f>
        <v>0</v>
      </c>
      <c r="Y96" s="312">
        <f>IFERROR(VLOOKUP($B96,Totalt!$B$1:$AQ$554,MATCH(Y$2,Totalt!$B$1:$AQ$1,0),FALSE),"")</f>
        <v>0</v>
      </c>
      <c r="Z96" s="312">
        <f>IFERROR(VLOOKUP($B96,Totalt!$B$1:$AQ$554,MATCH(Z$2,Totalt!$B$1:$AQ$1,0),FALSE),"")</f>
        <v>0</v>
      </c>
      <c r="AA96" s="312">
        <f>IFERROR(VLOOKUP($B96,Totalt!$B$1:$AQ$554,MATCH(AA$2,Totalt!$B$1:$AQ$1,0),FALSE),"")</f>
        <v>0</v>
      </c>
      <c r="AB96" s="312">
        <f>IFERROR(VLOOKUP($B96,Totalt!$B$1:$AQ$554,MATCH(AB$2,Totalt!$B$1:$AQ$1,0),FALSE),"")</f>
        <v>0</v>
      </c>
      <c r="AC96" s="312">
        <f>IFERROR(VLOOKUP($B96,Totalt!$B$1:$AQ$554,MATCH(AC$2,Totalt!$B$1:$AQ$1,0),FALSE),"")</f>
        <v>8.39</v>
      </c>
      <c r="AD96" s="312">
        <f>IFERROR(VLOOKUP($B96,Totalt!$B$1:$AQ$554,MATCH(AD$2,Totalt!$B$1:$AQ$1,0),FALSE),"")</f>
        <v>0.115</v>
      </c>
      <c r="AE96" s="312">
        <f>IFERROR(VLOOKUP($B96,Totalt!$B$1:$AQ$554,MATCH(AE$2,Totalt!$B$1:$AQ$1,0),FALSE),"")</f>
        <v>0</v>
      </c>
      <c r="AF96" s="312">
        <f>IFERROR(VLOOKUP($B96,Totalt!$B$1:$AQ$554,MATCH(AF$2,Totalt!$B$1:$AQ$1,0),FALSE),"")</f>
        <v>0.96099999999999997</v>
      </c>
      <c r="AG96" s="312">
        <f>IFERROR(VLOOKUP($B96,Totalt!$B$1:$AQ$554,MATCH(AG$2,Totalt!$B$1:$AQ$1,0),FALSE),"")</f>
        <v>0</v>
      </c>
      <c r="AI96" s="245">
        <f t="shared" si="9"/>
        <v>68.355999999999995</v>
      </c>
      <c r="AJ96" s="246">
        <f>IF(ISERROR(1/VLOOKUP($B96,Leveranser!$B$1:$S$500,MATCH("såld värme (gwh)",Leveranser!$B$1:$S$1,0),FALSE)),"",VLOOKUP($B96,Leveranser!$B$1:$S$500,MATCH("såld värme (gwh)",Leveranser!$B$1:$S$1,0),FALSE))</f>
        <v>51.01</v>
      </c>
      <c r="AK96" t="str">
        <f>IFERROR(IF(VLOOKUP($B96,Totalt!$B$1:$AQ$554,MATCH(AK$2,Totalt!$B$1:$AQ$1,0),FALSE)="","",VLOOKUP($B96,Totalt!$B$1:$AQ$554,MATCH(AK$2,Totalt!$B$1:$AQ$1,0),FALSE)),"")</f>
        <v/>
      </c>
      <c r="AM96" s="247" t="str">
        <f>IF(B96&lt;&gt;"",IF(VLOOKUP($B96,Totalt!$B$1:$AQ$554,MATCH("Kvalitetsgranskad:",Totalt!$B$1:$AQ$1,0),FALSE)="ja",VLOOKUP($B96,Miljö!$B$1:$AG$479,MATCH(AM$2,Miljö!$B$1:$AK$1,0),FALSE),""),"")</f>
        <v>Nej</v>
      </c>
      <c r="AN96" s="247" t="str">
        <f>IF(AM96="ja",VLOOKUP($B96,Miljö!$B$1:$J$479,MATCH("Typ av ursprungsspecificerad el   (Om inget värde anges används Nordisk residualmix, se inforuta) ()",Miljö!$B$1:$J$1,0),FALSE),IF(AM96="nej","Nordisk residualel",""))</f>
        <v>Nordisk residualel</v>
      </c>
      <c r="AO96" s="247">
        <f>IF(AM96="","",VLOOKUP($B96,Miljö!$B$1:$J$479,MATCH("Fossilandel för ursprungspecificerad el ()",Miljö!$B$1:$J$1,0),FALSE))</f>
        <v>0.48399999999999999</v>
      </c>
      <c r="AP96" s="247">
        <f>IF(AM96="","",IFERROR(VLOOKUP($B96,Miljö!$B$1:$J$479,MATCH("Kärnkraftsandel för ursprungsspecificerad el ()",Miljö!$B$1:$J$1,0),FALSE)/1,0))</f>
        <v>0.35</v>
      </c>
      <c r="AQ96" s="247">
        <f t="shared" si="10"/>
        <v>0.16600000000000004</v>
      </c>
      <c r="AR96" s="52"/>
      <c r="AS96" s="247" t="str">
        <f t="shared" si="6"/>
        <v>Nej</v>
      </c>
      <c r="AT96" s="247" t="str">
        <f>IF(AS96="ja",VLOOKUP($B96,Miljö!$B$1:$O$500,MATCH("Fossil andel i procent (%)",Miljö!$B$1:$O$1,0),FALSE)/100,"")</f>
        <v/>
      </c>
      <c r="AU96" s="52"/>
      <c r="AV96" s="247" t="str">
        <f t="shared" si="7"/>
        <v>Nej</v>
      </c>
      <c r="AW96" s="247" t="str">
        <f>IF(AV96="ja",VLOOKUP($B96,'Egen hetvattenprod'!$B$1:$AO$500,MATCH("Värmekälla till värmepumpar ()",'Egen hetvattenprod'!$B$1:$AO$1,0),FALSE),"")</f>
        <v/>
      </c>
      <c r="AY96" s="244" t="str">
        <f t="shared" si="8"/>
        <v>Ja</v>
      </c>
      <c r="AZ96" s="283">
        <f>IF($AY96="ja",(VLOOKUP($B96,'Egen hetvattenprod'!$B$1:$BX$550,MATCH(AZ$2,'Egen hetvattenprod'!$B$1:$BX$1,0),FALSE)+VLOOKUP($B96,Kraftvärmeprod!$B$1:$BX$550,MATCH(AZ$2,Kraftvärmeprod!$B$1:$BX$1,0),FALSE))/$AC96,"")</f>
        <v>1</v>
      </c>
      <c r="BA96" s="283">
        <f>IF($AY96="ja",(VLOOKUP($B96,'Egen hetvattenprod'!$B$1:$BX$550,MATCH(BA$2,'Egen hetvattenprod'!$B$1:$BX$1,0),FALSE)+VLOOKUP($B96,Kraftvärmeprod!$B$1:$BX$550,MATCH(BA$2,Kraftvärmeprod!$B$1:$BX$1,0),FALSE))/$AC96,"")</f>
        <v>0</v>
      </c>
      <c r="BB96" s="283">
        <f>IF($AY96="ja",(VLOOKUP($B96,'Egen hetvattenprod'!$B$1:$BX$550,MATCH(BB$2,'Egen hetvattenprod'!$B$1:$BX$1,0),FALSE)+VLOOKUP($B96,Kraftvärmeprod!$B$1:$BX$550,MATCH(BB$2,Kraftvärmeprod!$B$1:$BX$1,0),FALSE))/$AC96,"")</f>
        <v>0</v>
      </c>
      <c r="BC96" s="283">
        <f>IF($AY96="ja",(VLOOKUP($B96,'Egen hetvattenprod'!$B$1:$BX$550,MATCH(BC$2,'Egen hetvattenprod'!$B$1:$BX$1,0),FALSE)+VLOOKUP($B96,Kraftvärmeprod!$B$1:$BX$550,MATCH(BC$2,Kraftvärmeprod!$B$1:$BX$1,0),FALSE))/$AC96,"")</f>
        <v>0</v>
      </c>
      <c r="BD96" s="283">
        <f>IF($AY96="ja",(VLOOKUP($B96,'Egen hetvattenprod'!$B$1:$BX$550,MATCH(BD$2,'Egen hetvattenprod'!$B$1:$BX$1,0),FALSE)+VLOOKUP($B96,Kraftvärmeprod!$B$1:$BX$550,MATCH(BD$2,Kraftvärmeprod!$B$1:$BX$1,0),FALSE))/$AC96,"")</f>
        <v>0</v>
      </c>
      <c r="BF96" s="244" t="str">
        <f t="shared" si="11"/>
        <v>Nej</v>
      </c>
      <c r="BG96" s="283" t="str">
        <f>IF($BF96="ja",VLOOKUP($B96,'Egen hetvattenprod'!$B$1:$BX$550,MATCH("Andelen klimatgaser med fossilt ursprung för avfall ()",'Egen hetvattenprod'!$B$1:$BX$1,0),FALSE),"")</f>
        <v/>
      </c>
      <c r="BH96" s="283" t="str">
        <f>IF($BF96="ja",VLOOKUP($B96,Kraftvärmeprod!$B$1:$BX$550,MATCH("Andelen klimatgaser med fossilt ursprung för avfall ()",Kraftvärmeprod!$B$1:$BX$1,0),FALSE),"")</f>
        <v/>
      </c>
      <c r="BI96" s="307" t="str">
        <f>IF($BF96="ja",VLOOKUP($B96,'Egen hetvattenprod'!$B$1:$BX$550,MATCH("Avfall (GWh)",'Egen hetvattenprod'!$B$1:$BX$1,0),FALSE),"")</f>
        <v/>
      </c>
      <c r="BJ96" s="307" t="str">
        <f>IF($BF96="ja",VLOOKUP($B96,'Slutlig allokering kvv'!$B$1:$BX$550,MATCH("Avfall (GWh)",'Slutlig allokering kvv'!$B$1:$BX$1,0),FALSE),"")</f>
        <v/>
      </c>
      <c r="BK96" s="307" t="str">
        <f>IF($BF96="ja",VLOOKUP($B96,'Köpt hetvatten'!$B$1:$BX$550,MATCH("Avfall i köpt hetvatten",'Köpt hetvatten'!$B$1:$BX$1,0),FALSE),"")</f>
        <v/>
      </c>
      <c r="BL96" s="307" t="str">
        <f>IF($BF96="ja",VLOOKUP($B96,'Egen hetvattenprod'!$B$1:$BX$550,MATCH("Värde enligt ovan. (%)",'Egen hetvattenprod'!$B$1:$BX$1,0),FALSE),"")</f>
        <v/>
      </c>
      <c r="BM96" s="307" t="str">
        <f>IF($BF96="ja",VLOOKUP($B96,Kraftvärmeprod!$B$1:$BX$550,MATCH("Värde enligt ovan. (%)",Kraftvärmeprod!$B$1:$BX$1,0),FALSE),"")</f>
        <v/>
      </c>
      <c r="BN96" s="307"/>
      <c r="BO96" s="307"/>
      <c r="BP96" s="307"/>
      <c r="BQ96" s="307" t="str">
        <f>IF($BF96="ja",VLOOKUP($B96,'Egen hetvattenprod'!$B$1:$BX$550,MATCH("Tillförd olja (fossil) vid avfallsförbränning (GWh)",'Egen hetvattenprod'!$B$1:$BX$1,0),FALSE),"")</f>
        <v/>
      </c>
      <c r="BR96" s="307" t="str">
        <f>IF($BF96="ja",VLOOKUP($B96,Kraftvärmeprod!$B$1:$BX$550,MATCH("Tillförd olja (fossil) vid avfallsförbränning (GWh)",Kraftvärmeprod!$B$1:$BX$1,0),FALSE),"")</f>
        <v/>
      </c>
    </row>
    <row r="97" spans="1:70" x14ac:dyDescent="0.25">
      <c r="A97" s="2" t="str">
        <f>'Miljövärden för publ företag'!B99</f>
        <v>Hagfors Energi AB</v>
      </c>
      <c r="B97" s="2" t="str">
        <f>'Miljövärden för publ företag'!C99</f>
        <v>Sunnemo</v>
      </c>
      <c r="C97" s="312">
        <f>IFERROR(VLOOKUP($B97,Totalt!$B$1:$AQ$554,MATCH(C$2,Totalt!$B$1:$AQ$1,0),FALSE),"")</f>
        <v>0</v>
      </c>
      <c r="D97" s="312">
        <f>IFERROR(VLOOKUP($B97,Totalt!$B$1:$AQ$554,MATCH(D$2,Totalt!$B$1:$AQ$1,0),FALSE),"")</f>
        <v>2.3E-2</v>
      </c>
      <c r="E97" s="312">
        <f>IFERROR(VLOOKUP($B97,Totalt!$B$1:$AQ$554,MATCH(E$2,Totalt!$B$1:$AQ$1,0),FALSE),"")</f>
        <v>0</v>
      </c>
      <c r="F97" s="312">
        <f>IFERROR(VLOOKUP($B97,Totalt!$B$1:$AQ$554,MATCH(F$2,Totalt!$B$1:$AQ$1,0),FALSE),"")</f>
        <v>0</v>
      </c>
      <c r="G97" s="312">
        <f>IFERROR(VLOOKUP($B97,Totalt!$B$1:$AQ$554,MATCH(G$2,Totalt!$B$1:$AQ$1,0),FALSE),"")</f>
        <v>0</v>
      </c>
      <c r="H97" s="312">
        <f>IFERROR(VLOOKUP($B97,Totalt!$B$1:$AQ$554,MATCH(H$2,Totalt!$B$1:$AQ$1,0),FALSE),"")</f>
        <v>0</v>
      </c>
      <c r="I97" s="312">
        <f>IFERROR(VLOOKUP($B97,Totalt!$B$1:$AQ$554,MATCH(I$2,Totalt!$B$1:$AQ$1,0),FALSE),"")</f>
        <v>0</v>
      </c>
      <c r="J97" s="312">
        <f>IFERROR(VLOOKUP($B97,Totalt!$B$1:$AQ$554,MATCH(J$2,Totalt!$B$1:$AQ$1,0),FALSE),"")</f>
        <v>0</v>
      </c>
      <c r="K97" s="312">
        <f>IFERROR(VLOOKUP($B97,Totalt!$B$1:$AQ$554,MATCH(K$2,Totalt!$B$1:$AQ$1,0),FALSE),"")</f>
        <v>0</v>
      </c>
      <c r="L97" s="312">
        <f>IFERROR(VLOOKUP($B97,Totalt!$B$1:$AQ$554,MATCH(L$2,Totalt!$B$1:$AQ$1,0),FALSE),"")</f>
        <v>0</v>
      </c>
      <c r="M97" s="312">
        <f>IFERROR(VLOOKUP($B97,Totalt!$B$1:$AQ$554,MATCH(M$2,Totalt!$B$1:$AQ$1,0),FALSE),"")</f>
        <v>0</v>
      </c>
      <c r="N97" s="312">
        <f>IFERROR(VLOOKUP($B97,Totalt!$B$1:$AQ$554,MATCH(N$2,Totalt!$B$1:$AQ$1,0),FALSE),"")</f>
        <v>0</v>
      </c>
      <c r="O97" s="312">
        <f>IFERROR(VLOOKUP($B97,Totalt!$B$1:$AQ$554,MATCH(O$2,Totalt!$B$1:$AQ$1,0),FALSE),"")</f>
        <v>0</v>
      </c>
      <c r="P97" s="312">
        <f>IFERROR(VLOOKUP($B97,Totalt!$B$1:$AQ$554,MATCH(P$2,Totalt!$B$1:$AQ$1,0),FALSE),"")</f>
        <v>0</v>
      </c>
      <c r="Q97" s="312">
        <f>IFERROR(VLOOKUP($B97,Totalt!$B$1:$AQ$554,MATCH(Q$2,Totalt!$B$1:$AQ$1,0),FALSE),"")</f>
        <v>0</v>
      </c>
      <c r="R97" s="312">
        <f>IFERROR(VLOOKUP($B97,Totalt!$B$1:$AQ$554,MATCH(R$2,Totalt!$B$1:$AQ$1,0),FALSE),"")</f>
        <v>0.3</v>
      </c>
      <c r="S97" s="312">
        <f>IFERROR(VLOOKUP($B97,Totalt!$B$1:$AQ$554,MATCH(S$2,Totalt!$B$1:$AQ$1,0),FALSE),"")</f>
        <v>0</v>
      </c>
      <c r="T97" s="312">
        <f>IFERROR(VLOOKUP($B97,Totalt!$B$1:$AQ$554,MATCH(T$2,Totalt!$B$1:$AQ$1,0),FALSE),"")</f>
        <v>0</v>
      </c>
      <c r="U97" s="312">
        <f>IFERROR(VLOOKUP($B97,Totalt!$B$1:$AQ$554,MATCH(U$2,Totalt!$B$1:$AQ$1,0),FALSE),"")</f>
        <v>0</v>
      </c>
      <c r="V97" s="312">
        <f>IFERROR(VLOOKUP($B97,Totalt!$B$1:$AQ$554,MATCH(V$2,Totalt!$B$1:$AQ$1,0),FALSE),"")</f>
        <v>0</v>
      </c>
      <c r="W97" s="312">
        <f>IFERROR(VLOOKUP($B97,Totalt!$B$1:$AQ$554,MATCH(W$2,Totalt!$B$1:$AQ$1,0),FALSE),"")</f>
        <v>0</v>
      </c>
      <c r="X97" s="312">
        <f>IFERROR(VLOOKUP($B97,Totalt!$B$1:$AQ$554,MATCH(X$2,Totalt!$B$1:$AQ$1,0),FALSE),"")</f>
        <v>0</v>
      </c>
      <c r="Y97" s="312">
        <f>IFERROR(VLOOKUP($B97,Totalt!$B$1:$AQ$554,MATCH(Y$2,Totalt!$B$1:$AQ$1,0),FALSE),"")</f>
        <v>0</v>
      </c>
      <c r="Z97" s="312">
        <f>IFERROR(VLOOKUP($B97,Totalt!$B$1:$AQ$554,MATCH(Z$2,Totalt!$B$1:$AQ$1,0),FALSE),"")</f>
        <v>0</v>
      </c>
      <c r="AA97" s="312">
        <f>IFERROR(VLOOKUP($B97,Totalt!$B$1:$AQ$554,MATCH(AA$2,Totalt!$B$1:$AQ$1,0),FALSE),"")</f>
        <v>0</v>
      </c>
      <c r="AB97" s="312">
        <f>IFERROR(VLOOKUP($B97,Totalt!$B$1:$AQ$554,MATCH(AB$2,Totalt!$B$1:$AQ$1,0),FALSE),"")</f>
        <v>0</v>
      </c>
      <c r="AC97" s="312">
        <f>IFERROR(VLOOKUP($B97,Totalt!$B$1:$AQ$554,MATCH(AC$2,Totalt!$B$1:$AQ$1,0),FALSE),"")</f>
        <v>0</v>
      </c>
      <c r="AD97" s="312">
        <f>IFERROR(VLOOKUP($B97,Totalt!$B$1:$AQ$554,MATCH(AD$2,Totalt!$B$1:$AQ$1,0),FALSE),"")</f>
        <v>0</v>
      </c>
      <c r="AE97" s="312">
        <f>IFERROR(VLOOKUP($B97,Totalt!$B$1:$AQ$554,MATCH(AE$2,Totalt!$B$1:$AQ$1,0),FALSE),"")</f>
        <v>0</v>
      </c>
      <c r="AF97" s="312">
        <f>IFERROR(VLOOKUP($B97,Totalt!$B$1:$AQ$554,MATCH(AF$2,Totalt!$B$1:$AQ$1,0),FALSE),"")</f>
        <v>7.7099999999999998E-3</v>
      </c>
      <c r="AG97" s="312">
        <f>IFERROR(VLOOKUP($B97,Totalt!$B$1:$AQ$554,MATCH(AG$2,Totalt!$B$1:$AQ$1,0),FALSE),"")</f>
        <v>0</v>
      </c>
      <c r="AI97" s="245">
        <f t="shared" si="9"/>
        <v>0.33071</v>
      </c>
      <c r="AJ97" s="246">
        <f>IF(ISERROR(1/VLOOKUP($B97,Leveranser!$B$1:$S$500,MATCH("såld värme (gwh)",Leveranser!$B$1:$S$1,0),FALSE)),"",VLOOKUP($B97,Leveranser!$B$1:$S$500,MATCH("såld värme (gwh)",Leveranser!$B$1:$S$1,0),FALSE))</f>
        <v>0.25700000000000001</v>
      </c>
      <c r="AK97" t="str">
        <f>IFERROR(IF(VLOOKUP($B97,Totalt!$B$1:$AQ$554,MATCH(AK$2,Totalt!$B$1:$AQ$1,0),FALSE)="","",VLOOKUP($B97,Totalt!$B$1:$AQ$554,MATCH(AK$2,Totalt!$B$1:$AQ$1,0),FALSE)),"")</f>
        <v/>
      </c>
      <c r="AM97" s="247" t="str">
        <f>IF(B97&lt;&gt;"",IF(VLOOKUP($B97,Totalt!$B$1:$AQ$554,MATCH("Kvalitetsgranskad:",Totalt!$B$1:$AQ$1,0),FALSE)="ja",VLOOKUP($B97,Miljö!$B$1:$AG$479,MATCH(AM$2,Miljö!$B$1:$AK$1,0),FALSE),""),"")</f>
        <v>Nej</v>
      </c>
      <c r="AN97" s="247" t="str">
        <f>IF(AM97="ja",VLOOKUP($B97,Miljö!$B$1:$J$479,MATCH("Typ av ursprungsspecificerad el   (Om inget värde anges används Nordisk residualmix, se inforuta) ()",Miljö!$B$1:$J$1,0),FALSE),IF(AM97="nej","Nordisk residualel",""))</f>
        <v>Nordisk residualel</v>
      </c>
      <c r="AO97" s="247">
        <f>IF(AM97="","",VLOOKUP($B97,Miljö!$B$1:$J$479,MATCH("Fossilandel för ursprungspecificerad el ()",Miljö!$B$1:$J$1,0),FALSE))</f>
        <v>0.48399999999999999</v>
      </c>
      <c r="AP97" s="247">
        <f>IF(AM97="","",IFERROR(VLOOKUP($B97,Miljö!$B$1:$J$479,MATCH("Kärnkraftsandel för ursprungsspecificerad el ()",Miljö!$B$1:$J$1,0),FALSE)/1,0))</f>
        <v>0.35</v>
      </c>
      <c r="AQ97" s="247">
        <f t="shared" si="10"/>
        <v>0.16600000000000004</v>
      </c>
      <c r="AR97" s="52"/>
      <c r="AS97" s="247" t="str">
        <f t="shared" si="6"/>
        <v>Nej</v>
      </c>
      <c r="AT97" s="247" t="str">
        <f>IF(AS97="ja",VLOOKUP($B97,Miljö!$B$1:$O$500,MATCH("Fossil andel i procent (%)",Miljö!$B$1:$O$1,0),FALSE)/100,"")</f>
        <v/>
      </c>
      <c r="AU97" s="52"/>
      <c r="AV97" s="247" t="str">
        <f t="shared" si="7"/>
        <v>Nej</v>
      </c>
      <c r="AW97" s="247" t="str">
        <f>IF(AV97="ja",VLOOKUP($B97,'Egen hetvattenprod'!$B$1:$AO$500,MATCH("Värmekälla till värmepumpar ()",'Egen hetvattenprod'!$B$1:$AO$1,0),FALSE),"")</f>
        <v/>
      </c>
      <c r="AY97" s="244" t="str">
        <f t="shared" si="8"/>
        <v>Nej</v>
      </c>
      <c r="AZ97" s="283" t="str">
        <f>IF($AY97="ja",(VLOOKUP($B97,'Egen hetvattenprod'!$B$1:$BX$550,MATCH(AZ$2,'Egen hetvattenprod'!$B$1:$BX$1,0),FALSE)+VLOOKUP($B97,Kraftvärmeprod!$B$1:$BX$550,MATCH(AZ$2,Kraftvärmeprod!$B$1:$BX$1,0),FALSE))/$AC97,"")</f>
        <v/>
      </c>
      <c r="BA97" s="283" t="str">
        <f>IF($AY97="ja",(VLOOKUP($B97,'Egen hetvattenprod'!$B$1:$BX$550,MATCH(BA$2,'Egen hetvattenprod'!$B$1:$BX$1,0),FALSE)+VLOOKUP($B97,Kraftvärmeprod!$B$1:$BX$550,MATCH(BA$2,Kraftvärmeprod!$B$1:$BX$1,0),FALSE))/$AC97,"")</f>
        <v/>
      </c>
      <c r="BB97" s="283" t="str">
        <f>IF($AY97="ja",(VLOOKUP($B97,'Egen hetvattenprod'!$B$1:$BX$550,MATCH(BB$2,'Egen hetvattenprod'!$B$1:$BX$1,0),FALSE)+VLOOKUP($B97,Kraftvärmeprod!$B$1:$BX$550,MATCH(BB$2,Kraftvärmeprod!$B$1:$BX$1,0),FALSE))/$AC97,"")</f>
        <v/>
      </c>
      <c r="BC97" s="283" t="str">
        <f>IF($AY97="ja",(VLOOKUP($B97,'Egen hetvattenprod'!$B$1:$BX$550,MATCH(BC$2,'Egen hetvattenprod'!$B$1:$BX$1,0),FALSE)+VLOOKUP($B97,Kraftvärmeprod!$B$1:$BX$550,MATCH(BC$2,Kraftvärmeprod!$B$1:$BX$1,0),FALSE))/$AC97,"")</f>
        <v/>
      </c>
      <c r="BD97" s="283" t="str">
        <f>IF($AY97="ja",(VLOOKUP($B97,'Egen hetvattenprod'!$B$1:$BX$550,MATCH(BD$2,'Egen hetvattenprod'!$B$1:$BX$1,0),FALSE)+VLOOKUP($B97,Kraftvärmeprod!$B$1:$BX$550,MATCH(BD$2,Kraftvärmeprod!$B$1:$BX$1,0),FALSE))/$AC97,"")</f>
        <v/>
      </c>
      <c r="BF97" s="244" t="str">
        <f t="shared" si="11"/>
        <v>Nej</v>
      </c>
      <c r="BG97" s="283" t="str">
        <f>IF($BF97="ja",VLOOKUP($B97,'Egen hetvattenprod'!$B$1:$BX$550,MATCH("Andelen klimatgaser med fossilt ursprung för avfall ()",'Egen hetvattenprod'!$B$1:$BX$1,0),FALSE),"")</f>
        <v/>
      </c>
      <c r="BH97" s="283" t="str">
        <f>IF($BF97="ja",VLOOKUP($B97,Kraftvärmeprod!$B$1:$BX$550,MATCH("Andelen klimatgaser med fossilt ursprung för avfall ()",Kraftvärmeprod!$B$1:$BX$1,0),FALSE),"")</f>
        <v/>
      </c>
      <c r="BI97" s="307" t="str">
        <f>IF($BF97="ja",VLOOKUP($B97,'Egen hetvattenprod'!$B$1:$BX$550,MATCH("Avfall (GWh)",'Egen hetvattenprod'!$B$1:$BX$1,0),FALSE),"")</f>
        <v/>
      </c>
      <c r="BJ97" s="307" t="str">
        <f>IF($BF97="ja",VLOOKUP($B97,'Slutlig allokering kvv'!$B$1:$BX$550,MATCH("Avfall (GWh)",'Slutlig allokering kvv'!$B$1:$BX$1,0),FALSE),"")</f>
        <v/>
      </c>
      <c r="BK97" s="307" t="str">
        <f>IF($BF97="ja",VLOOKUP($B97,'Köpt hetvatten'!$B$1:$BX$550,MATCH("Avfall i köpt hetvatten",'Köpt hetvatten'!$B$1:$BX$1,0),FALSE),"")</f>
        <v/>
      </c>
      <c r="BL97" s="307" t="str">
        <f>IF($BF97="ja",VLOOKUP($B97,'Egen hetvattenprod'!$B$1:$BX$550,MATCH("Värde enligt ovan. (%)",'Egen hetvattenprod'!$B$1:$BX$1,0),FALSE),"")</f>
        <v/>
      </c>
      <c r="BM97" s="307" t="str">
        <f>IF($BF97="ja",VLOOKUP($B97,Kraftvärmeprod!$B$1:$BX$550,MATCH("Värde enligt ovan. (%)",Kraftvärmeprod!$B$1:$BX$1,0),FALSE),"")</f>
        <v/>
      </c>
      <c r="BN97" s="307"/>
      <c r="BO97" s="307"/>
      <c r="BP97" s="307"/>
      <c r="BQ97" s="307" t="str">
        <f>IF($BF97="ja",VLOOKUP($B97,'Egen hetvattenprod'!$B$1:$BX$550,MATCH("Tillförd olja (fossil) vid avfallsförbränning (GWh)",'Egen hetvattenprod'!$B$1:$BX$1,0),FALSE),"")</f>
        <v/>
      </c>
      <c r="BR97" s="307" t="str">
        <f>IF($BF97="ja",VLOOKUP($B97,Kraftvärmeprod!$B$1:$BX$550,MATCH("Tillförd olja (fossil) vid avfallsförbränning (GWh)",Kraftvärmeprod!$B$1:$BX$1,0),FALSE),"")</f>
        <v/>
      </c>
    </row>
    <row r="98" spans="1:70" x14ac:dyDescent="0.25">
      <c r="A98" s="2" t="str">
        <f>'Miljövärden för publ företag'!B100</f>
        <v>Halmstads Energi och Miljö AB</v>
      </c>
      <c r="B98" s="2" t="str">
        <f>'Miljövärden för publ företag'!C100</f>
        <v>Halmstad</v>
      </c>
      <c r="C98" s="312">
        <f>IFERROR(VLOOKUP($B98,Totalt!$B$1:$AQ$554,MATCH(C$2,Totalt!$B$1:$AQ$1,0),FALSE),"")</f>
        <v>0</v>
      </c>
      <c r="D98" s="312">
        <f>IFERROR(VLOOKUP($B98,Totalt!$B$1:$AQ$554,MATCH(D$2,Totalt!$B$1:$AQ$1,0),FALSE),"")</f>
        <v>1.9677800000000001</v>
      </c>
      <c r="E98" s="312">
        <f>IFERROR(VLOOKUP($B98,Totalt!$B$1:$AQ$554,MATCH(E$2,Totalt!$B$1:$AQ$1,0),FALSE),"")</f>
        <v>0</v>
      </c>
      <c r="F98" s="312">
        <f>IFERROR(VLOOKUP($B98,Totalt!$B$1:$AQ$554,MATCH(F$2,Totalt!$B$1:$AQ$1,0),FALSE),"")</f>
        <v>0</v>
      </c>
      <c r="G98" s="312">
        <f>IFERROR(VLOOKUP($B98,Totalt!$B$1:$AQ$554,MATCH(G$2,Totalt!$B$1:$AQ$1,0),FALSE),"")</f>
        <v>18.600000000000001</v>
      </c>
      <c r="H98" s="312">
        <f>IFERROR(VLOOKUP($B98,Totalt!$B$1:$AQ$554,MATCH(H$2,Totalt!$B$1:$AQ$1,0),FALSE),"")</f>
        <v>0</v>
      </c>
      <c r="I98" s="312">
        <f>IFERROR(VLOOKUP($B98,Totalt!$B$1:$AQ$554,MATCH(I$2,Totalt!$B$1:$AQ$1,0),FALSE),"")</f>
        <v>424.55700000000002</v>
      </c>
      <c r="J98" s="312">
        <f>IFERROR(VLOOKUP($B98,Totalt!$B$1:$AQ$554,MATCH(J$2,Totalt!$B$1:$AQ$1,0),FALSE),"")</f>
        <v>0</v>
      </c>
      <c r="K98" s="312">
        <f>IFERROR(VLOOKUP($B98,Totalt!$B$1:$AQ$554,MATCH(K$2,Totalt!$B$1:$AQ$1,0),FALSE),"")</f>
        <v>0</v>
      </c>
      <c r="L98" s="312">
        <f>IFERROR(VLOOKUP($B98,Totalt!$B$1:$AQ$554,MATCH(L$2,Totalt!$B$1:$AQ$1,0),FALSE),"")</f>
        <v>0</v>
      </c>
      <c r="M98" s="312">
        <f>IFERROR(VLOOKUP($B98,Totalt!$B$1:$AQ$554,MATCH(M$2,Totalt!$B$1:$AQ$1,0),FALSE),"")</f>
        <v>0</v>
      </c>
      <c r="N98" s="312">
        <f>IFERROR(VLOOKUP($B98,Totalt!$B$1:$AQ$554,MATCH(N$2,Totalt!$B$1:$AQ$1,0),FALSE),"")</f>
        <v>149.16499999999999</v>
      </c>
      <c r="O98" s="312">
        <f>IFERROR(VLOOKUP($B98,Totalt!$B$1:$AQ$554,MATCH(O$2,Totalt!$B$1:$AQ$1,0),FALSE),"")</f>
        <v>0</v>
      </c>
      <c r="P98" s="312">
        <f>IFERROR(VLOOKUP($B98,Totalt!$B$1:$AQ$554,MATCH(P$2,Totalt!$B$1:$AQ$1,0),FALSE),"")</f>
        <v>0</v>
      </c>
      <c r="Q98" s="312">
        <f>IFERROR(VLOOKUP($B98,Totalt!$B$1:$AQ$554,MATCH(Q$2,Totalt!$B$1:$AQ$1,0),FALSE),"")</f>
        <v>0</v>
      </c>
      <c r="R98" s="312">
        <f>IFERROR(VLOOKUP($B98,Totalt!$B$1:$AQ$554,MATCH(R$2,Totalt!$B$1:$AQ$1,0),FALSE),"")</f>
        <v>0</v>
      </c>
      <c r="S98" s="312">
        <f>IFERROR(VLOOKUP($B98,Totalt!$B$1:$AQ$554,MATCH(S$2,Totalt!$B$1:$AQ$1,0),FALSE),"")</f>
        <v>0</v>
      </c>
      <c r="T98" s="312">
        <f>IFERROR(VLOOKUP($B98,Totalt!$B$1:$AQ$554,MATCH(T$2,Totalt!$B$1:$AQ$1,0),FALSE),"")</f>
        <v>0</v>
      </c>
      <c r="U98" s="312">
        <f>IFERROR(VLOOKUP($B98,Totalt!$B$1:$AQ$554,MATCH(U$2,Totalt!$B$1:$AQ$1,0),FALSE),"")</f>
        <v>0</v>
      </c>
      <c r="V98" s="312">
        <f>IFERROR(VLOOKUP($B98,Totalt!$B$1:$AQ$554,MATCH(V$2,Totalt!$B$1:$AQ$1,0),FALSE),"")</f>
        <v>0</v>
      </c>
      <c r="W98" s="312">
        <f>IFERROR(VLOOKUP($B98,Totalt!$B$1:$AQ$554,MATCH(W$2,Totalt!$B$1:$AQ$1,0),FALSE),"")</f>
        <v>0</v>
      </c>
      <c r="X98" s="312">
        <f>IFERROR(VLOOKUP($B98,Totalt!$B$1:$AQ$554,MATCH(X$2,Totalt!$B$1:$AQ$1,0),FALSE),"")</f>
        <v>0</v>
      </c>
      <c r="Y98" s="312">
        <f>IFERROR(VLOOKUP($B98,Totalt!$B$1:$AQ$554,MATCH(Y$2,Totalt!$B$1:$AQ$1,0),FALSE),"")</f>
        <v>0</v>
      </c>
      <c r="Z98" s="312">
        <f>IFERROR(VLOOKUP($B98,Totalt!$B$1:$AQ$554,MATCH(Z$2,Totalt!$B$1:$AQ$1,0),FALSE),"")</f>
        <v>0</v>
      </c>
      <c r="AA98" s="312">
        <f>IFERROR(VLOOKUP($B98,Totalt!$B$1:$AQ$554,MATCH(AA$2,Totalt!$B$1:$AQ$1,0),FALSE),"")</f>
        <v>0</v>
      </c>
      <c r="AB98" s="312">
        <f>IFERROR(VLOOKUP($B98,Totalt!$B$1:$AQ$554,MATCH(AB$2,Totalt!$B$1:$AQ$1,0),FALSE),"")</f>
        <v>0</v>
      </c>
      <c r="AC98" s="312">
        <f>IFERROR(VLOOKUP($B98,Totalt!$B$1:$AQ$554,MATCH(AC$2,Totalt!$B$1:$AQ$1,0),FALSE),"")</f>
        <v>108.2</v>
      </c>
      <c r="AD98" s="312">
        <f>IFERROR(VLOOKUP($B98,Totalt!$B$1:$AQ$554,MATCH(AD$2,Totalt!$B$1:$AQ$1,0),FALSE),"")</f>
        <v>12</v>
      </c>
      <c r="AE98" s="312">
        <f>IFERROR(VLOOKUP($B98,Totalt!$B$1:$AQ$554,MATCH(AE$2,Totalt!$B$1:$AQ$1,0),FALSE),"")</f>
        <v>0</v>
      </c>
      <c r="AF98" s="312">
        <f>IFERROR(VLOOKUP($B98,Totalt!$B$1:$AQ$554,MATCH(AF$2,Totalt!$B$1:$AQ$1,0),FALSE),"")</f>
        <v>20.456800000000001</v>
      </c>
      <c r="AG98" s="312">
        <f>IFERROR(VLOOKUP($B98,Totalt!$B$1:$AQ$554,MATCH(AG$2,Totalt!$B$1:$AQ$1,0),FALSE),"")</f>
        <v>0</v>
      </c>
      <c r="AI98" s="245">
        <f t="shared" si="9"/>
        <v>734.94658000000015</v>
      </c>
      <c r="AJ98" s="246">
        <f>IF(ISERROR(1/VLOOKUP($B98,Leveranser!$B$1:$S$500,MATCH("såld värme (gwh)",Leveranser!$B$1:$S$1,0),FALSE)),"",VLOOKUP($B98,Leveranser!$B$1:$S$500,MATCH("såld värme (gwh)",Leveranser!$B$1:$S$1,0),FALSE))</f>
        <v>566</v>
      </c>
      <c r="AK98" t="str">
        <f>IFERROR(IF(VLOOKUP($B98,Totalt!$B$1:$AQ$554,MATCH(AK$2,Totalt!$B$1:$AQ$1,0),FALSE)="","",VLOOKUP($B98,Totalt!$B$1:$AQ$554,MATCH(AK$2,Totalt!$B$1:$AQ$1,0),FALSE)),"")</f>
        <v/>
      </c>
      <c r="AM98" s="247" t="str">
        <f>IF(B98&lt;&gt;"",IF(VLOOKUP($B98,Totalt!$B$1:$AQ$554,MATCH("Kvalitetsgranskad:",Totalt!$B$1:$AQ$1,0),FALSE)="ja",VLOOKUP($B98,Miljö!$B$1:$AG$479,MATCH(AM$2,Miljö!$B$1:$AK$1,0),FALSE),""),"")</f>
        <v>Ja</v>
      </c>
      <c r="AN98" s="247" t="str">
        <f>IF(AM98="ja",VLOOKUP($B98,Miljö!$B$1:$J$479,MATCH("Typ av ursprungsspecificerad el   (Om inget värde anges används Nordisk residualmix, se inforuta) ()",Miljö!$B$1:$J$1,0),FALSE),IF(AM98="nej","Nordisk residualel",""))</f>
        <v>'Vattenkraftsel'</v>
      </c>
      <c r="AO98" s="247">
        <f>IF(AM98="","",VLOOKUP($B98,Miljö!$B$1:$J$479,MATCH("Fossilandel för ursprungspecificerad el ()",Miljö!$B$1:$J$1,0),FALSE))</f>
        <v>0</v>
      </c>
      <c r="AP98" s="247">
        <f>IF(AM98="","",IFERROR(VLOOKUP($B98,Miljö!$B$1:$J$479,MATCH("Kärnkraftsandel för ursprungsspecificerad el ()",Miljö!$B$1:$J$1,0),FALSE)/1,0))</f>
        <v>0</v>
      </c>
      <c r="AQ98" s="247">
        <f t="shared" si="10"/>
        <v>1</v>
      </c>
      <c r="AR98" s="52"/>
      <c r="AS98" s="247" t="str">
        <f t="shared" si="6"/>
        <v>Nej</v>
      </c>
      <c r="AT98" s="247" t="str">
        <f>IF(AS98="ja",VLOOKUP($B98,Miljö!$B$1:$O$500,MATCH("Fossil andel i procent (%)",Miljö!$B$1:$O$1,0),FALSE)/100,"")</f>
        <v/>
      </c>
      <c r="AU98" s="52"/>
      <c r="AV98" s="247" t="str">
        <f t="shared" si="7"/>
        <v>Nej</v>
      </c>
      <c r="AW98" s="247" t="str">
        <f>IF(AV98="ja",VLOOKUP($B98,'Egen hetvattenprod'!$B$1:$AO$500,MATCH("Värmekälla till värmepumpar ()",'Egen hetvattenprod'!$B$1:$AO$1,0),FALSE),"")</f>
        <v/>
      </c>
      <c r="AY98" s="244" t="str">
        <f t="shared" si="8"/>
        <v>Ja</v>
      </c>
      <c r="AZ98" s="283">
        <f>IF($AY98="ja",(VLOOKUP($B98,'Egen hetvattenprod'!$B$1:$BX$550,MATCH(AZ$2,'Egen hetvattenprod'!$B$1:$BX$1,0),FALSE)+VLOOKUP($B98,Kraftvärmeprod!$B$1:$BX$550,MATCH(AZ$2,Kraftvärmeprod!$B$1:$BX$1,0),FALSE))/$AC98,"")</f>
        <v>0.30112199630314235</v>
      </c>
      <c r="BA98" s="283">
        <f>IF($AY98="ja",(VLOOKUP($B98,'Egen hetvattenprod'!$B$1:$BX$550,MATCH(BA$2,'Egen hetvattenprod'!$B$1:$BX$1,0),FALSE)+VLOOKUP($B98,Kraftvärmeprod!$B$1:$BX$550,MATCH(BA$2,Kraftvärmeprod!$B$1:$BX$1,0),FALSE))/$AC98,"")</f>
        <v>0.69887800369685782</v>
      </c>
      <c r="BB98" s="283">
        <f>IF($AY98="ja",(VLOOKUP($B98,'Egen hetvattenprod'!$B$1:$BX$550,MATCH(BB$2,'Egen hetvattenprod'!$B$1:$BX$1,0),FALSE)+VLOOKUP($B98,Kraftvärmeprod!$B$1:$BX$550,MATCH(BB$2,Kraftvärmeprod!$B$1:$BX$1,0),FALSE))/$AC98,"")</f>
        <v>0</v>
      </c>
      <c r="BC98" s="283">
        <f>IF($AY98="ja",(VLOOKUP($B98,'Egen hetvattenprod'!$B$1:$BX$550,MATCH(BC$2,'Egen hetvattenprod'!$B$1:$BX$1,0),FALSE)+VLOOKUP($B98,Kraftvärmeprod!$B$1:$BX$550,MATCH(BC$2,Kraftvärmeprod!$B$1:$BX$1,0),FALSE))/$AC98,"")</f>
        <v>0</v>
      </c>
      <c r="BD98" s="283">
        <f>IF($AY98="ja",(VLOOKUP($B98,'Egen hetvattenprod'!$B$1:$BX$550,MATCH(BD$2,'Egen hetvattenprod'!$B$1:$BX$1,0),FALSE)+VLOOKUP($B98,Kraftvärmeprod!$B$1:$BX$550,MATCH(BD$2,Kraftvärmeprod!$B$1:$BX$1,0),FALSE))/$AC98,"")</f>
        <v>0</v>
      </c>
      <c r="BF98" s="244" t="str">
        <f t="shared" si="11"/>
        <v>Ja</v>
      </c>
      <c r="BG98" s="283" t="str">
        <f>IF($BF98="ja",VLOOKUP($B98,'Egen hetvattenprod'!$B$1:$BX$550,MATCH("Andelen klimatgaser med fossilt ursprung för avfall ()",'Egen hetvattenprod'!$B$1:$BX$1,0),FALSE),"")</f>
        <v>Mätvärde</v>
      </c>
      <c r="BH98" s="283" t="str">
        <f>IF($BF98="ja",VLOOKUP($B98,Kraftvärmeprod!$B$1:$BX$550,MATCH("Andelen klimatgaser med fossilt ursprung för avfall ()",Kraftvärmeprod!$B$1:$BX$1,0),FALSE),"")</f>
        <v>Mätvärde</v>
      </c>
      <c r="BI98" s="307">
        <f>IF($BF98="ja",VLOOKUP($B98,'Egen hetvattenprod'!$B$1:$BX$550,MATCH("Avfall (GWh)",'Egen hetvattenprod'!$B$1:$BX$1,0),FALSE),"")</f>
        <v>214.1</v>
      </c>
      <c r="BJ98" s="307">
        <f>IF($BF98="ja",VLOOKUP($B98,'Slutlig allokering kvv'!$B$1:$BX$550,MATCH("Avfall (GWh)",'Slutlig allokering kvv'!$B$1:$BX$1,0),FALSE),"")</f>
        <v>210.45699999999999</v>
      </c>
      <c r="BK98" s="307">
        <f>IF($BF98="ja",VLOOKUP($B98,'Köpt hetvatten'!$B$1:$BX$550,MATCH("Avfall i köpt hetvatten",'Köpt hetvatten'!$B$1:$BX$1,0),FALSE),"")</f>
        <v>0</v>
      </c>
      <c r="BL98" s="307">
        <f>IF($BF98="ja",VLOOKUP($B98,'Egen hetvattenprod'!$B$1:$BX$550,MATCH("Värde enligt ovan. (%)",'Egen hetvattenprod'!$B$1:$BX$1,0),FALSE),"")</f>
        <v>48.98</v>
      </c>
      <c r="BM98" s="307">
        <f>IF($BF98="ja",VLOOKUP($B98,Kraftvärmeprod!$B$1:$BX$550,MATCH("Värde enligt ovan. (%)",Kraftvärmeprod!$B$1:$BX$1,0),FALSE),"")</f>
        <v>48.98</v>
      </c>
      <c r="BN98" s="307"/>
      <c r="BO98" s="307"/>
      <c r="BP98" s="307"/>
      <c r="BQ98" s="307">
        <f>IF($BF98="ja",VLOOKUP($B98,'Egen hetvattenprod'!$B$1:$BX$550,MATCH("Tillförd olja (fossil) vid avfallsförbränning (GWh)",'Egen hetvattenprod'!$B$1:$BX$1,0),FALSE),"")</f>
        <v>0.92</v>
      </c>
      <c r="BR98" s="307">
        <f>IF($BF98="ja",VLOOKUP($B98,Kraftvärmeprod!$B$1:$BX$550,MATCH("Tillförd olja (fossil) vid avfallsförbränning (GWh)",Kraftvärmeprod!$B$1:$BX$1,0),FALSE),"")</f>
        <v>1.54</v>
      </c>
    </row>
    <row r="99" spans="1:70" x14ac:dyDescent="0.25">
      <c r="A99" s="2" t="str">
        <f>'Miljövärden för publ företag'!B101</f>
        <v>Hammarö Energi AB</v>
      </c>
      <c r="B99" s="2" t="str">
        <f>'Miljövärden för publ företag'!C101</f>
        <v>Skoghall</v>
      </c>
      <c r="C99" s="312">
        <f>IFERROR(VLOOKUP($B99,Totalt!$B$1:$AQ$554,MATCH(C$2,Totalt!$B$1:$AQ$1,0),FALSE),"")</f>
        <v>0</v>
      </c>
      <c r="D99" s="312">
        <f>IFERROR(VLOOKUP($B99,Totalt!$B$1:$AQ$554,MATCH(D$2,Totalt!$B$1:$AQ$1,0),FALSE),"")</f>
        <v>0.2</v>
      </c>
      <c r="E99" s="312">
        <f>IFERROR(VLOOKUP($B99,Totalt!$B$1:$AQ$554,MATCH(E$2,Totalt!$B$1:$AQ$1,0),FALSE),"")</f>
        <v>0</v>
      </c>
      <c r="F99" s="312">
        <f>IFERROR(VLOOKUP($B99,Totalt!$B$1:$AQ$554,MATCH(F$2,Totalt!$B$1:$AQ$1,0),FALSE),"")</f>
        <v>0</v>
      </c>
      <c r="G99" s="312">
        <f>IFERROR(VLOOKUP($B99,Totalt!$B$1:$AQ$554,MATCH(G$2,Totalt!$B$1:$AQ$1,0),FALSE),"")</f>
        <v>0</v>
      </c>
      <c r="H99" s="312">
        <f>IFERROR(VLOOKUP($B99,Totalt!$B$1:$AQ$554,MATCH(H$2,Totalt!$B$1:$AQ$1,0),FALSE),"")</f>
        <v>0</v>
      </c>
      <c r="I99" s="312">
        <f>IFERROR(VLOOKUP($B99,Totalt!$B$1:$AQ$554,MATCH(I$2,Totalt!$B$1:$AQ$1,0),FALSE),"")</f>
        <v>0</v>
      </c>
      <c r="J99" s="312">
        <f>IFERROR(VLOOKUP($B99,Totalt!$B$1:$AQ$554,MATCH(J$2,Totalt!$B$1:$AQ$1,0),FALSE),"")</f>
        <v>0</v>
      </c>
      <c r="K99" s="312">
        <f>IFERROR(VLOOKUP($B99,Totalt!$B$1:$AQ$554,MATCH(K$2,Totalt!$B$1:$AQ$1,0),FALSE),"")</f>
        <v>0</v>
      </c>
      <c r="L99" s="312">
        <f>IFERROR(VLOOKUP($B99,Totalt!$B$1:$AQ$554,MATCH(L$2,Totalt!$B$1:$AQ$1,0),FALSE),"")</f>
        <v>0</v>
      </c>
      <c r="M99" s="312">
        <f>IFERROR(VLOOKUP($B99,Totalt!$B$1:$AQ$554,MATCH(M$2,Totalt!$B$1:$AQ$1,0),FALSE),"")</f>
        <v>0</v>
      </c>
      <c r="N99" s="312">
        <f>IFERROR(VLOOKUP($B99,Totalt!$B$1:$AQ$554,MATCH(N$2,Totalt!$B$1:$AQ$1,0),FALSE),"")</f>
        <v>0</v>
      </c>
      <c r="O99" s="312">
        <f>IFERROR(VLOOKUP($B99,Totalt!$B$1:$AQ$554,MATCH(O$2,Totalt!$B$1:$AQ$1,0),FALSE),"")</f>
        <v>0</v>
      </c>
      <c r="P99" s="312">
        <f>IFERROR(VLOOKUP($B99,Totalt!$B$1:$AQ$554,MATCH(P$2,Totalt!$B$1:$AQ$1,0),FALSE),"")</f>
        <v>0</v>
      </c>
      <c r="Q99" s="312">
        <f>IFERROR(VLOOKUP($B99,Totalt!$B$1:$AQ$554,MATCH(Q$2,Totalt!$B$1:$AQ$1,0),FALSE),"")</f>
        <v>0</v>
      </c>
      <c r="R99" s="312">
        <f>IFERROR(VLOOKUP($B99,Totalt!$B$1:$AQ$554,MATCH(R$2,Totalt!$B$1:$AQ$1,0),FALSE),"")</f>
        <v>3.6</v>
      </c>
      <c r="S99" s="312">
        <f>IFERROR(VLOOKUP($B99,Totalt!$B$1:$AQ$554,MATCH(S$2,Totalt!$B$1:$AQ$1,0),FALSE),"")</f>
        <v>0</v>
      </c>
      <c r="T99" s="312">
        <f>IFERROR(VLOOKUP($B99,Totalt!$B$1:$AQ$554,MATCH(T$2,Totalt!$B$1:$AQ$1,0),FALSE),"")</f>
        <v>0</v>
      </c>
      <c r="U99" s="312">
        <f>IFERROR(VLOOKUP($B99,Totalt!$B$1:$AQ$554,MATCH(U$2,Totalt!$B$1:$AQ$1,0),FALSE),"")</f>
        <v>0</v>
      </c>
      <c r="V99" s="312">
        <f>IFERROR(VLOOKUP($B99,Totalt!$B$1:$AQ$554,MATCH(V$2,Totalt!$B$1:$AQ$1,0),FALSE),"")</f>
        <v>0</v>
      </c>
      <c r="W99" s="312">
        <f>IFERROR(VLOOKUP($B99,Totalt!$B$1:$AQ$554,MATCH(W$2,Totalt!$B$1:$AQ$1,0),FALSE),"")</f>
        <v>0</v>
      </c>
      <c r="X99" s="312">
        <f>IFERROR(VLOOKUP($B99,Totalt!$B$1:$AQ$554,MATCH(X$2,Totalt!$B$1:$AQ$1,0),FALSE),"")</f>
        <v>0</v>
      </c>
      <c r="Y99" s="312">
        <f>IFERROR(VLOOKUP($B99,Totalt!$B$1:$AQ$554,MATCH(Y$2,Totalt!$B$1:$AQ$1,0),FALSE),"")</f>
        <v>0</v>
      </c>
      <c r="Z99" s="312">
        <f>IFERROR(VLOOKUP($B99,Totalt!$B$1:$AQ$554,MATCH(Z$2,Totalt!$B$1:$AQ$1,0),FALSE),"")</f>
        <v>0</v>
      </c>
      <c r="AA99" s="312">
        <f>IFERROR(VLOOKUP($B99,Totalt!$B$1:$AQ$554,MATCH(AA$2,Totalt!$B$1:$AQ$1,0),FALSE),"")</f>
        <v>0</v>
      </c>
      <c r="AB99" s="312">
        <f>IFERROR(VLOOKUP($B99,Totalt!$B$1:$AQ$554,MATCH(AB$2,Totalt!$B$1:$AQ$1,0),FALSE),"")</f>
        <v>0</v>
      </c>
      <c r="AC99" s="312">
        <f>IFERROR(VLOOKUP($B99,Totalt!$B$1:$AQ$554,MATCH(AC$2,Totalt!$B$1:$AQ$1,0),FALSE),"")</f>
        <v>0</v>
      </c>
      <c r="AD99" s="312">
        <f>IFERROR(VLOOKUP($B99,Totalt!$B$1:$AQ$554,MATCH(AD$2,Totalt!$B$1:$AQ$1,0),FALSE),"")</f>
        <v>0</v>
      </c>
      <c r="AE99" s="312">
        <f>IFERROR(VLOOKUP($B99,Totalt!$B$1:$AQ$554,MATCH(AE$2,Totalt!$B$1:$AQ$1,0),FALSE),"")</f>
        <v>0</v>
      </c>
      <c r="AF99" s="312">
        <f>IFERROR(VLOOKUP($B99,Totalt!$B$1:$AQ$554,MATCH(AF$2,Totalt!$B$1:$AQ$1,0),FALSE),"")</f>
        <v>1.3979999999999999</v>
      </c>
      <c r="AG99" s="312">
        <f>IFERROR(VLOOKUP($B99,Totalt!$B$1:$AQ$554,MATCH(AG$2,Totalt!$B$1:$AQ$1,0),FALSE),"")</f>
        <v>56.7</v>
      </c>
      <c r="AI99" s="245">
        <f t="shared" si="9"/>
        <v>61.898000000000003</v>
      </c>
      <c r="AJ99" s="246">
        <f>IF(ISERROR(1/VLOOKUP($B99,Leveranser!$B$1:$S$500,MATCH("såld värme (gwh)",Leveranser!$B$1:$S$1,0),FALSE)),"",VLOOKUP($B99,Leveranser!$B$1:$S$500,MATCH("såld värme (gwh)",Leveranser!$B$1:$S$1,0),FALSE))</f>
        <v>46.6</v>
      </c>
      <c r="AK99" t="str">
        <f>IFERROR(IF(VLOOKUP($B99,Totalt!$B$1:$AQ$554,MATCH(AK$2,Totalt!$B$1:$AQ$1,0),FALSE)="","",VLOOKUP($B99,Totalt!$B$1:$AQ$554,MATCH(AK$2,Totalt!$B$1:$AQ$1,0),FALSE)),"")</f>
        <v/>
      </c>
      <c r="AM99" s="247" t="str">
        <f>IF(B99&lt;&gt;"",IF(VLOOKUP($B99,Totalt!$B$1:$AQ$554,MATCH("Kvalitetsgranskad:",Totalt!$B$1:$AQ$1,0),FALSE)="ja",VLOOKUP($B99,Miljö!$B$1:$AG$479,MATCH(AM$2,Miljö!$B$1:$AK$1,0),FALSE),""),"")</f>
        <v>Nej</v>
      </c>
      <c r="AN99" s="247" t="str">
        <f>IF(AM99="ja",VLOOKUP($B99,Miljö!$B$1:$J$479,MATCH("Typ av ursprungsspecificerad el   (Om inget värde anges används Nordisk residualmix, se inforuta) ()",Miljö!$B$1:$J$1,0),FALSE),IF(AM99="nej","Nordisk residualel",""))</f>
        <v>Nordisk residualel</v>
      </c>
      <c r="AO99" s="247">
        <f>IF(AM99="","",VLOOKUP($B99,Miljö!$B$1:$J$479,MATCH("Fossilandel för ursprungspecificerad el ()",Miljö!$B$1:$J$1,0),FALSE))</f>
        <v>0.48399999999999999</v>
      </c>
      <c r="AP99" s="247">
        <f>IF(AM99="","",IFERROR(VLOOKUP($B99,Miljö!$B$1:$J$479,MATCH("Kärnkraftsandel för ursprungsspecificerad el ()",Miljö!$B$1:$J$1,0),FALSE)/1,0))</f>
        <v>0.35</v>
      </c>
      <c r="AQ99" s="247">
        <f t="shared" si="10"/>
        <v>0.16600000000000004</v>
      </c>
      <c r="AR99" s="52"/>
      <c r="AS99" s="247" t="str">
        <f t="shared" si="6"/>
        <v>Ja</v>
      </c>
      <c r="AT99" s="247">
        <f>IF(AS99="ja",VLOOKUP($B99,Miljö!$B$1:$O$500,MATCH("Fossil andel i procent (%)",Miljö!$B$1:$O$1,0),FALSE)/100,"")</f>
        <v>0.02</v>
      </c>
      <c r="AU99" s="52"/>
      <c r="AV99" s="247" t="str">
        <f t="shared" si="7"/>
        <v>Nej</v>
      </c>
      <c r="AW99" s="247" t="str">
        <f>IF(AV99="ja",VLOOKUP($B99,'Egen hetvattenprod'!$B$1:$AO$500,MATCH("Värmekälla till värmepumpar ()",'Egen hetvattenprod'!$B$1:$AO$1,0),FALSE),"")</f>
        <v/>
      </c>
      <c r="AY99" s="244" t="str">
        <f t="shared" si="8"/>
        <v>Nej</v>
      </c>
      <c r="AZ99" s="283" t="str">
        <f>IF($AY99="ja",(VLOOKUP($B99,'Egen hetvattenprod'!$B$1:$BX$550,MATCH(AZ$2,'Egen hetvattenprod'!$B$1:$BX$1,0),FALSE)+VLOOKUP($B99,Kraftvärmeprod!$B$1:$BX$550,MATCH(AZ$2,Kraftvärmeprod!$B$1:$BX$1,0),FALSE))/$AC99,"")</f>
        <v/>
      </c>
      <c r="BA99" s="283" t="str">
        <f>IF($AY99="ja",(VLOOKUP($B99,'Egen hetvattenprod'!$B$1:$BX$550,MATCH(BA$2,'Egen hetvattenprod'!$B$1:$BX$1,0),FALSE)+VLOOKUP($B99,Kraftvärmeprod!$B$1:$BX$550,MATCH(BA$2,Kraftvärmeprod!$B$1:$BX$1,0),FALSE))/$AC99,"")</f>
        <v/>
      </c>
      <c r="BB99" s="283" t="str">
        <f>IF($AY99="ja",(VLOOKUP($B99,'Egen hetvattenprod'!$B$1:$BX$550,MATCH(BB$2,'Egen hetvattenprod'!$B$1:$BX$1,0),FALSE)+VLOOKUP($B99,Kraftvärmeprod!$B$1:$BX$550,MATCH(BB$2,Kraftvärmeprod!$B$1:$BX$1,0),FALSE))/$AC99,"")</f>
        <v/>
      </c>
      <c r="BC99" s="283" t="str">
        <f>IF($AY99="ja",(VLOOKUP($B99,'Egen hetvattenprod'!$B$1:$BX$550,MATCH(BC$2,'Egen hetvattenprod'!$B$1:$BX$1,0),FALSE)+VLOOKUP($B99,Kraftvärmeprod!$B$1:$BX$550,MATCH(BC$2,Kraftvärmeprod!$B$1:$BX$1,0),FALSE))/$AC99,"")</f>
        <v/>
      </c>
      <c r="BD99" s="283" t="str">
        <f>IF($AY99="ja",(VLOOKUP($B99,'Egen hetvattenprod'!$B$1:$BX$550,MATCH(BD$2,'Egen hetvattenprod'!$B$1:$BX$1,0),FALSE)+VLOOKUP($B99,Kraftvärmeprod!$B$1:$BX$550,MATCH(BD$2,Kraftvärmeprod!$B$1:$BX$1,0),FALSE))/$AC99,"")</f>
        <v/>
      </c>
      <c r="BF99" s="244" t="str">
        <f t="shared" si="11"/>
        <v>Nej</v>
      </c>
      <c r="BG99" s="283" t="str">
        <f>IF($BF99="ja",VLOOKUP($B99,'Egen hetvattenprod'!$B$1:$BX$550,MATCH("Andelen klimatgaser med fossilt ursprung för avfall ()",'Egen hetvattenprod'!$B$1:$BX$1,0),FALSE),"")</f>
        <v/>
      </c>
      <c r="BH99" s="283" t="str">
        <f>IF($BF99="ja",VLOOKUP($B99,Kraftvärmeprod!$B$1:$BX$550,MATCH("Andelen klimatgaser med fossilt ursprung för avfall ()",Kraftvärmeprod!$B$1:$BX$1,0),FALSE),"")</f>
        <v/>
      </c>
      <c r="BI99" s="307" t="str">
        <f>IF($BF99="ja",VLOOKUP($B99,'Egen hetvattenprod'!$B$1:$BX$550,MATCH("Avfall (GWh)",'Egen hetvattenprod'!$B$1:$BX$1,0),FALSE),"")</f>
        <v/>
      </c>
      <c r="BJ99" s="307" t="str">
        <f>IF($BF99="ja",VLOOKUP($B99,'Slutlig allokering kvv'!$B$1:$BX$550,MATCH("Avfall (GWh)",'Slutlig allokering kvv'!$B$1:$BX$1,0),FALSE),"")</f>
        <v/>
      </c>
      <c r="BK99" s="307" t="str">
        <f>IF($BF99="ja",VLOOKUP($B99,'Köpt hetvatten'!$B$1:$BX$550,MATCH("Avfall i köpt hetvatten",'Köpt hetvatten'!$B$1:$BX$1,0),FALSE),"")</f>
        <v/>
      </c>
      <c r="BL99" s="307" t="str">
        <f>IF($BF99="ja",VLOOKUP($B99,'Egen hetvattenprod'!$B$1:$BX$550,MATCH("Värde enligt ovan. (%)",'Egen hetvattenprod'!$B$1:$BX$1,0),FALSE),"")</f>
        <v/>
      </c>
      <c r="BM99" s="307" t="str">
        <f>IF($BF99="ja",VLOOKUP($B99,Kraftvärmeprod!$B$1:$BX$550,MATCH("Värde enligt ovan. (%)",Kraftvärmeprod!$B$1:$BX$1,0),FALSE),"")</f>
        <v/>
      </c>
      <c r="BN99" s="307"/>
      <c r="BO99" s="307"/>
      <c r="BP99" s="307"/>
      <c r="BQ99" s="307" t="str">
        <f>IF($BF99="ja",VLOOKUP($B99,'Egen hetvattenprod'!$B$1:$BX$550,MATCH("Tillförd olja (fossil) vid avfallsförbränning (GWh)",'Egen hetvattenprod'!$B$1:$BX$1,0),FALSE),"")</f>
        <v/>
      </c>
      <c r="BR99" s="307" t="str">
        <f>IF($BF99="ja",VLOOKUP($B99,Kraftvärmeprod!$B$1:$BX$550,MATCH("Tillförd olja (fossil) vid avfallsförbränning (GWh)",Kraftvärmeprod!$B$1:$BX$1,0),FALSE),"")</f>
        <v/>
      </c>
    </row>
    <row r="100" spans="1:70" x14ac:dyDescent="0.25">
      <c r="A100" s="2" t="str">
        <f>'Miljövärden för publ företag'!B102</f>
        <v>Haparanda Värmeverk AB</v>
      </c>
      <c r="B100" s="2" t="str">
        <f>'Miljövärden för publ företag'!C102</f>
        <v>Haparanda</v>
      </c>
      <c r="C100" s="312">
        <f>IFERROR(VLOOKUP($B100,Totalt!$B$1:$AQ$554,MATCH(C$2,Totalt!$B$1:$AQ$1,0),FALSE),"")</f>
        <v>0</v>
      </c>
      <c r="D100" s="312">
        <f>IFERROR(VLOOKUP($B100,Totalt!$B$1:$AQ$554,MATCH(D$2,Totalt!$B$1:$AQ$1,0),FALSE),"")</f>
        <v>0.104</v>
      </c>
      <c r="E100" s="312">
        <f>IFERROR(VLOOKUP($B100,Totalt!$B$1:$AQ$554,MATCH(E$2,Totalt!$B$1:$AQ$1,0),FALSE),"")</f>
        <v>0</v>
      </c>
      <c r="F100" s="312">
        <f>IFERROR(VLOOKUP($B100,Totalt!$B$1:$AQ$554,MATCH(F$2,Totalt!$B$1:$AQ$1,0),FALSE),"")</f>
        <v>0</v>
      </c>
      <c r="G100" s="312">
        <f>IFERROR(VLOOKUP($B100,Totalt!$B$1:$AQ$554,MATCH(G$2,Totalt!$B$1:$AQ$1,0),FALSE),"")</f>
        <v>0</v>
      </c>
      <c r="H100" s="312">
        <f>IFERROR(VLOOKUP($B100,Totalt!$B$1:$AQ$554,MATCH(H$2,Totalt!$B$1:$AQ$1,0),FALSE),"")</f>
        <v>0</v>
      </c>
      <c r="I100" s="312">
        <f>IFERROR(VLOOKUP($B100,Totalt!$B$1:$AQ$554,MATCH(I$2,Totalt!$B$1:$AQ$1,0),FALSE),"")</f>
        <v>0</v>
      </c>
      <c r="J100" s="312">
        <f>IFERROR(VLOOKUP($B100,Totalt!$B$1:$AQ$554,MATCH(J$2,Totalt!$B$1:$AQ$1,0),FALSE),"")</f>
        <v>0</v>
      </c>
      <c r="K100" s="312">
        <f>IFERROR(VLOOKUP($B100,Totalt!$B$1:$AQ$554,MATCH(K$2,Totalt!$B$1:$AQ$1,0),FALSE),"")</f>
        <v>0</v>
      </c>
      <c r="L100" s="312">
        <f>IFERROR(VLOOKUP($B100,Totalt!$B$1:$AQ$554,MATCH(L$2,Totalt!$B$1:$AQ$1,0),FALSE),"")</f>
        <v>0</v>
      </c>
      <c r="M100" s="312">
        <f>IFERROR(VLOOKUP($B100,Totalt!$B$1:$AQ$554,MATCH(M$2,Totalt!$B$1:$AQ$1,0),FALSE),"")</f>
        <v>0</v>
      </c>
      <c r="N100" s="312">
        <f>IFERROR(VLOOKUP($B100,Totalt!$B$1:$AQ$554,MATCH(N$2,Totalt!$B$1:$AQ$1,0),FALSE),"")</f>
        <v>0</v>
      </c>
      <c r="O100" s="312">
        <f>IFERROR(VLOOKUP($B100,Totalt!$B$1:$AQ$554,MATCH(O$2,Totalt!$B$1:$AQ$1,0),FALSE),"")</f>
        <v>0</v>
      </c>
      <c r="P100" s="312">
        <f>IFERROR(VLOOKUP($B100,Totalt!$B$1:$AQ$554,MATCH(P$2,Totalt!$B$1:$AQ$1,0),FALSE),"")</f>
        <v>4.8170000000000002</v>
      </c>
      <c r="Q100" s="312">
        <f>IFERROR(VLOOKUP($B100,Totalt!$B$1:$AQ$554,MATCH(Q$2,Totalt!$B$1:$AQ$1,0),FALSE),"")</f>
        <v>0</v>
      </c>
      <c r="R100" s="312">
        <f>IFERROR(VLOOKUP($B100,Totalt!$B$1:$AQ$554,MATCH(R$2,Totalt!$B$1:$AQ$1,0),FALSE),"")</f>
        <v>2.4180000000000001</v>
      </c>
      <c r="S100" s="312">
        <f>IFERROR(VLOOKUP($B100,Totalt!$B$1:$AQ$554,MATCH(S$2,Totalt!$B$1:$AQ$1,0),FALSE),"")</f>
        <v>0</v>
      </c>
      <c r="T100" s="312">
        <f>IFERROR(VLOOKUP($B100,Totalt!$B$1:$AQ$554,MATCH(T$2,Totalt!$B$1:$AQ$1,0),FALSE),"")</f>
        <v>0</v>
      </c>
      <c r="U100" s="312">
        <f>IFERROR(VLOOKUP($B100,Totalt!$B$1:$AQ$554,MATCH(U$2,Totalt!$B$1:$AQ$1,0),FALSE),"")</f>
        <v>0</v>
      </c>
      <c r="V100" s="312">
        <f>IFERROR(VLOOKUP($B100,Totalt!$B$1:$AQ$554,MATCH(V$2,Totalt!$B$1:$AQ$1,0),FALSE),"")</f>
        <v>0</v>
      </c>
      <c r="W100" s="312">
        <f>IFERROR(VLOOKUP($B100,Totalt!$B$1:$AQ$554,MATCH(W$2,Totalt!$B$1:$AQ$1,0),FALSE),"")</f>
        <v>2.109</v>
      </c>
      <c r="X100" s="312">
        <f>IFERROR(VLOOKUP($B100,Totalt!$B$1:$AQ$554,MATCH(X$2,Totalt!$B$1:$AQ$1,0),FALSE),"")</f>
        <v>0</v>
      </c>
      <c r="Y100" s="312">
        <f>IFERROR(VLOOKUP($B100,Totalt!$B$1:$AQ$554,MATCH(Y$2,Totalt!$B$1:$AQ$1,0),FALSE),"")</f>
        <v>71.072599999999994</v>
      </c>
      <c r="Z100" s="312">
        <f>IFERROR(VLOOKUP($B100,Totalt!$B$1:$AQ$554,MATCH(Z$2,Totalt!$B$1:$AQ$1,0),FALSE),"")</f>
        <v>0</v>
      </c>
      <c r="AA100" s="312">
        <f>IFERROR(VLOOKUP($B100,Totalt!$B$1:$AQ$554,MATCH(AA$2,Totalt!$B$1:$AQ$1,0),FALSE),"")</f>
        <v>0</v>
      </c>
      <c r="AB100" s="312">
        <f>IFERROR(VLOOKUP($B100,Totalt!$B$1:$AQ$554,MATCH(AB$2,Totalt!$B$1:$AQ$1,0),FALSE),"")</f>
        <v>0</v>
      </c>
      <c r="AC100" s="312">
        <f>IFERROR(VLOOKUP($B100,Totalt!$B$1:$AQ$554,MATCH(AC$2,Totalt!$B$1:$AQ$1,0),FALSE),"")</f>
        <v>0</v>
      </c>
      <c r="AD100" s="312">
        <f>IFERROR(VLOOKUP($B100,Totalt!$B$1:$AQ$554,MATCH(AD$2,Totalt!$B$1:$AQ$1,0),FALSE),"")</f>
        <v>0</v>
      </c>
      <c r="AE100" s="312">
        <f>IFERROR(VLOOKUP($B100,Totalt!$B$1:$AQ$554,MATCH(AE$2,Totalt!$B$1:$AQ$1,0),FALSE),"")</f>
        <v>0</v>
      </c>
      <c r="AF100" s="312">
        <f>IFERROR(VLOOKUP($B100,Totalt!$B$1:$AQ$554,MATCH(AF$2,Totalt!$B$1:$AQ$1,0),FALSE),"")</f>
        <v>0.497</v>
      </c>
      <c r="AG100" s="312">
        <f>IFERROR(VLOOKUP($B100,Totalt!$B$1:$AQ$554,MATCH(AG$2,Totalt!$B$1:$AQ$1,0),FALSE),"")</f>
        <v>0</v>
      </c>
      <c r="AI100" s="245">
        <f t="shared" si="9"/>
        <v>81.017600000000002</v>
      </c>
      <c r="AJ100" s="246">
        <f>IF(ISERROR(1/VLOOKUP($B100,Leveranser!$B$1:$S$500,MATCH("såld värme (gwh)",Leveranser!$B$1:$S$1,0),FALSE)),"",VLOOKUP($B100,Leveranser!$B$1:$S$500,MATCH("såld värme (gwh)",Leveranser!$B$1:$S$1,0),FALSE))</f>
        <v>57</v>
      </c>
      <c r="AK100" t="str">
        <f>IFERROR(IF(VLOOKUP($B100,Totalt!$B$1:$AQ$554,MATCH(AK$2,Totalt!$B$1:$AQ$1,0),FALSE)="","",VLOOKUP($B100,Totalt!$B$1:$AQ$554,MATCH(AK$2,Totalt!$B$1:$AQ$1,0),FALSE)),"")</f>
        <v/>
      </c>
      <c r="AM100" s="247" t="str">
        <f>IF(B100&lt;&gt;"",IF(VLOOKUP($B100,Totalt!$B$1:$AQ$554,MATCH("Kvalitetsgranskad:",Totalt!$B$1:$AQ$1,0),FALSE)="ja",VLOOKUP($B100,Miljö!$B$1:$AG$479,MATCH(AM$2,Miljö!$B$1:$AK$1,0),FALSE),""),"")</f>
        <v>Nej</v>
      </c>
      <c r="AN100" s="247" t="str">
        <f>IF(AM100="ja",VLOOKUP($B100,Miljö!$B$1:$J$479,MATCH("Typ av ursprungsspecificerad el   (Om inget värde anges används Nordisk residualmix, se inforuta) ()",Miljö!$B$1:$J$1,0),FALSE),IF(AM100="nej","Nordisk residualel",""))</f>
        <v>Nordisk residualel</v>
      </c>
      <c r="AO100" s="247">
        <f>IF(AM100="","",VLOOKUP($B100,Miljö!$B$1:$J$479,MATCH("Fossilandel för ursprungspecificerad el ()",Miljö!$B$1:$J$1,0),FALSE))</f>
        <v>0.48399999999999999</v>
      </c>
      <c r="AP100" s="247">
        <f>IF(AM100="","",IFERROR(VLOOKUP($B100,Miljö!$B$1:$J$479,MATCH("Kärnkraftsandel för ursprungsspecificerad el ()",Miljö!$B$1:$J$1,0),FALSE)/1,0))</f>
        <v>0.35</v>
      </c>
      <c r="AQ100" s="247">
        <f t="shared" si="10"/>
        <v>0.16600000000000004</v>
      </c>
      <c r="AR100" s="52"/>
      <c r="AS100" s="247" t="str">
        <f t="shared" si="6"/>
        <v>Nej</v>
      </c>
      <c r="AT100" s="247" t="str">
        <f>IF(AS100="ja",VLOOKUP($B100,Miljö!$B$1:$O$500,MATCH("Fossil andel i procent (%)",Miljö!$B$1:$O$1,0),FALSE)/100,"")</f>
        <v/>
      </c>
      <c r="AU100" s="52"/>
      <c r="AV100" s="247" t="str">
        <f t="shared" si="7"/>
        <v>Nej</v>
      </c>
      <c r="AW100" s="247" t="str">
        <f>IF(AV100="ja",VLOOKUP($B100,'Egen hetvattenprod'!$B$1:$AO$500,MATCH("Värmekälla till värmepumpar ()",'Egen hetvattenprod'!$B$1:$AO$1,0),FALSE),"")</f>
        <v/>
      </c>
      <c r="AY100" s="244" t="str">
        <f t="shared" si="8"/>
        <v>Nej</v>
      </c>
      <c r="AZ100" s="283" t="str">
        <f>IF($AY100="ja",(VLOOKUP($B100,'Egen hetvattenprod'!$B$1:$BX$550,MATCH(AZ$2,'Egen hetvattenprod'!$B$1:$BX$1,0),FALSE)+VLOOKUP($B100,Kraftvärmeprod!$B$1:$BX$550,MATCH(AZ$2,Kraftvärmeprod!$B$1:$BX$1,0),FALSE))/$AC100,"")</f>
        <v/>
      </c>
      <c r="BA100" s="283" t="str">
        <f>IF($AY100="ja",(VLOOKUP($B100,'Egen hetvattenprod'!$B$1:$BX$550,MATCH(BA$2,'Egen hetvattenprod'!$B$1:$BX$1,0),FALSE)+VLOOKUP($B100,Kraftvärmeprod!$B$1:$BX$550,MATCH(BA$2,Kraftvärmeprod!$B$1:$BX$1,0),FALSE))/$AC100,"")</f>
        <v/>
      </c>
      <c r="BB100" s="283" t="str">
        <f>IF($AY100="ja",(VLOOKUP($B100,'Egen hetvattenprod'!$B$1:$BX$550,MATCH(BB$2,'Egen hetvattenprod'!$B$1:$BX$1,0),FALSE)+VLOOKUP($B100,Kraftvärmeprod!$B$1:$BX$550,MATCH(BB$2,Kraftvärmeprod!$B$1:$BX$1,0),FALSE))/$AC100,"")</f>
        <v/>
      </c>
      <c r="BC100" s="283" t="str">
        <f>IF($AY100="ja",(VLOOKUP($B100,'Egen hetvattenprod'!$B$1:$BX$550,MATCH(BC$2,'Egen hetvattenprod'!$B$1:$BX$1,0),FALSE)+VLOOKUP($B100,Kraftvärmeprod!$B$1:$BX$550,MATCH(BC$2,Kraftvärmeprod!$B$1:$BX$1,0),FALSE))/$AC100,"")</f>
        <v/>
      </c>
      <c r="BD100" s="283" t="str">
        <f>IF($AY100="ja",(VLOOKUP($B100,'Egen hetvattenprod'!$B$1:$BX$550,MATCH(BD$2,'Egen hetvattenprod'!$B$1:$BX$1,0),FALSE)+VLOOKUP($B100,Kraftvärmeprod!$B$1:$BX$550,MATCH(BD$2,Kraftvärmeprod!$B$1:$BX$1,0),FALSE))/$AC100,"")</f>
        <v/>
      </c>
      <c r="BF100" s="244" t="str">
        <f t="shared" si="11"/>
        <v>Nej</v>
      </c>
      <c r="BG100" s="283" t="str">
        <f>IF($BF100="ja",VLOOKUP($B100,'Egen hetvattenprod'!$B$1:$BX$550,MATCH("Andelen klimatgaser med fossilt ursprung för avfall ()",'Egen hetvattenprod'!$B$1:$BX$1,0),FALSE),"")</f>
        <v/>
      </c>
      <c r="BH100" s="283" t="str">
        <f>IF($BF100="ja",VLOOKUP($B100,Kraftvärmeprod!$B$1:$BX$550,MATCH("Andelen klimatgaser med fossilt ursprung för avfall ()",Kraftvärmeprod!$B$1:$BX$1,0),FALSE),"")</f>
        <v/>
      </c>
      <c r="BI100" s="307" t="str">
        <f>IF($BF100="ja",VLOOKUP($B100,'Egen hetvattenprod'!$B$1:$BX$550,MATCH("Avfall (GWh)",'Egen hetvattenprod'!$B$1:$BX$1,0),FALSE),"")</f>
        <v/>
      </c>
      <c r="BJ100" s="307" t="str">
        <f>IF($BF100="ja",VLOOKUP($B100,'Slutlig allokering kvv'!$B$1:$BX$550,MATCH("Avfall (GWh)",'Slutlig allokering kvv'!$B$1:$BX$1,0),FALSE),"")</f>
        <v/>
      </c>
      <c r="BK100" s="307" t="str">
        <f>IF($BF100="ja",VLOOKUP($B100,'Köpt hetvatten'!$B$1:$BX$550,MATCH("Avfall i köpt hetvatten",'Köpt hetvatten'!$B$1:$BX$1,0),FALSE),"")</f>
        <v/>
      </c>
      <c r="BL100" s="307" t="str">
        <f>IF($BF100="ja",VLOOKUP($B100,'Egen hetvattenprod'!$B$1:$BX$550,MATCH("Värde enligt ovan. (%)",'Egen hetvattenprod'!$B$1:$BX$1,0),FALSE),"")</f>
        <v/>
      </c>
      <c r="BM100" s="307" t="str">
        <f>IF($BF100="ja",VLOOKUP($B100,Kraftvärmeprod!$B$1:$BX$550,MATCH("Värde enligt ovan. (%)",Kraftvärmeprod!$B$1:$BX$1,0),FALSE),"")</f>
        <v/>
      </c>
      <c r="BN100" s="307"/>
      <c r="BO100" s="307"/>
      <c r="BP100" s="307"/>
      <c r="BQ100" s="307" t="str">
        <f>IF($BF100="ja",VLOOKUP($B100,'Egen hetvattenprod'!$B$1:$BX$550,MATCH("Tillförd olja (fossil) vid avfallsförbränning (GWh)",'Egen hetvattenprod'!$B$1:$BX$1,0),FALSE),"")</f>
        <v/>
      </c>
      <c r="BR100" s="307" t="str">
        <f>IF($BF100="ja",VLOOKUP($B100,Kraftvärmeprod!$B$1:$BX$550,MATCH("Tillförd olja (fossil) vid avfallsförbränning (GWh)",Kraftvärmeprod!$B$1:$BX$1,0),FALSE),"")</f>
        <v/>
      </c>
    </row>
    <row r="101" spans="1:70" x14ac:dyDescent="0.25">
      <c r="A101" s="2" t="str">
        <f>'Miljövärden för publ företag'!B103</f>
        <v>Herrljunga Elektriska AB</v>
      </c>
      <c r="B101" s="2" t="str">
        <f>'Miljövärden för publ företag'!C103</f>
        <v>Herrljunga</v>
      </c>
      <c r="C101" s="312">
        <f>IFERROR(VLOOKUP($B101,Totalt!$B$1:$AQ$554,MATCH(C$2,Totalt!$B$1:$AQ$1,0),FALSE),"")</f>
        <v>0</v>
      </c>
      <c r="D101" s="312">
        <f>IFERROR(VLOOKUP($B101,Totalt!$B$1:$AQ$554,MATCH(D$2,Totalt!$B$1:$AQ$1,0),FALSE),"")</f>
        <v>0.443</v>
      </c>
      <c r="E101" s="312">
        <f>IFERROR(VLOOKUP($B101,Totalt!$B$1:$AQ$554,MATCH(E$2,Totalt!$B$1:$AQ$1,0),FALSE),"")</f>
        <v>0</v>
      </c>
      <c r="F101" s="312">
        <f>IFERROR(VLOOKUP($B101,Totalt!$B$1:$AQ$554,MATCH(F$2,Totalt!$B$1:$AQ$1,0),FALSE),"")</f>
        <v>0</v>
      </c>
      <c r="G101" s="312">
        <f>IFERROR(VLOOKUP($B101,Totalt!$B$1:$AQ$554,MATCH(G$2,Totalt!$B$1:$AQ$1,0),FALSE),"")</f>
        <v>0</v>
      </c>
      <c r="H101" s="312">
        <f>IFERROR(VLOOKUP($B101,Totalt!$B$1:$AQ$554,MATCH(H$2,Totalt!$B$1:$AQ$1,0),FALSE),"")</f>
        <v>0</v>
      </c>
      <c r="I101" s="312">
        <f>IFERROR(VLOOKUP($B101,Totalt!$B$1:$AQ$554,MATCH(I$2,Totalt!$B$1:$AQ$1,0),FALSE),"")</f>
        <v>0</v>
      </c>
      <c r="J101" s="312">
        <f>IFERROR(VLOOKUP($B101,Totalt!$B$1:$AQ$554,MATCH(J$2,Totalt!$B$1:$AQ$1,0),FALSE),"")</f>
        <v>0</v>
      </c>
      <c r="K101" s="312">
        <f>IFERROR(VLOOKUP($B101,Totalt!$B$1:$AQ$554,MATCH(K$2,Totalt!$B$1:$AQ$1,0),FALSE),"")</f>
        <v>0</v>
      </c>
      <c r="L101" s="312">
        <f>IFERROR(VLOOKUP($B101,Totalt!$B$1:$AQ$554,MATCH(L$2,Totalt!$B$1:$AQ$1,0),FALSE),"")</f>
        <v>0</v>
      </c>
      <c r="M101" s="312">
        <f>IFERROR(VLOOKUP($B101,Totalt!$B$1:$AQ$554,MATCH(M$2,Totalt!$B$1:$AQ$1,0),FALSE),"")</f>
        <v>0</v>
      </c>
      <c r="N101" s="312">
        <f>IFERROR(VLOOKUP($B101,Totalt!$B$1:$AQ$554,MATCH(N$2,Totalt!$B$1:$AQ$1,0),FALSE),"")</f>
        <v>0</v>
      </c>
      <c r="O101" s="312">
        <f>IFERROR(VLOOKUP($B101,Totalt!$B$1:$AQ$554,MATCH(O$2,Totalt!$B$1:$AQ$1,0),FALSE),"")</f>
        <v>0</v>
      </c>
      <c r="P101" s="312">
        <f>IFERROR(VLOOKUP($B101,Totalt!$B$1:$AQ$554,MATCH(P$2,Totalt!$B$1:$AQ$1,0),FALSE),"")</f>
        <v>0</v>
      </c>
      <c r="Q101" s="312">
        <f>IFERROR(VLOOKUP($B101,Totalt!$B$1:$AQ$554,MATCH(Q$2,Totalt!$B$1:$AQ$1,0),FALSE),"")</f>
        <v>25.884699999999999</v>
      </c>
      <c r="R101" s="312">
        <f>IFERROR(VLOOKUP($B101,Totalt!$B$1:$AQ$554,MATCH(R$2,Totalt!$B$1:$AQ$1,0),FALSE),"")</f>
        <v>0</v>
      </c>
      <c r="S101" s="312">
        <f>IFERROR(VLOOKUP($B101,Totalt!$B$1:$AQ$554,MATCH(S$2,Totalt!$B$1:$AQ$1,0),FALSE),"")</f>
        <v>0</v>
      </c>
      <c r="T101" s="312">
        <f>IFERROR(VLOOKUP($B101,Totalt!$B$1:$AQ$554,MATCH(T$2,Totalt!$B$1:$AQ$1,0),FALSE),"")</f>
        <v>0</v>
      </c>
      <c r="U101" s="312">
        <f>IFERROR(VLOOKUP($B101,Totalt!$B$1:$AQ$554,MATCH(U$2,Totalt!$B$1:$AQ$1,0),FALSE),"")</f>
        <v>0</v>
      </c>
      <c r="V101" s="312">
        <f>IFERROR(VLOOKUP($B101,Totalt!$B$1:$AQ$554,MATCH(V$2,Totalt!$B$1:$AQ$1,0),FALSE),"")</f>
        <v>0</v>
      </c>
      <c r="W101" s="312">
        <f>IFERROR(VLOOKUP($B101,Totalt!$B$1:$AQ$554,MATCH(W$2,Totalt!$B$1:$AQ$1,0),FALSE),"")</f>
        <v>0</v>
      </c>
      <c r="X101" s="312">
        <f>IFERROR(VLOOKUP($B101,Totalt!$B$1:$AQ$554,MATCH(X$2,Totalt!$B$1:$AQ$1,0),FALSE),"")</f>
        <v>0</v>
      </c>
      <c r="Y101" s="312">
        <f>IFERROR(VLOOKUP($B101,Totalt!$B$1:$AQ$554,MATCH(Y$2,Totalt!$B$1:$AQ$1,0),FALSE),"")</f>
        <v>0</v>
      </c>
      <c r="Z101" s="312">
        <f>IFERROR(VLOOKUP($B101,Totalt!$B$1:$AQ$554,MATCH(Z$2,Totalt!$B$1:$AQ$1,0),FALSE),"")</f>
        <v>0</v>
      </c>
      <c r="AA101" s="312">
        <f>IFERROR(VLOOKUP($B101,Totalt!$B$1:$AQ$554,MATCH(AA$2,Totalt!$B$1:$AQ$1,0),FALSE),"")</f>
        <v>0</v>
      </c>
      <c r="AB101" s="312">
        <f>IFERROR(VLOOKUP($B101,Totalt!$B$1:$AQ$554,MATCH(AB$2,Totalt!$B$1:$AQ$1,0),FALSE),"")</f>
        <v>0</v>
      </c>
      <c r="AC101" s="312">
        <f>IFERROR(VLOOKUP($B101,Totalt!$B$1:$AQ$554,MATCH(AC$2,Totalt!$B$1:$AQ$1,0),FALSE),"")</f>
        <v>0</v>
      </c>
      <c r="AD101" s="312">
        <f>IFERROR(VLOOKUP($B101,Totalt!$B$1:$AQ$554,MATCH(AD$2,Totalt!$B$1:$AQ$1,0),FALSE),"")</f>
        <v>0</v>
      </c>
      <c r="AE101" s="312">
        <f>IFERROR(VLOOKUP($B101,Totalt!$B$1:$AQ$554,MATCH(AE$2,Totalt!$B$1:$AQ$1,0),FALSE),"")</f>
        <v>0</v>
      </c>
      <c r="AF101" s="312">
        <f>IFERROR(VLOOKUP($B101,Totalt!$B$1:$AQ$554,MATCH(AF$2,Totalt!$B$1:$AQ$1,0),FALSE),"")</f>
        <v>4.9119999999999997E-2</v>
      </c>
      <c r="AG101" s="312">
        <f>IFERROR(VLOOKUP($B101,Totalt!$B$1:$AQ$554,MATCH(AG$2,Totalt!$B$1:$AQ$1,0),FALSE),"")</f>
        <v>0</v>
      </c>
      <c r="AI101" s="245">
        <f t="shared" si="9"/>
        <v>26.376819999999999</v>
      </c>
      <c r="AJ101" s="246">
        <f>IF(ISERROR(1/VLOOKUP($B101,Leveranser!$B$1:$S$500,MATCH("såld värme (gwh)",Leveranser!$B$1:$S$1,0),FALSE)),"",VLOOKUP($B101,Leveranser!$B$1:$S$500,MATCH("såld värme (gwh)",Leveranser!$B$1:$S$1,0),FALSE))</f>
        <v>18.353999999999999</v>
      </c>
      <c r="AK101" t="str">
        <f>IFERROR(IF(VLOOKUP($B101,Totalt!$B$1:$AQ$554,MATCH(AK$2,Totalt!$B$1:$AQ$1,0),FALSE)="","",VLOOKUP($B101,Totalt!$B$1:$AQ$554,MATCH(AK$2,Totalt!$B$1:$AQ$1,0),FALSE)),"")</f>
        <v/>
      </c>
      <c r="AM101" s="247" t="str">
        <f>IF(B101&lt;&gt;"",IF(VLOOKUP($B101,Totalt!$B$1:$AQ$554,MATCH("Kvalitetsgranskad:",Totalt!$B$1:$AQ$1,0),FALSE)="ja",VLOOKUP($B101,Miljö!$B$1:$AG$479,MATCH(AM$2,Miljö!$B$1:$AK$1,0),FALSE),""),"")</f>
        <v>Nej</v>
      </c>
      <c r="AN101" s="247" t="str">
        <f>IF(AM101="ja",VLOOKUP($B101,Miljö!$B$1:$J$479,MATCH("Typ av ursprungsspecificerad el   (Om inget värde anges används Nordisk residualmix, se inforuta) ()",Miljö!$B$1:$J$1,0),FALSE),IF(AM101="nej","Nordisk residualel",""))</f>
        <v>Nordisk residualel</v>
      </c>
      <c r="AO101" s="247">
        <f>IF(AM101="","",VLOOKUP($B101,Miljö!$B$1:$J$479,MATCH("Fossilandel för ursprungspecificerad el ()",Miljö!$B$1:$J$1,0),FALSE))</f>
        <v>0.48399999999999999</v>
      </c>
      <c r="AP101" s="247">
        <f>IF(AM101="","",IFERROR(VLOOKUP($B101,Miljö!$B$1:$J$479,MATCH("Kärnkraftsandel för ursprungsspecificerad el ()",Miljö!$B$1:$J$1,0),FALSE)/1,0))</f>
        <v>0.35</v>
      </c>
      <c r="AQ101" s="247">
        <f t="shared" si="10"/>
        <v>0.16600000000000004</v>
      </c>
      <c r="AR101" s="52"/>
      <c r="AS101" s="247" t="str">
        <f t="shared" si="6"/>
        <v>Nej</v>
      </c>
      <c r="AT101" s="247" t="str">
        <f>IF(AS101="ja",VLOOKUP($B101,Miljö!$B$1:$O$500,MATCH("Fossil andel i procent (%)",Miljö!$B$1:$O$1,0),FALSE)/100,"")</f>
        <v/>
      </c>
      <c r="AU101" s="52"/>
      <c r="AV101" s="247" t="str">
        <f t="shared" si="7"/>
        <v>Nej</v>
      </c>
      <c r="AW101" s="247" t="str">
        <f>IF(AV101="ja",VLOOKUP($B101,'Egen hetvattenprod'!$B$1:$AO$500,MATCH("Värmekälla till värmepumpar ()",'Egen hetvattenprod'!$B$1:$AO$1,0),FALSE),"")</f>
        <v/>
      </c>
      <c r="AY101" s="244" t="str">
        <f t="shared" si="8"/>
        <v>Nej</v>
      </c>
      <c r="AZ101" s="283" t="str">
        <f>IF($AY101="ja",(VLOOKUP($B101,'Egen hetvattenprod'!$B$1:$BX$550,MATCH(AZ$2,'Egen hetvattenprod'!$B$1:$BX$1,0),FALSE)+VLOOKUP($B101,Kraftvärmeprod!$B$1:$BX$550,MATCH(AZ$2,Kraftvärmeprod!$B$1:$BX$1,0),FALSE))/$AC101,"")</f>
        <v/>
      </c>
      <c r="BA101" s="283" t="str">
        <f>IF($AY101="ja",(VLOOKUP($B101,'Egen hetvattenprod'!$B$1:$BX$550,MATCH(BA$2,'Egen hetvattenprod'!$B$1:$BX$1,0),FALSE)+VLOOKUP($B101,Kraftvärmeprod!$B$1:$BX$550,MATCH(BA$2,Kraftvärmeprod!$B$1:$BX$1,0),FALSE))/$AC101,"")</f>
        <v/>
      </c>
      <c r="BB101" s="283" t="str">
        <f>IF($AY101="ja",(VLOOKUP($B101,'Egen hetvattenprod'!$B$1:$BX$550,MATCH(BB$2,'Egen hetvattenprod'!$B$1:$BX$1,0),FALSE)+VLOOKUP($B101,Kraftvärmeprod!$B$1:$BX$550,MATCH(BB$2,Kraftvärmeprod!$B$1:$BX$1,0),FALSE))/$AC101,"")</f>
        <v/>
      </c>
      <c r="BC101" s="283" t="str">
        <f>IF($AY101="ja",(VLOOKUP($B101,'Egen hetvattenprod'!$B$1:$BX$550,MATCH(BC$2,'Egen hetvattenprod'!$B$1:$BX$1,0),FALSE)+VLOOKUP($B101,Kraftvärmeprod!$B$1:$BX$550,MATCH(BC$2,Kraftvärmeprod!$B$1:$BX$1,0),FALSE))/$AC101,"")</f>
        <v/>
      </c>
      <c r="BD101" s="283" t="str">
        <f>IF($AY101="ja",(VLOOKUP($B101,'Egen hetvattenprod'!$B$1:$BX$550,MATCH(BD$2,'Egen hetvattenprod'!$B$1:$BX$1,0),FALSE)+VLOOKUP($B101,Kraftvärmeprod!$B$1:$BX$550,MATCH(BD$2,Kraftvärmeprod!$B$1:$BX$1,0),FALSE))/$AC101,"")</f>
        <v/>
      </c>
      <c r="BF101" s="244" t="str">
        <f t="shared" si="11"/>
        <v>Nej</v>
      </c>
      <c r="BG101" s="283" t="str">
        <f>IF($BF101="ja",VLOOKUP($B101,'Egen hetvattenprod'!$B$1:$BX$550,MATCH("Andelen klimatgaser med fossilt ursprung för avfall ()",'Egen hetvattenprod'!$B$1:$BX$1,0),FALSE),"")</f>
        <v/>
      </c>
      <c r="BH101" s="283" t="str">
        <f>IF($BF101="ja",VLOOKUP($B101,Kraftvärmeprod!$B$1:$BX$550,MATCH("Andelen klimatgaser med fossilt ursprung för avfall ()",Kraftvärmeprod!$B$1:$BX$1,0),FALSE),"")</f>
        <v/>
      </c>
      <c r="BI101" s="307" t="str">
        <f>IF($BF101="ja",VLOOKUP($B101,'Egen hetvattenprod'!$B$1:$BX$550,MATCH("Avfall (GWh)",'Egen hetvattenprod'!$B$1:$BX$1,0),FALSE),"")</f>
        <v/>
      </c>
      <c r="BJ101" s="307" t="str">
        <f>IF($BF101="ja",VLOOKUP($B101,'Slutlig allokering kvv'!$B$1:$BX$550,MATCH("Avfall (GWh)",'Slutlig allokering kvv'!$B$1:$BX$1,0),FALSE),"")</f>
        <v/>
      </c>
      <c r="BK101" s="307" t="str">
        <f>IF($BF101="ja",VLOOKUP($B101,'Köpt hetvatten'!$B$1:$BX$550,MATCH("Avfall i köpt hetvatten",'Köpt hetvatten'!$B$1:$BX$1,0),FALSE),"")</f>
        <v/>
      </c>
      <c r="BL101" s="307" t="str">
        <f>IF($BF101="ja",VLOOKUP($B101,'Egen hetvattenprod'!$B$1:$BX$550,MATCH("Värde enligt ovan. (%)",'Egen hetvattenprod'!$B$1:$BX$1,0),FALSE),"")</f>
        <v/>
      </c>
      <c r="BM101" s="307" t="str">
        <f>IF($BF101="ja",VLOOKUP($B101,Kraftvärmeprod!$B$1:$BX$550,MATCH("Värde enligt ovan. (%)",Kraftvärmeprod!$B$1:$BX$1,0),FALSE),"")</f>
        <v/>
      </c>
      <c r="BN101" s="307"/>
      <c r="BO101" s="307"/>
      <c r="BP101" s="307"/>
      <c r="BQ101" s="307" t="str">
        <f>IF($BF101="ja",VLOOKUP($B101,'Egen hetvattenprod'!$B$1:$BX$550,MATCH("Tillförd olja (fossil) vid avfallsförbränning (GWh)",'Egen hetvattenprod'!$B$1:$BX$1,0),FALSE),"")</f>
        <v/>
      </c>
      <c r="BR101" s="307" t="str">
        <f>IF($BF101="ja",VLOOKUP($B101,Kraftvärmeprod!$B$1:$BX$550,MATCH("Tillförd olja (fossil) vid avfallsförbränning (GWh)",Kraftvärmeprod!$B$1:$BX$1,0),FALSE),"")</f>
        <v/>
      </c>
    </row>
    <row r="102" spans="1:70" x14ac:dyDescent="0.25">
      <c r="A102" s="2" t="str">
        <f>'Miljövärden för publ företag'!B104</f>
        <v>Hjo Energi AB</v>
      </c>
      <c r="B102" s="2" t="str">
        <f>'Miljövärden för publ företag'!C104</f>
        <v>Hjo</v>
      </c>
      <c r="C102" s="312">
        <f>IFERROR(VLOOKUP($B102,Totalt!$B$1:$AQ$554,MATCH(C$2,Totalt!$B$1:$AQ$1,0),FALSE),"")</f>
        <v>0</v>
      </c>
      <c r="D102" s="312">
        <f>IFERROR(VLOOKUP($B102,Totalt!$B$1:$AQ$554,MATCH(D$2,Totalt!$B$1:$AQ$1,0),FALSE),"")</f>
        <v>0.3</v>
      </c>
      <c r="E102" s="312">
        <f>IFERROR(VLOOKUP($B102,Totalt!$B$1:$AQ$554,MATCH(E$2,Totalt!$B$1:$AQ$1,0),FALSE),"")</f>
        <v>0</v>
      </c>
      <c r="F102" s="312">
        <f>IFERROR(VLOOKUP($B102,Totalt!$B$1:$AQ$554,MATCH(F$2,Totalt!$B$1:$AQ$1,0),FALSE),"")</f>
        <v>0</v>
      </c>
      <c r="G102" s="312">
        <f>IFERROR(VLOOKUP($B102,Totalt!$B$1:$AQ$554,MATCH(G$2,Totalt!$B$1:$AQ$1,0),FALSE),"")</f>
        <v>0</v>
      </c>
      <c r="H102" s="312">
        <f>IFERROR(VLOOKUP($B102,Totalt!$B$1:$AQ$554,MATCH(H$2,Totalt!$B$1:$AQ$1,0),FALSE),"")</f>
        <v>0</v>
      </c>
      <c r="I102" s="312">
        <f>IFERROR(VLOOKUP($B102,Totalt!$B$1:$AQ$554,MATCH(I$2,Totalt!$B$1:$AQ$1,0),FALSE),"")</f>
        <v>0</v>
      </c>
      <c r="J102" s="312">
        <f>IFERROR(VLOOKUP($B102,Totalt!$B$1:$AQ$554,MATCH(J$2,Totalt!$B$1:$AQ$1,0),FALSE),"")</f>
        <v>0</v>
      </c>
      <c r="K102" s="312">
        <f>IFERROR(VLOOKUP($B102,Totalt!$B$1:$AQ$554,MATCH(K$2,Totalt!$B$1:$AQ$1,0),FALSE),"")</f>
        <v>0</v>
      </c>
      <c r="L102" s="312">
        <f>IFERROR(VLOOKUP($B102,Totalt!$B$1:$AQ$554,MATCH(L$2,Totalt!$B$1:$AQ$1,0),FALSE),"")</f>
        <v>0</v>
      </c>
      <c r="M102" s="312">
        <f>IFERROR(VLOOKUP($B102,Totalt!$B$1:$AQ$554,MATCH(M$2,Totalt!$B$1:$AQ$1,0),FALSE),"")</f>
        <v>0</v>
      </c>
      <c r="N102" s="312">
        <f>IFERROR(VLOOKUP($B102,Totalt!$B$1:$AQ$554,MATCH(N$2,Totalt!$B$1:$AQ$1,0),FALSE),"")</f>
        <v>39.9</v>
      </c>
      <c r="O102" s="312">
        <f>IFERROR(VLOOKUP($B102,Totalt!$B$1:$AQ$554,MATCH(O$2,Totalt!$B$1:$AQ$1,0),FALSE),"")</f>
        <v>0</v>
      </c>
      <c r="P102" s="312">
        <f>IFERROR(VLOOKUP($B102,Totalt!$B$1:$AQ$554,MATCH(P$2,Totalt!$B$1:$AQ$1,0),FALSE),"")</f>
        <v>2.1</v>
      </c>
      <c r="Q102" s="312">
        <f>IFERROR(VLOOKUP($B102,Totalt!$B$1:$AQ$554,MATCH(Q$2,Totalt!$B$1:$AQ$1,0),FALSE),"")</f>
        <v>0</v>
      </c>
      <c r="R102" s="312">
        <f>IFERROR(VLOOKUP($B102,Totalt!$B$1:$AQ$554,MATCH(R$2,Totalt!$B$1:$AQ$1,0),FALSE),"")</f>
        <v>0</v>
      </c>
      <c r="S102" s="312">
        <f>IFERROR(VLOOKUP($B102,Totalt!$B$1:$AQ$554,MATCH(S$2,Totalt!$B$1:$AQ$1,0),FALSE),"")</f>
        <v>0</v>
      </c>
      <c r="T102" s="312">
        <f>IFERROR(VLOOKUP($B102,Totalt!$B$1:$AQ$554,MATCH(T$2,Totalt!$B$1:$AQ$1,0),FALSE),"")</f>
        <v>0</v>
      </c>
      <c r="U102" s="312">
        <f>IFERROR(VLOOKUP($B102,Totalt!$B$1:$AQ$554,MATCH(U$2,Totalt!$B$1:$AQ$1,0),FALSE),"")</f>
        <v>0</v>
      </c>
      <c r="V102" s="312">
        <f>IFERROR(VLOOKUP($B102,Totalt!$B$1:$AQ$554,MATCH(V$2,Totalt!$B$1:$AQ$1,0),FALSE),"")</f>
        <v>0</v>
      </c>
      <c r="W102" s="312">
        <f>IFERROR(VLOOKUP($B102,Totalt!$B$1:$AQ$554,MATCH(W$2,Totalt!$B$1:$AQ$1,0),FALSE),"")</f>
        <v>0</v>
      </c>
      <c r="X102" s="312">
        <f>IFERROR(VLOOKUP($B102,Totalt!$B$1:$AQ$554,MATCH(X$2,Totalt!$B$1:$AQ$1,0),FALSE),"")</f>
        <v>0</v>
      </c>
      <c r="Y102" s="312">
        <f>IFERROR(VLOOKUP($B102,Totalt!$B$1:$AQ$554,MATCH(Y$2,Totalt!$B$1:$AQ$1,0),FALSE),"")</f>
        <v>0</v>
      </c>
      <c r="Z102" s="312">
        <f>IFERROR(VLOOKUP($B102,Totalt!$B$1:$AQ$554,MATCH(Z$2,Totalt!$B$1:$AQ$1,0),FALSE),"")</f>
        <v>0</v>
      </c>
      <c r="AA102" s="312">
        <f>IFERROR(VLOOKUP($B102,Totalt!$B$1:$AQ$554,MATCH(AA$2,Totalt!$B$1:$AQ$1,0),FALSE),"")</f>
        <v>0</v>
      </c>
      <c r="AB102" s="312">
        <f>IFERROR(VLOOKUP($B102,Totalt!$B$1:$AQ$554,MATCH(AB$2,Totalt!$B$1:$AQ$1,0),FALSE),"")</f>
        <v>0</v>
      </c>
      <c r="AC102" s="312">
        <f>IFERROR(VLOOKUP($B102,Totalt!$B$1:$AQ$554,MATCH(AC$2,Totalt!$B$1:$AQ$1,0),FALSE),"")</f>
        <v>5.9</v>
      </c>
      <c r="AD102" s="312">
        <f>IFERROR(VLOOKUP($B102,Totalt!$B$1:$AQ$554,MATCH(AD$2,Totalt!$B$1:$AQ$1,0),FALSE),"")</f>
        <v>0</v>
      </c>
      <c r="AE102" s="312">
        <f>IFERROR(VLOOKUP($B102,Totalt!$B$1:$AQ$554,MATCH(AE$2,Totalt!$B$1:$AQ$1,0),FALSE),"")</f>
        <v>0</v>
      </c>
      <c r="AF102" s="312">
        <f>IFERROR(VLOOKUP($B102,Totalt!$B$1:$AQ$554,MATCH(AF$2,Totalt!$B$1:$AQ$1,0),FALSE),"")</f>
        <v>0.89700000000000002</v>
      </c>
      <c r="AG102" s="312">
        <f>IFERROR(VLOOKUP($B102,Totalt!$B$1:$AQ$554,MATCH(AG$2,Totalt!$B$1:$AQ$1,0),FALSE),"")</f>
        <v>0</v>
      </c>
      <c r="AI102" s="245">
        <f t="shared" si="9"/>
        <v>49.096999999999994</v>
      </c>
      <c r="AJ102" s="246">
        <f>IF(ISERROR(1/VLOOKUP($B102,Leveranser!$B$1:$S$500,MATCH("såld värme (gwh)",Leveranser!$B$1:$S$1,0),FALSE)),"",VLOOKUP($B102,Leveranser!$B$1:$S$500,MATCH("såld värme (gwh)",Leveranser!$B$1:$S$1,0),FALSE))</f>
        <v>33.956000000000003</v>
      </c>
      <c r="AK102" t="str">
        <f>IFERROR(IF(VLOOKUP($B102,Totalt!$B$1:$AQ$554,MATCH(AK$2,Totalt!$B$1:$AQ$1,0),FALSE)="","",VLOOKUP($B102,Totalt!$B$1:$AQ$554,MATCH(AK$2,Totalt!$B$1:$AQ$1,0),FALSE)),"")</f>
        <v/>
      </c>
      <c r="AM102" s="247" t="str">
        <f>IF(B102&lt;&gt;"",IF(VLOOKUP($B102,Totalt!$B$1:$AQ$554,MATCH("Kvalitetsgranskad:",Totalt!$B$1:$AQ$1,0),FALSE)="ja",VLOOKUP($B102,Miljö!$B$1:$AG$479,MATCH(AM$2,Miljö!$B$1:$AK$1,0),FALSE),""),"")</f>
        <v>Ja</v>
      </c>
      <c r="AN102" s="247" t="str">
        <f>IF(AM102="ja",VLOOKUP($B102,Miljö!$B$1:$J$479,MATCH("Typ av ursprungsspecificerad el   (Om inget värde anges används Nordisk residualmix, se inforuta) ()",Miljö!$B$1:$J$1,0),FALSE),IF(AM102="nej","Nordisk residualel",""))</f>
        <v>'Vatten el'</v>
      </c>
      <c r="AO102" s="247">
        <f>IF(AM102="","",VLOOKUP($B102,Miljö!$B$1:$J$479,MATCH("Fossilandel för ursprungspecificerad el ()",Miljö!$B$1:$J$1,0),FALSE))</f>
        <v>0</v>
      </c>
      <c r="AP102" s="247">
        <f>IF(AM102="","",IFERROR(VLOOKUP($B102,Miljö!$B$1:$J$479,MATCH("Kärnkraftsandel för ursprungsspecificerad el ()",Miljö!$B$1:$J$1,0),FALSE)/1,0))</f>
        <v>0</v>
      </c>
      <c r="AQ102" s="247">
        <f t="shared" si="10"/>
        <v>1</v>
      </c>
      <c r="AR102" s="52"/>
      <c r="AS102" s="247" t="str">
        <f t="shared" si="6"/>
        <v>Nej</v>
      </c>
      <c r="AT102" s="247" t="str">
        <f>IF(AS102="ja",VLOOKUP($B102,Miljö!$B$1:$O$500,MATCH("Fossil andel i procent (%)",Miljö!$B$1:$O$1,0),FALSE)/100,"")</f>
        <v/>
      </c>
      <c r="AU102" s="52"/>
      <c r="AV102" s="247" t="str">
        <f t="shared" si="7"/>
        <v>Nej</v>
      </c>
      <c r="AW102" s="247" t="str">
        <f>IF(AV102="ja",VLOOKUP($B102,'Egen hetvattenprod'!$B$1:$AO$500,MATCH("Värmekälla till värmepumpar ()",'Egen hetvattenprod'!$B$1:$AO$1,0),FALSE),"")</f>
        <v/>
      </c>
      <c r="AY102" s="244" t="str">
        <f t="shared" si="8"/>
        <v>Ja</v>
      </c>
      <c r="AZ102" s="283">
        <f>IF($AY102="ja",(VLOOKUP($B102,'Egen hetvattenprod'!$B$1:$BX$550,MATCH(AZ$2,'Egen hetvattenprod'!$B$1:$BX$1,0),FALSE)+VLOOKUP($B102,Kraftvärmeprod!$B$1:$BX$550,MATCH(AZ$2,Kraftvärmeprod!$B$1:$BX$1,0),FALSE))/$AC102,"")</f>
        <v>1</v>
      </c>
      <c r="BA102" s="283">
        <f>IF($AY102="ja",(VLOOKUP($B102,'Egen hetvattenprod'!$B$1:$BX$550,MATCH(BA$2,'Egen hetvattenprod'!$B$1:$BX$1,0),FALSE)+VLOOKUP($B102,Kraftvärmeprod!$B$1:$BX$550,MATCH(BA$2,Kraftvärmeprod!$B$1:$BX$1,0),FALSE))/$AC102,"")</f>
        <v>0</v>
      </c>
      <c r="BB102" s="283">
        <f>IF($AY102="ja",(VLOOKUP($B102,'Egen hetvattenprod'!$B$1:$BX$550,MATCH(BB$2,'Egen hetvattenprod'!$B$1:$BX$1,0),FALSE)+VLOOKUP($B102,Kraftvärmeprod!$B$1:$BX$550,MATCH(BB$2,Kraftvärmeprod!$B$1:$BX$1,0),FALSE))/$AC102,"")</f>
        <v>0</v>
      </c>
      <c r="BC102" s="283">
        <f>IF($AY102="ja",(VLOOKUP($B102,'Egen hetvattenprod'!$B$1:$BX$550,MATCH(BC$2,'Egen hetvattenprod'!$B$1:$BX$1,0),FALSE)+VLOOKUP($B102,Kraftvärmeprod!$B$1:$BX$550,MATCH(BC$2,Kraftvärmeprod!$B$1:$BX$1,0),FALSE))/$AC102,"")</f>
        <v>0</v>
      </c>
      <c r="BD102" s="283">
        <f>IF($AY102="ja",(VLOOKUP($B102,'Egen hetvattenprod'!$B$1:$BX$550,MATCH(BD$2,'Egen hetvattenprod'!$B$1:$BX$1,0),FALSE)+VLOOKUP($B102,Kraftvärmeprod!$B$1:$BX$550,MATCH(BD$2,Kraftvärmeprod!$B$1:$BX$1,0),FALSE))/$AC102,"")</f>
        <v>0</v>
      </c>
      <c r="BF102" s="244" t="str">
        <f t="shared" si="11"/>
        <v>Nej</v>
      </c>
      <c r="BG102" s="283" t="str">
        <f>IF($BF102="ja",VLOOKUP($B102,'Egen hetvattenprod'!$B$1:$BX$550,MATCH("Andelen klimatgaser med fossilt ursprung för avfall ()",'Egen hetvattenprod'!$B$1:$BX$1,0),FALSE),"")</f>
        <v/>
      </c>
      <c r="BH102" s="283" t="str">
        <f>IF($BF102="ja",VLOOKUP($B102,Kraftvärmeprod!$B$1:$BX$550,MATCH("Andelen klimatgaser med fossilt ursprung för avfall ()",Kraftvärmeprod!$B$1:$BX$1,0),FALSE),"")</f>
        <v/>
      </c>
      <c r="BI102" s="307" t="str">
        <f>IF($BF102="ja",VLOOKUP($B102,'Egen hetvattenprod'!$B$1:$BX$550,MATCH("Avfall (GWh)",'Egen hetvattenprod'!$B$1:$BX$1,0),FALSE),"")</f>
        <v/>
      </c>
      <c r="BJ102" s="307" t="str">
        <f>IF($BF102="ja",VLOOKUP($B102,'Slutlig allokering kvv'!$B$1:$BX$550,MATCH("Avfall (GWh)",'Slutlig allokering kvv'!$B$1:$BX$1,0),FALSE),"")</f>
        <v/>
      </c>
      <c r="BK102" s="307" t="str">
        <f>IF($BF102="ja",VLOOKUP($B102,'Köpt hetvatten'!$B$1:$BX$550,MATCH("Avfall i köpt hetvatten",'Köpt hetvatten'!$B$1:$BX$1,0),FALSE),"")</f>
        <v/>
      </c>
      <c r="BL102" s="307" t="str">
        <f>IF($BF102="ja",VLOOKUP($B102,'Egen hetvattenprod'!$B$1:$BX$550,MATCH("Värde enligt ovan. (%)",'Egen hetvattenprod'!$B$1:$BX$1,0),FALSE),"")</f>
        <v/>
      </c>
      <c r="BM102" s="307" t="str">
        <f>IF($BF102="ja",VLOOKUP($B102,Kraftvärmeprod!$B$1:$BX$550,MATCH("Värde enligt ovan. (%)",Kraftvärmeprod!$B$1:$BX$1,0),FALSE),"")</f>
        <v/>
      </c>
      <c r="BN102" s="307"/>
      <c r="BO102" s="307"/>
      <c r="BP102" s="307"/>
      <c r="BQ102" s="307" t="str">
        <f>IF($BF102="ja",VLOOKUP($B102,'Egen hetvattenprod'!$B$1:$BX$550,MATCH("Tillförd olja (fossil) vid avfallsförbränning (GWh)",'Egen hetvattenprod'!$B$1:$BX$1,0),FALSE),"")</f>
        <v/>
      </c>
      <c r="BR102" s="307" t="str">
        <f>IF($BF102="ja",VLOOKUP($B102,Kraftvärmeprod!$B$1:$BX$550,MATCH("Tillförd olja (fossil) vid avfallsförbränning (GWh)",Kraftvärmeprod!$B$1:$BX$1,0),FALSE),"")</f>
        <v/>
      </c>
    </row>
    <row r="103" spans="1:70" x14ac:dyDescent="0.25">
      <c r="A103" s="2" t="str">
        <f>'Miljövärden för publ företag'!B105</f>
        <v>Härnösand Energi &amp; Miljö AB</v>
      </c>
      <c r="B103" s="2" t="str">
        <f>'Miljövärden för publ företag'!C105</f>
        <v>Härnösand</v>
      </c>
      <c r="C103" s="312">
        <f>IFERROR(VLOOKUP($B103,Totalt!$B$1:$AQ$554,MATCH(C$2,Totalt!$B$1:$AQ$1,0),FALSE),"")</f>
        <v>0</v>
      </c>
      <c r="D103" s="312">
        <f>IFERROR(VLOOKUP($B103,Totalt!$B$1:$AQ$554,MATCH(D$2,Totalt!$B$1:$AQ$1,0),FALSE),"")</f>
        <v>0.28999999999999998</v>
      </c>
      <c r="E103" s="312">
        <f>IFERROR(VLOOKUP($B103,Totalt!$B$1:$AQ$554,MATCH(E$2,Totalt!$B$1:$AQ$1,0),FALSE),"")</f>
        <v>0.89</v>
      </c>
      <c r="F103" s="312">
        <f>IFERROR(VLOOKUP($B103,Totalt!$B$1:$AQ$554,MATCH(F$2,Totalt!$B$1:$AQ$1,0),FALSE),"")</f>
        <v>0</v>
      </c>
      <c r="G103" s="312">
        <f>IFERROR(VLOOKUP($B103,Totalt!$B$1:$AQ$554,MATCH(G$2,Totalt!$B$1:$AQ$1,0),FALSE),"")</f>
        <v>0</v>
      </c>
      <c r="H103" s="312">
        <f>IFERROR(VLOOKUP($B103,Totalt!$B$1:$AQ$554,MATCH(H$2,Totalt!$B$1:$AQ$1,0),FALSE),"")</f>
        <v>0</v>
      </c>
      <c r="I103" s="312">
        <f>IFERROR(VLOOKUP($B103,Totalt!$B$1:$AQ$554,MATCH(I$2,Totalt!$B$1:$AQ$1,0),FALSE),"")</f>
        <v>0</v>
      </c>
      <c r="J103" s="312">
        <f>IFERROR(VLOOKUP($B103,Totalt!$B$1:$AQ$554,MATCH(J$2,Totalt!$B$1:$AQ$1,0),FALSE),"")</f>
        <v>2.91</v>
      </c>
      <c r="K103" s="312">
        <f>IFERROR(VLOOKUP($B103,Totalt!$B$1:$AQ$554,MATCH(K$2,Totalt!$B$1:$AQ$1,0),FALSE),"")</f>
        <v>0</v>
      </c>
      <c r="L103" s="312">
        <f>IFERROR(VLOOKUP($B103,Totalt!$B$1:$AQ$554,MATCH(L$2,Totalt!$B$1:$AQ$1,0),FALSE),"")</f>
        <v>0</v>
      </c>
      <c r="M103" s="312">
        <f>IFERROR(VLOOKUP($B103,Totalt!$B$1:$AQ$554,MATCH(M$2,Totalt!$B$1:$AQ$1,0),FALSE),"")</f>
        <v>42.586300000000001</v>
      </c>
      <c r="N103" s="312">
        <f>IFERROR(VLOOKUP($B103,Totalt!$B$1:$AQ$554,MATCH(N$2,Totalt!$B$1:$AQ$1,0),FALSE),"")</f>
        <v>22.595800000000001</v>
      </c>
      <c r="O103" s="312">
        <f>IFERROR(VLOOKUP($B103,Totalt!$B$1:$AQ$554,MATCH(O$2,Totalt!$B$1:$AQ$1,0),FALSE),"")</f>
        <v>2.85026</v>
      </c>
      <c r="P103" s="312">
        <f>IFERROR(VLOOKUP($B103,Totalt!$B$1:$AQ$554,MATCH(P$2,Totalt!$B$1:$AQ$1,0),FALSE),"")</f>
        <v>36.908299999999997</v>
      </c>
      <c r="Q103" s="312">
        <f>IFERROR(VLOOKUP($B103,Totalt!$B$1:$AQ$554,MATCH(Q$2,Totalt!$B$1:$AQ$1,0),FALSE),"")</f>
        <v>0</v>
      </c>
      <c r="R103" s="312">
        <f>IFERROR(VLOOKUP($B103,Totalt!$B$1:$AQ$554,MATCH(R$2,Totalt!$B$1:$AQ$1,0),FALSE),"")</f>
        <v>0</v>
      </c>
      <c r="S103" s="312">
        <f>IFERROR(VLOOKUP($B103,Totalt!$B$1:$AQ$554,MATCH(S$2,Totalt!$B$1:$AQ$1,0),FALSE),"")</f>
        <v>0</v>
      </c>
      <c r="T103" s="312">
        <f>IFERROR(VLOOKUP($B103,Totalt!$B$1:$AQ$554,MATCH(T$2,Totalt!$B$1:$AQ$1,0),FALSE),"")</f>
        <v>0</v>
      </c>
      <c r="U103" s="312">
        <f>IFERROR(VLOOKUP($B103,Totalt!$B$1:$AQ$554,MATCH(U$2,Totalt!$B$1:$AQ$1,0),FALSE),"")</f>
        <v>0</v>
      </c>
      <c r="V103" s="312">
        <f>IFERROR(VLOOKUP($B103,Totalt!$B$1:$AQ$554,MATCH(V$2,Totalt!$B$1:$AQ$1,0),FALSE),"")</f>
        <v>0</v>
      </c>
      <c r="W103" s="312">
        <f>IFERROR(VLOOKUP($B103,Totalt!$B$1:$AQ$554,MATCH(W$2,Totalt!$B$1:$AQ$1,0),FALSE),"")</f>
        <v>0</v>
      </c>
      <c r="X103" s="312">
        <f>IFERROR(VLOOKUP($B103,Totalt!$B$1:$AQ$554,MATCH(X$2,Totalt!$B$1:$AQ$1,0),FALSE),"")</f>
        <v>0</v>
      </c>
      <c r="Y103" s="312">
        <f>IFERROR(VLOOKUP($B103,Totalt!$B$1:$AQ$554,MATCH(Y$2,Totalt!$B$1:$AQ$1,0),FALSE),"")</f>
        <v>19.9619</v>
      </c>
      <c r="Z103" s="312">
        <f>IFERROR(VLOOKUP($B103,Totalt!$B$1:$AQ$554,MATCH(Z$2,Totalt!$B$1:$AQ$1,0),FALSE),"")</f>
        <v>3.77</v>
      </c>
      <c r="AA103" s="312">
        <f>IFERROR(VLOOKUP($B103,Totalt!$B$1:$AQ$554,MATCH(AA$2,Totalt!$B$1:$AQ$1,0),FALSE),"")</f>
        <v>0</v>
      </c>
      <c r="AB103" s="312">
        <f>IFERROR(VLOOKUP($B103,Totalt!$B$1:$AQ$554,MATCH(AB$2,Totalt!$B$1:$AQ$1,0),FALSE),"")</f>
        <v>0</v>
      </c>
      <c r="AC103" s="312">
        <f>IFERROR(VLOOKUP($B103,Totalt!$B$1:$AQ$554,MATCH(AC$2,Totalt!$B$1:$AQ$1,0),FALSE),"")</f>
        <v>31.98</v>
      </c>
      <c r="AD103" s="312">
        <f>IFERROR(VLOOKUP($B103,Totalt!$B$1:$AQ$554,MATCH(AD$2,Totalt!$B$1:$AQ$1,0),FALSE),"")</f>
        <v>53.6</v>
      </c>
      <c r="AE103" s="312">
        <f>IFERROR(VLOOKUP($B103,Totalt!$B$1:$AQ$554,MATCH(AE$2,Totalt!$B$1:$AQ$1,0),FALSE),"")</f>
        <v>0</v>
      </c>
      <c r="AF103" s="312">
        <f>IFERROR(VLOOKUP($B103,Totalt!$B$1:$AQ$554,MATCH(AF$2,Totalt!$B$1:$AQ$1,0),FALSE),"")</f>
        <v>6.6440700000000001</v>
      </c>
      <c r="AG103" s="312">
        <f>IFERROR(VLOOKUP($B103,Totalt!$B$1:$AQ$554,MATCH(AG$2,Totalt!$B$1:$AQ$1,0),FALSE),"")</f>
        <v>0</v>
      </c>
      <c r="AI103" s="245">
        <f t="shared" si="9"/>
        <v>224.98662999999999</v>
      </c>
      <c r="AJ103" s="246">
        <f>IF(ISERROR(1/VLOOKUP($B103,Leveranser!$B$1:$S$500,MATCH("såld värme (gwh)",Leveranser!$B$1:$S$1,0),FALSE)),"",VLOOKUP($B103,Leveranser!$B$1:$S$500,MATCH("såld värme (gwh)",Leveranser!$B$1:$S$1,0),FALSE))</f>
        <v>178.04</v>
      </c>
      <c r="AK103" t="str">
        <f>IFERROR(IF(VLOOKUP($B103,Totalt!$B$1:$AQ$554,MATCH(AK$2,Totalt!$B$1:$AQ$1,0),FALSE)="","",VLOOKUP($B103,Totalt!$B$1:$AQ$554,MATCH(AK$2,Totalt!$B$1:$AQ$1,0),FALSE)),"")</f>
        <v/>
      </c>
      <c r="AM103" s="247" t="str">
        <f>IF(B103&lt;&gt;"",IF(VLOOKUP($B103,Totalt!$B$1:$AQ$554,MATCH("Kvalitetsgranskad:",Totalt!$B$1:$AQ$1,0),FALSE)="ja",VLOOKUP($B103,Miljö!$B$1:$AG$479,MATCH(AM$2,Miljö!$B$1:$AK$1,0),FALSE),""),"")</f>
        <v>Ja</v>
      </c>
      <c r="AN103" s="247" t="str">
        <f>IF(AM103="ja",VLOOKUP($B103,Miljö!$B$1:$J$479,MATCH("Typ av ursprungsspecificerad el   (Om inget värde anges används Nordisk residualmix, se inforuta) ()",Miljö!$B$1:$J$1,0),FALSE),IF(AM103="nej","Nordisk residualel",""))</f>
        <v>'Biokraft'</v>
      </c>
      <c r="AO103" s="247">
        <f>IF(AM103="","",VLOOKUP($B103,Miljö!$B$1:$J$479,MATCH("Fossilandel för ursprungspecificerad el ()",Miljö!$B$1:$J$1,0),FALSE))</f>
        <v>0</v>
      </c>
      <c r="AP103" s="247">
        <f>IF(AM103="","",IFERROR(VLOOKUP($B103,Miljö!$B$1:$J$479,MATCH("Kärnkraftsandel för ursprungsspecificerad el ()",Miljö!$B$1:$J$1,0),FALSE)/1,0))</f>
        <v>0</v>
      </c>
      <c r="AQ103" s="247">
        <f t="shared" si="10"/>
        <v>1</v>
      </c>
      <c r="AR103" s="52"/>
      <c r="AS103" s="247" t="str">
        <f t="shared" si="6"/>
        <v>Nej</v>
      </c>
      <c r="AT103" s="247" t="str">
        <f>IF(AS103="ja",VLOOKUP($B103,Miljö!$B$1:$O$500,MATCH("Fossil andel i procent (%)",Miljö!$B$1:$O$1,0),FALSE)/100,"")</f>
        <v/>
      </c>
      <c r="AU103" s="52"/>
      <c r="AV103" s="247" t="str">
        <f t="shared" si="7"/>
        <v>Nej</v>
      </c>
      <c r="AW103" s="247" t="str">
        <f>IF(AV103="ja",VLOOKUP($B103,'Egen hetvattenprod'!$B$1:$AO$500,MATCH("Värmekälla till värmepumpar ()",'Egen hetvattenprod'!$B$1:$AO$1,0),FALSE),"")</f>
        <v/>
      </c>
      <c r="AY103" s="244" t="str">
        <f t="shared" si="8"/>
        <v>Ja</v>
      </c>
      <c r="AZ103" s="283">
        <f>IF($AY103="ja",(VLOOKUP($B103,'Egen hetvattenprod'!$B$1:$BX$550,MATCH(AZ$2,'Egen hetvattenprod'!$B$1:$BX$1,0),FALSE)+VLOOKUP($B103,Kraftvärmeprod!$B$1:$BX$550,MATCH(AZ$2,Kraftvärmeprod!$B$1:$BX$1,0),FALSE))/$AC103,"")</f>
        <v>0.85</v>
      </c>
      <c r="BA103" s="283">
        <f>IF($AY103="ja",(VLOOKUP($B103,'Egen hetvattenprod'!$B$1:$BX$550,MATCH(BA$2,'Egen hetvattenprod'!$B$1:$BX$1,0),FALSE)+VLOOKUP($B103,Kraftvärmeprod!$B$1:$BX$550,MATCH(BA$2,Kraftvärmeprod!$B$1:$BX$1,0),FALSE))/$AC103,"")</f>
        <v>0</v>
      </c>
      <c r="BB103" s="283">
        <f>IF($AY103="ja",(VLOOKUP($B103,'Egen hetvattenprod'!$B$1:$BX$550,MATCH(BB$2,'Egen hetvattenprod'!$B$1:$BX$1,0),FALSE)+VLOOKUP($B103,Kraftvärmeprod!$B$1:$BX$550,MATCH(BB$2,Kraftvärmeprod!$B$1:$BX$1,0),FALSE))/$AC103,"")</f>
        <v>2.8767979987492187E-3</v>
      </c>
      <c r="BC103" s="283">
        <f>IF($AY103="ja",(VLOOKUP($B103,'Egen hetvattenprod'!$B$1:$BX$550,MATCH(BC$2,'Egen hetvattenprod'!$B$1:$BX$1,0),FALSE)+VLOOKUP($B103,Kraftvärmeprod!$B$1:$BX$550,MATCH(BC$2,Kraftvärmeprod!$B$1:$BX$1,0),FALSE))/$AC103,"")</f>
        <v>0.14712320200125079</v>
      </c>
      <c r="BD103" s="283">
        <f>IF($AY103="ja",(VLOOKUP($B103,'Egen hetvattenprod'!$B$1:$BX$550,MATCH(BD$2,'Egen hetvattenprod'!$B$1:$BX$1,0),FALSE)+VLOOKUP($B103,Kraftvärmeprod!$B$1:$BX$550,MATCH(BD$2,Kraftvärmeprod!$B$1:$BX$1,0),FALSE))/$AC103,"")</f>
        <v>0</v>
      </c>
      <c r="BF103" s="244" t="str">
        <f t="shared" si="11"/>
        <v>Nej</v>
      </c>
      <c r="BG103" s="283" t="str">
        <f>IF($BF103="ja",VLOOKUP($B103,'Egen hetvattenprod'!$B$1:$BX$550,MATCH("Andelen klimatgaser med fossilt ursprung för avfall ()",'Egen hetvattenprod'!$B$1:$BX$1,0),FALSE),"")</f>
        <v/>
      </c>
      <c r="BH103" s="283" t="str">
        <f>IF($BF103="ja",VLOOKUP($B103,Kraftvärmeprod!$B$1:$BX$550,MATCH("Andelen klimatgaser med fossilt ursprung för avfall ()",Kraftvärmeprod!$B$1:$BX$1,0),FALSE),"")</f>
        <v/>
      </c>
      <c r="BI103" s="307" t="str">
        <f>IF($BF103="ja",VLOOKUP($B103,'Egen hetvattenprod'!$B$1:$BX$550,MATCH("Avfall (GWh)",'Egen hetvattenprod'!$B$1:$BX$1,0),FALSE),"")</f>
        <v/>
      </c>
      <c r="BJ103" s="307" t="str">
        <f>IF($BF103="ja",VLOOKUP($B103,'Slutlig allokering kvv'!$B$1:$BX$550,MATCH("Avfall (GWh)",'Slutlig allokering kvv'!$B$1:$BX$1,0),FALSE),"")</f>
        <v/>
      </c>
      <c r="BK103" s="307" t="str">
        <f>IF($BF103="ja",VLOOKUP($B103,'Köpt hetvatten'!$B$1:$BX$550,MATCH("Avfall i köpt hetvatten",'Köpt hetvatten'!$B$1:$BX$1,0),FALSE),"")</f>
        <v/>
      </c>
      <c r="BL103" s="307" t="str">
        <f>IF($BF103="ja",VLOOKUP($B103,'Egen hetvattenprod'!$B$1:$BX$550,MATCH("Värde enligt ovan. (%)",'Egen hetvattenprod'!$B$1:$BX$1,0),FALSE),"")</f>
        <v/>
      </c>
      <c r="BM103" s="307" t="str">
        <f>IF($BF103="ja",VLOOKUP($B103,Kraftvärmeprod!$B$1:$BX$550,MATCH("Värde enligt ovan. (%)",Kraftvärmeprod!$B$1:$BX$1,0),FALSE),"")</f>
        <v/>
      </c>
      <c r="BN103" s="307"/>
      <c r="BO103" s="307"/>
      <c r="BP103" s="307"/>
      <c r="BQ103" s="307" t="str">
        <f>IF($BF103="ja",VLOOKUP($B103,'Egen hetvattenprod'!$B$1:$BX$550,MATCH("Tillförd olja (fossil) vid avfallsförbränning (GWh)",'Egen hetvattenprod'!$B$1:$BX$1,0),FALSE),"")</f>
        <v/>
      </c>
      <c r="BR103" s="307" t="str">
        <f>IF($BF103="ja",VLOOKUP($B103,Kraftvärmeprod!$B$1:$BX$550,MATCH("Tillförd olja (fossil) vid avfallsförbränning (GWh)",Kraftvärmeprod!$B$1:$BX$1,0),FALSE),"")</f>
        <v/>
      </c>
    </row>
    <row r="104" spans="1:70" x14ac:dyDescent="0.25">
      <c r="A104" s="2" t="str">
        <f>'Miljövärden för publ företag'!B106</f>
        <v>Hässleholm Miljö AB</v>
      </c>
      <c r="B104" s="2" t="str">
        <f>'Miljövärden för publ företag'!C106</f>
        <v>Hässleholm</v>
      </c>
      <c r="C104" s="312">
        <f>IFERROR(VLOOKUP($B104,Totalt!$B$1:$AQ$554,MATCH(C$2,Totalt!$B$1:$AQ$1,0),FALSE),"")</f>
        <v>0</v>
      </c>
      <c r="D104" s="312">
        <f>IFERROR(VLOOKUP($B104,Totalt!$B$1:$AQ$554,MATCH(D$2,Totalt!$B$1:$AQ$1,0),FALSE),"")</f>
        <v>1.13588</v>
      </c>
      <c r="E104" s="312">
        <f>IFERROR(VLOOKUP($B104,Totalt!$B$1:$AQ$554,MATCH(E$2,Totalt!$B$1:$AQ$1,0),FALSE),"")</f>
        <v>0</v>
      </c>
      <c r="F104" s="312">
        <f>IFERROR(VLOOKUP($B104,Totalt!$B$1:$AQ$554,MATCH(F$2,Totalt!$B$1:$AQ$1,0),FALSE),"")</f>
        <v>0</v>
      </c>
      <c r="G104" s="312">
        <f>IFERROR(VLOOKUP($B104,Totalt!$B$1:$AQ$554,MATCH(G$2,Totalt!$B$1:$AQ$1,0),FALSE),"")</f>
        <v>0</v>
      </c>
      <c r="H104" s="312">
        <f>IFERROR(VLOOKUP($B104,Totalt!$B$1:$AQ$554,MATCH(H$2,Totalt!$B$1:$AQ$1,0),FALSE),"")</f>
        <v>0</v>
      </c>
      <c r="I104" s="312">
        <f>IFERROR(VLOOKUP($B104,Totalt!$B$1:$AQ$554,MATCH(I$2,Totalt!$B$1:$AQ$1,0),FALSE),"")</f>
        <v>115.82299999999999</v>
      </c>
      <c r="J104" s="312">
        <f>IFERROR(VLOOKUP($B104,Totalt!$B$1:$AQ$554,MATCH(J$2,Totalt!$B$1:$AQ$1,0),FALSE),"")</f>
        <v>0</v>
      </c>
      <c r="K104" s="312">
        <f>IFERROR(VLOOKUP($B104,Totalt!$B$1:$AQ$554,MATCH(K$2,Totalt!$B$1:$AQ$1,0),FALSE),"")</f>
        <v>0</v>
      </c>
      <c r="L104" s="312">
        <f>IFERROR(VLOOKUP($B104,Totalt!$B$1:$AQ$554,MATCH(L$2,Totalt!$B$1:$AQ$1,0),FALSE),"")</f>
        <v>0</v>
      </c>
      <c r="M104" s="312">
        <f>IFERROR(VLOOKUP($B104,Totalt!$B$1:$AQ$554,MATCH(M$2,Totalt!$B$1:$AQ$1,0),FALSE),"")</f>
        <v>0</v>
      </c>
      <c r="N104" s="312">
        <f>IFERROR(VLOOKUP($B104,Totalt!$B$1:$AQ$554,MATCH(N$2,Totalt!$B$1:$AQ$1,0),FALSE),"")</f>
        <v>0</v>
      </c>
      <c r="O104" s="312">
        <f>IFERROR(VLOOKUP($B104,Totalt!$B$1:$AQ$554,MATCH(O$2,Totalt!$B$1:$AQ$1,0),FALSE),"")</f>
        <v>0</v>
      </c>
      <c r="P104" s="312">
        <f>IFERROR(VLOOKUP($B104,Totalt!$B$1:$AQ$554,MATCH(P$2,Totalt!$B$1:$AQ$1,0),FALSE),"")</f>
        <v>101.9</v>
      </c>
      <c r="Q104" s="312">
        <f>IFERROR(VLOOKUP($B104,Totalt!$B$1:$AQ$554,MATCH(Q$2,Totalt!$B$1:$AQ$1,0),FALSE),"")</f>
        <v>0</v>
      </c>
      <c r="R104" s="312">
        <f>IFERROR(VLOOKUP($B104,Totalt!$B$1:$AQ$554,MATCH(R$2,Totalt!$B$1:$AQ$1,0),FALSE),"")</f>
        <v>0</v>
      </c>
      <c r="S104" s="312">
        <f>IFERROR(VLOOKUP($B104,Totalt!$B$1:$AQ$554,MATCH(S$2,Totalt!$B$1:$AQ$1,0),FALSE),"")</f>
        <v>0</v>
      </c>
      <c r="T104" s="312">
        <f>IFERROR(VLOOKUP($B104,Totalt!$B$1:$AQ$554,MATCH(T$2,Totalt!$B$1:$AQ$1,0),FALSE),"")</f>
        <v>0</v>
      </c>
      <c r="U104" s="312">
        <f>IFERROR(VLOOKUP($B104,Totalt!$B$1:$AQ$554,MATCH(U$2,Totalt!$B$1:$AQ$1,0),FALSE),"")</f>
        <v>0</v>
      </c>
      <c r="V104" s="312">
        <f>IFERROR(VLOOKUP($B104,Totalt!$B$1:$AQ$554,MATCH(V$2,Totalt!$B$1:$AQ$1,0),FALSE),"")</f>
        <v>0</v>
      </c>
      <c r="W104" s="312">
        <f>IFERROR(VLOOKUP($B104,Totalt!$B$1:$AQ$554,MATCH(W$2,Totalt!$B$1:$AQ$1,0),FALSE),"")</f>
        <v>0</v>
      </c>
      <c r="X104" s="312">
        <f>IFERROR(VLOOKUP($B104,Totalt!$B$1:$AQ$554,MATCH(X$2,Totalt!$B$1:$AQ$1,0),FALSE),"")</f>
        <v>0</v>
      </c>
      <c r="Y104" s="312">
        <f>IFERROR(VLOOKUP($B104,Totalt!$B$1:$AQ$554,MATCH(Y$2,Totalt!$B$1:$AQ$1,0),FALSE),"")</f>
        <v>0</v>
      </c>
      <c r="Z104" s="312">
        <f>IFERROR(VLOOKUP($B104,Totalt!$B$1:$AQ$554,MATCH(Z$2,Totalt!$B$1:$AQ$1,0),FALSE),"")</f>
        <v>0</v>
      </c>
      <c r="AA104" s="312">
        <f>IFERROR(VLOOKUP($B104,Totalt!$B$1:$AQ$554,MATCH(AA$2,Totalt!$B$1:$AQ$1,0),FALSE),"")</f>
        <v>0</v>
      </c>
      <c r="AB104" s="312">
        <f>IFERROR(VLOOKUP($B104,Totalt!$B$1:$AQ$554,MATCH(AB$2,Totalt!$B$1:$AQ$1,0),FALSE),"")</f>
        <v>0</v>
      </c>
      <c r="AC104" s="312">
        <f>IFERROR(VLOOKUP($B104,Totalt!$B$1:$AQ$554,MATCH(AC$2,Totalt!$B$1:$AQ$1,0),FALSE),"")</f>
        <v>16.5</v>
      </c>
      <c r="AD104" s="312">
        <f>IFERROR(VLOOKUP($B104,Totalt!$B$1:$AQ$554,MATCH(AD$2,Totalt!$B$1:$AQ$1,0),FALSE),"")</f>
        <v>3.1019999999999999</v>
      </c>
      <c r="AE104" s="312">
        <f>IFERROR(VLOOKUP($B104,Totalt!$B$1:$AQ$554,MATCH(AE$2,Totalt!$B$1:$AQ$1,0),FALSE),"")</f>
        <v>0</v>
      </c>
      <c r="AF104" s="312">
        <f>IFERROR(VLOOKUP($B104,Totalt!$B$1:$AQ$554,MATCH(AF$2,Totalt!$B$1:$AQ$1,0),FALSE),"")</f>
        <v>7.8</v>
      </c>
      <c r="AG104" s="312">
        <f>IFERROR(VLOOKUP($B104,Totalt!$B$1:$AQ$554,MATCH(AG$2,Totalt!$B$1:$AQ$1,0),FALSE),"")</f>
        <v>0</v>
      </c>
      <c r="AI104" s="245">
        <f t="shared" si="9"/>
        <v>246.26088000000001</v>
      </c>
      <c r="AJ104" s="246">
        <f>IF(ISERROR(1/VLOOKUP($B104,Leveranser!$B$1:$S$500,MATCH("såld värme (gwh)",Leveranser!$B$1:$S$1,0),FALSE)),"",VLOOKUP($B104,Leveranser!$B$1:$S$500,MATCH("såld värme (gwh)",Leveranser!$B$1:$S$1,0),FALSE))</f>
        <v>180.5</v>
      </c>
      <c r="AK104" t="str">
        <f>IFERROR(IF(VLOOKUP($B104,Totalt!$B$1:$AQ$554,MATCH(AK$2,Totalt!$B$1:$AQ$1,0),FALSE)="","",VLOOKUP($B104,Totalt!$B$1:$AQ$554,MATCH(AK$2,Totalt!$B$1:$AQ$1,0),FALSE)),"")</f>
        <v/>
      </c>
      <c r="AM104" s="247" t="str">
        <f>IF(B104&lt;&gt;"",IF(VLOOKUP($B104,Totalt!$B$1:$AQ$554,MATCH("Kvalitetsgranskad:",Totalt!$B$1:$AQ$1,0),FALSE)="ja",VLOOKUP($B104,Miljö!$B$1:$AG$479,MATCH(AM$2,Miljö!$B$1:$AK$1,0),FALSE),""),"")</f>
        <v>Ja</v>
      </c>
      <c r="AN104" s="247" t="str">
        <f>IF(AM104="ja",VLOOKUP($B104,Miljö!$B$1:$J$479,MATCH("Typ av ursprungsspecificerad el   (Om inget värde anges används Nordisk residualmix, se inforuta) ()",Miljö!$B$1:$J$1,0),FALSE),IF(AM104="nej","Nordisk residualel",""))</f>
        <v>'Vattenkraft'</v>
      </c>
      <c r="AO104" s="247">
        <f>IF(AM104="","",VLOOKUP($B104,Miljö!$B$1:$J$479,MATCH("Fossilandel för ursprungspecificerad el ()",Miljö!$B$1:$J$1,0),FALSE))</f>
        <v>0</v>
      </c>
      <c r="AP104" s="247">
        <f>IF(AM104="","",IFERROR(VLOOKUP($B104,Miljö!$B$1:$J$479,MATCH("Kärnkraftsandel för ursprungsspecificerad el ()",Miljö!$B$1:$J$1,0),FALSE)/1,0))</f>
        <v>0</v>
      </c>
      <c r="AQ104" s="247">
        <f t="shared" si="10"/>
        <v>1</v>
      </c>
      <c r="AR104" s="52"/>
      <c r="AS104" s="247" t="str">
        <f t="shared" si="6"/>
        <v>Nej</v>
      </c>
      <c r="AT104" s="247" t="str">
        <f>IF(AS104="ja",VLOOKUP($B104,Miljö!$B$1:$O$500,MATCH("Fossil andel i procent (%)",Miljö!$B$1:$O$1,0),FALSE)/100,"")</f>
        <v/>
      </c>
      <c r="AU104" s="52"/>
      <c r="AV104" s="247" t="str">
        <f t="shared" si="7"/>
        <v>Nej</v>
      </c>
      <c r="AW104" s="247" t="str">
        <f>IF(AV104="ja",VLOOKUP($B104,'Egen hetvattenprod'!$B$1:$AO$500,MATCH("Värmekälla till värmepumpar ()",'Egen hetvattenprod'!$B$1:$AO$1,0),FALSE),"")</f>
        <v/>
      </c>
      <c r="AY104" s="244" t="str">
        <f t="shared" si="8"/>
        <v>Ja</v>
      </c>
      <c r="AZ104" s="283">
        <f>IF($AY104="ja",(VLOOKUP($B104,'Egen hetvattenprod'!$B$1:$BX$550,MATCH(AZ$2,'Egen hetvattenprod'!$B$1:$BX$1,0),FALSE)+VLOOKUP($B104,Kraftvärmeprod!$B$1:$BX$550,MATCH(AZ$2,Kraftvärmeprod!$B$1:$BX$1,0),FALSE))/$AC104,"")</f>
        <v>1</v>
      </c>
      <c r="BA104" s="283">
        <f>IF($AY104="ja",(VLOOKUP($B104,'Egen hetvattenprod'!$B$1:$BX$550,MATCH(BA$2,'Egen hetvattenprod'!$B$1:$BX$1,0),FALSE)+VLOOKUP($B104,Kraftvärmeprod!$B$1:$BX$550,MATCH(BA$2,Kraftvärmeprod!$B$1:$BX$1,0),FALSE))/$AC104,"")</f>
        <v>0</v>
      </c>
      <c r="BB104" s="283">
        <f>IF($AY104="ja",(VLOOKUP($B104,'Egen hetvattenprod'!$B$1:$BX$550,MATCH(BB$2,'Egen hetvattenprod'!$B$1:$BX$1,0),FALSE)+VLOOKUP($B104,Kraftvärmeprod!$B$1:$BX$550,MATCH(BB$2,Kraftvärmeprod!$B$1:$BX$1,0),FALSE))/$AC104,"")</f>
        <v>0</v>
      </c>
      <c r="BC104" s="283">
        <f>IF($AY104="ja",(VLOOKUP($B104,'Egen hetvattenprod'!$B$1:$BX$550,MATCH(BC$2,'Egen hetvattenprod'!$B$1:$BX$1,0),FALSE)+VLOOKUP($B104,Kraftvärmeprod!$B$1:$BX$550,MATCH(BC$2,Kraftvärmeprod!$B$1:$BX$1,0),FALSE))/$AC104,"")</f>
        <v>0</v>
      </c>
      <c r="BD104" s="283">
        <f>IF($AY104="ja",(VLOOKUP($B104,'Egen hetvattenprod'!$B$1:$BX$550,MATCH(BD$2,'Egen hetvattenprod'!$B$1:$BX$1,0),FALSE)+VLOOKUP($B104,Kraftvärmeprod!$B$1:$BX$550,MATCH(BD$2,Kraftvärmeprod!$B$1:$BX$1,0),FALSE))/$AC104,"")</f>
        <v>0</v>
      </c>
      <c r="BF104" s="244" t="str">
        <f t="shared" si="11"/>
        <v>Ja</v>
      </c>
      <c r="BG104" s="283" t="str">
        <f>IF($BF104="ja",VLOOKUP($B104,'Egen hetvattenprod'!$B$1:$BX$550,MATCH("Andelen klimatgaser med fossilt ursprung för avfall ()",'Egen hetvattenprod'!$B$1:$BX$1,0),FALSE),"")</f>
        <v>Ingen redovisning</v>
      </c>
      <c r="BH104" s="283" t="str">
        <f>IF($BF104="ja",VLOOKUP($B104,Kraftvärmeprod!$B$1:$BX$550,MATCH("Andelen klimatgaser med fossilt ursprung för avfall ()",Kraftvärmeprod!$B$1:$BX$1,0),FALSE),"")</f>
        <v>Schablon</v>
      </c>
      <c r="BI104" s="307" t="str">
        <f>IF($BF104="ja",VLOOKUP($B104,'Egen hetvattenprod'!$B$1:$BX$550,MATCH("Avfall (GWh)",'Egen hetvattenprod'!$B$1:$BX$1,0),FALSE),"")</f>
        <v>ET</v>
      </c>
      <c r="BJ104" s="307">
        <f>IF($BF104="ja",VLOOKUP($B104,'Slutlig allokering kvv'!$B$1:$BX$550,MATCH("Avfall (GWh)",'Slutlig allokering kvv'!$B$1:$BX$1,0),FALSE),"")</f>
        <v>115.82299999999999</v>
      </c>
      <c r="BK104" s="307">
        <f>IF($BF104="ja",VLOOKUP($B104,'Köpt hetvatten'!$B$1:$BX$550,MATCH("Avfall i köpt hetvatten",'Köpt hetvatten'!$B$1:$BX$1,0),FALSE),"")</f>
        <v>0</v>
      </c>
      <c r="BL104" s="307" t="str">
        <f>IF($BF104="ja",VLOOKUP($B104,'Egen hetvattenprod'!$B$1:$BX$550,MATCH("Värde enligt ovan. (%)",'Egen hetvattenprod'!$B$1:$BX$1,0),FALSE),"")</f>
        <v>ET</v>
      </c>
      <c r="BM104" s="307">
        <f>IF($BF104="ja",VLOOKUP($B104,Kraftvärmeprod!$B$1:$BX$550,MATCH("Värde enligt ovan. (%)",Kraftvärmeprod!$B$1:$BX$1,0),FALSE),"")</f>
        <v>40.5</v>
      </c>
      <c r="BN104" s="307"/>
      <c r="BO104" s="307"/>
      <c r="BP104" s="307"/>
      <c r="BQ104" s="307" t="str">
        <f>IF($BF104="ja",VLOOKUP($B104,'Egen hetvattenprod'!$B$1:$BX$550,MATCH("Tillförd olja (fossil) vid avfallsförbränning (GWh)",'Egen hetvattenprod'!$B$1:$BX$1,0),FALSE),"")</f>
        <v>ET</v>
      </c>
      <c r="BR104" s="307">
        <f>IF($BF104="ja",VLOOKUP($B104,Kraftvärmeprod!$B$1:$BX$550,MATCH("Tillförd olja (fossil) vid avfallsförbränning (GWh)",Kraftvärmeprod!$B$1:$BX$1,0),FALSE),"")</f>
        <v>0.4</v>
      </c>
    </row>
    <row r="105" spans="1:70" x14ac:dyDescent="0.25">
      <c r="A105" s="2" t="str">
        <f>'Miljövärden för publ företag'!B107</f>
        <v>Hässleholm Miljö AB</v>
      </c>
      <c r="B105" s="2" t="str">
        <f>'Miljövärden för publ företag'!C107</f>
        <v>Tyringe</v>
      </c>
      <c r="C105" s="312">
        <f>IFERROR(VLOOKUP($B105,Totalt!$B$1:$AQ$554,MATCH(C$2,Totalt!$B$1:$AQ$1,0),FALSE),"")</f>
        <v>0</v>
      </c>
      <c r="D105" s="312">
        <f>IFERROR(VLOOKUP($B105,Totalt!$B$1:$AQ$554,MATCH(D$2,Totalt!$B$1:$AQ$1,0),FALSE),"")</f>
        <v>0.16</v>
      </c>
      <c r="E105" s="312">
        <f>IFERROR(VLOOKUP($B105,Totalt!$B$1:$AQ$554,MATCH(E$2,Totalt!$B$1:$AQ$1,0),FALSE),"")</f>
        <v>0</v>
      </c>
      <c r="F105" s="312">
        <f>IFERROR(VLOOKUP($B105,Totalt!$B$1:$AQ$554,MATCH(F$2,Totalt!$B$1:$AQ$1,0),FALSE),"")</f>
        <v>0</v>
      </c>
      <c r="G105" s="312">
        <f>IFERROR(VLOOKUP($B105,Totalt!$B$1:$AQ$554,MATCH(G$2,Totalt!$B$1:$AQ$1,0),FALSE),"")</f>
        <v>0</v>
      </c>
      <c r="H105" s="312">
        <f>IFERROR(VLOOKUP($B105,Totalt!$B$1:$AQ$554,MATCH(H$2,Totalt!$B$1:$AQ$1,0),FALSE),"")</f>
        <v>0</v>
      </c>
      <c r="I105" s="312">
        <f>IFERROR(VLOOKUP($B105,Totalt!$B$1:$AQ$554,MATCH(I$2,Totalt!$B$1:$AQ$1,0),FALSE),"")</f>
        <v>0</v>
      </c>
      <c r="J105" s="312">
        <f>IFERROR(VLOOKUP($B105,Totalt!$B$1:$AQ$554,MATCH(J$2,Totalt!$B$1:$AQ$1,0),FALSE),"")</f>
        <v>0</v>
      </c>
      <c r="K105" s="312">
        <f>IFERROR(VLOOKUP($B105,Totalt!$B$1:$AQ$554,MATCH(K$2,Totalt!$B$1:$AQ$1,0),FALSE),"")</f>
        <v>0</v>
      </c>
      <c r="L105" s="312">
        <f>IFERROR(VLOOKUP($B105,Totalt!$B$1:$AQ$554,MATCH(L$2,Totalt!$B$1:$AQ$1,0),FALSE),"")</f>
        <v>0</v>
      </c>
      <c r="M105" s="312">
        <f>IFERROR(VLOOKUP($B105,Totalt!$B$1:$AQ$554,MATCH(M$2,Totalt!$B$1:$AQ$1,0),FALSE),"")</f>
        <v>0</v>
      </c>
      <c r="N105" s="312">
        <f>IFERROR(VLOOKUP($B105,Totalt!$B$1:$AQ$554,MATCH(N$2,Totalt!$B$1:$AQ$1,0),FALSE),"")</f>
        <v>0</v>
      </c>
      <c r="O105" s="312">
        <f>IFERROR(VLOOKUP($B105,Totalt!$B$1:$AQ$554,MATCH(O$2,Totalt!$B$1:$AQ$1,0),FALSE),"")</f>
        <v>0</v>
      </c>
      <c r="P105" s="312">
        <f>IFERROR(VLOOKUP($B105,Totalt!$B$1:$AQ$554,MATCH(P$2,Totalt!$B$1:$AQ$1,0),FALSE),"")</f>
        <v>24.3</v>
      </c>
      <c r="Q105" s="312">
        <f>IFERROR(VLOOKUP($B105,Totalt!$B$1:$AQ$554,MATCH(Q$2,Totalt!$B$1:$AQ$1,0),FALSE),"")</f>
        <v>0</v>
      </c>
      <c r="R105" s="312">
        <f>IFERROR(VLOOKUP($B105,Totalt!$B$1:$AQ$554,MATCH(R$2,Totalt!$B$1:$AQ$1,0),FALSE),"")</f>
        <v>0</v>
      </c>
      <c r="S105" s="312">
        <f>IFERROR(VLOOKUP($B105,Totalt!$B$1:$AQ$554,MATCH(S$2,Totalt!$B$1:$AQ$1,0),FALSE),"")</f>
        <v>0</v>
      </c>
      <c r="T105" s="312">
        <f>IFERROR(VLOOKUP($B105,Totalt!$B$1:$AQ$554,MATCH(T$2,Totalt!$B$1:$AQ$1,0),FALSE),"")</f>
        <v>0</v>
      </c>
      <c r="U105" s="312">
        <f>IFERROR(VLOOKUP($B105,Totalt!$B$1:$AQ$554,MATCH(U$2,Totalt!$B$1:$AQ$1,0),FALSE),"")</f>
        <v>0</v>
      </c>
      <c r="V105" s="312">
        <f>IFERROR(VLOOKUP($B105,Totalt!$B$1:$AQ$554,MATCH(V$2,Totalt!$B$1:$AQ$1,0),FALSE),"")</f>
        <v>0</v>
      </c>
      <c r="W105" s="312">
        <f>IFERROR(VLOOKUP($B105,Totalt!$B$1:$AQ$554,MATCH(W$2,Totalt!$B$1:$AQ$1,0),FALSE),"")</f>
        <v>0</v>
      </c>
      <c r="X105" s="312">
        <f>IFERROR(VLOOKUP($B105,Totalt!$B$1:$AQ$554,MATCH(X$2,Totalt!$B$1:$AQ$1,0),FALSE),"")</f>
        <v>0</v>
      </c>
      <c r="Y105" s="312">
        <f>IFERROR(VLOOKUP($B105,Totalt!$B$1:$AQ$554,MATCH(Y$2,Totalt!$B$1:$AQ$1,0),FALSE),"")</f>
        <v>0</v>
      </c>
      <c r="Z105" s="312">
        <f>IFERROR(VLOOKUP($B105,Totalt!$B$1:$AQ$554,MATCH(Z$2,Totalt!$B$1:$AQ$1,0),FALSE),"")</f>
        <v>0</v>
      </c>
      <c r="AA105" s="312">
        <f>IFERROR(VLOOKUP($B105,Totalt!$B$1:$AQ$554,MATCH(AA$2,Totalt!$B$1:$AQ$1,0),FALSE),"")</f>
        <v>0</v>
      </c>
      <c r="AB105" s="312">
        <f>IFERROR(VLOOKUP($B105,Totalt!$B$1:$AQ$554,MATCH(AB$2,Totalt!$B$1:$AQ$1,0),FALSE),"")</f>
        <v>0</v>
      </c>
      <c r="AC105" s="312">
        <f>IFERROR(VLOOKUP($B105,Totalt!$B$1:$AQ$554,MATCH(AC$2,Totalt!$B$1:$AQ$1,0),FALSE),"")</f>
        <v>0</v>
      </c>
      <c r="AD105" s="312">
        <f>IFERROR(VLOOKUP($B105,Totalt!$B$1:$AQ$554,MATCH(AD$2,Totalt!$B$1:$AQ$1,0),FALSE),"")</f>
        <v>0</v>
      </c>
      <c r="AE105" s="312">
        <f>IFERROR(VLOOKUP($B105,Totalt!$B$1:$AQ$554,MATCH(AE$2,Totalt!$B$1:$AQ$1,0),FALSE),"")</f>
        <v>0</v>
      </c>
      <c r="AF105" s="312">
        <f>IFERROR(VLOOKUP($B105,Totalt!$B$1:$AQ$554,MATCH(AF$2,Totalt!$B$1:$AQ$1,0),FALSE),"")</f>
        <v>0.57999999999999996</v>
      </c>
      <c r="AG105" s="312">
        <f>IFERROR(VLOOKUP($B105,Totalt!$B$1:$AQ$554,MATCH(AG$2,Totalt!$B$1:$AQ$1,0),FALSE),"")</f>
        <v>0</v>
      </c>
      <c r="AI105" s="245">
        <f t="shared" si="9"/>
        <v>25.04</v>
      </c>
      <c r="AJ105" s="246">
        <f>IF(ISERROR(1/VLOOKUP($B105,Leveranser!$B$1:$S$500,MATCH("såld värme (gwh)",Leveranser!$B$1:$S$1,0),FALSE)),"",VLOOKUP($B105,Leveranser!$B$1:$S$500,MATCH("såld värme (gwh)",Leveranser!$B$1:$S$1,0),FALSE))</f>
        <v>17.7</v>
      </c>
      <c r="AK105" t="str">
        <f>IFERROR(IF(VLOOKUP($B105,Totalt!$B$1:$AQ$554,MATCH(AK$2,Totalt!$B$1:$AQ$1,0),FALSE)="","",VLOOKUP($B105,Totalt!$B$1:$AQ$554,MATCH(AK$2,Totalt!$B$1:$AQ$1,0),FALSE)),"")</f>
        <v/>
      </c>
      <c r="AM105" s="247" t="str">
        <f>IF(B105&lt;&gt;"",IF(VLOOKUP($B105,Totalt!$B$1:$AQ$554,MATCH("Kvalitetsgranskad:",Totalt!$B$1:$AQ$1,0),FALSE)="ja",VLOOKUP($B105,Miljö!$B$1:$AG$479,MATCH(AM$2,Miljö!$B$1:$AK$1,0),FALSE),""),"")</f>
        <v>Ja</v>
      </c>
      <c r="AN105" s="247" t="str">
        <f>IF(AM105="ja",VLOOKUP($B105,Miljö!$B$1:$J$479,MATCH("Typ av ursprungsspecificerad el   (Om inget värde anges används Nordisk residualmix, se inforuta) ()",Miljö!$B$1:$J$1,0),FALSE),IF(AM105="nej","Nordisk residualel",""))</f>
        <v>'Vattenkraft'</v>
      </c>
      <c r="AO105" s="247">
        <f>IF(AM105="","",VLOOKUP($B105,Miljö!$B$1:$J$479,MATCH("Fossilandel för ursprungspecificerad el ()",Miljö!$B$1:$J$1,0),FALSE))</f>
        <v>0</v>
      </c>
      <c r="AP105" s="247">
        <f>IF(AM105="","",IFERROR(VLOOKUP($B105,Miljö!$B$1:$J$479,MATCH("Kärnkraftsandel för ursprungsspecificerad el ()",Miljö!$B$1:$J$1,0),FALSE)/1,0))</f>
        <v>0</v>
      </c>
      <c r="AQ105" s="247">
        <f t="shared" si="10"/>
        <v>1</v>
      </c>
      <c r="AR105" s="52"/>
      <c r="AS105" s="247" t="str">
        <f t="shared" si="6"/>
        <v>Nej</v>
      </c>
      <c r="AT105" s="247" t="str">
        <f>IF(AS105="ja",VLOOKUP($B105,Miljö!$B$1:$O$500,MATCH("Fossil andel i procent (%)",Miljö!$B$1:$O$1,0),FALSE)/100,"")</f>
        <v/>
      </c>
      <c r="AU105" s="52"/>
      <c r="AV105" s="247" t="str">
        <f t="shared" si="7"/>
        <v>Nej</v>
      </c>
      <c r="AW105" s="247" t="str">
        <f>IF(AV105="ja",VLOOKUP($B105,'Egen hetvattenprod'!$B$1:$AO$500,MATCH("Värmekälla till värmepumpar ()",'Egen hetvattenprod'!$B$1:$AO$1,0),FALSE),"")</f>
        <v/>
      </c>
      <c r="AY105" s="244" t="str">
        <f t="shared" si="8"/>
        <v>Nej</v>
      </c>
      <c r="AZ105" s="283" t="str">
        <f>IF($AY105="ja",(VLOOKUP($B105,'Egen hetvattenprod'!$B$1:$BX$550,MATCH(AZ$2,'Egen hetvattenprod'!$B$1:$BX$1,0),FALSE)+VLOOKUP($B105,Kraftvärmeprod!$B$1:$BX$550,MATCH(AZ$2,Kraftvärmeprod!$B$1:$BX$1,0),FALSE))/$AC105,"")</f>
        <v/>
      </c>
      <c r="BA105" s="283" t="str">
        <f>IF($AY105="ja",(VLOOKUP($B105,'Egen hetvattenprod'!$B$1:$BX$550,MATCH(BA$2,'Egen hetvattenprod'!$B$1:$BX$1,0),FALSE)+VLOOKUP($B105,Kraftvärmeprod!$B$1:$BX$550,MATCH(BA$2,Kraftvärmeprod!$B$1:$BX$1,0),FALSE))/$AC105,"")</f>
        <v/>
      </c>
      <c r="BB105" s="283" t="str">
        <f>IF($AY105="ja",(VLOOKUP($B105,'Egen hetvattenprod'!$B$1:$BX$550,MATCH(BB$2,'Egen hetvattenprod'!$B$1:$BX$1,0),FALSE)+VLOOKUP($B105,Kraftvärmeprod!$B$1:$BX$550,MATCH(BB$2,Kraftvärmeprod!$B$1:$BX$1,0),FALSE))/$AC105,"")</f>
        <v/>
      </c>
      <c r="BC105" s="283" t="str">
        <f>IF($AY105="ja",(VLOOKUP($B105,'Egen hetvattenprod'!$B$1:$BX$550,MATCH(BC$2,'Egen hetvattenprod'!$B$1:$BX$1,0),FALSE)+VLOOKUP($B105,Kraftvärmeprod!$B$1:$BX$550,MATCH(BC$2,Kraftvärmeprod!$B$1:$BX$1,0),FALSE))/$AC105,"")</f>
        <v/>
      </c>
      <c r="BD105" s="283" t="str">
        <f>IF($AY105="ja",(VLOOKUP($B105,'Egen hetvattenprod'!$B$1:$BX$550,MATCH(BD$2,'Egen hetvattenprod'!$B$1:$BX$1,0),FALSE)+VLOOKUP($B105,Kraftvärmeprod!$B$1:$BX$550,MATCH(BD$2,Kraftvärmeprod!$B$1:$BX$1,0),FALSE))/$AC105,"")</f>
        <v/>
      </c>
      <c r="BF105" s="244" t="str">
        <f t="shared" si="11"/>
        <v>Nej</v>
      </c>
      <c r="BG105" s="283" t="str">
        <f>IF($BF105="ja",VLOOKUP($B105,'Egen hetvattenprod'!$B$1:$BX$550,MATCH("Andelen klimatgaser med fossilt ursprung för avfall ()",'Egen hetvattenprod'!$B$1:$BX$1,0),FALSE),"")</f>
        <v/>
      </c>
      <c r="BH105" s="283" t="str">
        <f>IF($BF105="ja",VLOOKUP($B105,Kraftvärmeprod!$B$1:$BX$550,MATCH("Andelen klimatgaser med fossilt ursprung för avfall ()",Kraftvärmeprod!$B$1:$BX$1,0),FALSE),"")</f>
        <v/>
      </c>
      <c r="BI105" s="307" t="str">
        <f>IF($BF105="ja",VLOOKUP($B105,'Egen hetvattenprod'!$B$1:$BX$550,MATCH("Avfall (GWh)",'Egen hetvattenprod'!$B$1:$BX$1,0),FALSE),"")</f>
        <v/>
      </c>
      <c r="BJ105" s="307" t="str">
        <f>IF($BF105="ja",VLOOKUP($B105,'Slutlig allokering kvv'!$B$1:$BX$550,MATCH("Avfall (GWh)",'Slutlig allokering kvv'!$B$1:$BX$1,0),FALSE),"")</f>
        <v/>
      </c>
      <c r="BK105" s="307" t="str">
        <f>IF($BF105="ja",VLOOKUP($B105,'Köpt hetvatten'!$B$1:$BX$550,MATCH("Avfall i köpt hetvatten",'Köpt hetvatten'!$B$1:$BX$1,0),FALSE),"")</f>
        <v/>
      </c>
      <c r="BL105" s="307" t="str">
        <f>IF($BF105="ja",VLOOKUP($B105,'Egen hetvattenprod'!$B$1:$BX$550,MATCH("Värde enligt ovan. (%)",'Egen hetvattenprod'!$B$1:$BX$1,0),FALSE),"")</f>
        <v/>
      </c>
      <c r="BM105" s="307" t="str">
        <f>IF($BF105="ja",VLOOKUP($B105,Kraftvärmeprod!$B$1:$BX$550,MATCH("Värde enligt ovan. (%)",Kraftvärmeprod!$B$1:$BX$1,0),FALSE),"")</f>
        <v/>
      </c>
      <c r="BN105" s="307"/>
      <c r="BO105" s="307"/>
      <c r="BP105" s="307"/>
      <c r="BQ105" s="307" t="str">
        <f>IF($BF105="ja",VLOOKUP($B105,'Egen hetvattenprod'!$B$1:$BX$550,MATCH("Tillförd olja (fossil) vid avfallsförbränning (GWh)",'Egen hetvattenprod'!$B$1:$BX$1,0),FALSE),"")</f>
        <v/>
      </c>
      <c r="BR105" s="307" t="str">
        <f>IF($BF105="ja",VLOOKUP($B105,Kraftvärmeprod!$B$1:$BX$550,MATCH("Tillförd olja (fossil) vid avfallsförbränning (GWh)",Kraftvärmeprod!$B$1:$BX$1,0),FALSE),"")</f>
        <v/>
      </c>
    </row>
    <row r="106" spans="1:70" x14ac:dyDescent="0.25">
      <c r="A106" s="2" t="str">
        <f>'Miljövärden för publ företag'!B108</f>
        <v>Höganäs Energi AB</v>
      </c>
      <c r="B106" s="2" t="str">
        <f>'Miljövärden för publ företag'!C108</f>
        <v>Höganäs</v>
      </c>
      <c r="C106" s="312">
        <f>IFERROR(VLOOKUP($B106,Totalt!$B$1:$AQ$554,MATCH(C$2,Totalt!$B$1:$AQ$1,0),FALSE),"")</f>
        <v>0</v>
      </c>
      <c r="D106" s="312">
        <f>IFERROR(VLOOKUP($B106,Totalt!$B$1:$AQ$554,MATCH(D$2,Totalt!$B$1:$AQ$1,0),FALSE),"")</f>
        <v>0</v>
      </c>
      <c r="E106" s="312">
        <f>IFERROR(VLOOKUP($B106,Totalt!$B$1:$AQ$554,MATCH(E$2,Totalt!$B$1:$AQ$1,0),FALSE),"")</f>
        <v>0</v>
      </c>
      <c r="F106" s="312">
        <f>IFERROR(VLOOKUP($B106,Totalt!$B$1:$AQ$554,MATCH(F$2,Totalt!$B$1:$AQ$1,0),FALSE),"")</f>
        <v>0</v>
      </c>
      <c r="G106" s="312">
        <f>IFERROR(VLOOKUP($B106,Totalt!$B$1:$AQ$554,MATCH(G$2,Totalt!$B$1:$AQ$1,0),FALSE),"")</f>
        <v>0.45200000000000001</v>
      </c>
      <c r="H106" s="312">
        <f>IFERROR(VLOOKUP($B106,Totalt!$B$1:$AQ$554,MATCH(H$2,Totalt!$B$1:$AQ$1,0),FALSE),"")</f>
        <v>0</v>
      </c>
      <c r="I106" s="312">
        <f>IFERROR(VLOOKUP($B106,Totalt!$B$1:$AQ$554,MATCH(I$2,Totalt!$B$1:$AQ$1,0),FALSE),"")</f>
        <v>0</v>
      </c>
      <c r="J106" s="312">
        <f>IFERROR(VLOOKUP($B106,Totalt!$B$1:$AQ$554,MATCH(J$2,Totalt!$B$1:$AQ$1,0),FALSE),"")</f>
        <v>0</v>
      </c>
      <c r="K106" s="312">
        <f>IFERROR(VLOOKUP($B106,Totalt!$B$1:$AQ$554,MATCH(K$2,Totalt!$B$1:$AQ$1,0),FALSE),"")</f>
        <v>0</v>
      </c>
      <c r="L106" s="312">
        <f>IFERROR(VLOOKUP($B106,Totalt!$B$1:$AQ$554,MATCH(L$2,Totalt!$B$1:$AQ$1,0),FALSE),"")</f>
        <v>0</v>
      </c>
      <c r="M106" s="312">
        <f>IFERROR(VLOOKUP($B106,Totalt!$B$1:$AQ$554,MATCH(M$2,Totalt!$B$1:$AQ$1,0),FALSE),"")</f>
        <v>0</v>
      </c>
      <c r="N106" s="312">
        <f>IFERROR(VLOOKUP($B106,Totalt!$B$1:$AQ$554,MATCH(N$2,Totalt!$B$1:$AQ$1,0),FALSE),"")</f>
        <v>0</v>
      </c>
      <c r="O106" s="312">
        <f>IFERROR(VLOOKUP($B106,Totalt!$B$1:$AQ$554,MATCH(O$2,Totalt!$B$1:$AQ$1,0),FALSE),"")</f>
        <v>0</v>
      </c>
      <c r="P106" s="312">
        <f>IFERROR(VLOOKUP($B106,Totalt!$B$1:$AQ$554,MATCH(P$2,Totalt!$B$1:$AQ$1,0),FALSE),"")</f>
        <v>0</v>
      </c>
      <c r="Q106" s="312">
        <f>IFERROR(VLOOKUP($B106,Totalt!$B$1:$AQ$554,MATCH(Q$2,Totalt!$B$1:$AQ$1,0),FALSE),"")</f>
        <v>0</v>
      </c>
      <c r="R106" s="312">
        <f>IFERROR(VLOOKUP($B106,Totalt!$B$1:$AQ$554,MATCH(R$2,Totalt!$B$1:$AQ$1,0),FALSE),"")</f>
        <v>0</v>
      </c>
      <c r="S106" s="312">
        <f>IFERROR(VLOOKUP($B106,Totalt!$B$1:$AQ$554,MATCH(S$2,Totalt!$B$1:$AQ$1,0),FALSE),"")</f>
        <v>0</v>
      </c>
      <c r="T106" s="312">
        <f>IFERROR(VLOOKUP($B106,Totalt!$B$1:$AQ$554,MATCH(T$2,Totalt!$B$1:$AQ$1,0),FALSE),"")</f>
        <v>0</v>
      </c>
      <c r="U106" s="312">
        <f>IFERROR(VLOOKUP($B106,Totalt!$B$1:$AQ$554,MATCH(U$2,Totalt!$B$1:$AQ$1,0),FALSE),"")</f>
        <v>0</v>
      </c>
      <c r="V106" s="312">
        <f>IFERROR(VLOOKUP($B106,Totalt!$B$1:$AQ$554,MATCH(V$2,Totalt!$B$1:$AQ$1,0),FALSE),"")</f>
        <v>0</v>
      </c>
      <c r="W106" s="312">
        <f>IFERROR(VLOOKUP($B106,Totalt!$B$1:$AQ$554,MATCH(W$2,Totalt!$B$1:$AQ$1,0),FALSE),"")</f>
        <v>4.4939999999999998</v>
      </c>
      <c r="X106" s="312">
        <f>IFERROR(VLOOKUP($B106,Totalt!$B$1:$AQ$554,MATCH(X$2,Totalt!$B$1:$AQ$1,0),FALSE),"")</f>
        <v>0</v>
      </c>
      <c r="Y106" s="312">
        <f>IFERROR(VLOOKUP($B106,Totalt!$B$1:$AQ$554,MATCH(Y$2,Totalt!$B$1:$AQ$1,0),FALSE),"")</f>
        <v>0</v>
      </c>
      <c r="Z106" s="312">
        <f>IFERROR(VLOOKUP($B106,Totalt!$B$1:$AQ$554,MATCH(Z$2,Totalt!$B$1:$AQ$1,0),FALSE),"")</f>
        <v>0</v>
      </c>
      <c r="AA106" s="312">
        <f>IFERROR(VLOOKUP($B106,Totalt!$B$1:$AQ$554,MATCH(AA$2,Totalt!$B$1:$AQ$1,0),FALSE),"")</f>
        <v>0</v>
      </c>
      <c r="AB106" s="312">
        <f>IFERROR(VLOOKUP($B106,Totalt!$B$1:$AQ$554,MATCH(AB$2,Totalt!$B$1:$AQ$1,0),FALSE),"")</f>
        <v>0</v>
      </c>
      <c r="AC106" s="312">
        <f>IFERROR(VLOOKUP($B106,Totalt!$B$1:$AQ$554,MATCH(AC$2,Totalt!$B$1:$AQ$1,0),FALSE),"")</f>
        <v>0</v>
      </c>
      <c r="AD106" s="312">
        <f>IFERROR(VLOOKUP($B106,Totalt!$B$1:$AQ$554,MATCH(AD$2,Totalt!$B$1:$AQ$1,0),FALSE),"")</f>
        <v>44.206000000000003</v>
      </c>
      <c r="AE106" s="312">
        <f>IFERROR(VLOOKUP($B106,Totalt!$B$1:$AQ$554,MATCH(AE$2,Totalt!$B$1:$AQ$1,0),FALSE),"")</f>
        <v>0</v>
      </c>
      <c r="AF106" s="312">
        <f>IFERROR(VLOOKUP($B106,Totalt!$B$1:$AQ$554,MATCH(AF$2,Totalt!$B$1:$AQ$1,0),FALSE),"")</f>
        <v>0.37077300000000002</v>
      </c>
      <c r="AG106" s="312">
        <f>IFERROR(VLOOKUP($B106,Totalt!$B$1:$AQ$554,MATCH(AG$2,Totalt!$B$1:$AQ$1,0),FALSE),"")</f>
        <v>0</v>
      </c>
      <c r="AI106" s="245">
        <f t="shared" si="9"/>
        <v>49.522773000000001</v>
      </c>
      <c r="AJ106" s="246">
        <f>IF(ISERROR(1/VLOOKUP($B106,Leveranser!$B$1:$S$500,MATCH("såld värme (gwh)",Leveranser!$B$1:$S$1,0),FALSE)),"",VLOOKUP($B106,Leveranser!$B$1:$S$500,MATCH("såld värme (gwh)",Leveranser!$B$1:$S$1,0),FALSE))</f>
        <v>43.268000000000001</v>
      </c>
      <c r="AK106" t="str">
        <f>IFERROR(IF(VLOOKUP($B106,Totalt!$B$1:$AQ$554,MATCH(AK$2,Totalt!$B$1:$AQ$1,0),FALSE)="","",VLOOKUP($B106,Totalt!$B$1:$AQ$554,MATCH(AK$2,Totalt!$B$1:$AQ$1,0),FALSE)),"")</f>
        <v/>
      </c>
      <c r="AM106" s="247" t="str">
        <f>IF(B106&lt;&gt;"",IF(VLOOKUP($B106,Totalt!$B$1:$AQ$554,MATCH("Kvalitetsgranskad:",Totalt!$B$1:$AQ$1,0),FALSE)="ja",VLOOKUP($B106,Miljö!$B$1:$AG$479,MATCH(AM$2,Miljö!$B$1:$AK$1,0),FALSE),""),"")</f>
        <v>Ja</v>
      </c>
      <c r="AN106" s="247" t="str">
        <f>IF(AM106="ja",VLOOKUP($B106,Miljö!$B$1:$J$479,MATCH("Typ av ursprungsspecificerad el   (Om inget värde anges används Nordisk residualmix, se inforuta) ()",Miljö!$B$1:$J$1,0),FALSE),IF(AM106="nej","Nordisk residualel",""))</f>
        <v>'Vattenkraft'</v>
      </c>
      <c r="AO106" s="247">
        <f>IF(AM106="","",VLOOKUP($B106,Miljö!$B$1:$J$479,MATCH("Fossilandel för ursprungspecificerad el ()",Miljö!$B$1:$J$1,0),FALSE))</f>
        <v>0</v>
      </c>
      <c r="AP106" s="247">
        <f>IF(AM106="","",IFERROR(VLOOKUP($B106,Miljö!$B$1:$J$479,MATCH("Kärnkraftsandel för ursprungsspecificerad el ()",Miljö!$B$1:$J$1,0),FALSE)/1,0))</f>
        <v>0</v>
      </c>
      <c r="AQ106" s="247">
        <f t="shared" si="10"/>
        <v>1</v>
      </c>
      <c r="AR106" s="52"/>
      <c r="AS106" s="247" t="str">
        <f t="shared" si="6"/>
        <v>Nej</v>
      </c>
      <c r="AT106" s="247" t="str">
        <f>IF(AS106="ja",VLOOKUP($B106,Miljö!$B$1:$O$500,MATCH("Fossil andel i procent (%)",Miljö!$B$1:$O$1,0),FALSE)/100,"")</f>
        <v/>
      </c>
      <c r="AU106" s="52"/>
      <c r="AV106" s="247" t="str">
        <f t="shared" si="7"/>
        <v>Nej</v>
      </c>
      <c r="AW106" s="247" t="str">
        <f>IF(AV106="ja",VLOOKUP($B106,'Egen hetvattenprod'!$B$1:$AO$500,MATCH("Värmekälla till värmepumpar ()",'Egen hetvattenprod'!$B$1:$AO$1,0),FALSE),"")</f>
        <v/>
      </c>
      <c r="AY106" s="244" t="str">
        <f t="shared" si="8"/>
        <v>Nej</v>
      </c>
      <c r="AZ106" s="283" t="str">
        <f>IF($AY106="ja",(VLOOKUP($B106,'Egen hetvattenprod'!$B$1:$BX$550,MATCH(AZ$2,'Egen hetvattenprod'!$B$1:$BX$1,0),FALSE)+VLOOKUP($B106,Kraftvärmeprod!$B$1:$BX$550,MATCH(AZ$2,Kraftvärmeprod!$B$1:$BX$1,0),FALSE))/$AC106,"")</f>
        <v/>
      </c>
      <c r="BA106" s="283" t="str">
        <f>IF($AY106="ja",(VLOOKUP($B106,'Egen hetvattenprod'!$B$1:$BX$550,MATCH(BA$2,'Egen hetvattenprod'!$B$1:$BX$1,0),FALSE)+VLOOKUP($B106,Kraftvärmeprod!$B$1:$BX$550,MATCH(BA$2,Kraftvärmeprod!$B$1:$BX$1,0),FALSE))/$AC106,"")</f>
        <v/>
      </c>
      <c r="BB106" s="283" t="str">
        <f>IF($AY106="ja",(VLOOKUP($B106,'Egen hetvattenprod'!$B$1:$BX$550,MATCH(BB$2,'Egen hetvattenprod'!$B$1:$BX$1,0),FALSE)+VLOOKUP($B106,Kraftvärmeprod!$B$1:$BX$550,MATCH(BB$2,Kraftvärmeprod!$B$1:$BX$1,0),FALSE))/$AC106,"")</f>
        <v/>
      </c>
      <c r="BC106" s="283" t="str">
        <f>IF($AY106="ja",(VLOOKUP($B106,'Egen hetvattenprod'!$B$1:$BX$550,MATCH(BC$2,'Egen hetvattenprod'!$B$1:$BX$1,0),FALSE)+VLOOKUP($B106,Kraftvärmeprod!$B$1:$BX$550,MATCH(BC$2,Kraftvärmeprod!$B$1:$BX$1,0),FALSE))/$AC106,"")</f>
        <v/>
      </c>
      <c r="BD106" s="283" t="str">
        <f>IF($AY106="ja",(VLOOKUP($B106,'Egen hetvattenprod'!$B$1:$BX$550,MATCH(BD$2,'Egen hetvattenprod'!$B$1:$BX$1,0),FALSE)+VLOOKUP($B106,Kraftvärmeprod!$B$1:$BX$550,MATCH(BD$2,Kraftvärmeprod!$B$1:$BX$1,0),FALSE))/$AC106,"")</f>
        <v/>
      </c>
      <c r="BF106" s="244" t="str">
        <f t="shared" si="11"/>
        <v>Nej</v>
      </c>
      <c r="BG106" s="283" t="str">
        <f>IF($BF106="ja",VLOOKUP($B106,'Egen hetvattenprod'!$B$1:$BX$550,MATCH("Andelen klimatgaser med fossilt ursprung för avfall ()",'Egen hetvattenprod'!$B$1:$BX$1,0),FALSE),"")</f>
        <v/>
      </c>
      <c r="BH106" s="283" t="str">
        <f>IF($BF106="ja",VLOOKUP($B106,Kraftvärmeprod!$B$1:$BX$550,MATCH("Andelen klimatgaser med fossilt ursprung för avfall ()",Kraftvärmeprod!$B$1:$BX$1,0),FALSE),"")</f>
        <v/>
      </c>
      <c r="BI106" s="307" t="str">
        <f>IF($BF106="ja",VLOOKUP($B106,'Egen hetvattenprod'!$B$1:$BX$550,MATCH("Avfall (GWh)",'Egen hetvattenprod'!$B$1:$BX$1,0),FALSE),"")</f>
        <v/>
      </c>
      <c r="BJ106" s="307" t="str">
        <f>IF($BF106="ja",VLOOKUP($B106,'Slutlig allokering kvv'!$B$1:$BX$550,MATCH("Avfall (GWh)",'Slutlig allokering kvv'!$B$1:$BX$1,0),FALSE),"")</f>
        <v/>
      </c>
      <c r="BK106" s="307" t="str">
        <f>IF($BF106="ja",VLOOKUP($B106,'Köpt hetvatten'!$B$1:$BX$550,MATCH("Avfall i köpt hetvatten",'Köpt hetvatten'!$B$1:$BX$1,0),FALSE),"")</f>
        <v/>
      </c>
      <c r="BL106" s="307" t="str">
        <f>IF($BF106="ja",VLOOKUP($B106,'Egen hetvattenprod'!$B$1:$BX$550,MATCH("Värde enligt ovan. (%)",'Egen hetvattenprod'!$B$1:$BX$1,0),FALSE),"")</f>
        <v/>
      </c>
      <c r="BM106" s="307" t="str">
        <f>IF($BF106="ja",VLOOKUP($B106,Kraftvärmeprod!$B$1:$BX$550,MATCH("Värde enligt ovan. (%)",Kraftvärmeprod!$B$1:$BX$1,0),FALSE),"")</f>
        <v/>
      </c>
      <c r="BN106" s="307"/>
      <c r="BO106" s="307"/>
      <c r="BP106" s="307"/>
      <c r="BQ106" s="307" t="str">
        <f>IF($BF106="ja",VLOOKUP($B106,'Egen hetvattenprod'!$B$1:$BX$550,MATCH("Tillförd olja (fossil) vid avfallsförbränning (GWh)",'Egen hetvattenprod'!$B$1:$BX$1,0),FALSE),"")</f>
        <v/>
      </c>
      <c r="BR106" s="307" t="str">
        <f>IF($BF106="ja",VLOOKUP($B106,Kraftvärmeprod!$B$1:$BX$550,MATCH("Tillförd olja (fossil) vid avfallsförbränning (GWh)",Kraftvärmeprod!$B$1:$BX$1,0),FALSE),"")</f>
        <v/>
      </c>
    </row>
    <row r="107" spans="1:70" x14ac:dyDescent="0.25">
      <c r="A107" s="2" t="str">
        <f>'Miljövärden för publ företag'!B109</f>
        <v>Jokkmokks Värmeverk AB</v>
      </c>
      <c r="B107" s="2" t="str">
        <f>'Miljövärden för publ företag'!C109</f>
        <v>Jokkmokk</v>
      </c>
      <c r="C107" s="312">
        <f>IFERROR(VLOOKUP($B107,Totalt!$B$1:$AQ$554,MATCH(C$2,Totalt!$B$1:$AQ$1,0),FALSE),"")</f>
        <v>0</v>
      </c>
      <c r="D107" s="312">
        <f>IFERROR(VLOOKUP($B107,Totalt!$B$1:$AQ$554,MATCH(D$2,Totalt!$B$1:$AQ$1,0),FALSE),"")</f>
        <v>0.1</v>
      </c>
      <c r="E107" s="312">
        <f>IFERROR(VLOOKUP($B107,Totalt!$B$1:$AQ$554,MATCH(E$2,Totalt!$B$1:$AQ$1,0),FALSE),"")</f>
        <v>0</v>
      </c>
      <c r="F107" s="312">
        <f>IFERROR(VLOOKUP($B107,Totalt!$B$1:$AQ$554,MATCH(F$2,Totalt!$B$1:$AQ$1,0),FALSE),"")</f>
        <v>0</v>
      </c>
      <c r="G107" s="312">
        <f>IFERROR(VLOOKUP($B107,Totalt!$B$1:$AQ$554,MATCH(G$2,Totalt!$B$1:$AQ$1,0),FALSE),"")</f>
        <v>0</v>
      </c>
      <c r="H107" s="312">
        <f>IFERROR(VLOOKUP($B107,Totalt!$B$1:$AQ$554,MATCH(H$2,Totalt!$B$1:$AQ$1,0),FALSE),"")</f>
        <v>0</v>
      </c>
      <c r="I107" s="312">
        <f>IFERROR(VLOOKUP($B107,Totalt!$B$1:$AQ$554,MATCH(I$2,Totalt!$B$1:$AQ$1,0),FALSE),"")</f>
        <v>0</v>
      </c>
      <c r="J107" s="312">
        <f>IFERROR(VLOOKUP($B107,Totalt!$B$1:$AQ$554,MATCH(J$2,Totalt!$B$1:$AQ$1,0),FALSE),"")</f>
        <v>0</v>
      </c>
      <c r="K107" s="312">
        <f>IFERROR(VLOOKUP($B107,Totalt!$B$1:$AQ$554,MATCH(K$2,Totalt!$B$1:$AQ$1,0),FALSE),"")</f>
        <v>0</v>
      </c>
      <c r="L107" s="312">
        <f>IFERROR(VLOOKUP($B107,Totalt!$B$1:$AQ$554,MATCH(L$2,Totalt!$B$1:$AQ$1,0),FALSE),"")</f>
        <v>0</v>
      </c>
      <c r="M107" s="312">
        <f>IFERROR(VLOOKUP($B107,Totalt!$B$1:$AQ$554,MATCH(M$2,Totalt!$B$1:$AQ$1,0),FALSE),"")</f>
        <v>4</v>
      </c>
      <c r="N107" s="312">
        <f>IFERROR(VLOOKUP($B107,Totalt!$B$1:$AQ$554,MATCH(N$2,Totalt!$B$1:$AQ$1,0),FALSE),"")</f>
        <v>0</v>
      </c>
      <c r="O107" s="312">
        <f>IFERROR(VLOOKUP($B107,Totalt!$B$1:$AQ$554,MATCH(O$2,Totalt!$B$1:$AQ$1,0),FALSE),"")</f>
        <v>0</v>
      </c>
      <c r="P107" s="312">
        <f>IFERROR(VLOOKUP($B107,Totalt!$B$1:$AQ$554,MATCH(P$2,Totalt!$B$1:$AQ$1,0),FALSE),"")</f>
        <v>33</v>
      </c>
      <c r="Q107" s="312">
        <f>IFERROR(VLOOKUP($B107,Totalt!$B$1:$AQ$554,MATCH(Q$2,Totalt!$B$1:$AQ$1,0),FALSE),"")</f>
        <v>0</v>
      </c>
      <c r="R107" s="312">
        <f>IFERROR(VLOOKUP($B107,Totalt!$B$1:$AQ$554,MATCH(R$2,Totalt!$B$1:$AQ$1,0),FALSE),"")</f>
        <v>5</v>
      </c>
      <c r="S107" s="312">
        <f>IFERROR(VLOOKUP($B107,Totalt!$B$1:$AQ$554,MATCH(S$2,Totalt!$B$1:$AQ$1,0),FALSE),"")</f>
        <v>0</v>
      </c>
      <c r="T107" s="312">
        <f>IFERROR(VLOOKUP($B107,Totalt!$B$1:$AQ$554,MATCH(T$2,Totalt!$B$1:$AQ$1,0),FALSE),"")</f>
        <v>0</v>
      </c>
      <c r="U107" s="312">
        <f>IFERROR(VLOOKUP($B107,Totalt!$B$1:$AQ$554,MATCH(U$2,Totalt!$B$1:$AQ$1,0),FALSE),"")</f>
        <v>0</v>
      </c>
      <c r="V107" s="312">
        <f>IFERROR(VLOOKUP($B107,Totalt!$B$1:$AQ$554,MATCH(V$2,Totalt!$B$1:$AQ$1,0),FALSE),"")</f>
        <v>0</v>
      </c>
      <c r="W107" s="312">
        <f>IFERROR(VLOOKUP($B107,Totalt!$B$1:$AQ$554,MATCH(W$2,Totalt!$B$1:$AQ$1,0),FALSE),"")</f>
        <v>0</v>
      </c>
      <c r="X107" s="312">
        <f>IFERROR(VLOOKUP($B107,Totalt!$B$1:$AQ$554,MATCH(X$2,Totalt!$B$1:$AQ$1,0),FALSE),"")</f>
        <v>0</v>
      </c>
      <c r="Y107" s="312">
        <f>IFERROR(VLOOKUP($B107,Totalt!$B$1:$AQ$554,MATCH(Y$2,Totalt!$B$1:$AQ$1,0),FALSE),"")</f>
        <v>0</v>
      </c>
      <c r="Z107" s="312">
        <f>IFERROR(VLOOKUP($B107,Totalt!$B$1:$AQ$554,MATCH(Z$2,Totalt!$B$1:$AQ$1,0),FALSE),"")</f>
        <v>0.6</v>
      </c>
      <c r="AA107" s="312">
        <f>IFERROR(VLOOKUP($B107,Totalt!$B$1:$AQ$554,MATCH(AA$2,Totalt!$B$1:$AQ$1,0),FALSE),"")</f>
        <v>0</v>
      </c>
      <c r="AB107" s="312">
        <f>IFERROR(VLOOKUP($B107,Totalt!$B$1:$AQ$554,MATCH(AB$2,Totalt!$B$1:$AQ$1,0),FALSE),"")</f>
        <v>0</v>
      </c>
      <c r="AC107" s="312">
        <f>IFERROR(VLOOKUP($B107,Totalt!$B$1:$AQ$554,MATCH(AC$2,Totalt!$B$1:$AQ$1,0),FALSE),"")</f>
        <v>6</v>
      </c>
      <c r="AD107" s="312">
        <f>IFERROR(VLOOKUP($B107,Totalt!$B$1:$AQ$554,MATCH(AD$2,Totalt!$B$1:$AQ$1,0),FALSE),"")</f>
        <v>0</v>
      </c>
      <c r="AE107" s="312">
        <f>IFERROR(VLOOKUP($B107,Totalt!$B$1:$AQ$554,MATCH(AE$2,Totalt!$B$1:$AQ$1,0),FALSE),"")</f>
        <v>0</v>
      </c>
      <c r="AF107" s="312">
        <f>IFERROR(VLOOKUP($B107,Totalt!$B$1:$AQ$554,MATCH(AF$2,Totalt!$B$1:$AQ$1,0),FALSE),"")</f>
        <v>1.2</v>
      </c>
      <c r="AG107" s="312">
        <f>IFERROR(VLOOKUP($B107,Totalt!$B$1:$AQ$554,MATCH(AG$2,Totalt!$B$1:$AQ$1,0),FALSE),"")</f>
        <v>0</v>
      </c>
      <c r="AI107" s="245">
        <f t="shared" si="9"/>
        <v>49.900000000000006</v>
      </c>
      <c r="AJ107" s="246">
        <f>IF(ISERROR(1/VLOOKUP($B107,Leveranser!$B$1:$S$500,MATCH("såld värme (gwh)",Leveranser!$B$1:$S$1,0),FALSE)),"",VLOOKUP($B107,Leveranser!$B$1:$S$500,MATCH("såld värme (gwh)",Leveranser!$B$1:$S$1,0),FALSE))</f>
        <v>34</v>
      </c>
      <c r="AK107" t="str">
        <f>IFERROR(IF(VLOOKUP($B107,Totalt!$B$1:$AQ$554,MATCH(AK$2,Totalt!$B$1:$AQ$1,0),FALSE)="","",VLOOKUP($B107,Totalt!$B$1:$AQ$554,MATCH(AK$2,Totalt!$B$1:$AQ$1,0),FALSE)),"")</f>
        <v/>
      </c>
      <c r="AM107" s="247" t="str">
        <f>IF(B107&lt;&gt;"",IF(VLOOKUP($B107,Totalt!$B$1:$AQ$554,MATCH("Kvalitetsgranskad:",Totalt!$B$1:$AQ$1,0),FALSE)="ja",VLOOKUP($B107,Miljö!$B$1:$AG$479,MATCH(AM$2,Miljö!$B$1:$AK$1,0),FALSE),""),"")</f>
        <v>Ja</v>
      </c>
      <c r="AN107" s="247" t="str">
        <f>IF(AM107="ja",VLOOKUP($B107,Miljö!$B$1:$J$479,MATCH("Typ av ursprungsspecificerad el   (Om inget värde anges används Nordisk residualmix, se inforuta) ()",Miljö!$B$1:$J$1,0),FALSE),IF(AM107="nej","Nordisk residualel",""))</f>
        <v>'vattenkraft el'</v>
      </c>
      <c r="AO107" s="247">
        <f>IF(AM107="","",VLOOKUP($B107,Miljö!$B$1:$J$479,MATCH("Fossilandel för ursprungspecificerad el ()",Miljö!$B$1:$J$1,0),FALSE))</f>
        <v>0</v>
      </c>
      <c r="AP107" s="247">
        <f>IF(AM107="","",IFERROR(VLOOKUP($B107,Miljö!$B$1:$J$479,MATCH("Kärnkraftsandel för ursprungsspecificerad el ()",Miljö!$B$1:$J$1,0),FALSE)/1,0))</f>
        <v>0</v>
      </c>
      <c r="AQ107" s="247">
        <f t="shared" si="10"/>
        <v>1</v>
      </c>
      <c r="AR107" s="52"/>
      <c r="AS107" s="247" t="str">
        <f t="shared" si="6"/>
        <v>Nej</v>
      </c>
      <c r="AT107" s="247" t="str">
        <f>IF(AS107="ja",VLOOKUP($B107,Miljö!$B$1:$O$500,MATCH("Fossil andel i procent (%)",Miljö!$B$1:$O$1,0),FALSE)/100,"")</f>
        <v/>
      </c>
      <c r="AU107" s="52"/>
      <c r="AV107" s="247" t="str">
        <f t="shared" si="7"/>
        <v>Nej</v>
      </c>
      <c r="AW107" s="247" t="str">
        <f>IF(AV107="ja",VLOOKUP($B107,'Egen hetvattenprod'!$B$1:$AO$500,MATCH("Värmekälla till värmepumpar ()",'Egen hetvattenprod'!$B$1:$AO$1,0),FALSE),"")</f>
        <v/>
      </c>
      <c r="AY107" s="244" t="str">
        <f t="shared" si="8"/>
        <v>Ja</v>
      </c>
      <c r="AZ107" s="283">
        <f>IF($AY107="ja",(VLOOKUP($B107,'Egen hetvattenprod'!$B$1:$BX$550,MATCH(AZ$2,'Egen hetvattenprod'!$B$1:$BX$1,0),FALSE)+VLOOKUP($B107,Kraftvärmeprod!$B$1:$BX$550,MATCH(AZ$2,Kraftvärmeprod!$B$1:$BX$1,0),FALSE))/$AC107,"")</f>
        <v>1</v>
      </c>
      <c r="BA107" s="283">
        <f>IF($AY107="ja",(VLOOKUP($B107,'Egen hetvattenprod'!$B$1:$BX$550,MATCH(BA$2,'Egen hetvattenprod'!$B$1:$BX$1,0),FALSE)+VLOOKUP($B107,Kraftvärmeprod!$B$1:$BX$550,MATCH(BA$2,Kraftvärmeprod!$B$1:$BX$1,0),FALSE))/$AC107,"")</f>
        <v>0</v>
      </c>
      <c r="BB107" s="283">
        <f>IF($AY107="ja",(VLOOKUP($B107,'Egen hetvattenprod'!$B$1:$BX$550,MATCH(BB$2,'Egen hetvattenprod'!$B$1:$BX$1,0),FALSE)+VLOOKUP($B107,Kraftvärmeprod!$B$1:$BX$550,MATCH(BB$2,Kraftvärmeprod!$B$1:$BX$1,0),FALSE))/$AC107,"")</f>
        <v>0</v>
      </c>
      <c r="BC107" s="283">
        <f>IF($AY107="ja",(VLOOKUP($B107,'Egen hetvattenprod'!$B$1:$BX$550,MATCH(BC$2,'Egen hetvattenprod'!$B$1:$BX$1,0),FALSE)+VLOOKUP($B107,Kraftvärmeprod!$B$1:$BX$550,MATCH(BC$2,Kraftvärmeprod!$B$1:$BX$1,0),FALSE))/$AC107,"")</f>
        <v>0</v>
      </c>
      <c r="BD107" s="283">
        <f>IF($AY107="ja",(VLOOKUP($B107,'Egen hetvattenprod'!$B$1:$BX$550,MATCH(BD$2,'Egen hetvattenprod'!$B$1:$BX$1,0),FALSE)+VLOOKUP($B107,Kraftvärmeprod!$B$1:$BX$550,MATCH(BD$2,Kraftvärmeprod!$B$1:$BX$1,0),FALSE))/$AC107,"")</f>
        <v>0</v>
      </c>
      <c r="BF107" s="244" t="str">
        <f t="shared" si="11"/>
        <v>Nej</v>
      </c>
      <c r="BG107" s="283" t="str">
        <f>IF($BF107="ja",VLOOKUP($B107,'Egen hetvattenprod'!$B$1:$BX$550,MATCH("Andelen klimatgaser med fossilt ursprung för avfall ()",'Egen hetvattenprod'!$B$1:$BX$1,0),FALSE),"")</f>
        <v/>
      </c>
      <c r="BH107" s="283" t="str">
        <f>IF($BF107="ja",VLOOKUP($B107,Kraftvärmeprod!$B$1:$BX$550,MATCH("Andelen klimatgaser med fossilt ursprung för avfall ()",Kraftvärmeprod!$B$1:$BX$1,0),FALSE),"")</f>
        <v/>
      </c>
      <c r="BI107" s="307" t="str">
        <f>IF($BF107="ja",VLOOKUP($B107,'Egen hetvattenprod'!$B$1:$BX$550,MATCH("Avfall (GWh)",'Egen hetvattenprod'!$B$1:$BX$1,0),FALSE),"")</f>
        <v/>
      </c>
      <c r="BJ107" s="307" t="str">
        <f>IF($BF107="ja",VLOOKUP($B107,'Slutlig allokering kvv'!$B$1:$BX$550,MATCH("Avfall (GWh)",'Slutlig allokering kvv'!$B$1:$BX$1,0),FALSE),"")</f>
        <v/>
      </c>
      <c r="BK107" s="307" t="str">
        <f>IF($BF107="ja",VLOOKUP($B107,'Köpt hetvatten'!$B$1:$BX$550,MATCH("Avfall i köpt hetvatten",'Köpt hetvatten'!$B$1:$BX$1,0),FALSE),"")</f>
        <v/>
      </c>
      <c r="BL107" s="307" t="str">
        <f>IF($BF107="ja",VLOOKUP($B107,'Egen hetvattenprod'!$B$1:$BX$550,MATCH("Värde enligt ovan. (%)",'Egen hetvattenprod'!$B$1:$BX$1,0),FALSE),"")</f>
        <v/>
      </c>
      <c r="BM107" s="307" t="str">
        <f>IF($BF107="ja",VLOOKUP($B107,Kraftvärmeprod!$B$1:$BX$550,MATCH("Värde enligt ovan. (%)",Kraftvärmeprod!$B$1:$BX$1,0),FALSE),"")</f>
        <v/>
      </c>
      <c r="BN107" s="307"/>
      <c r="BO107" s="307"/>
      <c r="BP107" s="307"/>
      <c r="BQ107" s="307" t="str">
        <f>IF($BF107="ja",VLOOKUP($B107,'Egen hetvattenprod'!$B$1:$BX$550,MATCH("Tillförd olja (fossil) vid avfallsförbränning (GWh)",'Egen hetvattenprod'!$B$1:$BX$1,0),FALSE),"")</f>
        <v/>
      </c>
      <c r="BR107" s="307" t="str">
        <f>IF($BF107="ja",VLOOKUP($B107,Kraftvärmeprod!$B$1:$BX$550,MATCH("Tillförd olja (fossil) vid avfallsförbränning (GWh)",Kraftvärmeprod!$B$1:$BX$1,0),FALSE),"")</f>
        <v/>
      </c>
    </row>
    <row r="108" spans="1:70" x14ac:dyDescent="0.25">
      <c r="A108" s="2" t="str">
        <f>'Miljövärden för publ företag'!B110</f>
        <v>Jämtkraft AB</v>
      </c>
      <c r="B108" s="2" t="str">
        <f>'Miljövärden för publ företag'!C110</f>
        <v>Krokom</v>
      </c>
      <c r="C108" s="312">
        <f>IFERROR(VLOOKUP($B108,Totalt!$B$1:$AQ$554,MATCH(C$2,Totalt!$B$1:$AQ$1,0),FALSE),"")</f>
        <v>0</v>
      </c>
      <c r="D108" s="312">
        <f>IFERROR(VLOOKUP($B108,Totalt!$B$1:$AQ$554,MATCH(D$2,Totalt!$B$1:$AQ$1,0),FALSE),"")</f>
        <v>0.5</v>
      </c>
      <c r="E108" s="312">
        <f>IFERROR(VLOOKUP($B108,Totalt!$B$1:$AQ$554,MATCH(E$2,Totalt!$B$1:$AQ$1,0),FALSE),"")</f>
        <v>0</v>
      </c>
      <c r="F108" s="312">
        <f>IFERROR(VLOOKUP($B108,Totalt!$B$1:$AQ$554,MATCH(F$2,Totalt!$B$1:$AQ$1,0),FALSE),"")</f>
        <v>0</v>
      </c>
      <c r="G108" s="312">
        <f>IFERROR(VLOOKUP($B108,Totalt!$B$1:$AQ$554,MATCH(G$2,Totalt!$B$1:$AQ$1,0),FALSE),"")</f>
        <v>0</v>
      </c>
      <c r="H108" s="312">
        <f>IFERROR(VLOOKUP($B108,Totalt!$B$1:$AQ$554,MATCH(H$2,Totalt!$B$1:$AQ$1,0),FALSE),"")</f>
        <v>0</v>
      </c>
      <c r="I108" s="312">
        <f>IFERROR(VLOOKUP($B108,Totalt!$B$1:$AQ$554,MATCH(I$2,Totalt!$B$1:$AQ$1,0),FALSE),"")</f>
        <v>0</v>
      </c>
      <c r="J108" s="312">
        <f>IFERROR(VLOOKUP($B108,Totalt!$B$1:$AQ$554,MATCH(J$2,Totalt!$B$1:$AQ$1,0),FALSE),"")</f>
        <v>0</v>
      </c>
      <c r="K108" s="312">
        <f>IFERROR(VLOOKUP($B108,Totalt!$B$1:$AQ$554,MATCH(K$2,Totalt!$B$1:$AQ$1,0),FALSE),"")</f>
        <v>0</v>
      </c>
      <c r="L108" s="312">
        <f>IFERROR(VLOOKUP($B108,Totalt!$B$1:$AQ$554,MATCH(L$2,Totalt!$B$1:$AQ$1,0),FALSE),"")</f>
        <v>0</v>
      </c>
      <c r="M108" s="312">
        <f>IFERROR(VLOOKUP($B108,Totalt!$B$1:$AQ$554,MATCH(M$2,Totalt!$B$1:$AQ$1,0),FALSE),"")</f>
        <v>0</v>
      </c>
      <c r="N108" s="312">
        <f>IFERROR(VLOOKUP($B108,Totalt!$B$1:$AQ$554,MATCH(N$2,Totalt!$B$1:$AQ$1,0),FALSE),"")</f>
        <v>0</v>
      </c>
      <c r="O108" s="312">
        <f>IFERROR(VLOOKUP($B108,Totalt!$B$1:$AQ$554,MATCH(O$2,Totalt!$B$1:$AQ$1,0),FALSE),"")</f>
        <v>0</v>
      </c>
      <c r="P108" s="312">
        <f>IFERROR(VLOOKUP($B108,Totalt!$B$1:$AQ$554,MATCH(P$2,Totalt!$B$1:$AQ$1,0),FALSE),"")</f>
        <v>0</v>
      </c>
      <c r="Q108" s="312">
        <f>IFERROR(VLOOKUP($B108,Totalt!$B$1:$AQ$554,MATCH(Q$2,Totalt!$B$1:$AQ$1,0),FALSE),"")</f>
        <v>16.823499999999999</v>
      </c>
      <c r="R108" s="312">
        <f>IFERROR(VLOOKUP($B108,Totalt!$B$1:$AQ$554,MATCH(R$2,Totalt!$B$1:$AQ$1,0),FALSE),"")</f>
        <v>8.6999999999999993</v>
      </c>
      <c r="S108" s="312">
        <f>IFERROR(VLOOKUP($B108,Totalt!$B$1:$AQ$554,MATCH(S$2,Totalt!$B$1:$AQ$1,0),FALSE),"")</f>
        <v>0</v>
      </c>
      <c r="T108" s="312">
        <f>IFERROR(VLOOKUP($B108,Totalt!$B$1:$AQ$554,MATCH(T$2,Totalt!$B$1:$AQ$1,0),FALSE),"")</f>
        <v>0</v>
      </c>
      <c r="U108" s="312">
        <f>IFERROR(VLOOKUP($B108,Totalt!$B$1:$AQ$554,MATCH(U$2,Totalt!$B$1:$AQ$1,0),FALSE),"")</f>
        <v>0</v>
      </c>
      <c r="V108" s="312">
        <f>IFERROR(VLOOKUP($B108,Totalt!$B$1:$AQ$554,MATCH(V$2,Totalt!$B$1:$AQ$1,0),FALSE),"")</f>
        <v>0</v>
      </c>
      <c r="W108" s="312">
        <f>IFERROR(VLOOKUP($B108,Totalt!$B$1:$AQ$554,MATCH(W$2,Totalt!$B$1:$AQ$1,0),FALSE),"")</f>
        <v>0</v>
      </c>
      <c r="X108" s="312">
        <f>IFERROR(VLOOKUP($B108,Totalt!$B$1:$AQ$554,MATCH(X$2,Totalt!$B$1:$AQ$1,0),FALSE),"")</f>
        <v>0</v>
      </c>
      <c r="Y108" s="312">
        <f>IFERROR(VLOOKUP($B108,Totalt!$B$1:$AQ$554,MATCH(Y$2,Totalt!$B$1:$AQ$1,0),FALSE),"")</f>
        <v>0</v>
      </c>
      <c r="Z108" s="312">
        <f>IFERROR(VLOOKUP($B108,Totalt!$B$1:$AQ$554,MATCH(Z$2,Totalt!$B$1:$AQ$1,0),FALSE),"")</f>
        <v>0.5</v>
      </c>
      <c r="AA108" s="312">
        <f>IFERROR(VLOOKUP($B108,Totalt!$B$1:$AQ$554,MATCH(AA$2,Totalt!$B$1:$AQ$1,0),FALSE),"")</f>
        <v>0</v>
      </c>
      <c r="AB108" s="312">
        <f>IFERROR(VLOOKUP($B108,Totalt!$B$1:$AQ$554,MATCH(AB$2,Totalt!$B$1:$AQ$1,0),FALSE),"")</f>
        <v>0</v>
      </c>
      <c r="AC108" s="312">
        <f>IFERROR(VLOOKUP($B108,Totalt!$B$1:$AQ$554,MATCH(AC$2,Totalt!$B$1:$AQ$1,0),FALSE),"")</f>
        <v>0</v>
      </c>
      <c r="AD108" s="312">
        <f>IFERROR(VLOOKUP($B108,Totalt!$B$1:$AQ$554,MATCH(AD$2,Totalt!$B$1:$AQ$1,0),FALSE),"")</f>
        <v>0</v>
      </c>
      <c r="AE108" s="312">
        <f>IFERROR(VLOOKUP($B108,Totalt!$B$1:$AQ$554,MATCH(AE$2,Totalt!$B$1:$AQ$1,0),FALSE),"")</f>
        <v>0</v>
      </c>
      <c r="AF108" s="312">
        <f>IFERROR(VLOOKUP($B108,Totalt!$B$1:$AQ$554,MATCH(AF$2,Totalt!$B$1:$AQ$1,0),FALSE),"")</f>
        <v>0.55889999999999995</v>
      </c>
      <c r="AG108" s="312">
        <f>IFERROR(VLOOKUP($B108,Totalt!$B$1:$AQ$554,MATCH(AG$2,Totalt!$B$1:$AQ$1,0),FALSE),"")</f>
        <v>0</v>
      </c>
      <c r="AI108" s="245">
        <f t="shared" si="9"/>
        <v>27.0824</v>
      </c>
      <c r="AJ108" s="246">
        <f>IF(ISERROR(1/VLOOKUP($B108,Leveranser!$B$1:$S$500,MATCH("såld värme (gwh)",Leveranser!$B$1:$S$1,0),FALSE)),"",VLOOKUP($B108,Leveranser!$B$1:$S$500,MATCH("såld värme (gwh)",Leveranser!$B$1:$S$1,0),FALSE))</f>
        <v>18.63</v>
      </c>
      <c r="AK108" t="str">
        <f>IFERROR(IF(VLOOKUP($B108,Totalt!$B$1:$AQ$554,MATCH(AK$2,Totalt!$B$1:$AQ$1,0),FALSE)="","",VLOOKUP($B108,Totalt!$B$1:$AQ$554,MATCH(AK$2,Totalt!$B$1:$AQ$1,0),FALSE)),"")</f>
        <v/>
      </c>
      <c r="AM108" s="247" t="str">
        <f>IF(B108&lt;&gt;"",IF(VLOOKUP($B108,Totalt!$B$1:$AQ$554,MATCH("Kvalitetsgranskad:",Totalt!$B$1:$AQ$1,0),FALSE)="ja",VLOOKUP($B108,Miljö!$B$1:$AG$479,MATCH(AM$2,Miljö!$B$1:$AK$1,0),FALSE),""),"")</f>
        <v>Ja</v>
      </c>
      <c r="AN108" s="247" t="str">
        <f>IF(AM108="ja",VLOOKUP($B108,Miljö!$B$1:$J$479,MATCH("Typ av ursprungsspecificerad el   (Om inget värde anges används Nordisk residualmix, se inforuta) ()",Miljö!$B$1:$J$1,0),FALSE),IF(AM108="nej","Nordisk residualel",""))</f>
        <v>'Jämtkraft lokalel'</v>
      </c>
      <c r="AO108" s="247">
        <f>IF(AM108="","",VLOOKUP($B108,Miljö!$B$1:$J$479,MATCH("Fossilandel för ursprungspecificerad el ()",Miljö!$B$1:$J$1,0),FALSE))</f>
        <v>0</v>
      </c>
      <c r="AP108" s="247">
        <f>IF(AM108="","",IFERROR(VLOOKUP($B108,Miljö!$B$1:$J$479,MATCH("Kärnkraftsandel för ursprungsspecificerad el ()",Miljö!$B$1:$J$1,0),FALSE)/1,0))</f>
        <v>0</v>
      </c>
      <c r="AQ108" s="247">
        <f t="shared" si="10"/>
        <v>1</v>
      </c>
      <c r="AR108" s="52"/>
      <c r="AS108" s="247" t="str">
        <f t="shared" si="6"/>
        <v>Nej</v>
      </c>
      <c r="AT108" s="247" t="str">
        <f>IF(AS108="ja",VLOOKUP($B108,Miljö!$B$1:$O$500,MATCH("Fossil andel i procent (%)",Miljö!$B$1:$O$1,0),FALSE)/100,"")</f>
        <v/>
      </c>
      <c r="AU108" s="52"/>
      <c r="AV108" s="247" t="str">
        <f t="shared" si="7"/>
        <v>Nej</v>
      </c>
      <c r="AW108" s="247" t="str">
        <f>IF(AV108="ja",VLOOKUP($B108,'Egen hetvattenprod'!$B$1:$AO$500,MATCH("Värmekälla till värmepumpar ()",'Egen hetvattenprod'!$B$1:$AO$1,0),FALSE),"")</f>
        <v/>
      </c>
      <c r="AY108" s="244" t="str">
        <f t="shared" si="8"/>
        <v>Nej</v>
      </c>
      <c r="AZ108" s="283" t="str">
        <f>IF($AY108="ja",(VLOOKUP($B108,'Egen hetvattenprod'!$B$1:$BX$550,MATCH(AZ$2,'Egen hetvattenprod'!$B$1:$BX$1,0),FALSE)+VLOOKUP($B108,Kraftvärmeprod!$B$1:$BX$550,MATCH(AZ$2,Kraftvärmeprod!$B$1:$BX$1,0),FALSE))/$AC108,"")</f>
        <v/>
      </c>
      <c r="BA108" s="283" t="str">
        <f>IF($AY108="ja",(VLOOKUP($B108,'Egen hetvattenprod'!$B$1:$BX$550,MATCH(BA$2,'Egen hetvattenprod'!$B$1:$BX$1,0),FALSE)+VLOOKUP($B108,Kraftvärmeprod!$B$1:$BX$550,MATCH(BA$2,Kraftvärmeprod!$B$1:$BX$1,0),FALSE))/$AC108,"")</f>
        <v/>
      </c>
      <c r="BB108" s="283" t="str">
        <f>IF($AY108="ja",(VLOOKUP($B108,'Egen hetvattenprod'!$B$1:$BX$550,MATCH(BB$2,'Egen hetvattenprod'!$B$1:$BX$1,0),FALSE)+VLOOKUP($B108,Kraftvärmeprod!$B$1:$BX$550,MATCH(BB$2,Kraftvärmeprod!$B$1:$BX$1,0),FALSE))/$AC108,"")</f>
        <v/>
      </c>
      <c r="BC108" s="283" t="str">
        <f>IF($AY108="ja",(VLOOKUP($B108,'Egen hetvattenprod'!$B$1:$BX$550,MATCH(BC$2,'Egen hetvattenprod'!$B$1:$BX$1,0),FALSE)+VLOOKUP($B108,Kraftvärmeprod!$B$1:$BX$550,MATCH(BC$2,Kraftvärmeprod!$B$1:$BX$1,0),FALSE))/$AC108,"")</f>
        <v/>
      </c>
      <c r="BD108" s="283" t="str">
        <f>IF($AY108="ja",(VLOOKUP($B108,'Egen hetvattenprod'!$B$1:$BX$550,MATCH(BD$2,'Egen hetvattenprod'!$B$1:$BX$1,0),FALSE)+VLOOKUP($B108,Kraftvärmeprod!$B$1:$BX$550,MATCH(BD$2,Kraftvärmeprod!$B$1:$BX$1,0),FALSE))/$AC108,"")</f>
        <v/>
      </c>
      <c r="BF108" s="244" t="str">
        <f t="shared" si="11"/>
        <v>Nej</v>
      </c>
      <c r="BG108" s="283" t="str">
        <f>IF($BF108="ja",VLOOKUP($B108,'Egen hetvattenprod'!$B$1:$BX$550,MATCH("Andelen klimatgaser med fossilt ursprung för avfall ()",'Egen hetvattenprod'!$B$1:$BX$1,0),FALSE),"")</f>
        <v/>
      </c>
      <c r="BH108" s="283" t="str">
        <f>IF($BF108="ja",VLOOKUP($B108,Kraftvärmeprod!$B$1:$BX$550,MATCH("Andelen klimatgaser med fossilt ursprung för avfall ()",Kraftvärmeprod!$B$1:$BX$1,0),FALSE),"")</f>
        <v/>
      </c>
      <c r="BI108" s="307" t="str">
        <f>IF($BF108="ja",VLOOKUP($B108,'Egen hetvattenprod'!$B$1:$BX$550,MATCH("Avfall (GWh)",'Egen hetvattenprod'!$B$1:$BX$1,0),FALSE),"")</f>
        <v/>
      </c>
      <c r="BJ108" s="307" t="str">
        <f>IF($BF108="ja",VLOOKUP($B108,'Slutlig allokering kvv'!$B$1:$BX$550,MATCH("Avfall (GWh)",'Slutlig allokering kvv'!$B$1:$BX$1,0),FALSE),"")</f>
        <v/>
      </c>
      <c r="BK108" s="307" t="str">
        <f>IF($BF108="ja",VLOOKUP($B108,'Köpt hetvatten'!$B$1:$BX$550,MATCH("Avfall i köpt hetvatten",'Köpt hetvatten'!$B$1:$BX$1,0),FALSE),"")</f>
        <v/>
      </c>
      <c r="BL108" s="307" t="str">
        <f>IF($BF108="ja",VLOOKUP($B108,'Egen hetvattenprod'!$B$1:$BX$550,MATCH("Värde enligt ovan. (%)",'Egen hetvattenprod'!$B$1:$BX$1,0),FALSE),"")</f>
        <v/>
      </c>
      <c r="BM108" s="307" t="str">
        <f>IF($BF108="ja",VLOOKUP($B108,Kraftvärmeprod!$B$1:$BX$550,MATCH("Värde enligt ovan. (%)",Kraftvärmeprod!$B$1:$BX$1,0),FALSE),"")</f>
        <v/>
      </c>
      <c r="BN108" s="307"/>
      <c r="BO108" s="307"/>
      <c r="BP108" s="307"/>
      <c r="BQ108" s="307" t="str">
        <f>IF($BF108="ja",VLOOKUP($B108,'Egen hetvattenprod'!$B$1:$BX$550,MATCH("Tillförd olja (fossil) vid avfallsförbränning (GWh)",'Egen hetvattenprod'!$B$1:$BX$1,0),FALSE),"")</f>
        <v/>
      </c>
      <c r="BR108" s="307" t="str">
        <f>IF($BF108="ja",VLOOKUP($B108,Kraftvärmeprod!$B$1:$BX$550,MATCH("Tillförd olja (fossil) vid avfallsförbränning (GWh)",Kraftvärmeprod!$B$1:$BX$1,0),FALSE),"")</f>
        <v/>
      </c>
    </row>
    <row r="109" spans="1:70" x14ac:dyDescent="0.25">
      <c r="A109" s="2" t="str">
        <f>'Miljövärden för publ företag'!B111</f>
        <v>Jämtkraft AB</v>
      </c>
      <c r="B109" s="2" t="str">
        <f>'Miljövärden för publ företag'!C111</f>
        <v>Åre</v>
      </c>
      <c r="C109" s="312">
        <f>IFERROR(VLOOKUP($B109,Totalt!$B$1:$AQ$554,MATCH(C$2,Totalt!$B$1:$AQ$1,0),FALSE),"")</f>
        <v>0</v>
      </c>
      <c r="D109" s="312">
        <f>IFERROR(VLOOKUP($B109,Totalt!$B$1:$AQ$554,MATCH(D$2,Totalt!$B$1:$AQ$1,0),FALSE),"")</f>
        <v>3.1</v>
      </c>
      <c r="E109" s="312">
        <f>IFERROR(VLOOKUP($B109,Totalt!$B$1:$AQ$554,MATCH(E$2,Totalt!$B$1:$AQ$1,0),FALSE),"")</f>
        <v>0</v>
      </c>
      <c r="F109" s="312">
        <f>IFERROR(VLOOKUP($B109,Totalt!$B$1:$AQ$554,MATCH(F$2,Totalt!$B$1:$AQ$1,0),FALSE),"")</f>
        <v>0</v>
      </c>
      <c r="G109" s="312">
        <f>IFERROR(VLOOKUP($B109,Totalt!$B$1:$AQ$554,MATCH(G$2,Totalt!$B$1:$AQ$1,0),FALSE),"")</f>
        <v>0</v>
      </c>
      <c r="H109" s="312">
        <f>IFERROR(VLOOKUP($B109,Totalt!$B$1:$AQ$554,MATCH(H$2,Totalt!$B$1:$AQ$1,0),FALSE),"")</f>
        <v>0</v>
      </c>
      <c r="I109" s="312">
        <f>IFERROR(VLOOKUP($B109,Totalt!$B$1:$AQ$554,MATCH(I$2,Totalt!$B$1:$AQ$1,0),FALSE),"")</f>
        <v>0</v>
      </c>
      <c r="J109" s="312">
        <f>IFERROR(VLOOKUP($B109,Totalt!$B$1:$AQ$554,MATCH(J$2,Totalt!$B$1:$AQ$1,0),FALSE),"")</f>
        <v>0</v>
      </c>
      <c r="K109" s="312">
        <f>IFERROR(VLOOKUP($B109,Totalt!$B$1:$AQ$554,MATCH(K$2,Totalt!$B$1:$AQ$1,0),FALSE),"")</f>
        <v>0</v>
      </c>
      <c r="L109" s="312">
        <f>IFERROR(VLOOKUP($B109,Totalt!$B$1:$AQ$554,MATCH(L$2,Totalt!$B$1:$AQ$1,0),FALSE),"")</f>
        <v>0</v>
      </c>
      <c r="M109" s="312">
        <f>IFERROR(VLOOKUP($B109,Totalt!$B$1:$AQ$554,MATCH(M$2,Totalt!$B$1:$AQ$1,0),FALSE),"")</f>
        <v>0</v>
      </c>
      <c r="N109" s="312">
        <f>IFERROR(VLOOKUP($B109,Totalt!$B$1:$AQ$554,MATCH(N$2,Totalt!$B$1:$AQ$1,0),FALSE),"")</f>
        <v>0</v>
      </c>
      <c r="O109" s="312">
        <f>IFERROR(VLOOKUP($B109,Totalt!$B$1:$AQ$554,MATCH(O$2,Totalt!$B$1:$AQ$1,0),FALSE),"")</f>
        <v>0</v>
      </c>
      <c r="P109" s="312">
        <f>IFERROR(VLOOKUP($B109,Totalt!$B$1:$AQ$554,MATCH(P$2,Totalt!$B$1:$AQ$1,0),FALSE),"")</f>
        <v>52.7</v>
      </c>
      <c r="Q109" s="312">
        <f>IFERROR(VLOOKUP($B109,Totalt!$B$1:$AQ$554,MATCH(Q$2,Totalt!$B$1:$AQ$1,0),FALSE),"")</f>
        <v>0</v>
      </c>
      <c r="R109" s="312">
        <f>IFERROR(VLOOKUP($B109,Totalt!$B$1:$AQ$554,MATCH(R$2,Totalt!$B$1:$AQ$1,0),FALSE),"")</f>
        <v>12.3</v>
      </c>
      <c r="S109" s="312">
        <f>IFERROR(VLOOKUP($B109,Totalt!$B$1:$AQ$554,MATCH(S$2,Totalt!$B$1:$AQ$1,0),FALSE),"")</f>
        <v>0</v>
      </c>
      <c r="T109" s="312">
        <f>IFERROR(VLOOKUP($B109,Totalt!$B$1:$AQ$554,MATCH(T$2,Totalt!$B$1:$AQ$1,0),FALSE),"")</f>
        <v>0</v>
      </c>
      <c r="U109" s="312">
        <f>IFERROR(VLOOKUP($B109,Totalt!$B$1:$AQ$554,MATCH(U$2,Totalt!$B$1:$AQ$1,0),FALSE),"")</f>
        <v>0</v>
      </c>
      <c r="V109" s="312">
        <f>IFERROR(VLOOKUP($B109,Totalt!$B$1:$AQ$554,MATCH(V$2,Totalt!$B$1:$AQ$1,0),FALSE),"")</f>
        <v>0</v>
      </c>
      <c r="W109" s="312">
        <f>IFERROR(VLOOKUP($B109,Totalt!$B$1:$AQ$554,MATCH(W$2,Totalt!$B$1:$AQ$1,0),FALSE),"")</f>
        <v>1.4</v>
      </c>
      <c r="X109" s="312">
        <f>IFERROR(VLOOKUP($B109,Totalt!$B$1:$AQ$554,MATCH(X$2,Totalt!$B$1:$AQ$1,0),FALSE),"")</f>
        <v>0</v>
      </c>
      <c r="Y109" s="312">
        <f>IFERROR(VLOOKUP($B109,Totalt!$B$1:$AQ$554,MATCH(Y$2,Totalt!$B$1:$AQ$1,0),FALSE),"")</f>
        <v>0</v>
      </c>
      <c r="Z109" s="312">
        <f>IFERROR(VLOOKUP($B109,Totalt!$B$1:$AQ$554,MATCH(Z$2,Totalt!$B$1:$AQ$1,0),FALSE),"")</f>
        <v>0.7</v>
      </c>
      <c r="AA109" s="312">
        <f>IFERROR(VLOOKUP($B109,Totalt!$B$1:$AQ$554,MATCH(AA$2,Totalt!$B$1:$AQ$1,0),FALSE),"")</f>
        <v>0</v>
      </c>
      <c r="AB109" s="312">
        <f>IFERROR(VLOOKUP($B109,Totalt!$B$1:$AQ$554,MATCH(AB$2,Totalt!$B$1:$AQ$1,0),FALSE),"")</f>
        <v>0</v>
      </c>
      <c r="AC109" s="312">
        <f>IFERROR(VLOOKUP($B109,Totalt!$B$1:$AQ$554,MATCH(AC$2,Totalt!$B$1:$AQ$1,0),FALSE),"")</f>
        <v>6.3</v>
      </c>
      <c r="AD109" s="312">
        <f>IFERROR(VLOOKUP($B109,Totalt!$B$1:$AQ$554,MATCH(AD$2,Totalt!$B$1:$AQ$1,0),FALSE),"")</f>
        <v>0</v>
      </c>
      <c r="AE109" s="312">
        <f>IFERROR(VLOOKUP($B109,Totalt!$B$1:$AQ$554,MATCH(AE$2,Totalt!$B$1:$AQ$1,0),FALSE),"")</f>
        <v>0</v>
      </c>
      <c r="AF109" s="312">
        <f>IFERROR(VLOOKUP($B109,Totalt!$B$1:$AQ$554,MATCH(AF$2,Totalt!$B$1:$AQ$1,0),FALSE),"")</f>
        <v>1.6758</v>
      </c>
      <c r="AG109" s="312">
        <f>IFERROR(VLOOKUP($B109,Totalt!$B$1:$AQ$554,MATCH(AG$2,Totalt!$B$1:$AQ$1,0),FALSE),"")</f>
        <v>0</v>
      </c>
      <c r="AI109" s="245">
        <f t="shared" si="9"/>
        <v>78.17580000000001</v>
      </c>
      <c r="AJ109" s="246">
        <f>IF(ISERROR(1/VLOOKUP($B109,Leveranser!$B$1:$S$500,MATCH("såld värme (gwh)",Leveranser!$B$1:$S$1,0),FALSE)),"",VLOOKUP($B109,Leveranser!$B$1:$S$500,MATCH("såld värme (gwh)",Leveranser!$B$1:$S$1,0),FALSE))</f>
        <v>55.86</v>
      </c>
      <c r="AK109" t="str">
        <f>IFERROR(IF(VLOOKUP($B109,Totalt!$B$1:$AQ$554,MATCH(AK$2,Totalt!$B$1:$AQ$1,0),FALSE)="","",VLOOKUP($B109,Totalt!$B$1:$AQ$554,MATCH(AK$2,Totalt!$B$1:$AQ$1,0),FALSE)),"")</f>
        <v/>
      </c>
      <c r="AM109" s="247" t="str">
        <f>IF(B109&lt;&gt;"",IF(VLOOKUP($B109,Totalt!$B$1:$AQ$554,MATCH("Kvalitetsgranskad:",Totalt!$B$1:$AQ$1,0),FALSE)="ja",VLOOKUP($B109,Miljö!$B$1:$AG$479,MATCH(AM$2,Miljö!$B$1:$AK$1,0),FALSE),""),"")</f>
        <v>Ja</v>
      </c>
      <c r="AN109" s="247" t="str">
        <f>IF(AM109="ja",VLOOKUP($B109,Miljö!$B$1:$J$479,MATCH("Typ av ursprungsspecificerad el   (Om inget värde anges används Nordisk residualmix, se inforuta) ()",Miljö!$B$1:$J$1,0),FALSE),IF(AM109="nej","Nordisk residualel",""))</f>
        <v>'Jämtkraft lokalel'</v>
      </c>
      <c r="AO109" s="247">
        <f>IF(AM109="","",VLOOKUP($B109,Miljö!$B$1:$J$479,MATCH("Fossilandel för ursprungspecificerad el ()",Miljö!$B$1:$J$1,0),FALSE))</f>
        <v>0</v>
      </c>
      <c r="AP109" s="247">
        <f>IF(AM109="","",IFERROR(VLOOKUP($B109,Miljö!$B$1:$J$479,MATCH("Kärnkraftsandel för ursprungsspecificerad el ()",Miljö!$B$1:$J$1,0),FALSE)/1,0))</f>
        <v>0</v>
      </c>
      <c r="AQ109" s="247">
        <f t="shared" si="10"/>
        <v>1</v>
      </c>
      <c r="AR109" s="52"/>
      <c r="AS109" s="247" t="str">
        <f t="shared" si="6"/>
        <v>Nej</v>
      </c>
      <c r="AT109" s="247" t="str">
        <f>IF(AS109="ja",VLOOKUP($B109,Miljö!$B$1:$O$500,MATCH("Fossil andel i procent (%)",Miljö!$B$1:$O$1,0),FALSE)/100,"")</f>
        <v/>
      </c>
      <c r="AU109" s="52"/>
      <c r="AV109" s="247" t="str">
        <f t="shared" si="7"/>
        <v>Nej</v>
      </c>
      <c r="AW109" s="247" t="str">
        <f>IF(AV109="ja",VLOOKUP($B109,'Egen hetvattenprod'!$B$1:$AO$500,MATCH("Värmekälla till värmepumpar ()",'Egen hetvattenprod'!$B$1:$AO$1,0),FALSE),"")</f>
        <v/>
      </c>
      <c r="AY109" s="244" t="str">
        <f t="shared" si="8"/>
        <v>Ja</v>
      </c>
      <c r="AZ109" s="283">
        <f>IF($AY109="ja",(VLOOKUP($B109,'Egen hetvattenprod'!$B$1:$BX$550,MATCH(AZ$2,'Egen hetvattenprod'!$B$1:$BX$1,0),FALSE)+VLOOKUP($B109,Kraftvärmeprod!$B$1:$BX$550,MATCH(AZ$2,Kraftvärmeprod!$B$1:$BX$1,0),FALSE))/$AC109,"")</f>
        <v>1</v>
      </c>
      <c r="BA109" s="283">
        <f>IF($AY109="ja",(VLOOKUP($B109,'Egen hetvattenprod'!$B$1:$BX$550,MATCH(BA$2,'Egen hetvattenprod'!$B$1:$BX$1,0),FALSE)+VLOOKUP($B109,Kraftvärmeprod!$B$1:$BX$550,MATCH(BA$2,Kraftvärmeprod!$B$1:$BX$1,0),FALSE))/$AC109,"")</f>
        <v>0</v>
      </c>
      <c r="BB109" s="283">
        <f>IF($AY109="ja",(VLOOKUP($B109,'Egen hetvattenprod'!$B$1:$BX$550,MATCH(BB$2,'Egen hetvattenprod'!$B$1:$BX$1,0),FALSE)+VLOOKUP($B109,Kraftvärmeprod!$B$1:$BX$550,MATCH(BB$2,Kraftvärmeprod!$B$1:$BX$1,0),FALSE))/$AC109,"")</f>
        <v>0</v>
      </c>
      <c r="BC109" s="283">
        <f>IF($AY109="ja",(VLOOKUP($B109,'Egen hetvattenprod'!$B$1:$BX$550,MATCH(BC$2,'Egen hetvattenprod'!$B$1:$BX$1,0),FALSE)+VLOOKUP($B109,Kraftvärmeprod!$B$1:$BX$550,MATCH(BC$2,Kraftvärmeprod!$B$1:$BX$1,0),FALSE))/$AC109,"")</f>
        <v>0</v>
      </c>
      <c r="BD109" s="283">
        <f>IF($AY109="ja",(VLOOKUP($B109,'Egen hetvattenprod'!$B$1:$BX$550,MATCH(BD$2,'Egen hetvattenprod'!$B$1:$BX$1,0),FALSE)+VLOOKUP($B109,Kraftvärmeprod!$B$1:$BX$550,MATCH(BD$2,Kraftvärmeprod!$B$1:$BX$1,0),FALSE))/$AC109,"")</f>
        <v>0</v>
      </c>
      <c r="BF109" s="244" t="str">
        <f t="shared" si="11"/>
        <v>Nej</v>
      </c>
      <c r="BG109" s="283" t="str">
        <f>IF($BF109="ja",VLOOKUP($B109,'Egen hetvattenprod'!$B$1:$BX$550,MATCH("Andelen klimatgaser med fossilt ursprung för avfall ()",'Egen hetvattenprod'!$B$1:$BX$1,0),FALSE),"")</f>
        <v/>
      </c>
      <c r="BH109" s="283" t="str">
        <f>IF($BF109="ja",VLOOKUP($B109,Kraftvärmeprod!$B$1:$BX$550,MATCH("Andelen klimatgaser med fossilt ursprung för avfall ()",Kraftvärmeprod!$B$1:$BX$1,0),FALSE),"")</f>
        <v/>
      </c>
      <c r="BI109" s="307" t="str">
        <f>IF($BF109="ja",VLOOKUP($B109,'Egen hetvattenprod'!$B$1:$BX$550,MATCH("Avfall (GWh)",'Egen hetvattenprod'!$B$1:$BX$1,0),FALSE),"")</f>
        <v/>
      </c>
      <c r="BJ109" s="307" t="str">
        <f>IF($BF109="ja",VLOOKUP($B109,'Slutlig allokering kvv'!$B$1:$BX$550,MATCH("Avfall (GWh)",'Slutlig allokering kvv'!$B$1:$BX$1,0),FALSE),"")</f>
        <v/>
      </c>
      <c r="BK109" s="307" t="str">
        <f>IF($BF109="ja",VLOOKUP($B109,'Köpt hetvatten'!$B$1:$BX$550,MATCH("Avfall i köpt hetvatten",'Köpt hetvatten'!$B$1:$BX$1,0),FALSE),"")</f>
        <v/>
      </c>
      <c r="BL109" s="307" t="str">
        <f>IF($BF109="ja",VLOOKUP($B109,'Egen hetvattenprod'!$B$1:$BX$550,MATCH("Värde enligt ovan. (%)",'Egen hetvattenprod'!$B$1:$BX$1,0),FALSE),"")</f>
        <v/>
      </c>
      <c r="BM109" s="307" t="str">
        <f>IF($BF109="ja",VLOOKUP($B109,Kraftvärmeprod!$B$1:$BX$550,MATCH("Värde enligt ovan. (%)",Kraftvärmeprod!$B$1:$BX$1,0),FALSE),"")</f>
        <v/>
      </c>
      <c r="BN109" s="307"/>
      <c r="BO109" s="307"/>
      <c r="BP109" s="307"/>
      <c r="BQ109" s="307" t="str">
        <f>IF($BF109="ja",VLOOKUP($B109,'Egen hetvattenprod'!$B$1:$BX$550,MATCH("Tillförd olja (fossil) vid avfallsförbränning (GWh)",'Egen hetvattenprod'!$B$1:$BX$1,0),FALSE),"")</f>
        <v/>
      </c>
      <c r="BR109" s="307" t="str">
        <f>IF($BF109="ja",VLOOKUP($B109,Kraftvärmeprod!$B$1:$BX$550,MATCH("Tillförd olja (fossil) vid avfallsförbränning (GWh)",Kraftvärmeprod!$B$1:$BX$1,0),FALSE),"")</f>
        <v/>
      </c>
    </row>
    <row r="110" spans="1:70" x14ac:dyDescent="0.25">
      <c r="A110" s="2" t="str">
        <f>'Miljövärden för publ företag'!B112</f>
        <v>Jämtkraft AB</v>
      </c>
      <c r="B110" s="2" t="str">
        <f>'Miljövärden för publ företag'!C112</f>
        <v>Östersund</v>
      </c>
      <c r="C110" s="312">
        <f>IFERROR(VLOOKUP($B110,Totalt!$B$1:$AQ$554,MATCH(C$2,Totalt!$B$1:$AQ$1,0),FALSE),"")</f>
        <v>0</v>
      </c>
      <c r="D110" s="312">
        <f>IFERROR(VLOOKUP($B110,Totalt!$B$1:$AQ$554,MATCH(D$2,Totalt!$B$1:$AQ$1,0),FALSE),"")</f>
        <v>2.4</v>
      </c>
      <c r="E110" s="312">
        <f>IFERROR(VLOOKUP($B110,Totalt!$B$1:$AQ$554,MATCH(E$2,Totalt!$B$1:$AQ$1,0),FALSE),"")</f>
        <v>0</v>
      </c>
      <c r="F110" s="312">
        <f>IFERROR(VLOOKUP($B110,Totalt!$B$1:$AQ$554,MATCH(F$2,Totalt!$B$1:$AQ$1,0),FALSE),"")</f>
        <v>1.5</v>
      </c>
      <c r="G110" s="312">
        <f>IFERROR(VLOOKUP($B110,Totalt!$B$1:$AQ$554,MATCH(G$2,Totalt!$B$1:$AQ$1,0),FALSE),"")</f>
        <v>0</v>
      </c>
      <c r="H110" s="312">
        <f>IFERROR(VLOOKUP($B110,Totalt!$B$1:$AQ$554,MATCH(H$2,Totalt!$B$1:$AQ$1,0),FALSE),"")</f>
        <v>0</v>
      </c>
      <c r="I110" s="312">
        <f>IFERROR(VLOOKUP($B110,Totalt!$B$1:$AQ$554,MATCH(I$2,Totalt!$B$1:$AQ$1,0),FALSE),"")</f>
        <v>0</v>
      </c>
      <c r="J110" s="312">
        <f>IFERROR(VLOOKUP($B110,Totalt!$B$1:$AQ$554,MATCH(J$2,Totalt!$B$1:$AQ$1,0),FALSE),"")</f>
        <v>0</v>
      </c>
      <c r="K110" s="312">
        <f>IFERROR(VLOOKUP($B110,Totalt!$B$1:$AQ$554,MATCH(K$2,Totalt!$B$1:$AQ$1,0),FALSE),"")</f>
        <v>0</v>
      </c>
      <c r="L110" s="312">
        <f>IFERROR(VLOOKUP($B110,Totalt!$B$1:$AQ$554,MATCH(L$2,Totalt!$B$1:$AQ$1,0),FALSE),"")</f>
        <v>65.053600000000003</v>
      </c>
      <c r="M110" s="312">
        <f>IFERROR(VLOOKUP($B110,Totalt!$B$1:$AQ$554,MATCH(M$2,Totalt!$B$1:$AQ$1,0),FALSE),"")</f>
        <v>96.6815</v>
      </c>
      <c r="N110" s="312">
        <f>IFERROR(VLOOKUP($B110,Totalt!$B$1:$AQ$554,MATCH(N$2,Totalt!$B$1:$AQ$1,0),FALSE),"")</f>
        <v>22.13</v>
      </c>
      <c r="O110" s="312">
        <f>IFERROR(VLOOKUP($B110,Totalt!$B$1:$AQ$554,MATCH(O$2,Totalt!$B$1:$AQ$1,0),FALSE),"")</f>
        <v>69.386300000000006</v>
      </c>
      <c r="P110" s="312">
        <f>IFERROR(VLOOKUP($B110,Totalt!$B$1:$AQ$554,MATCH(P$2,Totalt!$B$1:$AQ$1,0),FALSE),"")</f>
        <v>115.541</v>
      </c>
      <c r="Q110" s="312">
        <f>IFERROR(VLOOKUP($B110,Totalt!$B$1:$AQ$554,MATCH(Q$2,Totalt!$B$1:$AQ$1,0),FALSE),"")</f>
        <v>0</v>
      </c>
      <c r="R110" s="312">
        <f>IFERROR(VLOOKUP($B110,Totalt!$B$1:$AQ$554,MATCH(R$2,Totalt!$B$1:$AQ$1,0),FALSE),"")</f>
        <v>0.222911</v>
      </c>
      <c r="S110" s="312">
        <f>IFERROR(VLOOKUP($B110,Totalt!$B$1:$AQ$554,MATCH(S$2,Totalt!$B$1:$AQ$1,0),FALSE),"")</f>
        <v>7.0967500000000001</v>
      </c>
      <c r="T110" s="312">
        <f>IFERROR(VLOOKUP($B110,Totalt!$B$1:$AQ$554,MATCH(T$2,Totalt!$B$1:$AQ$1,0),FALSE),"")</f>
        <v>0</v>
      </c>
      <c r="U110" s="312">
        <f>IFERROR(VLOOKUP($B110,Totalt!$B$1:$AQ$554,MATCH(U$2,Totalt!$B$1:$AQ$1,0),FALSE),"")</f>
        <v>0</v>
      </c>
      <c r="V110" s="312">
        <f>IFERROR(VLOOKUP($B110,Totalt!$B$1:$AQ$554,MATCH(V$2,Totalt!$B$1:$AQ$1,0),FALSE),"")</f>
        <v>0</v>
      </c>
      <c r="W110" s="312">
        <f>IFERROR(VLOOKUP($B110,Totalt!$B$1:$AQ$554,MATCH(W$2,Totalt!$B$1:$AQ$1,0),FALSE),"")</f>
        <v>0.5</v>
      </c>
      <c r="X110" s="312">
        <f>IFERROR(VLOOKUP($B110,Totalt!$B$1:$AQ$554,MATCH(X$2,Totalt!$B$1:$AQ$1,0),FALSE),"")</f>
        <v>0</v>
      </c>
      <c r="Y110" s="312">
        <f>IFERROR(VLOOKUP($B110,Totalt!$B$1:$AQ$554,MATCH(Y$2,Totalt!$B$1:$AQ$1,0),FALSE),"")</f>
        <v>25.532900000000001</v>
      </c>
      <c r="Z110" s="312">
        <f>IFERROR(VLOOKUP($B110,Totalt!$B$1:$AQ$554,MATCH(Z$2,Totalt!$B$1:$AQ$1,0),FALSE),"")</f>
        <v>0</v>
      </c>
      <c r="AA110" s="312">
        <f>IFERROR(VLOOKUP($B110,Totalt!$B$1:$AQ$554,MATCH(AA$2,Totalt!$B$1:$AQ$1,0),FALSE),"")</f>
        <v>0</v>
      </c>
      <c r="AB110" s="312">
        <f>IFERROR(VLOOKUP($B110,Totalt!$B$1:$AQ$554,MATCH(AB$2,Totalt!$B$1:$AQ$1,0),FALSE),"")</f>
        <v>0</v>
      </c>
      <c r="AC110" s="312">
        <f>IFERROR(VLOOKUP($B110,Totalt!$B$1:$AQ$554,MATCH(AC$2,Totalt!$B$1:$AQ$1,0),FALSE),"")</f>
        <v>143.5</v>
      </c>
      <c r="AD110" s="312">
        <f>IFERROR(VLOOKUP($B110,Totalt!$B$1:$AQ$554,MATCH(AD$2,Totalt!$B$1:$AQ$1,0),FALSE),"")</f>
        <v>3.3</v>
      </c>
      <c r="AE110" s="312">
        <f>IFERROR(VLOOKUP($B110,Totalt!$B$1:$AQ$554,MATCH(AE$2,Totalt!$B$1:$AQ$1,0),FALSE),"")</f>
        <v>0</v>
      </c>
      <c r="AF110" s="312">
        <f>IFERROR(VLOOKUP($B110,Totalt!$B$1:$AQ$554,MATCH(AF$2,Totalt!$B$1:$AQ$1,0),FALSE),"")</f>
        <v>16.4925</v>
      </c>
      <c r="AG110" s="312">
        <f>IFERROR(VLOOKUP($B110,Totalt!$B$1:$AQ$554,MATCH(AG$2,Totalt!$B$1:$AQ$1,0),FALSE),"")</f>
        <v>0</v>
      </c>
      <c r="AI110" s="245">
        <f t="shared" si="9"/>
        <v>569.33746099999996</v>
      </c>
      <c r="AJ110" s="246">
        <f>IF(ISERROR(1/VLOOKUP($B110,Leveranser!$B$1:$S$500,MATCH("såld värme (gwh)",Leveranser!$B$1:$S$1,0),FALSE)),"",VLOOKUP($B110,Leveranser!$B$1:$S$500,MATCH("såld värme (gwh)",Leveranser!$B$1:$S$1,0),FALSE))</f>
        <v>549.75</v>
      </c>
      <c r="AK110" t="str">
        <f>IFERROR(IF(VLOOKUP($B110,Totalt!$B$1:$AQ$554,MATCH(AK$2,Totalt!$B$1:$AQ$1,0),FALSE)="","",VLOOKUP($B110,Totalt!$B$1:$AQ$554,MATCH(AK$2,Totalt!$B$1:$AQ$1,0),FALSE)),"")</f>
        <v/>
      </c>
      <c r="AM110" s="247" t="str">
        <f>IF(B110&lt;&gt;"",IF(VLOOKUP($B110,Totalt!$B$1:$AQ$554,MATCH("Kvalitetsgranskad:",Totalt!$B$1:$AQ$1,0),FALSE)="ja",VLOOKUP($B110,Miljö!$B$1:$AG$479,MATCH(AM$2,Miljö!$B$1:$AK$1,0),FALSE),""),"")</f>
        <v>Ja</v>
      </c>
      <c r="AN110" s="247" t="str">
        <f>IF(AM110="ja",VLOOKUP($B110,Miljö!$B$1:$J$479,MATCH("Typ av ursprungsspecificerad el   (Om inget värde anges används Nordisk residualmix, se inforuta) ()",Miljö!$B$1:$J$1,0),FALSE),IF(AM110="nej","Nordisk residualel",""))</f>
        <v>'Jämtkraft lokalel'</v>
      </c>
      <c r="AO110" s="247">
        <f>IF(AM110="","",VLOOKUP($B110,Miljö!$B$1:$J$479,MATCH("Fossilandel för ursprungspecificerad el ()",Miljö!$B$1:$J$1,0),FALSE))</f>
        <v>0</v>
      </c>
      <c r="AP110" s="247">
        <f>IF(AM110="","",IFERROR(VLOOKUP($B110,Miljö!$B$1:$J$479,MATCH("Kärnkraftsandel för ursprungsspecificerad el ()",Miljö!$B$1:$J$1,0),FALSE)/1,0))</f>
        <v>0</v>
      </c>
      <c r="AQ110" s="247">
        <f t="shared" si="10"/>
        <v>1</v>
      </c>
      <c r="AR110" s="52"/>
      <c r="AS110" s="247" t="str">
        <f t="shared" si="6"/>
        <v>Nej</v>
      </c>
      <c r="AT110" s="247" t="str">
        <f>IF(AS110="ja",VLOOKUP($B110,Miljö!$B$1:$O$500,MATCH("Fossil andel i procent (%)",Miljö!$B$1:$O$1,0),FALSE)/100,"")</f>
        <v/>
      </c>
      <c r="AU110" s="52"/>
      <c r="AV110" s="247" t="str">
        <f t="shared" si="7"/>
        <v>Nej</v>
      </c>
      <c r="AW110" s="247" t="str">
        <f>IF(AV110="ja",VLOOKUP($B110,'Egen hetvattenprod'!$B$1:$AO$500,MATCH("Värmekälla till värmepumpar ()",'Egen hetvattenprod'!$B$1:$AO$1,0),FALSE),"")</f>
        <v/>
      </c>
      <c r="AY110" s="244" t="str">
        <f t="shared" si="8"/>
        <v>Ja</v>
      </c>
      <c r="AZ110" s="283">
        <f>IF($AY110="ja",(VLOOKUP($B110,'Egen hetvattenprod'!$B$1:$BX$550,MATCH(AZ$2,'Egen hetvattenprod'!$B$1:$BX$1,0),FALSE)+VLOOKUP($B110,Kraftvärmeprod!$B$1:$BX$550,MATCH(AZ$2,Kraftvärmeprod!$B$1:$BX$1,0),FALSE))/$AC110,"")</f>
        <v>0.93574912891986062</v>
      </c>
      <c r="BA110" s="283">
        <f>IF($AY110="ja",(VLOOKUP($B110,'Egen hetvattenprod'!$B$1:$BX$550,MATCH(BA$2,'Egen hetvattenprod'!$B$1:$BX$1,0),FALSE)+VLOOKUP($B110,Kraftvärmeprod!$B$1:$BX$550,MATCH(BA$2,Kraftvärmeprod!$B$1:$BX$1,0),FALSE))/$AC110,"")</f>
        <v>0</v>
      </c>
      <c r="BB110" s="283">
        <f>IF($AY110="ja",(VLOOKUP($B110,'Egen hetvattenprod'!$B$1:$BX$550,MATCH(BB$2,'Egen hetvattenprod'!$B$1:$BX$1,0),FALSE)+VLOOKUP($B110,Kraftvärmeprod!$B$1:$BX$550,MATCH(BB$2,Kraftvärmeprod!$B$1:$BX$1,0),FALSE))/$AC110,"")</f>
        <v>0</v>
      </c>
      <c r="BC110" s="283">
        <f>IF($AY110="ja",(VLOOKUP($B110,'Egen hetvattenprod'!$B$1:$BX$550,MATCH(BC$2,'Egen hetvattenprod'!$B$1:$BX$1,0),FALSE)+VLOOKUP($B110,Kraftvärmeprod!$B$1:$BX$550,MATCH(BC$2,Kraftvärmeprod!$B$1:$BX$1,0),FALSE))/$AC110,"")</f>
        <v>6.4250871080139382E-2</v>
      </c>
      <c r="BD110" s="283">
        <f>IF($AY110="ja",(VLOOKUP($B110,'Egen hetvattenprod'!$B$1:$BX$550,MATCH(BD$2,'Egen hetvattenprod'!$B$1:$BX$1,0),FALSE)+VLOOKUP($B110,Kraftvärmeprod!$B$1:$BX$550,MATCH(BD$2,Kraftvärmeprod!$B$1:$BX$1,0),FALSE))/$AC110,"")</f>
        <v>2.4757586611850181E-17</v>
      </c>
      <c r="BF110" s="244" t="str">
        <f t="shared" si="11"/>
        <v>Nej</v>
      </c>
      <c r="BG110" s="283" t="str">
        <f>IF($BF110="ja",VLOOKUP($B110,'Egen hetvattenprod'!$B$1:$BX$550,MATCH("Andelen klimatgaser med fossilt ursprung för avfall ()",'Egen hetvattenprod'!$B$1:$BX$1,0),FALSE),"")</f>
        <v/>
      </c>
      <c r="BH110" s="283" t="str">
        <f>IF($BF110="ja",VLOOKUP($B110,Kraftvärmeprod!$B$1:$BX$550,MATCH("Andelen klimatgaser med fossilt ursprung för avfall ()",Kraftvärmeprod!$B$1:$BX$1,0),FALSE),"")</f>
        <v/>
      </c>
      <c r="BI110" s="307" t="str">
        <f>IF($BF110="ja",VLOOKUP($B110,'Egen hetvattenprod'!$B$1:$BX$550,MATCH("Avfall (GWh)",'Egen hetvattenprod'!$B$1:$BX$1,0),FALSE),"")</f>
        <v/>
      </c>
      <c r="BJ110" s="307" t="str">
        <f>IF($BF110="ja",VLOOKUP($B110,'Slutlig allokering kvv'!$B$1:$BX$550,MATCH("Avfall (GWh)",'Slutlig allokering kvv'!$B$1:$BX$1,0),FALSE),"")</f>
        <v/>
      </c>
      <c r="BK110" s="307" t="str">
        <f>IF($BF110="ja",VLOOKUP($B110,'Köpt hetvatten'!$B$1:$BX$550,MATCH("Avfall i köpt hetvatten",'Köpt hetvatten'!$B$1:$BX$1,0),FALSE),"")</f>
        <v/>
      </c>
      <c r="BL110" s="307" t="str">
        <f>IF($BF110="ja",VLOOKUP($B110,'Egen hetvattenprod'!$B$1:$BX$550,MATCH("Värde enligt ovan. (%)",'Egen hetvattenprod'!$B$1:$BX$1,0),FALSE),"")</f>
        <v/>
      </c>
      <c r="BM110" s="307" t="str">
        <f>IF($BF110="ja",VLOOKUP($B110,Kraftvärmeprod!$B$1:$BX$550,MATCH("Värde enligt ovan. (%)",Kraftvärmeprod!$B$1:$BX$1,0),FALSE),"")</f>
        <v/>
      </c>
      <c r="BN110" s="307"/>
      <c r="BO110" s="307"/>
      <c r="BP110" s="307"/>
      <c r="BQ110" s="307" t="str">
        <f>IF($BF110="ja",VLOOKUP($B110,'Egen hetvattenprod'!$B$1:$BX$550,MATCH("Tillförd olja (fossil) vid avfallsförbränning (GWh)",'Egen hetvattenprod'!$B$1:$BX$1,0),FALSE),"")</f>
        <v/>
      </c>
      <c r="BR110" s="307" t="str">
        <f>IF($BF110="ja",VLOOKUP($B110,Kraftvärmeprod!$B$1:$BX$550,MATCH("Tillförd olja (fossil) vid avfallsförbränning (GWh)",Kraftvärmeprod!$B$1:$BX$1,0),FALSE),"")</f>
        <v/>
      </c>
    </row>
    <row r="111" spans="1:70" x14ac:dyDescent="0.25">
      <c r="A111" s="2" t="str">
        <f>'Miljövärden för publ företag'!B113</f>
        <v xml:space="preserve">Jämtlandsvärme </v>
      </c>
      <c r="B111" s="2" t="str">
        <f>'Miljövärden för publ företag'!C113</f>
        <v>Strömsund</v>
      </c>
      <c r="C111" s="312">
        <f>IFERROR(VLOOKUP($B111,Totalt!$B$1:$AQ$554,MATCH(C$2,Totalt!$B$1:$AQ$1,0),FALSE),"")</f>
        <v>0</v>
      </c>
      <c r="D111" s="312">
        <f>IFERROR(VLOOKUP($B111,Totalt!$B$1:$AQ$554,MATCH(D$2,Totalt!$B$1:$AQ$1,0),FALSE),"")</f>
        <v>0.49199999999999999</v>
      </c>
      <c r="E111" s="312">
        <f>IFERROR(VLOOKUP($B111,Totalt!$B$1:$AQ$554,MATCH(E$2,Totalt!$B$1:$AQ$1,0),FALSE),"")</f>
        <v>0</v>
      </c>
      <c r="F111" s="312">
        <f>IFERROR(VLOOKUP($B111,Totalt!$B$1:$AQ$554,MATCH(F$2,Totalt!$B$1:$AQ$1,0),FALSE),"")</f>
        <v>0</v>
      </c>
      <c r="G111" s="312">
        <f>IFERROR(VLOOKUP($B111,Totalt!$B$1:$AQ$554,MATCH(G$2,Totalt!$B$1:$AQ$1,0),FALSE),"")</f>
        <v>0</v>
      </c>
      <c r="H111" s="312">
        <f>IFERROR(VLOOKUP($B111,Totalt!$B$1:$AQ$554,MATCH(H$2,Totalt!$B$1:$AQ$1,0),FALSE),"")</f>
        <v>0</v>
      </c>
      <c r="I111" s="312">
        <f>IFERROR(VLOOKUP($B111,Totalt!$B$1:$AQ$554,MATCH(I$2,Totalt!$B$1:$AQ$1,0),FALSE),"")</f>
        <v>0</v>
      </c>
      <c r="J111" s="312">
        <f>IFERROR(VLOOKUP($B111,Totalt!$B$1:$AQ$554,MATCH(J$2,Totalt!$B$1:$AQ$1,0),FALSE),"")</f>
        <v>0</v>
      </c>
      <c r="K111" s="312">
        <f>IFERROR(VLOOKUP($B111,Totalt!$B$1:$AQ$554,MATCH(K$2,Totalt!$B$1:$AQ$1,0),FALSE),"")</f>
        <v>0</v>
      </c>
      <c r="L111" s="312">
        <f>IFERROR(VLOOKUP($B111,Totalt!$B$1:$AQ$554,MATCH(L$2,Totalt!$B$1:$AQ$1,0),FALSE),"")</f>
        <v>0</v>
      </c>
      <c r="M111" s="312">
        <f>IFERROR(VLOOKUP($B111,Totalt!$B$1:$AQ$554,MATCH(M$2,Totalt!$B$1:$AQ$1,0),FALSE),"")</f>
        <v>0</v>
      </c>
      <c r="N111" s="312">
        <f>IFERROR(VLOOKUP($B111,Totalt!$B$1:$AQ$554,MATCH(N$2,Totalt!$B$1:$AQ$1,0),FALSE),"")</f>
        <v>0</v>
      </c>
      <c r="O111" s="312">
        <f>IFERROR(VLOOKUP($B111,Totalt!$B$1:$AQ$554,MATCH(O$2,Totalt!$B$1:$AQ$1,0),FALSE),"")</f>
        <v>11.137</v>
      </c>
      <c r="P111" s="312">
        <f>IFERROR(VLOOKUP($B111,Totalt!$B$1:$AQ$554,MATCH(P$2,Totalt!$B$1:$AQ$1,0),FALSE),"")</f>
        <v>0</v>
      </c>
      <c r="Q111" s="312">
        <f>IFERROR(VLOOKUP($B111,Totalt!$B$1:$AQ$554,MATCH(Q$2,Totalt!$B$1:$AQ$1,0),FALSE),"")</f>
        <v>44.2</v>
      </c>
      <c r="R111" s="312">
        <f>IFERROR(VLOOKUP($B111,Totalt!$B$1:$AQ$554,MATCH(R$2,Totalt!$B$1:$AQ$1,0),FALSE),"")</f>
        <v>6.2809999999999997</v>
      </c>
      <c r="S111" s="312">
        <f>IFERROR(VLOOKUP($B111,Totalt!$B$1:$AQ$554,MATCH(S$2,Totalt!$B$1:$AQ$1,0),FALSE),"")</f>
        <v>0</v>
      </c>
      <c r="T111" s="312">
        <f>IFERROR(VLOOKUP($B111,Totalt!$B$1:$AQ$554,MATCH(T$2,Totalt!$B$1:$AQ$1,0),FALSE),"")</f>
        <v>0</v>
      </c>
      <c r="U111" s="312">
        <f>IFERROR(VLOOKUP($B111,Totalt!$B$1:$AQ$554,MATCH(U$2,Totalt!$B$1:$AQ$1,0),FALSE),"")</f>
        <v>0</v>
      </c>
      <c r="V111" s="312">
        <f>IFERROR(VLOOKUP($B111,Totalt!$B$1:$AQ$554,MATCH(V$2,Totalt!$B$1:$AQ$1,0),FALSE),"")</f>
        <v>0</v>
      </c>
      <c r="W111" s="312">
        <f>IFERROR(VLOOKUP($B111,Totalt!$B$1:$AQ$554,MATCH(W$2,Totalt!$B$1:$AQ$1,0),FALSE),"")</f>
        <v>2.6</v>
      </c>
      <c r="X111" s="312">
        <f>IFERROR(VLOOKUP($B111,Totalt!$B$1:$AQ$554,MATCH(X$2,Totalt!$B$1:$AQ$1,0),FALSE),"")</f>
        <v>0</v>
      </c>
      <c r="Y111" s="312">
        <f>IFERROR(VLOOKUP($B111,Totalt!$B$1:$AQ$554,MATCH(Y$2,Totalt!$B$1:$AQ$1,0),FALSE),"")</f>
        <v>0</v>
      </c>
      <c r="Z111" s="312">
        <f>IFERROR(VLOOKUP($B111,Totalt!$B$1:$AQ$554,MATCH(Z$2,Totalt!$B$1:$AQ$1,0),FALSE),"")</f>
        <v>0</v>
      </c>
      <c r="AA111" s="312">
        <f>IFERROR(VLOOKUP($B111,Totalt!$B$1:$AQ$554,MATCH(AA$2,Totalt!$B$1:$AQ$1,0),FALSE),"")</f>
        <v>0</v>
      </c>
      <c r="AB111" s="312">
        <f>IFERROR(VLOOKUP($B111,Totalt!$B$1:$AQ$554,MATCH(AB$2,Totalt!$B$1:$AQ$1,0),FALSE),"")</f>
        <v>0</v>
      </c>
      <c r="AC111" s="312">
        <f>IFERROR(VLOOKUP($B111,Totalt!$B$1:$AQ$554,MATCH(AC$2,Totalt!$B$1:$AQ$1,0),FALSE),"")</f>
        <v>0</v>
      </c>
      <c r="AD111" s="312">
        <f>IFERROR(VLOOKUP($B111,Totalt!$B$1:$AQ$554,MATCH(AD$2,Totalt!$B$1:$AQ$1,0),FALSE),"")</f>
        <v>0</v>
      </c>
      <c r="AE111" s="312">
        <f>IFERROR(VLOOKUP($B111,Totalt!$B$1:$AQ$554,MATCH(AE$2,Totalt!$B$1:$AQ$1,0),FALSE),"")</f>
        <v>0</v>
      </c>
      <c r="AF111" s="312">
        <f>IFERROR(VLOOKUP($B111,Totalt!$B$1:$AQ$554,MATCH(AF$2,Totalt!$B$1:$AQ$1,0),FALSE),"")</f>
        <v>1</v>
      </c>
      <c r="AG111" s="312">
        <f>IFERROR(VLOOKUP($B111,Totalt!$B$1:$AQ$554,MATCH(AG$2,Totalt!$B$1:$AQ$1,0),FALSE),"")</f>
        <v>0</v>
      </c>
      <c r="AI111" s="245">
        <f t="shared" si="9"/>
        <v>65.710000000000008</v>
      </c>
      <c r="AJ111" s="246">
        <f>IF(ISERROR(1/VLOOKUP($B111,Leveranser!$B$1:$S$500,MATCH("såld värme (gwh)",Leveranser!$B$1:$S$1,0),FALSE)),"",VLOOKUP($B111,Leveranser!$B$1:$S$500,MATCH("såld värme (gwh)",Leveranser!$B$1:$S$1,0),FALSE))</f>
        <v>51.6</v>
      </c>
      <c r="AK111" t="str">
        <f>IFERROR(IF(VLOOKUP($B111,Totalt!$B$1:$AQ$554,MATCH(AK$2,Totalt!$B$1:$AQ$1,0),FALSE)="","",VLOOKUP($B111,Totalt!$B$1:$AQ$554,MATCH(AK$2,Totalt!$B$1:$AQ$1,0),FALSE)),"")</f>
        <v/>
      </c>
      <c r="AM111" s="247" t="str">
        <f>IF(B111&lt;&gt;"",IF(VLOOKUP($B111,Totalt!$B$1:$AQ$554,MATCH("Kvalitetsgranskad:",Totalt!$B$1:$AQ$1,0),FALSE)="ja",VLOOKUP($B111,Miljö!$B$1:$AG$479,MATCH(AM$2,Miljö!$B$1:$AK$1,0),FALSE),""),"")</f>
        <v>Nej</v>
      </c>
      <c r="AN111" s="247" t="str">
        <f>IF(AM111="ja",VLOOKUP($B111,Miljö!$B$1:$J$479,MATCH("Typ av ursprungsspecificerad el   (Om inget värde anges används Nordisk residualmix, se inforuta) ()",Miljö!$B$1:$J$1,0),FALSE),IF(AM111="nej","Nordisk residualel",""))</f>
        <v>Nordisk residualel</v>
      </c>
      <c r="AO111" s="247">
        <f>IF(AM111="","",VLOOKUP($B111,Miljö!$B$1:$J$479,MATCH("Fossilandel för ursprungspecificerad el ()",Miljö!$B$1:$J$1,0),FALSE))</f>
        <v>0.48399999999999999</v>
      </c>
      <c r="AP111" s="247">
        <f>IF(AM111="","",IFERROR(VLOOKUP($B111,Miljö!$B$1:$J$479,MATCH("Kärnkraftsandel för ursprungsspecificerad el ()",Miljö!$B$1:$J$1,0),FALSE)/1,0))</f>
        <v>0.35</v>
      </c>
      <c r="AQ111" s="247">
        <f t="shared" si="10"/>
        <v>0.16600000000000004</v>
      </c>
      <c r="AR111" s="52"/>
      <c r="AS111" s="247" t="str">
        <f t="shared" si="6"/>
        <v>Nej</v>
      </c>
      <c r="AT111" s="247" t="str">
        <f>IF(AS111="ja",VLOOKUP($B111,Miljö!$B$1:$O$500,MATCH("Fossil andel i procent (%)",Miljö!$B$1:$O$1,0),FALSE)/100,"")</f>
        <v/>
      </c>
      <c r="AU111" s="52"/>
      <c r="AV111" s="247" t="str">
        <f t="shared" si="7"/>
        <v>Nej</v>
      </c>
      <c r="AW111" s="247" t="str">
        <f>IF(AV111="ja",VLOOKUP($B111,'Egen hetvattenprod'!$B$1:$AO$500,MATCH("Värmekälla till värmepumpar ()",'Egen hetvattenprod'!$B$1:$AO$1,0),FALSE),"")</f>
        <v/>
      </c>
      <c r="AY111" s="244" t="str">
        <f t="shared" si="8"/>
        <v>Nej</v>
      </c>
      <c r="AZ111" s="283" t="str">
        <f>IF($AY111="ja",(VLOOKUP($B111,'Egen hetvattenprod'!$B$1:$BX$550,MATCH(AZ$2,'Egen hetvattenprod'!$B$1:$BX$1,0),FALSE)+VLOOKUP($B111,Kraftvärmeprod!$B$1:$BX$550,MATCH(AZ$2,Kraftvärmeprod!$B$1:$BX$1,0),FALSE))/$AC111,"")</f>
        <v/>
      </c>
      <c r="BA111" s="283" t="str">
        <f>IF($AY111="ja",(VLOOKUP($B111,'Egen hetvattenprod'!$B$1:$BX$550,MATCH(BA$2,'Egen hetvattenprod'!$B$1:$BX$1,0),FALSE)+VLOOKUP($B111,Kraftvärmeprod!$B$1:$BX$550,MATCH(BA$2,Kraftvärmeprod!$B$1:$BX$1,0),FALSE))/$AC111,"")</f>
        <v/>
      </c>
      <c r="BB111" s="283" t="str">
        <f>IF($AY111="ja",(VLOOKUP($B111,'Egen hetvattenprod'!$B$1:$BX$550,MATCH(BB$2,'Egen hetvattenprod'!$B$1:$BX$1,0),FALSE)+VLOOKUP($B111,Kraftvärmeprod!$B$1:$BX$550,MATCH(BB$2,Kraftvärmeprod!$B$1:$BX$1,0),FALSE))/$AC111,"")</f>
        <v/>
      </c>
      <c r="BC111" s="283" t="str">
        <f>IF($AY111="ja",(VLOOKUP($B111,'Egen hetvattenprod'!$B$1:$BX$550,MATCH(BC$2,'Egen hetvattenprod'!$B$1:$BX$1,0),FALSE)+VLOOKUP($B111,Kraftvärmeprod!$B$1:$BX$550,MATCH(BC$2,Kraftvärmeprod!$B$1:$BX$1,0),FALSE))/$AC111,"")</f>
        <v/>
      </c>
      <c r="BD111" s="283" t="str">
        <f>IF($AY111="ja",(VLOOKUP($B111,'Egen hetvattenprod'!$B$1:$BX$550,MATCH(BD$2,'Egen hetvattenprod'!$B$1:$BX$1,0),FALSE)+VLOOKUP($B111,Kraftvärmeprod!$B$1:$BX$550,MATCH(BD$2,Kraftvärmeprod!$B$1:$BX$1,0),FALSE))/$AC111,"")</f>
        <v/>
      </c>
      <c r="BF111" s="244" t="str">
        <f t="shared" si="11"/>
        <v>Nej</v>
      </c>
      <c r="BG111" s="283" t="str">
        <f>IF($BF111="ja",VLOOKUP($B111,'Egen hetvattenprod'!$B$1:$BX$550,MATCH("Andelen klimatgaser med fossilt ursprung för avfall ()",'Egen hetvattenprod'!$B$1:$BX$1,0),FALSE),"")</f>
        <v/>
      </c>
      <c r="BH111" s="283" t="str">
        <f>IF($BF111="ja",VLOOKUP($B111,Kraftvärmeprod!$B$1:$BX$550,MATCH("Andelen klimatgaser med fossilt ursprung för avfall ()",Kraftvärmeprod!$B$1:$BX$1,0),FALSE),"")</f>
        <v/>
      </c>
      <c r="BI111" s="307" t="str">
        <f>IF($BF111="ja",VLOOKUP($B111,'Egen hetvattenprod'!$B$1:$BX$550,MATCH("Avfall (GWh)",'Egen hetvattenprod'!$B$1:$BX$1,0),FALSE),"")</f>
        <v/>
      </c>
      <c r="BJ111" s="307" t="str">
        <f>IF($BF111="ja",VLOOKUP($B111,'Slutlig allokering kvv'!$B$1:$BX$550,MATCH("Avfall (GWh)",'Slutlig allokering kvv'!$B$1:$BX$1,0),FALSE),"")</f>
        <v/>
      </c>
      <c r="BK111" s="307" t="str">
        <f>IF($BF111="ja",VLOOKUP($B111,'Köpt hetvatten'!$B$1:$BX$550,MATCH("Avfall i köpt hetvatten",'Köpt hetvatten'!$B$1:$BX$1,0),FALSE),"")</f>
        <v/>
      </c>
      <c r="BL111" s="307" t="str">
        <f>IF($BF111="ja",VLOOKUP($B111,'Egen hetvattenprod'!$B$1:$BX$550,MATCH("Värde enligt ovan. (%)",'Egen hetvattenprod'!$B$1:$BX$1,0),FALSE),"")</f>
        <v/>
      </c>
      <c r="BM111" s="307" t="str">
        <f>IF($BF111="ja",VLOOKUP($B111,Kraftvärmeprod!$B$1:$BX$550,MATCH("Värde enligt ovan. (%)",Kraftvärmeprod!$B$1:$BX$1,0),FALSE),"")</f>
        <v/>
      </c>
      <c r="BN111" s="307"/>
      <c r="BO111" s="307"/>
      <c r="BP111" s="307"/>
      <c r="BQ111" s="307" t="str">
        <f>IF($BF111="ja",VLOOKUP($B111,'Egen hetvattenprod'!$B$1:$BX$550,MATCH("Tillförd olja (fossil) vid avfallsförbränning (GWh)",'Egen hetvattenprod'!$B$1:$BX$1,0),FALSE),"")</f>
        <v/>
      </c>
      <c r="BR111" s="307" t="str">
        <f>IF($BF111="ja",VLOOKUP($B111,Kraftvärmeprod!$B$1:$BX$550,MATCH("Tillförd olja (fossil) vid avfallsförbränning (GWh)",Kraftvärmeprod!$B$1:$BX$1,0),FALSE),"")</f>
        <v/>
      </c>
    </row>
    <row r="112" spans="1:70" x14ac:dyDescent="0.25">
      <c r="A112" s="2" t="str">
        <f>'Miljövärden för publ företag'!B114</f>
        <v>Jönköping Energi AB</v>
      </c>
      <c r="B112" s="2" t="str">
        <f>'Miljövärden för publ företag'!C114</f>
        <v>Gränna</v>
      </c>
      <c r="C112" s="312">
        <f>IFERROR(VLOOKUP($B112,Totalt!$B$1:$AQ$554,MATCH(C$2,Totalt!$B$1:$AQ$1,0),FALSE),"")</f>
        <v>0</v>
      </c>
      <c r="D112" s="312">
        <f>IFERROR(VLOOKUP($B112,Totalt!$B$1:$AQ$554,MATCH(D$2,Totalt!$B$1:$AQ$1,0),FALSE),"")</f>
        <v>0.21</v>
      </c>
      <c r="E112" s="312">
        <f>IFERROR(VLOOKUP($B112,Totalt!$B$1:$AQ$554,MATCH(E$2,Totalt!$B$1:$AQ$1,0),FALSE),"")</f>
        <v>0</v>
      </c>
      <c r="F112" s="312">
        <f>IFERROR(VLOOKUP($B112,Totalt!$B$1:$AQ$554,MATCH(F$2,Totalt!$B$1:$AQ$1,0),FALSE),"")</f>
        <v>0</v>
      </c>
      <c r="G112" s="312">
        <f>IFERROR(VLOOKUP($B112,Totalt!$B$1:$AQ$554,MATCH(G$2,Totalt!$B$1:$AQ$1,0),FALSE),"")</f>
        <v>0</v>
      </c>
      <c r="H112" s="312">
        <f>IFERROR(VLOOKUP($B112,Totalt!$B$1:$AQ$554,MATCH(H$2,Totalt!$B$1:$AQ$1,0),FALSE),"")</f>
        <v>0</v>
      </c>
      <c r="I112" s="312">
        <f>IFERROR(VLOOKUP($B112,Totalt!$B$1:$AQ$554,MATCH(I$2,Totalt!$B$1:$AQ$1,0),FALSE),"")</f>
        <v>0</v>
      </c>
      <c r="J112" s="312">
        <f>IFERROR(VLOOKUP($B112,Totalt!$B$1:$AQ$554,MATCH(J$2,Totalt!$B$1:$AQ$1,0),FALSE),"")</f>
        <v>0</v>
      </c>
      <c r="K112" s="312">
        <f>IFERROR(VLOOKUP($B112,Totalt!$B$1:$AQ$554,MATCH(K$2,Totalt!$B$1:$AQ$1,0),FALSE),"")</f>
        <v>0</v>
      </c>
      <c r="L112" s="312">
        <f>IFERROR(VLOOKUP($B112,Totalt!$B$1:$AQ$554,MATCH(L$2,Totalt!$B$1:$AQ$1,0),FALSE),"")</f>
        <v>0</v>
      </c>
      <c r="M112" s="312">
        <f>IFERROR(VLOOKUP($B112,Totalt!$B$1:$AQ$554,MATCH(M$2,Totalt!$B$1:$AQ$1,0),FALSE),"")</f>
        <v>0</v>
      </c>
      <c r="N112" s="312">
        <f>IFERROR(VLOOKUP($B112,Totalt!$B$1:$AQ$554,MATCH(N$2,Totalt!$B$1:$AQ$1,0),FALSE),"")</f>
        <v>0</v>
      </c>
      <c r="O112" s="312">
        <f>IFERROR(VLOOKUP($B112,Totalt!$B$1:$AQ$554,MATCH(O$2,Totalt!$B$1:$AQ$1,0),FALSE),"")</f>
        <v>0</v>
      </c>
      <c r="P112" s="312">
        <f>IFERROR(VLOOKUP($B112,Totalt!$B$1:$AQ$554,MATCH(P$2,Totalt!$B$1:$AQ$1,0),FALSE),"")</f>
        <v>14.22</v>
      </c>
      <c r="Q112" s="312">
        <f>IFERROR(VLOOKUP($B112,Totalt!$B$1:$AQ$554,MATCH(Q$2,Totalt!$B$1:$AQ$1,0),FALSE),"")</f>
        <v>0</v>
      </c>
      <c r="R112" s="312">
        <f>IFERROR(VLOOKUP($B112,Totalt!$B$1:$AQ$554,MATCH(R$2,Totalt!$B$1:$AQ$1,0),FALSE),"")</f>
        <v>0</v>
      </c>
      <c r="S112" s="312">
        <f>IFERROR(VLOOKUP($B112,Totalt!$B$1:$AQ$554,MATCH(S$2,Totalt!$B$1:$AQ$1,0),FALSE),"")</f>
        <v>0</v>
      </c>
      <c r="T112" s="312">
        <f>IFERROR(VLOOKUP($B112,Totalt!$B$1:$AQ$554,MATCH(T$2,Totalt!$B$1:$AQ$1,0),FALSE),"")</f>
        <v>0</v>
      </c>
      <c r="U112" s="312">
        <f>IFERROR(VLOOKUP($B112,Totalt!$B$1:$AQ$554,MATCH(U$2,Totalt!$B$1:$AQ$1,0),FALSE),"")</f>
        <v>0</v>
      </c>
      <c r="V112" s="312">
        <f>IFERROR(VLOOKUP($B112,Totalt!$B$1:$AQ$554,MATCH(V$2,Totalt!$B$1:$AQ$1,0),FALSE),"")</f>
        <v>0</v>
      </c>
      <c r="W112" s="312">
        <f>IFERROR(VLOOKUP($B112,Totalt!$B$1:$AQ$554,MATCH(W$2,Totalt!$B$1:$AQ$1,0),FALSE),"")</f>
        <v>0</v>
      </c>
      <c r="X112" s="312">
        <f>IFERROR(VLOOKUP($B112,Totalt!$B$1:$AQ$554,MATCH(X$2,Totalt!$B$1:$AQ$1,0),FALSE),"")</f>
        <v>0</v>
      </c>
      <c r="Y112" s="312">
        <f>IFERROR(VLOOKUP($B112,Totalt!$B$1:$AQ$554,MATCH(Y$2,Totalt!$B$1:$AQ$1,0),FALSE),"")</f>
        <v>0</v>
      </c>
      <c r="Z112" s="312">
        <f>IFERROR(VLOOKUP($B112,Totalt!$B$1:$AQ$554,MATCH(Z$2,Totalt!$B$1:$AQ$1,0),FALSE),"")</f>
        <v>0</v>
      </c>
      <c r="AA112" s="312">
        <f>IFERROR(VLOOKUP($B112,Totalt!$B$1:$AQ$554,MATCH(AA$2,Totalt!$B$1:$AQ$1,0),FALSE),"")</f>
        <v>0</v>
      </c>
      <c r="AB112" s="312">
        <f>IFERROR(VLOOKUP($B112,Totalt!$B$1:$AQ$554,MATCH(AB$2,Totalt!$B$1:$AQ$1,0),FALSE),"")</f>
        <v>0</v>
      </c>
      <c r="AC112" s="312">
        <f>IFERROR(VLOOKUP($B112,Totalt!$B$1:$AQ$554,MATCH(AC$2,Totalt!$B$1:$AQ$1,0),FALSE),"")</f>
        <v>2.13</v>
      </c>
      <c r="AD112" s="312">
        <f>IFERROR(VLOOKUP($B112,Totalt!$B$1:$AQ$554,MATCH(AD$2,Totalt!$B$1:$AQ$1,0),FALSE),"")</f>
        <v>0</v>
      </c>
      <c r="AE112" s="312">
        <f>IFERROR(VLOOKUP($B112,Totalt!$B$1:$AQ$554,MATCH(AE$2,Totalt!$B$1:$AQ$1,0),FALSE),"")</f>
        <v>0</v>
      </c>
      <c r="AF112" s="312">
        <f>IFERROR(VLOOKUP($B112,Totalt!$B$1:$AQ$554,MATCH(AF$2,Totalt!$B$1:$AQ$1,0),FALSE),"")</f>
        <v>0.42</v>
      </c>
      <c r="AG112" s="312">
        <f>IFERROR(VLOOKUP($B112,Totalt!$B$1:$AQ$554,MATCH(AG$2,Totalt!$B$1:$AQ$1,0),FALSE),"")</f>
        <v>0</v>
      </c>
      <c r="AI112" s="245">
        <f t="shared" si="9"/>
        <v>16.980000000000004</v>
      </c>
      <c r="AJ112" s="246">
        <f>IF(ISERROR(1/VLOOKUP($B112,Leveranser!$B$1:$S$500,MATCH("såld värme (gwh)",Leveranser!$B$1:$S$1,0),FALSE)),"",VLOOKUP($B112,Leveranser!$B$1:$S$500,MATCH("såld värme (gwh)",Leveranser!$B$1:$S$1,0),FALSE))</f>
        <v>11.551</v>
      </c>
      <c r="AK112" t="str">
        <f>IFERROR(IF(VLOOKUP($B112,Totalt!$B$1:$AQ$554,MATCH(AK$2,Totalt!$B$1:$AQ$1,0),FALSE)="","",VLOOKUP($B112,Totalt!$B$1:$AQ$554,MATCH(AK$2,Totalt!$B$1:$AQ$1,0),FALSE)),"")</f>
        <v/>
      </c>
      <c r="AM112" s="247" t="str">
        <f>IF(B112&lt;&gt;"",IF(VLOOKUP($B112,Totalt!$B$1:$AQ$554,MATCH("Kvalitetsgranskad:",Totalt!$B$1:$AQ$1,0),FALSE)="ja",VLOOKUP($B112,Miljö!$B$1:$AG$479,MATCH(AM$2,Miljö!$B$1:$AK$1,0),FALSE),""),"")</f>
        <v>Ja</v>
      </c>
      <c r="AN112" s="247" t="str">
        <f>IF(AM112="ja",VLOOKUP($B112,Miljö!$B$1:$J$479,MATCH("Typ av ursprungsspecificerad el   (Om inget värde anges används Nordisk residualmix, se inforuta) ()",Miljö!$B$1:$J$1,0),FALSE),IF(AM112="nej","Nordisk residualel",""))</f>
        <v>'Biokraft'</v>
      </c>
      <c r="AO112" s="247">
        <f>IF(AM112="","",VLOOKUP($B112,Miljö!$B$1:$J$479,MATCH("Fossilandel för ursprungspecificerad el ()",Miljö!$B$1:$J$1,0),FALSE))</f>
        <v>0</v>
      </c>
      <c r="AP112" s="247">
        <f>IF(AM112="","",IFERROR(VLOOKUP($B112,Miljö!$B$1:$J$479,MATCH("Kärnkraftsandel för ursprungsspecificerad el ()",Miljö!$B$1:$J$1,0),FALSE)/1,0))</f>
        <v>0</v>
      </c>
      <c r="AQ112" s="247">
        <f t="shared" si="10"/>
        <v>1</v>
      </c>
      <c r="AR112" s="52"/>
      <c r="AS112" s="247" t="str">
        <f t="shared" si="6"/>
        <v>Nej</v>
      </c>
      <c r="AT112" s="247" t="str">
        <f>IF(AS112="ja",VLOOKUP($B112,Miljö!$B$1:$O$500,MATCH("Fossil andel i procent (%)",Miljö!$B$1:$O$1,0),FALSE)/100,"")</f>
        <v/>
      </c>
      <c r="AU112" s="52"/>
      <c r="AV112" s="247" t="str">
        <f t="shared" si="7"/>
        <v>Nej</v>
      </c>
      <c r="AW112" s="247" t="str">
        <f>IF(AV112="ja",VLOOKUP($B112,'Egen hetvattenprod'!$B$1:$AO$500,MATCH("Värmekälla till värmepumpar ()",'Egen hetvattenprod'!$B$1:$AO$1,0),FALSE),"")</f>
        <v/>
      </c>
      <c r="AY112" s="244" t="str">
        <f t="shared" si="8"/>
        <v>Ja</v>
      </c>
      <c r="AZ112" s="283">
        <f>IF($AY112="ja",(VLOOKUP($B112,'Egen hetvattenprod'!$B$1:$BX$550,MATCH(AZ$2,'Egen hetvattenprod'!$B$1:$BX$1,0),FALSE)+VLOOKUP($B112,Kraftvärmeprod!$B$1:$BX$550,MATCH(AZ$2,Kraftvärmeprod!$B$1:$BX$1,0),FALSE))/$AC112,"")</f>
        <v>1</v>
      </c>
      <c r="BA112" s="283">
        <f>IF($AY112="ja",(VLOOKUP($B112,'Egen hetvattenprod'!$B$1:$BX$550,MATCH(BA$2,'Egen hetvattenprod'!$B$1:$BX$1,0),FALSE)+VLOOKUP($B112,Kraftvärmeprod!$B$1:$BX$550,MATCH(BA$2,Kraftvärmeprod!$B$1:$BX$1,0),FALSE))/$AC112,"")</f>
        <v>0</v>
      </c>
      <c r="BB112" s="283">
        <f>IF($AY112="ja",(VLOOKUP($B112,'Egen hetvattenprod'!$B$1:$BX$550,MATCH(BB$2,'Egen hetvattenprod'!$B$1:$BX$1,0),FALSE)+VLOOKUP($B112,Kraftvärmeprod!$B$1:$BX$550,MATCH(BB$2,Kraftvärmeprod!$B$1:$BX$1,0),FALSE))/$AC112,"")</f>
        <v>0</v>
      </c>
      <c r="BC112" s="283">
        <f>IF($AY112="ja",(VLOOKUP($B112,'Egen hetvattenprod'!$B$1:$BX$550,MATCH(BC$2,'Egen hetvattenprod'!$B$1:$BX$1,0),FALSE)+VLOOKUP($B112,Kraftvärmeprod!$B$1:$BX$550,MATCH(BC$2,Kraftvärmeprod!$B$1:$BX$1,0),FALSE))/$AC112,"")</f>
        <v>0</v>
      </c>
      <c r="BD112" s="283">
        <f>IF($AY112="ja",(VLOOKUP($B112,'Egen hetvattenprod'!$B$1:$BX$550,MATCH(BD$2,'Egen hetvattenprod'!$B$1:$BX$1,0),FALSE)+VLOOKUP($B112,Kraftvärmeprod!$B$1:$BX$550,MATCH(BD$2,Kraftvärmeprod!$B$1:$BX$1,0),FALSE))/$AC112,"")</f>
        <v>0</v>
      </c>
      <c r="BF112" s="244" t="str">
        <f t="shared" si="11"/>
        <v>Nej</v>
      </c>
      <c r="BG112" s="283" t="str">
        <f>IF($BF112="ja",VLOOKUP($B112,'Egen hetvattenprod'!$B$1:$BX$550,MATCH("Andelen klimatgaser med fossilt ursprung för avfall ()",'Egen hetvattenprod'!$B$1:$BX$1,0),FALSE),"")</f>
        <v/>
      </c>
      <c r="BH112" s="283" t="str">
        <f>IF($BF112="ja",VLOOKUP($B112,Kraftvärmeprod!$B$1:$BX$550,MATCH("Andelen klimatgaser med fossilt ursprung för avfall ()",Kraftvärmeprod!$B$1:$BX$1,0),FALSE),"")</f>
        <v/>
      </c>
      <c r="BI112" s="307" t="str">
        <f>IF($BF112="ja",VLOOKUP($B112,'Egen hetvattenprod'!$B$1:$BX$550,MATCH("Avfall (GWh)",'Egen hetvattenprod'!$B$1:$BX$1,0),FALSE),"")</f>
        <v/>
      </c>
      <c r="BJ112" s="307" t="str">
        <f>IF($BF112="ja",VLOOKUP($B112,'Slutlig allokering kvv'!$B$1:$BX$550,MATCH("Avfall (GWh)",'Slutlig allokering kvv'!$B$1:$BX$1,0),FALSE),"")</f>
        <v/>
      </c>
      <c r="BK112" s="307" t="str">
        <f>IF($BF112="ja",VLOOKUP($B112,'Köpt hetvatten'!$B$1:$BX$550,MATCH("Avfall i köpt hetvatten",'Köpt hetvatten'!$B$1:$BX$1,0),FALSE),"")</f>
        <v/>
      </c>
      <c r="BL112" s="307" t="str">
        <f>IF($BF112="ja",VLOOKUP($B112,'Egen hetvattenprod'!$B$1:$BX$550,MATCH("Värde enligt ovan. (%)",'Egen hetvattenprod'!$B$1:$BX$1,0),FALSE),"")</f>
        <v/>
      </c>
      <c r="BM112" s="307" t="str">
        <f>IF($BF112="ja",VLOOKUP($B112,Kraftvärmeprod!$B$1:$BX$550,MATCH("Värde enligt ovan. (%)",Kraftvärmeprod!$B$1:$BX$1,0),FALSE),"")</f>
        <v/>
      </c>
      <c r="BN112" s="307"/>
      <c r="BO112" s="307"/>
      <c r="BP112" s="307"/>
      <c r="BQ112" s="307" t="str">
        <f>IF($BF112="ja",VLOOKUP($B112,'Egen hetvattenprod'!$B$1:$BX$550,MATCH("Tillförd olja (fossil) vid avfallsförbränning (GWh)",'Egen hetvattenprod'!$B$1:$BX$1,0),FALSE),"")</f>
        <v/>
      </c>
      <c r="BR112" s="307" t="str">
        <f>IF($BF112="ja",VLOOKUP($B112,Kraftvärmeprod!$B$1:$BX$550,MATCH("Tillförd olja (fossil) vid avfallsförbränning (GWh)",Kraftvärmeprod!$B$1:$BX$1,0),FALSE),"")</f>
        <v/>
      </c>
    </row>
    <row r="113" spans="1:70" x14ac:dyDescent="0.25">
      <c r="A113" s="2" t="str">
        <f>'Miljövärden för publ företag'!B115</f>
        <v>Jönköping Energi AB</v>
      </c>
      <c r="B113" s="2" t="str">
        <f>'Miljövärden för publ företag'!C115</f>
        <v>Jönköping</v>
      </c>
      <c r="C113" s="312">
        <f>IFERROR(VLOOKUP($B113,Totalt!$B$1:$AQ$554,MATCH(C$2,Totalt!$B$1:$AQ$1,0),FALSE),"")</f>
        <v>0</v>
      </c>
      <c r="D113" s="312">
        <f>IFERROR(VLOOKUP($B113,Totalt!$B$1:$AQ$554,MATCH(D$2,Totalt!$B$1:$AQ$1,0),FALSE),"")</f>
        <v>4.5582500000000001</v>
      </c>
      <c r="E113" s="312">
        <f>IFERROR(VLOOKUP($B113,Totalt!$B$1:$AQ$554,MATCH(E$2,Totalt!$B$1:$AQ$1,0),FALSE),"")</f>
        <v>0</v>
      </c>
      <c r="F113" s="312">
        <f>IFERROR(VLOOKUP($B113,Totalt!$B$1:$AQ$554,MATCH(F$2,Totalt!$B$1:$AQ$1,0),FALSE),"")</f>
        <v>14.45</v>
      </c>
      <c r="G113" s="312">
        <f>IFERROR(VLOOKUP($B113,Totalt!$B$1:$AQ$554,MATCH(G$2,Totalt!$B$1:$AQ$1,0),FALSE),"")</f>
        <v>0</v>
      </c>
      <c r="H113" s="312">
        <f>IFERROR(VLOOKUP($B113,Totalt!$B$1:$AQ$554,MATCH(H$2,Totalt!$B$1:$AQ$1,0),FALSE),"")</f>
        <v>0</v>
      </c>
      <c r="I113" s="312">
        <f>IFERROR(VLOOKUP($B113,Totalt!$B$1:$AQ$554,MATCH(I$2,Totalt!$B$1:$AQ$1,0),FALSE),"")</f>
        <v>246.84200000000001</v>
      </c>
      <c r="J113" s="312">
        <f>IFERROR(VLOOKUP($B113,Totalt!$B$1:$AQ$554,MATCH(J$2,Totalt!$B$1:$AQ$1,0),FALSE),"")</f>
        <v>0</v>
      </c>
      <c r="K113" s="312">
        <f>IFERROR(VLOOKUP($B113,Totalt!$B$1:$AQ$554,MATCH(K$2,Totalt!$B$1:$AQ$1,0),FALSE),"")</f>
        <v>0</v>
      </c>
      <c r="L113" s="312">
        <f>IFERROR(VLOOKUP($B113,Totalt!$B$1:$AQ$554,MATCH(L$2,Totalt!$B$1:$AQ$1,0),FALSE),"")</f>
        <v>0</v>
      </c>
      <c r="M113" s="312">
        <f>IFERROR(VLOOKUP($B113,Totalt!$B$1:$AQ$554,MATCH(M$2,Totalt!$B$1:$AQ$1,0),FALSE),"")</f>
        <v>26.712</v>
      </c>
      <c r="N113" s="312">
        <f>IFERROR(VLOOKUP($B113,Totalt!$B$1:$AQ$554,MATCH(N$2,Totalt!$B$1:$AQ$1,0),FALSE),"")</f>
        <v>126.748</v>
      </c>
      <c r="O113" s="312">
        <f>IFERROR(VLOOKUP($B113,Totalt!$B$1:$AQ$554,MATCH(O$2,Totalt!$B$1:$AQ$1,0),FALSE),"")</f>
        <v>19.790400000000002</v>
      </c>
      <c r="P113" s="312">
        <f>IFERROR(VLOOKUP($B113,Totalt!$B$1:$AQ$554,MATCH(P$2,Totalt!$B$1:$AQ$1,0),FALSE),"")</f>
        <v>18.0246</v>
      </c>
      <c r="Q113" s="312">
        <f>IFERROR(VLOOKUP($B113,Totalt!$B$1:$AQ$554,MATCH(Q$2,Totalt!$B$1:$AQ$1,0),FALSE),"")</f>
        <v>30.3431</v>
      </c>
      <c r="R113" s="312">
        <f>IFERROR(VLOOKUP($B113,Totalt!$B$1:$AQ$554,MATCH(R$2,Totalt!$B$1:$AQ$1,0),FALSE),"")</f>
        <v>20.48</v>
      </c>
      <c r="S113" s="312">
        <f>IFERROR(VLOOKUP($B113,Totalt!$B$1:$AQ$554,MATCH(S$2,Totalt!$B$1:$AQ$1,0),FALSE),"")</f>
        <v>0</v>
      </c>
      <c r="T113" s="312">
        <f>IFERROR(VLOOKUP($B113,Totalt!$B$1:$AQ$554,MATCH(T$2,Totalt!$B$1:$AQ$1,0),FALSE),"")</f>
        <v>27.09</v>
      </c>
      <c r="U113" s="312">
        <f>IFERROR(VLOOKUP($B113,Totalt!$B$1:$AQ$554,MATCH(U$2,Totalt!$B$1:$AQ$1,0),FALSE),"")</f>
        <v>0</v>
      </c>
      <c r="V113" s="312">
        <f>IFERROR(VLOOKUP($B113,Totalt!$B$1:$AQ$554,MATCH(V$2,Totalt!$B$1:$AQ$1,0),FALSE),"")</f>
        <v>0</v>
      </c>
      <c r="W113" s="312">
        <f>IFERROR(VLOOKUP($B113,Totalt!$B$1:$AQ$554,MATCH(W$2,Totalt!$B$1:$AQ$1,0),FALSE),"")</f>
        <v>0</v>
      </c>
      <c r="X113" s="312">
        <f>IFERROR(VLOOKUP($B113,Totalt!$B$1:$AQ$554,MATCH(X$2,Totalt!$B$1:$AQ$1,0),FALSE),"")</f>
        <v>0</v>
      </c>
      <c r="Y113" s="312">
        <f>IFERROR(VLOOKUP($B113,Totalt!$B$1:$AQ$554,MATCH(Y$2,Totalt!$B$1:$AQ$1,0),FALSE),"")</f>
        <v>0</v>
      </c>
      <c r="Z113" s="312">
        <f>IFERROR(VLOOKUP($B113,Totalt!$B$1:$AQ$554,MATCH(Z$2,Totalt!$B$1:$AQ$1,0),FALSE),"")</f>
        <v>0</v>
      </c>
      <c r="AA113" s="312">
        <f>IFERROR(VLOOKUP($B113,Totalt!$B$1:$AQ$554,MATCH(AA$2,Totalt!$B$1:$AQ$1,0),FALSE),"")</f>
        <v>3.4</v>
      </c>
      <c r="AB113" s="312">
        <f>IFERROR(VLOOKUP($B113,Totalt!$B$1:$AQ$554,MATCH(AB$2,Totalt!$B$1:$AQ$1,0),FALSE),"")</f>
        <v>5.93</v>
      </c>
      <c r="AC113" s="312">
        <f>IFERROR(VLOOKUP($B113,Totalt!$B$1:$AQ$554,MATCH(AC$2,Totalt!$B$1:$AQ$1,0),FALSE),"")</f>
        <v>138.81</v>
      </c>
      <c r="AD113" s="312">
        <f>IFERROR(VLOOKUP($B113,Totalt!$B$1:$AQ$554,MATCH(AD$2,Totalt!$B$1:$AQ$1,0),FALSE),"")</f>
        <v>0</v>
      </c>
      <c r="AE113" s="312">
        <f>IFERROR(VLOOKUP($B113,Totalt!$B$1:$AQ$554,MATCH(AE$2,Totalt!$B$1:$AQ$1,0),FALSE),"")</f>
        <v>0</v>
      </c>
      <c r="AF113" s="312">
        <f>IFERROR(VLOOKUP($B113,Totalt!$B$1:$AQ$554,MATCH(AF$2,Totalt!$B$1:$AQ$1,0),FALSE),"")</f>
        <v>27.253499999999999</v>
      </c>
      <c r="AG113" s="312">
        <f>IFERROR(VLOOKUP($B113,Totalt!$B$1:$AQ$554,MATCH(AG$2,Totalt!$B$1:$AQ$1,0),FALSE),"")</f>
        <v>0</v>
      </c>
      <c r="AI113" s="245">
        <f t="shared" si="9"/>
        <v>710.43184999999994</v>
      </c>
      <c r="AJ113" s="246">
        <f>IF(ISERROR(1/VLOOKUP($B113,Leveranser!$B$1:$S$500,MATCH("såld värme (gwh)",Leveranser!$B$1:$S$1,0),FALSE)),"",VLOOKUP($B113,Leveranser!$B$1:$S$500,MATCH("såld värme (gwh)",Leveranser!$B$1:$S$1,0),FALSE))</f>
        <v>696.71</v>
      </c>
      <c r="AK113" t="str">
        <f>IFERROR(IF(VLOOKUP($B113,Totalt!$B$1:$AQ$554,MATCH(AK$2,Totalt!$B$1:$AQ$1,0),FALSE)="","",VLOOKUP($B113,Totalt!$B$1:$AQ$554,MATCH(AK$2,Totalt!$B$1:$AQ$1,0),FALSE)),"")</f>
        <v/>
      </c>
      <c r="AM113" s="247" t="str">
        <f>IF(B113&lt;&gt;"",IF(VLOOKUP($B113,Totalt!$B$1:$AQ$554,MATCH("Kvalitetsgranskad:",Totalt!$B$1:$AQ$1,0),FALSE)="ja",VLOOKUP($B113,Miljö!$B$1:$AG$479,MATCH(AM$2,Miljö!$B$1:$AK$1,0),FALSE),""),"")</f>
        <v>Ja</v>
      </c>
      <c r="AN113" s="247" t="str">
        <f>IF(AM113="ja",VLOOKUP($B113,Miljö!$B$1:$J$479,MATCH("Typ av ursprungsspecificerad el   (Om inget värde anges används Nordisk residualmix, se inforuta) ()",Miljö!$B$1:$J$1,0),FALSE),IF(AM113="nej","Nordisk residualel",""))</f>
        <v>'Biokraft'</v>
      </c>
      <c r="AO113" s="247">
        <f>IF(AM113="","",VLOOKUP($B113,Miljö!$B$1:$J$479,MATCH("Fossilandel för ursprungspecificerad el ()",Miljö!$B$1:$J$1,0),FALSE))</f>
        <v>0</v>
      </c>
      <c r="AP113" s="247">
        <f>IF(AM113="","",IFERROR(VLOOKUP($B113,Miljö!$B$1:$J$479,MATCH("Kärnkraftsandel för ursprungsspecificerad el ()",Miljö!$B$1:$J$1,0),FALSE)/1,0))</f>
        <v>0</v>
      </c>
      <c r="AQ113" s="247">
        <f t="shared" si="10"/>
        <v>1</v>
      </c>
      <c r="AR113" s="52"/>
      <c r="AS113" s="247" t="str">
        <f t="shared" si="6"/>
        <v>Nej</v>
      </c>
      <c r="AT113" s="247" t="str">
        <f>IF(AS113="ja",VLOOKUP($B113,Miljö!$B$1:$O$500,MATCH("Fossil andel i procent (%)",Miljö!$B$1:$O$1,0),FALSE)/100,"")</f>
        <v/>
      </c>
      <c r="AU113" s="52"/>
      <c r="AV113" s="247" t="str">
        <f t="shared" si="7"/>
        <v>Ja</v>
      </c>
      <c r="AW113" s="247" t="str">
        <f>IF(AV113="ja",VLOOKUP($B113,'Egen hetvattenprod'!$B$1:$AO$500,MATCH("Värmekälla till värmepumpar ()",'Egen hetvattenprod'!$B$1:$AO$1,0),FALSE),"")</f>
        <v>Lågtempererad spillvärme</v>
      </c>
      <c r="AY113" s="244" t="str">
        <f t="shared" si="8"/>
        <v>Ja</v>
      </c>
      <c r="AZ113" s="283">
        <f>IF($AY113="ja",(VLOOKUP($B113,'Egen hetvattenprod'!$B$1:$BX$550,MATCH(AZ$2,'Egen hetvattenprod'!$B$1:$BX$1,0),FALSE)+VLOOKUP($B113,Kraftvärmeprod!$B$1:$BX$550,MATCH(AZ$2,Kraftvärmeprod!$B$1:$BX$1,0),FALSE))/$AC113,"")</f>
        <v>0.50909876810028099</v>
      </c>
      <c r="BA113" s="283">
        <f>IF($AY113="ja",(VLOOKUP($B113,'Egen hetvattenprod'!$B$1:$BX$550,MATCH(BA$2,'Egen hetvattenprod'!$B$1:$BX$1,0),FALSE)+VLOOKUP($B113,Kraftvärmeprod!$B$1:$BX$550,MATCH(BA$2,Kraftvärmeprod!$B$1:$BX$1,0),FALSE))/$AC113,"")</f>
        <v>0.49090123189971913</v>
      </c>
      <c r="BB113" s="283">
        <f>IF($AY113="ja",(VLOOKUP($B113,'Egen hetvattenprod'!$B$1:$BX$550,MATCH(BB$2,'Egen hetvattenprod'!$B$1:$BX$1,0),FALSE)+VLOOKUP($B113,Kraftvärmeprod!$B$1:$BX$550,MATCH(BB$2,Kraftvärmeprod!$B$1:$BX$1,0),FALSE))/$AC113,"")</f>
        <v>0</v>
      </c>
      <c r="BC113" s="283">
        <f>IF($AY113="ja",(VLOOKUP($B113,'Egen hetvattenprod'!$B$1:$BX$550,MATCH(BC$2,'Egen hetvattenprod'!$B$1:$BX$1,0),FALSE)+VLOOKUP($B113,Kraftvärmeprod!$B$1:$BX$550,MATCH(BC$2,Kraftvärmeprod!$B$1:$BX$1,0),FALSE))/$AC113,"")</f>
        <v>0</v>
      </c>
      <c r="BD113" s="283">
        <f>IF($AY113="ja",(VLOOKUP($B113,'Egen hetvattenprod'!$B$1:$BX$550,MATCH(BD$2,'Egen hetvattenprod'!$B$1:$BX$1,0),FALSE)+VLOOKUP($B113,Kraftvärmeprod!$B$1:$BX$550,MATCH(BD$2,Kraftvärmeprod!$B$1:$BX$1,0),FALSE))/$AC113,"")</f>
        <v>0</v>
      </c>
      <c r="BF113" s="244" t="str">
        <f t="shared" si="11"/>
        <v>Ja</v>
      </c>
      <c r="BG113" s="283" t="str">
        <f>IF($BF113="ja",VLOOKUP($B113,'Egen hetvattenprod'!$B$1:$BX$550,MATCH("Andelen klimatgaser med fossilt ursprung för avfall ()",'Egen hetvattenprod'!$B$1:$BX$1,0),FALSE),"")</f>
        <v>-</v>
      </c>
      <c r="BH113" s="283" t="str">
        <f>IF($BF113="ja",VLOOKUP($B113,Kraftvärmeprod!$B$1:$BX$550,MATCH("Andelen klimatgaser med fossilt ursprung för avfall ()",Kraftvärmeprod!$B$1:$BX$1,0),FALSE),"")</f>
        <v>-</v>
      </c>
      <c r="BI113" s="307" t="str">
        <f>IF($BF113="ja",VLOOKUP($B113,'Egen hetvattenprod'!$B$1:$BX$550,MATCH("Avfall (GWh)",'Egen hetvattenprod'!$B$1:$BX$1,0),FALSE),"")</f>
        <v>ET</v>
      </c>
      <c r="BJ113" s="307">
        <f>IF($BF113="ja",VLOOKUP($B113,'Slutlig allokering kvv'!$B$1:$BX$550,MATCH("Avfall (GWh)",'Slutlig allokering kvv'!$B$1:$BX$1,0),FALSE),"")</f>
        <v>246.84200000000001</v>
      </c>
      <c r="BK113" s="307">
        <f>IF($BF113="ja",VLOOKUP($B113,'Köpt hetvatten'!$B$1:$BX$550,MATCH("Avfall i köpt hetvatten",'Köpt hetvatten'!$B$1:$BX$1,0),FALSE),"")</f>
        <v>0</v>
      </c>
      <c r="BL113" s="307" t="str">
        <f>IF($BF113="ja",VLOOKUP($B113,'Egen hetvattenprod'!$B$1:$BX$550,MATCH("Värde enligt ovan. (%)",'Egen hetvattenprod'!$B$1:$BX$1,0),FALSE),"")</f>
        <v>ET</v>
      </c>
      <c r="BM113" s="307" t="str">
        <f>IF($BF113="ja",VLOOKUP($B113,Kraftvärmeprod!$B$1:$BX$550,MATCH("Värde enligt ovan. (%)",Kraftvärmeprod!$B$1:$BX$1,0),FALSE),"")</f>
        <v>ET</v>
      </c>
      <c r="BN113" s="307"/>
      <c r="BO113" s="307"/>
      <c r="BP113" s="307"/>
      <c r="BQ113" s="307" t="str">
        <f>IF($BF113="ja",VLOOKUP($B113,'Egen hetvattenprod'!$B$1:$BX$550,MATCH("Tillförd olja (fossil) vid avfallsförbränning (GWh)",'Egen hetvattenprod'!$B$1:$BX$1,0),FALSE),"")</f>
        <v>ET</v>
      </c>
      <c r="BR113" s="307">
        <f>IF($BF113="ja",VLOOKUP($B113,Kraftvärmeprod!$B$1:$BX$550,MATCH("Tillförd olja (fossil) vid avfallsförbränning (GWh)",Kraftvärmeprod!$B$1:$BX$1,0),FALSE),"")</f>
        <v>2.64</v>
      </c>
    </row>
    <row r="114" spans="1:70" x14ac:dyDescent="0.25">
      <c r="A114" s="2" t="str">
        <f>'Miljövärden för publ företag'!B116</f>
        <v>Jönköping Energi AB</v>
      </c>
      <c r="B114" s="2" t="str">
        <f>'Miljövärden för publ företag'!C116</f>
        <v>Stigamo</v>
      </c>
      <c r="C114" s="312">
        <f>IFERROR(VLOOKUP($B114,Totalt!$B$1:$AQ$554,MATCH(C$2,Totalt!$B$1:$AQ$1,0),FALSE),"")</f>
        <v>0</v>
      </c>
      <c r="D114" s="312">
        <f>IFERROR(VLOOKUP($B114,Totalt!$B$1:$AQ$554,MATCH(D$2,Totalt!$B$1:$AQ$1,0),FALSE),"")</f>
        <v>0.08</v>
      </c>
      <c r="E114" s="312">
        <f>IFERROR(VLOOKUP($B114,Totalt!$B$1:$AQ$554,MATCH(E$2,Totalt!$B$1:$AQ$1,0),FALSE),"")</f>
        <v>0</v>
      </c>
      <c r="F114" s="312">
        <f>IFERROR(VLOOKUP($B114,Totalt!$B$1:$AQ$554,MATCH(F$2,Totalt!$B$1:$AQ$1,0),FALSE),"")</f>
        <v>0</v>
      </c>
      <c r="G114" s="312">
        <f>IFERROR(VLOOKUP($B114,Totalt!$B$1:$AQ$554,MATCH(G$2,Totalt!$B$1:$AQ$1,0),FALSE),"")</f>
        <v>0</v>
      </c>
      <c r="H114" s="312">
        <f>IFERROR(VLOOKUP($B114,Totalt!$B$1:$AQ$554,MATCH(H$2,Totalt!$B$1:$AQ$1,0),FALSE),"")</f>
        <v>0</v>
      </c>
      <c r="I114" s="312">
        <f>IFERROR(VLOOKUP($B114,Totalt!$B$1:$AQ$554,MATCH(I$2,Totalt!$B$1:$AQ$1,0),FALSE),"")</f>
        <v>0</v>
      </c>
      <c r="J114" s="312">
        <f>IFERROR(VLOOKUP($B114,Totalt!$B$1:$AQ$554,MATCH(J$2,Totalt!$B$1:$AQ$1,0),FALSE),"")</f>
        <v>0</v>
      </c>
      <c r="K114" s="312">
        <f>IFERROR(VLOOKUP($B114,Totalt!$B$1:$AQ$554,MATCH(K$2,Totalt!$B$1:$AQ$1,0),FALSE),"")</f>
        <v>0</v>
      </c>
      <c r="L114" s="312">
        <f>IFERROR(VLOOKUP($B114,Totalt!$B$1:$AQ$554,MATCH(L$2,Totalt!$B$1:$AQ$1,0),FALSE),"")</f>
        <v>0</v>
      </c>
      <c r="M114" s="312">
        <f>IFERROR(VLOOKUP($B114,Totalt!$B$1:$AQ$554,MATCH(M$2,Totalt!$B$1:$AQ$1,0),FALSE),"")</f>
        <v>0</v>
      </c>
      <c r="N114" s="312">
        <f>IFERROR(VLOOKUP($B114,Totalt!$B$1:$AQ$554,MATCH(N$2,Totalt!$B$1:$AQ$1,0),FALSE),"")</f>
        <v>0</v>
      </c>
      <c r="O114" s="312">
        <f>IFERROR(VLOOKUP($B114,Totalt!$B$1:$AQ$554,MATCH(O$2,Totalt!$B$1:$AQ$1,0),FALSE),"")</f>
        <v>0</v>
      </c>
      <c r="P114" s="312">
        <f>IFERROR(VLOOKUP($B114,Totalt!$B$1:$AQ$554,MATCH(P$2,Totalt!$B$1:$AQ$1,0),FALSE),"")</f>
        <v>0</v>
      </c>
      <c r="Q114" s="312">
        <f>IFERROR(VLOOKUP($B114,Totalt!$B$1:$AQ$554,MATCH(Q$2,Totalt!$B$1:$AQ$1,0),FALSE),"")</f>
        <v>0</v>
      </c>
      <c r="R114" s="312">
        <f>IFERROR(VLOOKUP($B114,Totalt!$B$1:$AQ$554,MATCH(R$2,Totalt!$B$1:$AQ$1,0),FALSE),"")</f>
        <v>1.63</v>
      </c>
      <c r="S114" s="312">
        <f>IFERROR(VLOOKUP($B114,Totalt!$B$1:$AQ$554,MATCH(S$2,Totalt!$B$1:$AQ$1,0),FALSE),"")</f>
        <v>0</v>
      </c>
      <c r="T114" s="312">
        <f>IFERROR(VLOOKUP($B114,Totalt!$B$1:$AQ$554,MATCH(T$2,Totalt!$B$1:$AQ$1,0),FALSE),"")</f>
        <v>0</v>
      </c>
      <c r="U114" s="312">
        <f>IFERROR(VLOOKUP($B114,Totalt!$B$1:$AQ$554,MATCH(U$2,Totalt!$B$1:$AQ$1,0),FALSE),"")</f>
        <v>0</v>
      </c>
      <c r="V114" s="312">
        <f>IFERROR(VLOOKUP($B114,Totalt!$B$1:$AQ$554,MATCH(V$2,Totalt!$B$1:$AQ$1,0),FALSE),"")</f>
        <v>0</v>
      </c>
      <c r="W114" s="312">
        <f>IFERROR(VLOOKUP($B114,Totalt!$B$1:$AQ$554,MATCH(W$2,Totalt!$B$1:$AQ$1,0),FALSE),"")</f>
        <v>0</v>
      </c>
      <c r="X114" s="312">
        <f>IFERROR(VLOOKUP($B114,Totalt!$B$1:$AQ$554,MATCH(X$2,Totalt!$B$1:$AQ$1,0),FALSE),"")</f>
        <v>0</v>
      </c>
      <c r="Y114" s="312">
        <f>IFERROR(VLOOKUP($B114,Totalt!$B$1:$AQ$554,MATCH(Y$2,Totalt!$B$1:$AQ$1,0),FALSE),"")</f>
        <v>0</v>
      </c>
      <c r="Z114" s="312">
        <f>IFERROR(VLOOKUP($B114,Totalt!$B$1:$AQ$554,MATCH(Z$2,Totalt!$B$1:$AQ$1,0),FALSE),"")</f>
        <v>0</v>
      </c>
      <c r="AA114" s="312">
        <f>IFERROR(VLOOKUP($B114,Totalt!$B$1:$AQ$554,MATCH(AA$2,Totalt!$B$1:$AQ$1,0),FALSE),"")</f>
        <v>0</v>
      </c>
      <c r="AB114" s="312">
        <f>IFERROR(VLOOKUP($B114,Totalt!$B$1:$AQ$554,MATCH(AB$2,Totalt!$B$1:$AQ$1,0),FALSE),"")</f>
        <v>0</v>
      </c>
      <c r="AC114" s="312">
        <f>IFERROR(VLOOKUP($B114,Totalt!$B$1:$AQ$554,MATCH(AC$2,Totalt!$B$1:$AQ$1,0),FALSE),"")</f>
        <v>0</v>
      </c>
      <c r="AD114" s="312">
        <f>IFERROR(VLOOKUP($B114,Totalt!$B$1:$AQ$554,MATCH(AD$2,Totalt!$B$1:$AQ$1,0),FALSE),"")</f>
        <v>0</v>
      </c>
      <c r="AE114" s="312">
        <f>IFERROR(VLOOKUP($B114,Totalt!$B$1:$AQ$554,MATCH(AE$2,Totalt!$B$1:$AQ$1,0),FALSE),"")</f>
        <v>0</v>
      </c>
      <c r="AF114" s="312">
        <f>IFERROR(VLOOKUP($B114,Totalt!$B$1:$AQ$554,MATCH(AF$2,Totalt!$B$1:$AQ$1,0),FALSE),"")</f>
        <v>0.08</v>
      </c>
      <c r="AG114" s="312">
        <f>IFERROR(VLOOKUP($B114,Totalt!$B$1:$AQ$554,MATCH(AG$2,Totalt!$B$1:$AQ$1,0),FALSE),"")</f>
        <v>0</v>
      </c>
      <c r="AI114" s="245">
        <f t="shared" si="9"/>
        <v>1.79</v>
      </c>
      <c r="AJ114" s="246">
        <f>IF(ISERROR(1/VLOOKUP($B114,Leveranser!$B$1:$S$500,MATCH("såld värme (gwh)",Leveranser!$B$1:$S$1,0),FALSE)),"",VLOOKUP($B114,Leveranser!$B$1:$S$500,MATCH("såld värme (gwh)",Leveranser!$B$1:$S$1,0),FALSE))</f>
        <v>1.077</v>
      </c>
      <c r="AK114" t="str">
        <f>IFERROR(IF(VLOOKUP($B114,Totalt!$B$1:$AQ$554,MATCH(AK$2,Totalt!$B$1:$AQ$1,0),FALSE)="","",VLOOKUP($B114,Totalt!$B$1:$AQ$554,MATCH(AK$2,Totalt!$B$1:$AQ$1,0),FALSE)),"")</f>
        <v/>
      </c>
      <c r="AM114" s="247" t="str">
        <f>IF(B114&lt;&gt;"",IF(VLOOKUP($B114,Totalt!$B$1:$AQ$554,MATCH("Kvalitetsgranskad:",Totalt!$B$1:$AQ$1,0),FALSE)="ja",VLOOKUP($B114,Miljö!$B$1:$AG$479,MATCH(AM$2,Miljö!$B$1:$AK$1,0),FALSE),""),"")</f>
        <v>Ja</v>
      </c>
      <c r="AN114" s="247" t="str">
        <f>IF(AM114="ja",VLOOKUP($B114,Miljö!$B$1:$J$479,MATCH("Typ av ursprungsspecificerad el   (Om inget värde anges används Nordisk residualmix, se inforuta) ()",Miljö!$B$1:$J$1,0),FALSE),IF(AM114="nej","Nordisk residualel",""))</f>
        <v>'Biokraft'</v>
      </c>
      <c r="AO114" s="247">
        <f>IF(AM114="","",VLOOKUP($B114,Miljö!$B$1:$J$479,MATCH("Fossilandel för ursprungspecificerad el ()",Miljö!$B$1:$J$1,0),FALSE))</f>
        <v>0</v>
      </c>
      <c r="AP114" s="247">
        <f>IF(AM114="","",IFERROR(VLOOKUP($B114,Miljö!$B$1:$J$479,MATCH("Kärnkraftsandel för ursprungsspecificerad el ()",Miljö!$B$1:$J$1,0),FALSE)/1,0))</f>
        <v>0</v>
      </c>
      <c r="AQ114" s="247">
        <f t="shared" si="10"/>
        <v>1</v>
      </c>
      <c r="AR114" s="52"/>
      <c r="AS114" s="247" t="str">
        <f t="shared" si="6"/>
        <v>Nej</v>
      </c>
      <c r="AT114" s="247" t="str">
        <f>IF(AS114="ja",VLOOKUP($B114,Miljö!$B$1:$O$500,MATCH("Fossil andel i procent (%)",Miljö!$B$1:$O$1,0),FALSE)/100,"")</f>
        <v/>
      </c>
      <c r="AU114" s="52"/>
      <c r="AV114" s="247" t="str">
        <f t="shared" si="7"/>
        <v>Nej</v>
      </c>
      <c r="AW114" s="247" t="str">
        <f>IF(AV114="ja",VLOOKUP($B114,'Egen hetvattenprod'!$B$1:$AO$500,MATCH("Värmekälla till värmepumpar ()",'Egen hetvattenprod'!$B$1:$AO$1,0),FALSE),"")</f>
        <v/>
      </c>
      <c r="AY114" s="244" t="str">
        <f t="shared" si="8"/>
        <v>Nej</v>
      </c>
      <c r="AZ114" s="283" t="str">
        <f>IF($AY114="ja",(VLOOKUP($B114,'Egen hetvattenprod'!$B$1:$BX$550,MATCH(AZ$2,'Egen hetvattenprod'!$B$1:$BX$1,0),FALSE)+VLOOKUP($B114,Kraftvärmeprod!$B$1:$BX$550,MATCH(AZ$2,Kraftvärmeprod!$B$1:$BX$1,0),FALSE))/$AC114,"")</f>
        <v/>
      </c>
      <c r="BA114" s="283" t="str">
        <f>IF($AY114="ja",(VLOOKUP($B114,'Egen hetvattenprod'!$B$1:$BX$550,MATCH(BA$2,'Egen hetvattenprod'!$B$1:$BX$1,0),FALSE)+VLOOKUP($B114,Kraftvärmeprod!$B$1:$BX$550,MATCH(BA$2,Kraftvärmeprod!$B$1:$BX$1,0),FALSE))/$AC114,"")</f>
        <v/>
      </c>
      <c r="BB114" s="283" t="str">
        <f>IF($AY114="ja",(VLOOKUP($B114,'Egen hetvattenprod'!$B$1:$BX$550,MATCH(BB$2,'Egen hetvattenprod'!$B$1:$BX$1,0),FALSE)+VLOOKUP($B114,Kraftvärmeprod!$B$1:$BX$550,MATCH(BB$2,Kraftvärmeprod!$B$1:$BX$1,0),FALSE))/$AC114,"")</f>
        <v/>
      </c>
      <c r="BC114" s="283" t="str">
        <f>IF($AY114="ja",(VLOOKUP($B114,'Egen hetvattenprod'!$B$1:$BX$550,MATCH(BC$2,'Egen hetvattenprod'!$B$1:$BX$1,0),FALSE)+VLOOKUP($B114,Kraftvärmeprod!$B$1:$BX$550,MATCH(BC$2,Kraftvärmeprod!$B$1:$BX$1,0),FALSE))/$AC114,"")</f>
        <v/>
      </c>
      <c r="BD114" s="283" t="str">
        <f>IF($AY114="ja",(VLOOKUP($B114,'Egen hetvattenprod'!$B$1:$BX$550,MATCH(BD$2,'Egen hetvattenprod'!$B$1:$BX$1,0),FALSE)+VLOOKUP($B114,Kraftvärmeprod!$B$1:$BX$550,MATCH(BD$2,Kraftvärmeprod!$B$1:$BX$1,0),FALSE))/$AC114,"")</f>
        <v/>
      </c>
      <c r="BF114" s="244" t="str">
        <f t="shared" si="11"/>
        <v>Nej</v>
      </c>
      <c r="BG114" s="283" t="str">
        <f>IF($BF114="ja",VLOOKUP($B114,'Egen hetvattenprod'!$B$1:$BX$550,MATCH("Andelen klimatgaser med fossilt ursprung för avfall ()",'Egen hetvattenprod'!$B$1:$BX$1,0),FALSE),"")</f>
        <v/>
      </c>
      <c r="BH114" s="283" t="str">
        <f>IF($BF114="ja",VLOOKUP($B114,Kraftvärmeprod!$B$1:$BX$550,MATCH("Andelen klimatgaser med fossilt ursprung för avfall ()",Kraftvärmeprod!$B$1:$BX$1,0),FALSE),"")</f>
        <v/>
      </c>
      <c r="BI114" s="307" t="str">
        <f>IF($BF114="ja",VLOOKUP($B114,'Egen hetvattenprod'!$B$1:$BX$550,MATCH("Avfall (GWh)",'Egen hetvattenprod'!$B$1:$BX$1,0),FALSE),"")</f>
        <v/>
      </c>
      <c r="BJ114" s="307" t="str">
        <f>IF($BF114="ja",VLOOKUP($B114,'Slutlig allokering kvv'!$B$1:$BX$550,MATCH("Avfall (GWh)",'Slutlig allokering kvv'!$B$1:$BX$1,0),FALSE),"")</f>
        <v/>
      </c>
      <c r="BK114" s="307" t="str">
        <f>IF($BF114="ja",VLOOKUP($B114,'Köpt hetvatten'!$B$1:$BX$550,MATCH("Avfall i köpt hetvatten",'Köpt hetvatten'!$B$1:$BX$1,0),FALSE),"")</f>
        <v/>
      </c>
      <c r="BL114" s="307" t="str">
        <f>IF($BF114="ja",VLOOKUP($B114,'Egen hetvattenprod'!$B$1:$BX$550,MATCH("Värde enligt ovan. (%)",'Egen hetvattenprod'!$B$1:$BX$1,0),FALSE),"")</f>
        <v/>
      </c>
      <c r="BM114" s="307" t="str">
        <f>IF($BF114="ja",VLOOKUP($B114,Kraftvärmeprod!$B$1:$BX$550,MATCH("Värde enligt ovan. (%)",Kraftvärmeprod!$B$1:$BX$1,0),FALSE),"")</f>
        <v/>
      </c>
      <c r="BN114" s="307"/>
      <c r="BO114" s="307"/>
      <c r="BP114" s="307"/>
      <c r="BQ114" s="307" t="str">
        <f>IF($BF114="ja",VLOOKUP($B114,'Egen hetvattenprod'!$B$1:$BX$550,MATCH("Tillförd olja (fossil) vid avfallsförbränning (GWh)",'Egen hetvattenprod'!$B$1:$BX$1,0),FALSE),"")</f>
        <v/>
      </c>
      <c r="BR114" s="307" t="str">
        <f>IF($BF114="ja",VLOOKUP($B114,Kraftvärmeprod!$B$1:$BX$550,MATCH("Tillförd olja (fossil) vid avfallsförbränning (GWh)",Kraftvärmeprod!$B$1:$BX$1,0),FALSE),"")</f>
        <v/>
      </c>
    </row>
    <row r="115" spans="1:70" x14ac:dyDescent="0.25">
      <c r="A115" s="2" t="str">
        <f>'Miljövärden för publ företag'!B117</f>
        <v>Kalmar Energi Värme AB</v>
      </c>
      <c r="B115" s="2" t="str">
        <f>'Miljövärden för publ företag'!C117</f>
        <v>Kalmar</v>
      </c>
      <c r="C115" s="312">
        <f>IFERROR(VLOOKUP($B115,Totalt!$B$1:$AQ$554,MATCH(C$2,Totalt!$B$1:$AQ$1,0),FALSE),"")</f>
        <v>0</v>
      </c>
      <c r="D115" s="312">
        <f>IFERROR(VLOOKUP($B115,Totalt!$B$1:$AQ$554,MATCH(D$2,Totalt!$B$1:$AQ$1,0),FALSE),"")</f>
        <v>1.415</v>
      </c>
      <c r="E115" s="312">
        <f>IFERROR(VLOOKUP($B115,Totalt!$B$1:$AQ$554,MATCH(E$2,Totalt!$B$1:$AQ$1,0),FALSE),"")</f>
        <v>0</v>
      </c>
      <c r="F115" s="312">
        <f>IFERROR(VLOOKUP($B115,Totalt!$B$1:$AQ$554,MATCH(F$2,Totalt!$B$1:$AQ$1,0),FALSE),"")</f>
        <v>2.63</v>
      </c>
      <c r="G115" s="312">
        <f>IFERROR(VLOOKUP($B115,Totalt!$B$1:$AQ$554,MATCH(G$2,Totalt!$B$1:$AQ$1,0),FALSE),"")</f>
        <v>0</v>
      </c>
      <c r="H115" s="312">
        <f>IFERROR(VLOOKUP($B115,Totalt!$B$1:$AQ$554,MATCH(H$2,Totalt!$B$1:$AQ$1,0),FALSE),"")</f>
        <v>0</v>
      </c>
      <c r="I115" s="312">
        <f>IFERROR(VLOOKUP($B115,Totalt!$B$1:$AQ$554,MATCH(I$2,Totalt!$B$1:$AQ$1,0),FALSE),"")</f>
        <v>0</v>
      </c>
      <c r="J115" s="312">
        <f>IFERROR(VLOOKUP($B115,Totalt!$B$1:$AQ$554,MATCH(J$2,Totalt!$B$1:$AQ$1,0),FALSE),"")</f>
        <v>0</v>
      </c>
      <c r="K115" s="312">
        <f>IFERROR(VLOOKUP($B115,Totalt!$B$1:$AQ$554,MATCH(K$2,Totalt!$B$1:$AQ$1,0),FALSE),"")</f>
        <v>0</v>
      </c>
      <c r="L115" s="312">
        <f>IFERROR(VLOOKUP($B115,Totalt!$B$1:$AQ$554,MATCH(L$2,Totalt!$B$1:$AQ$1,0),FALSE),"")</f>
        <v>0</v>
      </c>
      <c r="M115" s="312">
        <f>IFERROR(VLOOKUP($B115,Totalt!$B$1:$AQ$554,MATCH(M$2,Totalt!$B$1:$AQ$1,0),FALSE),"")</f>
        <v>66.789000000000001</v>
      </c>
      <c r="N115" s="312">
        <f>IFERROR(VLOOKUP($B115,Totalt!$B$1:$AQ$554,MATCH(N$2,Totalt!$B$1:$AQ$1,0),FALSE),"")</f>
        <v>120.402</v>
      </c>
      <c r="O115" s="312">
        <f>IFERROR(VLOOKUP($B115,Totalt!$B$1:$AQ$554,MATCH(O$2,Totalt!$B$1:$AQ$1,0),FALSE),"")</f>
        <v>20.945399999999999</v>
      </c>
      <c r="P115" s="312">
        <f>IFERROR(VLOOKUP($B115,Totalt!$B$1:$AQ$554,MATCH(P$2,Totalt!$B$1:$AQ$1,0),FALSE),"")</f>
        <v>8.7234599999999993</v>
      </c>
      <c r="Q115" s="312">
        <f>IFERROR(VLOOKUP($B115,Totalt!$B$1:$AQ$554,MATCH(Q$2,Totalt!$B$1:$AQ$1,0),FALSE),"")</f>
        <v>0</v>
      </c>
      <c r="R115" s="312">
        <f>IFERROR(VLOOKUP($B115,Totalt!$B$1:$AQ$554,MATCH(R$2,Totalt!$B$1:$AQ$1,0),FALSE),"")</f>
        <v>0</v>
      </c>
      <c r="S115" s="312">
        <f>IFERROR(VLOOKUP($B115,Totalt!$B$1:$AQ$554,MATCH(S$2,Totalt!$B$1:$AQ$1,0),FALSE),"")</f>
        <v>0</v>
      </c>
      <c r="T115" s="312">
        <f>IFERROR(VLOOKUP($B115,Totalt!$B$1:$AQ$554,MATCH(T$2,Totalt!$B$1:$AQ$1,0),FALSE),"")</f>
        <v>53</v>
      </c>
      <c r="U115" s="312">
        <f>IFERROR(VLOOKUP($B115,Totalt!$B$1:$AQ$554,MATCH(U$2,Totalt!$B$1:$AQ$1,0),FALSE),"")</f>
        <v>0</v>
      </c>
      <c r="V115" s="312">
        <f>IFERROR(VLOOKUP($B115,Totalt!$B$1:$AQ$554,MATCH(V$2,Totalt!$B$1:$AQ$1,0),FALSE),"")</f>
        <v>0</v>
      </c>
      <c r="W115" s="312">
        <f>IFERROR(VLOOKUP($B115,Totalt!$B$1:$AQ$554,MATCH(W$2,Totalt!$B$1:$AQ$1,0),FALSE),"")</f>
        <v>0</v>
      </c>
      <c r="X115" s="312">
        <f>IFERROR(VLOOKUP($B115,Totalt!$B$1:$AQ$554,MATCH(X$2,Totalt!$B$1:$AQ$1,0),FALSE),"")</f>
        <v>0</v>
      </c>
      <c r="Y115" s="312">
        <f>IFERROR(VLOOKUP($B115,Totalt!$B$1:$AQ$554,MATCH(Y$2,Totalt!$B$1:$AQ$1,0),FALSE),"")</f>
        <v>0</v>
      </c>
      <c r="Z115" s="312">
        <f>IFERROR(VLOOKUP($B115,Totalt!$B$1:$AQ$554,MATCH(Z$2,Totalt!$B$1:$AQ$1,0),FALSE),"")</f>
        <v>0</v>
      </c>
      <c r="AA115" s="312">
        <f>IFERROR(VLOOKUP($B115,Totalt!$B$1:$AQ$554,MATCH(AA$2,Totalt!$B$1:$AQ$1,0),FALSE),"")</f>
        <v>0</v>
      </c>
      <c r="AB115" s="312">
        <f>IFERROR(VLOOKUP($B115,Totalt!$B$1:$AQ$554,MATCH(AB$2,Totalt!$B$1:$AQ$1,0),FALSE),"")</f>
        <v>0</v>
      </c>
      <c r="AC115" s="312">
        <f>IFERROR(VLOOKUP($B115,Totalt!$B$1:$AQ$554,MATCH(AC$2,Totalt!$B$1:$AQ$1,0),FALSE),"")</f>
        <v>94.3</v>
      </c>
      <c r="AD115" s="312">
        <f>IFERROR(VLOOKUP($B115,Totalt!$B$1:$AQ$554,MATCH(AD$2,Totalt!$B$1:$AQ$1,0),FALSE),"")</f>
        <v>0</v>
      </c>
      <c r="AE115" s="312">
        <f>IFERROR(VLOOKUP($B115,Totalt!$B$1:$AQ$554,MATCH(AE$2,Totalt!$B$1:$AQ$1,0),FALSE),"")</f>
        <v>0</v>
      </c>
      <c r="AF115" s="312">
        <f>IFERROR(VLOOKUP($B115,Totalt!$B$1:$AQ$554,MATCH(AF$2,Totalt!$B$1:$AQ$1,0),FALSE),"")</f>
        <v>15.0419</v>
      </c>
      <c r="AG115" s="312">
        <f>IFERROR(VLOOKUP($B115,Totalt!$B$1:$AQ$554,MATCH(AG$2,Totalt!$B$1:$AQ$1,0),FALSE),"")</f>
        <v>0</v>
      </c>
      <c r="AI115" s="245">
        <f t="shared" si="9"/>
        <v>383.24675999999999</v>
      </c>
      <c r="AJ115" s="246">
        <f>IF(ISERROR(1/VLOOKUP($B115,Leveranser!$B$1:$S$500,MATCH("såld värme (gwh)",Leveranser!$B$1:$S$1,0),FALSE)),"",VLOOKUP($B115,Leveranser!$B$1:$S$500,MATCH("såld värme (gwh)",Leveranser!$B$1:$S$1,0),FALSE))</f>
        <v>364.3</v>
      </c>
      <c r="AK115" t="str">
        <f>IFERROR(IF(VLOOKUP($B115,Totalt!$B$1:$AQ$554,MATCH(AK$2,Totalt!$B$1:$AQ$1,0),FALSE)="","",VLOOKUP($B115,Totalt!$B$1:$AQ$554,MATCH(AK$2,Totalt!$B$1:$AQ$1,0),FALSE)),"")</f>
        <v/>
      </c>
      <c r="AM115" s="247" t="str">
        <f>IF(B115&lt;&gt;"",IF(VLOOKUP($B115,Totalt!$B$1:$AQ$554,MATCH("Kvalitetsgranskad:",Totalt!$B$1:$AQ$1,0),FALSE)="ja",VLOOKUP($B115,Miljö!$B$1:$AG$479,MATCH(AM$2,Miljö!$B$1:$AK$1,0),FALSE),""),"")</f>
        <v>Ja</v>
      </c>
      <c r="AN115" s="247" t="str">
        <f>IF(AM115="ja",VLOOKUP($B115,Miljö!$B$1:$J$479,MATCH("Typ av ursprungsspecificerad el   (Om inget värde anges används Nordisk residualmix, se inforuta) ()",Miljö!$B$1:$J$1,0),FALSE),IF(AM115="nej","Nordisk residualel",""))</f>
        <v>'100% förnybar el'</v>
      </c>
      <c r="AO115" s="247">
        <f>IF(AM115="","",VLOOKUP($B115,Miljö!$B$1:$J$479,MATCH("Fossilandel för ursprungspecificerad el ()",Miljö!$B$1:$J$1,0),FALSE))</f>
        <v>0</v>
      </c>
      <c r="AP115" s="247">
        <f>IF(AM115="","",IFERROR(VLOOKUP($B115,Miljö!$B$1:$J$479,MATCH("Kärnkraftsandel för ursprungsspecificerad el ()",Miljö!$B$1:$J$1,0),FALSE)/1,0))</f>
        <v>0</v>
      </c>
      <c r="AQ115" s="247">
        <f t="shared" si="10"/>
        <v>1</v>
      </c>
      <c r="AR115" s="52"/>
      <c r="AS115" s="247" t="str">
        <f t="shared" si="6"/>
        <v>Nej</v>
      </c>
      <c r="AT115" s="247" t="str">
        <f>IF(AS115="ja",VLOOKUP($B115,Miljö!$B$1:$O$500,MATCH("Fossil andel i procent (%)",Miljö!$B$1:$O$1,0),FALSE)/100,"")</f>
        <v/>
      </c>
      <c r="AU115" s="52"/>
      <c r="AV115" s="247" t="str">
        <f t="shared" si="7"/>
        <v>Nej</v>
      </c>
      <c r="AW115" s="247" t="str">
        <f>IF(AV115="ja",VLOOKUP($B115,'Egen hetvattenprod'!$B$1:$AO$500,MATCH("Värmekälla till värmepumpar ()",'Egen hetvattenprod'!$B$1:$AO$1,0),FALSE),"")</f>
        <v/>
      </c>
      <c r="AY115" s="244" t="str">
        <f t="shared" si="8"/>
        <v>Ja</v>
      </c>
      <c r="AZ115" s="283">
        <f>IF($AY115="ja",(VLOOKUP($B115,'Egen hetvattenprod'!$B$1:$BX$550,MATCH(AZ$2,'Egen hetvattenprod'!$B$1:$BX$1,0),FALSE)+VLOOKUP($B115,Kraftvärmeprod!$B$1:$BX$550,MATCH(AZ$2,Kraftvärmeprod!$B$1:$BX$1,0),FALSE))/$AC115,"")</f>
        <v>1</v>
      </c>
      <c r="BA115" s="283">
        <f>IF($AY115="ja",(VLOOKUP($B115,'Egen hetvattenprod'!$B$1:$BX$550,MATCH(BA$2,'Egen hetvattenprod'!$B$1:$BX$1,0),FALSE)+VLOOKUP($B115,Kraftvärmeprod!$B$1:$BX$550,MATCH(BA$2,Kraftvärmeprod!$B$1:$BX$1,0),FALSE))/$AC115,"")</f>
        <v>0</v>
      </c>
      <c r="BB115" s="283">
        <f>IF($AY115="ja",(VLOOKUP($B115,'Egen hetvattenprod'!$B$1:$BX$550,MATCH(BB$2,'Egen hetvattenprod'!$B$1:$BX$1,0),FALSE)+VLOOKUP($B115,Kraftvärmeprod!$B$1:$BX$550,MATCH(BB$2,Kraftvärmeprod!$B$1:$BX$1,0),FALSE))/$AC115,"")</f>
        <v>0</v>
      </c>
      <c r="BC115" s="283">
        <f>IF($AY115="ja",(VLOOKUP($B115,'Egen hetvattenprod'!$B$1:$BX$550,MATCH(BC$2,'Egen hetvattenprod'!$B$1:$BX$1,0),FALSE)+VLOOKUP($B115,Kraftvärmeprod!$B$1:$BX$550,MATCH(BC$2,Kraftvärmeprod!$B$1:$BX$1,0),FALSE))/$AC115,"")</f>
        <v>0</v>
      </c>
      <c r="BD115" s="283">
        <f>IF($AY115="ja",(VLOOKUP($B115,'Egen hetvattenprod'!$B$1:$BX$550,MATCH(BD$2,'Egen hetvattenprod'!$B$1:$BX$1,0),FALSE)+VLOOKUP($B115,Kraftvärmeprod!$B$1:$BX$550,MATCH(BD$2,Kraftvärmeprod!$B$1:$BX$1,0),FALSE))/$AC115,"")</f>
        <v>0</v>
      </c>
      <c r="BF115" s="244" t="str">
        <f t="shared" si="11"/>
        <v>Nej</v>
      </c>
      <c r="BG115" s="283" t="str">
        <f>IF($BF115="ja",VLOOKUP($B115,'Egen hetvattenprod'!$B$1:$BX$550,MATCH("Andelen klimatgaser med fossilt ursprung för avfall ()",'Egen hetvattenprod'!$B$1:$BX$1,0),FALSE),"")</f>
        <v/>
      </c>
      <c r="BH115" s="283" t="str">
        <f>IF($BF115="ja",VLOOKUP($B115,Kraftvärmeprod!$B$1:$BX$550,MATCH("Andelen klimatgaser med fossilt ursprung för avfall ()",Kraftvärmeprod!$B$1:$BX$1,0),FALSE),"")</f>
        <v/>
      </c>
      <c r="BI115" s="307" t="str">
        <f>IF($BF115="ja",VLOOKUP($B115,'Egen hetvattenprod'!$B$1:$BX$550,MATCH("Avfall (GWh)",'Egen hetvattenprod'!$B$1:$BX$1,0),FALSE),"")</f>
        <v/>
      </c>
      <c r="BJ115" s="307" t="str">
        <f>IF($BF115="ja",VLOOKUP($B115,'Slutlig allokering kvv'!$B$1:$BX$550,MATCH("Avfall (GWh)",'Slutlig allokering kvv'!$B$1:$BX$1,0),FALSE),"")</f>
        <v/>
      </c>
      <c r="BK115" s="307" t="str">
        <f>IF($BF115="ja",VLOOKUP($B115,'Köpt hetvatten'!$B$1:$BX$550,MATCH("Avfall i köpt hetvatten",'Köpt hetvatten'!$B$1:$BX$1,0),FALSE),"")</f>
        <v/>
      </c>
      <c r="BL115" s="307" t="str">
        <f>IF($BF115="ja",VLOOKUP($B115,'Egen hetvattenprod'!$B$1:$BX$550,MATCH("Värde enligt ovan. (%)",'Egen hetvattenprod'!$B$1:$BX$1,0),FALSE),"")</f>
        <v/>
      </c>
      <c r="BM115" s="307" t="str">
        <f>IF($BF115="ja",VLOOKUP($B115,Kraftvärmeprod!$B$1:$BX$550,MATCH("Värde enligt ovan. (%)",Kraftvärmeprod!$B$1:$BX$1,0),FALSE),"")</f>
        <v/>
      </c>
      <c r="BN115" s="307"/>
      <c r="BO115" s="307"/>
      <c r="BP115" s="307"/>
      <c r="BQ115" s="307" t="str">
        <f>IF($BF115="ja",VLOOKUP($B115,'Egen hetvattenprod'!$B$1:$BX$550,MATCH("Tillförd olja (fossil) vid avfallsförbränning (GWh)",'Egen hetvattenprod'!$B$1:$BX$1,0),FALSE),"")</f>
        <v/>
      </c>
      <c r="BR115" s="307" t="str">
        <f>IF($BF115="ja",VLOOKUP($B115,Kraftvärmeprod!$B$1:$BX$550,MATCH("Tillförd olja (fossil) vid avfallsförbränning (GWh)",Kraftvärmeprod!$B$1:$BX$1,0),FALSE),"")</f>
        <v/>
      </c>
    </row>
    <row r="116" spans="1:70" x14ac:dyDescent="0.25">
      <c r="A116" s="2" t="str">
        <f>'Miljövärden för publ företag'!B118</f>
        <v>Karlsborg Värme AB</v>
      </c>
      <c r="B116" s="2" t="str">
        <f>'Miljövärden för publ företag'!C118</f>
        <v>Karlsborg</v>
      </c>
      <c r="C116" s="312">
        <f>IFERROR(VLOOKUP($B116,Totalt!$B$1:$AQ$554,MATCH(C$2,Totalt!$B$1:$AQ$1,0),FALSE),"")</f>
        <v>0</v>
      </c>
      <c r="D116" s="312">
        <f>IFERROR(VLOOKUP($B116,Totalt!$B$1:$AQ$554,MATCH(D$2,Totalt!$B$1:$AQ$1,0),FALSE),"")</f>
        <v>0.27600000000000002</v>
      </c>
      <c r="E116" s="312">
        <f>IFERROR(VLOOKUP($B116,Totalt!$B$1:$AQ$554,MATCH(E$2,Totalt!$B$1:$AQ$1,0),FALSE),"")</f>
        <v>0</v>
      </c>
      <c r="F116" s="312">
        <f>IFERROR(VLOOKUP($B116,Totalt!$B$1:$AQ$554,MATCH(F$2,Totalt!$B$1:$AQ$1,0),FALSE),"")</f>
        <v>0</v>
      </c>
      <c r="G116" s="312">
        <f>IFERROR(VLOOKUP($B116,Totalt!$B$1:$AQ$554,MATCH(G$2,Totalt!$B$1:$AQ$1,0),FALSE),"")</f>
        <v>0</v>
      </c>
      <c r="H116" s="312">
        <f>IFERROR(VLOOKUP($B116,Totalt!$B$1:$AQ$554,MATCH(H$2,Totalt!$B$1:$AQ$1,0),FALSE),"")</f>
        <v>0</v>
      </c>
      <c r="I116" s="312">
        <f>IFERROR(VLOOKUP($B116,Totalt!$B$1:$AQ$554,MATCH(I$2,Totalt!$B$1:$AQ$1,0),FALSE),"")</f>
        <v>0</v>
      </c>
      <c r="J116" s="312">
        <f>IFERROR(VLOOKUP($B116,Totalt!$B$1:$AQ$554,MATCH(J$2,Totalt!$B$1:$AQ$1,0),FALSE),"")</f>
        <v>0</v>
      </c>
      <c r="K116" s="312">
        <f>IFERROR(VLOOKUP($B116,Totalt!$B$1:$AQ$554,MATCH(K$2,Totalt!$B$1:$AQ$1,0),FALSE),"")</f>
        <v>0</v>
      </c>
      <c r="L116" s="312">
        <f>IFERROR(VLOOKUP($B116,Totalt!$B$1:$AQ$554,MATCH(L$2,Totalt!$B$1:$AQ$1,0),FALSE),"")</f>
        <v>0</v>
      </c>
      <c r="M116" s="312">
        <f>IFERROR(VLOOKUP($B116,Totalt!$B$1:$AQ$554,MATCH(M$2,Totalt!$B$1:$AQ$1,0),FALSE),"")</f>
        <v>0</v>
      </c>
      <c r="N116" s="312">
        <f>IFERROR(VLOOKUP($B116,Totalt!$B$1:$AQ$554,MATCH(N$2,Totalt!$B$1:$AQ$1,0),FALSE),"")</f>
        <v>0</v>
      </c>
      <c r="O116" s="312">
        <f>IFERROR(VLOOKUP($B116,Totalt!$B$1:$AQ$554,MATCH(O$2,Totalt!$B$1:$AQ$1,0),FALSE),"")</f>
        <v>0</v>
      </c>
      <c r="P116" s="312">
        <f>IFERROR(VLOOKUP($B116,Totalt!$B$1:$AQ$554,MATCH(P$2,Totalt!$B$1:$AQ$1,0),FALSE),"")</f>
        <v>13.895</v>
      </c>
      <c r="Q116" s="312">
        <f>IFERROR(VLOOKUP($B116,Totalt!$B$1:$AQ$554,MATCH(Q$2,Totalt!$B$1:$AQ$1,0),FALSE),"")</f>
        <v>0</v>
      </c>
      <c r="R116" s="312">
        <f>IFERROR(VLOOKUP($B116,Totalt!$B$1:$AQ$554,MATCH(R$2,Totalt!$B$1:$AQ$1,0),FALSE),"")</f>
        <v>0</v>
      </c>
      <c r="S116" s="312">
        <f>IFERROR(VLOOKUP($B116,Totalt!$B$1:$AQ$554,MATCH(S$2,Totalt!$B$1:$AQ$1,0),FALSE),"")</f>
        <v>0</v>
      </c>
      <c r="T116" s="312">
        <f>IFERROR(VLOOKUP($B116,Totalt!$B$1:$AQ$554,MATCH(T$2,Totalt!$B$1:$AQ$1,0),FALSE),"")</f>
        <v>0</v>
      </c>
      <c r="U116" s="312">
        <f>IFERROR(VLOOKUP($B116,Totalt!$B$1:$AQ$554,MATCH(U$2,Totalt!$B$1:$AQ$1,0),FALSE),"")</f>
        <v>0</v>
      </c>
      <c r="V116" s="312">
        <f>IFERROR(VLOOKUP($B116,Totalt!$B$1:$AQ$554,MATCH(V$2,Totalt!$B$1:$AQ$1,0),FALSE),"")</f>
        <v>0</v>
      </c>
      <c r="W116" s="312">
        <f>IFERROR(VLOOKUP($B116,Totalt!$B$1:$AQ$554,MATCH(W$2,Totalt!$B$1:$AQ$1,0),FALSE),"")</f>
        <v>0</v>
      </c>
      <c r="X116" s="312">
        <f>IFERROR(VLOOKUP($B116,Totalt!$B$1:$AQ$554,MATCH(X$2,Totalt!$B$1:$AQ$1,0),FALSE),"")</f>
        <v>0.407059</v>
      </c>
      <c r="Y116" s="312">
        <f>IFERROR(VLOOKUP($B116,Totalt!$B$1:$AQ$554,MATCH(Y$2,Totalt!$B$1:$AQ$1,0),FALSE),"")</f>
        <v>0</v>
      </c>
      <c r="Z116" s="312">
        <f>IFERROR(VLOOKUP($B116,Totalt!$B$1:$AQ$554,MATCH(Z$2,Totalt!$B$1:$AQ$1,0),FALSE),"")</f>
        <v>0</v>
      </c>
      <c r="AA116" s="312">
        <f>IFERROR(VLOOKUP($B116,Totalt!$B$1:$AQ$554,MATCH(AA$2,Totalt!$B$1:$AQ$1,0),FALSE),"")</f>
        <v>0</v>
      </c>
      <c r="AB116" s="312">
        <f>IFERROR(VLOOKUP($B116,Totalt!$B$1:$AQ$554,MATCH(AB$2,Totalt!$B$1:$AQ$1,0),FALSE),"")</f>
        <v>0</v>
      </c>
      <c r="AC116" s="312">
        <f>IFERROR(VLOOKUP($B116,Totalt!$B$1:$AQ$554,MATCH(AC$2,Totalt!$B$1:$AQ$1,0),FALSE),"")</f>
        <v>2.7639999999999998</v>
      </c>
      <c r="AD116" s="312">
        <f>IFERROR(VLOOKUP($B116,Totalt!$B$1:$AQ$554,MATCH(AD$2,Totalt!$B$1:$AQ$1,0),FALSE),"")</f>
        <v>0</v>
      </c>
      <c r="AE116" s="312">
        <f>IFERROR(VLOOKUP($B116,Totalt!$B$1:$AQ$554,MATCH(AE$2,Totalt!$B$1:$AQ$1,0),FALSE),"")</f>
        <v>0</v>
      </c>
      <c r="AF116" s="312">
        <f>IFERROR(VLOOKUP($B116,Totalt!$B$1:$AQ$554,MATCH(AF$2,Totalt!$B$1:$AQ$1,0),FALSE),"")</f>
        <v>0.28499999999999998</v>
      </c>
      <c r="AG116" s="312">
        <f>IFERROR(VLOOKUP($B116,Totalt!$B$1:$AQ$554,MATCH(AG$2,Totalt!$B$1:$AQ$1,0),FALSE),"")</f>
        <v>0</v>
      </c>
      <c r="AI116" s="245">
        <f t="shared" si="9"/>
        <v>17.627058999999999</v>
      </c>
      <c r="AJ116" s="246">
        <f>IF(ISERROR(1/VLOOKUP($B116,Leveranser!$B$1:$S$500,MATCH("såld värme (gwh)",Leveranser!$B$1:$S$1,0),FALSE)),"",VLOOKUP($B116,Leveranser!$B$1:$S$500,MATCH("såld värme (gwh)",Leveranser!$B$1:$S$1,0),FALSE))</f>
        <v>15.5</v>
      </c>
      <c r="AK116" t="str">
        <f>IFERROR(IF(VLOOKUP($B116,Totalt!$B$1:$AQ$554,MATCH(AK$2,Totalt!$B$1:$AQ$1,0),FALSE)="","",VLOOKUP($B116,Totalt!$B$1:$AQ$554,MATCH(AK$2,Totalt!$B$1:$AQ$1,0),FALSE)),"")</f>
        <v/>
      </c>
      <c r="AM116" s="247" t="str">
        <f>IF(B116&lt;&gt;"",IF(VLOOKUP($B116,Totalt!$B$1:$AQ$554,MATCH("Kvalitetsgranskad:",Totalt!$B$1:$AQ$1,0),FALSE)="ja",VLOOKUP($B116,Miljö!$B$1:$AG$479,MATCH(AM$2,Miljö!$B$1:$AK$1,0),FALSE),""),"")</f>
        <v>Nej</v>
      </c>
      <c r="AN116" s="247" t="str">
        <f>IF(AM116="ja",VLOOKUP($B116,Miljö!$B$1:$J$479,MATCH("Typ av ursprungsspecificerad el   (Om inget värde anges används Nordisk residualmix, se inforuta) ()",Miljö!$B$1:$J$1,0),FALSE),IF(AM116="nej","Nordisk residualel",""))</f>
        <v>Nordisk residualel</v>
      </c>
      <c r="AO116" s="247">
        <f>IF(AM116="","",VLOOKUP($B116,Miljö!$B$1:$J$479,MATCH("Fossilandel för ursprungspecificerad el ()",Miljö!$B$1:$J$1,0),FALSE))</f>
        <v>0.48399999999999999</v>
      </c>
      <c r="AP116" s="247">
        <f>IF(AM116="","",IFERROR(VLOOKUP($B116,Miljö!$B$1:$J$479,MATCH("Kärnkraftsandel för ursprungsspecificerad el ()",Miljö!$B$1:$J$1,0),FALSE)/1,0))</f>
        <v>0.35</v>
      </c>
      <c r="AQ116" s="247">
        <f t="shared" si="10"/>
        <v>0.16600000000000004</v>
      </c>
      <c r="AR116" s="52"/>
      <c r="AS116" s="247" t="str">
        <f t="shared" si="6"/>
        <v>Nej</v>
      </c>
      <c r="AT116" s="247" t="str">
        <f>IF(AS116="ja",VLOOKUP($B116,Miljö!$B$1:$O$500,MATCH("Fossil andel i procent (%)",Miljö!$B$1:$O$1,0),FALSE)/100,"")</f>
        <v/>
      </c>
      <c r="AU116" s="52"/>
      <c r="AV116" s="247" t="str">
        <f t="shared" si="7"/>
        <v>Nej</v>
      </c>
      <c r="AW116" s="247" t="str">
        <f>IF(AV116="ja",VLOOKUP($B116,'Egen hetvattenprod'!$B$1:$AO$500,MATCH("Värmekälla till värmepumpar ()",'Egen hetvattenprod'!$B$1:$AO$1,0),FALSE),"")</f>
        <v/>
      </c>
      <c r="AY116" s="244" t="str">
        <f t="shared" si="8"/>
        <v>Ja</v>
      </c>
      <c r="AZ116" s="283">
        <f>IF($AY116="ja",(VLOOKUP($B116,'Egen hetvattenprod'!$B$1:$BX$550,MATCH(AZ$2,'Egen hetvattenprod'!$B$1:$BX$1,0),FALSE)+VLOOKUP($B116,Kraftvärmeprod!$B$1:$BX$550,MATCH(AZ$2,Kraftvärmeprod!$B$1:$BX$1,0),FALSE))/$AC116,"")</f>
        <v>1</v>
      </c>
      <c r="BA116" s="283">
        <f>IF($AY116="ja",(VLOOKUP($B116,'Egen hetvattenprod'!$B$1:$BX$550,MATCH(BA$2,'Egen hetvattenprod'!$B$1:$BX$1,0),FALSE)+VLOOKUP($B116,Kraftvärmeprod!$B$1:$BX$550,MATCH(BA$2,Kraftvärmeprod!$B$1:$BX$1,0),FALSE))/$AC116,"")</f>
        <v>0</v>
      </c>
      <c r="BB116" s="283">
        <f>IF($AY116="ja",(VLOOKUP($B116,'Egen hetvattenprod'!$B$1:$BX$550,MATCH(BB$2,'Egen hetvattenprod'!$B$1:$BX$1,0),FALSE)+VLOOKUP($B116,Kraftvärmeprod!$B$1:$BX$550,MATCH(BB$2,Kraftvärmeprod!$B$1:$BX$1,0),FALSE))/$AC116,"")</f>
        <v>0</v>
      </c>
      <c r="BC116" s="283">
        <f>IF($AY116="ja",(VLOOKUP($B116,'Egen hetvattenprod'!$B$1:$BX$550,MATCH(BC$2,'Egen hetvattenprod'!$B$1:$BX$1,0),FALSE)+VLOOKUP($B116,Kraftvärmeprod!$B$1:$BX$550,MATCH(BC$2,Kraftvärmeprod!$B$1:$BX$1,0),FALSE))/$AC116,"")</f>
        <v>0</v>
      </c>
      <c r="BD116" s="283">
        <f>IF($AY116="ja",(VLOOKUP($B116,'Egen hetvattenprod'!$B$1:$BX$550,MATCH(BD$2,'Egen hetvattenprod'!$B$1:$BX$1,0),FALSE)+VLOOKUP($B116,Kraftvärmeprod!$B$1:$BX$550,MATCH(BD$2,Kraftvärmeprod!$B$1:$BX$1,0),FALSE))/$AC116,"")</f>
        <v>0</v>
      </c>
      <c r="BF116" s="244" t="str">
        <f t="shared" si="11"/>
        <v>Nej</v>
      </c>
      <c r="BG116" s="283" t="str">
        <f>IF($BF116="ja",VLOOKUP($B116,'Egen hetvattenprod'!$B$1:$BX$550,MATCH("Andelen klimatgaser med fossilt ursprung för avfall ()",'Egen hetvattenprod'!$B$1:$BX$1,0),FALSE),"")</f>
        <v/>
      </c>
      <c r="BH116" s="283" t="str">
        <f>IF($BF116="ja",VLOOKUP($B116,Kraftvärmeprod!$B$1:$BX$550,MATCH("Andelen klimatgaser med fossilt ursprung för avfall ()",Kraftvärmeprod!$B$1:$BX$1,0),FALSE),"")</f>
        <v/>
      </c>
      <c r="BI116" s="307" t="str">
        <f>IF($BF116="ja",VLOOKUP($B116,'Egen hetvattenprod'!$B$1:$BX$550,MATCH("Avfall (GWh)",'Egen hetvattenprod'!$B$1:$BX$1,0),FALSE),"")</f>
        <v/>
      </c>
      <c r="BJ116" s="307" t="str">
        <f>IF($BF116="ja",VLOOKUP($B116,'Slutlig allokering kvv'!$B$1:$BX$550,MATCH("Avfall (GWh)",'Slutlig allokering kvv'!$B$1:$BX$1,0),FALSE),"")</f>
        <v/>
      </c>
      <c r="BK116" s="307" t="str">
        <f>IF($BF116="ja",VLOOKUP($B116,'Köpt hetvatten'!$B$1:$BX$550,MATCH("Avfall i köpt hetvatten",'Köpt hetvatten'!$B$1:$BX$1,0),FALSE),"")</f>
        <v/>
      </c>
      <c r="BL116" s="307" t="str">
        <f>IF($BF116="ja",VLOOKUP($B116,'Egen hetvattenprod'!$B$1:$BX$550,MATCH("Värde enligt ovan. (%)",'Egen hetvattenprod'!$B$1:$BX$1,0),FALSE),"")</f>
        <v/>
      </c>
      <c r="BM116" s="307" t="str">
        <f>IF($BF116="ja",VLOOKUP($B116,Kraftvärmeprod!$B$1:$BX$550,MATCH("Värde enligt ovan. (%)",Kraftvärmeprod!$B$1:$BX$1,0),FALSE),"")</f>
        <v/>
      </c>
      <c r="BN116" s="307"/>
      <c r="BO116" s="307"/>
      <c r="BP116" s="307"/>
      <c r="BQ116" s="307" t="str">
        <f>IF($BF116="ja",VLOOKUP($B116,'Egen hetvattenprod'!$B$1:$BX$550,MATCH("Tillförd olja (fossil) vid avfallsförbränning (GWh)",'Egen hetvattenprod'!$B$1:$BX$1,0),FALSE),"")</f>
        <v/>
      </c>
      <c r="BR116" s="307" t="str">
        <f>IF($BF116="ja",VLOOKUP($B116,Kraftvärmeprod!$B$1:$BX$550,MATCH("Tillförd olja (fossil) vid avfallsförbränning (GWh)",Kraftvärmeprod!$B$1:$BX$1,0),FALSE),"")</f>
        <v/>
      </c>
    </row>
    <row r="117" spans="1:70" x14ac:dyDescent="0.25">
      <c r="A117" s="2" t="str">
        <f>'Miljövärden för publ företag'!B119</f>
        <v>Karlshamn Energi AB</v>
      </c>
      <c r="B117" s="2" t="str">
        <f>'Miljövärden för publ företag'!C119</f>
        <v>Karlshamn</v>
      </c>
      <c r="C117" s="312">
        <f>IFERROR(VLOOKUP($B117,Totalt!$B$1:$AQ$554,MATCH(C$2,Totalt!$B$1:$AQ$1,0),FALSE),"")</f>
        <v>0</v>
      </c>
      <c r="D117" s="312">
        <f>IFERROR(VLOOKUP($B117,Totalt!$B$1:$AQ$554,MATCH(D$2,Totalt!$B$1:$AQ$1,0),FALSE),"")</f>
        <v>3.323</v>
      </c>
      <c r="E117" s="312">
        <f>IFERROR(VLOOKUP($B117,Totalt!$B$1:$AQ$554,MATCH(E$2,Totalt!$B$1:$AQ$1,0),FALSE),"")</f>
        <v>0</v>
      </c>
      <c r="F117" s="312">
        <f>IFERROR(VLOOKUP($B117,Totalt!$B$1:$AQ$554,MATCH(F$2,Totalt!$B$1:$AQ$1,0),FALSE),"")</f>
        <v>0</v>
      </c>
      <c r="G117" s="312">
        <f>IFERROR(VLOOKUP($B117,Totalt!$B$1:$AQ$554,MATCH(G$2,Totalt!$B$1:$AQ$1,0),FALSE),"")</f>
        <v>0.70299999999999996</v>
      </c>
      <c r="H117" s="312">
        <f>IFERROR(VLOOKUP($B117,Totalt!$B$1:$AQ$554,MATCH(H$2,Totalt!$B$1:$AQ$1,0),FALSE),"")</f>
        <v>0</v>
      </c>
      <c r="I117" s="312">
        <f>IFERROR(VLOOKUP($B117,Totalt!$B$1:$AQ$554,MATCH(I$2,Totalt!$B$1:$AQ$1,0),FALSE),"")</f>
        <v>0</v>
      </c>
      <c r="J117" s="312">
        <f>IFERROR(VLOOKUP($B117,Totalt!$B$1:$AQ$554,MATCH(J$2,Totalt!$B$1:$AQ$1,0),FALSE),"")</f>
        <v>0</v>
      </c>
      <c r="K117" s="312">
        <f>IFERROR(VLOOKUP($B117,Totalt!$B$1:$AQ$554,MATCH(K$2,Totalt!$B$1:$AQ$1,0),FALSE),"")</f>
        <v>0</v>
      </c>
      <c r="L117" s="312">
        <f>IFERROR(VLOOKUP($B117,Totalt!$B$1:$AQ$554,MATCH(L$2,Totalt!$B$1:$AQ$1,0),FALSE),"")</f>
        <v>0</v>
      </c>
      <c r="M117" s="312">
        <f>IFERROR(VLOOKUP($B117,Totalt!$B$1:$AQ$554,MATCH(M$2,Totalt!$B$1:$AQ$1,0),FALSE),"")</f>
        <v>0</v>
      </c>
      <c r="N117" s="312">
        <f>IFERROR(VLOOKUP($B117,Totalt!$B$1:$AQ$554,MATCH(N$2,Totalt!$B$1:$AQ$1,0),FALSE),"")</f>
        <v>0</v>
      </c>
      <c r="O117" s="312">
        <f>IFERROR(VLOOKUP($B117,Totalt!$B$1:$AQ$554,MATCH(O$2,Totalt!$B$1:$AQ$1,0),FALSE),"")</f>
        <v>0</v>
      </c>
      <c r="P117" s="312">
        <f>IFERROR(VLOOKUP($B117,Totalt!$B$1:$AQ$554,MATCH(P$2,Totalt!$B$1:$AQ$1,0),FALSE),"")</f>
        <v>0</v>
      </c>
      <c r="Q117" s="312">
        <f>IFERROR(VLOOKUP($B117,Totalt!$B$1:$AQ$554,MATCH(Q$2,Totalt!$B$1:$AQ$1,0),FALSE),"")</f>
        <v>0</v>
      </c>
      <c r="R117" s="312">
        <f>IFERROR(VLOOKUP($B117,Totalt!$B$1:$AQ$554,MATCH(R$2,Totalt!$B$1:$AQ$1,0),FALSE),"")</f>
        <v>17.448499999999999</v>
      </c>
      <c r="S117" s="312">
        <f>IFERROR(VLOOKUP($B117,Totalt!$B$1:$AQ$554,MATCH(S$2,Totalt!$B$1:$AQ$1,0),FALSE),"")</f>
        <v>0</v>
      </c>
      <c r="T117" s="312">
        <f>IFERROR(VLOOKUP($B117,Totalt!$B$1:$AQ$554,MATCH(T$2,Totalt!$B$1:$AQ$1,0),FALSE),"")</f>
        <v>0</v>
      </c>
      <c r="U117" s="312">
        <f>IFERROR(VLOOKUP($B117,Totalt!$B$1:$AQ$554,MATCH(U$2,Totalt!$B$1:$AQ$1,0),FALSE),"")</f>
        <v>0</v>
      </c>
      <c r="V117" s="312">
        <f>IFERROR(VLOOKUP($B117,Totalt!$B$1:$AQ$554,MATCH(V$2,Totalt!$B$1:$AQ$1,0),FALSE),"")</f>
        <v>0</v>
      </c>
      <c r="W117" s="312">
        <f>IFERROR(VLOOKUP($B117,Totalt!$B$1:$AQ$554,MATCH(W$2,Totalt!$B$1:$AQ$1,0),FALSE),"")</f>
        <v>0</v>
      </c>
      <c r="X117" s="312">
        <f>IFERROR(VLOOKUP($B117,Totalt!$B$1:$AQ$554,MATCH(X$2,Totalt!$B$1:$AQ$1,0),FALSE),"")</f>
        <v>0</v>
      </c>
      <c r="Y117" s="312">
        <f>IFERROR(VLOOKUP($B117,Totalt!$B$1:$AQ$554,MATCH(Y$2,Totalt!$B$1:$AQ$1,0),FALSE),"")</f>
        <v>0</v>
      </c>
      <c r="Z117" s="312">
        <f>IFERROR(VLOOKUP($B117,Totalt!$B$1:$AQ$554,MATCH(Z$2,Totalt!$B$1:$AQ$1,0),FALSE),"")</f>
        <v>0</v>
      </c>
      <c r="AA117" s="312">
        <f>IFERROR(VLOOKUP($B117,Totalt!$B$1:$AQ$554,MATCH(AA$2,Totalt!$B$1:$AQ$1,0),FALSE),"")</f>
        <v>0</v>
      </c>
      <c r="AB117" s="312">
        <f>IFERROR(VLOOKUP($B117,Totalt!$B$1:$AQ$554,MATCH(AB$2,Totalt!$B$1:$AQ$1,0),FALSE),"")</f>
        <v>0</v>
      </c>
      <c r="AC117" s="312">
        <f>IFERROR(VLOOKUP($B117,Totalt!$B$1:$AQ$554,MATCH(AC$2,Totalt!$B$1:$AQ$1,0),FALSE),"")</f>
        <v>0</v>
      </c>
      <c r="AD117" s="312">
        <f>IFERROR(VLOOKUP($B117,Totalt!$B$1:$AQ$554,MATCH(AD$2,Totalt!$B$1:$AQ$1,0),FALSE),"")</f>
        <v>174.636</v>
      </c>
      <c r="AE117" s="312">
        <f>IFERROR(VLOOKUP($B117,Totalt!$B$1:$AQ$554,MATCH(AE$2,Totalt!$B$1:$AQ$1,0),FALSE),"")</f>
        <v>0</v>
      </c>
      <c r="AF117" s="312">
        <f>IFERROR(VLOOKUP($B117,Totalt!$B$1:$AQ$554,MATCH(AF$2,Totalt!$B$1:$AQ$1,0),FALSE),"")</f>
        <v>5.0565300000000004</v>
      </c>
      <c r="AG117" s="312">
        <f>IFERROR(VLOOKUP($B117,Totalt!$B$1:$AQ$554,MATCH(AG$2,Totalt!$B$1:$AQ$1,0),FALSE),"")</f>
        <v>0</v>
      </c>
      <c r="AI117" s="245">
        <f t="shared" si="9"/>
        <v>201.16703000000001</v>
      </c>
      <c r="AJ117" s="246">
        <f>IF(ISERROR(1/VLOOKUP($B117,Leveranser!$B$1:$S$500,MATCH("såld värme (gwh)",Leveranser!$B$1:$S$1,0),FALSE)),"",VLOOKUP($B117,Leveranser!$B$1:$S$500,MATCH("såld värme (gwh)",Leveranser!$B$1:$S$1,0),FALSE))</f>
        <v>168.55099999999999</v>
      </c>
      <c r="AK117" t="str">
        <f>IFERROR(IF(VLOOKUP($B117,Totalt!$B$1:$AQ$554,MATCH(AK$2,Totalt!$B$1:$AQ$1,0),FALSE)="","",VLOOKUP($B117,Totalt!$B$1:$AQ$554,MATCH(AK$2,Totalt!$B$1:$AQ$1,0),FALSE)),"")</f>
        <v/>
      </c>
      <c r="AM117" s="247" t="str">
        <f>IF(B117&lt;&gt;"",IF(VLOOKUP($B117,Totalt!$B$1:$AQ$554,MATCH("Kvalitetsgranskad:",Totalt!$B$1:$AQ$1,0),FALSE)="ja",VLOOKUP($B117,Miljö!$B$1:$AG$479,MATCH(AM$2,Miljö!$B$1:$AK$1,0),FALSE),""),"")</f>
        <v>Ja</v>
      </c>
      <c r="AN117" s="247" t="str">
        <f>IF(AM117="ja",VLOOKUP($B117,Miljö!$B$1:$J$479,MATCH("Typ av ursprungsspecificerad el   (Om inget värde anges används Nordisk residualmix, se inforuta) ()",Miljö!$B$1:$J$1,0),FALSE),IF(AM117="nej","Nordisk residualel",""))</f>
        <v>'100% vindkraft'</v>
      </c>
      <c r="AO117" s="247">
        <f>IF(AM117="","",VLOOKUP($B117,Miljö!$B$1:$J$479,MATCH("Fossilandel för ursprungspecificerad el ()",Miljö!$B$1:$J$1,0),FALSE))</f>
        <v>0</v>
      </c>
      <c r="AP117" s="247">
        <f>IF(AM117="","",IFERROR(VLOOKUP($B117,Miljö!$B$1:$J$479,MATCH("Kärnkraftsandel för ursprungsspecificerad el ()",Miljö!$B$1:$J$1,0),FALSE)/1,0))</f>
        <v>0</v>
      </c>
      <c r="AQ117" s="247">
        <f t="shared" si="10"/>
        <v>1</v>
      </c>
      <c r="AR117" s="52"/>
      <c r="AS117" s="247" t="str">
        <f t="shared" si="6"/>
        <v>Nej</v>
      </c>
      <c r="AT117" s="247" t="str">
        <f>IF(AS117="ja",VLOOKUP($B117,Miljö!$B$1:$O$500,MATCH("Fossil andel i procent (%)",Miljö!$B$1:$O$1,0),FALSE)/100,"")</f>
        <v/>
      </c>
      <c r="AU117" s="52"/>
      <c r="AV117" s="247" t="str">
        <f t="shared" si="7"/>
        <v>Nej</v>
      </c>
      <c r="AW117" s="247" t="str">
        <f>IF(AV117="ja",VLOOKUP($B117,'Egen hetvattenprod'!$B$1:$AO$500,MATCH("Värmekälla till värmepumpar ()",'Egen hetvattenprod'!$B$1:$AO$1,0),FALSE),"")</f>
        <v/>
      </c>
      <c r="AY117" s="244" t="str">
        <f t="shared" si="8"/>
        <v>Nej</v>
      </c>
      <c r="AZ117" s="283" t="str">
        <f>IF($AY117="ja",(VLOOKUP($B117,'Egen hetvattenprod'!$B$1:$BX$550,MATCH(AZ$2,'Egen hetvattenprod'!$B$1:$BX$1,0),FALSE)+VLOOKUP($B117,Kraftvärmeprod!$B$1:$BX$550,MATCH(AZ$2,Kraftvärmeprod!$B$1:$BX$1,0),FALSE))/$AC117,"")</f>
        <v/>
      </c>
      <c r="BA117" s="283" t="str">
        <f>IF($AY117="ja",(VLOOKUP($B117,'Egen hetvattenprod'!$B$1:$BX$550,MATCH(BA$2,'Egen hetvattenprod'!$B$1:$BX$1,0),FALSE)+VLOOKUP($B117,Kraftvärmeprod!$B$1:$BX$550,MATCH(BA$2,Kraftvärmeprod!$B$1:$BX$1,0),FALSE))/$AC117,"")</f>
        <v/>
      </c>
      <c r="BB117" s="283" t="str">
        <f>IF($AY117="ja",(VLOOKUP($B117,'Egen hetvattenprod'!$B$1:$BX$550,MATCH(BB$2,'Egen hetvattenprod'!$B$1:$BX$1,0),FALSE)+VLOOKUP($B117,Kraftvärmeprod!$B$1:$BX$550,MATCH(BB$2,Kraftvärmeprod!$B$1:$BX$1,0),FALSE))/$AC117,"")</f>
        <v/>
      </c>
      <c r="BC117" s="283" t="str">
        <f>IF($AY117="ja",(VLOOKUP($B117,'Egen hetvattenprod'!$B$1:$BX$550,MATCH(BC$2,'Egen hetvattenprod'!$B$1:$BX$1,0),FALSE)+VLOOKUP($B117,Kraftvärmeprod!$B$1:$BX$550,MATCH(BC$2,Kraftvärmeprod!$B$1:$BX$1,0),FALSE))/$AC117,"")</f>
        <v/>
      </c>
      <c r="BD117" s="283" t="str">
        <f>IF($AY117="ja",(VLOOKUP($B117,'Egen hetvattenprod'!$B$1:$BX$550,MATCH(BD$2,'Egen hetvattenprod'!$B$1:$BX$1,0),FALSE)+VLOOKUP($B117,Kraftvärmeprod!$B$1:$BX$550,MATCH(BD$2,Kraftvärmeprod!$B$1:$BX$1,0),FALSE))/$AC117,"")</f>
        <v/>
      </c>
      <c r="BF117" s="244" t="str">
        <f t="shared" si="11"/>
        <v>Nej</v>
      </c>
      <c r="BG117" s="283" t="str">
        <f>IF($BF117="ja",VLOOKUP($B117,'Egen hetvattenprod'!$B$1:$BX$550,MATCH("Andelen klimatgaser med fossilt ursprung för avfall ()",'Egen hetvattenprod'!$B$1:$BX$1,0),FALSE),"")</f>
        <v/>
      </c>
      <c r="BH117" s="283" t="str">
        <f>IF($BF117="ja",VLOOKUP($B117,Kraftvärmeprod!$B$1:$BX$550,MATCH("Andelen klimatgaser med fossilt ursprung för avfall ()",Kraftvärmeprod!$B$1:$BX$1,0),FALSE),"")</f>
        <v/>
      </c>
      <c r="BI117" s="307" t="str">
        <f>IF($BF117="ja",VLOOKUP($B117,'Egen hetvattenprod'!$B$1:$BX$550,MATCH("Avfall (GWh)",'Egen hetvattenprod'!$B$1:$BX$1,0),FALSE),"")</f>
        <v/>
      </c>
      <c r="BJ117" s="307" t="str">
        <f>IF($BF117="ja",VLOOKUP($B117,'Slutlig allokering kvv'!$B$1:$BX$550,MATCH("Avfall (GWh)",'Slutlig allokering kvv'!$B$1:$BX$1,0),FALSE),"")</f>
        <v/>
      </c>
      <c r="BK117" s="307" t="str">
        <f>IF($BF117="ja",VLOOKUP($B117,'Köpt hetvatten'!$B$1:$BX$550,MATCH("Avfall i köpt hetvatten",'Köpt hetvatten'!$B$1:$BX$1,0),FALSE),"")</f>
        <v/>
      </c>
      <c r="BL117" s="307" t="str">
        <f>IF($BF117="ja",VLOOKUP($B117,'Egen hetvattenprod'!$B$1:$BX$550,MATCH("Värde enligt ovan. (%)",'Egen hetvattenprod'!$B$1:$BX$1,0),FALSE),"")</f>
        <v/>
      </c>
      <c r="BM117" s="307" t="str">
        <f>IF($BF117="ja",VLOOKUP($B117,Kraftvärmeprod!$B$1:$BX$550,MATCH("Värde enligt ovan. (%)",Kraftvärmeprod!$B$1:$BX$1,0),FALSE),"")</f>
        <v/>
      </c>
      <c r="BN117" s="307"/>
      <c r="BO117" s="307"/>
      <c r="BP117" s="307"/>
      <c r="BQ117" s="307" t="str">
        <f>IF($BF117="ja",VLOOKUP($B117,'Egen hetvattenprod'!$B$1:$BX$550,MATCH("Tillförd olja (fossil) vid avfallsförbränning (GWh)",'Egen hetvattenprod'!$B$1:$BX$1,0),FALSE),"")</f>
        <v/>
      </c>
      <c r="BR117" s="307" t="str">
        <f>IF($BF117="ja",VLOOKUP($B117,Kraftvärmeprod!$B$1:$BX$550,MATCH("Tillförd olja (fossil) vid avfallsförbränning (GWh)",Kraftvärmeprod!$B$1:$BX$1,0),FALSE),"")</f>
        <v/>
      </c>
    </row>
    <row r="118" spans="1:70" x14ac:dyDescent="0.25">
      <c r="A118" s="2" t="str">
        <f>'Miljövärden för publ företag'!B120</f>
        <v>Karlskoga Energi och Miljö AB</v>
      </c>
      <c r="B118" s="2" t="str">
        <f>'Miljövärden för publ företag'!C120</f>
        <v>Karlskoga</v>
      </c>
      <c r="C118" s="312">
        <f>IFERROR(VLOOKUP($B118,Totalt!$B$1:$AQ$554,MATCH(C$2,Totalt!$B$1:$AQ$1,0),FALSE),"")</f>
        <v>0</v>
      </c>
      <c r="D118" s="312">
        <f>IFERROR(VLOOKUP($B118,Totalt!$B$1:$AQ$554,MATCH(D$2,Totalt!$B$1:$AQ$1,0),FALSE),"")</f>
        <v>15.549300000000001</v>
      </c>
      <c r="E118" s="312">
        <f>IFERROR(VLOOKUP($B118,Totalt!$B$1:$AQ$554,MATCH(E$2,Totalt!$B$1:$AQ$1,0),FALSE),"")</f>
        <v>0</v>
      </c>
      <c r="F118" s="312">
        <f>IFERROR(VLOOKUP($B118,Totalt!$B$1:$AQ$554,MATCH(F$2,Totalt!$B$1:$AQ$1,0),FALSE),"")</f>
        <v>0</v>
      </c>
      <c r="G118" s="312">
        <f>IFERROR(VLOOKUP($B118,Totalt!$B$1:$AQ$554,MATCH(G$2,Totalt!$B$1:$AQ$1,0),FALSE),"")</f>
        <v>0</v>
      </c>
      <c r="H118" s="312">
        <f>IFERROR(VLOOKUP($B118,Totalt!$B$1:$AQ$554,MATCH(H$2,Totalt!$B$1:$AQ$1,0),FALSE),"")</f>
        <v>0</v>
      </c>
      <c r="I118" s="312">
        <f>IFERROR(VLOOKUP($B118,Totalt!$B$1:$AQ$554,MATCH(I$2,Totalt!$B$1:$AQ$1,0),FALSE),"")</f>
        <v>81.168199999999999</v>
      </c>
      <c r="J118" s="312">
        <f>IFERROR(VLOOKUP($B118,Totalt!$B$1:$AQ$554,MATCH(J$2,Totalt!$B$1:$AQ$1,0),FALSE),"")</f>
        <v>0</v>
      </c>
      <c r="K118" s="312">
        <f>IFERROR(VLOOKUP($B118,Totalt!$B$1:$AQ$554,MATCH(K$2,Totalt!$B$1:$AQ$1,0),FALSE),"")</f>
        <v>0</v>
      </c>
      <c r="L118" s="312">
        <f>IFERROR(VLOOKUP($B118,Totalt!$B$1:$AQ$554,MATCH(L$2,Totalt!$B$1:$AQ$1,0),FALSE),"")</f>
        <v>153.625</v>
      </c>
      <c r="M118" s="312">
        <f>IFERROR(VLOOKUP($B118,Totalt!$B$1:$AQ$554,MATCH(M$2,Totalt!$B$1:$AQ$1,0),FALSE),"")</f>
        <v>0</v>
      </c>
      <c r="N118" s="312">
        <f>IFERROR(VLOOKUP($B118,Totalt!$B$1:$AQ$554,MATCH(N$2,Totalt!$B$1:$AQ$1,0),FALSE),"")</f>
        <v>0</v>
      </c>
      <c r="O118" s="312">
        <f>IFERROR(VLOOKUP($B118,Totalt!$B$1:$AQ$554,MATCH(O$2,Totalt!$B$1:$AQ$1,0),FALSE),"")</f>
        <v>0</v>
      </c>
      <c r="P118" s="312">
        <f>IFERROR(VLOOKUP($B118,Totalt!$B$1:$AQ$554,MATCH(P$2,Totalt!$B$1:$AQ$1,0),FALSE),"")</f>
        <v>0</v>
      </c>
      <c r="Q118" s="312">
        <f>IFERROR(VLOOKUP($B118,Totalt!$B$1:$AQ$554,MATCH(Q$2,Totalt!$B$1:$AQ$1,0),FALSE),"")</f>
        <v>0</v>
      </c>
      <c r="R118" s="312">
        <f>IFERROR(VLOOKUP($B118,Totalt!$B$1:$AQ$554,MATCH(R$2,Totalt!$B$1:$AQ$1,0),FALSE),"")</f>
        <v>0</v>
      </c>
      <c r="S118" s="312">
        <f>IFERROR(VLOOKUP($B118,Totalt!$B$1:$AQ$554,MATCH(S$2,Totalt!$B$1:$AQ$1,0),FALSE),"")</f>
        <v>0</v>
      </c>
      <c r="T118" s="312">
        <f>IFERROR(VLOOKUP($B118,Totalt!$B$1:$AQ$554,MATCH(T$2,Totalt!$B$1:$AQ$1,0),FALSE),"")</f>
        <v>0</v>
      </c>
      <c r="U118" s="312">
        <f>IFERROR(VLOOKUP($B118,Totalt!$B$1:$AQ$554,MATCH(U$2,Totalt!$B$1:$AQ$1,0),FALSE),"")</f>
        <v>5.3703599999999998</v>
      </c>
      <c r="V118" s="312">
        <f>IFERROR(VLOOKUP($B118,Totalt!$B$1:$AQ$554,MATCH(V$2,Totalt!$B$1:$AQ$1,0),FALSE),"")</f>
        <v>0</v>
      </c>
      <c r="W118" s="312">
        <f>IFERROR(VLOOKUP($B118,Totalt!$B$1:$AQ$554,MATCH(W$2,Totalt!$B$1:$AQ$1,0),FALSE),"")</f>
        <v>24.389199999999999</v>
      </c>
      <c r="X118" s="312">
        <f>IFERROR(VLOOKUP($B118,Totalt!$B$1:$AQ$554,MATCH(X$2,Totalt!$B$1:$AQ$1,0),FALSE),"")</f>
        <v>0</v>
      </c>
      <c r="Y118" s="312">
        <f>IFERROR(VLOOKUP($B118,Totalt!$B$1:$AQ$554,MATCH(Y$2,Totalt!$B$1:$AQ$1,0),FALSE),"")</f>
        <v>42.471499999999999</v>
      </c>
      <c r="Z118" s="312">
        <f>IFERROR(VLOOKUP($B118,Totalt!$B$1:$AQ$554,MATCH(Z$2,Totalt!$B$1:$AQ$1,0),FALSE),"")</f>
        <v>0</v>
      </c>
      <c r="AA118" s="312">
        <f>IFERROR(VLOOKUP($B118,Totalt!$B$1:$AQ$554,MATCH(AA$2,Totalt!$B$1:$AQ$1,0),FALSE),"")</f>
        <v>0</v>
      </c>
      <c r="AB118" s="312">
        <f>IFERROR(VLOOKUP($B118,Totalt!$B$1:$AQ$554,MATCH(AB$2,Totalt!$B$1:$AQ$1,0),FALSE),"")</f>
        <v>0</v>
      </c>
      <c r="AC118" s="312">
        <f>IFERROR(VLOOKUP($B118,Totalt!$B$1:$AQ$554,MATCH(AC$2,Totalt!$B$1:$AQ$1,0),FALSE),"")</f>
        <v>20.9</v>
      </c>
      <c r="AD118" s="312">
        <f>IFERROR(VLOOKUP($B118,Totalt!$B$1:$AQ$554,MATCH(AD$2,Totalt!$B$1:$AQ$1,0),FALSE),"")</f>
        <v>0</v>
      </c>
      <c r="AE118" s="312">
        <f>IFERROR(VLOOKUP($B118,Totalt!$B$1:$AQ$554,MATCH(AE$2,Totalt!$B$1:$AQ$1,0),FALSE),"")</f>
        <v>0</v>
      </c>
      <c r="AF118" s="312">
        <f>IFERROR(VLOOKUP($B118,Totalt!$B$1:$AQ$554,MATCH(AF$2,Totalt!$B$1:$AQ$1,0),FALSE),"")</f>
        <v>12.7339</v>
      </c>
      <c r="AG118" s="312">
        <f>IFERROR(VLOOKUP($B118,Totalt!$B$1:$AQ$554,MATCH(AG$2,Totalt!$B$1:$AQ$1,0),FALSE),"")</f>
        <v>0</v>
      </c>
      <c r="AI118" s="245">
        <f t="shared" si="9"/>
        <v>356.20745999999997</v>
      </c>
      <c r="AJ118" s="246">
        <f>IF(ISERROR(1/VLOOKUP($B118,Leveranser!$B$1:$S$500,MATCH("såld värme (gwh)",Leveranser!$B$1:$S$1,0),FALSE)),"",VLOOKUP($B118,Leveranser!$B$1:$S$500,MATCH("såld värme (gwh)",Leveranser!$B$1:$S$1,0),FALSE))</f>
        <v>313.39999999999998</v>
      </c>
      <c r="AK118" t="str">
        <f>IFERROR(IF(VLOOKUP($B118,Totalt!$B$1:$AQ$554,MATCH(AK$2,Totalt!$B$1:$AQ$1,0),FALSE)="","",VLOOKUP($B118,Totalt!$B$1:$AQ$554,MATCH(AK$2,Totalt!$B$1:$AQ$1,0),FALSE)),"")</f>
        <v/>
      </c>
      <c r="AM118" s="247" t="str">
        <f>IF(B118&lt;&gt;"",IF(VLOOKUP($B118,Totalt!$B$1:$AQ$554,MATCH("Kvalitetsgranskad:",Totalt!$B$1:$AQ$1,0),FALSE)="ja",VLOOKUP($B118,Miljö!$B$1:$AG$479,MATCH(AM$2,Miljö!$B$1:$AK$1,0),FALSE),""),"")</f>
        <v>Ja</v>
      </c>
      <c r="AN118" s="247" t="str">
        <f>IF(AM118="ja",VLOOKUP($B118,Miljö!$B$1:$J$479,MATCH("Typ av ursprungsspecificerad el   (Om inget värde anges används Nordisk residualmix, se inforuta) ()",Miljö!$B$1:$J$1,0),FALSE),IF(AM118="nej","Nordisk residualel",""))</f>
        <v>'Vattenkraft'</v>
      </c>
      <c r="AO118" s="247">
        <f>IF(AM118="","",VLOOKUP($B118,Miljö!$B$1:$J$479,MATCH("Fossilandel för ursprungspecificerad el ()",Miljö!$B$1:$J$1,0),FALSE))</f>
        <v>0</v>
      </c>
      <c r="AP118" s="247">
        <f>IF(AM118="","",IFERROR(VLOOKUP($B118,Miljö!$B$1:$J$479,MATCH("Kärnkraftsandel för ursprungsspecificerad el ()",Miljö!$B$1:$J$1,0),FALSE)/1,0))</f>
        <v>0</v>
      </c>
      <c r="AQ118" s="247">
        <f t="shared" si="10"/>
        <v>1</v>
      </c>
      <c r="AR118" s="52"/>
      <c r="AS118" s="247" t="str">
        <f t="shared" si="6"/>
        <v>Nej</v>
      </c>
      <c r="AT118" s="247" t="str">
        <f>IF(AS118="ja",VLOOKUP($B118,Miljö!$B$1:$O$500,MATCH("Fossil andel i procent (%)",Miljö!$B$1:$O$1,0),FALSE)/100,"")</f>
        <v/>
      </c>
      <c r="AU118" s="52"/>
      <c r="AV118" s="247" t="str">
        <f t="shared" si="7"/>
        <v>Nej</v>
      </c>
      <c r="AW118" s="247" t="str">
        <f>IF(AV118="ja",VLOOKUP($B118,'Egen hetvattenprod'!$B$1:$AO$500,MATCH("Värmekälla till värmepumpar ()",'Egen hetvattenprod'!$B$1:$AO$1,0),FALSE),"")</f>
        <v/>
      </c>
      <c r="AY118" s="244" t="str">
        <f t="shared" si="8"/>
        <v>Ja</v>
      </c>
      <c r="AZ118" s="283">
        <f>IF($AY118="ja",(VLOOKUP($B118,'Egen hetvattenprod'!$B$1:$BX$550,MATCH(AZ$2,'Egen hetvattenprod'!$B$1:$BX$1,0),FALSE)+VLOOKUP($B118,Kraftvärmeprod!$B$1:$BX$550,MATCH(AZ$2,Kraftvärmeprod!$B$1:$BX$1,0),FALSE))/$AC118,"")</f>
        <v>0.7</v>
      </c>
      <c r="BA118" s="283">
        <f>IF($AY118="ja",(VLOOKUP($B118,'Egen hetvattenprod'!$B$1:$BX$550,MATCH(BA$2,'Egen hetvattenprod'!$B$1:$BX$1,0),FALSE)+VLOOKUP($B118,Kraftvärmeprod!$B$1:$BX$550,MATCH(BA$2,Kraftvärmeprod!$B$1:$BX$1,0),FALSE))/$AC118,"")</f>
        <v>0</v>
      </c>
      <c r="BB118" s="283">
        <f>IF($AY118="ja",(VLOOKUP($B118,'Egen hetvattenprod'!$B$1:$BX$550,MATCH(BB$2,'Egen hetvattenprod'!$B$1:$BX$1,0),FALSE)+VLOOKUP($B118,Kraftvärmeprod!$B$1:$BX$550,MATCH(BB$2,Kraftvärmeprod!$B$1:$BX$1,0),FALSE))/$AC118,"")</f>
        <v>0</v>
      </c>
      <c r="BC118" s="283">
        <f>IF($AY118="ja",(VLOOKUP($B118,'Egen hetvattenprod'!$B$1:$BX$550,MATCH(BC$2,'Egen hetvattenprod'!$B$1:$BX$1,0),FALSE)+VLOOKUP($B118,Kraftvärmeprod!$B$1:$BX$550,MATCH(BC$2,Kraftvärmeprod!$B$1:$BX$1,0),FALSE))/$AC118,"")</f>
        <v>0.3</v>
      </c>
      <c r="BD118" s="283">
        <f>IF($AY118="ja",(VLOOKUP($B118,'Egen hetvattenprod'!$B$1:$BX$550,MATCH(BD$2,'Egen hetvattenprod'!$B$1:$BX$1,0),FALSE)+VLOOKUP($B118,Kraftvärmeprod!$B$1:$BX$550,MATCH(BD$2,Kraftvärmeprod!$B$1:$BX$1,0),FALSE))/$AC118,"")</f>
        <v>0</v>
      </c>
      <c r="BF118" s="244" t="str">
        <f t="shared" si="11"/>
        <v>Ja</v>
      </c>
      <c r="BG118" s="283" t="str">
        <f>IF($BF118="ja",VLOOKUP($B118,'Egen hetvattenprod'!$B$1:$BX$550,MATCH("Andelen klimatgaser med fossilt ursprung för avfall ()",'Egen hetvattenprod'!$B$1:$BX$1,0),FALSE),"")</f>
        <v>Schablon</v>
      </c>
      <c r="BH118" s="283" t="str">
        <f>IF($BF118="ja",VLOOKUP($B118,Kraftvärmeprod!$B$1:$BX$550,MATCH("Andelen klimatgaser med fossilt ursprung för avfall ()",Kraftvärmeprod!$B$1:$BX$1,0),FALSE),"")</f>
        <v>Schablon</v>
      </c>
      <c r="BI118" s="307">
        <f>IF($BF118="ja",VLOOKUP($B118,'Egen hetvattenprod'!$B$1:$BX$550,MATCH("Avfall (GWh)",'Egen hetvattenprod'!$B$1:$BX$1,0),FALSE),"")</f>
        <v>18.100000000000001</v>
      </c>
      <c r="BJ118" s="307">
        <f>IF($BF118="ja",VLOOKUP($B118,'Slutlig allokering kvv'!$B$1:$BX$550,MATCH("Avfall (GWh)",'Slutlig allokering kvv'!$B$1:$BX$1,0),FALSE),"")</f>
        <v>63.068199999999997</v>
      </c>
      <c r="BK118" s="307">
        <f>IF($BF118="ja",VLOOKUP($B118,'Köpt hetvatten'!$B$1:$BX$550,MATCH("Avfall i köpt hetvatten",'Köpt hetvatten'!$B$1:$BX$1,0),FALSE),"")</f>
        <v>0</v>
      </c>
      <c r="BL118" s="307">
        <f>IF($BF118="ja",VLOOKUP($B118,'Egen hetvattenprod'!$B$1:$BX$550,MATCH("Värde enligt ovan. (%)",'Egen hetvattenprod'!$B$1:$BX$1,0),FALSE),"")</f>
        <v>40.5</v>
      </c>
      <c r="BM118" s="307">
        <f>IF($BF118="ja",VLOOKUP($B118,Kraftvärmeprod!$B$1:$BX$550,MATCH("Värde enligt ovan. (%)",Kraftvärmeprod!$B$1:$BX$1,0),FALSE),"")</f>
        <v>40.5</v>
      </c>
      <c r="BN118" s="307"/>
      <c r="BO118" s="307"/>
      <c r="BP118" s="307"/>
      <c r="BQ118" s="307" t="str">
        <f>IF($BF118="ja",VLOOKUP($B118,'Egen hetvattenprod'!$B$1:$BX$550,MATCH("Tillförd olja (fossil) vid avfallsförbränning (GWh)",'Egen hetvattenprod'!$B$1:$BX$1,0),FALSE),"")</f>
        <v>ET</v>
      </c>
      <c r="BR118" s="307" t="str">
        <f>IF($BF118="ja",VLOOKUP($B118,Kraftvärmeprod!$B$1:$BX$550,MATCH("Tillförd olja (fossil) vid avfallsförbränning (GWh)",Kraftvärmeprod!$B$1:$BX$1,0),FALSE),"")</f>
        <v>ET</v>
      </c>
    </row>
    <row r="119" spans="1:70" x14ac:dyDescent="0.25">
      <c r="A119" s="2" t="str">
        <f>'Miljövärden för publ företag'!B121</f>
        <v>Karlstads Energi AB</v>
      </c>
      <c r="B119" s="2" t="str">
        <f>'Miljövärden för publ företag'!C121</f>
        <v>Karlstad</v>
      </c>
      <c r="C119" s="312">
        <f>IFERROR(VLOOKUP($B119,Totalt!$B$1:$AQ$554,MATCH(C$2,Totalt!$B$1:$AQ$1,0),FALSE),"")</f>
        <v>0</v>
      </c>
      <c r="D119" s="312">
        <f>IFERROR(VLOOKUP($B119,Totalt!$B$1:$AQ$554,MATCH(D$2,Totalt!$B$1:$AQ$1,0),FALSE),"")</f>
        <v>5.6279199999999996</v>
      </c>
      <c r="E119" s="312">
        <f>IFERROR(VLOOKUP($B119,Totalt!$B$1:$AQ$554,MATCH(E$2,Totalt!$B$1:$AQ$1,0),FALSE),"")</f>
        <v>0</v>
      </c>
      <c r="F119" s="312">
        <f>IFERROR(VLOOKUP($B119,Totalt!$B$1:$AQ$554,MATCH(F$2,Totalt!$B$1:$AQ$1,0),FALSE),"")</f>
        <v>1.6167499999999999</v>
      </c>
      <c r="G119" s="312">
        <f>IFERROR(VLOOKUP($B119,Totalt!$B$1:$AQ$554,MATCH(G$2,Totalt!$B$1:$AQ$1,0),FALSE),"")</f>
        <v>0</v>
      </c>
      <c r="H119" s="312">
        <f>IFERROR(VLOOKUP($B119,Totalt!$B$1:$AQ$554,MATCH(H$2,Totalt!$B$1:$AQ$1,0),FALSE),"")</f>
        <v>0</v>
      </c>
      <c r="I119" s="312">
        <f>IFERROR(VLOOKUP($B119,Totalt!$B$1:$AQ$554,MATCH(I$2,Totalt!$B$1:$AQ$1,0),FALSE),"")</f>
        <v>157.37200000000001</v>
      </c>
      <c r="J119" s="312">
        <f>IFERROR(VLOOKUP($B119,Totalt!$B$1:$AQ$554,MATCH(J$2,Totalt!$B$1:$AQ$1,0),FALSE),"")</f>
        <v>0</v>
      </c>
      <c r="K119" s="312">
        <f>IFERROR(VLOOKUP($B119,Totalt!$B$1:$AQ$554,MATCH(K$2,Totalt!$B$1:$AQ$1,0),FALSE),"")</f>
        <v>0</v>
      </c>
      <c r="L119" s="312">
        <f>IFERROR(VLOOKUP($B119,Totalt!$B$1:$AQ$554,MATCH(L$2,Totalt!$B$1:$AQ$1,0),FALSE),"")</f>
        <v>0</v>
      </c>
      <c r="M119" s="312">
        <f>IFERROR(VLOOKUP($B119,Totalt!$B$1:$AQ$554,MATCH(M$2,Totalt!$B$1:$AQ$1,0),FALSE),"")</f>
        <v>0</v>
      </c>
      <c r="N119" s="312">
        <f>IFERROR(VLOOKUP($B119,Totalt!$B$1:$AQ$554,MATCH(N$2,Totalt!$B$1:$AQ$1,0),FALSE),"")</f>
        <v>0</v>
      </c>
      <c r="O119" s="312">
        <f>IFERROR(VLOOKUP($B119,Totalt!$B$1:$AQ$554,MATCH(O$2,Totalt!$B$1:$AQ$1,0),FALSE),"")</f>
        <v>0</v>
      </c>
      <c r="P119" s="312">
        <f>IFERROR(VLOOKUP($B119,Totalt!$B$1:$AQ$554,MATCH(P$2,Totalt!$B$1:$AQ$1,0),FALSE),"")</f>
        <v>0</v>
      </c>
      <c r="Q119" s="312">
        <f>IFERROR(VLOOKUP($B119,Totalt!$B$1:$AQ$554,MATCH(Q$2,Totalt!$B$1:$AQ$1,0),FALSE),"")</f>
        <v>318.32400000000001</v>
      </c>
      <c r="R119" s="312">
        <f>IFERROR(VLOOKUP($B119,Totalt!$B$1:$AQ$554,MATCH(R$2,Totalt!$B$1:$AQ$1,0),FALSE),"")</f>
        <v>0</v>
      </c>
      <c r="S119" s="312">
        <f>IFERROR(VLOOKUP($B119,Totalt!$B$1:$AQ$554,MATCH(S$2,Totalt!$B$1:$AQ$1,0),FALSE),"")</f>
        <v>0</v>
      </c>
      <c r="T119" s="312">
        <f>IFERROR(VLOOKUP($B119,Totalt!$B$1:$AQ$554,MATCH(T$2,Totalt!$B$1:$AQ$1,0),FALSE),"")</f>
        <v>0</v>
      </c>
      <c r="U119" s="312">
        <f>IFERROR(VLOOKUP($B119,Totalt!$B$1:$AQ$554,MATCH(U$2,Totalt!$B$1:$AQ$1,0),FALSE),"")</f>
        <v>0</v>
      </c>
      <c r="V119" s="312">
        <f>IFERROR(VLOOKUP($B119,Totalt!$B$1:$AQ$554,MATCH(V$2,Totalt!$B$1:$AQ$1,0),FALSE),"")</f>
        <v>0</v>
      </c>
      <c r="W119" s="312">
        <f>IFERROR(VLOOKUP($B119,Totalt!$B$1:$AQ$554,MATCH(W$2,Totalt!$B$1:$AQ$1,0),FALSE),"")</f>
        <v>1.246</v>
      </c>
      <c r="X119" s="312">
        <f>IFERROR(VLOOKUP($B119,Totalt!$B$1:$AQ$554,MATCH(X$2,Totalt!$B$1:$AQ$1,0),FALSE),"")</f>
        <v>0</v>
      </c>
      <c r="Y119" s="312">
        <f>IFERROR(VLOOKUP($B119,Totalt!$B$1:$AQ$554,MATCH(Y$2,Totalt!$B$1:$AQ$1,0),FALSE),"")</f>
        <v>0</v>
      </c>
      <c r="Z119" s="312">
        <f>IFERROR(VLOOKUP($B119,Totalt!$B$1:$AQ$554,MATCH(Z$2,Totalt!$B$1:$AQ$1,0),FALSE),"")</f>
        <v>0</v>
      </c>
      <c r="AA119" s="312">
        <f>IFERROR(VLOOKUP($B119,Totalt!$B$1:$AQ$554,MATCH(AA$2,Totalt!$B$1:$AQ$1,0),FALSE),"")</f>
        <v>0</v>
      </c>
      <c r="AB119" s="312">
        <f>IFERROR(VLOOKUP($B119,Totalt!$B$1:$AQ$554,MATCH(AB$2,Totalt!$B$1:$AQ$1,0),FALSE),"")</f>
        <v>0</v>
      </c>
      <c r="AC119" s="312">
        <f>IFERROR(VLOOKUP($B119,Totalt!$B$1:$AQ$554,MATCH(AC$2,Totalt!$B$1:$AQ$1,0),FALSE),"")</f>
        <v>160.72300000000001</v>
      </c>
      <c r="AD119" s="312">
        <f>IFERROR(VLOOKUP($B119,Totalt!$B$1:$AQ$554,MATCH(AD$2,Totalt!$B$1:$AQ$1,0),FALSE),"")</f>
        <v>8.1639999999999997</v>
      </c>
      <c r="AE119" s="312">
        <f>IFERROR(VLOOKUP($B119,Totalt!$B$1:$AQ$554,MATCH(AE$2,Totalt!$B$1:$AQ$1,0),FALSE),"")</f>
        <v>0</v>
      </c>
      <c r="AF119" s="312">
        <f>IFERROR(VLOOKUP($B119,Totalt!$B$1:$AQ$554,MATCH(AF$2,Totalt!$B$1:$AQ$1,0),FALSE),"")</f>
        <v>25.536300000000001</v>
      </c>
      <c r="AG119" s="312">
        <f>IFERROR(VLOOKUP($B119,Totalt!$B$1:$AQ$554,MATCH(AG$2,Totalt!$B$1:$AQ$1,0),FALSE),"")</f>
        <v>0</v>
      </c>
      <c r="AI119" s="245">
        <f t="shared" si="9"/>
        <v>678.60996999999998</v>
      </c>
      <c r="AJ119" s="246">
        <f>IF(ISERROR(1/VLOOKUP($B119,Leveranser!$B$1:$S$500,MATCH("såld värme (gwh)",Leveranser!$B$1:$S$1,0),FALSE)),"",VLOOKUP($B119,Leveranser!$B$1:$S$500,MATCH("såld värme (gwh)",Leveranser!$B$1:$S$1,0),FALSE))</f>
        <v>567.31700000000001</v>
      </c>
      <c r="AK119" t="str">
        <f>IFERROR(IF(VLOOKUP($B119,Totalt!$B$1:$AQ$554,MATCH(AK$2,Totalt!$B$1:$AQ$1,0),FALSE)="","",VLOOKUP($B119,Totalt!$B$1:$AQ$554,MATCH(AK$2,Totalt!$B$1:$AQ$1,0),FALSE)),"")</f>
        <v/>
      </c>
      <c r="AM119" s="247" t="str">
        <f>IF(B119&lt;&gt;"",IF(VLOOKUP($B119,Totalt!$B$1:$AQ$554,MATCH("Kvalitetsgranskad:",Totalt!$B$1:$AQ$1,0),FALSE)="ja",VLOOKUP($B119,Miljö!$B$1:$AG$479,MATCH(AM$2,Miljö!$B$1:$AK$1,0),FALSE),""),"")</f>
        <v>Ja</v>
      </c>
      <c r="AN119" s="247" t="str">
        <f>IF(AM119="ja",VLOOKUP($B119,Miljö!$B$1:$J$479,MATCH("Typ av ursprungsspecificerad el   (Om inget värde anges används Nordisk residualmix, se inforuta) ()",Miljö!$B$1:$J$1,0),FALSE),IF(AM119="nej","Nordisk residualel",""))</f>
        <v>'Förnybar'</v>
      </c>
      <c r="AO119" s="247">
        <f>IF(AM119="","",VLOOKUP($B119,Miljö!$B$1:$J$479,MATCH("Fossilandel för ursprungspecificerad el ()",Miljö!$B$1:$J$1,0),FALSE))</f>
        <v>0</v>
      </c>
      <c r="AP119" s="247">
        <f>IF(AM119="","",IFERROR(VLOOKUP($B119,Miljö!$B$1:$J$479,MATCH("Kärnkraftsandel för ursprungsspecificerad el ()",Miljö!$B$1:$J$1,0),FALSE)/1,0))</f>
        <v>0</v>
      </c>
      <c r="AQ119" s="247">
        <f t="shared" si="10"/>
        <v>1</v>
      </c>
      <c r="AR119" s="52"/>
      <c r="AS119" s="247" t="str">
        <f t="shared" si="6"/>
        <v>Nej</v>
      </c>
      <c r="AT119" s="247" t="str">
        <f>IF(AS119="ja",VLOOKUP($B119,Miljö!$B$1:$O$500,MATCH("Fossil andel i procent (%)",Miljö!$B$1:$O$1,0),FALSE)/100,"")</f>
        <v/>
      </c>
      <c r="AU119" s="52"/>
      <c r="AV119" s="247" t="str">
        <f t="shared" si="7"/>
        <v>Nej</v>
      </c>
      <c r="AW119" s="247" t="str">
        <f>IF(AV119="ja",VLOOKUP($B119,'Egen hetvattenprod'!$B$1:$AO$500,MATCH("Värmekälla till värmepumpar ()",'Egen hetvattenprod'!$B$1:$AO$1,0),FALSE),"")</f>
        <v/>
      </c>
      <c r="AY119" s="244" t="str">
        <f t="shared" si="8"/>
        <v>Ja</v>
      </c>
      <c r="AZ119" s="283">
        <f>IF($AY119="ja",(VLOOKUP($B119,'Egen hetvattenprod'!$B$1:$BX$550,MATCH(AZ$2,'Egen hetvattenprod'!$B$1:$BX$1,0),FALSE)+VLOOKUP($B119,Kraftvärmeprod!$B$1:$BX$550,MATCH(AZ$2,Kraftvärmeprod!$B$1:$BX$1,0),FALSE))/$AC119,"")</f>
        <v>0.82424419653689873</v>
      </c>
      <c r="BA119" s="283">
        <f>IF($AY119="ja",(VLOOKUP($B119,'Egen hetvattenprod'!$B$1:$BX$550,MATCH(BA$2,'Egen hetvattenprod'!$B$1:$BX$1,0),FALSE)+VLOOKUP($B119,Kraftvärmeprod!$B$1:$BX$550,MATCH(BA$2,Kraftvärmeprod!$B$1:$BX$1,0),FALSE))/$AC119,"")</f>
        <v>0.1757558034631011</v>
      </c>
      <c r="BB119" s="283">
        <f>IF($AY119="ja",(VLOOKUP($B119,'Egen hetvattenprod'!$B$1:$BX$550,MATCH(BB$2,'Egen hetvattenprod'!$B$1:$BX$1,0),FALSE)+VLOOKUP($B119,Kraftvärmeprod!$B$1:$BX$550,MATCH(BB$2,Kraftvärmeprod!$B$1:$BX$1,0),FALSE))/$AC119,"")</f>
        <v>0</v>
      </c>
      <c r="BC119" s="283">
        <f>IF($AY119="ja",(VLOOKUP($B119,'Egen hetvattenprod'!$B$1:$BX$550,MATCH(BC$2,'Egen hetvattenprod'!$B$1:$BX$1,0),FALSE)+VLOOKUP($B119,Kraftvärmeprod!$B$1:$BX$550,MATCH(BC$2,Kraftvärmeprod!$B$1:$BX$1,0),FALSE))/$AC119,"")</f>
        <v>0</v>
      </c>
      <c r="BD119" s="283">
        <f>IF($AY119="ja",(VLOOKUP($B119,'Egen hetvattenprod'!$B$1:$BX$550,MATCH(BD$2,'Egen hetvattenprod'!$B$1:$BX$1,0),FALSE)+VLOOKUP($B119,Kraftvärmeprod!$B$1:$BX$550,MATCH(BD$2,Kraftvärmeprod!$B$1:$BX$1,0),FALSE))/$AC119,"")</f>
        <v>0</v>
      </c>
      <c r="BF119" s="244" t="str">
        <f t="shared" si="11"/>
        <v>Ja</v>
      </c>
      <c r="BG119" s="283" t="str">
        <f>IF($BF119="ja",VLOOKUP($B119,'Egen hetvattenprod'!$B$1:$BX$550,MATCH("Andelen klimatgaser med fossilt ursprung för avfall ()",'Egen hetvattenprod'!$B$1:$BX$1,0),FALSE),"")</f>
        <v>Schablon</v>
      </c>
      <c r="BH119" s="283" t="str">
        <f>IF($BF119="ja",VLOOKUP($B119,Kraftvärmeprod!$B$1:$BX$550,MATCH("Andelen klimatgaser med fossilt ursprung för avfall ()",Kraftvärmeprod!$B$1:$BX$1,0),FALSE),"")</f>
        <v>-</v>
      </c>
      <c r="BI119" s="307">
        <f>IF($BF119="ja",VLOOKUP($B119,'Egen hetvattenprod'!$B$1:$BX$550,MATCH("Avfall (GWh)",'Egen hetvattenprod'!$B$1:$BX$1,0),FALSE),"")</f>
        <v>157.37200000000001</v>
      </c>
      <c r="BJ119" s="307">
        <f>IF($BF119="ja",VLOOKUP($B119,'Slutlig allokering kvv'!$B$1:$BX$550,MATCH("Avfall (GWh)",'Slutlig allokering kvv'!$B$1:$BX$1,0),FALSE),"")</f>
        <v>0</v>
      </c>
      <c r="BK119" s="307">
        <f>IF($BF119="ja",VLOOKUP($B119,'Köpt hetvatten'!$B$1:$BX$550,MATCH("Avfall i köpt hetvatten",'Köpt hetvatten'!$B$1:$BX$1,0),FALSE),"")</f>
        <v>0</v>
      </c>
      <c r="BL119" s="307">
        <f>IF($BF119="ja",VLOOKUP($B119,'Egen hetvattenprod'!$B$1:$BX$550,MATCH("Värde enligt ovan. (%)",'Egen hetvattenprod'!$B$1:$BX$1,0),FALSE),"")</f>
        <v>40.5</v>
      </c>
      <c r="BM119" s="307" t="str">
        <f>IF($BF119="ja",VLOOKUP($B119,Kraftvärmeprod!$B$1:$BX$550,MATCH("Värde enligt ovan. (%)",Kraftvärmeprod!$B$1:$BX$1,0),FALSE),"")</f>
        <v>ET</v>
      </c>
      <c r="BN119" s="307"/>
      <c r="BO119" s="307"/>
      <c r="BP119" s="307"/>
      <c r="BQ119" s="307">
        <f>IF($BF119="ja",VLOOKUP($B119,'Egen hetvattenprod'!$B$1:$BX$550,MATCH("Tillförd olja (fossil) vid avfallsförbränning (GWh)",'Egen hetvattenprod'!$B$1:$BX$1,0),FALSE),"")</f>
        <v>1.319</v>
      </c>
      <c r="BR119" s="307" t="str">
        <f>IF($BF119="ja",VLOOKUP($B119,Kraftvärmeprod!$B$1:$BX$550,MATCH("Tillförd olja (fossil) vid avfallsförbränning (GWh)",Kraftvärmeprod!$B$1:$BX$1,0),FALSE),"")</f>
        <v>ET</v>
      </c>
    </row>
    <row r="120" spans="1:70" x14ac:dyDescent="0.25">
      <c r="A120" s="2" t="str">
        <f>'Miljövärden för publ företag'!B122</f>
        <v>Kils Energi AB</v>
      </c>
      <c r="B120" s="2" t="str">
        <f>'Miljövärden för publ företag'!C122</f>
        <v>Kil</v>
      </c>
      <c r="C120" s="312">
        <f>IFERROR(VLOOKUP($B120,Totalt!$B$1:$AQ$554,MATCH(C$2,Totalt!$B$1:$AQ$1,0),FALSE),"")</f>
        <v>0</v>
      </c>
      <c r="D120" s="312">
        <f>IFERROR(VLOOKUP($B120,Totalt!$B$1:$AQ$554,MATCH(D$2,Totalt!$B$1:$AQ$1,0),FALSE),"")</f>
        <v>0.2</v>
      </c>
      <c r="E120" s="312">
        <f>IFERROR(VLOOKUP($B120,Totalt!$B$1:$AQ$554,MATCH(E$2,Totalt!$B$1:$AQ$1,0),FALSE),"")</f>
        <v>0</v>
      </c>
      <c r="F120" s="312">
        <f>IFERROR(VLOOKUP($B120,Totalt!$B$1:$AQ$554,MATCH(F$2,Totalt!$B$1:$AQ$1,0),FALSE),"")</f>
        <v>0</v>
      </c>
      <c r="G120" s="312">
        <f>IFERROR(VLOOKUP($B120,Totalt!$B$1:$AQ$554,MATCH(G$2,Totalt!$B$1:$AQ$1,0),FALSE),"")</f>
        <v>0</v>
      </c>
      <c r="H120" s="312">
        <f>IFERROR(VLOOKUP($B120,Totalt!$B$1:$AQ$554,MATCH(H$2,Totalt!$B$1:$AQ$1,0),FALSE),"")</f>
        <v>0</v>
      </c>
      <c r="I120" s="312">
        <f>IFERROR(VLOOKUP($B120,Totalt!$B$1:$AQ$554,MATCH(I$2,Totalt!$B$1:$AQ$1,0),FALSE),"")</f>
        <v>0</v>
      </c>
      <c r="J120" s="312">
        <f>IFERROR(VLOOKUP($B120,Totalt!$B$1:$AQ$554,MATCH(J$2,Totalt!$B$1:$AQ$1,0),FALSE),"")</f>
        <v>0.352941</v>
      </c>
      <c r="K120" s="312">
        <f>IFERROR(VLOOKUP($B120,Totalt!$B$1:$AQ$554,MATCH(K$2,Totalt!$B$1:$AQ$1,0),FALSE),"")</f>
        <v>0</v>
      </c>
      <c r="L120" s="312">
        <f>IFERROR(VLOOKUP($B120,Totalt!$B$1:$AQ$554,MATCH(L$2,Totalt!$B$1:$AQ$1,0),FALSE),"")</f>
        <v>46.7</v>
      </c>
      <c r="M120" s="312">
        <f>IFERROR(VLOOKUP($B120,Totalt!$B$1:$AQ$554,MATCH(M$2,Totalt!$B$1:$AQ$1,0),FALSE),"")</f>
        <v>0</v>
      </c>
      <c r="N120" s="312">
        <f>IFERROR(VLOOKUP($B120,Totalt!$B$1:$AQ$554,MATCH(N$2,Totalt!$B$1:$AQ$1,0),FALSE),"")</f>
        <v>0</v>
      </c>
      <c r="O120" s="312">
        <f>IFERROR(VLOOKUP($B120,Totalt!$B$1:$AQ$554,MATCH(O$2,Totalt!$B$1:$AQ$1,0),FALSE),"")</f>
        <v>0</v>
      </c>
      <c r="P120" s="312">
        <f>IFERROR(VLOOKUP($B120,Totalt!$B$1:$AQ$554,MATCH(P$2,Totalt!$B$1:$AQ$1,0),FALSE),"")</f>
        <v>0</v>
      </c>
      <c r="Q120" s="312">
        <f>IFERROR(VLOOKUP($B120,Totalt!$B$1:$AQ$554,MATCH(Q$2,Totalt!$B$1:$AQ$1,0),FALSE),"")</f>
        <v>0</v>
      </c>
      <c r="R120" s="312">
        <f>IFERROR(VLOOKUP($B120,Totalt!$B$1:$AQ$554,MATCH(R$2,Totalt!$B$1:$AQ$1,0),FALSE),"")</f>
        <v>2.1</v>
      </c>
      <c r="S120" s="312">
        <f>IFERROR(VLOOKUP($B120,Totalt!$B$1:$AQ$554,MATCH(S$2,Totalt!$B$1:$AQ$1,0),FALSE),"")</f>
        <v>0</v>
      </c>
      <c r="T120" s="312">
        <f>IFERROR(VLOOKUP($B120,Totalt!$B$1:$AQ$554,MATCH(T$2,Totalt!$B$1:$AQ$1,0),FALSE),"")</f>
        <v>0</v>
      </c>
      <c r="U120" s="312">
        <f>IFERROR(VLOOKUP($B120,Totalt!$B$1:$AQ$554,MATCH(U$2,Totalt!$B$1:$AQ$1,0),FALSE),"")</f>
        <v>0</v>
      </c>
      <c r="V120" s="312">
        <f>IFERROR(VLOOKUP($B120,Totalt!$B$1:$AQ$554,MATCH(V$2,Totalt!$B$1:$AQ$1,0),FALSE),"")</f>
        <v>0</v>
      </c>
      <c r="W120" s="312">
        <f>IFERROR(VLOOKUP($B120,Totalt!$B$1:$AQ$554,MATCH(W$2,Totalt!$B$1:$AQ$1,0),FALSE),"")</f>
        <v>0</v>
      </c>
      <c r="X120" s="312">
        <f>IFERROR(VLOOKUP($B120,Totalt!$B$1:$AQ$554,MATCH(X$2,Totalt!$B$1:$AQ$1,0),FALSE),"")</f>
        <v>0</v>
      </c>
      <c r="Y120" s="312">
        <f>IFERROR(VLOOKUP($B120,Totalt!$B$1:$AQ$554,MATCH(Y$2,Totalt!$B$1:$AQ$1,0),FALSE),"")</f>
        <v>0</v>
      </c>
      <c r="Z120" s="312">
        <f>IFERROR(VLOOKUP($B120,Totalt!$B$1:$AQ$554,MATCH(Z$2,Totalt!$B$1:$AQ$1,0),FALSE),"")</f>
        <v>0</v>
      </c>
      <c r="AA120" s="312">
        <f>IFERROR(VLOOKUP($B120,Totalt!$B$1:$AQ$554,MATCH(AA$2,Totalt!$B$1:$AQ$1,0),FALSE),"")</f>
        <v>0</v>
      </c>
      <c r="AB120" s="312">
        <f>IFERROR(VLOOKUP($B120,Totalt!$B$1:$AQ$554,MATCH(AB$2,Totalt!$B$1:$AQ$1,0),FALSE),"")</f>
        <v>0</v>
      </c>
      <c r="AC120" s="312">
        <f>IFERROR(VLOOKUP($B120,Totalt!$B$1:$AQ$554,MATCH(AC$2,Totalt!$B$1:$AQ$1,0),FALSE),"")</f>
        <v>0</v>
      </c>
      <c r="AD120" s="312">
        <f>IFERROR(VLOOKUP($B120,Totalt!$B$1:$AQ$554,MATCH(AD$2,Totalt!$B$1:$AQ$1,0),FALSE),"")</f>
        <v>0</v>
      </c>
      <c r="AE120" s="312">
        <f>IFERROR(VLOOKUP($B120,Totalt!$B$1:$AQ$554,MATCH(AE$2,Totalt!$B$1:$AQ$1,0),FALSE),"")</f>
        <v>0</v>
      </c>
      <c r="AF120" s="312">
        <f>IFERROR(VLOOKUP($B120,Totalt!$B$1:$AQ$554,MATCH(AF$2,Totalt!$B$1:$AQ$1,0),FALSE),"")</f>
        <v>2.02</v>
      </c>
      <c r="AG120" s="312">
        <f>IFERROR(VLOOKUP($B120,Totalt!$B$1:$AQ$554,MATCH(AG$2,Totalt!$B$1:$AQ$1,0),FALSE),"")</f>
        <v>0</v>
      </c>
      <c r="AI120" s="245">
        <f t="shared" si="9"/>
        <v>51.372941000000004</v>
      </c>
      <c r="AJ120" s="246">
        <f>IF(ISERROR(1/VLOOKUP($B120,Leveranser!$B$1:$S$500,MATCH("såld värme (gwh)",Leveranser!$B$1:$S$1,0),FALSE)),"",VLOOKUP($B120,Leveranser!$B$1:$S$500,MATCH("såld värme (gwh)",Leveranser!$B$1:$S$1,0),FALSE))</f>
        <v>36.85</v>
      </c>
      <c r="AK120" t="str">
        <f>IFERROR(IF(VLOOKUP($B120,Totalt!$B$1:$AQ$554,MATCH(AK$2,Totalt!$B$1:$AQ$1,0),FALSE)="","",VLOOKUP($B120,Totalt!$B$1:$AQ$554,MATCH(AK$2,Totalt!$B$1:$AQ$1,0),FALSE)),"")</f>
        <v/>
      </c>
      <c r="AM120" s="247" t="str">
        <f>IF(B120&lt;&gt;"",IF(VLOOKUP($B120,Totalt!$B$1:$AQ$554,MATCH("Kvalitetsgranskad:",Totalt!$B$1:$AQ$1,0),FALSE)="ja",VLOOKUP($B120,Miljö!$B$1:$AG$479,MATCH(AM$2,Miljö!$B$1:$AK$1,0),FALSE),""),"")</f>
        <v>Ja</v>
      </c>
      <c r="AN120" s="247" t="str">
        <f>IF(AM120="ja",VLOOKUP($B120,Miljö!$B$1:$J$479,MATCH("Typ av ursprungsspecificerad el   (Om inget värde anges används Nordisk residualmix, se inforuta) ()",Miljö!$B$1:$J$1,0),FALSE),IF(AM120="nej","Nordisk residualel",""))</f>
        <v>'Miljö el'</v>
      </c>
      <c r="AO120" s="247">
        <f>IF(AM120="","",VLOOKUP($B120,Miljö!$B$1:$J$479,MATCH("Fossilandel för ursprungspecificerad el ()",Miljö!$B$1:$J$1,0),FALSE))</f>
        <v>0</v>
      </c>
      <c r="AP120" s="247">
        <f>IF(AM120="","",IFERROR(VLOOKUP($B120,Miljö!$B$1:$J$479,MATCH("Kärnkraftsandel för ursprungsspecificerad el ()",Miljö!$B$1:$J$1,0),FALSE)/1,0))</f>
        <v>0</v>
      </c>
      <c r="AQ120" s="247">
        <f t="shared" si="10"/>
        <v>1</v>
      </c>
      <c r="AR120" s="52"/>
      <c r="AS120" s="247" t="str">
        <f t="shared" si="6"/>
        <v>Nej</v>
      </c>
      <c r="AT120" s="247" t="str">
        <f>IF(AS120="ja",VLOOKUP($B120,Miljö!$B$1:$O$500,MATCH("Fossil andel i procent (%)",Miljö!$B$1:$O$1,0),FALSE)/100,"")</f>
        <v/>
      </c>
      <c r="AU120" s="52"/>
      <c r="AV120" s="247" t="str">
        <f t="shared" si="7"/>
        <v>Nej</v>
      </c>
      <c r="AW120" s="247" t="str">
        <f>IF(AV120="ja",VLOOKUP($B120,'Egen hetvattenprod'!$B$1:$AO$500,MATCH("Värmekälla till värmepumpar ()",'Egen hetvattenprod'!$B$1:$AO$1,0),FALSE),"")</f>
        <v/>
      </c>
      <c r="AY120" s="244" t="str">
        <f t="shared" si="8"/>
        <v>Nej</v>
      </c>
      <c r="AZ120" s="283" t="str">
        <f>IF($AY120="ja",(VLOOKUP($B120,'Egen hetvattenprod'!$B$1:$BX$550,MATCH(AZ$2,'Egen hetvattenprod'!$B$1:$BX$1,0),FALSE)+VLOOKUP($B120,Kraftvärmeprod!$B$1:$BX$550,MATCH(AZ$2,Kraftvärmeprod!$B$1:$BX$1,0),FALSE))/$AC120,"")</f>
        <v/>
      </c>
      <c r="BA120" s="283" t="str">
        <f>IF($AY120="ja",(VLOOKUP($B120,'Egen hetvattenprod'!$B$1:$BX$550,MATCH(BA$2,'Egen hetvattenprod'!$B$1:$BX$1,0),FALSE)+VLOOKUP($B120,Kraftvärmeprod!$B$1:$BX$550,MATCH(BA$2,Kraftvärmeprod!$B$1:$BX$1,0),FALSE))/$AC120,"")</f>
        <v/>
      </c>
      <c r="BB120" s="283" t="str">
        <f>IF($AY120="ja",(VLOOKUP($B120,'Egen hetvattenprod'!$B$1:$BX$550,MATCH(BB$2,'Egen hetvattenprod'!$B$1:$BX$1,0),FALSE)+VLOOKUP($B120,Kraftvärmeprod!$B$1:$BX$550,MATCH(BB$2,Kraftvärmeprod!$B$1:$BX$1,0),FALSE))/$AC120,"")</f>
        <v/>
      </c>
      <c r="BC120" s="283" t="str">
        <f>IF($AY120="ja",(VLOOKUP($B120,'Egen hetvattenprod'!$B$1:$BX$550,MATCH(BC$2,'Egen hetvattenprod'!$B$1:$BX$1,0),FALSE)+VLOOKUP($B120,Kraftvärmeprod!$B$1:$BX$550,MATCH(BC$2,Kraftvärmeprod!$B$1:$BX$1,0),FALSE))/$AC120,"")</f>
        <v/>
      </c>
      <c r="BD120" s="283" t="str">
        <f>IF($AY120="ja",(VLOOKUP($B120,'Egen hetvattenprod'!$B$1:$BX$550,MATCH(BD$2,'Egen hetvattenprod'!$B$1:$BX$1,0),FALSE)+VLOOKUP($B120,Kraftvärmeprod!$B$1:$BX$550,MATCH(BD$2,Kraftvärmeprod!$B$1:$BX$1,0),FALSE))/$AC120,"")</f>
        <v/>
      </c>
      <c r="BF120" s="244" t="str">
        <f t="shared" si="11"/>
        <v>Nej</v>
      </c>
      <c r="BG120" s="283" t="str">
        <f>IF($BF120="ja",VLOOKUP($B120,'Egen hetvattenprod'!$B$1:$BX$550,MATCH("Andelen klimatgaser med fossilt ursprung för avfall ()",'Egen hetvattenprod'!$B$1:$BX$1,0),FALSE),"")</f>
        <v/>
      </c>
      <c r="BH120" s="283" t="str">
        <f>IF($BF120="ja",VLOOKUP($B120,Kraftvärmeprod!$B$1:$BX$550,MATCH("Andelen klimatgaser med fossilt ursprung för avfall ()",Kraftvärmeprod!$B$1:$BX$1,0),FALSE),"")</f>
        <v/>
      </c>
      <c r="BI120" s="307" t="str">
        <f>IF($BF120="ja",VLOOKUP($B120,'Egen hetvattenprod'!$B$1:$BX$550,MATCH("Avfall (GWh)",'Egen hetvattenprod'!$B$1:$BX$1,0),FALSE),"")</f>
        <v/>
      </c>
      <c r="BJ120" s="307" t="str">
        <f>IF($BF120="ja",VLOOKUP($B120,'Slutlig allokering kvv'!$B$1:$BX$550,MATCH("Avfall (GWh)",'Slutlig allokering kvv'!$B$1:$BX$1,0),FALSE),"")</f>
        <v/>
      </c>
      <c r="BK120" s="307" t="str">
        <f>IF($BF120="ja",VLOOKUP($B120,'Köpt hetvatten'!$B$1:$BX$550,MATCH("Avfall i köpt hetvatten",'Köpt hetvatten'!$B$1:$BX$1,0),FALSE),"")</f>
        <v/>
      </c>
      <c r="BL120" s="307" t="str">
        <f>IF($BF120="ja",VLOOKUP($B120,'Egen hetvattenprod'!$B$1:$BX$550,MATCH("Värde enligt ovan. (%)",'Egen hetvattenprod'!$B$1:$BX$1,0),FALSE),"")</f>
        <v/>
      </c>
      <c r="BM120" s="307" t="str">
        <f>IF($BF120="ja",VLOOKUP($B120,Kraftvärmeprod!$B$1:$BX$550,MATCH("Värde enligt ovan. (%)",Kraftvärmeprod!$B$1:$BX$1,0),FALSE),"")</f>
        <v/>
      </c>
      <c r="BN120" s="307"/>
      <c r="BO120" s="307"/>
      <c r="BP120" s="307"/>
      <c r="BQ120" s="307" t="str">
        <f>IF($BF120="ja",VLOOKUP($B120,'Egen hetvattenprod'!$B$1:$BX$550,MATCH("Tillförd olja (fossil) vid avfallsförbränning (GWh)",'Egen hetvattenprod'!$B$1:$BX$1,0),FALSE),"")</f>
        <v/>
      </c>
      <c r="BR120" s="307" t="str">
        <f>IF($BF120="ja",VLOOKUP($B120,Kraftvärmeprod!$B$1:$BX$550,MATCH("Tillförd olja (fossil) vid avfallsförbränning (GWh)",Kraftvärmeprod!$B$1:$BX$1,0),FALSE),"")</f>
        <v/>
      </c>
    </row>
    <row r="121" spans="1:70" x14ac:dyDescent="0.25">
      <c r="A121" s="2" t="str">
        <f>'Miljövärden för publ företag'!B123</f>
        <v>Kiruna Kraft AB</v>
      </c>
      <c r="B121" s="2" t="str">
        <f>'Miljövärden för publ företag'!C123</f>
        <v>Kiruna C</v>
      </c>
      <c r="C121" s="312">
        <f>IFERROR(VLOOKUP($B121,Totalt!$B$1:$AQ$554,MATCH(C$2,Totalt!$B$1:$AQ$1,0),FALSE),"")</f>
        <v>0</v>
      </c>
      <c r="D121" s="312">
        <f>IFERROR(VLOOKUP($B121,Totalt!$B$1:$AQ$554,MATCH(D$2,Totalt!$B$1:$AQ$1,0),FALSE),"")</f>
        <v>10.215</v>
      </c>
      <c r="E121" s="312">
        <f>IFERROR(VLOOKUP($B121,Totalt!$B$1:$AQ$554,MATCH(E$2,Totalt!$B$1:$AQ$1,0),FALSE),"")</f>
        <v>0</v>
      </c>
      <c r="F121" s="312">
        <f>IFERROR(VLOOKUP($B121,Totalt!$B$1:$AQ$554,MATCH(F$2,Totalt!$B$1:$AQ$1,0),FALSE),"")</f>
        <v>0</v>
      </c>
      <c r="G121" s="312">
        <f>IFERROR(VLOOKUP($B121,Totalt!$B$1:$AQ$554,MATCH(G$2,Totalt!$B$1:$AQ$1,0),FALSE),"")</f>
        <v>0</v>
      </c>
      <c r="H121" s="312">
        <f>IFERROR(VLOOKUP($B121,Totalt!$B$1:$AQ$554,MATCH(H$2,Totalt!$B$1:$AQ$1,0),FALSE),"")</f>
        <v>0</v>
      </c>
      <c r="I121" s="312">
        <f>IFERROR(VLOOKUP($B121,Totalt!$B$1:$AQ$554,MATCH(I$2,Totalt!$B$1:$AQ$1,0),FALSE),"")</f>
        <v>117.616</v>
      </c>
      <c r="J121" s="312">
        <f>IFERROR(VLOOKUP($B121,Totalt!$B$1:$AQ$554,MATCH(J$2,Totalt!$B$1:$AQ$1,0),FALSE),"")</f>
        <v>0</v>
      </c>
      <c r="K121" s="312">
        <f>IFERROR(VLOOKUP($B121,Totalt!$B$1:$AQ$554,MATCH(K$2,Totalt!$B$1:$AQ$1,0),FALSE),"")</f>
        <v>0</v>
      </c>
      <c r="L121" s="312">
        <f>IFERROR(VLOOKUP($B121,Totalt!$B$1:$AQ$554,MATCH(L$2,Totalt!$B$1:$AQ$1,0),FALSE),"")</f>
        <v>55.447499999999998</v>
      </c>
      <c r="M121" s="312">
        <f>IFERROR(VLOOKUP($B121,Totalt!$B$1:$AQ$554,MATCH(M$2,Totalt!$B$1:$AQ$1,0),FALSE),"")</f>
        <v>0</v>
      </c>
      <c r="N121" s="312">
        <f>IFERROR(VLOOKUP($B121,Totalt!$B$1:$AQ$554,MATCH(N$2,Totalt!$B$1:$AQ$1,0),FALSE),"")</f>
        <v>0</v>
      </c>
      <c r="O121" s="312">
        <f>IFERROR(VLOOKUP($B121,Totalt!$B$1:$AQ$554,MATCH(O$2,Totalt!$B$1:$AQ$1,0),FALSE),"")</f>
        <v>0</v>
      </c>
      <c r="P121" s="312">
        <f>IFERROR(VLOOKUP($B121,Totalt!$B$1:$AQ$554,MATCH(P$2,Totalt!$B$1:$AQ$1,0),FALSE),"")</f>
        <v>4.7815799999999999</v>
      </c>
      <c r="Q121" s="312">
        <f>IFERROR(VLOOKUP($B121,Totalt!$B$1:$AQ$554,MATCH(Q$2,Totalt!$B$1:$AQ$1,0),FALSE),"")</f>
        <v>0</v>
      </c>
      <c r="R121" s="312">
        <f>IFERROR(VLOOKUP($B121,Totalt!$B$1:$AQ$554,MATCH(R$2,Totalt!$B$1:$AQ$1,0),FALSE),"")</f>
        <v>1.8149999999999999</v>
      </c>
      <c r="S121" s="312">
        <f>IFERROR(VLOOKUP($B121,Totalt!$B$1:$AQ$554,MATCH(S$2,Totalt!$B$1:$AQ$1,0),FALSE),"")</f>
        <v>0</v>
      </c>
      <c r="T121" s="312">
        <f>IFERROR(VLOOKUP($B121,Totalt!$B$1:$AQ$554,MATCH(T$2,Totalt!$B$1:$AQ$1,0),FALSE),"")</f>
        <v>0</v>
      </c>
      <c r="U121" s="312">
        <f>IFERROR(VLOOKUP($B121,Totalt!$B$1:$AQ$554,MATCH(U$2,Totalt!$B$1:$AQ$1,0),FALSE),"")</f>
        <v>0</v>
      </c>
      <c r="V121" s="312">
        <f>IFERROR(VLOOKUP($B121,Totalt!$B$1:$AQ$554,MATCH(V$2,Totalt!$B$1:$AQ$1,0),FALSE),"")</f>
        <v>0</v>
      </c>
      <c r="W121" s="312">
        <f>IFERROR(VLOOKUP($B121,Totalt!$B$1:$AQ$554,MATCH(W$2,Totalt!$B$1:$AQ$1,0),FALSE),"")</f>
        <v>2.9630000000000001</v>
      </c>
      <c r="X121" s="312">
        <f>IFERROR(VLOOKUP($B121,Totalt!$B$1:$AQ$554,MATCH(X$2,Totalt!$B$1:$AQ$1,0),FALSE),"")</f>
        <v>0</v>
      </c>
      <c r="Y121" s="312">
        <f>IFERROR(VLOOKUP($B121,Totalt!$B$1:$AQ$554,MATCH(Y$2,Totalt!$B$1:$AQ$1,0),FALSE),"")</f>
        <v>0</v>
      </c>
      <c r="Z121" s="312">
        <f>IFERROR(VLOOKUP($B121,Totalt!$B$1:$AQ$554,MATCH(Z$2,Totalt!$B$1:$AQ$1,0),FALSE),"")</f>
        <v>16.888000000000002</v>
      </c>
      <c r="AA121" s="312">
        <f>IFERROR(VLOOKUP($B121,Totalt!$B$1:$AQ$554,MATCH(AA$2,Totalt!$B$1:$AQ$1,0),FALSE),"")</f>
        <v>0</v>
      </c>
      <c r="AB121" s="312">
        <f>IFERROR(VLOOKUP($B121,Totalt!$B$1:$AQ$554,MATCH(AB$2,Totalt!$B$1:$AQ$1,0),FALSE),"")</f>
        <v>0</v>
      </c>
      <c r="AC121" s="312">
        <f>IFERROR(VLOOKUP($B121,Totalt!$B$1:$AQ$554,MATCH(AC$2,Totalt!$B$1:$AQ$1,0),FALSE),"")</f>
        <v>17.826000000000001</v>
      </c>
      <c r="AD121" s="312">
        <f>IFERROR(VLOOKUP($B121,Totalt!$B$1:$AQ$554,MATCH(AD$2,Totalt!$B$1:$AQ$1,0),FALSE),"")</f>
        <v>42.628999999999998</v>
      </c>
      <c r="AE121" s="312">
        <f>IFERROR(VLOOKUP($B121,Totalt!$B$1:$AQ$554,MATCH(AE$2,Totalt!$B$1:$AQ$1,0),FALSE),"")</f>
        <v>0</v>
      </c>
      <c r="AF121" s="312">
        <f>IFERROR(VLOOKUP($B121,Totalt!$B$1:$AQ$554,MATCH(AF$2,Totalt!$B$1:$AQ$1,0),FALSE),"")</f>
        <v>8.7977299999999996</v>
      </c>
      <c r="AG121" s="312">
        <f>IFERROR(VLOOKUP($B121,Totalt!$B$1:$AQ$554,MATCH(AG$2,Totalt!$B$1:$AQ$1,0),FALSE),"")</f>
        <v>0</v>
      </c>
      <c r="AI121" s="245">
        <f t="shared" si="9"/>
        <v>278.97881000000001</v>
      </c>
      <c r="AJ121" s="246">
        <f>IF(ISERROR(1/VLOOKUP($B121,Leveranser!$B$1:$S$500,MATCH("såld värme (gwh)",Leveranser!$B$1:$S$1,0),FALSE)),"",VLOOKUP($B121,Leveranser!$B$1:$S$500,MATCH("såld värme (gwh)",Leveranser!$B$1:$S$1,0),FALSE))</f>
        <v>200.79400000000001</v>
      </c>
      <c r="AK121" t="str">
        <f>IFERROR(IF(VLOOKUP($B121,Totalt!$B$1:$AQ$554,MATCH(AK$2,Totalt!$B$1:$AQ$1,0),FALSE)="","",VLOOKUP($B121,Totalt!$B$1:$AQ$554,MATCH(AK$2,Totalt!$B$1:$AQ$1,0),FALSE)),"")</f>
        <v/>
      </c>
      <c r="AM121" s="247" t="str">
        <f>IF(B121&lt;&gt;"",IF(VLOOKUP($B121,Totalt!$B$1:$AQ$554,MATCH("Kvalitetsgranskad:",Totalt!$B$1:$AQ$1,0),FALSE)="ja",VLOOKUP($B121,Miljö!$B$1:$AG$479,MATCH(AM$2,Miljö!$B$1:$AK$1,0),FALSE),""),"")</f>
        <v>Ja</v>
      </c>
      <c r="AN121" s="247" t="str">
        <f>IF(AM121="ja",VLOOKUP($B121,Miljö!$B$1:$J$479,MATCH("Typ av ursprungsspecificerad el   (Om inget värde anges används Nordisk residualmix, se inforuta) ()",Miljö!$B$1:$J$1,0),FALSE),IF(AM121="nej","Nordisk residualel",""))</f>
        <v>'Mix av nordisk residual och förnyelsebart.'</v>
      </c>
      <c r="AO121" s="247">
        <f>IF(AM121="","",VLOOKUP($B121,Miljö!$B$1:$J$479,MATCH("Fossilandel för ursprungspecificerad el ()",Miljö!$B$1:$J$1,0),FALSE))</f>
        <v>0.2</v>
      </c>
      <c r="AP121" s="247">
        <f>IF(AM121="","",IFERROR(VLOOKUP($B121,Miljö!$B$1:$J$479,MATCH("Kärnkraftsandel för ursprungsspecificerad el ()",Miljö!$B$1:$J$1,0),FALSE)/1,0))</f>
        <v>0.14000000000000001</v>
      </c>
      <c r="AQ121" s="247">
        <f t="shared" si="10"/>
        <v>0.66</v>
      </c>
      <c r="AR121" s="52"/>
      <c r="AS121" s="247" t="str">
        <f t="shared" si="6"/>
        <v>Nej</v>
      </c>
      <c r="AT121" s="247" t="str">
        <f>IF(AS121="ja",VLOOKUP($B121,Miljö!$B$1:$O$500,MATCH("Fossil andel i procent (%)",Miljö!$B$1:$O$1,0),FALSE)/100,"")</f>
        <v/>
      </c>
      <c r="AU121" s="52"/>
      <c r="AV121" s="247" t="str">
        <f t="shared" si="7"/>
        <v>Nej</v>
      </c>
      <c r="AW121" s="247" t="str">
        <f>IF(AV121="ja",VLOOKUP($B121,'Egen hetvattenprod'!$B$1:$AO$500,MATCH("Värmekälla till värmepumpar ()",'Egen hetvattenprod'!$B$1:$AO$1,0),FALSE),"")</f>
        <v/>
      </c>
      <c r="AY121" s="244" t="str">
        <f t="shared" si="8"/>
        <v>Ja</v>
      </c>
      <c r="AZ121" s="283">
        <f>IF($AY121="ja",(VLOOKUP($B121,'Egen hetvattenprod'!$B$1:$BX$550,MATCH(AZ$2,'Egen hetvattenprod'!$B$1:$BX$1,0),FALSE)+VLOOKUP($B121,Kraftvärmeprod!$B$1:$BX$550,MATCH(AZ$2,Kraftvärmeprod!$B$1:$BX$1,0),FALSE))/$AC121,"")</f>
        <v>0.1</v>
      </c>
      <c r="BA121" s="283">
        <f>IF($AY121="ja",(VLOOKUP($B121,'Egen hetvattenprod'!$B$1:$BX$550,MATCH(BA$2,'Egen hetvattenprod'!$B$1:$BX$1,0),FALSE)+VLOOKUP($B121,Kraftvärmeprod!$B$1:$BX$550,MATCH(BA$2,Kraftvärmeprod!$B$1:$BX$1,0),FALSE))/$AC121,"")</f>
        <v>0.90000000000000013</v>
      </c>
      <c r="BB121" s="283">
        <f>IF($AY121="ja",(VLOOKUP($B121,'Egen hetvattenprod'!$B$1:$BX$550,MATCH(BB$2,'Egen hetvattenprod'!$B$1:$BX$1,0),FALSE)+VLOOKUP($B121,Kraftvärmeprod!$B$1:$BX$550,MATCH(BB$2,Kraftvärmeprod!$B$1:$BX$1,0),FALSE))/$AC121,"")</f>
        <v>0</v>
      </c>
      <c r="BC121" s="283">
        <f>IF($AY121="ja",(VLOOKUP($B121,'Egen hetvattenprod'!$B$1:$BX$550,MATCH(BC$2,'Egen hetvattenprod'!$B$1:$BX$1,0),FALSE)+VLOOKUP($B121,Kraftvärmeprod!$B$1:$BX$550,MATCH(BC$2,Kraftvärmeprod!$B$1:$BX$1,0),FALSE))/$AC121,"")</f>
        <v>0</v>
      </c>
      <c r="BD121" s="283">
        <f>IF($AY121="ja",(VLOOKUP($B121,'Egen hetvattenprod'!$B$1:$BX$550,MATCH(BD$2,'Egen hetvattenprod'!$B$1:$BX$1,0),FALSE)+VLOOKUP($B121,Kraftvärmeprod!$B$1:$BX$550,MATCH(BD$2,Kraftvärmeprod!$B$1:$BX$1,0),FALSE))/$AC121,"")</f>
        <v>0</v>
      </c>
      <c r="BF121" s="244" t="str">
        <f t="shared" si="11"/>
        <v>Ja</v>
      </c>
      <c r="BG121" s="283" t="str">
        <f>IF($BF121="ja",VLOOKUP($B121,'Egen hetvattenprod'!$B$1:$BX$550,MATCH("Andelen klimatgaser med fossilt ursprung för avfall ()",'Egen hetvattenprod'!$B$1:$BX$1,0),FALSE),"")</f>
        <v>-</v>
      </c>
      <c r="BH121" s="283" t="str">
        <f>IF($BF121="ja",VLOOKUP($B121,Kraftvärmeprod!$B$1:$BX$550,MATCH("Andelen klimatgaser med fossilt ursprung för avfall ()",Kraftvärmeprod!$B$1:$BX$1,0),FALSE),"")</f>
        <v>Schablon</v>
      </c>
      <c r="BI121" s="307" t="str">
        <f>IF($BF121="ja",VLOOKUP($B121,'Egen hetvattenprod'!$B$1:$BX$550,MATCH("Avfall (GWh)",'Egen hetvattenprod'!$B$1:$BX$1,0),FALSE),"")</f>
        <v>ET</v>
      </c>
      <c r="BJ121" s="307">
        <f>IF($BF121="ja",VLOOKUP($B121,'Slutlig allokering kvv'!$B$1:$BX$550,MATCH("Avfall (GWh)",'Slutlig allokering kvv'!$B$1:$BX$1,0),FALSE),"")</f>
        <v>117.616</v>
      </c>
      <c r="BK121" s="307">
        <f>IF($BF121="ja",VLOOKUP($B121,'Köpt hetvatten'!$B$1:$BX$550,MATCH("Avfall i köpt hetvatten",'Köpt hetvatten'!$B$1:$BX$1,0),FALSE),"")</f>
        <v>0</v>
      </c>
      <c r="BL121" s="307" t="str">
        <f>IF($BF121="ja",VLOOKUP($B121,'Egen hetvattenprod'!$B$1:$BX$550,MATCH("Värde enligt ovan. (%)",'Egen hetvattenprod'!$B$1:$BX$1,0),FALSE),"")</f>
        <v>ET</v>
      </c>
      <c r="BM121" s="307">
        <f>IF($BF121="ja",VLOOKUP($B121,Kraftvärmeprod!$B$1:$BX$550,MATCH("Värde enligt ovan. (%)",Kraftvärmeprod!$B$1:$BX$1,0),FALSE),"")</f>
        <v>40.5</v>
      </c>
      <c r="BN121" s="307"/>
      <c r="BO121" s="307"/>
      <c r="BP121" s="307"/>
      <c r="BQ121" s="307" t="str">
        <f>IF($BF121="ja",VLOOKUP($B121,'Egen hetvattenprod'!$B$1:$BX$550,MATCH("Tillförd olja (fossil) vid avfallsförbränning (GWh)",'Egen hetvattenprod'!$B$1:$BX$1,0),FALSE),"")</f>
        <v>ET</v>
      </c>
      <c r="BR121" s="307" t="str">
        <f>IF($BF121="ja",VLOOKUP($B121,Kraftvärmeprod!$B$1:$BX$550,MATCH("Tillförd olja (fossil) vid avfallsförbränning (GWh)",Kraftvärmeprod!$B$1:$BX$1,0),FALSE),"")</f>
        <v>ET</v>
      </c>
    </row>
    <row r="122" spans="1:70" x14ac:dyDescent="0.25">
      <c r="A122" s="2" t="str">
        <f>'Miljövärden för publ företag'!B124</f>
        <v>Kiruna Kraft AB</v>
      </c>
      <c r="B122" s="2" t="str">
        <f>'Miljövärden för publ företag'!C124</f>
        <v>Vittangi</v>
      </c>
      <c r="C122" s="312">
        <f>IFERROR(VLOOKUP($B122,Totalt!$B$1:$AQ$554,MATCH(C$2,Totalt!$B$1:$AQ$1,0),FALSE),"")</f>
        <v>0</v>
      </c>
      <c r="D122" s="312">
        <f>IFERROR(VLOOKUP($B122,Totalt!$B$1:$AQ$554,MATCH(D$2,Totalt!$B$1:$AQ$1,0),FALSE),"")</f>
        <v>0.20899999999999999</v>
      </c>
      <c r="E122" s="312">
        <f>IFERROR(VLOOKUP($B122,Totalt!$B$1:$AQ$554,MATCH(E$2,Totalt!$B$1:$AQ$1,0),FALSE),"")</f>
        <v>0</v>
      </c>
      <c r="F122" s="312">
        <f>IFERROR(VLOOKUP($B122,Totalt!$B$1:$AQ$554,MATCH(F$2,Totalt!$B$1:$AQ$1,0),FALSE),"")</f>
        <v>0</v>
      </c>
      <c r="G122" s="312">
        <f>IFERROR(VLOOKUP($B122,Totalt!$B$1:$AQ$554,MATCH(G$2,Totalt!$B$1:$AQ$1,0),FALSE),"")</f>
        <v>0</v>
      </c>
      <c r="H122" s="312">
        <f>IFERROR(VLOOKUP($B122,Totalt!$B$1:$AQ$554,MATCH(H$2,Totalt!$B$1:$AQ$1,0),FALSE),"")</f>
        <v>0</v>
      </c>
      <c r="I122" s="312">
        <f>IFERROR(VLOOKUP($B122,Totalt!$B$1:$AQ$554,MATCH(I$2,Totalt!$B$1:$AQ$1,0),FALSE),"")</f>
        <v>0</v>
      </c>
      <c r="J122" s="312">
        <f>IFERROR(VLOOKUP($B122,Totalt!$B$1:$AQ$554,MATCH(J$2,Totalt!$B$1:$AQ$1,0),FALSE),"")</f>
        <v>0</v>
      </c>
      <c r="K122" s="312">
        <f>IFERROR(VLOOKUP($B122,Totalt!$B$1:$AQ$554,MATCH(K$2,Totalt!$B$1:$AQ$1,0),FALSE),"")</f>
        <v>0</v>
      </c>
      <c r="L122" s="312">
        <f>IFERROR(VLOOKUP($B122,Totalt!$B$1:$AQ$554,MATCH(L$2,Totalt!$B$1:$AQ$1,0),FALSE),"")</f>
        <v>0</v>
      </c>
      <c r="M122" s="312">
        <f>IFERROR(VLOOKUP($B122,Totalt!$B$1:$AQ$554,MATCH(M$2,Totalt!$B$1:$AQ$1,0),FALSE),"")</f>
        <v>0</v>
      </c>
      <c r="N122" s="312">
        <f>IFERROR(VLOOKUP($B122,Totalt!$B$1:$AQ$554,MATCH(N$2,Totalt!$B$1:$AQ$1,0),FALSE),"")</f>
        <v>0</v>
      </c>
      <c r="O122" s="312">
        <f>IFERROR(VLOOKUP($B122,Totalt!$B$1:$AQ$554,MATCH(O$2,Totalt!$B$1:$AQ$1,0),FALSE),"")</f>
        <v>0</v>
      </c>
      <c r="P122" s="312">
        <f>IFERROR(VLOOKUP($B122,Totalt!$B$1:$AQ$554,MATCH(P$2,Totalt!$B$1:$AQ$1,0),FALSE),"")</f>
        <v>8.0660000000000007</v>
      </c>
      <c r="Q122" s="312">
        <f>IFERROR(VLOOKUP($B122,Totalt!$B$1:$AQ$554,MATCH(Q$2,Totalt!$B$1:$AQ$1,0),FALSE),"")</f>
        <v>0</v>
      </c>
      <c r="R122" s="312">
        <f>IFERROR(VLOOKUP($B122,Totalt!$B$1:$AQ$554,MATCH(R$2,Totalt!$B$1:$AQ$1,0),FALSE),"")</f>
        <v>0</v>
      </c>
      <c r="S122" s="312">
        <f>IFERROR(VLOOKUP($B122,Totalt!$B$1:$AQ$554,MATCH(S$2,Totalt!$B$1:$AQ$1,0),FALSE),"")</f>
        <v>0</v>
      </c>
      <c r="T122" s="312">
        <f>IFERROR(VLOOKUP($B122,Totalt!$B$1:$AQ$554,MATCH(T$2,Totalt!$B$1:$AQ$1,0),FALSE),"")</f>
        <v>0</v>
      </c>
      <c r="U122" s="312">
        <f>IFERROR(VLOOKUP($B122,Totalt!$B$1:$AQ$554,MATCH(U$2,Totalt!$B$1:$AQ$1,0),FALSE),"")</f>
        <v>0</v>
      </c>
      <c r="V122" s="312">
        <f>IFERROR(VLOOKUP($B122,Totalt!$B$1:$AQ$554,MATCH(V$2,Totalt!$B$1:$AQ$1,0),FALSE),"")</f>
        <v>0</v>
      </c>
      <c r="W122" s="312">
        <f>IFERROR(VLOOKUP($B122,Totalt!$B$1:$AQ$554,MATCH(W$2,Totalt!$B$1:$AQ$1,0),FALSE),"")</f>
        <v>0</v>
      </c>
      <c r="X122" s="312">
        <f>IFERROR(VLOOKUP($B122,Totalt!$B$1:$AQ$554,MATCH(X$2,Totalt!$B$1:$AQ$1,0),FALSE),"")</f>
        <v>0</v>
      </c>
      <c r="Y122" s="312">
        <f>IFERROR(VLOOKUP($B122,Totalt!$B$1:$AQ$554,MATCH(Y$2,Totalt!$B$1:$AQ$1,0),FALSE),"")</f>
        <v>0</v>
      </c>
      <c r="Z122" s="312">
        <f>IFERROR(VLOOKUP($B122,Totalt!$B$1:$AQ$554,MATCH(Z$2,Totalt!$B$1:$AQ$1,0),FALSE),"")</f>
        <v>1.137</v>
      </c>
      <c r="AA122" s="312">
        <f>IFERROR(VLOOKUP($B122,Totalt!$B$1:$AQ$554,MATCH(AA$2,Totalt!$B$1:$AQ$1,0),FALSE),"")</f>
        <v>0</v>
      </c>
      <c r="AB122" s="312">
        <f>IFERROR(VLOOKUP($B122,Totalt!$B$1:$AQ$554,MATCH(AB$2,Totalt!$B$1:$AQ$1,0),FALSE),"")</f>
        <v>0</v>
      </c>
      <c r="AC122" s="312">
        <f>IFERROR(VLOOKUP($B122,Totalt!$B$1:$AQ$554,MATCH(AC$2,Totalt!$B$1:$AQ$1,0),FALSE),"")</f>
        <v>0</v>
      </c>
      <c r="AD122" s="312">
        <f>IFERROR(VLOOKUP($B122,Totalt!$B$1:$AQ$554,MATCH(AD$2,Totalt!$B$1:$AQ$1,0),FALSE),"")</f>
        <v>0</v>
      </c>
      <c r="AE122" s="312">
        <f>IFERROR(VLOOKUP($B122,Totalt!$B$1:$AQ$554,MATCH(AE$2,Totalt!$B$1:$AQ$1,0),FALSE),"")</f>
        <v>0</v>
      </c>
      <c r="AF122" s="312">
        <f>IFERROR(VLOOKUP($B122,Totalt!$B$1:$AQ$554,MATCH(AF$2,Totalt!$B$1:$AQ$1,0),FALSE),"")</f>
        <v>0.14299999999999999</v>
      </c>
      <c r="AG122" s="312">
        <f>IFERROR(VLOOKUP($B122,Totalt!$B$1:$AQ$554,MATCH(AG$2,Totalt!$B$1:$AQ$1,0),FALSE),"")</f>
        <v>0</v>
      </c>
      <c r="AI122" s="245">
        <f t="shared" si="9"/>
        <v>9.5550000000000015</v>
      </c>
      <c r="AJ122" s="246">
        <f>IF(ISERROR(1/VLOOKUP($B122,Leveranser!$B$1:$S$500,MATCH("såld värme (gwh)",Leveranser!$B$1:$S$1,0),FALSE)),"",VLOOKUP($B122,Leveranser!$B$1:$S$500,MATCH("såld värme (gwh)",Leveranser!$B$1:$S$1,0),FALSE))</f>
        <v>5.4569999999999999</v>
      </c>
      <c r="AK122" t="str">
        <f>IFERROR(IF(VLOOKUP($B122,Totalt!$B$1:$AQ$554,MATCH(AK$2,Totalt!$B$1:$AQ$1,0),FALSE)="","",VLOOKUP($B122,Totalt!$B$1:$AQ$554,MATCH(AK$2,Totalt!$B$1:$AQ$1,0),FALSE)),"")</f>
        <v/>
      </c>
      <c r="AM122" s="247" t="str">
        <f>IF(B122&lt;&gt;"",IF(VLOOKUP($B122,Totalt!$B$1:$AQ$554,MATCH("Kvalitetsgranskad:",Totalt!$B$1:$AQ$1,0),FALSE)="ja",VLOOKUP($B122,Miljö!$B$1:$AG$479,MATCH(AM$2,Miljö!$B$1:$AK$1,0),FALSE),""),"")</f>
        <v>Ja</v>
      </c>
      <c r="AN122" s="247" t="str">
        <f>IF(AM122="ja",VLOOKUP($B122,Miljö!$B$1:$J$479,MATCH("Typ av ursprungsspecificerad el   (Om inget värde anges används Nordisk residualmix, se inforuta) ()",Miljö!$B$1:$J$1,0),FALSE),IF(AM122="nej","Nordisk residualel",""))</f>
        <v>'Mix av nordisk residual och förnyelsebart.'</v>
      </c>
      <c r="AO122" s="247">
        <f>IF(AM122="","",VLOOKUP($B122,Miljö!$B$1:$J$479,MATCH("Fossilandel för ursprungspecificerad el ()",Miljö!$B$1:$J$1,0),FALSE))</f>
        <v>0.05</v>
      </c>
      <c r="AP122" s="247">
        <f>IF(AM122="","",IFERROR(VLOOKUP($B122,Miljö!$B$1:$J$479,MATCH("Kärnkraftsandel för ursprungsspecificerad el ()",Miljö!$B$1:$J$1,0),FALSE)/1,0))</f>
        <v>0.04</v>
      </c>
      <c r="AQ122" s="247">
        <f t="shared" si="10"/>
        <v>0.90999999999999992</v>
      </c>
      <c r="AR122" s="52"/>
      <c r="AS122" s="247" t="str">
        <f t="shared" si="6"/>
        <v>Nej</v>
      </c>
      <c r="AT122" s="247" t="str">
        <f>IF(AS122="ja",VLOOKUP($B122,Miljö!$B$1:$O$500,MATCH("Fossil andel i procent (%)",Miljö!$B$1:$O$1,0),FALSE)/100,"")</f>
        <v/>
      </c>
      <c r="AU122" s="52"/>
      <c r="AV122" s="247" t="str">
        <f t="shared" si="7"/>
        <v>Nej</v>
      </c>
      <c r="AW122" s="247" t="str">
        <f>IF(AV122="ja",VLOOKUP($B122,'Egen hetvattenprod'!$B$1:$AO$500,MATCH("Värmekälla till värmepumpar ()",'Egen hetvattenprod'!$B$1:$AO$1,0),FALSE),"")</f>
        <v/>
      </c>
      <c r="AY122" s="244" t="str">
        <f t="shared" si="8"/>
        <v>Nej</v>
      </c>
      <c r="AZ122" s="283" t="str">
        <f>IF($AY122="ja",(VLOOKUP($B122,'Egen hetvattenprod'!$B$1:$BX$550,MATCH(AZ$2,'Egen hetvattenprod'!$B$1:$BX$1,0),FALSE)+VLOOKUP($B122,Kraftvärmeprod!$B$1:$BX$550,MATCH(AZ$2,Kraftvärmeprod!$B$1:$BX$1,0),FALSE))/$AC122,"")</f>
        <v/>
      </c>
      <c r="BA122" s="283" t="str">
        <f>IF($AY122="ja",(VLOOKUP($B122,'Egen hetvattenprod'!$B$1:$BX$550,MATCH(BA$2,'Egen hetvattenprod'!$B$1:$BX$1,0),FALSE)+VLOOKUP($B122,Kraftvärmeprod!$B$1:$BX$550,MATCH(BA$2,Kraftvärmeprod!$B$1:$BX$1,0),FALSE))/$AC122,"")</f>
        <v/>
      </c>
      <c r="BB122" s="283" t="str">
        <f>IF($AY122="ja",(VLOOKUP($B122,'Egen hetvattenprod'!$B$1:$BX$550,MATCH(BB$2,'Egen hetvattenprod'!$B$1:$BX$1,0),FALSE)+VLOOKUP($B122,Kraftvärmeprod!$B$1:$BX$550,MATCH(BB$2,Kraftvärmeprod!$B$1:$BX$1,0),FALSE))/$AC122,"")</f>
        <v/>
      </c>
      <c r="BC122" s="283" t="str">
        <f>IF($AY122="ja",(VLOOKUP($B122,'Egen hetvattenprod'!$B$1:$BX$550,MATCH(BC$2,'Egen hetvattenprod'!$B$1:$BX$1,0),FALSE)+VLOOKUP($B122,Kraftvärmeprod!$B$1:$BX$550,MATCH(BC$2,Kraftvärmeprod!$B$1:$BX$1,0),FALSE))/$AC122,"")</f>
        <v/>
      </c>
      <c r="BD122" s="283" t="str">
        <f>IF($AY122="ja",(VLOOKUP($B122,'Egen hetvattenprod'!$B$1:$BX$550,MATCH(BD$2,'Egen hetvattenprod'!$B$1:$BX$1,0),FALSE)+VLOOKUP($B122,Kraftvärmeprod!$B$1:$BX$550,MATCH(BD$2,Kraftvärmeprod!$B$1:$BX$1,0),FALSE))/$AC122,"")</f>
        <v/>
      </c>
      <c r="BF122" s="244" t="str">
        <f t="shared" si="11"/>
        <v>Nej</v>
      </c>
      <c r="BG122" s="283" t="str">
        <f>IF($BF122="ja",VLOOKUP($B122,'Egen hetvattenprod'!$B$1:$BX$550,MATCH("Andelen klimatgaser med fossilt ursprung för avfall ()",'Egen hetvattenprod'!$B$1:$BX$1,0),FALSE),"")</f>
        <v/>
      </c>
      <c r="BH122" s="283" t="str">
        <f>IF($BF122="ja",VLOOKUP($B122,Kraftvärmeprod!$B$1:$BX$550,MATCH("Andelen klimatgaser med fossilt ursprung för avfall ()",Kraftvärmeprod!$B$1:$BX$1,0),FALSE),"")</f>
        <v/>
      </c>
      <c r="BI122" s="307" t="str">
        <f>IF($BF122="ja",VLOOKUP($B122,'Egen hetvattenprod'!$B$1:$BX$550,MATCH("Avfall (GWh)",'Egen hetvattenprod'!$B$1:$BX$1,0),FALSE),"")</f>
        <v/>
      </c>
      <c r="BJ122" s="307" t="str">
        <f>IF($BF122="ja",VLOOKUP($B122,'Slutlig allokering kvv'!$B$1:$BX$550,MATCH("Avfall (GWh)",'Slutlig allokering kvv'!$B$1:$BX$1,0),FALSE),"")</f>
        <v/>
      </c>
      <c r="BK122" s="307" t="str">
        <f>IF($BF122="ja",VLOOKUP($B122,'Köpt hetvatten'!$B$1:$BX$550,MATCH("Avfall i köpt hetvatten",'Köpt hetvatten'!$B$1:$BX$1,0),FALSE),"")</f>
        <v/>
      </c>
      <c r="BL122" s="307" t="str">
        <f>IF($BF122="ja",VLOOKUP($B122,'Egen hetvattenprod'!$B$1:$BX$550,MATCH("Värde enligt ovan. (%)",'Egen hetvattenprod'!$B$1:$BX$1,0),FALSE),"")</f>
        <v/>
      </c>
      <c r="BM122" s="307" t="str">
        <f>IF($BF122="ja",VLOOKUP($B122,Kraftvärmeprod!$B$1:$BX$550,MATCH("Värde enligt ovan. (%)",Kraftvärmeprod!$B$1:$BX$1,0),FALSE),"")</f>
        <v/>
      </c>
      <c r="BN122" s="307"/>
      <c r="BO122" s="307"/>
      <c r="BP122" s="307"/>
      <c r="BQ122" s="307" t="str">
        <f>IF($BF122="ja",VLOOKUP($B122,'Egen hetvattenprod'!$B$1:$BX$550,MATCH("Tillförd olja (fossil) vid avfallsförbränning (GWh)",'Egen hetvattenprod'!$B$1:$BX$1,0),FALSE),"")</f>
        <v/>
      </c>
      <c r="BR122" s="307" t="str">
        <f>IF($BF122="ja",VLOOKUP($B122,Kraftvärmeprod!$B$1:$BX$550,MATCH("Tillförd olja (fossil) vid avfallsförbränning (GWh)",Kraftvärmeprod!$B$1:$BX$1,0),FALSE),"")</f>
        <v/>
      </c>
    </row>
    <row r="123" spans="1:70" x14ac:dyDescent="0.25">
      <c r="A123" s="2" t="str">
        <f>'Miljövärden för publ företag'!B125</f>
        <v>Kraftringen Energi AB (publ)</v>
      </c>
      <c r="B123" s="2" t="str">
        <f>'Miljövärden för publ företag'!C125</f>
        <v>Eslöv-Lund-Lomma m fl</v>
      </c>
      <c r="C123" s="312">
        <f>IFERROR(VLOOKUP($B123,Totalt!$B$1:$AQ$554,MATCH(C$2,Totalt!$B$1:$AQ$1,0),FALSE),"")</f>
        <v>0</v>
      </c>
      <c r="D123" s="312">
        <f>IFERROR(VLOOKUP($B123,Totalt!$B$1:$AQ$554,MATCH(D$2,Totalt!$B$1:$AQ$1,0),FALSE),"")</f>
        <v>0</v>
      </c>
      <c r="E123" s="312">
        <f>IFERROR(VLOOKUP($B123,Totalt!$B$1:$AQ$554,MATCH(E$2,Totalt!$B$1:$AQ$1,0),FALSE),"")</f>
        <v>0</v>
      </c>
      <c r="F123" s="312">
        <f>IFERROR(VLOOKUP($B123,Totalt!$B$1:$AQ$554,MATCH(F$2,Totalt!$B$1:$AQ$1,0),FALSE),"")</f>
        <v>0</v>
      </c>
      <c r="G123" s="312">
        <f>IFERROR(VLOOKUP($B123,Totalt!$B$1:$AQ$554,MATCH(G$2,Totalt!$B$1:$AQ$1,0),FALSE),"")</f>
        <v>0</v>
      </c>
      <c r="H123" s="312">
        <f>IFERROR(VLOOKUP($B123,Totalt!$B$1:$AQ$554,MATCH(H$2,Totalt!$B$1:$AQ$1,0),FALSE),"")</f>
        <v>0</v>
      </c>
      <c r="I123" s="312">
        <f>IFERROR(VLOOKUP($B123,Totalt!$B$1:$AQ$554,MATCH(I$2,Totalt!$B$1:$AQ$1,0),FALSE),"")</f>
        <v>0</v>
      </c>
      <c r="J123" s="312">
        <f>IFERROR(VLOOKUP($B123,Totalt!$B$1:$AQ$554,MATCH(J$2,Totalt!$B$1:$AQ$1,0),FALSE),"")</f>
        <v>31.483000000000001</v>
      </c>
      <c r="K123" s="312">
        <f>IFERROR(VLOOKUP($B123,Totalt!$B$1:$AQ$554,MATCH(K$2,Totalt!$B$1:$AQ$1,0),FALSE),"")</f>
        <v>0</v>
      </c>
      <c r="L123" s="312">
        <f>IFERROR(VLOOKUP($B123,Totalt!$B$1:$AQ$554,MATCH(L$2,Totalt!$B$1:$AQ$1,0),FALSE),"")</f>
        <v>181.298</v>
      </c>
      <c r="M123" s="312">
        <f>IFERROR(VLOOKUP($B123,Totalt!$B$1:$AQ$554,MATCH(M$2,Totalt!$B$1:$AQ$1,0),FALSE),"")</f>
        <v>0</v>
      </c>
      <c r="N123" s="312">
        <f>IFERROR(VLOOKUP($B123,Totalt!$B$1:$AQ$554,MATCH(N$2,Totalt!$B$1:$AQ$1,0),FALSE),"")</f>
        <v>0</v>
      </c>
      <c r="O123" s="312">
        <f>IFERROR(VLOOKUP($B123,Totalt!$B$1:$AQ$554,MATCH(O$2,Totalt!$B$1:$AQ$1,0),FALSE),"")</f>
        <v>0</v>
      </c>
      <c r="P123" s="312">
        <f>IFERROR(VLOOKUP($B123,Totalt!$B$1:$AQ$554,MATCH(P$2,Totalt!$B$1:$AQ$1,0),FALSE),"")</f>
        <v>169.327</v>
      </c>
      <c r="Q123" s="312">
        <f>IFERROR(VLOOKUP($B123,Totalt!$B$1:$AQ$554,MATCH(Q$2,Totalt!$B$1:$AQ$1,0),FALSE),"")</f>
        <v>26.197600000000001</v>
      </c>
      <c r="R123" s="312">
        <f>IFERROR(VLOOKUP($B123,Totalt!$B$1:$AQ$554,MATCH(R$2,Totalt!$B$1:$AQ$1,0),FALSE),"")</f>
        <v>11.01</v>
      </c>
      <c r="S123" s="312">
        <f>IFERROR(VLOOKUP($B123,Totalt!$B$1:$AQ$554,MATCH(S$2,Totalt!$B$1:$AQ$1,0),FALSE),"")</f>
        <v>0</v>
      </c>
      <c r="T123" s="312">
        <f>IFERROR(VLOOKUP($B123,Totalt!$B$1:$AQ$554,MATCH(T$2,Totalt!$B$1:$AQ$1,0),FALSE),"")</f>
        <v>0</v>
      </c>
      <c r="U123" s="312">
        <f>IFERROR(VLOOKUP($B123,Totalt!$B$1:$AQ$554,MATCH(U$2,Totalt!$B$1:$AQ$1,0),FALSE),"")</f>
        <v>0</v>
      </c>
      <c r="V123" s="312">
        <f>IFERROR(VLOOKUP($B123,Totalt!$B$1:$AQ$554,MATCH(V$2,Totalt!$B$1:$AQ$1,0),FALSE),"")</f>
        <v>0</v>
      </c>
      <c r="W123" s="312">
        <f>IFERROR(VLOOKUP($B123,Totalt!$B$1:$AQ$554,MATCH(W$2,Totalt!$B$1:$AQ$1,0),FALSE),"")</f>
        <v>62.34</v>
      </c>
      <c r="X123" s="312">
        <f>IFERROR(VLOOKUP($B123,Totalt!$B$1:$AQ$554,MATCH(X$2,Totalt!$B$1:$AQ$1,0),FALSE),"")</f>
        <v>0</v>
      </c>
      <c r="Y123" s="312">
        <f>IFERROR(VLOOKUP($B123,Totalt!$B$1:$AQ$554,MATCH(Y$2,Totalt!$B$1:$AQ$1,0),FALSE),"")</f>
        <v>32.655999999999999</v>
      </c>
      <c r="Z123" s="312">
        <f>IFERROR(VLOOKUP($B123,Totalt!$B$1:$AQ$554,MATCH(Z$2,Totalt!$B$1:$AQ$1,0),FALSE),"")</f>
        <v>0</v>
      </c>
      <c r="AA123" s="312">
        <f>IFERROR(VLOOKUP($B123,Totalt!$B$1:$AQ$554,MATCH(AA$2,Totalt!$B$1:$AQ$1,0),FALSE),"")</f>
        <v>77.575999999999993</v>
      </c>
      <c r="AB123" s="312">
        <f>IFERROR(VLOOKUP($B123,Totalt!$B$1:$AQ$554,MATCH(AB$2,Totalt!$B$1:$AQ$1,0),FALSE),"")</f>
        <v>172.05500000000001</v>
      </c>
      <c r="AC123" s="312">
        <f>IFERROR(VLOOKUP($B123,Totalt!$B$1:$AQ$554,MATCH(AC$2,Totalt!$B$1:$AQ$1,0),FALSE),"")</f>
        <v>101.101</v>
      </c>
      <c r="AD123" s="312">
        <f>IFERROR(VLOOKUP($B123,Totalt!$B$1:$AQ$554,MATCH(AD$2,Totalt!$B$1:$AQ$1,0),FALSE),"")</f>
        <v>12.965999999999999</v>
      </c>
      <c r="AE123" s="312">
        <f>IFERROR(VLOOKUP($B123,Totalt!$B$1:$AQ$554,MATCH(AE$2,Totalt!$B$1:$AQ$1,0),FALSE),"")</f>
        <v>0</v>
      </c>
      <c r="AF123" s="312">
        <f>IFERROR(VLOOKUP($B123,Totalt!$B$1:$AQ$554,MATCH(AF$2,Totalt!$B$1:$AQ$1,0),FALSE),"")</f>
        <v>27.24</v>
      </c>
      <c r="AG123" s="312">
        <f>IFERROR(VLOOKUP($B123,Totalt!$B$1:$AQ$554,MATCH(AG$2,Totalt!$B$1:$AQ$1,0),FALSE),"")</f>
        <v>114.07</v>
      </c>
      <c r="AI123" s="245">
        <f t="shared" si="9"/>
        <v>1019.3196</v>
      </c>
      <c r="AJ123" s="246">
        <f>IF(ISERROR(1/VLOOKUP($B123,Leveranser!$B$1:$S$500,MATCH("såld värme (gwh)",Leveranser!$B$1:$S$1,0),FALSE)),"",VLOOKUP($B123,Leveranser!$B$1:$S$500,MATCH("såld värme (gwh)",Leveranser!$B$1:$S$1,0),FALSE))</f>
        <v>908</v>
      </c>
      <c r="AK123" t="str">
        <f>IFERROR(IF(VLOOKUP($B123,Totalt!$B$1:$AQ$554,MATCH(AK$2,Totalt!$B$1:$AQ$1,0),FALSE)="","",VLOOKUP($B123,Totalt!$B$1:$AQ$554,MATCH(AK$2,Totalt!$B$1:$AQ$1,0),FALSE)),"")</f>
        <v/>
      </c>
      <c r="AM123" s="247" t="str">
        <f>IF(B123&lt;&gt;"",IF(VLOOKUP($B123,Totalt!$B$1:$AQ$554,MATCH("Kvalitetsgranskad:",Totalt!$B$1:$AQ$1,0),FALSE)="ja",VLOOKUP($B123,Miljö!$B$1:$AG$479,MATCH(AM$2,Miljö!$B$1:$AK$1,0),FALSE),""),"")</f>
        <v>Ja</v>
      </c>
      <c r="AN123" s="247" t="str">
        <f>IF(AM123="ja",VLOOKUP($B123,Miljö!$B$1:$J$479,MATCH("Typ av ursprungsspecificerad el   (Om inget värde anges används Nordisk residualmix, se inforuta) ()",Miljö!$B$1:$J$1,0),FALSE),IF(AM123="nej","Nordisk residualel",""))</f>
        <v>'biokraft och vindkraft'</v>
      </c>
      <c r="AO123" s="247">
        <f>IF(AM123="","",VLOOKUP($B123,Miljö!$B$1:$J$479,MATCH("Fossilandel för ursprungspecificerad el ()",Miljö!$B$1:$J$1,0),FALSE))</f>
        <v>0</v>
      </c>
      <c r="AP123" s="247">
        <f>IF(AM123="","",IFERROR(VLOOKUP($B123,Miljö!$B$1:$J$479,MATCH("Kärnkraftsandel för ursprungsspecificerad el ()",Miljö!$B$1:$J$1,0),FALSE)/1,0))</f>
        <v>0</v>
      </c>
      <c r="AQ123" s="247">
        <f t="shared" si="10"/>
        <v>1</v>
      </c>
      <c r="AR123" s="52"/>
      <c r="AS123" s="247" t="str">
        <f t="shared" si="6"/>
        <v>Ja</v>
      </c>
      <c r="AT123" s="247">
        <f>IF(AS123="ja",VLOOKUP($B123,Miljö!$B$1:$O$500,MATCH("Fossil andel i procent (%)",Miljö!$B$1:$O$1,0),FALSE)/100,"")</f>
        <v>0</v>
      </c>
      <c r="AU123" s="52"/>
      <c r="AV123" s="247" t="str">
        <f t="shared" si="7"/>
        <v>Ja</v>
      </c>
      <c r="AW123" s="247" t="str">
        <f>IF(AV123="ja",VLOOKUP($B123,'Egen hetvattenprod'!$B$1:$AO$500,MATCH("Värmekälla till värmepumpar ()",'Egen hetvattenprod'!$B$1:$AO$1,0),FALSE),"")</f>
        <v>Geotermi</v>
      </c>
      <c r="AY123" s="244" t="str">
        <f t="shared" si="8"/>
        <v>Ja</v>
      </c>
      <c r="AZ123" s="283">
        <f>IF($AY123="ja",(VLOOKUP($B123,'Egen hetvattenprod'!$B$1:$BX$550,MATCH(AZ$2,'Egen hetvattenprod'!$B$1:$BX$1,0),FALSE)+VLOOKUP($B123,Kraftvärmeprod!$B$1:$BX$550,MATCH(AZ$2,Kraftvärmeprod!$B$1:$BX$1,0),FALSE))/$AC123,"")</f>
        <v>0.89483724196595493</v>
      </c>
      <c r="BA123" s="283">
        <f>IF($AY123="ja",(VLOOKUP($B123,'Egen hetvattenprod'!$B$1:$BX$550,MATCH(BA$2,'Egen hetvattenprod'!$B$1:$BX$1,0),FALSE)+VLOOKUP($B123,Kraftvärmeprod!$B$1:$BX$550,MATCH(BA$2,Kraftvärmeprod!$B$1:$BX$1,0),FALSE))/$AC123,"")</f>
        <v>0</v>
      </c>
      <c r="BB123" s="283">
        <f>IF($AY123="ja",(VLOOKUP($B123,'Egen hetvattenprod'!$B$1:$BX$550,MATCH(BB$2,'Egen hetvattenprod'!$B$1:$BX$1,0),FALSE)+VLOOKUP($B123,Kraftvärmeprod!$B$1:$BX$550,MATCH(BB$2,Kraftvärmeprod!$B$1:$BX$1,0),FALSE))/$AC123,"")</f>
        <v>0</v>
      </c>
      <c r="BC123" s="283">
        <f>IF($AY123="ja",(VLOOKUP($B123,'Egen hetvattenprod'!$B$1:$BX$550,MATCH(BC$2,'Egen hetvattenprod'!$B$1:$BX$1,0),FALSE)+VLOOKUP($B123,Kraftvärmeprod!$B$1:$BX$550,MATCH(BC$2,Kraftvärmeprod!$B$1:$BX$1,0),FALSE))/$AC123,"")</f>
        <v>0.10516275803404518</v>
      </c>
      <c r="BD123" s="283">
        <f>IF($AY123="ja",(VLOOKUP($B123,'Egen hetvattenprod'!$B$1:$BX$550,MATCH(BD$2,'Egen hetvattenprod'!$B$1:$BX$1,0),FALSE)+VLOOKUP($B123,Kraftvärmeprod!$B$1:$BX$550,MATCH(BD$2,Kraftvärmeprod!$B$1:$BX$1,0),FALSE))/$AC123,"")</f>
        <v>0</v>
      </c>
      <c r="BF123" s="244" t="str">
        <f t="shared" si="11"/>
        <v>Nej</v>
      </c>
      <c r="BG123" s="283" t="str">
        <f>IF($BF123="ja",VLOOKUP($B123,'Egen hetvattenprod'!$B$1:$BX$550,MATCH("Andelen klimatgaser med fossilt ursprung för avfall ()",'Egen hetvattenprod'!$B$1:$BX$1,0),FALSE),"")</f>
        <v/>
      </c>
      <c r="BH123" s="283" t="str">
        <f>IF($BF123="ja",VLOOKUP($B123,Kraftvärmeprod!$B$1:$BX$550,MATCH("Andelen klimatgaser med fossilt ursprung för avfall ()",Kraftvärmeprod!$B$1:$BX$1,0),FALSE),"")</f>
        <v/>
      </c>
      <c r="BI123" s="307" t="str">
        <f>IF($BF123="ja",VLOOKUP($B123,'Egen hetvattenprod'!$B$1:$BX$550,MATCH("Avfall (GWh)",'Egen hetvattenprod'!$B$1:$BX$1,0),FALSE),"")</f>
        <v/>
      </c>
      <c r="BJ123" s="307" t="str">
        <f>IF($BF123="ja",VLOOKUP($B123,'Slutlig allokering kvv'!$B$1:$BX$550,MATCH("Avfall (GWh)",'Slutlig allokering kvv'!$B$1:$BX$1,0),FALSE),"")</f>
        <v/>
      </c>
      <c r="BK123" s="307" t="str">
        <f>IF($BF123="ja",VLOOKUP($B123,'Köpt hetvatten'!$B$1:$BX$550,MATCH("Avfall i köpt hetvatten",'Köpt hetvatten'!$B$1:$BX$1,0),FALSE),"")</f>
        <v/>
      </c>
      <c r="BL123" s="307" t="str">
        <f>IF($BF123="ja",VLOOKUP($B123,'Egen hetvattenprod'!$B$1:$BX$550,MATCH("Värde enligt ovan. (%)",'Egen hetvattenprod'!$B$1:$BX$1,0),FALSE),"")</f>
        <v/>
      </c>
      <c r="BM123" s="307" t="str">
        <f>IF($BF123="ja",VLOOKUP($B123,Kraftvärmeprod!$B$1:$BX$550,MATCH("Värde enligt ovan. (%)",Kraftvärmeprod!$B$1:$BX$1,0),FALSE),"")</f>
        <v/>
      </c>
      <c r="BN123" s="307"/>
      <c r="BO123" s="307"/>
      <c r="BP123" s="307"/>
      <c r="BQ123" s="307" t="str">
        <f>IF($BF123="ja",VLOOKUP($B123,'Egen hetvattenprod'!$B$1:$BX$550,MATCH("Tillförd olja (fossil) vid avfallsförbränning (GWh)",'Egen hetvattenprod'!$B$1:$BX$1,0),FALSE),"")</f>
        <v/>
      </c>
      <c r="BR123" s="307" t="str">
        <f>IF($BF123="ja",VLOOKUP($B123,Kraftvärmeprod!$B$1:$BX$550,MATCH("Tillförd olja (fossil) vid avfallsförbränning (GWh)",Kraftvärmeprod!$B$1:$BX$1,0),FALSE),"")</f>
        <v/>
      </c>
    </row>
    <row r="124" spans="1:70" x14ac:dyDescent="0.25">
      <c r="A124" s="2" t="str">
        <f>'Miljövärden för publ företag'!B126</f>
        <v>Kraftringen Energi AB (publ)</v>
      </c>
      <c r="B124" s="2" t="str">
        <f>'Miljövärden för publ företag'!C126</f>
        <v>Klippan-Ljungbyhed-Östra Ljungby</v>
      </c>
      <c r="C124" s="312">
        <f>IFERROR(VLOOKUP($B124,Totalt!$B$1:$AQ$554,MATCH(C$2,Totalt!$B$1:$AQ$1,0),FALSE),"")</f>
        <v>0</v>
      </c>
      <c r="D124" s="312">
        <f>IFERROR(VLOOKUP($B124,Totalt!$B$1:$AQ$554,MATCH(D$2,Totalt!$B$1:$AQ$1,0),FALSE),"")</f>
        <v>0</v>
      </c>
      <c r="E124" s="312">
        <f>IFERROR(VLOOKUP($B124,Totalt!$B$1:$AQ$554,MATCH(E$2,Totalt!$B$1:$AQ$1,0),FALSE),"")</f>
        <v>0</v>
      </c>
      <c r="F124" s="312">
        <f>IFERROR(VLOOKUP($B124,Totalt!$B$1:$AQ$554,MATCH(F$2,Totalt!$B$1:$AQ$1,0),FALSE),"")</f>
        <v>0</v>
      </c>
      <c r="G124" s="312">
        <f>IFERROR(VLOOKUP($B124,Totalt!$B$1:$AQ$554,MATCH(G$2,Totalt!$B$1:$AQ$1,0),FALSE),"")</f>
        <v>0</v>
      </c>
      <c r="H124" s="312">
        <f>IFERROR(VLOOKUP($B124,Totalt!$B$1:$AQ$554,MATCH(H$2,Totalt!$B$1:$AQ$1,0),FALSE),"")</f>
        <v>0</v>
      </c>
      <c r="I124" s="312">
        <f>IFERROR(VLOOKUP($B124,Totalt!$B$1:$AQ$554,MATCH(I$2,Totalt!$B$1:$AQ$1,0),FALSE),"")</f>
        <v>0</v>
      </c>
      <c r="J124" s="312">
        <f>IFERROR(VLOOKUP($B124,Totalt!$B$1:$AQ$554,MATCH(J$2,Totalt!$B$1:$AQ$1,0),FALSE),"")</f>
        <v>2.4380000000000002</v>
      </c>
      <c r="K124" s="312">
        <f>IFERROR(VLOOKUP($B124,Totalt!$B$1:$AQ$554,MATCH(K$2,Totalt!$B$1:$AQ$1,0),FALSE),"")</f>
        <v>0</v>
      </c>
      <c r="L124" s="312">
        <f>IFERROR(VLOOKUP($B124,Totalt!$B$1:$AQ$554,MATCH(L$2,Totalt!$B$1:$AQ$1,0),FALSE),"")</f>
        <v>0</v>
      </c>
      <c r="M124" s="312">
        <f>IFERROR(VLOOKUP($B124,Totalt!$B$1:$AQ$554,MATCH(M$2,Totalt!$B$1:$AQ$1,0),FALSE),"")</f>
        <v>0</v>
      </c>
      <c r="N124" s="312">
        <f>IFERROR(VLOOKUP($B124,Totalt!$B$1:$AQ$554,MATCH(N$2,Totalt!$B$1:$AQ$1,0),FALSE),"")</f>
        <v>0</v>
      </c>
      <c r="O124" s="312">
        <f>IFERROR(VLOOKUP($B124,Totalt!$B$1:$AQ$554,MATCH(O$2,Totalt!$B$1:$AQ$1,0),FALSE),"")</f>
        <v>0</v>
      </c>
      <c r="P124" s="312">
        <f>IFERROR(VLOOKUP($B124,Totalt!$B$1:$AQ$554,MATCH(P$2,Totalt!$B$1:$AQ$1,0),FALSE),"")</f>
        <v>0</v>
      </c>
      <c r="Q124" s="312">
        <f>IFERROR(VLOOKUP($B124,Totalt!$B$1:$AQ$554,MATCH(Q$2,Totalt!$B$1:$AQ$1,0),FALSE),"")</f>
        <v>46.234000000000002</v>
      </c>
      <c r="R124" s="312">
        <f>IFERROR(VLOOKUP($B124,Totalt!$B$1:$AQ$554,MATCH(R$2,Totalt!$B$1:$AQ$1,0),FALSE),"")</f>
        <v>3.399</v>
      </c>
      <c r="S124" s="312">
        <f>IFERROR(VLOOKUP($B124,Totalt!$B$1:$AQ$554,MATCH(S$2,Totalt!$B$1:$AQ$1,0),FALSE),"")</f>
        <v>13.741</v>
      </c>
      <c r="T124" s="312">
        <f>IFERROR(VLOOKUP($B124,Totalt!$B$1:$AQ$554,MATCH(T$2,Totalt!$B$1:$AQ$1,0),FALSE),"")</f>
        <v>0</v>
      </c>
      <c r="U124" s="312">
        <f>IFERROR(VLOOKUP($B124,Totalt!$B$1:$AQ$554,MATCH(U$2,Totalt!$B$1:$AQ$1,0),FALSE),"")</f>
        <v>0</v>
      </c>
      <c r="V124" s="312">
        <f>IFERROR(VLOOKUP($B124,Totalt!$B$1:$AQ$554,MATCH(V$2,Totalt!$B$1:$AQ$1,0),FALSE),"")</f>
        <v>0</v>
      </c>
      <c r="W124" s="312">
        <f>IFERROR(VLOOKUP($B124,Totalt!$B$1:$AQ$554,MATCH(W$2,Totalt!$B$1:$AQ$1,0),FALSE),"")</f>
        <v>3.5609999999999999</v>
      </c>
      <c r="X124" s="312">
        <f>IFERROR(VLOOKUP($B124,Totalt!$B$1:$AQ$554,MATCH(X$2,Totalt!$B$1:$AQ$1,0),FALSE),"")</f>
        <v>0</v>
      </c>
      <c r="Y124" s="312">
        <f>IFERROR(VLOOKUP($B124,Totalt!$B$1:$AQ$554,MATCH(Y$2,Totalt!$B$1:$AQ$1,0),FALSE),"")</f>
        <v>0</v>
      </c>
      <c r="Z124" s="312">
        <f>IFERROR(VLOOKUP($B124,Totalt!$B$1:$AQ$554,MATCH(Z$2,Totalt!$B$1:$AQ$1,0),FALSE),"")</f>
        <v>0.38100000000000001</v>
      </c>
      <c r="AA124" s="312">
        <f>IFERROR(VLOOKUP($B124,Totalt!$B$1:$AQ$554,MATCH(AA$2,Totalt!$B$1:$AQ$1,0),FALSE),"")</f>
        <v>0</v>
      </c>
      <c r="AB124" s="312">
        <f>IFERROR(VLOOKUP($B124,Totalt!$B$1:$AQ$554,MATCH(AB$2,Totalt!$B$1:$AQ$1,0),FALSE),"")</f>
        <v>0</v>
      </c>
      <c r="AC124" s="312">
        <f>IFERROR(VLOOKUP($B124,Totalt!$B$1:$AQ$554,MATCH(AC$2,Totalt!$B$1:$AQ$1,0),FALSE),"")</f>
        <v>3.6070000000000002</v>
      </c>
      <c r="AD124" s="312">
        <f>IFERROR(VLOOKUP($B124,Totalt!$B$1:$AQ$554,MATCH(AD$2,Totalt!$B$1:$AQ$1,0),FALSE),"")</f>
        <v>0</v>
      </c>
      <c r="AE124" s="312">
        <f>IFERROR(VLOOKUP($B124,Totalt!$B$1:$AQ$554,MATCH(AE$2,Totalt!$B$1:$AQ$1,0),FALSE),"")</f>
        <v>0</v>
      </c>
      <c r="AF124" s="312">
        <f>IFERROR(VLOOKUP($B124,Totalt!$B$1:$AQ$554,MATCH(AF$2,Totalt!$B$1:$AQ$1,0),FALSE),"")</f>
        <v>1.65</v>
      </c>
      <c r="AG124" s="312">
        <f>IFERROR(VLOOKUP($B124,Totalt!$B$1:$AQ$554,MATCH(AG$2,Totalt!$B$1:$AQ$1,0),FALSE),"")</f>
        <v>0</v>
      </c>
      <c r="AI124" s="245">
        <f t="shared" si="9"/>
        <v>75.011000000000024</v>
      </c>
      <c r="AJ124" s="246">
        <f>IF(ISERROR(1/VLOOKUP($B124,Leveranser!$B$1:$S$500,MATCH("såld värme (gwh)",Leveranser!$B$1:$S$1,0),FALSE)),"",VLOOKUP($B124,Leveranser!$B$1:$S$500,MATCH("såld värme (gwh)",Leveranser!$B$1:$S$1,0),FALSE))</f>
        <v>55</v>
      </c>
      <c r="AK124" t="str">
        <f>IFERROR(IF(VLOOKUP($B124,Totalt!$B$1:$AQ$554,MATCH(AK$2,Totalt!$B$1:$AQ$1,0),FALSE)="","",VLOOKUP($B124,Totalt!$B$1:$AQ$554,MATCH(AK$2,Totalt!$B$1:$AQ$1,0),FALSE)),"")</f>
        <v/>
      </c>
      <c r="AM124" s="247" t="str">
        <f>IF(B124&lt;&gt;"",IF(VLOOKUP($B124,Totalt!$B$1:$AQ$554,MATCH("Kvalitetsgranskad:",Totalt!$B$1:$AQ$1,0),FALSE)="ja",VLOOKUP($B124,Miljö!$B$1:$AG$479,MATCH(AM$2,Miljö!$B$1:$AK$1,0),FALSE),""),"")</f>
        <v>Ja</v>
      </c>
      <c r="AN124" s="247" t="str">
        <f>IF(AM124="ja",VLOOKUP($B124,Miljö!$B$1:$J$479,MATCH("Typ av ursprungsspecificerad el   (Om inget värde anges används Nordisk residualmix, se inforuta) ()",Miljö!$B$1:$J$1,0),FALSE),IF(AM124="nej","Nordisk residualel",""))</f>
        <v>'biokraft. vindkraft'</v>
      </c>
      <c r="AO124" s="247">
        <f>IF(AM124="","",VLOOKUP($B124,Miljö!$B$1:$J$479,MATCH("Fossilandel för ursprungspecificerad el ()",Miljö!$B$1:$J$1,0),FALSE))</f>
        <v>0</v>
      </c>
      <c r="AP124" s="247">
        <f>IF(AM124="","",IFERROR(VLOOKUP($B124,Miljö!$B$1:$J$479,MATCH("Kärnkraftsandel för ursprungsspecificerad el ()",Miljö!$B$1:$J$1,0),FALSE)/1,0))</f>
        <v>0</v>
      </c>
      <c r="AQ124" s="247">
        <f t="shared" si="10"/>
        <v>1</v>
      </c>
      <c r="AR124" s="52"/>
      <c r="AS124" s="247" t="str">
        <f t="shared" si="6"/>
        <v>Nej</v>
      </c>
      <c r="AT124" s="247" t="str">
        <f>IF(AS124="ja",VLOOKUP($B124,Miljö!$B$1:$O$500,MATCH("Fossil andel i procent (%)",Miljö!$B$1:$O$1,0),FALSE)/100,"")</f>
        <v/>
      </c>
      <c r="AU124" s="52"/>
      <c r="AV124" s="247" t="str">
        <f t="shared" si="7"/>
        <v>Nej</v>
      </c>
      <c r="AW124" s="247" t="str">
        <f>IF(AV124="ja",VLOOKUP($B124,'Egen hetvattenprod'!$B$1:$AO$500,MATCH("Värmekälla till värmepumpar ()",'Egen hetvattenprod'!$B$1:$AO$1,0),FALSE),"")</f>
        <v/>
      </c>
      <c r="AY124" s="244" t="str">
        <f t="shared" si="8"/>
        <v>Ja</v>
      </c>
      <c r="AZ124" s="283">
        <f>IF($AY124="ja",(VLOOKUP($B124,'Egen hetvattenprod'!$B$1:$BX$550,MATCH(AZ$2,'Egen hetvattenprod'!$B$1:$BX$1,0),FALSE)+VLOOKUP($B124,Kraftvärmeprod!$B$1:$BX$550,MATCH(AZ$2,Kraftvärmeprod!$B$1:$BX$1,0),FALSE))/$AC124,"")</f>
        <v>1</v>
      </c>
      <c r="BA124" s="283">
        <f>IF($AY124="ja",(VLOOKUP($B124,'Egen hetvattenprod'!$B$1:$BX$550,MATCH(BA$2,'Egen hetvattenprod'!$B$1:$BX$1,0),FALSE)+VLOOKUP($B124,Kraftvärmeprod!$B$1:$BX$550,MATCH(BA$2,Kraftvärmeprod!$B$1:$BX$1,0),FALSE))/$AC124,"")</f>
        <v>0</v>
      </c>
      <c r="BB124" s="283">
        <f>IF($AY124="ja",(VLOOKUP($B124,'Egen hetvattenprod'!$B$1:$BX$550,MATCH(BB$2,'Egen hetvattenprod'!$B$1:$BX$1,0),FALSE)+VLOOKUP($B124,Kraftvärmeprod!$B$1:$BX$550,MATCH(BB$2,Kraftvärmeprod!$B$1:$BX$1,0),FALSE))/$AC124,"")</f>
        <v>0</v>
      </c>
      <c r="BC124" s="283">
        <f>IF($AY124="ja",(VLOOKUP($B124,'Egen hetvattenprod'!$B$1:$BX$550,MATCH(BC$2,'Egen hetvattenprod'!$B$1:$BX$1,0),FALSE)+VLOOKUP($B124,Kraftvärmeprod!$B$1:$BX$550,MATCH(BC$2,Kraftvärmeprod!$B$1:$BX$1,0),FALSE))/$AC124,"")</f>
        <v>0</v>
      </c>
      <c r="BD124" s="283">
        <f>IF($AY124="ja",(VLOOKUP($B124,'Egen hetvattenprod'!$B$1:$BX$550,MATCH(BD$2,'Egen hetvattenprod'!$B$1:$BX$1,0),FALSE)+VLOOKUP($B124,Kraftvärmeprod!$B$1:$BX$550,MATCH(BD$2,Kraftvärmeprod!$B$1:$BX$1,0),FALSE))/$AC124,"")</f>
        <v>0</v>
      </c>
      <c r="BF124" s="244" t="str">
        <f t="shared" si="11"/>
        <v>Nej</v>
      </c>
      <c r="BG124" s="283" t="str">
        <f>IF($BF124="ja",VLOOKUP($B124,'Egen hetvattenprod'!$B$1:$BX$550,MATCH("Andelen klimatgaser med fossilt ursprung för avfall ()",'Egen hetvattenprod'!$B$1:$BX$1,0),FALSE),"")</f>
        <v/>
      </c>
      <c r="BH124" s="283" t="str">
        <f>IF($BF124="ja",VLOOKUP($B124,Kraftvärmeprod!$B$1:$BX$550,MATCH("Andelen klimatgaser med fossilt ursprung för avfall ()",Kraftvärmeprod!$B$1:$BX$1,0),FALSE),"")</f>
        <v/>
      </c>
      <c r="BI124" s="307" t="str">
        <f>IF($BF124="ja",VLOOKUP($B124,'Egen hetvattenprod'!$B$1:$BX$550,MATCH("Avfall (GWh)",'Egen hetvattenprod'!$B$1:$BX$1,0),FALSE),"")</f>
        <v/>
      </c>
      <c r="BJ124" s="307" t="str">
        <f>IF($BF124="ja",VLOOKUP($B124,'Slutlig allokering kvv'!$B$1:$BX$550,MATCH("Avfall (GWh)",'Slutlig allokering kvv'!$B$1:$BX$1,0),FALSE),"")</f>
        <v/>
      </c>
      <c r="BK124" s="307" t="str">
        <f>IF($BF124="ja",VLOOKUP($B124,'Köpt hetvatten'!$B$1:$BX$550,MATCH("Avfall i köpt hetvatten",'Köpt hetvatten'!$B$1:$BX$1,0),FALSE),"")</f>
        <v/>
      </c>
      <c r="BL124" s="307" t="str">
        <f>IF($BF124="ja",VLOOKUP($B124,'Egen hetvattenprod'!$B$1:$BX$550,MATCH("Värde enligt ovan. (%)",'Egen hetvattenprod'!$B$1:$BX$1,0),FALSE),"")</f>
        <v/>
      </c>
      <c r="BM124" s="307" t="str">
        <f>IF($BF124="ja",VLOOKUP($B124,Kraftvärmeprod!$B$1:$BX$550,MATCH("Värde enligt ovan. (%)",Kraftvärmeprod!$B$1:$BX$1,0),FALSE),"")</f>
        <v/>
      </c>
      <c r="BN124" s="307"/>
      <c r="BO124" s="307"/>
      <c r="BP124" s="307"/>
      <c r="BQ124" s="307" t="str">
        <f>IF($BF124="ja",VLOOKUP($B124,'Egen hetvattenprod'!$B$1:$BX$550,MATCH("Tillförd olja (fossil) vid avfallsförbränning (GWh)",'Egen hetvattenprod'!$B$1:$BX$1,0),FALSE),"")</f>
        <v/>
      </c>
      <c r="BR124" s="307" t="str">
        <f>IF($BF124="ja",VLOOKUP($B124,Kraftvärmeprod!$B$1:$BX$550,MATCH("Tillförd olja (fossil) vid avfallsförbränning (GWh)",Kraftvärmeprod!$B$1:$BX$1,0),FALSE),"")</f>
        <v/>
      </c>
    </row>
    <row r="125" spans="1:70" x14ac:dyDescent="0.25">
      <c r="A125" s="2" t="str">
        <f>'Miljövärden för publ företag'!B127</f>
        <v>Kungälv Energi AB</v>
      </c>
      <c r="B125" s="2" t="str">
        <f>'Miljövärden för publ företag'!C127</f>
        <v>HVC Kode</v>
      </c>
      <c r="C125" s="312">
        <f>IFERROR(VLOOKUP($B125,Totalt!$B$1:$AQ$554,MATCH(C$2,Totalt!$B$1:$AQ$1,0),FALSE),"")</f>
        <v>0</v>
      </c>
      <c r="D125" s="312">
        <f>IFERROR(VLOOKUP($B125,Totalt!$B$1:$AQ$554,MATCH(D$2,Totalt!$B$1:$AQ$1,0),FALSE),"")</f>
        <v>1.6E-2</v>
      </c>
      <c r="E125" s="312">
        <f>IFERROR(VLOOKUP($B125,Totalt!$B$1:$AQ$554,MATCH(E$2,Totalt!$B$1:$AQ$1,0),FALSE),"")</f>
        <v>0</v>
      </c>
      <c r="F125" s="312">
        <f>IFERROR(VLOOKUP($B125,Totalt!$B$1:$AQ$554,MATCH(F$2,Totalt!$B$1:$AQ$1,0),FALSE),"")</f>
        <v>0</v>
      </c>
      <c r="G125" s="312">
        <f>IFERROR(VLOOKUP($B125,Totalt!$B$1:$AQ$554,MATCH(G$2,Totalt!$B$1:$AQ$1,0),FALSE),"")</f>
        <v>0</v>
      </c>
      <c r="H125" s="312">
        <f>IFERROR(VLOOKUP($B125,Totalt!$B$1:$AQ$554,MATCH(H$2,Totalt!$B$1:$AQ$1,0),FALSE),"")</f>
        <v>0</v>
      </c>
      <c r="I125" s="312">
        <f>IFERROR(VLOOKUP($B125,Totalt!$B$1:$AQ$554,MATCH(I$2,Totalt!$B$1:$AQ$1,0),FALSE),"")</f>
        <v>0</v>
      </c>
      <c r="J125" s="312">
        <f>IFERROR(VLOOKUP($B125,Totalt!$B$1:$AQ$554,MATCH(J$2,Totalt!$B$1:$AQ$1,0),FALSE),"")</f>
        <v>0</v>
      </c>
      <c r="K125" s="312">
        <f>IFERROR(VLOOKUP($B125,Totalt!$B$1:$AQ$554,MATCH(K$2,Totalt!$B$1:$AQ$1,0),FALSE),"")</f>
        <v>0</v>
      </c>
      <c r="L125" s="312">
        <f>IFERROR(VLOOKUP($B125,Totalt!$B$1:$AQ$554,MATCH(L$2,Totalt!$B$1:$AQ$1,0),FALSE),"")</f>
        <v>0</v>
      </c>
      <c r="M125" s="312">
        <f>IFERROR(VLOOKUP($B125,Totalt!$B$1:$AQ$554,MATCH(M$2,Totalt!$B$1:$AQ$1,0),FALSE),"")</f>
        <v>0</v>
      </c>
      <c r="N125" s="312">
        <f>IFERROR(VLOOKUP($B125,Totalt!$B$1:$AQ$554,MATCH(N$2,Totalt!$B$1:$AQ$1,0),FALSE),"")</f>
        <v>0</v>
      </c>
      <c r="O125" s="312">
        <f>IFERROR(VLOOKUP($B125,Totalt!$B$1:$AQ$554,MATCH(O$2,Totalt!$B$1:$AQ$1,0),FALSE),"")</f>
        <v>0</v>
      </c>
      <c r="P125" s="312">
        <f>IFERROR(VLOOKUP($B125,Totalt!$B$1:$AQ$554,MATCH(P$2,Totalt!$B$1:$AQ$1,0),FALSE),"")</f>
        <v>0</v>
      </c>
      <c r="Q125" s="312">
        <f>IFERROR(VLOOKUP($B125,Totalt!$B$1:$AQ$554,MATCH(Q$2,Totalt!$B$1:$AQ$1,0),FALSE),"")</f>
        <v>0</v>
      </c>
      <c r="R125" s="312">
        <f>IFERROR(VLOOKUP($B125,Totalt!$B$1:$AQ$554,MATCH(R$2,Totalt!$B$1:$AQ$1,0),FALSE),"")</f>
        <v>1.3380000000000001</v>
      </c>
      <c r="S125" s="312">
        <f>IFERROR(VLOOKUP($B125,Totalt!$B$1:$AQ$554,MATCH(S$2,Totalt!$B$1:$AQ$1,0),FALSE),"")</f>
        <v>0</v>
      </c>
      <c r="T125" s="312">
        <f>IFERROR(VLOOKUP($B125,Totalt!$B$1:$AQ$554,MATCH(T$2,Totalt!$B$1:$AQ$1,0),FALSE),"")</f>
        <v>0</v>
      </c>
      <c r="U125" s="312">
        <f>IFERROR(VLOOKUP($B125,Totalt!$B$1:$AQ$554,MATCH(U$2,Totalt!$B$1:$AQ$1,0),FALSE),"")</f>
        <v>0</v>
      </c>
      <c r="V125" s="312">
        <f>IFERROR(VLOOKUP($B125,Totalt!$B$1:$AQ$554,MATCH(V$2,Totalt!$B$1:$AQ$1,0),FALSE),"")</f>
        <v>0</v>
      </c>
      <c r="W125" s="312">
        <f>IFERROR(VLOOKUP($B125,Totalt!$B$1:$AQ$554,MATCH(W$2,Totalt!$B$1:$AQ$1,0),FALSE),"")</f>
        <v>0</v>
      </c>
      <c r="X125" s="312">
        <f>IFERROR(VLOOKUP($B125,Totalt!$B$1:$AQ$554,MATCH(X$2,Totalt!$B$1:$AQ$1,0),FALSE),"")</f>
        <v>0</v>
      </c>
      <c r="Y125" s="312">
        <f>IFERROR(VLOOKUP($B125,Totalt!$B$1:$AQ$554,MATCH(Y$2,Totalt!$B$1:$AQ$1,0),FALSE),"")</f>
        <v>0</v>
      </c>
      <c r="Z125" s="312">
        <f>IFERROR(VLOOKUP($B125,Totalt!$B$1:$AQ$554,MATCH(Z$2,Totalt!$B$1:$AQ$1,0),FALSE),"")</f>
        <v>0</v>
      </c>
      <c r="AA125" s="312">
        <f>IFERROR(VLOOKUP($B125,Totalt!$B$1:$AQ$554,MATCH(AA$2,Totalt!$B$1:$AQ$1,0),FALSE),"")</f>
        <v>0</v>
      </c>
      <c r="AB125" s="312">
        <f>IFERROR(VLOOKUP($B125,Totalt!$B$1:$AQ$554,MATCH(AB$2,Totalt!$B$1:$AQ$1,0),FALSE),"")</f>
        <v>0</v>
      </c>
      <c r="AC125" s="312">
        <f>IFERROR(VLOOKUP($B125,Totalt!$B$1:$AQ$554,MATCH(AC$2,Totalt!$B$1:$AQ$1,0),FALSE),"")</f>
        <v>0</v>
      </c>
      <c r="AD125" s="312">
        <f>IFERROR(VLOOKUP($B125,Totalt!$B$1:$AQ$554,MATCH(AD$2,Totalt!$B$1:$AQ$1,0),FALSE),"")</f>
        <v>0</v>
      </c>
      <c r="AE125" s="312">
        <f>IFERROR(VLOOKUP($B125,Totalt!$B$1:$AQ$554,MATCH(AE$2,Totalt!$B$1:$AQ$1,0),FALSE),"")</f>
        <v>0</v>
      </c>
      <c r="AF125" s="312">
        <f>IFERROR(VLOOKUP($B125,Totalt!$B$1:$AQ$554,MATCH(AF$2,Totalt!$B$1:$AQ$1,0),FALSE),"")</f>
        <v>2.4E-2</v>
      </c>
      <c r="AG125" s="312">
        <f>IFERROR(VLOOKUP($B125,Totalt!$B$1:$AQ$554,MATCH(AG$2,Totalt!$B$1:$AQ$1,0),FALSE),"")</f>
        <v>0</v>
      </c>
      <c r="AI125" s="245">
        <f t="shared" si="9"/>
        <v>1.3780000000000001</v>
      </c>
      <c r="AJ125" s="246">
        <f>IF(ISERROR(1/VLOOKUP($B125,Leveranser!$B$1:$S$500,MATCH("såld värme (gwh)",Leveranser!$B$1:$S$1,0),FALSE)),"",VLOOKUP($B125,Leveranser!$B$1:$S$500,MATCH("såld värme (gwh)",Leveranser!$B$1:$S$1,0),FALSE))</f>
        <v>1.06</v>
      </c>
      <c r="AK125" t="str">
        <f>IFERROR(IF(VLOOKUP($B125,Totalt!$B$1:$AQ$554,MATCH(AK$2,Totalt!$B$1:$AQ$1,0),FALSE)="","",VLOOKUP($B125,Totalt!$B$1:$AQ$554,MATCH(AK$2,Totalt!$B$1:$AQ$1,0),FALSE)),"")</f>
        <v/>
      </c>
      <c r="AM125" s="247" t="str">
        <f>IF(B125&lt;&gt;"",IF(VLOOKUP($B125,Totalt!$B$1:$AQ$554,MATCH("Kvalitetsgranskad:",Totalt!$B$1:$AQ$1,0),FALSE)="ja",VLOOKUP($B125,Miljö!$B$1:$AG$479,MATCH(AM$2,Miljö!$B$1:$AK$1,0),FALSE),""),"")</f>
        <v>Ja</v>
      </c>
      <c r="AN125" s="247" t="str">
        <f>IF(AM125="ja",VLOOKUP($B125,Miljö!$B$1:$J$479,MATCH("Typ av ursprungsspecificerad el   (Om inget värde anges används Nordisk residualmix, se inforuta) ()",Miljö!$B$1:$J$1,0),FALSE),IF(AM125="nej","Nordisk residualel",""))</f>
        <v>'Vattenkraft'</v>
      </c>
      <c r="AO125" s="247">
        <f>IF(AM125="","",VLOOKUP($B125,Miljö!$B$1:$J$479,MATCH("Fossilandel för ursprungspecificerad el ()",Miljö!$B$1:$J$1,0),FALSE))</f>
        <v>0</v>
      </c>
      <c r="AP125" s="247">
        <f>IF(AM125="","",IFERROR(VLOOKUP($B125,Miljö!$B$1:$J$479,MATCH("Kärnkraftsandel för ursprungsspecificerad el ()",Miljö!$B$1:$J$1,0),FALSE)/1,0))</f>
        <v>0</v>
      </c>
      <c r="AQ125" s="247">
        <f t="shared" si="10"/>
        <v>1</v>
      </c>
      <c r="AR125" s="52"/>
      <c r="AS125" s="247" t="str">
        <f t="shared" si="6"/>
        <v>Nej</v>
      </c>
      <c r="AT125" s="247" t="str">
        <f>IF(AS125="ja",VLOOKUP($B125,Miljö!$B$1:$O$500,MATCH("Fossil andel i procent (%)",Miljö!$B$1:$O$1,0),FALSE)/100,"")</f>
        <v/>
      </c>
      <c r="AU125" s="52"/>
      <c r="AV125" s="247" t="str">
        <f t="shared" si="7"/>
        <v>Nej</v>
      </c>
      <c r="AW125" s="247" t="str">
        <f>IF(AV125="ja",VLOOKUP($B125,'Egen hetvattenprod'!$B$1:$AO$500,MATCH("Värmekälla till värmepumpar ()",'Egen hetvattenprod'!$B$1:$AO$1,0),FALSE),"")</f>
        <v/>
      </c>
      <c r="AY125" s="244" t="str">
        <f t="shared" si="8"/>
        <v>Nej</v>
      </c>
      <c r="AZ125" s="283" t="str">
        <f>IF($AY125="ja",(VLOOKUP($B125,'Egen hetvattenprod'!$B$1:$BX$550,MATCH(AZ$2,'Egen hetvattenprod'!$B$1:$BX$1,0),FALSE)+VLOOKUP($B125,Kraftvärmeprod!$B$1:$BX$550,MATCH(AZ$2,Kraftvärmeprod!$B$1:$BX$1,0),FALSE))/$AC125,"")</f>
        <v/>
      </c>
      <c r="BA125" s="283" t="str">
        <f>IF($AY125="ja",(VLOOKUP($B125,'Egen hetvattenprod'!$B$1:$BX$550,MATCH(BA$2,'Egen hetvattenprod'!$B$1:$BX$1,0),FALSE)+VLOOKUP($B125,Kraftvärmeprod!$B$1:$BX$550,MATCH(BA$2,Kraftvärmeprod!$B$1:$BX$1,0),FALSE))/$AC125,"")</f>
        <v/>
      </c>
      <c r="BB125" s="283" t="str">
        <f>IF($AY125="ja",(VLOOKUP($B125,'Egen hetvattenprod'!$B$1:$BX$550,MATCH(BB$2,'Egen hetvattenprod'!$B$1:$BX$1,0),FALSE)+VLOOKUP($B125,Kraftvärmeprod!$B$1:$BX$550,MATCH(BB$2,Kraftvärmeprod!$B$1:$BX$1,0),FALSE))/$AC125,"")</f>
        <v/>
      </c>
      <c r="BC125" s="283" t="str">
        <f>IF($AY125="ja",(VLOOKUP($B125,'Egen hetvattenprod'!$B$1:$BX$550,MATCH(BC$2,'Egen hetvattenprod'!$B$1:$BX$1,0),FALSE)+VLOOKUP($B125,Kraftvärmeprod!$B$1:$BX$550,MATCH(BC$2,Kraftvärmeprod!$B$1:$BX$1,0),FALSE))/$AC125,"")</f>
        <v/>
      </c>
      <c r="BD125" s="283" t="str">
        <f>IF($AY125="ja",(VLOOKUP($B125,'Egen hetvattenprod'!$B$1:$BX$550,MATCH(BD$2,'Egen hetvattenprod'!$B$1:$BX$1,0),FALSE)+VLOOKUP($B125,Kraftvärmeprod!$B$1:$BX$550,MATCH(BD$2,Kraftvärmeprod!$B$1:$BX$1,0),FALSE))/$AC125,"")</f>
        <v/>
      </c>
      <c r="BF125" s="244" t="str">
        <f t="shared" si="11"/>
        <v>Nej</v>
      </c>
      <c r="BG125" s="283" t="str">
        <f>IF($BF125="ja",VLOOKUP($B125,'Egen hetvattenprod'!$B$1:$BX$550,MATCH("Andelen klimatgaser med fossilt ursprung för avfall ()",'Egen hetvattenprod'!$B$1:$BX$1,0),FALSE),"")</f>
        <v/>
      </c>
      <c r="BH125" s="283" t="str">
        <f>IF($BF125="ja",VLOOKUP($B125,Kraftvärmeprod!$B$1:$BX$550,MATCH("Andelen klimatgaser med fossilt ursprung för avfall ()",Kraftvärmeprod!$B$1:$BX$1,0),FALSE),"")</f>
        <v/>
      </c>
      <c r="BI125" s="307" t="str">
        <f>IF($BF125="ja",VLOOKUP($B125,'Egen hetvattenprod'!$B$1:$BX$550,MATCH("Avfall (GWh)",'Egen hetvattenprod'!$B$1:$BX$1,0),FALSE),"")</f>
        <v/>
      </c>
      <c r="BJ125" s="307" t="str">
        <f>IF($BF125="ja",VLOOKUP($B125,'Slutlig allokering kvv'!$B$1:$BX$550,MATCH("Avfall (GWh)",'Slutlig allokering kvv'!$B$1:$BX$1,0),FALSE),"")</f>
        <v/>
      </c>
      <c r="BK125" s="307" t="str">
        <f>IF($BF125="ja",VLOOKUP($B125,'Köpt hetvatten'!$B$1:$BX$550,MATCH("Avfall i köpt hetvatten",'Köpt hetvatten'!$B$1:$BX$1,0),FALSE),"")</f>
        <v/>
      </c>
      <c r="BL125" s="307" t="str">
        <f>IF($BF125="ja",VLOOKUP($B125,'Egen hetvattenprod'!$B$1:$BX$550,MATCH("Värde enligt ovan. (%)",'Egen hetvattenprod'!$B$1:$BX$1,0),FALSE),"")</f>
        <v/>
      </c>
      <c r="BM125" s="307" t="str">
        <f>IF($BF125="ja",VLOOKUP($B125,Kraftvärmeprod!$B$1:$BX$550,MATCH("Värde enligt ovan. (%)",Kraftvärmeprod!$B$1:$BX$1,0),FALSE),"")</f>
        <v/>
      </c>
      <c r="BN125" s="307"/>
      <c r="BO125" s="307"/>
      <c r="BP125" s="307"/>
      <c r="BQ125" s="307" t="str">
        <f>IF($BF125="ja",VLOOKUP($B125,'Egen hetvattenprod'!$B$1:$BX$550,MATCH("Tillförd olja (fossil) vid avfallsförbränning (GWh)",'Egen hetvattenprod'!$B$1:$BX$1,0),FALSE),"")</f>
        <v/>
      </c>
      <c r="BR125" s="307" t="str">
        <f>IF($BF125="ja",VLOOKUP($B125,Kraftvärmeprod!$B$1:$BX$550,MATCH("Tillförd olja (fossil) vid avfallsförbränning (GWh)",Kraftvärmeprod!$B$1:$BX$1,0),FALSE),"")</f>
        <v/>
      </c>
    </row>
    <row r="126" spans="1:70" x14ac:dyDescent="0.25">
      <c r="A126" s="2" t="str">
        <f>'Miljövärden för publ företag'!B128</f>
        <v>Kungälv Energi AB</v>
      </c>
      <c r="B126" s="2" t="str">
        <f>'Miljövärden för publ företag'!C128</f>
        <v>HVC Kärna</v>
      </c>
      <c r="C126" s="312">
        <f>IFERROR(VLOOKUP($B126,Totalt!$B$1:$AQ$554,MATCH(C$2,Totalt!$B$1:$AQ$1,0),FALSE),"")</f>
        <v>0</v>
      </c>
      <c r="D126" s="312">
        <f>IFERROR(VLOOKUP($B126,Totalt!$B$1:$AQ$554,MATCH(D$2,Totalt!$B$1:$AQ$1,0),FALSE),"")</f>
        <v>8.0000000000000002E-3</v>
      </c>
      <c r="E126" s="312">
        <f>IFERROR(VLOOKUP($B126,Totalt!$B$1:$AQ$554,MATCH(E$2,Totalt!$B$1:$AQ$1,0),FALSE),"")</f>
        <v>0</v>
      </c>
      <c r="F126" s="312">
        <f>IFERROR(VLOOKUP($B126,Totalt!$B$1:$AQ$554,MATCH(F$2,Totalt!$B$1:$AQ$1,0),FALSE),"")</f>
        <v>0</v>
      </c>
      <c r="G126" s="312">
        <f>IFERROR(VLOOKUP($B126,Totalt!$B$1:$AQ$554,MATCH(G$2,Totalt!$B$1:$AQ$1,0),FALSE),"")</f>
        <v>0</v>
      </c>
      <c r="H126" s="312">
        <f>IFERROR(VLOOKUP($B126,Totalt!$B$1:$AQ$554,MATCH(H$2,Totalt!$B$1:$AQ$1,0),FALSE),"")</f>
        <v>0</v>
      </c>
      <c r="I126" s="312">
        <f>IFERROR(VLOOKUP($B126,Totalt!$B$1:$AQ$554,MATCH(I$2,Totalt!$B$1:$AQ$1,0),FALSE),"")</f>
        <v>0</v>
      </c>
      <c r="J126" s="312">
        <f>IFERROR(VLOOKUP($B126,Totalt!$B$1:$AQ$554,MATCH(J$2,Totalt!$B$1:$AQ$1,0),FALSE),"")</f>
        <v>0</v>
      </c>
      <c r="K126" s="312">
        <f>IFERROR(VLOOKUP($B126,Totalt!$B$1:$AQ$554,MATCH(K$2,Totalt!$B$1:$AQ$1,0),FALSE),"")</f>
        <v>0</v>
      </c>
      <c r="L126" s="312">
        <f>IFERROR(VLOOKUP($B126,Totalt!$B$1:$AQ$554,MATCH(L$2,Totalt!$B$1:$AQ$1,0),FALSE),"")</f>
        <v>0</v>
      </c>
      <c r="M126" s="312">
        <f>IFERROR(VLOOKUP($B126,Totalt!$B$1:$AQ$554,MATCH(M$2,Totalt!$B$1:$AQ$1,0),FALSE),"")</f>
        <v>0</v>
      </c>
      <c r="N126" s="312">
        <f>IFERROR(VLOOKUP($B126,Totalt!$B$1:$AQ$554,MATCH(N$2,Totalt!$B$1:$AQ$1,0),FALSE),"")</f>
        <v>0</v>
      </c>
      <c r="O126" s="312">
        <f>IFERROR(VLOOKUP($B126,Totalt!$B$1:$AQ$554,MATCH(O$2,Totalt!$B$1:$AQ$1,0),FALSE),"")</f>
        <v>0</v>
      </c>
      <c r="P126" s="312">
        <f>IFERROR(VLOOKUP($B126,Totalt!$B$1:$AQ$554,MATCH(P$2,Totalt!$B$1:$AQ$1,0),FALSE),"")</f>
        <v>0</v>
      </c>
      <c r="Q126" s="312">
        <f>IFERROR(VLOOKUP($B126,Totalt!$B$1:$AQ$554,MATCH(Q$2,Totalt!$B$1:$AQ$1,0),FALSE),"")</f>
        <v>0</v>
      </c>
      <c r="R126" s="312">
        <f>IFERROR(VLOOKUP($B126,Totalt!$B$1:$AQ$554,MATCH(R$2,Totalt!$B$1:$AQ$1,0),FALSE),"")</f>
        <v>0.98</v>
      </c>
      <c r="S126" s="312">
        <f>IFERROR(VLOOKUP($B126,Totalt!$B$1:$AQ$554,MATCH(S$2,Totalt!$B$1:$AQ$1,0),FALSE),"")</f>
        <v>0</v>
      </c>
      <c r="T126" s="312">
        <f>IFERROR(VLOOKUP($B126,Totalt!$B$1:$AQ$554,MATCH(T$2,Totalt!$B$1:$AQ$1,0),FALSE),"")</f>
        <v>0</v>
      </c>
      <c r="U126" s="312">
        <f>IFERROR(VLOOKUP($B126,Totalt!$B$1:$AQ$554,MATCH(U$2,Totalt!$B$1:$AQ$1,0),FALSE),"")</f>
        <v>0</v>
      </c>
      <c r="V126" s="312">
        <f>IFERROR(VLOOKUP($B126,Totalt!$B$1:$AQ$554,MATCH(V$2,Totalt!$B$1:$AQ$1,0),FALSE),"")</f>
        <v>0</v>
      </c>
      <c r="W126" s="312">
        <f>IFERROR(VLOOKUP($B126,Totalt!$B$1:$AQ$554,MATCH(W$2,Totalt!$B$1:$AQ$1,0),FALSE),"")</f>
        <v>0</v>
      </c>
      <c r="X126" s="312">
        <f>IFERROR(VLOOKUP($B126,Totalt!$B$1:$AQ$554,MATCH(X$2,Totalt!$B$1:$AQ$1,0),FALSE),"")</f>
        <v>0</v>
      </c>
      <c r="Y126" s="312">
        <f>IFERROR(VLOOKUP($B126,Totalt!$B$1:$AQ$554,MATCH(Y$2,Totalt!$B$1:$AQ$1,0),FALSE),"")</f>
        <v>0</v>
      </c>
      <c r="Z126" s="312">
        <f>IFERROR(VLOOKUP($B126,Totalt!$B$1:$AQ$554,MATCH(Z$2,Totalt!$B$1:$AQ$1,0),FALSE),"")</f>
        <v>0</v>
      </c>
      <c r="AA126" s="312">
        <f>IFERROR(VLOOKUP($B126,Totalt!$B$1:$AQ$554,MATCH(AA$2,Totalt!$B$1:$AQ$1,0),FALSE),"")</f>
        <v>0</v>
      </c>
      <c r="AB126" s="312">
        <f>IFERROR(VLOOKUP($B126,Totalt!$B$1:$AQ$554,MATCH(AB$2,Totalt!$B$1:$AQ$1,0),FALSE),"")</f>
        <v>0</v>
      </c>
      <c r="AC126" s="312">
        <f>IFERROR(VLOOKUP($B126,Totalt!$B$1:$AQ$554,MATCH(AC$2,Totalt!$B$1:$AQ$1,0),FALSE),"")</f>
        <v>0</v>
      </c>
      <c r="AD126" s="312">
        <f>IFERROR(VLOOKUP($B126,Totalt!$B$1:$AQ$554,MATCH(AD$2,Totalt!$B$1:$AQ$1,0),FALSE),"")</f>
        <v>0</v>
      </c>
      <c r="AE126" s="312">
        <f>IFERROR(VLOOKUP($B126,Totalt!$B$1:$AQ$554,MATCH(AE$2,Totalt!$B$1:$AQ$1,0),FALSE),"")</f>
        <v>0</v>
      </c>
      <c r="AF126" s="312">
        <f>IFERROR(VLOOKUP($B126,Totalt!$B$1:$AQ$554,MATCH(AF$2,Totalt!$B$1:$AQ$1,0),FALSE),"")</f>
        <v>2.8000000000000001E-2</v>
      </c>
      <c r="AG126" s="312">
        <f>IFERROR(VLOOKUP($B126,Totalt!$B$1:$AQ$554,MATCH(AG$2,Totalt!$B$1:$AQ$1,0),FALSE),"")</f>
        <v>0</v>
      </c>
      <c r="AI126" s="245">
        <f t="shared" si="9"/>
        <v>1.016</v>
      </c>
      <c r="AJ126" s="246">
        <f>IF(ISERROR(1/VLOOKUP($B126,Leveranser!$B$1:$S$500,MATCH("såld värme (gwh)",Leveranser!$B$1:$S$1,0),FALSE)),"",VLOOKUP($B126,Leveranser!$B$1:$S$500,MATCH("såld värme (gwh)",Leveranser!$B$1:$S$1,0),FALSE))</f>
        <v>0.75</v>
      </c>
      <c r="AK126" t="str">
        <f>IFERROR(IF(VLOOKUP($B126,Totalt!$B$1:$AQ$554,MATCH(AK$2,Totalt!$B$1:$AQ$1,0),FALSE)="","",VLOOKUP($B126,Totalt!$B$1:$AQ$554,MATCH(AK$2,Totalt!$B$1:$AQ$1,0),FALSE)),"")</f>
        <v/>
      </c>
      <c r="AM126" s="247" t="str">
        <f>IF(B126&lt;&gt;"",IF(VLOOKUP($B126,Totalt!$B$1:$AQ$554,MATCH("Kvalitetsgranskad:",Totalt!$B$1:$AQ$1,0),FALSE)="ja",VLOOKUP($B126,Miljö!$B$1:$AG$479,MATCH(AM$2,Miljö!$B$1:$AK$1,0),FALSE),""),"")</f>
        <v>Ja</v>
      </c>
      <c r="AN126" s="247" t="str">
        <f>IF(AM126="ja",VLOOKUP($B126,Miljö!$B$1:$J$479,MATCH("Typ av ursprungsspecificerad el   (Om inget värde anges används Nordisk residualmix, se inforuta) ()",Miljö!$B$1:$J$1,0),FALSE),IF(AM126="nej","Nordisk residualel",""))</f>
        <v>'Vattenkraft'</v>
      </c>
      <c r="AO126" s="247">
        <f>IF(AM126="","",VLOOKUP($B126,Miljö!$B$1:$J$479,MATCH("Fossilandel för ursprungspecificerad el ()",Miljö!$B$1:$J$1,0),FALSE))</f>
        <v>0</v>
      </c>
      <c r="AP126" s="247">
        <f>IF(AM126="","",IFERROR(VLOOKUP($B126,Miljö!$B$1:$J$479,MATCH("Kärnkraftsandel för ursprungsspecificerad el ()",Miljö!$B$1:$J$1,0),FALSE)/1,0))</f>
        <v>0</v>
      </c>
      <c r="AQ126" s="247">
        <f t="shared" si="10"/>
        <v>1</v>
      </c>
      <c r="AR126" s="52"/>
      <c r="AS126" s="247" t="str">
        <f t="shared" si="6"/>
        <v>Nej</v>
      </c>
      <c r="AT126" s="247" t="str">
        <f>IF(AS126="ja",VLOOKUP($B126,Miljö!$B$1:$O$500,MATCH("Fossil andel i procent (%)",Miljö!$B$1:$O$1,0),FALSE)/100,"")</f>
        <v/>
      </c>
      <c r="AU126" s="52"/>
      <c r="AV126" s="247" t="str">
        <f t="shared" si="7"/>
        <v>Nej</v>
      </c>
      <c r="AW126" s="247" t="str">
        <f>IF(AV126="ja",VLOOKUP($B126,'Egen hetvattenprod'!$B$1:$AO$500,MATCH("Värmekälla till värmepumpar ()",'Egen hetvattenprod'!$B$1:$AO$1,0),FALSE),"")</f>
        <v/>
      </c>
      <c r="AY126" s="244" t="str">
        <f t="shared" si="8"/>
        <v>Nej</v>
      </c>
      <c r="AZ126" s="283" t="str">
        <f>IF($AY126="ja",(VLOOKUP($B126,'Egen hetvattenprod'!$B$1:$BX$550,MATCH(AZ$2,'Egen hetvattenprod'!$B$1:$BX$1,0),FALSE)+VLOOKUP($B126,Kraftvärmeprod!$B$1:$BX$550,MATCH(AZ$2,Kraftvärmeprod!$B$1:$BX$1,0),FALSE))/$AC126,"")</f>
        <v/>
      </c>
      <c r="BA126" s="283" t="str">
        <f>IF($AY126="ja",(VLOOKUP($B126,'Egen hetvattenprod'!$B$1:$BX$550,MATCH(BA$2,'Egen hetvattenprod'!$B$1:$BX$1,0),FALSE)+VLOOKUP($B126,Kraftvärmeprod!$B$1:$BX$550,MATCH(BA$2,Kraftvärmeprod!$B$1:$BX$1,0),FALSE))/$AC126,"")</f>
        <v/>
      </c>
      <c r="BB126" s="283" t="str">
        <f>IF($AY126="ja",(VLOOKUP($B126,'Egen hetvattenprod'!$B$1:$BX$550,MATCH(BB$2,'Egen hetvattenprod'!$B$1:$BX$1,0),FALSE)+VLOOKUP($B126,Kraftvärmeprod!$B$1:$BX$550,MATCH(BB$2,Kraftvärmeprod!$B$1:$BX$1,0),FALSE))/$AC126,"")</f>
        <v/>
      </c>
      <c r="BC126" s="283" t="str">
        <f>IF($AY126="ja",(VLOOKUP($B126,'Egen hetvattenprod'!$B$1:$BX$550,MATCH(BC$2,'Egen hetvattenprod'!$B$1:$BX$1,0),FALSE)+VLOOKUP($B126,Kraftvärmeprod!$B$1:$BX$550,MATCH(BC$2,Kraftvärmeprod!$B$1:$BX$1,0),FALSE))/$AC126,"")</f>
        <v/>
      </c>
      <c r="BD126" s="283" t="str">
        <f>IF($AY126="ja",(VLOOKUP($B126,'Egen hetvattenprod'!$B$1:$BX$550,MATCH(BD$2,'Egen hetvattenprod'!$B$1:$BX$1,0),FALSE)+VLOOKUP($B126,Kraftvärmeprod!$B$1:$BX$550,MATCH(BD$2,Kraftvärmeprod!$B$1:$BX$1,0),FALSE))/$AC126,"")</f>
        <v/>
      </c>
      <c r="BF126" s="244" t="str">
        <f t="shared" si="11"/>
        <v>Nej</v>
      </c>
      <c r="BG126" s="283" t="str">
        <f>IF($BF126="ja",VLOOKUP($B126,'Egen hetvattenprod'!$B$1:$BX$550,MATCH("Andelen klimatgaser med fossilt ursprung för avfall ()",'Egen hetvattenprod'!$B$1:$BX$1,0),FALSE),"")</f>
        <v/>
      </c>
      <c r="BH126" s="283" t="str">
        <f>IF($BF126="ja",VLOOKUP($B126,Kraftvärmeprod!$B$1:$BX$550,MATCH("Andelen klimatgaser med fossilt ursprung för avfall ()",Kraftvärmeprod!$B$1:$BX$1,0),FALSE),"")</f>
        <v/>
      </c>
      <c r="BI126" s="307" t="str">
        <f>IF($BF126="ja",VLOOKUP($B126,'Egen hetvattenprod'!$B$1:$BX$550,MATCH("Avfall (GWh)",'Egen hetvattenprod'!$B$1:$BX$1,0),FALSE),"")</f>
        <v/>
      </c>
      <c r="BJ126" s="307" t="str">
        <f>IF($BF126="ja",VLOOKUP($B126,'Slutlig allokering kvv'!$B$1:$BX$550,MATCH("Avfall (GWh)",'Slutlig allokering kvv'!$B$1:$BX$1,0),FALSE),"")</f>
        <v/>
      </c>
      <c r="BK126" s="307" t="str">
        <f>IF($BF126="ja",VLOOKUP($B126,'Köpt hetvatten'!$B$1:$BX$550,MATCH("Avfall i köpt hetvatten",'Köpt hetvatten'!$B$1:$BX$1,0),FALSE),"")</f>
        <v/>
      </c>
      <c r="BL126" s="307" t="str">
        <f>IF($BF126="ja",VLOOKUP($B126,'Egen hetvattenprod'!$B$1:$BX$550,MATCH("Värde enligt ovan. (%)",'Egen hetvattenprod'!$B$1:$BX$1,0),FALSE),"")</f>
        <v/>
      </c>
      <c r="BM126" s="307" t="str">
        <f>IF($BF126="ja",VLOOKUP($B126,Kraftvärmeprod!$B$1:$BX$550,MATCH("Värde enligt ovan. (%)",Kraftvärmeprod!$B$1:$BX$1,0),FALSE),"")</f>
        <v/>
      </c>
      <c r="BN126" s="307"/>
      <c r="BO126" s="307"/>
      <c r="BP126" s="307"/>
      <c r="BQ126" s="307" t="str">
        <f>IF($BF126="ja",VLOOKUP($B126,'Egen hetvattenprod'!$B$1:$BX$550,MATCH("Tillförd olja (fossil) vid avfallsförbränning (GWh)",'Egen hetvattenprod'!$B$1:$BX$1,0),FALSE),"")</f>
        <v/>
      </c>
      <c r="BR126" s="307" t="str">
        <f>IF($BF126="ja",VLOOKUP($B126,Kraftvärmeprod!$B$1:$BX$550,MATCH("Tillförd olja (fossil) vid avfallsförbränning (GWh)",Kraftvärmeprod!$B$1:$BX$1,0),FALSE),"")</f>
        <v/>
      </c>
    </row>
    <row r="127" spans="1:70" x14ac:dyDescent="0.25">
      <c r="A127" s="2" t="str">
        <f>'Miljövärden för publ företag'!B129</f>
        <v>Kungälv Energi AB</v>
      </c>
      <c r="B127" s="2" t="str">
        <f>'Miljövärden för publ företag'!C129</f>
        <v>HVC Stålkullen</v>
      </c>
      <c r="C127" s="312">
        <f>IFERROR(VLOOKUP($B127,Totalt!$B$1:$AQ$554,MATCH(C$2,Totalt!$B$1:$AQ$1,0),FALSE),"")</f>
        <v>0</v>
      </c>
      <c r="D127" s="312">
        <f>IFERROR(VLOOKUP($B127,Totalt!$B$1:$AQ$554,MATCH(D$2,Totalt!$B$1:$AQ$1,0),FALSE),"")</f>
        <v>8.5999999999999993E-2</v>
      </c>
      <c r="E127" s="312">
        <f>IFERROR(VLOOKUP($B127,Totalt!$B$1:$AQ$554,MATCH(E$2,Totalt!$B$1:$AQ$1,0),FALSE),"")</f>
        <v>0</v>
      </c>
      <c r="F127" s="312">
        <f>IFERROR(VLOOKUP($B127,Totalt!$B$1:$AQ$554,MATCH(F$2,Totalt!$B$1:$AQ$1,0),FALSE),"")</f>
        <v>0</v>
      </c>
      <c r="G127" s="312">
        <f>IFERROR(VLOOKUP($B127,Totalt!$B$1:$AQ$554,MATCH(G$2,Totalt!$B$1:$AQ$1,0),FALSE),"")</f>
        <v>0</v>
      </c>
      <c r="H127" s="312">
        <f>IFERROR(VLOOKUP($B127,Totalt!$B$1:$AQ$554,MATCH(H$2,Totalt!$B$1:$AQ$1,0),FALSE),"")</f>
        <v>0</v>
      </c>
      <c r="I127" s="312">
        <f>IFERROR(VLOOKUP($B127,Totalt!$B$1:$AQ$554,MATCH(I$2,Totalt!$B$1:$AQ$1,0),FALSE),"")</f>
        <v>0</v>
      </c>
      <c r="J127" s="312">
        <f>IFERROR(VLOOKUP($B127,Totalt!$B$1:$AQ$554,MATCH(J$2,Totalt!$B$1:$AQ$1,0),FALSE),"")</f>
        <v>0</v>
      </c>
      <c r="K127" s="312">
        <f>IFERROR(VLOOKUP($B127,Totalt!$B$1:$AQ$554,MATCH(K$2,Totalt!$B$1:$AQ$1,0),FALSE),"")</f>
        <v>0</v>
      </c>
      <c r="L127" s="312">
        <f>IFERROR(VLOOKUP($B127,Totalt!$B$1:$AQ$554,MATCH(L$2,Totalt!$B$1:$AQ$1,0),FALSE),"")</f>
        <v>0</v>
      </c>
      <c r="M127" s="312">
        <f>IFERROR(VLOOKUP($B127,Totalt!$B$1:$AQ$554,MATCH(M$2,Totalt!$B$1:$AQ$1,0),FALSE),"")</f>
        <v>0</v>
      </c>
      <c r="N127" s="312">
        <f>IFERROR(VLOOKUP($B127,Totalt!$B$1:$AQ$554,MATCH(N$2,Totalt!$B$1:$AQ$1,0),FALSE),"")</f>
        <v>0</v>
      </c>
      <c r="O127" s="312">
        <f>IFERROR(VLOOKUP($B127,Totalt!$B$1:$AQ$554,MATCH(O$2,Totalt!$B$1:$AQ$1,0),FALSE),"")</f>
        <v>0</v>
      </c>
      <c r="P127" s="312">
        <f>IFERROR(VLOOKUP($B127,Totalt!$B$1:$AQ$554,MATCH(P$2,Totalt!$B$1:$AQ$1,0),FALSE),"")</f>
        <v>0</v>
      </c>
      <c r="Q127" s="312">
        <f>IFERROR(VLOOKUP($B127,Totalt!$B$1:$AQ$554,MATCH(Q$2,Totalt!$B$1:$AQ$1,0),FALSE),"")</f>
        <v>0</v>
      </c>
      <c r="R127" s="312">
        <f>IFERROR(VLOOKUP($B127,Totalt!$B$1:$AQ$554,MATCH(R$2,Totalt!$B$1:$AQ$1,0),FALSE),"")</f>
        <v>3.01</v>
      </c>
      <c r="S127" s="312">
        <f>IFERROR(VLOOKUP($B127,Totalt!$B$1:$AQ$554,MATCH(S$2,Totalt!$B$1:$AQ$1,0),FALSE),"")</f>
        <v>0</v>
      </c>
      <c r="T127" s="312">
        <f>IFERROR(VLOOKUP($B127,Totalt!$B$1:$AQ$554,MATCH(T$2,Totalt!$B$1:$AQ$1,0),FALSE),"")</f>
        <v>0</v>
      </c>
      <c r="U127" s="312">
        <f>IFERROR(VLOOKUP($B127,Totalt!$B$1:$AQ$554,MATCH(U$2,Totalt!$B$1:$AQ$1,0),FALSE),"")</f>
        <v>0</v>
      </c>
      <c r="V127" s="312">
        <f>IFERROR(VLOOKUP($B127,Totalt!$B$1:$AQ$554,MATCH(V$2,Totalt!$B$1:$AQ$1,0),FALSE),"")</f>
        <v>0</v>
      </c>
      <c r="W127" s="312">
        <f>IFERROR(VLOOKUP($B127,Totalt!$B$1:$AQ$554,MATCH(W$2,Totalt!$B$1:$AQ$1,0),FALSE),"")</f>
        <v>0</v>
      </c>
      <c r="X127" s="312">
        <f>IFERROR(VLOOKUP($B127,Totalt!$B$1:$AQ$554,MATCH(X$2,Totalt!$B$1:$AQ$1,0),FALSE),"")</f>
        <v>0</v>
      </c>
      <c r="Y127" s="312">
        <f>IFERROR(VLOOKUP($B127,Totalt!$B$1:$AQ$554,MATCH(Y$2,Totalt!$B$1:$AQ$1,0),FALSE),"")</f>
        <v>0</v>
      </c>
      <c r="Z127" s="312">
        <f>IFERROR(VLOOKUP($B127,Totalt!$B$1:$AQ$554,MATCH(Z$2,Totalt!$B$1:$AQ$1,0),FALSE),"")</f>
        <v>0</v>
      </c>
      <c r="AA127" s="312">
        <f>IFERROR(VLOOKUP($B127,Totalt!$B$1:$AQ$554,MATCH(AA$2,Totalt!$B$1:$AQ$1,0),FALSE),"")</f>
        <v>0</v>
      </c>
      <c r="AB127" s="312">
        <f>IFERROR(VLOOKUP($B127,Totalt!$B$1:$AQ$554,MATCH(AB$2,Totalt!$B$1:$AQ$1,0),FALSE),"")</f>
        <v>0</v>
      </c>
      <c r="AC127" s="312">
        <f>IFERROR(VLOOKUP($B127,Totalt!$B$1:$AQ$554,MATCH(AC$2,Totalt!$B$1:$AQ$1,0),FALSE),"")</f>
        <v>0</v>
      </c>
      <c r="AD127" s="312">
        <f>IFERROR(VLOOKUP($B127,Totalt!$B$1:$AQ$554,MATCH(AD$2,Totalt!$B$1:$AQ$1,0),FALSE),"")</f>
        <v>0</v>
      </c>
      <c r="AE127" s="312">
        <f>IFERROR(VLOOKUP($B127,Totalt!$B$1:$AQ$554,MATCH(AE$2,Totalt!$B$1:$AQ$1,0),FALSE),"")</f>
        <v>0</v>
      </c>
      <c r="AF127" s="312">
        <f>IFERROR(VLOOKUP($B127,Totalt!$B$1:$AQ$554,MATCH(AF$2,Totalt!$B$1:$AQ$1,0),FALSE),"")</f>
        <v>0.05</v>
      </c>
      <c r="AG127" s="312">
        <f>IFERROR(VLOOKUP($B127,Totalt!$B$1:$AQ$554,MATCH(AG$2,Totalt!$B$1:$AQ$1,0),FALSE),"")</f>
        <v>0</v>
      </c>
      <c r="AI127" s="245">
        <f t="shared" si="9"/>
        <v>3.1459999999999995</v>
      </c>
      <c r="AJ127" s="246">
        <f>IF(ISERROR(1/VLOOKUP($B127,Leveranser!$B$1:$S$500,MATCH("såld värme (gwh)",Leveranser!$B$1:$S$1,0),FALSE)),"",VLOOKUP($B127,Leveranser!$B$1:$S$500,MATCH("såld värme (gwh)",Leveranser!$B$1:$S$1,0),FALSE))</f>
        <v>2.9</v>
      </c>
      <c r="AK127" t="str">
        <f>IFERROR(IF(VLOOKUP($B127,Totalt!$B$1:$AQ$554,MATCH(AK$2,Totalt!$B$1:$AQ$1,0),FALSE)="","",VLOOKUP($B127,Totalt!$B$1:$AQ$554,MATCH(AK$2,Totalt!$B$1:$AQ$1,0),FALSE)),"")</f>
        <v/>
      </c>
      <c r="AM127" s="247" t="str">
        <f>IF(B127&lt;&gt;"",IF(VLOOKUP($B127,Totalt!$B$1:$AQ$554,MATCH("Kvalitetsgranskad:",Totalt!$B$1:$AQ$1,0),FALSE)="ja",VLOOKUP($B127,Miljö!$B$1:$AG$479,MATCH(AM$2,Miljö!$B$1:$AK$1,0),FALSE),""),"")</f>
        <v>Ja</v>
      </c>
      <c r="AN127" s="247" t="str">
        <f>IF(AM127="ja",VLOOKUP($B127,Miljö!$B$1:$J$479,MATCH("Typ av ursprungsspecificerad el   (Om inget värde anges används Nordisk residualmix, se inforuta) ()",Miljö!$B$1:$J$1,0),FALSE),IF(AM127="nej","Nordisk residualel",""))</f>
        <v>'Vattenkraft'</v>
      </c>
      <c r="AO127" s="247">
        <f>IF(AM127="","",VLOOKUP($B127,Miljö!$B$1:$J$479,MATCH("Fossilandel för ursprungspecificerad el ()",Miljö!$B$1:$J$1,0),FALSE))</f>
        <v>0</v>
      </c>
      <c r="AP127" s="247">
        <f>IF(AM127="","",IFERROR(VLOOKUP($B127,Miljö!$B$1:$J$479,MATCH("Kärnkraftsandel för ursprungsspecificerad el ()",Miljö!$B$1:$J$1,0),FALSE)/1,0))</f>
        <v>0</v>
      </c>
      <c r="AQ127" s="247">
        <f t="shared" si="10"/>
        <v>1</v>
      </c>
      <c r="AR127" s="52"/>
      <c r="AS127" s="247" t="str">
        <f t="shared" si="6"/>
        <v>Nej</v>
      </c>
      <c r="AT127" s="247" t="str">
        <f>IF(AS127="ja",VLOOKUP($B127,Miljö!$B$1:$O$500,MATCH("Fossil andel i procent (%)",Miljö!$B$1:$O$1,0),FALSE)/100,"")</f>
        <v/>
      </c>
      <c r="AU127" s="52"/>
      <c r="AV127" s="247" t="str">
        <f t="shared" si="7"/>
        <v>Nej</v>
      </c>
      <c r="AW127" s="247" t="str">
        <f>IF(AV127="ja",VLOOKUP($B127,'Egen hetvattenprod'!$B$1:$AO$500,MATCH("Värmekälla till värmepumpar ()",'Egen hetvattenprod'!$B$1:$AO$1,0),FALSE),"")</f>
        <v/>
      </c>
      <c r="AY127" s="244" t="str">
        <f t="shared" si="8"/>
        <v>Nej</v>
      </c>
      <c r="AZ127" s="283" t="str">
        <f>IF($AY127="ja",(VLOOKUP($B127,'Egen hetvattenprod'!$B$1:$BX$550,MATCH(AZ$2,'Egen hetvattenprod'!$B$1:$BX$1,0),FALSE)+VLOOKUP($B127,Kraftvärmeprod!$B$1:$BX$550,MATCH(AZ$2,Kraftvärmeprod!$B$1:$BX$1,0),FALSE))/$AC127,"")</f>
        <v/>
      </c>
      <c r="BA127" s="283" t="str">
        <f>IF($AY127="ja",(VLOOKUP($B127,'Egen hetvattenprod'!$B$1:$BX$550,MATCH(BA$2,'Egen hetvattenprod'!$B$1:$BX$1,0),FALSE)+VLOOKUP($B127,Kraftvärmeprod!$B$1:$BX$550,MATCH(BA$2,Kraftvärmeprod!$B$1:$BX$1,0),FALSE))/$AC127,"")</f>
        <v/>
      </c>
      <c r="BB127" s="283" t="str">
        <f>IF($AY127="ja",(VLOOKUP($B127,'Egen hetvattenprod'!$B$1:$BX$550,MATCH(BB$2,'Egen hetvattenprod'!$B$1:$BX$1,0),FALSE)+VLOOKUP($B127,Kraftvärmeprod!$B$1:$BX$550,MATCH(BB$2,Kraftvärmeprod!$B$1:$BX$1,0),FALSE))/$AC127,"")</f>
        <v/>
      </c>
      <c r="BC127" s="283" t="str">
        <f>IF($AY127="ja",(VLOOKUP($B127,'Egen hetvattenprod'!$B$1:$BX$550,MATCH(BC$2,'Egen hetvattenprod'!$B$1:$BX$1,0),FALSE)+VLOOKUP($B127,Kraftvärmeprod!$B$1:$BX$550,MATCH(BC$2,Kraftvärmeprod!$B$1:$BX$1,0),FALSE))/$AC127,"")</f>
        <v/>
      </c>
      <c r="BD127" s="283" t="str">
        <f>IF($AY127="ja",(VLOOKUP($B127,'Egen hetvattenprod'!$B$1:$BX$550,MATCH(BD$2,'Egen hetvattenprod'!$B$1:$BX$1,0),FALSE)+VLOOKUP($B127,Kraftvärmeprod!$B$1:$BX$550,MATCH(BD$2,Kraftvärmeprod!$B$1:$BX$1,0),FALSE))/$AC127,"")</f>
        <v/>
      </c>
      <c r="BF127" s="244" t="str">
        <f t="shared" si="11"/>
        <v>Nej</v>
      </c>
      <c r="BG127" s="283" t="str">
        <f>IF($BF127="ja",VLOOKUP($B127,'Egen hetvattenprod'!$B$1:$BX$550,MATCH("Andelen klimatgaser med fossilt ursprung för avfall ()",'Egen hetvattenprod'!$B$1:$BX$1,0),FALSE),"")</f>
        <v/>
      </c>
      <c r="BH127" s="283" t="str">
        <f>IF($BF127="ja",VLOOKUP($B127,Kraftvärmeprod!$B$1:$BX$550,MATCH("Andelen klimatgaser med fossilt ursprung för avfall ()",Kraftvärmeprod!$B$1:$BX$1,0),FALSE),"")</f>
        <v/>
      </c>
      <c r="BI127" s="307" t="str">
        <f>IF($BF127="ja",VLOOKUP($B127,'Egen hetvattenprod'!$B$1:$BX$550,MATCH("Avfall (GWh)",'Egen hetvattenprod'!$B$1:$BX$1,0),FALSE),"")</f>
        <v/>
      </c>
      <c r="BJ127" s="307" t="str">
        <f>IF($BF127="ja",VLOOKUP($B127,'Slutlig allokering kvv'!$B$1:$BX$550,MATCH("Avfall (GWh)",'Slutlig allokering kvv'!$B$1:$BX$1,0),FALSE),"")</f>
        <v/>
      </c>
      <c r="BK127" s="307" t="str">
        <f>IF($BF127="ja",VLOOKUP($B127,'Köpt hetvatten'!$B$1:$BX$550,MATCH("Avfall i köpt hetvatten",'Köpt hetvatten'!$B$1:$BX$1,0),FALSE),"")</f>
        <v/>
      </c>
      <c r="BL127" s="307" t="str">
        <f>IF($BF127="ja",VLOOKUP($B127,'Egen hetvattenprod'!$B$1:$BX$550,MATCH("Värde enligt ovan. (%)",'Egen hetvattenprod'!$B$1:$BX$1,0),FALSE),"")</f>
        <v/>
      </c>
      <c r="BM127" s="307" t="str">
        <f>IF($BF127="ja",VLOOKUP($B127,Kraftvärmeprod!$B$1:$BX$550,MATCH("Värde enligt ovan. (%)",Kraftvärmeprod!$B$1:$BX$1,0),FALSE),"")</f>
        <v/>
      </c>
      <c r="BN127" s="307"/>
      <c r="BO127" s="307"/>
      <c r="BP127" s="307"/>
      <c r="BQ127" s="307" t="str">
        <f>IF($BF127="ja",VLOOKUP($B127,'Egen hetvattenprod'!$B$1:$BX$550,MATCH("Tillförd olja (fossil) vid avfallsförbränning (GWh)",'Egen hetvattenprod'!$B$1:$BX$1,0),FALSE),"")</f>
        <v/>
      </c>
      <c r="BR127" s="307" t="str">
        <f>IF($BF127="ja",VLOOKUP($B127,Kraftvärmeprod!$B$1:$BX$550,MATCH("Tillförd olja (fossil) vid avfallsförbränning (GWh)",Kraftvärmeprod!$B$1:$BX$1,0),FALSE),"")</f>
        <v/>
      </c>
    </row>
    <row r="128" spans="1:70" x14ac:dyDescent="0.25">
      <c r="A128" s="2" t="str">
        <f>'Miljövärden för publ företag'!B130</f>
        <v>Kungälv Energi AB</v>
      </c>
      <c r="B128" s="2" t="str">
        <f>'Miljövärden för publ företag'!C130</f>
        <v>Kungälv</v>
      </c>
      <c r="C128" s="312">
        <f>IFERROR(VLOOKUP($B128,Totalt!$B$1:$AQ$554,MATCH(C$2,Totalt!$B$1:$AQ$1,0),FALSE),"")</f>
        <v>0</v>
      </c>
      <c r="D128" s="312">
        <f>IFERROR(VLOOKUP($B128,Totalt!$B$1:$AQ$554,MATCH(D$2,Totalt!$B$1:$AQ$1,0),FALSE),"")</f>
        <v>0</v>
      </c>
      <c r="E128" s="312">
        <f>IFERROR(VLOOKUP($B128,Totalt!$B$1:$AQ$554,MATCH(E$2,Totalt!$B$1:$AQ$1,0),FALSE),"")</f>
        <v>0</v>
      </c>
      <c r="F128" s="312">
        <f>IFERROR(VLOOKUP($B128,Totalt!$B$1:$AQ$554,MATCH(F$2,Totalt!$B$1:$AQ$1,0),FALSE),"")</f>
        <v>0</v>
      </c>
      <c r="G128" s="312">
        <f>IFERROR(VLOOKUP($B128,Totalt!$B$1:$AQ$554,MATCH(G$2,Totalt!$B$1:$AQ$1,0),FALSE),"")</f>
        <v>0</v>
      </c>
      <c r="H128" s="312">
        <f>IFERROR(VLOOKUP($B128,Totalt!$B$1:$AQ$554,MATCH(H$2,Totalt!$B$1:$AQ$1,0),FALSE),"")</f>
        <v>0</v>
      </c>
      <c r="I128" s="312">
        <f>IFERROR(VLOOKUP($B128,Totalt!$B$1:$AQ$554,MATCH(I$2,Totalt!$B$1:$AQ$1,0),FALSE),"")</f>
        <v>0</v>
      </c>
      <c r="J128" s="312">
        <f>IFERROR(VLOOKUP($B128,Totalt!$B$1:$AQ$554,MATCH(J$2,Totalt!$B$1:$AQ$1,0),FALSE),"")</f>
        <v>0</v>
      </c>
      <c r="K128" s="312">
        <f>IFERROR(VLOOKUP($B128,Totalt!$B$1:$AQ$554,MATCH(K$2,Totalt!$B$1:$AQ$1,0),FALSE),"")</f>
        <v>0</v>
      </c>
      <c r="L128" s="312">
        <f>IFERROR(VLOOKUP($B128,Totalt!$B$1:$AQ$554,MATCH(L$2,Totalt!$B$1:$AQ$1,0),FALSE),"")</f>
        <v>0</v>
      </c>
      <c r="M128" s="312">
        <f>IFERROR(VLOOKUP($B128,Totalt!$B$1:$AQ$554,MATCH(M$2,Totalt!$B$1:$AQ$1,0),FALSE),"")</f>
        <v>22.5594</v>
      </c>
      <c r="N128" s="312">
        <f>IFERROR(VLOOKUP($B128,Totalt!$B$1:$AQ$554,MATCH(N$2,Totalt!$B$1:$AQ$1,0),FALSE),"")</f>
        <v>41.896000000000001</v>
      </c>
      <c r="O128" s="312">
        <f>IFERROR(VLOOKUP($B128,Totalt!$B$1:$AQ$554,MATCH(O$2,Totalt!$B$1:$AQ$1,0),FALSE),"")</f>
        <v>0</v>
      </c>
      <c r="P128" s="312">
        <f>IFERROR(VLOOKUP($B128,Totalt!$B$1:$AQ$554,MATCH(P$2,Totalt!$B$1:$AQ$1,0),FALSE),"")</f>
        <v>16.113800000000001</v>
      </c>
      <c r="Q128" s="312">
        <f>IFERROR(VLOOKUP($B128,Totalt!$B$1:$AQ$554,MATCH(Q$2,Totalt!$B$1:$AQ$1,0),FALSE),"")</f>
        <v>0</v>
      </c>
      <c r="R128" s="312">
        <f>IFERROR(VLOOKUP($B128,Totalt!$B$1:$AQ$554,MATCH(R$2,Totalt!$B$1:$AQ$1,0),FALSE),"")</f>
        <v>0</v>
      </c>
      <c r="S128" s="312">
        <f>IFERROR(VLOOKUP($B128,Totalt!$B$1:$AQ$554,MATCH(S$2,Totalt!$B$1:$AQ$1,0),FALSE),"")</f>
        <v>0</v>
      </c>
      <c r="T128" s="312">
        <f>IFERROR(VLOOKUP($B128,Totalt!$B$1:$AQ$554,MATCH(T$2,Totalt!$B$1:$AQ$1,0),FALSE),"")</f>
        <v>0</v>
      </c>
      <c r="U128" s="312">
        <f>IFERROR(VLOOKUP($B128,Totalt!$B$1:$AQ$554,MATCH(U$2,Totalt!$B$1:$AQ$1,0),FALSE),"")</f>
        <v>0</v>
      </c>
      <c r="V128" s="312">
        <f>IFERROR(VLOOKUP($B128,Totalt!$B$1:$AQ$554,MATCH(V$2,Totalt!$B$1:$AQ$1,0),FALSE),"")</f>
        <v>0</v>
      </c>
      <c r="W128" s="312">
        <f>IFERROR(VLOOKUP($B128,Totalt!$B$1:$AQ$554,MATCH(W$2,Totalt!$B$1:$AQ$1,0),FALSE),"")</f>
        <v>0.52100000000000002</v>
      </c>
      <c r="X128" s="312">
        <f>IFERROR(VLOOKUP($B128,Totalt!$B$1:$AQ$554,MATCH(X$2,Totalt!$B$1:$AQ$1,0),FALSE),"")</f>
        <v>0</v>
      </c>
      <c r="Y128" s="312">
        <f>IFERROR(VLOOKUP($B128,Totalt!$B$1:$AQ$554,MATCH(Y$2,Totalt!$B$1:$AQ$1,0),FALSE),"")</f>
        <v>0</v>
      </c>
      <c r="Z128" s="312">
        <f>IFERROR(VLOOKUP($B128,Totalt!$B$1:$AQ$554,MATCH(Z$2,Totalt!$B$1:$AQ$1,0),FALSE),"")</f>
        <v>0</v>
      </c>
      <c r="AA128" s="312">
        <f>IFERROR(VLOOKUP($B128,Totalt!$B$1:$AQ$554,MATCH(AA$2,Totalt!$B$1:$AQ$1,0),FALSE),"")</f>
        <v>0</v>
      </c>
      <c r="AB128" s="312">
        <f>IFERROR(VLOOKUP($B128,Totalt!$B$1:$AQ$554,MATCH(AB$2,Totalt!$B$1:$AQ$1,0),FALSE),"")</f>
        <v>0</v>
      </c>
      <c r="AC128" s="312">
        <f>IFERROR(VLOOKUP($B128,Totalt!$B$1:$AQ$554,MATCH(AC$2,Totalt!$B$1:$AQ$1,0),FALSE),"")</f>
        <v>27</v>
      </c>
      <c r="AD128" s="312">
        <f>IFERROR(VLOOKUP($B128,Totalt!$B$1:$AQ$554,MATCH(AD$2,Totalt!$B$1:$AQ$1,0),FALSE),"")</f>
        <v>0</v>
      </c>
      <c r="AE128" s="312">
        <f>IFERROR(VLOOKUP($B128,Totalt!$B$1:$AQ$554,MATCH(AE$2,Totalt!$B$1:$AQ$1,0),FALSE),"")</f>
        <v>0</v>
      </c>
      <c r="AF128" s="312">
        <f>IFERROR(VLOOKUP($B128,Totalt!$B$1:$AQ$554,MATCH(AF$2,Totalt!$B$1:$AQ$1,0),FALSE),"")</f>
        <v>3.2147100000000002</v>
      </c>
      <c r="AG128" s="312">
        <f>IFERROR(VLOOKUP($B128,Totalt!$B$1:$AQ$554,MATCH(AG$2,Totalt!$B$1:$AQ$1,0),FALSE),"")</f>
        <v>29</v>
      </c>
      <c r="AI128" s="245">
        <f t="shared" si="9"/>
        <v>140.30491000000001</v>
      </c>
      <c r="AJ128" s="246">
        <f>IF(ISERROR(1/VLOOKUP($B128,Leveranser!$B$1:$S$500,MATCH("såld värme (gwh)",Leveranser!$B$1:$S$1,0),FALSE)),"",VLOOKUP($B128,Leveranser!$B$1:$S$500,MATCH("såld värme (gwh)",Leveranser!$B$1:$S$1,0),FALSE))</f>
        <v>113</v>
      </c>
      <c r="AK128" t="str">
        <f>IFERROR(IF(VLOOKUP($B128,Totalt!$B$1:$AQ$554,MATCH(AK$2,Totalt!$B$1:$AQ$1,0),FALSE)="","",VLOOKUP($B128,Totalt!$B$1:$AQ$554,MATCH(AK$2,Totalt!$B$1:$AQ$1,0),FALSE)),"")</f>
        <v/>
      </c>
      <c r="AM128" s="247" t="str">
        <f>IF(B128&lt;&gt;"",IF(VLOOKUP($B128,Totalt!$B$1:$AQ$554,MATCH("Kvalitetsgranskad:",Totalt!$B$1:$AQ$1,0),FALSE)="ja",VLOOKUP($B128,Miljö!$B$1:$AG$479,MATCH(AM$2,Miljö!$B$1:$AK$1,0),FALSE),""),"")</f>
        <v>Ja</v>
      </c>
      <c r="AN128" s="247" t="str">
        <f>IF(AM128="ja",VLOOKUP($B128,Miljö!$B$1:$J$479,MATCH("Typ av ursprungsspecificerad el   (Om inget värde anges används Nordisk residualmix, se inforuta) ()",Miljö!$B$1:$J$1,0),FALSE),IF(AM128="nej","Nordisk residualel",""))</f>
        <v>'Vattenkraft'</v>
      </c>
      <c r="AO128" s="247">
        <f>IF(AM128="","",VLOOKUP($B128,Miljö!$B$1:$J$479,MATCH("Fossilandel för ursprungspecificerad el ()",Miljö!$B$1:$J$1,0),FALSE))</f>
        <v>0</v>
      </c>
      <c r="AP128" s="247">
        <f>IF(AM128="","",IFERROR(VLOOKUP($B128,Miljö!$B$1:$J$479,MATCH("Kärnkraftsandel för ursprungsspecificerad el ()",Miljö!$B$1:$J$1,0),FALSE)/1,0))</f>
        <v>0</v>
      </c>
      <c r="AQ128" s="247">
        <f t="shared" si="10"/>
        <v>1</v>
      </c>
      <c r="AR128" s="52"/>
      <c r="AS128" s="247" t="str">
        <f t="shared" si="6"/>
        <v>Ja</v>
      </c>
      <c r="AT128" s="247">
        <f>IF(AS128="ja",VLOOKUP($B128,Miljö!$B$1:$O$500,MATCH("Fossil andel i procent (%)",Miljö!$B$1:$O$1,0),FALSE)/100,"")</f>
        <v>0.13</v>
      </c>
      <c r="AU128" s="52"/>
      <c r="AV128" s="247" t="str">
        <f t="shared" si="7"/>
        <v>Nej</v>
      </c>
      <c r="AW128" s="247" t="str">
        <f>IF(AV128="ja",VLOOKUP($B128,'Egen hetvattenprod'!$B$1:$AO$500,MATCH("Värmekälla till värmepumpar ()",'Egen hetvattenprod'!$B$1:$AO$1,0),FALSE),"")</f>
        <v/>
      </c>
      <c r="AY128" s="244" t="str">
        <f t="shared" si="8"/>
        <v>Ja</v>
      </c>
      <c r="AZ128" s="283">
        <f>IF($AY128="ja",(VLOOKUP($B128,'Egen hetvattenprod'!$B$1:$BX$550,MATCH(AZ$2,'Egen hetvattenprod'!$B$1:$BX$1,0),FALSE)+VLOOKUP($B128,Kraftvärmeprod!$B$1:$BX$550,MATCH(AZ$2,Kraftvärmeprod!$B$1:$BX$1,0),FALSE))/$AC128,"")</f>
        <v>1</v>
      </c>
      <c r="BA128" s="283">
        <f>IF($AY128="ja",(VLOOKUP($B128,'Egen hetvattenprod'!$B$1:$BX$550,MATCH(BA$2,'Egen hetvattenprod'!$B$1:$BX$1,0),FALSE)+VLOOKUP($B128,Kraftvärmeprod!$B$1:$BX$550,MATCH(BA$2,Kraftvärmeprod!$B$1:$BX$1,0),FALSE))/$AC128,"")</f>
        <v>0</v>
      </c>
      <c r="BB128" s="283">
        <f>IF($AY128="ja",(VLOOKUP($B128,'Egen hetvattenprod'!$B$1:$BX$550,MATCH(BB$2,'Egen hetvattenprod'!$B$1:$BX$1,0),FALSE)+VLOOKUP($B128,Kraftvärmeprod!$B$1:$BX$550,MATCH(BB$2,Kraftvärmeprod!$B$1:$BX$1,0),FALSE))/$AC128,"")</f>
        <v>0</v>
      </c>
      <c r="BC128" s="283">
        <f>IF($AY128="ja",(VLOOKUP($B128,'Egen hetvattenprod'!$B$1:$BX$550,MATCH(BC$2,'Egen hetvattenprod'!$B$1:$BX$1,0),FALSE)+VLOOKUP($B128,Kraftvärmeprod!$B$1:$BX$550,MATCH(BC$2,Kraftvärmeprod!$B$1:$BX$1,0),FALSE))/$AC128,"")</f>
        <v>0</v>
      </c>
      <c r="BD128" s="283">
        <f>IF($AY128="ja",(VLOOKUP($B128,'Egen hetvattenprod'!$B$1:$BX$550,MATCH(BD$2,'Egen hetvattenprod'!$B$1:$BX$1,0),FALSE)+VLOOKUP($B128,Kraftvärmeprod!$B$1:$BX$550,MATCH(BD$2,Kraftvärmeprod!$B$1:$BX$1,0),FALSE))/$AC128,"")</f>
        <v>0</v>
      </c>
      <c r="BF128" s="244" t="str">
        <f t="shared" si="11"/>
        <v>Nej</v>
      </c>
      <c r="BG128" s="283" t="str">
        <f>IF($BF128="ja",VLOOKUP($B128,'Egen hetvattenprod'!$B$1:$BX$550,MATCH("Andelen klimatgaser med fossilt ursprung för avfall ()",'Egen hetvattenprod'!$B$1:$BX$1,0),FALSE),"")</f>
        <v/>
      </c>
      <c r="BH128" s="283" t="str">
        <f>IF($BF128="ja",VLOOKUP($B128,Kraftvärmeprod!$B$1:$BX$550,MATCH("Andelen klimatgaser med fossilt ursprung för avfall ()",Kraftvärmeprod!$B$1:$BX$1,0),FALSE),"")</f>
        <v/>
      </c>
      <c r="BI128" s="307" t="str">
        <f>IF($BF128="ja",VLOOKUP($B128,'Egen hetvattenprod'!$B$1:$BX$550,MATCH("Avfall (GWh)",'Egen hetvattenprod'!$B$1:$BX$1,0),FALSE),"")</f>
        <v/>
      </c>
      <c r="BJ128" s="307" t="str">
        <f>IF($BF128="ja",VLOOKUP($B128,'Slutlig allokering kvv'!$B$1:$BX$550,MATCH("Avfall (GWh)",'Slutlig allokering kvv'!$B$1:$BX$1,0),FALSE),"")</f>
        <v/>
      </c>
      <c r="BK128" s="307" t="str">
        <f>IF($BF128="ja",VLOOKUP($B128,'Köpt hetvatten'!$B$1:$BX$550,MATCH("Avfall i köpt hetvatten",'Köpt hetvatten'!$B$1:$BX$1,0),FALSE),"")</f>
        <v/>
      </c>
      <c r="BL128" s="307" t="str">
        <f>IF($BF128="ja",VLOOKUP($B128,'Egen hetvattenprod'!$B$1:$BX$550,MATCH("Värde enligt ovan. (%)",'Egen hetvattenprod'!$B$1:$BX$1,0),FALSE),"")</f>
        <v/>
      </c>
      <c r="BM128" s="307" t="str">
        <f>IF($BF128="ja",VLOOKUP($B128,Kraftvärmeprod!$B$1:$BX$550,MATCH("Värde enligt ovan. (%)",Kraftvärmeprod!$B$1:$BX$1,0),FALSE),"")</f>
        <v/>
      </c>
      <c r="BN128" s="307"/>
      <c r="BO128" s="307"/>
      <c r="BP128" s="307"/>
      <c r="BQ128" s="307" t="str">
        <f>IF($BF128="ja",VLOOKUP($B128,'Egen hetvattenprod'!$B$1:$BX$550,MATCH("Tillförd olja (fossil) vid avfallsförbränning (GWh)",'Egen hetvattenprod'!$B$1:$BX$1,0),FALSE),"")</f>
        <v/>
      </c>
      <c r="BR128" s="307" t="str">
        <f>IF($BF128="ja",VLOOKUP($B128,Kraftvärmeprod!$B$1:$BX$550,MATCH("Tillförd olja (fossil) vid avfallsförbränning (GWh)",Kraftvärmeprod!$B$1:$BX$1,0),FALSE),"")</f>
        <v/>
      </c>
    </row>
    <row r="129" spans="1:70" x14ac:dyDescent="0.25">
      <c r="A129" s="2" t="str">
        <f>'Miljövärden för publ företag'!B131</f>
        <v>Landskrona Energi AB</v>
      </c>
      <c r="B129" s="2" t="str">
        <f>'Miljövärden för publ företag'!C131</f>
        <v>Landskrona</v>
      </c>
      <c r="C129" s="312">
        <f>IFERROR(VLOOKUP($B129,Totalt!$B$1:$AQ$554,MATCH(C$2,Totalt!$B$1:$AQ$1,0),FALSE),"")</f>
        <v>0</v>
      </c>
      <c r="D129" s="312">
        <f>IFERROR(VLOOKUP($B129,Totalt!$B$1:$AQ$554,MATCH(D$2,Totalt!$B$1:$AQ$1,0),FALSE),"")</f>
        <v>0.599746</v>
      </c>
      <c r="E129" s="312">
        <f>IFERROR(VLOOKUP($B129,Totalt!$B$1:$AQ$554,MATCH(E$2,Totalt!$B$1:$AQ$1,0),FALSE),"")</f>
        <v>0</v>
      </c>
      <c r="F129" s="312">
        <f>IFERROR(VLOOKUP($B129,Totalt!$B$1:$AQ$554,MATCH(F$2,Totalt!$B$1:$AQ$1,0),FALSE),"")</f>
        <v>0</v>
      </c>
      <c r="G129" s="312">
        <f>IFERROR(VLOOKUP($B129,Totalt!$B$1:$AQ$554,MATCH(G$2,Totalt!$B$1:$AQ$1,0),FALSE),"")</f>
        <v>0.378</v>
      </c>
      <c r="H129" s="312">
        <f>IFERROR(VLOOKUP($B129,Totalt!$B$1:$AQ$554,MATCH(H$2,Totalt!$B$1:$AQ$1,0),FALSE),"")</f>
        <v>0</v>
      </c>
      <c r="I129" s="312">
        <f>IFERROR(VLOOKUP($B129,Totalt!$B$1:$AQ$554,MATCH(I$2,Totalt!$B$1:$AQ$1,0),FALSE),"")</f>
        <v>131.25399999999999</v>
      </c>
      <c r="J129" s="312">
        <f>IFERROR(VLOOKUP($B129,Totalt!$B$1:$AQ$554,MATCH(J$2,Totalt!$B$1:$AQ$1,0),FALSE),"")</f>
        <v>4.0999999999999996</v>
      </c>
      <c r="K129" s="312">
        <f>IFERROR(VLOOKUP($B129,Totalt!$B$1:$AQ$554,MATCH(K$2,Totalt!$B$1:$AQ$1,0),FALSE),"")</f>
        <v>0</v>
      </c>
      <c r="L129" s="312">
        <f>IFERROR(VLOOKUP($B129,Totalt!$B$1:$AQ$554,MATCH(L$2,Totalt!$B$1:$AQ$1,0),FALSE),"")</f>
        <v>40.195300000000003</v>
      </c>
      <c r="M129" s="312">
        <f>IFERROR(VLOOKUP($B129,Totalt!$B$1:$AQ$554,MATCH(M$2,Totalt!$B$1:$AQ$1,0),FALSE),"")</f>
        <v>0</v>
      </c>
      <c r="N129" s="312">
        <f>IFERROR(VLOOKUP($B129,Totalt!$B$1:$AQ$554,MATCH(N$2,Totalt!$B$1:$AQ$1,0),FALSE),"")</f>
        <v>0</v>
      </c>
      <c r="O129" s="312">
        <f>IFERROR(VLOOKUP($B129,Totalt!$B$1:$AQ$554,MATCH(O$2,Totalt!$B$1:$AQ$1,0),FALSE),"")</f>
        <v>0</v>
      </c>
      <c r="P129" s="312">
        <f>IFERROR(VLOOKUP($B129,Totalt!$B$1:$AQ$554,MATCH(P$2,Totalt!$B$1:$AQ$1,0),FALSE),"")</f>
        <v>36.6083</v>
      </c>
      <c r="Q129" s="312">
        <f>IFERROR(VLOOKUP($B129,Totalt!$B$1:$AQ$554,MATCH(Q$2,Totalt!$B$1:$AQ$1,0),FALSE),"")</f>
        <v>0</v>
      </c>
      <c r="R129" s="312">
        <f>IFERROR(VLOOKUP($B129,Totalt!$B$1:$AQ$554,MATCH(R$2,Totalt!$B$1:$AQ$1,0),FALSE),"")</f>
        <v>0</v>
      </c>
      <c r="S129" s="312">
        <f>IFERROR(VLOOKUP($B129,Totalt!$B$1:$AQ$554,MATCH(S$2,Totalt!$B$1:$AQ$1,0),FALSE),"")</f>
        <v>0</v>
      </c>
      <c r="T129" s="312">
        <f>IFERROR(VLOOKUP($B129,Totalt!$B$1:$AQ$554,MATCH(T$2,Totalt!$B$1:$AQ$1,0),FALSE),"")</f>
        <v>0</v>
      </c>
      <c r="U129" s="312">
        <f>IFERROR(VLOOKUP($B129,Totalt!$B$1:$AQ$554,MATCH(U$2,Totalt!$B$1:$AQ$1,0),FALSE),"")</f>
        <v>0</v>
      </c>
      <c r="V129" s="312">
        <f>IFERROR(VLOOKUP($B129,Totalt!$B$1:$AQ$554,MATCH(V$2,Totalt!$B$1:$AQ$1,0),FALSE),"")</f>
        <v>0</v>
      </c>
      <c r="W129" s="312">
        <f>IFERROR(VLOOKUP($B129,Totalt!$B$1:$AQ$554,MATCH(W$2,Totalt!$B$1:$AQ$1,0),FALSE),"")</f>
        <v>0</v>
      </c>
      <c r="X129" s="312">
        <f>IFERROR(VLOOKUP($B129,Totalt!$B$1:$AQ$554,MATCH(X$2,Totalt!$B$1:$AQ$1,0),FALSE),"")</f>
        <v>0</v>
      </c>
      <c r="Y129" s="312">
        <f>IFERROR(VLOOKUP($B129,Totalt!$B$1:$AQ$554,MATCH(Y$2,Totalt!$B$1:$AQ$1,0),FALSE),"")</f>
        <v>0</v>
      </c>
      <c r="Z129" s="312">
        <f>IFERROR(VLOOKUP($B129,Totalt!$B$1:$AQ$554,MATCH(Z$2,Totalt!$B$1:$AQ$1,0),FALSE),"")</f>
        <v>0</v>
      </c>
      <c r="AA129" s="312">
        <f>IFERROR(VLOOKUP($B129,Totalt!$B$1:$AQ$554,MATCH(AA$2,Totalt!$B$1:$AQ$1,0),FALSE),"")</f>
        <v>0</v>
      </c>
      <c r="AB129" s="312">
        <f>IFERROR(VLOOKUP($B129,Totalt!$B$1:$AQ$554,MATCH(AB$2,Totalt!$B$1:$AQ$1,0),FALSE),"")</f>
        <v>0</v>
      </c>
      <c r="AC129" s="312">
        <f>IFERROR(VLOOKUP($B129,Totalt!$B$1:$AQ$554,MATCH(AC$2,Totalt!$B$1:$AQ$1,0),FALSE),"")</f>
        <v>18.66</v>
      </c>
      <c r="AD129" s="312">
        <f>IFERROR(VLOOKUP($B129,Totalt!$B$1:$AQ$554,MATCH(AD$2,Totalt!$B$1:$AQ$1,0),FALSE),"")</f>
        <v>49.59</v>
      </c>
      <c r="AE129" s="312">
        <f>IFERROR(VLOOKUP($B129,Totalt!$B$1:$AQ$554,MATCH(AE$2,Totalt!$B$1:$AQ$1,0),FALSE),"")</f>
        <v>0</v>
      </c>
      <c r="AF129" s="312">
        <f>IFERROR(VLOOKUP($B129,Totalt!$B$1:$AQ$554,MATCH(AF$2,Totalt!$B$1:$AQ$1,0),FALSE),"")</f>
        <v>5.9560199999999996</v>
      </c>
      <c r="AG129" s="312">
        <f>IFERROR(VLOOKUP($B129,Totalt!$B$1:$AQ$554,MATCH(AG$2,Totalt!$B$1:$AQ$1,0),FALSE),"")</f>
        <v>48.4</v>
      </c>
      <c r="AI129" s="245">
        <f t="shared" si="9"/>
        <v>335.74136599999997</v>
      </c>
      <c r="AJ129" s="246">
        <f>IF(ISERROR(1/VLOOKUP($B129,Leveranser!$B$1:$S$500,MATCH("såld värme (gwh)",Leveranser!$B$1:$S$1,0),FALSE)),"",VLOOKUP($B129,Leveranser!$B$1:$S$500,MATCH("såld värme (gwh)",Leveranser!$B$1:$S$1,0),FALSE))</f>
        <v>303</v>
      </c>
      <c r="AK129" t="str">
        <f>IFERROR(IF(VLOOKUP($B129,Totalt!$B$1:$AQ$554,MATCH(AK$2,Totalt!$B$1:$AQ$1,0),FALSE)="","",VLOOKUP($B129,Totalt!$B$1:$AQ$554,MATCH(AK$2,Totalt!$B$1:$AQ$1,0),FALSE)),"")</f>
        <v/>
      </c>
      <c r="AM129" s="247" t="str">
        <f>IF(B129&lt;&gt;"",IF(VLOOKUP($B129,Totalt!$B$1:$AQ$554,MATCH("Kvalitetsgranskad:",Totalt!$B$1:$AQ$1,0),FALSE)="ja",VLOOKUP($B129,Miljö!$B$1:$AG$479,MATCH(AM$2,Miljö!$B$1:$AK$1,0),FALSE),""),"")</f>
        <v>Ja</v>
      </c>
      <c r="AN129" s="247" t="str">
        <f>IF(AM129="ja",VLOOKUP($B129,Miljö!$B$1:$J$479,MATCH("Typ av ursprungsspecificerad el   (Om inget värde anges används Nordisk residualmix, se inforuta) ()",Miljö!$B$1:$J$1,0),FALSE),IF(AM129="nej","Nordisk residualel",""))</f>
        <v>'Vattenkraft'</v>
      </c>
      <c r="AO129" s="247">
        <f>IF(AM129="","",VLOOKUP($B129,Miljö!$B$1:$J$479,MATCH("Fossilandel för ursprungspecificerad el ()",Miljö!$B$1:$J$1,0),FALSE))</f>
        <v>0</v>
      </c>
      <c r="AP129" s="247">
        <f>IF(AM129="","",IFERROR(VLOOKUP($B129,Miljö!$B$1:$J$479,MATCH("Kärnkraftsandel för ursprungsspecificerad el ()",Miljö!$B$1:$J$1,0),FALSE)/1,0))</f>
        <v>0</v>
      </c>
      <c r="AQ129" s="247">
        <f t="shared" si="10"/>
        <v>1</v>
      </c>
      <c r="AR129" s="52"/>
      <c r="AS129" s="247" t="str">
        <f t="shared" si="6"/>
        <v>Ja</v>
      </c>
      <c r="AT129" s="247">
        <f>IF(AS129="ja",VLOOKUP($B129,Miljö!$B$1:$O$500,MATCH("Fossil andel i procent (%)",Miljö!$B$1:$O$1,0),FALSE)/100,"")</f>
        <v>2E-3</v>
      </c>
      <c r="AU129" s="52"/>
      <c r="AV129" s="247" t="str">
        <f t="shared" si="7"/>
        <v>Nej</v>
      </c>
      <c r="AW129" s="247" t="str">
        <f>IF(AV129="ja",VLOOKUP($B129,'Egen hetvattenprod'!$B$1:$AO$500,MATCH("Värmekälla till värmepumpar ()",'Egen hetvattenprod'!$B$1:$AO$1,0),FALSE),"")</f>
        <v/>
      </c>
      <c r="AY129" s="244" t="str">
        <f t="shared" si="8"/>
        <v>Ja</v>
      </c>
      <c r="AZ129" s="283">
        <f>IF($AY129="ja",(VLOOKUP($B129,'Egen hetvattenprod'!$B$1:$BX$550,MATCH(AZ$2,'Egen hetvattenprod'!$B$1:$BX$1,0),FALSE)+VLOOKUP($B129,Kraftvärmeprod!$B$1:$BX$550,MATCH(AZ$2,Kraftvärmeprod!$B$1:$BX$1,0),FALSE))/$AC129,"")</f>
        <v>0</v>
      </c>
      <c r="BA129" s="283">
        <f>IF($AY129="ja",(VLOOKUP($B129,'Egen hetvattenprod'!$B$1:$BX$550,MATCH(BA$2,'Egen hetvattenprod'!$B$1:$BX$1,0),FALSE)+VLOOKUP($B129,Kraftvärmeprod!$B$1:$BX$550,MATCH(BA$2,Kraftvärmeprod!$B$1:$BX$1,0),FALSE))/$AC129,"")</f>
        <v>0</v>
      </c>
      <c r="BB129" s="283">
        <f>IF($AY129="ja",(VLOOKUP($B129,'Egen hetvattenprod'!$B$1:$BX$550,MATCH(BB$2,'Egen hetvattenprod'!$B$1:$BX$1,0),FALSE)+VLOOKUP($B129,Kraftvärmeprod!$B$1:$BX$550,MATCH(BB$2,Kraftvärmeprod!$B$1:$BX$1,0),FALSE))/$AC129,"")</f>
        <v>0</v>
      </c>
      <c r="BC129" s="283">
        <f>IF($AY129="ja",(VLOOKUP($B129,'Egen hetvattenprod'!$B$1:$BX$550,MATCH(BC$2,'Egen hetvattenprod'!$B$1:$BX$1,0),FALSE)+VLOOKUP($B129,Kraftvärmeprod!$B$1:$BX$550,MATCH(BC$2,Kraftvärmeprod!$B$1:$BX$1,0),FALSE))/$AC129,"")</f>
        <v>0</v>
      </c>
      <c r="BD129" s="283">
        <f>IF($AY129="ja",(VLOOKUP($B129,'Egen hetvattenprod'!$B$1:$BX$550,MATCH(BD$2,'Egen hetvattenprod'!$B$1:$BX$1,0),FALSE)+VLOOKUP($B129,Kraftvärmeprod!$B$1:$BX$550,MATCH(BD$2,Kraftvärmeprod!$B$1:$BX$1,0),FALSE))/$AC129,"")</f>
        <v>1</v>
      </c>
      <c r="BF129" s="244" t="str">
        <f t="shared" si="11"/>
        <v>Ja</v>
      </c>
      <c r="BG129" s="283" t="str">
        <f>IF($BF129="ja",VLOOKUP($B129,'Egen hetvattenprod'!$B$1:$BX$550,MATCH("Andelen klimatgaser med fossilt ursprung för avfall ()",'Egen hetvattenprod'!$B$1:$BX$1,0),FALSE),"")</f>
        <v>Ingen redovisning</v>
      </c>
      <c r="BH129" s="283" t="str">
        <f>IF($BF129="ja",VLOOKUP($B129,Kraftvärmeprod!$B$1:$BX$550,MATCH("Andelen klimatgaser med fossilt ursprung för avfall ()",Kraftvärmeprod!$B$1:$BX$1,0),FALSE),"")</f>
        <v>Ingen redovisning</v>
      </c>
      <c r="BI129" s="307" t="str">
        <f>IF($BF129="ja",VLOOKUP($B129,'Egen hetvattenprod'!$B$1:$BX$550,MATCH("Avfall (GWh)",'Egen hetvattenprod'!$B$1:$BX$1,0),FALSE),"")</f>
        <v>ET</v>
      </c>
      <c r="BJ129" s="307">
        <f>IF($BF129="ja",VLOOKUP($B129,'Slutlig allokering kvv'!$B$1:$BX$550,MATCH("Avfall (GWh)",'Slutlig allokering kvv'!$B$1:$BX$1,0),FALSE),"")</f>
        <v>131.25399999999999</v>
      </c>
      <c r="BK129" s="307">
        <f>IF($BF129="ja",VLOOKUP($B129,'Köpt hetvatten'!$B$1:$BX$550,MATCH("Avfall i köpt hetvatten",'Köpt hetvatten'!$B$1:$BX$1,0),FALSE),"")</f>
        <v>0</v>
      </c>
      <c r="BL129" s="307" t="str">
        <f>IF($BF129="ja",VLOOKUP($B129,'Egen hetvattenprod'!$B$1:$BX$550,MATCH("Värde enligt ovan. (%)",'Egen hetvattenprod'!$B$1:$BX$1,0),FALSE),"")</f>
        <v>ET</v>
      </c>
      <c r="BM129" s="307" t="str">
        <f>IF($BF129="ja",VLOOKUP($B129,Kraftvärmeprod!$B$1:$BX$550,MATCH("Värde enligt ovan. (%)",Kraftvärmeprod!$B$1:$BX$1,0),FALSE),"")</f>
        <v>ET</v>
      </c>
      <c r="BN129" s="307"/>
      <c r="BO129" s="307"/>
      <c r="BP129" s="307"/>
      <c r="BQ129" s="307" t="str">
        <f>IF($BF129="ja",VLOOKUP($B129,'Egen hetvattenprod'!$B$1:$BX$550,MATCH("Tillförd olja (fossil) vid avfallsförbränning (GWh)",'Egen hetvattenprod'!$B$1:$BX$1,0),FALSE),"")</f>
        <v>ET</v>
      </c>
      <c r="BR129" s="307">
        <f>IF($BF129="ja",VLOOKUP($B129,Kraftvärmeprod!$B$1:$BX$550,MATCH("Tillförd olja (fossil) vid avfallsförbränning (GWh)",Kraftvärmeprod!$B$1:$BX$1,0),FALSE),"")</f>
        <v>0.71699999999999997</v>
      </c>
    </row>
    <row r="130" spans="1:70" x14ac:dyDescent="0.25">
      <c r="A130" s="2" t="str">
        <f>'Miljövärden för publ företag'!B132</f>
        <v>Lantmännen Agrovärme AB</v>
      </c>
      <c r="B130" s="2" t="str">
        <f>'Miljövärden för publ företag'!C132</f>
        <v>Bjärnum</v>
      </c>
      <c r="C130" s="312">
        <f>IFERROR(VLOOKUP($B130,Totalt!$B$1:$AQ$554,MATCH(C$2,Totalt!$B$1:$AQ$1,0),FALSE),"")</f>
        <v>0</v>
      </c>
      <c r="D130" s="312">
        <f>IFERROR(VLOOKUP($B130,Totalt!$B$1:$AQ$554,MATCH(D$2,Totalt!$B$1:$AQ$1,0),FALSE),"")</f>
        <v>0</v>
      </c>
      <c r="E130" s="312">
        <f>IFERROR(VLOOKUP($B130,Totalt!$B$1:$AQ$554,MATCH(E$2,Totalt!$B$1:$AQ$1,0),FALSE),"")</f>
        <v>0</v>
      </c>
      <c r="F130" s="312">
        <f>IFERROR(VLOOKUP($B130,Totalt!$B$1:$AQ$554,MATCH(F$2,Totalt!$B$1:$AQ$1,0),FALSE),"")</f>
        <v>0</v>
      </c>
      <c r="G130" s="312">
        <f>IFERROR(VLOOKUP($B130,Totalt!$B$1:$AQ$554,MATCH(G$2,Totalt!$B$1:$AQ$1,0),FALSE),"")</f>
        <v>0</v>
      </c>
      <c r="H130" s="312">
        <f>IFERROR(VLOOKUP($B130,Totalt!$B$1:$AQ$554,MATCH(H$2,Totalt!$B$1:$AQ$1,0),FALSE),"")</f>
        <v>0</v>
      </c>
      <c r="I130" s="312">
        <f>IFERROR(VLOOKUP($B130,Totalt!$B$1:$AQ$554,MATCH(I$2,Totalt!$B$1:$AQ$1,0),FALSE),"")</f>
        <v>0</v>
      </c>
      <c r="J130" s="312">
        <f>IFERROR(VLOOKUP($B130,Totalt!$B$1:$AQ$554,MATCH(J$2,Totalt!$B$1:$AQ$1,0),FALSE),"")</f>
        <v>0</v>
      </c>
      <c r="K130" s="312">
        <f>IFERROR(VLOOKUP($B130,Totalt!$B$1:$AQ$554,MATCH(K$2,Totalt!$B$1:$AQ$1,0),FALSE),"")</f>
        <v>0</v>
      </c>
      <c r="L130" s="312">
        <f>IFERROR(VLOOKUP($B130,Totalt!$B$1:$AQ$554,MATCH(L$2,Totalt!$B$1:$AQ$1,0),FALSE),"")</f>
        <v>0</v>
      </c>
      <c r="M130" s="312">
        <f>IFERROR(VLOOKUP($B130,Totalt!$B$1:$AQ$554,MATCH(M$2,Totalt!$B$1:$AQ$1,0),FALSE),"")</f>
        <v>0</v>
      </c>
      <c r="N130" s="312">
        <f>IFERROR(VLOOKUP($B130,Totalt!$B$1:$AQ$554,MATCH(N$2,Totalt!$B$1:$AQ$1,0),FALSE),"")</f>
        <v>0</v>
      </c>
      <c r="O130" s="312">
        <f>IFERROR(VLOOKUP($B130,Totalt!$B$1:$AQ$554,MATCH(O$2,Totalt!$B$1:$AQ$1,0),FALSE),"")</f>
        <v>0</v>
      </c>
      <c r="P130" s="312">
        <f>IFERROR(VLOOKUP($B130,Totalt!$B$1:$AQ$554,MATCH(P$2,Totalt!$B$1:$AQ$1,0),FALSE),"")</f>
        <v>0</v>
      </c>
      <c r="Q130" s="312">
        <f>IFERROR(VLOOKUP($B130,Totalt!$B$1:$AQ$554,MATCH(Q$2,Totalt!$B$1:$AQ$1,0),FALSE),"")</f>
        <v>0</v>
      </c>
      <c r="R130" s="312">
        <f>IFERROR(VLOOKUP($B130,Totalt!$B$1:$AQ$554,MATCH(R$2,Totalt!$B$1:$AQ$1,0),FALSE),"")</f>
        <v>9.23</v>
      </c>
      <c r="S130" s="312">
        <f>IFERROR(VLOOKUP($B130,Totalt!$B$1:$AQ$554,MATCH(S$2,Totalt!$B$1:$AQ$1,0),FALSE),"")</f>
        <v>0</v>
      </c>
      <c r="T130" s="312">
        <f>IFERROR(VLOOKUP($B130,Totalt!$B$1:$AQ$554,MATCH(T$2,Totalt!$B$1:$AQ$1,0),FALSE),"")</f>
        <v>0</v>
      </c>
      <c r="U130" s="312">
        <f>IFERROR(VLOOKUP($B130,Totalt!$B$1:$AQ$554,MATCH(U$2,Totalt!$B$1:$AQ$1,0),FALSE),"")</f>
        <v>0</v>
      </c>
      <c r="V130" s="312">
        <f>IFERROR(VLOOKUP($B130,Totalt!$B$1:$AQ$554,MATCH(V$2,Totalt!$B$1:$AQ$1,0),FALSE),"")</f>
        <v>0</v>
      </c>
      <c r="W130" s="312">
        <f>IFERROR(VLOOKUP($B130,Totalt!$B$1:$AQ$554,MATCH(W$2,Totalt!$B$1:$AQ$1,0),FALSE),"")</f>
        <v>0</v>
      </c>
      <c r="X130" s="312">
        <f>IFERROR(VLOOKUP($B130,Totalt!$B$1:$AQ$554,MATCH(X$2,Totalt!$B$1:$AQ$1,0),FALSE),"")</f>
        <v>0</v>
      </c>
      <c r="Y130" s="312">
        <f>IFERROR(VLOOKUP($B130,Totalt!$B$1:$AQ$554,MATCH(Y$2,Totalt!$B$1:$AQ$1,0),FALSE),"")</f>
        <v>0</v>
      </c>
      <c r="Z130" s="312">
        <f>IFERROR(VLOOKUP($B130,Totalt!$B$1:$AQ$554,MATCH(Z$2,Totalt!$B$1:$AQ$1,0),FALSE),"")</f>
        <v>0</v>
      </c>
      <c r="AA130" s="312">
        <f>IFERROR(VLOOKUP($B130,Totalt!$B$1:$AQ$554,MATCH(AA$2,Totalt!$B$1:$AQ$1,0),FALSE),"")</f>
        <v>0</v>
      </c>
      <c r="AB130" s="312">
        <f>IFERROR(VLOOKUP($B130,Totalt!$B$1:$AQ$554,MATCH(AB$2,Totalt!$B$1:$AQ$1,0),FALSE),"")</f>
        <v>0</v>
      </c>
      <c r="AC130" s="312">
        <f>IFERROR(VLOOKUP($B130,Totalt!$B$1:$AQ$554,MATCH(AC$2,Totalt!$B$1:$AQ$1,0),FALSE),"")</f>
        <v>0</v>
      </c>
      <c r="AD130" s="312">
        <f>IFERROR(VLOOKUP($B130,Totalt!$B$1:$AQ$554,MATCH(AD$2,Totalt!$B$1:$AQ$1,0),FALSE),"")</f>
        <v>0</v>
      </c>
      <c r="AE130" s="312">
        <f>IFERROR(VLOOKUP($B130,Totalt!$B$1:$AQ$554,MATCH(AE$2,Totalt!$B$1:$AQ$1,0),FALSE),"")</f>
        <v>0</v>
      </c>
      <c r="AF130" s="312">
        <f>IFERROR(VLOOKUP($B130,Totalt!$B$1:$AQ$554,MATCH(AF$2,Totalt!$B$1:$AQ$1,0),FALSE),"")</f>
        <v>0.19800000000000001</v>
      </c>
      <c r="AG130" s="312">
        <f>IFERROR(VLOOKUP($B130,Totalt!$B$1:$AQ$554,MATCH(AG$2,Totalt!$B$1:$AQ$1,0),FALSE),"")</f>
        <v>0</v>
      </c>
      <c r="AI130" s="245">
        <f t="shared" si="9"/>
        <v>9.4280000000000008</v>
      </c>
      <c r="AJ130" s="246">
        <f>IF(ISERROR(1/VLOOKUP($B130,Leveranser!$B$1:$S$500,MATCH("såld värme (gwh)",Leveranser!$B$1:$S$1,0),FALSE)),"",VLOOKUP($B130,Leveranser!$B$1:$S$500,MATCH("såld värme (gwh)",Leveranser!$B$1:$S$1,0),FALSE))</f>
        <v>8.77</v>
      </c>
      <c r="AK130" t="str">
        <f>IFERROR(IF(VLOOKUP($B130,Totalt!$B$1:$AQ$554,MATCH(AK$2,Totalt!$B$1:$AQ$1,0),FALSE)="","",VLOOKUP($B130,Totalt!$B$1:$AQ$554,MATCH(AK$2,Totalt!$B$1:$AQ$1,0),FALSE)),"")</f>
        <v/>
      </c>
      <c r="AM130" s="247" t="str">
        <f>IF(B130&lt;&gt;"",IF(VLOOKUP($B130,Totalt!$B$1:$AQ$554,MATCH("Kvalitetsgranskad:",Totalt!$B$1:$AQ$1,0),FALSE)="ja",VLOOKUP($B130,Miljö!$B$1:$AG$479,MATCH(AM$2,Miljö!$B$1:$AK$1,0),FALSE),""),"")</f>
        <v>Ja</v>
      </c>
      <c r="AN130" s="247" t="str">
        <f>IF(AM130="ja",VLOOKUP($B130,Miljö!$B$1:$J$479,MATCH("Typ av ursprungsspecificerad el   (Om inget värde anges används Nordisk residualmix, se inforuta) ()",Miljö!$B$1:$J$1,0),FALSE),IF(AM130="nej","Nordisk residualel",""))</f>
        <v>'vattenkraft'</v>
      </c>
      <c r="AO130" s="247">
        <f>IF(AM130="","",VLOOKUP($B130,Miljö!$B$1:$J$479,MATCH("Fossilandel för ursprungspecificerad el ()",Miljö!$B$1:$J$1,0),FALSE))</f>
        <v>0</v>
      </c>
      <c r="AP130" s="247">
        <f>IF(AM130="","",IFERROR(VLOOKUP($B130,Miljö!$B$1:$J$479,MATCH("Kärnkraftsandel för ursprungsspecificerad el ()",Miljö!$B$1:$J$1,0),FALSE)/1,0))</f>
        <v>0</v>
      </c>
      <c r="AQ130" s="247">
        <f t="shared" si="10"/>
        <v>1</v>
      </c>
      <c r="AR130" s="52"/>
      <c r="AS130" s="247" t="str">
        <f t="shared" si="6"/>
        <v>Nej</v>
      </c>
      <c r="AT130" s="247" t="str">
        <f>IF(AS130="ja",VLOOKUP($B130,Miljö!$B$1:$O$500,MATCH("Fossil andel i procent (%)",Miljö!$B$1:$O$1,0),FALSE)/100,"")</f>
        <v/>
      </c>
      <c r="AU130" s="52"/>
      <c r="AV130" s="247" t="str">
        <f t="shared" si="7"/>
        <v>Nej</v>
      </c>
      <c r="AW130" s="247" t="str">
        <f>IF(AV130="ja",VLOOKUP($B130,'Egen hetvattenprod'!$B$1:$AO$500,MATCH("Värmekälla till värmepumpar ()",'Egen hetvattenprod'!$B$1:$AO$1,0),FALSE),"")</f>
        <v/>
      </c>
      <c r="AY130" s="244" t="str">
        <f t="shared" si="8"/>
        <v>Nej</v>
      </c>
      <c r="AZ130" s="283" t="str">
        <f>IF($AY130="ja",(VLOOKUP($B130,'Egen hetvattenprod'!$B$1:$BX$550,MATCH(AZ$2,'Egen hetvattenprod'!$B$1:$BX$1,0),FALSE)+VLOOKUP($B130,Kraftvärmeprod!$B$1:$BX$550,MATCH(AZ$2,Kraftvärmeprod!$B$1:$BX$1,0),FALSE))/$AC130,"")</f>
        <v/>
      </c>
      <c r="BA130" s="283" t="str">
        <f>IF($AY130="ja",(VLOOKUP($B130,'Egen hetvattenprod'!$B$1:$BX$550,MATCH(BA$2,'Egen hetvattenprod'!$B$1:$BX$1,0),FALSE)+VLOOKUP($B130,Kraftvärmeprod!$B$1:$BX$550,MATCH(BA$2,Kraftvärmeprod!$B$1:$BX$1,0),FALSE))/$AC130,"")</f>
        <v/>
      </c>
      <c r="BB130" s="283" t="str">
        <f>IF($AY130="ja",(VLOOKUP($B130,'Egen hetvattenprod'!$B$1:$BX$550,MATCH(BB$2,'Egen hetvattenprod'!$B$1:$BX$1,0),FALSE)+VLOOKUP($B130,Kraftvärmeprod!$B$1:$BX$550,MATCH(BB$2,Kraftvärmeprod!$B$1:$BX$1,0),FALSE))/$AC130,"")</f>
        <v/>
      </c>
      <c r="BC130" s="283" t="str">
        <f>IF($AY130="ja",(VLOOKUP($B130,'Egen hetvattenprod'!$B$1:$BX$550,MATCH(BC$2,'Egen hetvattenprod'!$B$1:$BX$1,0),FALSE)+VLOOKUP($B130,Kraftvärmeprod!$B$1:$BX$550,MATCH(BC$2,Kraftvärmeprod!$B$1:$BX$1,0),FALSE))/$AC130,"")</f>
        <v/>
      </c>
      <c r="BD130" s="283" t="str">
        <f>IF($AY130="ja",(VLOOKUP($B130,'Egen hetvattenprod'!$B$1:$BX$550,MATCH(BD$2,'Egen hetvattenprod'!$B$1:$BX$1,0),FALSE)+VLOOKUP($B130,Kraftvärmeprod!$B$1:$BX$550,MATCH(BD$2,Kraftvärmeprod!$B$1:$BX$1,0),FALSE))/$AC130,"")</f>
        <v/>
      </c>
      <c r="BF130" s="244" t="str">
        <f t="shared" si="11"/>
        <v>Nej</v>
      </c>
      <c r="BG130" s="283" t="str">
        <f>IF($BF130="ja",VLOOKUP($B130,'Egen hetvattenprod'!$B$1:$BX$550,MATCH("Andelen klimatgaser med fossilt ursprung för avfall ()",'Egen hetvattenprod'!$B$1:$BX$1,0),FALSE),"")</f>
        <v/>
      </c>
      <c r="BH130" s="283" t="str">
        <f>IF($BF130="ja",VLOOKUP($B130,Kraftvärmeprod!$B$1:$BX$550,MATCH("Andelen klimatgaser med fossilt ursprung för avfall ()",Kraftvärmeprod!$B$1:$BX$1,0),FALSE),"")</f>
        <v/>
      </c>
      <c r="BI130" s="307" t="str">
        <f>IF($BF130="ja",VLOOKUP($B130,'Egen hetvattenprod'!$B$1:$BX$550,MATCH("Avfall (GWh)",'Egen hetvattenprod'!$B$1:$BX$1,0),FALSE),"")</f>
        <v/>
      </c>
      <c r="BJ130" s="307" t="str">
        <f>IF($BF130="ja",VLOOKUP($B130,'Slutlig allokering kvv'!$B$1:$BX$550,MATCH("Avfall (GWh)",'Slutlig allokering kvv'!$B$1:$BX$1,0),FALSE),"")</f>
        <v/>
      </c>
      <c r="BK130" s="307" t="str">
        <f>IF($BF130="ja",VLOOKUP($B130,'Köpt hetvatten'!$B$1:$BX$550,MATCH("Avfall i köpt hetvatten",'Köpt hetvatten'!$B$1:$BX$1,0),FALSE),"")</f>
        <v/>
      </c>
      <c r="BL130" s="307" t="str">
        <f>IF($BF130="ja",VLOOKUP($B130,'Egen hetvattenprod'!$B$1:$BX$550,MATCH("Värde enligt ovan. (%)",'Egen hetvattenprod'!$B$1:$BX$1,0),FALSE),"")</f>
        <v/>
      </c>
      <c r="BM130" s="307" t="str">
        <f>IF($BF130="ja",VLOOKUP($B130,Kraftvärmeprod!$B$1:$BX$550,MATCH("Värde enligt ovan. (%)",Kraftvärmeprod!$B$1:$BX$1,0),FALSE),"")</f>
        <v/>
      </c>
      <c r="BN130" s="307"/>
      <c r="BO130" s="307"/>
      <c r="BP130" s="307"/>
      <c r="BQ130" s="307" t="str">
        <f>IF($BF130="ja",VLOOKUP($B130,'Egen hetvattenprod'!$B$1:$BX$550,MATCH("Tillförd olja (fossil) vid avfallsförbränning (GWh)",'Egen hetvattenprod'!$B$1:$BX$1,0),FALSE),"")</f>
        <v/>
      </c>
      <c r="BR130" s="307" t="str">
        <f>IF($BF130="ja",VLOOKUP($B130,Kraftvärmeprod!$B$1:$BX$550,MATCH("Tillförd olja (fossil) vid avfallsförbränning (GWh)",Kraftvärmeprod!$B$1:$BX$1,0),FALSE),"")</f>
        <v/>
      </c>
    </row>
    <row r="131" spans="1:70" x14ac:dyDescent="0.25">
      <c r="A131" s="2" t="str">
        <f>'Miljövärden för publ företag'!B133</f>
        <v>Lantmännen Agrovärme AB</v>
      </c>
      <c r="B131" s="2" t="str">
        <f>'Miljövärden för publ företag'!C133</f>
        <v>Ed</v>
      </c>
      <c r="C131" s="312">
        <f>IFERROR(VLOOKUP($B131,Totalt!$B$1:$AQ$554,MATCH(C$2,Totalt!$B$1:$AQ$1,0),FALSE),"")</f>
        <v>0</v>
      </c>
      <c r="D131" s="312">
        <f>IFERROR(VLOOKUP($B131,Totalt!$B$1:$AQ$554,MATCH(D$2,Totalt!$B$1:$AQ$1,0),FALSE),"")</f>
        <v>0.41299999999999998</v>
      </c>
      <c r="E131" s="312">
        <f>IFERROR(VLOOKUP($B131,Totalt!$B$1:$AQ$554,MATCH(E$2,Totalt!$B$1:$AQ$1,0),FALSE),"")</f>
        <v>0</v>
      </c>
      <c r="F131" s="312">
        <f>IFERROR(VLOOKUP($B131,Totalt!$B$1:$AQ$554,MATCH(F$2,Totalt!$B$1:$AQ$1,0),FALSE),"")</f>
        <v>0</v>
      </c>
      <c r="G131" s="312">
        <f>IFERROR(VLOOKUP($B131,Totalt!$B$1:$AQ$554,MATCH(G$2,Totalt!$B$1:$AQ$1,0),FALSE),"")</f>
        <v>0</v>
      </c>
      <c r="H131" s="312">
        <f>IFERROR(VLOOKUP($B131,Totalt!$B$1:$AQ$554,MATCH(H$2,Totalt!$B$1:$AQ$1,0),FALSE),"")</f>
        <v>0</v>
      </c>
      <c r="I131" s="312">
        <f>IFERROR(VLOOKUP($B131,Totalt!$B$1:$AQ$554,MATCH(I$2,Totalt!$B$1:$AQ$1,0),FALSE),"")</f>
        <v>0</v>
      </c>
      <c r="J131" s="312">
        <f>IFERROR(VLOOKUP($B131,Totalt!$B$1:$AQ$554,MATCH(J$2,Totalt!$B$1:$AQ$1,0),FALSE),"")</f>
        <v>0</v>
      </c>
      <c r="K131" s="312">
        <f>IFERROR(VLOOKUP($B131,Totalt!$B$1:$AQ$554,MATCH(K$2,Totalt!$B$1:$AQ$1,0),FALSE),"")</f>
        <v>0</v>
      </c>
      <c r="L131" s="312">
        <f>IFERROR(VLOOKUP($B131,Totalt!$B$1:$AQ$554,MATCH(L$2,Totalt!$B$1:$AQ$1,0),FALSE),"")</f>
        <v>0</v>
      </c>
      <c r="M131" s="312">
        <f>IFERROR(VLOOKUP($B131,Totalt!$B$1:$AQ$554,MATCH(M$2,Totalt!$B$1:$AQ$1,0),FALSE),"")</f>
        <v>0</v>
      </c>
      <c r="N131" s="312">
        <f>IFERROR(VLOOKUP($B131,Totalt!$B$1:$AQ$554,MATCH(N$2,Totalt!$B$1:$AQ$1,0),FALSE),"")</f>
        <v>0</v>
      </c>
      <c r="O131" s="312">
        <f>IFERROR(VLOOKUP($B131,Totalt!$B$1:$AQ$554,MATCH(O$2,Totalt!$B$1:$AQ$1,0),FALSE),"")</f>
        <v>0</v>
      </c>
      <c r="P131" s="312">
        <f>IFERROR(VLOOKUP($B131,Totalt!$B$1:$AQ$554,MATCH(P$2,Totalt!$B$1:$AQ$1,0),FALSE),"")</f>
        <v>9.4440000000000008</v>
      </c>
      <c r="Q131" s="312">
        <f>IFERROR(VLOOKUP($B131,Totalt!$B$1:$AQ$554,MATCH(Q$2,Totalt!$B$1:$AQ$1,0),FALSE),"")</f>
        <v>0</v>
      </c>
      <c r="R131" s="312">
        <f>IFERROR(VLOOKUP($B131,Totalt!$B$1:$AQ$554,MATCH(R$2,Totalt!$B$1:$AQ$1,0),FALSE),"")</f>
        <v>0</v>
      </c>
      <c r="S131" s="312">
        <f>IFERROR(VLOOKUP($B131,Totalt!$B$1:$AQ$554,MATCH(S$2,Totalt!$B$1:$AQ$1,0),FALSE),"")</f>
        <v>0</v>
      </c>
      <c r="T131" s="312">
        <f>IFERROR(VLOOKUP($B131,Totalt!$B$1:$AQ$554,MATCH(T$2,Totalt!$B$1:$AQ$1,0),FALSE),"")</f>
        <v>0</v>
      </c>
      <c r="U131" s="312">
        <f>IFERROR(VLOOKUP($B131,Totalt!$B$1:$AQ$554,MATCH(U$2,Totalt!$B$1:$AQ$1,0),FALSE),"")</f>
        <v>0</v>
      </c>
      <c r="V131" s="312">
        <f>IFERROR(VLOOKUP($B131,Totalt!$B$1:$AQ$554,MATCH(V$2,Totalt!$B$1:$AQ$1,0),FALSE),"")</f>
        <v>0</v>
      </c>
      <c r="W131" s="312">
        <f>IFERROR(VLOOKUP($B131,Totalt!$B$1:$AQ$554,MATCH(W$2,Totalt!$B$1:$AQ$1,0),FALSE),"")</f>
        <v>0</v>
      </c>
      <c r="X131" s="312">
        <f>IFERROR(VLOOKUP($B131,Totalt!$B$1:$AQ$554,MATCH(X$2,Totalt!$B$1:$AQ$1,0),FALSE),"")</f>
        <v>0</v>
      </c>
      <c r="Y131" s="312">
        <f>IFERROR(VLOOKUP($B131,Totalt!$B$1:$AQ$554,MATCH(Y$2,Totalt!$B$1:$AQ$1,0),FALSE),"")</f>
        <v>0</v>
      </c>
      <c r="Z131" s="312">
        <f>IFERROR(VLOOKUP($B131,Totalt!$B$1:$AQ$554,MATCH(Z$2,Totalt!$B$1:$AQ$1,0),FALSE),"")</f>
        <v>0</v>
      </c>
      <c r="AA131" s="312">
        <f>IFERROR(VLOOKUP($B131,Totalt!$B$1:$AQ$554,MATCH(AA$2,Totalt!$B$1:$AQ$1,0),FALSE),"")</f>
        <v>0</v>
      </c>
      <c r="AB131" s="312">
        <f>IFERROR(VLOOKUP($B131,Totalt!$B$1:$AQ$554,MATCH(AB$2,Totalt!$B$1:$AQ$1,0),FALSE),"")</f>
        <v>0</v>
      </c>
      <c r="AC131" s="312">
        <f>IFERROR(VLOOKUP($B131,Totalt!$B$1:$AQ$554,MATCH(AC$2,Totalt!$B$1:$AQ$1,0),FALSE),"")</f>
        <v>0</v>
      </c>
      <c r="AD131" s="312">
        <f>IFERROR(VLOOKUP($B131,Totalt!$B$1:$AQ$554,MATCH(AD$2,Totalt!$B$1:$AQ$1,0),FALSE),"")</f>
        <v>0</v>
      </c>
      <c r="AE131" s="312">
        <f>IFERROR(VLOOKUP($B131,Totalt!$B$1:$AQ$554,MATCH(AE$2,Totalt!$B$1:$AQ$1,0),FALSE),"")</f>
        <v>0</v>
      </c>
      <c r="AF131" s="312">
        <f>IFERROR(VLOOKUP($B131,Totalt!$B$1:$AQ$554,MATCH(AF$2,Totalt!$B$1:$AQ$1,0),FALSE),"")</f>
        <v>0.22020000000000001</v>
      </c>
      <c r="AG131" s="312">
        <f>IFERROR(VLOOKUP($B131,Totalt!$B$1:$AQ$554,MATCH(AG$2,Totalt!$B$1:$AQ$1,0),FALSE),"")</f>
        <v>0</v>
      </c>
      <c r="AI131" s="245">
        <f t="shared" si="9"/>
        <v>10.077200000000001</v>
      </c>
      <c r="AJ131" s="246">
        <f>IF(ISERROR(1/VLOOKUP($B131,Leveranser!$B$1:$S$500,MATCH("såld värme (gwh)",Leveranser!$B$1:$S$1,0),FALSE)),"",VLOOKUP($B131,Leveranser!$B$1:$S$500,MATCH("såld värme (gwh)",Leveranser!$B$1:$S$1,0),FALSE))</f>
        <v>7.34</v>
      </c>
      <c r="AK131" t="str">
        <f>IFERROR(IF(VLOOKUP($B131,Totalt!$B$1:$AQ$554,MATCH(AK$2,Totalt!$B$1:$AQ$1,0),FALSE)="","",VLOOKUP($B131,Totalt!$B$1:$AQ$554,MATCH(AK$2,Totalt!$B$1:$AQ$1,0),FALSE)),"")</f>
        <v/>
      </c>
      <c r="AM131" s="247" t="str">
        <f>IF(B131&lt;&gt;"",IF(VLOOKUP($B131,Totalt!$B$1:$AQ$554,MATCH("Kvalitetsgranskad:",Totalt!$B$1:$AQ$1,0),FALSE)="ja",VLOOKUP($B131,Miljö!$B$1:$AG$479,MATCH(AM$2,Miljö!$B$1:$AK$1,0),FALSE),""),"")</f>
        <v>Ja</v>
      </c>
      <c r="AN131" s="247" t="str">
        <f>IF(AM131="ja",VLOOKUP($B131,Miljö!$B$1:$J$479,MATCH("Typ av ursprungsspecificerad el   (Om inget värde anges används Nordisk residualmix, se inforuta) ()",Miljö!$B$1:$J$1,0),FALSE),IF(AM131="nej","Nordisk residualel",""))</f>
        <v>'Vattenkraft'</v>
      </c>
      <c r="AO131" s="247">
        <f>IF(AM131="","",VLOOKUP($B131,Miljö!$B$1:$J$479,MATCH("Fossilandel för ursprungspecificerad el ()",Miljö!$B$1:$J$1,0),FALSE))</f>
        <v>0</v>
      </c>
      <c r="AP131" s="247">
        <f>IF(AM131="","",IFERROR(VLOOKUP($B131,Miljö!$B$1:$J$479,MATCH("Kärnkraftsandel för ursprungsspecificerad el ()",Miljö!$B$1:$J$1,0),FALSE)/1,0))</f>
        <v>0</v>
      </c>
      <c r="AQ131" s="247">
        <f t="shared" si="10"/>
        <v>1</v>
      </c>
      <c r="AR131" s="52"/>
      <c r="AS131" s="247" t="str">
        <f t="shared" ref="AS131:AS194" si="12">IF(B131&lt;&gt;"",IF(AND(AG131&gt;0,AG131&lt;&gt;""),"Ja","Nej"),"")</f>
        <v>Nej</v>
      </c>
      <c r="AT131" s="247" t="str">
        <f>IF(AS131="ja",VLOOKUP($B131,Miljö!$B$1:$O$500,MATCH("Fossil andel i procent (%)",Miljö!$B$1:$O$1,0),FALSE)/100,"")</f>
        <v/>
      </c>
      <c r="AU131" s="52"/>
      <c r="AV131" s="247" t="str">
        <f t="shared" ref="AV131:AV194" si="13">IF(B131&lt;&gt;"",IF(AND(AB131&gt;0,AB131&lt;&gt;""),"Ja","Nej"),"")</f>
        <v>Nej</v>
      </c>
      <c r="AW131" s="247" t="str">
        <f>IF(AV131="ja",VLOOKUP($B131,'Egen hetvattenprod'!$B$1:$AO$500,MATCH("Värmekälla till värmepumpar ()",'Egen hetvattenprod'!$B$1:$AO$1,0),FALSE),"")</f>
        <v/>
      </c>
      <c r="AY131" s="244" t="str">
        <f t="shared" ref="AY131:AY194" si="14">IF(B131&lt;&gt;"",IF(AND(AC131&gt;0,AC131&lt;&gt;""),"Ja","Nej"),"")</f>
        <v>Nej</v>
      </c>
      <c r="AZ131" s="283" t="str">
        <f>IF($AY131="ja",(VLOOKUP($B131,'Egen hetvattenprod'!$B$1:$BX$550,MATCH(AZ$2,'Egen hetvattenprod'!$B$1:$BX$1,0),FALSE)+VLOOKUP($B131,Kraftvärmeprod!$B$1:$BX$550,MATCH(AZ$2,Kraftvärmeprod!$B$1:$BX$1,0),FALSE))/$AC131,"")</f>
        <v/>
      </c>
      <c r="BA131" s="283" t="str">
        <f>IF($AY131="ja",(VLOOKUP($B131,'Egen hetvattenprod'!$B$1:$BX$550,MATCH(BA$2,'Egen hetvattenprod'!$B$1:$BX$1,0),FALSE)+VLOOKUP($B131,Kraftvärmeprod!$B$1:$BX$550,MATCH(BA$2,Kraftvärmeprod!$B$1:$BX$1,0),FALSE))/$AC131,"")</f>
        <v/>
      </c>
      <c r="BB131" s="283" t="str">
        <f>IF($AY131="ja",(VLOOKUP($B131,'Egen hetvattenprod'!$B$1:$BX$550,MATCH(BB$2,'Egen hetvattenprod'!$B$1:$BX$1,0),FALSE)+VLOOKUP($B131,Kraftvärmeprod!$B$1:$BX$550,MATCH(BB$2,Kraftvärmeprod!$B$1:$BX$1,0),FALSE))/$AC131,"")</f>
        <v/>
      </c>
      <c r="BC131" s="283" t="str">
        <f>IF($AY131="ja",(VLOOKUP($B131,'Egen hetvattenprod'!$B$1:$BX$550,MATCH(BC$2,'Egen hetvattenprod'!$B$1:$BX$1,0),FALSE)+VLOOKUP($B131,Kraftvärmeprod!$B$1:$BX$550,MATCH(BC$2,Kraftvärmeprod!$B$1:$BX$1,0),FALSE))/$AC131,"")</f>
        <v/>
      </c>
      <c r="BD131" s="283" t="str">
        <f>IF($AY131="ja",(VLOOKUP($B131,'Egen hetvattenprod'!$B$1:$BX$550,MATCH(BD$2,'Egen hetvattenprod'!$B$1:$BX$1,0),FALSE)+VLOOKUP($B131,Kraftvärmeprod!$B$1:$BX$550,MATCH(BD$2,Kraftvärmeprod!$B$1:$BX$1,0),FALSE))/$AC131,"")</f>
        <v/>
      </c>
      <c r="BF131" s="244" t="str">
        <f t="shared" si="11"/>
        <v>Nej</v>
      </c>
      <c r="BG131" s="283" t="str">
        <f>IF($BF131="ja",VLOOKUP($B131,'Egen hetvattenprod'!$B$1:$BX$550,MATCH("Andelen klimatgaser med fossilt ursprung för avfall ()",'Egen hetvattenprod'!$B$1:$BX$1,0),FALSE),"")</f>
        <v/>
      </c>
      <c r="BH131" s="283" t="str">
        <f>IF($BF131="ja",VLOOKUP($B131,Kraftvärmeprod!$B$1:$BX$550,MATCH("Andelen klimatgaser med fossilt ursprung för avfall ()",Kraftvärmeprod!$B$1:$BX$1,0),FALSE),"")</f>
        <v/>
      </c>
      <c r="BI131" s="307" t="str">
        <f>IF($BF131="ja",VLOOKUP($B131,'Egen hetvattenprod'!$B$1:$BX$550,MATCH("Avfall (GWh)",'Egen hetvattenprod'!$B$1:$BX$1,0),FALSE),"")</f>
        <v/>
      </c>
      <c r="BJ131" s="307" t="str">
        <f>IF($BF131="ja",VLOOKUP($B131,'Slutlig allokering kvv'!$B$1:$BX$550,MATCH("Avfall (GWh)",'Slutlig allokering kvv'!$B$1:$BX$1,0),FALSE),"")</f>
        <v/>
      </c>
      <c r="BK131" s="307" t="str">
        <f>IF($BF131="ja",VLOOKUP($B131,'Köpt hetvatten'!$B$1:$BX$550,MATCH("Avfall i köpt hetvatten",'Köpt hetvatten'!$B$1:$BX$1,0),FALSE),"")</f>
        <v/>
      </c>
      <c r="BL131" s="307" t="str">
        <f>IF($BF131="ja",VLOOKUP($B131,'Egen hetvattenprod'!$B$1:$BX$550,MATCH("Värde enligt ovan. (%)",'Egen hetvattenprod'!$B$1:$BX$1,0),FALSE),"")</f>
        <v/>
      </c>
      <c r="BM131" s="307" t="str">
        <f>IF($BF131="ja",VLOOKUP($B131,Kraftvärmeprod!$B$1:$BX$550,MATCH("Värde enligt ovan. (%)",Kraftvärmeprod!$B$1:$BX$1,0),FALSE),"")</f>
        <v/>
      </c>
      <c r="BN131" s="307"/>
      <c r="BO131" s="307"/>
      <c r="BP131" s="307"/>
      <c r="BQ131" s="307" t="str">
        <f>IF($BF131="ja",VLOOKUP($B131,'Egen hetvattenprod'!$B$1:$BX$550,MATCH("Tillförd olja (fossil) vid avfallsförbränning (GWh)",'Egen hetvattenprod'!$B$1:$BX$1,0),FALSE),"")</f>
        <v/>
      </c>
      <c r="BR131" s="307" t="str">
        <f>IF($BF131="ja",VLOOKUP($B131,Kraftvärmeprod!$B$1:$BX$550,MATCH("Tillförd olja (fossil) vid avfallsförbränning (GWh)",Kraftvärmeprod!$B$1:$BX$1,0),FALSE),"")</f>
        <v/>
      </c>
    </row>
    <row r="132" spans="1:70" x14ac:dyDescent="0.25">
      <c r="A132" s="2" t="str">
        <f>'Miljövärden för publ företag'!B134</f>
        <v>Lantmännen Agrovärme AB</v>
      </c>
      <c r="B132" s="2" t="str">
        <f>'Miljövärden för publ företag'!C134</f>
        <v>Grästorp</v>
      </c>
      <c r="C132" s="312">
        <f>IFERROR(VLOOKUP($B132,Totalt!$B$1:$AQ$554,MATCH(C$2,Totalt!$B$1:$AQ$1,0),FALSE),"")</f>
        <v>0</v>
      </c>
      <c r="D132" s="312">
        <f>IFERROR(VLOOKUP($B132,Totalt!$B$1:$AQ$554,MATCH(D$2,Totalt!$B$1:$AQ$1,0),FALSE),"")</f>
        <v>0.43099999999999999</v>
      </c>
      <c r="E132" s="312">
        <f>IFERROR(VLOOKUP($B132,Totalt!$B$1:$AQ$554,MATCH(E$2,Totalt!$B$1:$AQ$1,0),FALSE),"")</f>
        <v>0</v>
      </c>
      <c r="F132" s="312">
        <f>IFERROR(VLOOKUP($B132,Totalt!$B$1:$AQ$554,MATCH(F$2,Totalt!$B$1:$AQ$1,0),FALSE),"")</f>
        <v>0</v>
      </c>
      <c r="G132" s="312">
        <f>IFERROR(VLOOKUP($B132,Totalt!$B$1:$AQ$554,MATCH(G$2,Totalt!$B$1:$AQ$1,0),FALSE),"")</f>
        <v>0</v>
      </c>
      <c r="H132" s="312">
        <f>IFERROR(VLOOKUP($B132,Totalt!$B$1:$AQ$554,MATCH(H$2,Totalt!$B$1:$AQ$1,0),FALSE),"")</f>
        <v>0</v>
      </c>
      <c r="I132" s="312">
        <f>IFERROR(VLOOKUP($B132,Totalt!$B$1:$AQ$554,MATCH(I$2,Totalt!$B$1:$AQ$1,0),FALSE),"")</f>
        <v>0</v>
      </c>
      <c r="J132" s="312">
        <f>IFERROR(VLOOKUP($B132,Totalt!$B$1:$AQ$554,MATCH(J$2,Totalt!$B$1:$AQ$1,0),FALSE),"")</f>
        <v>0</v>
      </c>
      <c r="K132" s="312">
        <f>IFERROR(VLOOKUP($B132,Totalt!$B$1:$AQ$554,MATCH(K$2,Totalt!$B$1:$AQ$1,0),FALSE),"")</f>
        <v>0</v>
      </c>
      <c r="L132" s="312">
        <f>IFERROR(VLOOKUP($B132,Totalt!$B$1:$AQ$554,MATCH(L$2,Totalt!$B$1:$AQ$1,0),FALSE),"")</f>
        <v>0</v>
      </c>
      <c r="M132" s="312">
        <f>IFERROR(VLOOKUP($B132,Totalt!$B$1:$AQ$554,MATCH(M$2,Totalt!$B$1:$AQ$1,0),FALSE),"")</f>
        <v>0</v>
      </c>
      <c r="N132" s="312">
        <f>IFERROR(VLOOKUP($B132,Totalt!$B$1:$AQ$554,MATCH(N$2,Totalt!$B$1:$AQ$1,0),FALSE),"")</f>
        <v>0</v>
      </c>
      <c r="O132" s="312">
        <f>IFERROR(VLOOKUP($B132,Totalt!$B$1:$AQ$554,MATCH(O$2,Totalt!$B$1:$AQ$1,0),FALSE),"")</f>
        <v>0</v>
      </c>
      <c r="P132" s="312">
        <f>IFERROR(VLOOKUP($B132,Totalt!$B$1:$AQ$554,MATCH(P$2,Totalt!$B$1:$AQ$1,0),FALSE),"")</f>
        <v>10.911</v>
      </c>
      <c r="Q132" s="312">
        <f>IFERROR(VLOOKUP($B132,Totalt!$B$1:$AQ$554,MATCH(Q$2,Totalt!$B$1:$AQ$1,0),FALSE),"")</f>
        <v>0</v>
      </c>
      <c r="R132" s="312">
        <f>IFERROR(VLOOKUP($B132,Totalt!$B$1:$AQ$554,MATCH(R$2,Totalt!$B$1:$AQ$1,0),FALSE),"")</f>
        <v>0</v>
      </c>
      <c r="S132" s="312">
        <f>IFERROR(VLOOKUP($B132,Totalt!$B$1:$AQ$554,MATCH(S$2,Totalt!$B$1:$AQ$1,0),FALSE),"")</f>
        <v>0</v>
      </c>
      <c r="T132" s="312">
        <f>IFERROR(VLOOKUP($B132,Totalt!$B$1:$AQ$554,MATCH(T$2,Totalt!$B$1:$AQ$1,0),FALSE),"")</f>
        <v>0</v>
      </c>
      <c r="U132" s="312">
        <f>IFERROR(VLOOKUP($B132,Totalt!$B$1:$AQ$554,MATCH(U$2,Totalt!$B$1:$AQ$1,0),FALSE),"")</f>
        <v>0</v>
      </c>
      <c r="V132" s="312">
        <f>IFERROR(VLOOKUP($B132,Totalt!$B$1:$AQ$554,MATCH(V$2,Totalt!$B$1:$AQ$1,0),FALSE),"")</f>
        <v>0</v>
      </c>
      <c r="W132" s="312">
        <f>IFERROR(VLOOKUP($B132,Totalt!$B$1:$AQ$554,MATCH(W$2,Totalt!$B$1:$AQ$1,0),FALSE),"")</f>
        <v>0</v>
      </c>
      <c r="X132" s="312">
        <f>IFERROR(VLOOKUP($B132,Totalt!$B$1:$AQ$554,MATCH(X$2,Totalt!$B$1:$AQ$1,0),FALSE),"")</f>
        <v>3.1920000000000002</v>
      </c>
      <c r="Y132" s="312">
        <f>IFERROR(VLOOKUP($B132,Totalt!$B$1:$AQ$554,MATCH(Y$2,Totalt!$B$1:$AQ$1,0),FALSE),"")</f>
        <v>0</v>
      </c>
      <c r="Z132" s="312">
        <f>IFERROR(VLOOKUP($B132,Totalt!$B$1:$AQ$554,MATCH(Z$2,Totalt!$B$1:$AQ$1,0),FALSE),"")</f>
        <v>0</v>
      </c>
      <c r="AA132" s="312">
        <f>IFERROR(VLOOKUP($B132,Totalt!$B$1:$AQ$554,MATCH(AA$2,Totalt!$B$1:$AQ$1,0),FALSE),"")</f>
        <v>0</v>
      </c>
      <c r="AB132" s="312">
        <f>IFERROR(VLOOKUP($B132,Totalt!$B$1:$AQ$554,MATCH(AB$2,Totalt!$B$1:$AQ$1,0),FALSE),"")</f>
        <v>0</v>
      </c>
      <c r="AC132" s="312">
        <f>IFERROR(VLOOKUP($B132,Totalt!$B$1:$AQ$554,MATCH(AC$2,Totalt!$B$1:$AQ$1,0),FALSE),"")</f>
        <v>0</v>
      </c>
      <c r="AD132" s="312">
        <f>IFERROR(VLOOKUP($B132,Totalt!$B$1:$AQ$554,MATCH(AD$2,Totalt!$B$1:$AQ$1,0),FALSE),"")</f>
        <v>0</v>
      </c>
      <c r="AE132" s="312">
        <f>IFERROR(VLOOKUP($B132,Totalt!$B$1:$AQ$554,MATCH(AE$2,Totalt!$B$1:$AQ$1,0),FALSE),"")</f>
        <v>0</v>
      </c>
      <c r="AF132" s="312">
        <f>IFERROR(VLOOKUP($B132,Totalt!$B$1:$AQ$554,MATCH(AF$2,Totalt!$B$1:$AQ$1,0),FALSE),"")</f>
        <v>0.31559999999999999</v>
      </c>
      <c r="AG132" s="312">
        <f>IFERROR(VLOOKUP($B132,Totalt!$B$1:$AQ$554,MATCH(AG$2,Totalt!$B$1:$AQ$1,0),FALSE),"")</f>
        <v>0</v>
      </c>
      <c r="AI132" s="245">
        <f t="shared" ref="AI132:AI195" si="15">IF(B132&lt;&gt;"",SUM(C132:AG132),"")</f>
        <v>14.849599999999999</v>
      </c>
      <c r="AJ132" s="246">
        <f>IF(ISERROR(1/VLOOKUP($B132,Leveranser!$B$1:$S$500,MATCH("såld värme (gwh)",Leveranser!$B$1:$S$1,0),FALSE)),"",VLOOKUP($B132,Leveranser!$B$1:$S$500,MATCH("såld värme (gwh)",Leveranser!$B$1:$S$1,0),FALSE))</f>
        <v>10.52</v>
      </c>
      <c r="AK132" t="str">
        <f>IFERROR(IF(VLOOKUP($B132,Totalt!$B$1:$AQ$554,MATCH(AK$2,Totalt!$B$1:$AQ$1,0),FALSE)="","",VLOOKUP($B132,Totalt!$B$1:$AQ$554,MATCH(AK$2,Totalt!$B$1:$AQ$1,0),FALSE)),"")</f>
        <v/>
      </c>
      <c r="AM132" s="247" t="str">
        <f>IF(B132&lt;&gt;"",IF(VLOOKUP($B132,Totalt!$B$1:$AQ$554,MATCH("Kvalitetsgranskad:",Totalt!$B$1:$AQ$1,0),FALSE)="ja",VLOOKUP($B132,Miljö!$B$1:$AG$479,MATCH(AM$2,Miljö!$B$1:$AK$1,0),FALSE),""),"")</f>
        <v>Ja</v>
      </c>
      <c r="AN132" s="247" t="str">
        <f>IF(AM132="ja",VLOOKUP($B132,Miljö!$B$1:$J$479,MATCH("Typ av ursprungsspecificerad el   (Om inget värde anges används Nordisk residualmix, se inforuta) ()",Miljö!$B$1:$J$1,0),FALSE),IF(AM132="nej","Nordisk residualel",""))</f>
        <v>'Vattenkraft'</v>
      </c>
      <c r="AO132" s="247">
        <f>IF(AM132="","",VLOOKUP($B132,Miljö!$B$1:$J$479,MATCH("Fossilandel för ursprungspecificerad el ()",Miljö!$B$1:$J$1,0),FALSE))</f>
        <v>0</v>
      </c>
      <c r="AP132" s="247">
        <f>IF(AM132="","",IFERROR(VLOOKUP($B132,Miljö!$B$1:$J$479,MATCH("Kärnkraftsandel för ursprungsspecificerad el ()",Miljö!$B$1:$J$1,0),FALSE)/1,0))</f>
        <v>0</v>
      </c>
      <c r="AQ132" s="247">
        <f t="shared" ref="AQ132:AQ195" si="16">IF(AM132="","",1-AO132-AP132)</f>
        <v>1</v>
      </c>
      <c r="AR132" s="52"/>
      <c r="AS132" s="247" t="str">
        <f t="shared" si="12"/>
        <v>Nej</v>
      </c>
      <c r="AT132" s="247" t="str">
        <f>IF(AS132="ja",VLOOKUP($B132,Miljö!$B$1:$O$500,MATCH("Fossil andel i procent (%)",Miljö!$B$1:$O$1,0),FALSE)/100,"")</f>
        <v/>
      </c>
      <c r="AU132" s="52"/>
      <c r="AV132" s="247" t="str">
        <f t="shared" si="13"/>
        <v>Nej</v>
      </c>
      <c r="AW132" s="247" t="str">
        <f>IF(AV132="ja",VLOOKUP($B132,'Egen hetvattenprod'!$B$1:$AO$500,MATCH("Värmekälla till värmepumpar ()",'Egen hetvattenprod'!$B$1:$AO$1,0),FALSE),"")</f>
        <v/>
      </c>
      <c r="AY132" s="244" t="str">
        <f t="shared" si="14"/>
        <v>Nej</v>
      </c>
      <c r="AZ132" s="283" t="str">
        <f>IF($AY132="ja",(VLOOKUP($B132,'Egen hetvattenprod'!$B$1:$BX$550,MATCH(AZ$2,'Egen hetvattenprod'!$B$1:$BX$1,0),FALSE)+VLOOKUP($B132,Kraftvärmeprod!$B$1:$BX$550,MATCH(AZ$2,Kraftvärmeprod!$B$1:$BX$1,0),FALSE))/$AC132,"")</f>
        <v/>
      </c>
      <c r="BA132" s="283" t="str">
        <f>IF($AY132="ja",(VLOOKUP($B132,'Egen hetvattenprod'!$B$1:$BX$550,MATCH(BA$2,'Egen hetvattenprod'!$B$1:$BX$1,0),FALSE)+VLOOKUP($B132,Kraftvärmeprod!$B$1:$BX$550,MATCH(BA$2,Kraftvärmeprod!$B$1:$BX$1,0),FALSE))/$AC132,"")</f>
        <v/>
      </c>
      <c r="BB132" s="283" t="str">
        <f>IF($AY132="ja",(VLOOKUP($B132,'Egen hetvattenprod'!$B$1:$BX$550,MATCH(BB$2,'Egen hetvattenprod'!$B$1:$BX$1,0),FALSE)+VLOOKUP($B132,Kraftvärmeprod!$B$1:$BX$550,MATCH(BB$2,Kraftvärmeprod!$B$1:$BX$1,0),FALSE))/$AC132,"")</f>
        <v/>
      </c>
      <c r="BC132" s="283" t="str">
        <f>IF($AY132="ja",(VLOOKUP($B132,'Egen hetvattenprod'!$B$1:$BX$550,MATCH(BC$2,'Egen hetvattenprod'!$B$1:$BX$1,0),FALSE)+VLOOKUP($B132,Kraftvärmeprod!$B$1:$BX$550,MATCH(BC$2,Kraftvärmeprod!$B$1:$BX$1,0),FALSE))/$AC132,"")</f>
        <v/>
      </c>
      <c r="BD132" s="283" t="str">
        <f>IF($AY132="ja",(VLOOKUP($B132,'Egen hetvattenprod'!$B$1:$BX$550,MATCH(BD$2,'Egen hetvattenprod'!$B$1:$BX$1,0),FALSE)+VLOOKUP($B132,Kraftvärmeprod!$B$1:$BX$550,MATCH(BD$2,Kraftvärmeprod!$B$1:$BX$1,0),FALSE))/$AC132,"")</f>
        <v/>
      </c>
      <c r="BF132" s="244" t="str">
        <f t="shared" ref="BF132:BF195" si="17">IF(B132&lt;&gt;"",IF(AND(I132&gt;0,I132&lt;&gt;""),"Ja","Nej"),"")</f>
        <v>Nej</v>
      </c>
      <c r="BG132" s="283" t="str">
        <f>IF($BF132="ja",VLOOKUP($B132,'Egen hetvattenprod'!$B$1:$BX$550,MATCH("Andelen klimatgaser med fossilt ursprung för avfall ()",'Egen hetvattenprod'!$B$1:$BX$1,0),FALSE),"")</f>
        <v/>
      </c>
      <c r="BH132" s="283" t="str">
        <f>IF($BF132="ja",VLOOKUP($B132,Kraftvärmeprod!$B$1:$BX$550,MATCH("Andelen klimatgaser med fossilt ursprung för avfall ()",Kraftvärmeprod!$B$1:$BX$1,0),FALSE),"")</f>
        <v/>
      </c>
      <c r="BI132" s="307" t="str">
        <f>IF($BF132="ja",VLOOKUP($B132,'Egen hetvattenprod'!$B$1:$BX$550,MATCH("Avfall (GWh)",'Egen hetvattenprod'!$B$1:$BX$1,0),FALSE),"")</f>
        <v/>
      </c>
      <c r="BJ132" s="307" t="str">
        <f>IF($BF132="ja",VLOOKUP($B132,'Slutlig allokering kvv'!$B$1:$BX$550,MATCH("Avfall (GWh)",'Slutlig allokering kvv'!$B$1:$BX$1,0),FALSE),"")</f>
        <v/>
      </c>
      <c r="BK132" s="307" t="str">
        <f>IF($BF132="ja",VLOOKUP($B132,'Köpt hetvatten'!$B$1:$BX$550,MATCH("Avfall i köpt hetvatten",'Köpt hetvatten'!$B$1:$BX$1,0),FALSE),"")</f>
        <v/>
      </c>
      <c r="BL132" s="307" t="str">
        <f>IF($BF132="ja",VLOOKUP($B132,'Egen hetvattenprod'!$B$1:$BX$550,MATCH("Värde enligt ovan. (%)",'Egen hetvattenprod'!$B$1:$BX$1,0),FALSE),"")</f>
        <v/>
      </c>
      <c r="BM132" s="307" t="str">
        <f>IF($BF132="ja",VLOOKUP($B132,Kraftvärmeprod!$B$1:$BX$550,MATCH("Värde enligt ovan. (%)",Kraftvärmeprod!$B$1:$BX$1,0),FALSE),"")</f>
        <v/>
      </c>
      <c r="BN132" s="307"/>
      <c r="BO132" s="307"/>
      <c r="BP132" s="307"/>
      <c r="BQ132" s="307" t="str">
        <f>IF($BF132="ja",VLOOKUP($B132,'Egen hetvattenprod'!$B$1:$BX$550,MATCH("Tillförd olja (fossil) vid avfallsförbränning (GWh)",'Egen hetvattenprod'!$B$1:$BX$1,0),FALSE),"")</f>
        <v/>
      </c>
      <c r="BR132" s="307" t="str">
        <f>IF($BF132="ja",VLOOKUP($B132,Kraftvärmeprod!$B$1:$BX$550,MATCH("Tillförd olja (fossil) vid avfallsförbränning (GWh)",Kraftvärmeprod!$B$1:$BX$1,0),FALSE),"")</f>
        <v/>
      </c>
    </row>
    <row r="133" spans="1:70" x14ac:dyDescent="0.25">
      <c r="A133" s="2" t="str">
        <f>'Miljövärden för publ företag'!B135</f>
        <v>Lantmännen Agrovärme AB</v>
      </c>
      <c r="B133" s="2" t="str">
        <f>'Miljövärden för publ företag'!C135</f>
        <v>Horred</v>
      </c>
      <c r="C133" s="312">
        <f>IFERROR(VLOOKUP($B133,Totalt!$B$1:$AQ$554,MATCH(C$2,Totalt!$B$1:$AQ$1,0),FALSE),"")</f>
        <v>0</v>
      </c>
      <c r="D133" s="312">
        <f>IFERROR(VLOOKUP($B133,Totalt!$B$1:$AQ$554,MATCH(D$2,Totalt!$B$1:$AQ$1,0),FALSE),"")</f>
        <v>0.188</v>
      </c>
      <c r="E133" s="312">
        <f>IFERROR(VLOOKUP($B133,Totalt!$B$1:$AQ$554,MATCH(E$2,Totalt!$B$1:$AQ$1,0),FALSE),"")</f>
        <v>0</v>
      </c>
      <c r="F133" s="312">
        <f>IFERROR(VLOOKUP($B133,Totalt!$B$1:$AQ$554,MATCH(F$2,Totalt!$B$1:$AQ$1,0),FALSE),"")</f>
        <v>0</v>
      </c>
      <c r="G133" s="312">
        <f>IFERROR(VLOOKUP($B133,Totalt!$B$1:$AQ$554,MATCH(G$2,Totalt!$B$1:$AQ$1,0),FALSE),"")</f>
        <v>0</v>
      </c>
      <c r="H133" s="312">
        <f>IFERROR(VLOOKUP($B133,Totalt!$B$1:$AQ$554,MATCH(H$2,Totalt!$B$1:$AQ$1,0),FALSE),"")</f>
        <v>0</v>
      </c>
      <c r="I133" s="312">
        <f>IFERROR(VLOOKUP($B133,Totalt!$B$1:$AQ$554,MATCH(I$2,Totalt!$B$1:$AQ$1,0),FALSE),"")</f>
        <v>0</v>
      </c>
      <c r="J133" s="312">
        <f>IFERROR(VLOOKUP($B133,Totalt!$B$1:$AQ$554,MATCH(J$2,Totalt!$B$1:$AQ$1,0),FALSE),"")</f>
        <v>0</v>
      </c>
      <c r="K133" s="312">
        <f>IFERROR(VLOOKUP($B133,Totalt!$B$1:$AQ$554,MATCH(K$2,Totalt!$B$1:$AQ$1,0),FALSE),"")</f>
        <v>0</v>
      </c>
      <c r="L133" s="312">
        <f>IFERROR(VLOOKUP($B133,Totalt!$B$1:$AQ$554,MATCH(L$2,Totalt!$B$1:$AQ$1,0),FALSE),"")</f>
        <v>0</v>
      </c>
      <c r="M133" s="312">
        <f>IFERROR(VLOOKUP($B133,Totalt!$B$1:$AQ$554,MATCH(M$2,Totalt!$B$1:$AQ$1,0),FALSE),"")</f>
        <v>0</v>
      </c>
      <c r="N133" s="312">
        <f>IFERROR(VLOOKUP($B133,Totalt!$B$1:$AQ$554,MATCH(N$2,Totalt!$B$1:$AQ$1,0),FALSE),"")</f>
        <v>0</v>
      </c>
      <c r="O133" s="312">
        <f>IFERROR(VLOOKUP($B133,Totalt!$B$1:$AQ$554,MATCH(O$2,Totalt!$B$1:$AQ$1,0),FALSE),"")</f>
        <v>0</v>
      </c>
      <c r="P133" s="312">
        <f>IFERROR(VLOOKUP($B133,Totalt!$B$1:$AQ$554,MATCH(P$2,Totalt!$B$1:$AQ$1,0),FALSE),"")</f>
        <v>0</v>
      </c>
      <c r="Q133" s="312">
        <f>IFERROR(VLOOKUP($B133,Totalt!$B$1:$AQ$554,MATCH(Q$2,Totalt!$B$1:$AQ$1,0),FALSE),"")</f>
        <v>0</v>
      </c>
      <c r="R133" s="312">
        <f>IFERROR(VLOOKUP($B133,Totalt!$B$1:$AQ$554,MATCH(R$2,Totalt!$B$1:$AQ$1,0),FALSE),"")</f>
        <v>0</v>
      </c>
      <c r="S133" s="312">
        <f>IFERROR(VLOOKUP($B133,Totalt!$B$1:$AQ$554,MATCH(S$2,Totalt!$B$1:$AQ$1,0),FALSE),"")</f>
        <v>8.2080000000000002</v>
      </c>
      <c r="T133" s="312">
        <f>IFERROR(VLOOKUP($B133,Totalt!$B$1:$AQ$554,MATCH(T$2,Totalt!$B$1:$AQ$1,0),FALSE),"")</f>
        <v>0</v>
      </c>
      <c r="U133" s="312">
        <f>IFERROR(VLOOKUP($B133,Totalt!$B$1:$AQ$554,MATCH(U$2,Totalt!$B$1:$AQ$1,0),FALSE),"")</f>
        <v>0</v>
      </c>
      <c r="V133" s="312">
        <f>IFERROR(VLOOKUP($B133,Totalt!$B$1:$AQ$554,MATCH(V$2,Totalt!$B$1:$AQ$1,0),FALSE),"")</f>
        <v>0</v>
      </c>
      <c r="W133" s="312">
        <f>IFERROR(VLOOKUP($B133,Totalt!$B$1:$AQ$554,MATCH(W$2,Totalt!$B$1:$AQ$1,0),FALSE),"")</f>
        <v>0</v>
      </c>
      <c r="X133" s="312">
        <f>IFERROR(VLOOKUP($B133,Totalt!$B$1:$AQ$554,MATCH(X$2,Totalt!$B$1:$AQ$1,0),FALSE),"")</f>
        <v>0</v>
      </c>
      <c r="Y133" s="312">
        <f>IFERROR(VLOOKUP($B133,Totalt!$B$1:$AQ$554,MATCH(Y$2,Totalt!$B$1:$AQ$1,0),FALSE),"")</f>
        <v>0</v>
      </c>
      <c r="Z133" s="312">
        <f>IFERROR(VLOOKUP($B133,Totalt!$B$1:$AQ$554,MATCH(Z$2,Totalt!$B$1:$AQ$1,0),FALSE),"")</f>
        <v>0</v>
      </c>
      <c r="AA133" s="312">
        <f>IFERROR(VLOOKUP($B133,Totalt!$B$1:$AQ$554,MATCH(AA$2,Totalt!$B$1:$AQ$1,0),FALSE),"")</f>
        <v>0</v>
      </c>
      <c r="AB133" s="312">
        <f>IFERROR(VLOOKUP($B133,Totalt!$B$1:$AQ$554,MATCH(AB$2,Totalt!$B$1:$AQ$1,0),FALSE),"")</f>
        <v>0</v>
      </c>
      <c r="AC133" s="312">
        <f>IFERROR(VLOOKUP($B133,Totalt!$B$1:$AQ$554,MATCH(AC$2,Totalt!$B$1:$AQ$1,0),FALSE),"")</f>
        <v>0</v>
      </c>
      <c r="AD133" s="312">
        <f>IFERROR(VLOOKUP($B133,Totalt!$B$1:$AQ$554,MATCH(AD$2,Totalt!$B$1:$AQ$1,0),FALSE),"")</f>
        <v>0</v>
      </c>
      <c r="AE133" s="312">
        <f>IFERROR(VLOOKUP($B133,Totalt!$B$1:$AQ$554,MATCH(AE$2,Totalt!$B$1:$AQ$1,0),FALSE),"")</f>
        <v>0</v>
      </c>
      <c r="AF133" s="312">
        <f>IFERROR(VLOOKUP($B133,Totalt!$B$1:$AQ$554,MATCH(AF$2,Totalt!$B$1:$AQ$1,0),FALSE),"")</f>
        <v>0.12</v>
      </c>
      <c r="AG133" s="312">
        <f>IFERROR(VLOOKUP($B133,Totalt!$B$1:$AQ$554,MATCH(AG$2,Totalt!$B$1:$AQ$1,0),FALSE),"")</f>
        <v>0</v>
      </c>
      <c r="AI133" s="245">
        <f t="shared" si="15"/>
        <v>8.516</v>
      </c>
      <c r="AJ133" s="246">
        <f>IF(ISERROR(1/VLOOKUP($B133,Leveranser!$B$1:$S$500,MATCH("såld värme (gwh)",Leveranser!$B$1:$S$1,0),FALSE)),"",VLOOKUP($B133,Leveranser!$B$1:$S$500,MATCH("såld värme (gwh)",Leveranser!$B$1:$S$1,0),FALSE))</f>
        <v>5.65</v>
      </c>
      <c r="AK133" t="str">
        <f>IFERROR(IF(VLOOKUP($B133,Totalt!$B$1:$AQ$554,MATCH(AK$2,Totalt!$B$1:$AQ$1,0),FALSE)="","",VLOOKUP($B133,Totalt!$B$1:$AQ$554,MATCH(AK$2,Totalt!$B$1:$AQ$1,0),FALSE)),"")</f>
        <v/>
      </c>
      <c r="AM133" s="247" t="str">
        <f>IF(B133&lt;&gt;"",IF(VLOOKUP($B133,Totalt!$B$1:$AQ$554,MATCH("Kvalitetsgranskad:",Totalt!$B$1:$AQ$1,0),FALSE)="ja",VLOOKUP($B133,Miljö!$B$1:$AG$479,MATCH(AM$2,Miljö!$B$1:$AK$1,0),FALSE),""),"")</f>
        <v>Ja</v>
      </c>
      <c r="AN133" s="247" t="str">
        <f>IF(AM133="ja",VLOOKUP($B133,Miljö!$B$1:$J$479,MATCH("Typ av ursprungsspecificerad el   (Om inget värde anges används Nordisk residualmix, se inforuta) ()",Miljö!$B$1:$J$1,0),FALSE),IF(AM133="nej","Nordisk residualel",""))</f>
        <v>'Vattenkraft'</v>
      </c>
      <c r="AO133" s="247">
        <f>IF(AM133="","",VLOOKUP($B133,Miljö!$B$1:$J$479,MATCH("Fossilandel för ursprungspecificerad el ()",Miljö!$B$1:$J$1,0),FALSE))</f>
        <v>0</v>
      </c>
      <c r="AP133" s="247">
        <f>IF(AM133="","",IFERROR(VLOOKUP($B133,Miljö!$B$1:$J$479,MATCH("Kärnkraftsandel för ursprungsspecificerad el ()",Miljö!$B$1:$J$1,0),FALSE)/1,0))</f>
        <v>0</v>
      </c>
      <c r="AQ133" s="247">
        <f t="shared" si="16"/>
        <v>1</v>
      </c>
      <c r="AR133" s="52"/>
      <c r="AS133" s="247" t="str">
        <f t="shared" si="12"/>
        <v>Nej</v>
      </c>
      <c r="AT133" s="247" t="str">
        <f>IF(AS133="ja",VLOOKUP($B133,Miljö!$B$1:$O$500,MATCH("Fossil andel i procent (%)",Miljö!$B$1:$O$1,0),FALSE)/100,"")</f>
        <v/>
      </c>
      <c r="AU133" s="52"/>
      <c r="AV133" s="247" t="str">
        <f t="shared" si="13"/>
        <v>Nej</v>
      </c>
      <c r="AW133" s="247" t="str">
        <f>IF(AV133="ja",VLOOKUP($B133,'Egen hetvattenprod'!$B$1:$AO$500,MATCH("Värmekälla till värmepumpar ()",'Egen hetvattenprod'!$B$1:$AO$1,0),FALSE),"")</f>
        <v/>
      </c>
      <c r="AY133" s="244" t="str">
        <f t="shared" si="14"/>
        <v>Nej</v>
      </c>
      <c r="AZ133" s="283" t="str">
        <f>IF($AY133="ja",(VLOOKUP($B133,'Egen hetvattenprod'!$B$1:$BX$550,MATCH(AZ$2,'Egen hetvattenprod'!$B$1:$BX$1,0),FALSE)+VLOOKUP($B133,Kraftvärmeprod!$B$1:$BX$550,MATCH(AZ$2,Kraftvärmeprod!$B$1:$BX$1,0),FALSE))/$AC133,"")</f>
        <v/>
      </c>
      <c r="BA133" s="283" t="str">
        <f>IF($AY133="ja",(VLOOKUP($B133,'Egen hetvattenprod'!$B$1:$BX$550,MATCH(BA$2,'Egen hetvattenprod'!$B$1:$BX$1,0),FALSE)+VLOOKUP($B133,Kraftvärmeprod!$B$1:$BX$550,MATCH(BA$2,Kraftvärmeprod!$B$1:$BX$1,0),FALSE))/$AC133,"")</f>
        <v/>
      </c>
      <c r="BB133" s="283" t="str">
        <f>IF($AY133="ja",(VLOOKUP($B133,'Egen hetvattenprod'!$B$1:$BX$550,MATCH(BB$2,'Egen hetvattenprod'!$B$1:$BX$1,0),FALSE)+VLOOKUP($B133,Kraftvärmeprod!$B$1:$BX$550,MATCH(BB$2,Kraftvärmeprod!$B$1:$BX$1,0),FALSE))/$AC133,"")</f>
        <v/>
      </c>
      <c r="BC133" s="283" t="str">
        <f>IF($AY133="ja",(VLOOKUP($B133,'Egen hetvattenprod'!$B$1:$BX$550,MATCH(BC$2,'Egen hetvattenprod'!$B$1:$BX$1,0),FALSE)+VLOOKUP($B133,Kraftvärmeprod!$B$1:$BX$550,MATCH(BC$2,Kraftvärmeprod!$B$1:$BX$1,0),FALSE))/$AC133,"")</f>
        <v/>
      </c>
      <c r="BD133" s="283" t="str">
        <f>IF($AY133="ja",(VLOOKUP($B133,'Egen hetvattenprod'!$B$1:$BX$550,MATCH(BD$2,'Egen hetvattenprod'!$B$1:$BX$1,0),FALSE)+VLOOKUP($B133,Kraftvärmeprod!$B$1:$BX$550,MATCH(BD$2,Kraftvärmeprod!$B$1:$BX$1,0),FALSE))/$AC133,"")</f>
        <v/>
      </c>
      <c r="BF133" s="244" t="str">
        <f t="shared" si="17"/>
        <v>Nej</v>
      </c>
      <c r="BG133" s="283" t="str">
        <f>IF($BF133="ja",VLOOKUP($B133,'Egen hetvattenprod'!$B$1:$BX$550,MATCH("Andelen klimatgaser med fossilt ursprung för avfall ()",'Egen hetvattenprod'!$B$1:$BX$1,0),FALSE),"")</f>
        <v/>
      </c>
      <c r="BH133" s="283" t="str">
        <f>IF($BF133="ja",VLOOKUP($B133,Kraftvärmeprod!$B$1:$BX$550,MATCH("Andelen klimatgaser med fossilt ursprung för avfall ()",Kraftvärmeprod!$B$1:$BX$1,0),FALSE),"")</f>
        <v/>
      </c>
      <c r="BI133" s="307" t="str">
        <f>IF($BF133="ja",VLOOKUP($B133,'Egen hetvattenprod'!$B$1:$BX$550,MATCH("Avfall (GWh)",'Egen hetvattenprod'!$B$1:$BX$1,0),FALSE),"")</f>
        <v/>
      </c>
      <c r="BJ133" s="307" t="str">
        <f>IF($BF133="ja",VLOOKUP($B133,'Slutlig allokering kvv'!$B$1:$BX$550,MATCH("Avfall (GWh)",'Slutlig allokering kvv'!$B$1:$BX$1,0),FALSE),"")</f>
        <v/>
      </c>
      <c r="BK133" s="307" t="str">
        <f>IF($BF133="ja",VLOOKUP($B133,'Köpt hetvatten'!$B$1:$BX$550,MATCH("Avfall i köpt hetvatten",'Köpt hetvatten'!$B$1:$BX$1,0),FALSE),"")</f>
        <v/>
      </c>
      <c r="BL133" s="307" t="str">
        <f>IF($BF133="ja",VLOOKUP($B133,'Egen hetvattenprod'!$B$1:$BX$550,MATCH("Värde enligt ovan. (%)",'Egen hetvattenprod'!$B$1:$BX$1,0),FALSE),"")</f>
        <v/>
      </c>
      <c r="BM133" s="307" t="str">
        <f>IF($BF133="ja",VLOOKUP($B133,Kraftvärmeprod!$B$1:$BX$550,MATCH("Värde enligt ovan. (%)",Kraftvärmeprod!$B$1:$BX$1,0),FALSE),"")</f>
        <v/>
      </c>
      <c r="BN133" s="307"/>
      <c r="BO133" s="307"/>
      <c r="BP133" s="307"/>
      <c r="BQ133" s="307" t="str">
        <f>IF($BF133="ja",VLOOKUP($B133,'Egen hetvattenprod'!$B$1:$BX$550,MATCH("Tillförd olja (fossil) vid avfallsförbränning (GWh)",'Egen hetvattenprod'!$B$1:$BX$1,0),FALSE),"")</f>
        <v/>
      </c>
      <c r="BR133" s="307" t="str">
        <f>IF($BF133="ja",VLOOKUP($B133,Kraftvärmeprod!$B$1:$BX$550,MATCH("Tillförd olja (fossil) vid avfallsförbränning (GWh)",Kraftvärmeprod!$B$1:$BX$1,0),FALSE),"")</f>
        <v/>
      </c>
    </row>
    <row r="134" spans="1:70" x14ac:dyDescent="0.25">
      <c r="A134" s="2" t="str">
        <f>'Miljövärden för publ företag'!B136</f>
        <v>Lantmännen Agrovärme AB</v>
      </c>
      <c r="B134" s="2" t="str">
        <f>'Miljövärden för publ företag'!C136</f>
        <v>Kvänum</v>
      </c>
      <c r="C134" s="312">
        <f>IFERROR(VLOOKUP($B134,Totalt!$B$1:$AQ$554,MATCH(C$2,Totalt!$B$1:$AQ$1,0),FALSE),"")</f>
        <v>0</v>
      </c>
      <c r="D134" s="312">
        <f>IFERROR(VLOOKUP($B134,Totalt!$B$1:$AQ$554,MATCH(D$2,Totalt!$B$1:$AQ$1,0),FALSE),"")</f>
        <v>1.9E-2</v>
      </c>
      <c r="E134" s="312">
        <f>IFERROR(VLOOKUP($B134,Totalt!$B$1:$AQ$554,MATCH(E$2,Totalt!$B$1:$AQ$1,0),FALSE),"")</f>
        <v>0</v>
      </c>
      <c r="F134" s="312">
        <f>IFERROR(VLOOKUP($B134,Totalt!$B$1:$AQ$554,MATCH(F$2,Totalt!$B$1:$AQ$1,0),FALSE),"")</f>
        <v>0</v>
      </c>
      <c r="G134" s="312">
        <f>IFERROR(VLOOKUP($B134,Totalt!$B$1:$AQ$554,MATCH(G$2,Totalt!$B$1:$AQ$1,0),FALSE),"")</f>
        <v>0</v>
      </c>
      <c r="H134" s="312">
        <f>IFERROR(VLOOKUP($B134,Totalt!$B$1:$AQ$554,MATCH(H$2,Totalt!$B$1:$AQ$1,0),FALSE),"")</f>
        <v>0</v>
      </c>
      <c r="I134" s="312">
        <f>IFERROR(VLOOKUP($B134,Totalt!$B$1:$AQ$554,MATCH(I$2,Totalt!$B$1:$AQ$1,0),FALSE),"")</f>
        <v>0</v>
      </c>
      <c r="J134" s="312">
        <f>IFERROR(VLOOKUP($B134,Totalt!$B$1:$AQ$554,MATCH(J$2,Totalt!$B$1:$AQ$1,0),FALSE),"")</f>
        <v>0</v>
      </c>
      <c r="K134" s="312">
        <f>IFERROR(VLOOKUP($B134,Totalt!$B$1:$AQ$554,MATCH(K$2,Totalt!$B$1:$AQ$1,0),FALSE),"")</f>
        <v>0</v>
      </c>
      <c r="L134" s="312">
        <f>IFERROR(VLOOKUP($B134,Totalt!$B$1:$AQ$554,MATCH(L$2,Totalt!$B$1:$AQ$1,0),FALSE),"")</f>
        <v>0</v>
      </c>
      <c r="M134" s="312">
        <f>IFERROR(VLOOKUP($B134,Totalt!$B$1:$AQ$554,MATCH(M$2,Totalt!$B$1:$AQ$1,0),FALSE),"")</f>
        <v>0</v>
      </c>
      <c r="N134" s="312">
        <f>IFERROR(VLOOKUP($B134,Totalt!$B$1:$AQ$554,MATCH(N$2,Totalt!$B$1:$AQ$1,0),FALSE),"")</f>
        <v>0</v>
      </c>
      <c r="O134" s="312">
        <f>IFERROR(VLOOKUP($B134,Totalt!$B$1:$AQ$554,MATCH(O$2,Totalt!$B$1:$AQ$1,0),FALSE),"")</f>
        <v>0</v>
      </c>
      <c r="P134" s="312">
        <f>IFERROR(VLOOKUP($B134,Totalt!$B$1:$AQ$554,MATCH(P$2,Totalt!$B$1:$AQ$1,0),FALSE),"")</f>
        <v>0</v>
      </c>
      <c r="Q134" s="312">
        <f>IFERROR(VLOOKUP($B134,Totalt!$B$1:$AQ$554,MATCH(Q$2,Totalt!$B$1:$AQ$1,0),FALSE),"")</f>
        <v>0</v>
      </c>
      <c r="R134" s="312">
        <f>IFERROR(VLOOKUP($B134,Totalt!$B$1:$AQ$554,MATCH(R$2,Totalt!$B$1:$AQ$1,0),FALSE),"")</f>
        <v>0</v>
      </c>
      <c r="S134" s="312">
        <f>IFERROR(VLOOKUP($B134,Totalt!$B$1:$AQ$554,MATCH(S$2,Totalt!$B$1:$AQ$1,0),FALSE),"")</f>
        <v>9.5399999999999991</v>
      </c>
      <c r="T134" s="312">
        <f>IFERROR(VLOOKUP($B134,Totalt!$B$1:$AQ$554,MATCH(T$2,Totalt!$B$1:$AQ$1,0),FALSE),"")</f>
        <v>0</v>
      </c>
      <c r="U134" s="312">
        <f>IFERROR(VLOOKUP($B134,Totalt!$B$1:$AQ$554,MATCH(U$2,Totalt!$B$1:$AQ$1,0),FALSE),"")</f>
        <v>0</v>
      </c>
      <c r="V134" s="312">
        <f>IFERROR(VLOOKUP($B134,Totalt!$B$1:$AQ$554,MATCH(V$2,Totalt!$B$1:$AQ$1,0),FALSE),"")</f>
        <v>0</v>
      </c>
      <c r="W134" s="312">
        <f>IFERROR(VLOOKUP($B134,Totalt!$B$1:$AQ$554,MATCH(W$2,Totalt!$B$1:$AQ$1,0),FALSE),"")</f>
        <v>0</v>
      </c>
      <c r="X134" s="312">
        <f>IFERROR(VLOOKUP($B134,Totalt!$B$1:$AQ$554,MATCH(X$2,Totalt!$B$1:$AQ$1,0),FALSE),"")</f>
        <v>6.0460000000000003</v>
      </c>
      <c r="Y134" s="312">
        <f>IFERROR(VLOOKUP($B134,Totalt!$B$1:$AQ$554,MATCH(Y$2,Totalt!$B$1:$AQ$1,0),FALSE),"")</f>
        <v>0</v>
      </c>
      <c r="Z134" s="312">
        <f>IFERROR(VLOOKUP($B134,Totalt!$B$1:$AQ$554,MATCH(Z$2,Totalt!$B$1:$AQ$1,0),FALSE),"")</f>
        <v>0</v>
      </c>
      <c r="AA134" s="312">
        <f>IFERROR(VLOOKUP($B134,Totalt!$B$1:$AQ$554,MATCH(AA$2,Totalt!$B$1:$AQ$1,0),FALSE),"")</f>
        <v>0</v>
      </c>
      <c r="AB134" s="312">
        <f>IFERROR(VLOOKUP($B134,Totalt!$B$1:$AQ$554,MATCH(AB$2,Totalt!$B$1:$AQ$1,0),FALSE),"")</f>
        <v>0</v>
      </c>
      <c r="AC134" s="312">
        <f>IFERROR(VLOOKUP($B134,Totalt!$B$1:$AQ$554,MATCH(AC$2,Totalt!$B$1:$AQ$1,0),FALSE),"")</f>
        <v>0</v>
      </c>
      <c r="AD134" s="312">
        <f>IFERROR(VLOOKUP($B134,Totalt!$B$1:$AQ$554,MATCH(AD$2,Totalt!$B$1:$AQ$1,0),FALSE),"")</f>
        <v>0</v>
      </c>
      <c r="AE134" s="312">
        <f>IFERROR(VLOOKUP($B134,Totalt!$B$1:$AQ$554,MATCH(AE$2,Totalt!$B$1:$AQ$1,0),FALSE),"")</f>
        <v>0</v>
      </c>
      <c r="AF134" s="312">
        <f>IFERROR(VLOOKUP($B134,Totalt!$B$1:$AQ$554,MATCH(AF$2,Totalt!$B$1:$AQ$1,0),FALSE),"")</f>
        <v>0.25</v>
      </c>
      <c r="AG134" s="312">
        <f>IFERROR(VLOOKUP($B134,Totalt!$B$1:$AQ$554,MATCH(AG$2,Totalt!$B$1:$AQ$1,0),FALSE),"")</f>
        <v>0</v>
      </c>
      <c r="AI134" s="245">
        <f t="shared" si="15"/>
        <v>15.855</v>
      </c>
      <c r="AJ134" s="246">
        <f>IF(ISERROR(1/VLOOKUP($B134,Leveranser!$B$1:$S$500,MATCH("såld värme (gwh)",Leveranser!$B$1:$S$1,0),FALSE)),"",VLOOKUP($B134,Leveranser!$B$1:$S$500,MATCH("såld värme (gwh)",Leveranser!$B$1:$S$1,0),FALSE))</f>
        <v>13.7</v>
      </c>
      <c r="AK134" t="str">
        <f>IFERROR(IF(VLOOKUP($B134,Totalt!$B$1:$AQ$554,MATCH(AK$2,Totalt!$B$1:$AQ$1,0),FALSE)="","",VLOOKUP($B134,Totalt!$B$1:$AQ$554,MATCH(AK$2,Totalt!$B$1:$AQ$1,0),FALSE)),"")</f>
        <v/>
      </c>
      <c r="AM134" s="247" t="str">
        <f>IF(B134&lt;&gt;"",IF(VLOOKUP($B134,Totalt!$B$1:$AQ$554,MATCH("Kvalitetsgranskad:",Totalt!$B$1:$AQ$1,0),FALSE)="ja",VLOOKUP($B134,Miljö!$B$1:$AG$479,MATCH(AM$2,Miljö!$B$1:$AK$1,0),FALSE),""),"")</f>
        <v>Ja</v>
      </c>
      <c r="AN134" s="247" t="str">
        <f>IF(AM134="ja",VLOOKUP($B134,Miljö!$B$1:$J$479,MATCH("Typ av ursprungsspecificerad el   (Om inget värde anges används Nordisk residualmix, se inforuta) ()",Miljö!$B$1:$J$1,0),FALSE),IF(AM134="nej","Nordisk residualel",""))</f>
        <v>'Vattenkraft'</v>
      </c>
      <c r="AO134" s="247">
        <f>IF(AM134="","",VLOOKUP($B134,Miljö!$B$1:$J$479,MATCH("Fossilandel för ursprungspecificerad el ()",Miljö!$B$1:$J$1,0),FALSE))</f>
        <v>0</v>
      </c>
      <c r="AP134" s="247">
        <f>IF(AM134="","",IFERROR(VLOOKUP($B134,Miljö!$B$1:$J$479,MATCH("Kärnkraftsandel för ursprungsspecificerad el ()",Miljö!$B$1:$J$1,0),FALSE)/1,0))</f>
        <v>0</v>
      </c>
      <c r="AQ134" s="247">
        <f t="shared" si="16"/>
        <v>1</v>
      </c>
      <c r="AR134" s="52"/>
      <c r="AS134" s="247" t="str">
        <f t="shared" si="12"/>
        <v>Nej</v>
      </c>
      <c r="AT134" s="247" t="str">
        <f>IF(AS134="ja",VLOOKUP($B134,Miljö!$B$1:$O$500,MATCH("Fossil andel i procent (%)",Miljö!$B$1:$O$1,0),FALSE)/100,"")</f>
        <v/>
      </c>
      <c r="AU134" s="52"/>
      <c r="AV134" s="247" t="str">
        <f t="shared" si="13"/>
        <v>Nej</v>
      </c>
      <c r="AW134" s="247" t="str">
        <f>IF(AV134="ja",VLOOKUP($B134,'Egen hetvattenprod'!$B$1:$AO$500,MATCH("Värmekälla till värmepumpar ()",'Egen hetvattenprod'!$B$1:$AO$1,0),FALSE),"")</f>
        <v/>
      </c>
      <c r="AY134" s="244" t="str">
        <f t="shared" si="14"/>
        <v>Nej</v>
      </c>
      <c r="AZ134" s="283" t="str">
        <f>IF($AY134="ja",(VLOOKUP($B134,'Egen hetvattenprod'!$B$1:$BX$550,MATCH(AZ$2,'Egen hetvattenprod'!$B$1:$BX$1,0),FALSE)+VLOOKUP($B134,Kraftvärmeprod!$B$1:$BX$550,MATCH(AZ$2,Kraftvärmeprod!$B$1:$BX$1,0),FALSE))/$AC134,"")</f>
        <v/>
      </c>
      <c r="BA134" s="283" t="str">
        <f>IF($AY134="ja",(VLOOKUP($B134,'Egen hetvattenprod'!$B$1:$BX$550,MATCH(BA$2,'Egen hetvattenprod'!$B$1:$BX$1,0),FALSE)+VLOOKUP($B134,Kraftvärmeprod!$B$1:$BX$550,MATCH(BA$2,Kraftvärmeprod!$B$1:$BX$1,0),FALSE))/$AC134,"")</f>
        <v/>
      </c>
      <c r="BB134" s="283" t="str">
        <f>IF($AY134="ja",(VLOOKUP($B134,'Egen hetvattenprod'!$B$1:$BX$550,MATCH(BB$2,'Egen hetvattenprod'!$B$1:$BX$1,0),FALSE)+VLOOKUP($B134,Kraftvärmeprod!$B$1:$BX$550,MATCH(BB$2,Kraftvärmeprod!$B$1:$BX$1,0),FALSE))/$AC134,"")</f>
        <v/>
      </c>
      <c r="BC134" s="283" t="str">
        <f>IF($AY134="ja",(VLOOKUP($B134,'Egen hetvattenprod'!$B$1:$BX$550,MATCH(BC$2,'Egen hetvattenprod'!$B$1:$BX$1,0),FALSE)+VLOOKUP($B134,Kraftvärmeprod!$B$1:$BX$550,MATCH(BC$2,Kraftvärmeprod!$B$1:$BX$1,0),FALSE))/$AC134,"")</f>
        <v/>
      </c>
      <c r="BD134" s="283" t="str">
        <f>IF($AY134="ja",(VLOOKUP($B134,'Egen hetvattenprod'!$B$1:$BX$550,MATCH(BD$2,'Egen hetvattenprod'!$B$1:$BX$1,0),FALSE)+VLOOKUP($B134,Kraftvärmeprod!$B$1:$BX$550,MATCH(BD$2,Kraftvärmeprod!$B$1:$BX$1,0),FALSE))/$AC134,"")</f>
        <v/>
      </c>
      <c r="BF134" s="244" t="str">
        <f t="shared" si="17"/>
        <v>Nej</v>
      </c>
      <c r="BG134" s="283" t="str">
        <f>IF($BF134="ja",VLOOKUP($B134,'Egen hetvattenprod'!$B$1:$BX$550,MATCH("Andelen klimatgaser med fossilt ursprung för avfall ()",'Egen hetvattenprod'!$B$1:$BX$1,0),FALSE),"")</f>
        <v/>
      </c>
      <c r="BH134" s="283" t="str">
        <f>IF($BF134="ja",VLOOKUP($B134,Kraftvärmeprod!$B$1:$BX$550,MATCH("Andelen klimatgaser med fossilt ursprung för avfall ()",Kraftvärmeprod!$B$1:$BX$1,0),FALSE),"")</f>
        <v/>
      </c>
      <c r="BI134" s="307" t="str">
        <f>IF($BF134="ja",VLOOKUP($B134,'Egen hetvattenprod'!$B$1:$BX$550,MATCH("Avfall (GWh)",'Egen hetvattenprod'!$B$1:$BX$1,0),FALSE),"")</f>
        <v/>
      </c>
      <c r="BJ134" s="307" t="str">
        <f>IF($BF134="ja",VLOOKUP($B134,'Slutlig allokering kvv'!$B$1:$BX$550,MATCH("Avfall (GWh)",'Slutlig allokering kvv'!$B$1:$BX$1,0),FALSE),"")</f>
        <v/>
      </c>
      <c r="BK134" s="307" t="str">
        <f>IF($BF134="ja",VLOOKUP($B134,'Köpt hetvatten'!$B$1:$BX$550,MATCH("Avfall i köpt hetvatten",'Köpt hetvatten'!$B$1:$BX$1,0),FALSE),"")</f>
        <v/>
      </c>
      <c r="BL134" s="307" t="str">
        <f>IF($BF134="ja",VLOOKUP($B134,'Egen hetvattenprod'!$B$1:$BX$550,MATCH("Värde enligt ovan. (%)",'Egen hetvattenprod'!$B$1:$BX$1,0),FALSE),"")</f>
        <v/>
      </c>
      <c r="BM134" s="307" t="str">
        <f>IF($BF134="ja",VLOOKUP($B134,Kraftvärmeprod!$B$1:$BX$550,MATCH("Värde enligt ovan. (%)",Kraftvärmeprod!$B$1:$BX$1,0),FALSE),"")</f>
        <v/>
      </c>
      <c r="BN134" s="307"/>
      <c r="BO134" s="307"/>
      <c r="BP134" s="307"/>
      <c r="BQ134" s="307" t="str">
        <f>IF($BF134="ja",VLOOKUP($B134,'Egen hetvattenprod'!$B$1:$BX$550,MATCH("Tillförd olja (fossil) vid avfallsförbränning (GWh)",'Egen hetvattenprod'!$B$1:$BX$1,0),FALSE),"")</f>
        <v/>
      </c>
      <c r="BR134" s="307" t="str">
        <f>IF($BF134="ja",VLOOKUP($B134,Kraftvärmeprod!$B$1:$BX$550,MATCH("Tillförd olja (fossil) vid avfallsförbränning (GWh)",Kraftvärmeprod!$B$1:$BX$1,0),FALSE),"")</f>
        <v/>
      </c>
    </row>
    <row r="135" spans="1:70" x14ac:dyDescent="0.25">
      <c r="A135" s="2" t="str">
        <f>'Miljövärden för publ företag'!B137</f>
        <v>Lantmännen Agrovärme AB</v>
      </c>
      <c r="B135" s="2" t="str">
        <f>'Miljövärden för publ företag'!C137</f>
        <v>Skurup</v>
      </c>
      <c r="C135" s="312">
        <f>IFERROR(VLOOKUP($B135,Totalt!$B$1:$AQ$554,MATCH(C$2,Totalt!$B$1:$AQ$1,0),FALSE),"")</f>
        <v>0</v>
      </c>
      <c r="D135" s="312">
        <f>IFERROR(VLOOKUP($B135,Totalt!$B$1:$AQ$554,MATCH(D$2,Totalt!$B$1:$AQ$1,0),FALSE),"")</f>
        <v>0.92200000000000004</v>
      </c>
      <c r="E135" s="312">
        <f>IFERROR(VLOOKUP($B135,Totalt!$B$1:$AQ$554,MATCH(E$2,Totalt!$B$1:$AQ$1,0),FALSE),"")</f>
        <v>0</v>
      </c>
      <c r="F135" s="312">
        <f>IFERROR(VLOOKUP($B135,Totalt!$B$1:$AQ$554,MATCH(F$2,Totalt!$B$1:$AQ$1,0),FALSE),"")</f>
        <v>0</v>
      </c>
      <c r="G135" s="312">
        <f>IFERROR(VLOOKUP($B135,Totalt!$B$1:$AQ$554,MATCH(G$2,Totalt!$B$1:$AQ$1,0),FALSE),"")</f>
        <v>0</v>
      </c>
      <c r="H135" s="312">
        <f>IFERROR(VLOOKUP($B135,Totalt!$B$1:$AQ$554,MATCH(H$2,Totalt!$B$1:$AQ$1,0),FALSE),"")</f>
        <v>0</v>
      </c>
      <c r="I135" s="312">
        <f>IFERROR(VLOOKUP($B135,Totalt!$B$1:$AQ$554,MATCH(I$2,Totalt!$B$1:$AQ$1,0),FALSE),"")</f>
        <v>0</v>
      </c>
      <c r="J135" s="312">
        <f>IFERROR(VLOOKUP($B135,Totalt!$B$1:$AQ$554,MATCH(J$2,Totalt!$B$1:$AQ$1,0),FALSE),"")</f>
        <v>0</v>
      </c>
      <c r="K135" s="312">
        <f>IFERROR(VLOOKUP($B135,Totalt!$B$1:$AQ$554,MATCH(K$2,Totalt!$B$1:$AQ$1,0),FALSE),"")</f>
        <v>0</v>
      </c>
      <c r="L135" s="312">
        <f>IFERROR(VLOOKUP($B135,Totalt!$B$1:$AQ$554,MATCH(L$2,Totalt!$B$1:$AQ$1,0),FALSE),"")</f>
        <v>0</v>
      </c>
      <c r="M135" s="312">
        <f>IFERROR(VLOOKUP($B135,Totalt!$B$1:$AQ$554,MATCH(M$2,Totalt!$B$1:$AQ$1,0),FALSE),"")</f>
        <v>0</v>
      </c>
      <c r="N135" s="312">
        <f>IFERROR(VLOOKUP($B135,Totalt!$B$1:$AQ$554,MATCH(N$2,Totalt!$B$1:$AQ$1,0),FALSE),"")</f>
        <v>0</v>
      </c>
      <c r="O135" s="312">
        <f>IFERROR(VLOOKUP($B135,Totalt!$B$1:$AQ$554,MATCH(O$2,Totalt!$B$1:$AQ$1,0),FALSE),"")</f>
        <v>0</v>
      </c>
      <c r="P135" s="312">
        <f>IFERROR(VLOOKUP($B135,Totalt!$B$1:$AQ$554,MATCH(P$2,Totalt!$B$1:$AQ$1,0),FALSE),"")</f>
        <v>0.55900000000000005</v>
      </c>
      <c r="Q135" s="312">
        <f>IFERROR(VLOOKUP($B135,Totalt!$B$1:$AQ$554,MATCH(Q$2,Totalt!$B$1:$AQ$1,0),FALSE),"")</f>
        <v>0</v>
      </c>
      <c r="R135" s="312">
        <f>IFERROR(VLOOKUP($B135,Totalt!$B$1:$AQ$554,MATCH(R$2,Totalt!$B$1:$AQ$1,0),FALSE),"")</f>
        <v>6.2409999999999997</v>
      </c>
      <c r="S135" s="312">
        <f>IFERROR(VLOOKUP($B135,Totalt!$B$1:$AQ$554,MATCH(S$2,Totalt!$B$1:$AQ$1,0),FALSE),"")</f>
        <v>0</v>
      </c>
      <c r="T135" s="312">
        <f>IFERROR(VLOOKUP($B135,Totalt!$B$1:$AQ$554,MATCH(T$2,Totalt!$B$1:$AQ$1,0),FALSE),"")</f>
        <v>0</v>
      </c>
      <c r="U135" s="312">
        <f>IFERROR(VLOOKUP($B135,Totalt!$B$1:$AQ$554,MATCH(U$2,Totalt!$B$1:$AQ$1,0),FALSE),"")</f>
        <v>0</v>
      </c>
      <c r="V135" s="312">
        <f>IFERROR(VLOOKUP($B135,Totalt!$B$1:$AQ$554,MATCH(V$2,Totalt!$B$1:$AQ$1,0),FALSE),"")</f>
        <v>0</v>
      </c>
      <c r="W135" s="312">
        <f>IFERROR(VLOOKUP($B135,Totalt!$B$1:$AQ$554,MATCH(W$2,Totalt!$B$1:$AQ$1,0),FALSE),"")</f>
        <v>0</v>
      </c>
      <c r="X135" s="312">
        <f>IFERROR(VLOOKUP($B135,Totalt!$B$1:$AQ$554,MATCH(X$2,Totalt!$B$1:$AQ$1,0),FALSE),"")</f>
        <v>28.503</v>
      </c>
      <c r="Y135" s="312">
        <f>IFERROR(VLOOKUP($B135,Totalt!$B$1:$AQ$554,MATCH(Y$2,Totalt!$B$1:$AQ$1,0),FALSE),"")</f>
        <v>0</v>
      </c>
      <c r="Z135" s="312">
        <f>IFERROR(VLOOKUP($B135,Totalt!$B$1:$AQ$554,MATCH(Z$2,Totalt!$B$1:$AQ$1,0),FALSE),"")</f>
        <v>0</v>
      </c>
      <c r="AA135" s="312">
        <f>IFERROR(VLOOKUP($B135,Totalt!$B$1:$AQ$554,MATCH(AA$2,Totalt!$B$1:$AQ$1,0),FALSE),"")</f>
        <v>0</v>
      </c>
      <c r="AB135" s="312">
        <f>IFERROR(VLOOKUP($B135,Totalt!$B$1:$AQ$554,MATCH(AB$2,Totalt!$B$1:$AQ$1,0),FALSE),"")</f>
        <v>0</v>
      </c>
      <c r="AC135" s="312">
        <f>IFERROR(VLOOKUP($B135,Totalt!$B$1:$AQ$554,MATCH(AC$2,Totalt!$B$1:$AQ$1,0),FALSE),"")</f>
        <v>0</v>
      </c>
      <c r="AD135" s="312">
        <f>IFERROR(VLOOKUP($B135,Totalt!$B$1:$AQ$554,MATCH(AD$2,Totalt!$B$1:$AQ$1,0),FALSE),"")</f>
        <v>0</v>
      </c>
      <c r="AE135" s="312">
        <f>IFERROR(VLOOKUP($B135,Totalt!$B$1:$AQ$554,MATCH(AE$2,Totalt!$B$1:$AQ$1,0),FALSE),"")</f>
        <v>0</v>
      </c>
      <c r="AF135" s="312">
        <f>IFERROR(VLOOKUP($B135,Totalt!$B$1:$AQ$554,MATCH(AF$2,Totalt!$B$1:$AQ$1,0),FALSE),"")</f>
        <v>0.90780000000000005</v>
      </c>
      <c r="AG135" s="312">
        <f>IFERROR(VLOOKUP($B135,Totalt!$B$1:$AQ$554,MATCH(AG$2,Totalt!$B$1:$AQ$1,0),FALSE),"")</f>
        <v>0</v>
      </c>
      <c r="AI135" s="245">
        <f t="shared" si="15"/>
        <v>37.132800000000003</v>
      </c>
      <c r="AJ135" s="246">
        <f>IF(ISERROR(1/VLOOKUP($B135,Leveranser!$B$1:$S$500,MATCH("såld värme (gwh)",Leveranser!$B$1:$S$1,0),FALSE)),"",VLOOKUP($B135,Leveranser!$B$1:$S$500,MATCH("såld värme (gwh)",Leveranser!$B$1:$S$1,0),FALSE))</f>
        <v>30.26</v>
      </c>
      <c r="AK135" t="str">
        <f>IFERROR(IF(VLOOKUP($B135,Totalt!$B$1:$AQ$554,MATCH(AK$2,Totalt!$B$1:$AQ$1,0),FALSE)="","",VLOOKUP($B135,Totalt!$B$1:$AQ$554,MATCH(AK$2,Totalt!$B$1:$AQ$1,0),FALSE)),"")</f>
        <v/>
      </c>
      <c r="AM135" s="247" t="str">
        <f>IF(B135&lt;&gt;"",IF(VLOOKUP($B135,Totalt!$B$1:$AQ$554,MATCH("Kvalitetsgranskad:",Totalt!$B$1:$AQ$1,0),FALSE)="ja",VLOOKUP($B135,Miljö!$B$1:$AG$479,MATCH(AM$2,Miljö!$B$1:$AK$1,0),FALSE),""),"")</f>
        <v>Ja</v>
      </c>
      <c r="AN135" s="247" t="str">
        <f>IF(AM135="ja",VLOOKUP($B135,Miljö!$B$1:$J$479,MATCH("Typ av ursprungsspecificerad el   (Om inget värde anges används Nordisk residualmix, se inforuta) ()",Miljö!$B$1:$J$1,0),FALSE),IF(AM135="nej","Nordisk residualel",""))</f>
        <v>'Vattenkraft'</v>
      </c>
      <c r="AO135" s="247">
        <f>IF(AM135="","",VLOOKUP($B135,Miljö!$B$1:$J$479,MATCH("Fossilandel för ursprungspecificerad el ()",Miljö!$B$1:$J$1,0),FALSE))</f>
        <v>0</v>
      </c>
      <c r="AP135" s="247">
        <f>IF(AM135="","",IFERROR(VLOOKUP($B135,Miljö!$B$1:$J$479,MATCH("Kärnkraftsandel för ursprungsspecificerad el ()",Miljö!$B$1:$J$1,0),FALSE)/1,0))</f>
        <v>0</v>
      </c>
      <c r="AQ135" s="247">
        <f t="shared" si="16"/>
        <v>1</v>
      </c>
      <c r="AR135" s="52"/>
      <c r="AS135" s="247" t="str">
        <f t="shared" si="12"/>
        <v>Nej</v>
      </c>
      <c r="AT135" s="247" t="str">
        <f>IF(AS135="ja",VLOOKUP($B135,Miljö!$B$1:$O$500,MATCH("Fossil andel i procent (%)",Miljö!$B$1:$O$1,0),FALSE)/100,"")</f>
        <v/>
      </c>
      <c r="AU135" s="52"/>
      <c r="AV135" s="247" t="str">
        <f t="shared" si="13"/>
        <v>Nej</v>
      </c>
      <c r="AW135" s="247" t="str">
        <f>IF(AV135="ja",VLOOKUP($B135,'Egen hetvattenprod'!$B$1:$AO$500,MATCH("Värmekälla till värmepumpar ()",'Egen hetvattenprod'!$B$1:$AO$1,0),FALSE),"")</f>
        <v/>
      </c>
      <c r="AY135" s="244" t="str">
        <f t="shared" si="14"/>
        <v>Nej</v>
      </c>
      <c r="AZ135" s="283" t="str">
        <f>IF($AY135="ja",(VLOOKUP($B135,'Egen hetvattenprod'!$B$1:$BX$550,MATCH(AZ$2,'Egen hetvattenprod'!$B$1:$BX$1,0),FALSE)+VLOOKUP($B135,Kraftvärmeprod!$B$1:$BX$550,MATCH(AZ$2,Kraftvärmeprod!$B$1:$BX$1,0),FALSE))/$AC135,"")</f>
        <v/>
      </c>
      <c r="BA135" s="283" t="str">
        <f>IF($AY135="ja",(VLOOKUP($B135,'Egen hetvattenprod'!$B$1:$BX$550,MATCH(BA$2,'Egen hetvattenprod'!$B$1:$BX$1,0),FALSE)+VLOOKUP($B135,Kraftvärmeprod!$B$1:$BX$550,MATCH(BA$2,Kraftvärmeprod!$B$1:$BX$1,0),FALSE))/$AC135,"")</f>
        <v/>
      </c>
      <c r="BB135" s="283" t="str">
        <f>IF($AY135="ja",(VLOOKUP($B135,'Egen hetvattenprod'!$B$1:$BX$550,MATCH(BB$2,'Egen hetvattenprod'!$B$1:$BX$1,0),FALSE)+VLOOKUP($B135,Kraftvärmeprod!$B$1:$BX$550,MATCH(BB$2,Kraftvärmeprod!$B$1:$BX$1,0),FALSE))/$AC135,"")</f>
        <v/>
      </c>
      <c r="BC135" s="283" t="str">
        <f>IF($AY135="ja",(VLOOKUP($B135,'Egen hetvattenprod'!$B$1:$BX$550,MATCH(BC$2,'Egen hetvattenprod'!$B$1:$BX$1,0),FALSE)+VLOOKUP($B135,Kraftvärmeprod!$B$1:$BX$550,MATCH(BC$2,Kraftvärmeprod!$B$1:$BX$1,0),FALSE))/$AC135,"")</f>
        <v/>
      </c>
      <c r="BD135" s="283" t="str">
        <f>IF($AY135="ja",(VLOOKUP($B135,'Egen hetvattenprod'!$B$1:$BX$550,MATCH(BD$2,'Egen hetvattenprod'!$B$1:$BX$1,0),FALSE)+VLOOKUP($B135,Kraftvärmeprod!$B$1:$BX$550,MATCH(BD$2,Kraftvärmeprod!$B$1:$BX$1,0),FALSE))/$AC135,"")</f>
        <v/>
      </c>
      <c r="BF135" s="244" t="str">
        <f t="shared" si="17"/>
        <v>Nej</v>
      </c>
      <c r="BG135" s="283" t="str">
        <f>IF($BF135="ja",VLOOKUP($B135,'Egen hetvattenprod'!$B$1:$BX$550,MATCH("Andelen klimatgaser med fossilt ursprung för avfall ()",'Egen hetvattenprod'!$B$1:$BX$1,0),FALSE),"")</f>
        <v/>
      </c>
      <c r="BH135" s="283" t="str">
        <f>IF($BF135="ja",VLOOKUP($B135,Kraftvärmeprod!$B$1:$BX$550,MATCH("Andelen klimatgaser med fossilt ursprung för avfall ()",Kraftvärmeprod!$B$1:$BX$1,0),FALSE),"")</f>
        <v/>
      </c>
      <c r="BI135" s="307" t="str">
        <f>IF($BF135="ja",VLOOKUP($B135,'Egen hetvattenprod'!$B$1:$BX$550,MATCH("Avfall (GWh)",'Egen hetvattenprod'!$B$1:$BX$1,0),FALSE),"")</f>
        <v/>
      </c>
      <c r="BJ135" s="307" t="str">
        <f>IF($BF135="ja",VLOOKUP($B135,'Slutlig allokering kvv'!$B$1:$BX$550,MATCH("Avfall (GWh)",'Slutlig allokering kvv'!$B$1:$BX$1,0),FALSE),"")</f>
        <v/>
      </c>
      <c r="BK135" s="307" t="str">
        <f>IF($BF135="ja",VLOOKUP($B135,'Köpt hetvatten'!$B$1:$BX$550,MATCH("Avfall i köpt hetvatten",'Köpt hetvatten'!$B$1:$BX$1,0),FALSE),"")</f>
        <v/>
      </c>
      <c r="BL135" s="307" t="str">
        <f>IF($BF135="ja",VLOOKUP($B135,'Egen hetvattenprod'!$B$1:$BX$550,MATCH("Värde enligt ovan. (%)",'Egen hetvattenprod'!$B$1:$BX$1,0),FALSE),"")</f>
        <v/>
      </c>
      <c r="BM135" s="307" t="str">
        <f>IF($BF135="ja",VLOOKUP($B135,Kraftvärmeprod!$B$1:$BX$550,MATCH("Värde enligt ovan. (%)",Kraftvärmeprod!$B$1:$BX$1,0),FALSE),"")</f>
        <v/>
      </c>
      <c r="BN135" s="307"/>
      <c r="BO135" s="307"/>
      <c r="BP135" s="307"/>
      <c r="BQ135" s="307" t="str">
        <f>IF($BF135="ja",VLOOKUP($B135,'Egen hetvattenprod'!$B$1:$BX$550,MATCH("Tillförd olja (fossil) vid avfallsförbränning (GWh)",'Egen hetvattenprod'!$B$1:$BX$1,0),FALSE),"")</f>
        <v/>
      </c>
      <c r="BR135" s="307" t="str">
        <f>IF($BF135="ja",VLOOKUP($B135,Kraftvärmeprod!$B$1:$BX$550,MATCH("Tillförd olja (fossil) vid avfallsförbränning (GWh)",Kraftvärmeprod!$B$1:$BX$1,0),FALSE),"")</f>
        <v/>
      </c>
    </row>
    <row r="136" spans="1:70" x14ac:dyDescent="0.25">
      <c r="A136" s="2" t="str">
        <f>'Miljövärden för publ företag'!B138</f>
        <v>Lantmännen Agrovärme AB</v>
      </c>
      <c r="B136" s="2" t="str">
        <f>'Miljövärden för publ företag'!C138</f>
        <v>Vinslöv</v>
      </c>
      <c r="C136" s="312">
        <f>IFERROR(VLOOKUP($B136,Totalt!$B$1:$AQ$554,MATCH(C$2,Totalt!$B$1:$AQ$1,0),FALSE),"")</f>
        <v>0</v>
      </c>
      <c r="D136" s="312">
        <f>IFERROR(VLOOKUP($B136,Totalt!$B$1:$AQ$554,MATCH(D$2,Totalt!$B$1:$AQ$1,0),FALSE),"")</f>
        <v>0</v>
      </c>
      <c r="E136" s="312">
        <f>IFERROR(VLOOKUP($B136,Totalt!$B$1:$AQ$554,MATCH(E$2,Totalt!$B$1:$AQ$1,0),FALSE),"")</f>
        <v>0</v>
      </c>
      <c r="F136" s="312">
        <f>IFERROR(VLOOKUP($B136,Totalt!$B$1:$AQ$554,MATCH(F$2,Totalt!$B$1:$AQ$1,0),FALSE),"")</f>
        <v>0</v>
      </c>
      <c r="G136" s="312">
        <f>IFERROR(VLOOKUP($B136,Totalt!$B$1:$AQ$554,MATCH(G$2,Totalt!$B$1:$AQ$1,0),FALSE),"")</f>
        <v>0</v>
      </c>
      <c r="H136" s="312">
        <f>IFERROR(VLOOKUP($B136,Totalt!$B$1:$AQ$554,MATCH(H$2,Totalt!$B$1:$AQ$1,0),FALSE),"")</f>
        <v>0</v>
      </c>
      <c r="I136" s="312">
        <f>IFERROR(VLOOKUP($B136,Totalt!$B$1:$AQ$554,MATCH(I$2,Totalt!$B$1:$AQ$1,0),FALSE),"")</f>
        <v>0</v>
      </c>
      <c r="J136" s="312">
        <f>IFERROR(VLOOKUP($B136,Totalt!$B$1:$AQ$554,MATCH(J$2,Totalt!$B$1:$AQ$1,0),FALSE),"")</f>
        <v>0</v>
      </c>
      <c r="K136" s="312">
        <f>IFERROR(VLOOKUP($B136,Totalt!$B$1:$AQ$554,MATCH(K$2,Totalt!$B$1:$AQ$1,0),FALSE),"")</f>
        <v>0</v>
      </c>
      <c r="L136" s="312">
        <f>IFERROR(VLOOKUP($B136,Totalt!$B$1:$AQ$554,MATCH(L$2,Totalt!$B$1:$AQ$1,0),FALSE),"")</f>
        <v>0</v>
      </c>
      <c r="M136" s="312">
        <f>IFERROR(VLOOKUP($B136,Totalt!$B$1:$AQ$554,MATCH(M$2,Totalt!$B$1:$AQ$1,0),FALSE),"")</f>
        <v>0</v>
      </c>
      <c r="N136" s="312">
        <f>IFERROR(VLOOKUP($B136,Totalt!$B$1:$AQ$554,MATCH(N$2,Totalt!$B$1:$AQ$1,0),FALSE),"")</f>
        <v>0</v>
      </c>
      <c r="O136" s="312">
        <f>IFERROR(VLOOKUP($B136,Totalt!$B$1:$AQ$554,MATCH(O$2,Totalt!$B$1:$AQ$1,0),FALSE),"")</f>
        <v>0</v>
      </c>
      <c r="P136" s="312">
        <f>IFERROR(VLOOKUP($B136,Totalt!$B$1:$AQ$554,MATCH(P$2,Totalt!$B$1:$AQ$1,0),FALSE),"")</f>
        <v>8.2799999999999994</v>
      </c>
      <c r="Q136" s="312">
        <f>IFERROR(VLOOKUP($B136,Totalt!$B$1:$AQ$554,MATCH(Q$2,Totalt!$B$1:$AQ$1,0),FALSE),"")</f>
        <v>0</v>
      </c>
      <c r="R136" s="312">
        <f>IFERROR(VLOOKUP($B136,Totalt!$B$1:$AQ$554,MATCH(R$2,Totalt!$B$1:$AQ$1,0),FALSE),"")</f>
        <v>0</v>
      </c>
      <c r="S136" s="312">
        <f>IFERROR(VLOOKUP($B136,Totalt!$B$1:$AQ$554,MATCH(S$2,Totalt!$B$1:$AQ$1,0),FALSE),"")</f>
        <v>0</v>
      </c>
      <c r="T136" s="312">
        <f>IFERROR(VLOOKUP($B136,Totalt!$B$1:$AQ$554,MATCH(T$2,Totalt!$B$1:$AQ$1,0),FALSE),"")</f>
        <v>0</v>
      </c>
      <c r="U136" s="312">
        <f>IFERROR(VLOOKUP($B136,Totalt!$B$1:$AQ$554,MATCH(U$2,Totalt!$B$1:$AQ$1,0),FALSE),"")</f>
        <v>0</v>
      </c>
      <c r="V136" s="312">
        <f>IFERROR(VLOOKUP($B136,Totalt!$B$1:$AQ$554,MATCH(V$2,Totalt!$B$1:$AQ$1,0),FALSE),"")</f>
        <v>0</v>
      </c>
      <c r="W136" s="312">
        <f>IFERROR(VLOOKUP($B136,Totalt!$B$1:$AQ$554,MATCH(W$2,Totalt!$B$1:$AQ$1,0),FALSE),"")</f>
        <v>0</v>
      </c>
      <c r="X136" s="312">
        <f>IFERROR(VLOOKUP($B136,Totalt!$B$1:$AQ$554,MATCH(X$2,Totalt!$B$1:$AQ$1,0),FALSE),"")</f>
        <v>0</v>
      </c>
      <c r="Y136" s="312">
        <f>IFERROR(VLOOKUP($B136,Totalt!$B$1:$AQ$554,MATCH(Y$2,Totalt!$B$1:$AQ$1,0),FALSE),"")</f>
        <v>0</v>
      </c>
      <c r="Z136" s="312">
        <f>IFERROR(VLOOKUP($B136,Totalt!$B$1:$AQ$554,MATCH(Z$2,Totalt!$B$1:$AQ$1,0),FALSE),"")</f>
        <v>0</v>
      </c>
      <c r="AA136" s="312">
        <f>IFERROR(VLOOKUP($B136,Totalt!$B$1:$AQ$554,MATCH(AA$2,Totalt!$B$1:$AQ$1,0),FALSE),"")</f>
        <v>0</v>
      </c>
      <c r="AB136" s="312">
        <f>IFERROR(VLOOKUP($B136,Totalt!$B$1:$AQ$554,MATCH(AB$2,Totalt!$B$1:$AQ$1,0),FALSE),"")</f>
        <v>0</v>
      </c>
      <c r="AC136" s="312">
        <f>IFERROR(VLOOKUP($B136,Totalt!$B$1:$AQ$554,MATCH(AC$2,Totalt!$B$1:$AQ$1,0),FALSE),"")</f>
        <v>0</v>
      </c>
      <c r="AD136" s="312">
        <f>IFERROR(VLOOKUP($B136,Totalt!$B$1:$AQ$554,MATCH(AD$2,Totalt!$B$1:$AQ$1,0),FALSE),"")</f>
        <v>0</v>
      </c>
      <c r="AE136" s="312">
        <f>IFERROR(VLOOKUP($B136,Totalt!$B$1:$AQ$554,MATCH(AE$2,Totalt!$B$1:$AQ$1,0),FALSE),"")</f>
        <v>0</v>
      </c>
      <c r="AF136" s="312">
        <f>IFERROR(VLOOKUP($B136,Totalt!$B$1:$AQ$554,MATCH(AF$2,Totalt!$B$1:$AQ$1,0),FALSE),"")</f>
        <v>0.21870000000000001</v>
      </c>
      <c r="AG136" s="312">
        <f>IFERROR(VLOOKUP($B136,Totalt!$B$1:$AQ$554,MATCH(AG$2,Totalt!$B$1:$AQ$1,0),FALSE),"")</f>
        <v>0</v>
      </c>
      <c r="AI136" s="245">
        <f t="shared" si="15"/>
        <v>8.4986999999999995</v>
      </c>
      <c r="AJ136" s="246">
        <f>IF(ISERROR(1/VLOOKUP($B136,Leveranser!$B$1:$S$500,MATCH("såld värme (gwh)",Leveranser!$B$1:$S$1,0),FALSE)),"",VLOOKUP($B136,Leveranser!$B$1:$S$500,MATCH("såld värme (gwh)",Leveranser!$B$1:$S$1,0),FALSE))</f>
        <v>7.29</v>
      </c>
      <c r="AK136" t="str">
        <f>IFERROR(IF(VLOOKUP($B136,Totalt!$B$1:$AQ$554,MATCH(AK$2,Totalt!$B$1:$AQ$1,0),FALSE)="","",VLOOKUP($B136,Totalt!$B$1:$AQ$554,MATCH(AK$2,Totalt!$B$1:$AQ$1,0),FALSE)),"")</f>
        <v/>
      </c>
      <c r="AM136" s="247" t="str">
        <f>IF(B136&lt;&gt;"",IF(VLOOKUP($B136,Totalt!$B$1:$AQ$554,MATCH("Kvalitetsgranskad:",Totalt!$B$1:$AQ$1,0),FALSE)="ja",VLOOKUP($B136,Miljö!$B$1:$AG$479,MATCH(AM$2,Miljö!$B$1:$AK$1,0),FALSE),""),"")</f>
        <v>Nej</v>
      </c>
      <c r="AN136" s="247" t="str">
        <f>IF(AM136="ja",VLOOKUP($B136,Miljö!$B$1:$J$479,MATCH("Typ av ursprungsspecificerad el   (Om inget värde anges används Nordisk residualmix, se inforuta) ()",Miljö!$B$1:$J$1,0),FALSE),IF(AM136="nej","Nordisk residualel",""))</f>
        <v>Nordisk residualel</v>
      </c>
      <c r="AO136" s="247">
        <f>IF(AM136="","",VLOOKUP($B136,Miljö!$B$1:$J$479,MATCH("Fossilandel för ursprungspecificerad el ()",Miljö!$B$1:$J$1,0),FALSE))</f>
        <v>0.48399999999999999</v>
      </c>
      <c r="AP136" s="247">
        <f>IF(AM136="","",IFERROR(VLOOKUP($B136,Miljö!$B$1:$J$479,MATCH("Kärnkraftsandel för ursprungsspecificerad el ()",Miljö!$B$1:$J$1,0),FALSE)/1,0))</f>
        <v>0.35</v>
      </c>
      <c r="AQ136" s="247">
        <f t="shared" si="16"/>
        <v>0.16600000000000004</v>
      </c>
      <c r="AR136" s="52"/>
      <c r="AS136" s="247" t="str">
        <f t="shared" si="12"/>
        <v>Nej</v>
      </c>
      <c r="AT136" s="247" t="str">
        <f>IF(AS136="ja",VLOOKUP($B136,Miljö!$B$1:$O$500,MATCH("Fossil andel i procent (%)",Miljö!$B$1:$O$1,0),FALSE)/100,"")</f>
        <v/>
      </c>
      <c r="AU136" s="52"/>
      <c r="AV136" s="247" t="str">
        <f t="shared" si="13"/>
        <v>Nej</v>
      </c>
      <c r="AW136" s="247" t="str">
        <f>IF(AV136="ja",VLOOKUP($B136,'Egen hetvattenprod'!$B$1:$AO$500,MATCH("Värmekälla till värmepumpar ()",'Egen hetvattenprod'!$B$1:$AO$1,0),FALSE),"")</f>
        <v/>
      </c>
      <c r="AY136" s="244" t="str">
        <f t="shared" si="14"/>
        <v>Nej</v>
      </c>
      <c r="AZ136" s="283" t="str">
        <f>IF($AY136="ja",(VLOOKUP($B136,'Egen hetvattenprod'!$B$1:$BX$550,MATCH(AZ$2,'Egen hetvattenprod'!$B$1:$BX$1,0),FALSE)+VLOOKUP($B136,Kraftvärmeprod!$B$1:$BX$550,MATCH(AZ$2,Kraftvärmeprod!$B$1:$BX$1,0),FALSE))/$AC136,"")</f>
        <v/>
      </c>
      <c r="BA136" s="283" t="str">
        <f>IF($AY136="ja",(VLOOKUP($B136,'Egen hetvattenprod'!$B$1:$BX$550,MATCH(BA$2,'Egen hetvattenprod'!$B$1:$BX$1,0),FALSE)+VLOOKUP($B136,Kraftvärmeprod!$B$1:$BX$550,MATCH(BA$2,Kraftvärmeprod!$B$1:$BX$1,0),FALSE))/$AC136,"")</f>
        <v/>
      </c>
      <c r="BB136" s="283" t="str">
        <f>IF($AY136="ja",(VLOOKUP($B136,'Egen hetvattenprod'!$B$1:$BX$550,MATCH(BB$2,'Egen hetvattenprod'!$B$1:$BX$1,0),FALSE)+VLOOKUP($B136,Kraftvärmeprod!$B$1:$BX$550,MATCH(BB$2,Kraftvärmeprod!$B$1:$BX$1,0),FALSE))/$AC136,"")</f>
        <v/>
      </c>
      <c r="BC136" s="283" t="str">
        <f>IF($AY136="ja",(VLOOKUP($B136,'Egen hetvattenprod'!$B$1:$BX$550,MATCH(BC$2,'Egen hetvattenprod'!$B$1:$BX$1,0),FALSE)+VLOOKUP($B136,Kraftvärmeprod!$B$1:$BX$550,MATCH(BC$2,Kraftvärmeprod!$B$1:$BX$1,0),FALSE))/$AC136,"")</f>
        <v/>
      </c>
      <c r="BD136" s="283" t="str">
        <f>IF($AY136="ja",(VLOOKUP($B136,'Egen hetvattenprod'!$B$1:$BX$550,MATCH(BD$2,'Egen hetvattenprod'!$B$1:$BX$1,0),FALSE)+VLOOKUP($B136,Kraftvärmeprod!$B$1:$BX$550,MATCH(BD$2,Kraftvärmeprod!$B$1:$BX$1,0),FALSE))/$AC136,"")</f>
        <v/>
      </c>
      <c r="BF136" s="244" t="str">
        <f t="shared" si="17"/>
        <v>Nej</v>
      </c>
      <c r="BG136" s="283" t="str">
        <f>IF($BF136="ja",VLOOKUP($B136,'Egen hetvattenprod'!$B$1:$BX$550,MATCH("Andelen klimatgaser med fossilt ursprung för avfall ()",'Egen hetvattenprod'!$B$1:$BX$1,0),FALSE),"")</f>
        <v/>
      </c>
      <c r="BH136" s="283" t="str">
        <f>IF($BF136="ja",VLOOKUP($B136,Kraftvärmeprod!$B$1:$BX$550,MATCH("Andelen klimatgaser med fossilt ursprung för avfall ()",Kraftvärmeprod!$B$1:$BX$1,0),FALSE),"")</f>
        <v/>
      </c>
      <c r="BI136" s="307" t="str">
        <f>IF($BF136="ja",VLOOKUP($B136,'Egen hetvattenprod'!$B$1:$BX$550,MATCH("Avfall (GWh)",'Egen hetvattenprod'!$B$1:$BX$1,0),FALSE),"")</f>
        <v/>
      </c>
      <c r="BJ136" s="307" t="str">
        <f>IF($BF136="ja",VLOOKUP($B136,'Slutlig allokering kvv'!$B$1:$BX$550,MATCH("Avfall (GWh)",'Slutlig allokering kvv'!$B$1:$BX$1,0),FALSE),"")</f>
        <v/>
      </c>
      <c r="BK136" s="307" t="str">
        <f>IF($BF136="ja",VLOOKUP($B136,'Köpt hetvatten'!$B$1:$BX$550,MATCH("Avfall i köpt hetvatten",'Köpt hetvatten'!$B$1:$BX$1,0),FALSE),"")</f>
        <v/>
      </c>
      <c r="BL136" s="307" t="str">
        <f>IF($BF136="ja",VLOOKUP($B136,'Egen hetvattenprod'!$B$1:$BX$550,MATCH("Värde enligt ovan. (%)",'Egen hetvattenprod'!$B$1:$BX$1,0),FALSE),"")</f>
        <v/>
      </c>
      <c r="BM136" s="307" t="str">
        <f>IF($BF136="ja",VLOOKUP($B136,Kraftvärmeprod!$B$1:$BX$550,MATCH("Värde enligt ovan. (%)",Kraftvärmeprod!$B$1:$BX$1,0),FALSE),"")</f>
        <v/>
      </c>
      <c r="BN136" s="307"/>
      <c r="BO136" s="307"/>
      <c r="BP136" s="307"/>
      <c r="BQ136" s="307" t="str">
        <f>IF($BF136="ja",VLOOKUP($B136,'Egen hetvattenprod'!$B$1:$BX$550,MATCH("Tillförd olja (fossil) vid avfallsförbränning (GWh)",'Egen hetvattenprod'!$B$1:$BX$1,0),FALSE),"")</f>
        <v/>
      </c>
      <c r="BR136" s="307" t="str">
        <f>IF($BF136="ja",VLOOKUP($B136,Kraftvärmeprod!$B$1:$BX$550,MATCH("Tillförd olja (fossil) vid avfallsförbränning (GWh)",Kraftvärmeprod!$B$1:$BX$1,0),FALSE),"")</f>
        <v/>
      </c>
    </row>
    <row r="137" spans="1:70" x14ac:dyDescent="0.25">
      <c r="A137" s="2" t="str">
        <f>'Miljövärden för publ företag'!B139</f>
        <v>Lantmännen Agrovärme AB</v>
      </c>
      <c r="B137" s="2" t="str">
        <f>'Miljövärden för publ företag'!C139</f>
        <v>Ödeshög</v>
      </c>
      <c r="C137" s="312">
        <f>IFERROR(VLOOKUP($B137,Totalt!$B$1:$AQ$554,MATCH(C$2,Totalt!$B$1:$AQ$1,0),FALSE),"")</f>
        <v>0</v>
      </c>
      <c r="D137" s="312">
        <f>IFERROR(VLOOKUP($B137,Totalt!$B$1:$AQ$554,MATCH(D$2,Totalt!$B$1:$AQ$1,0),FALSE),"")</f>
        <v>0.183</v>
      </c>
      <c r="E137" s="312">
        <f>IFERROR(VLOOKUP($B137,Totalt!$B$1:$AQ$554,MATCH(E$2,Totalt!$B$1:$AQ$1,0),FALSE),"")</f>
        <v>0</v>
      </c>
      <c r="F137" s="312">
        <f>IFERROR(VLOOKUP($B137,Totalt!$B$1:$AQ$554,MATCH(F$2,Totalt!$B$1:$AQ$1,0),FALSE),"")</f>
        <v>0</v>
      </c>
      <c r="G137" s="312">
        <f>IFERROR(VLOOKUP($B137,Totalt!$B$1:$AQ$554,MATCH(G$2,Totalt!$B$1:$AQ$1,0),FALSE),"")</f>
        <v>0</v>
      </c>
      <c r="H137" s="312">
        <f>IFERROR(VLOOKUP($B137,Totalt!$B$1:$AQ$554,MATCH(H$2,Totalt!$B$1:$AQ$1,0),FALSE),"")</f>
        <v>0</v>
      </c>
      <c r="I137" s="312">
        <f>IFERROR(VLOOKUP($B137,Totalt!$B$1:$AQ$554,MATCH(I$2,Totalt!$B$1:$AQ$1,0),FALSE),"")</f>
        <v>0</v>
      </c>
      <c r="J137" s="312">
        <f>IFERROR(VLOOKUP($B137,Totalt!$B$1:$AQ$554,MATCH(J$2,Totalt!$B$1:$AQ$1,0),FALSE),"")</f>
        <v>0</v>
      </c>
      <c r="K137" s="312">
        <f>IFERROR(VLOOKUP($B137,Totalt!$B$1:$AQ$554,MATCH(K$2,Totalt!$B$1:$AQ$1,0),FALSE),"")</f>
        <v>0</v>
      </c>
      <c r="L137" s="312">
        <f>IFERROR(VLOOKUP($B137,Totalt!$B$1:$AQ$554,MATCH(L$2,Totalt!$B$1:$AQ$1,0),FALSE),"")</f>
        <v>0</v>
      </c>
      <c r="M137" s="312">
        <f>IFERROR(VLOOKUP($B137,Totalt!$B$1:$AQ$554,MATCH(M$2,Totalt!$B$1:$AQ$1,0),FALSE),"")</f>
        <v>0</v>
      </c>
      <c r="N137" s="312">
        <f>IFERROR(VLOOKUP($B137,Totalt!$B$1:$AQ$554,MATCH(N$2,Totalt!$B$1:$AQ$1,0),FALSE),"")</f>
        <v>0</v>
      </c>
      <c r="O137" s="312">
        <f>IFERROR(VLOOKUP($B137,Totalt!$B$1:$AQ$554,MATCH(O$2,Totalt!$B$1:$AQ$1,0),FALSE),"")</f>
        <v>0</v>
      </c>
      <c r="P137" s="312">
        <f>IFERROR(VLOOKUP($B137,Totalt!$B$1:$AQ$554,MATCH(P$2,Totalt!$B$1:$AQ$1,0),FALSE),"")</f>
        <v>15.503</v>
      </c>
      <c r="Q137" s="312">
        <f>IFERROR(VLOOKUP($B137,Totalt!$B$1:$AQ$554,MATCH(Q$2,Totalt!$B$1:$AQ$1,0),FALSE),"")</f>
        <v>0</v>
      </c>
      <c r="R137" s="312">
        <f>IFERROR(VLOOKUP($B137,Totalt!$B$1:$AQ$554,MATCH(R$2,Totalt!$B$1:$AQ$1,0),FALSE),"")</f>
        <v>0</v>
      </c>
      <c r="S137" s="312">
        <f>IFERROR(VLOOKUP($B137,Totalt!$B$1:$AQ$554,MATCH(S$2,Totalt!$B$1:$AQ$1,0),FALSE),"")</f>
        <v>0</v>
      </c>
      <c r="T137" s="312">
        <f>IFERROR(VLOOKUP($B137,Totalt!$B$1:$AQ$554,MATCH(T$2,Totalt!$B$1:$AQ$1,0),FALSE),"")</f>
        <v>0</v>
      </c>
      <c r="U137" s="312">
        <f>IFERROR(VLOOKUP($B137,Totalt!$B$1:$AQ$554,MATCH(U$2,Totalt!$B$1:$AQ$1,0),FALSE),"")</f>
        <v>0</v>
      </c>
      <c r="V137" s="312">
        <f>IFERROR(VLOOKUP($B137,Totalt!$B$1:$AQ$554,MATCH(V$2,Totalt!$B$1:$AQ$1,0),FALSE),"")</f>
        <v>0</v>
      </c>
      <c r="W137" s="312">
        <f>IFERROR(VLOOKUP($B137,Totalt!$B$1:$AQ$554,MATCH(W$2,Totalt!$B$1:$AQ$1,0),FALSE),"")</f>
        <v>0.45500000000000002</v>
      </c>
      <c r="X137" s="312">
        <f>IFERROR(VLOOKUP($B137,Totalt!$B$1:$AQ$554,MATCH(X$2,Totalt!$B$1:$AQ$1,0),FALSE),"")</f>
        <v>0</v>
      </c>
      <c r="Y137" s="312">
        <f>IFERROR(VLOOKUP($B137,Totalt!$B$1:$AQ$554,MATCH(Y$2,Totalt!$B$1:$AQ$1,0),FALSE),"")</f>
        <v>0</v>
      </c>
      <c r="Z137" s="312">
        <f>IFERROR(VLOOKUP($B137,Totalt!$B$1:$AQ$554,MATCH(Z$2,Totalt!$B$1:$AQ$1,0),FALSE),"")</f>
        <v>0</v>
      </c>
      <c r="AA137" s="312">
        <f>IFERROR(VLOOKUP($B137,Totalt!$B$1:$AQ$554,MATCH(AA$2,Totalt!$B$1:$AQ$1,0),FALSE),"")</f>
        <v>0</v>
      </c>
      <c r="AB137" s="312">
        <f>IFERROR(VLOOKUP($B137,Totalt!$B$1:$AQ$554,MATCH(AB$2,Totalt!$B$1:$AQ$1,0),FALSE),"")</f>
        <v>0</v>
      </c>
      <c r="AC137" s="312">
        <f>IFERROR(VLOOKUP($B137,Totalt!$B$1:$AQ$554,MATCH(AC$2,Totalt!$B$1:$AQ$1,0),FALSE),"")</f>
        <v>0</v>
      </c>
      <c r="AD137" s="312">
        <f>IFERROR(VLOOKUP($B137,Totalt!$B$1:$AQ$554,MATCH(AD$2,Totalt!$B$1:$AQ$1,0),FALSE),"")</f>
        <v>0</v>
      </c>
      <c r="AE137" s="312">
        <f>IFERROR(VLOOKUP($B137,Totalt!$B$1:$AQ$554,MATCH(AE$2,Totalt!$B$1:$AQ$1,0),FALSE),"")</f>
        <v>0</v>
      </c>
      <c r="AF137" s="312">
        <f>IFERROR(VLOOKUP($B137,Totalt!$B$1:$AQ$554,MATCH(AF$2,Totalt!$B$1:$AQ$1,0),FALSE),"")</f>
        <v>0.3</v>
      </c>
      <c r="AG137" s="312">
        <f>IFERROR(VLOOKUP($B137,Totalt!$B$1:$AQ$554,MATCH(AG$2,Totalt!$B$1:$AQ$1,0),FALSE),"")</f>
        <v>0</v>
      </c>
      <c r="AI137" s="245">
        <f t="shared" si="15"/>
        <v>16.440999999999999</v>
      </c>
      <c r="AJ137" s="246">
        <f>IF(ISERROR(1/VLOOKUP($B137,Leveranser!$B$1:$S$500,MATCH("såld värme (gwh)",Leveranser!$B$1:$S$1,0),FALSE)),"",VLOOKUP($B137,Leveranser!$B$1:$S$500,MATCH("såld värme (gwh)",Leveranser!$B$1:$S$1,0),FALSE))</f>
        <v>11.9</v>
      </c>
      <c r="AK137" t="str">
        <f>IFERROR(IF(VLOOKUP($B137,Totalt!$B$1:$AQ$554,MATCH(AK$2,Totalt!$B$1:$AQ$1,0),FALSE)="","",VLOOKUP($B137,Totalt!$B$1:$AQ$554,MATCH(AK$2,Totalt!$B$1:$AQ$1,0),FALSE)),"")</f>
        <v/>
      </c>
      <c r="AM137" s="247" t="str">
        <f>IF(B137&lt;&gt;"",IF(VLOOKUP($B137,Totalt!$B$1:$AQ$554,MATCH("Kvalitetsgranskad:",Totalt!$B$1:$AQ$1,0),FALSE)="ja",VLOOKUP($B137,Miljö!$B$1:$AG$479,MATCH(AM$2,Miljö!$B$1:$AK$1,0),FALSE),""),"")</f>
        <v>Ja</v>
      </c>
      <c r="AN137" s="247" t="str">
        <f>IF(AM137="ja",VLOOKUP($B137,Miljö!$B$1:$J$479,MATCH("Typ av ursprungsspecificerad el   (Om inget värde anges används Nordisk residualmix, se inforuta) ()",Miljö!$B$1:$J$1,0),FALSE),IF(AM137="nej","Nordisk residualel",""))</f>
        <v>'Vattenkraft'</v>
      </c>
      <c r="AO137" s="247">
        <f>IF(AM137="","",VLOOKUP($B137,Miljö!$B$1:$J$479,MATCH("Fossilandel för ursprungspecificerad el ()",Miljö!$B$1:$J$1,0),FALSE))</f>
        <v>0</v>
      </c>
      <c r="AP137" s="247">
        <f>IF(AM137="","",IFERROR(VLOOKUP($B137,Miljö!$B$1:$J$479,MATCH("Kärnkraftsandel för ursprungsspecificerad el ()",Miljö!$B$1:$J$1,0),FALSE)/1,0))</f>
        <v>0</v>
      </c>
      <c r="AQ137" s="247">
        <f t="shared" si="16"/>
        <v>1</v>
      </c>
      <c r="AR137" s="52"/>
      <c r="AS137" s="247" t="str">
        <f t="shared" si="12"/>
        <v>Nej</v>
      </c>
      <c r="AT137" s="247" t="str">
        <f>IF(AS137="ja",VLOOKUP($B137,Miljö!$B$1:$O$500,MATCH("Fossil andel i procent (%)",Miljö!$B$1:$O$1,0),FALSE)/100,"")</f>
        <v/>
      </c>
      <c r="AU137" s="52"/>
      <c r="AV137" s="247" t="str">
        <f t="shared" si="13"/>
        <v>Nej</v>
      </c>
      <c r="AW137" s="247" t="str">
        <f>IF(AV137="ja",VLOOKUP($B137,'Egen hetvattenprod'!$B$1:$AO$500,MATCH("Värmekälla till värmepumpar ()",'Egen hetvattenprod'!$B$1:$AO$1,0),FALSE),"")</f>
        <v/>
      </c>
      <c r="AY137" s="244" t="str">
        <f t="shared" si="14"/>
        <v>Nej</v>
      </c>
      <c r="AZ137" s="283" t="str">
        <f>IF($AY137="ja",(VLOOKUP($B137,'Egen hetvattenprod'!$B$1:$BX$550,MATCH(AZ$2,'Egen hetvattenprod'!$B$1:$BX$1,0),FALSE)+VLOOKUP($B137,Kraftvärmeprod!$B$1:$BX$550,MATCH(AZ$2,Kraftvärmeprod!$B$1:$BX$1,0),FALSE))/$AC137,"")</f>
        <v/>
      </c>
      <c r="BA137" s="283" t="str">
        <f>IF($AY137="ja",(VLOOKUP($B137,'Egen hetvattenprod'!$B$1:$BX$550,MATCH(BA$2,'Egen hetvattenprod'!$B$1:$BX$1,0),FALSE)+VLOOKUP($B137,Kraftvärmeprod!$B$1:$BX$550,MATCH(BA$2,Kraftvärmeprod!$B$1:$BX$1,0),FALSE))/$AC137,"")</f>
        <v/>
      </c>
      <c r="BB137" s="283" t="str">
        <f>IF($AY137="ja",(VLOOKUP($B137,'Egen hetvattenprod'!$B$1:$BX$550,MATCH(BB$2,'Egen hetvattenprod'!$B$1:$BX$1,0),FALSE)+VLOOKUP($B137,Kraftvärmeprod!$B$1:$BX$550,MATCH(BB$2,Kraftvärmeprod!$B$1:$BX$1,0),FALSE))/$AC137,"")</f>
        <v/>
      </c>
      <c r="BC137" s="283" t="str">
        <f>IF($AY137="ja",(VLOOKUP($B137,'Egen hetvattenprod'!$B$1:$BX$550,MATCH(BC$2,'Egen hetvattenprod'!$B$1:$BX$1,0),FALSE)+VLOOKUP($B137,Kraftvärmeprod!$B$1:$BX$550,MATCH(BC$2,Kraftvärmeprod!$B$1:$BX$1,0),FALSE))/$AC137,"")</f>
        <v/>
      </c>
      <c r="BD137" s="283" t="str">
        <f>IF($AY137="ja",(VLOOKUP($B137,'Egen hetvattenprod'!$B$1:$BX$550,MATCH(BD$2,'Egen hetvattenprod'!$B$1:$BX$1,0),FALSE)+VLOOKUP($B137,Kraftvärmeprod!$B$1:$BX$550,MATCH(BD$2,Kraftvärmeprod!$B$1:$BX$1,0),FALSE))/$AC137,"")</f>
        <v/>
      </c>
      <c r="BF137" s="244" t="str">
        <f t="shared" si="17"/>
        <v>Nej</v>
      </c>
      <c r="BG137" s="283" t="str">
        <f>IF($BF137="ja",VLOOKUP($B137,'Egen hetvattenprod'!$B$1:$BX$550,MATCH("Andelen klimatgaser med fossilt ursprung för avfall ()",'Egen hetvattenprod'!$B$1:$BX$1,0),FALSE),"")</f>
        <v/>
      </c>
      <c r="BH137" s="283" t="str">
        <f>IF($BF137="ja",VLOOKUP($B137,Kraftvärmeprod!$B$1:$BX$550,MATCH("Andelen klimatgaser med fossilt ursprung för avfall ()",Kraftvärmeprod!$B$1:$BX$1,0),FALSE),"")</f>
        <v/>
      </c>
      <c r="BI137" s="307" t="str">
        <f>IF($BF137="ja",VLOOKUP($B137,'Egen hetvattenprod'!$B$1:$BX$550,MATCH("Avfall (GWh)",'Egen hetvattenprod'!$B$1:$BX$1,0),FALSE),"")</f>
        <v/>
      </c>
      <c r="BJ137" s="307" t="str">
        <f>IF($BF137="ja",VLOOKUP($B137,'Slutlig allokering kvv'!$B$1:$BX$550,MATCH("Avfall (GWh)",'Slutlig allokering kvv'!$B$1:$BX$1,0),FALSE),"")</f>
        <v/>
      </c>
      <c r="BK137" s="307" t="str">
        <f>IF($BF137="ja",VLOOKUP($B137,'Köpt hetvatten'!$B$1:$BX$550,MATCH("Avfall i köpt hetvatten",'Köpt hetvatten'!$B$1:$BX$1,0),FALSE),"")</f>
        <v/>
      </c>
      <c r="BL137" s="307" t="str">
        <f>IF($BF137="ja",VLOOKUP($B137,'Egen hetvattenprod'!$B$1:$BX$550,MATCH("Värde enligt ovan. (%)",'Egen hetvattenprod'!$B$1:$BX$1,0),FALSE),"")</f>
        <v/>
      </c>
      <c r="BM137" s="307" t="str">
        <f>IF($BF137="ja",VLOOKUP($B137,Kraftvärmeprod!$B$1:$BX$550,MATCH("Värde enligt ovan. (%)",Kraftvärmeprod!$B$1:$BX$1,0),FALSE),"")</f>
        <v/>
      </c>
      <c r="BN137" s="307"/>
      <c r="BO137" s="307"/>
      <c r="BP137" s="307"/>
      <c r="BQ137" s="307" t="str">
        <f>IF($BF137="ja",VLOOKUP($B137,'Egen hetvattenprod'!$B$1:$BX$550,MATCH("Tillförd olja (fossil) vid avfallsförbränning (GWh)",'Egen hetvattenprod'!$B$1:$BX$1,0),FALSE),"")</f>
        <v/>
      </c>
      <c r="BR137" s="307" t="str">
        <f>IF($BF137="ja",VLOOKUP($B137,Kraftvärmeprod!$B$1:$BX$550,MATCH("Tillförd olja (fossil) vid avfallsförbränning (GWh)",Kraftvärmeprod!$B$1:$BX$1,0),FALSE),"")</f>
        <v/>
      </c>
    </row>
    <row r="138" spans="1:70" x14ac:dyDescent="0.25">
      <c r="A138" s="2" t="str">
        <f>'Miljövärden för publ företag'!B140</f>
        <v>Lantmännen Agrovärme AB</v>
      </c>
      <c r="B138" s="2" t="str">
        <f>'Miljövärden för publ företag'!C140</f>
        <v>Örsundsbro</v>
      </c>
      <c r="C138" s="312">
        <f>IFERROR(VLOOKUP($B138,Totalt!$B$1:$AQ$554,MATCH(C$2,Totalt!$B$1:$AQ$1,0),FALSE),"")</f>
        <v>0</v>
      </c>
      <c r="D138" s="312">
        <f>IFERROR(VLOOKUP($B138,Totalt!$B$1:$AQ$554,MATCH(D$2,Totalt!$B$1:$AQ$1,0),FALSE),"")</f>
        <v>5.5E-2</v>
      </c>
      <c r="E138" s="312">
        <f>IFERROR(VLOOKUP($B138,Totalt!$B$1:$AQ$554,MATCH(E$2,Totalt!$B$1:$AQ$1,0),FALSE),"")</f>
        <v>0</v>
      </c>
      <c r="F138" s="312">
        <f>IFERROR(VLOOKUP($B138,Totalt!$B$1:$AQ$554,MATCH(F$2,Totalt!$B$1:$AQ$1,0),FALSE),"")</f>
        <v>0</v>
      </c>
      <c r="G138" s="312">
        <f>IFERROR(VLOOKUP($B138,Totalt!$B$1:$AQ$554,MATCH(G$2,Totalt!$B$1:$AQ$1,0),FALSE),"")</f>
        <v>0</v>
      </c>
      <c r="H138" s="312">
        <f>IFERROR(VLOOKUP($B138,Totalt!$B$1:$AQ$554,MATCH(H$2,Totalt!$B$1:$AQ$1,0),FALSE),"")</f>
        <v>0</v>
      </c>
      <c r="I138" s="312">
        <f>IFERROR(VLOOKUP($B138,Totalt!$B$1:$AQ$554,MATCH(I$2,Totalt!$B$1:$AQ$1,0),FALSE),"")</f>
        <v>0</v>
      </c>
      <c r="J138" s="312">
        <f>IFERROR(VLOOKUP($B138,Totalt!$B$1:$AQ$554,MATCH(J$2,Totalt!$B$1:$AQ$1,0),FALSE),"")</f>
        <v>0</v>
      </c>
      <c r="K138" s="312">
        <f>IFERROR(VLOOKUP($B138,Totalt!$B$1:$AQ$554,MATCH(K$2,Totalt!$B$1:$AQ$1,0),FALSE),"")</f>
        <v>0</v>
      </c>
      <c r="L138" s="312">
        <f>IFERROR(VLOOKUP($B138,Totalt!$B$1:$AQ$554,MATCH(L$2,Totalt!$B$1:$AQ$1,0),FALSE),"")</f>
        <v>0</v>
      </c>
      <c r="M138" s="312">
        <f>IFERROR(VLOOKUP($B138,Totalt!$B$1:$AQ$554,MATCH(M$2,Totalt!$B$1:$AQ$1,0),FALSE),"")</f>
        <v>0</v>
      </c>
      <c r="N138" s="312">
        <f>IFERROR(VLOOKUP($B138,Totalt!$B$1:$AQ$554,MATCH(N$2,Totalt!$B$1:$AQ$1,0),FALSE),"")</f>
        <v>0</v>
      </c>
      <c r="O138" s="312">
        <f>IFERROR(VLOOKUP($B138,Totalt!$B$1:$AQ$554,MATCH(O$2,Totalt!$B$1:$AQ$1,0),FALSE),"")</f>
        <v>0</v>
      </c>
      <c r="P138" s="312">
        <f>IFERROR(VLOOKUP($B138,Totalt!$B$1:$AQ$554,MATCH(P$2,Totalt!$B$1:$AQ$1,0),FALSE),"")</f>
        <v>6.08</v>
      </c>
      <c r="Q138" s="312">
        <f>IFERROR(VLOOKUP($B138,Totalt!$B$1:$AQ$554,MATCH(Q$2,Totalt!$B$1:$AQ$1,0),FALSE),"")</f>
        <v>0</v>
      </c>
      <c r="R138" s="312">
        <f>IFERROR(VLOOKUP($B138,Totalt!$B$1:$AQ$554,MATCH(R$2,Totalt!$B$1:$AQ$1,0),FALSE),"")</f>
        <v>0</v>
      </c>
      <c r="S138" s="312">
        <f>IFERROR(VLOOKUP($B138,Totalt!$B$1:$AQ$554,MATCH(S$2,Totalt!$B$1:$AQ$1,0),FALSE),"")</f>
        <v>0</v>
      </c>
      <c r="T138" s="312">
        <f>IFERROR(VLOOKUP($B138,Totalt!$B$1:$AQ$554,MATCH(T$2,Totalt!$B$1:$AQ$1,0),FALSE),"")</f>
        <v>0</v>
      </c>
      <c r="U138" s="312">
        <f>IFERROR(VLOOKUP($B138,Totalt!$B$1:$AQ$554,MATCH(U$2,Totalt!$B$1:$AQ$1,0),FALSE),"")</f>
        <v>0</v>
      </c>
      <c r="V138" s="312">
        <f>IFERROR(VLOOKUP($B138,Totalt!$B$1:$AQ$554,MATCH(V$2,Totalt!$B$1:$AQ$1,0),FALSE),"")</f>
        <v>0</v>
      </c>
      <c r="W138" s="312">
        <f>IFERROR(VLOOKUP($B138,Totalt!$B$1:$AQ$554,MATCH(W$2,Totalt!$B$1:$AQ$1,0),FALSE),"")</f>
        <v>0</v>
      </c>
      <c r="X138" s="312">
        <f>IFERROR(VLOOKUP($B138,Totalt!$B$1:$AQ$554,MATCH(X$2,Totalt!$B$1:$AQ$1,0),FALSE),"")</f>
        <v>0</v>
      </c>
      <c r="Y138" s="312">
        <f>IFERROR(VLOOKUP($B138,Totalt!$B$1:$AQ$554,MATCH(Y$2,Totalt!$B$1:$AQ$1,0),FALSE),"")</f>
        <v>0</v>
      </c>
      <c r="Z138" s="312">
        <f>IFERROR(VLOOKUP($B138,Totalt!$B$1:$AQ$554,MATCH(Z$2,Totalt!$B$1:$AQ$1,0),FALSE),"")</f>
        <v>0</v>
      </c>
      <c r="AA138" s="312">
        <f>IFERROR(VLOOKUP($B138,Totalt!$B$1:$AQ$554,MATCH(AA$2,Totalt!$B$1:$AQ$1,0),FALSE),"")</f>
        <v>0</v>
      </c>
      <c r="AB138" s="312">
        <f>IFERROR(VLOOKUP($B138,Totalt!$B$1:$AQ$554,MATCH(AB$2,Totalt!$B$1:$AQ$1,0),FALSE),"")</f>
        <v>0</v>
      </c>
      <c r="AC138" s="312">
        <f>IFERROR(VLOOKUP($B138,Totalt!$B$1:$AQ$554,MATCH(AC$2,Totalt!$B$1:$AQ$1,0),FALSE),"")</f>
        <v>0</v>
      </c>
      <c r="AD138" s="312">
        <f>IFERROR(VLOOKUP($B138,Totalt!$B$1:$AQ$554,MATCH(AD$2,Totalt!$B$1:$AQ$1,0),FALSE),"")</f>
        <v>0</v>
      </c>
      <c r="AE138" s="312">
        <f>IFERROR(VLOOKUP($B138,Totalt!$B$1:$AQ$554,MATCH(AE$2,Totalt!$B$1:$AQ$1,0),FALSE),"")</f>
        <v>0</v>
      </c>
      <c r="AF138" s="312">
        <f>IFERROR(VLOOKUP($B138,Totalt!$B$1:$AQ$554,MATCH(AF$2,Totalt!$B$1:$AQ$1,0),FALSE),"")</f>
        <v>0.16289999999999999</v>
      </c>
      <c r="AG138" s="312">
        <f>IFERROR(VLOOKUP($B138,Totalt!$B$1:$AQ$554,MATCH(AG$2,Totalt!$B$1:$AQ$1,0),FALSE),"")</f>
        <v>0</v>
      </c>
      <c r="AI138" s="245">
        <f t="shared" si="15"/>
        <v>6.2978999999999994</v>
      </c>
      <c r="AJ138" s="246">
        <f>IF(ISERROR(1/VLOOKUP($B138,Leveranser!$B$1:$S$500,MATCH("såld värme (gwh)",Leveranser!$B$1:$S$1,0),FALSE)),"",VLOOKUP($B138,Leveranser!$B$1:$S$500,MATCH("såld värme (gwh)",Leveranser!$B$1:$S$1,0),FALSE))</f>
        <v>5.43</v>
      </c>
      <c r="AK138" t="str">
        <f>IFERROR(IF(VLOOKUP($B138,Totalt!$B$1:$AQ$554,MATCH(AK$2,Totalt!$B$1:$AQ$1,0),FALSE)="","",VLOOKUP($B138,Totalt!$B$1:$AQ$554,MATCH(AK$2,Totalt!$B$1:$AQ$1,0),FALSE)),"")</f>
        <v/>
      </c>
      <c r="AM138" s="247" t="str">
        <f>IF(B138&lt;&gt;"",IF(VLOOKUP($B138,Totalt!$B$1:$AQ$554,MATCH("Kvalitetsgranskad:",Totalt!$B$1:$AQ$1,0),FALSE)="ja",VLOOKUP($B138,Miljö!$B$1:$AG$479,MATCH(AM$2,Miljö!$B$1:$AK$1,0),FALSE),""),"")</f>
        <v>Ja</v>
      </c>
      <c r="AN138" s="247" t="str">
        <f>IF(AM138="ja",VLOOKUP($B138,Miljö!$B$1:$J$479,MATCH("Typ av ursprungsspecificerad el   (Om inget värde anges används Nordisk residualmix, se inforuta) ()",Miljö!$B$1:$J$1,0),FALSE),IF(AM138="nej","Nordisk residualel",""))</f>
        <v>'Vattenkraft'</v>
      </c>
      <c r="AO138" s="247">
        <f>IF(AM138="","",VLOOKUP($B138,Miljö!$B$1:$J$479,MATCH("Fossilandel för ursprungspecificerad el ()",Miljö!$B$1:$J$1,0),FALSE))</f>
        <v>0</v>
      </c>
      <c r="AP138" s="247">
        <f>IF(AM138="","",IFERROR(VLOOKUP($B138,Miljö!$B$1:$J$479,MATCH("Kärnkraftsandel för ursprungsspecificerad el ()",Miljö!$B$1:$J$1,0),FALSE)/1,0))</f>
        <v>0</v>
      </c>
      <c r="AQ138" s="247">
        <f t="shared" si="16"/>
        <v>1</v>
      </c>
      <c r="AR138" s="52"/>
      <c r="AS138" s="247" t="str">
        <f t="shared" si="12"/>
        <v>Nej</v>
      </c>
      <c r="AT138" s="247" t="str">
        <f>IF(AS138="ja",VLOOKUP($B138,Miljö!$B$1:$O$500,MATCH("Fossil andel i procent (%)",Miljö!$B$1:$O$1,0),FALSE)/100,"")</f>
        <v/>
      </c>
      <c r="AU138" s="52"/>
      <c r="AV138" s="247" t="str">
        <f t="shared" si="13"/>
        <v>Nej</v>
      </c>
      <c r="AW138" s="247" t="str">
        <f>IF(AV138="ja",VLOOKUP($B138,'Egen hetvattenprod'!$B$1:$AO$500,MATCH("Värmekälla till värmepumpar ()",'Egen hetvattenprod'!$B$1:$AO$1,0),FALSE),"")</f>
        <v/>
      </c>
      <c r="AY138" s="244" t="str">
        <f t="shared" si="14"/>
        <v>Nej</v>
      </c>
      <c r="AZ138" s="283" t="str">
        <f>IF($AY138="ja",(VLOOKUP($B138,'Egen hetvattenprod'!$B$1:$BX$550,MATCH(AZ$2,'Egen hetvattenprod'!$B$1:$BX$1,0),FALSE)+VLOOKUP($B138,Kraftvärmeprod!$B$1:$BX$550,MATCH(AZ$2,Kraftvärmeprod!$B$1:$BX$1,0),FALSE))/$AC138,"")</f>
        <v/>
      </c>
      <c r="BA138" s="283" t="str">
        <f>IF($AY138="ja",(VLOOKUP($B138,'Egen hetvattenprod'!$B$1:$BX$550,MATCH(BA$2,'Egen hetvattenprod'!$B$1:$BX$1,0),FALSE)+VLOOKUP($B138,Kraftvärmeprod!$B$1:$BX$550,MATCH(BA$2,Kraftvärmeprod!$B$1:$BX$1,0),FALSE))/$AC138,"")</f>
        <v/>
      </c>
      <c r="BB138" s="283" t="str">
        <f>IF($AY138="ja",(VLOOKUP($B138,'Egen hetvattenprod'!$B$1:$BX$550,MATCH(BB$2,'Egen hetvattenprod'!$B$1:$BX$1,0),FALSE)+VLOOKUP($B138,Kraftvärmeprod!$B$1:$BX$550,MATCH(BB$2,Kraftvärmeprod!$B$1:$BX$1,0),FALSE))/$AC138,"")</f>
        <v/>
      </c>
      <c r="BC138" s="283" t="str">
        <f>IF($AY138="ja",(VLOOKUP($B138,'Egen hetvattenprod'!$B$1:$BX$550,MATCH(BC$2,'Egen hetvattenprod'!$B$1:$BX$1,0),FALSE)+VLOOKUP($B138,Kraftvärmeprod!$B$1:$BX$550,MATCH(BC$2,Kraftvärmeprod!$B$1:$BX$1,0),FALSE))/$AC138,"")</f>
        <v/>
      </c>
      <c r="BD138" s="283" t="str">
        <f>IF($AY138="ja",(VLOOKUP($B138,'Egen hetvattenprod'!$B$1:$BX$550,MATCH(BD$2,'Egen hetvattenprod'!$B$1:$BX$1,0),FALSE)+VLOOKUP($B138,Kraftvärmeprod!$B$1:$BX$550,MATCH(BD$2,Kraftvärmeprod!$B$1:$BX$1,0),FALSE))/$AC138,"")</f>
        <v/>
      </c>
      <c r="BF138" s="244" t="str">
        <f t="shared" si="17"/>
        <v>Nej</v>
      </c>
      <c r="BG138" s="283" t="str">
        <f>IF($BF138="ja",VLOOKUP($B138,'Egen hetvattenprod'!$B$1:$BX$550,MATCH("Andelen klimatgaser med fossilt ursprung för avfall ()",'Egen hetvattenprod'!$B$1:$BX$1,0),FALSE),"")</f>
        <v/>
      </c>
      <c r="BH138" s="283" t="str">
        <f>IF($BF138="ja",VLOOKUP($B138,Kraftvärmeprod!$B$1:$BX$550,MATCH("Andelen klimatgaser med fossilt ursprung för avfall ()",Kraftvärmeprod!$B$1:$BX$1,0),FALSE),"")</f>
        <v/>
      </c>
      <c r="BI138" s="307" t="str">
        <f>IF($BF138="ja",VLOOKUP($B138,'Egen hetvattenprod'!$B$1:$BX$550,MATCH("Avfall (GWh)",'Egen hetvattenprod'!$B$1:$BX$1,0),FALSE),"")</f>
        <v/>
      </c>
      <c r="BJ138" s="307" t="str">
        <f>IF($BF138="ja",VLOOKUP($B138,'Slutlig allokering kvv'!$B$1:$BX$550,MATCH("Avfall (GWh)",'Slutlig allokering kvv'!$B$1:$BX$1,0),FALSE),"")</f>
        <v/>
      </c>
      <c r="BK138" s="307" t="str">
        <f>IF($BF138="ja",VLOOKUP($B138,'Köpt hetvatten'!$B$1:$BX$550,MATCH("Avfall i köpt hetvatten",'Köpt hetvatten'!$B$1:$BX$1,0),FALSE),"")</f>
        <v/>
      </c>
      <c r="BL138" s="307" t="str">
        <f>IF($BF138="ja",VLOOKUP($B138,'Egen hetvattenprod'!$B$1:$BX$550,MATCH("Värde enligt ovan. (%)",'Egen hetvattenprod'!$B$1:$BX$1,0),FALSE),"")</f>
        <v/>
      </c>
      <c r="BM138" s="307" t="str">
        <f>IF($BF138="ja",VLOOKUP($B138,Kraftvärmeprod!$B$1:$BX$550,MATCH("Värde enligt ovan. (%)",Kraftvärmeprod!$B$1:$BX$1,0),FALSE),"")</f>
        <v/>
      </c>
      <c r="BN138" s="307"/>
      <c r="BO138" s="307"/>
      <c r="BP138" s="307"/>
      <c r="BQ138" s="307" t="str">
        <f>IF($BF138="ja",VLOOKUP($B138,'Egen hetvattenprod'!$B$1:$BX$550,MATCH("Tillförd olja (fossil) vid avfallsförbränning (GWh)",'Egen hetvattenprod'!$B$1:$BX$1,0),FALSE),"")</f>
        <v/>
      </c>
      <c r="BR138" s="307" t="str">
        <f>IF($BF138="ja",VLOOKUP($B138,Kraftvärmeprod!$B$1:$BX$550,MATCH("Tillförd olja (fossil) vid avfallsförbränning (GWh)",Kraftvärmeprod!$B$1:$BX$1,0),FALSE),"")</f>
        <v/>
      </c>
    </row>
    <row r="139" spans="1:70" x14ac:dyDescent="0.25">
      <c r="A139" s="2" t="str">
        <f>'Miljövärden för publ företag'!B141</f>
        <v>Lerum Fjärrvärme AB</v>
      </c>
      <c r="B139" s="2" t="str">
        <f>'Miljövärden för publ företag'!C141</f>
        <v>Floda</v>
      </c>
      <c r="C139" s="312">
        <f>IFERROR(VLOOKUP($B139,Totalt!$B$1:$AQ$554,MATCH(C$2,Totalt!$B$1:$AQ$1,0),FALSE),"")</f>
        <v>0</v>
      </c>
      <c r="D139" s="312">
        <f>IFERROR(VLOOKUP($B139,Totalt!$B$1:$AQ$554,MATCH(D$2,Totalt!$B$1:$AQ$1,0),FALSE),"")</f>
        <v>0.5</v>
      </c>
      <c r="E139" s="312">
        <f>IFERROR(VLOOKUP($B139,Totalt!$B$1:$AQ$554,MATCH(E$2,Totalt!$B$1:$AQ$1,0),FALSE),"")</f>
        <v>0</v>
      </c>
      <c r="F139" s="312">
        <f>IFERROR(VLOOKUP($B139,Totalt!$B$1:$AQ$554,MATCH(F$2,Totalt!$B$1:$AQ$1,0),FALSE),"")</f>
        <v>0</v>
      </c>
      <c r="G139" s="312">
        <f>IFERROR(VLOOKUP($B139,Totalt!$B$1:$AQ$554,MATCH(G$2,Totalt!$B$1:$AQ$1,0),FALSE),"")</f>
        <v>0</v>
      </c>
      <c r="H139" s="312">
        <f>IFERROR(VLOOKUP($B139,Totalt!$B$1:$AQ$554,MATCH(H$2,Totalt!$B$1:$AQ$1,0),FALSE),"")</f>
        <v>0</v>
      </c>
      <c r="I139" s="312">
        <f>IFERROR(VLOOKUP($B139,Totalt!$B$1:$AQ$554,MATCH(I$2,Totalt!$B$1:$AQ$1,0),FALSE),"")</f>
        <v>0</v>
      </c>
      <c r="J139" s="312">
        <f>IFERROR(VLOOKUP($B139,Totalt!$B$1:$AQ$554,MATCH(J$2,Totalt!$B$1:$AQ$1,0),FALSE),"")</f>
        <v>0</v>
      </c>
      <c r="K139" s="312">
        <f>IFERROR(VLOOKUP($B139,Totalt!$B$1:$AQ$554,MATCH(K$2,Totalt!$B$1:$AQ$1,0),FALSE),"")</f>
        <v>0</v>
      </c>
      <c r="L139" s="312">
        <f>IFERROR(VLOOKUP($B139,Totalt!$B$1:$AQ$554,MATCH(L$2,Totalt!$B$1:$AQ$1,0),FALSE),"")</f>
        <v>0</v>
      </c>
      <c r="M139" s="312">
        <f>IFERROR(VLOOKUP($B139,Totalt!$B$1:$AQ$554,MATCH(M$2,Totalt!$B$1:$AQ$1,0),FALSE),"")</f>
        <v>0</v>
      </c>
      <c r="N139" s="312">
        <f>IFERROR(VLOOKUP($B139,Totalt!$B$1:$AQ$554,MATCH(N$2,Totalt!$B$1:$AQ$1,0),FALSE),"")</f>
        <v>0</v>
      </c>
      <c r="O139" s="312">
        <f>IFERROR(VLOOKUP($B139,Totalt!$B$1:$AQ$554,MATCH(O$2,Totalt!$B$1:$AQ$1,0),FALSE),"")</f>
        <v>0</v>
      </c>
      <c r="P139" s="312">
        <f>IFERROR(VLOOKUP($B139,Totalt!$B$1:$AQ$554,MATCH(P$2,Totalt!$B$1:$AQ$1,0),FALSE),"")</f>
        <v>9</v>
      </c>
      <c r="Q139" s="312">
        <f>IFERROR(VLOOKUP($B139,Totalt!$B$1:$AQ$554,MATCH(Q$2,Totalt!$B$1:$AQ$1,0),FALSE),"")</f>
        <v>0</v>
      </c>
      <c r="R139" s="312">
        <f>IFERROR(VLOOKUP($B139,Totalt!$B$1:$AQ$554,MATCH(R$2,Totalt!$B$1:$AQ$1,0),FALSE),"")</f>
        <v>0.5</v>
      </c>
      <c r="S139" s="312">
        <f>IFERROR(VLOOKUP($B139,Totalt!$B$1:$AQ$554,MATCH(S$2,Totalt!$B$1:$AQ$1,0),FALSE),"")</f>
        <v>0</v>
      </c>
      <c r="T139" s="312">
        <f>IFERROR(VLOOKUP($B139,Totalt!$B$1:$AQ$554,MATCH(T$2,Totalt!$B$1:$AQ$1,0),FALSE),"")</f>
        <v>0</v>
      </c>
      <c r="U139" s="312">
        <f>IFERROR(VLOOKUP($B139,Totalt!$B$1:$AQ$554,MATCH(U$2,Totalt!$B$1:$AQ$1,0),FALSE),"")</f>
        <v>0</v>
      </c>
      <c r="V139" s="312">
        <f>IFERROR(VLOOKUP($B139,Totalt!$B$1:$AQ$554,MATCH(V$2,Totalt!$B$1:$AQ$1,0),FALSE),"")</f>
        <v>0</v>
      </c>
      <c r="W139" s="312">
        <f>IFERROR(VLOOKUP($B139,Totalt!$B$1:$AQ$554,MATCH(W$2,Totalt!$B$1:$AQ$1,0),FALSE),"")</f>
        <v>0</v>
      </c>
      <c r="X139" s="312">
        <f>IFERROR(VLOOKUP($B139,Totalt!$B$1:$AQ$554,MATCH(X$2,Totalt!$B$1:$AQ$1,0),FALSE),"")</f>
        <v>0</v>
      </c>
      <c r="Y139" s="312">
        <f>IFERROR(VLOOKUP($B139,Totalt!$B$1:$AQ$554,MATCH(Y$2,Totalt!$B$1:$AQ$1,0),FALSE),"")</f>
        <v>0</v>
      </c>
      <c r="Z139" s="312">
        <f>IFERROR(VLOOKUP($B139,Totalt!$B$1:$AQ$554,MATCH(Z$2,Totalt!$B$1:$AQ$1,0),FALSE),"")</f>
        <v>0</v>
      </c>
      <c r="AA139" s="312">
        <f>IFERROR(VLOOKUP($B139,Totalt!$B$1:$AQ$554,MATCH(AA$2,Totalt!$B$1:$AQ$1,0),FALSE),"")</f>
        <v>0</v>
      </c>
      <c r="AB139" s="312">
        <f>IFERROR(VLOOKUP($B139,Totalt!$B$1:$AQ$554,MATCH(AB$2,Totalt!$B$1:$AQ$1,0),FALSE),"")</f>
        <v>0</v>
      </c>
      <c r="AC139" s="312">
        <f>IFERROR(VLOOKUP($B139,Totalt!$B$1:$AQ$554,MATCH(AC$2,Totalt!$B$1:$AQ$1,0),FALSE),"")</f>
        <v>0</v>
      </c>
      <c r="AD139" s="312">
        <f>IFERROR(VLOOKUP($B139,Totalt!$B$1:$AQ$554,MATCH(AD$2,Totalt!$B$1:$AQ$1,0),FALSE),"")</f>
        <v>0</v>
      </c>
      <c r="AE139" s="312">
        <f>IFERROR(VLOOKUP($B139,Totalt!$B$1:$AQ$554,MATCH(AE$2,Totalt!$B$1:$AQ$1,0),FALSE),"")</f>
        <v>0</v>
      </c>
      <c r="AF139" s="312">
        <f>IFERROR(VLOOKUP($B139,Totalt!$B$1:$AQ$554,MATCH(AF$2,Totalt!$B$1:$AQ$1,0),FALSE),"")</f>
        <v>0.2</v>
      </c>
      <c r="AG139" s="312">
        <f>IFERROR(VLOOKUP($B139,Totalt!$B$1:$AQ$554,MATCH(AG$2,Totalt!$B$1:$AQ$1,0),FALSE),"")</f>
        <v>0</v>
      </c>
      <c r="AI139" s="245">
        <f t="shared" si="15"/>
        <v>10.199999999999999</v>
      </c>
      <c r="AJ139" s="246">
        <f>IF(ISERROR(1/VLOOKUP($B139,Leveranser!$B$1:$S$500,MATCH("såld värme (gwh)",Leveranser!$B$1:$S$1,0),FALSE)),"",VLOOKUP($B139,Leveranser!$B$1:$S$500,MATCH("såld värme (gwh)",Leveranser!$B$1:$S$1,0),FALSE))</f>
        <v>8.1999999999999993</v>
      </c>
      <c r="AK139" t="str">
        <f>IFERROR(IF(VLOOKUP($B139,Totalt!$B$1:$AQ$554,MATCH(AK$2,Totalt!$B$1:$AQ$1,0),FALSE)="","",VLOOKUP($B139,Totalt!$B$1:$AQ$554,MATCH(AK$2,Totalt!$B$1:$AQ$1,0),FALSE)),"")</f>
        <v/>
      </c>
      <c r="AM139" s="247" t="str">
        <f>IF(B139&lt;&gt;"",IF(VLOOKUP($B139,Totalt!$B$1:$AQ$554,MATCH("Kvalitetsgranskad:",Totalt!$B$1:$AQ$1,0),FALSE)="ja",VLOOKUP($B139,Miljö!$B$1:$AG$479,MATCH(AM$2,Miljö!$B$1:$AK$1,0),FALSE),""),"")</f>
        <v>Nej</v>
      </c>
      <c r="AN139" s="247" t="str">
        <f>IF(AM139="ja",VLOOKUP($B139,Miljö!$B$1:$J$479,MATCH("Typ av ursprungsspecificerad el   (Om inget värde anges används Nordisk residualmix, se inforuta) ()",Miljö!$B$1:$J$1,0),FALSE),IF(AM139="nej","Nordisk residualel",""))</f>
        <v>Nordisk residualel</v>
      </c>
      <c r="AO139" s="247">
        <f>IF(AM139="","",VLOOKUP($B139,Miljö!$B$1:$J$479,MATCH("Fossilandel för ursprungspecificerad el ()",Miljö!$B$1:$J$1,0),FALSE))</f>
        <v>0.48399999999999999</v>
      </c>
      <c r="AP139" s="247">
        <f>IF(AM139="","",IFERROR(VLOOKUP($B139,Miljö!$B$1:$J$479,MATCH("Kärnkraftsandel för ursprungsspecificerad el ()",Miljö!$B$1:$J$1,0),FALSE)/1,0))</f>
        <v>0.35</v>
      </c>
      <c r="AQ139" s="247">
        <f t="shared" si="16"/>
        <v>0.16600000000000004</v>
      </c>
      <c r="AR139" s="52"/>
      <c r="AS139" s="247" t="str">
        <f t="shared" si="12"/>
        <v>Nej</v>
      </c>
      <c r="AT139" s="247" t="str">
        <f>IF(AS139="ja",VLOOKUP($B139,Miljö!$B$1:$O$500,MATCH("Fossil andel i procent (%)",Miljö!$B$1:$O$1,0),FALSE)/100,"")</f>
        <v/>
      </c>
      <c r="AU139" s="52"/>
      <c r="AV139" s="247" t="str">
        <f t="shared" si="13"/>
        <v>Nej</v>
      </c>
      <c r="AW139" s="247" t="str">
        <f>IF(AV139="ja",VLOOKUP($B139,'Egen hetvattenprod'!$B$1:$AO$500,MATCH("Värmekälla till värmepumpar ()",'Egen hetvattenprod'!$B$1:$AO$1,0),FALSE),"")</f>
        <v/>
      </c>
      <c r="AY139" s="244" t="str">
        <f t="shared" si="14"/>
        <v>Nej</v>
      </c>
      <c r="AZ139" s="283" t="str">
        <f>IF($AY139="ja",(VLOOKUP($B139,'Egen hetvattenprod'!$B$1:$BX$550,MATCH(AZ$2,'Egen hetvattenprod'!$B$1:$BX$1,0),FALSE)+VLOOKUP($B139,Kraftvärmeprod!$B$1:$BX$550,MATCH(AZ$2,Kraftvärmeprod!$B$1:$BX$1,0),FALSE))/$AC139,"")</f>
        <v/>
      </c>
      <c r="BA139" s="283" t="str">
        <f>IF($AY139="ja",(VLOOKUP($B139,'Egen hetvattenprod'!$B$1:$BX$550,MATCH(BA$2,'Egen hetvattenprod'!$B$1:$BX$1,0),FALSE)+VLOOKUP($B139,Kraftvärmeprod!$B$1:$BX$550,MATCH(BA$2,Kraftvärmeprod!$B$1:$BX$1,0),FALSE))/$AC139,"")</f>
        <v/>
      </c>
      <c r="BB139" s="283" t="str">
        <f>IF($AY139="ja",(VLOOKUP($B139,'Egen hetvattenprod'!$B$1:$BX$550,MATCH(BB$2,'Egen hetvattenprod'!$B$1:$BX$1,0),FALSE)+VLOOKUP($B139,Kraftvärmeprod!$B$1:$BX$550,MATCH(BB$2,Kraftvärmeprod!$B$1:$BX$1,0),FALSE))/$AC139,"")</f>
        <v/>
      </c>
      <c r="BC139" s="283" t="str">
        <f>IF($AY139="ja",(VLOOKUP($B139,'Egen hetvattenprod'!$B$1:$BX$550,MATCH(BC$2,'Egen hetvattenprod'!$B$1:$BX$1,0),FALSE)+VLOOKUP($B139,Kraftvärmeprod!$B$1:$BX$550,MATCH(BC$2,Kraftvärmeprod!$B$1:$BX$1,0),FALSE))/$AC139,"")</f>
        <v/>
      </c>
      <c r="BD139" s="283" t="str">
        <f>IF($AY139="ja",(VLOOKUP($B139,'Egen hetvattenprod'!$B$1:$BX$550,MATCH(BD$2,'Egen hetvattenprod'!$B$1:$BX$1,0),FALSE)+VLOOKUP($B139,Kraftvärmeprod!$B$1:$BX$550,MATCH(BD$2,Kraftvärmeprod!$B$1:$BX$1,0),FALSE))/$AC139,"")</f>
        <v/>
      </c>
      <c r="BF139" s="244" t="str">
        <f t="shared" si="17"/>
        <v>Nej</v>
      </c>
      <c r="BG139" s="283" t="str">
        <f>IF($BF139="ja",VLOOKUP($B139,'Egen hetvattenprod'!$B$1:$BX$550,MATCH("Andelen klimatgaser med fossilt ursprung för avfall ()",'Egen hetvattenprod'!$B$1:$BX$1,0),FALSE),"")</f>
        <v/>
      </c>
      <c r="BH139" s="283" t="str">
        <f>IF($BF139="ja",VLOOKUP($B139,Kraftvärmeprod!$B$1:$BX$550,MATCH("Andelen klimatgaser med fossilt ursprung för avfall ()",Kraftvärmeprod!$B$1:$BX$1,0),FALSE),"")</f>
        <v/>
      </c>
      <c r="BI139" s="307" t="str">
        <f>IF($BF139="ja",VLOOKUP($B139,'Egen hetvattenprod'!$B$1:$BX$550,MATCH("Avfall (GWh)",'Egen hetvattenprod'!$B$1:$BX$1,0),FALSE),"")</f>
        <v/>
      </c>
      <c r="BJ139" s="307" t="str">
        <f>IF($BF139="ja",VLOOKUP($B139,'Slutlig allokering kvv'!$B$1:$BX$550,MATCH("Avfall (GWh)",'Slutlig allokering kvv'!$B$1:$BX$1,0),FALSE),"")</f>
        <v/>
      </c>
      <c r="BK139" s="307" t="str">
        <f>IF($BF139="ja",VLOOKUP($B139,'Köpt hetvatten'!$B$1:$BX$550,MATCH("Avfall i köpt hetvatten",'Köpt hetvatten'!$B$1:$BX$1,0),FALSE),"")</f>
        <v/>
      </c>
      <c r="BL139" s="307" t="str">
        <f>IF($BF139="ja",VLOOKUP($B139,'Egen hetvattenprod'!$B$1:$BX$550,MATCH("Värde enligt ovan. (%)",'Egen hetvattenprod'!$B$1:$BX$1,0),FALSE),"")</f>
        <v/>
      </c>
      <c r="BM139" s="307" t="str">
        <f>IF($BF139="ja",VLOOKUP($B139,Kraftvärmeprod!$B$1:$BX$550,MATCH("Värde enligt ovan. (%)",Kraftvärmeprod!$B$1:$BX$1,0),FALSE),"")</f>
        <v/>
      </c>
      <c r="BN139" s="307"/>
      <c r="BO139" s="307"/>
      <c r="BP139" s="307"/>
      <c r="BQ139" s="307" t="str">
        <f>IF($BF139="ja",VLOOKUP($B139,'Egen hetvattenprod'!$B$1:$BX$550,MATCH("Tillförd olja (fossil) vid avfallsförbränning (GWh)",'Egen hetvattenprod'!$B$1:$BX$1,0),FALSE),"")</f>
        <v/>
      </c>
      <c r="BR139" s="307" t="str">
        <f>IF($BF139="ja",VLOOKUP($B139,Kraftvärmeprod!$B$1:$BX$550,MATCH("Tillförd olja (fossil) vid avfallsförbränning (GWh)",Kraftvärmeprod!$B$1:$BX$1,0),FALSE),"")</f>
        <v/>
      </c>
    </row>
    <row r="140" spans="1:70" x14ac:dyDescent="0.25">
      <c r="A140" s="2" t="str">
        <f>'Miljövärden för publ företag'!B142</f>
        <v>Lerum Fjärrvärme AB</v>
      </c>
      <c r="B140" s="2" t="str">
        <f>'Miljövärden för publ företag'!C142</f>
        <v>Gråbo</v>
      </c>
      <c r="C140" s="312">
        <f>IFERROR(VLOOKUP($B140,Totalt!$B$1:$AQ$554,MATCH(C$2,Totalt!$B$1:$AQ$1,0),FALSE),"")</f>
        <v>0</v>
      </c>
      <c r="D140" s="312">
        <f>IFERROR(VLOOKUP($B140,Totalt!$B$1:$AQ$554,MATCH(D$2,Totalt!$B$1:$AQ$1,0),FALSE),"")</f>
        <v>0.2</v>
      </c>
      <c r="E140" s="312">
        <f>IFERROR(VLOOKUP($B140,Totalt!$B$1:$AQ$554,MATCH(E$2,Totalt!$B$1:$AQ$1,0),FALSE),"")</f>
        <v>0</v>
      </c>
      <c r="F140" s="312">
        <f>IFERROR(VLOOKUP($B140,Totalt!$B$1:$AQ$554,MATCH(F$2,Totalt!$B$1:$AQ$1,0),FALSE),"")</f>
        <v>0</v>
      </c>
      <c r="G140" s="312">
        <f>IFERROR(VLOOKUP($B140,Totalt!$B$1:$AQ$554,MATCH(G$2,Totalt!$B$1:$AQ$1,0),FALSE),"")</f>
        <v>0</v>
      </c>
      <c r="H140" s="312">
        <f>IFERROR(VLOOKUP($B140,Totalt!$B$1:$AQ$554,MATCH(H$2,Totalt!$B$1:$AQ$1,0),FALSE),"")</f>
        <v>0</v>
      </c>
      <c r="I140" s="312">
        <f>IFERROR(VLOOKUP($B140,Totalt!$B$1:$AQ$554,MATCH(I$2,Totalt!$B$1:$AQ$1,0),FALSE),"")</f>
        <v>0</v>
      </c>
      <c r="J140" s="312">
        <f>IFERROR(VLOOKUP($B140,Totalt!$B$1:$AQ$554,MATCH(J$2,Totalt!$B$1:$AQ$1,0),FALSE),"")</f>
        <v>0</v>
      </c>
      <c r="K140" s="312">
        <f>IFERROR(VLOOKUP($B140,Totalt!$B$1:$AQ$554,MATCH(K$2,Totalt!$B$1:$AQ$1,0),FALSE),"")</f>
        <v>0</v>
      </c>
      <c r="L140" s="312">
        <f>IFERROR(VLOOKUP($B140,Totalt!$B$1:$AQ$554,MATCH(L$2,Totalt!$B$1:$AQ$1,0),FALSE),"")</f>
        <v>0</v>
      </c>
      <c r="M140" s="312">
        <f>IFERROR(VLOOKUP($B140,Totalt!$B$1:$AQ$554,MATCH(M$2,Totalt!$B$1:$AQ$1,0),FALSE),"")</f>
        <v>0</v>
      </c>
      <c r="N140" s="312">
        <f>IFERROR(VLOOKUP($B140,Totalt!$B$1:$AQ$554,MATCH(N$2,Totalt!$B$1:$AQ$1,0),FALSE),"")</f>
        <v>0</v>
      </c>
      <c r="O140" s="312">
        <f>IFERROR(VLOOKUP($B140,Totalt!$B$1:$AQ$554,MATCH(O$2,Totalt!$B$1:$AQ$1,0),FALSE),"")</f>
        <v>0</v>
      </c>
      <c r="P140" s="312">
        <f>IFERROR(VLOOKUP($B140,Totalt!$B$1:$AQ$554,MATCH(P$2,Totalt!$B$1:$AQ$1,0),FALSE),"")</f>
        <v>0</v>
      </c>
      <c r="Q140" s="312">
        <f>IFERROR(VLOOKUP($B140,Totalt!$B$1:$AQ$554,MATCH(Q$2,Totalt!$B$1:$AQ$1,0),FALSE),"")</f>
        <v>0</v>
      </c>
      <c r="R140" s="312">
        <f>IFERROR(VLOOKUP($B140,Totalt!$B$1:$AQ$554,MATCH(R$2,Totalt!$B$1:$AQ$1,0),FALSE),"")</f>
        <v>2.5</v>
      </c>
      <c r="S140" s="312">
        <f>IFERROR(VLOOKUP($B140,Totalt!$B$1:$AQ$554,MATCH(S$2,Totalt!$B$1:$AQ$1,0),FALSE),"")</f>
        <v>9.5</v>
      </c>
      <c r="T140" s="312">
        <f>IFERROR(VLOOKUP($B140,Totalt!$B$1:$AQ$554,MATCH(T$2,Totalt!$B$1:$AQ$1,0),FALSE),"")</f>
        <v>0</v>
      </c>
      <c r="U140" s="312">
        <f>IFERROR(VLOOKUP($B140,Totalt!$B$1:$AQ$554,MATCH(U$2,Totalt!$B$1:$AQ$1,0),FALSE),"")</f>
        <v>0</v>
      </c>
      <c r="V140" s="312">
        <f>IFERROR(VLOOKUP($B140,Totalt!$B$1:$AQ$554,MATCH(V$2,Totalt!$B$1:$AQ$1,0),FALSE),"")</f>
        <v>0</v>
      </c>
      <c r="W140" s="312">
        <f>IFERROR(VLOOKUP($B140,Totalt!$B$1:$AQ$554,MATCH(W$2,Totalt!$B$1:$AQ$1,0),FALSE),"")</f>
        <v>0</v>
      </c>
      <c r="X140" s="312">
        <f>IFERROR(VLOOKUP($B140,Totalt!$B$1:$AQ$554,MATCH(X$2,Totalt!$B$1:$AQ$1,0),FALSE),"")</f>
        <v>0</v>
      </c>
      <c r="Y140" s="312">
        <f>IFERROR(VLOOKUP($B140,Totalt!$B$1:$AQ$554,MATCH(Y$2,Totalt!$B$1:$AQ$1,0),FALSE),"")</f>
        <v>0</v>
      </c>
      <c r="Z140" s="312">
        <f>IFERROR(VLOOKUP($B140,Totalt!$B$1:$AQ$554,MATCH(Z$2,Totalt!$B$1:$AQ$1,0),FALSE),"")</f>
        <v>0</v>
      </c>
      <c r="AA140" s="312">
        <f>IFERROR(VLOOKUP($B140,Totalt!$B$1:$AQ$554,MATCH(AA$2,Totalt!$B$1:$AQ$1,0),FALSE),"")</f>
        <v>0</v>
      </c>
      <c r="AB140" s="312">
        <f>IFERROR(VLOOKUP($B140,Totalt!$B$1:$AQ$554,MATCH(AB$2,Totalt!$B$1:$AQ$1,0),FALSE),"")</f>
        <v>0</v>
      </c>
      <c r="AC140" s="312">
        <f>IFERROR(VLOOKUP($B140,Totalt!$B$1:$AQ$554,MATCH(AC$2,Totalt!$B$1:$AQ$1,0),FALSE),"")</f>
        <v>0</v>
      </c>
      <c r="AD140" s="312">
        <f>IFERROR(VLOOKUP($B140,Totalt!$B$1:$AQ$554,MATCH(AD$2,Totalt!$B$1:$AQ$1,0),FALSE),"")</f>
        <v>0</v>
      </c>
      <c r="AE140" s="312">
        <f>IFERROR(VLOOKUP($B140,Totalt!$B$1:$AQ$554,MATCH(AE$2,Totalt!$B$1:$AQ$1,0),FALSE),"")</f>
        <v>0</v>
      </c>
      <c r="AF140" s="312">
        <f>IFERROR(VLOOKUP($B140,Totalt!$B$1:$AQ$554,MATCH(AF$2,Totalt!$B$1:$AQ$1,0),FALSE),"")</f>
        <v>0.125</v>
      </c>
      <c r="AG140" s="312">
        <f>IFERROR(VLOOKUP($B140,Totalt!$B$1:$AQ$554,MATCH(AG$2,Totalt!$B$1:$AQ$1,0),FALSE),"")</f>
        <v>0</v>
      </c>
      <c r="AI140" s="245">
        <f t="shared" si="15"/>
        <v>12.324999999999999</v>
      </c>
      <c r="AJ140" s="246">
        <f>IF(ISERROR(1/VLOOKUP($B140,Leveranser!$B$1:$S$500,MATCH("såld värme (gwh)",Leveranser!$B$1:$S$1,0),FALSE)),"",VLOOKUP($B140,Leveranser!$B$1:$S$500,MATCH("såld värme (gwh)",Leveranser!$B$1:$S$1,0),FALSE))</f>
        <v>10</v>
      </c>
      <c r="AK140" t="str">
        <f>IFERROR(IF(VLOOKUP($B140,Totalt!$B$1:$AQ$554,MATCH(AK$2,Totalt!$B$1:$AQ$1,0),FALSE)="","",VLOOKUP($B140,Totalt!$B$1:$AQ$554,MATCH(AK$2,Totalt!$B$1:$AQ$1,0),FALSE)),"")</f>
        <v/>
      </c>
      <c r="AM140" s="247" t="str">
        <f>IF(B140&lt;&gt;"",IF(VLOOKUP($B140,Totalt!$B$1:$AQ$554,MATCH("Kvalitetsgranskad:",Totalt!$B$1:$AQ$1,0),FALSE)="ja",VLOOKUP($B140,Miljö!$B$1:$AG$479,MATCH(AM$2,Miljö!$B$1:$AK$1,0),FALSE),""),"")</f>
        <v>Ja</v>
      </c>
      <c r="AN140" s="247" t="str">
        <f>IF(AM140="ja",VLOOKUP($B140,Miljö!$B$1:$J$479,MATCH("Typ av ursprungsspecificerad el   (Om inget värde anges används Nordisk residualmix, se inforuta) ()",Miljö!$B$1:$J$1,0),FALSE),IF(AM140="nej","Nordisk residualel",""))</f>
        <v>'loka vindel'</v>
      </c>
      <c r="AO140" s="247">
        <f>IF(AM140="","",VLOOKUP($B140,Miljö!$B$1:$J$479,MATCH("Fossilandel för ursprungspecificerad el ()",Miljö!$B$1:$J$1,0),FALSE))</f>
        <v>0</v>
      </c>
      <c r="AP140" s="247">
        <f>IF(AM140="","",IFERROR(VLOOKUP($B140,Miljö!$B$1:$J$479,MATCH("Kärnkraftsandel för ursprungsspecificerad el ()",Miljö!$B$1:$J$1,0),FALSE)/1,0))</f>
        <v>0</v>
      </c>
      <c r="AQ140" s="247">
        <f t="shared" si="16"/>
        <v>1</v>
      </c>
      <c r="AR140" s="52"/>
      <c r="AS140" s="247" t="str">
        <f t="shared" si="12"/>
        <v>Nej</v>
      </c>
      <c r="AT140" s="247" t="str">
        <f>IF(AS140="ja",VLOOKUP($B140,Miljö!$B$1:$O$500,MATCH("Fossil andel i procent (%)",Miljö!$B$1:$O$1,0),FALSE)/100,"")</f>
        <v/>
      </c>
      <c r="AU140" s="52"/>
      <c r="AV140" s="247" t="str">
        <f t="shared" si="13"/>
        <v>Nej</v>
      </c>
      <c r="AW140" s="247" t="str">
        <f>IF(AV140="ja",VLOOKUP($B140,'Egen hetvattenprod'!$B$1:$AO$500,MATCH("Värmekälla till värmepumpar ()",'Egen hetvattenprod'!$B$1:$AO$1,0),FALSE),"")</f>
        <v/>
      </c>
      <c r="AY140" s="244" t="str">
        <f t="shared" si="14"/>
        <v>Nej</v>
      </c>
      <c r="AZ140" s="283" t="str">
        <f>IF($AY140="ja",(VLOOKUP($B140,'Egen hetvattenprod'!$B$1:$BX$550,MATCH(AZ$2,'Egen hetvattenprod'!$B$1:$BX$1,0),FALSE)+VLOOKUP($B140,Kraftvärmeprod!$B$1:$BX$550,MATCH(AZ$2,Kraftvärmeprod!$B$1:$BX$1,0),FALSE))/$AC140,"")</f>
        <v/>
      </c>
      <c r="BA140" s="283" t="str">
        <f>IF($AY140="ja",(VLOOKUP($B140,'Egen hetvattenprod'!$B$1:$BX$550,MATCH(BA$2,'Egen hetvattenprod'!$B$1:$BX$1,0),FALSE)+VLOOKUP($B140,Kraftvärmeprod!$B$1:$BX$550,MATCH(BA$2,Kraftvärmeprod!$B$1:$BX$1,0),FALSE))/$AC140,"")</f>
        <v/>
      </c>
      <c r="BB140" s="283" t="str">
        <f>IF($AY140="ja",(VLOOKUP($B140,'Egen hetvattenprod'!$B$1:$BX$550,MATCH(BB$2,'Egen hetvattenprod'!$B$1:$BX$1,0),FALSE)+VLOOKUP($B140,Kraftvärmeprod!$B$1:$BX$550,MATCH(BB$2,Kraftvärmeprod!$B$1:$BX$1,0),FALSE))/$AC140,"")</f>
        <v/>
      </c>
      <c r="BC140" s="283" t="str">
        <f>IF($AY140="ja",(VLOOKUP($B140,'Egen hetvattenprod'!$B$1:$BX$550,MATCH(BC$2,'Egen hetvattenprod'!$B$1:$BX$1,0),FALSE)+VLOOKUP($B140,Kraftvärmeprod!$B$1:$BX$550,MATCH(BC$2,Kraftvärmeprod!$B$1:$BX$1,0),FALSE))/$AC140,"")</f>
        <v/>
      </c>
      <c r="BD140" s="283" t="str">
        <f>IF($AY140="ja",(VLOOKUP($B140,'Egen hetvattenprod'!$B$1:$BX$550,MATCH(BD$2,'Egen hetvattenprod'!$B$1:$BX$1,0),FALSE)+VLOOKUP($B140,Kraftvärmeprod!$B$1:$BX$550,MATCH(BD$2,Kraftvärmeprod!$B$1:$BX$1,0),FALSE))/$AC140,"")</f>
        <v/>
      </c>
      <c r="BF140" s="244" t="str">
        <f t="shared" si="17"/>
        <v>Nej</v>
      </c>
      <c r="BG140" s="283" t="str">
        <f>IF($BF140="ja",VLOOKUP($B140,'Egen hetvattenprod'!$B$1:$BX$550,MATCH("Andelen klimatgaser med fossilt ursprung för avfall ()",'Egen hetvattenprod'!$B$1:$BX$1,0),FALSE),"")</f>
        <v/>
      </c>
      <c r="BH140" s="283" t="str">
        <f>IF($BF140="ja",VLOOKUP($B140,Kraftvärmeprod!$B$1:$BX$550,MATCH("Andelen klimatgaser med fossilt ursprung för avfall ()",Kraftvärmeprod!$B$1:$BX$1,0),FALSE),"")</f>
        <v/>
      </c>
      <c r="BI140" s="307" t="str">
        <f>IF($BF140="ja",VLOOKUP($B140,'Egen hetvattenprod'!$B$1:$BX$550,MATCH("Avfall (GWh)",'Egen hetvattenprod'!$B$1:$BX$1,0),FALSE),"")</f>
        <v/>
      </c>
      <c r="BJ140" s="307" t="str">
        <f>IF($BF140="ja",VLOOKUP($B140,'Slutlig allokering kvv'!$B$1:$BX$550,MATCH("Avfall (GWh)",'Slutlig allokering kvv'!$B$1:$BX$1,0),FALSE),"")</f>
        <v/>
      </c>
      <c r="BK140" s="307" t="str">
        <f>IF($BF140="ja",VLOOKUP($B140,'Köpt hetvatten'!$B$1:$BX$550,MATCH("Avfall i köpt hetvatten",'Köpt hetvatten'!$B$1:$BX$1,0),FALSE),"")</f>
        <v/>
      </c>
      <c r="BL140" s="307" t="str">
        <f>IF($BF140="ja",VLOOKUP($B140,'Egen hetvattenprod'!$B$1:$BX$550,MATCH("Värde enligt ovan. (%)",'Egen hetvattenprod'!$B$1:$BX$1,0),FALSE),"")</f>
        <v/>
      </c>
      <c r="BM140" s="307" t="str">
        <f>IF($BF140="ja",VLOOKUP($B140,Kraftvärmeprod!$B$1:$BX$550,MATCH("Värde enligt ovan. (%)",Kraftvärmeprod!$B$1:$BX$1,0),FALSE),"")</f>
        <v/>
      </c>
      <c r="BN140" s="307"/>
      <c r="BO140" s="307"/>
      <c r="BP140" s="307"/>
      <c r="BQ140" s="307" t="str">
        <f>IF($BF140="ja",VLOOKUP($B140,'Egen hetvattenprod'!$B$1:$BX$550,MATCH("Tillförd olja (fossil) vid avfallsförbränning (GWh)",'Egen hetvattenprod'!$B$1:$BX$1,0),FALSE),"")</f>
        <v/>
      </c>
      <c r="BR140" s="307" t="str">
        <f>IF($BF140="ja",VLOOKUP($B140,Kraftvärmeprod!$B$1:$BX$550,MATCH("Tillförd olja (fossil) vid avfallsförbränning (GWh)",Kraftvärmeprod!$B$1:$BX$1,0),FALSE),"")</f>
        <v/>
      </c>
    </row>
    <row r="141" spans="1:70" x14ac:dyDescent="0.25">
      <c r="A141" s="2" t="str">
        <f>'Miljövärden för publ företag'!B143</f>
        <v>Lerum Fjärrvärme AB</v>
      </c>
      <c r="B141" s="2" t="str">
        <f>'Miljövärden för publ företag'!C143</f>
        <v>Lerum</v>
      </c>
      <c r="C141" s="312">
        <f>IFERROR(VLOOKUP($B141,Totalt!$B$1:$AQ$554,MATCH(C$2,Totalt!$B$1:$AQ$1,0),FALSE),"")</f>
        <v>0</v>
      </c>
      <c r="D141" s="312">
        <f>IFERROR(VLOOKUP($B141,Totalt!$B$1:$AQ$554,MATCH(D$2,Totalt!$B$1:$AQ$1,0),FALSE),"")</f>
        <v>0</v>
      </c>
      <c r="E141" s="312">
        <f>IFERROR(VLOOKUP($B141,Totalt!$B$1:$AQ$554,MATCH(E$2,Totalt!$B$1:$AQ$1,0),FALSE),"")</f>
        <v>0</v>
      </c>
      <c r="F141" s="312">
        <f>IFERROR(VLOOKUP($B141,Totalt!$B$1:$AQ$554,MATCH(F$2,Totalt!$B$1:$AQ$1,0),FALSE),"")</f>
        <v>0</v>
      </c>
      <c r="G141" s="312">
        <f>IFERROR(VLOOKUP($B141,Totalt!$B$1:$AQ$554,MATCH(G$2,Totalt!$B$1:$AQ$1,0),FALSE),"")</f>
        <v>0.3</v>
      </c>
      <c r="H141" s="312">
        <f>IFERROR(VLOOKUP($B141,Totalt!$B$1:$AQ$554,MATCH(H$2,Totalt!$B$1:$AQ$1,0),FALSE),"")</f>
        <v>0</v>
      </c>
      <c r="I141" s="312">
        <f>IFERROR(VLOOKUP($B141,Totalt!$B$1:$AQ$554,MATCH(I$2,Totalt!$B$1:$AQ$1,0),FALSE),"")</f>
        <v>0</v>
      </c>
      <c r="J141" s="312">
        <f>IFERROR(VLOOKUP($B141,Totalt!$B$1:$AQ$554,MATCH(J$2,Totalt!$B$1:$AQ$1,0),FALSE),"")</f>
        <v>0</v>
      </c>
      <c r="K141" s="312">
        <f>IFERROR(VLOOKUP($B141,Totalt!$B$1:$AQ$554,MATCH(K$2,Totalt!$B$1:$AQ$1,0),FALSE),"")</f>
        <v>0</v>
      </c>
      <c r="L141" s="312">
        <f>IFERROR(VLOOKUP($B141,Totalt!$B$1:$AQ$554,MATCH(L$2,Totalt!$B$1:$AQ$1,0),FALSE),"")</f>
        <v>0</v>
      </c>
      <c r="M141" s="312">
        <f>IFERROR(VLOOKUP($B141,Totalt!$B$1:$AQ$554,MATCH(M$2,Totalt!$B$1:$AQ$1,0),FALSE),"")</f>
        <v>0</v>
      </c>
      <c r="N141" s="312">
        <f>IFERROR(VLOOKUP($B141,Totalt!$B$1:$AQ$554,MATCH(N$2,Totalt!$B$1:$AQ$1,0),FALSE),"")</f>
        <v>0</v>
      </c>
      <c r="O141" s="312">
        <f>IFERROR(VLOOKUP($B141,Totalt!$B$1:$AQ$554,MATCH(O$2,Totalt!$B$1:$AQ$1,0),FALSE),"")</f>
        <v>0</v>
      </c>
      <c r="P141" s="312">
        <f>IFERROR(VLOOKUP($B141,Totalt!$B$1:$AQ$554,MATCH(P$2,Totalt!$B$1:$AQ$1,0),FALSE),"")</f>
        <v>23.5</v>
      </c>
      <c r="Q141" s="312">
        <f>IFERROR(VLOOKUP($B141,Totalt!$B$1:$AQ$554,MATCH(Q$2,Totalt!$B$1:$AQ$1,0),FALSE),"")</f>
        <v>0</v>
      </c>
      <c r="R141" s="312">
        <f>IFERROR(VLOOKUP($B141,Totalt!$B$1:$AQ$554,MATCH(R$2,Totalt!$B$1:$AQ$1,0),FALSE),"")</f>
        <v>10.8</v>
      </c>
      <c r="S141" s="312">
        <f>IFERROR(VLOOKUP($B141,Totalt!$B$1:$AQ$554,MATCH(S$2,Totalt!$B$1:$AQ$1,0),FALSE),"")</f>
        <v>0</v>
      </c>
      <c r="T141" s="312">
        <f>IFERROR(VLOOKUP($B141,Totalt!$B$1:$AQ$554,MATCH(T$2,Totalt!$B$1:$AQ$1,0),FALSE),"")</f>
        <v>0</v>
      </c>
      <c r="U141" s="312">
        <f>IFERROR(VLOOKUP($B141,Totalt!$B$1:$AQ$554,MATCH(U$2,Totalt!$B$1:$AQ$1,0),FALSE),"")</f>
        <v>0</v>
      </c>
      <c r="V141" s="312">
        <f>IFERROR(VLOOKUP($B141,Totalt!$B$1:$AQ$554,MATCH(V$2,Totalt!$B$1:$AQ$1,0),FALSE),"")</f>
        <v>0</v>
      </c>
      <c r="W141" s="312">
        <f>IFERROR(VLOOKUP($B141,Totalt!$B$1:$AQ$554,MATCH(W$2,Totalt!$B$1:$AQ$1,0),FALSE),"")</f>
        <v>1.26</v>
      </c>
      <c r="X141" s="312">
        <f>IFERROR(VLOOKUP($B141,Totalt!$B$1:$AQ$554,MATCH(X$2,Totalt!$B$1:$AQ$1,0),FALSE),"")</f>
        <v>0</v>
      </c>
      <c r="Y141" s="312">
        <f>IFERROR(VLOOKUP($B141,Totalt!$B$1:$AQ$554,MATCH(Y$2,Totalt!$B$1:$AQ$1,0),FALSE),"")</f>
        <v>0</v>
      </c>
      <c r="Z141" s="312">
        <f>IFERROR(VLOOKUP($B141,Totalt!$B$1:$AQ$554,MATCH(Z$2,Totalt!$B$1:$AQ$1,0),FALSE),"")</f>
        <v>0</v>
      </c>
      <c r="AA141" s="312">
        <f>IFERROR(VLOOKUP($B141,Totalt!$B$1:$AQ$554,MATCH(AA$2,Totalt!$B$1:$AQ$1,0),FALSE),"")</f>
        <v>0</v>
      </c>
      <c r="AB141" s="312">
        <f>IFERROR(VLOOKUP($B141,Totalt!$B$1:$AQ$554,MATCH(AB$2,Totalt!$B$1:$AQ$1,0),FALSE),"")</f>
        <v>0</v>
      </c>
      <c r="AC141" s="312">
        <f>IFERROR(VLOOKUP($B141,Totalt!$B$1:$AQ$554,MATCH(AC$2,Totalt!$B$1:$AQ$1,0),FALSE),"")</f>
        <v>3</v>
      </c>
      <c r="AD141" s="312">
        <f>IFERROR(VLOOKUP($B141,Totalt!$B$1:$AQ$554,MATCH(AD$2,Totalt!$B$1:$AQ$1,0),FALSE),"")</f>
        <v>0</v>
      </c>
      <c r="AE141" s="312">
        <f>IFERROR(VLOOKUP($B141,Totalt!$B$1:$AQ$554,MATCH(AE$2,Totalt!$B$1:$AQ$1,0),FALSE),"")</f>
        <v>0</v>
      </c>
      <c r="AF141" s="312">
        <f>IFERROR(VLOOKUP($B141,Totalt!$B$1:$AQ$554,MATCH(AF$2,Totalt!$B$1:$AQ$1,0),FALSE),"")</f>
        <v>0.5</v>
      </c>
      <c r="AG141" s="312">
        <f>IFERROR(VLOOKUP($B141,Totalt!$B$1:$AQ$554,MATCH(AG$2,Totalt!$B$1:$AQ$1,0),FALSE),"")</f>
        <v>0</v>
      </c>
      <c r="AI141" s="245">
        <f t="shared" si="15"/>
        <v>39.36</v>
      </c>
      <c r="AJ141" s="246">
        <f>IF(ISERROR(1/VLOOKUP($B141,Leveranser!$B$1:$S$500,MATCH("såld värme (gwh)",Leveranser!$B$1:$S$1,0),FALSE)),"",VLOOKUP($B141,Leveranser!$B$1:$S$500,MATCH("såld värme (gwh)",Leveranser!$B$1:$S$1,0),FALSE))</f>
        <v>30</v>
      </c>
      <c r="AK141" t="str">
        <f>IFERROR(IF(VLOOKUP($B141,Totalt!$B$1:$AQ$554,MATCH(AK$2,Totalt!$B$1:$AQ$1,0),FALSE)="","",VLOOKUP($B141,Totalt!$B$1:$AQ$554,MATCH(AK$2,Totalt!$B$1:$AQ$1,0),FALSE)),"")</f>
        <v/>
      </c>
      <c r="AM141" s="247" t="str">
        <f>IF(B141&lt;&gt;"",IF(VLOOKUP($B141,Totalt!$B$1:$AQ$554,MATCH("Kvalitetsgranskad:",Totalt!$B$1:$AQ$1,0),FALSE)="ja",VLOOKUP($B141,Miljö!$B$1:$AG$479,MATCH(AM$2,Miljö!$B$1:$AK$1,0),FALSE),""),"")</f>
        <v>Ja</v>
      </c>
      <c r="AN141" s="247" t="str">
        <f>IF(AM141="ja",VLOOKUP($B141,Miljö!$B$1:$J$479,MATCH("Typ av ursprungsspecificerad el   (Om inget värde anges används Nordisk residualmix, se inforuta) ()",Miljö!$B$1:$J$1,0),FALSE),IF(AM141="nej","Nordisk residualel",""))</f>
        <v>'Lokal vindel från Göteborg Energi'</v>
      </c>
      <c r="AO141" s="247">
        <f>IF(AM141="","",VLOOKUP($B141,Miljö!$B$1:$J$479,MATCH("Fossilandel för ursprungspecificerad el ()",Miljö!$B$1:$J$1,0),FALSE))</f>
        <v>0</v>
      </c>
      <c r="AP141" s="247">
        <f>IF(AM141="","",IFERROR(VLOOKUP($B141,Miljö!$B$1:$J$479,MATCH("Kärnkraftsandel för ursprungsspecificerad el ()",Miljö!$B$1:$J$1,0),FALSE)/1,0))</f>
        <v>0</v>
      </c>
      <c r="AQ141" s="247">
        <f t="shared" si="16"/>
        <v>1</v>
      </c>
      <c r="AR141" s="52"/>
      <c r="AS141" s="247" t="str">
        <f t="shared" si="12"/>
        <v>Nej</v>
      </c>
      <c r="AT141" s="247" t="str">
        <f>IF(AS141="ja",VLOOKUP($B141,Miljö!$B$1:$O$500,MATCH("Fossil andel i procent (%)",Miljö!$B$1:$O$1,0),FALSE)/100,"")</f>
        <v/>
      </c>
      <c r="AU141" s="52"/>
      <c r="AV141" s="247" t="str">
        <f t="shared" si="13"/>
        <v>Nej</v>
      </c>
      <c r="AW141" s="247" t="str">
        <f>IF(AV141="ja",VLOOKUP($B141,'Egen hetvattenprod'!$B$1:$AO$500,MATCH("Värmekälla till värmepumpar ()",'Egen hetvattenprod'!$B$1:$AO$1,0),FALSE),"")</f>
        <v/>
      </c>
      <c r="AY141" s="244" t="str">
        <f t="shared" si="14"/>
        <v>Ja</v>
      </c>
      <c r="AZ141" s="283">
        <f>IF($AY141="ja",(VLOOKUP($B141,'Egen hetvattenprod'!$B$1:$BX$550,MATCH(AZ$2,'Egen hetvattenprod'!$B$1:$BX$1,0),FALSE)+VLOOKUP($B141,Kraftvärmeprod!$B$1:$BX$550,MATCH(AZ$2,Kraftvärmeprod!$B$1:$BX$1,0),FALSE))/$AC141,"")</f>
        <v>1</v>
      </c>
      <c r="BA141" s="283">
        <f>IF($AY141="ja",(VLOOKUP($B141,'Egen hetvattenprod'!$B$1:$BX$550,MATCH(BA$2,'Egen hetvattenprod'!$B$1:$BX$1,0),FALSE)+VLOOKUP($B141,Kraftvärmeprod!$B$1:$BX$550,MATCH(BA$2,Kraftvärmeprod!$B$1:$BX$1,0),FALSE))/$AC141,"")</f>
        <v>0</v>
      </c>
      <c r="BB141" s="283">
        <f>IF($AY141="ja",(VLOOKUP($B141,'Egen hetvattenprod'!$B$1:$BX$550,MATCH(BB$2,'Egen hetvattenprod'!$B$1:$BX$1,0),FALSE)+VLOOKUP($B141,Kraftvärmeprod!$B$1:$BX$550,MATCH(BB$2,Kraftvärmeprod!$B$1:$BX$1,0),FALSE))/$AC141,"")</f>
        <v>0</v>
      </c>
      <c r="BC141" s="283">
        <f>IF($AY141="ja",(VLOOKUP($B141,'Egen hetvattenprod'!$B$1:$BX$550,MATCH(BC$2,'Egen hetvattenprod'!$B$1:$BX$1,0),FALSE)+VLOOKUP($B141,Kraftvärmeprod!$B$1:$BX$550,MATCH(BC$2,Kraftvärmeprod!$B$1:$BX$1,0),FALSE))/$AC141,"")</f>
        <v>0</v>
      </c>
      <c r="BD141" s="283">
        <f>IF($AY141="ja",(VLOOKUP($B141,'Egen hetvattenprod'!$B$1:$BX$550,MATCH(BD$2,'Egen hetvattenprod'!$B$1:$BX$1,0),FALSE)+VLOOKUP($B141,Kraftvärmeprod!$B$1:$BX$550,MATCH(BD$2,Kraftvärmeprod!$B$1:$BX$1,0),FALSE))/$AC141,"")</f>
        <v>0</v>
      </c>
      <c r="BF141" s="244" t="str">
        <f t="shared" si="17"/>
        <v>Nej</v>
      </c>
      <c r="BG141" s="283" t="str">
        <f>IF($BF141="ja",VLOOKUP($B141,'Egen hetvattenprod'!$B$1:$BX$550,MATCH("Andelen klimatgaser med fossilt ursprung för avfall ()",'Egen hetvattenprod'!$B$1:$BX$1,0),FALSE),"")</f>
        <v/>
      </c>
      <c r="BH141" s="283" t="str">
        <f>IF($BF141="ja",VLOOKUP($B141,Kraftvärmeprod!$B$1:$BX$550,MATCH("Andelen klimatgaser med fossilt ursprung för avfall ()",Kraftvärmeprod!$B$1:$BX$1,0),FALSE),"")</f>
        <v/>
      </c>
      <c r="BI141" s="307" t="str">
        <f>IF($BF141="ja",VLOOKUP($B141,'Egen hetvattenprod'!$B$1:$BX$550,MATCH("Avfall (GWh)",'Egen hetvattenprod'!$B$1:$BX$1,0),FALSE),"")</f>
        <v/>
      </c>
      <c r="BJ141" s="307" t="str">
        <f>IF($BF141="ja",VLOOKUP($B141,'Slutlig allokering kvv'!$B$1:$BX$550,MATCH("Avfall (GWh)",'Slutlig allokering kvv'!$B$1:$BX$1,0),FALSE),"")</f>
        <v/>
      </c>
      <c r="BK141" s="307" t="str">
        <f>IF($BF141="ja",VLOOKUP($B141,'Köpt hetvatten'!$B$1:$BX$550,MATCH("Avfall i köpt hetvatten",'Köpt hetvatten'!$B$1:$BX$1,0),FALSE),"")</f>
        <v/>
      </c>
      <c r="BL141" s="307" t="str">
        <f>IF($BF141="ja",VLOOKUP($B141,'Egen hetvattenprod'!$B$1:$BX$550,MATCH("Värde enligt ovan. (%)",'Egen hetvattenprod'!$B$1:$BX$1,0),FALSE),"")</f>
        <v/>
      </c>
      <c r="BM141" s="307" t="str">
        <f>IF($BF141="ja",VLOOKUP($B141,Kraftvärmeprod!$B$1:$BX$550,MATCH("Värde enligt ovan. (%)",Kraftvärmeprod!$B$1:$BX$1,0),FALSE),"")</f>
        <v/>
      </c>
      <c r="BN141" s="307"/>
      <c r="BO141" s="307"/>
      <c r="BP141" s="307"/>
      <c r="BQ141" s="307" t="str">
        <f>IF($BF141="ja",VLOOKUP($B141,'Egen hetvattenprod'!$B$1:$BX$550,MATCH("Tillförd olja (fossil) vid avfallsförbränning (GWh)",'Egen hetvattenprod'!$B$1:$BX$1,0),FALSE),"")</f>
        <v/>
      </c>
      <c r="BR141" s="307" t="str">
        <f>IF($BF141="ja",VLOOKUP($B141,Kraftvärmeprod!$B$1:$BX$550,MATCH("Tillförd olja (fossil) vid avfallsförbränning (GWh)",Kraftvärmeprod!$B$1:$BX$1,0),FALSE),"")</f>
        <v/>
      </c>
    </row>
    <row r="142" spans="1:70" x14ac:dyDescent="0.25">
      <c r="A142" s="2" t="str">
        <f>'Miljövärden för publ företag'!B144</f>
        <v>Lerum Fjärrvärme AB</v>
      </c>
      <c r="B142" s="2" t="str">
        <f>'Miljövärden för publ företag'!C144</f>
        <v>Stenkullen</v>
      </c>
      <c r="C142" s="312">
        <f>IFERROR(VLOOKUP($B142,Totalt!$B$1:$AQ$554,MATCH(C$2,Totalt!$B$1:$AQ$1,0),FALSE),"")</f>
        <v>0</v>
      </c>
      <c r="D142" s="312">
        <f>IFERROR(VLOOKUP($B142,Totalt!$B$1:$AQ$554,MATCH(D$2,Totalt!$B$1:$AQ$1,0),FALSE),"")</f>
        <v>0.02</v>
      </c>
      <c r="E142" s="312">
        <f>IFERROR(VLOOKUP($B142,Totalt!$B$1:$AQ$554,MATCH(E$2,Totalt!$B$1:$AQ$1,0),FALSE),"")</f>
        <v>0</v>
      </c>
      <c r="F142" s="312">
        <f>IFERROR(VLOOKUP($B142,Totalt!$B$1:$AQ$554,MATCH(F$2,Totalt!$B$1:$AQ$1,0),FALSE),"")</f>
        <v>0</v>
      </c>
      <c r="G142" s="312">
        <f>IFERROR(VLOOKUP($B142,Totalt!$B$1:$AQ$554,MATCH(G$2,Totalt!$B$1:$AQ$1,0),FALSE),"")</f>
        <v>0</v>
      </c>
      <c r="H142" s="312">
        <f>IFERROR(VLOOKUP($B142,Totalt!$B$1:$AQ$554,MATCH(H$2,Totalt!$B$1:$AQ$1,0),FALSE),"")</f>
        <v>0</v>
      </c>
      <c r="I142" s="312">
        <f>IFERROR(VLOOKUP($B142,Totalt!$B$1:$AQ$554,MATCH(I$2,Totalt!$B$1:$AQ$1,0),FALSE),"")</f>
        <v>0</v>
      </c>
      <c r="J142" s="312">
        <f>IFERROR(VLOOKUP($B142,Totalt!$B$1:$AQ$554,MATCH(J$2,Totalt!$B$1:$AQ$1,0),FALSE),"")</f>
        <v>0</v>
      </c>
      <c r="K142" s="312">
        <f>IFERROR(VLOOKUP($B142,Totalt!$B$1:$AQ$554,MATCH(K$2,Totalt!$B$1:$AQ$1,0),FALSE),"")</f>
        <v>0</v>
      </c>
      <c r="L142" s="312">
        <f>IFERROR(VLOOKUP($B142,Totalt!$B$1:$AQ$554,MATCH(L$2,Totalt!$B$1:$AQ$1,0),FALSE),"")</f>
        <v>0</v>
      </c>
      <c r="M142" s="312">
        <f>IFERROR(VLOOKUP($B142,Totalt!$B$1:$AQ$554,MATCH(M$2,Totalt!$B$1:$AQ$1,0),FALSE),"")</f>
        <v>0</v>
      </c>
      <c r="N142" s="312">
        <f>IFERROR(VLOOKUP($B142,Totalt!$B$1:$AQ$554,MATCH(N$2,Totalt!$B$1:$AQ$1,0),FALSE),"")</f>
        <v>0</v>
      </c>
      <c r="O142" s="312">
        <f>IFERROR(VLOOKUP($B142,Totalt!$B$1:$AQ$554,MATCH(O$2,Totalt!$B$1:$AQ$1,0),FALSE),"")</f>
        <v>0</v>
      </c>
      <c r="P142" s="312">
        <f>IFERROR(VLOOKUP($B142,Totalt!$B$1:$AQ$554,MATCH(P$2,Totalt!$B$1:$AQ$1,0),FALSE),"")</f>
        <v>0</v>
      </c>
      <c r="Q142" s="312">
        <f>IFERROR(VLOOKUP($B142,Totalt!$B$1:$AQ$554,MATCH(Q$2,Totalt!$B$1:$AQ$1,0),FALSE),"")</f>
        <v>0</v>
      </c>
      <c r="R142" s="312">
        <f>IFERROR(VLOOKUP($B142,Totalt!$B$1:$AQ$554,MATCH(R$2,Totalt!$B$1:$AQ$1,0),FALSE),"")</f>
        <v>3.8</v>
      </c>
      <c r="S142" s="312">
        <f>IFERROR(VLOOKUP($B142,Totalt!$B$1:$AQ$554,MATCH(S$2,Totalt!$B$1:$AQ$1,0),FALSE),"")</f>
        <v>0</v>
      </c>
      <c r="T142" s="312">
        <f>IFERROR(VLOOKUP($B142,Totalt!$B$1:$AQ$554,MATCH(T$2,Totalt!$B$1:$AQ$1,0),FALSE),"")</f>
        <v>0</v>
      </c>
      <c r="U142" s="312">
        <f>IFERROR(VLOOKUP($B142,Totalt!$B$1:$AQ$554,MATCH(U$2,Totalt!$B$1:$AQ$1,0),FALSE),"")</f>
        <v>0</v>
      </c>
      <c r="V142" s="312">
        <f>IFERROR(VLOOKUP($B142,Totalt!$B$1:$AQ$554,MATCH(V$2,Totalt!$B$1:$AQ$1,0),FALSE),"")</f>
        <v>0</v>
      </c>
      <c r="W142" s="312">
        <f>IFERROR(VLOOKUP($B142,Totalt!$B$1:$AQ$554,MATCH(W$2,Totalt!$B$1:$AQ$1,0),FALSE),"")</f>
        <v>0</v>
      </c>
      <c r="X142" s="312">
        <f>IFERROR(VLOOKUP($B142,Totalt!$B$1:$AQ$554,MATCH(X$2,Totalt!$B$1:$AQ$1,0),FALSE),"")</f>
        <v>0</v>
      </c>
      <c r="Y142" s="312">
        <f>IFERROR(VLOOKUP($B142,Totalt!$B$1:$AQ$554,MATCH(Y$2,Totalt!$B$1:$AQ$1,0),FALSE),"")</f>
        <v>0</v>
      </c>
      <c r="Z142" s="312">
        <f>IFERROR(VLOOKUP($B142,Totalt!$B$1:$AQ$554,MATCH(Z$2,Totalt!$B$1:$AQ$1,0),FALSE),"")</f>
        <v>0</v>
      </c>
      <c r="AA142" s="312">
        <f>IFERROR(VLOOKUP($B142,Totalt!$B$1:$AQ$554,MATCH(AA$2,Totalt!$B$1:$AQ$1,0),FALSE),"")</f>
        <v>0</v>
      </c>
      <c r="AB142" s="312">
        <f>IFERROR(VLOOKUP($B142,Totalt!$B$1:$AQ$554,MATCH(AB$2,Totalt!$B$1:$AQ$1,0),FALSE),"")</f>
        <v>0</v>
      </c>
      <c r="AC142" s="312">
        <f>IFERROR(VLOOKUP($B142,Totalt!$B$1:$AQ$554,MATCH(AC$2,Totalt!$B$1:$AQ$1,0),FALSE),"")</f>
        <v>0</v>
      </c>
      <c r="AD142" s="312">
        <f>IFERROR(VLOOKUP($B142,Totalt!$B$1:$AQ$554,MATCH(AD$2,Totalt!$B$1:$AQ$1,0),FALSE),"")</f>
        <v>0</v>
      </c>
      <c r="AE142" s="312">
        <f>IFERROR(VLOOKUP($B142,Totalt!$B$1:$AQ$554,MATCH(AE$2,Totalt!$B$1:$AQ$1,0),FALSE),"")</f>
        <v>0</v>
      </c>
      <c r="AF142" s="312">
        <f>IFERROR(VLOOKUP($B142,Totalt!$B$1:$AQ$554,MATCH(AF$2,Totalt!$B$1:$AQ$1,0),FALSE),"")</f>
        <v>2.8000000000000001E-2</v>
      </c>
      <c r="AG142" s="312">
        <f>IFERROR(VLOOKUP($B142,Totalt!$B$1:$AQ$554,MATCH(AG$2,Totalt!$B$1:$AQ$1,0),FALSE),"")</f>
        <v>0</v>
      </c>
      <c r="AI142" s="245">
        <f t="shared" si="15"/>
        <v>3.8479999999999999</v>
      </c>
      <c r="AJ142" s="246">
        <f>IF(ISERROR(1/VLOOKUP($B142,Leveranser!$B$1:$S$500,MATCH("såld värme (gwh)",Leveranser!$B$1:$S$1,0),FALSE)),"",VLOOKUP($B142,Leveranser!$B$1:$S$500,MATCH("såld värme (gwh)",Leveranser!$B$1:$S$1,0),FALSE))</f>
        <v>3.4</v>
      </c>
      <c r="AK142" t="str">
        <f>IFERROR(IF(VLOOKUP($B142,Totalt!$B$1:$AQ$554,MATCH(AK$2,Totalt!$B$1:$AQ$1,0),FALSE)="","",VLOOKUP($B142,Totalt!$B$1:$AQ$554,MATCH(AK$2,Totalt!$B$1:$AQ$1,0),FALSE)),"")</f>
        <v/>
      </c>
      <c r="AM142" s="247" t="str">
        <f>IF(B142&lt;&gt;"",IF(VLOOKUP($B142,Totalt!$B$1:$AQ$554,MATCH("Kvalitetsgranskad:",Totalt!$B$1:$AQ$1,0),FALSE)="ja",VLOOKUP($B142,Miljö!$B$1:$AG$479,MATCH(AM$2,Miljö!$B$1:$AK$1,0),FALSE),""),"")</f>
        <v>Ja</v>
      </c>
      <c r="AN142" s="247" t="str">
        <f>IF(AM142="ja",VLOOKUP($B142,Miljö!$B$1:$J$479,MATCH("Typ av ursprungsspecificerad el   (Om inget värde anges används Nordisk residualmix, se inforuta) ()",Miljö!$B$1:$J$1,0),FALSE),IF(AM142="nej","Nordisk residualel",""))</f>
        <v>'Lokal vindel'</v>
      </c>
      <c r="AO142" s="247">
        <f>IF(AM142="","",VLOOKUP($B142,Miljö!$B$1:$J$479,MATCH("Fossilandel för ursprungspecificerad el ()",Miljö!$B$1:$J$1,0),FALSE))</f>
        <v>0</v>
      </c>
      <c r="AP142" s="247">
        <f>IF(AM142="","",IFERROR(VLOOKUP($B142,Miljö!$B$1:$J$479,MATCH("Kärnkraftsandel för ursprungsspecificerad el ()",Miljö!$B$1:$J$1,0),FALSE)/1,0))</f>
        <v>0</v>
      </c>
      <c r="AQ142" s="247">
        <f t="shared" si="16"/>
        <v>1</v>
      </c>
      <c r="AR142" s="52"/>
      <c r="AS142" s="247" t="str">
        <f t="shared" si="12"/>
        <v>Nej</v>
      </c>
      <c r="AT142" s="247" t="str">
        <f>IF(AS142="ja",VLOOKUP($B142,Miljö!$B$1:$O$500,MATCH("Fossil andel i procent (%)",Miljö!$B$1:$O$1,0),FALSE)/100,"")</f>
        <v/>
      </c>
      <c r="AU142" s="52"/>
      <c r="AV142" s="247" t="str">
        <f t="shared" si="13"/>
        <v>Nej</v>
      </c>
      <c r="AW142" s="247" t="str">
        <f>IF(AV142="ja",VLOOKUP($B142,'Egen hetvattenprod'!$B$1:$AO$500,MATCH("Värmekälla till värmepumpar ()",'Egen hetvattenprod'!$B$1:$AO$1,0),FALSE),"")</f>
        <v/>
      </c>
      <c r="AY142" s="244" t="str">
        <f t="shared" si="14"/>
        <v>Nej</v>
      </c>
      <c r="AZ142" s="283" t="str">
        <f>IF($AY142="ja",(VLOOKUP($B142,'Egen hetvattenprod'!$B$1:$BX$550,MATCH(AZ$2,'Egen hetvattenprod'!$B$1:$BX$1,0),FALSE)+VLOOKUP($B142,Kraftvärmeprod!$B$1:$BX$550,MATCH(AZ$2,Kraftvärmeprod!$B$1:$BX$1,0),FALSE))/$AC142,"")</f>
        <v/>
      </c>
      <c r="BA142" s="283" t="str">
        <f>IF($AY142="ja",(VLOOKUP($B142,'Egen hetvattenprod'!$B$1:$BX$550,MATCH(BA$2,'Egen hetvattenprod'!$B$1:$BX$1,0),FALSE)+VLOOKUP($B142,Kraftvärmeprod!$B$1:$BX$550,MATCH(BA$2,Kraftvärmeprod!$B$1:$BX$1,0),FALSE))/$AC142,"")</f>
        <v/>
      </c>
      <c r="BB142" s="283" t="str">
        <f>IF($AY142="ja",(VLOOKUP($B142,'Egen hetvattenprod'!$B$1:$BX$550,MATCH(BB$2,'Egen hetvattenprod'!$B$1:$BX$1,0),FALSE)+VLOOKUP($B142,Kraftvärmeprod!$B$1:$BX$550,MATCH(BB$2,Kraftvärmeprod!$B$1:$BX$1,0),FALSE))/$AC142,"")</f>
        <v/>
      </c>
      <c r="BC142" s="283" t="str">
        <f>IF($AY142="ja",(VLOOKUP($B142,'Egen hetvattenprod'!$B$1:$BX$550,MATCH(BC$2,'Egen hetvattenprod'!$B$1:$BX$1,0),FALSE)+VLOOKUP($B142,Kraftvärmeprod!$B$1:$BX$550,MATCH(BC$2,Kraftvärmeprod!$B$1:$BX$1,0),FALSE))/$AC142,"")</f>
        <v/>
      </c>
      <c r="BD142" s="283" t="str">
        <f>IF($AY142="ja",(VLOOKUP($B142,'Egen hetvattenprod'!$B$1:$BX$550,MATCH(BD$2,'Egen hetvattenprod'!$B$1:$BX$1,0),FALSE)+VLOOKUP($B142,Kraftvärmeprod!$B$1:$BX$550,MATCH(BD$2,Kraftvärmeprod!$B$1:$BX$1,0),FALSE))/$AC142,"")</f>
        <v/>
      </c>
      <c r="BF142" s="244" t="str">
        <f t="shared" si="17"/>
        <v>Nej</v>
      </c>
      <c r="BG142" s="283" t="str">
        <f>IF($BF142="ja",VLOOKUP($B142,'Egen hetvattenprod'!$B$1:$BX$550,MATCH("Andelen klimatgaser med fossilt ursprung för avfall ()",'Egen hetvattenprod'!$B$1:$BX$1,0),FALSE),"")</f>
        <v/>
      </c>
      <c r="BH142" s="283" t="str">
        <f>IF($BF142="ja",VLOOKUP($B142,Kraftvärmeprod!$B$1:$BX$550,MATCH("Andelen klimatgaser med fossilt ursprung för avfall ()",Kraftvärmeprod!$B$1:$BX$1,0),FALSE),"")</f>
        <v/>
      </c>
      <c r="BI142" s="307" t="str">
        <f>IF($BF142="ja",VLOOKUP($B142,'Egen hetvattenprod'!$B$1:$BX$550,MATCH("Avfall (GWh)",'Egen hetvattenprod'!$B$1:$BX$1,0),FALSE),"")</f>
        <v/>
      </c>
      <c r="BJ142" s="307" t="str">
        <f>IF($BF142="ja",VLOOKUP($B142,'Slutlig allokering kvv'!$B$1:$BX$550,MATCH("Avfall (GWh)",'Slutlig allokering kvv'!$B$1:$BX$1,0),FALSE),"")</f>
        <v/>
      </c>
      <c r="BK142" s="307" t="str">
        <f>IF($BF142="ja",VLOOKUP($B142,'Köpt hetvatten'!$B$1:$BX$550,MATCH("Avfall i köpt hetvatten",'Köpt hetvatten'!$B$1:$BX$1,0),FALSE),"")</f>
        <v/>
      </c>
      <c r="BL142" s="307" t="str">
        <f>IF($BF142="ja",VLOOKUP($B142,'Egen hetvattenprod'!$B$1:$BX$550,MATCH("Värde enligt ovan. (%)",'Egen hetvattenprod'!$B$1:$BX$1,0),FALSE),"")</f>
        <v/>
      </c>
      <c r="BM142" s="307" t="str">
        <f>IF($BF142="ja",VLOOKUP($B142,Kraftvärmeprod!$B$1:$BX$550,MATCH("Värde enligt ovan. (%)",Kraftvärmeprod!$B$1:$BX$1,0),FALSE),"")</f>
        <v/>
      </c>
      <c r="BN142" s="307"/>
      <c r="BO142" s="307"/>
      <c r="BP142" s="307"/>
      <c r="BQ142" s="307" t="str">
        <f>IF($BF142="ja",VLOOKUP($B142,'Egen hetvattenprod'!$B$1:$BX$550,MATCH("Tillförd olja (fossil) vid avfallsförbränning (GWh)",'Egen hetvattenprod'!$B$1:$BX$1,0),FALSE),"")</f>
        <v/>
      </c>
      <c r="BR142" s="307" t="str">
        <f>IF($BF142="ja",VLOOKUP($B142,Kraftvärmeprod!$B$1:$BX$550,MATCH("Tillförd olja (fossil) vid avfallsförbränning (GWh)",Kraftvärmeprod!$B$1:$BX$1,0),FALSE),"")</f>
        <v/>
      </c>
    </row>
    <row r="143" spans="1:70" x14ac:dyDescent="0.25">
      <c r="A143" s="2" t="str">
        <f>'Miljövärden för publ företag'!B145</f>
        <v>LEVA i Lysekil AB</v>
      </c>
      <c r="B143" s="2" t="str">
        <f>'Miljövärden för publ företag'!C145</f>
        <v>Lysekil</v>
      </c>
      <c r="C143" s="312">
        <f>IFERROR(VLOOKUP($B143,Totalt!$B$1:$AQ$554,MATCH(C$2,Totalt!$B$1:$AQ$1,0),FALSE),"")</f>
        <v>0</v>
      </c>
      <c r="D143" s="312">
        <f>IFERROR(VLOOKUP($B143,Totalt!$B$1:$AQ$554,MATCH(D$2,Totalt!$B$1:$AQ$1,0),FALSE),"")</f>
        <v>5.1959999999999997</v>
      </c>
      <c r="E143" s="312">
        <f>IFERROR(VLOOKUP($B143,Totalt!$B$1:$AQ$554,MATCH(E$2,Totalt!$B$1:$AQ$1,0),FALSE),"")</f>
        <v>0</v>
      </c>
      <c r="F143" s="312">
        <f>IFERROR(VLOOKUP($B143,Totalt!$B$1:$AQ$554,MATCH(F$2,Totalt!$B$1:$AQ$1,0),FALSE),"")</f>
        <v>0</v>
      </c>
      <c r="G143" s="312">
        <f>IFERROR(VLOOKUP($B143,Totalt!$B$1:$AQ$554,MATCH(G$2,Totalt!$B$1:$AQ$1,0),FALSE),"")</f>
        <v>0</v>
      </c>
      <c r="H143" s="312">
        <f>IFERROR(VLOOKUP($B143,Totalt!$B$1:$AQ$554,MATCH(H$2,Totalt!$B$1:$AQ$1,0),FALSE),"")</f>
        <v>0</v>
      </c>
      <c r="I143" s="312">
        <f>IFERROR(VLOOKUP($B143,Totalt!$B$1:$AQ$554,MATCH(I$2,Totalt!$B$1:$AQ$1,0),FALSE),"")</f>
        <v>0</v>
      </c>
      <c r="J143" s="312">
        <f>IFERROR(VLOOKUP($B143,Totalt!$B$1:$AQ$554,MATCH(J$2,Totalt!$B$1:$AQ$1,0),FALSE),"")</f>
        <v>0</v>
      </c>
      <c r="K143" s="312">
        <f>IFERROR(VLOOKUP($B143,Totalt!$B$1:$AQ$554,MATCH(K$2,Totalt!$B$1:$AQ$1,0),FALSE),"")</f>
        <v>0</v>
      </c>
      <c r="L143" s="312">
        <f>IFERROR(VLOOKUP($B143,Totalt!$B$1:$AQ$554,MATCH(L$2,Totalt!$B$1:$AQ$1,0),FALSE),"")</f>
        <v>0</v>
      </c>
      <c r="M143" s="312">
        <f>IFERROR(VLOOKUP($B143,Totalt!$B$1:$AQ$554,MATCH(M$2,Totalt!$B$1:$AQ$1,0),FALSE),"")</f>
        <v>0</v>
      </c>
      <c r="N143" s="312">
        <f>IFERROR(VLOOKUP($B143,Totalt!$B$1:$AQ$554,MATCH(N$2,Totalt!$B$1:$AQ$1,0),FALSE),"")</f>
        <v>0</v>
      </c>
      <c r="O143" s="312">
        <f>IFERROR(VLOOKUP($B143,Totalt!$B$1:$AQ$554,MATCH(O$2,Totalt!$B$1:$AQ$1,0),FALSE),"")</f>
        <v>0</v>
      </c>
      <c r="P143" s="312">
        <f>IFERROR(VLOOKUP($B143,Totalt!$B$1:$AQ$554,MATCH(P$2,Totalt!$B$1:$AQ$1,0),FALSE),"")</f>
        <v>0</v>
      </c>
      <c r="Q143" s="312">
        <f>IFERROR(VLOOKUP($B143,Totalt!$B$1:$AQ$554,MATCH(Q$2,Totalt!$B$1:$AQ$1,0),FALSE),"")</f>
        <v>0</v>
      </c>
      <c r="R143" s="312">
        <f>IFERROR(VLOOKUP($B143,Totalt!$B$1:$AQ$554,MATCH(R$2,Totalt!$B$1:$AQ$1,0),FALSE),"")</f>
        <v>0</v>
      </c>
      <c r="S143" s="312">
        <f>IFERROR(VLOOKUP($B143,Totalt!$B$1:$AQ$554,MATCH(S$2,Totalt!$B$1:$AQ$1,0),FALSE),"")</f>
        <v>0</v>
      </c>
      <c r="T143" s="312">
        <f>IFERROR(VLOOKUP($B143,Totalt!$B$1:$AQ$554,MATCH(T$2,Totalt!$B$1:$AQ$1,0),FALSE),"")</f>
        <v>0</v>
      </c>
      <c r="U143" s="312">
        <f>IFERROR(VLOOKUP($B143,Totalt!$B$1:$AQ$554,MATCH(U$2,Totalt!$B$1:$AQ$1,0),FALSE),"")</f>
        <v>0</v>
      </c>
      <c r="V143" s="312">
        <f>IFERROR(VLOOKUP($B143,Totalt!$B$1:$AQ$554,MATCH(V$2,Totalt!$B$1:$AQ$1,0),FALSE),"")</f>
        <v>0</v>
      </c>
      <c r="W143" s="312">
        <f>IFERROR(VLOOKUP($B143,Totalt!$B$1:$AQ$554,MATCH(W$2,Totalt!$B$1:$AQ$1,0),FALSE),"")</f>
        <v>0</v>
      </c>
      <c r="X143" s="312">
        <f>IFERROR(VLOOKUP($B143,Totalt!$B$1:$AQ$554,MATCH(X$2,Totalt!$B$1:$AQ$1,0),FALSE),"")</f>
        <v>0</v>
      </c>
      <c r="Y143" s="312">
        <f>IFERROR(VLOOKUP($B143,Totalt!$B$1:$AQ$554,MATCH(Y$2,Totalt!$B$1:$AQ$1,0),FALSE),"")</f>
        <v>0</v>
      </c>
      <c r="Z143" s="312">
        <f>IFERROR(VLOOKUP($B143,Totalt!$B$1:$AQ$554,MATCH(Z$2,Totalt!$B$1:$AQ$1,0),FALSE),"")</f>
        <v>0</v>
      </c>
      <c r="AA143" s="312">
        <f>IFERROR(VLOOKUP($B143,Totalt!$B$1:$AQ$554,MATCH(AA$2,Totalt!$B$1:$AQ$1,0),FALSE),"")</f>
        <v>0</v>
      </c>
      <c r="AB143" s="312">
        <f>IFERROR(VLOOKUP($B143,Totalt!$B$1:$AQ$554,MATCH(AB$2,Totalt!$B$1:$AQ$1,0),FALSE),"")</f>
        <v>0</v>
      </c>
      <c r="AC143" s="312">
        <f>IFERROR(VLOOKUP($B143,Totalt!$B$1:$AQ$554,MATCH(AC$2,Totalt!$B$1:$AQ$1,0),FALSE),"")</f>
        <v>0</v>
      </c>
      <c r="AD143" s="312">
        <f>IFERROR(VLOOKUP($B143,Totalt!$B$1:$AQ$554,MATCH(AD$2,Totalt!$B$1:$AQ$1,0),FALSE),"")</f>
        <v>51.597000000000001</v>
      </c>
      <c r="AE143" s="312">
        <f>IFERROR(VLOOKUP($B143,Totalt!$B$1:$AQ$554,MATCH(AE$2,Totalt!$B$1:$AQ$1,0),FALSE),"")</f>
        <v>0</v>
      </c>
      <c r="AF143" s="312">
        <f>IFERROR(VLOOKUP($B143,Totalt!$B$1:$AQ$554,MATCH(AF$2,Totalt!$B$1:$AQ$1,0),FALSE),"")</f>
        <v>1.3069500000000001</v>
      </c>
      <c r="AG143" s="312">
        <f>IFERROR(VLOOKUP($B143,Totalt!$B$1:$AQ$554,MATCH(AG$2,Totalt!$B$1:$AQ$1,0),FALSE),"")</f>
        <v>0</v>
      </c>
      <c r="AI143" s="245">
        <f t="shared" si="15"/>
        <v>58.09995</v>
      </c>
      <c r="AJ143" s="246">
        <f>IF(ISERROR(1/VLOOKUP($B143,Leveranser!$B$1:$S$500,MATCH("såld värme (gwh)",Leveranser!$B$1:$S$1,0),FALSE)),"",VLOOKUP($B143,Leveranser!$B$1:$S$500,MATCH("såld värme (gwh)",Leveranser!$B$1:$S$1,0),FALSE))</f>
        <v>43.564999999999998</v>
      </c>
      <c r="AK143" t="str">
        <f>IFERROR(IF(VLOOKUP($B143,Totalt!$B$1:$AQ$554,MATCH(AK$2,Totalt!$B$1:$AQ$1,0),FALSE)="","",VLOOKUP($B143,Totalt!$B$1:$AQ$554,MATCH(AK$2,Totalt!$B$1:$AQ$1,0),FALSE)),"")</f>
        <v/>
      </c>
      <c r="AM143" s="247" t="str">
        <f>IF(B143&lt;&gt;"",IF(VLOOKUP($B143,Totalt!$B$1:$AQ$554,MATCH("Kvalitetsgranskad:",Totalt!$B$1:$AQ$1,0),FALSE)="ja",VLOOKUP($B143,Miljö!$B$1:$AG$479,MATCH(AM$2,Miljö!$B$1:$AK$1,0),FALSE),""),"")</f>
        <v>Nej</v>
      </c>
      <c r="AN143" s="247" t="str">
        <f>IF(AM143="ja",VLOOKUP($B143,Miljö!$B$1:$J$479,MATCH("Typ av ursprungsspecificerad el   (Om inget värde anges används Nordisk residualmix, se inforuta) ()",Miljö!$B$1:$J$1,0),FALSE),IF(AM143="nej","Nordisk residualel",""))</f>
        <v>Nordisk residualel</v>
      </c>
      <c r="AO143" s="247">
        <f>IF(AM143="","",VLOOKUP($B143,Miljö!$B$1:$J$479,MATCH("Fossilandel för ursprungspecificerad el ()",Miljö!$B$1:$J$1,0),FALSE))</f>
        <v>0.48399999999999999</v>
      </c>
      <c r="AP143" s="247">
        <f>IF(AM143="","",IFERROR(VLOOKUP($B143,Miljö!$B$1:$J$479,MATCH("Kärnkraftsandel för ursprungsspecificerad el ()",Miljö!$B$1:$J$1,0),FALSE)/1,0))</f>
        <v>0.35</v>
      </c>
      <c r="AQ143" s="247">
        <f t="shared" si="16"/>
        <v>0.16600000000000004</v>
      </c>
      <c r="AR143" s="52"/>
      <c r="AS143" s="247" t="str">
        <f t="shared" si="12"/>
        <v>Nej</v>
      </c>
      <c r="AT143" s="247" t="str">
        <f>IF(AS143="ja",VLOOKUP($B143,Miljö!$B$1:$O$500,MATCH("Fossil andel i procent (%)",Miljö!$B$1:$O$1,0),FALSE)/100,"")</f>
        <v/>
      </c>
      <c r="AU143" s="52"/>
      <c r="AV143" s="247" t="str">
        <f t="shared" si="13"/>
        <v>Nej</v>
      </c>
      <c r="AW143" s="247" t="str">
        <f>IF(AV143="ja",VLOOKUP($B143,'Egen hetvattenprod'!$B$1:$AO$500,MATCH("Värmekälla till värmepumpar ()",'Egen hetvattenprod'!$B$1:$AO$1,0),FALSE),"")</f>
        <v/>
      </c>
      <c r="AY143" s="244" t="str">
        <f t="shared" si="14"/>
        <v>Nej</v>
      </c>
      <c r="AZ143" s="283" t="str">
        <f>IF($AY143="ja",(VLOOKUP($B143,'Egen hetvattenprod'!$B$1:$BX$550,MATCH(AZ$2,'Egen hetvattenprod'!$B$1:$BX$1,0),FALSE)+VLOOKUP($B143,Kraftvärmeprod!$B$1:$BX$550,MATCH(AZ$2,Kraftvärmeprod!$B$1:$BX$1,0),FALSE))/$AC143,"")</f>
        <v/>
      </c>
      <c r="BA143" s="283" t="str">
        <f>IF($AY143="ja",(VLOOKUP($B143,'Egen hetvattenprod'!$B$1:$BX$550,MATCH(BA$2,'Egen hetvattenprod'!$B$1:$BX$1,0),FALSE)+VLOOKUP($B143,Kraftvärmeprod!$B$1:$BX$550,MATCH(BA$2,Kraftvärmeprod!$B$1:$BX$1,0),FALSE))/$AC143,"")</f>
        <v/>
      </c>
      <c r="BB143" s="283" t="str">
        <f>IF($AY143="ja",(VLOOKUP($B143,'Egen hetvattenprod'!$B$1:$BX$550,MATCH(BB$2,'Egen hetvattenprod'!$B$1:$BX$1,0),FALSE)+VLOOKUP($B143,Kraftvärmeprod!$B$1:$BX$550,MATCH(BB$2,Kraftvärmeprod!$B$1:$BX$1,0),FALSE))/$AC143,"")</f>
        <v/>
      </c>
      <c r="BC143" s="283" t="str">
        <f>IF($AY143="ja",(VLOOKUP($B143,'Egen hetvattenprod'!$B$1:$BX$550,MATCH(BC$2,'Egen hetvattenprod'!$B$1:$BX$1,0),FALSE)+VLOOKUP($B143,Kraftvärmeprod!$B$1:$BX$550,MATCH(BC$2,Kraftvärmeprod!$B$1:$BX$1,0),FALSE))/$AC143,"")</f>
        <v/>
      </c>
      <c r="BD143" s="283" t="str">
        <f>IF($AY143="ja",(VLOOKUP($B143,'Egen hetvattenprod'!$B$1:$BX$550,MATCH(BD$2,'Egen hetvattenprod'!$B$1:$BX$1,0),FALSE)+VLOOKUP($B143,Kraftvärmeprod!$B$1:$BX$550,MATCH(BD$2,Kraftvärmeprod!$B$1:$BX$1,0),FALSE))/$AC143,"")</f>
        <v/>
      </c>
      <c r="BF143" s="244" t="str">
        <f t="shared" si="17"/>
        <v>Nej</v>
      </c>
      <c r="BG143" s="283" t="str">
        <f>IF($BF143="ja",VLOOKUP($B143,'Egen hetvattenprod'!$B$1:$BX$550,MATCH("Andelen klimatgaser med fossilt ursprung för avfall ()",'Egen hetvattenprod'!$B$1:$BX$1,0),FALSE),"")</f>
        <v/>
      </c>
      <c r="BH143" s="283" t="str">
        <f>IF($BF143="ja",VLOOKUP($B143,Kraftvärmeprod!$B$1:$BX$550,MATCH("Andelen klimatgaser med fossilt ursprung för avfall ()",Kraftvärmeprod!$B$1:$BX$1,0),FALSE),"")</f>
        <v/>
      </c>
      <c r="BI143" s="307" t="str">
        <f>IF($BF143="ja",VLOOKUP($B143,'Egen hetvattenprod'!$B$1:$BX$550,MATCH("Avfall (GWh)",'Egen hetvattenprod'!$B$1:$BX$1,0),FALSE),"")</f>
        <v/>
      </c>
      <c r="BJ143" s="307" t="str">
        <f>IF($BF143="ja",VLOOKUP($B143,'Slutlig allokering kvv'!$B$1:$BX$550,MATCH("Avfall (GWh)",'Slutlig allokering kvv'!$B$1:$BX$1,0),FALSE),"")</f>
        <v/>
      </c>
      <c r="BK143" s="307" t="str">
        <f>IF($BF143="ja",VLOOKUP($B143,'Köpt hetvatten'!$B$1:$BX$550,MATCH("Avfall i köpt hetvatten",'Köpt hetvatten'!$B$1:$BX$1,0),FALSE),"")</f>
        <v/>
      </c>
      <c r="BL143" s="307" t="str">
        <f>IF($BF143="ja",VLOOKUP($B143,'Egen hetvattenprod'!$B$1:$BX$550,MATCH("Värde enligt ovan. (%)",'Egen hetvattenprod'!$B$1:$BX$1,0),FALSE),"")</f>
        <v/>
      </c>
      <c r="BM143" s="307" t="str">
        <f>IF($BF143="ja",VLOOKUP($B143,Kraftvärmeprod!$B$1:$BX$550,MATCH("Värde enligt ovan. (%)",Kraftvärmeprod!$B$1:$BX$1,0),FALSE),"")</f>
        <v/>
      </c>
      <c r="BN143" s="307"/>
      <c r="BO143" s="307"/>
      <c r="BP143" s="307"/>
      <c r="BQ143" s="307" t="str">
        <f>IF($BF143="ja",VLOOKUP($B143,'Egen hetvattenprod'!$B$1:$BX$550,MATCH("Tillförd olja (fossil) vid avfallsförbränning (GWh)",'Egen hetvattenprod'!$B$1:$BX$1,0),FALSE),"")</f>
        <v/>
      </c>
      <c r="BR143" s="307" t="str">
        <f>IF($BF143="ja",VLOOKUP($B143,Kraftvärmeprod!$B$1:$BX$550,MATCH("Tillförd olja (fossil) vid avfallsförbränning (GWh)",Kraftvärmeprod!$B$1:$BX$1,0),FALSE),"")</f>
        <v/>
      </c>
    </row>
    <row r="144" spans="1:70" x14ac:dyDescent="0.25">
      <c r="A144" s="2" t="str">
        <f>'Miljövärden för publ företag'!B146</f>
        <v>Lidköpings Värmeverk AB</v>
      </c>
      <c r="B144" s="2" t="str">
        <f>'Miljövärden för publ företag'!C146</f>
        <v>Klimateffektiv fjärrvärme</v>
      </c>
      <c r="C144" s="312">
        <f>IFERROR(VLOOKUP($B144,Totalt!$B$1:$AQ$554,MATCH(C$2,Totalt!$B$1:$AQ$1,0),FALSE),"")</f>
        <v>0</v>
      </c>
      <c r="D144" s="312">
        <f>IFERROR(VLOOKUP($B144,Totalt!$B$1:$AQ$554,MATCH(D$2,Totalt!$B$1:$AQ$1,0),FALSE),"")</f>
        <v>0</v>
      </c>
      <c r="E144" s="312">
        <f>IFERROR(VLOOKUP($B144,Totalt!$B$1:$AQ$554,MATCH(E$2,Totalt!$B$1:$AQ$1,0),FALSE),"")</f>
        <v>0</v>
      </c>
      <c r="F144" s="312">
        <f>IFERROR(VLOOKUP($B144,Totalt!$B$1:$AQ$554,MATCH(F$2,Totalt!$B$1:$AQ$1,0),FALSE),"")</f>
        <v>0</v>
      </c>
      <c r="G144" s="312">
        <f>IFERROR(VLOOKUP($B144,Totalt!$B$1:$AQ$554,MATCH(G$2,Totalt!$B$1:$AQ$1,0),FALSE),"")</f>
        <v>0</v>
      </c>
      <c r="H144" s="312">
        <f>IFERROR(VLOOKUP($B144,Totalt!$B$1:$AQ$554,MATCH(H$2,Totalt!$B$1:$AQ$1,0),FALSE),"")</f>
        <v>0</v>
      </c>
      <c r="I144" s="312">
        <f>IFERROR(VLOOKUP($B144,Totalt!$B$1:$AQ$554,MATCH(I$2,Totalt!$B$1:$AQ$1,0),FALSE),"")</f>
        <v>75.7</v>
      </c>
      <c r="J144" s="312">
        <f>IFERROR(VLOOKUP($B144,Totalt!$B$1:$AQ$554,MATCH(J$2,Totalt!$B$1:$AQ$1,0),FALSE),"")</f>
        <v>0</v>
      </c>
      <c r="K144" s="312">
        <f>IFERROR(VLOOKUP($B144,Totalt!$B$1:$AQ$554,MATCH(K$2,Totalt!$B$1:$AQ$1,0),FALSE),"")</f>
        <v>0</v>
      </c>
      <c r="L144" s="312">
        <f>IFERROR(VLOOKUP($B144,Totalt!$B$1:$AQ$554,MATCH(L$2,Totalt!$B$1:$AQ$1,0),FALSE),"")</f>
        <v>0.69399999999999995</v>
      </c>
      <c r="M144" s="312">
        <f>IFERROR(VLOOKUP($B144,Totalt!$B$1:$AQ$554,MATCH(M$2,Totalt!$B$1:$AQ$1,0),FALSE),"")</f>
        <v>0</v>
      </c>
      <c r="N144" s="312">
        <f>IFERROR(VLOOKUP($B144,Totalt!$B$1:$AQ$554,MATCH(N$2,Totalt!$B$1:$AQ$1,0),FALSE),"")</f>
        <v>0</v>
      </c>
      <c r="O144" s="312">
        <f>IFERROR(VLOOKUP($B144,Totalt!$B$1:$AQ$554,MATCH(O$2,Totalt!$B$1:$AQ$1,0),FALSE),"")</f>
        <v>0</v>
      </c>
      <c r="P144" s="312">
        <f>IFERROR(VLOOKUP($B144,Totalt!$B$1:$AQ$554,MATCH(P$2,Totalt!$B$1:$AQ$1,0),FALSE),"")</f>
        <v>0</v>
      </c>
      <c r="Q144" s="312">
        <f>IFERROR(VLOOKUP($B144,Totalt!$B$1:$AQ$554,MATCH(Q$2,Totalt!$B$1:$AQ$1,0),FALSE),"")</f>
        <v>0</v>
      </c>
      <c r="R144" s="312">
        <f>IFERROR(VLOOKUP($B144,Totalt!$B$1:$AQ$554,MATCH(R$2,Totalt!$B$1:$AQ$1,0),FALSE),"")</f>
        <v>0</v>
      </c>
      <c r="S144" s="312">
        <f>IFERROR(VLOOKUP($B144,Totalt!$B$1:$AQ$554,MATCH(S$2,Totalt!$B$1:$AQ$1,0),FALSE),"")</f>
        <v>0</v>
      </c>
      <c r="T144" s="312">
        <f>IFERROR(VLOOKUP($B144,Totalt!$B$1:$AQ$554,MATCH(T$2,Totalt!$B$1:$AQ$1,0),FALSE),"")</f>
        <v>0</v>
      </c>
      <c r="U144" s="312">
        <f>IFERROR(VLOOKUP($B144,Totalt!$B$1:$AQ$554,MATCH(U$2,Totalt!$B$1:$AQ$1,0),FALSE),"")</f>
        <v>0</v>
      </c>
      <c r="V144" s="312">
        <f>IFERROR(VLOOKUP($B144,Totalt!$B$1:$AQ$554,MATCH(V$2,Totalt!$B$1:$AQ$1,0),FALSE),"")</f>
        <v>0</v>
      </c>
      <c r="W144" s="312">
        <f>IFERROR(VLOOKUP($B144,Totalt!$B$1:$AQ$554,MATCH(W$2,Totalt!$B$1:$AQ$1,0),FALSE),"")</f>
        <v>0.85399999999999998</v>
      </c>
      <c r="X144" s="312">
        <f>IFERROR(VLOOKUP($B144,Totalt!$B$1:$AQ$554,MATCH(X$2,Totalt!$B$1:$AQ$1,0),FALSE),"")</f>
        <v>0</v>
      </c>
      <c r="Y144" s="312">
        <f>IFERROR(VLOOKUP($B144,Totalt!$B$1:$AQ$554,MATCH(Y$2,Totalt!$B$1:$AQ$1,0),FALSE),"")</f>
        <v>0</v>
      </c>
      <c r="Z144" s="312">
        <f>IFERROR(VLOOKUP($B144,Totalt!$B$1:$AQ$554,MATCH(Z$2,Totalt!$B$1:$AQ$1,0),FALSE),"")</f>
        <v>0</v>
      </c>
      <c r="AA144" s="312">
        <f>IFERROR(VLOOKUP($B144,Totalt!$B$1:$AQ$554,MATCH(AA$2,Totalt!$B$1:$AQ$1,0),FALSE),"")</f>
        <v>0</v>
      </c>
      <c r="AB144" s="312">
        <f>IFERROR(VLOOKUP($B144,Totalt!$B$1:$AQ$554,MATCH(AB$2,Totalt!$B$1:$AQ$1,0),FALSE),"")</f>
        <v>0</v>
      </c>
      <c r="AC144" s="312">
        <f>IFERROR(VLOOKUP($B144,Totalt!$B$1:$AQ$554,MATCH(AC$2,Totalt!$B$1:$AQ$1,0),FALSE),"")</f>
        <v>0</v>
      </c>
      <c r="AD144" s="312">
        <f>IFERROR(VLOOKUP($B144,Totalt!$B$1:$AQ$554,MATCH(AD$2,Totalt!$B$1:$AQ$1,0),FALSE),"")</f>
        <v>5.0919999999999996</v>
      </c>
      <c r="AE144" s="312">
        <f>IFERROR(VLOOKUP($B144,Totalt!$B$1:$AQ$554,MATCH(AE$2,Totalt!$B$1:$AQ$1,0),FALSE),"")</f>
        <v>0</v>
      </c>
      <c r="AF144" s="312">
        <f>IFERROR(VLOOKUP($B144,Totalt!$B$1:$AQ$554,MATCH(AF$2,Totalt!$B$1:$AQ$1,0),FALSE),"")</f>
        <v>28.707000000000001</v>
      </c>
      <c r="AG144" s="312">
        <f>IFERROR(VLOOKUP($B144,Totalt!$B$1:$AQ$554,MATCH(AG$2,Totalt!$B$1:$AQ$1,0),FALSE),"")</f>
        <v>0</v>
      </c>
      <c r="AI144" s="245">
        <f t="shared" si="15"/>
        <v>111.047</v>
      </c>
      <c r="AJ144" s="246">
        <f>IF(ISERROR(1/VLOOKUP($B144,Leveranser!$B$1:$S$500,MATCH("såld värme (gwh)",Leveranser!$B$1:$S$1,0),FALSE)),"",VLOOKUP($B144,Leveranser!$B$1:$S$500,MATCH("såld värme (gwh)",Leveranser!$B$1:$S$1,0),FALSE))</f>
        <v>80.421000000000006</v>
      </c>
      <c r="AK144" t="str">
        <f>IFERROR(IF(VLOOKUP($B144,Totalt!$B$1:$AQ$554,MATCH(AK$2,Totalt!$B$1:$AQ$1,0),FALSE)="","",VLOOKUP($B144,Totalt!$B$1:$AQ$554,MATCH(AK$2,Totalt!$B$1:$AQ$1,0),FALSE)),"")</f>
        <v/>
      </c>
      <c r="AM144" s="247" t="str">
        <f>IF(B144&lt;&gt;"",IF(VLOOKUP($B144,Totalt!$B$1:$AQ$554,MATCH("Kvalitetsgranskad:",Totalt!$B$1:$AQ$1,0),FALSE)="ja",VLOOKUP($B144,Miljö!$B$1:$AG$479,MATCH(AM$2,Miljö!$B$1:$AK$1,0),FALSE),""),"")</f>
        <v>Ja</v>
      </c>
      <c r="AN144" s="247" t="str">
        <f>IF(AM144="ja",VLOOKUP($B144,Miljö!$B$1:$J$479,MATCH("Typ av ursprungsspecificerad el   (Om inget värde anges används Nordisk residualmix, se inforuta) ()",Miljö!$B$1:$J$1,0),FALSE),IF(AM144="nej","Nordisk residualel",""))</f>
        <v>'Vattenkraft'</v>
      </c>
      <c r="AO144" s="247">
        <f>IF(AM144="","",VLOOKUP($B144,Miljö!$B$1:$J$479,MATCH("Fossilandel för ursprungspecificerad el ()",Miljö!$B$1:$J$1,0),FALSE))</f>
        <v>0</v>
      </c>
      <c r="AP144" s="247">
        <f>IF(AM144="","",IFERROR(VLOOKUP($B144,Miljö!$B$1:$J$479,MATCH("Kärnkraftsandel för ursprungsspecificerad el ()",Miljö!$B$1:$J$1,0),FALSE)/1,0))</f>
        <v>0</v>
      </c>
      <c r="AQ144" s="247">
        <f t="shared" si="16"/>
        <v>1</v>
      </c>
      <c r="AR144" s="52"/>
      <c r="AS144" s="247" t="str">
        <f t="shared" si="12"/>
        <v>Nej</v>
      </c>
      <c r="AT144" s="247" t="str">
        <f>IF(AS144="ja",VLOOKUP($B144,Miljö!$B$1:$O$500,MATCH("Fossil andel i procent (%)",Miljö!$B$1:$O$1,0),FALSE)/100,"")</f>
        <v/>
      </c>
      <c r="AU144" s="52"/>
      <c r="AV144" s="247" t="str">
        <f t="shared" si="13"/>
        <v>Nej</v>
      </c>
      <c r="AW144" s="247" t="str">
        <f>IF(AV144="ja",VLOOKUP($B144,'Egen hetvattenprod'!$B$1:$AO$500,MATCH("Värmekälla till värmepumpar ()",'Egen hetvattenprod'!$B$1:$AO$1,0),FALSE),"")</f>
        <v/>
      </c>
      <c r="AY144" s="244" t="str">
        <f t="shared" si="14"/>
        <v>Nej</v>
      </c>
      <c r="AZ144" s="283" t="str">
        <f>IF($AY144="ja",(VLOOKUP($B144,'Egen hetvattenprod'!$B$1:$BX$550,MATCH(AZ$2,'Egen hetvattenprod'!$B$1:$BX$1,0),FALSE)+VLOOKUP($B144,Kraftvärmeprod!$B$1:$BX$550,MATCH(AZ$2,Kraftvärmeprod!$B$1:$BX$1,0),FALSE))/$AC144,"")</f>
        <v/>
      </c>
      <c r="BA144" s="283" t="str">
        <f>IF($AY144="ja",(VLOOKUP($B144,'Egen hetvattenprod'!$B$1:$BX$550,MATCH(BA$2,'Egen hetvattenprod'!$B$1:$BX$1,0),FALSE)+VLOOKUP($B144,Kraftvärmeprod!$B$1:$BX$550,MATCH(BA$2,Kraftvärmeprod!$B$1:$BX$1,0),FALSE))/$AC144,"")</f>
        <v/>
      </c>
      <c r="BB144" s="283" t="str">
        <f>IF($AY144="ja",(VLOOKUP($B144,'Egen hetvattenprod'!$B$1:$BX$550,MATCH(BB$2,'Egen hetvattenprod'!$B$1:$BX$1,0),FALSE)+VLOOKUP($B144,Kraftvärmeprod!$B$1:$BX$550,MATCH(BB$2,Kraftvärmeprod!$B$1:$BX$1,0),FALSE))/$AC144,"")</f>
        <v/>
      </c>
      <c r="BC144" s="283" t="str">
        <f>IF($AY144="ja",(VLOOKUP($B144,'Egen hetvattenprod'!$B$1:$BX$550,MATCH(BC$2,'Egen hetvattenprod'!$B$1:$BX$1,0),FALSE)+VLOOKUP($B144,Kraftvärmeprod!$B$1:$BX$550,MATCH(BC$2,Kraftvärmeprod!$B$1:$BX$1,0),FALSE))/$AC144,"")</f>
        <v/>
      </c>
      <c r="BD144" s="283" t="str">
        <f>IF($AY144="ja",(VLOOKUP($B144,'Egen hetvattenprod'!$B$1:$BX$550,MATCH(BD$2,'Egen hetvattenprod'!$B$1:$BX$1,0),FALSE)+VLOOKUP($B144,Kraftvärmeprod!$B$1:$BX$550,MATCH(BD$2,Kraftvärmeprod!$B$1:$BX$1,0),FALSE))/$AC144,"")</f>
        <v/>
      </c>
      <c r="BF144" s="244" t="str">
        <f t="shared" si="17"/>
        <v>Ja</v>
      </c>
      <c r="BG144" s="283" t="str">
        <f>IF($BF144="ja",VLOOKUP($B144,'Egen hetvattenprod'!$B$1:$BX$550,MATCH("Andelen klimatgaser med fossilt ursprung för avfall ()",'Egen hetvattenprod'!$B$1:$BX$1,0),FALSE),"")</f>
        <v>-</v>
      </c>
      <c r="BH144" s="283" t="str">
        <f>IF($BF144="ja",VLOOKUP($B144,Kraftvärmeprod!$B$1:$BX$550,MATCH("Andelen klimatgaser med fossilt ursprung för avfall ()",Kraftvärmeprod!$B$1:$BX$1,0),FALSE),"")</f>
        <v>-</v>
      </c>
      <c r="BI144" s="307" t="str">
        <f>IF($BF144="ja",VLOOKUP($B144,'Egen hetvattenprod'!$B$1:$BX$550,MATCH("Avfall (GWh)",'Egen hetvattenprod'!$B$1:$BX$1,0),FALSE),"")</f>
        <v>ET</v>
      </c>
      <c r="BJ144" s="307">
        <f>IF($BF144="ja",VLOOKUP($B144,'Slutlig allokering kvv'!$B$1:$BX$550,MATCH("Avfall (GWh)",'Slutlig allokering kvv'!$B$1:$BX$1,0),FALSE),"")</f>
        <v>75.7</v>
      </c>
      <c r="BK144" s="307">
        <f>IF($BF144="ja",VLOOKUP($B144,'Köpt hetvatten'!$B$1:$BX$550,MATCH("Avfall i köpt hetvatten",'Köpt hetvatten'!$B$1:$BX$1,0),FALSE),"")</f>
        <v>0</v>
      </c>
      <c r="BL144" s="307" t="str">
        <f>IF($BF144="ja",VLOOKUP($B144,'Egen hetvattenprod'!$B$1:$BX$550,MATCH("Värde enligt ovan. (%)",'Egen hetvattenprod'!$B$1:$BX$1,0),FALSE),"")</f>
        <v>ET</v>
      </c>
      <c r="BM144" s="307" t="str">
        <f>IF($BF144="ja",VLOOKUP($B144,Kraftvärmeprod!$B$1:$BX$550,MATCH("Värde enligt ovan. (%)",Kraftvärmeprod!$B$1:$BX$1,0),FALSE),"")</f>
        <v>ET</v>
      </c>
      <c r="BN144" s="307"/>
      <c r="BO144" s="307"/>
      <c r="BP144" s="307"/>
      <c r="BQ144" s="307" t="str">
        <f>IF($BF144="ja",VLOOKUP($B144,'Egen hetvattenprod'!$B$1:$BX$550,MATCH("Tillförd olja (fossil) vid avfallsförbränning (GWh)",'Egen hetvattenprod'!$B$1:$BX$1,0),FALSE),"")</f>
        <v>ET</v>
      </c>
      <c r="BR144" s="307" t="str">
        <f>IF($BF144="ja",VLOOKUP($B144,Kraftvärmeprod!$B$1:$BX$550,MATCH("Tillförd olja (fossil) vid avfallsförbränning (GWh)",Kraftvärmeprod!$B$1:$BX$1,0),FALSE),"")</f>
        <v>ET</v>
      </c>
    </row>
    <row r="145" spans="1:70" x14ac:dyDescent="0.25">
      <c r="A145" s="2" t="str">
        <f>'Miljövärden för publ företag'!B147</f>
        <v>Lidköpings Värmeverk AB</v>
      </c>
      <c r="B145" s="2" t="str">
        <f>'Miljövärden för publ företag'!C147</f>
        <v>Lidköping</v>
      </c>
      <c r="C145" s="312">
        <f>IFERROR(VLOOKUP($B145,Totalt!$B$1:$AQ$554,MATCH(C$2,Totalt!$B$1:$AQ$1,0),FALSE),"")</f>
        <v>0</v>
      </c>
      <c r="D145" s="312">
        <f>IFERROR(VLOOKUP($B145,Totalt!$B$1:$AQ$554,MATCH(D$2,Totalt!$B$1:$AQ$1,0),FALSE),"")</f>
        <v>1.7110000000000001</v>
      </c>
      <c r="E145" s="312">
        <f>IFERROR(VLOOKUP($B145,Totalt!$B$1:$AQ$554,MATCH(E$2,Totalt!$B$1:$AQ$1,0),FALSE),"")</f>
        <v>0</v>
      </c>
      <c r="F145" s="312">
        <f>IFERROR(VLOOKUP($B145,Totalt!$B$1:$AQ$554,MATCH(F$2,Totalt!$B$1:$AQ$1,0),FALSE),"")</f>
        <v>0</v>
      </c>
      <c r="G145" s="312">
        <f>IFERROR(VLOOKUP($B145,Totalt!$B$1:$AQ$554,MATCH(G$2,Totalt!$B$1:$AQ$1,0),FALSE),"")</f>
        <v>0</v>
      </c>
      <c r="H145" s="312">
        <f>IFERROR(VLOOKUP($B145,Totalt!$B$1:$AQ$554,MATCH(H$2,Totalt!$B$1:$AQ$1,0),FALSE),"")</f>
        <v>0</v>
      </c>
      <c r="I145" s="312">
        <f>IFERROR(VLOOKUP($B145,Totalt!$B$1:$AQ$554,MATCH(I$2,Totalt!$B$1:$AQ$1,0),FALSE),"")</f>
        <v>270.41899999999998</v>
      </c>
      <c r="J145" s="312">
        <f>IFERROR(VLOOKUP($B145,Totalt!$B$1:$AQ$554,MATCH(J$2,Totalt!$B$1:$AQ$1,0),FALSE),"")</f>
        <v>0</v>
      </c>
      <c r="K145" s="312">
        <f>IFERROR(VLOOKUP($B145,Totalt!$B$1:$AQ$554,MATCH(K$2,Totalt!$B$1:$AQ$1,0),FALSE),"")</f>
        <v>0</v>
      </c>
      <c r="L145" s="312">
        <f>IFERROR(VLOOKUP($B145,Totalt!$B$1:$AQ$554,MATCH(L$2,Totalt!$B$1:$AQ$1,0),FALSE),"")</f>
        <v>0</v>
      </c>
      <c r="M145" s="312">
        <f>IFERROR(VLOOKUP($B145,Totalt!$B$1:$AQ$554,MATCH(M$2,Totalt!$B$1:$AQ$1,0),FALSE),"")</f>
        <v>0</v>
      </c>
      <c r="N145" s="312">
        <f>IFERROR(VLOOKUP($B145,Totalt!$B$1:$AQ$554,MATCH(N$2,Totalt!$B$1:$AQ$1,0),FALSE),"")</f>
        <v>0</v>
      </c>
      <c r="O145" s="312">
        <f>IFERROR(VLOOKUP($B145,Totalt!$B$1:$AQ$554,MATCH(O$2,Totalt!$B$1:$AQ$1,0),FALSE),"")</f>
        <v>0</v>
      </c>
      <c r="P145" s="312">
        <f>IFERROR(VLOOKUP($B145,Totalt!$B$1:$AQ$554,MATCH(P$2,Totalt!$B$1:$AQ$1,0),FALSE),"")</f>
        <v>0</v>
      </c>
      <c r="Q145" s="312">
        <f>IFERROR(VLOOKUP($B145,Totalt!$B$1:$AQ$554,MATCH(Q$2,Totalt!$B$1:$AQ$1,0),FALSE),"")</f>
        <v>0</v>
      </c>
      <c r="R145" s="312">
        <f>IFERROR(VLOOKUP($B145,Totalt!$B$1:$AQ$554,MATCH(R$2,Totalt!$B$1:$AQ$1,0),FALSE),"")</f>
        <v>0</v>
      </c>
      <c r="S145" s="312">
        <f>IFERROR(VLOOKUP($B145,Totalt!$B$1:$AQ$554,MATCH(S$2,Totalt!$B$1:$AQ$1,0),FALSE),"")</f>
        <v>0</v>
      </c>
      <c r="T145" s="312">
        <f>IFERROR(VLOOKUP($B145,Totalt!$B$1:$AQ$554,MATCH(T$2,Totalt!$B$1:$AQ$1,0),FALSE),"")</f>
        <v>0</v>
      </c>
      <c r="U145" s="312">
        <f>IFERROR(VLOOKUP($B145,Totalt!$B$1:$AQ$554,MATCH(U$2,Totalt!$B$1:$AQ$1,0),FALSE),"")</f>
        <v>0</v>
      </c>
      <c r="V145" s="312">
        <f>IFERROR(VLOOKUP($B145,Totalt!$B$1:$AQ$554,MATCH(V$2,Totalt!$B$1:$AQ$1,0),FALSE),"")</f>
        <v>0</v>
      </c>
      <c r="W145" s="312">
        <f>IFERROR(VLOOKUP($B145,Totalt!$B$1:$AQ$554,MATCH(W$2,Totalt!$B$1:$AQ$1,0),FALSE),"")</f>
        <v>0</v>
      </c>
      <c r="X145" s="312">
        <f>IFERROR(VLOOKUP($B145,Totalt!$B$1:$AQ$554,MATCH(X$2,Totalt!$B$1:$AQ$1,0),FALSE),"")</f>
        <v>0</v>
      </c>
      <c r="Y145" s="312">
        <f>IFERROR(VLOOKUP($B145,Totalt!$B$1:$AQ$554,MATCH(Y$2,Totalt!$B$1:$AQ$1,0),FALSE),"")</f>
        <v>0</v>
      </c>
      <c r="Z145" s="312">
        <f>IFERROR(VLOOKUP($B145,Totalt!$B$1:$AQ$554,MATCH(Z$2,Totalt!$B$1:$AQ$1,0),FALSE),"")</f>
        <v>0</v>
      </c>
      <c r="AA145" s="312">
        <f>IFERROR(VLOOKUP($B145,Totalt!$B$1:$AQ$554,MATCH(AA$2,Totalt!$B$1:$AQ$1,0),FALSE),"")</f>
        <v>0</v>
      </c>
      <c r="AB145" s="312">
        <f>IFERROR(VLOOKUP($B145,Totalt!$B$1:$AQ$554,MATCH(AB$2,Totalt!$B$1:$AQ$1,0),FALSE),"")</f>
        <v>0</v>
      </c>
      <c r="AC145" s="312">
        <f>IFERROR(VLOOKUP($B145,Totalt!$B$1:$AQ$554,MATCH(AC$2,Totalt!$B$1:$AQ$1,0),FALSE),"")</f>
        <v>31.105</v>
      </c>
      <c r="AD145" s="312">
        <f>IFERROR(VLOOKUP($B145,Totalt!$B$1:$AQ$554,MATCH(AD$2,Totalt!$B$1:$AQ$1,0),FALSE),"")</f>
        <v>6.7080000000000002</v>
      </c>
      <c r="AE145" s="312">
        <f>IFERROR(VLOOKUP($B145,Totalt!$B$1:$AQ$554,MATCH(AE$2,Totalt!$B$1:$AQ$1,0),FALSE),"")</f>
        <v>0</v>
      </c>
      <c r="AF145" s="312">
        <f>IFERROR(VLOOKUP($B145,Totalt!$B$1:$AQ$554,MATCH(AF$2,Totalt!$B$1:$AQ$1,0),FALSE),"")</f>
        <v>6.5931899999999999</v>
      </c>
      <c r="AG145" s="312">
        <f>IFERROR(VLOOKUP($B145,Totalt!$B$1:$AQ$554,MATCH(AG$2,Totalt!$B$1:$AQ$1,0),FALSE),"")</f>
        <v>0</v>
      </c>
      <c r="AI145" s="245">
        <f t="shared" si="15"/>
        <v>316.53619000000003</v>
      </c>
      <c r="AJ145" s="246">
        <f>IF(ISERROR(1/VLOOKUP($B145,Leveranser!$B$1:$S$500,MATCH("såld värme (gwh)",Leveranser!$B$1:$S$1,0),FALSE)),"",VLOOKUP($B145,Leveranser!$B$1:$S$500,MATCH("såld värme (gwh)",Leveranser!$B$1:$S$1,0),FALSE))</f>
        <v>219.773</v>
      </c>
      <c r="AK145" t="str">
        <f>IFERROR(IF(VLOOKUP($B145,Totalt!$B$1:$AQ$554,MATCH(AK$2,Totalt!$B$1:$AQ$1,0),FALSE)="","",VLOOKUP($B145,Totalt!$B$1:$AQ$554,MATCH(AK$2,Totalt!$B$1:$AQ$1,0),FALSE)),"")</f>
        <v/>
      </c>
      <c r="AM145" s="247" t="str">
        <f>IF(B145&lt;&gt;"",IF(VLOOKUP($B145,Totalt!$B$1:$AQ$554,MATCH("Kvalitetsgranskad:",Totalt!$B$1:$AQ$1,0),FALSE)="ja",VLOOKUP($B145,Miljö!$B$1:$AG$479,MATCH(AM$2,Miljö!$B$1:$AK$1,0),FALSE),""),"")</f>
        <v>Ja</v>
      </c>
      <c r="AN145" s="247" t="str">
        <f>IF(AM145="ja",VLOOKUP($B145,Miljö!$B$1:$J$479,MATCH("Typ av ursprungsspecificerad el   (Om inget värde anges används Nordisk residualmix, se inforuta) ()",Miljö!$B$1:$J$1,0),FALSE),IF(AM145="nej","Nordisk residualel",""))</f>
        <v>'Vattenkraft'</v>
      </c>
      <c r="AO145" s="247">
        <f>IF(AM145="","",VLOOKUP($B145,Miljö!$B$1:$J$479,MATCH("Fossilandel för ursprungspecificerad el ()",Miljö!$B$1:$J$1,0),FALSE))</f>
        <v>0</v>
      </c>
      <c r="AP145" s="247">
        <f>IF(AM145="","",IFERROR(VLOOKUP($B145,Miljö!$B$1:$J$479,MATCH("Kärnkraftsandel för ursprungsspecificerad el ()",Miljö!$B$1:$J$1,0),FALSE)/1,0))</f>
        <v>0</v>
      </c>
      <c r="AQ145" s="247">
        <f t="shared" si="16"/>
        <v>1</v>
      </c>
      <c r="AR145" s="52"/>
      <c r="AS145" s="247" t="str">
        <f t="shared" si="12"/>
        <v>Nej</v>
      </c>
      <c r="AT145" s="247" t="str">
        <f>IF(AS145="ja",VLOOKUP($B145,Miljö!$B$1:$O$500,MATCH("Fossil andel i procent (%)",Miljö!$B$1:$O$1,0),FALSE)/100,"")</f>
        <v/>
      </c>
      <c r="AU145" s="52"/>
      <c r="AV145" s="247" t="str">
        <f t="shared" si="13"/>
        <v>Nej</v>
      </c>
      <c r="AW145" s="247" t="str">
        <f>IF(AV145="ja",VLOOKUP($B145,'Egen hetvattenprod'!$B$1:$AO$500,MATCH("Värmekälla till värmepumpar ()",'Egen hetvattenprod'!$B$1:$AO$1,0),FALSE),"")</f>
        <v/>
      </c>
      <c r="AY145" s="244" t="str">
        <f t="shared" si="14"/>
        <v>Ja</v>
      </c>
      <c r="AZ145" s="283">
        <f>IF($AY145="ja",(VLOOKUP($B145,'Egen hetvattenprod'!$B$1:$BX$550,MATCH(AZ$2,'Egen hetvattenprod'!$B$1:$BX$1,0),FALSE)+VLOOKUP($B145,Kraftvärmeprod!$B$1:$BX$550,MATCH(AZ$2,Kraftvärmeprod!$B$1:$BX$1,0),FALSE))/$AC145,"")</f>
        <v>0</v>
      </c>
      <c r="BA145" s="283">
        <f>IF($AY145="ja",(VLOOKUP($B145,'Egen hetvattenprod'!$B$1:$BX$550,MATCH(BA$2,'Egen hetvattenprod'!$B$1:$BX$1,0),FALSE)+VLOOKUP($B145,Kraftvärmeprod!$B$1:$BX$550,MATCH(BA$2,Kraftvärmeprod!$B$1:$BX$1,0),FALSE))/$AC145,"")</f>
        <v>1</v>
      </c>
      <c r="BB145" s="283">
        <f>IF($AY145="ja",(VLOOKUP($B145,'Egen hetvattenprod'!$B$1:$BX$550,MATCH(BB$2,'Egen hetvattenprod'!$B$1:$BX$1,0),FALSE)+VLOOKUP($B145,Kraftvärmeprod!$B$1:$BX$550,MATCH(BB$2,Kraftvärmeprod!$B$1:$BX$1,0),FALSE))/$AC145,"")</f>
        <v>0</v>
      </c>
      <c r="BC145" s="283">
        <f>IF($AY145="ja",(VLOOKUP($B145,'Egen hetvattenprod'!$B$1:$BX$550,MATCH(BC$2,'Egen hetvattenprod'!$B$1:$BX$1,0),FALSE)+VLOOKUP($B145,Kraftvärmeprod!$B$1:$BX$550,MATCH(BC$2,Kraftvärmeprod!$B$1:$BX$1,0),FALSE))/$AC145,"")</f>
        <v>0</v>
      </c>
      <c r="BD145" s="283">
        <f>IF($AY145="ja",(VLOOKUP($B145,'Egen hetvattenprod'!$B$1:$BX$550,MATCH(BD$2,'Egen hetvattenprod'!$B$1:$BX$1,0),FALSE)+VLOOKUP($B145,Kraftvärmeprod!$B$1:$BX$550,MATCH(BD$2,Kraftvärmeprod!$B$1:$BX$1,0),FALSE))/$AC145,"")</f>
        <v>0</v>
      </c>
      <c r="BF145" s="244" t="str">
        <f t="shared" si="17"/>
        <v>Ja</v>
      </c>
      <c r="BG145" s="283" t="str">
        <f>IF($BF145="ja",VLOOKUP($B145,'Egen hetvattenprod'!$B$1:$BX$550,MATCH("Andelen klimatgaser med fossilt ursprung för avfall ()",'Egen hetvattenprod'!$B$1:$BX$1,0),FALSE),"")</f>
        <v>Ingen redovisning</v>
      </c>
      <c r="BH145" s="283" t="str">
        <f>IF($BF145="ja",VLOOKUP($B145,Kraftvärmeprod!$B$1:$BX$550,MATCH("Andelen klimatgaser med fossilt ursprung för avfall ()",Kraftvärmeprod!$B$1:$BX$1,0),FALSE),"")</f>
        <v>Ingen redovisning</v>
      </c>
      <c r="BI145" s="307">
        <f>IF($BF145="ja",VLOOKUP($B145,'Egen hetvattenprod'!$B$1:$BX$550,MATCH("Avfall (GWh)",'Egen hetvattenprod'!$B$1:$BX$1,0),FALSE),"")</f>
        <v>224.726</v>
      </c>
      <c r="BJ145" s="307">
        <f>IF($BF145="ja",VLOOKUP($B145,'Slutlig allokering kvv'!$B$1:$BX$550,MATCH("Avfall (GWh)",'Slutlig allokering kvv'!$B$1:$BX$1,0),FALSE),"")</f>
        <v>45.693399999999997</v>
      </c>
      <c r="BK145" s="307">
        <f>IF($BF145="ja",VLOOKUP($B145,'Köpt hetvatten'!$B$1:$BX$550,MATCH("Avfall i köpt hetvatten",'Köpt hetvatten'!$B$1:$BX$1,0),FALSE),"")</f>
        <v>0</v>
      </c>
      <c r="BL145" s="307" t="str">
        <f>IF($BF145="ja",VLOOKUP($B145,'Egen hetvattenprod'!$B$1:$BX$550,MATCH("Värde enligt ovan. (%)",'Egen hetvattenprod'!$B$1:$BX$1,0),FALSE),"")</f>
        <v>ET</v>
      </c>
      <c r="BM145" s="307" t="str">
        <f>IF($BF145="ja",VLOOKUP($B145,Kraftvärmeprod!$B$1:$BX$550,MATCH("Värde enligt ovan. (%)",Kraftvärmeprod!$B$1:$BX$1,0),FALSE),"")</f>
        <v>ET</v>
      </c>
      <c r="BN145" s="307"/>
      <c r="BO145" s="307"/>
      <c r="BP145" s="307"/>
      <c r="BQ145" s="307" t="str">
        <f>IF($BF145="ja",VLOOKUP($B145,'Egen hetvattenprod'!$B$1:$BX$550,MATCH("Tillförd olja (fossil) vid avfallsförbränning (GWh)",'Egen hetvattenprod'!$B$1:$BX$1,0),FALSE),"")</f>
        <v>DS</v>
      </c>
      <c r="BR145" s="307" t="str">
        <f>IF($BF145="ja",VLOOKUP($B145,Kraftvärmeprod!$B$1:$BX$550,MATCH("Tillförd olja (fossil) vid avfallsförbränning (GWh)",Kraftvärmeprod!$B$1:$BX$1,0),FALSE),"")</f>
        <v>DS</v>
      </c>
    </row>
    <row r="146" spans="1:70" x14ac:dyDescent="0.25">
      <c r="A146" s="2" t="str">
        <f>'Miljövärden för publ företag'!B148</f>
        <v>Lilla Edets Fjärrvärme AB</v>
      </c>
      <c r="B146" s="2" t="str">
        <f>'Miljövärden för publ företag'!C148</f>
        <v>Lilla Edet</v>
      </c>
      <c r="C146" s="312">
        <f>IFERROR(VLOOKUP($B146,Totalt!$B$1:$AQ$554,MATCH(C$2,Totalt!$B$1:$AQ$1,0),FALSE),"")</f>
        <v>0</v>
      </c>
      <c r="D146" s="312">
        <f>IFERROR(VLOOKUP($B146,Totalt!$B$1:$AQ$554,MATCH(D$2,Totalt!$B$1:$AQ$1,0),FALSE),"")</f>
        <v>0.79600000000000004</v>
      </c>
      <c r="E146" s="312">
        <f>IFERROR(VLOOKUP($B146,Totalt!$B$1:$AQ$554,MATCH(E$2,Totalt!$B$1:$AQ$1,0),FALSE),"")</f>
        <v>0</v>
      </c>
      <c r="F146" s="312">
        <f>IFERROR(VLOOKUP($B146,Totalt!$B$1:$AQ$554,MATCH(F$2,Totalt!$B$1:$AQ$1,0),FALSE),"")</f>
        <v>0</v>
      </c>
      <c r="G146" s="312">
        <f>IFERROR(VLOOKUP($B146,Totalt!$B$1:$AQ$554,MATCH(G$2,Totalt!$B$1:$AQ$1,0),FALSE),"")</f>
        <v>0</v>
      </c>
      <c r="H146" s="312">
        <f>IFERROR(VLOOKUP($B146,Totalt!$B$1:$AQ$554,MATCH(H$2,Totalt!$B$1:$AQ$1,0),FALSE),"")</f>
        <v>0</v>
      </c>
      <c r="I146" s="312">
        <f>IFERROR(VLOOKUP($B146,Totalt!$B$1:$AQ$554,MATCH(I$2,Totalt!$B$1:$AQ$1,0),FALSE),"")</f>
        <v>0</v>
      </c>
      <c r="J146" s="312">
        <f>IFERROR(VLOOKUP($B146,Totalt!$B$1:$AQ$554,MATCH(J$2,Totalt!$B$1:$AQ$1,0),FALSE),"")</f>
        <v>0</v>
      </c>
      <c r="K146" s="312">
        <f>IFERROR(VLOOKUP($B146,Totalt!$B$1:$AQ$554,MATCH(K$2,Totalt!$B$1:$AQ$1,0),FALSE),"")</f>
        <v>0</v>
      </c>
      <c r="L146" s="312">
        <f>IFERROR(VLOOKUP($B146,Totalt!$B$1:$AQ$554,MATCH(L$2,Totalt!$B$1:$AQ$1,0),FALSE),"")</f>
        <v>0</v>
      </c>
      <c r="M146" s="312">
        <f>IFERROR(VLOOKUP($B146,Totalt!$B$1:$AQ$554,MATCH(M$2,Totalt!$B$1:$AQ$1,0),FALSE),"")</f>
        <v>0</v>
      </c>
      <c r="N146" s="312">
        <f>IFERROR(VLOOKUP($B146,Totalt!$B$1:$AQ$554,MATCH(N$2,Totalt!$B$1:$AQ$1,0),FALSE),"")</f>
        <v>0</v>
      </c>
      <c r="O146" s="312">
        <f>IFERROR(VLOOKUP($B146,Totalt!$B$1:$AQ$554,MATCH(O$2,Totalt!$B$1:$AQ$1,0),FALSE),"")</f>
        <v>0</v>
      </c>
      <c r="P146" s="312">
        <f>IFERROR(VLOOKUP($B146,Totalt!$B$1:$AQ$554,MATCH(P$2,Totalt!$B$1:$AQ$1,0),FALSE),"")</f>
        <v>0</v>
      </c>
      <c r="Q146" s="312">
        <f>IFERROR(VLOOKUP($B146,Totalt!$B$1:$AQ$554,MATCH(Q$2,Totalt!$B$1:$AQ$1,0),FALSE),"")</f>
        <v>14.8635</v>
      </c>
      <c r="R146" s="312">
        <f>IFERROR(VLOOKUP($B146,Totalt!$B$1:$AQ$554,MATCH(R$2,Totalt!$B$1:$AQ$1,0),FALSE),"")</f>
        <v>0</v>
      </c>
      <c r="S146" s="312">
        <f>IFERROR(VLOOKUP($B146,Totalt!$B$1:$AQ$554,MATCH(S$2,Totalt!$B$1:$AQ$1,0),FALSE),"")</f>
        <v>0</v>
      </c>
      <c r="T146" s="312">
        <f>IFERROR(VLOOKUP($B146,Totalt!$B$1:$AQ$554,MATCH(T$2,Totalt!$B$1:$AQ$1,0),FALSE),"")</f>
        <v>0</v>
      </c>
      <c r="U146" s="312">
        <f>IFERROR(VLOOKUP($B146,Totalt!$B$1:$AQ$554,MATCH(U$2,Totalt!$B$1:$AQ$1,0),FALSE),"")</f>
        <v>0</v>
      </c>
      <c r="V146" s="312">
        <f>IFERROR(VLOOKUP($B146,Totalt!$B$1:$AQ$554,MATCH(V$2,Totalt!$B$1:$AQ$1,0),FALSE),"")</f>
        <v>0</v>
      </c>
      <c r="W146" s="312">
        <f>IFERROR(VLOOKUP($B146,Totalt!$B$1:$AQ$554,MATCH(W$2,Totalt!$B$1:$AQ$1,0),FALSE),"")</f>
        <v>0</v>
      </c>
      <c r="X146" s="312">
        <f>IFERROR(VLOOKUP($B146,Totalt!$B$1:$AQ$554,MATCH(X$2,Totalt!$B$1:$AQ$1,0),FALSE),"")</f>
        <v>0</v>
      </c>
      <c r="Y146" s="312">
        <f>IFERROR(VLOOKUP($B146,Totalt!$B$1:$AQ$554,MATCH(Y$2,Totalt!$B$1:$AQ$1,0),FALSE),"")</f>
        <v>0</v>
      </c>
      <c r="Z146" s="312">
        <f>IFERROR(VLOOKUP($B146,Totalt!$B$1:$AQ$554,MATCH(Z$2,Totalt!$B$1:$AQ$1,0),FALSE),"")</f>
        <v>0</v>
      </c>
      <c r="AA146" s="312">
        <f>IFERROR(VLOOKUP($B146,Totalt!$B$1:$AQ$554,MATCH(AA$2,Totalt!$B$1:$AQ$1,0),FALSE),"")</f>
        <v>0</v>
      </c>
      <c r="AB146" s="312">
        <f>IFERROR(VLOOKUP($B146,Totalt!$B$1:$AQ$554,MATCH(AB$2,Totalt!$B$1:$AQ$1,0),FALSE),"")</f>
        <v>0</v>
      </c>
      <c r="AC146" s="312">
        <f>IFERROR(VLOOKUP($B146,Totalt!$B$1:$AQ$554,MATCH(AC$2,Totalt!$B$1:$AQ$1,0),FALSE),"")</f>
        <v>0</v>
      </c>
      <c r="AD146" s="312">
        <f>IFERROR(VLOOKUP($B146,Totalt!$B$1:$AQ$554,MATCH(AD$2,Totalt!$B$1:$AQ$1,0),FALSE),"")</f>
        <v>0</v>
      </c>
      <c r="AE146" s="312">
        <f>IFERROR(VLOOKUP($B146,Totalt!$B$1:$AQ$554,MATCH(AE$2,Totalt!$B$1:$AQ$1,0),FALSE),"")</f>
        <v>0</v>
      </c>
      <c r="AF146" s="312">
        <f>IFERROR(VLOOKUP($B146,Totalt!$B$1:$AQ$554,MATCH(AF$2,Totalt!$B$1:$AQ$1,0),FALSE),"")</f>
        <v>0.35586000000000001</v>
      </c>
      <c r="AG146" s="312">
        <f>IFERROR(VLOOKUP($B146,Totalt!$B$1:$AQ$554,MATCH(AG$2,Totalt!$B$1:$AQ$1,0),FALSE),"")</f>
        <v>0</v>
      </c>
      <c r="AI146" s="245">
        <f t="shared" si="15"/>
        <v>16.015360000000001</v>
      </c>
      <c r="AJ146" s="246">
        <f>IF(ISERROR(1/VLOOKUP($B146,Leveranser!$B$1:$S$500,MATCH("såld värme (gwh)",Leveranser!$B$1:$S$1,0),FALSE)),"",VLOOKUP($B146,Leveranser!$B$1:$S$500,MATCH("såld värme (gwh)",Leveranser!$B$1:$S$1,0),FALSE))</f>
        <v>11.862</v>
      </c>
      <c r="AK146" t="str">
        <f>IFERROR(IF(VLOOKUP($B146,Totalt!$B$1:$AQ$554,MATCH(AK$2,Totalt!$B$1:$AQ$1,0),FALSE)="","",VLOOKUP($B146,Totalt!$B$1:$AQ$554,MATCH(AK$2,Totalt!$B$1:$AQ$1,0),FALSE)),"")</f>
        <v/>
      </c>
      <c r="AM146" s="247" t="str">
        <f>IF(B146&lt;&gt;"",IF(VLOOKUP($B146,Totalt!$B$1:$AQ$554,MATCH("Kvalitetsgranskad:",Totalt!$B$1:$AQ$1,0),FALSE)="ja",VLOOKUP($B146,Miljö!$B$1:$AG$479,MATCH(AM$2,Miljö!$B$1:$AK$1,0),FALSE),""),"")</f>
        <v>Nej</v>
      </c>
      <c r="AN146" s="247" t="str">
        <f>IF(AM146="ja",VLOOKUP($B146,Miljö!$B$1:$J$479,MATCH("Typ av ursprungsspecificerad el   (Om inget värde anges används Nordisk residualmix, se inforuta) ()",Miljö!$B$1:$J$1,0),FALSE),IF(AM146="nej","Nordisk residualel",""))</f>
        <v>Nordisk residualel</v>
      </c>
      <c r="AO146" s="247">
        <f>IF(AM146="","",VLOOKUP($B146,Miljö!$B$1:$J$479,MATCH("Fossilandel för ursprungspecificerad el ()",Miljö!$B$1:$J$1,0),FALSE))</f>
        <v>0.48399999999999999</v>
      </c>
      <c r="AP146" s="247">
        <f>IF(AM146="","",IFERROR(VLOOKUP($B146,Miljö!$B$1:$J$479,MATCH("Kärnkraftsandel för ursprungsspecificerad el ()",Miljö!$B$1:$J$1,0),FALSE)/1,0))</f>
        <v>0.35</v>
      </c>
      <c r="AQ146" s="247">
        <f t="shared" si="16"/>
        <v>0.16600000000000004</v>
      </c>
      <c r="AR146" s="52"/>
      <c r="AS146" s="247" t="str">
        <f t="shared" si="12"/>
        <v>Nej</v>
      </c>
      <c r="AT146" s="247" t="str">
        <f>IF(AS146="ja",VLOOKUP($B146,Miljö!$B$1:$O$500,MATCH("Fossil andel i procent (%)",Miljö!$B$1:$O$1,0),FALSE)/100,"")</f>
        <v/>
      </c>
      <c r="AU146" s="52"/>
      <c r="AV146" s="247" t="str">
        <f t="shared" si="13"/>
        <v>Nej</v>
      </c>
      <c r="AW146" s="247" t="str">
        <f>IF(AV146="ja",VLOOKUP($B146,'Egen hetvattenprod'!$B$1:$AO$500,MATCH("Värmekälla till värmepumpar ()",'Egen hetvattenprod'!$B$1:$AO$1,0),FALSE),"")</f>
        <v/>
      </c>
      <c r="AY146" s="244" t="str">
        <f t="shared" si="14"/>
        <v>Nej</v>
      </c>
      <c r="AZ146" s="283" t="str">
        <f>IF($AY146="ja",(VLOOKUP($B146,'Egen hetvattenprod'!$B$1:$BX$550,MATCH(AZ$2,'Egen hetvattenprod'!$B$1:$BX$1,0),FALSE)+VLOOKUP($B146,Kraftvärmeprod!$B$1:$BX$550,MATCH(AZ$2,Kraftvärmeprod!$B$1:$BX$1,0),FALSE))/$AC146,"")</f>
        <v/>
      </c>
      <c r="BA146" s="283" t="str">
        <f>IF($AY146="ja",(VLOOKUP($B146,'Egen hetvattenprod'!$B$1:$BX$550,MATCH(BA$2,'Egen hetvattenprod'!$B$1:$BX$1,0),FALSE)+VLOOKUP($B146,Kraftvärmeprod!$B$1:$BX$550,MATCH(BA$2,Kraftvärmeprod!$B$1:$BX$1,0),FALSE))/$AC146,"")</f>
        <v/>
      </c>
      <c r="BB146" s="283" t="str">
        <f>IF($AY146="ja",(VLOOKUP($B146,'Egen hetvattenprod'!$B$1:$BX$550,MATCH(BB$2,'Egen hetvattenprod'!$B$1:$BX$1,0),FALSE)+VLOOKUP($B146,Kraftvärmeprod!$B$1:$BX$550,MATCH(BB$2,Kraftvärmeprod!$B$1:$BX$1,0),FALSE))/$AC146,"")</f>
        <v/>
      </c>
      <c r="BC146" s="283" t="str">
        <f>IF($AY146="ja",(VLOOKUP($B146,'Egen hetvattenprod'!$B$1:$BX$550,MATCH(BC$2,'Egen hetvattenprod'!$B$1:$BX$1,0),FALSE)+VLOOKUP($B146,Kraftvärmeprod!$B$1:$BX$550,MATCH(BC$2,Kraftvärmeprod!$B$1:$BX$1,0),FALSE))/$AC146,"")</f>
        <v/>
      </c>
      <c r="BD146" s="283" t="str">
        <f>IF($AY146="ja",(VLOOKUP($B146,'Egen hetvattenprod'!$B$1:$BX$550,MATCH(BD$2,'Egen hetvattenprod'!$B$1:$BX$1,0),FALSE)+VLOOKUP($B146,Kraftvärmeprod!$B$1:$BX$550,MATCH(BD$2,Kraftvärmeprod!$B$1:$BX$1,0),FALSE))/$AC146,"")</f>
        <v/>
      </c>
      <c r="BF146" s="244" t="str">
        <f t="shared" si="17"/>
        <v>Nej</v>
      </c>
      <c r="BG146" s="283" t="str">
        <f>IF($BF146="ja",VLOOKUP($B146,'Egen hetvattenprod'!$B$1:$BX$550,MATCH("Andelen klimatgaser med fossilt ursprung för avfall ()",'Egen hetvattenprod'!$B$1:$BX$1,0),FALSE),"")</f>
        <v/>
      </c>
      <c r="BH146" s="283" t="str">
        <f>IF($BF146="ja",VLOOKUP($B146,Kraftvärmeprod!$B$1:$BX$550,MATCH("Andelen klimatgaser med fossilt ursprung för avfall ()",Kraftvärmeprod!$B$1:$BX$1,0),FALSE),"")</f>
        <v/>
      </c>
      <c r="BI146" s="307" t="str">
        <f>IF($BF146="ja",VLOOKUP($B146,'Egen hetvattenprod'!$B$1:$BX$550,MATCH("Avfall (GWh)",'Egen hetvattenprod'!$B$1:$BX$1,0),FALSE),"")</f>
        <v/>
      </c>
      <c r="BJ146" s="307" t="str">
        <f>IF($BF146="ja",VLOOKUP($B146,'Slutlig allokering kvv'!$B$1:$BX$550,MATCH("Avfall (GWh)",'Slutlig allokering kvv'!$B$1:$BX$1,0),FALSE),"")</f>
        <v/>
      </c>
      <c r="BK146" s="307" t="str">
        <f>IF($BF146="ja",VLOOKUP($B146,'Köpt hetvatten'!$B$1:$BX$550,MATCH("Avfall i köpt hetvatten",'Köpt hetvatten'!$B$1:$BX$1,0),FALSE),"")</f>
        <v/>
      </c>
      <c r="BL146" s="307" t="str">
        <f>IF($BF146="ja",VLOOKUP($B146,'Egen hetvattenprod'!$B$1:$BX$550,MATCH("Värde enligt ovan. (%)",'Egen hetvattenprod'!$B$1:$BX$1,0),FALSE),"")</f>
        <v/>
      </c>
      <c r="BM146" s="307" t="str">
        <f>IF($BF146="ja",VLOOKUP($B146,Kraftvärmeprod!$B$1:$BX$550,MATCH("Värde enligt ovan. (%)",Kraftvärmeprod!$B$1:$BX$1,0),FALSE),"")</f>
        <v/>
      </c>
      <c r="BN146" s="307"/>
      <c r="BO146" s="307"/>
      <c r="BP146" s="307"/>
      <c r="BQ146" s="307" t="str">
        <f>IF($BF146="ja",VLOOKUP($B146,'Egen hetvattenprod'!$B$1:$BX$550,MATCH("Tillförd olja (fossil) vid avfallsförbränning (GWh)",'Egen hetvattenprod'!$B$1:$BX$1,0),FALSE),"")</f>
        <v/>
      </c>
      <c r="BR146" s="307" t="str">
        <f>IF($BF146="ja",VLOOKUP($B146,Kraftvärmeprod!$B$1:$BX$550,MATCH("Tillförd olja (fossil) vid avfallsförbränning (GWh)",Kraftvärmeprod!$B$1:$BX$1,0),FALSE),"")</f>
        <v/>
      </c>
    </row>
    <row r="147" spans="1:70" x14ac:dyDescent="0.25">
      <c r="A147" s="2" t="str">
        <f>'Miljövärden för publ företag'!B149</f>
        <v>Linde Energi AB</v>
      </c>
      <c r="B147" s="2" t="str">
        <f>'Miljövärden för publ företag'!C149</f>
        <v>Frövi</v>
      </c>
      <c r="C147" s="312">
        <f>IFERROR(VLOOKUP($B147,Totalt!$B$1:$AQ$554,MATCH(C$2,Totalt!$B$1:$AQ$1,0),FALSE),"")</f>
        <v>0</v>
      </c>
      <c r="D147" s="312">
        <f>IFERROR(VLOOKUP($B147,Totalt!$B$1:$AQ$554,MATCH(D$2,Totalt!$B$1:$AQ$1,0),FALSE),"")</f>
        <v>0.45100000000000001</v>
      </c>
      <c r="E147" s="312">
        <f>IFERROR(VLOOKUP($B147,Totalt!$B$1:$AQ$554,MATCH(E$2,Totalt!$B$1:$AQ$1,0),FALSE),"")</f>
        <v>0</v>
      </c>
      <c r="F147" s="312">
        <f>IFERROR(VLOOKUP($B147,Totalt!$B$1:$AQ$554,MATCH(F$2,Totalt!$B$1:$AQ$1,0),FALSE),"")</f>
        <v>0</v>
      </c>
      <c r="G147" s="312">
        <f>IFERROR(VLOOKUP($B147,Totalt!$B$1:$AQ$554,MATCH(G$2,Totalt!$B$1:$AQ$1,0),FALSE),"")</f>
        <v>0</v>
      </c>
      <c r="H147" s="312">
        <f>IFERROR(VLOOKUP($B147,Totalt!$B$1:$AQ$554,MATCH(H$2,Totalt!$B$1:$AQ$1,0),FALSE),"")</f>
        <v>0</v>
      </c>
      <c r="I147" s="312">
        <f>IFERROR(VLOOKUP($B147,Totalt!$B$1:$AQ$554,MATCH(I$2,Totalt!$B$1:$AQ$1,0),FALSE),"")</f>
        <v>0</v>
      </c>
      <c r="J147" s="312">
        <f>IFERROR(VLOOKUP($B147,Totalt!$B$1:$AQ$554,MATCH(J$2,Totalt!$B$1:$AQ$1,0),FALSE),"")</f>
        <v>0</v>
      </c>
      <c r="K147" s="312">
        <f>IFERROR(VLOOKUP($B147,Totalt!$B$1:$AQ$554,MATCH(K$2,Totalt!$B$1:$AQ$1,0),FALSE),"")</f>
        <v>0</v>
      </c>
      <c r="L147" s="312">
        <f>IFERROR(VLOOKUP($B147,Totalt!$B$1:$AQ$554,MATCH(L$2,Totalt!$B$1:$AQ$1,0),FALSE),"")</f>
        <v>0</v>
      </c>
      <c r="M147" s="312">
        <f>IFERROR(VLOOKUP($B147,Totalt!$B$1:$AQ$554,MATCH(M$2,Totalt!$B$1:$AQ$1,0),FALSE),"")</f>
        <v>0</v>
      </c>
      <c r="N147" s="312">
        <f>IFERROR(VLOOKUP($B147,Totalt!$B$1:$AQ$554,MATCH(N$2,Totalt!$B$1:$AQ$1,0),FALSE),"")</f>
        <v>0</v>
      </c>
      <c r="O147" s="312">
        <f>IFERROR(VLOOKUP($B147,Totalt!$B$1:$AQ$554,MATCH(O$2,Totalt!$B$1:$AQ$1,0),FALSE),"")</f>
        <v>0</v>
      </c>
      <c r="P147" s="312">
        <f>IFERROR(VLOOKUP($B147,Totalt!$B$1:$AQ$554,MATCH(P$2,Totalt!$B$1:$AQ$1,0),FALSE),"")</f>
        <v>0</v>
      </c>
      <c r="Q147" s="312">
        <f>IFERROR(VLOOKUP($B147,Totalt!$B$1:$AQ$554,MATCH(Q$2,Totalt!$B$1:$AQ$1,0),FALSE),"")</f>
        <v>0</v>
      </c>
      <c r="R147" s="312">
        <f>IFERROR(VLOOKUP($B147,Totalt!$B$1:$AQ$554,MATCH(R$2,Totalt!$B$1:$AQ$1,0),FALSE),"")</f>
        <v>0</v>
      </c>
      <c r="S147" s="312">
        <f>IFERROR(VLOOKUP($B147,Totalt!$B$1:$AQ$554,MATCH(S$2,Totalt!$B$1:$AQ$1,0),FALSE),"")</f>
        <v>0</v>
      </c>
      <c r="T147" s="312">
        <f>IFERROR(VLOOKUP($B147,Totalt!$B$1:$AQ$554,MATCH(T$2,Totalt!$B$1:$AQ$1,0),FALSE),"")</f>
        <v>0</v>
      </c>
      <c r="U147" s="312">
        <f>IFERROR(VLOOKUP($B147,Totalt!$B$1:$AQ$554,MATCH(U$2,Totalt!$B$1:$AQ$1,0),FALSE),"")</f>
        <v>0</v>
      </c>
      <c r="V147" s="312">
        <f>IFERROR(VLOOKUP($B147,Totalt!$B$1:$AQ$554,MATCH(V$2,Totalt!$B$1:$AQ$1,0),FALSE),"")</f>
        <v>0</v>
      </c>
      <c r="W147" s="312">
        <f>IFERROR(VLOOKUP($B147,Totalt!$B$1:$AQ$554,MATCH(W$2,Totalt!$B$1:$AQ$1,0),FALSE),"")</f>
        <v>0</v>
      </c>
      <c r="X147" s="312">
        <f>IFERROR(VLOOKUP($B147,Totalt!$B$1:$AQ$554,MATCH(X$2,Totalt!$B$1:$AQ$1,0),FALSE),"")</f>
        <v>0.117647</v>
      </c>
      <c r="Y147" s="312">
        <f>IFERROR(VLOOKUP($B147,Totalt!$B$1:$AQ$554,MATCH(Y$2,Totalt!$B$1:$AQ$1,0),FALSE),"")</f>
        <v>0</v>
      </c>
      <c r="Z147" s="312">
        <f>IFERROR(VLOOKUP($B147,Totalt!$B$1:$AQ$554,MATCH(Z$2,Totalt!$B$1:$AQ$1,0),FALSE),"")</f>
        <v>0</v>
      </c>
      <c r="AA147" s="312">
        <f>IFERROR(VLOOKUP($B147,Totalt!$B$1:$AQ$554,MATCH(AA$2,Totalt!$B$1:$AQ$1,0),FALSE),"")</f>
        <v>0</v>
      </c>
      <c r="AB147" s="312">
        <f>IFERROR(VLOOKUP($B147,Totalt!$B$1:$AQ$554,MATCH(AB$2,Totalt!$B$1:$AQ$1,0),FALSE),"")</f>
        <v>0</v>
      </c>
      <c r="AC147" s="312">
        <f>IFERROR(VLOOKUP($B147,Totalt!$B$1:$AQ$554,MATCH(AC$2,Totalt!$B$1:$AQ$1,0),FALSE),"")</f>
        <v>0</v>
      </c>
      <c r="AD147" s="312">
        <f>IFERROR(VLOOKUP($B147,Totalt!$B$1:$AQ$554,MATCH(AD$2,Totalt!$B$1:$AQ$1,0),FALSE),"")</f>
        <v>17.600000000000001</v>
      </c>
      <c r="AE147" s="312">
        <f>IFERROR(VLOOKUP($B147,Totalt!$B$1:$AQ$554,MATCH(AE$2,Totalt!$B$1:$AQ$1,0),FALSE),"")</f>
        <v>0</v>
      </c>
      <c r="AF147" s="312">
        <f>IFERROR(VLOOKUP($B147,Totalt!$B$1:$AQ$554,MATCH(AF$2,Totalt!$B$1:$AQ$1,0),FALSE),"")</f>
        <v>0.08</v>
      </c>
      <c r="AG147" s="312">
        <f>IFERROR(VLOOKUP($B147,Totalt!$B$1:$AQ$554,MATCH(AG$2,Totalt!$B$1:$AQ$1,0),FALSE),"")</f>
        <v>0</v>
      </c>
      <c r="AI147" s="245">
        <f t="shared" si="15"/>
        <v>18.248646999999998</v>
      </c>
      <c r="AJ147" s="246">
        <f>IF(ISERROR(1/VLOOKUP($B147,Leveranser!$B$1:$S$500,MATCH("såld värme (gwh)",Leveranser!$B$1:$S$1,0),FALSE)),"",VLOOKUP($B147,Leveranser!$B$1:$S$500,MATCH("såld värme (gwh)",Leveranser!$B$1:$S$1,0),FALSE))</f>
        <v>13.99</v>
      </c>
      <c r="AK147" t="str">
        <f>IFERROR(IF(VLOOKUP($B147,Totalt!$B$1:$AQ$554,MATCH(AK$2,Totalt!$B$1:$AQ$1,0),FALSE)="","",VLOOKUP($B147,Totalt!$B$1:$AQ$554,MATCH(AK$2,Totalt!$B$1:$AQ$1,0),FALSE)),"")</f>
        <v/>
      </c>
      <c r="AM147" s="247" t="str">
        <f>IF(B147&lt;&gt;"",IF(VLOOKUP($B147,Totalt!$B$1:$AQ$554,MATCH("Kvalitetsgranskad:",Totalt!$B$1:$AQ$1,0),FALSE)="ja",VLOOKUP($B147,Miljö!$B$1:$AG$479,MATCH(AM$2,Miljö!$B$1:$AK$1,0),FALSE),""),"")</f>
        <v>Ja</v>
      </c>
      <c r="AN147" s="247" t="str">
        <f>IF(AM147="ja",VLOOKUP($B147,Miljö!$B$1:$J$479,MATCH("Typ av ursprungsspecificerad el   (Om inget värde anges används Nordisk residualmix, se inforuta) ()",Miljö!$B$1:$J$1,0),FALSE),IF(AM147="nej","Nordisk residualel",""))</f>
        <v>'Vattenkraft'</v>
      </c>
      <c r="AO147" s="247">
        <f>IF(AM147="","",VLOOKUP($B147,Miljö!$B$1:$J$479,MATCH("Fossilandel för ursprungspecificerad el ()",Miljö!$B$1:$J$1,0),FALSE))</f>
        <v>0</v>
      </c>
      <c r="AP147" s="247">
        <f>IF(AM147="","",IFERROR(VLOOKUP($B147,Miljö!$B$1:$J$479,MATCH("Kärnkraftsandel för ursprungsspecificerad el ()",Miljö!$B$1:$J$1,0),FALSE)/1,0))</f>
        <v>0</v>
      </c>
      <c r="AQ147" s="247">
        <f t="shared" si="16"/>
        <v>1</v>
      </c>
      <c r="AR147" s="52"/>
      <c r="AS147" s="247" t="str">
        <f t="shared" si="12"/>
        <v>Nej</v>
      </c>
      <c r="AT147" s="247" t="str">
        <f>IF(AS147="ja",VLOOKUP($B147,Miljö!$B$1:$O$500,MATCH("Fossil andel i procent (%)",Miljö!$B$1:$O$1,0),FALSE)/100,"")</f>
        <v/>
      </c>
      <c r="AU147" s="52"/>
      <c r="AV147" s="247" t="str">
        <f t="shared" si="13"/>
        <v>Nej</v>
      </c>
      <c r="AW147" s="247" t="str">
        <f>IF(AV147="ja",VLOOKUP($B147,'Egen hetvattenprod'!$B$1:$AO$500,MATCH("Värmekälla till värmepumpar ()",'Egen hetvattenprod'!$B$1:$AO$1,0),FALSE),"")</f>
        <v/>
      </c>
      <c r="AY147" s="244" t="str">
        <f t="shared" si="14"/>
        <v>Nej</v>
      </c>
      <c r="AZ147" s="283" t="str">
        <f>IF($AY147="ja",(VLOOKUP($B147,'Egen hetvattenprod'!$B$1:$BX$550,MATCH(AZ$2,'Egen hetvattenprod'!$B$1:$BX$1,0),FALSE)+VLOOKUP($B147,Kraftvärmeprod!$B$1:$BX$550,MATCH(AZ$2,Kraftvärmeprod!$B$1:$BX$1,0),FALSE))/$AC147,"")</f>
        <v/>
      </c>
      <c r="BA147" s="283" t="str">
        <f>IF($AY147="ja",(VLOOKUP($B147,'Egen hetvattenprod'!$B$1:$BX$550,MATCH(BA$2,'Egen hetvattenprod'!$B$1:$BX$1,0),FALSE)+VLOOKUP($B147,Kraftvärmeprod!$B$1:$BX$550,MATCH(BA$2,Kraftvärmeprod!$B$1:$BX$1,0),FALSE))/$AC147,"")</f>
        <v/>
      </c>
      <c r="BB147" s="283" t="str">
        <f>IF($AY147="ja",(VLOOKUP($B147,'Egen hetvattenprod'!$B$1:$BX$550,MATCH(BB$2,'Egen hetvattenprod'!$B$1:$BX$1,0),FALSE)+VLOOKUP($B147,Kraftvärmeprod!$B$1:$BX$550,MATCH(BB$2,Kraftvärmeprod!$B$1:$BX$1,0),FALSE))/$AC147,"")</f>
        <v/>
      </c>
      <c r="BC147" s="283" t="str">
        <f>IF($AY147="ja",(VLOOKUP($B147,'Egen hetvattenprod'!$B$1:$BX$550,MATCH(BC$2,'Egen hetvattenprod'!$B$1:$BX$1,0),FALSE)+VLOOKUP($B147,Kraftvärmeprod!$B$1:$BX$550,MATCH(BC$2,Kraftvärmeprod!$B$1:$BX$1,0),FALSE))/$AC147,"")</f>
        <v/>
      </c>
      <c r="BD147" s="283" t="str">
        <f>IF($AY147="ja",(VLOOKUP($B147,'Egen hetvattenprod'!$B$1:$BX$550,MATCH(BD$2,'Egen hetvattenprod'!$B$1:$BX$1,0),FALSE)+VLOOKUP($B147,Kraftvärmeprod!$B$1:$BX$550,MATCH(BD$2,Kraftvärmeprod!$B$1:$BX$1,0),FALSE))/$AC147,"")</f>
        <v/>
      </c>
      <c r="BF147" s="244" t="str">
        <f t="shared" si="17"/>
        <v>Nej</v>
      </c>
      <c r="BG147" s="283" t="str">
        <f>IF($BF147="ja",VLOOKUP($B147,'Egen hetvattenprod'!$B$1:$BX$550,MATCH("Andelen klimatgaser med fossilt ursprung för avfall ()",'Egen hetvattenprod'!$B$1:$BX$1,0),FALSE),"")</f>
        <v/>
      </c>
      <c r="BH147" s="283" t="str">
        <f>IF($BF147="ja",VLOOKUP($B147,Kraftvärmeprod!$B$1:$BX$550,MATCH("Andelen klimatgaser med fossilt ursprung för avfall ()",Kraftvärmeprod!$B$1:$BX$1,0),FALSE),"")</f>
        <v/>
      </c>
      <c r="BI147" s="307" t="str">
        <f>IF($BF147="ja",VLOOKUP($B147,'Egen hetvattenprod'!$B$1:$BX$550,MATCH("Avfall (GWh)",'Egen hetvattenprod'!$B$1:$BX$1,0),FALSE),"")</f>
        <v/>
      </c>
      <c r="BJ147" s="307" t="str">
        <f>IF($BF147="ja",VLOOKUP($B147,'Slutlig allokering kvv'!$B$1:$BX$550,MATCH("Avfall (GWh)",'Slutlig allokering kvv'!$B$1:$BX$1,0),FALSE),"")</f>
        <v/>
      </c>
      <c r="BK147" s="307" t="str">
        <f>IF($BF147="ja",VLOOKUP($B147,'Köpt hetvatten'!$B$1:$BX$550,MATCH("Avfall i köpt hetvatten",'Köpt hetvatten'!$B$1:$BX$1,0),FALSE),"")</f>
        <v/>
      </c>
      <c r="BL147" s="307" t="str">
        <f>IF($BF147="ja",VLOOKUP($B147,'Egen hetvattenprod'!$B$1:$BX$550,MATCH("Värde enligt ovan. (%)",'Egen hetvattenprod'!$B$1:$BX$1,0),FALSE),"")</f>
        <v/>
      </c>
      <c r="BM147" s="307" t="str">
        <f>IF($BF147="ja",VLOOKUP($B147,Kraftvärmeprod!$B$1:$BX$550,MATCH("Värde enligt ovan. (%)",Kraftvärmeprod!$B$1:$BX$1,0),FALSE),"")</f>
        <v/>
      </c>
      <c r="BN147" s="307"/>
      <c r="BO147" s="307"/>
      <c r="BP147" s="307"/>
      <c r="BQ147" s="307" t="str">
        <f>IF($BF147="ja",VLOOKUP($B147,'Egen hetvattenprod'!$B$1:$BX$550,MATCH("Tillförd olja (fossil) vid avfallsförbränning (GWh)",'Egen hetvattenprod'!$B$1:$BX$1,0),FALSE),"")</f>
        <v/>
      </c>
      <c r="BR147" s="307" t="str">
        <f>IF($BF147="ja",VLOOKUP($B147,Kraftvärmeprod!$B$1:$BX$550,MATCH("Tillförd olja (fossil) vid avfallsförbränning (GWh)",Kraftvärmeprod!$B$1:$BX$1,0),FALSE),"")</f>
        <v/>
      </c>
    </row>
    <row r="148" spans="1:70" x14ac:dyDescent="0.25">
      <c r="A148" s="2" t="str">
        <f>'Miljövärden för publ företag'!B150</f>
        <v>Linde Energi AB</v>
      </c>
      <c r="B148" s="2" t="str">
        <f>'Miljövärden för publ företag'!C150</f>
        <v>Guldsmedhyttan</v>
      </c>
      <c r="C148" s="312">
        <f>IFERROR(VLOOKUP($B148,Totalt!$B$1:$AQ$554,MATCH(C$2,Totalt!$B$1:$AQ$1,0),FALSE),"")</f>
        <v>0</v>
      </c>
      <c r="D148" s="312">
        <f>IFERROR(VLOOKUP($B148,Totalt!$B$1:$AQ$554,MATCH(D$2,Totalt!$B$1:$AQ$1,0),FALSE),"")</f>
        <v>0</v>
      </c>
      <c r="E148" s="312">
        <f>IFERROR(VLOOKUP($B148,Totalt!$B$1:$AQ$554,MATCH(E$2,Totalt!$B$1:$AQ$1,0),FALSE),"")</f>
        <v>0</v>
      </c>
      <c r="F148" s="312">
        <f>IFERROR(VLOOKUP($B148,Totalt!$B$1:$AQ$554,MATCH(F$2,Totalt!$B$1:$AQ$1,0),FALSE),"")</f>
        <v>0</v>
      </c>
      <c r="G148" s="312">
        <f>IFERROR(VLOOKUP($B148,Totalt!$B$1:$AQ$554,MATCH(G$2,Totalt!$B$1:$AQ$1,0),FALSE),"")</f>
        <v>0</v>
      </c>
      <c r="H148" s="312">
        <f>IFERROR(VLOOKUP($B148,Totalt!$B$1:$AQ$554,MATCH(H$2,Totalt!$B$1:$AQ$1,0),FALSE),"")</f>
        <v>0</v>
      </c>
      <c r="I148" s="312">
        <f>IFERROR(VLOOKUP($B148,Totalt!$B$1:$AQ$554,MATCH(I$2,Totalt!$B$1:$AQ$1,0),FALSE),"")</f>
        <v>0</v>
      </c>
      <c r="J148" s="312">
        <f>IFERROR(VLOOKUP($B148,Totalt!$B$1:$AQ$554,MATCH(J$2,Totalt!$B$1:$AQ$1,0),FALSE),"")</f>
        <v>0</v>
      </c>
      <c r="K148" s="312">
        <f>IFERROR(VLOOKUP($B148,Totalt!$B$1:$AQ$554,MATCH(K$2,Totalt!$B$1:$AQ$1,0),FALSE),"")</f>
        <v>0</v>
      </c>
      <c r="L148" s="312">
        <f>IFERROR(VLOOKUP($B148,Totalt!$B$1:$AQ$554,MATCH(L$2,Totalt!$B$1:$AQ$1,0),FALSE),"")</f>
        <v>0</v>
      </c>
      <c r="M148" s="312">
        <f>IFERROR(VLOOKUP($B148,Totalt!$B$1:$AQ$554,MATCH(M$2,Totalt!$B$1:$AQ$1,0),FALSE),"")</f>
        <v>0</v>
      </c>
      <c r="N148" s="312">
        <f>IFERROR(VLOOKUP($B148,Totalt!$B$1:$AQ$554,MATCH(N$2,Totalt!$B$1:$AQ$1,0),FALSE),"")</f>
        <v>0</v>
      </c>
      <c r="O148" s="312">
        <f>IFERROR(VLOOKUP($B148,Totalt!$B$1:$AQ$554,MATCH(O$2,Totalt!$B$1:$AQ$1,0),FALSE),"")</f>
        <v>0</v>
      </c>
      <c r="P148" s="312">
        <f>IFERROR(VLOOKUP($B148,Totalt!$B$1:$AQ$554,MATCH(P$2,Totalt!$B$1:$AQ$1,0),FALSE),"")</f>
        <v>0</v>
      </c>
      <c r="Q148" s="312">
        <f>IFERROR(VLOOKUP($B148,Totalt!$B$1:$AQ$554,MATCH(Q$2,Totalt!$B$1:$AQ$1,0),FALSE),"")</f>
        <v>0</v>
      </c>
      <c r="R148" s="312">
        <f>IFERROR(VLOOKUP($B148,Totalt!$B$1:$AQ$554,MATCH(R$2,Totalt!$B$1:$AQ$1,0),FALSE),"")</f>
        <v>1.2589999999999999</v>
      </c>
      <c r="S148" s="312">
        <f>IFERROR(VLOOKUP($B148,Totalt!$B$1:$AQ$554,MATCH(S$2,Totalt!$B$1:$AQ$1,0),FALSE),"")</f>
        <v>0</v>
      </c>
      <c r="T148" s="312">
        <f>IFERROR(VLOOKUP($B148,Totalt!$B$1:$AQ$554,MATCH(T$2,Totalt!$B$1:$AQ$1,0),FALSE),"")</f>
        <v>0</v>
      </c>
      <c r="U148" s="312">
        <f>IFERROR(VLOOKUP($B148,Totalt!$B$1:$AQ$554,MATCH(U$2,Totalt!$B$1:$AQ$1,0),FALSE),"")</f>
        <v>0</v>
      </c>
      <c r="V148" s="312">
        <f>IFERROR(VLOOKUP($B148,Totalt!$B$1:$AQ$554,MATCH(V$2,Totalt!$B$1:$AQ$1,0),FALSE),"")</f>
        <v>0</v>
      </c>
      <c r="W148" s="312">
        <f>IFERROR(VLOOKUP($B148,Totalt!$B$1:$AQ$554,MATCH(W$2,Totalt!$B$1:$AQ$1,0),FALSE),"")</f>
        <v>0</v>
      </c>
      <c r="X148" s="312">
        <f>IFERROR(VLOOKUP($B148,Totalt!$B$1:$AQ$554,MATCH(X$2,Totalt!$B$1:$AQ$1,0),FALSE),"")</f>
        <v>0</v>
      </c>
      <c r="Y148" s="312">
        <f>IFERROR(VLOOKUP($B148,Totalt!$B$1:$AQ$554,MATCH(Y$2,Totalt!$B$1:$AQ$1,0),FALSE),"")</f>
        <v>0</v>
      </c>
      <c r="Z148" s="312">
        <f>IFERROR(VLOOKUP($B148,Totalt!$B$1:$AQ$554,MATCH(Z$2,Totalt!$B$1:$AQ$1,0),FALSE),"")</f>
        <v>0.183529</v>
      </c>
      <c r="AA148" s="312">
        <f>IFERROR(VLOOKUP($B148,Totalt!$B$1:$AQ$554,MATCH(AA$2,Totalt!$B$1:$AQ$1,0),FALSE),"")</f>
        <v>0</v>
      </c>
      <c r="AB148" s="312">
        <f>IFERROR(VLOOKUP($B148,Totalt!$B$1:$AQ$554,MATCH(AB$2,Totalt!$B$1:$AQ$1,0),FALSE),"")</f>
        <v>0</v>
      </c>
      <c r="AC148" s="312">
        <f>IFERROR(VLOOKUP($B148,Totalt!$B$1:$AQ$554,MATCH(AC$2,Totalt!$B$1:$AQ$1,0),FALSE),"")</f>
        <v>0</v>
      </c>
      <c r="AD148" s="312">
        <f>IFERROR(VLOOKUP($B148,Totalt!$B$1:$AQ$554,MATCH(AD$2,Totalt!$B$1:$AQ$1,0),FALSE),"")</f>
        <v>0.156</v>
      </c>
      <c r="AE148" s="312">
        <f>IFERROR(VLOOKUP($B148,Totalt!$B$1:$AQ$554,MATCH(AE$2,Totalt!$B$1:$AQ$1,0),FALSE),"")</f>
        <v>0</v>
      </c>
      <c r="AF148" s="312">
        <f>IFERROR(VLOOKUP($B148,Totalt!$B$1:$AQ$554,MATCH(AF$2,Totalt!$B$1:$AQ$1,0),FALSE),"")</f>
        <v>3.1E-2</v>
      </c>
      <c r="AG148" s="312">
        <f>IFERROR(VLOOKUP($B148,Totalt!$B$1:$AQ$554,MATCH(AG$2,Totalt!$B$1:$AQ$1,0),FALSE),"")</f>
        <v>0</v>
      </c>
      <c r="AI148" s="245">
        <f t="shared" si="15"/>
        <v>1.6295289999999998</v>
      </c>
      <c r="AJ148" s="246">
        <f>IF(ISERROR(1/VLOOKUP($B148,Leveranser!$B$1:$S$500,MATCH("såld värme (gwh)",Leveranser!$B$1:$S$1,0),FALSE)),"",VLOOKUP($B148,Leveranser!$B$1:$S$500,MATCH("såld värme (gwh)",Leveranser!$B$1:$S$1,0),FALSE))</f>
        <v>1.3</v>
      </c>
      <c r="AK148" t="str">
        <f>IFERROR(IF(VLOOKUP($B148,Totalt!$B$1:$AQ$554,MATCH(AK$2,Totalt!$B$1:$AQ$1,0),FALSE)="","",VLOOKUP($B148,Totalt!$B$1:$AQ$554,MATCH(AK$2,Totalt!$B$1:$AQ$1,0),FALSE)),"")</f>
        <v/>
      </c>
      <c r="AM148" s="247" t="str">
        <f>IF(B148&lt;&gt;"",IF(VLOOKUP($B148,Totalt!$B$1:$AQ$554,MATCH("Kvalitetsgranskad:",Totalt!$B$1:$AQ$1,0),FALSE)="ja",VLOOKUP($B148,Miljö!$B$1:$AG$479,MATCH(AM$2,Miljö!$B$1:$AK$1,0),FALSE),""),"")</f>
        <v>Ja</v>
      </c>
      <c r="AN148" s="247" t="str">
        <f>IF(AM148="ja",VLOOKUP($B148,Miljö!$B$1:$J$479,MATCH("Typ av ursprungsspecificerad el   (Om inget värde anges används Nordisk residualmix, se inforuta) ()",Miljö!$B$1:$J$1,0),FALSE),IF(AM148="nej","Nordisk residualel",""))</f>
        <v>'Vattenkraft'</v>
      </c>
      <c r="AO148" s="247">
        <f>IF(AM148="","",VLOOKUP($B148,Miljö!$B$1:$J$479,MATCH("Fossilandel för ursprungspecificerad el ()",Miljö!$B$1:$J$1,0),FALSE))</f>
        <v>0</v>
      </c>
      <c r="AP148" s="247">
        <f>IF(AM148="","",IFERROR(VLOOKUP($B148,Miljö!$B$1:$J$479,MATCH("Kärnkraftsandel för ursprungsspecificerad el ()",Miljö!$B$1:$J$1,0),FALSE)/1,0))</f>
        <v>0</v>
      </c>
      <c r="AQ148" s="247">
        <f t="shared" si="16"/>
        <v>1</v>
      </c>
      <c r="AR148" s="52"/>
      <c r="AS148" s="247" t="str">
        <f t="shared" si="12"/>
        <v>Nej</v>
      </c>
      <c r="AT148" s="247" t="str">
        <f>IF(AS148="ja",VLOOKUP($B148,Miljö!$B$1:$O$500,MATCH("Fossil andel i procent (%)",Miljö!$B$1:$O$1,0),FALSE)/100,"")</f>
        <v/>
      </c>
      <c r="AU148" s="52"/>
      <c r="AV148" s="247" t="str">
        <f t="shared" si="13"/>
        <v>Nej</v>
      </c>
      <c r="AW148" s="247" t="str">
        <f>IF(AV148="ja",VLOOKUP($B148,'Egen hetvattenprod'!$B$1:$AO$500,MATCH("Värmekälla till värmepumpar ()",'Egen hetvattenprod'!$B$1:$AO$1,0),FALSE),"")</f>
        <v/>
      </c>
      <c r="AY148" s="244" t="str">
        <f t="shared" si="14"/>
        <v>Nej</v>
      </c>
      <c r="AZ148" s="283" t="str">
        <f>IF($AY148="ja",(VLOOKUP($B148,'Egen hetvattenprod'!$B$1:$BX$550,MATCH(AZ$2,'Egen hetvattenprod'!$B$1:$BX$1,0),FALSE)+VLOOKUP($B148,Kraftvärmeprod!$B$1:$BX$550,MATCH(AZ$2,Kraftvärmeprod!$B$1:$BX$1,0),FALSE))/$AC148,"")</f>
        <v/>
      </c>
      <c r="BA148" s="283" t="str">
        <f>IF($AY148="ja",(VLOOKUP($B148,'Egen hetvattenprod'!$B$1:$BX$550,MATCH(BA$2,'Egen hetvattenprod'!$B$1:$BX$1,0),FALSE)+VLOOKUP($B148,Kraftvärmeprod!$B$1:$BX$550,MATCH(BA$2,Kraftvärmeprod!$B$1:$BX$1,0),FALSE))/$AC148,"")</f>
        <v/>
      </c>
      <c r="BB148" s="283" t="str">
        <f>IF($AY148="ja",(VLOOKUP($B148,'Egen hetvattenprod'!$B$1:$BX$550,MATCH(BB$2,'Egen hetvattenprod'!$B$1:$BX$1,0),FALSE)+VLOOKUP($B148,Kraftvärmeprod!$B$1:$BX$550,MATCH(BB$2,Kraftvärmeprod!$B$1:$BX$1,0),FALSE))/$AC148,"")</f>
        <v/>
      </c>
      <c r="BC148" s="283" t="str">
        <f>IF($AY148="ja",(VLOOKUP($B148,'Egen hetvattenprod'!$B$1:$BX$550,MATCH(BC$2,'Egen hetvattenprod'!$B$1:$BX$1,0),FALSE)+VLOOKUP($B148,Kraftvärmeprod!$B$1:$BX$550,MATCH(BC$2,Kraftvärmeprod!$B$1:$BX$1,0),FALSE))/$AC148,"")</f>
        <v/>
      </c>
      <c r="BD148" s="283" t="str">
        <f>IF($AY148="ja",(VLOOKUP($B148,'Egen hetvattenprod'!$B$1:$BX$550,MATCH(BD$2,'Egen hetvattenprod'!$B$1:$BX$1,0),FALSE)+VLOOKUP($B148,Kraftvärmeprod!$B$1:$BX$550,MATCH(BD$2,Kraftvärmeprod!$B$1:$BX$1,0),FALSE))/$AC148,"")</f>
        <v/>
      </c>
      <c r="BF148" s="244" t="str">
        <f t="shared" si="17"/>
        <v>Nej</v>
      </c>
      <c r="BG148" s="283" t="str">
        <f>IF($BF148="ja",VLOOKUP($B148,'Egen hetvattenprod'!$B$1:$BX$550,MATCH("Andelen klimatgaser med fossilt ursprung för avfall ()",'Egen hetvattenprod'!$B$1:$BX$1,0),FALSE),"")</f>
        <v/>
      </c>
      <c r="BH148" s="283" t="str">
        <f>IF($BF148="ja",VLOOKUP($B148,Kraftvärmeprod!$B$1:$BX$550,MATCH("Andelen klimatgaser med fossilt ursprung för avfall ()",Kraftvärmeprod!$B$1:$BX$1,0),FALSE),"")</f>
        <v/>
      </c>
      <c r="BI148" s="307" t="str">
        <f>IF($BF148="ja",VLOOKUP($B148,'Egen hetvattenprod'!$B$1:$BX$550,MATCH("Avfall (GWh)",'Egen hetvattenprod'!$B$1:$BX$1,0),FALSE),"")</f>
        <v/>
      </c>
      <c r="BJ148" s="307" t="str">
        <f>IF($BF148="ja",VLOOKUP($B148,'Slutlig allokering kvv'!$B$1:$BX$550,MATCH("Avfall (GWh)",'Slutlig allokering kvv'!$B$1:$BX$1,0),FALSE),"")</f>
        <v/>
      </c>
      <c r="BK148" s="307" t="str">
        <f>IF($BF148="ja",VLOOKUP($B148,'Köpt hetvatten'!$B$1:$BX$550,MATCH("Avfall i köpt hetvatten",'Köpt hetvatten'!$B$1:$BX$1,0),FALSE),"")</f>
        <v/>
      </c>
      <c r="BL148" s="307" t="str">
        <f>IF($BF148="ja",VLOOKUP($B148,'Egen hetvattenprod'!$B$1:$BX$550,MATCH("Värde enligt ovan. (%)",'Egen hetvattenprod'!$B$1:$BX$1,0),FALSE),"")</f>
        <v/>
      </c>
      <c r="BM148" s="307" t="str">
        <f>IF($BF148="ja",VLOOKUP($B148,Kraftvärmeprod!$B$1:$BX$550,MATCH("Värde enligt ovan. (%)",Kraftvärmeprod!$B$1:$BX$1,0),FALSE),"")</f>
        <v/>
      </c>
      <c r="BN148" s="307"/>
      <c r="BO148" s="307"/>
      <c r="BP148" s="307"/>
      <c r="BQ148" s="307" t="str">
        <f>IF($BF148="ja",VLOOKUP($B148,'Egen hetvattenprod'!$B$1:$BX$550,MATCH("Tillförd olja (fossil) vid avfallsförbränning (GWh)",'Egen hetvattenprod'!$B$1:$BX$1,0),FALSE),"")</f>
        <v/>
      </c>
      <c r="BR148" s="307" t="str">
        <f>IF($BF148="ja",VLOOKUP($B148,Kraftvärmeprod!$B$1:$BX$550,MATCH("Tillförd olja (fossil) vid avfallsförbränning (GWh)",Kraftvärmeprod!$B$1:$BX$1,0),FALSE),"")</f>
        <v/>
      </c>
    </row>
    <row r="149" spans="1:70" x14ac:dyDescent="0.25">
      <c r="A149" s="2" t="str">
        <f>'Miljövärden för publ företag'!B151</f>
        <v>Linde Energi AB</v>
      </c>
      <c r="B149" s="2" t="str">
        <f>'Miljövärden för publ företag'!C151</f>
        <v>Lindesberg</v>
      </c>
      <c r="C149" s="312">
        <f>IFERROR(VLOOKUP($B149,Totalt!$B$1:$AQ$554,MATCH(C$2,Totalt!$B$1:$AQ$1,0),FALSE),"")</f>
        <v>0</v>
      </c>
      <c r="D149" s="312">
        <f>IFERROR(VLOOKUP($B149,Totalt!$B$1:$AQ$554,MATCH(D$2,Totalt!$B$1:$AQ$1,0),FALSE),"")</f>
        <v>0.63500000000000001</v>
      </c>
      <c r="E149" s="312">
        <f>IFERROR(VLOOKUP($B149,Totalt!$B$1:$AQ$554,MATCH(E$2,Totalt!$B$1:$AQ$1,0),FALSE),"")</f>
        <v>0</v>
      </c>
      <c r="F149" s="312">
        <f>IFERROR(VLOOKUP($B149,Totalt!$B$1:$AQ$554,MATCH(F$2,Totalt!$B$1:$AQ$1,0),FALSE),"")</f>
        <v>0</v>
      </c>
      <c r="G149" s="312">
        <f>IFERROR(VLOOKUP($B149,Totalt!$B$1:$AQ$554,MATCH(G$2,Totalt!$B$1:$AQ$1,0),FALSE),"")</f>
        <v>0</v>
      </c>
      <c r="H149" s="312">
        <f>IFERROR(VLOOKUP($B149,Totalt!$B$1:$AQ$554,MATCH(H$2,Totalt!$B$1:$AQ$1,0),FALSE),"")</f>
        <v>0</v>
      </c>
      <c r="I149" s="312">
        <f>IFERROR(VLOOKUP($B149,Totalt!$B$1:$AQ$554,MATCH(I$2,Totalt!$B$1:$AQ$1,0),FALSE),"")</f>
        <v>0</v>
      </c>
      <c r="J149" s="312">
        <f>IFERROR(VLOOKUP($B149,Totalt!$B$1:$AQ$554,MATCH(J$2,Totalt!$B$1:$AQ$1,0),FALSE),"")</f>
        <v>0</v>
      </c>
      <c r="K149" s="312">
        <f>IFERROR(VLOOKUP($B149,Totalt!$B$1:$AQ$554,MATCH(K$2,Totalt!$B$1:$AQ$1,0),FALSE),"")</f>
        <v>0</v>
      </c>
      <c r="L149" s="312">
        <f>IFERROR(VLOOKUP($B149,Totalt!$B$1:$AQ$554,MATCH(L$2,Totalt!$B$1:$AQ$1,0),FALSE),"")</f>
        <v>0</v>
      </c>
      <c r="M149" s="312">
        <f>IFERROR(VLOOKUP($B149,Totalt!$B$1:$AQ$554,MATCH(M$2,Totalt!$B$1:$AQ$1,0),FALSE),"")</f>
        <v>0</v>
      </c>
      <c r="N149" s="312">
        <f>IFERROR(VLOOKUP($B149,Totalt!$B$1:$AQ$554,MATCH(N$2,Totalt!$B$1:$AQ$1,0),FALSE),"")</f>
        <v>0</v>
      </c>
      <c r="O149" s="312">
        <f>IFERROR(VLOOKUP($B149,Totalt!$B$1:$AQ$554,MATCH(O$2,Totalt!$B$1:$AQ$1,0),FALSE),"")</f>
        <v>0</v>
      </c>
      <c r="P149" s="312">
        <f>IFERROR(VLOOKUP($B149,Totalt!$B$1:$AQ$554,MATCH(P$2,Totalt!$B$1:$AQ$1,0),FALSE),"")</f>
        <v>0</v>
      </c>
      <c r="Q149" s="312">
        <f>IFERROR(VLOOKUP($B149,Totalt!$B$1:$AQ$554,MATCH(Q$2,Totalt!$B$1:$AQ$1,0),FALSE),"")</f>
        <v>0</v>
      </c>
      <c r="R149" s="312">
        <f>IFERROR(VLOOKUP($B149,Totalt!$B$1:$AQ$554,MATCH(R$2,Totalt!$B$1:$AQ$1,0),FALSE),"")</f>
        <v>3.3730000000000002</v>
      </c>
      <c r="S149" s="312">
        <f>IFERROR(VLOOKUP($B149,Totalt!$B$1:$AQ$554,MATCH(S$2,Totalt!$B$1:$AQ$1,0),FALSE),"")</f>
        <v>0</v>
      </c>
      <c r="T149" s="312">
        <f>IFERROR(VLOOKUP($B149,Totalt!$B$1:$AQ$554,MATCH(T$2,Totalt!$B$1:$AQ$1,0),FALSE),"")</f>
        <v>0</v>
      </c>
      <c r="U149" s="312">
        <f>IFERROR(VLOOKUP($B149,Totalt!$B$1:$AQ$554,MATCH(U$2,Totalt!$B$1:$AQ$1,0),FALSE),"")</f>
        <v>0</v>
      </c>
      <c r="V149" s="312">
        <f>IFERROR(VLOOKUP($B149,Totalt!$B$1:$AQ$554,MATCH(V$2,Totalt!$B$1:$AQ$1,0),FALSE),"")</f>
        <v>0</v>
      </c>
      <c r="W149" s="312">
        <f>IFERROR(VLOOKUP($B149,Totalt!$B$1:$AQ$554,MATCH(W$2,Totalt!$B$1:$AQ$1,0),FALSE),"")</f>
        <v>1.014</v>
      </c>
      <c r="X149" s="312">
        <f>IFERROR(VLOOKUP($B149,Totalt!$B$1:$AQ$554,MATCH(X$2,Totalt!$B$1:$AQ$1,0),FALSE),"")</f>
        <v>6.4705899999999996</v>
      </c>
      <c r="Y149" s="312">
        <f>IFERROR(VLOOKUP($B149,Totalt!$B$1:$AQ$554,MATCH(Y$2,Totalt!$B$1:$AQ$1,0),FALSE),"")</f>
        <v>0</v>
      </c>
      <c r="Z149" s="312">
        <f>IFERROR(VLOOKUP($B149,Totalt!$B$1:$AQ$554,MATCH(Z$2,Totalt!$B$1:$AQ$1,0),FALSE),"")</f>
        <v>2.4860000000000002</v>
      </c>
      <c r="AA149" s="312">
        <f>IFERROR(VLOOKUP($B149,Totalt!$B$1:$AQ$554,MATCH(AA$2,Totalt!$B$1:$AQ$1,0),FALSE),"")</f>
        <v>0</v>
      </c>
      <c r="AB149" s="312">
        <f>IFERROR(VLOOKUP($B149,Totalt!$B$1:$AQ$554,MATCH(AB$2,Totalt!$B$1:$AQ$1,0),FALSE),"")</f>
        <v>0</v>
      </c>
      <c r="AC149" s="312">
        <f>IFERROR(VLOOKUP($B149,Totalt!$B$1:$AQ$554,MATCH(AC$2,Totalt!$B$1:$AQ$1,0),FALSE),"")</f>
        <v>0</v>
      </c>
      <c r="AD149" s="312">
        <f>IFERROR(VLOOKUP($B149,Totalt!$B$1:$AQ$554,MATCH(AD$2,Totalt!$B$1:$AQ$1,0),FALSE),"")</f>
        <v>82.1</v>
      </c>
      <c r="AE149" s="312">
        <f>IFERROR(VLOOKUP($B149,Totalt!$B$1:$AQ$554,MATCH(AE$2,Totalt!$B$1:$AQ$1,0),FALSE),"")</f>
        <v>0</v>
      </c>
      <c r="AF149" s="312">
        <f>IFERROR(VLOOKUP($B149,Totalt!$B$1:$AQ$554,MATCH(AF$2,Totalt!$B$1:$AQ$1,0),FALSE),"")</f>
        <v>1.3</v>
      </c>
      <c r="AG149" s="312">
        <f>IFERROR(VLOOKUP($B149,Totalt!$B$1:$AQ$554,MATCH(AG$2,Totalt!$B$1:$AQ$1,0),FALSE),"")</f>
        <v>0</v>
      </c>
      <c r="AI149" s="245">
        <f t="shared" si="15"/>
        <v>97.378589999999988</v>
      </c>
      <c r="AJ149" s="246">
        <f>IF(ISERROR(1/VLOOKUP($B149,Leveranser!$B$1:$S$500,MATCH("såld värme (gwh)",Leveranser!$B$1:$S$1,0),FALSE)),"",VLOOKUP($B149,Leveranser!$B$1:$S$500,MATCH("såld värme (gwh)",Leveranser!$B$1:$S$1,0),FALSE))</f>
        <v>92.2</v>
      </c>
      <c r="AK149" t="str">
        <f>IFERROR(IF(VLOOKUP($B149,Totalt!$B$1:$AQ$554,MATCH(AK$2,Totalt!$B$1:$AQ$1,0),FALSE)="","",VLOOKUP($B149,Totalt!$B$1:$AQ$554,MATCH(AK$2,Totalt!$B$1:$AQ$1,0),FALSE)),"")</f>
        <v/>
      </c>
      <c r="AM149" s="247" t="str">
        <f>IF(B149&lt;&gt;"",IF(VLOOKUP($B149,Totalt!$B$1:$AQ$554,MATCH("Kvalitetsgranskad:",Totalt!$B$1:$AQ$1,0),FALSE)="ja",VLOOKUP($B149,Miljö!$B$1:$AG$479,MATCH(AM$2,Miljö!$B$1:$AK$1,0),FALSE),""),"")</f>
        <v>Ja</v>
      </c>
      <c r="AN149" s="247" t="str">
        <f>IF(AM149="ja",VLOOKUP($B149,Miljö!$B$1:$J$479,MATCH("Typ av ursprungsspecificerad el   (Om inget värde anges används Nordisk residualmix, se inforuta) ()",Miljö!$B$1:$J$1,0),FALSE),IF(AM149="nej","Nordisk residualel",""))</f>
        <v>'Vattenkraft'</v>
      </c>
      <c r="AO149" s="247">
        <f>IF(AM149="","",VLOOKUP($B149,Miljö!$B$1:$J$479,MATCH("Fossilandel för ursprungspecificerad el ()",Miljö!$B$1:$J$1,0),FALSE))</f>
        <v>0</v>
      </c>
      <c r="AP149" s="247">
        <f>IF(AM149="","",IFERROR(VLOOKUP($B149,Miljö!$B$1:$J$479,MATCH("Kärnkraftsandel för ursprungsspecificerad el ()",Miljö!$B$1:$J$1,0),FALSE)/1,0))</f>
        <v>0</v>
      </c>
      <c r="AQ149" s="247">
        <f t="shared" si="16"/>
        <v>1</v>
      </c>
      <c r="AR149" s="52"/>
      <c r="AS149" s="247" t="str">
        <f t="shared" si="12"/>
        <v>Nej</v>
      </c>
      <c r="AT149" s="247" t="str">
        <f>IF(AS149="ja",VLOOKUP($B149,Miljö!$B$1:$O$500,MATCH("Fossil andel i procent (%)",Miljö!$B$1:$O$1,0),FALSE)/100,"")</f>
        <v/>
      </c>
      <c r="AU149" s="52"/>
      <c r="AV149" s="247" t="str">
        <f t="shared" si="13"/>
        <v>Nej</v>
      </c>
      <c r="AW149" s="247" t="str">
        <f>IF(AV149="ja",VLOOKUP($B149,'Egen hetvattenprod'!$B$1:$AO$500,MATCH("Värmekälla till värmepumpar ()",'Egen hetvattenprod'!$B$1:$AO$1,0),FALSE),"")</f>
        <v/>
      </c>
      <c r="AY149" s="244" t="str">
        <f t="shared" si="14"/>
        <v>Nej</v>
      </c>
      <c r="AZ149" s="283" t="str">
        <f>IF($AY149="ja",(VLOOKUP($B149,'Egen hetvattenprod'!$B$1:$BX$550,MATCH(AZ$2,'Egen hetvattenprod'!$B$1:$BX$1,0),FALSE)+VLOOKUP($B149,Kraftvärmeprod!$B$1:$BX$550,MATCH(AZ$2,Kraftvärmeprod!$B$1:$BX$1,0),FALSE))/$AC149,"")</f>
        <v/>
      </c>
      <c r="BA149" s="283" t="str">
        <f>IF($AY149="ja",(VLOOKUP($B149,'Egen hetvattenprod'!$B$1:$BX$550,MATCH(BA$2,'Egen hetvattenprod'!$B$1:$BX$1,0),FALSE)+VLOOKUP($B149,Kraftvärmeprod!$B$1:$BX$550,MATCH(BA$2,Kraftvärmeprod!$B$1:$BX$1,0),FALSE))/$AC149,"")</f>
        <v/>
      </c>
      <c r="BB149" s="283" t="str">
        <f>IF($AY149="ja",(VLOOKUP($B149,'Egen hetvattenprod'!$B$1:$BX$550,MATCH(BB$2,'Egen hetvattenprod'!$B$1:$BX$1,0),FALSE)+VLOOKUP($B149,Kraftvärmeprod!$B$1:$BX$550,MATCH(BB$2,Kraftvärmeprod!$B$1:$BX$1,0),FALSE))/$AC149,"")</f>
        <v/>
      </c>
      <c r="BC149" s="283" t="str">
        <f>IF($AY149="ja",(VLOOKUP($B149,'Egen hetvattenprod'!$B$1:$BX$550,MATCH(BC$2,'Egen hetvattenprod'!$B$1:$BX$1,0),FALSE)+VLOOKUP($B149,Kraftvärmeprod!$B$1:$BX$550,MATCH(BC$2,Kraftvärmeprod!$B$1:$BX$1,0),FALSE))/$AC149,"")</f>
        <v/>
      </c>
      <c r="BD149" s="283" t="str">
        <f>IF($AY149="ja",(VLOOKUP($B149,'Egen hetvattenprod'!$B$1:$BX$550,MATCH(BD$2,'Egen hetvattenprod'!$B$1:$BX$1,0),FALSE)+VLOOKUP($B149,Kraftvärmeprod!$B$1:$BX$550,MATCH(BD$2,Kraftvärmeprod!$B$1:$BX$1,0),FALSE))/$AC149,"")</f>
        <v/>
      </c>
      <c r="BF149" s="244" t="str">
        <f t="shared" si="17"/>
        <v>Nej</v>
      </c>
      <c r="BG149" s="283" t="str">
        <f>IF($BF149="ja",VLOOKUP($B149,'Egen hetvattenprod'!$B$1:$BX$550,MATCH("Andelen klimatgaser med fossilt ursprung för avfall ()",'Egen hetvattenprod'!$B$1:$BX$1,0),FALSE),"")</f>
        <v/>
      </c>
      <c r="BH149" s="283" t="str">
        <f>IF($BF149="ja",VLOOKUP($B149,Kraftvärmeprod!$B$1:$BX$550,MATCH("Andelen klimatgaser med fossilt ursprung för avfall ()",Kraftvärmeprod!$B$1:$BX$1,0),FALSE),"")</f>
        <v/>
      </c>
      <c r="BI149" s="307" t="str">
        <f>IF($BF149="ja",VLOOKUP($B149,'Egen hetvattenprod'!$B$1:$BX$550,MATCH("Avfall (GWh)",'Egen hetvattenprod'!$B$1:$BX$1,0),FALSE),"")</f>
        <v/>
      </c>
      <c r="BJ149" s="307" t="str">
        <f>IF($BF149="ja",VLOOKUP($B149,'Slutlig allokering kvv'!$B$1:$BX$550,MATCH("Avfall (GWh)",'Slutlig allokering kvv'!$B$1:$BX$1,0),FALSE),"")</f>
        <v/>
      </c>
      <c r="BK149" s="307" t="str">
        <f>IF($BF149="ja",VLOOKUP($B149,'Köpt hetvatten'!$B$1:$BX$550,MATCH("Avfall i köpt hetvatten",'Köpt hetvatten'!$B$1:$BX$1,0),FALSE),"")</f>
        <v/>
      </c>
      <c r="BL149" s="307" t="str">
        <f>IF($BF149="ja",VLOOKUP($B149,'Egen hetvattenprod'!$B$1:$BX$550,MATCH("Värde enligt ovan. (%)",'Egen hetvattenprod'!$B$1:$BX$1,0),FALSE),"")</f>
        <v/>
      </c>
      <c r="BM149" s="307" t="str">
        <f>IF($BF149="ja",VLOOKUP($B149,Kraftvärmeprod!$B$1:$BX$550,MATCH("Värde enligt ovan. (%)",Kraftvärmeprod!$B$1:$BX$1,0),FALSE),"")</f>
        <v/>
      </c>
      <c r="BN149" s="307"/>
      <c r="BO149" s="307"/>
      <c r="BP149" s="307"/>
      <c r="BQ149" s="307" t="str">
        <f>IF($BF149="ja",VLOOKUP($B149,'Egen hetvattenprod'!$B$1:$BX$550,MATCH("Tillförd olja (fossil) vid avfallsförbränning (GWh)",'Egen hetvattenprod'!$B$1:$BX$1,0),FALSE),"")</f>
        <v/>
      </c>
      <c r="BR149" s="307" t="str">
        <f>IF($BF149="ja",VLOOKUP($B149,Kraftvärmeprod!$B$1:$BX$550,MATCH("Tillförd olja (fossil) vid avfallsförbränning (GWh)",Kraftvärmeprod!$B$1:$BX$1,0),FALSE),"")</f>
        <v/>
      </c>
    </row>
    <row r="150" spans="1:70" x14ac:dyDescent="0.25">
      <c r="A150" s="2" t="str">
        <f>'Miljövärden för publ företag'!B152</f>
        <v>Linde Energi AB</v>
      </c>
      <c r="B150" s="2" t="str">
        <f>'Miljövärden för publ företag'!C152</f>
        <v>Vedevåg</v>
      </c>
      <c r="C150" s="312">
        <f>IFERROR(VLOOKUP($B150,Totalt!$B$1:$AQ$554,MATCH(C$2,Totalt!$B$1:$AQ$1,0),FALSE),"")</f>
        <v>0</v>
      </c>
      <c r="D150" s="312">
        <f>IFERROR(VLOOKUP($B150,Totalt!$B$1:$AQ$554,MATCH(D$2,Totalt!$B$1:$AQ$1,0),FALSE),"")</f>
        <v>0.17599999999999999</v>
      </c>
      <c r="E150" s="312">
        <f>IFERROR(VLOOKUP($B150,Totalt!$B$1:$AQ$554,MATCH(E$2,Totalt!$B$1:$AQ$1,0),FALSE),"")</f>
        <v>0</v>
      </c>
      <c r="F150" s="312">
        <f>IFERROR(VLOOKUP($B150,Totalt!$B$1:$AQ$554,MATCH(F$2,Totalt!$B$1:$AQ$1,0),FALSE),"")</f>
        <v>0</v>
      </c>
      <c r="G150" s="312">
        <f>IFERROR(VLOOKUP($B150,Totalt!$B$1:$AQ$554,MATCH(G$2,Totalt!$B$1:$AQ$1,0),FALSE),"")</f>
        <v>0</v>
      </c>
      <c r="H150" s="312">
        <f>IFERROR(VLOOKUP($B150,Totalt!$B$1:$AQ$554,MATCH(H$2,Totalt!$B$1:$AQ$1,0),FALSE),"")</f>
        <v>0</v>
      </c>
      <c r="I150" s="312">
        <f>IFERROR(VLOOKUP($B150,Totalt!$B$1:$AQ$554,MATCH(I$2,Totalt!$B$1:$AQ$1,0),FALSE),"")</f>
        <v>0</v>
      </c>
      <c r="J150" s="312">
        <f>IFERROR(VLOOKUP($B150,Totalt!$B$1:$AQ$554,MATCH(J$2,Totalt!$B$1:$AQ$1,0),FALSE),"")</f>
        <v>0</v>
      </c>
      <c r="K150" s="312">
        <f>IFERROR(VLOOKUP($B150,Totalt!$B$1:$AQ$554,MATCH(K$2,Totalt!$B$1:$AQ$1,0),FALSE),"")</f>
        <v>0</v>
      </c>
      <c r="L150" s="312">
        <f>IFERROR(VLOOKUP($B150,Totalt!$B$1:$AQ$554,MATCH(L$2,Totalt!$B$1:$AQ$1,0),FALSE),"")</f>
        <v>0</v>
      </c>
      <c r="M150" s="312">
        <f>IFERROR(VLOOKUP($B150,Totalt!$B$1:$AQ$554,MATCH(M$2,Totalt!$B$1:$AQ$1,0),FALSE),"")</f>
        <v>0</v>
      </c>
      <c r="N150" s="312">
        <f>IFERROR(VLOOKUP($B150,Totalt!$B$1:$AQ$554,MATCH(N$2,Totalt!$B$1:$AQ$1,0),FALSE),"")</f>
        <v>0</v>
      </c>
      <c r="O150" s="312">
        <f>IFERROR(VLOOKUP($B150,Totalt!$B$1:$AQ$554,MATCH(O$2,Totalt!$B$1:$AQ$1,0),FALSE),"")</f>
        <v>0</v>
      </c>
      <c r="P150" s="312">
        <f>IFERROR(VLOOKUP($B150,Totalt!$B$1:$AQ$554,MATCH(P$2,Totalt!$B$1:$AQ$1,0),FALSE),"")</f>
        <v>0</v>
      </c>
      <c r="Q150" s="312">
        <f>IFERROR(VLOOKUP($B150,Totalt!$B$1:$AQ$554,MATCH(Q$2,Totalt!$B$1:$AQ$1,0),FALSE),"")</f>
        <v>0</v>
      </c>
      <c r="R150" s="312">
        <f>IFERROR(VLOOKUP($B150,Totalt!$B$1:$AQ$554,MATCH(R$2,Totalt!$B$1:$AQ$1,0),FALSE),"")</f>
        <v>0</v>
      </c>
      <c r="S150" s="312">
        <f>IFERROR(VLOOKUP($B150,Totalt!$B$1:$AQ$554,MATCH(S$2,Totalt!$B$1:$AQ$1,0),FALSE),"")</f>
        <v>0</v>
      </c>
      <c r="T150" s="312">
        <f>IFERROR(VLOOKUP($B150,Totalt!$B$1:$AQ$554,MATCH(T$2,Totalt!$B$1:$AQ$1,0),FALSE),"")</f>
        <v>0</v>
      </c>
      <c r="U150" s="312">
        <f>IFERROR(VLOOKUP($B150,Totalt!$B$1:$AQ$554,MATCH(U$2,Totalt!$B$1:$AQ$1,0),FALSE),"")</f>
        <v>0</v>
      </c>
      <c r="V150" s="312">
        <f>IFERROR(VLOOKUP($B150,Totalt!$B$1:$AQ$554,MATCH(V$2,Totalt!$B$1:$AQ$1,0),FALSE),"")</f>
        <v>0</v>
      </c>
      <c r="W150" s="312">
        <f>IFERROR(VLOOKUP($B150,Totalt!$B$1:$AQ$554,MATCH(W$2,Totalt!$B$1:$AQ$1,0),FALSE),"")</f>
        <v>0</v>
      </c>
      <c r="X150" s="312">
        <f>IFERROR(VLOOKUP($B150,Totalt!$B$1:$AQ$554,MATCH(X$2,Totalt!$B$1:$AQ$1,0),FALSE),"")</f>
        <v>0.31764700000000001</v>
      </c>
      <c r="Y150" s="312">
        <f>IFERROR(VLOOKUP($B150,Totalt!$B$1:$AQ$554,MATCH(Y$2,Totalt!$B$1:$AQ$1,0),FALSE),"")</f>
        <v>0</v>
      </c>
      <c r="Z150" s="312">
        <f>IFERROR(VLOOKUP($B150,Totalt!$B$1:$AQ$554,MATCH(Z$2,Totalt!$B$1:$AQ$1,0),FALSE),"")</f>
        <v>0</v>
      </c>
      <c r="AA150" s="312">
        <f>IFERROR(VLOOKUP($B150,Totalt!$B$1:$AQ$554,MATCH(AA$2,Totalt!$B$1:$AQ$1,0),FALSE),"")</f>
        <v>0</v>
      </c>
      <c r="AB150" s="312">
        <f>IFERROR(VLOOKUP($B150,Totalt!$B$1:$AQ$554,MATCH(AB$2,Totalt!$B$1:$AQ$1,0),FALSE),"")</f>
        <v>0</v>
      </c>
      <c r="AC150" s="312">
        <f>IFERROR(VLOOKUP($B150,Totalt!$B$1:$AQ$554,MATCH(AC$2,Totalt!$B$1:$AQ$1,0),FALSE),"")</f>
        <v>0</v>
      </c>
      <c r="AD150" s="312">
        <f>IFERROR(VLOOKUP($B150,Totalt!$B$1:$AQ$554,MATCH(AD$2,Totalt!$B$1:$AQ$1,0),FALSE),"")</f>
        <v>4.05</v>
      </c>
      <c r="AE150" s="312">
        <f>IFERROR(VLOOKUP($B150,Totalt!$B$1:$AQ$554,MATCH(AE$2,Totalt!$B$1:$AQ$1,0),FALSE),"")</f>
        <v>0</v>
      </c>
      <c r="AF150" s="312">
        <f>IFERROR(VLOOKUP($B150,Totalt!$B$1:$AQ$554,MATCH(AF$2,Totalt!$B$1:$AQ$1,0),FALSE),"")</f>
        <v>3.3000000000000002E-2</v>
      </c>
      <c r="AG150" s="312">
        <f>IFERROR(VLOOKUP($B150,Totalt!$B$1:$AQ$554,MATCH(AG$2,Totalt!$B$1:$AQ$1,0),FALSE),"")</f>
        <v>0</v>
      </c>
      <c r="AI150" s="245">
        <f t="shared" si="15"/>
        <v>4.5766470000000004</v>
      </c>
      <c r="AJ150" s="246">
        <f>IF(ISERROR(1/VLOOKUP($B150,Leveranser!$B$1:$S$500,MATCH("såld värme (gwh)",Leveranser!$B$1:$S$1,0),FALSE)),"",VLOOKUP($B150,Leveranser!$B$1:$S$500,MATCH("såld värme (gwh)",Leveranser!$B$1:$S$1,0),FALSE))</f>
        <v>3.7</v>
      </c>
      <c r="AK150" t="str">
        <f>IFERROR(IF(VLOOKUP($B150,Totalt!$B$1:$AQ$554,MATCH(AK$2,Totalt!$B$1:$AQ$1,0),FALSE)="","",VLOOKUP($B150,Totalt!$B$1:$AQ$554,MATCH(AK$2,Totalt!$B$1:$AQ$1,0),FALSE)),"")</f>
        <v/>
      </c>
      <c r="AM150" s="247" t="str">
        <f>IF(B150&lt;&gt;"",IF(VLOOKUP($B150,Totalt!$B$1:$AQ$554,MATCH("Kvalitetsgranskad:",Totalt!$B$1:$AQ$1,0),FALSE)="ja",VLOOKUP($B150,Miljö!$B$1:$AG$479,MATCH(AM$2,Miljö!$B$1:$AK$1,0),FALSE),""),"")</f>
        <v>Ja</v>
      </c>
      <c r="AN150" s="247" t="str">
        <f>IF(AM150="ja",VLOOKUP($B150,Miljö!$B$1:$J$479,MATCH("Typ av ursprungsspecificerad el   (Om inget värde anges används Nordisk residualmix, se inforuta) ()",Miljö!$B$1:$J$1,0),FALSE),IF(AM150="nej","Nordisk residualel",""))</f>
        <v>'Vattenkraft'</v>
      </c>
      <c r="AO150" s="247">
        <f>IF(AM150="","",VLOOKUP($B150,Miljö!$B$1:$J$479,MATCH("Fossilandel för ursprungspecificerad el ()",Miljö!$B$1:$J$1,0),FALSE))</f>
        <v>0</v>
      </c>
      <c r="AP150" s="247">
        <f>IF(AM150="","",IFERROR(VLOOKUP($B150,Miljö!$B$1:$J$479,MATCH("Kärnkraftsandel för ursprungsspecificerad el ()",Miljö!$B$1:$J$1,0),FALSE)/1,0))</f>
        <v>0</v>
      </c>
      <c r="AQ150" s="247">
        <f t="shared" si="16"/>
        <v>1</v>
      </c>
      <c r="AR150" s="52"/>
      <c r="AS150" s="247" t="str">
        <f t="shared" si="12"/>
        <v>Nej</v>
      </c>
      <c r="AT150" s="247" t="str">
        <f>IF(AS150="ja",VLOOKUP($B150,Miljö!$B$1:$O$500,MATCH("Fossil andel i procent (%)",Miljö!$B$1:$O$1,0),FALSE)/100,"")</f>
        <v/>
      </c>
      <c r="AU150" s="52"/>
      <c r="AV150" s="247" t="str">
        <f t="shared" si="13"/>
        <v>Nej</v>
      </c>
      <c r="AW150" s="247" t="str">
        <f>IF(AV150="ja",VLOOKUP($B150,'Egen hetvattenprod'!$B$1:$AO$500,MATCH("Värmekälla till värmepumpar ()",'Egen hetvattenprod'!$B$1:$AO$1,0),FALSE),"")</f>
        <v/>
      </c>
      <c r="AY150" s="244" t="str">
        <f t="shared" si="14"/>
        <v>Nej</v>
      </c>
      <c r="AZ150" s="283" t="str">
        <f>IF($AY150="ja",(VLOOKUP($B150,'Egen hetvattenprod'!$B$1:$BX$550,MATCH(AZ$2,'Egen hetvattenprod'!$B$1:$BX$1,0),FALSE)+VLOOKUP($B150,Kraftvärmeprod!$B$1:$BX$550,MATCH(AZ$2,Kraftvärmeprod!$B$1:$BX$1,0),FALSE))/$AC150,"")</f>
        <v/>
      </c>
      <c r="BA150" s="283" t="str">
        <f>IF($AY150="ja",(VLOOKUP($B150,'Egen hetvattenprod'!$B$1:$BX$550,MATCH(BA$2,'Egen hetvattenprod'!$B$1:$BX$1,0),FALSE)+VLOOKUP($B150,Kraftvärmeprod!$B$1:$BX$550,MATCH(BA$2,Kraftvärmeprod!$B$1:$BX$1,0),FALSE))/$AC150,"")</f>
        <v/>
      </c>
      <c r="BB150" s="283" t="str">
        <f>IF($AY150="ja",(VLOOKUP($B150,'Egen hetvattenprod'!$B$1:$BX$550,MATCH(BB$2,'Egen hetvattenprod'!$B$1:$BX$1,0),FALSE)+VLOOKUP($B150,Kraftvärmeprod!$B$1:$BX$550,MATCH(BB$2,Kraftvärmeprod!$B$1:$BX$1,0),FALSE))/$AC150,"")</f>
        <v/>
      </c>
      <c r="BC150" s="283" t="str">
        <f>IF($AY150="ja",(VLOOKUP($B150,'Egen hetvattenprod'!$B$1:$BX$550,MATCH(BC$2,'Egen hetvattenprod'!$B$1:$BX$1,0),FALSE)+VLOOKUP($B150,Kraftvärmeprod!$B$1:$BX$550,MATCH(BC$2,Kraftvärmeprod!$B$1:$BX$1,0),FALSE))/$AC150,"")</f>
        <v/>
      </c>
      <c r="BD150" s="283" t="str">
        <f>IF($AY150="ja",(VLOOKUP($B150,'Egen hetvattenprod'!$B$1:$BX$550,MATCH(BD$2,'Egen hetvattenprod'!$B$1:$BX$1,0),FALSE)+VLOOKUP($B150,Kraftvärmeprod!$B$1:$BX$550,MATCH(BD$2,Kraftvärmeprod!$B$1:$BX$1,0),FALSE))/$AC150,"")</f>
        <v/>
      </c>
      <c r="BF150" s="244" t="str">
        <f t="shared" si="17"/>
        <v>Nej</v>
      </c>
      <c r="BG150" s="283" t="str">
        <f>IF($BF150="ja",VLOOKUP($B150,'Egen hetvattenprod'!$B$1:$BX$550,MATCH("Andelen klimatgaser med fossilt ursprung för avfall ()",'Egen hetvattenprod'!$B$1:$BX$1,0),FALSE),"")</f>
        <v/>
      </c>
      <c r="BH150" s="283" t="str">
        <f>IF($BF150="ja",VLOOKUP($B150,Kraftvärmeprod!$B$1:$BX$550,MATCH("Andelen klimatgaser med fossilt ursprung för avfall ()",Kraftvärmeprod!$B$1:$BX$1,0),FALSE),"")</f>
        <v/>
      </c>
      <c r="BI150" s="307" t="str">
        <f>IF($BF150="ja",VLOOKUP($B150,'Egen hetvattenprod'!$B$1:$BX$550,MATCH("Avfall (GWh)",'Egen hetvattenprod'!$B$1:$BX$1,0),FALSE),"")</f>
        <v/>
      </c>
      <c r="BJ150" s="307" t="str">
        <f>IF($BF150="ja",VLOOKUP($B150,'Slutlig allokering kvv'!$B$1:$BX$550,MATCH("Avfall (GWh)",'Slutlig allokering kvv'!$B$1:$BX$1,0),FALSE),"")</f>
        <v/>
      </c>
      <c r="BK150" s="307" t="str">
        <f>IF($BF150="ja",VLOOKUP($B150,'Köpt hetvatten'!$B$1:$BX$550,MATCH("Avfall i köpt hetvatten",'Köpt hetvatten'!$B$1:$BX$1,0),FALSE),"")</f>
        <v/>
      </c>
      <c r="BL150" s="307" t="str">
        <f>IF($BF150="ja",VLOOKUP($B150,'Egen hetvattenprod'!$B$1:$BX$550,MATCH("Värde enligt ovan. (%)",'Egen hetvattenprod'!$B$1:$BX$1,0),FALSE),"")</f>
        <v/>
      </c>
      <c r="BM150" s="307" t="str">
        <f>IF($BF150="ja",VLOOKUP($B150,Kraftvärmeprod!$B$1:$BX$550,MATCH("Värde enligt ovan. (%)",Kraftvärmeprod!$B$1:$BX$1,0),FALSE),"")</f>
        <v/>
      </c>
      <c r="BN150" s="307"/>
      <c r="BO150" s="307"/>
      <c r="BP150" s="307"/>
      <c r="BQ150" s="307" t="str">
        <f>IF($BF150="ja",VLOOKUP($B150,'Egen hetvattenprod'!$B$1:$BX$550,MATCH("Tillförd olja (fossil) vid avfallsförbränning (GWh)",'Egen hetvattenprod'!$B$1:$BX$1,0),FALSE),"")</f>
        <v/>
      </c>
      <c r="BR150" s="307" t="str">
        <f>IF($BF150="ja",VLOOKUP($B150,Kraftvärmeprod!$B$1:$BX$550,MATCH("Tillförd olja (fossil) vid avfallsförbränning (GWh)",Kraftvärmeprod!$B$1:$BX$1,0),FALSE),"")</f>
        <v/>
      </c>
    </row>
    <row r="151" spans="1:70" x14ac:dyDescent="0.25">
      <c r="A151" s="2" t="str">
        <f>'Miljövärden för publ företag'!B153</f>
        <v>Ljungby Energi AB</v>
      </c>
      <c r="B151" s="2" t="str">
        <f>'Miljövärden för publ företag'!C153</f>
        <v>Ljungby</v>
      </c>
      <c r="C151" s="312">
        <f>IFERROR(VLOOKUP($B151,Totalt!$B$1:$AQ$554,MATCH(C$2,Totalt!$B$1:$AQ$1,0),FALSE),"")</f>
        <v>0</v>
      </c>
      <c r="D151" s="312">
        <f>IFERROR(VLOOKUP($B151,Totalt!$B$1:$AQ$554,MATCH(D$2,Totalt!$B$1:$AQ$1,0),FALSE),"")</f>
        <v>1.4852000000000001</v>
      </c>
      <c r="E151" s="312">
        <f>IFERROR(VLOOKUP($B151,Totalt!$B$1:$AQ$554,MATCH(E$2,Totalt!$B$1:$AQ$1,0),FALSE),"")</f>
        <v>0</v>
      </c>
      <c r="F151" s="312">
        <f>IFERROR(VLOOKUP($B151,Totalt!$B$1:$AQ$554,MATCH(F$2,Totalt!$B$1:$AQ$1,0),FALSE),"")</f>
        <v>0</v>
      </c>
      <c r="G151" s="312">
        <f>IFERROR(VLOOKUP($B151,Totalt!$B$1:$AQ$554,MATCH(G$2,Totalt!$B$1:$AQ$1,0),FALSE),"")</f>
        <v>0</v>
      </c>
      <c r="H151" s="312">
        <f>IFERROR(VLOOKUP($B151,Totalt!$B$1:$AQ$554,MATCH(H$2,Totalt!$B$1:$AQ$1,0),FALSE),"")</f>
        <v>0</v>
      </c>
      <c r="I151" s="312">
        <f>IFERROR(VLOOKUP($B151,Totalt!$B$1:$AQ$554,MATCH(I$2,Totalt!$B$1:$AQ$1,0),FALSE),"")</f>
        <v>115.47199999999999</v>
      </c>
      <c r="J151" s="312">
        <f>IFERROR(VLOOKUP($B151,Totalt!$B$1:$AQ$554,MATCH(J$2,Totalt!$B$1:$AQ$1,0),FALSE),"")</f>
        <v>0</v>
      </c>
      <c r="K151" s="312">
        <f>IFERROR(VLOOKUP($B151,Totalt!$B$1:$AQ$554,MATCH(K$2,Totalt!$B$1:$AQ$1,0),FALSE),"")</f>
        <v>0</v>
      </c>
      <c r="L151" s="312">
        <f>IFERROR(VLOOKUP($B151,Totalt!$B$1:$AQ$554,MATCH(L$2,Totalt!$B$1:$AQ$1,0),FALSE),"")</f>
        <v>18.704999999999998</v>
      </c>
      <c r="M151" s="312">
        <f>IFERROR(VLOOKUP($B151,Totalt!$B$1:$AQ$554,MATCH(M$2,Totalt!$B$1:$AQ$1,0),FALSE),"")</f>
        <v>0</v>
      </c>
      <c r="N151" s="312">
        <f>IFERROR(VLOOKUP($B151,Totalt!$B$1:$AQ$554,MATCH(N$2,Totalt!$B$1:$AQ$1,0),FALSE),"")</f>
        <v>25.474900000000002</v>
      </c>
      <c r="O151" s="312">
        <f>IFERROR(VLOOKUP($B151,Totalt!$B$1:$AQ$554,MATCH(O$2,Totalt!$B$1:$AQ$1,0),FALSE),"")</f>
        <v>0</v>
      </c>
      <c r="P151" s="312">
        <f>IFERROR(VLOOKUP($B151,Totalt!$B$1:$AQ$554,MATCH(P$2,Totalt!$B$1:$AQ$1,0),FALSE),"")</f>
        <v>0</v>
      </c>
      <c r="Q151" s="312">
        <f>IFERROR(VLOOKUP($B151,Totalt!$B$1:$AQ$554,MATCH(Q$2,Totalt!$B$1:$AQ$1,0),FALSE),"")</f>
        <v>0</v>
      </c>
      <c r="R151" s="312">
        <f>IFERROR(VLOOKUP($B151,Totalt!$B$1:$AQ$554,MATCH(R$2,Totalt!$B$1:$AQ$1,0),FALSE),"")</f>
        <v>7.56</v>
      </c>
      <c r="S151" s="312">
        <f>IFERROR(VLOOKUP($B151,Totalt!$B$1:$AQ$554,MATCH(S$2,Totalt!$B$1:$AQ$1,0),FALSE),"")</f>
        <v>0</v>
      </c>
      <c r="T151" s="312">
        <f>IFERROR(VLOOKUP($B151,Totalt!$B$1:$AQ$554,MATCH(T$2,Totalt!$B$1:$AQ$1,0),FALSE),"")</f>
        <v>0</v>
      </c>
      <c r="U151" s="312">
        <f>IFERROR(VLOOKUP($B151,Totalt!$B$1:$AQ$554,MATCH(U$2,Totalt!$B$1:$AQ$1,0),FALSE),"")</f>
        <v>0</v>
      </c>
      <c r="V151" s="312">
        <f>IFERROR(VLOOKUP($B151,Totalt!$B$1:$AQ$554,MATCH(V$2,Totalt!$B$1:$AQ$1,0),FALSE),"")</f>
        <v>0</v>
      </c>
      <c r="W151" s="312">
        <f>IFERROR(VLOOKUP($B151,Totalt!$B$1:$AQ$554,MATCH(W$2,Totalt!$B$1:$AQ$1,0),FALSE),"")</f>
        <v>0</v>
      </c>
      <c r="X151" s="312">
        <f>IFERROR(VLOOKUP($B151,Totalt!$B$1:$AQ$554,MATCH(X$2,Totalt!$B$1:$AQ$1,0),FALSE),"")</f>
        <v>0</v>
      </c>
      <c r="Y151" s="312">
        <f>IFERROR(VLOOKUP($B151,Totalt!$B$1:$AQ$554,MATCH(Y$2,Totalt!$B$1:$AQ$1,0),FALSE),"")</f>
        <v>19.350200000000001</v>
      </c>
      <c r="Z151" s="312">
        <f>IFERROR(VLOOKUP($B151,Totalt!$B$1:$AQ$554,MATCH(Z$2,Totalt!$B$1:$AQ$1,0),FALSE),"")</f>
        <v>0</v>
      </c>
      <c r="AA151" s="312">
        <f>IFERROR(VLOOKUP($B151,Totalt!$B$1:$AQ$554,MATCH(AA$2,Totalt!$B$1:$AQ$1,0),FALSE),"")</f>
        <v>0</v>
      </c>
      <c r="AB151" s="312">
        <f>IFERROR(VLOOKUP($B151,Totalt!$B$1:$AQ$554,MATCH(AB$2,Totalt!$B$1:$AQ$1,0),FALSE),"")</f>
        <v>0</v>
      </c>
      <c r="AC151" s="312">
        <f>IFERROR(VLOOKUP($B151,Totalt!$B$1:$AQ$554,MATCH(AC$2,Totalt!$B$1:$AQ$1,0),FALSE),"")</f>
        <v>0</v>
      </c>
      <c r="AD151" s="312">
        <f>IFERROR(VLOOKUP($B151,Totalt!$B$1:$AQ$554,MATCH(AD$2,Totalt!$B$1:$AQ$1,0),FALSE),"")</f>
        <v>0</v>
      </c>
      <c r="AE151" s="312">
        <f>IFERROR(VLOOKUP($B151,Totalt!$B$1:$AQ$554,MATCH(AE$2,Totalt!$B$1:$AQ$1,0),FALSE),"")</f>
        <v>0</v>
      </c>
      <c r="AF151" s="312">
        <f>IFERROR(VLOOKUP($B151,Totalt!$B$1:$AQ$554,MATCH(AF$2,Totalt!$B$1:$AQ$1,0),FALSE),"")</f>
        <v>4.2270000000000003</v>
      </c>
      <c r="AG151" s="312">
        <f>IFERROR(VLOOKUP($B151,Totalt!$B$1:$AQ$554,MATCH(AG$2,Totalt!$B$1:$AQ$1,0),FALSE),"")</f>
        <v>0</v>
      </c>
      <c r="AI151" s="245">
        <f t="shared" si="15"/>
        <v>192.27429999999998</v>
      </c>
      <c r="AJ151" s="246">
        <f>IF(ISERROR(1/VLOOKUP($B151,Leveranser!$B$1:$S$500,MATCH("såld värme (gwh)",Leveranser!$B$1:$S$1,0),FALSE)),"",VLOOKUP($B151,Leveranser!$B$1:$S$500,MATCH("såld värme (gwh)",Leveranser!$B$1:$S$1,0),FALSE))</f>
        <v>140.9</v>
      </c>
      <c r="AK151" t="str">
        <f>IFERROR(IF(VLOOKUP($B151,Totalt!$B$1:$AQ$554,MATCH(AK$2,Totalt!$B$1:$AQ$1,0),FALSE)="","",VLOOKUP($B151,Totalt!$B$1:$AQ$554,MATCH(AK$2,Totalt!$B$1:$AQ$1,0),FALSE)),"")</f>
        <v/>
      </c>
      <c r="AM151" s="247" t="str">
        <f>IF(B151&lt;&gt;"",IF(VLOOKUP($B151,Totalt!$B$1:$AQ$554,MATCH("Kvalitetsgranskad:",Totalt!$B$1:$AQ$1,0),FALSE)="ja",VLOOKUP($B151,Miljö!$B$1:$AG$479,MATCH(AM$2,Miljö!$B$1:$AK$1,0),FALSE),""),"")</f>
        <v>Ja</v>
      </c>
      <c r="AN151" s="247" t="str">
        <f>IF(AM151="ja",VLOOKUP($B151,Miljö!$B$1:$J$479,MATCH("Typ av ursprungsspecificerad el   (Om inget värde anges används Nordisk residualmix, se inforuta) ()",Miljö!$B$1:$J$1,0),FALSE),IF(AM151="nej","Nordisk residualel",""))</f>
        <v>'Bixias total elmix 2016'</v>
      </c>
      <c r="AO151" s="247">
        <f>IF(AM151="","",VLOOKUP($B151,Miljö!$B$1:$J$479,MATCH("Fossilandel för ursprungspecificerad el ()",Miljö!$B$1:$J$1,0),FALSE))</f>
        <v>0.20799999999999999</v>
      </c>
      <c r="AP151" s="247">
        <f>IF(AM151="","",IFERROR(VLOOKUP($B151,Miljö!$B$1:$J$479,MATCH("Kärnkraftsandel för ursprungsspecificerad el ()",Miljö!$B$1:$J$1,0),FALSE)/1,0))</f>
        <v>0.151</v>
      </c>
      <c r="AQ151" s="247">
        <f t="shared" si="16"/>
        <v>0.64100000000000001</v>
      </c>
      <c r="AR151" s="52"/>
      <c r="AS151" s="247" t="str">
        <f t="shared" si="12"/>
        <v>Nej</v>
      </c>
      <c r="AT151" s="247" t="str">
        <f>IF(AS151="ja",VLOOKUP($B151,Miljö!$B$1:$O$500,MATCH("Fossil andel i procent (%)",Miljö!$B$1:$O$1,0),FALSE)/100,"")</f>
        <v/>
      </c>
      <c r="AU151" s="52"/>
      <c r="AV151" s="247" t="str">
        <f t="shared" si="13"/>
        <v>Nej</v>
      </c>
      <c r="AW151" s="247" t="str">
        <f>IF(AV151="ja",VLOOKUP($B151,'Egen hetvattenprod'!$B$1:$AO$500,MATCH("Värmekälla till värmepumpar ()",'Egen hetvattenprod'!$B$1:$AO$1,0),FALSE),"")</f>
        <v/>
      </c>
      <c r="AY151" s="244" t="str">
        <f t="shared" si="14"/>
        <v>Nej</v>
      </c>
      <c r="AZ151" s="283" t="str">
        <f>IF($AY151="ja",(VLOOKUP($B151,'Egen hetvattenprod'!$B$1:$BX$550,MATCH(AZ$2,'Egen hetvattenprod'!$B$1:$BX$1,0),FALSE)+VLOOKUP($B151,Kraftvärmeprod!$B$1:$BX$550,MATCH(AZ$2,Kraftvärmeprod!$B$1:$BX$1,0),FALSE))/$AC151,"")</f>
        <v/>
      </c>
      <c r="BA151" s="283" t="str">
        <f>IF($AY151="ja",(VLOOKUP($B151,'Egen hetvattenprod'!$B$1:$BX$550,MATCH(BA$2,'Egen hetvattenprod'!$B$1:$BX$1,0),FALSE)+VLOOKUP($B151,Kraftvärmeprod!$B$1:$BX$550,MATCH(BA$2,Kraftvärmeprod!$B$1:$BX$1,0),FALSE))/$AC151,"")</f>
        <v/>
      </c>
      <c r="BB151" s="283" t="str">
        <f>IF($AY151="ja",(VLOOKUP($B151,'Egen hetvattenprod'!$B$1:$BX$550,MATCH(BB$2,'Egen hetvattenprod'!$B$1:$BX$1,0),FALSE)+VLOOKUP($B151,Kraftvärmeprod!$B$1:$BX$550,MATCH(BB$2,Kraftvärmeprod!$B$1:$BX$1,0),FALSE))/$AC151,"")</f>
        <v/>
      </c>
      <c r="BC151" s="283" t="str">
        <f>IF($AY151="ja",(VLOOKUP($B151,'Egen hetvattenprod'!$B$1:$BX$550,MATCH(BC$2,'Egen hetvattenprod'!$B$1:$BX$1,0),FALSE)+VLOOKUP($B151,Kraftvärmeprod!$B$1:$BX$550,MATCH(BC$2,Kraftvärmeprod!$B$1:$BX$1,0),FALSE))/$AC151,"")</f>
        <v/>
      </c>
      <c r="BD151" s="283" t="str">
        <f>IF($AY151="ja",(VLOOKUP($B151,'Egen hetvattenprod'!$B$1:$BX$550,MATCH(BD$2,'Egen hetvattenprod'!$B$1:$BX$1,0),FALSE)+VLOOKUP($B151,Kraftvärmeprod!$B$1:$BX$550,MATCH(BD$2,Kraftvärmeprod!$B$1:$BX$1,0),FALSE))/$AC151,"")</f>
        <v/>
      </c>
      <c r="BF151" s="244" t="str">
        <f t="shared" si="17"/>
        <v>Ja</v>
      </c>
      <c r="BG151" s="283" t="str">
        <f>IF($BF151="ja",VLOOKUP($B151,'Egen hetvattenprod'!$B$1:$BX$550,MATCH("Andelen klimatgaser med fossilt ursprung för avfall ()",'Egen hetvattenprod'!$B$1:$BX$1,0),FALSE),"")</f>
        <v>Ingen redovisning</v>
      </c>
      <c r="BH151" s="283" t="str">
        <f>IF($BF151="ja",VLOOKUP($B151,Kraftvärmeprod!$B$1:$BX$550,MATCH("Andelen klimatgaser med fossilt ursprung för avfall ()",Kraftvärmeprod!$B$1:$BX$1,0),FALSE),"")</f>
        <v>Schablon</v>
      </c>
      <c r="BI151" s="307" t="str">
        <f>IF($BF151="ja",VLOOKUP($B151,'Egen hetvattenprod'!$B$1:$BX$550,MATCH("Avfall (GWh)",'Egen hetvattenprod'!$B$1:$BX$1,0),FALSE),"")</f>
        <v>ET</v>
      </c>
      <c r="BJ151" s="307">
        <f>IF($BF151="ja",VLOOKUP($B151,'Slutlig allokering kvv'!$B$1:$BX$550,MATCH("Avfall (GWh)",'Slutlig allokering kvv'!$B$1:$BX$1,0),FALSE),"")</f>
        <v>115.47199999999999</v>
      </c>
      <c r="BK151" s="307">
        <f>IF($BF151="ja",VLOOKUP($B151,'Köpt hetvatten'!$B$1:$BX$550,MATCH("Avfall i köpt hetvatten",'Köpt hetvatten'!$B$1:$BX$1,0),FALSE),"")</f>
        <v>0</v>
      </c>
      <c r="BL151" s="307" t="str">
        <f>IF($BF151="ja",VLOOKUP($B151,'Egen hetvattenprod'!$B$1:$BX$550,MATCH("Värde enligt ovan. (%)",'Egen hetvattenprod'!$B$1:$BX$1,0),FALSE),"")</f>
        <v>ET</v>
      </c>
      <c r="BM151" s="307">
        <f>IF($BF151="ja",VLOOKUP($B151,Kraftvärmeprod!$B$1:$BX$550,MATCH("Värde enligt ovan. (%)",Kraftvärmeprod!$B$1:$BX$1,0),FALSE),"")</f>
        <v>40.5</v>
      </c>
      <c r="BN151" s="307"/>
      <c r="BO151" s="307"/>
      <c r="BP151" s="307"/>
      <c r="BQ151" s="307" t="str">
        <f>IF($BF151="ja",VLOOKUP($B151,'Egen hetvattenprod'!$B$1:$BX$550,MATCH("Tillförd olja (fossil) vid avfallsförbränning (GWh)",'Egen hetvattenprod'!$B$1:$BX$1,0),FALSE),"")</f>
        <v>ET</v>
      </c>
      <c r="BR151" s="307">
        <f>IF($BF151="ja",VLOOKUP($B151,Kraftvärmeprod!$B$1:$BX$550,MATCH("Tillförd olja (fossil) vid avfallsförbränning (GWh)",Kraftvärmeprod!$B$1:$BX$1,0),FALSE),"")</f>
        <v>0.36</v>
      </c>
    </row>
    <row r="152" spans="1:70" x14ac:dyDescent="0.25">
      <c r="A152" s="2" t="str">
        <f>'Miljövärden för publ företag'!B154</f>
        <v>Ljusdal Energi AB</v>
      </c>
      <c r="B152" s="2" t="str">
        <f>'Miljövärden för publ företag'!C154</f>
        <v>Färila</v>
      </c>
      <c r="C152" s="312">
        <f>IFERROR(VLOOKUP($B152,Totalt!$B$1:$AQ$554,MATCH(C$2,Totalt!$B$1:$AQ$1,0),FALSE),"")</f>
        <v>0</v>
      </c>
      <c r="D152" s="312">
        <f>IFERROR(VLOOKUP($B152,Totalt!$B$1:$AQ$554,MATCH(D$2,Totalt!$B$1:$AQ$1,0),FALSE),"")</f>
        <v>0.06</v>
      </c>
      <c r="E152" s="312">
        <f>IFERROR(VLOOKUP($B152,Totalt!$B$1:$AQ$554,MATCH(E$2,Totalt!$B$1:$AQ$1,0),FALSE),"")</f>
        <v>0</v>
      </c>
      <c r="F152" s="312">
        <f>IFERROR(VLOOKUP($B152,Totalt!$B$1:$AQ$554,MATCH(F$2,Totalt!$B$1:$AQ$1,0),FALSE),"")</f>
        <v>0</v>
      </c>
      <c r="G152" s="312">
        <f>IFERROR(VLOOKUP($B152,Totalt!$B$1:$AQ$554,MATCH(G$2,Totalt!$B$1:$AQ$1,0),FALSE),"")</f>
        <v>0</v>
      </c>
      <c r="H152" s="312">
        <f>IFERROR(VLOOKUP($B152,Totalt!$B$1:$AQ$554,MATCH(H$2,Totalt!$B$1:$AQ$1,0),FALSE),"")</f>
        <v>0</v>
      </c>
      <c r="I152" s="312">
        <f>IFERROR(VLOOKUP($B152,Totalt!$B$1:$AQ$554,MATCH(I$2,Totalt!$B$1:$AQ$1,0),FALSE),"")</f>
        <v>0</v>
      </c>
      <c r="J152" s="312">
        <f>IFERROR(VLOOKUP($B152,Totalt!$B$1:$AQ$554,MATCH(J$2,Totalt!$B$1:$AQ$1,0),FALSE),"")</f>
        <v>0</v>
      </c>
      <c r="K152" s="312">
        <f>IFERROR(VLOOKUP($B152,Totalt!$B$1:$AQ$554,MATCH(K$2,Totalt!$B$1:$AQ$1,0),FALSE),"")</f>
        <v>0</v>
      </c>
      <c r="L152" s="312">
        <f>IFERROR(VLOOKUP($B152,Totalt!$B$1:$AQ$554,MATCH(L$2,Totalt!$B$1:$AQ$1,0),FALSE),"")</f>
        <v>0</v>
      </c>
      <c r="M152" s="312">
        <f>IFERROR(VLOOKUP($B152,Totalt!$B$1:$AQ$554,MATCH(M$2,Totalt!$B$1:$AQ$1,0),FALSE),"")</f>
        <v>0</v>
      </c>
      <c r="N152" s="312">
        <f>IFERROR(VLOOKUP($B152,Totalt!$B$1:$AQ$554,MATCH(N$2,Totalt!$B$1:$AQ$1,0),FALSE),"")</f>
        <v>0</v>
      </c>
      <c r="O152" s="312">
        <f>IFERROR(VLOOKUP($B152,Totalt!$B$1:$AQ$554,MATCH(O$2,Totalt!$B$1:$AQ$1,0),FALSE),"")</f>
        <v>0</v>
      </c>
      <c r="P152" s="312">
        <f>IFERROR(VLOOKUP($B152,Totalt!$B$1:$AQ$554,MATCH(P$2,Totalt!$B$1:$AQ$1,0),FALSE),"")</f>
        <v>0</v>
      </c>
      <c r="Q152" s="312">
        <f>IFERROR(VLOOKUP($B152,Totalt!$B$1:$AQ$554,MATCH(Q$2,Totalt!$B$1:$AQ$1,0),FALSE),"")</f>
        <v>9</v>
      </c>
      <c r="R152" s="312">
        <f>IFERROR(VLOOKUP($B152,Totalt!$B$1:$AQ$554,MATCH(R$2,Totalt!$B$1:$AQ$1,0),FALSE),"")</f>
        <v>1.8</v>
      </c>
      <c r="S152" s="312">
        <f>IFERROR(VLOOKUP($B152,Totalt!$B$1:$AQ$554,MATCH(S$2,Totalt!$B$1:$AQ$1,0),FALSE),"")</f>
        <v>0</v>
      </c>
      <c r="T152" s="312">
        <f>IFERROR(VLOOKUP($B152,Totalt!$B$1:$AQ$554,MATCH(T$2,Totalt!$B$1:$AQ$1,0),FALSE),"")</f>
        <v>0</v>
      </c>
      <c r="U152" s="312">
        <f>IFERROR(VLOOKUP($B152,Totalt!$B$1:$AQ$554,MATCH(U$2,Totalt!$B$1:$AQ$1,0),FALSE),"")</f>
        <v>0</v>
      </c>
      <c r="V152" s="312">
        <f>IFERROR(VLOOKUP($B152,Totalt!$B$1:$AQ$554,MATCH(V$2,Totalt!$B$1:$AQ$1,0),FALSE),"")</f>
        <v>0</v>
      </c>
      <c r="W152" s="312">
        <f>IFERROR(VLOOKUP($B152,Totalt!$B$1:$AQ$554,MATCH(W$2,Totalt!$B$1:$AQ$1,0),FALSE),"")</f>
        <v>0</v>
      </c>
      <c r="X152" s="312">
        <f>IFERROR(VLOOKUP($B152,Totalt!$B$1:$AQ$554,MATCH(X$2,Totalt!$B$1:$AQ$1,0),FALSE),"")</f>
        <v>0</v>
      </c>
      <c r="Y152" s="312">
        <f>IFERROR(VLOOKUP($B152,Totalt!$B$1:$AQ$554,MATCH(Y$2,Totalt!$B$1:$AQ$1,0),FALSE),"")</f>
        <v>0</v>
      </c>
      <c r="Z152" s="312">
        <f>IFERROR(VLOOKUP($B152,Totalt!$B$1:$AQ$554,MATCH(Z$2,Totalt!$B$1:$AQ$1,0),FALSE),"")</f>
        <v>0</v>
      </c>
      <c r="AA152" s="312">
        <f>IFERROR(VLOOKUP($B152,Totalt!$B$1:$AQ$554,MATCH(AA$2,Totalt!$B$1:$AQ$1,0),FALSE),"")</f>
        <v>0</v>
      </c>
      <c r="AB152" s="312">
        <f>IFERROR(VLOOKUP($B152,Totalt!$B$1:$AQ$554,MATCH(AB$2,Totalt!$B$1:$AQ$1,0),FALSE),"")</f>
        <v>0</v>
      </c>
      <c r="AC152" s="312">
        <f>IFERROR(VLOOKUP($B152,Totalt!$B$1:$AQ$554,MATCH(AC$2,Totalt!$B$1:$AQ$1,0),FALSE),"")</f>
        <v>0</v>
      </c>
      <c r="AD152" s="312">
        <f>IFERROR(VLOOKUP($B152,Totalt!$B$1:$AQ$554,MATCH(AD$2,Totalt!$B$1:$AQ$1,0),FALSE),"")</f>
        <v>0</v>
      </c>
      <c r="AE152" s="312">
        <f>IFERROR(VLOOKUP($B152,Totalt!$B$1:$AQ$554,MATCH(AE$2,Totalt!$B$1:$AQ$1,0),FALSE),"")</f>
        <v>0</v>
      </c>
      <c r="AF152" s="312">
        <f>IFERROR(VLOOKUP($B152,Totalt!$B$1:$AQ$554,MATCH(AF$2,Totalt!$B$1:$AQ$1,0),FALSE),"")</f>
        <v>0.16200000000000001</v>
      </c>
      <c r="AG152" s="312">
        <f>IFERROR(VLOOKUP($B152,Totalt!$B$1:$AQ$554,MATCH(AG$2,Totalt!$B$1:$AQ$1,0),FALSE),"")</f>
        <v>0</v>
      </c>
      <c r="AI152" s="245">
        <f t="shared" si="15"/>
        <v>11.022000000000002</v>
      </c>
      <c r="AJ152" s="246">
        <f>IF(ISERROR(1/VLOOKUP($B152,Leveranser!$B$1:$S$500,MATCH("såld värme (gwh)",Leveranser!$B$1:$S$1,0),FALSE)),"",VLOOKUP($B152,Leveranser!$B$1:$S$500,MATCH("såld värme (gwh)",Leveranser!$B$1:$S$1,0),FALSE))</f>
        <v>8</v>
      </c>
      <c r="AK152" t="str">
        <f>IFERROR(IF(VLOOKUP($B152,Totalt!$B$1:$AQ$554,MATCH(AK$2,Totalt!$B$1:$AQ$1,0),FALSE)="","",VLOOKUP($B152,Totalt!$B$1:$AQ$554,MATCH(AK$2,Totalt!$B$1:$AQ$1,0),FALSE)),"")</f>
        <v/>
      </c>
      <c r="AM152" s="247" t="str">
        <f>IF(B152&lt;&gt;"",IF(VLOOKUP($B152,Totalt!$B$1:$AQ$554,MATCH("Kvalitetsgranskad:",Totalt!$B$1:$AQ$1,0),FALSE)="ja",VLOOKUP($B152,Miljö!$B$1:$AG$479,MATCH(AM$2,Miljö!$B$1:$AK$1,0),FALSE),""),"")</f>
        <v>Ja</v>
      </c>
      <c r="AN152" s="247" t="str">
        <f>IF(AM152="ja",VLOOKUP($B152,Miljö!$B$1:$J$479,MATCH("Typ av ursprungsspecificerad el   (Om inget värde anges används Nordisk residualmix, se inforuta) ()",Miljö!$B$1:$J$1,0),FALSE),IF(AM152="nej","Nordisk residualel",""))</f>
        <v>'Vattenkraft el'</v>
      </c>
      <c r="AO152" s="247">
        <f>IF(AM152="","",VLOOKUP($B152,Miljö!$B$1:$J$479,MATCH("Fossilandel för ursprungspecificerad el ()",Miljö!$B$1:$J$1,0),FALSE))</f>
        <v>0</v>
      </c>
      <c r="AP152" s="247">
        <f>IF(AM152="","",IFERROR(VLOOKUP($B152,Miljö!$B$1:$J$479,MATCH("Kärnkraftsandel för ursprungsspecificerad el ()",Miljö!$B$1:$J$1,0),FALSE)/1,0))</f>
        <v>0</v>
      </c>
      <c r="AQ152" s="247">
        <f t="shared" si="16"/>
        <v>1</v>
      </c>
      <c r="AR152" s="52"/>
      <c r="AS152" s="247" t="str">
        <f t="shared" si="12"/>
        <v>Nej</v>
      </c>
      <c r="AT152" s="247" t="str">
        <f>IF(AS152="ja",VLOOKUP($B152,Miljö!$B$1:$O$500,MATCH("Fossil andel i procent (%)",Miljö!$B$1:$O$1,0),FALSE)/100,"")</f>
        <v/>
      </c>
      <c r="AU152" s="52"/>
      <c r="AV152" s="247" t="str">
        <f t="shared" si="13"/>
        <v>Nej</v>
      </c>
      <c r="AW152" s="247" t="str">
        <f>IF(AV152="ja",VLOOKUP($B152,'Egen hetvattenprod'!$B$1:$AO$500,MATCH("Värmekälla till värmepumpar ()",'Egen hetvattenprod'!$B$1:$AO$1,0),FALSE),"")</f>
        <v/>
      </c>
      <c r="AY152" s="244" t="str">
        <f t="shared" si="14"/>
        <v>Nej</v>
      </c>
      <c r="AZ152" s="283" t="str">
        <f>IF($AY152="ja",(VLOOKUP($B152,'Egen hetvattenprod'!$B$1:$BX$550,MATCH(AZ$2,'Egen hetvattenprod'!$B$1:$BX$1,0),FALSE)+VLOOKUP($B152,Kraftvärmeprod!$B$1:$BX$550,MATCH(AZ$2,Kraftvärmeprod!$B$1:$BX$1,0),FALSE))/$AC152,"")</f>
        <v/>
      </c>
      <c r="BA152" s="283" t="str">
        <f>IF($AY152="ja",(VLOOKUP($B152,'Egen hetvattenprod'!$B$1:$BX$550,MATCH(BA$2,'Egen hetvattenprod'!$B$1:$BX$1,0),FALSE)+VLOOKUP($B152,Kraftvärmeprod!$B$1:$BX$550,MATCH(BA$2,Kraftvärmeprod!$B$1:$BX$1,0),FALSE))/$AC152,"")</f>
        <v/>
      </c>
      <c r="BB152" s="283" t="str">
        <f>IF($AY152="ja",(VLOOKUP($B152,'Egen hetvattenprod'!$B$1:$BX$550,MATCH(BB$2,'Egen hetvattenprod'!$B$1:$BX$1,0),FALSE)+VLOOKUP($B152,Kraftvärmeprod!$B$1:$BX$550,MATCH(BB$2,Kraftvärmeprod!$B$1:$BX$1,0),FALSE))/$AC152,"")</f>
        <v/>
      </c>
      <c r="BC152" s="283" t="str">
        <f>IF($AY152="ja",(VLOOKUP($B152,'Egen hetvattenprod'!$B$1:$BX$550,MATCH(BC$2,'Egen hetvattenprod'!$B$1:$BX$1,0),FALSE)+VLOOKUP($B152,Kraftvärmeprod!$B$1:$BX$550,MATCH(BC$2,Kraftvärmeprod!$B$1:$BX$1,0),FALSE))/$AC152,"")</f>
        <v/>
      </c>
      <c r="BD152" s="283" t="str">
        <f>IF($AY152="ja",(VLOOKUP($B152,'Egen hetvattenprod'!$B$1:$BX$550,MATCH(BD$2,'Egen hetvattenprod'!$B$1:$BX$1,0),FALSE)+VLOOKUP($B152,Kraftvärmeprod!$B$1:$BX$550,MATCH(BD$2,Kraftvärmeprod!$B$1:$BX$1,0),FALSE))/$AC152,"")</f>
        <v/>
      </c>
      <c r="BF152" s="244" t="str">
        <f t="shared" si="17"/>
        <v>Nej</v>
      </c>
      <c r="BG152" s="283" t="str">
        <f>IF($BF152="ja",VLOOKUP($B152,'Egen hetvattenprod'!$B$1:$BX$550,MATCH("Andelen klimatgaser med fossilt ursprung för avfall ()",'Egen hetvattenprod'!$B$1:$BX$1,0),FALSE),"")</f>
        <v/>
      </c>
      <c r="BH152" s="283" t="str">
        <f>IF($BF152="ja",VLOOKUP($B152,Kraftvärmeprod!$B$1:$BX$550,MATCH("Andelen klimatgaser med fossilt ursprung för avfall ()",Kraftvärmeprod!$B$1:$BX$1,0),FALSE),"")</f>
        <v/>
      </c>
      <c r="BI152" s="307" t="str">
        <f>IF($BF152="ja",VLOOKUP($B152,'Egen hetvattenprod'!$B$1:$BX$550,MATCH("Avfall (GWh)",'Egen hetvattenprod'!$B$1:$BX$1,0),FALSE),"")</f>
        <v/>
      </c>
      <c r="BJ152" s="307" t="str">
        <f>IF($BF152="ja",VLOOKUP($B152,'Slutlig allokering kvv'!$B$1:$BX$550,MATCH("Avfall (GWh)",'Slutlig allokering kvv'!$B$1:$BX$1,0),FALSE),"")</f>
        <v/>
      </c>
      <c r="BK152" s="307" t="str">
        <f>IF($BF152="ja",VLOOKUP($B152,'Köpt hetvatten'!$B$1:$BX$550,MATCH("Avfall i köpt hetvatten",'Köpt hetvatten'!$B$1:$BX$1,0),FALSE),"")</f>
        <v/>
      </c>
      <c r="BL152" s="307" t="str">
        <f>IF($BF152="ja",VLOOKUP($B152,'Egen hetvattenprod'!$B$1:$BX$550,MATCH("Värde enligt ovan. (%)",'Egen hetvattenprod'!$B$1:$BX$1,0),FALSE),"")</f>
        <v/>
      </c>
      <c r="BM152" s="307" t="str">
        <f>IF($BF152="ja",VLOOKUP($B152,Kraftvärmeprod!$B$1:$BX$550,MATCH("Värde enligt ovan. (%)",Kraftvärmeprod!$B$1:$BX$1,0),FALSE),"")</f>
        <v/>
      </c>
      <c r="BN152" s="307"/>
      <c r="BO152" s="307"/>
      <c r="BP152" s="307"/>
      <c r="BQ152" s="307" t="str">
        <f>IF($BF152="ja",VLOOKUP($B152,'Egen hetvattenprod'!$B$1:$BX$550,MATCH("Tillförd olja (fossil) vid avfallsförbränning (GWh)",'Egen hetvattenprod'!$B$1:$BX$1,0),FALSE),"")</f>
        <v/>
      </c>
      <c r="BR152" s="307" t="str">
        <f>IF($BF152="ja",VLOOKUP($B152,Kraftvärmeprod!$B$1:$BX$550,MATCH("Tillförd olja (fossil) vid avfallsförbränning (GWh)",Kraftvärmeprod!$B$1:$BX$1,0),FALSE),"")</f>
        <v/>
      </c>
    </row>
    <row r="153" spans="1:70" x14ac:dyDescent="0.25">
      <c r="A153" s="2" t="str">
        <f>'Miljövärden för publ företag'!B155</f>
        <v>Ljusdal Energi AB</v>
      </c>
      <c r="B153" s="2" t="str">
        <f>'Miljövärden för publ företag'!C155</f>
        <v>Järvsö</v>
      </c>
      <c r="C153" s="312">
        <f>IFERROR(VLOOKUP($B153,Totalt!$B$1:$AQ$554,MATCH(C$2,Totalt!$B$1:$AQ$1,0),FALSE),"")</f>
        <v>0</v>
      </c>
      <c r="D153" s="312">
        <f>IFERROR(VLOOKUP($B153,Totalt!$B$1:$AQ$554,MATCH(D$2,Totalt!$B$1:$AQ$1,0),FALSE),"")</f>
        <v>0.6</v>
      </c>
      <c r="E153" s="312">
        <f>IFERROR(VLOOKUP($B153,Totalt!$B$1:$AQ$554,MATCH(E$2,Totalt!$B$1:$AQ$1,0),FALSE),"")</f>
        <v>0</v>
      </c>
      <c r="F153" s="312">
        <f>IFERROR(VLOOKUP($B153,Totalt!$B$1:$AQ$554,MATCH(F$2,Totalt!$B$1:$AQ$1,0),FALSE),"")</f>
        <v>0</v>
      </c>
      <c r="G153" s="312">
        <f>IFERROR(VLOOKUP($B153,Totalt!$B$1:$AQ$554,MATCH(G$2,Totalt!$B$1:$AQ$1,0),FALSE),"")</f>
        <v>0</v>
      </c>
      <c r="H153" s="312">
        <f>IFERROR(VLOOKUP($B153,Totalt!$B$1:$AQ$554,MATCH(H$2,Totalt!$B$1:$AQ$1,0),FALSE),"")</f>
        <v>0</v>
      </c>
      <c r="I153" s="312">
        <f>IFERROR(VLOOKUP($B153,Totalt!$B$1:$AQ$554,MATCH(I$2,Totalt!$B$1:$AQ$1,0),FALSE),"")</f>
        <v>0</v>
      </c>
      <c r="J153" s="312">
        <f>IFERROR(VLOOKUP($B153,Totalt!$B$1:$AQ$554,MATCH(J$2,Totalt!$B$1:$AQ$1,0),FALSE),"")</f>
        <v>0</v>
      </c>
      <c r="K153" s="312">
        <f>IFERROR(VLOOKUP($B153,Totalt!$B$1:$AQ$554,MATCH(K$2,Totalt!$B$1:$AQ$1,0),FALSE),"")</f>
        <v>0</v>
      </c>
      <c r="L153" s="312">
        <f>IFERROR(VLOOKUP($B153,Totalt!$B$1:$AQ$554,MATCH(L$2,Totalt!$B$1:$AQ$1,0),FALSE),"")</f>
        <v>0</v>
      </c>
      <c r="M153" s="312">
        <f>IFERROR(VLOOKUP($B153,Totalt!$B$1:$AQ$554,MATCH(M$2,Totalt!$B$1:$AQ$1,0),FALSE),"")</f>
        <v>0</v>
      </c>
      <c r="N153" s="312">
        <f>IFERROR(VLOOKUP($B153,Totalt!$B$1:$AQ$554,MATCH(N$2,Totalt!$B$1:$AQ$1,0),FALSE),"")</f>
        <v>0</v>
      </c>
      <c r="O153" s="312">
        <f>IFERROR(VLOOKUP($B153,Totalt!$B$1:$AQ$554,MATCH(O$2,Totalt!$B$1:$AQ$1,0),FALSE),"")</f>
        <v>0</v>
      </c>
      <c r="P153" s="312">
        <f>IFERROR(VLOOKUP($B153,Totalt!$B$1:$AQ$554,MATCH(P$2,Totalt!$B$1:$AQ$1,0),FALSE),"")</f>
        <v>10.5</v>
      </c>
      <c r="Q153" s="312">
        <f>IFERROR(VLOOKUP($B153,Totalt!$B$1:$AQ$554,MATCH(Q$2,Totalt!$B$1:$AQ$1,0),FALSE),"")</f>
        <v>0</v>
      </c>
      <c r="R153" s="312">
        <f>IFERROR(VLOOKUP($B153,Totalt!$B$1:$AQ$554,MATCH(R$2,Totalt!$B$1:$AQ$1,0),FALSE),"")</f>
        <v>0</v>
      </c>
      <c r="S153" s="312">
        <f>IFERROR(VLOOKUP($B153,Totalt!$B$1:$AQ$554,MATCH(S$2,Totalt!$B$1:$AQ$1,0),FALSE),"")</f>
        <v>0</v>
      </c>
      <c r="T153" s="312">
        <f>IFERROR(VLOOKUP($B153,Totalt!$B$1:$AQ$554,MATCH(T$2,Totalt!$B$1:$AQ$1,0),FALSE),"")</f>
        <v>0</v>
      </c>
      <c r="U153" s="312">
        <f>IFERROR(VLOOKUP($B153,Totalt!$B$1:$AQ$554,MATCH(U$2,Totalt!$B$1:$AQ$1,0),FALSE),"")</f>
        <v>0</v>
      </c>
      <c r="V153" s="312">
        <f>IFERROR(VLOOKUP($B153,Totalt!$B$1:$AQ$554,MATCH(V$2,Totalt!$B$1:$AQ$1,0),FALSE),"")</f>
        <v>0</v>
      </c>
      <c r="W153" s="312">
        <f>IFERROR(VLOOKUP($B153,Totalt!$B$1:$AQ$554,MATCH(W$2,Totalt!$B$1:$AQ$1,0),FALSE),"")</f>
        <v>0</v>
      </c>
      <c r="X153" s="312">
        <f>IFERROR(VLOOKUP($B153,Totalt!$B$1:$AQ$554,MATCH(X$2,Totalt!$B$1:$AQ$1,0),FALSE),"")</f>
        <v>0</v>
      </c>
      <c r="Y153" s="312">
        <f>IFERROR(VLOOKUP($B153,Totalt!$B$1:$AQ$554,MATCH(Y$2,Totalt!$B$1:$AQ$1,0),FALSE),"")</f>
        <v>0</v>
      </c>
      <c r="Z153" s="312">
        <f>IFERROR(VLOOKUP($B153,Totalt!$B$1:$AQ$554,MATCH(Z$2,Totalt!$B$1:$AQ$1,0),FALSE),"")</f>
        <v>0</v>
      </c>
      <c r="AA153" s="312">
        <f>IFERROR(VLOOKUP($B153,Totalt!$B$1:$AQ$554,MATCH(AA$2,Totalt!$B$1:$AQ$1,0),FALSE),"")</f>
        <v>0</v>
      </c>
      <c r="AB153" s="312">
        <f>IFERROR(VLOOKUP($B153,Totalt!$B$1:$AQ$554,MATCH(AB$2,Totalt!$B$1:$AQ$1,0),FALSE),"")</f>
        <v>0</v>
      </c>
      <c r="AC153" s="312">
        <f>IFERROR(VLOOKUP($B153,Totalt!$B$1:$AQ$554,MATCH(AC$2,Totalt!$B$1:$AQ$1,0),FALSE),"")</f>
        <v>1.8</v>
      </c>
      <c r="AD153" s="312">
        <f>IFERROR(VLOOKUP($B153,Totalt!$B$1:$AQ$554,MATCH(AD$2,Totalt!$B$1:$AQ$1,0),FALSE),"")</f>
        <v>0</v>
      </c>
      <c r="AE153" s="312">
        <f>IFERROR(VLOOKUP($B153,Totalt!$B$1:$AQ$554,MATCH(AE$2,Totalt!$B$1:$AQ$1,0),FALSE),"")</f>
        <v>0</v>
      </c>
      <c r="AF153" s="312">
        <f>IFERROR(VLOOKUP($B153,Totalt!$B$1:$AQ$554,MATCH(AF$2,Totalt!$B$1:$AQ$1,0),FALSE),"")</f>
        <v>0.315</v>
      </c>
      <c r="AG153" s="312">
        <f>IFERROR(VLOOKUP($B153,Totalt!$B$1:$AQ$554,MATCH(AG$2,Totalt!$B$1:$AQ$1,0),FALSE),"")</f>
        <v>0</v>
      </c>
      <c r="AI153" s="245">
        <f t="shared" si="15"/>
        <v>13.215</v>
      </c>
      <c r="AJ153" s="246">
        <f>IF(ISERROR(1/VLOOKUP($B153,Leveranser!$B$1:$S$500,MATCH("såld värme (gwh)",Leveranser!$B$1:$S$1,0),FALSE)),"",VLOOKUP($B153,Leveranser!$B$1:$S$500,MATCH("såld värme (gwh)",Leveranser!$B$1:$S$1,0),FALSE))</f>
        <v>10.6</v>
      </c>
      <c r="AK153" t="str">
        <f>IFERROR(IF(VLOOKUP($B153,Totalt!$B$1:$AQ$554,MATCH(AK$2,Totalt!$B$1:$AQ$1,0),FALSE)="","",VLOOKUP($B153,Totalt!$B$1:$AQ$554,MATCH(AK$2,Totalt!$B$1:$AQ$1,0),FALSE)),"")</f>
        <v/>
      </c>
      <c r="AM153" s="247" t="str">
        <f>IF(B153&lt;&gt;"",IF(VLOOKUP($B153,Totalt!$B$1:$AQ$554,MATCH("Kvalitetsgranskad:",Totalt!$B$1:$AQ$1,0),FALSE)="ja",VLOOKUP($B153,Miljö!$B$1:$AG$479,MATCH(AM$2,Miljö!$B$1:$AK$1,0),FALSE),""),"")</f>
        <v>Ja</v>
      </c>
      <c r="AN153" s="247" t="str">
        <f>IF(AM153="ja",VLOOKUP($B153,Miljö!$B$1:$J$479,MATCH("Typ av ursprungsspecificerad el   (Om inget värde anges används Nordisk residualmix, se inforuta) ()",Miljö!$B$1:$J$1,0),FALSE),IF(AM153="nej","Nordisk residualel",""))</f>
        <v>'Vattenkraft'</v>
      </c>
      <c r="AO153" s="247">
        <f>IF(AM153="","",VLOOKUP($B153,Miljö!$B$1:$J$479,MATCH("Fossilandel för ursprungspecificerad el ()",Miljö!$B$1:$J$1,0),FALSE))</f>
        <v>0</v>
      </c>
      <c r="AP153" s="247">
        <f>IF(AM153="","",IFERROR(VLOOKUP($B153,Miljö!$B$1:$J$479,MATCH("Kärnkraftsandel för ursprungsspecificerad el ()",Miljö!$B$1:$J$1,0),FALSE)/1,0))</f>
        <v>0</v>
      </c>
      <c r="AQ153" s="247">
        <f t="shared" si="16"/>
        <v>1</v>
      </c>
      <c r="AR153" s="52"/>
      <c r="AS153" s="247" t="str">
        <f t="shared" si="12"/>
        <v>Nej</v>
      </c>
      <c r="AT153" s="247" t="str">
        <f>IF(AS153="ja",VLOOKUP($B153,Miljö!$B$1:$O$500,MATCH("Fossil andel i procent (%)",Miljö!$B$1:$O$1,0),FALSE)/100,"")</f>
        <v/>
      </c>
      <c r="AU153" s="52"/>
      <c r="AV153" s="247" t="str">
        <f t="shared" si="13"/>
        <v>Nej</v>
      </c>
      <c r="AW153" s="247" t="str">
        <f>IF(AV153="ja",VLOOKUP($B153,'Egen hetvattenprod'!$B$1:$AO$500,MATCH("Värmekälla till värmepumpar ()",'Egen hetvattenprod'!$B$1:$AO$1,0),FALSE),"")</f>
        <v/>
      </c>
      <c r="AY153" s="244" t="str">
        <f t="shared" si="14"/>
        <v>Ja</v>
      </c>
      <c r="AZ153" s="283">
        <f>IF($AY153="ja",(VLOOKUP($B153,'Egen hetvattenprod'!$B$1:$BX$550,MATCH(AZ$2,'Egen hetvattenprod'!$B$1:$BX$1,0),FALSE)+VLOOKUP($B153,Kraftvärmeprod!$B$1:$BX$550,MATCH(AZ$2,Kraftvärmeprod!$B$1:$BX$1,0),FALSE))/$AC153,"")</f>
        <v>1</v>
      </c>
      <c r="BA153" s="283">
        <f>IF($AY153="ja",(VLOOKUP($B153,'Egen hetvattenprod'!$B$1:$BX$550,MATCH(BA$2,'Egen hetvattenprod'!$B$1:$BX$1,0),FALSE)+VLOOKUP($B153,Kraftvärmeprod!$B$1:$BX$550,MATCH(BA$2,Kraftvärmeprod!$B$1:$BX$1,0),FALSE))/$AC153,"")</f>
        <v>0</v>
      </c>
      <c r="BB153" s="283">
        <f>IF($AY153="ja",(VLOOKUP($B153,'Egen hetvattenprod'!$B$1:$BX$550,MATCH(BB$2,'Egen hetvattenprod'!$B$1:$BX$1,0),FALSE)+VLOOKUP($B153,Kraftvärmeprod!$B$1:$BX$550,MATCH(BB$2,Kraftvärmeprod!$B$1:$BX$1,0),FALSE))/$AC153,"")</f>
        <v>0</v>
      </c>
      <c r="BC153" s="283">
        <f>IF($AY153="ja",(VLOOKUP($B153,'Egen hetvattenprod'!$B$1:$BX$550,MATCH(BC$2,'Egen hetvattenprod'!$B$1:$BX$1,0),FALSE)+VLOOKUP($B153,Kraftvärmeprod!$B$1:$BX$550,MATCH(BC$2,Kraftvärmeprod!$B$1:$BX$1,0),FALSE))/$AC153,"")</f>
        <v>0</v>
      </c>
      <c r="BD153" s="283">
        <f>IF($AY153="ja",(VLOOKUP($B153,'Egen hetvattenprod'!$B$1:$BX$550,MATCH(BD$2,'Egen hetvattenprod'!$B$1:$BX$1,0),FALSE)+VLOOKUP($B153,Kraftvärmeprod!$B$1:$BX$550,MATCH(BD$2,Kraftvärmeprod!$B$1:$BX$1,0),FALSE))/$AC153,"")</f>
        <v>0</v>
      </c>
      <c r="BF153" s="244" t="str">
        <f t="shared" si="17"/>
        <v>Nej</v>
      </c>
      <c r="BG153" s="283" t="str">
        <f>IF($BF153="ja",VLOOKUP($B153,'Egen hetvattenprod'!$B$1:$BX$550,MATCH("Andelen klimatgaser med fossilt ursprung för avfall ()",'Egen hetvattenprod'!$B$1:$BX$1,0),FALSE),"")</f>
        <v/>
      </c>
      <c r="BH153" s="283" t="str">
        <f>IF($BF153="ja",VLOOKUP($B153,Kraftvärmeprod!$B$1:$BX$550,MATCH("Andelen klimatgaser med fossilt ursprung för avfall ()",Kraftvärmeprod!$B$1:$BX$1,0),FALSE),"")</f>
        <v/>
      </c>
      <c r="BI153" s="307" t="str">
        <f>IF($BF153="ja",VLOOKUP($B153,'Egen hetvattenprod'!$B$1:$BX$550,MATCH("Avfall (GWh)",'Egen hetvattenprod'!$B$1:$BX$1,0),FALSE),"")</f>
        <v/>
      </c>
      <c r="BJ153" s="307" t="str">
        <f>IF($BF153="ja",VLOOKUP($B153,'Slutlig allokering kvv'!$B$1:$BX$550,MATCH("Avfall (GWh)",'Slutlig allokering kvv'!$B$1:$BX$1,0),FALSE),"")</f>
        <v/>
      </c>
      <c r="BK153" s="307" t="str">
        <f>IF($BF153="ja",VLOOKUP($B153,'Köpt hetvatten'!$B$1:$BX$550,MATCH("Avfall i köpt hetvatten",'Köpt hetvatten'!$B$1:$BX$1,0),FALSE),"")</f>
        <v/>
      </c>
      <c r="BL153" s="307" t="str">
        <f>IF($BF153="ja",VLOOKUP($B153,'Egen hetvattenprod'!$B$1:$BX$550,MATCH("Värde enligt ovan. (%)",'Egen hetvattenprod'!$B$1:$BX$1,0),FALSE),"")</f>
        <v/>
      </c>
      <c r="BM153" s="307" t="str">
        <f>IF($BF153="ja",VLOOKUP($B153,Kraftvärmeprod!$B$1:$BX$550,MATCH("Värde enligt ovan. (%)",Kraftvärmeprod!$B$1:$BX$1,0),FALSE),"")</f>
        <v/>
      </c>
      <c r="BN153" s="307"/>
      <c r="BO153" s="307"/>
      <c r="BP153" s="307"/>
      <c r="BQ153" s="307" t="str">
        <f>IF($BF153="ja",VLOOKUP($B153,'Egen hetvattenprod'!$B$1:$BX$550,MATCH("Tillförd olja (fossil) vid avfallsförbränning (GWh)",'Egen hetvattenprod'!$B$1:$BX$1,0),FALSE),"")</f>
        <v/>
      </c>
      <c r="BR153" s="307" t="str">
        <f>IF($BF153="ja",VLOOKUP($B153,Kraftvärmeprod!$B$1:$BX$550,MATCH("Tillförd olja (fossil) vid avfallsförbränning (GWh)",Kraftvärmeprod!$B$1:$BX$1,0),FALSE),"")</f>
        <v/>
      </c>
    </row>
    <row r="154" spans="1:70" x14ac:dyDescent="0.25">
      <c r="A154" s="2" t="str">
        <f>'Miljövärden för publ företag'!B156</f>
        <v>Ljusdal Energi AB</v>
      </c>
      <c r="B154" s="2" t="str">
        <f>'Miljövärden för publ företag'!C156</f>
        <v>Ljusdal</v>
      </c>
      <c r="C154" s="312">
        <f>IFERROR(VLOOKUP($B154,Totalt!$B$1:$AQ$554,MATCH(C$2,Totalt!$B$1:$AQ$1,0),FALSE),"")</f>
        <v>0</v>
      </c>
      <c r="D154" s="312">
        <f>IFERROR(VLOOKUP($B154,Totalt!$B$1:$AQ$554,MATCH(D$2,Totalt!$B$1:$AQ$1,0),FALSE),"")</f>
        <v>0</v>
      </c>
      <c r="E154" s="312">
        <f>IFERROR(VLOOKUP($B154,Totalt!$B$1:$AQ$554,MATCH(E$2,Totalt!$B$1:$AQ$1,0),FALSE),"")</f>
        <v>0</v>
      </c>
      <c r="F154" s="312">
        <f>IFERROR(VLOOKUP($B154,Totalt!$B$1:$AQ$554,MATCH(F$2,Totalt!$B$1:$AQ$1,0),FALSE),"")</f>
        <v>0</v>
      </c>
      <c r="G154" s="312">
        <f>IFERROR(VLOOKUP($B154,Totalt!$B$1:$AQ$554,MATCH(G$2,Totalt!$B$1:$AQ$1,0),FALSE),"")</f>
        <v>0</v>
      </c>
      <c r="H154" s="312">
        <f>IFERROR(VLOOKUP($B154,Totalt!$B$1:$AQ$554,MATCH(H$2,Totalt!$B$1:$AQ$1,0),FALSE),"")</f>
        <v>0</v>
      </c>
      <c r="I154" s="312">
        <f>IFERROR(VLOOKUP($B154,Totalt!$B$1:$AQ$554,MATCH(I$2,Totalt!$B$1:$AQ$1,0),FALSE),"")</f>
        <v>0</v>
      </c>
      <c r="J154" s="312">
        <f>IFERROR(VLOOKUP($B154,Totalt!$B$1:$AQ$554,MATCH(J$2,Totalt!$B$1:$AQ$1,0),FALSE),"")</f>
        <v>0</v>
      </c>
      <c r="K154" s="312">
        <f>IFERROR(VLOOKUP($B154,Totalt!$B$1:$AQ$554,MATCH(K$2,Totalt!$B$1:$AQ$1,0),FALSE),"")</f>
        <v>0</v>
      </c>
      <c r="L154" s="312">
        <f>IFERROR(VLOOKUP($B154,Totalt!$B$1:$AQ$554,MATCH(L$2,Totalt!$B$1:$AQ$1,0),FALSE),"")</f>
        <v>0</v>
      </c>
      <c r="M154" s="312">
        <f>IFERROR(VLOOKUP($B154,Totalt!$B$1:$AQ$554,MATCH(M$2,Totalt!$B$1:$AQ$1,0),FALSE),"")</f>
        <v>10</v>
      </c>
      <c r="N154" s="312">
        <f>IFERROR(VLOOKUP($B154,Totalt!$B$1:$AQ$554,MATCH(N$2,Totalt!$B$1:$AQ$1,0),FALSE),"")</f>
        <v>60</v>
      </c>
      <c r="O154" s="312">
        <f>IFERROR(VLOOKUP($B154,Totalt!$B$1:$AQ$554,MATCH(O$2,Totalt!$B$1:$AQ$1,0),FALSE),"")</f>
        <v>0</v>
      </c>
      <c r="P154" s="312">
        <f>IFERROR(VLOOKUP($B154,Totalt!$B$1:$AQ$554,MATCH(P$2,Totalt!$B$1:$AQ$1,0),FALSE),"")</f>
        <v>0</v>
      </c>
      <c r="Q154" s="312">
        <f>IFERROR(VLOOKUP($B154,Totalt!$B$1:$AQ$554,MATCH(Q$2,Totalt!$B$1:$AQ$1,0),FALSE),"")</f>
        <v>0</v>
      </c>
      <c r="R154" s="312">
        <f>IFERROR(VLOOKUP($B154,Totalt!$B$1:$AQ$554,MATCH(R$2,Totalt!$B$1:$AQ$1,0),FALSE),"")</f>
        <v>0</v>
      </c>
      <c r="S154" s="312">
        <f>IFERROR(VLOOKUP($B154,Totalt!$B$1:$AQ$554,MATCH(S$2,Totalt!$B$1:$AQ$1,0),FALSE),"")</f>
        <v>0</v>
      </c>
      <c r="T154" s="312">
        <f>IFERROR(VLOOKUP($B154,Totalt!$B$1:$AQ$554,MATCH(T$2,Totalt!$B$1:$AQ$1,0),FALSE),"")</f>
        <v>0</v>
      </c>
      <c r="U154" s="312">
        <f>IFERROR(VLOOKUP($B154,Totalt!$B$1:$AQ$554,MATCH(U$2,Totalt!$B$1:$AQ$1,0),FALSE),"")</f>
        <v>0</v>
      </c>
      <c r="V154" s="312">
        <f>IFERROR(VLOOKUP($B154,Totalt!$B$1:$AQ$554,MATCH(V$2,Totalt!$B$1:$AQ$1,0),FALSE),"")</f>
        <v>0</v>
      </c>
      <c r="W154" s="312">
        <f>IFERROR(VLOOKUP($B154,Totalt!$B$1:$AQ$554,MATCH(W$2,Totalt!$B$1:$AQ$1,0),FALSE),"")</f>
        <v>0</v>
      </c>
      <c r="X154" s="312">
        <f>IFERROR(VLOOKUP($B154,Totalt!$B$1:$AQ$554,MATCH(X$2,Totalt!$B$1:$AQ$1,0),FALSE),"")</f>
        <v>0</v>
      </c>
      <c r="Y154" s="312">
        <f>IFERROR(VLOOKUP($B154,Totalt!$B$1:$AQ$554,MATCH(Y$2,Totalt!$B$1:$AQ$1,0),FALSE),"")</f>
        <v>0</v>
      </c>
      <c r="Z154" s="312">
        <f>IFERROR(VLOOKUP($B154,Totalt!$B$1:$AQ$554,MATCH(Z$2,Totalt!$B$1:$AQ$1,0),FALSE),"")</f>
        <v>0</v>
      </c>
      <c r="AA154" s="312">
        <f>IFERROR(VLOOKUP($B154,Totalt!$B$1:$AQ$554,MATCH(AA$2,Totalt!$B$1:$AQ$1,0),FALSE),"")</f>
        <v>0</v>
      </c>
      <c r="AB154" s="312">
        <f>IFERROR(VLOOKUP($B154,Totalt!$B$1:$AQ$554,MATCH(AB$2,Totalt!$B$1:$AQ$1,0),FALSE),"")</f>
        <v>0</v>
      </c>
      <c r="AC154" s="312">
        <f>IFERROR(VLOOKUP($B154,Totalt!$B$1:$AQ$554,MATCH(AC$2,Totalt!$B$1:$AQ$1,0),FALSE),"")</f>
        <v>12.2</v>
      </c>
      <c r="AD154" s="312">
        <f>IFERROR(VLOOKUP($B154,Totalt!$B$1:$AQ$554,MATCH(AD$2,Totalt!$B$1:$AQ$1,0),FALSE),"")</f>
        <v>0</v>
      </c>
      <c r="AE154" s="312">
        <f>IFERROR(VLOOKUP($B154,Totalt!$B$1:$AQ$554,MATCH(AE$2,Totalt!$B$1:$AQ$1,0),FALSE),"")</f>
        <v>0</v>
      </c>
      <c r="AF154" s="312">
        <f>IFERROR(VLOOKUP($B154,Totalt!$B$1:$AQ$554,MATCH(AF$2,Totalt!$B$1:$AQ$1,0),FALSE),"")</f>
        <v>2.4</v>
      </c>
      <c r="AG154" s="312">
        <f>IFERROR(VLOOKUP($B154,Totalt!$B$1:$AQ$554,MATCH(AG$2,Totalt!$B$1:$AQ$1,0),FALSE),"")</f>
        <v>0</v>
      </c>
      <c r="AI154" s="245">
        <f t="shared" si="15"/>
        <v>84.600000000000009</v>
      </c>
      <c r="AJ154" s="246">
        <f>IF(ISERROR(1/VLOOKUP($B154,Leveranser!$B$1:$S$500,MATCH("såld värme (gwh)",Leveranser!$B$1:$S$1,0),FALSE)),"",VLOOKUP($B154,Leveranser!$B$1:$S$500,MATCH("såld värme (gwh)",Leveranser!$B$1:$S$1,0),FALSE))</f>
        <v>64</v>
      </c>
      <c r="AK154" t="str">
        <f>IFERROR(IF(VLOOKUP($B154,Totalt!$B$1:$AQ$554,MATCH(AK$2,Totalt!$B$1:$AQ$1,0),FALSE)="","",VLOOKUP($B154,Totalt!$B$1:$AQ$554,MATCH(AK$2,Totalt!$B$1:$AQ$1,0),FALSE)),"")</f>
        <v/>
      </c>
      <c r="AM154" s="247" t="str">
        <f>IF(B154&lt;&gt;"",IF(VLOOKUP($B154,Totalt!$B$1:$AQ$554,MATCH("Kvalitetsgranskad:",Totalt!$B$1:$AQ$1,0),FALSE)="ja",VLOOKUP($B154,Miljö!$B$1:$AG$479,MATCH(AM$2,Miljö!$B$1:$AK$1,0),FALSE),""),"")</f>
        <v>Ja</v>
      </c>
      <c r="AN154" s="247" t="str">
        <f>IF(AM154="ja",VLOOKUP($B154,Miljö!$B$1:$J$479,MATCH("Typ av ursprungsspecificerad el   (Om inget värde anges används Nordisk residualmix, se inforuta) ()",Miljö!$B$1:$J$1,0),FALSE),IF(AM154="nej","Nordisk residualel",""))</f>
        <v>'vattenkraft'</v>
      </c>
      <c r="AO154" s="247">
        <f>IF(AM154="","",VLOOKUP($B154,Miljö!$B$1:$J$479,MATCH("Fossilandel för ursprungspecificerad el ()",Miljö!$B$1:$J$1,0),FALSE))</f>
        <v>0</v>
      </c>
      <c r="AP154" s="247">
        <f>IF(AM154="","",IFERROR(VLOOKUP($B154,Miljö!$B$1:$J$479,MATCH("Kärnkraftsandel för ursprungsspecificerad el ()",Miljö!$B$1:$J$1,0),FALSE)/1,0))</f>
        <v>0</v>
      </c>
      <c r="AQ154" s="247">
        <f t="shared" si="16"/>
        <v>1</v>
      </c>
      <c r="AR154" s="52"/>
      <c r="AS154" s="247" t="str">
        <f t="shared" si="12"/>
        <v>Nej</v>
      </c>
      <c r="AT154" s="247" t="str">
        <f>IF(AS154="ja",VLOOKUP($B154,Miljö!$B$1:$O$500,MATCH("Fossil andel i procent (%)",Miljö!$B$1:$O$1,0),FALSE)/100,"")</f>
        <v/>
      </c>
      <c r="AU154" s="52"/>
      <c r="AV154" s="247" t="str">
        <f t="shared" si="13"/>
        <v>Nej</v>
      </c>
      <c r="AW154" s="247" t="str">
        <f>IF(AV154="ja",VLOOKUP($B154,'Egen hetvattenprod'!$B$1:$AO$500,MATCH("Värmekälla till värmepumpar ()",'Egen hetvattenprod'!$B$1:$AO$1,0),FALSE),"")</f>
        <v/>
      </c>
      <c r="AY154" s="244" t="str">
        <f t="shared" si="14"/>
        <v>Ja</v>
      </c>
      <c r="AZ154" s="283">
        <f>IF($AY154="ja",(VLOOKUP($B154,'Egen hetvattenprod'!$B$1:$BX$550,MATCH(AZ$2,'Egen hetvattenprod'!$B$1:$BX$1,0),FALSE)+VLOOKUP($B154,Kraftvärmeprod!$B$1:$BX$550,MATCH(AZ$2,Kraftvärmeprod!$B$1:$BX$1,0),FALSE))/$AC154,"")</f>
        <v>1</v>
      </c>
      <c r="BA154" s="283">
        <f>IF($AY154="ja",(VLOOKUP($B154,'Egen hetvattenprod'!$B$1:$BX$550,MATCH(BA$2,'Egen hetvattenprod'!$B$1:$BX$1,0),FALSE)+VLOOKUP($B154,Kraftvärmeprod!$B$1:$BX$550,MATCH(BA$2,Kraftvärmeprod!$B$1:$BX$1,0),FALSE))/$AC154,"")</f>
        <v>0</v>
      </c>
      <c r="BB154" s="283">
        <f>IF($AY154="ja",(VLOOKUP($B154,'Egen hetvattenprod'!$B$1:$BX$550,MATCH(BB$2,'Egen hetvattenprod'!$B$1:$BX$1,0),FALSE)+VLOOKUP($B154,Kraftvärmeprod!$B$1:$BX$550,MATCH(BB$2,Kraftvärmeprod!$B$1:$BX$1,0),FALSE))/$AC154,"")</f>
        <v>0</v>
      </c>
      <c r="BC154" s="283">
        <f>IF($AY154="ja",(VLOOKUP($B154,'Egen hetvattenprod'!$B$1:$BX$550,MATCH(BC$2,'Egen hetvattenprod'!$B$1:$BX$1,0),FALSE)+VLOOKUP($B154,Kraftvärmeprod!$B$1:$BX$550,MATCH(BC$2,Kraftvärmeprod!$B$1:$BX$1,0),FALSE))/$AC154,"")</f>
        <v>0</v>
      </c>
      <c r="BD154" s="283">
        <f>IF($AY154="ja",(VLOOKUP($B154,'Egen hetvattenprod'!$B$1:$BX$550,MATCH(BD$2,'Egen hetvattenprod'!$B$1:$BX$1,0),FALSE)+VLOOKUP($B154,Kraftvärmeprod!$B$1:$BX$550,MATCH(BD$2,Kraftvärmeprod!$B$1:$BX$1,0),FALSE))/$AC154,"")</f>
        <v>0</v>
      </c>
      <c r="BF154" s="244" t="str">
        <f t="shared" si="17"/>
        <v>Nej</v>
      </c>
      <c r="BG154" s="283" t="str">
        <f>IF($BF154="ja",VLOOKUP($B154,'Egen hetvattenprod'!$B$1:$BX$550,MATCH("Andelen klimatgaser med fossilt ursprung för avfall ()",'Egen hetvattenprod'!$B$1:$BX$1,0),FALSE),"")</f>
        <v/>
      </c>
      <c r="BH154" s="283" t="str">
        <f>IF($BF154="ja",VLOOKUP($B154,Kraftvärmeprod!$B$1:$BX$550,MATCH("Andelen klimatgaser med fossilt ursprung för avfall ()",Kraftvärmeprod!$B$1:$BX$1,0),FALSE),"")</f>
        <v/>
      </c>
      <c r="BI154" s="307" t="str">
        <f>IF($BF154="ja",VLOOKUP($B154,'Egen hetvattenprod'!$B$1:$BX$550,MATCH("Avfall (GWh)",'Egen hetvattenprod'!$B$1:$BX$1,0),FALSE),"")</f>
        <v/>
      </c>
      <c r="BJ154" s="307" t="str">
        <f>IF($BF154="ja",VLOOKUP($B154,'Slutlig allokering kvv'!$B$1:$BX$550,MATCH("Avfall (GWh)",'Slutlig allokering kvv'!$B$1:$BX$1,0),FALSE),"")</f>
        <v/>
      </c>
      <c r="BK154" s="307" t="str">
        <f>IF($BF154="ja",VLOOKUP($B154,'Köpt hetvatten'!$B$1:$BX$550,MATCH("Avfall i köpt hetvatten",'Köpt hetvatten'!$B$1:$BX$1,0),FALSE),"")</f>
        <v/>
      </c>
      <c r="BL154" s="307" t="str">
        <f>IF($BF154="ja",VLOOKUP($B154,'Egen hetvattenprod'!$B$1:$BX$550,MATCH("Värde enligt ovan. (%)",'Egen hetvattenprod'!$B$1:$BX$1,0),FALSE),"")</f>
        <v/>
      </c>
      <c r="BM154" s="307" t="str">
        <f>IF($BF154="ja",VLOOKUP($B154,Kraftvärmeprod!$B$1:$BX$550,MATCH("Värde enligt ovan. (%)",Kraftvärmeprod!$B$1:$BX$1,0),FALSE),"")</f>
        <v/>
      </c>
      <c r="BN154" s="307"/>
      <c r="BO154" s="307"/>
      <c r="BP154" s="307"/>
      <c r="BQ154" s="307" t="str">
        <f>IF($BF154="ja",VLOOKUP($B154,'Egen hetvattenprod'!$B$1:$BX$550,MATCH("Tillförd olja (fossil) vid avfallsförbränning (GWh)",'Egen hetvattenprod'!$B$1:$BX$1,0),FALSE),"")</f>
        <v/>
      </c>
      <c r="BR154" s="307" t="str">
        <f>IF($BF154="ja",VLOOKUP($B154,Kraftvärmeprod!$B$1:$BX$550,MATCH("Tillförd olja (fossil) vid avfallsförbränning (GWh)",Kraftvärmeprod!$B$1:$BX$1,0),FALSE),"")</f>
        <v/>
      </c>
    </row>
    <row r="155" spans="1:70" x14ac:dyDescent="0.25">
      <c r="A155" s="2" t="str">
        <f>'Miljövärden för publ företag'!B157</f>
        <v>Luleå Energi AB</v>
      </c>
      <c r="B155" s="2" t="str">
        <f>'Miljövärden för publ företag'!C157</f>
        <v>Luleå</v>
      </c>
      <c r="C155" s="312">
        <f>IFERROR(VLOOKUP($B155,Totalt!$B$1:$AQ$554,MATCH(C$2,Totalt!$B$1:$AQ$1,0),FALSE),"")</f>
        <v>0</v>
      </c>
      <c r="D155" s="312">
        <f>IFERROR(VLOOKUP($B155,Totalt!$B$1:$AQ$554,MATCH(D$2,Totalt!$B$1:$AQ$1,0),FALSE),"")</f>
        <v>0.03</v>
      </c>
      <c r="E155" s="312">
        <f>IFERROR(VLOOKUP($B155,Totalt!$B$1:$AQ$554,MATCH(E$2,Totalt!$B$1:$AQ$1,0),FALSE),"")</f>
        <v>0</v>
      </c>
      <c r="F155" s="312">
        <f>IFERROR(VLOOKUP($B155,Totalt!$B$1:$AQ$554,MATCH(F$2,Totalt!$B$1:$AQ$1,0),FALSE),"")</f>
        <v>24.2</v>
      </c>
      <c r="G155" s="312">
        <f>IFERROR(VLOOKUP($B155,Totalt!$B$1:$AQ$554,MATCH(G$2,Totalt!$B$1:$AQ$1,0),FALSE),"")</f>
        <v>0</v>
      </c>
      <c r="H155" s="312">
        <f>IFERROR(VLOOKUP($B155,Totalt!$B$1:$AQ$554,MATCH(H$2,Totalt!$B$1:$AQ$1,0),FALSE),"")</f>
        <v>0</v>
      </c>
      <c r="I155" s="312">
        <f>IFERROR(VLOOKUP($B155,Totalt!$B$1:$AQ$554,MATCH(I$2,Totalt!$B$1:$AQ$1,0),FALSE),"")</f>
        <v>0</v>
      </c>
      <c r="J155" s="312">
        <f>IFERROR(VLOOKUP($B155,Totalt!$B$1:$AQ$554,MATCH(J$2,Totalt!$B$1:$AQ$1,0),FALSE),"")</f>
        <v>0</v>
      </c>
      <c r="K155" s="312">
        <f>IFERROR(VLOOKUP($B155,Totalt!$B$1:$AQ$554,MATCH(K$2,Totalt!$B$1:$AQ$1,0),FALSE),"")</f>
        <v>794.7</v>
      </c>
      <c r="L155" s="312">
        <f>IFERROR(VLOOKUP($B155,Totalt!$B$1:$AQ$554,MATCH(L$2,Totalt!$B$1:$AQ$1,0),FALSE),"")</f>
        <v>0</v>
      </c>
      <c r="M155" s="312">
        <f>IFERROR(VLOOKUP($B155,Totalt!$B$1:$AQ$554,MATCH(M$2,Totalt!$B$1:$AQ$1,0),FALSE),"")</f>
        <v>0</v>
      </c>
      <c r="N155" s="312">
        <f>IFERROR(VLOOKUP($B155,Totalt!$B$1:$AQ$554,MATCH(N$2,Totalt!$B$1:$AQ$1,0),FALSE),"")</f>
        <v>0</v>
      </c>
      <c r="O155" s="312">
        <f>IFERROR(VLOOKUP($B155,Totalt!$B$1:$AQ$554,MATCH(O$2,Totalt!$B$1:$AQ$1,0),FALSE),"")</f>
        <v>0</v>
      </c>
      <c r="P155" s="312">
        <f>IFERROR(VLOOKUP($B155,Totalt!$B$1:$AQ$554,MATCH(P$2,Totalt!$B$1:$AQ$1,0),FALSE),"")</f>
        <v>0</v>
      </c>
      <c r="Q155" s="312">
        <f>IFERROR(VLOOKUP($B155,Totalt!$B$1:$AQ$554,MATCH(Q$2,Totalt!$B$1:$AQ$1,0),FALSE),"")</f>
        <v>0</v>
      </c>
      <c r="R155" s="312">
        <f>IFERROR(VLOOKUP($B155,Totalt!$B$1:$AQ$554,MATCH(R$2,Totalt!$B$1:$AQ$1,0),FALSE),"")</f>
        <v>17.399999999999999</v>
      </c>
      <c r="S155" s="312">
        <f>IFERROR(VLOOKUP($B155,Totalt!$B$1:$AQ$554,MATCH(S$2,Totalt!$B$1:$AQ$1,0),FALSE),"")</f>
        <v>0</v>
      </c>
      <c r="T155" s="312">
        <f>IFERROR(VLOOKUP($B155,Totalt!$B$1:$AQ$554,MATCH(T$2,Totalt!$B$1:$AQ$1,0),FALSE),"")</f>
        <v>0</v>
      </c>
      <c r="U155" s="312">
        <f>IFERROR(VLOOKUP($B155,Totalt!$B$1:$AQ$554,MATCH(U$2,Totalt!$B$1:$AQ$1,0),FALSE),"")</f>
        <v>0</v>
      </c>
      <c r="V155" s="312">
        <f>IFERROR(VLOOKUP($B155,Totalt!$B$1:$AQ$554,MATCH(V$2,Totalt!$B$1:$AQ$1,0),FALSE),"")</f>
        <v>0</v>
      </c>
      <c r="W155" s="312">
        <f>IFERROR(VLOOKUP($B155,Totalt!$B$1:$AQ$554,MATCH(W$2,Totalt!$B$1:$AQ$1,0),FALSE),"")</f>
        <v>0</v>
      </c>
      <c r="X155" s="312">
        <f>IFERROR(VLOOKUP($B155,Totalt!$B$1:$AQ$554,MATCH(X$2,Totalt!$B$1:$AQ$1,0),FALSE),"")</f>
        <v>0</v>
      </c>
      <c r="Y155" s="312">
        <f>IFERROR(VLOOKUP($B155,Totalt!$B$1:$AQ$554,MATCH(Y$2,Totalt!$B$1:$AQ$1,0),FALSE),"")</f>
        <v>0</v>
      </c>
      <c r="Z155" s="312">
        <f>IFERROR(VLOOKUP($B155,Totalt!$B$1:$AQ$554,MATCH(Z$2,Totalt!$B$1:$AQ$1,0),FALSE),"")</f>
        <v>2.2599999999999998</v>
      </c>
      <c r="AA155" s="312">
        <f>IFERROR(VLOOKUP($B155,Totalt!$B$1:$AQ$554,MATCH(AA$2,Totalt!$B$1:$AQ$1,0),FALSE),"")</f>
        <v>0</v>
      </c>
      <c r="AB155" s="312">
        <f>IFERROR(VLOOKUP($B155,Totalt!$B$1:$AQ$554,MATCH(AB$2,Totalt!$B$1:$AQ$1,0),FALSE),"")</f>
        <v>0</v>
      </c>
      <c r="AC155" s="312">
        <f>IFERROR(VLOOKUP($B155,Totalt!$B$1:$AQ$554,MATCH(AC$2,Totalt!$B$1:$AQ$1,0),FALSE),"")</f>
        <v>0</v>
      </c>
      <c r="AD155" s="312">
        <f>IFERROR(VLOOKUP($B155,Totalt!$B$1:$AQ$554,MATCH(AD$2,Totalt!$B$1:$AQ$1,0),FALSE),"")</f>
        <v>0</v>
      </c>
      <c r="AE155" s="312">
        <f>IFERROR(VLOOKUP($B155,Totalt!$B$1:$AQ$554,MATCH(AE$2,Totalt!$B$1:$AQ$1,0),FALSE),"")</f>
        <v>0</v>
      </c>
      <c r="AF155" s="312">
        <f>IFERROR(VLOOKUP($B155,Totalt!$B$1:$AQ$554,MATCH(AF$2,Totalt!$B$1:$AQ$1,0),FALSE),"")</f>
        <v>20.9</v>
      </c>
      <c r="AG155" s="312">
        <f>IFERROR(VLOOKUP($B155,Totalt!$B$1:$AQ$554,MATCH(AG$2,Totalt!$B$1:$AQ$1,0),FALSE),"")</f>
        <v>0</v>
      </c>
      <c r="AI155" s="245">
        <f t="shared" si="15"/>
        <v>859.49</v>
      </c>
      <c r="AJ155" s="246">
        <f>IF(ISERROR(1/VLOOKUP($B155,Leveranser!$B$1:$S$500,MATCH("såld värme (gwh)",Leveranser!$B$1:$S$1,0),FALSE)),"",VLOOKUP($B155,Leveranser!$B$1:$S$500,MATCH("såld värme (gwh)",Leveranser!$B$1:$S$1,0),FALSE))</f>
        <v>774.9</v>
      </c>
      <c r="AK155" t="str">
        <f>IFERROR(IF(VLOOKUP($B155,Totalt!$B$1:$AQ$554,MATCH(AK$2,Totalt!$B$1:$AQ$1,0),FALSE)="","",VLOOKUP($B155,Totalt!$B$1:$AQ$554,MATCH(AK$2,Totalt!$B$1:$AQ$1,0),FALSE)),"")</f>
        <v/>
      </c>
      <c r="AM155" s="247" t="str">
        <f>IF(B155&lt;&gt;"",IF(VLOOKUP($B155,Totalt!$B$1:$AQ$554,MATCH("Kvalitetsgranskad:",Totalt!$B$1:$AQ$1,0),FALSE)="ja",VLOOKUP($B155,Miljö!$B$1:$AG$479,MATCH(AM$2,Miljö!$B$1:$AK$1,0),FALSE),""),"")</f>
        <v>Ja</v>
      </c>
      <c r="AN155" s="247" t="str">
        <f>IF(AM155="ja",VLOOKUP($B155,Miljö!$B$1:$J$479,MATCH("Typ av ursprungsspecificerad el   (Om inget värde anges används Nordisk residualmix, se inforuta) ()",Miljö!$B$1:$J$1,0),FALSE),IF(AM155="nej","Nordisk residualel",""))</f>
        <v>'Vindel+El från KVV'</v>
      </c>
      <c r="AO155" s="247">
        <f>IF(AM155="","",VLOOKUP($B155,Miljö!$B$1:$J$479,MATCH("Fossilandel för ursprungspecificerad el ()",Miljö!$B$1:$J$1,0),FALSE))</f>
        <v>1.5800000000000002E-2</v>
      </c>
      <c r="AP155" s="247">
        <f>IF(AM155="","",IFERROR(VLOOKUP($B155,Miljö!$B$1:$J$479,MATCH("Kärnkraftsandel för ursprungsspecificerad el ()",Miljö!$B$1:$J$1,0),FALSE)/1,0))</f>
        <v>0</v>
      </c>
      <c r="AQ155" s="247">
        <f t="shared" si="16"/>
        <v>0.98419999999999996</v>
      </c>
      <c r="AR155" s="52"/>
      <c r="AS155" s="247" t="str">
        <f t="shared" si="12"/>
        <v>Nej</v>
      </c>
      <c r="AT155" s="247" t="str">
        <f>IF(AS155="ja",VLOOKUP($B155,Miljö!$B$1:$O$500,MATCH("Fossil andel i procent (%)",Miljö!$B$1:$O$1,0),FALSE)/100,"")</f>
        <v/>
      </c>
      <c r="AU155" s="52"/>
      <c r="AV155" s="247" t="str">
        <f t="shared" si="13"/>
        <v>Nej</v>
      </c>
      <c r="AW155" s="247" t="str">
        <f>IF(AV155="ja",VLOOKUP($B155,'Egen hetvattenprod'!$B$1:$AO$500,MATCH("Värmekälla till värmepumpar ()",'Egen hetvattenprod'!$B$1:$AO$1,0),FALSE),"")</f>
        <v/>
      </c>
      <c r="AY155" s="244" t="str">
        <f t="shared" si="14"/>
        <v>Nej</v>
      </c>
      <c r="AZ155" s="283" t="str">
        <f>IF($AY155="ja",(VLOOKUP($B155,'Egen hetvattenprod'!$B$1:$BX$550,MATCH(AZ$2,'Egen hetvattenprod'!$B$1:$BX$1,0),FALSE)+VLOOKUP($B155,Kraftvärmeprod!$B$1:$BX$550,MATCH(AZ$2,Kraftvärmeprod!$B$1:$BX$1,0),FALSE))/$AC155,"")</f>
        <v/>
      </c>
      <c r="BA155" s="283" t="str">
        <f>IF($AY155="ja",(VLOOKUP($B155,'Egen hetvattenprod'!$B$1:$BX$550,MATCH(BA$2,'Egen hetvattenprod'!$B$1:$BX$1,0),FALSE)+VLOOKUP($B155,Kraftvärmeprod!$B$1:$BX$550,MATCH(BA$2,Kraftvärmeprod!$B$1:$BX$1,0),FALSE))/$AC155,"")</f>
        <v/>
      </c>
      <c r="BB155" s="283" t="str">
        <f>IF($AY155="ja",(VLOOKUP($B155,'Egen hetvattenprod'!$B$1:$BX$550,MATCH(BB$2,'Egen hetvattenprod'!$B$1:$BX$1,0),FALSE)+VLOOKUP($B155,Kraftvärmeprod!$B$1:$BX$550,MATCH(BB$2,Kraftvärmeprod!$B$1:$BX$1,0),FALSE))/$AC155,"")</f>
        <v/>
      </c>
      <c r="BC155" s="283" t="str">
        <f>IF($AY155="ja",(VLOOKUP($B155,'Egen hetvattenprod'!$B$1:$BX$550,MATCH(BC$2,'Egen hetvattenprod'!$B$1:$BX$1,0),FALSE)+VLOOKUP($B155,Kraftvärmeprod!$B$1:$BX$550,MATCH(BC$2,Kraftvärmeprod!$B$1:$BX$1,0),FALSE))/$AC155,"")</f>
        <v/>
      </c>
      <c r="BD155" s="283" t="str">
        <f>IF($AY155="ja",(VLOOKUP($B155,'Egen hetvattenprod'!$B$1:$BX$550,MATCH(BD$2,'Egen hetvattenprod'!$B$1:$BX$1,0),FALSE)+VLOOKUP($B155,Kraftvärmeprod!$B$1:$BX$550,MATCH(BD$2,Kraftvärmeprod!$B$1:$BX$1,0),FALSE))/$AC155,"")</f>
        <v/>
      </c>
      <c r="BF155" s="244" t="str">
        <f t="shared" si="17"/>
        <v>Nej</v>
      </c>
      <c r="BG155" s="283" t="str">
        <f>IF($BF155="ja",VLOOKUP($B155,'Egen hetvattenprod'!$B$1:$BX$550,MATCH("Andelen klimatgaser med fossilt ursprung för avfall ()",'Egen hetvattenprod'!$B$1:$BX$1,0),FALSE),"")</f>
        <v/>
      </c>
      <c r="BH155" s="283" t="str">
        <f>IF($BF155="ja",VLOOKUP($B155,Kraftvärmeprod!$B$1:$BX$550,MATCH("Andelen klimatgaser med fossilt ursprung för avfall ()",Kraftvärmeprod!$B$1:$BX$1,0),FALSE),"")</f>
        <v/>
      </c>
      <c r="BI155" s="307" t="str">
        <f>IF($BF155="ja",VLOOKUP($B155,'Egen hetvattenprod'!$B$1:$BX$550,MATCH("Avfall (GWh)",'Egen hetvattenprod'!$B$1:$BX$1,0),FALSE),"")</f>
        <v/>
      </c>
      <c r="BJ155" s="307" t="str">
        <f>IF($BF155="ja",VLOOKUP($B155,'Slutlig allokering kvv'!$B$1:$BX$550,MATCH("Avfall (GWh)",'Slutlig allokering kvv'!$B$1:$BX$1,0),FALSE),"")</f>
        <v/>
      </c>
      <c r="BK155" s="307" t="str">
        <f>IF($BF155="ja",VLOOKUP($B155,'Köpt hetvatten'!$B$1:$BX$550,MATCH("Avfall i köpt hetvatten",'Köpt hetvatten'!$B$1:$BX$1,0),FALSE),"")</f>
        <v/>
      </c>
      <c r="BL155" s="307" t="str">
        <f>IF($BF155="ja",VLOOKUP($B155,'Egen hetvattenprod'!$B$1:$BX$550,MATCH("Värde enligt ovan. (%)",'Egen hetvattenprod'!$B$1:$BX$1,0),FALSE),"")</f>
        <v/>
      </c>
      <c r="BM155" s="307" t="str">
        <f>IF($BF155="ja",VLOOKUP($B155,Kraftvärmeprod!$B$1:$BX$550,MATCH("Värde enligt ovan. (%)",Kraftvärmeprod!$B$1:$BX$1,0),FALSE),"")</f>
        <v/>
      </c>
      <c r="BN155" s="307"/>
      <c r="BO155" s="307"/>
      <c r="BP155" s="307"/>
      <c r="BQ155" s="307" t="str">
        <f>IF($BF155="ja",VLOOKUP($B155,'Egen hetvattenprod'!$B$1:$BX$550,MATCH("Tillförd olja (fossil) vid avfallsförbränning (GWh)",'Egen hetvattenprod'!$B$1:$BX$1,0),FALSE),"")</f>
        <v/>
      </c>
      <c r="BR155" s="307" t="str">
        <f>IF($BF155="ja",VLOOKUP($B155,Kraftvärmeprod!$B$1:$BX$550,MATCH("Tillförd olja (fossil) vid avfallsförbränning (GWh)",Kraftvärmeprod!$B$1:$BX$1,0),FALSE),"")</f>
        <v/>
      </c>
    </row>
    <row r="156" spans="1:70" x14ac:dyDescent="0.25">
      <c r="A156" s="2" t="str">
        <f>'Miljövärden för publ företag'!B158</f>
        <v>Luleå Energi AB</v>
      </c>
      <c r="B156" s="2" t="str">
        <f>'Miljövärden för publ företag'!C158</f>
        <v>Luleå Klimatneutral</v>
      </c>
      <c r="C156" s="312">
        <f>IFERROR(VLOOKUP($B156,Totalt!$B$1:$AQ$554,MATCH(C$2,Totalt!$B$1:$AQ$1,0),FALSE),"")</f>
        <v>0</v>
      </c>
      <c r="D156" s="312">
        <f>IFERROR(VLOOKUP($B156,Totalt!$B$1:$AQ$554,MATCH(D$2,Totalt!$B$1:$AQ$1,0),FALSE),"")</f>
        <v>0</v>
      </c>
      <c r="E156" s="312">
        <f>IFERROR(VLOOKUP($B156,Totalt!$B$1:$AQ$554,MATCH(E$2,Totalt!$B$1:$AQ$1,0),FALSE),"")</f>
        <v>0</v>
      </c>
      <c r="F156" s="312">
        <f>IFERROR(VLOOKUP($B156,Totalt!$B$1:$AQ$554,MATCH(F$2,Totalt!$B$1:$AQ$1,0),FALSE),"")</f>
        <v>0</v>
      </c>
      <c r="G156" s="312">
        <f>IFERROR(VLOOKUP($B156,Totalt!$B$1:$AQ$554,MATCH(G$2,Totalt!$B$1:$AQ$1,0),FALSE),"")</f>
        <v>0</v>
      </c>
      <c r="H156" s="312">
        <f>IFERROR(VLOOKUP($B156,Totalt!$B$1:$AQ$554,MATCH(H$2,Totalt!$B$1:$AQ$1,0),FALSE),"")</f>
        <v>0</v>
      </c>
      <c r="I156" s="312">
        <f>IFERROR(VLOOKUP($B156,Totalt!$B$1:$AQ$554,MATCH(I$2,Totalt!$B$1:$AQ$1,0),FALSE),"")</f>
        <v>0</v>
      </c>
      <c r="J156" s="312">
        <f>IFERROR(VLOOKUP($B156,Totalt!$B$1:$AQ$554,MATCH(J$2,Totalt!$B$1:$AQ$1,0),FALSE),"")</f>
        <v>0</v>
      </c>
      <c r="K156" s="312">
        <f>IFERROR(VLOOKUP($B156,Totalt!$B$1:$AQ$554,MATCH(K$2,Totalt!$B$1:$AQ$1,0),FALSE),"")</f>
        <v>6.7</v>
      </c>
      <c r="L156" s="312">
        <f>IFERROR(VLOOKUP($B156,Totalt!$B$1:$AQ$554,MATCH(L$2,Totalt!$B$1:$AQ$1,0),FALSE),"")</f>
        <v>0</v>
      </c>
      <c r="M156" s="312">
        <f>IFERROR(VLOOKUP($B156,Totalt!$B$1:$AQ$554,MATCH(M$2,Totalt!$B$1:$AQ$1,0),FALSE),"")</f>
        <v>0</v>
      </c>
      <c r="N156" s="312">
        <f>IFERROR(VLOOKUP($B156,Totalt!$B$1:$AQ$554,MATCH(N$2,Totalt!$B$1:$AQ$1,0),FALSE),"")</f>
        <v>0</v>
      </c>
      <c r="O156" s="312">
        <f>IFERROR(VLOOKUP($B156,Totalt!$B$1:$AQ$554,MATCH(O$2,Totalt!$B$1:$AQ$1,0),FALSE),"")</f>
        <v>0</v>
      </c>
      <c r="P156" s="312">
        <f>IFERROR(VLOOKUP($B156,Totalt!$B$1:$AQ$554,MATCH(P$2,Totalt!$B$1:$AQ$1,0),FALSE),"")</f>
        <v>0</v>
      </c>
      <c r="Q156" s="312">
        <f>IFERROR(VLOOKUP($B156,Totalt!$B$1:$AQ$554,MATCH(Q$2,Totalt!$B$1:$AQ$1,0),FALSE),"")</f>
        <v>0</v>
      </c>
      <c r="R156" s="312">
        <f>IFERROR(VLOOKUP($B156,Totalt!$B$1:$AQ$554,MATCH(R$2,Totalt!$B$1:$AQ$1,0),FALSE),"")</f>
        <v>0.16</v>
      </c>
      <c r="S156" s="312">
        <f>IFERROR(VLOOKUP($B156,Totalt!$B$1:$AQ$554,MATCH(S$2,Totalt!$B$1:$AQ$1,0),FALSE),"")</f>
        <v>0</v>
      </c>
      <c r="T156" s="312">
        <f>IFERROR(VLOOKUP($B156,Totalt!$B$1:$AQ$554,MATCH(T$2,Totalt!$B$1:$AQ$1,0),FALSE),"")</f>
        <v>0</v>
      </c>
      <c r="U156" s="312">
        <f>IFERROR(VLOOKUP($B156,Totalt!$B$1:$AQ$554,MATCH(U$2,Totalt!$B$1:$AQ$1,0),FALSE),"")</f>
        <v>0</v>
      </c>
      <c r="V156" s="312">
        <f>IFERROR(VLOOKUP($B156,Totalt!$B$1:$AQ$554,MATCH(V$2,Totalt!$B$1:$AQ$1,0),FALSE),"")</f>
        <v>0</v>
      </c>
      <c r="W156" s="312">
        <f>IFERROR(VLOOKUP($B156,Totalt!$B$1:$AQ$554,MATCH(W$2,Totalt!$B$1:$AQ$1,0),FALSE),"")</f>
        <v>0</v>
      </c>
      <c r="X156" s="312">
        <f>IFERROR(VLOOKUP($B156,Totalt!$B$1:$AQ$554,MATCH(X$2,Totalt!$B$1:$AQ$1,0),FALSE),"")</f>
        <v>0</v>
      </c>
      <c r="Y156" s="312">
        <f>IFERROR(VLOOKUP($B156,Totalt!$B$1:$AQ$554,MATCH(Y$2,Totalt!$B$1:$AQ$1,0),FALSE),"")</f>
        <v>0</v>
      </c>
      <c r="Z156" s="312">
        <f>IFERROR(VLOOKUP($B156,Totalt!$B$1:$AQ$554,MATCH(Z$2,Totalt!$B$1:$AQ$1,0),FALSE),"")</f>
        <v>0.02</v>
      </c>
      <c r="AA156" s="312">
        <f>IFERROR(VLOOKUP($B156,Totalt!$B$1:$AQ$554,MATCH(AA$2,Totalt!$B$1:$AQ$1,0),FALSE),"")</f>
        <v>0</v>
      </c>
      <c r="AB156" s="312">
        <f>IFERROR(VLOOKUP($B156,Totalt!$B$1:$AQ$554,MATCH(AB$2,Totalt!$B$1:$AQ$1,0),FALSE),"")</f>
        <v>0</v>
      </c>
      <c r="AC156" s="312">
        <f>IFERROR(VLOOKUP($B156,Totalt!$B$1:$AQ$554,MATCH(AC$2,Totalt!$B$1:$AQ$1,0),FALSE),"")</f>
        <v>0</v>
      </c>
      <c r="AD156" s="312">
        <f>IFERROR(VLOOKUP($B156,Totalt!$B$1:$AQ$554,MATCH(AD$2,Totalt!$B$1:$AQ$1,0),FALSE),"")</f>
        <v>0</v>
      </c>
      <c r="AE156" s="312">
        <f>IFERROR(VLOOKUP($B156,Totalt!$B$1:$AQ$554,MATCH(AE$2,Totalt!$B$1:$AQ$1,0),FALSE),"")</f>
        <v>0</v>
      </c>
      <c r="AF156" s="312">
        <f>IFERROR(VLOOKUP($B156,Totalt!$B$1:$AQ$554,MATCH(AF$2,Totalt!$B$1:$AQ$1,0),FALSE),"")</f>
        <v>0.18</v>
      </c>
      <c r="AG156" s="312">
        <f>IFERROR(VLOOKUP($B156,Totalt!$B$1:$AQ$554,MATCH(AG$2,Totalt!$B$1:$AQ$1,0),FALSE),"")</f>
        <v>0</v>
      </c>
      <c r="AI156" s="245">
        <f t="shared" si="15"/>
        <v>7.06</v>
      </c>
      <c r="AJ156" s="246">
        <f>IF(ISERROR(1/VLOOKUP($B156,Leveranser!$B$1:$S$500,MATCH("såld värme (gwh)",Leveranser!$B$1:$S$1,0),FALSE)),"",VLOOKUP($B156,Leveranser!$B$1:$S$500,MATCH("såld värme (gwh)",Leveranser!$B$1:$S$1,0),FALSE))</f>
        <v>6.2</v>
      </c>
      <c r="AK156" t="str">
        <f>IFERROR(IF(VLOOKUP($B156,Totalt!$B$1:$AQ$554,MATCH(AK$2,Totalt!$B$1:$AQ$1,0),FALSE)="","",VLOOKUP($B156,Totalt!$B$1:$AQ$554,MATCH(AK$2,Totalt!$B$1:$AQ$1,0),FALSE)),"")</f>
        <v/>
      </c>
      <c r="AM156" s="247" t="str">
        <f>IF(B156&lt;&gt;"",IF(VLOOKUP($B156,Totalt!$B$1:$AQ$554,MATCH("Kvalitetsgranskad:",Totalt!$B$1:$AQ$1,0),FALSE)="ja",VLOOKUP($B156,Miljö!$B$1:$AG$479,MATCH(AM$2,Miljö!$B$1:$AK$1,0),FALSE),""),"")</f>
        <v>Ja</v>
      </c>
      <c r="AN156" s="247" t="str">
        <f>IF(AM156="ja",VLOOKUP($B156,Miljö!$B$1:$J$479,MATCH("Typ av ursprungsspecificerad el   (Om inget värde anges används Nordisk residualmix, se inforuta) ()",Miljö!$B$1:$J$1,0),FALSE),IF(AM156="nej","Nordisk residualel",""))</f>
        <v>'Vindel+El från KVV'</v>
      </c>
      <c r="AO156" s="247">
        <f>IF(AM156="","",VLOOKUP($B156,Miljö!$B$1:$J$479,MATCH("Fossilandel för ursprungspecificerad el ()",Miljö!$B$1:$J$1,0),FALSE))</f>
        <v>0</v>
      </c>
      <c r="AP156" s="247">
        <f>IF(AM156="","",IFERROR(VLOOKUP($B156,Miljö!$B$1:$J$479,MATCH("Kärnkraftsandel för ursprungsspecificerad el ()",Miljö!$B$1:$J$1,0),FALSE)/1,0))</f>
        <v>0</v>
      </c>
      <c r="AQ156" s="247">
        <f t="shared" si="16"/>
        <v>1</v>
      </c>
      <c r="AR156" s="52"/>
      <c r="AS156" s="247" t="str">
        <f t="shared" si="12"/>
        <v>Nej</v>
      </c>
      <c r="AT156" s="247" t="str">
        <f>IF(AS156="ja",VLOOKUP($B156,Miljö!$B$1:$O$500,MATCH("Fossil andel i procent (%)",Miljö!$B$1:$O$1,0),FALSE)/100,"")</f>
        <v/>
      </c>
      <c r="AU156" s="52"/>
      <c r="AV156" s="247" t="str">
        <f t="shared" si="13"/>
        <v>Nej</v>
      </c>
      <c r="AW156" s="247" t="str">
        <f>IF(AV156="ja",VLOOKUP($B156,'Egen hetvattenprod'!$B$1:$AO$500,MATCH("Värmekälla till värmepumpar ()",'Egen hetvattenprod'!$B$1:$AO$1,0),FALSE),"")</f>
        <v/>
      </c>
      <c r="AY156" s="244" t="str">
        <f t="shared" si="14"/>
        <v>Nej</v>
      </c>
      <c r="AZ156" s="283" t="str">
        <f>IF($AY156="ja",(VLOOKUP($B156,'Egen hetvattenprod'!$B$1:$BX$550,MATCH(AZ$2,'Egen hetvattenprod'!$B$1:$BX$1,0),FALSE)+VLOOKUP($B156,Kraftvärmeprod!$B$1:$BX$550,MATCH(AZ$2,Kraftvärmeprod!$B$1:$BX$1,0),FALSE))/$AC156,"")</f>
        <v/>
      </c>
      <c r="BA156" s="283" t="str">
        <f>IF($AY156="ja",(VLOOKUP($B156,'Egen hetvattenprod'!$B$1:$BX$550,MATCH(BA$2,'Egen hetvattenprod'!$B$1:$BX$1,0),FALSE)+VLOOKUP($B156,Kraftvärmeprod!$B$1:$BX$550,MATCH(BA$2,Kraftvärmeprod!$B$1:$BX$1,0),FALSE))/$AC156,"")</f>
        <v/>
      </c>
      <c r="BB156" s="283" t="str">
        <f>IF($AY156="ja",(VLOOKUP($B156,'Egen hetvattenprod'!$B$1:$BX$550,MATCH(BB$2,'Egen hetvattenprod'!$B$1:$BX$1,0),FALSE)+VLOOKUP($B156,Kraftvärmeprod!$B$1:$BX$550,MATCH(BB$2,Kraftvärmeprod!$B$1:$BX$1,0),FALSE))/$AC156,"")</f>
        <v/>
      </c>
      <c r="BC156" s="283" t="str">
        <f>IF($AY156="ja",(VLOOKUP($B156,'Egen hetvattenprod'!$B$1:$BX$550,MATCH(BC$2,'Egen hetvattenprod'!$B$1:$BX$1,0),FALSE)+VLOOKUP($B156,Kraftvärmeprod!$B$1:$BX$550,MATCH(BC$2,Kraftvärmeprod!$B$1:$BX$1,0),FALSE))/$AC156,"")</f>
        <v/>
      </c>
      <c r="BD156" s="283" t="str">
        <f>IF($AY156="ja",(VLOOKUP($B156,'Egen hetvattenprod'!$B$1:$BX$550,MATCH(BD$2,'Egen hetvattenprod'!$B$1:$BX$1,0),FALSE)+VLOOKUP($B156,Kraftvärmeprod!$B$1:$BX$550,MATCH(BD$2,Kraftvärmeprod!$B$1:$BX$1,0),FALSE))/$AC156,"")</f>
        <v/>
      </c>
      <c r="BF156" s="244" t="str">
        <f t="shared" si="17"/>
        <v>Nej</v>
      </c>
      <c r="BG156" s="283" t="str">
        <f>IF($BF156="ja",VLOOKUP($B156,'Egen hetvattenprod'!$B$1:$BX$550,MATCH("Andelen klimatgaser med fossilt ursprung för avfall ()",'Egen hetvattenprod'!$B$1:$BX$1,0),FALSE),"")</f>
        <v/>
      </c>
      <c r="BH156" s="283" t="str">
        <f>IF($BF156="ja",VLOOKUP($B156,Kraftvärmeprod!$B$1:$BX$550,MATCH("Andelen klimatgaser med fossilt ursprung för avfall ()",Kraftvärmeprod!$B$1:$BX$1,0),FALSE),"")</f>
        <v/>
      </c>
      <c r="BI156" s="307" t="str">
        <f>IF($BF156="ja",VLOOKUP($B156,'Egen hetvattenprod'!$B$1:$BX$550,MATCH("Avfall (GWh)",'Egen hetvattenprod'!$B$1:$BX$1,0),FALSE),"")</f>
        <v/>
      </c>
      <c r="BJ156" s="307" t="str">
        <f>IF($BF156="ja",VLOOKUP($B156,'Slutlig allokering kvv'!$B$1:$BX$550,MATCH("Avfall (GWh)",'Slutlig allokering kvv'!$B$1:$BX$1,0),FALSE),"")</f>
        <v/>
      </c>
      <c r="BK156" s="307" t="str">
        <f>IF($BF156="ja",VLOOKUP($B156,'Köpt hetvatten'!$B$1:$BX$550,MATCH("Avfall i köpt hetvatten",'Köpt hetvatten'!$B$1:$BX$1,0),FALSE),"")</f>
        <v/>
      </c>
      <c r="BL156" s="307" t="str">
        <f>IF($BF156="ja",VLOOKUP($B156,'Egen hetvattenprod'!$B$1:$BX$550,MATCH("Värde enligt ovan. (%)",'Egen hetvattenprod'!$B$1:$BX$1,0),FALSE),"")</f>
        <v/>
      </c>
      <c r="BM156" s="307" t="str">
        <f>IF($BF156="ja",VLOOKUP($B156,Kraftvärmeprod!$B$1:$BX$550,MATCH("Värde enligt ovan. (%)",Kraftvärmeprod!$B$1:$BX$1,0),FALSE),"")</f>
        <v/>
      </c>
      <c r="BN156" s="307"/>
      <c r="BO156" s="307"/>
      <c r="BP156" s="307"/>
      <c r="BQ156" s="307" t="str">
        <f>IF($BF156="ja",VLOOKUP($B156,'Egen hetvattenprod'!$B$1:$BX$550,MATCH("Tillförd olja (fossil) vid avfallsförbränning (GWh)",'Egen hetvattenprod'!$B$1:$BX$1,0),FALSE),"")</f>
        <v/>
      </c>
      <c r="BR156" s="307" t="str">
        <f>IF($BF156="ja",VLOOKUP($B156,Kraftvärmeprod!$B$1:$BX$550,MATCH("Tillförd olja (fossil) vid avfallsförbränning (GWh)",Kraftvärmeprod!$B$1:$BX$1,0),FALSE),"")</f>
        <v/>
      </c>
    </row>
    <row r="157" spans="1:70" x14ac:dyDescent="0.25">
      <c r="A157" s="2" t="str">
        <f>'Miljövärden för publ företag'!B159</f>
        <v>Luleå Energi AB</v>
      </c>
      <c r="B157" s="2" t="str">
        <f>'Miljövärden för publ företag'!C159</f>
        <v>Råneå</v>
      </c>
      <c r="C157" s="312">
        <f>IFERROR(VLOOKUP($B157,Totalt!$B$1:$AQ$554,MATCH(C$2,Totalt!$B$1:$AQ$1,0),FALSE),"")</f>
        <v>0</v>
      </c>
      <c r="D157" s="312">
        <f>IFERROR(VLOOKUP($B157,Totalt!$B$1:$AQ$554,MATCH(D$2,Totalt!$B$1:$AQ$1,0),FALSE),"")</f>
        <v>1.2</v>
      </c>
      <c r="E157" s="312">
        <f>IFERROR(VLOOKUP($B157,Totalt!$B$1:$AQ$554,MATCH(E$2,Totalt!$B$1:$AQ$1,0),FALSE),"")</f>
        <v>0</v>
      </c>
      <c r="F157" s="312">
        <f>IFERROR(VLOOKUP($B157,Totalt!$B$1:$AQ$554,MATCH(F$2,Totalt!$B$1:$AQ$1,0),FALSE),"")</f>
        <v>0</v>
      </c>
      <c r="G157" s="312">
        <f>IFERROR(VLOOKUP($B157,Totalt!$B$1:$AQ$554,MATCH(G$2,Totalt!$B$1:$AQ$1,0),FALSE),"")</f>
        <v>0</v>
      </c>
      <c r="H157" s="312">
        <f>IFERROR(VLOOKUP($B157,Totalt!$B$1:$AQ$554,MATCH(H$2,Totalt!$B$1:$AQ$1,0),FALSE),"")</f>
        <v>0</v>
      </c>
      <c r="I157" s="312">
        <f>IFERROR(VLOOKUP($B157,Totalt!$B$1:$AQ$554,MATCH(I$2,Totalt!$B$1:$AQ$1,0),FALSE),"")</f>
        <v>0</v>
      </c>
      <c r="J157" s="312">
        <f>IFERROR(VLOOKUP($B157,Totalt!$B$1:$AQ$554,MATCH(J$2,Totalt!$B$1:$AQ$1,0),FALSE),"")</f>
        <v>0</v>
      </c>
      <c r="K157" s="312">
        <f>IFERROR(VLOOKUP($B157,Totalt!$B$1:$AQ$554,MATCH(K$2,Totalt!$B$1:$AQ$1,0),FALSE),"")</f>
        <v>0</v>
      </c>
      <c r="L157" s="312">
        <f>IFERROR(VLOOKUP($B157,Totalt!$B$1:$AQ$554,MATCH(L$2,Totalt!$B$1:$AQ$1,0),FALSE),"")</f>
        <v>0</v>
      </c>
      <c r="M157" s="312">
        <f>IFERROR(VLOOKUP($B157,Totalt!$B$1:$AQ$554,MATCH(M$2,Totalt!$B$1:$AQ$1,0),FALSE),"")</f>
        <v>0</v>
      </c>
      <c r="N157" s="312">
        <f>IFERROR(VLOOKUP($B157,Totalt!$B$1:$AQ$554,MATCH(N$2,Totalt!$B$1:$AQ$1,0),FALSE),"")</f>
        <v>2</v>
      </c>
      <c r="O157" s="312">
        <f>IFERROR(VLOOKUP($B157,Totalt!$B$1:$AQ$554,MATCH(O$2,Totalt!$B$1:$AQ$1,0),FALSE),"")</f>
        <v>0</v>
      </c>
      <c r="P157" s="312">
        <f>IFERROR(VLOOKUP($B157,Totalt!$B$1:$AQ$554,MATCH(P$2,Totalt!$B$1:$AQ$1,0),FALSE),"")</f>
        <v>14</v>
      </c>
      <c r="Q157" s="312">
        <f>IFERROR(VLOOKUP($B157,Totalt!$B$1:$AQ$554,MATCH(Q$2,Totalt!$B$1:$AQ$1,0),FALSE),"")</f>
        <v>0</v>
      </c>
      <c r="R157" s="312">
        <f>IFERROR(VLOOKUP($B157,Totalt!$B$1:$AQ$554,MATCH(R$2,Totalt!$B$1:$AQ$1,0),FALSE),"")</f>
        <v>13.4</v>
      </c>
      <c r="S157" s="312">
        <f>IFERROR(VLOOKUP($B157,Totalt!$B$1:$AQ$554,MATCH(S$2,Totalt!$B$1:$AQ$1,0),FALSE),"")</f>
        <v>0</v>
      </c>
      <c r="T157" s="312">
        <f>IFERROR(VLOOKUP($B157,Totalt!$B$1:$AQ$554,MATCH(T$2,Totalt!$B$1:$AQ$1,0),FALSE),"")</f>
        <v>0</v>
      </c>
      <c r="U157" s="312">
        <f>IFERROR(VLOOKUP($B157,Totalt!$B$1:$AQ$554,MATCH(U$2,Totalt!$B$1:$AQ$1,0),FALSE),"")</f>
        <v>0</v>
      </c>
      <c r="V157" s="312">
        <f>IFERROR(VLOOKUP($B157,Totalt!$B$1:$AQ$554,MATCH(V$2,Totalt!$B$1:$AQ$1,0),FALSE),"")</f>
        <v>0</v>
      </c>
      <c r="W157" s="312">
        <f>IFERROR(VLOOKUP($B157,Totalt!$B$1:$AQ$554,MATCH(W$2,Totalt!$B$1:$AQ$1,0),FALSE),"")</f>
        <v>0</v>
      </c>
      <c r="X157" s="312">
        <f>IFERROR(VLOOKUP($B157,Totalt!$B$1:$AQ$554,MATCH(X$2,Totalt!$B$1:$AQ$1,0),FALSE),"")</f>
        <v>0</v>
      </c>
      <c r="Y157" s="312">
        <f>IFERROR(VLOOKUP($B157,Totalt!$B$1:$AQ$554,MATCH(Y$2,Totalt!$B$1:$AQ$1,0),FALSE),"")</f>
        <v>0</v>
      </c>
      <c r="Z157" s="312">
        <f>IFERROR(VLOOKUP($B157,Totalt!$B$1:$AQ$554,MATCH(Z$2,Totalt!$B$1:$AQ$1,0),FALSE),"")</f>
        <v>0</v>
      </c>
      <c r="AA157" s="312">
        <f>IFERROR(VLOOKUP($B157,Totalt!$B$1:$AQ$554,MATCH(AA$2,Totalt!$B$1:$AQ$1,0),FALSE),"")</f>
        <v>0</v>
      </c>
      <c r="AB157" s="312">
        <f>IFERROR(VLOOKUP($B157,Totalt!$B$1:$AQ$554,MATCH(AB$2,Totalt!$B$1:$AQ$1,0),FALSE),"")</f>
        <v>0</v>
      </c>
      <c r="AC157" s="312">
        <f>IFERROR(VLOOKUP($B157,Totalt!$B$1:$AQ$554,MATCH(AC$2,Totalt!$B$1:$AQ$1,0),FALSE),"")</f>
        <v>0</v>
      </c>
      <c r="AD157" s="312">
        <f>IFERROR(VLOOKUP($B157,Totalt!$B$1:$AQ$554,MATCH(AD$2,Totalt!$B$1:$AQ$1,0),FALSE),"")</f>
        <v>0</v>
      </c>
      <c r="AE157" s="312">
        <f>IFERROR(VLOOKUP($B157,Totalt!$B$1:$AQ$554,MATCH(AE$2,Totalt!$B$1:$AQ$1,0),FALSE),"")</f>
        <v>0</v>
      </c>
      <c r="AF157" s="312">
        <f>IFERROR(VLOOKUP($B157,Totalt!$B$1:$AQ$554,MATCH(AF$2,Totalt!$B$1:$AQ$1,0),FALSE),"")</f>
        <v>0.38</v>
      </c>
      <c r="AG157" s="312">
        <f>IFERROR(VLOOKUP($B157,Totalt!$B$1:$AQ$554,MATCH(AG$2,Totalt!$B$1:$AQ$1,0),FALSE),"")</f>
        <v>0</v>
      </c>
      <c r="AI157" s="245">
        <f t="shared" si="15"/>
        <v>30.98</v>
      </c>
      <c r="AJ157" s="246">
        <f>IF(ISERROR(1/VLOOKUP($B157,Leveranser!$B$1:$S$500,MATCH("såld värme (gwh)",Leveranser!$B$1:$S$1,0),FALSE)),"",VLOOKUP($B157,Leveranser!$B$1:$S$500,MATCH("såld värme (gwh)",Leveranser!$B$1:$S$1,0),FALSE))</f>
        <v>22.7</v>
      </c>
      <c r="AK157" t="str">
        <f>IFERROR(IF(VLOOKUP($B157,Totalt!$B$1:$AQ$554,MATCH(AK$2,Totalt!$B$1:$AQ$1,0),FALSE)="","",VLOOKUP($B157,Totalt!$B$1:$AQ$554,MATCH(AK$2,Totalt!$B$1:$AQ$1,0),FALSE)),"")</f>
        <v/>
      </c>
      <c r="AM157" s="247" t="str">
        <f>IF(B157&lt;&gt;"",IF(VLOOKUP($B157,Totalt!$B$1:$AQ$554,MATCH("Kvalitetsgranskad:",Totalt!$B$1:$AQ$1,0),FALSE)="ja",VLOOKUP($B157,Miljö!$B$1:$AG$479,MATCH(AM$2,Miljö!$B$1:$AK$1,0),FALSE),""),"")</f>
        <v>Ja</v>
      </c>
      <c r="AN157" s="247" t="str">
        <f>IF(AM157="ja",VLOOKUP($B157,Miljö!$B$1:$J$479,MATCH("Typ av ursprungsspecificerad el   (Om inget värde anges används Nordisk residualmix, se inforuta) ()",Miljö!$B$1:$J$1,0),FALSE),IF(AM157="nej","Nordisk residualel",""))</f>
        <v>'Vindel'</v>
      </c>
      <c r="AO157" s="247">
        <f>IF(AM157="","",VLOOKUP($B157,Miljö!$B$1:$J$479,MATCH("Fossilandel för ursprungspecificerad el ()",Miljö!$B$1:$J$1,0),FALSE))</f>
        <v>0</v>
      </c>
      <c r="AP157" s="247">
        <f>IF(AM157="","",IFERROR(VLOOKUP($B157,Miljö!$B$1:$J$479,MATCH("Kärnkraftsandel för ursprungsspecificerad el ()",Miljö!$B$1:$J$1,0),FALSE)/1,0))</f>
        <v>0</v>
      </c>
      <c r="AQ157" s="247">
        <f t="shared" si="16"/>
        <v>1</v>
      </c>
      <c r="AR157" s="52"/>
      <c r="AS157" s="247" t="str">
        <f t="shared" si="12"/>
        <v>Nej</v>
      </c>
      <c r="AT157" s="247" t="str">
        <f>IF(AS157="ja",VLOOKUP($B157,Miljö!$B$1:$O$500,MATCH("Fossil andel i procent (%)",Miljö!$B$1:$O$1,0),FALSE)/100,"")</f>
        <v/>
      </c>
      <c r="AU157" s="52"/>
      <c r="AV157" s="247" t="str">
        <f t="shared" si="13"/>
        <v>Nej</v>
      </c>
      <c r="AW157" s="247" t="str">
        <f>IF(AV157="ja",VLOOKUP($B157,'Egen hetvattenprod'!$B$1:$AO$500,MATCH("Värmekälla till värmepumpar ()",'Egen hetvattenprod'!$B$1:$AO$1,0),FALSE),"")</f>
        <v/>
      </c>
      <c r="AY157" s="244" t="str">
        <f t="shared" si="14"/>
        <v>Nej</v>
      </c>
      <c r="AZ157" s="283" t="str">
        <f>IF($AY157="ja",(VLOOKUP($B157,'Egen hetvattenprod'!$B$1:$BX$550,MATCH(AZ$2,'Egen hetvattenprod'!$B$1:$BX$1,0),FALSE)+VLOOKUP($B157,Kraftvärmeprod!$B$1:$BX$550,MATCH(AZ$2,Kraftvärmeprod!$B$1:$BX$1,0),FALSE))/$AC157,"")</f>
        <v/>
      </c>
      <c r="BA157" s="283" t="str">
        <f>IF($AY157="ja",(VLOOKUP($B157,'Egen hetvattenprod'!$B$1:$BX$550,MATCH(BA$2,'Egen hetvattenprod'!$B$1:$BX$1,0),FALSE)+VLOOKUP($B157,Kraftvärmeprod!$B$1:$BX$550,MATCH(BA$2,Kraftvärmeprod!$B$1:$BX$1,0),FALSE))/$AC157,"")</f>
        <v/>
      </c>
      <c r="BB157" s="283" t="str">
        <f>IF($AY157="ja",(VLOOKUP($B157,'Egen hetvattenprod'!$B$1:$BX$550,MATCH(BB$2,'Egen hetvattenprod'!$B$1:$BX$1,0),FALSE)+VLOOKUP($B157,Kraftvärmeprod!$B$1:$BX$550,MATCH(BB$2,Kraftvärmeprod!$B$1:$BX$1,0),FALSE))/$AC157,"")</f>
        <v/>
      </c>
      <c r="BC157" s="283" t="str">
        <f>IF($AY157="ja",(VLOOKUP($B157,'Egen hetvattenprod'!$B$1:$BX$550,MATCH(BC$2,'Egen hetvattenprod'!$B$1:$BX$1,0),FALSE)+VLOOKUP($B157,Kraftvärmeprod!$B$1:$BX$550,MATCH(BC$2,Kraftvärmeprod!$B$1:$BX$1,0),FALSE))/$AC157,"")</f>
        <v/>
      </c>
      <c r="BD157" s="283" t="str">
        <f>IF($AY157="ja",(VLOOKUP($B157,'Egen hetvattenprod'!$B$1:$BX$550,MATCH(BD$2,'Egen hetvattenprod'!$B$1:$BX$1,0),FALSE)+VLOOKUP($B157,Kraftvärmeprod!$B$1:$BX$550,MATCH(BD$2,Kraftvärmeprod!$B$1:$BX$1,0),FALSE))/$AC157,"")</f>
        <v/>
      </c>
      <c r="BF157" s="244" t="str">
        <f t="shared" si="17"/>
        <v>Nej</v>
      </c>
      <c r="BG157" s="283" t="str">
        <f>IF($BF157="ja",VLOOKUP($B157,'Egen hetvattenprod'!$B$1:$BX$550,MATCH("Andelen klimatgaser med fossilt ursprung för avfall ()",'Egen hetvattenprod'!$B$1:$BX$1,0),FALSE),"")</f>
        <v/>
      </c>
      <c r="BH157" s="283" t="str">
        <f>IF($BF157="ja",VLOOKUP($B157,Kraftvärmeprod!$B$1:$BX$550,MATCH("Andelen klimatgaser med fossilt ursprung för avfall ()",Kraftvärmeprod!$B$1:$BX$1,0),FALSE),"")</f>
        <v/>
      </c>
      <c r="BI157" s="307" t="str">
        <f>IF($BF157="ja",VLOOKUP($B157,'Egen hetvattenprod'!$B$1:$BX$550,MATCH("Avfall (GWh)",'Egen hetvattenprod'!$B$1:$BX$1,0),FALSE),"")</f>
        <v/>
      </c>
      <c r="BJ157" s="307" t="str">
        <f>IF($BF157="ja",VLOOKUP($B157,'Slutlig allokering kvv'!$B$1:$BX$550,MATCH("Avfall (GWh)",'Slutlig allokering kvv'!$B$1:$BX$1,0),FALSE),"")</f>
        <v/>
      </c>
      <c r="BK157" s="307" t="str">
        <f>IF($BF157="ja",VLOOKUP($B157,'Köpt hetvatten'!$B$1:$BX$550,MATCH("Avfall i köpt hetvatten",'Köpt hetvatten'!$B$1:$BX$1,0),FALSE),"")</f>
        <v/>
      </c>
      <c r="BL157" s="307" t="str">
        <f>IF($BF157="ja",VLOOKUP($B157,'Egen hetvattenprod'!$B$1:$BX$550,MATCH("Värde enligt ovan. (%)",'Egen hetvattenprod'!$B$1:$BX$1,0),FALSE),"")</f>
        <v/>
      </c>
      <c r="BM157" s="307" t="str">
        <f>IF($BF157="ja",VLOOKUP($B157,Kraftvärmeprod!$B$1:$BX$550,MATCH("Värde enligt ovan. (%)",Kraftvärmeprod!$B$1:$BX$1,0),FALSE),"")</f>
        <v/>
      </c>
      <c r="BN157" s="307"/>
      <c r="BO157" s="307"/>
      <c r="BP157" s="307"/>
      <c r="BQ157" s="307" t="str">
        <f>IF($BF157="ja",VLOOKUP($B157,'Egen hetvattenprod'!$B$1:$BX$550,MATCH("Tillförd olja (fossil) vid avfallsförbränning (GWh)",'Egen hetvattenprod'!$B$1:$BX$1,0),FALSE),"")</f>
        <v/>
      </c>
      <c r="BR157" s="307" t="str">
        <f>IF($BF157="ja",VLOOKUP($B157,Kraftvärmeprod!$B$1:$BX$550,MATCH("Tillförd olja (fossil) vid avfallsförbränning (GWh)",Kraftvärmeprod!$B$1:$BX$1,0),FALSE),"")</f>
        <v/>
      </c>
    </row>
    <row r="158" spans="1:70" x14ac:dyDescent="0.25">
      <c r="A158" s="2" t="str">
        <f>'Miljövärden för publ företag'!B160</f>
        <v>Malung-Sälens kommun</v>
      </c>
      <c r="B158" s="2" t="str">
        <f>'Miljövärden för publ företag'!C160</f>
        <v>Malung</v>
      </c>
      <c r="C158" s="312">
        <f>IFERROR(VLOOKUP($B158,Totalt!$B$1:$AQ$554,MATCH(C$2,Totalt!$B$1:$AQ$1,0),FALSE),"")</f>
        <v>0</v>
      </c>
      <c r="D158" s="312">
        <f>IFERROR(VLOOKUP($B158,Totalt!$B$1:$AQ$554,MATCH(D$2,Totalt!$B$1:$AQ$1,0),FALSE),"")</f>
        <v>0.16</v>
      </c>
      <c r="E158" s="312">
        <f>IFERROR(VLOOKUP($B158,Totalt!$B$1:$AQ$554,MATCH(E$2,Totalt!$B$1:$AQ$1,0),FALSE),"")</f>
        <v>0</v>
      </c>
      <c r="F158" s="312">
        <f>IFERROR(VLOOKUP($B158,Totalt!$B$1:$AQ$554,MATCH(F$2,Totalt!$B$1:$AQ$1,0),FALSE),"")</f>
        <v>0</v>
      </c>
      <c r="G158" s="312">
        <f>IFERROR(VLOOKUP($B158,Totalt!$B$1:$AQ$554,MATCH(G$2,Totalt!$B$1:$AQ$1,0),FALSE),"")</f>
        <v>0</v>
      </c>
      <c r="H158" s="312">
        <f>IFERROR(VLOOKUP($B158,Totalt!$B$1:$AQ$554,MATCH(H$2,Totalt!$B$1:$AQ$1,0),FALSE),"")</f>
        <v>0</v>
      </c>
      <c r="I158" s="312">
        <f>IFERROR(VLOOKUP($B158,Totalt!$B$1:$AQ$554,MATCH(I$2,Totalt!$B$1:$AQ$1,0),FALSE),"")</f>
        <v>0</v>
      </c>
      <c r="J158" s="312">
        <f>IFERROR(VLOOKUP($B158,Totalt!$B$1:$AQ$554,MATCH(J$2,Totalt!$B$1:$AQ$1,0),FALSE),"")</f>
        <v>0</v>
      </c>
      <c r="K158" s="312">
        <f>IFERROR(VLOOKUP($B158,Totalt!$B$1:$AQ$554,MATCH(K$2,Totalt!$B$1:$AQ$1,0),FALSE),"")</f>
        <v>0</v>
      </c>
      <c r="L158" s="312">
        <f>IFERROR(VLOOKUP($B158,Totalt!$B$1:$AQ$554,MATCH(L$2,Totalt!$B$1:$AQ$1,0),FALSE),"")</f>
        <v>0</v>
      </c>
      <c r="M158" s="312">
        <f>IFERROR(VLOOKUP($B158,Totalt!$B$1:$AQ$554,MATCH(M$2,Totalt!$B$1:$AQ$1,0),FALSE),"")</f>
        <v>0</v>
      </c>
      <c r="N158" s="312">
        <f>IFERROR(VLOOKUP($B158,Totalt!$B$1:$AQ$554,MATCH(N$2,Totalt!$B$1:$AQ$1,0),FALSE),"")</f>
        <v>0</v>
      </c>
      <c r="O158" s="312">
        <f>IFERROR(VLOOKUP($B158,Totalt!$B$1:$AQ$554,MATCH(O$2,Totalt!$B$1:$AQ$1,0),FALSE),"")</f>
        <v>0</v>
      </c>
      <c r="P158" s="312">
        <f>IFERROR(VLOOKUP($B158,Totalt!$B$1:$AQ$554,MATCH(P$2,Totalt!$B$1:$AQ$1,0),FALSE),"")</f>
        <v>27.7</v>
      </c>
      <c r="Q158" s="312">
        <f>IFERROR(VLOOKUP($B158,Totalt!$B$1:$AQ$554,MATCH(Q$2,Totalt!$B$1:$AQ$1,0),FALSE),"")</f>
        <v>0</v>
      </c>
      <c r="R158" s="312">
        <f>IFERROR(VLOOKUP($B158,Totalt!$B$1:$AQ$554,MATCH(R$2,Totalt!$B$1:$AQ$1,0),FALSE),"")</f>
        <v>0</v>
      </c>
      <c r="S158" s="312">
        <f>IFERROR(VLOOKUP($B158,Totalt!$B$1:$AQ$554,MATCH(S$2,Totalt!$B$1:$AQ$1,0),FALSE),"")</f>
        <v>0</v>
      </c>
      <c r="T158" s="312">
        <f>IFERROR(VLOOKUP($B158,Totalt!$B$1:$AQ$554,MATCH(T$2,Totalt!$B$1:$AQ$1,0),FALSE),"")</f>
        <v>0</v>
      </c>
      <c r="U158" s="312">
        <f>IFERROR(VLOOKUP($B158,Totalt!$B$1:$AQ$554,MATCH(U$2,Totalt!$B$1:$AQ$1,0),FALSE),"")</f>
        <v>0</v>
      </c>
      <c r="V158" s="312">
        <f>IFERROR(VLOOKUP($B158,Totalt!$B$1:$AQ$554,MATCH(V$2,Totalt!$B$1:$AQ$1,0),FALSE),"")</f>
        <v>0</v>
      </c>
      <c r="W158" s="312">
        <f>IFERROR(VLOOKUP($B158,Totalt!$B$1:$AQ$554,MATCH(W$2,Totalt!$B$1:$AQ$1,0),FALSE),"")</f>
        <v>0</v>
      </c>
      <c r="X158" s="312">
        <f>IFERROR(VLOOKUP($B158,Totalt!$B$1:$AQ$554,MATCH(X$2,Totalt!$B$1:$AQ$1,0),FALSE),"")</f>
        <v>0</v>
      </c>
      <c r="Y158" s="312">
        <f>IFERROR(VLOOKUP($B158,Totalt!$B$1:$AQ$554,MATCH(Y$2,Totalt!$B$1:$AQ$1,0),FALSE),"")</f>
        <v>0</v>
      </c>
      <c r="Z158" s="312">
        <f>IFERROR(VLOOKUP($B158,Totalt!$B$1:$AQ$554,MATCH(Z$2,Totalt!$B$1:$AQ$1,0),FALSE),"")</f>
        <v>0</v>
      </c>
      <c r="AA158" s="312">
        <f>IFERROR(VLOOKUP($B158,Totalt!$B$1:$AQ$554,MATCH(AA$2,Totalt!$B$1:$AQ$1,0),FALSE),"")</f>
        <v>0</v>
      </c>
      <c r="AB158" s="312">
        <f>IFERROR(VLOOKUP($B158,Totalt!$B$1:$AQ$554,MATCH(AB$2,Totalt!$B$1:$AQ$1,0),FALSE),"")</f>
        <v>0</v>
      </c>
      <c r="AC158" s="312">
        <f>IFERROR(VLOOKUP($B158,Totalt!$B$1:$AQ$554,MATCH(AC$2,Totalt!$B$1:$AQ$1,0),FALSE),"")</f>
        <v>3.8</v>
      </c>
      <c r="AD158" s="312">
        <f>IFERROR(VLOOKUP($B158,Totalt!$B$1:$AQ$554,MATCH(AD$2,Totalt!$B$1:$AQ$1,0),FALSE),"")</f>
        <v>0</v>
      </c>
      <c r="AE158" s="312">
        <f>IFERROR(VLOOKUP($B158,Totalt!$B$1:$AQ$554,MATCH(AE$2,Totalt!$B$1:$AQ$1,0),FALSE),"")</f>
        <v>0</v>
      </c>
      <c r="AF158" s="312">
        <f>IFERROR(VLOOKUP($B158,Totalt!$B$1:$AQ$554,MATCH(AF$2,Totalt!$B$1:$AQ$1,0),FALSE),"")</f>
        <v>0.5</v>
      </c>
      <c r="AG158" s="312">
        <f>IFERROR(VLOOKUP($B158,Totalt!$B$1:$AQ$554,MATCH(AG$2,Totalt!$B$1:$AQ$1,0),FALSE),"")</f>
        <v>0</v>
      </c>
      <c r="AI158" s="245">
        <f t="shared" si="15"/>
        <v>32.159999999999997</v>
      </c>
      <c r="AJ158" s="246">
        <f>IF(ISERROR(1/VLOOKUP($B158,Leveranser!$B$1:$S$500,MATCH("såld värme (gwh)",Leveranser!$B$1:$S$1,0),FALSE)),"",VLOOKUP($B158,Leveranser!$B$1:$S$500,MATCH("såld värme (gwh)",Leveranser!$B$1:$S$1,0),FALSE))</f>
        <v>27.1</v>
      </c>
      <c r="AK158" t="str">
        <f>IFERROR(IF(VLOOKUP($B158,Totalt!$B$1:$AQ$554,MATCH(AK$2,Totalt!$B$1:$AQ$1,0),FALSE)="","",VLOOKUP($B158,Totalt!$B$1:$AQ$554,MATCH(AK$2,Totalt!$B$1:$AQ$1,0),FALSE)),"")</f>
        <v/>
      </c>
      <c r="AM158" s="247" t="str">
        <f>IF(B158&lt;&gt;"",IF(VLOOKUP($B158,Totalt!$B$1:$AQ$554,MATCH("Kvalitetsgranskad:",Totalt!$B$1:$AQ$1,0),FALSE)="ja",VLOOKUP($B158,Miljö!$B$1:$AG$479,MATCH(AM$2,Miljö!$B$1:$AK$1,0),FALSE),""),"")</f>
        <v>Ja</v>
      </c>
      <c r="AN158" s="247" t="str">
        <f>IF(AM158="ja",VLOOKUP($B158,Miljö!$B$1:$J$479,MATCH("Typ av ursprungsspecificerad el   (Om inget värde anges används Nordisk residualmix, se inforuta) ()",Miljö!$B$1:$J$1,0),FALSE),IF(AM158="nej","Nordisk residualel",""))</f>
        <v>''84%vatten 16%vind''</v>
      </c>
      <c r="AO158" s="247">
        <f>IF(AM158="","",VLOOKUP($B158,Miljö!$B$1:$J$479,MATCH("Fossilandel för ursprungspecificerad el ()",Miljö!$B$1:$J$1,0),FALSE))</f>
        <v>0</v>
      </c>
      <c r="AP158" s="247">
        <f>IF(AM158="","",IFERROR(VLOOKUP($B158,Miljö!$B$1:$J$479,MATCH("Kärnkraftsandel för ursprungsspecificerad el ()",Miljö!$B$1:$J$1,0),FALSE)/1,0))</f>
        <v>0</v>
      </c>
      <c r="AQ158" s="247">
        <f t="shared" si="16"/>
        <v>1</v>
      </c>
      <c r="AR158" s="52"/>
      <c r="AS158" s="247" t="str">
        <f t="shared" si="12"/>
        <v>Nej</v>
      </c>
      <c r="AT158" s="247" t="str">
        <f>IF(AS158="ja",VLOOKUP($B158,Miljö!$B$1:$O$500,MATCH("Fossil andel i procent (%)",Miljö!$B$1:$O$1,0),FALSE)/100,"")</f>
        <v/>
      </c>
      <c r="AU158" s="52"/>
      <c r="AV158" s="247" t="str">
        <f t="shared" si="13"/>
        <v>Nej</v>
      </c>
      <c r="AW158" s="247" t="str">
        <f>IF(AV158="ja",VLOOKUP($B158,'Egen hetvattenprod'!$B$1:$AO$500,MATCH("Värmekälla till värmepumpar ()",'Egen hetvattenprod'!$B$1:$AO$1,0),FALSE),"")</f>
        <v/>
      </c>
      <c r="AY158" s="244" t="str">
        <f t="shared" si="14"/>
        <v>Ja</v>
      </c>
      <c r="AZ158" s="283">
        <f>IF($AY158="ja",(VLOOKUP($B158,'Egen hetvattenprod'!$B$1:$BX$550,MATCH(AZ$2,'Egen hetvattenprod'!$B$1:$BX$1,0),FALSE)+VLOOKUP($B158,Kraftvärmeprod!$B$1:$BX$550,MATCH(AZ$2,Kraftvärmeprod!$B$1:$BX$1,0),FALSE))/$AC158,"")</f>
        <v>1</v>
      </c>
      <c r="BA158" s="283">
        <f>IF($AY158="ja",(VLOOKUP($B158,'Egen hetvattenprod'!$B$1:$BX$550,MATCH(BA$2,'Egen hetvattenprod'!$B$1:$BX$1,0),FALSE)+VLOOKUP($B158,Kraftvärmeprod!$B$1:$BX$550,MATCH(BA$2,Kraftvärmeprod!$B$1:$BX$1,0),FALSE))/$AC158,"")</f>
        <v>0</v>
      </c>
      <c r="BB158" s="283">
        <f>IF($AY158="ja",(VLOOKUP($B158,'Egen hetvattenprod'!$B$1:$BX$550,MATCH(BB$2,'Egen hetvattenprod'!$B$1:$BX$1,0),FALSE)+VLOOKUP($B158,Kraftvärmeprod!$B$1:$BX$550,MATCH(BB$2,Kraftvärmeprod!$B$1:$BX$1,0),FALSE))/$AC158,"")</f>
        <v>0</v>
      </c>
      <c r="BC158" s="283">
        <f>IF($AY158="ja",(VLOOKUP($B158,'Egen hetvattenprod'!$B$1:$BX$550,MATCH(BC$2,'Egen hetvattenprod'!$B$1:$BX$1,0),FALSE)+VLOOKUP($B158,Kraftvärmeprod!$B$1:$BX$550,MATCH(BC$2,Kraftvärmeprod!$B$1:$BX$1,0),FALSE))/$AC158,"")</f>
        <v>0</v>
      </c>
      <c r="BD158" s="283">
        <f>IF($AY158="ja",(VLOOKUP($B158,'Egen hetvattenprod'!$B$1:$BX$550,MATCH(BD$2,'Egen hetvattenprod'!$B$1:$BX$1,0),FALSE)+VLOOKUP($B158,Kraftvärmeprod!$B$1:$BX$550,MATCH(BD$2,Kraftvärmeprod!$B$1:$BX$1,0),FALSE))/$AC158,"")</f>
        <v>0</v>
      </c>
      <c r="BF158" s="244" t="str">
        <f t="shared" si="17"/>
        <v>Nej</v>
      </c>
      <c r="BG158" s="283" t="str">
        <f>IF($BF158="ja",VLOOKUP($B158,'Egen hetvattenprod'!$B$1:$BX$550,MATCH("Andelen klimatgaser med fossilt ursprung för avfall ()",'Egen hetvattenprod'!$B$1:$BX$1,0),FALSE),"")</f>
        <v/>
      </c>
      <c r="BH158" s="283" t="str">
        <f>IF($BF158="ja",VLOOKUP($B158,Kraftvärmeprod!$B$1:$BX$550,MATCH("Andelen klimatgaser med fossilt ursprung för avfall ()",Kraftvärmeprod!$B$1:$BX$1,0),FALSE),"")</f>
        <v/>
      </c>
      <c r="BI158" s="307" t="str">
        <f>IF($BF158="ja",VLOOKUP($B158,'Egen hetvattenprod'!$B$1:$BX$550,MATCH("Avfall (GWh)",'Egen hetvattenprod'!$B$1:$BX$1,0),FALSE),"")</f>
        <v/>
      </c>
      <c r="BJ158" s="307" t="str">
        <f>IF($BF158="ja",VLOOKUP($B158,'Slutlig allokering kvv'!$B$1:$BX$550,MATCH("Avfall (GWh)",'Slutlig allokering kvv'!$B$1:$BX$1,0),FALSE),"")</f>
        <v/>
      </c>
      <c r="BK158" s="307" t="str">
        <f>IF($BF158="ja",VLOOKUP($B158,'Köpt hetvatten'!$B$1:$BX$550,MATCH("Avfall i köpt hetvatten",'Köpt hetvatten'!$B$1:$BX$1,0),FALSE),"")</f>
        <v/>
      </c>
      <c r="BL158" s="307" t="str">
        <f>IF($BF158="ja",VLOOKUP($B158,'Egen hetvattenprod'!$B$1:$BX$550,MATCH("Värde enligt ovan. (%)",'Egen hetvattenprod'!$B$1:$BX$1,0),FALSE),"")</f>
        <v/>
      </c>
      <c r="BM158" s="307" t="str">
        <f>IF($BF158="ja",VLOOKUP($B158,Kraftvärmeprod!$B$1:$BX$550,MATCH("Värde enligt ovan. (%)",Kraftvärmeprod!$B$1:$BX$1,0),FALSE),"")</f>
        <v/>
      </c>
      <c r="BN158" s="307"/>
      <c r="BO158" s="307"/>
      <c r="BP158" s="307"/>
      <c r="BQ158" s="307" t="str">
        <f>IF($BF158="ja",VLOOKUP($B158,'Egen hetvattenprod'!$B$1:$BX$550,MATCH("Tillförd olja (fossil) vid avfallsförbränning (GWh)",'Egen hetvattenprod'!$B$1:$BX$1,0),FALSE),"")</f>
        <v/>
      </c>
      <c r="BR158" s="307" t="str">
        <f>IF($BF158="ja",VLOOKUP($B158,Kraftvärmeprod!$B$1:$BX$550,MATCH("Tillförd olja (fossil) vid avfallsförbränning (GWh)",Kraftvärmeprod!$B$1:$BX$1,0),FALSE),"")</f>
        <v/>
      </c>
    </row>
    <row r="159" spans="1:70" x14ac:dyDescent="0.25">
      <c r="A159" s="2" t="str">
        <f>'Miljövärden för publ företag'!B161</f>
        <v>Mark Kraftvärme AB</v>
      </c>
      <c r="B159" s="2" t="str">
        <f>'Miljövärden för publ företag'!C161</f>
        <v>Assberg - Fritslanäten</v>
      </c>
      <c r="C159" s="312">
        <f>IFERROR(VLOOKUP($B159,Totalt!$B$1:$AQ$554,MATCH(C$2,Totalt!$B$1:$AQ$1,0),FALSE),"")</f>
        <v>0</v>
      </c>
      <c r="D159" s="312">
        <f>IFERROR(VLOOKUP($B159,Totalt!$B$1:$AQ$554,MATCH(D$2,Totalt!$B$1:$AQ$1,0),FALSE),"")</f>
        <v>0.874</v>
      </c>
      <c r="E159" s="312">
        <f>IFERROR(VLOOKUP($B159,Totalt!$B$1:$AQ$554,MATCH(E$2,Totalt!$B$1:$AQ$1,0),FALSE),"")</f>
        <v>0</v>
      </c>
      <c r="F159" s="312">
        <f>IFERROR(VLOOKUP($B159,Totalt!$B$1:$AQ$554,MATCH(F$2,Totalt!$B$1:$AQ$1,0),FALSE),"")</f>
        <v>0</v>
      </c>
      <c r="G159" s="312">
        <f>IFERROR(VLOOKUP($B159,Totalt!$B$1:$AQ$554,MATCH(G$2,Totalt!$B$1:$AQ$1,0),FALSE),"")</f>
        <v>0</v>
      </c>
      <c r="H159" s="312">
        <f>IFERROR(VLOOKUP($B159,Totalt!$B$1:$AQ$554,MATCH(H$2,Totalt!$B$1:$AQ$1,0),FALSE),"")</f>
        <v>0</v>
      </c>
      <c r="I159" s="312">
        <f>IFERROR(VLOOKUP($B159,Totalt!$B$1:$AQ$554,MATCH(I$2,Totalt!$B$1:$AQ$1,0),FALSE),"")</f>
        <v>0</v>
      </c>
      <c r="J159" s="312">
        <f>IFERROR(VLOOKUP($B159,Totalt!$B$1:$AQ$554,MATCH(J$2,Totalt!$B$1:$AQ$1,0),FALSE),"")</f>
        <v>0</v>
      </c>
      <c r="K159" s="312">
        <f>IFERROR(VLOOKUP($B159,Totalt!$B$1:$AQ$554,MATCH(K$2,Totalt!$B$1:$AQ$1,0),FALSE),"")</f>
        <v>0</v>
      </c>
      <c r="L159" s="312">
        <f>IFERROR(VLOOKUP($B159,Totalt!$B$1:$AQ$554,MATCH(L$2,Totalt!$B$1:$AQ$1,0),FALSE),"")</f>
        <v>0</v>
      </c>
      <c r="M159" s="312">
        <f>IFERROR(VLOOKUP($B159,Totalt!$B$1:$AQ$554,MATCH(M$2,Totalt!$B$1:$AQ$1,0),FALSE),"")</f>
        <v>7.3467099999999999</v>
      </c>
      <c r="N159" s="312">
        <f>IFERROR(VLOOKUP($B159,Totalt!$B$1:$AQ$554,MATCH(N$2,Totalt!$B$1:$AQ$1,0),FALSE),"")</f>
        <v>63.468400000000003</v>
      </c>
      <c r="O159" s="312">
        <f>IFERROR(VLOOKUP($B159,Totalt!$B$1:$AQ$554,MATCH(O$2,Totalt!$B$1:$AQ$1,0),FALSE),"")</f>
        <v>0</v>
      </c>
      <c r="P159" s="312">
        <f>IFERROR(VLOOKUP($B159,Totalt!$B$1:$AQ$554,MATCH(P$2,Totalt!$B$1:$AQ$1,0),FALSE),"")</f>
        <v>33.548000000000002</v>
      </c>
      <c r="Q159" s="312">
        <f>IFERROR(VLOOKUP($B159,Totalt!$B$1:$AQ$554,MATCH(Q$2,Totalt!$B$1:$AQ$1,0),FALSE),"")</f>
        <v>0</v>
      </c>
      <c r="R159" s="312">
        <f>IFERROR(VLOOKUP($B159,Totalt!$B$1:$AQ$554,MATCH(R$2,Totalt!$B$1:$AQ$1,0),FALSE),"")</f>
        <v>0</v>
      </c>
      <c r="S159" s="312">
        <f>IFERROR(VLOOKUP($B159,Totalt!$B$1:$AQ$554,MATCH(S$2,Totalt!$B$1:$AQ$1,0),FALSE),"")</f>
        <v>3.75</v>
      </c>
      <c r="T159" s="312">
        <f>IFERROR(VLOOKUP($B159,Totalt!$B$1:$AQ$554,MATCH(T$2,Totalt!$B$1:$AQ$1,0),FALSE),"")</f>
        <v>0</v>
      </c>
      <c r="U159" s="312">
        <f>IFERROR(VLOOKUP($B159,Totalt!$B$1:$AQ$554,MATCH(U$2,Totalt!$B$1:$AQ$1,0),FALSE),"")</f>
        <v>0</v>
      </c>
      <c r="V159" s="312">
        <f>IFERROR(VLOOKUP($B159,Totalt!$B$1:$AQ$554,MATCH(V$2,Totalt!$B$1:$AQ$1,0),FALSE),"")</f>
        <v>0</v>
      </c>
      <c r="W159" s="312">
        <f>IFERROR(VLOOKUP($B159,Totalt!$B$1:$AQ$554,MATCH(W$2,Totalt!$B$1:$AQ$1,0),FALSE),"")</f>
        <v>0</v>
      </c>
      <c r="X159" s="312">
        <f>IFERROR(VLOOKUP($B159,Totalt!$B$1:$AQ$554,MATCH(X$2,Totalt!$B$1:$AQ$1,0),FALSE),"")</f>
        <v>0</v>
      </c>
      <c r="Y159" s="312">
        <f>IFERROR(VLOOKUP($B159,Totalt!$B$1:$AQ$554,MATCH(Y$2,Totalt!$B$1:$AQ$1,0),FALSE),"")</f>
        <v>0</v>
      </c>
      <c r="Z159" s="312">
        <f>IFERROR(VLOOKUP($B159,Totalt!$B$1:$AQ$554,MATCH(Z$2,Totalt!$B$1:$AQ$1,0),FALSE),"")</f>
        <v>0</v>
      </c>
      <c r="AA159" s="312">
        <f>IFERROR(VLOOKUP($B159,Totalt!$B$1:$AQ$554,MATCH(AA$2,Totalt!$B$1:$AQ$1,0),FALSE),"")</f>
        <v>0</v>
      </c>
      <c r="AB159" s="312">
        <f>IFERROR(VLOOKUP($B159,Totalt!$B$1:$AQ$554,MATCH(AB$2,Totalt!$B$1:$AQ$1,0),FALSE),"")</f>
        <v>0</v>
      </c>
      <c r="AC159" s="312">
        <f>IFERROR(VLOOKUP($B159,Totalt!$B$1:$AQ$554,MATCH(AC$2,Totalt!$B$1:$AQ$1,0),FALSE),"")</f>
        <v>20.47</v>
      </c>
      <c r="AD159" s="312">
        <f>IFERROR(VLOOKUP($B159,Totalt!$B$1:$AQ$554,MATCH(AD$2,Totalt!$B$1:$AQ$1,0),FALSE),"")</f>
        <v>0</v>
      </c>
      <c r="AE159" s="312">
        <f>IFERROR(VLOOKUP($B159,Totalt!$B$1:$AQ$554,MATCH(AE$2,Totalt!$B$1:$AQ$1,0),FALSE),"")</f>
        <v>0</v>
      </c>
      <c r="AF159" s="312">
        <f>IFERROR(VLOOKUP($B159,Totalt!$B$1:$AQ$554,MATCH(AF$2,Totalt!$B$1:$AQ$1,0),FALSE),"")</f>
        <v>3.3333400000000002</v>
      </c>
      <c r="AG159" s="312">
        <f>IFERROR(VLOOKUP($B159,Totalt!$B$1:$AQ$554,MATCH(AG$2,Totalt!$B$1:$AQ$1,0),FALSE),"")</f>
        <v>0</v>
      </c>
      <c r="AI159" s="245">
        <f t="shared" si="15"/>
        <v>132.79044999999999</v>
      </c>
      <c r="AJ159" s="246">
        <f>IF(ISERROR(1/VLOOKUP($B159,Leveranser!$B$1:$S$500,MATCH("såld värme (gwh)",Leveranser!$B$1:$S$1,0),FALSE)),"",VLOOKUP($B159,Leveranser!$B$1:$S$500,MATCH("såld värme (gwh)",Leveranser!$B$1:$S$1,0),FALSE))</f>
        <v>91.42</v>
      </c>
      <c r="AK159" t="str">
        <f>IFERROR(IF(VLOOKUP($B159,Totalt!$B$1:$AQ$554,MATCH(AK$2,Totalt!$B$1:$AQ$1,0),FALSE)="","",VLOOKUP($B159,Totalt!$B$1:$AQ$554,MATCH(AK$2,Totalt!$B$1:$AQ$1,0),FALSE)),"")</f>
        <v/>
      </c>
      <c r="AM159" s="247" t="str">
        <f>IF(B159&lt;&gt;"",IF(VLOOKUP($B159,Totalt!$B$1:$AQ$554,MATCH("Kvalitetsgranskad:",Totalt!$B$1:$AQ$1,0),FALSE)="ja",VLOOKUP($B159,Miljö!$B$1:$AG$479,MATCH(AM$2,Miljö!$B$1:$AK$1,0),FALSE),""),"")</f>
        <v>Ja</v>
      </c>
      <c r="AN159" s="247" t="str">
        <f>IF(AM159="ja",VLOOKUP($B159,Miljö!$B$1:$J$479,MATCH("Typ av ursprungsspecificerad el   (Om inget värde anges används Nordisk residualmix, se inforuta) ()",Miljö!$B$1:$J$1,0),FALSE),IF(AM159="nej","Nordisk residualel",""))</f>
        <v>'Bra miljöval'</v>
      </c>
      <c r="AO159" s="247">
        <f>IF(AM159="","",VLOOKUP($B159,Miljö!$B$1:$J$479,MATCH("Fossilandel för ursprungspecificerad el ()",Miljö!$B$1:$J$1,0),FALSE))</f>
        <v>0</v>
      </c>
      <c r="AP159" s="247">
        <f>IF(AM159="","",IFERROR(VLOOKUP($B159,Miljö!$B$1:$J$479,MATCH("Kärnkraftsandel för ursprungsspecificerad el ()",Miljö!$B$1:$J$1,0),FALSE)/1,0))</f>
        <v>0</v>
      </c>
      <c r="AQ159" s="247">
        <f t="shared" si="16"/>
        <v>1</v>
      </c>
      <c r="AR159" s="52"/>
      <c r="AS159" s="247" t="str">
        <f t="shared" si="12"/>
        <v>Nej</v>
      </c>
      <c r="AT159" s="247" t="str">
        <f>IF(AS159="ja",VLOOKUP($B159,Miljö!$B$1:$O$500,MATCH("Fossil andel i procent (%)",Miljö!$B$1:$O$1,0),FALSE)/100,"")</f>
        <v/>
      </c>
      <c r="AU159" s="52"/>
      <c r="AV159" s="247" t="str">
        <f t="shared" si="13"/>
        <v>Nej</v>
      </c>
      <c r="AW159" s="247" t="str">
        <f>IF(AV159="ja",VLOOKUP($B159,'Egen hetvattenprod'!$B$1:$AO$500,MATCH("Värmekälla till värmepumpar ()",'Egen hetvattenprod'!$B$1:$AO$1,0),FALSE),"")</f>
        <v/>
      </c>
      <c r="AY159" s="244" t="str">
        <f t="shared" si="14"/>
        <v>Ja</v>
      </c>
      <c r="AZ159" s="283">
        <f>IF($AY159="ja",(VLOOKUP($B159,'Egen hetvattenprod'!$B$1:$BX$550,MATCH(AZ$2,'Egen hetvattenprod'!$B$1:$BX$1,0),FALSE)+VLOOKUP($B159,Kraftvärmeprod!$B$1:$BX$550,MATCH(AZ$2,Kraftvärmeprod!$B$1:$BX$1,0),FALSE))/$AC159,"")</f>
        <v>1</v>
      </c>
      <c r="BA159" s="283">
        <f>IF($AY159="ja",(VLOOKUP($B159,'Egen hetvattenprod'!$B$1:$BX$550,MATCH(BA$2,'Egen hetvattenprod'!$B$1:$BX$1,0),FALSE)+VLOOKUP($B159,Kraftvärmeprod!$B$1:$BX$550,MATCH(BA$2,Kraftvärmeprod!$B$1:$BX$1,0),FALSE))/$AC159,"")</f>
        <v>0</v>
      </c>
      <c r="BB159" s="283">
        <f>IF($AY159="ja",(VLOOKUP($B159,'Egen hetvattenprod'!$B$1:$BX$550,MATCH(BB$2,'Egen hetvattenprod'!$B$1:$BX$1,0),FALSE)+VLOOKUP($B159,Kraftvärmeprod!$B$1:$BX$550,MATCH(BB$2,Kraftvärmeprod!$B$1:$BX$1,0),FALSE))/$AC159,"")</f>
        <v>0</v>
      </c>
      <c r="BC159" s="283">
        <f>IF($AY159="ja",(VLOOKUP($B159,'Egen hetvattenprod'!$B$1:$BX$550,MATCH(BC$2,'Egen hetvattenprod'!$B$1:$BX$1,0),FALSE)+VLOOKUP($B159,Kraftvärmeprod!$B$1:$BX$550,MATCH(BC$2,Kraftvärmeprod!$B$1:$BX$1,0),FALSE))/$AC159,"")</f>
        <v>0</v>
      </c>
      <c r="BD159" s="283">
        <f>IF($AY159="ja",(VLOOKUP($B159,'Egen hetvattenprod'!$B$1:$BX$550,MATCH(BD$2,'Egen hetvattenprod'!$B$1:$BX$1,0),FALSE)+VLOOKUP($B159,Kraftvärmeprod!$B$1:$BX$550,MATCH(BD$2,Kraftvärmeprod!$B$1:$BX$1,0),FALSE))/$AC159,"")</f>
        <v>0</v>
      </c>
      <c r="BF159" s="244" t="str">
        <f t="shared" si="17"/>
        <v>Nej</v>
      </c>
      <c r="BG159" s="283" t="str">
        <f>IF($BF159="ja",VLOOKUP($B159,'Egen hetvattenprod'!$B$1:$BX$550,MATCH("Andelen klimatgaser med fossilt ursprung för avfall ()",'Egen hetvattenprod'!$B$1:$BX$1,0),FALSE),"")</f>
        <v/>
      </c>
      <c r="BH159" s="283" t="str">
        <f>IF($BF159="ja",VLOOKUP($B159,Kraftvärmeprod!$B$1:$BX$550,MATCH("Andelen klimatgaser med fossilt ursprung för avfall ()",Kraftvärmeprod!$B$1:$BX$1,0),FALSE),"")</f>
        <v/>
      </c>
      <c r="BI159" s="307" t="str">
        <f>IF($BF159="ja",VLOOKUP($B159,'Egen hetvattenprod'!$B$1:$BX$550,MATCH("Avfall (GWh)",'Egen hetvattenprod'!$B$1:$BX$1,0),FALSE),"")</f>
        <v/>
      </c>
      <c r="BJ159" s="307" t="str">
        <f>IF($BF159="ja",VLOOKUP($B159,'Slutlig allokering kvv'!$B$1:$BX$550,MATCH("Avfall (GWh)",'Slutlig allokering kvv'!$B$1:$BX$1,0),FALSE),"")</f>
        <v/>
      </c>
      <c r="BK159" s="307" t="str">
        <f>IF($BF159="ja",VLOOKUP($B159,'Köpt hetvatten'!$B$1:$BX$550,MATCH("Avfall i köpt hetvatten",'Köpt hetvatten'!$B$1:$BX$1,0),FALSE),"")</f>
        <v/>
      </c>
      <c r="BL159" s="307" t="str">
        <f>IF($BF159="ja",VLOOKUP($B159,'Egen hetvattenprod'!$B$1:$BX$550,MATCH("Värde enligt ovan. (%)",'Egen hetvattenprod'!$B$1:$BX$1,0),FALSE),"")</f>
        <v/>
      </c>
      <c r="BM159" s="307" t="str">
        <f>IF($BF159="ja",VLOOKUP($B159,Kraftvärmeprod!$B$1:$BX$550,MATCH("Värde enligt ovan. (%)",Kraftvärmeprod!$B$1:$BX$1,0),FALSE),"")</f>
        <v/>
      </c>
      <c r="BN159" s="307"/>
      <c r="BO159" s="307"/>
      <c r="BP159" s="307"/>
      <c r="BQ159" s="307" t="str">
        <f>IF($BF159="ja",VLOOKUP($B159,'Egen hetvattenprod'!$B$1:$BX$550,MATCH("Tillförd olja (fossil) vid avfallsförbränning (GWh)",'Egen hetvattenprod'!$B$1:$BX$1,0),FALSE),"")</f>
        <v/>
      </c>
      <c r="BR159" s="307" t="str">
        <f>IF($BF159="ja",VLOOKUP($B159,Kraftvärmeprod!$B$1:$BX$550,MATCH("Tillförd olja (fossil) vid avfallsförbränning (GWh)",Kraftvärmeprod!$B$1:$BX$1,0),FALSE),"")</f>
        <v/>
      </c>
    </row>
    <row r="160" spans="1:70" x14ac:dyDescent="0.25">
      <c r="A160" s="2" t="str">
        <f>'Miljövärden för publ företag'!B162</f>
        <v>Mark Kraftvärme AB</v>
      </c>
      <c r="B160" s="2" t="str">
        <f>'Miljövärden för publ företag'!C162</f>
        <v>Hyssna</v>
      </c>
      <c r="C160" s="312">
        <f>IFERROR(VLOOKUP($B160,Totalt!$B$1:$AQ$554,MATCH(C$2,Totalt!$B$1:$AQ$1,0),FALSE),"")</f>
        <v>0</v>
      </c>
      <c r="D160" s="312">
        <f>IFERROR(VLOOKUP($B160,Totalt!$B$1:$AQ$554,MATCH(D$2,Totalt!$B$1:$AQ$1,0),FALSE),"")</f>
        <v>1.89E-2</v>
      </c>
      <c r="E160" s="312">
        <f>IFERROR(VLOOKUP($B160,Totalt!$B$1:$AQ$554,MATCH(E$2,Totalt!$B$1:$AQ$1,0),FALSE),"")</f>
        <v>0</v>
      </c>
      <c r="F160" s="312">
        <f>IFERROR(VLOOKUP($B160,Totalt!$B$1:$AQ$554,MATCH(F$2,Totalt!$B$1:$AQ$1,0),FALSE),"")</f>
        <v>0</v>
      </c>
      <c r="G160" s="312">
        <f>IFERROR(VLOOKUP($B160,Totalt!$B$1:$AQ$554,MATCH(G$2,Totalt!$B$1:$AQ$1,0),FALSE),"")</f>
        <v>0</v>
      </c>
      <c r="H160" s="312">
        <f>IFERROR(VLOOKUP($B160,Totalt!$B$1:$AQ$554,MATCH(H$2,Totalt!$B$1:$AQ$1,0),FALSE),"")</f>
        <v>0</v>
      </c>
      <c r="I160" s="312">
        <f>IFERROR(VLOOKUP($B160,Totalt!$B$1:$AQ$554,MATCH(I$2,Totalt!$B$1:$AQ$1,0),FALSE),"")</f>
        <v>0</v>
      </c>
      <c r="J160" s="312">
        <f>IFERROR(VLOOKUP($B160,Totalt!$B$1:$AQ$554,MATCH(J$2,Totalt!$B$1:$AQ$1,0),FALSE),"")</f>
        <v>0</v>
      </c>
      <c r="K160" s="312">
        <f>IFERROR(VLOOKUP($B160,Totalt!$B$1:$AQ$554,MATCH(K$2,Totalt!$B$1:$AQ$1,0),FALSE),"")</f>
        <v>0</v>
      </c>
      <c r="L160" s="312">
        <f>IFERROR(VLOOKUP($B160,Totalt!$B$1:$AQ$554,MATCH(L$2,Totalt!$B$1:$AQ$1,0),FALSE),"")</f>
        <v>0</v>
      </c>
      <c r="M160" s="312">
        <f>IFERROR(VLOOKUP($B160,Totalt!$B$1:$AQ$554,MATCH(M$2,Totalt!$B$1:$AQ$1,0),FALSE),"")</f>
        <v>0</v>
      </c>
      <c r="N160" s="312">
        <f>IFERROR(VLOOKUP($B160,Totalt!$B$1:$AQ$554,MATCH(N$2,Totalt!$B$1:$AQ$1,0),FALSE),"")</f>
        <v>0</v>
      </c>
      <c r="O160" s="312">
        <f>IFERROR(VLOOKUP($B160,Totalt!$B$1:$AQ$554,MATCH(O$2,Totalt!$B$1:$AQ$1,0),FALSE),"")</f>
        <v>0</v>
      </c>
      <c r="P160" s="312">
        <f>IFERROR(VLOOKUP($B160,Totalt!$B$1:$AQ$554,MATCH(P$2,Totalt!$B$1:$AQ$1,0),FALSE),"")</f>
        <v>0</v>
      </c>
      <c r="Q160" s="312">
        <f>IFERROR(VLOOKUP($B160,Totalt!$B$1:$AQ$554,MATCH(Q$2,Totalt!$B$1:$AQ$1,0),FALSE),"")</f>
        <v>0</v>
      </c>
      <c r="R160" s="312">
        <f>IFERROR(VLOOKUP($B160,Totalt!$B$1:$AQ$554,MATCH(R$2,Totalt!$B$1:$AQ$1,0),FALSE),"")</f>
        <v>0</v>
      </c>
      <c r="S160" s="312">
        <f>IFERROR(VLOOKUP($B160,Totalt!$B$1:$AQ$554,MATCH(S$2,Totalt!$B$1:$AQ$1,0),FALSE),"")</f>
        <v>1.6859999999999999</v>
      </c>
      <c r="T160" s="312">
        <f>IFERROR(VLOOKUP($B160,Totalt!$B$1:$AQ$554,MATCH(T$2,Totalt!$B$1:$AQ$1,0),FALSE),"")</f>
        <v>0</v>
      </c>
      <c r="U160" s="312">
        <f>IFERROR(VLOOKUP($B160,Totalt!$B$1:$AQ$554,MATCH(U$2,Totalt!$B$1:$AQ$1,0),FALSE),"")</f>
        <v>0</v>
      </c>
      <c r="V160" s="312">
        <f>IFERROR(VLOOKUP($B160,Totalt!$B$1:$AQ$554,MATCH(V$2,Totalt!$B$1:$AQ$1,0),FALSE),"")</f>
        <v>0</v>
      </c>
      <c r="W160" s="312">
        <f>IFERROR(VLOOKUP($B160,Totalt!$B$1:$AQ$554,MATCH(W$2,Totalt!$B$1:$AQ$1,0),FALSE),"")</f>
        <v>0</v>
      </c>
      <c r="X160" s="312">
        <f>IFERROR(VLOOKUP($B160,Totalt!$B$1:$AQ$554,MATCH(X$2,Totalt!$B$1:$AQ$1,0),FALSE),"")</f>
        <v>0</v>
      </c>
      <c r="Y160" s="312">
        <f>IFERROR(VLOOKUP($B160,Totalt!$B$1:$AQ$554,MATCH(Y$2,Totalt!$B$1:$AQ$1,0),FALSE),"")</f>
        <v>0</v>
      </c>
      <c r="Z160" s="312">
        <f>IFERROR(VLOOKUP($B160,Totalt!$B$1:$AQ$554,MATCH(Z$2,Totalt!$B$1:$AQ$1,0),FALSE),"")</f>
        <v>0</v>
      </c>
      <c r="AA160" s="312">
        <f>IFERROR(VLOOKUP($B160,Totalt!$B$1:$AQ$554,MATCH(AA$2,Totalt!$B$1:$AQ$1,0),FALSE),"")</f>
        <v>0</v>
      </c>
      <c r="AB160" s="312">
        <f>IFERROR(VLOOKUP($B160,Totalt!$B$1:$AQ$554,MATCH(AB$2,Totalt!$B$1:$AQ$1,0),FALSE),"")</f>
        <v>0</v>
      </c>
      <c r="AC160" s="312">
        <f>IFERROR(VLOOKUP($B160,Totalt!$B$1:$AQ$554,MATCH(AC$2,Totalt!$B$1:$AQ$1,0),FALSE),"")</f>
        <v>0</v>
      </c>
      <c r="AD160" s="312">
        <f>IFERROR(VLOOKUP($B160,Totalt!$B$1:$AQ$554,MATCH(AD$2,Totalt!$B$1:$AQ$1,0),FALSE),"")</f>
        <v>0</v>
      </c>
      <c r="AE160" s="312">
        <f>IFERROR(VLOOKUP($B160,Totalt!$B$1:$AQ$554,MATCH(AE$2,Totalt!$B$1:$AQ$1,0),FALSE),"")</f>
        <v>0</v>
      </c>
      <c r="AF160" s="312">
        <f>IFERROR(VLOOKUP($B160,Totalt!$B$1:$AQ$554,MATCH(AF$2,Totalt!$B$1:$AQ$1,0),FALSE),"")</f>
        <v>0.04</v>
      </c>
      <c r="AG160" s="312">
        <f>IFERROR(VLOOKUP($B160,Totalt!$B$1:$AQ$554,MATCH(AG$2,Totalt!$B$1:$AQ$1,0),FALSE),"")</f>
        <v>0</v>
      </c>
      <c r="AI160" s="245">
        <f t="shared" si="15"/>
        <v>1.7448999999999999</v>
      </c>
      <c r="AJ160" s="246">
        <f>IF(ISERROR(1/VLOOKUP($B160,Leveranser!$B$1:$S$500,MATCH("såld värme (gwh)",Leveranser!$B$1:$S$1,0),FALSE)),"",VLOOKUP($B160,Leveranser!$B$1:$S$500,MATCH("såld värme (gwh)",Leveranser!$B$1:$S$1,0),FALSE))</f>
        <v>1.228</v>
      </c>
      <c r="AK160" t="str">
        <f>IFERROR(IF(VLOOKUP($B160,Totalt!$B$1:$AQ$554,MATCH(AK$2,Totalt!$B$1:$AQ$1,0),FALSE)="","",VLOOKUP($B160,Totalt!$B$1:$AQ$554,MATCH(AK$2,Totalt!$B$1:$AQ$1,0),FALSE)),"")</f>
        <v/>
      </c>
      <c r="AM160" s="247" t="str">
        <f>IF(B160&lt;&gt;"",IF(VLOOKUP($B160,Totalt!$B$1:$AQ$554,MATCH("Kvalitetsgranskad:",Totalt!$B$1:$AQ$1,0),FALSE)="ja",VLOOKUP($B160,Miljö!$B$1:$AG$479,MATCH(AM$2,Miljö!$B$1:$AK$1,0),FALSE),""),"")</f>
        <v>Ja</v>
      </c>
      <c r="AN160" s="247" t="str">
        <f>IF(AM160="ja",VLOOKUP($B160,Miljö!$B$1:$J$479,MATCH("Typ av ursprungsspecificerad el   (Om inget värde anges används Nordisk residualmix, se inforuta) ()",Miljö!$B$1:$J$1,0),FALSE),IF(AM160="nej","Nordisk residualel",""))</f>
        <v>'Bramiljöval'</v>
      </c>
      <c r="AO160" s="247">
        <f>IF(AM160="","",VLOOKUP($B160,Miljö!$B$1:$J$479,MATCH("Fossilandel för ursprungspecificerad el ()",Miljö!$B$1:$J$1,0),FALSE))</f>
        <v>0</v>
      </c>
      <c r="AP160" s="247">
        <f>IF(AM160="","",IFERROR(VLOOKUP($B160,Miljö!$B$1:$J$479,MATCH("Kärnkraftsandel för ursprungsspecificerad el ()",Miljö!$B$1:$J$1,0),FALSE)/1,0))</f>
        <v>0</v>
      </c>
      <c r="AQ160" s="247">
        <f t="shared" si="16"/>
        <v>1</v>
      </c>
      <c r="AR160" s="52"/>
      <c r="AS160" s="247" t="str">
        <f t="shared" si="12"/>
        <v>Nej</v>
      </c>
      <c r="AT160" s="247" t="str">
        <f>IF(AS160="ja",VLOOKUP($B160,Miljö!$B$1:$O$500,MATCH("Fossil andel i procent (%)",Miljö!$B$1:$O$1,0),FALSE)/100,"")</f>
        <v/>
      </c>
      <c r="AU160" s="52"/>
      <c r="AV160" s="247" t="str">
        <f t="shared" si="13"/>
        <v>Nej</v>
      </c>
      <c r="AW160" s="247" t="str">
        <f>IF(AV160="ja",VLOOKUP($B160,'Egen hetvattenprod'!$B$1:$AO$500,MATCH("Värmekälla till värmepumpar ()",'Egen hetvattenprod'!$B$1:$AO$1,0),FALSE),"")</f>
        <v/>
      </c>
      <c r="AY160" s="244" t="str">
        <f t="shared" si="14"/>
        <v>Nej</v>
      </c>
      <c r="AZ160" s="283" t="str">
        <f>IF($AY160="ja",(VLOOKUP($B160,'Egen hetvattenprod'!$B$1:$BX$550,MATCH(AZ$2,'Egen hetvattenprod'!$B$1:$BX$1,0),FALSE)+VLOOKUP($B160,Kraftvärmeprod!$B$1:$BX$550,MATCH(AZ$2,Kraftvärmeprod!$B$1:$BX$1,0),FALSE))/$AC160,"")</f>
        <v/>
      </c>
      <c r="BA160" s="283" t="str">
        <f>IF($AY160="ja",(VLOOKUP($B160,'Egen hetvattenprod'!$B$1:$BX$550,MATCH(BA$2,'Egen hetvattenprod'!$B$1:$BX$1,0),FALSE)+VLOOKUP($B160,Kraftvärmeprod!$B$1:$BX$550,MATCH(BA$2,Kraftvärmeprod!$B$1:$BX$1,0),FALSE))/$AC160,"")</f>
        <v/>
      </c>
      <c r="BB160" s="283" t="str">
        <f>IF($AY160="ja",(VLOOKUP($B160,'Egen hetvattenprod'!$B$1:$BX$550,MATCH(BB$2,'Egen hetvattenprod'!$B$1:$BX$1,0),FALSE)+VLOOKUP($B160,Kraftvärmeprod!$B$1:$BX$550,MATCH(BB$2,Kraftvärmeprod!$B$1:$BX$1,0),FALSE))/$AC160,"")</f>
        <v/>
      </c>
      <c r="BC160" s="283" t="str">
        <f>IF($AY160="ja",(VLOOKUP($B160,'Egen hetvattenprod'!$B$1:$BX$550,MATCH(BC$2,'Egen hetvattenprod'!$B$1:$BX$1,0),FALSE)+VLOOKUP($B160,Kraftvärmeprod!$B$1:$BX$550,MATCH(BC$2,Kraftvärmeprod!$B$1:$BX$1,0),FALSE))/$AC160,"")</f>
        <v/>
      </c>
      <c r="BD160" s="283" t="str">
        <f>IF($AY160="ja",(VLOOKUP($B160,'Egen hetvattenprod'!$B$1:$BX$550,MATCH(BD$2,'Egen hetvattenprod'!$B$1:$BX$1,0),FALSE)+VLOOKUP($B160,Kraftvärmeprod!$B$1:$BX$550,MATCH(BD$2,Kraftvärmeprod!$B$1:$BX$1,0),FALSE))/$AC160,"")</f>
        <v/>
      </c>
      <c r="BF160" s="244" t="str">
        <f t="shared" si="17"/>
        <v>Nej</v>
      </c>
      <c r="BG160" s="283" t="str">
        <f>IF($BF160="ja",VLOOKUP($B160,'Egen hetvattenprod'!$B$1:$BX$550,MATCH("Andelen klimatgaser med fossilt ursprung för avfall ()",'Egen hetvattenprod'!$B$1:$BX$1,0),FALSE),"")</f>
        <v/>
      </c>
      <c r="BH160" s="283" t="str">
        <f>IF($BF160="ja",VLOOKUP($B160,Kraftvärmeprod!$B$1:$BX$550,MATCH("Andelen klimatgaser med fossilt ursprung för avfall ()",Kraftvärmeprod!$B$1:$BX$1,0),FALSE),"")</f>
        <v/>
      </c>
      <c r="BI160" s="307" t="str">
        <f>IF($BF160="ja",VLOOKUP($B160,'Egen hetvattenprod'!$B$1:$BX$550,MATCH("Avfall (GWh)",'Egen hetvattenprod'!$B$1:$BX$1,0),FALSE),"")</f>
        <v/>
      </c>
      <c r="BJ160" s="307" t="str">
        <f>IF($BF160="ja",VLOOKUP($B160,'Slutlig allokering kvv'!$B$1:$BX$550,MATCH("Avfall (GWh)",'Slutlig allokering kvv'!$B$1:$BX$1,0),FALSE),"")</f>
        <v/>
      </c>
      <c r="BK160" s="307" t="str">
        <f>IF($BF160="ja",VLOOKUP($B160,'Köpt hetvatten'!$B$1:$BX$550,MATCH("Avfall i köpt hetvatten",'Köpt hetvatten'!$B$1:$BX$1,0),FALSE),"")</f>
        <v/>
      </c>
      <c r="BL160" s="307" t="str">
        <f>IF($BF160="ja",VLOOKUP($B160,'Egen hetvattenprod'!$B$1:$BX$550,MATCH("Värde enligt ovan. (%)",'Egen hetvattenprod'!$B$1:$BX$1,0),FALSE),"")</f>
        <v/>
      </c>
      <c r="BM160" s="307" t="str">
        <f>IF($BF160="ja",VLOOKUP($B160,Kraftvärmeprod!$B$1:$BX$550,MATCH("Värde enligt ovan. (%)",Kraftvärmeprod!$B$1:$BX$1,0),FALSE),"")</f>
        <v/>
      </c>
      <c r="BN160" s="307"/>
      <c r="BO160" s="307"/>
      <c r="BP160" s="307"/>
      <c r="BQ160" s="307" t="str">
        <f>IF($BF160="ja",VLOOKUP($B160,'Egen hetvattenprod'!$B$1:$BX$550,MATCH("Tillförd olja (fossil) vid avfallsförbränning (GWh)",'Egen hetvattenprod'!$B$1:$BX$1,0),FALSE),"")</f>
        <v/>
      </c>
      <c r="BR160" s="307" t="str">
        <f>IF($BF160="ja",VLOOKUP($B160,Kraftvärmeprod!$B$1:$BX$550,MATCH("Tillförd olja (fossil) vid avfallsförbränning (GWh)",Kraftvärmeprod!$B$1:$BX$1,0),FALSE),"")</f>
        <v/>
      </c>
    </row>
    <row r="161" spans="1:70" x14ac:dyDescent="0.25">
      <c r="A161" s="2" t="str">
        <f>'Miljövärden för publ företag'!B163</f>
        <v>Mjölby-Svartådalen Energi AB</v>
      </c>
      <c r="B161" s="2" t="str">
        <f>'Miljövärden för publ företag'!C163</f>
        <v>Mjölby</v>
      </c>
      <c r="C161" s="312">
        <f>IFERROR(VLOOKUP($B161,Totalt!$B$1:$AQ$554,MATCH(C$2,Totalt!$B$1:$AQ$1,0),FALSE),"")</f>
        <v>0</v>
      </c>
      <c r="D161" s="312">
        <f>IFERROR(VLOOKUP($B161,Totalt!$B$1:$AQ$554,MATCH(D$2,Totalt!$B$1:$AQ$1,0),FALSE),"")</f>
        <v>0.77767500000000001</v>
      </c>
      <c r="E161" s="312">
        <f>IFERROR(VLOOKUP($B161,Totalt!$B$1:$AQ$554,MATCH(E$2,Totalt!$B$1:$AQ$1,0),FALSE),"")</f>
        <v>0</v>
      </c>
      <c r="F161" s="312">
        <f>IFERROR(VLOOKUP($B161,Totalt!$B$1:$AQ$554,MATCH(F$2,Totalt!$B$1:$AQ$1,0),FALSE),"")</f>
        <v>0</v>
      </c>
      <c r="G161" s="312">
        <f>IFERROR(VLOOKUP($B161,Totalt!$B$1:$AQ$554,MATCH(G$2,Totalt!$B$1:$AQ$1,0),FALSE),"")</f>
        <v>0</v>
      </c>
      <c r="H161" s="312">
        <f>IFERROR(VLOOKUP($B161,Totalt!$B$1:$AQ$554,MATCH(H$2,Totalt!$B$1:$AQ$1,0),FALSE),"")</f>
        <v>0</v>
      </c>
      <c r="I161" s="312">
        <f>IFERROR(VLOOKUP($B161,Totalt!$B$1:$AQ$554,MATCH(I$2,Totalt!$B$1:$AQ$1,0),FALSE),"")</f>
        <v>0</v>
      </c>
      <c r="J161" s="312">
        <f>IFERROR(VLOOKUP($B161,Totalt!$B$1:$AQ$554,MATCH(J$2,Totalt!$B$1:$AQ$1,0),FALSE),"")</f>
        <v>0</v>
      </c>
      <c r="K161" s="312">
        <f>IFERROR(VLOOKUP($B161,Totalt!$B$1:$AQ$554,MATCH(K$2,Totalt!$B$1:$AQ$1,0),FALSE),"")</f>
        <v>0</v>
      </c>
      <c r="L161" s="312">
        <f>IFERROR(VLOOKUP($B161,Totalt!$B$1:$AQ$554,MATCH(L$2,Totalt!$B$1:$AQ$1,0),FALSE),"")</f>
        <v>0</v>
      </c>
      <c r="M161" s="312">
        <f>IFERROR(VLOOKUP($B161,Totalt!$B$1:$AQ$554,MATCH(M$2,Totalt!$B$1:$AQ$1,0),FALSE),"")</f>
        <v>3.9</v>
      </c>
      <c r="N161" s="312">
        <f>IFERROR(VLOOKUP($B161,Totalt!$B$1:$AQ$554,MATCH(N$2,Totalt!$B$1:$AQ$1,0),FALSE),"")</f>
        <v>77.0291</v>
      </c>
      <c r="O161" s="312">
        <f>IFERROR(VLOOKUP($B161,Totalt!$B$1:$AQ$554,MATCH(O$2,Totalt!$B$1:$AQ$1,0),FALSE),"")</f>
        <v>3.9</v>
      </c>
      <c r="P161" s="312">
        <f>IFERROR(VLOOKUP($B161,Totalt!$B$1:$AQ$554,MATCH(P$2,Totalt!$B$1:$AQ$1,0),FALSE),"")</f>
        <v>12.5185</v>
      </c>
      <c r="Q161" s="312">
        <f>IFERROR(VLOOKUP($B161,Totalt!$B$1:$AQ$554,MATCH(Q$2,Totalt!$B$1:$AQ$1,0),FALSE),"")</f>
        <v>8.7058800000000005</v>
      </c>
      <c r="R161" s="312">
        <f>IFERROR(VLOOKUP($B161,Totalt!$B$1:$AQ$554,MATCH(R$2,Totalt!$B$1:$AQ$1,0),FALSE),"")</f>
        <v>0</v>
      </c>
      <c r="S161" s="312">
        <f>IFERROR(VLOOKUP($B161,Totalt!$B$1:$AQ$554,MATCH(S$2,Totalt!$B$1:$AQ$1,0),FALSE),"")</f>
        <v>0</v>
      </c>
      <c r="T161" s="312">
        <f>IFERROR(VLOOKUP($B161,Totalt!$B$1:$AQ$554,MATCH(T$2,Totalt!$B$1:$AQ$1,0),FALSE),"")</f>
        <v>0</v>
      </c>
      <c r="U161" s="312">
        <f>IFERROR(VLOOKUP($B161,Totalt!$B$1:$AQ$554,MATCH(U$2,Totalt!$B$1:$AQ$1,0),FALSE),"")</f>
        <v>0</v>
      </c>
      <c r="V161" s="312">
        <f>IFERROR(VLOOKUP($B161,Totalt!$B$1:$AQ$554,MATCH(V$2,Totalt!$B$1:$AQ$1,0),FALSE),"")</f>
        <v>0</v>
      </c>
      <c r="W161" s="312">
        <f>IFERROR(VLOOKUP($B161,Totalt!$B$1:$AQ$554,MATCH(W$2,Totalt!$B$1:$AQ$1,0),FALSE),"")</f>
        <v>0</v>
      </c>
      <c r="X161" s="312">
        <f>IFERROR(VLOOKUP($B161,Totalt!$B$1:$AQ$554,MATCH(X$2,Totalt!$B$1:$AQ$1,0),FALSE),"")</f>
        <v>0</v>
      </c>
      <c r="Y161" s="312">
        <f>IFERROR(VLOOKUP($B161,Totalt!$B$1:$AQ$554,MATCH(Y$2,Totalt!$B$1:$AQ$1,0),FALSE),"")</f>
        <v>0</v>
      </c>
      <c r="Z161" s="312">
        <f>IFERROR(VLOOKUP($B161,Totalt!$B$1:$AQ$554,MATCH(Z$2,Totalt!$B$1:$AQ$1,0),FALSE),"")</f>
        <v>0</v>
      </c>
      <c r="AA161" s="312">
        <f>IFERROR(VLOOKUP($B161,Totalt!$B$1:$AQ$554,MATCH(AA$2,Totalt!$B$1:$AQ$1,0),FALSE),"")</f>
        <v>0</v>
      </c>
      <c r="AB161" s="312">
        <f>IFERROR(VLOOKUP($B161,Totalt!$B$1:$AQ$554,MATCH(AB$2,Totalt!$B$1:$AQ$1,0),FALSE),"")</f>
        <v>0</v>
      </c>
      <c r="AC161" s="312">
        <f>IFERROR(VLOOKUP($B161,Totalt!$B$1:$AQ$554,MATCH(AC$2,Totalt!$B$1:$AQ$1,0),FALSE),"")</f>
        <v>0</v>
      </c>
      <c r="AD161" s="312">
        <f>IFERROR(VLOOKUP($B161,Totalt!$B$1:$AQ$554,MATCH(AD$2,Totalt!$B$1:$AQ$1,0),FALSE),"")</f>
        <v>0</v>
      </c>
      <c r="AE161" s="312">
        <f>IFERROR(VLOOKUP($B161,Totalt!$B$1:$AQ$554,MATCH(AE$2,Totalt!$B$1:$AQ$1,0),FALSE),"")</f>
        <v>0</v>
      </c>
      <c r="AF161" s="312">
        <f>IFERROR(VLOOKUP($B161,Totalt!$B$1:$AQ$554,MATCH(AF$2,Totalt!$B$1:$AQ$1,0),FALSE),"")</f>
        <v>4.4579199999999997</v>
      </c>
      <c r="AG161" s="312">
        <f>IFERROR(VLOOKUP($B161,Totalt!$B$1:$AQ$554,MATCH(AG$2,Totalt!$B$1:$AQ$1,0),FALSE),"")</f>
        <v>86</v>
      </c>
      <c r="AI161" s="245">
        <f t="shared" si="15"/>
        <v>197.289075</v>
      </c>
      <c r="AJ161" s="246">
        <f>IF(ISERROR(1/VLOOKUP($B161,Leveranser!$B$1:$S$500,MATCH("såld värme (gwh)",Leveranser!$B$1:$S$1,0),FALSE)),"",VLOOKUP($B161,Leveranser!$B$1:$S$500,MATCH("såld värme (gwh)",Leveranser!$B$1:$S$1,0),FALSE))</f>
        <v>175.8</v>
      </c>
      <c r="AK161" t="str">
        <f>IFERROR(IF(VLOOKUP($B161,Totalt!$B$1:$AQ$554,MATCH(AK$2,Totalt!$B$1:$AQ$1,0),FALSE)="","",VLOOKUP($B161,Totalt!$B$1:$AQ$554,MATCH(AK$2,Totalt!$B$1:$AQ$1,0),FALSE)),"")</f>
        <v/>
      </c>
      <c r="AM161" s="247" t="str">
        <f>IF(B161&lt;&gt;"",IF(VLOOKUP($B161,Totalt!$B$1:$AQ$554,MATCH("Kvalitetsgranskad:",Totalt!$B$1:$AQ$1,0),FALSE)="ja",VLOOKUP($B161,Miljö!$B$1:$AG$479,MATCH(AM$2,Miljö!$B$1:$AK$1,0),FALSE),""),"")</f>
        <v>Ja</v>
      </c>
      <c r="AN161" s="247" t="str">
        <f>IF(AM161="ja",VLOOKUP($B161,Miljö!$B$1:$J$479,MATCH("Typ av ursprungsspecificerad el   (Om inget värde anges används Nordisk residualmix, se inforuta) ()",Miljö!$B$1:$J$1,0),FALSE),IF(AM161="nej","Nordisk residualel",""))</f>
        <v>'Bixias totala mix'</v>
      </c>
      <c r="AO161" s="247">
        <f>IF(AM161="","",VLOOKUP($B161,Miljö!$B$1:$J$479,MATCH("Fossilandel för ursprungspecificerad el ()",Miljö!$B$1:$J$1,0),FALSE))</f>
        <v>0.20799999999999999</v>
      </c>
      <c r="AP161" s="247">
        <f>IF(AM161="","",IFERROR(VLOOKUP($B161,Miljö!$B$1:$J$479,MATCH("Kärnkraftsandel för ursprungsspecificerad el ()",Miljö!$B$1:$J$1,0),FALSE)/1,0))</f>
        <v>0.151</v>
      </c>
      <c r="AQ161" s="247">
        <f t="shared" si="16"/>
        <v>0.64100000000000001</v>
      </c>
      <c r="AR161" s="52"/>
      <c r="AS161" s="247" t="str">
        <f t="shared" si="12"/>
        <v>Ja</v>
      </c>
      <c r="AT161" s="247">
        <f>IF(AS161="ja",VLOOKUP($B161,Miljö!$B$1:$O$500,MATCH("Fossil andel i procent (%)",Miljö!$B$1:$O$1,0),FALSE)/100,"")</f>
        <v>1.9E-2</v>
      </c>
      <c r="AU161" s="52"/>
      <c r="AV161" s="247" t="str">
        <f t="shared" si="13"/>
        <v>Nej</v>
      </c>
      <c r="AW161" s="247" t="str">
        <f>IF(AV161="ja",VLOOKUP($B161,'Egen hetvattenprod'!$B$1:$AO$500,MATCH("Värmekälla till värmepumpar ()",'Egen hetvattenprod'!$B$1:$AO$1,0),FALSE),"")</f>
        <v/>
      </c>
      <c r="AY161" s="244" t="str">
        <f t="shared" si="14"/>
        <v>Nej</v>
      </c>
      <c r="AZ161" s="283" t="str">
        <f>IF($AY161="ja",(VLOOKUP($B161,'Egen hetvattenprod'!$B$1:$BX$550,MATCH(AZ$2,'Egen hetvattenprod'!$B$1:$BX$1,0),FALSE)+VLOOKUP($B161,Kraftvärmeprod!$B$1:$BX$550,MATCH(AZ$2,Kraftvärmeprod!$B$1:$BX$1,0),FALSE))/$AC161,"")</f>
        <v/>
      </c>
      <c r="BA161" s="283" t="str">
        <f>IF($AY161="ja",(VLOOKUP($B161,'Egen hetvattenprod'!$B$1:$BX$550,MATCH(BA$2,'Egen hetvattenprod'!$B$1:$BX$1,0),FALSE)+VLOOKUP($B161,Kraftvärmeprod!$B$1:$BX$550,MATCH(BA$2,Kraftvärmeprod!$B$1:$BX$1,0),FALSE))/$AC161,"")</f>
        <v/>
      </c>
      <c r="BB161" s="283" t="str">
        <f>IF($AY161="ja",(VLOOKUP($B161,'Egen hetvattenprod'!$B$1:$BX$550,MATCH(BB$2,'Egen hetvattenprod'!$B$1:$BX$1,0),FALSE)+VLOOKUP($B161,Kraftvärmeprod!$B$1:$BX$550,MATCH(BB$2,Kraftvärmeprod!$B$1:$BX$1,0),FALSE))/$AC161,"")</f>
        <v/>
      </c>
      <c r="BC161" s="283" t="str">
        <f>IF($AY161="ja",(VLOOKUP($B161,'Egen hetvattenprod'!$B$1:$BX$550,MATCH(BC$2,'Egen hetvattenprod'!$B$1:$BX$1,0),FALSE)+VLOOKUP($B161,Kraftvärmeprod!$B$1:$BX$550,MATCH(BC$2,Kraftvärmeprod!$B$1:$BX$1,0),FALSE))/$AC161,"")</f>
        <v/>
      </c>
      <c r="BD161" s="283" t="str">
        <f>IF($AY161="ja",(VLOOKUP($B161,'Egen hetvattenprod'!$B$1:$BX$550,MATCH(BD$2,'Egen hetvattenprod'!$B$1:$BX$1,0),FALSE)+VLOOKUP($B161,Kraftvärmeprod!$B$1:$BX$550,MATCH(BD$2,Kraftvärmeprod!$B$1:$BX$1,0),FALSE))/$AC161,"")</f>
        <v/>
      </c>
      <c r="BF161" s="244" t="str">
        <f t="shared" si="17"/>
        <v>Nej</v>
      </c>
      <c r="BG161" s="283" t="str">
        <f>IF($BF161="ja",VLOOKUP($B161,'Egen hetvattenprod'!$B$1:$BX$550,MATCH("Andelen klimatgaser med fossilt ursprung för avfall ()",'Egen hetvattenprod'!$B$1:$BX$1,0),FALSE),"")</f>
        <v/>
      </c>
      <c r="BH161" s="283" t="str">
        <f>IF($BF161="ja",VLOOKUP($B161,Kraftvärmeprod!$B$1:$BX$550,MATCH("Andelen klimatgaser med fossilt ursprung för avfall ()",Kraftvärmeprod!$B$1:$BX$1,0),FALSE),"")</f>
        <v/>
      </c>
      <c r="BI161" s="307" t="str">
        <f>IF($BF161="ja",VLOOKUP($B161,'Egen hetvattenprod'!$B$1:$BX$550,MATCH("Avfall (GWh)",'Egen hetvattenprod'!$B$1:$BX$1,0),FALSE),"")</f>
        <v/>
      </c>
      <c r="BJ161" s="307" t="str">
        <f>IF($BF161="ja",VLOOKUP($B161,'Slutlig allokering kvv'!$B$1:$BX$550,MATCH("Avfall (GWh)",'Slutlig allokering kvv'!$B$1:$BX$1,0),FALSE),"")</f>
        <v/>
      </c>
      <c r="BK161" s="307" t="str">
        <f>IF($BF161="ja",VLOOKUP($B161,'Köpt hetvatten'!$B$1:$BX$550,MATCH("Avfall i köpt hetvatten",'Köpt hetvatten'!$B$1:$BX$1,0),FALSE),"")</f>
        <v/>
      </c>
      <c r="BL161" s="307" t="str">
        <f>IF($BF161="ja",VLOOKUP($B161,'Egen hetvattenprod'!$B$1:$BX$550,MATCH("Värde enligt ovan. (%)",'Egen hetvattenprod'!$B$1:$BX$1,0),FALSE),"")</f>
        <v/>
      </c>
      <c r="BM161" s="307" t="str">
        <f>IF($BF161="ja",VLOOKUP($B161,Kraftvärmeprod!$B$1:$BX$550,MATCH("Värde enligt ovan. (%)",Kraftvärmeprod!$B$1:$BX$1,0),FALSE),"")</f>
        <v/>
      </c>
      <c r="BN161" s="307"/>
      <c r="BO161" s="307"/>
      <c r="BP161" s="307"/>
      <c r="BQ161" s="307" t="str">
        <f>IF($BF161="ja",VLOOKUP($B161,'Egen hetvattenprod'!$B$1:$BX$550,MATCH("Tillförd olja (fossil) vid avfallsförbränning (GWh)",'Egen hetvattenprod'!$B$1:$BX$1,0),FALSE),"")</f>
        <v/>
      </c>
      <c r="BR161" s="307" t="str">
        <f>IF($BF161="ja",VLOOKUP($B161,Kraftvärmeprod!$B$1:$BX$550,MATCH("Tillförd olja (fossil) vid avfallsförbränning (GWh)",Kraftvärmeprod!$B$1:$BX$1,0),FALSE),"")</f>
        <v/>
      </c>
    </row>
    <row r="162" spans="1:70" x14ac:dyDescent="0.25">
      <c r="A162" s="2" t="str">
        <f>'Miljövärden för publ företag'!B164</f>
        <v>Mullsjö Energi &amp; Miljö AB</v>
      </c>
      <c r="B162" s="2" t="str">
        <f>'Miljövärden för publ företag'!C164</f>
        <v>Mullsjö</v>
      </c>
      <c r="C162" s="312">
        <f>IFERROR(VLOOKUP($B162,Totalt!$B$1:$AQ$554,MATCH(C$2,Totalt!$B$1:$AQ$1,0),FALSE),"")</f>
        <v>0</v>
      </c>
      <c r="D162" s="312">
        <f>IFERROR(VLOOKUP($B162,Totalt!$B$1:$AQ$554,MATCH(D$2,Totalt!$B$1:$AQ$1,0),FALSE),"")</f>
        <v>0.06</v>
      </c>
      <c r="E162" s="312">
        <f>IFERROR(VLOOKUP($B162,Totalt!$B$1:$AQ$554,MATCH(E$2,Totalt!$B$1:$AQ$1,0),FALSE),"")</f>
        <v>0</v>
      </c>
      <c r="F162" s="312">
        <f>IFERROR(VLOOKUP($B162,Totalt!$B$1:$AQ$554,MATCH(F$2,Totalt!$B$1:$AQ$1,0),FALSE),"")</f>
        <v>0</v>
      </c>
      <c r="G162" s="312">
        <f>IFERROR(VLOOKUP($B162,Totalt!$B$1:$AQ$554,MATCH(G$2,Totalt!$B$1:$AQ$1,0),FALSE),"")</f>
        <v>0</v>
      </c>
      <c r="H162" s="312">
        <f>IFERROR(VLOOKUP($B162,Totalt!$B$1:$AQ$554,MATCH(H$2,Totalt!$B$1:$AQ$1,0),FALSE),"")</f>
        <v>0</v>
      </c>
      <c r="I162" s="312">
        <f>IFERROR(VLOOKUP($B162,Totalt!$B$1:$AQ$554,MATCH(I$2,Totalt!$B$1:$AQ$1,0),FALSE),"")</f>
        <v>0</v>
      </c>
      <c r="J162" s="312">
        <f>IFERROR(VLOOKUP($B162,Totalt!$B$1:$AQ$554,MATCH(J$2,Totalt!$B$1:$AQ$1,0),FALSE),"")</f>
        <v>0</v>
      </c>
      <c r="K162" s="312">
        <f>IFERROR(VLOOKUP($B162,Totalt!$B$1:$AQ$554,MATCH(K$2,Totalt!$B$1:$AQ$1,0),FALSE),"")</f>
        <v>0</v>
      </c>
      <c r="L162" s="312">
        <f>IFERROR(VLOOKUP($B162,Totalt!$B$1:$AQ$554,MATCH(L$2,Totalt!$B$1:$AQ$1,0),FALSE),"")</f>
        <v>0</v>
      </c>
      <c r="M162" s="312">
        <f>IFERROR(VLOOKUP($B162,Totalt!$B$1:$AQ$554,MATCH(M$2,Totalt!$B$1:$AQ$1,0),FALSE),"")</f>
        <v>0</v>
      </c>
      <c r="N162" s="312">
        <f>IFERROR(VLOOKUP($B162,Totalt!$B$1:$AQ$554,MATCH(N$2,Totalt!$B$1:$AQ$1,0),FALSE),"")</f>
        <v>0</v>
      </c>
      <c r="O162" s="312">
        <f>IFERROR(VLOOKUP($B162,Totalt!$B$1:$AQ$554,MATCH(O$2,Totalt!$B$1:$AQ$1,0),FALSE),"")</f>
        <v>0</v>
      </c>
      <c r="P162" s="312">
        <f>IFERROR(VLOOKUP($B162,Totalt!$B$1:$AQ$554,MATCH(P$2,Totalt!$B$1:$AQ$1,0),FALSE),"")</f>
        <v>25.81</v>
      </c>
      <c r="Q162" s="312">
        <f>IFERROR(VLOOKUP($B162,Totalt!$B$1:$AQ$554,MATCH(Q$2,Totalt!$B$1:$AQ$1,0),FALSE),"")</f>
        <v>0</v>
      </c>
      <c r="R162" s="312">
        <f>IFERROR(VLOOKUP($B162,Totalt!$B$1:$AQ$554,MATCH(R$2,Totalt!$B$1:$AQ$1,0),FALSE),"")</f>
        <v>1.71</v>
      </c>
      <c r="S162" s="312">
        <f>IFERROR(VLOOKUP($B162,Totalt!$B$1:$AQ$554,MATCH(S$2,Totalt!$B$1:$AQ$1,0),FALSE),"")</f>
        <v>0</v>
      </c>
      <c r="T162" s="312">
        <f>IFERROR(VLOOKUP($B162,Totalt!$B$1:$AQ$554,MATCH(T$2,Totalt!$B$1:$AQ$1,0),FALSE),"")</f>
        <v>0</v>
      </c>
      <c r="U162" s="312">
        <f>IFERROR(VLOOKUP($B162,Totalt!$B$1:$AQ$554,MATCH(U$2,Totalt!$B$1:$AQ$1,0),FALSE),"")</f>
        <v>0</v>
      </c>
      <c r="V162" s="312">
        <f>IFERROR(VLOOKUP($B162,Totalt!$B$1:$AQ$554,MATCH(V$2,Totalt!$B$1:$AQ$1,0),FALSE),"")</f>
        <v>0</v>
      </c>
      <c r="W162" s="312">
        <f>IFERROR(VLOOKUP($B162,Totalt!$B$1:$AQ$554,MATCH(W$2,Totalt!$B$1:$AQ$1,0),FALSE),"")</f>
        <v>0</v>
      </c>
      <c r="X162" s="312">
        <f>IFERROR(VLOOKUP($B162,Totalt!$B$1:$AQ$554,MATCH(X$2,Totalt!$B$1:$AQ$1,0),FALSE),"")</f>
        <v>0</v>
      </c>
      <c r="Y162" s="312">
        <f>IFERROR(VLOOKUP($B162,Totalt!$B$1:$AQ$554,MATCH(Y$2,Totalt!$B$1:$AQ$1,0),FALSE),"")</f>
        <v>0</v>
      </c>
      <c r="Z162" s="312">
        <f>IFERROR(VLOOKUP($B162,Totalt!$B$1:$AQ$554,MATCH(Z$2,Totalt!$B$1:$AQ$1,0),FALSE),"")</f>
        <v>0</v>
      </c>
      <c r="AA162" s="312">
        <f>IFERROR(VLOOKUP($B162,Totalt!$B$1:$AQ$554,MATCH(AA$2,Totalt!$B$1:$AQ$1,0),FALSE),"")</f>
        <v>0</v>
      </c>
      <c r="AB162" s="312">
        <f>IFERROR(VLOOKUP($B162,Totalt!$B$1:$AQ$554,MATCH(AB$2,Totalt!$B$1:$AQ$1,0),FALSE),"")</f>
        <v>0</v>
      </c>
      <c r="AC162" s="312">
        <f>IFERROR(VLOOKUP($B162,Totalt!$B$1:$AQ$554,MATCH(AC$2,Totalt!$B$1:$AQ$1,0),FALSE),"")</f>
        <v>0</v>
      </c>
      <c r="AD162" s="312">
        <f>IFERROR(VLOOKUP($B162,Totalt!$B$1:$AQ$554,MATCH(AD$2,Totalt!$B$1:$AQ$1,0),FALSE),"")</f>
        <v>0</v>
      </c>
      <c r="AE162" s="312">
        <f>IFERROR(VLOOKUP($B162,Totalt!$B$1:$AQ$554,MATCH(AE$2,Totalt!$B$1:$AQ$1,0),FALSE),"")</f>
        <v>0</v>
      </c>
      <c r="AF162" s="312">
        <f>IFERROR(VLOOKUP($B162,Totalt!$B$1:$AQ$554,MATCH(AF$2,Totalt!$B$1:$AQ$1,0),FALSE),"")</f>
        <v>0.26</v>
      </c>
      <c r="AG162" s="312">
        <f>IFERROR(VLOOKUP($B162,Totalt!$B$1:$AQ$554,MATCH(AG$2,Totalt!$B$1:$AQ$1,0),FALSE),"")</f>
        <v>0</v>
      </c>
      <c r="AI162" s="245">
        <f t="shared" si="15"/>
        <v>27.84</v>
      </c>
      <c r="AJ162" s="246">
        <f>IF(ISERROR(1/VLOOKUP($B162,Leveranser!$B$1:$S$500,MATCH("såld värme (gwh)",Leveranser!$B$1:$S$1,0),FALSE)),"",VLOOKUP($B162,Leveranser!$B$1:$S$500,MATCH("såld värme (gwh)",Leveranser!$B$1:$S$1,0),FALSE))</f>
        <v>17.600000000000001</v>
      </c>
      <c r="AK162" t="str">
        <f>IFERROR(IF(VLOOKUP($B162,Totalt!$B$1:$AQ$554,MATCH(AK$2,Totalt!$B$1:$AQ$1,0),FALSE)="","",VLOOKUP($B162,Totalt!$B$1:$AQ$554,MATCH(AK$2,Totalt!$B$1:$AQ$1,0),FALSE)),"")</f>
        <v/>
      </c>
      <c r="AM162" s="247" t="str">
        <f>IF(B162&lt;&gt;"",IF(VLOOKUP($B162,Totalt!$B$1:$AQ$554,MATCH("Kvalitetsgranskad:",Totalt!$B$1:$AQ$1,0),FALSE)="ja",VLOOKUP($B162,Miljö!$B$1:$AG$479,MATCH(AM$2,Miljö!$B$1:$AK$1,0),FALSE),""),"")</f>
        <v>Nej</v>
      </c>
      <c r="AN162" s="247" t="str">
        <f>IF(AM162="ja",VLOOKUP($B162,Miljö!$B$1:$J$479,MATCH("Typ av ursprungsspecificerad el   (Om inget värde anges används Nordisk residualmix, se inforuta) ()",Miljö!$B$1:$J$1,0),FALSE),IF(AM162="nej","Nordisk residualel",""))</f>
        <v>Nordisk residualel</v>
      </c>
      <c r="AO162" s="247">
        <f>IF(AM162="","",VLOOKUP($B162,Miljö!$B$1:$J$479,MATCH("Fossilandel för ursprungspecificerad el ()",Miljö!$B$1:$J$1,0),FALSE))</f>
        <v>0.48399999999999999</v>
      </c>
      <c r="AP162" s="247">
        <f>IF(AM162="","",IFERROR(VLOOKUP($B162,Miljö!$B$1:$J$479,MATCH("Kärnkraftsandel för ursprungsspecificerad el ()",Miljö!$B$1:$J$1,0),FALSE)/1,0))</f>
        <v>0.35</v>
      </c>
      <c r="AQ162" s="247">
        <f t="shared" si="16"/>
        <v>0.16600000000000004</v>
      </c>
      <c r="AR162" s="52"/>
      <c r="AS162" s="247" t="str">
        <f t="shared" si="12"/>
        <v>Nej</v>
      </c>
      <c r="AT162" s="247" t="str">
        <f>IF(AS162="ja",VLOOKUP($B162,Miljö!$B$1:$O$500,MATCH("Fossil andel i procent (%)",Miljö!$B$1:$O$1,0),FALSE)/100,"")</f>
        <v/>
      </c>
      <c r="AU162" s="52"/>
      <c r="AV162" s="247" t="str">
        <f t="shared" si="13"/>
        <v>Nej</v>
      </c>
      <c r="AW162" s="247" t="str">
        <f>IF(AV162="ja",VLOOKUP($B162,'Egen hetvattenprod'!$B$1:$AO$500,MATCH("Värmekälla till värmepumpar ()",'Egen hetvattenprod'!$B$1:$AO$1,0),FALSE),"")</f>
        <v/>
      </c>
      <c r="AY162" s="244" t="str">
        <f t="shared" si="14"/>
        <v>Nej</v>
      </c>
      <c r="AZ162" s="283" t="str">
        <f>IF($AY162="ja",(VLOOKUP($B162,'Egen hetvattenprod'!$B$1:$BX$550,MATCH(AZ$2,'Egen hetvattenprod'!$B$1:$BX$1,0),FALSE)+VLOOKUP($B162,Kraftvärmeprod!$B$1:$BX$550,MATCH(AZ$2,Kraftvärmeprod!$B$1:$BX$1,0),FALSE))/$AC162,"")</f>
        <v/>
      </c>
      <c r="BA162" s="283" t="str">
        <f>IF($AY162="ja",(VLOOKUP($B162,'Egen hetvattenprod'!$B$1:$BX$550,MATCH(BA$2,'Egen hetvattenprod'!$B$1:$BX$1,0),FALSE)+VLOOKUP($B162,Kraftvärmeprod!$B$1:$BX$550,MATCH(BA$2,Kraftvärmeprod!$B$1:$BX$1,0),FALSE))/$AC162,"")</f>
        <v/>
      </c>
      <c r="BB162" s="283" t="str">
        <f>IF($AY162="ja",(VLOOKUP($B162,'Egen hetvattenprod'!$B$1:$BX$550,MATCH(BB$2,'Egen hetvattenprod'!$B$1:$BX$1,0),FALSE)+VLOOKUP($B162,Kraftvärmeprod!$B$1:$BX$550,MATCH(BB$2,Kraftvärmeprod!$B$1:$BX$1,0),FALSE))/$AC162,"")</f>
        <v/>
      </c>
      <c r="BC162" s="283" t="str">
        <f>IF($AY162="ja",(VLOOKUP($B162,'Egen hetvattenprod'!$B$1:$BX$550,MATCH(BC$2,'Egen hetvattenprod'!$B$1:$BX$1,0),FALSE)+VLOOKUP($B162,Kraftvärmeprod!$B$1:$BX$550,MATCH(BC$2,Kraftvärmeprod!$B$1:$BX$1,0),FALSE))/$AC162,"")</f>
        <v/>
      </c>
      <c r="BD162" s="283" t="str">
        <f>IF($AY162="ja",(VLOOKUP($B162,'Egen hetvattenprod'!$B$1:$BX$550,MATCH(BD$2,'Egen hetvattenprod'!$B$1:$BX$1,0),FALSE)+VLOOKUP($B162,Kraftvärmeprod!$B$1:$BX$550,MATCH(BD$2,Kraftvärmeprod!$B$1:$BX$1,0),FALSE))/$AC162,"")</f>
        <v/>
      </c>
      <c r="BF162" s="244" t="str">
        <f t="shared" si="17"/>
        <v>Nej</v>
      </c>
      <c r="BG162" s="283" t="str">
        <f>IF($BF162="ja",VLOOKUP($B162,'Egen hetvattenprod'!$B$1:$BX$550,MATCH("Andelen klimatgaser med fossilt ursprung för avfall ()",'Egen hetvattenprod'!$B$1:$BX$1,0),FALSE),"")</f>
        <v/>
      </c>
      <c r="BH162" s="283" t="str">
        <f>IF($BF162="ja",VLOOKUP($B162,Kraftvärmeprod!$B$1:$BX$550,MATCH("Andelen klimatgaser med fossilt ursprung för avfall ()",Kraftvärmeprod!$B$1:$BX$1,0),FALSE),"")</f>
        <v/>
      </c>
      <c r="BI162" s="307" t="str">
        <f>IF($BF162="ja",VLOOKUP($B162,'Egen hetvattenprod'!$B$1:$BX$550,MATCH("Avfall (GWh)",'Egen hetvattenprod'!$B$1:$BX$1,0),FALSE),"")</f>
        <v/>
      </c>
      <c r="BJ162" s="307" t="str">
        <f>IF($BF162="ja",VLOOKUP($B162,'Slutlig allokering kvv'!$B$1:$BX$550,MATCH("Avfall (GWh)",'Slutlig allokering kvv'!$B$1:$BX$1,0),FALSE),"")</f>
        <v/>
      </c>
      <c r="BK162" s="307" t="str">
        <f>IF($BF162="ja",VLOOKUP($B162,'Köpt hetvatten'!$B$1:$BX$550,MATCH("Avfall i köpt hetvatten",'Köpt hetvatten'!$B$1:$BX$1,0),FALSE),"")</f>
        <v/>
      </c>
      <c r="BL162" s="307" t="str">
        <f>IF($BF162="ja",VLOOKUP($B162,'Egen hetvattenprod'!$B$1:$BX$550,MATCH("Värde enligt ovan. (%)",'Egen hetvattenprod'!$B$1:$BX$1,0),FALSE),"")</f>
        <v/>
      </c>
      <c r="BM162" s="307" t="str">
        <f>IF($BF162="ja",VLOOKUP($B162,Kraftvärmeprod!$B$1:$BX$550,MATCH("Värde enligt ovan. (%)",Kraftvärmeprod!$B$1:$BX$1,0),FALSE),"")</f>
        <v/>
      </c>
      <c r="BN162" s="307"/>
      <c r="BO162" s="307"/>
      <c r="BP162" s="307"/>
      <c r="BQ162" s="307" t="str">
        <f>IF($BF162="ja",VLOOKUP($B162,'Egen hetvattenprod'!$B$1:$BX$550,MATCH("Tillförd olja (fossil) vid avfallsförbränning (GWh)",'Egen hetvattenprod'!$B$1:$BX$1,0),FALSE),"")</f>
        <v/>
      </c>
      <c r="BR162" s="307" t="str">
        <f>IF($BF162="ja",VLOOKUP($B162,Kraftvärmeprod!$B$1:$BX$550,MATCH("Tillförd olja (fossil) vid avfallsförbränning (GWh)",Kraftvärmeprod!$B$1:$BX$1,0),FALSE),"")</f>
        <v/>
      </c>
    </row>
    <row r="163" spans="1:70" x14ac:dyDescent="0.25">
      <c r="A163" s="2" t="str">
        <f>'Miljövärden för publ företag'!B165</f>
        <v>Mälarenergi AB</v>
      </c>
      <c r="B163" s="2" t="str">
        <f>'Miljövärden för publ företag'!C165</f>
        <v>Kungsör</v>
      </c>
      <c r="C163" s="312">
        <f>IFERROR(VLOOKUP($B163,Totalt!$B$1:$AQ$554,MATCH(C$2,Totalt!$B$1:$AQ$1,0),FALSE),"")</f>
        <v>0</v>
      </c>
      <c r="D163" s="312">
        <f>IFERROR(VLOOKUP($B163,Totalt!$B$1:$AQ$554,MATCH(D$2,Totalt!$B$1:$AQ$1,0),FALSE),"")</f>
        <v>0.83</v>
      </c>
      <c r="E163" s="312">
        <f>IFERROR(VLOOKUP($B163,Totalt!$B$1:$AQ$554,MATCH(E$2,Totalt!$B$1:$AQ$1,0),FALSE),"")</f>
        <v>0</v>
      </c>
      <c r="F163" s="312">
        <f>IFERROR(VLOOKUP($B163,Totalt!$B$1:$AQ$554,MATCH(F$2,Totalt!$B$1:$AQ$1,0),FALSE),"")</f>
        <v>0</v>
      </c>
      <c r="G163" s="312">
        <f>IFERROR(VLOOKUP($B163,Totalt!$B$1:$AQ$554,MATCH(G$2,Totalt!$B$1:$AQ$1,0),FALSE),"")</f>
        <v>0</v>
      </c>
      <c r="H163" s="312">
        <f>IFERROR(VLOOKUP($B163,Totalt!$B$1:$AQ$554,MATCH(H$2,Totalt!$B$1:$AQ$1,0),FALSE),"")</f>
        <v>0</v>
      </c>
      <c r="I163" s="312">
        <f>IFERROR(VLOOKUP($B163,Totalt!$B$1:$AQ$554,MATCH(I$2,Totalt!$B$1:$AQ$1,0),FALSE),"")</f>
        <v>0</v>
      </c>
      <c r="J163" s="312">
        <f>IFERROR(VLOOKUP($B163,Totalt!$B$1:$AQ$554,MATCH(J$2,Totalt!$B$1:$AQ$1,0),FALSE),"")</f>
        <v>0</v>
      </c>
      <c r="K163" s="312">
        <f>IFERROR(VLOOKUP($B163,Totalt!$B$1:$AQ$554,MATCH(K$2,Totalt!$B$1:$AQ$1,0),FALSE),"")</f>
        <v>0</v>
      </c>
      <c r="L163" s="312">
        <f>IFERROR(VLOOKUP($B163,Totalt!$B$1:$AQ$554,MATCH(L$2,Totalt!$B$1:$AQ$1,0),FALSE),"")</f>
        <v>11.57</v>
      </c>
      <c r="M163" s="312">
        <f>IFERROR(VLOOKUP($B163,Totalt!$B$1:$AQ$554,MATCH(M$2,Totalt!$B$1:$AQ$1,0),FALSE),"")</f>
        <v>0</v>
      </c>
      <c r="N163" s="312">
        <f>IFERROR(VLOOKUP($B163,Totalt!$B$1:$AQ$554,MATCH(N$2,Totalt!$B$1:$AQ$1,0),FALSE),"")</f>
        <v>23.57</v>
      </c>
      <c r="O163" s="312">
        <f>IFERROR(VLOOKUP($B163,Totalt!$B$1:$AQ$554,MATCH(O$2,Totalt!$B$1:$AQ$1,0),FALSE),"")</f>
        <v>0</v>
      </c>
      <c r="P163" s="312">
        <f>IFERROR(VLOOKUP($B163,Totalt!$B$1:$AQ$554,MATCH(P$2,Totalt!$B$1:$AQ$1,0),FALSE),"")</f>
        <v>0</v>
      </c>
      <c r="Q163" s="312">
        <f>IFERROR(VLOOKUP($B163,Totalt!$B$1:$AQ$554,MATCH(Q$2,Totalt!$B$1:$AQ$1,0),FALSE),"")</f>
        <v>0</v>
      </c>
      <c r="R163" s="312">
        <f>IFERROR(VLOOKUP($B163,Totalt!$B$1:$AQ$554,MATCH(R$2,Totalt!$B$1:$AQ$1,0),FALSE),"")</f>
        <v>8.5749999999999993</v>
      </c>
      <c r="S163" s="312">
        <f>IFERROR(VLOOKUP($B163,Totalt!$B$1:$AQ$554,MATCH(S$2,Totalt!$B$1:$AQ$1,0),FALSE),"")</f>
        <v>0</v>
      </c>
      <c r="T163" s="312">
        <f>IFERROR(VLOOKUP($B163,Totalt!$B$1:$AQ$554,MATCH(T$2,Totalt!$B$1:$AQ$1,0),FALSE),"")</f>
        <v>0</v>
      </c>
      <c r="U163" s="312">
        <f>IFERROR(VLOOKUP($B163,Totalt!$B$1:$AQ$554,MATCH(U$2,Totalt!$B$1:$AQ$1,0),FALSE),"")</f>
        <v>0</v>
      </c>
      <c r="V163" s="312">
        <f>IFERROR(VLOOKUP($B163,Totalt!$B$1:$AQ$554,MATCH(V$2,Totalt!$B$1:$AQ$1,0),FALSE),"")</f>
        <v>0</v>
      </c>
      <c r="W163" s="312">
        <f>IFERROR(VLOOKUP($B163,Totalt!$B$1:$AQ$554,MATCH(W$2,Totalt!$B$1:$AQ$1,0),FALSE),"")</f>
        <v>0</v>
      </c>
      <c r="X163" s="312">
        <f>IFERROR(VLOOKUP($B163,Totalt!$B$1:$AQ$554,MATCH(X$2,Totalt!$B$1:$AQ$1,0),FALSE),"")</f>
        <v>0</v>
      </c>
      <c r="Y163" s="312">
        <f>IFERROR(VLOOKUP($B163,Totalt!$B$1:$AQ$554,MATCH(Y$2,Totalt!$B$1:$AQ$1,0),FALSE),"")</f>
        <v>0</v>
      </c>
      <c r="Z163" s="312">
        <f>IFERROR(VLOOKUP($B163,Totalt!$B$1:$AQ$554,MATCH(Z$2,Totalt!$B$1:$AQ$1,0),FALSE),"")</f>
        <v>0</v>
      </c>
      <c r="AA163" s="312">
        <f>IFERROR(VLOOKUP($B163,Totalt!$B$1:$AQ$554,MATCH(AA$2,Totalt!$B$1:$AQ$1,0),FALSE),"")</f>
        <v>0</v>
      </c>
      <c r="AB163" s="312">
        <f>IFERROR(VLOOKUP($B163,Totalt!$B$1:$AQ$554,MATCH(AB$2,Totalt!$B$1:$AQ$1,0),FALSE),"")</f>
        <v>0</v>
      </c>
      <c r="AC163" s="312">
        <f>IFERROR(VLOOKUP($B163,Totalt!$B$1:$AQ$554,MATCH(AC$2,Totalt!$B$1:$AQ$1,0),FALSE),"")</f>
        <v>3.88</v>
      </c>
      <c r="AD163" s="312">
        <f>IFERROR(VLOOKUP($B163,Totalt!$B$1:$AQ$554,MATCH(AD$2,Totalt!$B$1:$AQ$1,0),FALSE),"")</f>
        <v>0</v>
      </c>
      <c r="AE163" s="312">
        <f>IFERROR(VLOOKUP($B163,Totalt!$B$1:$AQ$554,MATCH(AE$2,Totalt!$B$1:$AQ$1,0),FALSE),"")</f>
        <v>0</v>
      </c>
      <c r="AF163" s="312">
        <f>IFERROR(VLOOKUP($B163,Totalt!$B$1:$AQ$554,MATCH(AF$2,Totalt!$B$1:$AQ$1,0),FALSE),"")</f>
        <v>1.0049999999999999</v>
      </c>
      <c r="AG163" s="312">
        <f>IFERROR(VLOOKUP($B163,Totalt!$B$1:$AQ$554,MATCH(AG$2,Totalt!$B$1:$AQ$1,0),FALSE),"")</f>
        <v>0</v>
      </c>
      <c r="AI163" s="245">
        <f t="shared" si="15"/>
        <v>49.430000000000007</v>
      </c>
      <c r="AJ163" s="246">
        <f>IF(ISERROR(1/VLOOKUP($B163,Leveranser!$B$1:$S$500,MATCH("såld värme (gwh)",Leveranser!$B$1:$S$1,0),FALSE)),"",VLOOKUP($B163,Leveranser!$B$1:$S$500,MATCH("såld värme (gwh)",Leveranser!$B$1:$S$1,0),FALSE))</f>
        <v>38.5</v>
      </c>
      <c r="AK163" t="str">
        <f>IFERROR(IF(VLOOKUP($B163,Totalt!$B$1:$AQ$554,MATCH(AK$2,Totalt!$B$1:$AQ$1,0),FALSE)="","",VLOOKUP($B163,Totalt!$B$1:$AQ$554,MATCH(AK$2,Totalt!$B$1:$AQ$1,0),FALSE)),"")</f>
        <v/>
      </c>
      <c r="AM163" s="247" t="str">
        <f>IF(B163&lt;&gt;"",IF(VLOOKUP($B163,Totalt!$B$1:$AQ$554,MATCH("Kvalitetsgranskad:",Totalt!$B$1:$AQ$1,0),FALSE)="ja",VLOOKUP($B163,Miljö!$B$1:$AG$479,MATCH(AM$2,Miljö!$B$1:$AK$1,0),FALSE),""),"")</f>
        <v>Ja</v>
      </c>
      <c r="AN163" s="247" t="str">
        <f>IF(AM163="ja",VLOOKUP($B163,Miljö!$B$1:$J$479,MATCH("Typ av ursprungsspecificerad el   (Om inget värde anges används Nordisk residualmix, se inforuta) ()",Miljö!$B$1:$J$1,0),FALSE),IF(AM163="nej","Nordisk residualel",""))</f>
        <v>'Ursprungsmärkt Vattenkraft'</v>
      </c>
      <c r="AO163" s="247">
        <f>IF(AM163="","",VLOOKUP($B163,Miljö!$B$1:$J$479,MATCH("Fossilandel för ursprungspecificerad el ()",Miljö!$B$1:$J$1,0),FALSE))</f>
        <v>0</v>
      </c>
      <c r="AP163" s="247">
        <f>IF(AM163="","",IFERROR(VLOOKUP($B163,Miljö!$B$1:$J$479,MATCH("Kärnkraftsandel för ursprungsspecificerad el ()",Miljö!$B$1:$J$1,0),FALSE)/1,0))</f>
        <v>0</v>
      </c>
      <c r="AQ163" s="247">
        <f t="shared" si="16"/>
        <v>1</v>
      </c>
      <c r="AR163" s="52"/>
      <c r="AS163" s="247" t="str">
        <f t="shared" si="12"/>
        <v>Nej</v>
      </c>
      <c r="AT163" s="247" t="str">
        <f>IF(AS163="ja",VLOOKUP($B163,Miljö!$B$1:$O$500,MATCH("Fossil andel i procent (%)",Miljö!$B$1:$O$1,0),FALSE)/100,"")</f>
        <v/>
      </c>
      <c r="AU163" s="52"/>
      <c r="AV163" s="247" t="str">
        <f t="shared" si="13"/>
        <v>Nej</v>
      </c>
      <c r="AW163" s="247" t="str">
        <f>IF(AV163="ja",VLOOKUP($B163,'Egen hetvattenprod'!$B$1:$AO$500,MATCH("Värmekälla till värmepumpar ()",'Egen hetvattenprod'!$B$1:$AO$1,0),FALSE),"")</f>
        <v/>
      </c>
      <c r="AY163" s="244" t="str">
        <f t="shared" si="14"/>
        <v>Ja</v>
      </c>
      <c r="AZ163" s="283">
        <f>IF($AY163="ja",(VLOOKUP($B163,'Egen hetvattenprod'!$B$1:$BX$550,MATCH(AZ$2,'Egen hetvattenprod'!$B$1:$BX$1,0),FALSE)+VLOOKUP($B163,Kraftvärmeprod!$B$1:$BX$550,MATCH(AZ$2,Kraftvärmeprod!$B$1:$BX$1,0),FALSE))/$AC163,"")</f>
        <v>1</v>
      </c>
      <c r="BA163" s="283">
        <f>IF($AY163="ja",(VLOOKUP($B163,'Egen hetvattenprod'!$B$1:$BX$550,MATCH(BA$2,'Egen hetvattenprod'!$B$1:$BX$1,0),FALSE)+VLOOKUP($B163,Kraftvärmeprod!$B$1:$BX$550,MATCH(BA$2,Kraftvärmeprod!$B$1:$BX$1,0),FALSE))/$AC163,"")</f>
        <v>0</v>
      </c>
      <c r="BB163" s="283">
        <f>IF($AY163="ja",(VLOOKUP($B163,'Egen hetvattenprod'!$B$1:$BX$550,MATCH(BB$2,'Egen hetvattenprod'!$B$1:$BX$1,0),FALSE)+VLOOKUP($B163,Kraftvärmeprod!$B$1:$BX$550,MATCH(BB$2,Kraftvärmeprod!$B$1:$BX$1,0),FALSE))/$AC163,"")</f>
        <v>0</v>
      </c>
      <c r="BC163" s="283">
        <f>IF($AY163="ja",(VLOOKUP($B163,'Egen hetvattenprod'!$B$1:$BX$550,MATCH(BC$2,'Egen hetvattenprod'!$B$1:$BX$1,0),FALSE)+VLOOKUP($B163,Kraftvärmeprod!$B$1:$BX$550,MATCH(BC$2,Kraftvärmeprod!$B$1:$BX$1,0),FALSE))/$AC163,"")</f>
        <v>0</v>
      </c>
      <c r="BD163" s="283">
        <f>IF($AY163="ja",(VLOOKUP($B163,'Egen hetvattenprod'!$B$1:$BX$550,MATCH(BD$2,'Egen hetvattenprod'!$B$1:$BX$1,0),FALSE)+VLOOKUP($B163,Kraftvärmeprod!$B$1:$BX$550,MATCH(BD$2,Kraftvärmeprod!$B$1:$BX$1,0),FALSE))/$AC163,"")</f>
        <v>0</v>
      </c>
      <c r="BF163" s="244" t="str">
        <f t="shared" si="17"/>
        <v>Nej</v>
      </c>
      <c r="BG163" s="283" t="str">
        <f>IF($BF163="ja",VLOOKUP($B163,'Egen hetvattenprod'!$B$1:$BX$550,MATCH("Andelen klimatgaser med fossilt ursprung för avfall ()",'Egen hetvattenprod'!$B$1:$BX$1,0),FALSE),"")</f>
        <v/>
      </c>
      <c r="BH163" s="283" t="str">
        <f>IF($BF163="ja",VLOOKUP($B163,Kraftvärmeprod!$B$1:$BX$550,MATCH("Andelen klimatgaser med fossilt ursprung för avfall ()",Kraftvärmeprod!$B$1:$BX$1,0),FALSE),"")</f>
        <v/>
      </c>
      <c r="BI163" s="307" t="str">
        <f>IF($BF163="ja",VLOOKUP($B163,'Egen hetvattenprod'!$B$1:$BX$550,MATCH("Avfall (GWh)",'Egen hetvattenprod'!$B$1:$BX$1,0),FALSE),"")</f>
        <v/>
      </c>
      <c r="BJ163" s="307" t="str">
        <f>IF($BF163="ja",VLOOKUP($B163,'Slutlig allokering kvv'!$B$1:$BX$550,MATCH("Avfall (GWh)",'Slutlig allokering kvv'!$B$1:$BX$1,0),FALSE),"")</f>
        <v/>
      </c>
      <c r="BK163" s="307" t="str">
        <f>IF($BF163="ja",VLOOKUP($B163,'Köpt hetvatten'!$B$1:$BX$550,MATCH("Avfall i köpt hetvatten",'Köpt hetvatten'!$B$1:$BX$1,0),FALSE),"")</f>
        <v/>
      </c>
      <c r="BL163" s="307" t="str">
        <f>IF($BF163="ja",VLOOKUP($B163,'Egen hetvattenprod'!$B$1:$BX$550,MATCH("Värde enligt ovan. (%)",'Egen hetvattenprod'!$B$1:$BX$1,0),FALSE),"")</f>
        <v/>
      </c>
      <c r="BM163" s="307" t="str">
        <f>IF($BF163="ja",VLOOKUP($B163,Kraftvärmeprod!$B$1:$BX$550,MATCH("Värde enligt ovan. (%)",Kraftvärmeprod!$B$1:$BX$1,0),FALSE),"")</f>
        <v/>
      </c>
      <c r="BN163" s="307"/>
      <c r="BO163" s="307"/>
      <c r="BP163" s="307"/>
      <c r="BQ163" s="307" t="str">
        <f>IF($BF163="ja",VLOOKUP($B163,'Egen hetvattenprod'!$B$1:$BX$550,MATCH("Tillförd olja (fossil) vid avfallsförbränning (GWh)",'Egen hetvattenprod'!$B$1:$BX$1,0),FALSE),"")</f>
        <v/>
      </c>
      <c r="BR163" s="307" t="str">
        <f>IF($BF163="ja",VLOOKUP($B163,Kraftvärmeprod!$B$1:$BX$550,MATCH("Tillförd olja (fossil) vid avfallsförbränning (GWh)",Kraftvärmeprod!$B$1:$BX$1,0),FALSE),"")</f>
        <v/>
      </c>
    </row>
    <row r="164" spans="1:70" x14ac:dyDescent="0.25">
      <c r="A164" s="2" t="str">
        <f>'Miljövärden för publ företag'!B166</f>
        <v>Mälarenergi AB</v>
      </c>
      <c r="B164" s="2" t="str">
        <f>'Miljövärden för publ företag'!C166</f>
        <v>Västerås</v>
      </c>
      <c r="C164" s="312">
        <f>IFERROR(VLOOKUP($B164,Totalt!$B$1:$AQ$554,MATCH(C$2,Totalt!$B$1:$AQ$1,0),FALSE),"")</f>
        <v>118.24</v>
      </c>
      <c r="D164" s="312">
        <f>IFERROR(VLOOKUP($B164,Totalt!$B$1:$AQ$554,MATCH(D$2,Totalt!$B$1:$AQ$1,0),FALSE),"")</f>
        <v>11.48</v>
      </c>
      <c r="E164" s="312">
        <f>IFERROR(VLOOKUP($B164,Totalt!$B$1:$AQ$554,MATCH(E$2,Totalt!$B$1:$AQ$1,0),FALSE),"")</f>
        <v>0</v>
      </c>
      <c r="F164" s="312">
        <f>IFERROR(VLOOKUP($B164,Totalt!$B$1:$AQ$554,MATCH(F$2,Totalt!$B$1:$AQ$1,0),FALSE),"")</f>
        <v>7.29</v>
      </c>
      <c r="G164" s="312">
        <f>IFERROR(VLOOKUP($B164,Totalt!$B$1:$AQ$554,MATCH(G$2,Totalt!$B$1:$AQ$1,0),FALSE),"")</f>
        <v>0</v>
      </c>
      <c r="H164" s="312">
        <f>IFERROR(VLOOKUP($B164,Totalt!$B$1:$AQ$554,MATCH(H$2,Totalt!$B$1:$AQ$1,0),FALSE),"")</f>
        <v>0</v>
      </c>
      <c r="I164" s="312">
        <f>IFERROR(VLOOKUP($B164,Totalt!$B$1:$AQ$554,MATCH(I$2,Totalt!$B$1:$AQ$1,0),FALSE),"")</f>
        <v>603.44000000000005</v>
      </c>
      <c r="J164" s="312">
        <f>IFERROR(VLOOKUP($B164,Totalt!$B$1:$AQ$554,MATCH(J$2,Totalt!$B$1:$AQ$1,0),FALSE),"")</f>
        <v>2.8235299999999999</v>
      </c>
      <c r="K164" s="312">
        <f>IFERROR(VLOOKUP($B164,Totalt!$B$1:$AQ$554,MATCH(K$2,Totalt!$B$1:$AQ$1,0),FALSE),"")</f>
        <v>0</v>
      </c>
      <c r="L164" s="312">
        <f>IFERROR(VLOOKUP($B164,Totalt!$B$1:$AQ$554,MATCH(L$2,Totalt!$B$1:$AQ$1,0),FALSE),"")</f>
        <v>117.69</v>
      </c>
      <c r="M164" s="312">
        <f>IFERROR(VLOOKUP($B164,Totalt!$B$1:$AQ$554,MATCH(M$2,Totalt!$B$1:$AQ$1,0),FALSE),"")</f>
        <v>111.19</v>
      </c>
      <c r="N164" s="312">
        <f>IFERROR(VLOOKUP($B164,Totalt!$B$1:$AQ$554,MATCH(N$2,Totalt!$B$1:$AQ$1,0),FALSE),"")</f>
        <v>92.42</v>
      </c>
      <c r="O164" s="312">
        <f>IFERROR(VLOOKUP($B164,Totalt!$B$1:$AQ$554,MATCH(O$2,Totalt!$B$1:$AQ$1,0),FALSE),"")</f>
        <v>102.2</v>
      </c>
      <c r="P164" s="312">
        <f>IFERROR(VLOOKUP($B164,Totalt!$B$1:$AQ$554,MATCH(P$2,Totalt!$B$1:$AQ$1,0),FALSE),"")</f>
        <v>27.81</v>
      </c>
      <c r="Q164" s="312">
        <f>IFERROR(VLOOKUP($B164,Totalt!$B$1:$AQ$554,MATCH(Q$2,Totalt!$B$1:$AQ$1,0),FALSE),"")</f>
        <v>0</v>
      </c>
      <c r="R164" s="312">
        <f>IFERROR(VLOOKUP($B164,Totalt!$B$1:$AQ$554,MATCH(R$2,Totalt!$B$1:$AQ$1,0),FALSE),"")</f>
        <v>0</v>
      </c>
      <c r="S164" s="312">
        <f>IFERROR(VLOOKUP($B164,Totalt!$B$1:$AQ$554,MATCH(S$2,Totalt!$B$1:$AQ$1,0),FALSE),"")</f>
        <v>0</v>
      </c>
      <c r="T164" s="312">
        <f>IFERROR(VLOOKUP($B164,Totalt!$B$1:$AQ$554,MATCH(T$2,Totalt!$B$1:$AQ$1,0),FALSE),"")</f>
        <v>0</v>
      </c>
      <c r="U164" s="312">
        <f>IFERROR(VLOOKUP($B164,Totalt!$B$1:$AQ$554,MATCH(U$2,Totalt!$B$1:$AQ$1,0),FALSE),"")</f>
        <v>0</v>
      </c>
      <c r="V164" s="312">
        <f>IFERROR(VLOOKUP($B164,Totalt!$B$1:$AQ$554,MATCH(V$2,Totalt!$B$1:$AQ$1,0),FALSE),"")</f>
        <v>36.31</v>
      </c>
      <c r="W164" s="312">
        <f>IFERROR(VLOOKUP($B164,Totalt!$B$1:$AQ$554,MATCH(W$2,Totalt!$B$1:$AQ$1,0),FALSE),"")</f>
        <v>0</v>
      </c>
      <c r="X164" s="312">
        <f>IFERROR(VLOOKUP($B164,Totalt!$B$1:$AQ$554,MATCH(X$2,Totalt!$B$1:$AQ$1,0),FALSE),"")</f>
        <v>27.81</v>
      </c>
      <c r="Y164" s="312">
        <f>IFERROR(VLOOKUP($B164,Totalt!$B$1:$AQ$554,MATCH(Y$2,Totalt!$B$1:$AQ$1,0),FALSE),"")</f>
        <v>73.28</v>
      </c>
      <c r="Z164" s="312">
        <f>IFERROR(VLOOKUP($B164,Totalt!$B$1:$AQ$554,MATCH(Z$2,Totalt!$B$1:$AQ$1,0),FALSE),"")</f>
        <v>1.67</v>
      </c>
      <c r="AA164" s="312">
        <f>IFERROR(VLOOKUP($B164,Totalt!$B$1:$AQ$554,MATCH(AA$2,Totalt!$B$1:$AQ$1,0),FALSE),"")</f>
        <v>2.0499999999999998</v>
      </c>
      <c r="AB164" s="312">
        <f>IFERROR(VLOOKUP($B164,Totalt!$B$1:$AQ$554,MATCH(AB$2,Totalt!$B$1:$AQ$1,0),FALSE),"")</f>
        <v>6.37</v>
      </c>
      <c r="AC164" s="312">
        <f>IFERROR(VLOOKUP($B164,Totalt!$B$1:$AQ$554,MATCH(AC$2,Totalt!$B$1:$AQ$1,0),FALSE),"")</f>
        <v>212.4</v>
      </c>
      <c r="AD164" s="312">
        <f>IFERROR(VLOOKUP($B164,Totalt!$B$1:$AQ$554,MATCH(AD$2,Totalt!$B$1:$AQ$1,0),FALSE),"")</f>
        <v>0</v>
      </c>
      <c r="AE164" s="312">
        <f>IFERROR(VLOOKUP($B164,Totalt!$B$1:$AQ$554,MATCH(AE$2,Totalt!$B$1:$AQ$1,0),FALSE),"")</f>
        <v>0</v>
      </c>
      <c r="AF164" s="312">
        <f>IFERROR(VLOOKUP($B164,Totalt!$B$1:$AQ$554,MATCH(AF$2,Totalt!$B$1:$AQ$1,0),FALSE),"")</f>
        <v>59.19</v>
      </c>
      <c r="AG164" s="312">
        <f>IFERROR(VLOOKUP($B164,Totalt!$B$1:$AQ$554,MATCH(AG$2,Totalt!$B$1:$AQ$1,0),FALSE),"")</f>
        <v>0</v>
      </c>
      <c r="AI164" s="245">
        <f t="shared" si="15"/>
        <v>1613.66353</v>
      </c>
      <c r="AJ164" s="246">
        <f>IF(ISERROR(1/VLOOKUP($B164,Leveranser!$B$1:$S$500,MATCH("såld värme (gwh)",Leveranser!$B$1:$S$1,0),FALSE)),"",VLOOKUP($B164,Leveranser!$B$1:$S$500,MATCH("såld värme (gwh)",Leveranser!$B$1:$S$1,0),FALSE))</f>
        <v>1458.2461000000001</v>
      </c>
      <c r="AK164" t="str">
        <f>IFERROR(IF(VLOOKUP($B164,Totalt!$B$1:$AQ$554,MATCH(AK$2,Totalt!$B$1:$AQ$1,0),FALSE)="","",VLOOKUP($B164,Totalt!$B$1:$AQ$554,MATCH(AK$2,Totalt!$B$1:$AQ$1,0),FALSE)),"")</f>
        <v/>
      </c>
      <c r="AM164" s="247" t="str">
        <f>IF(B164&lt;&gt;"",IF(VLOOKUP($B164,Totalt!$B$1:$AQ$554,MATCH("Kvalitetsgranskad:",Totalt!$B$1:$AQ$1,0),FALSE)="ja",VLOOKUP($B164,Miljö!$B$1:$AG$479,MATCH(AM$2,Miljö!$B$1:$AK$1,0),FALSE),""),"")</f>
        <v>Ja</v>
      </c>
      <c r="AN164" s="247" t="str">
        <f>IF(AM164="ja",VLOOKUP($B164,Miljö!$B$1:$J$479,MATCH("Typ av ursprungsspecificerad el   (Om inget värde anges används Nordisk residualmix, se inforuta) ()",Miljö!$B$1:$J$1,0),FALSE),IF(AM164="nej","Nordisk residualel",""))</f>
        <v>'Ursprungsmärkt Vattenkraft och egen BIO produktio</v>
      </c>
      <c r="AO164" s="247">
        <f>IF(AM164="","",VLOOKUP($B164,Miljö!$B$1:$J$479,MATCH("Fossilandel för ursprungspecificerad el ()",Miljö!$B$1:$J$1,0),FALSE))</f>
        <v>0</v>
      </c>
      <c r="AP164" s="247">
        <f>IF(AM164="","",IFERROR(VLOOKUP($B164,Miljö!$B$1:$J$479,MATCH("Kärnkraftsandel för ursprungsspecificerad el ()",Miljö!$B$1:$J$1,0),FALSE)/1,0))</f>
        <v>0</v>
      </c>
      <c r="AQ164" s="247">
        <f t="shared" si="16"/>
        <v>1</v>
      </c>
      <c r="AR164" s="52"/>
      <c r="AS164" s="247" t="str">
        <f t="shared" si="12"/>
        <v>Nej</v>
      </c>
      <c r="AT164" s="247" t="str">
        <f>IF(AS164="ja",VLOOKUP($B164,Miljö!$B$1:$O$500,MATCH("Fossil andel i procent (%)",Miljö!$B$1:$O$1,0),FALSE)/100,"")</f>
        <v/>
      </c>
      <c r="AU164" s="52"/>
      <c r="AV164" s="247" t="str">
        <f t="shared" si="13"/>
        <v>Ja</v>
      </c>
      <c r="AW164" s="247" t="str">
        <f>IF(AV164="ja",VLOOKUP($B164,'Egen hetvattenprod'!$B$1:$AO$500,MATCH("Värmekälla till värmepumpar ()",'Egen hetvattenprod'!$B$1:$AO$1,0),FALSE),"")</f>
        <v>Renat avloppsvatten</v>
      </c>
      <c r="AY164" s="244" t="str">
        <f t="shared" si="14"/>
        <v>Ja</v>
      </c>
      <c r="AZ164" s="283">
        <f>IF($AY164="ja",(VLOOKUP($B164,'Egen hetvattenprod'!$B$1:$BX$550,MATCH(AZ$2,'Egen hetvattenprod'!$B$1:$BX$1,0),FALSE)+VLOOKUP($B164,Kraftvärmeprod!$B$1:$BX$550,MATCH(AZ$2,Kraftvärmeprod!$B$1:$BX$1,0),FALSE))/$AC164,"")</f>
        <v>0.35299999999999998</v>
      </c>
      <c r="BA164" s="283">
        <f>IF($AY164="ja",(VLOOKUP($B164,'Egen hetvattenprod'!$B$1:$BX$550,MATCH(BA$2,'Egen hetvattenprod'!$B$1:$BX$1,0),FALSE)+VLOOKUP($B164,Kraftvärmeprod!$B$1:$BX$550,MATCH(BA$2,Kraftvärmeprod!$B$1:$BX$1,0),FALSE))/$AC164,"")</f>
        <v>0.59399999999999997</v>
      </c>
      <c r="BB164" s="283">
        <f>IF($AY164="ja",(VLOOKUP($B164,'Egen hetvattenprod'!$B$1:$BX$550,MATCH(BB$2,'Egen hetvattenprod'!$B$1:$BX$1,0),FALSE)+VLOOKUP($B164,Kraftvärmeprod!$B$1:$BX$550,MATCH(BB$2,Kraftvärmeprod!$B$1:$BX$1,0),FALSE))/$AC164,"")</f>
        <v>6.0000000000000001E-3</v>
      </c>
      <c r="BC164" s="283">
        <f>IF($AY164="ja",(VLOOKUP($B164,'Egen hetvattenprod'!$B$1:$BX$550,MATCH(BC$2,'Egen hetvattenprod'!$B$1:$BX$1,0),FALSE)+VLOOKUP($B164,Kraftvärmeprod!$B$1:$BX$550,MATCH(BC$2,Kraftvärmeprod!$B$1:$BX$1,0),FALSE))/$AC164,"")</f>
        <v>4.8000000000000001E-2</v>
      </c>
      <c r="BD164" s="283">
        <f>IF($AY164="ja",(VLOOKUP($B164,'Egen hetvattenprod'!$B$1:$BX$550,MATCH(BD$2,'Egen hetvattenprod'!$B$1:$BX$1,0),FALSE)+VLOOKUP($B164,Kraftvärmeprod!$B$1:$BX$550,MATCH(BD$2,Kraftvärmeprod!$B$1:$BX$1,0),FALSE))/$AC164,"")</f>
        <v>0</v>
      </c>
      <c r="BF164" s="244" t="str">
        <f t="shared" si="17"/>
        <v>Ja</v>
      </c>
      <c r="BG164" s="283" t="str">
        <f>IF($BF164="ja",VLOOKUP($B164,'Egen hetvattenprod'!$B$1:$BX$550,MATCH("Andelen klimatgaser med fossilt ursprung för avfall ()",'Egen hetvattenprod'!$B$1:$BX$1,0),FALSE),"")</f>
        <v>Mätvärde</v>
      </c>
      <c r="BH164" s="283" t="str">
        <f>IF($BF164="ja",VLOOKUP($B164,Kraftvärmeprod!$B$1:$BX$550,MATCH("Andelen klimatgaser med fossilt ursprung för avfall ()",Kraftvärmeprod!$B$1:$BX$1,0),FALSE),"")</f>
        <v>Mätvärde</v>
      </c>
      <c r="BI164" s="307">
        <f>IF($BF164="ja",VLOOKUP($B164,'Egen hetvattenprod'!$B$1:$BX$550,MATCH("Avfall (GWh)",'Egen hetvattenprod'!$B$1:$BX$1,0),FALSE),"")</f>
        <v>157.19999999999999</v>
      </c>
      <c r="BJ164" s="307">
        <f>IF($BF164="ja",VLOOKUP($B164,'Slutlig allokering kvv'!$B$1:$BX$550,MATCH("Avfall (GWh)",'Slutlig allokering kvv'!$B$1:$BX$1,0),FALSE),"")</f>
        <v>446.24</v>
      </c>
      <c r="BK164" s="307">
        <f>IF($BF164="ja",VLOOKUP($B164,'Köpt hetvatten'!$B$1:$BX$550,MATCH("Avfall i köpt hetvatten",'Köpt hetvatten'!$B$1:$BX$1,0),FALSE),"")</f>
        <v>0</v>
      </c>
      <c r="BL164" s="307">
        <f>IF($BF164="ja",VLOOKUP($B164,'Egen hetvattenprod'!$B$1:$BX$550,MATCH("Värde enligt ovan. (%)",'Egen hetvattenprod'!$B$1:$BX$1,0),FALSE),"")</f>
        <v>42.4</v>
      </c>
      <c r="BM164" s="307">
        <f>IF($BF164="ja",VLOOKUP($B164,Kraftvärmeprod!$B$1:$BX$550,MATCH("Värde enligt ovan. (%)",Kraftvärmeprod!$B$1:$BX$1,0),FALSE),"")</f>
        <v>42.4</v>
      </c>
      <c r="BN164" s="307"/>
      <c r="BO164" s="307"/>
      <c r="BP164" s="307"/>
      <c r="BQ164" s="307">
        <f>IF($BF164="ja",VLOOKUP($B164,'Egen hetvattenprod'!$B$1:$BX$550,MATCH("Tillförd olja (fossil) vid avfallsförbränning (GWh)",'Egen hetvattenprod'!$B$1:$BX$1,0),FALSE),"")</f>
        <v>7.3</v>
      </c>
      <c r="BR164" s="307" t="str">
        <f>IF($BF164="ja",VLOOKUP($B164,Kraftvärmeprod!$B$1:$BX$550,MATCH("Tillförd olja (fossil) vid avfallsförbränning (GWh)",Kraftvärmeprod!$B$1:$BX$1,0),FALSE),"")</f>
        <v>ET</v>
      </c>
    </row>
    <row r="165" spans="1:70" x14ac:dyDescent="0.25">
      <c r="A165" s="2" t="str">
        <f>'Miljövärden för publ företag'!B167</f>
        <v>Mälarenergi AB</v>
      </c>
      <c r="B165" s="2" t="str">
        <f>'Miljövärden för publ företag'!C167</f>
        <v>Västerås Miljömärkt</v>
      </c>
      <c r="C165" s="312">
        <f>IFERROR(VLOOKUP($B165,Totalt!$B$1:$AQ$554,MATCH(C$2,Totalt!$B$1:$AQ$1,0),FALSE),"")</f>
        <v>0.95467000000000002</v>
      </c>
      <c r="D165" s="312">
        <f>IFERROR(VLOOKUP($B165,Totalt!$B$1:$AQ$554,MATCH(D$2,Totalt!$B$1:$AQ$1,0),FALSE),"")</f>
        <v>9.2429999999999998E-2</v>
      </c>
      <c r="E165" s="312">
        <f>IFERROR(VLOOKUP($B165,Totalt!$B$1:$AQ$554,MATCH(E$2,Totalt!$B$1:$AQ$1,0),FALSE),"")</f>
        <v>0</v>
      </c>
      <c r="F165" s="312">
        <f>IFERROR(VLOOKUP($B165,Totalt!$B$1:$AQ$554,MATCH(F$2,Totalt!$B$1:$AQ$1,0),FALSE),"")</f>
        <v>5.8880000000000002E-2</v>
      </c>
      <c r="G165" s="312">
        <f>IFERROR(VLOOKUP($B165,Totalt!$B$1:$AQ$554,MATCH(G$2,Totalt!$B$1:$AQ$1,0),FALSE),"")</f>
        <v>0</v>
      </c>
      <c r="H165" s="312">
        <f>IFERROR(VLOOKUP($B165,Totalt!$B$1:$AQ$554,MATCH(H$2,Totalt!$B$1:$AQ$1,0),FALSE),"")</f>
        <v>0</v>
      </c>
      <c r="I165" s="312">
        <f>IFERROR(VLOOKUP($B165,Totalt!$B$1:$AQ$554,MATCH(I$2,Totalt!$B$1:$AQ$1,0),FALSE),"")</f>
        <v>6.6808899999999998</v>
      </c>
      <c r="J165" s="312">
        <f>IFERROR(VLOOKUP($B165,Totalt!$B$1:$AQ$554,MATCH(J$2,Totalt!$B$1:$AQ$1,0),FALSE),"")</f>
        <v>3.8164700000000003E-2</v>
      </c>
      <c r="K165" s="312">
        <f>IFERROR(VLOOKUP($B165,Totalt!$B$1:$AQ$554,MATCH(K$2,Totalt!$B$1:$AQ$1,0),FALSE),"")</f>
        <v>0</v>
      </c>
      <c r="L165" s="312">
        <f>IFERROR(VLOOKUP($B165,Totalt!$B$1:$AQ$554,MATCH(L$2,Totalt!$B$1:$AQ$1,0),FALSE),"")</f>
        <v>1.5917600000000001</v>
      </c>
      <c r="M165" s="312">
        <f>IFERROR(VLOOKUP($B165,Totalt!$B$1:$AQ$554,MATCH(M$2,Totalt!$B$1:$AQ$1,0),FALSE),"")</f>
        <v>1.5694699999999999</v>
      </c>
      <c r="N165" s="312">
        <f>IFERROR(VLOOKUP($B165,Totalt!$B$1:$AQ$554,MATCH(N$2,Totalt!$B$1:$AQ$1,0),FALSE),"")</f>
        <v>1.3042800000000001</v>
      </c>
      <c r="O165" s="312">
        <f>IFERROR(VLOOKUP($B165,Totalt!$B$1:$AQ$554,MATCH(O$2,Totalt!$B$1:$AQ$1,0),FALSE),"")</f>
        <v>1.4420500000000001</v>
      </c>
      <c r="P165" s="312">
        <f>IFERROR(VLOOKUP($B165,Totalt!$B$1:$AQ$554,MATCH(P$2,Totalt!$B$1:$AQ$1,0),FALSE),"")</f>
        <v>0.39162000000000002</v>
      </c>
      <c r="Q165" s="312">
        <f>IFERROR(VLOOKUP($B165,Totalt!$B$1:$AQ$554,MATCH(Q$2,Totalt!$B$1:$AQ$1,0),FALSE),"")</f>
        <v>0</v>
      </c>
      <c r="R165" s="312">
        <f>IFERROR(VLOOKUP($B165,Totalt!$B$1:$AQ$554,MATCH(R$2,Totalt!$B$1:$AQ$1,0),FALSE),"")</f>
        <v>0</v>
      </c>
      <c r="S165" s="312">
        <f>IFERROR(VLOOKUP($B165,Totalt!$B$1:$AQ$554,MATCH(S$2,Totalt!$B$1:$AQ$1,0),FALSE),"")</f>
        <v>0</v>
      </c>
      <c r="T165" s="312">
        <f>IFERROR(VLOOKUP($B165,Totalt!$B$1:$AQ$554,MATCH(T$2,Totalt!$B$1:$AQ$1,0),FALSE),"")</f>
        <v>0</v>
      </c>
      <c r="U165" s="312">
        <f>IFERROR(VLOOKUP($B165,Totalt!$B$1:$AQ$554,MATCH(U$2,Totalt!$B$1:$AQ$1,0),FALSE),"")</f>
        <v>0</v>
      </c>
      <c r="V165" s="312">
        <f>IFERROR(VLOOKUP($B165,Totalt!$B$1:$AQ$554,MATCH(V$2,Totalt!$B$1:$AQ$1,0),FALSE),"")</f>
        <v>0.49048999999999998</v>
      </c>
      <c r="W165" s="312">
        <f>IFERROR(VLOOKUP($B165,Totalt!$B$1:$AQ$554,MATCH(W$2,Totalt!$B$1:$AQ$1,0),FALSE),"")</f>
        <v>0</v>
      </c>
      <c r="X165" s="312">
        <f>IFERROR(VLOOKUP($B165,Totalt!$B$1:$AQ$554,MATCH(X$2,Totalt!$B$1:$AQ$1,0),FALSE),"")</f>
        <v>0.39162000000000002</v>
      </c>
      <c r="Y165" s="312">
        <f>IFERROR(VLOOKUP($B165,Totalt!$B$1:$AQ$554,MATCH(Y$2,Totalt!$B$1:$AQ$1,0),FALSE),"")</f>
        <v>0.59177000000000002</v>
      </c>
      <c r="Z165" s="312">
        <f>IFERROR(VLOOKUP($B165,Totalt!$B$1:$AQ$554,MATCH(Z$2,Totalt!$B$1:$AQ$1,0),FALSE),"")</f>
        <v>5.1799999999999997E-3</v>
      </c>
      <c r="AA165" s="312">
        <f>IFERROR(VLOOKUP($B165,Totalt!$B$1:$AQ$554,MATCH(AA$2,Totalt!$B$1:$AQ$1,0),FALSE),"")</f>
        <v>2.7650000000000001E-2</v>
      </c>
      <c r="AB165" s="312">
        <f>IFERROR(VLOOKUP($B165,Totalt!$B$1:$AQ$554,MATCH(AB$2,Totalt!$B$1:$AQ$1,0),FALSE),"")</f>
        <v>5.8290000000000002E-2</v>
      </c>
      <c r="AC165" s="312">
        <f>IFERROR(VLOOKUP($B165,Totalt!$B$1:$AQ$554,MATCH(AC$2,Totalt!$B$1:$AQ$1,0),FALSE),"")</f>
        <v>2.8740299999999999</v>
      </c>
      <c r="AD165" s="312">
        <f>IFERROR(VLOOKUP($B165,Totalt!$B$1:$AQ$554,MATCH(AD$2,Totalt!$B$1:$AQ$1,0),FALSE),"")</f>
        <v>0</v>
      </c>
      <c r="AE165" s="312">
        <f>IFERROR(VLOOKUP($B165,Totalt!$B$1:$AQ$554,MATCH(AE$2,Totalt!$B$1:$AQ$1,0),FALSE),"")</f>
        <v>0</v>
      </c>
      <c r="AF165" s="312">
        <f>IFERROR(VLOOKUP($B165,Totalt!$B$1:$AQ$554,MATCH(AF$2,Totalt!$B$1:$AQ$1,0),FALSE),"")</f>
        <v>0.82255999999999996</v>
      </c>
      <c r="AG165" s="312">
        <f>IFERROR(VLOOKUP($B165,Totalt!$B$1:$AQ$554,MATCH(AG$2,Totalt!$B$1:$AQ$1,0),FALSE),"")</f>
        <v>0</v>
      </c>
      <c r="AI165" s="245">
        <f t="shared" si="15"/>
        <v>19.385804699999998</v>
      </c>
      <c r="AJ165" s="246">
        <f>IF(ISERROR(1/VLOOKUP($B165,Leveranser!$B$1:$S$500,MATCH("såld värme (gwh)",Leveranser!$B$1:$S$1,0),FALSE)),"",VLOOKUP($B165,Leveranser!$B$1:$S$500,MATCH("såld värme (gwh)",Leveranser!$B$1:$S$1,0),FALSE))</f>
        <v>15.394</v>
      </c>
      <c r="AK165" t="str">
        <f>IFERROR(IF(VLOOKUP($B165,Totalt!$B$1:$AQ$554,MATCH(AK$2,Totalt!$B$1:$AQ$1,0),FALSE)="","",VLOOKUP($B165,Totalt!$B$1:$AQ$554,MATCH(AK$2,Totalt!$B$1:$AQ$1,0),FALSE)),"")</f>
        <v/>
      </c>
      <c r="AM165" s="247" t="str">
        <f>IF(B165&lt;&gt;"",IF(VLOOKUP($B165,Totalt!$B$1:$AQ$554,MATCH("Kvalitetsgranskad:",Totalt!$B$1:$AQ$1,0),FALSE)="ja",VLOOKUP($B165,Miljö!$B$1:$AG$479,MATCH(AM$2,Miljö!$B$1:$AK$1,0),FALSE),""),"")</f>
        <v>Ja</v>
      </c>
      <c r="AN165" s="247" t="str">
        <f>IF(AM165="ja",VLOOKUP($B165,Miljö!$B$1:$J$479,MATCH("Typ av ursprungsspecificerad el   (Om inget värde anges används Nordisk residualmix, se inforuta) ()",Miljö!$B$1:$J$1,0),FALSE),IF(AM165="nej","Nordisk residualel",""))</f>
        <v>'Ursprungsmärkt VAtten kraft och egenproducerad BI</v>
      </c>
      <c r="AO165" s="247">
        <f>IF(AM165="","",VLOOKUP($B165,Miljö!$B$1:$J$479,MATCH("Fossilandel för ursprungspecificerad el ()",Miljö!$B$1:$J$1,0),FALSE))</f>
        <v>0</v>
      </c>
      <c r="AP165" s="247">
        <f>IF(AM165="","",IFERROR(VLOOKUP($B165,Miljö!$B$1:$J$479,MATCH("Kärnkraftsandel för ursprungsspecificerad el ()",Miljö!$B$1:$J$1,0),FALSE)/1,0))</f>
        <v>0</v>
      </c>
      <c r="AQ165" s="247">
        <f t="shared" si="16"/>
        <v>1</v>
      </c>
      <c r="AR165" s="52"/>
      <c r="AS165" s="247" t="str">
        <f t="shared" si="12"/>
        <v>Nej</v>
      </c>
      <c r="AT165" s="247" t="str">
        <f>IF(AS165="ja",VLOOKUP($B165,Miljö!$B$1:$O$500,MATCH("Fossil andel i procent (%)",Miljö!$B$1:$O$1,0),FALSE)/100,"")</f>
        <v/>
      </c>
      <c r="AU165" s="52"/>
      <c r="AV165" s="247" t="str">
        <f t="shared" si="13"/>
        <v>Ja</v>
      </c>
      <c r="AW165" s="247" t="str">
        <f>IF(AV165="ja",VLOOKUP($B165,'Egen hetvattenprod'!$B$1:$AO$500,MATCH("Värmekälla till värmepumpar ()",'Egen hetvattenprod'!$B$1:$AO$1,0),FALSE),"")</f>
        <v>Renat avloppsvatten</v>
      </c>
      <c r="AY165" s="244" t="str">
        <f t="shared" si="14"/>
        <v>Ja</v>
      </c>
      <c r="AZ165" s="283">
        <f>IF($AY165="ja",(VLOOKUP($B165,'Egen hetvattenprod'!$B$1:$BX$550,MATCH(AZ$2,'Egen hetvattenprod'!$B$1:$BX$1,0),FALSE)+VLOOKUP($B165,Kraftvärmeprod!$B$1:$BX$550,MATCH(AZ$2,Kraftvärmeprod!$B$1:$BX$1,0),FALSE))/$AC165,"")</f>
        <v>0.35299999999999998</v>
      </c>
      <c r="BA165" s="283">
        <f>IF($AY165="ja",(VLOOKUP($B165,'Egen hetvattenprod'!$B$1:$BX$550,MATCH(BA$2,'Egen hetvattenprod'!$B$1:$BX$1,0),FALSE)+VLOOKUP($B165,Kraftvärmeprod!$B$1:$BX$550,MATCH(BA$2,Kraftvärmeprod!$B$1:$BX$1,0),FALSE))/$AC165,"")</f>
        <v>0.59399999999999997</v>
      </c>
      <c r="BB165" s="283">
        <f>IF($AY165="ja",(VLOOKUP($B165,'Egen hetvattenprod'!$B$1:$BX$550,MATCH(BB$2,'Egen hetvattenprod'!$B$1:$BX$1,0),FALSE)+VLOOKUP($B165,Kraftvärmeprod!$B$1:$BX$550,MATCH(BB$2,Kraftvärmeprod!$B$1:$BX$1,0),FALSE))/$AC165,"")</f>
        <v>5.9999999999999993E-3</v>
      </c>
      <c r="BC165" s="283">
        <f>IF($AY165="ja",(VLOOKUP($B165,'Egen hetvattenprod'!$B$1:$BX$550,MATCH(BC$2,'Egen hetvattenprod'!$B$1:$BX$1,0),FALSE)+VLOOKUP($B165,Kraftvärmeprod!$B$1:$BX$550,MATCH(BC$2,Kraftvärmeprod!$B$1:$BX$1,0),FALSE))/$AC165,"")</f>
        <v>4.7999999999999994E-2</v>
      </c>
      <c r="BD165" s="283">
        <f>IF($AY165="ja",(VLOOKUP($B165,'Egen hetvattenprod'!$B$1:$BX$550,MATCH(BD$2,'Egen hetvattenprod'!$B$1:$BX$1,0),FALSE)+VLOOKUP($B165,Kraftvärmeprod!$B$1:$BX$550,MATCH(BD$2,Kraftvärmeprod!$B$1:$BX$1,0),FALSE))/$AC165,"")</f>
        <v>0</v>
      </c>
      <c r="BF165" s="244" t="str">
        <f t="shared" si="17"/>
        <v>Ja</v>
      </c>
      <c r="BG165" s="283" t="str">
        <f>IF($BF165="ja",VLOOKUP($B165,'Egen hetvattenprod'!$B$1:$BX$550,MATCH("Andelen klimatgaser med fossilt ursprung för avfall ()",'Egen hetvattenprod'!$B$1:$BX$1,0),FALSE),"")</f>
        <v>Mätvärde</v>
      </c>
      <c r="BH165" s="283" t="str">
        <f>IF($BF165="ja",VLOOKUP($B165,Kraftvärmeprod!$B$1:$BX$550,MATCH("Andelen klimatgaser med fossilt ursprung för avfall ()",Kraftvärmeprod!$B$1:$BX$1,0),FALSE),"")</f>
        <v>Mätvärde</v>
      </c>
      <c r="BI165" s="307">
        <f>IF($BF165="ja",VLOOKUP($B165,'Egen hetvattenprod'!$B$1:$BX$550,MATCH("Avfall (GWh)",'Egen hetvattenprod'!$B$1:$BX$1,0),FALSE),"")</f>
        <v>1.5428900000000001</v>
      </c>
      <c r="BJ165" s="307">
        <f>IF($BF165="ja",VLOOKUP($B165,'Slutlig allokering kvv'!$B$1:$BX$550,MATCH("Avfall (GWh)",'Slutlig allokering kvv'!$B$1:$BX$1,0),FALSE),"")</f>
        <v>5.1379999999999999</v>
      </c>
      <c r="BK165" s="307">
        <f>IF($BF165="ja",VLOOKUP($B165,'Köpt hetvatten'!$B$1:$BX$550,MATCH("Avfall i köpt hetvatten",'Köpt hetvatten'!$B$1:$BX$1,0),FALSE),"")</f>
        <v>0</v>
      </c>
      <c r="BL165" s="307">
        <f>IF($BF165="ja",VLOOKUP($B165,'Egen hetvattenprod'!$B$1:$BX$550,MATCH("Värde enligt ovan. (%)",'Egen hetvattenprod'!$B$1:$BX$1,0),FALSE),"")</f>
        <v>42.4</v>
      </c>
      <c r="BM165" s="307">
        <f>IF($BF165="ja",VLOOKUP($B165,Kraftvärmeprod!$B$1:$BX$550,MATCH("Värde enligt ovan. (%)",Kraftvärmeprod!$B$1:$BX$1,0),FALSE),"")</f>
        <v>42.4</v>
      </c>
      <c r="BN165" s="307"/>
      <c r="BO165" s="307"/>
      <c r="BP165" s="307"/>
      <c r="BQ165" s="307" t="str">
        <f>IF($BF165="ja",VLOOKUP($B165,'Egen hetvattenprod'!$B$1:$BX$550,MATCH("Tillförd olja (fossil) vid avfallsförbränning (GWh)",'Egen hetvattenprod'!$B$1:$BX$1,0),FALSE),"")</f>
        <v>ET</v>
      </c>
      <c r="BR165" s="307" t="str">
        <f>IF($BF165="ja",VLOOKUP($B165,Kraftvärmeprod!$B$1:$BX$550,MATCH("Tillförd olja (fossil) vid avfallsförbränning (GWh)",Kraftvärmeprod!$B$1:$BX$1,0),FALSE),"")</f>
        <v>ET</v>
      </c>
    </row>
    <row r="166" spans="1:70" x14ac:dyDescent="0.25">
      <c r="A166" s="2" t="str">
        <f>'Miljövärden för publ företag'!B168</f>
        <v>Mölndal Energi AB</v>
      </c>
      <c r="B166" s="2" t="str">
        <f>'Miljövärden för publ företag'!C168</f>
        <v>Mölndal</v>
      </c>
      <c r="C166" s="312">
        <f>IFERROR(VLOOKUP($B166,Totalt!$B$1:$AQ$554,MATCH(C$2,Totalt!$B$1:$AQ$1,0),FALSE),"")</f>
        <v>0</v>
      </c>
      <c r="D166" s="312">
        <f>IFERROR(VLOOKUP($B166,Totalt!$B$1:$AQ$554,MATCH(D$2,Totalt!$B$1:$AQ$1,0),FALSE),"")</f>
        <v>1.5812299999999999</v>
      </c>
      <c r="E166" s="312">
        <f>IFERROR(VLOOKUP($B166,Totalt!$B$1:$AQ$554,MATCH(E$2,Totalt!$B$1:$AQ$1,0),FALSE),"")</f>
        <v>0</v>
      </c>
      <c r="F166" s="312">
        <f>IFERROR(VLOOKUP($B166,Totalt!$B$1:$AQ$554,MATCH(F$2,Totalt!$B$1:$AQ$1,0),FALSE),"")</f>
        <v>0</v>
      </c>
      <c r="G166" s="312">
        <f>IFERROR(VLOOKUP($B166,Totalt!$B$1:$AQ$554,MATCH(G$2,Totalt!$B$1:$AQ$1,0),FALSE),"")</f>
        <v>0</v>
      </c>
      <c r="H166" s="312">
        <f>IFERROR(VLOOKUP($B166,Totalt!$B$1:$AQ$554,MATCH(H$2,Totalt!$B$1:$AQ$1,0),FALSE),"")</f>
        <v>0</v>
      </c>
      <c r="I166" s="312">
        <f>IFERROR(VLOOKUP($B166,Totalt!$B$1:$AQ$554,MATCH(I$2,Totalt!$B$1:$AQ$1,0),FALSE),"")</f>
        <v>0</v>
      </c>
      <c r="J166" s="312">
        <f>IFERROR(VLOOKUP($B166,Totalt!$B$1:$AQ$554,MATCH(J$2,Totalt!$B$1:$AQ$1,0),FALSE),"")</f>
        <v>0</v>
      </c>
      <c r="K166" s="312">
        <f>IFERROR(VLOOKUP($B166,Totalt!$B$1:$AQ$554,MATCH(K$2,Totalt!$B$1:$AQ$1,0),FALSE),"")</f>
        <v>0</v>
      </c>
      <c r="L166" s="312">
        <f>IFERROR(VLOOKUP($B166,Totalt!$B$1:$AQ$554,MATCH(L$2,Totalt!$B$1:$AQ$1,0),FALSE),"")</f>
        <v>64.796000000000006</v>
      </c>
      <c r="M166" s="312">
        <f>IFERROR(VLOOKUP($B166,Totalt!$B$1:$AQ$554,MATCH(M$2,Totalt!$B$1:$AQ$1,0),FALSE),"")</f>
        <v>106.42700000000001</v>
      </c>
      <c r="N166" s="312">
        <f>IFERROR(VLOOKUP($B166,Totalt!$B$1:$AQ$554,MATCH(N$2,Totalt!$B$1:$AQ$1,0),FALSE),"")</f>
        <v>28.724900000000002</v>
      </c>
      <c r="O166" s="312">
        <f>IFERROR(VLOOKUP($B166,Totalt!$B$1:$AQ$554,MATCH(O$2,Totalt!$B$1:$AQ$1,0),FALSE),"")</f>
        <v>0</v>
      </c>
      <c r="P166" s="312">
        <f>IFERROR(VLOOKUP($B166,Totalt!$B$1:$AQ$554,MATCH(P$2,Totalt!$B$1:$AQ$1,0),FALSE),"")</f>
        <v>6.3828500000000004</v>
      </c>
      <c r="Q166" s="312">
        <f>IFERROR(VLOOKUP($B166,Totalt!$B$1:$AQ$554,MATCH(Q$2,Totalt!$B$1:$AQ$1,0),FALSE),"")</f>
        <v>0</v>
      </c>
      <c r="R166" s="312">
        <f>IFERROR(VLOOKUP($B166,Totalt!$B$1:$AQ$554,MATCH(R$2,Totalt!$B$1:$AQ$1,0),FALSE),"")</f>
        <v>0</v>
      </c>
      <c r="S166" s="312">
        <f>IFERROR(VLOOKUP($B166,Totalt!$B$1:$AQ$554,MATCH(S$2,Totalt!$B$1:$AQ$1,0),FALSE),"")</f>
        <v>0</v>
      </c>
      <c r="T166" s="312">
        <f>IFERROR(VLOOKUP($B166,Totalt!$B$1:$AQ$554,MATCH(T$2,Totalt!$B$1:$AQ$1,0),FALSE),"")</f>
        <v>0</v>
      </c>
      <c r="U166" s="312">
        <f>IFERROR(VLOOKUP($B166,Totalt!$B$1:$AQ$554,MATCH(U$2,Totalt!$B$1:$AQ$1,0),FALSE),"")</f>
        <v>0</v>
      </c>
      <c r="V166" s="312">
        <f>IFERROR(VLOOKUP($B166,Totalt!$B$1:$AQ$554,MATCH(V$2,Totalt!$B$1:$AQ$1,0),FALSE),"")</f>
        <v>0</v>
      </c>
      <c r="W166" s="312">
        <f>IFERROR(VLOOKUP($B166,Totalt!$B$1:$AQ$554,MATCH(W$2,Totalt!$B$1:$AQ$1,0),FALSE),"")</f>
        <v>0</v>
      </c>
      <c r="X166" s="312">
        <f>IFERROR(VLOOKUP($B166,Totalt!$B$1:$AQ$554,MATCH(X$2,Totalt!$B$1:$AQ$1,0),FALSE),"")</f>
        <v>0</v>
      </c>
      <c r="Y166" s="312">
        <f>IFERROR(VLOOKUP($B166,Totalt!$B$1:$AQ$554,MATCH(Y$2,Totalt!$B$1:$AQ$1,0),FALSE),"")</f>
        <v>10.2464</v>
      </c>
      <c r="Z166" s="312">
        <f>IFERROR(VLOOKUP($B166,Totalt!$B$1:$AQ$554,MATCH(Z$2,Totalt!$B$1:$AQ$1,0),FALSE),"")</f>
        <v>0</v>
      </c>
      <c r="AA166" s="312">
        <f>IFERROR(VLOOKUP($B166,Totalt!$B$1:$AQ$554,MATCH(AA$2,Totalt!$B$1:$AQ$1,0),FALSE),"")</f>
        <v>0</v>
      </c>
      <c r="AB166" s="312">
        <f>IFERROR(VLOOKUP($B166,Totalt!$B$1:$AQ$554,MATCH(AB$2,Totalt!$B$1:$AQ$1,0),FALSE),"")</f>
        <v>0</v>
      </c>
      <c r="AC166" s="312">
        <f>IFERROR(VLOOKUP($B166,Totalt!$B$1:$AQ$554,MATCH(AC$2,Totalt!$B$1:$AQ$1,0),FALSE),"")</f>
        <v>111.617</v>
      </c>
      <c r="AD166" s="312">
        <f>IFERROR(VLOOKUP($B166,Totalt!$B$1:$AQ$554,MATCH(AD$2,Totalt!$B$1:$AQ$1,0),FALSE),"")</f>
        <v>0</v>
      </c>
      <c r="AE166" s="312">
        <f>IFERROR(VLOOKUP($B166,Totalt!$B$1:$AQ$554,MATCH(AE$2,Totalt!$B$1:$AQ$1,0),FALSE),"")</f>
        <v>0</v>
      </c>
      <c r="AF166" s="312">
        <f>IFERROR(VLOOKUP($B166,Totalt!$B$1:$AQ$554,MATCH(AF$2,Totalt!$B$1:$AQ$1,0),FALSE),"")</f>
        <v>10.930999999999999</v>
      </c>
      <c r="AG166" s="312">
        <f>IFERROR(VLOOKUP($B166,Totalt!$B$1:$AQ$554,MATCH(AG$2,Totalt!$B$1:$AQ$1,0),FALSE),"")</f>
        <v>22.9</v>
      </c>
      <c r="AI166" s="245">
        <f t="shared" si="15"/>
        <v>363.60637999999994</v>
      </c>
      <c r="AJ166" s="246">
        <f>IF(ISERROR(1/VLOOKUP($B166,Leveranser!$B$1:$S$500,MATCH("såld värme (gwh)",Leveranser!$B$1:$S$1,0),FALSE)),"",VLOOKUP($B166,Leveranser!$B$1:$S$500,MATCH("såld värme (gwh)",Leveranser!$B$1:$S$1,0),FALSE))</f>
        <v>385.21199999999999</v>
      </c>
      <c r="AK166" t="str">
        <f>IFERROR(IF(VLOOKUP($B166,Totalt!$B$1:$AQ$554,MATCH(AK$2,Totalt!$B$1:$AQ$1,0),FALSE)="","",VLOOKUP($B166,Totalt!$B$1:$AQ$554,MATCH(AK$2,Totalt!$B$1:$AQ$1,0),FALSE)),"")</f>
        <v/>
      </c>
      <c r="AM166" s="247" t="str">
        <f>IF(B166&lt;&gt;"",IF(VLOOKUP($B166,Totalt!$B$1:$AQ$554,MATCH("Kvalitetsgranskad:",Totalt!$B$1:$AQ$1,0),FALSE)="ja",VLOOKUP($B166,Miljö!$B$1:$AG$479,MATCH(AM$2,Miljö!$B$1:$AK$1,0),FALSE),""),"")</f>
        <v>Ja</v>
      </c>
      <c r="AN166" s="247" t="str">
        <f>IF(AM166="ja",VLOOKUP($B166,Miljö!$B$1:$J$479,MATCH("Typ av ursprungsspecificerad el   (Om inget värde anges används Nordisk residualmix, se inforuta) ()",Miljö!$B$1:$J$1,0),FALSE),IF(AM166="nej","Nordisk residualel",""))</f>
        <v>'Förnybar el från egen produktion'</v>
      </c>
      <c r="AO166" s="247">
        <f>IF(AM166="","",VLOOKUP($B166,Miljö!$B$1:$J$479,MATCH("Fossilandel för ursprungspecificerad el ()",Miljö!$B$1:$J$1,0),FALSE))</f>
        <v>0</v>
      </c>
      <c r="AP166" s="247">
        <f>IF(AM166="","",IFERROR(VLOOKUP($B166,Miljö!$B$1:$J$479,MATCH("Kärnkraftsandel för ursprungsspecificerad el ()",Miljö!$B$1:$J$1,0),FALSE)/1,0))</f>
        <v>0</v>
      </c>
      <c r="AQ166" s="247">
        <f t="shared" si="16"/>
        <v>1</v>
      </c>
      <c r="AR166" s="52"/>
      <c r="AS166" s="247" t="str">
        <f t="shared" si="12"/>
        <v>Ja</v>
      </c>
      <c r="AT166" s="247">
        <f>IF(AS166="ja",VLOOKUP($B166,Miljö!$B$1:$O$500,MATCH("Fossil andel i procent (%)",Miljö!$B$1:$O$1,0),FALSE)/100,"")</f>
        <v>5.0000000000000001E-3</v>
      </c>
      <c r="AU166" s="52"/>
      <c r="AV166" s="247" t="str">
        <f t="shared" si="13"/>
        <v>Nej</v>
      </c>
      <c r="AW166" s="247" t="str">
        <f>IF(AV166="ja",VLOOKUP($B166,'Egen hetvattenprod'!$B$1:$AO$500,MATCH("Värmekälla till värmepumpar ()",'Egen hetvattenprod'!$B$1:$AO$1,0),FALSE),"")</f>
        <v/>
      </c>
      <c r="AY166" s="244" t="str">
        <f t="shared" si="14"/>
        <v>Ja</v>
      </c>
      <c r="AZ166" s="283">
        <f>IF($AY166="ja",(VLOOKUP($B166,'Egen hetvattenprod'!$B$1:$BX$550,MATCH(AZ$2,'Egen hetvattenprod'!$B$1:$BX$1,0),FALSE)+VLOOKUP($B166,Kraftvärmeprod!$B$1:$BX$550,MATCH(AZ$2,Kraftvärmeprod!$B$1:$BX$1,0),FALSE))/$AC166,"")</f>
        <v>0.95025764892444697</v>
      </c>
      <c r="BA166" s="283">
        <f>IF($AY166="ja",(VLOOKUP($B166,'Egen hetvattenprod'!$B$1:$BX$550,MATCH(BA$2,'Egen hetvattenprod'!$B$1:$BX$1,0),FALSE)+VLOOKUP($B166,Kraftvärmeprod!$B$1:$BX$550,MATCH(BA$2,Kraftvärmeprod!$B$1:$BX$1,0),FALSE))/$AC166,"")</f>
        <v>0</v>
      </c>
      <c r="BB166" s="283">
        <f>IF($AY166="ja",(VLOOKUP($B166,'Egen hetvattenprod'!$B$1:$BX$550,MATCH(BB$2,'Egen hetvattenprod'!$B$1:$BX$1,0),FALSE)+VLOOKUP($B166,Kraftvärmeprod!$B$1:$BX$550,MATCH(BB$2,Kraftvärmeprod!$B$1:$BX$1,0),FALSE))/$AC166,"")</f>
        <v>0</v>
      </c>
      <c r="BC166" s="283">
        <f>IF($AY166="ja",(VLOOKUP($B166,'Egen hetvattenprod'!$B$1:$BX$550,MATCH(BC$2,'Egen hetvattenprod'!$B$1:$BX$1,0),FALSE)+VLOOKUP($B166,Kraftvärmeprod!$B$1:$BX$550,MATCH(BC$2,Kraftvärmeprod!$B$1:$BX$1,0),FALSE))/$AC166,"")</f>
        <v>4.9742351075553012E-2</v>
      </c>
      <c r="BD166" s="283">
        <f>IF($AY166="ja",(VLOOKUP($B166,'Egen hetvattenprod'!$B$1:$BX$550,MATCH(BD$2,'Egen hetvattenprod'!$B$1:$BX$1,0),FALSE)+VLOOKUP($B166,Kraftvärmeprod!$B$1:$BX$550,MATCH(BD$2,Kraftvärmeprod!$B$1:$BX$1,0),FALSE))/$AC166,"")</f>
        <v>0</v>
      </c>
      <c r="BF166" s="244" t="str">
        <f t="shared" si="17"/>
        <v>Nej</v>
      </c>
      <c r="BG166" s="283" t="str">
        <f>IF($BF166="ja",VLOOKUP($B166,'Egen hetvattenprod'!$B$1:$BX$550,MATCH("Andelen klimatgaser med fossilt ursprung för avfall ()",'Egen hetvattenprod'!$B$1:$BX$1,0),FALSE),"")</f>
        <v/>
      </c>
      <c r="BH166" s="283" t="str">
        <f>IF($BF166="ja",VLOOKUP($B166,Kraftvärmeprod!$B$1:$BX$550,MATCH("Andelen klimatgaser med fossilt ursprung för avfall ()",Kraftvärmeprod!$B$1:$BX$1,0),FALSE),"")</f>
        <v/>
      </c>
      <c r="BI166" s="307" t="str">
        <f>IF($BF166="ja",VLOOKUP($B166,'Egen hetvattenprod'!$B$1:$BX$550,MATCH("Avfall (GWh)",'Egen hetvattenprod'!$B$1:$BX$1,0),FALSE),"")</f>
        <v/>
      </c>
      <c r="BJ166" s="307" t="str">
        <f>IF($BF166="ja",VLOOKUP($B166,'Slutlig allokering kvv'!$B$1:$BX$550,MATCH("Avfall (GWh)",'Slutlig allokering kvv'!$B$1:$BX$1,0),FALSE),"")</f>
        <v/>
      </c>
      <c r="BK166" s="307" t="str">
        <f>IF($BF166="ja",VLOOKUP($B166,'Köpt hetvatten'!$B$1:$BX$550,MATCH("Avfall i köpt hetvatten",'Köpt hetvatten'!$B$1:$BX$1,0),FALSE),"")</f>
        <v/>
      </c>
      <c r="BL166" s="307" t="str">
        <f>IF($BF166="ja",VLOOKUP($B166,'Egen hetvattenprod'!$B$1:$BX$550,MATCH("Värde enligt ovan. (%)",'Egen hetvattenprod'!$B$1:$BX$1,0),FALSE),"")</f>
        <v/>
      </c>
      <c r="BM166" s="307" t="str">
        <f>IF($BF166="ja",VLOOKUP($B166,Kraftvärmeprod!$B$1:$BX$550,MATCH("Värde enligt ovan. (%)",Kraftvärmeprod!$B$1:$BX$1,0),FALSE),"")</f>
        <v/>
      </c>
      <c r="BN166" s="307"/>
      <c r="BO166" s="307"/>
      <c r="BP166" s="307"/>
      <c r="BQ166" s="307" t="str">
        <f>IF($BF166="ja",VLOOKUP($B166,'Egen hetvattenprod'!$B$1:$BX$550,MATCH("Tillförd olja (fossil) vid avfallsförbränning (GWh)",'Egen hetvattenprod'!$B$1:$BX$1,0),FALSE),"")</f>
        <v/>
      </c>
      <c r="BR166" s="307" t="str">
        <f>IF($BF166="ja",VLOOKUP($B166,Kraftvärmeprod!$B$1:$BX$550,MATCH("Tillförd olja (fossil) vid avfallsförbränning (GWh)",Kraftvärmeprod!$B$1:$BX$1,0),FALSE),"")</f>
        <v/>
      </c>
    </row>
    <row r="167" spans="1:70" x14ac:dyDescent="0.25">
      <c r="A167" s="2" t="str">
        <f>'Miljövärden för publ företag'!B169</f>
        <v>Mölndal Energi AB</v>
      </c>
      <c r="B167" s="2" t="str">
        <f>'Miljövärden för publ företag'!C169</f>
        <v>Mölndal Biovärmepaket</v>
      </c>
      <c r="C167" s="312">
        <f>IFERROR(VLOOKUP($B167,Totalt!$B$1:$AQ$554,MATCH(C$2,Totalt!$B$1:$AQ$1,0),FALSE),"")</f>
        <v>0</v>
      </c>
      <c r="D167" s="312">
        <f>IFERROR(VLOOKUP($B167,Totalt!$B$1:$AQ$554,MATCH(D$2,Totalt!$B$1:$AQ$1,0),FALSE),"")</f>
        <v>0</v>
      </c>
      <c r="E167" s="312">
        <f>IFERROR(VLOOKUP($B167,Totalt!$B$1:$AQ$554,MATCH(E$2,Totalt!$B$1:$AQ$1,0),FALSE),"")</f>
        <v>0</v>
      </c>
      <c r="F167" s="312">
        <f>IFERROR(VLOOKUP($B167,Totalt!$B$1:$AQ$554,MATCH(F$2,Totalt!$B$1:$AQ$1,0),FALSE),"")</f>
        <v>0</v>
      </c>
      <c r="G167" s="312">
        <f>IFERROR(VLOOKUP($B167,Totalt!$B$1:$AQ$554,MATCH(G$2,Totalt!$B$1:$AQ$1,0),FALSE),"")</f>
        <v>0</v>
      </c>
      <c r="H167" s="312">
        <f>IFERROR(VLOOKUP($B167,Totalt!$B$1:$AQ$554,MATCH(H$2,Totalt!$B$1:$AQ$1,0),FALSE),"")</f>
        <v>0</v>
      </c>
      <c r="I167" s="312">
        <f>IFERROR(VLOOKUP($B167,Totalt!$B$1:$AQ$554,MATCH(I$2,Totalt!$B$1:$AQ$1,0),FALSE),"")</f>
        <v>0</v>
      </c>
      <c r="J167" s="312">
        <f>IFERROR(VLOOKUP($B167,Totalt!$B$1:$AQ$554,MATCH(J$2,Totalt!$B$1:$AQ$1,0),FALSE),"")</f>
        <v>0</v>
      </c>
      <c r="K167" s="312">
        <f>IFERROR(VLOOKUP($B167,Totalt!$B$1:$AQ$554,MATCH(K$2,Totalt!$B$1:$AQ$1,0),FALSE),"")</f>
        <v>0</v>
      </c>
      <c r="L167" s="312">
        <f>IFERROR(VLOOKUP($B167,Totalt!$B$1:$AQ$554,MATCH(L$2,Totalt!$B$1:$AQ$1,0),FALSE),"")</f>
        <v>0</v>
      </c>
      <c r="M167" s="312">
        <f>IFERROR(VLOOKUP($B167,Totalt!$B$1:$AQ$554,MATCH(M$2,Totalt!$B$1:$AQ$1,0),FALSE),"")</f>
        <v>0</v>
      </c>
      <c r="N167" s="312">
        <f>IFERROR(VLOOKUP($B167,Totalt!$B$1:$AQ$554,MATCH(N$2,Totalt!$B$1:$AQ$1,0),FALSE),"")</f>
        <v>18.110600000000002</v>
      </c>
      <c r="O167" s="312">
        <f>IFERROR(VLOOKUP($B167,Totalt!$B$1:$AQ$554,MATCH(O$2,Totalt!$B$1:$AQ$1,0),FALSE),"")</f>
        <v>0</v>
      </c>
      <c r="P167" s="312">
        <f>IFERROR(VLOOKUP($B167,Totalt!$B$1:$AQ$554,MATCH(P$2,Totalt!$B$1:$AQ$1,0),FALSE),"")</f>
        <v>0</v>
      </c>
      <c r="Q167" s="312">
        <f>IFERROR(VLOOKUP($B167,Totalt!$B$1:$AQ$554,MATCH(Q$2,Totalt!$B$1:$AQ$1,0),FALSE),"")</f>
        <v>0</v>
      </c>
      <c r="R167" s="312">
        <f>IFERROR(VLOOKUP($B167,Totalt!$B$1:$AQ$554,MATCH(R$2,Totalt!$B$1:$AQ$1,0),FALSE),"")</f>
        <v>0</v>
      </c>
      <c r="S167" s="312">
        <f>IFERROR(VLOOKUP($B167,Totalt!$B$1:$AQ$554,MATCH(S$2,Totalt!$B$1:$AQ$1,0),FALSE),"")</f>
        <v>0</v>
      </c>
      <c r="T167" s="312">
        <f>IFERROR(VLOOKUP($B167,Totalt!$B$1:$AQ$554,MATCH(T$2,Totalt!$B$1:$AQ$1,0),FALSE),"")</f>
        <v>0</v>
      </c>
      <c r="U167" s="312">
        <f>IFERROR(VLOOKUP($B167,Totalt!$B$1:$AQ$554,MATCH(U$2,Totalt!$B$1:$AQ$1,0),FALSE),"")</f>
        <v>0</v>
      </c>
      <c r="V167" s="312">
        <f>IFERROR(VLOOKUP($B167,Totalt!$B$1:$AQ$554,MATCH(V$2,Totalt!$B$1:$AQ$1,0),FALSE),"")</f>
        <v>0</v>
      </c>
      <c r="W167" s="312">
        <f>IFERROR(VLOOKUP($B167,Totalt!$B$1:$AQ$554,MATCH(W$2,Totalt!$B$1:$AQ$1,0),FALSE),"")</f>
        <v>0</v>
      </c>
      <c r="X167" s="312">
        <f>IFERROR(VLOOKUP($B167,Totalt!$B$1:$AQ$554,MATCH(X$2,Totalt!$B$1:$AQ$1,0),FALSE),"")</f>
        <v>0</v>
      </c>
      <c r="Y167" s="312">
        <f>IFERROR(VLOOKUP($B167,Totalt!$B$1:$AQ$554,MATCH(Y$2,Totalt!$B$1:$AQ$1,0),FALSE),"")</f>
        <v>0</v>
      </c>
      <c r="Z167" s="312">
        <f>IFERROR(VLOOKUP($B167,Totalt!$B$1:$AQ$554,MATCH(Z$2,Totalt!$B$1:$AQ$1,0),FALSE),"")</f>
        <v>0</v>
      </c>
      <c r="AA167" s="312">
        <f>IFERROR(VLOOKUP($B167,Totalt!$B$1:$AQ$554,MATCH(AA$2,Totalt!$B$1:$AQ$1,0),FALSE),"")</f>
        <v>0</v>
      </c>
      <c r="AB167" s="312">
        <f>IFERROR(VLOOKUP($B167,Totalt!$B$1:$AQ$554,MATCH(AB$2,Totalt!$B$1:$AQ$1,0),FALSE),"")</f>
        <v>0</v>
      </c>
      <c r="AC167" s="312">
        <f>IFERROR(VLOOKUP($B167,Totalt!$B$1:$AQ$554,MATCH(AC$2,Totalt!$B$1:$AQ$1,0),FALSE),"")</f>
        <v>10.705</v>
      </c>
      <c r="AD167" s="312">
        <f>IFERROR(VLOOKUP($B167,Totalt!$B$1:$AQ$554,MATCH(AD$2,Totalt!$B$1:$AQ$1,0),FALSE),"")</f>
        <v>0</v>
      </c>
      <c r="AE167" s="312">
        <f>IFERROR(VLOOKUP($B167,Totalt!$B$1:$AQ$554,MATCH(AE$2,Totalt!$B$1:$AQ$1,0),FALSE),"")</f>
        <v>0</v>
      </c>
      <c r="AF167" s="312">
        <f>IFERROR(VLOOKUP($B167,Totalt!$B$1:$AQ$554,MATCH(AF$2,Totalt!$B$1:$AQ$1,0),FALSE),"")</f>
        <v>0.74243300000000001</v>
      </c>
      <c r="AG167" s="312">
        <f>IFERROR(VLOOKUP($B167,Totalt!$B$1:$AQ$554,MATCH(AG$2,Totalt!$B$1:$AQ$1,0),FALSE),"")</f>
        <v>0</v>
      </c>
      <c r="AI167" s="245">
        <f t="shared" si="15"/>
        <v>29.558033000000002</v>
      </c>
      <c r="AJ167" s="246">
        <f>IF(ISERROR(1/VLOOKUP($B167,Leveranser!$B$1:$S$500,MATCH("såld värme (gwh)",Leveranser!$B$1:$S$1,0),FALSE)),"",VLOOKUP($B167,Leveranser!$B$1:$S$500,MATCH("såld värme (gwh)",Leveranser!$B$1:$S$1,0),FALSE))</f>
        <v>31.279</v>
      </c>
      <c r="AK167" t="str">
        <f>IFERROR(IF(VLOOKUP($B167,Totalt!$B$1:$AQ$554,MATCH(AK$2,Totalt!$B$1:$AQ$1,0),FALSE)="","",VLOOKUP($B167,Totalt!$B$1:$AQ$554,MATCH(AK$2,Totalt!$B$1:$AQ$1,0),FALSE)),"")</f>
        <v/>
      </c>
      <c r="AM167" s="247" t="str">
        <f>IF(B167&lt;&gt;"",IF(VLOOKUP($B167,Totalt!$B$1:$AQ$554,MATCH("Kvalitetsgranskad:",Totalt!$B$1:$AQ$1,0),FALSE)="ja",VLOOKUP($B167,Miljö!$B$1:$AG$479,MATCH(AM$2,Miljö!$B$1:$AK$1,0),FALSE),""),"")</f>
        <v>Ja</v>
      </c>
      <c r="AN167" s="247" t="str">
        <f>IF(AM167="ja",VLOOKUP($B167,Miljö!$B$1:$J$479,MATCH("Typ av ursprungsspecificerad el   (Om inget värde anges används Nordisk residualmix, se inforuta) ()",Miljö!$B$1:$J$1,0),FALSE),IF(AM167="nej","Nordisk residualel",""))</f>
        <v>'Förnybar el från egen produktion'</v>
      </c>
      <c r="AO167" s="247">
        <f>IF(AM167="","",VLOOKUP($B167,Miljö!$B$1:$J$479,MATCH("Fossilandel för ursprungspecificerad el ()",Miljö!$B$1:$J$1,0),FALSE))</f>
        <v>0</v>
      </c>
      <c r="AP167" s="247">
        <f>IF(AM167="","",IFERROR(VLOOKUP($B167,Miljö!$B$1:$J$479,MATCH("Kärnkraftsandel för ursprungsspecificerad el ()",Miljö!$B$1:$J$1,0),FALSE)/1,0))</f>
        <v>0</v>
      </c>
      <c r="AQ167" s="247">
        <f t="shared" si="16"/>
        <v>1</v>
      </c>
      <c r="AR167" s="52"/>
      <c r="AS167" s="247" t="str">
        <f t="shared" si="12"/>
        <v>Nej</v>
      </c>
      <c r="AT167" s="247" t="str">
        <f>IF(AS167="ja",VLOOKUP($B167,Miljö!$B$1:$O$500,MATCH("Fossil andel i procent (%)",Miljö!$B$1:$O$1,0),FALSE)/100,"")</f>
        <v/>
      </c>
      <c r="AU167" s="52"/>
      <c r="AV167" s="247" t="str">
        <f t="shared" si="13"/>
        <v>Nej</v>
      </c>
      <c r="AW167" s="247" t="str">
        <f>IF(AV167="ja",VLOOKUP($B167,'Egen hetvattenprod'!$B$1:$AO$500,MATCH("Värmekälla till värmepumpar ()",'Egen hetvattenprod'!$B$1:$AO$1,0),FALSE),"")</f>
        <v/>
      </c>
      <c r="AY167" s="244" t="str">
        <f t="shared" si="14"/>
        <v>Ja</v>
      </c>
      <c r="AZ167" s="283">
        <f>IF($AY167="ja",(VLOOKUP($B167,'Egen hetvattenprod'!$B$1:$BX$550,MATCH(AZ$2,'Egen hetvattenprod'!$B$1:$BX$1,0),FALSE)+VLOOKUP($B167,Kraftvärmeprod!$B$1:$BX$550,MATCH(AZ$2,Kraftvärmeprod!$B$1:$BX$1,0),FALSE))/$AC167,"")</f>
        <v>1</v>
      </c>
      <c r="BA167" s="283">
        <f>IF($AY167="ja",(VLOOKUP($B167,'Egen hetvattenprod'!$B$1:$BX$550,MATCH(BA$2,'Egen hetvattenprod'!$B$1:$BX$1,0),FALSE)+VLOOKUP($B167,Kraftvärmeprod!$B$1:$BX$550,MATCH(BA$2,Kraftvärmeprod!$B$1:$BX$1,0),FALSE))/$AC167,"")</f>
        <v>0</v>
      </c>
      <c r="BB167" s="283">
        <f>IF($AY167="ja",(VLOOKUP($B167,'Egen hetvattenprod'!$B$1:$BX$550,MATCH(BB$2,'Egen hetvattenprod'!$B$1:$BX$1,0),FALSE)+VLOOKUP($B167,Kraftvärmeprod!$B$1:$BX$550,MATCH(BB$2,Kraftvärmeprod!$B$1:$BX$1,0),FALSE))/$AC167,"")</f>
        <v>0</v>
      </c>
      <c r="BC167" s="283">
        <f>IF($AY167="ja",(VLOOKUP($B167,'Egen hetvattenprod'!$B$1:$BX$550,MATCH(BC$2,'Egen hetvattenprod'!$B$1:$BX$1,0),FALSE)+VLOOKUP($B167,Kraftvärmeprod!$B$1:$BX$550,MATCH(BC$2,Kraftvärmeprod!$B$1:$BX$1,0),FALSE))/$AC167,"")</f>
        <v>0</v>
      </c>
      <c r="BD167" s="283">
        <f>IF($AY167="ja",(VLOOKUP($B167,'Egen hetvattenprod'!$B$1:$BX$550,MATCH(BD$2,'Egen hetvattenprod'!$B$1:$BX$1,0),FALSE)+VLOOKUP($B167,Kraftvärmeprod!$B$1:$BX$550,MATCH(BD$2,Kraftvärmeprod!$B$1:$BX$1,0),FALSE))/$AC167,"")</f>
        <v>0</v>
      </c>
      <c r="BF167" s="244" t="str">
        <f t="shared" si="17"/>
        <v>Nej</v>
      </c>
      <c r="BG167" s="283" t="str">
        <f>IF($BF167="ja",VLOOKUP($B167,'Egen hetvattenprod'!$B$1:$BX$550,MATCH("Andelen klimatgaser med fossilt ursprung för avfall ()",'Egen hetvattenprod'!$B$1:$BX$1,0),FALSE),"")</f>
        <v/>
      </c>
      <c r="BH167" s="283" t="str">
        <f>IF($BF167="ja",VLOOKUP($B167,Kraftvärmeprod!$B$1:$BX$550,MATCH("Andelen klimatgaser med fossilt ursprung för avfall ()",Kraftvärmeprod!$B$1:$BX$1,0),FALSE),"")</f>
        <v/>
      </c>
      <c r="BI167" s="307" t="str">
        <f>IF($BF167="ja",VLOOKUP($B167,'Egen hetvattenprod'!$B$1:$BX$550,MATCH("Avfall (GWh)",'Egen hetvattenprod'!$B$1:$BX$1,0),FALSE),"")</f>
        <v/>
      </c>
      <c r="BJ167" s="307" t="str">
        <f>IF($BF167="ja",VLOOKUP($B167,'Slutlig allokering kvv'!$B$1:$BX$550,MATCH("Avfall (GWh)",'Slutlig allokering kvv'!$B$1:$BX$1,0),FALSE),"")</f>
        <v/>
      </c>
      <c r="BK167" s="307" t="str">
        <f>IF($BF167="ja",VLOOKUP($B167,'Köpt hetvatten'!$B$1:$BX$550,MATCH("Avfall i köpt hetvatten",'Köpt hetvatten'!$B$1:$BX$1,0),FALSE),"")</f>
        <v/>
      </c>
      <c r="BL167" s="307" t="str">
        <f>IF($BF167="ja",VLOOKUP($B167,'Egen hetvattenprod'!$B$1:$BX$550,MATCH("Värde enligt ovan. (%)",'Egen hetvattenprod'!$B$1:$BX$1,0),FALSE),"")</f>
        <v/>
      </c>
      <c r="BM167" s="307" t="str">
        <f>IF($BF167="ja",VLOOKUP($B167,Kraftvärmeprod!$B$1:$BX$550,MATCH("Värde enligt ovan. (%)",Kraftvärmeprod!$B$1:$BX$1,0),FALSE),"")</f>
        <v/>
      </c>
      <c r="BN167" s="307"/>
      <c r="BO167" s="307"/>
      <c r="BP167" s="307"/>
      <c r="BQ167" s="307" t="str">
        <f>IF($BF167="ja",VLOOKUP($B167,'Egen hetvattenprod'!$B$1:$BX$550,MATCH("Tillförd olja (fossil) vid avfallsförbränning (GWh)",'Egen hetvattenprod'!$B$1:$BX$1,0),FALSE),"")</f>
        <v/>
      </c>
      <c r="BR167" s="307" t="str">
        <f>IF($BF167="ja",VLOOKUP($B167,Kraftvärmeprod!$B$1:$BX$550,MATCH("Tillförd olja (fossil) vid avfallsförbränning (GWh)",Kraftvärmeprod!$B$1:$BX$1,0),FALSE),"")</f>
        <v/>
      </c>
    </row>
    <row r="168" spans="1:70" x14ac:dyDescent="0.25">
      <c r="A168" s="2" t="str">
        <f>'Miljövärden för publ företag'!B170</f>
        <v>Mölndal Energi AB</v>
      </c>
      <c r="B168" s="2" t="str">
        <f>'Miljövärden för publ företag'!C170</f>
        <v>Mölndal Bra Miljöval</v>
      </c>
      <c r="C168" s="312">
        <f>IFERROR(VLOOKUP($B168,Totalt!$B$1:$AQ$554,MATCH(C$2,Totalt!$B$1:$AQ$1,0),FALSE),"")</f>
        <v>0</v>
      </c>
      <c r="D168" s="312">
        <f>IFERROR(VLOOKUP($B168,Totalt!$B$1:$AQ$554,MATCH(D$2,Totalt!$B$1:$AQ$1,0),FALSE),"")</f>
        <v>0</v>
      </c>
      <c r="E168" s="312">
        <f>IFERROR(VLOOKUP($B168,Totalt!$B$1:$AQ$554,MATCH(E$2,Totalt!$B$1:$AQ$1,0),FALSE),"")</f>
        <v>0</v>
      </c>
      <c r="F168" s="312">
        <f>IFERROR(VLOOKUP($B168,Totalt!$B$1:$AQ$554,MATCH(F$2,Totalt!$B$1:$AQ$1,0),FALSE),"")</f>
        <v>0</v>
      </c>
      <c r="G168" s="312">
        <f>IFERROR(VLOOKUP($B168,Totalt!$B$1:$AQ$554,MATCH(G$2,Totalt!$B$1:$AQ$1,0),FALSE),"")</f>
        <v>0</v>
      </c>
      <c r="H168" s="312">
        <f>IFERROR(VLOOKUP($B168,Totalt!$B$1:$AQ$554,MATCH(H$2,Totalt!$B$1:$AQ$1,0),FALSE),"")</f>
        <v>0</v>
      </c>
      <c r="I168" s="312">
        <f>IFERROR(VLOOKUP($B168,Totalt!$B$1:$AQ$554,MATCH(I$2,Totalt!$B$1:$AQ$1,0),FALSE),"")</f>
        <v>0</v>
      </c>
      <c r="J168" s="312">
        <f>IFERROR(VLOOKUP($B168,Totalt!$B$1:$AQ$554,MATCH(J$2,Totalt!$B$1:$AQ$1,0),FALSE),"")</f>
        <v>0</v>
      </c>
      <c r="K168" s="312">
        <f>IFERROR(VLOOKUP($B168,Totalt!$B$1:$AQ$554,MATCH(K$2,Totalt!$B$1:$AQ$1,0),FALSE),"")</f>
        <v>0</v>
      </c>
      <c r="L168" s="312">
        <f>IFERROR(VLOOKUP($B168,Totalt!$B$1:$AQ$554,MATCH(L$2,Totalt!$B$1:$AQ$1,0),FALSE),"")</f>
        <v>0</v>
      </c>
      <c r="M168" s="312">
        <f>IFERROR(VLOOKUP($B168,Totalt!$B$1:$AQ$554,MATCH(M$2,Totalt!$B$1:$AQ$1,0),FALSE),"")</f>
        <v>3.1592699999999998</v>
      </c>
      <c r="N168" s="312">
        <f>IFERROR(VLOOKUP($B168,Totalt!$B$1:$AQ$554,MATCH(N$2,Totalt!$B$1:$AQ$1,0),FALSE),"")</f>
        <v>7.3023300000000004</v>
      </c>
      <c r="O168" s="312">
        <f>IFERROR(VLOOKUP($B168,Totalt!$B$1:$AQ$554,MATCH(O$2,Totalt!$B$1:$AQ$1,0),FALSE),"")</f>
        <v>0</v>
      </c>
      <c r="P168" s="312">
        <f>IFERROR(VLOOKUP($B168,Totalt!$B$1:$AQ$554,MATCH(P$2,Totalt!$B$1:$AQ$1,0),FALSE),"")</f>
        <v>0</v>
      </c>
      <c r="Q168" s="312">
        <f>IFERROR(VLOOKUP($B168,Totalt!$B$1:$AQ$554,MATCH(Q$2,Totalt!$B$1:$AQ$1,0),FALSE),"")</f>
        <v>0</v>
      </c>
      <c r="R168" s="312">
        <f>IFERROR(VLOOKUP($B168,Totalt!$B$1:$AQ$554,MATCH(R$2,Totalt!$B$1:$AQ$1,0),FALSE),"")</f>
        <v>0</v>
      </c>
      <c r="S168" s="312">
        <f>IFERROR(VLOOKUP($B168,Totalt!$B$1:$AQ$554,MATCH(S$2,Totalt!$B$1:$AQ$1,0),FALSE),"")</f>
        <v>0</v>
      </c>
      <c r="T168" s="312">
        <f>IFERROR(VLOOKUP($B168,Totalt!$B$1:$AQ$554,MATCH(T$2,Totalt!$B$1:$AQ$1,0),FALSE),"")</f>
        <v>0</v>
      </c>
      <c r="U168" s="312">
        <f>IFERROR(VLOOKUP($B168,Totalt!$B$1:$AQ$554,MATCH(U$2,Totalt!$B$1:$AQ$1,0),FALSE),"")</f>
        <v>0</v>
      </c>
      <c r="V168" s="312">
        <f>IFERROR(VLOOKUP($B168,Totalt!$B$1:$AQ$554,MATCH(V$2,Totalt!$B$1:$AQ$1,0),FALSE),"")</f>
        <v>0</v>
      </c>
      <c r="W168" s="312">
        <f>IFERROR(VLOOKUP($B168,Totalt!$B$1:$AQ$554,MATCH(W$2,Totalt!$B$1:$AQ$1,0),FALSE),"")</f>
        <v>0</v>
      </c>
      <c r="X168" s="312">
        <f>IFERROR(VLOOKUP($B168,Totalt!$B$1:$AQ$554,MATCH(X$2,Totalt!$B$1:$AQ$1,0),FALSE),"")</f>
        <v>0</v>
      </c>
      <c r="Y168" s="312">
        <f>IFERROR(VLOOKUP($B168,Totalt!$B$1:$AQ$554,MATCH(Y$2,Totalt!$B$1:$AQ$1,0),FALSE),"")</f>
        <v>0</v>
      </c>
      <c r="Z168" s="312">
        <f>IFERROR(VLOOKUP($B168,Totalt!$B$1:$AQ$554,MATCH(Z$2,Totalt!$B$1:$AQ$1,0),FALSE),"")</f>
        <v>0</v>
      </c>
      <c r="AA168" s="312">
        <f>IFERROR(VLOOKUP($B168,Totalt!$B$1:$AQ$554,MATCH(AA$2,Totalt!$B$1:$AQ$1,0),FALSE),"")</f>
        <v>0</v>
      </c>
      <c r="AB168" s="312">
        <f>IFERROR(VLOOKUP($B168,Totalt!$B$1:$AQ$554,MATCH(AB$2,Totalt!$B$1:$AQ$1,0),FALSE),"")</f>
        <v>0</v>
      </c>
      <c r="AC168" s="312">
        <f>IFERROR(VLOOKUP($B168,Totalt!$B$1:$AQ$554,MATCH(AC$2,Totalt!$B$1:$AQ$1,0),FALSE),"")</f>
        <v>6.1840000000000002</v>
      </c>
      <c r="AD168" s="312">
        <f>IFERROR(VLOOKUP($B168,Totalt!$B$1:$AQ$554,MATCH(AD$2,Totalt!$B$1:$AQ$1,0),FALSE),"")</f>
        <v>0</v>
      </c>
      <c r="AE168" s="312">
        <f>IFERROR(VLOOKUP($B168,Totalt!$B$1:$AQ$554,MATCH(AE$2,Totalt!$B$1:$AQ$1,0),FALSE),"")</f>
        <v>0</v>
      </c>
      <c r="AF168" s="312">
        <f>IFERROR(VLOOKUP($B168,Totalt!$B$1:$AQ$554,MATCH(AF$2,Totalt!$B$1:$AQ$1,0),FALSE),"")</f>
        <v>0.429145</v>
      </c>
      <c r="AG168" s="312">
        <f>IFERROR(VLOOKUP($B168,Totalt!$B$1:$AQ$554,MATCH(AG$2,Totalt!$B$1:$AQ$1,0),FALSE),"")</f>
        <v>0</v>
      </c>
      <c r="AI168" s="245">
        <f t="shared" si="15"/>
        <v>17.074745</v>
      </c>
      <c r="AJ168" s="246">
        <f>IF(ISERROR(1/VLOOKUP($B168,Leveranser!$B$1:$S$500,MATCH("såld värme (gwh)",Leveranser!$B$1:$S$1,0),FALSE)),"",VLOOKUP($B168,Leveranser!$B$1:$S$500,MATCH("såld värme (gwh)",Leveranser!$B$1:$S$1,0),FALSE))</f>
        <v>18.068999999999999</v>
      </c>
      <c r="AK168" t="str">
        <f>IFERROR(IF(VLOOKUP($B168,Totalt!$B$1:$AQ$554,MATCH(AK$2,Totalt!$B$1:$AQ$1,0),FALSE)="","",VLOOKUP($B168,Totalt!$B$1:$AQ$554,MATCH(AK$2,Totalt!$B$1:$AQ$1,0),FALSE)),"")</f>
        <v/>
      </c>
      <c r="AM168" s="247" t="str">
        <f>IF(B168&lt;&gt;"",IF(VLOOKUP($B168,Totalt!$B$1:$AQ$554,MATCH("Kvalitetsgranskad:",Totalt!$B$1:$AQ$1,0),FALSE)="ja",VLOOKUP($B168,Miljö!$B$1:$AG$479,MATCH(AM$2,Miljö!$B$1:$AK$1,0),FALSE),""),"")</f>
        <v>Ja</v>
      </c>
      <c r="AN168" s="247" t="str">
        <f>IF(AM168="ja",VLOOKUP($B168,Miljö!$B$1:$J$479,MATCH("Typ av ursprungsspecificerad el   (Om inget värde anges används Nordisk residualmix, se inforuta) ()",Miljö!$B$1:$J$1,0),FALSE),IF(AM168="nej","Nordisk residualel",""))</f>
        <v>'Förnybar el från egen produktion'</v>
      </c>
      <c r="AO168" s="247">
        <f>IF(AM168="","",VLOOKUP($B168,Miljö!$B$1:$J$479,MATCH("Fossilandel för ursprungspecificerad el ()",Miljö!$B$1:$J$1,0),FALSE))</f>
        <v>0</v>
      </c>
      <c r="AP168" s="247">
        <f>IF(AM168="","",IFERROR(VLOOKUP($B168,Miljö!$B$1:$J$479,MATCH("Kärnkraftsandel för ursprungsspecificerad el ()",Miljö!$B$1:$J$1,0),FALSE)/1,0))</f>
        <v>0</v>
      </c>
      <c r="AQ168" s="247">
        <f t="shared" si="16"/>
        <v>1</v>
      </c>
      <c r="AR168" s="52"/>
      <c r="AS168" s="247" t="str">
        <f t="shared" si="12"/>
        <v>Nej</v>
      </c>
      <c r="AT168" s="247" t="str">
        <f>IF(AS168="ja",VLOOKUP($B168,Miljö!$B$1:$O$500,MATCH("Fossil andel i procent (%)",Miljö!$B$1:$O$1,0),FALSE)/100,"")</f>
        <v/>
      </c>
      <c r="AU168" s="52"/>
      <c r="AV168" s="247" t="str">
        <f t="shared" si="13"/>
        <v>Nej</v>
      </c>
      <c r="AW168" s="247" t="str">
        <f>IF(AV168="ja",VLOOKUP($B168,'Egen hetvattenprod'!$B$1:$AO$500,MATCH("Värmekälla till värmepumpar ()",'Egen hetvattenprod'!$B$1:$AO$1,0),FALSE),"")</f>
        <v/>
      </c>
      <c r="AY168" s="244" t="str">
        <f t="shared" si="14"/>
        <v>Ja</v>
      </c>
      <c r="AZ168" s="283">
        <f>IF($AY168="ja",(VLOOKUP($B168,'Egen hetvattenprod'!$B$1:$BX$550,MATCH(AZ$2,'Egen hetvattenprod'!$B$1:$BX$1,0),FALSE)+VLOOKUP($B168,Kraftvärmeprod!$B$1:$BX$550,MATCH(AZ$2,Kraftvärmeprod!$B$1:$BX$1,0),FALSE))/$AC168,"")</f>
        <v>1</v>
      </c>
      <c r="BA168" s="283">
        <f>IF($AY168="ja",(VLOOKUP($B168,'Egen hetvattenprod'!$B$1:$BX$550,MATCH(BA$2,'Egen hetvattenprod'!$B$1:$BX$1,0),FALSE)+VLOOKUP($B168,Kraftvärmeprod!$B$1:$BX$550,MATCH(BA$2,Kraftvärmeprod!$B$1:$BX$1,0),FALSE))/$AC168,"")</f>
        <v>0</v>
      </c>
      <c r="BB168" s="283">
        <f>IF($AY168="ja",(VLOOKUP($B168,'Egen hetvattenprod'!$B$1:$BX$550,MATCH(BB$2,'Egen hetvattenprod'!$B$1:$BX$1,0),FALSE)+VLOOKUP($B168,Kraftvärmeprod!$B$1:$BX$550,MATCH(BB$2,Kraftvärmeprod!$B$1:$BX$1,0),FALSE))/$AC168,"")</f>
        <v>0</v>
      </c>
      <c r="BC168" s="283">
        <f>IF($AY168="ja",(VLOOKUP($B168,'Egen hetvattenprod'!$B$1:$BX$550,MATCH(BC$2,'Egen hetvattenprod'!$B$1:$BX$1,0),FALSE)+VLOOKUP($B168,Kraftvärmeprod!$B$1:$BX$550,MATCH(BC$2,Kraftvärmeprod!$B$1:$BX$1,0),FALSE))/$AC168,"")</f>
        <v>0</v>
      </c>
      <c r="BD168" s="283">
        <f>IF($AY168="ja",(VLOOKUP($B168,'Egen hetvattenprod'!$B$1:$BX$550,MATCH(BD$2,'Egen hetvattenprod'!$B$1:$BX$1,0),FALSE)+VLOOKUP($B168,Kraftvärmeprod!$B$1:$BX$550,MATCH(BD$2,Kraftvärmeprod!$B$1:$BX$1,0),FALSE))/$AC168,"")</f>
        <v>0</v>
      </c>
      <c r="BF168" s="244" t="str">
        <f t="shared" si="17"/>
        <v>Nej</v>
      </c>
      <c r="BG168" s="283" t="str">
        <f>IF($BF168="ja",VLOOKUP($B168,'Egen hetvattenprod'!$B$1:$BX$550,MATCH("Andelen klimatgaser med fossilt ursprung för avfall ()",'Egen hetvattenprod'!$B$1:$BX$1,0),FALSE),"")</f>
        <v/>
      </c>
      <c r="BH168" s="283" t="str">
        <f>IF($BF168="ja",VLOOKUP($B168,Kraftvärmeprod!$B$1:$BX$550,MATCH("Andelen klimatgaser med fossilt ursprung för avfall ()",Kraftvärmeprod!$B$1:$BX$1,0),FALSE),"")</f>
        <v/>
      </c>
      <c r="BI168" s="307" t="str">
        <f>IF($BF168="ja",VLOOKUP($B168,'Egen hetvattenprod'!$B$1:$BX$550,MATCH("Avfall (GWh)",'Egen hetvattenprod'!$B$1:$BX$1,0),FALSE),"")</f>
        <v/>
      </c>
      <c r="BJ168" s="307" t="str">
        <f>IF($BF168="ja",VLOOKUP($B168,'Slutlig allokering kvv'!$B$1:$BX$550,MATCH("Avfall (GWh)",'Slutlig allokering kvv'!$B$1:$BX$1,0),FALSE),"")</f>
        <v/>
      </c>
      <c r="BK168" s="307" t="str">
        <f>IF($BF168="ja",VLOOKUP($B168,'Köpt hetvatten'!$B$1:$BX$550,MATCH("Avfall i köpt hetvatten",'Köpt hetvatten'!$B$1:$BX$1,0),FALSE),"")</f>
        <v/>
      </c>
      <c r="BL168" s="307" t="str">
        <f>IF($BF168="ja",VLOOKUP($B168,'Egen hetvattenprod'!$B$1:$BX$550,MATCH("Värde enligt ovan. (%)",'Egen hetvattenprod'!$B$1:$BX$1,0),FALSE),"")</f>
        <v/>
      </c>
      <c r="BM168" s="307" t="str">
        <f>IF($BF168="ja",VLOOKUP($B168,Kraftvärmeprod!$B$1:$BX$550,MATCH("Värde enligt ovan. (%)",Kraftvärmeprod!$B$1:$BX$1,0),FALSE),"")</f>
        <v/>
      </c>
      <c r="BN168" s="307"/>
      <c r="BO168" s="307"/>
      <c r="BP168" s="307"/>
      <c r="BQ168" s="307" t="str">
        <f>IF($BF168="ja",VLOOKUP($B168,'Egen hetvattenprod'!$B$1:$BX$550,MATCH("Tillförd olja (fossil) vid avfallsförbränning (GWh)",'Egen hetvattenprod'!$B$1:$BX$1,0),FALSE),"")</f>
        <v/>
      </c>
      <c r="BR168" s="307" t="str">
        <f>IF($BF168="ja",VLOOKUP($B168,Kraftvärmeprod!$B$1:$BX$550,MATCH("Tillförd olja (fossil) vid avfallsförbränning (GWh)",Kraftvärmeprod!$B$1:$BX$1,0),FALSE),"")</f>
        <v/>
      </c>
    </row>
    <row r="169" spans="1:70" x14ac:dyDescent="0.25">
      <c r="A169" s="2" t="str">
        <f>'Miljövärden för publ företag'!B171</f>
        <v>Njudung Energi Sävsjö AB</v>
      </c>
      <c r="B169" s="2" t="str">
        <f>'Miljövärden för publ företag'!C171</f>
        <v>Rörvik</v>
      </c>
      <c r="C169" s="312">
        <f>IFERROR(VLOOKUP($B169,Totalt!$B$1:$AQ$554,MATCH(C$2,Totalt!$B$1:$AQ$1,0),FALSE),"")</f>
        <v>0</v>
      </c>
      <c r="D169" s="312">
        <f>IFERROR(VLOOKUP($B169,Totalt!$B$1:$AQ$554,MATCH(D$2,Totalt!$B$1:$AQ$1,0),FALSE),"")</f>
        <v>0</v>
      </c>
      <c r="E169" s="312">
        <f>IFERROR(VLOOKUP($B169,Totalt!$B$1:$AQ$554,MATCH(E$2,Totalt!$B$1:$AQ$1,0),FALSE),"")</f>
        <v>0</v>
      </c>
      <c r="F169" s="312">
        <f>IFERROR(VLOOKUP($B169,Totalt!$B$1:$AQ$554,MATCH(F$2,Totalt!$B$1:$AQ$1,0),FALSE),"")</f>
        <v>0</v>
      </c>
      <c r="G169" s="312">
        <f>IFERROR(VLOOKUP($B169,Totalt!$B$1:$AQ$554,MATCH(G$2,Totalt!$B$1:$AQ$1,0),FALSE),"")</f>
        <v>0</v>
      </c>
      <c r="H169" s="312">
        <f>IFERROR(VLOOKUP($B169,Totalt!$B$1:$AQ$554,MATCH(H$2,Totalt!$B$1:$AQ$1,0),FALSE),"")</f>
        <v>0</v>
      </c>
      <c r="I169" s="312">
        <f>IFERROR(VLOOKUP($B169,Totalt!$B$1:$AQ$554,MATCH(I$2,Totalt!$B$1:$AQ$1,0),FALSE),"")</f>
        <v>0</v>
      </c>
      <c r="J169" s="312">
        <f>IFERROR(VLOOKUP($B169,Totalt!$B$1:$AQ$554,MATCH(J$2,Totalt!$B$1:$AQ$1,0),FALSE),"")</f>
        <v>0</v>
      </c>
      <c r="K169" s="312">
        <f>IFERROR(VLOOKUP($B169,Totalt!$B$1:$AQ$554,MATCH(K$2,Totalt!$B$1:$AQ$1,0),FALSE),"")</f>
        <v>0</v>
      </c>
      <c r="L169" s="312">
        <f>IFERROR(VLOOKUP($B169,Totalt!$B$1:$AQ$554,MATCH(L$2,Totalt!$B$1:$AQ$1,0),FALSE),"")</f>
        <v>0</v>
      </c>
      <c r="M169" s="312">
        <f>IFERROR(VLOOKUP($B169,Totalt!$B$1:$AQ$554,MATCH(M$2,Totalt!$B$1:$AQ$1,0),FALSE),"")</f>
        <v>0</v>
      </c>
      <c r="N169" s="312">
        <f>IFERROR(VLOOKUP($B169,Totalt!$B$1:$AQ$554,MATCH(N$2,Totalt!$B$1:$AQ$1,0),FALSE),"")</f>
        <v>0</v>
      </c>
      <c r="O169" s="312">
        <f>IFERROR(VLOOKUP($B169,Totalt!$B$1:$AQ$554,MATCH(O$2,Totalt!$B$1:$AQ$1,0),FALSE),"")</f>
        <v>0</v>
      </c>
      <c r="P169" s="312">
        <f>IFERROR(VLOOKUP($B169,Totalt!$B$1:$AQ$554,MATCH(P$2,Totalt!$B$1:$AQ$1,0),FALSE),"")</f>
        <v>0</v>
      </c>
      <c r="Q169" s="312">
        <f>IFERROR(VLOOKUP($B169,Totalt!$B$1:$AQ$554,MATCH(Q$2,Totalt!$B$1:$AQ$1,0),FALSE),"")</f>
        <v>5.4047099999999997</v>
      </c>
      <c r="R169" s="312">
        <f>IFERROR(VLOOKUP($B169,Totalt!$B$1:$AQ$554,MATCH(R$2,Totalt!$B$1:$AQ$1,0),FALSE),"")</f>
        <v>0</v>
      </c>
      <c r="S169" s="312">
        <f>IFERROR(VLOOKUP($B169,Totalt!$B$1:$AQ$554,MATCH(S$2,Totalt!$B$1:$AQ$1,0),FALSE),"")</f>
        <v>0</v>
      </c>
      <c r="T169" s="312">
        <f>IFERROR(VLOOKUP($B169,Totalt!$B$1:$AQ$554,MATCH(T$2,Totalt!$B$1:$AQ$1,0),FALSE),"")</f>
        <v>0</v>
      </c>
      <c r="U169" s="312">
        <f>IFERROR(VLOOKUP($B169,Totalt!$B$1:$AQ$554,MATCH(U$2,Totalt!$B$1:$AQ$1,0),FALSE),"")</f>
        <v>0</v>
      </c>
      <c r="V169" s="312">
        <f>IFERROR(VLOOKUP($B169,Totalt!$B$1:$AQ$554,MATCH(V$2,Totalt!$B$1:$AQ$1,0),FALSE),"")</f>
        <v>0</v>
      </c>
      <c r="W169" s="312">
        <f>IFERROR(VLOOKUP($B169,Totalt!$B$1:$AQ$554,MATCH(W$2,Totalt!$B$1:$AQ$1,0),FALSE),"")</f>
        <v>0</v>
      </c>
      <c r="X169" s="312">
        <f>IFERROR(VLOOKUP($B169,Totalt!$B$1:$AQ$554,MATCH(X$2,Totalt!$B$1:$AQ$1,0),FALSE),"")</f>
        <v>0</v>
      </c>
      <c r="Y169" s="312">
        <f>IFERROR(VLOOKUP($B169,Totalt!$B$1:$AQ$554,MATCH(Y$2,Totalt!$B$1:$AQ$1,0),FALSE),"")</f>
        <v>0</v>
      </c>
      <c r="Z169" s="312">
        <f>IFERROR(VLOOKUP($B169,Totalt!$B$1:$AQ$554,MATCH(Z$2,Totalt!$B$1:$AQ$1,0),FALSE),"")</f>
        <v>0</v>
      </c>
      <c r="AA169" s="312">
        <f>IFERROR(VLOOKUP($B169,Totalt!$B$1:$AQ$554,MATCH(AA$2,Totalt!$B$1:$AQ$1,0),FALSE),"")</f>
        <v>0</v>
      </c>
      <c r="AB169" s="312">
        <f>IFERROR(VLOOKUP($B169,Totalt!$B$1:$AQ$554,MATCH(AB$2,Totalt!$B$1:$AQ$1,0),FALSE),"")</f>
        <v>0</v>
      </c>
      <c r="AC169" s="312">
        <f>IFERROR(VLOOKUP($B169,Totalt!$B$1:$AQ$554,MATCH(AC$2,Totalt!$B$1:$AQ$1,0),FALSE),"")</f>
        <v>0</v>
      </c>
      <c r="AD169" s="312">
        <f>IFERROR(VLOOKUP($B169,Totalt!$B$1:$AQ$554,MATCH(AD$2,Totalt!$B$1:$AQ$1,0),FALSE),"")</f>
        <v>0</v>
      </c>
      <c r="AE169" s="312">
        <f>IFERROR(VLOOKUP($B169,Totalt!$B$1:$AQ$554,MATCH(AE$2,Totalt!$B$1:$AQ$1,0),FALSE),"")</f>
        <v>0</v>
      </c>
      <c r="AF169" s="312">
        <f>IFERROR(VLOOKUP($B169,Totalt!$B$1:$AQ$554,MATCH(AF$2,Totalt!$B$1:$AQ$1,0),FALSE),"")</f>
        <v>0.11061</v>
      </c>
      <c r="AG169" s="312">
        <f>IFERROR(VLOOKUP($B169,Totalt!$B$1:$AQ$554,MATCH(AG$2,Totalt!$B$1:$AQ$1,0),FALSE),"")</f>
        <v>0</v>
      </c>
      <c r="AI169" s="245">
        <f t="shared" si="15"/>
        <v>5.51532</v>
      </c>
      <c r="AJ169" s="246">
        <f>IF(ISERROR(1/VLOOKUP($B169,Leveranser!$B$1:$S$500,MATCH("såld värme (gwh)",Leveranser!$B$1:$S$1,0),FALSE)),"",VLOOKUP($B169,Leveranser!$B$1:$S$500,MATCH("såld värme (gwh)",Leveranser!$B$1:$S$1,0),FALSE))</f>
        <v>3.6869999999999998</v>
      </c>
      <c r="AK169" t="str">
        <f>IFERROR(IF(VLOOKUP($B169,Totalt!$B$1:$AQ$554,MATCH(AK$2,Totalt!$B$1:$AQ$1,0),FALSE)="","",VLOOKUP($B169,Totalt!$B$1:$AQ$554,MATCH(AK$2,Totalt!$B$1:$AQ$1,0),FALSE)),"")</f>
        <v/>
      </c>
      <c r="AM169" s="247" t="str">
        <f>IF(B169&lt;&gt;"",IF(VLOOKUP($B169,Totalt!$B$1:$AQ$554,MATCH("Kvalitetsgranskad:",Totalt!$B$1:$AQ$1,0),FALSE)="ja",VLOOKUP($B169,Miljö!$B$1:$AG$479,MATCH(AM$2,Miljö!$B$1:$AK$1,0),FALSE),""),"")</f>
        <v>Nej</v>
      </c>
      <c r="AN169" s="247" t="str">
        <f>IF(AM169="ja",VLOOKUP($B169,Miljö!$B$1:$J$479,MATCH("Typ av ursprungsspecificerad el   (Om inget värde anges används Nordisk residualmix, se inforuta) ()",Miljö!$B$1:$J$1,0),FALSE),IF(AM169="nej","Nordisk residualel",""))</f>
        <v>Nordisk residualel</v>
      </c>
      <c r="AO169" s="247">
        <f>IF(AM169="","",VLOOKUP($B169,Miljö!$B$1:$J$479,MATCH("Fossilandel för ursprungspecificerad el ()",Miljö!$B$1:$J$1,0),FALSE))</f>
        <v>0.48399999999999999</v>
      </c>
      <c r="AP169" s="247">
        <f>IF(AM169="","",IFERROR(VLOOKUP($B169,Miljö!$B$1:$J$479,MATCH("Kärnkraftsandel för ursprungsspecificerad el ()",Miljö!$B$1:$J$1,0),FALSE)/1,0))</f>
        <v>0.35</v>
      </c>
      <c r="AQ169" s="247">
        <f t="shared" si="16"/>
        <v>0.16600000000000004</v>
      </c>
      <c r="AR169" s="52"/>
      <c r="AS169" s="247" t="str">
        <f t="shared" si="12"/>
        <v>Nej</v>
      </c>
      <c r="AT169" s="247" t="str">
        <f>IF(AS169="ja",VLOOKUP($B169,Miljö!$B$1:$O$500,MATCH("Fossil andel i procent (%)",Miljö!$B$1:$O$1,0),FALSE)/100,"")</f>
        <v/>
      </c>
      <c r="AU169" s="52"/>
      <c r="AV169" s="247" t="str">
        <f t="shared" si="13"/>
        <v>Nej</v>
      </c>
      <c r="AW169" s="247" t="str">
        <f>IF(AV169="ja",VLOOKUP($B169,'Egen hetvattenprod'!$B$1:$AO$500,MATCH("Värmekälla till värmepumpar ()",'Egen hetvattenprod'!$B$1:$AO$1,0),FALSE),"")</f>
        <v/>
      </c>
      <c r="AY169" s="244" t="str">
        <f t="shared" si="14"/>
        <v>Nej</v>
      </c>
      <c r="AZ169" s="283" t="str">
        <f>IF($AY169="ja",(VLOOKUP($B169,'Egen hetvattenprod'!$B$1:$BX$550,MATCH(AZ$2,'Egen hetvattenprod'!$B$1:$BX$1,0),FALSE)+VLOOKUP($B169,Kraftvärmeprod!$B$1:$BX$550,MATCH(AZ$2,Kraftvärmeprod!$B$1:$BX$1,0),FALSE))/$AC169,"")</f>
        <v/>
      </c>
      <c r="BA169" s="283" t="str">
        <f>IF($AY169="ja",(VLOOKUP($B169,'Egen hetvattenprod'!$B$1:$BX$550,MATCH(BA$2,'Egen hetvattenprod'!$B$1:$BX$1,0),FALSE)+VLOOKUP($B169,Kraftvärmeprod!$B$1:$BX$550,MATCH(BA$2,Kraftvärmeprod!$B$1:$BX$1,0),FALSE))/$AC169,"")</f>
        <v/>
      </c>
      <c r="BB169" s="283" t="str">
        <f>IF($AY169="ja",(VLOOKUP($B169,'Egen hetvattenprod'!$B$1:$BX$550,MATCH(BB$2,'Egen hetvattenprod'!$B$1:$BX$1,0),FALSE)+VLOOKUP($B169,Kraftvärmeprod!$B$1:$BX$550,MATCH(BB$2,Kraftvärmeprod!$B$1:$BX$1,0),FALSE))/$AC169,"")</f>
        <v/>
      </c>
      <c r="BC169" s="283" t="str">
        <f>IF($AY169="ja",(VLOOKUP($B169,'Egen hetvattenprod'!$B$1:$BX$550,MATCH(BC$2,'Egen hetvattenprod'!$B$1:$BX$1,0),FALSE)+VLOOKUP($B169,Kraftvärmeprod!$B$1:$BX$550,MATCH(BC$2,Kraftvärmeprod!$B$1:$BX$1,0),FALSE))/$AC169,"")</f>
        <v/>
      </c>
      <c r="BD169" s="283" t="str">
        <f>IF($AY169="ja",(VLOOKUP($B169,'Egen hetvattenprod'!$B$1:$BX$550,MATCH(BD$2,'Egen hetvattenprod'!$B$1:$BX$1,0),FALSE)+VLOOKUP($B169,Kraftvärmeprod!$B$1:$BX$550,MATCH(BD$2,Kraftvärmeprod!$B$1:$BX$1,0),FALSE))/$AC169,"")</f>
        <v/>
      </c>
      <c r="BF169" s="244" t="str">
        <f t="shared" si="17"/>
        <v>Nej</v>
      </c>
      <c r="BG169" s="283" t="str">
        <f>IF($BF169="ja",VLOOKUP($B169,'Egen hetvattenprod'!$B$1:$BX$550,MATCH("Andelen klimatgaser med fossilt ursprung för avfall ()",'Egen hetvattenprod'!$B$1:$BX$1,0),FALSE),"")</f>
        <v/>
      </c>
      <c r="BH169" s="283" t="str">
        <f>IF($BF169="ja",VLOOKUP($B169,Kraftvärmeprod!$B$1:$BX$550,MATCH("Andelen klimatgaser med fossilt ursprung för avfall ()",Kraftvärmeprod!$B$1:$BX$1,0),FALSE),"")</f>
        <v/>
      </c>
      <c r="BI169" s="307" t="str">
        <f>IF($BF169="ja",VLOOKUP($B169,'Egen hetvattenprod'!$B$1:$BX$550,MATCH("Avfall (GWh)",'Egen hetvattenprod'!$B$1:$BX$1,0),FALSE),"")</f>
        <v/>
      </c>
      <c r="BJ169" s="307" t="str">
        <f>IF($BF169="ja",VLOOKUP($B169,'Slutlig allokering kvv'!$B$1:$BX$550,MATCH("Avfall (GWh)",'Slutlig allokering kvv'!$B$1:$BX$1,0),FALSE),"")</f>
        <v/>
      </c>
      <c r="BK169" s="307" t="str">
        <f>IF($BF169="ja",VLOOKUP($B169,'Köpt hetvatten'!$B$1:$BX$550,MATCH("Avfall i köpt hetvatten",'Köpt hetvatten'!$B$1:$BX$1,0),FALSE),"")</f>
        <v/>
      </c>
      <c r="BL169" s="307" t="str">
        <f>IF($BF169="ja",VLOOKUP($B169,'Egen hetvattenprod'!$B$1:$BX$550,MATCH("Värde enligt ovan. (%)",'Egen hetvattenprod'!$B$1:$BX$1,0),FALSE),"")</f>
        <v/>
      </c>
      <c r="BM169" s="307" t="str">
        <f>IF($BF169="ja",VLOOKUP($B169,Kraftvärmeprod!$B$1:$BX$550,MATCH("Värde enligt ovan. (%)",Kraftvärmeprod!$B$1:$BX$1,0),FALSE),"")</f>
        <v/>
      </c>
      <c r="BN169" s="307"/>
      <c r="BO169" s="307"/>
      <c r="BP169" s="307"/>
      <c r="BQ169" s="307" t="str">
        <f>IF($BF169="ja",VLOOKUP($B169,'Egen hetvattenprod'!$B$1:$BX$550,MATCH("Tillförd olja (fossil) vid avfallsförbränning (GWh)",'Egen hetvattenprod'!$B$1:$BX$1,0),FALSE),"")</f>
        <v/>
      </c>
      <c r="BR169" s="307" t="str">
        <f>IF($BF169="ja",VLOOKUP($B169,Kraftvärmeprod!$B$1:$BX$550,MATCH("Tillförd olja (fossil) vid avfallsförbränning (GWh)",Kraftvärmeprod!$B$1:$BX$1,0),FALSE),"")</f>
        <v/>
      </c>
    </row>
    <row r="170" spans="1:70" x14ac:dyDescent="0.25">
      <c r="A170" s="2" t="str">
        <f>'Miljövärden för publ företag'!B172</f>
        <v>Njudung Energi Sävsjö AB</v>
      </c>
      <c r="B170" s="2" t="str">
        <f>'Miljövärden för publ företag'!C172</f>
        <v>Sävsjö</v>
      </c>
      <c r="C170" s="312">
        <f>IFERROR(VLOOKUP($B170,Totalt!$B$1:$AQ$554,MATCH(C$2,Totalt!$B$1:$AQ$1,0),FALSE),"")</f>
        <v>0</v>
      </c>
      <c r="D170" s="312">
        <f>IFERROR(VLOOKUP($B170,Totalt!$B$1:$AQ$554,MATCH(D$2,Totalt!$B$1:$AQ$1,0),FALSE),"")</f>
        <v>0.186</v>
      </c>
      <c r="E170" s="312">
        <f>IFERROR(VLOOKUP($B170,Totalt!$B$1:$AQ$554,MATCH(E$2,Totalt!$B$1:$AQ$1,0),FALSE),"")</f>
        <v>0</v>
      </c>
      <c r="F170" s="312">
        <f>IFERROR(VLOOKUP($B170,Totalt!$B$1:$AQ$554,MATCH(F$2,Totalt!$B$1:$AQ$1,0),FALSE),"")</f>
        <v>0</v>
      </c>
      <c r="G170" s="312">
        <f>IFERROR(VLOOKUP($B170,Totalt!$B$1:$AQ$554,MATCH(G$2,Totalt!$B$1:$AQ$1,0),FALSE),"")</f>
        <v>0</v>
      </c>
      <c r="H170" s="312">
        <f>IFERROR(VLOOKUP($B170,Totalt!$B$1:$AQ$554,MATCH(H$2,Totalt!$B$1:$AQ$1,0),FALSE),"")</f>
        <v>0.96499999999999997</v>
      </c>
      <c r="I170" s="312">
        <f>IFERROR(VLOOKUP($B170,Totalt!$B$1:$AQ$554,MATCH(I$2,Totalt!$B$1:$AQ$1,0),FALSE),"")</f>
        <v>0</v>
      </c>
      <c r="J170" s="312">
        <f>IFERROR(VLOOKUP($B170,Totalt!$B$1:$AQ$554,MATCH(J$2,Totalt!$B$1:$AQ$1,0),FALSE),"")</f>
        <v>0</v>
      </c>
      <c r="K170" s="312">
        <f>IFERROR(VLOOKUP($B170,Totalt!$B$1:$AQ$554,MATCH(K$2,Totalt!$B$1:$AQ$1,0),FALSE),"")</f>
        <v>0</v>
      </c>
      <c r="L170" s="312">
        <f>IFERROR(VLOOKUP($B170,Totalt!$B$1:$AQ$554,MATCH(L$2,Totalt!$B$1:$AQ$1,0),FALSE),"")</f>
        <v>0</v>
      </c>
      <c r="M170" s="312">
        <f>IFERROR(VLOOKUP($B170,Totalt!$B$1:$AQ$554,MATCH(M$2,Totalt!$B$1:$AQ$1,0),FALSE),"")</f>
        <v>0</v>
      </c>
      <c r="N170" s="312">
        <f>IFERROR(VLOOKUP($B170,Totalt!$B$1:$AQ$554,MATCH(N$2,Totalt!$B$1:$AQ$1,0),FALSE),"")</f>
        <v>54.726999999999997</v>
      </c>
      <c r="O170" s="312">
        <f>IFERROR(VLOOKUP($B170,Totalt!$B$1:$AQ$554,MATCH(O$2,Totalt!$B$1:$AQ$1,0),FALSE),"")</f>
        <v>0</v>
      </c>
      <c r="P170" s="312">
        <f>IFERROR(VLOOKUP($B170,Totalt!$B$1:$AQ$554,MATCH(P$2,Totalt!$B$1:$AQ$1,0),FALSE),"")</f>
        <v>0</v>
      </c>
      <c r="Q170" s="312">
        <f>IFERROR(VLOOKUP($B170,Totalt!$B$1:$AQ$554,MATCH(Q$2,Totalt!$B$1:$AQ$1,0),FALSE),"")</f>
        <v>0</v>
      </c>
      <c r="R170" s="312">
        <f>IFERROR(VLOOKUP($B170,Totalt!$B$1:$AQ$554,MATCH(R$2,Totalt!$B$1:$AQ$1,0),FALSE),"")</f>
        <v>1.407</v>
      </c>
      <c r="S170" s="312">
        <f>IFERROR(VLOOKUP($B170,Totalt!$B$1:$AQ$554,MATCH(S$2,Totalt!$B$1:$AQ$1,0),FALSE),"")</f>
        <v>1.802</v>
      </c>
      <c r="T170" s="312">
        <f>IFERROR(VLOOKUP($B170,Totalt!$B$1:$AQ$554,MATCH(T$2,Totalt!$B$1:$AQ$1,0),FALSE),"")</f>
        <v>0</v>
      </c>
      <c r="U170" s="312">
        <f>IFERROR(VLOOKUP($B170,Totalt!$B$1:$AQ$554,MATCH(U$2,Totalt!$B$1:$AQ$1,0),FALSE),"")</f>
        <v>0</v>
      </c>
      <c r="V170" s="312">
        <f>IFERROR(VLOOKUP($B170,Totalt!$B$1:$AQ$554,MATCH(V$2,Totalt!$B$1:$AQ$1,0),FALSE),"")</f>
        <v>0</v>
      </c>
      <c r="W170" s="312">
        <f>IFERROR(VLOOKUP($B170,Totalt!$B$1:$AQ$554,MATCH(W$2,Totalt!$B$1:$AQ$1,0),FALSE),"")</f>
        <v>0</v>
      </c>
      <c r="X170" s="312">
        <f>IFERROR(VLOOKUP($B170,Totalt!$B$1:$AQ$554,MATCH(X$2,Totalt!$B$1:$AQ$1,0),FALSE),"")</f>
        <v>0</v>
      </c>
      <c r="Y170" s="312">
        <f>IFERROR(VLOOKUP($B170,Totalt!$B$1:$AQ$554,MATCH(Y$2,Totalt!$B$1:$AQ$1,0),FALSE),"")</f>
        <v>0</v>
      </c>
      <c r="Z170" s="312">
        <f>IFERROR(VLOOKUP($B170,Totalt!$B$1:$AQ$554,MATCH(Z$2,Totalt!$B$1:$AQ$1,0),FALSE),"")</f>
        <v>0</v>
      </c>
      <c r="AA170" s="312">
        <f>IFERROR(VLOOKUP($B170,Totalt!$B$1:$AQ$554,MATCH(AA$2,Totalt!$B$1:$AQ$1,0),FALSE),"")</f>
        <v>0</v>
      </c>
      <c r="AB170" s="312">
        <f>IFERROR(VLOOKUP($B170,Totalt!$B$1:$AQ$554,MATCH(AB$2,Totalt!$B$1:$AQ$1,0),FALSE),"")</f>
        <v>0</v>
      </c>
      <c r="AC170" s="312">
        <f>IFERROR(VLOOKUP($B170,Totalt!$B$1:$AQ$554,MATCH(AC$2,Totalt!$B$1:$AQ$1,0),FALSE),"")</f>
        <v>7.4320000000000004</v>
      </c>
      <c r="AD170" s="312">
        <f>IFERROR(VLOOKUP($B170,Totalt!$B$1:$AQ$554,MATCH(AD$2,Totalt!$B$1:$AQ$1,0),FALSE),"")</f>
        <v>0</v>
      </c>
      <c r="AE170" s="312">
        <f>IFERROR(VLOOKUP($B170,Totalt!$B$1:$AQ$554,MATCH(AE$2,Totalt!$B$1:$AQ$1,0),FALSE),"")</f>
        <v>0</v>
      </c>
      <c r="AF170" s="312">
        <f>IFERROR(VLOOKUP($B170,Totalt!$B$1:$AQ$554,MATCH(AF$2,Totalt!$B$1:$AQ$1,0),FALSE),"")</f>
        <v>1.3191600000000001</v>
      </c>
      <c r="AG170" s="312">
        <f>IFERROR(VLOOKUP($B170,Totalt!$B$1:$AQ$554,MATCH(AG$2,Totalt!$B$1:$AQ$1,0),FALSE),"")</f>
        <v>0</v>
      </c>
      <c r="AI170" s="245">
        <f t="shared" si="15"/>
        <v>67.838159999999988</v>
      </c>
      <c r="AJ170" s="246">
        <f>IF(ISERROR(1/VLOOKUP($B170,Leveranser!$B$1:$S$500,MATCH("såld värme (gwh)",Leveranser!$B$1:$S$1,0),FALSE)),"",VLOOKUP($B170,Leveranser!$B$1:$S$500,MATCH("såld värme (gwh)",Leveranser!$B$1:$S$1,0),FALSE))</f>
        <v>43.972000000000001</v>
      </c>
      <c r="AK170" t="str">
        <f>IFERROR(IF(VLOOKUP($B170,Totalt!$B$1:$AQ$554,MATCH(AK$2,Totalt!$B$1:$AQ$1,0),FALSE)="","",VLOOKUP($B170,Totalt!$B$1:$AQ$554,MATCH(AK$2,Totalt!$B$1:$AQ$1,0),FALSE)),"")</f>
        <v/>
      </c>
      <c r="AM170" s="247" t="str">
        <f>IF(B170&lt;&gt;"",IF(VLOOKUP($B170,Totalt!$B$1:$AQ$554,MATCH("Kvalitetsgranskad:",Totalt!$B$1:$AQ$1,0),FALSE)="ja",VLOOKUP($B170,Miljö!$B$1:$AG$479,MATCH(AM$2,Miljö!$B$1:$AK$1,0),FALSE),""),"")</f>
        <v>Nej</v>
      </c>
      <c r="AN170" s="247" t="str">
        <f>IF(AM170="ja",VLOOKUP($B170,Miljö!$B$1:$J$479,MATCH("Typ av ursprungsspecificerad el   (Om inget värde anges används Nordisk residualmix, se inforuta) ()",Miljö!$B$1:$J$1,0),FALSE),IF(AM170="nej","Nordisk residualel",""))</f>
        <v>Nordisk residualel</v>
      </c>
      <c r="AO170" s="247">
        <f>IF(AM170="","",VLOOKUP($B170,Miljö!$B$1:$J$479,MATCH("Fossilandel för ursprungspecificerad el ()",Miljö!$B$1:$J$1,0),FALSE))</f>
        <v>0.48399999999999999</v>
      </c>
      <c r="AP170" s="247">
        <f>IF(AM170="","",IFERROR(VLOOKUP($B170,Miljö!$B$1:$J$479,MATCH("Kärnkraftsandel för ursprungsspecificerad el ()",Miljö!$B$1:$J$1,0),FALSE)/1,0))</f>
        <v>0.35</v>
      </c>
      <c r="AQ170" s="247">
        <f t="shared" si="16"/>
        <v>0.16600000000000004</v>
      </c>
      <c r="AR170" s="52"/>
      <c r="AS170" s="247" t="str">
        <f t="shared" si="12"/>
        <v>Nej</v>
      </c>
      <c r="AT170" s="247" t="str">
        <f>IF(AS170="ja",VLOOKUP($B170,Miljö!$B$1:$O$500,MATCH("Fossil andel i procent (%)",Miljö!$B$1:$O$1,0),FALSE)/100,"")</f>
        <v/>
      </c>
      <c r="AU170" s="52"/>
      <c r="AV170" s="247" t="str">
        <f t="shared" si="13"/>
        <v>Nej</v>
      </c>
      <c r="AW170" s="247" t="str">
        <f>IF(AV170="ja",VLOOKUP($B170,'Egen hetvattenprod'!$B$1:$AO$500,MATCH("Värmekälla till värmepumpar ()",'Egen hetvattenprod'!$B$1:$AO$1,0),FALSE),"")</f>
        <v/>
      </c>
      <c r="AY170" s="244" t="str">
        <f t="shared" si="14"/>
        <v>Ja</v>
      </c>
      <c r="AZ170" s="283">
        <f>IF($AY170="ja",(VLOOKUP($B170,'Egen hetvattenprod'!$B$1:$BX$550,MATCH(AZ$2,'Egen hetvattenprod'!$B$1:$BX$1,0),FALSE)+VLOOKUP($B170,Kraftvärmeprod!$B$1:$BX$550,MATCH(AZ$2,Kraftvärmeprod!$B$1:$BX$1,0),FALSE))/$AC170,"")</f>
        <v>1</v>
      </c>
      <c r="BA170" s="283">
        <f>IF($AY170="ja",(VLOOKUP($B170,'Egen hetvattenprod'!$B$1:$BX$550,MATCH(BA$2,'Egen hetvattenprod'!$B$1:$BX$1,0),FALSE)+VLOOKUP($B170,Kraftvärmeprod!$B$1:$BX$550,MATCH(BA$2,Kraftvärmeprod!$B$1:$BX$1,0),FALSE))/$AC170,"")</f>
        <v>0</v>
      </c>
      <c r="BB170" s="283">
        <f>IF($AY170="ja",(VLOOKUP($B170,'Egen hetvattenprod'!$B$1:$BX$550,MATCH(BB$2,'Egen hetvattenprod'!$B$1:$BX$1,0),FALSE)+VLOOKUP($B170,Kraftvärmeprod!$B$1:$BX$550,MATCH(BB$2,Kraftvärmeprod!$B$1:$BX$1,0),FALSE))/$AC170,"")</f>
        <v>0</v>
      </c>
      <c r="BC170" s="283">
        <f>IF($AY170="ja",(VLOOKUP($B170,'Egen hetvattenprod'!$B$1:$BX$550,MATCH(BC$2,'Egen hetvattenprod'!$B$1:$BX$1,0),FALSE)+VLOOKUP($B170,Kraftvärmeprod!$B$1:$BX$550,MATCH(BC$2,Kraftvärmeprod!$B$1:$BX$1,0),FALSE))/$AC170,"")</f>
        <v>0</v>
      </c>
      <c r="BD170" s="283">
        <f>IF($AY170="ja",(VLOOKUP($B170,'Egen hetvattenprod'!$B$1:$BX$550,MATCH(BD$2,'Egen hetvattenprod'!$B$1:$BX$1,0),FALSE)+VLOOKUP($B170,Kraftvärmeprod!$B$1:$BX$550,MATCH(BD$2,Kraftvärmeprod!$B$1:$BX$1,0),FALSE))/$AC170,"")</f>
        <v>0</v>
      </c>
      <c r="BF170" s="244" t="str">
        <f t="shared" si="17"/>
        <v>Nej</v>
      </c>
      <c r="BG170" s="283" t="str">
        <f>IF($BF170="ja",VLOOKUP($B170,'Egen hetvattenprod'!$B$1:$BX$550,MATCH("Andelen klimatgaser med fossilt ursprung för avfall ()",'Egen hetvattenprod'!$B$1:$BX$1,0),FALSE),"")</f>
        <v/>
      </c>
      <c r="BH170" s="283" t="str">
        <f>IF($BF170="ja",VLOOKUP($B170,Kraftvärmeprod!$B$1:$BX$550,MATCH("Andelen klimatgaser med fossilt ursprung för avfall ()",Kraftvärmeprod!$B$1:$BX$1,0),FALSE),"")</f>
        <v/>
      </c>
      <c r="BI170" s="307" t="str">
        <f>IF($BF170="ja",VLOOKUP($B170,'Egen hetvattenprod'!$B$1:$BX$550,MATCH("Avfall (GWh)",'Egen hetvattenprod'!$B$1:$BX$1,0),FALSE),"")</f>
        <v/>
      </c>
      <c r="BJ170" s="307" t="str">
        <f>IF($BF170="ja",VLOOKUP($B170,'Slutlig allokering kvv'!$B$1:$BX$550,MATCH("Avfall (GWh)",'Slutlig allokering kvv'!$B$1:$BX$1,0),FALSE),"")</f>
        <v/>
      </c>
      <c r="BK170" s="307" t="str">
        <f>IF($BF170="ja",VLOOKUP($B170,'Köpt hetvatten'!$B$1:$BX$550,MATCH("Avfall i köpt hetvatten",'Köpt hetvatten'!$B$1:$BX$1,0),FALSE),"")</f>
        <v/>
      </c>
      <c r="BL170" s="307" t="str">
        <f>IF($BF170="ja",VLOOKUP($B170,'Egen hetvattenprod'!$B$1:$BX$550,MATCH("Värde enligt ovan. (%)",'Egen hetvattenprod'!$B$1:$BX$1,0),FALSE),"")</f>
        <v/>
      </c>
      <c r="BM170" s="307" t="str">
        <f>IF($BF170="ja",VLOOKUP($B170,Kraftvärmeprod!$B$1:$BX$550,MATCH("Värde enligt ovan. (%)",Kraftvärmeprod!$B$1:$BX$1,0),FALSE),"")</f>
        <v/>
      </c>
      <c r="BN170" s="307"/>
      <c r="BO170" s="307"/>
      <c r="BP170" s="307"/>
      <c r="BQ170" s="307" t="str">
        <f>IF($BF170="ja",VLOOKUP($B170,'Egen hetvattenprod'!$B$1:$BX$550,MATCH("Tillförd olja (fossil) vid avfallsförbränning (GWh)",'Egen hetvattenprod'!$B$1:$BX$1,0),FALSE),"")</f>
        <v/>
      </c>
      <c r="BR170" s="307" t="str">
        <f>IF($BF170="ja",VLOOKUP($B170,Kraftvärmeprod!$B$1:$BX$550,MATCH("Tillförd olja (fossil) vid avfallsförbränning (GWh)",Kraftvärmeprod!$B$1:$BX$1,0),FALSE),"")</f>
        <v/>
      </c>
    </row>
    <row r="171" spans="1:70" x14ac:dyDescent="0.25">
      <c r="A171" s="2" t="str">
        <f>'Miljövärden för publ företag'!B173</f>
        <v>Njudung Energi Vetlanda AB</v>
      </c>
      <c r="B171" s="2" t="str">
        <f>'Miljövärden för publ företag'!C173</f>
        <v>Holsby</v>
      </c>
      <c r="C171" s="312">
        <f>IFERROR(VLOOKUP($B171,Totalt!$B$1:$AQ$554,MATCH(C$2,Totalt!$B$1:$AQ$1,0),FALSE),"")</f>
        <v>0</v>
      </c>
      <c r="D171" s="312">
        <f>IFERROR(VLOOKUP($B171,Totalt!$B$1:$AQ$554,MATCH(D$2,Totalt!$B$1:$AQ$1,0),FALSE),"")</f>
        <v>0.1</v>
      </c>
      <c r="E171" s="312">
        <f>IFERROR(VLOOKUP($B171,Totalt!$B$1:$AQ$554,MATCH(E$2,Totalt!$B$1:$AQ$1,0),FALSE),"")</f>
        <v>0</v>
      </c>
      <c r="F171" s="312">
        <f>IFERROR(VLOOKUP($B171,Totalt!$B$1:$AQ$554,MATCH(F$2,Totalt!$B$1:$AQ$1,0),FALSE),"")</f>
        <v>0</v>
      </c>
      <c r="G171" s="312">
        <f>IFERROR(VLOOKUP($B171,Totalt!$B$1:$AQ$554,MATCH(G$2,Totalt!$B$1:$AQ$1,0),FALSE),"")</f>
        <v>0</v>
      </c>
      <c r="H171" s="312">
        <f>IFERROR(VLOOKUP($B171,Totalt!$B$1:$AQ$554,MATCH(H$2,Totalt!$B$1:$AQ$1,0),FALSE),"")</f>
        <v>0</v>
      </c>
      <c r="I171" s="312">
        <f>IFERROR(VLOOKUP($B171,Totalt!$B$1:$AQ$554,MATCH(I$2,Totalt!$B$1:$AQ$1,0),FALSE),"")</f>
        <v>0</v>
      </c>
      <c r="J171" s="312">
        <f>IFERROR(VLOOKUP($B171,Totalt!$B$1:$AQ$554,MATCH(J$2,Totalt!$B$1:$AQ$1,0),FALSE),"")</f>
        <v>0</v>
      </c>
      <c r="K171" s="312">
        <f>IFERROR(VLOOKUP($B171,Totalt!$B$1:$AQ$554,MATCH(K$2,Totalt!$B$1:$AQ$1,0),FALSE),"")</f>
        <v>0</v>
      </c>
      <c r="L171" s="312">
        <f>IFERROR(VLOOKUP($B171,Totalt!$B$1:$AQ$554,MATCH(L$2,Totalt!$B$1:$AQ$1,0),FALSE),"")</f>
        <v>0</v>
      </c>
      <c r="M171" s="312">
        <f>IFERROR(VLOOKUP($B171,Totalt!$B$1:$AQ$554,MATCH(M$2,Totalt!$B$1:$AQ$1,0),FALSE),"")</f>
        <v>0</v>
      </c>
      <c r="N171" s="312">
        <f>IFERROR(VLOOKUP($B171,Totalt!$B$1:$AQ$554,MATCH(N$2,Totalt!$B$1:$AQ$1,0),FALSE),"")</f>
        <v>0</v>
      </c>
      <c r="O171" s="312">
        <f>IFERROR(VLOOKUP($B171,Totalt!$B$1:$AQ$554,MATCH(O$2,Totalt!$B$1:$AQ$1,0),FALSE),"")</f>
        <v>0</v>
      </c>
      <c r="P171" s="312">
        <f>IFERROR(VLOOKUP($B171,Totalt!$B$1:$AQ$554,MATCH(P$2,Totalt!$B$1:$AQ$1,0),FALSE),"")</f>
        <v>6</v>
      </c>
      <c r="Q171" s="312">
        <f>IFERROR(VLOOKUP($B171,Totalt!$B$1:$AQ$554,MATCH(Q$2,Totalt!$B$1:$AQ$1,0),FALSE),"")</f>
        <v>0</v>
      </c>
      <c r="R171" s="312">
        <f>IFERROR(VLOOKUP($B171,Totalt!$B$1:$AQ$554,MATCH(R$2,Totalt!$B$1:$AQ$1,0),FALSE),"")</f>
        <v>0</v>
      </c>
      <c r="S171" s="312">
        <f>IFERROR(VLOOKUP($B171,Totalt!$B$1:$AQ$554,MATCH(S$2,Totalt!$B$1:$AQ$1,0),FALSE),"")</f>
        <v>0</v>
      </c>
      <c r="T171" s="312">
        <f>IFERROR(VLOOKUP($B171,Totalt!$B$1:$AQ$554,MATCH(T$2,Totalt!$B$1:$AQ$1,0),FALSE),"")</f>
        <v>0</v>
      </c>
      <c r="U171" s="312">
        <f>IFERROR(VLOOKUP($B171,Totalt!$B$1:$AQ$554,MATCH(U$2,Totalt!$B$1:$AQ$1,0),FALSE),"")</f>
        <v>0</v>
      </c>
      <c r="V171" s="312">
        <f>IFERROR(VLOOKUP($B171,Totalt!$B$1:$AQ$554,MATCH(V$2,Totalt!$B$1:$AQ$1,0),FALSE),"")</f>
        <v>0</v>
      </c>
      <c r="W171" s="312">
        <f>IFERROR(VLOOKUP($B171,Totalt!$B$1:$AQ$554,MATCH(W$2,Totalt!$B$1:$AQ$1,0),FALSE),"")</f>
        <v>0</v>
      </c>
      <c r="X171" s="312">
        <f>IFERROR(VLOOKUP($B171,Totalt!$B$1:$AQ$554,MATCH(X$2,Totalt!$B$1:$AQ$1,0),FALSE),"")</f>
        <v>0</v>
      </c>
      <c r="Y171" s="312">
        <f>IFERROR(VLOOKUP($B171,Totalt!$B$1:$AQ$554,MATCH(Y$2,Totalt!$B$1:$AQ$1,0),FALSE),"")</f>
        <v>0</v>
      </c>
      <c r="Z171" s="312">
        <f>IFERROR(VLOOKUP($B171,Totalt!$B$1:$AQ$554,MATCH(Z$2,Totalt!$B$1:$AQ$1,0),FALSE),"")</f>
        <v>0</v>
      </c>
      <c r="AA171" s="312">
        <f>IFERROR(VLOOKUP($B171,Totalt!$B$1:$AQ$554,MATCH(AA$2,Totalt!$B$1:$AQ$1,0),FALSE),"")</f>
        <v>0</v>
      </c>
      <c r="AB171" s="312">
        <f>IFERROR(VLOOKUP($B171,Totalt!$B$1:$AQ$554,MATCH(AB$2,Totalt!$B$1:$AQ$1,0),FALSE),"")</f>
        <v>0</v>
      </c>
      <c r="AC171" s="312">
        <f>IFERROR(VLOOKUP($B171,Totalt!$B$1:$AQ$554,MATCH(AC$2,Totalt!$B$1:$AQ$1,0),FALSE),"")</f>
        <v>0</v>
      </c>
      <c r="AD171" s="312">
        <f>IFERROR(VLOOKUP($B171,Totalt!$B$1:$AQ$554,MATCH(AD$2,Totalt!$B$1:$AQ$1,0),FALSE),"")</f>
        <v>0</v>
      </c>
      <c r="AE171" s="312">
        <f>IFERROR(VLOOKUP($B171,Totalt!$B$1:$AQ$554,MATCH(AE$2,Totalt!$B$1:$AQ$1,0),FALSE),"")</f>
        <v>0</v>
      </c>
      <c r="AF171" s="312">
        <f>IFERROR(VLOOKUP($B171,Totalt!$B$1:$AQ$554,MATCH(AF$2,Totalt!$B$1:$AQ$1,0),FALSE),"")</f>
        <v>0.12</v>
      </c>
      <c r="AG171" s="312">
        <f>IFERROR(VLOOKUP($B171,Totalt!$B$1:$AQ$554,MATCH(AG$2,Totalt!$B$1:$AQ$1,0),FALSE),"")</f>
        <v>0</v>
      </c>
      <c r="AI171" s="245">
        <f t="shared" si="15"/>
        <v>6.22</v>
      </c>
      <c r="AJ171" s="246">
        <f>IF(ISERROR(1/VLOOKUP($B171,Leveranser!$B$1:$S$500,MATCH("såld värme (gwh)",Leveranser!$B$1:$S$1,0),FALSE)),"",VLOOKUP($B171,Leveranser!$B$1:$S$500,MATCH("såld värme (gwh)",Leveranser!$B$1:$S$1,0),FALSE))</f>
        <v>4</v>
      </c>
      <c r="AK171" t="str">
        <f>IFERROR(IF(VLOOKUP($B171,Totalt!$B$1:$AQ$554,MATCH(AK$2,Totalt!$B$1:$AQ$1,0),FALSE)="","",VLOOKUP($B171,Totalt!$B$1:$AQ$554,MATCH(AK$2,Totalt!$B$1:$AQ$1,0),FALSE)),"")</f>
        <v/>
      </c>
      <c r="AM171" s="247" t="str">
        <f>IF(B171&lt;&gt;"",IF(VLOOKUP($B171,Totalt!$B$1:$AQ$554,MATCH("Kvalitetsgranskad:",Totalt!$B$1:$AQ$1,0),FALSE)="ja",VLOOKUP($B171,Miljö!$B$1:$AG$479,MATCH(AM$2,Miljö!$B$1:$AK$1,0),FALSE),""),"")</f>
        <v>Nej</v>
      </c>
      <c r="AN171" s="247" t="str">
        <f>IF(AM171="ja",VLOOKUP($B171,Miljö!$B$1:$J$479,MATCH("Typ av ursprungsspecificerad el   (Om inget värde anges används Nordisk residualmix, se inforuta) ()",Miljö!$B$1:$J$1,0),FALSE),IF(AM171="nej","Nordisk residualel",""))</f>
        <v>Nordisk residualel</v>
      </c>
      <c r="AO171" s="247">
        <f>IF(AM171="","",VLOOKUP($B171,Miljö!$B$1:$J$479,MATCH("Fossilandel för ursprungspecificerad el ()",Miljö!$B$1:$J$1,0),FALSE))</f>
        <v>0.48399999999999999</v>
      </c>
      <c r="AP171" s="247">
        <f>IF(AM171="","",IFERROR(VLOOKUP($B171,Miljö!$B$1:$J$479,MATCH("Kärnkraftsandel för ursprungsspecificerad el ()",Miljö!$B$1:$J$1,0),FALSE)/1,0))</f>
        <v>0.35</v>
      </c>
      <c r="AQ171" s="247">
        <f t="shared" si="16"/>
        <v>0.16600000000000004</v>
      </c>
      <c r="AR171" s="52"/>
      <c r="AS171" s="247" t="str">
        <f t="shared" si="12"/>
        <v>Nej</v>
      </c>
      <c r="AT171" s="247" t="str">
        <f>IF(AS171="ja",VLOOKUP($B171,Miljö!$B$1:$O$500,MATCH("Fossil andel i procent (%)",Miljö!$B$1:$O$1,0),FALSE)/100,"")</f>
        <v/>
      </c>
      <c r="AU171" s="52"/>
      <c r="AV171" s="247" t="str">
        <f t="shared" si="13"/>
        <v>Nej</v>
      </c>
      <c r="AW171" s="247" t="str">
        <f>IF(AV171="ja",VLOOKUP($B171,'Egen hetvattenprod'!$B$1:$AO$500,MATCH("Värmekälla till värmepumpar ()",'Egen hetvattenprod'!$B$1:$AO$1,0),FALSE),"")</f>
        <v/>
      </c>
      <c r="AY171" s="244" t="str">
        <f t="shared" si="14"/>
        <v>Nej</v>
      </c>
      <c r="AZ171" s="283" t="str">
        <f>IF($AY171="ja",(VLOOKUP($B171,'Egen hetvattenprod'!$B$1:$BX$550,MATCH(AZ$2,'Egen hetvattenprod'!$B$1:$BX$1,0),FALSE)+VLOOKUP($B171,Kraftvärmeprod!$B$1:$BX$550,MATCH(AZ$2,Kraftvärmeprod!$B$1:$BX$1,0),FALSE))/$AC171,"")</f>
        <v/>
      </c>
      <c r="BA171" s="283" t="str">
        <f>IF($AY171="ja",(VLOOKUP($B171,'Egen hetvattenprod'!$B$1:$BX$550,MATCH(BA$2,'Egen hetvattenprod'!$B$1:$BX$1,0),FALSE)+VLOOKUP($B171,Kraftvärmeprod!$B$1:$BX$550,MATCH(BA$2,Kraftvärmeprod!$B$1:$BX$1,0),FALSE))/$AC171,"")</f>
        <v/>
      </c>
      <c r="BB171" s="283" t="str">
        <f>IF($AY171="ja",(VLOOKUP($B171,'Egen hetvattenprod'!$B$1:$BX$550,MATCH(BB$2,'Egen hetvattenprod'!$B$1:$BX$1,0),FALSE)+VLOOKUP($B171,Kraftvärmeprod!$B$1:$BX$550,MATCH(BB$2,Kraftvärmeprod!$B$1:$BX$1,0),FALSE))/$AC171,"")</f>
        <v/>
      </c>
      <c r="BC171" s="283" t="str">
        <f>IF($AY171="ja",(VLOOKUP($B171,'Egen hetvattenprod'!$B$1:$BX$550,MATCH(BC$2,'Egen hetvattenprod'!$B$1:$BX$1,0),FALSE)+VLOOKUP($B171,Kraftvärmeprod!$B$1:$BX$550,MATCH(BC$2,Kraftvärmeprod!$B$1:$BX$1,0),FALSE))/$AC171,"")</f>
        <v/>
      </c>
      <c r="BD171" s="283" t="str">
        <f>IF($AY171="ja",(VLOOKUP($B171,'Egen hetvattenprod'!$B$1:$BX$550,MATCH(BD$2,'Egen hetvattenprod'!$B$1:$BX$1,0),FALSE)+VLOOKUP($B171,Kraftvärmeprod!$B$1:$BX$550,MATCH(BD$2,Kraftvärmeprod!$B$1:$BX$1,0),FALSE))/$AC171,"")</f>
        <v/>
      </c>
      <c r="BF171" s="244" t="str">
        <f t="shared" si="17"/>
        <v>Nej</v>
      </c>
      <c r="BG171" s="283" t="str">
        <f>IF($BF171="ja",VLOOKUP($B171,'Egen hetvattenprod'!$B$1:$BX$550,MATCH("Andelen klimatgaser med fossilt ursprung för avfall ()",'Egen hetvattenprod'!$B$1:$BX$1,0),FALSE),"")</f>
        <v/>
      </c>
      <c r="BH171" s="283" t="str">
        <f>IF($BF171="ja",VLOOKUP($B171,Kraftvärmeprod!$B$1:$BX$550,MATCH("Andelen klimatgaser med fossilt ursprung för avfall ()",Kraftvärmeprod!$B$1:$BX$1,0),FALSE),"")</f>
        <v/>
      </c>
      <c r="BI171" s="307" t="str">
        <f>IF($BF171="ja",VLOOKUP($B171,'Egen hetvattenprod'!$B$1:$BX$550,MATCH("Avfall (GWh)",'Egen hetvattenprod'!$B$1:$BX$1,0),FALSE),"")</f>
        <v/>
      </c>
      <c r="BJ171" s="307" t="str">
        <f>IF($BF171="ja",VLOOKUP($B171,'Slutlig allokering kvv'!$B$1:$BX$550,MATCH("Avfall (GWh)",'Slutlig allokering kvv'!$B$1:$BX$1,0),FALSE),"")</f>
        <v/>
      </c>
      <c r="BK171" s="307" t="str">
        <f>IF($BF171="ja",VLOOKUP($B171,'Köpt hetvatten'!$B$1:$BX$550,MATCH("Avfall i köpt hetvatten",'Köpt hetvatten'!$B$1:$BX$1,0),FALSE),"")</f>
        <v/>
      </c>
      <c r="BL171" s="307" t="str">
        <f>IF($BF171="ja",VLOOKUP($B171,'Egen hetvattenprod'!$B$1:$BX$550,MATCH("Värde enligt ovan. (%)",'Egen hetvattenprod'!$B$1:$BX$1,0),FALSE),"")</f>
        <v/>
      </c>
      <c r="BM171" s="307" t="str">
        <f>IF($BF171="ja",VLOOKUP($B171,Kraftvärmeprod!$B$1:$BX$550,MATCH("Värde enligt ovan. (%)",Kraftvärmeprod!$B$1:$BX$1,0),FALSE),"")</f>
        <v/>
      </c>
      <c r="BN171" s="307"/>
      <c r="BO171" s="307"/>
      <c r="BP171" s="307"/>
      <c r="BQ171" s="307" t="str">
        <f>IF($BF171="ja",VLOOKUP($B171,'Egen hetvattenprod'!$B$1:$BX$550,MATCH("Tillförd olja (fossil) vid avfallsförbränning (GWh)",'Egen hetvattenprod'!$B$1:$BX$1,0),FALSE),"")</f>
        <v/>
      </c>
      <c r="BR171" s="307" t="str">
        <f>IF($BF171="ja",VLOOKUP($B171,Kraftvärmeprod!$B$1:$BX$550,MATCH("Tillförd olja (fossil) vid avfallsförbränning (GWh)",Kraftvärmeprod!$B$1:$BX$1,0),FALSE),"")</f>
        <v/>
      </c>
    </row>
    <row r="172" spans="1:70" x14ac:dyDescent="0.25">
      <c r="A172" s="2" t="str">
        <f>'Miljövärden för publ företag'!B174</f>
        <v>Njudung Energi Vetlanda AB</v>
      </c>
      <c r="B172" s="2" t="str">
        <f>'Miljövärden för publ företag'!C174</f>
        <v>Vetlanda</v>
      </c>
      <c r="C172" s="312">
        <f>IFERROR(VLOOKUP($B172,Totalt!$B$1:$AQ$554,MATCH(C$2,Totalt!$B$1:$AQ$1,0),FALSE),"")</f>
        <v>0</v>
      </c>
      <c r="D172" s="312">
        <f>IFERROR(VLOOKUP($B172,Totalt!$B$1:$AQ$554,MATCH(D$2,Totalt!$B$1:$AQ$1,0),FALSE),"")</f>
        <v>2.7185600000000001</v>
      </c>
      <c r="E172" s="312">
        <f>IFERROR(VLOOKUP($B172,Totalt!$B$1:$AQ$554,MATCH(E$2,Totalt!$B$1:$AQ$1,0),FALSE),"")</f>
        <v>0</v>
      </c>
      <c r="F172" s="312">
        <f>IFERROR(VLOOKUP($B172,Totalt!$B$1:$AQ$554,MATCH(F$2,Totalt!$B$1:$AQ$1,0),FALSE),"")</f>
        <v>0</v>
      </c>
      <c r="G172" s="312">
        <f>IFERROR(VLOOKUP($B172,Totalt!$B$1:$AQ$554,MATCH(G$2,Totalt!$B$1:$AQ$1,0),FALSE),"")</f>
        <v>0</v>
      </c>
      <c r="H172" s="312">
        <f>IFERROR(VLOOKUP($B172,Totalt!$B$1:$AQ$554,MATCH(H$2,Totalt!$B$1:$AQ$1,0),FALSE),"")</f>
        <v>0</v>
      </c>
      <c r="I172" s="312">
        <f>IFERROR(VLOOKUP($B172,Totalt!$B$1:$AQ$554,MATCH(I$2,Totalt!$B$1:$AQ$1,0),FALSE),"")</f>
        <v>0</v>
      </c>
      <c r="J172" s="312">
        <f>IFERROR(VLOOKUP($B172,Totalt!$B$1:$AQ$554,MATCH(J$2,Totalt!$B$1:$AQ$1,0),FALSE),"")</f>
        <v>0.6</v>
      </c>
      <c r="K172" s="312">
        <f>IFERROR(VLOOKUP($B172,Totalt!$B$1:$AQ$554,MATCH(K$2,Totalt!$B$1:$AQ$1,0),FALSE),"")</f>
        <v>0</v>
      </c>
      <c r="L172" s="312">
        <f>IFERROR(VLOOKUP($B172,Totalt!$B$1:$AQ$554,MATCH(L$2,Totalt!$B$1:$AQ$1,0),FALSE),"")</f>
        <v>70.4024</v>
      </c>
      <c r="M172" s="312">
        <f>IFERROR(VLOOKUP($B172,Totalt!$B$1:$AQ$554,MATCH(M$2,Totalt!$B$1:$AQ$1,0),FALSE),"")</f>
        <v>10.5108</v>
      </c>
      <c r="N172" s="312">
        <f>IFERROR(VLOOKUP($B172,Totalt!$B$1:$AQ$554,MATCH(N$2,Totalt!$B$1:$AQ$1,0),FALSE),"")</f>
        <v>31.145900000000001</v>
      </c>
      <c r="O172" s="312">
        <f>IFERROR(VLOOKUP($B172,Totalt!$B$1:$AQ$554,MATCH(O$2,Totalt!$B$1:$AQ$1,0),FALSE),"")</f>
        <v>0</v>
      </c>
      <c r="P172" s="312">
        <f>IFERROR(VLOOKUP($B172,Totalt!$B$1:$AQ$554,MATCH(P$2,Totalt!$B$1:$AQ$1,0),FALSE),"")</f>
        <v>23.824200000000001</v>
      </c>
      <c r="Q172" s="312">
        <f>IFERROR(VLOOKUP($B172,Totalt!$B$1:$AQ$554,MATCH(Q$2,Totalt!$B$1:$AQ$1,0),FALSE),"")</f>
        <v>4</v>
      </c>
      <c r="R172" s="312">
        <f>IFERROR(VLOOKUP($B172,Totalt!$B$1:$AQ$554,MATCH(R$2,Totalt!$B$1:$AQ$1,0),FALSE),"")</f>
        <v>0</v>
      </c>
      <c r="S172" s="312">
        <f>IFERROR(VLOOKUP($B172,Totalt!$B$1:$AQ$554,MATCH(S$2,Totalt!$B$1:$AQ$1,0),FALSE),"")</f>
        <v>0</v>
      </c>
      <c r="T172" s="312">
        <f>IFERROR(VLOOKUP($B172,Totalt!$B$1:$AQ$554,MATCH(T$2,Totalt!$B$1:$AQ$1,0),FALSE),"")</f>
        <v>0</v>
      </c>
      <c r="U172" s="312">
        <f>IFERROR(VLOOKUP($B172,Totalt!$B$1:$AQ$554,MATCH(U$2,Totalt!$B$1:$AQ$1,0),FALSE),"")</f>
        <v>0</v>
      </c>
      <c r="V172" s="312">
        <f>IFERROR(VLOOKUP($B172,Totalt!$B$1:$AQ$554,MATCH(V$2,Totalt!$B$1:$AQ$1,0),FALSE),"")</f>
        <v>0</v>
      </c>
      <c r="W172" s="312">
        <f>IFERROR(VLOOKUP($B172,Totalt!$B$1:$AQ$554,MATCH(W$2,Totalt!$B$1:$AQ$1,0),FALSE),"")</f>
        <v>0</v>
      </c>
      <c r="X172" s="312">
        <f>IFERROR(VLOOKUP($B172,Totalt!$B$1:$AQ$554,MATCH(X$2,Totalt!$B$1:$AQ$1,0),FALSE),"")</f>
        <v>0</v>
      </c>
      <c r="Y172" s="312">
        <f>IFERROR(VLOOKUP($B172,Totalt!$B$1:$AQ$554,MATCH(Y$2,Totalt!$B$1:$AQ$1,0),FALSE),"")</f>
        <v>0</v>
      </c>
      <c r="Z172" s="312">
        <f>IFERROR(VLOOKUP($B172,Totalt!$B$1:$AQ$554,MATCH(Z$2,Totalt!$B$1:$AQ$1,0),FALSE),"")</f>
        <v>0</v>
      </c>
      <c r="AA172" s="312">
        <f>IFERROR(VLOOKUP($B172,Totalt!$B$1:$AQ$554,MATCH(AA$2,Totalt!$B$1:$AQ$1,0),FALSE),"")</f>
        <v>0</v>
      </c>
      <c r="AB172" s="312">
        <f>IFERROR(VLOOKUP($B172,Totalt!$B$1:$AQ$554,MATCH(AB$2,Totalt!$B$1:$AQ$1,0),FALSE),"")</f>
        <v>0</v>
      </c>
      <c r="AC172" s="312">
        <f>IFERROR(VLOOKUP($B172,Totalt!$B$1:$AQ$554,MATCH(AC$2,Totalt!$B$1:$AQ$1,0),FALSE),"")</f>
        <v>20.100000000000001</v>
      </c>
      <c r="AD172" s="312">
        <f>IFERROR(VLOOKUP($B172,Totalt!$B$1:$AQ$554,MATCH(AD$2,Totalt!$B$1:$AQ$1,0),FALSE),"")</f>
        <v>0</v>
      </c>
      <c r="AE172" s="312">
        <f>IFERROR(VLOOKUP($B172,Totalt!$B$1:$AQ$554,MATCH(AE$2,Totalt!$B$1:$AQ$1,0),FALSE),"")</f>
        <v>0</v>
      </c>
      <c r="AF172" s="312">
        <f>IFERROR(VLOOKUP($B172,Totalt!$B$1:$AQ$554,MATCH(AF$2,Totalt!$B$1:$AQ$1,0),FALSE),"")</f>
        <v>3.819</v>
      </c>
      <c r="AG172" s="312">
        <f>IFERROR(VLOOKUP($B172,Totalt!$B$1:$AQ$554,MATCH(AG$2,Totalt!$B$1:$AQ$1,0),FALSE),"")</f>
        <v>0</v>
      </c>
      <c r="AI172" s="245">
        <f t="shared" si="15"/>
        <v>167.12085999999999</v>
      </c>
      <c r="AJ172" s="246">
        <f>IF(ISERROR(1/VLOOKUP($B172,Leveranser!$B$1:$S$500,MATCH("såld värme (gwh)",Leveranser!$B$1:$S$1,0),FALSE)),"",VLOOKUP($B172,Leveranser!$B$1:$S$500,MATCH("såld värme (gwh)",Leveranser!$B$1:$S$1,0),FALSE))</f>
        <v>127.3</v>
      </c>
      <c r="AK172" t="str">
        <f>IFERROR(IF(VLOOKUP($B172,Totalt!$B$1:$AQ$554,MATCH(AK$2,Totalt!$B$1:$AQ$1,0),FALSE)="","",VLOOKUP($B172,Totalt!$B$1:$AQ$554,MATCH(AK$2,Totalt!$B$1:$AQ$1,0),FALSE)),"")</f>
        <v/>
      </c>
      <c r="AM172" s="247" t="str">
        <f>IF(B172&lt;&gt;"",IF(VLOOKUP($B172,Totalt!$B$1:$AQ$554,MATCH("Kvalitetsgranskad:",Totalt!$B$1:$AQ$1,0),FALSE)="ja",VLOOKUP($B172,Miljö!$B$1:$AG$479,MATCH(AM$2,Miljö!$B$1:$AK$1,0),FALSE),""),"")</f>
        <v>Nej</v>
      </c>
      <c r="AN172" s="247" t="str">
        <f>IF(AM172="ja",VLOOKUP($B172,Miljö!$B$1:$J$479,MATCH("Typ av ursprungsspecificerad el   (Om inget värde anges används Nordisk residualmix, se inforuta) ()",Miljö!$B$1:$J$1,0),FALSE),IF(AM172="nej","Nordisk residualel",""))</f>
        <v>Nordisk residualel</v>
      </c>
      <c r="AO172" s="247">
        <f>IF(AM172="","",VLOOKUP($B172,Miljö!$B$1:$J$479,MATCH("Fossilandel för ursprungspecificerad el ()",Miljö!$B$1:$J$1,0),FALSE))</f>
        <v>0.48399999999999999</v>
      </c>
      <c r="AP172" s="247">
        <f>IF(AM172="","",IFERROR(VLOOKUP($B172,Miljö!$B$1:$J$479,MATCH("Kärnkraftsandel för ursprungsspecificerad el ()",Miljö!$B$1:$J$1,0),FALSE)/1,0))</f>
        <v>0.35</v>
      </c>
      <c r="AQ172" s="247">
        <f t="shared" si="16"/>
        <v>0.16600000000000004</v>
      </c>
      <c r="AR172" s="52"/>
      <c r="AS172" s="247" t="str">
        <f t="shared" si="12"/>
        <v>Nej</v>
      </c>
      <c r="AT172" s="247" t="str">
        <f>IF(AS172="ja",VLOOKUP($B172,Miljö!$B$1:$O$500,MATCH("Fossil andel i procent (%)",Miljö!$B$1:$O$1,0),FALSE)/100,"")</f>
        <v/>
      </c>
      <c r="AU172" s="52"/>
      <c r="AV172" s="247" t="str">
        <f t="shared" si="13"/>
        <v>Nej</v>
      </c>
      <c r="AW172" s="247" t="str">
        <f>IF(AV172="ja",VLOOKUP($B172,'Egen hetvattenprod'!$B$1:$AO$500,MATCH("Värmekälla till värmepumpar ()",'Egen hetvattenprod'!$B$1:$AO$1,0),FALSE),"")</f>
        <v/>
      </c>
      <c r="AY172" s="244" t="str">
        <f t="shared" si="14"/>
        <v>Ja</v>
      </c>
      <c r="AZ172" s="283">
        <f>IF($AY172="ja",(VLOOKUP($B172,'Egen hetvattenprod'!$B$1:$BX$550,MATCH(AZ$2,'Egen hetvattenprod'!$B$1:$BX$1,0),FALSE)+VLOOKUP($B172,Kraftvärmeprod!$B$1:$BX$550,MATCH(AZ$2,Kraftvärmeprod!$B$1:$BX$1,0),FALSE))/$AC172,"")</f>
        <v>1</v>
      </c>
      <c r="BA172" s="283">
        <f>IF($AY172="ja",(VLOOKUP($B172,'Egen hetvattenprod'!$B$1:$BX$550,MATCH(BA$2,'Egen hetvattenprod'!$B$1:$BX$1,0),FALSE)+VLOOKUP($B172,Kraftvärmeprod!$B$1:$BX$550,MATCH(BA$2,Kraftvärmeprod!$B$1:$BX$1,0),FALSE))/$AC172,"")</f>
        <v>0</v>
      </c>
      <c r="BB172" s="283">
        <f>IF($AY172="ja",(VLOOKUP($B172,'Egen hetvattenprod'!$B$1:$BX$550,MATCH(BB$2,'Egen hetvattenprod'!$B$1:$BX$1,0),FALSE)+VLOOKUP($B172,Kraftvärmeprod!$B$1:$BX$550,MATCH(BB$2,Kraftvärmeprod!$B$1:$BX$1,0),FALSE))/$AC172,"")</f>
        <v>0</v>
      </c>
      <c r="BC172" s="283">
        <f>IF($AY172="ja",(VLOOKUP($B172,'Egen hetvattenprod'!$B$1:$BX$550,MATCH(BC$2,'Egen hetvattenprod'!$B$1:$BX$1,0),FALSE)+VLOOKUP($B172,Kraftvärmeprod!$B$1:$BX$550,MATCH(BC$2,Kraftvärmeprod!$B$1:$BX$1,0),FALSE))/$AC172,"")</f>
        <v>0</v>
      </c>
      <c r="BD172" s="283">
        <f>IF($AY172="ja",(VLOOKUP($B172,'Egen hetvattenprod'!$B$1:$BX$550,MATCH(BD$2,'Egen hetvattenprod'!$B$1:$BX$1,0),FALSE)+VLOOKUP($B172,Kraftvärmeprod!$B$1:$BX$550,MATCH(BD$2,Kraftvärmeprod!$B$1:$BX$1,0),FALSE))/$AC172,"")</f>
        <v>0</v>
      </c>
      <c r="BF172" s="244" t="str">
        <f t="shared" si="17"/>
        <v>Nej</v>
      </c>
      <c r="BG172" s="283" t="str">
        <f>IF($BF172="ja",VLOOKUP($B172,'Egen hetvattenprod'!$B$1:$BX$550,MATCH("Andelen klimatgaser med fossilt ursprung för avfall ()",'Egen hetvattenprod'!$B$1:$BX$1,0),FALSE),"")</f>
        <v/>
      </c>
      <c r="BH172" s="283" t="str">
        <f>IF($BF172="ja",VLOOKUP($B172,Kraftvärmeprod!$B$1:$BX$550,MATCH("Andelen klimatgaser med fossilt ursprung för avfall ()",Kraftvärmeprod!$B$1:$BX$1,0),FALSE),"")</f>
        <v/>
      </c>
      <c r="BI172" s="307" t="str">
        <f>IF($BF172="ja",VLOOKUP($B172,'Egen hetvattenprod'!$B$1:$BX$550,MATCH("Avfall (GWh)",'Egen hetvattenprod'!$B$1:$BX$1,0),FALSE),"")</f>
        <v/>
      </c>
      <c r="BJ172" s="307" t="str">
        <f>IF($BF172="ja",VLOOKUP($B172,'Slutlig allokering kvv'!$B$1:$BX$550,MATCH("Avfall (GWh)",'Slutlig allokering kvv'!$B$1:$BX$1,0),FALSE),"")</f>
        <v/>
      </c>
      <c r="BK172" s="307" t="str">
        <f>IF($BF172="ja",VLOOKUP($B172,'Köpt hetvatten'!$B$1:$BX$550,MATCH("Avfall i köpt hetvatten",'Köpt hetvatten'!$B$1:$BX$1,0),FALSE),"")</f>
        <v/>
      </c>
      <c r="BL172" s="307" t="str">
        <f>IF($BF172="ja",VLOOKUP($B172,'Egen hetvattenprod'!$B$1:$BX$550,MATCH("Värde enligt ovan. (%)",'Egen hetvattenprod'!$B$1:$BX$1,0),FALSE),"")</f>
        <v/>
      </c>
      <c r="BM172" s="307" t="str">
        <f>IF($BF172="ja",VLOOKUP($B172,Kraftvärmeprod!$B$1:$BX$550,MATCH("Värde enligt ovan. (%)",Kraftvärmeprod!$B$1:$BX$1,0),FALSE),"")</f>
        <v/>
      </c>
      <c r="BN172" s="307"/>
      <c r="BO172" s="307"/>
      <c r="BP172" s="307"/>
      <c r="BQ172" s="307" t="str">
        <f>IF($BF172="ja",VLOOKUP($B172,'Egen hetvattenprod'!$B$1:$BX$550,MATCH("Tillförd olja (fossil) vid avfallsförbränning (GWh)",'Egen hetvattenprod'!$B$1:$BX$1,0),FALSE),"")</f>
        <v/>
      </c>
      <c r="BR172" s="307" t="str">
        <f>IF($BF172="ja",VLOOKUP($B172,Kraftvärmeprod!$B$1:$BX$550,MATCH("Tillförd olja (fossil) vid avfallsförbränning (GWh)",Kraftvärmeprod!$B$1:$BX$1,0),FALSE),"")</f>
        <v/>
      </c>
    </row>
    <row r="173" spans="1:70" x14ac:dyDescent="0.25">
      <c r="A173" s="2" t="str">
        <f>'Miljövärden för publ företag'!B175</f>
        <v>Nordanstigs Fjärrvärme AB</v>
      </c>
      <c r="B173" s="2" t="str">
        <f>'Miljövärden för publ företag'!C175</f>
        <v>Nordanstig</v>
      </c>
      <c r="C173" s="312">
        <f>IFERROR(VLOOKUP($B173,Totalt!$B$1:$AQ$554,MATCH(C$2,Totalt!$B$1:$AQ$1,0),FALSE),"")</f>
        <v>0</v>
      </c>
      <c r="D173" s="312">
        <f>IFERROR(VLOOKUP($B173,Totalt!$B$1:$AQ$554,MATCH(D$2,Totalt!$B$1:$AQ$1,0),FALSE),"")</f>
        <v>1.1000000000000001</v>
      </c>
      <c r="E173" s="312">
        <f>IFERROR(VLOOKUP($B173,Totalt!$B$1:$AQ$554,MATCH(E$2,Totalt!$B$1:$AQ$1,0),FALSE),"")</f>
        <v>0</v>
      </c>
      <c r="F173" s="312">
        <f>IFERROR(VLOOKUP($B173,Totalt!$B$1:$AQ$554,MATCH(F$2,Totalt!$B$1:$AQ$1,0),FALSE),"")</f>
        <v>0</v>
      </c>
      <c r="G173" s="312">
        <f>IFERROR(VLOOKUP($B173,Totalt!$B$1:$AQ$554,MATCH(G$2,Totalt!$B$1:$AQ$1,0),FALSE),"")</f>
        <v>0</v>
      </c>
      <c r="H173" s="312">
        <f>IFERROR(VLOOKUP($B173,Totalt!$B$1:$AQ$554,MATCH(H$2,Totalt!$B$1:$AQ$1,0),FALSE),"")</f>
        <v>0</v>
      </c>
      <c r="I173" s="312">
        <f>IFERROR(VLOOKUP($B173,Totalt!$B$1:$AQ$554,MATCH(I$2,Totalt!$B$1:$AQ$1,0),FALSE),"")</f>
        <v>0</v>
      </c>
      <c r="J173" s="312">
        <f>IFERROR(VLOOKUP($B173,Totalt!$B$1:$AQ$554,MATCH(J$2,Totalt!$B$1:$AQ$1,0),FALSE),"")</f>
        <v>0</v>
      </c>
      <c r="K173" s="312">
        <f>IFERROR(VLOOKUP($B173,Totalt!$B$1:$AQ$554,MATCH(K$2,Totalt!$B$1:$AQ$1,0),FALSE),"")</f>
        <v>0</v>
      </c>
      <c r="L173" s="312">
        <f>IFERROR(VLOOKUP($B173,Totalt!$B$1:$AQ$554,MATCH(L$2,Totalt!$B$1:$AQ$1,0),FALSE),"")</f>
        <v>0</v>
      </c>
      <c r="M173" s="312">
        <f>IFERROR(VLOOKUP($B173,Totalt!$B$1:$AQ$554,MATCH(M$2,Totalt!$B$1:$AQ$1,0),FALSE),"")</f>
        <v>0</v>
      </c>
      <c r="N173" s="312">
        <f>IFERROR(VLOOKUP($B173,Totalt!$B$1:$AQ$554,MATCH(N$2,Totalt!$B$1:$AQ$1,0),FALSE),"")</f>
        <v>0</v>
      </c>
      <c r="O173" s="312">
        <f>IFERROR(VLOOKUP($B173,Totalt!$B$1:$AQ$554,MATCH(O$2,Totalt!$B$1:$AQ$1,0),FALSE),"")</f>
        <v>0</v>
      </c>
      <c r="P173" s="312">
        <f>IFERROR(VLOOKUP($B173,Totalt!$B$1:$AQ$554,MATCH(P$2,Totalt!$B$1:$AQ$1,0),FALSE),"")</f>
        <v>15.2</v>
      </c>
      <c r="Q173" s="312">
        <f>IFERROR(VLOOKUP($B173,Totalt!$B$1:$AQ$554,MATCH(Q$2,Totalt!$B$1:$AQ$1,0),FALSE),"")</f>
        <v>0</v>
      </c>
      <c r="R173" s="312">
        <f>IFERROR(VLOOKUP($B173,Totalt!$B$1:$AQ$554,MATCH(R$2,Totalt!$B$1:$AQ$1,0),FALSE),"")</f>
        <v>1.4</v>
      </c>
      <c r="S173" s="312">
        <f>IFERROR(VLOOKUP($B173,Totalt!$B$1:$AQ$554,MATCH(S$2,Totalt!$B$1:$AQ$1,0),FALSE),"")</f>
        <v>0</v>
      </c>
      <c r="T173" s="312">
        <f>IFERROR(VLOOKUP($B173,Totalt!$B$1:$AQ$554,MATCH(T$2,Totalt!$B$1:$AQ$1,0),FALSE),"")</f>
        <v>0</v>
      </c>
      <c r="U173" s="312">
        <f>IFERROR(VLOOKUP($B173,Totalt!$B$1:$AQ$554,MATCH(U$2,Totalt!$B$1:$AQ$1,0),FALSE),"")</f>
        <v>0</v>
      </c>
      <c r="V173" s="312">
        <f>IFERROR(VLOOKUP($B173,Totalt!$B$1:$AQ$554,MATCH(V$2,Totalt!$B$1:$AQ$1,0),FALSE),"")</f>
        <v>0</v>
      </c>
      <c r="W173" s="312">
        <f>IFERROR(VLOOKUP($B173,Totalt!$B$1:$AQ$554,MATCH(W$2,Totalt!$B$1:$AQ$1,0),FALSE),"")</f>
        <v>0</v>
      </c>
      <c r="X173" s="312">
        <f>IFERROR(VLOOKUP($B173,Totalt!$B$1:$AQ$554,MATCH(X$2,Totalt!$B$1:$AQ$1,0),FALSE),"")</f>
        <v>0</v>
      </c>
      <c r="Y173" s="312">
        <f>IFERROR(VLOOKUP($B173,Totalt!$B$1:$AQ$554,MATCH(Y$2,Totalt!$B$1:$AQ$1,0),FALSE),"")</f>
        <v>0</v>
      </c>
      <c r="Z173" s="312">
        <f>IFERROR(VLOOKUP($B173,Totalt!$B$1:$AQ$554,MATCH(Z$2,Totalt!$B$1:$AQ$1,0),FALSE),"")</f>
        <v>0</v>
      </c>
      <c r="AA173" s="312">
        <f>IFERROR(VLOOKUP($B173,Totalt!$B$1:$AQ$554,MATCH(AA$2,Totalt!$B$1:$AQ$1,0),FALSE),"")</f>
        <v>0</v>
      </c>
      <c r="AB173" s="312">
        <f>IFERROR(VLOOKUP($B173,Totalt!$B$1:$AQ$554,MATCH(AB$2,Totalt!$B$1:$AQ$1,0),FALSE),"")</f>
        <v>0</v>
      </c>
      <c r="AC173" s="312">
        <f>IFERROR(VLOOKUP($B173,Totalt!$B$1:$AQ$554,MATCH(AC$2,Totalt!$B$1:$AQ$1,0),FALSE),"")</f>
        <v>0</v>
      </c>
      <c r="AD173" s="312">
        <f>IFERROR(VLOOKUP($B173,Totalt!$B$1:$AQ$554,MATCH(AD$2,Totalt!$B$1:$AQ$1,0),FALSE),"")</f>
        <v>0</v>
      </c>
      <c r="AE173" s="312">
        <f>IFERROR(VLOOKUP($B173,Totalt!$B$1:$AQ$554,MATCH(AE$2,Totalt!$B$1:$AQ$1,0),FALSE),"")</f>
        <v>0</v>
      </c>
      <c r="AF173" s="312">
        <f>IFERROR(VLOOKUP($B173,Totalt!$B$1:$AQ$554,MATCH(AF$2,Totalt!$B$1:$AQ$1,0),FALSE),"")</f>
        <v>0.435</v>
      </c>
      <c r="AG173" s="312">
        <f>IFERROR(VLOOKUP($B173,Totalt!$B$1:$AQ$554,MATCH(AG$2,Totalt!$B$1:$AQ$1,0),FALSE),"")</f>
        <v>0</v>
      </c>
      <c r="AI173" s="245">
        <f t="shared" si="15"/>
        <v>18.134999999999998</v>
      </c>
      <c r="AJ173" s="246">
        <f>IF(ISERROR(1/VLOOKUP($B173,Leveranser!$B$1:$S$500,MATCH("såld värme (gwh)",Leveranser!$B$1:$S$1,0),FALSE)),"",VLOOKUP($B173,Leveranser!$B$1:$S$500,MATCH("såld värme (gwh)",Leveranser!$B$1:$S$1,0),FALSE))</f>
        <v>14.5</v>
      </c>
      <c r="AK173" t="str">
        <f>IFERROR(IF(VLOOKUP($B173,Totalt!$B$1:$AQ$554,MATCH(AK$2,Totalt!$B$1:$AQ$1,0),FALSE)="","",VLOOKUP($B173,Totalt!$B$1:$AQ$554,MATCH(AK$2,Totalt!$B$1:$AQ$1,0),FALSE)),"")</f>
        <v/>
      </c>
      <c r="AM173" s="247" t="str">
        <f>IF(B173&lt;&gt;"",IF(VLOOKUP($B173,Totalt!$B$1:$AQ$554,MATCH("Kvalitetsgranskad:",Totalt!$B$1:$AQ$1,0),FALSE)="ja",VLOOKUP($B173,Miljö!$B$1:$AG$479,MATCH(AM$2,Miljö!$B$1:$AK$1,0),FALSE),""),"")</f>
        <v>Nej</v>
      </c>
      <c r="AN173" s="247" t="str">
        <f>IF(AM173="ja",VLOOKUP($B173,Miljö!$B$1:$J$479,MATCH("Typ av ursprungsspecificerad el   (Om inget värde anges används Nordisk residualmix, se inforuta) ()",Miljö!$B$1:$J$1,0),FALSE),IF(AM173="nej","Nordisk residualel",""))</f>
        <v>Nordisk residualel</v>
      </c>
      <c r="AO173" s="247">
        <f>IF(AM173="","",VLOOKUP($B173,Miljö!$B$1:$J$479,MATCH("Fossilandel för ursprungspecificerad el ()",Miljö!$B$1:$J$1,0),FALSE))</f>
        <v>0.48399999999999999</v>
      </c>
      <c r="AP173" s="247">
        <f>IF(AM173="","",IFERROR(VLOOKUP($B173,Miljö!$B$1:$J$479,MATCH("Kärnkraftsandel för ursprungsspecificerad el ()",Miljö!$B$1:$J$1,0),FALSE)/1,0))</f>
        <v>0.35</v>
      </c>
      <c r="AQ173" s="247">
        <f t="shared" si="16"/>
        <v>0.16600000000000004</v>
      </c>
      <c r="AR173" s="52"/>
      <c r="AS173" s="247" t="str">
        <f t="shared" si="12"/>
        <v>Nej</v>
      </c>
      <c r="AT173" s="247" t="str">
        <f>IF(AS173="ja",VLOOKUP($B173,Miljö!$B$1:$O$500,MATCH("Fossil andel i procent (%)",Miljö!$B$1:$O$1,0),FALSE)/100,"")</f>
        <v/>
      </c>
      <c r="AU173" s="52"/>
      <c r="AV173" s="247" t="str">
        <f t="shared" si="13"/>
        <v>Nej</v>
      </c>
      <c r="AW173" s="247" t="str">
        <f>IF(AV173="ja",VLOOKUP($B173,'Egen hetvattenprod'!$B$1:$AO$500,MATCH("Värmekälla till värmepumpar ()",'Egen hetvattenprod'!$B$1:$AO$1,0),FALSE),"")</f>
        <v/>
      </c>
      <c r="AY173" s="244" t="str">
        <f t="shared" si="14"/>
        <v>Nej</v>
      </c>
      <c r="AZ173" s="283" t="str">
        <f>IF($AY173="ja",(VLOOKUP($B173,'Egen hetvattenprod'!$B$1:$BX$550,MATCH(AZ$2,'Egen hetvattenprod'!$B$1:$BX$1,0),FALSE)+VLOOKUP($B173,Kraftvärmeprod!$B$1:$BX$550,MATCH(AZ$2,Kraftvärmeprod!$B$1:$BX$1,0),FALSE))/$AC173,"")</f>
        <v/>
      </c>
      <c r="BA173" s="283" t="str">
        <f>IF($AY173="ja",(VLOOKUP($B173,'Egen hetvattenprod'!$B$1:$BX$550,MATCH(BA$2,'Egen hetvattenprod'!$B$1:$BX$1,0),FALSE)+VLOOKUP($B173,Kraftvärmeprod!$B$1:$BX$550,MATCH(BA$2,Kraftvärmeprod!$B$1:$BX$1,0),FALSE))/$AC173,"")</f>
        <v/>
      </c>
      <c r="BB173" s="283" t="str">
        <f>IF($AY173="ja",(VLOOKUP($B173,'Egen hetvattenprod'!$B$1:$BX$550,MATCH(BB$2,'Egen hetvattenprod'!$B$1:$BX$1,0),FALSE)+VLOOKUP($B173,Kraftvärmeprod!$B$1:$BX$550,MATCH(BB$2,Kraftvärmeprod!$B$1:$BX$1,0),FALSE))/$AC173,"")</f>
        <v/>
      </c>
      <c r="BC173" s="283" t="str">
        <f>IF($AY173="ja",(VLOOKUP($B173,'Egen hetvattenprod'!$B$1:$BX$550,MATCH(BC$2,'Egen hetvattenprod'!$B$1:$BX$1,0),FALSE)+VLOOKUP($B173,Kraftvärmeprod!$B$1:$BX$550,MATCH(BC$2,Kraftvärmeprod!$B$1:$BX$1,0),FALSE))/$AC173,"")</f>
        <v/>
      </c>
      <c r="BD173" s="283" t="str">
        <f>IF($AY173="ja",(VLOOKUP($B173,'Egen hetvattenprod'!$B$1:$BX$550,MATCH(BD$2,'Egen hetvattenprod'!$B$1:$BX$1,0),FALSE)+VLOOKUP($B173,Kraftvärmeprod!$B$1:$BX$550,MATCH(BD$2,Kraftvärmeprod!$B$1:$BX$1,0),FALSE))/$AC173,"")</f>
        <v/>
      </c>
      <c r="BF173" s="244" t="str">
        <f t="shared" si="17"/>
        <v>Nej</v>
      </c>
      <c r="BG173" s="283" t="str">
        <f>IF($BF173="ja",VLOOKUP($B173,'Egen hetvattenprod'!$B$1:$BX$550,MATCH("Andelen klimatgaser med fossilt ursprung för avfall ()",'Egen hetvattenprod'!$B$1:$BX$1,0),FALSE),"")</f>
        <v/>
      </c>
      <c r="BH173" s="283" t="str">
        <f>IF($BF173="ja",VLOOKUP($B173,Kraftvärmeprod!$B$1:$BX$550,MATCH("Andelen klimatgaser med fossilt ursprung för avfall ()",Kraftvärmeprod!$B$1:$BX$1,0),FALSE),"")</f>
        <v/>
      </c>
      <c r="BI173" s="307" t="str">
        <f>IF($BF173="ja",VLOOKUP($B173,'Egen hetvattenprod'!$B$1:$BX$550,MATCH("Avfall (GWh)",'Egen hetvattenprod'!$B$1:$BX$1,0),FALSE),"")</f>
        <v/>
      </c>
      <c r="BJ173" s="307" t="str">
        <f>IF($BF173="ja",VLOOKUP($B173,'Slutlig allokering kvv'!$B$1:$BX$550,MATCH("Avfall (GWh)",'Slutlig allokering kvv'!$B$1:$BX$1,0),FALSE),"")</f>
        <v/>
      </c>
      <c r="BK173" s="307" t="str">
        <f>IF($BF173="ja",VLOOKUP($B173,'Köpt hetvatten'!$B$1:$BX$550,MATCH("Avfall i köpt hetvatten",'Köpt hetvatten'!$B$1:$BX$1,0),FALSE),"")</f>
        <v/>
      </c>
      <c r="BL173" s="307" t="str">
        <f>IF($BF173="ja",VLOOKUP($B173,'Egen hetvattenprod'!$B$1:$BX$550,MATCH("Värde enligt ovan. (%)",'Egen hetvattenprod'!$B$1:$BX$1,0),FALSE),"")</f>
        <v/>
      </c>
      <c r="BM173" s="307" t="str">
        <f>IF($BF173="ja",VLOOKUP($B173,Kraftvärmeprod!$B$1:$BX$550,MATCH("Värde enligt ovan. (%)",Kraftvärmeprod!$B$1:$BX$1,0),FALSE),"")</f>
        <v/>
      </c>
      <c r="BN173" s="307"/>
      <c r="BO173" s="307"/>
      <c r="BP173" s="307"/>
      <c r="BQ173" s="307" t="str">
        <f>IF($BF173="ja",VLOOKUP($B173,'Egen hetvattenprod'!$B$1:$BX$550,MATCH("Tillförd olja (fossil) vid avfallsförbränning (GWh)",'Egen hetvattenprod'!$B$1:$BX$1,0),FALSE),"")</f>
        <v/>
      </c>
      <c r="BR173" s="307" t="str">
        <f>IF($BF173="ja",VLOOKUP($B173,Kraftvärmeprod!$B$1:$BX$550,MATCH("Tillförd olja (fossil) vid avfallsförbränning (GWh)",Kraftvärmeprod!$B$1:$BX$1,0),FALSE),"")</f>
        <v/>
      </c>
    </row>
    <row r="174" spans="1:70" x14ac:dyDescent="0.25">
      <c r="A174" s="2" t="str">
        <f>'Miljövärden för publ företag'!B176</f>
        <v>Norrenergi AB</v>
      </c>
      <c r="B174" s="2" t="str">
        <f>'Miljövärden för publ företag'!C176</f>
        <v>Sundbyberg-Solna</v>
      </c>
      <c r="C174" s="312">
        <f>IFERROR(VLOOKUP($B174,Totalt!$B$1:$AQ$554,MATCH(C$2,Totalt!$B$1:$AQ$1,0),FALSE),"")</f>
        <v>0</v>
      </c>
      <c r="D174" s="312">
        <f>IFERROR(VLOOKUP($B174,Totalt!$B$1:$AQ$554,MATCH(D$2,Totalt!$B$1:$AQ$1,0),FALSE),"")</f>
        <v>0.60099999999999998</v>
      </c>
      <c r="E174" s="312">
        <f>IFERROR(VLOOKUP($B174,Totalt!$B$1:$AQ$554,MATCH(E$2,Totalt!$B$1:$AQ$1,0),FALSE),"")</f>
        <v>0</v>
      </c>
      <c r="F174" s="312">
        <f>IFERROR(VLOOKUP($B174,Totalt!$B$1:$AQ$554,MATCH(F$2,Totalt!$B$1:$AQ$1,0),FALSE),"")</f>
        <v>3.9929999999999999</v>
      </c>
      <c r="G174" s="312">
        <f>IFERROR(VLOOKUP($B174,Totalt!$B$1:$AQ$554,MATCH(G$2,Totalt!$B$1:$AQ$1,0),FALSE),"")</f>
        <v>0</v>
      </c>
      <c r="H174" s="312">
        <f>IFERROR(VLOOKUP($B174,Totalt!$B$1:$AQ$554,MATCH(H$2,Totalt!$B$1:$AQ$1,0),FALSE),"")</f>
        <v>0</v>
      </c>
      <c r="I174" s="312">
        <f>IFERROR(VLOOKUP($B174,Totalt!$B$1:$AQ$554,MATCH(I$2,Totalt!$B$1:$AQ$1,0),FALSE),"")</f>
        <v>0</v>
      </c>
      <c r="J174" s="312">
        <f>IFERROR(VLOOKUP($B174,Totalt!$B$1:$AQ$554,MATCH(J$2,Totalt!$B$1:$AQ$1,0),FALSE),"")</f>
        <v>0</v>
      </c>
      <c r="K174" s="312">
        <f>IFERROR(VLOOKUP($B174,Totalt!$B$1:$AQ$554,MATCH(K$2,Totalt!$B$1:$AQ$1,0),FALSE),"")</f>
        <v>0</v>
      </c>
      <c r="L174" s="312">
        <f>IFERROR(VLOOKUP($B174,Totalt!$B$1:$AQ$554,MATCH(L$2,Totalt!$B$1:$AQ$1,0),FALSE),"")</f>
        <v>0</v>
      </c>
      <c r="M174" s="312">
        <f>IFERROR(VLOOKUP($B174,Totalt!$B$1:$AQ$554,MATCH(M$2,Totalt!$B$1:$AQ$1,0),FALSE),"")</f>
        <v>0</v>
      </c>
      <c r="N174" s="312">
        <f>IFERROR(VLOOKUP($B174,Totalt!$B$1:$AQ$554,MATCH(N$2,Totalt!$B$1:$AQ$1,0),FALSE),"")</f>
        <v>0</v>
      </c>
      <c r="O174" s="312">
        <f>IFERROR(VLOOKUP($B174,Totalt!$B$1:$AQ$554,MATCH(O$2,Totalt!$B$1:$AQ$1,0),FALSE),"")</f>
        <v>0</v>
      </c>
      <c r="P174" s="312">
        <f>IFERROR(VLOOKUP($B174,Totalt!$B$1:$AQ$554,MATCH(P$2,Totalt!$B$1:$AQ$1,0),FALSE),"")</f>
        <v>0</v>
      </c>
      <c r="Q174" s="312">
        <f>IFERROR(VLOOKUP($B174,Totalt!$B$1:$AQ$554,MATCH(Q$2,Totalt!$B$1:$AQ$1,0),FALSE),"")</f>
        <v>0</v>
      </c>
      <c r="R174" s="312">
        <f>IFERROR(VLOOKUP($B174,Totalt!$B$1:$AQ$554,MATCH(R$2,Totalt!$B$1:$AQ$1,0),FALSE),"")</f>
        <v>0</v>
      </c>
      <c r="S174" s="312">
        <f>IFERROR(VLOOKUP($B174,Totalt!$B$1:$AQ$554,MATCH(S$2,Totalt!$B$1:$AQ$1,0),FALSE),"")</f>
        <v>0</v>
      </c>
      <c r="T174" s="312">
        <f>IFERROR(VLOOKUP($B174,Totalt!$B$1:$AQ$554,MATCH(T$2,Totalt!$B$1:$AQ$1,0),FALSE),"")</f>
        <v>147.01</v>
      </c>
      <c r="U174" s="312">
        <f>IFERROR(VLOOKUP($B174,Totalt!$B$1:$AQ$554,MATCH(U$2,Totalt!$B$1:$AQ$1,0),FALSE),"")</f>
        <v>0</v>
      </c>
      <c r="V174" s="312">
        <f>IFERROR(VLOOKUP($B174,Totalt!$B$1:$AQ$554,MATCH(V$2,Totalt!$B$1:$AQ$1,0),FALSE),"")</f>
        <v>3.694</v>
      </c>
      <c r="W174" s="312">
        <f>IFERROR(VLOOKUP($B174,Totalt!$B$1:$AQ$554,MATCH(W$2,Totalt!$B$1:$AQ$1,0),FALSE),"")</f>
        <v>5.0010000000000003</v>
      </c>
      <c r="X174" s="312">
        <f>IFERROR(VLOOKUP($B174,Totalt!$B$1:$AQ$554,MATCH(X$2,Totalt!$B$1:$AQ$1,0),FALSE),"")</f>
        <v>0</v>
      </c>
      <c r="Y174" s="312">
        <f>IFERROR(VLOOKUP($B174,Totalt!$B$1:$AQ$554,MATCH(Y$2,Totalt!$B$1:$AQ$1,0),FALSE),"")</f>
        <v>0</v>
      </c>
      <c r="Z174" s="312">
        <f>IFERROR(VLOOKUP($B174,Totalt!$B$1:$AQ$554,MATCH(Z$2,Totalt!$B$1:$AQ$1,0),FALSE),"")</f>
        <v>0</v>
      </c>
      <c r="AA174" s="312">
        <f>IFERROR(VLOOKUP($B174,Totalt!$B$1:$AQ$554,MATCH(AA$2,Totalt!$B$1:$AQ$1,0),FALSE),"")</f>
        <v>161.93700000000001</v>
      </c>
      <c r="AB174" s="312">
        <f>IFERROR(VLOOKUP($B174,Totalt!$B$1:$AQ$554,MATCH(AB$2,Totalt!$B$1:$AQ$1,0),FALSE),"")</f>
        <v>312.74599999999998</v>
      </c>
      <c r="AC174" s="312">
        <f>IFERROR(VLOOKUP($B174,Totalt!$B$1:$AQ$554,MATCH(AC$2,Totalt!$B$1:$AQ$1,0),FALSE),"")</f>
        <v>0</v>
      </c>
      <c r="AD174" s="312">
        <f>IFERROR(VLOOKUP($B174,Totalt!$B$1:$AQ$554,MATCH(AD$2,Totalt!$B$1:$AQ$1,0),FALSE),"")</f>
        <v>3.1E-2</v>
      </c>
      <c r="AE174" s="312">
        <f>IFERROR(VLOOKUP($B174,Totalt!$B$1:$AQ$554,MATCH(AE$2,Totalt!$B$1:$AQ$1,0),FALSE),"")</f>
        <v>0</v>
      </c>
      <c r="AF174" s="312">
        <f>IFERROR(VLOOKUP($B174,Totalt!$B$1:$AQ$554,MATCH(AF$2,Totalt!$B$1:$AQ$1,0),FALSE),"")</f>
        <v>15.573</v>
      </c>
      <c r="AG174" s="312">
        <f>IFERROR(VLOOKUP($B174,Totalt!$B$1:$AQ$554,MATCH(AG$2,Totalt!$B$1:$AQ$1,0),FALSE),"")</f>
        <v>433.45800000000003</v>
      </c>
      <c r="AI174" s="245">
        <f t="shared" si="15"/>
        <v>1084.0439999999999</v>
      </c>
      <c r="AJ174" s="246">
        <f>IF(ISERROR(1/VLOOKUP($B174,Leveranser!$B$1:$S$500,MATCH("såld värme (gwh)",Leveranser!$B$1:$S$1,0),FALSE)),"",VLOOKUP($B174,Leveranser!$B$1:$S$500,MATCH("såld värme (gwh)",Leveranser!$B$1:$S$1,0),FALSE))</f>
        <v>997</v>
      </c>
      <c r="AK174" t="str">
        <f>IFERROR(IF(VLOOKUP($B174,Totalt!$B$1:$AQ$554,MATCH(AK$2,Totalt!$B$1:$AQ$1,0),FALSE)="","",VLOOKUP($B174,Totalt!$B$1:$AQ$554,MATCH(AK$2,Totalt!$B$1:$AQ$1,0),FALSE)),"")</f>
        <v/>
      </c>
      <c r="AM174" s="247" t="str">
        <f>IF(B174&lt;&gt;"",IF(VLOOKUP($B174,Totalt!$B$1:$AQ$554,MATCH("Kvalitetsgranskad:",Totalt!$B$1:$AQ$1,0),FALSE)="ja",VLOOKUP($B174,Miljö!$B$1:$AG$479,MATCH(AM$2,Miljö!$B$1:$AK$1,0),FALSE),""),"")</f>
        <v>Ja</v>
      </c>
      <c r="AN174" s="247" t="str">
        <f>IF(AM174="ja",VLOOKUP($B174,Miljö!$B$1:$J$479,MATCH("Typ av ursprungsspecificerad el   (Om inget värde anges används Nordisk residualmix, se inforuta) ()",Miljö!$B$1:$J$1,0),FALSE),IF(AM174="nej","Nordisk residualel",""))</f>
        <v>'Vattenel'</v>
      </c>
      <c r="AO174" s="247">
        <f>IF(AM174="","",VLOOKUP($B174,Miljö!$B$1:$J$479,MATCH("Fossilandel för ursprungspecificerad el ()",Miljö!$B$1:$J$1,0),FALSE))</f>
        <v>0</v>
      </c>
      <c r="AP174" s="247">
        <f>IF(AM174="","",IFERROR(VLOOKUP($B174,Miljö!$B$1:$J$479,MATCH("Kärnkraftsandel för ursprungsspecificerad el ()",Miljö!$B$1:$J$1,0),FALSE)/1,0))</f>
        <v>0</v>
      </c>
      <c r="AQ174" s="247">
        <f t="shared" si="16"/>
        <v>1</v>
      </c>
      <c r="AR174" s="52"/>
      <c r="AS174" s="247" t="str">
        <f t="shared" si="12"/>
        <v>Ja</v>
      </c>
      <c r="AT174" s="247">
        <f>IF(AS174="ja",VLOOKUP($B174,Miljö!$B$1:$O$500,MATCH("Fossil andel i procent (%)",Miljö!$B$1:$O$1,0),FALSE)/100,"")</f>
        <v>0</v>
      </c>
      <c r="AU174" s="52"/>
      <c r="AV174" s="247" t="str">
        <f t="shared" si="13"/>
        <v>Ja</v>
      </c>
      <c r="AW174" s="247" t="str">
        <f>IF(AV174="ja",VLOOKUP($B174,'Egen hetvattenprod'!$B$1:$AO$500,MATCH("Värmekälla till värmepumpar ()",'Egen hetvattenprod'!$B$1:$AO$1,0),FALSE),"")</f>
        <v>Renat avloppsvatten</v>
      </c>
      <c r="AY174" s="244" t="str">
        <f t="shared" si="14"/>
        <v>Nej</v>
      </c>
      <c r="AZ174" s="283" t="str">
        <f>IF($AY174="ja",(VLOOKUP($B174,'Egen hetvattenprod'!$B$1:$BX$550,MATCH(AZ$2,'Egen hetvattenprod'!$B$1:$BX$1,0),FALSE)+VLOOKUP($B174,Kraftvärmeprod!$B$1:$BX$550,MATCH(AZ$2,Kraftvärmeprod!$B$1:$BX$1,0),FALSE))/$AC174,"")</f>
        <v/>
      </c>
      <c r="BA174" s="283" t="str">
        <f>IF($AY174="ja",(VLOOKUP($B174,'Egen hetvattenprod'!$B$1:$BX$550,MATCH(BA$2,'Egen hetvattenprod'!$B$1:$BX$1,0),FALSE)+VLOOKUP($B174,Kraftvärmeprod!$B$1:$BX$550,MATCH(BA$2,Kraftvärmeprod!$B$1:$BX$1,0),FALSE))/$AC174,"")</f>
        <v/>
      </c>
      <c r="BB174" s="283" t="str">
        <f>IF($AY174="ja",(VLOOKUP($B174,'Egen hetvattenprod'!$B$1:$BX$550,MATCH(BB$2,'Egen hetvattenprod'!$B$1:$BX$1,0),FALSE)+VLOOKUP($B174,Kraftvärmeprod!$B$1:$BX$550,MATCH(BB$2,Kraftvärmeprod!$B$1:$BX$1,0),FALSE))/$AC174,"")</f>
        <v/>
      </c>
      <c r="BC174" s="283" t="str">
        <f>IF($AY174="ja",(VLOOKUP($B174,'Egen hetvattenprod'!$B$1:$BX$550,MATCH(BC$2,'Egen hetvattenprod'!$B$1:$BX$1,0),FALSE)+VLOOKUP($B174,Kraftvärmeprod!$B$1:$BX$550,MATCH(BC$2,Kraftvärmeprod!$B$1:$BX$1,0),FALSE))/$AC174,"")</f>
        <v/>
      </c>
      <c r="BD174" s="283" t="str">
        <f>IF($AY174="ja",(VLOOKUP($B174,'Egen hetvattenprod'!$B$1:$BX$550,MATCH(BD$2,'Egen hetvattenprod'!$B$1:$BX$1,0),FALSE)+VLOOKUP($B174,Kraftvärmeprod!$B$1:$BX$550,MATCH(BD$2,Kraftvärmeprod!$B$1:$BX$1,0),FALSE))/$AC174,"")</f>
        <v/>
      </c>
      <c r="BF174" s="244" t="str">
        <f t="shared" si="17"/>
        <v>Nej</v>
      </c>
      <c r="BG174" s="283" t="str">
        <f>IF($BF174="ja",VLOOKUP($B174,'Egen hetvattenprod'!$B$1:$BX$550,MATCH("Andelen klimatgaser med fossilt ursprung för avfall ()",'Egen hetvattenprod'!$B$1:$BX$1,0),FALSE),"")</f>
        <v/>
      </c>
      <c r="BH174" s="283" t="str">
        <f>IF($BF174="ja",VLOOKUP($B174,Kraftvärmeprod!$B$1:$BX$550,MATCH("Andelen klimatgaser med fossilt ursprung för avfall ()",Kraftvärmeprod!$B$1:$BX$1,0),FALSE),"")</f>
        <v/>
      </c>
      <c r="BI174" s="307" t="str">
        <f>IF($BF174="ja",VLOOKUP($B174,'Egen hetvattenprod'!$B$1:$BX$550,MATCH("Avfall (GWh)",'Egen hetvattenprod'!$B$1:$BX$1,0),FALSE),"")</f>
        <v/>
      </c>
      <c r="BJ174" s="307" t="str">
        <f>IF($BF174="ja",VLOOKUP($B174,'Slutlig allokering kvv'!$B$1:$BX$550,MATCH("Avfall (GWh)",'Slutlig allokering kvv'!$B$1:$BX$1,0),FALSE),"")</f>
        <v/>
      </c>
      <c r="BK174" s="307" t="str">
        <f>IF($BF174="ja",VLOOKUP($B174,'Köpt hetvatten'!$B$1:$BX$550,MATCH("Avfall i köpt hetvatten",'Köpt hetvatten'!$B$1:$BX$1,0),FALSE),"")</f>
        <v/>
      </c>
      <c r="BL174" s="307" t="str">
        <f>IF($BF174="ja",VLOOKUP($B174,'Egen hetvattenprod'!$B$1:$BX$550,MATCH("Värde enligt ovan. (%)",'Egen hetvattenprod'!$B$1:$BX$1,0),FALSE),"")</f>
        <v/>
      </c>
      <c r="BM174" s="307" t="str">
        <f>IF($BF174="ja",VLOOKUP($B174,Kraftvärmeprod!$B$1:$BX$550,MATCH("Värde enligt ovan. (%)",Kraftvärmeprod!$B$1:$BX$1,0),FALSE),"")</f>
        <v/>
      </c>
      <c r="BN174" s="307"/>
      <c r="BO174" s="307"/>
      <c r="BP174" s="307"/>
      <c r="BQ174" s="307" t="str">
        <f>IF($BF174="ja",VLOOKUP($B174,'Egen hetvattenprod'!$B$1:$BX$550,MATCH("Tillförd olja (fossil) vid avfallsförbränning (GWh)",'Egen hetvattenprod'!$B$1:$BX$1,0),FALSE),"")</f>
        <v/>
      </c>
      <c r="BR174" s="307" t="str">
        <f>IF($BF174="ja",VLOOKUP($B174,Kraftvärmeprod!$B$1:$BX$550,MATCH("Tillförd olja (fossil) vid avfallsförbränning (GWh)",Kraftvärmeprod!$B$1:$BX$1,0),FALSE),"")</f>
        <v/>
      </c>
    </row>
    <row r="175" spans="1:70" x14ac:dyDescent="0.25">
      <c r="A175" s="2" t="str">
        <f>'Miljövärden för publ företag'!B177</f>
        <v>Norrtälje Energi AB</v>
      </c>
      <c r="B175" s="2" t="str">
        <f>'Miljövärden för publ företag'!C177</f>
        <v>Hallstavik</v>
      </c>
      <c r="C175" s="312">
        <f>IFERROR(VLOOKUP($B175,Totalt!$B$1:$AQ$554,MATCH(C$2,Totalt!$B$1:$AQ$1,0),FALSE),"")</f>
        <v>0</v>
      </c>
      <c r="D175" s="312">
        <f>IFERROR(VLOOKUP($B175,Totalt!$B$1:$AQ$554,MATCH(D$2,Totalt!$B$1:$AQ$1,0),FALSE),"")</f>
        <v>2E-3</v>
      </c>
      <c r="E175" s="312">
        <f>IFERROR(VLOOKUP($B175,Totalt!$B$1:$AQ$554,MATCH(E$2,Totalt!$B$1:$AQ$1,0),FALSE),"")</f>
        <v>0</v>
      </c>
      <c r="F175" s="312">
        <f>IFERROR(VLOOKUP($B175,Totalt!$B$1:$AQ$554,MATCH(F$2,Totalt!$B$1:$AQ$1,0),FALSE),"")</f>
        <v>0</v>
      </c>
      <c r="G175" s="312">
        <f>IFERROR(VLOOKUP($B175,Totalt!$B$1:$AQ$554,MATCH(G$2,Totalt!$B$1:$AQ$1,0),FALSE),"")</f>
        <v>0</v>
      </c>
      <c r="H175" s="312">
        <f>IFERROR(VLOOKUP($B175,Totalt!$B$1:$AQ$554,MATCH(H$2,Totalt!$B$1:$AQ$1,0),FALSE),"")</f>
        <v>0</v>
      </c>
      <c r="I175" s="312">
        <f>IFERROR(VLOOKUP($B175,Totalt!$B$1:$AQ$554,MATCH(I$2,Totalt!$B$1:$AQ$1,0),FALSE),"")</f>
        <v>0</v>
      </c>
      <c r="J175" s="312">
        <f>IFERROR(VLOOKUP($B175,Totalt!$B$1:$AQ$554,MATCH(J$2,Totalt!$B$1:$AQ$1,0),FALSE),"")</f>
        <v>0</v>
      </c>
      <c r="K175" s="312">
        <f>IFERROR(VLOOKUP($B175,Totalt!$B$1:$AQ$554,MATCH(K$2,Totalt!$B$1:$AQ$1,0),FALSE),"")</f>
        <v>0</v>
      </c>
      <c r="L175" s="312">
        <f>IFERROR(VLOOKUP($B175,Totalt!$B$1:$AQ$554,MATCH(L$2,Totalt!$B$1:$AQ$1,0),FALSE),"")</f>
        <v>0</v>
      </c>
      <c r="M175" s="312">
        <f>IFERROR(VLOOKUP($B175,Totalt!$B$1:$AQ$554,MATCH(M$2,Totalt!$B$1:$AQ$1,0),FALSE),"")</f>
        <v>0</v>
      </c>
      <c r="N175" s="312">
        <f>IFERROR(VLOOKUP($B175,Totalt!$B$1:$AQ$554,MATCH(N$2,Totalt!$B$1:$AQ$1,0),FALSE),"")</f>
        <v>0</v>
      </c>
      <c r="O175" s="312">
        <f>IFERROR(VLOOKUP($B175,Totalt!$B$1:$AQ$554,MATCH(O$2,Totalt!$B$1:$AQ$1,0),FALSE),"")</f>
        <v>0</v>
      </c>
      <c r="P175" s="312">
        <f>IFERROR(VLOOKUP($B175,Totalt!$B$1:$AQ$554,MATCH(P$2,Totalt!$B$1:$AQ$1,0),FALSE),"")</f>
        <v>0</v>
      </c>
      <c r="Q175" s="312">
        <f>IFERROR(VLOOKUP($B175,Totalt!$B$1:$AQ$554,MATCH(Q$2,Totalt!$B$1:$AQ$1,0),FALSE),"")</f>
        <v>0</v>
      </c>
      <c r="R175" s="312">
        <f>IFERROR(VLOOKUP($B175,Totalt!$B$1:$AQ$554,MATCH(R$2,Totalt!$B$1:$AQ$1,0),FALSE),"")</f>
        <v>13.124000000000001</v>
      </c>
      <c r="S175" s="312">
        <f>IFERROR(VLOOKUP($B175,Totalt!$B$1:$AQ$554,MATCH(S$2,Totalt!$B$1:$AQ$1,0),FALSE),"")</f>
        <v>0</v>
      </c>
      <c r="T175" s="312">
        <f>IFERROR(VLOOKUP($B175,Totalt!$B$1:$AQ$554,MATCH(T$2,Totalt!$B$1:$AQ$1,0),FALSE),"")</f>
        <v>0</v>
      </c>
      <c r="U175" s="312">
        <f>IFERROR(VLOOKUP($B175,Totalt!$B$1:$AQ$554,MATCH(U$2,Totalt!$B$1:$AQ$1,0),FALSE),"")</f>
        <v>0</v>
      </c>
      <c r="V175" s="312">
        <f>IFERROR(VLOOKUP($B175,Totalt!$B$1:$AQ$554,MATCH(V$2,Totalt!$B$1:$AQ$1,0),FALSE),"")</f>
        <v>0</v>
      </c>
      <c r="W175" s="312">
        <f>IFERROR(VLOOKUP($B175,Totalt!$B$1:$AQ$554,MATCH(W$2,Totalt!$B$1:$AQ$1,0),FALSE),"")</f>
        <v>0</v>
      </c>
      <c r="X175" s="312">
        <f>IFERROR(VLOOKUP($B175,Totalt!$B$1:$AQ$554,MATCH(X$2,Totalt!$B$1:$AQ$1,0),FALSE),"")</f>
        <v>0</v>
      </c>
      <c r="Y175" s="312">
        <f>IFERROR(VLOOKUP($B175,Totalt!$B$1:$AQ$554,MATCH(Y$2,Totalt!$B$1:$AQ$1,0),FALSE),"")</f>
        <v>0</v>
      </c>
      <c r="Z175" s="312">
        <f>IFERROR(VLOOKUP($B175,Totalt!$B$1:$AQ$554,MATCH(Z$2,Totalt!$B$1:$AQ$1,0),FALSE),"")</f>
        <v>0</v>
      </c>
      <c r="AA175" s="312">
        <f>IFERROR(VLOOKUP($B175,Totalt!$B$1:$AQ$554,MATCH(AA$2,Totalt!$B$1:$AQ$1,0),FALSE),"")</f>
        <v>0</v>
      </c>
      <c r="AB175" s="312">
        <f>IFERROR(VLOOKUP($B175,Totalt!$B$1:$AQ$554,MATCH(AB$2,Totalt!$B$1:$AQ$1,0),FALSE),"")</f>
        <v>0</v>
      </c>
      <c r="AC175" s="312">
        <f>IFERROR(VLOOKUP($B175,Totalt!$B$1:$AQ$554,MATCH(AC$2,Totalt!$B$1:$AQ$1,0),FALSE),"")</f>
        <v>0</v>
      </c>
      <c r="AD175" s="312">
        <f>IFERROR(VLOOKUP($B175,Totalt!$B$1:$AQ$554,MATCH(AD$2,Totalt!$B$1:$AQ$1,0),FALSE),"")</f>
        <v>7.4039999999999999</v>
      </c>
      <c r="AE175" s="312">
        <f>IFERROR(VLOOKUP($B175,Totalt!$B$1:$AQ$554,MATCH(AE$2,Totalt!$B$1:$AQ$1,0),FALSE),"")</f>
        <v>0</v>
      </c>
      <c r="AF175" s="312">
        <f>IFERROR(VLOOKUP($B175,Totalt!$B$1:$AQ$554,MATCH(AF$2,Totalt!$B$1:$AQ$1,0),FALSE),"")</f>
        <v>0.42899999999999999</v>
      </c>
      <c r="AG175" s="312">
        <f>IFERROR(VLOOKUP($B175,Totalt!$B$1:$AQ$554,MATCH(AG$2,Totalt!$B$1:$AQ$1,0),FALSE),"")</f>
        <v>0</v>
      </c>
      <c r="AI175" s="245">
        <f t="shared" si="15"/>
        <v>20.959</v>
      </c>
      <c r="AJ175" s="246">
        <f>IF(ISERROR(1/VLOOKUP($B175,Leveranser!$B$1:$S$500,MATCH("såld värme (gwh)",Leveranser!$B$1:$S$1,0),FALSE)),"",VLOOKUP($B175,Leveranser!$B$1:$S$500,MATCH("såld värme (gwh)",Leveranser!$B$1:$S$1,0),FALSE))</f>
        <v>17.117999999999999</v>
      </c>
      <c r="AK175" t="str">
        <f>IFERROR(IF(VLOOKUP($B175,Totalt!$B$1:$AQ$554,MATCH(AK$2,Totalt!$B$1:$AQ$1,0),FALSE)="","",VLOOKUP($B175,Totalt!$B$1:$AQ$554,MATCH(AK$2,Totalt!$B$1:$AQ$1,0),FALSE)),"")</f>
        <v/>
      </c>
      <c r="AM175" s="247" t="str">
        <f>IF(B175&lt;&gt;"",IF(VLOOKUP($B175,Totalt!$B$1:$AQ$554,MATCH("Kvalitetsgranskad:",Totalt!$B$1:$AQ$1,0),FALSE)="ja",VLOOKUP($B175,Miljö!$B$1:$AG$479,MATCH(AM$2,Miljö!$B$1:$AK$1,0),FALSE),""),"")</f>
        <v>Nej</v>
      </c>
      <c r="AN175" s="247" t="str">
        <f>IF(AM175="ja",VLOOKUP($B175,Miljö!$B$1:$J$479,MATCH("Typ av ursprungsspecificerad el   (Om inget värde anges används Nordisk residualmix, se inforuta) ()",Miljö!$B$1:$J$1,0),FALSE),IF(AM175="nej","Nordisk residualel",""))</f>
        <v>Nordisk residualel</v>
      </c>
      <c r="AO175" s="247">
        <f>IF(AM175="","",VLOOKUP($B175,Miljö!$B$1:$J$479,MATCH("Fossilandel för ursprungspecificerad el ()",Miljö!$B$1:$J$1,0),FALSE))</f>
        <v>0.48399999999999999</v>
      </c>
      <c r="AP175" s="247">
        <f>IF(AM175="","",IFERROR(VLOOKUP($B175,Miljö!$B$1:$J$479,MATCH("Kärnkraftsandel för ursprungsspecificerad el ()",Miljö!$B$1:$J$1,0),FALSE)/1,0))</f>
        <v>0.35</v>
      </c>
      <c r="AQ175" s="247">
        <f t="shared" si="16"/>
        <v>0.16600000000000004</v>
      </c>
      <c r="AR175" s="52"/>
      <c r="AS175" s="247" t="str">
        <f t="shared" si="12"/>
        <v>Nej</v>
      </c>
      <c r="AT175" s="247" t="str">
        <f>IF(AS175="ja",VLOOKUP($B175,Miljö!$B$1:$O$500,MATCH("Fossil andel i procent (%)",Miljö!$B$1:$O$1,0),FALSE)/100,"")</f>
        <v/>
      </c>
      <c r="AU175" s="52"/>
      <c r="AV175" s="247" t="str">
        <f t="shared" si="13"/>
        <v>Nej</v>
      </c>
      <c r="AW175" s="247" t="str">
        <f>IF(AV175="ja",VLOOKUP($B175,'Egen hetvattenprod'!$B$1:$AO$500,MATCH("Värmekälla till värmepumpar ()",'Egen hetvattenprod'!$B$1:$AO$1,0),FALSE),"")</f>
        <v/>
      </c>
      <c r="AY175" s="244" t="str">
        <f t="shared" si="14"/>
        <v>Nej</v>
      </c>
      <c r="AZ175" s="283" t="str">
        <f>IF($AY175="ja",(VLOOKUP($B175,'Egen hetvattenprod'!$B$1:$BX$550,MATCH(AZ$2,'Egen hetvattenprod'!$B$1:$BX$1,0),FALSE)+VLOOKUP($B175,Kraftvärmeprod!$B$1:$BX$550,MATCH(AZ$2,Kraftvärmeprod!$B$1:$BX$1,0),FALSE))/$AC175,"")</f>
        <v/>
      </c>
      <c r="BA175" s="283" t="str">
        <f>IF($AY175="ja",(VLOOKUP($B175,'Egen hetvattenprod'!$B$1:$BX$550,MATCH(BA$2,'Egen hetvattenprod'!$B$1:$BX$1,0),FALSE)+VLOOKUP($B175,Kraftvärmeprod!$B$1:$BX$550,MATCH(BA$2,Kraftvärmeprod!$B$1:$BX$1,0),FALSE))/$AC175,"")</f>
        <v/>
      </c>
      <c r="BB175" s="283" t="str">
        <f>IF($AY175="ja",(VLOOKUP($B175,'Egen hetvattenprod'!$B$1:$BX$550,MATCH(BB$2,'Egen hetvattenprod'!$B$1:$BX$1,0),FALSE)+VLOOKUP($B175,Kraftvärmeprod!$B$1:$BX$550,MATCH(BB$2,Kraftvärmeprod!$B$1:$BX$1,0),FALSE))/$AC175,"")</f>
        <v/>
      </c>
      <c r="BC175" s="283" t="str">
        <f>IF($AY175="ja",(VLOOKUP($B175,'Egen hetvattenprod'!$B$1:$BX$550,MATCH(BC$2,'Egen hetvattenprod'!$B$1:$BX$1,0),FALSE)+VLOOKUP($B175,Kraftvärmeprod!$B$1:$BX$550,MATCH(BC$2,Kraftvärmeprod!$B$1:$BX$1,0),FALSE))/$AC175,"")</f>
        <v/>
      </c>
      <c r="BD175" s="283" t="str">
        <f>IF($AY175="ja",(VLOOKUP($B175,'Egen hetvattenprod'!$B$1:$BX$550,MATCH(BD$2,'Egen hetvattenprod'!$B$1:$BX$1,0),FALSE)+VLOOKUP($B175,Kraftvärmeprod!$B$1:$BX$550,MATCH(BD$2,Kraftvärmeprod!$B$1:$BX$1,0),FALSE))/$AC175,"")</f>
        <v/>
      </c>
      <c r="BF175" s="244" t="str">
        <f t="shared" si="17"/>
        <v>Nej</v>
      </c>
      <c r="BG175" s="283" t="str">
        <f>IF($BF175="ja",VLOOKUP($B175,'Egen hetvattenprod'!$B$1:$BX$550,MATCH("Andelen klimatgaser med fossilt ursprung för avfall ()",'Egen hetvattenprod'!$B$1:$BX$1,0),FALSE),"")</f>
        <v/>
      </c>
      <c r="BH175" s="283" t="str">
        <f>IF($BF175="ja",VLOOKUP($B175,Kraftvärmeprod!$B$1:$BX$550,MATCH("Andelen klimatgaser med fossilt ursprung för avfall ()",Kraftvärmeprod!$B$1:$BX$1,0),FALSE),"")</f>
        <v/>
      </c>
      <c r="BI175" s="307" t="str">
        <f>IF($BF175="ja",VLOOKUP($B175,'Egen hetvattenprod'!$B$1:$BX$550,MATCH("Avfall (GWh)",'Egen hetvattenprod'!$B$1:$BX$1,0),FALSE),"")</f>
        <v/>
      </c>
      <c r="BJ175" s="307" t="str">
        <f>IF($BF175="ja",VLOOKUP($B175,'Slutlig allokering kvv'!$B$1:$BX$550,MATCH("Avfall (GWh)",'Slutlig allokering kvv'!$B$1:$BX$1,0),FALSE),"")</f>
        <v/>
      </c>
      <c r="BK175" s="307" t="str">
        <f>IF($BF175="ja",VLOOKUP($B175,'Köpt hetvatten'!$B$1:$BX$550,MATCH("Avfall i köpt hetvatten",'Köpt hetvatten'!$B$1:$BX$1,0),FALSE),"")</f>
        <v/>
      </c>
      <c r="BL175" s="307" t="str">
        <f>IF($BF175="ja",VLOOKUP($B175,'Egen hetvattenprod'!$B$1:$BX$550,MATCH("Värde enligt ovan. (%)",'Egen hetvattenprod'!$B$1:$BX$1,0),FALSE),"")</f>
        <v/>
      </c>
      <c r="BM175" s="307" t="str">
        <f>IF($BF175="ja",VLOOKUP($B175,Kraftvärmeprod!$B$1:$BX$550,MATCH("Värde enligt ovan. (%)",Kraftvärmeprod!$B$1:$BX$1,0),FALSE),"")</f>
        <v/>
      </c>
      <c r="BN175" s="307"/>
      <c r="BO175" s="307"/>
      <c r="BP175" s="307"/>
      <c r="BQ175" s="307" t="str">
        <f>IF($BF175="ja",VLOOKUP($B175,'Egen hetvattenprod'!$B$1:$BX$550,MATCH("Tillförd olja (fossil) vid avfallsförbränning (GWh)",'Egen hetvattenprod'!$B$1:$BX$1,0),FALSE),"")</f>
        <v/>
      </c>
      <c r="BR175" s="307" t="str">
        <f>IF($BF175="ja",VLOOKUP($B175,Kraftvärmeprod!$B$1:$BX$550,MATCH("Tillförd olja (fossil) vid avfallsförbränning (GWh)",Kraftvärmeprod!$B$1:$BX$1,0),FALSE),"")</f>
        <v/>
      </c>
    </row>
    <row r="176" spans="1:70" x14ac:dyDescent="0.25">
      <c r="A176" s="2" t="str">
        <f>'Miljövärden för publ företag'!B178</f>
        <v>Norrtälje Energi AB</v>
      </c>
      <c r="B176" s="2" t="str">
        <f>'Miljövärden för publ företag'!C178</f>
        <v>Norrtälje</v>
      </c>
      <c r="C176" s="312">
        <f>IFERROR(VLOOKUP($B176,Totalt!$B$1:$AQ$554,MATCH(C$2,Totalt!$B$1:$AQ$1,0),FALSE),"")</f>
        <v>0</v>
      </c>
      <c r="D176" s="312">
        <f>IFERROR(VLOOKUP($B176,Totalt!$B$1:$AQ$554,MATCH(D$2,Totalt!$B$1:$AQ$1,0),FALSE),"")</f>
        <v>0.55200000000000005</v>
      </c>
      <c r="E176" s="312">
        <f>IFERROR(VLOOKUP($B176,Totalt!$B$1:$AQ$554,MATCH(E$2,Totalt!$B$1:$AQ$1,0),FALSE),"")</f>
        <v>0</v>
      </c>
      <c r="F176" s="312">
        <f>IFERROR(VLOOKUP($B176,Totalt!$B$1:$AQ$554,MATCH(F$2,Totalt!$B$1:$AQ$1,0),FALSE),"")</f>
        <v>0</v>
      </c>
      <c r="G176" s="312">
        <f>IFERROR(VLOOKUP($B176,Totalt!$B$1:$AQ$554,MATCH(G$2,Totalt!$B$1:$AQ$1,0),FALSE),"")</f>
        <v>0</v>
      </c>
      <c r="H176" s="312">
        <f>IFERROR(VLOOKUP($B176,Totalt!$B$1:$AQ$554,MATCH(H$2,Totalt!$B$1:$AQ$1,0),FALSE),"")</f>
        <v>0</v>
      </c>
      <c r="I176" s="312">
        <f>IFERROR(VLOOKUP($B176,Totalt!$B$1:$AQ$554,MATCH(I$2,Totalt!$B$1:$AQ$1,0),FALSE),"")</f>
        <v>0</v>
      </c>
      <c r="J176" s="312">
        <f>IFERROR(VLOOKUP($B176,Totalt!$B$1:$AQ$554,MATCH(J$2,Totalt!$B$1:$AQ$1,0),FALSE),"")</f>
        <v>0</v>
      </c>
      <c r="K176" s="312">
        <f>IFERROR(VLOOKUP($B176,Totalt!$B$1:$AQ$554,MATCH(K$2,Totalt!$B$1:$AQ$1,0),FALSE),"")</f>
        <v>0</v>
      </c>
      <c r="L176" s="312">
        <f>IFERROR(VLOOKUP($B176,Totalt!$B$1:$AQ$554,MATCH(L$2,Totalt!$B$1:$AQ$1,0),FALSE),"")</f>
        <v>0</v>
      </c>
      <c r="M176" s="312">
        <f>IFERROR(VLOOKUP($B176,Totalt!$B$1:$AQ$554,MATCH(M$2,Totalt!$B$1:$AQ$1,0),FALSE),"")</f>
        <v>0</v>
      </c>
      <c r="N176" s="312">
        <f>IFERROR(VLOOKUP($B176,Totalt!$B$1:$AQ$554,MATCH(N$2,Totalt!$B$1:$AQ$1,0),FALSE),"")</f>
        <v>67.4679</v>
      </c>
      <c r="O176" s="312">
        <f>IFERROR(VLOOKUP($B176,Totalt!$B$1:$AQ$554,MATCH(O$2,Totalt!$B$1:$AQ$1,0),FALSE),"")</f>
        <v>0</v>
      </c>
      <c r="P176" s="312">
        <f>IFERROR(VLOOKUP($B176,Totalt!$B$1:$AQ$554,MATCH(P$2,Totalt!$B$1:$AQ$1,0),FALSE),"")</f>
        <v>55.477400000000003</v>
      </c>
      <c r="Q176" s="312">
        <f>IFERROR(VLOOKUP($B176,Totalt!$B$1:$AQ$554,MATCH(Q$2,Totalt!$B$1:$AQ$1,0),FALSE),"")</f>
        <v>0</v>
      </c>
      <c r="R176" s="312">
        <f>IFERROR(VLOOKUP($B176,Totalt!$B$1:$AQ$554,MATCH(R$2,Totalt!$B$1:$AQ$1,0),FALSE),"")</f>
        <v>0</v>
      </c>
      <c r="S176" s="312">
        <f>IFERROR(VLOOKUP($B176,Totalt!$B$1:$AQ$554,MATCH(S$2,Totalt!$B$1:$AQ$1,0),FALSE),"")</f>
        <v>0</v>
      </c>
      <c r="T176" s="312">
        <f>IFERROR(VLOOKUP($B176,Totalt!$B$1:$AQ$554,MATCH(T$2,Totalt!$B$1:$AQ$1,0),FALSE),"")</f>
        <v>0</v>
      </c>
      <c r="U176" s="312">
        <f>IFERROR(VLOOKUP($B176,Totalt!$B$1:$AQ$554,MATCH(U$2,Totalt!$B$1:$AQ$1,0),FALSE),"")</f>
        <v>0</v>
      </c>
      <c r="V176" s="312">
        <f>IFERROR(VLOOKUP($B176,Totalt!$B$1:$AQ$554,MATCH(V$2,Totalt!$B$1:$AQ$1,0),FALSE),"")</f>
        <v>0</v>
      </c>
      <c r="W176" s="312">
        <f>IFERROR(VLOOKUP($B176,Totalt!$B$1:$AQ$554,MATCH(W$2,Totalt!$B$1:$AQ$1,0),FALSE),"")</f>
        <v>0</v>
      </c>
      <c r="X176" s="312">
        <f>IFERROR(VLOOKUP($B176,Totalt!$B$1:$AQ$554,MATCH(X$2,Totalt!$B$1:$AQ$1,0),FALSE),"")</f>
        <v>0</v>
      </c>
      <c r="Y176" s="312">
        <f>IFERROR(VLOOKUP($B176,Totalt!$B$1:$AQ$554,MATCH(Y$2,Totalt!$B$1:$AQ$1,0),FALSE),"")</f>
        <v>0</v>
      </c>
      <c r="Z176" s="312">
        <f>IFERROR(VLOOKUP($B176,Totalt!$B$1:$AQ$554,MATCH(Z$2,Totalt!$B$1:$AQ$1,0),FALSE),"")</f>
        <v>0.48899999999999999</v>
      </c>
      <c r="AA176" s="312">
        <f>IFERROR(VLOOKUP($B176,Totalt!$B$1:$AQ$554,MATCH(AA$2,Totalt!$B$1:$AQ$1,0),FALSE),"")</f>
        <v>0</v>
      </c>
      <c r="AB176" s="312">
        <f>IFERROR(VLOOKUP($B176,Totalt!$B$1:$AQ$554,MATCH(AB$2,Totalt!$B$1:$AQ$1,0),FALSE),"")</f>
        <v>0</v>
      </c>
      <c r="AC176" s="312">
        <f>IFERROR(VLOOKUP($B176,Totalt!$B$1:$AQ$554,MATCH(AC$2,Totalt!$B$1:$AQ$1,0),FALSE),"")</f>
        <v>28.539000000000001</v>
      </c>
      <c r="AD176" s="312">
        <f>IFERROR(VLOOKUP($B176,Totalt!$B$1:$AQ$554,MATCH(AD$2,Totalt!$B$1:$AQ$1,0),FALSE),"")</f>
        <v>0</v>
      </c>
      <c r="AE176" s="312">
        <f>IFERROR(VLOOKUP($B176,Totalt!$B$1:$AQ$554,MATCH(AE$2,Totalt!$B$1:$AQ$1,0),FALSE),"")</f>
        <v>0</v>
      </c>
      <c r="AF176" s="312">
        <f>IFERROR(VLOOKUP($B176,Totalt!$B$1:$AQ$554,MATCH(AF$2,Totalt!$B$1:$AQ$1,0),FALSE),"")</f>
        <v>4.6767500000000002</v>
      </c>
      <c r="AG176" s="312">
        <f>IFERROR(VLOOKUP($B176,Totalt!$B$1:$AQ$554,MATCH(AG$2,Totalt!$B$1:$AQ$1,0),FALSE),"")</f>
        <v>0</v>
      </c>
      <c r="AI176" s="245">
        <f t="shared" si="15"/>
        <v>157.20205000000001</v>
      </c>
      <c r="AJ176" s="246">
        <f>IF(ISERROR(1/VLOOKUP($B176,Leveranser!$B$1:$S$500,MATCH("såld värme (gwh)",Leveranser!$B$1:$S$1,0),FALSE)),"",VLOOKUP($B176,Leveranser!$B$1:$S$500,MATCH("såld värme (gwh)",Leveranser!$B$1:$S$1,0),FALSE))</f>
        <v>125.523</v>
      </c>
      <c r="AK176" t="str">
        <f>IFERROR(IF(VLOOKUP($B176,Totalt!$B$1:$AQ$554,MATCH(AK$2,Totalt!$B$1:$AQ$1,0),FALSE)="","",VLOOKUP($B176,Totalt!$B$1:$AQ$554,MATCH(AK$2,Totalt!$B$1:$AQ$1,0),FALSE)),"")</f>
        <v/>
      </c>
      <c r="AM176" s="247" t="str">
        <f>IF(B176&lt;&gt;"",IF(VLOOKUP($B176,Totalt!$B$1:$AQ$554,MATCH("Kvalitetsgranskad:",Totalt!$B$1:$AQ$1,0),FALSE)="ja",VLOOKUP($B176,Miljö!$B$1:$AG$479,MATCH(AM$2,Miljö!$B$1:$AK$1,0),FALSE),""),"")</f>
        <v>Nej</v>
      </c>
      <c r="AN176" s="247" t="str">
        <f>IF(AM176="ja",VLOOKUP($B176,Miljö!$B$1:$J$479,MATCH("Typ av ursprungsspecificerad el   (Om inget värde anges används Nordisk residualmix, se inforuta) ()",Miljö!$B$1:$J$1,0),FALSE),IF(AM176="nej","Nordisk residualel",""))</f>
        <v>Nordisk residualel</v>
      </c>
      <c r="AO176" s="247">
        <f>IF(AM176="","",VLOOKUP($B176,Miljö!$B$1:$J$479,MATCH("Fossilandel för ursprungspecificerad el ()",Miljö!$B$1:$J$1,0),FALSE))</f>
        <v>0.48399999999999999</v>
      </c>
      <c r="AP176" s="247">
        <f>IF(AM176="","",IFERROR(VLOOKUP($B176,Miljö!$B$1:$J$479,MATCH("Kärnkraftsandel för ursprungsspecificerad el ()",Miljö!$B$1:$J$1,0),FALSE)/1,0))</f>
        <v>0.35</v>
      </c>
      <c r="AQ176" s="247">
        <f t="shared" si="16"/>
        <v>0.16600000000000004</v>
      </c>
      <c r="AR176" s="52"/>
      <c r="AS176" s="247" t="str">
        <f t="shared" si="12"/>
        <v>Nej</v>
      </c>
      <c r="AT176" s="247" t="str">
        <f>IF(AS176="ja",VLOOKUP($B176,Miljö!$B$1:$O$500,MATCH("Fossil andel i procent (%)",Miljö!$B$1:$O$1,0),FALSE)/100,"")</f>
        <v/>
      </c>
      <c r="AU176" s="52"/>
      <c r="AV176" s="247" t="str">
        <f t="shared" si="13"/>
        <v>Nej</v>
      </c>
      <c r="AW176" s="247" t="str">
        <f>IF(AV176="ja",VLOOKUP($B176,'Egen hetvattenprod'!$B$1:$AO$500,MATCH("Värmekälla till värmepumpar ()",'Egen hetvattenprod'!$B$1:$AO$1,0),FALSE),"")</f>
        <v/>
      </c>
      <c r="AY176" s="244" t="str">
        <f t="shared" si="14"/>
        <v>Ja</v>
      </c>
      <c r="AZ176" s="283">
        <f>IF($AY176="ja",(VLOOKUP($B176,'Egen hetvattenprod'!$B$1:$BX$550,MATCH(AZ$2,'Egen hetvattenprod'!$B$1:$BX$1,0),FALSE)+VLOOKUP($B176,Kraftvärmeprod!$B$1:$BX$550,MATCH(AZ$2,Kraftvärmeprod!$B$1:$BX$1,0),FALSE))/$AC176,"")</f>
        <v>0.99999999999999989</v>
      </c>
      <c r="BA176" s="283">
        <f>IF($AY176="ja",(VLOOKUP($B176,'Egen hetvattenprod'!$B$1:$BX$550,MATCH(BA$2,'Egen hetvattenprod'!$B$1:$BX$1,0),FALSE)+VLOOKUP($B176,Kraftvärmeprod!$B$1:$BX$550,MATCH(BA$2,Kraftvärmeprod!$B$1:$BX$1,0),FALSE))/$AC176,"")</f>
        <v>0</v>
      </c>
      <c r="BB176" s="283">
        <f>IF($AY176="ja",(VLOOKUP($B176,'Egen hetvattenprod'!$B$1:$BX$550,MATCH(BB$2,'Egen hetvattenprod'!$B$1:$BX$1,0),FALSE)+VLOOKUP($B176,Kraftvärmeprod!$B$1:$BX$550,MATCH(BB$2,Kraftvärmeprod!$B$1:$BX$1,0),FALSE))/$AC176,"")</f>
        <v>0</v>
      </c>
      <c r="BC176" s="283">
        <f>IF($AY176="ja",(VLOOKUP($B176,'Egen hetvattenprod'!$B$1:$BX$550,MATCH(BC$2,'Egen hetvattenprod'!$B$1:$BX$1,0),FALSE)+VLOOKUP($B176,Kraftvärmeprod!$B$1:$BX$550,MATCH(BC$2,Kraftvärmeprod!$B$1:$BX$1,0),FALSE))/$AC176,"")</f>
        <v>0</v>
      </c>
      <c r="BD176" s="283">
        <f>IF($AY176="ja",(VLOOKUP($B176,'Egen hetvattenprod'!$B$1:$BX$550,MATCH(BD$2,'Egen hetvattenprod'!$B$1:$BX$1,0),FALSE)+VLOOKUP($B176,Kraftvärmeprod!$B$1:$BX$550,MATCH(BD$2,Kraftvärmeprod!$B$1:$BX$1,0),FALSE))/$AC176,"")</f>
        <v>0</v>
      </c>
      <c r="BF176" s="244" t="str">
        <f t="shared" si="17"/>
        <v>Nej</v>
      </c>
      <c r="BG176" s="283" t="str">
        <f>IF($BF176="ja",VLOOKUP($B176,'Egen hetvattenprod'!$B$1:$BX$550,MATCH("Andelen klimatgaser med fossilt ursprung för avfall ()",'Egen hetvattenprod'!$B$1:$BX$1,0),FALSE),"")</f>
        <v/>
      </c>
      <c r="BH176" s="283" t="str">
        <f>IF($BF176="ja",VLOOKUP($B176,Kraftvärmeprod!$B$1:$BX$550,MATCH("Andelen klimatgaser med fossilt ursprung för avfall ()",Kraftvärmeprod!$B$1:$BX$1,0),FALSE),"")</f>
        <v/>
      </c>
      <c r="BI176" s="307" t="str">
        <f>IF($BF176="ja",VLOOKUP($B176,'Egen hetvattenprod'!$B$1:$BX$550,MATCH("Avfall (GWh)",'Egen hetvattenprod'!$B$1:$BX$1,0),FALSE),"")</f>
        <v/>
      </c>
      <c r="BJ176" s="307" t="str">
        <f>IF($BF176="ja",VLOOKUP($B176,'Slutlig allokering kvv'!$B$1:$BX$550,MATCH("Avfall (GWh)",'Slutlig allokering kvv'!$B$1:$BX$1,0),FALSE),"")</f>
        <v/>
      </c>
      <c r="BK176" s="307" t="str">
        <f>IF($BF176="ja",VLOOKUP($B176,'Köpt hetvatten'!$B$1:$BX$550,MATCH("Avfall i köpt hetvatten",'Köpt hetvatten'!$B$1:$BX$1,0),FALSE),"")</f>
        <v/>
      </c>
      <c r="BL176" s="307" t="str">
        <f>IF($BF176="ja",VLOOKUP($B176,'Egen hetvattenprod'!$B$1:$BX$550,MATCH("Värde enligt ovan. (%)",'Egen hetvattenprod'!$B$1:$BX$1,0),FALSE),"")</f>
        <v/>
      </c>
      <c r="BM176" s="307" t="str">
        <f>IF($BF176="ja",VLOOKUP($B176,Kraftvärmeprod!$B$1:$BX$550,MATCH("Värde enligt ovan. (%)",Kraftvärmeprod!$B$1:$BX$1,0),FALSE),"")</f>
        <v/>
      </c>
      <c r="BN176" s="307"/>
      <c r="BO176" s="307"/>
      <c r="BP176" s="307"/>
      <c r="BQ176" s="307" t="str">
        <f>IF($BF176="ja",VLOOKUP($B176,'Egen hetvattenprod'!$B$1:$BX$550,MATCH("Tillförd olja (fossil) vid avfallsförbränning (GWh)",'Egen hetvattenprod'!$B$1:$BX$1,0),FALSE),"")</f>
        <v/>
      </c>
      <c r="BR176" s="307" t="str">
        <f>IF($BF176="ja",VLOOKUP($B176,Kraftvärmeprod!$B$1:$BX$550,MATCH("Tillförd olja (fossil) vid avfallsförbränning (GWh)",Kraftvärmeprod!$B$1:$BX$1,0),FALSE),"")</f>
        <v/>
      </c>
    </row>
    <row r="177" spans="1:70" x14ac:dyDescent="0.25">
      <c r="A177" s="2" t="str">
        <f>'Miljövärden för publ företag'!B179</f>
        <v>Norrtälje Energi AB</v>
      </c>
      <c r="B177" s="2" t="str">
        <f>'Miljövärden för publ företag'!C179</f>
        <v>Rimbo</v>
      </c>
      <c r="C177" s="312">
        <f>IFERROR(VLOOKUP($B177,Totalt!$B$1:$AQ$554,MATCH(C$2,Totalt!$B$1:$AQ$1,0),FALSE),"")</f>
        <v>0</v>
      </c>
      <c r="D177" s="312">
        <f>IFERROR(VLOOKUP($B177,Totalt!$B$1:$AQ$554,MATCH(D$2,Totalt!$B$1:$AQ$1,0),FALSE),"")</f>
        <v>0.51100000000000001</v>
      </c>
      <c r="E177" s="312">
        <f>IFERROR(VLOOKUP($B177,Totalt!$B$1:$AQ$554,MATCH(E$2,Totalt!$B$1:$AQ$1,0),FALSE),"")</f>
        <v>0</v>
      </c>
      <c r="F177" s="312">
        <f>IFERROR(VLOOKUP($B177,Totalt!$B$1:$AQ$554,MATCH(F$2,Totalt!$B$1:$AQ$1,0),FALSE),"")</f>
        <v>0</v>
      </c>
      <c r="G177" s="312">
        <f>IFERROR(VLOOKUP($B177,Totalt!$B$1:$AQ$554,MATCH(G$2,Totalt!$B$1:$AQ$1,0),FALSE),"")</f>
        <v>0</v>
      </c>
      <c r="H177" s="312">
        <f>IFERROR(VLOOKUP($B177,Totalt!$B$1:$AQ$554,MATCH(H$2,Totalt!$B$1:$AQ$1,0),FALSE),"")</f>
        <v>0</v>
      </c>
      <c r="I177" s="312">
        <f>IFERROR(VLOOKUP($B177,Totalt!$B$1:$AQ$554,MATCH(I$2,Totalt!$B$1:$AQ$1,0),FALSE),"")</f>
        <v>0</v>
      </c>
      <c r="J177" s="312">
        <f>IFERROR(VLOOKUP($B177,Totalt!$B$1:$AQ$554,MATCH(J$2,Totalt!$B$1:$AQ$1,0),FALSE),"")</f>
        <v>0</v>
      </c>
      <c r="K177" s="312">
        <f>IFERROR(VLOOKUP($B177,Totalt!$B$1:$AQ$554,MATCH(K$2,Totalt!$B$1:$AQ$1,0),FALSE),"")</f>
        <v>0</v>
      </c>
      <c r="L177" s="312">
        <f>IFERROR(VLOOKUP($B177,Totalt!$B$1:$AQ$554,MATCH(L$2,Totalt!$B$1:$AQ$1,0),FALSE),"")</f>
        <v>0</v>
      </c>
      <c r="M177" s="312">
        <f>IFERROR(VLOOKUP($B177,Totalt!$B$1:$AQ$554,MATCH(M$2,Totalt!$B$1:$AQ$1,0),FALSE),"")</f>
        <v>0</v>
      </c>
      <c r="N177" s="312">
        <f>IFERROR(VLOOKUP($B177,Totalt!$B$1:$AQ$554,MATCH(N$2,Totalt!$B$1:$AQ$1,0),FALSE),"")</f>
        <v>0</v>
      </c>
      <c r="O177" s="312">
        <f>IFERROR(VLOOKUP($B177,Totalt!$B$1:$AQ$554,MATCH(O$2,Totalt!$B$1:$AQ$1,0),FALSE),"")</f>
        <v>0</v>
      </c>
      <c r="P177" s="312">
        <f>IFERROR(VLOOKUP($B177,Totalt!$B$1:$AQ$554,MATCH(P$2,Totalt!$B$1:$AQ$1,0),FALSE),"")</f>
        <v>20.489000000000001</v>
      </c>
      <c r="Q177" s="312">
        <f>IFERROR(VLOOKUP($B177,Totalt!$B$1:$AQ$554,MATCH(Q$2,Totalt!$B$1:$AQ$1,0),FALSE),"")</f>
        <v>0</v>
      </c>
      <c r="R177" s="312">
        <f>IFERROR(VLOOKUP($B177,Totalt!$B$1:$AQ$554,MATCH(R$2,Totalt!$B$1:$AQ$1,0),FALSE),"")</f>
        <v>0</v>
      </c>
      <c r="S177" s="312">
        <f>IFERROR(VLOOKUP($B177,Totalt!$B$1:$AQ$554,MATCH(S$2,Totalt!$B$1:$AQ$1,0),FALSE),"")</f>
        <v>0</v>
      </c>
      <c r="T177" s="312">
        <f>IFERROR(VLOOKUP($B177,Totalt!$B$1:$AQ$554,MATCH(T$2,Totalt!$B$1:$AQ$1,0),FALSE),"")</f>
        <v>0</v>
      </c>
      <c r="U177" s="312">
        <f>IFERROR(VLOOKUP($B177,Totalt!$B$1:$AQ$554,MATCH(U$2,Totalt!$B$1:$AQ$1,0),FALSE),"")</f>
        <v>0</v>
      </c>
      <c r="V177" s="312">
        <f>IFERROR(VLOOKUP($B177,Totalt!$B$1:$AQ$554,MATCH(V$2,Totalt!$B$1:$AQ$1,0),FALSE),"")</f>
        <v>0</v>
      </c>
      <c r="W177" s="312">
        <f>IFERROR(VLOOKUP($B177,Totalt!$B$1:$AQ$554,MATCH(W$2,Totalt!$B$1:$AQ$1,0),FALSE),"")</f>
        <v>0</v>
      </c>
      <c r="X177" s="312">
        <f>IFERROR(VLOOKUP($B177,Totalt!$B$1:$AQ$554,MATCH(X$2,Totalt!$B$1:$AQ$1,0),FALSE),"")</f>
        <v>0</v>
      </c>
      <c r="Y177" s="312">
        <f>IFERROR(VLOOKUP($B177,Totalt!$B$1:$AQ$554,MATCH(Y$2,Totalt!$B$1:$AQ$1,0),FALSE),"")</f>
        <v>0</v>
      </c>
      <c r="Z177" s="312">
        <f>IFERROR(VLOOKUP($B177,Totalt!$B$1:$AQ$554,MATCH(Z$2,Totalt!$B$1:$AQ$1,0),FALSE),"")</f>
        <v>0.81499999999999995</v>
      </c>
      <c r="AA177" s="312">
        <f>IFERROR(VLOOKUP($B177,Totalt!$B$1:$AQ$554,MATCH(AA$2,Totalt!$B$1:$AQ$1,0),FALSE),"")</f>
        <v>0</v>
      </c>
      <c r="AB177" s="312">
        <f>IFERROR(VLOOKUP($B177,Totalt!$B$1:$AQ$554,MATCH(AB$2,Totalt!$B$1:$AQ$1,0),FALSE),"")</f>
        <v>0</v>
      </c>
      <c r="AC177" s="312">
        <f>IFERROR(VLOOKUP($B177,Totalt!$B$1:$AQ$554,MATCH(AC$2,Totalt!$B$1:$AQ$1,0),FALSE),"")</f>
        <v>2.6139999999999999</v>
      </c>
      <c r="AD177" s="312">
        <f>IFERROR(VLOOKUP($B177,Totalt!$B$1:$AQ$554,MATCH(AD$2,Totalt!$B$1:$AQ$1,0),FALSE),"")</f>
        <v>0</v>
      </c>
      <c r="AE177" s="312">
        <f>IFERROR(VLOOKUP($B177,Totalt!$B$1:$AQ$554,MATCH(AE$2,Totalt!$B$1:$AQ$1,0),FALSE),"")</f>
        <v>0</v>
      </c>
      <c r="AF177" s="312">
        <f>IFERROR(VLOOKUP($B177,Totalt!$B$1:$AQ$554,MATCH(AF$2,Totalt!$B$1:$AQ$1,0),FALSE),"")</f>
        <v>0.55400000000000005</v>
      </c>
      <c r="AG177" s="312">
        <f>IFERROR(VLOOKUP($B177,Totalt!$B$1:$AQ$554,MATCH(AG$2,Totalt!$B$1:$AQ$1,0),FALSE),"")</f>
        <v>0</v>
      </c>
      <c r="AI177" s="245">
        <f t="shared" si="15"/>
        <v>24.983000000000001</v>
      </c>
      <c r="AJ177" s="246">
        <f>IF(ISERROR(1/VLOOKUP($B177,Leveranser!$B$1:$S$500,MATCH("såld värme (gwh)",Leveranser!$B$1:$S$1,0),FALSE)),"",VLOOKUP($B177,Leveranser!$B$1:$S$500,MATCH("såld värme (gwh)",Leveranser!$B$1:$S$1,0),FALSE))</f>
        <v>17.408000000000001</v>
      </c>
      <c r="AK177" t="str">
        <f>IFERROR(IF(VLOOKUP($B177,Totalt!$B$1:$AQ$554,MATCH(AK$2,Totalt!$B$1:$AQ$1,0),FALSE)="","",VLOOKUP($B177,Totalt!$B$1:$AQ$554,MATCH(AK$2,Totalt!$B$1:$AQ$1,0),FALSE)),"")</f>
        <v/>
      </c>
      <c r="AM177" s="247" t="str">
        <f>IF(B177&lt;&gt;"",IF(VLOOKUP($B177,Totalt!$B$1:$AQ$554,MATCH("Kvalitetsgranskad:",Totalt!$B$1:$AQ$1,0),FALSE)="ja",VLOOKUP($B177,Miljö!$B$1:$AG$479,MATCH(AM$2,Miljö!$B$1:$AK$1,0),FALSE),""),"")</f>
        <v>Nej</v>
      </c>
      <c r="AN177" s="247" t="str">
        <f>IF(AM177="ja",VLOOKUP($B177,Miljö!$B$1:$J$479,MATCH("Typ av ursprungsspecificerad el   (Om inget värde anges används Nordisk residualmix, se inforuta) ()",Miljö!$B$1:$J$1,0),FALSE),IF(AM177="nej","Nordisk residualel",""))</f>
        <v>Nordisk residualel</v>
      </c>
      <c r="AO177" s="247">
        <f>IF(AM177="","",VLOOKUP($B177,Miljö!$B$1:$J$479,MATCH("Fossilandel för ursprungspecificerad el ()",Miljö!$B$1:$J$1,0),FALSE))</f>
        <v>0.48399999999999999</v>
      </c>
      <c r="AP177" s="247">
        <f>IF(AM177="","",IFERROR(VLOOKUP($B177,Miljö!$B$1:$J$479,MATCH("Kärnkraftsandel för ursprungsspecificerad el ()",Miljö!$B$1:$J$1,0),FALSE)/1,0))</f>
        <v>0.35</v>
      </c>
      <c r="AQ177" s="247">
        <f t="shared" si="16"/>
        <v>0.16600000000000004</v>
      </c>
      <c r="AR177" s="52"/>
      <c r="AS177" s="247" t="str">
        <f t="shared" si="12"/>
        <v>Nej</v>
      </c>
      <c r="AT177" s="247" t="str">
        <f>IF(AS177="ja",VLOOKUP($B177,Miljö!$B$1:$O$500,MATCH("Fossil andel i procent (%)",Miljö!$B$1:$O$1,0),FALSE)/100,"")</f>
        <v/>
      </c>
      <c r="AU177" s="52"/>
      <c r="AV177" s="247" t="str">
        <f t="shared" si="13"/>
        <v>Nej</v>
      </c>
      <c r="AW177" s="247" t="str">
        <f>IF(AV177="ja",VLOOKUP($B177,'Egen hetvattenprod'!$B$1:$AO$500,MATCH("Värmekälla till värmepumpar ()",'Egen hetvattenprod'!$B$1:$AO$1,0),FALSE),"")</f>
        <v/>
      </c>
      <c r="AY177" s="244" t="str">
        <f t="shared" si="14"/>
        <v>Ja</v>
      </c>
      <c r="AZ177" s="283">
        <f>IF($AY177="ja",(VLOOKUP($B177,'Egen hetvattenprod'!$B$1:$BX$550,MATCH(AZ$2,'Egen hetvattenprod'!$B$1:$BX$1,0),FALSE)+VLOOKUP($B177,Kraftvärmeprod!$B$1:$BX$550,MATCH(AZ$2,Kraftvärmeprod!$B$1:$BX$1,0),FALSE))/$AC177,"")</f>
        <v>1</v>
      </c>
      <c r="BA177" s="283">
        <f>IF($AY177="ja",(VLOOKUP($B177,'Egen hetvattenprod'!$B$1:$BX$550,MATCH(BA$2,'Egen hetvattenprod'!$B$1:$BX$1,0),FALSE)+VLOOKUP($B177,Kraftvärmeprod!$B$1:$BX$550,MATCH(BA$2,Kraftvärmeprod!$B$1:$BX$1,0),FALSE))/$AC177,"")</f>
        <v>0</v>
      </c>
      <c r="BB177" s="283">
        <f>IF($AY177="ja",(VLOOKUP($B177,'Egen hetvattenprod'!$B$1:$BX$550,MATCH(BB$2,'Egen hetvattenprod'!$B$1:$BX$1,0),FALSE)+VLOOKUP($B177,Kraftvärmeprod!$B$1:$BX$550,MATCH(BB$2,Kraftvärmeprod!$B$1:$BX$1,0),FALSE))/$AC177,"")</f>
        <v>0</v>
      </c>
      <c r="BC177" s="283">
        <f>IF($AY177="ja",(VLOOKUP($B177,'Egen hetvattenprod'!$B$1:$BX$550,MATCH(BC$2,'Egen hetvattenprod'!$B$1:$BX$1,0),FALSE)+VLOOKUP($B177,Kraftvärmeprod!$B$1:$BX$550,MATCH(BC$2,Kraftvärmeprod!$B$1:$BX$1,0),FALSE))/$AC177,"")</f>
        <v>0</v>
      </c>
      <c r="BD177" s="283">
        <f>IF($AY177="ja",(VLOOKUP($B177,'Egen hetvattenprod'!$B$1:$BX$550,MATCH(BD$2,'Egen hetvattenprod'!$B$1:$BX$1,0),FALSE)+VLOOKUP($B177,Kraftvärmeprod!$B$1:$BX$550,MATCH(BD$2,Kraftvärmeprod!$B$1:$BX$1,0),FALSE))/$AC177,"")</f>
        <v>0</v>
      </c>
      <c r="BF177" s="244" t="str">
        <f t="shared" si="17"/>
        <v>Nej</v>
      </c>
      <c r="BG177" s="283" t="str">
        <f>IF($BF177="ja",VLOOKUP($B177,'Egen hetvattenprod'!$B$1:$BX$550,MATCH("Andelen klimatgaser med fossilt ursprung för avfall ()",'Egen hetvattenprod'!$B$1:$BX$1,0),FALSE),"")</f>
        <v/>
      </c>
      <c r="BH177" s="283" t="str">
        <f>IF($BF177="ja",VLOOKUP($B177,Kraftvärmeprod!$B$1:$BX$550,MATCH("Andelen klimatgaser med fossilt ursprung för avfall ()",Kraftvärmeprod!$B$1:$BX$1,0),FALSE),"")</f>
        <v/>
      </c>
      <c r="BI177" s="307" t="str">
        <f>IF($BF177="ja",VLOOKUP($B177,'Egen hetvattenprod'!$B$1:$BX$550,MATCH("Avfall (GWh)",'Egen hetvattenprod'!$B$1:$BX$1,0),FALSE),"")</f>
        <v/>
      </c>
      <c r="BJ177" s="307" t="str">
        <f>IF($BF177="ja",VLOOKUP($B177,'Slutlig allokering kvv'!$B$1:$BX$550,MATCH("Avfall (GWh)",'Slutlig allokering kvv'!$B$1:$BX$1,0),FALSE),"")</f>
        <v/>
      </c>
      <c r="BK177" s="307" t="str">
        <f>IF($BF177="ja",VLOOKUP($B177,'Köpt hetvatten'!$B$1:$BX$550,MATCH("Avfall i köpt hetvatten",'Köpt hetvatten'!$B$1:$BX$1,0),FALSE),"")</f>
        <v/>
      </c>
      <c r="BL177" s="307" t="str">
        <f>IF($BF177="ja",VLOOKUP($B177,'Egen hetvattenprod'!$B$1:$BX$550,MATCH("Värde enligt ovan. (%)",'Egen hetvattenprod'!$B$1:$BX$1,0),FALSE),"")</f>
        <v/>
      </c>
      <c r="BM177" s="307" t="str">
        <f>IF($BF177="ja",VLOOKUP($B177,Kraftvärmeprod!$B$1:$BX$550,MATCH("Värde enligt ovan. (%)",Kraftvärmeprod!$B$1:$BX$1,0),FALSE),"")</f>
        <v/>
      </c>
      <c r="BN177" s="307"/>
      <c r="BO177" s="307"/>
      <c r="BP177" s="307"/>
      <c r="BQ177" s="307" t="str">
        <f>IF($BF177="ja",VLOOKUP($B177,'Egen hetvattenprod'!$B$1:$BX$550,MATCH("Tillförd olja (fossil) vid avfallsförbränning (GWh)",'Egen hetvattenprod'!$B$1:$BX$1,0),FALSE),"")</f>
        <v/>
      </c>
      <c r="BR177" s="307" t="str">
        <f>IF($BF177="ja",VLOOKUP($B177,Kraftvärmeprod!$B$1:$BX$550,MATCH("Tillförd olja (fossil) vid avfallsförbränning (GWh)",Kraftvärmeprod!$B$1:$BX$1,0),FALSE),"")</f>
        <v/>
      </c>
    </row>
    <row r="178" spans="1:70" x14ac:dyDescent="0.25">
      <c r="A178" s="2" t="str">
        <f>'Miljövärden för publ företag'!B180</f>
        <v>Nybro Energi AB</v>
      </c>
      <c r="B178" s="2" t="str">
        <f>'Miljövärden för publ företag'!C180</f>
        <v>Nybro stadsnät</v>
      </c>
      <c r="C178" s="312">
        <f>IFERROR(VLOOKUP($B178,Totalt!$B$1:$AQ$554,MATCH(C$2,Totalt!$B$1:$AQ$1,0),FALSE),"")</f>
        <v>0</v>
      </c>
      <c r="D178" s="312">
        <f>IFERROR(VLOOKUP($B178,Totalt!$B$1:$AQ$554,MATCH(D$2,Totalt!$B$1:$AQ$1,0),FALSE),"")</f>
        <v>0.59876099999999999</v>
      </c>
      <c r="E178" s="312">
        <f>IFERROR(VLOOKUP($B178,Totalt!$B$1:$AQ$554,MATCH(E$2,Totalt!$B$1:$AQ$1,0),FALSE),"")</f>
        <v>0</v>
      </c>
      <c r="F178" s="312">
        <f>IFERROR(VLOOKUP($B178,Totalt!$B$1:$AQ$554,MATCH(F$2,Totalt!$B$1:$AQ$1,0),FALSE),"")</f>
        <v>0</v>
      </c>
      <c r="G178" s="312">
        <f>IFERROR(VLOOKUP($B178,Totalt!$B$1:$AQ$554,MATCH(G$2,Totalt!$B$1:$AQ$1,0),FALSE),"")</f>
        <v>0</v>
      </c>
      <c r="H178" s="312">
        <f>IFERROR(VLOOKUP($B178,Totalt!$B$1:$AQ$554,MATCH(H$2,Totalt!$B$1:$AQ$1,0),FALSE),"")</f>
        <v>0</v>
      </c>
      <c r="I178" s="312">
        <f>IFERROR(VLOOKUP($B178,Totalt!$B$1:$AQ$554,MATCH(I$2,Totalt!$B$1:$AQ$1,0),FALSE),"")</f>
        <v>117.97799999999999</v>
      </c>
      <c r="J178" s="312">
        <f>IFERROR(VLOOKUP($B178,Totalt!$B$1:$AQ$554,MATCH(J$2,Totalt!$B$1:$AQ$1,0),FALSE),"")</f>
        <v>0</v>
      </c>
      <c r="K178" s="312">
        <f>IFERROR(VLOOKUP($B178,Totalt!$B$1:$AQ$554,MATCH(K$2,Totalt!$B$1:$AQ$1,0),FALSE),"")</f>
        <v>0</v>
      </c>
      <c r="L178" s="312">
        <f>IFERROR(VLOOKUP($B178,Totalt!$B$1:$AQ$554,MATCH(L$2,Totalt!$B$1:$AQ$1,0),FALSE),"")</f>
        <v>0</v>
      </c>
      <c r="M178" s="312">
        <f>IFERROR(VLOOKUP($B178,Totalt!$B$1:$AQ$554,MATCH(M$2,Totalt!$B$1:$AQ$1,0),FALSE),"")</f>
        <v>0</v>
      </c>
      <c r="N178" s="312">
        <f>IFERROR(VLOOKUP($B178,Totalt!$B$1:$AQ$554,MATCH(N$2,Totalt!$B$1:$AQ$1,0),FALSE),"")</f>
        <v>0</v>
      </c>
      <c r="O178" s="312">
        <f>IFERROR(VLOOKUP($B178,Totalt!$B$1:$AQ$554,MATCH(O$2,Totalt!$B$1:$AQ$1,0),FALSE),"")</f>
        <v>50.772799999999997</v>
      </c>
      <c r="P178" s="312">
        <f>IFERROR(VLOOKUP($B178,Totalt!$B$1:$AQ$554,MATCH(P$2,Totalt!$B$1:$AQ$1,0),FALSE),"")</f>
        <v>0</v>
      </c>
      <c r="Q178" s="312">
        <f>IFERROR(VLOOKUP($B178,Totalt!$B$1:$AQ$554,MATCH(Q$2,Totalt!$B$1:$AQ$1,0),FALSE),"")</f>
        <v>0</v>
      </c>
      <c r="R178" s="312">
        <f>IFERROR(VLOOKUP($B178,Totalt!$B$1:$AQ$554,MATCH(R$2,Totalt!$B$1:$AQ$1,0),FALSE),"")</f>
        <v>0</v>
      </c>
      <c r="S178" s="312">
        <f>IFERROR(VLOOKUP($B178,Totalt!$B$1:$AQ$554,MATCH(S$2,Totalt!$B$1:$AQ$1,0),FALSE),"")</f>
        <v>0</v>
      </c>
      <c r="T178" s="312">
        <f>IFERROR(VLOOKUP($B178,Totalt!$B$1:$AQ$554,MATCH(T$2,Totalt!$B$1:$AQ$1,0),FALSE),"")</f>
        <v>0</v>
      </c>
      <c r="U178" s="312">
        <f>IFERROR(VLOOKUP($B178,Totalt!$B$1:$AQ$554,MATCH(U$2,Totalt!$B$1:$AQ$1,0),FALSE),"")</f>
        <v>0</v>
      </c>
      <c r="V178" s="312">
        <f>IFERROR(VLOOKUP($B178,Totalt!$B$1:$AQ$554,MATCH(V$2,Totalt!$B$1:$AQ$1,0),FALSE),"")</f>
        <v>0</v>
      </c>
      <c r="W178" s="312">
        <f>IFERROR(VLOOKUP($B178,Totalt!$B$1:$AQ$554,MATCH(W$2,Totalt!$B$1:$AQ$1,0),FALSE),"")</f>
        <v>0</v>
      </c>
      <c r="X178" s="312">
        <f>IFERROR(VLOOKUP($B178,Totalt!$B$1:$AQ$554,MATCH(X$2,Totalt!$B$1:$AQ$1,0),FALSE),"")</f>
        <v>0</v>
      </c>
      <c r="Y178" s="312">
        <f>IFERROR(VLOOKUP($B178,Totalt!$B$1:$AQ$554,MATCH(Y$2,Totalt!$B$1:$AQ$1,0),FALSE),"")</f>
        <v>0</v>
      </c>
      <c r="Z178" s="312">
        <f>IFERROR(VLOOKUP($B178,Totalt!$B$1:$AQ$554,MATCH(Z$2,Totalt!$B$1:$AQ$1,0),FALSE),"")</f>
        <v>0</v>
      </c>
      <c r="AA178" s="312">
        <f>IFERROR(VLOOKUP($B178,Totalt!$B$1:$AQ$554,MATCH(AA$2,Totalt!$B$1:$AQ$1,0),FALSE),"")</f>
        <v>0</v>
      </c>
      <c r="AB178" s="312">
        <f>IFERROR(VLOOKUP($B178,Totalt!$B$1:$AQ$554,MATCH(AB$2,Totalt!$B$1:$AQ$1,0),FALSE),"")</f>
        <v>0</v>
      </c>
      <c r="AC178" s="312">
        <f>IFERROR(VLOOKUP($B178,Totalt!$B$1:$AQ$554,MATCH(AC$2,Totalt!$B$1:$AQ$1,0),FALSE),"")</f>
        <v>0</v>
      </c>
      <c r="AD178" s="312">
        <f>IFERROR(VLOOKUP($B178,Totalt!$B$1:$AQ$554,MATCH(AD$2,Totalt!$B$1:$AQ$1,0),FALSE),"")</f>
        <v>0</v>
      </c>
      <c r="AE178" s="312">
        <f>IFERROR(VLOOKUP($B178,Totalt!$B$1:$AQ$554,MATCH(AE$2,Totalt!$B$1:$AQ$1,0),FALSE),"")</f>
        <v>0</v>
      </c>
      <c r="AF178" s="312">
        <f>IFERROR(VLOOKUP($B178,Totalt!$B$1:$AQ$554,MATCH(AF$2,Totalt!$B$1:$AQ$1,0),FALSE),"")</f>
        <v>6.6653200000000004</v>
      </c>
      <c r="AG178" s="312">
        <f>IFERROR(VLOOKUP($B178,Totalt!$B$1:$AQ$554,MATCH(AG$2,Totalt!$B$1:$AQ$1,0),FALSE),"")</f>
        <v>0</v>
      </c>
      <c r="AI178" s="245">
        <f t="shared" si="15"/>
        <v>176.014881</v>
      </c>
      <c r="AJ178" s="246">
        <f>IF(ISERROR(1/VLOOKUP($B178,Leveranser!$B$1:$S$500,MATCH("såld värme (gwh)",Leveranser!$B$1:$S$1,0),FALSE)),"",VLOOKUP($B178,Leveranser!$B$1:$S$500,MATCH("såld värme (gwh)",Leveranser!$B$1:$S$1,0),FALSE))</f>
        <v>141</v>
      </c>
      <c r="AK178" t="str">
        <f>IFERROR(IF(VLOOKUP($B178,Totalt!$B$1:$AQ$554,MATCH(AK$2,Totalt!$B$1:$AQ$1,0),FALSE)="","",VLOOKUP($B178,Totalt!$B$1:$AQ$554,MATCH(AK$2,Totalt!$B$1:$AQ$1,0),FALSE)),"")</f>
        <v/>
      </c>
      <c r="AM178" s="247" t="str">
        <f>IF(B178&lt;&gt;"",IF(VLOOKUP($B178,Totalt!$B$1:$AQ$554,MATCH("Kvalitetsgranskad:",Totalt!$B$1:$AQ$1,0),FALSE)="ja",VLOOKUP($B178,Miljö!$B$1:$AG$479,MATCH(AM$2,Miljö!$B$1:$AK$1,0),FALSE),""),"")</f>
        <v>Ja</v>
      </c>
      <c r="AN178" s="247" t="str">
        <f>IF(AM178="ja",VLOOKUP($B178,Miljö!$B$1:$J$479,MATCH("Typ av ursprungsspecificerad el   (Om inget värde anges används Nordisk residualmix, se inforuta) ()",Miljö!$B$1:$J$1,0),FALSE),IF(AM178="nej","Nordisk residualel",""))</f>
        <v>'Biobränslen'</v>
      </c>
      <c r="AO178" s="247">
        <f>IF(AM178="","",VLOOKUP($B178,Miljö!$B$1:$J$479,MATCH("Fossilandel för ursprungspecificerad el ()",Miljö!$B$1:$J$1,0),FALSE))</f>
        <v>0</v>
      </c>
      <c r="AP178" s="247">
        <f>IF(AM178="","",IFERROR(VLOOKUP($B178,Miljö!$B$1:$J$479,MATCH("Kärnkraftsandel för ursprungsspecificerad el ()",Miljö!$B$1:$J$1,0),FALSE)/1,0))</f>
        <v>0</v>
      </c>
      <c r="AQ178" s="247">
        <f t="shared" si="16"/>
        <v>1</v>
      </c>
      <c r="AR178" s="52"/>
      <c r="AS178" s="247" t="str">
        <f t="shared" si="12"/>
        <v>Nej</v>
      </c>
      <c r="AT178" s="247" t="str">
        <f>IF(AS178="ja",VLOOKUP($B178,Miljö!$B$1:$O$500,MATCH("Fossil andel i procent (%)",Miljö!$B$1:$O$1,0),FALSE)/100,"")</f>
        <v/>
      </c>
      <c r="AU178" s="52"/>
      <c r="AV178" s="247" t="str">
        <f t="shared" si="13"/>
        <v>Nej</v>
      </c>
      <c r="AW178" s="247" t="str">
        <f>IF(AV178="ja",VLOOKUP($B178,'Egen hetvattenprod'!$B$1:$AO$500,MATCH("Värmekälla till värmepumpar ()",'Egen hetvattenprod'!$B$1:$AO$1,0),FALSE),"")</f>
        <v/>
      </c>
      <c r="AY178" s="244" t="str">
        <f t="shared" si="14"/>
        <v>Nej</v>
      </c>
      <c r="AZ178" s="283" t="str">
        <f>IF($AY178="ja",(VLOOKUP($B178,'Egen hetvattenprod'!$B$1:$BX$550,MATCH(AZ$2,'Egen hetvattenprod'!$B$1:$BX$1,0),FALSE)+VLOOKUP($B178,Kraftvärmeprod!$B$1:$BX$550,MATCH(AZ$2,Kraftvärmeprod!$B$1:$BX$1,0),FALSE))/$AC178,"")</f>
        <v/>
      </c>
      <c r="BA178" s="283" t="str">
        <f>IF($AY178="ja",(VLOOKUP($B178,'Egen hetvattenprod'!$B$1:$BX$550,MATCH(BA$2,'Egen hetvattenprod'!$B$1:$BX$1,0),FALSE)+VLOOKUP($B178,Kraftvärmeprod!$B$1:$BX$550,MATCH(BA$2,Kraftvärmeprod!$B$1:$BX$1,0),FALSE))/$AC178,"")</f>
        <v/>
      </c>
      <c r="BB178" s="283" t="str">
        <f>IF($AY178="ja",(VLOOKUP($B178,'Egen hetvattenprod'!$B$1:$BX$550,MATCH(BB$2,'Egen hetvattenprod'!$B$1:$BX$1,0),FALSE)+VLOOKUP($B178,Kraftvärmeprod!$B$1:$BX$550,MATCH(BB$2,Kraftvärmeprod!$B$1:$BX$1,0),FALSE))/$AC178,"")</f>
        <v/>
      </c>
      <c r="BC178" s="283" t="str">
        <f>IF($AY178="ja",(VLOOKUP($B178,'Egen hetvattenprod'!$B$1:$BX$550,MATCH(BC$2,'Egen hetvattenprod'!$B$1:$BX$1,0),FALSE)+VLOOKUP($B178,Kraftvärmeprod!$B$1:$BX$550,MATCH(BC$2,Kraftvärmeprod!$B$1:$BX$1,0),FALSE))/$AC178,"")</f>
        <v/>
      </c>
      <c r="BD178" s="283" t="str">
        <f>IF($AY178="ja",(VLOOKUP($B178,'Egen hetvattenprod'!$B$1:$BX$550,MATCH(BD$2,'Egen hetvattenprod'!$B$1:$BX$1,0),FALSE)+VLOOKUP($B178,Kraftvärmeprod!$B$1:$BX$550,MATCH(BD$2,Kraftvärmeprod!$B$1:$BX$1,0),FALSE))/$AC178,"")</f>
        <v/>
      </c>
      <c r="BF178" s="244" t="str">
        <f t="shared" si="17"/>
        <v>Ja</v>
      </c>
      <c r="BG178" s="283" t="str">
        <f>IF($BF178="ja",VLOOKUP($B178,'Egen hetvattenprod'!$B$1:$BX$550,MATCH("Andelen klimatgaser med fossilt ursprung för avfall ()",'Egen hetvattenprod'!$B$1:$BX$1,0),FALSE),"")</f>
        <v>Ingen redovisning</v>
      </c>
      <c r="BH178" s="283" t="str">
        <f>IF($BF178="ja",VLOOKUP($B178,Kraftvärmeprod!$B$1:$BX$550,MATCH("Andelen klimatgaser med fossilt ursprung för avfall ()",Kraftvärmeprod!$B$1:$BX$1,0),FALSE),"")</f>
        <v>Schablon</v>
      </c>
      <c r="BI178" s="307" t="str">
        <f>IF($BF178="ja",VLOOKUP($B178,'Egen hetvattenprod'!$B$1:$BX$550,MATCH("Avfall (GWh)",'Egen hetvattenprod'!$B$1:$BX$1,0),FALSE),"")</f>
        <v>ET</v>
      </c>
      <c r="BJ178" s="307">
        <f>IF($BF178="ja",VLOOKUP($B178,'Slutlig allokering kvv'!$B$1:$BX$550,MATCH("Avfall (GWh)",'Slutlig allokering kvv'!$B$1:$BX$1,0),FALSE),"")</f>
        <v>117.97799999999999</v>
      </c>
      <c r="BK178" s="307">
        <f>IF($BF178="ja",VLOOKUP($B178,'Köpt hetvatten'!$B$1:$BX$550,MATCH("Avfall i köpt hetvatten",'Köpt hetvatten'!$B$1:$BX$1,0),FALSE),"")</f>
        <v>0</v>
      </c>
      <c r="BL178" s="307" t="str">
        <f>IF($BF178="ja",VLOOKUP($B178,'Egen hetvattenprod'!$B$1:$BX$550,MATCH("Värde enligt ovan. (%)",'Egen hetvattenprod'!$B$1:$BX$1,0),FALSE),"")</f>
        <v>ET</v>
      </c>
      <c r="BM178" s="307">
        <f>IF($BF178="ja",VLOOKUP($B178,Kraftvärmeprod!$B$1:$BX$550,MATCH("Värde enligt ovan. (%)",Kraftvärmeprod!$B$1:$BX$1,0),FALSE),"")</f>
        <v>40.5</v>
      </c>
      <c r="BN178" s="307"/>
      <c r="BO178" s="307"/>
      <c r="BP178" s="307"/>
      <c r="BQ178" s="307" t="str">
        <f>IF($BF178="ja",VLOOKUP($B178,'Egen hetvattenprod'!$B$1:$BX$550,MATCH("Tillförd olja (fossil) vid avfallsförbränning (GWh)",'Egen hetvattenprod'!$B$1:$BX$1,0),FALSE),"")</f>
        <v>ET</v>
      </c>
      <c r="BR178" s="307">
        <f>IF($BF178="ja",VLOOKUP($B178,Kraftvärmeprod!$B$1:$BX$550,MATCH("Tillförd olja (fossil) vid avfallsförbränning (GWh)",Kraftvärmeprod!$B$1:$BX$1,0),FALSE),"")</f>
        <v>5.3</v>
      </c>
    </row>
    <row r="179" spans="1:70" x14ac:dyDescent="0.25">
      <c r="A179" s="2" t="str">
        <f>'Miljövärden för publ företag'!B181</f>
        <v>Olofströms Kraft AB</v>
      </c>
      <c r="B179" s="2" t="str">
        <f>'Miljövärden för publ företag'!C181</f>
        <v>Olofström</v>
      </c>
      <c r="C179" s="312">
        <f>IFERROR(VLOOKUP($B179,Totalt!$B$1:$AQ$554,MATCH(C$2,Totalt!$B$1:$AQ$1,0),FALSE),"")</f>
        <v>0</v>
      </c>
      <c r="D179" s="312">
        <f>IFERROR(VLOOKUP($B179,Totalt!$B$1:$AQ$554,MATCH(D$2,Totalt!$B$1:$AQ$1,0),FALSE),"")</f>
        <v>0</v>
      </c>
      <c r="E179" s="312">
        <f>IFERROR(VLOOKUP($B179,Totalt!$B$1:$AQ$554,MATCH(E$2,Totalt!$B$1:$AQ$1,0),FALSE),"")</f>
        <v>0</v>
      </c>
      <c r="F179" s="312">
        <f>IFERROR(VLOOKUP($B179,Totalt!$B$1:$AQ$554,MATCH(F$2,Totalt!$B$1:$AQ$1,0),FALSE),"")</f>
        <v>0</v>
      </c>
      <c r="G179" s="312">
        <f>IFERROR(VLOOKUP($B179,Totalt!$B$1:$AQ$554,MATCH(G$2,Totalt!$B$1:$AQ$1,0),FALSE),"")</f>
        <v>0</v>
      </c>
      <c r="H179" s="312">
        <f>IFERROR(VLOOKUP($B179,Totalt!$B$1:$AQ$554,MATCH(H$2,Totalt!$B$1:$AQ$1,0),FALSE),"")</f>
        <v>1.73</v>
      </c>
      <c r="I179" s="312">
        <f>IFERROR(VLOOKUP($B179,Totalt!$B$1:$AQ$554,MATCH(I$2,Totalt!$B$1:$AQ$1,0),FALSE),"")</f>
        <v>0</v>
      </c>
      <c r="J179" s="312">
        <f>IFERROR(VLOOKUP($B179,Totalt!$B$1:$AQ$554,MATCH(J$2,Totalt!$B$1:$AQ$1,0),FALSE),"")</f>
        <v>0</v>
      </c>
      <c r="K179" s="312">
        <f>IFERROR(VLOOKUP($B179,Totalt!$B$1:$AQ$554,MATCH(K$2,Totalt!$B$1:$AQ$1,0),FALSE),"")</f>
        <v>0</v>
      </c>
      <c r="L179" s="312">
        <f>IFERROR(VLOOKUP($B179,Totalt!$B$1:$AQ$554,MATCH(L$2,Totalt!$B$1:$AQ$1,0),FALSE),"")</f>
        <v>0</v>
      </c>
      <c r="M179" s="312">
        <f>IFERROR(VLOOKUP($B179,Totalt!$B$1:$AQ$554,MATCH(M$2,Totalt!$B$1:$AQ$1,0),FALSE),"")</f>
        <v>0</v>
      </c>
      <c r="N179" s="312">
        <f>IFERROR(VLOOKUP($B179,Totalt!$B$1:$AQ$554,MATCH(N$2,Totalt!$B$1:$AQ$1,0),FALSE),"")</f>
        <v>38.1</v>
      </c>
      <c r="O179" s="312">
        <f>IFERROR(VLOOKUP($B179,Totalt!$B$1:$AQ$554,MATCH(O$2,Totalt!$B$1:$AQ$1,0),FALSE),"")</f>
        <v>0</v>
      </c>
      <c r="P179" s="312">
        <f>IFERROR(VLOOKUP($B179,Totalt!$B$1:$AQ$554,MATCH(P$2,Totalt!$B$1:$AQ$1,0),FALSE),"")</f>
        <v>0</v>
      </c>
      <c r="Q179" s="312">
        <f>IFERROR(VLOOKUP($B179,Totalt!$B$1:$AQ$554,MATCH(Q$2,Totalt!$B$1:$AQ$1,0),FALSE),"")</f>
        <v>0</v>
      </c>
      <c r="R179" s="312">
        <f>IFERROR(VLOOKUP($B179,Totalt!$B$1:$AQ$554,MATCH(R$2,Totalt!$B$1:$AQ$1,0),FALSE),"")</f>
        <v>6.8</v>
      </c>
      <c r="S179" s="312">
        <f>IFERROR(VLOOKUP($B179,Totalt!$B$1:$AQ$554,MATCH(S$2,Totalt!$B$1:$AQ$1,0),FALSE),"")</f>
        <v>0</v>
      </c>
      <c r="T179" s="312">
        <f>IFERROR(VLOOKUP($B179,Totalt!$B$1:$AQ$554,MATCH(T$2,Totalt!$B$1:$AQ$1,0),FALSE),"")</f>
        <v>0</v>
      </c>
      <c r="U179" s="312">
        <f>IFERROR(VLOOKUP($B179,Totalt!$B$1:$AQ$554,MATCH(U$2,Totalt!$B$1:$AQ$1,0),FALSE),"")</f>
        <v>0</v>
      </c>
      <c r="V179" s="312">
        <f>IFERROR(VLOOKUP($B179,Totalt!$B$1:$AQ$554,MATCH(V$2,Totalt!$B$1:$AQ$1,0),FALSE),"")</f>
        <v>0</v>
      </c>
      <c r="W179" s="312">
        <f>IFERROR(VLOOKUP($B179,Totalt!$B$1:$AQ$554,MATCH(W$2,Totalt!$B$1:$AQ$1,0),FALSE),"")</f>
        <v>0</v>
      </c>
      <c r="X179" s="312">
        <f>IFERROR(VLOOKUP($B179,Totalt!$B$1:$AQ$554,MATCH(X$2,Totalt!$B$1:$AQ$1,0),FALSE),"")</f>
        <v>0</v>
      </c>
      <c r="Y179" s="312">
        <f>IFERROR(VLOOKUP($B179,Totalt!$B$1:$AQ$554,MATCH(Y$2,Totalt!$B$1:$AQ$1,0),FALSE),"")</f>
        <v>0</v>
      </c>
      <c r="Z179" s="312">
        <f>IFERROR(VLOOKUP($B179,Totalt!$B$1:$AQ$554,MATCH(Z$2,Totalt!$B$1:$AQ$1,0),FALSE),"")</f>
        <v>0.82</v>
      </c>
      <c r="AA179" s="312">
        <f>IFERROR(VLOOKUP($B179,Totalt!$B$1:$AQ$554,MATCH(AA$2,Totalt!$B$1:$AQ$1,0),FALSE),"")</f>
        <v>0</v>
      </c>
      <c r="AB179" s="312">
        <f>IFERROR(VLOOKUP($B179,Totalt!$B$1:$AQ$554,MATCH(AB$2,Totalt!$B$1:$AQ$1,0),FALSE),"")</f>
        <v>0</v>
      </c>
      <c r="AC179" s="312">
        <f>IFERROR(VLOOKUP($B179,Totalt!$B$1:$AQ$554,MATCH(AC$2,Totalt!$B$1:$AQ$1,0),FALSE),"")</f>
        <v>5.18</v>
      </c>
      <c r="AD179" s="312">
        <f>IFERROR(VLOOKUP($B179,Totalt!$B$1:$AQ$554,MATCH(AD$2,Totalt!$B$1:$AQ$1,0),FALSE),"")</f>
        <v>0</v>
      </c>
      <c r="AE179" s="312">
        <f>IFERROR(VLOOKUP($B179,Totalt!$B$1:$AQ$554,MATCH(AE$2,Totalt!$B$1:$AQ$1,0),FALSE),"")</f>
        <v>0</v>
      </c>
      <c r="AF179" s="312">
        <f>IFERROR(VLOOKUP($B179,Totalt!$B$1:$AQ$554,MATCH(AF$2,Totalt!$B$1:$AQ$1,0),FALSE),"")</f>
        <v>1.4561999999999999</v>
      </c>
      <c r="AG179" s="312">
        <f>IFERROR(VLOOKUP($B179,Totalt!$B$1:$AQ$554,MATCH(AG$2,Totalt!$B$1:$AQ$1,0),FALSE),"")</f>
        <v>0</v>
      </c>
      <c r="AI179" s="245">
        <f t="shared" si="15"/>
        <v>54.086199999999998</v>
      </c>
      <c r="AJ179" s="246">
        <f>IF(ISERROR(1/VLOOKUP($B179,Leveranser!$B$1:$S$500,MATCH("såld värme (gwh)",Leveranser!$B$1:$S$1,0),FALSE)),"",VLOOKUP($B179,Leveranser!$B$1:$S$500,MATCH("såld värme (gwh)",Leveranser!$B$1:$S$1,0),FALSE))</f>
        <v>48.54</v>
      </c>
      <c r="AK179" t="str">
        <f>IFERROR(IF(VLOOKUP($B179,Totalt!$B$1:$AQ$554,MATCH(AK$2,Totalt!$B$1:$AQ$1,0),FALSE)="","",VLOOKUP($B179,Totalt!$B$1:$AQ$554,MATCH(AK$2,Totalt!$B$1:$AQ$1,0),FALSE)),"")</f>
        <v/>
      </c>
      <c r="AM179" s="247" t="str">
        <f>IF(B179&lt;&gt;"",IF(VLOOKUP($B179,Totalt!$B$1:$AQ$554,MATCH("Kvalitetsgranskad:",Totalt!$B$1:$AQ$1,0),FALSE)="ja",VLOOKUP($B179,Miljö!$B$1:$AG$479,MATCH(AM$2,Miljö!$B$1:$AK$1,0),FALSE),""),"")</f>
        <v>Nej</v>
      </c>
      <c r="AN179" s="247" t="str">
        <f>IF(AM179="ja",VLOOKUP($B179,Miljö!$B$1:$J$479,MATCH("Typ av ursprungsspecificerad el   (Om inget värde anges används Nordisk residualmix, se inforuta) ()",Miljö!$B$1:$J$1,0),FALSE),IF(AM179="nej","Nordisk residualel",""))</f>
        <v>Nordisk residualel</v>
      </c>
      <c r="AO179" s="247">
        <f>IF(AM179="","",VLOOKUP($B179,Miljö!$B$1:$J$479,MATCH("Fossilandel för ursprungspecificerad el ()",Miljö!$B$1:$J$1,0),FALSE))</f>
        <v>0.48399999999999999</v>
      </c>
      <c r="AP179" s="247">
        <f>IF(AM179="","",IFERROR(VLOOKUP($B179,Miljö!$B$1:$J$479,MATCH("Kärnkraftsandel för ursprungsspecificerad el ()",Miljö!$B$1:$J$1,0),FALSE)/1,0))</f>
        <v>0.35</v>
      </c>
      <c r="AQ179" s="247">
        <f t="shared" si="16"/>
        <v>0.16600000000000004</v>
      </c>
      <c r="AR179" s="52"/>
      <c r="AS179" s="247" t="str">
        <f t="shared" si="12"/>
        <v>Nej</v>
      </c>
      <c r="AT179" s="247" t="str">
        <f>IF(AS179="ja",VLOOKUP($B179,Miljö!$B$1:$O$500,MATCH("Fossil andel i procent (%)",Miljö!$B$1:$O$1,0),FALSE)/100,"")</f>
        <v/>
      </c>
      <c r="AU179" s="52"/>
      <c r="AV179" s="247" t="str">
        <f t="shared" si="13"/>
        <v>Nej</v>
      </c>
      <c r="AW179" s="247" t="str">
        <f>IF(AV179="ja",VLOOKUP($B179,'Egen hetvattenprod'!$B$1:$AO$500,MATCH("Värmekälla till värmepumpar ()",'Egen hetvattenprod'!$B$1:$AO$1,0),FALSE),"")</f>
        <v/>
      </c>
      <c r="AY179" s="244" t="str">
        <f t="shared" si="14"/>
        <v>Ja</v>
      </c>
      <c r="AZ179" s="283">
        <f>IF($AY179="ja",(VLOOKUP($B179,'Egen hetvattenprod'!$B$1:$BX$550,MATCH(AZ$2,'Egen hetvattenprod'!$B$1:$BX$1,0),FALSE)+VLOOKUP($B179,Kraftvärmeprod!$B$1:$BX$550,MATCH(AZ$2,Kraftvärmeprod!$B$1:$BX$1,0),FALSE))/$AC179,"")</f>
        <v>0</v>
      </c>
      <c r="BA179" s="283">
        <f>IF($AY179="ja",(VLOOKUP($B179,'Egen hetvattenprod'!$B$1:$BX$550,MATCH(BA$2,'Egen hetvattenprod'!$B$1:$BX$1,0),FALSE)+VLOOKUP($B179,Kraftvärmeprod!$B$1:$BX$550,MATCH(BA$2,Kraftvärmeprod!$B$1:$BX$1,0),FALSE))/$AC179,"")</f>
        <v>0</v>
      </c>
      <c r="BB179" s="283">
        <f>IF($AY179="ja",(VLOOKUP($B179,'Egen hetvattenprod'!$B$1:$BX$550,MATCH(BB$2,'Egen hetvattenprod'!$B$1:$BX$1,0),FALSE)+VLOOKUP($B179,Kraftvärmeprod!$B$1:$BX$550,MATCH(BB$2,Kraftvärmeprod!$B$1:$BX$1,0),FALSE))/$AC179,"")</f>
        <v>0</v>
      </c>
      <c r="BC179" s="283">
        <f>IF($AY179="ja",(VLOOKUP($B179,'Egen hetvattenprod'!$B$1:$BX$550,MATCH(BC$2,'Egen hetvattenprod'!$B$1:$BX$1,0),FALSE)+VLOOKUP($B179,Kraftvärmeprod!$B$1:$BX$550,MATCH(BC$2,Kraftvärmeprod!$B$1:$BX$1,0),FALSE))/$AC179,"")</f>
        <v>0</v>
      </c>
      <c r="BD179" s="283">
        <f>IF($AY179="ja",(VLOOKUP($B179,'Egen hetvattenprod'!$B$1:$BX$550,MATCH(BD$2,'Egen hetvattenprod'!$B$1:$BX$1,0),FALSE)+VLOOKUP($B179,Kraftvärmeprod!$B$1:$BX$550,MATCH(BD$2,Kraftvärmeprod!$B$1:$BX$1,0),FALSE))/$AC179,"")</f>
        <v>1</v>
      </c>
      <c r="BF179" s="244" t="str">
        <f t="shared" si="17"/>
        <v>Nej</v>
      </c>
      <c r="BG179" s="283" t="str">
        <f>IF($BF179="ja",VLOOKUP($B179,'Egen hetvattenprod'!$B$1:$BX$550,MATCH("Andelen klimatgaser med fossilt ursprung för avfall ()",'Egen hetvattenprod'!$B$1:$BX$1,0),FALSE),"")</f>
        <v/>
      </c>
      <c r="BH179" s="283" t="str">
        <f>IF($BF179="ja",VLOOKUP($B179,Kraftvärmeprod!$B$1:$BX$550,MATCH("Andelen klimatgaser med fossilt ursprung för avfall ()",Kraftvärmeprod!$B$1:$BX$1,0),FALSE),"")</f>
        <v/>
      </c>
      <c r="BI179" s="307" t="str">
        <f>IF($BF179="ja",VLOOKUP($B179,'Egen hetvattenprod'!$B$1:$BX$550,MATCH("Avfall (GWh)",'Egen hetvattenprod'!$B$1:$BX$1,0),FALSE),"")</f>
        <v/>
      </c>
      <c r="BJ179" s="307" t="str">
        <f>IF($BF179="ja",VLOOKUP($B179,'Slutlig allokering kvv'!$B$1:$BX$550,MATCH("Avfall (GWh)",'Slutlig allokering kvv'!$B$1:$BX$1,0),FALSE),"")</f>
        <v/>
      </c>
      <c r="BK179" s="307" t="str">
        <f>IF($BF179="ja",VLOOKUP($B179,'Köpt hetvatten'!$B$1:$BX$550,MATCH("Avfall i köpt hetvatten",'Köpt hetvatten'!$B$1:$BX$1,0),FALSE),"")</f>
        <v/>
      </c>
      <c r="BL179" s="307" t="str">
        <f>IF($BF179="ja",VLOOKUP($B179,'Egen hetvattenprod'!$B$1:$BX$550,MATCH("Värde enligt ovan. (%)",'Egen hetvattenprod'!$B$1:$BX$1,0),FALSE),"")</f>
        <v/>
      </c>
      <c r="BM179" s="307" t="str">
        <f>IF($BF179="ja",VLOOKUP($B179,Kraftvärmeprod!$B$1:$BX$550,MATCH("Värde enligt ovan. (%)",Kraftvärmeprod!$B$1:$BX$1,0),FALSE),"")</f>
        <v/>
      </c>
      <c r="BN179" s="307"/>
      <c r="BO179" s="307"/>
      <c r="BP179" s="307"/>
      <c r="BQ179" s="307" t="str">
        <f>IF($BF179="ja",VLOOKUP($B179,'Egen hetvattenprod'!$B$1:$BX$550,MATCH("Tillförd olja (fossil) vid avfallsförbränning (GWh)",'Egen hetvattenprod'!$B$1:$BX$1,0),FALSE),"")</f>
        <v/>
      </c>
      <c r="BR179" s="307" t="str">
        <f>IF($BF179="ja",VLOOKUP($B179,Kraftvärmeprod!$B$1:$BX$550,MATCH("Tillförd olja (fossil) vid avfallsförbränning (GWh)",Kraftvärmeprod!$B$1:$BX$1,0),FALSE),"")</f>
        <v/>
      </c>
    </row>
    <row r="180" spans="1:70" x14ac:dyDescent="0.25">
      <c r="A180" s="2" t="str">
        <f>'Miljövärden för publ företag'!B182</f>
        <v>Oskarshamn Energi AB</v>
      </c>
      <c r="B180" s="2" t="str">
        <f>'Miljövärden för publ företag'!C182</f>
        <v>Oskarshamn</v>
      </c>
      <c r="C180" s="312">
        <f>IFERROR(VLOOKUP($B180,Totalt!$B$1:$AQ$554,MATCH(C$2,Totalt!$B$1:$AQ$1,0),FALSE),"")</f>
        <v>0</v>
      </c>
      <c r="D180" s="312">
        <f>IFERROR(VLOOKUP($B180,Totalt!$B$1:$AQ$554,MATCH(D$2,Totalt!$B$1:$AQ$1,0),FALSE),"")</f>
        <v>0.7</v>
      </c>
      <c r="E180" s="312">
        <f>IFERROR(VLOOKUP($B180,Totalt!$B$1:$AQ$554,MATCH(E$2,Totalt!$B$1:$AQ$1,0),FALSE),"")</f>
        <v>0</v>
      </c>
      <c r="F180" s="312">
        <f>IFERROR(VLOOKUP($B180,Totalt!$B$1:$AQ$554,MATCH(F$2,Totalt!$B$1:$AQ$1,0),FALSE),"")</f>
        <v>0</v>
      </c>
      <c r="G180" s="312">
        <f>IFERROR(VLOOKUP($B180,Totalt!$B$1:$AQ$554,MATCH(G$2,Totalt!$B$1:$AQ$1,0),FALSE),"")</f>
        <v>0</v>
      </c>
      <c r="H180" s="312">
        <f>IFERROR(VLOOKUP($B180,Totalt!$B$1:$AQ$554,MATCH(H$2,Totalt!$B$1:$AQ$1,0),FALSE),"")</f>
        <v>0</v>
      </c>
      <c r="I180" s="312">
        <f>IFERROR(VLOOKUP($B180,Totalt!$B$1:$AQ$554,MATCH(I$2,Totalt!$B$1:$AQ$1,0),FALSE),"")</f>
        <v>0</v>
      </c>
      <c r="J180" s="312">
        <f>IFERROR(VLOOKUP($B180,Totalt!$B$1:$AQ$554,MATCH(J$2,Totalt!$B$1:$AQ$1,0),FALSE),"")</f>
        <v>0</v>
      </c>
      <c r="K180" s="312">
        <f>IFERROR(VLOOKUP($B180,Totalt!$B$1:$AQ$554,MATCH(K$2,Totalt!$B$1:$AQ$1,0),FALSE),"")</f>
        <v>0</v>
      </c>
      <c r="L180" s="312">
        <f>IFERROR(VLOOKUP($B180,Totalt!$B$1:$AQ$554,MATCH(L$2,Totalt!$B$1:$AQ$1,0),FALSE),"")</f>
        <v>0</v>
      </c>
      <c r="M180" s="312">
        <f>IFERROR(VLOOKUP($B180,Totalt!$B$1:$AQ$554,MATCH(M$2,Totalt!$B$1:$AQ$1,0),FALSE),"")</f>
        <v>64.400000000000006</v>
      </c>
      <c r="N180" s="312">
        <f>IFERROR(VLOOKUP($B180,Totalt!$B$1:$AQ$554,MATCH(N$2,Totalt!$B$1:$AQ$1,0),FALSE),"")</f>
        <v>17.2</v>
      </c>
      <c r="O180" s="312">
        <f>IFERROR(VLOOKUP($B180,Totalt!$B$1:$AQ$554,MATCH(O$2,Totalt!$B$1:$AQ$1,0),FALSE),"")</f>
        <v>13.4</v>
      </c>
      <c r="P180" s="312">
        <f>IFERROR(VLOOKUP($B180,Totalt!$B$1:$AQ$554,MATCH(P$2,Totalt!$B$1:$AQ$1,0),FALSE),"")</f>
        <v>37.6</v>
      </c>
      <c r="Q180" s="312">
        <f>IFERROR(VLOOKUP($B180,Totalt!$B$1:$AQ$554,MATCH(Q$2,Totalt!$B$1:$AQ$1,0),FALSE),"")</f>
        <v>0</v>
      </c>
      <c r="R180" s="312">
        <f>IFERROR(VLOOKUP($B180,Totalt!$B$1:$AQ$554,MATCH(R$2,Totalt!$B$1:$AQ$1,0),FALSE),"")</f>
        <v>9.6</v>
      </c>
      <c r="S180" s="312">
        <f>IFERROR(VLOOKUP($B180,Totalt!$B$1:$AQ$554,MATCH(S$2,Totalt!$B$1:$AQ$1,0),FALSE),"")</f>
        <v>0</v>
      </c>
      <c r="T180" s="312">
        <f>IFERROR(VLOOKUP($B180,Totalt!$B$1:$AQ$554,MATCH(T$2,Totalt!$B$1:$AQ$1,0),FALSE),"")</f>
        <v>0</v>
      </c>
      <c r="U180" s="312">
        <f>IFERROR(VLOOKUP($B180,Totalt!$B$1:$AQ$554,MATCH(U$2,Totalt!$B$1:$AQ$1,0),FALSE),"")</f>
        <v>0</v>
      </c>
      <c r="V180" s="312">
        <f>IFERROR(VLOOKUP($B180,Totalt!$B$1:$AQ$554,MATCH(V$2,Totalt!$B$1:$AQ$1,0),FALSE),"")</f>
        <v>0</v>
      </c>
      <c r="W180" s="312">
        <f>IFERROR(VLOOKUP($B180,Totalt!$B$1:$AQ$554,MATCH(W$2,Totalt!$B$1:$AQ$1,0),FALSE),"")</f>
        <v>8.1</v>
      </c>
      <c r="X180" s="312">
        <f>IFERROR(VLOOKUP($B180,Totalt!$B$1:$AQ$554,MATCH(X$2,Totalt!$B$1:$AQ$1,0),FALSE),"")</f>
        <v>0</v>
      </c>
      <c r="Y180" s="312">
        <f>IFERROR(VLOOKUP($B180,Totalt!$B$1:$AQ$554,MATCH(Y$2,Totalt!$B$1:$AQ$1,0),FALSE),"")</f>
        <v>0</v>
      </c>
      <c r="Z180" s="312">
        <f>IFERROR(VLOOKUP($B180,Totalt!$B$1:$AQ$554,MATCH(Z$2,Totalt!$B$1:$AQ$1,0),FALSE),"")</f>
        <v>0</v>
      </c>
      <c r="AA180" s="312">
        <f>IFERROR(VLOOKUP($B180,Totalt!$B$1:$AQ$554,MATCH(AA$2,Totalt!$B$1:$AQ$1,0),FALSE),"")</f>
        <v>0.6</v>
      </c>
      <c r="AB180" s="312">
        <f>IFERROR(VLOOKUP($B180,Totalt!$B$1:$AQ$554,MATCH(AB$2,Totalt!$B$1:$AQ$1,0),FALSE),"")</f>
        <v>0.8</v>
      </c>
      <c r="AC180" s="312">
        <f>IFERROR(VLOOKUP($B180,Totalt!$B$1:$AQ$554,MATCH(AC$2,Totalt!$B$1:$AQ$1,0),FALSE),"")</f>
        <v>27.9</v>
      </c>
      <c r="AD180" s="312">
        <f>IFERROR(VLOOKUP($B180,Totalt!$B$1:$AQ$554,MATCH(AD$2,Totalt!$B$1:$AQ$1,0),FALSE),"")</f>
        <v>0.3</v>
      </c>
      <c r="AE180" s="312">
        <f>IFERROR(VLOOKUP($B180,Totalt!$B$1:$AQ$554,MATCH(AE$2,Totalt!$B$1:$AQ$1,0),FALSE),"")</f>
        <v>0</v>
      </c>
      <c r="AF180" s="312">
        <f>IFERROR(VLOOKUP($B180,Totalt!$B$1:$AQ$554,MATCH(AF$2,Totalt!$B$1:$AQ$1,0),FALSE),"")</f>
        <v>4.0888999999999998</v>
      </c>
      <c r="AG180" s="312">
        <f>IFERROR(VLOOKUP($B180,Totalt!$B$1:$AQ$554,MATCH(AG$2,Totalt!$B$1:$AQ$1,0),FALSE),"")</f>
        <v>0</v>
      </c>
      <c r="AI180" s="245">
        <f t="shared" si="15"/>
        <v>184.68890000000002</v>
      </c>
      <c r="AJ180" s="246">
        <f>IF(ISERROR(1/VLOOKUP($B180,Leveranser!$B$1:$S$500,MATCH("såld värme (gwh)",Leveranser!$B$1:$S$1,0),FALSE)),"",VLOOKUP($B180,Leveranser!$B$1:$S$500,MATCH("såld värme (gwh)",Leveranser!$B$1:$S$1,0),FALSE))</f>
        <v>142.80000000000001</v>
      </c>
      <c r="AK180" t="str">
        <f>IFERROR(IF(VLOOKUP($B180,Totalt!$B$1:$AQ$554,MATCH(AK$2,Totalt!$B$1:$AQ$1,0),FALSE)="","",VLOOKUP($B180,Totalt!$B$1:$AQ$554,MATCH(AK$2,Totalt!$B$1:$AQ$1,0),FALSE)),"")</f>
        <v/>
      </c>
      <c r="AM180" s="247" t="str">
        <f>IF(B180&lt;&gt;"",IF(VLOOKUP($B180,Totalt!$B$1:$AQ$554,MATCH("Kvalitetsgranskad:",Totalt!$B$1:$AQ$1,0),FALSE)="ja",VLOOKUP($B180,Miljö!$B$1:$AG$479,MATCH(AM$2,Miljö!$B$1:$AK$1,0),FALSE),""),"")</f>
        <v>Ja</v>
      </c>
      <c r="AN180" s="247" t="str">
        <f>IF(AM180="ja",VLOOKUP($B180,Miljö!$B$1:$J$479,MATCH("Typ av ursprungsspecificerad el   (Om inget värde anges används Nordisk residualmix, se inforuta) ()",Miljö!$B$1:$J$1,0),FALSE),IF(AM180="nej","Nordisk residualel",""))</f>
        <v>'Vattenkraft/kärnkraft'</v>
      </c>
      <c r="AO180" s="247">
        <f>IF(AM180="","",VLOOKUP($B180,Miljö!$B$1:$J$479,MATCH("Fossilandel för ursprungspecificerad el ()",Miljö!$B$1:$J$1,0),FALSE))</f>
        <v>0</v>
      </c>
      <c r="AP180" s="247">
        <f>IF(AM180="","",IFERROR(VLOOKUP($B180,Miljö!$B$1:$J$479,MATCH("Kärnkraftsandel för ursprungsspecificerad el ()",Miljö!$B$1:$J$1,0),FALSE)/1,0))</f>
        <v>0.5</v>
      </c>
      <c r="AQ180" s="247">
        <f t="shared" si="16"/>
        <v>0.5</v>
      </c>
      <c r="AR180" s="52"/>
      <c r="AS180" s="247" t="str">
        <f t="shared" si="12"/>
        <v>Nej</v>
      </c>
      <c r="AT180" s="247" t="str">
        <f>IF(AS180="ja",VLOOKUP($B180,Miljö!$B$1:$O$500,MATCH("Fossil andel i procent (%)",Miljö!$B$1:$O$1,0),FALSE)/100,"")</f>
        <v/>
      </c>
      <c r="AU180" s="52"/>
      <c r="AV180" s="247" t="str">
        <f t="shared" si="13"/>
        <v>Ja</v>
      </c>
      <c r="AW180" s="247" t="str">
        <f>IF(AV180="ja",VLOOKUP($B180,'Egen hetvattenprod'!$B$1:$AO$500,MATCH("Värmekälla till värmepumpar ()",'Egen hetvattenprod'!$B$1:$AO$1,0),FALSE),"")</f>
        <v>Renat avloppsvatten</v>
      </c>
      <c r="AY180" s="244" t="str">
        <f t="shared" si="14"/>
        <v>Ja</v>
      </c>
      <c r="AZ180" s="283">
        <f>IF($AY180="ja",(VLOOKUP($B180,'Egen hetvattenprod'!$B$1:$BX$550,MATCH(AZ$2,'Egen hetvattenprod'!$B$1:$BX$1,0),FALSE)+VLOOKUP($B180,Kraftvärmeprod!$B$1:$BX$550,MATCH(AZ$2,Kraftvärmeprod!$B$1:$BX$1,0),FALSE))/$AC180,"")</f>
        <v>1</v>
      </c>
      <c r="BA180" s="283">
        <f>IF($AY180="ja",(VLOOKUP($B180,'Egen hetvattenprod'!$B$1:$BX$550,MATCH(BA$2,'Egen hetvattenprod'!$B$1:$BX$1,0),FALSE)+VLOOKUP($B180,Kraftvärmeprod!$B$1:$BX$550,MATCH(BA$2,Kraftvärmeprod!$B$1:$BX$1,0),FALSE))/$AC180,"")</f>
        <v>0</v>
      </c>
      <c r="BB180" s="283">
        <f>IF($AY180="ja",(VLOOKUP($B180,'Egen hetvattenprod'!$B$1:$BX$550,MATCH(BB$2,'Egen hetvattenprod'!$B$1:$BX$1,0),FALSE)+VLOOKUP($B180,Kraftvärmeprod!$B$1:$BX$550,MATCH(BB$2,Kraftvärmeprod!$B$1:$BX$1,0),FALSE))/$AC180,"")</f>
        <v>0</v>
      </c>
      <c r="BC180" s="283">
        <f>IF($AY180="ja",(VLOOKUP($B180,'Egen hetvattenprod'!$B$1:$BX$550,MATCH(BC$2,'Egen hetvattenprod'!$B$1:$BX$1,0),FALSE)+VLOOKUP($B180,Kraftvärmeprod!$B$1:$BX$550,MATCH(BC$2,Kraftvärmeprod!$B$1:$BX$1,0),FALSE))/$AC180,"")</f>
        <v>0</v>
      </c>
      <c r="BD180" s="283">
        <f>IF($AY180="ja",(VLOOKUP($B180,'Egen hetvattenprod'!$B$1:$BX$550,MATCH(BD$2,'Egen hetvattenprod'!$B$1:$BX$1,0),FALSE)+VLOOKUP($B180,Kraftvärmeprod!$B$1:$BX$550,MATCH(BD$2,Kraftvärmeprod!$B$1:$BX$1,0),FALSE))/$AC180,"")</f>
        <v>0</v>
      </c>
      <c r="BF180" s="244" t="str">
        <f t="shared" si="17"/>
        <v>Nej</v>
      </c>
      <c r="BG180" s="283" t="str">
        <f>IF($BF180="ja",VLOOKUP($B180,'Egen hetvattenprod'!$B$1:$BX$550,MATCH("Andelen klimatgaser med fossilt ursprung för avfall ()",'Egen hetvattenprod'!$B$1:$BX$1,0),FALSE),"")</f>
        <v/>
      </c>
      <c r="BH180" s="283" t="str">
        <f>IF($BF180="ja",VLOOKUP($B180,Kraftvärmeprod!$B$1:$BX$550,MATCH("Andelen klimatgaser med fossilt ursprung för avfall ()",Kraftvärmeprod!$B$1:$BX$1,0),FALSE),"")</f>
        <v/>
      </c>
      <c r="BI180" s="307" t="str">
        <f>IF($BF180="ja",VLOOKUP($B180,'Egen hetvattenprod'!$B$1:$BX$550,MATCH("Avfall (GWh)",'Egen hetvattenprod'!$B$1:$BX$1,0),FALSE),"")</f>
        <v/>
      </c>
      <c r="BJ180" s="307" t="str">
        <f>IF($BF180="ja",VLOOKUP($B180,'Slutlig allokering kvv'!$B$1:$BX$550,MATCH("Avfall (GWh)",'Slutlig allokering kvv'!$B$1:$BX$1,0),FALSE),"")</f>
        <v/>
      </c>
      <c r="BK180" s="307" t="str">
        <f>IF($BF180="ja",VLOOKUP($B180,'Köpt hetvatten'!$B$1:$BX$550,MATCH("Avfall i köpt hetvatten",'Köpt hetvatten'!$B$1:$BX$1,0),FALSE),"")</f>
        <v/>
      </c>
      <c r="BL180" s="307" t="str">
        <f>IF($BF180="ja",VLOOKUP($B180,'Egen hetvattenprod'!$B$1:$BX$550,MATCH("Värde enligt ovan. (%)",'Egen hetvattenprod'!$B$1:$BX$1,0),FALSE),"")</f>
        <v/>
      </c>
      <c r="BM180" s="307" t="str">
        <f>IF($BF180="ja",VLOOKUP($B180,Kraftvärmeprod!$B$1:$BX$550,MATCH("Värde enligt ovan. (%)",Kraftvärmeprod!$B$1:$BX$1,0),FALSE),"")</f>
        <v/>
      </c>
      <c r="BN180" s="307"/>
      <c r="BO180" s="307"/>
      <c r="BP180" s="307"/>
      <c r="BQ180" s="307" t="str">
        <f>IF($BF180="ja",VLOOKUP($B180,'Egen hetvattenprod'!$B$1:$BX$550,MATCH("Tillförd olja (fossil) vid avfallsförbränning (GWh)",'Egen hetvattenprod'!$B$1:$BX$1,0),FALSE),"")</f>
        <v/>
      </c>
      <c r="BR180" s="307" t="str">
        <f>IF($BF180="ja",VLOOKUP($B180,Kraftvärmeprod!$B$1:$BX$550,MATCH("Tillförd olja (fossil) vid avfallsförbränning (GWh)",Kraftvärmeprod!$B$1:$BX$1,0),FALSE),"")</f>
        <v/>
      </c>
    </row>
    <row r="181" spans="1:70" x14ac:dyDescent="0.25">
      <c r="A181" s="2" t="str">
        <f>'Miljövärden för publ företag'!B183</f>
        <v>Oxelö Energi AB</v>
      </c>
      <c r="B181" s="2" t="str">
        <f>'Miljövärden för publ företag'!C183</f>
        <v>Oxelösund</v>
      </c>
      <c r="C181" s="312">
        <f>IFERROR(VLOOKUP($B181,Totalt!$B$1:$AQ$554,MATCH(C$2,Totalt!$B$1:$AQ$1,0),FALSE),"")</f>
        <v>0</v>
      </c>
      <c r="D181" s="312">
        <f>IFERROR(VLOOKUP($B181,Totalt!$B$1:$AQ$554,MATCH(D$2,Totalt!$B$1:$AQ$1,0),FALSE),"")</f>
        <v>0.54</v>
      </c>
      <c r="E181" s="312">
        <f>IFERROR(VLOOKUP($B181,Totalt!$B$1:$AQ$554,MATCH(E$2,Totalt!$B$1:$AQ$1,0),FALSE),"")</f>
        <v>0</v>
      </c>
      <c r="F181" s="312">
        <f>IFERROR(VLOOKUP($B181,Totalt!$B$1:$AQ$554,MATCH(F$2,Totalt!$B$1:$AQ$1,0),FALSE),"")</f>
        <v>0</v>
      </c>
      <c r="G181" s="312">
        <f>IFERROR(VLOOKUP($B181,Totalt!$B$1:$AQ$554,MATCH(G$2,Totalt!$B$1:$AQ$1,0),FALSE),"")</f>
        <v>0</v>
      </c>
      <c r="H181" s="312">
        <f>IFERROR(VLOOKUP($B181,Totalt!$B$1:$AQ$554,MATCH(H$2,Totalt!$B$1:$AQ$1,0),FALSE),"")</f>
        <v>0</v>
      </c>
      <c r="I181" s="312">
        <f>IFERROR(VLOOKUP($B181,Totalt!$B$1:$AQ$554,MATCH(I$2,Totalt!$B$1:$AQ$1,0),FALSE),"")</f>
        <v>0</v>
      </c>
      <c r="J181" s="312">
        <f>IFERROR(VLOOKUP($B181,Totalt!$B$1:$AQ$554,MATCH(J$2,Totalt!$B$1:$AQ$1,0),FALSE),"")</f>
        <v>0</v>
      </c>
      <c r="K181" s="312">
        <f>IFERROR(VLOOKUP($B181,Totalt!$B$1:$AQ$554,MATCH(K$2,Totalt!$B$1:$AQ$1,0),FALSE),"")</f>
        <v>0</v>
      </c>
      <c r="L181" s="312">
        <f>IFERROR(VLOOKUP($B181,Totalt!$B$1:$AQ$554,MATCH(L$2,Totalt!$B$1:$AQ$1,0),FALSE),"")</f>
        <v>0</v>
      </c>
      <c r="M181" s="312">
        <f>IFERROR(VLOOKUP($B181,Totalt!$B$1:$AQ$554,MATCH(M$2,Totalt!$B$1:$AQ$1,0),FALSE),"")</f>
        <v>0</v>
      </c>
      <c r="N181" s="312">
        <f>IFERROR(VLOOKUP($B181,Totalt!$B$1:$AQ$554,MATCH(N$2,Totalt!$B$1:$AQ$1,0),FALSE),"")</f>
        <v>0</v>
      </c>
      <c r="O181" s="312">
        <f>IFERROR(VLOOKUP($B181,Totalt!$B$1:$AQ$554,MATCH(O$2,Totalt!$B$1:$AQ$1,0),FALSE),"")</f>
        <v>0</v>
      </c>
      <c r="P181" s="312">
        <f>IFERROR(VLOOKUP($B181,Totalt!$B$1:$AQ$554,MATCH(P$2,Totalt!$B$1:$AQ$1,0),FALSE),"")</f>
        <v>0</v>
      </c>
      <c r="Q181" s="312">
        <f>IFERROR(VLOOKUP($B181,Totalt!$B$1:$AQ$554,MATCH(Q$2,Totalt!$B$1:$AQ$1,0),FALSE),"")</f>
        <v>0</v>
      </c>
      <c r="R181" s="312">
        <f>IFERROR(VLOOKUP($B181,Totalt!$B$1:$AQ$554,MATCH(R$2,Totalt!$B$1:$AQ$1,0),FALSE),"")</f>
        <v>0</v>
      </c>
      <c r="S181" s="312">
        <f>IFERROR(VLOOKUP($B181,Totalt!$B$1:$AQ$554,MATCH(S$2,Totalt!$B$1:$AQ$1,0),FALSE),"")</f>
        <v>0</v>
      </c>
      <c r="T181" s="312">
        <f>IFERROR(VLOOKUP($B181,Totalt!$B$1:$AQ$554,MATCH(T$2,Totalt!$B$1:$AQ$1,0),FALSE),"")</f>
        <v>0</v>
      </c>
      <c r="U181" s="312">
        <f>IFERROR(VLOOKUP($B181,Totalt!$B$1:$AQ$554,MATCH(U$2,Totalt!$B$1:$AQ$1,0),FALSE),"")</f>
        <v>0</v>
      </c>
      <c r="V181" s="312">
        <f>IFERROR(VLOOKUP($B181,Totalt!$B$1:$AQ$554,MATCH(V$2,Totalt!$B$1:$AQ$1,0),FALSE),"")</f>
        <v>0</v>
      </c>
      <c r="W181" s="312">
        <f>IFERROR(VLOOKUP($B181,Totalt!$B$1:$AQ$554,MATCH(W$2,Totalt!$B$1:$AQ$1,0),FALSE),"")</f>
        <v>0</v>
      </c>
      <c r="X181" s="312">
        <f>IFERROR(VLOOKUP($B181,Totalt!$B$1:$AQ$554,MATCH(X$2,Totalt!$B$1:$AQ$1,0),FALSE),"")</f>
        <v>0</v>
      </c>
      <c r="Y181" s="312">
        <f>IFERROR(VLOOKUP($B181,Totalt!$B$1:$AQ$554,MATCH(Y$2,Totalt!$B$1:$AQ$1,0),FALSE),"")</f>
        <v>0</v>
      </c>
      <c r="Z181" s="312">
        <f>IFERROR(VLOOKUP($B181,Totalt!$B$1:$AQ$554,MATCH(Z$2,Totalt!$B$1:$AQ$1,0),FALSE),"")</f>
        <v>0</v>
      </c>
      <c r="AA181" s="312">
        <f>IFERROR(VLOOKUP($B181,Totalt!$B$1:$AQ$554,MATCH(AA$2,Totalt!$B$1:$AQ$1,0),FALSE),"")</f>
        <v>0</v>
      </c>
      <c r="AB181" s="312">
        <f>IFERROR(VLOOKUP($B181,Totalt!$B$1:$AQ$554,MATCH(AB$2,Totalt!$B$1:$AQ$1,0),FALSE),"")</f>
        <v>0</v>
      </c>
      <c r="AC181" s="312">
        <f>IFERROR(VLOOKUP($B181,Totalt!$B$1:$AQ$554,MATCH(AC$2,Totalt!$B$1:$AQ$1,0),FALSE),"")</f>
        <v>0</v>
      </c>
      <c r="AD181" s="312">
        <f>IFERROR(VLOOKUP($B181,Totalt!$B$1:$AQ$554,MATCH(AD$2,Totalt!$B$1:$AQ$1,0),FALSE),"")</f>
        <v>98.5</v>
      </c>
      <c r="AE181" s="312">
        <f>IFERROR(VLOOKUP($B181,Totalt!$B$1:$AQ$554,MATCH(AE$2,Totalt!$B$1:$AQ$1,0),FALSE),"")</f>
        <v>0</v>
      </c>
      <c r="AF181" s="312">
        <f>IFERROR(VLOOKUP($B181,Totalt!$B$1:$AQ$554,MATCH(AF$2,Totalt!$B$1:$AQ$1,0),FALSE),"")</f>
        <v>2.472</v>
      </c>
      <c r="AG181" s="312">
        <f>IFERROR(VLOOKUP($B181,Totalt!$B$1:$AQ$554,MATCH(AG$2,Totalt!$B$1:$AQ$1,0),FALSE),"")</f>
        <v>0</v>
      </c>
      <c r="AI181" s="245">
        <f t="shared" si="15"/>
        <v>101.512</v>
      </c>
      <c r="AJ181" s="246">
        <f>IF(ISERROR(1/VLOOKUP($B181,Leveranser!$B$1:$S$500,MATCH("såld värme (gwh)",Leveranser!$B$1:$S$1,0),FALSE)),"",VLOOKUP($B181,Leveranser!$B$1:$S$500,MATCH("såld värme (gwh)",Leveranser!$B$1:$S$1,0),FALSE))</f>
        <v>82.4</v>
      </c>
      <c r="AK181" t="str">
        <f>IFERROR(IF(VLOOKUP($B181,Totalt!$B$1:$AQ$554,MATCH(AK$2,Totalt!$B$1:$AQ$1,0),FALSE)="","",VLOOKUP($B181,Totalt!$B$1:$AQ$554,MATCH(AK$2,Totalt!$B$1:$AQ$1,0),FALSE)),"")</f>
        <v/>
      </c>
      <c r="AM181" s="247" t="str">
        <f>IF(B181&lt;&gt;"",IF(VLOOKUP($B181,Totalt!$B$1:$AQ$554,MATCH("Kvalitetsgranskad:",Totalt!$B$1:$AQ$1,0),FALSE)="ja",VLOOKUP($B181,Miljö!$B$1:$AG$479,MATCH(AM$2,Miljö!$B$1:$AK$1,0),FALSE),""),"")</f>
        <v>Nej</v>
      </c>
      <c r="AN181" s="247" t="str">
        <f>IF(AM181="ja",VLOOKUP($B181,Miljö!$B$1:$J$479,MATCH("Typ av ursprungsspecificerad el   (Om inget värde anges används Nordisk residualmix, se inforuta) ()",Miljö!$B$1:$J$1,0),FALSE),IF(AM181="nej","Nordisk residualel",""))</f>
        <v>Nordisk residualel</v>
      </c>
      <c r="AO181" s="247">
        <f>IF(AM181="","",VLOOKUP($B181,Miljö!$B$1:$J$479,MATCH("Fossilandel för ursprungspecificerad el ()",Miljö!$B$1:$J$1,0),FALSE))</f>
        <v>0.48399999999999999</v>
      </c>
      <c r="AP181" s="247">
        <f>IF(AM181="","",IFERROR(VLOOKUP($B181,Miljö!$B$1:$J$479,MATCH("Kärnkraftsandel för ursprungsspecificerad el ()",Miljö!$B$1:$J$1,0),FALSE)/1,0))</f>
        <v>0.35</v>
      </c>
      <c r="AQ181" s="247">
        <f t="shared" si="16"/>
        <v>0.16600000000000004</v>
      </c>
      <c r="AR181" s="52"/>
      <c r="AS181" s="247" t="str">
        <f t="shared" si="12"/>
        <v>Nej</v>
      </c>
      <c r="AT181" s="247" t="str">
        <f>IF(AS181="ja",VLOOKUP($B181,Miljö!$B$1:$O$500,MATCH("Fossil andel i procent (%)",Miljö!$B$1:$O$1,0),FALSE)/100,"")</f>
        <v/>
      </c>
      <c r="AU181" s="52"/>
      <c r="AV181" s="247" t="str">
        <f t="shared" si="13"/>
        <v>Nej</v>
      </c>
      <c r="AW181" s="247" t="str">
        <f>IF(AV181="ja",VLOOKUP($B181,'Egen hetvattenprod'!$B$1:$AO$500,MATCH("Värmekälla till värmepumpar ()",'Egen hetvattenprod'!$B$1:$AO$1,0),FALSE),"")</f>
        <v/>
      </c>
      <c r="AY181" s="244" t="str">
        <f t="shared" si="14"/>
        <v>Nej</v>
      </c>
      <c r="AZ181" s="283" t="str">
        <f>IF($AY181="ja",(VLOOKUP($B181,'Egen hetvattenprod'!$B$1:$BX$550,MATCH(AZ$2,'Egen hetvattenprod'!$B$1:$BX$1,0),FALSE)+VLOOKUP($B181,Kraftvärmeprod!$B$1:$BX$550,MATCH(AZ$2,Kraftvärmeprod!$B$1:$BX$1,0),FALSE))/$AC181,"")</f>
        <v/>
      </c>
      <c r="BA181" s="283" t="str">
        <f>IF($AY181="ja",(VLOOKUP($B181,'Egen hetvattenprod'!$B$1:$BX$550,MATCH(BA$2,'Egen hetvattenprod'!$B$1:$BX$1,0),FALSE)+VLOOKUP($B181,Kraftvärmeprod!$B$1:$BX$550,MATCH(BA$2,Kraftvärmeprod!$B$1:$BX$1,0),FALSE))/$AC181,"")</f>
        <v/>
      </c>
      <c r="BB181" s="283" t="str">
        <f>IF($AY181="ja",(VLOOKUP($B181,'Egen hetvattenprod'!$B$1:$BX$550,MATCH(BB$2,'Egen hetvattenprod'!$B$1:$BX$1,0),FALSE)+VLOOKUP($B181,Kraftvärmeprod!$B$1:$BX$550,MATCH(BB$2,Kraftvärmeprod!$B$1:$BX$1,0),FALSE))/$AC181,"")</f>
        <v/>
      </c>
      <c r="BC181" s="283" t="str">
        <f>IF($AY181="ja",(VLOOKUP($B181,'Egen hetvattenprod'!$B$1:$BX$550,MATCH(BC$2,'Egen hetvattenprod'!$B$1:$BX$1,0),FALSE)+VLOOKUP($B181,Kraftvärmeprod!$B$1:$BX$550,MATCH(BC$2,Kraftvärmeprod!$B$1:$BX$1,0),FALSE))/$AC181,"")</f>
        <v/>
      </c>
      <c r="BD181" s="283" t="str">
        <f>IF($AY181="ja",(VLOOKUP($B181,'Egen hetvattenprod'!$B$1:$BX$550,MATCH(BD$2,'Egen hetvattenprod'!$B$1:$BX$1,0),FALSE)+VLOOKUP($B181,Kraftvärmeprod!$B$1:$BX$550,MATCH(BD$2,Kraftvärmeprod!$B$1:$BX$1,0),FALSE))/$AC181,"")</f>
        <v/>
      </c>
      <c r="BF181" s="244" t="str">
        <f t="shared" si="17"/>
        <v>Nej</v>
      </c>
      <c r="BG181" s="283" t="str">
        <f>IF($BF181="ja",VLOOKUP($B181,'Egen hetvattenprod'!$B$1:$BX$550,MATCH("Andelen klimatgaser med fossilt ursprung för avfall ()",'Egen hetvattenprod'!$B$1:$BX$1,0),FALSE),"")</f>
        <v/>
      </c>
      <c r="BH181" s="283" t="str">
        <f>IF($BF181="ja",VLOOKUP($B181,Kraftvärmeprod!$B$1:$BX$550,MATCH("Andelen klimatgaser med fossilt ursprung för avfall ()",Kraftvärmeprod!$B$1:$BX$1,0),FALSE),"")</f>
        <v/>
      </c>
      <c r="BI181" s="307" t="str">
        <f>IF($BF181="ja",VLOOKUP($B181,'Egen hetvattenprod'!$B$1:$BX$550,MATCH("Avfall (GWh)",'Egen hetvattenprod'!$B$1:$BX$1,0),FALSE),"")</f>
        <v/>
      </c>
      <c r="BJ181" s="307" t="str">
        <f>IF($BF181="ja",VLOOKUP($B181,'Slutlig allokering kvv'!$B$1:$BX$550,MATCH("Avfall (GWh)",'Slutlig allokering kvv'!$B$1:$BX$1,0),FALSE),"")</f>
        <v/>
      </c>
      <c r="BK181" s="307" t="str">
        <f>IF($BF181="ja",VLOOKUP($B181,'Köpt hetvatten'!$B$1:$BX$550,MATCH("Avfall i köpt hetvatten",'Köpt hetvatten'!$B$1:$BX$1,0),FALSE),"")</f>
        <v/>
      </c>
      <c r="BL181" s="307" t="str">
        <f>IF($BF181="ja",VLOOKUP($B181,'Egen hetvattenprod'!$B$1:$BX$550,MATCH("Värde enligt ovan. (%)",'Egen hetvattenprod'!$B$1:$BX$1,0),FALSE),"")</f>
        <v/>
      </c>
      <c r="BM181" s="307" t="str">
        <f>IF($BF181="ja",VLOOKUP($B181,Kraftvärmeprod!$B$1:$BX$550,MATCH("Värde enligt ovan. (%)",Kraftvärmeprod!$B$1:$BX$1,0),FALSE),"")</f>
        <v/>
      </c>
      <c r="BN181" s="307"/>
      <c r="BO181" s="307"/>
      <c r="BP181" s="307"/>
      <c r="BQ181" s="307" t="str">
        <f>IF($BF181="ja",VLOOKUP($B181,'Egen hetvattenprod'!$B$1:$BX$550,MATCH("Tillförd olja (fossil) vid avfallsförbränning (GWh)",'Egen hetvattenprod'!$B$1:$BX$1,0),FALSE),"")</f>
        <v/>
      </c>
      <c r="BR181" s="307" t="str">
        <f>IF($BF181="ja",VLOOKUP($B181,Kraftvärmeprod!$B$1:$BX$550,MATCH("Tillförd olja (fossil) vid avfallsförbränning (GWh)",Kraftvärmeprod!$B$1:$BX$1,0),FALSE),"")</f>
        <v/>
      </c>
    </row>
    <row r="182" spans="1:70" x14ac:dyDescent="0.25">
      <c r="A182" s="2" t="str">
        <f>'Miljövärden för publ företag'!B184</f>
        <v>Perstorps Fjärrvärme AB</v>
      </c>
      <c r="B182" s="2" t="str">
        <f>'Miljövärden för publ företag'!C184</f>
        <v>Perstorp</v>
      </c>
      <c r="C182" s="312">
        <f>IFERROR(VLOOKUP($B182,Totalt!$B$1:$AQ$554,MATCH(C$2,Totalt!$B$1:$AQ$1,0),FALSE),"")</f>
        <v>0</v>
      </c>
      <c r="D182" s="312">
        <f>IFERROR(VLOOKUP($B182,Totalt!$B$1:$AQ$554,MATCH(D$2,Totalt!$B$1:$AQ$1,0),FALSE),"")</f>
        <v>0.01</v>
      </c>
      <c r="E182" s="312">
        <f>IFERROR(VLOOKUP($B182,Totalt!$B$1:$AQ$554,MATCH(E$2,Totalt!$B$1:$AQ$1,0),FALSE),"")</f>
        <v>0</v>
      </c>
      <c r="F182" s="312">
        <f>IFERROR(VLOOKUP($B182,Totalt!$B$1:$AQ$554,MATCH(F$2,Totalt!$B$1:$AQ$1,0),FALSE),"")</f>
        <v>0</v>
      </c>
      <c r="G182" s="312">
        <f>IFERROR(VLOOKUP($B182,Totalt!$B$1:$AQ$554,MATCH(G$2,Totalt!$B$1:$AQ$1,0),FALSE),"")</f>
        <v>0</v>
      </c>
      <c r="H182" s="312">
        <f>IFERROR(VLOOKUP($B182,Totalt!$B$1:$AQ$554,MATCH(H$2,Totalt!$B$1:$AQ$1,0),FALSE),"")</f>
        <v>0</v>
      </c>
      <c r="I182" s="312">
        <f>IFERROR(VLOOKUP($B182,Totalt!$B$1:$AQ$554,MATCH(I$2,Totalt!$B$1:$AQ$1,0),FALSE),"")</f>
        <v>0</v>
      </c>
      <c r="J182" s="312">
        <f>IFERROR(VLOOKUP($B182,Totalt!$B$1:$AQ$554,MATCH(J$2,Totalt!$B$1:$AQ$1,0),FALSE),"")</f>
        <v>0</v>
      </c>
      <c r="K182" s="312">
        <f>IFERROR(VLOOKUP($B182,Totalt!$B$1:$AQ$554,MATCH(K$2,Totalt!$B$1:$AQ$1,0),FALSE),"")</f>
        <v>0</v>
      </c>
      <c r="L182" s="312">
        <f>IFERROR(VLOOKUP($B182,Totalt!$B$1:$AQ$554,MATCH(L$2,Totalt!$B$1:$AQ$1,0),FALSE),"")</f>
        <v>0</v>
      </c>
      <c r="M182" s="312">
        <f>IFERROR(VLOOKUP($B182,Totalt!$B$1:$AQ$554,MATCH(M$2,Totalt!$B$1:$AQ$1,0),FALSE),"")</f>
        <v>14.954000000000001</v>
      </c>
      <c r="N182" s="312">
        <f>IFERROR(VLOOKUP($B182,Totalt!$B$1:$AQ$554,MATCH(N$2,Totalt!$B$1:$AQ$1,0),FALSE),"")</f>
        <v>1.411</v>
      </c>
      <c r="O182" s="312">
        <f>IFERROR(VLOOKUP($B182,Totalt!$B$1:$AQ$554,MATCH(O$2,Totalt!$B$1:$AQ$1,0),FALSE),"")</f>
        <v>4.2300000000000004</v>
      </c>
      <c r="P182" s="312">
        <f>IFERROR(VLOOKUP($B182,Totalt!$B$1:$AQ$554,MATCH(P$2,Totalt!$B$1:$AQ$1,0),FALSE),"")</f>
        <v>11.161</v>
      </c>
      <c r="Q182" s="312">
        <f>IFERROR(VLOOKUP($B182,Totalt!$B$1:$AQ$554,MATCH(Q$2,Totalt!$B$1:$AQ$1,0),FALSE),"")</f>
        <v>6.6340000000000003</v>
      </c>
      <c r="R182" s="312">
        <f>IFERROR(VLOOKUP($B182,Totalt!$B$1:$AQ$554,MATCH(R$2,Totalt!$B$1:$AQ$1,0),FALSE),"")</f>
        <v>0</v>
      </c>
      <c r="S182" s="312">
        <f>IFERROR(VLOOKUP($B182,Totalt!$B$1:$AQ$554,MATCH(S$2,Totalt!$B$1:$AQ$1,0),FALSE),"")</f>
        <v>0</v>
      </c>
      <c r="T182" s="312">
        <f>IFERROR(VLOOKUP($B182,Totalt!$B$1:$AQ$554,MATCH(T$2,Totalt!$B$1:$AQ$1,0),FALSE),"")</f>
        <v>0</v>
      </c>
      <c r="U182" s="312">
        <f>IFERROR(VLOOKUP($B182,Totalt!$B$1:$AQ$554,MATCH(U$2,Totalt!$B$1:$AQ$1,0),FALSE),"")</f>
        <v>0</v>
      </c>
      <c r="V182" s="312">
        <f>IFERROR(VLOOKUP($B182,Totalt!$B$1:$AQ$554,MATCH(V$2,Totalt!$B$1:$AQ$1,0),FALSE),"")</f>
        <v>0</v>
      </c>
      <c r="W182" s="312">
        <f>IFERROR(VLOOKUP($B182,Totalt!$B$1:$AQ$554,MATCH(W$2,Totalt!$B$1:$AQ$1,0),FALSE),"")</f>
        <v>0</v>
      </c>
      <c r="X182" s="312">
        <f>IFERROR(VLOOKUP($B182,Totalt!$B$1:$AQ$554,MATCH(X$2,Totalt!$B$1:$AQ$1,0),FALSE),"")</f>
        <v>0</v>
      </c>
      <c r="Y182" s="312">
        <f>IFERROR(VLOOKUP($B182,Totalt!$B$1:$AQ$554,MATCH(Y$2,Totalt!$B$1:$AQ$1,0),FALSE),"")</f>
        <v>0</v>
      </c>
      <c r="Z182" s="312">
        <f>IFERROR(VLOOKUP($B182,Totalt!$B$1:$AQ$554,MATCH(Z$2,Totalt!$B$1:$AQ$1,0),FALSE),"")</f>
        <v>0</v>
      </c>
      <c r="AA182" s="312">
        <f>IFERROR(VLOOKUP($B182,Totalt!$B$1:$AQ$554,MATCH(AA$2,Totalt!$B$1:$AQ$1,0),FALSE),"")</f>
        <v>0</v>
      </c>
      <c r="AB182" s="312">
        <f>IFERROR(VLOOKUP($B182,Totalt!$B$1:$AQ$554,MATCH(AB$2,Totalt!$B$1:$AQ$1,0),FALSE),"")</f>
        <v>0</v>
      </c>
      <c r="AC182" s="312">
        <f>IFERROR(VLOOKUP($B182,Totalt!$B$1:$AQ$554,MATCH(AC$2,Totalt!$B$1:$AQ$1,0),FALSE),"")</f>
        <v>8.16</v>
      </c>
      <c r="AD182" s="312">
        <f>IFERROR(VLOOKUP($B182,Totalt!$B$1:$AQ$554,MATCH(AD$2,Totalt!$B$1:$AQ$1,0),FALSE),"")</f>
        <v>11.010999999999999</v>
      </c>
      <c r="AE182" s="312">
        <f>IFERROR(VLOOKUP($B182,Totalt!$B$1:$AQ$554,MATCH(AE$2,Totalt!$B$1:$AQ$1,0),FALSE),"")</f>
        <v>0</v>
      </c>
      <c r="AF182" s="312">
        <f>IFERROR(VLOOKUP($B182,Totalt!$B$1:$AQ$554,MATCH(AF$2,Totalt!$B$1:$AQ$1,0),FALSE),"")</f>
        <v>0.999</v>
      </c>
      <c r="AG182" s="312">
        <f>IFERROR(VLOOKUP($B182,Totalt!$B$1:$AQ$554,MATCH(AG$2,Totalt!$B$1:$AQ$1,0),FALSE),"")</f>
        <v>0</v>
      </c>
      <c r="AI182" s="245">
        <f t="shared" si="15"/>
        <v>58.57</v>
      </c>
      <c r="AJ182" s="246">
        <f>IF(ISERROR(1/VLOOKUP($B182,Leveranser!$B$1:$S$500,MATCH("såld värme (gwh)",Leveranser!$B$1:$S$1,0),FALSE)),"",VLOOKUP($B182,Leveranser!$B$1:$S$500,MATCH("såld värme (gwh)",Leveranser!$B$1:$S$1,0),FALSE))</f>
        <v>46</v>
      </c>
      <c r="AK182" t="str">
        <f>IFERROR(IF(VLOOKUP($B182,Totalt!$B$1:$AQ$554,MATCH(AK$2,Totalt!$B$1:$AQ$1,0),FALSE)="","",VLOOKUP($B182,Totalt!$B$1:$AQ$554,MATCH(AK$2,Totalt!$B$1:$AQ$1,0),FALSE)),"")</f>
        <v/>
      </c>
      <c r="AM182" s="247" t="str">
        <f>IF(B182&lt;&gt;"",IF(VLOOKUP($B182,Totalt!$B$1:$AQ$554,MATCH("Kvalitetsgranskad:",Totalt!$B$1:$AQ$1,0),FALSE)="ja",VLOOKUP($B182,Miljö!$B$1:$AG$479,MATCH(AM$2,Miljö!$B$1:$AK$1,0),FALSE),""),"")</f>
        <v>Ja</v>
      </c>
      <c r="AN182" s="247" t="str">
        <f>IF(AM182="ja",VLOOKUP($B182,Miljö!$B$1:$J$479,MATCH("Typ av ursprungsspecificerad el   (Om inget värde anges används Nordisk residualmix, se inforuta) ()",Miljö!$B$1:$J$1,0),FALSE),IF(AM182="nej","Nordisk residualel",""))</f>
        <v>'Vindkraft'</v>
      </c>
      <c r="AO182" s="247">
        <f>IF(AM182="","",VLOOKUP($B182,Miljö!$B$1:$J$479,MATCH("Fossilandel för ursprungspecificerad el ()",Miljö!$B$1:$J$1,0),FALSE))</f>
        <v>0</v>
      </c>
      <c r="AP182" s="247">
        <f>IF(AM182="","",IFERROR(VLOOKUP($B182,Miljö!$B$1:$J$479,MATCH("Kärnkraftsandel för ursprungsspecificerad el ()",Miljö!$B$1:$J$1,0),FALSE)/1,0))</f>
        <v>0</v>
      </c>
      <c r="AQ182" s="247">
        <f t="shared" si="16"/>
        <v>1</v>
      </c>
      <c r="AR182" s="52"/>
      <c r="AS182" s="247" t="str">
        <f t="shared" si="12"/>
        <v>Nej</v>
      </c>
      <c r="AT182" s="247" t="str">
        <f>IF(AS182="ja",VLOOKUP($B182,Miljö!$B$1:$O$500,MATCH("Fossil andel i procent (%)",Miljö!$B$1:$O$1,0),FALSE)/100,"")</f>
        <v/>
      </c>
      <c r="AU182" s="52"/>
      <c r="AV182" s="247" t="str">
        <f t="shared" si="13"/>
        <v>Nej</v>
      </c>
      <c r="AW182" s="247" t="str">
        <f>IF(AV182="ja",VLOOKUP($B182,'Egen hetvattenprod'!$B$1:$AO$500,MATCH("Värmekälla till värmepumpar ()",'Egen hetvattenprod'!$B$1:$AO$1,0),FALSE),"")</f>
        <v/>
      </c>
      <c r="AY182" s="244" t="str">
        <f t="shared" si="14"/>
        <v>Ja</v>
      </c>
      <c r="AZ182" s="283">
        <f>IF($AY182="ja",(VLOOKUP($B182,'Egen hetvattenprod'!$B$1:$BX$550,MATCH(AZ$2,'Egen hetvattenprod'!$B$1:$BX$1,0),FALSE)+VLOOKUP($B182,Kraftvärmeprod!$B$1:$BX$550,MATCH(AZ$2,Kraftvärmeprod!$B$1:$BX$1,0),FALSE))/$AC182,"")</f>
        <v>1</v>
      </c>
      <c r="BA182" s="283">
        <f>IF($AY182="ja",(VLOOKUP($B182,'Egen hetvattenprod'!$B$1:$BX$550,MATCH(BA$2,'Egen hetvattenprod'!$B$1:$BX$1,0),FALSE)+VLOOKUP($B182,Kraftvärmeprod!$B$1:$BX$550,MATCH(BA$2,Kraftvärmeprod!$B$1:$BX$1,0),FALSE))/$AC182,"")</f>
        <v>0</v>
      </c>
      <c r="BB182" s="283">
        <f>IF($AY182="ja",(VLOOKUP($B182,'Egen hetvattenprod'!$B$1:$BX$550,MATCH(BB$2,'Egen hetvattenprod'!$B$1:$BX$1,0),FALSE)+VLOOKUP($B182,Kraftvärmeprod!$B$1:$BX$550,MATCH(BB$2,Kraftvärmeprod!$B$1:$BX$1,0),FALSE))/$AC182,"")</f>
        <v>0</v>
      </c>
      <c r="BC182" s="283">
        <f>IF($AY182="ja",(VLOOKUP($B182,'Egen hetvattenprod'!$B$1:$BX$550,MATCH(BC$2,'Egen hetvattenprod'!$B$1:$BX$1,0),FALSE)+VLOOKUP($B182,Kraftvärmeprod!$B$1:$BX$550,MATCH(BC$2,Kraftvärmeprod!$B$1:$BX$1,0),FALSE))/$AC182,"")</f>
        <v>0</v>
      </c>
      <c r="BD182" s="283">
        <f>IF($AY182="ja",(VLOOKUP($B182,'Egen hetvattenprod'!$B$1:$BX$550,MATCH(BD$2,'Egen hetvattenprod'!$B$1:$BX$1,0),FALSE)+VLOOKUP($B182,Kraftvärmeprod!$B$1:$BX$550,MATCH(BD$2,Kraftvärmeprod!$B$1:$BX$1,0),FALSE))/$AC182,"")</f>
        <v>0</v>
      </c>
      <c r="BF182" s="244" t="str">
        <f t="shared" si="17"/>
        <v>Nej</v>
      </c>
      <c r="BG182" s="283" t="str">
        <f>IF($BF182="ja",VLOOKUP($B182,'Egen hetvattenprod'!$B$1:$BX$550,MATCH("Andelen klimatgaser med fossilt ursprung för avfall ()",'Egen hetvattenprod'!$B$1:$BX$1,0),FALSE),"")</f>
        <v/>
      </c>
      <c r="BH182" s="283" t="str">
        <f>IF($BF182="ja",VLOOKUP($B182,Kraftvärmeprod!$B$1:$BX$550,MATCH("Andelen klimatgaser med fossilt ursprung för avfall ()",Kraftvärmeprod!$B$1:$BX$1,0),FALSE),"")</f>
        <v/>
      </c>
      <c r="BI182" s="307" t="str">
        <f>IF($BF182="ja",VLOOKUP($B182,'Egen hetvattenprod'!$B$1:$BX$550,MATCH("Avfall (GWh)",'Egen hetvattenprod'!$B$1:$BX$1,0),FALSE),"")</f>
        <v/>
      </c>
      <c r="BJ182" s="307" t="str">
        <f>IF($BF182="ja",VLOOKUP($B182,'Slutlig allokering kvv'!$B$1:$BX$550,MATCH("Avfall (GWh)",'Slutlig allokering kvv'!$B$1:$BX$1,0),FALSE),"")</f>
        <v/>
      </c>
      <c r="BK182" s="307" t="str">
        <f>IF($BF182="ja",VLOOKUP($B182,'Köpt hetvatten'!$B$1:$BX$550,MATCH("Avfall i köpt hetvatten",'Köpt hetvatten'!$B$1:$BX$1,0),FALSE),"")</f>
        <v/>
      </c>
      <c r="BL182" s="307" t="str">
        <f>IF($BF182="ja",VLOOKUP($B182,'Egen hetvattenprod'!$B$1:$BX$550,MATCH("Värde enligt ovan. (%)",'Egen hetvattenprod'!$B$1:$BX$1,0),FALSE),"")</f>
        <v/>
      </c>
      <c r="BM182" s="307" t="str">
        <f>IF($BF182="ja",VLOOKUP($B182,Kraftvärmeprod!$B$1:$BX$550,MATCH("Värde enligt ovan. (%)",Kraftvärmeprod!$B$1:$BX$1,0),FALSE),"")</f>
        <v/>
      </c>
      <c r="BN182" s="307"/>
      <c r="BO182" s="307"/>
      <c r="BP182" s="307"/>
      <c r="BQ182" s="307" t="str">
        <f>IF($BF182="ja",VLOOKUP($B182,'Egen hetvattenprod'!$B$1:$BX$550,MATCH("Tillförd olja (fossil) vid avfallsförbränning (GWh)",'Egen hetvattenprod'!$B$1:$BX$1,0),FALSE),"")</f>
        <v/>
      </c>
      <c r="BR182" s="307" t="str">
        <f>IF($BF182="ja",VLOOKUP($B182,Kraftvärmeprod!$B$1:$BX$550,MATCH("Tillförd olja (fossil) vid avfallsförbränning (GWh)",Kraftvärmeprod!$B$1:$BX$1,0),FALSE),"")</f>
        <v/>
      </c>
    </row>
    <row r="183" spans="1:70" x14ac:dyDescent="0.25">
      <c r="A183" s="2" t="str">
        <f>'Miljövärden för publ företag'!B185</f>
        <v>PiteEnergi AB</v>
      </c>
      <c r="B183" s="2" t="str">
        <f>'Miljövärden för publ företag'!C185</f>
        <v>Norrfjärden</v>
      </c>
      <c r="C183" s="312">
        <f>IFERROR(VLOOKUP($B183,Totalt!$B$1:$AQ$554,MATCH(C$2,Totalt!$B$1:$AQ$1,0),FALSE),"")</f>
        <v>0</v>
      </c>
      <c r="D183" s="312">
        <f>IFERROR(VLOOKUP($B183,Totalt!$B$1:$AQ$554,MATCH(D$2,Totalt!$B$1:$AQ$1,0),FALSE),"")</f>
        <v>4.7699999999999999E-3</v>
      </c>
      <c r="E183" s="312">
        <f>IFERROR(VLOOKUP($B183,Totalt!$B$1:$AQ$554,MATCH(E$2,Totalt!$B$1:$AQ$1,0),FALSE),"")</f>
        <v>0</v>
      </c>
      <c r="F183" s="312">
        <f>IFERROR(VLOOKUP($B183,Totalt!$B$1:$AQ$554,MATCH(F$2,Totalt!$B$1:$AQ$1,0),FALSE),"")</f>
        <v>0</v>
      </c>
      <c r="G183" s="312">
        <f>IFERROR(VLOOKUP($B183,Totalt!$B$1:$AQ$554,MATCH(G$2,Totalt!$B$1:$AQ$1,0),FALSE),"")</f>
        <v>0</v>
      </c>
      <c r="H183" s="312">
        <f>IFERROR(VLOOKUP($B183,Totalt!$B$1:$AQ$554,MATCH(H$2,Totalt!$B$1:$AQ$1,0),FALSE),"")</f>
        <v>0</v>
      </c>
      <c r="I183" s="312">
        <f>IFERROR(VLOOKUP($B183,Totalt!$B$1:$AQ$554,MATCH(I$2,Totalt!$B$1:$AQ$1,0),FALSE),"")</f>
        <v>0</v>
      </c>
      <c r="J183" s="312">
        <f>IFERROR(VLOOKUP($B183,Totalt!$B$1:$AQ$554,MATCH(J$2,Totalt!$B$1:$AQ$1,0),FALSE),"")</f>
        <v>0</v>
      </c>
      <c r="K183" s="312">
        <f>IFERROR(VLOOKUP($B183,Totalt!$B$1:$AQ$554,MATCH(K$2,Totalt!$B$1:$AQ$1,0),FALSE),"")</f>
        <v>0</v>
      </c>
      <c r="L183" s="312">
        <f>IFERROR(VLOOKUP($B183,Totalt!$B$1:$AQ$554,MATCH(L$2,Totalt!$B$1:$AQ$1,0),FALSE),"")</f>
        <v>0</v>
      </c>
      <c r="M183" s="312">
        <f>IFERROR(VLOOKUP($B183,Totalt!$B$1:$AQ$554,MATCH(M$2,Totalt!$B$1:$AQ$1,0),FALSE),"")</f>
        <v>0</v>
      </c>
      <c r="N183" s="312">
        <f>IFERROR(VLOOKUP($B183,Totalt!$B$1:$AQ$554,MATCH(N$2,Totalt!$B$1:$AQ$1,0),FALSE),"")</f>
        <v>0</v>
      </c>
      <c r="O183" s="312">
        <f>IFERROR(VLOOKUP($B183,Totalt!$B$1:$AQ$554,MATCH(O$2,Totalt!$B$1:$AQ$1,0),FALSE),"")</f>
        <v>0</v>
      </c>
      <c r="P183" s="312">
        <f>IFERROR(VLOOKUP($B183,Totalt!$B$1:$AQ$554,MATCH(P$2,Totalt!$B$1:$AQ$1,0),FALSE),"")</f>
        <v>0</v>
      </c>
      <c r="Q183" s="312">
        <f>IFERROR(VLOOKUP($B183,Totalt!$B$1:$AQ$554,MATCH(Q$2,Totalt!$B$1:$AQ$1,0),FALSE),"")</f>
        <v>0</v>
      </c>
      <c r="R183" s="312">
        <f>IFERROR(VLOOKUP($B183,Totalt!$B$1:$AQ$554,MATCH(R$2,Totalt!$B$1:$AQ$1,0),FALSE),"")</f>
        <v>7.3949999999999996</v>
      </c>
      <c r="S183" s="312">
        <f>IFERROR(VLOOKUP($B183,Totalt!$B$1:$AQ$554,MATCH(S$2,Totalt!$B$1:$AQ$1,0),FALSE),"")</f>
        <v>0</v>
      </c>
      <c r="T183" s="312">
        <f>IFERROR(VLOOKUP($B183,Totalt!$B$1:$AQ$554,MATCH(T$2,Totalt!$B$1:$AQ$1,0),FALSE),"")</f>
        <v>0</v>
      </c>
      <c r="U183" s="312">
        <f>IFERROR(VLOOKUP($B183,Totalt!$B$1:$AQ$554,MATCH(U$2,Totalt!$B$1:$AQ$1,0),FALSE),"")</f>
        <v>0</v>
      </c>
      <c r="V183" s="312">
        <f>IFERROR(VLOOKUP($B183,Totalt!$B$1:$AQ$554,MATCH(V$2,Totalt!$B$1:$AQ$1,0),FALSE),"")</f>
        <v>0</v>
      </c>
      <c r="W183" s="312">
        <f>IFERROR(VLOOKUP($B183,Totalt!$B$1:$AQ$554,MATCH(W$2,Totalt!$B$1:$AQ$1,0),FALSE),"")</f>
        <v>0</v>
      </c>
      <c r="X183" s="312">
        <f>IFERROR(VLOOKUP($B183,Totalt!$B$1:$AQ$554,MATCH(X$2,Totalt!$B$1:$AQ$1,0),FALSE),"")</f>
        <v>0</v>
      </c>
      <c r="Y183" s="312">
        <f>IFERROR(VLOOKUP($B183,Totalt!$B$1:$AQ$554,MATCH(Y$2,Totalt!$B$1:$AQ$1,0),FALSE),"")</f>
        <v>0</v>
      </c>
      <c r="Z183" s="312">
        <f>IFERROR(VLOOKUP($B183,Totalt!$B$1:$AQ$554,MATCH(Z$2,Totalt!$B$1:$AQ$1,0),FALSE),"")</f>
        <v>7.4999999999999997E-2</v>
      </c>
      <c r="AA183" s="312">
        <f>IFERROR(VLOOKUP($B183,Totalt!$B$1:$AQ$554,MATCH(AA$2,Totalt!$B$1:$AQ$1,0),FALSE),"")</f>
        <v>0</v>
      </c>
      <c r="AB183" s="312">
        <f>IFERROR(VLOOKUP($B183,Totalt!$B$1:$AQ$554,MATCH(AB$2,Totalt!$B$1:$AQ$1,0),FALSE),"")</f>
        <v>0</v>
      </c>
      <c r="AC183" s="312">
        <f>IFERROR(VLOOKUP($B183,Totalt!$B$1:$AQ$554,MATCH(AC$2,Totalt!$B$1:$AQ$1,0),FALSE),"")</f>
        <v>0</v>
      </c>
      <c r="AD183" s="312">
        <f>IFERROR(VLOOKUP($B183,Totalt!$B$1:$AQ$554,MATCH(AD$2,Totalt!$B$1:$AQ$1,0),FALSE),"")</f>
        <v>0</v>
      </c>
      <c r="AE183" s="312">
        <f>IFERROR(VLOOKUP($B183,Totalt!$B$1:$AQ$554,MATCH(AE$2,Totalt!$B$1:$AQ$1,0),FALSE),"")</f>
        <v>0</v>
      </c>
      <c r="AF183" s="312">
        <f>IFERROR(VLOOKUP($B183,Totalt!$B$1:$AQ$554,MATCH(AF$2,Totalt!$B$1:$AQ$1,0),FALSE),"")</f>
        <v>0.6</v>
      </c>
      <c r="AG183" s="312">
        <f>IFERROR(VLOOKUP($B183,Totalt!$B$1:$AQ$554,MATCH(AG$2,Totalt!$B$1:$AQ$1,0),FALSE),"")</f>
        <v>0</v>
      </c>
      <c r="AI183" s="245">
        <f t="shared" si="15"/>
        <v>8.0747699999999991</v>
      </c>
      <c r="AJ183" s="246">
        <f>IF(ISERROR(1/VLOOKUP($B183,Leveranser!$B$1:$S$500,MATCH("såld värme (gwh)",Leveranser!$B$1:$S$1,0),FALSE)),"",VLOOKUP($B183,Leveranser!$B$1:$S$500,MATCH("såld värme (gwh)",Leveranser!$B$1:$S$1,0),FALSE))</f>
        <v>6.0140000000000002</v>
      </c>
      <c r="AK183" t="str">
        <f>IFERROR(IF(VLOOKUP($B183,Totalt!$B$1:$AQ$554,MATCH(AK$2,Totalt!$B$1:$AQ$1,0),FALSE)="","",VLOOKUP($B183,Totalt!$B$1:$AQ$554,MATCH(AK$2,Totalt!$B$1:$AQ$1,0),FALSE)),"")</f>
        <v/>
      </c>
      <c r="AM183" s="247" t="str">
        <f>IF(B183&lt;&gt;"",IF(VLOOKUP($B183,Totalt!$B$1:$AQ$554,MATCH("Kvalitetsgranskad:",Totalt!$B$1:$AQ$1,0),FALSE)="ja",VLOOKUP($B183,Miljö!$B$1:$AG$479,MATCH(AM$2,Miljö!$B$1:$AK$1,0),FALSE),""),"")</f>
        <v>Ja</v>
      </c>
      <c r="AN183" s="247" t="str">
        <f>IF(AM183="ja",VLOOKUP($B183,Miljö!$B$1:$J$479,MATCH("Typ av ursprungsspecificerad el   (Om inget värde anges används Nordisk residualmix, se inforuta) ()",Miljö!$B$1:$J$1,0),FALSE),IF(AM183="nej","Nordisk residualel",""))</f>
        <v>'100% förnybart'</v>
      </c>
      <c r="AO183" s="247">
        <f>IF(AM183="","",VLOOKUP($B183,Miljö!$B$1:$J$479,MATCH("Fossilandel för ursprungspecificerad el ()",Miljö!$B$1:$J$1,0),FALSE))</f>
        <v>0</v>
      </c>
      <c r="AP183" s="247">
        <f>IF(AM183="","",IFERROR(VLOOKUP($B183,Miljö!$B$1:$J$479,MATCH("Kärnkraftsandel för ursprungsspecificerad el ()",Miljö!$B$1:$J$1,0),FALSE)/1,0))</f>
        <v>0</v>
      </c>
      <c r="AQ183" s="247">
        <f t="shared" si="16"/>
        <v>1</v>
      </c>
      <c r="AR183" s="52"/>
      <c r="AS183" s="247" t="str">
        <f t="shared" si="12"/>
        <v>Nej</v>
      </c>
      <c r="AT183" s="247" t="str">
        <f>IF(AS183="ja",VLOOKUP($B183,Miljö!$B$1:$O$500,MATCH("Fossil andel i procent (%)",Miljö!$B$1:$O$1,0),FALSE)/100,"")</f>
        <v/>
      </c>
      <c r="AU183" s="52"/>
      <c r="AV183" s="247" t="str">
        <f t="shared" si="13"/>
        <v>Nej</v>
      </c>
      <c r="AW183" s="247" t="str">
        <f>IF(AV183="ja",VLOOKUP($B183,'Egen hetvattenprod'!$B$1:$AO$500,MATCH("Värmekälla till värmepumpar ()",'Egen hetvattenprod'!$B$1:$AO$1,0),FALSE),"")</f>
        <v/>
      </c>
      <c r="AY183" s="244" t="str">
        <f t="shared" si="14"/>
        <v>Nej</v>
      </c>
      <c r="AZ183" s="283" t="str">
        <f>IF($AY183="ja",(VLOOKUP($B183,'Egen hetvattenprod'!$B$1:$BX$550,MATCH(AZ$2,'Egen hetvattenprod'!$B$1:$BX$1,0),FALSE)+VLOOKUP($B183,Kraftvärmeprod!$B$1:$BX$550,MATCH(AZ$2,Kraftvärmeprod!$B$1:$BX$1,0),FALSE))/$AC183,"")</f>
        <v/>
      </c>
      <c r="BA183" s="283" t="str">
        <f>IF($AY183="ja",(VLOOKUP($B183,'Egen hetvattenprod'!$B$1:$BX$550,MATCH(BA$2,'Egen hetvattenprod'!$B$1:$BX$1,0),FALSE)+VLOOKUP($B183,Kraftvärmeprod!$B$1:$BX$550,MATCH(BA$2,Kraftvärmeprod!$B$1:$BX$1,0),FALSE))/$AC183,"")</f>
        <v/>
      </c>
      <c r="BB183" s="283" t="str">
        <f>IF($AY183="ja",(VLOOKUP($B183,'Egen hetvattenprod'!$B$1:$BX$550,MATCH(BB$2,'Egen hetvattenprod'!$B$1:$BX$1,0),FALSE)+VLOOKUP($B183,Kraftvärmeprod!$B$1:$BX$550,MATCH(BB$2,Kraftvärmeprod!$B$1:$BX$1,0),FALSE))/$AC183,"")</f>
        <v/>
      </c>
      <c r="BC183" s="283" t="str">
        <f>IF($AY183="ja",(VLOOKUP($B183,'Egen hetvattenprod'!$B$1:$BX$550,MATCH(BC$2,'Egen hetvattenprod'!$B$1:$BX$1,0),FALSE)+VLOOKUP($B183,Kraftvärmeprod!$B$1:$BX$550,MATCH(BC$2,Kraftvärmeprod!$B$1:$BX$1,0),FALSE))/$AC183,"")</f>
        <v/>
      </c>
      <c r="BD183" s="283" t="str">
        <f>IF($AY183="ja",(VLOOKUP($B183,'Egen hetvattenprod'!$B$1:$BX$550,MATCH(BD$2,'Egen hetvattenprod'!$B$1:$BX$1,0),FALSE)+VLOOKUP($B183,Kraftvärmeprod!$B$1:$BX$550,MATCH(BD$2,Kraftvärmeprod!$B$1:$BX$1,0),FALSE))/$AC183,"")</f>
        <v/>
      </c>
      <c r="BF183" s="244" t="str">
        <f t="shared" si="17"/>
        <v>Nej</v>
      </c>
      <c r="BG183" s="283" t="str">
        <f>IF($BF183="ja",VLOOKUP($B183,'Egen hetvattenprod'!$B$1:$BX$550,MATCH("Andelen klimatgaser med fossilt ursprung för avfall ()",'Egen hetvattenprod'!$B$1:$BX$1,0),FALSE),"")</f>
        <v/>
      </c>
      <c r="BH183" s="283" t="str">
        <f>IF($BF183="ja",VLOOKUP($B183,Kraftvärmeprod!$B$1:$BX$550,MATCH("Andelen klimatgaser med fossilt ursprung för avfall ()",Kraftvärmeprod!$B$1:$BX$1,0),FALSE),"")</f>
        <v/>
      </c>
      <c r="BI183" s="307" t="str">
        <f>IF($BF183="ja",VLOOKUP($B183,'Egen hetvattenprod'!$B$1:$BX$550,MATCH("Avfall (GWh)",'Egen hetvattenprod'!$B$1:$BX$1,0),FALSE),"")</f>
        <v/>
      </c>
      <c r="BJ183" s="307" t="str">
        <f>IF($BF183="ja",VLOOKUP($B183,'Slutlig allokering kvv'!$B$1:$BX$550,MATCH("Avfall (GWh)",'Slutlig allokering kvv'!$B$1:$BX$1,0),FALSE),"")</f>
        <v/>
      </c>
      <c r="BK183" s="307" t="str">
        <f>IF($BF183="ja",VLOOKUP($B183,'Köpt hetvatten'!$B$1:$BX$550,MATCH("Avfall i köpt hetvatten",'Köpt hetvatten'!$B$1:$BX$1,0),FALSE),"")</f>
        <v/>
      </c>
      <c r="BL183" s="307" t="str">
        <f>IF($BF183="ja",VLOOKUP($B183,'Egen hetvattenprod'!$B$1:$BX$550,MATCH("Värde enligt ovan. (%)",'Egen hetvattenprod'!$B$1:$BX$1,0),FALSE),"")</f>
        <v/>
      </c>
      <c r="BM183" s="307" t="str">
        <f>IF($BF183="ja",VLOOKUP($B183,Kraftvärmeprod!$B$1:$BX$550,MATCH("Värde enligt ovan. (%)",Kraftvärmeprod!$B$1:$BX$1,0),FALSE),"")</f>
        <v/>
      </c>
      <c r="BN183" s="307"/>
      <c r="BO183" s="307"/>
      <c r="BP183" s="307"/>
      <c r="BQ183" s="307" t="str">
        <f>IF($BF183="ja",VLOOKUP($B183,'Egen hetvattenprod'!$B$1:$BX$550,MATCH("Tillförd olja (fossil) vid avfallsförbränning (GWh)",'Egen hetvattenprod'!$B$1:$BX$1,0),FALSE),"")</f>
        <v/>
      </c>
      <c r="BR183" s="307" t="str">
        <f>IF($BF183="ja",VLOOKUP($B183,Kraftvärmeprod!$B$1:$BX$550,MATCH("Tillförd olja (fossil) vid avfallsförbränning (GWh)",Kraftvärmeprod!$B$1:$BX$1,0),FALSE),"")</f>
        <v/>
      </c>
    </row>
    <row r="184" spans="1:70" x14ac:dyDescent="0.25">
      <c r="A184" s="2" t="str">
        <f>'Miljövärden för publ företag'!B186</f>
        <v>PiteEnergi AB</v>
      </c>
      <c r="B184" s="2" t="str">
        <f>'Miljövärden för publ företag'!C186</f>
        <v>Piteå</v>
      </c>
      <c r="C184" s="312">
        <f>IFERROR(VLOOKUP($B184,Totalt!$B$1:$AQ$554,MATCH(C$2,Totalt!$B$1:$AQ$1,0),FALSE),"")</f>
        <v>0</v>
      </c>
      <c r="D184" s="312">
        <f>IFERROR(VLOOKUP($B184,Totalt!$B$1:$AQ$554,MATCH(D$2,Totalt!$B$1:$AQ$1,0),FALSE),"")</f>
        <v>0.28799999999999998</v>
      </c>
      <c r="E184" s="312">
        <f>IFERROR(VLOOKUP($B184,Totalt!$B$1:$AQ$554,MATCH(E$2,Totalt!$B$1:$AQ$1,0),FALSE),"")</f>
        <v>0</v>
      </c>
      <c r="F184" s="312">
        <f>IFERROR(VLOOKUP($B184,Totalt!$B$1:$AQ$554,MATCH(F$2,Totalt!$B$1:$AQ$1,0),FALSE),"")</f>
        <v>0</v>
      </c>
      <c r="G184" s="312">
        <f>IFERROR(VLOOKUP($B184,Totalt!$B$1:$AQ$554,MATCH(G$2,Totalt!$B$1:$AQ$1,0),FALSE),"")</f>
        <v>0</v>
      </c>
      <c r="H184" s="312">
        <f>IFERROR(VLOOKUP($B184,Totalt!$B$1:$AQ$554,MATCH(H$2,Totalt!$B$1:$AQ$1,0),FALSE),"")</f>
        <v>3.0139999999999998</v>
      </c>
      <c r="I184" s="312">
        <f>IFERROR(VLOOKUP($B184,Totalt!$B$1:$AQ$554,MATCH(I$2,Totalt!$B$1:$AQ$1,0),FALSE),"")</f>
        <v>0</v>
      </c>
      <c r="J184" s="312">
        <f>IFERROR(VLOOKUP($B184,Totalt!$B$1:$AQ$554,MATCH(J$2,Totalt!$B$1:$AQ$1,0),FALSE),"")</f>
        <v>0</v>
      </c>
      <c r="K184" s="312">
        <f>IFERROR(VLOOKUP($B184,Totalt!$B$1:$AQ$554,MATCH(K$2,Totalt!$B$1:$AQ$1,0),FALSE),"")</f>
        <v>0</v>
      </c>
      <c r="L184" s="312">
        <f>IFERROR(VLOOKUP($B184,Totalt!$B$1:$AQ$554,MATCH(L$2,Totalt!$B$1:$AQ$1,0),FALSE),"")</f>
        <v>0</v>
      </c>
      <c r="M184" s="312">
        <f>IFERROR(VLOOKUP($B184,Totalt!$B$1:$AQ$554,MATCH(M$2,Totalt!$B$1:$AQ$1,0),FALSE),"")</f>
        <v>0</v>
      </c>
      <c r="N184" s="312">
        <f>IFERROR(VLOOKUP($B184,Totalt!$B$1:$AQ$554,MATCH(N$2,Totalt!$B$1:$AQ$1,0),FALSE),"")</f>
        <v>0</v>
      </c>
      <c r="O184" s="312">
        <f>IFERROR(VLOOKUP($B184,Totalt!$B$1:$AQ$554,MATCH(O$2,Totalt!$B$1:$AQ$1,0),FALSE),"")</f>
        <v>0</v>
      </c>
      <c r="P184" s="312">
        <f>IFERROR(VLOOKUP($B184,Totalt!$B$1:$AQ$554,MATCH(P$2,Totalt!$B$1:$AQ$1,0),FALSE),"")</f>
        <v>0</v>
      </c>
      <c r="Q184" s="312">
        <f>IFERROR(VLOOKUP($B184,Totalt!$B$1:$AQ$554,MATCH(Q$2,Totalt!$B$1:$AQ$1,0),FALSE),"")</f>
        <v>0</v>
      </c>
      <c r="R184" s="312">
        <f>IFERROR(VLOOKUP($B184,Totalt!$B$1:$AQ$554,MATCH(R$2,Totalt!$B$1:$AQ$1,0),FALSE),"")</f>
        <v>0</v>
      </c>
      <c r="S184" s="312">
        <f>IFERROR(VLOOKUP($B184,Totalt!$B$1:$AQ$554,MATCH(S$2,Totalt!$B$1:$AQ$1,0),FALSE),"")</f>
        <v>0</v>
      </c>
      <c r="T184" s="312">
        <f>IFERROR(VLOOKUP($B184,Totalt!$B$1:$AQ$554,MATCH(T$2,Totalt!$B$1:$AQ$1,0),FALSE),"")</f>
        <v>0</v>
      </c>
      <c r="U184" s="312">
        <f>IFERROR(VLOOKUP($B184,Totalt!$B$1:$AQ$554,MATCH(U$2,Totalt!$B$1:$AQ$1,0),FALSE),"")</f>
        <v>0</v>
      </c>
      <c r="V184" s="312">
        <f>IFERROR(VLOOKUP($B184,Totalt!$B$1:$AQ$554,MATCH(V$2,Totalt!$B$1:$AQ$1,0),FALSE),"")</f>
        <v>0</v>
      </c>
      <c r="W184" s="312">
        <f>IFERROR(VLOOKUP($B184,Totalt!$B$1:$AQ$554,MATCH(W$2,Totalt!$B$1:$AQ$1,0),FALSE),"")</f>
        <v>0</v>
      </c>
      <c r="X184" s="312">
        <f>IFERROR(VLOOKUP($B184,Totalt!$B$1:$AQ$554,MATCH(X$2,Totalt!$B$1:$AQ$1,0),FALSE),"")</f>
        <v>0</v>
      </c>
      <c r="Y184" s="312">
        <f>IFERROR(VLOOKUP($B184,Totalt!$B$1:$AQ$554,MATCH(Y$2,Totalt!$B$1:$AQ$1,0),FALSE),"")</f>
        <v>0</v>
      </c>
      <c r="Z184" s="312">
        <f>IFERROR(VLOOKUP($B184,Totalt!$B$1:$AQ$554,MATCH(Z$2,Totalt!$B$1:$AQ$1,0),FALSE),"")</f>
        <v>0</v>
      </c>
      <c r="AA184" s="312">
        <f>IFERROR(VLOOKUP($B184,Totalt!$B$1:$AQ$554,MATCH(AA$2,Totalt!$B$1:$AQ$1,0),FALSE),"")</f>
        <v>0</v>
      </c>
      <c r="AB184" s="312">
        <f>IFERROR(VLOOKUP($B184,Totalt!$B$1:$AQ$554,MATCH(AB$2,Totalt!$B$1:$AQ$1,0),FALSE),"")</f>
        <v>0</v>
      </c>
      <c r="AC184" s="312">
        <f>IFERROR(VLOOKUP($B184,Totalt!$B$1:$AQ$554,MATCH(AC$2,Totalt!$B$1:$AQ$1,0),FALSE),"")</f>
        <v>0</v>
      </c>
      <c r="AD184" s="312">
        <f>IFERROR(VLOOKUP($B184,Totalt!$B$1:$AQ$554,MATCH(AD$2,Totalt!$B$1:$AQ$1,0),FALSE),"")</f>
        <v>285.02600000000001</v>
      </c>
      <c r="AE184" s="312">
        <f>IFERROR(VLOOKUP($B184,Totalt!$B$1:$AQ$554,MATCH(AE$2,Totalt!$B$1:$AQ$1,0),FALSE),"")</f>
        <v>0</v>
      </c>
      <c r="AF184" s="312">
        <f>IFERROR(VLOOKUP($B184,Totalt!$B$1:$AQ$554,MATCH(AF$2,Totalt!$B$1:$AQ$1,0),FALSE),"")</f>
        <v>2</v>
      </c>
      <c r="AG184" s="312">
        <f>IFERROR(VLOOKUP($B184,Totalt!$B$1:$AQ$554,MATCH(AG$2,Totalt!$B$1:$AQ$1,0),FALSE),"")</f>
        <v>0</v>
      </c>
      <c r="AI184" s="245">
        <f t="shared" si="15"/>
        <v>290.32800000000003</v>
      </c>
      <c r="AJ184" s="246">
        <f>IF(ISERROR(1/VLOOKUP($B184,Leveranser!$B$1:$S$500,MATCH("såld värme (gwh)",Leveranser!$B$1:$S$1,0),FALSE)),"",VLOOKUP($B184,Leveranser!$B$1:$S$500,MATCH("såld värme (gwh)",Leveranser!$B$1:$S$1,0),FALSE))</f>
        <v>241</v>
      </c>
      <c r="AK184" t="str">
        <f>IFERROR(IF(VLOOKUP($B184,Totalt!$B$1:$AQ$554,MATCH(AK$2,Totalt!$B$1:$AQ$1,0),FALSE)="","",VLOOKUP($B184,Totalt!$B$1:$AQ$554,MATCH(AK$2,Totalt!$B$1:$AQ$1,0),FALSE)),"")</f>
        <v/>
      </c>
      <c r="AM184" s="247" t="str">
        <f>IF(B184&lt;&gt;"",IF(VLOOKUP($B184,Totalt!$B$1:$AQ$554,MATCH("Kvalitetsgranskad:",Totalt!$B$1:$AQ$1,0),FALSE)="ja",VLOOKUP($B184,Miljö!$B$1:$AG$479,MATCH(AM$2,Miljö!$B$1:$AK$1,0),FALSE),""),"")</f>
        <v>Ja</v>
      </c>
      <c r="AN184" s="247" t="str">
        <f>IF(AM184="ja",VLOOKUP($B184,Miljö!$B$1:$J$479,MATCH("Typ av ursprungsspecificerad el   (Om inget värde anges används Nordisk residualmix, se inforuta) ()",Miljö!$B$1:$J$1,0),FALSE),IF(AM184="nej","Nordisk residualel",""))</f>
        <v>'100% förnybar'</v>
      </c>
      <c r="AO184" s="247">
        <f>IF(AM184="","",VLOOKUP($B184,Miljö!$B$1:$J$479,MATCH("Fossilandel för ursprungspecificerad el ()",Miljö!$B$1:$J$1,0),FALSE))</f>
        <v>0</v>
      </c>
      <c r="AP184" s="247">
        <f>IF(AM184="","",IFERROR(VLOOKUP($B184,Miljö!$B$1:$J$479,MATCH("Kärnkraftsandel för ursprungsspecificerad el ()",Miljö!$B$1:$J$1,0),FALSE)/1,0))</f>
        <v>0</v>
      </c>
      <c r="AQ184" s="247">
        <f t="shared" si="16"/>
        <v>1</v>
      </c>
      <c r="AR184" s="52"/>
      <c r="AS184" s="247" t="str">
        <f t="shared" si="12"/>
        <v>Nej</v>
      </c>
      <c r="AT184" s="247" t="str">
        <f>IF(AS184="ja",VLOOKUP($B184,Miljö!$B$1:$O$500,MATCH("Fossil andel i procent (%)",Miljö!$B$1:$O$1,0),FALSE)/100,"")</f>
        <v/>
      </c>
      <c r="AU184" s="52"/>
      <c r="AV184" s="247" t="str">
        <f t="shared" si="13"/>
        <v>Nej</v>
      </c>
      <c r="AW184" s="247" t="str">
        <f>IF(AV184="ja",VLOOKUP($B184,'Egen hetvattenprod'!$B$1:$AO$500,MATCH("Värmekälla till värmepumpar ()",'Egen hetvattenprod'!$B$1:$AO$1,0),FALSE),"")</f>
        <v/>
      </c>
      <c r="AY184" s="244" t="str">
        <f t="shared" si="14"/>
        <v>Nej</v>
      </c>
      <c r="AZ184" s="283" t="str">
        <f>IF($AY184="ja",(VLOOKUP($B184,'Egen hetvattenprod'!$B$1:$BX$550,MATCH(AZ$2,'Egen hetvattenprod'!$B$1:$BX$1,0),FALSE)+VLOOKUP($B184,Kraftvärmeprod!$B$1:$BX$550,MATCH(AZ$2,Kraftvärmeprod!$B$1:$BX$1,0),FALSE))/$AC184,"")</f>
        <v/>
      </c>
      <c r="BA184" s="283" t="str">
        <f>IF($AY184="ja",(VLOOKUP($B184,'Egen hetvattenprod'!$B$1:$BX$550,MATCH(BA$2,'Egen hetvattenprod'!$B$1:$BX$1,0),FALSE)+VLOOKUP($B184,Kraftvärmeprod!$B$1:$BX$550,MATCH(BA$2,Kraftvärmeprod!$B$1:$BX$1,0),FALSE))/$AC184,"")</f>
        <v/>
      </c>
      <c r="BB184" s="283" t="str">
        <f>IF($AY184="ja",(VLOOKUP($B184,'Egen hetvattenprod'!$B$1:$BX$550,MATCH(BB$2,'Egen hetvattenprod'!$B$1:$BX$1,0),FALSE)+VLOOKUP($B184,Kraftvärmeprod!$B$1:$BX$550,MATCH(BB$2,Kraftvärmeprod!$B$1:$BX$1,0),FALSE))/$AC184,"")</f>
        <v/>
      </c>
      <c r="BC184" s="283" t="str">
        <f>IF($AY184="ja",(VLOOKUP($B184,'Egen hetvattenprod'!$B$1:$BX$550,MATCH(BC$2,'Egen hetvattenprod'!$B$1:$BX$1,0),FALSE)+VLOOKUP($B184,Kraftvärmeprod!$B$1:$BX$550,MATCH(BC$2,Kraftvärmeprod!$B$1:$BX$1,0),FALSE))/$AC184,"")</f>
        <v/>
      </c>
      <c r="BD184" s="283" t="str">
        <f>IF($AY184="ja",(VLOOKUP($B184,'Egen hetvattenprod'!$B$1:$BX$550,MATCH(BD$2,'Egen hetvattenprod'!$B$1:$BX$1,0),FALSE)+VLOOKUP($B184,Kraftvärmeprod!$B$1:$BX$550,MATCH(BD$2,Kraftvärmeprod!$B$1:$BX$1,0),FALSE))/$AC184,"")</f>
        <v/>
      </c>
      <c r="BF184" s="244" t="str">
        <f t="shared" si="17"/>
        <v>Nej</v>
      </c>
      <c r="BG184" s="283" t="str">
        <f>IF($BF184="ja",VLOOKUP($B184,'Egen hetvattenprod'!$B$1:$BX$550,MATCH("Andelen klimatgaser med fossilt ursprung för avfall ()",'Egen hetvattenprod'!$B$1:$BX$1,0),FALSE),"")</f>
        <v/>
      </c>
      <c r="BH184" s="283" t="str">
        <f>IF($BF184="ja",VLOOKUP($B184,Kraftvärmeprod!$B$1:$BX$550,MATCH("Andelen klimatgaser med fossilt ursprung för avfall ()",Kraftvärmeprod!$B$1:$BX$1,0),FALSE),"")</f>
        <v/>
      </c>
      <c r="BI184" s="307" t="str">
        <f>IF($BF184="ja",VLOOKUP($B184,'Egen hetvattenprod'!$B$1:$BX$550,MATCH("Avfall (GWh)",'Egen hetvattenprod'!$B$1:$BX$1,0),FALSE),"")</f>
        <v/>
      </c>
      <c r="BJ184" s="307" t="str">
        <f>IF($BF184="ja",VLOOKUP($B184,'Slutlig allokering kvv'!$B$1:$BX$550,MATCH("Avfall (GWh)",'Slutlig allokering kvv'!$B$1:$BX$1,0),FALSE),"")</f>
        <v/>
      </c>
      <c r="BK184" s="307" t="str">
        <f>IF($BF184="ja",VLOOKUP($B184,'Köpt hetvatten'!$B$1:$BX$550,MATCH("Avfall i köpt hetvatten",'Köpt hetvatten'!$B$1:$BX$1,0),FALSE),"")</f>
        <v/>
      </c>
      <c r="BL184" s="307" t="str">
        <f>IF($BF184="ja",VLOOKUP($B184,'Egen hetvattenprod'!$B$1:$BX$550,MATCH("Värde enligt ovan. (%)",'Egen hetvattenprod'!$B$1:$BX$1,0),FALSE),"")</f>
        <v/>
      </c>
      <c r="BM184" s="307" t="str">
        <f>IF($BF184="ja",VLOOKUP($B184,Kraftvärmeprod!$B$1:$BX$550,MATCH("Värde enligt ovan. (%)",Kraftvärmeprod!$B$1:$BX$1,0),FALSE),"")</f>
        <v/>
      </c>
      <c r="BN184" s="307"/>
      <c r="BO184" s="307"/>
      <c r="BP184" s="307"/>
      <c r="BQ184" s="307" t="str">
        <f>IF($BF184="ja",VLOOKUP($B184,'Egen hetvattenprod'!$B$1:$BX$550,MATCH("Tillförd olja (fossil) vid avfallsförbränning (GWh)",'Egen hetvattenprod'!$B$1:$BX$1,0),FALSE),"")</f>
        <v/>
      </c>
      <c r="BR184" s="307" t="str">
        <f>IF($BF184="ja",VLOOKUP($B184,Kraftvärmeprod!$B$1:$BX$550,MATCH("Tillförd olja (fossil) vid avfallsförbränning (GWh)",Kraftvärmeprod!$B$1:$BX$1,0),FALSE),"")</f>
        <v/>
      </c>
    </row>
    <row r="185" spans="1:70" x14ac:dyDescent="0.25">
      <c r="A185" s="2" t="str">
        <f>'Miljövärden för publ företag'!B187</f>
        <v>PiteEnergi AB</v>
      </c>
      <c r="B185" s="2" t="str">
        <f>'Miljövärden för publ företag'!C187</f>
        <v>Rosvik</v>
      </c>
      <c r="C185" s="312">
        <f>IFERROR(VLOOKUP($B185,Totalt!$B$1:$AQ$554,MATCH(C$2,Totalt!$B$1:$AQ$1,0),FALSE),"")</f>
        <v>0</v>
      </c>
      <c r="D185" s="312">
        <f>IFERROR(VLOOKUP($B185,Totalt!$B$1:$AQ$554,MATCH(D$2,Totalt!$B$1:$AQ$1,0),FALSE),"")</f>
        <v>0</v>
      </c>
      <c r="E185" s="312">
        <f>IFERROR(VLOOKUP($B185,Totalt!$B$1:$AQ$554,MATCH(E$2,Totalt!$B$1:$AQ$1,0),FALSE),"")</f>
        <v>0</v>
      </c>
      <c r="F185" s="312">
        <f>IFERROR(VLOOKUP($B185,Totalt!$B$1:$AQ$554,MATCH(F$2,Totalt!$B$1:$AQ$1,0),FALSE),"")</f>
        <v>0</v>
      </c>
      <c r="G185" s="312">
        <f>IFERROR(VLOOKUP($B185,Totalt!$B$1:$AQ$554,MATCH(G$2,Totalt!$B$1:$AQ$1,0),FALSE),"")</f>
        <v>0</v>
      </c>
      <c r="H185" s="312">
        <f>IFERROR(VLOOKUP($B185,Totalt!$B$1:$AQ$554,MATCH(H$2,Totalt!$B$1:$AQ$1,0),FALSE),"")</f>
        <v>0</v>
      </c>
      <c r="I185" s="312">
        <f>IFERROR(VLOOKUP($B185,Totalt!$B$1:$AQ$554,MATCH(I$2,Totalt!$B$1:$AQ$1,0),FALSE),"")</f>
        <v>0</v>
      </c>
      <c r="J185" s="312">
        <f>IFERROR(VLOOKUP($B185,Totalt!$B$1:$AQ$554,MATCH(J$2,Totalt!$B$1:$AQ$1,0),FALSE),"")</f>
        <v>0</v>
      </c>
      <c r="K185" s="312">
        <f>IFERROR(VLOOKUP($B185,Totalt!$B$1:$AQ$554,MATCH(K$2,Totalt!$B$1:$AQ$1,0),FALSE),"")</f>
        <v>0</v>
      </c>
      <c r="L185" s="312">
        <f>IFERROR(VLOOKUP($B185,Totalt!$B$1:$AQ$554,MATCH(L$2,Totalt!$B$1:$AQ$1,0),FALSE),"")</f>
        <v>0</v>
      </c>
      <c r="M185" s="312">
        <f>IFERROR(VLOOKUP($B185,Totalt!$B$1:$AQ$554,MATCH(M$2,Totalt!$B$1:$AQ$1,0),FALSE),"")</f>
        <v>0</v>
      </c>
      <c r="N185" s="312">
        <f>IFERROR(VLOOKUP($B185,Totalt!$B$1:$AQ$554,MATCH(N$2,Totalt!$B$1:$AQ$1,0),FALSE),"")</f>
        <v>0</v>
      </c>
      <c r="O185" s="312">
        <f>IFERROR(VLOOKUP($B185,Totalt!$B$1:$AQ$554,MATCH(O$2,Totalt!$B$1:$AQ$1,0),FALSE),"")</f>
        <v>0</v>
      </c>
      <c r="P185" s="312">
        <f>IFERROR(VLOOKUP($B185,Totalt!$B$1:$AQ$554,MATCH(P$2,Totalt!$B$1:$AQ$1,0),FALSE),"")</f>
        <v>0</v>
      </c>
      <c r="Q185" s="312">
        <f>IFERROR(VLOOKUP($B185,Totalt!$B$1:$AQ$554,MATCH(Q$2,Totalt!$B$1:$AQ$1,0),FALSE),"")</f>
        <v>1.9976499999999999</v>
      </c>
      <c r="R185" s="312">
        <f>IFERROR(VLOOKUP($B185,Totalt!$B$1:$AQ$554,MATCH(R$2,Totalt!$B$1:$AQ$1,0),FALSE),"")</f>
        <v>0</v>
      </c>
      <c r="S185" s="312">
        <f>IFERROR(VLOOKUP($B185,Totalt!$B$1:$AQ$554,MATCH(S$2,Totalt!$B$1:$AQ$1,0),FALSE),"")</f>
        <v>0</v>
      </c>
      <c r="T185" s="312">
        <f>IFERROR(VLOOKUP($B185,Totalt!$B$1:$AQ$554,MATCH(T$2,Totalt!$B$1:$AQ$1,0),FALSE),"")</f>
        <v>0</v>
      </c>
      <c r="U185" s="312">
        <f>IFERROR(VLOOKUP($B185,Totalt!$B$1:$AQ$554,MATCH(U$2,Totalt!$B$1:$AQ$1,0),FALSE),"")</f>
        <v>0</v>
      </c>
      <c r="V185" s="312">
        <f>IFERROR(VLOOKUP($B185,Totalt!$B$1:$AQ$554,MATCH(V$2,Totalt!$B$1:$AQ$1,0),FALSE),"")</f>
        <v>0</v>
      </c>
      <c r="W185" s="312">
        <f>IFERROR(VLOOKUP($B185,Totalt!$B$1:$AQ$554,MATCH(W$2,Totalt!$B$1:$AQ$1,0),FALSE),"")</f>
        <v>0</v>
      </c>
      <c r="X185" s="312">
        <f>IFERROR(VLOOKUP($B185,Totalt!$B$1:$AQ$554,MATCH(X$2,Totalt!$B$1:$AQ$1,0),FALSE),"")</f>
        <v>0</v>
      </c>
      <c r="Y185" s="312">
        <f>IFERROR(VLOOKUP($B185,Totalt!$B$1:$AQ$554,MATCH(Y$2,Totalt!$B$1:$AQ$1,0),FALSE),"")</f>
        <v>0</v>
      </c>
      <c r="Z185" s="312">
        <f>IFERROR(VLOOKUP($B185,Totalt!$B$1:$AQ$554,MATCH(Z$2,Totalt!$B$1:$AQ$1,0),FALSE),"")</f>
        <v>0</v>
      </c>
      <c r="AA185" s="312">
        <f>IFERROR(VLOOKUP($B185,Totalt!$B$1:$AQ$554,MATCH(AA$2,Totalt!$B$1:$AQ$1,0),FALSE),"")</f>
        <v>0</v>
      </c>
      <c r="AB185" s="312">
        <f>IFERROR(VLOOKUP($B185,Totalt!$B$1:$AQ$554,MATCH(AB$2,Totalt!$B$1:$AQ$1,0),FALSE),"")</f>
        <v>0</v>
      </c>
      <c r="AC185" s="312">
        <f>IFERROR(VLOOKUP($B185,Totalt!$B$1:$AQ$554,MATCH(AC$2,Totalt!$B$1:$AQ$1,0),FALSE),"")</f>
        <v>0</v>
      </c>
      <c r="AD185" s="312">
        <f>IFERROR(VLOOKUP($B185,Totalt!$B$1:$AQ$554,MATCH(AD$2,Totalt!$B$1:$AQ$1,0),FALSE),"")</f>
        <v>0</v>
      </c>
      <c r="AE185" s="312">
        <f>IFERROR(VLOOKUP($B185,Totalt!$B$1:$AQ$554,MATCH(AE$2,Totalt!$B$1:$AQ$1,0),FALSE),"")</f>
        <v>0</v>
      </c>
      <c r="AF185" s="312">
        <f>IFERROR(VLOOKUP($B185,Totalt!$B$1:$AQ$554,MATCH(AF$2,Totalt!$B$1:$AQ$1,0),FALSE),"")</f>
        <v>4.2869999999999998E-2</v>
      </c>
      <c r="AG185" s="312">
        <f>IFERROR(VLOOKUP($B185,Totalt!$B$1:$AQ$554,MATCH(AG$2,Totalt!$B$1:$AQ$1,0),FALSE),"")</f>
        <v>0</v>
      </c>
      <c r="AI185" s="245">
        <f t="shared" si="15"/>
        <v>2.0405199999999999</v>
      </c>
      <c r="AJ185" s="246">
        <f>IF(ISERROR(1/VLOOKUP($B185,Leveranser!$B$1:$S$500,MATCH("såld värme (gwh)",Leveranser!$B$1:$S$1,0),FALSE)),"",VLOOKUP($B185,Leveranser!$B$1:$S$500,MATCH("såld värme (gwh)",Leveranser!$B$1:$S$1,0),FALSE))</f>
        <v>1.429</v>
      </c>
      <c r="AK185" t="str">
        <f>IFERROR(IF(VLOOKUP($B185,Totalt!$B$1:$AQ$554,MATCH(AK$2,Totalt!$B$1:$AQ$1,0),FALSE)="","",VLOOKUP($B185,Totalt!$B$1:$AQ$554,MATCH(AK$2,Totalt!$B$1:$AQ$1,0),FALSE)),"")</f>
        <v/>
      </c>
      <c r="AM185" s="247" t="str">
        <f>IF(B185&lt;&gt;"",IF(VLOOKUP($B185,Totalt!$B$1:$AQ$554,MATCH("Kvalitetsgranskad:",Totalt!$B$1:$AQ$1,0),FALSE)="ja",VLOOKUP($B185,Miljö!$B$1:$AG$479,MATCH(AM$2,Miljö!$B$1:$AK$1,0),FALSE),""),"")</f>
        <v>Ja</v>
      </c>
      <c r="AN185" s="247" t="str">
        <f>IF(AM185="ja",VLOOKUP($B185,Miljö!$B$1:$J$479,MATCH("Typ av ursprungsspecificerad el   (Om inget värde anges används Nordisk residualmix, se inforuta) ()",Miljö!$B$1:$J$1,0),FALSE),IF(AM185="nej","Nordisk residualel",""))</f>
        <v>'100% förnybar'</v>
      </c>
      <c r="AO185" s="247">
        <f>IF(AM185="","",VLOOKUP($B185,Miljö!$B$1:$J$479,MATCH("Fossilandel för ursprungspecificerad el ()",Miljö!$B$1:$J$1,0),FALSE))</f>
        <v>0</v>
      </c>
      <c r="AP185" s="247">
        <f>IF(AM185="","",IFERROR(VLOOKUP($B185,Miljö!$B$1:$J$479,MATCH("Kärnkraftsandel för ursprungsspecificerad el ()",Miljö!$B$1:$J$1,0),FALSE)/1,0))</f>
        <v>0</v>
      </c>
      <c r="AQ185" s="247">
        <f t="shared" si="16"/>
        <v>1</v>
      </c>
      <c r="AR185" s="52"/>
      <c r="AS185" s="247" t="str">
        <f t="shared" si="12"/>
        <v>Nej</v>
      </c>
      <c r="AT185" s="247" t="str">
        <f>IF(AS185="ja",VLOOKUP($B185,Miljö!$B$1:$O$500,MATCH("Fossil andel i procent (%)",Miljö!$B$1:$O$1,0),FALSE)/100,"")</f>
        <v/>
      </c>
      <c r="AU185" s="52"/>
      <c r="AV185" s="247" t="str">
        <f t="shared" si="13"/>
        <v>Nej</v>
      </c>
      <c r="AW185" s="247" t="str">
        <f>IF(AV185="ja",VLOOKUP($B185,'Egen hetvattenprod'!$B$1:$AO$500,MATCH("Värmekälla till värmepumpar ()",'Egen hetvattenprod'!$B$1:$AO$1,0),FALSE),"")</f>
        <v/>
      </c>
      <c r="AY185" s="244" t="str">
        <f t="shared" si="14"/>
        <v>Nej</v>
      </c>
      <c r="AZ185" s="283" t="str">
        <f>IF($AY185="ja",(VLOOKUP($B185,'Egen hetvattenprod'!$B$1:$BX$550,MATCH(AZ$2,'Egen hetvattenprod'!$B$1:$BX$1,0),FALSE)+VLOOKUP($B185,Kraftvärmeprod!$B$1:$BX$550,MATCH(AZ$2,Kraftvärmeprod!$B$1:$BX$1,0),FALSE))/$AC185,"")</f>
        <v/>
      </c>
      <c r="BA185" s="283" t="str">
        <f>IF($AY185="ja",(VLOOKUP($B185,'Egen hetvattenprod'!$B$1:$BX$550,MATCH(BA$2,'Egen hetvattenprod'!$B$1:$BX$1,0),FALSE)+VLOOKUP($B185,Kraftvärmeprod!$B$1:$BX$550,MATCH(BA$2,Kraftvärmeprod!$B$1:$BX$1,0),FALSE))/$AC185,"")</f>
        <v/>
      </c>
      <c r="BB185" s="283" t="str">
        <f>IF($AY185="ja",(VLOOKUP($B185,'Egen hetvattenprod'!$B$1:$BX$550,MATCH(BB$2,'Egen hetvattenprod'!$B$1:$BX$1,0),FALSE)+VLOOKUP($B185,Kraftvärmeprod!$B$1:$BX$550,MATCH(BB$2,Kraftvärmeprod!$B$1:$BX$1,0),FALSE))/$AC185,"")</f>
        <v/>
      </c>
      <c r="BC185" s="283" t="str">
        <f>IF($AY185="ja",(VLOOKUP($B185,'Egen hetvattenprod'!$B$1:$BX$550,MATCH(BC$2,'Egen hetvattenprod'!$B$1:$BX$1,0),FALSE)+VLOOKUP($B185,Kraftvärmeprod!$B$1:$BX$550,MATCH(BC$2,Kraftvärmeprod!$B$1:$BX$1,0),FALSE))/$AC185,"")</f>
        <v/>
      </c>
      <c r="BD185" s="283" t="str">
        <f>IF($AY185="ja",(VLOOKUP($B185,'Egen hetvattenprod'!$B$1:$BX$550,MATCH(BD$2,'Egen hetvattenprod'!$B$1:$BX$1,0),FALSE)+VLOOKUP($B185,Kraftvärmeprod!$B$1:$BX$550,MATCH(BD$2,Kraftvärmeprod!$B$1:$BX$1,0),FALSE))/$AC185,"")</f>
        <v/>
      </c>
      <c r="BF185" s="244" t="str">
        <f t="shared" si="17"/>
        <v>Nej</v>
      </c>
      <c r="BG185" s="283" t="str">
        <f>IF($BF185="ja",VLOOKUP($B185,'Egen hetvattenprod'!$B$1:$BX$550,MATCH("Andelen klimatgaser med fossilt ursprung för avfall ()",'Egen hetvattenprod'!$B$1:$BX$1,0),FALSE),"")</f>
        <v/>
      </c>
      <c r="BH185" s="283" t="str">
        <f>IF($BF185="ja",VLOOKUP($B185,Kraftvärmeprod!$B$1:$BX$550,MATCH("Andelen klimatgaser med fossilt ursprung för avfall ()",Kraftvärmeprod!$B$1:$BX$1,0),FALSE),"")</f>
        <v/>
      </c>
      <c r="BI185" s="307" t="str">
        <f>IF($BF185="ja",VLOOKUP($B185,'Egen hetvattenprod'!$B$1:$BX$550,MATCH("Avfall (GWh)",'Egen hetvattenprod'!$B$1:$BX$1,0),FALSE),"")</f>
        <v/>
      </c>
      <c r="BJ185" s="307" t="str">
        <f>IF($BF185="ja",VLOOKUP($B185,'Slutlig allokering kvv'!$B$1:$BX$550,MATCH("Avfall (GWh)",'Slutlig allokering kvv'!$B$1:$BX$1,0),FALSE),"")</f>
        <v/>
      </c>
      <c r="BK185" s="307" t="str">
        <f>IF($BF185="ja",VLOOKUP($B185,'Köpt hetvatten'!$B$1:$BX$550,MATCH("Avfall i köpt hetvatten",'Köpt hetvatten'!$B$1:$BX$1,0),FALSE),"")</f>
        <v/>
      </c>
      <c r="BL185" s="307" t="str">
        <f>IF($BF185="ja",VLOOKUP($B185,'Egen hetvattenprod'!$B$1:$BX$550,MATCH("Värde enligt ovan. (%)",'Egen hetvattenprod'!$B$1:$BX$1,0),FALSE),"")</f>
        <v/>
      </c>
      <c r="BM185" s="307" t="str">
        <f>IF($BF185="ja",VLOOKUP($B185,Kraftvärmeprod!$B$1:$BX$550,MATCH("Värde enligt ovan. (%)",Kraftvärmeprod!$B$1:$BX$1,0),FALSE),"")</f>
        <v/>
      </c>
      <c r="BN185" s="307"/>
      <c r="BO185" s="307"/>
      <c r="BP185" s="307"/>
      <c r="BQ185" s="307" t="str">
        <f>IF($BF185="ja",VLOOKUP($B185,'Egen hetvattenprod'!$B$1:$BX$550,MATCH("Tillförd olja (fossil) vid avfallsförbränning (GWh)",'Egen hetvattenprod'!$B$1:$BX$1,0),FALSE),"")</f>
        <v/>
      </c>
      <c r="BR185" s="307" t="str">
        <f>IF($BF185="ja",VLOOKUP($B185,Kraftvärmeprod!$B$1:$BX$550,MATCH("Tillförd olja (fossil) vid avfallsförbränning (GWh)",Kraftvärmeprod!$B$1:$BX$1,0),FALSE),"")</f>
        <v/>
      </c>
    </row>
    <row r="186" spans="1:70" x14ac:dyDescent="0.25">
      <c r="A186" s="2" t="str">
        <f>'Miljövärden för publ företag'!B188</f>
        <v>PiteEnergi AB</v>
      </c>
      <c r="B186" s="2" t="str">
        <f>'Miljövärden för publ företag'!C188</f>
        <v>Sjulnäs</v>
      </c>
      <c r="C186" s="312">
        <f>IFERROR(VLOOKUP($B186,Totalt!$B$1:$AQ$554,MATCH(C$2,Totalt!$B$1:$AQ$1,0),FALSE),"")</f>
        <v>0</v>
      </c>
      <c r="D186" s="312">
        <f>IFERROR(VLOOKUP($B186,Totalt!$B$1:$AQ$554,MATCH(D$2,Totalt!$B$1:$AQ$1,0),FALSE),"")</f>
        <v>7.0000000000000007E-2</v>
      </c>
      <c r="E186" s="312">
        <f>IFERROR(VLOOKUP($B186,Totalt!$B$1:$AQ$554,MATCH(E$2,Totalt!$B$1:$AQ$1,0),FALSE),"")</f>
        <v>0</v>
      </c>
      <c r="F186" s="312">
        <f>IFERROR(VLOOKUP($B186,Totalt!$B$1:$AQ$554,MATCH(F$2,Totalt!$B$1:$AQ$1,0),FALSE),"")</f>
        <v>0</v>
      </c>
      <c r="G186" s="312">
        <f>IFERROR(VLOOKUP($B186,Totalt!$B$1:$AQ$554,MATCH(G$2,Totalt!$B$1:$AQ$1,0),FALSE),"")</f>
        <v>0</v>
      </c>
      <c r="H186" s="312">
        <f>IFERROR(VLOOKUP($B186,Totalt!$B$1:$AQ$554,MATCH(H$2,Totalt!$B$1:$AQ$1,0),FALSE),"")</f>
        <v>0</v>
      </c>
      <c r="I186" s="312">
        <f>IFERROR(VLOOKUP($B186,Totalt!$B$1:$AQ$554,MATCH(I$2,Totalt!$B$1:$AQ$1,0),FALSE),"")</f>
        <v>0</v>
      </c>
      <c r="J186" s="312">
        <f>IFERROR(VLOOKUP($B186,Totalt!$B$1:$AQ$554,MATCH(J$2,Totalt!$B$1:$AQ$1,0),FALSE),"")</f>
        <v>0</v>
      </c>
      <c r="K186" s="312">
        <f>IFERROR(VLOOKUP($B186,Totalt!$B$1:$AQ$554,MATCH(K$2,Totalt!$B$1:$AQ$1,0),FALSE),"")</f>
        <v>0</v>
      </c>
      <c r="L186" s="312">
        <f>IFERROR(VLOOKUP($B186,Totalt!$B$1:$AQ$554,MATCH(L$2,Totalt!$B$1:$AQ$1,0),FALSE),"")</f>
        <v>0</v>
      </c>
      <c r="M186" s="312">
        <f>IFERROR(VLOOKUP($B186,Totalt!$B$1:$AQ$554,MATCH(M$2,Totalt!$B$1:$AQ$1,0),FALSE),"")</f>
        <v>0</v>
      </c>
      <c r="N186" s="312">
        <f>IFERROR(VLOOKUP($B186,Totalt!$B$1:$AQ$554,MATCH(N$2,Totalt!$B$1:$AQ$1,0),FALSE),"")</f>
        <v>0</v>
      </c>
      <c r="O186" s="312">
        <f>IFERROR(VLOOKUP($B186,Totalt!$B$1:$AQ$554,MATCH(O$2,Totalt!$B$1:$AQ$1,0),FALSE),"")</f>
        <v>0</v>
      </c>
      <c r="P186" s="312">
        <f>IFERROR(VLOOKUP($B186,Totalt!$B$1:$AQ$554,MATCH(P$2,Totalt!$B$1:$AQ$1,0),FALSE),"")</f>
        <v>0</v>
      </c>
      <c r="Q186" s="312">
        <f>IFERROR(VLOOKUP($B186,Totalt!$B$1:$AQ$554,MATCH(Q$2,Totalt!$B$1:$AQ$1,0),FALSE),"")</f>
        <v>0</v>
      </c>
      <c r="R186" s="312">
        <f>IFERROR(VLOOKUP($B186,Totalt!$B$1:$AQ$554,MATCH(R$2,Totalt!$B$1:$AQ$1,0),FALSE),"")</f>
        <v>2.1709999999999998</v>
      </c>
      <c r="S186" s="312">
        <f>IFERROR(VLOOKUP($B186,Totalt!$B$1:$AQ$554,MATCH(S$2,Totalt!$B$1:$AQ$1,0),FALSE),"")</f>
        <v>0</v>
      </c>
      <c r="T186" s="312">
        <f>IFERROR(VLOOKUP($B186,Totalt!$B$1:$AQ$554,MATCH(T$2,Totalt!$B$1:$AQ$1,0),FALSE),"")</f>
        <v>0</v>
      </c>
      <c r="U186" s="312">
        <f>IFERROR(VLOOKUP($B186,Totalt!$B$1:$AQ$554,MATCH(U$2,Totalt!$B$1:$AQ$1,0),FALSE),"")</f>
        <v>0</v>
      </c>
      <c r="V186" s="312">
        <f>IFERROR(VLOOKUP($B186,Totalt!$B$1:$AQ$554,MATCH(V$2,Totalt!$B$1:$AQ$1,0),FALSE),"")</f>
        <v>0</v>
      </c>
      <c r="W186" s="312">
        <f>IFERROR(VLOOKUP($B186,Totalt!$B$1:$AQ$554,MATCH(W$2,Totalt!$B$1:$AQ$1,0),FALSE),"")</f>
        <v>0</v>
      </c>
      <c r="X186" s="312">
        <f>IFERROR(VLOOKUP($B186,Totalt!$B$1:$AQ$554,MATCH(X$2,Totalt!$B$1:$AQ$1,0),FALSE),"")</f>
        <v>0</v>
      </c>
      <c r="Y186" s="312">
        <f>IFERROR(VLOOKUP($B186,Totalt!$B$1:$AQ$554,MATCH(Y$2,Totalt!$B$1:$AQ$1,0),FALSE),"")</f>
        <v>0</v>
      </c>
      <c r="Z186" s="312">
        <f>IFERROR(VLOOKUP($B186,Totalt!$B$1:$AQ$554,MATCH(Z$2,Totalt!$B$1:$AQ$1,0),FALSE),"")</f>
        <v>9.1399999999999995E-2</v>
      </c>
      <c r="AA186" s="312">
        <f>IFERROR(VLOOKUP($B186,Totalt!$B$1:$AQ$554,MATCH(AA$2,Totalt!$B$1:$AQ$1,0),FALSE),"")</f>
        <v>0</v>
      </c>
      <c r="AB186" s="312">
        <f>IFERROR(VLOOKUP($B186,Totalt!$B$1:$AQ$554,MATCH(AB$2,Totalt!$B$1:$AQ$1,0),FALSE),"")</f>
        <v>0</v>
      </c>
      <c r="AC186" s="312">
        <f>IFERROR(VLOOKUP($B186,Totalt!$B$1:$AQ$554,MATCH(AC$2,Totalt!$B$1:$AQ$1,0),FALSE),"")</f>
        <v>0</v>
      </c>
      <c r="AD186" s="312">
        <f>IFERROR(VLOOKUP($B186,Totalt!$B$1:$AQ$554,MATCH(AD$2,Totalt!$B$1:$AQ$1,0),FALSE),"")</f>
        <v>0</v>
      </c>
      <c r="AE186" s="312">
        <f>IFERROR(VLOOKUP($B186,Totalt!$B$1:$AQ$554,MATCH(AE$2,Totalt!$B$1:$AQ$1,0),FALSE),"")</f>
        <v>0</v>
      </c>
      <c r="AF186" s="312">
        <f>IFERROR(VLOOKUP($B186,Totalt!$B$1:$AQ$554,MATCH(AF$2,Totalt!$B$1:$AQ$1,0),FALSE),"")</f>
        <v>0.3</v>
      </c>
      <c r="AG186" s="312">
        <f>IFERROR(VLOOKUP($B186,Totalt!$B$1:$AQ$554,MATCH(AG$2,Totalt!$B$1:$AQ$1,0),FALSE),"")</f>
        <v>0</v>
      </c>
      <c r="AI186" s="245">
        <f t="shared" si="15"/>
        <v>2.6323999999999996</v>
      </c>
      <c r="AJ186" s="246">
        <f>IF(ISERROR(1/VLOOKUP($B186,Leveranser!$B$1:$S$500,MATCH("såld värme (gwh)",Leveranser!$B$1:$S$1,0),FALSE)),"",VLOOKUP($B186,Leveranser!$B$1:$S$500,MATCH("såld värme (gwh)",Leveranser!$B$1:$S$1,0),FALSE))</f>
        <v>1.9390000000000001</v>
      </c>
      <c r="AK186" t="str">
        <f>IFERROR(IF(VLOOKUP($B186,Totalt!$B$1:$AQ$554,MATCH(AK$2,Totalt!$B$1:$AQ$1,0),FALSE)="","",VLOOKUP($B186,Totalt!$B$1:$AQ$554,MATCH(AK$2,Totalt!$B$1:$AQ$1,0),FALSE)),"")</f>
        <v/>
      </c>
      <c r="AM186" s="247" t="str">
        <f>IF(B186&lt;&gt;"",IF(VLOOKUP($B186,Totalt!$B$1:$AQ$554,MATCH("Kvalitetsgranskad:",Totalt!$B$1:$AQ$1,0),FALSE)="ja",VLOOKUP($B186,Miljö!$B$1:$AG$479,MATCH(AM$2,Miljö!$B$1:$AK$1,0),FALSE),""),"")</f>
        <v>Ja</v>
      </c>
      <c r="AN186" s="247" t="str">
        <f>IF(AM186="ja",VLOOKUP($B186,Miljö!$B$1:$J$479,MATCH("Typ av ursprungsspecificerad el   (Om inget värde anges används Nordisk residualmix, se inforuta) ()",Miljö!$B$1:$J$1,0),FALSE),IF(AM186="nej","Nordisk residualel",""))</f>
        <v>'100% förnybar'</v>
      </c>
      <c r="AO186" s="247">
        <f>IF(AM186="","",VLOOKUP($B186,Miljö!$B$1:$J$479,MATCH("Fossilandel för ursprungspecificerad el ()",Miljö!$B$1:$J$1,0),FALSE))</f>
        <v>0</v>
      </c>
      <c r="AP186" s="247">
        <f>IF(AM186="","",IFERROR(VLOOKUP($B186,Miljö!$B$1:$J$479,MATCH("Kärnkraftsandel för ursprungsspecificerad el ()",Miljö!$B$1:$J$1,0),FALSE)/1,0))</f>
        <v>0</v>
      </c>
      <c r="AQ186" s="247">
        <f t="shared" si="16"/>
        <v>1</v>
      </c>
      <c r="AR186" s="52"/>
      <c r="AS186" s="247" t="str">
        <f t="shared" si="12"/>
        <v>Nej</v>
      </c>
      <c r="AT186" s="247" t="str">
        <f>IF(AS186="ja",VLOOKUP($B186,Miljö!$B$1:$O$500,MATCH("Fossil andel i procent (%)",Miljö!$B$1:$O$1,0),FALSE)/100,"")</f>
        <v/>
      </c>
      <c r="AU186" s="52"/>
      <c r="AV186" s="247" t="str">
        <f t="shared" si="13"/>
        <v>Nej</v>
      </c>
      <c r="AW186" s="247" t="str">
        <f>IF(AV186="ja",VLOOKUP($B186,'Egen hetvattenprod'!$B$1:$AO$500,MATCH("Värmekälla till värmepumpar ()",'Egen hetvattenprod'!$B$1:$AO$1,0),FALSE),"")</f>
        <v/>
      </c>
      <c r="AY186" s="244" t="str">
        <f t="shared" si="14"/>
        <v>Nej</v>
      </c>
      <c r="AZ186" s="283" t="str">
        <f>IF($AY186="ja",(VLOOKUP($B186,'Egen hetvattenprod'!$B$1:$BX$550,MATCH(AZ$2,'Egen hetvattenprod'!$B$1:$BX$1,0),FALSE)+VLOOKUP($B186,Kraftvärmeprod!$B$1:$BX$550,MATCH(AZ$2,Kraftvärmeprod!$B$1:$BX$1,0),FALSE))/$AC186,"")</f>
        <v/>
      </c>
      <c r="BA186" s="283" t="str">
        <f>IF($AY186="ja",(VLOOKUP($B186,'Egen hetvattenprod'!$B$1:$BX$550,MATCH(BA$2,'Egen hetvattenprod'!$B$1:$BX$1,0),FALSE)+VLOOKUP($B186,Kraftvärmeprod!$B$1:$BX$550,MATCH(BA$2,Kraftvärmeprod!$B$1:$BX$1,0),FALSE))/$AC186,"")</f>
        <v/>
      </c>
      <c r="BB186" s="283" t="str">
        <f>IF($AY186="ja",(VLOOKUP($B186,'Egen hetvattenprod'!$B$1:$BX$550,MATCH(BB$2,'Egen hetvattenprod'!$B$1:$BX$1,0),FALSE)+VLOOKUP($B186,Kraftvärmeprod!$B$1:$BX$550,MATCH(BB$2,Kraftvärmeprod!$B$1:$BX$1,0),FALSE))/$AC186,"")</f>
        <v/>
      </c>
      <c r="BC186" s="283" t="str">
        <f>IF($AY186="ja",(VLOOKUP($B186,'Egen hetvattenprod'!$B$1:$BX$550,MATCH(BC$2,'Egen hetvattenprod'!$B$1:$BX$1,0),FALSE)+VLOOKUP($B186,Kraftvärmeprod!$B$1:$BX$550,MATCH(BC$2,Kraftvärmeprod!$B$1:$BX$1,0),FALSE))/$AC186,"")</f>
        <v/>
      </c>
      <c r="BD186" s="283" t="str">
        <f>IF($AY186="ja",(VLOOKUP($B186,'Egen hetvattenprod'!$B$1:$BX$550,MATCH(BD$2,'Egen hetvattenprod'!$B$1:$BX$1,0),FALSE)+VLOOKUP($B186,Kraftvärmeprod!$B$1:$BX$550,MATCH(BD$2,Kraftvärmeprod!$B$1:$BX$1,0),FALSE))/$AC186,"")</f>
        <v/>
      </c>
      <c r="BF186" s="244" t="str">
        <f t="shared" si="17"/>
        <v>Nej</v>
      </c>
      <c r="BG186" s="283" t="str">
        <f>IF($BF186="ja",VLOOKUP($B186,'Egen hetvattenprod'!$B$1:$BX$550,MATCH("Andelen klimatgaser med fossilt ursprung för avfall ()",'Egen hetvattenprod'!$B$1:$BX$1,0),FALSE),"")</f>
        <v/>
      </c>
      <c r="BH186" s="283" t="str">
        <f>IF($BF186="ja",VLOOKUP($B186,Kraftvärmeprod!$B$1:$BX$550,MATCH("Andelen klimatgaser med fossilt ursprung för avfall ()",Kraftvärmeprod!$B$1:$BX$1,0),FALSE),"")</f>
        <v/>
      </c>
      <c r="BI186" s="307" t="str">
        <f>IF($BF186="ja",VLOOKUP($B186,'Egen hetvattenprod'!$B$1:$BX$550,MATCH("Avfall (GWh)",'Egen hetvattenprod'!$B$1:$BX$1,0),FALSE),"")</f>
        <v/>
      </c>
      <c r="BJ186" s="307" t="str">
        <f>IF($BF186="ja",VLOOKUP($B186,'Slutlig allokering kvv'!$B$1:$BX$550,MATCH("Avfall (GWh)",'Slutlig allokering kvv'!$B$1:$BX$1,0),FALSE),"")</f>
        <v/>
      </c>
      <c r="BK186" s="307" t="str">
        <f>IF($BF186="ja",VLOOKUP($B186,'Köpt hetvatten'!$B$1:$BX$550,MATCH("Avfall i köpt hetvatten",'Köpt hetvatten'!$B$1:$BX$1,0),FALSE),"")</f>
        <v/>
      </c>
      <c r="BL186" s="307" t="str">
        <f>IF($BF186="ja",VLOOKUP($B186,'Egen hetvattenprod'!$B$1:$BX$550,MATCH("Värde enligt ovan. (%)",'Egen hetvattenprod'!$B$1:$BX$1,0),FALSE),"")</f>
        <v/>
      </c>
      <c r="BM186" s="307" t="str">
        <f>IF($BF186="ja",VLOOKUP($B186,Kraftvärmeprod!$B$1:$BX$550,MATCH("Värde enligt ovan. (%)",Kraftvärmeprod!$B$1:$BX$1,0),FALSE),"")</f>
        <v/>
      </c>
      <c r="BN186" s="307"/>
      <c r="BO186" s="307"/>
      <c r="BP186" s="307"/>
      <c r="BQ186" s="307" t="str">
        <f>IF($BF186="ja",VLOOKUP($B186,'Egen hetvattenprod'!$B$1:$BX$550,MATCH("Tillförd olja (fossil) vid avfallsförbränning (GWh)",'Egen hetvattenprod'!$B$1:$BX$1,0),FALSE),"")</f>
        <v/>
      </c>
      <c r="BR186" s="307" t="str">
        <f>IF($BF186="ja",VLOOKUP($B186,Kraftvärmeprod!$B$1:$BX$550,MATCH("Tillförd olja (fossil) vid avfallsförbränning (GWh)",Kraftvärmeprod!$B$1:$BX$1,0),FALSE),"")</f>
        <v/>
      </c>
    </row>
    <row r="187" spans="1:70" x14ac:dyDescent="0.25">
      <c r="A187" s="2" t="str">
        <f>'Miljövärden för publ företag'!B189</f>
        <v>Ragunda Energi och Teknik AB</v>
      </c>
      <c r="B187" s="2" t="str">
        <f>'Miljövärden för publ företag'!C189</f>
        <v>Hammarstrand</v>
      </c>
      <c r="C187" s="312">
        <f>IFERROR(VLOOKUP($B187,Totalt!$B$1:$AQ$554,MATCH(C$2,Totalt!$B$1:$AQ$1,0),FALSE),"")</f>
        <v>0</v>
      </c>
      <c r="D187" s="312">
        <f>IFERROR(VLOOKUP($B187,Totalt!$B$1:$AQ$554,MATCH(D$2,Totalt!$B$1:$AQ$1,0),FALSE),"")</f>
        <v>0.45</v>
      </c>
      <c r="E187" s="312">
        <f>IFERROR(VLOOKUP($B187,Totalt!$B$1:$AQ$554,MATCH(E$2,Totalt!$B$1:$AQ$1,0),FALSE),"")</f>
        <v>0</v>
      </c>
      <c r="F187" s="312">
        <f>IFERROR(VLOOKUP($B187,Totalt!$B$1:$AQ$554,MATCH(F$2,Totalt!$B$1:$AQ$1,0),FALSE),"")</f>
        <v>0</v>
      </c>
      <c r="G187" s="312">
        <f>IFERROR(VLOOKUP($B187,Totalt!$B$1:$AQ$554,MATCH(G$2,Totalt!$B$1:$AQ$1,0),FALSE),"")</f>
        <v>0</v>
      </c>
      <c r="H187" s="312">
        <f>IFERROR(VLOOKUP($B187,Totalt!$B$1:$AQ$554,MATCH(H$2,Totalt!$B$1:$AQ$1,0),FALSE),"")</f>
        <v>0</v>
      </c>
      <c r="I187" s="312">
        <f>IFERROR(VLOOKUP($B187,Totalt!$B$1:$AQ$554,MATCH(I$2,Totalt!$B$1:$AQ$1,0),FALSE),"")</f>
        <v>0</v>
      </c>
      <c r="J187" s="312">
        <f>IFERROR(VLOOKUP($B187,Totalt!$B$1:$AQ$554,MATCH(J$2,Totalt!$B$1:$AQ$1,0),FALSE),"")</f>
        <v>0</v>
      </c>
      <c r="K187" s="312">
        <f>IFERROR(VLOOKUP($B187,Totalt!$B$1:$AQ$554,MATCH(K$2,Totalt!$B$1:$AQ$1,0),FALSE),"")</f>
        <v>0</v>
      </c>
      <c r="L187" s="312">
        <f>IFERROR(VLOOKUP($B187,Totalt!$B$1:$AQ$554,MATCH(L$2,Totalt!$B$1:$AQ$1,0),FALSE),"")</f>
        <v>0</v>
      </c>
      <c r="M187" s="312">
        <f>IFERROR(VLOOKUP($B187,Totalt!$B$1:$AQ$554,MATCH(M$2,Totalt!$B$1:$AQ$1,0),FALSE),"")</f>
        <v>0</v>
      </c>
      <c r="N187" s="312">
        <f>IFERROR(VLOOKUP($B187,Totalt!$B$1:$AQ$554,MATCH(N$2,Totalt!$B$1:$AQ$1,0),FALSE),"")</f>
        <v>0</v>
      </c>
      <c r="O187" s="312">
        <f>IFERROR(VLOOKUP($B187,Totalt!$B$1:$AQ$554,MATCH(O$2,Totalt!$B$1:$AQ$1,0),FALSE),"")</f>
        <v>0</v>
      </c>
      <c r="P187" s="312">
        <f>IFERROR(VLOOKUP($B187,Totalt!$B$1:$AQ$554,MATCH(P$2,Totalt!$B$1:$AQ$1,0),FALSE),"")</f>
        <v>9.4350000000000005</v>
      </c>
      <c r="Q187" s="312">
        <f>IFERROR(VLOOKUP($B187,Totalt!$B$1:$AQ$554,MATCH(Q$2,Totalt!$B$1:$AQ$1,0),FALSE),"")</f>
        <v>0</v>
      </c>
      <c r="R187" s="312">
        <f>IFERROR(VLOOKUP($B187,Totalt!$B$1:$AQ$554,MATCH(R$2,Totalt!$B$1:$AQ$1,0),FALSE),"")</f>
        <v>4.4630000000000001</v>
      </c>
      <c r="S187" s="312">
        <f>IFERROR(VLOOKUP($B187,Totalt!$B$1:$AQ$554,MATCH(S$2,Totalt!$B$1:$AQ$1,0),FALSE),"")</f>
        <v>0</v>
      </c>
      <c r="T187" s="312">
        <f>IFERROR(VLOOKUP($B187,Totalt!$B$1:$AQ$554,MATCH(T$2,Totalt!$B$1:$AQ$1,0),FALSE),"")</f>
        <v>0</v>
      </c>
      <c r="U187" s="312">
        <f>IFERROR(VLOOKUP($B187,Totalt!$B$1:$AQ$554,MATCH(U$2,Totalt!$B$1:$AQ$1,0),FALSE),"")</f>
        <v>0</v>
      </c>
      <c r="V187" s="312">
        <f>IFERROR(VLOOKUP($B187,Totalt!$B$1:$AQ$554,MATCH(V$2,Totalt!$B$1:$AQ$1,0),FALSE),"")</f>
        <v>0</v>
      </c>
      <c r="W187" s="312">
        <f>IFERROR(VLOOKUP($B187,Totalt!$B$1:$AQ$554,MATCH(W$2,Totalt!$B$1:$AQ$1,0),FALSE),"")</f>
        <v>0</v>
      </c>
      <c r="X187" s="312">
        <f>IFERROR(VLOOKUP($B187,Totalt!$B$1:$AQ$554,MATCH(X$2,Totalt!$B$1:$AQ$1,0),FALSE),"")</f>
        <v>0</v>
      </c>
      <c r="Y187" s="312">
        <f>IFERROR(VLOOKUP($B187,Totalt!$B$1:$AQ$554,MATCH(Y$2,Totalt!$B$1:$AQ$1,0),FALSE),"")</f>
        <v>0</v>
      </c>
      <c r="Z187" s="312">
        <f>IFERROR(VLOOKUP($B187,Totalt!$B$1:$AQ$554,MATCH(Z$2,Totalt!$B$1:$AQ$1,0),FALSE),"")</f>
        <v>0.22500000000000001</v>
      </c>
      <c r="AA187" s="312">
        <f>IFERROR(VLOOKUP($B187,Totalt!$B$1:$AQ$554,MATCH(AA$2,Totalt!$B$1:$AQ$1,0),FALSE),"")</f>
        <v>0.215</v>
      </c>
      <c r="AB187" s="312">
        <f>IFERROR(VLOOKUP($B187,Totalt!$B$1:$AQ$554,MATCH(AB$2,Totalt!$B$1:$AQ$1,0),FALSE),"")</f>
        <v>0</v>
      </c>
      <c r="AC187" s="312">
        <f>IFERROR(VLOOKUP($B187,Totalt!$B$1:$AQ$554,MATCH(AC$2,Totalt!$B$1:$AQ$1,0),FALSE),"")</f>
        <v>0</v>
      </c>
      <c r="AD187" s="312">
        <f>IFERROR(VLOOKUP($B187,Totalt!$B$1:$AQ$554,MATCH(AD$2,Totalt!$B$1:$AQ$1,0),FALSE),"")</f>
        <v>0</v>
      </c>
      <c r="AE187" s="312">
        <f>IFERROR(VLOOKUP($B187,Totalt!$B$1:$AQ$554,MATCH(AE$2,Totalt!$B$1:$AQ$1,0),FALSE),"")</f>
        <v>0</v>
      </c>
      <c r="AF187" s="312">
        <f>IFERROR(VLOOKUP($B187,Totalt!$B$1:$AQ$554,MATCH(AF$2,Totalt!$B$1:$AQ$1,0),FALSE),"")</f>
        <v>0.3</v>
      </c>
      <c r="AG187" s="312">
        <f>IFERROR(VLOOKUP($B187,Totalt!$B$1:$AQ$554,MATCH(AG$2,Totalt!$B$1:$AQ$1,0),FALSE),"")</f>
        <v>0</v>
      </c>
      <c r="AI187" s="245">
        <f t="shared" si="15"/>
        <v>15.087999999999999</v>
      </c>
      <c r="AJ187" s="246">
        <f>IF(ISERROR(1/VLOOKUP($B187,Leveranser!$B$1:$S$500,MATCH("såld värme (gwh)",Leveranser!$B$1:$S$1,0),FALSE)),"",VLOOKUP($B187,Leveranser!$B$1:$S$500,MATCH("såld värme (gwh)",Leveranser!$B$1:$S$1,0),FALSE))</f>
        <v>10</v>
      </c>
      <c r="AK187" t="str">
        <f>IFERROR(IF(VLOOKUP($B187,Totalt!$B$1:$AQ$554,MATCH(AK$2,Totalt!$B$1:$AQ$1,0),FALSE)="","",VLOOKUP($B187,Totalt!$B$1:$AQ$554,MATCH(AK$2,Totalt!$B$1:$AQ$1,0),FALSE)),"")</f>
        <v/>
      </c>
      <c r="AM187" s="247" t="str">
        <f>IF(B187&lt;&gt;"",IF(VLOOKUP($B187,Totalt!$B$1:$AQ$554,MATCH("Kvalitetsgranskad:",Totalt!$B$1:$AQ$1,0),FALSE)="ja",VLOOKUP($B187,Miljö!$B$1:$AG$479,MATCH(AM$2,Miljö!$B$1:$AK$1,0),FALSE),""),"")</f>
        <v>Nej</v>
      </c>
      <c r="AN187" s="247" t="str">
        <f>IF(AM187="ja",VLOOKUP($B187,Miljö!$B$1:$J$479,MATCH("Typ av ursprungsspecificerad el   (Om inget värde anges används Nordisk residualmix, se inforuta) ()",Miljö!$B$1:$J$1,0),FALSE),IF(AM187="nej","Nordisk residualel",""))</f>
        <v>Nordisk residualel</v>
      </c>
      <c r="AO187" s="247">
        <f>IF(AM187="","",VLOOKUP($B187,Miljö!$B$1:$J$479,MATCH("Fossilandel för ursprungspecificerad el ()",Miljö!$B$1:$J$1,0),FALSE))</f>
        <v>0.48399999999999999</v>
      </c>
      <c r="AP187" s="247">
        <f>IF(AM187="","",IFERROR(VLOOKUP($B187,Miljö!$B$1:$J$479,MATCH("Kärnkraftsandel för ursprungsspecificerad el ()",Miljö!$B$1:$J$1,0),FALSE)/1,0))</f>
        <v>0.35</v>
      </c>
      <c r="AQ187" s="247">
        <f t="shared" si="16"/>
        <v>0.16600000000000004</v>
      </c>
      <c r="AR187" s="52"/>
      <c r="AS187" s="247" t="str">
        <f t="shared" si="12"/>
        <v>Nej</v>
      </c>
      <c r="AT187" s="247" t="str">
        <f>IF(AS187="ja",VLOOKUP($B187,Miljö!$B$1:$O$500,MATCH("Fossil andel i procent (%)",Miljö!$B$1:$O$1,0),FALSE)/100,"")</f>
        <v/>
      </c>
      <c r="AU187" s="52"/>
      <c r="AV187" s="247" t="str">
        <f t="shared" si="13"/>
        <v>Nej</v>
      </c>
      <c r="AW187" s="247" t="str">
        <f>IF(AV187="ja",VLOOKUP($B187,'Egen hetvattenprod'!$B$1:$AO$500,MATCH("Värmekälla till värmepumpar ()",'Egen hetvattenprod'!$B$1:$AO$1,0),FALSE),"")</f>
        <v/>
      </c>
      <c r="AY187" s="244" t="str">
        <f t="shared" si="14"/>
        <v>Nej</v>
      </c>
      <c r="AZ187" s="283" t="str">
        <f>IF($AY187="ja",(VLOOKUP($B187,'Egen hetvattenprod'!$B$1:$BX$550,MATCH(AZ$2,'Egen hetvattenprod'!$B$1:$BX$1,0),FALSE)+VLOOKUP($B187,Kraftvärmeprod!$B$1:$BX$550,MATCH(AZ$2,Kraftvärmeprod!$B$1:$BX$1,0),FALSE))/$AC187,"")</f>
        <v/>
      </c>
      <c r="BA187" s="283" t="str">
        <f>IF($AY187="ja",(VLOOKUP($B187,'Egen hetvattenprod'!$B$1:$BX$550,MATCH(BA$2,'Egen hetvattenprod'!$B$1:$BX$1,0),FALSE)+VLOOKUP($B187,Kraftvärmeprod!$B$1:$BX$550,MATCH(BA$2,Kraftvärmeprod!$B$1:$BX$1,0),FALSE))/$AC187,"")</f>
        <v/>
      </c>
      <c r="BB187" s="283" t="str">
        <f>IF($AY187="ja",(VLOOKUP($B187,'Egen hetvattenprod'!$B$1:$BX$550,MATCH(BB$2,'Egen hetvattenprod'!$B$1:$BX$1,0),FALSE)+VLOOKUP($B187,Kraftvärmeprod!$B$1:$BX$550,MATCH(BB$2,Kraftvärmeprod!$B$1:$BX$1,0),FALSE))/$AC187,"")</f>
        <v/>
      </c>
      <c r="BC187" s="283" t="str">
        <f>IF($AY187="ja",(VLOOKUP($B187,'Egen hetvattenprod'!$B$1:$BX$550,MATCH(BC$2,'Egen hetvattenprod'!$B$1:$BX$1,0),FALSE)+VLOOKUP($B187,Kraftvärmeprod!$B$1:$BX$550,MATCH(BC$2,Kraftvärmeprod!$B$1:$BX$1,0),FALSE))/$AC187,"")</f>
        <v/>
      </c>
      <c r="BD187" s="283" t="str">
        <f>IF($AY187="ja",(VLOOKUP($B187,'Egen hetvattenprod'!$B$1:$BX$550,MATCH(BD$2,'Egen hetvattenprod'!$B$1:$BX$1,0),FALSE)+VLOOKUP($B187,Kraftvärmeprod!$B$1:$BX$550,MATCH(BD$2,Kraftvärmeprod!$B$1:$BX$1,0),FALSE))/$AC187,"")</f>
        <v/>
      </c>
      <c r="BF187" s="244" t="str">
        <f t="shared" si="17"/>
        <v>Nej</v>
      </c>
      <c r="BG187" s="283" t="str">
        <f>IF($BF187="ja",VLOOKUP($B187,'Egen hetvattenprod'!$B$1:$BX$550,MATCH("Andelen klimatgaser med fossilt ursprung för avfall ()",'Egen hetvattenprod'!$B$1:$BX$1,0),FALSE),"")</f>
        <v/>
      </c>
      <c r="BH187" s="283" t="str">
        <f>IF($BF187="ja",VLOOKUP($B187,Kraftvärmeprod!$B$1:$BX$550,MATCH("Andelen klimatgaser med fossilt ursprung för avfall ()",Kraftvärmeprod!$B$1:$BX$1,0),FALSE),"")</f>
        <v/>
      </c>
      <c r="BI187" s="307" t="str">
        <f>IF($BF187="ja",VLOOKUP($B187,'Egen hetvattenprod'!$B$1:$BX$550,MATCH("Avfall (GWh)",'Egen hetvattenprod'!$B$1:$BX$1,0),FALSE),"")</f>
        <v/>
      </c>
      <c r="BJ187" s="307" t="str">
        <f>IF($BF187="ja",VLOOKUP($B187,'Slutlig allokering kvv'!$B$1:$BX$550,MATCH("Avfall (GWh)",'Slutlig allokering kvv'!$B$1:$BX$1,0),FALSE),"")</f>
        <v/>
      </c>
      <c r="BK187" s="307" t="str">
        <f>IF($BF187="ja",VLOOKUP($B187,'Köpt hetvatten'!$B$1:$BX$550,MATCH("Avfall i köpt hetvatten",'Köpt hetvatten'!$B$1:$BX$1,0),FALSE),"")</f>
        <v/>
      </c>
      <c r="BL187" s="307" t="str">
        <f>IF($BF187="ja",VLOOKUP($B187,'Egen hetvattenprod'!$B$1:$BX$550,MATCH("Värde enligt ovan. (%)",'Egen hetvattenprod'!$B$1:$BX$1,0),FALSE),"")</f>
        <v/>
      </c>
      <c r="BM187" s="307" t="str">
        <f>IF($BF187="ja",VLOOKUP($B187,Kraftvärmeprod!$B$1:$BX$550,MATCH("Värde enligt ovan. (%)",Kraftvärmeprod!$B$1:$BX$1,0),FALSE),"")</f>
        <v/>
      </c>
      <c r="BN187" s="307"/>
      <c r="BO187" s="307"/>
      <c r="BP187" s="307"/>
      <c r="BQ187" s="307" t="str">
        <f>IF($BF187="ja",VLOOKUP($B187,'Egen hetvattenprod'!$B$1:$BX$550,MATCH("Tillförd olja (fossil) vid avfallsförbränning (GWh)",'Egen hetvattenprod'!$B$1:$BX$1,0),FALSE),"")</f>
        <v/>
      </c>
      <c r="BR187" s="307" t="str">
        <f>IF($BF187="ja",VLOOKUP($B187,Kraftvärmeprod!$B$1:$BX$550,MATCH("Tillförd olja (fossil) vid avfallsförbränning (GWh)",Kraftvärmeprod!$B$1:$BX$1,0),FALSE),"")</f>
        <v/>
      </c>
    </row>
    <row r="188" spans="1:70" x14ac:dyDescent="0.25">
      <c r="A188" s="2" t="str">
        <f>'Miljövärden för publ företag'!B190</f>
        <v>Ronneby Miljö och Teknik AB</v>
      </c>
      <c r="B188" s="2" t="str">
        <f>'Miljövärden för publ företag'!C190</f>
        <v>Bräkne-Hoby</v>
      </c>
      <c r="C188" s="312">
        <f>IFERROR(VLOOKUP($B188,Totalt!$B$1:$AQ$554,MATCH(C$2,Totalt!$B$1:$AQ$1,0),FALSE),"")</f>
        <v>0</v>
      </c>
      <c r="D188" s="312">
        <f>IFERROR(VLOOKUP($B188,Totalt!$B$1:$AQ$554,MATCH(D$2,Totalt!$B$1:$AQ$1,0),FALSE),"")</f>
        <v>0.19</v>
      </c>
      <c r="E188" s="312">
        <f>IFERROR(VLOOKUP($B188,Totalt!$B$1:$AQ$554,MATCH(E$2,Totalt!$B$1:$AQ$1,0),FALSE),"")</f>
        <v>0</v>
      </c>
      <c r="F188" s="312">
        <f>IFERROR(VLOOKUP($B188,Totalt!$B$1:$AQ$554,MATCH(F$2,Totalt!$B$1:$AQ$1,0),FALSE),"")</f>
        <v>0</v>
      </c>
      <c r="G188" s="312">
        <f>IFERROR(VLOOKUP($B188,Totalt!$B$1:$AQ$554,MATCH(G$2,Totalt!$B$1:$AQ$1,0),FALSE),"")</f>
        <v>0</v>
      </c>
      <c r="H188" s="312">
        <f>IFERROR(VLOOKUP($B188,Totalt!$B$1:$AQ$554,MATCH(H$2,Totalt!$B$1:$AQ$1,0),FALSE),"")</f>
        <v>0</v>
      </c>
      <c r="I188" s="312">
        <f>IFERROR(VLOOKUP($B188,Totalt!$B$1:$AQ$554,MATCH(I$2,Totalt!$B$1:$AQ$1,0),FALSE),"")</f>
        <v>0</v>
      </c>
      <c r="J188" s="312">
        <f>IFERROR(VLOOKUP($B188,Totalt!$B$1:$AQ$554,MATCH(J$2,Totalt!$B$1:$AQ$1,0),FALSE),"")</f>
        <v>0</v>
      </c>
      <c r="K188" s="312">
        <f>IFERROR(VLOOKUP($B188,Totalt!$B$1:$AQ$554,MATCH(K$2,Totalt!$B$1:$AQ$1,0),FALSE),"")</f>
        <v>0</v>
      </c>
      <c r="L188" s="312">
        <f>IFERROR(VLOOKUP($B188,Totalt!$B$1:$AQ$554,MATCH(L$2,Totalt!$B$1:$AQ$1,0),FALSE),"")</f>
        <v>0</v>
      </c>
      <c r="M188" s="312">
        <f>IFERROR(VLOOKUP($B188,Totalt!$B$1:$AQ$554,MATCH(M$2,Totalt!$B$1:$AQ$1,0),FALSE),"")</f>
        <v>5.5</v>
      </c>
      <c r="N188" s="312">
        <f>IFERROR(VLOOKUP($B188,Totalt!$B$1:$AQ$554,MATCH(N$2,Totalt!$B$1:$AQ$1,0),FALSE),"")</f>
        <v>5.5</v>
      </c>
      <c r="O188" s="312">
        <f>IFERROR(VLOOKUP($B188,Totalt!$B$1:$AQ$554,MATCH(O$2,Totalt!$B$1:$AQ$1,0),FALSE),"")</f>
        <v>1.8</v>
      </c>
      <c r="P188" s="312">
        <f>IFERROR(VLOOKUP($B188,Totalt!$B$1:$AQ$554,MATCH(P$2,Totalt!$B$1:$AQ$1,0),FALSE),"")</f>
        <v>5.5</v>
      </c>
      <c r="Q188" s="312">
        <f>IFERROR(VLOOKUP($B188,Totalt!$B$1:$AQ$554,MATCH(Q$2,Totalt!$B$1:$AQ$1,0),FALSE),"")</f>
        <v>0</v>
      </c>
      <c r="R188" s="312">
        <f>IFERROR(VLOOKUP($B188,Totalt!$B$1:$AQ$554,MATCH(R$2,Totalt!$B$1:$AQ$1,0),FALSE),"")</f>
        <v>2</v>
      </c>
      <c r="S188" s="312">
        <f>IFERROR(VLOOKUP($B188,Totalt!$B$1:$AQ$554,MATCH(S$2,Totalt!$B$1:$AQ$1,0),FALSE),"")</f>
        <v>0</v>
      </c>
      <c r="T188" s="312">
        <f>IFERROR(VLOOKUP($B188,Totalt!$B$1:$AQ$554,MATCH(T$2,Totalt!$B$1:$AQ$1,0),FALSE),"")</f>
        <v>0</v>
      </c>
      <c r="U188" s="312">
        <f>IFERROR(VLOOKUP($B188,Totalt!$B$1:$AQ$554,MATCH(U$2,Totalt!$B$1:$AQ$1,0),FALSE),"")</f>
        <v>0</v>
      </c>
      <c r="V188" s="312">
        <f>IFERROR(VLOOKUP($B188,Totalt!$B$1:$AQ$554,MATCH(V$2,Totalt!$B$1:$AQ$1,0),FALSE),"")</f>
        <v>0</v>
      </c>
      <c r="W188" s="312">
        <f>IFERROR(VLOOKUP($B188,Totalt!$B$1:$AQ$554,MATCH(W$2,Totalt!$B$1:$AQ$1,0),FALSE),"")</f>
        <v>0</v>
      </c>
      <c r="X188" s="312">
        <f>IFERROR(VLOOKUP($B188,Totalt!$B$1:$AQ$554,MATCH(X$2,Totalt!$B$1:$AQ$1,0),FALSE),"")</f>
        <v>0</v>
      </c>
      <c r="Y188" s="312">
        <f>IFERROR(VLOOKUP($B188,Totalt!$B$1:$AQ$554,MATCH(Y$2,Totalt!$B$1:$AQ$1,0),FALSE),"")</f>
        <v>0</v>
      </c>
      <c r="Z188" s="312">
        <f>IFERROR(VLOOKUP($B188,Totalt!$B$1:$AQ$554,MATCH(Z$2,Totalt!$B$1:$AQ$1,0),FALSE),"")</f>
        <v>0</v>
      </c>
      <c r="AA188" s="312">
        <f>IFERROR(VLOOKUP($B188,Totalt!$B$1:$AQ$554,MATCH(AA$2,Totalt!$B$1:$AQ$1,0),FALSE),"")</f>
        <v>0</v>
      </c>
      <c r="AB188" s="312">
        <f>IFERROR(VLOOKUP($B188,Totalt!$B$1:$AQ$554,MATCH(AB$2,Totalt!$B$1:$AQ$1,0),FALSE),"")</f>
        <v>0</v>
      </c>
      <c r="AC188" s="312">
        <f>IFERROR(VLOOKUP($B188,Totalt!$B$1:$AQ$554,MATCH(AC$2,Totalt!$B$1:$AQ$1,0),FALSE),"")</f>
        <v>0</v>
      </c>
      <c r="AD188" s="312">
        <f>IFERROR(VLOOKUP($B188,Totalt!$B$1:$AQ$554,MATCH(AD$2,Totalt!$B$1:$AQ$1,0),FALSE),"")</f>
        <v>0</v>
      </c>
      <c r="AE188" s="312">
        <f>IFERROR(VLOOKUP($B188,Totalt!$B$1:$AQ$554,MATCH(AE$2,Totalt!$B$1:$AQ$1,0),FALSE),"")</f>
        <v>0</v>
      </c>
      <c r="AF188" s="312">
        <f>IFERROR(VLOOKUP($B188,Totalt!$B$1:$AQ$554,MATCH(AF$2,Totalt!$B$1:$AQ$1,0),FALSE),"")</f>
        <v>0.39</v>
      </c>
      <c r="AG188" s="312">
        <f>IFERROR(VLOOKUP($B188,Totalt!$B$1:$AQ$554,MATCH(AG$2,Totalt!$B$1:$AQ$1,0),FALSE),"")</f>
        <v>0</v>
      </c>
      <c r="AI188" s="245">
        <f t="shared" si="15"/>
        <v>20.880000000000003</v>
      </c>
      <c r="AJ188" s="246">
        <f>IF(ISERROR(1/VLOOKUP($B188,Leveranser!$B$1:$S$500,MATCH("såld värme (gwh)",Leveranser!$B$1:$S$1,0),FALSE)),"",VLOOKUP($B188,Leveranser!$B$1:$S$500,MATCH("såld värme (gwh)",Leveranser!$B$1:$S$1,0),FALSE))</f>
        <v>14.4</v>
      </c>
      <c r="AK188" t="str">
        <f>IFERROR(IF(VLOOKUP($B188,Totalt!$B$1:$AQ$554,MATCH(AK$2,Totalt!$B$1:$AQ$1,0),FALSE)="","",VLOOKUP($B188,Totalt!$B$1:$AQ$554,MATCH(AK$2,Totalt!$B$1:$AQ$1,0),FALSE)),"")</f>
        <v/>
      </c>
      <c r="AM188" s="247" t="str">
        <f>IF(B188&lt;&gt;"",IF(VLOOKUP($B188,Totalt!$B$1:$AQ$554,MATCH("Kvalitetsgranskad:",Totalt!$B$1:$AQ$1,0),FALSE)="ja",VLOOKUP($B188,Miljö!$B$1:$AG$479,MATCH(AM$2,Miljö!$B$1:$AK$1,0),FALSE),""),"")</f>
        <v>Ja</v>
      </c>
      <c r="AN188" s="247" t="str">
        <f>IF(AM188="ja",VLOOKUP($B188,Miljö!$B$1:$J$479,MATCH("Typ av ursprungsspecificerad el   (Om inget värde anges används Nordisk residualmix, se inforuta) ()",Miljö!$B$1:$J$1,0),FALSE),IF(AM188="nej","Nordisk residualel",""))</f>
        <v>'Bra Miljöval'</v>
      </c>
      <c r="AO188" s="247">
        <f>IF(AM188="","",VLOOKUP($B188,Miljö!$B$1:$J$479,MATCH("Fossilandel för ursprungspecificerad el ()",Miljö!$B$1:$J$1,0),FALSE))</f>
        <v>0</v>
      </c>
      <c r="AP188" s="247">
        <f>IF(AM188="","",IFERROR(VLOOKUP($B188,Miljö!$B$1:$J$479,MATCH("Kärnkraftsandel för ursprungsspecificerad el ()",Miljö!$B$1:$J$1,0),FALSE)/1,0))</f>
        <v>0</v>
      </c>
      <c r="AQ188" s="247">
        <f t="shared" si="16"/>
        <v>1</v>
      </c>
      <c r="AR188" s="52"/>
      <c r="AS188" s="247" t="str">
        <f t="shared" si="12"/>
        <v>Nej</v>
      </c>
      <c r="AT188" s="247" t="str">
        <f>IF(AS188="ja",VLOOKUP($B188,Miljö!$B$1:$O$500,MATCH("Fossil andel i procent (%)",Miljö!$B$1:$O$1,0),FALSE)/100,"")</f>
        <v/>
      </c>
      <c r="AU188" s="52"/>
      <c r="AV188" s="247" t="str">
        <f t="shared" si="13"/>
        <v>Nej</v>
      </c>
      <c r="AW188" s="247" t="str">
        <f>IF(AV188="ja",VLOOKUP($B188,'Egen hetvattenprod'!$B$1:$AO$500,MATCH("Värmekälla till värmepumpar ()",'Egen hetvattenprod'!$B$1:$AO$1,0),FALSE),"")</f>
        <v/>
      </c>
      <c r="AY188" s="244" t="str">
        <f t="shared" si="14"/>
        <v>Nej</v>
      </c>
      <c r="AZ188" s="283" t="str">
        <f>IF($AY188="ja",(VLOOKUP($B188,'Egen hetvattenprod'!$B$1:$BX$550,MATCH(AZ$2,'Egen hetvattenprod'!$B$1:$BX$1,0),FALSE)+VLOOKUP($B188,Kraftvärmeprod!$B$1:$BX$550,MATCH(AZ$2,Kraftvärmeprod!$B$1:$BX$1,0),FALSE))/$AC188,"")</f>
        <v/>
      </c>
      <c r="BA188" s="283" t="str">
        <f>IF($AY188="ja",(VLOOKUP($B188,'Egen hetvattenprod'!$B$1:$BX$550,MATCH(BA$2,'Egen hetvattenprod'!$B$1:$BX$1,0),FALSE)+VLOOKUP($B188,Kraftvärmeprod!$B$1:$BX$550,MATCH(BA$2,Kraftvärmeprod!$B$1:$BX$1,0),FALSE))/$AC188,"")</f>
        <v/>
      </c>
      <c r="BB188" s="283" t="str">
        <f>IF($AY188="ja",(VLOOKUP($B188,'Egen hetvattenprod'!$B$1:$BX$550,MATCH(BB$2,'Egen hetvattenprod'!$B$1:$BX$1,0),FALSE)+VLOOKUP($B188,Kraftvärmeprod!$B$1:$BX$550,MATCH(BB$2,Kraftvärmeprod!$B$1:$BX$1,0),FALSE))/$AC188,"")</f>
        <v/>
      </c>
      <c r="BC188" s="283" t="str">
        <f>IF($AY188="ja",(VLOOKUP($B188,'Egen hetvattenprod'!$B$1:$BX$550,MATCH(BC$2,'Egen hetvattenprod'!$B$1:$BX$1,0),FALSE)+VLOOKUP($B188,Kraftvärmeprod!$B$1:$BX$550,MATCH(BC$2,Kraftvärmeprod!$B$1:$BX$1,0),FALSE))/$AC188,"")</f>
        <v/>
      </c>
      <c r="BD188" s="283" t="str">
        <f>IF($AY188="ja",(VLOOKUP($B188,'Egen hetvattenprod'!$B$1:$BX$550,MATCH(BD$2,'Egen hetvattenprod'!$B$1:$BX$1,0),FALSE)+VLOOKUP($B188,Kraftvärmeprod!$B$1:$BX$550,MATCH(BD$2,Kraftvärmeprod!$B$1:$BX$1,0),FALSE))/$AC188,"")</f>
        <v/>
      </c>
      <c r="BF188" s="244" t="str">
        <f t="shared" si="17"/>
        <v>Nej</v>
      </c>
      <c r="BG188" s="283" t="str">
        <f>IF($BF188="ja",VLOOKUP($B188,'Egen hetvattenprod'!$B$1:$BX$550,MATCH("Andelen klimatgaser med fossilt ursprung för avfall ()",'Egen hetvattenprod'!$B$1:$BX$1,0),FALSE),"")</f>
        <v/>
      </c>
      <c r="BH188" s="283" t="str">
        <f>IF($BF188="ja",VLOOKUP($B188,Kraftvärmeprod!$B$1:$BX$550,MATCH("Andelen klimatgaser med fossilt ursprung för avfall ()",Kraftvärmeprod!$B$1:$BX$1,0),FALSE),"")</f>
        <v/>
      </c>
      <c r="BI188" s="307" t="str">
        <f>IF($BF188="ja",VLOOKUP($B188,'Egen hetvattenprod'!$B$1:$BX$550,MATCH("Avfall (GWh)",'Egen hetvattenprod'!$B$1:$BX$1,0),FALSE),"")</f>
        <v/>
      </c>
      <c r="BJ188" s="307" t="str">
        <f>IF($BF188="ja",VLOOKUP($B188,'Slutlig allokering kvv'!$B$1:$BX$550,MATCH("Avfall (GWh)",'Slutlig allokering kvv'!$B$1:$BX$1,0),FALSE),"")</f>
        <v/>
      </c>
      <c r="BK188" s="307" t="str">
        <f>IF($BF188="ja",VLOOKUP($B188,'Köpt hetvatten'!$B$1:$BX$550,MATCH("Avfall i köpt hetvatten",'Köpt hetvatten'!$B$1:$BX$1,0),FALSE),"")</f>
        <v/>
      </c>
      <c r="BL188" s="307" t="str">
        <f>IF($BF188="ja",VLOOKUP($B188,'Egen hetvattenprod'!$B$1:$BX$550,MATCH("Värde enligt ovan. (%)",'Egen hetvattenprod'!$B$1:$BX$1,0),FALSE),"")</f>
        <v/>
      </c>
      <c r="BM188" s="307" t="str">
        <f>IF($BF188="ja",VLOOKUP($B188,Kraftvärmeprod!$B$1:$BX$550,MATCH("Värde enligt ovan. (%)",Kraftvärmeprod!$B$1:$BX$1,0),FALSE),"")</f>
        <v/>
      </c>
      <c r="BN188" s="307"/>
      <c r="BO188" s="307"/>
      <c r="BP188" s="307"/>
      <c r="BQ188" s="307" t="str">
        <f>IF($BF188="ja",VLOOKUP($B188,'Egen hetvattenprod'!$B$1:$BX$550,MATCH("Tillförd olja (fossil) vid avfallsförbränning (GWh)",'Egen hetvattenprod'!$B$1:$BX$1,0),FALSE),"")</f>
        <v/>
      </c>
      <c r="BR188" s="307" t="str">
        <f>IF($BF188="ja",VLOOKUP($B188,Kraftvärmeprod!$B$1:$BX$550,MATCH("Tillförd olja (fossil) vid avfallsförbränning (GWh)",Kraftvärmeprod!$B$1:$BX$1,0),FALSE),"")</f>
        <v/>
      </c>
    </row>
    <row r="189" spans="1:70" x14ac:dyDescent="0.25">
      <c r="A189" s="2" t="str">
        <f>'Miljövärden för publ företag'!B191</f>
        <v>Ronneby Miljö och Teknik AB</v>
      </c>
      <c r="B189" s="2" t="str">
        <f>'Miljövärden för publ företag'!C191</f>
        <v>Ronneby-Kallinge</v>
      </c>
      <c r="C189" s="312">
        <f>IFERROR(VLOOKUP($B189,Totalt!$B$1:$AQ$554,MATCH(C$2,Totalt!$B$1:$AQ$1,0),FALSE),"")</f>
        <v>0</v>
      </c>
      <c r="D189" s="312">
        <f>IFERROR(VLOOKUP($B189,Totalt!$B$1:$AQ$554,MATCH(D$2,Totalt!$B$1:$AQ$1,0),FALSE),"")</f>
        <v>1.1000000000000001</v>
      </c>
      <c r="E189" s="312">
        <f>IFERROR(VLOOKUP($B189,Totalt!$B$1:$AQ$554,MATCH(E$2,Totalt!$B$1:$AQ$1,0),FALSE),"")</f>
        <v>0</v>
      </c>
      <c r="F189" s="312">
        <f>IFERROR(VLOOKUP($B189,Totalt!$B$1:$AQ$554,MATCH(F$2,Totalt!$B$1:$AQ$1,0),FALSE),"")</f>
        <v>0</v>
      </c>
      <c r="G189" s="312">
        <f>IFERROR(VLOOKUP($B189,Totalt!$B$1:$AQ$554,MATCH(G$2,Totalt!$B$1:$AQ$1,0),FALSE),"")</f>
        <v>0</v>
      </c>
      <c r="H189" s="312">
        <f>IFERROR(VLOOKUP($B189,Totalt!$B$1:$AQ$554,MATCH(H$2,Totalt!$B$1:$AQ$1,0),FALSE),"")</f>
        <v>0</v>
      </c>
      <c r="I189" s="312">
        <f>IFERROR(VLOOKUP($B189,Totalt!$B$1:$AQ$554,MATCH(I$2,Totalt!$B$1:$AQ$1,0),FALSE),"")</f>
        <v>0</v>
      </c>
      <c r="J189" s="312">
        <f>IFERROR(VLOOKUP($B189,Totalt!$B$1:$AQ$554,MATCH(J$2,Totalt!$B$1:$AQ$1,0),FALSE),"")</f>
        <v>0</v>
      </c>
      <c r="K189" s="312">
        <f>IFERROR(VLOOKUP($B189,Totalt!$B$1:$AQ$554,MATCH(K$2,Totalt!$B$1:$AQ$1,0),FALSE),"")</f>
        <v>0</v>
      </c>
      <c r="L189" s="312">
        <f>IFERROR(VLOOKUP($B189,Totalt!$B$1:$AQ$554,MATCH(L$2,Totalt!$B$1:$AQ$1,0),FALSE),"")</f>
        <v>0</v>
      </c>
      <c r="M189" s="312">
        <f>IFERROR(VLOOKUP($B189,Totalt!$B$1:$AQ$554,MATCH(M$2,Totalt!$B$1:$AQ$1,0),FALSE),"")</f>
        <v>21</v>
      </c>
      <c r="N189" s="312">
        <f>IFERROR(VLOOKUP($B189,Totalt!$B$1:$AQ$554,MATCH(N$2,Totalt!$B$1:$AQ$1,0),FALSE),"")</f>
        <v>21</v>
      </c>
      <c r="O189" s="312">
        <f>IFERROR(VLOOKUP($B189,Totalt!$B$1:$AQ$554,MATCH(O$2,Totalt!$B$1:$AQ$1,0),FALSE),"")</f>
        <v>7</v>
      </c>
      <c r="P189" s="312">
        <f>IFERROR(VLOOKUP($B189,Totalt!$B$1:$AQ$554,MATCH(P$2,Totalt!$B$1:$AQ$1,0),FALSE),"")</f>
        <v>21</v>
      </c>
      <c r="Q189" s="312">
        <f>IFERROR(VLOOKUP($B189,Totalt!$B$1:$AQ$554,MATCH(Q$2,Totalt!$B$1:$AQ$1,0),FALSE),"")</f>
        <v>0</v>
      </c>
      <c r="R189" s="312">
        <f>IFERROR(VLOOKUP($B189,Totalt!$B$1:$AQ$554,MATCH(R$2,Totalt!$B$1:$AQ$1,0),FALSE),"")</f>
        <v>0</v>
      </c>
      <c r="S189" s="312">
        <f>IFERROR(VLOOKUP($B189,Totalt!$B$1:$AQ$554,MATCH(S$2,Totalt!$B$1:$AQ$1,0),FALSE),"")</f>
        <v>51</v>
      </c>
      <c r="T189" s="312">
        <f>IFERROR(VLOOKUP($B189,Totalt!$B$1:$AQ$554,MATCH(T$2,Totalt!$B$1:$AQ$1,0),FALSE),"")</f>
        <v>0</v>
      </c>
      <c r="U189" s="312">
        <f>IFERROR(VLOOKUP($B189,Totalt!$B$1:$AQ$554,MATCH(U$2,Totalt!$B$1:$AQ$1,0),FALSE),"")</f>
        <v>0</v>
      </c>
      <c r="V189" s="312">
        <f>IFERROR(VLOOKUP($B189,Totalt!$B$1:$AQ$554,MATCH(V$2,Totalt!$B$1:$AQ$1,0),FALSE),"")</f>
        <v>0</v>
      </c>
      <c r="W189" s="312">
        <f>IFERROR(VLOOKUP($B189,Totalt!$B$1:$AQ$554,MATCH(W$2,Totalt!$B$1:$AQ$1,0),FALSE),"")</f>
        <v>0</v>
      </c>
      <c r="X189" s="312">
        <f>IFERROR(VLOOKUP($B189,Totalt!$B$1:$AQ$554,MATCH(X$2,Totalt!$B$1:$AQ$1,0),FALSE),"")</f>
        <v>0</v>
      </c>
      <c r="Y189" s="312">
        <f>IFERROR(VLOOKUP($B189,Totalt!$B$1:$AQ$554,MATCH(Y$2,Totalt!$B$1:$AQ$1,0),FALSE),"")</f>
        <v>0</v>
      </c>
      <c r="Z189" s="312">
        <f>IFERROR(VLOOKUP($B189,Totalt!$B$1:$AQ$554,MATCH(Z$2,Totalt!$B$1:$AQ$1,0),FALSE),"")</f>
        <v>0</v>
      </c>
      <c r="AA189" s="312">
        <f>IFERROR(VLOOKUP($B189,Totalt!$B$1:$AQ$554,MATCH(AA$2,Totalt!$B$1:$AQ$1,0),FALSE),"")</f>
        <v>0</v>
      </c>
      <c r="AB189" s="312">
        <f>IFERROR(VLOOKUP($B189,Totalt!$B$1:$AQ$554,MATCH(AB$2,Totalt!$B$1:$AQ$1,0),FALSE),"")</f>
        <v>0</v>
      </c>
      <c r="AC189" s="312">
        <f>IFERROR(VLOOKUP($B189,Totalt!$B$1:$AQ$554,MATCH(AC$2,Totalt!$B$1:$AQ$1,0),FALSE),"")</f>
        <v>0</v>
      </c>
      <c r="AD189" s="312">
        <f>IFERROR(VLOOKUP($B189,Totalt!$B$1:$AQ$554,MATCH(AD$2,Totalt!$B$1:$AQ$1,0),FALSE),"")</f>
        <v>0</v>
      </c>
      <c r="AE189" s="312">
        <f>IFERROR(VLOOKUP($B189,Totalt!$B$1:$AQ$554,MATCH(AE$2,Totalt!$B$1:$AQ$1,0),FALSE),"")</f>
        <v>0</v>
      </c>
      <c r="AF189" s="312">
        <f>IFERROR(VLOOKUP($B189,Totalt!$B$1:$AQ$554,MATCH(AF$2,Totalt!$B$1:$AQ$1,0),FALSE),"")</f>
        <v>2.2999999999999998</v>
      </c>
      <c r="AG189" s="312">
        <f>IFERROR(VLOOKUP($B189,Totalt!$B$1:$AQ$554,MATCH(AG$2,Totalt!$B$1:$AQ$1,0),FALSE),"")</f>
        <v>0</v>
      </c>
      <c r="AI189" s="245">
        <f t="shared" si="15"/>
        <v>124.39999999999999</v>
      </c>
      <c r="AJ189" s="246">
        <f>IF(ISERROR(1/VLOOKUP($B189,Leveranser!$B$1:$S$500,MATCH("såld värme (gwh)",Leveranser!$B$1:$S$1,0),FALSE)),"",VLOOKUP($B189,Leveranser!$B$1:$S$500,MATCH("såld värme (gwh)",Leveranser!$B$1:$S$1,0),FALSE))</f>
        <v>106.2</v>
      </c>
      <c r="AK189" t="str">
        <f>IFERROR(IF(VLOOKUP($B189,Totalt!$B$1:$AQ$554,MATCH(AK$2,Totalt!$B$1:$AQ$1,0),FALSE)="","",VLOOKUP($B189,Totalt!$B$1:$AQ$554,MATCH(AK$2,Totalt!$B$1:$AQ$1,0),FALSE)),"")</f>
        <v/>
      </c>
      <c r="AM189" s="247" t="str">
        <f>IF(B189&lt;&gt;"",IF(VLOOKUP($B189,Totalt!$B$1:$AQ$554,MATCH("Kvalitetsgranskad:",Totalt!$B$1:$AQ$1,0),FALSE)="ja",VLOOKUP($B189,Miljö!$B$1:$AG$479,MATCH(AM$2,Miljö!$B$1:$AK$1,0),FALSE),""),"")</f>
        <v>Ja</v>
      </c>
      <c r="AN189" s="247" t="str">
        <f>IF(AM189="ja",VLOOKUP($B189,Miljö!$B$1:$J$479,MATCH("Typ av ursprungsspecificerad el   (Om inget värde anges används Nordisk residualmix, se inforuta) ()",Miljö!$B$1:$J$1,0),FALSE),IF(AM189="nej","Nordisk residualel",""))</f>
        <v>'Bra Miljöval'</v>
      </c>
      <c r="AO189" s="247">
        <f>IF(AM189="","",VLOOKUP($B189,Miljö!$B$1:$J$479,MATCH("Fossilandel för ursprungspecificerad el ()",Miljö!$B$1:$J$1,0),FALSE))</f>
        <v>0</v>
      </c>
      <c r="AP189" s="247">
        <f>IF(AM189="","",IFERROR(VLOOKUP($B189,Miljö!$B$1:$J$479,MATCH("Kärnkraftsandel för ursprungsspecificerad el ()",Miljö!$B$1:$J$1,0),FALSE)/1,0))</f>
        <v>0</v>
      </c>
      <c r="AQ189" s="247">
        <f t="shared" si="16"/>
        <v>1</v>
      </c>
      <c r="AR189" s="52"/>
      <c r="AS189" s="247" t="str">
        <f t="shared" si="12"/>
        <v>Nej</v>
      </c>
      <c r="AT189" s="247" t="str">
        <f>IF(AS189="ja",VLOOKUP($B189,Miljö!$B$1:$O$500,MATCH("Fossil andel i procent (%)",Miljö!$B$1:$O$1,0),FALSE)/100,"")</f>
        <v/>
      </c>
      <c r="AU189" s="52"/>
      <c r="AV189" s="247" t="str">
        <f t="shared" si="13"/>
        <v>Nej</v>
      </c>
      <c r="AW189" s="247" t="str">
        <f>IF(AV189="ja",VLOOKUP($B189,'Egen hetvattenprod'!$B$1:$AO$500,MATCH("Värmekälla till värmepumpar ()",'Egen hetvattenprod'!$B$1:$AO$1,0),FALSE),"")</f>
        <v/>
      </c>
      <c r="AY189" s="244" t="str">
        <f t="shared" si="14"/>
        <v>Nej</v>
      </c>
      <c r="AZ189" s="283" t="str">
        <f>IF($AY189="ja",(VLOOKUP($B189,'Egen hetvattenprod'!$B$1:$BX$550,MATCH(AZ$2,'Egen hetvattenprod'!$B$1:$BX$1,0),FALSE)+VLOOKUP($B189,Kraftvärmeprod!$B$1:$BX$550,MATCH(AZ$2,Kraftvärmeprod!$B$1:$BX$1,0),FALSE))/$AC189,"")</f>
        <v/>
      </c>
      <c r="BA189" s="283" t="str">
        <f>IF($AY189="ja",(VLOOKUP($B189,'Egen hetvattenprod'!$B$1:$BX$550,MATCH(BA$2,'Egen hetvattenprod'!$B$1:$BX$1,0),FALSE)+VLOOKUP($B189,Kraftvärmeprod!$B$1:$BX$550,MATCH(BA$2,Kraftvärmeprod!$B$1:$BX$1,0),FALSE))/$AC189,"")</f>
        <v/>
      </c>
      <c r="BB189" s="283" t="str">
        <f>IF($AY189="ja",(VLOOKUP($B189,'Egen hetvattenprod'!$B$1:$BX$550,MATCH(BB$2,'Egen hetvattenprod'!$B$1:$BX$1,0),FALSE)+VLOOKUP($B189,Kraftvärmeprod!$B$1:$BX$550,MATCH(BB$2,Kraftvärmeprod!$B$1:$BX$1,0),FALSE))/$AC189,"")</f>
        <v/>
      </c>
      <c r="BC189" s="283" t="str">
        <f>IF($AY189="ja",(VLOOKUP($B189,'Egen hetvattenprod'!$B$1:$BX$550,MATCH(BC$2,'Egen hetvattenprod'!$B$1:$BX$1,0),FALSE)+VLOOKUP($B189,Kraftvärmeprod!$B$1:$BX$550,MATCH(BC$2,Kraftvärmeprod!$B$1:$BX$1,0),FALSE))/$AC189,"")</f>
        <v/>
      </c>
      <c r="BD189" s="283" t="str">
        <f>IF($AY189="ja",(VLOOKUP($B189,'Egen hetvattenprod'!$B$1:$BX$550,MATCH(BD$2,'Egen hetvattenprod'!$B$1:$BX$1,0),FALSE)+VLOOKUP($B189,Kraftvärmeprod!$B$1:$BX$550,MATCH(BD$2,Kraftvärmeprod!$B$1:$BX$1,0),FALSE))/$AC189,"")</f>
        <v/>
      </c>
      <c r="BF189" s="244" t="str">
        <f t="shared" si="17"/>
        <v>Nej</v>
      </c>
      <c r="BG189" s="283" t="str">
        <f>IF($BF189="ja",VLOOKUP($B189,'Egen hetvattenprod'!$B$1:$BX$550,MATCH("Andelen klimatgaser med fossilt ursprung för avfall ()",'Egen hetvattenprod'!$B$1:$BX$1,0),FALSE),"")</f>
        <v/>
      </c>
      <c r="BH189" s="283" t="str">
        <f>IF($BF189="ja",VLOOKUP($B189,Kraftvärmeprod!$B$1:$BX$550,MATCH("Andelen klimatgaser med fossilt ursprung för avfall ()",Kraftvärmeprod!$B$1:$BX$1,0),FALSE),"")</f>
        <v/>
      </c>
      <c r="BI189" s="307" t="str">
        <f>IF($BF189="ja",VLOOKUP($B189,'Egen hetvattenprod'!$B$1:$BX$550,MATCH("Avfall (GWh)",'Egen hetvattenprod'!$B$1:$BX$1,0),FALSE),"")</f>
        <v/>
      </c>
      <c r="BJ189" s="307" t="str">
        <f>IF($BF189="ja",VLOOKUP($B189,'Slutlig allokering kvv'!$B$1:$BX$550,MATCH("Avfall (GWh)",'Slutlig allokering kvv'!$B$1:$BX$1,0),FALSE),"")</f>
        <v/>
      </c>
      <c r="BK189" s="307" t="str">
        <f>IF($BF189="ja",VLOOKUP($B189,'Köpt hetvatten'!$B$1:$BX$550,MATCH("Avfall i köpt hetvatten",'Köpt hetvatten'!$B$1:$BX$1,0),FALSE),"")</f>
        <v/>
      </c>
      <c r="BL189" s="307" t="str">
        <f>IF($BF189="ja",VLOOKUP($B189,'Egen hetvattenprod'!$B$1:$BX$550,MATCH("Värde enligt ovan. (%)",'Egen hetvattenprod'!$B$1:$BX$1,0),FALSE),"")</f>
        <v/>
      </c>
      <c r="BM189" s="307" t="str">
        <f>IF($BF189="ja",VLOOKUP($B189,Kraftvärmeprod!$B$1:$BX$550,MATCH("Värde enligt ovan. (%)",Kraftvärmeprod!$B$1:$BX$1,0),FALSE),"")</f>
        <v/>
      </c>
      <c r="BN189" s="307"/>
      <c r="BO189" s="307"/>
      <c r="BP189" s="307"/>
      <c r="BQ189" s="307" t="str">
        <f>IF($BF189="ja",VLOOKUP($B189,'Egen hetvattenprod'!$B$1:$BX$550,MATCH("Tillförd olja (fossil) vid avfallsförbränning (GWh)",'Egen hetvattenprod'!$B$1:$BX$1,0),FALSE),"")</f>
        <v/>
      </c>
      <c r="BR189" s="307" t="str">
        <f>IF($BF189="ja",VLOOKUP($B189,Kraftvärmeprod!$B$1:$BX$550,MATCH("Tillförd olja (fossil) vid avfallsförbränning (GWh)",Kraftvärmeprod!$B$1:$BX$1,0),FALSE),"")</f>
        <v/>
      </c>
    </row>
    <row r="190" spans="1:70" x14ac:dyDescent="0.25">
      <c r="A190" s="2" t="str">
        <f>'Miljövärden för publ företag'!B192</f>
        <v>Sala-Heby Energi AB</v>
      </c>
      <c r="B190" s="2" t="str">
        <f>'Miljövärden för publ företag'!C192</f>
        <v>Sala-Heby</v>
      </c>
      <c r="C190" s="312">
        <f>IFERROR(VLOOKUP($B190,Totalt!$B$1:$AQ$554,MATCH(C$2,Totalt!$B$1:$AQ$1,0),FALSE),"")</f>
        <v>0</v>
      </c>
      <c r="D190" s="312">
        <f>IFERROR(VLOOKUP($B190,Totalt!$B$1:$AQ$554,MATCH(D$2,Totalt!$B$1:$AQ$1,0),FALSE),"")</f>
        <v>0</v>
      </c>
      <c r="E190" s="312">
        <f>IFERROR(VLOOKUP($B190,Totalt!$B$1:$AQ$554,MATCH(E$2,Totalt!$B$1:$AQ$1,0),FALSE),"")</f>
        <v>0</v>
      </c>
      <c r="F190" s="312">
        <f>IFERROR(VLOOKUP($B190,Totalt!$B$1:$AQ$554,MATCH(F$2,Totalt!$B$1:$AQ$1,0),FALSE),"")</f>
        <v>0</v>
      </c>
      <c r="G190" s="312">
        <f>IFERROR(VLOOKUP($B190,Totalt!$B$1:$AQ$554,MATCH(G$2,Totalt!$B$1:$AQ$1,0),FALSE),"")</f>
        <v>0</v>
      </c>
      <c r="H190" s="312">
        <f>IFERROR(VLOOKUP($B190,Totalt!$B$1:$AQ$554,MATCH(H$2,Totalt!$B$1:$AQ$1,0),FALSE),"")</f>
        <v>0</v>
      </c>
      <c r="I190" s="312">
        <f>IFERROR(VLOOKUP($B190,Totalt!$B$1:$AQ$554,MATCH(I$2,Totalt!$B$1:$AQ$1,0),FALSE),"")</f>
        <v>0</v>
      </c>
      <c r="J190" s="312">
        <f>IFERROR(VLOOKUP($B190,Totalt!$B$1:$AQ$554,MATCH(J$2,Totalt!$B$1:$AQ$1,0),FALSE),"")</f>
        <v>1.373</v>
      </c>
      <c r="K190" s="312">
        <f>IFERROR(VLOOKUP($B190,Totalt!$B$1:$AQ$554,MATCH(K$2,Totalt!$B$1:$AQ$1,0),FALSE),"")</f>
        <v>0</v>
      </c>
      <c r="L190" s="312">
        <f>IFERROR(VLOOKUP($B190,Totalt!$B$1:$AQ$554,MATCH(L$2,Totalt!$B$1:$AQ$1,0),FALSE),"")</f>
        <v>0</v>
      </c>
      <c r="M190" s="312">
        <f>IFERROR(VLOOKUP($B190,Totalt!$B$1:$AQ$554,MATCH(M$2,Totalt!$B$1:$AQ$1,0),FALSE),"")</f>
        <v>0</v>
      </c>
      <c r="N190" s="312">
        <f>IFERROR(VLOOKUP($B190,Totalt!$B$1:$AQ$554,MATCH(N$2,Totalt!$B$1:$AQ$1,0),FALSE),"")</f>
        <v>46.670499999999997</v>
      </c>
      <c r="O190" s="312">
        <f>IFERROR(VLOOKUP($B190,Totalt!$B$1:$AQ$554,MATCH(O$2,Totalt!$B$1:$AQ$1,0),FALSE),"")</f>
        <v>9.7138799999999996</v>
      </c>
      <c r="P190" s="312">
        <f>IFERROR(VLOOKUP($B190,Totalt!$B$1:$AQ$554,MATCH(P$2,Totalt!$B$1:$AQ$1,0),FALSE),"")</f>
        <v>34.666899999999998</v>
      </c>
      <c r="Q190" s="312">
        <f>IFERROR(VLOOKUP($B190,Totalt!$B$1:$AQ$554,MATCH(Q$2,Totalt!$B$1:$AQ$1,0),FALSE),"")</f>
        <v>11.98</v>
      </c>
      <c r="R190" s="312">
        <f>IFERROR(VLOOKUP($B190,Totalt!$B$1:$AQ$554,MATCH(R$2,Totalt!$B$1:$AQ$1,0),FALSE),"")</f>
        <v>25.91</v>
      </c>
      <c r="S190" s="312">
        <f>IFERROR(VLOOKUP($B190,Totalt!$B$1:$AQ$554,MATCH(S$2,Totalt!$B$1:$AQ$1,0),FALSE),"")</f>
        <v>0</v>
      </c>
      <c r="T190" s="312">
        <f>IFERROR(VLOOKUP($B190,Totalt!$B$1:$AQ$554,MATCH(T$2,Totalt!$B$1:$AQ$1,0),FALSE),"")</f>
        <v>0</v>
      </c>
      <c r="U190" s="312">
        <f>IFERROR(VLOOKUP($B190,Totalt!$B$1:$AQ$554,MATCH(U$2,Totalt!$B$1:$AQ$1,0),FALSE),"")</f>
        <v>0</v>
      </c>
      <c r="V190" s="312">
        <f>IFERROR(VLOOKUP($B190,Totalt!$B$1:$AQ$554,MATCH(V$2,Totalt!$B$1:$AQ$1,0),FALSE),"")</f>
        <v>0</v>
      </c>
      <c r="W190" s="312">
        <f>IFERROR(VLOOKUP($B190,Totalt!$B$1:$AQ$554,MATCH(W$2,Totalt!$B$1:$AQ$1,0),FALSE),"")</f>
        <v>3.24146</v>
      </c>
      <c r="X190" s="312">
        <f>IFERROR(VLOOKUP($B190,Totalt!$B$1:$AQ$554,MATCH(X$2,Totalt!$B$1:$AQ$1,0),FALSE),"")</f>
        <v>0</v>
      </c>
      <c r="Y190" s="312">
        <f>IFERROR(VLOOKUP($B190,Totalt!$B$1:$AQ$554,MATCH(Y$2,Totalt!$B$1:$AQ$1,0),FALSE),"")</f>
        <v>0</v>
      </c>
      <c r="Z190" s="312">
        <f>IFERROR(VLOOKUP($B190,Totalt!$B$1:$AQ$554,MATCH(Z$2,Totalt!$B$1:$AQ$1,0),FALSE),"")</f>
        <v>6.9000000000000006E-2</v>
      </c>
      <c r="AA190" s="312">
        <f>IFERROR(VLOOKUP($B190,Totalt!$B$1:$AQ$554,MATCH(AA$2,Totalt!$B$1:$AQ$1,0),FALSE),"")</f>
        <v>0</v>
      </c>
      <c r="AB190" s="312">
        <f>IFERROR(VLOOKUP($B190,Totalt!$B$1:$AQ$554,MATCH(AB$2,Totalt!$B$1:$AQ$1,0),FALSE),"")</f>
        <v>0</v>
      </c>
      <c r="AC190" s="312">
        <f>IFERROR(VLOOKUP($B190,Totalt!$B$1:$AQ$554,MATCH(AC$2,Totalt!$B$1:$AQ$1,0),FALSE),"")</f>
        <v>17.765000000000001</v>
      </c>
      <c r="AD190" s="312">
        <f>IFERROR(VLOOKUP($B190,Totalt!$B$1:$AQ$554,MATCH(AD$2,Totalt!$B$1:$AQ$1,0),FALSE),"")</f>
        <v>0</v>
      </c>
      <c r="AE190" s="312">
        <f>IFERROR(VLOOKUP($B190,Totalt!$B$1:$AQ$554,MATCH(AE$2,Totalt!$B$1:$AQ$1,0),FALSE),"")</f>
        <v>0</v>
      </c>
      <c r="AF190" s="312">
        <f>IFERROR(VLOOKUP($B190,Totalt!$B$1:$AQ$554,MATCH(AF$2,Totalt!$B$1:$AQ$1,0),FALSE),"")</f>
        <v>0.85599999999999998</v>
      </c>
      <c r="AG190" s="312">
        <f>IFERROR(VLOOKUP($B190,Totalt!$B$1:$AQ$554,MATCH(AG$2,Totalt!$B$1:$AQ$1,0),FALSE),"")</f>
        <v>0</v>
      </c>
      <c r="AI190" s="245">
        <f t="shared" si="15"/>
        <v>152.24573999999996</v>
      </c>
      <c r="AJ190" s="246">
        <f>IF(ISERROR(1/VLOOKUP($B190,Leveranser!$B$1:$S$500,MATCH("såld värme (gwh)",Leveranser!$B$1:$S$1,0),FALSE)),"",VLOOKUP($B190,Leveranser!$B$1:$S$500,MATCH("såld värme (gwh)",Leveranser!$B$1:$S$1,0),FALSE))</f>
        <v>147.9</v>
      </c>
      <c r="AK190" t="str">
        <f>IFERROR(IF(VLOOKUP($B190,Totalt!$B$1:$AQ$554,MATCH(AK$2,Totalt!$B$1:$AQ$1,0),FALSE)="","",VLOOKUP($B190,Totalt!$B$1:$AQ$554,MATCH(AK$2,Totalt!$B$1:$AQ$1,0),FALSE)),"")</f>
        <v/>
      </c>
      <c r="AM190" s="247" t="str">
        <f>IF(B190&lt;&gt;"",IF(VLOOKUP($B190,Totalt!$B$1:$AQ$554,MATCH("Kvalitetsgranskad:",Totalt!$B$1:$AQ$1,0),FALSE)="ja",VLOOKUP($B190,Miljö!$B$1:$AG$479,MATCH(AM$2,Miljö!$B$1:$AK$1,0),FALSE),""),"")</f>
        <v>Ja</v>
      </c>
      <c r="AN190" s="247" t="str">
        <f>IF(AM190="ja",VLOOKUP($B190,Miljö!$B$1:$J$479,MATCH("Typ av ursprungsspecificerad el   (Om inget värde anges används Nordisk residualmix, se inforuta) ()",Miljö!$B$1:$J$1,0),FALSE),IF(AM190="nej","Nordisk residualel",""))</f>
        <v>-</v>
      </c>
      <c r="AO190" s="247">
        <f>IF(AM190="","",VLOOKUP($B190,Miljö!$B$1:$J$479,MATCH("Fossilandel för ursprungspecificerad el ()",Miljö!$B$1:$J$1,0),FALSE))</f>
        <v>0</v>
      </c>
      <c r="AP190" s="247">
        <f>IF(AM190="","",IFERROR(VLOOKUP($B190,Miljö!$B$1:$J$479,MATCH("Kärnkraftsandel för ursprungsspecificerad el ()",Miljö!$B$1:$J$1,0),FALSE)/1,0))</f>
        <v>0</v>
      </c>
      <c r="AQ190" s="247">
        <f t="shared" si="16"/>
        <v>1</v>
      </c>
      <c r="AR190" s="52"/>
      <c r="AS190" s="247" t="str">
        <f t="shared" si="12"/>
        <v>Nej</v>
      </c>
      <c r="AT190" s="247" t="str">
        <f>IF(AS190="ja",VLOOKUP($B190,Miljö!$B$1:$O$500,MATCH("Fossil andel i procent (%)",Miljö!$B$1:$O$1,0),FALSE)/100,"")</f>
        <v/>
      </c>
      <c r="AU190" s="52"/>
      <c r="AV190" s="247" t="str">
        <f t="shared" si="13"/>
        <v>Nej</v>
      </c>
      <c r="AW190" s="247" t="str">
        <f>IF(AV190="ja",VLOOKUP($B190,'Egen hetvattenprod'!$B$1:$AO$500,MATCH("Värmekälla till värmepumpar ()",'Egen hetvattenprod'!$B$1:$AO$1,0),FALSE),"")</f>
        <v/>
      </c>
      <c r="AY190" s="244" t="str">
        <f t="shared" si="14"/>
        <v>Ja</v>
      </c>
      <c r="AZ190" s="283">
        <f>IF($AY190="ja",(VLOOKUP($B190,'Egen hetvattenprod'!$B$1:$BX$550,MATCH(AZ$2,'Egen hetvattenprod'!$B$1:$BX$1,0),FALSE)+VLOOKUP($B190,Kraftvärmeprod!$B$1:$BX$550,MATCH(AZ$2,Kraftvärmeprod!$B$1:$BX$1,0),FALSE))/$AC190,"")</f>
        <v>1</v>
      </c>
      <c r="BA190" s="283">
        <f>IF($AY190="ja",(VLOOKUP($B190,'Egen hetvattenprod'!$B$1:$BX$550,MATCH(BA$2,'Egen hetvattenprod'!$B$1:$BX$1,0),FALSE)+VLOOKUP($B190,Kraftvärmeprod!$B$1:$BX$550,MATCH(BA$2,Kraftvärmeprod!$B$1:$BX$1,0),FALSE))/$AC190,"")</f>
        <v>0</v>
      </c>
      <c r="BB190" s="283">
        <f>IF($AY190="ja",(VLOOKUP($B190,'Egen hetvattenprod'!$B$1:$BX$550,MATCH(BB$2,'Egen hetvattenprod'!$B$1:$BX$1,0),FALSE)+VLOOKUP($B190,Kraftvärmeprod!$B$1:$BX$550,MATCH(BB$2,Kraftvärmeprod!$B$1:$BX$1,0),FALSE))/$AC190,"")</f>
        <v>0</v>
      </c>
      <c r="BC190" s="283">
        <f>IF($AY190="ja",(VLOOKUP($B190,'Egen hetvattenprod'!$B$1:$BX$550,MATCH(BC$2,'Egen hetvattenprod'!$B$1:$BX$1,0),FALSE)+VLOOKUP($B190,Kraftvärmeprod!$B$1:$BX$550,MATCH(BC$2,Kraftvärmeprod!$B$1:$BX$1,0),FALSE))/$AC190,"")</f>
        <v>0</v>
      </c>
      <c r="BD190" s="283">
        <f>IF($AY190="ja",(VLOOKUP($B190,'Egen hetvattenprod'!$B$1:$BX$550,MATCH(BD$2,'Egen hetvattenprod'!$B$1:$BX$1,0),FALSE)+VLOOKUP($B190,Kraftvärmeprod!$B$1:$BX$550,MATCH(BD$2,Kraftvärmeprod!$B$1:$BX$1,0),FALSE))/$AC190,"")</f>
        <v>0</v>
      </c>
      <c r="BF190" s="244" t="str">
        <f t="shared" si="17"/>
        <v>Nej</v>
      </c>
      <c r="BG190" s="283" t="str">
        <f>IF($BF190="ja",VLOOKUP($B190,'Egen hetvattenprod'!$B$1:$BX$550,MATCH("Andelen klimatgaser med fossilt ursprung för avfall ()",'Egen hetvattenprod'!$B$1:$BX$1,0),FALSE),"")</f>
        <v/>
      </c>
      <c r="BH190" s="283" t="str">
        <f>IF($BF190="ja",VLOOKUP($B190,Kraftvärmeprod!$B$1:$BX$550,MATCH("Andelen klimatgaser med fossilt ursprung för avfall ()",Kraftvärmeprod!$B$1:$BX$1,0),FALSE),"")</f>
        <v/>
      </c>
      <c r="BI190" s="307" t="str">
        <f>IF($BF190="ja",VLOOKUP($B190,'Egen hetvattenprod'!$B$1:$BX$550,MATCH("Avfall (GWh)",'Egen hetvattenprod'!$B$1:$BX$1,0),FALSE),"")</f>
        <v/>
      </c>
      <c r="BJ190" s="307" t="str">
        <f>IF($BF190="ja",VLOOKUP($B190,'Slutlig allokering kvv'!$B$1:$BX$550,MATCH("Avfall (GWh)",'Slutlig allokering kvv'!$B$1:$BX$1,0),FALSE),"")</f>
        <v/>
      </c>
      <c r="BK190" s="307" t="str">
        <f>IF($BF190="ja",VLOOKUP($B190,'Köpt hetvatten'!$B$1:$BX$550,MATCH("Avfall i köpt hetvatten",'Köpt hetvatten'!$B$1:$BX$1,0),FALSE),"")</f>
        <v/>
      </c>
      <c r="BL190" s="307" t="str">
        <f>IF($BF190="ja",VLOOKUP($B190,'Egen hetvattenprod'!$B$1:$BX$550,MATCH("Värde enligt ovan. (%)",'Egen hetvattenprod'!$B$1:$BX$1,0),FALSE),"")</f>
        <v/>
      </c>
      <c r="BM190" s="307" t="str">
        <f>IF($BF190="ja",VLOOKUP($B190,Kraftvärmeprod!$B$1:$BX$550,MATCH("Värde enligt ovan. (%)",Kraftvärmeprod!$B$1:$BX$1,0),FALSE),"")</f>
        <v/>
      </c>
      <c r="BN190" s="307"/>
      <c r="BO190" s="307"/>
      <c r="BP190" s="307"/>
      <c r="BQ190" s="307" t="str">
        <f>IF($BF190="ja",VLOOKUP($B190,'Egen hetvattenprod'!$B$1:$BX$550,MATCH("Tillförd olja (fossil) vid avfallsförbränning (GWh)",'Egen hetvattenprod'!$B$1:$BX$1,0),FALSE),"")</f>
        <v/>
      </c>
      <c r="BR190" s="307" t="str">
        <f>IF($BF190="ja",VLOOKUP($B190,Kraftvärmeprod!$B$1:$BX$550,MATCH("Tillförd olja (fossil) vid avfallsförbränning (GWh)",Kraftvärmeprod!$B$1:$BX$1,0),FALSE),"")</f>
        <v/>
      </c>
    </row>
    <row r="191" spans="1:70" x14ac:dyDescent="0.25">
      <c r="A191" s="2" t="str">
        <f>'Miljövärden för publ företag'!B193</f>
        <v>Sandviken Energi AB</v>
      </c>
      <c r="B191" s="2" t="str">
        <f>'Miljövärden för publ företag'!C193</f>
        <v>Sandviken</v>
      </c>
      <c r="C191" s="312">
        <f>IFERROR(VLOOKUP($B191,Totalt!$B$1:$AQ$554,MATCH(C$2,Totalt!$B$1:$AQ$1,0),FALSE),"")</f>
        <v>0</v>
      </c>
      <c r="D191" s="312">
        <f>IFERROR(VLOOKUP($B191,Totalt!$B$1:$AQ$554,MATCH(D$2,Totalt!$B$1:$AQ$1,0),FALSE),"")</f>
        <v>1.5609999999999999</v>
      </c>
      <c r="E191" s="312">
        <f>IFERROR(VLOOKUP($B191,Totalt!$B$1:$AQ$554,MATCH(E$2,Totalt!$B$1:$AQ$1,0),FALSE),"")</f>
        <v>0</v>
      </c>
      <c r="F191" s="312">
        <f>IFERROR(VLOOKUP($B191,Totalt!$B$1:$AQ$554,MATCH(F$2,Totalt!$B$1:$AQ$1,0),FALSE),"")</f>
        <v>0</v>
      </c>
      <c r="G191" s="312">
        <f>IFERROR(VLOOKUP($B191,Totalt!$B$1:$AQ$554,MATCH(G$2,Totalt!$B$1:$AQ$1,0),FALSE),"")</f>
        <v>0</v>
      </c>
      <c r="H191" s="312">
        <f>IFERROR(VLOOKUP($B191,Totalt!$B$1:$AQ$554,MATCH(H$2,Totalt!$B$1:$AQ$1,0),FALSE),"")</f>
        <v>0.44</v>
      </c>
      <c r="I191" s="312">
        <f>IFERROR(VLOOKUP($B191,Totalt!$B$1:$AQ$554,MATCH(I$2,Totalt!$B$1:$AQ$1,0),FALSE),"")</f>
        <v>0</v>
      </c>
      <c r="J191" s="312">
        <f>IFERROR(VLOOKUP($B191,Totalt!$B$1:$AQ$554,MATCH(J$2,Totalt!$B$1:$AQ$1,0),FALSE),"")</f>
        <v>0</v>
      </c>
      <c r="K191" s="312">
        <f>IFERROR(VLOOKUP($B191,Totalt!$B$1:$AQ$554,MATCH(K$2,Totalt!$B$1:$AQ$1,0),FALSE),"")</f>
        <v>0</v>
      </c>
      <c r="L191" s="312">
        <f>IFERROR(VLOOKUP($B191,Totalt!$B$1:$AQ$554,MATCH(L$2,Totalt!$B$1:$AQ$1,0),FALSE),"")</f>
        <v>32.6</v>
      </c>
      <c r="M191" s="312">
        <f>IFERROR(VLOOKUP($B191,Totalt!$B$1:$AQ$554,MATCH(M$2,Totalt!$B$1:$AQ$1,0),FALSE),"")</f>
        <v>0</v>
      </c>
      <c r="N191" s="312">
        <f>IFERROR(VLOOKUP($B191,Totalt!$B$1:$AQ$554,MATCH(N$2,Totalt!$B$1:$AQ$1,0),FALSE),"")</f>
        <v>0</v>
      </c>
      <c r="O191" s="312">
        <f>IFERROR(VLOOKUP($B191,Totalt!$B$1:$AQ$554,MATCH(O$2,Totalt!$B$1:$AQ$1,0),FALSE),"")</f>
        <v>57.357999999999997</v>
      </c>
      <c r="P191" s="312">
        <f>IFERROR(VLOOKUP($B191,Totalt!$B$1:$AQ$554,MATCH(P$2,Totalt!$B$1:$AQ$1,0),FALSE),"")</f>
        <v>0</v>
      </c>
      <c r="Q191" s="312">
        <f>IFERROR(VLOOKUP($B191,Totalt!$B$1:$AQ$554,MATCH(Q$2,Totalt!$B$1:$AQ$1,0),FALSE),"")</f>
        <v>18.3</v>
      </c>
      <c r="R191" s="312">
        <f>IFERROR(VLOOKUP($B191,Totalt!$B$1:$AQ$554,MATCH(R$2,Totalt!$B$1:$AQ$1,0),FALSE),"")</f>
        <v>41.9</v>
      </c>
      <c r="S191" s="312">
        <f>IFERROR(VLOOKUP($B191,Totalt!$B$1:$AQ$554,MATCH(S$2,Totalt!$B$1:$AQ$1,0),FALSE),"")</f>
        <v>0.06</v>
      </c>
      <c r="T191" s="312">
        <f>IFERROR(VLOOKUP($B191,Totalt!$B$1:$AQ$554,MATCH(T$2,Totalt!$B$1:$AQ$1,0),FALSE),"")</f>
        <v>0</v>
      </c>
      <c r="U191" s="312">
        <f>IFERROR(VLOOKUP($B191,Totalt!$B$1:$AQ$554,MATCH(U$2,Totalt!$B$1:$AQ$1,0),FALSE),"")</f>
        <v>0.85699999999999998</v>
      </c>
      <c r="V191" s="312">
        <f>IFERROR(VLOOKUP($B191,Totalt!$B$1:$AQ$554,MATCH(V$2,Totalt!$B$1:$AQ$1,0),FALSE),"")</f>
        <v>0</v>
      </c>
      <c r="W191" s="312">
        <f>IFERROR(VLOOKUP($B191,Totalt!$B$1:$AQ$554,MATCH(W$2,Totalt!$B$1:$AQ$1,0),FALSE),"")</f>
        <v>0</v>
      </c>
      <c r="X191" s="312">
        <f>IFERROR(VLOOKUP($B191,Totalt!$B$1:$AQ$554,MATCH(X$2,Totalt!$B$1:$AQ$1,0),FALSE),"")</f>
        <v>0</v>
      </c>
      <c r="Y191" s="312">
        <f>IFERROR(VLOOKUP($B191,Totalt!$B$1:$AQ$554,MATCH(Y$2,Totalt!$B$1:$AQ$1,0),FALSE),"")</f>
        <v>109</v>
      </c>
      <c r="Z191" s="312">
        <f>IFERROR(VLOOKUP($B191,Totalt!$B$1:$AQ$554,MATCH(Z$2,Totalt!$B$1:$AQ$1,0),FALSE),"")</f>
        <v>0</v>
      </c>
      <c r="AA191" s="312">
        <f>IFERROR(VLOOKUP($B191,Totalt!$B$1:$AQ$554,MATCH(AA$2,Totalt!$B$1:$AQ$1,0),FALSE),"")</f>
        <v>0</v>
      </c>
      <c r="AB191" s="312">
        <f>IFERROR(VLOOKUP($B191,Totalt!$B$1:$AQ$554,MATCH(AB$2,Totalt!$B$1:$AQ$1,0),FALSE),"")</f>
        <v>0</v>
      </c>
      <c r="AC191" s="312">
        <f>IFERROR(VLOOKUP($B191,Totalt!$B$1:$AQ$554,MATCH(AC$2,Totalt!$B$1:$AQ$1,0),FALSE),"")</f>
        <v>27.777999999999999</v>
      </c>
      <c r="AD191" s="312">
        <f>IFERROR(VLOOKUP($B191,Totalt!$B$1:$AQ$554,MATCH(AD$2,Totalt!$B$1:$AQ$1,0),FALSE),"")</f>
        <v>0</v>
      </c>
      <c r="AE191" s="312">
        <f>IFERROR(VLOOKUP($B191,Totalt!$B$1:$AQ$554,MATCH(AE$2,Totalt!$B$1:$AQ$1,0),FALSE),"")</f>
        <v>0</v>
      </c>
      <c r="AF191" s="312">
        <f>IFERROR(VLOOKUP($B191,Totalt!$B$1:$AQ$554,MATCH(AF$2,Totalt!$B$1:$AQ$1,0),FALSE),"")</f>
        <v>8.5</v>
      </c>
      <c r="AG191" s="312">
        <f>IFERROR(VLOOKUP($B191,Totalt!$B$1:$AQ$554,MATCH(AG$2,Totalt!$B$1:$AQ$1,0),FALSE),"")</f>
        <v>0</v>
      </c>
      <c r="AI191" s="245">
        <f t="shared" si="15"/>
        <v>298.35400000000004</v>
      </c>
      <c r="AJ191" s="246">
        <f>IF(ISERROR(1/VLOOKUP($B191,Leveranser!$B$1:$S$500,MATCH("såld värme (gwh)",Leveranser!$B$1:$S$1,0),FALSE)),"",VLOOKUP($B191,Leveranser!$B$1:$S$500,MATCH("såld värme (gwh)",Leveranser!$B$1:$S$1,0),FALSE))</f>
        <v>228</v>
      </c>
      <c r="AK191" t="str">
        <f>IFERROR(IF(VLOOKUP($B191,Totalt!$B$1:$AQ$554,MATCH(AK$2,Totalt!$B$1:$AQ$1,0),FALSE)="","",VLOOKUP($B191,Totalt!$B$1:$AQ$554,MATCH(AK$2,Totalt!$B$1:$AQ$1,0),FALSE)),"")</f>
        <v/>
      </c>
      <c r="AM191" s="247" t="str">
        <f>IF(B191&lt;&gt;"",IF(VLOOKUP($B191,Totalt!$B$1:$AQ$554,MATCH("Kvalitetsgranskad:",Totalt!$B$1:$AQ$1,0),FALSE)="ja",VLOOKUP($B191,Miljö!$B$1:$AG$479,MATCH(AM$2,Miljö!$B$1:$AK$1,0),FALSE),""),"")</f>
        <v>Nej</v>
      </c>
      <c r="AN191" s="247" t="str">
        <f>IF(AM191="ja",VLOOKUP($B191,Miljö!$B$1:$J$479,MATCH("Typ av ursprungsspecificerad el   (Om inget värde anges används Nordisk residualmix, se inforuta) ()",Miljö!$B$1:$J$1,0),FALSE),IF(AM191="nej","Nordisk residualel",""))</f>
        <v>Nordisk residualel</v>
      </c>
      <c r="AO191" s="247">
        <f>IF(AM191="","",VLOOKUP($B191,Miljö!$B$1:$J$479,MATCH("Fossilandel för ursprungspecificerad el ()",Miljö!$B$1:$J$1,0),FALSE))</f>
        <v>0.48399999999999999</v>
      </c>
      <c r="AP191" s="247">
        <f>IF(AM191="","",IFERROR(VLOOKUP($B191,Miljö!$B$1:$J$479,MATCH("Kärnkraftsandel för ursprungsspecificerad el ()",Miljö!$B$1:$J$1,0),FALSE)/1,0))</f>
        <v>0.35</v>
      </c>
      <c r="AQ191" s="247">
        <f t="shared" si="16"/>
        <v>0.16600000000000004</v>
      </c>
      <c r="AR191" s="52"/>
      <c r="AS191" s="247" t="str">
        <f t="shared" si="12"/>
        <v>Nej</v>
      </c>
      <c r="AT191" s="247" t="str">
        <f>IF(AS191="ja",VLOOKUP($B191,Miljö!$B$1:$O$500,MATCH("Fossil andel i procent (%)",Miljö!$B$1:$O$1,0),FALSE)/100,"")</f>
        <v/>
      </c>
      <c r="AU191" s="52"/>
      <c r="AV191" s="247" t="str">
        <f t="shared" si="13"/>
        <v>Nej</v>
      </c>
      <c r="AW191" s="247" t="str">
        <f>IF(AV191="ja",VLOOKUP($B191,'Egen hetvattenprod'!$B$1:$AO$500,MATCH("Värmekälla till värmepumpar ()",'Egen hetvattenprod'!$B$1:$AO$1,0),FALSE),"")</f>
        <v/>
      </c>
      <c r="AY191" s="244" t="str">
        <f t="shared" si="14"/>
        <v>Ja</v>
      </c>
      <c r="AZ191" s="283">
        <f>IF($AY191="ja",(VLOOKUP($B191,'Egen hetvattenprod'!$B$1:$BX$550,MATCH(AZ$2,'Egen hetvattenprod'!$B$1:$BX$1,0),FALSE)+VLOOKUP($B191,Kraftvärmeprod!$B$1:$BX$550,MATCH(AZ$2,Kraftvärmeprod!$B$1:$BX$1,0),FALSE))/$AC191,"")</f>
        <v>0.53</v>
      </c>
      <c r="BA191" s="283">
        <f>IF($AY191="ja",(VLOOKUP($B191,'Egen hetvattenprod'!$B$1:$BX$550,MATCH(BA$2,'Egen hetvattenprod'!$B$1:$BX$1,0),FALSE)+VLOOKUP($B191,Kraftvärmeprod!$B$1:$BX$550,MATCH(BA$2,Kraftvärmeprod!$B$1:$BX$1,0),FALSE))/$AC191,"")</f>
        <v>0</v>
      </c>
      <c r="BB191" s="283">
        <f>IF($AY191="ja",(VLOOKUP($B191,'Egen hetvattenprod'!$B$1:$BX$550,MATCH(BB$2,'Egen hetvattenprod'!$B$1:$BX$1,0),FALSE)+VLOOKUP($B191,Kraftvärmeprod!$B$1:$BX$550,MATCH(BB$2,Kraftvärmeprod!$B$1:$BX$1,0),FALSE))/$AC191,"")</f>
        <v>0</v>
      </c>
      <c r="BC191" s="283">
        <f>IF($AY191="ja",(VLOOKUP($B191,'Egen hetvattenprod'!$B$1:$BX$550,MATCH(BC$2,'Egen hetvattenprod'!$B$1:$BX$1,0),FALSE)+VLOOKUP($B191,Kraftvärmeprod!$B$1:$BX$550,MATCH(BC$2,Kraftvärmeprod!$B$1:$BX$1,0),FALSE))/$AC191,"")</f>
        <v>0.46999999999999992</v>
      </c>
      <c r="BD191" s="283">
        <f>IF($AY191="ja",(VLOOKUP($B191,'Egen hetvattenprod'!$B$1:$BX$550,MATCH(BD$2,'Egen hetvattenprod'!$B$1:$BX$1,0),FALSE)+VLOOKUP($B191,Kraftvärmeprod!$B$1:$BX$550,MATCH(BD$2,Kraftvärmeprod!$B$1:$BX$1,0),FALSE))/$AC191,"")</f>
        <v>0</v>
      </c>
      <c r="BF191" s="244" t="str">
        <f t="shared" si="17"/>
        <v>Nej</v>
      </c>
      <c r="BG191" s="283" t="str">
        <f>IF($BF191="ja",VLOOKUP($B191,'Egen hetvattenprod'!$B$1:$BX$550,MATCH("Andelen klimatgaser med fossilt ursprung för avfall ()",'Egen hetvattenprod'!$B$1:$BX$1,0),FALSE),"")</f>
        <v/>
      </c>
      <c r="BH191" s="283" t="str">
        <f>IF($BF191="ja",VLOOKUP($B191,Kraftvärmeprod!$B$1:$BX$550,MATCH("Andelen klimatgaser med fossilt ursprung för avfall ()",Kraftvärmeprod!$B$1:$BX$1,0),FALSE),"")</f>
        <v/>
      </c>
      <c r="BI191" s="307" t="str">
        <f>IF($BF191="ja",VLOOKUP($B191,'Egen hetvattenprod'!$B$1:$BX$550,MATCH("Avfall (GWh)",'Egen hetvattenprod'!$B$1:$BX$1,0),FALSE),"")</f>
        <v/>
      </c>
      <c r="BJ191" s="307" t="str">
        <f>IF($BF191="ja",VLOOKUP($B191,'Slutlig allokering kvv'!$B$1:$BX$550,MATCH("Avfall (GWh)",'Slutlig allokering kvv'!$B$1:$BX$1,0),FALSE),"")</f>
        <v/>
      </c>
      <c r="BK191" s="307" t="str">
        <f>IF($BF191="ja",VLOOKUP($B191,'Köpt hetvatten'!$B$1:$BX$550,MATCH("Avfall i köpt hetvatten",'Köpt hetvatten'!$B$1:$BX$1,0),FALSE),"")</f>
        <v/>
      </c>
      <c r="BL191" s="307" t="str">
        <f>IF($BF191="ja",VLOOKUP($B191,'Egen hetvattenprod'!$B$1:$BX$550,MATCH("Värde enligt ovan. (%)",'Egen hetvattenprod'!$B$1:$BX$1,0),FALSE),"")</f>
        <v/>
      </c>
      <c r="BM191" s="307" t="str">
        <f>IF($BF191="ja",VLOOKUP($B191,Kraftvärmeprod!$B$1:$BX$550,MATCH("Värde enligt ovan. (%)",Kraftvärmeprod!$B$1:$BX$1,0),FALSE),"")</f>
        <v/>
      </c>
      <c r="BN191" s="307"/>
      <c r="BO191" s="307"/>
      <c r="BP191" s="307"/>
      <c r="BQ191" s="307" t="str">
        <f>IF($BF191="ja",VLOOKUP($B191,'Egen hetvattenprod'!$B$1:$BX$550,MATCH("Tillförd olja (fossil) vid avfallsförbränning (GWh)",'Egen hetvattenprod'!$B$1:$BX$1,0),FALSE),"")</f>
        <v/>
      </c>
      <c r="BR191" s="307" t="str">
        <f>IF($BF191="ja",VLOOKUP($B191,Kraftvärmeprod!$B$1:$BX$550,MATCH("Tillförd olja (fossil) vid avfallsförbränning (GWh)",Kraftvärmeprod!$B$1:$BX$1,0),FALSE),"")</f>
        <v/>
      </c>
    </row>
    <row r="192" spans="1:70" x14ac:dyDescent="0.25">
      <c r="A192" s="2" t="str">
        <f>'Miljövärden för publ företag'!B194</f>
        <v>Skara Energi AB</v>
      </c>
      <c r="B192" s="2" t="str">
        <f>'Miljövärden för publ företag'!C194</f>
        <v>Skara</v>
      </c>
      <c r="C192" s="312">
        <f>IFERROR(VLOOKUP($B192,Totalt!$B$1:$AQ$554,MATCH(C$2,Totalt!$B$1:$AQ$1,0),FALSE),"")</f>
        <v>0</v>
      </c>
      <c r="D192" s="312">
        <f>IFERROR(VLOOKUP($B192,Totalt!$B$1:$AQ$554,MATCH(D$2,Totalt!$B$1:$AQ$1,0),FALSE),"")</f>
        <v>0.3</v>
      </c>
      <c r="E192" s="312">
        <f>IFERROR(VLOOKUP($B192,Totalt!$B$1:$AQ$554,MATCH(E$2,Totalt!$B$1:$AQ$1,0),FALSE),"")</f>
        <v>0</v>
      </c>
      <c r="F192" s="312">
        <f>IFERROR(VLOOKUP($B192,Totalt!$B$1:$AQ$554,MATCH(F$2,Totalt!$B$1:$AQ$1,0),FALSE),"")</f>
        <v>0</v>
      </c>
      <c r="G192" s="312">
        <f>IFERROR(VLOOKUP($B192,Totalt!$B$1:$AQ$554,MATCH(G$2,Totalt!$B$1:$AQ$1,0),FALSE),"")</f>
        <v>0</v>
      </c>
      <c r="H192" s="312">
        <f>IFERROR(VLOOKUP($B192,Totalt!$B$1:$AQ$554,MATCH(H$2,Totalt!$B$1:$AQ$1,0),FALSE),"")</f>
        <v>0</v>
      </c>
      <c r="I192" s="312">
        <f>IFERROR(VLOOKUP($B192,Totalt!$B$1:$AQ$554,MATCH(I$2,Totalt!$B$1:$AQ$1,0),FALSE),"")</f>
        <v>0</v>
      </c>
      <c r="J192" s="312">
        <f>IFERROR(VLOOKUP($B192,Totalt!$B$1:$AQ$554,MATCH(J$2,Totalt!$B$1:$AQ$1,0),FALSE),"")</f>
        <v>0</v>
      </c>
      <c r="K192" s="312">
        <f>IFERROR(VLOOKUP($B192,Totalt!$B$1:$AQ$554,MATCH(K$2,Totalt!$B$1:$AQ$1,0),FALSE),"")</f>
        <v>0</v>
      </c>
      <c r="L192" s="312">
        <f>IFERROR(VLOOKUP($B192,Totalt!$B$1:$AQ$554,MATCH(L$2,Totalt!$B$1:$AQ$1,0),FALSE),"")</f>
        <v>10.1</v>
      </c>
      <c r="M192" s="312">
        <f>IFERROR(VLOOKUP($B192,Totalt!$B$1:$AQ$554,MATCH(M$2,Totalt!$B$1:$AQ$1,0),FALSE),"")</f>
        <v>18</v>
      </c>
      <c r="N192" s="312">
        <f>IFERROR(VLOOKUP($B192,Totalt!$B$1:$AQ$554,MATCH(N$2,Totalt!$B$1:$AQ$1,0),FALSE),"")</f>
        <v>66</v>
      </c>
      <c r="O192" s="312">
        <f>IFERROR(VLOOKUP($B192,Totalt!$B$1:$AQ$554,MATCH(O$2,Totalt!$B$1:$AQ$1,0),FALSE),"")</f>
        <v>0</v>
      </c>
      <c r="P192" s="312">
        <f>IFERROR(VLOOKUP($B192,Totalt!$B$1:$AQ$554,MATCH(P$2,Totalt!$B$1:$AQ$1,0),FALSE),"")</f>
        <v>3.3</v>
      </c>
      <c r="Q192" s="312">
        <f>IFERROR(VLOOKUP($B192,Totalt!$B$1:$AQ$554,MATCH(Q$2,Totalt!$B$1:$AQ$1,0),FALSE),"")</f>
        <v>0</v>
      </c>
      <c r="R192" s="312">
        <f>IFERROR(VLOOKUP($B192,Totalt!$B$1:$AQ$554,MATCH(R$2,Totalt!$B$1:$AQ$1,0),FALSE),"")</f>
        <v>0</v>
      </c>
      <c r="S192" s="312">
        <f>IFERROR(VLOOKUP($B192,Totalt!$B$1:$AQ$554,MATCH(S$2,Totalt!$B$1:$AQ$1,0),FALSE),"")</f>
        <v>0</v>
      </c>
      <c r="T192" s="312">
        <f>IFERROR(VLOOKUP($B192,Totalt!$B$1:$AQ$554,MATCH(T$2,Totalt!$B$1:$AQ$1,0),FALSE),"")</f>
        <v>0</v>
      </c>
      <c r="U192" s="312">
        <f>IFERROR(VLOOKUP($B192,Totalt!$B$1:$AQ$554,MATCH(U$2,Totalt!$B$1:$AQ$1,0),FALSE),"")</f>
        <v>0</v>
      </c>
      <c r="V192" s="312">
        <f>IFERROR(VLOOKUP($B192,Totalt!$B$1:$AQ$554,MATCH(V$2,Totalt!$B$1:$AQ$1,0),FALSE),"")</f>
        <v>0</v>
      </c>
      <c r="W192" s="312">
        <f>IFERROR(VLOOKUP($B192,Totalt!$B$1:$AQ$554,MATCH(W$2,Totalt!$B$1:$AQ$1,0),FALSE),"")</f>
        <v>0</v>
      </c>
      <c r="X192" s="312">
        <f>IFERROR(VLOOKUP($B192,Totalt!$B$1:$AQ$554,MATCH(X$2,Totalt!$B$1:$AQ$1,0),FALSE),"")</f>
        <v>0</v>
      </c>
      <c r="Y192" s="312">
        <f>IFERROR(VLOOKUP($B192,Totalt!$B$1:$AQ$554,MATCH(Y$2,Totalt!$B$1:$AQ$1,0),FALSE),"")</f>
        <v>0</v>
      </c>
      <c r="Z192" s="312">
        <f>IFERROR(VLOOKUP($B192,Totalt!$B$1:$AQ$554,MATCH(Z$2,Totalt!$B$1:$AQ$1,0),FALSE),"")</f>
        <v>0</v>
      </c>
      <c r="AA192" s="312">
        <f>IFERROR(VLOOKUP($B192,Totalt!$B$1:$AQ$554,MATCH(AA$2,Totalt!$B$1:$AQ$1,0),FALSE),"")</f>
        <v>0</v>
      </c>
      <c r="AB192" s="312">
        <f>IFERROR(VLOOKUP($B192,Totalt!$B$1:$AQ$554,MATCH(AB$2,Totalt!$B$1:$AQ$1,0),FALSE),"")</f>
        <v>0</v>
      </c>
      <c r="AC192" s="312">
        <f>IFERROR(VLOOKUP($B192,Totalt!$B$1:$AQ$554,MATCH(AC$2,Totalt!$B$1:$AQ$1,0),FALSE),"")</f>
        <v>14.6</v>
      </c>
      <c r="AD192" s="312">
        <f>IFERROR(VLOOKUP($B192,Totalt!$B$1:$AQ$554,MATCH(AD$2,Totalt!$B$1:$AQ$1,0),FALSE),"")</f>
        <v>0</v>
      </c>
      <c r="AE192" s="312">
        <f>IFERROR(VLOOKUP($B192,Totalt!$B$1:$AQ$554,MATCH(AE$2,Totalt!$B$1:$AQ$1,0),FALSE),"")</f>
        <v>0</v>
      </c>
      <c r="AF192" s="312">
        <f>IFERROR(VLOOKUP($B192,Totalt!$B$1:$AQ$554,MATCH(AF$2,Totalt!$B$1:$AQ$1,0),FALSE),"")</f>
        <v>1.91</v>
      </c>
      <c r="AG192" s="312">
        <f>IFERROR(VLOOKUP($B192,Totalt!$B$1:$AQ$554,MATCH(AG$2,Totalt!$B$1:$AQ$1,0),FALSE),"")</f>
        <v>0</v>
      </c>
      <c r="AI192" s="245">
        <f t="shared" si="15"/>
        <v>114.21</v>
      </c>
      <c r="AJ192" s="246">
        <f>IF(ISERROR(1/VLOOKUP($B192,Leveranser!$B$1:$S$500,MATCH("såld värme (gwh)",Leveranser!$B$1:$S$1,0),FALSE)),"",VLOOKUP($B192,Leveranser!$B$1:$S$500,MATCH("såld värme (gwh)",Leveranser!$B$1:$S$1,0),FALSE))</f>
        <v>88.8</v>
      </c>
      <c r="AK192" t="str">
        <f>IFERROR(IF(VLOOKUP($B192,Totalt!$B$1:$AQ$554,MATCH(AK$2,Totalt!$B$1:$AQ$1,0),FALSE)="","",VLOOKUP($B192,Totalt!$B$1:$AQ$554,MATCH(AK$2,Totalt!$B$1:$AQ$1,0),FALSE)),"")</f>
        <v/>
      </c>
      <c r="AM192" s="247" t="str">
        <f>IF(B192&lt;&gt;"",IF(VLOOKUP($B192,Totalt!$B$1:$AQ$554,MATCH("Kvalitetsgranskad:",Totalt!$B$1:$AQ$1,0),FALSE)="ja",VLOOKUP($B192,Miljö!$B$1:$AG$479,MATCH(AM$2,Miljö!$B$1:$AK$1,0),FALSE),""),"")</f>
        <v>Nej</v>
      </c>
      <c r="AN192" s="247" t="str">
        <f>IF(AM192="ja",VLOOKUP($B192,Miljö!$B$1:$J$479,MATCH("Typ av ursprungsspecificerad el   (Om inget värde anges används Nordisk residualmix, se inforuta) ()",Miljö!$B$1:$J$1,0),FALSE),IF(AM192="nej","Nordisk residualel",""))</f>
        <v>Nordisk residualel</v>
      </c>
      <c r="AO192" s="247">
        <f>IF(AM192="","",VLOOKUP($B192,Miljö!$B$1:$J$479,MATCH("Fossilandel för ursprungspecificerad el ()",Miljö!$B$1:$J$1,0),FALSE))</f>
        <v>0.48399999999999999</v>
      </c>
      <c r="AP192" s="247">
        <f>IF(AM192="","",IFERROR(VLOOKUP($B192,Miljö!$B$1:$J$479,MATCH("Kärnkraftsandel för ursprungsspecificerad el ()",Miljö!$B$1:$J$1,0),FALSE)/1,0))</f>
        <v>0.35</v>
      </c>
      <c r="AQ192" s="247">
        <f t="shared" si="16"/>
        <v>0.16600000000000004</v>
      </c>
      <c r="AR192" s="52"/>
      <c r="AS192" s="247" t="str">
        <f t="shared" si="12"/>
        <v>Nej</v>
      </c>
      <c r="AT192" s="247" t="str">
        <f>IF(AS192="ja",VLOOKUP($B192,Miljö!$B$1:$O$500,MATCH("Fossil andel i procent (%)",Miljö!$B$1:$O$1,0),FALSE)/100,"")</f>
        <v/>
      </c>
      <c r="AU192" s="52"/>
      <c r="AV192" s="247" t="str">
        <f t="shared" si="13"/>
        <v>Nej</v>
      </c>
      <c r="AW192" s="247" t="str">
        <f>IF(AV192="ja",VLOOKUP($B192,'Egen hetvattenprod'!$B$1:$AO$500,MATCH("Värmekälla till värmepumpar ()",'Egen hetvattenprod'!$B$1:$AO$1,0),FALSE),"")</f>
        <v/>
      </c>
      <c r="AY192" s="244" t="str">
        <f t="shared" si="14"/>
        <v>Ja</v>
      </c>
      <c r="AZ192" s="283">
        <f>IF($AY192="ja",(VLOOKUP($B192,'Egen hetvattenprod'!$B$1:$BX$550,MATCH(AZ$2,'Egen hetvattenprod'!$B$1:$BX$1,0),FALSE)+VLOOKUP($B192,Kraftvärmeprod!$B$1:$BX$550,MATCH(AZ$2,Kraftvärmeprod!$B$1:$BX$1,0),FALSE))/$AC192,"")</f>
        <v>0</v>
      </c>
      <c r="BA192" s="283">
        <f>IF($AY192="ja",(VLOOKUP($B192,'Egen hetvattenprod'!$B$1:$BX$550,MATCH(BA$2,'Egen hetvattenprod'!$B$1:$BX$1,0),FALSE)+VLOOKUP($B192,Kraftvärmeprod!$B$1:$BX$550,MATCH(BA$2,Kraftvärmeprod!$B$1:$BX$1,0),FALSE))/$AC192,"")</f>
        <v>0</v>
      </c>
      <c r="BB192" s="283">
        <f>IF($AY192="ja",(VLOOKUP($B192,'Egen hetvattenprod'!$B$1:$BX$550,MATCH(BB$2,'Egen hetvattenprod'!$B$1:$BX$1,0),FALSE)+VLOOKUP($B192,Kraftvärmeprod!$B$1:$BX$550,MATCH(BB$2,Kraftvärmeprod!$B$1:$BX$1,0),FALSE))/$AC192,"")</f>
        <v>0</v>
      </c>
      <c r="BC192" s="283">
        <f>IF($AY192="ja",(VLOOKUP($B192,'Egen hetvattenprod'!$B$1:$BX$550,MATCH(BC$2,'Egen hetvattenprod'!$B$1:$BX$1,0),FALSE)+VLOOKUP($B192,Kraftvärmeprod!$B$1:$BX$550,MATCH(BC$2,Kraftvärmeprod!$B$1:$BX$1,0),FALSE))/$AC192,"")</f>
        <v>0</v>
      </c>
      <c r="BD192" s="283">
        <f>IF($AY192="ja",(VLOOKUP($B192,'Egen hetvattenprod'!$B$1:$BX$550,MATCH(BD$2,'Egen hetvattenprod'!$B$1:$BX$1,0),FALSE)+VLOOKUP($B192,Kraftvärmeprod!$B$1:$BX$550,MATCH(BD$2,Kraftvärmeprod!$B$1:$BX$1,0),FALSE))/$AC192,"")</f>
        <v>1</v>
      </c>
      <c r="BF192" s="244" t="str">
        <f t="shared" si="17"/>
        <v>Nej</v>
      </c>
      <c r="BG192" s="283" t="str">
        <f>IF($BF192="ja",VLOOKUP($B192,'Egen hetvattenprod'!$B$1:$BX$550,MATCH("Andelen klimatgaser med fossilt ursprung för avfall ()",'Egen hetvattenprod'!$B$1:$BX$1,0),FALSE),"")</f>
        <v/>
      </c>
      <c r="BH192" s="283" t="str">
        <f>IF($BF192="ja",VLOOKUP($B192,Kraftvärmeprod!$B$1:$BX$550,MATCH("Andelen klimatgaser med fossilt ursprung för avfall ()",Kraftvärmeprod!$B$1:$BX$1,0),FALSE),"")</f>
        <v/>
      </c>
      <c r="BI192" s="307" t="str">
        <f>IF($BF192="ja",VLOOKUP($B192,'Egen hetvattenprod'!$B$1:$BX$550,MATCH("Avfall (GWh)",'Egen hetvattenprod'!$B$1:$BX$1,0),FALSE),"")</f>
        <v/>
      </c>
      <c r="BJ192" s="307" t="str">
        <f>IF($BF192="ja",VLOOKUP($B192,'Slutlig allokering kvv'!$B$1:$BX$550,MATCH("Avfall (GWh)",'Slutlig allokering kvv'!$B$1:$BX$1,0),FALSE),"")</f>
        <v/>
      </c>
      <c r="BK192" s="307" t="str">
        <f>IF($BF192="ja",VLOOKUP($B192,'Köpt hetvatten'!$B$1:$BX$550,MATCH("Avfall i köpt hetvatten",'Köpt hetvatten'!$B$1:$BX$1,0),FALSE),"")</f>
        <v/>
      </c>
      <c r="BL192" s="307" t="str">
        <f>IF($BF192="ja",VLOOKUP($B192,'Egen hetvattenprod'!$B$1:$BX$550,MATCH("Värde enligt ovan. (%)",'Egen hetvattenprod'!$B$1:$BX$1,0),FALSE),"")</f>
        <v/>
      </c>
      <c r="BM192" s="307" t="str">
        <f>IF($BF192="ja",VLOOKUP($B192,Kraftvärmeprod!$B$1:$BX$550,MATCH("Värde enligt ovan. (%)",Kraftvärmeprod!$B$1:$BX$1,0),FALSE),"")</f>
        <v/>
      </c>
      <c r="BN192" s="307"/>
      <c r="BO192" s="307"/>
      <c r="BP192" s="307"/>
      <c r="BQ192" s="307" t="str">
        <f>IF($BF192="ja",VLOOKUP($B192,'Egen hetvattenprod'!$B$1:$BX$550,MATCH("Tillförd olja (fossil) vid avfallsförbränning (GWh)",'Egen hetvattenprod'!$B$1:$BX$1,0),FALSE),"")</f>
        <v/>
      </c>
      <c r="BR192" s="307" t="str">
        <f>IF($BF192="ja",VLOOKUP($B192,Kraftvärmeprod!$B$1:$BX$550,MATCH("Tillförd olja (fossil) vid avfallsförbränning (GWh)",Kraftvärmeprod!$B$1:$BX$1,0),FALSE),"")</f>
        <v/>
      </c>
    </row>
    <row r="193" spans="1:70" x14ac:dyDescent="0.25">
      <c r="A193" s="2" t="str">
        <f>'Miljövärden för publ företag'!B195</f>
        <v>Skellefteå Kraft AB</v>
      </c>
      <c r="B193" s="2" t="str">
        <f>'Miljövärden för publ företag'!C195</f>
        <v>Boliden</v>
      </c>
      <c r="C193" s="312">
        <f>IFERROR(VLOOKUP($B193,Totalt!$B$1:$AQ$554,MATCH(C$2,Totalt!$B$1:$AQ$1,0),FALSE),"")</f>
        <v>0</v>
      </c>
      <c r="D193" s="312">
        <f>IFERROR(VLOOKUP($B193,Totalt!$B$1:$AQ$554,MATCH(D$2,Totalt!$B$1:$AQ$1,0),FALSE),"")</f>
        <v>6.0999999999999999E-2</v>
      </c>
      <c r="E193" s="312">
        <f>IFERROR(VLOOKUP($B193,Totalt!$B$1:$AQ$554,MATCH(E$2,Totalt!$B$1:$AQ$1,0),FALSE),"")</f>
        <v>0</v>
      </c>
      <c r="F193" s="312">
        <f>IFERROR(VLOOKUP($B193,Totalt!$B$1:$AQ$554,MATCH(F$2,Totalt!$B$1:$AQ$1,0),FALSE),"")</f>
        <v>0</v>
      </c>
      <c r="G193" s="312">
        <f>IFERROR(VLOOKUP($B193,Totalt!$B$1:$AQ$554,MATCH(G$2,Totalt!$B$1:$AQ$1,0),FALSE),"")</f>
        <v>0</v>
      </c>
      <c r="H193" s="312">
        <f>IFERROR(VLOOKUP($B193,Totalt!$B$1:$AQ$554,MATCH(H$2,Totalt!$B$1:$AQ$1,0),FALSE),"")</f>
        <v>0</v>
      </c>
      <c r="I193" s="312">
        <f>IFERROR(VLOOKUP($B193,Totalt!$B$1:$AQ$554,MATCH(I$2,Totalt!$B$1:$AQ$1,0),FALSE),"")</f>
        <v>0</v>
      </c>
      <c r="J193" s="312">
        <f>IFERROR(VLOOKUP($B193,Totalt!$B$1:$AQ$554,MATCH(J$2,Totalt!$B$1:$AQ$1,0),FALSE),"")</f>
        <v>0</v>
      </c>
      <c r="K193" s="312">
        <f>IFERROR(VLOOKUP($B193,Totalt!$B$1:$AQ$554,MATCH(K$2,Totalt!$B$1:$AQ$1,0),FALSE),"")</f>
        <v>0</v>
      </c>
      <c r="L193" s="312">
        <f>IFERROR(VLOOKUP($B193,Totalt!$B$1:$AQ$554,MATCH(L$2,Totalt!$B$1:$AQ$1,0),FALSE),"")</f>
        <v>0</v>
      </c>
      <c r="M193" s="312">
        <f>IFERROR(VLOOKUP($B193,Totalt!$B$1:$AQ$554,MATCH(M$2,Totalt!$B$1:$AQ$1,0),FALSE),"")</f>
        <v>0</v>
      </c>
      <c r="N193" s="312">
        <f>IFERROR(VLOOKUP($B193,Totalt!$B$1:$AQ$554,MATCH(N$2,Totalt!$B$1:$AQ$1,0),FALSE),"")</f>
        <v>0</v>
      </c>
      <c r="O193" s="312">
        <f>IFERROR(VLOOKUP($B193,Totalt!$B$1:$AQ$554,MATCH(O$2,Totalt!$B$1:$AQ$1,0),FALSE),"")</f>
        <v>0</v>
      </c>
      <c r="P193" s="312">
        <f>IFERROR(VLOOKUP($B193,Totalt!$B$1:$AQ$554,MATCH(P$2,Totalt!$B$1:$AQ$1,0),FALSE),"")</f>
        <v>0</v>
      </c>
      <c r="Q193" s="312">
        <f>IFERROR(VLOOKUP($B193,Totalt!$B$1:$AQ$554,MATCH(Q$2,Totalt!$B$1:$AQ$1,0),FALSE),"")</f>
        <v>0</v>
      </c>
      <c r="R193" s="312">
        <f>IFERROR(VLOOKUP($B193,Totalt!$B$1:$AQ$554,MATCH(R$2,Totalt!$B$1:$AQ$1,0),FALSE),"")</f>
        <v>9.8699999999999992</v>
      </c>
      <c r="S193" s="312">
        <f>IFERROR(VLOOKUP($B193,Totalt!$B$1:$AQ$554,MATCH(S$2,Totalt!$B$1:$AQ$1,0),FALSE),"")</f>
        <v>0</v>
      </c>
      <c r="T193" s="312">
        <f>IFERROR(VLOOKUP($B193,Totalt!$B$1:$AQ$554,MATCH(T$2,Totalt!$B$1:$AQ$1,0),FALSE),"")</f>
        <v>0</v>
      </c>
      <c r="U193" s="312">
        <f>IFERROR(VLOOKUP($B193,Totalt!$B$1:$AQ$554,MATCH(U$2,Totalt!$B$1:$AQ$1,0),FALSE),"")</f>
        <v>0</v>
      </c>
      <c r="V193" s="312">
        <f>IFERROR(VLOOKUP($B193,Totalt!$B$1:$AQ$554,MATCH(V$2,Totalt!$B$1:$AQ$1,0),FALSE),"")</f>
        <v>0</v>
      </c>
      <c r="W193" s="312">
        <f>IFERROR(VLOOKUP($B193,Totalt!$B$1:$AQ$554,MATCH(W$2,Totalt!$B$1:$AQ$1,0),FALSE),"")</f>
        <v>0</v>
      </c>
      <c r="X193" s="312">
        <f>IFERROR(VLOOKUP($B193,Totalt!$B$1:$AQ$554,MATCH(X$2,Totalt!$B$1:$AQ$1,0),FALSE),"")</f>
        <v>0</v>
      </c>
      <c r="Y193" s="312">
        <f>IFERROR(VLOOKUP($B193,Totalt!$B$1:$AQ$554,MATCH(Y$2,Totalt!$B$1:$AQ$1,0),FALSE),"")</f>
        <v>0</v>
      </c>
      <c r="Z193" s="312">
        <f>IFERROR(VLOOKUP($B193,Totalt!$B$1:$AQ$554,MATCH(Z$2,Totalt!$B$1:$AQ$1,0),FALSE),"")</f>
        <v>0</v>
      </c>
      <c r="AA193" s="312">
        <f>IFERROR(VLOOKUP($B193,Totalt!$B$1:$AQ$554,MATCH(AA$2,Totalt!$B$1:$AQ$1,0),FALSE),"")</f>
        <v>0</v>
      </c>
      <c r="AB193" s="312">
        <f>IFERROR(VLOOKUP($B193,Totalt!$B$1:$AQ$554,MATCH(AB$2,Totalt!$B$1:$AQ$1,0),FALSE),"")</f>
        <v>0</v>
      </c>
      <c r="AC193" s="312">
        <f>IFERROR(VLOOKUP($B193,Totalt!$B$1:$AQ$554,MATCH(AC$2,Totalt!$B$1:$AQ$1,0),FALSE),"")</f>
        <v>0</v>
      </c>
      <c r="AD193" s="312">
        <f>IFERROR(VLOOKUP($B193,Totalt!$B$1:$AQ$554,MATCH(AD$2,Totalt!$B$1:$AQ$1,0),FALSE),"")</f>
        <v>0</v>
      </c>
      <c r="AE193" s="312">
        <f>IFERROR(VLOOKUP($B193,Totalt!$B$1:$AQ$554,MATCH(AE$2,Totalt!$B$1:$AQ$1,0),FALSE),"")</f>
        <v>0</v>
      </c>
      <c r="AF193" s="312">
        <f>IFERROR(VLOOKUP($B193,Totalt!$B$1:$AQ$554,MATCH(AF$2,Totalt!$B$1:$AQ$1,0),FALSE),"")</f>
        <v>0.13200000000000001</v>
      </c>
      <c r="AG193" s="312">
        <f>IFERROR(VLOOKUP($B193,Totalt!$B$1:$AQ$554,MATCH(AG$2,Totalt!$B$1:$AQ$1,0),FALSE),"")</f>
        <v>0</v>
      </c>
      <c r="AI193" s="245">
        <f t="shared" si="15"/>
        <v>10.062999999999999</v>
      </c>
      <c r="AJ193" s="246">
        <f>IF(ISERROR(1/VLOOKUP($B193,Leveranser!$B$1:$S$500,MATCH("såld värme (gwh)",Leveranser!$B$1:$S$1,0),FALSE)),"",VLOOKUP($B193,Leveranser!$B$1:$S$500,MATCH("såld värme (gwh)",Leveranser!$B$1:$S$1,0),FALSE))</f>
        <v>7.9630000000000001</v>
      </c>
      <c r="AK193" t="str">
        <f>IFERROR(IF(VLOOKUP($B193,Totalt!$B$1:$AQ$554,MATCH(AK$2,Totalt!$B$1:$AQ$1,0),FALSE)="","",VLOOKUP($B193,Totalt!$B$1:$AQ$554,MATCH(AK$2,Totalt!$B$1:$AQ$1,0),FALSE)),"")</f>
        <v/>
      </c>
      <c r="AM193" s="247" t="str">
        <f>IF(B193&lt;&gt;"",IF(VLOOKUP($B193,Totalt!$B$1:$AQ$554,MATCH("Kvalitetsgranskad:",Totalt!$B$1:$AQ$1,0),FALSE)="ja",VLOOKUP($B193,Miljö!$B$1:$AG$479,MATCH(AM$2,Miljö!$B$1:$AK$1,0),FALSE),""),"")</f>
        <v>Ja</v>
      </c>
      <c r="AN193" s="247" t="str">
        <f>IF(AM193="ja",VLOOKUP($B193,Miljö!$B$1:$J$479,MATCH("Typ av ursprungsspecificerad el   (Om inget värde anges används Nordisk residualmix, se inforuta) ()",Miljö!$B$1:$J$1,0),FALSE),IF(AM193="nej","Nordisk residualel",""))</f>
        <v>'Vatten. vind. bio'</v>
      </c>
      <c r="AO193" s="247">
        <f>IF(AM193="","",VLOOKUP($B193,Miljö!$B$1:$J$479,MATCH("Fossilandel för ursprungspecificerad el ()",Miljö!$B$1:$J$1,0),FALSE))</f>
        <v>0</v>
      </c>
      <c r="AP193" s="247">
        <f>IF(AM193="","",IFERROR(VLOOKUP($B193,Miljö!$B$1:$J$479,MATCH("Kärnkraftsandel för ursprungsspecificerad el ()",Miljö!$B$1:$J$1,0),FALSE)/1,0))</f>
        <v>0</v>
      </c>
      <c r="AQ193" s="247">
        <f t="shared" si="16"/>
        <v>1</v>
      </c>
      <c r="AR193" s="52"/>
      <c r="AS193" s="247" t="str">
        <f t="shared" si="12"/>
        <v>Nej</v>
      </c>
      <c r="AT193" s="247" t="str">
        <f>IF(AS193="ja",VLOOKUP($B193,Miljö!$B$1:$O$500,MATCH("Fossil andel i procent (%)",Miljö!$B$1:$O$1,0),FALSE)/100,"")</f>
        <v/>
      </c>
      <c r="AU193" s="52"/>
      <c r="AV193" s="247" t="str">
        <f t="shared" si="13"/>
        <v>Nej</v>
      </c>
      <c r="AW193" s="247" t="str">
        <f>IF(AV193="ja",VLOOKUP($B193,'Egen hetvattenprod'!$B$1:$AO$500,MATCH("Värmekälla till värmepumpar ()",'Egen hetvattenprod'!$B$1:$AO$1,0),FALSE),"")</f>
        <v/>
      </c>
      <c r="AY193" s="244" t="str">
        <f t="shared" si="14"/>
        <v>Nej</v>
      </c>
      <c r="AZ193" s="283" t="str">
        <f>IF($AY193="ja",(VLOOKUP($B193,'Egen hetvattenprod'!$B$1:$BX$550,MATCH(AZ$2,'Egen hetvattenprod'!$B$1:$BX$1,0),FALSE)+VLOOKUP($B193,Kraftvärmeprod!$B$1:$BX$550,MATCH(AZ$2,Kraftvärmeprod!$B$1:$BX$1,0),FALSE))/$AC193,"")</f>
        <v/>
      </c>
      <c r="BA193" s="283" t="str">
        <f>IF($AY193="ja",(VLOOKUP($B193,'Egen hetvattenprod'!$B$1:$BX$550,MATCH(BA$2,'Egen hetvattenprod'!$B$1:$BX$1,0),FALSE)+VLOOKUP($B193,Kraftvärmeprod!$B$1:$BX$550,MATCH(BA$2,Kraftvärmeprod!$B$1:$BX$1,0),FALSE))/$AC193,"")</f>
        <v/>
      </c>
      <c r="BB193" s="283" t="str">
        <f>IF($AY193="ja",(VLOOKUP($B193,'Egen hetvattenprod'!$B$1:$BX$550,MATCH(BB$2,'Egen hetvattenprod'!$B$1:$BX$1,0),FALSE)+VLOOKUP($B193,Kraftvärmeprod!$B$1:$BX$550,MATCH(BB$2,Kraftvärmeprod!$B$1:$BX$1,0),FALSE))/$AC193,"")</f>
        <v/>
      </c>
      <c r="BC193" s="283" t="str">
        <f>IF($AY193="ja",(VLOOKUP($B193,'Egen hetvattenprod'!$B$1:$BX$550,MATCH(BC$2,'Egen hetvattenprod'!$B$1:$BX$1,0),FALSE)+VLOOKUP($B193,Kraftvärmeprod!$B$1:$BX$550,MATCH(BC$2,Kraftvärmeprod!$B$1:$BX$1,0),FALSE))/$AC193,"")</f>
        <v/>
      </c>
      <c r="BD193" s="283" t="str">
        <f>IF($AY193="ja",(VLOOKUP($B193,'Egen hetvattenprod'!$B$1:$BX$550,MATCH(BD$2,'Egen hetvattenprod'!$B$1:$BX$1,0),FALSE)+VLOOKUP($B193,Kraftvärmeprod!$B$1:$BX$550,MATCH(BD$2,Kraftvärmeprod!$B$1:$BX$1,0),FALSE))/$AC193,"")</f>
        <v/>
      </c>
      <c r="BF193" s="244" t="str">
        <f t="shared" si="17"/>
        <v>Nej</v>
      </c>
      <c r="BG193" s="283" t="str">
        <f>IF($BF193="ja",VLOOKUP($B193,'Egen hetvattenprod'!$B$1:$BX$550,MATCH("Andelen klimatgaser med fossilt ursprung för avfall ()",'Egen hetvattenprod'!$B$1:$BX$1,0),FALSE),"")</f>
        <v/>
      </c>
      <c r="BH193" s="283" t="str">
        <f>IF($BF193="ja",VLOOKUP($B193,Kraftvärmeprod!$B$1:$BX$550,MATCH("Andelen klimatgaser med fossilt ursprung för avfall ()",Kraftvärmeprod!$B$1:$BX$1,0),FALSE),"")</f>
        <v/>
      </c>
      <c r="BI193" s="307" t="str">
        <f>IF($BF193="ja",VLOOKUP($B193,'Egen hetvattenprod'!$B$1:$BX$550,MATCH("Avfall (GWh)",'Egen hetvattenprod'!$B$1:$BX$1,0),FALSE),"")</f>
        <v/>
      </c>
      <c r="BJ193" s="307" t="str">
        <f>IF($BF193="ja",VLOOKUP($B193,'Slutlig allokering kvv'!$B$1:$BX$550,MATCH("Avfall (GWh)",'Slutlig allokering kvv'!$B$1:$BX$1,0),FALSE),"")</f>
        <v/>
      </c>
      <c r="BK193" s="307" t="str">
        <f>IF($BF193="ja",VLOOKUP($B193,'Köpt hetvatten'!$B$1:$BX$550,MATCH("Avfall i köpt hetvatten",'Köpt hetvatten'!$B$1:$BX$1,0),FALSE),"")</f>
        <v/>
      </c>
      <c r="BL193" s="307" t="str">
        <f>IF($BF193="ja",VLOOKUP($B193,'Egen hetvattenprod'!$B$1:$BX$550,MATCH("Värde enligt ovan. (%)",'Egen hetvattenprod'!$B$1:$BX$1,0),FALSE),"")</f>
        <v/>
      </c>
      <c r="BM193" s="307" t="str">
        <f>IF($BF193="ja",VLOOKUP($B193,Kraftvärmeprod!$B$1:$BX$550,MATCH("Värde enligt ovan. (%)",Kraftvärmeprod!$B$1:$BX$1,0),FALSE),"")</f>
        <v/>
      </c>
      <c r="BN193" s="307"/>
      <c r="BO193" s="307"/>
      <c r="BP193" s="307"/>
      <c r="BQ193" s="307" t="str">
        <f>IF($BF193="ja",VLOOKUP($B193,'Egen hetvattenprod'!$B$1:$BX$550,MATCH("Tillförd olja (fossil) vid avfallsförbränning (GWh)",'Egen hetvattenprod'!$B$1:$BX$1,0),FALSE),"")</f>
        <v/>
      </c>
      <c r="BR193" s="307" t="str">
        <f>IF($BF193="ja",VLOOKUP($B193,Kraftvärmeprod!$B$1:$BX$550,MATCH("Tillförd olja (fossil) vid avfallsförbränning (GWh)",Kraftvärmeprod!$B$1:$BX$1,0),FALSE),"")</f>
        <v/>
      </c>
    </row>
    <row r="194" spans="1:70" x14ac:dyDescent="0.25">
      <c r="A194" s="2" t="str">
        <f>'Miljövärden för publ företag'!B196</f>
        <v>Skellefteå Kraft AB</v>
      </c>
      <c r="B194" s="2" t="str">
        <f>'Miljövärden för publ företag'!C196</f>
        <v>Bureå</v>
      </c>
      <c r="C194" s="312">
        <f>IFERROR(VLOOKUP($B194,Totalt!$B$1:$AQ$554,MATCH(C$2,Totalt!$B$1:$AQ$1,0),FALSE),"")</f>
        <v>0</v>
      </c>
      <c r="D194" s="312">
        <f>IFERROR(VLOOKUP($B194,Totalt!$B$1:$AQ$554,MATCH(D$2,Totalt!$B$1:$AQ$1,0),FALSE),"")</f>
        <v>0.14599999999999999</v>
      </c>
      <c r="E194" s="312">
        <f>IFERROR(VLOOKUP($B194,Totalt!$B$1:$AQ$554,MATCH(E$2,Totalt!$B$1:$AQ$1,0),FALSE),"")</f>
        <v>0</v>
      </c>
      <c r="F194" s="312">
        <f>IFERROR(VLOOKUP($B194,Totalt!$B$1:$AQ$554,MATCH(F$2,Totalt!$B$1:$AQ$1,0),FALSE),"")</f>
        <v>0</v>
      </c>
      <c r="G194" s="312">
        <f>IFERROR(VLOOKUP($B194,Totalt!$B$1:$AQ$554,MATCH(G$2,Totalt!$B$1:$AQ$1,0),FALSE),"")</f>
        <v>0</v>
      </c>
      <c r="H194" s="312">
        <f>IFERROR(VLOOKUP($B194,Totalt!$B$1:$AQ$554,MATCH(H$2,Totalt!$B$1:$AQ$1,0),FALSE),"")</f>
        <v>0</v>
      </c>
      <c r="I194" s="312">
        <f>IFERROR(VLOOKUP($B194,Totalt!$B$1:$AQ$554,MATCH(I$2,Totalt!$B$1:$AQ$1,0),FALSE),"")</f>
        <v>0</v>
      </c>
      <c r="J194" s="312">
        <f>IFERROR(VLOOKUP($B194,Totalt!$B$1:$AQ$554,MATCH(J$2,Totalt!$B$1:$AQ$1,0),FALSE),"")</f>
        <v>0</v>
      </c>
      <c r="K194" s="312">
        <f>IFERROR(VLOOKUP($B194,Totalt!$B$1:$AQ$554,MATCH(K$2,Totalt!$B$1:$AQ$1,0),FALSE),"")</f>
        <v>0</v>
      </c>
      <c r="L194" s="312">
        <f>IFERROR(VLOOKUP($B194,Totalt!$B$1:$AQ$554,MATCH(L$2,Totalt!$B$1:$AQ$1,0),FALSE),"")</f>
        <v>0</v>
      </c>
      <c r="M194" s="312">
        <f>IFERROR(VLOOKUP($B194,Totalt!$B$1:$AQ$554,MATCH(M$2,Totalt!$B$1:$AQ$1,0),FALSE),"")</f>
        <v>0</v>
      </c>
      <c r="N194" s="312">
        <f>IFERROR(VLOOKUP($B194,Totalt!$B$1:$AQ$554,MATCH(N$2,Totalt!$B$1:$AQ$1,0),FALSE),"")</f>
        <v>0</v>
      </c>
      <c r="O194" s="312">
        <f>IFERROR(VLOOKUP($B194,Totalt!$B$1:$AQ$554,MATCH(O$2,Totalt!$B$1:$AQ$1,0),FALSE),"")</f>
        <v>0</v>
      </c>
      <c r="P194" s="312">
        <f>IFERROR(VLOOKUP($B194,Totalt!$B$1:$AQ$554,MATCH(P$2,Totalt!$B$1:$AQ$1,0),FALSE),"")</f>
        <v>0</v>
      </c>
      <c r="Q194" s="312">
        <f>IFERROR(VLOOKUP($B194,Totalt!$B$1:$AQ$554,MATCH(Q$2,Totalt!$B$1:$AQ$1,0),FALSE),"")</f>
        <v>0</v>
      </c>
      <c r="R194" s="312">
        <f>IFERROR(VLOOKUP($B194,Totalt!$B$1:$AQ$554,MATCH(R$2,Totalt!$B$1:$AQ$1,0),FALSE),"")</f>
        <v>10.521000000000001</v>
      </c>
      <c r="S194" s="312">
        <f>IFERROR(VLOOKUP($B194,Totalt!$B$1:$AQ$554,MATCH(S$2,Totalt!$B$1:$AQ$1,0),FALSE),"")</f>
        <v>0</v>
      </c>
      <c r="T194" s="312">
        <f>IFERROR(VLOOKUP($B194,Totalt!$B$1:$AQ$554,MATCH(T$2,Totalt!$B$1:$AQ$1,0),FALSE),"")</f>
        <v>0</v>
      </c>
      <c r="U194" s="312">
        <f>IFERROR(VLOOKUP($B194,Totalt!$B$1:$AQ$554,MATCH(U$2,Totalt!$B$1:$AQ$1,0),FALSE),"")</f>
        <v>0</v>
      </c>
      <c r="V194" s="312">
        <f>IFERROR(VLOOKUP($B194,Totalt!$B$1:$AQ$554,MATCH(V$2,Totalt!$B$1:$AQ$1,0),FALSE),"")</f>
        <v>0</v>
      </c>
      <c r="W194" s="312">
        <f>IFERROR(VLOOKUP($B194,Totalt!$B$1:$AQ$554,MATCH(W$2,Totalt!$B$1:$AQ$1,0),FALSE),"")</f>
        <v>0</v>
      </c>
      <c r="X194" s="312">
        <f>IFERROR(VLOOKUP($B194,Totalt!$B$1:$AQ$554,MATCH(X$2,Totalt!$B$1:$AQ$1,0),FALSE),"")</f>
        <v>0</v>
      </c>
      <c r="Y194" s="312">
        <f>IFERROR(VLOOKUP($B194,Totalt!$B$1:$AQ$554,MATCH(Y$2,Totalt!$B$1:$AQ$1,0),FALSE),"")</f>
        <v>0</v>
      </c>
      <c r="Z194" s="312">
        <f>IFERROR(VLOOKUP($B194,Totalt!$B$1:$AQ$554,MATCH(Z$2,Totalt!$B$1:$AQ$1,0),FALSE),"")</f>
        <v>0</v>
      </c>
      <c r="AA194" s="312">
        <f>IFERROR(VLOOKUP($B194,Totalt!$B$1:$AQ$554,MATCH(AA$2,Totalt!$B$1:$AQ$1,0),FALSE),"")</f>
        <v>0</v>
      </c>
      <c r="AB194" s="312">
        <f>IFERROR(VLOOKUP($B194,Totalt!$B$1:$AQ$554,MATCH(AB$2,Totalt!$B$1:$AQ$1,0),FALSE),"")</f>
        <v>0</v>
      </c>
      <c r="AC194" s="312">
        <f>IFERROR(VLOOKUP($B194,Totalt!$B$1:$AQ$554,MATCH(AC$2,Totalt!$B$1:$AQ$1,0),FALSE),"")</f>
        <v>0</v>
      </c>
      <c r="AD194" s="312">
        <f>IFERROR(VLOOKUP($B194,Totalt!$B$1:$AQ$554,MATCH(AD$2,Totalt!$B$1:$AQ$1,0),FALSE),"")</f>
        <v>0</v>
      </c>
      <c r="AE194" s="312">
        <f>IFERROR(VLOOKUP($B194,Totalt!$B$1:$AQ$554,MATCH(AE$2,Totalt!$B$1:$AQ$1,0),FALSE),"")</f>
        <v>0</v>
      </c>
      <c r="AF194" s="312">
        <f>IFERROR(VLOOKUP($B194,Totalt!$B$1:$AQ$554,MATCH(AF$2,Totalt!$B$1:$AQ$1,0),FALSE),"")</f>
        <v>9.7000000000000003E-2</v>
      </c>
      <c r="AG194" s="312">
        <f>IFERROR(VLOOKUP($B194,Totalt!$B$1:$AQ$554,MATCH(AG$2,Totalt!$B$1:$AQ$1,0),FALSE),"")</f>
        <v>0</v>
      </c>
      <c r="AI194" s="245">
        <f t="shared" si="15"/>
        <v>10.764000000000001</v>
      </c>
      <c r="AJ194" s="246">
        <f>IF(ISERROR(1/VLOOKUP($B194,Leveranser!$B$1:$S$500,MATCH("såld värme (gwh)",Leveranser!$B$1:$S$1,0),FALSE)),"",VLOOKUP($B194,Leveranser!$B$1:$S$500,MATCH("såld värme (gwh)",Leveranser!$B$1:$S$1,0),FALSE))</f>
        <v>8.0190000000000001</v>
      </c>
      <c r="AK194" t="str">
        <f>IFERROR(IF(VLOOKUP($B194,Totalt!$B$1:$AQ$554,MATCH(AK$2,Totalt!$B$1:$AQ$1,0),FALSE)="","",VLOOKUP($B194,Totalt!$B$1:$AQ$554,MATCH(AK$2,Totalt!$B$1:$AQ$1,0),FALSE)),"")</f>
        <v/>
      </c>
      <c r="AM194" s="247" t="str">
        <f>IF(B194&lt;&gt;"",IF(VLOOKUP($B194,Totalt!$B$1:$AQ$554,MATCH("Kvalitetsgranskad:",Totalt!$B$1:$AQ$1,0),FALSE)="ja",VLOOKUP($B194,Miljö!$B$1:$AG$479,MATCH(AM$2,Miljö!$B$1:$AK$1,0),FALSE),""),"")</f>
        <v>Ja</v>
      </c>
      <c r="AN194" s="247" t="str">
        <f>IF(AM194="ja",VLOOKUP($B194,Miljö!$B$1:$J$479,MATCH("Typ av ursprungsspecificerad el   (Om inget värde anges används Nordisk residualmix, se inforuta) ()",Miljö!$B$1:$J$1,0),FALSE),IF(AM194="nej","Nordisk residualel",""))</f>
        <v>'vatten. vind. bio'</v>
      </c>
      <c r="AO194" s="247">
        <f>IF(AM194="","",VLOOKUP($B194,Miljö!$B$1:$J$479,MATCH("Fossilandel för ursprungspecificerad el ()",Miljö!$B$1:$J$1,0),FALSE))</f>
        <v>0</v>
      </c>
      <c r="AP194" s="247">
        <f>IF(AM194="","",IFERROR(VLOOKUP($B194,Miljö!$B$1:$J$479,MATCH("Kärnkraftsandel för ursprungsspecificerad el ()",Miljö!$B$1:$J$1,0),FALSE)/1,0))</f>
        <v>0</v>
      </c>
      <c r="AQ194" s="247">
        <f t="shared" si="16"/>
        <v>1</v>
      </c>
      <c r="AR194" s="52"/>
      <c r="AS194" s="247" t="str">
        <f t="shared" si="12"/>
        <v>Nej</v>
      </c>
      <c r="AT194" s="247" t="str">
        <f>IF(AS194="ja",VLOOKUP($B194,Miljö!$B$1:$O$500,MATCH("Fossil andel i procent (%)",Miljö!$B$1:$O$1,0),FALSE)/100,"")</f>
        <v/>
      </c>
      <c r="AU194" s="52"/>
      <c r="AV194" s="247" t="str">
        <f t="shared" si="13"/>
        <v>Nej</v>
      </c>
      <c r="AW194" s="247" t="str">
        <f>IF(AV194="ja",VLOOKUP($B194,'Egen hetvattenprod'!$B$1:$AO$500,MATCH("Värmekälla till värmepumpar ()",'Egen hetvattenprod'!$B$1:$AO$1,0),FALSE),"")</f>
        <v/>
      </c>
      <c r="AY194" s="244" t="str">
        <f t="shared" si="14"/>
        <v>Nej</v>
      </c>
      <c r="AZ194" s="283" t="str">
        <f>IF($AY194="ja",(VLOOKUP($B194,'Egen hetvattenprod'!$B$1:$BX$550,MATCH(AZ$2,'Egen hetvattenprod'!$B$1:$BX$1,0),FALSE)+VLOOKUP($B194,Kraftvärmeprod!$B$1:$BX$550,MATCH(AZ$2,Kraftvärmeprod!$B$1:$BX$1,0),FALSE))/$AC194,"")</f>
        <v/>
      </c>
      <c r="BA194" s="283" t="str">
        <f>IF($AY194="ja",(VLOOKUP($B194,'Egen hetvattenprod'!$B$1:$BX$550,MATCH(BA$2,'Egen hetvattenprod'!$B$1:$BX$1,0),FALSE)+VLOOKUP($B194,Kraftvärmeprod!$B$1:$BX$550,MATCH(BA$2,Kraftvärmeprod!$B$1:$BX$1,0),FALSE))/$AC194,"")</f>
        <v/>
      </c>
      <c r="BB194" s="283" t="str">
        <f>IF($AY194="ja",(VLOOKUP($B194,'Egen hetvattenprod'!$B$1:$BX$550,MATCH(BB$2,'Egen hetvattenprod'!$B$1:$BX$1,0),FALSE)+VLOOKUP($B194,Kraftvärmeprod!$B$1:$BX$550,MATCH(BB$2,Kraftvärmeprod!$B$1:$BX$1,0),FALSE))/$AC194,"")</f>
        <v/>
      </c>
      <c r="BC194" s="283" t="str">
        <f>IF($AY194="ja",(VLOOKUP($B194,'Egen hetvattenprod'!$B$1:$BX$550,MATCH(BC$2,'Egen hetvattenprod'!$B$1:$BX$1,0),FALSE)+VLOOKUP($B194,Kraftvärmeprod!$B$1:$BX$550,MATCH(BC$2,Kraftvärmeprod!$B$1:$BX$1,0),FALSE))/$AC194,"")</f>
        <v/>
      </c>
      <c r="BD194" s="283" t="str">
        <f>IF($AY194="ja",(VLOOKUP($B194,'Egen hetvattenprod'!$B$1:$BX$550,MATCH(BD$2,'Egen hetvattenprod'!$B$1:$BX$1,0),FALSE)+VLOOKUP($B194,Kraftvärmeprod!$B$1:$BX$550,MATCH(BD$2,Kraftvärmeprod!$B$1:$BX$1,0),FALSE))/$AC194,"")</f>
        <v/>
      </c>
      <c r="BF194" s="244" t="str">
        <f t="shared" si="17"/>
        <v>Nej</v>
      </c>
      <c r="BG194" s="283" t="str">
        <f>IF($BF194="ja",VLOOKUP($B194,'Egen hetvattenprod'!$B$1:$BX$550,MATCH("Andelen klimatgaser med fossilt ursprung för avfall ()",'Egen hetvattenprod'!$B$1:$BX$1,0),FALSE),"")</f>
        <v/>
      </c>
      <c r="BH194" s="283" t="str">
        <f>IF($BF194="ja",VLOOKUP($B194,Kraftvärmeprod!$B$1:$BX$550,MATCH("Andelen klimatgaser med fossilt ursprung för avfall ()",Kraftvärmeprod!$B$1:$BX$1,0),FALSE),"")</f>
        <v/>
      </c>
      <c r="BI194" s="307" t="str">
        <f>IF($BF194="ja",VLOOKUP($B194,'Egen hetvattenprod'!$B$1:$BX$550,MATCH("Avfall (GWh)",'Egen hetvattenprod'!$B$1:$BX$1,0),FALSE),"")</f>
        <v/>
      </c>
      <c r="BJ194" s="307" t="str">
        <f>IF($BF194="ja",VLOOKUP($B194,'Slutlig allokering kvv'!$B$1:$BX$550,MATCH("Avfall (GWh)",'Slutlig allokering kvv'!$B$1:$BX$1,0),FALSE),"")</f>
        <v/>
      </c>
      <c r="BK194" s="307" t="str">
        <f>IF($BF194="ja",VLOOKUP($B194,'Köpt hetvatten'!$B$1:$BX$550,MATCH("Avfall i köpt hetvatten",'Köpt hetvatten'!$B$1:$BX$1,0),FALSE),"")</f>
        <v/>
      </c>
      <c r="BL194" s="307" t="str">
        <f>IF($BF194="ja",VLOOKUP($B194,'Egen hetvattenprod'!$B$1:$BX$550,MATCH("Värde enligt ovan. (%)",'Egen hetvattenprod'!$B$1:$BX$1,0),FALSE),"")</f>
        <v/>
      </c>
      <c r="BM194" s="307" t="str">
        <f>IF($BF194="ja",VLOOKUP($B194,Kraftvärmeprod!$B$1:$BX$550,MATCH("Värde enligt ovan. (%)",Kraftvärmeprod!$B$1:$BX$1,0),FALSE),"")</f>
        <v/>
      </c>
      <c r="BN194" s="307"/>
      <c r="BO194" s="307"/>
      <c r="BP194" s="307"/>
      <c r="BQ194" s="307" t="str">
        <f>IF($BF194="ja",VLOOKUP($B194,'Egen hetvattenprod'!$B$1:$BX$550,MATCH("Tillförd olja (fossil) vid avfallsförbränning (GWh)",'Egen hetvattenprod'!$B$1:$BX$1,0),FALSE),"")</f>
        <v/>
      </c>
      <c r="BR194" s="307" t="str">
        <f>IF($BF194="ja",VLOOKUP($B194,Kraftvärmeprod!$B$1:$BX$550,MATCH("Tillförd olja (fossil) vid avfallsförbränning (GWh)",Kraftvärmeprod!$B$1:$BX$1,0),FALSE),"")</f>
        <v/>
      </c>
    </row>
    <row r="195" spans="1:70" x14ac:dyDescent="0.25">
      <c r="A195" s="2" t="str">
        <f>'Miljövärden för publ företag'!B197</f>
        <v>Skellefteå Kraft AB</v>
      </c>
      <c r="B195" s="2" t="str">
        <f>'Miljövärden för publ företag'!C197</f>
        <v>Burträsk</v>
      </c>
      <c r="C195" s="312">
        <f>IFERROR(VLOOKUP($B195,Totalt!$B$1:$AQ$554,MATCH(C$2,Totalt!$B$1:$AQ$1,0),FALSE),"")</f>
        <v>0</v>
      </c>
      <c r="D195" s="312">
        <f>IFERROR(VLOOKUP($B195,Totalt!$B$1:$AQ$554,MATCH(D$2,Totalt!$B$1:$AQ$1,0),FALSE),"")</f>
        <v>0.307</v>
      </c>
      <c r="E195" s="312">
        <f>IFERROR(VLOOKUP($B195,Totalt!$B$1:$AQ$554,MATCH(E$2,Totalt!$B$1:$AQ$1,0),FALSE),"")</f>
        <v>0</v>
      </c>
      <c r="F195" s="312">
        <f>IFERROR(VLOOKUP($B195,Totalt!$B$1:$AQ$554,MATCH(F$2,Totalt!$B$1:$AQ$1,0),FALSE),"")</f>
        <v>0</v>
      </c>
      <c r="G195" s="312">
        <f>IFERROR(VLOOKUP($B195,Totalt!$B$1:$AQ$554,MATCH(G$2,Totalt!$B$1:$AQ$1,0),FALSE),"")</f>
        <v>0</v>
      </c>
      <c r="H195" s="312">
        <f>IFERROR(VLOOKUP($B195,Totalt!$B$1:$AQ$554,MATCH(H$2,Totalt!$B$1:$AQ$1,0),FALSE),"")</f>
        <v>0</v>
      </c>
      <c r="I195" s="312">
        <f>IFERROR(VLOOKUP($B195,Totalt!$B$1:$AQ$554,MATCH(I$2,Totalt!$B$1:$AQ$1,0),FALSE),"")</f>
        <v>0</v>
      </c>
      <c r="J195" s="312">
        <f>IFERROR(VLOOKUP($B195,Totalt!$B$1:$AQ$554,MATCH(J$2,Totalt!$B$1:$AQ$1,0),FALSE),"")</f>
        <v>0</v>
      </c>
      <c r="K195" s="312">
        <f>IFERROR(VLOOKUP($B195,Totalt!$B$1:$AQ$554,MATCH(K$2,Totalt!$B$1:$AQ$1,0),FALSE),"")</f>
        <v>0</v>
      </c>
      <c r="L195" s="312">
        <f>IFERROR(VLOOKUP($B195,Totalt!$B$1:$AQ$554,MATCH(L$2,Totalt!$B$1:$AQ$1,0),FALSE),"")</f>
        <v>0</v>
      </c>
      <c r="M195" s="312">
        <f>IFERROR(VLOOKUP($B195,Totalt!$B$1:$AQ$554,MATCH(M$2,Totalt!$B$1:$AQ$1,0),FALSE),"")</f>
        <v>7.6159999999999997</v>
      </c>
      <c r="N195" s="312">
        <f>IFERROR(VLOOKUP($B195,Totalt!$B$1:$AQ$554,MATCH(N$2,Totalt!$B$1:$AQ$1,0),FALSE),"")</f>
        <v>0</v>
      </c>
      <c r="O195" s="312">
        <f>IFERROR(VLOOKUP($B195,Totalt!$B$1:$AQ$554,MATCH(O$2,Totalt!$B$1:$AQ$1,0),FALSE),"")</f>
        <v>7.6159999999999997</v>
      </c>
      <c r="P195" s="312">
        <f>IFERROR(VLOOKUP($B195,Totalt!$B$1:$AQ$554,MATCH(P$2,Totalt!$B$1:$AQ$1,0),FALSE),"")</f>
        <v>0</v>
      </c>
      <c r="Q195" s="312">
        <f>IFERROR(VLOOKUP($B195,Totalt!$B$1:$AQ$554,MATCH(Q$2,Totalt!$B$1:$AQ$1,0),FALSE),"")</f>
        <v>0</v>
      </c>
      <c r="R195" s="312">
        <f>IFERROR(VLOOKUP($B195,Totalt!$B$1:$AQ$554,MATCH(R$2,Totalt!$B$1:$AQ$1,0),FALSE),"")</f>
        <v>4.5190000000000001</v>
      </c>
      <c r="S195" s="312">
        <f>IFERROR(VLOOKUP($B195,Totalt!$B$1:$AQ$554,MATCH(S$2,Totalt!$B$1:$AQ$1,0),FALSE),"")</f>
        <v>0</v>
      </c>
      <c r="T195" s="312">
        <f>IFERROR(VLOOKUP($B195,Totalt!$B$1:$AQ$554,MATCH(T$2,Totalt!$B$1:$AQ$1,0),FALSE),"")</f>
        <v>0</v>
      </c>
      <c r="U195" s="312">
        <f>IFERROR(VLOOKUP($B195,Totalt!$B$1:$AQ$554,MATCH(U$2,Totalt!$B$1:$AQ$1,0),FALSE),"")</f>
        <v>0</v>
      </c>
      <c r="V195" s="312">
        <f>IFERROR(VLOOKUP($B195,Totalt!$B$1:$AQ$554,MATCH(V$2,Totalt!$B$1:$AQ$1,0),FALSE),"")</f>
        <v>0</v>
      </c>
      <c r="W195" s="312">
        <f>IFERROR(VLOOKUP($B195,Totalt!$B$1:$AQ$554,MATCH(W$2,Totalt!$B$1:$AQ$1,0),FALSE),"")</f>
        <v>0</v>
      </c>
      <c r="X195" s="312">
        <f>IFERROR(VLOOKUP($B195,Totalt!$B$1:$AQ$554,MATCH(X$2,Totalt!$B$1:$AQ$1,0),FALSE),"")</f>
        <v>0</v>
      </c>
      <c r="Y195" s="312">
        <f>IFERROR(VLOOKUP($B195,Totalt!$B$1:$AQ$554,MATCH(Y$2,Totalt!$B$1:$AQ$1,0),FALSE),"")</f>
        <v>0</v>
      </c>
      <c r="Z195" s="312">
        <f>IFERROR(VLOOKUP($B195,Totalt!$B$1:$AQ$554,MATCH(Z$2,Totalt!$B$1:$AQ$1,0),FALSE),"")</f>
        <v>7.0000000000000001E-3</v>
      </c>
      <c r="AA195" s="312">
        <f>IFERROR(VLOOKUP($B195,Totalt!$B$1:$AQ$554,MATCH(AA$2,Totalt!$B$1:$AQ$1,0),FALSE),"")</f>
        <v>0</v>
      </c>
      <c r="AB195" s="312">
        <f>IFERROR(VLOOKUP($B195,Totalt!$B$1:$AQ$554,MATCH(AB$2,Totalt!$B$1:$AQ$1,0),FALSE),"")</f>
        <v>0</v>
      </c>
      <c r="AC195" s="312">
        <f>IFERROR(VLOOKUP($B195,Totalt!$B$1:$AQ$554,MATCH(AC$2,Totalt!$B$1:$AQ$1,0),FALSE),"")</f>
        <v>0</v>
      </c>
      <c r="AD195" s="312">
        <f>IFERROR(VLOOKUP($B195,Totalt!$B$1:$AQ$554,MATCH(AD$2,Totalt!$B$1:$AQ$1,0),FALSE),"")</f>
        <v>0</v>
      </c>
      <c r="AE195" s="312">
        <f>IFERROR(VLOOKUP($B195,Totalt!$B$1:$AQ$554,MATCH(AE$2,Totalt!$B$1:$AQ$1,0),FALSE),"")</f>
        <v>0</v>
      </c>
      <c r="AF195" s="312">
        <f>IFERROR(VLOOKUP($B195,Totalt!$B$1:$AQ$554,MATCH(AF$2,Totalt!$B$1:$AQ$1,0),FALSE),"")</f>
        <v>0.372</v>
      </c>
      <c r="AG195" s="312">
        <f>IFERROR(VLOOKUP($B195,Totalt!$B$1:$AQ$554,MATCH(AG$2,Totalt!$B$1:$AQ$1,0),FALSE),"")</f>
        <v>0</v>
      </c>
      <c r="AI195" s="245">
        <f t="shared" si="15"/>
        <v>20.437000000000001</v>
      </c>
      <c r="AJ195" s="246">
        <f>IF(ISERROR(1/VLOOKUP($B195,Leveranser!$B$1:$S$500,MATCH("såld värme (gwh)",Leveranser!$B$1:$S$1,0),FALSE)),"",VLOOKUP($B195,Leveranser!$B$1:$S$500,MATCH("såld värme (gwh)",Leveranser!$B$1:$S$1,0),FALSE))</f>
        <v>15.135999999999999</v>
      </c>
      <c r="AK195" t="str">
        <f>IFERROR(IF(VLOOKUP($B195,Totalt!$B$1:$AQ$554,MATCH(AK$2,Totalt!$B$1:$AQ$1,0),FALSE)="","",VLOOKUP($B195,Totalt!$B$1:$AQ$554,MATCH(AK$2,Totalt!$B$1:$AQ$1,0),FALSE)),"")</f>
        <v/>
      </c>
      <c r="AM195" s="247" t="str">
        <f>IF(B195&lt;&gt;"",IF(VLOOKUP($B195,Totalt!$B$1:$AQ$554,MATCH("Kvalitetsgranskad:",Totalt!$B$1:$AQ$1,0),FALSE)="ja",VLOOKUP($B195,Miljö!$B$1:$AG$479,MATCH(AM$2,Miljö!$B$1:$AK$1,0),FALSE),""),"")</f>
        <v>Ja</v>
      </c>
      <c r="AN195" s="247" t="str">
        <f>IF(AM195="ja",VLOOKUP($B195,Miljö!$B$1:$J$479,MATCH("Typ av ursprungsspecificerad el   (Om inget värde anges används Nordisk residualmix, se inforuta) ()",Miljö!$B$1:$J$1,0),FALSE),IF(AM195="nej","Nordisk residualel",""))</f>
        <v>'vatten. vind. bio'</v>
      </c>
      <c r="AO195" s="247">
        <f>IF(AM195="","",VLOOKUP($B195,Miljö!$B$1:$J$479,MATCH("Fossilandel för ursprungspecificerad el ()",Miljö!$B$1:$J$1,0),FALSE))</f>
        <v>0</v>
      </c>
      <c r="AP195" s="247">
        <f>IF(AM195="","",IFERROR(VLOOKUP($B195,Miljö!$B$1:$J$479,MATCH("Kärnkraftsandel för ursprungsspecificerad el ()",Miljö!$B$1:$J$1,0),FALSE)/1,0))</f>
        <v>0</v>
      </c>
      <c r="AQ195" s="247">
        <f t="shared" si="16"/>
        <v>1</v>
      </c>
      <c r="AR195" s="52"/>
      <c r="AS195" s="247" t="str">
        <f t="shared" ref="AS195:AS258" si="18">IF(B195&lt;&gt;"",IF(AND(AG195&gt;0,AG195&lt;&gt;""),"Ja","Nej"),"")</f>
        <v>Nej</v>
      </c>
      <c r="AT195" s="247" t="str">
        <f>IF(AS195="ja",VLOOKUP($B195,Miljö!$B$1:$O$500,MATCH("Fossil andel i procent (%)",Miljö!$B$1:$O$1,0),FALSE)/100,"")</f>
        <v/>
      </c>
      <c r="AU195" s="52"/>
      <c r="AV195" s="247" t="str">
        <f t="shared" ref="AV195:AV258" si="19">IF(B195&lt;&gt;"",IF(AND(AB195&gt;0,AB195&lt;&gt;""),"Ja","Nej"),"")</f>
        <v>Nej</v>
      </c>
      <c r="AW195" s="247" t="str">
        <f>IF(AV195="ja",VLOOKUP($B195,'Egen hetvattenprod'!$B$1:$AO$500,MATCH("Värmekälla till värmepumpar ()",'Egen hetvattenprod'!$B$1:$AO$1,0),FALSE),"")</f>
        <v/>
      </c>
      <c r="AY195" s="244" t="str">
        <f t="shared" ref="AY195:AY258" si="20">IF(B195&lt;&gt;"",IF(AND(AC195&gt;0,AC195&lt;&gt;""),"Ja","Nej"),"")</f>
        <v>Nej</v>
      </c>
      <c r="AZ195" s="283" t="str">
        <f>IF($AY195="ja",(VLOOKUP($B195,'Egen hetvattenprod'!$B$1:$BX$550,MATCH(AZ$2,'Egen hetvattenprod'!$B$1:$BX$1,0),FALSE)+VLOOKUP($B195,Kraftvärmeprod!$B$1:$BX$550,MATCH(AZ$2,Kraftvärmeprod!$B$1:$BX$1,0),FALSE))/$AC195,"")</f>
        <v/>
      </c>
      <c r="BA195" s="283" t="str">
        <f>IF($AY195="ja",(VLOOKUP($B195,'Egen hetvattenprod'!$B$1:$BX$550,MATCH(BA$2,'Egen hetvattenprod'!$B$1:$BX$1,0),FALSE)+VLOOKUP($B195,Kraftvärmeprod!$B$1:$BX$550,MATCH(BA$2,Kraftvärmeprod!$B$1:$BX$1,0),FALSE))/$AC195,"")</f>
        <v/>
      </c>
      <c r="BB195" s="283" t="str">
        <f>IF($AY195="ja",(VLOOKUP($B195,'Egen hetvattenprod'!$B$1:$BX$550,MATCH(BB$2,'Egen hetvattenprod'!$B$1:$BX$1,0),FALSE)+VLOOKUP($B195,Kraftvärmeprod!$B$1:$BX$550,MATCH(BB$2,Kraftvärmeprod!$B$1:$BX$1,0),FALSE))/$AC195,"")</f>
        <v/>
      </c>
      <c r="BC195" s="283" t="str">
        <f>IF($AY195="ja",(VLOOKUP($B195,'Egen hetvattenprod'!$B$1:$BX$550,MATCH(BC$2,'Egen hetvattenprod'!$B$1:$BX$1,0),FALSE)+VLOOKUP($B195,Kraftvärmeprod!$B$1:$BX$550,MATCH(BC$2,Kraftvärmeprod!$B$1:$BX$1,0),FALSE))/$AC195,"")</f>
        <v/>
      </c>
      <c r="BD195" s="283" t="str">
        <f>IF($AY195="ja",(VLOOKUP($B195,'Egen hetvattenprod'!$B$1:$BX$550,MATCH(BD$2,'Egen hetvattenprod'!$B$1:$BX$1,0),FALSE)+VLOOKUP($B195,Kraftvärmeprod!$B$1:$BX$550,MATCH(BD$2,Kraftvärmeprod!$B$1:$BX$1,0),FALSE))/$AC195,"")</f>
        <v/>
      </c>
      <c r="BF195" s="244" t="str">
        <f t="shared" si="17"/>
        <v>Nej</v>
      </c>
      <c r="BG195" s="283" t="str">
        <f>IF($BF195="ja",VLOOKUP($B195,'Egen hetvattenprod'!$B$1:$BX$550,MATCH("Andelen klimatgaser med fossilt ursprung för avfall ()",'Egen hetvattenprod'!$B$1:$BX$1,0),FALSE),"")</f>
        <v/>
      </c>
      <c r="BH195" s="283" t="str">
        <f>IF($BF195="ja",VLOOKUP($B195,Kraftvärmeprod!$B$1:$BX$550,MATCH("Andelen klimatgaser med fossilt ursprung för avfall ()",Kraftvärmeprod!$B$1:$BX$1,0),FALSE),"")</f>
        <v/>
      </c>
      <c r="BI195" s="307" t="str">
        <f>IF($BF195="ja",VLOOKUP($B195,'Egen hetvattenprod'!$B$1:$BX$550,MATCH("Avfall (GWh)",'Egen hetvattenprod'!$B$1:$BX$1,0),FALSE),"")</f>
        <v/>
      </c>
      <c r="BJ195" s="307" t="str">
        <f>IF($BF195="ja",VLOOKUP($B195,'Slutlig allokering kvv'!$B$1:$BX$550,MATCH("Avfall (GWh)",'Slutlig allokering kvv'!$B$1:$BX$1,0),FALSE),"")</f>
        <v/>
      </c>
      <c r="BK195" s="307" t="str">
        <f>IF($BF195="ja",VLOOKUP($B195,'Köpt hetvatten'!$B$1:$BX$550,MATCH("Avfall i köpt hetvatten",'Köpt hetvatten'!$B$1:$BX$1,0),FALSE),"")</f>
        <v/>
      </c>
      <c r="BL195" s="307" t="str">
        <f>IF($BF195="ja",VLOOKUP($B195,'Egen hetvattenprod'!$B$1:$BX$550,MATCH("Värde enligt ovan. (%)",'Egen hetvattenprod'!$B$1:$BX$1,0),FALSE),"")</f>
        <v/>
      </c>
      <c r="BM195" s="307" t="str">
        <f>IF($BF195="ja",VLOOKUP($B195,Kraftvärmeprod!$B$1:$BX$550,MATCH("Värde enligt ovan. (%)",Kraftvärmeprod!$B$1:$BX$1,0),FALSE),"")</f>
        <v/>
      </c>
      <c r="BN195" s="307"/>
      <c r="BO195" s="307"/>
      <c r="BP195" s="307"/>
      <c r="BQ195" s="307" t="str">
        <f>IF($BF195="ja",VLOOKUP($B195,'Egen hetvattenprod'!$B$1:$BX$550,MATCH("Tillförd olja (fossil) vid avfallsförbränning (GWh)",'Egen hetvattenprod'!$B$1:$BX$1,0),FALSE),"")</f>
        <v/>
      </c>
      <c r="BR195" s="307" t="str">
        <f>IF($BF195="ja",VLOOKUP($B195,Kraftvärmeprod!$B$1:$BX$550,MATCH("Tillförd olja (fossil) vid avfallsförbränning (GWh)",Kraftvärmeprod!$B$1:$BX$1,0),FALSE),"")</f>
        <v/>
      </c>
    </row>
    <row r="196" spans="1:70" x14ac:dyDescent="0.25">
      <c r="A196" s="2" t="str">
        <f>'Miljövärden för publ företag'!B198</f>
        <v>Skellefteå Kraft AB</v>
      </c>
      <c r="B196" s="2" t="str">
        <f>'Miljövärden för publ företag'!C198</f>
        <v>Byske</v>
      </c>
      <c r="C196" s="312">
        <f>IFERROR(VLOOKUP($B196,Totalt!$B$1:$AQ$554,MATCH(C$2,Totalt!$B$1:$AQ$1,0),FALSE),"")</f>
        <v>0</v>
      </c>
      <c r="D196" s="312">
        <f>IFERROR(VLOOKUP($B196,Totalt!$B$1:$AQ$554,MATCH(D$2,Totalt!$B$1:$AQ$1,0),FALSE),"")</f>
        <v>0.14099999999999999</v>
      </c>
      <c r="E196" s="312">
        <f>IFERROR(VLOOKUP($B196,Totalt!$B$1:$AQ$554,MATCH(E$2,Totalt!$B$1:$AQ$1,0),FALSE),"")</f>
        <v>0</v>
      </c>
      <c r="F196" s="312">
        <f>IFERROR(VLOOKUP($B196,Totalt!$B$1:$AQ$554,MATCH(F$2,Totalt!$B$1:$AQ$1,0),FALSE),"")</f>
        <v>0</v>
      </c>
      <c r="G196" s="312">
        <f>IFERROR(VLOOKUP($B196,Totalt!$B$1:$AQ$554,MATCH(G$2,Totalt!$B$1:$AQ$1,0),FALSE),"")</f>
        <v>0</v>
      </c>
      <c r="H196" s="312">
        <f>IFERROR(VLOOKUP($B196,Totalt!$B$1:$AQ$554,MATCH(H$2,Totalt!$B$1:$AQ$1,0),FALSE),"")</f>
        <v>0</v>
      </c>
      <c r="I196" s="312">
        <f>IFERROR(VLOOKUP($B196,Totalt!$B$1:$AQ$554,MATCH(I$2,Totalt!$B$1:$AQ$1,0),FALSE),"")</f>
        <v>0</v>
      </c>
      <c r="J196" s="312">
        <f>IFERROR(VLOOKUP($B196,Totalt!$B$1:$AQ$554,MATCH(J$2,Totalt!$B$1:$AQ$1,0),FALSE),"")</f>
        <v>0</v>
      </c>
      <c r="K196" s="312">
        <f>IFERROR(VLOOKUP($B196,Totalt!$B$1:$AQ$554,MATCH(K$2,Totalt!$B$1:$AQ$1,0),FALSE),"")</f>
        <v>0</v>
      </c>
      <c r="L196" s="312">
        <f>IFERROR(VLOOKUP($B196,Totalt!$B$1:$AQ$554,MATCH(L$2,Totalt!$B$1:$AQ$1,0),FALSE),"")</f>
        <v>0</v>
      </c>
      <c r="M196" s="312">
        <f>IFERROR(VLOOKUP($B196,Totalt!$B$1:$AQ$554,MATCH(M$2,Totalt!$B$1:$AQ$1,0),FALSE),"")</f>
        <v>0</v>
      </c>
      <c r="N196" s="312">
        <f>IFERROR(VLOOKUP($B196,Totalt!$B$1:$AQ$554,MATCH(N$2,Totalt!$B$1:$AQ$1,0),FALSE),"")</f>
        <v>0</v>
      </c>
      <c r="O196" s="312">
        <f>IFERROR(VLOOKUP($B196,Totalt!$B$1:$AQ$554,MATCH(O$2,Totalt!$B$1:$AQ$1,0),FALSE),"")</f>
        <v>0</v>
      </c>
      <c r="P196" s="312">
        <f>IFERROR(VLOOKUP($B196,Totalt!$B$1:$AQ$554,MATCH(P$2,Totalt!$B$1:$AQ$1,0),FALSE),"")</f>
        <v>0</v>
      </c>
      <c r="Q196" s="312">
        <f>IFERROR(VLOOKUP($B196,Totalt!$B$1:$AQ$554,MATCH(Q$2,Totalt!$B$1:$AQ$1,0),FALSE),"")</f>
        <v>0</v>
      </c>
      <c r="R196" s="312">
        <f>IFERROR(VLOOKUP($B196,Totalt!$B$1:$AQ$554,MATCH(R$2,Totalt!$B$1:$AQ$1,0),FALSE),"")</f>
        <v>12.904</v>
      </c>
      <c r="S196" s="312">
        <f>IFERROR(VLOOKUP($B196,Totalt!$B$1:$AQ$554,MATCH(S$2,Totalt!$B$1:$AQ$1,0),FALSE),"")</f>
        <v>0</v>
      </c>
      <c r="T196" s="312">
        <f>IFERROR(VLOOKUP($B196,Totalt!$B$1:$AQ$554,MATCH(T$2,Totalt!$B$1:$AQ$1,0),FALSE),"")</f>
        <v>0</v>
      </c>
      <c r="U196" s="312">
        <f>IFERROR(VLOOKUP($B196,Totalt!$B$1:$AQ$554,MATCH(U$2,Totalt!$B$1:$AQ$1,0),FALSE),"")</f>
        <v>0</v>
      </c>
      <c r="V196" s="312">
        <f>IFERROR(VLOOKUP($B196,Totalt!$B$1:$AQ$554,MATCH(V$2,Totalt!$B$1:$AQ$1,0),FALSE),"")</f>
        <v>0</v>
      </c>
      <c r="W196" s="312">
        <f>IFERROR(VLOOKUP($B196,Totalt!$B$1:$AQ$554,MATCH(W$2,Totalt!$B$1:$AQ$1,0),FALSE),"")</f>
        <v>0</v>
      </c>
      <c r="X196" s="312">
        <f>IFERROR(VLOOKUP($B196,Totalt!$B$1:$AQ$554,MATCH(X$2,Totalt!$B$1:$AQ$1,0),FALSE),"")</f>
        <v>0</v>
      </c>
      <c r="Y196" s="312">
        <f>IFERROR(VLOOKUP($B196,Totalt!$B$1:$AQ$554,MATCH(Y$2,Totalt!$B$1:$AQ$1,0),FALSE),"")</f>
        <v>0</v>
      </c>
      <c r="Z196" s="312">
        <f>IFERROR(VLOOKUP($B196,Totalt!$B$1:$AQ$554,MATCH(Z$2,Totalt!$B$1:$AQ$1,0),FALSE),"")</f>
        <v>0</v>
      </c>
      <c r="AA196" s="312">
        <f>IFERROR(VLOOKUP($B196,Totalt!$B$1:$AQ$554,MATCH(AA$2,Totalt!$B$1:$AQ$1,0),FALSE),"")</f>
        <v>0</v>
      </c>
      <c r="AB196" s="312">
        <f>IFERROR(VLOOKUP($B196,Totalt!$B$1:$AQ$554,MATCH(AB$2,Totalt!$B$1:$AQ$1,0),FALSE),"")</f>
        <v>0</v>
      </c>
      <c r="AC196" s="312">
        <f>IFERROR(VLOOKUP($B196,Totalt!$B$1:$AQ$554,MATCH(AC$2,Totalt!$B$1:$AQ$1,0),FALSE),"")</f>
        <v>0</v>
      </c>
      <c r="AD196" s="312">
        <f>IFERROR(VLOOKUP($B196,Totalt!$B$1:$AQ$554,MATCH(AD$2,Totalt!$B$1:$AQ$1,0),FALSE),"")</f>
        <v>0</v>
      </c>
      <c r="AE196" s="312">
        <f>IFERROR(VLOOKUP($B196,Totalt!$B$1:$AQ$554,MATCH(AE$2,Totalt!$B$1:$AQ$1,0),FALSE),"")</f>
        <v>0</v>
      </c>
      <c r="AF196" s="312">
        <f>IFERROR(VLOOKUP($B196,Totalt!$B$1:$AQ$554,MATCH(AF$2,Totalt!$B$1:$AQ$1,0),FALSE),"")</f>
        <v>0.112</v>
      </c>
      <c r="AG196" s="312">
        <f>IFERROR(VLOOKUP($B196,Totalt!$B$1:$AQ$554,MATCH(AG$2,Totalt!$B$1:$AQ$1,0),FALSE),"")</f>
        <v>0</v>
      </c>
      <c r="AI196" s="245">
        <f t="shared" ref="AI196:AI259" si="21">IF(B196&lt;&gt;"",SUM(C196:AG196),"")</f>
        <v>13.157</v>
      </c>
      <c r="AJ196" s="246">
        <f>IF(ISERROR(1/VLOOKUP($B196,Leveranser!$B$1:$S$500,MATCH("såld värme (gwh)",Leveranser!$B$1:$S$1,0),FALSE)),"",VLOOKUP($B196,Leveranser!$B$1:$S$500,MATCH("såld värme (gwh)",Leveranser!$B$1:$S$1,0),FALSE))</f>
        <v>10.656000000000001</v>
      </c>
      <c r="AK196" t="str">
        <f>IFERROR(IF(VLOOKUP($B196,Totalt!$B$1:$AQ$554,MATCH(AK$2,Totalt!$B$1:$AQ$1,0),FALSE)="","",VLOOKUP($B196,Totalt!$B$1:$AQ$554,MATCH(AK$2,Totalt!$B$1:$AQ$1,0),FALSE)),"")</f>
        <v/>
      </c>
      <c r="AM196" s="247" t="str">
        <f>IF(B196&lt;&gt;"",IF(VLOOKUP($B196,Totalt!$B$1:$AQ$554,MATCH("Kvalitetsgranskad:",Totalt!$B$1:$AQ$1,0),FALSE)="ja",VLOOKUP($B196,Miljö!$B$1:$AG$479,MATCH(AM$2,Miljö!$B$1:$AK$1,0),FALSE),""),"")</f>
        <v>Ja</v>
      </c>
      <c r="AN196" s="247" t="str">
        <f>IF(AM196="ja",VLOOKUP($B196,Miljö!$B$1:$J$479,MATCH("Typ av ursprungsspecificerad el   (Om inget värde anges används Nordisk residualmix, se inforuta) ()",Miljö!$B$1:$J$1,0),FALSE),IF(AM196="nej","Nordisk residualel",""))</f>
        <v>'vatten. vind. bio'</v>
      </c>
      <c r="AO196" s="247">
        <f>IF(AM196="","",VLOOKUP($B196,Miljö!$B$1:$J$479,MATCH("Fossilandel för ursprungspecificerad el ()",Miljö!$B$1:$J$1,0),FALSE))</f>
        <v>0</v>
      </c>
      <c r="AP196" s="247">
        <f>IF(AM196="","",IFERROR(VLOOKUP($B196,Miljö!$B$1:$J$479,MATCH("Kärnkraftsandel för ursprungsspecificerad el ()",Miljö!$B$1:$J$1,0),FALSE)/1,0))</f>
        <v>0</v>
      </c>
      <c r="AQ196" s="247">
        <f t="shared" ref="AQ196:AQ259" si="22">IF(AM196="","",1-AO196-AP196)</f>
        <v>1</v>
      </c>
      <c r="AR196" s="52"/>
      <c r="AS196" s="247" t="str">
        <f t="shared" si="18"/>
        <v>Nej</v>
      </c>
      <c r="AT196" s="247" t="str">
        <f>IF(AS196="ja",VLOOKUP($B196,Miljö!$B$1:$O$500,MATCH("Fossil andel i procent (%)",Miljö!$B$1:$O$1,0),FALSE)/100,"")</f>
        <v/>
      </c>
      <c r="AU196" s="52"/>
      <c r="AV196" s="247" t="str">
        <f t="shared" si="19"/>
        <v>Nej</v>
      </c>
      <c r="AW196" s="247" t="str">
        <f>IF(AV196="ja",VLOOKUP($B196,'Egen hetvattenprod'!$B$1:$AO$500,MATCH("Värmekälla till värmepumpar ()",'Egen hetvattenprod'!$B$1:$AO$1,0),FALSE),"")</f>
        <v/>
      </c>
      <c r="AY196" s="244" t="str">
        <f t="shared" si="20"/>
        <v>Nej</v>
      </c>
      <c r="AZ196" s="283" t="str">
        <f>IF($AY196="ja",(VLOOKUP($B196,'Egen hetvattenprod'!$B$1:$BX$550,MATCH(AZ$2,'Egen hetvattenprod'!$B$1:$BX$1,0),FALSE)+VLOOKUP($B196,Kraftvärmeprod!$B$1:$BX$550,MATCH(AZ$2,Kraftvärmeprod!$B$1:$BX$1,0),FALSE))/$AC196,"")</f>
        <v/>
      </c>
      <c r="BA196" s="283" t="str">
        <f>IF($AY196="ja",(VLOOKUP($B196,'Egen hetvattenprod'!$B$1:$BX$550,MATCH(BA$2,'Egen hetvattenprod'!$B$1:$BX$1,0),FALSE)+VLOOKUP($B196,Kraftvärmeprod!$B$1:$BX$550,MATCH(BA$2,Kraftvärmeprod!$B$1:$BX$1,0),FALSE))/$AC196,"")</f>
        <v/>
      </c>
      <c r="BB196" s="283" t="str">
        <f>IF($AY196="ja",(VLOOKUP($B196,'Egen hetvattenprod'!$B$1:$BX$550,MATCH(BB$2,'Egen hetvattenprod'!$B$1:$BX$1,0),FALSE)+VLOOKUP($B196,Kraftvärmeprod!$B$1:$BX$550,MATCH(BB$2,Kraftvärmeprod!$B$1:$BX$1,0),FALSE))/$AC196,"")</f>
        <v/>
      </c>
      <c r="BC196" s="283" t="str">
        <f>IF($AY196="ja",(VLOOKUP($B196,'Egen hetvattenprod'!$B$1:$BX$550,MATCH(BC$2,'Egen hetvattenprod'!$B$1:$BX$1,0),FALSE)+VLOOKUP($B196,Kraftvärmeprod!$B$1:$BX$550,MATCH(BC$2,Kraftvärmeprod!$B$1:$BX$1,0),FALSE))/$AC196,"")</f>
        <v/>
      </c>
      <c r="BD196" s="283" t="str">
        <f>IF($AY196="ja",(VLOOKUP($B196,'Egen hetvattenprod'!$B$1:$BX$550,MATCH(BD$2,'Egen hetvattenprod'!$B$1:$BX$1,0),FALSE)+VLOOKUP($B196,Kraftvärmeprod!$B$1:$BX$550,MATCH(BD$2,Kraftvärmeprod!$B$1:$BX$1,0),FALSE))/$AC196,"")</f>
        <v/>
      </c>
      <c r="BF196" s="244" t="str">
        <f t="shared" ref="BF196:BF259" si="23">IF(B196&lt;&gt;"",IF(AND(I196&gt;0,I196&lt;&gt;""),"Ja","Nej"),"")</f>
        <v>Nej</v>
      </c>
      <c r="BG196" s="283" t="str">
        <f>IF($BF196="ja",VLOOKUP($B196,'Egen hetvattenprod'!$B$1:$BX$550,MATCH("Andelen klimatgaser med fossilt ursprung för avfall ()",'Egen hetvattenprod'!$B$1:$BX$1,0),FALSE),"")</f>
        <v/>
      </c>
      <c r="BH196" s="283" t="str">
        <f>IF($BF196="ja",VLOOKUP($B196,Kraftvärmeprod!$B$1:$BX$550,MATCH("Andelen klimatgaser med fossilt ursprung för avfall ()",Kraftvärmeprod!$B$1:$BX$1,0),FALSE),"")</f>
        <v/>
      </c>
      <c r="BI196" s="307" t="str">
        <f>IF($BF196="ja",VLOOKUP($B196,'Egen hetvattenprod'!$B$1:$BX$550,MATCH("Avfall (GWh)",'Egen hetvattenprod'!$B$1:$BX$1,0),FALSE),"")</f>
        <v/>
      </c>
      <c r="BJ196" s="307" t="str">
        <f>IF($BF196="ja",VLOOKUP($B196,'Slutlig allokering kvv'!$B$1:$BX$550,MATCH("Avfall (GWh)",'Slutlig allokering kvv'!$B$1:$BX$1,0),FALSE),"")</f>
        <v/>
      </c>
      <c r="BK196" s="307" t="str">
        <f>IF($BF196="ja",VLOOKUP($B196,'Köpt hetvatten'!$B$1:$BX$550,MATCH("Avfall i köpt hetvatten",'Köpt hetvatten'!$B$1:$BX$1,0),FALSE),"")</f>
        <v/>
      </c>
      <c r="BL196" s="307" t="str">
        <f>IF($BF196="ja",VLOOKUP($B196,'Egen hetvattenprod'!$B$1:$BX$550,MATCH("Värde enligt ovan. (%)",'Egen hetvattenprod'!$B$1:$BX$1,0),FALSE),"")</f>
        <v/>
      </c>
      <c r="BM196" s="307" t="str">
        <f>IF($BF196="ja",VLOOKUP($B196,Kraftvärmeprod!$B$1:$BX$550,MATCH("Värde enligt ovan. (%)",Kraftvärmeprod!$B$1:$BX$1,0),FALSE),"")</f>
        <v/>
      </c>
      <c r="BN196" s="307"/>
      <c r="BO196" s="307"/>
      <c r="BP196" s="307"/>
      <c r="BQ196" s="307" t="str">
        <f>IF($BF196="ja",VLOOKUP($B196,'Egen hetvattenprod'!$B$1:$BX$550,MATCH("Tillförd olja (fossil) vid avfallsförbränning (GWh)",'Egen hetvattenprod'!$B$1:$BX$1,0),FALSE),"")</f>
        <v/>
      </c>
      <c r="BR196" s="307" t="str">
        <f>IF($BF196="ja",VLOOKUP($B196,Kraftvärmeprod!$B$1:$BX$550,MATCH("Tillförd olja (fossil) vid avfallsförbränning (GWh)",Kraftvärmeprod!$B$1:$BX$1,0),FALSE),"")</f>
        <v/>
      </c>
    </row>
    <row r="197" spans="1:70" x14ac:dyDescent="0.25">
      <c r="A197" s="2" t="str">
        <f>'Miljövärden för publ företag'!B199</f>
        <v>Skellefteå Kraft AB</v>
      </c>
      <c r="B197" s="2" t="str">
        <f>'Miljövärden för publ företag'!C199</f>
        <v>Jörn</v>
      </c>
      <c r="C197" s="312">
        <f>IFERROR(VLOOKUP($B197,Totalt!$B$1:$AQ$554,MATCH(C$2,Totalt!$B$1:$AQ$1,0),FALSE),"")</f>
        <v>0</v>
      </c>
      <c r="D197" s="312">
        <f>IFERROR(VLOOKUP($B197,Totalt!$B$1:$AQ$554,MATCH(D$2,Totalt!$B$1:$AQ$1,0),FALSE),"")</f>
        <v>0.125</v>
      </c>
      <c r="E197" s="312">
        <f>IFERROR(VLOOKUP($B197,Totalt!$B$1:$AQ$554,MATCH(E$2,Totalt!$B$1:$AQ$1,0),FALSE),"")</f>
        <v>0</v>
      </c>
      <c r="F197" s="312">
        <f>IFERROR(VLOOKUP($B197,Totalt!$B$1:$AQ$554,MATCH(F$2,Totalt!$B$1:$AQ$1,0),FALSE),"")</f>
        <v>0</v>
      </c>
      <c r="G197" s="312">
        <f>IFERROR(VLOOKUP($B197,Totalt!$B$1:$AQ$554,MATCH(G$2,Totalt!$B$1:$AQ$1,0),FALSE),"")</f>
        <v>0</v>
      </c>
      <c r="H197" s="312">
        <f>IFERROR(VLOOKUP($B197,Totalt!$B$1:$AQ$554,MATCH(H$2,Totalt!$B$1:$AQ$1,0),FALSE),"")</f>
        <v>0</v>
      </c>
      <c r="I197" s="312">
        <f>IFERROR(VLOOKUP($B197,Totalt!$B$1:$AQ$554,MATCH(I$2,Totalt!$B$1:$AQ$1,0),FALSE),"")</f>
        <v>0</v>
      </c>
      <c r="J197" s="312">
        <f>IFERROR(VLOOKUP($B197,Totalt!$B$1:$AQ$554,MATCH(J$2,Totalt!$B$1:$AQ$1,0),FALSE),"")</f>
        <v>0</v>
      </c>
      <c r="K197" s="312">
        <f>IFERROR(VLOOKUP($B197,Totalt!$B$1:$AQ$554,MATCH(K$2,Totalt!$B$1:$AQ$1,0),FALSE),"")</f>
        <v>0</v>
      </c>
      <c r="L197" s="312">
        <f>IFERROR(VLOOKUP($B197,Totalt!$B$1:$AQ$554,MATCH(L$2,Totalt!$B$1:$AQ$1,0),FALSE),"")</f>
        <v>0</v>
      </c>
      <c r="M197" s="312">
        <f>IFERROR(VLOOKUP($B197,Totalt!$B$1:$AQ$554,MATCH(M$2,Totalt!$B$1:$AQ$1,0),FALSE),"")</f>
        <v>0</v>
      </c>
      <c r="N197" s="312">
        <f>IFERROR(VLOOKUP($B197,Totalt!$B$1:$AQ$554,MATCH(N$2,Totalt!$B$1:$AQ$1,0),FALSE),"")</f>
        <v>0</v>
      </c>
      <c r="O197" s="312">
        <f>IFERROR(VLOOKUP($B197,Totalt!$B$1:$AQ$554,MATCH(O$2,Totalt!$B$1:$AQ$1,0),FALSE),"")</f>
        <v>0</v>
      </c>
      <c r="P197" s="312">
        <f>IFERROR(VLOOKUP($B197,Totalt!$B$1:$AQ$554,MATCH(P$2,Totalt!$B$1:$AQ$1,0),FALSE),"")</f>
        <v>0</v>
      </c>
      <c r="Q197" s="312">
        <f>IFERROR(VLOOKUP($B197,Totalt!$B$1:$AQ$554,MATCH(Q$2,Totalt!$B$1:$AQ$1,0),FALSE),"")</f>
        <v>0</v>
      </c>
      <c r="R197" s="312">
        <f>IFERROR(VLOOKUP($B197,Totalt!$B$1:$AQ$554,MATCH(R$2,Totalt!$B$1:$AQ$1,0),FALSE),"")</f>
        <v>9.4369999999999994</v>
      </c>
      <c r="S197" s="312">
        <f>IFERROR(VLOOKUP($B197,Totalt!$B$1:$AQ$554,MATCH(S$2,Totalt!$B$1:$AQ$1,0),FALSE),"")</f>
        <v>0</v>
      </c>
      <c r="T197" s="312">
        <f>IFERROR(VLOOKUP($B197,Totalt!$B$1:$AQ$554,MATCH(T$2,Totalt!$B$1:$AQ$1,0),FALSE),"")</f>
        <v>0</v>
      </c>
      <c r="U197" s="312">
        <f>IFERROR(VLOOKUP($B197,Totalt!$B$1:$AQ$554,MATCH(U$2,Totalt!$B$1:$AQ$1,0),FALSE),"")</f>
        <v>0</v>
      </c>
      <c r="V197" s="312">
        <f>IFERROR(VLOOKUP($B197,Totalt!$B$1:$AQ$554,MATCH(V$2,Totalt!$B$1:$AQ$1,0),FALSE),"")</f>
        <v>0</v>
      </c>
      <c r="W197" s="312">
        <f>IFERROR(VLOOKUP($B197,Totalt!$B$1:$AQ$554,MATCH(W$2,Totalt!$B$1:$AQ$1,0),FALSE),"")</f>
        <v>0</v>
      </c>
      <c r="X197" s="312">
        <f>IFERROR(VLOOKUP($B197,Totalt!$B$1:$AQ$554,MATCH(X$2,Totalt!$B$1:$AQ$1,0),FALSE),"")</f>
        <v>0</v>
      </c>
      <c r="Y197" s="312">
        <f>IFERROR(VLOOKUP($B197,Totalt!$B$1:$AQ$554,MATCH(Y$2,Totalt!$B$1:$AQ$1,0),FALSE),"")</f>
        <v>0</v>
      </c>
      <c r="Z197" s="312">
        <f>IFERROR(VLOOKUP($B197,Totalt!$B$1:$AQ$554,MATCH(Z$2,Totalt!$B$1:$AQ$1,0),FALSE),"")</f>
        <v>0</v>
      </c>
      <c r="AA197" s="312">
        <f>IFERROR(VLOOKUP($B197,Totalt!$B$1:$AQ$554,MATCH(AA$2,Totalt!$B$1:$AQ$1,0),FALSE),"")</f>
        <v>0</v>
      </c>
      <c r="AB197" s="312">
        <f>IFERROR(VLOOKUP($B197,Totalt!$B$1:$AQ$554,MATCH(AB$2,Totalt!$B$1:$AQ$1,0),FALSE),"")</f>
        <v>0</v>
      </c>
      <c r="AC197" s="312">
        <f>IFERROR(VLOOKUP($B197,Totalt!$B$1:$AQ$554,MATCH(AC$2,Totalt!$B$1:$AQ$1,0),FALSE),"")</f>
        <v>0</v>
      </c>
      <c r="AD197" s="312">
        <f>IFERROR(VLOOKUP($B197,Totalt!$B$1:$AQ$554,MATCH(AD$2,Totalt!$B$1:$AQ$1,0),FALSE),"")</f>
        <v>0</v>
      </c>
      <c r="AE197" s="312">
        <f>IFERROR(VLOOKUP($B197,Totalt!$B$1:$AQ$554,MATCH(AE$2,Totalt!$B$1:$AQ$1,0),FALSE),"")</f>
        <v>0</v>
      </c>
      <c r="AF197" s="312">
        <f>IFERROR(VLOOKUP($B197,Totalt!$B$1:$AQ$554,MATCH(AF$2,Totalt!$B$1:$AQ$1,0),FALSE),"")</f>
        <v>0.156</v>
      </c>
      <c r="AG197" s="312">
        <f>IFERROR(VLOOKUP($B197,Totalt!$B$1:$AQ$554,MATCH(AG$2,Totalt!$B$1:$AQ$1,0),FALSE),"")</f>
        <v>0</v>
      </c>
      <c r="AI197" s="245">
        <f t="shared" si="21"/>
        <v>9.718</v>
      </c>
      <c r="AJ197" s="246">
        <f>IF(ISERROR(1/VLOOKUP($B197,Leveranser!$B$1:$S$500,MATCH("såld värme (gwh)",Leveranser!$B$1:$S$1,0),FALSE)),"",VLOOKUP($B197,Leveranser!$B$1:$S$500,MATCH("såld värme (gwh)",Leveranser!$B$1:$S$1,0),FALSE))</f>
        <v>6.6070000000000002</v>
      </c>
      <c r="AK197" t="str">
        <f>IFERROR(IF(VLOOKUP($B197,Totalt!$B$1:$AQ$554,MATCH(AK$2,Totalt!$B$1:$AQ$1,0),FALSE)="","",VLOOKUP($B197,Totalt!$B$1:$AQ$554,MATCH(AK$2,Totalt!$B$1:$AQ$1,0),FALSE)),"")</f>
        <v/>
      </c>
      <c r="AM197" s="247" t="str">
        <f>IF(B197&lt;&gt;"",IF(VLOOKUP($B197,Totalt!$B$1:$AQ$554,MATCH("Kvalitetsgranskad:",Totalt!$B$1:$AQ$1,0),FALSE)="ja",VLOOKUP($B197,Miljö!$B$1:$AG$479,MATCH(AM$2,Miljö!$B$1:$AK$1,0),FALSE),""),"")</f>
        <v>Ja</v>
      </c>
      <c r="AN197" s="247" t="str">
        <f>IF(AM197="ja",VLOOKUP($B197,Miljö!$B$1:$J$479,MATCH("Typ av ursprungsspecificerad el   (Om inget värde anges används Nordisk residualmix, se inforuta) ()",Miljö!$B$1:$J$1,0),FALSE),IF(AM197="nej","Nordisk residualel",""))</f>
        <v>'vatten. vind. bio'</v>
      </c>
      <c r="AO197" s="247">
        <f>IF(AM197="","",VLOOKUP($B197,Miljö!$B$1:$J$479,MATCH("Fossilandel för ursprungspecificerad el ()",Miljö!$B$1:$J$1,0),FALSE))</f>
        <v>0</v>
      </c>
      <c r="AP197" s="247">
        <f>IF(AM197="","",IFERROR(VLOOKUP($B197,Miljö!$B$1:$J$479,MATCH("Kärnkraftsandel för ursprungsspecificerad el ()",Miljö!$B$1:$J$1,0),FALSE)/1,0))</f>
        <v>0</v>
      </c>
      <c r="AQ197" s="247">
        <f t="shared" si="22"/>
        <v>1</v>
      </c>
      <c r="AR197" s="52"/>
      <c r="AS197" s="247" t="str">
        <f t="shared" si="18"/>
        <v>Nej</v>
      </c>
      <c r="AT197" s="247" t="str">
        <f>IF(AS197="ja",VLOOKUP($B197,Miljö!$B$1:$O$500,MATCH("Fossil andel i procent (%)",Miljö!$B$1:$O$1,0),FALSE)/100,"")</f>
        <v/>
      </c>
      <c r="AU197" s="52"/>
      <c r="AV197" s="247" t="str">
        <f t="shared" si="19"/>
        <v>Nej</v>
      </c>
      <c r="AW197" s="247" t="str">
        <f>IF(AV197="ja",VLOOKUP($B197,'Egen hetvattenprod'!$B$1:$AO$500,MATCH("Värmekälla till värmepumpar ()",'Egen hetvattenprod'!$B$1:$AO$1,0),FALSE),"")</f>
        <v/>
      </c>
      <c r="AY197" s="244" t="str">
        <f t="shared" si="20"/>
        <v>Nej</v>
      </c>
      <c r="AZ197" s="283" t="str">
        <f>IF($AY197="ja",(VLOOKUP($B197,'Egen hetvattenprod'!$B$1:$BX$550,MATCH(AZ$2,'Egen hetvattenprod'!$B$1:$BX$1,0),FALSE)+VLOOKUP($B197,Kraftvärmeprod!$B$1:$BX$550,MATCH(AZ$2,Kraftvärmeprod!$B$1:$BX$1,0),FALSE))/$AC197,"")</f>
        <v/>
      </c>
      <c r="BA197" s="283" t="str">
        <f>IF($AY197="ja",(VLOOKUP($B197,'Egen hetvattenprod'!$B$1:$BX$550,MATCH(BA$2,'Egen hetvattenprod'!$B$1:$BX$1,0),FALSE)+VLOOKUP($B197,Kraftvärmeprod!$B$1:$BX$550,MATCH(BA$2,Kraftvärmeprod!$B$1:$BX$1,0),FALSE))/$AC197,"")</f>
        <v/>
      </c>
      <c r="BB197" s="283" t="str">
        <f>IF($AY197="ja",(VLOOKUP($B197,'Egen hetvattenprod'!$B$1:$BX$550,MATCH(BB$2,'Egen hetvattenprod'!$B$1:$BX$1,0),FALSE)+VLOOKUP($B197,Kraftvärmeprod!$B$1:$BX$550,MATCH(BB$2,Kraftvärmeprod!$B$1:$BX$1,0),FALSE))/$AC197,"")</f>
        <v/>
      </c>
      <c r="BC197" s="283" t="str">
        <f>IF($AY197="ja",(VLOOKUP($B197,'Egen hetvattenprod'!$B$1:$BX$550,MATCH(BC$2,'Egen hetvattenprod'!$B$1:$BX$1,0),FALSE)+VLOOKUP($B197,Kraftvärmeprod!$B$1:$BX$550,MATCH(BC$2,Kraftvärmeprod!$B$1:$BX$1,0),FALSE))/$AC197,"")</f>
        <v/>
      </c>
      <c r="BD197" s="283" t="str">
        <f>IF($AY197="ja",(VLOOKUP($B197,'Egen hetvattenprod'!$B$1:$BX$550,MATCH(BD$2,'Egen hetvattenprod'!$B$1:$BX$1,0),FALSE)+VLOOKUP($B197,Kraftvärmeprod!$B$1:$BX$550,MATCH(BD$2,Kraftvärmeprod!$B$1:$BX$1,0),FALSE))/$AC197,"")</f>
        <v/>
      </c>
      <c r="BF197" s="244" t="str">
        <f t="shared" si="23"/>
        <v>Nej</v>
      </c>
      <c r="BG197" s="283" t="str">
        <f>IF($BF197="ja",VLOOKUP($B197,'Egen hetvattenprod'!$B$1:$BX$550,MATCH("Andelen klimatgaser med fossilt ursprung för avfall ()",'Egen hetvattenprod'!$B$1:$BX$1,0),FALSE),"")</f>
        <v/>
      </c>
      <c r="BH197" s="283" t="str">
        <f>IF($BF197="ja",VLOOKUP($B197,Kraftvärmeprod!$B$1:$BX$550,MATCH("Andelen klimatgaser med fossilt ursprung för avfall ()",Kraftvärmeprod!$B$1:$BX$1,0),FALSE),"")</f>
        <v/>
      </c>
      <c r="BI197" s="307" t="str">
        <f>IF($BF197="ja",VLOOKUP($B197,'Egen hetvattenprod'!$B$1:$BX$550,MATCH("Avfall (GWh)",'Egen hetvattenprod'!$B$1:$BX$1,0),FALSE),"")</f>
        <v/>
      </c>
      <c r="BJ197" s="307" t="str">
        <f>IF($BF197="ja",VLOOKUP($B197,'Slutlig allokering kvv'!$B$1:$BX$550,MATCH("Avfall (GWh)",'Slutlig allokering kvv'!$B$1:$BX$1,0),FALSE),"")</f>
        <v/>
      </c>
      <c r="BK197" s="307" t="str">
        <f>IF($BF197="ja",VLOOKUP($B197,'Köpt hetvatten'!$B$1:$BX$550,MATCH("Avfall i köpt hetvatten",'Köpt hetvatten'!$B$1:$BX$1,0),FALSE),"")</f>
        <v/>
      </c>
      <c r="BL197" s="307" t="str">
        <f>IF($BF197="ja",VLOOKUP($B197,'Egen hetvattenprod'!$B$1:$BX$550,MATCH("Värde enligt ovan. (%)",'Egen hetvattenprod'!$B$1:$BX$1,0),FALSE),"")</f>
        <v/>
      </c>
      <c r="BM197" s="307" t="str">
        <f>IF($BF197="ja",VLOOKUP($B197,Kraftvärmeprod!$B$1:$BX$550,MATCH("Värde enligt ovan. (%)",Kraftvärmeprod!$B$1:$BX$1,0),FALSE),"")</f>
        <v/>
      </c>
      <c r="BN197" s="307"/>
      <c r="BO197" s="307"/>
      <c r="BP197" s="307"/>
      <c r="BQ197" s="307" t="str">
        <f>IF($BF197="ja",VLOOKUP($B197,'Egen hetvattenprod'!$B$1:$BX$550,MATCH("Tillförd olja (fossil) vid avfallsförbränning (GWh)",'Egen hetvattenprod'!$B$1:$BX$1,0),FALSE),"")</f>
        <v/>
      </c>
      <c r="BR197" s="307" t="str">
        <f>IF($BF197="ja",VLOOKUP($B197,Kraftvärmeprod!$B$1:$BX$550,MATCH("Tillförd olja (fossil) vid avfallsförbränning (GWh)",Kraftvärmeprod!$B$1:$BX$1,0),FALSE),"")</f>
        <v/>
      </c>
    </row>
    <row r="198" spans="1:70" x14ac:dyDescent="0.25">
      <c r="A198" s="2" t="str">
        <f>'Miljövärden för publ företag'!B200</f>
        <v>Skellefteå Kraft AB</v>
      </c>
      <c r="B198" s="2" t="str">
        <f>'Miljövärden för publ företag'!C200</f>
        <v>Kåge</v>
      </c>
      <c r="C198" s="312">
        <f>IFERROR(VLOOKUP($B198,Totalt!$B$1:$AQ$554,MATCH(C$2,Totalt!$B$1:$AQ$1,0),FALSE),"")</f>
        <v>0</v>
      </c>
      <c r="D198" s="312">
        <f>IFERROR(VLOOKUP($B198,Totalt!$B$1:$AQ$554,MATCH(D$2,Totalt!$B$1:$AQ$1,0),FALSE),"")</f>
        <v>6.0000000000000001E-3</v>
      </c>
      <c r="E198" s="312">
        <f>IFERROR(VLOOKUP($B198,Totalt!$B$1:$AQ$554,MATCH(E$2,Totalt!$B$1:$AQ$1,0),FALSE),"")</f>
        <v>0</v>
      </c>
      <c r="F198" s="312">
        <f>IFERROR(VLOOKUP($B198,Totalt!$B$1:$AQ$554,MATCH(F$2,Totalt!$B$1:$AQ$1,0),FALSE),"")</f>
        <v>0</v>
      </c>
      <c r="G198" s="312">
        <f>IFERROR(VLOOKUP($B198,Totalt!$B$1:$AQ$554,MATCH(G$2,Totalt!$B$1:$AQ$1,0),FALSE),"")</f>
        <v>0</v>
      </c>
      <c r="H198" s="312">
        <f>IFERROR(VLOOKUP($B198,Totalt!$B$1:$AQ$554,MATCH(H$2,Totalt!$B$1:$AQ$1,0),FALSE),"")</f>
        <v>0</v>
      </c>
      <c r="I198" s="312">
        <f>IFERROR(VLOOKUP($B198,Totalt!$B$1:$AQ$554,MATCH(I$2,Totalt!$B$1:$AQ$1,0),FALSE),"")</f>
        <v>0</v>
      </c>
      <c r="J198" s="312">
        <f>IFERROR(VLOOKUP($B198,Totalt!$B$1:$AQ$554,MATCH(J$2,Totalt!$B$1:$AQ$1,0),FALSE),"")</f>
        <v>0</v>
      </c>
      <c r="K198" s="312">
        <f>IFERROR(VLOOKUP($B198,Totalt!$B$1:$AQ$554,MATCH(K$2,Totalt!$B$1:$AQ$1,0),FALSE),"")</f>
        <v>0</v>
      </c>
      <c r="L198" s="312">
        <f>IFERROR(VLOOKUP($B198,Totalt!$B$1:$AQ$554,MATCH(L$2,Totalt!$B$1:$AQ$1,0),FALSE),"")</f>
        <v>0</v>
      </c>
      <c r="M198" s="312">
        <f>IFERROR(VLOOKUP($B198,Totalt!$B$1:$AQ$554,MATCH(M$2,Totalt!$B$1:$AQ$1,0),FALSE),"")</f>
        <v>0</v>
      </c>
      <c r="N198" s="312">
        <f>IFERROR(VLOOKUP($B198,Totalt!$B$1:$AQ$554,MATCH(N$2,Totalt!$B$1:$AQ$1,0),FALSE),"")</f>
        <v>0</v>
      </c>
      <c r="O198" s="312">
        <f>IFERROR(VLOOKUP($B198,Totalt!$B$1:$AQ$554,MATCH(O$2,Totalt!$B$1:$AQ$1,0),FALSE),"")</f>
        <v>0</v>
      </c>
      <c r="P198" s="312">
        <f>IFERROR(VLOOKUP($B198,Totalt!$B$1:$AQ$554,MATCH(P$2,Totalt!$B$1:$AQ$1,0),FALSE),"")</f>
        <v>0</v>
      </c>
      <c r="Q198" s="312">
        <f>IFERROR(VLOOKUP($B198,Totalt!$B$1:$AQ$554,MATCH(Q$2,Totalt!$B$1:$AQ$1,0),FALSE),"")</f>
        <v>0</v>
      </c>
      <c r="R198" s="312">
        <f>IFERROR(VLOOKUP($B198,Totalt!$B$1:$AQ$554,MATCH(R$2,Totalt!$B$1:$AQ$1,0),FALSE),"")</f>
        <v>7.0880000000000001</v>
      </c>
      <c r="S198" s="312">
        <f>IFERROR(VLOOKUP($B198,Totalt!$B$1:$AQ$554,MATCH(S$2,Totalt!$B$1:$AQ$1,0),FALSE),"")</f>
        <v>0</v>
      </c>
      <c r="T198" s="312">
        <f>IFERROR(VLOOKUP($B198,Totalt!$B$1:$AQ$554,MATCH(T$2,Totalt!$B$1:$AQ$1,0),FALSE),"")</f>
        <v>0</v>
      </c>
      <c r="U198" s="312">
        <f>IFERROR(VLOOKUP($B198,Totalt!$B$1:$AQ$554,MATCH(U$2,Totalt!$B$1:$AQ$1,0),FALSE),"")</f>
        <v>0</v>
      </c>
      <c r="V198" s="312">
        <f>IFERROR(VLOOKUP($B198,Totalt!$B$1:$AQ$554,MATCH(V$2,Totalt!$B$1:$AQ$1,0),FALSE),"")</f>
        <v>0</v>
      </c>
      <c r="W198" s="312">
        <f>IFERROR(VLOOKUP($B198,Totalt!$B$1:$AQ$554,MATCH(W$2,Totalt!$B$1:$AQ$1,0),FALSE),"")</f>
        <v>0</v>
      </c>
      <c r="X198" s="312">
        <f>IFERROR(VLOOKUP($B198,Totalt!$B$1:$AQ$554,MATCH(X$2,Totalt!$B$1:$AQ$1,0),FALSE),"")</f>
        <v>0</v>
      </c>
      <c r="Y198" s="312">
        <f>IFERROR(VLOOKUP($B198,Totalt!$B$1:$AQ$554,MATCH(Y$2,Totalt!$B$1:$AQ$1,0),FALSE),"")</f>
        <v>0</v>
      </c>
      <c r="Z198" s="312">
        <f>IFERROR(VLOOKUP($B198,Totalt!$B$1:$AQ$554,MATCH(Z$2,Totalt!$B$1:$AQ$1,0),FALSE),"")</f>
        <v>5.7000000000000002E-2</v>
      </c>
      <c r="AA198" s="312">
        <f>IFERROR(VLOOKUP($B198,Totalt!$B$1:$AQ$554,MATCH(AA$2,Totalt!$B$1:$AQ$1,0),FALSE),"")</f>
        <v>0</v>
      </c>
      <c r="AB198" s="312">
        <f>IFERROR(VLOOKUP($B198,Totalt!$B$1:$AQ$554,MATCH(AB$2,Totalt!$B$1:$AQ$1,0),FALSE),"")</f>
        <v>0</v>
      </c>
      <c r="AC198" s="312">
        <f>IFERROR(VLOOKUP($B198,Totalt!$B$1:$AQ$554,MATCH(AC$2,Totalt!$B$1:$AQ$1,0),FALSE),"")</f>
        <v>0</v>
      </c>
      <c r="AD198" s="312">
        <f>IFERROR(VLOOKUP($B198,Totalt!$B$1:$AQ$554,MATCH(AD$2,Totalt!$B$1:$AQ$1,0),FALSE),"")</f>
        <v>0</v>
      </c>
      <c r="AE198" s="312">
        <f>IFERROR(VLOOKUP($B198,Totalt!$B$1:$AQ$554,MATCH(AE$2,Totalt!$B$1:$AQ$1,0),FALSE),"")</f>
        <v>0</v>
      </c>
      <c r="AF198" s="312">
        <f>IFERROR(VLOOKUP($B198,Totalt!$B$1:$AQ$554,MATCH(AF$2,Totalt!$B$1:$AQ$1,0),FALSE),"")</f>
        <v>6.6000000000000003E-2</v>
      </c>
      <c r="AG198" s="312">
        <f>IFERROR(VLOOKUP($B198,Totalt!$B$1:$AQ$554,MATCH(AG$2,Totalt!$B$1:$AQ$1,0),FALSE),"")</f>
        <v>0</v>
      </c>
      <c r="AI198" s="245">
        <f t="shared" si="21"/>
        <v>7.2170000000000005</v>
      </c>
      <c r="AJ198" s="246">
        <f>IF(ISERROR(1/VLOOKUP($B198,Leveranser!$B$1:$S$500,MATCH("såld värme (gwh)",Leveranser!$B$1:$S$1,0),FALSE)),"",VLOOKUP($B198,Leveranser!$B$1:$S$500,MATCH("såld värme (gwh)",Leveranser!$B$1:$S$1,0),FALSE))</f>
        <v>5.29</v>
      </c>
      <c r="AK198" t="str">
        <f>IFERROR(IF(VLOOKUP($B198,Totalt!$B$1:$AQ$554,MATCH(AK$2,Totalt!$B$1:$AQ$1,0),FALSE)="","",VLOOKUP($B198,Totalt!$B$1:$AQ$554,MATCH(AK$2,Totalt!$B$1:$AQ$1,0),FALSE)),"")</f>
        <v/>
      </c>
      <c r="AM198" s="247" t="str">
        <f>IF(B198&lt;&gt;"",IF(VLOOKUP($B198,Totalt!$B$1:$AQ$554,MATCH("Kvalitetsgranskad:",Totalt!$B$1:$AQ$1,0),FALSE)="ja",VLOOKUP($B198,Miljö!$B$1:$AG$479,MATCH(AM$2,Miljö!$B$1:$AK$1,0),FALSE),""),"")</f>
        <v>Ja</v>
      </c>
      <c r="AN198" s="247" t="str">
        <f>IF(AM198="ja",VLOOKUP($B198,Miljö!$B$1:$J$479,MATCH("Typ av ursprungsspecificerad el   (Om inget värde anges används Nordisk residualmix, se inforuta) ()",Miljö!$B$1:$J$1,0),FALSE),IF(AM198="nej","Nordisk residualel",""))</f>
        <v>'vatten. vind. bio'</v>
      </c>
      <c r="AO198" s="247">
        <f>IF(AM198="","",VLOOKUP($B198,Miljö!$B$1:$J$479,MATCH("Fossilandel för ursprungspecificerad el ()",Miljö!$B$1:$J$1,0),FALSE))</f>
        <v>0</v>
      </c>
      <c r="AP198" s="247">
        <f>IF(AM198="","",IFERROR(VLOOKUP($B198,Miljö!$B$1:$J$479,MATCH("Kärnkraftsandel för ursprungsspecificerad el ()",Miljö!$B$1:$J$1,0),FALSE)/1,0))</f>
        <v>0</v>
      </c>
      <c r="AQ198" s="247">
        <f t="shared" si="22"/>
        <v>1</v>
      </c>
      <c r="AR198" s="52"/>
      <c r="AS198" s="247" t="str">
        <f t="shared" si="18"/>
        <v>Nej</v>
      </c>
      <c r="AT198" s="247" t="str">
        <f>IF(AS198="ja",VLOOKUP($B198,Miljö!$B$1:$O$500,MATCH("Fossil andel i procent (%)",Miljö!$B$1:$O$1,0),FALSE)/100,"")</f>
        <v/>
      </c>
      <c r="AU198" s="52"/>
      <c r="AV198" s="247" t="str">
        <f t="shared" si="19"/>
        <v>Nej</v>
      </c>
      <c r="AW198" s="247" t="str">
        <f>IF(AV198="ja",VLOOKUP($B198,'Egen hetvattenprod'!$B$1:$AO$500,MATCH("Värmekälla till värmepumpar ()",'Egen hetvattenprod'!$B$1:$AO$1,0),FALSE),"")</f>
        <v/>
      </c>
      <c r="AY198" s="244" t="str">
        <f t="shared" si="20"/>
        <v>Nej</v>
      </c>
      <c r="AZ198" s="283" t="str">
        <f>IF($AY198="ja",(VLOOKUP($B198,'Egen hetvattenprod'!$B$1:$BX$550,MATCH(AZ$2,'Egen hetvattenprod'!$B$1:$BX$1,0),FALSE)+VLOOKUP($B198,Kraftvärmeprod!$B$1:$BX$550,MATCH(AZ$2,Kraftvärmeprod!$B$1:$BX$1,0),FALSE))/$AC198,"")</f>
        <v/>
      </c>
      <c r="BA198" s="283" t="str">
        <f>IF($AY198="ja",(VLOOKUP($B198,'Egen hetvattenprod'!$B$1:$BX$550,MATCH(BA$2,'Egen hetvattenprod'!$B$1:$BX$1,0),FALSE)+VLOOKUP($B198,Kraftvärmeprod!$B$1:$BX$550,MATCH(BA$2,Kraftvärmeprod!$B$1:$BX$1,0),FALSE))/$AC198,"")</f>
        <v/>
      </c>
      <c r="BB198" s="283" t="str">
        <f>IF($AY198="ja",(VLOOKUP($B198,'Egen hetvattenprod'!$B$1:$BX$550,MATCH(BB$2,'Egen hetvattenprod'!$B$1:$BX$1,0),FALSE)+VLOOKUP($B198,Kraftvärmeprod!$B$1:$BX$550,MATCH(BB$2,Kraftvärmeprod!$B$1:$BX$1,0),FALSE))/$AC198,"")</f>
        <v/>
      </c>
      <c r="BC198" s="283" t="str">
        <f>IF($AY198="ja",(VLOOKUP($B198,'Egen hetvattenprod'!$B$1:$BX$550,MATCH(BC$2,'Egen hetvattenprod'!$B$1:$BX$1,0),FALSE)+VLOOKUP($B198,Kraftvärmeprod!$B$1:$BX$550,MATCH(BC$2,Kraftvärmeprod!$B$1:$BX$1,0),FALSE))/$AC198,"")</f>
        <v/>
      </c>
      <c r="BD198" s="283" t="str">
        <f>IF($AY198="ja",(VLOOKUP($B198,'Egen hetvattenprod'!$B$1:$BX$550,MATCH(BD$2,'Egen hetvattenprod'!$B$1:$BX$1,0),FALSE)+VLOOKUP($B198,Kraftvärmeprod!$B$1:$BX$550,MATCH(BD$2,Kraftvärmeprod!$B$1:$BX$1,0),FALSE))/$AC198,"")</f>
        <v/>
      </c>
      <c r="BF198" s="244" t="str">
        <f t="shared" si="23"/>
        <v>Nej</v>
      </c>
      <c r="BG198" s="283" t="str">
        <f>IF($BF198="ja",VLOOKUP($B198,'Egen hetvattenprod'!$B$1:$BX$550,MATCH("Andelen klimatgaser med fossilt ursprung för avfall ()",'Egen hetvattenprod'!$B$1:$BX$1,0),FALSE),"")</f>
        <v/>
      </c>
      <c r="BH198" s="283" t="str">
        <f>IF($BF198="ja",VLOOKUP($B198,Kraftvärmeprod!$B$1:$BX$550,MATCH("Andelen klimatgaser med fossilt ursprung för avfall ()",Kraftvärmeprod!$B$1:$BX$1,0),FALSE),"")</f>
        <v/>
      </c>
      <c r="BI198" s="307" t="str">
        <f>IF($BF198="ja",VLOOKUP($B198,'Egen hetvattenprod'!$B$1:$BX$550,MATCH("Avfall (GWh)",'Egen hetvattenprod'!$B$1:$BX$1,0),FALSE),"")</f>
        <v/>
      </c>
      <c r="BJ198" s="307" t="str">
        <f>IF($BF198="ja",VLOOKUP($B198,'Slutlig allokering kvv'!$B$1:$BX$550,MATCH("Avfall (GWh)",'Slutlig allokering kvv'!$B$1:$BX$1,0),FALSE),"")</f>
        <v/>
      </c>
      <c r="BK198" s="307" t="str">
        <f>IF($BF198="ja",VLOOKUP($B198,'Köpt hetvatten'!$B$1:$BX$550,MATCH("Avfall i köpt hetvatten",'Köpt hetvatten'!$B$1:$BX$1,0),FALSE),"")</f>
        <v/>
      </c>
      <c r="BL198" s="307" t="str">
        <f>IF($BF198="ja",VLOOKUP($B198,'Egen hetvattenprod'!$B$1:$BX$550,MATCH("Värde enligt ovan. (%)",'Egen hetvattenprod'!$B$1:$BX$1,0),FALSE),"")</f>
        <v/>
      </c>
      <c r="BM198" s="307" t="str">
        <f>IF($BF198="ja",VLOOKUP($B198,Kraftvärmeprod!$B$1:$BX$550,MATCH("Värde enligt ovan. (%)",Kraftvärmeprod!$B$1:$BX$1,0),FALSE),"")</f>
        <v/>
      </c>
      <c r="BN198" s="307"/>
      <c r="BO198" s="307"/>
      <c r="BP198" s="307"/>
      <c r="BQ198" s="307" t="str">
        <f>IF($BF198="ja",VLOOKUP($B198,'Egen hetvattenprod'!$B$1:$BX$550,MATCH("Tillförd olja (fossil) vid avfallsförbränning (GWh)",'Egen hetvattenprod'!$B$1:$BX$1,0),FALSE),"")</f>
        <v/>
      </c>
      <c r="BR198" s="307" t="str">
        <f>IF($BF198="ja",VLOOKUP($B198,Kraftvärmeprod!$B$1:$BX$550,MATCH("Tillförd olja (fossil) vid avfallsförbränning (GWh)",Kraftvärmeprod!$B$1:$BX$1,0),FALSE),"")</f>
        <v/>
      </c>
    </row>
    <row r="199" spans="1:70" x14ac:dyDescent="0.25">
      <c r="A199" s="2" t="str">
        <f>'Miljövärden för publ företag'!B201</f>
        <v>Skellefteå Kraft AB</v>
      </c>
      <c r="B199" s="2" t="str">
        <f>'Miljövärden för publ företag'!C201</f>
        <v>Lidbacken</v>
      </c>
      <c r="C199" s="312">
        <f>IFERROR(VLOOKUP($B199,Totalt!$B$1:$AQ$554,MATCH(C$2,Totalt!$B$1:$AQ$1,0),FALSE),"")</f>
        <v>0</v>
      </c>
      <c r="D199" s="312">
        <f>IFERROR(VLOOKUP($B199,Totalt!$B$1:$AQ$554,MATCH(D$2,Totalt!$B$1:$AQ$1,0),FALSE),"")</f>
        <v>4.8000000000000001E-2</v>
      </c>
      <c r="E199" s="312">
        <f>IFERROR(VLOOKUP($B199,Totalt!$B$1:$AQ$554,MATCH(E$2,Totalt!$B$1:$AQ$1,0),FALSE),"")</f>
        <v>0</v>
      </c>
      <c r="F199" s="312">
        <f>IFERROR(VLOOKUP($B199,Totalt!$B$1:$AQ$554,MATCH(F$2,Totalt!$B$1:$AQ$1,0),FALSE),"")</f>
        <v>0</v>
      </c>
      <c r="G199" s="312">
        <f>IFERROR(VLOOKUP($B199,Totalt!$B$1:$AQ$554,MATCH(G$2,Totalt!$B$1:$AQ$1,0),FALSE),"")</f>
        <v>0</v>
      </c>
      <c r="H199" s="312">
        <f>IFERROR(VLOOKUP($B199,Totalt!$B$1:$AQ$554,MATCH(H$2,Totalt!$B$1:$AQ$1,0),FALSE),"")</f>
        <v>0</v>
      </c>
      <c r="I199" s="312">
        <f>IFERROR(VLOOKUP($B199,Totalt!$B$1:$AQ$554,MATCH(I$2,Totalt!$B$1:$AQ$1,0),FALSE),"")</f>
        <v>0</v>
      </c>
      <c r="J199" s="312">
        <f>IFERROR(VLOOKUP($B199,Totalt!$B$1:$AQ$554,MATCH(J$2,Totalt!$B$1:$AQ$1,0),FALSE),"")</f>
        <v>0</v>
      </c>
      <c r="K199" s="312">
        <f>IFERROR(VLOOKUP($B199,Totalt!$B$1:$AQ$554,MATCH(K$2,Totalt!$B$1:$AQ$1,0),FALSE),"")</f>
        <v>0</v>
      </c>
      <c r="L199" s="312">
        <f>IFERROR(VLOOKUP($B199,Totalt!$B$1:$AQ$554,MATCH(L$2,Totalt!$B$1:$AQ$1,0),FALSE),"")</f>
        <v>0</v>
      </c>
      <c r="M199" s="312">
        <f>IFERROR(VLOOKUP($B199,Totalt!$B$1:$AQ$554,MATCH(M$2,Totalt!$B$1:$AQ$1,0),FALSE),"")</f>
        <v>0</v>
      </c>
      <c r="N199" s="312">
        <f>IFERROR(VLOOKUP($B199,Totalt!$B$1:$AQ$554,MATCH(N$2,Totalt!$B$1:$AQ$1,0),FALSE),"")</f>
        <v>0</v>
      </c>
      <c r="O199" s="312">
        <f>IFERROR(VLOOKUP($B199,Totalt!$B$1:$AQ$554,MATCH(O$2,Totalt!$B$1:$AQ$1,0),FALSE),"")</f>
        <v>0</v>
      </c>
      <c r="P199" s="312">
        <f>IFERROR(VLOOKUP($B199,Totalt!$B$1:$AQ$554,MATCH(P$2,Totalt!$B$1:$AQ$1,0),FALSE),"")</f>
        <v>0</v>
      </c>
      <c r="Q199" s="312">
        <f>IFERROR(VLOOKUP($B199,Totalt!$B$1:$AQ$554,MATCH(Q$2,Totalt!$B$1:$AQ$1,0),FALSE),"")</f>
        <v>0</v>
      </c>
      <c r="R199" s="312">
        <f>IFERROR(VLOOKUP($B199,Totalt!$B$1:$AQ$554,MATCH(R$2,Totalt!$B$1:$AQ$1,0),FALSE),"")</f>
        <v>3.3980000000000001</v>
      </c>
      <c r="S199" s="312">
        <f>IFERROR(VLOOKUP($B199,Totalt!$B$1:$AQ$554,MATCH(S$2,Totalt!$B$1:$AQ$1,0),FALSE),"")</f>
        <v>0</v>
      </c>
      <c r="T199" s="312">
        <f>IFERROR(VLOOKUP($B199,Totalt!$B$1:$AQ$554,MATCH(T$2,Totalt!$B$1:$AQ$1,0),FALSE),"")</f>
        <v>0</v>
      </c>
      <c r="U199" s="312">
        <f>IFERROR(VLOOKUP($B199,Totalt!$B$1:$AQ$554,MATCH(U$2,Totalt!$B$1:$AQ$1,0),FALSE),"")</f>
        <v>0</v>
      </c>
      <c r="V199" s="312">
        <f>IFERROR(VLOOKUP($B199,Totalt!$B$1:$AQ$554,MATCH(V$2,Totalt!$B$1:$AQ$1,0),FALSE),"")</f>
        <v>0</v>
      </c>
      <c r="W199" s="312">
        <f>IFERROR(VLOOKUP($B199,Totalt!$B$1:$AQ$554,MATCH(W$2,Totalt!$B$1:$AQ$1,0),FALSE),"")</f>
        <v>0</v>
      </c>
      <c r="X199" s="312">
        <f>IFERROR(VLOOKUP($B199,Totalt!$B$1:$AQ$554,MATCH(X$2,Totalt!$B$1:$AQ$1,0),FALSE),"")</f>
        <v>0</v>
      </c>
      <c r="Y199" s="312">
        <f>IFERROR(VLOOKUP($B199,Totalt!$B$1:$AQ$554,MATCH(Y$2,Totalt!$B$1:$AQ$1,0),FALSE),"")</f>
        <v>0</v>
      </c>
      <c r="Z199" s="312">
        <f>IFERROR(VLOOKUP($B199,Totalt!$B$1:$AQ$554,MATCH(Z$2,Totalt!$B$1:$AQ$1,0),FALSE),"")</f>
        <v>0</v>
      </c>
      <c r="AA199" s="312">
        <f>IFERROR(VLOOKUP($B199,Totalt!$B$1:$AQ$554,MATCH(AA$2,Totalt!$B$1:$AQ$1,0),FALSE),"")</f>
        <v>0</v>
      </c>
      <c r="AB199" s="312">
        <f>IFERROR(VLOOKUP($B199,Totalt!$B$1:$AQ$554,MATCH(AB$2,Totalt!$B$1:$AQ$1,0),FALSE),"")</f>
        <v>0</v>
      </c>
      <c r="AC199" s="312">
        <f>IFERROR(VLOOKUP($B199,Totalt!$B$1:$AQ$554,MATCH(AC$2,Totalt!$B$1:$AQ$1,0),FALSE),"")</f>
        <v>0</v>
      </c>
      <c r="AD199" s="312">
        <f>IFERROR(VLOOKUP($B199,Totalt!$B$1:$AQ$554,MATCH(AD$2,Totalt!$B$1:$AQ$1,0),FALSE),"")</f>
        <v>0</v>
      </c>
      <c r="AE199" s="312">
        <f>IFERROR(VLOOKUP($B199,Totalt!$B$1:$AQ$554,MATCH(AE$2,Totalt!$B$1:$AQ$1,0),FALSE),"")</f>
        <v>0</v>
      </c>
      <c r="AF199" s="312">
        <f>IFERROR(VLOOKUP($B199,Totalt!$B$1:$AQ$554,MATCH(AF$2,Totalt!$B$1:$AQ$1,0),FALSE),"")</f>
        <v>0.03</v>
      </c>
      <c r="AG199" s="312">
        <f>IFERROR(VLOOKUP($B199,Totalt!$B$1:$AQ$554,MATCH(AG$2,Totalt!$B$1:$AQ$1,0),FALSE),"")</f>
        <v>0</v>
      </c>
      <c r="AI199" s="245">
        <f t="shared" si="21"/>
        <v>3.476</v>
      </c>
      <c r="AJ199" s="246">
        <f>IF(ISERROR(1/VLOOKUP($B199,Leveranser!$B$1:$S$500,MATCH("såld värme (gwh)",Leveranser!$B$1:$S$1,0),FALSE)),"",VLOOKUP($B199,Leveranser!$B$1:$S$500,MATCH("såld värme (gwh)",Leveranser!$B$1:$S$1,0),FALSE))</f>
        <v>2.6859999999999999</v>
      </c>
      <c r="AK199" t="str">
        <f>IFERROR(IF(VLOOKUP($B199,Totalt!$B$1:$AQ$554,MATCH(AK$2,Totalt!$B$1:$AQ$1,0),FALSE)="","",VLOOKUP($B199,Totalt!$B$1:$AQ$554,MATCH(AK$2,Totalt!$B$1:$AQ$1,0),FALSE)),"")</f>
        <v/>
      </c>
      <c r="AM199" s="247" t="str">
        <f>IF(B199&lt;&gt;"",IF(VLOOKUP($B199,Totalt!$B$1:$AQ$554,MATCH("Kvalitetsgranskad:",Totalt!$B$1:$AQ$1,0),FALSE)="ja",VLOOKUP($B199,Miljö!$B$1:$AG$479,MATCH(AM$2,Miljö!$B$1:$AK$1,0),FALSE),""),"")</f>
        <v>Ja</v>
      </c>
      <c r="AN199" s="247" t="str">
        <f>IF(AM199="ja",VLOOKUP($B199,Miljö!$B$1:$J$479,MATCH("Typ av ursprungsspecificerad el   (Om inget värde anges används Nordisk residualmix, se inforuta) ()",Miljö!$B$1:$J$1,0),FALSE),IF(AM199="nej","Nordisk residualel",""))</f>
        <v>'vatten. vind. bio'</v>
      </c>
      <c r="AO199" s="247">
        <f>IF(AM199="","",VLOOKUP($B199,Miljö!$B$1:$J$479,MATCH("Fossilandel för ursprungspecificerad el ()",Miljö!$B$1:$J$1,0),FALSE))</f>
        <v>0</v>
      </c>
      <c r="AP199" s="247">
        <f>IF(AM199="","",IFERROR(VLOOKUP($B199,Miljö!$B$1:$J$479,MATCH("Kärnkraftsandel för ursprungsspecificerad el ()",Miljö!$B$1:$J$1,0),FALSE)/1,0))</f>
        <v>0</v>
      </c>
      <c r="AQ199" s="247">
        <f t="shared" si="22"/>
        <v>1</v>
      </c>
      <c r="AR199" s="52"/>
      <c r="AS199" s="247" t="str">
        <f t="shared" si="18"/>
        <v>Nej</v>
      </c>
      <c r="AT199" s="247" t="str">
        <f>IF(AS199="ja",VLOOKUP($B199,Miljö!$B$1:$O$500,MATCH("Fossil andel i procent (%)",Miljö!$B$1:$O$1,0),FALSE)/100,"")</f>
        <v/>
      </c>
      <c r="AU199" s="52"/>
      <c r="AV199" s="247" t="str">
        <f t="shared" si="19"/>
        <v>Nej</v>
      </c>
      <c r="AW199" s="247" t="str">
        <f>IF(AV199="ja",VLOOKUP($B199,'Egen hetvattenprod'!$B$1:$AO$500,MATCH("Värmekälla till värmepumpar ()",'Egen hetvattenprod'!$B$1:$AO$1,0),FALSE),"")</f>
        <v/>
      </c>
      <c r="AY199" s="244" t="str">
        <f t="shared" si="20"/>
        <v>Nej</v>
      </c>
      <c r="AZ199" s="283" t="str">
        <f>IF($AY199="ja",(VLOOKUP($B199,'Egen hetvattenprod'!$B$1:$BX$550,MATCH(AZ$2,'Egen hetvattenprod'!$B$1:$BX$1,0),FALSE)+VLOOKUP($B199,Kraftvärmeprod!$B$1:$BX$550,MATCH(AZ$2,Kraftvärmeprod!$B$1:$BX$1,0),FALSE))/$AC199,"")</f>
        <v/>
      </c>
      <c r="BA199" s="283" t="str">
        <f>IF($AY199="ja",(VLOOKUP($B199,'Egen hetvattenprod'!$B$1:$BX$550,MATCH(BA$2,'Egen hetvattenprod'!$B$1:$BX$1,0),FALSE)+VLOOKUP($B199,Kraftvärmeprod!$B$1:$BX$550,MATCH(BA$2,Kraftvärmeprod!$B$1:$BX$1,0),FALSE))/$AC199,"")</f>
        <v/>
      </c>
      <c r="BB199" s="283" t="str">
        <f>IF($AY199="ja",(VLOOKUP($B199,'Egen hetvattenprod'!$B$1:$BX$550,MATCH(BB$2,'Egen hetvattenprod'!$B$1:$BX$1,0),FALSE)+VLOOKUP($B199,Kraftvärmeprod!$B$1:$BX$550,MATCH(BB$2,Kraftvärmeprod!$B$1:$BX$1,0),FALSE))/$AC199,"")</f>
        <v/>
      </c>
      <c r="BC199" s="283" t="str">
        <f>IF($AY199="ja",(VLOOKUP($B199,'Egen hetvattenprod'!$B$1:$BX$550,MATCH(BC$2,'Egen hetvattenprod'!$B$1:$BX$1,0),FALSE)+VLOOKUP($B199,Kraftvärmeprod!$B$1:$BX$550,MATCH(BC$2,Kraftvärmeprod!$B$1:$BX$1,0),FALSE))/$AC199,"")</f>
        <v/>
      </c>
      <c r="BD199" s="283" t="str">
        <f>IF($AY199="ja",(VLOOKUP($B199,'Egen hetvattenprod'!$B$1:$BX$550,MATCH(BD$2,'Egen hetvattenprod'!$B$1:$BX$1,0),FALSE)+VLOOKUP($B199,Kraftvärmeprod!$B$1:$BX$550,MATCH(BD$2,Kraftvärmeprod!$B$1:$BX$1,0),FALSE))/$AC199,"")</f>
        <v/>
      </c>
      <c r="BF199" s="244" t="str">
        <f t="shared" si="23"/>
        <v>Nej</v>
      </c>
      <c r="BG199" s="283" t="str">
        <f>IF($BF199="ja",VLOOKUP($B199,'Egen hetvattenprod'!$B$1:$BX$550,MATCH("Andelen klimatgaser med fossilt ursprung för avfall ()",'Egen hetvattenprod'!$B$1:$BX$1,0),FALSE),"")</f>
        <v/>
      </c>
      <c r="BH199" s="283" t="str">
        <f>IF($BF199="ja",VLOOKUP($B199,Kraftvärmeprod!$B$1:$BX$550,MATCH("Andelen klimatgaser med fossilt ursprung för avfall ()",Kraftvärmeprod!$B$1:$BX$1,0),FALSE),"")</f>
        <v/>
      </c>
      <c r="BI199" s="307" t="str">
        <f>IF($BF199="ja",VLOOKUP($B199,'Egen hetvattenprod'!$B$1:$BX$550,MATCH("Avfall (GWh)",'Egen hetvattenprod'!$B$1:$BX$1,0),FALSE),"")</f>
        <v/>
      </c>
      <c r="BJ199" s="307" t="str">
        <f>IF($BF199="ja",VLOOKUP($B199,'Slutlig allokering kvv'!$B$1:$BX$550,MATCH("Avfall (GWh)",'Slutlig allokering kvv'!$B$1:$BX$1,0),FALSE),"")</f>
        <v/>
      </c>
      <c r="BK199" s="307" t="str">
        <f>IF($BF199="ja",VLOOKUP($B199,'Köpt hetvatten'!$B$1:$BX$550,MATCH("Avfall i köpt hetvatten",'Köpt hetvatten'!$B$1:$BX$1,0),FALSE),"")</f>
        <v/>
      </c>
      <c r="BL199" s="307" t="str">
        <f>IF($BF199="ja",VLOOKUP($B199,'Egen hetvattenprod'!$B$1:$BX$550,MATCH("Värde enligt ovan. (%)",'Egen hetvattenprod'!$B$1:$BX$1,0),FALSE),"")</f>
        <v/>
      </c>
      <c r="BM199" s="307" t="str">
        <f>IF($BF199="ja",VLOOKUP($B199,Kraftvärmeprod!$B$1:$BX$550,MATCH("Värde enligt ovan. (%)",Kraftvärmeprod!$B$1:$BX$1,0),FALSE),"")</f>
        <v/>
      </c>
      <c r="BN199" s="307"/>
      <c r="BO199" s="307"/>
      <c r="BP199" s="307"/>
      <c r="BQ199" s="307" t="str">
        <f>IF($BF199="ja",VLOOKUP($B199,'Egen hetvattenprod'!$B$1:$BX$550,MATCH("Tillförd olja (fossil) vid avfallsförbränning (GWh)",'Egen hetvattenprod'!$B$1:$BX$1,0),FALSE),"")</f>
        <v/>
      </c>
      <c r="BR199" s="307" t="str">
        <f>IF($BF199="ja",VLOOKUP($B199,Kraftvärmeprod!$B$1:$BX$550,MATCH("Tillförd olja (fossil) vid avfallsförbränning (GWh)",Kraftvärmeprod!$B$1:$BX$1,0),FALSE),"")</f>
        <v/>
      </c>
    </row>
    <row r="200" spans="1:70" x14ac:dyDescent="0.25">
      <c r="A200" s="2" t="str">
        <f>'Miljövärden för publ företag'!B202</f>
        <v>Skellefteå Kraft AB</v>
      </c>
      <c r="B200" s="2" t="str">
        <f>'Miljövärden för publ företag'!C202</f>
        <v>Lycksele</v>
      </c>
      <c r="C200" s="312">
        <f>IFERROR(VLOOKUP($B200,Totalt!$B$1:$AQ$554,MATCH(C$2,Totalt!$B$1:$AQ$1,0),FALSE),"")</f>
        <v>0</v>
      </c>
      <c r="D200" s="312">
        <f>IFERROR(VLOOKUP($B200,Totalt!$B$1:$AQ$554,MATCH(D$2,Totalt!$B$1:$AQ$1,0),FALSE),"")</f>
        <v>0.21501300000000001</v>
      </c>
      <c r="E200" s="312">
        <f>IFERROR(VLOOKUP($B200,Totalt!$B$1:$AQ$554,MATCH(E$2,Totalt!$B$1:$AQ$1,0),FALSE),"")</f>
        <v>0.155</v>
      </c>
      <c r="F200" s="312">
        <f>IFERROR(VLOOKUP($B200,Totalt!$B$1:$AQ$554,MATCH(F$2,Totalt!$B$1:$AQ$1,0),FALSE),"")</f>
        <v>0</v>
      </c>
      <c r="G200" s="312">
        <f>IFERROR(VLOOKUP($B200,Totalt!$B$1:$AQ$554,MATCH(G$2,Totalt!$B$1:$AQ$1,0),FALSE),"")</f>
        <v>0</v>
      </c>
      <c r="H200" s="312">
        <f>IFERROR(VLOOKUP($B200,Totalt!$B$1:$AQ$554,MATCH(H$2,Totalt!$B$1:$AQ$1,0),FALSE),"")</f>
        <v>0</v>
      </c>
      <c r="I200" s="312">
        <f>IFERROR(VLOOKUP($B200,Totalt!$B$1:$AQ$554,MATCH(I$2,Totalt!$B$1:$AQ$1,0),FALSE),"")</f>
        <v>0</v>
      </c>
      <c r="J200" s="312">
        <f>IFERROR(VLOOKUP($B200,Totalt!$B$1:$AQ$554,MATCH(J$2,Totalt!$B$1:$AQ$1,0),FALSE),"")</f>
        <v>0</v>
      </c>
      <c r="K200" s="312">
        <f>IFERROR(VLOOKUP($B200,Totalt!$B$1:$AQ$554,MATCH(K$2,Totalt!$B$1:$AQ$1,0),FALSE),"")</f>
        <v>0</v>
      </c>
      <c r="L200" s="312">
        <f>IFERROR(VLOOKUP($B200,Totalt!$B$1:$AQ$554,MATCH(L$2,Totalt!$B$1:$AQ$1,0),FALSE),"")</f>
        <v>0</v>
      </c>
      <c r="M200" s="312">
        <f>IFERROR(VLOOKUP($B200,Totalt!$B$1:$AQ$554,MATCH(M$2,Totalt!$B$1:$AQ$1,0),FALSE),"")</f>
        <v>11.3612</v>
      </c>
      <c r="N200" s="312">
        <f>IFERROR(VLOOKUP($B200,Totalt!$B$1:$AQ$554,MATCH(N$2,Totalt!$B$1:$AQ$1,0),FALSE),"")</f>
        <v>0.15229599999999999</v>
      </c>
      <c r="O200" s="312">
        <f>IFERROR(VLOOKUP($B200,Totalt!$B$1:$AQ$554,MATCH(O$2,Totalt!$B$1:$AQ$1,0),FALSE),"")</f>
        <v>38.432299999999998</v>
      </c>
      <c r="P200" s="312">
        <f>IFERROR(VLOOKUP($B200,Totalt!$B$1:$AQ$554,MATCH(P$2,Totalt!$B$1:$AQ$1,0),FALSE),"")</f>
        <v>3.2676799999999999</v>
      </c>
      <c r="Q200" s="312">
        <f>IFERROR(VLOOKUP($B200,Totalt!$B$1:$AQ$554,MATCH(Q$2,Totalt!$B$1:$AQ$1,0),FALSE),"")</f>
        <v>19.5564</v>
      </c>
      <c r="R200" s="312">
        <f>IFERROR(VLOOKUP($B200,Totalt!$B$1:$AQ$554,MATCH(R$2,Totalt!$B$1:$AQ$1,0),FALSE),"")</f>
        <v>0.15668899999999999</v>
      </c>
      <c r="S200" s="312">
        <f>IFERROR(VLOOKUP($B200,Totalt!$B$1:$AQ$554,MATCH(S$2,Totalt!$B$1:$AQ$1,0),FALSE),"")</f>
        <v>0</v>
      </c>
      <c r="T200" s="312">
        <f>IFERROR(VLOOKUP($B200,Totalt!$B$1:$AQ$554,MATCH(T$2,Totalt!$B$1:$AQ$1,0),FALSE),"")</f>
        <v>0</v>
      </c>
      <c r="U200" s="312">
        <f>IFERROR(VLOOKUP($B200,Totalt!$B$1:$AQ$554,MATCH(U$2,Totalt!$B$1:$AQ$1,0),FALSE),"")</f>
        <v>0</v>
      </c>
      <c r="V200" s="312">
        <f>IFERROR(VLOOKUP($B200,Totalt!$B$1:$AQ$554,MATCH(V$2,Totalt!$B$1:$AQ$1,0),FALSE),"")</f>
        <v>0</v>
      </c>
      <c r="W200" s="312">
        <f>IFERROR(VLOOKUP($B200,Totalt!$B$1:$AQ$554,MATCH(W$2,Totalt!$B$1:$AQ$1,0),FALSE),"")</f>
        <v>0</v>
      </c>
      <c r="X200" s="312">
        <f>IFERROR(VLOOKUP($B200,Totalt!$B$1:$AQ$554,MATCH(X$2,Totalt!$B$1:$AQ$1,0),FALSE),"")</f>
        <v>0</v>
      </c>
      <c r="Y200" s="312">
        <f>IFERROR(VLOOKUP($B200,Totalt!$B$1:$AQ$554,MATCH(Y$2,Totalt!$B$1:$AQ$1,0),FALSE),"")</f>
        <v>24.3413</v>
      </c>
      <c r="Z200" s="312">
        <f>IFERROR(VLOOKUP($B200,Totalt!$B$1:$AQ$554,MATCH(Z$2,Totalt!$B$1:$AQ$1,0),FALSE),"")</f>
        <v>6.8000000000000005E-2</v>
      </c>
      <c r="AA200" s="312">
        <f>IFERROR(VLOOKUP($B200,Totalt!$B$1:$AQ$554,MATCH(AA$2,Totalt!$B$1:$AQ$1,0),FALSE),"")</f>
        <v>0</v>
      </c>
      <c r="AB200" s="312">
        <f>IFERROR(VLOOKUP($B200,Totalt!$B$1:$AQ$554,MATCH(AB$2,Totalt!$B$1:$AQ$1,0),FALSE),"")</f>
        <v>0</v>
      </c>
      <c r="AC200" s="312">
        <f>IFERROR(VLOOKUP($B200,Totalt!$B$1:$AQ$554,MATCH(AC$2,Totalt!$B$1:$AQ$1,0),FALSE),"")</f>
        <v>0</v>
      </c>
      <c r="AD200" s="312">
        <f>IFERROR(VLOOKUP($B200,Totalt!$B$1:$AQ$554,MATCH(AD$2,Totalt!$B$1:$AQ$1,0),FALSE),"")</f>
        <v>0</v>
      </c>
      <c r="AE200" s="312">
        <f>IFERROR(VLOOKUP($B200,Totalt!$B$1:$AQ$554,MATCH(AE$2,Totalt!$B$1:$AQ$1,0),FALSE),"")</f>
        <v>0</v>
      </c>
      <c r="AF200" s="312">
        <f>IFERROR(VLOOKUP($B200,Totalt!$B$1:$AQ$554,MATCH(AF$2,Totalt!$B$1:$AQ$1,0),FALSE),"")</f>
        <v>3.4880900000000001</v>
      </c>
      <c r="AG200" s="312">
        <f>IFERROR(VLOOKUP($B200,Totalt!$B$1:$AQ$554,MATCH(AG$2,Totalt!$B$1:$AQ$1,0),FALSE),"")</f>
        <v>0</v>
      </c>
      <c r="AI200" s="245">
        <f t="shared" si="21"/>
        <v>101.193968</v>
      </c>
      <c r="AJ200" s="246">
        <f>IF(ISERROR(1/VLOOKUP($B200,Leveranser!$B$1:$S$500,MATCH("såld värme (gwh)",Leveranser!$B$1:$S$1,0),FALSE)),"",VLOOKUP($B200,Leveranser!$B$1:$S$500,MATCH("såld värme (gwh)",Leveranser!$B$1:$S$1,0),FALSE))</f>
        <v>102.57599999999999</v>
      </c>
      <c r="AK200" t="str">
        <f>IFERROR(IF(VLOOKUP($B200,Totalt!$B$1:$AQ$554,MATCH(AK$2,Totalt!$B$1:$AQ$1,0),FALSE)="","",VLOOKUP($B200,Totalt!$B$1:$AQ$554,MATCH(AK$2,Totalt!$B$1:$AQ$1,0),FALSE)),"")</f>
        <v/>
      </c>
      <c r="AM200" s="247" t="str">
        <f>IF(B200&lt;&gt;"",IF(VLOOKUP($B200,Totalt!$B$1:$AQ$554,MATCH("Kvalitetsgranskad:",Totalt!$B$1:$AQ$1,0),FALSE)="ja",VLOOKUP($B200,Miljö!$B$1:$AG$479,MATCH(AM$2,Miljö!$B$1:$AK$1,0),FALSE),""),"")</f>
        <v>Ja</v>
      </c>
      <c r="AN200" s="247" t="str">
        <f>IF(AM200="ja",VLOOKUP($B200,Miljö!$B$1:$J$479,MATCH("Typ av ursprungsspecificerad el   (Om inget värde anges används Nordisk residualmix, se inforuta) ()",Miljö!$B$1:$J$1,0),FALSE),IF(AM200="nej","Nordisk residualel",""))</f>
        <v>'vatten. vind. bio. egenprod i kraftvärmeverket'</v>
      </c>
      <c r="AO200" s="247">
        <f>IF(AM200="","",VLOOKUP($B200,Miljö!$B$1:$J$479,MATCH("Fossilandel för ursprungspecificerad el ()",Miljö!$B$1:$J$1,0),FALSE))</f>
        <v>0</v>
      </c>
      <c r="AP200" s="247">
        <f>IF(AM200="","",IFERROR(VLOOKUP($B200,Miljö!$B$1:$J$479,MATCH("Kärnkraftsandel för ursprungsspecificerad el ()",Miljö!$B$1:$J$1,0),FALSE)/1,0))</f>
        <v>0</v>
      </c>
      <c r="AQ200" s="247">
        <f t="shared" si="22"/>
        <v>1</v>
      </c>
      <c r="AR200" s="52"/>
      <c r="AS200" s="247" t="str">
        <f t="shared" si="18"/>
        <v>Nej</v>
      </c>
      <c r="AT200" s="247" t="str">
        <f>IF(AS200="ja",VLOOKUP($B200,Miljö!$B$1:$O$500,MATCH("Fossil andel i procent (%)",Miljö!$B$1:$O$1,0),FALSE)/100,"")</f>
        <v/>
      </c>
      <c r="AU200" s="52"/>
      <c r="AV200" s="247" t="str">
        <f t="shared" si="19"/>
        <v>Nej</v>
      </c>
      <c r="AW200" s="247" t="str">
        <f>IF(AV200="ja",VLOOKUP($B200,'Egen hetvattenprod'!$B$1:$AO$500,MATCH("Värmekälla till värmepumpar ()",'Egen hetvattenprod'!$B$1:$AO$1,0),FALSE),"")</f>
        <v/>
      </c>
      <c r="AY200" s="244" t="str">
        <f t="shared" si="20"/>
        <v>Nej</v>
      </c>
      <c r="AZ200" s="283" t="str">
        <f>IF($AY200="ja",(VLOOKUP($B200,'Egen hetvattenprod'!$B$1:$BX$550,MATCH(AZ$2,'Egen hetvattenprod'!$B$1:$BX$1,0),FALSE)+VLOOKUP($B200,Kraftvärmeprod!$B$1:$BX$550,MATCH(AZ$2,Kraftvärmeprod!$B$1:$BX$1,0),FALSE))/$AC200,"")</f>
        <v/>
      </c>
      <c r="BA200" s="283" t="str">
        <f>IF($AY200="ja",(VLOOKUP($B200,'Egen hetvattenprod'!$B$1:$BX$550,MATCH(BA$2,'Egen hetvattenprod'!$B$1:$BX$1,0),FALSE)+VLOOKUP($B200,Kraftvärmeprod!$B$1:$BX$550,MATCH(BA$2,Kraftvärmeprod!$B$1:$BX$1,0),FALSE))/$AC200,"")</f>
        <v/>
      </c>
      <c r="BB200" s="283" t="str">
        <f>IF($AY200="ja",(VLOOKUP($B200,'Egen hetvattenprod'!$B$1:$BX$550,MATCH(BB$2,'Egen hetvattenprod'!$B$1:$BX$1,0),FALSE)+VLOOKUP($B200,Kraftvärmeprod!$B$1:$BX$550,MATCH(BB$2,Kraftvärmeprod!$B$1:$BX$1,0),FALSE))/$AC200,"")</f>
        <v/>
      </c>
      <c r="BC200" s="283" t="str">
        <f>IF($AY200="ja",(VLOOKUP($B200,'Egen hetvattenprod'!$B$1:$BX$550,MATCH(BC$2,'Egen hetvattenprod'!$B$1:$BX$1,0),FALSE)+VLOOKUP($B200,Kraftvärmeprod!$B$1:$BX$550,MATCH(BC$2,Kraftvärmeprod!$B$1:$BX$1,0),FALSE))/$AC200,"")</f>
        <v/>
      </c>
      <c r="BD200" s="283" t="str">
        <f>IF($AY200="ja",(VLOOKUP($B200,'Egen hetvattenprod'!$B$1:$BX$550,MATCH(BD$2,'Egen hetvattenprod'!$B$1:$BX$1,0),FALSE)+VLOOKUP($B200,Kraftvärmeprod!$B$1:$BX$550,MATCH(BD$2,Kraftvärmeprod!$B$1:$BX$1,0),FALSE))/$AC200,"")</f>
        <v/>
      </c>
      <c r="BF200" s="244" t="str">
        <f t="shared" si="23"/>
        <v>Nej</v>
      </c>
      <c r="BG200" s="283" t="str">
        <f>IF($BF200="ja",VLOOKUP($B200,'Egen hetvattenprod'!$B$1:$BX$550,MATCH("Andelen klimatgaser med fossilt ursprung för avfall ()",'Egen hetvattenprod'!$B$1:$BX$1,0),FALSE),"")</f>
        <v/>
      </c>
      <c r="BH200" s="283" t="str">
        <f>IF($BF200="ja",VLOOKUP($B200,Kraftvärmeprod!$B$1:$BX$550,MATCH("Andelen klimatgaser med fossilt ursprung för avfall ()",Kraftvärmeprod!$B$1:$BX$1,0),FALSE),"")</f>
        <v/>
      </c>
      <c r="BI200" s="307" t="str">
        <f>IF($BF200="ja",VLOOKUP($B200,'Egen hetvattenprod'!$B$1:$BX$550,MATCH("Avfall (GWh)",'Egen hetvattenprod'!$B$1:$BX$1,0),FALSE),"")</f>
        <v/>
      </c>
      <c r="BJ200" s="307" t="str">
        <f>IF($BF200="ja",VLOOKUP($B200,'Slutlig allokering kvv'!$B$1:$BX$550,MATCH("Avfall (GWh)",'Slutlig allokering kvv'!$B$1:$BX$1,0),FALSE),"")</f>
        <v/>
      </c>
      <c r="BK200" s="307" t="str">
        <f>IF($BF200="ja",VLOOKUP($B200,'Köpt hetvatten'!$B$1:$BX$550,MATCH("Avfall i köpt hetvatten",'Köpt hetvatten'!$B$1:$BX$1,0),FALSE),"")</f>
        <v/>
      </c>
      <c r="BL200" s="307" t="str">
        <f>IF($BF200="ja",VLOOKUP($B200,'Egen hetvattenprod'!$B$1:$BX$550,MATCH("Värde enligt ovan. (%)",'Egen hetvattenprod'!$B$1:$BX$1,0),FALSE),"")</f>
        <v/>
      </c>
      <c r="BM200" s="307" t="str">
        <f>IF($BF200="ja",VLOOKUP($B200,Kraftvärmeprod!$B$1:$BX$550,MATCH("Värde enligt ovan. (%)",Kraftvärmeprod!$B$1:$BX$1,0),FALSE),"")</f>
        <v/>
      </c>
      <c r="BN200" s="307"/>
      <c r="BO200" s="307"/>
      <c r="BP200" s="307"/>
      <c r="BQ200" s="307" t="str">
        <f>IF($BF200="ja",VLOOKUP($B200,'Egen hetvattenprod'!$B$1:$BX$550,MATCH("Tillförd olja (fossil) vid avfallsförbränning (GWh)",'Egen hetvattenprod'!$B$1:$BX$1,0),FALSE),"")</f>
        <v/>
      </c>
      <c r="BR200" s="307" t="str">
        <f>IF($BF200="ja",VLOOKUP($B200,Kraftvärmeprod!$B$1:$BX$550,MATCH("Tillförd olja (fossil) vid avfallsförbränning (GWh)",Kraftvärmeprod!$B$1:$BX$1,0),FALSE),"")</f>
        <v/>
      </c>
    </row>
    <row r="201" spans="1:70" x14ac:dyDescent="0.25">
      <c r="A201" s="2" t="str">
        <f>'Miljövärden för publ företag'!B203</f>
        <v>Skellefteå Kraft AB</v>
      </c>
      <c r="B201" s="2" t="str">
        <f>'Miljövärden för publ företag'!C203</f>
        <v>Lövånger</v>
      </c>
      <c r="C201" s="312">
        <f>IFERROR(VLOOKUP($B201,Totalt!$B$1:$AQ$554,MATCH(C$2,Totalt!$B$1:$AQ$1,0),FALSE),"")</f>
        <v>0</v>
      </c>
      <c r="D201" s="312">
        <f>IFERROR(VLOOKUP($B201,Totalt!$B$1:$AQ$554,MATCH(D$2,Totalt!$B$1:$AQ$1,0),FALSE),"")</f>
        <v>3.6999999999999998E-2</v>
      </c>
      <c r="E201" s="312">
        <f>IFERROR(VLOOKUP($B201,Totalt!$B$1:$AQ$554,MATCH(E$2,Totalt!$B$1:$AQ$1,0),FALSE),"")</f>
        <v>0</v>
      </c>
      <c r="F201" s="312">
        <f>IFERROR(VLOOKUP($B201,Totalt!$B$1:$AQ$554,MATCH(F$2,Totalt!$B$1:$AQ$1,0),FALSE),"")</f>
        <v>0</v>
      </c>
      <c r="G201" s="312">
        <f>IFERROR(VLOOKUP($B201,Totalt!$B$1:$AQ$554,MATCH(G$2,Totalt!$B$1:$AQ$1,0),FALSE),"")</f>
        <v>0</v>
      </c>
      <c r="H201" s="312">
        <f>IFERROR(VLOOKUP($B201,Totalt!$B$1:$AQ$554,MATCH(H$2,Totalt!$B$1:$AQ$1,0),FALSE),"")</f>
        <v>0</v>
      </c>
      <c r="I201" s="312">
        <f>IFERROR(VLOOKUP($B201,Totalt!$B$1:$AQ$554,MATCH(I$2,Totalt!$B$1:$AQ$1,0),FALSE),"")</f>
        <v>0</v>
      </c>
      <c r="J201" s="312">
        <f>IFERROR(VLOOKUP($B201,Totalt!$B$1:$AQ$554,MATCH(J$2,Totalt!$B$1:$AQ$1,0),FALSE),"")</f>
        <v>0</v>
      </c>
      <c r="K201" s="312">
        <f>IFERROR(VLOOKUP($B201,Totalt!$B$1:$AQ$554,MATCH(K$2,Totalt!$B$1:$AQ$1,0),FALSE),"")</f>
        <v>0</v>
      </c>
      <c r="L201" s="312">
        <f>IFERROR(VLOOKUP($B201,Totalt!$B$1:$AQ$554,MATCH(L$2,Totalt!$B$1:$AQ$1,0),FALSE),"")</f>
        <v>0</v>
      </c>
      <c r="M201" s="312">
        <f>IFERROR(VLOOKUP($B201,Totalt!$B$1:$AQ$554,MATCH(M$2,Totalt!$B$1:$AQ$1,0),FALSE),"")</f>
        <v>0</v>
      </c>
      <c r="N201" s="312">
        <f>IFERROR(VLOOKUP($B201,Totalt!$B$1:$AQ$554,MATCH(N$2,Totalt!$B$1:$AQ$1,0),FALSE),"")</f>
        <v>0</v>
      </c>
      <c r="O201" s="312">
        <f>IFERROR(VLOOKUP($B201,Totalt!$B$1:$AQ$554,MATCH(O$2,Totalt!$B$1:$AQ$1,0),FALSE),"")</f>
        <v>0</v>
      </c>
      <c r="P201" s="312">
        <f>IFERROR(VLOOKUP($B201,Totalt!$B$1:$AQ$554,MATCH(P$2,Totalt!$B$1:$AQ$1,0),FALSE),"")</f>
        <v>0</v>
      </c>
      <c r="Q201" s="312">
        <f>IFERROR(VLOOKUP($B201,Totalt!$B$1:$AQ$554,MATCH(Q$2,Totalt!$B$1:$AQ$1,0),FALSE),"")</f>
        <v>0</v>
      </c>
      <c r="R201" s="312">
        <f>IFERROR(VLOOKUP($B201,Totalt!$B$1:$AQ$554,MATCH(R$2,Totalt!$B$1:$AQ$1,0),FALSE),"")</f>
        <v>4.1820000000000004</v>
      </c>
      <c r="S201" s="312">
        <f>IFERROR(VLOOKUP($B201,Totalt!$B$1:$AQ$554,MATCH(S$2,Totalt!$B$1:$AQ$1,0),FALSE),"")</f>
        <v>0</v>
      </c>
      <c r="T201" s="312">
        <f>IFERROR(VLOOKUP($B201,Totalt!$B$1:$AQ$554,MATCH(T$2,Totalt!$B$1:$AQ$1,0),FALSE),"")</f>
        <v>0</v>
      </c>
      <c r="U201" s="312">
        <f>IFERROR(VLOOKUP($B201,Totalt!$B$1:$AQ$554,MATCH(U$2,Totalt!$B$1:$AQ$1,0),FALSE),"")</f>
        <v>0</v>
      </c>
      <c r="V201" s="312">
        <f>IFERROR(VLOOKUP($B201,Totalt!$B$1:$AQ$554,MATCH(V$2,Totalt!$B$1:$AQ$1,0),FALSE),"")</f>
        <v>0</v>
      </c>
      <c r="W201" s="312">
        <f>IFERROR(VLOOKUP($B201,Totalt!$B$1:$AQ$554,MATCH(W$2,Totalt!$B$1:$AQ$1,0),FALSE),"")</f>
        <v>0</v>
      </c>
      <c r="X201" s="312">
        <f>IFERROR(VLOOKUP($B201,Totalt!$B$1:$AQ$554,MATCH(X$2,Totalt!$B$1:$AQ$1,0),FALSE),"")</f>
        <v>0</v>
      </c>
      <c r="Y201" s="312">
        <f>IFERROR(VLOOKUP($B201,Totalt!$B$1:$AQ$554,MATCH(Y$2,Totalt!$B$1:$AQ$1,0),FALSE),"")</f>
        <v>0</v>
      </c>
      <c r="Z201" s="312">
        <f>IFERROR(VLOOKUP($B201,Totalt!$B$1:$AQ$554,MATCH(Z$2,Totalt!$B$1:$AQ$1,0),FALSE),"")</f>
        <v>0</v>
      </c>
      <c r="AA201" s="312">
        <f>IFERROR(VLOOKUP($B201,Totalt!$B$1:$AQ$554,MATCH(AA$2,Totalt!$B$1:$AQ$1,0),FALSE),"")</f>
        <v>0</v>
      </c>
      <c r="AB201" s="312">
        <f>IFERROR(VLOOKUP($B201,Totalt!$B$1:$AQ$554,MATCH(AB$2,Totalt!$B$1:$AQ$1,0),FALSE),"")</f>
        <v>0</v>
      </c>
      <c r="AC201" s="312">
        <f>IFERROR(VLOOKUP($B201,Totalt!$B$1:$AQ$554,MATCH(AC$2,Totalt!$B$1:$AQ$1,0),FALSE),"")</f>
        <v>0</v>
      </c>
      <c r="AD201" s="312">
        <f>IFERROR(VLOOKUP($B201,Totalt!$B$1:$AQ$554,MATCH(AD$2,Totalt!$B$1:$AQ$1,0),FALSE),"")</f>
        <v>0</v>
      </c>
      <c r="AE201" s="312">
        <f>IFERROR(VLOOKUP($B201,Totalt!$B$1:$AQ$554,MATCH(AE$2,Totalt!$B$1:$AQ$1,0),FALSE),"")</f>
        <v>0</v>
      </c>
      <c r="AF201" s="312">
        <f>IFERROR(VLOOKUP($B201,Totalt!$B$1:$AQ$554,MATCH(AF$2,Totalt!$B$1:$AQ$1,0),FALSE),"")</f>
        <v>0.05</v>
      </c>
      <c r="AG201" s="312">
        <f>IFERROR(VLOOKUP($B201,Totalt!$B$1:$AQ$554,MATCH(AG$2,Totalt!$B$1:$AQ$1,0),FALSE),"")</f>
        <v>0</v>
      </c>
      <c r="AI201" s="245">
        <f t="shared" si="21"/>
        <v>4.2690000000000001</v>
      </c>
      <c r="AJ201" s="246">
        <f>IF(ISERROR(1/VLOOKUP($B201,Leveranser!$B$1:$S$500,MATCH("såld värme (gwh)",Leveranser!$B$1:$S$1,0),FALSE)),"",VLOOKUP($B201,Leveranser!$B$1:$S$500,MATCH("såld värme (gwh)",Leveranser!$B$1:$S$1,0),FALSE))</f>
        <v>3.2730000000000001</v>
      </c>
      <c r="AK201" t="str">
        <f>IFERROR(IF(VLOOKUP($B201,Totalt!$B$1:$AQ$554,MATCH(AK$2,Totalt!$B$1:$AQ$1,0),FALSE)="","",VLOOKUP($B201,Totalt!$B$1:$AQ$554,MATCH(AK$2,Totalt!$B$1:$AQ$1,0),FALSE)),"")</f>
        <v/>
      </c>
      <c r="AM201" s="247" t="str">
        <f>IF(B201&lt;&gt;"",IF(VLOOKUP($B201,Totalt!$B$1:$AQ$554,MATCH("Kvalitetsgranskad:",Totalt!$B$1:$AQ$1,0),FALSE)="ja",VLOOKUP($B201,Miljö!$B$1:$AG$479,MATCH(AM$2,Miljö!$B$1:$AK$1,0),FALSE),""),"")</f>
        <v>Ja</v>
      </c>
      <c r="AN201" s="247" t="str">
        <f>IF(AM201="ja",VLOOKUP($B201,Miljö!$B$1:$J$479,MATCH("Typ av ursprungsspecificerad el   (Om inget värde anges används Nordisk residualmix, se inforuta) ()",Miljö!$B$1:$J$1,0),FALSE),IF(AM201="nej","Nordisk residualel",""))</f>
        <v>'vatten. vind. bio'</v>
      </c>
      <c r="AO201" s="247">
        <f>IF(AM201="","",VLOOKUP($B201,Miljö!$B$1:$J$479,MATCH("Fossilandel för ursprungspecificerad el ()",Miljö!$B$1:$J$1,0),FALSE))</f>
        <v>0</v>
      </c>
      <c r="AP201" s="247">
        <f>IF(AM201="","",IFERROR(VLOOKUP($B201,Miljö!$B$1:$J$479,MATCH("Kärnkraftsandel för ursprungsspecificerad el ()",Miljö!$B$1:$J$1,0),FALSE)/1,0))</f>
        <v>0</v>
      </c>
      <c r="AQ201" s="247">
        <f t="shared" si="22"/>
        <v>1</v>
      </c>
      <c r="AR201" s="52"/>
      <c r="AS201" s="247" t="str">
        <f t="shared" si="18"/>
        <v>Nej</v>
      </c>
      <c r="AT201" s="247" t="str">
        <f>IF(AS201="ja",VLOOKUP($B201,Miljö!$B$1:$O$500,MATCH("Fossil andel i procent (%)",Miljö!$B$1:$O$1,0),FALSE)/100,"")</f>
        <v/>
      </c>
      <c r="AU201" s="52"/>
      <c r="AV201" s="247" t="str">
        <f t="shared" si="19"/>
        <v>Nej</v>
      </c>
      <c r="AW201" s="247" t="str">
        <f>IF(AV201="ja",VLOOKUP($B201,'Egen hetvattenprod'!$B$1:$AO$500,MATCH("Värmekälla till värmepumpar ()",'Egen hetvattenprod'!$B$1:$AO$1,0),FALSE),"")</f>
        <v/>
      </c>
      <c r="AY201" s="244" t="str">
        <f t="shared" si="20"/>
        <v>Nej</v>
      </c>
      <c r="AZ201" s="283" t="str">
        <f>IF($AY201="ja",(VLOOKUP($B201,'Egen hetvattenprod'!$B$1:$BX$550,MATCH(AZ$2,'Egen hetvattenprod'!$B$1:$BX$1,0),FALSE)+VLOOKUP($B201,Kraftvärmeprod!$B$1:$BX$550,MATCH(AZ$2,Kraftvärmeprod!$B$1:$BX$1,0),FALSE))/$AC201,"")</f>
        <v/>
      </c>
      <c r="BA201" s="283" t="str">
        <f>IF($AY201="ja",(VLOOKUP($B201,'Egen hetvattenprod'!$B$1:$BX$550,MATCH(BA$2,'Egen hetvattenprod'!$B$1:$BX$1,0),FALSE)+VLOOKUP($B201,Kraftvärmeprod!$B$1:$BX$550,MATCH(BA$2,Kraftvärmeprod!$B$1:$BX$1,0),FALSE))/$AC201,"")</f>
        <v/>
      </c>
      <c r="BB201" s="283" t="str">
        <f>IF($AY201="ja",(VLOOKUP($B201,'Egen hetvattenprod'!$B$1:$BX$550,MATCH(BB$2,'Egen hetvattenprod'!$B$1:$BX$1,0),FALSE)+VLOOKUP($B201,Kraftvärmeprod!$B$1:$BX$550,MATCH(BB$2,Kraftvärmeprod!$B$1:$BX$1,0),FALSE))/$AC201,"")</f>
        <v/>
      </c>
      <c r="BC201" s="283" t="str">
        <f>IF($AY201="ja",(VLOOKUP($B201,'Egen hetvattenprod'!$B$1:$BX$550,MATCH(BC$2,'Egen hetvattenprod'!$B$1:$BX$1,0),FALSE)+VLOOKUP($B201,Kraftvärmeprod!$B$1:$BX$550,MATCH(BC$2,Kraftvärmeprod!$B$1:$BX$1,0),FALSE))/$AC201,"")</f>
        <v/>
      </c>
      <c r="BD201" s="283" t="str">
        <f>IF($AY201="ja",(VLOOKUP($B201,'Egen hetvattenprod'!$B$1:$BX$550,MATCH(BD$2,'Egen hetvattenprod'!$B$1:$BX$1,0),FALSE)+VLOOKUP($B201,Kraftvärmeprod!$B$1:$BX$550,MATCH(BD$2,Kraftvärmeprod!$B$1:$BX$1,0),FALSE))/$AC201,"")</f>
        <v/>
      </c>
      <c r="BF201" s="244" t="str">
        <f t="shared" si="23"/>
        <v>Nej</v>
      </c>
      <c r="BG201" s="283" t="str">
        <f>IF($BF201="ja",VLOOKUP($B201,'Egen hetvattenprod'!$B$1:$BX$550,MATCH("Andelen klimatgaser med fossilt ursprung för avfall ()",'Egen hetvattenprod'!$B$1:$BX$1,0),FALSE),"")</f>
        <v/>
      </c>
      <c r="BH201" s="283" t="str">
        <f>IF($BF201="ja",VLOOKUP($B201,Kraftvärmeprod!$B$1:$BX$550,MATCH("Andelen klimatgaser med fossilt ursprung för avfall ()",Kraftvärmeprod!$B$1:$BX$1,0),FALSE),"")</f>
        <v/>
      </c>
      <c r="BI201" s="307" t="str">
        <f>IF($BF201="ja",VLOOKUP($B201,'Egen hetvattenprod'!$B$1:$BX$550,MATCH("Avfall (GWh)",'Egen hetvattenprod'!$B$1:$BX$1,0),FALSE),"")</f>
        <v/>
      </c>
      <c r="BJ201" s="307" t="str">
        <f>IF($BF201="ja",VLOOKUP($B201,'Slutlig allokering kvv'!$B$1:$BX$550,MATCH("Avfall (GWh)",'Slutlig allokering kvv'!$B$1:$BX$1,0),FALSE),"")</f>
        <v/>
      </c>
      <c r="BK201" s="307" t="str">
        <f>IF($BF201="ja",VLOOKUP($B201,'Köpt hetvatten'!$B$1:$BX$550,MATCH("Avfall i köpt hetvatten",'Köpt hetvatten'!$B$1:$BX$1,0),FALSE),"")</f>
        <v/>
      </c>
      <c r="BL201" s="307" t="str">
        <f>IF($BF201="ja",VLOOKUP($B201,'Egen hetvattenprod'!$B$1:$BX$550,MATCH("Värde enligt ovan. (%)",'Egen hetvattenprod'!$B$1:$BX$1,0),FALSE),"")</f>
        <v/>
      </c>
      <c r="BM201" s="307" t="str">
        <f>IF($BF201="ja",VLOOKUP($B201,Kraftvärmeprod!$B$1:$BX$550,MATCH("Värde enligt ovan. (%)",Kraftvärmeprod!$B$1:$BX$1,0),FALSE),"")</f>
        <v/>
      </c>
      <c r="BN201" s="307"/>
      <c r="BO201" s="307"/>
      <c r="BP201" s="307"/>
      <c r="BQ201" s="307" t="str">
        <f>IF($BF201="ja",VLOOKUP($B201,'Egen hetvattenprod'!$B$1:$BX$550,MATCH("Tillförd olja (fossil) vid avfallsförbränning (GWh)",'Egen hetvattenprod'!$B$1:$BX$1,0),FALSE),"")</f>
        <v/>
      </c>
      <c r="BR201" s="307" t="str">
        <f>IF($BF201="ja",VLOOKUP($B201,Kraftvärmeprod!$B$1:$BX$550,MATCH("Tillförd olja (fossil) vid avfallsförbränning (GWh)",Kraftvärmeprod!$B$1:$BX$1,0),FALSE),"")</f>
        <v/>
      </c>
    </row>
    <row r="202" spans="1:70" x14ac:dyDescent="0.25">
      <c r="A202" s="2" t="str">
        <f>'Miljövärden för publ företag'!B204</f>
        <v>Skellefteå Kraft AB</v>
      </c>
      <c r="B202" s="2" t="str">
        <f>'Miljövärden för publ företag'!C204</f>
        <v>Malå</v>
      </c>
      <c r="C202" s="312">
        <f>IFERROR(VLOOKUP($B202,Totalt!$B$1:$AQ$554,MATCH(C$2,Totalt!$B$1:$AQ$1,0),FALSE),"")</f>
        <v>0</v>
      </c>
      <c r="D202" s="312">
        <f>IFERROR(VLOOKUP($B202,Totalt!$B$1:$AQ$554,MATCH(D$2,Totalt!$B$1:$AQ$1,0),FALSE),"")</f>
        <v>1.4931700000000001</v>
      </c>
      <c r="E202" s="312">
        <f>IFERROR(VLOOKUP($B202,Totalt!$B$1:$AQ$554,MATCH(E$2,Totalt!$B$1:$AQ$1,0),FALSE),"")</f>
        <v>0</v>
      </c>
      <c r="F202" s="312">
        <f>IFERROR(VLOOKUP($B202,Totalt!$B$1:$AQ$554,MATCH(F$2,Totalt!$B$1:$AQ$1,0),FALSE),"")</f>
        <v>0</v>
      </c>
      <c r="G202" s="312">
        <f>IFERROR(VLOOKUP($B202,Totalt!$B$1:$AQ$554,MATCH(G$2,Totalt!$B$1:$AQ$1,0),FALSE),"")</f>
        <v>0</v>
      </c>
      <c r="H202" s="312">
        <f>IFERROR(VLOOKUP($B202,Totalt!$B$1:$AQ$554,MATCH(H$2,Totalt!$B$1:$AQ$1,0),FALSE),"")</f>
        <v>0</v>
      </c>
      <c r="I202" s="312">
        <f>IFERROR(VLOOKUP($B202,Totalt!$B$1:$AQ$554,MATCH(I$2,Totalt!$B$1:$AQ$1,0),FALSE),"")</f>
        <v>0</v>
      </c>
      <c r="J202" s="312">
        <f>IFERROR(VLOOKUP($B202,Totalt!$B$1:$AQ$554,MATCH(J$2,Totalt!$B$1:$AQ$1,0),FALSE),"")</f>
        <v>0</v>
      </c>
      <c r="K202" s="312">
        <f>IFERROR(VLOOKUP($B202,Totalt!$B$1:$AQ$554,MATCH(K$2,Totalt!$B$1:$AQ$1,0),FALSE),"")</f>
        <v>0</v>
      </c>
      <c r="L202" s="312">
        <f>IFERROR(VLOOKUP($B202,Totalt!$B$1:$AQ$554,MATCH(L$2,Totalt!$B$1:$AQ$1,0),FALSE),"")</f>
        <v>0</v>
      </c>
      <c r="M202" s="312">
        <f>IFERROR(VLOOKUP($B202,Totalt!$B$1:$AQ$554,MATCH(M$2,Totalt!$B$1:$AQ$1,0),FALSE),"")</f>
        <v>20.770900000000001</v>
      </c>
      <c r="N202" s="312">
        <f>IFERROR(VLOOKUP($B202,Totalt!$B$1:$AQ$554,MATCH(N$2,Totalt!$B$1:$AQ$1,0),FALSE),"")</f>
        <v>0</v>
      </c>
      <c r="O202" s="312">
        <f>IFERROR(VLOOKUP($B202,Totalt!$B$1:$AQ$554,MATCH(O$2,Totalt!$B$1:$AQ$1,0),FALSE),"")</f>
        <v>38.575000000000003</v>
      </c>
      <c r="P202" s="312">
        <f>IFERROR(VLOOKUP($B202,Totalt!$B$1:$AQ$554,MATCH(P$2,Totalt!$B$1:$AQ$1,0),FALSE),"")</f>
        <v>0</v>
      </c>
      <c r="Q202" s="312">
        <f>IFERROR(VLOOKUP($B202,Totalt!$B$1:$AQ$554,MATCH(Q$2,Totalt!$B$1:$AQ$1,0),FALSE),"")</f>
        <v>0</v>
      </c>
      <c r="R202" s="312">
        <f>IFERROR(VLOOKUP($B202,Totalt!$B$1:$AQ$554,MATCH(R$2,Totalt!$B$1:$AQ$1,0),FALSE),"")</f>
        <v>12.1524</v>
      </c>
      <c r="S202" s="312">
        <f>IFERROR(VLOOKUP($B202,Totalt!$B$1:$AQ$554,MATCH(S$2,Totalt!$B$1:$AQ$1,0),FALSE),"")</f>
        <v>0</v>
      </c>
      <c r="T202" s="312">
        <f>IFERROR(VLOOKUP($B202,Totalt!$B$1:$AQ$554,MATCH(T$2,Totalt!$B$1:$AQ$1,0),FALSE),"")</f>
        <v>0</v>
      </c>
      <c r="U202" s="312">
        <f>IFERROR(VLOOKUP($B202,Totalt!$B$1:$AQ$554,MATCH(U$2,Totalt!$B$1:$AQ$1,0),FALSE),"")</f>
        <v>0</v>
      </c>
      <c r="V202" s="312">
        <f>IFERROR(VLOOKUP($B202,Totalt!$B$1:$AQ$554,MATCH(V$2,Totalt!$B$1:$AQ$1,0),FALSE),"")</f>
        <v>0</v>
      </c>
      <c r="W202" s="312">
        <f>IFERROR(VLOOKUP($B202,Totalt!$B$1:$AQ$554,MATCH(W$2,Totalt!$B$1:$AQ$1,0),FALSE),"")</f>
        <v>0</v>
      </c>
      <c r="X202" s="312">
        <f>IFERROR(VLOOKUP($B202,Totalt!$B$1:$AQ$554,MATCH(X$2,Totalt!$B$1:$AQ$1,0),FALSE),"")</f>
        <v>0</v>
      </c>
      <c r="Y202" s="312">
        <f>IFERROR(VLOOKUP($B202,Totalt!$B$1:$AQ$554,MATCH(Y$2,Totalt!$B$1:$AQ$1,0),FALSE),"")</f>
        <v>0</v>
      </c>
      <c r="Z202" s="312">
        <f>IFERROR(VLOOKUP($B202,Totalt!$B$1:$AQ$554,MATCH(Z$2,Totalt!$B$1:$AQ$1,0),FALSE),"")</f>
        <v>0</v>
      </c>
      <c r="AA202" s="312">
        <f>IFERROR(VLOOKUP($B202,Totalt!$B$1:$AQ$554,MATCH(AA$2,Totalt!$B$1:$AQ$1,0),FALSE),"")</f>
        <v>0</v>
      </c>
      <c r="AB202" s="312">
        <f>IFERROR(VLOOKUP($B202,Totalt!$B$1:$AQ$554,MATCH(AB$2,Totalt!$B$1:$AQ$1,0),FALSE),"")</f>
        <v>0</v>
      </c>
      <c r="AC202" s="312">
        <f>IFERROR(VLOOKUP($B202,Totalt!$B$1:$AQ$554,MATCH(AC$2,Totalt!$B$1:$AQ$1,0),FALSE),"")</f>
        <v>0</v>
      </c>
      <c r="AD202" s="312">
        <f>IFERROR(VLOOKUP($B202,Totalt!$B$1:$AQ$554,MATCH(AD$2,Totalt!$B$1:$AQ$1,0),FALSE),"")</f>
        <v>0</v>
      </c>
      <c r="AE202" s="312">
        <f>IFERROR(VLOOKUP($B202,Totalt!$B$1:$AQ$554,MATCH(AE$2,Totalt!$B$1:$AQ$1,0),FALSE),"")</f>
        <v>0</v>
      </c>
      <c r="AF202" s="312">
        <f>IFERROR(VLOOKUP($B202,Totalt!$B$1:$AQ$554,MATCH(AF$2,Totalt!$B$1:$AQ$1,0),FALSE),"")</f>
        <v>2.75793</v>
      </c>
      <c r="AG202" s="312">
        <f>IFERROR(VLOOKUP($B202,Totalt!$B$1:$AQ$554,MATCH(AG$2,Totalt!$B$1:$AQ$1,0),FALSE),"")</f>
        <v>0</v>
      </c>
      <c r="AI202" s="245">
        <f t="shared" si="21"/>
        <v>75.749400000000009</v>
      </c>
      <c r="AJ202" s="246">
        <f>IF(ISERROR(1/VLOOKUP($B202,Leveranser!$B$1:$S$500,MATCH("såld värme (gwh)",Leveranser!$B$1:$S$1,0),FALSE)),"",VLOOKUP($B202,Leveranser!$B$1:$S$500,MATCH("såld värme (gwh)",Leveranser!$B$1:$S$1,0),FALSE))</f>
        <v>80.331999999999994</v>
      </c>
      <c r="AK202" t="str">
        <f>IFERROR(IF(VLOOKUP($B202,Totalt!$B$1:$AQ$554,MATCH(AK$2,Totalt!$B$1:$AQ$1,0),FALSE)="","",VLOOKUP($B202,Totalt!$B$1:$AQ$554,MATCH(AK$2,Totalt!$B$1:$AQ$1,0),FALSE)),"")</f>
        <v/>
      </c>
      <c r="AM202" s="247" t="str">
        <f>IF(B202&lt;&gt;"",IF(VLOOKUP($B202,Totalt!$B$1:$AQ$554,MATCH("Kvalitetsgranskad:",Totalt!$B$1:$AQ$1,0),FALSE)="ja",VLOOKUP($B202,Miljö!$B$1:$AG$479,MATCH(AM$2,Miljö!$B$1:$AK$1,0),FALSE),""),"")</f>
        <v>Ja</v>
      </c>
      <c r="AN202" s="247" t="str">
        <f>IF(AM202="ja",VLOOKUP($B202,Miljö!$B$1:$J$479,MATCH("Typ av ursprungsspecificerad el   (Om inget värde anges används Nordisk residualmix, se inforuta) ()",Miljö!$B$1:$J$1,0),FALSE),IF(AM202="nej","Nordisk residualel",""))</f>
        <v>'vatten. vind. egenprod i kraftvärmeverket'</v>
      </c>
      <c r="AO202" s="247">
        <f>IF(AM202="","",VLOOKUP($B202,Miljö!$B$1:$J$479,MATCH("Fossilandel för ursprungspecificerad el ()",Miljö!$B$1:$J$1,0),FALSE))</f>
        <v>0</v>
      </c>
      <c r="AP202" s="247">
        <f>IF(AM202="","",IFERROR(VLOOKUP($B202,Miljö!$B$1:$J$479,MATCH("Kärnkraftsandel för ursprungsspecificerad el ()",Miljö!$B$1:$J$1,0),FALSE)/1,0))</f>
        <v>0</v>
      </c>
      <c r="AQ202" s="247">
        <f t="shared" si="22"/>
        <v>1</v>
      </c>
      <c r="AR202" s="52"/>
      <c r="AS202" s="247" t="str">
        <f t="shared" si="18"/>
        <v>Nej</v>
      </c>
      <c r="AT202" s="247" t="str">
        <f>IF(AS202="ja",VLOOKUP($B202,Miljö!$B$1:$O$500,MATCH("Fossil andel i procent (%)",Miljö!$B$1:$O$1,0),FALSE)/100,"")</f>
        <v/>
      </c>
      <c r="AU202" s="52"/>
      <c r="AV202" s="247" t="str">
        <f t="shared" si="19"/>
        <v>Nej</v>
      </c>
      <c r="AW202" s="247" t="str">
        <f>IF(AV202="ja",VLOOKUP($B202,'Egen hetvattenprod'!$B$1:$AO$500,MATCH("Värmekälla till värmepumpar ()",'Egen hetvattenprod'!$B$1:$AO$1,0),FALSE),"")</f>
        <v/>
      </c>
      <c r="AY202" s="244" t="str">
        <f t="shared" si="20"/>
        <v>Nej</v>
      </c>
      <c r="AZ202" s="283" t="str">
        <f>IF($AY202="ja",(VLOOKUP($B202,'Egen hetvattenprod'!$B$1:$BX$550,MATCH(AZ$2,'Egen hetvattenprod'!$B$1:$BX$1,0),FALSE)+VLOOKUP($B202,Kraftvärmeprod!$B$1:$BX$550,MATCH(AZ$2,Kraftvärmeprod!$B$1:$BX$1,0),FALSE))/$AC202,"")</f>
        <v/>
      </c>
      <c r="BA202" s="283" t="str">
        <f>IF($AY202="ja",(VLOOKUP($B202,'Egen hetvattenprod'!$B$1:$BX$550,MATCH(BA$2,'Egen hetvattenprod'!$B$1:$BX$1,0),FALSE)+VLOOKUP($B202,Kraftvärmeprod!$B$1:$BX$550,MATCH(BA$2,Kraftvärmeprod!$B$1:$BX$1,0),FALSE))/$AC202,"")</f>
        <v/>
      </c>
      <c r="BB202" s="283" t="str">
        <f>IF($AY202="ja",(VLOOKUP($B202,'Egen hetvattenprod'!$B$1:$BX$550,MATCH(BB$2,'Egen hetvattenprod'!$B$1:$BX$1,0),FALSE)+VLOOKUP($B202,Kraftvärmeprod!$B$1:$BX$550,MATCH(BB$2,Kraftvärmeprod!$B$1:$BX$1,0),FALSE))/$AC202,"")</f>
        <v/>
      </c>
      <c r="BC202" s="283" t="str">
        <f>IF($AY202="ja",(VLOOKUP($B202,'Egen hetvattenprod'!$B$1:$BX$550,MATCH(BC$2,'Egen hetvattenprod'!$B$1:$BX$1,0),FALSE)+VLOOKUP($B202,Kraftvärmeprod!$B$1:$BX$550,MATCH(BC$2,Kraftvärmeprod!$B$1:$BX$1,0),FALSE))/$AC202,"")</f>
        <v/>
      </c>
      <c r="BD202" s="283" t="str">
        <f>IF($AY202="ja",(VLOOKUP($B202,'Egen hetvattenprod'!$B$1:$BX$550,MATCH(BD$2,'Egen hetvattenprod'!$B$1:$BX$1,0),FALSE)+VLOOKUP($B202,Kraftvärmeprod!$B$1:$BX$550,MATCH(BD$2,Kraftvärmeprod!$B$1:$BX$1,0),FALSE))/$AC202,"")</f>
        <v/>
      </c>
      <c r="BF202" s="244" t="str">
        <f t="shared" si="23"/>
        <v>Nej</v>
      </c>
      <c r="BG202" s="283" t="str">
        <f>IF($BF202="ja",VLOOKUP($B202,'Egen hetvattenprod'!$B$1:$BX$550,MATCH("Andelen klimatgaser med fossilt ursprung för avfall ()",'Egen hetvattenprod'!$B$1:$BX$1,0),FALSE),"")</f>
        <v/>
      </c>
      <c r="BH202" s="283" t="str">
        <f>IF($BF202="ja",VLOOKUP($B202,Kraftvärmeprod!$B$1:$BX$550,MATCH("Andelen klimatgaser med fossilt ursprung för avfall ()",Kraftvärmeprod!$B$1:$BX$1,0),FALSE),"")</f>
        <v/>
      </c>
      <c r="BI202" s="307" t="str">
        <f>IF($BF202="ja",VLOOKUP($B202,'Egen hetvattenprod'!$B$1:$BX$550,MATCH("Avfall (GWh)",'Egen hetvattenprod'!$B$1:$BX$1,0),FALSE),"")</f>
        <v/>
      </c>
      <c r="BJ202" s="307" t="str">
        <f>IF($BF202="ja",VLOOKUP($B202,'Slutlig allokering kvv'!$B$1:$BX$550,MATCH("Avfall (GWh)",'Slutlig allokering kvv'!$B$1:$BX$1,0),FALSE),"")</f>
        <v/>
      </c>
      <c r="BK202" s="307" t="str">
        <f>IF($BF202="ja",VLOOKUP($B202,'Köpt hetvatten'!$B$1:$BX$550,MATCH("Avfall i köpt hetvatten",'Köpt hetvatten'!$B$1:$BX$1,0),FALSE),"")</f>
        <v/>
      </c>
      <c r="BL202" s="307" t="str">
        <f>IF($BF202="ja",VLOOKUP($B202,'Egen hetvattenprod'!$B$1:$BX$550,MATCH("Värde enligt ovan. (%)",'Egen hetvattenprod'!$B$1:$BX$1,0),FALSE),"")</f>
        <v/>
      </c>
      <c r="BM202" s="307" t="str">
        <f>IF($BF202="ja",VLOOKUP($B202,Kraftvärmeprod!$B$1:$BX$550,MATCH("Värde enligt ovan. (%)",Kraftvärmeprod!$B$1:$BX$1,0),FALSE),"")</f>
        <v/>
      </c>
      <c r="BN202" s="307"/>
      <c r="BO202" s="307"/>
      <c r="BP202" s="307"/>
      <c r="BQ202" s="307" t="str">
        <f>IF($BF202="ja",VLOOKUP($B202,'Egen hetvattenprod'!$B$1:$BX$550,MATCH("Tillförd olja (fossil) vid avfallsförbränning (GWh)",'Egen hetvattenprod'!$B$1:$BX$1,0),FALSE),"")</f>
        <v/>
      </c>
      <c r="BR202" s="307" t="str">
        <f>IF($BF202="ja",VLOOKUP($B202,Kraftvärmeprod!$B$1:$BX$550,MATCH("Tillförd olja (fossil) vid avfallsförbränning (GWh)",Kraftvärmeprod!$B$1:$BX$1,0),FALSE),"")</f>
        <v/>
      </c>
    </row>
    <row r="203" spans="1:70" x14ac:dyDescent="0.25">
      <c r="A203" s="2" t="str">
        <f>'Miljövärden för publ företag'!B205</f>
        <v>Skellefteå Kraft AB</v>
      </c>
      <c r="B203" s="2" t="str">
        <f>'Miljövärden för publ företag'!C205</f>
        <v>Norsjö</v>
      </c>
      <c r="C203" s="312">
        <f>IFERROR(VLOOKUP($B203,Totalt!$B$1:$AQ$554,MATCH(C$2,Totalt!$B$1:$AQ$1,0),FALSE),"")</f>
        <v>0</v>
      </c>
      <c r="D203" s="312">
        <f>IFERROR(VLOOKUP($B203,Totalt!$B$1:$AQ$554,MATCH(D$2,Totalt!$B$1:$AQ$1,0),FALSE),"")</f>
        <v>0.16200000000000001</v>
      </c>
      <c r="E203" s="312">
        <f>IFERROR(VLOOKUP($B203,Totalt!$B$1:$AQ$554,MATCH(E$2,Totalt!$B$1:$AQ$1,0),FALSE),"")</f>
        <v>0</v>
      </c>
      <c r="F203" s="312">
        <f>IFERROR(VLOOKUP($B203,Totalt!$B$1:$AQ$554,MATCH(F$2,Totalt!$B$1:$AQ$1,0),FALSE),"")</f>
        <v>0</v>
      </c>
      <c r="G203" s="312">
        <f>IFERROR(VLOOKUP($B203,Totalt!$B$1:$AQ$554,MATCH(G$2,Totalt!$B$1:$AQ$1,0),FALSE),"")</f>
        <v>0</v>
      </c>
      <c r="H203" s="312">
        <f>IFERROR(VLOOKUP($B203,Totalt!$B$1:$AQ$554,MATCH(H$2,Totalt!$B$1:$AQ$1,0),FALSE),"")</f>
        <v>0</v>
      </c>
      <c r="I203" s="312">
        <f>IFERROR(VLOOKUP($B203,Totalt!$B$1:$AQ$554,MATCH(I$2,Totalt!$B$1:$AQ$1,0),FALSE),"")</f>
        <v>0</v>
      </c>
      <c r="J203" s="312">
        <f>IFERROR(VLOOKUP($B203,Totalt!$B$1:$AQ$554,MATCH(J$2,Totalt!$B$1:$AQ$1,0),FALSE),"")</f>
        <v>0</v>
      </c>
      <c r="K203" s="312">
        <f>IFERROR(VLOOKUP($B203,Totalt!$B$1:$AQ$554,MATCH(K$2,Totalt!$B$1:$AQ$1,0),FALSE),"")</f>
        <v>0</v>
      </c>
      <c r="L203" s="312">
        <f>IFERROR(VLOOKUP($B203,Totalt!$B$1:$AQ$554,MATCH(L$2,Totalt!$B$1:$AQ$1,0),FALSE),"")</f>
        <v>0</v>
      </c>
      <c r="M203" s="312">
        <f>IFERROR(VLOOKUP($B203,Totalt!$B$1:$AQ$554,MATCH(M$2,Totalt!$B$1:$AQ$1,0),FALSE),"")</f>
        <v>0</v>
      </c>
      <c r="N203" s="312">
        <f>IFERROR(VLOOKUP($B203,Totalt!$B$1:$AQ$554,MATCH(N$2,Totalt!$B$1:$AQ$1,0),FALSE),"")</f>
        <v>0</v>
      </c>
      <c r="O203" s="312">
        <f>IFERROR(VLOOKUP($B203,Totalt!$B$1:$AQ$554,MATCH(O$2,Totalt!$B$1:$AQ$1,0),FALSE),"")</f>
        <v>0</v>
      </c>
      <c r="P203" s="312">
        <f>IFERROR(VLOOKUP($B203,Totalt!$B$1:$AQ$554,MATCH(P$2,Totalt!$B$1:$AQ$1,0),FALSE),"")</f>
        <v>0</v>
      </c>
      <c r="Q203" s="312">
        <f>IFERROR(VLOOKUP($B203,Totalt!$B$1:$AQ$554,MATCH(Q$2,Totalt!$B$1:$AQ$1,0),FALSE),"")</f>
        <v>0</v>
      </c>
      <c r="R203" s="312">
        <f>IFERROR(VLOOKUP($B203,Totalt!$B$1:$AQ$554,MATCH(R$2,Totalt!$B$1:$AQ$1,0),FALSE),"")</f>
        <v>10</v>
      </c>
      <c r="S203" s="312">
        <f>IFERROR(VLOOKUP($B203,Totalt!$B$1:$AQ$554,MATCH(S$2,Totalt!$B$1:$AQ$1,0),FALSE),"")</f>
        <v>0</v>
      </c>
      <c r="T203" s="312">
        <f>IFERROR(VLOOKUP($B203,Totalt!$B$1:$AQ$554,MATCH(T$2,Totalt!$B$1:$AQ$1,0),FALSE),"")</f>
        <v>0</v>
      </c>
      <c r="U203" s="312">
        <f>IFERROR(VLOOKUP($B203,Totalt!$B$1:$AQ$554,MATCH(U$2,Totalt!$B$1:$AQ$1,0),FALSE),"")</f>
        <v>0</v>
      </c>
      <c r="V203" s="312">
        <f>IFERROR(VLOOKUP($B203,Totalt!$B$1:$AQ$554,MATCH(V$2,Totalt!$B$1:$AQ$1,0),FALSE),"")</f>
        <v>0</v>
      </c>
      <c r="W203" s="312">
        <f>IFERROR(VLOOKUP($B203,Totalt!$B$1:$AQ$554,MATCH(W$2,Totalt!$B$1:$AQ$1,0),FALSE),"")</f>
        <v>0</v>
      </c>
      <c r="X203" s="312">
        <f>IFERROR(VLOOKUP($B203,Totalt!$B$1:$AQ$554,MATCH(X$2,Totalt!$B$1:$AQ$1,0),FALSE),"")</f>
        <v>0</v>
      </c>
      <c r="Y203" s="312">
        <f>IFERROR(VLOOKUP($B203,Totalt!$B$1:$AQ$554,MATCH(Y$2,Totalt!$B$1:$AQ$1,0),FALSE),"")</f>
        <v>0</v>
      </c>
      <c r="Z203" s="312">
        <f>IFERROR(VLOOKUP($B203,Totalt!$B$1:$AQ$554,MATCH(Z$2,Totalt!$B$1:$AQ$1,0),FALSE),"")</f>
        <v>0.193</v>
      </c>
      <c r="AA203" s="312">
        <f>IFERROR(VLOOKUP($B203,Totalt!$B$1:$AQ$554,MATCH(AA$2,Totalt!$B$1:$AQ$1,0),FALSE),"")</f>
        <v>0</v>
      </c>
      <c r="AB203" s="312">
        <f>IFERROR(VLOOKUP($B203,Totalt!$B$1:$AQ$554,MATCH(AB$2,Totalt!$B$1:$AQ$1,0),FALSE),"")</f>
        <v>0</v>
      </c>
      <c r="AC203" s="312">
        <f>IFERROR(VLOOKUP($B203,Totalt!$B$1:$AQ$554,MATCH(AC$2,Totalt!$B$1:$AQ$1,0),FALSE),"")</f>
        <v>0</v>
      </c>
      <c r="AD203" s="312">
        <f>IFERROR(VLOOKUP($B203,Totalt!$B$1:$AQ$554,MATCH(AD$2,Totalt!$B$1:$AQ$1,0),FALSE),"")</f>
        <v>6.1310000000000002</v>
      </c>
      <c r="AE203" s="312">
        <f>IFERROR(VLOOKUP($B203,Totalt!$B$1:$AQ$554,MATCH(AE$2,Totalt!$B$1:$AQ$1,0),FALSE),"")</f>
        <v>0</v>
      </c>
      <c r="AF203" s="312">
        <f>IFERROR(VLOOKUP($B203,Totalt!$B$1:$AQ$554,MATCH(AF$2,Totalt!$B$1:$AQ$1,0),FALSE),"")</f>
        <v>0.14099999999999999</v>
      </c>
      <c r="AG203" s="312">
        <f>IFERROR(VLOOKUP($B203,Totalt!$B$1:$AQ$554,MATCH(AG$2,Totalt!$B$1:$AQ$1,0),FALSE),"")</f>
        <v>0</v>
      </c>
      <c r="AI203" s="245">
        <f t="shared" si="21"/>
        <v>16.626999999999999</v>
      </c>
      <c r="AJ203" s="246">
        <f>IF(ISERROR(1/VLOOKUP($B203,Leveranser!$B$1:$S$500,MATCH("såld värme (gwh)",Leveranser!$B$1:$S$1,0),FALSE)),"",VLOOKUP($B203,Leveranser!$B$1:$S$500,MATCH("såld värme (gwh)",Leveranser!$B$1:$S$1,0),FALSE))</f>
        <v>13.19</v>
      </c>
      <c r="AK203" t="str">
        <f>IFERROR(IF(VLOOKUP($B203,Totalt!$B$1:$AQ$554,MATCH(AK$2,Totalt!$B$1:$AQ$1,0),FALSE)="","",VLOOKUP($B203,Totalt!$B$1:$AQ$554,MATCH(AK$2,Totalt!$B$1:$AQ$1,0),FALSE)),"")</f>
        <v/>
      </c>
      <c r="AM203" s="247" t="str">
        <f>IF(B203&lt;&gt;"",IF(VLOOKUP($B203,Totalt!$B$1:$AQ$554,MATCH("Kvalitetsgranskad:",Totalt!$B$1:$AQ$1,0),FALSE)="ja",VLOOKUP($B203,Miljö!$B$1:$AG$479,MATCH(AM$2,Miljö!$B$1:$AK$1,0),FALSE),""),"")</f>
        <v>Ja</v>
      </c>
      <c r="AN203" s="247" t="str">
        <f>IF(AM203="ja",VLOOKUP($B203,Miljö!$B$1:$J$479,MATCH("Typ av ursprungsspecificerad el   (Om inget värde anges används Nordisk residualmix, se inforuta) ()",Miljö!$B$1:$J$1,0),FALSE),IF(AM203="nej","Nordisk residualel",""))</f>
        <v>'vatten. vind. bio'</v>
      </c>
      <c r="AO203" s="247">
        <f>IF(AM203="","",VLOOKUP($B203,Miljö!$B$1:$J$479,MATCH("Fossilandel för ursprungspecificerad el ()",Miljö!$B$1:$J$1,0),FALSE))</f>
        <v>0</v>
      </c>
      <c r="AP203" s="247">
        <f>IF(AM203="","",IFERROR(VLOOKUP($B203,Miljö!$B$1:$J$479,MATCH("Kärnkraftsandel för ursprungsspecificerad el ()",Miljö!$B$1:$J$1,0),FALSE)/1,0))</f>
        <v>0</v>
      </c>
      <c r="AQ203" s="247">
        <f t="shared" si="22"/>
        <v>1</v>
      </c>
      <c r="AR203" s="52"/>
      <c r="AS203" s="247" t="str">
        <f t="shared" si="18"/>
        <v>Nej</v>
      </c>
      <c r="AT203" s="247" t="str">
        <f>IF(AS203="ja",VLOOKUP($B203,Miljö!$B$1:$O$500,MATCH("Fossil andel i procent (%)",Miljö!$B$1:$O$1,0),FALSE)/100,"")</f>
        <v/>
      </c>
      <c r="AU203" s="52"/>
      <c r="AV203" s="247" t="str">
        <f t="shared" si="19"/>
        <v>Nej</v>
      </c>
      <c r="AW203" s="247" t="str">
        <f>IF(AV203="ja",VLOOKUP($B203,'Egen hetvattenprod'!$B$1:$AO$500,MATCH("Värmekälla till värmepumpar ()",'Egen hetvattenprod'!$B$1:$AO$1,0),FALSE),"")</f>
        <v/>
      </c>
      <c r="AY203" s="244" t="str">
        <f t="shared" si="20"/>
        <v>Nej</v>
      </c>
      <c r="AZ203" s="283" t="str">
        <f>IF($AY203="ja",(VLOOKUP($B203,'Egen hetvattenprod'!$B$1:$BX$550,MATCH(AZ$2,'Egen hetvattenprod'!$B$1:$BX$1,0),FALSE)+VLOOKUP($B203,Kraftvärmeprod!$B$1:$BX$550,MATCH(AZ$2,Kraftvärmeprod!$B$1:$BX$1,0),FALSE))/$AC203,"")</f>
        <v/>
      </c>
      <c r="BA203" s="283" t="str">
        <f>IF($AY203="ja",(VLOOKUP($B203,'Egen hetvattenprod'!$B$1:$BX$550,MATCH(BA$2,'Egen hetvattenprod'!$B$1:$BX$1,0),FALSE)+VLOOKUP($B203,Kraftvärmeprod!$B$1:$BX$550,MATCH(BA$2,Kraftvärmeprod!$B$1:$BX$1,0),FALSE))/$AC203,"")</f>
        <v/>
      </c>
      <c r="BB203" s="283" t="str">
        <f>IF($AY203="ja",(VLOOKUP($B203,'Egen hetvattenprod'!$B$1:$BX$550,MATCH(BB$2,'Egen hetvattenprod'!$B$1:$BX$1,0),FALSE)+VLOOKUP($B203,Kraftvärmeprod!$B$1:$BX$550,MATCH(BB$2,Kraftvärmeprod!$B$1:$BX$1,0),FALSE))/$AC203,"")</f>
        <v/>
      </c>
      <c r="BC203" s="283" t="str">
        <f>IF($AY203="ja",(VLOOKUP($B203,'Egen hetvattenprod'!$B$1:$BX$550,MATCH(BC$2,'Egen hetvattenprod'!$B$1:$BX$1,0),FALSE)+VLOOKUP($B203,Kraftvärmeprod!$B$1:$BX$550,MATCH(BC$2,Kraftvärmeprod!$B$1:$BX$1,0),FALSE))/$AC203,"")</f>
        <v/>
      </c>
      <c r="BD203" s="283" t="str">
        <f>IF($AY203="ja",(VLOOKUP($B203,'Egen hetvattenprod'!$B$1:$BX$550,MATCH(BD$2,'Egen hetvattenprod'!$B$1:$BX$1,0),FALSE)+VLOOKUP($B203,Kraftvärmeprod!$B$1:$BX$550,MATCH(BD$2,Kraftvärmeprod!$B$1:$BX$1,0),FALSE))/$AC203,"")</f>
        <v/>
      </c>
      <c r="BF203" s="244" t="str">
        <f t="shared" si="23"/>
        <v>Nej</v>
      </c>
      <c r="BG203" s="283" t="str">
        <f>IF($BF203="ja",VLOOKUP($B203,'Egen hetvattenprod'!$B$1:$BX$550,MATCH("Andelen klimatgaser med fossilt ursprung för avfall ()",'Egen hetvattenprod'!$B$1:$BX$1,0),FALSE),"")</f>
        <v/>
      </c>
      <c r="BH203" s="283" t="str">
        <f>IF($BF203="ja",VLOOKUP($B203,Kraftvärmeprod!$B$1:$BX$550,MATCH("Andelen klimatgaser med fossilt ursprung för avfall ()",Kraftvärmeprod!$B$1:$BX$1,0),FALSE),"")</f>
        <v/>
      </c>
      <c r="BI203" s="307" t="str">
        <f>IF($BF203="ja",VLOOKUP($B203,'Egen hetvattenprod'!$B$1:$BX$550,MATCH("Avfall (GWh)",'Egen hetvattenprod'!$B$1:$BX$1,0),FALSE),"")</f>
        <v/>
      </c>
      <c r="BJ203" s="307" t="str">
        <f>IF($BF203="ja",VLOOKUP($B203,'Slutlig allokering kvv'!$B$1:$BX$550,MATCH("Avfall (GWh)",'Slutlig allokering kvv'!$B$1:$BX$1,0),FALSE),"")</f>
        <v/>
      </c>
      <c r="BK203" s="307" t="str">
        <f>IF($BF203="ja",VLOOKUP($B203,'Köpt hetvatten'!$B$1:$BX$550,MATCH("Avfall i köpt hetvatten",'Köpt hetvatten'!$B$1:$BX$1,0),FALSE),"")</f>
        <v/>
      </c>
      <c r="BL203" s="307" t="str">
        <f>IF($BF203="ja",VLOOKUP($B203,'Egen hetvattenprod'!$B$1:$BX$550,MATCH("Värde enligt ovan. (%)",'Egen hetvattenprod'!$B$1:$BX$1,0),FALSE),"")</f>
        <v/>
      </c>
      <c r="BM203" s="307" t="str">
        <f>IF($BF203="ja",VLOOKUP($B203,Kraftvärmeprod!$B$1:$BX$550,MATCH("Värde enligt ovan. (%)",Kraftvärmeprod!$B$1:$BX$1,0),FALSE),"")</f>
        <v/>
      </c>
      <c r="BN203" s="307"/>
      <c r="BO203" s="307"/>
      <c r="BP203" s="307"/>
      <c r="BQ203" s="307" t="str">
        <f>IF($BF203="ja",VLOOKUP($B203,'Egen hetvattenprod'!$B$1:$BX$550,MATCH("Tillförd olja (fossil) vid avfallsförbränning (GWh)",'Egen hetvattenprod'!$B$1:$BX$1,0),FALSE),"")</f>
        <v/>
      </c>
      <c r="BR203" s="307" t="str">
        <f>IF($BF203="ja",VLOOKUP($B203,Kraftvärmeprod!$B$1:$BX$550,MATCH("Tillförd olja (fossil) vid avfallsförbränning (GWh)",Kraftvärmeprod!$B$1:$BX$1,0),FALSE),"")</f>
        <v/>
      </c>
    </row>
    <row r="204" spans="1:70" x14ac:dyDescent="0.25">
      <c r="A204" s="2" t="str">
        <f>'Miljövärden för publ företag'!B206</f>
        <v>Skellefteå Kraft AB</v>
      </c>
      <c r="B204" s="2" t="str">
        <f>'Miljövärden för publ företag'!C206</f>
        <v>Robertsfors</v>
      </c>
      <c r="C204" s="312">
        <f>IFERROR(VLOOKUP($B204,Totalt!$B$1:$AQ$554,MATCH(C$2,Totalt!$B$1:$AQ$1,0),FALSE),"")</f>
        <v>0</v>
      </c>
      <c r="D204" s="312">
        <f>IFERROR(VLOOKUP($B204,Totalt!$B$1:$AQ$554,MATCH(D$2,Totalt!$B$1:$AQ$1,0),FALSE),"")</f>
        <v>0.115</v>
      </c>
      <c r="E204" s="312">
        <f>IFERROR(VLOOKUP($B204,Totalt!$B$1:$AQ$554,MATCH(E$2,Totalt!$B$1:$AQ$1,0),FALSE),"")</f>
        <v>0</v>
      </c>
      <c r="F204" s="312">
        <f>IFERROR(VLOOKUP($B204,Totalt!$B$1:$AQ$554,MATCH(F$2,Totalt!$B$1:$AQ$1,0),FALSE),"")</f>
        <v>0</v>
      </c>
      <c r="G204" s="312">
        <f>IFERROR(VLOOKUP($B204,Totalt!$B$1:$AQ$554,MATCH(G$2,Totalt!$B$1:$AQ$1,0),FALSE),"")</f>
        <v>0</v>
      </c>
      <c r="H204" s="312">
        <f>IFERROR(VLOOKUP($B204,Totalt!$B$1:$AQ$554,MATCH(H$2,Totalt!$B$1:$AQ$1,0),FALSE),"")</f>
        <v>0</v>
      </c>
      <c r="I204" s="312">
        <f>IFERROR(VLOOKUP($B204,Totalt!$B$1:$AQ$554,MATCH(I$2,Totalt!$B$1:$AQ$1,0),FALSE),"")</f>
        <v>0</v>
      </c>
      <c r="J204" s="312">
        <f>IFERROR(VLOOKUP($B204,Totalt!$B$1:$AQ$554,MATCH(J$2,Totalt!$B$1:$AQ$1,0),FALSE),"")</f>
        <v>0</v>
      </c>
      <c r="K204" s="312">
        <f>IFERROR(VLOOKUP($B204,Totalt!$B$1:$AQ$554,MATCH(K$2,Totalt!$B$1:$AQ$1,0),FALSE),"")</f>
        <v>0</v>
      </c>
      <c r="L204" s="312">
        <f>IFERROR(VLOOKUP($B204,Totalt!$B$1:$AQ$554,MATCH(L$2,Totalt!$B$1:$AQ$1,0),FALSE),"")</f>
        <v>0</v>
      </c>
      <c r="M204" s="312">
        <f>IFERROR(VLOOKUP($B204,Totalt!$B$1:$AQ$554,MATCH(M$2,Totalt!$B$1:$AQ$1,0),FALSE),"")</f>
        <v>0</v>
      </c>
      <c r="N204" s="312">
        <f>IFERROR(VLOOKUP($B204,Totalt!$B$1:$AQ$554,MATCH(N$2,Totalt!$B$1:$AQ$1,0),FALSE),"")</f>
        <v>0</v>
      </c>
      <c r="O204" s="312">
        <f>IFERROR(VLOOKUP($B204,Totalt!$B$1:$AQ$554,MATCH(O$2,Totalt!$B$1:$AQ$1,0),FALSE),"")</f>
        <v>0</v>
      </c>
      <c r="P204" s="312">
        <f>IFERROR(VLOOKUP($B204,Totalt!$B$1:$AQ$554,MATCH(P$2,Totalt!$B$1:$AQ$1,0),FALSE),"")</f>
        <v>0</v>
      </c>
      <c r="Q204" s="312">
        <f>IFERROR(VLOOKUP($B204,Totalt!$B$1:$AQ$554,MATCH(Q$2,Totalt!$B$1:$AQ$1,0),FALSE),"")</f>
        <v>0</v>
      </c>
      <c r="R204" s="312">
        <f>IFERROR(VLOOKUP($B204,Totalt!$B$1:$AQ$554,MATCH(R$2,Totalt!$B$1:$AQ$1,0),FALSE),"")</f>
        <v>13.766999999999999</v>
      </c>
      <c r="S204" s="312">
        <f>IFERROR(VLOOKUP($B204,Totalt!$B$1:$AQ$554,MATCH(S$2,Totalt!$B$1:$AQ$1,0),FALSE),"")</f>
        <v>0</v>
      </c>
      <c r="T204" s="312">
        <f>IFERROR(VLOOKUP($B204,Totalt!$B$1:$AQ$554,MATCH(T$2,Totalt!$B$1:$AQ$1,0),FALSE),"")</f>
        <v>0</v>
      </c>
      <c r="U204" s="312">
        <f>IFERROR(VLOOKUP($B204,Totalt!$B$1:$AQ$554,MATCH(U$2,Totalt!$B$1:$AQ$1,0),FALSE),"")</f>
        <v>0</v>
      </c>
      <c r="V204" s="312">
        <f>IFERROR(VLOOKUP($B204,Totalt!$B$1:$AQ$554,MATCH(V$2,Totalt!$B$1:$AQ$1,0),FALSE),"")</f>
        <v>0</v>
      </c>
      <c r="W204" s="312">
        <f>IFERROR(VLOOKUP($B204,Totalt!$B$1:$AQ$554,MATCH(W$2,Totalt!$B$1:$AQ$1,0),FALSE),"")</f>
        <v>0</v>
      </c>
      <c r="X204" s="312">
        <f>IFERROR(VLOOKUP($B204,Totalt!$B$1:$AQ$554,MATCH(X$2,Totalt!$B$1:$AQ$1,0),FALSE),"")</f>
        <v>0</v>
      </c>
      <c r="Y204" s="312">
        <f>IFERROR(VLOOKUP($B204,Totalt!$B$1:$AQ$554,MATCH(Y$2,Totalt!$B$1:$AQ$1,0),FALSE),"")</f>
        <v>0</v>
      </c>
      <c r="Z204" s="312">
        <f>IFERROR(VLOOKUP($B204,Totalt!$B$1:$AQ$554,MATCH(Z$2,Totalt!$B$1:$AQ$1,0),FALSE),"")</f>
        <v>0</v>
      </c>
      <c r="AA204" s="312">
        <f>IFERROR(VLOOKUP($B204,Totalt!$B$1:$AQ$554,MATCH(AA$2,Totalt!$B$1:$AQ$1,0),FALSE),"")</f>
        <v>0</v>
      </c>
      <c r="AB204" s="312">
        <f>IFERROR(VLOOKUP($B204,Totalt!$B$1:$AQ$554,MATCH(AB$2,Totalt!$B$1:$AQ$1,0),FALSE),"")</f>
        <v>0</v>
      </c>
      <c r="AC204" s="312">
        <f>IFERROR(VLOOKUP($B204,Totalt!$B$1:$AQ$554,MATCH(AC$2,Totalt!$B$1:$AQ$1,0),FALSE),"")</f>
        <v>0</v>
      </c>
      <c r="AD204" s="312">
        <f>IFERROR(VLOOKUP($B204,Totalt!$B$1:$AQ$554,MATCH(AD$2,Totalt!$B$1:$AQ$1,0),FALSE),"")</f>
        <v>0</v>
      </c>
      <c r="AE204" s="312">
        <f>IFERROR(VLOOKUP($B204,Totalt!$B$1:$AQ$554,MATCH(AE$2,Totalt!$B$1:$AQ$1,0),FALSE),"")</f>
        <v>0</v>
      </c>
      <c r="AF204" s="312">
        <f>IFERROR(VLOOKUP($B204,Totalt!$B$1:$AQ$554,MATCH(AF$2,Totalt!$B$1:$AQ$1,0),FALSE),"")</f>
        <v>0.107</v>
      </c>
      <c r="AG204" s="312">
        <f>IFERROR(VLOOKUP($B204,Totalt!$B$1:$AQ$554,MATCH(AG$2,Totalt!$B$1:$AQ$1,0),FALSE),"")</f>
        <v>0</v>
      </c>
      <c r="AI204" s="245">
        <f t="shared" si="21"/>
        <v>13.988999999999999</v>
      </c>
      <c r="AJ204" s="246">
        <f>IF(ISERROR(1/VLOOKUP($B204,Leveranser!$B$1:$S$500,MATCH("såld värme (gwh)",Leveranser!$B$1:$S$1,0),FALSE)),"",VLOOKUP($B204,Leveranser!$B$1:$S$500,MATCH("såld värme (gwh)",Leveranser!$B$1:$S$1,0),FALSE))</f>
        <v>10.973000000000001</v>
      </c>
      <c r="AK204" t="str">
        <f>IFERROR(IF(VLOOKUP($B204,Totalt!$B$1:$AQ$554,MATCH(AK$2,Totalt!$B$1:$AQ$1,0),FALSE)="","",VLOOKUP($B204,Totalt!$B$1:$AQ$554,MATCH(AK$2,Totalt!$B$1:$AQ$1,0),FALSE)),"")</f>
        <v/>
      </c>
      <c r="AM204" s="247" t="str">
        <f>IF(B204&lt;&gt;"",IF(VLOOKUP($B204,Totalt!$B$1:$AQ$554,MATCH("Kvalitetsgranskad:",Totalt!$B$1:$AQ$1,0),FALSE)="ja",VLOOKUP($B204,Miljö!$B$1:$AG$479,MATCH(AM$2,Miljö!$B$1:$AK$1,0),FALSE),""),"")</f>
        <v>Ja</v>
      </c>
      <c r="AN204" s="247" t="str">
        <f>IF(AM204="ja",VLOOKUP($B204,Miljö!$B$1:$J$479,MATCH("Typ av ursprungsspecificerad el   (Om inget värde anges används Nordisk residualmix, se inforuta) ()",Miljö!$B$1:$J$1,0),FALSE),IF(AM204="nej","Nordisk residualel",""))</f>
        <v>'vatten. vind. bio'</v>
      </c>
      <c r="AO204" s="247">
        <f>IF(AM204="","",VLOOKUP($B204,Miljö!$B$1:$J$479,MATCH("Fossilandel för ursprungspecificerad el ()",Miljö!$B$1:$J$1,0),FALSE))</f>
        <v>0</v>
      </c>
      <c r="AP204" s="247">
        <f>IF(AM204="","",IFERROR(VLOOKUP($B204,Miljö!$B$1:$J$479,MATCH("Kärnkraftsandel för ursprungsspecificerad el ()",Miljö!$B$1:$J$1,0),FALSE)/1,0))</f>
        <v>0</v>
      </c>
      <c r="AQ204" s="247">
        <f t="shared" si="22"/>
        <v>1</v>
      </c>
      <c r="AR204" s="52"/>
      <c r="AS204" s="247" t="str">
        <f t="shared" si="18"/>
        <v>Nej</v>
      </c>
      <c r="AT204" s="247" t="str">
        <f>IF(AS204="ja",VLOOKUP($B204,Miljö!$B$1:$O$500,MATCH("Fossil andel i procent (%)",Miljö!$B$1:$O$1,0),FALSE)/100,"")</f>
        <v/>
      </c>
      <c r="AU204" s="52"/>
      <c r="AV204" s="247" t="str">
        <f t="shared" si="19"/>
        <v>Nej</v>
      </c>
      <c r="AW204" s="247" t="str">
        <f>IF(AV204="ja",VLOOKUP($B204,'Egen hetvattenprod'!$B$1:$AO$500,MATCH("Värmekälla till värmepumpar ()",'Egen hetvattenprod'!$B$1:$AO$1,0),FALSE),"")</f>
        <v/>
      </c>
      <c r="AY204" s="244" t="str">
        <f t="shared" si="20"/>
        <v>Nej</v>
      </c>
      <c r="AZ204" s="283" t="str">
        <f>IF($AY204="ja",(VLOOKUP($B204,'Egen hetvattenprod'!$B$1:$BX$550,MATCH(AZ$2,'Egen hetvattenprod'!$B$1:$BX$1,0),FALSE)+VLOOKUP($B204,Kraftvärmeprod!$B$1:$BX$550,MATCH(AZ$2,Kraftvärmeprod!$B$1:$BX$1,0),FALSE))/$AC204,"")</f>
        <v/>
      </c>
      <c r="BA204" s="283" t="str">
        <f>IF($AY204="ja",(VLOOKUP($B204,'Egen hetvattenprod'!$B$1:$BX$550,MATCH(BA$2,'Egen hetvattenprod'!$B$1:$BX$1,0),FALSE)+VLOOKUP($B204,Kraftvärmeprod!$B$1:$BX$550,MATCH(BA$2,Kraftvärmeprod!$B$1:$BX$1,0),FALSE))/$AC204,"")</f>
        <v/>
      </c>
      <c r="BB204" s="283" t="str">
        <f>IF($AY204="ja",(VLOOKUP($B204,'Egen hetvattenprod'!$B$1:$BX$550,MATCH(BB$2,'Egen hetvattenprod'!$B$1:$BX$1,0),FALSE)+VLOOKUP($B204,Kraftvärmeprod!$B$1:$BX$550,MATCH(BB$2,Kraftvärmeprod!$B$1:$BX$1,0),FALSE))/$AC204,"")</f>
        <v/>
      </c>
      <c r="BC204" s="283" t="str">
        <f>IF($AY204="ja",(VLOOKUP($B204,'Egen hetvattenprod'!$B$1:$BX$550,MATCH(BC$2,'Egen hetvattenprod'!$B$1:$BX$1,0),FALSE)+VLOOKUP($B204,Kraftvärmeprod!$B$1:$BX$550,MATCH(BC$2,Kraftvärmeprod!$B$1:$BX$1,0),FALSE))/$AC204,"")</f>
        <v/>
      </c>
      <c r="BD204" s="283" t="str">
        <f>IF($AY204="ja",(VLOOKUP($B204,'Egen hetvattenprod'!$B$1:$BX$550,MATCH(BD$2,'Egen hetvattenprod'!$B$1:$BX$1,0),FALSE)+VLOOKUP($B204,Kraftvärmeprod!$B$1:$BX$550,MATCH(BD$2,Kraftvärmeprod!$B$1:$BX$1,0),FALSE))/$AC204,"")</f>
        <v/>
      </c>
      <c r="BF204" s="244" t="str">
        <f t="shared" si="23"/>
        <v>Nej</v>
      </c>
      <c r="BG204" s="283" t="str">
        <f>IF($BF204="ja",VLOOKUP($B204,'Egen hetvattenprod'!$B$1:$BX$550,MATCH("Andelen klimatgaser med fossilt ursprung för avfall ()",'Egen hetvattenprod'!$B$1:$BX$1,0),FALSE),"")</f>
        <v/>
      </c>
      <c r="BH204" s="283" t="str">
        <f>IF($BF204="ja",VLOOKUP($B204,Kraftvärmeprod!$B$1:$BX$550,MATCH("Andelen klimatgaser med fossilt ursprung för avfall ()",Kraftvärmeprod!$B$1:$BX$1,0),FALSE),"")</f>
        <v/>
      </c>
      <c r="BI204" s="307" t="str">
        <f>IF($BF204="ja",VLOOKUP($B204,'Egen hetvattenprod'!$B$1:$BX$550,MATCH("Avfall (GWh)",'Egen hetvattenprod'!$B$1:$BX$1,0),FALSE),"")</f>
        <v/>
      </c>
      <c r="BJ204" s="307" t="str">
        <f>IF($BF204="ja",VLOOKUP($B204,'Slutlig allokering kvv'!$B$1:$BX$550,MATCH("Avfall (GWh)",'Slutlig allokering kvv'!$B$1:$BX$1,0),FALSE),"")</f>
        <v/>
      </c>
      <c r="BK204" s="307" t="str">
        <f>IF($BF204="ja",VLOOKUP($B204,'Köpt hetvatten'!$B$1:$BX$550,MATCH("Avfall i köpt hetvatten",'Köpt hetvatten'!$B$1:$BX$1,0),FALSE),"")</f>
        <v/>
      </c>
      <c r="BL204" s="307" t="str">
        <f>IF($BF204="ja",VLOOKUP($B204,'Egen hetvattenprod'!$B$1:$BX$550,MATCH("Värde enligt ovan. (%)",'Egen hetvattenprod'!$B$1:$BX$1,0),FALSE),"")</f>
        <v/>
      </c>
      <c r="BM204" s="307" t="str">
        <f>IF($BF204="ja",VLOOKUP($B204,Kraftvärmeprod!$B$1:$BX$550,MATCH("Värde enligt ovan. (%)",Kraftvärmeprod!$B$1:$BX$1,0),FALSE),"")</f>
        <v/>
      </c>
      <c r="BN204" s="307"/>
      <c r="BO204" s="307"/>
      <c r="BP204" s="307"/>
      <c r="BQ204" s="307" t="str">
        <f>IF($BF204="ja",VLOOKUP($B204,'Egen hetvattenprod'!$B$1:$BX$550,MATCH("Tillförd olja (fossil) vid avfallsförbränning (GWh)",'Egen hetvattenprod'!$B$1:$BX$1,0),FALSE),"")</f>
        <v/>
      </c>
      <c r="BR204" s="307" t="str">
        <f>IF($BF204="ja",VLOOKUP($B204,Kraftvärmeprod!$B$1:$BX$550,MATCH("Tillförd olja (fossil) vid avfallsförbränning (GWh)",Kraftvärmeprod!$B$1:$BX$1,0),FALSE),"")</f>
        <v/>
      </c>
    </row>
    <row r="205" spans="1:70" x14ac:dyDescent="0.25">
      <c r="A205" s="2" t="str">
        <f>'Miljövärden för publ företag'!B207</f>
        <v>Skellefteå Kraft AB</v>
      </c>
      <c r="B205" s="2" t="str">
        <f>'Miljövärden för publ företag'!C207</f>
        <v>Skellefteå</v>
      </c>
      <c r="C205" s="312">
        <f>IFERROR(VLOOKUP($B205,Totalt!$B$1:$AQ$554,MATCH(C$2,Totalt!$B$1:$AQ$1,0),FALSE),"")</f>
        <v>0</v>
      </c>
      <c r="D205" s="312">
        <f>IFERROR(VLOOKUP($B205,Totalt!$B$1:$AQ$554,MATCH(D$2,Totalt!$B$1:$AQ$1,0),FALSE),"")</f>
        <v>2.2642600000000002</v>
      </c>
      <c r="E205" s="312">
        <f>IFERROR(VLOOKUP($B205,Totalt!$B$1:$AQ$554,MATCH(E$2,Totalt!$B$1:$AQ$1,0),FALSE),"")</f>
        <v>0</v>
      </c>
      <c r="F205" s="312">
        <f>IFERROR(VLOOKUP($B205,Totalt!$B$1:$AQ$554,MATCH(F$2,Totalt!$B$1:$AQ$1,0),FALSE),"")</f>
        <v>0</v>
      </c>
      <c r="G205" s="312">
        <f>IFERROR(VLOOKUP($B205,Totalt!$B$1:$AQ$554,MATCH(G$2,Totalt!$B$1:$AQ$1,0),FALSE),"")</f>
        <v>0</v>
      </c>
      <c r="H205" s="312">
        <f>IFERROR(VLOOKUP($B205,Totalt!$B$1:$AQ$554,MATCH(H$2,Totalt!$B$1:$AQ$1,0),FALSE),"")</f>
        <v>0</v>
      </c>
      <c r="I205" s="312">
        <f>IFERROR(VLOOKUP($B205,Totalt!$B$1:$AQ$554,MATCH(I$2,Totalt!$B$1:$AQ$1,0),FALSE),"")</f>
        <v>0</v>
      </c>
      <c r="J205" s="312">
        <f>IFERROR(VLOOKUP($B205,Totalt!$B$1:$AQ$554,MATCH(J$2,Totalt!$B$1:$AQ$1,0),FALSE),"")</f>
        <v>0</v>
      </c>
      <c r="K205" s="312">
        <f>IFERROR(VLOOKUP($B205,Totalt!$B$1:$AQ$554,MATCH(K$2,Totalt!$B$1:$AQ$1,0),FALSE),"")</f>
        <v>0</v>
      </c>
      <c r="L205" s="312">
        <f>IFERROR(VLOOKUP($B205,Totalt!$B$1:$AQ$554,MATCH(L$2,Totalt!$B$1:$AQ$1,0),FALSE),"")</f>
        <v>0</v>
      </c>
      <c r="M205" s="312">
        <f>IFERROR(VLOOKUP($B205,Totalt!$B$1:$AQ$554,MATCH(M$2,Totalt!$B$1:$AQ$1,0),FALSE),"")</f>
        <v>66.441100000000006</v>
      </c>
      <c r="N205" s="312">
        <f>IFERROR(VLOOKUP($B205,Totalt!$B$1:$AQ$554,MATCH(N$2,Totalt!$B$1:$AQ$1,0),FALSE),"")</f>
        <v>22.018799999999999</v>
      </c>
      <c r="O205" s="312">
        <f>IFERROR(VLOOKUP($B205,Totalt!$B$1:$AQ$554,MATCH(O$2,Totalt!$B$1:$AQ$1,0),FALSE),"")</f>
        <v>57.987200000000001</v>
      </c>
      <c r="P205" s="312">
        <f>IFERROR(VLOOKUP($B205,Totalt!$B$1:$AQ$554,MATCH(P$2,Totalt!$B$1:$AQ$1,0),FALSE),"")</f>
        <v>5.8388200000000001</v>
      </c>
      <c r="Q205" s="312">
        <f>IFERROR(VLOOKUP($B205,Totalt!$B$1:$AQ$554,MATCH(Q$2,Totalt!$B$1:$AQ$1,0),FALSE),"")</f>
        <v>52.668300000000002</v>
      </c>
      <c r="R205" s="312">
        <f>IFERROR(VLOOKUP($B205,Totalt!$B$1:$AQ$554,MATCH(R$2,Totalt!$B$1:$AQ$1,0),FALSE),"")</f>
        <v>0</v>
      </c>
      <c r="S205" s="312">
        <f>IFERROR(VLOOKUP($B205,Totalt!$B$1:$AQ$554,MATCH(S$2,Totalt!$B$1:$AQ$1,0),FALSE),"")</f>
        <v>0</v>
      </c>
      <c r="T205" s="312">
        <f>IFERROR(VLOOKUP($B205,Totalt!$B$1:$AQ$554,MATCH(T$2,Totalt!$B$1:$AQ$1,0),FALSE),"")</f>
        <v>0</v>
      </c>
      <c r="U205" s="312">
        <f>IFERROR(VLOOKUP($B205,Totalt!$B$1:$AQ$554,MATCH(U$2,Totalt!$B$1:$AQ$1,0),FALSE),"")</f>
        <v>0</v>
      </c>
      <c r="V205" s="312">
        <f>IFERROR(VLOOKUP($B205,Totalt!$B$1:$AQ$554,MATCH(V$2,Totalt!$B$1:$AQ$1,0),FALSE),"")</f>
        <v>0</v>
      </c>
      <c r="W205" s="312">
        <f>IFERROR(VLOOKUP($B205,Totalt!$B$1:$AQ$554,MATCH(W$2,Totalt!$B$1:$AQ$1,0),FALSE),"")</f>
        <v>0</v>
      </c>
      <c r="X205" s="312">
        <f>IFERROR(VLOOKUP($B205,Totalt!$B$1:$AQ$554,MATCH(X$2,Totalt!$B$1:$AQ$1,0),FALSE),"")</f>
        <v>0</v>
      </c>
      <c r="Y205" s="312">
        <f>IFERROR(VLOOKUP($B205,Totalt!$B$1:$AQ$554,MATCH(Y$2,Totalt!$B$1:$AQ$1,0),FALSE),"")</f>
        <v>31.506900000000002</v>
      </c>
      <c r="Z205" s="312">
        <f>IFERROR(VLOOKUP($B205,Totalt!$B$1:$AQ$554,MATCH(Z$2,Totalt!$B$1:$AQ$1,0),FALSE),"")</f>
        <v>0</v>
      </c>
      <c r="AA205" s="312">
        <f>IFERROR(VLOOKUP($B205,Totalt!$B$1:$AQ$554,MATCH(AA$2,Totalt!$B$1:$AQ$1,0),FALSE),"")</f>
        <v>0</v>
      </c>
      <c r="AB205" s="312">
        <f>IFERROR(VLOOKUP($B205,Totalt!$B$1:$AQ$554,MATCH(AB$2,Totalt!$B$1:$AQ$1,0),FALSE),"")</f>
        <v>0</v>
      </c>
      <c r="AC205" s="312">
        <f>IFERROR(VLOOKUP($B205,Totalt!$B$1:$AQ$554,MATCH(AC$2,Totalt!$B$1:$AQ$1,0),FALSE),"")</f>
        <v>83.918000000000006</v>
      </c>
      <c r="AD205" s="312">
        <f>IFERROR(VLOOKUP($B205,Totalt!$B$1:$AQ$554,MATCH(AD$2,Totalt!$B$1:$AQ$1,0),FALSE),"")</f>
        <v>0</v>
      </c>
      <c r="AE205" s="312">
        <f>IFERROR(VLOOKUP($B205,Totalt!$B$1:$AQ$554,MATCH(AE$2,Totalt!$B$1:$AQ$1,0),FALSE),"")</f>
        <v>0</v>
      </c>
      <c r="AF205" s="312">
        <f>IFERROR(VLOOKUP($B205,Totalt!$B$1:$AQ$554,MATCH(AF$2,Totalt!$B$1:$AQ$1,0),FALSE),"")</f>
        <v>13.2919</v>
      </c>
      <c r="AG205" s="312">
        <f>IFERROR(VLOOKUP($B205,Totalt!$B$1:$AQ$554,MATCH(AG$2,Totalt!$B$1:$AQ$1,0),FALSE),"")</f>
        <v>0</v>
      </c>
      <c r="AI205" s="245">
        <f t="shared" si="21"/>
        <v>335.93527999999998</v>
      </c>
      <c r="AJ205" s="246">
        <f>IF(ISERROR(1/VLOOKUP($B205,Leveranser!$B$1:$S$500,MATCH("såld värme (gwh)",Leveranser!$B$1:$S$1,0),FALSE)),"",VLOOKUP($B205,Leveranser!$B$1:$S$500,MATCH("såld värme (gwh)",Leveranser!$B$1:$S$1,0),FALSE))</f>
        <v>324.74</v>
      </c>
      <c r="AK205" t="str">
        <f>IFERROR(IF(VLOOKUP($B205,Totalt!$B$1:$AQ$554,MATCH(AK$2,Totalt!$B$1:$AQ$1,0),FALSE)="","",VLOOKUP($B205,Totalt!$B$1:$AQ$554,MATCH(AK$2,Totalt!$B$1:$AQ$1,0),FALSE)),"")</f>
        <v/>
      </c>
      <c r="AM205" s="247" t="str">
        <f>IF(B205&lt;&gt;"",IF(VLOOKUP($B205,Totalt!$B$1:$AQ$554,MATCH("Kvalitetsgranskad:",Totalt!$B$1:$AQ$1,0),FALSE)="ja",VLOOKUP($B205,Miljö!$B$1:$AG$479,MATCH(AM$2,Miljö!$B$1:$AK$1,0),FALSE),""),"")</f>
        <v>Ja</v>
      </c>
      <c r="AN205" s="247" t="str">
        <f>IF(AM205="ja",VLOOKUP($B205,Miljö!$B$1:$J$479,MATCH("Typ av ursprungsspecificerad el   (Om inget värde anges används Nordisk residualmix, se inforuta) ()",Miljö!$B$1:$J$1,0),FALSE),IF(AM205="nej","Nordisk residualel",""))</f>
        <v>'vatten. vind. bio. egenprod i kraftvärmeverk'</v>
      </c>
      <c r="AO205" s="247">
        <f>IF(AM205="","",VLOOKUP($B205,Miljö!$B$1:$J$479,MATCH("Fossilandel för ursprungspecificerad el ()",Miljö!$B$1:$J$1,0),FALSE))</f>
        <v>0</v>
      </c>
      <c r="AP205" s="247">
        <f>IF(AM205="","",IFERROR(VLOOKUP($B205,Miljö!$B$1:$J$479,MATCH("Kärnkraftsandel för ursprungsspecificerad el ()",Miljö!$B$1:$J$1,0),FALSE)/1,0))</f>
        <v>0</v>
      </c>
      <c r="AQ205" s="247">
        <f t="shared" si="22"/>
        <v>1</v>
      </c>
      <c r="AR205" s="52"/>
      <c r="AS205" s="247" t="str">
        <f t="shared" si="18"/>
        <v>Nej</v>
      </c>
      <c r="AT205" s="247" t="str">
        <f>IF(AS205="ja",VLOOKUP($B205,Miljö!$B$1:$O$500,MATCH("Fossil andel i procent (%)",Miljö!$B$1:$O$1,0),FALSE)/100,"")</f>
        <v/>
      </c>
      <c r="AU205" s="52"/>
      <c r="AV205" s="247" t="str">
        <f t="shared" si="19"/>
        <v>Nej</v>
      </c>
      <c r="AW205" s="247" t="str">
        <f>IF(AV205="ja",VLOOKUP($B205,'Egen hetvattenprod'!$B$1:$AO$500,MATCH("Värmekälla till värmepumpar ()",'Egen hetvattenprod'!$B$1:$AO$1,0),FALSE),"")</f>
        <v/>
      </c>
      <c r="AY205" s="244" t="str">
        <f t="shared" si="20"/>
        <v>Ja</v>
      </c>
      <c r="AZ205" s="283">
        <f>IF($AY205="ja",(VLOOKUP($B205,'Egen hetvattenprod'!$B$1:$BX$550,MATCH(AZ$2,'Egen hetvattenprod'!$B$1:$BX$1,0),FALSE)+VLOOKUP($B205,Kraftvärmeprod!$B$1:$BX$550,MATCH(AZ$2,Kraftvärmeprod!$B$1:$BX$1,0),FALSE))/$AC205,"")</f>
        <v>0.86569999999999991</v>
      </c>
      <c r="BA205" s="283">
        <f>IF($AY205="ja",(VLOOKUP($B205,'Egen hetvattenprod'!$B$1:$BX$550,MATCH(BA$2,'Egen hetvattenprod'!$B$1:$BX$1,0),FALSE)+VLOOKUP($B205,Kraftvärmeprod!$B$1:$BX$550,MATCH(BA$2,Kraftvärmeprod!$B$1:$BX$1,0),FALSE))/$AC205,"")</f>
        <v>0</v>
      </c>
      <c r="BB205" s="283">
        <f>IF($AY205="ja",(VLOOKUP($B205,'Egen hetvattenprod'!$B$1:$BX$550,MATCH(BB$2,'Egen hetvattenprod'!$B$1:$BX$1,0),FALSE)+VLOOKUP($B205,Kraftvärmeprod!$B$1:$BX$550,MATCH(BB$2,Kraftvärmeprod!$B$1:$BX$1,0),FALSE))/$AC205,"")</f>
        <v>1.5E-3</v>
      </c>
      <c r="BC205" s="283">
        <f>IF($AY205="ja",(VLOOKUP($B205,'Egen hetvattenprod'!$B$1:$BX$550,MATCH(BC$2,'Egen hetvattenprod'!$B$1:$BX$1,0),FALSE)+VLOOKUP($B205,Kraftvärmeprod!$B$1:$BX$550,MATCH(BC$2,Kraftvärmeprod!$B$1:$BX$1,0),FALSE))/$AC205,"")</f>
        <v>0.1328</v>
      </c>
      <c r="BD205" s="283">
        <f>IF($AY205="ja",(VLOOKUP($B205,'Egen hetvattenprod'!$B$1:$BX$550,MATCH(BD$2,'Egen hetvattenprod'!$B$1:$BX$1,0),FALSE)+VLOOKUP($B205,Kraftvärmeprod!$B$1:$BX$550,MATCH(BD$2,Kraftvärmeprod!$B$1:$BX$1,0),FALSE))/$AC205,"")</f>
        <v>1.6934215204368554E-16</v>
      </c>
      <c r="BF205" s="244" t="str">
        <f t="shared" si="23"/>
        <v>Nej</v>
      </c>
      <c r="BG205" s="283" t="str">
        <f>IF($BF205="ja",VLOOKUP($B205,'Egen hetvattenprod'!$B$1:$BX$550,MATCH("Andelen klimatgaser med fossilt ursprung för avfall ()",'Egen hetvattenprod'!$B$1:$BX$1,0),FALSE),"")</f>
        <v/>
      </c>
      <c r="BH205" s="283" t="str">
        <f>IF($BF205="ja",VLOOKUP($B205,Kraftvärmeprod!$B$1:$BX$550,MATCH("Andelen klimatgaser med fossilt ursprung för avfall ()",Kraftvärmeprod!$B$1:$BX$1,0),FALSE),"")</f>
        <v/>
      </c>
      <c r="BI205" s="307" t="str">
        <f>IF($BF205="ja",VLOOKUP($B205,'Egen hetvattenprod'!$B$1:$BX$550,MATCH("Avfall (GWh)",'Egen hetvattenprod'!$B$1:$BX$1,0),FALSE),"")</f>
        <v/>
      </c>
      <c r="BJ205" s="307" t="str">
        <f>IF($BF205="ja",VLOOKUP($B205,'Slutlig allokering kvv'!$B$1:$BX$550,MATCH("Avfall (GWh)",'Slutlig allokering kvv'!$B$1:$BX$1,0),FALSE),"")</f>
        <v/>
      </c>
      <c r="BK205" s="307" t="str">
        <f>IF($BF205="ja",VLOOKUP($B205,'Köpt hetvatten'!$B$1:$BX$550,MATCH("Avfall i köpt hetvatten",'Köpt hetvatten'!$B$1:$BX$1,0),FALSE),"")</f>
        <v/>
      </c>
      <c r="BL205" s="307" t="str">
        <f>IF($BF205="ja",VLOOKUP($B205,'Egen hetvattenprod'!$B$1:$BX$550,MATCH("Värde enligt ovan. (%)",'Egen hetvattenprod'!$B$1:$BX$1,0),FALSE),"")</f>
        <v/>
      </c>
      <c r="BM205" s="307" t="str">
        <f>IF($BF205="ja",VLOOKUP($B205,Kraftvärmeprod!$B$1:$BX$550,MATCH("Värde enligt ovan. (%)",Kraftvärmeprod!$B$1:$BX$1,0),FALSE),"")</f>
        <v/>
      </c>
      <c r="BN205" s="307"/>
      <c r="BO205" s="307"/>
      <c r="BP205" s="307"/>
      <c r="BQ205" s="307" t="str">
        <f>IF($BF205="ja",VLOOKUP($B205,'Egen hetvattenprod'!$B$1:$BX$550,MATCH("Tillförd olja (fossil) vid avfallsförbränning (GWh)",'Egen hetvattenprod'!$B$1:$BX$1,0),FALSE),"")</f>
        <v/>
      </c>
      <c r="BR205" s="307" t="str">
        <f>IF($BF205="ja",VLOOKUP($B205,Kraftvärmeprod!$B$1:$BX$550,MATCH("Tillförd olja (fossil) vid avfallsförbränning (GWh)",Kraftvärmeprod!$B$1:$BX$1,0),FALSE),"")</f>
        <v/>
      </c>
    </row>
    <row r="206" spans="1:70" x14ac:dyDescent="0.25">
      <c r="A206" s="2" t="str">
        <f>'Miljövärden för publ företag'!B208</f>
        <v>Skellefteå Kraft AB</v>
      </c>
      <c r="B206" s="2" t="str">
        <f>'Miljövärden för publ företag'!C208</f>
        <v>Storuman</v>
      </c>
      <c r="C206" s="312">
        <f>IFERROR(VLOOKUP($B206,Totalt!$B$1:$AQ$554,MATCH(C$2,Totalt!$B$1:$AQ$1,0),FALSE),"")</f>
        <v>0</v>
      </c>
      <c r="D206" s="312">
        <f>IFERROR(VLOOKUP($B206,Totalt!$B$1:$AQ$554,MATCH(D$2,Totalt!$B$1:$AQ$1,0),FALSE),"")</f>
        <v>0.55100000000000005</v>
      </c>
      <c r="E206" s="312">
        <f>IFERROR(VLOOKUP($B206,Totalt!$B$1:$AQ$554,MATCH(E$2,Totalt!$B$1:$AQ$1,0),FALSE),"")</f>
        <v>0</v>
      </c>
      <c r="F206" s="312">
        <f>IFERROR(VLOOKUP($B206,Totalt!$B$1:$AQ$554,MATCH(F$2,Totalt!$B$1:$AQ$1,0),FALSE),"")</f>
        <v>0</v>
      </c>
      <c r="G206" s="312">
        <f>IFERROR(VLOOKUP($B206,Totalt!$B$1:$AQ$554,MATCH(G$2,Totalt!$B$1:$AQ$1,0),FALSE),"")</f>
        <v>0</v>
      </c>
      <c r="H206" s="312">
        <f>IFERROR(VLOOKUP($B206,Totalt!$B$1:$AQ$554,MATCH(H$2,Totalt!$B$1:$AQ$1,0),FALSE),"")</f>
        <v>0</v>
      </c>
      <c r="I206" s="312">
        <f>IFERROR(VLOOKUP($B206,Totalt!$B$1:$AQ$554,MATCH(I$2,Totalt!$B$1:$AQ$1,0),FALSE),"")</f>
        <v>0</v>
      </c>
      <c r="J206" s="312">
        <f>IFERROR(VLOOKUP($B206,Totalt!$B$1:$AQ$554,MATCH(J$2,Totalt!$B$1:$AQ$1,0),FALSE),"")</f>
        <v>0</v>
      </c>
      <c r="K206" s="312">
        <f>IFERROR(VLOOKUP($B206,Totalt!$B$1:$AQ$554,MATCH(K$2,Totalt!$B$1:$AQ$1,0),FALSE),"")</f>
        <v>0</v>
      </c>
      <c r="L206" s="312">
        <f>IFERROR(VLOOKUP($B206,Totalt!$B$1:$AQ$554,MATCH(L$2,Totalt!$B$1:$AQ$1,0),FALSE),"")</f>
        <v>0</v>
      </c>
      <c r="M206" s="312">
        <f>IFERROR(VLOOKUP($B206,Totalt!$B$1:$AQ$554,MATCH(M$2,Totalt!$B$1:$AQ$1,0),FALSE),"")</f>
        <v>0</v>
      </c>
      <c r="N206" s="312">
        <f>IFERROR(VLOOKUP($B206,Totalt!$B$1:$AQ$554,MATCH(N$2,Totalt!$B$1:$AQ$1,0),FALSE),"")</f>
        <v>0</v>
      </c>
      <c r="O206" s="312">
        <f>IFERROR(VLOOKUP($B206,Totalt!$B$1:$AQ$554,MATCH(O$2,Totalt!$B$1:$AQ$1,0),FALSE),"")</f>
        <v>0</v>
      </c>
      <c r="P206" s="312">
        <f>IFERROR(VLOOKUP($B206,Totalt!$B$1:$AQ$554,MATCH(P$2,Totalt!$B$1:$AQ$1,0),FALSE),"")</f>
        <v>0</v>
      </c>
      <c r="Q206" s="312">
        <f>IFERROR(VLOOKUP($B206,Totalt!$B$1:$AQ$554,MATCH(Q$2,Totalt!$B$1:$AQ$1,0),FALSE),"")</f>
        <v>0</v>
      </c>
      <c r="R206" s="312">
        <f>IFERROR(VLOOKUP($B206,Totalt!$B$1:$AQ$554,MATCH(R$2,Totalt!$B$1:$AQ$1,0),FALSE),"")</f>
        <v>43.978999999999999</v>
      </c>
      <c r="S206" s="312">
        <f>IFERROR(VLOOKUP($B206,Totalt!$B$1:$AQ$554,MATCH(S$2,Totalt!$B$1:$AQ$1,0),FALSE),"")</f>
        <v>0</v>
      </c>
      <c r="T206" s="312">
        <f>IFERROR(VLOOKUP($B206,Totalt!$B$1:$AQ$554,MATCH(T$2,Totalt!$B$1:$AQ$1,0),FALSE),"")</f>
        <v>0</v>
      </c>
      <c r="U206" s="312">
        <f>IFERROR(VLOOKUP($B206,Totalt!$B$1:$AQ$554,MATCH(U$2,Totalt!$B$1:$AQ$1,0),FALSE),"")</f>
        <v>0</v>
      </c>
      <c r="V206" s="312">
        <f>IFERROR(VLOOKUP($B206,Totalt!$B$1:$AQ$554,MATCH(V$2,Totalt!$B$1:$AQ$1,0),FALSE),"")</f>
        <v>0</v>
      </c>
      <c r="W206" s="312">
        <f>IFERROR(VLOOKUP($B206,Totalt!$B$1:$AQ$554,MATCH(W$2,Totalt!$B$1:$AQ$1,0),FALSE),"")</f>
        <v>0</v>
      </c>
      <c r="X206" s="312">
        <f>IFERROR(VLOOKUP($B206,Totalt!$B$1:$AQ$554,MATCH(X$2,Totalt!$B$1:$AQ$1,0),FALSE),"")</f>
        <v>0</v>
      </c>
      <c r="Y206" s="312">
        <f>IFERROR(VLOOKUP($B206,Totalt!$B$1:$AQ$554,MATCH(Y$2,Totalt!$B$1:$AQ$1,0),FALSE),"")</f>
        <v>0</v>
      </c>
      <c r="Z206" s="312">
        <f>IFERROR(VLOOKUP($B206,Totalt!$B$1:$AQ$554,MATCH(Z$2,Totalt!$B$1:$AQ$1,0),FALSE),"")</f>
        <v>0</v>
      </c>
      <c r="AA206" s="312">
        <f>IFERROR(VLOOKUP($B206,Totalt!$B$1:$AQ$554,MATCH(AA$2,Totalt!$B$1:$AQ$1,0),FALSE),"")</f>
        <v>0</v>
      </c>
      <c r="AB206" s="312">
        <f>IFERROR(VLOOKUP($B206,Totalt!$B$1:$AQ$554,MATCH(AB$2,Totalt!$B$1:$AQ$1,0),FALSE),"")</f>
        <v>0</v>
      </c>
      <c r="AC206" s="312">
        <f>IFERROR(VLOOKUP($B206,Totalt!$B$1:$AQ$554,MATCH(AC$2,Totalt!$B$1:$AQ$1,0),FALSE),"")</f>
        <v>0</v>
      </c>
      <c r="AD206" s="312">
        <f>IFERROR(VLOOKUP($B206,Totalt!$B$1:$AQ$554,MATCH(AD$2,Totalt!$B$1:$AQ$1,0),FALSE),"")</f>
        <v>0</v>
      </c>
      <c r="AE206" s="312">
        <f>IFERROR(VLOOKUP($B206,Totalt!$B$1:$AQ$554,MATCH(AE$2,Totalt!$B$1:$AQ$1,0),FALSE),"")</f>
        <v>0</v>
      </c>
      <c r="AF206" s="312">
        <f>IFERROR(VLOOKUP($B206,Totalt!$B$1:$AQ$554,MATCH(AF$2,Totalt!$B$1:$AQ$1,0),FALSE),"")</f>
        <v>0.69499999999999995</v>
      </c>
      <c r="AG206" s="312">
        <f>IFERROR(VLOOKUP($B206,Totalt!$B$1:$AQ$554,MATCH(AG$2,Totalt!$B$1:$AQ$1,0),FALSE),"")</f>
        <v>0</v>
      </c>
      <c r="AI206" s="245">
        <f t="shared" si="21"/>
        <v>45.225000000000001</v>
      </c>
      <c r="AJ206" s="246">
        <f>IF(ISERROR(1/VLOOKUP($B206,Leveranser!$B$1:$S$500,MATCH("såld värme (gwh)",Leveranser!$B$1:$S$1,0),FALSE)),"",VLOOKUP($B206,Leveranser!$B$1:$S$500,MATCH("såld värme (gwh)",Leveranser!$B$1:$S$1,0),FALSE))</f>
        <v>29.978000000000002</v>
      </c>
      <c r="AK206" t="str">
        <f>IFERROR(IF(VLOOKUP($B206,Totalt!$B$1:$AQ$554,MATCH(AK$2,Totalt!$B$1:$AQ$1,0),FALSE)="","",VLOOKUP($B206,Totalt!$B$1:$AQ$554,MATCH(AK$2,Totalt!$B$1:$AQ$1,0),FALSE)),"")</f>
        <v/>
      </c>
      <c r="AM206" s="247" t="str">
        <f>IF(B206&lt;&gt;"",IF(VLOOKUP($B206,Totalt!$B$1:$AQ$554,MATCH("Kvalitetsgranskad:",Totalt!$B$1:$AQ$1,0),FALSE)="ja",VLOOKUP($B206,Miljö!$B$1:$AG$479,MATCH(AM$2,Miljö!$B$1:$AK$1,0),FALSE),""),"")</f>
        <v>Ja</v>
      </c>
      <c r="AN206" s="247" t="str">
        <f>IF(AM206="ja",VLOOKUP($B206,Miljö!$B$1:$J$479,MATCH("Typ av ursprungsspecificerad el   (Om inget värde anges används Nordisk residualmix, se inforuta) ()",Miljö!$B$1:$J$1,0),FALSE),IF(AM206="nej","Nordisk residualel",""))</f>
        <v>'vatten. vind. bio'</v>
      </c>
      <c r="AO206" s="247">
        <f>IF(AM206="","",VLOOKUP($B206,Miljö!$B$1:$J$479,MATCH("Fossilandel för ursprungspecificerad el ()",Miljö!$B$1:$J$1,0),FALSE))</f>
        <v>0</v>
      </c>
      <c r="AP206" s="247">
        <f>IF(AM206="","",IFERROR(VLOOKUP($B206,Miljö!$B$1:$J$479,MATCH("Kärnkraftsandel för ursprungsspecificerad el ()",Miljö!$B$1:$J$1,0),FALSE)/1,0))</f>
        <v>0</v>
      </c>
      <c r="AQ206" s="247">
        <f t="shared" si="22"/>
        <v>1</v>
      </c>
      <c r="AR206" s="52"/>
      <c r="AS206" s="247" t="str">
        <f t="shared" si="18"/>
        <v>Nej</v>
      </c>
      <c r="AT206" s="247" t="str">
        <f>IF(AS206="ja",VLOOKUP($B206,Miljö!$B$1:$O$500,MATCH("Fossil andel i procent (%)",Miljö!$B$1:$O$1,0),FALSE)/100,"")</f>
        <v/>
      </c>
      <c r="AU206" s="52"/>
      <c r="AV206" s="247" t="str">
        <f t="shared" si="19"/>
        <v>Nej</v>
      </c>
      <c r="AW206" s="247" t="str">
        <f>IF(AV206="ja",VLOOKUP($B206,'Egen hetvattenprod'!$B$1:$AO$500,MATCH("Värmekälla till värmepumpar ()",'Egen hetvattenprod'!$B$1:$AO$1,0),FALSE),"")</f>
        <v/>
      </c>
      <c r="AY206" s="244" t="str">
        <f t="shared" si="20"/>
        <v>Nej</v>
      </c>
      <c r="AZ206" s="283" t="str">
        <f>IF($AY206="ja",(VLOOKUP($B206,'Egen hetvattenprod'!$B$1:$BX$550,MATCH(AZ$2,'Egen hetvattenprod'!$B$1:$BX$1,0),FALSE)+VLOOKUP($B206,Kraftvärmeprod!$B$1:$BX$550,MATCH(AZ$2,Kraftvärmeprod!$B$1:$BX$1,0),FALSE))/$AC206,"")</f>
        <v/>
      </c>
      <c r="BA206" s="283" t="str">
        <f>IF($AY206="ja",(VLOOKUP($B206,'Egen hetvattenprod'!$B$1:$BX$550,MATCH(BA$2,'Egen hetvattenprod'!$B$1:$BX$1,0),FALSE)+VLOOKUP($B206,Kraftvärmeprod!$B$1:$BX$550,MATCH(BA$2,Kraftvärmeprod!$B$1:$BX$1,0),FALSE))/$AC206,"")</f>
        <v/>
      </c>
      <c r="BB206" s="283" t="str">
        <f>IF($AY206="ja",(VLOOKUP($B206,'Egen hetvattenprod'!$B$1:$BX$550,MATCH(BB$2,'Egen hetvattenprod'!$B$1:$BX$1,0),FALSE)+VLOOKUP($B206,Kraftvärmeprod!$B$1:$BX$550,MATCH(BB$2,Kraftvärmeprod!$B$1:$BX$1,0),FALSE))/$AC206,"")</f>
        <v/>
      </c>
      <c r="BC206" s="283" t="str">
        <f>IF($AY206="ja",(VLOOKUP($B206,'Egen hetvattenprod'!$B$1:$BX$550,MATCH(BC$2,'Egen hetvattenprod'!$B$1:$BX$1,0),FALSE)+VLOOKUP($B206,Kraftvärmeprod!$B$1:$BX$550,MATCH(BC$2,Kraftvärmeprod!$B$1:$BX$1,0),FALSE))/$AC206,"")</f>
        <v/>
      </c>
      <c r="BD206" s="283" t="str">
        <f>IF($AY206="ja",(VLOOKUP($B206,'Egen hetvattenprod'!$B$1:$BX$550,MATCH(BD$2,'Egen hetvattenprod'!$B$1:$BX$1,0),FALSE)+VLOOKUP($B206,Kraftvärmeprod!$B$1:$BX$550,MATCH(BD$2,Kraftvärmeprod!$B$1:$BX$1,0),FALSE))/$AC206,"")</f>
        <v/>
      </c>
      <c r="BF206" s="244" t="str">
        <f t="shared" si="23"/>
        <v>Nej</v>
      </c>
      <c r="BG206" s="283" t="str">
        <f>IF($BF206="ja",VLOOKUP($B206,'Egen hetvattenprod'!$B$1:$BX$550,MATCH("Andelen klimatgaser med fossilt ursprung för avfall ()",'Egen hetvattenprod'!$B$1:$BX$1,0),FALSE),"")</f>
        <v/>
      </c>
      <c r="BH206" s="283" t="str">
        <f>IF($BF206="ja",VLOOKUP($B206,Kraftvärmeprod!$B$1:$BX$550,MATCH("Andelen klimatgaser med fossilt ursprung för avfall ()",Kraftvärmeprod!$B$1:$BX$1,0),FALSE),"")</f>
        <v/>
      </c>
      <c r="BI206" s="307" t="str">
        <f>IF($BF206="ja",VLOOKUP($B206,'Egen hetvattenprod'!$B$1:$BX$550,MATCH("Avfall (GWh)",'Egen hetvattenprod'!$B$1:$BX$1,0),FALSE),"")</f>
        <v/>
      </c>
      <c r="BJ206" s="307" t="str">
        <f>IF($BF206="ja",VLOOKUP($B206,'Slutlig allokering kvv'!$B$1:$BX$550,MATCH("Avfall (GWh)",'Slutlig allokering kvv'!$B$1:$BX$1,0),FALSE),"")</f>
        <v/>
      </c>
      <c r="BK206" s="307" t="str">
        <f>IF($BF206="ja",VLOOKUP($B206,'Köpt hetvatten'!$B$1:$BX$550,MATCH("Avfall i köpt hetvatten",'Köpt hetvatten'!$B$1:$BX$1,0),FALSE),"")</f>
        <v/>
      </c>
      <c r="BL206" s="307" t="str">
        <f>IF($BF206="ja",VLOOKUP($B206,'Egen hetvattenprod'!$B$1:$BX$550,MATCH("Värde enligt ovan. (%)",'Egen hetvattenprod'!$B$1:$BX$1,0),FALSE),"")</f>
        <v/>
      </c>
      <c r="BM206" s="307" t="str">
        <f>IF($BF206="ja",VLOOKUP($B206,Kraftvärmeprod!$B$1:$BX$550,MATCH("Värde enligt ovan. (%)",Kraftvärmeprod!$B$1:$BX$1,0),FALSE),"")</f>
        <v/>
      </c>
      <c r="BN206" s="307"/>
      <c r="BO206" s="307"/>
      <c r="BP206" s="307"/>
      <c r="BQ206" s="307" t="str">
        <f>IF($BF206="ja",VLOOKUP($B206,'Egen hetvattenprod'!$B$1:$BX$550,MATCH("Tillförd olja (fossil) vid avfallsförbränning (GWh)",'Egen hetvattenprod'!$B$1:$BX$1,0),FALSE),"")</f>
        <v/>
      </c>
      <c r="BR206" s="307" t="str">
        <f>IF($BF206="ja",VLOOKUP($B206,Kraftvärmeprod!$B$1:$BX$550,MATCH("Tillförd olja (fossil) vid avfallsförbränning (GWh)",Kraftvärmeprod!$B$1:$BX$1,0),FALSE),"")</f>
        <v/>
      </c>
    </row>
    <row r="207" spans="1:70" x14ac:dyDescent="0.25">
      <c r="A207" s="2" t="str">
        <f>'Miljövärden för publ företag'!B209</f>
        <v>Skellefteå Kraft AB</v>
      </c>
      <c r="B207" s="2" t="str">
        <f>'Miljövärden för publ företag'!C209</f>
        <v>Ursviken-Skelleftehamn</v>
      </c>
      <c r="C207" s="312">
        <f>IFERROR(VLOOKUP($B207,Totalt!$B$1:$AQ$554,MATCH(C$2,Totalt!$B$1:$AQ$1,0),FALSE),"")</f>
        <v>0</v>
      </c>
      <c r="D207" s="312">
        <f>IFERROR(VLOOKUP($B207,Totalt!$B$1:$AQ$554,MATCH(D$2,Totalt!$B$1:$AQ$1,0),FALSE),"")</f>
        <v>0</v>
      </c>
      <c r="E207" s="312">
        <f>IFERROR(VLOOKUP($B207,Totalt!$B$1:$AQ$554,MATCH(E$2,Totalt!$B$1:$AQ$1,0),FALSE),"")</f>
        <v>0</v>
      </c>
      <c r="F207" s="312">
        <f>IFERROR(VLOOKUP($B207,Totalt!$B$1:$AQ$554,MATCH(F$2,Totalt!$B$1:$AQ$1,0),FALSE),"")</f>
        <v>0</v>
      </c>
      <c r="G207" s="312">
        <f>IFERROR(VLOOKUP($B207,Totalt!$B$1:$AQ$554,MATCH(G$2,Totalt!$B$1:$AQ$1,0),FALSE),"")</f>
        <v>0</v>
      </c>
      <c r="H207" s="312">
        <f>IFERROR(VLOOKUP($B207,Totalt!$B$1:$AQ$554,MATCH(H$2,Totalt!$B$1:$AQ$1,0),FALSE),"")</f>
        <v>0</v>
      </c>
      <c r="I207" s="312">
        <f>IFERROR(VLOOKUP($B207,Totalt!$B$1:$AQ$554,MATCH(I$2,Totalt!$B$1:$AQ$1,0),FALSE),"")</f>
        <v>0</v>
      </c>
      <c r="J207" s="312">
        <f>IFERROR(VLOOKUP($B207,Totalt!$B$1:$AQ$554,MATCH(J$2,Totalt!$B$1:$AQ$1,0),FALSE),"")</f>
        <v>0</v>
      </c>
      <c r="K207" s="312">
        <f>IFERROR(VLOOKUP($B207,Totalt!$B$1:$AQ$554,MATCH(K$2,Totalt!$B$1:$AQ$1,0),FALSE),"")</f>
        <v>0</v>
      </c>
      <c r="L207" s="312">
        <f>IFERROR(VLOOKUP($B207,Totalt!$B$1:$AQ$554,MATCH(L$2,Totalt!$B$1:$AQ$1,0),FALSE),"")</f>
        <v>0</v>
      </c>
      <c r="M207" s="312">
        <f>IFERROR(VLOOKUP($B207,Totalt!$B$1:$AQ$554,MATCH(M$2,Totalt!$B$1:$AQ$1,0),FALSE),"")</f>
        <v>0</v>
      </c>
      <c r="N207" s="312">
        <f>IFERROR(VLOOKUP($B207,Totalt!$B$1:$AQ$554,MATCH(N$2,Totalt!$B$1:$AQ$1,0),FALSE),"")</f>
        <v>0</v>
      </c>
      <c r="O207" s="312">
        <f>IFERROR(VLOOKUP($B207,Totalt!$B$1:$AQ$554,MATCH(O$2,Totalt!$B$1:$AQ$1,0),FALSE),"")</f>
        <v>0</v>
      </c>
      <c r="P207" s="312">
        <f>IFERROR(VLOOKUP($B207,Totalt!$B$1:$AQ$554,MATCH(P$2,Totalt!$B$1:$AQ$1,0),FALSE),"")</f>
        <v>0</v>
      </c>
      <c r="Q207" s="312">
        <f>IFERROR(VLOOKUP($B207,Totalt!$B$1:$AQ$554,MATCH(Q$2,Totalt!$B$1:$AQ$1,0),FALSE),"")</f>
        <v>0</v>
      </c>
      <c r="R207" s="312">
        <f>IFERROR(VLOOKUP($B207,Totalt!$B$1:$AQ$554,MATCH(R$2,Totalt!$B$1:$AQ$1,0),FALSE),"")</f>
        <v>0</v>
      </c>
      <c r="S207" s="312">
        <f>IFERROR(VLOOKUP($B207,Totalt!$B$1:$AQ$554,MATCH(S$2,Totalt!$B$1:$AQ$1,0),FALSE),"")</f>
        <v>0</v>
      </c>
      <c r="T207" s="312">
        <f>IFERROR(VLOOKUP($B207,Totalt!$B$1:$AQ$554,MATCH(T$2,Totalt!$B$1:$AQ$1,0),FALSE),"")</f>
        <v>0</v>
      </c>
      <c r="U207" s="312">
        <f>IFERROR(VLOOKUP($B207,Totalt!$B$1:$AQ$554,MATCH(U$2,Totalt!$B$1:$AQ$1,0),FALSE),"")</f>
        <v>0</v>
      </c>
      <c r="V207" s="312">
        <f>IFERROR(VLOOKUP($B207,Totalt!$B$1:$AQ$554,MATCH(V$2,Totalt!$B$1:$AQ$1,0),FALSE),"")</f>
        <v>0</v>
      </c>
      <c r="W207" s="312">
        <f>IFERROR(VLOOKUP($B207,Totalt!$B$1:$AQ$554,MATCH(W$2,Totalt!$B$1:$AQ$1,0),FALSE),"")</f>
        <v>0</v>
      </c>
      <c r="X207" s="312">
        <f>IFERROR(VLOOKUP($B207,Totalt!$B$1:$AQ$554,MATCH(X$2,Totalt!$B$1:$AQ$1,0),FALSE),"")</f>
        <v>0</v>
      </c>
      <c r="Y207" s="312">
        <f>IFERROR(VLOOKUP($B207,Totalt!$B$1:$AQ$554,MATCH(Y$2,Totalt!$B$1:$AQ$1,0),FALSE),"")</f>
        <v>0</v>
      </c>
      <c r="Z207" s="312">
        <f>IFERROR(VLOOKUP($B207,Totalt!$B$1:$AQ$554,MATCH(Z$2,Totalt!$B$1:$AQ$1,0),FALSE),"")</f>
        <v>0</v>
      </c>
      <c r="AA207" s="312">
        <f>IFERROR(VLOOKUP($B207,Totalt!$B$1:$AQ$554,MATCH(AA$2,Totalt!$B$1:$AQ$1,0),FALSE),"")</f>
        <v>0</v>
      </c>
      <c r="AB207" s="312">
        <f>IFERROR(VLOOKUP($B207,Totalt!$B$1:$AQ$554,MATCH(AB$2,Totalt!$B$1:$AQ$1,0),FALSE),"")</f>
        <v>0</v>
      </c>
      <c r="AC207" s="312">
        <f>IFERROR(VLOOKUP($B207,Totalt!$B$1:$AQ$554,MATCH(AC$2,Totalt!$B$1:$AQ$1,0),FALSE),"")</f>
        <v>0</v>
      </c>
      <c r="AD207" s="312">
        <f>IFERROR(VLOOKUP($B207,Totalt!$B$1:$AQ$554,MATCH(AD$2,Totalt!$B$1:$AQ$1,0),FALSE),"")</f>
        <v>38.057000000000002</v>
      </c>
      <c r="AE207" s="312">
        <f>IFERROR(VLOOKUP($B207,Totalt!$B$1:$AQ$554,MATCH(AE$2,Totalt!$B$1:$AQ$1,0),FALSE),"")</f>
        <v>0</v>
      </c>
      <c r="AF207" s="312">
        <f>IFERROR(VLOOKUP($B207,Totalt!$B$1:$AQ$554,MATCH(AF$2,Totalt!$B$1:$AQ$1,0),FALSE),"")</f>
        <v>1.0999999999999999E-2</v>
      </c>
      <c r="AG207" s="312">
        <f>IFERROR(VLOOKUP($B207,Totalt!$B$1:$AQ$554,MATCH(AG$2,Totalt!$B$1:$AQ$1,0),FALSE),"")</f>
        <v>0</v>
      </c>
      <c r="AI207" s="245">
        <f t="shared" si="21"/>
        <v>38.068000000000005</v>
      </c>
      <c r="AJ207" s="246">
        <f>IF(ISERROR(1/VLOOKUP($B207,Leveranser!$B$1:$S$500,MATCH("såld värme (gwh)",Leveranser!$B$1:$S$1,0),FALSE)),"",VLOOKUP($B207,Leveranser!$B$1:$S$500,MATCH("såld värme (gwh)",Leveranser!$B$1:$S$1,0),FALSE))</f>
        <v>31.149000000000001</v>
      </c>
      <c r="AK207" t="str">
        <f>IFERROR(IF(VLOOKUP($B207,Totalt!$B$1:$AQ$554,MATCH(AK$2,Totalt!$B$1:$AQ$1,0),FALSE)="","",VLOOKUP($B207,Totalt!$B$1:$AQ$554,MATCH(AK$2,Totalt!$B$1:$AQ$1,0),FALSE)),"")</f>
        <v/>
      </c>
      <c r="AM207" s="247" t="str">
        <f>IF(B207&lt;&gt;"",IF(VLOOKUP($B207,Totalt!$B$1:$AQ$554,MATCH("Kvalitetsgranskad:",Totalt!$B$1:$AQ$1,0),FALSE)="ja",VLOOKUP($B207,Miljö!$B$1:$AG$479,MATCH(AM$2,Miljö!$B$1:$AK$1,0),FALSE),""),"")</f>
        <v>Ja</v>
      </c>
      <c r="AN207" s="247" t="str">
        <f>IF(AM207="ja",VLOOKUP($B207,Miljö!$B$1:$J$479,MATCH("Typ av ursprungsspecificerad el   (Om inget värde anges används Nordisk residualmix, se inforuta) ()",Miljö!$B$1:$J$1,0),FALSE),IF(AM207="nej","Nordisk residualel",""))</f>
        <v>'vatten. vind. bio'</v>
      </c>
      <c r="AO207" s="247">
        <f>IF(AM207="","",VLOOKUP($B207,Miljö!$B$1:$J$479,MATCH("Fossilandel för ursprungspecificerad el ()",Miljö!$B$1:$J$1,0),FALSE))</f>
        <v>0</v>
      </c>
      <c r="AP207" s="247">
        <f>IF(AM207="","",IFERROR(VLOOKUP($B207,Miljö!$B$1:$J$479,MATCH("Kärnkraftsandel för ursprungsspecificerad el ()",Miljö!$B$1:$J$1,0),FALSE)/1,0))</f>
        <v>0</v>
      </c>
      <c r="AQ207" s="247">
        <f t="shared" si="22"/>
        <v>1</v>
      </c>
      <c r="AR207" s="52"/>
      <c r="AS207" s="247" t="str">
        <f t="shared" si="18"/>
        <v>Nej</v>
      </c>
      <c r="AT207" s="247" t="str">
        <f>IF(AS207="ja",VLOOKUP($B207,Miljö!$B$1:$O$500,MATCH("Fossil andel i procent (%)",Miljö!$B$1:$O$1,0),FALSE)/100,"")</f>
        <v/>
      </c>
      <c r="AU207" s="52"/>
      <c r="AV207" s="247" t="str">
        <f t="shared" si="19"/>
        <v>Nej</v>
      </c>
      <c r="AW207" s="247" t="str">
        <f>IF(AV207="ja",VLOOKUP($B207,'Egen hetvattenprod'!$B$1:$AO$500,MATCH("Värmekälla till värmepumpar ()",'Egen hetvattenprod'!$B$1:$AO$1,0),FALSE),"")</f>
        <v/>
      </c>
      <c r="AY207" s="244" t="str">
        <f t="shared" si="20"/>
        <v>Nej</v>
      </c>
      <c r="AZ207" s="283" t="str">
        <f>IF($AY207="ja",(VLOOKUP($B207,'Egen hetvattenprod'!$B$1:$BX$550,MATCH(AZ$2,'Egen hetvattenprod'!$B$1:$BX$1,0),FALSE)+VLOOKUP($B207,Kraftvärmeprod!$B$1:$BX$550,MATCH(AZ$2,Kraftvärmeprod!$B$1:$BX$1,0),FALSE))/$AC207,"")</f>
        <v/>
      </c>
      <c r="BA207" s="283" t="str">
        <f>IF($AY207="ja",(VLOOKUP($B207,'Egen hetvattenprod'!$B$1:$BX$550,MATCH(BA$2,'Egen hetvattenprod'!$B$1:$BX$1,0),FALSE)+VLOOKUP($B207,Kraftvärmeprod!$B$1:$BX$550,MATCH(BA$2,Kraftvärmeprod!$B$1:$BX$1,0),FALSE))/$AC207,"")</f>
        <v/>
      </c>
      <c r="BB207" s="283" t="str">
        <f>IF($AY207="ja",(VLOOKUP($B207,'Egen hetvattenprod'!$B$1:$BX$550,MATCH(BB$2,'Egen hetvattenprod'!$B$1:$BX$1,0),FALSE)+VLOOKUP($B207,Kraftvärmeprod!$B$1:$BX$550,MATCH(BB$2,Kraftvärmeprod!$B$1:$BX$1,0),FALSE))/$AC207,"")</f>
        <v/>
      </c>
      <c r="BC207" s="283" t="str">
        <f>IF($AY207="ja",(VLOOKUP($B207,'Egen hetvattenprod'!$B$1:$BX$550,MATCH(BC$2,'Egen hetvattenprod'!$B$1:$BX$1,0),FALSE)+VLOOKUP($B207,Kraftvärmeprod!$B$1:$BX$550,MATCH(BC$2,Kraftvärmeprod!$B$1:$BX$1,0),FALSE))/$AC207,"")</f>
        <v/>
      </c>
      <c r="BD207" s="283" t="str">
        <f>IF($AY207="ja",(VLOOKUP($B207,'Egen hetvattenprod'!$B$1:$BX$550,MATCH(BD$2,'Egen hetvattenprod'!$B$1:$BX$1,0),FALSE)+VLOOKUP($B207,Kraftvärmeprod!$B$1:$BX$550,MATCH(BD$2,Kraftvärmeprod!$B$1:$BX$1,0),FALSE))/$AC207,"")</f>
        <v/>
      </c>
      <c r="BF207" s="244" t="str">
        <f t="shared" si="23"/>
        <v>Nej</v>
      </c>
      <c r="BG207" s="283" t="str">
        <f>IF($BF207="ja",VLOOKUP($B207,'Egen hetvattenprod'!$B$1:$BX$550,MATCH("Andelen klimatgaser med fossilt ursprung för avfall ()",'Egen hetvattenprod'!$B$1:$BX$1,0),FALSE),"")</f>
        <v/>
      </c>
      <c r="BH207" s="283" t="str">
        <f>IF($BF207="ja",VLOOKUP($B207,Kraftvärmeprod!$B$1:$BX$550,MATCH("Andelen klimatgaser med fossilt ursprung för avfall ()",Kraftvärmeprod!$B$1:$BX$1,0),FALSE),"")</f>
        <v/>
      </c>
      <c r="BI207" s="307" t="str">
        <f>IF($BF207="ja",VLOOKUP($B207,'Egen hetvattenprod'!$B$1:$BX$550,MATCH("Avfall (GWh)",'Egen hetvattenprod'!$B$1:$BX$1,0),FALSE),"")</f>
        <v/>
      </c>
      <c r="BJ207" s="307" t="str">
        <f>IF($BF207="ja",VLOOKUP($B207,'Slutlig allokering kvv'!$B$1:$BX$550,MATCH("Avfall (GWh)",'Slutlig allokering kvv'!$B$1:$BX$1,0),FALSE),"")</f>
        <v/>
      </c>
      <c r="BK207" s="307" t="str">
        <f>IF($BF207="ja",VLOOKUP($B207,'Köpt hetvatten'!$B$1:$BX$550,MATCH("Avfall i köpt hetvatten",'Köpt hetvatten'!$B$1:$BX$1,0),FALSE),"")</f>
        <v/>
      </c>
      <c r="BL207" s="307" t="str">
        <f>IF($BF207="ja",VLOOKUP($B207,'Egen hetvattenprod'!$B$1:$BX$550,MATCH("Värde enligt ovan. (%)",'Egen hetvattenprod'!$B$1:$BX$1,0),FALSE),"")</f>
        <v/>
      </c>
      <c r="BM207" s="307" t="str">
        <f>IF($BF207="ja",VLOOKUP($B207,Kraftvärmeprod!$B$1:$BX$550,MATCH("Värde enligt ovan. (%)",Kraftvärmeprod!$B$1:$BX$1,0),FALSE),"")</f>
        <v/>
      </c>
      <c r="BN207" s="307"/>
      <c r="BO207" s="307"/>
      <c r="BP207" s="307"/>
      <c r="BQ207" s="307" t="str">
        <f>IF($BF207="ja",VLOOKUP($B207,'Egen hetvattenprod'!$B$1:$BX$550,MATCH("Tillförd olja (fossil) vid avfallsförbränning (GWh)",'Egen hetvattenprod'!$B$1:$BX$1,0),FALSE),"")</f>
        <v/>
      </c>
      <c r="BR207" s="307" t="str">
        <f>IF($BF207="ja",VLOOKUP($B207,Kraftvärmeprod!$B$1:$BX$550,MATCH("Tillförd olja (fossil) vid avfallsförbränning (GWh)",Kraftvärmeprod!$B$1:$BX$1,0),FALSE),"")</f>
        <v/>
      </c>
    </row>
    <row r="208" spans="1:70" x14ac:dyDescent="0.25">
      <c r="A208" s="2" t="str">
        <f>'Miljövärden för publ företag'!B210</f>
        <v>Skellefteå Kraft AB</v>
      </c>
      <c r="B208" s="2" t="str">
        <f>'Miljövärden för publ företag'!C210</f>
        <v>Vindeln</v>
      </c>
      <c r="C208" s="312">
        <f>IFERROR(VLOOKUP($B208,Totalt!$B$1:$AQ$554,MATCH(C$2,Totalt!$B$1:$AQ$1,0),FALSE),"")</f>
        <v>0</v>
      </c>
      <c r="D208" s="312">
        <f>IFERROR(VLOOKUP($B208,Totalt!$B$1:$AQ$554,MATCH(D$2,Totalt!$B$1:$AQ$1,0),FALSE),"")</f>
        <v>0.48699999999999999</v>
      </c>
      <c r="E208" s="312">
        <f>IFERROR(VLOOKUP($B208,Totalt!$B$1:$AQ$554,MATCH(E$2,Totalt!$B$1:$AQ$1,0),FALSE),"")</f>
        <v>0</v>
      </c>
      <c r="F208" s="312">
        <f>IFERROR(VLOOKUP($B208,Totalt!$B$1:$AQ$554,MATCH(F$2,Totalt!$B$1:$AQ$1,0),FALSE),"")</f>
        <v>0</v>
      </c>
      <c r="G208" s="312">
        <f>IFERROR(VLOOKUP($B208,Totalt!$B$1:$AQ$554,MATCH(G$2,Totalt!$B$1:$AQ$1,0),FALSE),"")</f>
        <v>0</v>
      </c>
      <c r="H208" s="312">
        <f>IFERROR(VLOOKUP($B208,Totalt!$B$1:$AQ$554,MATCH(H$2,Totalt!$B$1:$AQ$1,0),FALSE),"")</f>
        <v>0</v>
      </c>
      <c r="I208" s="312">
        <f>IFERROR(VLOOKUP($B208,Totalt!$B$1:$AQ$554,MATCH(I$2,Totalt!$B$1:$AQ$1,0),FALSE),"")</f>
        <v>0</v>
      </c>
      <c r="J208" s="312">
        <f>IFERROR(VLOOKUP($B208,Totalt!$B$1:$AQ$554,MATCH(J$2,Totalt!$B$1:$AQ$1,0),FALSE),"")</f>
        <v>0</v>
      </c>
      <c r="K208" s="312">
        <f>IFERROR(VLOOKUP($B208,Totalt!$B$1:$AQ$554,MATCH(K$2,Totalt!$B$1:$AQ$1,0),FALSE),"")</f>
        <v>0</v>
      </c>
      <c r="L208" s="312">
        <f>IFERROR(VLOOKUP($B208,Totalt!$B$1:$AQ$554,MATCH(L$2,Totalt!$B$1:$AQ$1,0),FALSE),"")</f>
        <v>0</v>
      </c>
      <c r="M208" s="312">
        <f>IFERROR(VLOOKUP($B208,Totalt!$B$1:$AQ$554,MATCH(M$2,Totalt!$B$1:$AQ$1,0),FALSE),"")</f>
        <v>0</v>
      </c>
      <c r="N208" s="312">
        <f>IFERROR(VLOOKUP($B208,Totalt!$B$1:$AQ$554,MATCH(N$2,Totalt!$B$1:$AQ$1,0),FALSE),"")</f>
        <v>0</v>
      </c>
      <c r="O208" s="312">
        <f>IFERROR(VLOOKUP($B208,Totalt!$B$1:$AQ$554,MATCH(O$2,Totalt!$B$1:$AQ$1,0),FALSE),"")</f>
        <v>0</v>
      </c>
      <c r="P208" s="312">
        <f>IFERROR(VLOOKUP($B208,Totalt!$B$1:$AQ$554,MATCH(P$2,Totalt!$B$1:$AQ$1,0),FALSE),"")</f>
        <v>0</v>
      </c>
      <c r="Q208" s="312">
        <f>IFERROR(VLOOKUP($B208,Totalt!$B$1:$AQ$554,MATCH(Q$2,Totalt!$B$1:$AQ$1,0),FALSE),"")</f>
        <v>0</v>
      </c>
      <c r="R208" s="312">
        <f>IFERROR(VLOOKUP($B208,Totalt!$B$1:$AQ$554,MATCH(R$2,Totalt!$B$1:$AQ$1,0),FALSE),"")</f>
        <v>20.239000000000001</v>
      </c>
      <c r="S208" s="312">
        <f>IFERROR(VLOOKUP($B208,Totalt!$B$1:$AQ$554,MATCH(S$2,Totalt!$B$1:$AQ$1,0),FALSE),"")</f>
        <v>0</v>
      </c>
      <c r="T208" s="312">
        <f>IFERROR(VLOOKUP($B208,Totalt!$B$1:$AQ$554,MATCH(T$2,Totalt!$B$1:$AQ$1,0),FALSE),"")</f>
        <v>0</v>
      </c>
      <c r="U208" s="312">
        <f>IFERROR(VLOOKUP($B208,Totalt!$B$1:$AQ$554,MATCH(U$2,Totalt!$B$1:$AQ$1,0),FALSE),"")</f>
        <v>0</v>
      </c>
      <c r="V208" s="312">
        <f>IFERROR(VLOOKUP($B208,Totalt!$B$1:$AQ$554,MATCH(V$2,Totalt!$B$1:$AQ$1,0),FALSE),"")</f>
        <v>0</v>
      </c>
      <c r="W208" s="312">
        <f>IFERROR(VLOOKUP($B208,Totalt!$B$1:$AQ$554,MATCH(W$2,Totalt!$B$1:$AQ$1,0),FALSE),"")</f>
        <v>0</v>
      </c>
      <c r="X208" s="312">
        <f>IFERROR(VLOOKUP($B208,Totalt!$B$1:$AQ$554,MATCH(X$2,Totalt!$B$1:$AQ$1,0),FALSE),"")</f>
        <v>0</v>
      </c>
      <c r="Y208" s="312">
        <f>IFERROR(VLOOKUP($B208,Totalt!$B$1:$AQ$554,MATCH(Y$2,Totalt!$B$1:$AQ$1,0),FALSE),"")</f>
        <v>0</v>
      </c>
      <c r="Z208" s="312">
        <f>IFERROR(VLOOKUP($B208,Totalt!$B$1:$AQ$554,MATCH(Z$2,Totalt!$B$1:$AQ$1,0),FALSE),"")</f>
        <v>0</v>
      </c>
      <c r="AA208" s="312">
        <f>IFERROR(VLOOKUP($B208,Totalt!$B$1:$AQ$554,MATCH(AA$2,Totalt!$B$1:$AQ$1,0),FALSE),"")</f>
        <v>0</v>
      </c>
      <c r="AB208" s="312">
        <f>IFERROR(VLOOKUP($B208,Totalt!$B$1:$AQ$554,MATCH(AB$2,Totalt!$B$1:$AQ$1,0),FALSE),"")</f>
        <v>0</v>
      </c>
      <c r="AC208" s="312">
        <f>IFERROR(VLOOKUP($B208,Totalt!$B$1:$AQ$554,MATCH(AC$2,Totalt!$B$1:$AQ$1,0),FALSE),"")</f>
        <v>0</v>
      </c>
      <c r="AD208" s="312">
        <f>IFERROR(VLOOKUP($B208,Totalt!$B$1:$AQ$554,MATCH(AD$2,Totalt!$B$1:$AQ$1,0),FALSE),"")</f>
        <v>0</v>
      </c>
      <c r="AE208" s="312">
        <f>IFERROR(VLOOKUP($B208,Totalt!$B$1:$AQ$554,MATCH(AE$2,Totalt!$B$1:$AQ$1,0),FALSE),"")</f>
        <v>0</v>
      </c>
      <c r="AF208" s="312">
        <f>IFERROR(VLOOKUP($B208,Totalt!$B$1:$AQ$554,MATCH(AF$2,Totalt!$B$1:$AQ$1,0),FALSE),"")</f>
        <v>0.14699999999999999</v>
      </c>
      <c r="AG208" s="312">
        <f>IFERROR(VLOOKUP($B208,Totalt!$B$1:$AQ$554,MATCH(AG$2,Totalt!$B$1:$AQ$1,0),FALSE),"")</f>
        <v>0</v>
      </c>
      <c r="AI208" s="245">
        <f t="shared" si="21"/>
        <v>20.872999999999998</v>
      </c>
      <c r="AJ208" s="246">
        <f>IF(ISERROR(1/VLOOKUP($B208,Leveranser!$B$1:$S$500,MATCH("såld värme (gwh)",Leveranser!$B$1:$S$1,0),FALSE)),"",VLOOKUP($B208,Leveranser!$B$1:$S$500,MATCH("såld värme (gwh)",Leveranser!$B$1:$S$1,0),FALSE))</f>
        <v>14.388999999999999</v>
      </c>
      <c r="AK208" t="str">
        <f>IFERROR(IF(VLOOKUP($B208,Totalt!$B$1:$AQ$554,MATCH(AK$2,Totalt!$B$1:$AQ$1,0),FALSE)="","",VLOOKUP($B208,Totalt!$B$1:$AQ$554,MATCH(AK$2,Totalt!$B$1:$AQ$1,0),FALSE)),"")</f>
        <v/>
      </c>
      <c r="AM208" s="247" t="str">
        <f>IF(B208&lt;&gt;"",IF(VLOOKUP($B208,Totalt!$B$1:$AQ$554,MATCH("Kvalitetsgranskad:",Totalt!$B$1:$AQ$1,0),FALSE)="ja",VLOOKUP($B208,Miljö!$B$1:$AG$479,MATCH(AM$2,Miljö!$B$1:$AK$1,0),FALSE),""),"")</f>
        <v>Ja</v>
      </c>
      <c r="AN208" s="247" t="str">
        <f>IF(AM208="ja",VLOOKUP($B208,Miljö!$B$1:$J$479,MATCH("Typ av ursprungsspecificerad el   (Om inget värde anges används Nordisk residualmix, se inforuta) ()",Miljö!$B$1:$J$1,0),FALSE),IF(AM208="nej","Nordisk residualel",""))</f>
        <v>'vatten. vind. bio'</v>
      </c>
      <c r="AO208" s="247">
        <f>IF(AM208="","",VLOOKUP($B208,Miljö!$B$1:$J$479,MATCH("Fossilandel för ursprungspecificerad el ()",Miljö!$B$1:$J$1,0),FALSE))</f>
        <v>0</v>
      </c>
      <c r="AP208" s="247">
        <f>IF(AM208="","",IFERROR(VLOOKUP($B208,Miljö!$B$1:$J$479,MATCH("Kärnkraftsandel för ursprungsspecificerad el ()",Miljö!$B$1:$J$1,0),FALSE)/1,0))</f>
        <v>0</v>
      </c>
      <c r="AQ208" s="247">
        <f t="shared" si="22"/>
        <v>1</v>
      </c>
      <c r="AR208" s="52"/>
      <c r="AS208" s="247" t="str">
        <f t="shared" si="18"/>
        <v>Nej</v>
      </c>
      <c r="AT208" s="247" t="str">
        <f>IF(AS208="ja",VLOOKUP($B208,Miljö!$B$1:$O$500,MATCH("Fossil andel i procent (%)",Miljö!$B$1:$O$1,0),FALSE)/100,"")</f>
        <v/>
      </c>
      <c r="AU208" s="52"/>
      <c r="AV208" s="247" t="str">
        <f t="shared" si="19"/>
        <v>Nej</v>
      </c>
      <c r="AW208" s="247" t="str">
        <f>IF(AV208="ja",VLOOKUP($B208,'Egen hetvattenprod'!$B$1:$AO$500,MATCH("Värmekälla till värmepumpar ()",'Egen hetvattenprod'!$B$1:$AO$1,0),FALSE),"")</f>
        <v/>
      </c>
      <c r="AY208" s="244" t="str">
        <f t="shared" si="20"/>
        <v>Nej</v>
      </c>
      <c r="AZ208" s="283" t="str">
        <f>IF($AY208="ja",(VLOOKUP($B208,'Egen hetvattenprod'!$B$1:$BX$550,MATCH(AZ$2,'Egen hetvattenprod'!$B$1:$BX$1,0),FALSE)+VLOOKUP($B208,Kraftvärmeprod!$B$1:$BX$550,MATCH(AZ$2,Kraftvärmeprod!$B$1:$BX$1,0),FALSE))/$AC208,"")</f>
        <v/>
      </c>
      <c r="BA208" s="283" t="str">
        <f>IF($AY208="ja",(VLOOKUP($B208,'Egen hetvattenprod'!$B$1:$BX$550,MATCH(BA$2,'Egen hetvattenprod'!$B$1:$BX$1,0),FALSE)+VLOOKUP($B208,Kraftvärmeprod!$B$1:$BX$550,MATCH(BA$2,Kraftvärmeprod!$B$1:$BX$1,0),FALSE))/$AC208,"")</f>
        <v/>
      </c>
      <c r="BB208" s="283" t="str">
        <f>IF($AY208="ja",(VLOOKUP($B208,'Egen hetvattenprod'!$B$1:$BX$550,MATCH(BB$2,'Egen hetvattenprod'!$B$1:$BX$1,0),FALSE)+VLOOKUP($B208,Kraftvärmeprod!$B$1:$BX$550,MATCH(BB$2,Kraftvärmeprod!$B$1:$BX$1,0),FALSE))/$AC208,"")</f>
        <v/>
      </c>
      <c r="BC208" s="283" t="str">
        <f>IF($AY208="ja",(VLOOKUP($B208,'Egen hetvattenprod'!$B$1:$BX$550,MATCH(BC$2,'Egen hetvattenprod'!$B$1:$BX$1,0),FALSE)+VLOOKUP($B208,Kraftvärmeprod!$B$1:$BX$550,MATCH(BC$2,Kraftvärmeprod!$B$1:$BX$1,0),FALSE))/$AC208,"")</f>
        <v/>
      </c>
      <c r="BD208" s="283" t="str">
        <f>IF($AY208="ja",(VLOOKUP($B208,'Egen hetvattenprod'!$B$1:$BX$550,MATCH(BD$2,'Egen hetvattenprod'!$B$1:$BX$1,0),FALSE)+VLOOKUP($B208,Kraftvärmeprod!$B$1:$BX$550,MATCH(BD$2,Kraftvärmeprod!$B$1:$BX$1,0),FALSE))/$AC208,"")</f>
        <v/>
      </c>
      <c r="BF208" s="244" t="str">
        <f t="shared" si="23"/>
        <v>Nej</v>
      </c>
      <c r="BG208" s="283" t="str">
        <f>IF($BF208="ja",VLOOKUP($B208,'Egen hetvattenprod'!$B$1:$BX$550,MATCH("Andelen klimatgaser med fossilt ursprung för avfall ()",'Egen hetvattenprod'!$B$1:$BX$1,0),FALSE),"")</f>
        <v/>
      </c>
      <c r="BH208" s="283" t="str">
        <f>IF($BF208="ja",VLOOKUP($B208,Kraftvärmeprod!$B$1:$BX$550,MATCH("Andelen klimatgaser med fossilt ursprung för avfall ()",Kraftvärmeprod!$B$1:$BX$1,0),FALSE),"")</f>
        <v/>
      </c>
      <c r="BI208" s="307" t="str">
        <f>IF($BF208="ja",VLOOKUP($B208,'Egen hetvattenprod'!$B$1:$BX$550,MATCH("Avfall (GWh)",'Egen hetvattenprod'!$B$1:$BX$1,0),FALSE),"")</f>
        <v/>
      </c>
      <c r="BJ208" s="307" t="str">
        <f>IF($BF208="ja",VLOOKUP($B208,'Slutlig allokering kvv'!$B$1:$BX$550,MATCH("Avfall (GWh)",'Slutlig allokering kvv'!$B$1:$BX$1,0),FALSE),"")</f>
        <v/>
      </c>
      <c r="BK208" s="307" t="str">
        <f>IF($BF208="ja",VLOOKUP($B208,'Köpt hetvatten'!$B$1:$BX$550,MATCH("Avfall i köpt hetvatten",'Köpt hetvatten'!$B$1:$BX$1,0),FALSE),"")</f>
        <v/>
      </c>
      <c r="BL208" s="307" t="str">
        <f>IF($BF208="ja",VLOOKUP($B208,'Egen hetvattenprod'!$B$1:$BX$550,MATCH("Värde enligt ovan. (%)",'Egen hetvattenprod'!$B$1:$BX$1,0),FALSE),"")</f>
        <v/>
      </c>
      <c r="BM208" s="307" t="str">
        <f>IF($BF208="ja",VLOOKUP($B208,Kraftvärmeprod!$B$1:$BX$550,MATCH("Värde enligt ovan. (%)",Kraftvärmeprod!$B$1:$BX$1,0),FALSE),"")</f>
        <v/>
      </c>
      <c r="BN208" s="307"/>
      <c r="BO208" s="307"/>
      <c r="BP208" s="307"/>
      <c r="BQ208" s="307" t="str">
        <f>IF($BF208="ja",VLOOKUP($B208,'Egen hetvattenprod'!$B$1:$BX$550,MATCH("Tillförd olja (fossil) vid avfallsförbränning (GWh)",'Egen hetvattenprod'!$B$1:$BX$1,0),FALSE),"")</f>
        <v/>
      </c>
      <c r="BR208" s="307" t="str">
        <f>IF($BF208="ja",VLOOKUP($B208,Kraftvärmeprod!$B$1:$BX$550,MATCH("Tillförd olja (fossil) vid avfallsförbränning (GWh)",Kraftvärmeprod!$B$1:$BX$1,0),FALSE),"")</f>
        <v/>
      </c>
    </row>
    <row r="209" spans="1:70" x14ac:dyDescent="0.25">
      <c r="A209" s="2" t="str">
        <f>'Miljövärden för publ företag'!B211</f>
        <v>Skellefteå Kraft AB</v>
      </c>
      <c r="B209" s="2" t="str">
        <f>'Miljövärden för publ företag'!C211</f>
        <v>Ånäset</v>
      </c>
      <c r="C209" s="312">
        <f>IFERROR(VLOOKUP($B209,Totalt!$B$1:$AQ$554,MATCH(C$2,Totalt!$B$1:$AQ$1,0),FALSE),"")</f>
        <v>0</v>
      </c>
      <c r="D209" s="312">
        <f>IFERROR(VLOOKUP($B209,Totalt!$B$1:$AQ$554,MATCH(D$2,Totalt!$B$1:$AQ$1,0),FALSE),"")</f>
        <v>5.6000000000000001E-2</v>
      </c>
      <c r="E209" s="312">
        <f>IFERROR(VLOOKUP($B209,Totalt!$B$1:$AQ$554,MATCH(E$2,Totalt!$B$1:$AQ$1,0),FALSE),"")</f>
        <v>0</v>
      </c>
      <c r="F209" s="312">
        <f>IFERROR(VLOOKUP($B209,Totalt!$B$1:$AQ$554,MATCH(F$2,Totalt!$B$1:$AQ$1,0),FALSE),"")</f>
        <v>0</v>
      </c>
      <c r="G209" s="312">
        <f>IFERROR(VLOOKUP($B209,Totalt!$B$1:$AQ$554,MATCH(G$2,Totalt!$B$1:$AQ$1,0),FALSE),"")</f>
        <v>0</v>
      </c>
      <c r="H209" s="312">
        <f>IFERROR(VLOOKUP($B209,Totalt!$B$1:$AQ$554,MATCH(H$2,Totalt!$B$1:$AQ$1,0),FALSE),"")</f>
        <v>0</v>
      </c>
      <c r="I209" s="312">
        <f>IFERROR(VLOOKUP($B209,Totalt!$B$1:$AQ$554,MATCH(I$2,Totalt!$B$1:$AQ$1,0),FALSE),"")</f>
        <v>0</v>
      </c>
      <c r="J209" s="312">
        <f>IFERROR(VLOOKUP($B209,Totalt!$B$1:$AQ$554,MATCH(J$2,Totalt!$B$1:$AQ$1,0),FALSE),"")</f>
        <v>0</v>
      </c>
      <c r="K209" s="312">
        <f>IFERROR(VLOOKUP($B209,Totalt!$B$1:$AQ$554,MATCH(K$2,Totalt!$B$1:$AQ$1,0),FALSE),"")</f>
        <v>0</v>
      </c>
      <c r="L209" s="312">
        <f>IFERROR(VLOOKUP($B209,Totalt!$B$1:$AQ$554,MATCH(L$2,Totalt!$B$1:$AQ$1,0),FALSE),"")</f>
        <v>0</v>
      </c>
      <c r="M209" s="312">
        <f>IFERROR(VLOOKUP($B209,Totalt!$B$1:$AQ$554,MATCH(M$2,Totalt!$B$1:$AQ$1,0),FALSE),"")</f>
        <v>0</v>
      </c>
      <c r="N209" s="312">
        <f>IFERROR(VLOOKUP($B209,Totalt!$B$1:$AQ$554,MATCH(N$2,Totalt!$B$1:$AQ$1,0),FALSE),"")</f>
        <v>0</v>
      </c>
      <c r="O209" s="312">
        <f>IFERROR(VLOOKUP($B209,Totalt!$B$1:$AQ$554,MATCH(O$2,Totalt!$B$1:$AQ$1,0),FALSE),"")</f>
        <v>0</v>
      </c>
      <c r="P209" s="312">
        <f>IFERROR(VLOOKUP($B209,Totalt!$B$1:$AQ$554,MATCH(P$2,Totalt!$B$1:$AQ$1,0),FALSE),"")</f>
        <v>0</v>
      </c>
      <c r="Q209" s="312">
        <f>IFERROR(VLOOKUP($B209,Totalt!$B$1:$AQ$554,MATCH(Q$2,Totalt!$B$1:$AQ$1,0),FALSE),"")</f>
        <v>0</v>
      </c>
      <c r="R209" s="312">
        <f>IFERROR(VLOOKUP($B209,Totalt!$B$1:$AQ$554,MATCH(R$2,Totalt!$B$1:$AQ$1,0),FALSE),"")</f>
        <v>3.5259999999999998</v>
      </c>
      <c r="S209" s="312">
        <f>IFERROR(VLOOKUP($B209,Totalt!$B$1:$AQ$554,MATCH(S$2,Totalt!$B$1:$AQ$1,0),FALSE),"")</f>
        <v>0</v>
      </c>
      <c r="T209" s="312">
        <f>IFERROR(VLOOKUP($B209,Totalt!$B$1:$AQ$554,MATCH(T$2,Totalt!$B$1:$AQ$1,0),FALSE),"")</f>
        <v>0</v>
      </c>
      <c r="U209" s="312">
        <f>IFERROR(VLOOKUP($B209,Totalt!$B$1:$AQ$554,MATCH(U$2,Totalt!$B$1:$AQ$1,0),FALSE),"")</f>
        <v>0</v>
      </c>
      <c r="V209" s="312">
        <f>IFERROR(VLOOKUP($B209,Totalt!$B$1:$AQ$554,MATCH(V$2,Totalt!$B$1:$AQ$1,0),FALSE),"")</f>
        <v>0</v>
      </c>
      <c r="W209" s="312">
        <f>IFERROR(VLOOKUP($B209,Totalt!$B$1:$AQ$554,MATCH(W$2,Totalt!$B$1:$AQ$1,0),FALSE),"")</f>
        <v>0</v>
      </c>
      <c r="X209" s="312">
        <f>IFERROR(VLOOKUP($B209,Totalt!$B$1:$AQ$554,MATCH(X$2,Totalt!$B$1:$AQ$1,0),FALSE),"")</f>
        <v>0</v>
      </c>
      <c r="Y209" s="312">
        <f>IFERROR(VLOOKUP($B209,Totalt!$B$1:$AQ$554,MATCH(Y$2,Totalt!$B$1:$AQ$1,0),FALSE),"")</f>
        <v>0</v>
      </c>
      <c r="Z209" s="312">
        <f>IFERROR(VLOOKUP($B209,Totalt!$B$1:$AQ$554,MATCH(Z$2,Totalt!$B$1:$AQ$1,0),FALSE),"")</f>
        <v>0</v>
      </c>
      <c r="AA209" s="312">
        <f>IFERROR(VLOOKUP($B209,Totalt!$B$1:$AQ$554,MATCH(AA$2,Totalt!$B$1:$AQ$1,0),FALSE),"")</f>
        <v>0</v>
      </c>
      <c r="AB209" s="312">
        <f>IFERROR(VLOOKUP($B209,Totalt!$B$1:$AQ$554,MATCH(AB$2,Totalt!$B$1:$AQ$1,0),FALSE),"")</f>
        <v>0</v>
      </c>
      <c r="AC209" s="312">
        <f>IFERROR(VLOOKUP($B209,Totalt!$B$1:$AQ$554,MATCH(AC$2,Totalt!$B$1:$AQ$1,0),FALSE),"")</f>
        <v>0</v>
      </c>
      <c r="AD209" s="312">
        <f>IFERROR(VLOOKUP($B209,Totalt!$B$1:$AQ$554,MATCH(AD$2,Totalt!$B$1:$AQ$1,0),FALSE),"")</f>
        <v>0</v>
      </c>
      <c r="AE209" s="312">
        <f>IFERROR(VLOOKUP($B209,Totalt!$B$1:$AQ$554,MATCH(AE$2,Totalt!$B$1:$AQ$1,0),FALSE),"")</f>
        <v>0</v>
      </c>
      <c r="AF209" s="312">
        <f>IFERROR(VLOOKUP($B209,Totalt!$B$1:$AQ$554,MATCH(AF$2,Totalt!$B$1:$AQ$1,0),FALSE),"")</f>
        <v>5.1999999999999998E-2</v>
      </c>
      <c r="AG209" s="312">
        <f>IFERROR(VLOOKUP($B209,Totalt!$B$1:$AQ$554,MATCH(AG$2,Totalt!$B$1:$AQ$1,0),FALSE),"")</f>
        <v>0</v>
      </c>
      <c r="AI209" s="245">
        <f t="shared" si="21"/>
        <v>3.6339999999999999</v>
      </c>
      <c r="AJ209" s="246">
        <f>IF(ISERROR(1/VLOOKUP($B209,Leveranser!$B$1:$S$500,MATCH("såld värme (gwh)",Leveranser!$B$1:$S$1,0),FALSE)),"",VLOOKUP($B209,Leveranser!$B$1:$S$500,MATCH("såld värme (gwh)",Leveranser!$B$1:$S$1,0),FALSE))</f>
        <v>2.63</v>
      </c>
      <c r="AK209" t="str">
        <f>IFERROR(IF(VLOOKUP($B209,Totalt!$B$1:$AQ$554,MATCH(AK$2,Totalt!$B$1:$AQ$1,0),FALSE)="","",VLOOKUP($B209,Totalt!$B$1:$AQ$554,MATCH(AK$2,Totalt!$B$1:$AQ$1,0),FALSE)),"")</f>
        <v/>
      </c>
      <c r="AM209" s="247" t="str">
        <f>IF(B209&lt;&gt;"",IF(VLOOKUP($B209,Totalt!$B$1:$AQ$554,MATCH("Kvalitetsgranskad:",Totalt!$B$1:$AQ$1,0),FALSE)="ja",VLOOKUP($B209,Miljö!$B$1:$AG$479,MATCH(AM$2,Miljö!$B$1:$AK$1,0),FALSE),""),"")</f>
        <v>Ja</v>
      </c>
      <c r="AN209" s="247" t="str">
        <f>IF(AM209="ja",VLOOKUP($B209,Miljö!$B$1:$J$479,MATCH("Typ av ursprungsspecificerad el   (Om inget värde anges används Nordisk residualmix, se inforuta) ()",Miljö!$B$1:$J$1,0),FALSE),IF(AM209="nej","Nordisk residualel",""))</f>
        <v>'vatten. vind. bio'</v>
      </c>
      <c r="AO209" s="247">
        <f>IF(AM209="","",VLOOKUP($B209,Miljö!$B$1:$J$479,MATCH("Fossilandel för ursprungspecificerad el ()",Miljö!$B$1:$J$1,0),FALSE))</f>
        <v>0</v>
      </c>
      <c r="AP209" s="247">
        <f>IF(AM209="","",IFERROR(VLOOKUP($B209,Miljö!$B$1:$J$479,MATCH("Kärnkraftsandel för ursprungsspecificerad el ()",Miljö!$B$1:$J$1,0),FALSE)/1,0))</f>
        <v>0</v>
      </c>
      <c r="AQ209" s="247">
        <f t="shared" si="22"/>
        <v>1</v>
      </c>
      <c r="AR209" s="52"/>
      <c r="AS209" s="247" t="str">
        <f t="shared" si="18"/>
        <v>Nej</v>
      </c>
      <c r="AT209" s="247" t="str">
        <f>IF(AS209="ja",VLOOKUP($B209,Miljö!$B$1:$O$500,MATCH("Fossil andel i procent (%)",Miljö!$B$1:$O$1,0),FALSE)/100,"")</f>
        <v/>
      </c>
      <c r="AU209" s="52"/>
      <c r="AV209" s="247" t="str">
        <f t="shared" si="19"/>
        <v>Nej</v>
      </c>
      <c r="AW209" s="247" t="str">
        <f>IF(AV209="ja",VLOOKUP($B209,'Egen hetvattenprod'!$B$1:$AO$500,MATCH("Värmekälla till värmepumpar ()",'Egen hetvattenprod'!$B$1:$AO$1,0),FALSE),"")</f>
        <v/>
      </c>
      <c r="AY209" s="244" t="str">
        <f t="shared" si="20"/>
        <v>Nej</v>
      </c>
      <c r="AZ209" s="283" t="str">
        <f>IF($AY209="ja",(VLOOKUP($B209,'Egen hetvattenprod'!$B$1:$BX$550,MATCH(AZ$2,'Egen hetvattenprod'!$B$1:$BX$1,0),FALSE)+VLOOKUP($B209,Kraftvärmeprod!$B$1:$BX$550,MATCH(AZ$2,Kraftvärmeprod!$B$1:$BX$1,0),FALSE))/$AC209,"")</f>
        <v/>
      </c>
      <c r="BA209" s="283" t="str">
        <f>IF($AY209="ja",(VLOOKUP($B209,'Egen hetvattenprod'!$B$1:$BX$550,MATCH(BA$2,'Egen hetvattenprod'!$B$1:$BX$1,0),FALSE)+VLOOKUP($B209,Kraftvärmeprod!$B$1:$BX$550,MATCH(BA$2,Kraftvärmeprod!$B$1:$BX$1,0),FALSE))/$AC209,"")</f>
        <v/>
      </c>
      <c r="BB209" s="283" t="str">
        <f>IF($AY209="ja",(VLOOKUP($B209,'Egen hetvattenprod'!$B$1:$BX$550,MATCH(BB$2,'Egen hetvattenprod'!$B$1:$BX$1,0),FALSE)+VLOOKUP($B209,Kraftvärmeprod!$B$1:$BX$550,MATCH(BB$2,Kraftvärmeprod!$B$1:$BX$1,0),FALSE))/$AC209,"")</f>
        <v/>
      </c>
      <c r="BC209" s="283" t="str">
        <f>IF($AY209="ja",(VLOOKUP($B209,'Egen hetvattenprod'!$B$1:$BX$550,MATCH(BC$2,'Egen hetvattenprod'!$B$1:$BX$1,0),FALSE)+VLOOKUP($B209,Kraftvärmeprod!$B$1:$BX$550,MATCH(BC$2,Kraftvärmeprod!$B$1:$BX$1,0),FALSE))/$AC209,"")</f>
        <v/>
      </c>
      <c r="BD209" s="283" t="str">
        <f>IF($AY209="ja",(VLOOKUP($B209,'Egen hetvattenprod'!$B$1:$BX$550,MATCH(BD$2,'Egen hetvattenprod'!$B$1:$BX$1,0),FALSE)+VLOOKUP($B209,Kraftvärmeprod!$B$1:$BX$550,MATCH(BD$2,Kraftvärmeprod!$B$1:$BX$1,0),FALSE))/$AC209,"")</f>
        <v/>
      </c>
      <c r="BF209" s="244" t="str">
        <f t="shared" si="23"/>
        <v>Nej</v>
      </c>
      <c r="BG209" s="283" t="str">
        <f>IF($BF209="ja",VLOOKUP($B209,'Egen hetvattenprod'!$B$1:$BX$550,MATCH("Andelen klimatgaser med fossilt ursprung för avfall ()",'Egen hetvattenprod'!$B$1:$BX$1,0),FALSE),"")</f>
        <v/>
      </c>
      <c r="BH209" s="283" t="str">
        <f>IF($BF209="ja",VLOOKUP($B209,Kraftvärmeprod!$B$1:$BX$550,MATCH("Andelen klimatgaser med fossilt ursprung för avfall ()",Kraftvärmeprod!$B$1:$BX$1,0),FALSE),"")</f>
        <v/>
      </c>
      <c r="BI209" s="307" t="str">
        <f>IF($BF209="ja",VLOOKUP($B209,'Egen hetvattenprod'!$B$1:$BX$550,MATCH("Avfall (GWh)",'Egen hetvattenprod'!$B$1:$BX$1,0),FALSE),"")</f>
        <v/>
      </c>
      <c r="BJ209" s="307" t="str">
        <f>IF($BF209="ja",VLOOKUP($B209,'Slutlig allokering kvv'!$B$1:$BX$550,MATCH("Avfall (GWh)",'Slutlig allokering kvv'!$B$1:$BX$1,0),FALSE),"")</f>
        <v/>
      </c>
      <c r="BK209" s="307" t="str">
        <f>IF($BF209="ja",VLOOKUP($B209,'Köpt hetvatten'!$B$1:$BX$550,MATCH("Avfall i köpt hetvatten",'Köpt hetvatten'!$B$1:$BX$1,0),FALSE),"")</f>
        <v/>
      </c>
      <c r="BL209" s="307" t="str">
        <f>IF($BF209="ja",VLOOKUP($B209,'Egen hetvattenprod'!$B$1:$BX$550,MATCH("Värde enligt ovan. (%)",'Egen hetvattenprod'!$B$1:$BX$1,0),FALSE),"")</f>
        <v/>
      </c>
      <c r="BM209" s="307" t="str">
        <f>IF($BF209="ja",VLOOKUP($B209,Kraftvärmeprod!$B$1:$BX$550,MATCH("Värde enligt ovan. (%)",Kraftvärmeprod!$B$1:$BX$1,0),FALSE),"")</f>
        <v/>
      </c>
      <c r="BN209" s="307"/>
      <c r="BO209" s="307"/>
      <c r="BP209" s="307"/>
      <c r="BQ209" s="307" t="str">
        <f>IF($BF209="ja",VLOOKUP($B209,'Egen hetvattenprod'!$B$1:$BX$550,MATCH("Tillförd olja (fossil) vid avfallsförbränning (GWh)",'Egen hetvattenprod'!$B$1:$BX$1,0),FALSE),"")</f>
        <v/>
      </c>
      <c r="BR209" s="307" t="str">
        <f>IF($BF209="ja",VLOOKUP($B209,Kraftvärmeprod!$B$1:$BX$550,MATCH("Tillförd olja (fossil) vid avfallsförbränning (GWh)",Kraftvärmeprod!$B$1:$BX$1,0),FALSE),"")</f>
        <v/>
      </c>
    </row>
    <row r="210" spans="1:70" x14ac:dyDescent="0.25">
      <c r="A210" s="2" t="str">
        <f>'Miljövärden för publ företag'!B212</f>
        <v>Skövde Värmeverk AB</v>
      </c>
      <c r="B210" s="2" t="str">
        <f>'Miljövärden för publ företag'!C212</f>
        <v>Skultorp</v>
      </c>
      <c r="C210" s="312">
        <f>IFERROR(VLOOKUP($B210,Totalt!$B$1:$AQ$554,MATCH(C$2,Totalt!$B$1:$AQ$1,0),FALSE),"")</f>
        <v>0</v>
      </c>
      <c r="D210" s="312">
        <f>IFERROR(VLOOKUP($B210,Totalt!$B$1:$AQ$554,MATCH(D$2,Totalt!$B$1:$AQ$1,0),FALSE),"")</f>
        <v>0.1</v>
      </c>
      <c r="E210" s="312">
        <f>IFERROR(VLOOKUP($B210,Totalt!$B$1:$AQ$554,MATCH(E$2,Totalt!$B$1:$AQ$1,0),FALSE),"")</f>
        <v>0</v>
      </c>
      <c r="F210" s="312">
        <f>IFERROR(VLOOKUP($B210,Totalt!$B$1:$AQ$554,MATCH(F$2,Totalt!$B$1:$AQ$1,0),FALSE),"")</f>
        <v>0</v>
      </c>
      <c r="G210" s="312">
        <f>IFERROR(VLOOKUP($B210,Totalt!$B$1:$AQ$554,MATCH(G$2,Totalt!$B$1:$AQ$1,0),FALSE),"")</f>
        <v>0</v>
      </c>
      <c r="H210" s="312">
        <f>IFERROR(VLOOKUP($B210,Totalt!$B$1:$AQ$554,MATCH(H$2,Totalt!$B$1:$AQ$1,0),FALSE),"")</f>
        <v>0</v>
      </c>
      <c r="I210" s="312">
        <f>IFERROR(VLOOKUP($B210,Totalt!$B$1:$AQ$554,MATCH(I$2,Totalt!$B$1:$AQ$1,0),FALSE),"")</f>
        <v>0</v>
      </c>
      <c r="J210" s="312">
        <f>IFERROR(VLOOKUP($B210,Totalt!$B$1:$AQ$554,MATCH(J$2,Totalt!$B$1:$AQ$1,0),FALSE),"")</f>
        <v>0</v>
      </c>
      <c r="K210" s="312">
        <f>IFERROR(VLOOKUP($B210,Totalt!$B$1:$AQ$554,MATCH(K$2,Totalt!$B$1:$AQ$1,0),FALSE),"")</f>
        <v>0</v>
      </c>
      <c r="L210" s="312">
        <f>IFERROR(VLOOKUP($B210,Totalt!$B$1:$AQ$554,MATCH(L$2,Totalt!$B$1:$AQ$1,0),FALSE),"")</f>
        <v>0</v>
      </c>
      <c r="M210" s="312">
        <f>IFERROR(VLOOKUP($B210,Totalt!$B$1:$AQ$554,MATCH(M$2,Totalt!$B$1:$AQ$1,0),FALSE),"")</f>
        <v>0</v>
      </c>
      <c r="N210" s="312">
        <f>IFERROR(VLOOKUP($B210,Totalt!$B$1:$AQ$554,MATCH(N$2,Totalt!$B$1:$AQ$1,0),FALSE),"")</f>
        <v>0</v>
      </c>
      <c r="O210" s="312">
        <f>IFERROR(VLOOKUP($B210,Totalt!$B$1:$AQ$554,MATCH(O$2,Totalt!$B$1:$AQ$1,0),FALSE),"")</f>
        <v>0</v>
      </c>
      <c r="P210" s="312">
        <f>IFERROR(VLOOKUP($B210,Totalt!$B$1:$AQ$554,MATCH(P$2,Totalt!$B$1:$AQ$1,0),FALSE),"")</f>
        <v>0</v>
      </c>
      <c r="Q210" s="312">
        <f>IFERROR(VLOOKUP($B210,Totalt!$B$1:$AQ$554,MATCH(Q$2,Totalt!$B$1:$AQ$1,0),FALSE),"")</f>
        <v>0</v>
      </c>
      <c r="R210" s="312">
        <f>IFERROR(VLOOKUP($B210,Totalt!$B$1:$AQ$554,MATCH(R$2,Totalt!$B$1:$AQ$1,0),FALSE),"")</f>
        <v>0</v>
      </c>
      <c r="S210" s="312">
        <f>IFERROR(VLOOKUP($B210,Totalt!$B$1:$AQ$554,MATCH(S$2,Totalt!$B$1:$AQ$1,0),FALSE),"")</f>
        <v>12.5</v>
      </c>
      <c r="T210" s="312">
        <f>IFERROR(VLOOKUP($B210,Totalt!$B$1:$AQ$554,MATCH(T$2,Totalt!$B$1:$AQ$1,0),FALSE),"")</f>
        <v>0</v>
      </c>
      <c r="U210" s="312">
        <f>IFERROR(VLOOKUP($B210,Totalt!$B$1:$AQ$554,MATCH(U$2,Totalt!$B$1:$AQ$1,0),FALSE),"")</f>
        <v>0</v>
      </c>
      <c r="V210" s="312">
        <f>IFERROR(VLOOKUP($B210,Totalt!$B$1:$AQ$554,MATCH(V$2,Totalt!$B$1:$AQ$1,0),FALSE),"")</f>
        <v>0</v>
      </c>
      <c r="W210" s="312">
        <f>IFERROR(VLOOKUP($B210,Totalt!$B$1:$AQ$554,MATCH(W$2,Totalt!$B$1:$AQ$1,0),FALSE),"")</f>
        <v>0</v>
      </c>
      <c r="X210" s="312">
        <f>IFERROR(VLOOKUP($B210,Totalt!$B$1:$AQ$554,MATCH(X$2,Totalt!$B$1:$AQ$1,0),FALSE),"")</f>
        <v>0</v>
      </c>
      <c r="Y210" s="312">
        <f>IFERROR(VLOOKUP($B210,Totalt!$B$1:$AQ$554,MATCH(Y$2,Totalt!$B$1:$AQ$1,0),FALSE),"")</f>
        <v>0</v>
      </c>
      <c r="Z210" s="312">
        <f>IFERROR(VLOOKUP($B210,Totalt!$B$1:$AQ$554,MATCH(Z$2,Totalt!$B$1:$AQ$1,0),FALSE),"")</f>
        <v>0</v>
      </c>
      <c r="AA210" s="312">
        <f>IFERROR(VLOOKUP($B210,Totalt!$B$1:$AQ$554,MATCH(AA$2,Totalt!$B$1:$AQ$1,0),FALSE),"")</f>
        <v>0</v>
      </c>
      <c r="AB210" s="312">
        <f>IFERROR(VLOOKUP($B210,Totalt!$B$1:$AQ$554,MATCH(AB$2,Totalt!$B$1:$AQ$1,0),FALSE),"")</f>
        <v>0</v>
      </c>
      <c r="AC210" s="312">
        <f>IFERROR(VLOOKUP($B210,Totalt!$B$1:$AQ$554,MATCH(AC$2,Totalt!$B$1:$AQ$1,0),FALSE),"")</f>
        <v>0</v>
      </c>
      <c r="AD210" s="312">
        <f>IFERROR(VLOOKUP($B210,Totalt!$B$1:$AQ$554,MATCH(AD$2,Totalt!$B$1:$AQ$1,0),FALSE),"")</f>
        <v>0</v>
      </c>
      <c r="AE210" s="312">
        <f>IFERROR(VLOOKUP($B210,Totalt!$B$1:$AQ$554,MATCH(AE$2,Totalt!$B$1:$AQ$1,0),FALSE),"")</f>
        <v>0</v>
      </c>
      <c r="AF210" s="312">
        <f>IFERROR(VLOOKUP($B210,Totalt!$B$1:$AQ$554,MATCH(AF$2,Totalt!$B$1:$AQ$1,0),FALSE),"")</f>
        <v>0.1</v>
      </c>
      <c r="AG210" s="312">
        <f>IFERROR(VLOOKUP($B210,Totalt!$B$1:$AQ$554,MATCH(AG$2,Totalt!$B$1:$AQ$1,0),FALSE),"")</f>
        <v>0</v>
      </c>
      <c r="AI210" s="245">
        <f t="shared" si="21"/>
        <v>12.7</v>
      </c>
      <c r="AJ210" s="246">
        <f>IF(ISERROR(1/VLOOKUP($B210,Leveranser!$B$1:$S$500,MATCH("såld värme (gwh)",Leveranser!$B$1:$S$1,0),FALSE)),"",VLOOKUP($B210,Leveranser!$B$1:$S$500,MATCH("såld värme (gwh)",Leveranser!$B$1:$S$1,0),FALSE))</f>
        <v>9.8672079999999998</v>
      </c>
      <c r="AK210" t="str">
        <f>IFERROR(IF(VLOOKUP($B210,Totalt!$B$1:$AQ$554,MATCH(AK$2,Totalt!$B$1:$AQ$1,0),FALSE)="","",VLOOKUP($B210,Totalt!$B$1:$AQ$554,MATCH(AK$2,Totalt!$B$1:$AQ$1,0),FALSE)),"")</f>
        <v/>
      </c>
      <c r="AM210" s="247" t="str">
        <f>IF(B210&lt;&gt;"",IF(VLOOKUP($B210,Totalt!$B$1:$AQ$554,MATCH("Kvalitetsgranskad:",Totalt!$B$1:$AQ$1,0),FALSE)="ja",VLOOKUP($B210,Miljö!$B$1:$AG$479,MATCH(AM$2,Miljö!$B$1:$AK$1,0),FALSE),""),"")</f>
        <v>Ja</v>
      </c>
      <c r="AN210" s="247" t="str">
        <f>IF(AM210="ja",VLOOKUP($B210,Miljö!$B$1:$J$479,MATCH("Typ av ursprungsspecificerad el   (Om inget värde anges används Nordisk residualmix, se inforuta) ()",Miljö!$B$1:$J$1,0),FALSE),IF(AM210="nej","Nordisk residualel",""))</f>
        <v>'vattenproducerad el'</v>
      </c>
      <c r="AO210" s="247">
        <f>IF(AM210="","",VLOOKUP($B210,Miljö!$B$1:$J$479,MATCH("Fossilandel för ursprungspecificerad el ()",Miljö!$B$1:$J$1,0),FALSE))</f>
        <v>0</v>
      </c>
      <c r="AP210" s="247">
        <f>IF(AM210="","",IFERROR(VLOOKUP($B210,Miljö!$B$1:$J$479,MATCH("Kärnkraftsandel för ursprungsspecificerad el ()",Miljö!$B$1:$J$1,0),FALSE)/1,0))</f>
        <v>0</v>
      </c>
      <c r="AQ210" s="247">
        <f t="shared" si="22"/>
        <v>1</v>
      </c>
      <c r="AR210" s="52"/>
      <c r="AS210" s="247" t="str">
        <f t="shared" si="18"/>
        <v>Nej</v>
      </c>
      <c r="AT210" s="247" t="str">
        <f>IF(AS210="ja",VLOOKUP($B210,Miljö!$B$1:$O$500,MATCH("Fossil andel i procent (%)",Miljö!$B$1:$O$1,0),FALSE)/100,"")</f>
        <v/>
      </c>
      <c r="AU210" s="52"/>
      <c r="AV210" s="247" t="str">
        <f t="shared" si="19"/>
        <v>Nej</v>
      </c>
      <c r="AW210" s="247" t="str">
        <f>IF(AV210="ja",VLOOKUP($B210,'Egen hetvattenprod'!$B$1:$AO$500,MATCH("Värmekälla till värmepumpar ()",'Egen hetvattenprod'!$B$1:$AO$1,0),FALSE),"")</f>
        <v/>
      </c>
      <c r="AY210" s="244" t="str">
        <f t="shared" si="20"/>
        <v>Nej</v>
      </c>
      <c r="AZ210" s="283" t="str">
        <f>IF($AY210="ja",(VLOOKUP($B210,'Egen hetvattenprod'!$B$1:$BX$550,MATCH(AZ$2,'Egen hetvattenprod'!$B$1:$BX$1,0),FALSE)+VLOOKUP($B210,Kraftvärmeprod!$B$1:$BX$550,MATCH(AZ$2,Kraftvärmeprod!$B$1:$BX$1,0),FALSE))/$AC210,"")</f>
        <v/>
      </c>
      <c r="BA210" s="283" t="str">
        <f>IF($AY210="ja",(VLOOKUP($B210,'Egen hetvattenprod'!$B$1:$BX$550,MATCH(BA$2,'Egen hetvattenprod'!$B$1:$BX$1,0),FALSE)+VLOOKUP($B210,Kraftvärmeprod!$B$1:$BX$550,MATCH(BA$2,Kraftvärmeprod!$B$1:$BX$1,0),FALSE))/$AC210,"")</f>
        <v/>
      </c>
      <c r="BB210" s="283" t="str">
        <f>IF($AY210="ja",(VLOOKUP($B210,'Egen hetvattenprod'!$B$1:$BX$550,MATCH(BB$2,'Egen hetvattenprod'!$B$1:$BX$1,0),FALSE)+VLOOKUP($B210,Kraftvärmeprod!$B$1:$BX$550,MATCH(BB$2,Kraftvärmeprod!$B$1:$BX$1,0),FALSE))/$AC210,"")</f>
        <v/>
      </c>
      <c r="BC210" s="283" t="str">
        <f>IF($AY210="ja",(VLOOKUP($B210,'Egen hetvattenprod'!$B$1:$BX$550,MATCH(BC$2,'Egen hetvattenprod'!$B$1:$BX$1,0),FALSE)+VLOOKUP($B210,Kraftvärmeprod!$B$1:$BX$550,MATCH(BC$2,Kraftvärmeprod!$B$1:$BX$1,0),FALSE))/$AC210,"")</f>
        <v/>
      </c>
      <c r="BD210" s="283" t="str">
        <f>IF($AY210="ja",(VLOOKUP($B210,'Egen hetvattenprod'!$B$1:$BX$550,MATCH(BD$2,'Egen hetvattenprod'!$B$1:$BX$1,0),FALSE)+VLOOKUP($B210,Kraftvärmeprod!$B$1:$BX$550,MATCH(BD$2,Kraftvärmeprod!$B$1:$BX$1,0),FALSE))/$AC210,"")</f>
        <v/>
      </c>
      <c r="BF210" s="244" t="str">
        <f t="shared" si="23"/>
        <v>Nej</v>
      </c>
      <c r="BG210" s="283" t="str">
        <f>IF($BF210="ja",VLOOKUP($B210,'Egen hetvattenprod'!$B$1:$BX$550,MATCH("Andelen klimatgaser med fossilt ursprung för avfall ()",'Egen hetvattenprod'!$B$1:$BX$1,0),FALSE),"")</f>
        <v/>
      </c>
      <c r="BH210" s="283" t="str">
        <f>IF($BF210="ja",VLOOKUP($B210,Kraftvärmeprod!$B$1:$BX$550,MATCH("Andelen klimatgaser med fossilt ursprung för avfall ()",Kraftvärmeprod!$B$1:$BX$1,0),FALSE),"")</f>
        <v/>
      </c>
      <c r="BI210" s="307" t="str">
        <f>IF($BF210="ja",VLOOKUP($B210,'Egen hetvattenprod'!$B$1:$BX$550,MATCH("Avfall (GWh)",'Egen hetvattenprod'!$B$1:$BX$1,0),FALSE),"")</f>
        <v/>
      </c>
      <c r="BJ210" s="307" t="str">
        <f>IF($BF210="ja",VLOOKUP($B210,'Slutlig allokering kvv'!$B$1:$BX$550,MATCH("Avfall (GWh)",'Slutlig allokering kvv'!$B$1:$BX$1,0),FALSE),"")</f>
        <v/>
      </c>
      <c r="BK210" s="307" t="str">
        <f>IF($BF210="ja",VLOOKUP($B210,'Köpt hetvatten'!$B$1:$BX$550,MATCH("Avfall i köpt hetvatten",'Köpt hetvatten'!$B$1:$BX$1,0),FALSE),"")</f>
        <v/>
      </c>
      <c r="BL210" s="307" t="str">
        <f>IF($BF210="ja",VLOOKUP($B210,'Egen hetvattenprod'!$B$1:$BX$550,MATCH("Värde enligt ovan. (%)",'Egen hetvattenprod'!$B$1:$BX$1,0),FALSE),"")</f>
        <v/>
      </c>
      <c r="BM210" s="307" t="str">
        <f>IF($BF210="ja",VLOOKUP($B210,Kraftvärmeprod!$B$1:$BX$550,MATCH("Värde enligt ovan. (%)",Kraftvärmeprod!$B$1:$BX$1,0),FALSE),"")</f>
        <v/>
      </c>
      <c r="BN210" s="307"/>
      <c r="BO210" s="307"/>
      <c r="BP210" s="307"/>
      <c r="BQ210" s="307" t="str">
        <f>IF($BF210="ja",VLOOKUP($B210,'Egen hetvattenprod'!$B$1:$BX$550,MATCH("Tillförd olja (fossil) vid avfallsförbränning (GWh)",'Egen hetvattenprod'!$B$1:$BX$1,0),FALSE),"")</f>
        <v/>
      </c>
      <c r="BR210" s="307" t="str">
        <f>IF($BF210="ja",VLOOKUP($B210,Kraftvärmeprod!$B$1:$BX$550,MATCH("Tillförd olja (fossil) vid avfallsförbränning (GWh)",Kraftvärmeprod!$B$1:$BX$1,0),FALSE),"")</f>
        <v/>
      </c>
    </row>
    <row r="211" spans="1:70" x14ac:dyDescent="0.25">
      <c r="A211" s="2" t="str">
        <f>'Miljövärden för publ företag'!B213</f>
        <v>Skövde Värmeverk AB</v>
      </c>
      <c r="B211" s="2" t="str">
        <f>'Miljövärden för publ företag'!C213</f>
        <v>Skövde</v>
      </c>
      <c r="C211" s="312">
        <f>IFERROR(VLOOKUP($B211,Totalt!$B$1:$AQ$554,MATCH(C$2,Totalt!$B$1:$AQ$1,0),FALSE),"")</f>
        <v>0</v>
      </c>
      <c r="D211" s="312">
        <f>IFERROR(VLOOKUP($B211,Totalt!$B$1:$AQ$554,MATCH(D$2,Totalt!$B$1:$AQ$1,0),FALSE),"")</f>
        <v>1.6876500000000001</v>
      </c>
      <c r="E211" s="312">
        <f>IFERROR(VLOOKUP($B211,Totalt!$B$1:$AQ$554,MATCH(E$2,Totalt!$B$1:$AQ$1,0),FALSE),"")</f>
        <v>0.27300000000000002</v>
      </c>
      <c r="F211" s="312">
        <f>IFERROR(VLOOKUP($B211,Totalt!$B$1:$AQ$554,MATCH(F$2,Totalt!$B$1:$AQ$1,0),FALSE),"")</f>
        <v>0</v>
      </c>
      <c r="G211" s="312">
        <f>IFERROR(VLOOKUP($B211,Totalt!$B$1:$AQ$554,MATCH(G$2,Totalt!$B$1:$AQ$1,0),FALSE),"")</f>
        <v>0</v>
      </c>
      <c r="H211" s="312">
        <f>IFERROR(VLOOKUP($B211,Totalt!$B$1:$AQ$554,MATCH(H$2,Totalt!$B$1:$AQ$1,0),FALSE),"")</f>
        <v>0</v>
      </c>
      <c r="I211" s="312">
        <f>IFERROR(VLOOKUP($B211,Totalt!$B$1:$AQ$554,MATCH(I$2,Totalt!$B$1:$AQ$1,0),FALSE),"")</f>
        <v>138.357</v>
      </c>
      <c r="J211" s="312">
        <f>IFERROR(VLOOKUP($B211,Totalt!$B$1:$AQ$554,MATCH(J$2,Totalt!$B$1:$AQ$1,0),FALSE),"")</f>
        <v>0</v>
      </c>
      <c r="K211" s="312">
        <f>IFERROR(VLOOKUP($B211,Totalt!$B$1:$AQ$554,MATCH(K$2,Totalt!$B$1:$AQ$1,0),FALSE),"")</f>
        <v>0</v>
      </c>
      <c r="L211" s="312">
        <f>IFERROR(VLOOKUP($B211,Totalt!$B$1:$AQ$554,MATCH(L$2,Totalt!$B$1:$AQ$1,0),FALSE),"")</f>
        <v>0</v>
      </c>
      <c r="M211" s="312">
        <f>IFERROR(VLOOKUP($B211,Totalt!$B$1:$AQ$554,MATCH(M$2,Totalt!$B$1:$AQ$1,0),FALSE),"")</f>
        <v>0</v>
      </c>
      <c r="N211" s="312">
        <f>IFERROR(VLOOKUP($B211,Totalt!$B$1:$AQ$554,MATCH(N$2,Totalt!$B$1:$AQ$1,0),FALSE),"")</f>
        <v>116.545</v>
      </c>
      <c r="O211" s="312">
        <f>IFERROR(VLOOKUP($B211,Totalt!$B$1:$AQ$554,MATCH(O$2,Totalt!$B$1:$AQ$1,0),FALSE),"")</f>
        <v>0</v>
      </c>
      <c r="P211" s="312">
        <f>IFERROR(VLOOKUP($B211,Totalt!$B$1:$AQ$554,MATCH(P$2,Totalt!$B$1:$AQ$1,0),FALSE),"")</f>
        <v>72.415999999999997</v>
      </c>
      <c r="Q211" s="312">
        <f>IFERROR(VLOOKUP($B211,Totalt!$B$1:$AQ$554,MATCH(Q$2,Totalt!$B$1:$AQ$1,0),FALSE),"")</f>
        <v>0</v>
      </c>
      <c r="R211" s="312">
        <f>IFERROR(VLOOKUP($B211,Totalt!$B$1:$AQ$554,MATCH(R$2,Totalt!$B$1:$AQ$1,0),FALSE),"")</f>
        <v>0</v>
      </c>
      <c r="S211" s="312">
        <f>IFERROR(VLOOKUP($B211,Totalt!$B$1:$AQ$554,MATCH(S$2,Totalt!$B$1:$AQ$1,0),FALSE),"")</f>
        <v>0</v>
      </c>
      <c r="T211" s="312">
        <f>IFERROR(VLOOKUP($B211,Totalt!$B$1:$AQ$554,MATCH(T$2,Totalt!$B$1:$AQ$1,0),FALSE),"")</f>
        <v>0</v>
      </c>
      <c r="U211" s="312">
        <f>IFERROR(VLOOKUP($B211,Totalt!$B$1:$AQ$554,MATCH(U$2,Totalt!$B$1:$AQ$1,0),FALSE),"")</f>
        <v>0</v>
      </c>
      <c r="V211" s="312">
        <f>IFERROR(VLOOKUP($B211,Totalt!$B$1:$AQ$554,MATCH(V$2,Totalt!$B$1:$AQ$1,0),FALSE),"")</f>
        <v>0</v>
      </c>
      <c r="W211" s="312">
        <f>IFERROR(VLOOKUP($B211,Totalt!$B$1:$AQ$554,MATCH(W$2,Totalt!$B$1:$AQ$1,0),FALSE),"")</f>
        <v>3.4489999999999998</v>
      </c>
      <c r="X211" s="312">
        <f>IFERROR(VLOOKUP($B211,Totalt!$B$1:$AQ$554,MATCH(X$2,Totalt!$B$1:$AQ$1,0),FALSE),"")</f>
        <v>0</v>
      </c>
      <c r="Y211" s="312">
        <f>IFERROR(VLOOKUP($B211,Totalt!$B$1:$AQ$554,MATCH(Y$2,Totalt!$B$1:$AQ$1,0),FALSE),"")</f>
        <v>0</v>
      </c>
      <c r="Z211" s="312">
        <f>IFERROR(VLOOKUP($B211,Totalt!$B$1:$AQ$554,MATCH(Z$2,Totalt!$B$1:$AQ$1,0),FALSE),"")</f>
        <v>0</v>
      </c>
      <c r="AA211" s="312">
        <f>IFERROR(VLOOKUP($B211,Totalt!$B$1:$AQ$554,MATCH(AA$2,Totalt!$B$1:$AQ$1,0),FALSE),"")</f>
        <v>0</v>
      </c>
      <c r="AB211" s="312">
        <f>IFERROR(VLOOKUP($B211,Totalt!$B$1:$AQ$554,MATCH(AB$2,Totalt!$B$1:$AQ$1,0),FALSE),"")</f>
        <v>0</v>
      </c>
      <c r="AC211" s="312">
        <f>IFERROR(VLOOKUP($B211,Totalt!$B$1:$AQ$554,MATCH(AC$2,Totalt!$B$1:$AQ$1,0),FALSE),"")</f>
        <v>47.972999999999999</v>
      </c>
      <c r="AD211" s="312">
        <f>IFERROR(VLOOKUP($B211,Totalt!$B$1:$AQ$554,MATCH(AD$2,Totalt!$B$1:$AQ$1,0),FALSE),"")</f>
        <v>4.9740000000000002</v>
      </c>
      <c r="AE211" s="312">
        <f>IFERROR(VLOOKUP($B211,Totalt!$B$1:$AQ$554,MATCH(AE$2,Totalt!$B$1:$AQ$1,0),FALSE),"")</f>
        <v>0</v>
      </c>
      <c r="AF211" s="312">
        <f>IFERROR(VLOOKUP($B211,Totalt!$B$1:$AQ$554,MATCH(AF$2,Totalt!$B$1:$AQ$1,0),FALSE),"")</f>
        <v>13.289099999999999</v>
      </c>
      <c r="AG211" s="312">
        <f>IFERROR(VLOOKUP($B211,Totalt!$B$1:$AQ$554,MATCH(AG$2,Totalt!$B$1:$AQ$1,0),FALSE),"")</f>
        <v>0</v>
      </c>
      <c r="AI211" s="245">
        <f t="shared" si="21"/>
        <v>398.96375</v>
      </c>
      <c r="AJ211" s="246">
        <f>IF(ISERROR(1/VLOOKUP($B211,Leveranser!$B$1:$S$500,MATCH("såld värme (gwh)",Leveranser!$B$1:$S$1,0),FALSE)),"",VLOOKUP($B211,Leveranser!$B$1:$S$500,MATCH("såld värme (gwh)",Leveranser!$B$1:$S$1,0),FALSE))</f>
        <v>342.63099999999997</v>
      </c>
      <c r="AK211" t="str">
        <f>IFERROR(IF(VLOOKUP($B211,Totalt!$B$1:$AQ$554,MATCH(AK$2,Totalt!$B$1:$AQ$1,0),FALSE)="","",VLOOKUP($B211,Totalt!$B$1:$AQ$554,MATCH(AK$2,Totalt!$B$1:$AQ$1,0),FALSE)),"")</f>
        <v/>
      </c>
      <c r="AM211" s="247" t="str">
        <f>IF(B211&lt;&gt;"",IF(VLOOKUP($B211,Totalt!$B$1:$AQ$554,MATCH("Kvalitetsgranskad:",Totalt!$B$1:$AQ$1,0),FALSE)="ja",VLOOKUP($B211,Miljö!$B$1:$AG$479,MATCH(AM$2,Miljö!$B$1:$AK$1,0),FALSE),""),"")</f>
        <v>Ja</v>
      </c>
      <c r="AN211" s="247" t="str">
        <f>IF(AM211="ja",VLOOKUP($B211,Miljö!$B$1:$J$479,MATCH("Typ av ursprungsspecificerad el   (Om inget värde anges används Nordisk residualmix, se inforuta) ()",Miljö!$B$1:$J$1,0),FALSE),IF(AM211="nej","Nordisk residualel",""))</f>
        <v>'vattenproducerad el'</v>
      </c>
      <c r="AO211" s="247">
        <f>IF(AM211="","",VLOOKUP($B211,Miljö!$B$1:$J$479,MATCH("Fossilandel för ursprungspecificerad el ()",Miljö!$B$1:$J$1,0),FALSE))</f>
        <v>0</v>
      </c>
      <c r="AP211" s="247">
        <f>IF(AM211="","",IFERROR(VLOOKUP($B211,Miljö!$B$1:$J$479,MATCH("Kärnkraftsandel för ursprungsspecificerad el ()",Miljö!$B$1:$J$1,0),FALSE)/1,0))</f>
        <v>0</v>
      </c>
      <c r="AQ211" s="247">
        <f t="shared" si="22"/>
        <v>1</v>
      </c>
      <c r="AR211" s="52"/>
      <c r="AS211" s="247" t="str">
        <f t="shared" si="18"/>
        <v>Nej</v>
      </c>
      <c r="AT211" s="247" t="str">
        <f>IF(AS211="ja",VLOOKUP($B211,Miljö!$B$1:$O$500,MATCH("Fossil andel i procent (%)",Miljö!$B$1:$O$1,0),FALSE)/100,"")</f>
        <v/>
      </c>
      <c r="AU211" s="52"/>
      <c r="AV211" s="247" t="str">
        <f t="shared" si="19"/>
        <v>Nej</v>
      </c>
      <c r="AW211" s="247" t="str">
        <f>IF(AV211="ja",VLOOKUP($B211,'Egen hetvattenprod'!$B$1:$AO$500,MATCH("Värmekälla till värmepumpar ()",'Egen hetvattenprod'!$B$1:$AO$1,0),FALSE),"")</f>
        <v/>
      </c>
      <c r="AY211" s="244" t="str">
        <f t="shared" si="20"/>
        <v>Ja</v>
      </c>
      <c r="AZ211" s="283">
        <f>IF($AY211="ja",(VLOOKUP($B211,'Egen hetvattenprod'!$B$1:$BX$550,MATCH(AZ$2,'Egen hetvattenprod'!$B$1:$BX$1,0),FALSE)+VLOOKUP($B211,Kraftvärmeprod!$B$1:$BX$550,MATCH(AZ$2,Kraftvärmeprod!$B$1:$BX$1,0),FALSE))/$AC211,"")</f>
        <v>0.62</v>
      </c>
      <c r="BA211" s="283">
        <f>IF($AY211="ja",(VLOOKUP($B211,'Egen hetvattenprod'!$B$1:$BX$550,MATCH(BA$2,'Egen hetvattenprod'!$B$1:$BX$1,0),FALSE)+VLOOKUP($B211,Kraftvärmeprod!$B$1:$BX$550,MATCH(BA$2,Kraftvärmeprod!$B$1:$BX$1,0),FALSE))/$AC211,"")</f>
        <v>0.38</v>
      </c>
      <c r="BB211" s="283">
        <f>IF($AY211="ja",(VLOOKUP($B211,'Egen hetvattenprod'!$B$1:$BX$550,MATCH(BB$2,'Egen hetvattenprod'!$B$1:$BX$1,0),FALSE)+VLOOKUP($B211,Kraftvärmeprod!$B$1:$BX$550,MATCH(BB$2,Kraftvärmeprod!$B$1:$BX$1,0),FALSE))/$AC211,"")</f>
        <v>0</v>
      </c>
      <c r="BC211" s="283">
        <f>IF($AY211="ja",(VLOOKUP($B211,'Egen hetvattenprod'!$B$1:$BX$550,MATCH(BC$2,'Egen hetvattenprod'!$B$1:$BX$1,0),FALSE)+VLOOKUP($B211,Kraftvärmeprod!$B$1:$BX$550,MATCH(BC$2,Kraftvärmeprod!$B$1:$BX$1,0),FALSE))/$AC211,"")</f>
        <v>0</v>
      </c>
      <c r="BD211" s="283">
        <f>IF($AY211="ja",(VLOOKUP($B211,'Egen hetvattenprod'!$B$1:$BX$550,MATCH(BD$2,'Egen hetvattenprod'!$B$1:$BX$1,0),FALSE)+VLOOKUP($B211,Kraftvärmeprod!$B$1:$BX$550,MATCH(BD$2,Kraftvärmeprod!$B$1:$BX$1,0),FALSE))/$AC211,"")</f>
        <v>0</v>
      </c>
      <c r="BF211" s="244" t="str">
        <f t="shared" si="23"/>
        <v>Ja</v>
      </c>
      <c r="BG211" s="283" t="str">
        <f>IF($BF211="ja",VLOOKUP($B211,'Egen hetvattenprod'!$B$1:$BX$550,MATCH("Andelen klimatgaser med fossilt ursprung för avfall ()",'Egen hetvattenprod'!$B$1:$BX$1,0),FALSE),"")</f>
        <v>Schablon</v>
      </c>
      <c r="BH211" s="283" t="str">
        <f>IF($BF211="ja",VLOOKUP($B211,Kraftvärmeprod!$B$1:$BX$550,MATCH("Andelen klimatgaser med fossilt ursprung för avfall ()",Kraftvärmeprod!$B$1:$BX$1,0),FALSE),"")</f>
        <v>Schablon</v>
      </c>
      <c r="BI211" s="307" t="str">
        <f>IF($BF211="ja",VLOOKUP($B211,'Egen hetvattenprod'!$B$1:$BX$550,MATCH("Avfall (GWh)",'Egen hetvattenprod'!$B$1:$BX$1,0),FALSE),"")</f>
        <v>ET</v>
      </c>
      <c r="BJ211" s="307">
        <f>IF($BF211="ja",VLOOKUP($B211,'Slutlig allokering kvv'!$B$1:$BX$550,MATCH("Avfall (GWh)",'Slutlig allokering kvv'!$B$1:$BX$1,0),FALSE),"")</f>
        <v>138.357</v>
      </c>
      <c r="BK211" s="307">
        <f>IF($BF211="ja",VLOOKUP($B211,'Köpt hetvatten'!$B$1:$BX$550,MATCH("Avfall i köpt hetvatten",'Köpt hetvatten'!$B$1:$BX$1,0),FALSE),"")</f>
        <v>0</v>
      </c>
      <c r="BL211" s="307">
        <f>IF($BF211="ja",VLOOKUP($B211,'Egen hetvattenprod'!$B$1:$BX$550,MATCH("Värde enligt ovan. (%)",'Egen hetvattenprod'!$B$1:$BX$1,0),FALSE),"")</f>
        <v>40.5</v>
      </c>
      <c r="BM211" s="307">
        <f>IF($BF211="ja",VLOOKUP($B211,Kraftvärmeprod!$B$1:$BX$550,MATCH("Värde enligt ovan. (%)",Kraftvärmeprod!$B$1:$BX$1,0),FALSE),"")</f>
        <v>40.5</v>
      </c>
      <c r="BN211" s="307"/>
      <c r="BO211" s="307"/>
      <c r="BP211" s="307"/>
      <c r="BQ211" s="307" t="str">
        <f>IF($BF211="ja",VLOOKUP($B211,'Egen hetvattenprod'!$B$1:$BX$550,MATCH("Tillförd olja (fossil) vid avfallsförbränning (GWh)",'Egen hetvattenprod'!$B$1:$BX$1,0),FALSE),"")</f>
        <v>ET</v>
      </c>
      <c r="BR211" s="307">
        <f>IF($BF211="ja",VLOOKUP($B211,Kraftvärmeprod!$B$1:$BX$550,MATCH("Tillförd olja (fossil) vid avfallsförbränning (GWh)",Kraftvärmeprod!$B$1:$BX$1,0),FALSE),"")</f>
        <v>0.98099999999999998</v>
      </c>
    </row>
    <row r="212" spans="1:70" x14ac:dyDescent="0.25">
      <c r="A212" s="2" t="str">
        <f>'Miljövärden för publ företag'!B214</f>
        <v>Skövde Värmeverk AB</v>
      </c>
      <c r="B212" s="2" t="str">
        <f>'Miljövärden för publ företag'!C214</f>
        <v>Stöpen</v>
      </c>
      <c r="C212" s="312">
        <f>IFERROR(VLOOKUP($B212,Totalt!$B$1:$AQ$554,MATCH(C$2,Totalt!$B$1:$AQ$1,0),FALSE),"")</f>
        <v>0</v>
      </c>
      <c r="D212" s="312">
        <f>IFERROR(VLOOKUP($B212,Totalt!$B$1:$AQ$554,MATCH(D$2,Totalt!$B$1:$AQ$1,0),FALSE),"")</f>
        <v>7.4999999999999997E-2</v>
      </c>
      <c r="E212" s="312">
        <f>IFERROR(VLOOKUP($B212,Totalt!$B$1:$AQ$554,MATCH(E$2,Totalt!$B$1:$AQ$1,0),FALSE),"")</f>
        <v>0</v>
      </c>
      <c r="F212" s="312">
        <f>IFERROR(VLOOKUP($B212,Totalt!$B$1:$AQ$554,MATCH(F$2,Totalt!$B$1:$AQ$1,0),FALSE),"")</f>
        <v>0</v>
      </c>
      <c r="G212" s="312">
        <f>IFERROR(VLOOKUP($B212,Totalt!$B$1:$AQ$554,MATCH(G$2,Totalt!$B$1:$AQ$1,0),FALSE),"")</f>
        <v>0</v>
      </c>
      <c r="H212" s="312">
        <f>IFERROR(VLOOKUP($B212,Totalt!$B$1:$AQ$554,MATCH(H$2,Totalt!$B$1:$AQ$1,0),FALSE),"")</f>
        <v>0</v>
      </c>
      <c r="I212" s="312">
        <f>IFERROR(VLOOKUP($B212,Totalt!$B$1:$AQ$554,MATCH(I$2,Totalt!$B$1:$AQ$1,0),FALSE),"")</f>
        <v>0</v>
      </c>
      <c r="J212" s="312">
        <f>IFERROR(VLOOKUP($B212,Totalt!$B$1:$AQ$554,MATCH(J$2,Totalt!$B$1:$AQ$1,0),FALSE),"")</f>
        <v>0</v>
      </c>
      <c r="K212" s="312">
        <f>IFERROR(VLOOKUP($B212,Totalt!$B$1:$AQ$554,MATCH(K$2,Totalt!$B$1:$AQ$1,0),FALSE),"")</f>
        <v>0</v>
      </c>
      <c r="L212" s="312">
        <f>IFERROR(VLOOKUP($B212,Totalt!$B$1:$AQ$554,MATCH(L$2,Totalt!$B$1:$AQ$1,0),FALSE),"")</f>
        <v>0</v>
      </c>
      <c r="M212" s="312">
        <f>IFERROR(VLOOKUP($B212,Totalt!$B$1:$AQ$554,MATCH(M$2,Totalt!$B$1:$AQ$1,0),FALSE),"")</f>
        <v>0</v>
      </c>
      <c r="N212" s="312">
        <f>IFERROR(VLOOKUP($B212,Totalt!$B$1:$AQ$554,MATCH(N$2,Totalt!$B$1:$AQ$1,0),FALSE),"")</f>
        <v>0</v>
      </c>
      <c r="O212" s="312">
        <f>IFERROR(VLOOKUP($B212,Totalt!$B$1:$AQ$554,MATCH(O$2,Totalt!$B$1:$AQ$1,0),FALSE),"")</f>
        <v>0</v>
      </c>
      <c r="P212" s="312">
        <f>IFERROR(VLOOKUP($B212,Totalt!$B$1:$AQ$554,MATCH(P$2,Totalt!$B$1:$AQ$1,0),FALSE),"")</f>
        <v>0</v>
      </c>
      <c r="Q212" s="312">
        <f>IFERROR(VLOOKUP($B212,Totalt!$B$1:$AQ$554,MATCH(Q$2,Totalt!$B$1:$AQ$1,0),FALSE),"")</f>
        <v>0</v>
      </c>
      <c r="R212" s="312">
        <f>IFERROR(VLOOKUP($B212,Totalt!$B$1:$AQ$554,MATCH(R$2,Totalt!$B$1:$AQ$1,0),FALSE),"")</f>
        <v>4.3710000000000004</v>
      </c>
      <c r="S212" s="312">
        <f>IFERROR(VLOOKUP($B212,Totalt!$B$1:$AQ$554,MATCH(S$2,Totalt!$B$1:$AQ$1,0),FALSE),"")</f>
        <v>0</v>
      </c>
      <c r="T212" s="312">
        <f>IFERROR(VLOOKUP($B212,Totalt!$B$1:$AQ$554,MATCH(T$2,Totalt!$B$1:$AQ$1,0),FALSE),"")</f>
        <v>0</v>
      </c>
      <c r="U212" s="312">
        <f>IFERROR(VLOOKUP($B212,Totalt!$B$1:$AQ$554,MATCH(U$2,Totalt!$B$1:$AQ$1,0),FALSE),"")</f>
        <v>0</v>
      </c>
      <c r="V212" s="312">
        <f>IFERROR(VLOOKUP($B212,Totalt!$B$1:$AQ$554,MATCH(V$2,Totalt!$B$1:$AQ$1,0),FALSE),"")</f>
        <v>0</v>
      </c>
      <c r="W212" s="312">
        <f>IFERROR(VLOOKUP($B212,Totalt!$B$1:$AQ$554,MATCH(W$2,Totalt!$B$1:$AQ$1,0),FALSE),"")</f>
        <v>0</v>
      </c>
      <c r="X212" s="312">
        <f>IFERROR(VLOOKUP($B212,Totalt!$B$1:$AQ$554,MATCH(X$2,Totalt!$B$1:$AQ$1,0),FALSE),"")</f>
        <v>0</v>
      </c>
      <c r="Y212" s="312">
        <f>IFERROR(VLOOKUP($B212,Totalt!$B$1:$AQ$554,MATCH(Y$2,Totalt!$B$1:$AQ$1,0),FALSE),"")</f>
        <v>0</v>
      </c>
      <c r="Z212" s="312">
        <f>IFERROR(VLOOKUP($B212,Totalt!$B$1:$AQ$554,MATCH(Z$2,Totalt!$B$1:$AQ$1,0),FALSE),"")</f>
        <v>0</v>
      </c>
      <c r="AA212" s="312">
        <f>IFERROR(VLOOKUP($B212,Totalt!$B$1:$AQ$554,MATCH(AA$2,Totalt!$B$1:$AQ$1,0),FALSE),"")</f>
        <v>0</v>
      </c>
      <c r="AB212" s="312">
        <f>IFERROR(VLOOKUP($B212,Totalt!$B$1:$AQ$554,MATCH(AB$2,Totalt!$B$1:$AQ$1,0),FALSE),"")</f>
        <v>0</v>
      </c>
      <c r="AC212" s="312">
        <f>IFERROR(VLOOKUP($B212,Totalt!$B$1:$AQ$554,MATCH(AC$2,Totalt!$B$1:$AQ$1,0),FALSE),"")</f>
        <v>0</v>
      </c>
      <c r="AD212" s="312">
        <f>IFERROR(VLOOKUP($B212,Totalt!$B$1:$AQ$554,MATCH(AD$2,Totalt!$B$1:$AQ$1,0),FALSE),"")</f>
        <v>0</v>
      </c>
      <c r="AE212" s="312">
        <f>IFERROR(VLOOKUP($B212,Totalt!$B$1:$AQ$554,MATCH(AE$2,Totalt!$B$1:$AQ$1,0),FALSE),"")</f>
        <v>0</v>
      </c>
      <c r="AF212" s="312">
        <f>IFERROR(VLOOKUP($B212,Totalt!$B$1:$AQ$554,MATCH(AF$2,Totalt!$B$1:$AQ$1,0),FALSE),"")</f>
        <v>0.06</v>
      </c>
      <c r="AG212" s="312">
        <f>IFERROR(VLOOKUP($B212,Totalt!$B$1:$AQ$554,MATCH(AG$2,Totalt!$B$1:$AQ$1,0),FALSE),"")</f>
        <v>0</v>
      </c>
      <c r="AI212" s="245">
        <f t="shared" si="21"/>
        <v>4.5060000000000002</v>
      </c>
      <c r="AJ212" s="246">
        <f>IF(ISERROR(1/VLOOKUP($B212,Leveranser!$B$1:$S$500,MATCH("såld värme (gwh)",Leveranser!$B$1:$S$1,0),FALSE)),"",VLOOKUP($B212,Leveranser!$B$1:$S$500,MATCH("såld värme (gwh)",Leveranser!$B$1:$S$1,0),FALSE))</f>
        <v>4.4372439999999997</v>
      </c>
      <c r="AK212" t="str">
        <f>IFERROR(IF(VLOOKUP($B212,Totalt!$B$1:$AQ$554,MATCH(AK$2,Totalt!$B$1:$AQ$1,0),FALSE)="","",VLOOKUP($B212,Totalt!$B$1:$AQ$554,MATCH(AK$2,Totalt!$B$1:$AQ$1,0),FALSE)),"")</f>
        <v/>
      </c>
      <c r="AM212" s="247" t="str">
        <f>IF(B212&lt;&gt;"",IF(VLOOKUP($B212,Totalt!$B$1:$AQ$554,MATCH("Kvalitetsgranskad:",Totalt!$B$1:$AQ$1,0),FALSE)="ja",VLOOKUP($B212,Miljö!$B$1:$AG$479,MATCH(AM$2,Miljö!$B$1:$AK$1,0),FALSE),""),"")</f>
        <v>Ja</v>
      </c>
      <c r="AN212" s="247" t="str">
        <f>IF(AM212="ja",VLOOKUP($B212,Miljö!$B$1:$J$479,MATCH("Typ av ursprungsspecificerad el   (Om inget värde anges används Nordisk residualmix, se inforuta) ()",Miljö!$B$1:$J$1,0),FALSE),IF(AM212="nej","Nordisk residualel",""))</f>
        <v>'vattenproducerad el'</v>
      </c>
      <c r="AO212" s="247">
        <f>IF(AM212="","",VLOOKUP($B212,Miljö!$B$1:$J$479,MATCH("Fossilandel för ursprungspecificerad el ()",Miljö!$B$1:$J$1,0),FALSE))</f>
        <v>0</v>
      </c>
      <c r="AP212" s="247">
        <f>IF(AM212="","",IFERROR(VLOOKUP($B212,Miljö!$B$1:$J$479,MATCH("Kärnkraftsandel för ursprungsspecificerad el ()",Miljö!$B$1:$J$1,0),FALSE)/1,0))</f>
        <v>0</v>
      </c>
      <c r="AQ212" s="247">
        <f t="shared" si="22"/>
        <v>1</v>
      </c>
      <c r="AR212" s="52"/>
      <c r="AS212" s="247" t="str">
        <f t="shared" si="18"/>
        <v>Nej</v>
      </c>
      <c r="AT212" s="247" t="str">
        <f>IF(AS212="ja",VLOOKUP($B212,Miljö!$B$1:$O$500,MATCH("Fossil andel i procent (%)",Miljö!$B$1:$O$1,0),FALSE)/100,"")</f>
        <v/>
      </c>
      <c r="AU212" s="52"/>
      <c r="AV212" s="247" t="str">
        <f t="shared" si="19"/>
        <v>Nej</v>
      </c>
      <c r="AW212" s="247" t="str">
        <f>IF(AV212="ja",VLOOKUP($B212,'Egen hetvattenprod'!$B$1:$AO$500,MATCH("Värmekälla till värmepumpar ()",'Egen hetvattenprod'!$B$1:$AO$1,0),FALSE),"")</f>
        <v/>
      </c>
      <c r="AY212" s="244" t="str">
        <f t="shared" si="20"/>
        <v>Nej</v>
      </c>
      <c r="AZ212" s="283" t="str">
        <f>IF($AY212="ja",(VLOOKUP($B212,'Egen hetvattenprod'!$B$1:$BX$550,MATCH(AZ$2,'Egen hetvattenprod'!$B$1:$BX$1,0),FALSE)+VLOOKUP($B212,Kraftvärmeprod!$B$1:$BX$550,MATCH(AZ$2,Kraftvärmeprod!$B$1:$BX$1,0),FALSE))/$AC212,"")</f>
        <v/>
      </c>
      <c r="BA212" s="283" t="str">
        <f>IF($AY212="ja",(VLOOKUP($B212,'Egen hetvattenprod'!$B$1:$BX$550,MATCH(BA$2,'Egen hetvattenprod'!$B$1:$BX$1,0),FALSE)+VLOOKUP($B212,Kraftvärmeprod!$B$1:$BX$550,MATCH(BA$2,Kraftvärmeprod!$B$1:$BX$1,0),FALSE))/$AC212,"")</f>
        <v/>
      </c>
      <c r="BB212" s="283" t="str">
        <f>IF($AY212="ja",(VLOOKUP($B212,'Egen hetvattenprod'!$B$1:$BX$550,MATCH(BB$2,'Egen hetvattenprod'!$B$1:$BX$1,0),FALSE)+VLOOKUP($B212,Kraftvärmeprod!$B$1:$BX$550,MATCH(BB$2,Kraftvärmeprod!$B$1:$BX$1,0),FALSE))/$AC212,"")</f>
        <v/>
      </c>
      <c r="BC212" s="283" t="str">
        <f>IF($AY212="ja",(VLOOKUP($B212,'Egen hetvattenprod'!$B$1:$BX$550,MATCH(BC$2,'Egen hetvattenprod'!$B$1:$BX$1,0),FALSE)+VLOOKUP($B212,Kraftvärmeprod!$B$1:$BX$550,MATCH(BC$2,Kraftvärmeprod!$B$1:$BX$1,0),FALSE))/$AC212,"")</f>
        <v/>
      </c>
      <c r="BD212" s="283" t="str">
        <f>IF($AY212="ja",(VLOOKUP($B212,'Egen hetvattenprod'!$B$1:$BX$550,MATCH(BD$2,'Egen hetvattenprod'!$B$1:$BX$1,0),FALSE)+VLOOKUP($B212,Kraftvärmeprod!$B$1:$BX$550,MATCH(BD$2,Kraftvärmeprod!$B$1:$BX$1,0),FALSE))/$AC212,"")</f>
        <v/>
      </c>
      <c r="BF212" s="244" t="str">
        <f t="shared" si="23"/>
        <v>Nej</v>
      </c>
      <c r="BG212" s="283" t="str">
        <f>IF($BF212="ja",VLOOKUP($B212,'Egen hetvattenprod'!$B$1:$BX$550,MATCH("Andelen klimatgaser med fossilt ursprung för avfall ()",'Egen hetvattenprod'!$B$1:$BX$1,0),FALSE),"")</f>
        <v/>
      </c>
      <c r="BH212" s="283" t="str">
        <f>IF($BF212="ja",VLOOKUP($B212,Kraftvärmeprod!$B$1:$BX$550,MATCH("Andelen klimatgaser med fossilt ursprung för avfall ()",Kraftvärmeprod!$B$1:$BX$1,0),FALSE),"")</f>
        <v/>
      </c>
      <c r="BI212" s="307" t="str">
        <f>IF($BF212="ja",VLOOKUP($B212,'Egen hetvattenprod'!$B$1:$BX$550,MATCH("Avfall (GWh)",'Egen hetvattenprod'!$B$1:$BX$1,0),FALSE),"")</f>
        <v/>
      </c>
      <c r="BJ212" s="307" t="str">
        <f>IF($BF212="ja",VLOOKUP($B212,'Slutlig allokering kvv'!$B$1:$BX$550,MATCH("Avfall (GWh)",'Slutlig allokering kvv'!$B$1:$BX$1,0),FALSE),"")</f>
        <v/>
      </c>
      <c r="BK212" s="307" t="str">
        <f>IF($BF212="ja",VLOOKUP($B212,'Köpt hetvatten'!$B$1:$BX$550,MATCH("Avfall i köpt hetvatten",'Köpt hetvatten'!$B$1:$BX$1,0),FALSE),"")</f>
        <v/>
      </c>
      <c r="BL212" s="307" t="str">
        <f>IF($BF212="ja",VLOOKUP($B212,'Egen hetvattenprod'!$B$1:$BX$550,MATCH("Värde enligt ovan. (%)",'Egen hetvattenprod'!$B$1:$BX$1,0),FALSE),"")</f>
        <v/>
      </c>
      <c r="BM212" s="307" t="str">
        <f>IF($BF212="ja",VLOOKUP($B212,Kraftvärmeprod!$B$1:$BX$550,MATCH("Värde enligt ovan. (%)",Kraftvärmeprod!$B$1:$BX$1,0),FALSE),"")</f>
        <v/>
      </c>
      <c r="BN212" s="307"/>
      <c r="BO212" s="307"/>
      <c r="BP212" s="307"/>
      <c r="BQ212" s="307" t="str">
        <f>IF($BF212="ja",VLOOKUP($B212,'Egen hetvattenprod'!$B$1:$BX$550,MATCH("Tillförd olja (fossil) vid avfallsförbränning (GWh)",'Egen hetvattenprod'!$B$1:$BX$1,0),FALSE),"")</f>
        <v/>
      </c>
      <c r="BR212" s="307" t="str">
        <f>IF($BF212="ja",VLOOKUP($B212,Kraftvärmeprod!$B$1:$BX$550,MATCH("Tillförd olja (fossil) vid avfallsförbränning (GWh)",Kraftvärmeprod!$B$1:$BX$1,0),FALSE),"")</f>
        <v/>
      </c>
    </row>
    <row r="213" spans="1:70" x14ac:dyDescent="0.25">
      <c r="A213" s="2" t="str">
        <f>'Miljövärden för publ företag'!B215</f>
        <v>Skövde Värmeverk AB</v>
      </c>
      <c r="B213" s="2" t="str">
        <f>'Miljövärden för publ företag'!C215</f>
        <v>Tidan</v>
      </c>
      <c r="C213" s="312">
        <f>IFERROR(VLOOKUP($B213,Totalt!$B$1:$AQ$554,MATCH(C$2,Totalt!$B$1:$AQ$1,0),FALSE),"")</f>
        <v>0</v>
      </c>
      <c r="D213" s="312">
        <f>IFERROR(VLOOKUP($B213,Totalt!$B$1:$AQ$554,MATCH(D$2,Totalt!$B$1:$AQ$1,0),FALSE),"")</f>
        <v>3.7999999999999999E-2</v>
      </c>
      <c r="E213" s="312">
        <f>IFERROR(VLOOKUP($B213,Totalt!$B$1:$AQ$554,MATCH(E$2,Totalt!$B$1:$AQ$1,0),FALSE),"")</f>
        <v>0</v>
      </c>
      <c r="F213" s="312">
        <f>IFERROR(VLOOKUP($B213,Totalt!$B$1:$AQ$554,MATCH(F$2,Totalt!$B$1:$AQ$1,0),FALSE),"")</f>
        <v>0</v>
      </c>
      <c r="G213" s="312">
        <f>IFERROR(VLOOKUP($B213,Totalt!$B$1:$AQ$554,MATCH(G$2,Totalt!$B$1:$AQ$1,0),FALSE),"")</f>
        <v>0</v>
      </c>
      <c r="H213" s="312">
        <f>IFERROR(VLOOKUP($B213,Totalt!$B$1:$AQ$554,MATCH(H$2,Totalt!$B$1:$AQ$1,0),FALSE),"")</f>
        <v>0</v>
      </c>
      <c r="I213" s="312">
        <f>IFERROR(VLOOKUP($B213,Totalt!$B$1:$AQ$554,MATCH(I$2,Totalt!$B$1:$AQ$1,0),FALSE),"")</f>
        <v>0</v>
      </c>
      <c r="J213" s="312">
        <f>IFERROR(VLOOKUP($B213,Totalt!$B$1:$AQ$554,MATCH(J$2,Totalt!$B$1:$AQ$1,0),FALSE),"")</f>
        <v>0</v>
      </c>
      <c r="K213" s="312">
        <f>IFERROR(VLOOKUP($B213,Totalt!$B$1:$AQ$554,MATCH(K$2,Totalt!$B$1:$AQ$1,0),FALSE),"")</f>
        <v>0</v>
      </c>
      <c r="L213" s="312">
        <f>IFERROR(VLOOKUP($B213,Totalt!$B$1:$AQ$554,MATCH(L$2,Totalt!$B$1:$AQ$1,0),FALSE),"")</f>
        <v>0</v>
      </c>
      <c r="M213" s="312">
        <f>IFERROR(VLOOKUP($B213,Totalt!$B$1:$AQ$554,MATCH(M$2,Totalt!$B$1:$AQ$1,0),FALSE),"")</f>
        <v>0</v>
      </c>
      <c r="N213" s="312">
        <f>IFERROR(VLOOKUP($B213,Totalt!$B$1:$AQ$554,MATCH(N$2,Totalt!$B$1:$AQ$1,0),FALSE),"")</f>
        <v>0</v>
      </c>
      <c r="O213" s="312">
        <f>IFERROR(VLOOKUP($B213,Totalt!$B$1:$AQ$554,MATCH(O$2,Totalt!$B$1:$AQ$1,0),FALSE),"")</f>
        <v>0</v>
      </c>
      <c r="P213" s="312">
        <f>IFERROR(VLOOKUP($B213,Totalt!$B$1:$AQ$554,MATCH(P$2,Totalt!$B$1:$AQ$1,0),FALSE),"")</f>
        <v>0</v>
      </c>
      <c r="Q213" s="312">
        <f>IFERROR(VLOOKUP($B213,Totalt!$B$1:$AQ$554,MATCH(Q$2,Totalt!$B$1:$AQ$1,0),FALSE),"")</f>
        <v>0</v>
      </c>
      <c r="R213" s="312">
        <f>IFERROR(VLOOKUP($B213,Totalt!$B$1:$AQ$554,MATCH(R$2,Totalt!$B$1:$AQ$1,0),FALSE),"")</f>
        <v>2.4790000000000001</v>
      </c>
      <c r="S213" s="312">
        <f>IFERROR(VLOOKUP($B213,Totalt!$B$1:$AQ$554,MATCH(S$2,Totalt!$B$1:$AQ$1,0),FALSE),"")</f>
        <v>0</v>
      </c>
      <c r="T213" s="312">
        <f>IFERROR(VLOOKUP($B213,Totalt!$B$1:$AQ$554,MATCH(T$2,Totalt!$B$1:$AQ$1,0),FALSE),"")</f>
        <v>0</v>
      </c>
      <c r="U213" s="312">
        <f>IFERROR(VLOOKUP($B213,Totalt!$B$1:$AQ$554,MATCH(U$2,Totalt!$B$1:$AQ$1,0),FALSE),"")</f>
        <v>0</v>
      </c>
      <c r="V213" s="312">
        <f>IFERROR(VLOOKUP($B213,Totalt!$B$1:$AQ$554,MATCH(V$2,Totalt!$B$1:$AQ$1,0),FALSE),"")</f>
        <v>0</v>
      </c>
      <c r="W213" s="312">
        <f>IFERROR(VLOOKUP($B213,Totalt!$B$1:$AQ$554,MATCH(W$2,Totalt!$B$1:$AQ$1,0),FALSE),"")</f>
        <v>0</v>
      </c>
      <c r="X213" s="312">
        <f>IFERROR(VLOOKUP($B213,Totalt!$B$1:$AQ$554,MATCH(X$2,Totalt!$B$1:$AQ$1,0),FALSE),"")</f>
        <v>0</v>
      </c>
      <c r="Y213" s="312">
        <f>IFERROR(VLOOKUP($B213,Totalt!$B$1:$AQ$554,MATCH(Y$2,Totalt!$B$1:$AQ$1,0),FALSE),"")</f>
        <v>0</v>
      </c>
      <c r="Z213" s="312">
        <f>IFERROR(VLOOKUP($B213,Totalt!$B$1:$AQ$554,MATCH(Z$2,Totalt!$B$1:$AQ$1,0),FALSE),"")</f>
        <v>0</v>
      </c>
      <c r="AA213" s="312">
        <f>IFERROR(VLOOKUP($B213,Totalt!$B$1:$AQ$554,MATCH(AA$2,Totalt!$B$1:$AQ$1,0),FALSE),"")</f>
        <v>0</v>
      </c>
      <c r="AB213" s="312">
        <f>IFERROR(VLOOKUP($B213,Totalt!$B$1:$AQ$554,MATCH(AB$2,Totalt!$B$1:$AQ$1,0),FALSE),"")</f>
        <v>0</v>
      </c>
      <c r="AC213" s="312">
        <f>IFERROR(VLOOKUP($B213,Totalt!$B$1:$AQ$554,MATCH(AC$2,Totalt!$B$1:$AQ$1,0),FALSE),"")</f>
        <v>0</v>
      </c>
      <c r="AD213" s="312">
        <f>IFERROR(VLOOKUP($B213,Totalt!$B$1:$AQ$554,MATCH(AD$2,Totalt!$B$1:$AQ$1,0),FALSE),"")</f>
        <v>0</v>
      </c>
      <c r="AE213" s="312">
        <f>IFERROR(VLOOKUP($B213,Totalt!$B$1:$AQ$554,MATCH(AE$2,Totalt!$B$1:$AQ$1,0),FALSE),"")</f>
        <v>0</v>
      </c>
      <c r="AF213" s="312">
        <f>IFERROR(VLOOKUP($B213,Totalt!$B$1:$AQ$554,MATCH(AF$2,Totalt!$B$1:$AQ$1,0),FALSE),"")</f>
        <v>2.3E-2</v>
      </c>
      <c r="AG213" s="312">
        <f>IFERROR(VLOOKUP($B213,Totalt!$B$1:$AQ$554,MATCH(AG$2,Totalt!$B$1:$AQ$1,0),FALSE),"")</f>
        <v>0</v>
      </c>
      <c r="AI213" s="245">
        <f t="shared" si="21"/>
        <v>2.54</v>
      </c>
      <c r="AJ213" s="246">
        <f>IF(ISERROR(1/VLOOKUP($B213,Leveranser!$B$1:$S$500,MATCH("såld värme (gwh)",Leveranser!$B$1:$S$1,0),FALSE)),"",VLOOKUP($B213,Leveranser!$B$1:$S$500,MATCH("såld värme (gwh)",Leveranser!$B$1:$S$1,0),FALSE))</f>
        <v>2.0640000000000001</v>
      </c>
      <c r="AK213" t="str">
        <f>IFERROR(IF(VLOOKUP($B213,Totalt!$B$1:$AQ$554,MATCH(AK$2,Totalt!$B$1:$AQ$1,0),FALSE)="","",VLOOKUP($B213,Totalt!$B$1:$AQ$554,MATCH(AK$2,Totalt!$B$1:$AQ$1,0),FALSE)),"")</f>
        <v/>
      </c>
      <c r="AM213" s="247" t="str">
        <f>IF(B213&lt;&gt;"",IF(VLOOKUP($B213,Totalt!$B$1:$AQ$554,MATCH("Kvalitetsgranskad:",Totalt!$B$1:$AQ$1,0),FALSE)="ja",VLOOKUP($B213,Miljö!$B$1:$AG$479,MATCH(AM$2,Miljö!$B$1:$AK$1,0),FALSE),""),"")</f>
        <v>Ja</v>
      </c>
      <c r="AN213" s="247" t="str">
        <f>IF(AM213="ja",VLOOKUP($B213,Miljö!$B$1:$J$479,MATCH("Typ av ursprungsspecificerad el   (Om inget värde anges används Nordisk residualmix, se inforuta) ()",Miljö!$B$1:$J$1,0),FALSE),IF(AM213="nej","Nordisk residualel",""))</f>
        <v>'vattenproducerad el'</v>
      </c>
      <c r="AO213" s="247">
        <f>IF(AM213="","",VLOOKUP($B213,Miljö!$B$1:$J$479,MATCH("Fossilandel för ursprungspecificerad el ()",Miljö!$B$1:$J$1,0),FALSE))</f>
        <v>0</v>
      </c>
      <c r="AP213" s="247">
        <f>IF(AM213="","",IFERROR(VLOOKUP($B213,Miljö!$B$1:$J$479,MATCH("Kärnkraftsandel för ursprungsspecificerad el ()",Miljö!$B$1:$J$1,0),FALSE)/1,0))</f>
        <v>0</v>
      </c>
      <c r="AQ213" s="247">
        <f t="shared" si="22"/>
        <v>1</v>
      </c>
      <c r="AR213" s="52"/>
      <c r="AS213" s="247" t="str">
        <f t="shared" si="18"/>
        <v>Nej</v>
      </c>
      <c r="AT213" s="247" t="str">
        <f>IF(AS213="ja",VLOOKUP($B213,Miljö!$B$1:$O$500,MATCH("Fossil andel i procent (%)",Miljö!$B$1:$O$1,0),FALSE)/100,"")</f>
        <v/>
      </c>
      <c r="AU213" s="52"/>
      <c r="AV213" s="247" t="str">
        <f t="shared" si="19"/>
        <v>Nej</v>
      </c>
      <c r="AW213" s="247" t="str">
        <f>IF(AV213="ja",VLOOKUP($B213,'Egen hetvattenprod'!$B$1:$AO$500,MATCH("Värmekälla till värmepumpar ()",'Egen hetvattenprod'!$B$1:$AO$1,0),FALSE),"")</f>
        <v/>
      </c>
      <c r="AY213" s="244" t="str">
        <f t="shared" si="20"/>
        <v>Nej</v>
      </c>
      <c r="AZ213" s="283" t="str">
        <f>IF($AY213="ja",(VLOOKUP($B213,'Egen hetvattenprod'!$B$1:$BX$550,MATCH(AZ$2,'Egen hetvattenprod'!$B$1:$BX$1,0),FALSE)+VLOOKUP($B213,Kraftvärmeprod!$B$1:$BX$550,MATCH(AZ$2,Kraftvärmeprod!$B$1:$BX$1,0),FALSE))/$AC213,"")</f>
        <v/>
      </c>
      <c r="BA213" s="283" t="str">
        <f>IF($AY213="ja",(VLOOKUP($B213,'Egen hetvattenprod'!$B$1:$BX$550,MATCH(BA$2,'Egen hetvattenprod'!$B$1:$BX$1,0),FALSE)+VLOOKUP($B213,Kraftvärmeprod!$B$1:$BX$550,MATCH(BA$2,Kraftvärmeprod!$B$1:$BX$1,0),FALSE))/$AC213,"")</f>
        <v/>
      </c>
      <c r="BB213" s="283" t="str">
        <f>IF($AY213="ja",(VLOOKUP($B213,'Egen hetvattenprod'!$B$1:$BX$550,MATCH(BB$2,'Egen hetvattenprod'!$B$1:$BX$1,0),FALSE)+VLOOKUP($B213,Kraftvärmeprod!$B$1:$BX$550,MATCH(BB$2,Kraftvärmeprod!$B$1:$BX$1,0),FALSE))/$AC213,"")</f>
        <v/>
      </c>
      <c r="BC213" s="283" t="str">
        <f>IF($AY213="ja",(VLOOKUP($B213,'Egen hetvattenprod'!$B$1:$BX$550,MATCH(BC$2,'Egen hetvattenprod'!$B$1:$BX$1,0),FALSE)+VLOOKUP($B213,Kraftvärmeprod!$B$1:$BX$550,MATCH(BC$2,Kraftvärmeprod!$B$1:$BX$1,0),FALSE))/$AC213,"")</f>
        <v/>
      </c>
      <c r="BD213" s="283" t="str">
        <f>IF($AY213="ja",(VLOOKUP($B213,'Egen hetvattenprod'!$B$1:$BX$550,MATCH(BD$2,'Egen hetvattenprod'!$B$1:$BX$1,0),FALSE)+VLOOKUP($B213,Kraftvärmeprod!$B$1:$BX$550,MATCH(BD$2,Kraftvärmeprod!$B$1:$BX$1,0),FALSE))/$AC213,"")</f>
        <v/>
      </c>
      <c r="BF213" s="244" t="str">
        <f t="shared" si="23"/>
        <v>Nej</v>
      </c>
      <c r="BG213" s="283" t="str">
        <f>IF($BF213="ja",VLOOKUP($B213,'Egen hetvattenprod'!$B$1:$BX$550,MATCH("Andelen klimatgaser med fossilt ursprung för avfall ()",'Egen hetvattenprod'!$B$1:$BX$1,0),FALSE),"")</f>
        <v/>
      </c>
      <c r="BH213" s="283" t="str">
        <f>IF($BF213="ja",VLOOKUP($B213,Kraftvärmeprod!$B$1:$BX$550,MATCH("Andelen klimatgaser med fossilt ursprung för avfall ()",Kraftvärmeprod!$B$1:$BX$1,0),FALSE),"")</f>
        <v/>
      </c>
      <c r="BI213" s="307" t="str">
        <f>IF($BF213="ja",VLOOKUP($B213,'Egen hetvattenprod'!$B$1:$BX$550,MATCH("Avfall (GWh)",'Egen hetvattenprod'!$B$1:$BX$1,0),FALSE),"")</f>
        <v/>
      </c>
      <c r="BJ213" s="307" t="str">
        <f>IF($BF213="ja",VLOOKUP($B213,'Slutlig allokering kvv'!$B$1:$BX$550,MATCH("Avfall (GWh)",'Slutlig allokering kvv'!$B$1:$BX$1,0),FALSE),"")</f>
        <v/>
      </c>
      <c r="BK213" s="307" t="str">
        <f>IF($BF213="ja",VLOOKUP($B213,'Köpt hetvatten'!$B$1:$BX$550,MATCH("Avfall i köpt hetvatten",'Köpt hetvatten'!$B$1:$BX$1,0),FALSE),"")</f>
        <v/>
      </c>
      <c r="BL213" s="307" t="str">
        <f>IF($BF213="ja",VLOOKUP($B213,'Egen hetvattenprod'!$B$1:$BX$550,MATCH("Värde enligt ovan. (%)",'Egen hetvattenprod'!$B$1:$BX$1,0),FALSE),"")</f>
        <v/>
      </c>
      <c r="BM213" s="307" t="str">
        <f>IF($BF213="ja",VLOOKUP($B213,Kraftvärmeprod!$B$1:$BX$550,MATCH("Värde enligt ovan. (%)",Kraftvärmeprod!$B$1:$BX$1,0),FALSE),"")</f>
        <v/>
      </c>
      <c r="BN213" s="307"/>
      <c r="BO213" s="307"/>
      <c r="BP213" s="307"/>
      <c r="BQ213" s="307" t="str">
        <f>IF($BF213="ja",VLOOKUP($B213,'Egen hetvattenprod'!$B$1:$BX$550,MATCH("Tillförd olja (fossil) vid avfallsförbränning (GWh)",'Egen hetvattenprod'!$B$1:$BX$1,0),FALSE),"")</f>
        <v/>
      </c>
      <c r="BR213" s="307" t="str">
        <f>IF($BF213="ja",VLOOKUP($B213,Kraftvärmeprod!$B$1:$BX$550,MATCH("Tillförd olja (fossil) vid avfallsförbränning (GWh)",Kraftvärmeprod!$B$1:$BX$1,0),FALSE),"")</f>
        <v/>
      </c>
    </row>
    <row r="214" spans="1:70" x14ac:dyDescent="0.25">
      <c r="A214" s="2" t="str">
        <f>'Miljövärden för publ företag'!B216</f>
        <v>Skövde Värmeverk AB</v>
      </c>
      <c r="B214" s="2" t="str">
        <f>'Miljövärden för publ företag'!C216</f>
        <v>Timmersdala</v>
      </c>
      <c r="C214" s="312">
        <f>IFERROR(VLOOKUP($B214,Totalt!$B$1:$AQ$554,MATCH(C$2,Totalt!$B$1:$AQ$1,0),FALSE),"")</f>
        <v>0</v>
      </c>
      <c r="D214" s="312">
        <f>IFERROR(VLOOKUP($B214,Totalt!$B$1:$AQ$554,MATCH(D$2,Totalt!$B$1:$AQ$1,0),FALSE),"")</f>
        <v>2.1000000000000001E-2</v>
      </c>
      <c r="E214" s="312">
        <f>IFERROR(VLOOKUP($B214,Totalt!$B$1:$AQ$554,MATCH(E$2,Totalt!$B$1:$AQ$1,0),FALSE),"")</f>
        <v>0</v>
      </c>
      <c r="F214" s="312">
        <f>IFERROR(VLOOKUP($B214,Totalt!$B$1:$AQ$554,MATCH(F$2,Totalt!$B$1:$AQ$1,0),FALSE),"")</f>
        <v>0</v>
      </c>
      <c r="G214" s="312">
        <f>IFERROR(VLOOKUP($B214,Totalt!$B$1:$AQ$554,MATCH(G$2,Totalt!$B$1:$AQ$1,0),FALSE),"")</f>
        <v>0</v>
      </c>
      <c r="H214" s="312">
        <f>IFERROR(VLOOKUP($B214,Totalt!$B$1:$AQ$554,MATCH(H$2,Totalt!$B$1:$AQ$1,0),FALSE),"")</f>
        <v>0</v>
      </c>
      <c r="I214" s="312">
        <f>IFERROR(VLOOKUP($B214,Totalt!$B$1:$AQ$554,MATCH(I$2,Totalt!$B$1:$AQ$1,0),FALSE),"")</f>
        <v>0</v>
      </c>
      <c r="J214" s="312">
        <f>IFERROR(VLOOKUP($B214,Totalt!$B$1:$AQ$554,MATCH(J$2,Totalt!$B$1:$AQ$1,0),FALSE),"")</f>
        <v>0</v>
      </c>
      <c r="K214" s="312">
        <f>IFERROR(VLOOKUP($B214,Totalt!$B$1:$AQ$554,MATCH(K$2,Totalt!$B$1:$AQ$1,0),FALSE),"")</f>
        <v>0</v>
      </c>
      <c r="L214" s="312">
        <f>IFERROR(VLOOKUP($B214,Totalt!$B$1:$AQ$554,MATCH(L$2,Totalt!$B$1:$AQ$1,0),FALSE),"")</f>
        <v>0</v>
      </c>
      <c r="M214" s="312">
        <f>IFERROR(VLOOKUP($B214,Totalt!$B$1:$AQ$554,MATCH(M$2,Totalt!$B$1:$AQ$1,0),FALSE),"")</f>
        <v>0</v>
      </c>
      <c r="N214" s="312">
        <f>IFERROR(VLOOKUP($B214,Totalt!$B$1:$AQ$554,MATCH(N$2,Totalt!$B$1:$AQ$1,0),FALSE),"")</f>
        <v>0</v>
      </c>
      <c r="O214" s="312">
        <f>IFERROR(VLOOKUP($B214,Totalt!$B$1:$AQ$554,MATCH(O$2,Totalt!$B$1:$AQ$1,0),FALSE),"")</f>
        <v>0</v>
      </c>
      <c r="P214" s="312">
        <f>IFERROR(VLOOKUP($B214,Totalt!$B$1:$AQ$554,MATCH(P$2,Totalt!$B$1:$AQ$1,0),FALSE),"")</f>
        <v>0</v>
      </c>
      <c r="Q214" s="312">
        <f>IFERROR(VLOOKUP($B214,Totalt!$B$1:$AQ$554,MATCH(Q$2,Totalt!$B$1:$AQ$1,0),FALSE),"")</f>
        <v>0</v>
      </c>
      <c r="R214" s="312">
        <f>IFERROR(VLOOKUP($B214,Totalt!$B$1:$AQ$554,MATCH(R$2,Totalt!$B$1:$AQ$1,0),FALSE),"")</f>
        <v>3.4969999999999999</v>
      </c>
      <c r="S214" s="312">
        <f>IFERROR(VLOOKUP($B214,Totalt!$B$1:$AQ$554,MATCH(S$2,Totalt!$B$1:$AQ$1,0),FALSE),"")</f>
        <v>0</v>
      </c>
      <c r="T214" s="312">
        <f>IFERROR(VLOOKUP($B214,Totalt!$B$1:$AQ$554,MATCH(T$2,Totalt!$B$1:$AQ$1,0),FALSE),"")</f>
        <v>0</v>
      </c>
      <c r="U214" s="312">
        <f>IFERROR(VLOOKUP($B214,Totalt!$B$1:$AQ$554,MATCH(U$2,Totalt!$B$1:$AQ$1,0),FALSE),"")</f>
        <v>0</v>
      </c>
      <c r="V214" s="312">
        <f>IFERROR(VLOOKUP($B214,Totalt!$B$1:$AQ$554,MATCH(V$2,Totalt!$B$1:$AQ$1,0),FALSE),"")</f>
        <v>0</v>
      </c>
      <c r="W214" s="312">
        <f>IFERROR(VLOOKUP($B214,Totalt!$B$1:$AQ$554,MATCH(W$2,Totalt!$B$1:$AQ$1,0),FALSE),"")</f>
        <v>0</v>
      </c>
      <c r="X214" s="312">
        <f>IFERROR(VLOOKUP($B214,Totalt!$B$1:$AQ$554,MATCH(X$2,Totalt!$B$1:$AQ$1,0),FALSE),"")</f>
        <v>0</v>
      </c>
      <c r="Y214" s="312">
        <f>IFERROR(VLOOKUP($B214,Totalt!$B$1:$AQ$554,MATCH(Y$2,Totalt!$B$1:$AQ$1,0),FALSE),"")</f>
        <v>0</v>
      </c>
      <c r="Z214" s="312">
        <f>IFERROR(VLOOKUP($B214,Totalt!$B$1:$AQ$554,MATCH(Z$2,Totalt!$B$1:$AQ$1,0),FALSE),"")</f>
        <v>0</v>
      </c>
      <c r="AA214" s="312">
        <f>IFERROR(VLOOKUP($B214,Totalt!$B$1:$AQ$554,MATCH(AA$2,Totalt!$B$1:$AQ$1,0),FALSE),"")</f>
        <v>0</v>
      </c>
      <c r="AB214" s="312">
        <f>IFERROR(VLOOKUP($B214,Totalt!$B$1:$AQ$554,MATCH(AB$2,Totalt!$B$1:$AQ$1,0),FALSE),"")</f>
        <v>0</v>
      </c>
      <c r="AC214" s="312">
        <f>IFERROR(VLOOKUP($B214,Totalt!$B$1:$AQ$554,MATCH(AC$2,Totalt!$B$1:$AQ$1,0),FALSE),"")</f>
        <v>0</v>
      </c>
      <c r="AD214" s="312">
        <f>IFERROR(VLOOKUP($B214,Totalt!$B$1:$AQ$554,MATCH(AD$2,Totalt!$B$1:$AQ$1,0),FALSE),"")</f>
        <v>0</v>
      </c>
      <c r="AE214" s="312">
        <f>IFERROR(VLOOKUP($B214,Totalt!$B$1:$AQ$554,MATCH(AE$2,Totalt!$B$1:$AQ$1,0),FALSE),"")</f>
        <v>0</v>
      </c>
      <c r="AF214" s="312">
        <f>IFERROR(VLOOKUP($B214,Totalt!$B$1:$AQ$554,MATCH(AF$2,Totalt!$B$1:$AQ$1,0),FALSE),"")</f>
        <v>0.05</v>
      </c>
      <c r="AG214" s="312">
        <f>IFERROR(VLOOKUP($B214,Totalt!$B$1:$AQ$554,MATCH(AG$2,Totalt!$B$1:$AQ$1,0),FALSE),"")</f>
        <v>0</v>
      </c>
      <c r="AI214" s="245">
        <f t="shared" si="21"/>
        <v>3.5679999999999996</v>
      </c>
      <c r="AJ214" s="246">
        <f>IF(ISERROR(1/VLOOKUP($B214,Leveranser!$B$1:$S$500,MATCH("såld värme (gwh)",Leveranser!$B$1:$S$1,0),FALSE)),"",VLOOKUP($B214,Leveranser!$B$1:$S$500,MATCH("såld värme (gwh)",Leveranser!$B$1:$S$1,0),FALSE))</f>
        <v>3.0190000000000001</v>
      </c>
      <c r="AK214" t="str">
        <f>IFERROR(IF(VLOOKUP($B214,Totalt!$B$1:$AQ$554,MATCH(AK$2,Totalt!$B$1:$AQ$1,0),FALSE)="","",VLOOKUP($B214,Totalt!$B$1:$AQ$554,MATCH(AK$2,Totalt!$B$1:$AQ$1,0),FALSE)),"")</f>
        <v/>
      </c>
      <c r="AM214" s="247" t="str">
        <f>IF(B214&lt;&gt;"",IF(VLOOKUP($B214,Totalt!$B$1:$AQ$554,MATCH("Kvalitetsgranskad:",Totalt!$B$1:$AQ$1,0),FALSE)="ja",VLOOKUP($B214,Miljö!$B$1:$AG$479,MATCH(AM$2,Miljö!$B$1:$AK$1,0),FALSE),""),"")</f>
        <v>Ja</v>
      </c>
      <c r="AN214" s="247" t="str">
        <f>IF(AM214="ja",VLOOKUP($B214,Miljö!$B$1:$J$479,MATCH("Typ av ursprungsspecificerad el   (Om inget värde anges används Nordisk residualmix, se inforuta) ()",Miljö!$B$1:$J$1,0),FALSE),IF(AM214="nej","Nordisk residualel",""))</f>
        <v>'vattenproducerad'</v>
      </c>
      <c r="AO214" s="247">
        <f>IF(AM214="","",VLOOKUP($B214,Miljö!$B$1:$J$479,MATCH("Fossilandel för ursprungspecificerad el ()",Miljö!$B$1:$J$1,0),FALSE))</f>
        <v>0</v>
      </c>
      <c r="AP214" s="247">
        <f>IF(AM214="","",IFERROR(VLOOKUP($B214,Miljö!$B$1:$J$479,MATCH("Kärnkraftsandel för ursprungsspecificerad el ()",Miljö!$B$1:$J$1,0),FALSE)/1,0))</f>
        <v>0</v>
      </c>
      <c r="AQ214" s="247">
        <f t="shared" si="22"/>
        <v>1</v>
      </c>
      <c r="AR214" s="52"/>
      <c r="AS214" s="247" t="str">
        <f t="shared" si="18"/>
        <v>Nej</v>
      </c>
      <c r="AT214" s="247" t="str">
        <f>IF(AS214="ja",VLOOKUP($B214,Miljö!$B$1:$O$500,MATCH("Fossil andel i procent (%)",Miljö!$B$1:$O$1,0),FALSE)/100,"")</f>
        <v/>
      </c>
      <c r="AU214" s="52"/>
      <c r="AV214" s="247" t="str">
        <f t="shared" si="19"/>
        <v>Nej</v>
      </c>
      <c r="AW214" s="247" t="str">
        <f>IF(AV214="ja",VLOOKUP($B214,'Egen hetvattenprod'!$B$1:$AO$500,MATCH("Värmekälla till värmepumpar ()",'Egen hetvattenprod'!$B$1:$AO$1,0),FALSE),"")</f>
        <v/>
      </c>
      <c r="AY214" s="244" t="str">
        <f t="shared" si="20"/>
        <v>Nej</v>
      </c>
      <c r="AZ214" s="283" t="str">
        <f>IF($AY214="ja",(VLOOKUP($B214,'Egen hetvattenprod'!$B$1:$BX$550,MATCH(AZ$2,'Egen hetvattenprod'!$B$1:$BX$1,0),FALSE)+VLOOKUP($B214,Kraftvärmeprod!$B$1:$BX$550,MATCH(AZ$2,Kraftvärmeprod!$B$1:$BX$1,0),FALSE))/$AC214,"")</f>
        <v/>
      </c>
      <c r="BA214" s="283" t="str">
        <f>IF($AY214="ja",(VLOOKUP($B214,'Egen hetvattenprod'!$B$1:$BX$550,MATCH(BA$2,'Egen hetvattenprod'!$B$1:$BX$1,0),FALSE)+VLOOKUP($B214,Kraftvärmeprod!$B$1:$BX$550,MATCH(BA$2,Kraftvärmeprod!$B$1:$BX$1,0),FALSE))/$AC214,"")</f>
        <v/>
      </c>
      <c r="BB214" s="283" t="str">
        <f>IF($AY214="ja",(VLOOKUP($B214,'Egen hetvattenprod'!$B$1:$BX$550,MATCH(BB$2,'Egen hetvattenprod'!$B$1:$BX$1,0),FALSE)+VLOOKUP($B214,Kraftvärmeprod!$B$1:$BX$550,MATCH(BB$2,Kraftvärmeprod!$B$1:$BX$1,0),FALSE))/$AC214,"")</f>
        <v/>
      </c>
      <c r="BC214" s="283" t="str">
        <f>IF($AY214="ja",(VLOOKUP($B214,'Egen hetvattenprod'!$B$1:$BX$550,MATCH(BC$2,'Egen hetvattenprod'!$B$1:$BX$1,0),FALSE)+VLOOKUP($B214,Kraftvärmeprod!$B$1:$BX$550,MATCH(BC$2,Kraftvärmeprod!$B$1:$BX$1,0),FALSE))/$AC214,"")</f>
        <v/>
      </c>
      <c r="BD214" s="283" t="str">
        <f>IF($AY214="ja",(VLOOKUP($B214,'Egen hetvattenprod'!$B$1:$BX$550,MATCH(BD$2,'Egen hetvattenprod'!$B$1:$BX$1,0),FALSE)+VLOOKUP($B214,Kraftvärmeprod!$B$1:$BX$550,MATCH(BD$2,Kraftvärmeprod!$B$1:$BX$1,0),FALSE))/$AC214,"")</f>
        <v/>
      </c>
      <c r="BF214" s="244" t="str">
        <f t="shared" si="23"/>
        <v>Nej</v>
      </c>
      <c r="BG214" s="283" t="str">
        <f>IF($BF214="ja",VLOOKUP($B214,'Egen hetvattenprod'!$B$1:$BX$550,MATCH("Andelen klimatgaser med fossilt ursprung för avfall ()",'Egen hetvattenprod'!$B$1:$BX$1,0),FALSE),"")</f>
        <v/>
      </c>
      <c r="BH214" s="283" t="str">
        <f>IF($BF214="ja",VLOOKUP($B214,Kraftvärmeprod!$B$1:$BX$550,MATCH("Andelen klimatgaser med fossilt ursprung för avfall ()",Kraftvärmeprod!$B$1:$BX$1,0),FALSE),"")</f>
        <v/>
      </c>
      <c r="BI214" s="307" t="str">
        <f>IF($BF214="ja",VLOOKUP($B214,'Egen hetvattenprod'!$B$1:$BX$550,MATCH("Avfall (GWh)",'Egen hetvattenprod'!$B$1:$BX$1,0),FALSE),"")</f>
        <v/>
      </c>
      <c r="BJ214" s="307" t="str">
        <f>IF($BF214="ja",VLOOKUP($B214,'Slutlig allokering kvv'!$B$1:$BX$550,MATCH("Avfall (GWh)",'Slutlig allokering kvv'!$B$1:$BX$1,0),FALSE),"")</f>
        <v/>
      </c>
      <c r="BK214" s="307" t="str">
        <f>IF($BF214="ja",VLOOKUP($B214,'Köpt hetvatten'!$B$1:$BX$550,MATCH("Avfall i köpt hetvatten",'Köpt hetvatten'!$B$1:$BX$1,0),FALSE),"")</f>
        <v/>
      </c>
      <c r="BL214" s="307" t="str">
        <f>IF($BF214="ja",VLOOKUP($B214,'Egen hetvattenprod'!$B$1:$BX$550,MATCH("Värde enligt ovan. (%)",'Egen hetvattenprod'!$B$1:$BX$1,0),FALSE),"")</f>
        <v/>
      </c>
      <c r="BM214" s="307" t="str">
        <f>IF($BF214="ja",VLOOKUP($B214,Kraftvärmeprod!$B$1:$BX$550,MATCH("Värde enligt ovan. (%)",Kraftvärmeprod!$B$1:$BX$1,0),FALSE),"")</f>
        <v/>
      </c>
      <c r="BN214" s="307"/>
      <c r="BO214" s="307"/>
      <c r="BP214" s="307"/>
      <c r="BQ214" s="307" t="str">
        <f>IF($BF214="ja",VLOOKUP($B214,'Egen hetvattenprod'!$B$1:$BX$550,MATCH("Tillförd olja (fossil) vid avfallsförbränning (GWh)",'Egen hetvattenprod'!$B$1:$BX$1,0),FALSE),"")</f>
        <v/>
      </c>
      <c r="BR214" s="307" t="str">
        <f>IF($BF214="ja",VLOOKUP($B214,Kraftvärmeprod!$B$1:$BX$550,MATCH("Tillförd olja (fossil) vid avfallsförbränning (GWh)",Kraftvärmeprod!$B$1:$BX$1,0),FALSE),"")</f>
        <v/>
      </c>
    </row>
    <row r="215" spans="1:70" x14ac:dyDescent="0.25">
      <c r="A215" s="2" t="str">
        <f>'Miljövärden för publ företag'!B217</f>
        <v>Smedjebacken Energi AB</v>
      </c>
      <c r="B215" s="2" t="str">
        <f>'Miljövärden för publ företag'!C217</f>
        <v>Smedjebacken</v>
      </c>
      <c r="C215" s="312">
        <f>IFERROR(VLOOKUP($B215,Totalt!$B$1:$AQ$554,MATCH(C$2,Totalt!$B$1:$AQ$1,0),FALSE),"")</f>
        <v>0</v>
      </c>
      <c r="D215" s="312">
        <f>IFERROR(VLOOKUP($B215,Totalt!$B$1:$AQ$554,MATCH(D$2,Totalt!$B$1:$AQ$1,0),FALSE),"")</f>
        <v>0.17599999999999999</v>
      </c>
      <c r="E215" s="312">
        <f>IFERROR(VLOOKUP($B215,Totalt!$B$1:$AQ$554,MATCH(E$2,Totalt!$B$1:$AQ$1,0),FALSE),"")</f>
        <v>0</v>
      </c>
      <c r="F215" s="312">
        <f>IFERROR(VLOOKUP($B215,Totalt!$B$1:$AQ$554,MATCH(F$2,Totalt!$B$1:$AQ$1,0),FALSE),"")</f>
        <v>0</v>
      </c>
      <c r="G215" s="312">
        <f>IFERROR(VLOOKUP($B215,Totalt!$B$1:$AQ$554,MATCH(G$2,Totalt!$B$1:$AQ$1,0),FALSE),"")</f>
        <v>0</v>
      </c>
      <c r="H215" s="312">
        <f>IFERROR(VLOOKUP($B215,Totalt!$B$1:$AQ$554,MATCH(H$2,Totalt!$B$1:$AQ$1,0),FALSE),"")</f>
        <v>0</v>
      </c>
      <c r="I215" s="312">
        <f>IFERROR(VLOOKUP($B215,Totalt!$B$1:$AQ$554,MATCH(I$2,Totalt!$B$1:$AQ$1,0),FALSE),"")</f>
        <v>0</v>
      </c>
      <c r="J215" s="312">
        <f>IFERROR(VLOOKUP($B215,Totalt!$B$1:$AQ$554,MATCH(J$2,Totalt!$B$1:$AQ$1,0),FALSE),"")</f>
        <v>0</v>
      </c>
      <c r="K215" s="312">
        <f>IFERROR(VLOOKUP($B215,Totalt!$B$1:$AQ$554,MATCH(K$2,Totalt!$B$1:$AQ$1,0),FALSE),"")</f>
        <v>0</v>
      </c>
      <c r="L215" s="312">
        <f>IFERROR(VLOOKUP($B215,Totalt!$B$1:$AQ$554,MATCH(L$2,Totalt!$B$1:$AQ$1,0),FALSE),"")</f>
        <v>0</v>
      </c>
      <c r="M215" s="312">
        <f>IFERROR(VLOOKUP($B215,Totalt!$B$1:$AQ$554,MATCH(M$2,Totalt!$B$1:$AQ$1,0),FALSE),"")</f>
        <v>0</v>
      </c>
      <c r="N215" s="312">
        <f>IFERROR(VLOOKUP($B215,Totalt!$B$1:$AQ$554,MATCH(N$2,Totalt!$B$1:$AQ$1,0),FALSE),"")</f>
        <v>0</v>
      </c>
      <c r="O215" s="312">
        <f>IFERROR(VLOOKUP($B215,Totalt!$B$1:$AQ$554,MATCH(O$2,Totalt!$B$1:$AQ$1,0),FALSE),"")</f>
        <v>0</v>
      </c>
      <c r="P215" s="312">
        <f>IFERROR(VLOOKUP($B215,Totalt!$B$1:$AQ$554,MATCH(P$2,Totalt!$B$1:$AQ$1,0),FALSE),"")</f>
        <v>0</v>
      </c>
      <c r="Q215" s="312">
        <f>IFERROR(VLOOKUP($B215,Totalt!$B$1:$AQ$554,MATCH(Q$2,Totalt!$B$1:$AQ$1,0),FALSE),"")</f>
        <v>0</v>
      </c>
      <c r="R215" s="312">
        <f>IFERROR(VLOOKUP($B215,Totalt!$B$1:$AQ$554,MATCH(R$2,Totalt!$B$1:$AQ$1,0),FALSE),"")</f>
        <v>14.04</v>
      </c>
      <c r="S215" s="312">
        <f>IFERROR(VLOOKUP($B215,Totalt!$B$1:$AQ$554,MATCH(S$2,Totalt!$B$1:$AQ$1,0),FALSE),"")</f>
        <v>0</v>
      </c>
      <c r="T215" s="312">
        <f>IFERROR(VLOOKUP($B215,Totalt!$B$1:$AQ$554,MATCH(T$2,Totalt!$B$1:$AQ$1,0),FALSE),"")</f>
        <v>0</v>
      </c>
      <c r="U215" s="312">
        <f>IFERROR(VLOOKUP($B215,Totalt!$B$1:$AQ$554,MATCH(U$2,Totalt!$B$1:$AQ$1,0),FALSE),"")</f>
        <v>0</v>
      </c>
      <c r="V215" s="312">
        <f>IFERROR(VLOOKUP($B215,Totalt!$B$1:$AQ$554,MATCH(V$2,Totalt!$B$1:$AQ$1,0),FALSE),"")</f>
        <v>0</v>
      </c>
      <c r="W215" s="312">
        <f>IFERROR(VLOOKUP($B215,Totalt!$B$1:$AQ$554,MATCH(W$2,Totalt!$B$1:$AQ$1,0),FALSE),"")</f>
        <v>0</v>
      </c>
      <c r="X215" s="312">
        <f>IFERROR(VLOOKUP($B215,Totalt!$B$1:$AQ$554,MATCH(X$2,Totalt!$B$1:$AQ$1,0),FALSE),"")</f>
        <v>0</v>
      </c>
      <c r="Y215" s="312">
        <f>IFERROR(VLOOKUP($B215,Totalt!$B$1:$AQ$554,MATCH(Y$2,Totalt!$B$1:$AQ$1,0),FALSE),"")</f>
        <v>0</v>
      </c>
      <c r="Z215" s="312">
        <f>IFERROR(VLOOKUP($B215,Totalt!$B$1:$AQ$554,MATCH(Z$2,Totalt!$B$1:$AQ$1,0),FALSE),"")</f>
        <v>3.8719999999999999</v>
      </c>
      <c r="AA215" s="312">
        <f>IFERROR(VLOOKUP($B215,Totalt!$B$1:$AQ$554,MATCH(AA$2,Totalt!$B$1:$AQ$1,0),FALSE),"")</f>
        <v>0</v>
      </c>
      <c r="AB215" s="312">
        <f>IFERROR(VLOOKUP($B215,Totalt!$B$1:$AQ$554,MATCH(AB$2,Totalt!$B$1:$AQ$1,0),FALSE),"")</f>
        <v>0</v>
      </c>
      <c r="AC215" s="312">
        <f>IFERROR(VLOOKUP($B215,Totalt!$B$1:$AQ$554,MATCH(AC$2,Totalt!$B$1:$AQ$1,0),FALSE),"")</f>
        <v>0</v>
      </c>
      <c r="AD215" s="312">
        <f>IFERROR(VLOOKUP($B215,Totalt!$B$1:$AQ$554,MATCH(AD$2,Totalt!$B$1:$AQ$1,0),FALSE),"")</f>
        <v>29.105</v>
      </c>
      <c r="AE215" s="312">
        <f>IFERROR(VLOOKUP($B215,Totalt!$B$1:$AQ$554,MATCH(AE$2,Totalt!$B$1:$AQ$1,0),FALSE),"")</f>
        <v>0</v>
      </c>
      <c r="AF215" s="312">
        <f>IFERROR(VLOOKUP($B215,Totalt!$B$1:$AQ$554,MATCH(AF$2,Totalt!$B$1:$AQ$1,0),FALSE),"")</f>
        <v>0.9</v>
      </c>
      <c r="AG215" s="312">
        <f>IFERROR(VLOOKUP($B215,Totalt!$B$1:$AQ$554,MATCH(AG$2,Totalt!$B$1:$AQ$1,0),FALSE),"")</f>
        <v>0</v>
      </c>
      <c r="AI215" s="245">
        <f t="shared" si="21"/>
        <v>48.092999999999996</v>
      </c>
      <c r="AJ215" s="246">
        <f>IF(ISERROR(1/VLOOKUP($B215,Leveranser!$B$1:$S$500,MATCH("såld värme (gwh)",Leveranser!$B$1:$S$1,0),FALSE)),"",VLOOKUP($B215,Leveranser!$B$1:$S$500,MATCH("såld värme (gwh)",Leveranser!$B$1:$S$1,0),FALSE))</f>
        <v>42.728000000000002</v>
      </c>
      <c r="AK215" t="str">
        <f>IFERROR(IF(VLOOKUP($B215,Totalt!$B$1:$AQ$554,MATCH(AK$2,Totalt!$B$1:$AQ$1,0),FALSE)="","",VLOOKUP($B215,Totalt!$B$1:$AQ$554,MATCH(AK$2,Totalt!$B$1:$AQ$1,0),FALSE)),"")</f>
        <v/>
      </c>
      <c r="AM215" s="247" t="str">
        <f>IF(B215&lt;&gt;"",IF(VLOOKUP($B215,Totalt!$B$1:$AQ$554,MATCH("Kvalitetsgranskad:",Totalt!$B$1:$AQ$1,0),FALSE)="ja",VLOOKUP($B215,Miljö!$B$1:$AG$479,MATCH(AM$2,Miljö!$B$1:$AK$1,0),FALSE),""),"")</f>
        <v>Nej</v>
      </c>
      <c r="AN215" s="247" t="str">
        <f>IF(AM215="ja",VLOOKUP($B215,Miljö!$B$1:$J$479,MATCH("Typ av ursprungsspecificerad el   (Om inget värde anges används Nordisk residualmix, se inforuta) ()",Miljö!$B$1:$J$1,0),FALSE),IF(AM215="nej","Nordisk residualel",""))</f>
        <v>Nordisk residualel</v>
      </c>
      <c r="AO215" s="247">
        <f>IF(AM215="","",VLOOKUP($B215,Miljö!$B$1:$J$479,MATCH("Fossilandel för ursprungspecificerad el ()",Miljö!$B$1:$J$1,0),FALSE))</f>
        <v>0.48399999999999999</v>
      </c>
      <c r="AP215" s="247">
        <f>IF(AM215="","",IFERROR(VLOOKUP($B215,Miljö!$B$1:$J$479,MATCH("Kärnkraftsandel för ursprungsspecificerad el ()",Miljö!$B$1:$J$1,0),FALSE)/1,0))</f>
        <v>0.35</v>
      </c>
      <c r="AQ215" s="247">
        <f t="shared" si="22"/>
        <v>0.16600000000000004</v>
      </c>
      <c r="AR215" s="52"/>
      <c r="AS215" s="247" t="str">
        <f t="shared" si="18"/>
        <v>Nej</v>
      </c>
      <c r="AT215" s="247" t="str">
        <f>IF(AS215="ja",VLOOKUP($B215,Miljö!$B$1:$O$500,MATCH("Fossil andel i procent (%)",Miljö!$B$1:$O$1,0),FALSE)/100,"")</f>
        <v/>
      </c>
      <c r="AU215" s="52"/>
      <c r="AV215" s="247" t="str">
        <f t="shared" si="19"/>
        <v>Nej</v>
      </c>
      <c r="AW215" s="247" t="str">
        <f>IF(AV215="ja",VLOOKUP($B215,'Egen hetvattenprod'!$B$1:$AO$500,MATCH("Värmekälla till värmepumpar ()",'Egen hetvattenprod'!$B$1:$AO$1,0),FALSE),"")</f>
        <v/>
      </c>
      <c r="AY215" s="244" t="str">
        <f t="shared" si="20"/>
        <v>Nej</v>
      </c>
      <c r="AZ215" s="283" t="str">
        <f>IF($AY215="ja",(VLOOKUP($B215,'Egen hetvattenprod'!$B$1:$BX$550,MATCH(AZ$2,'Egen hetvattenprod'!$B$1:$BX$1,0),FALSE)+VLOOKUP($B215,Kraftvärmeprod!$B$1:$BX$550,MATCH(AZ$2,Kraftvärmeprod!$B$1:$BX$1,0),FALSE))/$AC215,"")</f>
        <v/>
      </c>
      <c r="BA215" s="283" t="str">
        <f>IF($AY215="ja",(VLOOKUP($B215,'Egen hetvattenprod'!$B$1:$BX$550,MATCH(BA$2,'Egen hetvattenprod'!$B$1:$BX$1,0),FALSE)+VLOOKUP($B215,Kraftvärmeprod!$B$1:$BX$550,MATCH(BA$2,Kraftvärmeprod!$B$1:$BX$1,0),FALSE))/$AC215,"")</f>
        <v/>
      </c>
      <c r="BB215" s="283" t="str">
        <f>IF($AY215="ja",(VLOOKUP($B215,'Egen hetvattenprod'!$B$1:$BX$550,MATCH(BB$2,'Egen hetvattenprod'!$B$1:$BX$1,0),FALSE)+VLOOKUP($B215,Kraftvärmeprod!$B$1:$BX$550,MATCH(BB$2,Kraftvärmeprod!$B$1:$BX$1,0),FALSE))/$AC215,"")</f>
        <v/>
      </c>
      <c r="BC215" s="283" t="str">
        <f>IF($AY215="ja",(VLOOKUP($B215,'Egen hetvattenprod'!$B$1:$BX$550,MATCH(BC$2,'Egen hetvattenprod'!$B$1:$BX$1,0),FALSE)+VLOOKUP($B215,Kraftvärmeprod!$B$1:$BX$550,MATCH(BC$2,Kraftvärmeprod!$B$1:$BX$1,0),FALSE))/$AC215,"")</f>
        <v/>
      </c>
      <c r="BD215" s="283" t="str">
        <f>IF($AY215="ja",(VLOOKUP($B215,'Egen hetvattenprod'!$B$1:$BX$550,MATCH(BD$2,'Egen hetvattenprod'!$B$1:$BX$1,0),FALSE)+VLOOKUP($B215,Kraftvärmeprod!$B$1:$BX$550,MATCH(BD$2,Kraftvärmeprod!$B$1:$BX$1,0),FALSE))/$AC215,"")</f>
        <v/>
      </c>
      <c r="BF215" s="244" t="str">
        <f t="shared" si="23"/>
        <v>Nej</v>
      </c>
      <c r="BG215" s="283" t="str">
        <f>IF($BF215="ja",VLOOKUP($B215,'Egen hetvattenprod'!$B$1:$BX$550,MATCH("Andelen klimatgaser med fossilt ursprung för avfall ()",'Egen hetvattenprod'!$B$1:$BX$1,0),FALSE),"")</f>
        <v/>
      </c>
      <c r="BH215" s="283" t="str">
        <f>IF($BF215="ja",VLOOKUP($B215,Kraftvärmeprod!$B$1:$BX$550,MATCH("Andelen klimatgaser med fossilt ursprung för avfall ()",Kraftvärmeprod!$B$1:$BX$1,0),FALSE),"")</f>
        <v/>
      </c>
      <c r="BI215" s="307" t="str">
        <f>IF($BF215="ja",VLOOKUP($B215,'Egen hetvattenprod'!$B$1:$BX$550,MATCH("Avfall (GWh)",'Egen hetvattenprod'!$B$1:$BX$1,0),FALSE),"")</f>
        <v/>
      </c>
      <c r="BJ215" s="307" t="str">
        <f>IF($BF215="ja",VLOOKUP($B215,'Slutlig allokering kvv'!$B$1:$BX$550,MATCH("Avfall (GWh)",'Slutlig allokering kvv'!$B$1:$BX$1,0),FALSE),"")</f>
        <v/>
      </c>
      <c r="BK215" s="307" t="str">
        <f>IF($BF215="ja",VLOOKUP($B215,'Köpt hetvatten'!$B$1:$BX$550,MATCH("Avfall i köpt hetvatten",'Köpt hetvatten'!$B$1:$BX$1,0),FALSE),"")</f>
        <v/>
      </c>
      <c r="BL215" s="307" t="str">
        <f>IF($BF215="ja",VLOOKUP($B215,'Egen hetvattenprod'!$B$1:$BX$550,MATCH("Värde enligt ovan. (%)",'Egen hetvattenprod'!$B$1:$BX$1,0),FALSE),"")</f>
        <v/>
      </c>
      <c r="BM215" s="307" t="str">
        <f>IF($BF215="ja",VLOOKUP($B215,Kraftvärmeprod!$B$1:$BX$550,MATCH("Värde enligt ovan. (%)",Kraftvärmeprod!$B$1:$BX$1,0),FALSE),"")</f>
        <v/>
      </c>
      <c r="BN215" s="307"/>
      <c r="BO215" s="307"/>
      <c r="BP215" s="307"/>
      <c r="BQ215" s="307" t="str">
        <f>IF($BF215="ja",VLOOKUP($B215,'Egen hetvattenprod'!$B$1:$BX$550,MATCH("Tillförd olja (fossil) vid avfallsförbränning (GWh)",'Egen hetvattenprod'!$B$1:$BX$1,0),FALSE),"")</f>
        <v/>
      </c>
      <c r="BR215" s="307" t="str">
        <f>IF($BF215="ja",VLOOKUP($B215,Kraftvärmeprod!$B$1:$BX$550,MATCH("Tillförd olja (fossil) vid avfallsförbränning (GWh)",Kraftvärmeprod!$B$1:$BX$1,0),FALSE),"")</f>
        <v/>
      </c>
    </row>
    <row r="216" spans="1:70" x14ac:dyDescent="0.25">
      <c r="A216" s="2" t="str">
        <f>'Miljövärden för publ företag'!B218</f>
        <v>Smedjebacken Energi AB</v>
      </c>
      <c r="B216" s="2" t="str">
        <f>'Miljövärden för publ företag'!C218</f>
        <v>Söderbärke</v>
      </c>
      <c r="C216" s="312">
        <f>IFERROR(VLOOKUP($B216,Totalt!$B$1:$AQ$554,MATCH(C$2,Totalt!$B$1:$AQ$1,0),FALSE),"")</f>
        <v>0</v>
      </c>
      <c r="D216" s="312">
        <f>IFERROR(VLOOKUP($B216,Totalt!$B$1:$AQ$554,MATCH(D$2,Totalt!$B$1:$AQ$1,0),FALSE),"")</f>
        <v>7.5999999999999998E-2</v>
      </c>
      <c r="E216" s="312">
        <f>IFERROR(VLOOKUP($B216,Totalt!$B$1:$AQ$554,MATCH(E$2,Totalt!$B$1:$AQ$1,0),FALSE),"")</f>
        <v>0</v>
      </c>
      <c r="F216" s="312">
        <f>IFERROR(VLOOKUP($B216,Totalt!$B$1:$AQ$554,MATCH(F$2,Totalt!$B$1:$AQ$1,0),FALSE),"")</f>
        <v>0</v>
      </c>
      <c r="G216" s="312">
        <f>IFERROR(VLOOKUP($B216,Totalt!$B$1:$AQ$554,MATCH(G$2,Totalt!$B$1:$AQ$1,0),FALSE),"")</f>
        <v>0</v>
      </c>
      <c r="H216" s="312">
        <f>IFERROR(VLOOKUP($B216,Totalt!$B$1:$AQ$554,MATCH(H$2,Totalt!$B$1:$AQ$1,0),FALSE),"")</f>
        <v>0</v>
      </c>
      <c r="I216" s="312">
        <f>IFERROR(VLOOKUP($B216,Totalt!$B$1:$AQ$554,MATCH(I$2,Totalt!$B$1:$AQ$1,0),FALSE),"")</f>
        <v>0</v>
      </c>
      <c r="J216" s="312">
        <f>IFERROR(VLOOKUP($B216,Totalt!$B$1:$AQ$554,MATCH(J$2,Totalt!$B$1:$AQ$1,0),FALSE),"")</f>
        <v>0</v>
      </c>
      <c r="K216" s="312">
        <f>IFERROR(VLOOKUP($B216,Totalt!$B$1:$AQ$554,MATCH(K$2,Totalt!$B$1:$AQ$1,0),FALSE),"")</f>
        <v>0</v>
      </c>
      <c r="L216" s="312">
        <f>IFERROR(VLOOKUP($B216,Totalt!$B$1:$AQ$554,MATCH(L$2,Totalt!$B$1:$AQ$1,0),FALSE),"")</f>
        <v>0</v>
      </c>
      <c r="M216" s="312">
        <f>IFERROR(VLOOKUP($B216,Totalt!$B$1:$AQ$554,MATCH(M$2,Totalt!$B$1:$AQ$1,0),FALSE),"")</f>
        <v>0</v>
      </c>
      <c r="N216" s="312">
        <f>IFERROR(VLOOKUP($B216,Totalt!$B$1:$AQ$554,MATCH(N$2,Totalt!$B$1:$AQ$1,0),FALSE),"")</f>
        <v>0</v>
      </c>
      <c r="O216" s="312">
        <f>IFERROR(VLOOKUP($B216,Totalt!$B$1:$AQ$554,MATCH(O$2,Totalt!$B$1:$AQ$1,0),FALSE),"")</f>
        <v>0</v>
      </c>
      <c r="P216" s="312">
        <f>IFERROR(VLOOKUP($B216,Totalt!$B$1:$AQ$554,MATCH(P$2,Totalt!$B$1:$AQ$1,0),FALSE),"")</f>
        <v>0</v>
      </c>
      <c r="Q216" s="312">
        <f>IFERROR(VLOOKUP($B216,Totalt!$B$1:$AQ$554,MATCH(Q$2,Totalt!$B$1:$AQ$1,0),FALSE),"")</f>
        <v>5.7011799999999999</v>
      </c>
      <c r="R216" s="312">
        <f>IFERROR(VLOOKUP($B216,Totalt!$B$1:$AQ$554,MATCH(R$2,Totalt!$B$1:$AQ$1,0),FALSE),"")</f>
        <v>0</v>
      </c>
      <c r="S216" s="312">
        <f>IFERROR(VLOOKUP($B216,Totalt!$B$1:$AQ$554,MATCH(S$2,Totalt!$B$1:$AQ$1,0),FALSE),"")</f>
        <v>0</v>
      </c>
      <c r="T216" s="312">
        <f>IFERROR(VLOOKUP($B216,Totalt!$B$1:$AQ$554,MATCH(T$2,Totalt!$B$1:$AQ$1,0),FALSE),"")</f>
        <v>0</v>
      </c>
      <c r="U216" s="312">
        <f>IFERROR(VLOOKUP($B216,Totalt!$B$1:$AQ$554,MATCH(U$2,Totalt!$B$1:$AQ$1,0),FALSE),"")</f>
        <v>0</v>
      </c>
      <c r="V216" s="312">
        <f>IFERROR(VLOOKUP($B216,Totalt!$B$1:$AQ$554,MATCH(V$2,Totalt!$B$1:$AQ$1,0),FALSE),"")</f>
        <v>0</v>
      </c>
      <c r="W216" s="312">
        <f>IFERROR(VLOOKUP($B216,Totalt!$B$1:$AQ$554,MATCH(W$2,Totalt!$B$1:$AQ$1,0),FALSE),"")</f>
        <v>0</v>
      </c>
      <c r="X216" s="312">
        <f>IFERROR(VLOOKUP($B216,Totalt!$B$1:$AQ$554,MATCH(X$2,Totalt!$B$1:$AQ$1,0),FALSE),"")</f>
        <v>0</v>
      </c>
      <c r="Y216" s="312">
        <f>IFERROR(VLOOKUP($B216,Totalt!$B$1:$AQ$554,MATCH(Y$2,Totalt!$B$1:$AQ$1,0),FALSE),"")</f>
        <v>0</v>
      </c>
      <c r="Z216" s="312">
        <f>IFERROR(VLOOKUP($B216,Totalt!$B$1:$AQ$554,MATCH(Z$2,Totalt!$B$1:$AQ$1,0),FALSE),"")</f>
        <v>0</v>
      </c>
      <c r="AA216" s="312">
        <f>IFERROR(VLOOKUP($B216,Totalt!$B$1:$AQ$554,MATCH(AA$2,Totalt!$B$1:$AQ$1,0),FALSE),"")</f>
        <v>0</v>
      </c>
      <c r="AB216" s="312">
        <f>IFERROR(VLOOKUP($B216,Totalt!$B$1:$AQ$554,MATCH(AB$2,Totalt!$B$1:$AQ$1,0),FALSE),"")</f>
        <v>0</v>
      </c>
      <c r="AC216" s="312">
        <f>IFERROR(VLOOKUP($B216,Totalt!$B$1:$AQ$554,MATCH(AC$2,Totalt!$B$1:$AQ$1,0),FALSE),"")</f>
        <v>0</v>
      </c>
      <c r="AD216" s="312">
        <f>IFERROR(VLOOKUP($B216,Totalt!$B$1:$AQ$554,MATCH(AD$2,Totalt!$B$1:$AQ$1,0),FALSE),"")</f>
        <v>0</v>
      </c>
      <c r="AE216" s="312">
        <f>IFERROR(VLOOKUP($B216,Totalt!$B$1:$AQ$554,MATCH(AE$2,Totalt!$B$1:$AQ$1,0),FALSE),"")</f>
        <v>0</v>
      </c>
      <c r="AF216" s="312">
        <f>IFERROR(VLOOKUP($B216,Totalt!$B$1:$AQ$554,MATCH(AF$2,Totalt!$B$1:$AQ$1,0),FALSE),"")</f>
        <v>0.1</v>
      </c>
      <c r="AG216" s="312">
        <f>IFERROR(VLOOKUP($B216,Totalt!$B$1:$AQ$554,MATCH(AG$2,Totalt!$B$1:$AQ$1,0),FALSE),"")</f>
        <v>0</v>
      </c>
      <c r="AI216" s="245">
        <f t="shared" si="21"/>
        <v>5.8771799999999992</v>
      </c>
      <c r="AJ216" s="246">
        <f>IF(ISERROR(1/VLOOKUP($B216,Leveranser!$B$1:$S$500,MATCH("såld värme (gwh)",Leveranser!$B$1:$S$1,0),FALSE)),"",VLOOKUP($B216,Leveranser!$B$1:$S$500,MATCH("såld värme (gwh)",Leveranser!$B$1:$S$1,0),FALSE))</f>
        <v>4.431</v>
      </c>
      <c r="AK216" t="str">
        <f>IFERROR(IF(VLOOKUP($B216,Totalt!$B$1:$AQ$554,MATCH(AK$2,Totalt!$B$1:$AQ$1,0),FALSE)="","",VLOOKUP($B216,Totalt!$B$1:$AQ$554,MATCH(AK$2,Totalt!$B$1:$AQ$1,0),FALSE)),"")</f>
        <v/>
      </c>
      <c r="AM216" s="247" t="str">
        <f>IF(B216&lt;&gt;"",IF(VLOOKUP($B216,Totalt!$B$1:$AQ$554,MATCH("Kvalitetsgranskad:",Totalt!$B$1:$AQ$1,0),FALSE)="ja",VLOOKUP($B216,Miljö!$B$1:$AG$479,MATCH(AM$2,Miljö!$B$1:$AK$1,0),FALSE),""),"")</f>
        <v>Nej</v>
      </c>
      <c r="AN216" s="247" t="str">
        <f>IF(AM216="ja",VLOOKUP($B216,Miljö!$B$1:$J$479,MATCH("Typ av ursprungsspecificerad el   (Om inget värde anges används Nordisk residualmix, se inforuta) ()",Miljö!$B$1:$J$1,0),FALSE),IF(AM216="nej","Nordisk residualel",""))</f>
        <v>Nordisk residualel</v>
      </c>
      <c r="AO216" s="247">
        <f>IF(AM216="","",VLOOKUP($B216,Miljö!$B$1:$J$479,MATCH("Fossilandel för ursprungspecificerad el ()",Miljö!$B$1:$J$1,0),FALSE))</f>
        <v>0.48399999999999999</v>
      </c>
      <c r="AP216" s="247">
        <f>IF(AM216="","",IFERROR(VLOOKUP($B216,Miljö!$B$1:$J$479,MATCH("Kärnkraftsandel för ursprungsspecificerad el ()",Miljö!$B$1:$J$1,0),FALSE)/1,0))</f>
        <v>0.35</v>
      </c>
      <c r="AQ216" s="247">
        <f t="shared" si="22"/>
        <v>0.16600000000000004</v>
      </c>
      <c r="AR216" s="52"/>
      <c r="AS216" s="247" t="str">
        <f t="shared" si="18"/>
        <v>Nej</v>
      </c>
      <c r="AT216" s="247" t="str">
        <f>IF(AS216="ja",VLOOKUP($B216,Miljö!$B$1:$O$500,MATCH("Fossil andel i procent (%)",Miljö!$B$1:$O$1,0),FALSE)/100,"")</f>
        <v/>
      </c>
      <c r="AU216" s="52"/>
      <c r="AV216" s="247" t="str">
        <f t="shared" si="19"/>
        <v>Nej</v>
      </c>
      <c r="AW216" s="247" t="str">
        <f>IF(AV216="ja",VLOOKUP($B216,'Egen hetvattenprod'!$B$1:$AO$500,MATCH("Värmekälla till värmepumpar ()",'Egen hetvattenprod'!$B$1:$AO$1,0),FALSE),"")</f>
        <v/>
      </c>
      <c r="AY216" s="244" t="str">
        <f t="shared" si="20"/>
        <v>Nej</v>
      </c>
      <c r="AZ216" s="283" t="str">
        <f>IF($AY216="ja",(VLOOKUP($B216,'Egen hetvattenprod'!$B$1:$BX$550,MATCH(AZ$2,'Egen hetvattenprod'!$B$1:$BX$1,0),FALSE)+VLOOKUP($B216,Kraftvärmeprod!$B$1:$BX$550,MATCH(AZ$2,Kraftvärmeprod!$B$1:$BX$1,0),FALSE))/$AC216,"")</f>
        <v/>
      </c>
      <c r="BA216" s="283" t="str">
        <f>IF($AY216="ja",(VLOOKUP($B216,'Egen hetvattenprod'!$B$1:$BX$550,MATCH(BA$2,'Egen hetvattenprod'!$B$1:$BX$1,0),FALSE)+VLOOKUP($B216,Kraftvärmeprod!$B$1:$BX$550,MATCH(BA$2,Kraftvärmeprod!$B$1:$BX$1,0),FALSE))/$AC216,"")</f>
        <v/>
      </c>
      <c r="BB216" s="283" t="str">
        <f>IF($AY216="ja",(VLOOKUP($B216,'Egen hetvattenprod'!$B$1:$BX$550,MATCH(BB$2,'Egen hetvattenprod'!$B$1:$BX$1,0),FALSE)+VLOOKUP($B216,Kraftvärmeprod!$B$1:$BX$550,MATCH(BB$2,Kraftvärmeprod!$B$1:$BX$1,0),FALSE))/$AC216,"")</f>
        <v/>
      </c>
      <c r="BC216" s="283" t="str">
        <f>IF($AY216="ja",(VLOOKUP($B216,'Egen hetvattenprod'!$B$1:$BX$550,MATCH(BC$2,'Egen hetvattenprod'!$B$1:$BX$1,0),FALSE)+VLOOKUP($B216,Kraftvärmeprod!$B$1:$BX$550,MATCH(BC$2,Kraftvärmeprod!$B$1:$BX$1,0),FALSE))/$AC216,"")</f>
        <v/>
      </c>
      <c r="BD216" s="283" t="str">
        <f>IF($AY216="ja",(VLOOKUP($B216,'Egen hetvattenprod'!$B$1:$BX$550,MATCH(BD$2,'Egen hetvattenprod'!$B$1:$BX$1,0),FALSE)+VLOOKUP($B216,Kraftvärmeprod!$B$1:$BX$550,MATCH(BD$2,Kraftvärmeprod!$B$1:$BX$1,0),FALSE))/$AC216,"")</f>
        <v/>
      </c>
      <c r="BF216" s="244" t="str">
        <f t="shared" si="23"/>
        <v>Nej</v>
      </c>
      <c r="BG216" s="283" t="str">
        <f>IF($BF216="ja",VLOOKUP($B216,'Egen hetvattenprod'!$B$1:$BX$550,MATCH("Andelen klimatgaser med fossilt ursprung för avfall ()",'Egen hetvattenprod'!$B$1:$BX$1,0),FALSE),"")</f>
        <v/>
      </c>
      <c r="BH216" s="283" t="str">
        <f>IF($BF216="ja",VLOOKUP($B216,Kraftvärmeprod!$B$1:$BX$550,MATCH("Andelen klimatgaser med fossilt ursprung för avfall ()",Kraftvärmeprod!$B$1:$BX$1,0),FALSE),"")</f>
        <v/>
      </c>
      <c r="BI216" s="307" t="str">
        <f>IF($BF216="ja",VLOOKUP($B216,'Egen hetvattenprod'!$B$1:$BX$550,MATCH("Avfall (GWh)",'Egen hetvattenprod'!$B$1:$BX$1,0),FALSE),"")</f>
        <v/>
      </c>
      <c r="BJ216" s="307" t="str">
        <f>IF($BF216="ja",VLOOKUP($B216,'Slutlig allokering kvv'!$B$1:$BX$550,MATCH("Avfall (GWh)",'Slutlig allokering kvv'!$B$1:$BX$1,0),FALSE),"")</f>
        <v/>
      </c>
      <c r="BK216" s="307" t="str">
        <f>IF($BF216="ja",VLOOKUP($B216,'Köpt hetvatten'!$B$1:$BX$550,MATCH("Avfall i köpt hetvatten",'Köpt hetvatten'!$B$1:$BX$1,0),FALSE),"")</f>
        <v/>
      </c>
      <c r="BL216" s="307" t="str">
        <f>IF($BF216="ja",VLOOKUP($B216,'Egen hetvattenprod'!$B$1:$BX$550,MATCH("Värde enligt ovan. (%)",'Egen hetvattenprod'!$B$1:$BX$1,0),FALSE),"")</f>
        <v/>
      </c>
      <c r="BM216" s="307" t="str">
        <f>IF($BF216="ja",VLOOKUP($B216,Kraftvärmeprod!$B$1:$BX$550,MATCH("Värde enligt ovan. (%)",Kraftvärmeprod!$B$1:$BX$1,0),FALSE),"")</f>
        <v/>
      </c>
      <c r="BN216" s="307"/>
      <c r="BO216" s="307"/>
      <c r="BP216" s="307"/>
      <c r="BQ216" s="307" t="str">
        <f>IF($BF216="ja",VLOOKUP($B216,'Egen hetvattenprod'!$B$1:$BX$550,MATCH("Tillförd olja (fossil) vid avfallsförbränning (GWh)",'Egen hetvattenprod'!$B$1:$BX$1,0),FALSE),"")</f>
        <v/>
      </c>
      <c r="BR216" s="307" t="str">
        <f>IF($BF216="ja",VLOOKUP($B216,Kraftvärmeprod!$B$1:$BX$550,MATCH("Tillförd olja (fossil) vid avfallsförbränning (GWh)",Kraftvärmeprod!$B$1:$BX$1,0),FALSE),"")</f>
        <v/>
      </c>
    </row>
    <row r="217" spans="1:70" x14ac:dyDescent="0.25">
      <c r="A217" s="2" t="str">
        <f>'Miljövärden för publ företag'!B219</f>
        <v>Sollentuna Energi och Miljö AB</v>
      </c>
      <c r="B217" s="2" t="str">
        <f>'Miljövärden för publ företag'!C219</f>
        <v>Sollentuna</v>
      </c>
      <c r="C217" s="312">
        <f>IFERROR(VLOOKUP($B217,Totalt!$B$1:$AQ$554,MATCH(C$2,Totalt!$B$1:$AQ$1,0),FALSE),"")</f>
        <v>0</v>
      </c>
      <c r="D217" s="312">
        <f>IFERROR(VLOOKUP($B217,Totalt!$B$1:$AQ$554,MATCH(D$2,Totalt!$B$1:$AQ$1,0),FALSE),"")</f>
        <v>0</v>
      </c>
      <c r="E217" s="312">
        <f>IFERROR(VLOOKUP($B217,Totalt!$B$1:$AQ$554,MATCH(E$2,Totalt!$B$1:$AQ$1,0),FALSE),"")</f>
        <v>0</v>
      </c>
      <c r="F217" s="312">
        <f>IFERROR(VLOOKUP($B217,Totalt!$B$1:$AQ$554,MATCH(F$2,Totalt!$B$1:$AQ$1,0),FALSE),"")</f>
        <v>0</v>
      </c>
      <c r="G217" s="312">
        <f>IFERROR(VLOOKUP($B217,Totalt!$B$1:$AQ$554,MATCH(G$2,Totalt!$B$1:$AQ$1,0),FALSE),"")</f>
        <v>0</v>
      </c>
      <c r="H217" s="312">
        <f>IFERROR(VLOOKUP($B217,Totalt!$B$1:$AQ$554,MATCH(H$2,Totalt!$B$1:$AQ$1,0),FALSE),"")</f>
        <v>0</v>
      </c>
      <c r="I217" s="312">
        <f>IFERROR(VLOOKUP($B217,Totalt!$B$1:$AQ$554,MATCH(I$2,Totalt!$B$1:$AQ$1,0),FALSE),"")</f>
        <v>0</v>
      </c>
      <c r="J217" s="312">
        <f>IFERROR(VLOOKUP($B217,Totalt!$B$1:$AQ$554,MATCH(J$2,Totalt!$B$1:$AQ$1,0),FALSE),"")</f>
        <v>0</v>
      </c>
      <c r="K217" s="312">
        <f>IFERROR(VLOOKUP($B217,Totalt!$B$1:$AQ$554,MATCH(K$2,Totalt!$B$1:$AQ$1,0),FALSE),"")</f>
        <v>0</v>
      </c>
      <c r="L217" s="312">
        <f>IFERROR(VLOOKUP($B217,Totalt!$B$1:$AQ$554,MATCH(L$2,Totalt!$B$1:$AQ$1,0),FALSE),"")</f>
        <v>0</v>
      </c>
      <c r="M217" s="312">
        <f>IFERROR(VLOOKUP($B217,Totalt!$B$1:$AQ$554,MATCH(M$2,Totalt!$B$1:$AQ$1,0),FALSE),"")</f>
        <v>0</v>
      </c>
      <c r="N217" s="312">
        <f>IFERROR(VLOOKUP($B217,Totalt!$B$1:$AQ$554,MATCH(N$2,Totalt!$B$1:$AQ$1,0),FALSE),"")</f>
        <v>0</v>
      </c>
      <c r="O217" s="312">
        <f>IFERROR(VLOOKUP($B217,Totalt!$B$1:$AQ$554,MATCH(O$2,Totalt!$B$1:$AQ$1,0),FALSE),"")</f>
        <v>0</v>
      </c>
      <c r="P217" s="312">
        <f>IFERROR(VLOOKUP($B217,Totalt!$B$1:$AQ$554,MATCH(P$2,Totalt!$B$1:$AQ$1,0),FALSE),"")</f>
        <v>0</v>
      </c>
      <c r="Q217" s="312">
        <f>IFERROR(VLOOKUP($B217,Totalt!$B$1:$AQ$554,MATCH(Q$2,Totalt!$B$1:$AQ$1,0),FALSE),"")</f>
        <v>0</v>
      </c>
      <c r="R217" s="312">
        <f>IFERROR(VLOOKUP($B217,Totalt!$B$1:$AQ$554,MATCH(R$2,Totalt!$B$1:$AQ$1,0),FALSE),"")</f>
        <v>0</v>
      </c>
      <c r="S217" s="312">
        <f>IFERROR(VLOOKUP($B217,Totalt!$B$1:$AQ$554,MATCH(S$2,Totalt!$B$1:$AQ$1,0),FALSE),"")</f>
        <v>0</v>
      </c>
      <c r="T217" s="312">
        <f>IFERROR(VLOOKUP($B217,Totalt!$B$1:$AQ$554,MATCH(T$2,Totalt!$B$1:$AQ$1,0),FALSE),"")</f>
        <v>0</v>
      </c>
      <c r="U217" s="312">
        <f>IFERROR(VLOOKUP($B217,Totalt!$B$1:$AQ$554,MATCH(U$2,Totalt!$B$1:$AQ$1,0),FALSE),"")</f>
        <v>0</v>
      </c>
      <c r="V217" s="312">
        <f>IFERROR(VLOOKUP($B217,Totalt!$B$1:$AQ$554,MATCH(V$2,Totalt!$B$1:$AQ$1,0),FALSE),"")</f>
        <v>0</v>
      </c>
      <c r="W217" s="312">
        <f>IFERROR(VLOOKUP($B217,Totalt!$B$1:$AQ$554,MATCH(W$2,Totalt!$B$1:$AQ$1,0),FALSE),"")</f>
        <v>0</v>
      </c>
      <c r="X217" s="312">
        <f>IFERROR(VLOOKUP($B217,Totalt!$B$1:$AQ$554,MATCH(X$2,Totalt!$B$1:$AQ$1,0),FALSE),"")</f>
        <v>0</v>
      </c>
      <c r="Y217" s="312">
        <f>IFERROR(VLOOKUP($B217,Totalt!$B$1:$AQ$554,MATCH(Y$2,Totalt!$B$1:$AQ$1,0),FALSE),"")</f>
        <v>0</v>
      </c>
      <c r="Z217" s="312">
        <f>IFERROR(VLOOKUP($B217,Totalt!$B$1:$AQ$554,MATCH(Z$2,Totalt!$B$1:$AQ$1,0),FALSE),"")</f>
        <v>0</v>
      </c>
      <c r="AA217" s="312">
        <f>IFERROR(VLOOKUP($B217,Totalt!$B$1:$AQ$554,MATCH(AA$2,Totalt!$B$1:$AQ$1,0),FALSE),"")</f>
        <v>0</v>
      </c>
      <c r="AB217" s="312">
        <f>IFERROR(VLOOKUP($B217,Totalt!$B$1:$AQ$554,MATCH(AB$2,Totalt!$B$1:$AQ$1,0),FALSE),"")</f>
        <v>0</v>
      </c>
      <c r="AC217" s="312">
        <f>IFERROR(VLOOKUP($B217,Totalt!$B$1:$AQ$554,MATCH(AC$2,Totalt!$B$1:$AQ$1,0),FALSE),"")</f>
        <v>0</v>
      </c>
      <c r="AD217" s="312">
        <f>IFERROR(VLOOKUP($B217,Totalt!$B$1:$AQ$554,MATCH(AD$2,Totalt!$B$1:$AQ$1,0),FALSE),"")</f>
        <v>0</v>
      </c>
      <c r="AE217" s="312">
        <f>IFERROR(VLOOKUP($B217,Totalt!$B$1:$AQ$554,MATCH(AE$2,Totalt!$B$1:$AQ$1,0),FALSE),"")</f>
        <v>0</v>
      </c>
      <c r="AF217" s="312">
        <f>IFERROR(VLOOKUP($B217,Totalt!$B$1:$AQ$554,MATCH(AF$2,Totalt!$B$1:$AQ$1,0),FALSE),"")</f>
        <v>9.2100000000000009</v>
      </c>
      <c r="AG217" s="312">
        <f>IFERROR(VLOOKUP($B217,Totalt!$B$1:$AQ$554,MATCH(AG$2,Totalt!$B$1:$AQ$1,0),FALSE),"")</f>
        <v>349.411</v>
      </c>
      <c r="AI217" s="245">
        <f t="shared" si="21"/>
        <v>358.62099999999998</v>
      </c>
      <c r="AJ217" s="246">
        <f>IF(ISERROR(1/VLOOKUP($B217,Leveranser!$B$1:$S$500,MATCH("såld värme (gwh)",Leveranser!$B$1:$S$1,0),FALSE)),"",VLOOKUP($B217,Leveranser!$B$1:$S$500,MATCH("såld värme (gwh)",Leveranser!$B$1:$S$1,0),FALSE))</f>
        <v>307</v>
      </c>
      <c r="AK217" t="str">
        <f>IFERROR(IF(VLOOKUP($B217,Totalt!$B$1:$AQ$554,MATCH(AK$2,Totalt!$B$1:$AQ$1,0),FALSE)="","",VLOOKUP($B217,Totalt!$B$1:$AQ$554,MATCH(AK$2,Totalt!$B$1:$AQ$1,0),FALSE)),"")</f>
        <v/>
      </c>
      <c r="AM217" s="247" t="str">
        <f>IF(B217&lt;&gt;"",IF(VLOOKUP($B217,Totalt!$B$1:$AQ$554,MATCH("Kvalitetsgranskad:",Totalt!$B$1:$AQ$1,0),FALSE)="ja",VLOOKUP($B217,Miljö!$B$1:$AG$479,MATCH(AM$2,Miljö!$B$1:$AK$1,0),FALSE),""),"")</f>
        <v>Ja</v>
      </c>
      <c r="AN217" s="247" t="str">
        <f>IF(AM217="ja",VLOOKUP($B217,Miljö!$B$1:$J$479,MATCH("Typ av ursprungsspecificerad el   (Om inget värde anges används Nordisk residualmix, se inforuta) ()",Miljö!$B$1:$J$1,0),FALSE),IF(AM217="nej","Nordisk residualel",""))</f>
        <v>'Vattenkraft'</v>
      </c>
      <c r="AO217" s="247">
        <f>IF(AM217="","",VLOOKUP($B217,Miljö!$B$1:$J$479,MATCH("Fossilandel för ursprungspecificerad el ()",Miljö!$B$1:$J$1,0),FALSE))</f>
        <v>0</v>
      </c>
      <c r="AP217" s="247">
        <f>IF(AM217="","",IFERROR(VLOOKUP($B217,Miljö!$B$1:$J$479,MATCH("Kärnkraftsandel för ursprungsspecificerad el ()",Miljö!$B$1:$J$1,0),FALSE)/1,0))</f>
        <v>0</v>
      </c>
      <c r="AQ217" s="247">
        <f t="shared" si="22"/>
        <v>1</v>
      </c>
      <c r="AR217" s="52"/>
      <c r="AS217" s="247" t="str">
        <f t="shared" si="18"/>
        <v>Ja</v>
      </c>
      <c r="AT217" s="247">
        <f>IF(AS217="ja",VLOOKUP($B217,Miljö!$B$1:$O$500,MATCH("Fossil andel i procent (%)",Miljö!$B$1:$O$1,0),FALSE)/100,"")</f>
        <v>7.0000000000000007E-2</v>
      </c>
      <c r="AU217" s="52"/>
      <c r="AV217" s="247" t="str">
        <f t="shared" si="19"/>
        <v>Nej</v>
      </c>
      <c r="AW217" s="247" t="str">
        <f>IF(AV217="ja",VLOOKUP($B217,'Egen hetvattenprod'!$B$1:$AO$500,MATCH("Värmekälla till värmepumpar ()",'Egen hetvattenprod'!$B$1:$AO$1,0),FALSE),"")</f>
        <v/>
      </c>
      <c r="AY217" s="244" t="str">
        <f t="shared" si="20"/>
        <v>Nej</v>
      </c>
      <c r="AZ217" s="283" t="str">
        <f>IF($AY217="ja",(VLOOKUP($B217,'Egen hetvattenprod'!$B$1:$BX$550,MATCH(AZ$2,'Egen hetvattenprod'!$B$1:$BX$1,0),FALSE)+VLOOKUP($B217,Kraftvärmeprod!$B$1:$BX$550,MATCH(AZ$2,Kraftvärmeprod!$B$1:$BX$1,0),FALSE))/$AC217,"")</f>
        <v/>
      </c>
      <c r="BA217" s="283" t="str">
        <f>IF($AY217="ja",(VLOOKUP($B217,'Egen hetvattenprod'!$B$1:$BX$550,MATCH(BA$2,'Egen hetvattenprod'!$B$1:$BX$1,0),FALSE)+VLOOKUP($B217,Kraftvärmeprod!$B$1:$BX$550,MATCH(BA$2,Kraftvärmeprod!$B$1:$BX$1,0),FALSE))/$AC217,"")</f>
        <v/>
      </c>
      <c r="BB217" s="283" t="str">
        <f>IF($AY217="ja",(VLOOKUP($B217,'Egen hetvattenprod'!$B$1:$BX$550,MATCH(BB$2,'Egen hetvattenprod'!$B$1:$BX$1,0),FALSE)+VLOOKUP($B217,Kraftvärmeprod!$B$1:$BX$550,MATCH(BB$2,Kraftvärmeprod!$B$1:$BX$1,0),FALSE))/$AC217,"")</f>
        <v/>
      </c>
      <c r="BC217" s="283" t="str">
        <f>IF($AY217="ja",(VLOOKUP($B217,'Egen hetvattenprod'!$B$1:$BX$550,MATCH(BC$2,'Egen hetvattenprod'!$B$1:$BX$1,0),FALSE)+VLOOKUP($B217,Kraftvärmeprod!$B$1:$BX$550,MATCH(BC$2,Kraftvärmeprod!$B$1:$BX$1,0),FALSE))/$AC217,"")</f>
        <v/>
      </c>
      <c r="BD217" s="283" t="str">
        <f>IF($AY217="ja",(VLOOKUP($B217,'Egen hetvattenprod'!$B$1:$BX$550,MATCH(BD$2,'Egen hetvattenprod'!$B$1:$BX$1,0),FALSE)+VLOOKUP($B217,Kraftvärmeprod!$B$1:$BX$550,MATCH(BD$2,Kraftvärmeprod!$B$1:$BX$1,0),FALSE))/$AC217,"")</f>
        <v/>
      </c>
      <c r="BF217" s="244" t="str">
        <f t="shared" si="23"/>
        <v>Nej</v>
      </c>
      <c r="BG217" s="283" t="str">
        <f>IF($BF217="ja",VLOOKUP($B217,'Egen hetvattenprod'!$B$1:$BX$550,MATCH("Andelen klimatgaser med fossilt ursprung för avfall ()",'Egen hetvattenprod'!$B$1:$BX$1,0),FALSE),"")</f>
        <v/>
      </c>
      <c r="BH217" s="283" t="str">
        <f>IF($BF217="ja",VLOOKUP($B217,Kraftvärmeprod!$B$1:$BX$550,MATCH("Andelen klimatgaser med fossilt ursprung för avfall ()",Kraftvärmeprod!$B$1:$BX$1,0),FALSE),"")</f>
        <v/>
      </c>
      <c r="BI217" s="307" t="str">
        <f>IF($BF217="ja",VLOOKUP($B217,'Egen hetvattenprod'!$B$1:$BX$550,MATCH("Avfall (GWh)",'Egen hetvattenprod'!$B$1:$BX$1,0),FALSE),"")</f>
        <v/>
      </c>
      <c r="BJ217" s="307" t="str">
        <f>IF($BF217="ja",VLOOKUP($B217,'Slutlig allokering kvv'!$B$1:$BX$550,MATCH("Avfall (GWh)",'Slutlig allokering kvv'!$B$1:$BX$1,0),FALSE),"")</f>
        <v/>
      </c>
      <c r="BK217" s="307" t="str">
        <f>IF($BF217="ja",VLOOKUP($B217,'Köpt hetvatten'!$B$1:$BX$550,MATCH("Avfall i köpt hetvatten",'Köpt hetvatten'!$B$1:$BX$1,0),FALSE),"")</f>
        <v/>
      </c>
      <c r="BL217" s="307" t="str">
        <f>IF($BF217="ja",VLOOKUP($B217,'Egen hetvattenprod'!$B$1:$BX$550,MATCH("Värde enligt ovan. (%)",'Egen hetvattenprod'!$B$1:$BX$1,0),FALSE),"")</f>
        <v/>
      </c>
      <c r="BM217" s="307" t="str">
        <f>IF($BF217="ja",VLOOKUP($B217,Kraftvärmeprod!$B$1:$BX$550,MATCH("Värde enligt ovan. (%)",Kraftvärmeprod!$B$1:$BX$1,0),FALSE),"")</f>
        <v/>
      </c>
      <c r="BN217" s="307"/>
      <c r="BO217" s="307"/>
      <c r="BP217" s="307"/>
      <c r="BQ217" s="307" t="str">
        <f>IF($BF217="ja",VLOOKUP($B217,'Egen hetvattenprod'!$B$1:$BX$550,MATCH("Tillförd olja (fossil) vid avfallsförbränning (GWh)",'Egen hetvattenprod'!$B$1:$BX$1,0),FALSE),"")</f>
        <v/>
      </c>
      <c r="BR217" s="307" t="str">
        <f>IF($BF217="ja",VLOOKUP($B217,Kraftvärmeprod!$B$1:$BX$550,MATCH("Tillförd olja (fossil) vid avfallsförbränning (GWh)",Kraftvärmeprod!$B$1:$BX$1,0),FALSE),"")</f>
        <v/>
      </c>
    </row>
    <row r="218" spans="1:70" x14ac:dyDescent="0.25">
      <c r="A218" s="2" t="str">
        <f>'Miljövärden för publ företag'!B220</f>
        <v>Solör Bioenergi Svenljunga AB</v>
      </c>
      <c r="B218" s="2" t="str">
        <f>'Miljövärden för publ företag'!C220</f>
        <v>Svenljunga</v>
      </c>
      <c r="C218" s="312">
        <f>IFERROR(VLOOKUP($B218,Totalt!$B$1:$AQ$554,MATCH(C$2,Totalt!$B$1:$AQ$1,0),FALSE),"")</f>
        <v>0</v>
      </c>
      <c r="D218" s="312">
        <f>IFERROR(VLOOKUP($B218,Totalt!$B$1:$AQ$554,MATCH(D$2,Totalt!$B$1:$AQ$1,0),FALSE),"")</f>
        <v>2.09</v>
      </c>
      <c r="E218" s="312">
        <f>IFERROR(VLOOKUP($B218,Totalt!$B$1:$AQ$554,MATCH(E$2,Totalt!$B$1:$AQ$1,0),FALSE),"")</f>
        <v>0</v>
      </c>
      <c r="F218" s="312">
        <f>IFERROR(VLOOKUP($B218,Totalt!$B$1:$AQ$554,MATCH(F$2,Totalt!$B$1:$AQ$1,0),FALSE),"")</f>
        <v>0</v>
      </c>
      <c r="G218" s="312">
        <f>IFERROR(VLOOKUP($B218,Totalt!$B$1:$AQ$554,MATCH(G$2,Totalt!$B$1:$AQ$1,0),FALSE),"")</f>
        <v>0</v>
      </c>
      <c r="H218" s="312">
        <f>IFERROR(VLOOKUP($B218,Totalt!$B$1:$AQ$554,MATCH(H$2,Totalt!$B$1:$AQ$1,0),FALSE),"")</f>
        <v>0</v>
      </c>
      <c r="I218" s="312">
        <f>IFERROR(VLOOKUP($B218,Totalt!$B$1:$AQ$554,MATCH(I$2,Totalt!$B$1:$AQ$1,0),FALSE),"")</f>
        <v>0</v>
      </c>
      <c r="J218" s="312">
        <f>IFERROR(VLOOKUP($B218,Totalt!$B$1:$AQ$554,MATCH(J$2,Totalt!$B$1:$AQ$1,0),FALSE),"")</f>
        <v>0</v>
      </c>
      <c r="K218" s="312">
        <f>IFERROR(VLOOKUP($B218,Totalt!$B$1:$AQ$554,MATCH(K$2,Totalt!$B$1:$AQ$1,0),FALSE),"")</f>
        <v>0</v>
      </c>
      <c r="L218" s="312">
        <f>IFERROR(VLOOKUP($B218,Totalt!$B$1:$AQ$554,MATCH(L$2,Totalt!$B$1:$AQ$1,0),FALSE),"")</f>
        <v>47.55</v>
      </c>
      <c r="M218" s="312">
        <f>IFERROR(VLOOKUP($B218,Totalt!$B$1:$AQ$554,MATCH(M$2,Totalt!$B$1:$AQ$1,0),FALSE),"")</f>
        <v>0</v>
      </c>
      <c r="N218" s="312">
        <f>IFERROR(VLOOKUP($B218,Totalt!$B$1:$AQ$554,MATCH(N$2,Totalt!$B$1:$AQ$1,0),FALSE),"")</f>
        <v>0</v>
      </c>
      <c r="O218" s="312">
        <f>IFERROR(VLOOKUP($B218,Totalt!$B$1:$AQ$554,MATCH(O$2,Totalt!$B$1:$AQ$1,0),FALSE),"")</f>
        <v>0</v>
      </c>
      <c r="P218" s="312">
        <f>IFERROR(VLOOKUP($B218,Totalt!$B$1:$AQ$554,MATCH(P$2,Totalt!$B$1:$AQ$1,0),FALSE),"")</f>
        <v>0</v>
      </c>
      <c r="Q218" s="312">
        <f>IFERROR(VLOOKUP($B218,Totalt!$B$1:$AQ$554,MATCH(Q$2,Totalt!$B$1:$AQ$1,0),FALSE),"")</f>
        <v>0</v>
      </c>
      <c r="R218" s="312">
        <f>IFERROR(VLOOKUP($B218,Totalt!$B$1:$AQ$554,MATCH(R$2,Totalt!$B$1:$AQ$1,0),FALSE),"")</f>
        <v>0</v>
      </c>
      <c r="S218" s="312">
        <f>IFERROR(VLOOKUP($B218,Totalt!$B$1:$AQ$554,MATCH(S$2,Totalt!$B$1:$AQ$1,0),FALSE),"")</f>
        <v>0</v>
      </c>
      <c r="T218" s="312">
        <f>IFERROR(VLOOKUP($B218,Totalt!$B$1:$AQ$554,MATCH(T$2,Totalt!$B$1:$AQ$1,0),FALSE),"")</f>
        <v>0</v>
      </c>
      <c r="U218" s="312">
        <f>IFERROR(VLOOKUP($B218,Totalt!$B$1:$AQ$554,MATCH(U$2,Totalt!$B$1:$AQ$1,0),FALSE),"")</f>
        <v>0</v>
      </c>
      <c r="V218" s="312">
        <f>IFERROR(VLOOKUP($B218,Totalt!$B$1:$AQ$554,MATCH(V$2,Totalt!$B$1:$AQ$1,0),FALSE),"")</f>
        <v>0</v>
      </c>
      <c r="W218" s="312">
        <f>IFERROR(VLOOKUP($B218,Totalt!$B$1:$AQ$554,MATCH(W$2,Totalt!$B$1:$AQ$1,0),FALSE),"")</f>
        <v>0</v>
      </c>
      <c r="X218" s="312">
        <f>IFERROR(VLOOKUP($B218,Totalt!$B$1:$AQ$554,MATCH(X$2,Totalt!$B$1:$AQ$1,0),FALSE),"")</f>
        <v>0</v>
      </c>
      <c r="Y218" s="312">
        <f>IFERROR(VLOOKUP($B218,Totalt!$B$1:$AQ$554,MATCH(Y$2,Totalt!$B$1:$AQ$1,0),FALSE),"")</f>
        <v>0</v>
      </c>
      <c r="Z218" s="312">
        <f>IFERROR(VLOOKUP($B218,Totalt!$B$1:$AQ$554,MATCH(Z$2,Totalt!$B$1:$AQ$1,0),FALSE),"")</f>
        <v>0.22</v>
      </c>
      <c r="AA218" s="312">
        <f>IFERROR(VLOOKUP($B218,Totalt!$B$1:$AQ$554,MATCH(AA$2,Totalt!$B$1:$AQ$1,0),FALSE),"")</f>
        <v>0</v>
      </c>
      <c r="AB218" s="312">
        <f>IFERROR(VLOOKUP($B218,Totalt!$B$1:$AQ$554,MATCH(AB$2,Totalt!$B$1:$AQ$1,0),FALSE),"")</f>
        <v>0</v>
      </c>
      <c r="AC218" s="312">
        <f>IFERROR(VLOOKUP($B218,Totalt!$B$1:$AQ$554,MATCH(AC$2,Totalt!$B$1:$AQ$1,0),FALSE),"")</f>
        <v>0</v>
      </c>
      <c r="AD218" s="312">
        <f>IFERROR(VLOOKUP($B218,Totalt!$B$1:$AQ$554,MATCH(AD$2,Totalt!$B$1:$AQ$1,0),FALSE),"")</f>
        <v>0</v>
      </c>
      <c r="AE218" s="312">
        <f>IFERROR(VLOOKUP($B218,Totalt!$B$1:$AQ$554,MATCH(AE$2,Totalt!$B$1:$AQ$1,0),FALSE),"")</f>
        <v>0</v>
      </c>
      <c r="AF218" s="312">
        <f>IFERROR(VLOOKUP($B218,Totalt!$B$1:$AQ$554,MATCH(AF$2,Totalt!$B$1:$AQ$1,0),FALSE),"")</f>
        <v>1.1000000000000001</v>
      </c>
      <c r="AG218" s="312">
        <f>IFERROR(VLOOKUP($B218,Totalt!$B$1:$AQ$554,MATCH(AG$2,Totalt!$B$1:$AQ$1,0),FALSE),"")</f>
        <v>0</v>
      </c>
      <c r="AI218" s="245">
        <f t="shared" si="21"/>
        <v>50.96</v>
      </c>
      <c r="AJ218" s="246">
        <f>IF(ISERROR(1/VLOOKUP($B218,Leveranser!$B$1:$S$500,MATCH("såld värme (gwh)",Leveranser!$B$1:$S$1,0),FALSE)),"",VLOOKUP($B218,Leveranser!$B$1:$S$500,MATCH("såld värme (gwh)",Leveranser!$B$1:$S$1,0),FALSE))</f>
        <v>36.49</v>
      </c>
      <c r="AK218" t="str">
        <f>IFERROR(IF(VLOOKUP($B218,Totalt!$B$1:$AQ$554,MATCH(AK$2,Totalt!$B$1:$AQ$1,0),FALSE)="","",VLOOKUP($B218,Totalt!$B$1:$AQ$554,MATCH(AK$2,Totalt!$B$1:$AQ$1,0),FALSE)),"")</f>
        <v/>
      </c>
      <c r="AM218" s="247" t="str">
        <f>IF(B218&lt;&gt;"",IF(VLOOKUP($B218,Totalt!$B$1:$AQ$554,MATCH("Kvalitetsgranskad:",Totalt!$B$1:$AQ$1,0),FALSE)="ja",VLOOKUP($B218,Miljö!$B$1:$AG$479,MATCH(AM$2,Miljö!$B$1:$AK$1,0),FALSE),""),"")</f>
        <v>Nej</v>
      </c>
      <c r="AN218" s="247" t="str">
        <f>IF(AM218="ja",VLOOKUP($B218,Miljö!$B$1:$J$479,MATCH("Typ av ursprungsspecificerad el   (Om inget värde anges används Nordisk residualmix, se inforuta) ()",Miljö!$B$1:$J$1,0),FALSE),IF(AM218="nej","Nordisk residualel",""))</f>
        <v>Nordisk residualel</v>
      </c>
      <c r="AO218" s="247">
        <f>IF(AM218="","",VLOOKUP($B218,Miljö!$B$1:$J$479,MATCH("Fossilandel för ursprungspecificerad el ()",Miljö!$B$1:$J$1,0),FALSE))</f>
        <v>0.48399999999999999</v>
      </c>
      <c r="AP218" s="247">
        <f>IF(AM218="","",IFERROR(VLOOKUP($B218,Miljö!$B$1:$J$479,MATCH("Kärnkraftsandel för ursprungsspecificerad el ()",Miljö!$B$1:$J$1,0),FALSE)/1,0))</f>
        <v>0.35</v>
      </c>
      <c r="AQ218" s="247">
        <f t="shared" si="22"/>
        <v>0.16600000000000004</v>
      </c>
      <c r="AR218" s="52"/>
      <c r="AS218" s="247" t="str">
        <f t="shared" si="18"/>
        <v>Nej</v>
      </c>
      <c r="AT218" s="247" t="str">
        <f>IF(AS218="ja",VLOOKUP($B218,Miljö!$B$1:$O$500,MATCH("Fossil andel i procent (%)",Miljö!$B$1:$O$1,0),FALSE)/100,"")</f>
        <v/>
      </c>
      <c r="AU218" s="52"/>
      <c r="AV218" s="247" t="str">
        <f t="shared" si="19"/>
        <v>Nej</v>
      </c>
      <c r="AW218" s="247" t="str">
        <f>IF(AV218="ja",VLOOKUP($B218,'Egen hetvattenprod'!$B$1:$AO$500,MATCH("Värmekälla till värmepumpar ()",'Egen hetvattenprod'!$B$1:$AO$1,0),FALSE),"")</f>
        <v/>
      </c>
      <c r="AY218" s="244" t="str">
        <f t="shared" si="20"/>
        <v>Nej</v>
      </c>
      <c r="AZ218" s="283" t="str">
        <f>IF($AY218="ja",(VLOOKUP($B218,'Egen hetvattenprod'!$B$1:$BX$550,MATCH(AZ$2,'Egen hetvattenprod'!$B$1:$BX$1,0),FALSE)+VLOOKUP($B218,Kraftvärmeprod!$B$1:$BX$550,MATCH(AZ$2,Kraftvärmeprod!$B$1:$BX$1,0),FALSE))/$AC218,"")</f>
        <v/>
      </c>
      <c r="BA218" s="283" t="str">
        <f>IF($AY218="ja",(VLOOKUP($B218,'Egen hetvattenprod'!$B$1:$BX$550,MATCH(BA$2,'Egen hetvattenprod'!$B$1:$BX$1,0),FALSE)+VLOOKUP($B218,Kraftvärmeprod!$B$1:$BX$550,MATCH(BA$2,Kraftvärmeprod!$B$1:$BX$1,0),FALSE))/$AC218,"")</f>
        <v/>
      </c>
      <c r="BB218" s="283" t="str">
        <f>IF($AY218="ja",(VLOOKUP($B218,'Egen hetvattenprod'!$B$1:$BX$550,MATCH(BB$2,'Egen hetvattenprod'!$B$1:$BX$1,0),FALSE)+VLOOKUP($B218,Kraftvärmeprod!$B$1:$BX$550,MATCH(BB$2,Kraftvärmeprod!$B$1:$BX$1,0),FALSE))/$AC218,"")</f>
        <v/>
      </c>
      <c r="BC218" s="283" t="str">
        <f>IF($AY218="ja",(VLOOKUP($B218,'Egen hetvattenprod'!$B$1:$BX$550,MATCH(BC$2,'Egen hetvattenprod'!$B$1:$BX$1,0),FALSE)+VLOOKUP($B218,Kraftvärmeprod!$B$1:$BX$550,MATCH(BC$2,Kraftvärmeprod!$B$1:$BX$1,0),FALSE))/$AC218,"")</f>
        <v/>
      </c>
      <c r="BD218" s="283" t="str">
        <f>IF($AY218="ja",(VLOOKUP($B218,'Egen hetvattenprod'!$B$1:$BX$550,MATCH(BD$2,'Egen hetvattenprod'!$B$1:$BX$1,0),FALSE)+VLOOKUP($B218,Kraftvärmeprod!$B$1:$BX$550,MATCH(BD$2,Kraftvärmeprod!$B$1:$BX$1,0),FALSE))/$AC218,"")</f>
        <v/>
      </c>
      <c r="BF218" s="244" t="str">
        <f t="shared" si="23"/>
        <v>Nej</v>
      </c>
      <c r="BG218" s="283" t="str">
        <f>IF($BF218="ja",VLOOKUP($B218,'Egen hetvattenprod'!$B$1:$BX$550,MATCH("Andelen klimatgaser med fossilt ursprung för avfall ()",'Egen hetvattenprod'!$B$1:$BX$1,0),FALSE),"")</f>
        <v/>
      </c>
      <c r="BH218" s="283" t="str">
        <f>IF($BF218="ja",VLOOKUP($B218,Kraftvärmeprod!$B$1:$BX$550,MATCH("Andelen klimatgaser med fossilt ursprung för avfall ()",Kraftvärmeprod!$B$1:$BX$1,0),FALSE),"")</f>
        <v/>
      </c>
      <c r="BI218" s="307" t="str">
        <f>IF($BF218="ja",VLOOKUP($B218,'Egen hetvattenprod'!$B$1:$BX$550,MATCH("Avfall (GWh)",'Egen hetvattenprod'!$B$1:$BX$1,0),FALSE),"")</f>
        <v/>
      </c>
      <c r="BJ218" s="307" t="str">
        <f>IF($BF218="ja",VLOOKUP($B218,'Slutlig allokering kvv'!$B$1:$BX$550,MATCH("Avfall (GWh)",'Slutlig allokering kvv'!$B$1:$BX$1,0),FALSE),"")</f>
        <v/>
      </c>
      <c r="BK218" s="307" t="str">
        <f>IF($BF218="ja",VLOOKUP($B218,'Köpt hetvatten'!$B$1:$BX$550,MATCH("Avfall i köpt hetvatten",'Köpt hetvatten'!$B$1:$BX$1,0),FALSE),"")</f>
        <v/>
      </c>
      <c r="BL218" s="307" t="str">
        <f>IF($BF218="ja",VLOOKUP($B218,'Egen hetvattenprod'!$B$1:$BX$550,MATCH("Värde enligt ovan. (%)",'Egen hetvattenprod'!$B$1:$BX$1,0),FALSE),"")</f>
        <v/>
      </c>
      <c r="BM218" s="307" t="str">
        <f>IF($BF218="ja",VLOOKUP($B218,Kraftvärmeprod!$B$1:$BX$550,MATCH("Värde enligt ovan. (%)",Kraftvärmeprod!$B$1:$BX$1,0),FALSE),"")</f>
        <v/>
      </c>
      <c r="BN218" s="307"/>
      <c r="BO218" s="307"/>
      <c r="BP218" s="307"/>
      <c r="BQ218" s="307" t="str">
        <f>IF($BF218="ja",VLOOKUP($B218,'Egen hetvattenprod'!$B$1:$BX$550,MATCH("Tillförd olja (fossil) vid avfallsförbränning (GWh)",'Egen hetvattenprod'!$B$1:$BX$1,0),FALSE),"")</f>
        <v/>
      </c>
      <c r="BR218" s="307" t="str">
        <f>IF($BF218="ja",VLOOKUP($B218,Kraftvärmeprod!$B$1:$BX$550,MATCH("Tillförd olja (fossil) vid avfallsförbränning (GWh)",Kraftvärmeprod!$B$1:$BX$1,0),FALSE),"")</f>
        <v/>
      </c>
    </row>
    <row r="219" spans="1:70" x14ac:dyDescent="0.25">
      <c r="A219" s="2" t="str">
        <f>'Miljövärden för publ företag'!B221</f>
        <v>Statkraft Värme AB</v>
      </c>
      <c r="B219" s="2" t="str">
        <f>'Miljövärden för publ företag'!C221</f>
        <v>Kungsbacka</v>
      </c>
      <c r="C219" s="312">
        <f>IFERROR(VLOOKUP($B219,Totalt!$B$1:$AQ$554,MATCH(C$2,Totalt!$B$1:$AQ$1,0),FALSE),"")</f>
        <v>0</v>
      </c>
      <c r="D219" s="312">
        <f>IFERROR(VLOOKUP($B219,Totalt!$B$1:$AQ$554,MATCH(D$2,Totalt!$B$1:$AQ$1,0),FALSE),"")</f>
        <v>0</v>
      </c>
      <c r="E219" s="312">
        <f>IFERROR(VLOOKUP($B219,Totalt!$B$1:$AQ$554,MATCH(E$2,Totalt!$B$1:$AQ$1,0),FALSE),"")</f>
        <v>0</v>
      </c>
      <c r="F219" s="312">
        <f>IFERROR(VLOOKUP($B219,Totalt!$B$1:$AQ$554,MATCH(F$2,Totalt!$B$1:$AQ$1,0),FALSE),"")</f>
        <v>0</v>
      </c>
      <c r="G219" s="312">
        <f>IFERROR(VLOOKUP($B219,Totalt!$B$1:$AQ$554,MATCH(G$2,Totalt!$B$1:$AQ$1,0),FALSE),"")</f>
        <v>0</v>
      </c>
      <c r="H219" s="312">
        <f>IFERROR(VLOOKUP($B219,Totalt!$B$1:$AQ$554,MATCH(H$2,Totalt!$B$1:$AQ$1,0),FALSE),"")</f>
        <v>0</v>
      </c>
      <c r="I219" s="312">
        <f>IFERROR(VLOOKUP($B219,Totalt!$B$1:$AQ$554,MATCH(I$2,Totalt!$B$1:$AQ$1,0),FALSE),"")</f>
        <v>0</v>
      </c>
      <c r="J219" s="312">
        <f>IFERROR(VLOOKUP($B219,Totalt!$B$1:$AQ$554,MATCH(J$2,Totalt!$B$1:$AQ$1,0),FALSE),"")</f>
        <v>0</v>
      </c>
      <c r="K219" s="312">
        <f>IFERROR(VLOOKUP($B219,Totalt!$B$1:$AQ$554,MATCH(K$2,Totalt!$B$1:$AQ$1,0),FALSE),"")</f>
        <v>0</v>
      </c>
      <c r="L219" s="312">
        <f>IFERROR(VLOOKUP($B219,Totalt!$B$1:$AQ$554,MATCH(L$2,Totalt!$B$1:$AQ$1,0),FALSE),"")</f>
        <v>0</v>
      </c>
      <c r="M219" s="312">
        <f>IFERROR(VLOOKUP($B219,Totalt!$B$1:$AQ$554,MATCH(M$2,Totalt!$B$1:$AQ$1,0),FALSE),"")</f>
        <v>10.11</v>
      </c>
      <c r="N219" s="312">
        <f>IFERROR(VLOOKUP($B219,Totalt!$B$1:$AQ$554,MATCH(N$2,Totalt!$B$1:$AQ$1,0),FALSE),"")</f>
        <v>3.79</v>
      </c>
      <c r="O219" s="312">
        <f>IFERROR(VLOOKUP($B219,Totalt!$B$1:$AQ$554,MATCH(O$2,Totalt!$B$1:$AQ$1,0),FALSE),"")</f>
        <v>66.959999999999994</v>
      </c>
      <c r="P219" s="312">
        <f>IFERROR(VLOOKUP($B219,Totalt!$B$1:$AQ$554,MATCH(P$2,Totalt!$B$1:$AQ$1,0),FALSE),"")</f>
        <v>45.49</v>
      </c>
      <c r="Q219" s="312">
        <f>IFERROR(VLOOKUP($B219,Totalt!$B$1:$AQ$554,MATCH(Q$2,Totalt!$B$1:$AQ$1,0),FALSE),"")</f>
        <v>0</v>
      </c>
      <c r="R219" s="312">
        <f>IFERROR(VLOOKUP($B219,Totalt!$B$1:$AQ$554,MATCH(R$2,Totalt!$B$1:$AQ$1,0),FALSE),"")</f>
        <v>0</v>
      </c>
      <c r="S219" s="312">
        <f>IFERROR(VLOOKUP($B219,Totalt!$B$1:$AQ$554,MATCH(S$2,Totalt!$B$1:$AQ$1,0),FALSE),"")</f>
        <v>0</v>
      </c>
      <c r="T219" s="312">
        <f>IFERROR(VLOOKUP($B219,Totalt!$B$1:$AQ$554,MATCH(T$2,Totalt!$B$1:$AQ$1,0),FALSE),"")</f>
        <v>0</v>
      </c>
      <c r="U219" s="312">
        <f>IFERROR(VLOOKUP($B219,Totalt!$B$1:$AQ$554,MATCH(U$2,Totalt!$B$1:$AQ$1,0),FALSE),"")</f>
        <v>0</v>
      </c>
      <c r="V219" s="312">
        <f>IFERROR(VLOOKUP($B219,Totalt!$B$1:$AQ$554,MATCH(V$2,Totalt!$B$1:$AQ$1,0),FALSE),"")</f>
        <v>0</v>
      </c>
      <c r="W219" s="312">
        <f>IFERROR(VLOOKUP($B219,Totalt!$B$1:$AQ$554,MATCH(W$2,Totalt!$B$1:$AQ$1,0),FALSE),"")</f>
        <v>0.94</v>
      </c>
      <c r="X219" s="312">
        <f>IFERROR(VLOOKUP($B219,Totalt!$B$1:$AQ$554,MATCH(X$2,Totalt!$B$1:$AQ$1,0),FALSE),"")</f>
        <v>0</v>
      </c>
      <c r="Y219" s="312">
        <f>IFERROR(VLOOKUP($B219,Totalt!$B$1:$AQ$554,MATCH(Y$2,Totalt!$B$1:$AQ$1,0),FALSE),"")</f>
        <v>0</v>
      </c>
      <c r="Z219" s="312">
        <f>IFERROR(VLOOKUP($B219,Totalt!$B$1:$AQ$554,MATCH(Z$2,Totalt!$B$1:$AQ$1,0),FALSE),"")</f>
        <v>0</v>
      </c>
      <c r="AA219" s="312">
        <f>IFERROR(VLOOKUP($B219,Totalt!$B$1:$AQ$554,MATCH(AA$2,Totalt!$B$1:$AQ$1,0),FALSE),"")</f>
        <v>0</v>
      </c>
      <c r="AB219" s="312">
        <f>IFERROR(VLOOKUP($B219,Totalt!$B$1:$AQ$554,MATCH(AB$2,Totalt!$B$1:$AQ$1,0),FALSE),"")</f>
        <v>0</v>
      </c>
      <c r="AC219" s="312">
        <f>IFERROR(VLOOKUP($B219,Totalt!$B$1:$AQ$554,MATCH(AC$2,Totalt!$B$1:$AQ$1,0),FALSE),"")</f>
        <v>30.96</v>
      </c>
      <c r="AD219" s="312">
        <f>IFERROR(VLOOKUP($B219,Totalt!$B$1:$AQ$554,MATCH(AD$2,Totalt!$B$1:$AQ$1,0),FALSE),"")</f>
        <v>0</v>
      </c>
      <c r="AE219" s="312">
        <f>IFERROR(VLOOKUP($B219,Totalt!$B$1:$AQ$554,MATCH(AE$2,Totalt!$B$1:$AQ$1,0),FALSE),"")</f>
        <v>0</v>
      </c>
      <c r="AF219" s="312">
        <f>IFERROR(VLOOKUP($B219,Totalt!$B$1:$AQ$554,MATCH(AF$2,Totalt!$B$1:$AQ$1,0),FALSE),"")</f>
        <v>3.66</v>
      </c>
      <c r="AG219" s="312">
        <f>IFERROR(VLOOKUP($B219,Totalt!$B$1:$AQ$554,MATCH(AG$2,Totalt!$B$1:$AQ$1,0),FALSE),"")</f>
        <v>0</v>
      </c>
      <c r="AI219" s="245">
        <f t="shared" si="21"/>
        <v>161.91</v>
      </c>
      <c r="AJ219" s="246">
        <f>IF(ISERROR(1/VLOOKUP($B219,Leveranser!$B$1:$S$500,MATCH("såld värme (gwh)",Leveranser!$B$1:$S$1,0),FALSE)),"",VLOOKUP($B219,Leveranser!$B$1:$S$500,MATCH("såld värme (gwh)",Leveranser!$B$1:$S$1,0),FALSE))</f>
        <v>118.4</v>
      </c>
      <c r="AK219" t="str">
        <f>IFERROR(IF(VLOOKUP($B219,Totalt!$B$1:$AQ$554,MATCH(AK$2,Totalt!$B$1:$AQ$1,0),FALSE)="","",VLOOKUP($B219,Totalt!$B$1:$AQ$554,MATCH(AK$2,Totalt!$B$1:$AQ$1,0),FALSE)),"")</f>
        <v/>
      </c>
      <c r="AM219" s="247" t="str">
        <f>IF(B219&lt;&gt;"",IF(VLOOKUP($B219,Totalt!$B$1:$AQ$554,MATCH("Kvalitetsgranskad:",Totalt!$B$1:$AQ$1,0),FALSE)="ja",VLOOKUP($B219,Miljö!$B$1:$AG$479,MATCH(AM$2,Miljö!$B$1:$AK$1,0),FALSE),""),"")</f>
        <v>Ja</v>
      </c>
      <c r="AN219" s="247" t="str">
        <f>IF(AM219="ja",VLOOKUP($B219,Miljö!$B$1:$J$479,MATCH("Typ av ursprungsspecificerad el   (Om inget värde anges används Nordisk residualmix, se inforuta) ()",Miljö!$B$1:$J$1,0),FALSE),IF(AM219="nej","Nordisk residualel",""))</f>
        <v>'100% vattenkraft'</v>
      </c>
      <c r="AO219" s="247">
        <f>IF(AM219="","",VLOOKUP($B219,Miljö!$B$1:$J$479,MATCH("Fossilandel för ursprungspecificerad el ()",Miljö!$B$1:$J$1,0),FALSE))</f>
        <v>0</v>
      </c>
      <c r="AP219" s="247">
        <f>IF(AM219="","",IFERROR(VLOOKUP($B219,Miljö!$B$1:$J$479,MATCH("Kärnkraftsandel för ursprungsspecificerad el ()",Miljö!$B$1:$J$1,0),FALSE)/1,0))</f>
        <v>0</v>
      </c>
      <c r="AQ219" s="247">
        <f t="shared" si="22"/>
        <v>1</v>
      </c>
      <c r="AR219" s="52"/>
      <c r="AS219" s="247" t="str">
        <f t="shared" si="18"/>
        <v>Nej</v>
      </c>
      <c r="AT219" s="247" t="str">
        <f>IF(AS219="ja",VLOOKUP($B219,Miljö!$B$1:$O$500,MATCH("Fossil andel i procent (%)",Miljö!$B$1:$O$1,0),FALSE)/100,"")</f>
        <v/>
      </c>
      <c r="AU219" s="52"/>
      <c r="AV219" s="247" t="str">
        <f t="shared" si="19"/>
        <v>Nej</v>
      </c>
      <c r="AW219" s="247" t="str">
        <f>IF(AV219="ja",VLOOKUP($B219,'Egen hetvattenprod'!$B$1:$AO$500,MATCH("Värmekälla till värmepumpar ()",'Egen hetvattenprod'!$B$1:$AO$1,0),FALSE),"")</f>
        <v/>
      </c>
      <c r="AY219" s="244" t="str">
        <f t="shared" si="20"/>
        <v>Ja</v>
      </c>
      <c r="AZ219" s="283">
        <f>IF($AY219="ja",(VLOOKUP($B219,'Egen hetvattenprod'!$B$1:$BX$550,MATCH(AZ$2,'Egen hetvattenprod'!$B$1:$BX$1,0),FALSE)+VLOOKUP($B219,Kraftvärmeprod!$B$1:$BX$550,MATCH(AZ$2,Kraftvärmeprod!$B$1:$BX$1,0),FALSE))/$AC219,"")</f>
        <v>1</v>
      </c>
      <c r="BA219" s="283">
        <f>IF($AY219="ja",(VLOOKUP($B219,'Egen hetvattenprod'!$B$1:$BX$550,MATCH(BA$2,'Egen hetvattenprod'!$B$1:$BX$1,0),FALSE)+VLOOKUP($B219,Kraftvärmeprod!$B$1:$BX$550,MATCH(BA$2,Kraftvärmeprod!$B$1:$BX$1,0),FALSE))/$AC219,"")</f>
        <v>0</v>
      </c>
      <c r="BB219" s="283">
        <f>IF($AY219="ja",(VLOOKUP($B219,'Egen hetvattenprod'!$B$1:$BX$550,MATCH(BB$2,'Egen hetvattenprod'!$B$1:$BX$1,0),FALSE)+VLOOKUP($B219,Kraftvärmeprod!$B$1:$BX$550,MATCH(BB$2,Kraftvärmeprod!$B$1:$BX$1,0),FALSE))/$AC219,"")</f>
        <v>0</v>
      </c>
      <c r="BC219" s="283">
        <f>IF($AY219="ja",(VLOOKUP($B219,'Egen hetvattenprod'!$B$1:$BX$550,MATCH(BC$2,'Egen hetvattenprod'!$B$1:$BX$1,0),FALSE)+VLOOKUP($B219,Kraftvärmeprod!$B$1:$BX$550,MATCH(BC$2,Kraftvärmeprod!$B$1:$BX$1,0),FALSE))/$AC219,"")</f>
        <v>0</v>
      </c>
      <c r="BD219" s="283">
        <f>IF($AY219="ja",(VLOOKUP($B219,'Egen hetvattenprod'!$B$1:$BX$550,MATCH(BD$2,'Egen hetvattenprod'!$B$1:$BX$1,0),FALSE)+VLOOKUP($B219,Kraftvärmeprod!$B$1:$BX$550,MATCH(BD$2,Kraftvärmeprod!$B$1:$BX$1,0),FALSE))/$AC219,"")</f>
        <v>0</v>
      </c>
      <c r="BF219" s="244" t="str">
        <f t="shared" si="23"/>
        <v>Nej</v>
      </c>
      <c r="BG219" s="283" t="str">
        <f>IF($BF219="ja",VLOOKUP($B219,'Egen hetvattenprod'!$B$1:$BX$550,MATCH("Andelen klimatgaser med fossilt ursprung för avfall ()",'Egen hetvattenprod'!$B$1:$BX$1,0),FALSE),"")</f>
        <v/>
      </c>
      <c r="BH219" s="283" t="str">
        <f>IF($BF219="ja",VLOOKUP($B219,Kraftvärmeprod!$B$1:$BX$550,MATCH("Andelen klimatgaser med fossilt ursprung för avfall ()",Kraftvärmeprod!$B$1:$BX$1,0),FALSE),"")</f>
        <v/>
      </c>
      <c r="BI219" s="307" t="str">
        <f>IF($BF219="ja",VLOOKUP($B219,'Egen hetvattenprod'!$B$1:$BX$550,MATCH("Avfall (GWh)",'Egen hetvattenprod'!$B$1:$BX$1,0),FALSE),"")</f>
        <v/>
      </c>
      <c r="BJ219" s="307" t="str">
        <f>IF($BF219="ja",VLOOKUP($B219,'Slutlig allokering kvv'!$B$1:$BX$550,MATCH("Avfall (GWh)",'Slutlig allokering kvv'!$B$1:$BX$1,0),FALSE),"")</f>
        <v/>
      </c>
      <c r="BK219" s="307" t="str">
        <f>IF($BF219="ja",VLOOKUP($B219,'Köpt hetvatten'!$B$1:$BX$550,MATCH("Avfall i köpt hetvatten",'Köpt hetvatten'!$B$1:$BX$1,0),FALSE),"")</f>
        <v/>
      </c>
      <c r="BL219" s="307" t="str">
        <f>IF($BF219="ja",VLOOKUP($B219,'Egen hetvattenprod'!$B$1:$BX$550,MATCH("Värde enligt ovan. (%)",'Egen hetvattenprod'!$B$1:$BX$1,0),FALSE),"")</f>
        <v/>
      </c>
      <c r="BM219" s="307" t="str">
        <f>IF($BF219="ja",VLOOKUP($B219,Kraftvärmeprod!$B$1:$BX$550,MATCH("Värde enligt ovan. (%)",Kraftvärmeprod!$B$1:$BX$1,0),FALSE),"")</f>
        <v/>
      </c>
      <c r="BN219" s="307"/>
      <c r="BO219" s="307"/>
      <c r="BP219" s="307"/>
      <c r="BQ219" s="307" t="str">
        <f>IF($BF219="ja",VLOOKUP($B219,'Egen hetvattenprod'!$B$1:$BX$550,MATCH("Tillförd olja (fossil) vid avfallsförbränning (GWh)",'Egen hetvattenprod'!$B$1:$BX$1,0),FALSE),"")</f>
        <v/>
      </c>
      <c r="BR219" s="307" t="str">
        <f>IF($BF219="ja",VLOOKUP($B219,Kraftvärmeprod!$B$1:$BX$550,MATCH("Tillförd olja (fossil) vid avfallsförbränning (GWh)",Kraftvärmeprod!$B$1:$BX$1,0),FALSE),"")</f>
        <v/>
      </c>
    </row>
    <row r="220" spans="1:70" x14ac:dyDescent="0.25">
      <c r="A220" s="2" t="str">
        <f>'Miljövärden för publ företag'!B222</f>
        <v>Statkraft Värme AB</v>
      </c>
      <c r="B220" s="2" t="str">
        <f>'Miljövärden för publ företag'!C222</f>
        <v>Trosa</v>
      </c>
      <c r="C220" s="312">
        <f>IFERROR(VLOOKUP($B220,Totalt!$B$1:$AQ$554,MATCH(C$2,Totalt!$B$1:$AQ$1,0),FALSE),"")</f>
        <v>0</v>
      </c>
      <c r="D220" s="312">
        <f>IFERROR(VLOOKUP($B220,Totalt!$B$1:$AQ$554,MATCH(D$2,Totalt!$B$1:$AQ$1,0),FALSE),"")</f>
        <v>0.01</v>
      </c>
      <c r="E220" s="312">
        <f>IFERROR(VLOOKUP($B220,Totalt!$B$1:$AQ$554,MATCH(E$2,Totalt!$B$1:$AQ$1,0),FALSE),"")</f>
        <v>0</v>
      </c>
      <c r="F220" s="312">
        <f>IFERROR(VLOOKUP($B220,Totalt!$B$1:$AQ$554,MATCH(F$2,Totalt!$B$1:$AQ$1,0),FALSE),"")</f>
        <v>0</v>
      </c>
      <c r="G220" s="312">
        <f>IFERROR(VLOOKUP($B220,Totalt!$B$1:$AQ$554,MATCH(G$2,Totalt!$B$1:$AQ$1,0),FALSE),"")</f>
        <v>0</v>
      </c>
      <c r="H220" s="312">
        <f>IFERROR(VLOOKUP($B220,Totalt!$B$1:$AQ$554,MATCH(H$2,Totalt!$B$1:$AQ$1,0),FALSE),"")</f>
        <v>0</v>
      </c>
      <c r="I220" s="312">
        <f>IFERROR(VLOOKUP($B220,Totalt!$B$1:$AQ$554,MATCH(I$2,Totalt!$B$1:$AQ$1,0),FALSE),"")</f>
        <v>0</v>
      </c>
      <c r="J220" s="312">
        <f>IFERROR(VLOOKUP($B220,Totalt!$B$1:$AQ$554,MATCH(J$2,Totalt!$B$1:$AQ$1,0),FALSE),"")</f>
        <v>0</v>
      </c>
      <c r="K220" s="312">
        <f>IFERROR(VLOOKUP($B220,Totalt!$B$1:$AQ$554,MATCH(K$2,Totalt!$B$1:$AQ$1,0),FALSE),"")</f>
        <v>0</v>
      </c>
      <c r="L220" s="312">
        <f>IFERROR(VLOOKUP($B220,Totalt!$B$1:$AQ$554,MATCH(L$2,Totalt!$B$1:$AQ$1,0),FALSE),"")</f>
        <v>0</v>
      </c>
      <c r="M220" s="312">
        <f>IFERROR(VLOOKUP($B220,Totalt!$B$1:$AQ$554,MATCH(M$2,Totalt!$B$1:$AQ$1,0),FALSE),"")</f>
        <v>7.46</v>
      </c>
      <c r="N220" s="312">
        <f>IFERROR(VLOOKUP($B220,Totalt!$B$1:$AQ$554,MATCH(N$2,Totalt!$B$1:$AQ$1,0),FALSE),"")</f>
        <v>3.73</v>
      </c>
      <c r="O220" s="312">
        <f>IFERROR(VLOOKUP($B220,Totalt!$B$1:$AQ$554,MATCH(O$2,Totalt!$B$1:$AQ$1,0),FALSE),"")</f>
        <v>8.6300000000000008</v>
      </c>
      <c r="P220" s="312">
        <f>IFERROR(VLOOKUP($B220,Totalt!$B$1:$AQ$554,MATCH(P$2,Totalt!$B$1:$AQ$1,0),FALSE),"")</f>
        <v>3.5</v>
      </c>
      <c r="Q220" s="312">
        <f>IFERROR(VLOOKUP($B220,Totalt!$B$1:$AQ$554,MATCH(Q$2,Totalt!$B$1:$AQ$1,0),FALSE),"")</f>
        <v>0</v>
      </c>
      <c r="R220" s="312">
        <f>IFERROR(VLOOKUP($B220,Totalt!$B$1:$AQ$554,MATCH(R$2,Totalt!$B$1:$AQ$1,0),FALSE),"")</f>
        <v>0</v>
      </c>
      <c r="S220" s="312">
        <f>IFERROR(VLOOKUP($B220,Totalt!$B$1:$AQ$554,MATCH(S$2,Totalt!$B$1:$AQ$1,0),FALSE),"")</f>
        <v>0</v>
      </c>
      <c r="T220" s="312">
        <f>IFERROR(VLOOKUP($B220,Totalt!$B$1:$AQ$554,MATCH(T$2,Totalt!$B$1:$AQ$1,0),FALSE),"")</f>
        <v>0</v>
      </c>
      <c r="U220" s="312">
        <f>IFERROR(VLOOKUP($B220,Totalt!$B$1:$AQ$554,MATCH(U$2,Totalt!$B$1:$AQ$1,0),FALSE),"")</f>
        <v>0</v>
      </c>
      <c r="V220" s="312">
        <f>IFERROR(VLOOKUP($B220,Totalt!$B$1:$AQ$554,MATCH(V$2,Totalt!$B$1:$AQ$1,0),FALSE),"")</f>
        <v>0</v>
      </c>
      <c r="W220" s="312">
        <f>IFERROR(VLOOKUP($B220,Totalt!$B$1:$AQ$554,MATCH(W$2,Totalt!$B$1:$AQ$1,0),FALSE),"")</f>
        <v>0.25</v>
      </c>
      <c r="X220" s="312">
        <f>IFERROR(VLOOKUP($B220,Totalt!$B$1:$AQ$554,MATCH(X$2,Totalt!$B$1:$AQ$1,0),FALSE),"")</f>
        <v>0</v>
      </c>
      <c r="Y220" s="312">
        <f>IFERROR(VLOOKUP($B220,Totalt!$B$1:$AQ$554,MATCH(Y$2,Totalt!$B$1:$AQ$1,0),FALSE),"")</f>
        <v>0</v>
      </c>
      <c r="Z220" s="312">
        <f>IFERROR(VLOOKUP($B220,Totalt!$B$1:$AQ$554,MATCH(Z$2,Totalt!$B$1:$AQ$1,0),FALSE),"")</f>
        <v>0</v>
      </c>
      <c r="AA220" s="312">
        <f>IFERROR(VLOOKUP($B220,Totalt!$B$1:$AQ$554,MATCH(AA$2,Totalt!$B$1:$AQ$1,0),FALSE),"")</f>
        <v>0</v>
      </c>
      <c r="AB220" s="312">
        <f>IFERROR(VLOOKUP($B220,Totalt!$B$1:$AQ$554,MATCH(AB$2,Totalt!$B$1:$AQ$1,0),FALSE),"")</f>
        <v>0</v>
      </c>
      <c r="AC220" s="312">
        <f>IFERROR(VLOOKUP($B220,Totalt!$B$1:$AQ$554,MATCH(AC$2,Totalt!$B$1:$AQ$1,0),FALSE),"")</f>
        <v>5.09</v>
      </c>
      <c r="AD220" s="312">
        <f>IFERROR(VLOOKUP($B220,Totalt!$B$1:$AQ$554,MATCH(AD$2,Totalt!$B$1:$AQ$1,0),FALSE),"")</f>
        <v>0</v>
      </c>
      <c r="AE220" s="312">
        <f>IFERROR(VLOOKUP($B220,Totalt!$B$1:$AQ$554,MATCH(AE$2,Totalt!$B$1:$AQ$1,0),FALSE),"")</f>
        <v>0</v>
      </c>
      <c r="AF220" s="312">
        <f>IFERROR(VLOOKUP($B220,Totalt!$B$1:$AQ$554,MATCH(AF$2,Totalt!$B$1:$AQ$1,0),FALSE),"")</f>
        <v>0.8</v>
      </c>
      <c r="AG220" s="312">
        <f>IFERROR(VLOOKUP($B220,Totalt!$B$1:$AQ$554,MATCH(AG$2,Totalt!$B$1:$AQ$1,0),FALSE),"")</f>
        <v>0</v>
      </c>
      <c r="AI220" s="245">
        <f t="shared" si="21"/>
        <v>29.47</v>
      </c>
      <c r="AJ220" s="246">
        <f>IF(ISERROR(1/VLOOKUP($B220,Leveranser!$B$1:$S$500,MATCH("såld värme (gwh)",Leveranser!$B$1:$S$1,0),FALSE)),"",VLOOKUP($B220,Leveranser!$B$1:$S$500,MATCH("såld värme (gwh)",Leveranser!$B$1:$S$1,0),FALSE))</f>
        <v>20.86</v>
      </c>
      <c r="AK220" t="str">
        <f>IFERROR(IF(VLOOKUP($B220,Totalt!$B$1:$AQ$554,MATCH(AK$2,Totalt!$B$1:$AQ$1,0),FALSE)="","",VLOOKUP($B220,Totalt!$B$1:$AQ$554,MATCH(AK$2,Totalt!$B$1:$AQ$1,0),FALSE)),"")</f>
        <v/>
      </c>
      <c r="AM220" s="247" t="str">
        <f>IF(B220&lt;&gt;"",IF(VLOOKUP($B220,Totalt!$B$1:$AQ$554,MATCH("Kvalitetsgranskad:",Totalt!$B$1:$AQ$1,0),FALSE)="ja",VLOOKUP($B220,Miljö!$B$1:$AG$479,MATCH(AM$2,Miljö!$B$1:$AK$1,0),FALSE),""),"")</f>
        <v>Ja</v>
      </c>
      <c r="AN220" s="247" t="str">
        <f>IF(AM220="ja",VLOOKUP($B220,Miljö!$B$1:$J$479,MATCH("Typ av ursprungsspecificerad el   (Om inget värde anges används Nordisk residualmix, se inforuta) ()",Miljö!$B$1:$J$1,0),FALSE),IF(AM220="nej","Nordisk residualel",""))</f>
        <v>'100% vattenkraft'</v>
      </c>
      <c r="AO220" s="247">
        <f>IF(AM220="","",VLOOKUP($B220,Miljö!$B$1:$J$479,MATCH("Fossilandel för ursprungspecificerad el ()",Miljö!$B$1:$J$1,0),FALSE))</f>
        <v>0</v>
      </c>
      <c r="AP220" s="247">
        <f>IF(AM220="","",IFERROR(VLOOKUP($B220,Miljö!$B$1:$J$479,MATCH("Kärnkraftsandel för ursprungsspecificerad el ()",Miljö!$B$1:$J$1,0),FALSE)/1,0))</f>
        <v>0</v>
      </c>
      <c r="AQ220" s="247">
        <f t="shared" si="22"/>
        <v>1</v>
      </c>
      <c r="AR220" s="52"/>
      <c r="AS220" s="247" t="str">
        <f t="shared" si="18"/>
        <v>Nej</v>
      </c>
      <c r="AT220" s="247" t="str">
        <f>IF(AS220="ja",VLOOKUP($B220,Miljö!$B$1:$O$500,MATCH("Fossil andel i procent (%)",Miljö!$B$1:$O$1,0),FALSE)/100,"")</f>
        <v/>
      </c>
      <c r="AU220" s="52"/>
      <c r="AV220" s="247" t="str">
        <f t="shared" si="19"/>
        <v>Nej</v>
      </c>
      <c r="AW220" s="247" t="str">
        <f>IF(AV220="ja",VLOOKUP($B220,'Egen hetvattenprod'!$B$1:$AO$500,MATCH("Värmekälla till värmepumpar ()",'Egen hetvattenprod'!$B$1:$AO$1,0),FALSE),"")</f>
        <v/>
      </c>
      <c r="AY220" s="244" t="str">
        <f t="shared" si="20"/>
        <v>Ja</v>
      </c>
      <c r="AZ220" s="283">
        <f>IF($AY220="ja",(VLOOKUP($B220,'Egen hetvattenprod'!$B$1:$BX$550,MATCH(AZ$2,'Egen hetvattenprod'!$B$1:$BX$1,0),FALSE)+VLOOKUP($B220,Kraftvärmeprod!$B$1:$BX$550,MATCH(AZ$2,Kraftvärmeprod!$B$1:$BX$1,0),FALSE))/$AC220,"")</f>
        <v>1</v>
      </c>
      <c r="BA220" s="283">
        <f>IF($AY220="ja",(VLOOKUP($B220,'Egen hetvattenprod'!$B$1:$BX$550,MATCH(BA$2,'Egen hetvattenprod'!$B$1:$BX$1,0),FALSE)+VLOOKUP($B220,Kraftvärmeprod!$B$1:$BX$550,MATCH(BA$2,Kraftvärmeprod!$B$1:$BX$1,0),FALSE))/$AC220,"")</f>
        <v>0</v>
      </c>
      <c r="BB220" s="283">
        <f>IF($AY220="ja",(VLOOKUP($B220,'Egen hetvattenprod'!$B$1:$BX$550,MATCH(BB$2,'Egen hetvattenprod'!$B$1:$BX$1,0),FALSE)+VLOOKUP($B220,Kraftvärmeprod!$B$1:$BX$550,MATCH(BB$2,Kraftvärmeprod!$B$1:$BX$1,0),FALSE))/$AC220,"")</f>
        <v>0</v>
      </c>
      <c r="BC220" s="283">
        <f>IF($AY220="ja",(VLOOKUP($B220,'Egen hetvattenprod'!$B$1:$BX$550,MATCH(BC$2,'Egen hetvattenprod'!$B$1:$BX$1,0),FALSE)+VLOOKUP($B220,Kraftvärmeprod!$B$1:$BX$550,MATCH(BC$2,Kraftvärmeprod!$B$1:$BX$1,0),FALSE))/$AC220,"")</f>
        <v>0</v>
      </c>
      <c r="BD220" s="283">
        <f>IF($AY220="ja",(VLOOKUP($B220,'Egen hetvattenprod'!$B$1:$BX$550,MATCH(BD$2,'Egen hetvattenprod'!$B$1:$BX$1,0),FALSE)+VLOOKUP($B220,Kraftvärmeprod!$B$1:$BX$550,MATCH(BD$2,Kraftvärmeprod!$B$1:$BX$1,0),FALSE))/$AC220,"")</f>
        <v>0</v>
      </c>
      <c r="BF220" s="244" t="str">
        <f t="shared" si="23"/>
        <v>Nej</v>
      </c>
      <c r="BG220" s="283" t="str">
        <f>IF($BF220="ja",VLOOKUP($B220,'Egen hetvattenprod'!$B$1:$BX$550,MATCH("Andelen klimatgaser med fossilt ursprung för avfall ()",'Egen hetvattenprod'!$B$1:$BX$1,0),FALSE),"")</f>
        <v/>
      </c>
      <c r="BH220" s="283" t="str">
        <f>IF($BF220="ja",VLOOKUP($B220,Kraftvärmeprod!$B$1:$BX$550,MATCH("Andelen klimatgaser med fossilt ursprung för avfall ()",Kraftvärmeprod!$B$1:$BX$1,0),FALSE),"")</f>
        <v/>
      </c>
      <c r="BI220" s="307" t="str">
        <f>IF($BF220="ja",VLOOKUP($B220,'Egen hetvattenprod'!$B$1:$BX$550,MATCH("Avfall (GWh)",'Egen hetvattenprod'!$B$1:$BX$1,0),FALSE),"")</f>
        <v/>
      </c>
      <c r="BJ220" s="307" t="str">
        <f>IF($BF220="ja",VLOOKUP($B220,'Slutlig allokering kvv'!$B$1:$BX$550,MATCH("Avfall (GWh)",'Slutlig allokering kvv'!$B$1:$BX$1,0),FALSE),"")</f>
        <v/>
      </c>
      <c r="BK220" s="307" t="str">
        <f>IF($BF220="ja",VLOOKUP($B220,'Köpt hetvatten'!$B$1:$BX$550,MATCH("Avfall i köpt hetvatten",'Köpt hetvatten'!$B$1:$BX$1,0),FALSE),"")</f>
        <v/>
      </c>
      <c r="BL220" s="307" t="str">
        <f>IF($BF220="ja",VLOOKUP($B220,'Egen hetvattenprod'!$B$1:$BX$550,MATCH("Värde enligt ovan. (%)",'Egen hetvattenprod'!$B$1:$BX$1,0),FALSE),"")</f>
        <v/>
      </c>
      <c r="BM220" s="307" t="str">
        <f>IF($BF220="ja",VLOOKUP($B220,Kraftvärmeprod!$B$1:$BX$550,MATCH("Värde enligt ovan. (%)",Kraftvärmeprod!$B$1:$BX$1,0),FALSE),"")</f>
        <v/>
      </c>
      <c r="BN220" s="307"/>
      <c r="BO220" s="307"/>
      <c r="BP220" s="307"/>
      <c r="BQ220" s="307" t="str">
        <f>IF($BF220="ja",VLOOKUP($B220,'Egen hetvattenprod'!$B$1:$BX$550,MATCH("Tillförd olja (fossil) vid avfallsförbränning (GWh)",'Egen hetvattenprod'!$B$1:$BX$1,0),FALSE),"")</f>
        <v/>
      </c>
      <c r="BR220" s="307" t="str">
        <f>IF($BF220="ja",VLOOKUP($B220,Kraftvärmeprod!$B$1:$BX$550,MATCH("Tillförd olja (fossil) vid avfallsförbränning (GWh)",Kraftvärmeprod!$B$1:$BX$1,0),FALSE),"")</f>
        <v/>
      </c>
    </row>
    <row r="221" spans="1:70" x14ac:dyDescent="0.25">
      <c r="A221" s="2" t="str">
        <f>'Miljövärden för publ företag'!B223</f>
        <v>Statkraft Värme AB</v>
      </c>
      <c r="B221" s="2" t="str">
        <f>'Miljövärden för publ företag'!C223</f>
        <v>Vagnhärad</v>
      </c>
      <c r="C221" s="312">
        <f>IFERROR(VLOOKUP($B221,Totalt!$B$1:$AQ$554,MATCH(C$2,Totalt!$B$1:$AQ$1,0),FALSE),"")</f>
        <v>0</v>
      </c>
      <c r="D221" s="312">
        <f>IFERROR(VLOOKUP($B221,Totalt!$B$1:$AQ$554,MATCH(D$2,Totalt!$B$1:$AQ$1,0),FALSE),"")</f>
        <v>0.28999999999999998</v>
      </c>
      <c r="E221" s="312">
        <f>IFERROR(VLOOKUP($B221,Totalt!$B$1:$AQ$554,MATCH(E$2,Totalt!$B$1:$AQ$1,0),FALSE),"")</f>
        <v>0</v>
      </c>
      <c r="F221" s="312">
        <f>IFERROR(VLOOKUP($B221,Totalt!$B$1:$AQ$554,MATCH(F$2,Totalt!$B$1:$AQ$1,0),FALSE),"")</f>
        <v>0</v>
      </c>
      <c r="G221" s="312">
        <f>IFERROR(VLOOKUP($B221,Totalt!$B$1:$AQ$554,MATCH(G$2,Totalt!$B$1:$AQ$1,0),FALSE),"")</f>
        <v>0</v>
      </c>
      <c r="H221" s="312">
        <f>IFERROR(VLOOKUP($B221,Totalt!$B$1:$AQ$554,MATCH(H$2,Totalt!$B$1:$AQ$1,0),FALSE),"")</f>
        <v>0</v>
      </c>
      <c r="I221" s="312">
        <f>IFERROR(VLOOKUP($B221,Totalt!$B$1:$AQ$554,MATCH(I$2,Totalt!$B$1:$AQ$1,0),FALSE),"")</f>
        <v>0</v>
      </c>
      <c r="J221" s="312">
        <f>IFERROR(VLOOKUP($B221,Totalt!$B$1:$AQ$554,MATCH(J$2,Totalt!$B$1:$AQ$1,0),FALSE),"")</f>
        <v>0</v>
      </c>
      <c r="K221" s="312">
        <f>IFERROR(VLOOKUP($B221,Totalt!$B$1:$AQ$554,MATCH(K$2,Totalt!$B$1:$AQ$1,0),FALSE),"")</f>
        <v>0</v>
      </c>
      <c r="L221" s="312">
        <f>IFERROR(VLOOKUP($B221,Totalt!$B$1:$AQ$554,MATCH(L$2,Totalt!$B$1:$AQ$1,0),FALSE),"")</f>
        <v>0</v>
      </c>
      <c r="M221" s="312">
        <f>IFERROR(VLOOKUP($B221,Totalt!$B$1:$AQ$554,MATCH(M$2,Totalt!$B$1:$AQ$1,0),FALSE),"")</f>
        <v>0</v>
      </c>
      <c r="N221" s="312">
        <f>IFERROR(VLOOKUP($B221,Totalt!$B$1:$AQ$554,MATCH(N$2,Totalt!$B$1:$AQ$1,0),FALSE),"")</f>
        <v>0.85</v>
      </c>
      <c r="O221" s="312">
        <f>IFERROR(VLOOKUP($B221,Totalt!$B$1:$AQ$554,MATCH(O$2,Totalt!$B$1:$AQ$1,0),FALSE),"")</f>
        <v>0.21</v>
      </c>
      <c r="P221" s="312">
        <f>IFERROR(VLOOKUP($B221,Totalt!$B$1:$AQ$554,MATCH(P$2,Totalt!$B$1:$AQ$1,0),FALSE),"")</f>
        <v>9.57</v>
      </c>
      <c r="Q221" s="312">
        <f>IFERROR(VLOOKUP($B221,Totalt!$B$1:$AQ$554,MATCH(Q$2,Totalt!$B$1:$AQ$1,0),FALSE),"")</f>
        <v>0</v>
      </c>
      <c r="R221" s="312">
        <f>IFERROR(VLOOKUP($B221,Totalt!$B$1:$AQ$554,MATCH(R$2,Totalt!$B$1:$AQ$1,0),FALSE),"")</f>
        <v>0</v>
      </c>
      <c r="S221" s="312">
        <f>IFERROR(VLOOKUP($B221,Totalt!$B$1:$AQ$554,MATCH(S$2,Totalt!$B$1:$AQ$1,0),FALSE),"")</f>
        <v>0</v>
      </c>
      <c r="T221" s="312">
        <f>IFERROR(VLOOKUP($B221,Totalt!$B$1:$AQ$554,MATCH(T$2,Totalt!$B$1:$AQ$1,0),FALSE),"")</f>
        <v>0</v>
      </c>
      <c r="U221" s="312">
        <f>IFERROR(VLOOKUP($B221,Totalt!$B$1:$AQ$554,MATCH(U$2,Totalt!$B$1:$AQ$1,0),FALSE),"")</f>
        <v>0</v>
      </c>
      <c r="V221" s="312">
        <f>IFERROR(VLOOKUP($B221,Totalt!$B$1:$AQ$554,MATCH(V$2,Totalt!$B$1:$AQ$1,0),FALSE),"")</f>
        <v>0</v>
      </c>
      <c r="W221" s="312">
        <f>IFERROR(VLOOKUP($B221,Totalt!$B$1:$AQ$554,MATCH(W$2,Totalt!$B$1:$AQ$1,0),FALSE),"")</f>
        <v>0</v>
      </c>
      <c r="X221" s="312">
        <f>IFERROR(VLOOKUP($B221,Totalt!$B$1:$AQ$554,MATCH(X$2,Totalt!$B$1:$AQ$1,0),FALSE),"")</f>
        <v>0</v>
      </c>
      <c r="Y221" s="312">
        <f>IFERROR(VLOOKUP($B221,Totalt!$B$1:$AQ$554,MATCH(Y$2,Totalt!$B$1:$AQ$1,0),FALSE),"")</f>
        <v>0</v>
      </c>
      <c r="Z221" s="312">
        <f>IFERROR(VLOOKUP($B221,Totalt!$B$1:$AQ$554,MATCH(Z$2,Totalt!$B$1:$AQ$1,0),FALSE),"")</f>
        <v>0</v>
      </c>
      <c r="AA221" s="312">
        <f>IFERROR(VLOOKUP($B221,Totalt!$B$1:$AQ$554,MATCH(AA$2,Totalt!$B$1:$AQ$1,0),FALSE),"")</f>
        <v>0</v>
      </c>
      <c r="AB221" s="312">
        <f>IFERROR(VLOOKUP($B221,Totalt!$B$1:$AQ$554,MATCH(AB$2,Totalt!$B$1:$AQ$1,0),FALSE),"")</f>
        <v>0</v>
      </c>
      <c r="AC221" s="312">
        <f>IFERROR(VLOOKUP($B221,Totalt!$B$1:$AQ$554,MATCH(AC$2,Totalt!$B$1:$AQ$1,0),FALSE),"")</f>
        <v>1.61</v>
      </c>
      <c r="AD221" s="312">
        <f>IFERROR(VLOOKUP($B221,Totalt!$B$1:$AQ$554,MATCH(AD$2,Totalt!$B$1:$AQ$1,0),FALSE),"")</f>
        <v>0</v>
      </c>
      <c r="AE221" s="312">
        <f>IFERROR(VLOOKUP($B221,Totalt!$B$1:$AQ$554,MATCH(AE$2,Totalt!$B$1:$AQ$1,0),FALSE),"")</f>
        <v>0</v>
      </c>
      <c r="AF221" s="312">
        <f>IFERROR(VLOOKUP($B221,Totalt!$B$1:$AQ$554,MATCH(AF$2,Totalt!$B$1:$AQ$1,0),FALSE),"")</f>
        <v>0.27</v>
      </c>
      <c r="AG221" s="312">
        <f>IFERROR(VLOOKUP($B221,Totalt!$B$1:$AQ$554,MATCH(AG$2,Totalt!$B$1:$AQ$1,0),FALSE),"")</f>
        <v>0</v>
      </c>
      <c r="AI221" s="245">
        <f t="shared" si="21"/>
        <v>12.799999999999999</v>
      </c>
      <c r="AJ221" s="246">
        <f>IF(ISERROR(1/VLOOKUP($B221,Leveranser!$B$1:$S$500,MATCH("såld värme (gwh)",Leveranser!$B$1:$S$1,0),FALSE)),"",VLOOKUP($B221,Leveranser!$B$1:$S$500,MATCH("såld värme (gwh)",Leveranser!$B$1:$S$1,0),FALSE))</f>
        <v>8.91</v>
      </c>
      <c r="AK221" t="str">
        <f>IFERROR(IF(VLOOKUP($B221,Totalt!$B$1:$AQ$554,MATCH(AK$2,Totalt!$B$1:$AQ$1,0),FALSE)="","",VLOOKUP($B221,Totalt!$B$1:$AQ$554,MATCH(AK$2,Totalt!$B$1:$AQ$1,0),FALSE)),"")</f>
        <v/>
      </c>
      <c r="AM221" s="247" t="str">
        <f>IF(B221&lt;&gt;"",IF(VLOOKUP($B221,Totalt!$B$1:$AQ$554,MATCH("Kvalitetsgranskad:",Totalt!$B$1:$AQ$1,0),FALSE)="ja",VLOOKUP($B221,Miljö!$B$1:$AG$479,MATCH(AM$2,Miljö!$B$1:$AK$1,0),FALSE),""),"")</f>
        <v>Ja</v>
      </c>
      <c r="AN221" s="247" t="str">
        <f>IF(AM221="ja",VLOOKUP($B221,Miljö!$B$1:$J$479,MATCH("Typ av ursprungsspecificerad el   (Om inget värde anges används Nordisk residualmix, se inforuta) ()",Miljö!$B$1:$J$1,0),FALSE),IF(AM221="nej","Nordisk residualel",""))</f>
        <v>'100% vattenkraft'</v>
      </c>
      <c r="AO221" s="247">
        <f>IF(AM221="","",VLOOKUP($B221,Miljö!$B$1:$J$479,MATCH("Fossilandel för ursprungspecificerad el ()",Miljö!$B$1:$J$1,0),FALSE))</f>
        <v>0</v>
      </c>
      <c r="AP221" s="247">
        <f>IF(AM221="","",IFERROR(VLOOKUP($B221,Miljö!$B$1:$J$479,MATCH("Kärnkraftsandel för ursprungsspecificerad el ()",Miljö!$B$1:$J$1,0),FALSE)/1,0))</f>
        <v>0</v>
      </c>
      <c r="AQ221" s="247">
        <f t="shared" si="22"/>
        <v>1</v>
      </c>
      <c r="AR221" s="52"/>
      <c r="AS221" s="247" t="str">
        <f t="shared" si="18"/>
        <v>Nej</v>
      </c>
      <c r="AT221" s="247" t="str">
        <f>IF(AS221="ja",VLOOKUP($B221,Miljö!$B$1:$O$500,MATCH("Fossil andel i procent (%)",Miljö!$B$1:$O$1,0),FALSE)/100,"")</f>
        <v/>
      </c>
      <c r="AU221" s="52"/>
      <c r="AV221" s="247" t="str">
        <f t="shared" si="19"/>
        <v>Nej</v>
      </c>
      <c r="AW221" s="247" t="str">
        <f>IF(AV221="ja",VLOOKUP($B221,'Egen hetvattenprod'!$B$1:$AO$500,MATCH("Värmekälla till värmepumpar ()",'Egen hetvattenprod'!$B$1:$AO$1,0),FALSE),"")</f>
        <v/>
      </c>
      <c r="AY221" s="244" t="str">
        <f t="shared" si="20"/>
        <v>Ja</v>
      </c>
      <c r="AZ221" s="283">
        <f>IF($AY221="ja",(VLOOKUP($B221,'Egen hetvattenprod'!$B$1:$BX$550,MATCH(AZ$2,'Egen hetvattenprod'!$B$1:$BX$1,0),FALSE)+VLOOKUP($B221,Kraftvärmeprod!$B$1:$BX$550,MATCH(AZ$2,Kraftvärmeprod!$B$1:$BX$1,0),FALSE))/$AC221,"")</f>
        <v>1</v>
      </c>
      <c r="BA221" s="283">
        <f>IF($AY221="ja",(VLOOKUP($B221,'Egen hetvattenprod'!$B$1:$BX$550,MATCH(BA$2,'Egen hetvattenprod'!$B$1:$BX$1,0),FALSE)+VLOOKUP($B221,Kraftvärmeprod!$B$1:$BX$550,MATCH(BA$2,Kraftvärmeprod!$B$1:$BX$1,0),FALSE))/$AC221,"")</f>
        <v>0</v>
      </c>
      <c r="BB221" s="283">
        <f>IF($AY221="ja",(VLOOKUP($B221,'Egen hetvattenprod'!$B$1:$BX$550,MATCH(BB$2,'Egen hetvattenprod'!$B$1:$BX$1,0),FALSE)+VLOOKUP($B221,Kraftvärmeprod!$B$1:$BX$550,MATCH(BB$2,Kraftvärmeprod!$B$1:$BX$1,0),FALSE))/$AC221,"")</f>
        <v>0</v>
      </c>
      <c r="BC221" s="283">
        <f>IF($AY221="ja",(VLOOKUP($B221,'Egen hetvattenprod'!$B$1:$BX$550,MATCH(BC$2,'Egen hetvattenprod'!$B$1:$BX$1,0),FALSE)+VLOOKUP($B221,Kraftvärmeprod!$B$1:$BX$550,MATCH(BC$2,Kraftvärmeprod!$B$1:$BX$1,0),FALSE))/$AC221,"")</f>
        <v>0</v>
      </c>
      <c r="BD221" s="283">
        <f>IF($AY221="ja",(VLOOKUP($B221,'Egen hetvattenprod'!$B$1:$BX$550,MATCH(BD$2,'Egen hetvattenprod'!$B$1:$BX$1,0),FALSE)+VLOOKUP($B221,Kraftvärmeprod!$B$1:$BX$550,MATCH(BD$2,Kraftvärmeprod!$B$1:$BX$1,0),FALSE))/$AC221,"")</f>
        <v>0</v>
      </c>
      <c r="BF221" s="244" t="str">
        <f t="shared" si="23"/>
        <v>Nej</v>
      </c>
      <c r="BG221" s="283" t="str">
        <f>IF($BF221="ja",VLOOKUP($B221,'Egen hetvattenprod'!$B$1:$BX$550,MATCH("Andelen klimatgaser med fossilt ursprung för avfall ()",'Egen hetvattenprod'!$B$1:$BX$1,0),FALSE),"")</f>
        <v/>
      </c>
      <c r="BH221" s="283" t="str">
        <f>IF($BF221="ja",VLOOKUP($B221,Kraftvärmeprod!$B$1:$BX$550,MATCH("Andelen klimatgaser med fossilt ursprung för avfall ()",Kraftvärmeprod!$B$1:$BX$1,0),FALSE),"")</f>
        <v/>
      </c>
      <c r="BI221" s="307" t="str">
        <f>IF($BF221="ja",VLOOKUP($B221,'Egen hetvattenprod'!$B$1:$BX$550,MATCH("Avfall (GWh)",'Egen hetvattenprod'!$B$1:$BX$1,0),FALSE),"")</f>
        <v/>
      </c>
      <c r="BJ221" s="307" t="str">
        <f>IF($BF221="ja",VLOOKUP($B221,'Slutlig allokering kvv'!$B$1:$BX$550,MATCH("Avfall (GWh)",'Slutlig allokering kvv'!$B$1:$BX$1,0),FALSE),"")</f>
        <v/>
      </c>
      <c r="BK221" s="307" t="str">
        <f>IF($BF221="ja",VLOOKUP($B221,'Köpt hetvatten'!$B$1:$BX$550,MATCH("Avfall i köpt hetvatten",'Köpt hetvatten'!$B$1:$BX$1,0),FALSE),"")</f>
        <v/>
      </c>
      <c r="BL221" s="307" t="str">
        <f>IF($BF221="ja",VLOOKUP($B221,'Egen hetvattenprod'!$B$1:$BX$550,MATCH("Värde enligt ovan. (%)",'Egen hetvattenprod'!$B$1:$BX$1,0),FALSE),"")</f>
        <v/>
      </c>
      <c r="BM221" s="307" t="str">
        <f>IF($BF221="ja",VLOOKUP($B221,Kraftvärmeprod!$B$1:$BX$550,MATCH("Värde enligt ovan. (%)",Kraftvärmeprod!$B$1:$BX$1,0),FALSE),"")</f>
        <v/>
      </c>
      <c r="BN221" s="307"/>
      <c r="BO221" s="307"/>
      <c r="BP221" s="307"/>
      <c r="BQ221" s="307" t="str">
        <f>IF($BF221="ja",VLOOKUP($B221,'Egen hetvattenprod'!$B$1:$BX$550,MATCH("Tillförd olja (fossil) vid avfallsförbränning (GWh)",'Egen hetvattenprod'!$B$1:$BX$1,0),FALSE),"")</f>
        <v/>
      </c>
      <c r="BR221" s="307" t="str">
        <f>IF($BF221="ja",VLOOKUP($B221,Kraftvärmeprod!$B$1:$BX$550,MATCH("Tillförd olja (fossil) vid avfallsförbränning (GWh)",Kraftvärmeprod!$B$1:$BX$1,0),FALSE),"")</f>
        <v/>
      </c>
    </row>
    <row r="222" spans="1:70" x14ac:dyDescent="0.25">
      <c r="A222" s="2" t="str">
        <f>'Miljövärden för publ företag'!B224</f>
        <v>Statkraft Värme AB</v>
      </c>
      <c r="B222" s="2" t="str">
        <f>'Miljövärden för publ företag'!C224</f>
        <v>Åmål</v>
      </c>
      <c r="C222" s="312">
        <f>IFERROR(VLOOKUP($B222,Totalt!$B$1:$AQ$554,MATCH(C$2,Totalt!$B$1:$AQ$1,0),FALSE),"")</f>
        <v>0</v>
      </c>
      <c r="D222" s="312">
        <f>IFERROR(VLOOKUP($B222,Totalt!$B$1:$AQ$554,MATCH(D$2,Totalt!$B$1:$AQ$1,0),FALSE),"")</f>
        <v>0.37</v>
      </c>
      <c r="E222" s="312">
        <f>IFERROR(VLOOKUP($B222,Totalt!$B$1:$AQ$554,MATCH(E$2,Totalt!$B$1:$AQ$1,0),FALSE),"")</f>
        <v>0</v>
      </c>
      <c r="F222" s="312">
        <f>IFERROR(VLOOKUP($B222,Totalt!$B$1:$AQ$554,MATCH(F$2,Totalt!$B$1:$AQ$1,0),FALSE),"")</f>
        <v>0</v>
      </c>
      <c r="G222" s="312">
        <f>IFERROR(VLOOKUP($B222,Totalt!$B$1:$AQ$554,MATCH(G$2,Totalt!$B$1:$AQ$1,0),FALSE),"")</f>
        <v>0</v>
      </c>
      <c r="H222" s="312">
        <f>IFERROR(VLOOKUP($B222,Totalt!$B$1:$AQ$554,MATCH(H$2,Totalt!$B$1:$AQ$1,0),FALSE),"")</f>
        <v>0</v>
      </c>
      <c r="I222" s="312">
        <f>IFERROR(VLOOKUP($B222,Totalt!$B$1:$AQ$554,MATCH(I$2,Totalt!$B$1:$AQ$1,0),FALSE),"")</f>
        <v>0</v>
      </c>
      <c r="J222" s="312">
        <f>IFERROR(VLOOKUP($B222,Totalt!$B$1:$AQ$554,MATCH(J$2,Totalt!$B$1:$AQ$1,0),FALSE),"")</f>
        <v>0</v>
      </c>
      <c r="K222" s="312">
        <f>IFERROR(VLOOKUP($B222,Totalt!$B$1:$AQ$554,MATCH(K$2,Totalt!$B$1:$AQ$1,0),FALSE),"")</f>
        <v>0</v>
      </c>
      <c r="L222" s="312">
        <f>IFERROR(VLOOKUP($B222,Totalt!$B$1:$AQ$554,MATCH(L$2,Totalt!$B$1:$AQ$1,0),FALSE),"")</f>
        <v>0</v>
      </c>
      <c r="M222" s="312">
        <f>IFERROR(VLOOKUP($B222,Totalt!$B$1:$AQ$554,MATCH(M$2,Totalt!$B$1:$AQ$1,0),FALSE),"")</f>
        <v>15.08</v>
      </c>
      <c r="N222" s="312">
        <f>IFERROR(VLOOKUP($B222,Totalt!$B$1:$AQ$554,MATCH(N$2,Totalt!$B$1:$AQ$1,0),FALSE),"")</f>
        <v>0.91</v>
      </c>
      <c r="O222" s="312">
        <f>IFERROR(VLOOKUP($B222,Totalt!$B$1:$AQ$554,MATCH(O$2,Totalt!$B$1:$AQ$1,0),FALSE),"")</f>
        <v>0</v>
      </c>
      <c r="P222" s="312">
        <f>IFERROR(VLOOKUP($B222,Totalt!$B$1:$AQ$554,MATCH(P$2,Totalt!$B$1:$AQ$1,0),FALSE),"")</f>
        <v>29.7</v>
      </c>
      <c r="Q222" s="312">
        <f>IFERROR(VLOOKUP($B222,Totalt!$B$1:$AQ$554,MATCH(Q$2,Totalt!$B$1:$AQ$1,0),FALSE),"")</f>
        <v>0</v>
      </c>
      <c r="R222" s="312">
        <f>IFERROR(VLOOKUP($B222,Totalt!$B$1:$AQ$554,MATCH(R$2,Totalt!$B$1:$AQ$1,0),FALSE),"")</f>
        <v>0</v>
      </c>
      <c r="S222" s="312">
        <f>IFERROR(VLOOKUP($B222,Totalt!$B$1:$AQ$554,MATCH(S$2,Totalt!$B$1:$AQ$1,0),FALSE),"")</f>
        <v>0</v>
      </c>
      <c r="T222" s="312">
        <f>IFERROR(VLOOKUP($B222,Totalt!$B$1:$AQ$554,MATCH(T$2,Totalt!$B$1:$AQ$1,0),FALSE),"")</f>
        <v>0</v>
      </c>
      <c r="U222" s="312">
        <f>IFERROR(VLOOKUP($B222,Totalt!$B$1:$AQ$554,MATCH(U$2,Totalt!$B$1:$AQ$1,0),FALSE),"")</f>
        <v>0</v>
      </c>
      <c r="V222" s="312">
        <f>IFERROR(VLOOKUP($B222,Totalt!$B$1:$AQ$554,MATCH(V$2,Totalt!$B$1:$AQ$1,0),FALSE),"")</f>
        <v>0</v>
      </c>
      <c r="W222" s="312">
        <f>IFERROR(VLOOKUP($B222,Totalt!$B$1:$AQ$554,MATCH(W$2,Totalt!$B$1:$AQ$1,0),FALSE),"")</f>
        <v>1.87</v>
      </c>
      <c r="X222" s="312">
        <f>IFERROR(VLOOKUP($B222,Totalt!$B$1:$AQ$554,MATCH(X$2,Totalt!$B$1:$AQ$1,0),FALSE),"")</f>
        <v>0</v>
      </c>
      <c r="Y222" s="312">
        <f>IFERROR(VLOOKUP($B222,Totalt!$B$1:$AQ$554,MATCH(Y$2,Totalt!$B$1:$AQ$1,0),FALSE),"")</f>
        <v>0</v>
      </c>
      <c r="Z222" s="312">
        <f>IFERROR(VLOOKUP($B222,Totalt!$B$1:$AQ$554,MATCH(Z$2,Totalt!$B$1:$AQ$1,0),FALSE),"")</f>
        <v>0</v>
      </c>
      <c r="AA222" s="312">
        <f>IFERROR(VLOOKUP($B222,Totalt!$B$1:$AQ$554,MATCH(AA$2,Totalt!$B$1:$AQ$1,0),FALSE),"")</f>
        <v>0</v>
      </c>
      <c r="AB222" s="312">
        <f>IFERROR(VLOOKUP($B222,Totalt!$B$1:$AQ$554,MATCH(AB$2,Totalt!$B$1:$AQ$1,0),FALSE),"")</f>
        <v>0</v>
      </c>
      <c r="AC222" s="312">
        <f>IFERROR(VLOOKUP($B222,Totalt!$B$1:$AQ$554,MATCH(AC$2,Totalt!$B$1:$AQ$1,0),FALSE),"")</f>
        <v>6.22</v>
      </c>
      <c r="AD222" s="312">
        <f>IFERROR(VLOOKUP($B222,Totalt!$B$1:$AQ$554,MATCH(AD$2,Totalt!$B$1:$AQ$1,0),FALSE),"")</f>
        <v>0</v>
      </c>
      <c r="AE222" s="312">
        <f>IFERROR(VLOOKUP($B222,Totalt!$B$1:$AQ$554,MATCH(AE$2,Totalt!$B$1:$AQ$1,0),FALSE),"")</f>
        <v>0</v>
      </c>
      <c r="AF222" s="312">
        <f>IFERROR(VLOOKUP($B222,Totalt!$B$1:$AQ$554,MATCH(AF$2,Totalt!$B$1:$AQ$1,0),FALSE),"")</f>
        <v>1.01</v>
      </c>
      <c r="AG222" s="312">
        <f>IFERROR(VLOOKUP($B222,Totalt!$B$1:$AQ$554,MATCH(AG$2,Totalt!$B$1:$AQ$1,0),FALSE),"")</f>
        <v>0</v>
      </c>
      <c r="AI222" s="245">
        <f t="shared" si="21"/>
        <v>55.16</v>
      </c>
      <c r="AJ222" s="246">
        <f>IF(ISERROR(1/VLOOKUP($B222,Leveranser!$B$1:$S$500,MATCH("såld värme (gwh)",Leveranser!$B$1:$S$1,0),FALSE)),"",VLOOKUP($B222,Leveranser!$B$1:$S$500,MATCH("såld värme (gwh)",Leveranser!$B$1:$S$1,0),FALSE))</f>
        <v>41.34</v>
      </c>
      <c r="AK222" t="str">
        <f>IFERROR(IF(VLOOKUP($B222,Totalt!$B$1:$AQ$554,MATCH(AK$2,Totalt!$B$1:$AQ$1,0),FALSE)="","",VLOOKUP($B222,Totalt!$B$1:$AQ$554,MATCH(AK$2,Totalt!$B$1:$AQ$1,0),FALSE)),"")</f>
        <v/>
      </c>
      <c r="AM222" s="247" t="str">
        <f>IF(B222&lt;&gt;"",IF(VLOOKUP($B222,Totalt!$B$1:$AQ$554,MATCH("Kvalitetsgranskad:",Totalt!$B$1:$AQ$1,0),FALSE)="ja",VLOOKUP($B222,Miljö!$B$1:$AG$479,MATCH(AM$2,Miljö!$B$1:$AK$1,0),FALSE),""),"")</f>
        <v>Ja</v>
      </c>
      <c r="AN222" s="247" t="str">
        <f>IF(AM222="ja",VLOOKUP($B222,Miljö!$B$1:$J$479,MATCH("Typ av ursprungsspecificerad el   (Om inget värde anges används Nordisk residualmix, se inforuta) ()",Miljö!$B$1:$J$1,0),FALSE),IF(AM222="nej","Nordisk residualel",""))</f>
        <v>'100% vattenkraft'</v>
      </c>
      <c r="AO222" s="247">
        <f>IF(AM222="","",VLOOKUP($B222,Miljö!$B$1:$J$479,MATCH("Fossilandel för ursprungspecificerad el ()",Miljö!$B$1:$J$1,0),FALSE))</f>
        <v>0</v>
      </c>
      <c r="AP222" s="247">
        <f>IF(AM222="","",IFERROR(VLOOKUP($B222,Miljö!$B$1:$J$479,MATCH("Kärnkraftsandel för ursprungsspecificerad el ()",Miljö!$B$1:$J$1,0),FALSE)/1,0))</f>
        <v>0</v>
      </c>
      <c r="AQ222" s="247">
        <f t="shared" si="22"/>
        <v>1</v>
      </c>
      <c r="AR222" s="52"/>
      <c r="AS222" s="247" t="str">
        <f t="shared" si="18"/>
        <v>Nej</v>
      </c>
      <c r="AT222" s="247" t="str">
        <f>IF(AS222="ja",VLOOKUP($B222,Miljö!$B$1:$O$500,MATCH("Fossil andel i procent (%)",Miljö!$B$1:$O$1,0),FALSE)/100,"")</f>
        <v/>
      </c>
      <c r="AU222" s="52"/>
      <c r="AV222" s="247" t="str">
        <f t="shared" si="19"/>
        <v>Nej</v>
      </c>
      <c r="AW222" s="247" t="str">
        <f>IF(AV222="ja",VLOOKUP($B222,'Egen hetvattenprod'!$B$1:$AO$500,MATCH("Värmekälla till värmepumpar ()",'Egen hetvattenprod'!$B$1:$AO$1,0),FALSE),"")</f>
        <v/>
      </c>
      <c r="AY222" s="244" t="str">
        <f t="shared" si="20"/>
        <v>Ja</v>
      </c>
      <c r="AZ222" s="283">
        <f>IF($AY222="ja",(VLOOKUP($B222,'Egen hetvattenprod'!$B$1:$BX$550,MATCH(AZ$2,'Egen hetvattenprod'!$B$1:$BX$1,0),FALSE)+VLOOKUP($B222,Kraftvärmeprod!$B$1:$BX$550,MATCH(AZ$2,Kraftvärmeprod!$B$1:$BX$1,0),FALSE))/$AC222,"")</f>
        <v>1</v>
      </c>
      <c r="BA222" s="283">
        <f>IF($AY222="ja",(VLOOKUP($B222,'Egen hetvattenprod'!$B$1:$BX$550,MATCH(BA$2,'Egen hetvattenprod'!$B$1:$BX$1,0),FALSE)+VLOOKUP($B222,Kraftvärmeprod!$B$1:$BX$550,MATCH(BA$2,Kraftvärmeprod!$B$1:$BX$1,0),FALSE))/$AC222,"")</f>
        <v>0</v>
      </c>
      <c r="BB222" s="283">
        <f>IF($AY222="ja",(VLOOKUP($B222,'Egen hetvattenprod'!$B$1:$BX$550,MATCH(BB$2,'Egen hetvattenprod'!$B$1:$BX$1,0),FALSE)+VLOOKUP($B222,Kraftvärmeprod!$B$1:$BX$550,MATCH(BB$2,Kraftvärmeprod!$B$1:$BX$1,0),FALSE))/$AC222,"")</f>
        <v>0</v>
      </c>
      <c r="BC222" s="283">
        <f>IF($AY222="ja",(VLOOKUP($B222,'Egen hetvattenprod'!$B$1:$BX$550,MATCH(BC$2,'Egen hetvattenprod'!$B$1:$BX$1,0),FALSE)+VLOOKUP($B222,Kraftvärmeprod!$B$1:$BX$550,MATCH(BC$2,Kraftvärmeprod!$B$1:$BX$1,0),FALSE))/$AC222,"")</f>
        <v>0</v>
      </c>
      <c r="BD222" s="283">
        <f>IF($AY222="ja",(VLOOKUP($B222,'Egen hetvattenprod'!$B$1:$BX$550,MATCH(BD$2,'Egen hetvattenprod'!$B$1:$BX$1,0),FALSE)+VLOOKUP($B222,Kraftvärmeprod!$B$1:$BX$550,MATCH(BD$2,Kraftvärmeprod!$B$1:$BX$1,0),FALSE))/$AC222,"")</f>
        <v>0</v>
      </c>
      <c r="BF222" s="244" t="str">
        <f t="shared" si="23"/>
        <v>Nej</v>
      </c>
      <c r="BG222" s="283" t="str">
        <f>IF($BF222="ja",VLOOKUP($B222,'Egen hetvattenprod'!$B$1:$BX$550,MATCH("Andelen klimatgaser med fossilt ursprung för avfall ()",'Egen hetvattenprod'!$B$1:$BX$1,0),FALSE),"")</f>
        <v/>
      </c>
      <c r="BH222" s="283" t="str">
        <f>IF($BF222="ja",VLOOKUP($B222,Kraftvärmeprod!$B$1:$BX$550,MATCH("Andelen klimatgaser med fossilt ursprung för avfall ()",Kraftvärmeprod!$B$1:$BX$1,0),FALSE),"")</f>
        <v/>
      </c>
      <c r="BI222" s="307" t="str">
        <f>IF($BF222="ja",VLOOKUP($B222,'Egen hetvattenprod'!$B$1:$BX$550,MATCH("Avfall (GWh)",'Egen hetvattenprod'!$B$1:$BX$1,0),FALSE),"")</f>
        <v/>
      </c>
      <c r="BJ222" s="307" t="str">
        <f>IF($BF222="ja",VLOOKUP($B222,'Slutlig allokering kvv'!$B$1:$BX$550,MATCH("Avfall (GWh)",'Slutlig allokering kvv'!$B$1:$BX$1,0),FALSE),"")</f>
        <v/>
      </c>
      <c r="BK222" s="307" t="str">
        <f>IF($BF222="ja",VLOOKUP($B222,'Köpt hetvatten'!$B$1:$BX$550,MATCH("Avfall i köpt hetvatten",'Köpt hetvatten'!$B$1:$BX$1,0),FALSE),"")</f>
        <v/>
      </c>
      <c r="BL222" s="307" t="str">
        <f>IF($BF222="ja",VLOOKUP($B222,'Egen hetvattenprod'!$B$1:$BX$550,MATCH("Värde enligt ovan. (%)",'Egen hetvattenprod'!$B$1:$BX$1,0),FALSE),"")</f>
        <v/>
      </c>
      <c r="BM222" s="307" t="str">
        <f>IF($BF222="ja",VLOOKUP($B222,Kraftvärmeprod!$B$1:$BX$550,MATCH("Värde enligt ovan. (%)",Kraftvärmeprod!$B$1:$BX$1,0),FALSE),"")</f>
        <v/>
      </c>
      <c r="BN222" s="307"/>
      <c r="BO222" s="307"/>
      <c r="BP222" s="307"/>
      <c r="BQ222" s="307" t="str">
        <f>IF($BF222="ja",VLOOKUP($B222,'Egen hetvattenprod'!$B$1:$BX$550,MATCH("Tillförd olja (fossil) vid avfallsförbränning (GWh)",'Egen hetvattenprod'!$B$1:$BX$1,0),FALSE),"")</f>
        <v/>
      </c>
      <c r="BR222" s="307" t="str">
        <f>IF($BF222="ja",VLOOKUP($B222,Kraftvärmeprod!$B$1:$BX$550,MATCH("Tillförd olja (fossil) vid avfallsförbränning (GWh)",Kraftvärmeprod!$B$1:$BX$1,0),FALSE),"")</f>
        <v/>
      </c>
    </row>
    <row r="223" spans="1:70" x14ac:dyDescent="0.25">
      <c r="A223" s="2" t="str">
        <f>'Miljövärden för publ företag'!B225</f>
        <v>Stenungsunds Energi &amp; Miljö AB</v>
      </c>
      <c r="B223" s="2" t="str">
        <f>'Miljövärden för publ företag'!C225</f>
        <v>Stenungsund</v>
      </c>
      <c r="C223" s="312">
        <f>IFERROR(VLOOKUP($B223,Totalt!$B$1:$AQ$554,MATCH(C$2,Totalt!$B$1:$AQ$1,0),FALSE),"")</f>
        <v>0</v>
      </c>
      <c r="D223" s="312">
        <f>IFERROR(VLOOKUP($B223,Totalt!$B$1:$AQ$554,MATCH(D$2,Totalt!$B$1:$AQ$1,0),FALSE),"")</f>
        <v>2E-3</v>
      </c>
      <c r="E223" s="312">
        <f>IFERROR(VLOOKUP($B223,Totalt!$B$1:$AQ$554,MATCH(E$2,Totalt!$B$1:$AQ$1,0),FALSE),"")</f>
        <v>0</v>
      </c>
      <c r="F223" s="312">
        <f>IFERROR(VLOOKUP($B223,Totalt!$B$1:$AQ$554,MATCH(F$2,Totalt!$B$1:$AQ$1,0),FALSE),"")</f>
        <v>0</v>
      </c>
      <c r="G223" s="312">
        <f>IFERROR(VLOOKUP($B223,Totalt!$B$1:$AQ$554,MATCH(G$2,Totalt!$B$1:$AQ$1,0),FALSE),"")</f>
        <v>0.57099999999999995</v>
      </c>
      <c r="H223" s="312">
        <f>IFERROR(VLOOKUP($B223,Totalt!$B$1:$AQ$554,MATCH(H$2,Totalt!$B$1:$AQ$1,0),FALSE),"")</f>
        <v>0</v>
      </c>
      <c r="I223" s="312">
        <f>IFERROR(VLOOKUP($B223,Totalt!$B$1:$AQ$554,MATCH(I$2,Totalt!$B$1:$AQ$1,0),FALSE),"")</f>
        <v>0</v>
      </c>
      <c r="J223" s="312">
        <f>IFERROR(VLOOKUP($B223,Totalt!$B$1:$AQ$554,MATCH(J$2,Totalt!$B$1:$AQ$1,0),FALSE),"")</f>
        <v>0</v>
      </c>
      <c r="K223" s="312">
        <f>IFERROR(VLOOKUP($B223,Totalt!$B$1:$AQ$554,MATCH(K$2,Totalt!$B$1:$AQ$1,0),FALSE),"")</f>
        <v>0</v>
      </c>
      <c r="L223" s="312">
        <f>IFERROR(VLOOKUP($B223,Totalt!$B$1:$AQ$554,MATCH(L$2,Totalt!$B$1:$AQ$1,0),FALSE),"")</f>
        <v>0</v>
      </c>
      <c r="M223" s="312">
        <f>IFERROR(VLOOKUP($B223,Totalt!$B$1:$AQ$554,MATCH(M$2,Totalt!$B$1:$AQ$1,0),FALSE),"")</f>
        <v>0</v>
      </c>
      <c r="N223" s="312">
        <f>IFERROR(VLOOKUP($B223,Totalt!$B$1:$AQ$554,MATCH(N$2,Totalt!$B$1:$AQ$1,0),FALSE),"")</f>
        <v>0</v>
      </c>
      <c r="O223" s="312">
        <f>IFERROR(VLOOKUP($B223,Totalt!$B$1:$AQ$554,MATCH(O$2,Totalt!$B$1:$AQ$1,0),FALSE),"")</f>
        <v>0</v>
      </c>
      <c r="P223" s="312">
        <f>IFERROR(VLOOKUP($B223,Totalt!$B$1:$AQ$554,MATCH(P$2,Totalt!$B$1:$AQ$1,0),FALSE),"")</f>
        <v>0</v>
      </c>
      <c r="Q223" s="312">
        <f>IFERROR(VLOOKUP($B223,Totalt!$B$1:$AQ$554,MATCH(Q$2,Totalt!$B$1:$AQ$1,0),FALSE),"")</f>
        <v>0</v>
      </c>
      <c r="R223" s="312">
        <f>IFERROR(VLOOKUP($B223,Totalt!$B$1:$AQ$554,MATCH(R$2,Totalt!$B$1:$AQ$1,0),FALSE),"")</f>
        <v>0</v>
      </c>
      <c r="S223" s="312">
        <f>IFERROR(VLOOKUP($B223,Totalt!$B$1:$AQ$554,MATCH(S$2,Totalt!$B$1:$AQ$1,0),FALSE),"")</f>
        <v>0</v>
      </c>
      <c r="T223" s="312">
        <f>IFERROR(VLOOKUP($B223,Totalt!$B$1:$AQ$554,MATCH(T$2,Totalt!$B$1:$AQ$1,0),FALSE),"")</f>
        <v>0</v>
      </c>
      <c r="U223" s="312">
        <f>IFERROR(VLOOKUP($B223,Totalt!$B$1:$AQ$554,MATCH(U$2,Totalt!$B$1:$AQ$1,0),FALSE),"")</f>
        <v>0</v>
      </c>
      <c r="V223" s="312">
        <f>IFERROR(VLOOKUP($B223,Totalt!$B$1:$AQ$554,MATCH(V$2,Totalt!$B$1:$AQ$1,0),FALSE),"")</f>
        <v>0</v>
      </c>
      <c r="W223" s="312">
        <f>IFERROR(VLOOKUP($B223,Totalt!$B$1:$AQ$554,MATCH(W$2,Totalt!$B$1:$AQ$1,0),FALSE),"")</f>
        <v>0</v>
      </c>
      <c r="X223" s="312">
        <f>IFERROR(VLOOKUP($B223,Totalt!$B$1:$AQ$554,MATCH(X$2,Totalt!$B$1:$AQ$1,0),FALSE),"")</f>
        <v>0</v>
      </c>
      <c r="Y223" s="312">
        <f>IFERROR(VLOOKUP($B223,Totalt!$B$1:$AQ$554,MATCH(Y$2,Totalt!$B$1:$AQ$1,0),FALSE),"")</f>
        <v>0</v>
      </c>
      <c r="Z223" s="312">
        <f>IFERROR(VLOOKUP($B223,Totalt!$B$1:$AQ$554,MATCH(Z$2,Totalt!$B$1:$AQ$1,0),FALSE),"")</f>
        <v>0</v>
      </c>
      <c r="AA223" s="312">
        <f>IFERROR(VLOOKUP($B223,Totalt!$B$1:$AQ$554,MATCH(AA$2,Totalt!$B$1:$AQ$1,0),FALSE),"")</f>
        <v>0</v>
      </c>
      <c r="AB223" s="312">
        <f>IFERROR(VLOOKUP($B223,Totalt!$B$1:$AQ$554,MATCH(AB$2,Totalt!$B$1:$AQ$1,0),FALSE),"")</f>
        <v>0</v>
      </c>
      <c r="AC223" s="312">
        <f>IFERROR(VLOOKUP($B223,Totalt!$B$1:$AQ$554,MATCH(AC$2,Totalt!$B$1:$AQ$1,0),FALSE),"")</f>
        <v>0</v>
      </c>
      <c r="AD223" s="312">
        <f>IFERROR(VLOOKUP($B223,Totalt!$B$1:$AQ$554,MATCH(AD$2,Totalt!$B$1:$AQ$1,0),FALSE),"")</f>
        <v>91</v>
      </c>
      <c r="AE223" s="312">
        <f>IFERROR(VLOOKUP($B223,Totalt!$B$1:$AQ$554,MATCH(AE$2,Totalt!$B$1:$AQ$1,0),FALSE),"")</f>
        <v>0</v>
      </c>
      <c r="AF223" s="312">
        <f>IFERROR(VLOOKUP($B223,Totalt!$B$1:$AQ$554,MATCH(AF$2,Totalt!$B$1:$AQ$1,0),FALSE),"")</f>
        <v>1</v>
      </c>
      <c r="AG223" s="312">
        <f>IFERROR(VLOOKUP($B223,Totalt!$B$1:$AQ$554,MATCH(AG$2,Totalt!$B$1:$AQ$1,0),FALSE),"")</f>
        <v>0</v>
      </c>
      <c r="AI223" s="245">
        <f t="shared" si="21"/>
        <v>92.572999999999993</v>
      </c>
      <c r="AJ223" s="246">
        <f>IF(ISERROR(1/VLOOKUP($B223,Leveranser!$B$1:$S$500,MATCH("såld värme (gwh)",Leveranser!$B$1:$S$1,0),FALSE)),"",VLOOKUP($B223,Leveranser!$B$1:$S$500,MATCH("såld värme (gwh)",Leveranser!$B$1:$S$1,0),FALSE))</f>
        <v>75.900000000000006</v>
      </c>
      <c r="AK223" t="str">
        <f>IFERROR(IF(VLOOKUP($B223,Totalt!$B$1:$AQ$554,MATCH(AK$2,Totalt!$B$1:$AQ$1,0),FALSE)="","",VLOOKUP($B223,Totalt!$B$1:$AQ$554,MATCH(AK$2,Totalt!$B$1:$AQ$1,0),FALSE)),"")</f>
        <v/>
      </c>
      <c r="AM223" s="247" t="str">
        <f>IF(B223&lt;&gt;"",IF(VLOOKUP($B223,Totalt!$B$1:$AQ$554,MATCH("Kvalitetsgranskad:",Totalt!$B$1:$AQ$1,0),FALSE)="ja",VLOOKUP($B223,Miljö!$B$1:$AG$479,MATCH(AM$2,Miljö!$B$1:$AK$1,0),FALSE),""),"")</f>
        <v>Ja</v>
      </c>
      <c r="AN223" s="247" t="str">
        <f>IF(AM223="ja",VLOOKUP($B223,Miljö!$B$1:$J$479,MATCH("Typ av ursprungsspecificerad el   (Om inget värde anges används Nordisk residualmix, se inforuta) ()",Miljö!$B$1:$J$1,0),FALSE),IF(AM223="nej","Nordisk residualel",""))</f>
        <v>'Förnybart'</v>
      </c>
      <c r="AO223" s="247">
        <f>IF(AM223="","",VLOOKUP($B223,Miljö!$B$1:$J$479,MATCH("Fossilandel för ursprungspecificerad el ()",Miljö!$B$1:$J$1,0),FALSE))</f>
        <v>0</v>
      </c>
      <c r="AP223" s="247">
        <f>IF(AM223="","",IFERROR(VLOOKUP($B223,Miljö!$B$1:$J$479,MATCH("Kärnkraftsandel för ursprungsspecificerad el ()",Miljö!$B$1:$J$1,0),FALSE)/1,0))</f>
        <v>0</v>
      </c>
      <c r="AQ223" s="247">
        <f t="shared" si="22"/>
        <v>1</v>
      </c>
      <c r="AR223" s="52"/>
      <c r="AS223" s="247" t="str">
        <f t="shared" si="18"/>
        <v>Nej</v>
      </c>
      <c r="AT223" s="247" t="str">
        <f>IF(AS223="ja",VLOOKUP($B223,Miljö!$B$1:$O$500,MATCH("Fossil andel i procent (%)",Miljö!$B$1:$O$1,0),FALSE)/100,"")</f>
        <v/>
      </c>
      <c r="AU223" s="52"/>
      <c r="AV223" s="247" t="str">
        <f t="shared" si="19"/>
        <v>Nej</v>
      </c>
      <c r="AW223" s="247" t="str">
        <f>IF(AV223="ja",VLOOKUP($B223,'Egen hetvattenprod'!$B$1:$AO$500,MATCH("Värmekälla till värmepumpar ()",'Egen hetvattenprod'!$B$1:$AO$1,0),FALSE),"")</f>
        <v/>
      </c>
      <c r="AY223" s="244" t="str">
        <f t="shared" si="20"/>
        <v>Nej</v>
      </c>
      <c r="AZ223" s="283" t="str">
        <f>IF($AY223="ja",(VLOOKUP($B223,'Egen hetvattenprod'!$B$1:$BX$550,MATCH(AZ$2,'Egen hetvattenprod'!$B$1:$BX$1,0),FALSE)+VLOOKUP($B223,Kraftvärmeprod!$B$1:$BX$550,MATCH(AZ$2,Kraftvärmeprod!$B$1:$BX$1,0),FALSE))/$AC223,"")</f>
        <v/>
      </c>
      <c r="BA223" s="283" t="str">
        <f>IF($AY223="ja",(VLOOKUP($B223,'Egen hetvattenprod'!$B$1:$BX$550,MATCH(BA$2,'Egen hetvattenprod'!$B$1:$BX$1,0),FALSE)+VLOOKUP($B223,Kraftvärmeprod!$B$1:$BX$550,MATCH(BA$2,Kraftvärmeprod!$B$1:$BX$1,0),FALSE))/$AC223,"")</f>
        <v/>
      </c>
      <c r="BB223" s="283" t="str">
        <f>IF($AY223="ja",(VLOOKUP($B223,'Egen hetvattenprod'!$B$1:$BX$550,MATCH(BB$2,'Egen hetvattenprod'!$B$1:$BX$1,0),FALSE)+VLOOKUP($B223,Kraftvärmeprod!$B$1:$BX$550,MATCH(BB$2,Kraftvärmeprod!$B$1:$BX$1,0),FALSE))/$AC223,"")</f>
        <v/>
      </c>
      <c r="BC223" s="283" t="str">
        <f>IF($AY223="ja",(VLOOKUP($B223,'Egen hetvattenprod'!$B$1:$BX$550,MATCH(BC$2,'Egen hetvattenprod'!$B$1:$BX$1,0),FALSE)+VLOOKUP($B223,Kraftvärmeprod!$B$1:$BX$550,MATCH(BC$2,Kraftvärmeprod!$B$1:$BX$1,0),FALSE))/$AC223,"")</f>
        <v/>
      </c>
      <c r="BD223" s="283" t="str">
        <f>IF($AY223="ja",(VLOOKUP($B223,'Egen hetvattenprod'!$B$1:$BX$550,MATCH(BD$2,'Egen hetvattenprod'!$B$1:$BX$1,0),FALSE)+VLOOKUP($B223,Kraftvärmeprod!$B$1:$BX$550,MATCH(BD$2,Kraftvärmeprod!$B$1:$BX$1,0),FALSE))/$AC223,"")</f>
        <v/>
      </c>
      <c r="BF223" s="244" t="str">
        <f t="shared" si="23"/>
        <v>Nej</v>
      </c>
      <c r="BG223" s="283" t="str">
        <f>IF($BF223="ja",VLOOKUP($B223,'Egen hetvattenprod'!$B$1:$BX$550,MATCH("Andelen klimatgaser med fossilt ursprung för avfall ()",'Egen hetvattenprod'!$B$1:$BX$1,0),FALSE),"")</f>
        <v/>
      </c>
      <c r="BH223" s="283" t="str">
        <f>IF($BF223="ja",VLOOKUP($B223,Kraftvärmeprod!$B$1:$BX$550,MATCH("Andelen klimatgaser med fossilt ursprung för avfall ()",Kraftvärmeprod!$B$1:$BX$1,0),FALSE),"")</f>
        <v/>
      </c>
      <c r="BI223" s="307" t="str">
        <f>IF($BF223="ja",VLOOKUP($B223,'Egen hetvattenprod'!$B$1:$BX$550,MATCH("Avfall (GWh)",'Egen hetvattenprod'!$B$1:$BX$1,0),FALSE),"")</f>
        <v/>
      </c>
      <c r="BJ223" s="307" t="str">
        <f>IF($BF223="ja",VLOOKUP($B223,'Slutlig allokering kvv'!$B$1:$BX$550,MATCH("Avfall (GWh)",'Slutlig allokering kvv'!$B$1:$BX$1,0),FALSE),"")</f>
        <v/>
      </c>
      <c r="BK223" s="307" t="str">
        <f>IF($BF223="ja",VLOOKUP($B223,'Köpt hetvatten'!$B$1:$BX$550,MATCH("Avfall i köpt hetvatten",'Köpt hetvatten'!$B$1:$BX$1,0),FALSE),"")</f>
        <v/>
      </c>
      <c r="BL223" s="307" t="str">
        <f>IF($BF223="ja",VLOOKUP($B223,'Egen hetvattenprod'!$B$1:$BX$550,MATCH("Värde enligt ovan. (%)",'Egen hetvattenprod'!$B$1:$BX$1,0),FALSE),"")</f>
        <v/>
      </c>
      <c r="BM223" s="307" t="str">
        <f>IF($BF223="ja",VLOOKUP($B223,Kraftvärmeprod!$B$1:$BX$550,MATCH("Värde enligt ovan. (%)",Kraftvärmeprod!$B$1:$BX$1,0),FALSE),"")</f>
        <v/>
      </c>
      <c r="BN223" s="307"/>
      <c r="BO223" s="307"/>
      <c r="BP223" s="307"/>
      <c r="BQ223" s="307" t="str">
        <f>IF($BF223="ja",VLOOKUP($B223,'Egen hetvattenprod'!$B$1:$BX$550,MATCH("Tillförd olja (fossil) vid avfallsförbränning (GWh)",'Egen hetvattenprod'!$B$1:$BX$1,0),FALSE),"")</f>
        <v/>
      </c>
      <c r="BR223" s="307" t="str">
        <f>IF($BF223="ja",VLOOKUP($B223,Kraftvärmeprod!$B$1:$BX$550,MATCH("Tillförd olja (fossil) vid avfallsförbränning (GWh)",Kraftvärmeprod!$B$1:$BX$1,0),FALSE),"")</f>
        <v/>
      </c>
    </row>
    <row r="224" spans="1:70" x14ac:dyDescent="0.25">
      <c r="A224" s="2" t="str">
        <f>'Miljövärden för publ företag'!B226</f>
        <v>Stenungsunds Energi &amp; Miljö AB</v>
      </c>
      <c r="B224" s="2" t="str">
        <f>'Miljövärden för publ företag'!C226</f>
        <v>Stora Höga</v>
      </c>
      <c r="C224" s="312">
        <f>IFERROR(VLOOKUP($B224,Totalt!$B$1:$AQ$554,MATCH(C$2,Totalt!$B$1:$AQ$1,0),FALSE),"")</f>
        <v>0</v>
      </c>
      <c r="D224" s="312">
        <f>IFERROR(VLOOKUP($B224,Totalt!$B$1:$AQ$554,MATCH(D$2,Totalt!$B$1:$AQ$1,0),FALSE),"")</f>
        <v>2.5000000000000001E-2</v>
      </c>
      <c r="E224" s="312">
        <f>IFERROR(VLOOKUP($B224,Totalt!$B$1:$AQ$554,MATCH(E$2,Totalt!$B$1:$AQ$1,0),FALSE),"")</f>
        <v>0</v>
      </c>
      <c r="F224" s="312">
        <f>IFERROR(VLOOKUP($B224,Totalt!$B$1:$AQ$554,MATCH(F$2,Totalt!$B$1:$AQ$1,0),FALSE),"")</f>
        <v>0</v>
      </c>
      <c r="G224" s="312">
        <f>IFERROR(VLOOKUP($B224,Totalt!$B$1:$AQ$554,MATCH(G$2,Totalt!$B$1:$AQ$1,0),FALSE),"")</f>
        <v>0</v>
      </c>
      <c r="H224" s="312">
        <f>IFERROR(VLOOKUP($B224,Totalt!$B$1:$AQ$554,MATCH(H$2,Totalt!$B$1:$AQ$1,0),FALSE),"")</f>
        <v>0</v>
      </c>
      <c r="I224" s="312">
        <f>IFERROR(VLOOKUP($B224,Totalt!$B$1:$AQ$554,MATCH(I$2,Totalt!$B$1:$AQ$1,0),FALSE),"")</f>
        <v>0</v>
      </c>
      <c r="J224" s="312">
        <f>IFERROR(VLOOKUP($B224,Totalt!$B$1:$AQ$554,MATCH(J$2,Totalt!$B$1:$AQ$1,0),FALSE),"")</f>
        <v>0</v>
      </c>
      <c r="K224" s="312">
        <f>IFERROR(VLOOKUP($B224,Totalt!$B$1:$AQ$554,MATCH(K$2,Totalt!$B$1:$AQ$1,0),FALSE),"")</f>
        <v>0</v>
      </c>
      <c r="L224" s="312">
        <f>IFERROR(VLOOKUP($B224,Totalt!$B$1:$AQ$554,MATCH(L$2,Totalt!$B$1:$AQ$1,0),FALSE),"")</f>
        <v>0</v>
      </c>
      <c r="M224" s="312">
        <f>IFERROR(VLOOKUP($B224,Totalt!$B$1:$AQ$554,MATCH(M$2,Totalt!$B$1:$AQ$1,0),FALSE),"")</f>
        <v>0</v>
      </c>
      <c r="N224" s="312">
        <f>IFERROR(VLOOKUP($B224,Totalt!$B$1:$AQ$554,MATCH(N$2,Totalt!$B$1:$AQ$1,0),FALSE),"")</f>
        <v>0</v>
      </c>
      <c r="O224" s="312">
        <f>IFERROR(VLOOKUP($B224,Totalt!$B$1:$AQ$554,MATCH(O$2,Totalt!$B$1:$AQ$1,0),FALSE),"")</f>
        <v>0</v>
      </c>
      <c r="P224" s="312">
        <f>IFERROR(VLOOKUP($B224,Totalt!$B$1:$AQ$554,MATCH(P$2,Totalt!$B$1:$AQ$1,0),FALSE),"")</f>
        <v>0</v>
      </c>
      <c r="Q224" s="312">
        <f>IFERROR(VLOOKUP($B224,Totalt!$B$1:$AQ$554,MATCH(Q$2,Totalt!$B$1:$AQ$1,0),FALSE),"")</f>
        <v>0</v>
      </c>
      <c r="R224" s="312">
        <f>IFERROR(VLOOKUP($B224,Totalt!$B$1:$AQ$554,MATCH(R$2,Totalt!$B$1:$AQ$1,0),FALSE),"")</f>
        <v>0.879</v>
      </c>
      <c r="S224" s="312">
        <f>IFERROR(VLOOKUP($B224,Totalt!$B$1:$AQ$554,MATCH(S$2,Totalt!$B$1:$AQ$1,0),FALSE),"")</f>
        <v>0</v>
      </c>
      <c r="T224" s="312">
        <f>IFERROR(VLOOKUP($B224,Totalt!$B$1:$AQ$554,MATCH(T$2,Totalt!$B$1:$AQ$1,0),FALSE),"")</f>
        <v>0</v>
      </c>
      <c r="U224" s="312">
        <f>IFERROR(VLOOKUP($B224,Totalt!$B$1:$AQ$554,MATCH(U$2,Totalt!$B$1:$AQ$1,0),FALSE),"")</f>
        <v>0</v>
      </c>
      <c r="V224" s="312">
        <f>IFERROR(VLOOKUP($B224,Totalt!$B$1:$AQ$554,MATCH(V$2,Totalt!$B$1:$AQ$1,0),FALSE),"")</f>
        <v>0</v>
      </c>
      <c r="W224" s="312">
        <f>IFERROR(VLOOKUP($B224,Totalt!$B$1:$AQ$554,MATCH(W$2,Totalt!$B$1:$AQ$1,0),FALSE),"")</f>
        <v>0</v>
      </c>
      <c r="X224" s="312">
        <f>IFERROR(VLOOKUP($B224,Totalt!$B$1:$AQ$554,MATCH(X$2,Totalt!$B$1:$AQ$1,0),FALSE),"")</f>
        <v>0</v>
      </c>
      <c r="Y224" s="312">
        <f>IFERROR(VLOOKUP($B224,Totalt!$B$1:$AQ$554,MATCH(Y$2,Totalt!$B$1:$AQ$1,0),FALSE),"")</f>
        <v>0</v>
      </c>
      <c r="Z224" s="312">
        <f>IFERROR(VLOOKUP($B224,Totalt!$B$1:$AQ$554,MATCH(Z$2,Totalt!$B$1:$AQ$1,0),FALSE),"")</f>
        <v>0</v>
      </c>
      <c r="AA224" s="312">
        <f>IFERROR(VLOOKUP($B224,Totalt!$B$1:$AQ$554,MATCH(AA$2,Totalt!$B$1:$AQ$1,0),FALSE),"")</f>
        <v>0</v>
      </c>
      <c r="AB224" s="312">
        <f>IFERROR(VLOOKUP($B224,Totalt!$B$1:$AQ$554,MATCH(AB$2,Totalt!$B$1:$AQ$1,0),FALSE),"")</f>
        <v>0</v>
      </c>
      <c r="AC224" s="312">
        <f>IFERROR(VLOOKUP($B224,Totalt!$B$1:$AQ$554,MATCH(AC$2,Totalt!$B$1:$AQ$1,0),FALSE),"")</f>
        <v>0</v>
      </c>
      <c r="AD224" s="312">
        <f>IFERROR(VLOOKUP($B224,Totalt!$B$1:$AQ$554,MATCH(AD$2,Totalt!$B$1:$AQ$1,0),FALSE),"")</f>
        <v>0</v>
      </c>
      <c r="AE224" s="312">
        <f>IFERROR(VLOOKUP($B224,Totalt!$B$1:$AQ$554,MATCH(AE$2,Totalt!$B$1:$AQ$1,0),FALSE),"")</f>
        <v>0</v>
      </c>
      <c r="AF224" s="312">
        <f>IFERROR(VLOOKUP($B224,Totalt!$B$1:$AQ$554,MATCH(AF$2,Totalt!$B$1:$AQ$1,0),FALSE),"")</f>
        <v>2.7119999999999998E-2</v>
      </c>
      <c r="AG224" s="312">
        <f>IFERROR(VLOOKUP($B224,Totalt!$B$1:$AQ$554,MATCH(AG$2,Totalt!$B$1:$AQ$1,0),FALSE),"")</f>
        <v>0</v>
      </c>
      <c r="AI224" s="245">
        <f t="shared" si="21"/>
        <v>0.93112000000000006</v>
      </c>
      <c r="AJ224" s="246">
        <f>IF(ISERROR(1/VLOOKUP($B224,Leveranser!$B$1:$S$500,MATCH("såld värme (gwh)",Leveranser!$B$1:$S$1,0),FALSE)),"",VLOOKUP($B224,Leveranser!$B$1:$S$500,MATCH("såld värme (gwh)",Leveranser!$B$1:$S$1,0),FALSE))</f>
        <v>0.90400000000000003</v>
      </c>
      <c r="AK224" t="str">
        <f>IFERROR(IF(VLOOKUP($B224,Totalt!$B$1:$AQ$554,MATCH(AK$2,Totalt!$B$1:$AQ$1,0),FALSE)="","",VLOOKUP($B224,Totalt!$B$1:$AQ$554,MATCH(AK$2,Totalt!$B$1:$AQ$1,0),FALSE)),"")</f>
        <v/>
      </c>
      <c r="AM224" s="247" t="str">
        <f>IF(B224&lt;&gt;"",IF(VLOOKUP($B224,Totalt!$B$1:$AQ$554,MATCH("Kvalitetsgranskad:",Totalt!$B$1:$AQ$1,0),FALSE)="ja",VLOOKUP($B224,Miljö!$B$1:$AG$479,MATCH(AM$2,Miljö!$B$1:$AK$1,0),FALSE),""),"")</f>
        <v>Ja</v>
      </c>
      <c r="AN224" s="247" t="str">
        <f>IF(AM224="ja",VLOOKUP($B224,Miljö!$B$1:$J$479,MATCH("Typ av ursprungsspecificerad el   (Om inget värde anges används Nordisk residualmix, se inforuta) ()",Miljö!$B$1:$J$1,0),FALSE),IF(AM224="nej","Nordisk residualel",""))</f>
        <v>'Förnybart'</v>
      </c>
      <c r="AO224" s="247">
        <f>IF(AM224="","",VLOOKUP($B224,Miljö!$B$1:$J$479,MATCH("Fossilandel för ursprungspecificerad el ()",Miljö!$B$1:$J$1,0),FALSE))</f>
        <v>0</v>
      </c>
      <c r="AP224" s="247">
        <f>IF(AM224="","",IFERROR(VLOOKUP($B224,Miljö!$B$1:$J$479,MATCH("Kärnkraftsandel för ursprungsspecificerad el ()",Miljö!$B$1:$J$1,0),FALSE)/1,0))</f>
        <v>0</v>
      </c>
      <c r="AQ224" s="247">
        <f t="shared" si="22"/>
        <v>1</v>
      </c>
      <c r="AR224" s="52"/>
      <c r="AS224" s="247" t="str">
        <f t="shared" si="18"/>
        <v>Nej</v>
      </c>
      <c r="AT224" s="247" t="str">
        <f>IF(AS224="ja",VLOOKUP($B224,Miljö!$B$1:$O$500,MATCH("Fossil andel i procent (%)",Miljö!$B$1:$O$1,0),FALSE)/100,"")</f>
        <v/>
      </c>
      <c r="AU224" s="52"/>
      <c r="AV224" s="247" t="str">
        <f t="shared" si="19"/>
        <v>Nej</v>
      </c>
      <c r="AW224" s="247" t="str">
        <f>IF(AV224="ja",VLOOKUP($B224,'Egen hetvattenprod'!$B$1:$AO$500,MATCH("Värmekälla till värmepumpar ()",'Egen hetvattenprod'!$B$1:$AO$1,0),FALSE),"")</f>
        <v/>
      </c>
      <c r="AY224" s="244" t="str">
        <f t="shared" si="20"/>
        <v>Nej</v>
      </c>
      <c r="AZ224" s="283" t="str">
        <f>IF($AY224="ja",(VLOOKUP($B224,'Egen hetvattenprod'!$B$1:$BX$550,MATCH(AZ$2,'Egen hetvattenprod'!$B$1:$BX$1,0),FALSE)+VLOOKUP($B224,Kraftvärmeprod!$B$1:$BX$550,MATCH(AZ$2,Kraftvärmeprod!$B$1:$BX$1,0),FALSE))/$AC224,"")</f>
        <v/>
      </c>
      <c r="BA224" s="283" t="str">
        <f>IF($AY224="ja",(VLOOKUP($B224,'Egen hetvattenprod'!$B$1:$BX$550,MATCH(BA$2,'Egen hetvattenprod'!$B$1:$BX$1,0),FALSE)+VLOOKUP($B224,Kraftvärmeprod!$B$1:$BX$550,MATCH(BA$2,Kraftvärmeprod!$B$1:$BX$1,0),FALSE))/$AC224,"")</f>
        <v/>
      </c>
      <c r="BB224" s="283" t="str">
        <f>IF($AY224="ja",(VLOOKUP($B224,'Egen hetvattenprod'!$B$1:$BX$550,MATCH(BB$2,'Egen hetvattenprod'!$B$1:$BX$1,0),FALSE)+VLOOKUP($B224,Kraftvärmeprod!$B$1:$BX$550,MATCH(BB$2,Kraftvärmeprod!$B$1:$BX$1,0),FALSE))/$AC224,"")</f>
        <v/>
      </c>
      <c r="BC224" s="283" t="str">
        <f>IF($AY224="ja",(VLOOKUP($B224,'Egen hetvattenprod'!$B$1:$BX$550,MATCH(BC$2,'Egen hetvattenprod'!$B$1:$BX$1,0),FALSE)+VLOOKUP($B224,Kraftvärmeprod!$B$1:$BX$550,MATCH(BC$2,Kraftvärmeprod!$B$1:$BX$1,0),FALSE))/$AC224,"")</f>
        <v/>
      </c>
      <c r="BD224" s="283" t="str">
        <f>IF($AY224="ja",(VLOOKUP($B224,'Egen hetvattenprod'!$B$1:$BX$550,MATCH(BD$2,'Egen hetvattenprod'!$B$1:$BX$1,0),FALSE)+VLOOKUP($B224,Kraftvärmeprod!$B$1:$BX$550,MATCH(BD$2,Kraftvärmeprod!$B$1:$BX$1,0),FALSE))/$AC224,"")</f>
        <v/>
      </c>
      <c r="BF224" s="244" t="str">
        <f t="shared" si="23"/>
        <v>Nej</v>
      </c>
      <c r="BG224" s="283" t="str">
        <f>IF($BF224="ja",VLOOKUP($B224,'Egen hetvattenprod'!$B$1:$BX$550,MATCH("Andelen klimatgaser med fossilt ursprung för avfall ()",'Egen hetvattenprod'!$B$1:$BX$1,0),FALSE),"")</f>
        <v/>
      </c>
      <c r="BH224" s="283" t="str">
        <f>IF($BF224="ja",VLOOKUP($B224,Kraftvärmeprod!$B$1:$BX$550,MATCH("Andelen klimatgaser med fossilt ursprung för avfall ()",Kraftvärmeprod!$B$1:$BX$1,0),FALSE),"")</f>
        <v/>
      </c>
      <c r="BI224" s="307" t="str">
        <f>IF($BF224="ja",VLOOKUP($B224,'Egen hetvattenprod'!$B$1:$BX$550,MATCH("Avfall (GWh)",'Egen hetvattenprod'!$B$1:$BX$1,0),FALSE),"")</f>
        <v/>
      </c>
      <c r="BJ224" s="307" t="str">
        <f>IF($BF224="ja",VLOOKUP($B224,'Slutlig allokering kvv'!$B$1:$BX$550,MATCH("Avfall (GWh)",'Slutlig allokering kvv'!$B$1:$BX$1,0),FALSE),"")</f>
        <v/>
      </c>
      <c r="BK224" s="307" t="str">
        <f>IF($BF224="ja",VLOOKUP($B224,'Köpt hetvatten'!$B$1:$BX$550,MATCH("Avfall i köpt hetvatten",'Köpt hetvatten'!$B$1:$BX$1,0),FALSE),"")</f>
        <v/>
      </c>
      <c r="BL224" s="307" t="str">
        <f>IF($BF224="ja",VLOOKUP($B224,'Egen hetvattenprod'!$B$1:$BX$550,MATCH("Värde enligt ovan. (%)",'Egen hetvattenprod'!$B$1:$BX$1,0),FALSE),"")</f>
        <v/>
      </c>
      <c r="BM224" s="307" t="str">
        <f>IF($BF224="ja",VLOOKUP($B224,Kraftvärmeprod!$B$1:$BX$550,MATCH("Värde enligt ovan. (%)",Kraftvärmeprod!$B$1:$BX$1,0),FALSE),"")</f>
        <v/>
      </c>
      <c r="BN224" s="307"/>
      <c r="BO224" s="307"/>
      <c r="BP224" s="307"/>
      <c r="BQ224" s="307" t="str">
        <f>IF($BF224="ja",VLOOKUP($B224,'Egen hetvattenprod'!$B$1:$BX$550,MATCH("Tillförd olja (fossil) vid avfallsförbränning (GWh)",'Egen hetvattenprod'!$B$1:$BX$1,0),FALSE),"")</f>
        <v/>
      </c>
      <c r="BR224" s="307" t="str">
        <f>IF($BF224="ja",VLOOKUP($B224,Kraftvärmeprod!$B$1:$BX$550,MATCH("Tillförd olja (fossil) vid avfallsförbränning (GWh)",Kraftvärmeprod!$B$1:$BX$1,0),FALSE),"")</f>
        <v/>
      </c>
    </row>
    <row r="225" spans="1:70" x14ac:dyDescent="0.25">
      <c r="A225" s="2" t="str">
        <f>'Miljövärden för publ företag'!B227</f>
        <v>Stockholm Exergi AB</v>
      </c>
      <c r="B225" s="2" t="str">
        <f>'Miljövärden för publ företag'!C227</f>
        <v>Stockholm</v>
      </c>
      <c r="C225" s="312">
        <f>IFERROR(VLOOKUP($B225,Totalt!$B$1:$AQ$554,MATCH(C$2,Totalt!$B$1:$AQ$1,0),FALSE),"")</f>
        <v>612.84699999999998</v>
      </c>
      <c r="D225" s="312">
        <f>IFERROR(VLOOKUP($B225,Totalt!$B$1:$AQ$554,MATCH(D$2,Totalt!$B$1:$AQ$1,0),FALSE),"")</f>
        <v>66.34</v>
      </c>
      <c r="E225" s="312">
        <f>IFERROR(VLOOKUP($B225,Totalt!$B$1:$AQ$554,MATCH(E$2,Totalt!$B$1:$AQ$1,0),FALSE),"")</f>
        <v>0</v>
      </c>
      <c r="F225" s="312">
        <f>IFERROR(VLOOKUP($B225,Totalt!$B$1:$AQ$554,MATCH(F$2,Totalt!$B$1:$AQ$1,0),FALSE),"")</f>
        <v>54.415999999999997</v>
      </c>
      <c r="G225" s="312">
        <f>IFERROR(VLOOKUP($B225,Totalt!$B$1:$AQ$554,MATCH(G$2,Totalt!$B$1:$AQ$1,0),FALSE),"")</f>
        <v>0</v>
      </c>
      <c r="H225" s="312">
        <f>IFERROR(VLOOKUP($B225,Totalt!$B$1:$AQ$554,MATCH(H$2,Totalt!$B$1:$AQ$1,0),FALSE),"")</f>
        <v>0</v>
      </c>
      <c r="I225" s="312">
        <f>IFERROR(VLOOKUP($B225,Totalt!$B$1:$AQ$554,MATCH(I$2,Totalt!$B$1:$AQ$1,0),FALSE),"")</f>
        <v>1831.15</v>
      </c>
      <c r="J225" s="312">
        <f>IFERROR(VLOOKUP($B225,Totalt!$B$1:$AQ$554,MATCH(J$2,Totalt!$B$1:$AQ$1,0),FALSE),"")</f>
        <v>0</v>
      </c>
      <c r="K225" s="312">
        <f>IFERROR(VLOOKUP($B225,Totalt!$B$1:$AQ$554,MATCH(K$2,Totalt!$B$1:$AQ$1,0),FALSE),"")</f>
        <v>0</v>
      </c>
      <c r="L225" s="312">
        <f>IFERROR(VLOOKUP($B225,Totalt!$B$1:$AQ$554,MATCH(L$2,Totalt!$B$1:$AQ$1,0),FALSE),"")</f>
        <v>321.38299999999998</v>
      </c>
      <c r="M225" s="312">
        <f>IFERROR(VLOOKUP($B225,Totalt!$B$1:$AQ$554,MATCH(M$2,Totalt!$B$1:$AQ$1,0),FALSE),"")</f>
        <v>0</v>
      </c>
      <c r="N225" s="312">
        <f>IFERROR(VLOOKUP($B225,Totalt!$B$1:$AQ$554,MATCH(N$2,Totalt!$B$1:$AQ$1,0),FALSE),"")</f>
        <v>1323.8</v>
      </c>
      <c r="O225" s="312">
        <f>IFERROR(VLOOKUP($B225,Totalt!$B$1:$AQ$554,MATCH(O$2,Totalt!$B$1:$AQ$1,0),FALSE),"")</f>
        <v>0</v>
      </c>
      <c r="P225" s="312">
        <f>IFERROR(VLOOKUP($B225,Totalt!$B$1:$AQ$554,MATCH(P$2,Totalt!$B$1:$AQ$1,0),FALSE),"")</f>
        <v>0</v>
      </c>
      <c r="Q225" s="312">
        <f>IFERROR(VLOOKUP($B225,Totalt!$B$1:$AQ$554,MATCH(Q$2,Totalt!$B$1:$AQ$1,0),FALSE),"")</f>
        <v>31.908999999999999</v>
      </c>
      <c r="R225" s="312">
        <f>IFERROR(VLOOKUP($B225,Totalt!$B$1:$AQ$554,MATCH(R$2,Totalt!$B$1:$AQ$1,0),FALSE),"")</f>
        <v>586.45899999999995</v>
      </c>
      <c r="S225" s="312">
        <f>IFERROR(VLOOKUP($B225,Totalt!$B$1:$AQ$554,MATCH(S$2,Totalt!$B$1:$AQ$1,0),FALSE),"")</f>
        <v>0</v>
      </c>
      <c r="T225" s="312">
        <f>IFERROR(VLOOKUP($B225,Totalt!$B$1:$AQ$554,MATCH(T$2,Totalt!$B$1:$AQ$1,0),FALSE),"")</f>
        <v>0</v>
      </c>
      <c r="U225" s="312">
        <f>IFERROR(VLOOKUP($B225,Totalt!$B$1:$AQ$554,MATCH(U$2,Totalt!$B$1:$AQ$1,0),FALSE),"")</f>
        <v>0</v>
      </c>
      <c r="V225" s="312">
        <f>IFERROR(VLOOKUP($B225,Totalt!$B$1:$AQ$554,MATCH(V$2,Totalt!$B$1:$AQ$1,0),FALSE),"")</f>
        <v>123.788</v>
      </c>
      <c r="W225" s="312">
        <f>IFERROR(VLOOKUP($B225,Totalt!$B$1:$AQ$554,MATCH(W$2,Totalt!$B$1:$AQ$1,0),FALSE),"")</f>
        <v>175.24299999999999</v>
      </c>
      <c r="X225" s="312">
        <f>IFERROR(VLOOKUP($B225,Totalt!$B$1:$AQ$554,MATCH(X$2,Totalt!$B$1:$AQ$1,0),FALSE),"")</f>
        <v>0</v>
      </c>
      <c r="Y225" s="312">
        <f>IFERROR(VLOOKUP($B225,Totalt!$B$1:$AQ$554,MATCH(Y$2,Totalt!$B$1:$AQ$1,0),FALSE),"")</f>
        <v>0</v>
      </c>
      <c r="Z225" s="312">
        <f>IFERROR(VLOOKUP($B225,Totalt!$B$1:$AQ$554,MATCH(Z$2,Totalt!$B$1:$AQ$1,0),FALSE),"")</f>
        <v>63.02</v>
      </c>
      <c r="AA225" s="312">
        <f>IFERROR(VLOOKUP($B225,Totalt!$B$1:$AQ$554,MATCH(AA$2,Totalt!$B$1:$AQ$1,0),FALSE),"")</f>
        <v>464.55399999999997</v>
      </c>
      <c r="AB225" s="312">
        <f>IFERROR(VLOOKUP($B225,Totalt!$B$1:$AQ$554,MATCH(AB$2,Totalt!$B$1:$AQ$1,0),FALSE),"")</f>
        <v>1009.49</v>
      </c>
      <c r="AC225" s="312">
        <f>IFERROR(VLOOKUP($B225,Totalt!$B$1:$AQ$554,MATCH(AC$2,Totalt!$B$1:$AQ$1,0),FALSE),"")</f>
        <v>1165.55</v>
      </c>
      <c r="AD225" s="312">
        <f>IFERROR(VLOOKUP($B225,Totalt!$B$1:$AQ$554,MATCH(AD$2,Totalt!$B$1:$AQ$1,0),FALSE),"")</f>
        <v>0</v>
      </c>
      <c r="AE225" s="312">
        <f>IFERROR(VLOOKUP($B225,Totalt!$B$1:$AQ$554,MATCH(AE$2,Totalt!$B$1:$AQ$1,0),FALSE),"")</f>
        <v>0</v>
      </c>
      <c r="AF225" s="312">
        <f>IFERROR(VLOOKUP($B225,Totalt!$B$1:$AQ$554,MATCH(AF$2,Totalt!$B$1:$AQ$1,0),FALSE),"")</f>
        <v>287.43099999999998</v>
      </c>
      <c r="AG225" s="312">
        <f>IFERROR(VLOOKUP($B225,Totalt!$B$1:$AQ$554,MATCH(AG$2,Totalt!$B$1:$AQ$1,0),FALSE),"")</f>
        <v>0</v>
      </c>
      <c r="AI225" s="245">
        <f t="shared" si="21"/>
        <v>8117.3799999999992</v>
      </c>
      <c r="AJ225" s="246">
        <f>IF(ISERROR(1/VLOOKUP($B225,Leveranser!$B$1:$S$500,MATCH("såld värme (gwh)",Leveranser!$B$1:$S$1,0),FALSE)),"",VLOOKUP($B225,Leveranser!$B$1:$S$500,MATCH("såld värme (gwh)",Leveranser!$B$1:$S$1,0),FALSE))</f>
        <v>8153.6</v>
      </c>
      <c r="AK225" t="str">
        <f>IFERROR(IF(VLOOKUP($B225,Totalt!$B$1:$AQ$554,MATCH(AK$2,Totalt!$B$1:$AQ$1,0),FALSE)="","",VLOOKUP($B225,Totalt!$B$1:$AQ$554,MATCH(AK$2,Totalt!$B$1:$AQ$1,0),FALSE)),"")</f>
        <v/>
      </c>
      <c r="AM225" s="247" t="str">
        <f>IF(B225&lt;&gt;"",IF(VLOOKUP($B225,Totalt!$B$1:$AQ$554,MATCH("Kvalitetsgranskad:",Totalt!$B$1:$AQ$1,0),FALSE)="ja",VLOOKUP($B225,Miljö!$B$1:$AG$479,MATCH(AM$2,Miljö!$B$1:$AK$1,0),FALSE),""),"")</f>
        <v>Ja</v>
      </c>
      <c r="AN225" s="247" t="str">
        <f>IF(AM225="ja",VLOOKUP($B225,Miljö!$B$1:$J$479,MATCH("Typ av ursprungsspecificerad el   (Om inget värde anges används Nordisk residualmix, se inforuta) ()",Miljö!$B$1:$J$1,0),FALSE),IF(AM225="nej","Nordisk residualel",""))</f>
        <v>'Biokraft'</v>
      </c>
      <c r="AO225" s="247">
        <f>IF(AM225="","",VLOOKUP($B225,Miljö!$B$1:$J$479,MATCH("Fossilandel för ursprungspecificerad el ()",Miljö!$B$1:$J$1,0),FALSE))</f>
        <v>0</v>
      </c>
      <c r="AP225" s="247">
        <f>IF(AM225="","",IFERROR(VLOOKUP($B225,Miljö!$B$1:$J$479,MATCH("Kärnkraftsandel för ursprungsspecificerad el ()",Miljö!$B$1:$J$1,0),FALSE)/1,0))</f>
        <v>0</v>
      </c>
      <c r="AQ225" s="247">
        <f t="shared" si="22"/>
        <v>1</v>
      </c>
      <c r="AR225" s="52"/>
      <c r="AS225" s="247" t="str">
        <f t="shared" si="18"/>
        <v>Nej</v>
      </c>
      <c r="AT225" s="247" t="str">
        <f>IF(AS225="ja",VLOOKUP($B225,Miljö!$B$1:$O$500,MATCH("Fossil andel i procent (%)",Miljö!$B$1:$O$1,0),FALSE)/100,"")</f>
        <v/>
      </c>
      <c r="AU225" s="52"/>
      <c r="AV225" s="247" t="str">
        <f t="shared" si="19"/>
        <v>Ja</v>
      </c>
      <c r="AW225" s="247" t="str">
        <f>IF(AV225="ja",VLOOKUP($B225,'Egen hetvattenprod'!$B$1:$AO$500,MATCH("Värmekälla till värmepumpar ()",'Egen hetvattenprod'!$B$1:$AO$1,0),FALSE),"")</f>
        <v>Renat avloppsvatten</v>
      </c>
      <c r="AY225" s="244" t="str">
        <f t="shared" si="20"/>
        <v>Ja</v>
      </c>
      <c r="AZ225" s="283">
        <f>IF($AY225="ja",(VLOOKUP($B225,'Egen hetvattenprod'!$B$1:$BX$550,MATCH(AZ$2,'Egen hetvattenprod'!$B$1:$BX$1,0),FALSE)+VLOOKUP($B225,Kraftvärmeprod!$B$1:$BX$550,MATCH(AZ$2,Kraftvärmeprod!$B$1:$BX$1,0),FALSE))/$AC225,"")</f>
        <v>0.54184644047874408</v>
      </c>
      <c r="BA225" s="283">
        <f>IF($AY225="ja",(VLOOKUP($B225,'Egen hetvattenprod'!$B$1:$BX$550,MATCH(BA$2,'Egen hetvattenprod'!$B$1:$BX$1,0),FALSE)+VLOOKUP($B225,Kraftvärmeprod!$B$1:$BX$550,MATCH(BA$2,Kraftvärmeprod!$B$1:$BX$1,0),FALSE))/$AC225,"")</f>
        <v>0.34311533464887828</v>
      </c>
      <c r="BB225" s="313">
        <f>IF($AY225="ja",(VLOOKUP($B225,'Egen hetvattenprod'!$B$1:$BX$550,MATCH(BB$2,'Egen hetvattenprod'!$B$1:$BX$1,0),FALSE)+VLOOKUP($B225,Kraftvärmeprod!$B$1:$BX$550,MATCH(BB$2,Kraftvärmeprod!$B$1:$BX$1,0),FALSE))/$AC225,"")</f>
        <v>0.11504165672858306</v>
      </c>
      <c r="BC225" s="283">
        <f>IF($AY225="ja",(VLOOKUP($B225,'Egen hetvattenprod'!$B$1:$BX$550,MATCH(BC$2,'Egen hetvattenprod'!$B$1:$BX$1,0),FALSE)+VLOOKUP($B225,Kraftvärmeprod!$B$1:$BX$550,MATCH(BC$2,Kraftvärmeprod!$B$1:$BX$1,0),FALSE))/$AC225,"")</f>
        <v>0</v>
      </c>
      <c r="BD225" s="283">
        <f>IF($AY225="ja",(VLOOKUP($B225,'Egen hetvattenprod'!$B$1:$BX$550,MATCH(BD$2,'Egen hetvattenprod'!$B$1:$BX$1,0),FALSE)+VLOOKUP($B225,Kraftvärmeprod!$B$1:$BX$550,MATCH(BD$2,Kraftvärmeprod!$B$1:$BX$1,0),FALSE))/$AC225,"")</f>
        <v>0</v>
      </c>
      <c r="BF225" s="244" t="str">
        <f t="shared" si="23"/>
        <v>Ja</v>
      </c>
      <c r="BG225" s="283" t="str">
        <f>IF($BF225="ja",VLOOKUP($B225,'Egen hetvattenprod'!$B$1:$BX$550,MATCH("Andelen klimatgaser med fossilt ursprung för avfall ()",'Egen hetvattenprod'!$B$1:$BX$1,0),FALSE),"")</f>
        <v>Mätvärde</v>
      </c>
      <c r="BH225" s="283" t="str">
        <f>IF($BF225="ja",VLOOKUP($B225,Kraftvärmeprod!$B$1:$BX$550,MATCH("Andelen klimatgaser med fossilt ursprung för avfall ()",Kraftvärmeprod!$B$1:$BX$1,0),FALSE),"")</f>
        <v>Mätvärde</v>
      </c>
      <c r="BI225" s="307">
        <f>IF($BF225="ja",VLOOKUP($B225,'Egen hetvattenprod'!$B$1:$BX$550,MATCH("Avfall (GWh)",'Egen hetvattenprod'!$B$1:$BX$1,0),FALSE),"")</f>
        <v>863.45699999999999</v>
      </c>
      <c r="BJ225" s="307">
        <f>IF($BF225="ja",VLOOKUP($B225,'Slutlig allokering kvv'!$B$1:$BX$550,MATCH("Avfall (GWh)",'Slutlig allokering kvv'!$B$1:$BX$1,0),FALSE),"")</f>
        <v>967.69</v>
      </c>
      <c r="BK225" s="307">
        <f>IF($BF225="ja",VLOOKUP($B225,'Köpt hetvatten'!$B$1:$BX$550,MATCH("Avfall i köpt hetvatten",'Köpt hetvatten'!$B$1:$BX$1,0),FALSE),"")</f>
        <v>0</v>
      </c>
      <c r="BL225" s="307">
        <f>IF($BF225="ja",VLOOKUP($B225,'Egen hetvattenprod'!$B$1:$BX$550,MATCH("Värde enligt ovan. (%)",'Egen hetvattenprod'!$B$1:$BX$1,0),FALSE),"")</f>
        <v>35.700000000000003</v>
      </c>
      <c r="BM225" s="307">
        <f>IF($BF225="ja",VLOOKUP($B225,Kraftvärmeprod!$B$1:$BX$550,MATCH("Värde enligt ovan. (%)",Kraftvärmeprod!$B$1:$BX$1,0),FALSE),"")</f>
        <v>35.700000000000003</v>
      </c>
      <c r="BN225" s="307"/>
      <c r="BO225" s="307"/>
      <c r="BP225" s="307"/>
      <c r="BQ225" s="307">
        <f>IF($BF225="ja",VLOOKUP($B225,'Egen hetvattenprod'!$B$1:$BX$550,MATCH("Tillförd olja (fossil) vid avfallsförbränning (GWh)",'Egen hetvattenprod'!$B$1:$BX$1,0),FALSE),"")</f>
        <v>0</v>
      </c>
      <c r="BR225" s="307">
        <f>IF($BF225="ja",VLOOKUP($B225,Kraftvärmeprod!$B$1:$BX$550,MATCH("Tillförd olja (fossil) vid avfallsförbränning (GWh)",Kraftvärmeprod!$B$1:$BX$1,0),FALSE),"")</f>
        <v>46.017000000000003</v>
      </c>
    </row>
    <row r="226" spans="1:70" x14ac:dyDescent="0.25">
      <c r="A226" s="2" t="str">
        <f>'Miljövärden för publ företag'!B228</f>
        <v>Stockholm Exergi AB</v>
      </c>
      <c r="B226" s="2" t="str">
        <f>'Miljövärden för publ företag'!C228</f>
        <v>Täby</v>
      </c>
      <c r="C226" s="312">
        <f>IFERROR(VLOOKUP($B226,Totalt!$B$1:$AQ$554,MATCH(C$2,Totalt!$B$1:$AQ$1,0),FALSE),"")</f>
        <v>0</v>
      </c>
      <c r="D226" s="312">
        <f>IFERROR(VLOOKUP($B226,Totalt!$B$1:$AQ$554,MATCH(D$2,Totalt!$B$1:$AQ$1,0),FALSE),"")</f>
        <v>8.4649999999999999</v>
      </c>
      <c r="E226" s="312">
        <f>IFERROR(VLOOKUP($B226,Totalt!$B$1:$AQ$554,MATCH(E$2,Totalt!$B$1:$AQ$1,0),FALSE),"")</f>
        <v>0</v>
      </c>
      <c r="F226" s="312">
        <f>IFERROR(VLOOKUP($B226,Totalt!$B$1:$AQ$554,MATCH(F$2,Totalt!$B$1:$AQ$1,0),FALSE),"")</f>
        <v>0</v>
      </c>
      <c r="G226" s="312">
        <f>IFERROR(VLOOKUP($B226,Totalt!$B$1:$AQ$554,MATCH(G$2,Totalt!$B$1:$AQ$1,0),FALSE),"")</f>
        <v>0</v>
      </c>
      <c r="H226" s="312">
        <f>IFERROR(VLOOKUP($B226,Totalt!$B$1:$AQ$554,MATCH(H$2,Totalt!$B$1:$AQ$1,0),FALSE),"")</f>
        <v>0</v>
      </c>
      <c r="I226" s="312">
        <f>IFERROR(VLOOKUP($B226,Totalt!$B$1:$AQ$554,MATCH(I$2,Totalt!$B$1:$AQ$1,0),FALSE),"")</f>
        <v>0</v>
      </c>
      <c r="J226" s="312">
        <f>IFERROR(VLOOKUP($B226,Totalt!$B$1:$AQ$554,MATCH(J$2,Totalt!$B$1:$AQ$1,0),FALSE),"")</f>
        <v>0</v>
      </c>
      <c r="K226" s="312">
        <f>IFERROR(VLOOKUP($B226,Totalt!$B$1:$AQ$554,MATCH(K$2,Totalt!$B$1:$AQ$1,0),FALSE),"")</f>
        <v>0</v>
      </c>
      <c r="L226" s="312">
        <f>IFERROR(VLOOKUP($B226,Totalt!$B$1:$AQ$554,MATCH(L$2,Totalt!$B$1:$AQ$1,0),FALSE),"")</f>
        <v>0</v>
      </c>
      <c r="M226" s="312">
        <f>IFERROR(VLOOKUP($B226,Totalt!$B$1:$AQ$554,MATCH(M$2,Totalt!$B$1:$AQ$1,0),FALSE),"")</f>
        <v>0</v>
      </c>
      <c r="N226" s="312">
        <f>IFERROR(VLOOKUP($B226,Totalt!$B$1:$AQ$554,MATCH(N$2,Totalt!$B$1:$AQ$1,0),FALSE),"")</f>
        <v>0</v>
      </c>
      <c r="O226" s="312">
        <f>IFERROR(VLOOKUP($B226,Totalt!$B$1:$AQ$554,MATCH(O$2,Totalt!$B$1:$AQ$1,0),FALSE),"")</f>
        <v>0</v>
      </c>
      <c r="P226" s="312">
        <f>IFERROR(VLOOKUP($B226,Totalt!$B$1:$AQ$554,MATCH(P$2,Totalt!$B$1:$AQ$1,0),FALSE),"")</f>
        <v>0</v>
      </c>
      <c r="Q226" s="312">
        <f>IFERROR(VLOOKUP($B226,Totalt!$B$1:$AQ$554,MATCH(Q$2,Totalt!$B$1:$AQ$1,0),FALSE),"")</f>
        <v>0</v>
      </c>
      <c r="R226" s="312">
        <f>IFERROR(VLOOKUP($B226,Totalt!$B$1:$AQ$554,MATCH(R$2,Totalt!$B$1:$AQ$1,0),FALSE),"")</f>
        <v>16.614000000000001</v>
      </c>
      <c r="S226" s="312">
        <f>IFERROR(VLOOKUP($B226,Totalt!$B$1:$AQ$554,MATCH(S$2,Totalt!$B$1:$AQ$1,0),FALSE),"")</f>
        <v>0</v>
      </c>
      <c r="T226" s="312">
        <f>IFERROR(VLOOKUP($B226,Totalt!$B$1:$AQ$554,MATCH(T$2,Totalt!$B$1:$AQ$1,0),FALSE),"")</f>
        <v>0</v>
      </c>
      <c r="U226" s="312">
        <f>IFERROR(VLOOKUP($B226,Totalt!$B$1:$AQ$554,MATCH(U$2,Totalt!$B$1:$AQ$1,0),FALSE),"")</f>
        <v>0</v>
      </c>
      <c r="V226" s="312">
        <f>IFERROR(VLOOKUP($B226,Totalt!$B$1:$AQ$554,MATCH(V$2,Totalt!$B$1:$AQ$1,0),FALSE),"")</f>
        <v>0</v>
      </c>
      <c r="W226" s="312">
        <f>IFERROR(VLOOKUP($B226,Totalt!$B$1:$AQ$554,MATCH(W$2,Totalt!$B$1:$AQ$1,0),FALSE),"")</f>
        <v>24.672000000000001</v>
      </c>
      <c r="X226" s="312">
        <f>IFERROR(VLOOKUP($B226,Totalt!$B$1:$AQ$554,MATCH(X$2,Totalt!$B$1:$AQ$1,0),FALSE),"")</f>
        <v>0</v>
      </c>
      <c r="Y226" s="312">
        <f>IFERROR(VLOOKUP($B226,Totalt!$B$1:$AQ$554,MATCH(Y$2,Totalt!$B$1:$AQ$1,0),FALSE),"")</f>
        <v>0</v>
      </c>
      <c r="Z226" s="312">
        <f>IFERROR(VLOOKUP($B226,Totalt!$B$1:$AQ$554,MATCH(Z$2,Totalt!$B$1:$AQ$1,0),FALSE),"")</f>
        <v>1.63</v>
      </c>
      <c r="AA226" s="312">
        <f>IFERROR(VLOOKUP($B226,Totalt!$B$1:$AQ$554,MATCH(AA$2,Totalt!$B$1:$AQ$1,0),FALSE),"")</f>
        <v>8.3309999999999995</v>
      </c>
      <c r="AB226" s="312">
        <f>IFERROR(VLOOKUP($B226,Totalt!$B$1:$AQ$554,MATCH(AB$2,Totalt!$B$1:$AQ$1,0),FALSE),"")</f>
        <v>8.6690000000000005</v>
      </c>
      <c r="AC226" s="312">
        <f>IFERROR(VLOOKUP($B226,Totalt!$B$1:$AQ$554,MATCH(AC$2,Totalt!$B$1:$AQ$1,0),FALSE),"")</f>
        <v>0</v>
      </c>
      <c r="AD226" s="312">
        <f>IFERROR(VLOOKUP($B226,Totalt!$B$1:$AQ$554,MATCH(AD$2,Totalt!$B$1:$AQ$1,0),FALSE),"")</f>
        <v>0</v>
      </c>
      <c r="AE226" s="312">
        <f>IFERROR(VLOOKUP($B226,Totalt!$B$1:$AQ$554,MATCH(AE$2,Totalt!$B$1:$AQ$1,0),FALSE),"")</f>
        <v>0</v>
      </c>
      <c r="AF226" s="312">
        <f>IFERROR(VLOOKUP($B226,Totalt!$B$1:$AQ$554,MATCH(AF$2,Totalt!$B$1:$AQ$1,0),FALSE),"")</f>
        <v>1.19</v>
      </c>
      <c r="AG226" s="312">
        <f>IFERROR(VLOOKUP($B226,Totalt!$B$1:$AQ$554,MATCH(AG$2,Totalt!$B$1:$AQ$1,0),FALSE),"")</f>
        <v>0</v>
      </c>
      <c r="AI226" s="245">
        <f t="shared" si="21"/>
        <v>69.570999999999998</v>
      </c>
      <c r="AJ226" s="246">
        <f>IF(ISERROR(1/VLOOKUP($B226,Leveranser!$B$1:$S$500,MATCH("såld värme (gwh)",Leveranser!$B$1:$S$1,0),FALSE)),"",VLOOKUP($B226,Leveranser!$B$1:$S$500,MATCH("såld värme (gwh)",Leveranser!$B$1:$S$1,0),FALSE))</f>
        <v>62.601999999999997</v>
      </c>
      <c r="AK226" t="str">
        <f>IFERROR(IF(VLOOKUP($B226,Totalt!$B$1:$AQ$554,MATCH(AK$2,Totalt!$B$1:$AQ$1,0),FALSE)="","",VLOOKUP($B226,Totalt!$B$1:$AQ$554,MATCH(AK$2,Totalt!$B$1:$AQ$1,0),FALSE)),"")</f>
        <v/>
      </c>
      <c r="AM226" s="247" t="str">
        <f>IF(B226&lt;&gt;"",IF(VLOOKUP($B226,Totalt!$B$1:$AQ$554,MATCH("Kvalitetsgranskad:",Totalt!$B$1:$AQ$1,0),FALSE)="ja",VLOOKUP($B226,Miljö!$B$1:$AG$479,MATCH(AM$2,Miljö!$B$1:$AK$1,0),FALSE),""),"")</f>
        <v>Nej</v>
      </c>
      <c r="AN226" s="247" t="str">
        <f>IF(AM226="ja",VLOOKUP($B226,Miljö!$B$1:$J$479,MATCH("Typ av ursprungsspecificerad el   (Om inget värde anges används Nordisk residualmix, se inforuta) ()",Miljö!$B$1:$J$1,0),FALSE),IF(AM226="nej","Nordisk residualel",""))</f>
        <v>Nordisk residualel</v>
      </c>
      <c r="AO226" s="247">
        <f>IF(AM226="","",VLOOKUP($B226,Miljö!$B$1:$J$479,MATCH("Fossilandel för ursprungspecificerad el ()",Miljö!$B$1:$J$1,0),FALSE))</f>
        <v>0.48399999999999999</v>
      </c>
      <c r="AP226" s="247">
        <f>IF(AM226="","",IFERROR(VLOOKUP($B226,Miljö!$B$1:$J$479,MATCH("Kärnkraftsandel för ursprungsspecificerad el ()",Miljö!$B$1:$J$1,0),FALSE)/1,0))</f>
        <v>0.35</v>
      </c>
      <c r="AQ226" s="247">
        <f t="shared" si="22"/>
        <v>0.16600000000000004</v>
      </c>
      <c r="AR226" s="52"/>
      <c r="AS226" s="247" t="str">
        <f t="shared" si="18"/>
        <v>Nej</v>
      </c>
      <c r="AT226" s="247" t="str">
        <f>IF(AS226="ja",VLOOKUP($B226,Miljö!$B$1:$O$500,MATCH("Fossil andel i procent (%)",Miljö!$B$1:$O$1,0),FALSE)/100,"")</f>
        <v/>
      </c>
      <c r="AU226" s="52"/>
      <c r="AV226" s="247" t="str">
        <f t="shared" si="19"/>
        <v>Ja</v>
      </c>
      <c r="AW226" s="247" t="str">
        <f>IF(AV226="ja",VLOOKUP($B226,'Egen hetvattenprod'!$B$1:$AO$500,MATCH("Värmekälla till värmepumpar ()",'Egen hetvattenprod'!$B$1:$AO$1,0),FALSE),"")</f>
        <v>Renat avloppsvatten</v>
      </c>
      <c r="AY226" s="244" t="str">
        <f t="shared" si="20"/>
        <v>Nej</v>
      </c>
      <c r="AZ226" s="283" t="str">
        <f>IF($AY226="ja",(VLOOKUP($B226,'Egen hetvattenprod'!$B$1:$BX$550,MATCH(AZ$2,'Egen hetvattenprod'!$B$1:$BX$1,0),FALSE)+VLOOKUP($B226,Kraftvärmeprod!$B$1:$BX$550,MATCH(AZ$2,Kraftvärmeprod!$B$1:$BX$1,0),FALSE))/$AC226,"")</f>
        <v/>
      </c>
      <c r="BA226" s="283" t="str">
        <f>IF($AY226="ja",(VLOOKUP($B226,'Egen hetvattenprod'!$B$1:$BX$550,MATCH(BA$2,'Egen hetvattenprod'!$B$1:$BX$1,0),FALSE)+VLOOKUP($B226,Kraftvärmeprod!$B$1:$BX$550,MATCH(BA$2,Kraftvärmeprod!$B$1:$BX$1,0),FALSE))/$AC226,"")</f>
        <v/>
      </c>
      <c r="BB226" s="283" t="str">
        <f>IF($AY226="ja",(VLOOKUP($B226,'Egen hetvattenprod'!$B$1:$BX$550,MATCH(BB$2,'Egen hetvattenprod'!$B$1:$BX$1,0),FALSE)+VLOOKUP($B226,Kraftvärmeprod!$B$1:$BX$550,MATCH(BB$2,Kraftvärmeprod!$B$1:$BX$1,0),FALSE))/$AC226,"")</f>
        <v/>
      </c>
      <c r="BC226" s="283" t="str">
        <f>IF($AY226="ja",(VLOOKUP($B226,'Egen hetvattenprod'!$B$1:$BX$550,MATCH(BC$2,'Egen hetvattenprod'!$B$1:$BX$1,0),FALSE)+VLOOKUP($B226,Kraftvärmeprod!$B$1:$BX$550,MATCH(BC$2,Kraftvärmeprod!$B$1:$BX$1,0),FALSE))/$AC226,"")</f>
        <v/>
      </c>
      <c r="BD226" s="283" t="str">
        <f>IF($AY226="ja",(VLOOKUP($B226,'Egen hetvattenprod'!$B$1:$BX$550,MATCH(BD$2,'Egen hetvattenprod'!$B$1:$BX$1,0),FALSE)+VLOOKUP($B226,Kraftvärmeprod!$B$1:$BX$550,MATCH(BD$2,Kraftvärmeprod!$B$1:$BX$1,0),FALSE))/$AC226,"")</f>
        <v/>
      </c>
      <c r="BF226" s="244" t="str">
        <f t="shared" si="23"/>
        <v>Nej</v>
      </c>
      <c r="BG226" s="283" t="str">
        <f>IF($BF226="ja",VLOOKUP($B226,'Egen hetvattenprod'!$B$1:$BX$550,MATCH("Andelen klimatgaser med fossilt ursprung för avfall ()",'Egen hetvattenprod'!$B$1:$BX$1,0),FALSE),"")</f>
        <v/>
      </c>
      <c r="BH226" s="283" t="str">
        <f>IF($BF226="ja",VLOOKUP($B226,Kraftvärmeprod!$B$1:$BX$550,MATCH("Andelen klimatgaser med fossilt ursprung för avfall ()",Kraftvärmeprod!$B$1:$BX$1,0),FALSE),"")</f>
        <v/>
      </c>
      <c r="BI226" s="307" t="str">
        <f>IF($BF226="ja",VLOOKUP($B226,'Egen hetvattenprod'!$B$1:$BX$550,MATCH("Avfall (GWh)",'Egen hetvattenprod'!$B$1:$BX$1,0),FALSE),"")</f>
        <v/>
      </c>
      <c r="BJ226" s="307" t="str">
        <f>IF($BF226="ja",VLOOKUP($B226,'Slutlig allokering kvv'!$B$1:$BX$550,MATCH("Avfall (GWh)",'Slutlig allokering kvv'!$B$1:$BX$1,0),FALSE),"")</f>
        <v/>
      </c>
      <c r="BK226" s="307" t="str">
        <f>IF($BF226="ja",VLOOKUP($B226,'Köpt hetvatten'!$B$1:$BX$550,MATCH("Avfall i köpt hetvatten",'Köpt hetvatten'!$B$1:$BX$1,0),FALSE),"")</f>
        <v/>
      </c>
      <c r="BL226" s="307" t="str">
        <f>IF($BF226="ja",VLOOKUP($B226,'Egen hetvattenprod'!$B$1:$BX$550,MATCH("Värde enligt ovan. (%)",'Egen hetvattenprod'!$B$1:$BX$1,0),FALSE),"")</f>
        <v/>
      </c>
      <c r="BM226" s="307" t="str">
        <f>IF($BF226="ja",VLOOKUP($B226,Kraftvärmeprod!$B$1:$BX$550,MATCH("Värde enligt ovan. (%)",Kraftvärmeprod!$B$1:$BX$1,0),FALSE),"")</f>
        <v/>
      </c>
      <c r="BN226" s="307"/>
      <c r="BO226" s="307"/>
      <c r="BP226" s="307"/>
      <c r="BQ226" s="307" t="str">
        <f>IF($BF226="ja",VLOOKUP($B226,'Egen hetvattenprod'!$B$1:$BX$550,MATCH("Tillförd olja (fossil) vid avfallsförbränning (GWh)",'Egen hetvattenprod'!$B$1:$BX$1,0),FALSE),"")</f>
        <v/>
      </c>
      <c r="BR226" s="307" t="str">
        <f>IF($BF226="ja",VLOOKUP($B226,Kraftvärmeprod!$B$1:$BX$550,MATCH("Tillförd olja (fossil) vid avfallsförbränning (GWh)",Kraftvärmeprod!$B$1:$BX$1,0),FALSE),"")</f>
        <v/>
      </c>
    </row>
    <row r="227" spans="1:70" x14ac:dyDescent="0.25">
      <c r="A227" s="2" t="str">
        <f>'Miljövärden för publ företag'!B229</f>
        <v>Strängnäs Energi AB, SEVAB</v>
      </c>
      <c r="B227" s="2" t="str">
        <f>'Miljövärden för publ företag'!C229</f>
        <v>Strängnäs</v>
      </c>
      <c r="C227" s="312">
        <f>IFERROR(VLOOKUP($B227,Totalt!$B$1:$AQ$554,MATCH(C$2,Totalt!$B$1:$AQ$1,0),FALSE),"")</f>
        <v>0</v>
      </c>
      <c r="D227" s="312">
        <f>IFERROR(VLOOKUP($B227,Totalt!$B$1:$AQ$554,MATCH(D$2,Totalt!$B$1:$AQ$1,0),FALSE),"")</f>
        <v>2.92652</v>
      </c>
      <c r="E227" s="312">
        <f>IFERROR(VLOOKUP($B227,Totalt!$B$1:$AQ$554,MATCH(E$2,Totalt!$B$1:$AQ$1,0),FALSE),"")</f>
        <v>0</v>
      </c>
      <c r="F227" s="312">
        <f>IFERROR(VLOOKUP($B227,Totalt!$B$1:$AQ$554,MATCH(F$2,Totalt!$B$1:$AQ$1,0),FALSE),"")</f>
        <v>0</v>
      </c>
      <c r="G227" s="312">
        <f>IFERROR(VLOOKUP($B227,Totalt!$B$1:$AQ$554,MATCH(G$2,Totalt!$B$1:$AQ$1,0),FALSE),"")</f>
        <v>0</v>
      </c>
      <c r="H227" s="312">
        <f>IFERROR(VLOOKUP($B227,Totalt!$B$1:$AQ$554,MATCH(H$2,Totalt!$B$1:$AQ$1,0),FALSE),"")</f>
        <v>0</v>
      </c>
      <c r="I227" s="312">
        <f>IFERROR(VLOOKUP($B227,Totalt!$B$1:$AQ$554,MATCH(I$2,Totalt!$B$1:$AQ$1,0),FALSE),"")</f>
        <v>0</v>
      </c>
      <c r="J227" s="312">
        <f>IFERROR(VLOOKUP($B227,Totalt!$B$1:$AQ$554,MATCH(J$2,Totalt!$B$1:$AQ$1,0),FALSE),"")</f>
        <v>0</v>
      </c>
      <c r="K227" s="312">
        <f>IFERROR(VLOOKUP($B227,Totalt!$B$1:$AQ$554,MATCH(K$2,Totalt!$B$1:$AQ$1,0),FALSE),"")</f>
        <v>0</v>
      </c>
      <c r="L227" s="312">
        <f>IFERROR(VLOOKUP($B227,Totalt!$B$1:$AQ$554,MATCH(L$2,Totalt!$B$1:$AQ$1,0),FALSE),"")</f>
        <v>122.339</v>
      </c>
      <c r="M227" s="312">
        <f>IFERROR(VLOOKUP($B227,Totalt!$B$1:$AQ$554,MATCH(M$2,Totalt!$B$1:$AQ$1,0),FALSE),"")</f>
        <v>4.5377200000000002</v>
      </c>
      <c r="N227" s="312">
        <f>IFERROR(VLOOKUP($B227,Totalt!$B$1:$AQ$554,MATCH(N$2,Totalt!$B$1:$AQ$1,0),FALSE),"")</f>
        <v>3.5341999999999998</v>
      </c>
      <c r="O227" s="312">
        <f>IFERROR(VLOOKUP($B227,Totalt!$B$1:$AQ$554,MATCH(O$2,Totalt!$B$1:$AQ$1,0),FALSE),"")</f>
        <v>0</v>
      </c>
      <c r="P227" s="312">
        <f>IFERROR(VLOOKUP($B227,Totalt!$B$1:$AQ$554,MATCH(P$2,Totalt!$B$1:$AQ$1,0),FALSE),"")</f>
        <v>0</v>
      </c>
      <c r="Q227" s="312">
        <f>IFERROR(VLOOKUP($B227,Totalt!$B$1:$AQ$554,MATCH(Q$2,Totalt!$B$1:$AQ$1,0),FALSE),"")</f>
        <v>13.0212</v>
      </c>
      <c r="R227" s="312">
        <f>IFERROR(VLOOKUP($B227,Totalt!$B$1:$AQ$554,MATCH(R$2,Totalt!$B$1:$AQ$1,0),FALSE),"")</f>
        <v>17.041</v>
      </c>
      <c r="S227" s="312">
        <f>IFERROR(VLOOKUP($B227,Totalt!$B$1:$AQ$554,MATCH(S$2,Totalt!$B$1:$AQ$1,0),FALSE),"")</f>
        <v>0</v>
      </c>
      <c r="T227" s="312">
        <f>IFERROR(VLOOKUP($B227,Totalt!$B$1:$AQ$554,MATCH(T$2,Totalt!$B$1:$AQ$1,0),FALSE),"")</f>
        <v>0</v>
      </c>
      <c r="U227" s="312">
        <f>IFERROR(VLOOKUP($B227,Totalt!$B$1:$AQ$554,MATCH(U$2,Totalt!$B$1:$AQ$1,0),FALSE),"")</f>
        <v>0</v>
      </c>
      <c r="V227" s="312">
        <f>IFERROR(VLOOKUP($B227,Totalt!$B$1:$AQ$554,MATCH(V$2,Totalt!$B$1:$AQ$1,0),FALSE),"")</f>
        <v>0</v>
      </c>
      <c r="W227" s="312">
        <f>IFERROR(VLOOKUP($B227,Totalt!$B$1:$AQ$554,MATCH(W$2,Totalt!$B$1:$AQ$1,0),FALSE),"")</f>
        <v>0</v>
      </c>
      <c r="X227" s="312">
        <f>IFERROR(VLOOKUP($B227,Totalt!$B$1:$AQ$554,MATCH(X$2,Totalt!$B$1:$AQ$1,0),FALSE),"")</f>
        <v>0</v>
      </c>
      <c r="Y227" s="312">
        <f>IFERROR(VLOOKUP($B227,Totalt!$B$1:$AQ$554,MATCH(Y$2,Totalt!$B$1:$AQ$1,0),FALSE),"")</f>
        <v>0</v>
      </c>
      <c r="Z227" s="312">
        <f>IFERROR(VLOOKUP($B227,Totalt!$B$1:$AQ$554,MATCH(Z$2,Totalt!$B$1:$AQ$1,0),FALSE),"")</f>
        <v>0</v>
      </c>
      <c r="AA227" s="312">
        <f>IFERROR(VLOOKUP($B227,Totalt!$B$1:$AQ$554,MATCH(AA$2,Totalt!$B$1:$AQ$1,0),FALSE),"")</f>
        <v>0</v>
      </c>
      <c r="AB227" s="312">
        <f>IFERROR(VLOOKUP($B227,Totalt!$B$1:$AQ$554,MATCH(AB$2,Totalt!$B$1:$AQ$1,0),FALSE),"")</f>
        <v>0</v>
      </c>
      <c r="AC227" s="312">
        <f>IFERROR(VLOOKUP($B227,Totalt!$B$1:$AQ$554,MATCH(AC$2,Totalt!$B$1:$AQ$1,0),FALSE),"")</f>
        <v>0</v>
      </c>
      <c r="AD227" s="312">
        <f>IFERROR(VLOOKUP($B227,Totalt!$B$1:$AQ$554,MATCH(AD$2,Totalt!$B$1:$AQ$1,0),FALSE),"")</f>
        <v>0</v>
      </c>
      <c r="AE227" s="312">
        <f>IFERROR(VLOOKUP($B227,Totalt!$B$1:$AQ$554,MATCH(AE$2,Totalt!$B$1:$AQ$1,0),FALSE),"")</f>
        <v>0</v>
      </c>
      <c r="AF227" s="312">
        <f>IFERROR(VLOOKUP($B227,Totalt!$B$1:$AQ$554,MATCH(AF$2,Totalt!$B$1:$AQ$1,0),FALSE),"")</f>
        <v>3.9765199999999998</v>
      </c>
      <c r="AG227" s="312">
        <f>IFERROR(VLOOKUP($B227,Totalt!$B$1:$AQ$554,MATCH(AG$2,Totalt!$B$1:$AQ$1,0),FALSE),"")</f>
        <v>0</v>
      </c>
      <c r="AI227" s="245">
        <f t="shared" si="21"/>
        <v>167.37615999999997</v>
      </c>
      <c r="AJ227" s="246">
        <f>IF(ISERROR(1/VLOOKUP($B227,Leveranser!$B$1:$S$500,MATCH("såld värme (gwh)",Leveranser!$B$1:$S$1,0),FALSE)),"",VLOOKUP($B227,Leveranser!$B$1:$S$500,MATCH("såld värme (gwh)",Leveranser!$B$1:$S$1,0),FALSE))</f>
        <v>128.99299999999999</v>
      </c>
      <c r="AK227" t="str">
        <f>IFERROR(IF(VLOOKUP($B227,Totalt!$B$1:$AQ$554,MATCH(AK$2,Totalt!$B$1:$AQ$1,0),FALSE)="","",VLOOKUP($B227,Totalt!$B$1:$AQ$554,MATCH(AK$2,Totalt!$B$1:$AQ$1,0),FALSE)),"")</f>
        <v/>
      </c>
      <c r="AM227" s="247" t="str">
        <f>IF(B227&lt;&gt;"",IF(VLOOKUP($B227,Totalt!$B$1:$AQ$554,MATCH("Kvalitetsgranskad:",Totalt!$B$1:$AQ$1,0),FALSE)="ja",VLOOKUP($B227,Miljö!$B$1:$AG$479,MATCH(AM$2,Miljö!$B$1:$AK$1,0),FALSE),""),"")</f>
        <v>Ja</v>
      </c>
      <c r="AN227" s="247" t="str">
        <f>IF(AM227="ja",VLOOKUP($B227,Miljö!$B$1:$J$479,MATCH("Typ av ursprungsspecificerad el   (Om inget värde anges används Nordisk residualmix, se inforuta) ()",Miljö!$B$1:$J$1,0),FALSE),IF(AM227="nej","Nordisk residualel",""))</f>
        <v>'Eskilstuna bioel'</v>
      </c>
      <c r="AO227" s="247">
        <f>IF(AM227="","",VLOOKUP($B227,Miljö!$B$1:$J$479,MATCH("Fossilandel för ursprungspecificerad el ()",Miljö!$B$1:$J$1,0),FALSE))</f>
        <v>0</v>
      </c>
      <c r="AP227" s="247">
        <f>IF(AM227="","",IFERROR(VLOOKUP($B227,Miljö!$B$1:$J$479,MATCH("Kärnkraftsandel för ursprungsspecificerad el ()",Miljö!$B$1:$J$1,0),FALSE)/1,0))</f>
        <v>0</v>
      </c>
      <c r="AQ227" s="247">
        <f t="shared" si="22"/>
        <v>1</v>
      </c>
      <c r="AR227" s="52"/>
      <c r="AS227" s="247" t="str">
        <f t="shared" si="18"/>
        <v>Nej</v>
      </c>
      <c r="AT227" s="247" t="str">
        <f>IF(AS227="ja",VLOOKUP($B227,Miljö!$B$1:$O$500,MATCH("Fossil andel i procent (%)",Miljö!$B$1:$O$1,0),FALSE)/100,"")</f>
        <v/>
      </c>
      <c r="AU227" s="52"/>
      <c r="AV227" s="247" t="str">
        <f t="shared" si="19"/>
        <v>Nej</v>
      </c>
      <c r="AW227" s="247" t="str">
        <f>IF(AV227="ja",VLOOKUP($B227,'Egen hetvattenprod'!$B$1:$AO$500,MATCH("Värmekälla till värmepumpar ()",'Egen hetvattenprod'!$B$1:$AO$1,0),FALSE),"")</f>
        <v/>
      </c>
      <c r="AY227" s="244" t="str">
        <f t="shared" si="20"/>
        <v>Nej</v>
      </c>
      <c r="AZ227" s="283" t="str">
        <f>IF($AY227="ja",(VLOOKUP($B227,'Egen hetvattenprod'!$B$1:$BX$550,MATCH(AZ$2,'Egen hetvattenprod'!$B$1:$BX$1,0),FALSE)+VLOOKUP($B227,Kraftvärmeprod!$B$1:$BX$550,MATCH(AZ$2,Kraftvärmeprod!$B$1:$BX$1,0),FALSE))/$AC227,"")</f>
        <v/>
      </c>
      <c r="BA227" s="283" t="str">
        <f>IF($AY227="ja",(VLOOKUP($B227,'Egen hetvattenprod'!$B$1:$BX$550,MATCH(BA$2,'Egen hetvattenprod'!$B$1:$BX$1,0),FALSE)+VLOOKUP($B227,Kraftvärmeprod!$B$1:$BX$550,MATCH(BA$2,Kraftvärmeprod!$B$1:$BX$1,0),FALSE))/$AC227,"")</f>
        <v/>
      </c>
      <c r="BB227" s="283" t="str">
        <f>IF($AY227="ja",(VLOOKUP($B227,'Egen hetvattenprod'!$B$1:$BX$550,MATCH(BB$2,'Egen hetvattenprod'!$B$1:$BX$1,0),FALSE)+VLOOKUP($B227,Kraftvärmeprod!$B$1:$BX$550,MATCH(BB$2,Kraftvärmeprod!$B$1:$BX$1,0),FALSE))/$AC227,"")</f>
        <v/>
      </c>
      <c r="BC227" s="283" t="str">
        <f>IF($AY227="ja",(VLOOKUP($B227,'Egen hetvattenprod'!$B$1:$BX$550,MATCH(BC$2,'Egen hetvattenprod'!$B$1:$BX$1,0),FALSE)+VLOOKUP($B227,Kraftvärmeprod!$B$1:$BX$550,MATCH(BC$2,Kraftvärmeprod!$B$1:$BX$1,0),FALSE))/$AC227,"")</f>
        <v/>
      </c>
      <c r="BD227" s="283" t="str">
        <f>IF($AY227="ja",(VLOOKUP($B227,'Egen hetvattenprod'!$B$1:$BX$550,MATCH(BD$2,'Egen hetvattenprod'!$B$1:$BX$1,0),FALSE)+VLOOKUP($B227,Kraftvärmeprod!$B$1:$BX$550,MATCH(BD$2,Kraftvärmeprod!$B$1:$BX$1,0),FALSE))/$AC227,"")</f>
        <v/>
      </c>
      <c r="BF227" s="244" t="str">
        <f t="shared" si="23"/>
        <v>Nej</v>
      </c>
      <c r="BG227" s="283" t="str">
        <f>IF($BF227="ja",VLOOKUP($B227,'Egen hetvattenprod'!$B$1:$BX$550,MATCH("Andelen klimatgaser med fossilt ursprung för avfall ()",'Egen hetvattenprod'!$B$1:$BX$1,0),FALSE),"")</f>
        <v/>
      </c>
      <c r="BH227" s="283" t="str">
        <f>IF($BF227="ja",VLOOKUP($B227,Kraftvärmeprod!$B$1:$BX$550,MATCH("Andelen klimatgaser med fossilt ursprung för avfall ()",Kraftvärmeprod!$B$1:$BX$1,0),FALSE),"")</f>
        <v/>
      </c>
      <c r="BI227" s="307" t="str">
        <f>IF($BF227="ja",VLOOKUP($B227,'Egen hetvattenprod'!$B$1:$BX$550,MATCH("Avfall (GWh)",'Egen hetvattenprod'!$B$1:$BX$1,0),FALSE),"")</f>
        <v/>
      </c>
      <c r="BJ227" s="307" t="str">
        <f>IF($BF227="ja",VLOOKUP($B227,'Slutlig allokering kvv'!$B$1:$BX$550,MATCH("Avfall (GWh)",'Slutlig allokering kvv'!$B$1:$BX$1,0),FALSE),"")</f>
        <v/>
      </c>
      <c r="BK227" s="307" t="str">
        <f>IF($BF227="ja",VLOOKUP($B227,'Köpt hetvatten'!$B$1:$BX$550,MATCH("Avfall i köpt hetvatten",'Köpt hetvatten'!$B$1:$BX$1,0),FALSE),"")</f>
        <v/>
      </c>
      <c r="BL227" s="307" t="str">
        <f>IF($BF227="ja",VLOOKUP($B227,'Egen hetvattenprod'!$B$1:$BX$550,MATCH("Värde enligt ovan. (%)",'Egen hetvattenprod'!$B$1:$BX$1,0),FALSE),"")</f>
        <v/>
      </c>
      <c r="BM227" s="307" t="str">
        <f>IF($BF227="ja",VLOOKUP($B227,Kraftvärmeprod!$B$1:$BX$550,MATCH("Värde enligt ovan. (%)",Kraftvärmeprod!$B$1:$BX$1,0),FALSE),"")</f>
        <v/>
      </c>
      <c r="BN227" s="307"/>
      <c r="BO227" s="307"/>
      <c r="BP227" s="307"/>
      <c r="BQ227" s="307" t="str">
        <f>IF($BF227="ja",VLOOKUP($B227,'Egen hetvattenprod'!$B$1:$BX$550,MATCH("Tillförd olja (fossil) vid avfallsförbränning (GWh)",'Egen hetvattenprod'!$B$1:$BX$1,0),FALSE),"")</f>
        <v/>
      </c>
      <c r="BR227" s="307" t="str">
        <f>IF($BF227="ja",VLOOKUP($B227,Kraftvärmeprod!$B$1:$BX$550,MATCH("Tillförd olja (fossil) vid avfallsförbränning (GWh)",Kraftvärmeprod!$B$1:$BX$1,0),FALSE),"")</f>
        <v/>
      </c>
    </row>
    <row r="228" spans="1:70" x14ac:dyDescent="0.25">
      <c r="A228" s="2" t="str">
        <f>'Miljövärden för publ företag'!B230</f>
        <v>Sundsvall Energi AB</v>
      </c>
      <c r="B228" s="2" t="str">
        <f>'Miljövärden för publ företag'!C230</f>
        <v>Kvissleby</v>
      </c>
      <c r="C228" s="312">
        <f>IFERROR(VLOOKUP($B228,Totalt!$B$1:$AQ$554,MATCH(C$2,Totalt!$B$1:$AQ$1,0),FALSE),"")</f>
        <v>0</v>
      </c>
      <c r="D228" s="312">
        <f>IFERROR(VLOOKUP($B228,Totalt!$B$1:$AQ$554,MATCH(D$2,Totalt!$B$1:$AQ$1,0),FALSE),"")</f>
        <v>0.24299999999999999</v>
      </c>
      <c r="E228" s="312">
        <f>IFERROR(VLOOKUP($B228,Totalt!$B$1:$AQ$554,MATCH(E$2,Totalt!$B$1:$AQ$1,0),FALSE),"")</f>
        <v>0</v>
      </c>
      <c r="F228" s="312">
        <f>IFERROR(VLOOKUP($B228,Totalt!$B$1:$AQ$554,MATCH(F$2,Totalt!$B$1:$AQ$1,0),FALSE),"")</f>
        <v>2.0249999999999999</v>
      </c>
      <c r="G228" s="312">
        <f>IFERROR(VLOOKUP($B228,Totalt!$B$1:$AQ$554,MATCH(G$2,Totalt!$B$1:$AQ$1,0),FALSE),"")</f>
        <v>0</v>
      </c>
      <c r="H228" s="312">
        <f>IFERROR(VLOOKUP($B228,Totalt!$B$1:$AQ$554,MATCH(H$2,Totalt!$B$1:$AQ$1,0),FALSE),"")</f>
        <v>0</v>
      </c>
      <c r="I228" s="312">
        <f>IFERROR(VLOOKUP($B228,Totalt!$B$1:$AQ$554,MATCH(I$2,Totalt!$B$1:$AQ$1,0),FALSE),"")</f>
        <v>0</v>
      </c>
      <c r="J228" s="312">
        <f>IFERROR(VLOOKUP($B228,Totalt!$B$1:$AQ$554,MATCH(J$2,Totalt!$B$1:$AQ$1,0),FALSE),"")</f>
        <v>0</v>
      </c>
      <c r="K228" s="312">
        <f>IFERROR(VLOOKUP($B228,Totalt!$B$1:$AQ$554,MATCH(K$2,Totalt!$B$1:$AQ$1,0),FALSE),"")</f>
        <v>0</v>
      </c>
      <c r="L228" s="312">
        <f>IFERROR(VLOOKUP($B228,Totalt!$B$1:$AQ$554,MATCH(L$2,Totalt!$B$1:$AQ$1,0),FALSE),"")</f>
        <v>0</v>
      </c>
      <c r="M228" s="312">
        <f>IFERROR(VLOOKUP($B228,Totalt!$B$1:$AQ$554,MATCH(M$2,Totalt!$B$1:$AQ$1,0),FALSE),"")</f>
        <v>0</v>
      </c>
      <c r="N228" s="312">
        <f>IFERROR(VLOOKUP($B228,Totalt!$B$1:$AQ$554,MATCH(N$2,Totalt!$B$1:$AQ$1,0),FALSE),"")</f>
        <v>0</v>
      </c>
      <c r="O228" s="312">
        <f>IFERROR(VLOOKUP($B228,Totalt!$B$1:$AQ$554,MATCH(O$2,Totalt!$B$1:$AQ$1,0),FALSE),"")</f>
        <v>22.795000000000002</v>
      </c>
      <c r="P228" s="312">
        <f>IFERROR(VLOOKUP($B228,Totalt!$B$1:$AQ$554,MATCH(P$2,Totalt!$B$1:$AQ$1,0),FALSE),"")</f>
        <v>0</v>
      </c>
      <c r="Q228" s="312">
        <f>IFERROR(VLOOKUP($B228,Totalt!$B$1:$AQ$554,MATCH(Q$2,Totalt!$B$1:$AQ$1,0),FALSE),"")</f>
        <v>0</v>
      </c>
      <c r="R228" s="312">
        <f>IFERROR(VLOOKUP($B228,Totalt!$B$1:$AQ$554,MATCH(R$2,Totalt!$B$1:$AQ$1,0),FALSE),"")</f>
        <v>0</v>
      </c>
      <c r="S228" s="312">
        <f>IFERROR(VLOOKUP($B228,Totalt!$B$1:$AQ$554,MATCH(S$2,Totalt!$B$1:$AQ$1,0),FALSE),"")</f>
        <v>0</v>
      </c>
      <c r="T228" s="312">
        <f>IFERROR(VLOOKUP($B228,Totalt!$B$1:$AQ$554,MATCH(T$2,Totalt!$B$1:$AQ$1,0),FALSE),"")</f>
        <v>0</v>
      </c>
      <c r="U228" s="312">
        <f>IFERROR(VLOOKUP($B228,Totalt!$B$1:$AQ$554,MATCH(U$2,Totalt!$B$1:$AQ$1,0),FALSE),"")</f>
        <v>0</v>
      </c>
      <c r="V228" s="312">
        <f>IFERROR(VLOOKUP($B228,Totalt!$B$1:$AQ$554,MATCH(V$2,Totalt!$B$1:$AQ$1,0),FALSE),"")</f>
        <v>0</v>
      </c>
      <c r="W228" s="312">
        <f>IFERROR(VLOOKUP($B228,Totalt!$B$1:$AQ$554,MATCH(W$2,Totalt!$B$1:$AQ$1,0),FALSE),"")</f>
        <v>0</v>
      </c>
      <c r="X228" s="312">
        <f>IFERROR(VLOOKUP($B228,Totalt!$B$1:$AQ$554,MATCH(X$2,Totalt!$B$1:$AQ$1,0),FALSE),"")</f>
        <v>0</v>
      </c>
      <c r="Y228" s="312">
        <f>IFERROR(VLOOKUP($B228,Totalt!$B$1:$AQ$554,MATCH(Y$2,Totalt!$B$1:$AQ$1,0),FALSE),"")</f>
        <v>0</v>
      </c>
      <c r="Z228" s="312">
        <f>IFERROR(VLOOKUP($B228,Totalt!$B$1:$AQ$554,MATCH(Z$2,Totalt!$B$1:$AQ$1,0),FALSE),"")</f>
        <v>0</v>
      </c>
      <c r="AA228" s="312">
        <f>IFERROR(VLOOKUP($B228,Totalt!$B$1:$AQ$554,MATCH(AA$2,Totalt!$B$1:$AQ$1,0),FALSE),"")</f>
        <v>0</v>
      </c>
      <c r="AB228" s="312">
        <f>IFERROR(VLOOKUP($B228,Totalt!$B$1:$AQ$554,MATCH(AB$2,Totalt!$B$1:$AQ$1,0),FALSE),"")</f>
        <v>0</v>
      </c>
      <c r="AC228" s="312">
        <f>IFERROR(VLOOKUP($B228,Totalt!$B$1:$AQ$554,MATCH(AC$2,Totalt!$B$1:$AQ$1,0),FALSE),"")</f>
        <v>2.8460000000000001</v>
      </c>
      <c r="AD228" s="312">
        <f>IFERROR(VLOOKUP($B228,Totalt!$B$1:$AQ$554,MATCH(AD$2,Totalt!$B$1:$AQ$1,0),FALSE),"")</f>
        <v>0</v>
      </c>
      <c r="AE228" s="312">
        <f>IFERROR(VLOOKUP($B228,Totalt!$B$1:$AQ$554,MATCH(AE$2,Totalt!$B$1:$AQ$1,0),FALSE),"")</f>
        <v>0</v>
      </c>
      <c r="AF228" s="312">
        <f>IFERROR(VLOOKUP($B228,Totalt!$B$1:$AQ$554,MATCH(AF$2,Totalt!$B$1:$AQ$1,0),FALSE),"")</f>
        <v>0.76200000000000001</v>
      </c>
      <c r="AG228" s="312">
        <f>IFERROR(VLOOKUP($B228,Totalt!$B$1:$AQ$554,MATCH(AG$2,Totalt!$B$1:$AQ$1,0),FALSE),"")</f>
        <v>0</v>
      </c>
      <c r="AI228" s="245">
        <f t="shared" si="21"/>
        <v>28.671000000000003</v>
      </c>
      <c r="AJ228" s="246">
        <f>IF(ISERROR(1/VLOOKUP($B228,Leveranser!$B$1:$S$500,MATCH("såld värme (gwh)",Leveranser!$B$1:$S$1,0),FALSE)),"",VLOOKUP($B228,Leveranser!$B$1:$S$500,MATCH("såld värme (gwh)",Leveranser!$B$1:$S$1,0),FALSE))</f>
        <v>22.17</v>
      </c>
      <c r="AK228" t="str">
        <f>IFERROR(IF(VLOOKUP($B228,Totalt!$B$1:$AQ$554,MATCH(AK$2,Totalt!$B$1:$AQ$1,0),FALSE)="","",VLOOKUP($B228,Totalt!$B$1:$AQ$554,MATCH(AK$2,Totalt!$B$1:$AQ$1,0),FALSE)),"")</f>
        <v/>
      </c>
      <c r="AM228" s="247" t="str">
        <f>IF(B228&lt;&gt;"",IF(VLOOKUP($B228,Totalt!$B$1:$AQ$554,MATCH("Kvalitetsgranskad:",Totalt!$B$1:$AQ$1,0),FALSE)="ja",VLOOKUP($B228,Miljö!$B$1:$AG$479,MATCH(AM$2,Miljö!$B$1:$AK$1,0),FALSE),""),"")</f>
        <v>Nej</v>
      </c>
      <c r="AN228" s="247" t="str">
        <f>IF(AM228="ja",VLOOKUP($B228,Miljö!$B$1:$J$479,MATCH("Typ av ursprungsspecificerad el   (Om inget värde anges används Nordisk residualmix, se inforuta) ()",Miljö!$B$1:$J$1,0),FALSE),IF(AM228="nej","Nordisk residualel",""))</f>
        <v>Nordisk residualel</v>
      </c>
      <c r="AO228" s="247">
        <f>IF(AM228="","",VLOOKUP($B228,Miljö!$B$1:$J$479,MATCH("Fossilandel för ursprungspecificerad el ()",Miljö!$B$1:$J$1,0),FALSE))</f>
        <v>0.48399999999999999</v>
      </c>
      <c r="AP228" s="247">
        <f>IF(AM228="","",IFERROR(VLOOKUP($B228,Miljö!$B$1:$J$479,MATCH("Kärnkraftsandel för ursprungsspecificerad el ()",Miljö!$B$1:$J$1,0),FALSE)/1,0))</f>
        <v>0.35</v>
      </c>
      <c r="AQ228" s="247">
        <f t="shared" si="22"/>
        <v>0.16600000000000004</v>
      </c>
      <c r="AR228" s="52"/>
      <c r="AS228" s="247" t="str">
        <f t="shared" si="18"/>
        <v>Nej</v>
      </c>
      <c r="AT228" s="247" t="str">
        <f>IF(AS228="ja",VLOOKUP($B228,Miljö!$B$1:$O$500,MATCH("Fossil andel i procent (%)",Miljö!$B$1:$O$1,0),FALSE)/100,"")</f>
        <v/>
      </c>
      <c r="AU228" s="52"/>
      <c r="AV228" s="247" t="str">
        <f t="shared" si="19"/>
        <v>Nej</v>
      </c>
      <c r="AW228" s="247" t="str">
        <f>IF(AV228="ja",VLOOKUP($B228,'Egen hetvattenprod'!$B$1:$AO$500,MATCH("Värmekälla till värmepumpar ()",'Egen hetvattenprod'!$B$1:$AO$1,0),FALSE),"")</f>
        <v/>
      </c>
      <c r="AY228" s="244" t="str">
        <f t="shared" si="20"/>
        <v>Ja</v>
      </c>
      <c r="AZ228" s="283">
        <f>IF($AY228="ja",(VLOOKUP($B228,'Egen hetvattenprod'!$B$1:$BX$550,MATCH(AZ$2,'Egen hetvattenprod'!$B$1:$BX$1,0),FALSE)+VLOOKUP($B228,Kraftvärmeprod!$B$1:$BX$550,MATCH(AZ$2,Kraftvärmeprod!$B$1:$BX$1,0),FALSE))/$AC228,"")</f>
        <v>1</v>
      </c>
      <c r="BA228" s="283">
        <f>IF($AY228="ja",(VLOOKUP($B228,'Egen hetvattenprod'!$B$1:$BX$550,MATCH(BA$2,'Egen hetvattenprod'!$B$1:$BX$1,0),FALSE)+VLOOKUP($B228,Kraftvärmeprod!$B$1:$BX$550,MATCH(BA$2,Kraftvärmeprod!$B$1:$BX$1,0),FALSE))/$AC228,"")</f>
        <v>0</v>
      </c>
      <c r="BB228" s="283">
        <f>IF($AY228="ja",(VLOOKUP($B228,'Egen hetvattenprod'!$B$1:$BX$550,MATCH(BB$2,'Egen hetvattenprod'!$B$1:$BX$1,0),FALSE)+VLOOKUP($B228,Kraftvärmeprod!$B$1:$BX$550,MATCH(BB$2,Kraftvärmeprod!$B$1:$BX$1,0),FALSE))/$AC228,"")</f>
        <v>0</v>
      </c>
      <c r="BC228" s="283">
        <f>IF($AY228="ja",(VLOOKUP($B228,'Egen hetvattenprod'!$B$1:$BX$550,MATCH(BC$2,'Egen hetvattenprod'!$B$1:$BX$1,0),FALSE)+VLOOKUP($B228,Kraftvärmeprod!$B$1:$BX$550,MATCH(BC$2,Kraftvärmeprod!$B$1:$BX$1,0),FALSE))/$AC228,"")</f>
        <v>0</v>
      </c>
      <c r="BD228" s="283">
        <f>IF($AY228="ja",(VLOOKUP($B228,'Egen hetvattenprod'!$B$1:$BX$550,MATCH(BD$2,'Egen hetvattenprod'!$B$1:$BX$1,0),FALSE)+VLOOKUP($B228,Kraftvärmeprod!$B$1:$BX$550,MATCH(BD$2,Kraftvärmeprod!$B$1:$BX$1,0),FALSE))/$AC228,"")</f>
        <v>0</v>
      </c>
      <c r="BF228" s="244" t="str">
        <f t="shared" si="23"/>
        <v>Nej</v>
      </c>
      <c r="BG228" s="283" t="str">
        <f>IF($BF228="ja",VLOOKUP($B228,'Egen hetvattenprod'!$B$1:$BX$550,MATCH("Andelen klimatgaser med fossilt ursprung för avfall ()",'Egen hetvattenprod'!$B$1:$BX$1,0),FALSE),"")</f>
        <v/>
      </c>
      <c r="BH228" s="283" t="str">
        <f>IF($BF228="ja",VLOOKUP($B228,Kraftvärmeprod!$B$1:$BX$550,MATCH("Andelen klimatgaser med fossilt ursprung för avfall ()",Kraftvärmeprod!$B$1:$BX$1,0),FALSE),"")</f>
        <v/>
      </c>
      <c r="BI228" s="307" t="str">
        <f>IF($BF228="ja",VLOOKUP($B228,'Egen hetvattenprod'!$B$1:$BX$550,MATCH("Avfall (GWh)",'Egen hetvattenprod'!$B$1:$BX$1,0),FALSE),"")</f>
        <v/>
      </c>
      <c r="BJ228" s="307" t="str">
        <f>IF($BF228="ja",VLOOKUP($B228,'Slutlig allokering kvv'!$B$1:$BX$550,MATCH("Avfall (GWh)",'Slutlig allokering kvv'!$B$1:$BX$1,0),FALSE),"")</f>
        <v/>
      </c>
      <c r="BK228" s="307" t="str">
        <f>IF($BF228="ja",VLOOKUP($B228,'Köpt hetvatten'!$B$1:$BX$550,MATCH("Avfall i köpt hetvatten",'Köpt hetvatten'!$B$1:$BX$1,0),FALSE),"")</f>
        <v/>
      </c>
      <c r="BL228" s="307" t="str">
        <f>IF($BF228="ja",VLOOKUP($B228,'Egen hetvattenprod'!$B$1:$BX$550,MATCH("Värde enligt ovan. (%)",'Egen hetvattenprod'!$B$1:$BX$1,0),FALSE),"")</f>
        <v/>
      </c>
      <c r="BM228" s="307" t="str">
        <f>IF($BF228="ja",VLOOKUP($B228,Kraftvärmeprod!$B$1:$BX$550,MATCH("Värde enligt ovan. (%)",Kraftvärmeprod!$B$1:$BX$1,0),FALSE),"")</f>
        <v/>
      </c>
      <c r="BN228" s="307"/>
      <c r="BO228" s="307"/>
      <c r="BP228" s="307"/>
      <c r="BQ228" s="307" t="str">
        <f>IF($BF228="ja",VLOOKUP($B228,'Egen hetvattenprod'!$B$1:$BX$550,MATCH("Tillförd olja (fossil) vid avfallsförbränning (GWh)",'Egen hetvattenprod'!$B$1:$BX$1,0),FALSE),"")</f>
        <v/>
      </c>
      <c r="BR228" s="307" t="str">
        <f>IF($BF228="ja",VLOOKUP($B228,Kraftvärmeprod!$B$1:$BX$550,MATCH("Tillförd olja (fossil) vid avfallsförbränning (GWh)",Kraftvärmeprod!$B$1:$BX$1,0),FALSE),"")</f>
        <v/>
      </c>
    </row>
    <row r="229" spans="1:70" x14ac:dyDescent="0.25">
      <c r="A229" s="2" t="str">
        <f>'Miljövärden för publ företag'!B231</f>
        <v>Sundsvall Energi AB</v>
      </c>
      <c r="B229" s="2" t="str">
        <f>'Miljövärden för publ företag'!C231</f>
        <v>Matfors</v>
      </c>
      <c r="C229" s="312">
        <f>IFERROR(VLOOKUP($B229,Totalt!$B$1:$AQ$554,MATCH(C$2,Totalt!$B$1:$AQ$1,0),FALSE),"")</f>
        <v>0</v>
      </c>
      <c r="D229" s="312">
        <f>IFERROR(VLOOKUP($B229,Totalt!$B$1:$AQ$554,MATCH(D$2,Totalt!$B$1:$AQ$1,0),FALSE),"")</f>
        <v>0.24299999999999999</v>
      </c>
      <c r="E229" s="312">
        <f>IFERROR(VLOOKUP($B229,Totalt!$B$1:$AQ$554,MATCH(E$2,Totalt!$B$1:$AQ$1,0),FALSE),"")</f>
        <v>0</v>
      </c>
      <c r="F229" s="312">
        <f>IFERROR(VLOOKUP($B229,Totalt!$B$1:$AQ$554,MATCH(F$2,Totalt!$B$1:$AQ$1,0),FALSE),"")</f>
        <v>0</v>
      </c>
      <c r="G229" s="312">
        <f>IFERROR(VLOOKUP($B229,Totalt!$B$1:$AQ$554,MATCH(G$2,Totalt!$B$1:$AQ$1,0),FALSE),"")</f>
        <v>0</v>
      </c>
      <c r="H229" s="312">
        <f>IFERROR(VLOOKUP($B229,Totalt!$B$1:$AQ$554,MATCH(H$2,Totalt!$B$1:$AQ$1,0),FALSE),"")</f>
        <v>0</v>
      </c>
      <c r="I229" s="312">
        <f>IFERROR(VLOOKUP($B229,Totalt!$B$1:$AQ$554,MATCH(I$2,Totalt!$B$1:$AQ$1,0),FALSE),"")</f>
        <v>0</v>
      </c>
      <c r="J229" s="312">
        <f>IFERROR(VLOOKUP($B229,Totalt!$B$1:$AQ$554,MATCH(J$2,Totalt!$B$1:$AQ$1,0),FALSE),"")</f>
        <v>0</v>
      </c>
      <c r="K229" s="312">
        <f>IFERROR(VLOOKUP($B229,Totalt!$B$1:$AQ$554,MATCH(K$2,Totalt!$B$1:$AQ$1,0),FALSE),"")</f>
        <v>0</v>
      </c>
      <c r="L229" s="312">
        <f>IFERROR(VLOOKUP($B229,Totalt!$B$1:$AQ$554,MATCH(L$2,Totalt!$B$1:$AQ$1,0),FALSE),"")</f>
        <v>0</v>
      </c>
      <c r="M229" s="312">
        <f>IFERROR(VLOOKUP($B229,Totalt!$B$1:$AQ$554,MATCH(M$2,Totalt!$B$1:$AQ$1,0),FALSE),"")</f>
        <v>0</v>
      </c>
      <c r="N229" s="312">
        <f>IFERROR(VLOOKUP($B229,Totalt!$B$1:$AQ$554,MATCH(N$2,Totalt!$B$1:$AQ$1,0),FALSE),"")</f>
        <v>0</v>
      </c>
      <c r="O229" s="312">
        <f>IFERROR(VLOOKUP($B229,Totalt!$B$1:$AQ$554,MATCH(O$2,Totalt!$B$1:$AQ$1,0),FALSE),"")</f>
        <v>0.50900000000000001</v>
      </c>
      <c r="P229" s="312">
        <f>IFERROR(VLOOKUP($B229,Totalt!$B$1:$AQ$554,MATCH(P$2,Totalt!$B$1:$AQ$1,0),FALSE),"")</f>
        <v>15.117000000000001</v>
      </c>
      <c r="Q229" s="312">
        <f>IFERROR(VLOOKUP($B229,Totalt!$B$1:$AQ$554,MATCH(Q$2,Totalt!$B$1:$AQ$1,0),FALSE),"")</f>
        <v>0</v>
      </c>
      <c r="R229" s="312">
        <f>IFERROR(VLOOKUP($B229,Totalt!$B$1:$AQ$554,MATCH(R$2,Totalt!$B$1:$AQ$1,0),FALSE),"")</f>
        <v>0</v>
      </c>
      <c r="S229" s="312">
        <f>IFERROR(VLOOKUP($B229,Totalt!$B$1:$AQ$554,MATCH(S$2,Totalt!$B$1:$AQ$1,0),FALSE),"")</f>
        <v>0</v>
      </c>
      <c r="T229" s="312">
        <f>IFERROR(VLOOKUP($B229,Totalt!$B$1:$AQ$554,MATCH(T$2,Totalt!$B$1:$AQ$1,0),FALSE),"")</f>
        <v>0</v>
      </c>
      <c r="U229" s="312">
        <f>IFERROR(VLOOKUP($B229,Totalt!$B$1:$AQ$554,MATCH(U$2,Totalt!$B$1:$AQ$1,0),FALSE),"")</f>
        <v>0</v>
      </c>
      <c r="V229" s="312">
        <f>IFERROR(VLOOKUP($B229,Totalt!$B$1:$AQ$554,MATCH(V$2,Totalt!$B$1:$AQ$1,0),FALSE),"")</f>
        <v>0.155</v>
      </c>
      <c r="W229" s="312">
        <f>IFERROR(VLOOKUP($B229,Totalt!$B$1:$AQ$554,MATCH(W$2,Totalt!$B$1:$AQ$1,0),FALSE),"")</f>
        <v>0</v>
      </c>
      <c r="X229" s="312">
        <f>IFERROR(VLOOKUP($B229,Totalt!$B$1:$AQ$554,MATCH(X$2,Totalt!$B$1:$AQ$1,0),FALSE),"")</f>
        <v>0</v>
      </c>
      <c r="Y229" s="312">
        <f>IFERROR(VLOOKUP($B229,Totalt!$B$1:$AQ$554,MATCH(Y$2,Totalt!$B$1:$AQ$1,0),FALSE),"")</f>
        <v>0</v>
      </c>
      <c r="Z229" s="312">
        <f>IFERROR(VLOOKUP($B229,Totalt!$B$1:$AQ$554,MATCH(Z$2,Totalt!$B$1:$AQ$1,0),FALSE),"")</f>
        <v>0</v>
      </c>
      <c r="AA229" s="312">
        <f>IFERROR(VLOOKUP($B229,Totalt!$B$1:$AQ$554,MATCH(AA$2,Totalt!$B$1:$AQ$1,0),FALSE),"")</f>
        <v>0</v>
      </c>
      <c r="AB229" s="312">
        <f>IFERROR(VLOOKUP($B229,Totalt!$B$1:$AQ$554,MATCH(AB$2,Totalt!$B$1:$AQ$1,0),FALSE),"")</f>
        <v>0</v>
      </c>
      <c r="AC229" s="312">
        <f>IFERROR(VLOOKUP($B229,Totalt!$B$1:$AQ$554,MATCH(AC$2,Totalt!$B$1:$AQ$1,0),FALSE),"")</f>
        <v>1.5609999999999999</v>
      </c>
      <c r="AD229" s="312">
        <f>IFERROR(VLOOKUP($B229,Totalt!$B$1:$AQ$554,MATCH(AD$2,Totalt!$B$1:$AQ$1,0),FALSE),"")</f>
        <v>0</v>
      </c>
      <c r="AE229" s="312">
        <f>IFERROR(VLOOKUP($B229,Totalt!$B$1:$AQ$554,MATCH(AE$2,Totalt!$B$1:$AQ$1,0),FALSE),"")</f>
        <v>0</v>
      </c>
      <c r="AF229" s="312">
        <f>IFERROR(VLOOKUP($B229,Totalt!$B$1:$AQ$554,MATCH(AF$2,Totalt!$B$1:$AQ$1,0),FALSE),"")</f>
        <v>0.52</v>
      </c>
      <c r="AG229" s="312">
        <f>IFERROR(VLOOKUP($B229,Totalt!$B$1:$AQ$554,MATCH(AG$2,Totalt!$B$1:$AQ$1,0),FALSE),"")</f>
        <v>0</v>
      </c>
      <c r="AI229" s="245">
        <f t="shared" si="21"/>
        <v>18.105</v>
      </c>
      <c r="AJ229" s="246">
        <f>IF(ISERROR(1/VLOOKUP($B229,Leveranser!$B$1:$S$500,MATCH("såld värme (gwh)",Leveranser!$B$1:$S$1,0),FALSE)),"",VLOOKUP($B229,Leveranser!$B$1:$S$500,MATCH("såld värme (gwh)",Leveranser!$B$1:$S$1,0),FALSE))</f>
        <v>15.388999999999999</v>
      </c>
      <c r="AK229" t="str">
        <f>IFERROR(IF(VLOOKUP($B229,Totalt!$B$1:$AQ$554,MATCH(AK$2,Totalt!$B$1:$AQ$1,0),FALSE)="","",VLOOKUP($B229,Totalt!$B$1:$AQ$554,MATCH(AK$2,Totalt!$B$1:$AQ$1,0),FALSE)),"")</f>
        <v/>
      </c>
      <c r="AM229" s="247" t="str">
        <f>IF(B229&lt;&gt;"",IF(VLOOKUP($B229,Totalt!$B$1:$AQ$554,MATCH("Kvalitetsgranskad:",Totalt!$B$1:$AQ$1,0),FALSE)="ja",VLOOKUP($B229,Miljö!$B$1:$AG$479,MATCH(AM$2,Miljö!$B$1:$AK$1,0),FALSE),""),"")</f>
        <v>Nej</v>
      </c>
      <c r="AN229" s="247" t="str">
        <f>IF(AM229="ja",VLOOKUP($B229,Miljö!$B$1:$J$479,MATCH("Typ av ursprungsspecificerad el   (Om inget värde anges används Nordisk residualmix, se inforuta) ()",Miljö!$B$1:$J$1,0),FALSE),IF(AM229="nej","Nordisk residualel",""))</f>
        <v>Nordisk residualel</v>
      </c>
      <c r="AO229" s="247">
        <f>IF(AM229="","",VLOOKUP($B229,Miljö!$B$1:$J$479,MATCH("Fossilandel för ursprungspecificerad el ()",Miljö!$B$1:$J$1,0),FALSE))</f>
        <v>0.48399999999999999</v>
      </c>
      <c r="AP229" s="247">
        <f>IF(AM229="","",IFERROR(VLOOKUP($B229,Miljö!$B$1:$J$479,MATCH("Kärnkraftsandel för ursprungsspecificerad el ()",Miljö!$B$1:$J$1,0),FALSE)/1,0))</f>
        <v>0.35</v>
      </c>
      <c r="AQ229" s="247">
        <f t="shared" si="22"/>
        <v>0.16600000000000004</v>
      </c>
      <c r="AR229" s="52"/>
      <c r="AS229" s="247" t="str">
        <f t="shared" si="18"/>
        <v>Nej</v>
      </c>
      <c r="AT229" s="247" t="str">
        <f>IF(AS229="ja",VLOOKUP($B229,Miljö!$B$1:$O$500,MATCH("Fossil andel i procent (%)",Miljö!$B$1:$O$1,0),FALSE)/100,"")</f>
        <v/>
      </c>
      <c r="AU229" s="52"/>
      <c r="AV229" s="247" t="str">
        <f t="shared" si="19"/>
        <v>Nej</v>
      </c>
      <c r="AW229" s="247" t="str">
        <f>IF(AV229="ja",VLOOKUP($B229,'Egen hetvattenprod'!$B$1:$AO$500,MATCH("Värmekälla till värmepumpar ()",'Egen hetvattenprod'!$B$1:$AO$1,0),FALSE),"")</f>
        <v/>
      </c>
      <c r="AY229" s="244" t="str">
        <f t="shared" si="20"/>
        <v>Ja</v>
      </c>
      <c r="AZ229" s="283">
        <f>IF($AY229="ja",(VLOOKUP($B229,'Egen hetvattenprod'!$B$1:$BX$550,MATCH(AZ$2,'Egen hetvattenprod'!$B$1:$BX$1,0),FALSE)+VLOOKUP($B229,Kraftvärmeprod!$B$1:$BX$550,MATCH(AZ$2,Kraftvärmeprod!$B$1:$BX$1,0),FALSE))/$AC229,"")</f>
        <v>1</v>
      </c>
      <c r="BA229" s="283">
        <f>IF($AY229="ja",(VLOOKUP($B229,'Egen hetvattenprod'!$B$1:$BX$550,MATCH(BA$2,'Egen hetvattenprod'!$B$1:$BX$1,0),FALSE)+VLOOKUP($B229,Kraftvärmeprod!$B$1:$BX$550,MATCH(BA$2,Kraftvärmeprod!$B$1:$BX$1,0),FALSE))/$AC229,"")</f>
        <v>0</v>
      </c>
      <c r="BB229" s="283">
        <f>IF($AY229="ja",(VLOOKUP($B229,'Egen hetvattenprod'!$B$1:$BX$550,MATCH(BB$2,'Egen hetvattenprod'!$B$1:$BX$1,0),FALSE)+VLOOKUP($B229,Kraftvärmeprod!$B$1:$BX$550,MATCH(BB$2,Kraftvärmeprod!$B$1:$BX$1,0),FALSE))/$AC229,"")</f>
        <v>0</v>
      </c>
      <c r="BC229" s="283">
        <f>IF($AY229="ja",(VLOOKUP($B229,'Egen hetvattenprod'!$B$1:$BX$550,MATCH(BC$2,'Egen hetvattenprod'!$B$1:$BX$1,0),FALSE)+VLOOKUP($B229,Kraftvärmeprod!$B$1:$BX$550,MATCH(BC$2,Kraftvärmeprod!$B$1:$BX$1,0),FALSE))/$AC229,"")</f>
        <v>0</v>
      </c>
      <c r="BD229" s="283">
        <f>IF($AY229="ja",(VLOOKUP($B229,'Egen hetvattenprod'!$B$1:$BX$550,MATCH(BD$2,'Egen hetvattenprod'!$B$1:$BX$1,0),FALSE)+VLOOKUP($B229,Kraftvärmeprod!$B$1:$BX$550,MATCH(BD$2,Kraftvärmeprod!$B$1:$BX$1,0),FALSE))/$AC229,"")</f>
        <v>0</v>
      </c>
      <c r="BF229" s="244" t="str">
        <f t="shared" si="23"/>
        <v>Nej</v>
      </c>
      <c r="BG229" s="283" t="str">
        <f>IF($BF229="ja",VLOOKUP($B229,'Egen hetvattenprod'!$B$1:$BX$550,MATCH("Andelen klimatgaser med fossilt ursprung för avfall ()",'Egen hetvattenprod'!$B$1:$BX$1,0),FALSE),"")</f>
        <v/>
      </c>
      <c r="BH229" s="283" t="str">
        <f>IF($BF229="ja",VLOOKUP($B229,Kraftvärmeprod!$B$1:$BX$550,MATCH("Andelen klimatgaser med fossilt ursprung för avfall ()",Kraftvärmeprod!$B$1:$BX$1,0),FALSE),"")</f>
        <v/>
      </c>
      <c r="BI229" s="307" t="str">
        <f>IF($BF229="ja",VLOOKUP($B229,'Egen hetvattenprod'!$B$1:$BX$550,MATCH("Avfall (GWh)",'Egen hetvattenprod'!$B$1:$BX$1,0),FALSE),"")</f>
        <v/>
      </c>
      <c r="BJ229" s="307" t="str">
        <f>IF($BF229="ja",VLOOKUP($B229,'Slutlig allokering kvv'!$B$1:$BX$550,MATCH("Avfall (GWh)",'Slutlig allokering kvv'!$B$1:$BX$1,0),FALSE),"")</f>
        <v/>
      </c>
      <c r="BK229" s="307" t="str">
        <f>IF($BF229="ja",VLOOKUP($B229,'Köpt hetvatten'!$B$1:$BX$550,MATCH("Avfall i köpt hetvatten",'Köpt hetvatten'!$B$1:$BX$1,0),FALSE),"")</f>
        <v/>
      </c>
      <c r="BL229" s="307" t="str">
        <f>IF($BF229="ja",VLOOKUP($B229,'Egen hetvattenprod'!$B$1:$BX$550,MATCH("Värde enligt ovan. (%)",'Egen hetvattenprod'!$B$1:$BX$1,0),FALSE),"")</f>
        <v/>
      </c>
      <c r="BM229" s="307" t="str">
        <f>IF($BF229="ja",VLOOKUP($B229,Kraftvärmeprod!$B$1:$BX$550,MATCH("Värde enligt ovan. (%)",Kraftvärmeprod!$B$1:$BX$1,0),FALSE),"")</f>
        <v/>
      </c>
      <c r="BN229" s="307"/>
      <c r="BO229" s="307"/>
      <c r="BP229" s="307"/>
      <c r="BQ229" s="307" t="str">
        <f>IF($BF229="ja",VLOOKUP($B229,'Egen hetvattenprod'!$B$1:$BX$550,MATCH("Tillförd olja (fossil) vid avfallsförbränning (GWh)",'Egen hetvattenprod'!$B$1:$BX$1,0),FALSE),"")</f>
        <v/>
      </c>
      <c r="BR229" s="307" t="str">
        <f>IF($BF229="ja",VLOOKUP($B229,Kraftvärmeprod!$B$1:$BX$550,MATCH("Tillförd olja (fossil) vid avfallsförbränning (GWh)",Kraftvärmeprod!$B$1:$BX$1,0),FALSE),"")</f>
        <v/>
      </c>
    </row>
    <row r="230" spans="1:70" x14ac:dyDescent="0.25">
      <c r="A230" s="2" t="str">
        <f>'Miljövärden för publ företag'!B232</f>
        <v>Sundsvall Energi AB</v>
      </c>
      <c r="B230" s="2" t="str">
        <f>'Miljövärden för publ företag'!C232</f>
        <v>Sundsvall</v>
      </c>
      <c r="C230" s="312">
        <f>IFERROR(VLOOKUP($B230,Totalt!$B$1:$AQ$554,MATCH(C$2,Totalt!$B$1:$AQ$1,0),FALSE),"")</f>
        <v>0</v>
      </c>
      <c r="D230" s="312">
        <f>IFERROR(VLOOKUP($B230,Totalt!$B$1:$AQ$554,MATCH(D$2,Totalt!$B$1:$AQ$1,0),FALSE),"")</f>
        <v>2.0630000000000002</v>
      </c>
      <c r="E230" s="312">
        <f>IFERROR(VLOOKUP($B230,Totalt!$B$1:$AQ$554,MATCH(E$2,Totalt!$B$1:$AQ$1,0),FALSE),"")</f>
        <v>0</v>
      </c>
      <c r="F230" s="312">
        <f>IFERROR(VLOOKUP($B230,Totalt!$B$1:$AQ$554,MATCH(F$2,Totalt!$B$1:$AQ$1,0),FALSE),"")</f>
        <v>1.0900000000000001</v>
      </c>
      <c r="G230" s="312">
        <f>IFERROR(VLOOKUP($B230,Totalt!$B$1:$AQ$554,MATCH(G$2,Totalt!$B$1:$AQ$1,0),FALSE),"")</f>
        <v>0</v>
      </c>
      <c r="H230" s="312">
        <f>IFERROR(VLOOKUP($B230,Totalt!$B$1:$AQ$554,MATCH(H$2,Totalt!$B$1:$AQ$1,0),FALSE),"")</f>
        <v>0</v>
      </c>
      <c r="I230" s="312">
        <f>IFERROR(VLOOKUP($B230,Totalt!$B$1:$AQ$554,MATCH(I$2,Totalt!$B$1:$AQ$1,0),FALSE),"")</f>
        <v>350.04500000000002</v>
      </c>
      <c r="J230" s="312">
        <f>IFERROR(VLOOKUP($B230,Totalt!$B$1:$AQ$554,MATCH(J$2,Totalt!$B$1:$AQ$1,0),FALSE),"")</f>
        <v>0</v>
      </c>
      <c r="K230" s="312">
        <f>IFERROR(VLOOKUP($B230,Totalt!$B$1:$AQ$554,MATCH(K$2,Totalt!$B$1:$AQ$1,0),FALSE),"")</f>
        <v>0</v>
      </c>
      <c r="L230" s="312">
        <f>IFERROR(VLOOKUP($B230,Totalt!$B$1:$AQ$554,MATCH(L$2,Totalt!$B$1:$AQ$1,0),FALSE),"")</f>
        <v>0</v>
      </c>
      <c r="M230" s="312">
        <f>IFERROR(VLOOKUP($B230,Totalt!$B$1:$AQ$554,MATCH(M$2,Totalt!$B$1:$AQ$1,0),FALSE),"")</f>
        <v>0</v>
      </c>
      <c r="N230" s="312">
        <f>IFERROR(VLOOKUP($B230,Totalt!$B$1:$AQ$554,MATCH(N$2,Totalt!$B$1:$AQ$1,0),FALSE),"")</f>
        <v>0</v>
      </c>
      <c r="O230" s="312">
        <f>IFERROR(VLOOKUP($B230,Totalt!$B$1:$AQ$554,MATCH(O$2,Totalt!$B$1:$AQ$1,0),FALSE),"")</f>
        <v>0</v>
      </c>
      <c r="P230" s="312">
        <f>IFERROR(VLOOKUP($B230,Totalt!$B$1:$AQ$554,MATCH(P$2,Totalt!$B$1:$AQ$1,0),FALSE),"")</f>
        <v>0</v>
      </c>
      <c r="Q230" s="312">
        <f>IFERROR(VLOOKUP($B230,Totalt!$B$1:$AQ$554,MATCH(Q$2,Totalt!$B$1:$AQ$1,0),FALSE),"")</f>
        <v>7.1320399999999999</v>
      </c>
      <c r="R230" s="312">
        <f>IFERROR(VLOOKUP($B230,Totalt!$B$1:$AQ$554,MATCH(R$2,Totalt!$B$1:$AQ$1,0),FALSE),"")</f>
        <v>91.157600000000002</v>
      </c>
      <c r="S230" s="312">
        <f>IFERROR(VLOOKUP($B230,Totalt!$B$1:$AQ$554,MATCH(S$2,Totalt!$B$1:$AQ$1,0),FALSE),"")</f>
        <v>0</v>
      </c>
      <c r="T230" s="312">
        <f>IFERROR(VLOOKUP($B230,Totalt!$B$1:$AQ$554,MATCH(T$2,Totalt!$B$1:$AQ$1,0),FALSE),"")</f>
        <v>0</v>
      </c>
      <c r="U230" s="312">
        <f>IFERROR(VLOOKUP($B230,Totalt!$B$1:$AQ$554,MATCH(U$2,Totalt!$B$1:$AQ$1,0),FALSE),"")</f>
        <v>0</v>
      </c>
      <c r="V230" s="312">
        <f>IFERROR(VLOOKUP($B230,Totalt!$B$1:$AQ$554,MATCH(V$2,Totalt!$B$1:$AQ$1,0),FALSE),"")</f>
        <v>1.5589999999999999</v>
      </c>
      <c r="W230" s="312">
        <f>IFERROR(VLOOKUP($B230,Totalt!$B$1:$AQ$554,MATCH(W$2,Totalt!$B$1:$AQ$1,0),FALSE),"")</f>
        <v>0</v>
      </c>
      <c r="X230" s="312">
        <f>IFERROR(VLOOKUP($B230,Totalt!$B$1:$AQ$554,MATCH(X$2,Totalt!$B$1:$AQ$1,0),FALSE),"")</f>
        <v>0</v>
      </c>
      <c r="Y230" s="312">
        <f>IFERROR(VLOOKUP($B230,Totalt!$B$1:$AQ$554,MATCH(Y$2,Totalt!$B$1:$AQ$1,0),FALSE),"")</f>
        <v>0</v>
      </c>
      <c r="Z230" s="312">
        <f>IFERROR(VLOOKUP($B230,Totalt!$B$1:$AQ$554,MATCH(Z$2,Totalt!$B$1:$AQ$1,0),FALSE),"")</f>
        <v>3.2970000000000002</v>
      </c>
      <c r="AA230" s="312">
        <f>IFERROR(VLOOKUP($B230,Totalt!$B$1:$AQ$554,MATCH(AA$2,Totalt!$B$1:$AQ$1,0),FALSE),"")</f>
        <v>0</v>
      </c>
      <c r="AB230" s="312">
        <f>IFERROR(VLOOKUP($B230,Totalt!$B$1:$AQ$554,MATCH(AB$2,Totalt!$B$1:$AQ$1,0),FALSE),"")</f>
        <v>0</v>
      </c>
      <c r="AC230" s="312">
        <f>IFERROR(VLOOKUP($B230,Totalt!$B$1:$AQ$554,MATCH(AC$2,Totalt!$B$1:$AQ$1,0),FALSE),"")</f>
        <v>45.610999999999997</v>
      </c>
      <c r="AD230" s="312">
        <f>IFERROR(VLOOKUP($B230,Totalt!$B$1:$AQ$554,MATCH(AD$2,Totalt!$B$1:$AQ$1,0),FALSE),"")</f>
        <v>180.37100000000001</v>
      </c>
      <c r="AE230" s="312">
        <f>IFERROR(VLOOKUP($B230,Totalt!$B$1:$AQ$554,MATCH(AE$2,Totalt!$B$1:$AQ$1,0),FALSE),"")</f>
        <v>0</v>
      </c>
      <c r="AF230" s="312">
        <f>IFERROR(VLOOKUP($B230,Totalt!$B$1:$AQ$554,MATCH(AF$2,Totalt!$B$1:$AQ$1,0),FALSE),"")</f>
        <v>17.491</v>
      </c>
      <c r="AG230" s="312">
        <f>IFERROR(VLOOKUP($B230,Totalt!$B$1:$AQ$554,MATCH(AG$2,Totalt!$B$1:$AQ$1,0),FALSE),"")</f>
        <v>0</v>
      </c>
      <c r="AI230" s="245">
        <f t="shared" si="21"/>
        <v>699.81664000000012</v>
      </c>
      <c r="AJ230" s="246">
        <f>IF(ISERROR(1/VLOOKUP($B230,Leveranser!$B$1:$S$500,MATCH("såld värme (gwh)",Leveranser!$B$1:$S$1,0),FALSE)),"",VLOOKUP($B230,Leveranser!$B$1:$S$500,MATCH("såld värme (gwh)",Leveranser!$B$1:$S$1,0),FALSE))</f>
        <v>525.17899999999997</v>
      </c>
      <c r="AK230" t="str">
        <f>IFERROR(IF(VLOOKUP($B230,Totalt!$B$1:$AQ$554,MATCH(AK$2,Totalt!$B$1:$AQ$1,0),FALSE)="","",VLOOKUP($B230,Totalt!$B$1:$AQ$554,MATCH(AK$2,Totalt!$B$1:$AQ$1,0),FALSE)),"")</f>
        <v/>
      </c>
      <c r="AM230" s="247" t="str">
        <f>IF(B230&lt;&gt;"",IF(VLOOKUP($B230,Totalt!$B$1:$AQ$554,MATCH("Kvalitetsgranskad:",Totalt!$B$1:$AQ$1,0),FALSE)="ja",VLOOKUP($B230,Miljö!$B$1:$AG$479,MATCH(AM$2,Miljö!$B$1:$AK$1,0),FALSE),""),"")</f>
        <v>Nej</v>
      </c>
      <c r="AN230" s="247" t="str">
        <f>IF(AM230="ja",VLOOKUP($B230,Miljö!$B$1:$J$479,MATCH("Typ av ursprungsspecificerad el   (Om inget värde anges används Nordisk residualmix, se inforuta) ()",Miljö!$B$1:$J$1,0),FALSE),IF(AM230="nej","Nordisk residualel",""))</f>
        <v>Nordisk residualel</v>
      </c>
      <c r="AO230" s="247">
        <f>IF(AM230="","",VLOOKUP($B230,Miljö!$B$1:$J$479,MATCH("Fossilandel för ursprungspecificerad el ()",Miljö!$B$1:$J$1,0),FALSE))</f>
        <v>0.48399999999999999</v>
      </c>
      <c r="AP230" s="247">
        <f>IF(AM230="","",IFERROR(VLOOKUP($B230,Miljö!$B$1:$J$479,MATCH("Kärnkraftsandel för ursprungsspecificerad el ()",Miljö!$B$1:$J$1,0),FALSE)/1,0))</f>
        <v>0.35</v>
      </c>
      <c r="AQ230" s="247">
        <f t="shared" si="22"/>
        <v>0.16600000000000004</v>
      </c>
      <c r="AR230" s="52"/>
      <c r="AS230" s="247" t="str">
        <f t="shared" si="18"/>
        <v>Nej</v>
      </c>
      <c r="AT230" s="247" t="str">
        <f>IF(AS230="ja",VLOOKUP($B230,Miljö!$B$1:$O$500,MATCH("Fossil andel i procent (%)",Miljö!$B$1:$O$1,0),FALSE)/100,"")</f>
        <v/>
      </c>
      <c r="AU230" s="52"/>
      <c r="AV230" s="247" t="str">
        <f t="shared" si="19"/>
        <v>Nej</v>
      </c>
      <c r="AW230" s="247" t="str">
        <f>IF(AV230="ja",VLOOKUP($B230,'Egen hetvattenprod'!$B$1:$AO$500,MATCH("Värmekälla till värmepumpar ()",'Egen hetvattenprod'!$B$1:$AO$1,0),FALSE),"")</f>
        <v/>
      </c>
      <c r="AY230" s="244" t="str">
        <f t="shared" si="20"/>
        <v>Ja</v>
      </c>
      <c r="AZ230" s="283">
        <f>IF($AY230="ja",(VLOOKUP($B230,'Egen hetvattenprod'!$B$1:$BX$550,MATCH(AZ$2,'Egen hetvattenprod'!$B$1:$BX$1,0),FALSE)+VLOOKUP($B230,Kraftvärmeprod!$B$1:$BX$550,MATCH(AZ$2,Kraftvärmeprod!$B$1:$BX$1,0),FALSE))/$AC230,"")</f>
        <v>2.3999999999999997E-2</v>
      </c>
      <c r="BA230" s="283">
        <f>IF($AY230="ja",(VLOOKUP($B230,'Egen hetvattenprod'!$B$1:$BX$550,MATCH(BA$2,'Egen hetvattenprod'!$B$1:$BX$1,0),FALSE)+VLOOKUP($B230,Kraftvärmeprod!$B$1:$BX$550,MATCH(BA$2,Kraftvärmeprod!$B$1:$BX$1,0),FALSE))/$AC230,"")</f>
        <v>0.97599999999999998</v>
      </c>
      <c r="BB230" s="283">
        <f>IF($AY230="ja",(VLOOKUP($B230,'Egen hetvattenprod'!$B$1:$BX$550,MATCH(BB$2,'Egen hetvattenprod'!$B$1:$BX$1,0),FALSE)+VLOOKUP($B230,Kraftvärmeprod!$B$1:$BX$550,MATCH(BB$2,Kraftvärmeprod!$B$1:$BX$1,0),FALSE))/$AC230,"")</f>
        <v>0</v>
      </c>
      <c r="BC230" s="283">
        <f>IF($AY230="ja",(VLOOKUP($B230,'Egen hetvattenprod'!$B$1:$BX$550,MATCH(BC$2,'Egen hetvattenprod'!$B$1:$BX$1,0),FALSE)+VLOOKUP($B230,Kraftvärmeprod!$B$1:$BX$550,MATCH(BC$2,Kraftvärmeprod!$B$1:$BX$1,0),FALSE))/$AC230,"")</f>
        <v>0</v>
      </c>
      <c r="BD230" s="283">
        <f>IF($AY230="ja",(VLOOKUP($B230,'Egen hetvattenprod'!$B$1:$BX$550,MATCH(BD$2,'Egen hetvattenprod'!$B$1:$BX$1,0),FALSE)+VLOOKUP($B230,Kraftvärmeprod!$B$1:$BX$550,MATCH(BD$2,Kraftvärmeprod!$B$1:$BX$1,0),FALSE))/$AC230,"")</f>
        <v>0</v>
      </c>
      <c r="BF230" s="244" t="str">
        <f t="shared" si="23"/>
        <v>Ja</v>
      </c>
      <c r="BG230" s="283" t="str">
        <f>IF($BF230="ja",VLOOKUP($B230,'Egen hetvattenprod'!$B$1:$BX$550,MATCH("Andelen klimatgaser med fossilt ursprung för avfall ()",'Egen hetvattenprod'!$B$1:$BX$1,0),FALSE),"")</f>
        <v>Ingen redovisning</v>
      </c>
      <c r="BH230" s="283" t="str">
        <f>IF($BF230="ja",VLOOKUP($B230,Kraftvärmeprod!$B$1:$BX$550,MATCH("Andelen klimatgaser med fossilt ursprung för avfall ()",Kraftvärmeprod!$B$1:$BX$1,0),FALSE),"")</f>
        <v>Schablon</v>
      </c>
      <c r="BI230" s="307">
        <f>IF($BF230="ja",VLOOKUP($B230,'Egen hetvattenprod'!$B$1:$BX$550,MATCH("Avfall (GWh)",'Egen hetvattenprod'!$B$1:$BX$1,0),FALSE),"")</f>
        <v>208.733</v>
      </c>
      <c r="BJ230" s="307">
        <f>IF($BF230="ja",VLOOKUP($B230,'Slutlig allokering kvv'!$B$1:$BX$550,MATCH("Avfall (GWh)",'Slutlig allokering kvv'!$B$1:$BX$1,0),FALSE),"")</f>
        <v>141.31200000000001</v>
      </c>
      <c r="BK230" s="307">
        <f>IF($BF230="ja",VLOOKUP($B230,'Köpt hetvatten'!$B$1:$BX$550,MATCH("Avfall i köpt hetvatten",'Köpt hetvatten'!$B$1:$BX$1,0),FALSE),"")</f>
        <v>0</v>
      </c>
      <c r="BL230" s="307" t="str">
        <f>IF($BF230="ja",VLOOKUP($B230,'Egen hetvattenprod'!$B$1:$BX$550,MATCH("Värde enligt ovan. (%)",'Egen hetvattenprod'!$B$1:$BX$1,0),FALSE),"")</f>
        <v>ET</v>
      </c>
      <c r="BM230" s="307">
        <f>IF($BF230="ja",VLOOKUP($B230,Kraftvärmeprod!$B$1:$BX$550,MATCH("Värde enligt ovan. (%)",Kraftvärmeprod!$B$1:$BX$1,0),FALSE),"")</f>
        <v>40.5</v>
      </c>
      <c r="BN230" s="307"/>
      <c r="BO230" s="307"/>
      <c r="BP230" s="307"/>
      <c r="BQ230" s="307" t="str">
        <f>IF($BF230="ja",VLOOKUP($B230,'Egen hetvattenprod'!$B$1:$BX$550,MATCH("Tillförd olja (fossil) vid avfallsförbränning (GWh)",'Egen hetvattenprod'!$B$1:$BX$1,0),FALSE),"")</f>
        <v>ET</v>
      </c>
      <c r="BR230" s="307" t="str">
        <f>IF($BF230="ja",VLOOKUP($B230,Kraftvärmeprod!$B$1:$BX$550,MATCH("Tillförd olja (fossil) vid avfallsförbränning (GWh)",Kraftvärmeprod!$B$1:$BX$1,0),FALSE),"")</f>
        <v>ET</v>
      </c>
    </row>
    <row r="231" spans="1:70" x14ac:dyDescent="0.25">
      <c r="A231" s="2" t="str">
        <f>'Miljövärden för publ företag'!B233</f>
        <v>Sundsvall Energi AB</v>
      </c>
      <c r="B231" s="2" t="str">
        <f>'Miljövärden för publ företag'!C233</f>
        <v>Tunadal</v>
      </c>
      <c r="C231" s="312">
        <f>IFERROR(VLOOKUP($B231,Totalt!$B$1:$AQ$554,MATCH(C$2,Totalt!$B$1:$AQ$1,0),FALSE),"")</f>
        <v>0</v>
      </c>
      <c r="D231" s="312">
        <f>IFERROR(VLOOKUP($B231,Totalt!$B$1:$AQ$554,MATCH(D$2,Totalt!$B$1:$AQ$1,0),FALSE),"")</f>
        <v>0.20399999999999999</v>
      </c>
      <c r="E231" s="312">
        <f>IFERROR(VLOOKUP($B231,Totalt!$B$1:$AQ$554,MATCH(E$2,Totalt!$B$1:$AQ$1,0),FALSE),"")</f>
        <v>0</v>
      </c>
      <c r="F231" s="312">
        <f>IFERROR(VLOOKUP($B231,Totalt!$B$1:$AQ$554,MATCH(F$2,Totalt!$B$1:$AQ$1,0),FALSE),"")</f>
        <v>0.57699999999999996</v>
      </c>
      <c r="G231" s="312">
        <f>IFERROR(VLOOKUP($B231,Totalt!$B$1:$AQ$554,MATCH(G$2,Totalt!$B$1:$AQ$1,0),FALSE),"")</f>
        <v>0</v>
      </c>
      <c r="H231" s="312">
        <f>IFERROR(VLOOKUP($B231,Totalt!$B$1:$AQ$554,MATCH(H$2,Totalt!$B$1:$AQ$1,0),FALSE),"")</f>
        <v>0</v>
      </c>
      <c r="I231" s="312">
        <f>IFERROR(VLOOKUP($B231,Totalt!$B$1:$AQ$554,MATCH(I$2,Totalt!$B$1:$AQ$1,0),FALSE),"")</f>
        <v>59.26</v>
      </c>
      <c r="J231" s="312">
        <f>IFERROR(VLOOKUP($B231,Totalt!$B$1:$AQ$554,MATCH(J$2,Totalt!$B$1:$AQ$1,0),FALSE),"")</f>
        <v>0</v>
      </c>
      <c r="K231" s="312">
        <f>IFERROR(VLOOKUP($B231,Totalt!$B$1:$AQ$554,MATCH(K$2,Totalt!$B$1:$AQ$1,0),FALSE),"")</f>
        <v>0</v>
      </c>
      <c r="L231" s="312">
        <f>IFERROR(VLOOKUP($B231,Totalt!$B$1:$AQ$554,MATCH(L$2,Totalt!$B$1:$AQ$1,0),FALSE),"")</f>
        <v>0</v>
      </c>
      <c r="M231" s="312">
        <f>IFERROR(VLOOKUP($B231,Totalt!$B$1:$AQ$554,MATCH(M$2,Totalt!$B$1:$AQ$1,0),FALSE),"")</f>
        <v>0</v>
      </c>
      <c r="N231" s="312">
        <f>IFERROR(VLOOKUP($B231,Totalt!$B$1:$AQ$554,MATCH(N$2,Totalt!$B$1:$AQ$1,0),FALSE),"")</f>
        <v>0</v>
      </c>
      <c r="O231" s="312">
        <f>IFERROR(VLOOKUP($B231,Totalt!$B$1:$AQ$554,MATCH(O$2,Totalt!$B$1:$AQ$1,0),FALSE),"")</f>
        <v>0</v>
      </c>
      <c r="P231" s="312">
        <f>IFERROR(VLOOKUP($B231,Totalt!$B$1:$AQ$554,MATCH(P$2,Totalt!$B$1:$AQ$1,0),FALSE),"")</f>
        <v>0</v>
      </c>
      <c r="Q231" s="312">
        <f>IFERROR(VLOOKUP($B231,Totalt!$B$1:$AQ$554,MATCH(Q$2,Totalt!$B$1:$AQ$1,0),FALSE),"")</f>
        <v>0</v>
      </c>
      <c r="R231" s="312">
        <f>IFERROR(VLOOKUP($B231,Totalt!$B$1:$AQ$554,MATCH(R$2,Totalt!$B$1:$AQ$1,0),FALSE),"")</f>
        <v>0</v>
      </c>
      <c r="S231" s="312">
        <f>IFERROR(VLOOKUP($B231,Totalt!$B$1:$AQ$554,MATCH(S$2,Totalt!$B$1:$AQ$1,0),FALSE),"")</f>
        <v>0</v>
      </c>
      <c r="T231" s="312">
        <f>IFERROR(VLOOKUP($B231,Totalt!$B$1:$AQ$554,MATCH(T$2,Totalt!$B$1:$AQ$1,0),FALSE),"")</f>
        <v>0</v>
      </c>
      <c r="U231" s="312">
        <f>IFERROR(VLOOKUP($B231,Totalt!$B$1:$AQ$554,MATCH(U$2,Totalt!$B$1:$AQ$1,0),FALSE),"")</f>
        <v>0.93899999999999995</v>
      </c>
      <c r="V231" s="312">
        <f>IFERROR(VLOOKUP($B231,Totalt!$B$1:$AQ$554,MATCH(V$2,Totalt!$B$1:$AQ$1,0),FALSE),"")</f>
        <v>0</v>
      </c>
      <c r="W231" s="312">
        <f>IFERROR(VLOOKUP($B231,Totalt!$B$1:$AQ$554,MATCH(W$2,Totalt!$B$1:$AQ$1,0),FALSE),"")</f>
        <v>0</v>
      </c>
      <c r="X231" s="312">
        <f>IFERROR(VLOOKUP($B231,Totalt!$B$1:$AQ$554,MATCH(X$2,Totalt!$B$1:$AQ$1,0),FALSE),"")</f>
        <v>0</v>
      </c>
      <c r="Y231" s="312">
        <f>IFERROR(VLOOKUP($B231,Totalt!$B$1:$AQ$554,MATCH(Y$2,Totalt!$B$1:$AQ$1,0),FALSE),"")</f>
        <v>0</v>
      </c>
      <c r="Z231" s="312">
        <f>IFERROR(VLOOKUP($B231,Totalt!$B$1:$AQ$554,MATCH(Z$2,Totalt!$B$1:$AQ$1,0),FALSE),"")</f>
        <v>70.19</v>
      </c>
      <c r="AA231" s="312">
        <f>IFERROR(VLOOKUP($B231,Totalt!$B$1:$AQ$554,MATCH(AA$2,Totalt!$B$1:$AQ$1,0),FALSE),"")</f>
        <v>0</v>
      </c>
      <c r="AB231" s="312">
        <f>IFERROR(VLOOKUP($B231,Totalt!$B$1:$AQ$554,MATCH(AB$2,Totalt!$B$1:$AQ$1,0),FALSE),"")</f>
        <v>0</v>
      </c>
      <c r="AC231" s="312">
        <f>IFERROR(VLOOKUP($B231,Totalt!$B$1:$AQ$554,MATCH(AC$2,Totalt!$B$1:$AQ$1,0),FALSE),"")</f>
        <v>0</v>
      </c>
      <c r="AD231" s="312">
        <f>IFERROR(VLOOKUP($B231,Totalt!$B$1:$AQ$554,MATCH(AD$2,Totalt!$B$1:$AQ$1,0),FALSE),"")</f>
        <v>0</v>
      </c>
      <c r="AE231" s="312">
        <f>IFERROR(VLOOKUP($B231,Totalt!$B$1:$AQ$554,MATCH(AE$2,Totalt!$B$1:$AQ$1,0),FALSE),"")</f>
        <v>0</v>
      </c>
      <c r="AF231" s="312">
        <f>IFERROR(VLOOKUP($B231,Totalt!$B$1:$AQ$554,MATCH(AF$2,Totalt!$B$1:$AQ$1,0),FALSE),"")</f>
        <v>3.63971</v>
      </c>
      <c r="AG231" s="312">
        <f>IFERROR(VLOOKUP($B231,Totalt!$B$1:$AQ$554,MATCH(AG$2,Totalt!$B$1:$AQ$1,0),FALSE),"")</f>
        <v>0</v>
      </c>
      <c r="AI231" s="245">
        <f t="shared" si="21"/>
        <v>134.80971</v>
      </c>
      <c r="AJ231" s="246">
        <f>IF(ISERROR(1/VLOOKUP($B231,Leveranser!$B$1:$S$500,MATCH("såld värme (gwh)",Leveranser!$B$1:$S$1,0),FALSE)),"",VLOOKUP($B231,Leveranser!$B$1:$S$500,MATCH("såld värme (gwh)",Leveranser!$B$1:$S$1,0),FALSE))</f>
        <v>127.43300000000001</v>
      </c>
      <c r="AK231" t="str">
        <f>IFERROR(IF(VLOOKUP($B231,Totalt!$B$1:$AQ$554,MATCH(AK$2,Totalt!$B$1:$AQ$1,0),FALSE)="","",VLOOKUP($B231,Totalt!$B$1:$AQ$554,MATCH(AK$2,Totalt!$B$1:$AQ$1,0),FALSE)),"")</f>
        <v/>
      </c>
      <c r="AM231" s="247" t="str">
        <f>IF(B231&lt;&gt;"",IF(VLOOKUP($B231,Totalt!$B$1:$AQ$554,MATCH("Kvalitetsgranskad:",Totalt!$B$1:$AQ$1,0),FALSE)="ja",VLOOKUP($B231,Miljö!$B$1:$AG$479,MATCH(AM$2,Miljö!$B$1:$AK$1,0),FALSE),""),"")</f>
        <v>Nej</v>
      </c>
      <c r="AN231" s="247" t="str">
        <f>IF(AM231="ja",VLOOKUP($B231,Miljö!$B$1:$J$479,MATCH("Typ av ursprungsspecificerad el   (Om inget värde anges används Nordisk residualmix, se inforuta) ()",Miljö!$B$1:$J$1,0),FALSE),IF(AM231="nej","Nordisk residualel",""))</f>
        <v>Nordisk residualel</v>
      </c>
      <c r="AO231" s="247">
        <f>IF(AM231="","",VLOOKUP($B231,Miljö!$B$1:$J$479,MATCH("Fossilandel för ursprungspecificerad el ()",Miljö!$B$1:$J$1,0),FALSE))</f>
        <v>0.48399999999999999</v>
      </c>
      <c r="AP231" s="247">
        <f>IF(AM231="","",IFERROR(VLOOKUP($B231,Miljö!$B$1:$J$479,MATCH("Kärnkraftsandel för ursprungsspecificerad el ()",Miljö!$B$1:$J$1,0),FALSE)/1,0))</f>
        <v>0.35</v>
      </c>
      <c r="AQ231" s="247">
        <f t="shared" si="22"/>
        <v>0.16600000000000004</v>
      </c>
      <c r="AR231" s="52"/>
      <c r="AS231" s="247" t="str">
        <f t="shared" si="18"/>
        <v>Nej</v>
      </c>
      <c r="AT231" s="247" t="str">
        <f>IF(AS231="ja",VLOOKUP($B231,Miljö!$B$1:$O$500,MATCH("Fossil andel i procent (%)",Miljö!$B$1:$O$1,0),FALSE)/100,"")</f>
        <v/>
      </c>
      <c r="AU231" s="52"/>
      <c r="AV231" s="247" t="str">
        <f t="shared" si="19"/>
        <v>Nej</v>
      </c>
      <c r="AW231" s="247" t="str">
        <f>IF(AV231="ja",VLOOKUP($B231,'Egen hetvattenprod'!$B$1:$AO$500,MATCH("Värmekälla till värmepumpar ()",'Egen hetvattenprod'!$B$1:$AO$1,0),FALSE),"")</f>
        <v/>
      </c>
      <c r="AY231" s="244" t="str">
        <f t="shared" si="20"/>
        <v>Nej</v>
      </c>
      <c r="AZ231" s="283" t="str">
        <f>IF($AY231="ja",(VLOOKUP($B231,'Egen hetvattenprod'!$B$1:$BX$550,MATCH(AZ$2,'Egen hetvattenprod'!$B$1:$BX$1,0),FALSE)+VLOOKUP($B231,Kraftvärmeprod!$B$1:$BX$550,MATCH(AZ$2,Kraftvärmeprod!$B$1:$BX$1,0),FALSE))/$AC231,"")</f>
        <v/>
      </c>
      <c r="BA231" s="283" t="str">
        <f>IF($AY231="ja",(VLOOKUP($B231,'Egen hetvattenprod'!$B$1:$BX$550,MATCH(BA$2,'Egen hetvattenprod'!$B$1:$BX$1,0),FALSE)+VLOOKUP($B231,Kraftvärmeprod!$B$1:$BX$550,MATCH(BA$2,Kraftvärmeprod!$B$1:$BX$1,0),FALSE))/$AC231,"")</f>
        <v/>
      </c>
      <c r="BB231" s="283" t="str">
        <f>IF($AY231="ja",(VLOOKUP($B231,'Egen hetvattenprod'!$B$1:$BX$550,MATCH(BB$2,'Egen hetvattenprod'!$B$1:$BX$1,0),FALSE)+VLOOKUP($B231,Kraftvärmeprod!$B$1:$BX$550,MATCH(BB$2,Kraftvärmeprod!$B$1:$BX$1,0),FALSE))/$AC231,"")</f>
        <v/>
      </c>
      <c r="BC231" s="283" t="str">
        <f>IF($AY231="ja",(VLOOKUP($B231,'Egen hetvattenprod'!$B$1:$BX$550,MATCH(BC$2,'Egen hetvattenprod'!$B$1:$BX$1,0),FALSE)+VLOOKUP($B231,Kraftvärmeprod!$B$1:$BX$550,MATCH(BC$2,Kraftvärmeprod!$B$1:$BX$1,0),FALSE))/$AC231,"")</f>
        <v/>
      </c>
      <c r="BD231" s="283" t="str">
        <f>IF($AY231="ja",(VLOOKUP($B231,'Egen hetvattenprod'!$B$1:$BX$550,MATCH(BD$2,'Egen hetvattenprod'!$B$1:$BX$1,0),FALSE)+VLOOKUP($B231,Kraftvärmeprod!$B$1:$BX$550,MATCH(BD$2,Kraftvärmeprod!$B$1:$BX$1,0),FALSE))/$AC231,"")</f>
        <v/>
      </c>
      <c r="BF231" s="244" t="str">
        <f t="shared" si="23"/>
        <v>Ja</v>
      </c>
      <c r="BG231" s="283" t="str">
        <f>IF($BF231="ja",VLOOKUP($B231,'Egen hetvattenprod'!$B$1:$BX$550,MATCH("Andelen klimatgaser med fossilt ursprung för avfall ()",'Egen hetvattenprod'!$B$1:$BX$1,0),FALSE),"")</f>
        <v>Schablon</v>
      </c>
      <c r="BH231" s="283" t="str">
        <f>IF($BF231="ja",VLOOKUP($B231,Kraftvärmeprod!$B$1:$BX$550,MATCH("Andelen klimatgaser med fossilt ursprung för avfall ()",Kraftvärmeprod!$B$1:$BX$1,0),FALSE),"")</f>
        <v>Schablon</v>
      </c>
      <c r="BI231" s="307">
        <f>IF($BF231="ja",VLOOKUP($B231,'Egen hetvattenprod'!$B$1:$BX$550,MATCH("Avfall (GWh)",'Egen hetvattenprod'!$B$1:$BX$1,0),FALSE),"")</f>
        <v>50.622999999999998</v>
      </c>
      <c r="BJ231" s="307">
        <f>IF($BF231="ja",VLOOKUP($B231,'Slutlig allokering kvv'!$B$1:$BX$550,MATCH("Avfall (GWh)",'Slutlig allokering kvv'!$B$1:$BX$1,0),FALSE),"")</f>
        <v>8.6370199999999997</v>
      </c>
      <c r="BK231" s="307">
        <f>IF($BF231="ja",VLOOKUP($B231,'Köpt hetvatten'!$B$1:$BX$550,MATCH("Avfall i köpt hetvatten",'Köpt hetvatten'!$B$1:$BX$1,0),FALSE),"")</f>
        <v>0</v>
      </c>
      <c r="BL231" s="307">
        <f>IF($BF231="ja",VLOOKUP($B231,'Egen hetvattenprod'!$B$1:$BX$550,MATCH("Värde enligt ovan. (%)",'Egen hetvattenprod'!$B$1:$BX$1,0),FALSE),"")</f>
        <v>40.5</v>
      </c>
      <c r="BM231" s="307">
        <f>IF($BF231="ja",VLOOKUP($B231,Kraftvärmeprod!$B$1:$BX$550,MATCH("Värde enligt ovan. (%)",Kraftvärmeprod!$B$1:$BX$1,0),FALSE),"")</f>
        <v>40.5</v>
      </c>
      <c r="BN231" s="307"/>
      <c r="BO231" s="307"/>
      <c r="BP231" s="307"/>
      <c r="BQ231" s="307" t="str">
        <f>IF($BF231="ja",VLOOKUP($B231,'Egen hetvattenprod'!$B$1:$BX$550,MATCH("Tillförd olja (fossil) vid avfallsförbränning (GWh)",'Egen hetvattenprod'!$B$1:$BX$1,0),FALSE),"")</f>
        <v>ET</v>
      </c>
      <c r="BR231" s="307" t="str">
        <f>IF($BF231="ja",VLOOKUP($B231,Kraftvärmeprod!$B$1:$BX$550,MATCH("Tillförd olja (fossil) vid avfallsförbränning (GWh)",Kraftvärmeprod!$B$1:$BX$1,0),FALSE),"")</f>
        <v>ET</v>
      </c>
    </row>
    <row r="232" spans="1:70" x14ac:dyDescent="0.25">
      <c r="A232" s="2" t="str">
        <f>'Miljövärden för publ företag'!B234</f>
        <v>Sundsvall Energi AB</v>
      </c>
      <c r="B232" s="2" t="str">
        <f>'Miljövärden för publ företag'!C234</f>
        <v>Övriga nät Sundsvall energi</v>
      </c>
      <c r="C232" s="312">
        <f>IFERROR(VLOOKUP($B232,Totalt!$B$1:$AQ$554,MATCH(C$2,Totalt!$B$1:$AQ$1,0),FALSE),"")</f>
        <v>0</v>
      </c>
      <c r="D232" s="312">
        <f>IFERROR(VLOOKUP($B232,Totalt!$B$1:$AQ$554,MATCH(D$2,Totalt!$B$1:$AQ$1,0),FALSE),"")</f>
        <v>0.64400000000000002</v>
      </c>
      <c r="E232" s="312">
        <f>IFERROR(VLOOKUP($B232,Totalt!$B$1:$AQ$554,MATCH(E$2,Totalt!$B$1:$AQ$1,0),FALSE),"")</f>
        <v>0</v>
      </c>
      <c r="F232" s="312">
        <f>IFERROR(VLOOKUP($B232,Totalt!$B$1:$AQ$554,MATCH(F$2,Totalt!$B$1:$AQ$1,0),FALSE),"")</f>
        <v>0</v>
      </c>
      <c r="G232" s="312">
        <f>IFERROR(VLOOKUP($B232,Totalt!$B$1:$AQ$554,MATCH(G$2,Totalt!$B$1:$AQ$1,0),FALSE),"")</f>
        <v>0</v>
      </c>
      <c r="H232" s="312">
        <f>IFERROR(VLOOKUP($B232,Totalt!$B$1:$AQ$554,MATCH(H$2,Totalt!$B$1:$AQ$1,0),FALSE),"")</f>
        <v>0</v>
      </c>
      <c r="I232" s="312">
        <f>IFERROR(VLOOKUP($B232,Totalt!$B$1:$AQ$554,MATCH(I$2,Totalt!$B$1:$AQ$1,0),FALSE),"")</f>
        <v>0</v>
      </c>
      <c r="J232" s="312">
        <f>IFERROR(VLOOKUP($B232,Totalt!$B$1:$AQ$554,MATCH(J$2,Totalt!$B$1:$AQ$1,0),FALSE),"")</f>
        <v>0</v>
      </c>
      <c r="K232" s="312">
        <f>IFERROR(VLOOKUP($B232,Totalt!$B$1:$AQ$554,MATCH(K$2,Totalt!$B$1:$AQ$1,0),FALSE),"")</f>
        <v>0</v>
      </c>
      <c r="L232" s="312">
        <f>IFERROR(VLOOKUP($B232,Totalt!$B$1:$AQ$554,MATCH(L$2,Totalt!$B$1:$AQ$1,0),FALSE),"")</f>
        <v>0</v>
      </c>
      <c r="M232" s="312">
        <f>IFERROR(VLOOKUP($B232,Totalt!$B$1:$AQ$554,MATCH(M$2,Totalt!$B$1:$AQ$1,0),FALSE),"")</f>
        <v>0</v>
      </c>
      <c r="N232" s="312">
        <f>IFERROR(VLOOKUP($B232,Totalt!$B$1:$AQ$554,MATCH(N$2,Totalt!$B$1:$AQ$1,0),FALSE),"")</f>
        <v>0</v>
      </c>
      <c r="O232" s="312">
        <f>IFERROR(VLOOKUP($B232,Totalt!$B$1:$AQ$554,MATCH(O$2,Totalt!$B$1:$AQ$1,0),FALSE),"")</f>
        <v>0</v>
      </c>
      <c r="P232" s="312">
        <f>IFERROR(VLOOKUP($B232,Totalt!$B$1:$AQ$554,MATCH(P$2,Totalt!$B$1:$AQ$1,0),FALSE),"")</f>
        <v>0</v>
      </c>
      <c r="Q232" s="312">
        <f>IFERROR(VLOOKUP($B232,Totalt!$B$1:$AQ$554,MATCH(Q$2,Totalt!$B$1:$AQ$1,0),FALSE),"")</f>
        <v>0</v>
      </c>
      <c r="R232" s="312">
        <f>IFERROR(VLOOKUP($B232,Totalt!$B$1:$AQ$554,MATCH(R$2,Totalt!$B$1:$AQ$1,0),FALSE),"")</f>
        <v>7.8780000000000001</v>
      </c>
      <c r="S232" s="312">
        <f>IFERROR(VLOOKUP($B232,Totalt!$B$1:$AQ$554,MATCH(S$2,Totalt!$B$1:$AQ$1,0),FALSE),"")</f>
        <v>0</v>
      </c>
      <c r="T232" s="312">
        <f>IFERROR(VLOOKUP($B232,Totalt!$B$1:$AQ$554,MATCH(T$2,Totalt!$B$1:$AQ$1,0),FALSE),"")</f>
        <v>0</v>
      </c>
      <c r="U232" s="312">
        <f>IFERROR(VLOOKUP($B232,Totalt!$B$1:$AQ$554,MATCH(U$2,Totalt!$B$1:$AQ$1,0),FALSE),"")</f>
        <v>0</v>
      </c>
      <c r="V232" s="312">
        <f>IFERROR(VLOOKUP($B232,Totalt!$B$1:$AQ$554,MATCH(V$2,Totalt!$B$1:$AQ$1,0),FALSE),"")</f>
        <v>0</v>
      </c>
      <c r="W232" s="312">
        <f>IFERROR(VLOOKUP($B232,Totalt!$B$1:$AQ$554,MATCH(W$2,Totalt!$B$1:$AQ$1,0),FALSE),"")</f>
        <v>0</v>
      </c>
      <c r="X232" s="312">
        <f>IFERROR(VLOOKUP($B232,Totalt!$B$1:$AQ$554,MATCH(X$2,Totalt!$B$1:$AQ$1,0),FALSE),"")</f>
        <v>0</v>
      </c>
      <c r="Y232" s="312">
        <f>IFERROR(VLOOKUP($B232,Totalt!$B$1:$AQ$554,MATCH(Y$2,Totalt!$B$1:$AQ$1,0),FALSE),"")</f>
        <v>0</v>
      </c>
      <c r="Z232" s="312">
        <f>IFERROR(VLOOKUP($B232,Totalt!$B$1:$AQ$554,MATCH(Z$2,Totalt!$B$1:$AQ$1,0),FALSE),"")</f>
        <v>0</v>
      </c>
      <c r="AA232" s="312">
        <f>IFERROR(VLOOKUP($B232,Totalt!$B$1:$AQ$554,MATCH(AA$2,Totalt!$B$1:$AQ$1,0),FALSE),"")</f>
        <v>0</v>
      </c>
      <c r="AB232" s="312">
        <f>IFERROR(VLOOKUP($B232,Totalt!$B$1:$AQ$554,MATCH(AB$2,Totalt!$B$1:$AQ$1,0),FALSE),"")</f>
        <v>0</v>
      </c>
      <c r="AC232" s="312">
        <f>IFERROR(VLOOKUP($B232,Totalt!$B$1:$AQ$554,MATCH(AC$2,Totalt!$B$1:$AQ$1,0),FALSE),"")</f>
        <v>0</v>
      </c>
      <c r="AD232" s="312">
        <f>IFERROR(VLOOKUP($B232,Totalt!$B$1:$AQ$554,MATCH(AD$2,Totalt!$B$1:$AQ$1,0),FALSE),"")</f>
        <v>0</v>
      </c>
      <c r="AE232" s="312">
        <f>IFERROR(VLOOKUP($B232,Totalt!$B$1:$AQ$554,MATCH(AE$2,Totalt!$B$1:$AQ$1,0),FALSE),"")</f>
        <v>0</v>
      </c>
      <c r="AF232" s="312">
        <f>IFERROR(VLOOKUP($B232,Totalt!$B$1:$AQ$554,MATCH(AF$2,Totalt!$B$1:$AQ$1,0),FALSE),"")</f>
        <v>0.1</v>
      </c>
      <c r="AG232" s="312">
        <f>IFERROR(VLOOKUP($B232,Totalt!$B$1:$AQ$554,MATCH(AG$2,Totalt!$B$1:$AQ$1,0),FALSE),"")</f>
        <v>0</v>
      </c>
      <c r="AI232" s="245">
        <f t="shared" si="21"/>
        <v>8.6219999999999999</v>
      </c>
      <c r="AJ232" s="246">
        <f>IF(ISERROR(1/VLOOKUP($B232,Leveranser!$B$1:$S$500,MATCH("såld värme (gwh)",Leveranser!$B$1:$S$1,0),FALSE)),"",VLOOKUP($B232,Leveranser!$B$1:$S$500,MATCH("såld värme (gwh)",Leveranser!$B$1:$S$1,0),FALSE))</f>
        <v>6.4379999999999997</v>
      </c>
      <c r="AK232" t="str">
        <f>IFERROR(IF(VLOOKUP($B232,Totalt!$B$1:$AQ$554,MATCH(AK$2,Totalt!$B$1:$AQ$1,0),FALSE)="","",VLOOKUP($B232,Totalt!$B$1:$AQ$554,MATCH(AK$2,Totalt!$B$1:$AQ$1,0),FALSE)),"")</f>
        <v/>
      </c>
      <c r="AM232" s="247" t="str">
        <f>IF(B232&lt;&gt;"",IF(VLOOKUP($B232,Totalt!$B$1:$AQ$554,MATCH("Kvalitetsgranskad:",Totalt!$B$1:$AQ$1,0),FALSE)="ja",VLOOKUP($B232,Miljö!$B$1:$AG$479,MATCH(AM$2,Miljö!$B$1:$AK$1,0),FALSE),""),"")</f>
        <v>Ja</v>
      </c>
      <c r="AN232" s="247" t="str">
        <f>IF(AM232="ja",VLOOKUP($B232,Miljö!$B$1:$J$479,MATCH("Typ av ursprungsspecificerad el   (Om inget värde anges används Nordisk residualmix, se inforuta) ()",Miljö!$B$1:$J$1,0),FALSE),IF(AM232="nej","Nordisk residualel",""))</f>
        <v>'Förnyelsebar'</v>
      </c>
      <c r="AO232" s="247">
        <f>IF(AM232="","",VLOOKUP($B232,Miljö!$B$1:$J$479,MATCH("Fossilandel för ursprungspecificerad el ()",Miljö!$B$1:$J$1,0),FALSE))</f>
        <v>0</v>
      </c>
      <c r="AP232" s="247">
        <f>IF(AM232="","",IFERROR(VLOOKUP($B232,Miljö!$B$1:$J$479,MATCH("Kärnkraftsandel för ursprungsspecificerad el ()",Miljö!$B$1:$J$1,0),FALSE)/1,0))</f>
        <v>0</v>
      </c>
      <c r="AQ232" s="247">
        <f t="shared" si="22"/>
        <v>1</v>
      </c>
      <c r="AR232" s="52"/>
      <c r="AS232" s="247" t="str">
        <f t="shared" si="18"/>
        <v>Nej</v>
      </c>
      <c r="AT232" s="247" t="str">
        <f>IF(AS232="ja",VLOOKUP($B232,Miljö!$B$1:$O$500,MATCH("Fossil andel i procent (%)",Miljö!$B$1:$O$1,0),FALSE)/100,"")</f>
        <v/>
      </c>
      <c r="AU232" s="52"/>
      <c r="AV232" s="247" t="str">
        <f t="shared" si="19"/>
        <v>Nej</v>
      </c>
      <c r="AW232" s="247" t="str">
        <f>IF(AV232="ja",VLOOKUP($B232,'Egen hetvattenprod'!$B$1:$AO$500,MATCH("Värmekälla till värmepumpar ()",'Egen hetvattenprod'!$B$1:$AO$1,0),FALSE),"")</f>
        <v/>
      </c>
      <c r="AY232" s="244" t="str">
        <f t="shared" si="20"/>
        <v>Nej</v>
      </c>
      <c r="AZ232" s="283" t="str">
        <f>IF($AY232="ja",(VLOOKUP($B232,'Egen hetvattenprod'!$B$1:$BX$550,MATCH(AZ$2,'Egen hetvattenprod'!$B$1:$BX$1,0),FALSE)+VLOOKUP($B232,Kraftvärmeprod!$B$1:$BX$550,MATCH(AZ$2,Kraftvärmeprod!$B$1:$BX$1,0),FALSE))/$AC232,"")</f>
        <v/>
      </c>
      <c r="BA232" s="283" t="str">
        <f>IF($AY232="ja",(VLOOKUP($B232,'Egen hetvattenprod'!$B$1:$BX$550,MATCH(BA$2,'Egen hetvattenprod'!$B$1:$BX$1,0),FALSE)+VLOOKUP($B232,Kraftvärmeprod!$B$1:$BX$550,MATCH(BA$2,Kraftvärmeprod!$B$1:$BX$1,0),FALSE))/$AC232,"")</f>
        <v/>
      </c>
      <c r="BB232" s="283" t="str">
        <f>IF($AY232="ja",(VLOOKUP($B232,'Egen hetvattenprod'!$B$1:$BX$550,MATCH(BB$2,'Egen hetvattenprod'!$B$1:$BX$1,0),FALSE)+VLOOKUP($B232,Kraftvärmeprod!$B$1:$BX$550,MATCH(BB$2,Kraftvärmeprod!$B$1:$BX$1,0),FALSE))/$AC232,"")</f>
        <v/>
      </c>
      <c r="BC232" s="283" t="str">
        <f>IF($AY232="ja",(VLOOKUP($B232,'Egen hetvattenprod'!$B$1:$BX$550,MATCH(BC$2,'Egen hetvattenprod'!$B$1:$BX$1,0),FALSE)+VLOOKUP($B232,Kraftvärmeprod!$B$1:$BX$550,MATCH(BC$2,Kraftvärmeprod!$B$1:$BX$1,0),FALSE))/$AC232,"")</f>
        <v/>
      </c>
      <c r="BD232" s="283" t="str">
        <f>IF($AY232="ja",(VLOOKUP($B232,'Egen hetvattenprod'!$B$1:$BX$550,MATCH(BD$2,'Egen hetvattenprod'!$B$1:$BX$1,0),FALSE)+VLOOKUP($B232,Kraftvärmeprod!$B$1:$BX$550,MATCH(BD$2,Kraftvärmeprod!$B$1:$BX$1,0),FALSE))/$AC232,"")</f>
        <v/>
      </c>
      <c r="BF232" s="244" t="str">
        <f t="shared" si="23"/>
        <v>Nej</v>
      </c>
      <c r="BG232" s="283" t="str">
        <f>IF($BF232="ja",VLOOKUP($B232,'Egen hetvattenprod'!$B$1:$BX$550,MATCH("Andelen klimatgaser med fossilt ursprung för avfall ()",'Egen hetvattenprod'!$B$1:$BX$1,0),FALSE),"")</f>
        <v/>
      </c>
      <c r="BH232" s="283" t="str">
        <f>IF($BF232="ja",VLOOKUP($B232,Kraftvärmeprod!$B$1:$BX$550,MATCH("Andelen klimatgaser med fossilt ursprung för avfall ()",Kraftvärmeprod!$B$1:$BX$1,0),FALSE),"")</f>
        <v/>
      </c>
      <c r="BI232" s="307" t="str">
        <f>IF($BF232="ja",VLOOKUP($B232,'Egen hetvattenprod'!$B$1:$BX$550,MATCH("Avfall (GWh)",'Egen hetvattenprod'!$B$1:$BX$1,0),FALSE),"")</f>
        <v/>
      </c>
      <c r="BJ232" s="307" t="str">
        <f>IF($BF232="ja",VLOOKUP($B232,'Slutlig allokering kvv'!$B$1:$BX$550,MATCH("Avfall (GWh)",'Slutlig allokering kvv'!$B$1:$BX$1,0),FALSE),"")</f>
        <v/>
      </c>
      <c r="BK232" s="307" t="str">
        <f>IF($BF232="ja",VLOOKUP($B232,'Köpt hetvatten'!$B$1:$BX$550,MATCH("Avfall i köpt hetvatten",'Köpt hetvatten'!$B$1:$BX$1,0),FALSE),"")</f>
        <v/>
      </c>
      <c r="BL232" s="307" t="str">
        <f>IF($BF232="ja",VLOOKUP($B232,'Egen hetvattenprod'!$B$1:$BX$550,MATCH("Värde enligt ovan. (%)",'Egen hetvattenprod'!$B$1:$BX$1,0),FALSE),"")</f>
        <v/>
      </c>
      <c r="BM232" s="307" t="str">
        <f>IF($BF232="ja",VLOOKUP($B232,Kraftvärmeprod!$B$1:$BX$550,MATCH("Värde enligt ovan. (%)",Kraftvärmeprod!$B$1:$BX$1,0),FALSE),"")</f>
        <v/>
      </c>
      <c r="BN232" s="307"/>
      <c r="BO232" s="307"/>
      <c r="BP232" s="307"/>
      <c r="BQ232" s="307" t="str">
        <f>IF($BF232="ja",VLOOKUP($B232,'Egen hetvattenprod'!$B$1:$BX$550,MATCH("Tillförd olja (fossil) vid avfallsförbränning (GWh)",'Egen hetvattenprod'!$B$1:$BX$1,0),FALSE),"")</f>
        <v/>
      </c>
      <c r="BR232" s="307" t="str">
        <f>IF($BF232="ja",VLOOKUP($B232,Kraftvärmeprod!$B$1:$BX$550,MATCH("Tillförd olja (fossil) vid avfallsförbränning (GWh)",Kraftvärmeprod!$B$1:$BX$1,0),FALSE),"")</f>
        <v/>
      </c>
    </row>
    <row r="233" spans="1:70" x14ac:dyDescent="0.25">
      <c r="A233" s="2" t="str">
        <f>'Miljövärden för publ företag'!B235</f>
        <v>Söderhamn Nära AB</v>
      </c>
      <c r="B233" s="2" t="str">
        <f>'Miljövärden för publ företag'!C235</f>
        <v>Ljusne</v>
      </c>
      <c r="C233" s="312">
        <f>IFERROR(VLOOKUP($B233,Totalt!$B$1:$AQ$554,MATCH(C$2,Totalt!$B$1:$AQ$1,0),FALSE),"")</f>
        <v>0</v>
      </c>
      <c r="D233" s="312">
        <f>IFERROR(VLOOKUP($B233,Totalt!$B$1:$AQ$554,MATCH(D$2,Totalt!$B$1:$AQ$1,0),FALSE),"")</f>
        <v>0</v>
      </c>
      <c r="E233" s="312">
        <f>IFERROR(VLOOKUP($B233,Totalt!$B$1:$AQ$554,MATCH(E$2,Totalt!$B$1:$AQ$1,0),FALSE),"")</f>
        <v>0</v>
      </c>
      <c r="F233" s="312">
        <f>IFERROR(VLOOKUP($B233,Totalt!$B$1:$AQ$554,MATCH(F$2,Totalt!$B$1:$AQ$1,0),FALSE),"")</f>
        <v>0</v>
      </c>
      <c r="G233" s="312">
        <f>IFERROR(VLOOKUP($B233,Totalt!$B$1:$AQ$554,MATCH(G$2,Totalt!$B$1:$AQ$1,0),FALSE),"")</f>
        <v>0</v>
      </c>
      <c r="H233" s="312">
        <f>IFERROR(VLOOKUP($B233,Totalt!$B$1:$AQ$554,MATCH(H$2,Totalt!$B$1:$AQ$1,0),FALSE),"")</f>
        <v>1.2210000000000001</v>
      </c>
      <c r="I233" s="312">
        <f>IFERROR(VLOOKUP($B233,Totalt!$B$1:$AQ$554,MATCH(I$2,Totalt!$B$1:$AQ$1,0),FALSE),"")</f>
        <v>0</v>
      </c>
      <c r="J233" s="312">
        <f>IFERROR(VLOOKUP($B233,Totalt!$B$1:$AQ$554,MATCH(J$2,Totalt!$B$1:$AQ$1,0),FALSE),"")</f>
        <v>0</v>
      </c>
      <c r="K233" s="312">
        <f>IFERROR(VLOOKUP($B233,Totalt!$B$1:$AQ$554,MATCH(K$2,Totalt!$B$1:$AQ$1,0),FALSE),"")</f>
        <v>0</v>
      </c>
      <c r="L233" s="312">
        <f>IFERROR(VLOOKUP($B233,Totalt!$B$1:$AQ$554,MATCH(L$2,Totalt!$B$1:$AQ$1,0),FALSE),"")</f>
        <v>0</v>
      </c>
      <c r="M233" s="312">
        <f>IFERROR(VLOOKUP($B233,Totalt!$B$1:$AQ$554,MATCH(M$2,Totalt!$B$1:$AQ$1,0),FALSE),"")</f>
        <v>0</v>
      </c>
      <c r="N233" s="312">
        <f>IFERROR(VLOOKUP($B233,Totalt!$B$1:$AQ$554,MATCH(N$2,Totalt!$B$1:$AQ$1,0),FALSE),"")</f>
        <v>0</v>
      </c>
      <c r="O233" s="312">
        <f>IFERROR(VLOOKUP($B233,Totalt!$B$1:$AQ$554,MATCH(O$2,Totalt!$B$1:$AQ$1,0),FALSE),"")</f>
        <v>0</v>
      </c>
      <c r="P233" s="312">
        <f>IFERROR(VLOOKUP($B233,Totalt!$B$1:$AQ$554,MATCH(P$2,Totalt!$B$1:$AQ$1,0),FALSE),"")</f>
        <v>0</v>
      </c>
      <c r="Q233" s="312">
        <f>IFERROR(VLOOKUP($B233,Totalt!$B$1:$AQ$554,MATCH(Q$2,Totalt!$B$1:$AQ$1,0),FALSE),"")</f>
        <v>12.4718</v>
      </c>
      <c r="R233" s="312">
        <f>IFERROR(VLOOKUP($B233,Totalt!$B$1:$AQ$554,MATCH(R$2,Totalt!$B$1:$AQ$1,0),FALSE),"")</f>
        <v>0</v>
      </c>
      <c r="S233" s="312">
        <f>IFERROR(VLOOKUP($B233,Totalt!$B$1:$AQ$554,MATCH(S$2,Totalt!$B$1:$AQ$1,0),FALSE),"")</f>
        <v>0</v>
      </c>
      <c r="T233" s="312">
        <f>IFERROR(VLOOKUP($B233,Totalt!$B$1:$AQ$554,MATCH(T$2,Totalt!$B$1:$AQ$1,0),FALSE),"")</f>
        <v>0</v>
      </c>
      <c r="U233" s="312">
        <f>IFERROR(VLOOKUP($B233,Totalt!$B$1:$AQ$554,MATCH(U$2,Totalt!$B$1:$AQ$1,0),FALSE),"")</f>
        <v>0</v>
      </c>
      <c r="V233" s="312">
        <f>IFERROR(VLOOKUP($B233,Totalt!$B$1:$AQ$554,MATCH(V$2,Totalt!$B$1:$AQ$1,0),FALSE),"")</f>
        <v>0</v>
      </c>
      <c r="W233" s="312">
        <f>IFERROR(VLOOKUP($B233,Totalt!$B$1:$AQ$554,MATCH(W$2,Totalt!$B$1:$AQ$1,0),FALSE),"")</f>
        <v>0</v>
      </c>
      <c r="X233" s="312">
        <f>IFERROR(VLOOKUP($B233,Totalt!$B$1:$AQ$554,MATCH(X$2,Totalt!$B$1:$AQ$1,0),FALSE),"")</f>
        <v>0</v>
      </c>
      <c r="Y233" s="312">
        <f>IFERROR(VLOOKUP($B233,Totalt!$B$1:$AQ$554,MATCH(Y$2,Totalt!$B$1:$AQ$1,0),FALSE),"")</f>
        <v>0</v>
      </c>
      <c r="Z233" s="312">
        <f>IFERROR(VLOOKUP($B233,Totalt!$B$1:$AQ$554,MATCH(Z$2,Totalt!$B$1:$AQ$1,0),FALSE),"")</f>
        <v>0</v>
      </c>
      <c r="AA233" s="312">
        <f>IFERROR(VLOOKUP($B233,Totalt!$B$1:$AQ$554,MATCH(AA$2,Totalt!$B$1:$AQ$1,0),FALSE),"")</f>
        <v>0</v>
      </c>
      <c r="AB233" s="312">
        <f>IFERROR(VLOOKUP($B233,Totalt!$B$1:$AQ$554,MATCH(AB$2,Totalt!$B$1:$AQ$1,0),FALSE),"")</f>
        <v>0</v>
      </c>
      <c r="AC233" s="312">
        <f>IFERROR(VLOOKUP($B233,Totalt!$B$1:$AQ$554,MATCH(AC$2,Totalt!$B$1:$AQ$1,0),FALSE),"")</f>
        <v>0</v>
      </c>
      <c r="AD233" s="312">
        <f>IFERROR(VLOOKUP($B233,Totalt!$B$1:$AQ$554,MATCH(AD$2,Totalt!$B$1:$AQ$1,0),FALSE),"")</f>
        <v>0</v>
      </c>
      <c r="AE233" s="312">
        <f>IFERROR(VLOOKUP($B233,Totalt!$B$1:$AQ$554,MATCH(AE$2,Totalt!$B$1:$AQ$1,0),FALSE),"")</f>
        <v>0</v>
      </c>
      <c r="AF233" s="312">
        <f>IFERROR(VLOOKUP($B233,Totalt!$B$1:$AQ$554,MATCH(AF$2,Totalt!$B$1:$AQ$1,0),FALSE),"")</f>
        <v>0.13800000000000001</v>
      </c>
      <c r="AG233" s="312">
        <f>IFERROR(VLOOKUP($B233,Totalt!$B$1:$AQ$554,MATCH(AG$2,Totalt!$B$1:$AQ$1,0),FALSE),"")</f>
        <v>0</v>
      </c>
      <c r="AI233" s="245">
        <f t="shared" si="21"/>
        <v>13.8308</v>
      </c>
      <c r="AJ233" s="246">
        <f>IF(ISERROR(1/VLOOKUP($B233,Leveranser!$B$1:$S$500,MATCH("såld värme (gwh)",Leveranser!$B$1:$S$1,0),FALSE)),"",VLOOKUP($B233,Leveranser!$B$1:$S$500,MATCH("såld värme (gwh)",Leveranser!$B$1:$S$1,0),FALSE))</f>
        <v>9.657</v>
      </c>
      <c r="AK233" t="str">
        <f>IFERROR(IF(VLOOKUP($B233,Totalt!$B$1:$AQ$554,MATCH(AK$2,Totalt!$B$1:$AQ$1,0),FALSE)="","",VLOOKUP($B233,Totalt!$B$1:$AQ$554,MATCH(AK$2,Totalt!$B$1:$AQ$1,0),FALSE)),"")</f>
        <v/>
      </c>
      <c r="AM233" s="247" t="str">
        <f>IF(B233&lt;&gt;"",IF(VLOOKUP($B233,Totalt!$B$1:$AQ$554,MATCH("Kvalitetsgranskad:",Totalt!$B$1:$AQ$1,0),FALSE)="ja",VLOOKUP($B233,Miljö!$B$1:$AG$479,MATCH(AM$2,Miljö!$B$1:$AK$1,0),FALSE),""),"")</f>
        <v>Ja</v>
      </c>
      <c r="AN233" s="247" t="str">
        <f>IF(AM233="ja",VLOOKUP($B233,Miljö!$B$1:$J$479,MATCH("Typ av ursprungsspecificerad el   (Om inget värde anges används Nordisk residualmix, se inforuta) ()",Miljö!$B$1:$J$1,0),FALSE),IF(AM233="nej","Nordisk residualel",""))</f>
        <v>'Vind vatten bio'</v>
      </c>
      <c r="AO233" s="247">
        <f>IF(AM233="","",VLOOKUP($B233,Miljö!$B$1:$J$479,MATCH("Fossilandel för ursprungspecificerad el ()",Miljö!$B$1:$J$1,0),FALSE))</f>
        <v>0</v>
      </c>
      <c r="AP233" s="247">
        <f>IF(AM233="","",IFERROR(VLOOKUP($B233,Miljö!$B$1:$J$479,MATCH("Kärnkraftsandel för ursprungsspecificerad el ()",Miljö!$B$1:$J$1,0),FALSE)/1,0))</f>
        <v>0</v>
      </c>
      <c r="AQ233" s="247">
        <f t="shared" si="22"/>
        <v>1</v>
      </c>
      <c r="AR233" s="52"/>
      <c r="AS233" s="247" t="str">
        <f t="shared" si="18"/>
        <v>Nej</v>
      </c>
      <c r="AT233" s="247" t="str">
        <f>IF(AS233="ja",VLOOKUP($B233,Miljö!$B$1:$O$500,MATCH("Fossil andel i procent (%)",Miljö!$B$1:$O$1,0),FALSE)/100,"")</f>
        <v/>
      </c>
      <c r="AU233" s="52"/>
      <c r="AV233" s="247" t="str">
        <f t="shared" si="19"/>
        <v>Nej</v>
      </c>
      <c r="AW233" s="247" t="str">
        <f>IF(AV233="ja",VLOOKUP($B233,'Egen hetvattenprod'!$B$1:$AO$500,MATCH("Värmekälla till värmepumpar ()",'Egen hetvattenprod'!$B$1:$AO$1,0),FALSE),"")</f>
        <v/>
      </c>
      <c r="AY233" s="244" t="str">
        <f t="shared" si="20"/>
        <v>Nej</v>
      </c>
      <c r="AZ233" s="283" t="str">
        <f>IF($AY233="ja",(VLOOKUP($B233,'Egen hetvattenprod'!$B$1:$BX$550,MATCH(AZ$2,'Egen hetvattenprod'!$B$1:$BX$1,0),FALSE)+VLOOKUP($B233,Kraftvärmeprod!$B$1:$BX$550,MATCH(AZ$2,Kraftvärmeprod!$B$1:$BX$1,0),FALSE))/$AC233,"")</f>
        <v/>
      </c>
      <c r="BA233" s="283" t="str">
        <f>IF($AY233="ja",(VLOOKUP($B233,'Egen hetvattenprod'!$B$1:$BX$550,MATCH(BA$2,'Egen hetvattenprod'!$B$1:$BX$1,0),FALSE)+VLOOKUP($B233,Kraftvärmeprod!$B$1:$BX$550,MATCH(BA$2,Kraftvärmeprod!$B$1:$BX$1,0),FALSE))/$AC233,"")</f>
        <v/>
      </c>
      <c r="BB233" s="283" t="str">
        <f>IF($AY233="ja",(VLOOKUP($B233,'Egen hetvattenprod'!$B$1:$BX$550,MATCH(BB$2,'Egen hetvattenprod'!$B$1:$BX$1,0),FALSE)+VLOOKUP($B233,Kraftvärmeprod!$B$1:$BX$550,MATCH(BB$2,Kraftvärmeprod!$B$1:$BX$1,0),FALSE))/$AC233,"")</f>
        <v/>
      </c>
      <c r="BC233" s="283" t="str">
        <f>IF($AY233="ja",(VLOOKUP($B233,'Egen hetvattenprod'!$B$1:$BX$550,MATCH(BC$2,'Egen hetvattenprod'!$B$1:$BX$1,0),FALSE)+VLOOKUP($B233,Kraftvärmeprod!$B$1:$BX$550,MATCH(BC$2,Kraftvärmeprod!$B$1:$BX$1,0),FALSE))/$AC233,"")</f>
        <v/>
      </c>
      <c r="BD233" s="283" t="str">
        <f>IF($AY233="ja",(VLOOKUP($B233,'Egen hetvattenprod'!$B$1:$BX$550,MATCH(BD$2,'Egen hetvattenprod'!$B$1:$BX$1,0),FALSE)+VLOOKUP($B233,Kraftvärmeprod!$B$1:$BX$550,MATCH(BD$2,Kraftvärmeprod!$B$1:$BX$1,0),FALSE))/$AC233,"")</f>
        <v/>
      </c>
      <c r="BF233" s="244" t="str">
        <f t="shared" si="23"/>
        <v>Nej</v>
      </c>
      <c r="BG233" s="283" t="str">
        <f>IF($BF233="ja",VLOOKUP($B233,'Egen hetvattenprod'!$B$1:$BX$550,MATCH("Andelen klimatgaser med fossilt ursprung för avfall ()",'Egen hetvattenprod'!$B$1:$BX$1,0),FALSE),"")</f>
        <v/>
      </c>
      <c r="BH233" s="283" t="str">
        <f>IF($BF233="ja",VLOOKUP($B233,Kraftvärmeprod!$B$1:$BX$550,MATCH("Andelen klimatgaser med fossilt ursprung för avfall ()",Kraftvärmeprod!$B$1:$BX$1,0),FALSE),"")</f>
        <v/>
      </c>
      <c r="BI233" s="307" t="str">
        <f>IF($BF233="ja",VLOOKUP($B233,'Egen hetvattenprod'!$B$1:$BX$550,MATCH("Avfall (GWh)",'Egen hetvattenprod'!$B$1:$BX$1,0),FALSE),"")</f>
        <v/>
      </c>
      <c r="BJ233" s="307" t="str">
        <f>IF($BF233="ja",VLOOKUP($B233,'Slutlig allokering kvv'!$B$1:$BX$550,MATCH("Avfall (GWh)",'Slutlig allokering kvv'!$B$1:$BX$1,0),FALSE),"")</f>
        <v/>
      </c>
      <c r="BK233" s="307" t="str">
        <f>IF($BF233="ja",VLOOKUP($B233,'Köpt hetvatten'!$B$1:$BX$550,MATCH("Avfall i köpt hetvatten",'Köpt hetvatten'!$B$1:$BX$1,0),FALSE),"")</f>
        <v/>
      </c>
      <c r="BL233" s="307" t="str">
        <f>IF($BF233="ja",VLOOKUP($B233,'Egen hetvattenprod'!$B$1:$BX$550,MATCH("Värde enligt ovan. (%)",'Egen hetvattenprod'!$B$1:$BX$1,0),FALSE),"")</f>
        <v/>
      </c>
      <c r="BM233" s="307" t="str">
        <f>IF($BF233="ja",VLOOKUP($B233,Kraftvärmeprod!$B$1:$BX$550,MATCH("Värde enligt ovan. (%)",Kraftvärmeprod!$B$1:$BX$1,0),FALSE),"")</f>
        <v/>
      </c>
      <c r="BN233" s="307"/>
      <c r="BO233" s="307"/>
      <c r="BP233" s="307"/>
      <c r="BQ233" s="307" t="str">
        <f>IF($BF233="ja",VLOOKUP($B233,'Egen hetvattenprod'!$B$1:$BX$550,MATCH("Tillförd olja (fossil) vid avfallsförbränning (GWh)",'Egen hetvattenprod'!$B$1:$BX$1,0),FALSE),"")</f>
        <v/>
      </c>
      <c r="BR233" s="307" t="str">
        <f>IF($BF233="ja",VLOOKUP($B233,Kraftvärmeprod!$B$1:$BX$550,MATCH("Tillförd olja (fossil) vid avfallsförbränning (GWh)",Kraftvärmeprod!$B$1:$BX$1,0),FALSE),"")</f>
        <v/>
      </c>
    </row>
    <row r="234" spans="1:70" x14ac:dyDescent="0.25">
      <c r="A234" s="2" t="str">
        <f>'Miljövärden för publ företag'!B236</f>
        <v>Söderhamn Nära AB</v>
      </c>
      <c r="B234" s="2" t="str">
        <f>'Miljövärden för publ företag'!C236</f>
        <v>Sandarne</v>
      </c>
      <c r="C234" s="312">
        <f>IFERROR(VLOOKUP($B234,Totalt!$B$1:$AQ$554,MATCH(C$2,Totalt!$B$1:$AQ$1,0),FALSE),"")</f>
        <v>0</v>
      </c>
      <c r="D234" s="312">
        <f>IFERROR(VLOOKUP($B234,Totalt!$B$1:$AQ$554,MATCH(D$2,Totalt!$B$1:$AQ$1,0),FALSE),"")</f>
        <v>2.9899999999999999E-2</v>
      </c>
      <c r="E234" s="312">
        <f>IFERROR(VLOOKUP($B234,Totalt!$B$1:$AQ$554,MATCH(E$2,Totalt!$B$1:$AQ$1,0),FALSE),"")</f>
        <v>0</v>
      </c>
      <c r="F234" s="312">
        <f>IFERROR(VLOOKUP($B234,Totalt!$B$1:$AQ$554,MATCH(F$2,Totalt!$B$1:$AQ$1,0),FALSE),"")</f>
        <v>0</v>
      </c>
      <c r="G234" s="312">
        <f>IFERROR(VLOOKUP($B234,Totalt!$B$1:$AQ$554,MATCH(G$2,Totalt!$B$1:$AQ$1,0),FALSE),"")</f>
        <v>0</v>
      </c>
      <c r="H234" s="312">
        <f>IFERROR(VLOOKUP($B234,Totalt!$B$1:$AQ$554,MATCH(H$2,Totalt!$B$1:$AQ$1,0),FALSE),"")</f>
        <v>0</v>
      </c>
      <c r="I234" s="312">
        <f>IFERROR(VLOOKUP($B234,Totalt!$B$1:$AQ$554,MATCH(I$2,Totalt!$B$1:$AQ$1,0),FALSE),"")</f>
        <v>0</v>
      </c>
      <c r="J234" s="312">
        <f>IFERROR(VLOOKUP($B234,Totalt!$B$1:$AQ$554,MATCH(J$2,Totalt!$B$1:$AQ$1,0),FALSE),"")</f>
        <v>0</v>
      </c>
      <c r="K234" s="312">
        <f>IFERROR(VLOOKUP($B234,Totalt!$B$1:$AQ$554,MATCH(K$2,Totalt!$B$1:$AQ$1,0),FALSE),"")</f>
        <v>0</v>
      </c>
      <c r="L234" s="312">
        <f>IFERROR(VLOOKUP($B234,Totalt!$B$1:$AQ$554,MATCH(L$2,Totalt!$B$1:$AQ$1,0),FALSE),"")</f>
        <v>0</v>
      </c>
      <c r="M234" s="312">
        <f>IFERROR(VLOOKUP($B234,Totalt!$B$1:$AQ$554,MATCH(M$2,Totalt!$B$1:$AQ$1,0),FALSE),"")</f>
        <v>0</v>
      </c>
      <c r="N234" s="312">
        <f>IFERROR(VLOOKUP($B234,Totalt!$B$1:$AQ$554,MATCH(N$2,Totalt!$B$1:$AQ$1,0),FALSE),"")</f>
        <v>0</v>
      </c>
      <c r="O234" s="312">
        <f>IFERROR(VLOOKUP($B234,Totalt!$B$1:$AQ$554,MATCH(O$2,Totalt!$B$1:$AQ$1,0),FALSE),"")</f>
        <v>0</v>
      </c>
      <c r="P234" s="312">
        <f>IFERROR(VLOOKUP($B234,Totalt!$B$1:$AQ$554,MATCH(P$2,Totalt!$B$1:$AQ$1,0),FALSE),"")</f>
        <v>0</v>
      </c>
      <c r="Q234" s="312">
        <f>IFERROR(VLOOKUP($B234,Totalt!$B$1:$AQ$554,MATCH(Q$2,Totalt!$B$1:$AQ$1,0),FALSE),"")</f>
        <v>0</v>
      </c>
      <c r="R234" s="312">
        <f>IFERROR(VLOOKUP($B234,Totalt!$B$1:$AQ$554,MATCH(R$2,Totalt!$B$1:$AQ$1,0),FALSE),"")</f>
        <v>3.8239999999999998</v>
      </c>
      <c r="S234" s="312">
        <f>IFERROR(VLOOKUP($B234,Totalt!$B$1:$AQ$554,MATCH(S$2,Totalt!$B$1:$AQ$1,0),FALSE),"")</f>
        <v>0</v>
      </c>
      <c r="T234" s="312">
        <f>IFERROR(VLOOKUP($B234,Totalt!$B$1:$AQ$554,MATCH(T$2,Totalt!$B$1:$AQ$1,0),FALSE),"")</f>
        <v>0</v>
      </c>
      <c r="U234" s="312">
        <f>IFERROR(VLOOKUP($B234,Totalt!$B$1:$AQ$554,MATCH(U$2,Totalt!$B$1:$AQ$1,0),FALSE),"")</f>
        <v>0</v>
      </c>
      <c r="V234" s="312">
        <f>IFERROR(VLOOKUP($B234,Totalt!$B$1:$AQ$554,MATCH(V$2,Totalt!$B$1:$AQ$1,0),FALSE),"")</f>
        <v>0</v>
      </c>
      <c r="W234" s="312">
        <f>IFERROR(VLOOKUP($B234,Totalt!$B$1:$AQ$554,MATCH(W$2,Totalt!$B$1:$AQ$1,0),FALSE),"")</f>
        <v>0</v>
      </c>
      <c r="X234" s="312">
        <f>IFERROR(VLOOKUP($B234,Totalt!$B$1:$AQ$554,MATCH(X$2,Totalt!$B$1:$AQ$1,0),FALSE),"")</f>
        <v>0</v>
      </c>
      <c r="Y234" s="312">
        <f>IFERROR(VLOOKUP($B234,Totalt!$B$1:$AQ$554,MATCH(Y$2,Totalt!$B$1:$AQ$1,0),FALSE),"")</f>
        <v>0</v>
      </c>
      <c r="Z234" s="312">
        <f>IFERROR(VLOOKUP($B234,Totalt!$B$1:$AQ$554,MATCH(Z$2,Totalt!$B$1:$AQ$1,0),FALSE),"")</f>
        <v>0</v>
      </c>
      <c r="AA234" s="312">
        <f>IFERROR(VLOOKUP($B234,Totalt!$B$1:$AQ$554,MATCH(AA$2,Totalt!$B$1:$AQ$1,0),FALSE),"")</f>
        <v>0</v>
      </c>
      <c r="AB234" s="312">
        <f>IFERROR(VLOOKUP($B234,Totalt!$B$1:$AQ$554,MATCH(AB$2,Totalt!$B$1:$AQ$1,0),FALSE),"")</f>
        <v>0</v>
      </c>
      <c r="AC234" s="312">
        <f>IFERROR(VLOOKUP($B234,Totalt!$B$1:$AQ$554,MATCH(AC$2,Totalt!$B$1:$AQ$1,0),FALSE),"")</f>
        <v>0</v>
      </c>
      <c r="AD234" s="312">
        <f>IFERROR(VLOOKUP($B234,Totalt!$B$1:$AQ$554,MATCH(AD$2,Totalt!$B$1:$AQ$1,0),FALSE),"")</f>
        <v>0</v>
      </c>
      <c r="AE234" s="312">
        <f>IFERROR(VLOOKUP($B234,Totalt!$B$1:$AQ$554,MATCH(AE$2,Totalt!$B$1:$AQ$1,0),FALSE),"")</f>
        <v>0</v>
      </c>
      <c r="AF234" s="312">
        <f>IFERROR(VLOOKUP($B234,Totalt!$B$1:$AQ$554,MATCH(AF$2,Totalt!$B$1:$AQ$1,0),FALSE),"")</f>
        <v>5.1999999999999998E-2</v>
      </c>
      <c r="AG234" s="312">
        <f>IFERROR(VLOOKUP($B234,Totalt!$B$1:$AQ$554,MATCH(AG$2,Totalt!$B$1:$AQ$1,0),FALSE),"")</f>
        <v>0</v>
      </c>
      <c r="AI234" s="245">
        <f t="shared" si="21"/>
        <v>3.9058999999999999</v>
      </c>
      <c r="AJ234" s="246">
        <f>IF(ISERROR(1/VLOOKUP($B234,Leveranser!$B$1:$S$500,MATCH("såld värme (gwh)",Leveranser!$B$1:$S$1,0),FALSE)),"",VLOOKUP($B234,Leveranser!$B$1:$S$500,MATCH("såld värme (gwh)",Leveranser!$B$1:$S$1,0),FALSE))</f>
        <v>3.0710000000000002</v>
      </c>
      <c r="AK234" t="str">
        <f>IFERROR(IF(VLOOKUP($B234,Totalt!$B$1:$AQ$554,MATCH(AK$2,Totalt!$B$1:$AQ$1,0),FALSE)="","",VLOOKUP($B234,Totalt!$B$1:$AQ$554,MATCH(AK$2,Totalt!$B$1:$AQ$1,0),FALSE)),"")</f>
        <v/>
      </c>
      <c r="AM234" s="247" t="str">
        <f>IF(B234&lt;&gt;"",IF(VLOOKUP($B234,Totalt!$B$1:$AQ$554,MATCH("Kvalitetsgranskad:",Totalt!$B$1:$AQ$1,0),FALSE)="ja",VLOOKUP($B234,Miljö!$B$1:$AG$479,MATCH(AM$2,Miljö!$B$1:$AK$1,0),FALSE),""),"")</f>
        <v>Ja</v>
      </c>
      <c r="AN234" s="247" t="str">
        <f>IF(AM234="ja",VLOOKUP($B234,Miljö!$B$1:$J$479,MATCH("Typ av ursprungsspecificerad el   (Om inget värde anges används Nordisk residualmix, se inforuta) ()",Miljö!$B$1:$J$1,0),FALSE),IF(AM234="nej","Nordisk residualel",""))</f>
        <v>'"vind vatten bio"'</v>
      </c>
      <c r="AO234" s="247">
        <f>IF(AM234="","",VLOOKUP($B234,Miljö!$B$1:$J$479,MATCH("Fossilandel för ursprungspecificerad el ()",Miljö!$B$1:$J$1,0),FALSE))</f>
        <v>0</v>
      </c>
      <c r="AP234" s="247">
        <f>IF(AM234="","",IFERROR(VLOOKUP($B234,Miljö!$B$1:$J$479,MATCH("Kärnkraftsandel för ursprungsspecificerad el ()",Miljö!$B$1:$J$1,0),FALSE)/1,0))</f>
        <v>0</v>
      </c>
      <c r="AQ234" s="247">
        <f t="shared" si="22"/>
        <v>1</v>
      </c>
      <c r="AR234" s="52"/>
      <c r="AS234" s="247" t="str">
        <f t="shared" si="18"/>
        <v>Nej</v>
      </c>
      <c r="AT234" s="247" t="str">
        <f>IF(AS234="ja",VLOOKUP($B234,Miljö!$B$1:$O$500,MATCH("Fossil andel i procent (%)",Miljö!$B$1:$O$1,0),FALSE)/100,"")</f>
        <v/>
      </c>
      <c r="AU234" s="52"/>
      <c r="AV234" s="247" t="str">
        <f t="shared" si="19"/>
        <v>Nej</v>
      </c>
      <c r="AW234" s="247" t="str">
        <f>IF(AV234="ja",VLOOKUP($B234,'Egen hetvattenprod'!$B$1:$AO$500,MATCH("Värmekälla till värmepumpar ()",'Egen hetvattenprod'!$B$1:$AO$1,0),FALSE),"")</f>
        <v/>
      </c>
      <c r="AY234" s="244" t="str">
        <f t="shared" si="20"/>
        <v>Nej</v>
      </c>
      <c r="AZ234" s="283" t="str">
        <f>IF($AY234="ja",(VLOOKUP($B234,'Egen hetvattenprod'!$B$1:$BX$550,MATCH(AZ$2,'Egen hetvattenprod'!$B$1:$BX$1,0),FALSE)+VLOOKUP($B234,Kraftvärmeprod!$B$1:$BX$550,MATCH(AZ$2,Kraftvärmeprod!$B$1:$BX$1,0),FALSE))/$AC234,"")</f>
        <v/>
      </c>
      <c r="BA234" s="283" t="str">
        <f>IF($AY234="ja",(VLOOKUP($B234,'Egen hetvattenprod'!$B$1:$BX$550,MATCH(BA$2,'Egen hetvattenprod'!$B$1:$BX$1,0),FALSE)+VLOOKUP($B234,Kraftvärmeprod!$B$1:$BX$550,MATCH(BA$2,Kraftvärmeprod!$B$1:$BX$1,0),FALSE))/$AC234,"")</f>
        <v/>
      </c>
      <c r="BB234" s="283" t="str">
        <f>IF($AY234="ja",(VLOOKUP($B234,'Egen hetvattenprod'!$B$1:$BX$550,MATCH(BB$2,'Egen hetvattenprod'!$B$1:$BX$1,0),FALSE)+VLOOKUP($B234,Kraftvärmeprod!$B$1:$BX$550,MATCH(BB$2,Kraftvärmeprod!$B$1:$BX$1,0),FALSE))/$AC234,"")</f>
        <v/>
      </c>
      <c r="BC234" s="283" t="str">
        <f>IF($AY234="ja",(VLOOKUP($B234,'Egen hetvattenprod'!$B$1:$BX$550,MATCH(BC$2,'Egen hetvattenprod'!$B$1:$BX$1,0),FALSE)+VLOOKUP($B234,Kraftvärmeprod!$B$1:$BX$550,MATCH(BC$2,Kraftvärmeprod!$B$1:$BX$1,0),FALSE))/$AC234,"")</f>
        <v/>
      </c>
      <c r="BD234" s="283" t="str">
        <f>IF($AY234="ja",(VLOOKUP($B234,'Egen hetvattenprod'!$B$1:$BX$550,MATCH(BD$2,'Egen hetvattenprod'!$B$1:$BX$1,0),FALSE)+VLOOKUP($B234,Kraftvärmeprod!$B$1:$BX$550,MATCH(BD$2,Kraftvärmeprod!$B$1:$BX$1,0),FALSE))/$AC234,"")</f>
        <v/>
      </c>
      <c r="BF234" s="244" t="str">
        <f t="shared" si="23"/>
        <v>Nej</v>
      </c>
      <c r="BG234" s="283" t="str">
        <f>IF($BF234="ja",VLOOKUP($B234,'Egen hetvattenprod'!$B$1:$BX$550,MATCH("Andelen klimatgaser med fossilt ursprung för avfall ()",'Egen hetvattenprod'!$B$1:$BX$1,0),FALSE),"")</f>
        <v/>
      </c>
      <c r="BH234" s="283" t="str">
        <f>IF($BF234="ja",VLOOKUP($B234,Kraftvärmeprod!$B$1:$BX$550,MATCH("Andelen klimatgaser med fossilt ursprung för avfall ()",Kraftvärmeprod!$B$1:$BX$1,0),FALSE),"")</f>
        <v/>
      </c>
      <c r="BI234" s="307" t="str">
        <f>IF($BF234="ja",VLOOKUP($B234,'Egen hetvattenprod'!$B$1:$BX$550,MATCH("Avfall (GWh)",'Egen hetvattenprod'!$B$1:$BX$1,0),FALSE),"")</f>
        <v/>
      </c>
      <c r="BJ234" s="307" t="str">
        <f>IF($BF234="ja",VLOOKUP($B234,'Slutlig allokering kvv'!$B$1:$BX$550,MATCH("Avfall (GWh)",'Slutlig allokering kvv'!$B$1:$BX$1,0),FALSE),"")</f>
        <v/>
      </c>
      <c r="BK234" s="307" t="str">
        <f>IF($BF234="ja",VLOOKUP($B234,'Köpt hetvatten'!$B$1:$BX$550,MATCH("Avfall i köpt hetvatten",'Köpt hetvatten'!$B$1:$BX$1,0),FALSE),"")</f>
        <v/>
      </c>
      <c r="BL234" s="307" t="str">
        <f>IF($BF234="ja",VLOOKUP($B234,'Egen hetvattenprod'!$B$1:$BX$550,MATCH("Värde enligt ovan. (%)",'Egen hetvattenprod'!$B$1:$BX$1,0),FALSE),"")</f>
        <v/>
      </c>
      <c r="BM234" s="307" t="str">
        <f>IF($BF234="ja",VLOOKUP($B234,Kraftvärmeprod!$B$1:$BX$550,MATCH("Värde enligt ovan. (%)",Kraftvärmeprod!$B$1:$BX$1,0),FALSE),"")</f>
        <v/>
      </c>
      <c r="BN234" s="307"/>
      <c r="BO234" s="307"/>
      <c r="BP234" s="307"/>
      <c r="BQ234" s="307" t="str">
        <f>IF($BF234="ja",VLOOKUP($B234,'Egen hetvattenprod'!$B$1:$BX$550,MATCH("Tillförd olja (fossil) vid avfallsförbränning (GWh)",'Egen hetvattenprod'!$B$1:$BX$1,0),FALSE),"")</f>
        <v/>
      </c>
      <c r="BR234" s="307" t="str">
        <f>IF($BF234="ja",VLOOKUP($B234,Kraftvärmeprod!$B$1:$BX$550,MATCH("Tillförd olja (fossil) vid avfallsförbränning (GWh)",Kraftvärmeprod!$B$1:$BX$1,0),FALSE),"")</f>
        <v/>
      </c>
    </row>
    <row r="235" spans="1:70" x14ac:dyDescent="0.25">
      <c r="A235" s="2" t="str">
        <f>'Miljövärden för publ företag'!B237</f>
        <v>Söderhamn Nära AB</v>
      </c>
      <c r="B235" s="2" t="str">
        <f>'Miljövärden för publ företag'!C237</f>
        <v>Söderhamn</v>
      </c>
      <c r="C235" s="312">
        <f>IFERROR(VLOOKUP($B235,Totalt!$B$1:$AQ$554,MATCH(C$2,Totalt!$B$1:$AQ$1,0),FALSE),"")</f>
        <v>0</v>
      </c>
      <c r="D235" s="312">
        <f>IFERROR(VLOOKUP($B235,Totalt!$B$1:$AQ$554,MATCH(D$2,Totalt!$B$1:$AQ$1,0),FALSE),"")</f>
        <v>1.3220000000000001</v>
      </c>
      <c r="E235" s="312">
        <f>IFERROR(VLOOKUP($B235,Totalt!$B$1:$AQ$554,MATCH(E$2,Totalt!$B$1:$AQ$1,0),FALSE),"")</f>
        <v>0</v>
      </c>
      <c r="F235" s="312">
        <f>IFERROR(VLOOKUP($B235,Totalt!$B$1:$AQ$554,MATCH(F$2,Totalt!$B$1:$AQ$1,0),FALSE),"")</f>
        <v>0</v>
      </c>
      <c r="G235" s="312">
        <f>IFERROR(VLOOKUP($B235,Totalt!$B$1:$AQ$554,MATCH(G$2,Totalt!$B$1:$AQ$1,0),FALSE),"")</f>
        <v>0</v>
      </c>
      <c r="H235" s="312">
        <f>IFERROR(VLOOKUP($B235,Totalt!$B$1:$AQ$554,MATCH(H$2,Totalt!$B$1:$AQ$1,0),FALSE),"")</f>
        <v>0</v>
      </c>
      <c r="I235" s="312">
        <f>IFERROR(VLOOKUP($B235,Totalt!$B$1:$AQ$554,MATCH(I$2,Totalt!$B$1:$AQ$1,0),FALSE),"")</f>
        <v>0</v>
      </c>
      <c r="J235" s="312">
        <f>IFERROR(VLOOKUP($B235,Totalt!$B$1:$AQ$554,MATCH(J$2,Totalt!$B$1:$AQ$1,0),FALSE),"")</f>
        <v>0</v>
      </c>
      <c r="K235" s="312">
        <f>IFERROR(VLOOKUP($B235,Totalt!$B$1:$AQ$554,MATCH(K$2,Totalt!$B$1:$AQ$1,0),FALSE),"")</f>
        <v>0</v>
      </c>
      <c r="L235" s="312">
        <f>IFERROR(VLOOKUP($B235,Totalt!$B$1:$AQ$554,MATCH(L$2,Totalt!$B$1:$AQ$1,0),FALSE),"")</f>
        <v>7.7270000000000003</v>
      </c>
      <c r="M235" s="312">
        <f>IFERROR(VLOOKUP($B235,Totalt!$B$1:$AQ$554,MATCH(M$2,Totalt!$B$1:$AQ$1,0),FALSE),"")</f>
        <v>23.18</v>
      </c>
      <c r="N235" s="312">
        <f>IFERROR(VLOOKUP($B235,Totalt!$B$1:$AQ$554,MATCH(N$2,Totalt!$B$1:$AQ$1,0),FALSE),"")</f>
        <v>29.690999999999999</v>
      </c>
      <c r="O235" s="312">
        <f>IFERROR(VLOOKUP($B235,Totalt!$B$1:$AQ$554,MATCH(O$2,Totalt!$B$1:$AQ$1,0),FALSE),"")</f>
        <v>0</v>
      </c>
      <c r="P235" s="312">
        <f>IFERROR(VLOOKUP($B235,Totalt!$B$1:$AQ$554,MATCH(P$2,Totalt!$B$1:$AQ$1,0),FALSE),"")</f>
        <v>19.324999999999999</v>
      </c>
      <c r="Q235" s="312">
        <f>IFERROR(VLOOKUP($B235,Totalt!$B$1:$AQ$554,MATCH(Q$2,Totalt!$B$1:$AQ$1,0),FALSE),"")</f>
        <v>9.3439999999999994</v>
      </c>
      <c r="R235" s="312">
        <f>IFERROR(VLOOKUP($B235,Totalt!$B$1:$AQ$554,MATCH(R$2,Totalt!$B$1:$AQ$1,0),FALSE),"")</f>
        <v>18.074999999999999</v>
      </c>
      <c r="S235" s="312">
        <f>IFERROR(VLOOKUP($B235,Totalt!$B$1:$AQ$554,MATCH(S$2,Totalt!$B$1:$AQ$1,0),FALSE),"")</f>
        <v>0</v>
      </c>
      <c r="T235" s="312">
        <f>IFERROR(VLOOKUP($B235,Totalt!$B$1:$AQ$554,MATCH(T$2,Totalt!$B$1:$AQ$1,0),FALSE),"")</f>
        <v>0</v>
      </c>
      <c r="U235" s="312">
        <f>IFERROR(VLOOKUP($B235,Totalt!$B$1:$AQ$554,MATCH(U$2,Totalt!$B$1:$AQ$1,0),FALSE),"")</f>
        <v>0</v>
      </c>
      <c r="V235" s="312">
        <f>IFERROR(VLOOKUP($B235,Totalt!$B$1:$AQ$554,MATCH(V$2,Totalt!$B$1:$AQ$1,0),FALSE),"")</f>
        <v>0</v>
      </c>
      <c r="W235" s="312">
        <f>IFERROR(VLOOKUP($B235,Totalt!$B$1:$AQ$554,MATCH(W$2,Totalt!$B$1:$AQ$1,0),FALSE),"")</f>
        <v>0</v>
      </c>
      <c r="X235" s="312">
        <f>IFERROR(VLOOKUP($B235,Totalt!$B$1:$AQ$554,MATCH(X$2,Totalt!$B$1:$AQ$1,0),FALSE),"")</f>
        <v>0</v>
      </c>
      <c r="Y235" s="312">
        <f>IFERROR(VLOOKUP($B235,Totalt!$B$1:$AQ$554,MATCH(Y$2,Totalt!$B$1:$AQ$1,0),FALSE),"")</f>
        <v>0</v>
      </c>
      <c r="Z235" s="312">
        <f>IFERROR(VLOOKUP($B235,Totalt!$B$1:$AQ$554,MATCH(Z$2,Totalt!$B$1:$AQ$1,0),FALSE),"")</f>
        <v>0</v>
      </c>
      <c r="AA235" s="312">
        <f>IFERROR(VLOOKUP($B235,Totalt!$B$1:$AQ$554,MATCH(AA$2,Totalt!$B$1:$AQ$1,0),FALSE),"")</f>
        <v>0</v>
      </c>
      <c r="AB235" s="312">
        <f>IFERROR(VLOOKUP($B235,Totalt!$B$1:$AQ$554,MATCH(AB$2,Totalt!$B$1:$AQ$1,0),FALSE),"")</f>
        <v>0</v>
      </c>
      <c r="AC235" s="312">
        <f>IFERROR(VLOOKUP($B235,Totalt!$B$1:$AQ$554,MATCH(AC$2,Totalt!$B$1:$AQ$1,0),FALSE),"")</f>
        <v>26.079000000000001</v>
      </c>
      <c r="AD235" s="312">
        <f>IFERROR(VLOOKUP($B235,Totalt!$B$1:$AQ$554,MATCH(AD$2,Totalt!$B$1:$AQ$1,0),FALSE),"")</f>
        <v>0</v>
      </c>
      <c r="AE235" s="312">
        <f>IFERROR(VLOOKUP($B235,Totalt!$B$1:$AQ$554,MATCH(AE$2,Totalt!$B$1:$AQ$1,0),FALSE),"")</f>
        <v>0</v>
      </c>
      <c r="AF235" s="312">
        <f>IFERROR(VLOOKUP($B235,Totalt!$B$1:$AQ$554,MATCH(AF$2,Totalt!$B$1:$AQ$1,0),FALSE),"")</f>
        <v>5.6630000000000003</v>
      </c>
      <c r="AG235" s="312">
        <f>IFERROR(VLOOKUP($B235,Totalt!$B$1:$AQ$554,MATCH(AG$2,Totalt!$B$1:$AQ$1,0),FALSE),"")</f>
        <v>0</v>
      </c>
      <c r="AI235" s="245">
        <f t="shared" si="21"/>
        <v>140.40600000000001</v>
      </c>
      <c r="AJ235" s="246">
        <f>IF(ISERROR(1/VLOOKUP($B235,Leveranser!$B$1:$S$500,MATCH("såld värme (gwh)",Leveranser!$B$1:$S$1,0),FALSE)),"",VLOOKUP($B235,Leveranser!$B$1:$S$500,MATCH("såld värme (gwh)",Leveranser!$B$1:$S$1,0),FALSE))</f>
        <v>127.768</v>
      </c>
      <c r="AK235" t="str">
        <f>IFERROR(IF(VLOOKUP($B235,Totalt!$B$1:$AQ$554,MATCH(AK$2,Totalt!$B$1:$AQ$1,0),FALSE)="","",VLOOKUP($B235,Totalt!$B$1:$AQ$554,MATCH(AK$2,Totalt!$B$1:$AQ$1,0),FALSE)),"")</f>
        <v/>
      </c>
      <c r="AM235" s="247" t="str">
        <f>IF(B235&lt;&gt;"",IF(VLOOKUP($B235,Totalt!$B$1:$AQ$554,MATCH("Kvalitetsgranskad:",Totalt!$B$1:$AQ$1,0),FALSE)="ja",VLOOKUP($B235,Miljö!$B$1:$AG$479,MATCH(AM$2,Miljö!$B$1:$AK$1,0),FALSE),""),"")</f>
        <v>Ja</v>
      </c>
      <c r="AN235" s="247" t="str">
        <f>IF(AM235="ja",VLOOKUP($B235,Miljö!$B$1:$J$479,MATCH("Typ av ursprungsspecificerad el   (Om inget värde anges används Nordisk residualmix, se inforuta) ()",Miljö!$B$1:$J$1,0),FALSE),IF(AM235="nej","Nordisk residualel",""))</f>
        <v>'"vind vatten bio"'</v>
      </c>
      <c r="AO235" s="247">
        <f>IF(AM235="","",VLOOKUP($B235,Miljö!$B$1:$J$479,MATCH("Fossilandel för ursprungspecificerad el ()",Miljö!$B$1:$J$1,0),FALSE))</f>
        <v>0</v>
      </c>
      <c r="AP235" s="247">
        <f>IF(AM235="","",IFERROR(VLOOKUP($B235,Miljö!$B$1:$J$479,MATCH("Kärnkraftsandel för ursprungsspecificerad el ()",Miljö!$B$1:$J$1,0),FALSE)/1,0))</f>
        <v>0</v>
      </c>
      <c r="AQ235" s="247">
        <f t="shared" si="22"/>
        <v>1</v>
      </c>
      <c r="AR235" s="52"/>
      <c r="AS235" s="247" t="str">
        <f t="shared" si="18"/>
        <v>Nej</v>
      </c>
      <c r="AT235" s="247" t="str">
        <f>IF(AS235="ja",VLOOKUP($B235,Miljö!$B$1:$O$500,MATCH("Fossil andel i procent (%)",Miljö!$B$1:$O$1,0),FALSE)/100,"")</f>
        <v/>
      </c>
      <c r="AU235" s="52"/>
      <c r="AV235" s="247" t="str">
        <f t="shared" si="19"/>
        <v>Nej</v>
      </c>
      <c r="AW235" s="247" t="str">
        <f>IF(AV235="ja",VLOOKUP($B235,'Egen hetvattenprod'!$B$1:$AO$500,MATCH("Värmekälla till värmepumpar ()",'Egen hetvattenprod'!$B$1:$AO$1,0),FALSE),"")</f>
        <v/>
      </c>
      <c r="AY235" s="244" t="str">
        <f t="shared" si="20"/>
        <v>Ja</v>
      </c>
      <c r="AZ235" s="283">
        <f>IF($AY235="ja",(VLOOKUP($B235,'Egen hetvattenprod'!$B$1:$BX$550,MATCH(AZ$2,'Egen hetvattenprod'!$B$1:$BX$1,0),FALSE)+VLOOKUP($B235,Kraftvärmeprod!$B$1:$BX$550,MATCH(AZ$2,Kraftvärmeprod!$B$1:$BX$1,0),FALSE))/$AC235,"")</f>
        <v>1</v>
      </c>
      <c r="BA235" s="283">
        <f>IF($AY235="ja",(VLOOKUP($B235,'Egen hetvattenprod'!$B$1:$BX$550,MATCH(BA$2,'Egen hetvattenprod'!$B$1:$BX$1,0),FALSE)+VLOOKUP($B235,Kraftvärmeprod!$B$1:$BX$550,MATCH(BA$2,Kraftvärmeprod!$B$1:$BX$1,0),FALSE))/$AC235,"")</f>
        <v>0</v>
      </c>
      <c r="BB235" s="283">
        <f>IF($AY235="ja",(VLOOKUP($B235,'Egen hetvattenprod'!$B$1:$BX$550,MATCH(BB$2,'Egen hetvattenprod'!$B$1:$BX$1,0),FALSE)+VLOOKUP($B235,Kraftvärmeprod!$B$1:$BX$550,MATCH(BB$2,Kraftvärmeprod!$B$1:$BX$1,0),FALSE))/$AC235,"")</f>
        <v>0</v>
      </c>
      <c r="BC235" s="283">
        <f>IF($AY235="ja",(VLOOKUP($B235,'Egen hetvattenprod'!$B$1:$BX$550,MATCH(BC$2,'Egen hetvattenprod'!$B$1:$BX$1,0),FALSE)+VLOOKUP($B235,Kraftvärmeprod!$B$1:$BX$550,MATCH(BC$2,Kraftvärmeprod!$B$1:$BX$1,0),FALSE))/$AC235,"")</f>
        <v>0</v>
      </c>
      <c r="BD235" s="283">
        <f>IF($AY235="ja",(VLOOKUP($B235,'Egen hetvattenprod'!$B$1:$BX$550,MATCH(BD$2,'Egen hetvattenprod'!$B$1:$BX$1,0),FALSE)+VLOOKUP($B235,Kraftvärmeprod!$B$1:$BX$550,MATCH(BD$2,Kraftvärmeprod!$B$1:$BX$1,0),FALSE))/$AC235,"")</f>
        <v>0</v>
      </c>
      <c r="BF235" s="244" t="str">
        <f t="shared" si="23"/>
        <v>Nej</v>
      </c>
      <c r="BG235" s="283" t="str">
        <f>IF($BF235="ja",VLOOKUP($B235,'Egen hetvattenprod'!$B$1:$BX$550,MATCH("Andelen klimatgaser med fossilt ursprung för avfall ()",'Egen hetvattenprod'!$B$1:$BX$1,0),FALSE),"")</f>
        <v/>
      </c>
      <c r="BH235" s="283" t="str">
        <f>IF($BF235="ja",VLOOKUP($B235,Kraftvärmeprod!$B$1:$BX$550,MATCH("Andelen klimatgaser med fossilt ursprung för avfall ()",Kraftvärmeprod!$B$1:$BX$1,0),FALSE),"")</f>
        <v/>
      </c>
      <c r="BI235" s="307" t="str">
        <f>IF($BF235="ja",VLOOKUP($B235,'Egen hetvattenprod'!$B$1:$BX$550,MATCH("Avfall (GWh)",'Egen hetvattenprod'!$B$1:$BX$1,0),FALSE),"")</f>
        <v/>
      </c>
      <c r="BJ235" s="307" t="str">
        <f>IF($BF235="ja",VLOOKUP($B235,'Slutlig allokering kvv'!$B$1:$BX$550,MATCH("Avfall (GWh)",'Slutlig allokering kvv'!$B$1:$BX$1,0),FALSE),"")</f>
        <v/>
      </c>
      <c r="BK235" s="307" t="str">
        <f>IF($BF235="ja",VLOOKUP($B235,'Köpt hetvatten'!$B$1:$BX$550,MATCH("Avfall i köpt hetvatten",'Köpt hetvatten'!$B$1:$BX$1,0),FALSE),"")</f>
        <v/>
      </c>
      <c r="BL235" s="307" t="str">
        <f>IF($BF235="ja",VLOOKUP($B235,'Egen hetvattenprod'!$B$1:$BX$550,MATCH("Värde enligt ovan. (%)",'Egen hetvattenprod'!$B$1:$BX$1,0),FALSE),"")</f>
        <v/>
      </c>
      <c r="BM235" s="307" t="str">
        <f>IF($BF235="ja",VLOOKUP($B235,Kraftvärmeprod!$B$1:$BX$550,MATCH("Värde enligt ovan. (%)",Kraftvärmeprod!$B$1:$BX$1,0),FALSE),"")</f>
        <v/>
      </c>
      <c r="BN235" s="307"/>
      <c r="BO235" s="307"/>
      <c r="BP235" s="307"/>
      <c r="BQ235" s="307" t="str">
        <f>IF($BF235="ja",VLOOKUP($B235,'Egen hetvattenprod'!$B$1:$BX$550,MATCH("Tillförd olja (fossil) vid avfallsförbränning (GWh)",'Egen hetvattenprod'!$B$1:$BX$1,0),FALSE),"")</f>
        <v/>
      </c>
      <c r="BR235" s="307" t="str">
        <f>IF($BF235="ja",VLOOKUP($B235,Kraftvärmeprod!$B$1:$BX$550,MATCH("Tillförd olja (fossil) vid avfallsförbränning (GWh)",Kraftvärmeprod!$B$1:$BX$1,0),FALSE),"")</f>
        <v/>
      </c>
    </row>
    <row r="236" spans="1:70" x14ac:dyDescent="0.25">
      <c r="A236" s="2" t="str">
        <f>'Miljövärden för publ företag'!B238</f>
        <v>Södertörns Fjärrvärme AB</v>
      </c>
      <c r="B236" s="2" t="str">
        <f>'Miljövärden för publ företag'!C238</f>
        <v>Södertörn Fjärrvärme Totalt</v>
      </c>
      <c r="C236" s="312">
        <f>IFERROR(VLOOKUP($B236,Totalt!$B$1:$AQ$554,MATCH(C$2,Totalt!$B$1:$AQ$1,0),FALSE),"")</f>
        <v>2.1429999999999998</v>
      </c>
      <c r="D236" s="312">
        <f>IFERROR(VLOOKUP($B236,Totalt!$B$1:$AQ$554,MATCH(D$2,Totalt!$B$1:$AQ$1,0),FALSE),"")</f>
        <v>2.5375399999999999</v>
      </c>
      <c r="E236" s="312">
        <f>IFERROR(VLOOKUP($B236,Totalt!$B$1:$AQ$554,MATCH(E$2,Totalt!$B$1:$AQ$1,0),FALSE),"")</f>
        <v>0</v>
      </c>
      <c r="F236" s="312">
        <f>IFERROR(VLOOKUP($B236,Totalt!$B$1:$AQ$554,MATCH(F$2,Totalt!$B$1:$AQ$1,0),FALSE),"")</f>
        <v>1.96</v>
      </c>
      <c r="G236" s="312">
        <f>IFERROR(VLOOKUP($B236,Totalt!$B$1:$AQ$554,MATCH(G$2,Totalt!$B$1:$AQ$1,0),FALSE),"")</f>
        <v>0</v>
      </c>
      <c r="H236" s="312">
        <f>IFERROR(VLOOKUP($B236,Totalt!$B$1:$AQ$554,MATCH(H$2,Totalt!$B$1:$AQ$1,0),FALSE),"")</f>
        <v>0</v>
      </c>
      <c r="I236" s="312">
        <f>IFERROR(VLOOKUP($B236,Totalt!$B$1:$AQ$554,MATCH(I$2,Totalt!$B$1:$AQ$1,0),FALSE),"")</f>
        <v>194.7</v>
      </c>
      <c r="J236" s="312">
        <f>IFERROR(VLOOKUP($B236,Totalt!$B$1:$AQ$554,MATCH(J$2,Totalt!$B$1:$AQ$1,0),FALSE),"")</f>
        <v>4.18</v>
      </c>
      <c r="K236" s="312">
        <f>IFERROR(VLOOKUP($B236,Totalt!$B$1:$AQ$554,MATCH(K$2,Totalt!$B$1:$AQ$1,0),FALSE),"")</f>
        <v>0</v>
      </c>
      <c r="L236" s="312">
        <f>IFERROR(VLOOKUP($B236,Totalt!$B$1:$AQ$554,MATCH(L$2,Totalt!$B$1:$AQ$1,0),FALSE),"")</f>
        <v>338.56900000000002</v>
      </c>
      <c r="M236" s="312">
        <f>IFERROR(VLOOKUP($B236,Totalt!$B$1:$AQ$554,MATCH(M$2,Totalt!$B$1:$AQ$1,0),FALSE),"")</f>
        <v>11.6532</v>
      </c>
      <c r="N236" s="312">
        <f>IFERROR(VLOOKUP($B236,Totalt!$B$1:$AQ$554,MATCH(N$2,Totalt!$B$1:$AQ$1,0),FALSE),"")</f>
        <v>5.1502600000000003</v>
      </c>
      <c r="O236" s="312">
        <f>IFERROR(VLOOKUP($B236,Totalt!$B$1:$AQ$554,MATCH(O$2,Totalt!$B$1:$AQ$1,0),FALSE),"")</f>
        <v>69.8249</v>
      </c>
      <c r="P236" s="312">
        <f>IFERROR(VLOOKUP($B236,Totalt!$B$1:$AQ$554,MATCH(P$2,Totalt!$B$1:$AQ$1,0),FALSE),"")</f>
        <v>43.6021</v>
      </c>
      <c r="Q236" s="312">
        <f>IFERROR(VLOOKUP($B236,Totalt!$B$1:$AQ$554,MATCH(Q$2,Totalt!$B$1:$AQ$1,0),FALSE),"")</f>
        <v>0</v>
      </c>
      <c r="R236" s="312">
        <f>IFERROR(VLOOKUP($B236,Totalt!$B$1:$AQ$554,MATCH(R$2,Totalt!$B$1:$AQ$1,0),FALSE),"")</f>
        <v>9.18</v>
      </c>
      <c r="S236" s="312">
        <f>IFERROR(VLOOKUP($B236,Totalt!$B$1:$AQ$554,MATCH(S$2,Totalt!$B$1:$AQ$1,0),FALSE),"")</f>
        <v>0</v>
      </c>
      <c r="T236" s="312">
        <f>IFERROR(VLOOKUP($B236,Totalt!$B$1:$AQ$554,MATCH(T$2,Totalt!$B$1:$AQ$1,0),FALSE),"")</f>
        <v>0</v>
      </c>
      <c r="U236" s="312">
        <f>IFERROR(VLOOKUP($B236,Totalt!$B$1:$AQ$554,MATCH(U$2,Totalt!$B$1:$AQ$1,0),FALSE),"")</f>
        <v>0</v>
      </c>
      <c r="V236" s="312">
        <f>IFERROR(VLOOKUP($B236,Totalt!$B$1:$AQ$554,MATCH(V$2,Totalt!$B$1:$AQ$1,0),FALSE),"")</f>
        <v>66.08</v>
      </c>
      <c r="W236" s="312">
        <f>IFERROR(VLOOKUP($B236,Totalt!$B$1:$AQ$554,MATCH(W$2,Totalt!$B$1:$AQ$1,0),FALSE),"")</f>
        <v>35.71</v>
      </c>
      <c r="X236" s="312">
        <f>IFERROR(VLOOKUP($B236,Totalt!$B$1:$AQ$554,MATCH(X$2,Totalt!$B$1:$AQ$1,0),FALSE),"")</f>
        <v>0</v>
      </c>
      <c r="Y236" s="312">
        <f>IFERROR(VLOOKUP($B236,Totalt!$B$1:$AQ$554,MATCH(Y$2,Totalt!$B$1:$AQ$1,0),FALSE),"")</f>
        <v>0</v>
      </c>
      <c r="Z236" s="312">
        <f>IFERROR(VLOOKUP($B236,Totalt!$B$1:$AQ$554,MATCH(Z$2,Totalt!$B$1:$AQ$1,0),FALSE),"")</f>
        <v>0</v>
      </c>
      <c r="AA236" s="312">
        <f>IFERROR(VLOOKUP($B236,Totalt!$B$1:$AQ$554,MATCH(AA$2,Totalt!$B$1:$AQ$1,0),FALSE),"")</f>
        <v>12.35</v>
      </c>
      <c r="AB236" s="312">
        <f>IFERROR(VLOOKUP($B236,Totalt!$B$1:$AQ$554,MATCH(AB$2,Totalt!$B$1:$AQ$1,0),FALSE),"")</f>
        <v>26.8</v>
      </c>
      <c r="AC236" s="312">
        <f>IFERROR(VLOOKUP($B236,Totalt!$B$1:$AQ$554,MATCH(AC$2,Totalt!$B$1:$AQ$1,0),FALSE),"")</f>
        <v>189.06</v>
      </c>
      <c r="AD236" s="312">
        <f>IFERROR(VLOOKUP($B236,Totalt!$B$1:$AQ$554,MATCH(AD$2,Totalt!$B$1:$AQ$1,0),FALSE),"")</f>
        <v>0</v>
      </c>
      <c r="AE236" s="312">
        <f>IFERROR(VLOOKUP($B236,Totalt!$B$1:$AQ$554,MATCH(AE$2,Totalt!$B$1:$AQ$1,0),FALSE),"")</f>
        <v>0</v>
      </c>
      <c r="AF236" s="312">
        <f>IFERROR(VLOOKUP($B236,Totalt!$B$1:$AQ$554,MATCH(AF$2,Totalt!$B$1:$AQ$1,0),FALSE),"")</f>
        <v>31.187000000000001</v>
      </c>
      <c r="AG236" s="312">
        <f>IFERROR(VLOOKUP($B236,Totalt!$B$1:$AQ$554,MATCH(AG$2,Totalt!$B$1:$AQ$1,0),FALSE),"")</f>
        <v>0</v>
      </c>
      <c r="AI236" s="245">
        <f t="shared" si="21"/>
        <v>1044.6869999999997</v>
      </c>
      <c r="AJ236" s="246">
        <f>IF(ISERROR(1/VLOOKUP($B236,Leveranser!$B$1:$S$500,MATCH("såld värme (gwh)",Leveranser!$B$1:$S$1,0),FALSE)),"",VLOOKUP($B236,Leveranser!$B$1:$S$500,MATCH("såld värme (gwh)",Leveranser!$B$1:$S$1,0),FALSE))</f>
        <v>975.86599999999999</v>
      </c>
      <c r="AK236" t="str">
        <f>IFERROR(IF(VLOOKUP($B236,Totalt!$B$1:$AQ$554,MATCH(AK$2,Totalt!$B$1:$AQ$1,0),FALSE)="","",VLOOKUP($B236,Totalt!$B$1:$AQ$554,MATCH(AK$2,Totalt!$B$1:$AQ$1,0),FALSE)),"")</f>
        <v/>
      </c>
      <c r="AM236" s="247" t="str">
        <f>IF(B236&lt;&gt;"",IF(VLOOKUP($B236,Totalt!$B$1:$AQ$554,MATCH("Kvalitetsgranskad:",Totalt!$B$1:$AQ$1,0),FALSE)="ja",VLOOKUP($B236,Miljö!$B$1:$AG$479,MATCH(AM$2,Miljö!$B$1:$AK$1,0),FALSE),""),"")</f>
        <v>Ja</v>
      </c>
      <c r="AN236" s="247" t="str">
        <f>IF(AM236="ja",VLOOKUP($B236,Miljö!$B$1:$J$479,MATCH("Typ av ursprungsspecificerad el   (Om inget värde anges används Nordisk residualmix, se inforuta) ()",Miljö!$B$1:$J$1,0),FALSE),IF(AM236="nej","Nordisk residualel",""))</f>
        <v>'Biokraft'</v>
      </c>
      <c r="AO236" s="247">
        <f>IF(AM236="","",VLOOKUP($B236,Miljö!$B$1:$J$479,MATCH("Fossilandel för ursprungspecificerad el ()",Miljö!$B$1:$J$1,0),FALSE))</f>
        <v>0</v>
      </c>
      <c r="AP236" s="247">
        <f>IF(AM236="","",IFERROR(VLOOKUP($B236,Miljö!$B$1:$J$479,MATCH("Kärnkraftsandel för ursprungsspecificerad el ()",Miljö!$B$1:$J$1,0),FALSE)/1,0))</f>
        <v>0</v>
      </c>
      <c r="AQ236" s="247">
        <f t="shared" si="22"/>
        <v>1</v>
      </c>
      <c r="AR236" s="52"/>
      <c r="AS236" s="247" t="str">
        <f t="shared" si="18"/>
        <v>Nej</v>
      </c>
      <c r="AT236" s="247" t="str">
        <f>IF(AS236="ja",VLOOKUP($B236,Miljö!$B$1:$O$500,MATCH("Fossil andel i procent (%)",Miljö!$B$1:$O$1,0),FALSE)/100,"")</f>
        <v/>
      </c>
      <c r="AU236" s="52"/>
      <c r="AV236" s="247" t="str">
        <f t="shared" si="19"/>
        <v>Ja</v>
      </c>
      <c r="AW236" s="247" t="str">
        <f>IF(AV236="ja",VLOOKUP($B236,'Egen hetvattenprod'!$B$1:$AO$500,MATCH("Värmekälla till värmepumpar ()",'Egen hetvattenprod'!$B$1:$AO$1,0),FALSE),"")</f>
        <v>Renat avloppsvatten</v>
      </c>
      <c r="AY236" s="244" t="str">
        <f t="shared" si="20"/>
        <v>Ja</v>
      </c>
      <c r="AZ236" s="283">
        <f>IF($AY236="ja",(VLOOKUP($B236,'Egen hetvattenprod'!$B$1:$BX$550,MATCH(AZ$2,'Egen hetvattenprod'!$B$1:$BX$1,0),FALSE)+VLOOKUP($B236,Kraftvärmeprod!$B$1:$BX$550,MATCH(AZ$2,Kraftvärmeprod!$B$1:$BX$1,0),FALSE))/$AC236,"")</f>
        <v>1</v>
      </c>
      <c r="BA236" s="283">
        <f>IF($AY236="ja",(VLOOKUP($B236,'Egen hetvattenprod'!$B$1:$BX$550,MATCH(BA$2,'Egen hetvattenprod'!$B$1:$BX$1,0),FALSE)+VLOOKUP($B236,Kraftvärmeprod!$B$1:$BX$550,MATCH(BA$2,Kraftvärmeprod!$B$1:$BX$1,0),FALSE))/$AC236,"")</f>
        <v>0</v>
      </c>
      <c r="BB236" s="283">
        <f>IF($AY236="ja",(VLOOKUP($B236,'Egen hetvattenprod'!$B$1:$BX$550,MATCH(BB$2,'Egen hetvattenprod'!$B$1:$BX$1,0),FALSE)+VLOOKUP($B236,Kraftvärmeprod!$B$1:$BX$550,MATCH(BB$2,Kraftvärmeprod!$B$1:$BX$1,0),FALSE))/$AC236,"")</f>
        <v>0</v>
      </c>
      <c r="BC236" s="283">
        <f>IF($AY236="ja",(VLOOKUP($B236,'Egen hetvattenprod'!$B$1:$BX$550,MATCH(BC$2,'Egen hetvattenprod'!$B$1:$BX$1,0),FALSE)+VLOOKUP($B236,Kraftvärmeprod!$B$1:$BX$550,MATCH(BC$2,Kraftvärmeprod!$B$1:$BX$1,0),FALSE))/$AC236,"")</f>
        <v>0</v>
      </c>
      <c r="BD236" s="283">
        <f>IF($AY236="ja",(VLOOKUP($B236,'Egen hetvattenprod'!$B$1:$BX$550,MATCH(BD$2,'Egen hetvattenprod'!$B$1:$BX$1,0),FALSE)+VLOOKUP($B236,Kraftvärmeprod!$B$1:$BX$550,MATCH(BD$2,Kraftvärmeprod!$B$1:$BX$1,0),FALSE))/$AC236,"")</f>
        <v>0</v>
      </c>
      <c r="BF236" s="244" t="str">
        <f t="shared" si="23"/>
        <v>Ja</v>
      </c>
      <c r="BG236" s="283" t="str">
        <f>IF($BF236="ja",VLOOKUP($B236,'Egen hetvattenprod'!$B$1:$BX$550,MATCH("Andelen klimatgaser med fossilt ursprung för avfall ()",'Egen hetvattenprod'!$B$1:$BX$1,0),FALSE),"")</f>
        <v>Mätvärde</v>
      </c>
      <c r="BH236" s="283" t="str">
        <f>IF($BF236="ja",VLOOKUP($B236,Kraftvärmeprod!$B$1:$BX$550,MATCH("Andelen klimatgaser med fossilt ursprung för avfall ()",Kraftvärmeprod!$B$1:$BX$1,0),FALSE),"")</f>
        <v>Ingen redovisning</v>
      </c>
      <c r="BI236" s="307">
        <f>IF($BF236="ja",VLOOKUP($B236,'Egen hetvattenprod'!$B$1:$BX$550,MATCH("Avfall (GWh)",'Egen hetvattenprod'!$B$1:$BX$1,0),FALSE),"")</f>
        <v>194.7</v>
      </c>
      <c r="BJ236" s="307">
        <f>IF($BF236="ja",VLOOKUP($B236,'Slutlig allokering kvv'!$B$1:$BX$550,MATCH("Avfall (GWh)",'Slutlig allokering kvv'!$B$1:$BX$1,0),FALSE),"")</f>
        <v>0</v>
      </c>
      <c r="BK236" s="307">
        <f>IF($BF236="ja",VLOOKUP($B236,'Köpt hetvatten'!$B$1:$BX$550,MATCH("Avfall i köpt hetvatten",'Köpt hetvatten'!$B$1:$BX$1,0),FALSE),"")</f>
        <v>0</v>
      </c>
      <c r="BL236" s="307">
        <f>IF($BF236="ja",VLOOKUP($B236,'Egen hetvattenprod'!$B$1:$BX$550,MATCH("Värde enligt ovan. (%)",'Egen hetvattenprod'!$B$1:$BX$1,0),FALSE),"")</f>
        <v>45.29</v>
      </c>
      <c r="BM236" s="307" t="str">
        <f>IF($BF236="ja",VLOOKUP($B236,Kraftvärmeprod!$B$1:$BX$550,MATCH("Värde enligt ovan. (%)",Kraftvärmeprod!$B$1:$BX$1,0),FALSE),"")</f>
        <v>ET</v>
      </c>
      <c r="BN236" s="307"/>
      <c r="BO236" s="307"/>
      <c r="BP236" s="307"/>
      <c r="BQ236" s="307" t="str">
        <f>IF($BF236="ja",VLOOKUP($B236,'Egen hetvattenprod'!$B$1:$BX$550,MATCH("Tillförd olja (fossil) vid avfallsförbränning (GWh)",'Egen hetvattenprod'!$B$1:$BX$1,0),FALSE),"")</f>
        <v>ET</v>
      </c>
      <c r="BR236" s="307" t="str">
        <f>IF($BF236="ja",VLOOKUP($B236,Kraftvärmeprod!$B$1:$BX$550,MATCH("Tillförd olja (fossil) vid avfallsförbränning (GWh)",Kraftvärmeprod!$B$1:$BX$1,0),FALSE),"")</f>
        <v>ET</v>
      </c>
    </row>
    <row r="237" spans="1:70" x14ac:dyDescent="0.25">
      <c r="A237" s="2" t="str">
        <f>'Miljövärden för publ företag'!B239</f>
        <v>Tekniska Verken i Linköping AB</v>
      </c>
      <c r="B237" s="2" t="str">
        <f>'Miljövärden för publ företag'!C239</f>
        <v>Borensberg</v>
      </c>
      <c r="C237" s="312">
        <f>IFERROR(VLOOKUP($B237,Totalt!$B$1:$AQ$554,MATCH(C$2,Totalt!$B$1:$AQ$1,0),FALSE),"")</f>
        <v>0</v>
      </c>
      <c r="D237" s="312">
        <f>IFERROR(VLOOKUP($B237,Totalt!$B$1:$AQ$554,MATCH(D$2,Totalt!$B$1:$AQ$1,0),FALSE),"")</f>
        <v>0</v>
      </c>
      <c r="E237" s="312">
        <f>IFERROR(VLOOKUP($B237,Totalt!$B$1:$AQ$554,MATCH(E$2,Totalt!$B$1:$AQ$1,0),FALSE),"")</f>
        <v>0</v>
      </c>
      <c r="F237" s="312">
        <f>IFERROR(VLOOKUP($B237,Totalt!$B$1:$AQ$554,MATCH(F$2,Totalt!$B$1:$AQ$1,0),FALSE),"")</f>
        <v>0</v>
      </c>
      <c r="G237" s="312">
        <f>IFERROR(VLOOKUP($B237,Totalt!$B$1:$AQ$554,MATCH(G$2,Totalt!$B$1:$AQ$1,0),FALSE),"")</f>
        <v>0</v>
      </c>
      <c r="H237" s="312">
        <f>IFERROR(VLOOKUP($B237,Totalt!$B$1:$AQ$554,MATCH(H$2,Totalt!$B$1:$AQ$1,0),FALSE),"")</f>
        <v>0</v>
      </c>
      <c r="I237" s="312">
        <f>IFERROR(VLOOKUP($B237,Totalt!$B$1:$AQ$554,MATCH(I$2,Totalt!$B$1:$AQ$1,0),FALSE),"")</f>
        <v>0</v>
      </c>
      <c r="J237" s="312">
        <f>IFERROR(VLOOKUP($B237,Totalt!$B$1:$AQ$554,MATCH(J$2,Totalt!$B$1:$AQ$1,0),FALSE),"")</f>
        <v>0</v>
      </c>
      <c r="K237" s="312">
        <f>IFERROR(VLOOKUP($B237,Totalt!$B$1:$AQ$554,MATCH(K$2,Totalt!$B$1:$AQ$1,0),FALSE),"")</f>
        <v>0</v>
      </c>
      <c r="L237" s="312">
        <f>IFERROR(VLOOKUP($B237,Totalt!$B$1:$AQ$554,MATCH(L$2,Totalt!$B$1:$AQ$1,0),FALSE),"")</f>
        <v>0</v>
      </c>
      <c r="M237" s="312">
        <f>IFERROR(VLOOKUP($B237,Totalt!$B$1:$AQ$554,MATCH(M$2,Totalt!$B$1:$AQ$1,0),FALSE),"")</f>
        <v>0</v>
      </c>
      <c r="N237" s="312">
        <f>IFERROR(VLOOKUP($B237,Totalt!$B$1:$AQ$554,MATCH(N$2,Totalt!$B$1:$AQ$1,0),FALSE),"")</f>
        <v>16.2</v>
      </c>
      <c r="O237" s="312">
        <f>IFERROR(VLOOKUP($B237,Totalt!$B$1:$AQ$554,MATCH(O$2,Totalt!$B$1:$AQ$1,0),FALSE),"")</f>
        <v>0</v>
      </c>
      <c r="P237" s="312">
        <f>IFERROR(VLOOKUP($B237,Totalt!$B$1:$AQ$554,MATCH(P$2,Totalt!$B$1:$AQ$1,0),FALSE),"")</f>
        <v>0</v>
      </c>
      <c r="Q237" s="312">
        <f>IFERROR(VLOOKUP($B237,Totalt!$B$1:$AQ$554,MATCH(Q$2,Totalt!$B$1:$AQ$1,0),FALSE),"")</f>
        <v>0</v>
      </c>
      <c r="R237" s="312">
        <f>IFERROR(VLOOKUP($B237,Totalt!$B$1:$AQ$554,MATCH(R$2,Totalt!$B$1:$AQ$1,0),FALSE),"")</f>
        <v>0</v>
      </c>
      <c r="S237" s="312">
        <f>IFERROR(VLOOKUP($B237,Totalt!$B$1:$AQ$554,MATCH(S$2,Totalt!$B$1:$AQ$1,0),FALSE),"")</f>
        <v>0</v>
      </c>
      <c r="T237" s="312">
        <f>IFERROR(VLOOKUP($B237,Totalt!$B$1:$AQ$554,MATCH(T$2,Totalt!$B$1:$AQ$1,0),FALSE),"")</f>
        <v>0</v>
      </c>
      <c r="U237" s="312">
        <f>IFERROR(VLOOKUP($B237,Totalt!$B$1:$AQ$554,MATCH(U$2,Totalt!$B$1:$AQ$1,0),FALSE),"")</f>
        <v>0</v>
      </c>
      <c r="V237" s="312">
        <f>IFERROR(VLOOKUP($B237,Totalt!$B$1:$AQ$554,MATCH(V$2,Totalt!$B$1:$AQ$1,0),FALSE),"")</f>
        <v>0</v>
      </c>
      <c r="W237" s="312">
        <f>IFERROR(VLOOKUP($B237,Totalt!$B$1:$AQ$554,MATCH(W$2,Totalt!$B$1:$AQ$1,0),FALSE),"")</f>
        <v>0.75</v>
      </c>
      <c r="X237" s="312">
        <f>IFERROR(VLOOKUP($B237,Totalt!$B$1:$AQ$554,MATCH(X$2,Totalt!$B$1:$AQ$1,0),FALSE),"")</f>
        <v>0</v>
      </c>
      <c r="Y237" s="312">
        <f>IFERROR(VLOOKUP($B237,Totalt!$B$1:$AQ$554,MATCH(Y$2,Totalt!$B$1:$AQ$1,0),FALSE),"")</f>
        <v>0</v>
      </c>
      <c r="Z237" s="312">
        <f>IFERROR(VLOOKUP($B237,Totalt!$B$1:$AQ$554,MATCH(Z$2,Totalt!$B$1:$AQ$1,0),FALSE),"")</f>
        <v>0</v>
      </c>
      <c r="AA237" s="312">
        <f>IFERROR(VLOOKUP($B237,Totalt!$B$1:$AQ$554,MATCH(AA$2,Totalt!$B$1:$AQ$1,0),FALSE),"")</f>
        <v>0</v>
      </c>
      <c r="AB237" s="312">
        <f>IFERROR(VLOOKUP($B237,Totalt!$B$1:$AQ$554,MATCH(AB$2,Totalt!$B$1:$AQ$1,0),FALSE),"")</f>
        <v>0</v>
      </c>
      <c r="AC237" s="312">
        <f>IFERROR(VLOOKUP($B237,Totalt!$B$1:$AQ$554,MATCH(AC$2,Totalt!$B$1:$AQ$1,0),FALSE),"")</f>
        <v>0</v>
      </c>
      <c r="AD237" s="312">
        <f>IFERROR(VLOOKUP($B237,Totalt!$B$1:$AQ$554,MATCH(AD$2,Totalt!$B$1:$AQ$1,0),FALSE),"")</f>
        <v>0</v>
      </c>
      <c r="AE237" s="312">
        <f>IFERROR(VLOOKUP($B237,Totalt!$B$1:$AQ$554,MATCH(AE$2,Totalt!$B$1:$AQ$1,0),FALSE),"")</f>
        <v>0</v>
      </c>
      <c r="AF237" s="312">
        <f>IFERROR(VLOOKUP($B237,Totalt!$B$1:$AQ$554,MATCH(AF$2,Totalt!$B$1:$AQ$1,0),FALSE),"")</f>
        <v>0.38800000000000001</v>
      </c>
      <c r="AG237" s="312">
        <f>IFERROR(VLOOKUP($B237,Totalt!$B$1:$AQ$554,MATCH(AG$2,Totalt!$B$1:$AQ$1,0),FALSE),"")</f>
        <v>0</v>
      </c>
      <c r="AI237" s="245">
        <f t="shared" si="21"/>
        <v>17.338000000000001</v>
      </c>
      <c r="AJ237" s="246">
        <f>IF(ISERROR(1/VLOOKUP($B237,Leveranser!$B$1:$S$500,MATCH("såld värme (gwh)",Leveranser!$B$1:$S$1,0),FALSE)),"",VLOOKUP($B237,Leveranser!$B$1:$S$500,MATCH("såld värme (gwh)",Leveranser!$B$1:$S$1,0),FALSE))</f>
        <v>11.1</v>
      </c>
      <c r="AK237" t="str">
        <f>IFERROR(IF(VLOOKUP($B237,Totalt!$B$1:$AQ$554,MATCH(AK$2,Totalt!$B$1:$AQ$1,0),FALSE)="","",VLOOKUP($B237,Totalt!$B$1:$AQ$554,MATCH(AK$2,Totalt!$B$1:$AQ$1,0),FALSE)),"")</f>
        <v/>
      </c>
      <c r="AM237" s="247" t="str">
        <f>IF(B237&lt;&gt;"",IF(VLOOKUP($B237,Totalt!$B$1:$AQ$554,MATCH("Kvalitetsgranskad:",Totalt!$B$1:$AQ$1,0),FALSE)="ja",VLOOKUP($B237,Miljö!$B$1:$AG$479,MATCH(AM$2,Miljö!$B$1:$AK$1,0),FALSE),""),"")</f>
        <v>Ja</v>
      </c>
      <c r="AN237" s="247" t="str">
        <f>IF(AM237="ja",VLOOKUP($B237,Miljö!$B$1:$J$479,MATCH("Typ av ursprungsspecificerad el   (Om inget värde anges används Nordisk residualmix, se inforuta) ()",Miljö!$B$1:$J$1,0),FALSE),IF(AM237="nej","Nordisk residualel",""))</f>
        <v>'Vattenkraft'</v>
      </c>
      <c r="AO237" s="247">
        <f>IF(AM237="","",VLOOKUP($B237,Miljö!$B$1:$J$479,MATCH("Fossilandel för ursprungspecificerad el ()",Miljö!$B$1:$J$1,0),FALSE))</f>
        <v>0</v>
      </c>
      <c r="AP237" s="247">
        <f>IF(AM237="","",IFERROR(VLOOKUP($B237,Miljö!$B$1:$J$479,MATCH("Kärnkraftsandel för ursprungsspecificerad el ()",Miljö!$B$1:$J$1,0),FALSE)/1,0))</f>
        <v>0</v>
      </c>
      <c r="AQ237" s="247">
        <f t="shared" si="22"/>
        <v>1</v>
      </c>
      <c r="AR237" s="52"/>
      <c r="AS237" s="247" t="str">
        <f t="shared" si="18"/>
        <v>Nej</v>
      </c>
      <c r="AT237" s="247" t="str">
        <f>IF(AS237="ja",VLOOKUP($B237,Miljö!$B$1:$O$500,MATCH("Fossil andel i procent (%)",Miljö!$B$1:$O$1,0),FALSE)/100,"")</f>
        <v/>
      </c>
      <c r="AU237" s="52"/>
      <c r="AV237" s="247" t="str">
        <f t="shared" si="19"/>
        <v>Nej</v>
      </c>
      <c r="AW237" s="247" t="str">
        <f>IF(AV237="ja",VLOOKUP($B237,'Egen hetvattenprod'!$B$1:$AO$500,MATCH("Värmekälla till värmepumpar ()",'Egen hetvattenprod'!$B$1:$AO$1,0),FALSE),"")</f>
        <v/>
      </c>
      <c r="AY237" s="244" t="str">
        <f t="shared" si="20"/>
        <v>Nej</v>
      </c>
      <c r="AZ237" s="283" t="str">
        <f>IF($AY237="ja",(VLOOKUP($B237,'Egen hetvattenprod'!$B$1:$BX$550,MATCH(AZ$2,'Egen hetvattenprod'!$B$1:$BX$1,0),FALSE)+VLOOKUP($B237,Kraftvärmeprod!$B$1:$BX$550,MATCH(AZ$2,Kraftvärmeprod!$B$1:$BX$1,0),FALSE))/$AC237,"")</f>
        <v/>
      </c>
      <c r="BA237" s="283" t="str">
        <f>IF($AY237="ja",(VLOOKUP($B237,'Egen hetvattenprod'!$B$1:$BX$550,MATCH(BA$2,'Egen hetvattenprod'!$B$1:$BX$1,0),FALSE)+VLOOKUP($B237,Kraftvärmeprod!$B$1:$BX$550,MATCH(BA$2,Kraftvärmeprod!$B$1:$BX$1,0),FALSE))/$AC237,"")</f>
        <v/>
      </c>
      <c r="BB237" s="283" t="str">
        <f>IF($AY237="ja",(VLOOKUP($B237,'Egen hetvattenprod'!$B$1:$BX$550,MATCH(BB$2,'Egen hetvattenprod'!$B$1:$BX$1,0),FALSE)+VLOOKUP($B237,Kraftvärmeprod!$B$1:$BX$550,MATCH(BB$2,Kraftvärmeprod!$B$1:$BX$1,0),FALSE))/$AC237,"")</f>
        <v/>
      </c>
      <c r="BC237" s="283" t="str">
        <f>IF($AY237="ja",(VLOOKUP($B237,'Egen hetvattenprod'!$B$1:$BX$550,MATCH(BC$2,'Egen hetvattenprod'!$B$1:$BX$1,0),FALSE)+VLOOKUP($B237,Kraftvärmeprod!$B$1:$BX$550,MATCH(BC$2,Kraftvärmeprod!$B$1:$BX$1,0),FALSE))/$AC237,"")</f>
        <v/>
      </c>
      <c r="BD237" s="283" t="str">
        <f>IF($AY237="ja",(VLOOKUP($B237,'Egen hetvattenprod'!$B$1:$BX$550,MATCH(BD$2,'Egen hetvattenprod'!$B$1:$BX$1,0),FALSE)+VLOOKUP($B237,Kraftvärmeprod!$B$1:$BX$550,MATCH(BD$2,Kraftvärmeprod!$B$1:$BX$1,0),FALSE))/$AC237,"")</f>
        <v/>
      </c>
      <c r="BF237" s="244" t="str">
        <f t="shared" si="23"/>
        <v>Nej</v>
      </c>
      <c r="BG237" s="283" t="str">
        <f>IF($BF237="ja",VLOOKUP($B237,'Egen hetvattenprod'!$B$1:$BX$550,MATCH("Andelen klimatgaser med fossilt ursprung för avfall ()",'Egen hetvattenprod'!$B$1:$BX$1,0),FALSE),"")</f>
        <v/>
      </c>
      <c r="BH237" s="283" t="str">
        <f>IF($BF237="ja",VLOOKUP($B237,Kraftvärmeprod!$B$1:$BX$550,MATCH("Andelen klimatgaser med fossilt ursprung för avfall ()",Kraftvärmeprod!$B$1:$BX$1,0),FALSE),"")</f>
        <v/>
      </c>
      <c r="BI237" s="307" t="str">
        <f>IF($BF237="ja",VLOOKUP($B237,'Egen hetvattenprod'!$B$1:$BX$550,MATCH("Avfall (GWh)",'Egen hetvattenprod'!$B$1:$BX$1,0),FALSE),"")</f>
        <v/>
      </c>
      <c r="BJ237" s="307" t="str">
        <f>IF($BF237="ja",VLOOKUP($B237,'Slutlig allokering kvv'!$B$1:$BX$550,MATCH("Avfall (GWh)",'Slutlig allokering kvv'!$B$1:$BX$1,0),FALSE),"")</f>
        <v/>
      </c>
      <c r="BK237" s="307" t="str">
        <f>IF($BF237="ja",VLOOKUP($B237,'Köpt hetvatten'!$B$1:$BX$550,MATCH("Avfall i köpt hetvatten",'Köpt hetvatten'!$B$1:$BX$1,0),FALSE),"")</f>
        <v/>
      </c>
      <c r="BL237" s="307" t="str">
        <f>IF($BF237="ja",VLOOKUP($B237,'Egen hetvattenprod'!$B$1:$BX$550,MATCH("Värde enligt ovan. (%)",'Egen hetvattenprod'!$B$1:$BX$1,0),FALSE),"")</f>
        <v/>
      </c>
      <c r="BM237" s="307" t="str">
        <f>IF($BF237="ja",VLOOKUP($B237,Kraftvärmeprod!$B$1:$BX$550,MATCH("Värde enligt ovan. (%)",Kraftvärmeprod!$B$1:$BX$1,0),FALSE),"")</f>
        <v/>
      </c>
      <c r="BN237" s="307"/>
      <c r="BO237" s="307"/>
      <c r="BP237" s="307"/>
      <c r="BQ237" s="307" t="str">
        <f>IF($BF237="ja",VLOOKUP($B237,'Egen hetvattenprod'!$B$1:$BX$550,MATCH("Tillförd olja (fossil) vid avfallsförbränning (GWh)",'Egen hetvattenprod'!$B$1:$BX$1,0),FALSE),"")</f>
        <v/>
      </c>
      <c r="BR237" s="307" t="str">
        <f>IF($BF237="ja",VLOOKUP($B237,Kraftvärmeprod!$B$1:$BX$550,MATCH("Tillförd olja (fossil) vid avfallsförbränning (GWh)",Kraftvärmeprod!$B$1:$BX$1,0),FALSE),"")</f>
        <v/>
      </c>
    </row>
    <row r="238" spans="1:70" x14ac:dyDescent="0.25">
      <c r="A238" s="2" t="str">
        <f>'Miljövärden för publ företag'!B240</f>
        <v>Tekniska Verken i Linköping AB</v>
      </c>
      <c r="B238" s="2" t="str">
        <f>'Miljövärden för publ företag'!C240</f>
        <v>Katrineholm</v>
      </c>
      <c r="C238" s="312">
        <f>IFERROR(VLOOKUP($B238,Totalt!$B$1:$AQ$554,MATCH(C$2,Totalt!$B$1:$AQ$1,0),FALSE),"")</f>
        <v>0</v>
      </c>
      <c r="D238" s="312">
        <f>IFERROR(VLOOKUP($B238,Totalt!$B$1:$AQ$554,MATCH(D$2,Totalt!$B$1:$AQ$1,0),FALSE),"")</f>
        <v>0</v>
      </c>
      <c r="E238" s="312">
        <f>IFERROR(VLOOKUP($B238,Totalt!$B$1:$AQ$554,MATCH(E$2,Totalt!$B$1:$AQ$1,0),FALSE),"")</f>
        <v>0</v>
      </c>
      <c r="F238" s="312">
        <f>IFERROR(VLOOKUP($B238,Totalt!$B$1:$AQ$554,MATCH(F$2,Totalt!$B$1:$AQ$1,0),FALSE),"")</f>
        <v>0.7</v>
      </c>
      <c r="G238" s="312">
        <f>IFERROR(VLOOKUP($B238,Totalt!$B$1:$AQ$554,MATCH(G$2,Totalt!$B$1:$AQ$1,0),FALSE),"")</f>
        <v>0</v>
      </c>
      <c r="H238" s="312">
        <f>IFERROR(VLOOKUP($B238,Totalt!$B$1:$AQ$554,MATCH(H$2,Totalt!$B$1:$AQ$1,0),FALSE),"")</f>
        <v>0</v>
      </c>
      <c r="I238" s="312">
        <f>IFERROR(VLOOKUP($B238,Totalt!$B$1:$AQ$554,MATCH(I$2,Totalt!$B$1:$AQ$1,0),FALSE),"")</f>
        <v>0</v>
      </c>
      <c r="J238" s="312">
        <f>IFERROR(VLOOKUP($B238,Totalt!$B$1:$AQ$554,MATCH(J$2,Totalt!$B$1:$AQ$1,0),FALSE),"")</f>
        <v>0</v>
      </c>
      <c r="K238" s="312">
        <f>IFERROR(VLOOKUP($B238,Totalt!$B$1:$AQ$554,MATCH(K$2,Totalt!$B$1:$AQ$1,0),FALSE),"")</f>
        <v>0</v>
      </c>
      <c r="L238" s="312">
        <f>IFERROR(VLOOKUP($B238,Totalt!$B$1:$AQ$554,MATCH(L$2,Totalt!$B$1:$AQ$1,0),FALSE),"")</f>
        <v>129.30600000000001</v>
      </c>
      <c r="M238" s="312">
        <f>IFERROR(VLOOKUP($B238,Totalt!$B$1:$AQ$554,MATCH(M$2,Totalt!$B$1:$AQ$1,0),FALSE),"")</f>
        <v>0</v>
      </c>
      <c r="N238" s="312">
        <f>IFERROR(VLOOKUP($B238,Totalt!$B$1:$AQ$554,MATCH(N$2,Totalt!$B$1:$AQ$1,0),FALSE),"")</f>
        <v>32.461599999999997</v>
      </c>
      <c r="O238" s="312">
        <f>IFERROR(VLOOKUP($B238,Totalt!$B$1:$AQ$554,MATCH(O$2,Totalt!$B$1:$AQ$1,0),FALSE),"")</f>
        <v>0</v>
      </c>
      <c r="P238" s="312">
        <f>IFERROR(VLOOKUP($B238,Totalt!$B$1:$AQ$554,MATCH(P$2,Totalt!$B$1:$AQ$1,0),FALSE),"")</f>
        <v>0</v>
      </c>
      <c r="Q238" s="312">
        <f>IFERROR(VLOOKUP($B238,Totalt!$B$1:$AQ$554,MATCH(Q$2,Totalt!$B$1:$AQ$1,0),FALSE),"")</f>
        <v>0</v>
      </c>
      <c r="R238" s="312">
        <f>IFERROR(VLOOKUP($B238,Totalt!$B$1:$AQ$554,MATCH(R$2,Totalt!$B$1:$AQ$1,0),FALSE),"")</f>
        <v>9.1</v>
      </c>
      <c r="S238" s="312">
        <f>IFERROR(VLOOKUP($B238,Totalt!$B$1:$AQ$554,MATCH(S$2,Totalt!$B$1:$AQ$1,0),FALSE),"")</f>
        <v>0</v>
      </c>
      <c r="T238" s="312">
        <f>IFERROR(VLOOKUP($B238,Totalt!$B$1:$AQ$554,MATCH(T$2,Totalt!$B$1:$AQ$1,0),FALSE),"")</f>
        <v>0</v>
      </c>
      <c r="U238" s="312">
        <f>IFERROR(VLOOKUP($B238,Totalt!$B$1:$AQ$554,MATCH(U$2,Totalt!$B$1:$AQ$1,0),FALSE),"")</f>
        <v>0</v>
      </c>
      <c r="V238" s="312">
        <f>IFERROR(VLOOKUP($B238,Totalt!$B$1:$AQ$554,MATCH(V$2,Totalt!$B$1:$AQ$1,0),FALSE),"")</f>
        <v>0</v>
      </c>
      <c r="W238" s="312">
        <f>IFERROR(VLOOKUP($B238,Totalt!$B$1:$AQ$554,MATCH(W$2,Totalt!$B$1:$AQ$1,0),FALSE),"")</f>
        <v>1</v>
      </c>
      <c r="X238" s="312">
        <f>IFERROR(VLOOKUP($B238,Totalt!$B$1:$AQ$554,MATCH(X$2,Totalt!$B$1:$AQ$1,0),FALSE),"")</f>
        <v>0</v>
      </c>
      <c r="Y238" s="312">
        <f>IFERROR(VLOOKUP($B238,Totalt!$B$1:$AQ$554,MATCH(Y$2,Totalt!$B$1:$AQ$1,0),FALSE),"")</f>
        <v>0</v>
      </c>
      <c r="Z238" s="312">
        <f>IFERROR(VLOOKUP($B238,Totalt!$B$1:$AQ$554,MATCH(Z$2,Totalt!$B$1:$AQ$1,0),FALSE),"")</f>
        <v>0</v>
      </c>
      <c r="AA238" s="312">
        <f>IFERROR(VLOOKUP($B238,Totalt!$B$1:$AQ$554,MATCH(AA$2,Totalt!$B$1:$AQ$1,0),FALSE),"")</f>
        <v>0</v>
      </c>
      <c r="AB238" s="312">
        <f>IFERROR(VLOOKUP($B238,Totalt!$B$1:$AQ$554,MATCH(AB$2,Totalt!$B$1:$AQ$1,0),FALSE),"")</f>
        <v>0</v>
      </c>
      <c r="AC238" s="312">
        <f>IFERROR(VLOOKUP($B238,Totalt!$B$1:$AQ$554,MATCH(AC$2,Totalt!$B$1:$AQ$1,0),FALSE),"")</f>
        <v>9.5</v>
      </c>
      <c r="AD238" s="312">
        <f>IFERROR(VLOOKUP($B238,Totalt!$B$1:$AQ$554,MATCH(AD$2,Totalt!$B$1:$AQ$1,0),FALSE),"")</f>
        <v>0</v>
      </c>
      <c r="AE238" s="312">
        <f>IFERROR(VLOOKUP($B238,Totalt!$B$1:$AQ$554,MATCH(AE$2,Totalt!$B$1:$AQ$1,0),FALSE),"")</f>
        <v>0</v>
      </c>
      <c r="AF238" s="312">
        <f>IFERROR(VLOOKUP($B238,Totalt!$B$1:$AQ$554,MATCH(AF$2,Totalt!$B$1:$AQ$1,0),FALSE),"")</f>
        <v>5.1949899999999998</v>
      </c>
      <c r="AG238" s="312">
        <f>IFERROR(VLOOKUP($B238,Totalt!$B$1:$AQ$554,MATCH(AG$2,Totalt!$B$1:$AQ$1,0),FALSE),"")</f>
        <v>0</v>
      </c>
      <c r="AI238" s="245">
        <f t="shared" si="21"/>
        <v>187.26258999999999</v>
      </c>
      <c r="AJ238" s="246">
        <f>IF(ISERROR(1/VLOOKUP($B238,Leveranser!$B$1:$S$500,MATCH("såld värme (gwh)",Leveranser!$B$1:$S$1,0),FALSE)),"",VLOOKUP($B238,Leveranser!$B$1:$S$500,MATCH("såld värme (gwh)",Leveranser!$B$1:$S$1,0),FALSE))</f>
        <v>169.2</v>
      </c>
      <c r="AK238" t="str">
        <f>IFERROR(IF(VLOOKUP($B238,Totalt!$B$1:$AQ$554,MATCH(AK$2,Totalt!$B$1:$AQ$1,0),FALSE)="","",VLOOKUP($B238,Totalt!$B$1:$AQ$554,MATCH(AK$2,Totalt!$B$1:$AQ$1,0),FALSE)),"")</f>
        <v/>
      </c>
      <c r="AM238" s="247" t="str">
        <f>IF(B238&lt;&gt;"",IF(VLOOKUP($B238,Totalt!$B$1:$AQ$554,MATCH("Kvalitetsgranskad:",Totalt!$B$1:$AQ$1,0),FALSE)="ja",VLOOKUP($B238,Miljö!$B$1:$AG$479,MATCH(AM$2,Miljö!$B$1:$AK$1,0),FALSE),""),"")</f>
        <v>Ja</v>
      </c>
      <c r="AN238" s="247" t="str">
        <f>IF(AM238="ja",VLOOKUP($B238,Miljö!$B$1:$J$479,MATCH("Typ av ursprungsspecificerad el   (Om inget värde anges används Nordisk residualmix, se inforuta) ()",Miljö!$B$1:$J$1,0),FALSE),IF(AM238="nej","Nordisk residualel",""))</f>
        <v>'Vattenkraft'</v>
      </c>
      <c r="AO238" s="247">
        <f>IF(AM238="","",VLOOKUP($B238,Miljö!$B$1:$J$479,MATCH("Fossilandel för ursprungspecificerad el ()",Miljö!$B$1:$J$1,0),FALSE))</f>
        <v>0</v>
      </c>
      <c r="AP238" s="247">
        <f>IF(AM238="","",IFERROR(VLOOKUP($B238,Miljö!$B$1:$J$479,MATCH("Kärnkraftsandel för ursprungsspecificerad el ()",Miljö!$B$1:$J$1,0),FALSE)/1,0))</f>
        <v>0</v>
      </c>
      <c r="AQ238" s="247">
        <f t="shared" si="22"/>
        <v>1</v>
      </c>
      <c r="AR238" s="52"/>
      <c r="AS238" s="247" t="str">
        <f t="shared" si="18"/>
        <v>Nej</v>
      </c>
      <c r="AT238" s="247" t="str">
        <f>IF(AS238="ja",VLOOKUP($B238,Miljö!$B$1:$O$500,MATCH("Fossil andel i procent (%)",Miljö!$B$1:$O$1,0),FALSE)/100,"")</f>
        <v/>
      </c>
      <c r="AU238" s="52"/>
      <c r="AV238" s="247" t="str">
        <f t="shared" si="19"/>
        <v>Nej</v>
      </c>
      <c r="AW238" s="247" t="str">
        <f>IF(AV238="ja",VLOOKUP($B238,'Egen hetvattenprod'!$B$1:$AO$500,MATCH("Värmekälla till värmepumpar ()",'Egen hetvattenprod'!$B$1:$AO$1,0),FALSE),"")</f>
        <v/>
      </c>
      <c r="AY238" s="244" t="str">
        <f t="shared" si="20"/>
        <v>Ja</v>
      </c>
      <c r="AZ238" s="283">
        <f>IF($AY238="ja",(VLOOKUP($B238,'Egen hetvattenprod'!$B$1:$BX$550,MATCH(AZ$2,'Egen hetvattenprod'!$B$1:$BX$1,0),FALSE)+VLOOKUP($B238,Kraftvärmeprod!$B$1:$BX$550,MATCH(AZ$2,Kraftvärmeprod!$B$1:$BX$1,0),FALSE))/$AC238,"")</f>
        <v>1</v>
      </c>
      <c r="BA238" s="283">
        <f>IF($AY238="ja",(VLOOKUP($B238,'Egen hetvattenprod'!$B$1:$BX$550,MATCH(BA$2,'Egen hetvattenprod'!$B$1:$BX$1,0),FALSE)+VLOOKUP($B238,Kraftvärmeprod!$B$1:$BX$550,MATCH(BA$2,Kraftvärmeprod!$B$1:$BX$1,0),FALSE))/$AC238,"")</f>
        <v>0</v>
      </c>
      <c r="BB238" s="283">
        <f>IF($AY238="ja",(VLOOKUP($B238,'Egen hetvattenprod'!$B$1:$BX$550,MATCH(BB$2,'Egen hetvattenprod'!$B$1:$BX$1,0),FALSE)+VLOOKUP($B238,Kraftvärmeprod!$B$1:$BX$550,MATCH(BB$2,Kraftvärmeprod!$B$1:$BX$1,0),FALSE))/$AC238,"")</f>
        <v>0</v>
      </c>
      <c r="BC238" s="283">
        <f>IF($AY238="ja",(VLOOKUP($B238,'Egen hetvattenprod'!$B$1:$BX$550,MATCH(BC$2,'Egen hetvattenprod'!$B$1:$BX$1,0),FALSE)+VLOOKUP($B238,Kraftvärmeprod!$B$1:$BX$550,MATCH(BC$2,Kraftvärmeprod!$B$1:$BX$1,0),FALSE))/$AC238,"")</f>
        <v>0</v>
      </c>
      <c r="BD238" s="283">
        <f>IF($AY238="ja",(VLOOKUP($B238,'Egen hetvattenprod'!$B$1:$BX$550,MATCH(BD$2,'Egen hetvattenprod'!$B$1:$BX$1,0),FALSE)+VLOOKUP($B238,Kraftvärmeprod!$B$1:$BX$550,MATCH(BD$2,Kraftvärmeprod!$B$1:$BX$1,0),FALSE))/$AC238,"")</f>
        <v>0</v>
      </c>
      <c r="BF238" s="244" t="str">
        <f t="shared" si="23"/>
        <v>Nej</v>
      </c>
      <c r="BG238" s="283" t="str">
        <f>IF($BF238="ja",VLOOKUP($B238,'Egen hetvattenprod'!$B$1:$BX$550,MATCH("Andelen klimatgaser med fossilt ursprung för avfall ()",'Egen hetvattenprod'!$B$1:$BX$1,0),FALSE),"")</f>
        <v/>
      </c>
      <c r="BH238" s="283" t="str">
        <f>IF($BF238="ja",VLOOKUP($B238,Kraftvärmeprod!$B$1:$BX$550,MATCH("Andelen klimatgaser med fossilt ursprung för avfall ()",Kraftvärmeprod!$B$1:$BX$1,0),FALSE),"")</f>
        <v/>
      </c>
      <c r="BI238" s="307" t="str">
        <f>IF($BF238="ja",VLOOKUP($B238,'Egen hetvattenprod'!$B$1:$BX$550,MATCH("Avfall (GWh)",'Egen hetvattenprod'!$B$1:$BX$1,0),FALSE),"")</f>
        <v/>
      </c>
      <c r="BJ238" s="307" t="str">
        <f>IF($BF238="ja",VLOOKUP($B238,'Slutlig allokering kvv'!$B$1:$BX$550,MATCH("Avfall (GWh)",'Slutlig allokering kvv'!$B$1:$BX$1,0),FALSE),"")</f>
        <v/>
      </c>
      <c r="BK238" s="307" t="str">
        <f>IF($BF238="ja",VLOOKUP($B238,'Köpt hetvatten'!$B$1:$BX$550,MATCH("Avfall i köpt hetvatten",'Köpt hetvatten'!$B$1:$BX$1,0),FALSE),"")</f>
        <v/>
      </c>
      <c r="BL238" s="307" t="str">
        <f>IF($BF238="ja",VLOOKUP($B238,'Egen hetvattenprod'!$B$1:$BX$550,MATCH("Värde enligt ovan. (%)",'Egen hetvattenprod'!$B$1:$BX$1,0),FALSE),"")</f>
        <v/>
      </c>
      <c r="BM238" s="307" t="str">
        <f>IF($BF238="ja",VLOOKUP($B238,Kraftvärmeprod!$B$1:$BX$550,MATCH("Värde enligt ovan. (%)",Kraftvärmeprod!$B$1:$BX$1,0),FALSE),"")</f>
        <v/>
      </c>
      <c r="BN238" s="307"/>
      <c r="BO238" s="307"/>
      <c r="BP238" s="307"/>
      <c r="BQ238" s="307" t="str">
        <f>IF($BF238="ja",VLOOKUP($B238,'Egen hetvattenprod'!$B$1:$BX$550,MATCH("Tillförd olja (fossil) vid avfallsförbränning (GWh)",'Egen hetvattenprod'!$B$1:$BX$1,0),FALSE),"")</f>
        <v/>
      </c>
      <c r="BR238" s="307" t="str">
        <f>IF($BF238="ja",VLOOKUP($B238,Kraftvärmeprod!$B$1:$BX$550,MATCH("Tillförd olja (fossil) vid avfallsförbränning (GWh)",Kraftvärmeprod!$B$1:$BX$1,0),FALSE),"")</f>
        <v/>
      </c>
    </row>
    <row r="239" spans="1:70" x14ac:dyDescent="0.25">
      <c r="A239" s="2" t="str">
        <f>'Miljövärden för publ företag'!B241</f>
        <v>Tekniska Verken i Linköping AB</v>
      </c>
      <c r="B239" s="2" t="str">
        <f>'Miljövärden för publ företag'!C241</f>
        <v>Kisa</v>
      </c>
      <c r="C239" s="312">
        <f>IFERROR(VLOOKUP($B239,Totalt!$B$1:$AQ$554,MATCH(C$2,Totalt!$B$1:$AQ$1,0),FALSE),"")</f>
        <v>0</v>
      </c>
      <c r="D239" s="312">
        <f>IFERROR(VLOOKUP($B239,Totalt!$B$1:$AQ$554,MATCH(D$2,Totalt!$B$1:$AQ$1,0),FALSE),"")</f>
        <v>1.27</v>
      </c>
      <c r="E239" s="312">
        <f>IFERROR(VLOOKUP($B239,Totalt!$B$1:$AQ$554,MATCH(E$2,Totalt!$B$1:$AQ$1,0),FALSE),"")</f>
        <v>0</v>
      </c>
      <c r="F239" s="312">
        <f>IFERROR(VLOOKUP($B239,Totalt!$B$1:$AQ$554,MATCH(F$2,Totalt!$B$1:$AQ$1,0),FALSE),"")</f>
        <v>0</v>
      </c>
      <c r="G239" s="312">
        <f>IFERROR(VLOOKUP($B239,Totalt!$B$1:$AQ$554,MATCH(G$2,Totalt!$B$1:$AQ$1,0),FALSE),"")</f>
        <v>0</v>
      </c>
      <c r="H239" s="312">
        <f>IFERROR(VLOOKUP($B239,Totalt!$B$1:$AQ$554,MATCH(H$2,Totalt!$B$1:$AQ$1,0),FALSE),"")</f>
        <v>0</v>
      </c>
      <c r="I239" s="312">
        <f>IFERROR(VLOOKUP($B239,Totalt!$B$1:$AQ$554,MATCH(I$2,Totalt!$B$1:$AQ$1,0),FALSE),"")</f>
        <v>0</v>
      </c>
      <c r="J239" s="312">
        <f>IFERROR(VLOOKUP($B239,Totalt!$B$1:$AQ$554,MATCH(J$2,Totalt!$B$1:$AQ$1,0),FALSE),"")</f>
        <v>0</v>
      </c>
      <c r="K239" s="312">
        <f>IFERROR(VLOOKUP($B239,Totalt!$B$1:$AQ$554,MATCH(K$2,Totalt!$B$1:$AQ$1,0),FALSE),"")</f>
        <v>0</v>
      </c>
      <c r="L239" s="312">
        <f>IFERROR(VLOOKUP($B239,Totalt!$B$1:$AQ$554,MATCH(L$2,Totalt!$B$1:$AQ$1,0),FALSE),"")</f>
        <v>0</v>
      </c>
      <c r="M239" s="312">
        <f>IFERROR(VLOOKUP($B239,Totalt!$B$1:$AQ$554,MATCH(M$2,Totalt!$B$1:$AQ$1,0),FALSE),"")</f>
        <v>0</v>
      </c>
      <c r="N239" s="312">
        <f>IFERROR(VLOOKUP($B239,Totalt!$B$1:$AQ$554,MATCH(N$2,Totalt!$B$1:$AQ$1,0),FALSE),"")</f>
        <v>0.48</v>
      </c>
      <c r="O239" s="312">
        <f>IFERROR(VLOOKUP($B239,Totalt!$B$1:$AQ$554,MATCH(O$2,Totalt!$B$1:$AQ$1,0),FALSE),"")</f>
        <v>0</v>
      </c>
      <c r="P239" s="312">
        <f>IFERROR(VLOOKUP($B239,Totalt!$B$1:$AQ$554,MATCH(P$2,Totalt!$B$1:$AQ$1,0),FALSE),"")</f>
        <v>0</v>
      </c>
      <c r="Q239" s="312">
        <f>IFERROR(VLOOKUP($B239,Totalt!$B$1:$AQ$554,MATCH(Q$2,Totalt!$B$1:$AQ$1,0),FALSE),"")</f>
        <v>24.352900000000002</v>
      </c>
      <c r="R239" s="312">
        <f>IFERROR(VLOOKUP($B239,Totalt!$B$1:$AQ$554,MATCH(R$2,Totalt!$B$1:$AQ$1,0),FALSE),"")</f>
        <v>0</v>
      </c>
      <c r="S239" s="312">
        <f>IFERROR(VLOOKUP($B239,Totalt!$B$1:$AQ$554,MATCH(S$2,Totalt!$B$1:$AQ$1,0),FALSE),"")</f>
        <v>0</v>
      </c>
      <c r="T239" s="312">
        <f>IFERROR(VLOOKUP($B239,Totalt!$B$1:$AQ$554,MATCH(T$2,Totalt!$B$1:$AQ$1,0),FALSE),"")</f>
        <v>0</v>
      </c>
      <c r="U239" s="312">
        <f>IFERROR(VLOOKUP($B239,Totalt!$B$1:$AQ$554,MATCH(U$2,Totalt!$B$1:$AQ$1,0),FALSE),"")</f>
        <v>0</v>
      </c>
      <c r="V239" s="312">
        <f>IFERROR(VLOOKUP($B239,Totalt!$B$1:$AQ$554,MATCH(V$2,Totalt!$B$1:$AQ$1,0),FALSE),"")</f>
        <v>0</v>
      </c>
      <c r="W239" s="312">
        <f>IFERROR(VLOOKUP($B239,Totalt!$B$1:$AQ$554,MATCH(W$2,Totalt!$B$1:$AQ$1,0),FALSE),"")</f>
        <v>0</v>
      </c>
      <c r="X239" s="312">
        <f>IFERROR(VLOOKUP($B239,Totalt!$B$1:$AQ$554,MATCH(X$2,Totalt!$B$1:$AQ$1,0),FALSE),"")</f>
        <v>0</v>
      </c>
      <c r="Y239" s="312">
        <f>IFERROR(VLOOKUP($B239,Totalt!$B$1:$AQ$554,MATCH(Y$2,Totalt!$B$1:$AQ$1,0),FALSE),"")</f>
        <v>0</v>
      </c>
      <c r="Z239" s="312">
        <f>IFERROR(VLOOKUP($B239,Totalt!$B$1:$AQ$554,MATCH(Z$2,Totalt!$B$1:$AQ$1,0),FALSE),"")</f>
        <v>0</v>
      </c>
      <c r="AA239" s="312">
        <f>IFERROR(VLOOKUP($B239,Totalt!$B$1:$AQ$554,MATCH(AA$2,Totalt!$B$1:$AQ$1,0),FALSE),"")</f>
        <v>0</v>
      </c>
      <c r="AB239" s="312">
        <f>IFERROR(VLOOKUP($B239,Totalt!$B$1:$AQ$554,MATCH(AB$2,Totalt!$B$1:$AQ$1,0),FALSE),"")</f>
        <v>0</v>
      </c>
      <c r="AC239" s="312">
        <f>IFERROR(VLOOKUP($B239,Totalt!$B$1:$AQ$554,MATCH(AC$2,Totalt!$B$1:$AQ$1,0),FALSE),"")</f>
        <v>0</v>
      </c>
      <c r="AD239" s="312">
        <f>IFERROR(VLOOKUP($B239,Totalt!$B$1:$AQ$554,MATCH(AD$2,Totalt!$B$1:$AQ$1,0),FALSE),"")</f>
        <v>0</v>
      </c>
      <c r="AE239" s="312">
        <f>IFERROR(VLOOKUP($B239,Totalt!$B$1:$AQ$554,MATCH(AE$2,Totalt!$B$1:$AQ$1,0),FALSE),"")</f>
        <v>0</v>
      </c>
      <c r="AF239" s="312">
        <f>IFERROR(VLOOKUP($B239,Totalt!$B$1:$AQ$554,MATCH(AF$2,Totalt!$B$1:$AQ$1,0),FALSE),"")</f>
        <v>0.02</v>
      </c>
      <c r="AG239" s="312">
        <f>IFERROR(VLOOKUP($B239,Totalt!$B$1:$AQ$554,MATCH(AG$2,Totalt!$B$1:$AQ$1,0),FALSE),"")</f>
        <v>0</v>
      </c>
      <c r="AI239" s="245">
        <f t="shared" si="21"/>
        <v>26.122900000000001</v>
      </c>
      <c r="AJ239" s="246">
        <f>IF(ISERROR(1/VLOOKUP($B239,Leveranser!$B$1:$S$500,MATCH("såld värme (gwh)",Leveranser!$B$1:$S$1,0),FALSE)),"",VLOOKUP($B239,Leveranser!$B$1:$S$500,MATCH("såld värme (gwh)",Leveranser!$B$1:$S$1,0),FALSE))</f>
        <v>18.5</v>
      </c>
      <c r="AK239" t="str">
        <f>IFERROR(IF(VLOOKUP($B239,Totalt!$B$1:$AQ$554,MATCH(AK$2,Totalt!$B$1:$AQ$1,0),FALSE)="","",VLOOKUP($B239,Totalt!$B$1:$AQ$554,MATCH(AK$2,Totalt!$B$1:$AQ$1,0),FALSE)),"")</f>
        <v/>
      </c>
      <c r="AM239" s="247" t="str">
        <f>IF(B239&lt;&gt;"",IF(VLOOKUP($B239,Totalt!$B$1:$AQ$554,MATCH("Kvalitetsgranskad:",Totalt!$B$1:$AQ$1,0),FALSE)="ja",VLOOKUP($B239,Miljö!$B$1:$AG$479,MATCH(AM$2,Miljö!$B$1:$AK$1,0),FALSE),""),"")</f>
        <v>Ja</v>
      </c>
      <c r="AN239" s="247" t="str">
        <f>IF(AM239="ja",VLOOKUP($B239,Miljö!$B$1:$J$479,MATCH("Typ av ursprungsspecificerad el   (Om inget värde anges används Nordisk residualmix, se inforuta) ()",Miljö!$B$1:$J$1,0),FALSE),IF(AM239="nej","Nordisk residualel",""))</f>
        <v>'Vattenkraft'</v>
      </c>
      <c r="AO239" s="247">
        <f>IF(AM239="","",VLOOKUP($B239,Miljö!$B$1:$J$479,MATCH("Fossilandel för ursprungspecificerad el ()",Miljö!$B$1:$J$1,0),FALSE))</f>
        <v>0</v>
      </c>
      <c r="AP239" s="247">
        <f>IF(AM239="","",IFERROR(VLOOKUP($B239,Miljö!$B$1:$J$479,MATCH("Kärnkraftsandel för ursprungsspecificerad el ()",Miljö!$B$1:$J$1,0),FALSE)/1,0))</f>
        <v>0</v>
      </c>
      <c r="AQ239" s="247">
        <f t="shared" si="22"/>
        <v>1</v>
      </c>
      <c r="AR239" s="52"/>
      <c r="AS239" s="247" t="str">
        <f t="shared" si="18"/>
        <v>Nej</v>
      </c>
      <c r="AT239" s="247" t="str">
        <f>IF(AS239="ja",VLOOKUP($B239,Miljö!$B$1:$O$500,MATCH("Fossil andel i procent (%)",Miljö!$B$1:$O$1,0),FALSE)/100,"")</f>
        <v/>
      </c>
      <c r="AU239" s="52"/>
      <c r="AV239" s="247" t="str">
        <f t="shared" si="19"/>
        <v>Nej</v>
      </c>
      <c r="AW239" s="247" t="str">
        <f>IF(AV239="ja",VLOOKUP($B239,'Egen hetvattenprod'!$B$1:$AO$500,MATCH("Värmekälla till värmepumpar ()",'Egen hetvattenprod'!$B$1:$AO$1,0),FALSE),"")</f>
        <v/>
      </c>
      <c r="AY239" s="244" t="str">
        <f t="shared" si="20"/>
        <v>Nej</v>
      </c>
      <c r="AZ239" s="283" t="str">
        <f>IF($AY239="ja",(VLOOKUP($B239,'Egen hetvattenprod'!$B$1:$BX$550,MATCH(AZ$2,'Egen hetvattenprod'!$B$1:$BX$1,0),FALSE)+VLOOKUP($B239,Kraftvärmeprod!$B$1:$BX$550,MATCH(AZ$2,Kraftvärmeprod!$B$1:$BX$1,0),FALSE))/$AC239,"")</f>
        <v/>
      </c>
      <c r="BA239" s="283" t="str">
        <f>IF($AY239="ja",(VLOOKUP($B239,'Egen hetvattenprod'!$B$1:$BX$550,MATCH(BA$2,'Egen hetvattenprod'!$B$1:$BX$1,0),FALSE)+VLOOKUP($B239,Kraftvärmeprod!$B$1:$BX$550,MATCH(BA$2,Kraftvärmeprod!$B$1:$BX$1,0),FALSE))/$AC239,"")</f>
        <v/>
      </c>
      <c r="BB239" s="283" t="str">
        <f>IF($AY239="ja",(VLOOKUP($B239,'Egen hetvattenprod'!$B$1:$BX$550,MATCH(BB$2,'Egen hetvattenprod'!$B$1:$BX$1,0),FALSE)+VLOOKUP($B239,Kraftvärmeprod!$B$1:$BX$550,MATCH(BB$2,Kraftvärmeprod!$B$1:$BX$1,0),FALSE))/$AC239,"")</f>
        <v/>
      </c>
      <c r="BC239" s="283" t="str">
        <f>IF($AY239="ja",(VLOOKUP($B239,'Egen hetvattenprod'!$B$1:$BX$550,MATCH(BC$2,'Egen hetvattenprod'!$B$1:$BX$1,0),FALSE)+VLOOKUP($B239,Kraftvärmeprod!$B$1:$BX$550,MATCH(BC$2,Kraftvärmeprod!$B$1:$BX$1,0),FALSE))/$AC239,"")</f>
        <v/>
      </c>
      <c r="BD239" s="283" t="str">
        <f>IF($AY239="ja",(VLOOKUP($B239,'Egen hetvattenprod'!$B$1:$BX$550,MATCH(BD$2,'Egen hetvattenprod'!$B$1:$BX$1,0),FALSE)+VLOOKUP($B239,Kraftvärmeprod!$B$1:$BX$550,MATCH(BD$2,Kraftvärmeprod!$B$1:$BX$1,0),FALSE))/$AC239,"")</f>
        <v/>
      </c>
      <c r="BF239" s="244" t="str">
        <f t="shared" si="23"/>
        <v>Nej</v>
      </c>
      <c r="BG239" s="283" t="str">
        <f>IF($BF239="ja",VLOOKUP($B239,'Egen hetvattenprod'!$B$1:$BX$550,MATCH("Andelen klimatgaser med fossilt ursprung för avfall ()",'Egen hetvattenprod'!$B$1:$BX$1,0),FALSE),"")</f>
        <v/>
      </c>
      <c r="BH239" s="283" t="str">
        <f>IF($BF239="ja",VLOOKUP($B239,Kraftvärmeprod!$B$1:$BX$550,MATCH("Andelen klimatgaser med fossilt ursprung för avfall ()",Kraftvärmeprod!$B$1:$BX$1,0),FALSE),"")</f>
        <v/>
      </c>
      <c r="BI239" s="307" t="str">
        <f>IF($BF239="ja",VLOOKUP($B239,'Egen hetvattenprod'!$B$1:$BX$550,MATCH("Avfall (GWh)",'Egen hetvattenprod'!$B$1:$BX$1,0),FALSE),"")</f>
        <v/>
      </c>
      <c r="BJ239" s="307" t="str">
        <f>IF($BF239="ja",VLOOKUP($B239,'Slutlig allokering kvv'!$B$1:$BX$550,MATCH("Avfall (GWh)",'Slutlig allokering kvv'!$B$1:$BX$1,0),FALSE),"")</f>
        <v/>
      </c>
      <c r="BK239" s="307" t="str">
        <f>IF($BF239="ja",VLOOKUP($B239,'Köpt hetvatten'!$B$1:$BX$550,MATCH("Avfall i köpt hetvatten",'Köpt hetvatten'!$B$1:$BX$1,0),FALSE),"")</f>
        <v/>
      </c>
      <c r="BL239" s="307" t="str">
        <f>IF($BF239="ja",VLOOKUP($B239,'Egen hetvattenprod'!$B$1:$BX$550,MATCH("Värde enligt ovan. (%)",'Egen hetvattenprod'!$B$1:$BX$1,0),FALSE),"")</f>
        <v/>
      </c>
      <c r="BM239" s="307" t="str">
        <f>IF($BF239="ja",VLOOKUP($B239,Kraftvärmeprod!$B$1:$BX$550,MATCH("Värde enligt ovan. (%)",Kraftvärmeprod!$B$1:$BX$1,0),FALSE),"")</f>
        <v/>
      </c>
      <c r="BN239" s="307"/>
      <c r="BO239" s="307"/>
      <c r="BP239" s="307"/>
      <c r="BQ239" s="307" t="str">
        <f>IF($BF239="ja",VLOOKUP($B239,'Egen hetvattenprod'!$B$1:$BX$550,MATCH("Tillförd olja (fossil) vid avfallsförbränning (GWh)",'Egen hetvattenprod'!$B$1:$BX$1,0),FALSE),"")</f>
        <v/>
      </c>
      <c r="BR239" s="307" t="str">
        <f>IF($BF239="ja",VLOOKUP($B239,Kraftvärmeprod!$B$1:$BX$550,MATCH("Tillförd olja (fossil) vid avfallsförbränning (GWh)",Kraftvärmeprod!$B$1:$BX$1,0),FALSE),"")</f>
        <v/>
      </c>
    </row>
    <row r="240" spans="1:70" x14ac:dyDescent="0.25">
      <c r="A240" s="2" t="str">
        <f>'Miljövärden för publ företag'!B242</f>
        <v>Tekniska Verken i Linköping AB</v>
      </c>
      <c r="B240" s="2" t="str">
        <f>'Miljövärden för publ företag'!C242</f>
        <v>Linköping</v>
      </c>
      <c r="C240" s="312">
        <f>IFERROR(VLOOKUP($B240,Totalt!$B$1:$AQ$554,MATCH(C$2,Totalt!$B$1:$AQ$1,0),FALSE),"")</f>
        <v>10</v>
      </c>
      <c r="D240" s="312">
        <f>IFERROR(VLOOKUP($B240,Totalt!$B$1:$AQ$554,MATCH(D$2,Totalt!$B$1:$AQ$1,0),FALSE),"")</f>
        <v>10.199999999999999</v>
      </c>
      <c r="E240" s="312">
        <f>IFERROR(VLOOKUP($B240,Totalt!$B$1:$AQ$554,MATCH(E$2,Totalt!$B$1:$AQ$1,0),FALSE),"")</f>
        <v>0</v>
      </c>
      <c r="F240" s="312">
        <f>IFERROR(VLOOKUP($B240,Totalt!$B$1:$AQ$554,MATCH(F$2,Totalt!$B$1:$AQ$1,0),FALSE),"")</f>
        <v>10.8704</v>
      </c>
      <c r="G240" s="312">
        <f>IFERROR(VLOOKUP($B240,Totalt!$B$1:$AQ$554,MATCH(G$2,Totalt!$B$1:$AQ$1,0),FALSE),"")</f>
        <v>0</v>
      </c>
      <c r="H240" s="312">
        <f>IFERROR(VLOOKUP($B240,Totalt!$B$1:$AQ$554,MATCH(H$2,Totalt!$B$1:$AQ$1,0),FALSE),"")</f>
        <v>9</v>
      </c>
      <c r="I240" s="312">
        <f>IFERROR(VLOOKUP($B240,Totalt!$B$1:$AQ$554,MATCH(I$2,Totalt!$B$1:$AQ$1,0),FALSE),"")</f>
        <v>926.7</v>
      </c>
      <c r="J240" s="312">
        <f>IFERROR(VLOOKUP($B240,Totalt!$B$1:$AQ$554,MATCH(J$2,Totalt!$B$1:$AQ$1,0),FALSE),"")</f>
        <v>0</v>
      </c>
      <c r="K240" s="312">
        <f>IFERROR(VLOOKUP($B240,Totalt!$B$1:$AQ$554,MATCH(K$2,Totalt!$B$1:$AQ$1,0),FALSE),"")</f>
        <v>0</v>
      </c>
      <c r="L240" s="312">
        <f>IFERROR(VLOOKUP($B240,Totalt!$B$1:$AQ$554,MATCH(L$2,Totalt!$B$1:$AQ$1,0),FALSE),"")</f>
        <v>352.1</v>
      </c>
      <c r="M240" s="312">
        <f>IFERROR(VLOOKUP($B240,Totalt!$B$1:$AQ$554,MATCH(M$2,Totalt!$B$1:$AQ$1,0),FALSE),"")</f>
        <v>4.2821699999999998</v>
      </c>
      <c r="N240" s="312">
        <f>IFERROR(VLOOKUP($B240,Totalt!$B$1:$AQ$554,MATCH(N$2,Totalt!$B$1:$AQ$1,0),FALSE),"")</f>
        <v>22.072800000000001</v>
      </c>
      <c r="O240" s="312">
        <f>IFERROR(VLOOKUP($B240,Totalt!$B$1:$AQ$554,MATCH(O$2,Totalt!$B$1:$AQ$1,0),FALSE),"")</f>
        <v>0</v>
      </c>
      <c r="P240" s="312">
        <f>IFERROR(VLOOKUP($B240,Totalt!$B$1:$AQ$554,MATCH(P$2,Totalt!$B$1:$AQ$1,0),FALSE),"")</f>
        <v>0.85075500000000004</v>
      </c>
      <c r="Q240" s="312">
        <f>IFERROR(VLOOKUP($B240,Totalt!$B$1:$AQ$554,MATCH(Q$2,Totalt!$B$1:$AQ$1,0),FALSE),"")</f>
        <v>16.3399</v>
      </c>
      <c r="R240" s="312">
        <f>IFERROR(VLOOKUP($B240,Totalt!$B$1:$AQ$554,MATCH(R$2,Totalt!$B$1:$AQ$1,0),FALSE),"")</f>
        <v>0</v>
      </c>
      <c r="S240" s="312">
        <f>IFERROR(VLOOKUP($B240,Totalt!$B$1:$AQ$554,MATCH(S$2,Totalt!$B$1:$AQ$1,0),FALSE),"")</f>
        <v>0</v>
      </c>
      <c r="T240" s="312">
        <f>IFERROR(VLOOKUP($B240,Totalt!$B$1:$AQ$554,MATCH(T$2,Totalt!$B$1:$AQ$1,0),FALSE),"")</f>
        <v>0</v>
      </c>
      <c r="U240" s="312">
        <f>IFERROR(VLOOKUP($B240,Totalt!$B$1:$AQ$554,MATCH(U$2,Totalt!$B$1:$AQ$1,0),FALSE),"")</f>
        <v>0</v>
      </c>
      <c r="V240" s="312">
        <f>IFERROR(VLOOKUP($B240,Totalt!$B$1:$AQ$554,MATCH(V$2,Totalt!$B$1:$AQ$1,0),FALSE),"")</f>
        <v>0</v>
      </c>
      <c r="W240" s="312">
        <f>IFERROR(VLOOKUP($B240,Totalt!$B$1:$AQ$554,MATCH(W$2,Totalt!$B$1:$AQ$1,0),FALSE),"")</f>
        <v>0</v>
      </c>
      <c r="X240" s="312">
        <f>IFERROR(VLOOKUP($B240,Totalt!$B$1:$AQ$554,MATCH(X$2,Totalt!$B$1:$AQ$1,0),FALSE),"")</f>
        <v>0</v>
      </c>
      <c r="Y240" s="312">
        <f>IFERROR(VLOOKUP($B240,Totalt!$B$1:$AQ$554,MATCH(Y$2,Totalt!$B$1:$AQ$1,0),FALSE),"")</f>
        <v>0</v>
      </c>
      <c r="Z240" s="312">
        <f>IFERROR(VLOOKUP($B240,Totalt!$B$1:$AQ$554,MATCH(Z$2,Totalt!$B$1:$AQ$1,0),FALSE),"")</f>
        <v>0</v>
      </c>
      <c r="AA240" s="312">
        <f>IFERROR(VLOOKUP($B240,Totalt!$B$1:$AQ$554,MATCH(AA$2,Totalt!$B$1:$AQ$1,0),FALSE),"")</f>
        <v>0</v>
      </c>
      <c r="AB240" s="312">
        <f>IFERROR(VLOOKUP($B240,Totalt!$B$1:$AQ$554,MATCH(AB$2,Totalt!$B$1:$AQ$1,0),FALSE),"")</f>
        <v>0</v>
      </c>
      <c r="AC240" s="312">
        <f>IFERROR(VLOOKUP($B240,Totalt!$B$1:$AQ$554,MATCH(AC$2,Totalt!$B$1:$AQ$1,0),FALSE),"")</f>
        <v>203.1</v>
      </c>
      <c r="AD240" s="312">
        <f>IFERROR(VLOOKUP($B240,Totalt!$B$1:$AQ$554,MATCH(AD$2,Totalt!$B$1:$AQ$1,0),FALSE),"")</f>
        <v>0</v>
      </c>
      <c r="AE240" s="312">
        <f>IFERROR(VLOOKUP($B240,Totalt!$B$1:$AQ$554,MATCH(AE$2,Totalt!$B$1:$AQ$1,0),FALSE),"")</f>
        <v>0</v>
      </c>
      <c r="AF240" s="312">
        <f>IFERROR(VLOOKUP($B240,Totalt!$B$1:$AQ$554,MATCH(AF$2,Totalt!$B$1:$AQ$1,0),FALSE),"")</f>
        <v>41.142000000000003</v>
      </c>
      <c r="AG240" s="312">
        <f>IFERROR(VLOOKUP($B240,Totalt!$B$1:$AQ$554,MATCH(AG$2,Totalt!$B$1:$AQ$1,0),FALSE),"")</f>
        <v>0</v>
      </c>
      <c r="AI240" s="245">
        <f t="shared" si="21"/>
        <v>1606.6580249999997</v>
      </c>
      <c r="AJ240" s="246">
        <f>IF(ISERROR(1/VLOOKUP($B240,Leveranser!$B$1:$S$500,MATCH("såld värme (gwh)",Leveranser!$B$1:$S$1,0),FALSE)),"",VLOOKUP($B240,Leveranser!$B$1:$S$500,MATCH("såld värme (gwh)",Leveranser!$B$1:$S$1,0),FALSE))</f>
        <v>1307.4000000000001</v>
      </c>
      <c r="AK240" t="str">
        <f>IFERROR(IF(VLOOKUP($B240,Totalt!$B$1:$AQ$554,MATCH(AK$2,Totalt!$B$1:$AQ$1,0),FALSE)="","",VLOOKUP($B240,Totalt!$B$1:$AQ$554,MATCH(AK$2,Totalt!$B$1:$AQ$1,0),FALSE)),"")</f>
        <v/>
      </c>
      <c r="AM240" s="247" t="str">
        <f>IF(B240&lt;&gt;"",IF(VLOOKUP($B240,Totalt!$B$1:$AQ$554,MATCH("Kvalitetsgranskad:",Totalt!$B$1:$AQ$1,0),FALSE)="ja",VLOOKUP($B240,Miljö!$B$1:$AG$479,MATCH(AM$2,Miljö!$B$1:$AK$1,0),FALSE),""),"")</f>
        <v>Ja</v>
      </c>
      <c r="AN240" s="247" t="str">
        <f>IF(AM240="ja",VLOOKUP($B240,Miljö!$B$1:$J$479,MATCH("Typ av ursprungsspecificerad el   (Om inget värde anges används Nordisk residualmix, se inforuta) ()",Miljö!$B$1:$J$1,0),FALSE),IF(AM240="nej","Nordisk residualel",""))</f>
        <v>'Bio och vattenkraft'</v>
      </c>
      <c r="AO240" s="247">
        <f>IF(AM240="","",VLOOKUP($B240,Miljö!$B$1:$J$479,MATCH("Fossilandel för ursprungspecificerad el ()",Miljö!$B$1:$J$1,0),FALSE))</f>
        <v>0</v>
      </c>
      <c r="AP240" s="247">
        <f>IF(AM240="","",IFERROR(VLOOKUP($B240,Miljö!$B$1:$J$479,MATCH("Kärnkraftsandel för ursprungsspecificerad el ()",Miljö!$B$1:$J$1,0),FALSE)/1,0))</f>
        <v>0</v>
      </c>
      <c r="AQ240" s="247">
        <f t="shared" si="22"/>
        <v>1</v>
      </c>
      <c r="AR240" s="52"/>
      <c r="AS240" s="247" t="str">
        <f t="shared" si="18"/>
        <v>Nej</v>
      </c>
      <c r="AT240" s="247" t="str">
        <f>IF(AS240="ja",VLOOKUP($B240,Miljö!$B$1:$O$500,MATCH("Fossil andel i procent (%)",Miljö!$B$1:$O$1,0),FALSE)/100,"")</f>
        <v/>
      </c>
      <c r="AU240" s="52"/>
      <c r="AV240" s="247" t="str">
        <f t="shared" si="19"/>
        <v>Nej</v>
      </c>
      <c r="AW240" s="247" t="str">
        <f>IF(AV240="ja",VLOOKUP($B240,'Egen hetvattenprod'!$B$1:$AO$500,MATCH("Värmekälla till värmepumpar ()",'Egen hetvattenprod'!$B$1:$AO$1,0),FALSE),"")</f>
        <v/>
      </c>
      <c r="AY240" s="244" t="str">
        <f t="shared" si="20"/>
        <v>Ja</v>
      </c>
      <c r="AZ240" s="283">
        <f>IF($AY240="ja",(VLOOKUP($B240,'Egen hetvattenprod'!$B$1:$BX$550,MATCH(AZ$2,'Egen hetvattenprod'!$B$1:$BX$1,0),FALSE)+VLOOKUP($B240,Kraftvärmeprod!$B$1:$BX$550,MATCH(AZ$2,Kraftvärmeprod!$B$1:$BX$1,0),FALSE))/$AC240,"")</f>
        <v>0.20000000000000004</v>
      </c>
      <c r="BA240" s="283">
        <f>IF($AY240="ja",(VLOOKUP($B240,'Egen hetvattenprod'!$B$1:$BX$550,MATCH(BA$2,'Egen hetvattenprod'!$B$1:$BX$1,0),FALSE)+VLOOKUP($B240,Kraftvärmeprod!$B$1:$BX$550,MATCH(BA$2,Kraftvärmeprod!$B$1:$BX$1,0),FALSE))/$AC240,"")</f>
        <v>0.80000000000000016</v>
      </c>
      <c r="BB240" s="283">
        <f>IF($AY240="ja",(VLOOKUP($B240,'Egen hetvattenprod'!$B$1:$BX$550,MATCH(BB$2,'Egen hetvattenprod'!$B$1:$BX$1,0),FALSE)+VLOOKUP($B240,Kraftvärmeprod!$B$1:$BX$550,MATCH(BB$2,Kraftvärmeprod!$B$1:$BX$1,0),FALSE))/$AC240,"")</f>
        <v>0</v>
      </c>
      <c r="BC240" s="283">
        <f>IF($AY240="ja",(VLOOKUP($B240,'Egen hetvattenprod'!$B$1:$BX$550,MATCH(BC$2,'Egen hetvattenprod'!$B$1:$BX$1,0),FALSE)+VLOOKUP($B240,Kraftvärmeprod!$B$1:$BX$550,MATCH(BC$2,Kraftvärmeprod!$B$1:$BX$1,0),FALSE))/$AC240,"")</f>
        <v>0</v>
      </c>
      <c r="BD240" s="283">
        <f>IF($AY240="ja",(VLOOKUP($B240,'Egen hetvattenprod'!$B$1:$BX$550,MATCH(BD$2,'Egen hetvattenprod'!$B$1:$BX$1,0),FALSE)+VLOOKUP($B240,Kraftvärmeprod!$B$1:$BX$550,MATCH(BD$2,Kraftvärmeprod!$B$1:$BX$1,0),FALSE))/$AC240,"")</f>
        <v>0</v>
      </c>
      <c r="BF240" s="244" t="str">
        <f t="shared" si="23"/>
        <v>Ja</v>
      </c>
      <c r="BG240" s="283" t="str">
        <f>IF($BF240="ja",VLOOKUP($B240,'Egen hetvattenprod'!$B$1:$BX$550,MATCH("Andelen klimatgaser med fossilt ursprung för avfall ()",'Egen hetvattenprod'!$B$1:$BX$1,0),FALSE),"")</f>
        <v>Mätvärde</v>
      </c>
      <c r="BH240" s="283" t="str">
        <f>IF($BF240="ja",VLOOKUP($B240,Kraftvärmeprod!$B$1:$BX$550,MATCH("Andelen klimatgaser med fossilt ursprung för avfall ()",Kraftvärmeprod!$B$1:$BX$1,0),FALSE),"")</f>
        <v>Mätvärde</v>
      </c>
      <c r="BI240" s="307">
        <f>IF($BF240="ja",VLOOKUP($B240,'Egen hetvattenprod'!$B$1:$BX$550,MATCH("Avfall (GWh)",'Egen hetvattenprod'!$B$1:$BX$1,0),FALSE),"")</f>
        <v>490.7</v>
      </c>
      <c r="BJ240" s="307">
        <f>IF($BF240="ja",VLOOKUP($B240,'Slutlig allokering kvv'!$B$1:$BX$550,MATCH("Avfall (GWh)",'Slutlig allokering kvv'!$B$1:$BX$1,0),FALSE),"")</f>
        <v>436</v>
      </c>
      <c r="BK240" s="307">
        <f>IF($BF240="ja",VLOOKUP($B240,'Köpt hetvatten'!$B$1:$BX$550,MATCH("Avfall i köpt hetvatten",'Köpt hetvatten'!$B$1:$BX$1,0),FALSE),"")</f>
        <v>0</v>
      </c>
      <c r="BL240" s="307">
        <f>IF($BF240="ja",VLOOKUP($B240,'Egen hetvattenprod'!$B$1:$BX$550,MATCH("Värde enligt ovan. (%)",'Egen hetvattenprod'!$B$1:$BX$1,0),FALSE),"")</f>
        <v>42</v>
      </c>
      <c r="BM240" s="307">
        <f>IF($BF240="ja",VLOOKUP($B240,Kraftvärmeprod!$B$1:$BX$550,MATCH("Värde enligt ovan. (%)",Kraftvärmeprod!$B$1:$BX$1,0),FALSE),"")</f>
        <v>42</v>
      </c>
      <c r="BN240" s="307"/>
      <c r="BO240" s="307"/>
      <c r="BP240" s="307"/>
      <c r="BQ240" s="307" t="str">
        <f>IF($BF240="ja",VLOOKUP($B240,'Egen hetvattenprod'!$B$1:$BX$550,MATCH("Tillförd olja (fossil) vid avfallsförbränning (GWh)",'Egen hetvattenprod'!$B$1:$BX$1,0),FALSE),"")</f>
        <v>ET</v>
      </c>
      <c r="BR240" s="307">
        <f>IF($BF240="ja",VLOOKUP($B240,Kraftvärmeprod!$B$1:$BX$550,MATCH("Tillförd olja (fossil) vid avfallsförbränning (GWh)",Kraftvärmeprod!$B$1:$BX$1,0),FALSE),"")</f>
        <v>9.5</v>
      </c>
    </row>
    <row r="241" spans="1:70" x14ac:dyDescent="0.25">
      <c r="A241" s="2" t="str">
        <f>'Miljövärden för publ företag'!B243</f>
        <v>Tekniska Verken i Linköping AB</v>
      </c>
      <c r="B241" s="2" t="str">
        <f>'Miljövärden för publ företag'!C243</f>
        <v>Skärblacka</v>
      </c>
      <c r="C241" s="312">
        <f>IFERROR(VLOOKUP($B241,Totalt!$B$1:$AQ$554,MATCH(C$2,Totalt!$B$1:$AQ$1,0),FALSE),"")</f>
        <v>0</v>
      </c>
      <c r="D241" s="312">
        <f>IFERROR(VLOOKUP($B241,Totalt!$B$1:$AQ$554,MATCH(D$2,Totalt!$B$1:$AQ$1,0),FALSE),"")</f>
        <v>0.57999999999999996</v>
      </c>
      <c r="E241" s="312">
        <f>IFERROR(VLOOKUP($B241,Totalt!$B$1:$AQ$554,MATCH(E$2,Totalt!$B$1:$AQ$1,0),FALSE),"")</f>
        <v>0</v>
      </c>
      <c r="F241" s="312">
        <f>IFERROR(VLOOKUP($B241,Totalt!$B$1:$AQ$554,MATCH(F$2,Totalt!$B$1:$AQ$1,0),FALSE),"")</f>
        <v>2.9411800000000001</v>
      </c>
      <c r="G241" s="312">
        <f>IFERROR(VLOOKUP($B241,Totalt!$B$1:$AQ$554,MATCH(G$2,Totalt!$B$1:$AQ$1,0),FALSE),"")</f>
        <v>0</v>
      </c>
      <c r="H241" s="312">
        <f>IFERROR(VLOOKUP($B241,Totalt!$B$1:$AQ$554,MATCH(H$2,Totalt!$B$1:$AQ$1,0),FALSE),"")</f>
        <v>0</v>
      </c>
      <c r="I241" s="312">
        <f>IFERROR(VLOOKUP($B241,Totalt!$B$1:$AQ$554,MATCH(I$2,Totalt!$B$1:$AQ$1,0),FALSE),"")</f>
        <v>0</v>
      </c>
      <c r="J241" s="312">
        <f>IFERROR(VLOOKUP($B241,Totalt!$B$1:$AQ$554,MATCH(J$2,Totalt!$B$1:$AQ$1,0),FALSE),"")</f>
        <v>0</v>
      </c>
      <c r="K241" s="312">
        <f>IFERROR(VLOOKUP($B241,Totalt!$B$1:$AQ$554,MATCH(K$2,Totalt!$B$1:$AQ$1,0),FALSE),"")</f>
        <v>0</v>
      </c>
      <c r="L241" s="312">
        <f>IFERROR(VLOOKUP($B241,Totalt!$B$1:$AQ$554,MATCH(L$2,Totalt!$B$1:$AQ$1,0),FALSE),"")</f>
        <v>0</v>
      </c>
      <c r="M241" s="312">
        <f>IFERROR(VLOOKUP($B241,Totalt!$B$1:$AQ$554,MATCH(M$2,Totalt!$B$1:$AQ$1,0),FALSE),"")</f>
        <v>0</v>
      </c>
      <c r="N241" s="312">
        <f>IFERROR(VLOOKUP($B241,Totalt!$B$1:$AQ$554,MATCH(N$2,Totalt!$B$1:$AQ$1,0),FALSE),"")</f>
        <v>0</v>
      </c>
      <c r="O241" s="312">
        <f>IFERROR(VLOOKUP($B241,Totalt!$B$1:$AQ$554,MATCH(O$2,Totalt!$B$1:$AQ$1,0),FALSE),"")</f>
        <v>0</v>
      </c>
      <c r="P241" s="312">
        <f>IFERROR(VLOOKUP($B241,Totalt!$B$1:$AQ$554,MATCH(P$2,Totalt!$B$1:$AQ$1,0),FALSE),"")</f>
        <v>0</v>
      </c>
      <c r="Q241" s="312">
        <f>IFERROR(VLOOKUP($B241,Totalt!$B$1:$AQ$554,MATCH(Q$2,Totalt!$B$1:$AQ$1,0),FALSE),"")</f>
        <v>8.8235299999999999</v>
      </c>
      <c r="R241" s="312">
        <f>IFERROR(VLOOKUP($B241,Totalt!$B$1:$AQ$554,MATCH(R$2,Totalt!$B$1:$AQ$1,0),FALSE),"")</f>
        <v>0</v>
      </c>
      <c r="S241" s="312">
        <f>IFERROR(VLOOKUP($B241,Totalt!$B$1:$AQ$554,MATCH(S$2,Totalt!$B$1:$AQ$1,0),FALSE),"")</f>
        <v>0</v>
      </c>
      <c r="T241" s="312">
        <f>IFERROR(VLOOKUP($B241,Totalt!$B$1:$AQ$554,MATCH(T$2,Totalt!$B$1:$AQ$1,0),FALSE),"")</f>
        <v>0</v>
      </c>
      <c r="U241" s="312">
        <f>IFERROR(VLOOKUP($B241,Totalt!$B$1:$AQ$554,MATCH(U$2,Totalt!$B$1:$AQ$1,0),FALSE),"")</f>
        <v>0</v>
      </c>
      <c r="V241" s="312">
        <f>IFERROR(VLOOKUP($B241,Totalt!$B$1:$AQ$554,MATCH(V$2,Totalt!$B$1:$AQ$1,0),FALSE),"")</f>
        <v>0</v>
      </c>
      <c r="W241" s="312">
        <f>IFERROR(VLOOKUP($B241,Totalt!$B$1:$AQ$554,MATCH(W$2,Totalt!$B$1:$AQ$1,0),FALSE),"")</f>
        <v>0</v>
      </c>
      <c r="X241" s="312">
        <f>IFERROR(VLOOKUP($B241,Totalt!$B$1:$AQ$554,MATCH(X$2,Totalt!$B$1:$AQ$1,0),FALSE),"")</f>
        <v>0</v>
      </c>
      <c r="Y241" s="312">
        <f>IFERROR(VLOOKUP($B241,Totalt!$B$1:$AQ$554,MATCH(Y$2,Totalt!$B$1:$AQ$1,0),FALSE),"")</f>
        <v>0</v>
      </c>
      <c r="Z241" s="312">
        <f>IFERROR(VLOOKUP($B241,Totalt!$B$1:$AQ$554,MATCH(Z$2,Totalt!$B$1:$AQ$1,0),FALSE),"")</f>
        <v>0</v>
      </c>
      <c r="AA241" s="312">
        <f>IFERROR(VLOOKUP($B241,Totalt!$B$1:$AQ$554,MATCH(AA$2,Totalt!$B$1:$AQ$1,0),FALSE),"")</f>
        <v>0</v>
      </c>
      <c r="AB241" s="312">
        <f>IFERROR(VLOOKUP($B241,Totalt!$B$1:$AQ$554,MATCH(AB$2,Totalt!$B$1:$AQ$1,0),FALSE),"")</f>
        <v>0</v>
      </c>
      <c r="AC241" s="312">
        <f>IFERROR(VLOOKUP($B241,Totalt!$B$1:$AQ$554,MATCH(AC$2,Totalt!$B$1:$AQ$1,0),FALSE),"")</f>
        <v>0</v>
      </c>
      <c r="AD241" s="312">
        <f>IFERROR(VLOOKUP($B241,Totalt!$B$1:$AQ$554,MATCH(AD$2,Totalt!$B$1:$AQ$1,0),FALSE),"")</f>
        <v>10.6</v>
      </c>
      <c r="AE241" s="312">
        <f>IFERROR(VLOOKUP($B241,Totalt!$B$1:$AQ$554,MATCH(AE$2,Totalt!$B$1:$AQ$1,0),FALSE),"")</f>
        <v>0</v>
      </c>
      <c r="AF241" s="312">
        <f>IFERROR(VLOOKUP($B241,Totalt!$B$1:$AQ$554,MATCH(AF$2,Totalt!$B$1:$AQ$1,0),FALSE),"")</f>
        <v>0.39</v>
      </c>
      <c r="AG241" s="312">
        <f>IFERROR(VLOOKUP($B241,Totalt!$B$1:$AQ$554,MATCH(AG$2,Totalt!$B$1:$AQ$1,0),FALSE),"")</f>
        <v>0</v>
      </c>
      <c r="AI241" s="245">
        <f t="shared" si="21"/>
        <v>23.334710000000001</v>
      </c>
      <c r="AJ241" s="246">
        <f>IF(ISERROR(1/VLOOKUP($B241,Leveranser!$B$1:$S$500,MATCH("såld värme (gwh)",Leveranser!$B$1:$S$1,0),FALSE)),"",VLOOKUP($B241,Leveranser!$B$1:$S$500,MATCH("såld värme (gwh)",Leveranser!$B$1:$S$1,0),FALSE))</f>
        <v>16.899999999999999</v>
      </c>
      <c r="AK241" t="str">
        <f>IFERROR(IF(VLOOKUP($B241,Totalt!$B$1:$AQ$554,MATCH(AK$2,Totalt!$B$1:$AQ$1,0),FALSE)="","",VLOOKUP($B241,Totalt!$B$1:$AQ$554,MATCH(AK$2,Totalt!$B$1:$AQ$1,0),FALSE)),"")</f>
        <v/>
      </c>
      <c r="AM241" s="247" t="str">
        <f>IF(B241&lt;&gt;"",IF(VLOOKUP($B241,Totalt!$B$1:$AQ$554,MATCH("Kvalitetsgranskad:",Totalt!$B$1:$AQ$1,0),FALSE)="ja",VLOOKUP($B241,Miljö!$B$1:$AG$479,MATCH(AM$2,Miljö!$B$1:$AK$1,0),FALSE),""),"")</f>
        <v>Nej</v>
      </c>
      <c r="AN241" s="247" t="str">
        <f>IF(AM241="ja",VLOOKUP($B241,Miljö!$B$1:$J$479,MATCH("Typ av ursprungsspecificerad el   (Om inget värde anges används Nordisk residualmix, se inforuta) ()",Miljö!$B$1:$J$1,0),FALSE),IF(AM241="nej","Nordisk residualel",""))</f>
        <v>Nordisk residualel</v>
      </c>
      <c r="AO241" s="247">
        <f>IF(AM241="","",VLOOKUP($B241,Miljö!$B$1:$J$479,MATCH("Fossilandel för ursprungspecificerad el ()",Miljö!$B$1:$J$1,0),FALSE))</f>
        <v>0.48399999999999999</v>
      </c>
      <c r="AP241" s="247">
        <f>IF(AM241="","",IFERROR(VLOOKUP($B241,Miljö!$B$1:$J$479,MATCH("Kärnkraftsandel för ursprungsspecificerad el ()",Miljö!$B$1:$J$1,0),FALSE)/1,0))</f>
        <v>0.35</v>
      </c>
      <c r="AQ241" s="247">
        <f t="shared" si="22"/>
        <v>0.16600000000000004</v>
      </c>
      <c r="AR241" s="52"/>
      <c r="AS241" s="247" t="str">
        <f t="shared" si="18"/>
        <v>Nej</v>
      </c>
      <c r="AT241" s="247" t="str">
        <f>IF(AS241="ja",VLOOKUP($B241,Miljö!$B$1:$O$500,MATCH("Fossil andel i procent (%)",Miljö!$B$1:$O$1,0),FALSE)/100,"")</f>
        <v/>
      </c>
      <c r="AU241" s="52"/>
      <c r="AV241" s="247" t="str">
        <f t="shared" si="19"/>
        <v>Nej</v>
      </c>
      <c r="AW241" s="247" t="str">
        <f>IF(AV241="ja",VLOOKUP($B241,'Egen hetvattenprod'!$B$1:$AO$500,MATCH("Värmekälla till värmepumpar ()",'Egen hetvattenprod'!$B$1:$AO$1,0),FALSE),"")</f>
        <v/>
      </c>
      <c r="AY241" s="244" t="str">
        <f t="shared" si="20"/>
        <v>Nej</v>
      </c>
      <c r="AZ241" s="283" t="str">
        <f>IF($AY241="ja",(VLOOKUP($B241,'Egen hetvattenprod'!$B$1:$BX$550,MATCH(AZ$2,'Egen hetvattenprod'!$B$1:$BX$1,0),FALSE)+VLOOKUP($B241,Kraftvärmeprod!$B$1:$BX$550,MATCH(AZ$2,Kraftvärmeprod!$B$1:$BX$1,0),FALSE))/$AC241,"")</f>
        <v/>
      </c>
      <c r="BA241" s="283" t="str">
        <f>IF($AY241="ja",(VLOOKUP($B241,'Egen hetvattenprod'!$B$1:$BX$550,MATCH(BA$2,'Egen hetvattenprod'!$B$1:$BX$1,0),FALSE)+VLOOKUP($B241,Kraftvärmeprod!$B$1:$BX$550,MATCH(BA$2,Kraftvärmeprod!$B$1:$BX$1,0),FALSE))/$AC241,"")</f>
        <v/>
      </c>
      <c r="BB241" s="283" t="str">
        <f>IF($AY241="ja",(VLOOKUP($B241,'Egen hetvattenprod'!$B$1:$BX$550,MATCH(BB$2,'Egen hetvattenprod'!$B$1:$BX$1,0),FALSE)+VLOOKUP($B241,Kraftvärmeprod!$B$1:$BX$550,MATCH(BB$2,Kraftvärmeprod!$B$1:$BX$1,0),FALSE))/$AC241,"")</f>
        <v/>
      </c>
      <c r="BC241" s="283" t="str">
        <f>IF($AY241="ja",(VLOOKUP($B241,'Egen hetvattenprod'!$B$1:$BX$550,MATCH(BC$2,'Egen hetvattenprod'!$B$1:$BX$1,0),FALSE)+VLOOKUP($B241,Kraftvärmeprod!$B$1:$BX$550,MATCH(BC$2,Kraftvärmeprod!$B$1:$BX$1,0),FALSE))/$AC241,"")</f>
        <v/>
      </c>
      <c r="BD241" s="283" t="str">
        <f>IF($AY241="ja",(VLOOKUP($B241,'Egen hetvattenprod'!$B$1:$BX$550,MATCH(BD$2,'Egen hetvattenprod'!$B$1:$BX$1,0),FALSE)+VLOOKUP($B241,Kraftvärmeprod!$B$1:$BX$550,MATCH(BD$2,Kraftvärmeprod!$B$1:$BX$1,0),FALSE))/$AC241,"")</f>
        <v/>
      </c>
      <c r="BF241" s="244" t="str">
        <f t="shared" si="23"/>
        <v>Nej</v>
      </c>
      <c r="BG241" s="283" t="str">
        <f>IF($BF241="ja",VLOOKUP($B241,'Egen hetvattenprod'!$B$1:$BX$550,MATCH("Andelen klimatgaser med fossilt ursprung för avfall ()",'Egen hetvattenprod'!$B$1:$BX$1,0),FALSE),"")</f>
        <v/>
      </c>
      <c r="BH241" s="283" t="str">
        <f>IF($BF241="ja",VLOOKUP($B241,Kraftvärmeprod!$B$1:$BX$550,MATCH("Andelen klimatgaser med fossilt ursprung för avfall ()",Kraftvärmeprod!$B$1:$BX$1,0),FALSE),"")</f>
        <v/>
      </c>
      <c r="BI241" s="307" t="str">
        <f>IF($BF241="ja",VLOOKUP($B241,'Egen hetvattenprod'!$B$1:$BX$550,MATCH("Avfall (GWh)",'Egen hetvattenprod'!$B$1:$BX$1,0),FALSE),"")</f>
        <v/>
      </c>
      <c r="BJ241" s="307" t="str">
        <f>IF($BF241="ja",VLOOKUP($B241,'Slutlig allokering kvv'!$B$1:$BX$550,MATCH("Avfall (GWh)",'Slutlig allokering kvv'!$B$1:$BX$1,0),FALSE),"")</f>
        <v/>
      </c>
      <c r="BK241" s="307" t="str">
        <f>IF($BF241="ja",VLOOKUP($B241,'Köpt hetvatten'!$B$1:$BX$550,MATCH("Avfall i köpt hetvatten",'Köpt hetvatten'!$B$1:$BX$1,0),FALSE),"")</f>
        <v/>
      </c>
      <c r="BL241" s="307" t="str">
        <f>IF($BF241="ja",VLOOKUP($B241,'Egen hetvattenprod'!$B$1:$BX$550,MATCH("Värde enligt ovan. (%)",'Egen hetvattenprod'!$B$1:$BX$1,0),FALSE),"")</f>
        <v/>
      </c>
      <c r="BM241" s="307" t="str">
        <f>IF($BF241="ja",VLOOKUP($B241,Kraftvärmeprod!$B$1:$BX$550,MATCH("Värde enligt ovan. (%)",Kraftvärmeprod!$B$1:$BX$1,0),FALSE),"")</f>
        <v/>
      </c>
      <c r="BN241" s="307"/>
      <c r="BO241" s="307"/>
      <c r="BP241" s="307"/>
      <c r="BQ241" s="307" t="str">
        <f>IF($BF241="ja",VLOOKUP($B241,'Egen hetvattenprod'!$B$1:$BX$550,MATCH("Tillförd olja (fossil) vid avfallsförbränning (GWh)",'Egen hetvattenprod'!$B$1:$BX$1,0),FALSE),"")</f>
        <v/>
      </c>
      <c r="BR241" s="307" t="str">
        <f>IF($BF241="ja",VLOOKUP($B241,Kraftvärmeprod!$B$1:$BX$550,MATCH("Tillförd olja (fossil) vid avfallsförbränning (GWh)",Kraftvärmeprod!$B$1:$BX$1,0),FALSE),"")</f>
        <v/>
      </c>
    </row>
    <row r="242" spans="1:70" x14ac:dyDescent="0.25">
      <c r="A242" s="2" t="str">
        <f>'Miljövärden för publ företag'!B244</f>
        <v>Tekniska Verken i Linköping AB</v>
      </c>
      <c r="B242" s="2" t="str">
        <f>'Miljövärden för publ företag'!C244</f>
        <v>Åtvidaberg</v>
      </c>
      <c r="C242" s="312">
        <f>IFERROR(VLOOKUP($B242,Totalt!$B$1:$AQ$554,MATCH(C$2,Totalt!$B$1:$AQ$1,0),FALSE),"")</f>
        <v>0</v>
      </c>
      <c r="D242" s="312">
        <f>IFERROR(VLOOKUP($B242,Totalt!$B$1:$AQ$554,MATCH(D$2,Totalt!$B$1:$AQ$1,0),FALSE),"")</f>
        <v>0.2</v>
      </c>
      <c r="E242" s="312">
        <f>IFERROR(VLOOKUP($B242,Totalt!$B$1:$AQ$554,MATCH(E$2,Totalt!$B$1:$AQ$1,0),FALSE),"")</f>
        <v>0</v>
      </c>
      <c r="F242" s="312">
        <f>IFERROR(VLOOKUP($B242,Totalt!$B$1:$AQ$554,MATCH(F$2,Totalt!$B$1:$AQ$1,0),FALSE),"")</f>
        <v>0</v>
      </c>
      <c r="G242" s="312">
        <f>IFERROR(VLOOKUP($B242,Totalt!$B$1:$AQ$554,MATCH(G$2,Totalt!$B$1:$AQ$1,0),FALSE),"")</f>
        <v>0</v>
      </c>
      <c r="H242" s="312">
        <f>IFERROR(VLOOKUP($B242,Totalt!$B$1:$AQ$554,MATCH(H$2,Totalt!$B$1:$AQ$1,0),FALSE),"")</f>
        <v>0</v>
      </c>
      <c r="I242" s="312">
        <f>IFERROR(VLOOKUP($B242,Totalt!$B$1:$AQ$554,MATCH(I$2,Totalt!$B$1:$AQ$1,0),FALSE),"")</f>
        <v>0</v>
      </c>
      <c r="J242" s="312">
        <f>IFERROR(VLOOKUP($B242,Totalt!$B$1:$AQ$554,MATCH(J$2,Totalt!$B$1:$AQ$1,0),FALSE),"")</f>
        <v>0</v>
      </c>
      <c r="K242" s="312">
        <f>IFERROR(VLOOKUP($B242,Totalt!$B$1:$AQ$554,MATCH(K$2,Totalt!$B$1:$AQ$1,0),FALSE),"")</f>
        <v>0</v>
      </c>
      <c r="L242" s="312">
        <f>IFERROR(VLOOKUP($B242,Totalt!$B$1:$AQ$554,MATCH(L$2,Totalt!$B$1:$AQ$1,0),FALSE),"")</f>
        <v>0</v>
      </c>
      <c r="M242" s="312">
        <f>IFERROR(VLOOKUP($B242,Totalt!$B$1:$AQ$554,MATCH(M$2,Totalt!$B$1:$AQ$1,0),FALSE),"")</f>
        <v>0</v>
      </c>
      <c r="N242" s="312">
        <f>IFERROR(VLOOKUP($B242,Totalt!$B$1:$AQ$554,MATCH(N$2,Totalt!$B$1:$AQ$1,0),FALSE),"")</f>
        <v>32.700000000000003</v>
      </c>
      <c r="O242" s="312">
        <f>IFERROR(VLOOKUP($B242,Totalt!$B$1:$AQ$554,MATCH(O$2,Totalt!$B$1:$AQ$1,0),FALSE),"")</f>
        <v>0</v>
      </c>
      <c r="P242" s="312">
        <f>IFERROR(VLOOKUP($B242,Totalt!$B$1:$AQ$554,MATCH(P$2,Totalt!$B$1:$AQ$1,0),FALSE),"")</f>
        <v>0</v>
      </c>
      <c r="Q242" s="312">
        <f>IFERROR(VLOOKUP($B242,Totalt!$B$1:$AQ$554,MATCH(Q$2,Totalt!$B$1:$AQ$1,0),FALSE),"")</f>
        <v>4.9058799999999998</v>
      </c>
      <c r="R242" s="312">
        <f>IFERROR(VLOOKUP($B242,Totalt!$B$1:$AQ$554,MATCH(R$2,Totalt!$B$1:$AQ$1,0),FALSE),"")</f>
        <v>0</v>
      </c>
      <c r="S242" s="312">
        <f>IFERROR(VLOOKUP($B242,Totalt!$B$1:$AQ$554,MATCH(S$2,Totalt!$B$1:$AQ$1,0),FALSE),"")</f>
        <v>0</v>
      </c>
      <c r="T242" s="312">
        <f>IFERROR(VLOOKUP($B242,Totalt!$B$1:$AQ$554,MATCH(T$2,Totalt!$B$1:$AQ$1,0),FALSE),"")</f>
        <v>0</v>
      </c>
      <c r="U242" s="312">
        <f>IFERROR(VLOOKUP($B242,Totalt!$B$1:$AQ$554,MATCH(U$2,Totalt!$B$1:$AQ$1,0),FALSE),"")</f>
        <v>0</v>
      </c>
      <c r="V242" s="312">
        <f>IFERROR(VLOOKUP($B242,Totalt!$B$1:$AQ$554,MATCH(V$2,Totalt!$B$1:$AQ$1,0),FALSE),"")</f>
        <v>0</v>
      </c>
      <c r="W242" s="312">
        <f>IFERROR(VLOOKUP($B242,Totalt!$B$1:$AQ$554,MATCH(W$2,Totalt!$B$1:$AQ$1,0),FALSE),"")</f>
        <v>0</v>
      </c>
      <c r="X242" s="312">
        <f>IFERROR(VLOOKUP($B242,Totalt!$B$1:$AQ$554,MATCH(X$2,Totalt!$B$1:$AQ$1,0),FALSE),"")</f>
        <v>0</v>
      </c>
      <c r="Y242" s="312">
        <f>IFERROR(VLOOKUP($B242,Totalt!$B$1:$AQ$554,MATCH(Y$2,Totalt!$B$1:$AQ$1,0),FALSE),"")</f>
        <v>0</v>
      </c>
      <c r="Z242" s="312">
        <f>IFERROR(VLOOKUP($B242,Totalt!$B$1:$AQ$554,MATCH(Z$2,Totalt!$B$1:$AQ$1,0),FALSE),"")</f>
        <v>0</v>
      </c>
      <c r="AA242" s="312">
        <f>IFERROR(VLOOKUP($B242,Totalt!$B$1:$AQ$554,MATCH(AA$2,Totalt!$B$1:$AQ$1,0),FALSE),"")</f>
        <v>0</v>
      </c>
      <c r="AB242" s="312">
        <f>IFERROR(VLOOKUP($B242,Totalt!$B$1:$AQ$554,MATCH(AB$2,Totalt!$B$1:$AQ$1,0),FALSE),"")</f>
        <v>0</v>
      </c>
      <c r="AC242" s="312">
        <f>IFERROR(VLOOKUP($B242,Totalt!$B$1:$AQ$554,MATCH(AC$2,Totalt!$B$1:$AQ$1,0),FALSE),"")</f>
        <v>0</v>
      </c>
      <c r="AD242" s="312">
        <f>IFERROR(VLOOKUP($B242,Totalt!$B$1:$AQ$554,MATCH(AD$2,Totalt!$B$1:$AQ$1,0),FALSE),"")</f>
        <v>0</v>
      </c>
      <c r="AE242" s="312">
        <f>IFERROR(VLOOKUP($B242,Totalt!$B$1:$AQ$554,MATCH(AE$2,Totalt!$B$1:$AQ$1,0),FALSE),"")</f>
        <v>0</v>
      </c>
      <c r="AF242" s="312">
        <f>IFERROR(VLOOKUP($B242,Totalt!$B$1:$AQ$554,MATCH(AF$2,Totalt!$B$1:$AQ$1,0),FALSE),"")</f>
        <v>0.55100000000000005</v>
      </c>
      <c r="AG242" s="312">
        <f>IFERROR(VLOOKUP($B242,Totalt!$B$1:$AQ$554,MATCH(AG$2,Totalt!$B$1:$AQ$1,0),FALSE),"")</f>
        <v>0</v>
      </c>
      <c r="AI242" s="245">
        <f t="shared" si="21"/>
        <v>38.356880000000004</v>
      </c>
      <c r="AJ242" s="246">
        <f>IF(ISERROR(1/VLOOKUP($B242,Leveranser!$B$1:$S$500,MATCH("såld värme (gwh)",Leveranser!$B$1:$S$1,0),FALSE)),"",VLOOKUP($B242,Leveranser!$B$1:$S$500,MATCH("såld värme (gwh)",Leveranser!$B$1:$S$1,0),FALSE))</f>
        <v>30.5</v>
      </c>
      <c r="AK242" t="str">
        <f>IFERROR(IF(VLOOKUP($B242,Totalt!$B$1:$AQ$554,MATCH(AK$2,Totalt!$B$1:$AQ$1,0),FALSE)="","",VLOOKUP($B242,Totalt!$B$1:$AQ$554,MATCH(AK$2,Totalt!$B$1:$AQ$1,0),FALSE)),"")</f>
        <v/>
      </c>
      <c r="AM242" s="247" t="str">
        <f>IF(B242&lt;&gt;"",IF(VLOOKUP($B242,Totalt!$B$1:$AQ$554,MATCH("Kvalitetsgranskad:",Totalt!$B$1:$AQ$1,0),FALSE)="ja",VLOOKUP($B242,Miljö!$B$1:$AG$479,MATCH(AM$2,Miljö!$B$1:$AK$1,0),FALSE),""),"")</f>
        <v>Nej</v>
      </c>
      <c r="AN242" s="247" t="str">
        <f>IF(AM242="ja",VLOOKUP($B242,Miljö!$B$1:$J$479,MATCH("Typ av ursprungsspecificerad el   (Om inget värde anges används Nordisk residualmix, se inforuta) ()",Miljö!$B$1:$J$1,0),FALSE),IF(AM242="nej","Nordisk residualel",""))</f>
        <v>Nordisk residualel</v>
      </c>
      <c r="AO242" s="247">
        <f>IF(AM242="","",VLOOKUP($B242,Miljö!$B$1:$J$479,MATCH("Fossilandel för ursprungspecificerad el ()",Miljö!$B$1:$J$1,0),FALSE))</f>
        <v>0.48399999999999999</v>
      </c>
      <c r="AP242" s="247">
        <f>IF(AM242="","",IFERROR(VLOOKUP($B242,Miljö!$B$1:$J$479,MATCH("Kärnkraftsandel för ursprungsspecificerad el ()",Miljö!$B$1:$J$1,0),FALSE)/1,0))</f>
        <v>0.35</v>
      </c>
      <c r="AQ242" s="247">
        <f t="shared" si="22"/>
        <v>0.16600000000000004</v>
      </c>
      <c r="AR242" s="52"/>
      <c r="AS242" s="247" t="str">
        <f t="shared" si="18"/>
        <v>Nej</v>
      </c>
      <c r="AT242" s="247" t="str">
        <f>IF(AS242="ja",VLOOKUP($B242,Miljö!$B$1:$O$500,MATCH("Fossil andel i procent (%)",Miljö!$B$1:$O$1,0),FALSE)/100,"")</f>
        <v/>
      </c>
      <c r="AU242" s="52"/>
      <c r="AV242" s="247" t="str">
        <f t="shared" si="19"/>
        <v>Nej</v>
      </c>
      <c r="AW242" s="247" t="str">
        <f>IF(AV242="ja",VLOOKUP($B242,'Egen hetvattenprod'!$B$1:$AO$500,MATCH("Värmekälla till värmepumpar ()",'Egen hetvattenprod'!$B$1:$AO$1,0),FALSE),"")</f>
        <v/>
      </c>
      <c r="AY242" s="244" t="str">
        <f t="shared" si="20"/>
        <v>Nej</v>
      </c>
      <c r="AZ242" s="283" t="str">
        <f>IF($AY242="ja",(VLOOKUP($B242,'Egen hetvattenprod'!$B$1:$BX$550,MATCH(AZ$2,'Egen hetvattenprod'!$B$1:$BX$1,0),FALSE)+VLOOKUP($B242,Kraftvärmeprod!$B$1:$BX$550,MATCH(AZ$2,Kraftvärmeprod!$B$1:$BX$1,0),FALSE))/$AC242,"")</f>
        <v/>
      </c>
      <c r="BA242" s="283" t="str">
        <f>IF($AY242="ja",(VLOOKUP($B242,'Egen hetvattenprod'!$B$1:$BX$550,MATCH(BA$2,'Egen hetvattenprod'!$B$1:$BX$1,0),FALSE)+VLOOKUP($B242,Kraftvärmeprod!$B$1:$BX$550,MATCH(BA$2,Kraftvärmeprod!$B$1:$BX$1,0),FALSE))/$AC242,"")</f>
        <v/>
      </c>
      <c r="BB242" s="283" t="str">
        <f>IF($AY242="ja",(VLOOKUP($B242,'Egen hetvattenprod'!$B$1:$BX$550,MATCH(BB$2,'Egen hetvattenprod'!$B$1:$BX$1,0),FALSE)+VLOOKUP($B242,Kraftvärmeprod!$B$1:$BX$550,MATCH(BB$2,Kraftvärmeprod!$B$1:$BX$1,0),FALSE))/$AC242,"")</f>
        <v/>
      </c>
      <c r="BC242" s="283" t="str">
        <f>IF($AY242="ja",(VLOOKUP($B242,'Egen hetvattenprod'!$B$1:$BX$550,MATCH(BC$2,'Egen hetvattenprod'!$B$1:$BX$1,0),FALSE)+VLOOKUP($B242,Kraftvärmeprod!$B$1:$BX$550,MATCH(BC$2,Kraftvärmeprod!$B$1:$BX$1,0),FALSE))/$AC242,"")</f>
        <v/>
      </c>
      <c r="BD242" s="283" t="str">
        <f>IF($AY242="ja",(VLOOKUP($B242,'Egen hetvattenprod'!$B$1:$BX$550,MATCH(BD$2,'Egen hetvattenprod'!$B$1:$BX$1,0),FALSE)+VLOOKUP($B242,Kraftvärmeprod!$B$1:$BX$550,MATCH(BD$2,Kraftvärmeprod!$B$1:$BX$1,0),FALSE))/$AC242,"")</f>
        <v/>
      </c>
      <c r="BF242" s="244" t="str">
        <f t="shared" si="23"/>
        <v>Nej</v>
      </c>
      <c r="BG242" s="283" t="str">
        <f>IF($BF242="ja",VLOOKUP($B242,'Egen hetvattenprod'!$B$1:$BX$550,MATCH("Andelen klimatgaser med fossilt ursprung för avfall ()",'Egen hetvattenprod'!$B$1:$BX$1,0),FALSE),"")</f>
        <v/>
      </c>
      <c r="BH242" s="283" t="str">
        <f>IF($BF242="ja",VLOOKUP($B242,Kraftvärmeprod!$B$1:$BX$550,MATCH("Andelen klimatgaser med fossilt ursprung för avfall ()",Kraftvärmeprod!$B$1:$BX$1,0),FALSE),"")</f>
        <v/>
      </c>
      <c r="BI242" s="307" t="str">
        <f>IF($BF242="ja",VLOOKUP($B242,'Egen hetvattenprod'!$B$1:$BX$550,MATCH("Avfall (GWh)",'Egen hetvattenprod'!$B$1:$BX$1,0),FALSE),"")</f>
        <v/>
      </c>
      <c r="BJ242" s="307" t="str">
        <f>IF($BF242="ja",VLOOKUP($B242,'Slutlig allokering kvv'!$B$1:$BX$550,MATCH("Avfall (GWh)",'Slutlig allokering kvv'!$B$1:$BX$1,0),FALSE),"")</f>
        <v/>
      </c>
      <c r="BK242" s="307" t="str">
        <f>IF($BF242="ja",VLOOKUP($B242,'Köpt hetvatten'!$B$1:$BX$550,MATCH("Avfall i köpt hetvatten",'Köpt hetvatten'!$B$1:$BX$1,0),FALSE),"")</f>
        <v/>
      </c>
      <c r="BL242" s="307" t="str">
        <f>IF($BF242="ja",VLOOKUP($B242,'Egen hetvattenprod'!$B$1:$BX$550,MATCH("Värde enligt ovan. (%)",'Egen hetvattenprod'!$B$1:$BX$1,0),FALSE),"")</f>
        <v/>
      </c>
      <c r="BM242" s="307" t="str">
        <f>IF($BF242="ja",VLOOKUP($B242,Kraftvärmeprod!$B$1:$BX$550,MATCH("Värde enligt ovan. (%)",Kraftvärmeprod!$B$1:$BX$1,0),FALSE),"")</f>
        <v/>
      </c>
      <c r="BN242" s="307"/>
      <c r="BO242" s="307"/>
      <c r="BP242" s="307"/>
      <c r="BQ242" s="307" t="str">
        <f>IF($BF242="ja",VLOOKUP($B242,'Egen hetvattenprod'!$B$1:$BX$550,MATCH("Tillförd olja (fossil) vid avfallsförbränning (GWh)",'Egen hetvattenprod'!$B$1:$BX$1,0),FALSE),"")</f>
        <v/>
      </c>
      <c r="BR242" s="307" t="str">
        <f>IF($BF242="ja",VLOOKUP($B242,Kraftvärmeprod!$B$1:$BX$550,MATCH("Tillförd olja (fossil) vid avfallsförbränning (GWh)",Kraftvärmeprod!$B$1:$BX$1,0),FALSE),"")</f>
        <v/>
      </c>
    </row>
    <row r="243" spans="1:70" x14ac:dyDescent="0.25">
      <c r="A243" s="2" t="str">
        <f>'Miljövärden för publ företag'!B245</f>
        <v>Telge Nät AB</v>
      </c>
      <c r="B243" s="2" t="str">
        <f>'Miljövärden för publ företag'!C245</f>
        <v>Järna</v>
      </c>
      <c r="C243" s="312">
        <f>IFERROR(VLOOKUP($B243,Totalt!$B$1:$AQ$554,MATCH(C$2,Totalt!$B$1:$AQ$1,0),FALSE),"")</f>
        <v>0</v>
      </c>
      <c r="D243" s="312">
        <f>IFERROR(VLOOKUP($B243,Totalt!$B$1:$AQ$554,MATCH(D$2,Totalt!$B$1:$AQ$1,0),FALSE),"")</f>
        <v>5.6000000000000001E-2</v>
      </c>
      <c r="E243" s="312">
        <f>IFERROR(VLOOKUP($B243,Totalt!$B$1:$AQ$554,MATCH(E$2,Totalt!$B$1:$AQ$1,0),FALSE),"")</f>
        <v>0</v>
      </c>
      <c r="F243" s="312">
        <f>IFERROR(VLOOKUP($B243,Totalt!$B$1:$AQ$554,MATCH(F$2,Totalt!$B$1:$AQ$1,0),FALSE),"")</f>
        <v>0</v>
      </c>
      <c r="G243" s="312">
        <f>IFERROR(VLOOKUP($B243,Totalt!$B$1:$AQ$554,MATCH(G$2,Totalt!$B$1:$AQ$1,0),FALSE),"")</f>
        <v>0</v>
      </c>
      <c r="H243" s="312">
        <f>IFERROR(VLOOKUP($B243,Totalt!$B$1:$AQ$554,MATCH(H$2,Totalt!$B$1:$AQ$1,0),FALSE),"")</f>
        <v>0</v>
      </c>
      <c r="I243" s="312">
        <f>IFERROR(VLOOKUP($B243,Totalt!$B$1:$AQ$554,MATCH(I$2,Totalt!$B$1:$AQ$1,0),FALSE),"")</f>
        <v>0</v>
      </c>
      <c r="J243" s="312">
        <f>IFERROR(VLOOKUP($B243,Totalt!$B$1:$AQ$554,MATCH(J$2,Totalt!$B$1:$AQ$1,0),FALSE),"")</f>
        <v>1.298</v>
      </c>
      <c r="K243" s="312">
        <f>IFERROR(VLOOKUP($B243,Totalt!$B$1:$AQ$554,MATCH(K$2,Totalt!$B$1:$AQ$1,0),FALSE),"")</f>
        <v>0</v>
      </c>
      <c r="L243" s="312">
        <f>IFERROR(VLOOKUP($B243,Totalt!$B$1:$AQ$554,MATCH(L$2,Totalt!$B$1:$AQ$1,0),FALSE),"")</f>
        <v>0</v>
      </c>
      <c r="M243" s="312">
        <f>IFERROR(VLOOKUP($B243,Totalt!$B$1:$AQ$554,MATCH(M$2,Totalt!$B$1:$AQ$1,0),FALSE),"")</f>
        <v>0</v>
      </c>
      <c r="N243" s="312">
        <f>IFERROR(VLOOKUP($B243,Totalt!$B$1:$AQ$554,MATCH(N$2,Totalt!$B$1:$AQ$1,0),FALSE),"")</f>
        <v>0</v>
      </c>
      <c r="O243" s="312">
        <f>IFERROR(VLOOKUP($B243,Totalt!$B$1:$AQ$554,MATCH(O$2,Totalt!$B$1:$AQ$1,0),FALSE),"")</f>
        <v>0</v>
      </c>
      <c r="P243" s="312">
        <f>IFERROR(VLOOKUP($B243,Totalt!$B$1:$AQ$554,MATCH(P$2,Totalt!$B$1:$AQ$1,0),FALSE),"")</f>
        <v>0</v>
      </c>
      <c r="Q243" s="312">
        <f>IFERROR(VLOOKUP($B243,Totalt!$B$1:$AQ$554,MATCH(Q$2,Totalt!$B$1:$AQ$1,0),FALSE),"")</f>
        <v>46.582000000000001</v>
      </c>
      <c r="R243" s="312">
        <f>IFERROR(VLOOKUP($B243,Totalt!$B$1:$AQ$554,MATCH(R$2,Totalt!$B$1:$AQ$1,0),FALSE),"")</f>
        <v>4.1580000000000004</v>
      </c>
      <c r="S243" s="312">
        <f>IFERROR(VLOOKUP($B243,Totalt!$B$1:$AQ$554,MATCH(S$2,Totalt!$B$1:$AQ$1,0),FALSE),"")</f>
        <v>0</v>
      </c>
      <c r="T243" s="312">
        <f>IFERROR(VLOOKUP($B243,Totalt!$B$1:$AQ$554,MATCH(T$2,Totalt!$B$1:$AQ$1,0),FALSE),"")</f>
        <v>0</v>
      </c>
      <c r="U243" s="312">
        <f>IFERROR(VLOOKUP($B243,Totalt!$B$1:$AQ$554,MATCH(U$2,Totalt!$B$1:$AQ$1,0),FALSE),"")</f>
        <v>0</v>
      </c>
      <c r="V243" s="312">
        <f>IFERROR(VLOOKUP($B243,Totalt!$B$1:$AQ$554,MATCH(V$2,Totalt!$B$1:$AQ$1,0),FALSE),"")</f>
        <v>0</v>
      </c>
      <c r="W243" s="312">
        <f>IFERROR(VLOOKUP($B243,Totalt!$B$1:$AQ$554,MATCH(W$2,Totalt!$B$1:$AQ$1,0),FALSE),"")</f>
        <v>7.9450000000000003</v>
      </c>
      <c r="X243" s="312">
        <f>IFERROR(VLOOKUP($B243,Totalt!$B$1:$AQ$554,MATCH(X$2,Totalt!$B$1:$AQ$1,0),FALSE),"")</f>
        <v>0</v>
      </c>
      <c r="Y243" s="312">
        <f>IFERROR(VLOOKUP($B243,Totalt!$B$1:$AQ$554,MATCH(Y$2,Totalt!$B$1:$AQ$1,0),FALSE),"")</f>
        <v>0</v>
      </c>
      <c r="Z243" s="312">
        <f>IFERROR(VLOOKUP($B243,Totalt!$B$1:$AQ$554,MATCH(Z$2,Totalt!$B$1:$AQ$1,0),FALSE),"")</f>
        <v>0</v>
      </c>
      <c r="AA243" s="312">
        <f>IFERROR(VLOOKUP($B243,Totalt!$B$1:$AQ$554,MATCH(AA$2,Totalt!$B$1:$AQ$1,0),FALSE),"")</f>
        <v>0</v>
      </c>
      <c r="AB243" s="312">
        <f>IFERROR(VLOOKUP($B243,Totalt!$B$1:$AQ$554,MATCH(AB$2,Totalt!$B$1:$AQ$1,0),FALSE),"")</f>
        <v>0</v>
      </c>
      <c r="AC243" s="312">
        <f>IFERROR(VLOOKUP($B243,Totalt!$B$1:$AQ$554,MATCH(AC$2,Totalt!$B$1:$AQ$1,0),FALSE),"")</f>
        <v>0</v>
      </c>
      <c r="AD243" s="312">
        <f>IFERROR(VLOOKUP($B243,Totalt!$B$1:$AQ$554,MATCH(AD$2,Totalt!$B$1:$AQ$1,0),FALSE),"")</f>
        <v>0</v>
      </c>
      <c r="AE243" s="312">
        <f>IFERROR(VLOOKUP($B243,Totalt!$B$1:$AQ$554,MATCH(AE$2,Totalt!$B$1:$AQ$1,0),FALSE),"")</f>
        <v>0</v>
      </c>
      <c r="AF243" s="312">
        <f>IFERROR(VLOOKUP($B243,Totalt!$B$1:$AQ$554,MATCH(AF$2,Totalt!$B$1:$AQ$1,0),FALSE),"")</f>
        <v>1.3169999999999999</v>
      </c>
      <c r="AG243" s="312">
        <f>IFERROR(VLOOKUP($B243,Totalt!$B$1:$AQ$554,MATCH(AG$2,Totalt!$B$1:$AQ$1,0),FALSE),"")</f>
        <v>0</v>
      </c>
      <c r="AI243" s="245">
        <f t="shared" si="21"/>
        <v>61.356000000000002</v>
      </c>
      <c r="AJ243" s="246">
        <f>IF(ISERROR(1/VLOOKUP($B243,Leveranser!$B$1:$S$500,MATCH("såld värme (gwh)",Leveranser!$B$1:$S$1,0),FALSE)),"",VLOOKUP($B243,Leveranser!$B$1:$S$500,MATCH("såld värme (gwh)",Leveranser!$B$1:$S$1,0),FALSE))</f>
        <v>43.9</v>
      </c>
      <c r="AK243" t="str">
        <f>IFERROR(IF(VLOOKUP($B243,Totalt!$B$1:$AQ$554,MATCH(AK$2,Totalt!$B$1:$AQ$1,0),FALSE)="","",VLOOKUP($B243,Totalt!$B$1:$AQ$554,MATCH(AK$2,Totalt!$B$1:$AQ$1,0),FALSE)),"")</f>
        <v/>
      </c>
      <c r="AM243" s="247" t="str">
        <f>IF(B243&lt;&gt;"",IF(VLOOKUP($B243,Totalt!$B$1:$AQ$554,MATCH("Kvalitetsgranskad:",Totalt!$B$1:$AQ$1,0),FALSE)="ja",VLOOKUP($B243,Miljö!$B$1:$AG$479,MATCH(AM$2,Miljö!$B$1:$AK$1,0),FALSE),""),"")</f>
        <v>Ja</v>
      </c>
      <c r="AN243" s="247" t="str">
        <f>IF(AM243="ja",VLOOKUP($B243,Miljö!$B$1:$J$479,MATCH("Typ av ursprungsspecificerad el   (Om inget värde anges används Nordisk residualmix, se inforuta) ()",Miljö!$B$1:$J$1,0),FALSE),IF(AM243="nej","Nordisk residualel",""))</f>
        <v>''LOS Energy "Vind och Vatten"''</v>
      </c>
      <c r="AO243" s="247">
        <f>IF(AM243="","",VLOOKUP($B243,Miljö!$B$1:$J$479,MATCH("Fossilandel för ursprungspecificerad el ()",Miljö!$B$1:$J$1,0),FALSE))</f>
        <v>0</v>
      </c>
      <c r="AP243" s="247">
        <f>IF(AM243="","",IFERROR(VLOOKUP($B243,Miljö!$B$1:$J$479,MATCH("Kärnkraftsandel för ursprungsspecificerad el ()",Miljö!$B$1:$J$1,0),FALSE)/1,0))</f>
        <v>0</v>
      </c>
      <c r="AQ243" s="247">
        <f t="shared" si="22"/>
        <v>1</v>
      </c>
      <c r="AR243" s="52"/>
      <c r="AS243" s="247" t="str">
        <f t="shared" si="18"/>
        <v>Nej</v>
      </c>
      <c r="AT243" s="247" t="str">
        <f>IF(AS243="ja",VLOOKUP($B243,Miljö!$B$1:$O$500,MATCH("Fossil andel i procent (%)",Miljö!$B$1:$O$1,0),FALSE)/100,"")</f>
        <v/>
      </c>
      <c r="AU243" s="52"/>
      <c r="AV243" s="247" t="str">
        <f t="shared" si="19"/>
        <v>Nej</v>
      </c>
      <c r="AW243" s="247" t="str">
        <f>IF(AV243="ja",VLOOKUP($B243,'Egen hetvattenprod'!$B$1:$AO$500,MATCH("Värmekälla till värmepumpar ()",'Egen hetvattenprod'!$B$1:$AO$1,0),FALSE),"")</f>
        <v/>
      </c>
      <c r="AY243" s="244" t="str">
        <f t="shared" si="20"/>
        <v>Nej</v>
      </c>
      <c r="AZ243" s="283" t="str">
        <f>IF($AY243="ja",(VLOOKUP($B243,'Egen hetvattenprod'!$B$1:$BX$550,MATCH(AZ$2,'Egen hetvattenprod'!$B$1:$BX$1,0),FALSE)+VLOOKUP($B243,Kraftvärmeprod!$B$1:$BX$550,MATCH(AZ$2,Kraftvärmeprod!$B$1:$BX$1,0),FALSE))/$AC243,"")</f>
        <v/>
      </c>
      <c r="BA243" s="283" t="str">
        <f>IF($AY243="ja",(VLOOKUP($B243,'Egen hetvattenprod'!$B$1:$BX$550,MATCH(BA$2,'Egen hetvattenprod'!$B$1:$BX$1,0),FALSE)+VLOOKUP($B243,Kraftvärmeprod!$B$1:$BX$550,MATCH(BA$2,Kraftvärmeprod!$B$1:$BX$1,0),FALSE))/$AC243,"")</f>
        <v/>
      </c>
      <c r="BB243" s="283" t="str">
        <f>IF($AY243="ja",(VLOOKUP($B243,'Egen hetvattenprod'!$B$1:$BX$550,MATCH(BB$2,'Egen hetvattenprod'!$B$1:$BX$1,0),FALSE)+VLOOKUP($B243,Kraftvärmeprod!$B$1:$BX$550,MATCH(BB$2,Kraftvärmeprod!$B$1:$BX$1,0),FALSE))/$AC243,"")</f>
        <v/>
      </c>
      <c r="BC243" s="283" t="str">
        <f>IF($AY243="ja",(VLOOKUP($B243,'Egen hetvattenprod'!$B$1:$BX$550,MATCH(BC$2,'Egen hetvattenprod'!$B$1:$BX$1,0),FALSE)+VLOOKUP($B243,Kraftvärmeprod!$B$1:$BX$550,MATCH(BC$2,Kraftvärmeprod!$B$1:$BX$1,0),FALSE))/$AC243,"")</f>
        <v/>
      </c>
      <c r="BD243" s="283" t="str">
        <f>IF($AY243="ja",(VLOOKUP($B243,'Egen hetvattenprod'!$B$1:$BX$550,MATCH(BD$2,'Egen hetvattenprod'!$B$1:$BX$1,0),FALSE)+VLOOKUP($B243,Kraftvärmeprod!$B$1:$BX$550,MATCH(BD$2,Kraftvärmeprod!$B$1:$BX$1,0),FALSE))/$AC243,"")</f>
        <v/>
      </c>
      <c r="BF243" s="244" t="str">
        <f t="shared" si="23"/>
        <v>Nej</v>
      </c>
      <c r="BG243" s="283" t="str">
        <f>IF($BF243="ja",VLOOKUP($B243,'Egen hetvattenprod'!$B$1:$BX$550,MATCH("Andelen klimatgaser med fossilt ursprung för avfall ()",'Egen hetvattenprod'!$B$1:$BX$1,0),FALSE),"")</f>
        <v/>
      </c>
      <c r="BH243" s="283" t="str">
        <f>IF($BF243="ja",VLOOKUP($B243,Kraftvärmeprod!$B$1:$BX$550,MATCH("Andelen klimatgaser med fossilt ursprung för avfall ()",Kraftvärmeprod!$B$1:$BX$1,0),FALSE),"")</f>
        <v/>
      </c>
      <c r="BI243" s="307" t="str">
        <f>IF($BF243="ja",VLOOKUP($B243,'Egen hetvattenprod'!$B$1:$BX$550,MATCH("Avfall (GWh)",'Egen hetvattenprod'!$B$1:$BX$1,0),FALSE),"")</f>
        <v/>
      </c>
      <c r="BJ243" s="307" t="str">
        <f>IF($BF243="ja",VLOOKUP($B243,'Slutlig allokering kvv'!$B$1:$BX$550,MATCH("Avfall (GWh)",'Slutlig allokering kvv'!$B$1:$BX$1,0),FALSE),"")</f>
        <v/>
      </c>
      <c r="BK243" s="307" t="str">
        <f>IF($BF243="ja",VLOOKUP($B243,'Köpt hetvatten'!$B$1:$BX$550,MATCH("Avfall i köpt hetvatten",'Köpt hetvatten'!$B$1:$BX$1,0),FALSE),"")</f>
        <v/>
      </c>
      <c r="BL243" s="307" t="str">
        <f>IF($BF243="ja",VLOOKUP($B243,'Egen hetvattenprod'!$B$1:$BX$550,MATCH("Värde enligt ovan. (%)",'Egen hetvattenprod'!$B$1:$BX$1,0),FALSE),"")</f>
        <v/>
      </c>
      <c r="BM243" s="307" t="str">
        <f>IF($BF243="ja",VLOOKUP($B243,Kraftvärmeprod!$B$1:$BX$550,MATCH("Värde enligt ovan. (%)",Kraftvärmeprod!$B$1:$BX$1,0),FALSE),"")</f>
        <v/>
      </c>
      <c r="BN243" s="307"/>
      <c r="BO243" s="307"/>
      <c r="BP243" s="307"/>
      <c r="BQ243" s="307" t="str">
        <f>IF($BF243="ja",VLOOKUP($B243,'Egen hetvattenprod'!$B$1:$BX$550,MATCH("Tillförd olja (fossil) vid avfallsförbränning (GWh)",'Egen hetvattenprod'!$B$1:$BX$1,0),FALSE),"")</f>
        <v/>
      </c>
      <c r="BR243" s="307" t="str">
        <f>IF($BF243="ja",VLOOKUP($B243,Kraftvärmeprod!$B$1:$BX$550,MATCH("Tillförd olja (fossil) vid avfallsförbränning (GWh)",Kraftvärmeprod!$B$1:$BX$1,0),FALSE),"")</f>
        <v/>
      </c>
    </row>
    <row r="244" spans="1:70" x14ac:dyDescent="0.25">
      <c r="A244" s="2" t="str">
        <f>'Miljövärden för publ företag'!B246</f>
        <v>Telge Nät AB</v>
      </c>
      <c r="B244" s="2" t="str">
        <f>'Miljövärden för publ företag'!C246</f>
        <v>Södertälje</v>
      </c>
      <c r="C244" s="312">
        <f>IFERROR(VLOOKUP($B244,Totalt!$B$1:$AQ$554,MATCH(C$2,Totalt!$B$1:$AQ$1,0),FALSE),"")</f>
        <v>0</v>
      </c>
      <c r="D244" s="312">
        <f>IFERROR(VLOOKUP($B244,Totalt!$B$1:$AQ$554,MATCH(D$2,Totalt!$B$1:$AQ$1,0),FALSE),"")</f>
        <v>2.1643300000000001</v>
      </c>
      <c r="E244" s="312">
        <f>IFERROR(VLOOKUP($B244,Totalt!$B$1:$AQ$554,MATCH(E$2,Totalt!$B$1:$AQ$1,0),FALSE),"")</f>
        <v>0</v>
      </c>
      <c r="F244" s="312">
        <f>IFERROR(VLOOKUP($B244,Totalt!$B$1:$AQ$554,MATCH(F$2,Totalt!$B$1:$AQ$1,0),FALSE),"")</f>
        <v>1.0489999999999999</v>
      </c>
      <c r="G244" s="312">
        <f>IFERROR(VLOOKUP($B244,Totalt!$B$1:$AQ$554,MATCH(G$2,Totalt!$B$1:$AQ$1,0),FALSE),"")</f>
        <v>0</v>
      </c>
      <c r="H244" s="312">
        <f>IFERROR(VLOOKUP($B244,Totalt!$B$1:$AQ$554,MATCH(H$2,Totalt!$B$1:$AQ$1,0),FALSE),"")</f>
        <v>0</v>
      </c>
      <c r="I244" s="312">
        <f>IFERROR(VLOOKUP($B244,Totalt!$B$1:$AQ$554,MATCH(I$2,Totalt!$B$1:$AQ$1,0),FALSE),"")</f>
        <v>162</v>
      </c>
      <c r="J244" s="312">
        <f>IFERROR(VLOOKUP($B244,Totalt!$B$1:$AQ$554,MATCH(J$2,Totalt!$B$1:$AQ$1,0),FALSE),"")</f>
        <v>0</v>
      </c>
      <c r="K244" s="312">
        <f>IFERROR(VLOOKUP($B244,Totalt!$B$1:$AQ$554,MATCH(K$2,Totalt!$B$1:$AQ$1,0),FALSE),"")</f>
        <v>0</v>
      </c>
      <c r="L244" s="312">
        <f>IFERROR(VLOOKUP($B244,Totalt!$B$1:$AQ$554,MATCH(L$2,Totalt!$B$1:$AQ$1,0),FALSE),"")</f>
        <v>278.54300000000001</v>
      </c>
      <c r="M244" s="312">
        <f>IFERROR(VLOOKUP($B244,Totalt!$B$1:$AQ$554,MATCH(M$2,Totalt!$B$1:$AQ$1,0),FALSE),"")</f>
        <v>9.5851500000000005</v>
      </c>
      <c r="N244" s="312">
        <f>IFERROR(VLOOKUP($B244,Totalt!$B$1:$AQ$554,MATCH(N$2,Totalt!$B$1:$AQ$1,0),FALSE),"")</f>
        <v>1.58125</v>
      </c>
      <c r="O244" s="312">
        <f>IFERROR(VLOOKUP($B244,Totalt!$B$1:$AQ$554,MATCH(O$2,Totalt!$B$1:$AQ$1,0),FALSE),"")</f>
        <v>57.470500000000001</v>
      </c>
      <c r="P244" s="312">
        <f>IFERROR(VLOOKUP($B244,Totalt!$B$1:$AQ$554,MATCH(P$2,Totalt!$B$1:$AQ$1,0),FALSE),"")</f>
        <v>35.8872</v>
      </c>
      <c r="Q244" s="312">
        <f>IFERROR(VLOOKUP($B244,Totalt!$B$1:$AQ$554,MATCH(Q$2,Totalt!$B$1:$AQ$1,0),FALSE),"")</f>
        <v>0</v>
      </c>
      <c r="R244" s="312">
        <f>IFERROR(VLOOKUP($B244,Totalt!$B$1:$AQ$554,MATCH(R$2,Totalt!$B$1:$AQ$1,0),FALSE),"")</f>
        <v>7.44</v>
      </c>
      <c r="S244" s="312">
        <f>IFERROR(VLOOKUP($B244,Totalt!$B$1:$AQ$554,MATCH(S$2,Totalt!$B$1:$AQ$1,0),FALSE),"")</f>
        <v>0</v>
      </c>
      <c r="T244" s="312">
        <f>IFERROR(VLOOKUP($B244,Totalt!$B$1:$AQ$554,MATCH(T$2,Totalt!$B$1:$AQ$1,0),FALSE),"")</f>
        <v>0</v>
      </c>
      <c r="U244" s="312">
        <f>IFERROR(VLOOKUP($B244,Totalt!$B$1:$AQ$554,MATCH(U$2,Totalt!$B$1:$AQ$1,0),FALSE),"")</f>
        <v>0</v>
      </c>
      <c r="V244" s="312">
        <f>IFERROR(VLOOKUP($B244,Totalt!$B$1:$AQ$554,MATCH(V$2,Totalt!$B$1:$AQ$1,0),FALSE),"")</f>
        <v>2.7</v>
      </c>
      <c r="W244" s="312">
        <f>IFERROR(VLOOKUP($B244,Totalt!$B$1:$AQ$554,MATCH(W$2,Totalt!$B$1:$AQ$1,0),FALSE),"")</f>
        <v>0</v>
      </c>
      <c r="X244" s="312">
        <f>IFERROR(VLOOKUP($B244,Totalt!$B$1:$AQ$554,MATCH(X$2,Totalt!$B$1:$AQ$1,0),FALSE),"")</f>
        <v>0</v>
      </c>
      <c r="Y244" s="312">
        <f>IFERROR(VLOOKUP($B244,Totalt!$B$1:$AQ$554,MATCH(Y$2,Totalt!$B$1:$AQ$1,0),FALSE),"")</f>
        <v>0</v>
      </c>
      <c r="Z244" s="312">
        <f>IFERROR(VLOOKUP($B244,Totalt!$B$1:$AQ$554,MATCH(Z$2,Totalt!$B$1:$AQ$1,0),FALSE),"")</f>
        <v>10.673</v>
      </c>
      <c r="AA244" s="312">
        <f>IFERROR(VLOOKUP($B244,Totalt!$B$1:$AQ$554,MATCH(AA$2,Totalt!$B$1:$AQ$1,0),FALSE),"")</f>
        <v>0</v>
      </c>
      <c r="AB244" s="312">
        <f>IFERROR(VLOOKUP($B244,Totalt!$B$1:$AQ$554,MATCH(AB$2,Totalt!$B$1:$AQ$1,0),FALSE),"")</f>
        <v>0</v>
      </c>
      <c r="AC244" s="312">
        <f>IFERROR(VLOOKUP($B244,Totalt!$B$1:$AQ$554,MATCH(AC$2,Totalt!$B$1:$AQ$1,0),FALSE),"")</f>
        <v>155.74799999999999</v>
      </c>
      <c r="AD244" s="312">
        <f>IFERROR(VLOOKUP($B244,Totalt!$B$1:$AQ$554,MATCH(AD$2,Totalt!$B$1:$AQ$1,0),FALSE),"")</f>
        <v>0</v>
      </c>
      <c r="AE244" s="312">
        <f>IFERROR(VLOOKUP($B244,Totalt!$B$1:$AQ$554,MATCH(AE$2,Totalt!$B$1:$AQ$1,0),FALSE),"")</f>
        <v>0</v>
      </c>
      <c r="AF244" s="312">
        <f>IFERROR(VLOOKUP($B244,Totalt!$B$1:$AQ$554,MATCH(AF$2,Totalt!$B$1:$AQ$1,0),FALSE),"")</f>
        <v>33.848300000000002</v>
      </c>
      <c r="AG244" s="312">
        <f>IFERROR(VLOOKUP($B244,Totalt!$B$1:$AQ$554,MATCH(AG$2,Totalt!$B$1:$AQ$1,0),FALSE),"")</f>
        <v>2.25</v>
      </c>
      <c r="AI244" s="245">
        <f t="shared" si="21"/>
        <v>760.93973000000017</v>
      </c>
      <c r="AJ244" s="246">
        <f>IF(ISERROR(1/VLOOKUP($B244,Leveranser!$B$1:$S$500,MATCH("såld värme (gwh)",Leveranser!$B$1:$S$1,0),FALSE)),"",VLOOKUP($B244,Leveranser!$B$1:$S$500,MATCH("såld värme (gwh)",Leveranser!$B$1:$S$1,0),FALSE))</f>
        <v>674</v>
      </c>
      <c r="AK244" t="str">
        <f>IFERROR(IF(VLOOKUP($B244,Totalt!$B$1:$AQ$554,MATCH(AK$2,Totalt!$B$1:$AQ$1,0),FALSE)="","",VLOOKUP($B244,Totalt!$B$1:$AQ$554,MATCH(AK$2,Totalt!$B$1:$AQ$1,0),FALSE)),"")</f>
        <v/>
      </c>
      <c r="AM244" s="247" t="str">
        <f>IF(B244&lt;&gt;"",IF(VLOOKUP($B244,Totalt!$B$1:$AQ$554,MATCH("Kvalitetsgranskad:",Totalt!$B$1:$AQ$1,0),FALSE)="ja",VLOOKUP($B244,Miljö!$B$1:$AG$479,MATCH(AM$2,Miljö!$B$1:$AK$1,0),FALSE),""),"")</f>
        <v>Ja</v>
      </c>
      <c r="AN244" s="247" t="str">
        <f>IF(AM244="ja",VLOOKUP($B244,Miljö!$B$1:$J$479,MATCH("Typ av ursprungsspecificerad el   (Om inget värde anges används Nordisk residualmix, se inforuta) ()",Miljö!$B$1:$J$1,0),FALSE),IF(AM244="nej","Nordisk residualel",""))</f>
        <v>'Biokraft'</v>
      </c>
      <c r="AO244" s="247">
        <f>IF(AM244="","",VLOOKUP($B244,Miljö!$B$1:$J$479,MATCH("Fossilandel för ursprungspecificerad el ()",Miljö!$B$1:$J$1,0),FALSE))</f>
        <v>0</v>
      </c>
      <c r="AP244" s="247">
        <f>IF(AM244="","",IFERROR(VLOOKUP($B244,Miljö!$B$1:$J$479,MATCH("Kärnkraftsandel för ursprungsspecificerad el ()",Miljö!$B$1:$J$1,0),FALSE)/1,0))</f>
        <v>0</v>
      </c>
      <c r="AQ244" s="247">
        <f t="shared" si="22"/>
        <v>1</v>
      </c>
      <c r="AR244" s="52"/>
      <c r="AS244" s="247" t="str">
        <f t="shared" si="18"/>
        <v>Ja</v>
      </c>
      <c r="AT244" s="247">
        <f>IF(AS244="ja",VLOOKUP($B244,Miljö!$B$1:$O$500,MATCH("Fossil andel i procent (%)",Miljö!$B$1:$O$1,0),FALSE)/100,"")</f>
        <v>0.01</v>
      </c>
      <c r="AU244" s="52"/>
      <c r="AV244" s="247" t="str">
        <f t="shared" si="19"/>
        <v>Nej</v>
      </c>
      <c r="AW244" s="247" t="str">
        <f>IF(AV244="ja",VLOOKUP($B244,'Egen hetvattenprod'!$B$1:$AO$500,MATCH("Värmekälla till värmepumpar ()",'Egen hetvattenprod'!$B$1:$AO$1,0),FALSE),"")</f>
        <v/>
      </c>
      <c r="AY244" s="244" t="str">
        <f t="shared" si="20"/>
        <v>Ja</v>
      </c>
      <c r="AZ244" s="283">
        <f>IF($AY244="ja",(VLOOKUP($B244,'Egen hetvattenprod'!$B$1:$BX$550,MATCH(AZ$2,'Egen hetvattenprod'!$B$1:$BX$1,0),FALSE)+VLOOKUP($B244,Kraftvärmeprod!$B$1:$BX$550,MATCH(AZ$2,Kraftvärmeprod!$B$1:$BX$1,0),FALSE))/$AC244,"")</f>
        <v>1.0000000000000002</v>
      </c>
      <c r="BA244" s="283">
        <f>IF($AY244="ja",(VLOOKUP($B244,'Egen hetvattenprod'!$B$1:$BX$550,MATCH(BA$2,'Egen hetvattenprod'!$B$1:$BX$1,0),FALSE)+VLOOKUP($B244,Kraftvärmeprod!$B$1:$BX$550,MATCH(BA$2,Kraftvärmeprod!$B$1:$BX$1,0),FALSE))/$AC244,"")</f>
        <v>0</v>
      </c>
      <c r="BB244" s="283">
        <f>IF($AY244="ja",(VLOOKUP($B244,'Egen hetvattenprod'!$B$1:$BX$550,MATCH(BB$2,'Egen hetvattenprod'!$B$1:$BX$1,0),FALSE)+VLOOKUP($B244,Kraftvärmeprod!$B$1:$BX$550,MATCH(BB$2,Kraftvärmeprod!$B$1:$BX$1,0),FALSE))/$AC244,"")</f>
        <v>0</v>
      </c>
      <c r="BC244" s="283">
        <f>IF($AY244="ja",(VLOOKUP($B244,'Egen hetvattenprod'!$B$1:$BX$550,MATCH(BC$2,'Egen hetvattenprod'!$B$1:$BX$1,0),FALSE)+VLOOKUP($B244,Kraftvärmeprod!$B$1:$BX$550,MATCH(BC$2,Kraftvärmeprod!$B$1:$BX$1,0),FALSE))/$AC244,"")</f>
        <v>0</v>
      </c>
      <c r="BD244" s="283">
        <f>IF($AY244="ja",(VLOOKUP($B244,'Egen hetvattenprod'!$B$1:$BX$550,MATCH(BD$2,'Egen hetvattenprod'!$B$1:$BX$1,0),FALSE)+VLOOKUP($B244,Kraftvärmeprod!$B$1:$BX$550,MATCH(BD$2,Kraftvärmeprod!$B$1:$BX$1,0),FALSE))/$AC244,"")</f>
        <v>0</v>
      </c>
      <c r="BF244" s="244" t="str">
        <f t="shared" si="23"/>
        <v>Ja</v>
      </c>
      <c r="BG244" s="283" t="str">
        <f>IF($BF244="ja",VLOOKUP($B244,'Egen hetvattenprod'!$B$1:$BX$550,MATCH("Andelen klimatgaser med fossilt ursprung för avfall ()",'Egen hetvattenprod'!$B$1:$BX$1,0),FALSE),"")</f>
        <v>Mätvärde</v>
      </c>
      <c r="BH244" s="283" t="str">
        <f>IF($BF244="ja",VLOOKUP($B244,Kraftvärmeprod!$B$1:$BX$550,MATCH("Andelen klimatgaser med fossilt ursprung för avfall ()",Kraftvärmeprod!$B$1:$BX$1,0),FALSE),"")</f>
        <v>Ingen redovisning</v>
      </c>
      <c r="BI244" s="307">
        <f>IF($BF244="ja",VLOOKUP($B244,'Egen hetvattenprod'!$B$1:$BX$550,MATCH("Avfall (GWh)",'Egen hetvattenprod'!$B$1:$BX$1,0),FALSE),"")</f>
        <v>162</v>
      </c>
      <c r="BJ244" s="307">
        <f>IF($BF244="ja",VLOOKUP($B244,'Slutlig allokering kvv'!$B$1:$BX$550,MATCH("Avfall (GWh)",'Slutlig allokering kvv'!$B$1:$BX$1,0),FALSE),"")</f>
        <v>0</v>
      </c>
      <c r="BK244" s="307">
        <f>IF($BF244="ja",VLOOKUP($B244,'Köpt hetvatten'!$B$1:$BX$550,MATCH("Avfall i köpt hetvatten",'Köpt hetvatten'!$B$1:$BX$1,0),FALSE),"")</f>
        <v>0</v>
      </c>
      <c r="BL244" s="307">
        <f>IF($BF244="ja",VLOOKUP($B244,'Egen hetvattenprod'!$B$1:$BX$550,MATCH("Värde enligt ovan. (%)",'Egen hetvattenprod'!$B$1:$BX$1,0),FALSE),"")</f>
        <v>45.29</v>
      </c>
      <c r="BM244" s="307" t="str">
        <f>IF($BF244="ja",VLOOKUP($B244,Kraftvärmeprod!$B$1:$BX$550,MATCH("Värde enligt ovan. (%)",Kraftvärmeprod!$B$1:$BX$1,0),FALSE),"")</f>
        <v>ET</v>
      </c>
      <c r="BN244" s="307"/>
      <c r="BO244" s="307"/>
      <c r="BP244" s="307"/>
      <c r="BQ244" s="307" t="str">
        <f>IF($BF244="ja",VLOOKUP($B244,'Egen hetvattenprod'!$B$1:$BX$550,MATCH("Tillförd olja (fossil) vid avfallsförbränning (GWh)",'Egen hetvattenprod'!$B$1:$BX$1,0),FALSE),"")</f>
        <v>ET</v>
      </c>
      <c r="BR244" s="307" t="str">
        <f>IF($BF244="ja",VLOOKUP($B244,Kraftvärmeprod!$B$1:$BX$550,MATCH("Tillförd olja (fossil) vid avfallsförbränning (GWh)",Kraftvärmeprod!$B$1:$BX$1,0),FALSE),"")</f>
        <v>ET</v>
      </c>
    </row>
    <row r="245" spans="1:70" x14ac:dyDescent="0.25">
      <c r="A245" s="2" t="str">
        <f>'Miljövärden för publ företag'!B247</f>
        <v>Tidaholms Energi AB</v>
      </c>
      <c r="B245" s="2" t="str">
        <f>'Miljövärden för publ företag'!C247</f>
        <v>Tidaholm</v>
      </c>
      <c r="C245" s="312">
        <f>IFERROR(VLOOKUP($B245,Totalt!$B$1:$AQ$554,MATCH(C$2,Totalt!$B$1:$AQ$1,0),FALSE),"")</f>
        <v>0</v>
      </c>
      <c r="D245" s="312">
        <f>IFERROR(VLOOKUP($B245,Totalt!$B$1:$AQ$554,MATCH(D$2,Totalt!$B$1:$AQ$1,0),FALSE),"")</f>
        <v>0.13193299999999999</v>
      </c>
      <c r="E245" s="312">
        <f>IFERROR(VLOOKUP($B245,Totalt!$B$1:$AQ$554,MATCH(E$2,Totalt!$B$1:$AQ$1,0),FALSE),"")</f>
        <v>0</v>
      </c>
      <c r="F245" s="312">
        <f>IFERROR(VLOOKUP($B245,Totalt!$B$1:$AQ$554,MATCH(F$2,Totalt!$B$1:$AQ$1,0),FALSE),"")</f>
        <v>0</v>
      </c>
      <c r="G245" s="312">
        <f>IFERROR(VLOOKUP($B245,Totalt!$B$1:$AQ$554,MATCH(G$2,Totalt!$B$1:$AQ$1,0),FALSE),"")</f>
        <v>0</v>
      </c>
      <c r="H245" s="312">
        <f>IFERROR(VLOOKUP($B245,Totalt!$B$1:$AQ$554,MATCH(H$2,Totalt!$B$1:$AQ$1,0),FALSE),"")</f>
        <v>0</v>
      </c>
      <c r="I245" s="312">
        <f>IFERROR(VLOOKUP($B245,Totalt!$B$1:$AQ$554,MATCH(I$2,Totalt!$B$1:$AQ$1,0),FALSE),"")</f>
        <v>0</v>
      </c>
      <c r="J245" s="312">
        <f>IFERROR(VLOOKUP($B245,Totalt!$B$1:$AQ$554,MATCH(J$2,Totalt!$B$1:$AQ$1,0),FALSE),"")</f>
        <v>0</v>
      </c>
      <c r="K245" s="312">
        <f>IFERROR(VLOOKUP($B245,Totalt!$B$1:$AQ$554,MATCH(K$2,Totalt!$B$1:$AQ$1,0),FALSE),"")</f>
        <v>0</v>
      </c>
      <c r="L245" s="312">
        <f>IFERROR(VLOOKUP($B245,Totalt!$B$1:$AQ$554,MATCH(L$2,Totalt!$B$1:$AQ$1,0),FALSE),"")</f>
        <v>43.908999999999999</v>
      </c>
      <c r="M245" s="312">
        <f>IFERROR(VLOOKUP($B245,Totalt!$B$1:$AQ$554,MATCH(M$2,Totalt!$B$1:$AQ$1,0),FALSE),"")</f>
        <v>0</v>
      </c>
      <c r="N245" s="312">
        <f>IFERROR(VLOOKUP($B245,Totalt!$B$1:$AQ$554,MATCH(N$2,Totalt!$B$1:$AQ$1,0),FALSE),"")</f>
        <v>1.00956</v>
      </c>
      <c r="O245" s="312">
        <f>IFERROR(VLOOKUP($B245,Totalt!$B$1:$AQ$554,MATCH(O$2,Totalt!$B$1:$AQ$1,0),FALSE),"")</f>
        <v>0</v>
      </c>
      <c r="P245" s="312">
        <f>IFERROR(VLOOKUP($B245,Totalt!$B$1:$AQ$554,MATCH(P$2,Totalt!$B$1:$AQ$1,0),FALSE),"")</f>
        <v>0</v>
      </c>
      <c r="Q245" s="312">
        <f>IFERROR(VLOOKUP($B245,Totalt!$B$1:$AQ$554,MATCH(Q$2,Totalt!$B$1:$AQ$1,0),FALSE),"")</f>
        <v>0</v>
      </c>
      <c r="R245" s="312">
        <f>IFERROR(VLOOKUP($B245,Totalt!$B$1:$AQ$554,MATCH(R$2,Totalt!$B$1:$AQ$1,0),FALSE),"")</f>
        <v>0.17</v>
      </c>
      <c r="S245" s="312">
        <f>IFERROR(VLOOKUP($B245,Totalt!$B$1:$AQ$554,MATCH(S$2,Totalt!$B$1:$AQ$1,0),FALSE),"")</f>
        <v>0</v>
      </c>
      <c r="T245" s="312">
        <f>IFERROR(VLOOKUP($B245,Totalt!$B$1:$AQ$554,MATCH(T$2,Totalt!$B$1:$AQ$1,0),FALSE),"")</f>
        <v>0</v>
      </c>
      <c r="U245" s="312">
        <f>IFERROR(VLOOKUP($B245,Totalt!$B$1:$AQ$554,MATCH(U$2,Totalt!$B$1:$AQ$1,0),FALSE),"")</f>
        <v>11.097300000000001</v>
      </c>
      <c r="V245" s="312">
        <f>IFERROR(VLOOKUP($B245,Totalt!$B$1:$AQ$554,MATCH(V$2,Totalt!$B$1:$AQ$1,0),FALSE),"")</f>
        <v>0</v>
      </c>
      <c r="W245" s="312">
        <f>IFERROR(VLOOKUP($B245,Totalt!$B$1:$AQ$554,MATCH(W$2,Totalt!$B$1:$AQ$1,0),FALSE),"")</f>
        <v>0</v>
      </c>
      <c r="X245" s="312">
        <f>IFERROR(VLOOKUP($B245,Totalt!$B$1:$AQ$554,MATCH(X$2,Totalt!$B$1:$AQ$1,0),FALSE),"")</f>
        <v>0</v>
      </c>
      <c r="Y245" s="312">
        <f>IFERROR(VLOOKUP($B245,Totalt!$B$1:$AQ$554,MATCH(Y$2,Totalt!$B$1:$AQ$1,0),FALSE),"")</f>
        <v>0</v>
      </c>
      <c r="Z245" s="312">
        <f>IFERROR(VLOOKUP($B245,Totalt!$B$1:$AQ$554,MATCH(Z$2,Totalt!$B$1:$AQ$1,0),FALSE),"")</f>
        <v>0</v>
      </c>
      <c r="AA245" s="312">
        <f>IFERROR(VLOOKUP($B245,Totalt!$B$1:$AQ$554,MATCH(AA$2,Totalt!$B$1:$AQ$1,0),FALSE),"")</f>
        <v>0</v>
      </c>
      <c r="AB245" s="312">
        <f>IFERROR(VLOOKUP($B245,Totalt!$B$1:$AQ$554,MATCH(AB$2,Totalt!$B$1:$AQ$1,0),FALSE),"")</f>
        <v>0</v>
      </c>
      <c r="AC245" s="312">
        <f>IFERROR(VLOOKUP($B245,Totalt!$B$1:$AQ$554,MATCH(AC$2,Totalt!$B$1:$AQ$1,0),FALSE),"")</f>
        <v>0</v>
      </c>
      <c r="AD245" s="312">
        <f>IFERROR(VLOOKUP($B245,Totalt!$B$1:$AQ$554,MATCH(AD$2,Totalt!$B$1:$AQ$1,0),FALSE),"")</f>
        <v>0</v>
      </c>
      <c r="AE245" s="312">
        <f>IFERROR(VLOOKUP($B245,Totalt!$B$1:$AQ$554,MATCH(AE$2,Totalt!$B$1:$AQ$1,0),FALSE),"")</f>
        <v>0</v>
      </c>
      <c r="AF245" s="312">
        <f>IFERROR(VLOOKUP($B245,Totalt!$B$1:$AQ$554,MATCH(AF$2,Totalt!$B$1:$AQ$1,0),FALSE),"")</f>
        <v>1.59524</v>
      </c>
      <c r="AG245" s="312">
        <f>IFERROR(VLOOKUP($B245,Totalt!$B$1:$AQ$554,MATCH(AG$2,Totalt!$B$1:$AQ$1,0),FALSE),"")</f>
        <v>0</v>
      </c>
      <c r="AI245" s="245">
        <f t="shared" si="21"/>
        <v>57.913032999999992</v>
      </c>
      <c r="AJ245" s="246">
        <f>IF(ISERROR(1/VLOOKUP($B245,Leveranser!$B$1:$S$500,MATCH("såld värme (gwh)",Leveranser!$B$1:$S$1,0),FALSE)),"",VLOOKUP($B245,Leveranser!$B$1:$S$500,MATCH("såld värme (gwh)",Leveranser!$B$1:$S$1,0),FALSE))</f>
        <v>52.008000000000003</v>
      </c>
      <c r="AK245" t="str">
        <f>IFERROR(IF(VLOOKUP($B245,Totalt!$B$1:$AQ$554,MATCH(AK$2,Totalt!$B$1:$AQ$1,0),FALSE)="","",VLOOKUP($B245,Totalt!$B$1:$AQ$554,MATCH(AK$2,Totalt!$B$1:$AQ$1,0),FALSE)),"")</f>
        <v/>
      </c>
      <c r="AM245" s="247" t="str">
        <f>IF(B245&lt;&gt;"",IF(VLOOKUP($B245,Totalt!$B$1:$AQ$554,MATCH("Kvalitetsgranskad:",Totalt!$B$1:$AQ$1,0),FALSE)="ja",VLOOKUP($B245,Miljö!$B$1:$AG$479,MATCH(AM$2,Miljö!$B$1:$AK$1,0),FALSE),""),"")</f>
        <v>Ja</v>
      </c>
      <c r="AN245" s="247" t="str">
        <f>IF(AM245="ja",VLOOKUP($B245,Miljö!$B$1:$J$479,MATCH("Typ av ursprungsspecificerad el   (Om inget värde anges används Nordisk residualmix, se inforuta) ()",Miljö!$B$1:$J$1,0),FALSE),IF(AM245="nej","Nordisk residualel",""))</f>
        <v>'Vattenkraft'</v>
      </c>
      <c r="AO245" s="247">
        <f>IF(AM245="","",VLOOKUP($B245,Miljö!$B$1:$J$479,MATCH("Fossilandel för ursprungspecificerad el ()",Miljö!$B$1:$J$1,0),FALSE))</f>
        <v>0</v>
      </c>
      <c r="AP245" s="247">
        <f>IF(AM245="","",IFERROR(VLOOKUP($B245,Miljö!$B$1:$J$479,MATCH("Kärnkraftsandel för ursprungsspecificerad el ()",Miljö!$B$1:$J$1,0),FALSE)/1,0))</f>
        <v>0</v>
      </c>
      <c r="AQ245" s="247">
        <f t="shared" si="22"/>
        <v>1</v>
      </c>
      <c r="AR245" s="52"/>
      <c r="AS245" s="247" t="str">
        <f t="shared" si="18"/>
        <v>Nej</v>
      </c>
      <c r="AT245" s="247" t="str">
        <f>IF(AS245="ja",VLOOKUP($B245,Miljö!$B$1:$O$500,MATCH("Fossil andel i procent (%)",Miljö!$B$1:$O$1,0),FALSE)/100,"")</f>
        <v/>
      </c>
      <c r="AU245" s="52"/>
      <c r="AV245" s="247" t="str">
        <f t="shared" si="19"/>
        <v>Nej</v>
      </c>
      <c r="AW245" s="247" t="str">
        <f>IF(AV245="ja",VLOOKUP($B245,'Egen hetvattenprod'!$B$1:$AO$500,MATCH("Värmekälla till värmepumpar ()",'Egen hetvattenprod'!$B$1:$AO$1,0),FALSE),"")</f>
        <v/>
      </c>
      <c r="AY245" s="244" t="str">
        <f t="shared" si="20"/>
        <v>Nej</v>
      </c>
      <c r="AZ245" s="283" t="str">
        <f>IF($AY245="ja",(VLOOKUP($B245,'Egen hetvattenprod'!$B$1:$BX$550,MATCH(AZ$2,'Egen hetvattenprod'!$B$1:$BX$1,0),FALSE)+VLOOKUP($B245,Kraftvärmeprod!$B$1:$BX$550,MATCH(AZ$2,Kraftvärmeprod!$B$1:$BX$1,0),FALSE))/$AC245,"")</f>
        <v/>
      </c>
      <c r="BA245" s="283" t="str">
        <f>IF($AY245="ja",(VLOOKUP($B245,'Egen hetvattenprod'!$B$1:$BX$550,MATCH(BA$2,'Egen hetvattenprod'!$B$1:$BX$1,0),FALSE)+VLOOKUP($B245,Kraftvärmeprod!$B$1:$BX$550,MATCH(BA$2,Kraftvärmeprod!$B$1:$BX$1,0),FALSE))/$AC245,"")</f>
        <v/>
      </c>
      <c r="BB245" s="283" t="str">
        <f>IF($AY245="ja",(VLOOKUP($B245,'Egen hetvattenprod'!$B$1:$BX$550,MATCH(BB$2,'Egen hetvattenprod'!$B$1:$BX$1,0),FALSE)+VLOOKUP($B245,Kraftvärmeprod!$B$1:$BX$550,MATCH(BB$2,Kraftvärmeprod!$B$1:$BX$1,0),FALSE))/$AC245,"")</f>
        <v/>
      </c>
      <c r="BC245" s="283" t="str">
        <f>IF($AY245="ja",(VLOOKUP($B245,'Egen hetvattenprod'!$B$1:$BX$550,MATCH(BC$2,'Egen hetvattenprod'!$B$1:$BX$1,0),FALSE)+VLOOKUP($B245,Kraftvärmeprod!$B$1:$BX$550,MATCH(BC$2,Kraftvärmeprod!$B$1:$BX$1,0),FALSE))/$AC245,"")</f>
        <v/>
      </c>
      <c r="BD245" s="283" t="str">
        <f>IF($AY245="ja",(VLOOKUP($B245,'Egen hetvattenprod'!$B$1:$BX$550,MATCH(BD$2,'Egen hetvattenprod'!$B$1:$BX$1,0),FALSE)+VLOOKUP($B245,Kraftvärmeprod!$B$1:$BX$550,MATCH(BD$2,Kraftvärmeprod!$B$1:$BX$1,0),FALSE))/$AC245,"")</f>
        <v/>
      </c>
      <c r="BF245" s="244" t="str">
        <f t="shared" si="23"/>
        <v>Nej</v>
      </c>
      <c r="BG245" s="283" t="str">
        <f>IF($BF245="ja",VLOOKUP($B245,'Egen hetvattenprod'!$B$1:$BX$550,MATCH("Andelen klimatgaser med fossilt ursprung för avfall ()",'Egen hetvattenprod'!$B$1:$BX$1,0),FALSE),"")</f>
        <v/>
      </c>
      <c r="BH245" s="283" t="str">
        <f>IF($BF245="ja",VLOOKUP($B245,Kraftvärmeprod!$B$1:$BX$550,MATCH("Andelen klimatgaser med fossilt ursprung för avfall ()",Kraftvärmeprod!$B$1:$BX$1,0),FALSE),"")</f>
        <v/>
      </c>
      <c r="BI245" s="307" t="str">
        <f>IF($BF245="ja",VLOOKUP($B245,'Egen hetvattenprod'!$B$1:$BX$550,MATCH("Avfall (GWh)",'Egen hetvattenprod'!$B$1:$BX$1,0),FALSE),"")</f>
        <v/>
      </c>
      <c r="BJ245" s="307" t="str">
        <f>IF($BF245="ja",VLOOKUP($B245,'Slutlig allokering kvv'!$B$1:$BX$550,MATCH("Avfall (GWh)",'Slutlig allokering kvv'!$B$1:$BX$1,0),FALSE),"")</f>
        <v/>
      </c>
      <c r="BK245" s="307" t="str">
        <f>IF($BF245="ja",VLOOKUP($B245,'Köpt hetvatten'!$B$1:$BX$550,MATCH("Avfall i köpt hetvatten",'Köpt hetvatten'!$B$1:$BX$1,0),FALSE),"")</f>
        <v/>
      </c>
      <c r="BL245" s="307" t="str">
        <f>IF($BF245="ja",VLOOKUP($B245,'Egen hetvattenprod'!$B$1:$BX$550,MATCH("Värde enligt ovan. (%)",'Egen hetvattenprod'!$B$1:$BX$1,0),FALSE),"")</f>
        <v/>
      </c>
      <c r="BM245" s="307" t="str">
        <f>IF($BF245="ja",VLOOKUP($B245,Kraftvärmeprod!$B$1:$BX$550,MATCH("Värde enligt ovan. (%)",Kraftvärmeprod!$B$1:$BX$1,0),FALSE),"")</f>
        <v/>
      </c>
      <c r="BN245" s="307"/>
      <c r="BO245" s="307"/>
      <c r="BP245" s="307"/>
      <c r="BQ245" s="307" t="str">
        <f>IF($BF245="ja",VLOOKUP($B245,'Egen hetvattenprod'!$B$1:$BX$550,MATCH("Tillförd olja (fossil) vid avfallsförbränning (GWh)",'Egen hetvattenprod'!$B$1:$BX$1,0),FALSE),"")</f>
        <v/>
      </c>
      <c r="BR245" s="307" t="str">
        <f>IF($BF245="ja",VLOOKUP($B245,Kraftvärmeprod!$B$1:$BX$550,MATCH("Tillförd olja (fossil) vid avfallsförbränning (GWh)",Kraftvärmeprod!$B$1:$BX$1,0),FALSE),"")</f>
        <v/>
      </c>
    </row>
    <row r="246" spans="1:70" x14ac:dyDescent="0.25">
      <c r="A246" s="2" t="str">
        <f>'Miljövärden för publ företag'!B248</f>
        <v>Tierps Fjärrvärme AB</v>
      </c>
      <c r="B246" s="2" t="str">
        <f>'Miljövärden för publ företag'!C248</f>
        <v>Tierp</v>
      </c>
      <c r="C246" s="312">
        <f>IFERROR(VLOOKUP($B246,Totalt!$B$1:$AQ$554,MATCH(C$2,Totalt!$B$1:$AQ$1,0),FALSE),"")</f>
        <v>0</v>
      </c>
      <c r="D246" s="312">
        <f>IFERROR(VLOOKUP($B246,Totalt!$B$1:$AQ$554,MATCH(D$2,Totalt!$B$1:$AQ$1,0),FALSE),"")</f>
        <v>0.3</v>
      </c>
      <c r="E246" s="312">
        <f>IFERROR(VLOOKUP($B246,Totalt!$B$1:$AQ$554,MATCH(E$2,Totalt!$B$1:$AQ$1,0),FALSE),"")</f>
        <v>0</v>
      </c>
      <c r="F246" s="312">
        <f>IFERROR(VLOOKUP($B246,Totalt!$B$1:$AQ$554,MATCH(F$2,Totalt!$B$1:$AQ$1,0),FALSE),"")</f>
        <v>0</v>
      </c>
      <c r="G246" s="312">
        <f>IFERROR(VLOOKUP($B246,Totalt!$B$1:$AQ$554,MATCH(G$2,Totalt!$B$1:$AQ$1,0),FALSE),"")</f>
        <v>0</v>
      </c>
      <c r="H246" s="312">
        <f>IFERROR(VLOOKUP($B246,Totalt!$B$1:$AQ$554,MATCH(H$2,Totalt!$B$1:$AQ$1,0),FALSE),"")</f>
        <v>0</v>
      </c>
      <c r="I246" s="312">
        <f>IFERROR(VLOOKUP($B246,Totalt!$B$1:$AQ$554,MATCH(I$2,Totalt!$B$1:$AQ$1,0),FALSE),"")</f>
        <v>0</v>
      </c>
      <c r="J246" s="312">
        <f>IFERROR(VLOOKUP($B246,Totalt!$B$1:$AQ$554,MATCH(J$2,Totalt!$B$1:$AQ$1,0),FALSE),"")</f>
        <v>0</v>
      </c>
      <c r="K246" s="312">
        <f>IFERROR(VLOOKUP($B246,Totalt!$B$1:$AQ$554,MATCH(K$2,Totalt!$B$1:$AQ$1,0),FALSE),"")</f>
        <v>0</v>
      </c>
      <c r="L246" s="312">
        <f>IFERROR(VLOOKUP($B246,Totalt!$B$1:$AQ$554,MATCH(L$2,Totalt!$B$1:$AQ$1,0),FALSE),"")</f>
        <v>0</v>
      </c>
      <c r="M246" s="312">
        <f>IFERROR(VLOOKUP($B246,Totalt!$B$1:$AQ$554,MATCH(M$2,Totalt!$B$1:$AQ$1,0),FALSE),"")</f>
        <v>0</v>
      </c>
      <c r="N246" s="312">
        <f>IFERROR(VLOOKUP($B246,Totalt!$B$1:$AQ$554,MATCH(N$2,Totalt!$B$1:$AQ$1,0),FALSE),"")</f>
        <v>43.7</v>
      </c>
      <c r="O246" s="312">
        <f>IFERROR(VLOOKUP($B246,Totalt!$B$1:$AQ$554,MATCH(O$2,Totalt!$B$1:$AQ$1,0),FALSE),"")</f>
        <v>0</v>
      </c>
      <c r="P246" s="312">
        <f>IFERROR(VLOOKUP($B246,Totalt!$B$1:$AQ$554,MATCH(P$2,Totalt!$B$1:$AQ$1,0),FALSE),"")</f>
        <v>0</v>
      </c>
      <c r="Q246" s="312">
        <f>IFERROR(VLOOKUP($B246,Totalt!$B$1:$AQ$554,MATCH(Q$2,Totalt!$B$1:$AQ$1,0),FALSE),"")</f>
        <v>0</v>
      </c>
      <c r="R246" s="312">
        <f>IFERROR(VLOOKUP($B246,Totalt!$B$1:$AQ$554,MATCH(R$2,Totalt!$B$1:$AQ$1,0),FALSE),"")</f>
        <v>37.4</v>
      </c>
      <c r="S246" s="312">
        <f>IFERROR(VLOOKUP($B246,Totalt!$B$1:$AQ$554,MATCH(S$2,Totalt!$B$1:$AQ$1,0),FALSE),"")</f>
        <v>8.6999999999999993</v>
      </c>
      <c r="T246" s="312">
        <f>IFERROR(VLOOKUP($B246,Totalt!$B$1:$AQ$554,MATCH(T$2,Totalt!$B$1:$AQ$1,0),FALSE),"")</f>
        <v>0</v>
      </c>
      <c r="U246" s="312">
        <f>IFERROR(VLOOKUP($B246,Totalt!$B$1:$AQ$554,MATCH(U$2,Totalt!$B$1:$AQ$1,0),FALSE),"")</f>
        <v>0</v>
      </c>
      <c r="V246" s="312">
        <f>IFERROR(VLOOKUP($B246,Totalt!$B$1:$AQ$554,MATCH(V$2,Totalt!$B$1:$AQ$1,0),FALSE),"")</f>
        <v>0</v>
      </c>
      <c r="W246" s="312">
        <f>IFERROR(VLOOKUP($B246,Totalt!$B$1:$AQ$554,MATCH(W$2,Totalt!$B$1:$AQ$1,0),FALSE),"")</f>
        <v>0</v>
      </c>
      <c r="X246" s="312">
        <f>IFERROR(VLOOKUP($B246,Totalt!$B$1:$AQ$554,MATCH(X$2,Totalt!$B$1:$AQ$1,0),FALSE),"")</f>
        <v>0</v>
      </c>
      <c r="Y246" s="312">
        <f>IFERROR(VLOOKUP($B246,Totalt!$B$1:$AQ$554,MATCH(Y$2,Totalt!$B$1:$AQ$1,0),FALSE),"")</f>
        <v>0</v>
      </c>
      <c r="Z246" s="312">
        <f>IFERROR(VLOOKUP($B246,Totalt!$B$1:$AQ$554,MATCH(Z$2,Totalt!$B$1:$AQ$1,0),FALSE),"")</f>
        <v>0</v>
      </c>
      <c r="AA246" s="312">
        <f>IFERROR(VLOOKUP($B246,Totalt!$B$1:$AQ$554,MATCH(AA$2,Totalt!$B$1:$AQ$1,0),FALSE),"")</f>
        <v>0</v>
      </c>
      <c r="AB246" s="312">
        <f>IFERROR(VLOOKUP($B246,Totalt!$B$1:$AQ$554,MATCH(AB$2,Totalt!$B$1:$AQ$1,0),FALSE),"")</f>
        <v>0</v>
      </c>
      <c r="AC246" s="312">
        <f>IFERROR(VLOOKUP($B246,Totalt!$B$1:$AQ$554,MATCH(AC$2,Totalt!$B$1:$AQ$1,0),FALSE),"")</f>
        <v>3.4910000000000001</v>
      </c>
      <c r="AD246" s="312">
        <f>IFERROR(VLOOKUP($B246,Totalt!$B$1:$AQ$554,MATCH(AD$2,Totalt!$B$1:$AQ$1,0),FALSE),"")</f>
        <v>0</v>
      </c>
      <c r="AE246" s="312">
        <f>IFERROR(VLOOKUP($B246,Totalt!$B$1:$AQ$554,MATCH(AE$2,Totalt!$B$1:$AQ$1,0),FALSE),"")</f>
        <v>0</v>
      </c>
      <c r="AF246" s="312">
        <f>IFERROR(VLOOKUP($B246,Totalt!$B$1:$AQ$554,MATCH(AF$2,Totalt!$B$1:$AQ$1,0),FALSE),"")</f>
        <v>1.266</v>
      </c>
      <c r="AG246" s="312">
        <f>IFERROR(VLOOKUP($B246,Totalt!$B$1:$AQ$554,MATCH(AG$2,Totalt!$B$1:$AQ$1,0),FALSE),"")</f>
        <v>0</v>
      </c>
      <c r="AI246" s="245">
        <f t="shared" si="21"/>
        <v>94.857000000000014</v>
      </c>
      <c r="AJ246" s="246">
        <f>IF(ISERROR(1/VLOOKUP($B246,Leveranser!$B$1:$S$500,MATCH("såld värme (gwh)",Leveranser!$B$1:$S$1,0),FALSE)),"",VLOOKUP($B246,Leveranser!$B$1:$S$500,MATCH("såld värme (gwh)",Leveranser!$B$1:$S$1,0),FALSE))</f>
        <v>59.192</v>
      </c>
      <c r="AK246" t="str">
        <f>IFERROR(IF(VLOOKUP($B246,Totalt!$B$1:$AQ$554,MATCH(AK$2,Totalt!$B$1:$AQ$1,0),FALSE)="","",VLOOKUP($B246,Totalt!$B$1:$AQ$554,MATCH(AK$2,Totalt!$B$1:$AQ$1,0),FALSE)),"")</f>
        <v/>
      </c>
      <c r="AM246" s="247" t="str">
        <f>IF(B246&lt;&gt;"",IF(VLOOKUP($B246,Totalt!$B$1:$AQ$554,MATCH("Kvalitetsgranskad:",Totalt!$B$1:$AQ$1,0),FALSE)="ja",VLOOKUP($B246,Miljö!$B$1:$AG$479,MATCH(AM$2,Miljö!$B$1:$AK$1,0),FALSE),""),"")</f>
        <v>Nej</v>
      </c>
      <c r="AN246" s="247" t="str">
        <f>IF(AM246="ja",VLOOKUP($B246,Miljö!$B$1:$J$479,MATCH("Typ av ursprungsspecificerad el   (Om inget värde anges används Nordisk residualmix, se inforuta) ()",Miljö!$B$1:$J$1,0),FALSE),IF(AM246="nej","Nordisk residualel",""))</f>
        <v>Nordisk residualel</v>
      </c>
      <c r="AO246" s="247">
        <f>IF(AM246="","",VLOOKUP($B246,Miljö!$B$1:$J$479,MATCH("Fossilandel för ursprungspecificerad el ()",Miljö!$B$1:$J$1,0),FALSE))</f>
        <v>0.48399999999999999</v>
      </c>
      <c r="AP246" s="247">
        <f>IF(AM246="","",IFERROR(VLOOKUP($B246,Miljö!$B$1:$J$479,MATCH("Kärnkraftsandel för ursprungsspecificerad el ()",Miljö!$B$1:$J$1,0),FALSE)/1,0))</f>
        <v>0.35</v>
      </c>
      <c r="AQ246" s="247">
        <f t="shared" si="22"/>
        <v>0.16600000000000004</v>
      </c>
      <c r="AR246" s="52"/>
      <c r="AS246" s="247" t="str">
        <f t="shared" si="18"/>
        <v>Nej</v>
      </c>
      <c r="AT246" s="247" t="str">
        <f>IF(AS246="ja",VLOOKUP($B246,Miljö!$B$1:$O$500,MATCH("Fossil andel i procent (%)",Miljö!$B$1:$O$1,0),FALSE)/100,"")</f>
        <v/>
      </c>
      <c r="AU246" s="52"/>
      <c r="AV246" s="247" t="str">
        <f t="shared" si="19"/>
        <v>Nej</v>
      </c>
      <c r="AW246" s="247" t="str">
        <f>IF(AV246="ja",VLOOKUP($B246,'Egen hetvattenprod'!$B$1:$AO$500,MATCH("Värmekälla till värmepumpar ()",'Egen hetvattenprod'!$B$1:$AO$1,0),FALSE),"")</f>
        <v/>
      </c>
      <c r="AY246" s="244" t="str">
        <f t="shared" si="20"/>
        <v>Ja</v>
      </c>
      <c r="AZ246" s="283">
        <f>IF($AY246="ja",(VLOOKUP($B246,'Egen hetvattenprod'!$B$1:$BX$550,MATCH(AZ$2,'Egen hetvattenprod'!$B$1:$BX$1,0),FALSE)+VLOOKUP($B246,Kraftvärmeprod!$B$1:$BX$550,MATCH(AZ$2,Kraftvärmeprod!$B$1:$BX$1,0),FALSE))/$AC246,"")</f>
        <v>1</v>
      </c>
      <c r="BA246" s="283">
        <f>IF($AY246="ja",(VLOOKUP($B246,'Egen hetvattenprod'!$B$1:$BX$550,MATCH(BA$2,'Egen hetvattenprod'!$B$1:$BX$1,0),FALSE)+VLOOKUP($B246,Kraftvärmeprod!$B$1:$BX$550,MATCH(BA$2,Kraftvärmeprod!$B$1:$BX$1,0),FALSE))/$AC246,"")</f>
        <v>0</v>
      </c>
      <c r="BB246" s="283">
        <f>IF($AY246="ja",(VLOOKUP($B246,'Egen hetvattenprod'!$B$1:$BX$550,MATCH(BB$2,'Egen hetvattenprod'!$B$1:$BX$1,0),FALSE)+VLOOKUP($B246,Kraftvärmeprod!$B$1:$BX$550,MATCH(BB$2,Kraftvärmeprod!$B$1:$BX$1,0),FALSE))/$AC246,"")</f>
        <v>0</v>
      </c>
      <c r="BC246" s="283">
        <f>IF($AY246="ja",(VLOOKUP($B246,'Egen hetvattenprod'!$B$1:$BX$550,MATCH(BC$2,'Egen hetvattenprod'!$B$1:$BX$1,0),FALSE)+VLOOKUP($B246,Kraftvärmeprod!$B$1:$BX$550,MATCH(BC$2,Kraftvärmeprod!$B$1:$BX$1,0),FALSE))/$AC246,"")</f>
        <v>0</v>
      </c>
      <c r="BD246" s="283">
        <f>IF($AY246="ja",(VLOOKUP($B246,'Egen hetvattenprod'!$B$1:$BX$550,MATCH(BD$2,'Egen hetvattenprod'!$B$1:$BX$1,0),FALSE)+VLOOKUP($B246,Kraftvärmeprod!$B$1:$BX$550,MATCH(BD$2,Kraftvärmeprod!$B$1:$BX$1,0),FALSE))/$AC246,"")</f>
        <v>0</v>
      </c>
      <c r="BF246" s="244" t="str">
        <f t="shared" si="23"/>
        <v>Nej</v>
      </c>
      <c r="BG246" s="283" t="str">
        <f>IF($BF246="ja",VLOOKUP($B246,'Egen hetvattenprod'!$B$1:$BX$550,MATCH("Andelen klimatgaser med fossilt ursprung för avfall ()",'Egen hetvattenprod'!$B$1:$BX$1,0),FALSE),"")</f>
        <v/>
      </c>
      <c r="BH246" s="283" t="str">
        <f>IF($BF246="ja",VLOOKUP($B246,Kraftvärmeprod!$B$1:$BX$550,MATCH("Andelen klimatgaser med fossilt ursprung för avfall ()",Kraftvärmeprod!$B$1:$BX$1,0),FALSE),"")</f>
        <v/>
      </c>
      <c r="BI246" s="307" t="str">
        <f>IF($BF246="ja",VLOOKUP($B246,'Egen hetvattenprod'!$B$1:$BX$550,MATCH("Avfall (GWh)",'Egen hetvattenprod'!$B$1:$BX$1,0),FALSE),"")</f>
        <v/>
      </c>
      <c r="BJ246" s="307" t="str">
        <f>IF($BF246="ja",VLOOKUP($B246,'Slutlig allokering kvv'!$B$1:$BX$550,MATCH("Avfall (GWh)",'Slutlig allokering kvv'!$B$1:$BX$1,0),FALSE),"")</f>
        <v/>
      </c>
      <c r="BK246" s="307" t="str">
        <f>IF($BF246="ja",VLOOKUP($B246,'Köpt hetvatten'!$B$1:$BX$550,MATCH("Avfall i köpt hetvatten",'Köpt hetvatten'!$B$1:$BX$1,0),FALSE),"")</f>
        <v/>
      </c>
      <c r="BL246" s="307" t="str">
        <f>IF($BF246="ja",VLOOKUP($B246,'Egen hetvattenprod'!$B$1:$BX$550,MATCH("Värde enligt ovan. (%)",'Egen hetvattenprod'!$B$1:$BX$1,0),FALSE),"")</f>
        <v/>
      </c>
      <c r="BM246" s="307" t="str">
        <f>IF($BF246="ja",VLOOKUP($B246,Kraftvärmeprod!$B$1:$BX$550,MATCH("Värde enligt ovan. (%)",Kraftvärmeprod!$B$1:$BX$1,0),FALSE),"")</f>
        <v/>
      </c>
      <c r="BN246" s="307"/>
      <c r="BO246" s="307"/>
      <c r="BP246" s="307"/>
      <c r="BQ246" s="307" t="str">
        <f>IF($BF246="ja",VLOOKUP($B246,'Egen hetvattenprod'!$B$1:$BX$550,MATCH("Tillförd olja (fossil) vid avfallsförbränning (GWh)",'Egen hetvattenprod'!$B$1:$BX$1,0),FALSE),"")</f>
        <v/>
      </c>
      <c r="BR246" s="307" t="str">
        <f>IF($BF246="ja",VLOOKUP($B246,Kraftvärmeprod!$B$1:$BX$550,MATCH("Tillförd olja (fossil) vid avfallsförbränning (GWh)",Kraftvärmeprod!$B$1:$BX$1,0),FALSE),"")</f>
        <v/>
      </c>
    </row>
    <row r="247" spans="1:70" x14ac:dyDescent="0.25">
      <c r="A247" s="2" t="str">
        <f>'Miljövärden för publ företag'!B249</f>
        <v>Torsby kommun</v>
      </c>
      <c r="B247" s="2" t="str">
        <f>'Miljövärden för publ företag'!C249</f>
        <v>Torsby kommun</v>
      </c>
      <c r="C247" s="312">
        <f>IFERROR(VLOOKUP($B247,Totalt!$B$1:$AQ$554,MATCH(C$2,Totalt!$B$1:$AQ$1,0),FALSE),"")</f>
        <v>0</v>
      </c>
      <c r="D247" s="312">
        <f>IFERROR(VLOOKUP($B247,Totalt!$B$1:$AQ$554,MATCH(D$2,Totalt!$B$1:$AQ$1,0),FALSE),"")</f>
        <v>0.219</v>
      </c>
      <c r="E247" s="312">
        <f>IFERROR(VLOOKUP($B247,Totalt!$B$1:$AQ$554,MATCH(E$2,Totalt!$B$1:$AQ$1,0),FALSE),"")</f>
        <v>0</v>
      </c>
      <c r="F247" s="312">
        <f>IFERROR(VLOOKUP($B247,Totalt!$B$1:$AQ$554,MATCH(F$2,Totalt!$B$1:$AQ$1,0),FALSE),"")</f>
        <v>0</v>
      </c>
      <c r="G247" s="312">
        <f>IFERROR(VLOOKUP($B247,Totalt!$B$1:$AQ$554,MATCH(G$2,Totalt!$B$1:$AQ$1,0),FALSE),"")</f>
        <v>0</v>
      </c>
      <c r="H247" s="312">
        <f>IFERROR(VLOOKUP($B247,Totalt!$B$1:$AQ$554,MATCH(H$2,Totalt!$B$1:$AQ$1,0),FALSE),"")</f>
        <v>0</v>
      </c>
      <c r="I247" s="312">
        <f>IFERROR(VLOOKUP($B247,Totalt!$B$1:$AQ$554,MATCH(I$2,Totalt!$B$1:$AQ$1,0),FALSE),"")</f>
        <v>0</v>
      </c>
      <c r="J247" s="312">
        <f>IFERROR(VLOOKUP($B247,Totalt!$B$1:$AQ$554,MATCH(J$2,Totalt!$B$1:$AQ$1,0),FALSE),"")</f>
        <v>0</v>
      </c>
      <c r="K247" s="312">
        <f>IFERROR(VLOOKUP($B247,Totalt!$B$1:$AQ$554,MATCH(K$2,Totalt!$B$1:$AQ$1,0),FALSE),"")</f>
        <v>0</v>
      </c>
      <c r="L247" s="312">
        <f>IFERROR(VLOOKUP($B247,Totalt!$B$1:$AQ$554,MATCH(L$2,Totalt!$B$1:$AQ$1,0),FALSE),"")</f>
        <v>0</v>
      </c>
      <c r="M247" s="312">
        <f>IFERROR(VLOOKUP($B247,Totalt!$B$1:$AQ$554,MATCH(M$2,Totalt!$B$1:$AQ$1,0),FALSE),"")</f>
        <v>0</v>
      </c>
      <c r="N247" s="312">
        <f>IFERROR(VLOOKUP($B247,Totalt!$B$1:$AQ$554,MATCH(N$2,Totalt!$B$1:$AQ$1,0),FALSE),"")</f>
        <v>0</v>
      </c>
      <c r="O247" s="312">
        <f>IFERROR(VLOOKUP($B247,Totalt!$B$1:$AQ$554,MATCH(O$2,Totalt!$B$1:$AQ$1,0),FALSE),"")</f>
        <v>0</v>
      </c>
      <c r="P247" s="312">
        <f>IFERROR(VLOOKUP($B247,Totalt!$B$1:$AQ$554,MATCH(P$2,Totalt!$B$1:$AQ$1,0),FALSE),"")</f>
        <v>5.7</v>
      </c>
      <c r="Q247" s="312">
        <f>IFERROR(VLOOKUP($B247,Totalt!$B$1:$AQ$554,MATCH(Q$2,Totalt!$B$1:$AQ$1,0),FALSE),"")</f>
        <v>0</v>
      </c>
      <c r="R247" s="312">
        <f>IFERROR(VLOOKUP($B247,Totalt!$B$1:$AQ$554,MATCH(R$2,Totalt!$B$1:$AQ$1,0),FALSE),"")</f>
        <v>0</v>
      </c>
      <c r="S247" s="312">
        <f>IFERROR(VLOOKUP($B247,Totalt!$B$1:$AQ$554,MATCH(S$2,Totalt!$B$1:$AQ$1,0),FALSE),"")</f>
        <v>0</v>
      </c>
      <c r="T247" s="312">
        <f>IFERROR(VLOOKUP($B247,Totalt!$B$1:$AQ$554,MATCH(T$2,Totalt!$B$1:$AQ$1,0),FALSE),"")</f>
        <v>0</v>
      </c>
      <c r="U247" s="312">
        <f>IFERROR(VLOOKUP($B247,Totalt!$B$1:$AQ$554,MATCH(U$2,Totalt!$B$1:$AQ$1,0),FALSE),"")</f>
        <v>0</v>
      </c>
      <c r="V247" s="312">
        <f>IFERROR(VLOOKUP($B247,Totalt!$B$1:$AQ$554,MATCH(V$2,Totalt!$B$1:$AQ$1,0),FALSE),"")</f>
        <v>0</v>
      </c>
      <c r="W247" s="312">
        <f>IFERROR(VLOOKUP($B247,Totalt!$B$1:$AQ$554,MATCH(W$2,Totalt!$B$1:$AQ$1,0),FALSE),"")</f>
        <v>0</v>
      </c>
      <c r="X247" s="312">
        <f>IFERROR(VLOOKUP($B247,Totalt!$B$1:$AQ$554,MATCH(X$2,Totalt!$B$1:$AQ$1,0),FALSE),"")</f>
        <v>0</v>
      </c>
      <c r="Y247" s="312">
        <f>IFERROR(VLOOKUP($B247,Totalt!$B$1:$AQ$554,MATCH(Y$2,Totalt!$B$1:$AQ$1,0),FALSE),"")</f>
        <v>0</v>
      </c>
      <c r="Z247" s="312">
        <f>IFERROR(VLOOKUP($B247,Totalt!$B$1:$AQ$554,MATCH(Z$2,Totalt!$B$1:$AQ$1,0),FALSE),"")</f>
        <v>0</v>
      </c>
      <c r="AA247" s="312">
        <f>IFERROR(VLOOKUP($B247,Totalt!$B$1:$AQ$554,MATCH(AA$2,Totalt!$B$1:$AQ$1,0),FALSE),"")</f>
        <v>0</v>
      </c>
      <c r="AB247" s="312">
        <f>IFERROR(VLOOKUP($B247,Totalt!$B$1:$AQ$554,MATCH(AB$2,Totalt!$B$1:$AQ$1,0),FALSE),"")</f>
        <v>0</v>
      </c>
      <c r="AC247" s="312">
        <f>IFERROR(VLOOKUP($B247,Totalt!$B$1:$AQ$554,MATCH(AC$2,Totalt!$B$1:$AQ$1,0),FALSE),"")</f>
        <v>0</v>
      </c>
      <c r="AD247" s="312">
        <f>IFERROR(VLOOKUP($B247,Totalt!$B$1:$AQ$554,MATCH(AD$2,Totalt!$B$1:$AQ$1,0),FALSE),"")</f>
        <v>0</v>
      </c>
      <c r="AE247" s="312">
        <f>IFERROR(VLOOKUP($B247,Totalt!$B$1:$AQ$554,MATCH(AE$2,Totalt!$B$1:$AQ$1,0),FALSE),"")</f>
        <v>0</v>
      </c>
      <c r="AF247" s="312">
        <f>IFERROR(VLOOKUP($B247,Totalt!$B$1:$AQ$554,MATCH(AF$2,Totalt!$B$1:$AQ$1,0),FALSE),"")</f>
        <v>7.6079999999999995E-2</v>
      </c>
      <c r="AG247" s="312">
        <f>IFERROR(VLOOKUP($B247,Totalt!$B$1:$AQ$554,MATCH(AG$2,Totalt!$B$1:$AQ$1,0),FALSE),"")</f>
        <v>0</v>
      </c>
      <c r="AI247" s="245">
        <f t="shared" si="21"/>
        <v>5.9950800000000006</v>
      </c>
      <c r="AJ247" s="246">
        <f>IF(ISERROR(1/VLOOKUP($B247,Leveranser!$B$1:$S$500,MATCH("såld värme (gwh)",Leveranser!$B$1:$S$1,0),FALSE)),"",VLOOKUP($B247,Leveranser!$B$1:$S$500,MATCH("såld värme (gwh)",Leveranser!$B$1:$S$1,0),FALSE))</f>
        <v>2.536</v>
      </c>
      <c r="AK247" t="str">
        <f>IFERROR(IF(VLOOKUP($B247,Totalt!$B$1:$AQ$554,MATCH(AK$2,Totalt!$B$1:$AQ$1,0),FALSE)="","",VLOOKUP($B247,Totalt!$B$1:$AQ$554,MATCH(AK$2,Totalt!$B$1:$AQ$1,0),FALSE)),"")</f>
        <v/>
      </c>
      <c r="AM247" s="247" t="str">
        <f>IF(B247&lt;&gt;"",IF(VLOOKUP($B247,Totalt!$B$1:$AQ$554,MATCH("Kvalitetsgranskad:",Totalt!$B$1:$AQ$1,0),FALSE)="ja",VLOOKUP($B247,Miljö!$B$1:$AG$479,MATCH(AM$2,Miljö!$B$1:$AK$1,0),FALSE),""),"")</f>
        <v>Ja</v>
      </c>
      <c r="AN247" s="247" t="str">
        <f>IF(AM247="ja",VLOOKUP($B247,Miljö!$B$1:$J$479,MATCH("Typ av ursprungsspecificerad el   (Om inget värde anges används Nordisk residualmix, se inforuta) ()",Miljö!$B$1:$J$1,0),FALSE),IF(AM247="nej","Nordisk residualel",""))</f>
        <v>'Vind. sol och vatten'</v>
      </c>
      <c r="AO247" s="247">
        <f>IF(AM247="","",VLOOKUP($B247,Miljö!$B$1:$J$479,MATCH("Fossilandel för ursprungspecificerad el ()",Miljö!$B$1:$J$1,0),FALSE))</f>
        <v>0</v>
      </c>
      <c r="AP247" s="247">
        <f>IF(AM247="","",IFERROR(VLOOKUP($B247,Miljö!$B$1:$J$479,MATCH("Kärnkraftsandel för ursprungsspecificerad el ()",Miljö!$B$1:$J$1,0),FALSE)/1,0))</f>
        <v>0</v>
      </c>
      <c r="AQ247" s="247">
        <f t="shared" si="22"/>
        <v>1</v>
      </c>
      <c r="AR247" s="52"/>
      <c r="AS247" s="247" t="str">
        <f t="shared" si="18"/>
        <v>Nej</v>
      </c>
      <c r="AT247" s="247" t="str">
        <f>IF(AS247="ja",VLOOKUP($B247,Miljö!$B$1:$O$500,MATCH("Fossil andel i procent (%)",Miljö!$B$1:$O$1,0),FALSE)/100,"")</f>
        <v/>
      </c>
      <c r="AU247" s="52"/>
      <c r="AV247" s="247" t="str">
        <f t="shared" si="19"/>
        <v>Nej</v>
      </c>
      <c r="AW247" s="247" t="str">
        <f>IF(AV247="ja",VLOOKUP($B247,'Egen hetvattenprod'!$B$1:$AO$500,MATCH("Värmekälla till värmepumpar ()",'Egen hetvattenprod'!$B$1:$AO$1,0),FALSE),"")</f>
        <v/>
      </c>
      <c r="AY247" s="244" t="str">
        <f t="shared" si="20"/>
        <v>Nej</v>
      </c>
      <c r="AZ247" s="283" t="str">
        <f>IF($AY247="ja",(VLOOKUP($B247,'Egen hetvattenprod'!$B$1:$BX$550,MATCH(AZ$2,'Egen hetvattenprod'!$B$1:$BX$1,0),FALSE)+VLOOKUP($B247,Kraftvärmeprod!$B$1:$BX$550,MATCH(AZ$2,Kraftvärmeprod!$B$1:$BX$1,0),FALSE))/$AC247,"")</f>
        <v/>
      </c>
      <c r="BA247" s="283" t="str">
        <f>IF($AY247="ja",(VLOOKUP($B247,'Egen hetvattenprod'!$B$1:$BX$550,MATCH(BA$2,'Egen hetvattenprod'!$B$1:$BX$1,0),FALSE)+VLOOKUP($B247,Kraftvärmeprod!$B$1:$BX$550,MATCH(BA$2,Kraftvärmeprod!$B$1:$BX$1,0),FALSE))/$AC247,"")</f>
        <v/>
      </c>
      <c r="BB247" s="283" t="str">
        <f>IF($AY247="ja",(VLOOKUP($B247,'Egen hetvattenprod'!$B$1:$BX$550,MATCH(BB$2,'Egen hetvattenprod'!$B$1:$BX$1,0),FALSE)+VLOOKUP($B247,Kraftvärmeprod!$B$1:$BX$550,MATCH(BB$2,Kraftvärmeprod!$B$1:$BX$1,0),FALSE))/$AC247,"")</f>
        <v/>
      </c>
      <c r="BC247" s="283" t="str">
        <f>IF($AY247="ja",(VLOOKUP($B247,'Egen hetvattenprod'!$B$1:$BX$550,MATCH(BC$2,'Egen hetvattenprod'!$B$1:$BX$1,0),FALSE)+VLOOKUP($B247,Kraftvärmeprod!$B$1:$BX$550,MATCH(BC$2,Kraftvärmeprod!$B$1:$BX$1,0),FALSE))/$AC247,"")</f>
        <v/>
      </c>
      <c r="BD247" s="283" t="str">
        <f>IF($AY247="ja",(VLOOKUP($B247,'Egen hetvattenprod'!$B$1:$BX$550,MATCH(BD$2,'Egen hetvattenprod'!$B$1:$BX$1,0),FALSE)+VLOOKUP($B247,Kraftvärmeprod!$B$1:$BX$550,MATCH(BD$2,Kraftvärmeprod!$B$1:$BX$1,0),FALSE))/$AC247,"")</f>
        <v/>
      </c>
      <c r="BF247" s="244" t="str">
        <f t="shared" si="23"/>
        <v>Nej</v>
      </c>
      <c r="BG247" s="283" t="str">
        <f>IF($BF247="ja",VLOOKUP($B247,'Egen hetvattenprod'!$B$1:$BX$550,MATCH("Andelen klimatgaser med fossilt ursprung för avfall ()",'Egen hetvattenprod'!$B$1:$BX$1,0),FALSE),"")</f>
        <v/>
      </c>
      <c r="BH247" s="283" t="str">
        <f>IF($BF247="ja",VLOOKUP($B247,Kraftvärmeprod!$B$1:$BX$550,MATCH("Andelen klimatgaser med fossilt ursprung för avfall ()",Kraftvärmeprod!$B$1:$BX$1,0),FALSE),"")</f>
        <v/>
      </c>
      <c r="BI247" s="307" t="str">
        <f>IF($BF247="ja",VLOOKUP($B247,'Egen hetvattenprod'!$B$1:$BX$550,MATCH("Avfall (GWh)",'Egen hetvattenprod'!$B$1:$BX$1,0),FALSE),"")</f>
        <v/>
      </c>
      <c r="BJ247" s="307" t="str">
        <f>IF($BF247="ja",VLOOKUP($B247,'Slutlig allokering kvv'!$B$1:$BX$550,MATCH("Avfall (GWh)",'Slutlig allokering kvv'!$B$1:$BX$1,0),FALSE),"")</f>
        <v/>
      </c>
      <c r="BK247" s="307" t="str">
        <f>IF($BF247="ja",VLOOKUP($B247,'Köpt hetvatten'!$B$1:$BX$550,MATCH("Avfall i köpt hetvatten",'Köpt hetvatten'!$B$1:$BX$1,0),FALSE),"")</f>
        <v/>
      </c>
      <c r="BL247" s="307" t="str">
        <f>IF($BF247="ja",VLOOKUP($B247,'Egen hetvattenprod'!$B$1:$BX$550,MATCH("Värde enligt ovan. (%)",'Egen hetvattenprod'!$B$1:$BX$1,0),FALSE),"")</f>
        <v/>
      </c>
      <c r="BM247" s="307" t="str">
        <f>IF($BF247="ja",VLOOKUP($B247,Kraftvärmeprod!$B$1:$BX$550,MATCH("Värde enligt ovan. (%)",Kraftvärmeprod!$B$1:$BX$1,0),FALSE),"")</f>
        <v/>
      </c>
      <c r="BN247" s="307"/>
      <c r="BO247" s="307"/>
      <c r="BP247" s="307"/>
      <c r="BQ247" s="307" t="str">
        <f>IF($BF247="ja",VLOOKUP($B247,'Egen hetvattenprod'!$B$1:$BX$550,MATCH("Tillförd olja (fossil) vid avfallsförbränning (GWh)",'Egen hetvattenprod'!$B$1:$BX$1,0),FALSE),"")</f>
        <v/>
      </c>
      <c r="BR247" s="307" t="str">
        <f>IF($BF247="ja",VLOOKUP($B247,Kraftvärmeprod!$B$1:$BX$550,MATCH("Tillförd olja (fossil) vid avfallsförbränning (GWh)",Kraftvärmeprod!$B$1:$BX$1,0),FALSE),"")</f>
        <v/>
      </c>
    </row>
    <row r="248" spans="1:70" x14ac:dyDescent="0.25">
      <c r="A248" s="2" t="str">
        <f>'Miljövärden för publ företag'!B250</f>
        <v>Tranås Energi AB</v>
      </c>
      <c r="B248" s="2" t="str">
        <f>'Miljövärden för publ företag'!C250</f>
        <v>Tranås</v>
      </c>
      <c r="C248" s="312">
        <f>IFERROR(VLOOKUP($B248,Totalt!$B$1:$AQ$554,MATCH(C$2,Totalt!$B$1:$AQ$1,0),FALSE),"")</f>
        <v>0</v>
      </c>
      <c r="D248" s="312">
        <f>IFERROR(VLOOKUP($B248,Totalt!$B$1:$AQ$554,MATCH(D$2,Totalt!$B$1:$AQ$1,0),FALSE),"")</f>
        <v>0.13900000000000001</v>
      </c>
      <c r="E248" s="312">
        <f>IFERROR(VLOOKUP($B248,Totalt!$B$1:$AQ$554,MATCH(E$2,Totalt!$B$1:$AQ$1,0),FALSE),"")</f>
        <v>0</v>
      </c>
      <c r="F248" s="312">
        <f>IFERROR(VLOOKUP($B248,Totalt!$B$1:$AQ$554,MATCH(F$2,Totalt!$B$1:$AQ$1,0),FALSE),"")</f>
        <v>0</v>
      </c>
      <c r="G248" s="312">
        <f>IFERROR(VLOOKUP($B248,Totalt!$B$1:$AQ$554,MATCH(G$2,Totalt!$B$1:$AQ$1,0),FALSE),"")</f>
        <v>0</v>
      </c>
      <c r="H248" s="312">
        <f>IFERROR(VLOOKUP($B248,Totalt!$B$1:$AQ$554,MATCH(H$2,Totalt!$B$1:$AQ$1,0),FALSE),"")</f>
        <v>0</v>
      </c>
      <c r="I248" s="312">
        <f>IFERROR(VLOOKUP($B248,Totalt!$B$1:$AQ$554,MATCH(I$2,Totalt!$B$1:$AQ$1,0),FALSE),"")</f>
        <v>0</v>
      </c>
      <c r="J248" s="312">
        <f>IFERROR(VLOOKUP($B248,Totalt!$B$1:$AQ$554,MATCH(J$2,Totalt!$B$1:$AQ$1,0),FALSE),"")</f>
        <v>0</v>
      </c>
      <c r="K248" s="312">
        <f>IFERROR(VLOOKUP($B248,Totalt!$B$1:$AQ$554,MATCH(K$2,Totalt!$B$1:$AQ$1,0),FALSE),"")</f>
        <v>0</v>
      </c>
      <c r="L248" s="312">
        <f>IFERROR(VLOOKUP($B248,Totalt!$B$1:$AQ$554,MATCH(L$2,Totalt!$B$1:$AQ$1,0),FALSE),"")</f>
        <v>0</v>
      </c>
      <c r="M248" s="312">
        <f>IFERROR(VLOOKUP($B248,Totalt!$B$1:$AQ$554,MATCH(M$2,Totalt!$B$1:$AQ$1,0),FALSE),"")</f>
        <v>34.838200000000001</v>
      </c>
      <c r="N248" s="312">
        <f>IFERROR(VLOOKUP($B248,Totalt!$B$1:$AQ$554,MATCH(N$2,Totalt!$B$1:$AQ$1,0),FALSE),"")</f>
        <v>71.349400000000003</v>
      </c>
      <c r="O248" s="312">
        <f>IFERROR(VLOOKUP($B248,Totalt!$B$1:$AQ$554,MATCH(O$2,Totalt!$B$1:$AQ$1,0),FALSE),"")</f>
        <v>5.0345700000000004</v>
      </c>
      <c r="P248" s="312">
        <f>IFERROR(VLOOKUP($B248,Totalt!$B$1:$AQ$554,MATCH(P$2,Totalt!$B$1:$AQ$1,0),FALSE),"")</f>
        <v>0</v>
      </c>
      <c r="Q248" s="312">
        <f>IFERROR(VLOOKUP($B248,Totalt!$B$1:$AQ$554,MATCH(Q$2,Totalt!$B$1:$AQ$1,0),FALSE),"")</f>
        <v>0</v>
      </c>
      <c r="R248" s="312">
        <f>IFERROR(VLOOKUP($B248,Totalt!$B$1:$AQ$554,MATCH(R$2,Totalt!$B$1:$AQ$1,0),FALSE),"")</f>
        <v>0</v>
      </c>
      <c r="S248" s="312">
        <f>IFERROR(VLOOKUP($B248,Totalt!$B$1:$AQ$554,MATCH(S$2,Totalt!$B$1:$AQ$1,0),FALSE),"")</f>
        <v>0</v>
      </c>
      <c r="T248" s="312">
        <f>IFERROR(VLOOKUP($B248,Totalt!$B$1:$AQ$554,MATCH(T$2,Totalt!$B$1:$AQ$1,0),FALSE),"")</f>
        <v>0</v>
      </c>
      <c r="U248" s="312">
        <f>IFERROR(VLOOKUP($B248,Totalt!$B$1:$AQ$554,MATCH(U$2,Totalt!$B$1:$AQ$1,0),FALSE),"")</f>
        <v>0</v>
      </c>
      <c r="V248" s="312">
        <f>IFERROR(VLOOKUP($B248,Totalt!$B$1:$AQ$554,MATCH(V$2,Totalt!$B$1:$AQ$1,0),FALSE),"")</f>
        <v>0</v>
      </c>
      <c r="W248" s="312">
        <f>IFERROR(VLOOKUP($B248,Totalt!$B$1:$AQ$554,MATCH(W$2,Totalt!$B$1:$AQ$1,0),FALSE),"")</f>
        <v>0</v>
      </c>
      <c r="X248" s="312">
        <f>IFERROR(VLOOKUP($B248,Totalt!$B$1:$AQ$554,MATCH(X$2,Totalt!$B$1:$AQ$1,0),FALSE),"")</f>
        <v>0</v>
      </c>
      <c r="Y248" s="312">
        <f>IFERROR(VLOOKUP($B248,Totalt!$B$1:$AQ$554,MATCH(Y$2,Totalt!$B$1:$AQ$1,0),FALSE),"")</f>
        <v>0</v>
      </c>
      <c r="Z248" s="312">
        <f>IFERROR(VLOOKUP($B248,Totalt!$B$1:$AQ$554,MATCH(Z$2,Totalt!$B$1:$AQ$1,0),FALSE),"")</f>
        <v>0</v>
      </c>
      <c r="AA248" s="312">
        <f>IFERROR(VLOOKUP($B248,Totalt!$B$1:$AQ$554,MATCH(AA$2,Totalt!$B$1:$AQ$1,0),FALSE),"")</f>
        <v>0</v>
      </c>
      <c r="AB248" s="312">
        <f>IFERROR(VLOOKUP($B248,Totalt!$B$1:$AQ$554,MATCH(AB$2,Totalt!$B$1:$AQ$1,0),FALSE),"")</f>
        <v>0</v>
      </c>
      <c r="AC248" s="312">
        <f>IFERROR(VLOOKUP($B248,Totalt!$B$1:$AQ$554,MATCH(AC$2,Totalt!$B$1:$AQ$1,0),FALSE),"")</f>
        <v>27.22</v>
      </c>
      <c r="AD248" s="312">
        <f>IFERROR(VLOOKUP($B248,Totalt!$B$1:$AQ$554,MATCH(AD$2,Totalt!$B$1:$AQ$1,0),FALSE),"")</f>
        <v>0</v>
      </c>
      <c r="AE248" s="312">
        <f>IFERROR(VLOOKUP($B248,Totalt!$B$1:$AQ$554,MATCH(AE$2,Totalt!$B$1:$AQ$1,0),FALSE),"")</f>
        <v>0</v>
      </c>
      <c r="AF248" s="312">
        <f>IFERROR(VLOOKUP($B248,Totalt!$B$1:$AQ$554,MATCH(AF$2,Totalt!$B$1:$AQ$1,0),FALSE),"")</f>
        <v>5.39</v>
      </c>
      <c r="AG248" s="312">
        <f>IFERROR(VLOOKUP($B248,Totalt!$B$1:$AQ$554,MATCH(AG$2,Totalt!$B$1:$AQ$1,0),FALSE),"")</f>
        <v>0</v>
      </c>
      <c r="AI248" s="245">
        <f t="shared" si="21"/>
        <v>143.97117</v>
      </c>
      <c r="AJ248" s="246">
        <f>IF(ISERROR(1/VLOOKUP($B248,Leveranser!$B$1:$S$500,MATCH("såld värme (gwh)",Leveranser!$B$1:$S$1,0),FALSE)),"",VLOOKUP($B248,Leveranser!$B$1:$S$500,MATCH("såld värme (gwh)",Leveranser!$B$1:$S$1,0),FALSE))</f>
        <v>125</v>
      </c>
      <c r="AK248" t="str">
        <f>IFERROR(IF(VLOOKUP($B248,Totalt!$B$1:$AQ$554,MATCH(AK$2,Totalt!$B$1:$AQ$1,0),FALSE)="","",VLOOKUP($B248,Totalt!$B$1:$AQ$554,MATCH(AK$2,Totalt!$B$1:$AQ$1,0),FALSE)),"")</f>
        <v/>
      </c>
      <c r="AM248" s="247" t="str">
        <f>IF(B248&lt;&gt;"",IF(VLOOKUP($B248,Totalt!$B$1:$AQ$554,MATCH("Kvalitetsgranskad:",Totalt!$B$1:$AQ$1,0),FALSE)="ja",VLOOKUP($B248,Miljö!$B$1:$AG$479,MATCH(AM$2,Miljö!$B$1:$AK$1,0),FALSE),""),"")</f>
        <v>Ja</v>
      </c>
      <c r="AN248" s="247" t="str">
        <f>IF(AM248="ja",VLOOKUP($B248,Miljö!$B$1:$J$479,MATCH("Typ av ursprungsspecificerad el   (Om inget värde anges används Nordisk residualmix, se inforuta) ()",Miljö!$B$1:$J$1,0),FALSE),IF(AM248="nej","Nordisk residualel",""))</f>
        <v>'Vattenkraft'</v>
      </c>
      <c r="AO248" s="247">
        <f>IF(AM248="","",VLOOKUP($B248,Miljö!$B$1:$J$479,MATCH("Fossilandel för ursprungspecificerad el ()",Miljö!$B$1:$J$1,0),FALSE))</f>
        <v>0</v>
      </c>
      <c r="AP248" s="247">
        <f>IF(AM248="","",IFERROR(VLOOKUP($B248,Miljö!$B$1:$J$479,MATCH("Kärnkraftsandel för ursprungsspecificerad el ()",Miljö!$B$1:$J$1,0),FALSE)/1,0))</f>
        <v>0</v>
      </c>
      <c r="AQ248" s="247">
        <f t="shared" si="22"/>
        <v>1</v>
      </c>
      <c r="AR248" s="52"/>
      <c r="AS248" s="247" t="str">
        <f t="shared" si="18"/>
        <v>Nej</v>
      </c>
      <c r="AT248" s="247" t="str">
        <f>IF(AS248="ja",VLOOKUP($B248,Miljö!$B$1:$O$500,MATCH("Fossil andel i procent (%)",Miljö!$B$1:$O$1,0),FALSE)/100,"")</f>
        <v/>
      </c>
      <c r="AU248" s="52"/>
      <c r="AV248" s="247" t="str">
        <f t="shared" si="19"/>
        <v>Nej</v>
      </c>
      <c r="AW248" s="247" t="str">
        <f>IF(AV248="ja",VLOOKUP($B248,'Egen hetvattenprod'!$B$1:$AO$500,MATCH("Värmekälla till värmepumpar ()",'Egen hetvattenprod'!$B$1:$AO$1,0),FALSE),"")</f>
        <v/>
      </c>
      <c r="AY248" s="244" t="str">
        <f t="shared" si="20"/>
        <v>Ja</v>
      </c>
      <c r="AZ248" s="283">
        <f>IF($AY248="ja",(VLOOKUP($B248,'Egen hetvattenprod'!$B$1:$BX$550,MATCH(AZ$2,'Egen hetvattenprod'!$B$1:$BX$1,0),FALSE)+VLOOKUP($B248,Kraftvärmeprod!$B$1:$BX$550,MATCH(AZ$2,Kraftvärmeprod!$B$1:$BX$1,0),FALSE))/$AC248,"")</f>
        <v>1</v>
      </c>
      <c r="BA248" s="283">
        <f>IF($AY248="ja",(VLOOKUP($B248,'Egen hetvattenprod'!$B$1:$BX$550,MATCH(BA$2,'Egen hetvattenprod'!$B$1:$BX$1,0),FALSE)+VLOOKUP($B248,Kraftvärmeprod!$B$1:$BX$550,MATCH(BA$2,Kraftvärmeprod!$B$1:$BX$1,0),FALSE))/$AC248,"")</f>
        <v>0</v>
      </c>
      <c r="BB248" s="283">
        <f>IF($AY248="ja",(VLOOKUP($B248,'Egen hetvattenprod'!$B$1:$BX$550,MATCH(BB$2,'Egen hetvattenprod'!$B$1:$BX$1,0),FALSE)+VLOOKUP($B248,Kraftvärmeprod!$B$1:$BX$550,MATCH(BB$2,Kraftvärmeprod!$B$1:$BX$1,0),FALSE))/$AC248,"")</f>
        <v>0</v>
      </c>
      <c r="BC248" s="283">
        <f>IF($AY248="ja",(VLOOKUP($B248,'Egen hetvattenprod'!$B$1:$BX$550,MATCH(BC$2,'Egen hetvattenprod'!$B$1:$BX$1,0),FALSE)+VLOOKUP($B248,Kraftvärmeprod!$B$1:$BX$550,MATCH(BC$2,Kraftvärmeprod!$B$1:$BX$1,0),FALSE))/$AC248,"")</f>
        <v>0</v>
      </c>
      <c r="BD248" s="283">
        <f>IF($AY248="ja",(VLOOKUP($B248,'Egen hetvattenprod'!$B$1:$BX$550,MATCH(BD$2,'Egen hetvattenprod'!$B$1:$BX$1,0),FALSE)+VLOOKUP($B248,Kraftvärmeprod!$B$1:$BX$550,MATCH(BD$2,Kraftvärmeprod!$B$1:$BX$1,0),FALSE))/$AC248,"")</f>
        <v>0</v>
      </c>
      <c r="BF248" s="244" t="str">
        <f t="shared" si="23"/>
        <v>Nej</v>
      </c>
      <c r="BG248" s="283" t="str">
        <f>IF($BF248="ja",VLOOKUP($B248,'Egen hetvattenprod'!$B$1:$BX$550,MATCH("Andelen klimatgaser med fossilt ursprung för avfall ()",'Egen hetvattenprod'!$B$1:$BX$1,0),FALSE),"")</f>
        <v/>
      </c>
      <c r="BH248" s="283" t="str">
        <f>IF($BF248="ja",VLOOKUP($B248,Kraftvärmeprod!$B$1:$BX$550,MATCH("Andelen klimatgaser med fossilt ursprung för avfall ()",Kraftvärmeprod!$B$1:$BX$1,0),FALSE),"")</f>
        <v/>
      </c>
      <c r="BI248" s="307" t="str">
        <f>IF($BF248="ja",VLOOKUP($B248,'Egen hetvattenprod'!$B$1:$BX$550,MATCH("Avfall (GWh)",'Egen hetvattenprod'!$B$1:$BX$1,0),FALSE),"")</f>
        <v/>
      </c>
      <c r="BJ248" s="307" t="str">
        <f>IF($BF248="ja",VLOOKUP($B248,'Slutlig allokering kvv'!$B$1:$BX$550,MATCH("Avfall (GWh)",'Slutlig allokering kvv'!$B$1:$BX$1,0),FALSE),"")</f>
        <v/>
      </c>
      <c r="BK248" s="307" t="str">
        <f>IF($BF248="ja",VLOOKUP($B248,'Köpt hetvatten'!$B$1:$BX$550,MATCH("Avfall i köpt hetvatten",'Köpt hetvatten'!$B$1:$BX$1,0),FALSE),"")</f>
        <v/>
      </c>
      <c r="BL248" s="307" t="str">
        <f>IF($BF248="ja",VLOOKUP($B248,'Egen hetvattenprod'!$B$1:$BX$550,MATCH("Värde enligt ovan. (%)",'Egen hetvattenprod'!$B$1:$BX$1,0),FALSE),"")</f>
        <v/>
      </c>
      <c r="BM248" s="307" t="str">
        <f>IF($BF248="ja",VLOOKUP($B248,Kraftvärmeprod!$B$1:$BX$550,MATCH("Värde enligt ovan. (%)",Kraftvärmeprod!$B$1:$BX$1,0),FALSE),"")</f>
        <v/>
      </c>
      <c r="BN248" s="307"/>
      <c r="BO248" s="307"/>
      <c r="BP248" s="307"/>
      <c r="BQ248" s="307" t="str">
        <f>IF($BF248="ja",VLOOKUP($B248,'Egen hetvattenprod'!$B$1:$BX$550,MATCH("Tillförd olja (fossil) vid avfallsförbränning (GWh)",'Egen hetvattenprod'!$B$1:$BX$1,0),FALSE),"")</f>
        <v/>
      </c>
      <c r="BR248" s="307" t="str">
        <f>IF($BF248="ja",VLOOKUP($B248,Kraftvärmeprod!$B$1:$BX$550,MATCH("Tillförd olja (fossil) vid avfallsförbränning (GWh)",Kraftvärmeprod!$B$1:$BX$1,0),FALSE),"")</f>
        <v/>
      </c>
    </row>
    <row r="249" spans="1:70" x14ac:dyDescent="0.25">
      <c r="A249" s="2" t="str">
        <f>'Miljövärden för publ företag'!B251</f>
        <v>Trelleborgs Fjärrvärme AB</v>
      </c>
      <c r="B249" s="2" t="str">
        <f>'Miljövärden för publ företag'!C251</f>
        <v>Trelleborg</v>
      </c>
      <c r="C249" s="312">
        <f>IFERROR(VLOOKUP($B249,Totalt!$B$1:$AQ$554,MATCH(C$2,Totalt!$B$1:$AQ$1,0),FALSE),"")</f>
        <v>0</v>
      </c>
      <c r="D249" s="312">
        <f>IFERROR(VLOOKUP($B249,Totalt!$B$1:$AQ$554,MATCH(D$2,Totalt!$B$1:$AQ$1,0),FALSE),"")</f>
        <v>1.1399999999999999</v>
      </c>
      <c r="E249" s="312">
        <f>IFERROR(VLOOKUP($B249,Totalt!$B$1:$AQ$554,MATCH(E$2,Totalt!$B$1:$AQ$1,0),FALSE),"")</f>
        <v>0</v>
      </c>
      <c r="F249" s="312">
        <f>IFERROR(VLOOKUP($B249,Totalt!$B$1:$AQ$554,MATCH(F$2,Totalt!$B$1:$AQ$1,0),FALSE),"")</f>
        <v>0</v>
      </c>
      <c r="G249" s="312">
        <f>IFERROR(VLOOKUP($B249,Totalt!$B$1:$AQ$554,MATCH(G$2,Totalt!$B$1:$AQ$1,0),FALSE),"")</f>
        <v>4.1000000000000002E-2</v>
      </c>
      <c r="H249" s="312">
        <f>IFERROR(VLOOKUP($B249,Totalt!$B$1:$AQ$554,MATCH(H$2,Totalt!$B$1:$AQ$1,0),FALSE),"")</f>
        <v>0</v>
      </c>
      <c r="I249" s="312">
        <f>IFERROR(VLOOKUP($B249,Totalt!$B$1:$AQ$554,MATCH(I$2,Totalt!$B$1:$AQ$1,0),FALSE),"")</f>
        <v>0</v>
      </c>
      <c r="J249" s="312">
        <f>IFERROR(VLOOKUP($B249,Totalt!$B$1:$AQ$554,MATCH(J$2,Totalt!$B$1:$AQ$1,0),FALSE),"")</f>
        <v>1.6</v>
      </c>
      <c r="K249" s="312">
        <f>IFERROR(VLOOKUP($B249,Totalt!$B$1:$AQ$554,MATCH(K$2,Totalt!$B$1:$AQ$1,0),FALSE),"")</f>
        <v>0</v>
      </c>
      <c r="L249" s="312">
        <f>IFERROR(VLOOKUP($B249,Totalt!$B$1:$AQ$554,MATCH(L$2,Totalt!$B$1:$AQ$1,0),FALSE),"")</f>
        <v>0</v>
      </c>
      <c r="M249" s="312">
        <f>IFERROR(VLOOKUP($B249,Totalt!$B$1:$AQ$554,MATCH(M$2,Totalt!$B$1:$AQ$1,0),FALSE),"")</f>
        <v>0</v>
      </c>
      <c r="N249" s="312">
        <f>IFERROR(VLOOKUP($B249,Totalt!$B$1:$AQ$554,MATCH(N$2,Totalt!$B$1:$AQ$1,0),FALSE),"")</f>
        <v>34.799999999999997</v>
      </c>
      <c r="O249" s="312">
        <f>IFERROR(VLOOKUP($B249,Totalt!$B$1:$AQ$554,MATCH(O$2,Totalt!$B$1:$AQ$1,0),FALSE),"")</f>
        <v>0</v>
      </c>
      <c r="P249" s="312">
        <f>IFERROR(VLOOKUP($B249,Totalt!$B$1:$AQ$554,MATCH(P$2,Totalt!$B$1:$AQ$1,0),FALSE),"")</f>
        <v>60.6</v>
      </c>
      <c r="Q249" s="312">
        <f>IFERROR(VLOOKUP($B249,Totalt!$B$1:$AQ$554,MATCH(Q$2,Totalt!$B$1:$AQ$1,0),FALSE),"")</f>
        <v>0</v>
      </c>
      <c r="R249" s="312">
        <f>IFERROR(VLOOKUP($B249,Totalt!$B$1:$AQ$554,MATCH(R$2,Totalt!$B$1:$AQ$1,0),FALSE),"")</f>
        <v>18.158799999999999</v>
      </c>
      <c r="S249" s="312">
        <f>IFERROR(VLOOKUP($B249,Totalt!$B$1:$AQ$554,MATCH(S$2,Totalt!$B$1:$AQ$1,0),FALSE),"")</f>
        <v>0</v>
      </c>
      <c r="T249" s="312">
        <f>IFERROR(VLOOKUP($B249,Totalt!$B$1:$AQ$554,MATCH(T$2,Totalt!$B$1:$AQ$1,0),FALSE),"")</f>
        <v>0</v>
      </c>
      <c r="U249" s="312">
        <f>IFERROR(VLOOKUP($B249,Totalt!$B$1:$AQ$554,MATCH(U$2,Totalt!$B$1:$AQ$1,0),FALSE),"")</f>
        <v>0</v>
      </c>
      <c r="V249" s="312">
        <f>IFERROR(VLOOKUP($B249,Totalt!$B$1:$AQ$554,MATCH(V$2,Totalt!$B$1:$AQ$1,0),FALSE),"")</f>
        <v>0</v>
      </c>
      <c r="W249" s="312">
        <f>IFERROR(VLOOKUP($B249,Totalt!$B$1:$AQ$554,MATCH(W$2,Totalt!$B$1:$AQ$1,0),FALSE),"")</f>
        <v>0</v>
      </c>
      <c r="X249" s="312">
        <f>IFERROR(VLOOKUP($B249,Totalt!$B$1:$AQ$554,MATCH(X$2,Totalt!$B$1:$AQ$1,0),FALSE),"")</f>
        <v>0</v>
      </c>
      <c r="Y249" s="312">
        <f>IFERROR(VLOOKUP($B249,Totalt!$B$1:$AQ$554,MATCH(Y$2,Totalt!$B$1:$AQ$1,0),FALSE),"")</f>
        <v>0</v>
      </c>
      <c r="Z249" s="312">
        <f>IFERROR(VLOOKUP($B249,Totalt!$B$1:$AQ$554,MATCH(Z$2,Totalt!$B$1:$AQ$1,0),FALSE),"")</f>
        <v>0</v>
      </c>
      <c r="AA249" s="312">
        <f>IFERROR(VLOOKUP($B249,Totalt!$B$1:$AQ$554,MATCH(AA$2,Totalt!$B$1:$AQ$1,0),FALSE),"")</f>
        <v>0</v>
      </c>
      <c r="AB249" s="312">
        <f>IFERROR(VLOOKUP($B249,Totalt!$B$1:$AQ$554,MATCH(AB$2,Totalt!$B$1:$AQ$1,0),FALSE),"")</f>
        <v>0</v>
      </c>
      <c r="AC249" s="312">
        <f>IFERROR(VLOOKUP($B249,Totalt!$B$1:$AQ$554,MATCH(AC$2,Totalt!$B$1:$AQ$1,0),FALSE),"")</f>
        <v>15.5</v>
      </c>
      <c r="AD249" s="312">
        <f>IFERROR(VLOOKUP($B249,Totalt!$B$1:$AQ$554,MATCH(AD$2,Totalt!$B$1:$AQ$1,0),FALSE),"")</f>
        <v>0</v>
      </c>
      <c r="AE249" s="312">
        <f>IFERROR(VLOOKUP($B249,Totalt!$B$1:$AQ$554,MATCH(AE$2,Totalt!$B$1:$AQ$1,0),FALSE),"")</f>
        <v>0.82352899999999996</v>
      </c>
      <c r="AF249" s="312">
        <f>IFERROR(VLOOKUP($B249,Totalt!$B$1:$AQ$554,MATCH(AF$2,Totalt!$B$1:$AQ$1,0),FALSE),"")</f>
        <v>2.0409999999999999</v>
      </c>
      <c r="AG249" s="312">
        <f>IFERROR(VLOOKUP($B249,Totalt!$B$1:$AQ$554,MATCH(AG$2,Totalt!$B$1:$AQ$1,0),FALSE),"")</f>
        <v>0</v>
      </c>
      <c r="AI249" s="245">
        <f t="shared" si="21"/>
        <v>134.704329</v>
      </c>
      <c r="AJ249" s="246">
        <f>IF(ISERROR(1/VLOOKUP($B249,Leveranser!$B$1:$S$500,MATCH("såld värme (gwh)",Leveranser!$B$1:$S$1,0),FALSE)),"",VLOOKUP($B249,Leveranser!$B$1:$S$500,MATCH("såld värme (gwh)",Leveranser!$B$1:$S$1,0),FALSE))</f>
        <v>90.3</v>
      </c>
      <c r="AK249" t="str">
        <f>IFERROR(IF(VLOOKUP($B249,Totalt!$B$1:$AQ$554,MATCH(AK$2,Totalt!$B$1:$AQ$1,0),FALSE)="","",VLOOKUP($B249,Totalt!$B$1:$AQ$554,MATCH(AK$2,Totalt!$B$1:$AQ$1,0),FALSE)),"")</f>
        <v/>
      </c>
      <c r="AM249" s="247" t="str">
        <f>IF(B249&lt;&gt;"",IF(VLOOKUP($B249,Totalt!$B$1:$AQ$554,MATCH("Kvalitetsgranskad:",Totalt!$B$1:$AQ$1,0),FALSE)="ja",VLOOKUP($B249,Miljö!$B$1:$AG$479,MATCH(AM$2,Miljö!$B$1:$AK$1,0),FALSE),""),"")</f>
        <v>Ja</v>
      </c>
      <c r="AN249" s="247" t="str">
        <f>IF(AM249="ja",VLOOKUP($B249,Miljö!$B$1:$J$479,MATCH("Typ av ursprungsspecificerad el   (Om inget värde anges används Nordisk residualmix, se inforuta) ()",Miljö!$B$1:$J$1,0),FALSE),IF(AM249="nej","Nordisk residualel",""))</f>
        <v>'Vattenkraft'</v>
      </c>
      <c r="AO249" s="247">
        <f>IF(AM249="","",VLOOKUP($B249,Miljö!$B$1:$J$479,MATCH("Fossilandel för ursprungspecificerad el ()",Miljö!$B$1:$J$1,0),FALSE))</f>
        <v>0</v>
      </c>
      <c r="AP249" s="247">
        <f>IF(AM249="","",IFERROR(VLOOKUP($B249,Miljö!$B$1:$J$479,MATCH("Kärnkraftsandel för ursprungsspecificerad el ()",Miljö!$B$1:$J$1,0),FALSE)/1,0))</f>
        <v>0</v>
      </c>
      <c r="AQ249" s="247">
        <f t="shared" si="22"/>
        <v>1</v>
      </c>
      <c r="AR249" s="52"/>
      <c r="AS249" s="247" t="str">
        <f t="shared" si="18"/>
        <v>Nej</v>
      </c>
      <c r="AT249" s="247" t="str">
        <f>IF(AS249="ja",VLOOKUP($B249,Miljö!$B$1:$O$500,MATCH("Fossil andel i procent (%)",Miljö!$B$1:$O$1,0),FALSE)/100,"")</f>
        <v/>
      </c>
      <c r="AU249" s="52"/>
      <c r="AV249" s="247" t="str">
        <f t="shared" si="19"/>
        <v>Nej</v>
      </c>
      <c r="AW249" s="247" t="str">
        <f>IF(AV249="ja",VLOOKUP($B249,'Egen hetvattenprod'!$B$1:$AO$500,MATCH("Värmekälla till värmepumpar ()",'Egen hetvattenprod'!$B$1:$AO$1,0),FALSE),"")</f>
        <v/>
      </c>
      <c r="AY249" s="244" t="str">
        <f t="shared" si="20"/>
        <v>Ja</v>
      </c>
      <c r="AZ249" s="283">
        <f>IF($AY249="ja",(VLOOKUP($B249,'Egen hetvattenprod'!$B$1:$BX$550,MATCH(AZ$2,'Egen hetvattenprod'!$B$1:$BX$1,0),FALSE)+VLOOKUP($B249,Kraftvärmeprod!$B$1:$BX$550,MATCH(AZ$2,Kraftvärmeprod!$B$1:$BX$1,0),FALSE))/$AC249,"")</f>
        <v>1</v>
      </c>
      <c r="BA249" s="283">
        <f>IF($AY249="ja",(VLOOKUP($B249,'Egen hetvattenprod'!$B$1:$BX$550,MATCH(BA$2,'Egen hetvattenprod'!$B$1:$BX$1,0),FALSE)+VLOOKUP($B249,Kraftvärmeprod!$B$1:$BX$550,MATCH(BA$2,Kraftvärmeprod!$B$1:$BX$1,0),FALSE))/$AC249,"")</f>
        <v>0</v>
      </c>
      <c r="BB249" s="283">
        <f>IF($AY249="ja",(VLOOKUP($B249,'Egen hetvattenprod'!$B$1:$BX$550,MATCH(BB$2,'Egen hetvattenprod'!$B$1:$BX$1,0),FALSE)+VLOOKUP($B249,Kraftvärmeprod!$B$1:$BX$550,MATCH(BB$2,Kraftvärmeprod!$B$1:$BX$1,0),FALSE))/$AC249,"")</f>
        <v>0</v>
      </c>
      <c r="BC249" s="283">
        <f>IF($AY249="ja",(VLOOKUP($B249,'Egen hetvattenprod'!$B$1:$BX$550,MATCH(BC$2,'Egen hetvattenprod'!$B$1:$BX$1,0),FALSE)+VLOOKUP($B249,Kraftvärmeprod!$B$1:$BX$550,MATCH(BC$2,Kraftvärmeprod!$B$1:$BX$1,0),FALSE))/$AC249,"")</f>
        <v>0</v>
      </c>
      <c r="BD249" s="283">
        <f>IF($AY249="ja",(VLOOKUP($B249,'Egen hetvattenprod'!$B$1:$BX$550,MATCH(BD$2,'Egen hetvattenprod'!$B$1:$BX$1,0),FALSE)+VLOOKUP($B249,Kraftvärmeprod!$B$1:$BX$550,MATCH(BD$2,Kraftvärmeprod!$B$1:$BX$1,0),FALSE))/$AC249,"")</f>
        <v>0</v>
      </c>
      <c r="BF249" s="244" t="str">
        <f t="shared" si="23"/>
        <v>Nej</v>
      </c>
      <c r="BG249" s="283" t="str">
        <f>IF($BF249="ja",VLOOKUP($B249,'Egen hetvattenprod'!$B$1:$BX$550,MATCH("Andelen klimatgaser med fossilt ursprung för avfall ()",'Egen hetvattenprod'!$B$1:$BX$1,0),FALSE),"")</f>
        <v/>
      </c>
      <c r="BH249" s="283" t="str">
        <f>IF($BF249="ja",VLOOKUP($B249,Kraftvärmeprod!$B$1:$BX$550,MATCH("Andelen klimatgaser med fossilt ursprung för avfall ()",Kraftvärmeprod!$B$1:$BX$1,0),FALSE),"")</f>
        <v/>
      </c>
      <c r="BI249" s="307" t="str">
        <f>IF($BF249="ja",VLOOKUP($B249,'Egen hetvattenprod'!$B$1:$BX$550,MATCH("Avfall (GWh)",'Egen hetvattenprod'!$B$1:$BX$1,0),FALSE),"")</f>
        <v/>
      </c>
      <c r="BJ249" s="307" t="str">
        <f>IF($BF249="ja",VLOOKUP($B249,'Slutlig allokering kvv'!$B$1:$BX$550,MATCH("Avfall (GWh)",'Slutlig allokering kvv'!$B$1:$BX$1,0),FALSE),"")</f>
        <v/>
      </c>
      <c r="BK249" s="307" t="str">
        <f>IF($BF249="ja",VLOOKUP($B249,'Köpt hetvatten'!$B$1:$BX$550,MATCH("Avfall i köpt hetvatten",'Köpt hetvatten'!$B$1:$BX$1,0),FALSE),"")</f>
        <v/>
      </c>
      <c r="BL249" s="307" t="str">
        <f>IF($BF249="ja",VLOOKUP($B249,'Egen hetvattenprod'!$B$1:$BX$550,MATCH("Värde enligt ovan. (%)",'Egen hetvattenprod'!$B$1:$BX$1,0),FALSE),"")</f>
        <v/>
      </c>
      <c r="BM249" s="307" t="str">
        <f>IF($BF249="ja",VLOOKUP($B249,Kraftvärmeprod!$B$1:$BX$550,MATCH("Värde enligt ovan. (%)",Kraftvärmeprod!$B$1:$BX$1,0),FALSE),"")</f>
        <v/>
      </c>
      <c r="BN249" s="307"/>
      <c r="BO249" s="307"/>
      <c r="BP249" s="307"/>
      <c r="BQ249" s="307" t="str">
        <f>IF($BF249="ja",VLOOKUP($B249,'Egen hetvattenprod'!$B$1:$BX$550,MATCH("Tillförd olja (fossil) vid avfallsförbränning (GWh)",'Egen hetvattenprod'!$B$1:$BX$1,0),FALSE),"")</f>
        <v/>
      </c>
      <c r="BR249" s="307" t="str">
        <f>IF($BF249="ja",VLOOKUP($B249,Kraftvärmeprod!$B$1:$BX$550,MATCH("Tillförd olja (fossil) vid avfallsförbränning (GWh)",Kraftvärmeprod!$B$1:$BX$1,0),FALSE),"")</f>
        <v/>
      </c>
    </row>
    <row r="250" spans="1:70" x14ac:dyDescent="0.25">
      <c r="A250" s="2" t="str">
        <f>'Miljövärden för publ företag'!B252</f>
        <v>Trollhättan Energi AB</v>
      </c>
      <c r="B250" s="2" t="str">
        <f>'Miljövärden för publ företag'!C252</f>
        <v>Trollhättan</v>
      </c>
      <c r="C250" s="312">
        <f>IFERROR(VLOOKUP($B250,Totalt!$B$1:$AQ$554,MATCH(C$2,Totalt!$B$1:$AQ$1,0),FALSE),"")</f>
        <v>0</v>
      </c>
      <c r="D250" s="312">
        <f>IFERROR(VLOOKUP($B250,Totalt!$B$1:$AQ$554,MATCH(D$2,Totalt!$B$1:$AQ$1,0),FALSE),"")</f>
        <v>1.94</v>
      </c>
      <c r="E250" s="312">
        <f>IFERROR(VLOOKUP($B250,Totalt!$B$1:$AQ$554,MATCH(E$2,Totalt!$B$1:$AQ$1,0),FALSE),"")</f>
        <v>0</v>
      </c>
      <c r="F250" s="312">
        <f>IFERROR(VLOOKUP($B250,Totalt!$B$1:$AQ$554,MATCH(F$2,Totalt!$B$1:$AQ$1,0),FALSE),"")</f>
        <v>0</v>
      </c>
      <c r="G250" s="312">
        <f>IFERROR(VLOOKUP($B250,Totalt!$B$1:$AQ$554,MATCH(G$2,Totalt!$B$1:$AQ$1,0),FALSE),"")</f>
        <v>0</v>
      </c>
      <c r="H250" s="312">
        <f>IFERROR(VLOOKUP($B250,Totalt!$B$1:$AQ$554,MATCH(H$2,Totalt!$B$1:$AQ$1,0),FALSE),"")</f>
        <v>0</v>
      </c>
      <c r="I250" s="312">
        <f>IFERROR(VLOOKUP($B250,Totalt!$B$1:$AQ$554,MATCH(I$2,Totalt!$B$1:$AQ$1,0),FALSE),"")</f>
        <v>0</v>
      </c>
      <c r="J250" s="312">
        <f>IFERROR(VLOOKUP($B250,Totalt!$B$1:$AQ$554,MATCH(J$2,Totalt!$B$1:$AQ$1,0),FALSE),"")</f>
        <v>0</v>
      </c>
      <c r="K250" s="312">
        <f>IFERROR(VLOOKUP($B250,Totalt!$B$1:$AQ$554,MATCH(K$2,Totalt!$B$1:$AQ$1,0),FALSE),"")</f>
        <v>0</v>
      </c>
      <c r="L250" s="312">
        <f>IFERROR(VLOOKUP($B250,Totalt!$B$1:$AQ$554,MATCH(L$2,Totalt!$B$1:$AQ$1,0),FALSE),"")</f>
        <v>0</v>
      </c>
      <c r="M250" s="312">
        <f>IFERROR(VLOOKUP($B250,Totalt!$B$1:$AQ$554,MATCH(M$2,Totalt!$B$1:$AQ$1,0),FALSE),"")</f>
        <v>0</v>
      </c>
      <c r="N250" s="312">
        <f>IFERROR(VLOOKUP($B250,Totalt!$B$1:$AQ$554,MATCH(N$2,Totalt!$B$1:$AQ$1,0),FALSE),"")</f>
        <v>319.63299999999998</v>
      </c>
      <c r="O250" s="312">
        <f>IFERROR(VLOOKUP($B250,Totalt!$B$1:$AQ$554,MATCH(O$2,Totalt!$B$1:$AQ$1,0),FALSE),"")</f>
        <v>0</v>
      </c>
      <c r="P250" s="312">
        <f>IFERROR(VLOOKUP($B250,Totalt!$B$1:$AQ$554,MATCH(P$2,Totalt!$B$1:$AQ$1,0),FALSE),"")</f>
        <v>0</v>
      </c>
      <c r="Q250" s="312">
        <f>IFERROR(VLOOKUP($B250,Totalt!$B$1:$AQ$554,MATCH(Q$2,Totalt!$B$1:$AQ$1,0),FALSE),"")</f>
        <v>0</v>
      </c>
      <c r="R250" s="312">
        <f>IFERROR(VLOOKUP($B250,Totalt!$B$1:$AQ$554,MATCH(R$2,Totalt!$B$1:$AQ$1,0),FALSE),"")</f>
        <v>0</v>
      </c>
      <c r="S250" s="312">
        <f>IFERROR(VLOOKUP($B250,Totalt!$B$1:$AQ$554,MATCH(S$2,Totalt!$B$1:$AQ$1,0),FALSE),"")</f>
        <v>0</v>
      </c>
      <c r="T250" s="312">
        <f>IFERROR(VLOOKUP($B250,Totalt!$B$1:$AQ$554,MATCH(T$2,Totalt!$B$1:$AQ$1,0),FALSE),"")</f>
        <v>0</v>
      </c>
      <c r="U250" s="312">
        <f>IFERROR(VLOOKUP($B250,Totalt!$B$1:$AQ$554,MATCH(U$2,Totalt!$B$1:$AQ$1,0),FALSE),"")</f>
        <v>0</v>
      </c>
      <c r="V250" s="312">
        <f>IFERROR(VLOOKUP($B250,Totalt!$B$1:$AQ$554,MATCH(V$2,Totalt!$B$1:$AQ$1,0),FALSE),"")</f>
        <v>0</v>
      </c>
      <c r="W250" s="312">
        <f>IFERROR(VLOOKUP($B250,Totalt!$B$1:$AQ$554,MATCH(W$2,Totalt!$B$1:$AQ$1,0),FALSE),"")</f>
        <v>26.5</v>
      </c>
      <c r="X250" s="312">
        <f>IFERROR(VLOOKUP($B250,Totalt!$B$1:$AQ$554,MATCH(X$2,Totalt!$B$1:$AQ$1,0),FALSE),"")</f>
        <v>0</v>
      </c>
      <c r="Y250" s="312">
        <f>IFERROR(VLOOKUP($B250,Totalt!$B$1:$AQ$554,MATCH(Y$2,Totalt!$B$1:$AQ$1,0),FALSE),"")</f>
        <v>0</v>
      </c>
      <c r="Z250" s="312">
        <f>IFERROR(VLOOKUP($B250,Totalt!$B$1:$AQ$554,MATCH(Z$2,Totalt!$B$1:$AQ$1,0),FALSE),"")</f>
        <v>0</v>
      </c>
      <c r="AA250" s="312">
        <f>IFERROR(VLOOKUP($B250,Totalt!$B$1:$AQ$554,MATCH(AA$2,Totalt!$B$1:$AQ$1,0),FALSE),"")</f>
        <v>0</v>
      </c>
      <c r="AB250" s="312">
        <f>IFERROR(VLOOKUP($B250,Totalt!$B$1:$AQ$554,MATCH(AB$2,Totalt!$B$1:$AQ$1,0),FALSE),"")</f>
        <v>0</v>
      </c>
      <c r="AC250" s="312">
        <f>IFERROR(VLOOKUP($B250,Totalt!$B$1:$AQ$554,MATCH(AC$2,Totalt!$B$1:$AQ$1,0),FALSE),"")</f>
        <v>58.7</v>
      </c>
      <c r="AD250" s="312">
        <f>IFERROR(VLOOKUP($B250,Totalt!$B$1:$AQ$554,MATCH(AD$2,Totalt!$B$1:$AQ$1,0),FALSE),"")</f>
        <v>0</v>
      </c>
      <c r="AE250" s="312">
        <f>IFERROR(VLOOKUP($B250,Totalt!$B$1:$AQ$554,MATCH(AE$2,Totalt!$B$1:$AQ$1,0),FALSE),"")</f>
        <v>0</v>
      </c>
      <c r="AF250" s="312">
        <f>IFERROR(VLOOKUP($B250,Totalt!$B$1:$AQ$554,MATCH(AF$2,Totalt!$B$1:$AQ$1,0),FALSE),"")</f>
        <v>7.4305099999999999</v>
      </c>
      <c r="AG250" s="312">
        <f>IFERROR(VLOOKUP($B250,Totalt!$B$1:$AQ$554,MATCH(AG$2,Totalt!$B$1:$AQ$1,0),FALSE),"")</f>
        <v>0</v>
      </c>
      <c r="AI250" s="245">
        <f t="shared" si="21"/>
        <v>414.20350999999999</v>
      </c>
      <c r="AJ250" s="246">
        <f>IF(ISERROR(1/VLOOKUP($B250,Leveranser!$B$1:$S$500,MATCH("såld värme (gwh)",Leveranser!$B$1:$S$1,0),FALSE)),"",VLOOKUP($B250,Leveranser!$B$1:$S$500,MATCH("såld värme (gwh)",Leveranser!$B$1:$S$1,0),FALSE))</f>
        <v>342.6</v>
      </c>
      <c r="AK250" t="str">
        <f>IFERROR(IF(VLOOKUP($B250,Totalt!$B$1:$AQ$554,MATCH(AK$2,Totalt!$B$1:$AQ$1,0),FALSE)="","",VLOOKUP($B250,Totalt!$B$1:$AQ$554,MATCH(AK$2,Totalt!$B$1:$AQ$1,0),FALSE)),"")</f>
        <v/>
      </c>
      <c r="AM250" s="247" t="str">
        <f>IF(B250&lt;&gt;"",IF(VLOOKUP($B250,Totalt!$B$1:$AQ$554,MATCH("Kvalitetsgranskad:",Totalt!$B$1:$AQ$1,0),FALSE)="ja",VLOOKUP($B250,Miljö!$B$1:$AG$479,MATCH(AM$2,Miljö!$B$1:$AK$1,0),FALSE),""),"")</f>
        <v>Ja</v>
      </c>
      <c r="AN250" s="247" t="str">
        <f>IF(AM250="ja",VLOOKUP($B250,Miljö!$B$1:$J$479,MATCH("Typ av ursprungsspecificerad el   (Om inget värde anges används Nordisk residualmix, se inforuta) ()",Miljö!$B$1:$J$1,0),FALSE),IF(AM250="nej","Nordisk residualel",""))</f>
        <v>''El producerad i eget biokraftvärmeverk''</v>
      </c>
      <c r="AO250" s="247">
        <f>IF(AM250="","",VLOOKUP($B250,Miljö!$B$1:$J$479,MATCH("Fossilandel för ursprungspecificerad el ()",Miljö!$B$1:$J$1,0),FALSE))</f>
        <v>0</v>
      </c>
      <c r="AP250" s="247">
        <f>IF(AM250="","",IFERROR(VLOOKUP($B250,Miljö!$B$1:$J$479,MATCH("Kärnkraftsandel för ursprungsspecificerad el ()",Miljö!$B$1:$J$1,0),FALSE)/1,0))</f>
        <v>0</v>
      </c>
      <c r="AQ250" s="247">
        <f t="shared" si="22"/>
        <v>1</v>
      </c>
      <c r="AR250" s="52"/>
      <c r="AS250" s="247" t="str">
        <f t="shared" si="18"/>
        <v>Nej</v>
      </c>
      <c r="AT250" s="247" t="str">
        <f>IF(AS250="ja",VLOOKUP($B250,Miljö!$B$1:$O$500,MATCH("Fossil andel i procent (%)",Miljö!$B$1:$O$1,0),FALSE)/100,"")</f>
        <v/>
      </c>
      <c r="AU250" s="52"/>
      <c r="AV250" s="247" t="str">
        <f t="shared" si="19"/>
        <v>Nej</v>
      </c>
      <c r="AW250" s="247" t="str">
        <f>IF(AV250="ja",VLOOKUP($B250,'Egen hetvattenprod'!$B$1:$AO$500,MATCH("Värmekälla till värmepumpar ()",'Egen hetvattenprod'!$B$1:$AO$1,0),FALSE),"")</f>
        <v/>
      </c>
      <c r="AY250" s="244" t="str">
        <f t="shared" si="20"/>
        <v>Ja</v>
      </c>
      <c r="AZ250" s="283">
        <f>IF($AY250="ja",(VLOOKUP($B250,'Egen hetvattenprod'!$B$1:$BX$550,MATCH(AZ$2,'Egen hetvattenprod'!$B$1:$BX$1,0),FALSE)+VLOOKUP($B250,Kraftvärmeprod!$B$1:$BX$550,MATCH(AZ$2,Kraftvärmeprod!$B$1:$BX$1,0),FALSE))/$AC250,"")</f>
        <v>1</v>
      </c>
      <c r="BA250" s="283">
        <f>IF($AY250="ja",(VLOOKUP($B250,'Egen hetvattenprod'!$B$1:$BX$550,MATCH(BA$2,'Egen hetvattenprod'!$B$1:$BX$1,0),FALSE)+VLOOKUP($B250,Kraftvärmeprod!$B$1:$BX$550,MATCH(BA$2,Kraftvärmeprod!$B$1:$BX$1,0),FALSE))/$AC250,"")</f>
        <v>0</v>
      </c>
      <c r="BB250" s="283">
        <f>IF($AY250="ja",(VLOOKUP($B250,'Egen hetvattenprod'!$B$1:$BX$550,MATCH(BB$2,'Egen hetvattenprod'!$B$1:$BX$1,0),FALSE)+VLOOKUP($B250,Kraftvärmeprod!$B$1:$BX$550,MATCH(BB$2,Kraftvärmeprod!$B$1:$BX$1,0),FALSE))/$AC250,"")</f>
        <v>0</v>
      </c>
      <c r="BC250" s="283">
        <f>IF($AY250="ja",(VLOOKUP($B250,'Egen hetvattenprod'!$B$1:$BX$550,MATCH(BC$2,'Egen hetvattenprod'!$B$1:$BX$1,0),FALSE)+VLOOKUP($B250,Kraftvärmeprod!$B$1:$BX$550,MATCH(BC$2,Kraftvärmeprod!$B$1:$BX$1,0),FALSE))/$AC250,"")</f>
        <v>0</v>
      </c>
      <c r="BD250" s="283">
        <f>IF($AY250="ja",(VLOOKUP($B250,'Egen hetvattenprod'!$B$1:$BX$550,MATCH(BD$2,'Egen hetvattenprod'!$B$1:$BX$1,0),FALSE)+VLOOKUP($B250,Kraftvärmeprod!$B$1:$BX$550,MATCH(BD$2,Kraftvärmeprod!$B$1:$BX$1,0),FALSE))/$AC250,"")</f>
        <v>0</v>
      </c>
      <c r="BF250" s="244" t="str">
        <f t="shared" si="23"/>
        <v>Nej</v>
      </c>
      <c r="BG250" s="283" t="str">
        <f>IF($BF250="ja",VLOOKUP($B250,'Egen hetvattenprod'!$B$1:$BX$550,MATCH("Andelen klimatgaser med fossilt ursprung för avfall ()",'Egen hetvattenprod'!$B$1:$BX$1,0),FALSE),"")</f>
        <v/>
      </c>
      <c r="BH250" s="283" t="str">
        <f>IF($BF250="ja",VLOOKUP($B250,Kraftvärmeprod!$B$1:$BX$550,MATCH("Andelen klimatgaser med fossilt ursprung för avfall ()",Kraftvärmeprod!$B$1:$BX$1,0),FALSE),"")</f>
        <v/>
      </c>
      <c r="BI250" s="307" t="str">
        <f>IF($BF250="ja",VLOOKUP($B250,'Egen hetvattenprod'!$B$1:$BX$550,MATCH("Avfall (GWh)",'Egen hetvattenprod'!$B$1:$BX$1,0),FALSE),"")</f>
        <v/>
      </c>
      <c r="BJ250" s="307" t="str">
        <f>IF($BF250="ja",VLOOKUP($B250,'Slutlig allokering kvv'!$B$1:$BX$550,MATCH("Avfall (GWh)",'Slutlig allokering kvv'!$B$1:$BX$1,0),FALSE),"")</f>
        <v/>
      </c>
      <c r="BK250" s="307" t="str">
        <f>IF($BF250="ja",VLOOKUP($B250,'Köpt hetvatten'!$B$1:$BX$550,MATCH("Avfall i köpt hetvatten",'Köpt hetvatten'!$B$1:$BX$1,0),FALSE),"")</f>
        <v/>
      </c>
      <c r="BL250" s="307" t="str">
        <f>IF($BF250="ja",VLOOKUP($B250,'Egen hetvattenprod'!$B$1:$BX$550,MATCH("Värde enligt ovan. (%)",'Egen hetvattenprod'!$B$1:$BX$1,0),FALSE),"")</f>
        <v/>
      </c>
      <c r="BM250" s="307" t="str">
        <f>IF($BF250="ja",VLOOKUP($B250,Kraftvärmeprod!$B$1:$BX$550,MATCH("Värde enligt ovan. (%)",Kraftvärmeprod!$B$1:$BX$1,0),FALSE),"")</f>
        <v/>
      </c>
      <c r="BN250" s="307"/>
      <c r="BO250" s="307"/>
      <c r="BP250" s="307"/>
      <c r="BQ250" s="307" t="str">
        <f>IF($BF250="ja",VLOOKUP($B250,'Egen hetvattenprod'!$B$1:$BX$550,MATCH("Tillförd olja (fossil) vid avfallsförbränning (GWh)",'Egen hetvattenprod'!$B$1:$BX$1,0),FALSE),"")</f>
        <v/>
      </c>
      <c r="BR250" s="307" t="str">
        <f>IF($BF250="ja",VLOOKUP($B250,Kraftvärmeprod!$B$1:$BX$550,MATCH("Tillförd olja (fossil) vid avfallsförbränning (GWh)",Kraftvärmeprod!$B$1:$BX$1,0),FALSE),"")</f>
        <v/>
      </c>
    </row>
    <row r="251" spans="1:70" x14ac:dyDescent="0.25">
      <c r="A251" s="2" t="str">
        <f>'Miljövärden för publ företag'!B253</f>
        <v>Uddevalla Energi AB</v>
      </c>
      <c r="B251" s="2" t="str">
        <f>'Miljövärden för publ företag'!C253</f>
        <v>Ljungskile</v>
      </c>
      <c r="C251" s="312">
        <f>IFERROR(VLOOKUP($B251,Totalt!$B$1:$AQ$554,MATCH(C$2,Totalt!$B$1:$AQ$1,0),FALSE),"")</f>
        <v>0</v>
      </c>
      <c r="D251" s="312">
        <f>IFERROR(VLOOKUP($B251,Totalt!$B$1:$AQ$554,MATCH(D$2,Totalt!$B$1:$AQ$1,0),FALSE),"")</f>
        <v>0</v>
      </c>
      <c r="E251" s="312">
        <f>IFERROR(VLOOKUP($B251,Totalt!$B$1:$AQ$554,MATCH(E$2,Totalt!$B$1:$AQ$1,0),FALSE),"")</f>
        <v>0</v>
      </c>
      <c r="F251" s="312">
        <f>IFERROR(VLOOKUP($B251,Totalt!$B$1:$AQ$554,MATCH(F$2,Totalt!$B$1:$AQ$1,0),FALSE),"")</f>
        <v>0</v>
      </c>
      <c r="G251" s="312">
        <f>IFERROR(VLOOKUP($B251,Totalt!$B$1:$AQ$554,MATCH(G$2,Totalt!$B$1:$AQ$1,0),FALSE),"")</f>
        <v>0</v>
      </c>
      <c r="H251" s="312">
        <f>IFERROR(VLOOKUP($B251,Totalt!$B$1:$AQ$554,MATCH(H$2,Totalt!$B$1:$AQ$1,0),FALSE),"")</f>
        <v>0</v>
      </c>
      <c r="I251" s="312">
        <f>IFERROR(VLOOKUP($B251,Totalt!$B$1:$AQ$554,MATCH(I$2,Totalt!$B$1:$AQ$1,0),FALSE),"")</f>
        <v>0</v>
      </c>
      <c r="J251" s="312">
        <f>IFERROR(VLOOKUP($B251,Totalt!$B$1:$AQ$554,MATCH(J$2,Totalt!$B$1:$AQ$1,0),FALSE),"")</f>
        <v>0</v>
      </c>
      <c r="K251" s="312">
        <f>IFERROR(VLOOKUP($B251,Totalt!$B$1:$AQ$554,MATCH(K$2,Totalt!$B$1:$AQ$1,0),FALSE),"")</f>
        <v>0</v>
      </c>
      <c r="L251" s="312">
        <f>IFERROR(VLOOKUP($B251,Totalt!$B$1:$AQ$554,MATCH(L$2,Totalt!$B$1:$AQ$1,0),FALSE),"")</f>
        <v>0</v>
      </c>
      <c r="M251" s="312">
        <f>IFERROR(VLOOKUP($B251,Totalt!$B$1:$AQ$554,MATCH(M$2,Totalt!$B$1:$AQ$1,0),FALSE),"")</f>
        <v>0</v>
      </c>
      <c r="N251" s="312">
        <f>IFERROR(VLOOKUP($B251,Totalt!$B$1:$AQ$554,MATCH(N$2,Totalt!$B$1:$AQ$1,0),FALSE),"")</f>
        <v>0</v>
      </c>
      <c r="O251" s="312">
        <f>IFERROR(VLOOKUP($B251,Totalt!$B$1:$AQ$554,MATCH(O$2,Totalt!$B$1:$AQ$1,0),FALSE),"")</f>
        <v>0</v>
      </c>
      <c r="P251" s="312">
        <f>IFERROR(VLOOKUP($B251,Totalt!$B$1:$AQ$554,MATCH(P$2,Totalt!$B$1:$AQ$1,0),FALSE),"")</f>
        <v>1.3240000000000001</v>
      </c>
      <c r="Q251" s="312">
        <f>IFERROR(VLOOKUP($B251,Totalt!$B$1:$AQ$554,MATCH(Q$2,Totalt!$B$1:$AQ$1,0),FALSE),"")</f>
        <v>0</v>
      </c>
      <c r="R251" s="312">
        <f>IFERROR(VLOOKUP($B251,Totalt!$B$1:$AQ$554,MATCH(R$2,Totalt!$B$1:$AQ$1,0),FALSE),"")</f>
        <v>4.2089999999999996</v>
      </c>
      <c r="S251" s="312">
        <f>IFERROR(VLOOKUP($B251,Totalt!$B$1:$AQ$554,MATCH(S$2,Totalt!$B$1:$AQ$1,0),FALSE),"")</f>
        <v>0</v>
      </c>
      <c r="T251" s="312">
        <f>IFERROR(VLOOKUP($B251,Totalt!$B$1:$AQ$554,MATCH(T$2,Totalt!$B$1:$AQ$1,0),FALSE),"")</f>
        <v>0</v>
      </c>
      <c r="U251" s="312">
        <f>IFERROR(VLOOKUP($B251,Totalt!$B$1:$AQ$554,MATCH(U$2,Totalt!$B$1:$AQ$1,0),FALSE),"")</f>
        <v>0</v>
      </c>
      <c r="V251" s="312">
        <f>IFERROR(VLOOKUP($B251,Totalt!$B$1:$AQ$554,MATCH(V$2,Totalt!$B$1:$AQ$1,0),FALSE),"")</f>
        <v>0</v>
      </c>
      <c r="W251" s="312">
        <f>IFERROR(VLOOKUP($B251,Totalt!$B$1:$AQ$554,MATCH(W$2,Totalt!$B$1:$AQ$1,0),FALSE),"")</f>
        <v>0.13900000000000001</v>
      </c>
      <c r="X251" s="312">
        <f>IFERROR(VLOOKUP($B251,Totalt!$B$1:$AQ$554,MATCH(X$2,Totalt!$B$1:$AQ$1,0),FALSE),"")</f>
        <v>0</v>
      </c>
      <c r="Y251" s="312">
        <f>IFERROR(VLOOKUP($B251,Totalt!$B$1:$AQ$554,MATCH(Y$2,Totalt!$B$1:$AQ$1,0),FALSE),"")</f>
        <v>0</v>
      </c>
      <c r="Z251" s="312">
        <f>IFERROR(VLOOKUP($B251,Totalt!$B$1:$AQ$554,MATCH(Z$2,Totalt!$B$1:$AQ$1,0),FALSE),"")</f>
        <v>0</v>
      </c>
      <c r="AA251" s="312">
        <f>IFERROR(VLOOKUP($B251,Totalt!$B$1:$AQ$554,MATCH(AA$2,Totalt!$B$1:$AQ$1,0),FALSE),"")</f>
        <v>0</v>
      </c>
      <c r="AB251" s="312">
        <f>IFERROR(VLOOKUP($B251,Totalt!$B$1:$AQ$554,MATCH(AB$2,Totalt!$B$1:$AQ$1,0),FALSE),"")</f>
        <v>0</v>
      </c>
      <c r="AC251" s="312">
        <f>IFERROR(VLOOKUP($B251,Totalt!$B$1:$AQ$554,MATCH(AC$2,Totalt!$B$1:$AQ$1,0),FALSE),"")</f>
        <v>0</v>
      </c>
      <c r="AD251" s="312">
        <f>IFERROR(VLOOKUP($B251,Totalt!$B$1:$AQ$554,MATCH(AD$2,Totalt!$B$1:$AQ$1,0),FALSE),"")</f>
        <v>0</v>
      </c>
      <c r="AE251" s="312">
        <f>IFERROR(VLOOKUP($B251,Totalt!$B$1:$AQ$554,MATCH(AE$2,Totalt!$B$1:$AQ$1,0),FALSE),"")</f>
        <v>0</v>
      </c>
      <c r="AF251" s="312">
        <f>IFERROR(VLOOKUP($B251,Totalt!$B$1:$AQ$554,MATCH(AF$2,Totalt!$B$1:$AQ$1,0),FALSE),"")</f>
        <v>9.4240000000000004E-2</v>
      </c>
      <c r="AG251" s="312">
        <f>IFERROR(VLOOKUP($B251,Totalt!$B$1:$AQ$554,MATCH(AG$2,Totalt!$B$1:$AQ$1,0),FALSE),"")</f>
        <v>0</v>
      </c>
      <c r="AI251" s="245">
        <f t="shared" si="21"/>
        <v>5.7662399999999998</v>
      </c>
      <c r="AJ251" s="246">
        <f>IF(ISERROR(1/VLOOKUP($B251,Leveranser!$B$1:$S$500,MATCH("såld värme (gwh)",Leveranser!$B$1:$S$1,0),FALSE)),"",VLOOKUP($B251,Leveranser!$B$1:$S$500,MATCH("såld värme (gwh)",Leveranser!$B$1:$S$1,0),FALSE))</f>
        <v>4.1669999999999998</v>
      </c>
      <c r="AK251" t="str">
        <f>IFERROR(IF(VLOOKUP($B251,Totalt!$B$1:$AQ$554,MATCH(AK$2,Totalt!$B$1:$AQ$1,0),FALSE)="","",VLOOKUP($B251,Totalt!$B$1:$AQ$554,MATCH(AK$2,Totalt!$B$1:$AQ$1,0),FALSE)),"")</f>
        <v/>
      </c>
      <c r="AM251" s="247" t="str">
        <f>IF(B251&lt;&gt;"",IF(VLOOKUP($B251,Totalt!$B$1:$AQ$554,MATCH("Kvalitetsgranskad:",Totalt!$B$1:$AQ$1,0),FALSE)="ja",VLOOKUP($B251,Miljö!$B$1:$AG$479,MATCH(AM$2,Miljö!$B$1:$AK$1,0),FALSE),""),"")</f>
        <v>Nej</v>
      </c>
      <c r="AN251" s="247" t="str">
        <f>IF(AM251="ja",VLOOKUP($B251,Miljö!$B$1:$J$479,MATCH("Typ av ursprungsspecificerad el   (Om inget värde anges används Nordisk residualmix, se inforuta) ()",Miljö!$B$1:$J$1,0),FALSE),IF(AM251="nej","Nordisk residualel",""))</f>
        <v>Nordisk residualel</v>
      </c>
      <c r="AO251" s="247">
        <f>IF(AM251="","",VLOOKUP($B251,Miljö!$B$1:$J$479,MATCH("Fossilandel för ursprungspecificerad el ()",Miljö!$B$1:$J$1,0),FALSE))</f>
        <v>0.48399999999999999</v>
      </c>
      <c r="AP251" s="247">
        <f>IF(AM251="","",IFERROR(VLOOKUP($B251,Miljö!$B$1:$J$479,MATCH("Kärnkraftsandel för ursprungsspecificerad el ()",Miljö!$B$1:$J$1,0),FALSE)/1,0))</f>
        <v>0.35</v>
      </c>
      <c r="AQ251" s="247">
        <f t="shared" si="22"/>
        <v>0.16600000000000004</v>
      </c>
      <c r="AR251" s="52"/>
      <c r="AS251" s="247" t="str">
        <f t="shared" si="18"/>
        <v>Nej</v>
      </c>
      <c r="AT251" s="247" t="str">
        <f>IF(AS251="ja",VLOOKUP($B251,Miljö!$B$1:$O$500,MATCH("Fossil andel i procent (%)",Miljö!$B$1:$O$1,0),FALSE)/100,"")</f>
        <v/>
      </c>
      <c r="AU251" s="52"/>
      <c r="AV251" s="247" t="str">
        <f t="shared" si="19"/>
        <v>Nej</v>
      </c>
      <c r="AW251" s="247" t="str">
        <f>IF(AV251="ja",VLOOKUP($B251,'Egen hetvattenprod'!$B$1:$AO$500,MATCH("Värmekälla till värmepumpar ()",'Egen hetvattenprod'!$B$1:$AO$1,0),FALSE),"")</f>
        <v/>
      </c>
      <c r="AY251" s="244" t="str">
        <f t="shared" si="20"/>
        <v>Nej</v>
      </c>
      <c r="AZ251" s="283" t="str">
        <f>IF($AY251="ja",(VLOOKUP($B251,'Egen hetvattenprod'!$B$1:$BX$550,MATCH(AZ$2,'Egen hetvattenprod'!$B$1:$BX$1,0),FALSE)+VLOOKUP($B251,Kraftvärmeprod!$B$1:$BX$550,MATCH(AZ$2,Kraftvärmeprod!$B$1:$BX$1,0),FALSE))/$AC251,"")</f>
        <v/>
      </c>
      <c r="BA251" s="283" t="str">
        <f>IF($AY251="ja",(VLOOKUP($B251,'Egen hetvattenprod'!$B$1:$BX$550,MATCH(BA$2,'Egen hetvattenprod'!$B$1:$BX$1,0),FALSE)+VLOOKUP($B251,Kraftvärmeprod!$B$1:$BX$550,MATCH(BA$2,Kraftvärmeprod!$B$1:$BX$1,0),FALSE))/$AC251,"")</f>
        <v/>
      </c>
      <c r="BB251" s="283" t="str">
        <f>IF($AY251="ja",(VLOOKUP($B251,'Egen hetvattenprod'!$B$1:$BX$550,MATCH(BB$2,'Egen hetvattenprod'!$B$1:$BX$1,0),FALSE)+VLOOKUP($B251,Kraftvärmeprod!$B$1:$BX$550,MATCH(BB$2,Kraftvärmeprod!$B$1:$BX$1,0),FALSE))/$AC251,"")</f>
        <v/>
      </c>
      <c r="BC251" s="283" t="str">
        <f>IF($AY251="ja",(VLOOKUP($B251,'Egen hetvattenprod'!$B$1:$BX$550,MATCH(BC$2,'Egen hetvattenprod'!$B$1:$BX$1,0),FALSE)+VLOOKUP($B251,Kraftvärmeprod!$B$1:$BX$550,MATCH(BC$2,Kraftvärmeprod!$B$1:$BX$1,0),FALSE))/$AC251,"")</f>
        <v/>
      </c>
      <c r="BD251" s="283" t="str">
        <f>IF($AY251="ja",(VLOOKUP($B251,'Egen hetvattenprod'!$B$1:$BX$550,MATCH(BD$2,'Egen hetvattenprod'!$B$1:$BX$1,0),FALSE)+VLOOKUP($B251,Kraftvärmeprod!$B$1:$BX$550,MATCH(BD$2,Kraftvärmeprod!$B$1:$BX$1,0),FALSE))/$AC251,"")</f>
        <v/>
      </c>
      <c r="BF251" s="244" t="str">
        <f t="shared" si="23"/>
        <v>Nej</v>
      </c>
      <c r="BG251" s="283" t="str">
        <f>IF($BF251="ja",VLOOKUP($B251,'Egen hetvattenprod'!$B$1:$BX$550,MATCH("Andelen klimatgaser med fossilt ursprung för avfall ()",'Egen hetvattenprod'!$B$1:$BX$1,0),FALSE),"")</f>
        <v/>
      </c>
      <c r="BH251" s="283" t="str">
        <f>IF($BF251="ja",VLOOKUP($B251,Kraftvärmeprod!$B$1:$BX$550,MATCH("Andelen klimatgaser med fossilt ursprung för avfall ()",Kraftvärmeprod!$B$1:$BX$1,0),FALSE),"")</f>
        <v/>
      </c>
      <c r="BI251" s="307" t="str">
        <f>IF($BF251="ja",VLOOKUP($B251,'Egen hetvattenprod'!$B$1:$BX$550,MATCH("Avfall (GWh)",'Egen hetvattenprod'!$B$1:$BX$1,0),FALSE),"")</f>
        <v/>
      </c>
      <c r="BJ251" s="307" t="str">
        <f>IF($BF251="ja",VLOOKUP($B251,'Slutlig allokering kvv'!$B$1:$BX$550,MATCH("Avfall (GWh)",'Slutlig allokering kvv'!$B$1:$BX$1,0),FALSE),"")</f>
        <v/>
      </c>
      <c r="BK251" s="307" t="str">
        <f>IF($BF251="ja",VLOOKUP($B251,'Köpt hetvatten'!$B$1:$BX$550,MATCH("Avfall i köpt hetvatten",'Köpt hetvatten'!$B$1:$BX$1,0),FALSE),"")</f>
        <v/>
      </c>
      <c r="BL251" s="307" t="str">
        <f>IF($BF251="ja",VLOOKUP($B251,'Egen hetvattenprod'!$B$1:$BX$550,MATCH("Värde enligt ovan. (%)",'Egen hetvattenprod'!$B$1:$BX$1,0),FALSE),"")</f>
        <v/>
      </c>
      <c r="BM251" s="307" t="str">
        <f>IF($BF251="ja",VLOOKUP($B251,Kraftvärmeprod!$B$1:$BX$550,MATCH("Värde enligt ovan. (%)",Kraftvärmeprod!$B$1:$BX$1,0),FALSE),"")</f>
        <v/>
      </c>
      <c r="BN251" s="307"/>
      <c r="BO251" s="307"/>
      <c r="BP251" s="307"/>
      <c r="BQ251" s="307" t="str">
        <f>IF($BF251="ja",VLOOKUP($B251,'Egen hetvattenprod'!$B$1:$BX$550,MATCH("Tillförd olja (fossil) vid avfallsförbränning (GWh)",'Egen hetvattenprod'!$B$1:$BX$1,0),FALSE),"")</f>
        <v/>
      </c>
      <c r="BR251" s="307" t="str">
        <f>IF($BF251="ja",VLOOKUP($B251,Kraftvärmeprod!$B$1:$BX$550,MATCH("Tillförd olja (fossil) vid avfallsförbränning (GWh)",Kraftvärmeprod!$B$1:$BX$1,0),FALSE),"")</f>
        <v/>
      </c>
    </row>
    <row r="252" spans="1:70" x14ac:dyDescent="0.25">
      <c r="A252" s="2" t="str">
        <f>'Miljövärden för publ företag'!B254</f>
        <v>Uddevalla Energi AB</v>
      </c>
      <c r="B252" s="2" t="str">
        <f>'Miljövärden för publ företag'!C254</f>
        <v>Munkedal</v>
      </c>
      <c r="C252" s="312">
        <f>IFERROR(VLOOKUP($B252,Totalt!$B$1:$AQ$554,MATCH(C$2,Totalt!$B$1:$AQ$1,0),FALSE),"")</f>
        <v>0</v>
      </c>
      <c r="D252" s="312">
        <f>IFERROR(VLOOKUP($B252,Totalt!$B$1:$AQ$554,MATCH(D$2,Totalt!$B$1:$AQ$1,0),FALSE),"")</f>
        <v>0</v>
      </c>
      <c r="E252" s="312">
        <f>IFERROR(VLOOKUP($B252,Totalt!$B$1:$AQ$554,MATCH(E$2,Totalt!$B$1:$AQ$1,0),FALSE),"")</f>
        <v>0</v>
      </c>
      <c r="F252" s="312">
        <f>IFERROR(VLOOKUP($B252,Totalt!$B$1:$AQ$554,MATCH(F$2,Totalt!$B$1:$AQ$1,0),FALSE),"")</f>
        <v>0</v>
      </c>
      <c r="G252" s="312">
        <f>IFERROR(VLOOKUP($B252,Totalt!$B$1:$AQ$554,MATCH(G$2,Totalt!$B$1:$AQ$1,0),FALSE),"")</f>
        <v>0</v>
      </c>
      <c r="H252" s="312">
        <f>IFERROR(VLOOKUP($B252,Totalt!$B$1:$AQ$554,MATCH(H$2,Totalt!$B$1:$AQ$1,0),FALSE),"")</f>
        <v>0</v>
      </c>
      <c r="I252" s="312">
        <f>IFERROR(VLOOKUP($B252,Totalt!$B$1:$AQ$554,MATCH(I$2,Totalt!$B$1:$AQ$1,0),FALSE),"")</f>
        <v>0</v>
      </c>
      <c r="J252" s="312">
        <f>IFERROR(VLOOKUP($B252,Totalt!$B$1:$AQ$554,MATCH(J$2,Totalt!$B$1:$AQ$1,0),FALSE),"")</f>
        <v>0</v>
      </c>
      <c r="K252" s="312">
        <f>IFERROR(VLOOKUP($B252,Totalt!$B$1:$AQ$554,MATCH(K$2,Totalt!$B$1:$AQ$1,0),FALSE),"")</f>
        <v>0</v>
      </c>
      <c r="L252" s="312">
        <f>IFERROR(VLOOKUP($B252,Totalt!$B$1:$AQ$554,MATCH(L$2,Totalt!$B$1:$AQ$1,0),FALSE),"")</f>
        <v>0</v>
      </c>
      <c r="M252" s="312">
        <f>IFERROR(VLOOKUP($B252,Totalt!$B$1:$AQ$554,MATCH(M$2,Totalt!$B$1:$AQ$1,0),FALSE),"")</f>
        <v>0</v>
      </c>
      <c r="N252" s="312">
        <f>IFERROR(VLOOKUP($B252,Totalt!$B$1:$AQ$554,MATCH(N$2,Totalt!$B$1:$AQ$1,0),FALSE),"")</f>
        <v>0</v>
      </c>
      <c r="O252" s="312">
        <f>IFERROR(VLOOKUP($B252,Totalt!$B$1:$AQ$554,MATCH(O$2,Totalt!$B$1:$AQ$1,0),FALSE),"")</f>
        <v>0</v>
      </c>
      <c r="P252" s="312">
        <f>IFERROR(VLOOKUP($B252,Totalt!$B$1:$AQ$554,MATCH(P$2,Totalt!$B$1:$AQ$1,0),FALSE),"")</f>
        <v>5.3659999999999997</v>
      </c>
      <c r="Q252" s="312">
        <f>IFERROR(VLOOKUP($B252,Totalt!$B$1:$AQ$554,MATCH(Q$2,Totalt!$B$1:$AQ$1,0),FALSE),"")</f>
        <v>0</v>
      </c>
      <c r="R252" s="312">
        <f>IFERROR(VLOOKUP($B252,Totalt!$B$1:$AQ$554,MATCH(R$2,Totalt!$B$1:$AQ$1,0),FALSE),"")</f>
        <v>3.633</v>
      </c>
      <c r="S252" s="312">
        <f>IFERROR(VLOOKUP($B252,Totalt!$B$1:$AQ$554,MATCH(S$2,Totalt!$B$1:$AQ$1,0),FALSE),"")</f>
        <v>0</v>
      </c>
      <c r="T252" s="312">
        <f>IFERROR(VLOOKUP($B252,Totalt!$B$1:$AQ$554,MATCH(T$2,Totalt!$B$1:$AQ$1,0),FALSE),"")</f>
        <v>0</v>
      </c>
      <c r="U252" s="312">
        <f>IFERROR(VLOOKUP($B252,Totalt!$B$1:$AQ$554,MATCH(U$2,Totalt!$B$1:$AQ$1,0),FALSE),"")</f>
        <v>0</v>
      </c>
      <c r="V252" s="312">
        <f>IFERROR(VLOOKUP($B252,Totalt!$B$1:$AQ$554,MATCH(V$2,Totalt!$B$1:$AQ$1,0),FALSE),"")</f>
        <v>0</v>
      </c>
      <c r="W252" s="312">
        <f>IFERROR(VLOOKUP($B252,Totalt!$B$1:$AQ$554,MATCH(W$2,Totalt!$B$1:$AQ$1,0),FALSE),"")</f>
        <v>0.18</v>
      </c>
      <c r="X252" s="312">
        <f>IFERROR(VLOOKUP($B252,Totalt!$B$1:$AQ$554,MATCH(X$2,Totalt!$B$1:$AQ$1,0),FALSE),"")</f>
        <v>0</v>
      </c>
      <c r="Y252" s="312">
        <f>IFERROR(VLOOKUP($B252,Totalt!$B$1:$AQ$554,MATCH(Y$2,Totalt!$B$1:$AQ$1,0),FALSE),"")</f>
        <v>0</v>
      </c>
      <c r="Z252" s="312">
        <f>IFERROR(VLOOKUP($B252,Totalt!$B$1:$AQ$554,MATCH(Z$2,Totalt!$B$1:$AQ$1,0),FALSE),"")</f>
        <v>0</v>
      </c>
      <c r="AA252" s="312">
        <f>IFERROR(VLOOKUP($B252,Totalt!$B$1:$AQ$554,MATCH(AA$2,Totalt!$B$1:$AQ$1,0),FALSE),"")</f>
        <v>0</v>
      </c>
      <c r="AB252" s="312">
        <f>IFERROR(VLOOKUP($B252,Totalt!$B$1:$AQ$554,MATCH(AB$2,Totalt!$B$1:$AQ$1,0),FALSE),"")</f>
        <v>0</v>
      </c>
      <c r="AC252" s="312">
        <f>IFERROR(VLOOKUP($B252,Totalt!$B$1:$AQ$554,MATCH(AC$2,Totalt!$B$1:$AQ$1,0),FALSE),"")</f>
        <v>0</v>
      </c>
      <c r="AD252" s="312">
        <f>IFERROR(VLOOKUP($B252,Totalt!$B$1:$AQ$554,MATCH(AD$2,Totalt!$B$1:$AQ$1,0),FALSE),"")</f>
        <v>0</v>
      </c>
      <c r="AE252" s="312">
        <f>IFERROR(VLOOKUP($B252,Totalt!$B$1:$AQ$554,MATCH(AE$2,Totalt!$B$1:$AQ$1,0),FALSE),"")</f>
        <v>0</v>
      </c>
      <c r="AF252" s="312">
        <f>IFERROR(VLOOKUP($B252,Totalt!$B$1:$AQ$554,MATCH(AF$2,Totalt!$B$1:$AQ$1,0),FALSE),"")</f>
        <v>0.14000000000000001</v>
      </c>
      <c r="AG252" s="312">
        <f>IFERROR(VLOOKUP($B252,Totalt!$B$1:$AQ$554,MATCH(AG$2,Totalt!$B$1:$AQ$1,0),FALSE),"")</f>
        <v>0</v>
      </c>
      <c r="AI252" s="245">
        <f t="shared" si="21"/>
        <v>9.3189999999999991</v>
      </c>
      <c r="AJ252" s="246">
        <f>IF(ISERROR(1/VLOOKUP($B252,Leveranser!$B$1:$S$500,MATCH("såld värme (gwh)",Leveranser!$B$1:$S$1,0),FALSE)),"",VLOOKUP($B252,Leveranser!$B$1:$S$500,MATCH("såld värme (gwh)",Leveranser!$B$1:$S$1,0),FALSE))</f>
        <v>6.9720000000000004</v>
      </c>
      <c r="AK252" t="str">
        <f>IFERROR(IF(VLOOKUP($B252,Totalt!$B$1:$AQ$554,MATCH(AK$2,Totalt!$B$1:$AQ$1,0),FALSE)="","",VLOOKUP($B252,Totalt!$B$1:$AQ$554,MATCH(AK$2,Totalt!$B$1:$AQ$1,0),FALSE)),"")</f>
        <v/>
      </c>
      <c r="AM252" s="247" t="str">
        <f>IF(B252&lt;&gt;"",IF(VLOOKUP($B252,Totalt!$B$1:$AQ$554,MATCH("Kvalitetsgranskad:",Totalt!$B$1:$AQ$1,0),FALSE)="ja",VLOOKUP($B252,Miljö!$B$1:$AG$479,MATCH(AM$2,Miljö!$B$1:$AK$1,0),FALSE),""),"")</f>
        <v>Nej</v>
      </c>
      <c r="AN252" s="247" t="str">
        <f>IF(AM252="ja",VLOOKUP($B252,Miljö!$B$1:$J$479,MATCH("Typ av ursprungsspecificerad el   (Om inget värde anges används Nordisk residualmix, se inforuta) ()",Miljö!$B$1:$J$1,0),FALSE),IF(AM252="nej","Nordisk residualel",""))</f>
        <v>Nordisk residualel</v>
      </c>
      <c r="AO252" s="247">
        <f>IF(AM252="","",VLOOKUP($B252,Miljö!$B$1:$J$479,MATCH("Fossilandel för ursprungspecificerad el ()",Miljö!$B$1:$J$1,0),FALSE))</f>
        <v>0.48399999999999999</v>
      </c>
      <c r="AP252" s="247">
        <f>IF(AM252="","",IFERROR(VLOOKUP($B252,Miljö!$B$1:$J$479,MATCH("Kärnkraftsandel för ursprungsspecificerad el ()",Miljö!$B$1:$J$1,0),FALSE)/1,0))</f>
        <v>0.35</v>
      </c>
      <c r="AQ252" s="247">
        <f t="shared" si="22"/>
        <v>0.16600000000000004</v>
      </c>
      <c r="AR252" s="52"/>
      <c r="AS252" s="247" t="str">
        <f t="shared" si="18"/>
        <v>Nej</v>
      </c>
      <c r="AT252" s="247" t="str">
        <f>IF(AS252="ja",VLOOKUP($B252,Miljö!$B$1:$O$500,MATCH("Fossil andel i procent (%)",Miljö!$B$1:$O$1,0),FALSE)/100,"")</f>
        <v/>
      </c>
      <c r="AU252" s="52"/>
      <c r="AV252" s="247" t="str">
        <f t="shared" si="19"/>
        <v>Nej</v>
      </c>
      <c r="AW252" s="247" t="str">
        <f>IF(AV252="ja",VLOOKUP($B252,'Egen hetvattenprod'!$B$1:$AO$500,MATCH("Värmekälla till värmepumpar ()",'Egen hetvattenprod'!$B$1:$AO$1,0),FALSE),"")</f>
        <v/>
      </c>
      <c r="AY252" s="244" t="str">
        <f t="shared" si="20"/>
        <v>Nej</v>
      </c>
      <c r="AZ252" s="283" t="str">
        <f>IF($AY252="ja",(VLOOKUP($B252,'Egen hetvattenprod'!$B$1:$BX$550,MATCH(AZ$2,'Egen hetvattenprod'!$B$1:$BX$1,0),FALSE)+VLOOKUP($B252,Kraftvärmeprod!$B$1:$BX$550,MATCH(AZ$2,Kraftvärmeprod!$B$1:$BX$1,0),FALSE))/$AC252,"")</f>
        <v/>
      </c>
      <c r="BA252" s="283" t="str">
        <f>IF($AY252="ja",(VLOOKUP($B252,'Egen hetvattenprod'!$B$1:$BX$550,MATCH(BA$2,'Egen hetvattenprod'!$B$1:$BX$1,0),FALSE)+VLOOKUP($B252,Kraftvärmeprod!$B$1:$BX$550,MATCH(BA$2,Kraftvärmeprod!$B$1:$BX$1,0),FALSE))/$AC252,"")</f>
        <v/>
      </c>
      <c r="BB252" s="283" t="str">
        <f>IF($AY252="ja",(VLOOKUP($B252,'Egen hetvattenprod'!$B$1:$BX$550,MATCH(BB$2,'Egen hetvattenprod'!$B$1:$BX$1,0),FALSE)+VLOOKUP($B252,Kraftvärmeprod!$B$1:$BX$550,MATCH(BB$2,Kraftvärmeprod!$B$1:$BX$1,0),FALSE))/$AC252,"")</f>
        <v/>
      </c>
      <c r="BC252" s="283" t="str">
        <f>IF($AY252="ja",(VLOOKUP($B252,'Egen hetvattenprod'!$B$1:$BX$550,MATCH(BC$2,'Egen hetvattenprod'!$B$1:$BX$1,0),FALSE)+VLOOKUP($B252,Kraftvärmeprod!$B$1:$BX$550,MATCH(BC$2,Kraftvärmeprod!$B$1:$BX$1,0),FALSE))/$AC252,"")</f>
        <v/>
      </c>
      <c r="BD252" s="283" t="str">
        <f>IF($AY252="ja",(VLOOKUP($B252,'Egen hetvattenprod'!$B$1:$BX$550,MATCH(BD$2,'Egen hetvattenprod'!$B$1:$BX$1,0),FALSE)+VLOOKUP($B252,Kraftvärmeprod!$B$1:$BX$550,MATCH(BD$2,Kraftvärmeprod!$B$1:$BX$1,0),FALSE))/$AC252,"")</f>
        <v/>
      </c>
      <c r="BF252" s="244" t="str">
        <f t="shared" si="23"/>
        <v>Nej</v>
      </c>
      <c r="BG252" s="283" t="str">
        <f>IF($BF252="ja",VLOOKUP($B252,'Egen hetvattenprod'!$B$1:$BX$550,MATCH("Andelen klimatgaser med fossilt ursprung för avfall ()",'Egen hetvattenprod'!$B$1:$BX$1,0),FALSE),"")</f>
        <v/>
      </c>
      <c r="BH252" s="283" t="str">
        <f>IF($BF252="ja",VLOOKUP($B252,Kraftvärmeprod!$B$1:$BX$550,MATCH("Andelen klimatgaser med fossilt ursprung för avfall ()",Kraftvärmeprod!$B$1:$BX$1,0),FALSE),"")</f>
        <v/>
      </c>
      <c r="BI252" s="307" t="str">
        <f>IF($BF252="ja",VLOOKUP($B252,'Egen hetvattenprod'!$B$1:$BX$550,MATCH("Avfall (GWh)",'Egen hetvattenprod'!$B$1:$BX$1,0),FALSE),"")</f>
        <v/>
      </c>
      <c r="BJ252" s="307" t="str">
        <f>IF($BF252="ja",VLOOKUP($B252,'Slutlig allokering kvv'!$B$1:$BX$550,MATCH("Avfall (GWh)",'Slutlig allokering kvv'!$B$1:$BX$1,0),FALSE),"")</f>
        <v/>
      </c>
      <c r="BK252" s="307" t="str">
        <f>IF($BF252="ja",VLOOKUP($B252,'Köpt hetvatten'!$B$1:$BX$550,MATCH("Avfall i köpt hetvatten",'Köpt hetvatten'!$B$1:$BX$1,0),FALSE),"")</f>
        <v/>
      </c>
      <c r="BL252" s="307" t="str">
        <f>IF($BF252="ja",VLOOKUP($B252,'Egen hetvattenprod'!$B$1:$BX$550,MATCH("Värde enligt ovan. (%)",'Egen hetvattenprod'!$B$1:$BX$1,0),FALSE),"")</f>
        <v/>
      </c>
      <c r="BM252" s="307" t="str">
        <f>IF($BF252="ja",VLOOKUP($B252,Kraftvärmeprod!$B$1:$BX$550,MATCH("Värde enligt ovan. (%)",Kraftvärmeprod!$B$1:$BX$1,0),FALSE),"")</f>
        <v/>
      </c>
      <c r="BN252" s="307"/>
      <c r="BO252" s="307"/>
      <c r="BP252" s="307"/>
      <c r="BQ252" s="307" t="str">
        <f>IF($BF252="ja",VLOOKUP($B252,'Egen hetvattenprod'!$B$1:$BX$550,MATCH("Tillförd olja (fossil) vid avfallsförbränning (GWh)",'Egen hetvattenprod'!$B$1:$BX$1,0),FALSE),"")</f>
        <v/>
      </c>
      <c r="BR252" s="307" t="str">
        <f>IF($BF252="ja",VLOOKUP($B252,Kraftvärmeprod!$B$1:$BX$550,MATCH("Tillförd olja (fossil) vid avfallsförbränning (GWh)",Kraftvärmeprod!$B$1:$BX$1,0),FALSE),"")</f>
        <v/>
      </c>
    </row>
    <row r="253" spans="1:70" x14ac:dyDescent="0.25">
      <c r="A253" s="2" t="str">
        <f>'Miljövärden för publ företag'!B255</f>
        <v>Uddevalla Energi AB</v>
      </c>
      <c r="B253" s="2" t="str">
        <f>'Miljövärden för publ företag'!C255</f>
        <v>Uddevalla</v>
      </c>
      <c r="C253" s="312">
        <f>IFERROR(VLOOKUP($B253,Totalt!$B$1:$AQ$554,MATCH(C$2,Totalt!$B$1:$AQ$1,0),FALSE),"")</f>
        <v>0</v>
      </c>
      <c r="D253" s="312">
        <f>IFERROR(VLOOKUP($B253,Totalt!$B$1:$AQ$554,MATCH(D$2,Totalt!$B$1:$AQ$1,0),FALSE),"")</f>
        <v>0.59442700000000004</v>
      </c>
      <c r="E253" s="312">
        <f>IFERROR(VLOOKUP($B253,Totalt!$B$1:$AQ$554,MATCH(E$2,Totalt!$B$1:$AQ$1,0),FALSE),"")</f>
        <v>0</v>
      </c>
      <c r="F253" s="312">
        <f>IFERROR(VLOOKUP($B253,Totalt!$B$1:$AQ$554,MATCH(F$2,Totalt!$B$1:$AQ$1,0),FALSE),"")</f>
        <v>0</v>
      </c>
      <c r="G253" s="312">
        <f>IFERROR(VLOOKUP($B253,Totalt!$B$1:$AQ$554,MATCH(G$2,Totalt!$B$1:$AQ$1,0),FALSE),"")</f>
        <v>0</v>
      </c>
      <c r="H253" s="312">
        <f>IFERROR(VLOOKUP($B253,Totalt!$B$1:$AQ$554,MATCH(H$2,Totalt!$B$1:$AQ$1,0),FALSE),"")</f>
        <v>0</v>
      </c>
      <c r="I253" s="312">
        <f>IFERROR(VLOOKUP($B253,Totalt!$B$1:$AQ$554,MATCH(I$2,Totalt!$B$1:$AQ$1,0),FALSE),"")</f>
        <v>172.755</v>
      </c>
      <c r="J253" s="312">
        <f>IFERROR(VLOOKUP($B253,Totalt!$B$1:$AQ$554,MATCH(J$2,Totalt!$B$1:$AQ$1,0),FALSE),"")</f>
        <v>0</v>
      </c>
      <c r="K253" s="312">
        <f>IFERROR(VLOOKUP($B253,Totalt!$B$1:$AQ$554,MATCH(K$2,Totalt!$B$1:$AQ$1,0),FALSE),"")</f>
        <v>0</v>
      </c>
      <c r="L253" s="312">
        <f>IFERROR(VLOOKUP($B253,Totalt!$B$1:$AQ$554,MATCH(L$2,Totalt!$B$1:$AQ$1,0),FALSE),"")</f>
        <v>17.078299999999999</v>
      </c>
      <c r="M253" s="312">
        <f>IFERROR(VLOOKUP($B253,Totalt!$B$1:$AQ$554,MATCH(M$2,Totalt!$B$1:$AQ$1,0),FALSE),"")</f>
        <v>0</v>
      </c>
      <c r="N253" s="312">
        <f>IFERROR(VLOOKUP($B253,Totalt!$B$1:$AQ$554,MATCH(N$2,Totalt!$B$1:$AQ$1,0),FALSE),"")</f>
        <v>0</v>
      </c>
      <c r="O253" s="312">
        <f>IFERROR(VLOOKUP($B253,Totalt!$B$1:$AQ$554,MATCH(O$2,Totalt!$B$1:$AQ$1,0),FALSE),"")</f>
        <v>0</v>
      </c>
      <c r="P253" s="312">
        <f>IFERROR(VLOOKUP($B253,Totalt!$B$1:$AQ$554,MATCH(P$2,Totalt!$B$1:$AQ$1,0),FALSE),"")</f>
        <v>44.567999999999998</v>
      </c>
      <c r="Q253" s="312">
        <f>IFERROR(VLOOKUP($B253,Totalt!$B$1:$AQ$554,MATCH(Q$2,Totalt!$B$1:$AQ$1,0),FALSE),"")</f>
        <v>0</v>
      </c>
      <c r="R253" s="312">
        <f>IFERROR(VLOOKUP($B253,Totalt!$B$1:$AQ$554,MATCH(R$2,Totalt!$B$1:$AQ$1,0),FALSE),"")</f>
        <v>0</v>
      </c>
      <c r="S253" s="312">
        <f>IFERROR(VLOOKUP($B253,Totalt!$B$1:$AQ$554,MATCH(S$2,Totalt!$B$1:$AQ$1,0),FALSE),"")</f>
        <v>0</v>
      </c>
      <c r="T253" s="312">
        <f>IFERROR(VLOOKUP($B253,Totalt!$B$1:$AQ$554,MATCH(T$2,Totalt!$B$1:$AQ$1,0),FALSE),"")</f>
        <v>0</v>
      </c>
      <c r="U253" s="312">
        <f>IFERROR(VLOOKUP($B253,Totalt!$B$1:$AQ$554,MATCH(U$2,Totalt!$B$1:$AQ$1,0),FALSE),"")</f>
        <v>0.40086300000000002</v>
      </c>
      <c r="V253" s="312">
        <f>IFERROR(VLOOKUP($B253,Totalt!$B$1:$AQ$554,MATCH(V$2,Totalt!$B$1:$AQ$1,0),FALSE),"")</f>
        <v>0</v>
      </c>
      <c r="W253" s="312">
        <f>IFERROR(VLOOKUP($B253,Totalt!$B$1:$AQ$554,MATCH(W$2,Totalt!$B$1:$AQ$1,0),FALSE),"")</f>
        <v>0.85099999999999998</v>
      </c>
      <c r="X253" s="312">
        <f>IFERROR(VLOOKUP($B253,Totalt!$B$1:$AQ$554,MATCH(X$2,Totalt!$B$1:$AQ$1,0),FALSE),"")</f>
        <v>0</v>
      </c>
      <c r="Y253" s="312">
        <f>IFERROR(VLOOKUP($B253,Totalt!$B$1:$AQ$554,MATCH(Y$2,Totalt!$B$1:$AQ$1,0),FALSE),"")</f>
        <v>16.149000000000001</v>
      </c>
      <c r="Z253" s="312">
        <f>IFERROR(VLOOKUP($B253,Totalt!$B$1:$AQ$554,MATCH(Z$2,Totalt!$B$1:$AQ$1,0),FALSE),"")</f>
        <v>0</v>
      </c>
      <c r="AA253" s="312">
        <f>IFERROR(VLOOKUP($B253,Totalt!$B$1:$AQ$554,MATCH(AA$2,Totalt!$B$1:$AQ$1,0),FALSE),"")</f>
        <v>0</v>
      </c>
      <c r="AB253" s="312">
        <f>IFERROR(VLOOKUP($B253,Totalt!$B$1:$AQ$554,MATCH(AB$2,Totalt!$B$1:$AQ$1,0),FALSE),"")</f>
        <v>0</v>
      </c>
      <c r="AC253" s="312">
        <f>IFERROR(VLOOKUP($B253,Totalt!$B$1:$AQ$554,MATCH(AC$2,Totalt!$B$1:$AQ$1,0),FALSE),"")</f>
        <v>55.994</v>
      </c>
      <c r="AD253" s="312">
        <f>IFERROR(VLOOKUP($B253,Totalt!$B$1:$AQ$554,MATCH(AD$2,Totalt!$B$1:$AQ$1,0),FALSE),"")</f>
        <v>0</v>
      </c>
      <c r="AE253" s="312">
        <f>IFERROR(VLOOKUP($B253,Totalt!$B$1:$AQ$554,MATCH(AE$2,Totalt!$B$1:$AQ$1,0),FALSE),"")</f>
        <v>0</v>
      </c>
      <c r="AF253" s="312">
        <f>IFERROR(VLOOKUP($B253,Totalt!$B$1:$AQ$554,MATCH(AF$2,Totalt!$B$1:$AQ$1,0),FALSE),"")</f>
        <v>11.430099999999999</v>
      </c>
      <c r="AG253" s="312">
        <f>IFERROR(VLOOKUP($B253,Totalt!$B$1:$AQ$554,MATCH(AG$2,Totalt!$B$1:$AQ$1,0),FALSE),"")</f>
        <v>0</v>
      </c>
      <c r="AI253" s="245">
        <f t="shared" si="21"/>
        <v>319.82068999999996</v>
      </c>
      <c r="AJ253" s="246">
        <f>IF(ISERROR(1/VLOOKUP($B253,Leveranser!$B$1:$S$500,MATCH("såld värme (gwh)",Leveranser!$B$1:$S$1,0),FALSE)),"",VLOOKUP($B253,Leveranser!$B$1:$S$500,MATCH("såld värme (gwh)",Leveranser!$B$1:$S$1,0),FALSE))</f>
        <v>286.56</v>
      </c>
      <c r="AK253" t="str">
        <f>IFERROR(IF(VLOOKUP($B253,Totalt!$B$1:$AQ$554,MATCH(AK$2,Totalt!$B$1:$AQ$1,0),FALSE)="","",VLOOKUP($B253,Totalt!$B$1:$AQ$554,MATCH(AK$2,Totalt!$B$1:$AQ$1,0),FALSE)),"")</f>
        <v/>
      </c>
      <c r="AM253" s="247" t="str">
        <f>IF(B253&lt;&gt;"",IF(VLOOKUP($B253,Totalt!$B$1:$AQ$554,MATCH("Kvalitetsgranskad:",Totalt!$B$1:$AQ$1,0),FALSE)="ja",VLOOKUP($B253,Miljö!$B$1:$AG$479,MATCH(AM$2,Miljö!$B$1:$AK$1,0),FALSE),""),"")</f>
        <v>Nej</v>
      </c>
      <c r="AN253" s="247" t="str">
        <f>IF(AM253="ja",VLOOKUP($B253,Miljö!$B$1:$J$479,MATCH("Typ av ursprungsspecificerad el   (Om inget värde anges används Nordisk residualmix, se inforuta) ()",Miljö!$B$1:$J$1,0),FALSE),IF(AM253="nej","Nordisk residualel",""))</f>
        <v>Nordisk residualel</v>
      </c>
      <c r="AO253" s="247">
        <f>IF(AM253="","",VLOOKUP($B253,Miljö!$B$1:$J$479,MATCH("Fossilandel för ursprungspecificerad el ()",Miljö!$B$1:$J$1,0),FALSE))</f>
        <v>0.48399999999999999</v>
      </c>
      <c r="AP253" s="247">
        <f>IF(AM253="","",IFERROR(VLOOKUP($B253,Miljö!$B$1:$J$479,MATCH("Kärnkraftsandel för ursprungsspecificerad el ()",Miljö!$B$1:$J$1,0),FALSE)/1,0))</f>
        <v>0.35</v>
      </c>
      <c r="AQ253" s="247">
        <f t="shared" si="22"/>
        <v>0.16600000000000004</v>
      </c>
      <c r="AR253" s="52"/>
      <c r="AS253" s="247" t="str">
        <f t="shared" si="18"/>
        <v>Nej</v>
      </c>
      <c r="AT253" s="247" t="str">
        <f>IF(AS253="ja",VLOOKUP($B253,Miljö!$B$1:$O$500,MATCH("Fossil andel i procent (%)",Miljö!$B$1:$O$1,0),FALSE)/100,"")</f>
        <v/>
      </c>
      <c r="AU253" s="52"/>
      <c r="AV253" s="247" t="str">
        <f t="shared" si="19"/>
        <v>Nej</v>
      </c>
      <c r="AW253" s="247" t="str">
        <f>IF(AV253="ja",VLOOKUP($B253,'Egen hetvattenprod'!$B$1:$AO$500,MATCH("Värmekälla till värmepumpar ()",'Egen hetvattenprod'!$B$1:$AO$1,0),FALSE),"")</f>
        <v/>
      </c>
      <c r="AY253" s="244" t="str">
        <f t="shared" si="20"/>
        <v>Ja</v>
      </c>
      <c r="AZ253" s="283">
        <f>IF($AY253="ja",(VLOOKUP($B253,'Egen hetvattenprod'!$B$1:$BX$550,MATCH(AZ$2,'Egen hetvattenprod'!$B$1:$BX$1,0),FALSE)+VLOOKUP($B253,Kraftvärmeprod!$B$1:$BX$550,MATCH(AZ$2,Kraftvärmeprod!$B$1:$BX$1,0),FALSE))/$AC253,"")</f>
        <v>0.22160945815623101</v>
      </c>
      <c r="BA253" s="283">
        <f>IF($AY253="ja",(VLOOKUP($B253,'Egen hetvattenprod'!$B$1:$BX$550,MATCH(BA$2,'Egen hetvattenprod'!$B$1:$BX$1,0),FALSE)+VLOOKUP($B253,Kraftvärmeprod!$B$1:$BX$550,MATCH(BA$2,Kraftvärmeprod!$B$1:$BX$1,0),FALSE))/$AC253,"")</f>
        <v>0.72298817730471121</v>
      </c>
      <c r="BB253" s="283">
        <f>IF($AY253="ja",(VLOOKUP($B253,'Egen hetvattenprod'!$B$1:$BX$550,MATCH(BB$2,'Egen hetvattenprod'!$B$1:$BX$1,0),FALSE)+VLOOKUP($B253,Kraftvärmeprod!$B$1:$BX$550,MATCH(BB$2,Kraftvärmeprod!$B$1:$BX$1,0),FALSE))/$AC253,"")</f>
        <v>0</v>
      </c>
      <c r="BC253" s="283">
        <f>IF($AY253="ja",(VLOOKUP($B253,'Egen hetvattenprod'!$B$1:$BX$550,MATCH(BC$2,'Egen hetvattenprod'!$B$1:$BX$1,0),FALSE)+VLOOKUP($B253,Kraftvärmeprod!$B$1:$BX$550,MATCH(BC$2,Kraftvärmeprod!$B$1:$BX$1,0),FALSE))/$AC253,"")</f>
        <v>5.5402364539057752E-2</v>
      </c>
      <c r="BD253" s="283">
        <f>IF($AY253="ja",(VLOOKUP($B253,'Egen hetvattenprod'!$B$1:$BX$550,MATCH(BD$2,'Egen hetvattenprod'!$B$1:$BX$1,0),FALSE)+VLOOKUP($B253,Kraftvärmeprod!$B$1:$BX$550,MATCH(BD$2,Kraftvärmeprod!$B$1:$BX$1,0),FALSE))/$AC253,"")</f>
        <v>0</v>
      </c>
      <c r="BF253" s="244" t="str">
        <f t="shared" si="23"/>
        <v>Ja</v>
      </c>
      <c r="BG253" s="283" t="str">
        <f>IF($BF253="ja",VLOOKUP($B253,'Egen hetvattenprod'!$B$1:$BX$550,MATCH("Andelen klimatgaser med fossilt ursprung för avfall ()",'Egen hetvattenprod'!$B$1:$BX$1,0),FALSE),"")</f>
        <v>Ingen redovisning</v>
      </c>
      <c r="BH253" s="283" t="str">
        <f>IF($BF253="ja",VLOOKUP($B253,Kraftvärmeprod!$B$1:$BX$550,MATCH("Andelen klimatgaser med fossilt ursprung för avfall ()",Kraftvärmeprod!$B$1:$BX$1,0),FALSE),"")</f>
        <v>Schablon</v>
      </c>
      <c r="BI253" s="307" t="str">
        <f>IF($BF253="ja",VLOOKUP($B253,'Egen hetvattenprod'!$B$1:$BX$550,MATCH("Avfall (GWh)",'Egen hetvattenprod'!$B$1:$BX$1,0),FALSE),"")</f>
        <v>ET</v>
      </c>
      <c r="BJ253" s="307">
        <f>IF($BF253="ja",VLOOKUP($B253,'Slutlig allokering kvv'!$B$1:$BX$550,MATCH("Avfall (GWh)",'Slutlig allokering kvv'!$B$1:$BX$1,0),FALSE),"")</f>
        <v>172.755</v>
      </c>
      <c r="BK253" s="307">
        <f>IF($BF253="ja",VLOOKUP($B253,'Köpt hetvatten'!$B$1:$BX$550,MATCH("Avfall i köpt hetvatten",'Köpt hetvatten'!$B$1:$BX$1,0),FALSE),"")</f>
        <v>0</v>
      </c>
      <c r="BL253" s="307" t="str">
        <f>IF($BF253="ja",VLOOKUP($B253,'Egen hetvattenprod'!$B$1:$BX$550,MATCH("Värde enligt ovan. (%)",'Egen hetvattenprod'!$B$1:$BX$1,0),FALSE),"")</f>
        <v>ET</v>
      </c>
      <c r="BM253" s="307">
        <f>IF($BF253="ja",VLOOKUP($B253,Kraftvärmeprod!$B$1:$BX$550,MATCH("Värde enligt ovan. (%)",Kraftvärmeprod!$B$1:$BX$1,0),FALSE),"")</f>
        <v>40.5</v>
      </c>
      <c r="BN253" s="307"/>
      <c r="BO253" s="307"/>
      <c r="BP253" s="307"/>
      <c r="BQ253" s="307" t="str">
        <f>IF($BF253="ja",VLOOKUP($B253,'Egen hetvattenprod'!$B$1:$BX$550,MATCH("Tillförd olja (fossil) vid avfallsförbränning (GWh)",'Egen hetvattenprod'!$B$1:$BX$1,0),FALSE),"")</f>
        <v>ET</v>
      </c>
      <c r="BR253" s="307">
        <f>IF($BF253="ja",VLOOKUP($B253,Kraftvärmeprod!$B$1:$BX$550,MATCH("Tillförd olja (fossil) vid avfallsförbränning (GWh)",Kraftvärmeprod!$B$1:$BX$1,0),FALSE),"")</f>
        <v>0.38</v>
      </c>
    </row>
    <row r="254" spans="1:70" x14ac:dyDescent="0.25">
      <c r="A254" s="2" t="str">
        <f>'Miljövärden för publ företag'!B256</f>
        <v>Ulricehamns Energi AB</v>
      </c>
      <c r="B254" s="2" t="str">
        <f>'Miljövärden för publ företag'!C256</f>
        <v>Gällstad</v>
      </c>
      <c r="C254" s="312">
        <f>IFERROR(VLOOKUP($B254,Totalt!$B$1:$AQ$554,MATCH(C$2,Totalt!$B$1:$AQ$1,0),FALSE),"")</f>
        <v>0</v>
      </c>
      <c r="D254" s="312">
        <f>IFERROR(VLOOKUP($B254,Totalt!$B$1:$AQ$554,MATCH(D$2,Totalt!$B$1:$AQ$1,0),FALSE),"")</f>
        <v>5.9700000000000003E-2</v>
      </c>
      <c r="E254" s="312">
        <f>IFERROR(VLOOKUP($B254,Totalt!$B$1:$AQ$554,MATCH(E$2,Totalt!$B$1:$AQ$1,0),FALSE),"")</f>
        <v>0</v>
      </c>
      <c r="F254" s="312">
        <f>IFERROR(VLOOKUP($B254,Totalt!$B$1:$AQ$554,MATCH(F$2,Totalt!$B$1:$AQ$1,0),FALSE),"")</f>
        <v>0</v>
      </c>
      <c r="G254" s="312">
        <f>IFERROR(VLOOKUP($B254,Totalt!$B$1:$AQ$554,MATCH(G$2,Totalt!$B$1:$AQ$1,0),FALSE),"")</f>
        <v>0</v>
      </c>
      <c r="H254" s="312">
        <f>IFERROR(VLOOKUP($B254,Totalt!$B$1:$AQ$554,MATCH(H$2,Totalt!$B$1:$AQ$1,0),FALSE),"")</f>
        <v>0</v>
      </c>
      <c r="I254" s="312">
        <f>IFERROR(VLOOKUP($B254,Totalt!$B$1:$AQ$554,MATCH(I$2,Totalt!$B$1:$AQ$1,0),FALSE),"")</f>
        <v>0</v>
      </c>
      <c r="J254" s="312">
        <f>IFERROR(VLOOKUP($B254,Totalt!$B$1:$AQ$554,MATCH(J$2,Totalt!$B$1:$AQ$1,0),FALSE),"")</f>
        <v>0</v>
      </c>
      <c r="K254" s="312">
        <f>IFERROR(VLOOKUP($B254,Totalt!$B$1:$AQ$554,MATCH(K$2,Totalt!$B$1:$AQ$1,0),FALSE),"")</f>
        <v>0</v>
      </c>
      <c r="L254" s="312">
        <f>IFERROR(VLOOKUP($B254,Totalt!$B$1:$AQ$554,MATCH(L$2,Totalt!$B$1:$AQ$1,0),FALSE),"")</f>
        <v>0</v>
      </c>
      <c r="M254" s="312">
        <f>IFERROR(VLOOKUP($B254,Totalt!$B$1:$AQ$554,MATCH(M$2,Totalt!$B$1:$AQ$1,0),FALSE),"")</f>
        <v>0</v>
      </c>
      <c r="N254" s="312">
        <f>IFERROR(VLOOKUP($B254,Totalt!$B$1:$AQ$554,MATCH(N$2,Totalt!$B$1:$AQ$1,0),FALSE),"")</f>
        <v>0</v>
      </c>
      <c r="O254" s="312">
        <f>IFERROR(VLOOKUP($B254,Totalt!$B$1:$AQ$554,MATCH(O$2,Totalt!$B$1:$AQ$1,0),FALSE),"")</f>
        <v>0</v>
      </c>
      <c r="P254" s="312">
        <f>IFERROR(VLOOKUP($B254,Totalt!$B$1:$AQ$554,MATCH(P$2,Totalt!$B$1:$AQ$1,0),FALSE),"")</f>
        <v>0</v>
      </c>
      <c r="Q254" s="312">
        <f>IFERROR(VLOOKUP($B254,Totalt!$B$1:$AQ$554,MATCH(Q$2,Totalt!$B$1:$AQ$1,0),FALSE),"")</f>
        <v>0</v>
      </c>
      <c r="R254" s="312">
        <f>IFERROR(VLOOKUP($B254,Totalt!$B$1:$AQ$554,MATCH(R$2,Totalt!$B$1:$AQ$1,0),FALSE),"")</f>
        <v>2.7631000000000001</v>
      </c>
      <c r="S254" s="312">
        <f>IFERROR(VLOOKUP($B254,Totalt!$B$1:$AQ$554,MATCH(S$2,Totalt!$B$1:$AQ$1,0),FALSE),"")</f>
        <v>0</v>
      </c>
      <c r="T254" s="312">
        <f>IFERROR(VLOOKUP($B254,Totalt!$B$1:$AQ$554,MATCH(T$2,Totalt!$B$1:$AQ$1,0),FALSE),"")</f>
        <v>0</v>
      </c>
      <c r="U254" s="312">
        <f>IFERROR(VLOOKUP($B254,Totalt!$B$1:$AQ$554,MATCH(U$2,Totalt!$B$1:$AQ$1,0),FALSE),"")</f>
        <v>0</v>
      </c>
      <c r="V254" s="312">
        <f>IFERROR(VLOOKUP($B254,Totalt!$B$1:$AQ$554,MATCH(V$2,Totalt!$B$1:$AQ$1,0),FALSE),"")</f>
        <v>0</v>
      </c>
      <c r="W254" s="312">
        <f>IFERROR(VLOOKUP($B254,Totalt!$B$1:$AQ$554,MATCH(W$2,Totalt!$B$1:$AQ$1,0),FALSE),"")</f>
        <v>0</v>
      </c>
      <c r="X254" s="312">
        <f>IFERROR(VLOOKUP($B254,Totalt!$B$1:$AQ$554,MATCH(X$2,Totalt!$B$1:$AQ$1,0),FALSE),"")</f>
        <v>0</v>
      </c>
      <c r="Y254" s="312">
        <f>IFERROR(VLOOKUP($B254,Totalt!$B$1:$AQ$554,MATCH(Y$2,Totalt!$B$1:$AQ$1,0),FALSE),"")</f>
        <v>0</v>
      </c>
      <c r="Z254" s="312">
        <f>IFERROR(VLOOKUP($B254,Totalt!$B$1:$AQ$554,MATCH(Z$2,Totalt!$B$1:$AQ$1,0),FALSE),"")</f>
        <v>0</v>
      </c>
      <c r="AA254" s="312">
        <f>IFERROR(VLOOKUP($B254,Totalt!$B$1:$AQ$554,MATCH(AA$2,Totalt!$B$1:$AQ$1,0),FALSE),"")</f>
        <v>0</v>
      </c>
      <c r="AB254" s="312">
        <f>IFERROR(VLOOKUP($B254,Totalt!$B$1:$AQ$554,MATCH(AB$2,Totalt!$B$1:$AQ$1,0),FALSE),"")</f>
        <v>0</v>
      </c>
      <c r="AC254" s="312">
        <f>IFERROR(VLOOKUP($B254,Totalt!$B$1:$AQ$554,MATCH(AC$2,Totalt!$B$1:$AQ$1,0),FALSE),"")</f>
        <v>0</v>
      </c>
      <c r="AD254" s="312">
        <f>IFERROR(VLOOKUP($B254,Totalt!$B$1:$AQ$554,MATCH(AD$2,Totalt!$B$1:$AQ$1,0),FALSE),"")</f>
        <v>0</v>
      </c>
      <c r="AE254" s="312">
        <f>IFERROR(VLOOKUP($B254,Totalt!$B$1:$AQ$554,MATCH(AE$2,Totalt!$B$1:$AQ$1,0),FALSE),"")</f>
        <v>0</v>
      </c>
      <c r="AF254" s="312">
        <f>IFERROR(VLOOKUP($B254,Totalt!$B$1:$AQ$554,MATCH(AF$2,Totalt!$B$1:$AQ$1,0),FALSE),"")</f>
        <v>3.4167999999999997E-2</v>
      </c>
      <c r="AG254" s="312">
        <f>IFERROR(VLOOKUP($B254,Totalt!$B$1:$AQ$554,MATCH(AG$2,Totalt!$B$1:$AQ$1,0),FALSE),"")</f>
        <v>0</v>
      </c>
      <c r="AI254" s="245">
        <f t="shared" si="21"/>
        <v>2.8569680000000002</v>
      </c>
      <c r="AJ254" s="246">
        <f>IF(ISERROR(1/VLOOKUP($B254,Leveranser!$B$1:$S$500,MATCH("såld värme (gwh)",Leveranser!$B$1:$S$1,0),FALSE)),"",VLOOKUP($B254,Leveranser!$B$1:$S$500,MATCH("såld värme (gwh)",Leveranser!$B$1:$S$1,0),FALSE))</f>
        <v>2.2490000000000001</v>
      </c>
      <c r="AK254" t="str">
        <f>IFERROR(IF(VLOOKUP($B254,Totalt!$B$1:$AQ$554,MATCH(AK$2,Totalt!$B$1:$AQ$1,0),FALSE)="","",VLOOKUP($B254,Totalt!$B$1:$AQ$554,MATCH(AK$2,Totalt!$B$1:$AQ$1,0),FALSE)),"")</f>
        <v/>
      </c>
      <c r="AM254" s="247" t="str">
        <f>IF(B254&lt;&gt;"",IF(VLOOKUP($B254,Totalt!$B$1:$AQ$554,MATCH("Kvalitetsgranskad:",Totalt!$B$1:$AQ$1,0),FALSE)="ja",VLOOKUP($B254,Miljö!$B$1:$AG$479,MATCH(AM$2,Miljö!$B$1:$AK$1,0),FALSE),""),"")</f>
        <v>Nej</v>
      </c>
      <c r="AN254" s="247" t="str">
        <f>IF(AM254="ja",VLOOKUP($B254,Miljö!$B$1:$J$479,MATCH("Typ av ursprungsspecificerad el   (Om inget värde anges används Nordisk residualmix, se inforuta) ()",Miljö!$B$1:$J$1,0),FALSE),IF(AM254="nej","Nordisk residualel",""))</f>
        <v>Nordisk residualel</v>
      </c>
      <c r="AO254" s="247">
        <f>IF(AM254="","",VLOOKUP($B254,Miljö!$B$1:$J$479,MATCH("Fossilandel för ursprungspecificerad el ()",Miljö!$B$1:$J$1,0),FALSE))</f>
        <v>0.48399999999999999</v>
      </c>
      <c r="AP254" s="247">
        <f>IF(AM254="","",IFERROR(VLOOKUP($B254,Miljö!$B$1:$J$479,MATCH("Kärnkraftsandel för ursprungsspecificerad el ()",Miljö!$B$1:$J$1,0),FALSE)/1,0))</f>
        <v>0.35</v>
      </c>
      <c r="AQ254" s="247">
        <f t="shared" si="22"/>
        <v>0.16600000000000004</v>
      </c>
      <c r="AR254" s="52"/>
      <c r="AS254" s="247" t="str">
        <f t="shared" si="18"/>
        <v>Nej</v>
      </c>
      <c r="AT254" s="247" t="str">
        <f>IF(AS254="ja",VLOOKUP($B254,Miljö!$B$1:$O$500,MATCH("Fossil andel i procent (%)",Miljö!$B$1:$O$1,0),FALSE)/100,"")</f>
        <v/>
      </c>
      <c r="AU254" s="52"/>
      <c r="AV254" s="247" t="str">
        <f t="shared" si="19"/>
        <v>Nej</v>
      </c>
      <c r="AW254" s="247" t="str">
        <f>IF(AV254="ja",VLOOKUP($B254,'Egen hetvattenprod'!$B$1:$AO$500,MATCH("Värmekälla till värmepumpar ()",'Egen hetvattenprod'!$B$1:$AO$1,0),FALSE),"")</f>
        <v/>
      </c>
      <c r="AY254" s="244" t="str">
        <f t="shared" si="20"/>
        <v>Nej</v>
      </c>
      <c r="AZ254" s="283" t="str">
        <f>IF($AY254="ja",(VLOOKUP($B254,'Egen hetvattenprod'!$B$1:$BX$550,MATCH(AZ$2,'Egen hetvattenprod'!$B$1:$BX$1,0),FALSE)+VLOOKUP($B254,Kraftvärmeprod!$B$1:$BX$550,MATCH(AZ$2,Kraftvärmeprod!$B$1:$BX$1,0),FALSE))/$AC254,"")</f>
        <v/>
      </c>
      <c r="BA254" s="283" t="str">
        <f>IF($AY254="ja",(VLOOKUP($B254,'Egen hetvattenprod'!$B$1:$BX$550,MATCH(BA$2,'Egen hetvattenprod'!$B$1:$BX$1,0),FALSE)+VLOOKUP($B254,Kraftvärmeprod!$B$1:$BX$550,MATCH(BA$2,Kraftvärmeprod!$B$1:$BX$1,0),FALSE))/$AC254,"")</f>
        <v/>
      </c>
      <c r="BB254" s="283" t="str">
        <f>IF($AY254="ja",(VLOOKUP($B254,'Egen hetvattenprod'!$B$1:$BX$550,MATCH(BB$2,'Egen hetvattenprod'!$B$1:$BX$1,0),FALSE)+VLOOKUP($B254,Kraftvärmeprod!$B$1:$BX$550,MATCH(BB$2,Kraftvärmeprod!$B$1:$BX$1,0),FALSE))/$AC254,"")</f>
        <v/>
      </c>
      <c r="BC254" s="283" t="str">
        <f>IF($AY254="ja",(VLOOKUP($B254,'Egen hetvattenprod'!$B$1:$BX$550,MATCH(BC$2,'Egen hetvattenprod'!$B$1:$BX$1,0),FALSE)+VLOOKUP($B254,Kraftvärmeprod!$B$1:$BX$550,MATCH(BC$2,Kraftvärmeprod!$B$1:$BX$1,0),FALSE))/$AC254,"")</f>
        <v/>
      </c>
      <c r="BD254" s="283" t="str">
        <f>IF($AY254="ja",(VLOOKUP($B254,'Egen hetvattenprod'!$B$1:$BX$550,MATCH(BD$2,'Egen hetvattenprod'!$B$1:$BX$1,0),FALSE)+VLOOKUP($B254,Kraftvärmeprod!$B$1:$BX$550,MATCH(BD$2,Kraftvärmeprod!$B$1:$BX$1,0),FALSE))/$AC254,"")</f>
        <v/>
      </c>
      <c r="BF254" s="244" t="str">
        <f t="shared" si="23"/>
        <v>Nej</v>
      </c>
      <c r="BG254" s="283" t="str">
        <f>IF($BF254="ja",VLOOKUP($B254,'Egen hetvattenprod'!$B$1:$BX$550,MATCH("Andelen klimatgaser med fossilt ursprung för avfall ()",'Egen hetvattenprod'!$B$1:$BX$1,0),FALSE),"")</f>
        <v/>
      </c>
      <c r="BH254" s="283" t="str">
        <f>IF($BF254="ja",VLOOKUP($B254,Kraftvärmeprod!$B$1:$BX$550,MATCH("Andelen klimatgaser med fossilt ursprung för avfall ()",Kraftvärmeprod!$B$1:$BX$1,0),FALSE),"")</f>
        <v/>
      </c>
      <c r="BI254" s="307" t="str">
        <f>IF($BF254="ja",VLOOKUP($B254,'Egen hetvattenprod'!$B$1:$BX$550,MATCH("Avfall (GWh)",'Egen hetvattenprod'!$B$1:$BX$1,0),FALSE),"")</f>
        <v/>
      </c>
      <c r="BJ254" s="307" t="str">
        <f>IF($BF254="ja",VLOOKUP($B254,'Slutlig allokering kvv'!$B$1:$BX$550,MATCH("Avfall (GWh)",'Slutlig allokering kvv'!$B$1:$BX$1,0),FALSE),"")</f>
        <v/>
      </c>
      <c r="BK254" s="307" t="str">
        <f>IF($BF254="ja",VLOOKUP($B254,'Köpt hetvatten'!$B$1:$BX$550,MATCH("Avfall i köpt hetvatten",'Köpt hetvatten'!$B$1:$BX$1,0),FALSE),"")</f>
        <v/>
      </c>
      <c r="BL254" s="307" t="str">
        <f>IF($BF254="ja",VLOOKUP($B254,'Egen hetvattenprod'!$B$1:$BX$550,MATCH("Värde enligt ovan. (%)",'Egen hetvattenprod'!$B$1:$BX$1,0),FALSE),"")</f>
        <v/>
      </c>
      <c r="BM254" s="307" t="str">
        <f>IF($BF254="ja",VLOOKUP($B254,Kraftvärmeprod!$B$1:$BX$550,MATCH("Värde enligt ovan. (%)",Kraftvärmeprod!$B$1:$BX$1,0),FALSE),"")</f>
        <v/>
      </c>
      <c r="BN254" s="307"/>
      <c r="BO254" s="307"/>
      <c r="BP254" s="307"/>
      <c r="BQ254" s="307" t="str">
        <f>IF($BF254="ja",VLOOKUP($B254,'Egen hetvattenprod'!$B$1:$BX$550,MATCH("Tillförd olja (fossil) vid avfallsförbränning (GWh)",'Egen hetvattenprod'!$B$1:$BX$1,0),FALSE),"")</f>
        <v/>
      </c>
      <c r="BR254" s="307" t="str">
        <f>IF($BF254="ja",VLOOKUP($B254,Kraftvärmeprod!$B$1:$BX$550,MATCH("Tillförd olja (fossil) vid avfallsförbränning (GWh)",Kraftvärmeprod!$B$1:$BX$1,0),FALSE),"")</f>
        <v/>
      </c>
    </row>
    <row r="255" spans="1:70" x14ac:dyDescent="0.25">
      <c r="A255" s="2" t="str">
        <f>'Miljövärden för publ företag'!B257</f>
        <v>Ulricehamns Energi AB</v>
      </c>
      <c r="B255" s="2" t="str">
        <f>'Miljövärden för publ företag'!C257</f>
        <v>Timmele</v>
      </c>
      <c r="C255" s="312">
        <f>IFERROR(VLOOKUP($B255,Totalt!$B$1:$AQ$554,MATCH(C$2,Totalt!$B$1:$AQ$1,0),FALSE),"")</f>
        <v>0</v>
      </c>
      <c r="D255" s="312">
        <f>IFERROR(VLOOKUP($B255,Totalt!$B$1:$AQ$554,MATCH(D$2,Totalt!$B$1:$AQ$1,0),FALSE),"")</f>
        <v>0</v>
      </c>
      <c r="E255" s="312">
        <f>IFERROR(VLOOKUP($B255,Totalt!$B$1:$AQ$554,MATCH(E$2,Totalt!$B$1:$AQ$1,0),FALSE),"")</f>
        <v>0</v>
      </c>
      <c r="F255" s="312">
        <f>IFERROR(VLOOKUP($B255,Totalt!$B$1:$AQ$554,MATCH(F$2,Totalt!$B$1:$AQ$1,0),FALSE),"")</f>
        <v>0</v>
      </c>
      <c r="G255" s="312">
        <f>IFERROR(VLOOKUP($B255,Totalt!$B$1:$AQ$554,MATCH(G$2,Totalt!$B$1:$AQ$1,0),FALSE),"")</f>
        <v>0</v>
      </c>
      <c r="H255" s="312">
        <f>IFERROR(VLOOKUP($B255,Totalt!$B$1:$AQ$554,MATCH(H$2,Totalt!$B$1:$AQ$1,0),FALSE),"")</f>
        <v>0</v>
      </c>
      <c r="I255" s="312">
        <f>IFERROR(VLOOKUP($B255,Totalt!$B$1:$AQ$554,MATCH(I$2,Totalt!$B$1:$AQ$1,0),FALSE),"")</f>
        <v>0</v>
      </c>
      <c r="J255" s="312">
        <f>IFERROR(VLOOKUP($B255,Totalt!$B$1:$AQ$554,MATCH(J$2,Totalt!$B$1:$AQ$1,0),FALSE),"")</f>
        <v>0</v>
      </c>
      <c r="K255" s="312">
        <f>IFERROR(VLOOKUP($B255,Totalt!$B$1:$AQ$554,MATCH(K$2,Totalt!$B$1:$AQ$1,0),FALSE),"")</f>
        <v>0</v>
      </c>
      <c r="L255" s="312">
        <f>IFERROR(VLOOKUP($B255,Totalt!$B$1:$AQ$554,MATCH(L$2,Totalt!$B$1:$AQ$1,0),FALSE),"")</f>
        <v>0</v>
      </c>
      <c r="M255" s="312">
        <f>IFERROR(VLOOKUP($B255,Totalt!$B$1:$AQ$554,MATCH(M$2,Totalt!$B$1:$AQ$1,0),FALSE),"")</f>
        <v>0</v>
      </c>
      <c r="N255" s="312">
        <f>IFERROR(VLOOKUP($B255,Totalt!$B$1:$AQ$554,MATCH(N$2,Totalt!$B$1:$AQ$1,0),FALSE),"")</f>
        <v>0</v>
      </c>
      <c r="O255" s="312">
        <f>IFERROR(VLOOKUP($B255,Totalt!$B$1:$AQ$554,MATCH(O$2,Totalt!$B$1:$AQ$1,0),FALSE),"")</f>
        <v>0</v>
      </c>
      <c r="P255" s="312">
        <f>IFERROR(VLOOKUP($B255,Totalt!$B$1:$AQ$554,MATCH(P$2,Totalt!$B$1:$AQ$1,0),FALSE),"")</f>
        <v>0</v>
      </c>
      <c r="Q255" s="312">
        <f>IFERROR(VLOOKUP($B255,Totalt!$B$1:$AQ$554,MATCH(Q$2,Totalt!$B$1:$AQ$1,0),FALSE),"")</f>
        <v>0</v>
      </c>
      <c r="R255" s="312">
        <f>IFERROR(VLOOKUP($B255,Totalt!$B$1:$AQ$554,MATCH(R$2,Totalt!$B$1:$AQ$1,0),FALSE),"")</f>
        <v>1.131</v>
      </c>
      <c r="S255" s="312">
        <f>IFERROR(VLOOKUP($B255,Totalt!$B$1:$AQ$554,MATCH(S$2,Totalt!$B$1:$AQ$1,0),FALSE),"")</f>
        <v>0</v>
      </c>
      <c r="T255" s="312">
        <f>IFERROR(VLOOKUP($B255,Totalt!$B$1:$AQ$554,MATCH(T$2,Totalt!$B$1:$AQ$1,0),FALSE),"")</f>
        <v>0</v>
      </c>
      <c r="U255" s="312">
        <f>IFERROR(VLOOKUP($B255,Totalt!$B$1:$AQ$554,MATCH(U$2,Totalt!$B$1:$AQ$1,0),FALSE),"")</f>
        <v>0</v>
      </c>
      <c r="V255" s="312">
        <f>IFERROR(VLOOKUP($B255,Totalt!$B$1:$AQ$554,MATCH(V$2,Totalt!$B$1:$AQ$1,0),FALSE),"")</f>
        <v>0</v>
      </c>
      <c r="W255" s="312">
        <f>IFERROR(VLOOKUP($B255,Totalt!$B$1:$AQ$554,MATCH(W$2,Totalt!$B$1:$AQ$1,0),FALSE),"")</f>
        <v>0</v>
      </c>
      <c r="X255" s="312">
        <f>IFERROR(VLOOKUP($B255,Totalt!$B$1:$AQ$554,MATCH(X$2,Totalt!$B$1:$AQ$1,0),FALSE),"")</f>
        <v>0</v>
      </c>
      <c r="Y255" s="312">
        <f>IFERROR(VLOOKUP($B255,Totalt!$B$1:$AQ$554,MATCH(Y$2,Totalt!$B$1:$AQ$1,0),FALSE),"")</f>
        <v>0</v>
      </c>
      <c r="Z255" s="312">
        <f>IFERROR(VLOOKUP($B255,Totalt!$B$1:$AQ$554,MATCH(Z$2,Totalt!$B$1:$AQ$1,0),FALSE),"")</f>
        <v>1.1800000000000001E-3</v>
      </c>
      <c r="AA255" s="312">
        <f>IFERROR(VLOOKUP($B255,Totalt!$B$1:$AQ$554,MATCH(AA$2,Totalt!$B$1:$AQ$1,0),FALSE),"")</f>
        <v>0</v>
      </c>
      <c r="AB255" s="312">
        <f>IFERROR(VLOOKUP($B255,Totalt!$B$1:$AQ$554,MATCH(AB$2,Totalt!$B$1:$AQ$1,0),FALSE),"")</f>
        <v>0</v>
      </c>
      <c r="AC255" s="312">
        <f>IFERROR(VLOOKUP($B255,Totalt!$B$1:$AQ$554,MATCH(AC$2,Totalt!$B$1:$AQ$1,0),FALSE),"")</f>
        <v>0</v>
      </c>
      <c r="AD255" s="312">
        <f>IFERROR(VLOOKUP($B255,Totalt!$B$1:$AQ$554,MATCH(AD$2,Totalt!$B$1:$AQ$1,0),FALSE),"")</f>
        <v>0</v>
      </c>
      <c r="AE255" s="312">
        <f>IFERROR(VLOOKUP($B255,Totalt!$B$1:$AQ$554,MATCH(AE$2,Totalt!$B$1:$AQ$1,0),FALSE),"")</f>
        <v>0</v>
      </c>
      <c r="AF255" s="312">
        <f>IFERROR(VLOOKUP($B255,Totalt!$B$1:$AQ$554,MATCH(AF$2,Totalt!$B$1:$AQ$1,0),FALSE),"")</f>
        <v>1.3395000000000001E-2</v>
      </c>
      <c r="AG255" s="312">
        <f>IFERROR(VLOOKUP($B255,Totalt!$B$1:$AQ$554,MATCH(AG$2,Totalt!$B$1:$AQ$1,0),FALSE),"")</f>
        <v>0</v>
      </c>
      <c r="AI255" s="245">
        <f t="shared" si="21"/>
        <v>1.145575</v>
      </c>
      <c r="AJ255" s="246">
        <f>IF(ISERROR(1/VLOOKUP($B255,Leveranser!$B$1:$S$500,MATCH("såld värme (gwh)",Leveranser!$B$1:$S$1,0),FALSE)),"",VLOOKUP($B255,Leveranser!$B$1:$S$500,MATCH("såld värme (gwh)",Leveranser!$B$1:$S$1,0),FALSE))</f>
        <v>0.82099999999999995</v>
      </c>
      <c r="AK255" t="str">
        <f>IFERROR(IF(VLOOKUP($B255,Totalt!$B$1:$AQ$554,MATCH(AK$2,Totalt!$B$1:$AQ$1,0),FALSE)="","",VLOOKUP($B255,Totalt!$B$1:$AQ$554,MATCH(AK$2,Totalt!$B$1:$AQ$1,0),FALSE)),"")</f>
        <v/>
      </c>
      <c r="AM255" s="247" t="str">
        <f>IF(B255&lt;&gt;"",IF(VLOOKUP($B255,Totalt!$B$1:$AQ$554,MATCH("Kvalitetsgranskad:",Totalt!$B$1:$AQ$1,0),FALSE)="ja",VLOOKUP($B255,Miljö!$B$1:$AG$479,MATCH(AM$2,Miljö!$B$1:$AK$1,0),FALSE),""),"")</f>
        <v>Nej</v>
      </c>
      <c r="AN255" s="247" t="str">
        <f>IF(AM255="ja",VLOOKUP($B255,Miljö!$B$1:$J$479,MATCH("Typ av ursprungsspecificerad el   (Om inget värde anges används Nordisk residualmix, se inforuta) ()",Miljö!$B$1:$J$1,0),FALSE),IF(AM255="nej","Nordisk residualel",""))</f>
        <v>Nordisk residualel</v>
      </c>
      <c r="AO255" s="247">
        <f>IF(AM255="","",VLOOKUP($B255,Miljö!$B$1:$J$479,MATCH("Fossilandel för ursprungspecificerad el ()",Miljö!$B$1:$J$1,0),FALSE))</f>
        <v>0.48399999999999999</v>
      </c>
      <c r="AP255" s="247">
        <f>IF(AM255="","",IFERROR(VLOOKUP($B255,Miljö!$B$1:$J$479,MATCH("Kärnkraftsandel för ursprungsspecificerad el ()",Miljö!$B$1:$J$1,0),FALSE)/1,0))</f>
        <v>0.35</v>
      </c>
      <c r="AQ255" s="247">
        <f t="shared" si="22"/>
        <v>0.16600000000000004</v>
      </c>
      <c r="AR255" s="52"/>
      <c r="AS255" s="247" t="str">
        <f t="shared" si="18"/>
        <v>Nej</v>
      </c>
      <c r="AT255" s="247" t="str">
        <f>IF(AS255="ja",VLOOKUP($B255,Miljö!$B$1:$O$500,MATCH("Fossil andel i procent (%)",Miljö!$B$1:$O$1,0),FALSE)/100,"")</f>
        <v/>
      </c>
      <c r="AU255" s="52"/>
      <c r="AV255" s="247" t="str">
        <f t="shared" si="19"/>
        <v>Nej</v>
      </c>
      <c r="AW255" s="247" t="str">
        <f>IF(AV255="ja",VLOOKUP($B255,'Egen hetvattenprod'!$B$1:$AO$500,MATCH("Värmekälla till värmepumpar ()",'Egen hetvattenprod'!$B$1:$AO$1,0),FALSE),"")</f>
        <v/>
      </c>
      <c r="AY255" s="244" t="str">
        <f t="shared" si="20"/>
        <v>Nej</v>
      </c>
      <c r="AZ255" s="283" t="str">
        <f>IF($AY255="ja",(VLOOKUP($B255,'Egen hetvattenprod'!$B$1:$BX$550,MATCH(AZ$2,'Egen hetvattenprod'!$B$1:$BX$1,0),FALSE)+VLOOKUP($B255,Kraftvärmeprod!$B$1:$BX$550,MATCH(AZ$2,Kraftvärmeprod!$B$1:$BX$1,0),FALSE))/$AC255,"")</f>
        <v/>
      </c>
      <c r="BA255" s="283" t="str">
        <f>IF($AY255="ja",(VLOOKUP($B255,'Egen hetvattenprod'!$B$1:$BX$550,MATCH(BA$2,'Egen hetvattenprod'!$B$1:$BX$1,0),FALSE)+VLOOKUP($B255,Kraftvärmeprod!$B$1:$BX$550,MATCH(BA$2,Kraftvärmeprod!$B$1:$BX$1,0),FALSE))/$AC255,"")</f>
        <v/>
      </c>
      <c r="BB255" s="283" t="str">
        <f>IF($AY255="ja",(VLOOKUP($B255,'Egen hetvattenprod'!$B$1:$BX$550,MATCH(BB$2,'Egen hetvattenprod'!$B$1:$BX$1,0),FALSE)+VLOOKUP($B255,Kraftvärmeprod!$B$1:$BX$550,MATCH(BB$2,Kraftvärmeprod!$B$1:$BX$1,0),FALSE))/$AC255,"")</f>
        <v/>
      </c>
      <c r="BC255" s="283" t="str">
        <f>IF($AY255="ja",(VLOOKUP($B255,'Egen hetvattenprod'!$B$1:$BX$550,MATCH(BC$2,'Egen hetvattenprod'!$B$1:$BX$1,0),FALSE)+VLOOKUP($B255,Kraftvärmeprod!$B$1:$BX$550,MATCH(BC$2,Kraftvärmeprod!$B$1:$BX$1,0),FALSE))/$AC255,"")</f>
        <v/>
      </c>
      <c r="BD255" s="283" t="str">
        <f>IF($AY255="ja",(VLOOKUP($B255,'Egen hetvattenprod'!$B$1:$BX$550,MATCH(BD$2,'Egen hetvattenprod'!$B$1:$BX$1,0),FALSE)+VLOOKUP($B255,Kraftvärmeprod!$B$1:$BX$550,MATCH(BD$2,Kraftvärmeprod!$B$1:$BX$1,0),FALSE))/$AC255,"")</f>
        <v/>
      </c>
      <c r="BF255" s="244" t="str">
        <f t="shared" si="23"/>
        <v>Nej</v>
      </c>
      <c r="BG255" s="283" t="str">
        <f>IF($BF255="ja",VLOOKUP($B255,'Egen hetvattenprod'!$B$1:$BX$550,MATCH("Andelen klimatgaser med fossilt ursprung för avfall ()",'Egen hetvattenprod'!$B$1:$BX$1,0),FALSE),"")</f>
        <v/>
      </c>
      <c r="BH255" s="283" t="str">
        <f>IF($BF255="ja",VLOOKUP($B255,Kraftvärmeprod!$B$1:$BX$550,MATCH("Andelen klimatgaser med fossilt ursprung för avfall ()",Kraftvärmeprod!$B$1:$BX$1,0),FALSE),"")</f>
        <v/>
      </c>
      <c r="BI255" s="307" t="str">
        <f>IF($BF255="ja",VLOOKUP($B255,'Egen hetvattenprod'!$B$1:$BX$550,MATCH("Avfall (GWh)",'Egen hetvattenprod'!$B$1:$BX$1,0),FALSE),"")</f>
        <v/>
      </c>
      <c r="BJ255" s="307" t="str">
        <f>IF($BF255="ja",VLOOKUP($B255,'Slutlig allokering kvv'!$B$1:$BX$550,MATCH("Avfall (GWh)",'Slutlig allokering kvv'!$B$1:$BX$1,0),FALSE),"")</f>
        <v/>
      </c>
      <c r="BK255" s="307" t="str">
        <f>IF($BF255="ja",VLOOKUP($B255,'Köpt hetvatten'!$B$1:$BX$550,MATCH("Avfall i köpt hetvatten",'Köpt hetvatten'!$B$1:$BX$1,0),FALSE),"")</f>
        <v/>
      </c>
      <c r="BL255" s="307" t="str">
        <f>IF($BF255="ja",VLOOKUP($B255,'Egen hetvattenprod'!$B$1:$BX$550,MATCH("Värde enligt ovan. (%)",'Egen hetvattenprod'!$B$1:$BX$1,0),FALSE),"")</f>
        <v/>
      </c>
      <c r="BM255" s="307" t="str">
        <f>IF($BF255="ja",VLOOKUP($B255,Kraftvärmeprod!$B$1:$BX$550,MATCH("Värde enligt ovan. (%)",Kraftvärmeprod!$B$1:$BX$1,0),FALSE),"")</f>
        <v/>
      </c>
      <c r="BN255" s="307"/>
      <c r="BO255" s="307"/>
      <c r="BP255" s="307"/>
      <c r="BQ255" s="307" t="str">
        <f>IF($BF255="ja",VLOOKUP($B255,'Egen hetvattenprod'!$B$1:$BX$550,MATCH("Tillförd olja (fossil) vid avfallsförbränning (GWh)",'Egen hetvattenprod'!$B$1:$BX$1,0),FALSE),"")</f>
        <v/>
      </c>
      <c r="BR255" s="307" t="str">
        <f>IF($BF255="ja",VLOOKUP($B255,Kraftvärmeprod!$B$1:$BX$550,MATCH("Tillförd olja (fossil) vid avfallsförbränning (GWh)",Kraftvärmeprod!$B$1:$BX$1,0),FALSE),"")</f>
        <v/>
      </c>
    </row>
    <row r="256" spans="1:70" x14ac:dyDescent="0.25">
      <c r="A256" s="2" t="str">
        <f>'Miljövärden för publ företag'!B258</f>
        <v>Ulricehamns Energi AB</v>
      </c>
      <c r="B256" s="2" t="str">
        <f>'Miljövärden för publ företag'!C258</f>
        <v>Ulricehamn</v>
      </c>
      <c r="C256" s="312">
        <f>IFERROR(VLOOKUP($B256,Totalt!$B$1:$AQ$554,MATCH(C$2,Totalt!$B$1:$AQ$1,0),FALSE),"")</f>
        <v>0</v>
      </c>
      <c r="D256" s="312">
        <f>IFERROR(VLOOKUP($B256,Totalt!$B$1:$AQ$554,MATCH(D$2,Totalt!$B$1:$AQ$1,0),FALSE),"")</f>
        <v>0.44488899999999998</v>
      </c>
      <c r="E256" s="312">
        <f>IFERROR(VLOOKUP($B256,Totalt!$B$1:$AQ$554,MATCH(E$2,Totalt!$B$1:$AQ$1,0),FALSE),"")</f>
        <v>0</v>
      </c>
      <c r="F256" s="312">
        <f>IFERROR(VLOOKUP($B256,Totalt!$B$1:$AQ$554,MATCH(F$2,Totalt!$B$1:$AQ$1,0),FALSE),"")</f>
        <v>0</v>
      </c>
      <c r="G256" s="312">
        <f>IFERROR(VLOOKUP($B256,Totalt!$B$1:$AQ$554,MATCH(G$2,Totalt!$B$1:$AQ$1,0),FALSE),"")</f>
        <v>0</v>
      </c>
      <c r="H256" s="312">
        <f>IFERROR(VLOOKUP($B256,Totalt!$B$1:$AQ$554,MATCH(H$2,Totalt!$B$1:$AQ$1,0),FALSE),"")</f>
        <v>0</v>
      </c>
      <c r="I256" s="312">
        <f>IFERROR(VLOOKUP($B256,Totalt!$B$1:$AQ$554,MATCH(I$2,Totalt!$B$1:$AQ$1,0),FALSE),"")</f>
        <v>0</v>
      </c>
      <c r="J256" s="312">
        <f>IFERROR(VLOOKUP($B256,Totalt!$B$1:$AQ$554,MATCH(J$2,Totalt!$B$1:$AQ$1,0),FALSE),"")</f>
        <v>0</v>
      </c>
      <c r="K256" s="312">
        <f>IFERROR(VLOOKUP($B256,Totalt!$B$1:$AQ$554,MATCH(K$2,Totalt!$B$1:$AQ$1,0),FALSE),"")</f>
        <v>0</v>
      </c>
      <c r="L256" s="312">
        <f>IFERROR(VLOOKUP($B256,Totalt!$B$1:$AQ$554,MATCH(L$2,Totalt!$B$1:$AQ$1,0),FALSE),"")</f>
        <v>0</v>
      </c>
      <c r="M256" s="312">
        <f>IFERROR(VLOOKUP($B256,Totalt!$B$1:$AQ$554,MATCH(M$2,Totalt!$B$1:$AQ$1,0),FALSE),"")</f>
        <v>0</v>
      </c>
      <c r="N256" s="312">
        <f>IFERROR(VLOOKUP($B256,Totalt!$B$1:$AQ$554,MATCH(N$2,Totalt!$B$1:$AQ$1,0),FALSE),"")</f>
        <v>0</v>
      </c>
      <c r="O256" s="312">
        <f>IFERROR(VLOOKUP($B256,Totalt!$B$1:$AQ$554,MATCH(O$2,Totalt!$B$1:$AQ$1,0),FALSE),"")</f>
        <v>0</v>
      </c>
      <c r="P256" s="312">
        <f>IFERROR(VLOOKUP($B256,Totalt!$B$1:$AQ$554,MATCH(P$2,Totalt!$B$1:$AQ$1,0),FALSE),"")</f>
        <v>0</v>
      </c>
      <c r="Q256" s="312">
        <f>IFERROR(VLOOKUP($B256,Totalt!$B$1:$AQ$554,MATCH(Q$2,Totalt!$B$1:$AQ$1,0),FALSE),"")</f>
        <v>19.558900000000001</v>
      </c>
      <c r="R256" s="312">
        <f>IFERROR(VLOOKUP($B256,Totalt!$B$1:$AQ$554,MATCH(R$2,Totalt!$B$1:$AQ$1,0),FALSE),"")</f>
        <v>2.9710000000000001</v>
      </c>
      <c r="S256" s="312">
        <f>IFERROR(VLOOKUP($B256,Totalt!$B$1:$AQ$554,MATCH(S$2,Totalt!$B$1:$AQ$1,0),FALSE),"")</f>
        <v>0</v>
      </c>
      <c r="T256" s="312">
        <f>IFERROR(VLOOKUP($B256,Totalt!$B$1:$AQ$554,MATCH(T$2,Totalt!$B$1:$AQ$1,0),FALSE),"")</f>
        <v>0</v>
      </c>
      <c r="U256" s="312">
        <f>IFERROR(VLOOKUP($B256,Totalt!$B$1:$AQ$554,MATCH(U$2,Totalt!$B$1:$AQ$1,0),FALSE),"")</f>
        <v>0</v>
      </c>
      <c r="V256" s="312">
        <f>IFERROR(VLOOKUP($B256,Totalt!$B$1:$AQ$554,MATCH(V$2,Totalt!$B$1:$AQ$1,0),FALSE),"")</f>
        <v>0</v>
      </c>
      <c r="W256" s="312">
        <f>IFERROR(VLOOKUP($B256,Totalt!$B$1:$AQ$554,MATCH(W$2,Totalt!$B$1:$AQ$1,0),FALSE),"")</f>
        <v>0</v>
      </c>
      <c r="X256" s="312">
        <f>IFERROR(VLOOKUP($B256,Totalt!$B$1:$AQ$554,MATCH(X$2,Totalt!$B$1:$AQ$1,0),FALSE),"")</f>
        <v>0</v>
      </c>
      <c r="Y256" s="312">
        <f>IFERROR(VLOOKUP($B256,Totalt!$B$1:$AQ$554,MATCH(Y$2,Totalt!$B$1:$AQ$1,0),FALSE),"")</f>
        <v>0</v>
      </c>
      <c r="Z256" s="312">
        <f>IFERROR(VLOOKUP($B256,Totalt!$B$1:$AQ$554,MATCH(Z$2,Totalt!$B$1:$AQ$1,0),FALSE),"")</f>
        <v>0</v>
      </c>
      <c r="AA256" s="312">
        <f>IFERROR(VLOOKUP($B256,Totalt!$B$1:$AQ$554,MATCH(AA$2,Totalt!$B$1:$AQ$1,0),FALSE),"")</f>
        <v>0</v>
      </c>
      <c r="AB256" s="312">
        <f>IFERROR(VLOOKUP($B256,Totalt!$B$1:$AQ$554,MATCH(AB$2,Totalt!$B$1:$AQ$1,0),FALSE),"")</f>
        <v>0</v>
      </c>
      <c r="AC256" s="312">
        <f>IFERROR(VLOOKUP($B256,Totalt!$B$1:$AQ$554,MATCH(AC$2,Totalt!$B$1:$AQ$1,0),FALSE),"")</f>
        <v>0</v>
      </c>
      <c r="AD256" s="312">
        <f>IFERROR(VLOOKUP($B256,Totalt!$B$1:$AQ$554,MATCH(AD$2,Totalt!$B$1:$AQ$1,0),FALSE),"")</f>
        <v>34.576999999999998</v>
      </c>
      <c r="AE256" s="312">
        <f>IFERROR(VLOOKUP($B256,Totalt!$B$1:$AQ$554,MATCH(AE$2,Totalt!$B$1:$AQ$1,0),FALSE),"")</f>
        <v>0</v>
      </c>
      <c r="AF256" s="312">
        <f>IFERROR(VLOOKUP($B256,Totalt!$B$1:$AQ$554,MATCH(AF$2,Totalt!$B$1:$AQ$1,0),FALSE),"")</f>
        <v>0.60899999999999999</v>
      </c>
      <c r="AG256" s="312">
        <f>IFERROR(VLOOKUP($B256,Totalt!$B$1:$AQ$554,MATCH(AG$2,Totalt!$B$1:$AQ$1,0),FALSE),"")</f>
        <v>0</v>
      </c>
      <c r="AI256" s="245">
        <f t="shared" si="21"/>
        <v>58.160789000000001</v>
      </c>
      <c r="AJ256" s="246">
        <f>IF(ISERROR(1/VLOOKUP($B256,Leveranser!$B$1:$S$500,MATCH("såld värme (gwh)",Leveranser!$B$1:$S$1,0),FALSE)),"",VLOOKUP($B256,Leveranser!$B$1:$S$500,MATCH("såld värme (gwh)",Leveranser!$B$1:$S$1,0),FALSE))</f>
        <v>47.639000000000003</v>
      </c>
      <c r="AK256" t="str">
        <f>IFERROR(IF(VLOOKUP($B256,Totalt!$B$1:$AQ$554,MATCH(AK$2,Totalt!$B$1:$AQ$1,0),FALSE)="","",VLOOKUP($B256,Totalt!$B$1:$AQ$554,MATCH(AK$2,Totalt!$B$1:$AQ$1,0),FALSE)),"")</f>
        <v/>
      </c>
      <c r="AM256" s="247" t="str">
        <f>IF(B256&lt;&gt;"",IF(VLOOKUP($B256,Totalt!$B$1:$AQ$554,MATCH("Kvalitetsgranskad:",Totalt!$B$1:$AQ$1,0),FALSE)="ja",VLOOKUP($B256,Miljö!$B$1:$AG$479,MATCH(AM$2,Miljö!$B$1:$AK$1,0),FALSE),""),"")</f>
        <v>Nej</v>
      </c>
      <c r="AN256" s="247" t="str">
        <f>IF(AM256="ja",VLOOKUP($B256,Miljö!$B$1:$J$479,MATCH("Typ av ursprungsspecificerad el   (Om inget värde anges används Nordisk residualmix, se inforuta) ()",Miljö!$B$1:$J$1,0),FALSE),IF(AM256="nej","Nordisk residualel",""))</f>
        <v>Nordisk residualel</v>
      </c>
      <c r="AO256" s="247">
        <f>IF(AM256="","",VLOOKUP($B256,Miljö!$B$1:$J$479,MATCH("Fossilandel för ursprungspecificerad el ()",Miljö!$B$1:$J$1,0),FALSE))</f>
        <v>0.48399999999999999</v>
      </c>
      <c r="AP256" s="247">
        <f>IF(AM256="","",IFERROR(VLOOKUP($B256,Miljö!$B$1:$J$479,MATCH("Kärnkraftsandel för ursprungsspecificerad el ()",Miljö!$B$1:$J$1,0),FALSE)/1,0))</f>
        <v>0.35</v>
      </c>
      <c r="AQ256" s="247">
        <f t="shared" si="22"/>
        <v>0.16600000000000004</v>
      </c>
      <c r="AR256" s="52"/>
      <c r="AS256" s="247" t="str">
        <f t="shared" si="18"/>
        <v>Nej</v>
      </c>
      <c r="AT256" s="247" t="str">
        <f>IF(AS256="ja",VLOOKUP($B256,Miljö!$B$1:$O$500,MATCH("Fossil andel i procent (%)",Miljö!$B$1:$O$1,0),FALSE)/100,"")</f>
        <v/>
      </c>
      <c r="AU256" s="52"/>
      <c r="AV256" s="247" t="str">
        <f t="shared" si="19"/>
        <v>Nej</v>
      </c>
      <c r="AW256" s="247" t="str">
        <f>IF(AV256="ja",VLOOKUP($B256,'Egen hetvattenprod'!$B$1:$AO$500,MATCH("Värmekälla till värmepumpar ()",'Egen hetvattenprod'!$B$1:$AO$1,0),FALSE),"")</f>
        <v/>
      </c>
      <c r="AY256" s="244" t="str">
        <f t="shared" si="20"/>
        <v>Nej</v>
      </c>
      <c r="AZ256" s="283" t="str">
        <f>IF($AY256="ja",(VLOOKUP($B256,'Egen hetvattenprod'!$B$1:$BX$550,MATCH(AZ$2,'Egen hetvattenprod'!$B$1:$BX$1,0),FALSE)+VLOOKUP($B256,Kraftvärmeprod!$B$1:$BX$550,MATCH(AZ$2,Kraftvärmeprod!$B$1:$BX$1,0),FALSE))/$AC256,"")</f>
        <v/>
      </c>
      <c r="BA256" s="283" t="str">
        <f>IF($AY256="ja",(VLOOKUP($B256,'Egen hetvattenprod'!$B$1:$BX$550,MATCH(BA$2,'Egen hetvattenprod'!$B$1:$BX$1,0),FALSE)+VLOOKUP($B256,Kraftvärmeprod!$B$1:$BX$550,MATCH(BA$2,Kraftvärmeprod!$B$1:$BX$1,0),FALSE))/$AC256,"")</f>
        <v/>
      </c>
      <c r="BB256" s="283" t="str">
        <f>IF($AY256="ja",(VLOOKUP($B256,'Egen hetvattenprod'!$B$1:$BX$550,MATCH(BB$2,'Egen hetvattenprod'!$B$1:$BX$1,0),FALSE)+VLOOKUP($B256,Kraftvärmeprod!$B$1:$BX$550,MATCH(BB$2,Kraftvärmeprod!$B$1:$BX$1,0),FALSE))/$AC256,"")</f>
        <v/>
      </c>
      <c r="BC256" s="283" t="str">
        <f>IF($AY256="ja",(VLOOKUP($B256,'Egen hetvattenprod'!$B$1:$BX$550,MATCH(BC$2,'Egen hetvattenprod'!$B$1:$BX$1,0),FALSE)+VLOOKUP($B256,Kraftvärmeprod!$B$1:$BX$550,MATCH(BC$2,Kraftvärmeprod!$B$1:$BX$1,0),FALSE))/$AC256,"")</f>
        <v/>
      </c>
      <c r="BD256" s="283" t="str">
        <f>IF($AY256="ja",(VLOOKUP($B256,'Egen hetvattenprod'!$B$1:$BX$550,MATCH(BD$2,'Egen hetvattenprod'!$B$1:$BX$1,0),FALSE)+VLOOKUP($B256,Kraftvärmeprod!$B$1:$BX$550,MATCH(BD$2,Kraftvärmeprod!$B$1:$BX$1,0),FALSE))/$AC256,"")</f>
        <v/>
      </c>
      <c r="BF256" s="244" t="str">
        <f t="shared" si="23"/>
        <v>Nej</v>
      </c>
      <c r="BG256" s="283" t="str">
        <f>IF($BF256="ja",VLOOKUP($B256,'Egen hetvattenprod'!$B$1:$BX$550,MATCH("Andelen klimatgaser med fossilt ursprung för avfall ()",'Egen hetvattenprod'!$B$1:$BX$1,0),FALSE),"")</f>
        <v/>
      </c>
      <c r="BH256" s="283" t="str">
        <f>IF($BF256="ja",VLOOKUP($B256,Kraftvärmeprod!$B$1:$BX$550,MATCH("Andelen klimatgaser med fossilt ursprung för avfall ()",Kraftvärmeprod!$B$1:$BX$1,0),FALSE),"")</f>
        <v/>
      </c>
      <c r="BI256" s="307" t="str">
        <f>IF($BF256="ja",VLOOKUP($B256,'Egen hetvattenprod'!$B$1:$BX$550,MATCH("Avfall (GWh)",'Egen hetvattenprod'!$B$1:$BX$1,0),FALSE),"")</f>
        <v/>
      </c>
      <c r="BJ256" s="307" t="str">
        <f>IF($BF256="ja",VLOOKUP($B256,'Slutlig allokering kvv'!$B$1:$BX$550,MATCH("Avfall (GWh)",'Slutlig allokering kvv'!$B$1:$BX$1,0),FALSE),"")</f>
        <v/>
      </c>
      <c r="BK256" s="307" t="str">
        <f>IF($BF256="ja",VLOOKUP($B256,'Köpt hetvatten'!$B$1:$BX$550,MATCH("Avfall i köpt hetvatten",'Köpt hetvatten'!$B$1:$BX$1,0),FALSE),"")</f>
        <v/>
      </c>
      <c r="BL256" s="307" t="str">
        <f>IF($BF256="ja",VLOOKUP($B256,'Egen hetvattenprod'!$B$1:$BX$550,MATCH("Värde enligt ovan. (%)",'Egen hetvattenprod'!$B$1:$BX$1,0),FALSE),"")</f>
        <v/>
      </c>
      <c r="BM256" s="307" t="str">
        <f>IF($BF256="ja",VLOOKUP($B256,Kraftvärmeprod!$B$1:$BX$550,MATCH("Värde enligt ovan. (%)",Kraftvärmeprod!$B$1:$BX$1,0),FALSE),"")</f>
        <v/>
      </c>
      <c r="BN256" s="307"/>
      <c r="BO256" s="307"/>
      <c r="BP256" s="307"/>
      <c r="BQ256" s="307" t="str">
        <f>IF($BF256="ja",VLOOKUP($B256,'Egen hetvattenprod'!$B$1:$BX$550,MATCH("Tillförd olja (fossil) vid avfallsförbränning (GWh)",'Egen hetvattenprod'!$B$1:$BX$1,0),FALSE),"")</f>
        <v/>
      </c>
      <c r="BR256" s="307" t="str">
        <f>IF($BF256="ja",VLOOKUP($B256,Kraftvärmeprod!$B$1:$BX$550,MATCH("Tillförd olja (fossil) vid avfallsförbränning (GWh)",Kraftvärmeprod!$B$1:$BX$1,0),FALSE),"")</f>
        <v/>
      </c>
    </row>
    <row r="257" spans="1:70" x14ac:dyDescent="0.25">
      <c r="A257" s="2" t="str">
        <f>'Miljövärden för publ företag'!B259</f>
        <v>Umeå Energi AB</v>
      </c>
      <c r="B257" s="2" t="str">
        <f>'Miljövärden för publ företag'!C259</f>
        <v>Bjurholm</v>
      </c>
      <c r="C257" s="312">
        <f>IFERROR(VLOOKUP($B257,Totalt!$B$1:$AQ$554,MATCH(C$2,Totalt!$B$1:$AQ$1,0),FALSE),"")</f>
        <v>0</v>
      </c>
      <c r="D257" s="312">
        <f>IFERROR(VLOOKUP($B257,Totalt!$B$1:$AQ$554,MATCH(D$2,Totalt!$B$1:$AQ$1,0),FALSE),"")</f>
        <v>1.55</v>
      </c>
      <c r="E257" s="312">
        <f>IFERROR(VLOOKUP($B257,Totalt!$B$1:$AQ$554,MATCH(E$2,Totalt!$B$1:$AQ$1,0),FALSE),"")</f>
        <v>0</v>
      </c>
      <c r="F257" s="312">
        <f>IFERROR(VLOOKUP($B257,Totalt!$B$1:$AQ$554,MATCH(F$2,Totalt!$B$1:$AQ$1,0),FALSE),"")</f>
        <v>0</v>
      </c>
      <c r="G257" s="312">
        <f>IFERROR(VLOOKUP($B257,Totalt!$B$1:$AQ$554,MATCH(G$2,Totalt!$B$1:$AQ$1,0),FALSE),"")</f>
        <v>0</v>
      </c>
      <c r="H257" s="312">
        <f>IFERROR(VLOOKUP($B257,Totalt!$B$1:$AQ$554,MATCH(H$2,Totalt!$B$1:$AQ$1,0),FALSE),"")</f>
        <v>0</v>
      </c>
      <c r="I257" s="312">
        <f>IFERROR(VLOOKUP($B257,Totalt!$B$1:$AQ$554,MATCH(I$2,Totalt!$B$1:$AQ$1,0),FALSE),"")</f>
        <v>0</v>
      </c>
      <c r="J257" s="312">
        <f>IFERROR(VLOOKUP($B257,Totalt!$B$1:$AQ$554,MATCH(J$2,Totalt!$B$1:$AQ$1,0),FALSE),"")</f>
        <v>0</v>
      </c>
      <c r="K257" s="312">
        <f>IFERROR(VLOOKUP($B257,Totalt!$B$1:$AQ$554,MATCH(K$2,Totalt!$B$1:$AQ$1,0),FALSE),"")</f>
        <v>0</v>
      </c>
      <c r="L257" s="312">
        <f>IFERROR(VLOOKUP($B257,Totalt!$B$1:$AQ$554,MATCH(L$2,Totalt!$B$1:$AQ$1,0),FALSE),"")</f>
        <v>0</v>
      </c>
      <c r="M257" s="312">
        <f>IFERROR(VLOOKUP($B257,Totalt!$B$1:$AQ$554,MATCH(M$2,Totalt!$B$1:$AQ$1,0),FALSE),"")</f>
        <v>0</v>
      </c>
      <c r="N257" s="312">
        <f>IFERROR(VLOOKUP($B257,Totalt!$B$1:$AQ$554,MATCH(N$2,Totalt!$B$1:$AQ$1,0),FALSE),"")</f>
        <v>0</v>
      </c>
      <c r="O257" s="312">
        <f>IFERROR(VLOOKUP($B257,Totalt!$B$1:$AQ$554,MATCH(O$2,Totalt!$B$1:$AQ$1,0),FALSE),"")</f>
        <v>0</v>
      </c>
      <c r="P257" s="312">
        <f>IFERROR(VLOOKUP($B257,Totalt!$B$1:$AQ$554,MATCH(P$2,Totalt!$B$1:$AQ$1,0),FALSE),"")</f>
        <v>0</v>
      </c>
      <c r="Q257" s="312">
        <f>IFERROR(VLOOKUP($B257,Totalt!$B$1:$AQ$554,MATCH(Q$2,Totalt!$B$1:$AQ$1,0),FALSE),"")</f>
        <v>0</v>
      </c>
      <c r="R257" s="312">
        <f>IFERROR(VLOOKUP($B257,Totalt!$B$1:$AQ$554,MATCH(R$2,Totalt!$B$1:$AQ$1,0),FALSE),"")</f>
        <v>8.157</v>
      </c>
      <c r="S257" s="312">
        <f>IFERROR(VLOOKUP($B257,Totalt!$B$1:$AQ$554,MATCH(S$2,Totalt!$B$1:$AQ$1,0),FALSE),"")</f>
        <v>0</v>
      </c>
      <c r="T257" s="312">
        <f>IFERROR(VLOOKUP($B257,Totalt!$B$1:$AQ$554,MATCH(T$2,Totalt!$B$1:$AQ$1,0),FALSE),"")</f>
        <v>0</v>
      </c>
      <c r="U257" s="312">
        <f>IFERROR(VLOOKUP($B257,Totalt!$B$1:$AQ$554,MATCH(U$2,Totalt!$B$1:$AQ$1,0),FALSE),"")</f>
        <v>0</v>
      </c>
      <c r="V257" s="312">
        <f>IFERROR(VLOOKUP($B257,Totalt!$B$1:$AQ$554,MATCH(V$2,Totalt!$B$1:$AQ$1,0),FALSE),"")</f>
        <v>0</v>
      </c>
      <c r="W257" s="312">
        <f>IFERROR(VLOOKUP($B257,Totalt!$B$1:$AQ$554,MATCH(W$2,Totalt!$B$1:$AQ$1,0),FALSE),"")</f>
        <v>0</v>
      </c>
      <c r="X257" s="312">
        <f>IFERROR(VLOOKUP($B257,Totalt!$B$1:$AQ$554,MATCH(X$2,Totalt!$B$1:$AQ$1,0),FALSE),"")</f>
        <v>0</v>
      </c>
      <c r="Y257" s="312">
        <f>IFERROR(VLOOKUP($B257,Totalt!$B$1:$AQ$554,MATCH(Y$2,Totalt!$B$1:$AQ$1,0),FALSE),"")</f>
        <v>0</v>
      </c>
      <c r="Z257" s="312">
        <f>IFERROR(VLOOKUP($B257,Totalt!$B$1:$AQ$554,MATCH(Z$2,Totalt!$B$1:$AQ$1,0),FALSE),"")</f>
        <v>0</v>
      </c>
      <c r="AA257" s="312">
        <f>IFERROR(VLOOKUP($B257,Totalt!$B$1:$AQ$554,MATCH(AA$2,Totalt!$B$1:$AQ$1,0),FALSE),"")</f>
        <v>0</v>
      </c>
      <c r="AB257" s="312">
        <f>IFERROR(VLOOKUP($B257,Totalt!$B$1:$AQ$554,MATCH(AB$2,Totalt!$B$1:$AQ$1,0),FALSE),"")</f>
        <v>0</v>
      </c>
      <c r="AC257" s="312">
        <f>IFERROR(VLOOKUP($B257,Totalt!$B$1:$AQ$554,MATCH(AC$2,Totalt!$B$1:$AQ$1,0),FALSE),"")</f>
        <v>0</v>
      </c>
      <c r="AD257" s="312">
        <f>IFERROR(VLOOKUP($B257,Totalt!$B$1:$AQ$554,MATCH(AD$2,Totalt!$B$1:$AQ$1,0),FALSE),"")</f>
        <v>0</v>
      </c>
      <c r="AE257" s="312">
        <f>IFERROR(VLOOKUP($B257,Totalt!$B$1:$AQ$554,MATCH(AE$2,Totalt!$B$1:$AQ$1,0),FALSE),"")</f>
        <v>0</v>
      </c>
      <c r="AF257" s="312">
        <f>IFERROR(VLOOKUP($B257,Totalt!$B$1:$AQ$554,MATCH(AF$2,Totalt!$B$1:$AQ$1,0),FALSE),"")</f>
        <v>0.16500000000000001</v>
      </c>
      <c r="AG257" s="312">
        <f>IFERROR(VLOOKUP($B257,Totalt!$B$1:$AQ$554,MATCH(AG$2,Totalt!$B$1:$AQ$1,0),FALSE),"")</f>
        <v>0</v>
      </c>
      <c r="AI257" s="245">
        <f t="shared" si="21"/>
        <v>9.8719999999999999</v>
      </c>
      <c r="AJ257" s="246">
        <f>IF(ISERROR(1/VLOOKUP($B257,Leveranser!$B$1:$S$500,MATCH("såld värme (gwh)",Leveranser!$B$1:$S$1,0),FALSE)),"",VLOOKUP($B257,Leveranser!$B$1:$S$500,MATCH("såld värme (gwh)",Leveranser!$B$1:$S$1,0),FALSE))</f>
        <v>7.73</v>
      </c>
      <c r="AK257" t="str">
        <f>IFERROR(IF(VLOOKUP($B257,Totalt!$B$1:$AQ$554,MATCH(AK$2,Totalt!$B$1:$AQ$1,0),FALSE)="","",VLOOKUP($B257,Totalt!$B$1:$AQ$554,MATCH(AK$2,Totalt!$B$1:$AQ$1,0),FALSE)),"")</f>
        <v/>
      </c>
      <c r="AM257" s="247" t="str">
        <f>IF(B257&lt;&gt;"",IF(VLOOKUP($B257,Totalt!$B$1:$AQ$554,MATCH("Kvalitetsgranskad:",Totalt!$B$1:$AQ$1,0),FALSE)="ja",VLOOKUP($B257,Miljö!$B$1:$AG$479,MATCH(AM$2,Miljö!$B$1:$AK$1,0),FALSE),""),"")</f>
        <v>Ja</v>
      </c>
      <c r="AN257" s="247" t="str">
        <f>IF(AM257="ja",VLOOKUP($B257,Miljö!$B$1:$J$479,MATCH("Typ av ursprungsspecificerad el   (Om inget värde anges används Nordisk residualmix, se inforuta) ()",Miljö!$B$1:$J$1,0),FALSE),IF(AM257="nej","Nordisk residualel",""))</f>
        <v>'sol. vind. vatten. bio'</v>
      </c>
      <c r="AO257" s="247">
        <f>IF(AM257="","",VLOOKUP($B257,Miljö!$B$1:$J$479,MATCH("Fossilandel för ursprungspecificerad el ()",Miljö!$B$1:$J$1,0),FALSE))</f>
        <v>0</v>
      </c>
      <c r="AP257" s="247">
        <f>IF(AM257="","",IFERROR(VLOOKUP($B257,Miljö!$B$1:$J$479,MATCH("Kärnkraftsandel för ursprungsspecificerad el ()",Miljö!$B$1:$J$1,0),FALSE)/1,0))</f>
        <v>0</v>
      </c>
      <c r="AQ257" s="247">
        <f t="shared" si="22"/>
        <v>1</v>
      </c>
      <c r="AR257" s="52"/>
      <c r="AS257" s="247" t="str">
        <f t="shared" si="18"/>
        <v>Nej</v>
      </c>
      <c r="AT257" s="247" t="str">
        <f>IF(AS257="ja",VLOOKUP($B257,Miljö!$B$1:$O$500,MATCH("Fossil andel i procent (%)",Miljö!$B$1:$O$1,0),FALSE)/100,"")</f>
        <v/>
      </c>
      <c r="AU257" s="52"/>
      <c r="AV257" s="247" t="str">
        <f t="shared" si="19"/>
        <v>Nej</v>
      </c>
      <c r="AW257" s="247" t="str">
        <f>IF(AV257="ja",VLOOKUP($B257,'Egen hetvattenprod'!$B$1:$AO$500,MATCH("Värmekälla till värmepumpar ()",'Egen hetvattenprod'!$B$1:$AO$1,0),FALSE),"")</f>
        <v/>
      </c>
      <c r="AY257" s="244" t="str">
        <f t="shared" si="20"/>
        <v>Nej</v>
      </c>
      <c r="AZ257" s="283" t="str">
        <f>IF($AY257="ja",(VLOOKUP($B257,'Egen hetvattenprod'!$B$1:$BX$550,MATCH(AZ$2,'Egen hetvattenprod'!$B$1:$BX$1,0),FALSE)+VLOOKUP($B257,Kraftvärmeprod!$B$1:$BX$550,MATCH(AZ$2,Kraftvärmeprod!$B$1:$BX$1,0),FALSE))/$AC257,"")</f>
        <v/>
      </c>
      <c r="BA257" s="283" t="str">
        <f>IF($AY257="ja",(VLOOKUP($B257,'Egen hetvattenprod'!$B$1:$BX$550,MATCH(BA$2,'Egen hetvattenprod'!$B$1:$BX$1,0),FALSE)+VLOOKUP($B257,Kraftvärmeprod!$B$1:$BX$550,MATCH(BA$2,Kraftvärmeprod!$B$1:$BX$1,0),FALSE))/$AC257,"")</f>
        <v/>
      </c>
      <c r="BB257" s="283" t="str">
        <f>IF($AY257="ja",(VLOOKUP($B257,'Egen hetvattenprod'!$B$1:$BX$550,MATCH(BB$2,'Egen hetvattenprod'!$B$1:$BX$1,0),FALSE)+VLOOKUP($B257,Kraftvärmeprod!$B$1:$BX$550,MATCH(BB$2,Kraftvärmeprod!$B$1:$BX$1,0),FALSE))/$AC257,"")</f>
        <v/>
      </c>
      <c r="BC257" s="283" t="str">
        <f>IF($AY257="ja",(VLOOKUP($B257,'Egen hetvattenprod'!$B$1:$BX$550,MATCH(BC$2,'Egen hetvattenprod'!$B$1:$BX$1,0),FALSE)+VLOOKUP($B257,Kraftvärmeprod!$B$1:$BX$550,MATCH(BC$2,Kraftvärmeprod!$B$1:$BX$1,0),FALSE))/$AC257,"")</f>
        <v/>
      </c>
      <c r="BD257" s="283" t="str">
        <f>IF($AY257="ja",(VLOOKUP($B257,'Egen hetvattenprod'!$B$1:$BX$550,MATCH(BD$2,'Egen hetvattenprod'!$B$1:$BX$1,0),FALSE)+VLOOKUP($B257,Kraftvärmeprod!$B$1:$BX$550,MATCH(BD$2,Kraftvärmeprod!$B$1:$BX$1,0),FALSE))/$AC257,"")</f>
        <v/>
      </c>
      <c r="BF257" s="244" t="str">
        <f t="shared" si="23"/>
        <v>Nej</v>
      </c>
      <c r="BG257" s="283" t="str">
        <f>IF($BF257="ja",VLOOKUP($B257,'Egen hetvattenprod'!$B$1:$BX$550,MATCH("Andelen klimatgaser med fossilt ursprung för avfall ()",'Egen hetvattenprod'!$B$1:$BX$1,0),FALSE),"")</f>
        <v/>
      </c>
      <c r="BH257" s="283" t="str">
        <f>IF($BF257="ja",VLOOKUP($B257,Kraftvärmeprod!$B$1:$BX$550,MATCH("Andelen klimatgaser med fossilt ursprung för avfall ()",Kraftvärmeprod!$B$1:$BX$1,0),FALSE),"")</f>
        <v/>
      </c>
      <c r="BI257" s="307" t="str">
        <f>IF($BF257="ja",VLOOKUP($B257,'Egen hetvattenprod'!$B$1:$BX$550,MATCH("Avfall (GWh)",'Egen hetvattenprod'!$B$1:$BX$1,0),FALSE),"")</f>
        <v/>
      </c>
      <c r="BJ257" s="307" t="str">
        <f>IF($BF257="ja",VLOOKUP($B257,'Slutlig allokering kvv'!$B$1:$BX$550,MATCH("Avfall (GWh)",'Slutlig allokering kvv'!$B$1:$BX$1,0),FALSE),"")</f>
        <v/>
      </c>
      <c r="BK257" s="307" t="str">
        <f>IF($BF257="ja",VLOOKUP($B257,'Köpt hetvatten'!$B$1:$BX$550,MATCH("Avfall i köpt hetvatten",'Köpt hetvatten'!$B$1:$BX$1,0),FALSE),"")</f>
        <v/>
      </c>
      <c r="BL257" s="307" t="str">
        <f>IF($BF257="ja",VLOOKUP($B257,'Egen hetvattenprod'!$B$1:$BX$550,MATCH("Värde enligt ovan. (%)",'Egen hetvattenprod'!$B$1:$BX$1,0),FALSE),"")</f>
        <v/>
      </c>
      <c r="BM257" s="307" t="str">
        <f>IF($BF257="ja",VLOOKUP($B257,Kraftvärmeprod!$B$1:$BX$550,MATCH("Värde enligt ovan. (%)",Kraftvärmeprod!$B$1:$BX$1,0),FALSE),"")</f>
        <v/>
      </c>
      <c r="BN257" s="307"/>
      <c r="BO257" s="307"/>
      <c r="BP257" s="307"/>
      <c r="BQ257" s="307" t="str">
        <f>IF($BF257="ja",VLOOKUP($B257,'Egen hetvattenprod'!$B$1:$BX$550,MATCH("Tillförd olja (fossil) vid avfallsförbränning (GWh)",'Egen hetvattenprod'!$B$1:$BX$1,0),FALSE),"")</f>
        <v/>
      </c>
      <c r="BR257" s="307" t="str">
        <f>IF($BF257="ja",VLOOKUP($B257,Kraftvärmeprod!$B$1:$BX$550,MATCH("Tillförd olja (fossil) vid avfallsförbränning (GWh)",Kraftvärmeprod!$B$1:$BX$1,0),FALSE),"")</f>
        <v/>
      </c>
    </row>
    <row r="258" spans="1:70" x14ac:dyDescent="0.25">
      <c r="A258" s="2" t="str">
        <f>'Miljövärden för publ företag'!B260</f>
        <v>Umeå Energi AB</v>
      </c>
      <c r="B258" s="2" t="str">
        <f>'Miljövärden för publ företag'!C260</f>
        <v>Hörnefors</v>
      </c>
      <c r="C258" s="312">
        <f>IFERROR(VLOOKUP($B258,Totalt!$B$1:$AQ$554,MATCH(C$2,Totalt!$B$1:$AQ$1,0),FALSE),"")</f>
        <v>0</v>
      </c>
      <c r="D258" s="312">
        <f>IFERROR(VLOOKUP($B258,Totalt!$B$1:$AQ$554,MATCH(D$2,Totalt!$B$1:$AQ$1,0),FALSE),"")</f>
        <v>0.15</v>
      </c>
      <c r="E258" s="312">
        <f>IFERROR(VLOOKUP($B258,Totalt!$B$1:$AQ$554,MATCH(E$2,Totalt!$B$1:$AQ$1,0),FALSE),"")</f>
        <v>0</v>
      </c>
      <c r="F258" s="312">
        <f>IFERROR(VLOOKUP($B258,Totalt!$B$1:$AQ$554,MATCH(F$2,Totalt!$B$1:$AQ$1,0),FALSE),"")</f>
        <v>0</v>
      </c>
      <c r="G258" s="312">
        <f>IFERROR(VLOOKUP($B258,Totalt!$B$1:$AQ$554,MATCH(G$2,Totalt!$B$1:$AQ$1,0),FALSE),"")</f>
        <v>0</v>
      </c>
      <c r="H258" s="312">
        <f>IFERROR(VLOOKUP($B258,Totalt!$B$1:$AQ$554,MATCH(H$2,Totalt!$B$1:$AQ$1,0),FALSE),"")</f>
        <v>0</v>
      </c>
      <c r="I258" s="312">
        <f>IFERROR(VLOOKUP($B258,Totalt!$B$1:$AQ$554,MATCH(I$2,Totalt!$B$1:$AQ$1,0),FALSE),"")</f>
        <v>0</v>
      </c>
      <c r="J258" s="312">
        <f>IFERROR(VLOOKUP($B258,Totalt!$B$1:$AQ$554,MATCH(J$2,Totalt!$B$1:$AQ$1,0),FALSE),"")</f>
        <v>0</v>
      </c>
      <c r="K258" s="312">
        <f>IFERROR(VLOOKUP($B258,Totalt!$B$1:$AQ$554,MATCH(K$2,Totalt!$B$1:$AQ$1,0),FALSE),"")</f>
        <v>0</v>
      </c>
      <c r="L258" s="312">
        <f>IFERROR(VLOOKUP($B258,Totalt!$B$1:$AQ$554,MATCH(L$2,Totalt!$B$1:$AQ$1,0),FALSE),"")</f>
        <v>0</v>
      </c>
      <c r="M258" s="312">
        <f>IFERROR(VLOOKUP($B258,Totalt!$B$1:$AQ$554,MATCH(M$2,Totalt!$B$1:$AQ$1,0),FALSE),"")</f>
        <v>0</v>
      </c>
      <c r="N258" s="312">
        <f>IFERROR(VLOOKUP($B258,Totalt!$B$1:$AQ$554,MATCH(N$2,Totalt!$B$1:$AQ$1,0),FALSE),"")</f>
        <v>0</v>
      </c>
      <c r="O258" s="312">
        <f>IFERROR(VLOOKUP($B258,Totalt!$B$1:$AQ$554,MATCH(O$2,Totalt!$B$1:$AQ$1,0),FALSE),"")</f>
        <v>0</v>
      </c>
      <c r="P258" s="312">
        <f>IFERROR(VLOOKUP($B258,Totalt!$B$1:$AQ$554,MATCH(P$2,Totalt!$B$1:$AQ$1,0),FALSE),"")</f>
        <v>0</v>
      </c>
      <c r="Q258" s="312">
        <f>IFERROR(VLOOKUP($B258,Totalt!$B$1:$AQ$554,MATCH(Q$2,Totalt!$B$1:$AQ$1,0),FALSE),"")</f>
        <v>0</v>
      </c>
      <c r="R258" s="312">
        <f>IFERROR(VLOOKUP($B258,Totalt!$B$1:$AQ$554,MATCH(R$2,Totalt!$B$1:$AQ$1,0),FALSE),"")</f>
        <v>10.42</v>
      </c>
      <c r="S258" s="312">
        <f>IFERROR(VLOOKUP($B258,Totalt!$B$1:$AQ$554,MATCH(S$2,Totalt!$B$1:$AQ$1,0),FALSE),"")</f>
        <v>0</v>
      </c>
      <c r="T258" s="312">
        <f>IFERROR(VLOOKUP($B258,Totalt!$B$1:$AQ$554,MATCH(T$2,Totalt!$B$1:$AQ$1,0),FALSE),"")</f>
        <v>0</v>
      </c>
      <c r="U258" s="312">
        <f>IFERROR(VLOOKUP($B258,Totalt!$B$1:$AQ$554,MATCH(U$2,Totalt!$B$1:$AQ$1,0),FALSE),"")</f>
        <v>0</v>
      </c>
      <c r="V258" s="312">
        <f>IFERROR(VLOOKUP($B258,Totalt!$B$1:$AQ$554,MATCH(V$2,Totalt!$B$1:$AQ$1,0),FALSE),"")</f>
        <v>0</v>
      </c>
      <c r="W258" s="312">
        <f>IFERROR(VLOOKUP($B258,Totalt!$B$1:$AQ$554,MATCH(W$2,Totalt!$B$1:$AQ$1,0),FALSE),"")</f>
        <v>0</v>
      </c>
      <c r="X258" s="312">
        <f>IFERROR(VLOOKUP($B258,Totalt!$B$1:$AQ$554,MATCH(X$2,Totalt!$B$1:$AQ$1,0),FALSE),"")</f>
        <v>0</v>
      </c>
      <c r="Y258" s="312">
        <f>IFERROR(VLOOKUP($B258,Totalt!$B$1:$AQ$554,MATCH(Y$2,Totalt!$B$1:$AQ$1,0),FALSE),"")</f>
        <v>0</v>
      </c>
      <c r="Z258" s="312">
        <f>IFERROR(VLOOKUP($B258,Totalt!$B$1:$AQ$554,MATCH(Z$2,Totalt!$B$1:$AQ$1,0),FALSE),"")</f>
        <v>0</v>
      </c>
      <c r="AA258" s="312">
        <f>IFERROR(VLOOKUP($B258,Totalt!$B$1:$AQ$554,MATCH(AA$2,Totalt!$B$1:$AQ$1,0),FALSE),"")</f>
        <v>0</v>
      </c>
      <c r="AB258" s="312">
        <f>IFERROR(VLOOKUP($B258,Totalt!$B$1:$AQ$554,MATCH(AB$2,Totalt!$B$1:$AQ$1,0),FALSE),"")</f>
        <v>0</v>
      </c>
      <c r="AC258" s="312">
        <f>IFERROR(VLOOKUP($B258,Totalt!$B$1:$AQ$554,MATCH(AC$2,Totalt!$B$1:$AQ$1,0),FALSE),"")</f>
        <v>0</v>
      </c>
      <c r="AD258" s="312">
        <f>IFERROR(VLOOKUP($B258,Totalt!$B$1:$AQ$554,MATCH(AD$2,Totalt!$B$1:$AQ$1,0),FALSE),"")</f>
        <v>0</v>
      </c>
      <c r="AE258" s="312">
        <f>IFERROR(VLOOKUP($B258,Totalt!$B$1:$AQ$554,MATCH(AE$2,Totalt!$B$1:$AQ$1,0),FALSE),"")</f>
        <v>0</v>
      </c>
      <c r="AF258" s="312">
        <f>IFERROR(VLOOKUP($B258,Totalt!$B$1:$AQ$554,MATCH(AF$2,Totalt!$B$1:$AQ$1,0),FALSE),"")</f>
        <v>0.22900000000000001</v>
      </c>
      <c r="AG258" s="312">
        <f>IFERROR(VLOOKUP($B258,Totalt!$B$1:$AQ$554,MATCH(AG$2,Totalt!$B$1:$AQ$1,0),FALSE),"")</f>
        <v>0</v>
      </c>
      <c r="AI258" s="245">
        <f t="shared" si="21"/>
        <v>10.798999999999999</v>
      </c>
      <c r="AJ258" s="246">
        <f>IF(ISERROR(1/VLOOKUP($B258,Leveranser!$B$1:$S$500,MATCH("såld värme (gwh)",Leveranser!$B$1:$S$1,0),FALSE)),"",VLOOKUP($B258,Leveranser!$B$1:$S$500,MATCH("såld värme (gwh)",Leveranser!$B$1:$S$1,0),FALSE))</f>
        <v>7.38</v>
      </c>
      <c r="AK258" t="str">
        <f>IFERROR(IF(VLOOKUP($B258,Totalt!$B$1:$AQ$554,MATCH(AK$2,Totalt!$B$1:$AQ$1,0),FALSE)="","",VLOOKUP($B258,Totalt!$B$1:$AQ$554,MATCH(AK$2,Totalt!$B$1:$AQ$1,0),FALSE)),"")</f>
        <v/>
      </c>
      <c r="AM258" s="247" t="str">
        <f>IF(B258&lt;&gt;"",IF(VLOOKUP($B258,Totalt!$B$1:$AQ$554,MATCH("Kvalitetsgranskad:",Totalt!$B$1:$AQ$1,0),FALSE)="ja",VLOOKUP($B258,Miljö!$B$1:$AG$479,MATCH(AM$2,Miljö!$B$1:$AK$1,0),FALSE),""),"")</f>
        <v>Ja</v>
      </c>
      <c r="AN258" s="247" t="str">
        <f>IF(AM258="ja",VLOOKUP($B258,Miljö!$B$1:$J$479,MATCH("Typ av ursprungsspecificerad el   (Om inget värde anges används Nordisk residualmix, se inforuta) ()",Miljö!$B$1:$J$1,0),FALSE),IF(AM258="nej","Nordisk residualel",""))</f>
        <v>'sol. vind. vatten. bio'</v>
      </c>
      <c r="AO258" s="247">
        <f>IF(AM258="","",VLOOKUP($B258,Miljö!$B$1:$J$479,MATCH("Fossilandel för ursprungspecificerad el ()",Miljö!$B$1:$J$1,0),FALSE))</f>
        <v>0</v>
      </c>
      <c r="AP258" s="247">
        <f>IF(AM258="","",IFERROR(VLOOKUP($B258,Miljö!$B$1:$J$479,MATCH("Kärnkraftsandel för ursprungsspecificerad el ()",Miljö!$B$1:$J$1,0),FALSE)/1,0))</f>
        <v>0</v>
      </c>
      <c r="AQ258" s="247">
        <f t="shared" si="22"/>
        <v>1</v>
      </c>
      <c r="AR258" s="52"/>
      <c r="AS258" s="247" t="str">
        <f t="shared" si="18"/>
        <v>Nej</v>
      </c>
      <c r="AT258" s="247" t="str">
        <f>IF(AS258="ja",VLOOKUP($B258,Miljö!$B$1:$O$500,MATCH("Fossil andel i procent (%)",Miljö!$B$1:$O$1,0),FALSE)/100,"")</f>
        <v/>
      </c>
      <c r="AU258" s="52"/>
      <c r="AV258" s="247" t="str">
        <f t="shared" si="19"/>
        <v>Nej</v>
      </c>
      <c r="AW258" s="247" t="str">
        <f>IF(AV258="ja",VLOOKUP($B258,'Egen hetvattenprod'!$B$1:$AO$500,MATCH("Värmekälla till värmepumpar ()",'Egen hetvattenprod'!$B$1:$AO$1,0),FALSE),"")</f>
        <v/>
      </c>
      <c r="AY258" s="244" t="str">
        <f t="shared" si="20"/>
        <v>Nej</v>
      </c>
      <c r="AZ258" s="283" t="str">
        <f>IF($AY258="ja",(VLOOKUP($B258,'Egen hetvattenprod'!$B$1:$BX$550,MATCH(AZ$2,'Egen hetvattenprod'!$B$1:$BX$1,0),FALSE)+VLOOKUP($B258,Kraftvärmeprod!$B$1:$BX$550,MATCH(AZ$2,Kraftvärmeprod!$B$1:$BX$1,0),FALSE))/$AC258,"")</f>
        <v/>
      </c>
      <c r="BA258" s="283" t="str">
        <f>IF($AY258="ja",(VLOOKUP($B258,'Egen hetvattenprod'!$B$1:$BX$550,MATCH(BA$2,'Egen hetvattenprod'!$B$1:$BX$1,0),FALSE)+VLOOKUP($B258,Kraftvärmeprod!$B$1:$BX$550,MATCH(BA$2,Kraftvärmeprod!$B$1:$BX$1,0),FALSE))/$AC258,"")</f>
        <v/>
      </c>
      <c r="BB258" s="283" t="str">
        <f>IF($AY258="ja",(VLOOKUP($B258,'Egen hetvattenprod'!$B$1:$BX$550,MATCH(BB$2,'Egen hetvattenprod'!$B$1:$BX$1,0),FALSE)+VLOOKUP($B258,Kraftvärmeprod!$B$1:$BX$550,MATCH(BB$2,Kraftvärmeprod!$B$1:$BX$1,0),FALSE))/$AC258,"")</f>
        <v/>
      </c>
      <c r="BC258" s="283" t="str">
        <f>IF($AY258="ja",(VLOOKUP($B258,'Egen hetvattenprod'!$B$1:$BX$550,MATCH(BC$2,'Egen hetvattenprod'!$B$1:$BX$1,0),FALSE)+VLOOKUP($B258,Kraftvärmeprod!$B$1:$BX$550,MATCH(BC$2,Kraftvärmeprod!$B$1:$BX$1,0),FALSE))/$AC258,"")</f>
        <v/>
      </c>
      <c r="BD258" s="283" t="str">
        <f>IF($AY258="ja",(VLOOKUP($B258,'Egen hetvattenprod'!$B$1:$BX$550,MATCH(BD$2,'Egen hetvattenprod'!$B$1:$BX$1,0),FALSE)+VLOOKUP($B258,Kraftvärmeprod!$B$1:$BX$550,MATCH(BD$2,Kraftvärmeprod!$B$1:$BX$1,0),FALSE))/$AC258,"")</f>
        <v/>
      </c>
      <c r="BF258" s="244" t="str">
        <f t="shared" si="23"/>
        <v>Nej</v>
      </c>
      <c r="BG258" s="283" t="str">
        <f>IF($BF258="ja",VLOOKUP($B258,'Egen hetvattenprod'!$B$1:$BX$550,MATCH("Andelen klimatgaser med fossilt ursprung för avfall ()",'Egen hetvattenprod'!$B$1:$BX$1,0),FALSE),"")</f>
        <v/>
      </c>
      <c r="BH258" s="283" t="str">
        <f>IF($BF258="ja",VLOOKUP($B258,Kraftvärmeprod!$B$1:$BX$550,MATCH("Andelen klimatgaser med fossilt ursprung för avfall ()",Kraftvärmeprod!$B$1:$BX$1,0),FALSE),"")</f>
        <v/>
      </c>
      <c r="BI258" s="307" t="str">
        <f>IF($BF258="ja",VLOOKUP($B258,'Egen hetvattenprod'!$B$1:$BX$550,MATCH("Avfall (GWh)",'Egen hetvattenprod'!$B$1:$BX$1,0),FALSE),"")</f>
        <v/>
      </c>
      <c r="BJ258" s="307" t="str">
        <f>IF($BF258="ja",VLOOKUP($B258,'Slutlig allokering kvv'!$B$1:$BX$550,MATCH("Avfall (GWh)",'Slutlig allokering kvv'!$B$1:$BX$1,0),FALSE),"")</f>
        <v/>
      </c>
      <c r="BK258" s="307" t="str">
        <f>IF($BF258="ja",VLOOKUP($B258,'Köpt hetvatten'!$B$1:$BX$550,MATCH("Avfall i köpt hetvatten",'Köpt hetvatten'!$B$1:$BX$1,0),FALSE),"")</f>
        <v/>
      </c>
      <c r="BL258" s="307" t="str">
        <f>IF($BF258="ja",VLOOKUP($B258,'Egen hetvattenprod'!$B$1:$BX$550,MATCH("Värde enligt ovan. (%)",'Egen hetvattenprod'!$B$1:$BX$1,0),FALSE),"")</f>
        <v/>
      </c>
      <c r="BM258" s="307" t="str">
        <f>IF($BF258="ja",VLOOKUP($B258,Kraftvärmeprod!$B$1:$BX$550,MATCH("Värde enligt ovan. (%)",Kraftvärmeprod!$B$1:$BX$1,0),FALSE),"")</f>
        <v/>
      </c>
      <c r="BN258" s="307"/>
      <c r="BO258" s="307"/>
      <c r="BP258" s="307"/>
      <c r="BQ258" s="307" t="str">
        <f>IF($BF258="ja",VLOOKUP($B258,'Egen hetvattenprod'!$B$1:$BX$550,MATCH("Tillförd olja (fossil) vid avfallsförbränning (GWh)",'Egen hetvattenprod'!$B$1:$BX$1,0),FALSE),"")</f>
        <v/>
      </c>
      <c r="BR258" s="307" t="str">
        <f>IF($BF258="ja",VLOOKUP($B258,Kraftvärmeprod!$B$1:$BX$550,MATCH("Tillförd olja (fossil) vid avfallsförbränning (GWh)",Kraftvärmeprod!$B$1:$BX$1,0),FALSE),"")</f>
        <v/>
      </c>
    </row>
    <row r="259" spans="1:70" x14ac:dyDescent="0.25">
      <c r="A259" s="2" t="str">
        <f>'Miljövärden för publ företag'!B261</f>
        <v>Umeå Energi AB</v>
      </c>
      <c r="B259" s="2" t="str">
        <f>'Miljövärden för publ företag'!C261</f>
        <v>Sävar</v>
      </c>
      <c r="C259" s="312">
        <f>IFERROR(VLOOKUP($B259,Totalt!$B$1:$AQ$554,MATCH(C$2,Totalt!$B$1:$AQ$1,0),FALSE),"")</f>
        <v>0</v>
      </c>
      <c r="D259" s="312">
        <f>IFERROR(VLOOKUP($B259,Totalt!$B$1:$AQ$554,MATCH(D$2,Totalt!$B$1:$AQ$1,0),FALSE),"")</f>
        <v>0.57999999999999996</v>
      </c>
      <c r="E259" s="312">
        <f>IFERROR(VLOOKUP($B259,Totalt!$B$1:$AQ$554,MATCH(E$2,Totalt!$B$1:$AQ$1,0),FALSE),"")</f>
        <v>0</v>
      </c>
      <c r="F259" s="312">
        <f>IFERROR(VLOOKUP($B259,Totalt!$B$1:$AQ$554,MATCH(F$2,Totalt!$B$1:$AQ$1,0),FALSE),"")</f>
        <v>0</v>
      </c>
      <c r="G259" s="312">
        <f>IFERROR(VLOOKUP($B259,Totalt!$B$1:$AQ$554,MATCH(G$2,Totalt!$B$1:$AQ$1,0),FALSE),"")</f>
        <v>0</v>
      </c>
      <c r="H259" s="312">
        <f>IFERROR(VLOOKUP($B259,Totalt!$B$1:$AQ$554,MATCH(H$2,Totalt!$B$1:$AQ$1,0),FALSE),"")</f>
        <v>0</v>
      </c>
      <c r="I259" s="312">
        <f>IFERROR(VLOOKUP($B259,Totalt!$B$1:$AQ$554,MATCH(I$2,Totalt!$B$1:$AQ$1,0),FALSE),"")</f>
        <v>0</v>
      </c>
      <c r="J259" s="312">
        <f>IFERROR(VLOOKUP($B259,Totalt!$B$1:$AQ$554,MATCH(J$2,Totalt!$B$1:$AQ$1,0),FALSE),"")</f>
        <v>0</v>
      </c>
      <c r="K259" s="312">
        <f>IFERROR(VLOOKUP($B259,Totalt!$B$1:$AQ$554,MATCH(K$2,Totalt!$B$1:$AQ$1,0),FALSE),"")</f>
        <v>0</v>
      </c>
      <c r="L259" s="312">
        <f>IFERROR(VLOOKUP($B259,Totalt!$B$1:$AQ$554,MATCH(L$2,Totalt!$B$1:$AQ$1,0),FALSE),"")</f>
        <v>0</v>
      </c>
      <c r="M259" s="312">
        <f>IFERROR(VLOOKUP($B259,Totalt!$B$1:$AQ$554,MATCH(M$2,Totalt!$B$1:$AQ$1,0),FALSE),"")</f>
        <v>0</v>
      </c>
      <c r="N259" s="312">
        <f>IFERROR(VLOOKUP($B259,Totalt!$B$1:$AQ$554,MATCH(N$2,Totalt!$B$1:$AQ$1,0),FALSE),"")</f>
        <v>0</v>
      </c>
      <c r="O259" s="312">
        <f>IFERROR(VLOOKUP($B259,Totalt!$B$1:$AQ$554,MATCH(O$2,Totalt!$B$1:$AQ$1,0),FALSE),"")</f>
        <v>0</v>
      </c>
      <c r="P259" s="312">
        <f>IFERROR(VLOOKUP($B259,Totalt!$B$1:$AQ$554,MATCH(P$2,Totalt!$B$1:$AQ$1,0),FALSE),"")</f>
        <v>0</v>
      </c>
      <c r="Q259" s="312">
        <f>IFERROR(VLOOKUP($B259,Totalt!$B$1:$AQ$554,MATCH(Q$2,Totalt!$B$1:$AQ$1,0),FALSE),"")</f>
        <v>10.5694</v>
      </c>
      <c r="R259" s="312">
        <f>IFERROR(VLOOKUP($B259,Totalt!$B$1:$AQ$554,MATCH(R$2,Totalt!$B$1:$AQ$1,0),FALSE),"")</f>
        <v>0</v>
      </c>
      <c r="S259" s="312">
        <f>IFERROR(VLOOKUP($B259,Totalt!$B$1:$AQ$554,MATCH(S$2,Totalt!$B$1:$AQ$1,0),FALSE),"")</f>
        <v>0</v>
      </c>
      <c r="T259" s="312">
        <f>IFERROR(VLOOKUP($B259,Totalt!$B$1:$AQ$554,MATCH(T$2,Totalt!$B$1:$AQ$1,0),FALSE),"")</f>
        <v>0</v>
      </c>
      <c r="U259" s="312">
        <f>IFERROR(VLOOKUP($B259,Totalt!$B$1:$AQ$554,MATCH(U$2,Totalt!$B$1:$AQ$1,0),FALSE),"")</f>
        <v>0</v>
      </c>
      <c r="V259" s="312">
        <f>IFERROR(VLOOKUP($B259,Totalt!$B$1:$AQ$554,MATCH(V$2,Totalt!$B$1:$AQ$1,0),FALSE),"")</f>
        <v>0</v>
      </c>
      <c r="W259" s="312">
        <f>IFERROR(VLOOKUP($B259,Totalt!$B$1:$AQ$554,MATCH(W$2,Totalt!$B$1:$AQ$1,0),FALSE),"")</f>
        <v>0</v>
      </c>
      <c r="X259" s="312">
        <f>IFERROR(VLOOKUP($B259,Totalt!$B$1:$AQ$554,MATCH(X$2,Totalt!$B$1:$AQ$1,0),FALSE),"")</f>
        <v>0</v>
      </c>
      <c r="Y259" s="312">
        <f>IFERROR(VLOOKUP($B259,Totalt!$B$1:$AQ$554,MATCH(Y$2,Totalt!$B$1:$AQ$1,0),FALSE),"")</f>
        <v>0</v>
      </c>
      <c r="Z259" s="312">
        <f>IFERROR(VLOOKUP($B259,Totalt!$B$1:$AQ$554,MATCH(Z$2,Totalt!$B$1:$AQ$1,0),FALSE),"")</f>
        <v>0</v>
      </c>
      <c r="AA259" s="312">
        <f>IFERROR(VLOOKUP($B259,Totalt!$B$1:$AQ$554,MATCH(AA$2,Totalt!$B$1:$AQ$1,0),FALSE),"")</f>
        <v>0</v>
      </c>
      <c r="AB259" s="312">
        <f>IFERROR(VLOOKUP($B259,Totalt!$B$1:$AQ$554,MATCH(AB$2,Totalt!$B$1:$AQ$1,0),FALSE),"")</f>
        <v>0</v>
      </c>
      <c r="AC259" s="312">
        <f>IFERROR(VLOOKUP($B259,Totalt!$B$1:$AQ$554,MATCH(AC$2,Totalt!$B$1:$AQ$1,0),FALSE),"")</f>
        <v>0</v>
      </c>
      <c r="AD259" s="312">
        <f>IFERROR(VLOOKUP($B259,Totalt!$B$1:$AQ$554,MATCH(AD$2,Totalt!$B$1:$AQ$1,0),FALSE),"")</f>
        <v>0</v>
      </c>
      <c r="AE259" s="312">
        <f>IFERROR(VLOOKUP($B259,Totalt!$B$1:$AQ$554,MATCH(AE$2,Totalt!$B$1:$AQ$1,0),FALSE),"")</f>
        <v>0</v>
      </c>
      <c r="AF259" s="312">
        <f>IFERROR(VLOOKUP($B259,Totalt!$B$1:$AQ$554,MATCH(AF$2,Totalt!$B$1:$AQ$1,0),FALSE),"")</f>
        <v>0.04</v>
      </c>
      <c r="AG259" s="312">
        <f>IFERROR(VLOOKUP($B259,Totalt!$B$1:$AQ$554,MATCH(AG$2,Totalt!$B$1:$AQ$1,0),FALSE),"")</f>
        <v>0</v>
      </c>
      <c r="AI259" s="245">
        <f t="shared" si="21"/>
        <v>11.189399999999999</v>
      </c>
      <c r="AJ259" s="246">
        <f>IF(ISERROR(1/VLOOKUP($B259,Leveranser!$B$1:$S$500,MATCH("såld värme (gwh)",Leveranser!$B$1:$S$1,0),FALSE)),"",VLOOKUP($B259,Leveranser!$B$1:$S$500,MATCH("såld värme (gwh)",Leveranser!$B$1:$S$1,0),FALSE))</f>
        <v>7.65</v>
      </c>
      <c r="AK259" t="str">
        <f>IFERROR(IF(VLOOKUP($B259,Totalt!$B$1:$AQ$554,MATCH(AK$2,Totalt!$B$1:$AQ$1,0),FALSE)="","",VLOOKUP($B259,Totalt!$B$1:$AQ$554,MATCH(AK$2,Totalt!$B$1:$AQ$1,0),FALSE)),"")</f>
        <v/>
      </c>
      <c r="AM259" s="247" t="str">
        <f>IF(B259&lt;&gt;"",IF(VLOOKUP($B259,Totalt!$B$1:$AQ$554,MATCH("Kvalitetsgranskad:",Totalt!$B$1:$AQ$1,0),FALSE)="ja",VLOOKUP($B259,Miljö!$B$1:$AG$479,MATCH(AM$2,Miljö!$B$1:$AK$1,0),FALSE),""),"")</f>
        <v>Ja</v>
      </c>
      <c r="AN259" s="247" t="str">
        <f>IF(AM259="ja",VLOOKUP($B259,Miljö!$B$1:$J$479,MATCH("Typ av ursprungsspecificerad el   (Om inget värde anges används Nordisk residualmix, se inforuta) ()",Miljö!$B$1:$J$1,0),FALSE),IF(AM259="nej","Nordisk residualel",""))</f>
        <v>'sol. vind. vatten. bio'</v>
      </c>
      <c r="AO259" s="247">
        <f>IF(AM259="","",VLOOKUP($B259,Miljö!$B$1:$J$479,MATCH("Fossilandel för ursprungspecificerad el ()",Miljö!$B$1:$J$1,0),FALSE))</f>
        <v>0</v>
      </c>
      <c r="AP259" s="247">
        <f>IF(AM259="","",IFERROR(VLOOKUP($B259,Miljö!$B$1:$J$479,MATCH("Kärnkraftsandel för ursprungsspecificerad el ()",Miljö!$B$1:$J$1,0),FALSE)/1,0))</f>
        <v>0</v>
      </c>
      <c r="AQ259" s="247">
        <f t="shared" si="22"/>
        <v>1</v>
      </c>
      <c r="AR259" s="52"/>
      <c r="AS259" s="247" t="str">
        <f t="shared" ref="AS259:AS322" si="24">IF(B259&lt;&gt;"",IF(AND(AG259&gt;0,AG259&lt;&gt;""),"Ja","Nej"),"")</f>
        <v>Nej</v>
      </c>
      <c r="AT259" s="247" t="str">
        <f>IF(AS259="ja",VLOOKUP($B259,Miljö!$B$1:$O$500,MATCH("Fossil andel i procent (%)",Miljö!$B$1:$O$1,0),FALSE)/100,"")</f>
        <v/>
      </c>
      <c r="AU259" s="52"/>
      <c r="AV259" s="247" t="str">
        <f t="shared" ref="AV259:AV322" si="25">IF(B259&lt;&gt;"",IF(AND(AB259&gt;0,AB259&lt;&gt;""),"Ja","Nej"),"")</f>
        <v>Nej</v>
      </c>
      <c r="AW259" s="247" t="str">
        <f>IF(AV259="ja",VLOOKUP($B259,'Egen hetvattenprod'!$B$1:$AO$500,MATCH("Värmekälla till värmepumpar ()",'Egen hetvattenprod'!$B$1:$AO$1,0),FALSE),"")</f>
        <v/>
      </c>
      <c r="AY259" s="244" t="str">
        <f t="shared" ref="AY259:AY322" si="26">IF(B259&lt;&gt;"",IF(AND(AC259&gt;0,AC259&lt;&gt;""),"Ja","Nej"),"")</f>
        <v>Nej</v>
      </c>
      <c r="AZ259" s="283" t="str">
        <f>IF($AY259="ja",(VLOOKUP($B259,'Egen hetvattenprod'!$B$1:$BX$550,MATCH(AZ$2,'Egen hetvattenprod'!$B$1:$BX$1,0),FALSE)+VLOOKUP($B259,Kraftvärmeprod!$B$1:$BX$550,MATCH(AZ$2,Kraftvärmeprod!$B$1:$BX$1,0),FALSE))/$AC259,"")</f>
        <v/>
      </c>
      <c r="BA259" s="283" t="str">
        <f>IF($AY259="ja",(VLOOKUP($B259,'Egen hetvattenprod'!$B$1:$BX$550,MATCH(BA$2,'Egen hetvattenprod'!$B$1:$BX$1,0),FALSE)+VLOOKUP($B259,Kraftvärmeprod!$B$1:$BX$550,MATCH(BA$2,Kraftvärmeprod!$B$1:$BX$1,0),FALSE))/$AC259,"")</f>
        <v/>
      </c>
      <c r="BB259" s="283" t="str">
        <f>IF($AY259="ja",(VLOOKUP($B259,'Egen hetvattenprod'!$B$1:$BX$550,MATCH(BB$2,'Egen hetvattenprod'!$B$1:$BX$1,0),FALSE)+VLOOKUP($B259,Kraftvärmeprod!$B$1:$BX$550,MATCH(BB$2,Kraftvärmeprod!$B$1:$BX$1,0),FALSE))/$AC259,"")</f>
        <v/>
      </c>
      <c r="BC259" s="283" t="str">
        <f>IF($AY259="ja",(VLOOKUP($B259,'Egen hetvattenprod'!$B$1:$BX$550,MATCH(BC$2,'Egen hetvattenprod'!$B$1:$BX$1,0),FALSE)+VLOOKUP($B259,Kraftvärmeprod!$B$1:$BX$550,MATCH(BC$2,Kraftvärmeprod!$B$1:$BX$1,0),FALSE))/$AC259,"")</f>
        <v/>
      </c>
      <c r="BD259" s="283" t="str">
        <f>IF($AY259="ja",(VLOOKUP($B259,'Egen hetvattenprod'!$B$1:$BX$550,MATCH(BD$2,'Egen hetvattenprod'!$B$1:$BX$1,0),FALSE)+VLOOKUP($B259,Kraftvärmeprod!$B$1:$BX$550,MATCH(BD$2,Kraftvärmeprod!$B$1:$BX$1,0),FALSE))/$AC259,"")</f>
        <v/>
      </c>
      <c r="BF259" s="244" t="str">
        <f t="shared" si="23"/>
        <v>Nej</v>
      </c>
      <c r="BG259" s="283" t="str">
        <f>IF($BF259="ja",VLOOKUP($B259,'Egen hetvattenprod'!$B$1:$BX$550,MATCH("Andelen klimatgaser med fossilt ursprung för avfall ()",'Egen hetvattenprod'!$B$1:$BX$1,0),FALSE),"")</f>
        <v/>
      </c>
      <c r="BH259" s="283" t="str">
        <f>IF($BF259="ja",VLOOKUP($B259,Kraftvärmeprod!$B$1:$BX$550,MATCH("Andelen klimatgaser med fossilt ursprung för avfall ()",Kraftvärmeprod!$B$1:$BX$1,0),FALSE),"")</f>
        <v/>
      </c>
      <c r="BI259" s="307" t="str">
        <f>IF($BF259="ja",VLOOKUP($B259,'Egen hetvattenprod'!$B$1:$BX$550,MATCH("Avfall (GWh)",'Egen hetvattenprod'!$B$1:$BX$1,0),FALSE),"")</f>
        <v/>
      </c>
      <c r="BJ259" s="307" t="str">
        <f>IF($BF259="ja",VLOOKUP($B259,'Slutlig allokering kvv'!$B$1:$BX$550,MATCH("Avfall (GWh)",'Slutlig allokering kvv'!$B$1:$BX$1,0),FALSE),"")</f>
        <v/>
      </c>
      <c r="BK259" s="307" t="str">
        <f>IF($BF259="ja",VLOOKUP($B259,'Köpt hetvatten'!$B$1:$BX$550,MATCH("Avfall i köpt hetvatten",'Köpt hetvatten'!$B$1:$BX$1,0),FALSE),"")</f>
        <v/>
      </c>
      <c r="BL259" s="307" t="str">
        <f>IF($BF259="ja",VLOOKUP($B259,'Egen hetvattenprod'!$B$1:$BX$550,MATCH("Värde enligt ovan. (%)",'Egen hetvattenprod'!$B$1:$BX$1,0),FALSE),"")</f>
        <v/>
      </c>
      <c r="BM259" s="307" t="str">
        <f>IF($BF259="ja",VLOOKUP($B259,Kraftvärmeprod!$B$1:$BX$550,MATCH("Värde enligt ovan. (%)",Kraftvärmeprod!$B$1:$BX$1,0),FALSE),"")</f>
        <v/>
      </c>
      <c r="BN259" s="307"/>
      <c r="BO259" s="307"/>
      <c r="BP259" s="307"/>
      <c r="BQ259" s="307" t="str">
        <f>IF($BF259="ja",VLOOKUP($B259,'Egen hetvattenprod'!$B$1:$BX$550,MATCH("Tillförd olja (fossil) vid avfallsförbränning (GWh)",'Egen hetvattenprod'!$B$1:$BX$1,0),FALSE),"")</f>
        <v/>
      </c>
      <c r="BR259" s="307" t="str">
        <f>IF($BF259="ja",VLOOKUP($B259,Kraftvärmeprod!$B$1:$BX$550,MATCH("Tillförd olja (fossil) vid avfallsförbränning (GWh)",Kraftvärmeprod!$B$1:$BX$1,0),FALSE),"")</f>
        <v/>
      </c>
    </row>
    <row r="260" spans="1:70" x14ac:dyDescent="0.25">
      <c r="A260" s="2" t="str">
        <f>'Miljövärden för publ företag'!B262</f>
        <v>Umeå Energi AB</v>
      </c>
      <c r="B260" s="2" t="str">
        <f>'Miljövärden för publ företag'!C262</f>
        <v>Umeå</v>
      </c>
      <c r="C260" s="312">
        <f>IFERROR(VLOOKUP($B260,Totalt!$B$1:$AQ$554,MATCH(C$2,Totalt!$B$1:$AQ$1,0),FALSE),"")</f>
        <v>0</v>
      </c>
      <c r="D260" s="312">
        <f>IFERROR(VLOOKUP($B260,Totalt!$B$1:$AQ$554,MATCH(D$2,Totalt!$B$1:$AQ$1,0),FALSE),"")</f>
        <v>20.3</v>
      </c>
      <c r="E260" s="312">
        <f>IFERROR(VLOOKUP($B260,Totalt!$B$1:$AQ$554,MATCH(E$2,Totalt!$B$1:$AQ$1,0),FALSE),"")</f>
        <v>0</v>
      </c>
      <c r="F260" s="312">
        <f>IFERROR(VLOOKUP($B260,Totalt!$B$1:$AQ$554,MATCH(F$2,Totalt!$B$1:$AQ$1,0),FALSE),"")</f>
        <v>0</v>
      </c>
      <c r="G260" s="312">
        <f>IFERROR(VLOOKUP($B260,Totalt!$B$1:$AQ$554,MATCH(G$2,Totalt!$B$1:$AQ$1,0),FALSE),"")</f>
        <v>0</v>
      </c>
      <c r="H260" s="312">
        <f>IFERROR(VLOOKUP($B260,Totalt!$B$1:$AQ$554,MATCH(H$2,Totalt!$B$1:$AQ$1,0),FALSE),"")</f>
        <v>0</v>
      </c>
      <c r="I260" s="312">
        <f>IFERROR(VLOOKUP($B260,Totalt!$B$1:$AQ$554,MATCH(I$2,Totalt!$B$1:$AQ$1,0),FALSE),"")</f>
        <v>243.7</v>
      </c>
      <c r="J260" s="312">
        <f>IFERROR(VLOOKUP($B260,Totalt!$B$1:$AQ$554,MATCH(J$2,Totalt!$B$1:$AQ$1,0),FALSE),"")</f>
        <v>0</v>
      </c>
      <c r="K260" s="312">
        <f>IFERROR(VLOOKUP($B260,Totalt!$B$1:$AQ$554,MATCH(K$2,Totalt!$B$1:$AQ$1,0),FALSE),"")</f>
        <v>0</v>
      </c>
      <c r="L260" s="312">
        <f>IFERROR(VLOOKUP($B260,Totalt!$B$1:$AQ$554,MATCH(L$2,Totalt!$B$1:$AQ$1,0),FALSE),"")</f>
        <v>66.551000000000002</v>
      </c>
      <c r="M260" s="312">
        <f>IFERROR(VLOOKUP($B260,Totalt!$B$1:$AQ$554,MATCH(M$2,Totalt!$B$1:$AQ$1,0),FALSE),"")</f>
        <v>103.25</v>
      </c>
      <c r="N260" s="312">
        <f>IFERROR(VLOOKUP($B260,Totalt!$B$1:$AQ$554,MATCH(N$2,Totalt!$B$1:$AQ$1,0),FALSE),"")</f>
        <v>11.1</v>
      </c>
      <c r="O260" s="312">
        <f>IFERROR(VLOOKUP($B260,Totalt!$B$1:$AQ$554,MATCH(O$2,Totalt!$B$1:$AQ$1,0),FALSE),"")</f>
        <v>56.4</v>
      </c>
      <c r="P260" s="312">
        <f>IFERROR(VLOOKUP($B260,Totalt!$B$1:$AQ$554,MATCH(P$2,Totalt!$B$1:$AQ$1,0),FALSE),"")</f>
        <v>83.9</v>
      </c>
      <c r="Q260" s="312">
        <f>IFERROR(VLOOKUP($B260,Totalt!$B$1:$AQ$554,MATCH(Q$2,Totalt!$B$1:$AQ$1,0),FALSE),"")</f>
        <v>31.9</v>
      </c>
      <c r="R260" s="312">
        <f>IFERROR(VLOOKUP($B260,Totalt!$B$1:$AQ$554,MATCH(R$2,Totalt!$B$1:$AQ$1,0),FALSE),"")</f>
        <v>20.100000000000001</v>
      </c>
      <c r="S260" s="312">
        <f>IFERROR(VLOOKUP($B260,Totalt!$B$1:$AQ$554,MATCH(S$2,Totalt!$B$1:$AQ$1,0),FALSE),"")</f>
        <v>0</v>
      </c>
      <c r="T260" s="312">
        <f>IFERROR(VLOOKUP($B260,Totalt!$B$1:$AQ$554,MATCH(T$2,Totalt!$B$1:$AQ$1,0),FALSE),"")</f>
        <v>0</v>
      </c>
      <c r="U260" s="312">
        <f>IFERROR(VLOOKUP($B260,Totalt!$B$1:$AQ$554,MATCH(U$2,Totalt!$B$1:$AQ$1,0),FALSE),"")</f>
        <v>0</v>
      </c>
      <c r="V260" s="312">
        <f>IFERROR(VLOOKUP($B260,Totalt!$B$1:$AQ$554,MATCH(V$2,Totalt!$B$1:$AQ$1,0),FALSE),"")</f>
        <v>0</v>
      </c>
      <c r="W260" s="312">
        <f>IFERROR(VLOOKUP($B260,Totalt!$B$1:$AQ$554,MATCH(W$2,Totalt!$B$1:$AQ$1,0),FALSE),"")</f>
        <v>0</v>
      </c>
      <c r="X260" s="312">
        <f>IFERROR(VLOOKUP($B260,Totalt!$B$1:$AQ$554,MATCH(X$2,Totalt!$B$1:$AQ$1,0),FALSE),"")</f>
        <v>0</v>
      </c>
      <c r="Y260" s="312">
        <f>IFERROR(VLOOKUP($B260,Totalt!$B$1:$AQ$554,MATCH(Y$2,Totalt!$B$1:$AQ$1,0),FALSE),"")</f>
        <v>20.206</v>
      </c>
      <c r="Z260" s="312">
        <f>IFERROR(VLOOKUP($B260,Totalt!$B$1:$AQ$554,MATCH(Z$2,Totalt!$B$1:$AQ$1,0),FALSE),"")</f>
        <v>1.175</v>
      </c>
      <c r="AA260" s="312">
        <f>IFERROR(VLOOKUP($B260,Totalt!$B$1:$AQ$554,MATCH(AA$2,Totalt!$B$1:$AQ$1,0),FALSE),"")</f>
        <v>12.4</v>
      </c>
      <c r="AB260" s="312">
        <f>IFERROR(VLOOKUP($B260,Totalt!$B$1:$AQ$554,MATCH(AB$2,Totalt!$B$1:$AQ$1,0),FALSE),"")</f>
        <v>22.62</v>
      </c>
      <c r="AC260" s="312">
        <f>IFERROR(VLOOKUP($B260,Totalt!$B$1:$AQ$554,MATCH(AC$2,Totalt!$B$1:$AQ$1,0),FALSE),"")</f>
        <v>186.6</v>
      </c>
      <c r="AD260" s="312">
        <f>IFERROR(VLOOKUP($B260,Totalt!$B$1:$AQ$554,MATCH(AD$2,Totalt!$B$1:$AQ$1,0),FALSE),"")</f>
        <v>0</v>
      </c>
      <c r="AE260" s="312">
        <f>IFERROR(VLOOKUP($B260,Totalt!$B$1:$AQ$554,MATCH(AE$2,Totalt!$B$1:$AQ$1,0),FALSE),"")</f>
        <v>0.412941</v>
      </c>
      <c r="AF260" s="312">
        <f>IFERROR(VLOOKUP($B260,Totalt!$B$1:$AQ$554,MATCH(AF$2,Totalt!$B$1:$AQ$1,0),FALSE),"")</f>
        <v>32.954999999999998</v>
      </c>
      <c r="AG260" s="312">
        <f>IFERROR(VLOOKUP($B260,Totalt!$B$1:$AQ$554,MATCH(AG$2,Totalt!$B$1:$AQ$1,0),FALSE),"")</f>
        <v>0</v>
      </c>
      <c r="AI260" s="245">
        <f t="shared" ref="AI260:AI323" si="27">IF(B260&lt;&gt;"",SUM(C260:AG260),"")</f>
        <v>913.56994100000009</v>
      </c>
      <c r="AJ260" s="246">
        <f>IF(ISERROR(1/VLOOKUP($B260,Leveranser!$B$1:$S$500,MATCH("såld värme (gwh)",Leveranser!$B$1:$S$1,0),FALSE)),"",VLOOKUP($B260,Leveranser!$B$1:$S$500,MATCH("såld värme (gwh)",Leveranser!$B$1:$S$1,0),FALSE))</f>
        <v>848.08</v>
      </c>
      <c r="AK260" t="str">
        <f>IFERROR(IF(VLOOKUP($B260,Totalt!$B$1:$AQ$554,MATCH(AK$2,Totalt!$B$1:$AQ$1,0),FALSE)="","",VLOOKUP($B260,Totalt!$B$1:$AQ$554,MATCH(AK$2,Totalt!$B$1:$AQ$1,0),FALSE)),"")</f>
        <v/>
      </c>
      <c r="AM260" s="247" t="str">
        <f>IF(B260&lt;&gt;"",IF(VLOOKUP($B260,Totalt!$B$1:$AQ$554,MATCH("Kvalitetsgranskad:",Totalt!$B$1:$AQ$1,0),FALSE)="ja",VLOOKUP($B260,Miljö!$B$1:$AG$479,MATCH(AM$2,Miljö!$B$1:$AK$1,0),FALSE),""),"")</f>
        <v>Ja</v>
      </c>
      <c r="AN260" s="247" t="str">
        <f>IF(AM260="ja",VLOOKUP($B260,Miljö!$B$1:$J$479,MATCH("Typ av ursprungsspecificerad el   (Om inget värde anges används Nordisk residualmix, se inforuta) ()",Miljö!$B$1:$J$1,0),FALSE),IF(AM260="nej","Nordisk residualel",""))</f>
        <v>'sol. vind. vatten. bio'</v>
      </c>
      <c r="AO260" s="247">
        <f>IF(AM260="","",VLOOKUP($B260,Miljö!$B$1:$J$479,MATCH("Fossilandel för ursprungspecificerad el ()",Miljö!$B$1:$J$1,0),FALSE))</f>
        <v>0</v>
      </c>
      <c r="AP260" s="247">
        <f>IF(AM260="","",IFERROR(VLOOKUP($B260,Miljö!$B$1:$J$479,MATCH("Kärnkraftsandel för ursprungsspecificerad el ()",Miljö!$B$1:$J$1,0),FALSE)/1,0))</f>
        <v>0</v>
      </c>
      <c r="AQ260" s="247">
        <f t="shared" ref="AQ260:AQ323" si="28">IF(AM260="","",1-AO260-AP260)</f>
        <v>1</v>
      </c>
      <c r="AR260" s="52"/>
      <c r="AS260" s="247" t="str">
        <f t="shared" si="24"/>
        <v>Nej</v>
      </c>
      <c r="AT260" s="247" t="str">
        <f>IF(AS260="ja",VLOOKUP($B260,Miljö!$B$1:$O$500,MATCH("Fossil andel i procent (%)",Miljö!$B$1:$O$1,0),FALSE)/100,"")</f>
        <v/>
      </c>
      <c r="AU260" s="52"/>
      <c r="AV260" s="247" t="str">
        <f t="shared" si="25"/>
        <v>Ja</v>
      </c>
      <c r="AW260" s="247" t="str">
        <f>IF(AV260="ja",VLOOKUP($B260,'Egen hetvattenprod'!$B$1:$AO$500,MATCH("Värmekälla till värmepumpar ()",'Egen hetvattenprod'!$B$1:$AO$1,0),FALSE),"")</f>
        <v>Lågtempererad spillvärme</v>
      </c>
      <c r="AY260" s="244" t="str">
        <f t="shared" si="26"/>
        <v>Ja</v>
      </c>
      <c r="AZ260" s="283">
        <f>IF($AY260="ja",(VLOOKUP($B260,'Egen hetvattenprod'!$B$1:$BX$550,MATCH(AZ$2,'Egen hetvattenprod'!$B$1:$BX$1,0),FALSE)+VLOOKUP($B260,Kraftvärmeprod!$B$1:$BX$550,MATCH(AZ$2,Kraftvärmeprod!$B$1:$BX$1,0),FALSE))/$AC260,"")</f>
        <v>0.57999999999999996</v>
      </c>
      <c r="BA260" s="283">
        <f>IF($AY260="ja",(VLOOKUP($B260,'Egen hetvattenprod'!$B$1:$BX$550,MATCH(BA$2,'Egen hetvattenprod'!$B$1:$BX$1,0),FALSE)+VLOOKUP($B260,Kraftvärmeprod!$B$1:$BX$550,MATCH(BA$2,Kraftvärmeprod!$B$1:$BX$1,0),FALSE))/$AC260,"")</f>
        <v>0.38</v>
      </c>
      <c r="BB260" s="283">
        <f>IF($AY260="ja",(VLOOKUP($B260,'Egen hetvattenprod'!$B$1:$BX$550,MATCH(BB$2,'Egen hetvattenprod'!$B$1:$BX$1,0),FALSE)+VLOOKUP($B260,Kraftvärmeprod!$B$1:$BX$550,MATCH(BB$2,Kraftvärmeprod!$B$1:$BX$1,0),FALSE))/$AC260,"")</f>
        <v>6.9999999999999993E-3</v>
      </c>
      <c r="BC260" s="283">
        <f>IF($AY260="ja",(VLOOKUP($B260,'Egen hetvattenprod'!$B$1:$BX$550,MATCH(BC$2,'Egen hetvattenprod'!$B$1:$BX$1,0),FALSE)+VLOOKUP($B260,Kraftvärmeprod!$B$1:$BX$550,MATCH(BC$2,Kraftvärmeprod!$B$1:$BX$1,0),FALSE))/$AC260,"")</f>
        <v>3.3000000000000002E-2</v>
      </c>
      <c r="BD260" s="283">
        <f>IF($AY260="ja",(VLOOKUP($B260,'Egen hetvattenprod'!$B$1:$BX$550,MATCH(BD$2,'Egen hetvattenprod'!$B$1:$BX$1,0),FALSE)+VLOOKUP($B260,Kraftvärmeprod!$B$1:$BX$550,MATCH(BD$2,Kraftvärmeprod!$B$1:$BX$1,0),FALSE))/$AC260,"")</f>
        <v>0</v>
      </c>
      <c r="BF260" s="244" t="str">
        <f t="shared" ref="BF260:BF323" si="29">IF(B260&lt;&gt;"",IF(AND(I260&gt;0,I260&lt;&gt;""),"Ja","Nej"),"")</f>
        <v>Ja</v>
      </c>
      <c r="BG260" s="283" t="str">
        <f>IF($BF260="ja",VLOOKUP($B260,'Egen hetvattenprod'!$B$1:$BX$550,MATCH("Andelen klimatgaser med fossilt ursprung för avfall ()",'Egen hetvattenprod'!$B$1:$BX$1,0),FALSE),"")</f>
        <v>Ingen redovisning</v>
      </c>
      <c r="BH260" s="283" t="str">
        <f>IF($BF260="ja",VLOOKUP($B260,Kraftvärmeprod!$B$1:$BX$550,MATCH("Andelen klimatgaser med fossilt ursprung för avfall ()",Kraftvärmeprod!$B$1:$BX$1,0),FALSE),"")</f>
        <v>Mätvärde</v>
      </c>
      <c r="BI260" s="307" t="str">
        <f>IF($BF260="ja",VLOOKUP($B260,'Egen hetvattenprod'!$B$1:$BX$550,MATCH("Avfall (GWh)",'Egen hetvattenprod'!$B$1:$BX$1,0),FALSE),"")</f>
        <v>ET</v>
      </c>
      <c r="BJ260" s="307">
        <f>IF($BF260="ja",VLOOKUP($B260,'Slutlig allokering kvv'!$B$1:$BX$550,MATCH("Avfall (GWh)",'Slutlig allokering kvv'!$B$1:$BX$1,0),FALSE),"")</f>
        <v>243.7</v>
      </c>
      <c r="BK260" s="307">
        <f>IF($BF260="ja",VLOOKUP($B260,'Köpt hetvatten'!$B$1:$BX$550,MATCH("Avfall i köpt hetvatten",'Köpt hetvatten'!$B$1:$BX$1,0),FALSE),"")</f>
        <v>0</v>
      </c>
      <c r="BL260" s="307" t="str">
        <f>IF($BF260="ja",VLOOKUP($B260,'Egen hetvattenprod'!$B$1:$BX$550,MATCH("Värde enligt ovan. (%)",'Egen hetvattenprod'!$B$1:$BX$1,0),FALSE),"")</f>
        <v>ET</v>
      </c>
      <c r="BM260" s="307">
        <f>IF($BF260="ja",VLOOKUP($B260,Kraftvärmeprod!$B$1:$BX$550,MATCH("Värde enligt ovan. (%)",Kraftvärmeprod!$B$1:$BX$1,0),FALSE),"")</f>
        <v>37</v>
      </c>
      <c r="BN260" s="307"/>
      <c r="BO260" s="307"/>
      <c r="BP260" s="307"/>
      <c r="BQ260" s="307" t="str">
        <f>IF($BF260="ja",VLOOKUP($B260,'Egen hetvattenprod'!$B$1:$BX$550,MATCH("Tillförd olja (fossil) vid avfallsförbränning (GWh)",'Egen hetvattenprod'!$B$1:$BX$1,0),FALSE),"")</f>
        <v>ET</v>
      </c>
      <c r="BR260" s="307">
        <f>IF($BF260="ja",VLOOKUP($B260,Kraftvärmeprod!$B$1:$BX$550,MATCH("Tillförd olja (fossil) vid avfallsförbränning (GWh)",Kraftvärmeprod!$B$1:$BX$1,0),FALSE),"")</f>
        <v>6.1</v>
      </c>
    </row>
    <row r="261" spans="1:70" x14ac:dyDescent="0.25">
      <c r="A261" s="2" t="str">
        <f>'Miljövärden för publ företag'!B263</f>
        <v>Vaggeryds Energi AB</v>
      </c>
      <c r="B261" s="2" t="str">
        <f>'Miljövärden för publ företag'!C263</f>
        <v>Skillingaryd</v>
      </c>
      <c r="C261" s="312">
        <f>IFERROR(VLOOKUP($B261,Totalt!$B$1:$AQ$554,MATCH(C$2,Totalt!$B$1:$AQ$1,0),FALSE),"")</f>
        <v>0</v>
      </c>
      <c r="D261" s="312">
        <f>IFERROR(VLOOKUP($B261,Totalt!$B$1:$AQ$554,MATCH(D$2,Totalt!$B$1:$AQ$1,0),FALSE),"")</f>
        <v>0.53900000000000003</v>
      </c>
      <c r="E261" s="312">
        <f>IFERROR(VLOOKUP($B261,Totalt!$B$1:$AQ$554,MATCH(E$2,Totalt!$B$1:$AQ$1,0),FALSE),"")</f>
        <v>0</v>
      </c>
      <c r="F261" s="312">
        <f>IFERROR(VLOOKUP($B261,Totalt!$B$1:$AQ$554,MATCH(F$2,Totalt!$B$1:$AQ$1,0),FALSE),"")</f>
        <v>0</v>
      </c>
      <c r="G261" s="312">
        <f>IFERROR(VLOOKUP($B261,Totalt!$B$1:$AQ$554,MATCH(G$2,Totalt!$B$1:$AQ$1,0),FALSE),"")</f>
        <v>0</v>
      </c>
      <c r="H261" s="312">
        <f>IFERROR(VLOOKUP($B261,Totalt!$B$1:$AQ$554,MATCH(H$2,Totalt!$B$1:$AQ$1,0),FALSE),"")</f>
        <v>0</v>
      </c>
      <c r="I261" s="312">
        <f>IFERROR(VLOOKUP($B261,Totalt!$B$1:$AQ$554,MATCH(I$2,Totalt!$B$1:$AQ$1,0),FALSE),"")</f>
        <v>0</v>
      </c>
      <c r="J261" s="312">
        <f>IFERROR(VLOOKUP($B261,Totalt!$B$1:$AQ$554,MATCH(J$2,Totalt!$B$1:$AQ$1,0),FALSE),"")</f>
        <v>0</v>
      </c>
      <c r="K261" s="312">
        <f>IFERROR(VLOOKUP($B261,Totalt!$B$1:$AQ$554,MATCH(K$2,Totalt!$B$1:$AQ$1,0),FALSE),"")</f>
        <v>0</v>
      </c>
      <c r="L261" s="312">
        <f>IFERROR(VLOOKUP($B261,Totalt!$B$1:$AQ$554,MATCH(L$2,Totalt!$B$1:$AQ$1,0),FALSE),"")</f>
        <v>0</v>
      </c>
      <c r="M261" s="312">
        <f>IFERROR(VLOOKUP($B261,Totalt!$B$1:$AQ$554,MATCH(M$2,Totalt!$B$1:$AQ$1,0),FALSE),"")</f>
        <v>0</v>
      </c>
      <c r="N261" s="312">
        <f>IFERROR(VLOOKUP($B261,Totalt!$B$1:$AQ$554,MATCH(N$2,Totalt!$B$1:$AQ$1,0),FALSE),"")</f>
        <v>5.8970000000000002</v>
      </c>
      <c r="O261" s="312">
        <f>IFERROR(VLOOKUP($B261,Totalt!$B$1:$AQ$554,MATCH(O$2,Totalt!$B$1:$AQ$1,0),FALSE),"")</f>
        <v>0</v>
      </c>
      <c r="P261" s="312">
        <f>IFERROR(VLOOKUP($B261,Totalt!$B$1:$AQ$554,MATCH(P$2,Totalt!$B$1:$AQ$1,0),FALSE),"")</f>
        <v>6.59</v>
      </c>
      <c r="Q261" s="312">
        <f>IFERROR(VLOOKUP($B261,Totalt!$B$1:$AQ$554,MATCH(Q$2,Totalt!$B$1:$AQ$1,0),FALSE),"")</f>
        <v>6.9109999999999996</v>
      </c>
      <c r="R261" s="312">
        <f>IFERROR(VLOOKUP($B261,Totalt!$B$1:$AQ$554,MATCH(R$2,Totalt!$B$1:$AQ$1,0),FALSE),"")</f>
        <v>8.8409999999999993</v>
      </c>
      <c r="S261" s="312">
        <f>IFERROR(VLOOKUP($B261,Totalt!$B$1:$AQ$554,MATCH(S$2,Totalt!$B$1:$AQ$1,0),FALSE),"")</f>
        <v>0</v>
      </c>
      <c r="T261" s="312">
        <f>IFERROR(VLOOKUP($B261,Totalt!$B$1:$AQ$554,MATCH(T$2,Totalt!$B$1:$AQ$1,0),FALSE),"")</f>
        <v>0</v>
      </c>
      <c r="U261" s="312">
        <f>IFERROR(VLOOKUP($B261,Totalt!$B$1:$AQ$554,MATCH(U$2,Totalt!$B$1:$AQ$1,0),FALSE),"")</f>
        <v>0</v>
      </c>
      <c r="V261" s="312">
        <f>IFERROR(VLOOKUP($B261,Totalt!$B$1:$AQ$554,MATCH(V$2,Totalt!$B$1:$AQ$1,0),FALSE),"")</f>
        <v>0</v>
      </c>
      <c r="W261" s="312">
        <f>IFERROR(VLOOKUP($B261,Totalt!$B$1:$AQ$554,MATCH(W$2,Totalt!$B$1:$AQ$1,0),FALSE),"")</f>
        <v>0</v>
      </c>
      <c r="X261" s="312">
        <f>IFERROR(VLOOKUP($B261,Totalt!$B$1:$AQ$554,MATCH(X$2,Totalt!$B$1:$AQ$1,0),FALSE),"")</f>
        <v>0</v>
      </c>
      <c r="Y261" s="312">
        <f>IFERROR(VLOOKUP($B261,Totalt!$B$1:$AQ$554,MATCH(Y$2,Totalt!$B$1:$AQ$1,0),FALSE),"")</f>
        <v>0</v>
      </c>
      <c r="Z261" s="312">
        <f>IFERROR(VLOOKUP($B261,Totalt!$B$1:$AQ$554,MATCH(Z$2,Totalt!$B$1:$AQ$1,0),FALSE),"")</f>
        <v>0</v>
      </c>
      <c r="AA261" s="312">
        <f>IFERROR(VLOOKUP($B261,Totalt!$B$1:$AQ$554,MATCH(AA$2,Totalt!$B$1:$AQ$1,0),FALSE),"")</f>
        <v>0</v>
      </c>
      <c r="AB261" s="312">
        <f>IFERROR(VLOOKUP($B261,Totalt!$B$1:$AQ$554,MATCH(AB$2,Totalt!$B$1:$AQ$1,0),FALSE),"")</f>
        <v>0</v>
      </c>
      <c r="AC261" s="312">
        <f>IFERROR(VLOOKUP($B261,Totalt!$B$1:$AQ$554,MATCH(AC$2,Totalt!$B$1:$AQ$1,0),FALSE),"")</f>
        <v>1.645</v>
      </c>
      <c r="AD261" s="312">
        <f>IFERROR(VLOOKUP($B261,Totalt!$B$1:$AQ$554,MATCH(AD$2,Totalt!$B$1:$AQ$1,0),FALSE),"")</f>
        <v>0</v>
      </c>
      <c r="AE261" s="312">
        <f>IFERROR(VLOOKUP($B261,Totalt!$B$1:$AQ$554,MATCH(AE$2,Totalt!$B$1:$AQ$1,0),FALSE),"")</f>
        <v>0</v>
      </c>
      <c r="AF261" s="312">
        <f>IFERROR(VLOOKUP($B261,Totalt!$B$1:$AQ$554,MATCH(AF$2,Totalt!$B$1:$AQ$1,0),FALSE),"")</f>
        <v>0.54400000000000004</v>
      </c>
      <c r="AG261" s="312">
        <f>IFERROR(VLOOKUP($B261,Totalt!$B$1:$AQ$554,MATCH(AG$2,Totalt!$B$1:$AQ$1,0),FALSE),"")</f>
        <v>0</v>
      </c>
      <c r="AI261" s="245">
        <f t="shared" si="27"/>
        <v>30.966999999999999</v>
      </c>
      <c r="AJ261" s="246">
        <f>IF(ISERROR(1/VLOOKUP($B261,Leveranser!$B$1:$S$500,MATCH("såld värme (gwh)",Leveranser!$B$1:$S$1,0),FALSE)),"",VLOOKUP($B261,Leveranser!$B$1:$S$500,MATCH("såld värme (gwh)",Leveranser!$B$1:$S$1,0),FALSE))</f>
        <v>21.738</v>
      </c>
      <c r="AK261" t="str">
        <f>IFERROR(IF(VLOOKUP($B261,Totalt!$B$1:$AQ$554,MATCH(AK$2,Totalt!$B$1:$AQ$1,0),FALSE)="","",VLOOKUP($B261,Totalt!$B$1:$AQ$554,MATCH(AK$2,Totalt!$B$1:$AQ$1,0),FALSE)),"")</f>
        <v/>
      </c>
      <c r="AM261" s="247" t="str">
        <f>IF(B261&lt;&gt;"",IF(VLOOKUP($B261,Totalt!$B$1:$AQ$554,MATCH("Kvalitetsgranskad:",Totalt!$B$1:$AQ$1,0),FALSE)="ja",VLOOKUP($B261,Miljö!$B$1:$AG$479,MATCH(AM$2,Miljö!$B$1:$AK$1,0),FALSE),""),"")</f>
        <v>Ja</v>
      </c>
      <c r="AN261" s="247" t="str">
        <f>IF(AM261="ja",VLOOKUP($B261,Miljö!$B$1:$J$479,MATCH("Typ av ursprungsspecificerad el   (Om inget värde anges används Nordisk residualmix, se inforuta) ()",Miljö!$B$1:$J$1,0),FALSE),IF(AM261="nej","Nordisk residualel",""))</f>
        <v>'vatten'</v>
      </c>
      <c r="AO261" s="247">
        <f>IF(AM261="","",VLOOKUP($B261,Miljö!$B$1:$J$479,MATCH("Fossilandel för ursprungspecificerad el ()",Miljö!$B$1:$J$1,0),FALSE))</f>
        <v>0</v>
      </c>
      <c r="AP261" s="247">
        <f>IF(AM261="","",IFERROR(VLOOKUP($B261,Miljö!$B$1:$J$479,MATCH("Kärnkraftsandel för ursprungsspecificerad el ()",Miljö!$B$1:$J$1,0),FALSE)/1,0))</f>
        <v>0.4</v>
      </c>
      <c r="AQ261" s="247">
        <f t="shared" si="28"/>
        <v>0.6</v>
      </c>
      <c r="AR261" s="52"/>
      <c r="AS261" s="247" t="str">
        <f t="shared" si="24"/>
        <v>Nej</v>
      </c>
      <c r="AT261" s="247" t="str">
        <f>IF(AS261="ja",VLOOKUP($B261,Miljö!$B$1:$O$500,MATCH("Fossil andel i procent (%)",Miljö!$B$1:$O$1,0),FALSE)/100,"")</f>
        <v/>
      </c>
      <c r="AU261" s="52"/>
      <c r="AV261" s="247" t="str">
        <f t="shared" si="25"/>
        <v>Nej</v>
      </c>
      <c r="AW261" s="247" t="str">
        <f>IF(AV261="ja",VLOOKUP($B261,'Egen hetvattenprod'!$B$1:$AO$500,MATCH("Värmekälla till värmepumpar ()",'Egen hetvattenprod'!$B$1:$AO$1,0),FALSE),"")</f>
        <v/>
      </c>
      <c r="AY261" s="244" t="str">
        <f t="shared" si="26"/>
        <v>Ja</v>
      </c>
      <c r="AZ261" s="283">
        <f>IF($AY261="ja",(VLOOKUP($B261,'Egen hetvattenprod'!$B$1:$BX$550,MATCH(AZ$2,'Egen hetvattenprod'!$B$1:$BX$1,0),FALSE)+VLOOKUP($B261,Kraftvärmeprod!$B$1:$BX$550,MATCH(AZ$2,Kraftvärmeprod!$B$1:$BX$1,0),FALSE))/$AC261,"")</f>
        <v>1</v>
      </c>
      <c r="BA261" s="283">
        <f>IF($AY261="ja",(VLOOKUP($B261,'Egen hetvattenprod'!$B$1:$BX$550,MATCH(BA$2,'Egen hetvattenprod'!$B$1:$BX$1,0),FALSE)+VLOOKUP($B261,Kraftvärmeprod!$B$1:$BX$550,MATCH(BA$2,Kraftvärmeprod!$B$1:$BX$1,0),FALSE))/$AC261,"")</f>
        <v>0</v>
      </c>
      <c r="BB261" s="283">
        <f>IF($AY261="ja",(VLOOKUP($B261,'Egen hetvattenprod'!$B$1:$BX$550,MATCH(BB$2,'Egen hetvattenprod'!$B$1:$BX$1,0),FALSE)+VLOOKUP($B261,Kraftvärmeprod!$B$1:$BX$550,MATCH(BB$2,Kraftvärmeprod!$B$1:$BX$1,0),FALSE))/$AC261,"")</f>
        <v>0</v>
      </c>
      <c r="BC261" s="283">
        <f>IF($AY261="ja",(VLOOKUP($B261,'Egen hetvattenprod'!$B$1:$BX$550,MATCH(BC$2,'Egen hetvattenprod'!$B$1:$BX$1,0),FALSE)+VLOOKUP($B261,Kraftvärmeprod!$B$1:$BX$550,MATCH(BC$2,Kraftvärmeprod!$B$1:$BX$1,0),FALSE))/$AC261,"")</f>
        <v>0</v>
      </c>
      <c r="BD261" s="283">
        <f>IF($AY261="ja",(VLOOKUP($B261,'Egen hetvattenprod'!$B$1:$BX$550,MATCH(BD$2,'Egen hetvattenprod'!$B$1:$BX$1,0),FALSE)+VLOOKUP($B261,Kraftvärmeprod!$B$1:$BX$550,MATCH(BD$2,Kraftvärmeprod!$B$1:$BX$1,0),FALSE))/$AC261,"")</f>
        <v>0</v>
      </c>
      <c r="BF261" s="244" t="str">
        <f t="shared" si="29"/>
        <v>Nej</v>
      </c>
      <c r="BG261" s="283" t="str">
        <f>IF($BF261="ja",VLOOKUP($B261,'Egen hetvattenprod'!$B$1:$BX$550,MATCH("Andelen klimatgaser med fossilt ursprung för avfall ()",'Egen hetvattenprod'!$B$1:$BX$1,0),FALSE),"")</f>
        <v/>
      </c>
      <c r="BH261" s="283" t="str">
        <f>IF($BF261="ja",VLOOKUP($B261,Kraftvärmeprod!$B$1:$BX$550,MATCH("Andelen klimatgaser med fossilt ursprung för avfall ()",Kraftvärmeprod!$B$1:$BX$1,0),FALSE),"")</f>
        <v/>
      </c>
      <c r="BI261" s="307" t="str">
        <f>IF($BF261="ja",VLOOKUP($B261,'Egen hetvattenprod'!$B$1:$BX$550,MATCH("Avfall (GWh)",'Egen hetvattenprod'!$B$1:$BX$1,0),FALSE),"")</f>
        <v/>
      </c>
      <c r="BJ261" s="307" t="str">
        <f>IF($BF261="ja",VLOOKUP($B261,'Slutlig allokering kvv'!$B$1:$BX$550,MATCH("Avfall (GWh)",'Slutlig allokering kvv'!$B$1:$BX$1,0),FALSE),"")</f>
        <v/>
      </c>
      <c r="BK261" s="307" t="str">
        <f>IF($BF261="ja",VLOOKUP($B261,'Köpt hetvatten'!$B$1:$BX$550,MATCH("Avfall i köpt hetvatten",'Köpt hetvatten'!$B$1:$BX$1,0),FALSE),"")</f>
        <v/>
      </c>
      <c r="BL261" s="307" t="str">
        <f>IF($BF261="ja",VLOOKUP($B261,'Egen hetvattenprod'!$B$1:$BX$550,MATCH("Värde enligt ovan. (%)",'Egen hetvattenprod'!$B$1:$BX$1,0),FALSE),"")</f>
        <v/>
      </c>
      <c r="BM261" s="307" t="str">
        <f>IF($BF261="ja",VLOOKUP($B261,Kraftvärmeprod!$B$1:$BX$550,MATCH("Värde enligt ovan. (%)",Kraftvärmeprod!$B$1:$BX$1,0),FALSE),"")</f>
        <v/>
      </c>
      <c r="BN261" s="307"/>
      <c r="BO261" s="307"/>
      <c r="BP261" s="307"/>
      <c r="BQ261" s="307" t="str">
        <f>IF($BF261="ja",VLOOKUP($B261,'Egen hetvattenprod'!$B$1:$BX$550,MATCH("Tillförd olja (fossil) vid avfallsförbränning (GWh)",'Egen hetvattenprod'!$B$1:$BX$1,0),FALSE),"")</f>
        <v/>
      </c>
      <c r="BR261" s="307" t="str">
        <f>IF($BF261="ja",VLOOKUP($B261,Kraftvärmeprod!$B$1:$BX$550,MATCH("Tillförd olja (fossil) vid avfallsförbränning (GWh)",Kraftvärmeprod!$B$1:$BX$1,0),FALSE),"")</f>
        <v/>
      </c>
    </row>
    <row r="262" spans="1:70" x14ac:dyDescent="0.25">
      <c r="A262" s="2" t="str">
        <f>'Miljövärden för publ företag'!B264</f>
        <v>Vaggeryds Energi AB</v>
      </c>
      <c r="B262" s="2" t="str">
        <f>'Miljövärden för publ företag'!C264</f>
        <v>Vaggeryd</v>
      </c>
      <c r="C262" s="312">
        <f>IFERROR(VLOOKUP($B262,Totalt!$B$1:$AQ$554,MATCH(C$2,Totalt!$B$1:$AQ$1,0),FALSE),"")</f>
        <v>0</v>
      </c>
      <c r="D262" s="312">
        <f>IFERROR(VLOOKUP($B262,Totalt!$B$1:$AQ$554,MATCH(D$2,Totalt!$B$1:$AQ$1,0),FALSE),"")</f>
        <v>0.39500000000000002</v>
      </c>
      <c r="E262" s="312">
        <f>IFERROR(VLOOKUP($B262,Totalt!$B$1:$AQ$554,MATCH(E$2,Totalt!$B$1:$AQ$1,0),FALSE),"")</f>
        <v>0</v>
      </c>
      <c r="F262" s="312">
        <f>IFERROR(VLOOKUP($B262,Totalt!$B$1:$AQ$554,MATCH(F$2,Totalt!$B$1:$AQ$1,0),FALSE),"")</f>
        <v>0</v>
      </c>
      <c r="G262" s="312">
        <f>IFERROR(VLOOKUP($B262,Totalt!$B$1:$AQ$554,MATCH(G$2,Totalt!$B$1:$AQ$1,0),FALSE),"")</f>
        <v>0</v>
      </c>
      <c r="H262" s="312">
        <f>IFERROR(VLOOKUP($B262,Totalt!$B$1:$AQ$554,MATCH(H$2,Totalt!$B$1:$AQ$1,0),FALSE),"")</f>
        <v>0</v>
      </c>
      <c r="I262" s="312">
        <f>IFERROR(VLOOKUP($B262,Totalt!$B$1:$AQ$554,MATCH(I$2,Totalt!$B$1:$AQ$1,0),FALSE),"")</f>
        <v>0</v>
      </c>
      <c r="J262" s="312">
        <f>IFERROR(VLOOKUP($B262,Totalt!$B$1:$AQ$554,MATCH(J$2,Totalt!$B$1:$AQ$1,0),FALSE),"")</f>
        <v>0</v>
      </c>
      <c r="K262" s="312">
        <f>IFERROR(VLOOKUP($B262,Totalt!$B$1:$AQ$554,MATCH(K$2,Totalt!$B$1:$AQ$1,0),FALSE),"")</f>
        <v>0</v>
      </c>
      <c r="L262" s="312">
        <f>IFERROR(VLOOKUP($B262,Totalt!$B$1:$AQ$554,MATCH(L$2,Totalt!$B$1:$AQ$1,0),FALSE),"")</f>
        <v>0</v>
      </c>
      <c r="M262" s="312">
        <f>IFERROR(VLOOKUP($B262,Totalt!$B$1:$AQ$554,MATCH(M$2,Totalt!$B$1:$AQ$1,0),FALSE),"")</f>
        <v>0.29799999999999999</v>
      </c>
      <c r="N262" s="312">
        <f>IFERROR(VLOOKUP($B262,Totalt!$B$1:$AQ$554,MATCH(N$2,Totalt!$B$1:$AQ$1,0),FALSE),"")</f>
        <v>13.307</v>
      </c>
      <c r="O262" s="312">
        <f>IFERROR(VLOOKUP($B262,Totalt!$B$1:$AQ$554,MATCH(O$2,Totalt!$B$1:$AQ$1,0),FALSE),"")</f>
        <v>0</v>
      </c>
      <c r="P262" s="312">
        <f>IFERROR(VLOOKUP($B262,Totalt!$B$1:$AQ$554,MATCH(P$2,Totalt!$B$1:$AQ$1,0),FALSE),"")</f>
        <v>10.808999999999999</v>
      </c>
      <c r="Q262" s="312">
        <f>IFERROR(VLOOKUP($B262,Totalt!$B$1:$AQ$554,MATCH(Q$2,Totalt!$B$1:$AQ$1,0),FALSE),"")</f>
        <v>9.6059999999999999</v>
      </c>
      <c r="R262" s="312">
        <f>IFERROR(VLOOKUP($B262,Totalt!$B$1:$AQ$554,MATCH(R$2,Totalt!$B$1:$AQ$1,0),FALSE),"")</f>
        <v>0</v>
      </c>
      <c r="S262" s="312">
        <f>IFERROR(VLOOKUP($B262,Totalt!$B$1:$AQ$554,MATCH(S$2,Totalt!$B$1:$AQ$1,0),FALSE),"")</f>
        <v>0</v>
      </c>
      <c r="T262" s="312">
        <f>IFERROR(VLOOKUP($B262,Totalt!$B$1:$AQ$554,MATCH(T$2,Totalt!$B$1:$AQ$1,0),FALSE),"")</f>
        <v>0</v>
      </c>
      <c r="U262" s="312">
        <f>IFERROR(VLOOKUP($B262,Totalt!$B$1:$AQ$554,MATCH(U$2,Totalt!$B$1:$AQ$1,0),FALSE),"")</f>
        <v>0</v>
      </c>
      <c r="V262" s="312">
        <f>IFERROR(VLOOKUP($B262,Totalt!$B$1:$AQ$554,MATCH(V$2,Totalt!$B$1:$AQ$1,0),FALSE),"")</f>
        <v>0</v>
      </c>
      <c r="W262" s="312">
        <f>IFERROR(VLOOKUP($B262,Totalt!$B$1:$AQ$554,MATCH(W$2,Totalt!$B$1:$AQ$1,0),FALSE),"")</f>
        <v>0</v>
      </c>
      <c r="X262" s="312">
        <f>IFERROR(VLOOKUP($B262,Totalt!$B$1:$AQ$554,MATCH(X$2,Totalt!$B$1:$AQ$1,0),FALSE),"")</f>
        <v>0</v>
      </c>
      <c r="Y262" s="312">
        <f>IFERROR(VLOOKUP($B262,Totalt!$B$1:$AQ$554,MATCH(Y$2,Totalt!$B$1:$AQ$1,0),FALSE),"")</f>
        <v>0</v>
      </c>
      <c r="Z262" s="312">
        <f>IFERROR(VLOOKUP($B262,Totalt!$B$1:$AQ$554,MATCH(Z$2,Totalt!$B$1:$AQ$1,0),FALSE),"")</f>
        <v>0</v>
      </c>
      <c r="AA262" s="312">
        <f>IFERROR(VLOOKUP($B262,Totalt!$B$1:$AQ$554,MATCH(AA$2,Totalt!$B$1:$AQ$1,0),FALSE),"")</f>
        <v>0</v>
      </c>
      <c r="AB262" s="312">
        <f>IFERROR(VLOOKUP($B262,Totalt!$B$1:$AQ$554,MATCH(AB$2,Totalt!$B$1:$AQ$1,0),FALSE),"")</f>
        <v>0</v>
      </c>
      <c r="AC262" s="312">
        <f>IFERROR(VLOOKUP($B262,Totalt!$B$1:$AQ$554,MATCH(AC$2,Totalt!$B$1:$AQ$1,0),FALSE),"")</f>
        <v>3.7109999999999999</v>
      </c>
      <c r="AD262" s="312">
        <f>IFERROR(VLOOKUP($B262,Totalt!$B$1:$AQ$554,MATCH(AD$2,Totalt!$B$1:$AQ$1,0),FALSE),"")</f>
        <v>0</v>
      </c>
      <c r="AE262" s="312">
        <f>IFERROR(VLOOKUP($B262,Totalt!$B$1:$AQ$554,MATCH(AE$2,Totalt!$B$1:$AQ$1,0),FALSE),"")</f>
        <v>0</v>
      </c>
      <c r="AF262" s="312">
        <f>IFERROR(VLOOKUP($B262,Totalt!$B$1:$AQ$554,MATCH(AF$2,Totalt!$B$1:$AQ$1,0),FALSE),"")</f>
        <v>0.85399999999999998</v>
      </c>
      <c r="AG262" s="312">
        <f>IFERROR(VLOOKUP($B262,Totalt!$B$1:$AQ$554,MATCH(AG$2,Totalt!$B$1:$AQ$1,0),FALSE),"")</f>
        <v>0</v>
      </c>
      <c r="AI262" s="245">
        <f t="shared" si="27"/>
        <v>38.979999999999997</v>
      </c>
      <c r="AJ262" s="246">
        <f>IF(ISERROR(1/VLOOKUP($B262,Leveranser!$B$1:$S$500,MATCH("såld värme (gwh)",Leveranser!$B$1:$S$1,0),FALSE)),"",VLOOKUP($B262,Leveranser!$B$1:$S$500,MATCH("såld värme (gwh)",Leveranser!$B$1:$S$1,0),FALSE))</f>
        <v>29.06</v>
      </c>
      <c r="AK262" t="str">
        <f>IFERROR(IF(VLOOKUP($B262,Totalt!$B$1:$AQ$554,MATCH(AK$2,Totalt!$B$1:$AQ$1,0),FALSE)="","",VLOOKUP($B262,Totalt!$B$1:$AQ$554,MATCH(AK$2,Totalt!$B$1:$AQ$1,0),FALSE)),"")</f>
        <v/>
      </c>
      <c r="AM262" s="247" t="str">
        <f>IF(B262&lt;&gt;"",IF(VLOOKUP($B262,Totalt!$B$1:$AQ$554,MATCH("Kvalitetsgranskad:",Totalt!$B$1:$AQ$1,0),FALSE)="ja",VLOOKUP($B262,Miljö!$B$1:$AG$479,MATCH(AM$2,Miljö!$B$1:$AK$1,0),FALSE),""),"")</f>
        <v>Ja</v>
      </c>
      <c r="AN262" s="247" t="str">
        <f>IF(AM262="ja",VLOOKUP($B262,Miljö!$B$1:$J$479,MATCH("Typ av ursprungsspecificerad el   (Om inget värde anges används Nordisk residualmix, se inforuta) ()",Miljö!$B$1:$J$1,0),FALSE),IF(AM262="nej","Nordisk residualel",""))</f>
        <v>'vatten'</v>
      </c>
      <c r="AO262" s="247">
        <f>IF(AM262="","",VLOOKUP($B262,Miljö!$B$1:$J$479,MATCH("Fossilandel för ursprungspecificerad el ()",Miljö!$B$1:$J$1,0),FALSE))</f>
        <v>0</v>
      </c>
      <c r="AP262" s="247">
        <f>IF(AM262="","",IFERROR(VLOOKUP($B262,Miljö!$B$1:$J$479,MATCH("Kärnkraftsandel för ursprungsspecificerad el ()",Miljö!$B$1:$J$1,0),FALSE)/1,0))</f>
        <v>0.4</v>
      </c>
      <c r="AQ262" s="247">
        <f t="shared" si="28"/>
        <v>0.6</v>
      </c>
      <c r="AR262" s="52"/>
      <c r="AS262" s="247" t="str">
        <f t="shared" si="24"/>
        <v>Nej</v>
      </c>
      <c r="AT262" s="247" t="str">
        <f>IF(AS262="ja",VLOOKUP($B262,Miljö!$B$1:$O$500,MATCH("Fossil andel i procent (%)",Miljö!$B$1:$O$1,0),FALSE)/100,"")</f>
        <v/>
      </c>
      <c r="AU262" s="52"/>
      <c r="AV262" s="247" t="str">
        <f t="shared" si="25"/>
        <v>Nej</v>
      </c>
      <c r="AW262" s="247" t="str">
        <f>IF(AV262="ja",VLOOKUP($B262,'Egen hetvattenprod'!$B$1:$AO$500,MATCH("Värmekälla till värmepumpar ()",'Egen hetvattenprod'!$B$1:$AO$1,0),FALSE),"")</f>
        <v/>
      </c>
      <c r="AY262" s="244" t="str">
        <f t="shared" si="26"/>
        <v>Ja</v>
      </c>
      <c r="AZ262" s="283">
        <f>IF($AY262="ja",(VLOOKUP($B262,'Egen hetvattenprod'!$B$1:$BX$550,MATCH(AZ$2,'Egen hetvattenprod'!$B$1:$BX$1,0),FALSE)+VLOOKUP($B262,Kraftvärmeprod!$B$1:$BX$550,MATCH(AZ$2,Kraftvärmeprod!$B$1:$BX$1,0),FALSE))/$AC262,"")</f>
        <v>1</v>
      </c>
      <c r="BA262" s="283">
        <f>IF($AY262="ja",(VLOOKUP($B262,'Egen hetvattenprod'!$B$1:$BX$550,MATCH(BA$2,'Egen hetvattenprod'!$B$1:$BX$1,0),FALSE)+VLOOKUP($B262,Kraftvärmeprod!$B$1:$BX$550,MATCH(BA$2,Kraftvärmeprod!$B$1:$BX$1,0),FALSE))/$AC262,"")</f>
        <v>0</v>
      </c>
      <c r="BB262" s="283">
        <f>IF($AY262="ja",(VLOOKUP($B262,'Egen hetvattenprod'!$B$1:$BX$550,MATCH(BB$2,'Egen hetvattenprod'!$B$1:$BX$1,0),FALSE)+VLOOKUP($B262,Kraftvärmeprod!$B$1:$BX$550,MATCH(BB$2,Kraftvärmeprod!$B$1:$BX$1,0),FALSE))/$AC262,"")</f>
        <v>0</v>
      </c>
      <c r="BC262" s="283">
        <f>IF($AY262="ja",(VLOOKUP($B262,'Egen hetvattenprod'!$B$1:$BX$550,MATCH(BC$2,'Egen hetvattenprod'!$B$1:$BX$1,0),FALSE)+VLOOKUP($B262,Kraftvärmeprod!$B$1:$BX$550,MATCH(BC$2,Kraftvärmeprod!$B$1:$BX$1,0),FALSE))/$AC262,"")</f>
        <v>0</v>
      </c>
      <c r="BD262" s="283">
        <f>IF($AY262="ja",(VLOOKUP($B262,'Egen hetvattenprod'!$B$1:$BX$550,MATCH(BD$2,'Egen hetvattenprod'!$B$1:$BX$1,0),FALSE)+VLOOKUP($B262,Kraftvärmeprod!$B$1:$BX$550,MATCH(BD$2,Kraftvärmeprod!$B$1:$BX$1,0),FALSE))/$AC262,"")</f>
        <v>0</v>
      </c>
      <c r="BF262" s="244" t="str">
        <f t="shared" si="29"/>
        <v>Nej</v>
      </c>
      <c r="BG262" s="283" t="str">
        <f>IF($BF262="ja",VLOOKUP($B262,'Egen hetvattenprod'!$B$1:$BX$550,MATCH("Andelen klimatgaser med fossilt ursprung för avfall ()",'Egen hetvattenprod'!$B$1:$BX$1,0),FALSE),"")</f>
        <v/>
      </c>
      <c r="BH262" s="283" t="str">
        <f>IF($BF262="ja",VLOOKUP($B262,Kraftvärmeprod!$B$1:$BX$550,MATCH("Andelen klimatgaser med fossilt ursprung för avfall ()",Kraftvärmeprod!$B$1:$BX$1,0),FALSE),"")</f>
        <v/>
      </c>
      <c r="BI262" s="307" t="str">
        <f>IF($BF262="ja",VLOOKUP($B262,'Egen hetvattenprod'!$B$1:$BX$550,MATCH("Avfall (GWh)",'Egen hetvattenprod'!$B$1:$BX$1,0),FALSE),"")</f>
        <v/>
      </c>
      <c r="BJ262" s="307" t="str">
        <f>IF($BF262="ja",VLOOKUP($B262,'Slutlig allokering kvv'!$B$1:$BX$550,MATCH("Avfall (GWh)",'Slutlig allokering kvv'!$B$1:$BX$1,0),FALSE),"")</f>
        <v/>
      </c>
      <c r="BK262" s="307" t="str">
        <f>IF($BF262="ja",VLOOKUP($B262,'Köpt hetvatten'!$B$1:$BX$550,MATCH("Avfall i köpt hetvatten",'Köpt hetvatten'!$B$1:$BX$1,0),FALSE),"")</f>
        <v/>
      </c>
      <c r="BL262" s="307" t="str">
        <f>IF($BF262="ja",VLOOKUP($B262,'Egen hetvattenprod'!$B$1:$BX$550,MATCH("Värde enligt ovan. (%)",'Egen hetvattenprod'!$B$1:$BX$1,0),FALSE),"")</f>
        <v/>
      </c>
      <c r="BM262" s="307" t="str">
        <f>IF($BF262="ja",VLOOKUP($B262,Kraftvärmeprod!$B$1:$BX$550,MATCH("Värde enligt ovan. (%)",Kraftvärmeprod!$B$1:$BX$1,0),FALSE),"")</f>
        <v/>
      </c>
      <c r="BN262" s="307"/>
      <c r="BO262" s="307"/>
      <c r="BP262" s="307"/>
      <c r="BQ262" s="307" t="str">
        <f>IF($BF262="ja",VLOOKUP($B262,'Egen hetvattenprod'!$B$1:$BX$550,MATCH("Tillförd olja (fossil) vid avfallsförbränning (GWh)",'Egen hetvattenprod'!$B$1:$BX$1,0),FALSE),"")</f>
        <v/>
      </c>
      <c r="BR262" s="307" t="str">
        <f>IF($BF262="ja",VLOOKUP($B262,Kraftvärmeprod!$B$1:$BX$550,MATCH("Tillförd olja (fossil) vid avfallsförbränning (GWh)",Kraftvärmeprod!$B$1:$BX$1,0),FALSE),"")</f>
        <v/>
      </c>
    </row>
    <row r="263" spans="1:70" x14ac:dyDescent="0.25">
      <c r="A263" s="2" t="str">
        <f>'Miljövärden för publ företag'!B265</f>
        <v>Vara Energi Värme AB</v>
      </c>
      <c r="B263" s="2" t="str">
        <f>'Miljövärden för publ företag'!C265</f>
        <v>Vara</v>
      </c>
      <c r="C263" s="312">
        <f>IFERROR(VLOOKUP($B263,Totalt!$B$1:$AQ$554,MATCH(C$2,Totalt!$B$1:$AQ$1,0),FALSE),"")</f>
        <v>0</v>
      </c>
      <c r="D263" s="312">
        <f>IFERROR(VLOOKUP($B263,Totalt!$B$1:$AQ$554,MATCH(D$2,Totalt!$B$1:$AQ$1,0),FALSE),"")</f>
        <v>1.7000000000000001E-2</v>
      </c>
      <c r="E263" s="312">
        <f>IFERROR(VLOOKUP($B263,Totalt!$B$1:$AQ$554,MATCH(E$2,Totalt!$B$1:$AQ$1,0),FALSE),"")</f>
        <v>0</v>
      </c>
      <c r="F263" s="312">
        <f>IFERROR(VLOOKUP($B263,Totalt!$B$1:$AQ$554,MATCH(F$2,Totalt!$B$1:$AQ$1,0),FALSE),"")</f>
        <v>0</v>
      </c>
      <c r="G263" s="312">
        <f>IFERROR(VLOOKUP($B263,Totalt!$B$1:$AQ$554,MATCH(G$2,Totalt!$B$1:$AQ$1,0),FALSE),"")</f>
        <v>0</v>
      </c>
      <c r="H263" s="312">
        <f>IFERROR(VLOOKUP($B263,Totalt!$B$1:$AQ$554,MATCH(H$2,Totalt!$B$1:$AQ$1,0),FALSE),"")</f>
        <v>0</v>
      </c>
      <c r="I263" s="312">
        <f>IFERROR(VLOOKUP($B263,Totalt!$B$1:$AQ$554,MATCH(I$2,Totalt!$B$1:$AQ$1,0),FALSE),"")</f>
        <v>0</v>
      </c>
      <c r="J263" s="312">
        <f>IFERROR(VLOOKUP($B263,Totalt!$B$1:$AQ$554,MATCH(J$2,Totalt!$B$1:$AQ$1,0),FALSE),"")</f>
        <v>0</v>
      </c>
      <c r="K263" s="312">
        <f>IFERROR(VLOOKUP($B263,Totalt!$B$1:$AQ$554,MATCH(K$2,Totalt!$B$1:$AQ$1,0),FALSE),"")</f>
        <v>0</v>
      </c>
      <c r="L263" s="312">
        <f>IFERROR(VLOOKUP($B263,Totalt!$B$1:$AQ$554,MATCH(L$2,Totalt!$B$1:$AQ$1,0),FALSE),"")</f>
        <v>0</v>
      </c>
      <c r="M263" s="312">
        <f>IFERROR(VLOOKUP($B263,Totalt!$B$1:$AQ$554,MATCH(M$2,Totalt!$B$1:$AQ$1,0),FALSE),"")</f>
        <v>5.4669999999999996</v>
      </c>
      <c r="N263" s="312">
        <f>IFERROR(VLOOKUP($B263,Totalt!$B$1:$AQ$554,MATCH(N$2,Totalt!$B$1:$AQ$1,0),FALSE),"")</f>
        <v>7.1840000000000002</v>
      </c>
      <c r="O263" s="312">
        <f>IFERROR(VLOOKUP($B263,Totalt!$B$1:$AQ$554,MATCH(O$2,Totalt!$B$1:$AQ$1,0),FALSE),"")</f>
        <v>6.3170000000000002</v>
      </c>
      <c r="P263" s="312">
        <f>IFERROR(VLOOKUP($B263,Totalt!$B$1:$AQ$554,MATCH(P$2,Totalt!$B$1:$AQ$1,0),FALSE),"")</f>
        <v>17.952999999999999</v>
      </c>
      <c r="Q263" s="312">
        <f>IFERROR(VLOOKUP($B263,Totalt!$B$1:$AQ$554,MATCH(Q$2,Totalt!$B$1:$AQ$1,0),FALSE),"")</f>
        <v>5.7282400000000004</v>
      </c>
      <c r="R263" s="312">
        <f>IFERROR(VLOOKUP($B263,Totalt!$B$1:$AQ$554,MATCH(R$2,Totalt!$B$1:$AQ$1,0),FALSE),"")</f>
        <v>0</v>
      </c>
      <c r="S263" s="312">
        <f>IFERROR(VLOOKUP($B263,Totalt!$B$1:$AQ$554,MATCH(S$2,Totalt!$B$1:$AQ$1,0),FALSE),"")</f>
        <v>0</v>
      </c>
      <c r="T263" s="312">
        <f>IFERROR(VLOOKUP($B263,Totalt!$B$1:$AQ$554,MATCH(T$2,Totalt!$B$1:$AQ$1,0),FALSE),"")</f>
        <v>0</v>
      </c>
      <c r="U263" s="312">
        <f>IFERROR(VLOOKUP($B263,Totalt!$B$1:$AQ$554,MATCH(U$2,Totalt!$B$1:$AQ$1,0),FALSE),"")</f>
        <v>0</v>
      </c>
      <c r="V263" s="312">
        <f>IFERROR(VLOOKUP($B263,Totalt!$B$1:$AQ$554,MATCH(V$2,Totalt!$B$1:$AQ$1,0),FALSE),"")</f>
        <v>0</v>
      </c>
      <c r="W263" s="312">
        <f>IFERROR(VLOOKUP($B263,Totalt!$B$1:$AQ$554,MATCH(W$2,Totalt!$B$1:$AQ$1,0),FALSE),"")</f>
        <v>0</v>
      </c>
      <c r="X263" s="312">
        <f>IFERROR(VLOOKUP($B263,Totalt!$B$1:$AQ$554,MATCH(X$2,Totalt!$B$1:$AQ$1,0),FALSE),"")</f>
        <v>0</v>
      </c>
      <c r="Y263" s="312">
        <f>IFERROR(VLOOKUP($B263,Totalt!$B$1:$AQ$554,MATCH(Y$2,Totalt!$B$1:$AQ$1,0),FALSE),"")</f>
        <v>0</v>
      </c>
      <c r="Z263" s="312">
        <f>IFERROR(VLOOKUP($B263,Totalt!$B$1:$AQ$554,MATCH(Z$2,Totalt!$B$1:$AQ$1,0),FALSE),"")</f>
        <v>0</v>
      </c>
      <c r="AA263" s="312">
        <f>IFERROR(VLOOKUP($B263,Totalt!$B$1:$AQ$554,MATCH(AA$2,Totalt!$B$1:$AQ$1,0),FALSE),"")</f>
        <v>0</v>
      </c>
      <c r="AB263" s="312">
        <f>IFERROR(VLOOKUP($B263,Totalt!$B$1:$AQ$554,MATCH(AB$2,Totalt!$B$1:$AQ$1,0),FALSE),"")</f>
        <v>0</v>
      </c>
      <c r="AC263" s="312">
        <f>IFERROR(VLOOKUP($B263,Totalt!$B$1:$AQ$554,MATCH(AC$2,Totalt!$B$1:$AQ$1,0),FALSE),"")</f>
        <v>5.44</v>
      </c>
      <c r="AD263" s="312">
        <f>IFERROR(VLOOKUP($B263,Totalt!$B$1:$AQ$554,MATCH(AD$2,Totalt!$B$1:$AQ$1,0),FALSE),"")</f>
        <v>0</v>
      </c>
      <c r="AE263" s="312">
        <f>IFERROR(VLOOKUP($B263,Totalt!$B$1:$AQ$554,MATCH(AE$2,Totalt!$B$1:$AQ$1,0),FALSE),"")</f>
        <v>0</v>
      </c>
      <c r="AF263" s="312">
        <f>IFERROR(VLOOKUP($B263,Totalt!$B$1:$AQ$554,MATCH(AF$2,Totalt!$B$1:$AQ$1,0),FALSE),"")</f>
        <v>0.68700000000000006</v>
      </c>
      <c r="AG263" s="312">
        <f>IFERROR(VLOOKUP($B263,Totalt!$B$1:$AQ$554,MATCH(AG$2,Totalt!$B$1:$AQ$1,0),FALSE),"")</f>
        <v>0</v>
      </c>
      <c r="AI263" s="245">
        <f t="shared" si="27"/>
        <v>48.793239999999997</v>
      </c>
      <c r="AJ263" s="246">
        <f>IF(ISERROR(1/VLOOKUP($B263,Leveranser!$B$1:$S$500,MATCH("såld värme (gwh)",Leveranser!$B$1:$S$1,0),FALSE)),"",VLOOKUP($B263,Leveranser!$B$1:$S$500,MATCH("såld värme (gwh)",Leveranser!$B$1:$S$1,0),FALSE))</f>
        <v>38.03</v>
      </c>
      <c r="AK263" t="str">
        <f>IFERROR(IF(VLOOKUP($B263,Totalt!$B$1:$AQ$554,MATCH(AK$2,Totalt!$B$1:$AQ$1,0),FALSE)="","",VLOOKUP($B263,Totalt!$B$1:$AQ$554,MATCH(AK$2,Totalt!$B$1:$AQ$1,0),FALSE)),"")</f>
        <v/>
      </c>
      <c r="AM263" s="247" t="str">
        <f>IF(B263&lt;&gt;"",IF(VLOOKUP($B263,Totalt!$B$1:$AQ$554,MATCH("Kvalitetsgranskad:",Totalt!$B$1:$AQ$1,0),FALSE)="ja",VLOOKUP($B263,Miljö!$B$1:$AG$479,MATCH(AM$2,Miljö!$B$1:$AK$1,0),FALSE),""),"")</f>
        <v>Ja</v>
      </c>
      <c r="AN263" s="247" t="str">
        <f>IF(AM263="ja",VLOOKUP($B263,Miljö!$B$1:$J$479,MATCH("Typ av ursprungsspecificerad el   (Om inget värde anges används Nordisk residualmix, se inforuta) ()",Miljö!$B$1:$J$1,0),FALSE),IF(AM263="nej","Nordisk residualel",""))</f>
        <v>'Vind'</v>
      </c>
      <c r="AO263" s="247">
        <f>IF(AM263="","",VLOOKUP($B263,Miljö!$B$1:$J$479,MATCH("Fossilandel för ursprungspecificerad el ()",Miljö!$B$1:$J$1,0),FALSE))</f>
        <v>0</v>
      </c>
      <c r="AP263" s="247">
        <f>IF(AM263="","",IFERROR(VLOOKUP($B263,Miljö!$B$1:$J$479,MATCH("Kärnkraftsandel för ursprungsspecificerad el ()",Miljö!$B$1:$J$1,0),FALSE)/1,0))</f>
        <v>0</v>
      </c>
      <c r="AQ263" s="247">
        <f t="shared" si="28"/>
        <v>1</v>
      </c>
      <c r="AR263" s="52"/>
      <c r="AS263" s="247" t="str">
        <f t="shared" si="24"/>
        <v>Nej</v>
      </c>
      <c r="AT263" s="247" t="str">
        <f>IF(AS263="ja",VLOOKUP($B263,Miljö!$B$1:$O$500,MATCH("Fossil andel i procent (%)",Miljö!$B$1:$O$1,0),FALSE)/100,"")</f>
        <v/>
      </c>
      <c r="AU263" s="52"/>
      <c r="AV263" s="247" t="str">
        <f t="shared" si="25"/>
        <v>Nej</v>
      </c>
      <c r="AW263" s="247" t="str">
        <f>IF(AV263="ja",VLOOKUP($B263,'Egen hetvattenprod'!$B$1:$AO$500,MATCH("Värmekälla till värmepumpar ()",'Egen hetvattenprod'!$B$1:$AO$1,0),FALSE),"")</f>
        <v/>
      </c>
      <c r="AY263" s="244" t="str">
        <f t="shared" si="26"/>
        <v>Ja</v>
      </c>
      <c r="AZ263" s="283">
        <f>IF($AY263="ja",(VLOOKUP($B263,'Egen hetvattenprod'!$B$1:$BX$550,MATCH(AZ$2,'Egen hetvattenprod'!$B$1:$BX$1,0),FALSE)+VLOOKUP($B263,Kraftvärmeprod!$B$1:$BX$550,MATCH(AZ$2,Kraftvärmeprod!$B$1:$BX$1,0),FALSE))/$AC263,"")</f>
        <v>1</v>
      </c>
      <c r="BA263" s="283">
        <f>IF($AY263="ja",(VLOOKUP($B263,'Egen hetvattenprod'!$B$1:$BX$550,MATCH(BA$2,'Egen hetvattenprod'!$B$1:$BX$1,0),FALSE)+VLOOKUP($B263,Kraftvärmeprod!$B$1:$BX$550,MATCH(BA$2,Kraftvärmeprod!$B$1:$BX$1,0),FALSE))/$AC263,"")</f>
        <v>0</v>
      </c>
      <c r="BB263" s="283">
        <f>IF($AY263="ja",(VLOOKUP($B263,'Egen hetvattenprod'!$B$1:$BX$550,MATCH(BB$2,'Egen hetvattenprod'!$B$1:$BX$1,0),FALSE)+VLOOKUP($B263,Kraftvärmeprod!$B$1:$BX$550,MATCH(BB$2,Kraftvärmeprod!$B$1:$BX$1,0),FALSE))/$AC263,"")</f>
        <v>0</v>
      </c>
      <c r="BC263" s="283">
        <f>IF($AY263="ja",(VLOOKUP($B263,'Egen hetvattenprod'!$B$1:$BX$550,MATCH(BC$2,'Egen hetvattenprod'!$B$1:$BX$1,0),FALSE)+VLOOKUP($B263,Kraftvärmeprod!$B$1:$BX$550,MATCH(BC$2,Kraftvärmeprod!$B$1:$BX$1,0),FALSE))/$AC263,"")</f>
        <v>0</v>
      </c>
      <c r="BD263" s="283">
        <f>IF($AY263="ja",(VLOOKUP($B263,'Egen hetvattenprod'!$B$1:$BX$550,MATCH(BD$2,'Egen hetvattenprod'!$B$1:$BX$1,0),FALSE)+VLOOKUP($B263,Kraftvärmeprod!$B$1:$BX$550,MATCH(BD$2,Kraftvärmeprod!$B$1:$BX$1,0),FALSE))/$AC263,"")</f>
        <v>0</v>
      </c>
      <c r="BF263" s="244" t="str">
        <f t="shared" si="29"/>
        <v>Nej</v>
      </c>
      <c r="BG263" s="283" t="str">
        <f>IF($BF263="ja",VLOOKUP($B263,'Egen hetvattenprod'!$B$1:$BX$550,MATCH("Andelen klimatgaser med fossilt ursprung för avfall ()",'Egen hetvattenprod'!$B$1:$BX$1,0),FALSE),"")</f>
        <v/>
      </c>
      <c r="BH263" s="283" t="str">
        <f>IF($BF263="ja",VLOOKUP($B263,Kraftvärmeprod!$B$1:$BX$550,MATCH("Andelen klimatgaser med fossilt ursprung för avfall ()",Kraftvärmeprod!$B$1:$BX$1,0),FALSE),"")</f>
        <v/>
      </c>
      <c r="BI263" s="307" t="str">
        <f>IF($BF263="ja",VLOOKUP($B263,'Egen hetvattenprod'!$B$1:$BX$550,MATCH("Avfall (GWh)",'Egen hetvattenprod'!$B$1:$BX$1,0),FALSE),"")</f>
        <v/>
      </c>
      <c r="BJ263" s="307" t="str">
        <f>IF($BF263="ja",VLOOKUP($B263,'Slutlig allokering kvv'!$B$1:$BX$550,MATCH("Avfall (GWh)",'Slutlig allokering kvv'!$B$1:$BX$1,0),FALSE),"")</f>
        <v/>
      </c>
      <c r="BK263" s="307" t="str">
        <f>IF($BF263="ja",VLOOKUP($B263,'Köpt hetvatten'!$B$1:$BX$550,MATCH("Avfall i köpt hetvatten",'Köpt hetvatten'!$B$1:$BX$1,0),FALSE),"")</f>
        <v/>
      </c>
      <c r="BL263" s="307" t="str">
        <f>IF($BF263="ja",VLOOKUP($B263,'Egen hetvattenprod'!$B$1:$BX$550,MATCH("Värde enligt ovan. (%)",'Egen hetvattenprod'!$B$1:$BX$1,0),FALSE),"")</f>
        <v/>
      </c>
      <c r="BM263" s="307" t="str">
        <f>IF($BF263="ja",VLOOKUP($B263,Kraftvärmeprod!$B$1:$BX$550,MATCH("Värde enligt ovan. (%)",Kraftvärmeprod!$B$1:$BX$1,0),FALSE),"")</f>
        <v/>
      </c>
      <c r="BN263" s="307"/>
      <c r="BO263" s="307"/>
      <c r="BP263" s="307"/>
      <c r="BQ263" s="307" t="str">
        <f>IF($BF263="ja",VLOOKUP($B263,'Egen hetvattenprod'!$B$1:$BX$550,MATCH("Tillförd olja (fossil) vid avfallsförbränning (GWh)",'Egen hetvattenprod'!$B$1:$BX$1,0),FALSE),"")</f>
        <v/>
      </c>
      <c r="BR263" s="307" t="str">
        <f>IF($BF263="ja",VLOOKUP($B263,Kraftvärmeprod!$B$1:$BX$550,MATCH("Tillförd olja (fossil) vid avfallsförbränning (GWh)",Kraftvärmeprod!$B$1:$BX$1,0),FALSE),"")</f>
        <v/>
      </c>
    </row>
    <row r="264" spans="1:70" x14ac:dyDescent="0.25">
      <c r="A264" s="2" t="str">
        <f>'Miljövärden för publ företag'!B266</f>
        <v>Varberg Energi AB</v>
      </c>
      <c r="B264" s="2" t="str">
        <f>'Miljövärden för publ företag'!C266</f>
        <v>Tvååker (Närv)</v>
      </c>
      <c r="C264" s="312">
        <f>IFERROR(VLOOKUP($B264,Totalt!$B$1:$AQ$554,MATCH(C$2,Totalt!$B$1:$AQ$1,0),FALSE),"")</f>
        <v>0</v>
      </c>
      <c r="D264" s="312">
        <f>IFERROR(VLOOKUP($B264,Totalt!$B$1:$AQ$554,MATCH(D$2,Totalt!$B$1:$AQ$1,0),FALSE),"")</f>
        <v>0.23899999999999999</v>
      </c>
      <c r="E264" s="312">
        <f>IFERROR(VLOOKUP($B264,Totalt!$B$1:$AQ$554,MATCH(E$2,Totalt!$B$1:$AQ$1,0),FALSE),"")</f>
        <v>0</v>
      </c>
      <c r="F264" s="312">
        <f>IFERROR(VLOOKUP($B264,Totalt!$B$1:$AQ$554,MATCH(F$2,Totalt!$B$1:$AQ$1,0),FALSE),"")</f>
        <v>0</v>
      </c>
      <c r="G264" s="312">
        <f>IFERROR(VLOOKUP($B264,Totalt!$B$1:$AQ$554,MATCH(G$2,Totalt!$B$1:$AQ$1,0),FALSE),"")</f>
        <v>0</v>
      </c>
      <c r="H264" s="312">
        <f>IFERROR(VLOOKUP($B264,Totalt!$B$1:$AQ$554,MATCH(H$2,Totalt!$B$1:$AQ$1,0),FALSE),"")</f>
        <v>0</v>
      </c>
      <c r="I264" s="312">
        <f>IFERROR(VLOOKUP($B264,Totalt!$B$1:$AQ$554,MATCH(I$2,Totalt!$B$1:$AQ$1,0),FALSE),"")</f>
        <v>0</v>
      </c>
      <c r="J264" s="312">
        <f>IFERROR(VLOOKUP($B264,Totalt!$B$1:$AQ$554,MATCH(J$2,Totalt!$B$1:$AQ$1,0),FALSE),"")</f>
        <v>0</v>
      </c>
      <c r="K264" s="312">
        <f>IFERROR(VLOOKUP($B264,Totalt!$B$1:$AQ$554,MATCH(K$2,Totalt!$B$1:$AQ$1,0),FALSE),"")</f>
        <v>0</v>
      </c>
      <c r="L264" s="312">
        <f>IFERROR(VLOOKUP($B264,Totalt!$B$1:$AQ$554,MATCH(L$2,Totalt!$B$1:$AQ$1,0),FALSE),"")</f>
        <v>0</v>
      </c>
      <c r="M264" s="312">
        <f>IFERROR(VLOOKUP($B264,Totalt!$B$1:$AQ$554,MATCH(M$2,Totalt!$B$1:$AQ$1,0),FALSE),"")</f>
        <v>0</v>
      </c>
      <c r="N264" s="312">
        <f>IFERROR(VLOOKUP($B264,Totalt!$B$1:$AQ$554,MATCH(N$2,Totalt!$B$1:$AQ$1,0),FALSE),"")</f>
        <v>0</v>
      </c>
      <c r="O264" s="312">
        <f>IFERROR(VLOOKUP($B264,Totalt!$B$1:$AQ$554,MATCH(O$2,Totalt!$B$1:$AQ$1,0),FALSE),"")</f>
        <v>0</v>
      </c>
      <c r="P264" s="312">
        <f>IFERROR(VLOOKUP($B264,Totalt!$B$1:$AQ$554,MATCH(P$2,Totalt!$B$1:$AQ$1,0),FALSE),"")</f>
        <v>0</v>
      </c>
      <c r="Q264" s="312">
        <f>IFERROR(VLOOKUP($B264,Totalt!$B$1:$AQ$554,MATCH(Q$2,Totalt!$B$1:$AQ$1,0),FALSE),"")</f>
        <v>0</v>
      </c>
      <c r="R264" s="312">
        <f>IFERROR(VLOOKUP($B264,Totalt!$B$1:$AQ$554,MATCH(R$2,Totalt!$B$1:$AQ$1,0),FALSE),"")</f>
        <v>0</v>
      </c>
      <c r="S264" s="312">
        <f>IFERROR(VLOOKUP($B264,Totalt!$B$1:$AQ$554,MATCH(S$2,Totalt!$B$1:$AQ$1,0),FALSE),"")</f>
        <v>4.4930000000000003</v>
      </c>
      <c r="T264" s="312">
        <f>IFERROR(VLOOKUP($B264,Totalt!$B$1:$AQ$554,MATCH(T$2,Totalt!$B$1:$AQ$1,0),FALSE),"")</f>
        <v>0</v>
      </c>
      <c r="U264" s="312">
        <f>IFERROR(VLOOKUP($B264,Totalt!$B$1:$AQ$554,MATCH(U$2,Totalt!$B$1:$AQ$1,0),FALSE),"")</f>
        <v>0</v>
      </c>
      <c r="V264" s="312">
        <f>IFERROR(VLOOKUP($B264,Totalt!$B$1:$AQ$554,MATCH(V$2,Totalt!$B$1:$AQ$1,0),FALSE),"")</f>
        <v>0</v>
      </c>
      <c r="W264" s="312">
        <f>IFERROR(VLOOKUP($B264,Totalt!$B$1:$AQ$554,MATCH(W$2,Totalt!$B$1:$AQ$1,0),FALSE),"")</f>
        <v>0</v>
      </c>
      <c r="X264" s="312">
        <f>IFERROR(VLOOKUP($B264,Totalt!$B$1:$AQ$554,MATCH(X$2,Totalt!$B$1:$AQ$1,0),FALSE),"")</f>
        <v>0</v>
      </c>
      <c r="Y264" s="312">
        <f>IFERROR(VLOOKUP($B264,Totalt!$B$1:$AQ$554,MATCH(Y$2,Totalt!$B$1:$AQ$1,0),FALSE),"")</f>
        <v>0</v>
      </c>
      <c r="Z264" s="312">
        <f>IFERROR(VLOOKUP($B264,Totalt!$B$1:$AQ$554,MATCH(Z$2,Totalt!$B$1:$AQ$1,0),FALSE),"")</f>
        <v>0</v>
      </c>
      <c r="AA264" s="312">
        <f>IFERROR(VLOOKUP($B264,Totalt!$B$1:$AQ$554,MATCH(AA$2,Totalt!$B$1:$AQ$1,0),FALSE),"")</f>
        <v>0</v>
      </c>
      <c r="AB264" s="312">
        <f>IFERROR(VLOOKUP($B264,Totalt!$B$1:$AQ$554,MATCH(AB$2,Totalt!$B$1:$AQ$1,0),FALSE),"")</f>
        <v>0</v>
      </c>
      <c r="AC264" s="312">
        <f>IFERROR(VLOOKUP($B264,Totalt!$B$1:$AQ$554,MATCH(AC$2,Totalt!$B$1:$AQ$1,0),FALSE),"")</f>
        <v>0</v>
      </c>
      <c r="AD264" s="312">
        <f>IFERROR(VLOOKUP($B264,Totalt!$B$1:$AQ$554,MATCH(AD$2,Totalt!$B$1:$AQ$1,0),FALSE),"")</f>
        <v>0</v>
      </c>
      <c r="AE264" s="312">
        <f>IFERROR(VLOOKUP($B264,Totalt!$B$1:$AQ$554,MATCH(AE$2,Totalt!$B$1:$AQ$1,0),FALSE),"")</f>
        <v>0</v>
      </c>
      <c r="AF264" s="312">
        <f>IFERROR(VLOOKUP($B264,Totalt!$B$1:$AQ$554,MATCH(AF$2,Totalt!$B$1:$AQ$1,0),FALSE),"")</f>
        <v>0.505</v>
      </c>
      <c r="AG264" s="312">
        <f>IFERROR(VLOOKUP($B264,Totalt!$B$1:$AQ$554,MATCH(AG$2,Totalt!$B$1:$AQ$1,0),FALSE),"")</f>
        <v>0</v>
      </c>
      <c r="AI264" s="245">
        <f t="shared" si="27"/>
        <v>5.2370000000000001</v>
      </c>
      <c r="AJ264" s="246">
        <f>IF(ISERROR(1/VLOOKUP($B264,Leveranser!$B$1:$S$500,MATCH("såld värme (gwh)",Leveranser!$B$1:$S$1,0),FALSE)),"",VLOOKUP($B264,Leveranser!$B$1:$S$500,MATCH("såld värme (gwh)",Leveranser!$B$1:$S$1,0),FALSE))</f>
        <v>4.1100000000000003</v>
      </c>
      <c r="AK264" t="str">
        <f>IFERROR(IF(VLOOKUP($B264,Totalt!$B$1:$AQ$554,MATCH(AK$2,Totalt!$B$1:$AQ$1,0),FALSE)="","",VLOOKUP($B264,Totalt!$B$1:$AQ$554,MATCH(AK$2,Totalt!$B$1:$AQ$1,0),FALSE)),"")</f>
        <v/>
      </c>
      <c r="AM264" s="247" t="str">
        <f>IF(B264&lt;&gt;"",IF(VLOOKUP($B264,Totalt!$B$1:$AQ$554,MATCH("Kvalitetsgranskad:",Totalt!$B$1:$AQ$1,0),FALSE)="ja",VLOOKUP($B264,Miljö!$B$1:$AG$479,MATCH(AM$2,Miljö!$B$1:$AK$1,0),FALSE),""),"")</f>
        <v>Ja</v>
      </c>
      <c r="AN264" s="247" t="str">
        <f>IF(AM264="ja",VLOOKUP($B264,Miljö!$B$1:$J$479,MATCH("Typ av ursprungsspecificerad el   (Om inget värde anges används Nordisk residualmix, se inforuta) ()",Miljö!$B$1:$J$1,0),FALSE),IF(AM264="nej","Nordisk residualel",""))</f>
        <v>'vatten 48.8% vind 51% sol 0.2% '</v>
      </c>
      <c r="AO264" s="247">
        <f>IF(AM264="","",VLOOKUP($B264,Miljö!$B$1:$J$479,MATCH("Fossilandel för ursprungspecificerad el ()",Miljö!$B$1:$J$1,0),FALSE))</f>
        <v>0</v>
      </c>
      <c r="AP264" s="247">
        <f>IF(AM264="","",IFERROR(VLOOKUP($B264,Miljö!$B$1:$J$479,MATCH("Kärnkraftsandel för ursprungsspecificerad el ()",Miljö!$B$1:$J$1,0),FALSE)/1,0))</f>
        <v>0</v>
      </c>
      <c r="AQ264" s="247">
        <f t="shared" si="28"/>
        <v>1</v>
      </c>
      <c r="AR264" s="52"/>
      <c r="AS264" s="247" t="str">
        <f t="shared" si="24"/>
        <v>Nej</v>
      </c>
      <c r="AT264" s="247" t="str">
        <f>IF(AS264="ja",VLOOKUP($B264,Miljö!$B$1:$O$500,MATCH("Fossil andel i procent (%)",Miljö!$B$1:$O$1,0),FALSE)/100,"")</f>
        <v/>
      </c>
      <c r="AU264" s="52"/>
      <c r="AV264" s="247" t="str">
        <f t="shared" si="25"/>
        <v>Nej</v>
      </c>
      <c r="AW264" s="247" t="str">
        <f>IF(AV264="ja",VLOOKUP($B264,'Egen hetvattenprod'!$B$1:$AO$500,MATCH("Värmekälla till värmepumpar ()",'Egen hetvattenprod'!$B$1:$AO$1,0),FALSE),"")</f>
        <v/>
      </c>
      <c r="AY264" s="244" t="str">
        <f t="shared" si="26"/>
        <v>Nej</v>
      </c>
      <c r="AZ264" s="283" t="str">
        <f>IF($AY264="ja",(VLOOKUP($B264,'Egen hetvattenprod'!$B$1:$BX$550,MATCH(AZ$2,'Egen hetvattenprod'!$B$1:$BX$1,0),FALSE)+VLOOKUP($B264,Kraftvärmeprod!$B$1:$BX$550,MATCH(AZ$2,Kraftvärmeprod!$B$1:$BX$1,0),FALSE))/$AC264,"")</f>
        <v/>
      </c>
      <c r="BA264" s="283" t="str">
        <f>IF($AY264="ja",(VLOOKUP($B264,'Egen hetvattenprod'!$B$1:$BX$550,MATCH(BA$2,'Egen hetvattenprod'!$B$1:$BX$1,0),FALSE)+VLOOKUP($B264,Kraftvärmeprod!$B$1:$BX$550,MATCH(BA$2,Kraftvärmeprod!$B$1:$BX$1,0),FALSE))/$AC264,"")</f>
        <v/>
      </c>
      <c r="BB264" s="283" t="str">
        <f>IF($AY264="ja",(VLOOKUP($B264,'Egen hetvattenprod'!$B$1:$BX$550,MATCH(BB$2,'Egen hetvattenprod'!$B$1:$BX$1,0),FALSE)+VLOOKUP($B264,Kraftvärmeprod!$B$1:$BX$550,MATCH(BB$2,Kraftvärmeprod!$B$1:$BX$1,0),FALSE))/$AC264,"")</f>
        <v/>
      </c>
      <c r="BC264" s="283" t="str">
        <f>IF($AY264="ja",(VLOOKUP($B264,'Egen hetvattenprod'!$B$1:$BX$550,MATCH(BC$2,'Egen hetvattenprod'!$B$1:$BX$1,0),FALSE)+VLOOKUP($B264,Kraftvärmeprod!$B$1:$BX$550,MATCH(BC$2,Kraftvärmeprod!$B$1:$BX$1,0),FALSE))/$AC264,"")</f>
        <v/>
      </c>
      <c r="BD264" s="283" t="str">
        <f>IF($AY264="ja",(VLOOKUP($B264,'Egen hetvattenprod'!$B$1:$BX$550,MATCH(BD$2,'Egen hetvattenprod'!$B$1:$BX$1,0),FALSE)+VLOOKUP($B264,Kraftvärmeprod!$B$1:$BX$550,MATCH(BD$2,Kraftvärmeprod!$B$1:$BX$1,0),FALSE))/$AC264,"")</f>
        <v/>
      </c>
      <c r="BF264" s="244" t="str">
        <f t="shared" si="29"/>
        <v>Nej</v>
      </c>
      <c r="BG264" s="283" t="str">
        <f>IF($BF264="ja",VLOOKUP($B264,'Egen hetvattenprod'!$B$1:$BX$550,MATCH("Andelen klimatgaser med fossilt ursprung för avfall ()",'Egen hetvattenprod'!$B$1:$BX$1,0),FALSE),"")</f>
        <v/>
      </c>
      <c r="BH264" s="283" t="str">
        <f>IF($BF264="ja",VLOOKUP($B264,Kraftvärmeprod!$B$1:$BX$550,MATCH("Andelen klimatgaser med fossilt ursprung för avfall ()",Kraftvärmeprod!$B$1:$BX$1,0),FALSE),"")</f>
        <v/>
      </c>
      <c r="BI264" s="307" t="str">
        <f>IF($BF264="ja",VLOOKUP($B264,'Egen hetvattenprod'!$B$1:$BX$550,MATCH("Avfall (GWh)",'Egen hetvattenprod'!$B$1:$BX$1,0),FALSE),"")</f>
        <v/>
      </c>
      <c r="BJ264" s="307" t="str">
        <f>IF($BF264="ja",VLOOKUP($B264,'Slutlig allokering kvv'!$B$1:$BX$550,MATCH("Avfall (GWh)",'Slutlig allokering kvv'!$B$1:$BX$1,0),FALSE),"")</f>
        <v/>
      </c>
      <c r="BK264" s="307" t="str">
        <f>IF($BF264="ja",VLOOKUP($B264,'Köpt hetvatten'!$B$1:$BX$550,MATCH("Avfall i köpt hetvatten",'Köpt hetvatten'!$B$1:$BX$1,0),FALSE),"")</f>
        <v/>
      </c>
      <c r="BL264" s="307" t="str">
        <f>IF($BF264="ja",VLOOKUP($B264,'Egen hetvattenprod'!$B$1:$BX$550,MATCH("Värde enligt ovan. (%)",'Egen hetvattenprod'!$B$1:$BX$1,0),FALSE),"")</f>
        <v/>
      </c>
      <c r="BM264" s="307" t="str">
        <f>IF($BF264="ja",VLOOKUP($B264,Kraftvärmeprod!$B$1:$BX$550,MATCH("Värde enligt ovan. (%)",Kraftvärmeprod!$B$1:$BX$1,0),FALSE),"")</f>
        <v/>
      </c>
      <c r="BN264" s="307"/>
      <c r="BO264" s="307"/>
      <c r="BP264" s="307"/>
      <c r="BQ264" s="307" t="str">
        <f>IF($BF264="ja",VLOOKUP($B264,'Egen hetvattenprod'!$B$1:$BX$550,MATCH("Tillförd olja (fossil) vid avfallsförbränning (GWh)",'Egen hetvattenprod'!$B$1:$BX$1,0),FALSE),"")</f>
        <v/>
      </c>
      <c r="BR264" s="307" t="str">
        <f>IF($BF264="ja",VLOOKUP($B264,Kraftvärmeprod!$B$1:$BX$550,MATCH("Tillförd olja (fossil) vid avfallsförbränning (GWh)",Kraftvärmeprod!$B$1:$BX$1,0),FALSE),"")</f>
        <v/>
      </c>
    </row>
    <row r="265" spans="1:70" x14ac:dyDescent="0.25">
      <c r="A265" s="2" t="str">
        <f>'Miljövärden för publ företag'!B267</f>
        <v>Varberg Energi AB</v>
      </c>
      <c r="B265" s="2" t="str">
        <f>'Miljövärden för publ företag'!C267</f>
        <v>Varberg (Fjv)</v>
      </c>
      <c r="C265" s="312">
        <f>IFERROR(VLOOKUP($B265,Totalt!$B$1:$AQ$554,MATCH(C$2,Totalt!$B$1:$AQ$1,0),FALSE),"")</f>
        <v>0</v>
      </c>
      <c r="D265" s="312">
        <f>IFERROR(VLOOKUP($B265,Totalt!$B$1:$AQ$554,MATCH(D$2,Totalt!$B$1:$AQ$1,0),FALSE),"")</f>
        <v>0</v>
      </c>
      <c r="E265" s="312">
        <f>IFERROR(VLOOKUP($B265,Totalt!$B$1:$AQ$554,MATCH(E$2,Totalt!$B$1:$AQ$1,0),FALSE),"")</f>
        <v>0</v>
      </c>
      <c r="F265" s="312">
        <f>IFERROR(VLOOKUP($B265,Totalt!$B$1:$AQ$554,MATCH(F$2,Totalt!$B$1:$AQ$1,0),FALSE),"")</f>
        <v>0</v>
      </c>
      <c r="G265" s="312">
        <f>IFERROR(VLOOKUP($B265,Totalt!$B$1:$AQ$554,MATCH(G$2,Totalt!$B$1:$AQ$1,0),FALSE),"")</f>
        <v>0</v>
      </c>
      <c r="H265" s="312">
        <f>IFERROR(VLOOKUP($B265,Totalt!$B$1:$AQ$554,MATCH(H$2,Totalt!$B$1:$AQ$1,0),FALSE),"")</f>
        <v>0.81894699999999998</v>
      </c>
      <c r="I265" s="312">
        <f>IFERROR(VLOOKUP($B265,Totalt!$B$1:$AQ$554,MATCH(I$2,Totalt!$B$1:$AQ$1,0),FALSE),"")</f>
        <v>0</v>
      </c>
      <c r="J265" s="312">
        <f>IFERROR(VLOOKUP($B265,Totalt!$B$1:$AQ$554,MATCH(J$2,Totalt!$B$1:$AQ$1,0),FALSE),"")</f>
        <v>5.62</v>
      </c>
      <c r="K265" s="312">
        <f>IFERROR(VLOOKUP($B265,Totalt!$B$1:$AQ$554,MATCH(K$2,Totalt!$B$1:$AQ$1,0),FALSE),"")</f>
        <v>0</v>
      </c>
      <c r="L265" s="312">
        <f>IFERROR(VLOOKUP($B265,Totalt!$B$1:$AQ$554,MATCH(L$2,Totalt!$B$1:$AQ$1,0),FALSE),"")</f>
        <v>0</v>
      </c>
      <c r="M265" s="312">
        <f>IFERROR(VLOOKUP($B265,Totalt!$B$1:$AQ$554,MATCH(M$2,Totalt!$B$1:$AQ$1,0),FALSE),"")</f>
        <v>0</v>
      </c>
      <c r="N265" s="312">
        <f>IFERROR(VLOOKUP($B265,Totalt!$B$1:$AQ$554,MATCH(N$2,Totalt!$B$1:$AQ$1,0),FALSE),"")</f>
        <v>0</v>
      </c>
      <c r="O265" s="312">
        <f>IFERROR(VLOOKUP($B265,Totalt!$B$1:$AQ$554,MATCH(O$2,Totalt!$B$1:$AQ$1,0),FALSE),"")</f>
        <v>0</v>
      </c>
      <c r="P265" s="312">
        <f>IFERROR(VLOOKUP($B265,Totalt!$B$1:$AQ$554,MATCH(P$2,Totalt!$B$1:$AQ$1,0),FALSE),"")</f>
        <v>43.506999999999998</v>
      </c>
      <c r="Q265" s="312">
        <f>IFERROR(VLOOKUP($B265,Totalt!$B$1:$AQ$554,MATCH(Q$2,Totalt!$B$1:$AQ$1,0),FALSE),"")</f>
        <v>0</v>
      </c>
      <c r="R265" s="312">
        <f>IFERROR(VLOOKUP($B265,Totalt!$B$1:$AQ$554,MATCH(R$2,Totalt!$B$1:$AQ$1,0),FALSE),"")</f>
        <v>0</v>
      </c>
      <c r="S265" s="312">
        <f>IFERROR(VLOOKUP($B265,Totalt!$B$1:$AQ$554,MATCH(S$2,Totalt!$B$1:$AQ$1,0),FALSE),"")</f>
        <v>0</v>
      </c>
      <c r="T265" s="312">
        <f>IFERROR(VLOOKUP($B265,Totalt!$B$1:$AQ$554,MATCH(T$2,Totalt!$B$1:$AQ$1,0),FALSE),"")</f>
        <v>0</v>
      </c>
      <c r="U265" s="312">
        <f>IFERROR(VLOOKUP($B265,Totalt!$B$1:$AQ$554,MATCH(U$2,Totalt!$B$1:$AQ$1,0),FALSE),"")</f>
        <v>0</v>
      </c>
      <c r="V265" s="312">
        <f>IFERROR(VLOOKUP($B265,Totalt!$B$1:$AQ$554,MATCH(V$2,Totalt!$B$1:$AQ$1,0),FALSE),"")</f>
        <v>7.3842100000000004</v>
      </c>
      <c r="W265" s="312">
        <f>IFERROR(VLOOKUP($B265,Totalt!$B$1:$AQ$554,MATCH(W$2,Totalt!$B$1:$AQ$1,0),FALSE),"")</f>
        <v>2.4780000000000002</v>
      </c>
      <c r="X265" s="312">
        <f>IFERROR(VLOOKUP($B265,Totalt!$B$1:$AQ$554,MATCH(X$2,Totalt!$B$1:$AQ$1,0),FALSE),"")</f>
        <v>0</v>
      </c>
      <c r="Y265" s="312">
        <f>IFERROR(VLOOKUP($B265,Totalt!$B$1:$AQ$554,MATCH(Y$2,Totalt!$B$1:$AQ$1,0),FALSE),"")</f>
        <v>0</v>
      </c>
      <c r="Z265" s="312">
        <f>IFERROR(VLOOKUP($B265,Totalt!$B$1:$AQ$554,MATCH(Z$2,Totalt!$B$1:$AQ$1,0),FALSE),"")</f>
        <v>0</v>
      </c>
      <c r="AA265" s="312">
        <f>IFERROR(VLOOKUP($B265,Totalt!$B$1:$AQ$554,MATCH(AA$2,Totalt!$B$1:$AQ$1,0),FALSE),"")</f>
        <v>0</v>
      </c>
      <c r="AB265" s="312">
        <f>IFERROR(VLOOKUP($B265,Totalt!$B$1:$AQ$554,MATCH(AB$2,Totalt!$B$1:$AQ$1,0),FALSE),"")</f>
        <v>0</v>
      </c>
      <c r="AC265" s="312">
        <f>IFERROR(VLOOKUP($B265,Totalt!$B$1:$AQ$554,MATCH(AC$2,Totalt!$B$1:$AQ$1,0),FALSE),"")</f>
        <v>0</v>
      </c>
      <c r="AD265" s="312">
        <f>IFERROR(VLOOKUP($B265,Totalt!$B$1:$AQ$554,MATCH(AD$2,Totalt!$B$1:$AQ$1,0),FALSE),"")</f>
        <v>123.803</v>
      </c>
      <c r="AE265" s="312">
        <f>IFERROR(VLOOKUP($B265,Totalt!$B$1:$AQ$554,MATCH(AE$2,Totalt!$B$1:$AQ$1,0),FALSE),"")</f>
        <v>0</v>
      </c>
      <c r="AF265" s="312">
        <f>IFERROR(VLOOKUP($B265,Totalt!$B$1:$AQ$554,MATCH(AF$2,Totalt!$B$1:$AQ$1,0),FALSE),"")</f>
        <v>2.706</v>
      </c>
      <c r="AG265" s="312">
        <f>IFERROR(VLOOKUP($B265,Totalt!$B$1:$AQ$554,MATCH(AG$2,Totalt!$B$1:$AQ$1,0),FALSE),"")</f>
        <v>0</v>
      </c>
      <c r="AI265" s="245">
        <f t="shared" si="27"/>
        <v>186.31715699999998</v>
      </c>
      <c r="AJ265" s="246">
        <f>IF(ISERROR(1/VLOOKUP($B265,Leveranser!$B$1:$S$500,MATCH("såld värme (gwh)",Leveranser!$B$1:$S$1,0),FALSE)),"",VLOOKUP($B265,Leveranser!$B$1:$S$500,MATCH("såld värme (gwh)",Leveranser!$B$1:$S$1,0),FALSE))</f>
        <v>150.11500000000001</v>
      </c>
      <c r="AK265" t="str">
        <f>IFERROR(IF(VLOOKUP($B265,Totalt!$B$1:$AQ$554,MATCH(AK$2,Totalt!$B$1:$AQ$1,0),FALSE)="","",VLOOKUP($B265,Totalt!$B$1:$AQ$554,MATCH(AK$2,Totalt!$B$1:$AQ$1,0),FALSE)),"")</f>
        <v/>
      </c>
      <c r="AM265" s="247" t="str">
        <f>IF(B265&lt;&gt;"",IF(VLOOKUP($B265,Totalt!$B$1:$AQ$554,MATCH("Kvalitetsgranskad:",Totalt!$B$1:$AQ$1,0),FALSE)="ja",VLOOKUP($B265,Miljö!$B$1:$AG$479,MATCH(AM$2,Miljö!$B$1:$AK$1,0),FALSE),""),"")</f>
        <v>Ja</v>
      </c>
      <c r="AN265" s="247" t="str">
        <f>IF(AM265="ja",VLOOKUP($B265,Miljö!$B$1:$J$479,MATCH("Typ av ursprungsspecificerad el   (Om inget värde anges används Nordisk residualmix, se inforuta) ()",Miljö!$B$1:$J$1,0),FALSE),IF(AM265="nej","Nordisk residualel",""))</f>
        <v>'vind 51% vatten 48.8% som 0.2%'</v>
      </c>
      <c r="AO265" s="247">
        <f>IF(AM265="","",VLOOKUP($B265,Miljö!$B$1:$J$479,MATCH("Fossilandel för ursprungspecificerad el ()",Miljö!$B$1:$J$1,0),FALSE))</f>
        <v>0</v>
      </c>
      <c r="AP265" s="247">
        <f>IF(AM265="","",IFERROR(VLOOKUP($B265,Miljö!$B$1:$J$479,MATCH("Kärnkraftsandel för ursprungsspecificerad el ()",Miljö!$B$1:$J$1,0),FALSE)/1,0))</f>
        <v>0</v>
      </c>
      <c r="AQ265" s="247">
        <f t="shared" si="28"/>
        <v>1</v>
      </c>
      <c r="AR265" s="52"/>
      <c r="AS265" s="247" t="str">
        <f t="shared" si="24"/>
        <v>Nej</v>
      </c>
      <c r="AT265" s="247" t="str">
        <f>IF(AS265="ja",VLOOKUP($B265,Miljö!$B$1:$O$500,MATCH("Fossil andel i procent (%)",Miljö!$B$1:$O$1,0),FALSE)/100,"")</f>
        <v/>
      </c>
      <c r="AU265" s="52"/>
      <c r="AV265" s="247" t="str">
        <f t="shared" si="25"/>
        <v>Nej</v>
      </c>
      <c r="AW265" s="247" t="str">
        <f>IF(AV265="ja",VLOOKUP($B265,'Egen hetvattenprod'!$B$1:$AO$500,MATCH("Värmekälla till värmepumpar ()",'Egen hetvattenprod'!$B$1:$AO$1,0),FALSE),"")</f>
        <v/>
      </c>
      <c r="AY265" s="244" t="str">
        <f t="shared" si="26"/>
        <v>Nej</v>
      </c>
      <c r="AZ265" s="283" t="str">
        <f>IF($AY265="ja",(VLOOKUP($B265,'Egen hetvattenprod'!$B$1:$BX$550,MATCH(AZ$2,'Egen hetvattenprod'!$B$1:$BX$1,0),FALSE)+VLOOKUP($B265,Kraftvärmeprod!$B$1:$BX$550,MATCH(AZ$2,Kraftvärmeprod!$B$1:$BX$1,0),FALSE))/$AC265,"")</f>
        <v/>
      </c>
      <c r="BA265" s="283" t="str">
        <f>IF($AY265="ja",(VLOOKUP($B265,'Egen hetvattenprod'!$B$1:$BX$550,MATCH(BA$2,'Egen hetvattenprod'!$B$1:$BX$1,0),FALSE)+VLOOKUP($B265,Kraftvärmeprod!$B$1:$BX$550,MATCH(BA$2,Kraftvärmeprod!$B$1:$BX$1,0),FALSE))/$AC265,"")</f>
        <v/>
      </c>
      <c r="BB265" s="283" t="str">
        <f>IF($AY265="ja",(VLOOKUP($B265,'Egen hetvattenprod'!$B$1:$BX$550,MATCH(BB$2,'Egen hetvattenprod'!$B$1:$BX$1,0),FALSE)+VLOOKUP($B265,Kraftvärmeprod!$B$1:$BX$550,MATCH(BB$2,Kraftvärmeprod!$B$1:$BX$1,0),FALSE))/$AC265,"")</f>
        <v/>
      </c>
      <c r="BC265" s="283" t="str">
        <f>IF($AY265="ja",(VLOOKUP($B265,'Egen hetvattenprod'!$B$1:$BX$550,MATCH(BC$2,'Egen hetvattenprod'!$B$1:$BX$1,0),FALSE)+VLOOKUP($B265,Kraftvärmeprod!$B$1:$BX$550,MATCH(BC$2,Kraftvärmeprod!$B$1:$BX$1,0),FALSE))/$AC265,"")</f>
        <v/>
      </c>
      <c r="BD265" s="283" t="str">
        <f>IF($AY265="ja",(VLOOKUP($B265,'Egen hetvattenprod'!$B$1:$BX$550,MATCH(BD$2,'Egen hetvattenprod'!$B$1:$BX$1,0),FALSE)+VLOOKUP($B265,Kraftvärmeprod!$B$1:$BX$550,MATCH(BD$2,Kraftvärmeprod!$B$1:$BX$1,0),FALSE))/$AC265,"")</f>
        <v/>
      </c>
      <c r="BF265" s="244" t="str">
        <f t="shared" si="29"/>
        <v>Nej</v>
      </c>
      <c r="BG265" s="283" t="str">
        <f>IF($BF265="ja",VLOOKUP($B265,'Egen hetvattenprod'!$B$1:$BX$550,MATCH("Andelen klimatgaser med fossilt ursprung för avfall ()",'Egen hetvattenprod'!$B$1:$BX$1,0),FALSE),"")</f>
        <v/>
      </c>
      <c r="BH265" s="283" t="str">
        <f>IF($BF265="ja",VLOOKUP($B265,Kraftvärmeprod!$B$1:$BX$550,MATCH("Andelen klimatgaser med fossilt ursprung för avfall ()",Kraftvärmeprod!$B$1:$BX$1,0),FALSE),"")</f>
        <v/>
      </c>
      <c r="BI265" s="307" t="str">
        <f>IF($BF265="ja",VLOOKUP($B265,'Egen hetvattenprod'!$B$1:$BX$550,MATCH("Avfall (GWh)",'Egen hetvattenprod'!$B$1:$BX$1,0),FALSE),"")</f>
        <v/>
      </c>
      <c r="BJ265" s="307" t="str">
        <f>IF($BF265="ja",VLOOKUP($B265,'Slutlig allokering kvv'!$B$1:$BX$550,MATCH("Avfall (GWh)",'Slutlig allokering kvv'!$B$1:$BX$1,0),FALSE),"")</f>
        <v/>
      </c>
      <c r="BK265" s="307" t="str">
        <f>IF($BF265="ja",VLOOKUP($B265,'Köpt hetvatten'!$B$1:$BX$550,MATCH("Avfall i köpt hetvatten",'Köpt hetvatten'!$B$1:$BX$1,0),FALSE),"")</f>
        <v/>
      </c>
      <c r="BL265" s="307" t="str">
        <f>IF($BF265="ja",VLOOKUP($B265,'Egen hetvattenprod'!$B$1:$BX$550,MATCH("Värde enligt ovan. (%)",'Egen hetvattenprod'!$B$1:$BX$1,0),FALSE),"")</f>
        <v/>
      </c>
      <c r="BM265" s="307" t="str">
        <f>IF($BF265="ja",VLOOKUP($B265,Kraftvärmeprod!$B$1:$BX$550,MATCH("Värde enligt ovan. (%)",Kraftvärmeprod!$B$1:$BX$1,0),FALSE),"")</f>
        <v/>
      </c>
      <c r="BN265" s="307"/>
      <c r="BO265" s="307"/>
      <c r="BP265" s="307"/>
      <c r="BQ265" s="307" t="str">
        <f>IF($BF265="ja",VLOOKUP($B265,'Egen hetvattenprod'!$B$1:$BX$550,MATCH("Tillförd olja (fossil) vid avfallsförbränning (GWh)",'Egen hetvattenprod'!$B$1:$BX$1,0),FALSE),"")</f>
        <v/>
      </c>
      <c r="BR265" s="307" t="str">
        <f>IF($BF265="ja",VLOOKUP($B265,Kraftvärmeprod!$B$1:$BX$550,MATCH("Tillförd olja (fossil) vid avfallsförbränning (GWh)",Kraftvärmeprod!$B$1:$BX$1,0),FALSE),"")</f>
        <v/>
      </c>
    </row>
    <row r="266" spans="1:70" x14ac:dyDescent="0.25">
      <c r="A266" s="2" t="str">
        <f>'Miljövärden för publ företag'!B268</f>
        <v>Varberg Energi AB</v>
      </c>
      <c r="B266" s="2" t="str">
        <f>'Miljövärden för publ företag'!C268</f>
        <v>Veddige</v>
      </c>
      <c r="C266" s="312">
        <f>IFERROR(VLOOKUP($B266,Totalt!$B$1:$AQ$554,MATCH(C$2,Totalt!$B$1:$AQ$1,0),FALSE),"")</f>
        <v>0</v>
      </c>
      <c r="D266" s="312">
        <f>IFERROR(VLOOKUP($B266,Totalt!$B$1:$AQ$554,MATCH(D$2,Totalt!$B$1:$AQ$1,0),FALSE),"")</f>
        <v>0.64700000000000002</v>
      </c>
      <c r="E266" s="312">
        <f>IFERROR(VLOOKUP($B266,Totalt!$B$1:$AQ$554,MATCH(E$2,Totalt!$B$1:$AQ$1,0),FALSE),"")</f>
        <v>0</v>
      </c>
      <c r="F266" s="312">
        <f>IFERROR(VLOOKUP($B266,Totalt!$B$1:$AQ$554,MATCH(F$2,Totalt!$B$1:$AQ$1,0),FALSE),"")</f>
        <v>0</v>
      </c>
      <c r="G266" s="312">
        <f>IFERROR(VLOOKUP($B266,Totalt!$B$1:$AQ$554,MATCH(G$2,Totalt!$B$1:$AQ$1,0),FALSE),"")</f>
        <v>0</v>
      </c>
      <c r="H266" s="312">
        <f>IFERROR(VLOOKUP($B266,Totalt!$B$1:$AQ$554,MATCH(H$2,Totalt!$B$1:$AQ$1,0),FALSE),"")</f>
        <v>0</v>
      </c>
      <c r="I266" s="312">
        <f>IFERROR(VLOOKUP($B266,Totalt!$B$1:$AQ$554,MATCH(I$2,Totalt!$B$1:$AQ$1,0),FALSE),"")</f>
        <v>0</v>
      </c>
      <c r="J266" s="312">
        <f>IFERROR(VLOOKUP($B266,Totalt!$B$1:$AQ$554,MATCH(J$2,Totalt!$B$1:$AQ$1,0),FALSE),"")</f>
        <v>0</v>
      </c>
      <c r="K266" s="312">
        <f>IFERROR(VLOOKUP($B266,Totalt!$B$1:$AQ$554,MATCH(K$2,Totalt!$B$1:$AQ$1,0),FALSE),"")</f>
        <v>0</v>
      </c>
      <c r="L266" s="312">
        <f>IFERROR(VLOOKUP($B266,Totalt!$B$1:$AQ$554,MATCH(L$2,Totalt!$B$1:$AQ$1,0),FALSE),"")</f>
        <v>0</v>
      </c>
      <c r="M266" s="312">
        <f>IFERROR(VLOOKUP($B266,Totalt!$B$1:$AQ$554,MATCH(M$2,Totalt!$B$1:$AQ$1,0),FALSE),"")</f>
        <v>0</v>
      </c>
      <c r="N266" s="312">
        <f>IFERROR(VLOOKUP($B266,Totalt!$B$1:$AQ$554,MATCH(N$2,Totalt!$B$1:$AQ$1,0),FALSE),"")</f>
        <v>0</v>
      </c>
      <c r="O266" s="312">
        <f>IFERROR(VLOOKUP($B266,Totalt!$B$1:$AQ$554,MATCH(O$2,Totalt!$B$1:$AQ$1,0),FALSE),"")</f>
        <v>0</v>
      </c>
      <c r="P266" s="312">
        <f>IFERROR(VLOOKUP($B266,Totalt!$B$1:$AQ$554,MATCH(P$2,Totalt!$B$1:$AQ$1,0),FALSE),"")</f>
        <v>0</v>
      </c>
      <c r="Q266" s="312">
        <f>IFERROR(VLOOKUP($B266,Totalt!$B$1:$AQ$554,MATCH(Q$2,Totalt!$B$1:$AQ$1,0),FALSE),"")</f>
        <v>0</v>
      </c>
      <c r="R266" s="312">
        <f>IFERROR(VLOOKUP($B266,Totalt!$B$1:$AQ$554,MATCH(R$2,Totalt!$B$1:$AQ$1,0),FALSE),"")</f>
        <v>0</v>
      </c>
      <c r="S266" s="312">
        <f>IFERROR(VLOOKUP($B266,Totalt!$B$1:$AQ$554,MATCH(S$2,Totalt!$B$1:$AQ$1,0),FALSE),"")</f>
        <v>4.0819999999999999</v>
      </c>
      <c r="T266" s="312">
        <f>IFERROR(VLOOKUP($B266,Totalt!$B$1:$AQ$554,MATCH(T$2,Totalt!$B$1:$AQ$1,0),FALSE),"")</f>
        <v>0</v>
      </c>
      <c r="U266" s="312">
        <f>IFERROR(VLOOKUP($B266,Totalt!$B$1:$AQ$554,MATCH(U$2,Totalt!$B$1:$AQ$1,0),FALSE),"")</f>
        <v>0</v>
      </c>
      <c r="V266" s="312">
        <f>IFERROR(VLOOKUP($B266,Totalt!$B$1:$AQ$554,MATCH(V$2,Totalt!$B$1:$AQ$1,0),FALSE),"")</f>
        <v>0</v>
      </c>
      <c r="W266" s="312">
        <f>IFERROR(VLOOKUP($B266,Totalt!$B$1:$AQ$554,MATCH(W$2,Totalt!$B$1:$AQ$1,0),FALSE),"")</f>
        <v>0</v>
      </c>
      <c r="X266" s="312">
        <f>IFERROR(VLOOKUP($B266,Totalt!$B$1:$AQ$554,MATCH(X$2,Totalt!$B$1:$AQ$1,0),FALSE),"")</f>
        <v>0</v>
      </c>
      <c r="Y266" s="312">
        <f>IFERROR(VLOOKUP($B266,Totalt!$B$1:$AQ$554,MATCH(Y$2,Totalt!$B$1:$AQ$1,0),FALSE),"")</f>
        <v>0</v>
      </c>
      <c r="Z266" s="312">
        <f>IFERROR(VLOOKUP($B266,Totalt!$B$1:$AQ$554,MATCH(Z$2,Totalt!$B$1:$AQ$1,0),FALSE),"")</f>
        <v>0</v>
      </c>
      <c r="AA266" s="312">
        <f>IFERROR(VLOOKUP($B266,Totalt!$B$1:$AQ$554,MATCH(AA$2,Totalt!$B$1:$AQ$1,0),FALSE),"")</f>
        <v>0</v>
      </c>
      <c r="AB266" s="312">
        <f>IFERROR(VLOOKUP($B266,Totalt!$B$1:$AQ$554,MATCH(AB$2,Totalt!$B$1:$AQ$1,0),FALSE),"")</f>
        <v>0</v>
      </c>
      <c r="AC266" s="312">
        <f>IFERROR(VLOOKUP($B266,Totalt!$B$1:$AQ$554,MATCH(AC$2,Totalt!$B$1:$AQ$1,0),FALSE),"")</f>
        <v>0</v>
      </c>
      <c r="AD266" s="312">
        <f>IFERROR(VLOOKUP($B266,Totalt!$B$1:$AQ$554,MATCH(AD$2,Totalt!$B$1:$AQ$1,0),FALSE),"")</f>
        <v>0</v>
      </c>
      <c r="AE266" s="312">
        <f>IFERROR(VLOOKUP($B266,Totalt!$B$1:$AQ$554,MATCH(AE$2,Totalt!$B$1:$AQ$1,0),FALSE),"")</f>
        <v>0</v>
      </c>
      <c r="AF266" s="312">
        <f>IFERROR(VLOOKUP($B266,Totalt!$B$1:$AQ$554,MATCH(AF$2,Totalt!$B$1:$AQ$1,0),FALSE),"")</f>
        <v>8.0600000000000005E-2</v>
      </c>
      <c r="AG266" s="312">
        <f>IFERROR(VLOOKUP($B266,Totalt!$B$1:$AQ$554,MATCH(AG$2,Totalt!$B$1:$AQ$1,0),FALSE),"")</f>
        <v>0</v>
      </c>
      <c r="AI266" s="245">
        <f t="shared" si="27"/>
        <v>4.8095999999999997</v>
      </c>
      <c r="AJ266" s="246">
        <f>IF(ISERROR(1/VLOOKUP($B266,Leveranser!$B$1:$S$500,MATCH("såld värme (gwh)",Leveranser!$B$1:$S$1,0),FALSE)),"",VLOOKUP($B266,Leveranser!$B$1:$S$500,MATCH("såld värme (gwh)",Leveranser!$B$1:$S$1,0),FALSE))</f>
        <v>3.847</v>
      </c>
      <c r="AK266" t="str">
        <f>IFERROR(IF(VLOOKUP($B266,Totalt!$B$1:$AQ$554,MATCH(AK$2,Totalt!$B$1:$AQ$1,0),FALSE)="","",VLOOKUP($B266,Totalt!$B$1:$AQ$554,MATCH(AK$2,Totalt!$B$1:$AQ$1,0),FALSE)),"")</f>
        <v/>
      </c>
      <c r="AM266" s="247" t="str">
        <f>IF(B266&lt;&gt;"",IF(VLOOKUP($B266,Totalt!$B$1:$AQ$554,MATCH("Kvalitetsgranskad:",Totalt!$B$1:$AQ$1,0),FALSE)="ja",VLOOKUP($B266,Miljö!$B$1:$AG$479,MATCH(AM$2,Miljö!$B$1:$AK$1,0),FALSE),""),"")</f>
        <v>Ja</v>
      </c>
      <c r="AN266" s="247" t="str">
        <f>IF(AM266="ja",VLOOKUP($B266,Miljö!$B$1:$J$479,MATCH("Typ av ursprungsspecificerad el   (Om inget värde anges används Nordisk residualmix, se inforuta) ()",Miljö!$B$1:$J$1,0),FALSE),IF(AM266="nej","Nordisk residualel",""))</f>
        <v>'vind 51% vatten 48.8% sol 0.2%'</v>
      </c>
      <c r="AO266" s="247">
        <f>IF(AM266="","",VLOOKUP($B266,Miljö!$B$1:$J$479,MATCH("Fossilandel för ursprungspecificerad el ()",Miljö!$B$1:$J$1,0),FALSE))</f>
        <v>0</v>
      </c>
      <c r="AP266" s="247">
        <f>IF(AM266="","",IFERROR(VLOOKUP($B266,Miljö!$B$1:$J$479,MATCH("Kärnkraftsandel för ursprungsspecificerad el ()",Miljö!$B$1:$J$1,0),FALSE)/1,0))</f>
        <v>0</v>
      </c>
      <c r="AQ266" s="247">
        <f t="shared" si="28"/>
        <v>1</v>
      </c>
      <c r="AR266" s="52"/>
      <c r="AS266" s="247" t="str">
        <f t="shared" si="24"/>
        <v>Nej</v>
      </c>
      <c r="AT266" s="247" t="str">
        <f>IF(AS266="ja",VLOOKUP($B266,Miljö!$B$1:$O$500,MATCH("Fossil andel i procent (%)",Miljö!$B$1:$O$1,0),FALSE)/100,"")</f>
        <v/>
      </c>
      <c r="AU266" s="52"/>
      <c r="AV266" s="247" t="str">
        <f t="shared" si="25"/>
        <v>Nej</v>
      </c>
      <c r="AW266" s="247" t="str">
        <f>IF(AV266="ja",VLOOKUP($B266,'Egen hetvattenprod'!$B$1:$AO$500,MATCH("Värmekälla till värmepumpar ()",'Egen hetvattenprod'!$B$1:$AO$1,0),FALSE),"")</f>
        <v/>
      </c>
      <c r="AY266" s="244" t="str">
        <f t="shared" si="26"/>
        <v>Nej</v>
      </c>
      <c r="AZ266" s="283" t="str">
        <f>IF($AY266="ja",(VLOOKUP($B266,'Egen hetvattenprod'!$B$1:$BX$550,MATCH(AZ$2,'Egen hetvattenprod'!$B$1:$BX$1,0),FALSE)+VLOOKUP($B266,Kraftvärmeprod!$B$1:$BX$550,MATCH(AZ$2,Kraftvärmeprod!$B$1:$BX$1,0),FALSE))/$AC266,"")</f>
        <v/>
      </c>
      <c r="BA266" s="283" t="str">
        <f>IF($AY266="ja",(VLOOKUP($B266,'Egen hetvattenprod'!$B$1:$BX$550,MATCH(BA$2,'Egen hetvattenprod'!$B$1:$BX$1,0),FALSE)+VLOOKUP($B266,Kraftvärmeprod!$B$1:$BX$550,MATCH(BA$2,Kraftvärmeprod!$B$1:$BX$1,0),FALSE))/$AC266,"")</f>
        <v/>
      </c>
      <c r="BB266" s="283" t="str">
        <f>IF($AY266="ja",(VLOOKUP($B266,'Egen hetvattenprod'!$B$1:$BX$550,MATCH(BB$2,'Egen hetvattenprod'!$B$1:$BX$1,0),FALSE)+VLOOKUP($B266,Kraftvärmeprod!$B$1:$BX$550,MATCH(BB$2,Kraftvärmeprod!$B$1:$BX$1,0),FALSE))/$AC266,"")</f>
        <v/>
      </c>
      <c r="BC266" s="283" t="str">
        <f>IF($AY266="ja",(VLOOKUP($B266,'Egen hetvattenprod'!$B$1:$BX$550,MATCH(BC$2,'Egen hetvattenprod'!$B$1:$BX$1,0),FALSE)+VLOOKUP($B266,Kraftvärmeprod!$B$1:$BX$550,MATCH(BC$2,Kraftvärmeprod!$B$1:$BX$1,0),FALSE))/$AC266,"")</f>
        <v/>
      </c>
      <c r="BD266" s="283" t="str">
        <f>IF($AY266="ja",(VLOOKUP($B266,'Egen hetvattenprod'!$B$1:$BX$550,MATCH(BD$2,'Egen hetvattenprod'!$B$1:$BX$1,0),FALSE)+VLOOKUP($B266,Kraftvärmeprod!$B$1:$BX$550,MATCH(BD$2,Kraftvärmeprod!$B$1:$BX$1,0),FALSE))/$AC266,"")</f>
        <v/>
      </c>
      <c r="BF266" s="244" t="str">
        <f t="shared" si="29"/>
        <v>Nej</v>
      </c>
      <c r="BG266" s="283" t="str">
        <f>IF($BF266="ja",VLOOKUP($B266,'Egen hetvattenprod'!$B$1:$BX$550,MATCH("Andelen klimatgaser med fossilt ursprung för avfall ()",'Egen hetvattenprod'!$B$1:$BX$1,0),FALSE),"")</f>
        <v/>
      </c>
      <c r="BH266" s="283" t="str">
        <f>IF($BF266="ja",VLOOKUP($B266,Kraftvärmeprod!$B$1:$BX$550,MATCH("Andelen klimatgaser med fossilt ursprung för avfall ()",Kraftvärmeprod!$B$1:$BX$1,0),FALSE),"")</f>
        <v/>
      </c>
      <c r="BI266" s="307" t="str">
        <f>IF($BF266="ja",VLOOKUP($B266,'Egen hetvattenprod'!$B$1:$BX$550,MATCH("Avfall (GWh)",'Egen hetvattenprod'!$B$1:$BX$1,0),FALSE),"")</f>
        <v/>
      </c>
      <c r="BJ266" s="307" t="str">
        <f>IF($BF266="ja",VLOOKUP($B266,'Slutlig allokering kvv'!$B$1:$BX$550,MATCH("Avfall (GWh)",'Slutlig allokering kvv'!$B$1:$BX$1,0),FALSE),"")</f>
        <v/>
      </c>
      <c r="BK266" s="307" t="str">
        <f>IF($BF266="ja",VLOOKUP($B266,'Köpt hetvatten'!$B$1:$BX$550,MATCH("Avfall i köpt hetvatten",'Köpt hetvatten'!$B$1:$BX$1,0),FALSE),"")</f>
        <v/>
      </c>
      <c r="BL266" s="307" t="str">
        <f>IF($BF266="ja",VLOOKUP($B266,'Egen hetvattenprod'!$B$1:$BX$550,MATCH("Värde enligt ovan. (%)",'Egen hetvattenprod'!$B$1:$BX$1,0),FALSE),"")</f>
        <v/>
      </c>
      <c r="BM266" s="307" t="str">
        <f>IF($BF266="ja",VLOOKUP($B266,Kraftvärmeprod!$B$1:$BX$550,MATCH("Värde enligt ovan. (%)",Kraftvärmeprod!$B$1:$BX$1,0),FALSE),"")</f>
        <v/>
      </c>
      <c r="BN266" s="307"/>
      <c r="BO266" s="307"/>
      <c r="BP266" s="307"/>
      <c r="BQ266" s="307" t="str">
        <f>IF($BF266="ja",VLOOKUP($B266,'Egen hetvattenprod'!$B$1:$BX$550,MATCH("Tillförd olja (fossil) vid avfallsförbränning (GWh)",'Egen hetvattenprod'!$B$1:$BX$1,0),FALSE),"")</f>
        <v/>
      </c>
      <c r="BR266" s="307" t="str">
        <f>IF($BF266="ja",VLOOKUP($B266,Kraftvärmeprod!$B$1:$BX$550,MATCH("Tillförd olja (fossil) vid avfallsförbränning (GWh)",Kraftvärmeprod!$B$1:$BX$1,0),FALSE),"")</f>
        <v/>
      </c>
    </row>
    <row r="267" spans="1:70" x14ac:dyDescent="0.25">
      <c r="A267" s="2" t="str">
        <f>'Miljövärden för publ företag'!B269</f>
        <v>Vasa Värme Holding AB</v>
      </c>
      <c r="B267" s="2" t="str">
        <f>'Miljövärden för publ företag'!C269</f>
        <v>Alfta</v>
      </c>
      <c r="C267" s="312">
        <f>IFERROR(VLOOKUP($B267,Totalt!$B$1:$AQ$554,MATCH(C$2,Totalt!$B$1:$AQ$1,0),FALSE),"")</f>
        <v>0</v>
      </c>
      <c r="D267" s="312">
        <f>IFERROR(VLOOKUP($B267,Totalt!$B$1:$AQ$554,MATCH(D$2,Totalt!$B$1:$AQ$1,0),FALSE),"")</f>
        <v>0.27</v>
      </c>
      <c r="E267" s="312">
        <f>IFERROR(VLOOKUP($B267,Totalt!$B$1:$AQ$554,MATCH(E$2,Totalt!$B$1:$AQ$1,0),FALSE),"")</f>
        <v>0</v>
      </c>
      <c r="F267" s="312">
        <f>IFERROR(VLOOKUP($B267,Totalt!$B$1:$AQ$554,MATCH(F$2,Totalt!$B$1:$AQ$1,0),FALSE),"")</f>
        <v>0</v>
      </c>
      <c r="G267" s="312">
        <f>IFERROR(VLOOKUP($B267,Totalt!$B$1:$AQ$554,MATCH(G$2,Totalt!$B$1:$AQ$1,0),FALSE),"")</f>
        <v>0</v>
      </c>
      <c r="H267" s="312">
        <f>IFERROR(VLOOKUP($B267,Totalt!$B$1:$AQ$554,MATCH(H$2,Totalt!$B$1:$AQ$1,0),FALSE),"")</f>
        <v>0</v>
      </c>
      <c r="I267" s="312">
        <f>IFERROR(VLOOKUP($B267,Totalt!$B$1:$AQ$554,MATCH(I$2,Totalt!$B$1:$AQ$1,0),FALSE),"")</f>
        <v>0</v>
      </c>
      <c r="J267" s="312">
        <f>IFERROR(VLOOKUP($B267,Totalt!$B$1:$AQ$554,MATCH(J$2,Totalt!$B$1:$AQ$1,0),FALSE),"")</f>
        <v>0</v>
      </c>
      <c r="K267" s="312">
        <f>IFERROR(VLOOKUP($B267,Totalt!$B$1:$AQ$554,MATCH(K$2,Totalt!$B$1:$AQ$1,0),FALSE),"")</f>
        <v>0</v>
      </c>
      <c r="L267" s="312">
        <f>IFERROR(VLOOKUP($B267,Totalt!$B$1:$AQ$554,MATCH(L$2,Totalt!$B$1:$AQ$1,0),FALSE),"")</f>
        <v>0</v>
      </c>
      <c r="M267" s="312">
        <f>IFERROR(VLOOKUP($B267,Totalt!$B$1:$AQ$554,MATCH(M$2,Totalt!$B$1:$AQ$1,0),FALSE),"")</f>
        <v>9.6</v>
      </c>
      <c r="N267" s="312">
        <f>IFERROR(VLOOKUP($B267,Totalt!$B$1:$AQ$554,MATCH(N$2,Totalt!$B$1:$AQ$1,0),FALSE),"")</f>
        <v>0</v>
      </c>
      <c r="O267" s="312">
        <f>IFERROR(VLOOKUP($B267,Totalt!$B$1:$AQ$554,MATCH(O$2,Totalt!$B$1:$AQ$1,0),FALSE),"")</f>
        <v>0</v>
      </c>
      <c r="P267" s="312">
        <f>IFERROR(VLOOKUP($B267,Totalt!$B$1:$AQ$554,MATCH(P$2,Totalt!$B$1:$AQ$1,0),FALSE),"")</f>
        <v>4.585</v>
      </c>
      <c r="Q267" s="312">
        <f>IFERROR(VLOOKUP($B267,Totalt!$B$1:$AQ$554,MATCH(Q$2,Totalt!$B$1:$AQ$1,0),FALSE),"")</f>
        <v>5</v>
      </c>
      <c r="R267" s="312">
        <f>IFERROR(VLOOKUP($B267,Totalt!$B$1:$AQ$554,MATCH(R$2,Totalt!$B$1:$AQ$1,0),FALSE),"")</f>
        <v>2.35412</v>
      </c>
      <c r="S267" s="312">
        <f>IFERROR(VLOOKUP($B267,Totalt!$B$1:$AQ$554,MATCH(S$2,Totalt!$B$1:$AQ$1,0),FALSE),"")</f>
        <v>0</v>
      </c>
      <c r="T267" s="312">
        <f>IFERROR(VLOOKUP($B267,Totalt!$B$1:$AQ$554,MATCH(T$2,Totalt!$B$1:$AQ$1,0),FALSE),"")</f>
        <v>0</v>
      </c>
      <c r="U267" s="312">
        <f>IFERROR(VLOOKUP($B267,Totalt!$B$1:$AQ$554,MATCH(U$2,Totalt!$B$1:$AQ$1,0),FALSE),"")</f>
        <v>0</v>
      </c>
      <c r="V267" s="312">
        <f>IFERROR(VLOOKUP($B267,Totalt!$B$1:$AQ$554,MATCH(V$2,Totalt!$B$1:$AQ$1,0),FALSE),"")</f>
        <v>0</v>
      </c>
      <c r="W267" s="312">
        <f>IFERROR(VLOOKUP($B267,Totalt!$B$1:$AQ$554,MATCH(W$2,Totalt!$B$1:$AQ$1,0),FALSE),"")</f>
        <v>0</v>
      </c>
      <c r="X267" s="312">
        <f>IFERROR(VLOOKUP($B267,Totalt!$B$1:$AQ$554,MATCH(X$2,Totalt!$B$1:$AQ$1,0),FALSE),"")</f>
        <v>0</v>
      </c>
      <c r="Y267" s="312">
        <f>IFERROR(VLOOKUP($B267,Totalt!$B$1:$AQ$554,MATCH(Y$2,Totalt!$B$1:$AQ$1,0),FALSE),"")</f>
        <v>0</v>
      </c>
      <c r="Z267" s="312">
        <f>IFERROR(VLOOKUP($B267,Totalt!$B$1:$AQ$554,MATCH(Z$2,Totalt!$B$1:$AQ$1,0),FALSE),"")</f>
        <v>0</v>
      </c>
      <c r="AA267" s="312">
        <f>IFERROR(VLOOKUP($B267,Totalt!$B$1:$AQ$554,MATCH(AA$2,Totalt!$B$1:$AQ$1,0),FALSE),"")</f>
        <v>0</v>
      </c>
      <c r="AB267" s="312">
        <f>IFERROR(VLOOKUP($B267,Totalt!$B$1:$AQ$554,MATCH(AB$2,Totalt!$B$1:$AQ$1,0),FALSE),"")</f>
        <v>0</v>
      </c>
      <c r="AC267" s="312">
        <f>IFERROR(VLOOKUP($B267,Totalt!$B$1:$AQ$554,MATCH(AC$2,Totalt!$B$1:$AQ$1,0),FALSE),"")</f>
        <v>2.0329999999999999</v>
      </c>
      <c r="AD267" s="312">
        <f>IFERROR(VLOOKUP($B267,Totalt!$B$1:$AQ$554,MATCH(AD$2,Totalt!$B$1:$AQ$1,0),FALSE),"")</f>
        <v>0</v>
      </c>
      <c r="AE267" s="312">
        <f>IFERROR(VLOOKUP($B267,Totalt!$B$1:$AQ$554,MATCH(AE$2,Totalt!$B$1:$AQ$1,0),FALSE),"")</f>
        <v>0</v>
      </c>
      <c r="AF267" s="312">
        <f>IFERROR(VLOOKUP($B267,Totalt!$B$1:$AQ$554,MATCH(AF$2,Totalt!$B$1:$AQ$1,0),FALSE),"")</f>
        <v>0.48299999999999998</v>
      </c>
      <c r="AG267" s="312">
        <f>IFERROR(VLOOKUP($B267,Totalt!$B$1:$AQ$554,MATCH(AG$2,Totalt!$B$1:$AQ$1,0),FALSE),"")</f>
        <v>0</v>
      </c>
      <c r="AI267" s="245">
        <f t="shared" si="27"/>
        <v>24.325120000000002</v>
      </c>
      <c r="AJ267" s="246">
        <f>IF(ISERROR(1/VLOOKUP($B267,Leveranser!$B$1:$S$500,MATCH("såld värme (gwh)",Leveranser!$B$1:$S$1,0),FALSE)),"",VLOOKUP($B267,Leveranser!$B$1:$S$500,MATCH("såld värme (gwh)",Leveranser!$B$1:$S$1,0),FALSE))</f>
        <v>19.661000000000001</v>
      </c>
      <c r="AK267" t="str">
        <f>IFERROR(IF(VLOOKUP($B267,Totalt!$B$1:$AQ$554,MATCH(AK$2,Totalt!$B$1:$AQ$1,0),FALSE)="","",VLOOKUP($B267,Totalt!$B$1:$AQ$554,MATCH(AK$2,Totalt!$B$1:$AQ$1,0),FALSE)),"")</f>
        <v/>
      </c>
      <c r="AM267" s="247" t="str">
        <f>IF(B267&lt;&gt;"",IF(VLOOKUP($B267,Totalt!$B$1:$AQ$554,MATCH("Kvalitetsgranskad:",Totalt!$B$1:$AQ$1,0),FALSE)="ja",VLOOKUP($B267,Miljö!$B$1:$AG$479,MATCH(AM$2,Miljö!$B$1:$AK$1,0),FALSE),""),"")</f>
        <v>Nej</v>
      </c>
      <c r="AN267" s="247" t="str">
        <f>IF(AM267="ja",VLOOKUP($B267,Miljö!$B$1:$J$479,MATCH("Typ av ursprungsspecificerad el   (Om inget värde anges används Nordisk residualmix, se inforuta) ()",Miljö!$B$1:$J$1,0),FALSE),IF(AM267="nej","Nordisk residualel",""))</f>
        <v>Nordisk residualel</v>
      </c>
      <c r="AO267" s="247">
        <f>IF(AM267="","",VLOOKUP($B267,Miljö!$B$1:$J$479,MATCH("Fossilandel för ursprungspecificerad el ()",Miljö!$B$1:$J$1,0),FALSE))</f>
        <v>0.48399999999999999</v>
      </c>
      <c r="AP267" s="247">
        <f>IF(AM267="","",IFERROR(VLOOKUP($B267,Miljö!$B$1:$J$479,MATCH("Kärnkraftsandel för ursprungsspecificerad el ()",Miljö!$B$1:$J$1,0),FALSE)/1,0))</f>
        <v>0.35</v>
      </c>
      <c r="AQ267" s="247">
        <f t="shared" si="28"/>
        <v>0.16600000000000004</v>
      </c>
      <c r="AR267" s="52"/>
      <c r="AS267" s="247" t="str">
        <f t="shared" si="24"/>
        <v>Nej</v>
      </c>
      <c r="AT267" s="247" t="str">
        <f>IF(AS267="ja",VLOOKUP($B267,Miljö!$B$1:$O$500,MATCH("Fossil andel i procent (%)",Miljö!$B$1:$O$1,0),FALSE)/100,"")</f>
        <v/>
      </c>
      <c r="AU267" s="52"/>
      <c r="AV267" s="247" t="str">
        <f t="shared" si="25"/>
        <v>Nej</v>
      </c>
      <c r="AW267" s="247" t="str">
        <f>IF(AV267="ja",VLOOKUP($B267,'Egen hetvattenprod'!$B$1:$AO$500,MATCH("Värmekälla till värmepumpar ()",'Egen hetvattenprod'!$B$1:$AO$1,0),FALSE),"")</f>
        <v/>
      </c>
      <c r="AY267" s="244" t="str">
        <f t="shared" si="26"/>
        <v>Ja</v>
      </c>
      <c r="AZ267" s="283">
        <f>IF($AY267="ja",(VLOOKUP($B267,'Egen hetvattenprod'!$B$1:$BX$550,MATCH(AZ$2,'Egen hetvattenprod'!$B$1:$BX$1,0),FALSE)+VLOOKUP($B267,Kraftvärmeprod!$B$1:$BX$550,MATCH(AZ$2,Kraftvärmeprod!$B$1:$BX$1,0),FALSE))/$AC267,"")</f>
        <v>1</v>
      </c>
      <c r="BA267" s="283">
        <f>IF($AY267="ja",(VLOOKUP($B267,'Egen hetvattenprod'!$B$1:$BX$550,MATCH(BA$2,'Egen hetvattenprod'!$B$1:$BX$1,0),FALSE)+VLOOKUP($B267,Kraftvärmeprod!$B$1:$BX$550,MATCH(BA$2,Kraftvärmeprod!$B$1:$BX$1,0),FALSE))/$AC267,"")</f>
        <v>0</v>
      </c>
      <c r="BB267" s="283">
        <f>IF($AY267="ja",(VLOOKUP($B267,'Egen hetvattenprod'!$B$1:$BX$550,MATCH(BB$2,'Egen hetvattenprod'!$B$1:$BX$1,0),FALSE)+VLOOKUP($B267,Kraftvärmeprod!$B$1:$BX$550,MATCH(BB$2,Kraftvärmeprod!$B$1:$BX$1,0),FALSE))/$AC267,"")</f>
        <v>0</v>
      </c>
      <c r="BC267" s="283">
        <f>IF($AY267="ja",(VLOOKUP($B267,'Egen hetvattenprod'!$B$1:$BX$550,MATCH(BC$2,'Egen hetvattenprod'!$B$1:$BX$1,0),FALSE)+VLOOKUP($B267,Kraftvärmeprod!$B$1:$BX$550,MATCH(BC$2,Kraftvärmeprod!$B$1:$BX$1,0),FALSE))/$AC267,"")</f>
        <v>0</v>
      </c>
      <c r="BD267" s="283">
        <f>IF($AY267="ja",(VLOOKUP($B267,'Egen hetvattenprod'!$B$1:$BX$550,MATCH(BD$2,'Egen hetvattenprod'!$B$1:$BX$1,0),FALSE)+VLOOKUP($B267,Kraftvärmeprod!$B$1:$BX$550,MATCH(BD$2,Kraftvärmeprod!$B$1:$BX$1,0),FALSE))/$AC267,"")</f>
        <v>0</v>
      </c>
      <c r="BF267" s="244" t="str">
        <f t="shared" si="29"/>
        <v>Nej</v>
      </c>
      <c r="BG267" s="283" t="str">
        <f>IF($BF267="ja",VLOOKUP($B267,'Egen hetvattenprod'!$B$1:$BX$550,MATCH("Andelen klimatgaser med fossilt ursprung för avfall ()",'Egen hetvattenprod'!$B$1:$BX$1,0),FALSE),"")</f>
        <v/>
      </c>
      <c r="BH267" s="283" t="str">
        <f>IF($BF267="ja",VLOOKUP($B267,Kraftvärmeprod!$B$1:$BX$550,MATCH("Andelen klimatgaser med fossilt ursprung för avfall ()",Kraftvärmeprod!$B$1:$BX$1,0),FALSE),"")</f>
        <v/>
      </c>
      <c r="BI267" s="307" t="str">
        <f>IF($BF267="ja",VLOOKUP($B267,'Egen hetvattenprod'!$B$1:$BX$550,MATCH("Avfall (GWh)",'Egen hetvattenprod'!$B$1:$BX$1,0),FALSE),"")</f>
        <v/>
      </c>
      <c r="BJ267" s="307" t="str">
        <f>IF($BF267="ja",VLOOKUP($B267,'Slutlig allokering kvv'!$B$1:$BX$550,MATCH("Avfall (GWh)",'Slutlig allokering kvv'!$B$1:$BX$1,0),FALSE),"")</f>
        <v/>
      </c>
      <c r="BK267" s="307" t="str">
        <f>IF($BF267="ja",VLOOKUP($B267,'Köpt hetvatten'!$B$1:$BX$550,MATCH("Avfall i köpt hetvatten",'Köpt hetvatten'!$B$1:$BX$1,0),FALSE),"")</f>
        <v/>
      </c>
      <c r="BL267" s="307" t="str">
        <f>IF($BF267="ja",VLOOKUP($B267,'Egen hetvattenprod'!$B$1:$BX$550,MATCH("Värde enligt ovan. (%)",'Egen hetvattenprod'!$B$1:$BX$1,0),FALSE),"")</f>
        <v/>
      </c>
      <c r="BM267" s="307" t="str">
        <f>IF($BF267="ja",VLOOKUP($B267,Kraftvärmeprod!$B$1:$BX$550,MATCH("Värde enligt ovan. (%)",Kraftvärmeprod!$B$1:$BX$1,0),FALSE),"")</f>
        <v/>
      </c>
      <c r="BN267" s="307"/>
      <c r="BO267" s="307"/>
      <c r="BP267" s="307"/>
      <c r="BQ267" s="307" t="str">
        <f>IF($BF267="ja",VLOOKUP($B267,'Egen hetvattenprod'!$B$1:$BX$550,MATCH("Tillförd olja (fossil) vid avfallsförbränning (GWh)",'Egen hetvattenprod'!$B$1:$BX$1,0),FALSE),"")</f>
        <v/>
      </c>
      <c r="BR267" s="307" t="str">
        <f>IF($BF267="ja",VLOOKUP($B267,Kraftvärmeprod!$B$1:$BX$550,MATCH("Tillförd olja (fossil) vid avfallsförbränning (GWh)",Kraftvärmeprod!$B$1:$BX$1,0),FALSE),"")</f>
        <v/>
      </c>
    </row>
    <row r="268" spans="1:70" x14ac:dyDescent="0.25">
      <c r="A268" s="2" t="str">
        <f>'Miljövärden för publ företag'!B270</f>
        <v>Vasa Värme Holding AB</v>
      </c>
      <c r="B268" s="2" t="str">
        <f>'Miljövärden för publ företag'!C270</f>
        <v>Edsbyn</v>
      </c>
      <c r="C268" s="312">
        <f>IFERROR(VLOOKUP($B268,Totalt!$B$1:$AQ$554,MATCH(C$2,Totalt!$B$1:$AQ$1,0),FALSE),"")</f>
        <v>0</v>
      </c>
      <c r="D268" s="312">
        <f>IFERROR(VLOOKUP($B268,Totalt!$B$1:$AQ$554,MATCH(D$2,Totalt!$B$1:$AQ$1,0),FALSE),"")</f>
        <v>5.1999999999999998E-2</v>
      </c>
      <c r="E268" s="312">
        <f>IFERROR(VLOOKUP($B268,Totalt!$B$1:$AQ$554,MATCH(E$2,Totalt!$B$1:$AQ$1,0),FALSE),"")</f>
        <v>0</v>
      </c>
      <c r="F268" s="312">
        <f>IFERROR(VLOOKUP($B268,Totalt!$B$1:$AQ$554,MATCH(F$2,Totalt!$B$1:$AQ$1,0),FALSE),"")</f>
        <v>0</v>
      </c>
      <c r="G268" s="312">
        <f>IFERROR(VLOOKUP($B268,Totalt!$B$1:$AQ$554,MATCH(G$2,Totalt!$B$1:$AQ$1,0),FALSE),"")</f>
        <v>0</v>
      </c>
      <c r="H268" s="312">
        <f>IFERROR(VLOOKUP($B268,Totalt!$B$1:$AQ$554,MATCH(H$2,Totalt!$B$1:$AQ$1,0),FALSE),"")</f>
        <v>0</v>
      </c>
      <c r="I268" s="312">
        <f>IFERROR(VLOOKUP($B268,Totalt!$B$1:$AQ$554,MATCH(I$2,Totalt!$B$1:$AQ$1,0),FALSE),"")</f>
        <v>0</v>
      </c>
      <c r="J268" s="312">
        <f>IFERROR(VLOOKUP($B268,Totalt!$B$1:$AQ$554,MATCH(J$2,Totalt!$B$1:$AQ$1,0),FALSE),"")</f>
        <v>0</v>
      </c>
      <c r="K268" s="312">
        <f>IFERROR(VLOOKUP($B268,Totalt!$B$1:$AQ$554,MATCH(K$2,Totalt!$B$1:$AQ$1,0),FALSE),"")</f>
        <v>0</v>
      </c>
      <c r="L268" s="312">
        <f>IFERROR(VLOOKUP($B268,Totalt!$B$1:$AQ$554,MATCH(L$2,Totalt!$B$1:$AQ$1,0),FALSE),"")</f>
        <v>0</v>
      </c>
      <c r="M268" s="312">
        <f>IFERROR(VLOOKUP($B268,Totalt!$B$1:$AQ$554,MATCH(M$2,Totalt!$B$1:$AQ$1,0),FALSE),"")</f>
        <v>0</v>
      </c>
      <c r="N268" s="312">
        <f>IFERROR(VLOOKUP($B268,Totalt!$B$1:$AQ$554,MATCH(N$2,Totalt!$B$1:$AQ$1,0),FALSE),"")</f>
        <v>0</v>
      </c>
      <c r="O268" s="312">
        <f>IFERROR(VLOOKUP($B268,Totalt!$B$1:$AQ$554,MATCH(O$2,Totalt!$B$1:$AQ$1,0),FALSE),"")</f>
        <v>0</v>
      </c>
      <c r="P268" s="312">
        <f>IFERROR(VLOOKUP($B268,Totalt!$B$1:$AQ$554,MATCH(P$2,Totalt!$B$1:$AQ$1,0),FALSE),"")</f>
        <v>7.7229999999999999</v>
      </c>
      <c r="Q268" s="312">
        <f>IFERROR(VLOOKUP($B268,Totalt!$B$1:$AQ$554,MATCH(Q$2,Totalt!$B$1:$AQ$1,0),FALSE),"")</f>
        <v>35.438800000000001</v>
      </c>
      <c r="R268" s="312">
        <f>IFERROR(VLOOKUP($B268,Totalt!$B$1:$AQ$554,MATCH(R$2,Totalt!$B$1:$AQ$1,0),FALSE),"")</f>
        <v>0</v>
      </c>
      <c r="S268" s="312">
        <f>IFERROR(VLOOKUP($B268,Totalt!$B$1:$AQ$554,MATCH(S$2,Totalt!$B$1:$AQ$1,0),FALSE),"")</f>
        <v>0</v>
      </c>
      <c r="T268" s="312">
        <f>IFERROR(VLOOKUP($B268,Totalt!$B$1:$AQ$554,MATCH(T$2,Totalt!$B$1:$AQ$1,0),FALSE),"")</f>
        <v>0</v>
      </c>
      <c r="U268" s="312">
        <f>IFERROR(VLOOKUP($B268,Totalt!$B$1:$AQ$554,MATCH(U$2,Totalt!$B$1:$AQ$1,0),FALSE),"")</f>
        <v>0</v>
      </c>
      <c r="V268" s="312">
        <f>IFERROR(VLOOKUP($B268,Totalt!$B$1:$AQ$554,MATCH(V$2,Totalt!$B$1:$AQ$1,0),FALSE),"")</f>
        <v>0</v>
      </c>
      <c r="W268" s="312">
        <f>IFERROR(VLOOKUP($B268,Totalt!$B$1:$AQ$554,MATCH(W$2,Totalt!$B$1:$AQ$1,0),FALSE),"")</f>
        <v>0</v>
      </c>
      <c r="X268" s="312">
        <f>IFERROR(VLOOKUP($B268,Totalt!$B$1:$AQ$554,MATCH(X$2,Totalt!$B$1:$AQ$1,0),FALSE),"")</f>
        <v>0</v>
      </c>
      <c r="Y268" s="312">
        <f>IFERROR(VLOOKUP($B268,Totalt!$B$1:$AQ$554,MATCH(Y$2,Totalt!$B$1:$AQ$1,0),FALSE),"")</f>
        <v>0</v>
      </c>
      <c r="Z268" s="312">
        <f>IFERROR(VLOOKUP($B268,Totalt!$B$1:$AQ$554,MATCH(Z$2,Totalt!$B$1:$AQ$1,0),FALSE),"")</f>
        <v>0</v>
      </c>
      <c r="AA268" s="312">
        <f>IFERROR(VLOOKUP($B268,Totalt!$B$1:$AQ$554,MATCH(AA$2,Totalt!$B$1:$AQ$1,0),FALSE),"")</f>
        <v>0</v>
      </c>
      <c r="AB268" s="312">
        <f>IFERROR(VLOOKUP($B268,Totalt!$B$1:$AQ$554,MATCH(AB$2,Totalt!$B$1:$AQ$1,0),FALSE),"")</f>
        <v>0</v>
      </c>
      <c r="AC268" s="312">
        <f>IFERROR(VLOOKUP($B268,Totalt!$B$1:$AQ$554,MATCH(AC$2,Totalt!$B$1:$AQ$1,0),FALSE),"")</f>
        <v>0</v>
      </c>
      <c r="AD268" s="312">
        <f>IFERROR(VLOOKUP($B268,Totalt!$B$1:$AQ$554,MATCH(AD$2,Totalt!$B$1:$AQ$1,0),FALSE),"")</f>
        <v>0</v>
      </c>
      <c r="AE268" s="312">
        <f>IFERROR(VLOOKUP($B268,Totalt!$B$1:$AQ$554,MATCH(AE$2,Totalt!$B$1:$AQ$1,0),FALSE),"")</f>
        <v>0</v>
      </c>
      <c r="AF268" s="312">
        <f>IFERROR(VLOOKUP($B268,Totalt!$B$1:$AQ$554,MATCH(AF$2,Totalt!$B$1:$AQ$1,0),FALSE),"")</f>
        <v>0.106</v>
      </c>
      <c r="AG268" s="312">
        <f>IFERROR(VLOOKUP($B268,Totalt!$B$1:$AQ$554,MATCH(AG$2,Totalt!$B$1:$AQ$1,0),FALSE),"")</f>
        <v>0</v>
      </c>
      <c r="AI268" s="245">
        <f t="shared" si="27"/>
        <v>43.319800000000001</v>
      </c>
      <c r="AJ268" s="246">
        <f>IF(ISERROR(1/VLOOKUP($B268,Leveranser!$B$1:$S$500,MATCH("såld värme (gwh)",Leveranser!$B$1:$S$1,0),FALSE)),"",VLOOKUP($B268,Leveranser!$B$1:$S$500,MATCH("såld värme (gwh)",Leveranser!$B$1:$S$1,0),FALSE))</f>
        <v>30.535</v>
      </c>
      <c r="AK268" t="str">
        <f>IFERROR(IF(VLOOKUP($B268,Totalt!$B$1:$AQ$554,MATCH(AK$2,Totalt!$B$1:$AQ$1,0),FALSE)="","",VLOOKUP($B268,Totalt!$B$1:$AQ$554,MATCH(AK$2,Totalt!$B$1:$AQ$1,0),FALSE)),"")</f>
        <v/>
      </c>
      <c r="AM268" s="247" t="str">
        <f>IF(B268&lt;&gt;"",IF(VLOOKUP($B268,Totalt!$B$1:$AQ$554,MATCH("Kvalitetsgranskad:",Totalt!$B$1:$AQ$1,0),FALSE)="ja",VLOOKUP($B268,Miljö!$B$1:$AG$479,MATCH(AM$2,Miljö!$B$1:$AK$1,0),FALSE),""),"")</f>
        <v>Nej</v>
      </c>
      <c r="AN268" s="247" t="str">
        <f>IF(AM268="ja",VLOOKUP($B268,Miljö!$B$1:$J$479,MATCH("Typ av ursprungsspecificerad el   (Om inget värde anges används Nordisk residualmix, se inforuta) ()",Miljö!$B$1:$J$1,0),FALSE),IF(AM268="nej","Nordisk residualel",""))</f>
        <v>Nordisk residualel</v>
      </c>
      <c r="AO268" s="247">
        <f>IF(AM268="","",VLOOKUP($B268,Miljö!$B$1:$J$479,MATCH("Fossilandel för ursprungspecificerad el ()",Miljö!$B$1:$J$1,0),FALSE))</f>
        <v>0.48399999999999999</v>
      </c>
      <c r="AP268" s="247">
        <f>IF(AM268="","",IFERROR(VLOOKUP($B268,Miljö!$B$1:$J$479,MATCH("Kärnkraftsandel för ursprungsspecificerad el ()",Miljö!$B$1:$J$1,0),FALSE)/1,0))</f>
        <v>0.35</v>
      </c>
      <c r="AQ268" s="247">
        <f t="shared" si="28"/>
        <v>0.16600000000000004</v>
      </c>
      <c r="AR268" s="52"/>
      <c r="AS268" s="247" t="str">
        <f t="shared" si="24"/>
        <v>Nej</v>
      </c>
      <c r="AT268" s="247" t="str">
        <f>IF(AS268="ja",VLOOKUP($B268,Miljö!$B$1:$O$500,MATCH("Fossil andel i procent (%)",Miljö!$B$1:$O$1,0),FALSE)/100,"")</f>
        <v/>
      </c>
      <c r="AU268" s="52"/>
      <c r="AV268" s="247" t="str">
        <f t="shared" si="25"/>
        <v>Nej</v>
      </c>
      <c r="AW268" s="247" t="str">
        <f>IF(AV268="ja",VLOOKUP($B268,'Egen hetvattenprod'!$B$1:$AO$500,MATCH("Värmekälla till värmepumpar ()",'Egen hetvattenprod'!$B$1:$AO$1,0),FALSE),"")</f>
        <v/>
      </c>
      <c r="AY268" s="244" t="str">
        <f t="shared" si="26"/>
        <v>Nej</v>
      </c>
      <c r="AZ268" s="283" t="str">
        <f>IF($AY268="ja",(VLOOKUP($B268,'Egen hetvattenprod'!$B$1:$BX$550,MATCH(AZ$2,'Egen hetvattenprod'!$B$1:$BX$1,0),FALSE)+VLOOKUP($B268,Kraftvärmeprod!$B$1:$BX$550,MATCH(AZ$2,Kraftvärmeprod!$B$1:$BX$1,0),FALSE))/$AC268,"")</f>
        <v/>
      </c>
      <c r="BA268" s="283" t="str">
        <f>IF($AY268="ja",(VLOOKUP($B268,'Egen hetvattenprod'!$B$1:$BX$550,MATCH(BA$2,'Egen hetvattenprod'!$B$1:$BX$1,0),FALSE)+VLOOKUP($B268,Kraftvärmeprod!$B$1:$BX$550,MATCH(BA$2,Kraftvärmeprod!$B$1:$BX$1,0),FALSE))/$AC268,"")</f>
        <v/>
      </c>
      <c r="BB268" s="283" t="str">
        <f>IF($AY268="ja",(VLOOKUP($B268,'Egen hetvattenprod'!$B$1:$BX$550,MATCH(BB$2,'Egen hetvattenprod'!$B$1:$BX$1,0),FALSE)+VLOOKUP($B268,Kraftvärmeprod!$B$1:$BX$550,MATCH(BB$2,Kraftvärmeprod!$B$1:$BX$1,0),FALSE))/$AC268,"")</f>
        <v/>
      </c>
      <c r="BC268" s="283" t="str">
        <f>IF($AY268="ja",(VLOOKUP($B268,'Egen hetvattenprod'!$B$1:$BX$550,MATCH(BC$2,'Egen hetvattenprod'!$B$1:$BX$1,0),FALSE)+VLOOKUP($B268,Kraftvärmeprod!$B$1:$BX$550,MATCH(BC$2,Kraftvärmeprod!$B$1:$BX$1,0),FALSE))/$AC268,"")</f>
        <v/>
      </c>
      <c r="BD268" s="283" t="str">
        <f>IF($AY268="ja",(VLOOKUP($B268,'Egen hetvattenprod'!$B$1:$BX$550,MATCH(BD$2,'Egen hetvattenprod'!$B$1:$BX$1,0),FALSE)+VLOOKUP($B268,Kraftvärmeprod!$B$1:$BX$550,MATCH(BD$2,Kraftvärmeprod!$B$1:$BX$1,0),FALSE))/$AC268,"")</f>
        <v/>
      </c>
      <c r="BF268" s="244" t="str">
        <f t="shared" si="29"/>
        <v>Nej</v>
      </c>
      <c r="BG268" s="283" t="str">
        <f>IF($BF268="ja",VLOOKUP($B268,'Egen hetvattenprod'!$B$1:$BX$550,MATCH("Andelen klimatgaser med fossilt ursprung för avfall ()",'Egen hetvattenprod'!$B$1:$BX$1,0),FALSE),"")</f>
        <v/>
      </c>
      <c r="BH268" s="283" t="str">
        <f>IF($BF268="ja",VLOOKUP($B268,Kraftvärmeprod!$B$1:$BX$550,MATCH("Andelen klimatgaser med fossilt ursprung för avfall ()",Kraftvärmeprod!$B$1:$BX$1,0),FALSE),"")</f>
        <v/>
      </c>
      <c r="BI268" s="307" t="str">
        <f>IF($BF268="ja",VLOOKUP($B268,'Egen hetvattenprod'!$B$1:$BX$550,MATCH("Avfall (GWh)",'Egen hetvattenprod'!$B$1:$BX$1,0),FALSE),"")</f>
        <v/>
      </c>
      <c r="BJ268" s="307" t="str">
        <f>IF($BF268="ja",VLOOKUP($B268,'Slutlig allokering kvv'!$B$1:$BX$550,MATCH("Avfall (GWh)",'Slutlig allokering kvv'!$B$1:$BX$1,0),FALSE),"")</f>
        <v/>
      </c>
      <c r="BK268" s="307" t="str">
        <f>IF($BF268="ja",VLOOKUP($B268,'Köpt hetvatten'!$B$1:$BX$550,MATCH("Avfall i köpt hetvatten",'Köpt hetvatten'!$B$1:$BX$1,0),FALSE),"")</f>
        <v/>
      </c>
      <c r="BL268" s="307" t="str">
        <f>IF($BF268="ja",VLOOKUP($B268,'Egen hetvattenprod'!$B$1:$BX$550,MATCH("Värde enligt ovan. (%)",'Egen hetvattenprod'!$B$1:$BX$1,0),FALSE),"")</f>
        <v/>
      </c>
      <c r="BM268" s="307" t="str">
        <f>IF($BF268="ja",VLOOKUP($B268,Kraftvärmeprod!$B$1:$BX$550,MATCH("Värde enligt ovan. (%)",Kraftvärmeprod!$B$1:$BX$1,0),FALSE),"")</f>
        <v/>
      </c>
      <c r="BN268" s="307"/>
      <c r="BO268" s="307"/>
      <c r="BP268" s="307"/>
      <c r="BQ268" s="307" t="str">
        <f>IF($BF268="ja",VLOOKUP($B268,'Egen hetvattenprod'!$B$1:$BX$550,MATCH("Tillförd olja (fossil) vid avfallsförbränning (GWh)",'Egen hetvattenprod'!$B$1:$BX$1,0),FALSE),"")</f>
        <v/>
      </c>
      <c r="BR268" s="307" t="str">
        <f>IF($BF268="ja",VLOOKUP($B268,Kraftvärmeprod!$B$1:$BX$550,MATCH("Tillförd olja (fossil) vid avfallsförbränning (GWh)",Kraftvärmeprod!$B$1:$BX$1,0),FALSE),"")</f>
        <v/>
      </c>
    </row>
    <row r="269" spans="1:70" x14ac:dyDescent="0.25">
      <c r="A269" s="2" t="str">
        <f>'Miljövärden för publ företag'!B271</f>
        <v>Vasa Värme Holding AB</v>
      </c>
      <c r="B269" s="2" t="str">
        <f>'Miljövärden för publ företag'!C271</f>
        <v>Kalix</v>
      </c>
      <c r="C269" s="312">
        <f>IFERROR(VLOOKUP($B269,Totalt!$B$1:$AQ$554,MATCH(C$2,Totalt!$B$1:$AQ$1,0),FALSE),"")</f>
        <v>0</v>
      </c>
      <c r="D269" s="312">
        <f>IFERROR(VLOOKUP($B269,Totalt!$B$1:$AQ$554,MATCH(D$2,Totalt!$B$1:$AQ$1,0),FALSE),"")</f>
        <v>3.4649999999999999</v>
      </c>
      <c r="E269" s="312">
        <f>IFERROR(VLOOKUP($B269,Totalt!$B$1:$AQ$554,MATCH(E$2,Totalt!$B$1:$AQ$1,0),FALSE),"")</f>
        <v>0</v>
      </c>
      <c r="F269" s="312">
        <f>IFERROR(VLOOKUP($B269,Totalt!$B$1:$AQ$554,MATCH(F$2,Totalt!$B$1:$AQ$1,0),FALSE),"")</f>
        <v>0</v>
      </c>
      <c r="G269" s="312">
        <f>IFERROR(VLOOKUP($B269,Totalt!$B$1:$AQ$554,MATCH(G$2,Totalt!$B$1:$AQ$1,0),FALSE),"")</f>
        <v>0</v>
      </c>
      <c r="H269" s="312">
        <f>IFERROR(VLOOKUP($B269,Totalt!$B$1:$AQ$554,MATCH(H$2,Totalt!$B$1:$AQ$1,0),FALSE),"")</f>
        <v>0</v>
      </c>
      <c r="I269" s="312">
        <f>IFERROR(VLOOKUP($B269,Totalt!$B$1:$AQ$554,MATCH(I$2,Totalt!$B$1:$AQ$1,0),FALSE),"")</f>
        <v>0</v>
      </c>
      <c r="J269" s="312">
        <f>IFERROR(VLOOKUP($B269,Totalt!$B$1:$AQ$554,MATCH(J$2,Totalt!$B$1:$AQ$1,0),FALSE),"")</f>
        <v>0</v>
      </c>
      <c r="K269" s="312">
        <f>IFERROR(VLOOKUP($B269,Totalt!$B$1:$AQ$554,MATCH(K$2,Totalt!$B$1:$AQ$1,0),FALSE),"")</f>
        <v>0</v>
      </c>
      <c r="L269" s="312">
        <f>IFERROR(VLOOKUP($B269,Totalt!$B$1:$AQ$554,MATCH(L$2,Totalt!$B$1:$AQ$1,0),FALSE),"")</f>
        <v>0</v>
      </c>
      <c r="M269" s="312">
        <f>IFERROR(VLOOKUP($B269,Totalt!$B$1:$AQ$554,MATCH(M$2,Totalt!$B$1:$AQ$1,0),FALSE),"")</f>
        <v>26.495999999999999</v>
      </c>
      <c r="N269" s="312">
        <f>IFERROR(VLOOKUP($B269,Totalt!$B$1:$AQ$554,MATCH(N$2,Totalt!$B$1:$AQ$1,0),FALSE),"")</f>
        <v>0</v>
      </c>
      <c r="O269" s="312">
        <f>IFERROR(VLOOKUP($B269,Totalt!$B$1:$AQ$554,MATCH(O$2,Totalt!$B$1:$AQ$1,0),FALSE),"")</f>
        <v>0</v>
      </c>
      <c r="P269" s="312">
        <f>IFERROR(VLOOKUP($B269,Totalt!$B$1:$AQ$554,MATCH(P$2,Totalt!$B$1:$AQ$1,0),FALSE),"")</f>
        <v>26.085999999999999</v>
      </c>
      <c r="Q269" s="312">
        <f>IFERROR(VLOOKUP($B269,Totalt!$B$1:$AQ$554,MATCH(Q$2,Totalt!$B$1:$AQ$1,0),FALSE),"")</f>
        <v>65.274000000000001</v>
      </c>
      <c r="R269" s="312">
        <f>IFERROR(VLOOKUP($B269,Totalt!$B$1:$AQ$554,MATCH(R$2,Totalt!$B$1:$AQ$1,0),FALSE),"")</f>
        <v>0</v>
      </c>
      <c r="S269" s="312">
        <f>IFERROR(VLOOKUP($B269,Totalt!$B$1:$AQ$554,MATCH(S$2,Totalt!$B$1:$AQ$1,0),FALSE),"")</f>
        <v>0</v>
      </c>
      <c r="T269" s="312">
        <f>IFERROR(VLOOKUP($B269,Totalt!$B$1:$AQ$554,MATCH(T$2,Totalt!$B$1:$AQ$1,0),FALSE),"")</f>
        <v>0</v>
      </c>
      <c r="U269" s="312">
        <f>IFERROR(VLOOKUP($B269,Totalt!$B$1:$AQ$554,MATCH(U$2,Totalt!$B$1:$AQ$1,0),FALSE),"")</f>
        <v>0</v>
      </c>
      <c r="V269" s="312">
        <f>IFERROR(VLOOKUP($B269,Totalt!$B$1:$AQ$554,MATCH(V$2,Totalt!$B$1:$AQ$1,0),FALSE),"")</f>
        <v>0</v>
      </c>
      <c r="W269" s="312">
        <f>IFERROR(VLOOKUP($B269,Totalt!$B$1:$AQ$554,MATCH(W$2,Totalt!$B$1:$AQ$1,0),FALSE),"")</f>
        <v>0</v>
      </c>
      <c r="X269" s="312">
        <f>IFERROR(VLOOKUP($B269,Totalt!$B$1:$AQ$554,MATCH(X$2,Totalt!$B$1:$AQ$1,0),FALSE),"")</f>
        <v>0</v>
      </c>
      <c r="Y269" s="312">
        <f>IFERROR(VLOOKUP($B269,Totalt!$B$1:$AQ$554,MATCH(Y$2,Totalt!$B$1:$AQ$1,0),FALSE),"")</f>
        <v>0</v>
      </c>
      <c r="Z269" s="312">
        <f>IFERROR(VLOOKUP($B269,Totalt!$B$1:$AQ$554,MATCH(Z$2,Totalt!$B$1:$AQ$1,0),FALSE),"")</f>
        <v>1.4339999999999999</v>
      </c>
      <c r="AA269" s="312">
        <f>IFERROR(VLOOKUP($B269,Totalt!$B$1:$AQ$554,MATCH(AA$2,Totalt!$B$1:$AQ$1,0),FALSE),"")</f>
        <v>0</v>
      </c>
      <c r="AB269" s="312">
        <f>IFERROR(VLOOKUP($B269,Totalt!$B$1:$AQ$554,MATCH(AB$2,Totalt!$B$1:$AQ$1,0),FALSE),"")</f>
        <v>0</v>
      </c>
      <c r="AC269" s="312">
        <f>IFERROR(VLOOKUP($B269,Totalt!$B$1:$AQ$554,MATCH(AC$2,Totalt!$B$1:$AQ$1,0),FALSE),"")</f>
        <v>9.2330000000000005</v>
      </c>
      <c r="AD269" s="312">
        <f>IFERROR(VLOOKUP($B269,Totalt!$B$1:$AQ$554,MATCH(AD$2,Totalt!$B$1:$AQ$1,0),FALSE),"")</f>
        <v>0</v>
      </c>
      <c r="AE269" s="312">
        <f>IFERROR(VLOOKUP($B269,Totalt!$B$1:$AQ$554,MATCH(AE$2,Totalt!$B$1:$AQ$1,0),FALSE),"")</f>
        <v>0</v>
      </c>
      <c r="AF269" s="312">
        <f>IFERROR(VLOOKUP($B269,Totalt!$B$1:$AQ$554,MATCH(AF$2,Totalt!$B$1:$AQ$1,0),FALSE),"")</f>
        <v>3.8170000000000002</v>
      </c>
      <c r="AG269" s="312">
        <f>IFERROR(VLOOKUP($B269,Totalt!$B$1:$AQ$554,MATCH(AG$2,Totalt!$B$1:$AQ$1,0),FALSE),"")</f>
        <v>0</v>
      </c>
      <c r="AI269" s="245">
        <f t="shared" si="27"/>
        <v>135.80500000000001</v>
      </c>
      <c r="AJ269" s="246">
        <f>IF(ISERROR(1/VLOOKUP($B269,Leveranser!$B$1:$S$500,MATCH("såld värme (gwh)",Leveranser!$B$1:$S$1,0),FALSE)),"",VLOOKUP($B269,Leveranser!$B$1:$S$500,MATCH("såld värme (gwh)",Leveranser!$B$1:$S$1,0),FALSE))</f>
        <v>106.01</v>
      </c>
      <c r="AK269" t="str">
        <f>IFERROR(IF(VLOOKUP($B269,Totalt!$B$1:$AQ$554,MATCH(AK$2,Totalt!$B$1:$AQ$1,0),FALSE)="","",VLOOKUP($B269,Totalt!$B$1:$AQ$554,MATCH(AK$2,Totalt!$B$1:$AQ$1,0),FALSE)),"")</f>
        <v/>
      </c>
      <c r="AM269" s="247" t="str">
        <f>IF(B269&lt;&gt;"",IF(VLOOKUP($B269,Totalt!$B$1:$AQ$554,MATCH("Kvalitetsgranskad:",Totalt!$B$1:$AQ$1,0),FALSE)="ja",VLOOKUP($B269,Miljö!$B$1:$AG$479,MATCH(AM$2,Miljö!$B$1:$AK$1,0),FALSE),""),"")</f>
        <v>Nej</v>
      </c>
      <c r="AN269" s="247" t="str">
        <f>IF(AM269="ja",VLOOKUP($B269,Miljö!$B$1:$J$479,MATCH("Typ av ursprungsspecificerad el   (Om inget värde anges används Nordisk residualmix, se inforuta) ()",Miljö!$B$1:$J$1,0),FALSE),IF(AM269="nej","Nordisk residualel",""))</f>
        <v>Nordisk residualel</v>
      </c>
      <c r="AO269" s="247">
        <f>IF(AM269="","",VLOOKUP($B269,Miljö!$B$1:$J$479,MATCH("Fossilandel för ursprungspecificerad el ()",Miljö!$B$1:$J$1,0),FALSE))</f>
        <v>0.48399999999999999</v>
      </c>
      <c r="AP269" s="247">
        <f>IF(AM269="","",IFERROR(VLOOKUP($B269,Miljö!$B$1:$J$479,MATCH("Kärnkraftsandel för ursprungsspecificerad el ()",Miljö!$B$1:$J$1,0),FALSE)/1,0))</f>
        <v>0.35</v>
      </c>
      <c r="AQ269" s="247">
        <f t="shared" si="28"/>
        <v>0.16600000000000004</v>
      </c>
      <c r="AR269" s="52"/>
      <c r="AS269" s="247" t="str">
        <f t="shared" si="24"/>
        <v>Nej</v>
      </c>
      <c r="AT269" s="247" t="str">
        <f>IF(AS269="ja",VLOOKUP($B269,Miljö!$B$1:$O$500,MATCH("Fossil andel i procent (%)",Miljö!$B$1:$O$1,0),FALSE)/100,"")</f>
        <v/>
      </c>
      <c r="AU269" s="52"/>
      <c r="AV269" s="247" t="str">
        <f t="shared" si="25"/>
        <v>Nej</v>
      </c>
      <c r="AW269" s="247" t="str">
        <f>IF(AV269="ja",VLOOKUP($B269,'Egen hetvattenprod'!$B$1:$AO$500,MATCH("Värmekälla till värmepumpar ()",'Egen hetvattenprod'!$B$1:$AO$1,0),FALSE),"")</f>
        <v/>
      </c>
      <c r="AY269" s="244" t="str">
        <f t="shared" si="26"/>
        <v>Ja</v>
      </c>
      <c r="AZ269" s="283">
        <f>IF($AY269="ja",(VLOOKUP($B269,'Egen hetvattenprod'!$B$1:$BX$550,MATCH(AZ$2,'Egen hetvattenprod'!$B$1:$BX$1,0),FALSE)+VLOOKUP($B269,Kraftvärmeprod!$B$1:$BX$550,MATCH(AZ$2,Kraftvärmeprod!$B$1:$BX$1,0),FALSE))/$AC269,"")</f>
        <v>1</v>
      </c>
      <c r="BA269" s="283">
        <f>IF($AY269="ja",(VLOOKUP($B269,'Egen hetvattenprod'!$B$1:$BX$550,MATCH(BA$2,'Egen hetvattenprod'!$B$1:$BX$1,0),FALSE)+VLOOKUP($B269,Kraftvärmeprod!$B$1:$BX$550,MATCH(BA$2,Kraftvärmeprod!$B$1:$BX$1,0),FALSE))/$AC269,"")</f>
        <v>0</v>
      </c>
      <c r="BB269" s="283">
        <f>IF($AY269="ja",(VLOOKUP($B269,'Egen hetvattenprod'!$B$1:$BX$550,MATCH(BB$2,'Egen hetvattenprod'!$B$1:$BX$1,0),FALSE)+VLOOKUP($B269,Kraftvärmeprod!$B$1:$BX$550,MATCH(BB$2,Kraftvärmeprod!$B$1:$BX$1,0),FALSE))/$AC269,"")</f>
        <v>0</v>
      </c>
      <c r="BC269" s="283">
        <f>IF($AY269="ja",(VLOOKUP($B269,'Egen hetvattenprod'!$B$1:$BX$550,MATCH(BC$2,'Egen hetvattenprod'!$B$1:$BX$1,0),FALSE)+VLOOKUP($B269,Kraftvärmeprod!$B$1:$BX$550,MATCH(BC$2,Kraftvärmeprod!$B$1:$BX$1,0),FALSE))/$AC269,"")</f>
        <v>0</v>
      </c>
      <c r="BD269" s="283">
        <f>IF($AY269="ja",(VLOOKUP($B269,'Egen hetvattenprod'!$B$1:$BX$550,MATCH(BD$2,'Egen hetvattenprod'!$B$1:$BX$1,0),FALSE)+VLOOKUP($B269,Kraftvärmeprod!$B$1:$BX$550,MATCH(BD$2,Kraftvärmeprod!$B$1:$BX$1,0),FALSE))/$AC269,"")</f>
        <v>0</v>
      </c>
      <c r="BF269" s="244" t="str">
        <f t="shared" si="29"/>
        <v>Nej</v>
      </c>
      <c r="BG269" s="283" t="str">
        <f>IF($BF269="ja",VLOOKUP($B269,'Egen hetvattenprod'!$B$1:$BX$550,MATCH("Andelen klimatgaser med fossilt ursprung för avfall ()",'Egen hetvattenprod'!$B$1:$BX$1,0),FALSE),"")</f>
        <v/>
      </c>
      <c r="BH269" s="283" t="str">
        <f>IF($BF269="ja",VLOOKUP($B269,Kraftvärmeprod!$B$1:$BX$550,MATCH("Andelen klimatgaser med fossilt ursprung för avfall ()",Kraftvärmeprod!$B$1:$BX$1,0),FALSE),"")</f>
        <v/>
      </c>
      <c r="BI269" s="307" t="str">
        <f>IF($BF269="ja",VLOOKUP($B269,'Egen hetvattenprod'!$B$1:$BX$550,MATCH("Avfall (GWh)",'Egen hetvattenprod'!$B$1:$BX$1,0),FALSE),"")</f>
        <v/>
      </c>
      <c r="BJ269" s="307" t="str">
        <f>IF($BF269="ja",VLOOKUP($B269,'Slutlig allokering kvv'!$B$1:$BX$550,MATCH("Avfall (GWh)",'Slutlig allokering kvv'!$B$1:$BX$1,0),FALSE),"")</f>
        <v/>
      </c>
      <c r="BK269" s="307" t="str">
        <f>IF($BF269="ja",VLOOKUP($B269,'Köpt hetvatten'!$B$1:$BX$550,MATCH("Avfall i köpt hetvatten",'Köpt hetvatten'!$B$1:$BX$1,0),FALSE),"")</f>
        <v/>
      </c>
      <c r="BL269" s="307" t="str">
        <f>IF($BF269="ja",VLOOKUP($B269,'Egen hetvattenprod'!$B$1:$BX$550,MATCH("Värde enligt ovan. (%)",'Egen hetvattenprod'!$B$1:$BX$1,0),FALSE),"")</f>
        <v/>
      </c>
      <c r="BM269" s="307" t="str">
        <f>IF($BF269="ja",VLOOKUP($B269,Kraftvärmeprod!$B$1:$BX$550,MATCH("Värde enligt ovan. (%)",Kraftvärmeprod!$B$1:$BX$1,0),FALSE),"")</f>
        <v/>
      </c>
      <c r="BN269" s="307"/>
      <c r="BO269" s="307"/>
      <c r="BP269" s="307"/>
      <c r="BQ269" s="307" t="str">
        <f>IF($BF269="ja",VLOOKUP($B269,'Egen hetvattenprod'!$B$1:$BX$550,MATCH("Tillförd olja (fossil) vid avfallsförbränning (GWh)",'Egen hetvattenprod'!$B$1:$BX$1,0),FALSE),"")</f>
        <v/>
      </c>
      <c r="BR269" s="307" t="str">
        <f>IF($BF269="ja",VLOOKUP($B269,Kraftvärmeprod!$B$1:$BX$550,MATCH("Tillförd olja (fossil) vid avfallsförbränning (GWh)",Kraftvärmeprod!$B$1:$BX$1,0),FALSE),"")</f>
        <v/>
      </c>
    </row>
    <row r="270" spans="1:70" x14ac:dyDescent="0.25">
      <c r="A270" s="2" t="str">
        <f>'Miljövärden för publ företag'!B272</f>
        <v>Vasa Värme Holding AB</v>
      </c>
      <c r="B270" s="2" t="str">
        <f>'Miljövärden för publ företag'!C272</f>
        <v>Krokek</v>
      </c>
      <c r="C270" s="312">
        <f>IFERROR(VLOOKUP($B270,Totalt!$B$1:$AQ$554,MATCH(C$2,Totalt!$B$1:$AQ$1,0),FALSE),"")</f>
        <v>0</v>
      </c>
      <c r="D270" s="312">
        <f>IFERROR(VLOOKUP($B270,Totalt!$B$1:$AQ$554,MATCH(D$2,Totalt!$B$1:$AQ$1,0),FALSE),"")</f>
        <v>5.0999999999999997E-2</v>
      </c>
      <c r="E270" s="312">
        <f>IFERROR(VLOOKUP($B270,Totalt!$B$1:$AQ$554,MATCH(E$2,Totalt!$B$1:$AQ$1,0),FALSE),"")</f>
        <v>0</v>
      </c>
      <c r="F270" s="312">
        <f>IFERROR(VLOOKUP($B270,Totalt!$B$1:$AQ$554,MATCH(F$2,Totalt!$B$1:$AQ$1,0),FALSE),"")</f>
        <v>0</v>
      </c>
      <c r="G270" s="312">
        <f>IFERROR(VLOOKUP($B270,Totalt!$B$1:$AQ$554,MATCH(G$2,Totalt!$B$1:$AQ$1,0),FALSE),"")</f>
        <v>0</v>
      </c>
      <c r="H270" s="312">
        <f>IFERROR(VLOOKUP($B270,Totalt!$B$1:$AQ$554,MATCH(H$2,Totalt!$B$1:$AQ$1,0),FALSE),"")</f>
        <v>0</v>
      </c>
      <c r="I270" s="312">
        <f>IFERROR(VLOOKUP($B270,Totalt!$B$1:$AQ$554,MATCH(I$2,Totalt!$B$1:$AQ$1,0),FALSE),"")</f>
        <v>0</v>
      </c>
      <c r="J270" s="312">
        <f>IFERROR(VLOOKUP($B270,Totalt!$B$1:$AQ$554,MATCH(J$2,Totalt!$B$1:$AQ$1,0),FALSE),"")</f>
        <v>0</v>
      </c>
      <c r="K270" s="312">
        <f>IFERROR(VLOOKUP($B270,Totalt!$B$1:$AQ$554,MATCH(K$2,Totalt!$B$1:$AQ$1,0),FALSE),"")</f>
        <v>0</v>
      </c>
      <c r="L270" s="312">
        <f>IFERROR(VLOOKUP($B270,Totalt!$B$1:$AQ$554,MATCH(L$2,Totalt!$B$1:$AQ$1,0),FALSE),"")</f>
        <v>0</v>
      </c>
      <c r="M270" s="312">
        <f>IFERROR(VLOOKUP($B270,Totalt!$B$1:$AQ$554,MATCH(M$2,Totalt!$B$1:$AQ$1,0),FALSE),"")</f>
        <v>0</v>
      </c>
      <c r="N270" s="312">
        <f>IFERROR(VLOOKUP($B270,Totalt!$B$1:$AQ$554,MATCH(N$2,Totalt!$B$1:$AQ$1,0),FALSE),"")</f>
        <v>0</v>
      </c>
      <c r="O270" s="312">
        <f>IFERROR(VLOOKUP($B270,Totalt!$B$1:$AQ$554,MATCH(O$2,Totalt!$B$1:$AQ$1,0),FALSE),"")</f>
        <v>0</v>
      </c>
      <c r="P270" s="312">
        <f>IFERROR(VLOOKUP($B270,Totalt!$B$1:$AQ$554,MATCH(P$2,Totalt!$B$1:$AQ$1,0),FALSE),"")</f>
        <v>0</v>
      </c>
      <c r="Q270" s="312">
        <f>IFERROR(VLOOKUP($B270,Totalt!$B$1:$AQ$554,MATCH(Q$2,Totalt!$B$1:$AQ$1,0),FALSE),"")</f>
        <v>0</v>
      </c>
      <c r="R270" s="312">
        <f>IFERROR(VLOOKUP($B270,Totalt!$B$1:$AQ$554,MATCH(R$2,Totalt!$B$1:$AQ$1,0),FALSE),"")</f>
        <v>2.6850000000000001</v>
      </c>
      <c r="S270" s="312">
        <f>IFERROR(VLOOKUP($B270,Totalt!$B$1:$AQ$554,MATCH(S$2,Totalt!$B$1:$AQ$1,0),FALSE),"")</f>
        <v>0</v>
      </c>
      <c r="T270" s="312">
        <f>IFERROR(VLOOKUP($B270,Totalt!$B$1:$AQ$554,MATCH(T$2,Totalt!$B$1:$AQ$1,0),FALSE),"")</f>
        <v>0</v>
      </c>
      <c r="U270" s="312">
        <f>IFERROR(VLOOKUP($B270,Totalt!$B$1:$AQ$554,MATCH(U$2,Totalt!$B$1:$AQ$1,0),FALSE),"")</f>
        <v>0</v>
      </c>
      <c r="V270" s="312">
        <f>IFERROR(VLOOKUP($B270,Totalt!$B$1:$AQ$554,MATCH(V$2,Totalt!$B$1:$AQ$1,0),FALSE),"")</f>
        <v>0</v>
      </c>
      <c r="W270" s="312">
        <f>IFERROR(VLOOKUP($B270,Totalt!$B$1:$AQ$554,MATCH(W$2,Totalt!$B$1:$AQ$1,0),FALSE),"")</f>
        <v>0</v>
      </c>
      <c r="X270" s="312">
        <f>IFERROR(VLOOKUP($B270,Totalt!$B$1:$AQ$554,MATCH(X$2,Totalt!$B$1:$AQ$1,0),FALSE),"")</f>
        <v>0</v>
      </c>
      <c r="Y270" s="312">
        <f>IFERROR(VLOOKUP($B270,Totalt!$B$1:$AQ$554,MATCH(Y$2,Totalt!$B$1:$AQ$1,0),FALSE),"")</f>
        <v>0</v>
      </c>
      <c r="Z270" s="312">
        <f>IFERROR(VLOOKUP($B270,Totalt!$B$1:$AQ$554,MATCH(Z$2,Totalt!$B$1:$AQ$1,0),FALSE),"")</f>
        <v>0</v>
      </c>
      <c r="AA270" s="312">
        <f>IFERROR(VLOOKUP($B270,Totalt!$B$1:$AQ$554,MATCH(AA$2,Totalt!$B$1:$AQ$1,0),FALSE),"")</f>
        <v>0</v>
      </c>
      <c r="AB270" s="312">
        <f>IFERROR(VLOOKUP($B270,Totalt!$B$1:$AQ$554,MATCH(AB$2,Totalt!$B$1:$AQ$1,0),FALSE),"")</f>
        <v>0</v>
      </c>
      <c r="AC270" s="312">
        <f>IFERROR(VLOOKUP($B270,Totalt!$B$1:$AQ$554,MATCH(AC$2,Totalt!$B$1:$AQ$1,0),FALSE),"")</f>
        <v>0</v>
      </c>
      <c r="AD270" s="312">
        <f>IFERROR(VLOOKUP($B270,Totalt!$B$1:$AQ$554,MATCH(AD$2,Totalt!$B$1:$AQ$1,0),FALSE),"")</f>
        <v>0</v>
      </c>
      <c r="AE270" s="312">
        <f>IFERROR(VLOOKUP($B270,Totalt!$B$1:$AQ$554,MATCH(AE$2,Totalt!$B$1:$AQ$1,0),FALSE),"")</f>
        <v>0</v>
      </c>
      <c r="AF270" s="312">
        <f>IFERROR(VLOOKUP($B270,Totalt!$B$1:$AQ$554,MATCH(AF$2,Totalt!$B$1:$AQ$1,0),FALSE),"")</f>
        <v>4.3999999999999997E-2</v>
      </c>
      <c r="AG270" s="312">
        <f>IFERROR(VLOOKUP($B270,Totalt!$B$1:$AQ$554,MATCH(AG$2,Totalt!$B$1:$AQ$1,0),FALSE),"")</f>
        <v>0</v>
      </c>
      <c r="AI270" s="245">
        <f t="shared" si="27"/>
        <v>2.7800000000000002</v>
      </c>
      <c r="AJ270" s="246">
        <f>IF(ISERROR(1/VLOOKUP($B270,Leveranser!$B$1:$S$500,MATCH("såld värme (gwh)",Leveranser!$B$1:$S$1,0),FALSE)),"",VLOOKUP($B270,Leveranser!$B$1:$S$500,MATCH("såld värme (gwh)",Leveranser!$B$1:$S$1,0),FALSE))</f>
        <v>2.2480000000000002</v>
      </c>
      <c r="AK270" t="str">
        <f>IFERROR(IF(VLOOKUP($B270,Totalt!$B$1:$AQ$554,MATCH(AK$2,Totalt!$B$1:$AQ$1,0),FALSE)="","",VLOOKUP($B270,Totalt!$B$1:$AQ$554,MATCH(AK$2,Totalt!$B$1:$AQ$1,0),FALSE)),"")</f>
        <v/>
      </c>
      <c r="AM270" s="247" t="str">
        <f>IF(B270&lt;&gt;"",IF(VLOOKUP($B270,Totalt!$B$1:$AQ$554,MATCH("Kvalitetsgranskad:",Totalt!$B$1:$AQ$1,0),FALSE)="ja",VLOOKUP($B270,Miljö!$B$1:$AG$479,MATCH(AM$2,Miljö!$B$1:$AK$1,0),FALSE),""),"")</f>
        <v>Nej</v>
      </c>
      <c r="AN270" s="247" t="str">
        <f>IF(AM270="ja",VLOOKUP($B270,Miljö!$B$1:$J$479,MATCH("Typ av ursprungsspecificerad el   (Om inget värde anges används Nordisk residualmix, se inforuta) ()",Miljö!$B$1:$J$1,0),FALSE),IF(AM270="nej","Nordisk residualel",""))</f>
        <v>Nordisk residualel</v>
      </c>
      <c r="AO270" s="247">
        <f>IF(AM270="","",VLOOKUP($B270,Miljö!$B$1:$J$479,MATCH("Fossilandel för ursprungspecificerad el ()",Miljö!$B$1:$J$1,0),FALSE))</f>
        <v>0.48399999999999999</v>
      </c>
      <c r="AP270" s="247">
        <f>IF(AM270="","",IFERROR(VLOOKUP($B270,Miljö!$B$1:$J$479,MATCH("Kärnkraftsandel för ursprungsspecificerad el ()",Miljö!$B$1:$J$1,0),FALSE)/1,0))</f>
        <v>0.35</v>
      </c>
      <c r="AQ270" s="247">
        <f t="shared" si="28"/>
        <v>0.16600000000000004</v>
      </c>
      <c r="AR270" s="52"/>
      <c r="AS270" s="247" t="str">
        <f t="shared" si="24"/>
        <v>Nej</v>
      </c>
      <c r="AT270" s="247" t="str">
        <f>IF(AS270="ja",VLOOKUP($B270,Miljö!$B$1:$O$500,MATCH("Fossil andel i procent (%)",Miljö!$B$1:$O$1,0),FALSE)/100,"")</f>
        <v/>
      </c>
      <c r="AU270" s="52"/>
      <c r="AV270" s="247" t="str">
        <f t="shared" si="25"/>
        <v>Nej</v>
      </c>
      <c r="AW270" s="247" t="str">
        <f>IF(AV270="ja",VLOOKUP($B270,'Egen hetvattenprod'!$B$1:$AO$500,MATCH("Värmekälla till värmepumpar ()",'Egen hetvattenprod'!$B$1:$AO$1,0),FALSE),"")</f>
        <v/>
      </c>
      <c r="AY270" s="244" t="str">
        <f t="shared" si="26"/>
        <v>Nej</v>
      </c>
      <c r="AZ270" s="283" t="str">
        <f>IF($AY270="ja",(VLOOKUP($B270,'Egen hetvattenprod'!$B$1:$BX$550,MATCH(AZ$2,'Egen hetvattenprod'!$B$1:$BX$1,0),FALSE)+VLOOKUP($B270,Kraftvärmeprod!$B$1:$BX$550,MATCH(AZ$2,Kraftvärmeprod!$B$1:$BX$1,0),FALSE))/$AC270,"")</f>
        <v/>
      </c>
      <c r="BA270" s="283" t="str">
        <f>IF($AY270="ja",(VLOOKUP($B270,'Egen hetvattenprod'!$B$1:$BX$550,MATCH(BA$2,'Egen hetvattenprod'!$B$1:$BX$1,0),FALSE)+VLOOKUP($B270,Kraftvärmeprod!$B$1:$BX$550,MATCH(BA$2,Kraftvärmeprod!$B$1:$BX$1,0),FALSE))/$AC270,"")</f>
        <v/>
      </c>
      <c r="BB270" s="283" t="str">
        <f>IF($AY270="ja",(VLOOKUP($B270,'Egen hetvattenprod'!$B$1:$BX$550,MATCH(BB$2,'Egen hetvattenprod'!$B$1:$BX$1,0),FALSE)+VLOOKUP($B270,Kraftvärmeprod!$B$1:$BX$550,MATCH(BB$2,Kraftvärmeprod!$B$1:$BX$1,0),FALSE))/$AC270,"")</f>
        <v/>
      </c>
      <c r="BC270" s="283" t="str">
        <f>IF($AY270="ja",(VLOOKUP($B270,'Egen hetvattenprod'!$B$1:$BX$550,MATCH(BC$2,'Egen hetvattenprod'!$B$1:$BX$1,0),FALSE)+VLOOKUP($B270,Kraftvärmeprod!$B$1:$BX$550,MATCH(BC$2,Kraftvärmeprod!$B$1:$BX$1,0),FALSE))/$AC270,"")</f>
        <v/>
      </c>
      <c r="BD270" s="283" t="str">
        <f>IF($AY270="ja",(VLOOKUP($B270,'Egen hetvattenprod'!$B$1:$BX$550,MATCH(BD$2,'Egen hetvattenprod'!$B$1:$BX$1,0),FALSE)+VLOOKUP($B270,Kraftvärmeprod!$B$1:$BX$550,MATCH(BD$2,Kraftvärmeprod!$B$1:$BX$1,0),FALSE))/$AC270,"")</f>
        <v/>
      </c>
      <c r="BF270" s="244" t="str">
        <f t="shared" si="29"/>
        <v>Nej</v>
      </c>
      <c r="BG270" s="283" t="str">
        <f>IF($BF270="ja",VLOOKUP($B270,'Egen hetvattenprod'!$B$1:$BX$550,MATCH("Andelen klimatgaser med fossilt ursprung för avfall ()",'Egen hetvattenprod'!$B$1:$BX$1,0),FALSE),"")</f>
        <v/>
      </c>
      <c r="BH270" s="283" t="str">
        <f>IF($BF270="ja",VLOOKUP($B270,Kraftvärmeprod!$B$1:$BX$550,MATCH("Andelen klimatgaser med fossilt ursprung för avfall ()",Kraftvärmeprod!$B$1:$BX$1,0),FALSE),"")</f>
        <v/>
      </c>
      <c r="BI270" s="307" t="str">
        <f>IF($BF270="ja",VLOOKUP($B270,'Egen hetvattenprod'!$B$1:$BX$550,MATCH("Avfall (GWh)",'Egen hetvattenprod'!$B$1:$BX$1,0),FALSE),"")</f>
        <v/>
      </c>
      <c r="BJ270" s="307" t="str">
        <f>IF($BF270="ja",VLOOKUP($B270,'Slutlig allokering kvv'!$B$1:$BX$550,MATCH("Avfall (GWh)",'Slutlig allokering kvv'!$B$1:$BX$1,0),FALSE),"")</f>
        <v/>
      </c>
      <c r="BK270" s="307" t="str">
        <f>IF($BF270="ja",VLOOKUP($B270,'Köpt hetvatten'!$B$1:$BX$550,MATCH("Avfall i köpt hetvatten",'Köpt hetvatten'!$B$1:$BX$1,0),FALSE),"")</f>
        <v/>
      </c>
      <c r="BL270" s="307" t="str">
        <f>IF($BF270="ja",VLOOKUP($B270,'Egen hetvattenprod'!$B$1:$BX$550,MATCH("Värde enligt ovan. (%)",'Egen hetvattenprod'!$B$1:$BX$1,0),FALSE),"")</f>
        <v/>
      </c>
      <c r="BM270" s="307" t="str">
        <f>IF($BF270="ja",VLOOKUP($B270,Kraftvärmeprod!$B$1:$BX$550,MATCH("Värde enligt ovan. (%)",Kraftvärmeprod!$B$1:$BX$1,0),FALSE),"")</f>
        <v/>
      </c>
      <c r="BN270" s="307"/>
      <c r="BO270" s="307"/>
      <c r="BP270" s="307"/>
      <c r="BQ270" s="307" t="str">
        <f>IF($BF270="ja",VLOOKUP($B270,'Egen hetvattenprod'!$B$1:$BX$550,MATCH("Tillförd olja (fossil) vid avfallsförbränning (GWh)",'Egen hetvattenprod'!$B$1:$BX$1,0),FALSE),"")</f>
        <v/>
      </c>
      <c r="BR270" s="307" t="str">
        <f>IF($BF270="ja",VLOOKUP($B270,Kraftvärmeprod!$B$1:$BX$550,MATCH("Tillförd olja (fossil) vid avfallsförbränning (GWh)",Kraftvärmeprod!$B$1:$BX$1,0),FALSE),"")</f>
        <v/>
      </c>
    </row>
    <row r="271" spans="1:70" x14ac:dyDescent="0.25">
      <c r="A271" s="2" t="str">
        <f>'Miljövärden för publ företag'!B273</f>
        <v>Vasa Värme Holding AB</v>
      </c>
      <c r="B271" s="2" t="str">
        <f>'Miljövärden för publ företag'!C273</f>
        <v>Malmköping</v>
      </c>
      <c r="C271" s="312">
        <f>IFERROR(VLOOKUP($B271,Totalt!$B$1:$AQ$554,MATCH(C$2,Totalt!$B$1:$AQ$1,0),FALSE),"")</f>
        <v>0</v>
      </c>
      <c r="D271" s="312">
        <f>IFERROR(VLOOKUP($B271,Totalt!$B$1:$AQ$554,MATCH(D$2,Totalt!$B$1:$AQ$1,0),FALSE),"")</f>
        <v>7.9000000000000001E-2</v>
      </c>
      <c r="E271" s="312">
        <f>IFERROR(VLOOKUP($B271,Totalt!$B$1:$AQ$554,MATCH(E$2,Totalt!$B$1:$AQ$1,0),FALSE),"")</f>
        <v>0</v>
      </c>
      <c r="F271" s="312">
        <f>IFERROR(VLOOKUP($B271,Totalt!$B$1:$AQ$554,MATCH(F$2,Totalt!$B$1:$AQ$1,0),FALSE),"")</f>
        <v>0</v>
      </c>
      <c r="G271" s="312">
        <f>IFERROR(VLOOKUP($B271,Totalt!$B$1:$AQ$554,MATCH(G$2,Totalt!$B$1:$AQ$1,0),FALSE),"")</f>
        <v>0</v>
      </c>
      <c r="H271" s="312">
        <f>IFERROR(VLOOKUP($B271,Totalt!$B$1:$AQ$554,MATCH(H$2,Totalt!$B$1:$AQ$1,0),FALSE),"")</f>
        <v>0</v>
      </c>
      <c r="I271" s="312">
        <f>IFERROR(VLOOKUP($B271,Totalt!$B$1:$AQ$554,MATCH(I$2,Totalt!$B$1:$AQ$1,0),FALSE),"")</f>
        <v>0</v>
      </c>
      <c r="J271" s="312">
        <f>IFERROR(VLOOKUP($B271,Totalt!$B$1:$AQ$554,MATCH(J$2,Totalt!$B$1:$AQ$1,0),FALSE),"")</f>
        <v>0</v>
      </c>
      <c r="K271" s="312">
        <f>IFERROR(VLOOKUP($B271,Totalt!$B$1:$AQ$554,MATCH(K$2,Totalt!$B$1:$AQ$1,0),FALSE),"")</f>
        <v>0</v>
      </c>
      <c r="L271" s="312">
        <f>IFERROR(VLOOKUP($B271,Totalt!$B$1:$AQ$554,MATCH(L$2,Totalt!$B$1:$AQ$1,0),FALSE),"")</f>
        <v>0</v>
      </c>
      <c r="M271" s="312">
        <f>IFERROR(VLOOKUP($B271,Totalt!$B$1:$AQ$554,MATCH(M$2,Totalt!$B$1:$AQ$1,0),FALSE),"")</f>
        <v>0</v>
      </c>
      <c r="N271" s="312">
        <f>IFERROR(VLOOKUP($B271,Totalt!$B$1:$AQ$554,MATCH(N$2,Totalt!$B$1:$AQ$1,0),FALSE),"")</f>
        <v>0</v>
      </c>
      <c r="O271" s="312">
        <f>IFERROR(VLOOKUP($B271,Totalt!$B$1:$AQ$554,MATCH(O$2,Totalt!$B$1:$AQ$1,0),FALSE),"")</f>
        <v>0</v>
      </c>
      <c r="P271" s="312">
        <f>IFERROR(VLOOKUP($B271,Totalt!$B$1:$AQ$554,MATCH(P$2,Totalt!$B$1:$AQ$1,0),FALSE),"")</f>
        <v>18.321999999999999</v>
      </c>
      <c r="Q271" s="312">
        <f>IFERROR(VLOOKUP($B271,Totalt!$B$1:$AQ$554,MATCH(Q$2,Totalt!$B$1:$AQ$1,0),FALSE),"")</f>
        <v>0</v>
      </c>
      <c r="R271" s="312">
        <f>IFERROR(VLOOKUP($B271,Totalt!$B$1:$AQ$554,MATCH(R$2,Totalt!$B$1:$AQ$1,0),FALSE),"")</f>
        <v>0</v>
      </c>
      <c r="S271" s="312">
        <f>IFERROR(VLOOKUP($B271,Totalt!$B$1:$AQ$554,MATCH(S$2,Totalt!$B$1:$AQ$1,0),FALSE),"")</f>
        <v>0</v>
      </c>
      <c r="T271" s="312">
        <f>IFERROR(VLOOKUP($B271,Totalt!$B$1:$AQ$554,MATCH(T$2,Totalt!$B$1:$AQ$1,0),FALSE),"")</f>
        <v>0</v>
      </c>
      <c r="U271" s="312">
        <f>IFERROR(VLOOKUP($B271,Totalt!$B$1:$AQ$554,MATCH(U$2,Totalt!$B$1:$AQ$1,0),FALSE),"")</f>
        <v>0</v>
      </c>
      <c r="V271" s="312">
        <f>IFERROR(VLOOKUP($B271,Totalt!$B$1:$AQ$554,MATCH(V$2,Totalt!$B$1:$AQ$1,0),FALSE),"")</f>
        <v>0</v>
      </c>
      <c r="W271" s="312">
        <f>IFERROR(VLOOKUP($B271,Totalt!$B$1:$AQ$554,MATCH(W$2,Totalt!$B$1:$AQ$1,0),FALSE),"")</f>
        <v>0</v>
      </c>
      <c r="X271" s="312">
        <f>IFERROR(VLOOKUP($B271,Totalt!$B$1:$AQ$554,MATCH(X$2,Totalt!$B$1:$AQ$1,0),FALSE),"")</f>
        <v>0</v>
      </c>
      <c r="Y271" s="312">
        <f>IFERROR(VLOOKUP($B271,Totalt!$B$1:$AQ$554,MATCH(Y$2,Totalt!$B$1:$AQ$1,0),FALSE),"")</f>
        <v>0</v>
      </c>
      <c r="Z271" s="312">
        <f>IFERROR(VLOOKUP($B271,Totalt!$B$1:$AQ$554,MATCH(Z$2,Totalt!$B$1:$AQ$1,0),FALSE),"")</f>
        <v>0</v>
      </c>
      <c r="AA271" s="312">
        <f>IFERROR(VLOOKUP($B271,Totalt!$B$1:$AQ$554,MATCH(AA$2,Totalt!$B$1:$AQ$1,0),FALSE),"")</f>
        <v>0</v>
      </c>
      <c r="AB271" s="312">
        <f>IFERROR(VLOOKUP($B271,Totalt!$B$1:$AQ$554,MATCH(AB$2,Totalt!$B$1:$AQ$1,0),FALSE),"")</f>
        <v>0</v>
      </c>
      <c r="AC271" s="312">
        <f>IFERROR(VLOOKUP($B271,Totalt!$B$1:$AQ$554,MATCH(AC$2,Totalt!$B$1:$AQ$1,0),FALSE),"")</f>
        <v>1.45</v>
      </c>
      <c r="AD271" s="312">
        <f>IFERROR(VLOOKUP($B271,Totalt!$B$1:$AQ$554,MATCH(AD$2,Totalt!$B$1:$AQ$1,0),FALSE),"")</f>
        <v>0</v>
      </c>
      <c r="AE271" s="312">
        <f>IFERROR(VLOOKUP($B271,Totalt!$B$1:$AQ$554,MATCH(AE$2,Totalt!$B$1:$AQ$1,0),FALSE),"")</f>
        <v>0</v>
      </c>
      <c r="AF271" s="312">
        <f>IFERROR(VLOOKUP($B271,Totalt!$B$1:$AQ$554,MATCH(AF$2,Totalt!$B$1:$AQ$1,0),FALSE),"")</f>
        <v>0.38700000000000001</v>
      </c>
      <c r="AG271" s="312">
        <f>IFERROR(VLOOKUP($B271,Totalt!$B$1:$AQ$554,MATCH(AG$2,Totalt!$B$1:$AQ$1,0),FALSE),"")</f>
        <v>0</v>
      </c>
      <c r="AI271" s="245">
        <f t="shared" si="27"/>
        <v>20.238</v>
      </c>
      <c r="AJ271" s="246">
        <f>IF(ISERROR(1/VLOOKUP($B271,Leveranser!$B$1:$S$500,MATCH("såld värme (gwh)",Leveranser!$B$1:$S$1,0),FALSE)),"",VLOOKUP($B271,Leveranser!$B$1:$S$500,MATCH("såld värme (gwh)",Leveranser!$B$1:$S$1,0),FALSE))</f>
        <v>14.914</v>
      </c>
      <c r="AK271" t="str">
        <f>IFERROR(IF(VLOOKUP($B271,Totalt!$B$1:$AQ$554,MATCH(AK$2,Totalt!$B$1:$AQ$1,0),FALSE)="","",VLOOKUP($B271,Totalt!$B$1:$AQ$554,MATCH(AK$2,Totalt!$B$1:$AQ$1,0),FALSE)),"")</f>
        <v/>
      </c>
      <c r="AM271" s="247" t="str">
        <f>IF(B271&lt;&gt;"",IF(VLOOKUP($B271,Totalt!$B$1:$AQ$554,MATCH("Kvalitetsgranskad:",Totalt!$B$1:$AQ$1,0),FALSE)="ja",VLOOKUP($B271,Miljö!$B$1:$AG$479,MATCH(AM$2,Miljö!$B$1:$AK$1,0),FALSE),""),"")</f>
        <v>Nej</v>
      </c>
      <c r="AN271" s="247" t="str">
        <f>IF(AM271="ja",VLOOKUP($B271,Miljö!$B$1:$J$479,MATCH("Typ av ursprungsspecificerad el   (Om inget värde anges används Nordisk residualmix, se inforuta) ()",Miljö!$B$1:$J$1,0),FALSE),IF(AM271="nej","Nordisk residualel",""))</f>
        <v>Nordisk residualel</v>
      </c>
      <c r="AO271" s="247">
        <f>IF(AM271="","",VLOOKUP($B271,Miljö!$B$1:$J$479,MATCH("Fossilandel för ursprungspecificerad el ()",Miljö!$B$1:$J$1,0),FALSE))</f>
        <v>0.48399999999999999</v>
      </c>
      <c r="AP271" s="247">
        <f>IF(AM271="","",IFERROR(VLOOKUP($B271,Miljö!$B$1:$J$479,MATCH("Kärnkraftsandel för ursprungsspecificerad el ()",Miljö!$B$1:$J$1,0),FALSE)/1,0))</f>
        <v>0.35</v>
      </c>
      <c r="AQ271" s="247">
        <f t="shared" si="28"/>
        <v>0.16600000000000004</v>
      </c>
      <c r="AR271" s="52"/>
      <c r="AS271" s="247" t="str">
        <f t="shared" si="24"/>
        <v>Nej</v>
      </c>
      <c r="AT271" s="247" t="str">
        <f>IF(AS271="ja",VLOOKUP($B271,Miljö!$B$1:$O$500,MATCH("Fossil andel i procent (%)",Miljö!$B$1:$O$1,0),FALSE)/100,"")</f>
        <v/>
      </c>
      <c r="AU271" s="52"/>
      <c r="AV271" s="247" t="str">
        <f t="shared" si="25"/>
        <v>Nej</v>
      </c>
      <c r="AW271" s="247" t="str">
        <f>IF(AV271="ja",VLOOKUP($B271,'Egen hetvattenprod'!$B$1:$AO$500,MATCH("Värmekälla till värmepumpar ()",'Egen hetvattenprod'!$B$1:$AO$1,0),FALSE),"")</f>
        <v/>
      </c>
      <c r="AY271" s="244" t="str">
        <f t="shared" si="26"/>
        <v>Ja</v>
      </c>
      <c r="AZ271" s="283">
        <f>IF($AY271="ja",(VLOOKUP($B271,'Egen hetvattenprod'!$B$1:$BX$550,MATCH(AZ$2,'Egen hetvattenprod'!$B$1:$BX$1,0),FALSE)+VLOOKUP($B271,Kraftvärmeprod!$B$1:$BX$550,MATCH(AZ$2,Kraftvärmeprod!$B$1:$BX$1,0),FALSE))/$AC271,"")</f>
        <v>1</v>
      </c>
      <c r="BA271" s="283">
        <f>IF($AY271="ja",(VLOOKUP($B271,'Egen hetvattenprod'!$B$1:$BX$550,MATCH(BA$2,'Egen hetvattenprod'!$B$1:$BX$1,0),FALSE)+VLOOKUP($B271,Kraftvärmeprod!$B$1:$BX$550,MATCH(BA$2,Kraftvärmeprod!$B$1:$BX$1,0),FALSE))/$AC271,"")</f>
        <v>0</v>
      </c>
      <c r="BB271" s="283">
        <f>IF($AY271="ja",(VLOOKUP($B271,'Egen hetvattenprod'!$B$1:$BX$550,MATCH(BB$2,'Egen hetvattenprod'!$B$1:$BX$1,0),FALSE)+VLOOKUP($B271,Kraftvärmeprod!$B$1:$BX$550,MATCH(BB$2,Kraftvärmeprod!$B$1:$BX$1,0),FALSE))/$AC271,"")</f>
        <v>0</v>
      </c>
      <c r="BC271" s="283">
        <f>IF($AY271="ja",(VLOOKUP($B271,'Egen hetvattenprod'!$B$1:$BX$550,MATCH(BC$2,'Egen hetvattenprod'!$B$1:$BX$1,0),FALSE)+VLOOKUP($B271,Kraftvärmeprod!$B$1:$BX$550,MATCH(BC$2,Kraftvärmeprod!$B$1:$BX$1,0),FALSE))/$AC271,"")</f>
        <v>0</v>
      </c>
      <c r="BD271" s="283">
        <f>IF($AY271="ja",(VLOOKUP($B271,'Egen hetvattenprod'!$B$1:$BX$550,MATCH(BD$2,'Egen hetvattenprod'!$B$1:$BX$1,0),FALSE)+VLOOKUP($B271,Kraftvärmeprod!$B$1:$BX$550,MATCH(BD$2,Kraftvärmeprod!$B$1:$BX$1,0),FALSE))/$AC271,"")</f>
        <v>0</v>
      </c>
      <c r="BF271" s="244" t="str">
        <f t="shared" si="29"/>
        <v>Nej</v>
      </c>
      <c r="BG271" s="283" t="str">
        <f>IF($BF271="ja",VLOOKUP($B271,'Egen hetvattenprod'!$B$1:$BX$550,MATCH("Andelen klimatgaser med fossilt ursprung för avfall ()",'Egen hetvattenprod'!$B$1:$BX$1,0),FALSE),"")</f>
        <v/>
      </c>
      <c r="BH271" s="283" t="str">
        <f>IF($BF271="ja",VLOOKUP($B271,Kraftvärmeprod!$B$1:$BX$550,MATCH("Andelen klimatgaser med fossilt ursprung för avfall ()",Kraftvärmeprod!$B$1:$BX$1,0),FALSE),"")</f>
        <v/>
      </c>
      <c r="BI271" s="307" t="str">
        <f>IF($BF271="ja",VLOOKUP($B271,'Egen hetvattenprod'!$B$1:$BX$550,MATCH("Avfall (GWh)",'Egen hetvattenprod'!$B$1:$BX$1,0),FALSE),"")</f>
        <v/>
      </c>
      <c r="BJ271" s="307" t="str">
        <f>IF($BF271="ja",VLOOKUP($B271,'Slutlig allokering kvv'!$B$1:$BX$550,MATCH("Avfall (GWh)",'Slutlig allokering kvv'!$B$1:$BX$1,0),FALSE),"")</f>
        <v/>
      </c>
      <c r="BK271" s="307" t="str">
        <f>IF($BF271="ja",VLOOKUP($B271,'Köpt hetvatten'!$B$1:$BX$550,MATCH("Avfall i köpt hetvatten",'Köpt hetvatten'!$B$1:$BX$1,0),FALSE),"")</f>
        <v/>
      </c>
      <c r="BL271" s="307" t="str">
        <f>IF($BF271="ja",VLOOKUP($B271,'Egen hetvattenprod'!$B$1:$BX$550,MATCH("Värde enligt ovan. (%)",'Egen hetvattenprod'!$B$1:$BX$1,0),FALSE),"")</f>
        <v/>
      </c>
      <c r="BM271" s="307" t="str">
        <f>IF($BF271="ja",VLOOKUP($B271,Kraftvärmeprod!$B$1:$BX$550,MATCH("Värde enligt ovan. (%)",Kraftvärmeprod!$B$1:$BX$1,0),FALSE),"")</f>
        <v/>
      </c>
      <c r="BN271" s="307"/>
      <c r="BO271" s="307"/>
      <c r="BP271" s="307"/>
      <c r="BQ271" s="307" t="str">
        <f>IF($BF271="ja",VLOOKUP($B271,'Egen hetvattenprod'!$B$1:$BX$550,MATCH("Tillförd olja (fossil) vid avfallsförbränning (GWh)",'Egen hetvattenprod'!$B$1:$BX$1,0),FALSE),"")</f>
        <v/>
      </c>
      <c r="BR271" s="307" t="str">
        <f>IF($BF271="ja",VLOOKUP($B271,Kraftvärmeprod!$B$1:$BX$550,MATCH("Tillförd olja (fossil) vid avfallsförbränning (GWh)",Kraftvärmeprod!$B$1:$BX$1,0),FALSE),"")</f>
        <v/>
      </c>
    </row>
    <row r="272" spans="1:70" x14ac:dyDescent="0.25">
      <c r="A272" s="2" t="str">
        <f>'Miljövärden för publ företag'!B274</f>
        <v>Vattenfall AB Värme</v>
      </c>
      <c r="B272" s="2" t="str">
        <f>'Miljövärden för publ företag'!C274</f>
        <v>Askersund</v>
      </c>
      <c r="C272" s="312">
        <f>IFERROR(VLOOKUP($B272,Totalt!$B$1:$AQ$554,MATCH(C$2,Totalt!$B$1:$AQ$1,0),FALSE),"")</f>
        <v>0</v>
      </c>
      <c r="D272" s="312">
        <f>IFERROR(VLOOKUP($B272,Totalt!$B$1:$AQ$554,MATCH(D$2,Totalt!$B$1:$AQ$1,0),FALSE),"")</f>
        <v>0.86</v>
      </c>
      <c r="E272" s="312">
        <f>IFERROR(VLOOKUP($B272,Totalt!$B$1:$AQ$554,MATCH(E$2,Totalt!$B$1:$AQ$1,0),FALSE),"")</f>
        <v>0</v>
      </c>
      <c r="F272" s="312">
        <f>IFERROR(VLOOKUP($B272,Totalt!$B$1:$AQ$554,MATCH(F$2,Totalt!$B$1:$AQ$1,0),FALSE),"")</f>
        <v>0</v>
      </c>
      <c r="G272" s="312">
        <f>IFERROR(VLOOKUP($B272,Totalt!$B$1:$AQ$554,MATCH(G$2,Totalt!$B$1:$AQ$1,0),FALSE),"")</f>
        <v>0</v>
      </c>
      <c r="H272" s="312">
        <f>IFERROR(VLOOKUP($B272,Totalt!$B$1:$AQ$554,MATCH(H$2,Totalt!$B$1:$AQ$1,0),FALSE),"")</f>
        <v>0</v>
      </c>
      <c r="I272" s="312">
        <f>IFERROR(VLOOKUP($B272,Totalt!$B$1:$AQ$554,MATCH(I$2,Totalt!$B$1:$AQ$1,0),FALSE),"")</f>
        <v>0</v>
      </c>
      <c r="J272" s="312">
        <f>IFERROR(VLOOKUP($B272,Totalt!$B$1:$AQ$554,MATCH(J$2,Totalt!$B$1:$AQ$1,0),FALSE),"")</f>
        <v>0</v>
      </c>
      <c r="K272" s="312">
        <f>IFERROR(VLOOKUP($B272,Totalt!$B$1:$AQ$554,MATCH(K$2,Totalt!$B$1:$AQ$1,0),FALSE),"")</f>
        <v>0</v>
      </c>
      <c r="L272" s="312">
        <f>IFERROR(VLOOKUP($B272,Totalt!$B$1:$AQ$554,MATCH(L$2,Totalt!$B$1:$AQ$1,0),FALSE),"")</f>
        <v>0</v>
      </c>
      <c r="M272" s="312">
        <f>IFERROR(VLOOKUP($B272,Totalt!$B$1:$AQ$554,MATCH(M$2,Totalt!$B$1:$AQ$1,0),FALSE),"")</f>
        <v>13.571999999999999</v>
      </c>
      <c r="N272" s="312">
        <f>IFERROR(VLOOKUP($B272,Totalt!$B$1:$AQ$554,MATCH(N$2,Totalt!$B$1:$AQ$1,0),FALSE),"")</f>
        <v>0</v>
      </c>
      <c r="O272" s="312">
        <f>IFERROR(VLOOKUP($B272,Totalt!$B$1:$AQ$554,MATCH(O$2,Totalt!$B$1:$AQ$1,0),FALSE),"")</f>
        <v>0</v>
      </c>
      <c r="P272" s="312">
        <f>IFERROR(VLOOKUP($B272,Totalt!$B$1:$AQ$554,MATCH(P$2,Totalt!$B$1:$AQ$1,0),FALSE),"")</f>
        <v>5.24</v>
      </c>
      <c r="Q272" s="312">
        <f>IFERROR(VLOOKUP($B272,Totalt!$B$1:$AQ$554,MATCH(Q$2,Totalt!$B$1:$AQ$1,0),FALSE),"")</f>
        <v>0</v>
      </c>
      <c r="R272" s="312">
        <f>IFERROR(VLOOKUP($B272,Totalt!$B$1:$AQ$554,MATCH(R$2,Totalt!$B$1:$AQ$1,0),FALSE),"")</f>
        <v>0</v>
      </c>
      <c r="S272" s="312">
        <f>IFERROR(VLOOKUP($B272,Totalt!$B$1:$AQ$554,MATCH(S$2,Totalt!$B$1:$AQ$1,0),FALSE),"")</f>
        <v>0</v>
      </c>
      <c r="T272" s="312">
        <f>IFERROR(VLOOKUP($B272,Totalt!$B$1:$AQ$554,MATCH(T$2,Totalt!$B$1:$AQ$1,0),FALSE),"")</f>
        <v>0</v>
      </c>
      <c r="U272" s="312">
        <f>IFERROR(VLOOKUP($B272,Totalt!$B$1:$AQ$554,MATCH(U$2,Totalt!$B$1:$AQ$1,0),FALSE),"")</f>
        <v>0</v>
      </c>
      <c r="V272" s="312">
        <f>IFERROR(VLOOKUP($B272,Totalt!$B$1:$AQ$554,MATCH(V$2,Totalt!$B$1:$AQ$1,0),FALSE),"")</f>
        <v>0</v>
      </c>
      <c r="W272" s="312">
        <f>IFERROR(VLOOKUP($B272,Totalt!$B$1:$AQ$554,MATCH(W$2,Totalt!$B$1:$AQ$1,0),FALSE),"")</f>
        <v>0</v>
      </c>
      <c r="X272" s="312">
        <f>IFERROR(VLOOKUP($B272,Totalt!$B$1:$AQ$554,MATCH(X$2,Totalt!$B$1:$AQ$1,0),FALSE),"")</f>
        <v>0</v>
      </c>
      <c r="Y272" s="312">
        <f>IFERROR(VLOOKUP($B272,Totalt!$B$1:$AQ$554,MATCH(Y$2,Totalt!$B$1:$AQ$1,0),FALSE),"")</f>
        <v>0</v>
      </c>
      <c r="Z272" s="312">
        <f>IFERROR(VLOOKUP($B272,Totalt!$B$1:$AQ$554,MATCH(Z$2,Totalt!$B$1:$AQ$1,0),FALSE),"")</f>
        <v>0</v>
      </c>
      <c r="AA272" s="312">
        <f>IFERROR(VLOOKUP($B272,Totalt!$B$1:$AQ$554,MATCH(AA$2,Totalt!$B$1:$AQ$1,0),FALSE),"")</f>
        <v>0</v>
      </c>
      <c r="AB272" s="312">
        <f>IFERROR(VLOOKUP($B272,Totalt!$B$1:$AQ$554,MATCH(AB$2,Totalt!$B$1:$AQ$1,0),FALSE),"")</f>
        <v>0</v>
      </c>
      <c r="AC272" s="312">
        <f>IFERROR(VLOOKUP($B272,Totalt!$B$1:$AQ$554,MATCH(AC$2,Totalt!$B$1:$AQ$1,0),FALSE),"")</f>
        <v>0</v>
      </c>
      <c r="AD272" s="312">
        <f>IFERROR(VLOOKUP($B272,Totalt!$B$1:$AQ$554,MATCH(AD$2,Totalt!$B$1:$AQ$1,0),FALSE),"")</f>
        <v>0</v>
      </c>
      <c r="AE272" s="312">
        <f>IFERROR(VLOOKUP($B272,Totalt!$B$1:$AQ$554,MATCH(AE$2,Totalt!$B$1:$AQ$1,0),FALSE),"")</f>
        <v>0</v>
      </c>
      <c r="AF272" s="312">
        <f>IFERROR(VLOOKUP($B272,Totalt!$B$1:$AQ$554,MATCH(AF$2,Totalt!$B$1:$AQ$1,0),FALSE),"")</f>
        <v>0.63</v>
      </c>
      <c r="AG272" s="312">
        <f>IFERROR(VLOOKUP($B272,Totalt!$B$1:$AQ$554,MATCH(AG$2,Totalt!$B$1:$AQ$1,0),FALSE),"")</f>
        <v>0</v>
      </c>
      <c r="AI272" s="245">
        <f t="shared" si="27"/>
        <v>20.301999999999996</v>
      </c>
      <c r="AJ272" s="246">
        <f>IF(ISERROR(1/VLOOKUP($B272,Leveranser!$B$1:$S$500,MATCH("såld värme (gwh)",Leveranser!$B$1:$S$1,0),FALSE)),"",VLOOKUP($B272,Leveranser!$B$1:$S$500,MATCH("såld värme (gwh)",Leveranser!$B$1:$S$1,0),FALSE))</f>
        <v>18.503</v>
      </c>
      <c r="AK272" t="str">
        <f>IFERROR(IF(VLOOKUP($B272,Totalt!$B$1:$AQ$554,MATCH(AK$2,Totalt!$B$1:$AQ$1,0),FALSE)="","",VLOOKUP($B272,Totalt!$B$1:$AQ$554,MATCH(AK$2,Totalt!$B$1:$AQ$1,0),FALSE)),"")</f>
        <v/>
      </c>
      <c r="AM272" s="247" t="str">
        <f>IF(B272&lt;&gt;"",IF(VLOOKUP($B272,Totalt!$B$1:$AQ$554,MATCH("Kvalitetsgranskad:",Totalt!$B$1:$AQ$1,0),FALSE)="ja",VLOOKUP($B272,Miljö!$B$1:$AG$479,MATCH(AM$2,Miljö!$B$1:$AK$1,0),FALSE),""),"")</f>
        <v>Ja</v>
      </c>
      <c r="AN272" s="247" t="str">
        <f>IF(AM272="ja",VLOOKUP($B272,Miljö!$B$1:$J$479,MATCH("Typ av ursprungsspecificerad el   (Om inget värde anges används Nordisk residualmix, se inforuta) ()",Miljö!$B$1:$J$1,0),FALSE),IF(AM272="nej","Nordisk residualel",""))</f>
        <v>'Vattenfalls elmix'</v>
      </c>
      <c r="AO272" s="247">
        <f>IF(AM272="","",VLOOKUP($B272,Miljö!$B$1:$J$479,MATCH("Fossilandel för ursprungspecificerad el ()",Miljö!$B$1:$J$1,0),FALSE))</f>
        <v>0</v>
      </c>
      <c r="AP272" s="247">
        <f>IF(AM272="","",IFERROR(VLOOKUP($B272,Miljö!$B$1:$J$479,MATCH("Kärnkraftsandel för ursprungsspecificerad el ()",Miljö!$B$1:$J$1,0),FALSE)/1,0))</f>
        <v>0.53400000000000003</v>
      </c>
      <c r="AQ272" s="247">
        <f t="shared" si="28"/>
        <v>0.46599999999999997</v>
      </c>
      <c r="AR272" s="52"/>
      <c r="AS272" s="247" t="str">
        <f t="shared" si="24"/>
        <v>Nej</v>
      </c>
      <c r="AT272" s="247" t="str">
        <f>IF(AS272="ja",VLOOKUP($B272,Miljö!$B$1:$O$500,MATCH("Fossil andel i procent (%)",Miljö!$B$1:$O$1,0),FALSE)/100,"")</f>
        <v/>
      </c>
      <c r="AU272" s="52"/>
      <c r="AV272" s="247" t="str">
        <f t="shared" si="25"/>
        <v>Nej</v>
      </c>
      <c r="AW272" s="247" t="str">
        <f>IF(AV272="ja",VLOOKUP($B272,'Egen hetvattenprod'!$B$1:$AO$500,MATCH("Värmekälla till värmepumpar ()",'Egen hetvattenprod'!$B$1:$AO$1,0),FALSE),"")</f>
        <v/>
      </c>
      <c r="AY272" s="244" t="str">
        <f t="shared" si="26"/>
        <v>Nej</v>
      </c>
      <c r="AZ272" s="283" t="str">
        <f>IF($AY272="ja",(VLOOKUP($B272,'Egen hetvattenprod'!$B$1:$BX$550,MATCH(AZ$2,'Egen hetvattenprod'!$B$1:$BX$1,0),FALSE)+VLOOKUP($B272,Kraftvärmeprod!$B$1:$BX$550,MATCH(AZ$2,Kraftvärmeprod!$B$1:$BX$1,0),FALSE))/$AC272,"")</f>
        <v/>
      </c>
      <c r="BA272" s="283" t="str">
        <f>IF($AY272="ja",(VLOOKUP($B272,'Egen hetvattenprod'!$B$1:$BX$550,MATCH(BA$2,'Egen hetvattenprod'!$B$1:$BX$1,0),FALSE)+VLOOKUP($B272,Kraftvärmeprod!$B$1:$BX$550,MATCH(BA$2,Kraftvärmeprod!$B$1:$BX$1,0),FALSE))/$AC272,"")</f>
        <v/>
      </c>
      <c r="BB272" s="283" t="str">
        <f>IF($AY272="ja",(VLOOKUP($B272,'Egen hetvattenprod'!$B$1:$BX$550,MATCH(BB$2,'Egen hetvattenprod'!$B$1:$BX$1,0),FALSE)+VLOOKUP($B272,Kraftvärmeprod!$B$1:$BX$550,MATCH(BB$2,Kraftvärmeprod!$B$1:$BX$1,0),FALSE))/$AC272,"")</f>
        <v/>
      </c>
      <c r="BC272" s="283" t="str">
        <f>IF($AY272="ja",(VLOOKUP($B272,'Egen hetvattenprod'!$B$1:$BX$550,MATCH(BC$2,'Egen hetvattenprod'!$B$1:$BX$1,0),FALSE)+VLOOKUP($B272,Kraftvärmeprod!$B$1:$BX$550,MATCH(BC$2,Kraftvärmeprod!$B$1:$BX$1,0),FALSE))/$AC272,"")</f>
        <v/>
      </c>
      <c r="BD272" s="283" t="str">
        <f>IF($AY272="ja",(VLOOKUP($B272,'Egen hetvattenprod'!$B$1:$BX$550,MATCH(BD$2,'Egen hetvattenprod'!$B$1:$BX$1,0),FALSE)+VLOOKUP($B272,Kraftvärmeprod!$B$1:$BX$550,MATCH(BD$2,Kraftvärmeprod!$B$1:$BX$1,0),FALSE))/$AC272,"")</f>
        <v/>
      </c>
      <c r="BF272" s="244" t="str">
        <f t="shared" si="29"/>
        <v>Nej</v>
      </c>
      <c r="BG272" s="283" t="str">
        <f>IF($BF272="ja",VLOOKUP($B272,'Egen hetvattenprod'!$B$1:$BX$550,MATCH("Andelen klimatgaser med fossilt ursprung för avfall ()",'Egen hetvattenprod'!$B$1:$BX$1,0),FALSE),"")</f>
        <v/>
      </c>
      <c r="BH272" s="283" t="str">
        <f>IF($BF272="ja",VLOOKUP($B272,Kraftvärmeprod!$B$1:$BX$550,MATCH("Andelen klimatgaser med fossilt ursprung för avfall ()",Kraftvärmeprod!$B$1:$BX$1,0),FALSE),"")</f>
        <v/>
      </c>
      <c r="BI272" s="307" t="str">
        <f>IF($BF272="ja",VLOOKUP($B272,'Egen hetvattenprod'!$B$1:$BX$550,MATCH("Avfall (GWh)",'Egen hetvattenprod'!$B$1:$BX$1,0),FALSE),"")</f>
        <v/>
      </c>
      <c r="BJ272" s="307" t="str">
        <f>IF($BF272="ja",VLOOKUP($B272,'Slutlig allokering kvv'!$B$1:$BX$550,MATCH("Avfall (GWh)",'Slutlig allokering kvv'!$B$1:$BX$1,0),FALSE),"")</f>
        <v/>
      </c>
      <c r="BK272" s="307" t="str">
        <f>IF($BF272="ja",VLOOKUP($B272,'Köpt hetvatten'!$B$1:$BX$550,MATCH("Avfall i köpt hetvatten",'Köpt hetvatten'!$B$1:$BX$1,0),FALSE),"")</f>
        <v/>
      </c>
      <c r="BL272" s="307" t="str">
        <f>IF($BF272="ja",VLOOKUP($B272,'Egen hetvattenprod'!$B$1:$BX$550,MATCH("Värde enligt ovan. (%)",'Egen hetvattenprod'!$B$1:$BX$1,0),FALSE),"")</f>
        <v/>
      </c>
      <c r="BM272" s="307" t="str">
        <f>IF($BF272="ja",VLOOKUP($B272,Kraftvärmeprod!$B$1:$BX$550,MATCH("Värde enligt ovan. (%)",Kraftvärmeprod!$B$1:$BX$1,0),FALSE),"")</f>
        <v/>
      </c>
      <c r="BN272" s="307"/>
      <c r="BO272" s="307"/>
      <c r="BP272" s="307"/>
      <c r="BQ272" s="307" t="str">
        <f>IF($BF272="ja",VLOOKUP($B272,'Egen hetvattenprod'!$B$1:$BX$550,MATCH("Tillförd olja (fossil) vid avfallsförbränning (GWh)",'Egen hetvattenprod'!$B$1:$BX$1,0),FALSE),"")</f>
        <v/>
      </c>
      <c r="BR272" s="307" t="str">
        <f>IF($BF272="ja",VLOOKUP($B272,Kraftvärmeprod!$B$1:$BX$550,MATCH("Tillförd olja (fossil) vid avfallsförbränning (GWh)",Kraftvärmeprod!$B$1:$BX$1,0),FALSE),"")</f>
        <v/>
      </c>
    </row>
    <row r="273" spans="1:70" x14ac:dyDescent="0.25">
      <c r="A273" s="2" t="str">
        <f>'Miljövärden för publ företag'!B275</f>
        <v>Vattenfall AB Värme</v>
      </c>
      <c r="B273" s="2" t="str">
        <f>'Miljövärden för publ företag'!C275</f>
        <v>Drefviken</v>
      </c>
      <c r="C273" s="312">
        <f>IFERROR(VLOOKUP($B273,Totalt!$B$1:$AQ$554,MATCH(C$2,Totalt!$B$1:$AQ$1,0),FALSE),"")</f>
        <v>0</v>
      </c>
      <c r="D273" s="312">
        <f>IFERROR(VLOOKUP($B273,Totalt!$B$1:$AQ$554,MATCH(D$2,Totalt!$B$1:$AQ$1,0),FALSE),"")</f>
        <v>0</v>
      </c>
      <c r="E273" s="312">
        <f>IFERROR(VLOOKUP($B273,Totalt!$B$1:$AQ$554,MATCH(E$2,Totalt!$B$1:$AQ$1,0),FALSE),"")</f>
        <v>0</v>
      </c>
      <c r="F273" s="312">
        <f>IFERROR(VLOOKUP($B273,Totalt!$B$1:$AQ$554,MATCH(F$2,Totalt!$B$1:$AQ$1,0),FALSE),"")</f>
        <v>0</v>
      </c>
      <c r="G273" s="312">
        <f>IFERROR(VLOOKUP($B273,Totalt!$B$1:$AQ$554,MATCH(G$2,Totalt!$B$1:$AQ$1,0),FALSE),"")</f>
        <v>0</v>
      </c>
      <c r="H273" s="312">
        <f>IFERROR(VLOOKUP($B273,Totalt!$B$1:$AQ$554,MATCH(H$2,Totalt!$B$1:$AQ$1,0),FALSE),"")</f>
        <v>0</v>
      </c>
      <c r="I273" s="312">
        <f>IFERROR(VLOOKUP($B273,Totalt!$B$1:$AQ$554,MATCH(I$2,Totalt!$B$1:$AQ$1,0),FALSE),"")</f>
        <v>0</v>
      </c>
      <c r="J273" s="312">
        <f>IFERROR(VLOOKUP($B273,Totalt!$B$1:$AQ$554,MATCH(J$2,Totalt!$B$1:$AQ$1,0),FALSE),"")</f>
        <v>0</v>
      </c>
      <c r="K273" s="312">
        <f>IFERROR(VLOOKUP($B273,Totalt!$B$1:$AQ$554,MATCH(K$2,Totalt!$B$1:$AQ$1,0),FALSE),"")</f>
        <v>0</v>
      </c>
      <c r="L273" s="312">
        <f>IFERROR(VLOOKUP($B273,Totalt!$B$1:$AQ$554,MATCH(L$2,Totalt!$B$1:$AQ$1,0),FALSE),"")</f>
        <v>275.06</v>
      </c>
      <c r="M273" s="312">
        <f>IFERROR(VLOOKUP($B273,Totalt!$B$1:$AQ$554,MATCH(M$2,Totalt!$B$1:$AQ$1,0),FALSE),"")</f>
        <v>0</v>
      </c>
      <c r="N273" s="312">
        <f>IFERROR(VLOOKUP($B273,Totalt!$B$1:$AQ$554,MATCH(N$2,Totalt!$B$1:$AQ$1,0),FALSE),"")</f>
        <v>0</v>
      </c>
      <c r="O273" s="312">
        <f>IFERROR(VLOOKUP($B273,Totalt!$B$1:$AQ$554,MATCH(O$2,Totalt!$B$1:$AQ$1,0),FALSE),"")</f>
        <v>0</v>
      </c>
      <c r="P273" s="312">
        <f>IFERROR(VLOOKUP($B273,Totalt!$B$1:$AQ$554,MATCH(P$2,Totalt!$B$1:$AQ$1,0),FALSE),"")</f>
        <v>3.2985199999999999</v>
      </c>
      <c r="Q273" s="312">
        <f>IFERROR(VLOOKUP($B273,Totalt!$B$1:$AQ$554,MATCH(Q$2,Totalt!$B$1:$AQ$1,0),FALSE),"")</f>
        <v>0</v>
      </c>
      <c r="R273" s="312">
        <f>IFERROR(VLOOKUP($B273,Totalt!$B$1:$AQ$554,MATCH(R$2,Totalt!$B$1:$AQ$1,0),FALSE),"")</f>
        <v>0</v>
      </c>
      <c r="S273" s="312">
        <f>IFERROR(VLOOKUP($B273,Totalt!$B$1:$AQ$554,MATCH(S$2,Totalt!$B$1:$AQ$1,0),FALSE),"")</f>
        <v>202.554</v>
      </c>
      <c r="T273" s="312">
        <f>IFERROR(VLOOKUP($B273,Totalt!$B$1:$AQ$554,MATCH(T$2,Totalt!$B$1:$AQ$1,0),FALSE),"")</f>
        <v>0</v>
      </c>
      <c r="U273" s="312">
        <f>IFERROR(VLOOKUP($B273,Totalt!$B$1:$AQ$554,MATCH(U$2,Totalt!$B$1:$AQ$1,0),FALSE),"")</f>
        <v>0</v>
      </c>
      <c r="V273" s="312">
        <f>IFERROR(VLOOKUP($B273,Totalt!$B$1:$AQ$554,MATCH(V$2,Totalt!$B$1:$AQ$1,0),FALSE),"")</f>
        <v>0</v>
      </c>
      <c r="W273" s="312">
        <f>IFERROR(VLOOKUP($B273,Totalt!$B$1:$AQ$554,MATCH(W$2,Totalt!$B$1:$AQ$1,0),FALSE),"")</f>
        <v>10.856199999999999</v>
      </c>
      <c r="X273" s="312">
        <f>IFERROR(VLOOKUP($B273,Totalt!$B$1:$AQ$554,MATCH(X$2,Totalt!$B$1:$AQ$1,0),FALSE),"")</f>
        <v>0</v>
      </c>
      <c r="Y273" s="312">
        <f>IFERROR(VLOOKUP($B273,Totalt!$B$1:$AQ$554,MATCH(Y$2,Totalt!$B$1:$AQ$1,0),FALSE),"")</f>
        <v>0</v>
      </c>
      <c r="Z273" s="312">
        <f>IFERROR(VLOOKUP($B273,Totalt!$B$1:$AQ$554,MATCH(Z$2,Totalt!$B$1:$AQ$1,0),FALSE),"")</f>
        <v>0</v>
      </c>
      <c r="AA273" s="312">
        <f>IFERROR(VLOOKUP($B273,Totalt!$B$1:$AQ$554,MATCH(AA$2,Totalt!$B$1:$AQ$1,0),FALSE),"")</f>
        <v>0</v>
      </c>
      <c r="AB273" s="312">
        <f>IFERROR(VLOOKUP($B273,Totalt!$B$1:$AQ$554,MATCH(AB$2,Totalt!$B$1:$AQ$1,0),FALSE),"")</f>
        <v>0</v>
      </c>
      <c r="AC273" s="312">
        <f>IFERROR(VLOOKUP($B273,Totalt!$B$1:$AQ$554,MATCH(AC$2,Totalt!$B$1:$AQ$1,0),FALSE),"")</f>
        <v>9.6999999999999993</v>
      </c>
      <c r="AD273" s="312">
        <f>IFERROR(VLOOKUP($B273,Totalt!$B$1:$AQ$554,MATCH(AD$2,Totalt!$B$1:$AQ$1,0),FALSE),"")</f>
        <v>1.794</v>
      </c>
      <c r="AE273" s="312">
        <f>IFERROR(VLOOKUP($B273,Totalt!$B$1:$AQ$554,MATCH(AE$2,Totalt!$B$1:$AQ$1,0),FALSE),"")</f>
        <v>0</v>
      </c>
      <c r="AF273" s="312">
        <f>IFERROR(VLOOKUP($B273,Totalt!$B$1:$AQ$554,MATCH(AF$2,Totalt!$B$1:$AQ$1,0),FALSE),"")</f>
        <v>22.896999999999998</v>
      </c>
      <c r="AG273" s="312">
        <f>IFERROR(VLOOKUP($B273,Totalt!$B$1:$AQ$554,MATCH(AG$2,Totalt!$B$1:$AQ$1,0),FALSE),"")</f>
        <v>0</v>
      </c>
      <c r="AI273" s="245">
        <f t="shared" si="27"/>
        <v>526.15971999999999</v>
      </c>
      <c r="AJ273" s="246">
        <f>IF(ISERROR(1/VLOOKUP($B273,Leveranser!$B$1:$S$500,MATCH("såld värme (gwh)",Leveranser!$B$1:$S$1,0),FALSE)),"",VLOOKUP($B273,Leveranser!$B$1:$S$500,MATCH("såld värme (gwh)",Leveranser!$B$1:$S$1,0),FALSE))</f>
        <v>478.3</v>
      </c>
      <c r="AK273" t="str">
        <f>IFERROR(IF(VLOOKUP($B273,Totalt!$B$1:$AQ$554,MATCH(AK$2,Totalt!$B$1:$AQ$1,0),FALSE)="","",VLOOKUP($B273,Totalt!$B$1:$AQ$554,MATCH(AK$2,Totalt!$B$1:$AQ$1,0),FALSE)),"")</f>
        <v/>
      </c>
      <c r="AM273" s="247" t="str">
        <f>IF(B273&lt;&gt;"",IF(VLOOKUP($B273,Totalt!$B$1:$AQ$554,MATCH("Kvalitetsgranskad:",Totalt!$B$1:$AQ$1,0),FALSE)="ja",VLOOKUP($B273,Miljö!$B$1:$AG$479,MATCH(AM$2,Miljö!$B$1:$AK$1,0),FALSE),""),"")</f>
        <v>Ja</v>
      </c>
      <c r="AN273" s="247" t="str">
        <f>IF(AM273="ja",VLOOKUP($B273,Miljö!$B$1:$J$479,MATCH("Typ av ursprungsspecificerad el   (Om inget värde anges används Nordisk residualmix, se inforuta) ()",Miljö!$B$1:$J$1,0),FALSE),IF(AM273="nej","Nordisk residualel",""))</f>
        <v>'Egenproducerad el biobränsle'</v>
      </c>
      <c r="AO273" s="247">
        <f>IF(AM273="","",VLOOKUP($B273,Miljö!$B$1:$J$479,MATCH("Fossilandel för ursprungspecificerad el ()",Miljö!$B$1:$J$1,0),FALSE))</f>
        <v>0</v>
      </c>
      <c r="AP273" s="247">
        <f>IF(AM273="","",IFERROR(VLOOKUP($B273,Miljö!$B$1:$J$479,MATCH("Kärnkraftsandel för ursprungsspecificerad el ()",Miljö!$B$1:$J$1,0),FALSE)/1,0))</f>
        <v>0</v>
      </c>
      <c r="AQ273" s="247">
        <f t="shared" si="28"/>
        <v>1</v>
      </c>
      <c r="AR273" s="52"/>
      <c r="AS273" s="247" t="str">
        <f t="shared" si="24"/>
        <v>Nej</v>
      </c>
      <c r="AT273" s="247" t="str">
        <f>IF(AS273="ja",VLOOKUP($B273,Miljö!$B$1:$O$500,MATCH("Fossil andel i procent (%)",Miljö!$B$1:$O$1,0),FALSE)/100,"")</f>
        <v/>
      </c>
      <c r="AU273" s="52"/>
      <c r="AV273" s="247" t="str">
        <f t="shared" si="25"/>
        <v>Nej</v>
      </c>
      <c r="AW273" s="247" t="str">
        <f>IF(AV273="ja",VLOOKUP($B273,'Egen hetvattenprod'!$B$1:$AO$500,MATCH("Värmekälla till värmepumpar ()",'Egen hetvattenprod'!$B$1:$AO$1,0),FALSE),"")</f>
        <v/>
      </c>
      <c r="AY273" s="244" t="str">
        <f t="shared" si="26"/>
        <v>Ja</v>
      </c>
      <c r="AZ273" s="283">
        <f>IF($AY273="ja",(VLOOKUP($B273,'Egen hetvattenprod'!$B$1:$BX$550,MATCH(AZ$2,'Egen hetvattenprod'!$B$1:$BX$1,0),FALSE)+VLOOKUP($B273,Kraftvärmeprod!$B$1:$BX$550,MATCH(AZ$2,Kraftvärmeprod!$B$1:$BX$1,0),FALSE))/$AC273,"")</f>
        <v>1</v>
      </c>
      <c r="BA273" s="283">
        <f>IF($AY273="ja",(VLOOKUP($B273,'Egen hetvattenprod'!$B$1:$BX$550,MATCH(BA$2,'Egen hetvattenprod'!$B$1:$BX$1,0),FALSE)+VLOOKUP($B273,Kraftvärmeprod!$B$1:$BX$550,MATCH(BA$2,Kraftvärmeprod!$B$1:$BX$1,0),FALSE))/$AC273,"")</f>
        <v>0</v>
      </c>
      <c r="BB273" s="283">
        <f>IF($AY273="ja",(VLOOKUP($B273,'Egen hetvattenprod'!$B$1:$BX$550,MATCH(BB$2,'Egen hetvattenprod'!$B$1:$BX$1,0),FALSE)+VLOOKUP($B273,Kraftvärmeprod!$B$1:$BX$550,MATCH(BB$2,Kraftvärmeprod!$B$1:$BX$1,0),FALSE))/$AC273,"")</f>
        <v>0</v>
      </c>
      <c r="BC273" s="283">
        <f>IF($AY273="ja",(VLOOKUP($B273,'Egen hetvattenprod'!$B$1:$BX$550,MATCH(BC$2,'Egen hetvattenprod'!$B$1:$BX$1,0),FALSE)+VLOOKUP($B273,Kraftvärmeprod!$B$1:$BX$550,MATCH(BC$2,Kraftvärmeprod!$B$1:$BX$1,0),FALSE))/$AC273,"")</f>
        <v>0</v>
      </c>
      <c r="BD273" s="283">
        <f>IF($AY273="ja",(VLOOKUP($B273,'Egen hetvattenprod'!$B$1:$BX$550,MATCH(BD$2,'Egen hetvattenprod'!$B$1:$BX$1,0),FALSE)+VLOOKUP($B273,Kraftvärmeprod!$B$1:$BX$550,MATCH(BD$2,Kraftvärmeprod!$B$1:$BX$1,0),FALSE))/$AC273,"")</f>
        <v>0</v>
      </c>
      <c r="BF273" s="244" t="str">
        <f t="shared" si="29"/>
        <v>Nej</v>
      </c>
      <c r="BG273" s="283" t="str">
        <f>IF($BF273="ja",VLOOKUP($B273,'Egen hetvattenprod'!$B$1:$BX$550,MATCH("Andelen klimatgaser med fossilt ursprung för avfall ()",'Egen hetvattenprod'!$B$1:$BX$1,0),FALSE),"")</f>
        <v/>
      </c>
      <c r="BH273" s="283" t="str">
        <f>IF($BF273="ja",VLOOKUP($B273,Kraftvärmeprod!$B$1:$BX$550,MATCH("Andelen klimatgaser med fossilt ursprung för avfall ()",Kraftvärmeprod!$B$1:$BX$1,0),FALSE),"")</f>
        <v/>
      </c>
      <c r="BI273" s="307" t="str">
        <f>IF($BF273="ja",VLOOKUP($B273,'Egen hetvattenprod'!$B$1:$BX$550,MATCH("Avfall (GWh)",'Egen hetvattenprod'!$B$1:$BX$1,0),FALSE),"")</f>
        <v/>
      </c>
      <c r="BJ273" s="307" t="str">
        <f>IF($BF273="ja",VLOOKUP($B273,'Slutlig allokering kvv'!$B$1:$BX$550,MATCH("Avfall (GWh)",'Slutlig allokering kvv'!$B$1:$BX$1,0),FALSE),"")</f>
        <v/>
      </c>
      <c r="BK273" s="307" t="str">
        <f>IF($BF273="ja",VLOOKUP($B273,'Köpt hetvatten'!$B$1:$BX$550,MATCH("Avfall i köpt hetvatten",'Köpt hetvatten'!$B$1:$BX$1,0),FALSE),"")</f>
        <v/>
      </c>
      <c r="BL273" s="307" t="str">
        <f>IF($BF273="ja",VLOOKUP($B273,'Egen hetvattenprod'!$B$1:$BX$550,MATCH("Värde enligt ovan. (%)",'Egen hetvattenprod'!$B$1:$BX$1,0),FALSE),"")</f>
        <v/>
      </c>
      <c r="BM273" s="307" t="str">
        <f>IF($BF273="ja",VLOOKUP($B273,Kraftvärmeprod!$B$1:$BX$550,MATCH("Värde enligt ovan. (%)",Kraftvärmeprod!$B$1:$BX$1,0),FALSE),"")</f>
        <v/>
      </c>
      <c r="BN273" s="307"/>
      <c r="BO273" s="307"/>
      <c r="BP273" s="307"/>
      <c r="BQ273" s="307" t="str">
        <f>IF($BF273="ja",VLOOKUP($B273,'Egen hetvattenprod'!$B$1:$BX$550,MATCH("Tillförd olja (fossil) vid avfallsförbränning (GWh)",'Egen hetvattenprod'!$B$1:$BX$1,0),FALSE),"")</f>
        <v/>
      </c>
      <c r="BR273" s="307" t="str">
        <f>IF($BF273="ja",VLOOKUP($B273,Kraftvärmeprod!$B$1:$BX$550,MATCH("Tillförd olja (fossil) vid avfallsförbränning (GWh)",Kraftvärmeprod!$B$1:$BX$1,0),FALSE),"")</f>
        <v/>
      </c>
    </row>
    <row r="274" spans="1:70" x14ac:dyDescent="0.25">
      <c r="A274" s="2" t="str">
        <f>'Miljövärden för publ företag'!B276</f>
        <v>Vattenfall AB Värme</v>
      </c>
      <c r="B274" s="2" t="str">
        <f>'Miljövärden för publ företag'!C276</f>
        <v>Gustavsberg</v>
      </c>
      <c r="C274" s="312">
        <f>IFERROR(VLOOKUP($B274,Totalt!$B$1:$AQ$554,MATCH(C$2,Totalt!$B$1:$AQ$1,0),FALSE),"")</f>
        <v>0</v>
      </c>
      <c r="D274" s="312">
        <f>IFERROR(VLOOKUP($B274,Totalt!$B$1:$AQ$554,MATCH(D$2,Totalt!$B$1:$AQ$1,0),FALSE),"")</f>
        <v>0</v>
      </c>
      <c r="E274" s="312">
        <f>IFERROR(VLOOKUP($B274,Totalt!$B$1:$AQ$554,MATCH(E$2,Totalt!$B$1:$AQ$1,0),FALSE),"")</f>
        <v>0</v>
      </c>
      <c r="F274" s="312">
        <f>IFERROR(VLOOKUP($B274,Totalt!$B$1:$AQ$554,MATCH(F$2,Totalt!$B$1:$AQ$1,0),FALSE),"")</f>
        <v>0</v>
      </c>
      <c r="G274" s="312">
        <f>IFERROR(VLOOKUP($B274,Totalt!$B$1:$AQ$554,MATCH(G$2,Totalt!$B$1:$AQ$1,0),FALSE),"")</f>
        <v>0</v>
      </c>
      <c r="H274" s="312">
        <f>IFERROR(VLOOKUP($B274,Totalt!$B$1:$AQ$554,MATCH(H$2,Totalt!$B$1:$AQ$1,0),FALSE),"")</f>
        <v>0</v>
      </c>
      <c r="I274" s="312">
        <f>IFERROR(VLOOKUP($B274,Totalt!$B$1:$AQ$554,MATCH(I$2,Totalt!$B$1:$AQ$1,0),FALSE),"")</f>
        <v>0</v>
      </c>
      <c r="J274" s="312">
        <f>IFERROR(VLOOKUP($B274,Totalt!$B$1:$AQ$554,MATCH(J$2,Totalt!$B$1:$AQ$1,0),FALSE),"")</f>
        <v>10.1</v>
      </c>
      <c r="K274" s="312">
        <f>IFERROR(VLOOKUP($B274,Totalt!$B$1:$AQ$554,MATCH(K$2,Totalt!$B$1:$AQ$1,0),FALSE),"")</f>
        <v>0</v>
      </c>
      <c r="L274" s="312">
        <f>IFERROR(VLOOKUP($B274,Totalt!$B$1:$AQ$554,MATCH(L$2,Totalt!$B$1:$AQ$1,0),FALSE),"")</f>
        <v>0</v>
      </c>
      <c r="M274" s="312">
        <f>IFERROR(VLOOKUP($B274,Totalt!$B$1:$AQ$554,MATCH(M$2,Totalt!$B$1:$AQ$1,0),FALSE),"")</f>
        <v>0</v>
      </c>
      <c r="N274" s="312">
        <f>IFERROR(VLOOKUP($B274,Totalt!$B$1:$AQ$554,MATCH(N$2,Totalt!$B$1:$AQ$1,0),FALSE),"")</f>
        <v>0</v>
      </c>
      <c r="O274" s="312">
        <f>IFERROR(VLOOKUP($B274,Totalt!$B$1:$AQ$554,MATCH(O$2,Totalt!$B$1:$AQ$1,0),FALSE),"")</f>
        <v>0</v>
      </c>
      <c r="P274" s="312">
        <f>IFERROR(VLOOKUP($B274,Totalt!$B$1:$AQ$554,MATCH(P$2,Totalt!$B$1:$AQ$1,0),FALSE),"")</f>
        <v>42.1</v>
      </c>
      <c r="Q274" s="312">
        <f>IFERROR(VLOOKUP($B274,Totalt!$B$1:$AQ$554,MATCH(Q$2,Totalt!$B$1:$AQ$1,0),FALSE),"")</f>
        <v>0</v>
      </c>
      <c r="R274" s="312">
        <f>IFERROR(VLOOKUP($B274,Totalt!$B$1:$AQ$554,MATCH(R$2,Totalt!$B$1:$AQ$1,0),FALSE),"")</f>
        <v>2.9</v>
      </c>
      <c r="S274" s="312">
        <f>IFERROR(VLOOKUP($B274,Totalt!$B$1:$AQ$554,MATCH(S$2,Totalt!$B$1:$AQ$1,0),FALSE),"")</f>
        <v>0</v>
      </c>
      <c r="T274" s="312">
        <f>IFERROR(VLOOKUP($B274,Totalt!$B$1:$AQ$554,MATCH(T$2,Totalt!$B$1:$AQ$1,0),FALSE),"")</f>
        <v>0</v>
      </c>
      <c r="U274" s="312">
        <f>IFERROR(VLOOKUP($B274,Totalt!$B$1:$AQ$554,MATCH(U$2,Totalt!$B$1:$AQ$1,0),FALSE),"")</f>
        <v>1.9</v>
      </c>
      <c r="V274" s="312">
        <f>IFERROR(VLOOKUP($B274,Totalt!$B$1:$AQ$554,MATCH(V$2,Totalt!$B$1:$AQ$1,0),FALSE),"")</f>
        <v>0</v>
      </c>
      <c r="W274" s="312">
        <f>IFERROR(VLOOKUP($B274,Totalt!$B$1:$AQ$554,MATCH(W$2,Totalt!$B$1:$AQ$1,0),FALSE),"")</f>
        <v>11.6</v>
      </c>
      <c r="X274" s="312">
        <f>IFERROR(VLOOKUP($B274,Totalt!$B$1:$AQ$554,MATCH(X$2,Totalt!$B$1:$AQ$1,0),FALSE),"")</f>
        <v>0</v>
      </c>
      <c r="Y274" s="312">
        <f>IFERROR(VLOOKUP($B274,Totalt!$B$1:$AQ$554,MATCH(Y$2,Totalt!$B$1:$AQ$1,0),FALSE),"")</f>
        <v>0</v>
      </c>
      <c r="Z274" s="312">
        <f>IFERROR(VLOOKUP($B274,Totalt!$B$1:$AQ$554,MATCH(Z$2,Totalt!$B$1:$AQ$1,0),FALSE),"")</f>
        <v>0</v>
      </c>
      <c r="AA274" s="312">
        <f>IFERROR(VLOOKUP($B274,Totalt!$B$1:$AQ$554,MATCH(AA$2,Totalt!$B$1:$AQ$1,0),FALSE),"")</f>
        <v>0</v>
      </c>
      <c r="AB274" s="312">
        <f>IFERROR(VLOOKUP($B274,Totalt!$B$1:$AQ$554,MATCH(AB$2,Totalt!$B$1:$AQ$1,0),FALSE),"")</f>
        <v>0</v>
      </c>
      <c r="AC274" s="312">
        <f>IFERROR(VLOOKUP($B274,Totalt!$B$1:$AQ$554,MATCH(AC$2,Totalt!$B$1:$AQ$1,0),FALSE),"")</f>
        <v>6.7</v>
      </c>
      <c r="AD274" s="312">
        <f>IFERROR(VLOOKUP($B274,Totalt!$B$1:$AQ$554,MATCH(AD$2,Totalt!$B$1:$AQ$1,0),FALSE),"")</f>
        <v>0</v>
      </c>
      <c r="AE274" s="312">
        <f>IFERROR(VLOOKUP($B274,Totalt!$B$1:$AQ$554,MATCH(AE$2,Totalt!$B$1:$AQ$1,0),FALSE),"")</f>
        <v>0</v>
      </c>
      <c r="AF274" s="312">
        <f>IFERROR(VLOOKUP($B274,Totalt!$B$1:$AQ$554,MATCH(AF$2,Totalt!$B$1:$AQ$1,0),FALSE),"")</f>
        <v>1.6</v>
      </c>
      <c r="AG274" s="312">
        <f>IFERROR(VLOOKUP($B274,Totalt!$B$1:$AQ$554,MATCH(AG$2,Totalt!$B$1:$AQ$1,0),FALSE),"")</f>
        <v>0</v>
      </c>
      <c r="AI274" s="245">
        <f t="shared" si="27"/>
        <v>76.899999999999991</v>
      </c>
      <c r="AJ274" s="246">
        <f>IF(ISERROR(1/VLOOKUP($B274,Leveranser!$B$1:$S$500,MATCH("såld värme (gwh)",Leveranser!$B$1:$S$1,0),FALSE)),"",VLOOKUP($B274,Leveranser!$B$1:$S$500,MATCH("såld värme (gwh)",Leveranser!$B$1:$S$1,0),FALSE))</f>
        <v>63.7</v>
      </c>
      <c r="AK274" t="str">
        <f>IFERROR(IF(VLOOKUP($B274,Totalt!$B$1:$AQ$554,MATCH(AK$2,Totalt!$B$1:$AQ$1,0),FALSE)="","",VLOOKUP($B274,Totalt!$B$1:$AQ$554,MATCH(AK$2,Totalt!$B$1:$AQ$1,0),FALSE)),"")</f>
        <v/>
      </c>
      <c r="AM274" s="247" t="str">
        <f>IF(B274&lt;&gt;"",IF(VLOOKUP($B274,Totalt!$B$1:$AQ$554,MATCH("Kvalitetsgranskad:",Totalt!$B$1:$AQ$1,0),FALSE)="ja",VLOOKUP($B274,Miljö!$B$1:$AG$479,MATCH(AM$2,Miljö!$B$1:$AK$1,0),FALSE),""),"")</f>
        <v>Ja</v>
      </c>
      <c r="AN274" s="247" t="str">
        <f>IF(AM274="ja",VLOOKUP($B274,Miljö!$B$1:$J$479,MATCH("Typ av ursprungsspecificerad el   (Om inget värde anges används Nordisk residualmix, se inforuta) ()",Miljö!$B$1:$J$1,0),FALSE),IF(AM274="nej","Nordisk residualel",""))</f>
        <v>'Vattenfalls elmix'</v>
      </c>
      <c r="AO274" s="247">
        <f>IF(AM274="","",VLOOKUP($B274,Miljö!$B$1:$J$479,MATCH("Fossilandel för ursprungspecificerad el ()",Miljö!$B$1:$J$1,0),FALSE))</f>
        <v>0</v>
      </c>
      <c r="AP274" s="247">
        <f>IF(AM274="","",IFERROR(VLOOKUP($B274,Miljö!$B$1:$J$479,MATCH("Kärnkraftsandel för ursprungsspecificerad el ()",Miljö!$B$1:$J$1,0),FALSE)/1,0))</f>
        <v>0.53400000000000003</v>
      </c>
      <c r="AQ274" s="247">
        <f t="shared" si="28"/>
        <v>0.46599999999999997</v>
      </c>
      <c r="AR274" s="52"/>
      <c r="AS274" s="247" t="str">
        <f t="shared" si="24"/>
        <v>Nej</v>
      </c>
      <c r="AT274" s="247" t="str">
        <f>IF(AS274="ja",VLOOKUP($B274,Miljö!$B$1:$O$500,MATCH("Fossil andel i procent (%)",Miljö!$B$1:$O$1,0),FALSE)/100,"")</f>
        <v/>
      </c>
      <c r="AU274" s="52"/>
      <c r="AV274" s="247" t="str">
        <f t="shared" si="25"/>
        <v>Nej</v>
      </c>
      <c r="AW274" s="247" t="str">
        <f>IF(AV274="ja",VLOOKUP($B274,'Egen hetvattenprod'!$B$1:$AO$500,MATCH("Värmekälla till värmepumpar ()",'Egen hetvattenprod'!$B$1:$AO$1,0),FALSE),"")</f>
        <v/>
      </c>
      <c r="AY274" s="244" t="str">
        <f t="shared" si="26"/>
        <v>Ja</v>
      </c>
      <c r="AZ274" s="283">
        <f>IF($AY274="ja",(VLOOKUP($B274,'Egen hetvattenprod'!$B$1:$BX$550,MATCH(AZ$2,'Egen hetvattenprod'!$B$1:$BX$1,0),FALSE)+VLOOKUP($B274,Kraftvärmeprod!$B$1:$BX$550,MATCH(AZ$2,Kraftvärmeprod!$B$1:$BX$1,0),FALSE))/$AC274,"")</f>
        <v>1</v>
      </c>
      <c r="BA274" s="283">
        <f>IF($AY274="ja",(VLOOKUP($B274,'Egen hetvattenprod'!$B$1:$BX$550,MATCH(BA$2,'Egen hetvattenprod'!$B$1:$BX$1,0),FALSE)+VLOOKUP($B274,Kraftvärmeprod!$B$1:$BX$550,MATCH(BA$2,Kraftvärmeprod!$B$1:$BX$1,0),FALSE))/$AC274,"")</f>
        <v>0</v>
      </c>
      <c r="BB274" s="283">
        <f>IF($AY274="ja",(VLOOKUP($B274,'Egen hetvattenprod'!$B$1:$BX$550,MATCH(BB$2,'Egen hetvattenprod'!$B$1:$BX$1,0),FALSE)+VLOOKUP($B274,Kraftvärmeprod!$B$1:$BX$550,MATCH(BB$2,Kraftvärmeprod!$B$1:$BX$1,0),FALSE))/$AC274,"")</f>
        <v>0</v>
      </c>
      <c r="BC274" s="283">
        <f>IF($AY274="ja",(VLOOKUP($B274,'Egen hetvattenprod'!$B$1:$BX$550,MATCH(BC$2,'Egen hetvattenprod'!$B$1:$BX$1,0),FALSE)+VLOOKUP($B274,Kraftvärmeprod!$B$1:$BX$550,MATCH(BC$2,Kraftvärmeprod!$B$1:$BX$1,0),FALSE))/$AC274,"")</f>
        <v>0</v>
      </c>
      <c r="BD274" s="283">
        <f>IF($AY274="ja",(VLOOKUP($B274,'Egen hetvattenprod'!$B$1:$BX$550,MATCH(BD$2,'Egen hetvattenprod'!$B$1:$BX$1,0),FALSE)+VLOOKUP($B274,Kraftvärmeprod!$B$1:$BX$550,MATCH(BD$2,Kraftvärmeprod!$B$1:$BX$1,0),FALSE))/$AC274,"")</f>
        <v>0</v>
      </c>
      <c r="BF274" s="244" t="str">
        <f t="shared" si="29"/>
        <v>Nej</v>
      </c>
      <c r="BG274" s="283" t="str">
        <f>IF($BF274="ja",VLOOKUP($B274,'Egen hetvattenprod'!$B$1:$BX$550,MATCH("Andelen klimatgaser med fossilt ursprung för avfall ()",'Egen hetvattenprod'!$B$1:$BX$1,0),FALSE),"")</f>
        <v/>
      </c>
      <c r="BH274" s="283" t="str">
        <f>IF($BF274="ja",VLOOKUP($B274,Kraftvärmeprod!$B$1:$BX$550,MATCH("Andelen klimatgaser med fossilt ursprung för avfall ()",Kraftvärmeprod!$B$1:$BX$1,0),FALSE),"")</f>
        <v/>
      </c>
      <c r="BI274" s="307" t="str">
        <f>IF($BF274="ja",VLOOKUP($B274,'Egen hetvattenprod'!$B$1:$BX$550,MATCH("Avfall (GWh)",'Egen hetvattenprod'!$B$1:$BX$1,0),FALSE),"")</f>
        <v/>
      </c>
      <c r="BJ274" s="307" t="str">
        <f>IF($BF274="ja",VLOOKUP($B274,'Slutlig allokering kvv'!$B$1:$BX$550,MATCH("Avfall (GWh)",'Slutlig allokering kvv'!$B$1:$BX$1,0),FALSE),"")</f>
        <v/>
      </c>
      <c r="BK274" s="307" t="str">
        <f>IF($BF274="ja",VLOOKUP($B274,'Köpt hetvatten'!$B$1:$BX$550,MATCH("Avfall i köpt hetvatten",'Köpt hetvatten'!$B$1:$BX$1,0),FALSE),"")</f>
        <v/>
      </c>
      <c r="BL274" s="307" t="str">
        <f>IF($BF274="ja",VLOOKUP($B274,'Egen hetvattenprod'!$B$1:$BX$550,MATCH("Värde enligt ovan. (%)",'Egen hetvattenprod'!$B$1:$BX$1,0),FALSE),"")</f>
        <v/>
      </c>
      <c r="BM274" s="307" t="str">
        <f>IF($BF274="ja",VLOOKUP($B274,Kraftvärmeprod!$B$1:$BX$550,MATCH("Värde enligt ovan. (%)",Kraftvärmeprod!$B$1:$BX$1,0),FALSE),"")</f>
        <v/>
      </c>
      <c r="BN274" s="307"/>
      <c r="BO274" s="307"/>
      <c r="BP274" s="307"/>
      <c r="BQ274" s="307" t="str">
        <f>IF($BF274="ja",VLOOKUP($B274,'Egen hetvattenprod'!$B$1:$BX$550,MATCH("Tillförd olja (fossil) vid avfallsförbränning (GWh)",'Egen hetvattenprod'!$B$1:$BX$1,0),FALSE),"")</f>
        <v/>
      </c>
      <c r="BR274" s="307" t="str">
        <f>IF($BF274="ja",VLOOKUP($B274,Kraftvärmeprod!$B$1:$BX$550,MATCH("Tillförd olja (fossil) vid avfallsförbränning (GWh)",Kraftvärmeprod!$B$1:$BX$1,0),FALSE),"")</f>
        <v/>
      </c>
    </row>
    <row r="275" spans="1:70" x14ac:dyDescent="0.25">
      <c r="A275" s="2" t="str">
        <f>'Miljövärden för publ företag'!B277</f>
        <v>Vattenfall AB Värme</v>
      </c>
      <c r="B275" s="2" t="str">
        <f>'Miljövärden för publ företag'!C277</f>
        <v>Knivsta (Vattenfall AB Värme)</v>
      </c>
      <c r="C275" s="312">
        <f>IFERROR(VLOOKUP($B275,Totalt!$B$1:$AQ$554,MATCH(C$2,Totalt!$B$1:$AQ$1,0),FALSE),"")</f>
        <v>0</v>
      </c>
      <c r="D275" s="312">
        <f>IFERROR(VLOOKUP($B275,Totalt!$B$1:$AQ$554,MATCH(D$2,Totalt!$B$1:$AQ$1,0),FALSE),"")</f>
        <v>0.73</v>
      </c>
      <c r="E275" s="312">
        <f>IFERROR(VLOOKUP($B275,Totalt!$B$1:$AQ$554,MATCH(E$2,Totalt!$B$1:$AQ$1,0),FALSE),"")</f>
        <v>0</v>
      </c>
      <c r="F275" s="312">
        <f>IFERROR(VLOOKUP($B275,Totalt!$B$1:$AQ$554,MATCH(F$2,Totalt!$B$1:$AQ$1,0),FALSE),"")</f>
        <v>0</v>
      </c>
      <c r="G275" s="312">
        <f>IFERROR(VLOOKUP($B275,Totalt!$B$1:$AQ$554,MATCH(G$2,Totalt!$B$1:$AQ$1,0),FALSE),"")</f>
        <v>0</v>
      </c>
      <c r="H275" s="312">
        <f>IFERROR(VLOOKUP($B275,Totalt!$B$1:$AQ$554,MATCH(H$2,Totalt!$B$1:$AQ$1,0),FALSE),"")</f>
        <v>0</v>
      </c>
      <c r="I275" s="312">
        <f>IFERROR(VLOOKUP($B275,Totalt!$B$1:$AQ$554,MATCH(I$2,Totalt!$B$1:$AQ$1,0),FALSE),"")</f>
        <v>0</v>
      </c>
      <c r="J275" s="312">
        <f>IFERROR(VLOOKUP($B275,Totalt!$B$1:$AQ$554,MATCH(J$2,Totalt!$B$1:$AQ$1,0),FALSE),"")</f>
        <v>0</v>
      </c>
      <c r="K275" s="312">
        <f>IFERROR(VLOOKUP($B275,Totalt!$B$1:$AQ$554,MATCH(K$2,Totalt!$B$1:$AQ$1,0),FALSE),"")</f>
        <v>0</v>
      </c>
      <c r="L275" s="312">
        <f>IFERROR(VLOOKUP($B275,Totalt!$B$1:$AQ$554,MATCH(L$2,Totalt!$B$1:$AQ$1,0),FALSE),"")</f>
        <v>0</v>
      </c>
      <c r="M275" s="312">
        <f>IFERROR(VLOOKUP($B275,Totalt!$B$1:$AQ$554,MATCH(M$2,Totalt!$B$1:$AQ$1,0),FALSE),"")</f>
        <v>11.37</v>
      </c>
      <c r="N275" s="312">
        <f>IFERROR(VLOOKUP($B275,Totalt!$B$1:$AQ$554,MATCH(N$2,Totalt!$B$1:$AQ$1,0),FALSE),"")</f>
        <v>55.93</v>
      </c>
      <c r="O275" s="312">
        <f>IFERROR(VLOOKUP($B275,Totalt!$B$1:$AQ$554,MATCH(O$2,Totalt!$B$1:$AQ$1,0),FALSE),"")</f>
        <v>0</v>
      </c>
      <c r="P275" s="312">
        <f>IFERROR(VLOOKUP($B275,Totalt!$B$1:$AQ$554,MATCH(P$2,Totalt!$B$1:$AQ$1,0),FALSE),"")</f>
        <v>9.4600000000000009</v>
      </c>
      <c r="Q275" s="312">
        <f>IFERROR(VLOOKUP($B275,Totalt!$B$1:$AQ$554,MATCH(Q$2,Totalt!$B$1:$AQ$1,0),FALSE),"")</f>
        <v>0</v>
      </c>
      <c r="R275" s="312">
        <f>IFERROR(VLOOKUP($B275,Totalt!$B$1:$AQ$554,MATCH(R$2,Totalt!$B$1:$AQ$1,0),FALSE),"")</f>
        <v>0</v>
      </c>
      <c r="S275" s="312">
        <f>IFERROR(VLOOKUP($B275,Totalt!$B$1:$AQ$554,MATCH(S$2,Totalt!$B$1:$AQ$1,0),FALSE),"")</f>
        <v>0</v>
      </c>
      <c r="T275" s="312">
        <f>IFERROR(VLOOKUP($B275,Totalt!$B$1:$AQ$554,MATCH(T$2,Totalt!$B$1:$AQ$1,0),FALSE),"")</f>
        <v>0</v>
      </c>
      <c r="U275" s="312">
        <f>IFERROR(VLOOKUP($B275,Totalt!$B$1:$AQ$554,MATCH(U$2,Totalt!$B$1:$AQ$1,0),FALSE),"")</f>
        <v>0</v>
      </c>
      <c r="V275" s="312">
        <f>IFERROR(VLOOKUP($B275,Totalt!$B$1:$AQ$554,MATCH(V$2,Totalt!$B$1:$AQ$1,0),FALSE),"")</f>
        <v>0</v>
      </c>
      <c r="W275" s="312">
        <f>IFERROR(VLOOKUP($B275,Totalt!$B$1:$AQ$554,MATCH(W$2,Totalt!$B$1:$AQ$1,0),FALSE),"")</f>
        <v>0</v>
      </c>
      <c r="X275" s="312">
        <f>IFERROR(VLOOKUP($B275,Totalt!$B$1:$AQ$554,MATCH(X$2,Totalt!$B$1:$AQ$1,0),FALSE),"")</f>
        <v>0</v>
      </c>
      <c r="Y275" s="312">
        <f>IFERROR(VLOOKUP($B275,Totalt!$B$1:$AQ$554,MATCH(Y$2,Totalt!$B$1:$AQ$1,0),FALSE),"")</f>
        <v>0</v>
      </c>
      <c r="Z275" s="312">
        <f>IFERROR(VLOOKUP($B275,Totalt!$B$1:$AQ$554,MATCH(Z$2,Totalt!$B$1:$AQ$1,0),FALSE),"")</f>
        <v>0</v>
      </c>
      <c r="AA275" s="312">
        <f>IFERROR(VLOOKUP($B275,Totalt!$B$1:$AQ$554,MATCH(AA$2,Totalt!$B$1:$AQ$1,0),FALSE),"")</f>
        <v>0</v>
      </c>
      <c r="AB275" s="312">
        <f>IFERROR(VLOOKUP($B275,Totalt!$B$1:$AQ$554,MATCH(AB$2,Totalt!$B$1:$AQ$1,0),FALSE),"")</f>
        <v>0</v>
      </c>
      <c r="AC275" s="312">
        <f>IFERROR(VLOOKUP($B275,Totalt!$B$1:$AQ$554,MATCH(AC$2,Totalt!$B$1:$AQ$1,0),FALSE),"")</f>
        <v>0</v>
      </c>
      <c r="AD275" s="312">
        <f>IFERROR(VLOOKUP($B275,Totalt!$B$1:$AQ$554,MATCH(AD$2,Totalt!$B$1:$AQ$1,0),FALSE),"")</f>
        <v>0</v>
      </c>
      <c r="AE275" s="312">
        <f>IFERROR(VLOOKUP($B275,Totalt!$B$1:$AQ$554,MATCH(AE$2,Totalt!$B$1:$AQ$1,0),FALSE),"")</f>
        <v>0</v>
      </c>
      <c r="AF275" s="312">
        <f>IFERROR(VLOOKUP($B275,Totalt!$B$1:$AQ$554,MATCH(AF$2,Totalt!$B$1:$AQ$1,0),FALSE),"")</f>
        <v>2.1</v>
      </c>
      <c r="AG275" s="312">
        <f>IFERROR(VLOOKUP($B275,Totalt!$B$1:$AQ$554,MATCH(AG$2,Totalt!$B$1:$AQ$1,0),FALSE),"")</f>
        <v>0</v>
      </c>
      <c r="AI275" s="245">
        <f t="shared" si="27"/>
        <v>79.59</v>
      </c>
      <c r="AJ275" s="246">
        <f>IF(ISERROR(1/VLOOKUP($B275,Leveranser!$B$1:$S$500,MATCH("såld värme (gwh)",Leveranser!$B$1:$S$1,0),FALSE)),"",VLOOKUP($B275,Leveranser!$B$1:$S$500,MATCH("såld värme (gwh)",Leveranser!$B$1:$S$1,0),FALSE))</f>
        <v>52.8</v>
      </c>
      <c r="AK275" t="str">
        <f>IFERROR(IF(VLOOKUP($B275,Totalt!$B$1:$AQ$554,MATCH(AK$2,Totalt!$B$1:$AQ$1,0),FALSE)="","",VLOOKUP($B275,Totalt!$B$1:$AQ$554,MATCH(AK$2,Totalt!$B$1:$AQ$1,0),FALSE)),"")</f>
        <v/>
      </c>
      <c r="AM275" s="247" t="str">
        <f>IF(B275&lt;&gt;"",IF(VLOOKUP($B275,Totalt!$B$1:$AQ$554,MATCH("Kvalitetsgranskad:",Totalt!$B$1:$AQ$1,0),FALSE)="ja",VLOOKUP($B275,Miljö!$B$1:$AG$479,MATCH(AM$2,Miljö!$B$1:$AK$1,0),FALSE),""),"")</f>
        <v>Ja</v>
      </c>
      <c r="AN275" s="247" t="str">
        <f>IF(AM275="ja",VLOOKUP($B275,Miljö!$B$1:$J$479,MATCH("Typ av ursprungsspecificerad el   (Om inget värde anges används Nordisk residualmix, se inforuta) ()",Miljö!$B$1:$J$1,0),FALSE),IF(AM275="nej","Nordisk residualel",""))</f>
        <v>'Vattenfall elmix'</v>
      </c>
      <c r="AO275" s="247">
        <f>IF(AM275="","",VLOOKUP($B275,Miljö!$B$1:$J$479,MATCH("Fossilandel för ursprungspecificerad el ()",Miljö!$B$1:$J$1,0),FALSE))</f>
        <v>0</v>
      </c>
      <c r="AP275" s="247">
        <f>IF(AM275="","",IFERROR(VLOOKUP($B275,Miljö!$B$1:$J$479,MATCH("Kärnkraftsandel för ursprungsspecificerad el ()",Miljö!$B$1:$J$1,0),FALSE)/1,0))</f>
        <v>0.53400000000000003</v>
      </c>
      <c r="AQ275" s="247">
        <f t="shared" si="28"/>
        <v>0.46599999999999997</v>
      </c>
      <c r="AR275" s="52"/>
      <c r="AS275" s="247" t="str">
        <f t="shared" si="24"/>
        <v>Nej</v>
      </c>
      <c r="AT275" s="247" t="str">
        <f>IF(AS275="ja",VLOOKUP($B275,Miljö!$B$1:$O$500,MATCH("Fossil andel i procent (%)",Miljö!$B$1:$O$1,0),FALSE)/100,"")</f>
        <v/>
      </c>
      <c r="AU275" s="52"/>
      <c r="AV275" s="247" t="str">
        <f t="shared" si="25"/>
        <v>Nej</v>
      </c>
      <c r="AW275" s="247" t="str">
        <f>IF(AV275="ja",VLOOKUP($B275,'Egen hetvattenprod'!$B$1:$AO$500,MATCH("Värmekälla till värmepumpar ()",'Egen hetvattenprod'!$B$1:$AO$1,0),FALSE),"")</f>
        <v/>
      </c>
      <c r="AY275" s="244" t="str">
        <f t="shared" si="26"/>
        <v>Nej</v>
      </c>
      <c r="AZ275" s="283" t="str">
        <f>IF($AY275="ja",(VLOOKUP($B275,'Egen hetvattenprod'!$B$1:$BX$550,MATCH(AZ$2,'Egen hetvattenprod'!$B$1:$BX$1,0),FALSE)+VLOOKUP($B275,Kraftvärmeprod!$B$1:$BX$550,MATCH(AZ$2,Kraftvärmeprod!$B$1:$BX$1,0),FALSE))/$AC275,"")</f>
        <v/>
      </c>
      <c r="BA275" s="283" t="str">
        <f>IF($AY275="ja",(VLOOKUP($B275,'Egen hetvattenprod'!$B$1:$BX$550,MATCH(BA$2,'Egen hetvattenprod'!$B$1:$BX$1,0),FALSE)+VLOOKUP($B275,Kraftvärmeprod!$B$1:$BX$550,MATCH(BA$2,Kraftvärmeprod!$B$1:$BX$1,0),FALSE))/$AC275,"")</f>
        <v/>
      </c>
      <c r="BB275" s="283" t="str">
        <f>IF($AY275="ja",(VLOOKUP($B275,'Egen hetvattenprod'!$B$1:$BX$550,MATCH(BB$2,'Egen hetvattenprod'!$B$1:$BX$1,0),FALSE)+VLOOKUP($B275,Kraftvärmeprod!$B$1:$BX$550,MATCH(BB$2,Kraftvärmeprod!$B$1:$BX$1,0),FALSE))/$AC275,"")</f>
        <v/>
      </c>
      <c r="BC275" s="283" t="str">
        <f>IF($AY275="ja",(VLOOKUP($B275,'Egen hetvattenprod'!$B$1:$BX$550,MATCH(BC$2,'Egen hetvattenprod'!$B$1:$BX$1,0),FALSE)+VLOOKUP($B275,Kraftvärmeprod!$B$1:$BX$550,MATCH(BC$2,Kraftvärmeprod!$B$1:$BX$1,0),FALSE))/$AC275,"")</f>
        <v/>
      </c>
      <c r="BD275" s="283" t="str">
        <f>IF($AY275="ja",(VLOOKUP($B275,'Egen hetvattenprod'!$B$1:$BX$550,MATCH(BD$2,'Egen hetvattenprod'!$B$1:$BX$1,0),FALSE)+VLOOKUP($B275,Kraftvärmeprod!$B$1:$BX$550,MATCH(BD$2,Kraftvärmeprod!$B$1:$BX$1,0),FALSE))/$AC275,"")</f>
        <v/>
      </c>
      <c r="BF275" s="244" t="str">
        <f t="shared" si="29"/>
        <v>Nej</v>
      </c>
      <c r="BG275" s="283" t="str">
        <f>IF($BF275="ja",VLOOKUP($B275,'Egen hetvattenprod'!$B$1:$BX$550,MATCH("Andelen klimatgaser med fossilt ursprung för avfall ()",'Egen hetvattenprod'!$B$1:$BX$1,0),FALSE),"")</f>
        <v/>
      </c>
      <c r="BH275" s="283" t="str">
        <f>IF($BF275="ja",VLOOKUP($B275,Kraftvärmeprod!$B$1:$BX$550,MATCH("Andelen klimatgaser med fossilt ursprung för avfall ()",Kraftvärmeprod!$B$1:$BX$1,0),FALSE),"")</f>
        <v/>
      </c>
      <c r="BI275" s="307" t="str">
        <f>IF($BF275="ja",VLOOKUP($B275,'Egen hetvattenprod'!$B$1:$BX$550,MATCH("Avfall (GWh)",'Egen hetvattenprod'!$B$1:$BX$1,0),FALSE),"")</f>
        <v/>
      </c>
      <c r="BJ275" s="307" t="str">
        <f>IF($BF275="ja",VLOOKUP($B275,'Slutlig allokering kvv'!$B$1:$BX$550,MATCH("Avfall (GWh)",'Slutlig allokering kvv'!$B$1:$BX$1,0),FALSE),"")</f>
        <v/>
      </c>
      <c r="BK275" s="307" t="str">
        <f>IF($BF275="ja",VLOOKUP($B275,'Köpt hetvatten'!$B$1:$BX$550,MATCH("Avfall i köpt hetvatten",'Köpt hetvatten'!$B$1:$BX$1,0),FALSE),"")</f>
        <v/>
      </c>
      <c r="BL275" s="307" t="str">
        <f>IF($BF275="ja",VLOOKUP($B275,'Egen hetvattenprod'!$B$1:$BX$550,MATCH("Värde enligt ovan. (%)",'Egen hetvattenprod'!$B$1:$BX$1,0),FALSE),"")</f>
        <v/>
      </c>
      <c r="BM275" s="307" t="str">
        <f>IF($BF275="ja",VLOOKUP($B275,Kraftvärmeprod!$B$1:$BX$550,MATCH("Värde enligt ovan. (%)",Kraftvärmeprod!$B$1:$BX$1,0),FALSE),"")</f>
        <v/>
      </c>
      <c r="BN275" s="307"/>
      <c r="BO275" s="307"/>
      <c r="BP275" s="307"/>
      <c r="BQ275" s="307" t="str">
        <f>IF($BF275="ja",VLOOKUP($B275,'Egen hetvattenprod'!$B$1:$BX$550,MATCH("Tillförd olja (fossil) vid avfallsförbränning (GWh)",'Egen hetvattenprod'!$B$1:$BX$1,0),FALSE),"")</f>
        <v/>
      </c>
      <c r="BR275" s="307" t="str">
        <f>IF($BF275="ja",VLOOKUP($B275,Kraftvärmeprod!$B$1:$BX$550,MATCH("Tillförd olja (fossil) vid avfallsförbränning (GWh)",Kraftvärmeprod!$B$1:$BX$1,0),FALSE),"")</f>
        <v/>
      </c>
    </row>
    <row r="276" spans="1:70" x14ac:dyDescent="0.25">
      <c r="A276" s="2" t="str">
        <f>'Miljövärden för publ företag'!B278</f>
        <v>Vattenfall AB Värme</v>
      </c>
      <c r="B276" s="2" t="str">
        <f>'Miljövärden för publ företag'!C278</f>
        <v>Motala</v>
      </c>
      <c r="C276" s="312">
        <f>IFERROR(VLOOKUP($B276,Totalt!$B$1:$AQ$554,MATCH(C$2,Totalt!$B$1:$AQ$1,0),FALSE),"")</f>
        <v>0</v>
      </c>
      <c r="D276" s="312">
        <f>IFERROR(VLOOKUP($B276,Totalt!$B$1:$AQ$554,MATCH(D$2,Totalt!$B$1:$AQ$1,0),FALSE),"")</f>
        <v>0.46</v>
      </c>
      <c r="E276" s="312">
        <f>IFERROR(VLOOKUP($B276,Totalt!$B$1:$AQ$554,MATCH(E$2,Totalt!$B$1:$AQ$1,0),FALSE),"")</f>
        <v>0</v>
      </c>
      <c r="F276" s="312">
        <f>IFERROR(VLOOKUP($B276,Totalt!$B$1:$AQ$554,MATCH(F$2,Totalt!$B$1:$AQ$1,0),FALSE),"")</f>
        <v>3.22</v>
      </c>
      <c r="G276" s="312">
        <f>IFERROR(VLOOKUP($B276,Totalt!$B$1:$AQ$554,MATCH(G$2,Totalt!$B$1:$AQ$1,0),FALSE),"")</f>
        <v>0</v>
      </c>
      <c r="H276" s="312">
        <f>IFERROR(VLOOKUP($B276,Totalt!$B$1:$AQ$554,MATCH(H$2,Totalt!$B$1:$AQ$1,0),FALSE),"")</f>
        <v>0</v>
      </c>
      <c r="I276" s="312">
        <f>IFERROR(VLOOKUP($B276,Totalt!$B$1:$AQ$554,MATCH(I$2,Totalt!$B$1:$AQ$1,0),FALSE),"")</f>
        <v>0</v>
      </c>
      <c r="J276" s="312">
        <f>IFERROR(VLOOKUP($B276,Totalt!$B$1:$AQ$554,MATCH(J$2,Totalt!$B$1:$AQ$1,0),FALSE),"")</f>
        <v>0</v>
      </c>
      <c r="K276" s="312">
        <f>IFERROR(VLOOKUP($B276,Totalt!$B$1:$AQ$554,MATCH(K$2,Totalt!$B$1:$AQ$1,0),FALSE),"")</f>
        <v>0</v>
      </c>
      <c r="L276" s="312">
        <f>IFERROR(VLOOKUP($B276,Totalt!$B$1:$AQ$554,MATCH(L$2,Totalt!$B$1:$AQ$1,0),FALSE),"")</f>
        <v>0</v>
      </c>
      <c r="M276" s="312">
        <f>IFERROR(VLOOKUP($B276,Totalt!$B$1:$AQ$554,MATCH(M$2,Totalt!$B$1:$AQ$1,0),FALSE),"")</f>
        <v>42.005000000000003</v>
      </c>
      <c r="N276" s="312">
        <f>IFERROR(VLOOKUP($B276,Totalt!$B$1:$AQ$554,MATCH(N$2,Totalt!$B$1:$AQ$1,0),FALSE),"")</f>
        <v>65.992400000000004</v>
      </c>
      <c r="O276" s="312">
        <f>IFERROR(VLOOKUP($B276,Totalt!$B$1:$AQ$554,MATCH(O$2,Totalt!$B$1:$AQ$1,0),FALSE),"")</f>
        <v>20.073899999999998</v>
      </c>
      <c r="P276" s="312">
        <f>IFERROR(VLOOKUP($B276,Totalt!$B$1:$AQ$554,MATCH(P$2,Totalt!$B$1:$AQ$1,0),FALSE),"")</f>
        <v>6.3079999999999998</v>
      </c>
      <c r="Q276" s="312">
        <f>IFERROR(VLOOKUP($B276,Totalt!$B$1:$AQ$554,MATCH(Q$2,Totalt!$B$1:$AQ$1,0),FALSE),"")</f>
        <v>0</v>
      </c>
      <c r="R276" s="312">
        <f>IFERROR(VLOOKUP($B276,Totalt!$B$1:$AQ$554,MATCH(R$2,Totalt!$B$1:$AQ$1,0),FALSE),"")</f>
        <v>0</v>
      </c>
      <c r="S276" s="312">
        <f>IFERROR(VLOOKUP($B276,Totalt!$B$1:$AQ$554,MATCH(S$2,Totalt!$B$1:$AQ$1,0),FALSE),"")</f>
        <v>0</v>
      </c>
      <c r="T276" s="312">
        <f>IFERROR(VLOOKUP($B276,Totalt!$B$1:$AQ$554,MATCH(T$2,Totalt!$B$1:$AQ$1,0),FALSE),"")</f>
        <v>0</v>
      </c>
      <c r="U276" s="312">
        <f>IFERROR(VLOOKUP($B276,Totalt!$B$1:$AQ$554,MATCH(U$2,Totalt!$B$1:$AQ$1,0),FALSE),"")</f>
        <v>0</v>
      </c>
      <c r="V276" s="312">
        <f>IFERROR(VLOOKUP($B276,Totalt!$B$1:$AQ$554,MATCH(V$2,Totalt!$B$1:$AQ$1,0),FALSE),"")</f>
        <v>0</v>
      </c>
      <c r="W276" s="312">
        <f>IFERROR(VLOOKUP($B276,Totalt!$B$1:$AQ$554,MATCH(W$2,Totalt!$B$1:$AQ$1,0),FALSE),"")</f>
        <v>0</v>
      </c>
      <c r="X276" s="312">
        <f>IFERROR(VLOOKUP($B276,Totalt!$B$1:$AQ$554,MATCH(X$2,Totalt!$B$1:$AQ$1,0),FALSE),"")</f>
        <v>0</v>
      </c>
      <c r="Y276" s="312">
        <f>IFERROR(VLOOKUP($B276,Totalt!$B$1:$AQ$554,MATCH(Y$2,Totalt!$B$1:$AQ$1,0),FALSE),"")</f>
        <v>0</v>
      </c>
      <c r="Z276" s="312">
        <f>IFERROR(VLOOKUP($B276,Totalt!$B$1:$AQ$554,MATCH(Z$2,Totalt!$B$1:$AQ$1,0),FALSE),"")</f>
        <v>0</v>
      </c>
      <c r="AA276" s="312">
        <f>IFERROR(VLOOKUP($B276,Totalt!$B$1:$AQ$554,MATCH(AA$2,Totalt!$B$1:$AQ$1,0),FALSE),"")</f>
        <v>0</v>
      </c>
      <c r="AB276" s="312">
        <f>IFERROR(VLOOKUP($B276,Totalt!$B$1:$AQ$554,MATCH(AB$2,Totalt!$B$1:$AQ$1,0),FALSE),"")</f>
        <v>0</v>
      </c>
      <c r="AC276" s="312">
        <f>IFERROR(VLOOKUP($B276,Totalt!$B$1:$AQ$554,MATCH(AC$2,Totalt!$B$1:$AQ$1,0),FALSE),"")</f>
        <v>35.505000000000003</v>
      </c>
      <c r="AD276" s="312">
        <f>IFERROR(VLOOKUP($B276,Totalt!$B$1:$AQ$554,MATCH(AD$2,Totalt!$B$1:$AQ$1,0),FALSE),"")</f>
        <v>0</v>
      </c>
      <c r="AE276" s="312">
        <f>IFERROR(VLOOKUP($B276,Totalt!$B$1:$AQ$554,MATCH(AE$2,Totalt!$B$1:$AQ$1,0),FALSE),"")</f>
        <v>0</v>
      </c>
      <c r="AF276" s="312">
        <f>IFERROR(VLOOKUP($B276,Totalt!$B$1:$AQ$554,MATCH(AF$2,Totalt!$B$1:$AQ$1,0),FALSE),"")</f>
        <v>6.6192399999999996</v>
      </c>
      <c r="AG276" s="312">
        <f>IFERROR(VLOOKUP($B276,Totalt!$B$1:$AQ$554,MATCH(AG$2,Totalt!$B$1:$AQ$1,0),FALSE),"")</f>
        <v>0</v>
      </c>
      <c r="AI276" s="245">
        <f t="shared" si="27"/>
        <v>180.18353999999999</v>
      </c>
      <c r="AJ276" s="246">
        <f>IF(ISERROR(1/VLOOKUP($B276,Leveranser!$B$1:$S$500,MATCH("såld värme (gwh)",Leveranser!$B$1:$S$1,0),FALSE)),"",VLOOKUP($B276,Leveranser!$B$1:$S$500,MATCH("såld värme (gwh)",Leveranser!$B$1:$S$1,0),FALSE))</f>
        <v>149.9</v>
      </c>
      <c r="AK276" t="str">
        <f>IFERROR(IF(VLOOKUP($B276,Totalt!$B$1:$AQ$554,MATCH(AK$2,Totalt!$B$1:$AQ$1,0),FALSE)="","",VLOOKUP($B276,Totalt!$B$1:$AQ$554,MATCH(AK$2,Totalt!$B$1:$AQ$1,0),FALSE)),"")</f>
        <v/>
      </c>
      <c r="AM276" s="247" t="str">
        <f>IF(B276&lt;&gt;"",IF(VLOOKUP($B276,Totalt!$B$1:$AQ$554,MATCH("Kvalitetsgranskad:",Totalt!$B$1:$AQ$1,0),FALSE)="ja",VLOOKUP($B276,Miljö!$B$1:$AG$479,MATCH(AM$2,Miljö!$B$1:$AK$1,0),FALSE),""),"")</f>
        <v>Ja</v>
      </c>
      <c r="AN276" s="247" t="str">
        <f>IF(AM276="ja",VLOOKUP($B276,Miljö!$B$1:$J$479,MATCH("Typ av ursprungsspecificerad el   (Om inget värde anges används Nordisk residualmix, se inforuta) ()",Miljö!$B$1:$J$1,0),FALSE),IF(AM276="nej","Nordisk residualel",""))</f>
        <v>'"Egenproducerad el biobränsle"'</v>
      </c>
      <c r="AO276" s="247">
        <f>IF(AM276="","",VLOOKUP($B276,Miljö!$B$1:$J$479,MATCH("Fossilandel för ursprungspecificerad el ()",Miljö!$B$1:$J$1,0),FALSE))</f>
        <v>0</v>
      </c>
      <c r="AP276" s="247">
        <f>IF(AM276="","",IFERROR(VLOOKUP($B276,Miljö!$B$1:$J$479,MATCH("Kärnkraftsandel för ursprungsspecificerad el ()",Miljö!$B$1:$J$1,0),FALSE)/1,0))</f>
        <v>0</v>
      </c>
      <c r="AQ276" s="247">
        <f t="shared" si="28"/>
        <v>1</v>
      </c>
      <c r="AR276" s="52"/>
      <c r="AS276" s="247" t="str">
        <f t="shared" si="24"/>
        <v>Nej</v>
      </c>
      <c r="AT276" s="247" t="str">
        <f>IF(AS276="ja",VLOOKUP($B276,Miljö!$B$1:$O$500,MATCH("Fossil andel i procent (%)",Miljö!$B$1:$O$1,0),FALSE)/100,"")</f>
        <v/>
      </c>
      <c r="AU276" s="52"/>
      <c r="AV276" s="247" t="str">
        <f t="shared" si="25"/>
        <v>Nej</v>
      </c>
      <c r="AW276" s="247" t="str">
        <f>IF(AV276="ja",VLOOKUP($B276,'Egen hetvattenprod'!$B$1:$AO$500,MATCH("Värmekälla till värmepumpar ()",'Egen hetvattenprod'!$B$1:$AO$1,0),FALSE),"")</f>
        <v/>
      </c>
      <c r="AY276" s="244" t="str">
        <f t="shared" si="26"/>
        <v>Ja</v>
      </c>
      <c r="AZ276" s="283">
        <f>IF($AY276="ja",(VLOOKUP($B276,'Egen hetvattenprod'!$B$1:$BX$550,MATCH(AZ$2,'Egen hetvattenprod'!$B$1:$BX$1,0),FALSE)+VLOOKUP($B276,Kraftvärmeprod!$B$1:$BX$550,MATCH(AZ$2,Kraftvärmeprod!$B$1:$BX$1,0),FALSE))/$AC276,"")</f>
        <v>1</v>
      </c>
      <c r="BA276" s="283">
        <f>IF($AY276="ja",(VLOOKUP($B276,'Egen hetvattenprod'!$B$1:$BX$550,MATCH(BA$2,'Egen hetvattenprod'!$B$1:$BX$1,0),FALSE)+VLOOKUP($B276,Kraftvärmeprod!$B$1:$BX$550,MATCH(BA$2,Kraftvärmeprod!$B$1:$BX$1,0),FALSE))/$AC276,"")</f>
        <v>0</v>
      </c>
      <c r="BB276" s="283">
        <f>IF($AY276="ja",(VLOOKUP($B276,'Egen hetvattenprod'!$B$1:$BX$550,MATCH(BB$2,'Egen hetvattenprod'!$B$1:$BX$1,0),FALSE)+VLOOKUP($B276,Kraftvärmeprod!$B$1:$BX$550,MATCH(BB$2,Kraftvärmeprod!$B$1:$BX$1,0),FALSE))/$AC276,"")</f>
        <v>0</v>
      </c>
      <c r="BC276" s="283">
        <f>IF($AY276="ja",(VLOOKUP($B276,'Egen hetvattenprod'!$B$1:$BX$550,MATCH(BC$2,'Egen hetvattenprod'!$B$1:$BX$1,0),FALSE)+VLOOKUP($B276,Kraftvärmeprod!$B$1:$BX$550,MATCH(BC$2,Kraftvärmeprod!$B$1:$BX$1,0),FALSE))/$AC276,"")</f>
        <v>0</v>
      </c>
      <c r="BD276" s="283">
        <f>IF($AY276="ja",(VLOOKUP($B276,'Egen hetvattenprod'!$B$1:$BX$550,MATCH(BD$2,'Egen hetvattenprod'!$B$1:$BX$1,0),FALSE)+VLOOKUP($B276,Kraftvärmeprod!$B$1:$BX$550,MATCH(BD$2,Kraftvärmeprod!$B$1:$BX$1,0),FALSE))/$AC276,"")</f>
        <v>0</v>
      </c>
      <c r="BF276" s="244" t="str">
        <f t="shared" si="29"/>
        <v>Nej</v>
      </c>
      <c r="BG276" s="283" t="str">
        <f>IF($BF276="ja",VLOOKUP($B276,'Egen hetvattenprod'!$B$1:$BX$550,MATCH("Andelen klimatgaser med fossilt ursprung för avfall ()",'Egen hetvattenprod'!$B$1:$BX$1,0),FALSE),"")</f>
        <v/>
      </c>
      <c r="BH276" s="283" t="str">
        <f>IF($BF276="ja",VLOOKUP($B276,Kraftvärmeprod!$B$1:$BX$550,MATCH("Andelen klimatgaser med fossilt ursprung för avfall ()",Kraftvärmeprod!$B$1:$BX$1,0),FALSE),"")</f>
        <v/>
      </c>
      <c r="BI276" s="307" t="str">
        <f>IF($BF276="ja",VLOOKUP($B276,'Egen hetvattenprod'!$B$1:$BX$550,MATCH("Avfall (GWh)",'Egen hetvattenprod'!$B$1:$BX$1,0),FALSE),"")</f>
        <v/>
      </c>
      <c r="BJ276" s="307" t="str">
        <f>IF($BF276="ja",VLOOKUP($B276,'Slutlig allokering kvv'!$B$1:$BX$550,MATCH("Avfall (GWh)",'Slutlig allokering kvv'!$B$1:$BX$1,0),FALSE),"")</f>
        <v/>
      </c>
      <c r="BK276" s="307" t="str">
        <f>IF($BF276="ja",VLOOKUP($B276,'Köpt hetvatten'!$B$1:$BX$550,MATCH("Avfall i köpt hetvatten",'Köpt hetvatten'!$B$1:$BX$1,0),FALSE),"")</f>
        <v/>
      </c>
      <c r="BL276" s="307" t="str">
        <f>IF($BF276="ja",VLOOKUP($B276,'Egen hetvattenprod'!$B$1:$BX$550,MATCH("Värde enligt ovan. (%)",'Egen hetvattenprod'!$B$1:$BX$1,0),FALSE),"")</f>
        <v/>
      </c>
      <c r="BM276" s="307" t="str">
        <f>IF($BF276="ja",VLOOKUP($B276,Kraftvärmeprod!$B$1:$BX$550,MATCH("Värde enligt ovan. (%)",Kraftvärmeprod!$B$1:$BX$1,0),FALSE),"")</f>
        <v/>
      </c>
      <c r="BN276" s="307"/>
      <c r="BO276" s="307"/>
      <c r="BP276" s="307"/>
      <c r="BQ276" s="307" t="str">
        <f>IF($BF276="ja",VLOOKUP($B276,'Egen hetvattenprod'!$B$1:$BX$550,MATCH("Tillförd olja (fossil) vid avfallsförbränning (GWh)",'Egen hetvattenprod'!$B$1:$BX$1,0),FALSE),"")</f>
        <v/>
      </c>
      <c r="BR276" s="307" t="str">
        <f>IF($BF276="ja",VLOOKUP($B276,Kraftvärmeprod!$B$1:$BX$550,MATCH("Tillförd olja (fossil) vid avfallsförbränning (GWh)",Kraftvärmeprod!$B$1:$BX$1,0),FALSE),"")</f>
        <v/>
      </c>
    </row>
    <row r="277" spans="1:70" x14ac:dyDescent="0.25">
      <c r="A277" s="2" t="str">
        <f>'Miljövärden för publ företag'!B279</f>
        <v>Vattenfall AB Värme</v>
      </c>
      <c r="B277" s="2" t="str">
        <f>'Miljövärden för publ företag'!C279</f>
        <v>Nyköping</v>
      </c>
      <c r="C277" s="312">
        <f>IFERROR(VLOOKUP($B277,Totalt!$B$1:$AQ$554,MATCH(C$2,Totalt!$B$1:$AQ$1,0),FALSE),"")</f>
        <v>0</v>
      </c>
      <c r="D277" s="312">
        <f>IFERROR(VLOOKUP($B277,Totalt!$B$1:$AQ$554,MATCH(D$2,Totalt!$B$1:$AQ$1,0),FALSE),"")</f>
        <v>0</v>
      </c>
      <c r="E277" s="312">
        <f>IFERROR(VLOOKUP($B277,Totalt!$B$1:$AQ$554,MATCH(E$2,Totalt!$B$1:$AQ$1,0),FALSE),"")</f>
        <v>2.71916</v>
      </c>
      <c r="F277" s="312">
        <f>IFERROR(VLOOKUP($B277,Totalt!$B$1:$AQ$554,MATCH(F$2,Totalt!$B$1:$AQ$1,0),FALSE),"")</f>
        <v>0</v>
      </c>
      <c r="G277" s="312">
        <f>IFERROR(VLOOKUP($B277,Totalt!$B$1:$AQ$554,MATCH(G$2,Totalt!$B$1:$AQ$1,0),FALSE),"")</f>
        <v>0</v>
      </c>
      <c r="H277" s="312">
        <f>IFERROR(VLOOKUP($B277,Totalt!$B$1:$AQ$554,MATCH(H$2,Totalt!$B$1:$AQ$1,0),FALSE),"")</f>
        <v>0</v>
      </c>
      <c r="I277" s="312">
        <f>IFERROR(VLOOKUP($B277,Totalt!$B$1:$AQ$554,MATCH(I$2,Totalt!$B$1:$AQ$1,0),FALSE),"")</f>
        <v>1.7177800000000001</v>
      </c>
      <c r="J277" s="312">
        <f>IFERROR(VLOOKUP($B277,Totalt!$B$1:$AQ$554,MATCH(J$2,Totalt!$B$1:$AQ$1,0),FALSE),"")</f>
        <v>2.2909999999999999</v>
      </c>
      <c r="K277" s="312">
        <f>IFERROR(VLOOKUP($B277,Totalt!$B$1:$AQ$554,MATCH(K$2,Totalt!$B$1:$AQ$1,0),FALSE),"")</f>
        <v>0</v>
      </c>
      <c r="L277" s="312">
        <f>IFERROR(VLOOKUP($B277,Totalt!$B$1:$AQ$554,MATCH(L$2,Totalt!$B$1:$AQ$1,0),FALSE),"")</f>
        <v>189.00800000000001</v>
      </c>
      <c r="M277" s="312">
        <f>IFERROR(VLOOKUP($B277,Totalt!$B$1:$AQ$554,MATCH(M$2,Totalt!$B$1:$AQ$1,0),FALSE),"")</f>
        <v>0</v>
      </c>
      <c r="N277" s="312">
        <f>IFERROR(VLOOKUP($B277,Totalt!$B$1:$AQ$554,MATCH(N$2,Totalt!$B$1:$AQ$1,0),FALSE),"")</f>
        <v>31.430199999999999</v>
      </c>
      <c r="O277" s="312">
        <f>IFERROR(VLOOKUP($B277,Totalt!$B$1:$AQ$554,MATCH(O$2,Totalt!$B$1:$AQ$1,0),FALSE),"")</f>
        <v>0</v>
      </c>
      <c r="P277" s="312">
        <f>IFERROR(VLOOKUP($B277,Totalt!$B$1:$AQ$554,MATCH(P$2,Totalt!$B$1:$AQ$1,0),FALSE),"")</f>
        <v>0</v>
      </c>
      <c r="Q277" s="312">
        <f>IFERROR(VLOOKUP($B277,Totalt!$B$1:$AQ$554,MATCH(Q$2,Totalt!$B$1:$AQ$1,0),FALSE),"")</f>
        <v>0</v>
      </c>
      <c r="R277" s="312">
        <f>IFERROR(VLOOKUP($B277,Totalt!$B$1:$AQ$554,MATCH(R$2,Totalt!$B$1:$AQ$1,0),FALSE),"")</f>
        <v>0</v>
      </c>
      <c r="S277" s="312">
        <f>IFERROR(VLOOKUP($B277,Totalt!$B$1:$AQ$554,MATCH(S$2,Totalt!$B$1:$AQ$1,0),FALSE),"")</f>
        <v>0</v>
      </c>
      <c r="T277" s="312">
        <f>IFERROR(VLOOKUP($B277,Totalt!$B$1:$AQ$554,MATCH(T$2,Totalt!$B$1:$AQ$1,0),FALSE),"")</f>
        <v>0</v>
      </c>
      <c r="U277" s="312">
        <f>IFERROR(VLOOKUP($B277,Totalt!$B$1:$AQ$554,MATCH(U$2,Totalt!$B$1:$AQ$1,0),FALSE),"")</f>
        <v>0</v>
      </c>
      <c r="V277" s="312">
        <f>IFERROR(VLOOKUP($B277,Totalt!$B$1:$AQ$554,MATCH(V$2,Totalt!$B$1:$AQ$1,0),FALSE),"")</f>
        <v>0</v>
      </c>
      <c r="W277" s="312">
        <f>IFERROR(VLOOKUP($B277,Totalt!$B$1:$AQ$554,MATCH(W$2,Totalt!$B$1:$AQ$1,0),FALSE),"")</f>
        <v>0</v>
      </c>
      <c r="X277" s="312">
        <f>IFERROR(VLOOKUP($B277,Totalt!$B$1:$AQ$554,MATCH(X$2,Totalt!$B$1:$AQ$1,0),FALSE),"")</f>
        <v>0</v>
      </c>
      <c r="Y277" s="312">
        <f>IFERROR(VLOOKUP($B277,Totalt!$B$1:$AQ$554,MATCH(Y$2,Totalt!$B$1:$AQ$1,0),FALSE),"")</f>
        <v>0</v>
      </c>
      <c r="Z277" s="312">
        <f>IFERROR(VLOOKUP($B277,Totalt!$B$1:$AQ$554,MATCH(Z$2,Totalt!$B$1:$AQ$1,0),FALSE),"")</f>
        <v>0.35899999999999999</v>
      </c>
      <c r="AA277" s="312">
        <f>IFERROR(VLOOKUP($B277,Totalt!$B$1:$AQ$554,MATCH(AA$2,Totalt!$B$1:$AQ$1,0),FALSE),"")</f>
        <v>0</v>
      </c>
      <c r="AB277" s="312">
        <f>IFERROR(VLOOKUP($B277,Totalt!$B$1:$AQ$554,MATCH(AB$2,Totalt!$B$1:$AQ$1,0),FALSE),"")</f>
        <v>0</v>
      </c>
      <c r="AC277" s="312">
        <f>IFERROR(VLOOKUP($B277,Totalt!$B$1:$AQ$554,MATCH(AC$2,Totalt!$B$1:$AQ$1,0),FALSE),"")</f>
        <v>56.88</v>
      </c>
      <c r="AD277" s="312">
        <f>IFERROR(VLOOKUP($B277,Totalt!$B$1:$AQ$554,MATCH(AD$2,Totalt!$B$1:$AQ$1,0),FALSE),"")</f>
        <v>0</v>
      </c>
      <c r="AE277" s="312">
        <f>IFERROR(VLOOKUP($B277,Totalt!$B$1:$AQ$554,MATCH(AE$2,Totalt!$B$1:$AQ$1,0),FALSE),"")</f>
        <v>0</v>
      </c>
      <c r="AF277" s="312">
        <f>IFERROR(VLOOKUP($B277,Totalt!$B$1:$AQ$554,MATCH(AF$2,Totalt!$B$1:$AQ$1,0),FALSE),"")</f>
        <v>11.2386</v>
      </c>
      <c r="AG277" s="312">
        <f>IFERROR(VLOOKUP($B277,Totalt!$B$1:$AQ$554,MATCH(AG$2,Totalt!$B$1:$AQ$1,0),FALSE),"")</f>
        <v>0</v>
      </c>
      <c r="AI277" s="245">
        <f t="shared" si="27"/>
        <v>295.64374000000004</v>
      </c>
      <c r="AJ277" s="246">
        <f>IF(ISERROR(1/VLOOKUP($B277,Leveranser!$B$1:$S$500,MATCH("såld värme (gwh)",Leveranser!$B$1:$S$1,0),FALSE)),"",VLOOKUP($B277,Leveranser!$B$1:$S$500,MATCH("såld värme (gwh)",Leveranser!$B$1:$S$1,0),FALSE))</f>
        <v>269.5</v>
      </c>
      <c r="AK277" t="str">
        <f>IFERROR(IF(VLOOKUP($B277,Totalt!$B$1:$AQ$554,MATCH(AK$2,Totalt!$B$1:$AQ$1,0),FALSE)="","",VLOOKUP($B277,Totalt!$B$1:$AQ$554,MATCH(AK$2,Totalt!$B$1:$AQ$1,0),FALSE)),"")</f>
        <v/>
      </c>
      <c r="AM277" s="247" t="str">
        <f>IF(B277&lt;&gt;"",IF(VLOOKUP($B277,Totalt!$B$1:$AQ$554,MATCH("Kvalitetsgranskad:",Totalt!$B$1:$AQ$1,0),FALSE)="ja",VLOOKUP($B277,Miljö!$B$1:$AG$479,MATCH(AM$2,Miljö!$B$1:$AK$1,0),FALSE),""),"")</f>
        <v>Ja</v>
      </c>
      <c r="AN277" s="247" t="str">
        <f>IF(AM277="ja",VLOOKUP($B277,Miljö!$B$1:$J$479,MATCH("Typ av ursprungsspecificerad el   (Om inget värde anges används Nordisk residualmix, se inforuta) ()",Miljö!$B$1:$J$1,0),FALSE),IF(AM277="nej","Nordisk residualel",""))</f>
        <v>''Egen producerad el. biobränsle''</v>
      </c>
      <c r="AO277" s="247">
        <f>IF(AM277="","",VLOOKUP($B277,Miljö!$B$1:$J$479,MATCH("Fossilandel för ursprungspecificerad el ()",Miljö!$B$1:$J$1,0),FALSE))</f>
        <v>0.1</v>
      </c>
      <c r="AP277" s="247">
        <f>IF(AM277="","",IFERROR(VLOOKUP($B277,Miljö!$B$1:$J$479,MATCH("Kärnkraftsandel för ursprungsspecificerad el ()",Miljö!$B$1:$J$1,0),FALSE)/1,0))</f>
        <v>0</v>
      </c>
      <c r="AQ277" s="247">
        <f t="shared" si="28"/>
        <v>0.9</v>
      </c>
      <c r="AR277" s="52"/>
      <c r="AS277" s="247" t="str">
        <f t="shared" si="24"/>
        <v>Nej</v>
      </c>
      <c r="AT277" s="247" t="str">
        <f>IF(AS277="ja",VLOOKUP($B277,Miljö!$B$1:$O$500,MATCH("Fossil andel i procent (%)",Miljö!$B$1:$O$1,0),FALSE)/100,"")</f>
        <v/>
      </c>
      <c r="AU277" s="52"/>
      <c r="AV277" s="247" t="str">
        <f t="shared" si="25"/>
        <v>Nej</v>
      </c>
      <c r="AW277" s="247" t="str">
        <f>IF(AV277="ja",VLOOKUP($B277,'Egen hetvattenprod'!$B$1:$AO$500,MATCH("Värmekälla till värmepumpar ()",'Egen hetvattenprod'!$B$1:$AO$1,0),FALSE),"")</f>
        <v/>
      </c>
      <c r="AY277" s="244" t="str">
        <f t="shared" si="26"/>
        <v>Ja</v>
      </c>
      <c r="AZ277" s="283">
        <f>IF($AY277="ja",(VLOOKUP($B277,'Egen hetvattenprod'!$B$1:$BX$550,MATCH(AZ$2,'Egen hetvattenprod'!$B$1:$BX$1,0),FALSE)+VLOOKUP($B277,Kraftvärmeprod!$B$1:$BX$550,MATCH(AZ$2,Kraftvärmeprod!$B$1:$BX$1,0),FALSE))/$AC277,"")</f>
        <v>0.9890000000000001</v>
      </c>
      <c r="BA277" s="283">
        <f>IF($AY277="ja",(VLOOKUP($B277,'Egen hetvattenprod'!$B$1:$BX$550,MATCH(BA$2,'Egen hetvattenprod'!$B$1:$BX$1,0),FALSE)+VLOOKUP($B277,Kraftvärmeprod!$B$1:$BX$550,MATCH(BA$2,Kraftvärmeprod!$B$1:$BX$1,0),FALSE))/$AC277,"")</f>
        <v>0.01</v>
      </c>
      <c r="BB277" s="283">
        <f>IF($AY277="ja",(VLOOKUP($B277,'Egen hetvattenprod'!$B$1:$BX$550,MATCH(BB$2,'Egen hetvattenprod'!$B$1:$BX$1,0),FALSE)+VLOOKUP($B277,Kraftvärmeprod!$B$1:$BX$550,MATCH(BB$2,Kraftvärmeprod!$B$1:$BX$1,0),FALSE))/$AC277,"")</f>
        <v>1E-3</v>
      </c>
      <c r="BC277" s="283">
        <f>IF($AY277="ja",(VLOOKUP($B277,'Egen hetvattenprod'!$B$1:$BX$550,MATCH(BC$2,'Egen hetvattenprod'!$B$1:$BX$1,0),FALSE)+VLOOKUP($B277,Kraftvärmeprod!$B$1:$BX$550,MATCH(BC$2,Kraftvärmeprod!$B$1:$BX$1,0),FALSE))/$AC277,"")</f>
        <v>0</v>
      </c>
      <c r="BD277" s="283">
        <f>IF($AY277="ja",(VLOOKUP($B277,'Egen hetvattenprod'!$B$1:$BX$550,MATCH(BD$2,'Egen hetvattenprod'!$B$1:$BX$1,0),FALSE)+VLOOKUP($B277,Kraftvärmeprod!$B$1:$BX$550,MATCH(BD$2,Kraftvärmeprod!$B$1:$BX$1,0),FALSE))/$AC277,"")</f>
        <v>0</v>
      </c>
      <c r="BF277" s="244" t="str">
        <f t="shared" si="29"/>
        <v>Ja</v>
      </c>
      <c r="BG277" s="283" t="str">
        <f>IF($BF277="ja",VLOOKUP($B277,'Egen hetvattenprod'!$B$1:$BX$550,MATCH("Andelen klimatgaser med fossilt ursprung för avfall ()",'Egen hetvattenprod'!$B$1:$BX$1,0),FALSE),"")</f>
        <v>Ingen redovisning</v>
      </c>
      <c r="BH277" s="283" t="str">
        <f>IF($BF277="ja",VLOOKUP($B277,Kraftvärmeprod!$B$1:$BX$550,MATCH("Andelen klimatgaser med fossilt ursprung för avfall ()",Kraftvärmeprod!$B$1:$BX$1,0),FALSE),"")</f>
        <v>Ingen redovisning</v>
      </c>
      <c r="BI277" s="307" t="str">
        <f>IF($BF277="ja",VLOOKUP($B277,'Egen hetvattenprod'!$B$1:$BX$550,MATCH("Avfall (GWh)",'Egen hetvattenprod'!$B$1:$BX$1,0),FALSE),"")</f>
        <v>ET</v>
      </c>
      <c r="BJ277" s="307">
        <f>IF($BF277="ja",VLOOKUP($B277,'Slutlig allokering kvv'!$B$1:$BX$550,MATCH("Avfall (GWh)",'Slutlig allokering kvv'!$B$1:$BX$1,0),FALSE),"")</f>
        <v>1.7177800000000001</v>
      </c>
      <c r="BK277" s="307">
        <f>IF($BF277="ja",VLOOKUP($B277,'Köpt hetvatten'!$B$1:$BX$550,MATCH("Avfall i köpt hetvatten",'Köpt hetvatten'!$B$1:$BX$1,0),FALSE),"")</f>
        <v>0</v>
      </c>
      <c r="BL277" s="307" t="str">
        <f>IF($BF277="ja",VLOOKUP($B277,'Egen hetvattenprod'!$B$1:$BX$550,MATCH("Värde enligt ovan. (%)",'Egen hetvattenprod'!$B$1:$BX$1,0),FALSE),"")</f>
        <v>ET</v>
      </c>
      <c r="BM277" s="307" t="str">
        <f>IF($BF277="ja",VLOOKUP($B277,Kraftvärmeprod!$B$1:$BX$550,MATCH("Värde enligt ovan. (%)",Kraftvärmeprod!$B$1:$BX$1,0),FALSE),"")</f>
        <v>ET</v>
      </c>
      <c r="BN277" s="307"/>
      <c r="BO277" s="307"/>
      <c r="BP277" s="307"/>
      <c r="BQ277" s="307" t="str">
        <f>IF($BF277="ja",VLOOKUP($B277,'Egen hetvattenprod'!$B$1:$BX$550,MATCH("Tillförd olja (fossil) vid avfallsförbränning (GWh)",'Egen hetvattenprod'!$B$1:$BX$1,0),FALSE),"")</f>
        <v>ET</v>
      </c>
      <c r="BR277" s="307" t="str">
        <f>IF($BF277="ja",VLOOKUP($B277,Kraftvärmeprod!$B$1:$BX$550,MATCH("Tillförd olja (fossil) vid avfallsförbränning (GWh)",Kraftvärmeprod!$B$1:$BX$1,0),FALSE),"")</f>
        <v>ET</v>
      </c>
    </row>
    <row r="278" spans="1:70" x14ac:dyDescent="0.25">
      <c r="A278" s="2" t="str">
        <f>'Miljövärden för publ företag'!B280</f>
        <v>Vattenfall AB Värme</v>
      </c>
      <c r="B278" s="2" t="str">
        <f>'Miljövärden för publ företag'!C280</f>
        <v>Saltsjöbaden</v>
      </c>
      <c r="C278" s="312">
        <f>IFERROR(VLOOKUP($B278,Totalt!$B$1:$AQ$554,MATCH(C$2,Totalt!$B$1:$AQ$1,0),FALSE),"")</f>
        <v>0</v>
      </c>
      <c r="D278" s="312">
        <f>IFERROR(VLOOKUP($B278,Totalt!$B$1:$AQ$554,MATCH(D$2,Totalt!$B$1:$AQ$1,0),FALSE),"")</f>
        <v>0</v>
      </c>
      <c r="E278" s="312">
        <f>IFERROR(VLOOKUP($B278,Totalt!$B$1:$AQ$554,MATCH(E$2,Totalt!$B$1:$AQ$1,0),FALSE),"")</f>
        <v>0</v>
      </c>
      <c r="F278" s="312">
        <f>IFERROR(VLOOKUP($B278,Totalt!$B$1:$AQ$554,MATCH(F$2,Totalt!$B$1:$AQ$1,0),FALSE),"")</f>
        <v>0</v>
      </c>
      <c r="G278" s="312">
        <f>IFERROR(VLOOKUP($B278,Totalt!$B$1:$AQ$554,MATCH(G$2,Totalt!$B$1:$AQ$1,0),FALSE),"")</f>
        <v>0</v>
      </c>
      <c r="H278" s="312">
        <f>IFERROR(VLOOKUP($B278,Totalt!$B$1:$AQ$554,MATCH(H$2,Totalt!$B$1:$AQ$1,0),FALSE),"")</f>
        <v>0</v>
      </c>
      <c r="I278" s="312">
        <f>IFERROR(VLOOKUP($B278,Totalt!$B$1:$AQ$554,MATCH(I$2,Totalt!$B$1:$AQ$1,0),FALSE),"")</f>
        <v>0</v>
      </c>
      <c r="J278" s="312">
        <f>IFERROR(VLOOKUP($B278,Totalt!$B$1:$AQ$554,MATCH(J$2,Totalt!$B$1:$AQ$1,0),FALSE),"")</f>
        <v>0</v>
      </c>
      <c r="K278" s="312">
        <f>IFERROR(VLOOKUP($B278,Totalt!$B$1:$AQ$554,MATCH(K$2,Totalt!$B$1:$AQ$1,0),FALSE),"")</f>
        <v>0</v>
      </c>
      <c r="L278" s="312">
        <f>IFERROR(VLOOKUP($B278,Totalt!$B$1:$AQ$554,MATCH(L$2,Totalt!$B$1:$AQ$1,0),FALSE),"")</f>
        <v>0</v>
      </c>
      <c r="M278" s="312">
        <f>IFERROR(VLOOKUP($B278,Totalt!$B$1:$AQ$554,MATCH(M$2,Totalt!$B$1:$AQ$1,0),FALSE),"")</f>
        <v>0</v>
      </c>
      <c r="N278" s="312">
        <f>IFERROR(VLOOKUP($B278,Totalt!$B$1:$AQ$554,MATCH(N$2,Totalt!$B$1:$AQ$1,0),FALSE),"")</f>
        <v>0</v>
      </c>
      <c r="O278" s="312">
        <f>IFERROR(VLOOKUP($B278,Totalt!$B$1:$AQ$554,MATCH(O$2,Totalt!$B$1:$AQ$1,0),FALSE),"")</f>
        <v>0</v>
      </c>
      <c r="P278" s="312">
        <f>IFERROR(VLOOKUP($B278,Totalt!$B$1:$AQ$554,MATCH(P$2,Totalt!$B$1:$AQ$1,0),FALSE),"")</f>
        <v>0</v>
      </c>
      <c r="Q278" s="312">
        <f>IFERROR(VLOOKUP($B278,Totalt!$B$1:$AQ$554,MATCH(Q$2,Totalt!$B$1:$AQ$1,0),FALSE),"")</f>
        <v>0</v>
      </c>
      <c r="R278" s="312">
        <f>IFERROR(VLOOKUP($B278,Totalt!$B$1:$AQ$554,MATCH(R$2,Totalt!$B$1:$AQ$1,0),FALSE),"")</f>
        <v>0</v>
      </c>
      <c r="S278" s="312">
        <f>IFERROR(VLOOKUP($B278,Totalt!$B$1:$AQ$554,MATCH(S$2,Totalt!$B$1:$AQ$1,0),FALSE),"")</f>
        <v>0</v>
      </c>
      <c r="T278" s="312">
        <f>IFERROR(VLOOKUP($B278,Totalt!$B$1:$AQ$554,MATCH(T$2,Totalt!$B$1:$AQ$1,0),FALSE),"")</f>
        <v>0</v>
      </c>
      <c r="U278" s="312">
        <f>IFERROR(VLOOKUP($B278,Totalt!$B$1:$AQ$554,MATCH(U$2,Totalt!$B$1:$AQ$1,0),FALSE),"")</f>
        <v>0</v>
      </c>
      <c r="V278" s="312">
        <f>IFERROR(VLOOKUP($B278,Totalt!$B$1:$AQ$554,MATCH(V$2,Totalt!$B$1:$AQ$1,0),FALSE),"")</f>
        <v>0</v>
      </c>
      <c r="W278" s="312">
        <f>IFERROR(VLOOKUP($B278,Totalt!$B$1:$AQ$554,MATCH(W$2,Totalt!$B$1:$AQ$1,0),FALSE),"")</f>
        <v>28.94</v>
      </c>
      <c r="X278" s="312">
        <f>IFERROR(VLOOKUP($B278,Totalt!$B$1:$AQ$554,MATCH(X$2,Totalt!$B$1:$AQ$1,0),FALSE),"")</f>
        <v>0</v>
      </c>
      <c r="Y278" s="312">
        <f>IFERROR(VLOOKUP($B278,Totalt!$B$1:$AQ$554,MATCH(Y$2,Totalt!$B$1:$AQ$1,0),FALSE),"")</f>
        <v>0</v>
      </c>
      <c r="Z278" s="312">
        <f>IFERROR(VLOOKUP($B278,Totalt!$B$1:$AQ$554,MATCH(Z$2,Totalt!$B$1:$AQ$1,0),FALSE),"")</f>
        <v>0</v>
      </c>
      <c r="AA278" s="312">
        <f>IFERROR(VLOOKUP($B278,Totalt!$B$1:$AQ$554,MATCH(AA$2,Totalt!$B$1:$AQ$1,0),FALSE),"")</f>
        <v>0</v>
      </c>
      <c r="AB278" s="312">
        <f>IFERROR(VLOOKUP($B278,Totalt!$B$1:$AQ$554,MATCH(AB$2,Totalt!$B$1:$AQ$1,0),FALSE),"")</f>
        <v>0</v>
      </c>
      <c r="AC278" s="312">
        <f>IFERROR(VLOOKUP($B278,Totalt!$B$1:$AQ$554,MATCH(AC$2,Totalt!$B$1:$AQ$1,0),FALSE),"")</f>
        <v>0</v>
      </c>
      <c r="AD278" s="312">
        <f>IFERROR(VLOOKUP($B278,Totalt!$B$1:$AQ$554,MATCH(AD$2,Totalt!$B$1:$AQ$1,0),FALSE),"")</f>
        <v>0</v>
      </c>
      <c r="AE278" s="312">
        <f>IFERROR(VLOOKUP($B278,Totalt!$B$1:$AQ$554,MATCH(AE$2,Totalt!$B$1:$AQ$1,0),FALSE),"")</f>
        <v>0</v>
      </c>
      <c r="AF278" s="312">
        <f>IFERROR(VLOOKUP($B278,Totalt!$B$1:$AQ$554,MATCH(AF$2,Totalt!$B$1:$AQ$1,0),FALSE),"")</f>
        <v>0.50900000000000001</v>
      </c>
      <c r="AG278" s="312">
        <f>IFERROR(VLOOKUP($B278,Totalt!$B$1:$AQ$554,MATCH(AG$2,Totalt!$B$1:$AQ$1,0),FALSE),"")</f>
        <v>0</v>
      </c>
      <c r="AI278" s="245">
        <f t="shared" si="27"/>
        <v>29.449000000000002</v>
      </c>
      <c r="AJ278" s="246">
        <f>IF(ISERROR(1/VLOOKUP($B278,Leveranser!$B$1:$S$500,MATCH("såld värme (gwh)",Leveranser!$B$1:$S$1,0),FALSE)),"",VLOOKUP($B278,Leveranser!$B$1:$S$500,MATCH("såld värme (gwh)",Leveranser!$B$1:$S$1,0),FALSE))</f>
        <v>27.7</v>
      </c>
      <c r="AK278" t="str">
        <f>IFERROR(IF(VLOOKUP($B278,Totalt!$B$1:$AQ$554,MATCH(AK$2,Totalt!$B$1:$AQ$1,0),FALSE)="","",VLOOKUP($B278,Totalt!$B$1:$AQ$554,MATCH(AK$2,Totalt!$B$1:$AQ$1,0),FALSE)),"")</f>
        <v/>
      </c>
      <c r="AM278" s="247" t="str">
        <f>IF(B278&lt;&gt;"",IF(VLOOKUP($B278,Totalt!$B$1:$AQ$554,MATCH("Kvalitetsgranskad:",Totalt!$B$1:$AQ$1,0),FALSE)="ja",VLOOKUP($B278,Miljö!$B$1:$AG$479,MATCH(AM$2,Miljö!$B$1:$AK$1,0),FALSE),""),"")</f>
        <v>Ja</v>
      </c>
      <c r="AN278" s="247" t="str">
        <f>IF(AM278="ja",VLOOKUP($B278,Miljö!$B$1:$J$479,MATCH("Typ av ursprungsspecificerad el   (Om inget värde anges används Nordisk residualmix, se inforuta) ()",Miljö!$B$1:$J$1,0),FALSE),IF(AM278="nej","Nordisk residualel",""))</f>
        <v>'Vattenfalls elmix'</v>
      </c>
      <c r="AO278" s="247">
        <f>IF(AM278="","",VLOOKUP($B278,Miljö!$B$1:$J$479,MATCH("Fossilandel för ursprungspecificerad el ()",Miljö!$B$1:$J$1,0),FALSE))</f>
        <v>0</v>
      </c>
      <c r="AP278" s="247">
        <f>IF(AM278="","",IFERROR(VLOOKUP($B278,Miljö!$B$1:$J$479,MATCH("Kärnkraftsandel för ursprungsspecificerad el ()",Miljö!$B$1:$J$1,0),FALSE)/1,0))</f>
        <v>0.53400000000000003</v>
      </c>
      <c r="AQ278" s="247">
        <f t="shared" si="28"/>
        <v>0.46599999999999997</v>
      </c>
      <c r="AR278" s="52"/>
      <c r="AS278" s="247" t="str">
        <f t="shared" si="24"/>
        <v>Nej</v>
      </c>
      <c r="AT278" s="247" t="str">
        <f>IF(AS278="ja",VLOOKUP($B278,Miljö!$B$1:$O$500,MATCH("Fossil andel i procent (%)",Miljö!$B$1:$O$1,0),FALSE)/100,"")</f>
        <v/>
      </c>
      <c r="AU278" s="52"/>
      <c r="AV278" s="247" t="str">
        <f t="shared" si="25"/>
        <v>Nej</v>
      </c>
      <c r="AW278" s="247" t="str">
        <f>IF(AV278="ja",VLOOKUP($B278,'Egen hetvattenprod'!$B$1:$AO$500,MATCH("Värmekälla till värmepumpar ()",'Egen hetvattenprod'!$B$1:$AO$1,0),FALSE),"")</f>
        <v/>
      </c>
      <c r="AY278" s="244" t="str">
        <f t="shared" si="26"/>
        <v>Nej</v>
      </c>
      <c r="AZ278" s="283" t="str">
        <f>IF($AY278="ja",(VLOOKUP($B278,'Egen hetvattenprod'!$B$1:$BX$550,MATCH(AZ$2,'Egen hetvattenprod'!$B$1:$BX$1,0),FALSE)+VLOOKUP($B278,Kraftvärmeprod!$B$1:$BX$550,MATCH(AZ$2,Kraftvärmeprod!$B$1:$BX$1,0),FALSE))/$AC278,"")</f>
        <v/>
      </c>
      <c r="BA278" s="283" t="str">
        <f>IF($AY278="ja",(VLOOKUP($B278,'Egen hetvattenprod'!$B$1:$BX$550,MATCH(BA$2,'Egen hetvattenprod'!$B$1:$BX$1,0),FALSE)+VLOOKUP($B278,Kraftvärmeprod!$B$1:$BX$550,MATCH(BA$2,Kraftvärmeprod!$B$1:$BX$1,0),FALSE))/$AC278,"")</f>
        <v/>
      </c>
      <c r="BB278" s="283" t="str">
        <f>IF($AY278="ja",(VLOOKUP($B278,'Egen hetvattenprod'!$B$1:$BX$550,MATCH(BB$2,'Egen hetvattenprod'!$B$1:$BX$1,0),FALSE)+VLOOKUP($B278,Kraftvärmeprod!$B$1:$BX$550,MATCH(BB$2,Kraftvärmeprod!$B$1:$BX$1,0),FALSE))/$AC278,"")</f>
        <v/>
      </c>
      <c r="BC278" s="283" t="str">
        <f>IF($AY278="ja",(VLOOKUP($B278,'Egen hetvattenprod'!$B$1:$BX$550,MATCH(BC$2,'Egen hetvattenprod'!$B$1:$BX$1,0),FALSE)+VLOOKUP($B278,Kraftvärmeprod!$B$1:$BX$550,MATCH(BC$2,Kraftvärmeprod!$B$1:$BX$1,0),FALSE))/$AC278,"")</f>
        <v/>
      </c>
      <c r="BD278" s="283" t="str">
        <f>IF($AY278="ja",(VLOOKUP($B278,'Egen hetvattenprod'!$B$1:$BX$550,MATCH(BD$2,'Egen hetvattenprod'!$B$1:$BX$1,0),FALSE)+VLOOKUP($B278,Kraftvärmeprod!$B$1:$BX$550,MATCH(BD$2,Kraftvärmeprod!$B$1:$BX$1,0),FALSE))/$AC278,"")</f>
        <v/>
      </c>
      <c r="BF278" s="244" t="str">
        <f t="shared" si="29"/>
        <v>Nej</v>
      </c>
      <c r="BG278" s="283" t="str">
        <f>IF($BF278="ja",VLOOKUP($B278,'Egen hetvattenprod'!$B$1:$BX$550,MATCH("Andelen klimatgaser med fossilt ursprung för avfall ()",'Egen hetvattenprod'!$B$1:$BX$1,0),FALSE),"")</f>
        <v/>
      </c>
      <c r="BH278" s="283" t="str">
        <f>IF($BF278="ja",VLOOKUP($B278,Kraftvärmeprod!$B$1:$BX$550,MATCH("Andelen klimatgaser med fossilt ursprung för avfall ()",Kraftvärmeprod!$B$1:$BX$1,0),FALSE),"")</f>
        <v/>
      </c>
      <c r="BI278" s="307" t="str">
        <f>IF($BF278="ja",VLOOKUP($B278,'Egen hetvattenprod'!$B$1:$BX$550,MATCH("Avfall (GWh)",'Egen hetvattenprod'!$B$1:$BX$1,0),FALSE),"")</f>
        <v/>
      </c>
      <c r="BJ278" s="307" t="str">
        <f>IF($BF278="ja",VLOOKUP($B278,'Slutlig allokering kvv'!$B$1:$BX$550,MATCH("Avfall (GWh)",'Slutlig allokering kvv'!$B$1:$BX$1,0),FALSE),"")</f>
        <v/>
      </c>
      <c r="BK278" s="307" t="str">
        <f>IF($BF278="ja",VLOOKUP($B278,'Köpt hetvatten'!$B$1:$BX$550,MATCH("Avfall i köpt hetvatten",'Köpt hetvatten'!$B$1:$BX$1,0),FALSE),"")</f>
        <v/>
      </c>
      <c r="BL278" s="307" t="str">
        <f>IF($BF278="ja",VLOOKUP($B278,'Egen hetvattenprod'!$B$1:$BX$550,MATCH("Värde enligt ovan. (%)",'Egen hetvattenprod'!$B$1:$BX$1,0),FALSE),"")</f>
        <v/>
      </c>
      <c r="BM278" s="307" t="str">
        <f>IF($BF278="ja",VLOOKUP($B278,Kraftvärmeprod!$B$1:$BX$550,MATCH("Värde enligt ovan. (%)",Kraftvärmeprod!$B$1:$BX$1,0),FALSE),"")</f>
        <v/>
      </c>
      <c r="BN278" s="307"/>
      <c r="BO278" s="307"/>
      <c r="BP278" s="307"/>
      <c r="BQ278" s="307" t="str">
        <f>IF($BF278="ja",VLOOKUP($B278,'Egen hetvattenprod'!$B$1:$BX$550,MATCH("Tillförd olja (fossil) vid avfallsförbränning (GWh)",'Egen hetvattenprod'!$B$1:$BX$1,0),FALSE),"")</f>
        <v/>
      </c>
      <c r="BR278" s="307" t="str">
        <f>IF($BF278="ja",VLOOKUP($B278,Kraftvärmeprod!$B$1:$BX$550,MATCH("Tillförd olja (fossil) vid avfallsförbränning (GWh)",Kraftvärmeprod!$B$1:$BX$1,0),FALSE),"")</f>
        <v/>
      </c>
    </row>
    <row r="279" spans="1:70" x14ac:dyDescent="0.25">
      <c r="A279" s="2" t="str">
        <f>'Miljövärden för publ företag'!B281</f>
        <v>Vattenfall AB Värme</v>
      </c>
      <c r="B279" s="2" t="str">
        <f>'Miljövärden för publ företag'!C281</f>
        <v>Storvreta</v>
      </c>
      <c r="C279" s="312">
        <f>IFERROR(VLOOKUP($B279,Totalt!$B$1:$AQ$554,MATCH(C$2,Totalt!$B$1:$AQ$1,0),FALSE),"")</f>
        <v>0</v>
      </c>
      <c r="D279" s="312">
        <f>IFERROR(VLOOKUP($B279,Totalt!$B$1:$AQ$554,MATCH(D$2,Totalt!$B$1:$AQ$1,0),FALSE),"")</f>
        <v>0.01</v>
      </c>
      <c r="E279" s="312">
        <f>IFERROR(VLOOKUP($B279,Totalt!$B$1:$AQ$554,MATCH(E$2,Totalt!$B$1:$AQ$1,0),FALSE),"")</f>
        <v>0</v>
      </c>
      <c r="F279" s="312">
        <f>IFERROR(VLOOKUP($B279,Totalt!$B$1:$AQ$554,MATCH(F$2,Totalt!$B$1:$AQ$1,0),FALSE),"")</f>
        <v>0</v>
      </c>
      <c r="G279" s="312">
        <f>IFERROR(VLOOKUP($B279,Totalt!$B$1:$AQ$554,MATCH(G$2,Totalt!$B$1:$AQ$1,0),FALSE),"")</f>
        <v>0</v>
      </c>
      <c r="H279" s="312">
        <f>IFERROR(VLOOKUP($B279,Totalt!$B$1:$AQ$554,MATCH(H$2,Totalt!$B$1:$AQ$1,0),FALSE),"")</f>
        <v>0</v>
      </c>
      <c r="I279" s="312">
        <f>IFERROR(VLOOKUP($B279,Totalt!$B$1:$AQ$554,MATCH(I$2,Totalt!$B$1:$AQ$1,0),FALSE),"")</f>
        <v>0</v>
      </c>
      <c r="J279" s="312">
        <f>IFERROR(VLOOKUP($B279,Totalt!$B$1:$AQ$554,MATCH(J$2,Totalt!$B$1:$AQ$1,0),FALSE),"")</f>
        <v>0</v>
      </c>
      <c r="K279" s="312">
        <f>IFERROR(VLOOKUP($B279,Totalt!$B$1:$AQ$554,MATCH(K$2,Totalt!$B$1:$AQ$1,0),FALSE),"")</f>
        <v>0</v>
      </c>
      <c r="L279" s="312">
        <f>IFERROR(VLOOKUP($B279,Totalt!$B$1:$AQ$554,MATCH(L$2,Totalt!$B$1:$AQ$1,0),FALSE),"")</f>
        <v>0</v>
      </c>
      <c r="M279" s="312">
        <f>IFERROR(VLOOKUP($B279,Totalt!$B$1:$AQ$554,MATCH(M$2,Totalt!$B$1:$AQ$1,0),FALSE),"")</f>
        <v>0</v>
      </c>
      <c r="N279" s="312">
        <f>IFERROR(VLOOKUP($B279,Totalt!$B$1:$AQ$554,MATCH(N$2,Totalt!$B$1:$AQ$1,0),FALSE),"")</f>
        <v>0</v>
      </c>
      <c r="O279" s="312">
        <f>IFERROR(VLOOKUP($B279,Totalt!$B$1:$AQ$554,MATCH(O$2,Totalt!$B$1:$AQ$1,0),FALSE),"")</f>
        <v>0</v>
      </c>
      <c r="P279" s="312">
        <f>IFERROR(VLOOKUP($B279,Totalt!$B$1:$AQ$554,MATCH(P$2,Totalt!$B$1:$AQ$1,0),FALSE),"")</f>
        <v>0</v>
      </c>
      <c r="Q279" s="312">
        <f>IFERROR(VLOOKUP($B279,Totalt!$B$1:$AQ$554,MATCH(Q$2,Totalt!$B$1:$AQ$1,0),FALSE),"")</f>
        <v>0</v>
      </c>
      <c r="R279" s="312">
        <f>IFERROR(VLOOKUP($B279,Totalt!$B$1:$AQ$554,MATCH(R$2,Totalt!$B$1:$AQ$1,0),FALSE),"")</f>
        <v>20.9</v>
      </c>
      <c r="S279" s="312">
        <f>IFERROR(VLOOKUP($B279,Totalt!$B$1:$AQ$554,MATCH(S$2,Totalt!$B$1:$AQ$1,0),FALSE),"")</f>
        <v>0</v>
      </c>
      <c r="T279" s="312">
        <f>IFERROR(VLOOKUP($B279,Totalt!$B$1:$AQ$554,MATCH(T$2,Totalt!$B$1:$AQ$1,0),FALSE),"")</f>
        <v>0</v>
      </c>
      <c r="U279" s="312">
        <f>IFERROR(VLOOKUP($B279,Totalt!$B$1:$AQ$554,MATCH(U$2,Totalt!$B$1:$AQ$1,0),FALSE),"")</f>
        <v>0</v>
      </c>
      <c r="V279" s="312">
        <f>IFERROR(VLOOKUP($B279,Totalt!$B$1:$AQ$554,MATCH(V$2,Totalt!$B$1:$AQ$1,0),FALSE),"")</f>
        <v>0</v>
      </c>
      <c r="W279" s="312">
        <f>IFERROR(VLOOKUP($B279,Totalt!$B$1:$AQ$554,MATCH(W$2,Totalt!$B$1:$AQ$1,0),FALSE),"")</f>
        <v>0</v>
      </c>
      <c r="X279" s="312">
        <f>IFERROR(VLOOKUP($B279,Totalt!$B$1:$AQ$554,MATCH(X$2,Totalt!$B$1:$AQ$1,0),FALSE),"")</f>
        <v>0</v>
      </c>
      <c r="Y279" s="312">
        <f>IFERROR(VLOOKUP($B279,Totalt!$B$1:$AQ$554,MATCH(Y$2,Totalt!$B$1:$AQ$1,0),FALSE),"")</f>
        <v>0</v>
      </c>
      <c r="Z279" s="312">
        <f>IFERROR(VLOOKUP($B279,Totalt!$B$1:$AQ$554,MATCH(Z$2,Totalt!$B$1:$AQ$1,0),FALSE),"")</f>
        <v>0</v>
      </c>
      <c r="AA279" s="312">
        <f>IFERROR(VLOOKUP($B279,Totalt!$B$1:$AQ$554,MATCH(AA$2,Totalt!$B$1:$AQ$1,0),FALSE),"")</f>
        <v>0</v>
      </c>
      <c r="AB279" s="312">
        <f>IFERROR(VLOOKUP($B279,Totalt!$B$1:$AQ$554,MATCH(AB$2,Totalt!$B$1:$AQ$1,0),FALSE),"")</f>
        <v>0</v>
      </c>
      <c r="AC279" s="312">
        <f>IFERROR(VLOOKUP($B279,Totalt!$B$1:$AQ$554,MATCH(AC$2,Totalt!$B$1:$AQ$1,0),FALSE),"")</f>
        <v>0</v>
      </c>
      <c r="AD279" s="312">
        <f>IFERROR(VLOOKUP($B279,Totalt!$B$1:$AQ$554,MATCH(AD$2,Totalt!$B$1:$AQ$1,0),FALSE),"")</f>
        <v>0</v>
      </c>
      <c r="AE279" s="312">
        <f>IFERROR(VLOOKUP($B279,Totalt!$B$1:$AQ$554,MATCH(AE$2,Totalt!$B$1:$AQ$1,0),FALSE),"")</f>
        <v>0</v>
      </c>
      <c r="AF279" s="312">
        <f>IFERROR(VLOOKUP($B279,Totalt!$B$1:$AQ$554,MATCH(AF$2,Totalt!$B$1:$AQ$1,0),FALSE),"")</f>
        <v>0.2</v>
      </c>
      <c r="AG279" s="312">
        <f>IFERROR(VLOOKUP($B279,Totalt!$B$1:$AQ$554,MATCH(AG$2,Totalt!$B$1:$AQ$1,0),FALSE),"")</f>
        <v>0</v>
      </c>
      <c r="AI279" s="245">
        <f t="shared" si="27"/>
        <v>21.11</v>
      </c>
      <c r="AJ279" s="246">
        <f>IF(ISERROR(1/VLOOKUP($B279,Leveranser!$B$1:$S$500,MATCH("såld värme (gwh)",Leveranser!$B$1:$S$1,0),FALSE)),"",VLOOKUP($B279,Leveranser!$B$1:$S$500,MATCH("såld värme (gwh)",Leveranser!$B$1:$S$1,0),FALSE))</f>
        <v>14</v>
      </c>
      <c r="AK279" t="str">
        <f>IFERROR(IF(VLOOKUP($B279,Totalt!$B$1:$AQ$554,MATCH(AK$2,Totalt!$B$1:$AQ$1,0),FALSE)="","",VLOOKUP($B279,Totalt!$B$1:$AQ$554,MATCH(AK$2,Totalt!$B$1:$AQ$1,0),FALSE)),"")</f>
        <v/>
      </c>
      <c r="AM279" s="247" t="str">
        <f>IF(B279&lt;&gt;"",IF(VLOOKUP($B279,Totalt!$B$1:$AQ$554,MATCH("Kvalitetsgranskad:",Totalt!$B$1:$AQ$1,0),FALSE)="ja",VLOOKUP($B279,Miljö!$B$1:$AG$479,MATCH(AM$2,Miljö!$B$1:$AK$1,0),FALSE),""),"")</f>
        <v>Ja</v>
      </c>
      <c r="AN279" s="247" t="str">
        <f>IF(AM279="ja",VLOOKUP($B279,Miljö!$B$1:$J$479,MATCH("Typ av ursprungsspecificerad el   (Om inget värde anges används Nordisk residualmix, se inforuta) ()",Miljö!$B$1:$J$1,0),FALSE),IF(AM279="nej","Nordisk residualel",""))</f>
        <v>'Vattenfall elmix'</v>
      </c>
      <c r="AO279" s="247">
        <f>IF(AM279="","",VLOOKUP($B279,Miljö!$B$1:$J$479,MATCH("Fossilandel för ursprungspecificerad el ()",Miljö!$B$1:$J$1,0),FALSE))</f>
        <v>0</v>
      </c>
      <c r="AP279" s="247">
        <f>IF(AM279="","",IFERROR(VLOOKUP($B279,Miljö!$B$1:$J$479,MATCH("Kärnkraftsandel för ursprungsspecificerad el ()",Miljö!$B$1:$J$1,0),FALSE)/1,0))</f>
        <v>0.53400000000000003</v>
      </c>
      <c r="AQ279" s="247">
        <f t="shared" si="28"/>
        <v>0.46599999999999997</v>
      </c>
      <c r="AR279" s="52"/>
      <c r="AS279" s="247" t="str">
        <f t="shared" si="24"/>
        <v>Nej</v>
      </c>
      <c r="AT279" s="247" t="str">
        <f>IF(AS279="ja",VLOOKUP($B279,Miljö!$B$1:$O$500,MATCH("Fossil andel i procent (%)",Miljö!$B$1:$O$1,0),FALSE)/100,"")</f>
        <v/>
      </c>
      <c r="AU279" s="52"/>
      <c r="AV279" s="247" t="str">
        <f t="shared" si="25"/>
        <v>Nej</v>
      </c>
      <c r="AW279" s="247" t="str">
        <f>IF(AV279="ja",VLOOKUP($B279,'Egen hetvattenprod'!$B$1:$AO$500,MATCH("Värmekälla till värmepumpar ()",'Egen hetvattenprod'!$B$1:$AO$1,0),FALSE),"")</f>
        <v/>
      </c>
      <c r="AY279" s="244" t="str">
        <f t="shared" si="26"/>
        <v>Nej</v>
      </c>
      <c r="AZ279" s="283" t="str">
        <f>IF($AY279="ja",(VLOOKUP($B279,'Egen hetvattenprod'!$B$1:$BX$550,MATCH(AZ$2,'Egen hetvattenprod'!$B$1:$BX$1,0),FALSE)+VLOOKUP($B279,Kraftvärmeprod!$B$1:$BX$550,MATCH(AZ$2,Kraftvärmeprod!$B$1:$BX$1,0),FALSE))/$AC279,"")</f>
        <v/>
      </c>
      <c r="BA279" s="283" t="str">
        <f>IF($AY279="ja",(VLOOKUP($B279,'Egen hetvattenprod'!$B$1:$BX$550,MATCH(BA$2,'Egen hetvattenprod'!$B$1:$BX$1,0),FALSE)+VLOOKUP($B279,Kraftvärmeprod!$B$1:$BX$550,MATCH(BA$2,Kraftvärmeprod!$B$1:$BX$1,0),FALSE))/$AC279,"")</f>
        <v/>
      </c>
      <c r="BB279" s="283" t="str">
        <f>IF($AY279="ja",(VLOOKUP($B279,'Egen hetvattenprod'!$B$1:$BX$550,MATCH(BB$2,'Egen hetvattenprod'!$B$1:$BX$1,0),FALSE)+VLOOKUP($B279,Kraftvärmeprod!$B$1:$BX$550,MATCH(BB$2,Kraftvärmeprod!$B$1:$BX$1,0),FALSE))/$AC279,"")</f>
        <v/>
      </c>
      <c r="BC279" s="283" t="str">
        <f>IF($AY279="ja",(VLOOKUP($B279,'Egen hetvattenprod'!$B$1:$BX$550,MATCH(BC$2,'Egen hetvattenprod'!$B$1:$BX$1,0),FALSE)+VLOOKUP($B279,Kraftvärmeprod!$B$1:$BX$550,MATCH(BC$2,Kraftvärmeprod!$B$1:$BX$1,0),FALSE))/$AC279,"")</f>
        <v/>
      </c>
      <c r="BD279" s="283" t="str">
        <f>IF($AY279="ja",(VLOOKUP($B279,'Egen hetvattenprod'!$B$1:$BX$550,MATCH(BD$2,'Egen hetvattenprod'!$B$1:$BX$1,0),FALSE)+VLOOKUP($B279,Kraftvärmeprod!$B$1:$BX$550,MATCH(BD$2,Kraftvärmeprod!$B$1:$BX$1,0),FALSE))/$AC279,"")</f>
        <v/>
      </c>
      <c r="BF279" s="244" t="str">
        <f t="shared" si="29"/>
        <v>Nej</v>
      </c>
      <c r="BG279" s="283" t="str">
        <f>IF($BF279="ja",VLOOKUP($B279,'Egen hetvattenprod'!$B$1:$BX$550,MATCH("Andelen klimatgaser med fossilt ursprung för avfall ()",'Egen hetvattenprod'!$B$1:$BX$1,0),FALSE),"")</f>
        <v/>
      </c>
      <c r="BH279" s="283" t="str">
        <f>IF($BF279="ja",VLOOKUP($B279,Kraftvärmeprod!$B$1:$BX$550,MATCH("Andelen klimatgaser med fossilt ursprung för avfall ()",Kraftvärmeprod!$B$1:$BX$1,0),FALSE),"")</f>
        <v/>
      </c>
      <c r="BI279" s="307" t="str">
        <f>IF($BF279="ja",VLOOKUP($B279,'Egen hetvattenprod'!$B$1:$BX$550,MATCH("Avfall (GWh)",'Egen hetvattenprod'!$B$1:$BX$1,0),FALSE),"")</f>
        <v/>
      </c>
      <c r="BJ279" s="307" t="str">
        <f>IF($BF279="ja",VLOOKUP($B279,'Slutlig allokering kvv'!$B$1:$BX$550,MATCH("Avfall (GWh)",'Slutlig allokering kvv'!$B$1:$BX$1,0),FALSE),"")</f>
        <v/>
      </c>
      <c r="BK279" s="307" t="str">
        <f>IF($BF279="ja",VLOOKUP($B279,'Köpt hetvatten'!$B$1:$BX$550,MATCH("Avfall i köpt hetvatten",'Köpt hetvatten'!$B$1:$BX$1,0),FALSE),"")</f>
        <v/>
      </c>
      <c r="BL279" s="307" t="str">
        <f>IF($BF279="ja",VLOOKUP($B279,'Egen hetvattenprod'!$B$1:$BX$550,MATCH("Värde enligt ovan. (%)",'Egen hetvattenprod'!$B$1:$BX$1,0),FALSE),"")</f>
        <v/>
      </c>
      <c r="BM279" s="307" t="str">
        <f>IF($BF279="ja",VLOOKUP($B279,Kraftvärmeprod!$B$1:$BX$550,MATCH("Värde enligt ovan. (%)",Kraftvärmeprod!$B$1:$BX$1,0),FALSE),"")</f>
        <v/>
      </c>
      <c r="BN279" s="307"/>
      <c r="BO279" s="307"/>
      <c r="BP279" s="307"/>
      <c r="BQ279" s="307" t="str">
        <f>IF($BF279="ja",VLOOKUP($B279,'Egen hetvattenprod'!$B$1:$BX$550,MATCH("Tillförd olja (fossil) vid avfallsförbränning (GWh)",'Egen hetvattenprod'!$B$1:$BX$1,0),FALSE),"")</f>
        <v/>
      </c>
      <c r="BR279" s="307" t="str">
        <f>IF($BF279="ja",VLOOKUP($B279,Kraftvärmeprod!$B$1:$BX$550,MATCH("Tillförd olja (fossil) vid avfallsförbränning (GWh)",Kraftvärmeprod!$B$1:$BX$1,0),FALSE),"")</f>
        <v/>
      </c>
    </row>
    <row r="280" spans="1:70" x14ac:dyDescent="0.25">
      <c r="A280" s="2" t="str">
        <f>'Miljövärden för publ företag'!B282</f>
        <v>Vattenfall AB Värme</v>
      </c>
      <c r="B280" s="2" t="str">
        <f>'Miljövärden för publ företag'!C282</f>
        <v>Uppsala</v>
      </c>
      <c r="C280" s="312">
        <f>IFERROR(VLOOKUP($B280,Totalt!$B$1:$AQ$554,MATCH(C$2,Totalt!$B$1:$AQ$1,0),FALSE),"")</f>
        <v>0</v>
      </c>
      <c r="D280" s="312">
        <f>IFERROR(VLOOKUP($B280,Totalt!$B$1:$AQ$554,MATCH(D$2,Totalt!$B$1:$AQ$1,0),FALSE),"")</f>
        <v>16.9268</v>
      </c>
      <c r="E280" s="312">
        <f>IFERROR(VLOOKUP($B280,Totalt!$B$1:$AQ$554,MATCH(E$2,Totalt!$B$1:$AQ$1,0),FALSE),"")</f>
        <v>0</v>
      </c>
      <c r="F280" s="312">
        <f>IFERROR(VLOOKUP($B280,Totalt!$B$1:$AQ$554,MATCH(F$2,Totalt!$B$1:$AQ$1,0),FALSE),"")</f>
        <v>15.249499999999999</v>
      </c>
      <c r="G280" s="312">
        <f>IFERROR(VLOOKUP($B280,Totalt!$B$1:$AQ$554,MATCH(G$2,Totalt!$B$1:$AQ$1,0),FALSE),"")</f>
        <v>0</v>
      </c>
      <c r="H280" s="312">
        <f>IFERROR(VLOOKUP($B280,Totalt!$B$1:$AQ$554,MATCH(H$2,Totalt!$B$1:$AQ$1,0),FALSE),"")</f>
        <v>0</v>
      </c>
      <c r="I280" s="312">
        <f>IFERROR(VLOOKUP($B280,Totalt!$B$1:$AQ$554,MATCH(I$2,Totalt!$B$1:$AQ$1,0),FALSE),"")</f>
        <v>1057.5899999999999</v>
      </c>
      <c r="J280" s="312">
        <f>IFERROR(VLOOKUP($B280,Totalt!$B$1:$AQ$554,MATCH(J$2,Totalt!$B$1:$AQ$1,0),FALSE),"")</f>
        <v>0</v>
      </c>
      <c r="K280" s="312">
        <f>IFERROR(VLOOKUP($B280,Totalt!$B$1:$AQ$554,MATCH(K$2,Totalt!$B$1:$AQ$1,0),FALSE),"")</f>
        <v>0</v>
      </c>
      <c r="L280" s="312">
        <f>IFERROR(VLOOKUP($B280,Totalt!$B$1:$AQ$554,MATCH(L$2,Totalt!$B$1:$AQ$1,0),FALSE),"")</f>
        <v>0</v>
      </c>
      <c r="M280" s="312">
        <f>IFERROR(VLOOKUP($B280,Totalt!$B$1:$AQ$554,MATCH(M$2,Totalt!$B$1:$AQ$1,0),FALSE),"")</f>
        <v>0</v>
      </c>
      <c r="N280" s="312">
        <f>IFERROR(VLOOKUP($B280,Totalt!$B$1:$AQ$554,MATCH(N$2,Totalt!$B$1:$AQ$1,0),FALSE),"")</f>
        <v>0</v>
      </c>
      <c r="O280" s="312">
        <f>IFERROR(VLOOKUP($B280,Totalt!$B$1:$AQ$554,MATCH(O$2,Totalt!$B$1:$AQ$1,0),FALSE),"")</f>
        <v>0</v>
      </c>
      <c r="P280" s="312">
        <f>IFERROR(VLOOKUP($B280,Totalt!$B$1:$AQ$554,MATCH(P$2,Totalt!$B$1:$AQ$1,0),FALSE),"")</f>
        <v>0</v>
      </c>
      <c r="Q280" s="312">
        <f>IFERROR(VLOOKUP($B280,Totalt!$B$1:$AQ$554,MATCH(Q$2,Totalt!$B$1:$AQ$1,0),FALSE),"")</f>
        <v>4.4328100000000002E-2</v>
      </c>
      <c r="R280" s="312">
        <f>IFERROR(VLOOKUP($B280,Totalt!$B$1:$AQ$554,MATCH(R$2,Totalt!$B$1:$AQ$1,0),FALSE),"")</f>
        <v>97.889099999999999</v>
      </c>
      <c r="S280" s="312">
        <f>IFERROR(VLOOKUP($B280,Totalt!$B$1:$AQ$554,MATCH(S$2,Totalt!$B$1:$AQ$1,0),FALSE),"")</f>
        <v>0</v>
      </c>
      <c r="T280" s="312">
        <f>IFERROR(VLOOKUP($B280,Totalt!$B$1:$AQ$554,MATCH(T$2,Totalt!$B$1:$AQ$1,0),FALSE),"")</f>
        <v>0</v>
      </c>
      <c r="U280" s="312">
        <f>IFERROR(VLOOKUP($B280,Totalt!$B$1:$AQ$554,MATCH(U$2,Totalt!$B$1:$AQ$1,0),FALSE),"")</f>
        <v>0</v>
      </c>
      <c r="V280" s="312">
        <f>IFERROR(VLOOKUP($B280,Totalt!$B$1:$AQ$554,MATCH(V$2,Totalt!$B$1:$AQ$1,0),FALSE),"")</f>
        <v>0</v>
      </c>
      <c r="W280" s="312">
        <f>IFERROR(VLOOKUP($B280,Totalt!$B$1:$AQ$554,MATCH(W$2,Totalt!$B$1:$AQ$1,0),FALSE),"")</f>
        <v>0</v>
      </c>
      <c r="X280" s="312">
        <f>IFERROR(VLOOKUP($B280,Totalt!$B$1:$AQ$554,MATCH(X$2,Totalt!$B$1:$AQ$1,0),FALSE),"")</f>
        <v>0</v>
      </c>
      <c r="Y280" s="312">
        <f>IFERROR(VLOOKUP($B280,Totalt!$B$1:$AQ$554,MATCH(Y$2,Totalt!$B$1:$AQ$1,0),FALSE),"")</f>
        <v>293.50700000000001</v>
      </c>
      <c r="Z280" s="312">
        <f>IFERROR(VLOOKUP($B280,Totalt!$B$1:$AQ$554,MATCH(Z$2,Totalt!$B$1:$AQ$1,0),FALSE),"")</f>
        <v>82.1</v>
      </c>
      <c r="AA280" s="312">
        <f>IFERROR(VLOOKUP($B280,Totalt!$B$1:$AQ$554,MATCH(AA$2,Totalt!$B$1:$AQ$1,0),FALSE),"")</f>
        <v>23.9</v>
      </c>
      <c r="AB280" s="312">
        <f>IFERROR(VLOOKUP($B280,Totalt!$B$1:$AQ$554,MATCH(AB$2,Totalt!$B$1:$AQ$1,0),FALSE),"")</f>
        <v>85.5</v>
      </c>
      <c r="AC280" s="312">
        <f>IFERROR(VLOOKUP($B280,Totalt!$B$1:$AQ$554,MATCH(AC$2,Totalt!$B$1:$AQ$1,0),FALSE),"")</f>
        <v>145.9</v>
      </c>
      <c r="AD280" s="312">
        <f>IFERROR(VLOOKUP($B280,Totalt!$B$1:$AQ$554,MATCH(AD$2,Totalt!$B$1:$AQ$1,0),FALSE),"")</f>
        <v>0</v>
      </c>
      <c r="AE280" s="312">
        <f>IFERROR(VLOOKUP($B280,Totalt!$B$1:$AQ$554,MATCH(AE$2,Totalt!$B$1:$AQ$1,0),FALSE),"")</f>
        <v>0</v>
      </c>
      <c r="AF280" s="312">
        <f>IFERROR(VLOOKUP($B280,Totalt!$B$1:$AQ$554,MATCH(AF$2,Totalt!$B$1:$AQ$1,0),FALSE),"")</f>
        <v>70.713899999999995</v>
      </c>
      <c r="AG280" s="312">
        <f>IFERROR(VLOOKUP($B280,Totalt!$B$1:$AQ$554,MATCH(AG$2,Totalt!$B$1:$AQ$1,0),FALSE),"")</f>
        <v>0</v>
      </c>
      <c r="AI280" s="245">
        <f t="shared" si="27"/>
        <v>1889.3206281000002</v>
      </c>
      <c r="AJ280" s="246">
        <f>IF(ISERROR(1/VLOOKUP($B280,Leveranser!$B$1:$S$500,MATCH("såld värme (gwh)",Leveranser!$B$1:$S$1,0),FALSE)),"",VLOOKUP($B280,Leveranser!$B$1:$S$500,MATCH("såld värme (gwh)",Leveranser!$B$1:$S$1,0),FALSE))</f>
        <v>1429.4</v>
      </c>
      <c r="AK280" t="str">
        <f>IFERROR(IF(VLOOKUP($B280,Totalt!$B$1:$AQ$554,MATCH(AK$2,Totalt!$B$1:$AQ$1,0),FALSE)="","",VLOOKUP($B280,Totalt!$B$1:$AQ$554,MATCH(AK$2,Totalt!$B$1:$AQ$1,0),FALSE)),"")</f>
        <v/>
      </c>
      <c r="AM280" s="247" t="str">
        <f>IF(B280&lt;&gt;"",IF(VLOOKUP($B280,Totalt!$B$1:$AQ$554,MATCH("Kvalitetsgranskad:",Totalt!$B$1:$AQ$1,0),FALSE)="ja",VLOOKUP($B280,Miljö!$B$1:$AG$479,MATCH(AM$2,Miljö!$B$1:$AK$1,0),FALSE),""),"")</f>
        <v>Ja</v>
      </c>
      <c r="AN280" s="247" t="str">
        <f>IF(AM280="ja",VLOOKUP($B280,Miljö!$B$1:$J$479,MATCH("Typ av ursprungsspecificerad el   (Om inget värde anges används Nordisk residualmix, se inforuta) ()",Miljö!$B$1:$J$1,0),FALSE),IF(AM280="nej","Nordisk residualel",""))</f>
        <v>'Vattenfall elmix'</v>
      </c>
      <c r="AO280" s="247">
        <f>IF(AM280="","",VLOOKUP($B280,Miljö!$B$1:$J$479,MATCH("Fossilandel för ursprungspecificerad el ()",Miljö!$B$1:$J$1,0),FALSE))</f>
        <v>0</v>
      </c>
      <c r="AP280" s="247">
        <f>IF(AM280="","",IFERROR(VLOOKUP($B280,Miljö!$B$1:$J$479,MATCH("Kärnkraftsandel för ursprungsspecificerad el ()",Miljö!$B$1:$J$1,0),FALSE)/1,0))</f>
        <v>0.53400000000000003</v>
      </c>
      <c r="AQ280" s="247">
        <f t="shared" si="28"/>
        <v>0.46599999999999997</v>
      </c>
      <c r="AR280" s="52"/>
      <c r="AS280" s="247" t="str">
        <f t="shared" si="24"/>
        <v>Nej</v>
      </c>
      <c r="AT280" s="247" t="str">
        <f>IF(AS280="ja",VLOOKUP($B280,Miljö!$B$1:$O$500,MATCH("Fossil andel i procent (%)",Miljö!$B$1:$O$1,0),FALSE)/100,"")</f>
        <v/>
      </c>
      <c r="AU280" s="52"/>
      <c r="AV280" s="247" t="str">
        <f t="shared" si="25"/>
        <v>Ja</v>
      </c>
      <c r="AW280" s="247" t="str">
        <f>IF(AV280="ja",VLOOKUP($B280,'Egen hetvattenprod'!$B$1:$AO$500,MATCH("Värmekälla till värmepumpar ()",'Egen hetvattenprod'!$B$1:$AO$1,0),FALSE),"")</f>
        <v>Renat avloppsvatten</v>
      </c>
      <c r="AY280" s="244" t="str">
        <f t="shared" si="26"/>
        <v>Ja</v>
      </c>
      <c r="AZ280" s="283">
        <f>IF($AY280="ja",(VLOOKUP($B280,'Egen hetvattenprod'!$B$1:$BX$550,MATCH(AZ$2,'Egen hetvattenprod'!$B$1:$BX$1,0),FALSE)+VLOOKUP($B280,Kraftvärmeprod!$B$1:$BX$550,MATCH(AZ$2,Kraftvärmeprod!$B$1:$BX$1,0),FALSE))/$AC280,"")</f>
        <v>0</v>
      </c>
      <c r="BA280" s="283">
        <f>IF($AY280="ja",(VLOOKUP($B280,'Egen hetvattenprod'!$B$1:$BX$550,MATCH(BA$2,'Egen hetvattenprod'!$B$1:$BX$1,0),FALSE)+VLOOKUP($B280,Kraftvärmeprod!$B$1:$BX$550,MATCH(BA$2,Kraftvärmeprod!$B$1:$BX$1,0),FALSE))/$AC280,"")</f>
        <v>0.9910000000000001</v>
      </c>
      <c r="BB280" s="283">
        <f>IF($AY280="ja",(VLOOKUP($B280,'Egen hetvattenprod'!$B$1:$BX$550,MATCH(BB$2,'Egen hetvattenprod'!$B$1:$BX$1,0),FALSE)+VLOOKUP($B280,Kraftvärmeprod!$B$1:$BX$550,MATCH(BB$2,Kraftvärmeprod!$B$1:$BX$1,0),FALSE))/$AC280,"")</f>
        <v>9.0000000000000011E-3</v>
      </c>
      <c r="BC280" s="283">
        <f>IF($AY280="ja",(VLOOKUP($B280,'Egen hetvattenprod'!$B$1:$BX$550,MATCH(BC$2,'Egen hetvattenprod'!$B$1:$BX$1,0),FALSE)+VLOOKUP($B280,Kraftvärmeprod!$B$1:$BX$550,MATCH(BC$2,Kraftvärmeprod!$B$1:$BX$1,0),FALSE))/$AC280,"")</f>
        <v>0</v>
      </c>
      <c r="BD280" s="283">
        <f>IF($AY280="ja",(VLOOKUP($B280,'Egen hetvattenprod'!$B$1:$BX$550,MATCH(BD$2,'Egen hetvattenprod'!$B$1:$BX$1,0),FALSE)+VLOOKUP($B280,Kraftvärmeprod!$B$1:$BX$550,MATCH(BD$2,Kraftvärmeprod!$B$1:$BX$1,0),FALSE))/$AC280,"")</f>
        <v>0</v>
      </c>
      <c r="BF280" s="244" t="str">
        <f t="shared" si="29"/>
        <v>Ja</v>
      </c>
      <c r="BG280" s="283" t="str">
        <f>IF($BF280="ja",VLOOKUP($B280,'Egen hetvattenprod'!$B$1:$BX$550,MATCH("Andelen klimatgaser med fossilt ursprung för avfall ()",'Egen hetvattenprod'!$B$1:$BX$1,0),FALSE),"")</f>
        <v>Mätvärde</v>
      </c>
      <c r="BH280" s="283" t="str">
        <f>IF($BF280="ja",VLOOKUP($B280,Kraftvärmeprod!$B$1:$BX$550,MATCH("Andelen klimatgaser med fossilt ursprung för avfall ()",Kraftvärmeprod!$B$1:$BX$1,0),FALSE),"")</f>
        <v>Mätvärde</v>
      </c>
      <c r="BI280" s="307">
        <f>IF($BF280="ja",VLOOKUP($B280,'Egen hetvattenprod'!$B$1:$BX$550,MATCH("Avfall (GWh)",'Egen hetvattenprod'!$B$1:$BX$1,0),FALSE),"")</f>
        <v>965.9</v>
      </c>
      <c r="BJ280" s="307">
        <f>IF($BF280="ja",VLOOKUP($B280,'Slutlig allokering kvv'!$B$1:$BX$550,MATCH("Avfall (GWh)",'Slutlig allokering kvv'!$B$1:$BX$1,0),FALSE),"")</f>
        <v>91.6858</v>
      </c>
      <c r="BK280" s="307">
        <f>IF($BF280="ja",VLOOKUP($B280,'Köpt hetvatten'!$B$1:$BX$550,MATCH("Avfall i köpt hetvatten",'Köpt hetvatten'!$B$1:$BX$1,0),FALSE),"")</f>
        <v>0</v>
      </c>
      <c r="BL280" s="307">
        <f>IF($BF280="ja",VLOOKUP($B280,'Egen hetvattenprod'!$B$1:$BX$550,MATCH("Värde enligt ovan. (%)",'Egen hetvattenprod'!$B$1:$BX$1,0),FALSE),"")</f>
        <v>37.1</v>
      </c>
      <c r="BM280" s="307">
        <f>IF($BF280="ja",VLOOKUP($B280,Kraftvärmeprod!$B$1:$BX$550,MATCH("Värde enligt ovan. (%)",Kraftvärmeprod!$B$1:$BX$1,0),FALSE),"")</f>
        <v>37.1</v>
      </c>
      <c r="BN280" s="307"/>
      <c r="BO280" s="307"/>
      <c r="BP280" s="307"/>
      <c r="BQ280" s="307">
        <f>IF($BF280="ja",VLOOKUP($B280,'Egen hetvattenprod'!$B$1:$BX$550,MATCH("Tillförd olja (fossil) vid avfallsförbränning (GWh)",'Egen hetvattenprod'!$B$1:$BX$1,0),FALSE),"")</f>
        <v>9</v>
      </c>
      <c r="BR280" s="307">
        <f>IF($BF280="ja",VLOOKUP($B280,Kraftvärmeprod!$B$1:$BX$550,MATCH("Tillförd olja (fossil) vid avfallsförbränning (GWh)",Kraftvärmeprod!$B$1:$BX$1,0),FALSE),"")</f>
        <v>0</v>
      </c>
    </row>
    <row r="281" spans="1:70" x14ac:dyDescent="0.25">
      <c r="A281" s="2" t="str">
        <f>'Miljövärden för publ företag'!B283</f>
        <v>Vattenfall AB Värme</v>
      </c>
      <c r="B281" s="2" t="str">
        <f>'Miljövärden för publ företag'!C283</f>
        <v>Vänersborg</v>
      </c>
      <c r="C281" s="312">
        <f>IFERROR(VLOOKUP($B281,Totalt!$B$1:$AQ$554,MATCH(C$2,Totalt!$B$1:$AQ$1,0),FALSE),"")</f>
        <v>0</v>
      </c>
      <c r="D281" s="312">
        <f>IFERROR(VLOOKUP($B281,Totalt!$B$1:$AQ$554,MATCH(D$2,Totalt!$B$1:$AQ$1,0),FALSE),"")</f>
        <v>0.3</v>
      </c>
      <c r="E281" s="312">
        <f>IFERROR(VLOOKUP($B281,Totalt!$B$1:$AQ$554,MATCH(E$2,Totalt!$B$1:$AQ$1,0),FALSE),"")</f>
        <v>0</v>
      </c>
      <c r="F281" s="312">
        <f>IFERROR(VLOOKUP($B281,Totalt!$B$1:$AQ$554,MATCH(F$2,Totalt!$B$1:$AQ$1,0),FALSE),"")</f>
        <v>0</v>
      </c>
      <c r="G281" s="312">
        <f>IFERROR(VLOOKUP($B281,Totalt!$B$1:$AQ$554,MATCH(G$2,Totalt!$B$1:$AQ$1,0),FALSE),"")</f>
        <v>0</v>
      </c>
      <c r="H281" s="312">
        <f>IFERROR(VLOOKUP($B281,Totalt!$B$1:$AQ$554,MATCH(H$2,Totalt!$B$1:$AQ$1,0),FALSE),"")</f>
        <v>0</v>
      </c>
      <c r="I281" s="312">
        <f>IFERROR(VLOOKUP($B281,Totalt!$B$1:$AQ$554,MATCH(I$2,Totalt!$B$1:$AQ$1,0),FALSE),"")</f>
        <v>0</v>
      </c>
      <c r="J281" s="312">
        <f>IFERROR(VLOOKUP($B281,Totalt!$B$1:$AQ$554,MATCH(J$2,Totalt!$B$1:$AQ$1,0),FALSE),"")</f>
        <v>0</v>
      </c>
      <c r="K281" s="312">
        <f>IFERROR(VLOOKUP($B281,Totalt!$B$1:$AQ$554,MATCH(K$2,Totalt!$B$1:$AQ$1,0),FALSE),"")</f>
        <v>0</v>
      </c>
      <c r="L281" s="312">
        <f>IFERROR(VLOOKUP($B281,Totalt!$B$1:$AQ$554,MATCH(L$2,Totalt!$B$1:$AQ$1,0),FALSE),"")</f>
        <v>0</v>
      </c>
      <c r="M281" s="312">
        <f>IFERROR(VLOOKUP($B281,Totalt!$B$1:$AQ$554,MATCH(M$2,Totalt!$B$1:$AQ$1,0),FALSE),"")</f>
        <v>0</v>
      </c>
      <c r="N281" s="312">
        <f>IFERROR(VLOOKUP($B281,Totalt!$B$1:$AQ$554,MATCH(N$2,Totalt!$B$1:$AQ$1,0),FALSE),"")</f>
        <v>0</v>
      </c>
      <c r="O281" s="312">
        <f>IFERROR(VLOOKUP($B281,Totalt!$B$1:$AQ$554,MATCH(O$2,Totalt!$B$1:$AQ$1,0),FALSE),"")</f>
        <v>0</v>
      </c>
      <c r="P281" s="312">
        <f>IFERROR(VLOOKUP($B281,Totalt!$B$1:$AQ$554,MATCH(P$2,Totalt!$B$1:$AQ$1,0),FALSE),"")</f>
        <v>0</v>
      </c>
      <c r="Q281" s="312">
        <f>IFERROR(VLOOKUP($B281,Totalt!$B$1:$AQ$554,MATCH(Q$2,Totalt!$B$1:$AQ$1,0),FALSE),"")</f>
        <v>0</v>
      </c>
      <c r="R281" s="312">
        <f>IFERROR(VLOOKUP($B281,Totalt!$B$1:$AQ$554,MATCH(R$2,Totalt!$B$1:$AQ$1,0),FALSE),"")</f>
        <v>0</v>
      </c>
      <c r="S281" s="312">
        <f>IFERROR(VLOOKUP($B281,Totalt!$B$1:$AQ$554,MATCH(S$2,Totalt!$B$1:$AQ$1,0),FALSE),"")</f>
        <v>0</v>
      </c>
      <c r="T281" s="312">
        <f>IFERROR(VLOOKUP($B281,Totalt!$B$1:$AQ$554,MATCH(T$2,Totalt!$B$1:$AQ$1,0),FALSE),"")</f>
        <v>0</v>
      </c>
      <c r="U281" s="312">
        <f>IFERROR(VLOOKUP($B281,Totalt!$B$1:$AQ$554,MATCH(U$2,Totalt!$B$1:$AQ$1,0),FALSE),"")</f>
        <v>0</v>
      </c>
      <c r="V281" s="312">
        <f>IFERROR(VLOOKUP($B281,Totalt!$B$1:$AQ$554,MATCH(V$2,Totalt!$B$1:$AQ$1,0),FALSE),"")</f>
        <v>0</v>
      </c>
      <c r="W281" s="312">
        <f>IFERROR(VLOOKUP($B281,Totalt!$B$1:$AQ$554,MATCH(W$2,Totalt!$B$1:$AQ$1,0),FALSE),"")</f>
        <v>26</v>
      </c>
      <c r="X281" s="312">
        <f>IFERROR(VLOOKUP($B281,Totalt!$B$1:$AQ$554,MATCH(X$2,Totalt!$B$1:$AQ$1,0),FALSE),"")</f>
        <v>0</v>
      </c>
      <c r="Y281" s="312">
        <f>IFERROR(VLOOKUP($B281,Totalt!$B$1:$AQ$554,MATCH(Y$2,Totalt!$B$1:$AQ$1,0),FALSE),"")</f>
        <v>0</v>
      </c>
      <c r="Z281" s="312">
        <f>IFERROR(VLOOKUP($B281,Totalt!$B$1:$AQ$554,MATCH(Z$2,Totalt!$B$1:$AQ$1,0),FALSE),"")</f>
        <v>0</v>
      </c>
      <c r="AA281" s="312">
        <f>IFERROR(VLOOKUP($B281,Totalt!$B$1:$AQ$554,MATCH(AA$2,Totalt!$B$1:$AQ$1,0),FALSE),"")</f>
        <v>0</v>
      </c>
      <c r="AB281" s="312">
        <f>IFERROR(VLOOKUP($B281,Totalt!$B$1:$AQ$554,MATCH(AB$2,Totalt!$B$1:$AQ$1,0),FALSE),"")</f>
        <v>0</v>
      </c>
      <c r="AC281" s="312">
        <f>IFERROR(VLOOKUP($B281,Totalt!$B$1:$AQ$554,MATCH(AC$2,Totalt!$B$1:$AQ$1,0),FALSE),"")</f>
        <v>0</v>
      </c>
      <c r="AD281" s="312">
        <f>IFERROR(VLOOKUP($B281,Totalt!$B$1:$AQ$554,MATCH(AD$2,Totalt!$B$1:$AQ$1,0),FALSE),"")</f>
        <v>127.7</v>
      </c>
      <c r="AE281" s="312">
        <f>IFERROR(VLOOKUP($B281,Totalt!$B$1:$AQ$554,MATCH(AE$2,Totalt!$B$1:$AQ$1,0),FALSE),"")</f>
        <v>0</v>
      </c>
      <c r="AF281" s="312">
        <f>IFERROR(VLOOKUP($B281,Totalt!$B$1:$AQ$554,MATCH(AF$2,Totalt!$B$1:$AQ$1,0),FALSE),"")</f>
        <v>1.1000000000000001</v>
      </c>
      <c r="AG281" s="312">
        <f>IFERROR(VLOOKUP($B281,Totalt!$B$1:$AQ$554,MATCH(AG$2,Totalt!$B$1:$AQ$1,0),FALSE),"")</f>
        <v>0</v>
      </c>
      <c r="AI281" s="245">
        <f t="shared" si="27"/>
        <v>155.1</v>
      </c>
      <c r="AJ281" s="246">
        <f>IF(ISERROR(1/VLOOKUP($B281,Leveranser!$B$1:$S$500,MATCH("såld värme (gwh)",Leveranser!$B$1:$S$1,0),FALSE)),"",VLOOKUP($B281,Leveranser!$B$1:$S$500,MATCH("såld värme (gwh)",Leveranser!$B$1:$S$1,0),FALSE))</f>
        <v>134.5</v>
      </c>
      <c r="AK281" t="str">
        <f>IFERROR(IF(VLOOKUP($B281,Totalt!$B$1:$AQ$554,MATCH(AK$2,Totalt!$B$1:$AQ$1,0),FALSE)="","",VLOOKUP($B281,Totalt!$B$1:$AQ$554,MATCH(AK$2,Totalt!$B$1:$AQ$1,0),FALSE)),"")</f>
        <v/>
      </c>
      <c r="AM281" s="247" t="str">
        <f>IF(B281&lt;&gt;"",IF(VLOOKUP($B281,Totalt!$B$1:$AQ$554,MATCH("Kvalitetsgranskad:",Totalt!$B$1:$AQ$1,0),FALSE)="ja",VLOOKUP($B281,Miljö!$B$1:$AG$479,MATCH(AM$2,Miljö!$B$1:$AK$1,0),FALSE),""),"")</f>
        <v>Ja</v>
      </c>
      <c r="AN281" s="247" t="str">
        <f>IF(AM281="ja",VLOOKUP($B281,Miljö!$B$1:$J$479,MATCH("Typ av ursprungsspecificerad el   (Om inget värde anges används Nordisk residualmix, se inforuta) ()",Miljö!$B$1:$J$1,0),FALSE),IF(AM281="nej","Nordisk residualel",""))</f>
        <v>'Vattenfalls elmix'</v>
      </c>
      <c r="AO281" s="247">
        <f>IF(AM281="","",VLOOKUP($B281,Miljö!$B$1:$J$479,MATCH("Fossilandel för ursprungspecificerad el ()",Miljö!$B$1:$J$1,0),FALSE))</f>
        <v>0</v>
      </c>
      <c r="AP281" s="247">
        <f>IF(AM281="","",IFERROR(VLOOKUP($B281,Miljö!$B$1:$J$479,MATCH("Kärnkraftsandel för ursprungsspecificerad el ()",Miljö!$B$1:$J$1,0),FALSE)/1,0))</f>
        <v>0.53400000000000003</v>
      </c>
      <c r="AQ281" s="247">
        <f t="shared" si="28"/>
        <v>0.46599999999999997</v>
      </c>
      <c r="AR281" s="52"/>
      <c r="AS281" s="247" t="str">
        <f t="shared" si="24"/>
        <v>Nej</v>
      </c>
      <c r="AT281" s="247" t="str">
        <f>IF(AS281="ja",VLOOKUP($B281,Miljö!$B$1:$O$500,MATCH("Fossil andel i procent (%)",Miljö!$B$1:$O$1,0),FALSE)/100,"")</f>
        <v/>
      </c>
      <c r="AU281" s="52"/>
      <c r="AV281" s="247" t="str">
        <f t="shared" si="25"/>
        <v>Nej</v>
      </c>
      <c r="AW281" s="247" t="str">
        <f>IF(AV281="ja",VLOOKUP($B281,'Egen hetvattenprod'!$B$1:$AO$500,MATCH("Värmekälla till värmepumpar ()",'Egen hetvattenprod'!$B$1:$AO$1,0),FALSE),"")</f>
        <v/>
      </c>
      <c r="AY281" s="244" t="str">
        <f t="shared" si="26"/>
        <v>Nej</v>
      </c>
      <c r="AZ281" s="283" t="str">
        <f>IF($AY281="ja",(VLOOKUP($B281,'Egen hetvattenprod'!$B$1:$BX$550,MATCH(AZ$2,'Egen hetvattenprod'!$B$1:$BX$1,0),FALSE)+VLOOKUP($B281,Kraftvärmeprod!$B$1:$BX$550,MATCH(AZ$2,Kraftvärmeprod!$B$1:$BX$1,0),FALSE))/$AC281,"")</f>
        <v/>
      </c>
      <c r="BA281" s="283" t="str">
        <f>IF($AY281="ja",(VLOOKUP($B281,'Egen hetvattenprod'!$B$1:$BX$550,MATCH(BA$2,'Egen hetvattenprod'!$B$1:$BX$1,0),FALSE)+VLOOKUP($B281,Kraftvärmeprod!$B$1:$BX$550,MATCH(BA$2,Kraftvärmeprod!$B$1:$BX$1,0),FALSE))/$AC281,"")</f>
        <v/>
      </c>
      <c r="BB281" s="283" t="str">
        <f>IF($AY281="ja",(VLOOKUP($B281,'Egen hetvattenprod'!$B$1:$BX$550,MATCH(BB$2,'Egen hetvattenprod'!$B$1:$BX$1,0),FALSE)+VLOOKUP($B281,Kraftvärmeprod!$B$1:$BX$550,MATCH(BB$2,Kraftvärmeprod!$B$1:$BX$1,0),FALSE))/$AC281,"")</f>
        <v/>
      </c>
      <c r="BC281" s="283" t="str">
        <f>IF($AY281="ja",(VLOOKUP($B281,'Egen hetvattenprod'!$B$1:$BX$550,MATCH(BC$2,'Egen hetvattenprod'!$B$1:$BX$1,0),FALSE)+VLOOKUP($B281,Kraftvärmeprod!$B$1:$BX$550,MATCH(BC$2,Kraftvärmeprod!$B$1:$BX$1,0),FALSE))/$AC281,"")</f>
        <v/>
      </c>
      <c r="BD281" s="283" t="str">
        <f>IF($AY281="ja",(VLOOKUP($B281,'Egen hetvattenprod'!$B$1:$BX$550,MATCH(BD$2,'Egen hetvattenprod'!$B$1:$BX$1,0),FALSE)+VLOOKUP($B281,Kraftvärmeprod!$B$1:$BX$550,MATCH(BD$2,Kraftvärmeprod!$B$1:$BX$1,0),FALSE))/$AC281,"")</f>
        <v/>
      </c>
      <c r="BF281" s="244" t="str">
        <f t="shared" si="29"/>
        <v>Nej</v>
      </c>
      <c r="BG281" s="283" t="str">
        <f>IF($BF281="ja",VLOOKUP($B281,'Egen hetvattenprod'!$B$1:$BX$550,MATCH("Andelen klimatgaser med fossilt ursprung för avfall ()",'Egen hetvattenprod'!$B$1:$BX$1,0),FALSE),"")</f>
        <v/>
      </c>
      <c r="BH281" s="283" t="str">
        <f>IF($BF281="ja",VLOOKUP($B281,Kraftvärmeprod!$B$1:$BX$550,MATCH("Andelen klimatgaser med fossilt ursprung för avfall ()",Kraftvärmeprod!$B$1:$BX$1,0),FALSE),"")</f>
        <v/>
      </c>
      <c r="BI281" s="307" t="str">
        <f>IF($BF281="ja",VLOOKUP($B281,'Egen hetvattenprod'!$B$1:$BX$550,MATCH("Avfall (GWh)",'Egen hetvattenprod'!$B$1:$BX$1,0),FALSE),"")</f>
        <v/>
      </c>
      <c r="BJ281" s="307" t="str">
        <f>IF($BF281="ja",VLOOKUP($B281,'Slutlig allokering kvv'!$B$1:$BX$550,MATCH("Avfall (GWh)",'Slutlig allokering kvv'!$B$1:$BX$1,0),FALSE),"")</f>
        <v/>
      </c>
      <c r="BK281" s="307" t="str">
        <f>IF($BF281="ja",VLOOKUP($B281,'Köpt hetvatten'!$B$1:$BX$550,MATCH("Avfall i köpt hetvatten",'Köpt hetvatten'!$B$1:$BX$1,0),FALSE),"")</f>
        <v/>
      </c>
      <c r="BL281" s="307" t="str">
        <f>IF($BF281="ja",VLOOKUP($B281,'Egen hetvattenprod'!$B$1:$BX$550,MATCH("Värde enligt ovan. (%)",'Egen hetvattenprod'!$B$1:$BX$1,0),FALSE),"")</f>
        <v/>
      </c>
      <c r="BM281" s="307" t="str">
        <f>IF($BF281="ja",VLOOKUP($B281,Kraftvärmeprod!$B$1:$BX$550,MATCH("Värde enligt ovan. (%)",Kraftvärmeprod!$B$1:$BX$1,0),FALSE),"")</f>
        <v/>
      </c>
      <c r="BN281" s="307"/>
      <c r="BO281" s="307"/>
      <c r="BP281" s="307"/>
      <c r="BQ281" s="307" t="str">
        <f>IF($BF281="ja",VLOOKUP($B281,'Egen hetvattenprod'!$B$1:$BX$550,MATCH("Tillförd olja (fossil) vid avfallsförbränning (GWh)",'Egen hetvattenprod'!$B$1:$BX$1,0),FALSE),"")</f>
        <v/>
      </c>
      <c r="BR281" s="307" t="str">
        <f>IF($BF281="ja",VLOOKUP($B281,Kraftvärmeprod!$B$1:$BX$550,MATCH("Tillförd olja (fossil) vid avfallsförbränning (GWh)",Kraftvärmeprod!$B$1:$BX$1,0),FALSE),"")</f>
        <v/>
      </c>
    </row>
    <row r="282" spans="1:70" x14ac:dyDescent="0.25">
      <c r="A282" s="2" t="str">
        <f>'Miljövärden för publ företag'!B284</f>
        <v>Veolia</v>
      </c>
      <c r="B282" s="2" t="str">
        <f>'Miljövärden för publ företag'!C284</f>
        <v>Ekerö</v>
      </c>
      <c r="C282" s="312">
        <f>IFERROR(VLOOKUP($B282,Totalt!$B$1:$AQ$554,MATCH(C$2,Totalt!$B$1:$AQ$1,0),FALSE),"")</f>
        <v>0</v>
      </c>
      <c r="D282" s="312">
        <f>IFERROR(VLOOKUP($B282,Totalt!$B$1:$AQ$554,MATCH(D$2,Totalt!$B$1:$AQ$1,0),FALSE),"")</f>
        <v>0.73</v>
      </c>
      <c r="E282" s="312">
        <f>IFERROR(VLOOKUP($B282,Totalt!$B$1:$AQ$554,MATCH(E$2,Totalt!$B$1:$AQ$1,0),FALSE),"")</f>
        <v>0</v>
      </c>
      <c r="F282" s="312">
        <f>IFERROR(VLOOKUP($B282,Totalt!$B$1:$AQ$554,MATCH(F$2,Totalt!$B$1:$AQ$1,0),FALSE),"")</f>
        <v>0</v>
      </c>
      <c r="G282" s="312">
        <f>IFERROR(VLOOKUP($B282,Totalt!$B$1:$AQ$554,MATCH(G$2,Totalt!$B$1:$AQ$1,0),FALSE),"")</f>
        <v>0</v>
      </c>
      <c r="H282" s="312">
        <f>IFERROR(VLOOKUP($B282,Totalt!$B$1:$AQ$554,MATCH(H$2,Totalt!$B$1:$AQ$1,0),FALSE),"")</f>
        <v>0</v>
      </c>
      <c r="I282" s="312">
        <f>IFERROR(VLOOKUP($B282,Totalt!$B$1:$AQ$554,MATCH(I$2,Totalt!$B$1:$AQ$1,0),FALSE),"")</f>
        <v>0</v>
      </c>
      <c r="J282" s="312">
        <f>IFERROR(VLOOKUP($B282,Totalt!$B$1:$AQ$554,MATCH(J$2,Totalt!$B$1:$AQ$1,0),FALSE),"")</f>
        <v>0</v>
      </c>
      <c r="K282" s="312">
        <f>IFERROR(VLOOKUP($B282,Totalt!$B$1:$AQ$554,MATCH(K$2,Totalt!$B$1:$AQ$1,0),FALSE),"")</f>
        <v>0</v>
      </c>
      <c r="L282" s="312">
        <f>IFERROR(VLOOKUP($B282,Totalt!$B$1:$AQ$554,MATCH(L$2,Totalt!$B$1:$AQ$1,0),FALSE),"")</f>
        <v>0</v>
      </c>
      <c r="M282" s="312">
        <f>IFERROR(VLOOKUP($B282,Totalt!$B$1:$AQ$554,MATCH(M$2,Totalt!$B$1:$AQ$1,0),FALSE),"")</f>
        <v>0</v>
      </c>
      <c r="N282" s="312">
        <f>IFERROR(VLOOKUP($B282,Totalt!$B$1:$AQ$554,MATCH(N$2,Totalt!$B$1:$AQ$1,0),FALSE),"")</f>
        <v>0</v>
      </c>
      <c r="O282" s="312">
        <f>IFERROR(VLOOKUP($B282,Totalt!$B$1:$AQ$554,MATCH(O$2,Totalt!$B$1:$AQ$1,0),FALSE),"")</f>
        <v>0</v>
      </c>
      <c r="P282" s="312">
        <f>IFERROR(VLOOKUP($B282,Totalt!$B$1:$AQ$554,MATCH(P$2,Totalt!$B$1:$AQ$1,0),FALSE),"")</f>
        <v>0</v>
      </c>
      <c r="Q282" s="312">
        <f>IFERROR(VLOOKUP($B282,Totalt!$B$1:$AQ$554,MATCH(Q$2,Totalt!$B$1:$AQ$1,0),FALSE),"")</f>
        <v>0</v>
      </c>
      <c r="R282" s="312">
        <f>IFERROR(VLOOKUP($B282,Totalt!$B$1:$AQ$554,MATCH(R$2,Totalt!$B$1:$AQ$1,0),FALSE),"")</f>
        <v>6.38</v>
      </c>
      <c r="S282" s="312">
        <f>IFERROR(VLOOKUP($B282,Totalt!$B$1:$AQ$554,MATCH(S$2,Totalt!$B$1:$AQ$1,0),FALSE),"")</f>
        <v>0</v>
      </c>
      <c r="T282" s="312">
        <f>IFERROR(VLOOKUP($B282,Totalt!$B$1:$AQ$554,MATCH(T$2,Totalt!$B$1:$AQ$1,0),FALSE),"")</f>
        <v>0</v>
      </c>
      <c r="U282" s="312">
        <f>IFERROR(VLOOKUP($B282,Totalt!$B$1:$AQ$554,MATCH(U$2,Totalt!$B$1:$AQ$1,0),FALSE),"")</f>
        <v>0</v>
      </c>
      <c r="V282" s="312">
        <f>IFERROR(VLOOKUP($B282,Totalt!$B$1:$AQ$554,MATCH(V$2,Totalt!$B$1:$AQ$1,0),FALSE),"")</f>
        <v>0</v>
      </c>
      <c r="W282" s="312">
        <f>IFERROR(VLOOKUP($B282,Totalt!$B$1:$AQ$554,MATCH(W$2,Totalt!$B$1:$AQ$1,0),FALSE),"")</f>
        <v>0</v>
      </c>
      <c r="X282" s="312">
        <f>IFERROR(VLOOKUP($B282,Totalt!$B$1:$AQ$554,MATCH(X$2,Totalt!$B$1:$AQ$1,0),FALSE),"")</f>
        <v>0</v>
      </c>
      <c r="Y282" s="312">
        <f>IFERROR(VLOOKUP($B282,Totalt!$B$1:$AQ$554,MATCH(Y$2,Totalt!$B$1:$AQ$1,0),FALSE),"")</f>
        <v>0</v>
      </c>
      <c r="Z282" s="312">
        <f>IFERROR(VLOOKUP($B282,Totalt!$B$1:$AQ$554,MATCH(Z$2,Totalt!$B$1:$AQ$1,0),FALSE),"")</f>
        <v>0</v>
      </c>
      <c r="AA282" s="312">
        <f>IFERROR(VLOOKUP($B282,Totalt!$B$1:$AQ$554,MATCH(AA$2,Totalt!$B$1:$AQ$1,0),FALSE),"")</f>
        <v>0</v>
      </c>
      <c r="AB282" s="312">
        <f>IFERROR(VLOOKUP($B282,Totalt!$B$1:$AQ$554,MATCH(AB$2,Totalt!$B$1:$AQ$1,0),FALSE),"")</f>
        <v>0</v>
      </c>
      <c r="AC282" s="312">
        <f>IFERROR(VLOOKUP($B282,Totalt!$B$1:$AQ$554,MATCH(AC$2,Totalt!$B$1:$AQ$1,0),FALSE),"")</f>
        <v>0</v>
      </c>
      <c r="AD282" s="312">
        <f>IFERROR(VLOOKUP($B282,Totalt!$B$1:$AQ$554,MATCH(AD$2,Totalt!$B$1:$AQ$1,0),FALSE),"")</f>
        <v>0</v>
      </c>
      <c r="AE282" s="312">
        <f>IFERROR(VLOOKUP($B282,Totalt!$B$1:$AQ$554,MATCH(AE$2,Totalt!$B$1:$AQ$1,0),FALSE),"")</f>
        <v>0</v>
      </c>
      <c r="AF282" s="312">
        <f>IFERROR(VLOOKUP($B282,Totalt!$B$1:$AQ$554,MATCH(AF$2,Totalt!$B$1:$AQ$1,0),FALSE),"")</f>
        <v>0.1</v>
      </c>
      <c r="AG282" s="312">
        <f>IFERROR(VLOOKUP($B282,Totalt!$B$1:$AQ$554,MATCH(AG$2,Totalt!$B$1:$AQ$1,0),FALSE),"")</f>
        <v>0</v>
      </c>
      <c r="AI282" s="245">
        <f t="shared" si="27"/>
        <v>7.2099999999999991</v>
      </c>
      <c r="AJ282" s="246">
        <f>IF(ISERROR(1/VLOOKUP($B282,Leveranser!$B$1:$S$500,MATCH("såld värme (gwh)",Leveranser!$B$1:$S$1,0),FALSE)),"",VLOOKUP($B282,Leveranser!$B$1:$S$500,MATCH("såld värme (gwh)",Leveranser!$B$1:$S$1,0),FALSE))</f>
        <v>5.3</v>
      </c>
      <c r="AK282" t="str">
        <f>IFERROR(IF(VLOOKUP($B282,Totalt!$B$1:$AQ$554,MATCH(AK$2,Totalt!$B$1:$AQ$1,0),FALSE)="","",VLOOKUP($B282,Totalt!$B$1:$AQ$554,MATCH(AK$2,Totalt!$B$1:$AQ$1,0),FALSE)),"")</f>
        <v/>
      </c>
      <c r="AM282" s="247" t="str">
        <f>IF(B282&lt;&gt;"",IF(VLOOKUP($B282,Totalt!$B$1:$AQ$554,MATCH("Kvalitetsgranskad:",Totalt!$B$1:$AQ$1,0),FALSE)="ja",VLOOKUP($B282,Miljö!$B$1:$AG$479,MATCH(AM$2,Miljö!$B$1:$AK$1,0),FALSE),""),"")</f>
        <v>Nej</v>
      </c>
      <c r="AN282" s="247" t="str">
        <f>IF(AM282="ja",VLOOKUP($B282,Miljö!$B$1:$J$479,MATCH("Typ av ursprungsspecificerad el   (Om inget värde anges används Nordisk residualmix, se inforuta) ()",Miljö!$B$1:$J$1,0),FALSE),IF(AM282="nej","Nordisk residualel",""))</f>
        <v>Nordisk residualel</v>
      </c>
      <c r="AO282" s="247">
        <f>IF(AM282="","",VLOOKUP($B282,Miljö!$B$1:$J$479,MATCH("Fossilandel för ursprungspecificerad el ()",Miljö!$B$1:$J$1,0),FALSE))</f>
        <v>0.48399999999999999</v>
      </c>
      <c r="AP282" s="247">
        <f>IF(AM282="","",IFERROR(VLOOKUP($B282,Miljö!$B$1:$J$479,MATCH("Kärnkraftsandel för ursprungsspecificerad el ()",Miljö!$B$1:$J$1,0),FALSE)/1,0))</f>
        <v>0.35</v>
      </c>
      <c r="AQ282" s="247">
        <f t="shared" si="28"/>
        <v>0.16600000000000004</v>
      </c>
      <c r="AR282" s="52"/>
      <c r="AS282" s="247" t="str">
        <f t="shared" si="24"/>
        <v>Nej</v>
      </c>
      <c r="AT282" s="247" t="str">
        <f>IF(AS282="ja",VLOOKUP($B282,Miljö!$B$1:$O$500,MATCH("Fossil andel i procent (%)",Miljö!$B$1:$O$1,0),FALSE)/100,"")</f>
        <v/>
      </c>
      <c r="AU282" s="52"/>
      <c r="AV282" s="247" t="str">
        <f t="shared" si="25"/>
        <v>Nej</v>
      </c>
      <c r="AW282" s="247" t="str">
        <f>IF(AV282="ja",VLOOKUP($B282,'Egen hetvattenprod'!$B$1:$AO$500,MATCH("Värmekälla till värmepumpar ()",'Egen hetvattenprod'!$B$1:$AO$1,0),FALSE),"")</f>
        <v/>
      </c>
      <c r="AY282" s="244" t="str">
        <f t="shared" si="26"/>
        <v>Nej</v>
      </c>
      <c r="AZ282" s="283" t="str">
        <f>IF($AY282="ja",(VLOOKUP($B282,'Egen hetvattenprod'!$B$1:$BX$550,MATCH(AZ$2,'Egen hetvattenprod'!$B$1:$BX$1,0),FALSE)+VLOOKUP($B282,Kraftvärmeprod!$B$1:$BX$550,MATCH(AZ$2,Kraftvärmeprod!$B$1:$BX$1,0),FALSE))/$AC282,"")</f>
        <v/>
      </c>
      <c r="BA282" s="283" t="str">
        <f>IF($AY282="ja",(VLOOKUP($B282,'Egen hetvattenprod'!$B$1:$BX$550,MATCH(BA$2,'Egen hetvattenprod'!$B$1:$BX$1,0),FALSE)+VLOOKUP($B282,Kraftvärmeprod!$B$1:$BX$550,MATCH(BA$2,Kraftvärmeprod!$B$1:$BX$1,0),FALSE))/$AC282,"")</f>
        <v/>
      </c>
      <c r="BB282" s="283" t="str">
        <f>IF($AY282="ja",(VLOOKUP($B282,'Egen hetvattenprod'!$B$1:$BX$550,MATCH(BB$2,'Egen hetvattenprod'!$B$1:$BX$1,0),FALSE)+VLOOKUP($B282,Kraftvärmeprod!$B$1:$BX$550,MATCH(BB$2,Kraftvärmeprod!$B$1:$BX$1,0),FALSE))/$AC282,"")</f>
        <v/>
      </c>
      <c r="BC282" s="283" t="str">
        <f>IF($AY282="ja",(VLOOKUP($B282,'Egen hetvattenprod'!$B$1:$BX$550,MATCH(BC$2,'Egen hetvattenprod'!$B$1:$BX$1,0),FALSE)+VLOOKUP($B282,Kraftvärmeprod!$B$1:$BX$550,MATCH(BC$2,Kraftvärmeprod!$B$1:$BX$1,0),FALSE))/$AC282,"")</f>
        <v/>
      </c>
      <c r="BD282" s="283" t="str">
        <f>IF($AY282="ja",(VLOOKUP($B282,'Egen hetvattenprod'!$B$1:$BX$550,MATCH(BD$2,'Egen hetvattenprod'!$B$1:$BX$1,0),FALSE)+VLOOKUP($B282,Kraftvärmeprod!$B$1:$BX$550,MATCH(BD$2,Kraftvärmeprod!$B$1:$BX$1,0),FALSE))/$AC282,"")</f>
        <v/>
      </c>
      <c r="BF282" s="244" t="str">
        <f t="shared" si="29"/>
        <v>Nej</v>
      </c>
      <c r="BG282" s="283" t="str">
        <f>IF($BF282="ja",VLOOKUP($B282,'Egen hetvattenprod'!$B$1:$BX$550,MATCH("Andelen klimatgaser med fossilt ursprung för avfall ()",'Egen hetvattenprod'!$B$1:$BX$1,0),FALSE),"")</f>
        <v/>
      </c>
      <c r="BH282" s="283" t="str">
        <f>IF($BF282="ja",VLOOKUP($B282,Kraftvärmeprod!$B$1:$BX$550,MATCH("Andelen klimatgaser med fossilt ursprung för avfall ()",Kraftvärmeprod!$B$1:$BX$1,0),FALSE),"")</f>
        <v/>
      </c>
      <c r="BI282" s="307" t="str">
        <f>IF($BF282="ja",VLOOKUP($B282,'Egen hetvattenprod'!$B$1:$BX$550,MATCH("Avfall (GWh)",'Egen hetvattenprod'!$B$1:$BX$1,0),FALSE),"")</f>
        <v/>
      </c>
      <c r="BJ282" s="307" t="str">
        <f>IF($BF282="ja",VLOOKUP($B282,'Slutlig allokering kvv'!$B$1:$BX$550,MATCH("Avfall (GWh)",'Slutlig allokering kvv'!$B$1:$BX$1,0),FALSE),"")</f>
        <v/>
      </c>
      <c r="BK282" s="307" t="str">
        <f>IF($BF282="ja",VLOOKUP($B282,'Köpt hetvatten'!$B$1:$BX$550,MATCH("Avfall i köpt hetvatten",'Köpt hetvatten'!$B$1:$BX$1,0),FALSE),"")</f>
        <v/>
      </c>
      <c r="BL282" s="307" t="str">
        <f>IF($BF282="ja",VLOOKUP($B282,'Egen hetvattenprod'!$B$1:$BX$550,MATCH("Värde enligt ovan. (%)",'Egen hetvattenprod'!$B$1:$BX$1,0),FALSE),"")</f>
        <v/>
      </c>
      <c r="BM282" s="307" t="str">
        <f>IF($BF282="ja",VLOOKUP($B282,Kraftvärmeprod!$B$1:$BX$550,MATCH("Värde enligt ovan. (%)",Kraftvärmeprod!$B$1:$BX$1,0),FALSE),"")</f>
        <v/>
      </c>
      <c r="BN282" s="307"/>
      <c r="BO282" s="307"/>
      <c r="BP282" s="307"/>
      <c r="BQ282" s="307" t="str">
        <f>IF($BF282="ja",VLOOKUP($B282,'Egen hetvattenprod'!$B$1:$BX$550,MATCH("Tillförd olja (fossil) vid avfallsförbränning (GWh)",'Egen hetvattenprod'!$B$1:$BX$1,0),FALSE),"")</f>
        <v/>
      </c>
      <c r="BR282" s="307" t="str">
        <f>IF($BF282="ja",VLOOKUP($B282,Kraftvärmeprod!$B$1:$BX$550,MATCH("Tillförd olja (fossil) vid avfallsförbränning (GWh)",Kraftvärmeprod!$B$1:$BX$1,0),FALSE),"")</f>
        <v/>
      </c>
    </row>
    <row r="283" spans="1:70" x14ac:dyDescent="0.25">
      <c r="A283" s="2" t="str">
        <f>'Miljövärden för publ företag'!B285</f>
        <v>Veolia</v>
      </c>
      <c r="B283" s="2" t="str">
        <f>'Miljövärden för publ företag'!C285</f>
        <v>Knivsta (Veolia)</v>
      </c>
      <c r="C283" s="312">
        <f>IFERROR(VLOOKUP($B283,Totalt!$B$1:$AQ$554,MATCH(C$2,Totalt!$B$1:$AQ$1,0),FALSE),"")</f>
        <v>0</v>
      </c>
      <c r="D283" s="312">
        <f>IFERROR(VLOOKUP($B283,Totalt!$B$1:$AQ$554,MATCH(D$2,Totalt!$B$1:$AQ$1,0),FALSE),"")</f>
        <v>0</v>
      </c>
      <c r="E283" s="312">
        <f>IFERROR(VLOOKUP($B283,Totalt!$B$1:$AQ$554,MATCH(E$2,Totalt!$B$1:$AQ$1,0),FALSE),"")</f>
        <v>0</v>
      </c>
      <c r="F283" s="312">
        <f>IFERROR(VLOOKUP($B283,Totalt!$B$1:$AQ$554,MATCH(F$2,Totalt!$B$1:$AQ$1,0),FALSE),"")</f>
        <v>0</v>
      </c>
      <c r="G283" s="312">
        <f>IFERROR(VLOOKUP($B283,Totalt!$B$1:$AQ$554,MATCH(G$2,Totalt!$B$1:$AQ$1,0),FALSE),"")</f>
        <v>0</v>
      </c>
      <c r="H283" s="312">
        <f>IFERROR(VLOOKUP($B283,Totalt!$B$1:$AQ$554,MATCH(H$2,Totalt!$B$1:$AQ$1,0),FALSE),"")</f>
        <v>0</v>
      </c>
      <c r="I283" s="312">
        <f>IFERROR(VLOOKUP($B283,Totalt!$B$1:$AQ$554,MATCH(I$2,Totalt!$B$1:$AQ$1,0),FALSE),"")</f>
        <v>0</v>
      </c>
      <c r="J283" s="312">
        <f>IFERROR(VLOOKUP($B283,Totalt!$B$1:$AQ$554,MATCH(J$2,Totalt!$B$1:$AQ$1,0),FALSE),"")</f>
        <v>0</v>
      </c>
      <c r="K283" s="312">
        <f>IFERROR(VLOOKUP($B283,Totalt!$B$1:$AQ$554,MATCH(K$2,Totalt!$B$1:$AQ$1,0),FALSE),"")</f>
        <v>0</v>
      </c>
      <c r="L283" s="312">
        <f>IFERROR(VLOOKUP($B283,Totalt!$B$1:$AQ$554,MATCH(L$2,Totalt!$B$1:$AQ$1,0),FALSE),"")</f>
        <v>0</v>
      </c>
      <c r="M283" s="312">
        <f>IFERROR(VLOOKUP($B283,Totalt!$B$1:$AQ$554,MATCH(M$2,Totalt!$B$1:$AQ$1,0),FALSE),"")</f>
        <v>0</v>
      </c>
      <c r="N283" s="312">
        <f>IFERROR(VLOOKUP($B283,Totalt!$B$1:$AQ$554,MATCH(N$2,Totalt!$B$1:$AQ$1,0),FALSE),"")</f>
        <v>0</v>
      </c>
      <c r="O283" s="312">
        <f>IFERROR(VLOOKUP($B283,Totalt!$B$1:$AQ$554,MATCH(O$2,Totalt!$B$1:$AQ$1,0),FALSE),"")</f>
        <v>0</v>
      </c>
      <c r="P283" s="312">
        <f>IFERROR(VLOOKUP($B283,Totalt!$B$1:$AQ$554,MATCH(P$2,Totalt!$B$1:$AQ$1,0),FALSE),"")</f>
        <v>0</v>
      </c>
      <c r="Q283" s="312">
        <f>IFERROR(VLOOKUP($B283,Totalt!$B$1:$AQ$554,MATCH(Q$2,Totalt!$B$1:$AQ$1,0),FALSE),"")</f>
        <v>0</v>
      </c>
      <c r="R283" s="312">
        <f>IFERROR(VLOOKUP($B283,Totalt!$B$1:$AQ$554,MATCH(R$2,Totalt!$B$1:$AQ$1,0),FALSE),"")</f>
        <v>0.65</v>
      </c>
      <c r="S283" s="312">
        <f>IFERROR(VLOOKUP($B283,Totalt!$B$1:$AQ$554,MATCH(S$2,Totalt!$B$1:$AQ$1,0),FALSE),"")</f>
        <v>0</v>
      </c>
      <c r="T283" s="312">
        <f>IFERROR(VLOOKUP($B283,Totalt!$B$1:$AQ$554,MATCH(T$2,Totalt!$B$1:$AQ$1,0),FALSE),"")</f>
        <v>0</v>
      </c>
      <c r="U283" s="312">
        <f>IFERROR(VLOOKUP($B283,Totalt!$B$1:$AQ$554,MATCH(U$2,Totalt!$B$1:$AQ$1,0),FALSE),"")</f>
        <v>0</v>
      </c>
      <c r="V283" s="312">
        <f>IFERROR(VLOOKUP($B283,Totalt!$B$1:$AQ$554,MATCH(V$2,Totalt!$B$1:$AQ$1,0),FALSE),"")</f>
        <v>0</v>
      </c>
      <c r="W283" s="312">
        <f>IFERROR(VLOOKUP($B283,Totalt!$B$1:$AQ$554,MATCH(W$2,Totalt!$B$1:$AQ$1,0),FALSE),"")</f>
        <v>0</v>
      </c>
      <c r="X283" s="312">
        <f>IFERROR(VLOOKUP($B283,Totalt!$B$1:$AQ$554,MATCH(X$2,Totalt!$B$1:$AQ$1,0),FALSE),"")</f>
        <v>0</v>
      </c>
      <c r="Y283" s="312">
        <f>IFERROR(VLOOKUP($B283,Totalt!$B$1:$AQ$554,MATCH(Y$2,Totalt!$B$1:$AQ$1,0),FALSE),"")</f>
        <v>0</v>
      </c>
      <c r="Z283" s="312">
        <f>IFERROR(VLOOKUP($B283,Totalt!$B$1:$AQ$554,MATCH(Z$2,Totalt!$B$1:$AQ$1,0),FALSE),"")</f>
        <v>0</v>
      </c>
      <c r="AA283" s="312">
        <f>IFERROR(VLOOKUP($B283,Totalt!$B$1:$AQ$554,MATCH(AA$2,Totalt!$B$1:$AQ$1,0),FALSE),"")</f>
        <v>0</v>
      </c>
      <c r="AB283" s="312">
        <f>IFERROR(VLOOKUP($B283,Totalt!$B$1:$AQ$554,MATCH(AB$2,Totalt!$B$1:$AQ$1,0),FALSE),"")</f>
        <v>0</v>
      </c>
      <c r="AC283" s="312">
        <f>IFERROR(VLOOKUP($B283,Totalt!$B$1:$AQ$554,MATCH(AC$2,Totalt!$B$1:$AQ$1,0),FALSE),"")</f>
        <v>0</v>
      </c>
      <c r="AD283" s="312">
        <f>IFERROR(VLOOKUP($B283,Totalt!$B$1:$AQ$554,MATCH(AD$2,Totalt!$B$1:$AQ$1,0),FALSE),"")</f>
        <v>0</v>
      </c>
      <c r="AE283" s="312">
        <f>IFERROR(VLOOKUP($B283,Totalt!$B$1:$AQ$554,MATCH(AE$2,Totalt!$B$1:$AQ$1,0),FALSE),"")</f>
        <v>0</v>
      </c>
      <c r="AF283" s="312">
        <f>IFERROR(VLOOKUP($B283,Totalt!$B$1:$AQ$554,MATCH(AF$2,Totalt!$B$1:$AQ$1,0),FALSE),"")</f>
        <v>0.1239</v>
      </c>
      <c r="AG283" s="312">
        <f>IFERROR(VLOOKUP($B283,Totalt!$B$1:$AQ$554,MATCH(AG$2,Totalt!$B$1:$AQ$1,0),FALSE),"")</f>
        <v>4.13</v>
      </c>
      <c r="AI283" s="245">
        <f t="shared" si="27"/>
        <v>4.9039000000000001</v>
      </c>
      <c r="AJ283" s="246">
        <f>IF(ISERROR(1/VLOOKUP($B283,Leveranser!$B$1:$S$500,MATCH("såld värme (gwh)",Leveranser!$B$1:$S$1,0),FALSE)),"",VLOOKUP($B283,Leveranser!$B$1:$S$500,MATCH("såld värme (gwh)",Leveranser!$B$1:$S$1,0),FALSE))</f>
        <v>4.13</v>
      </c>
      <c r="AK283" t="str">
        <f>IFERROR(IF(VLOOKUP($B283,Totalt!$B$1:$AQ$554,MATCH(AK$2,Totalt!$B$1:$AQ$1,0),FALSE)="","",VLOOKUP($B283,Totalt!$B$1:$AQ$554,MATCH(AK$2,Totalt!$B$1:$AQ$1,0),FALSE)),"")</f>
        <v/>
      </c>
      <c r="AM283" s="247" t="str">
        <f>IF(B283&lt;&gt;"",IF(VLOOKUP($B283,Totalt!$B$1:$AQ$554,MATCH("Kvalitetsgranskad:",Totalt!$B$1:$AQ$1,0),FALSE)="ja",VLOOKUP($B283,Miljö!$B$1:$AG$479,MATCH(AM$2,Miljö!$B$1:$AK$1,0),FALSE),""),"")</f>
        <v>Nej</v>
      </c>
      <c r="AN283" s="247" t="str">
        <f>IF(AM283="ja",VLOOKUP($B283,Miljö!$B$1:$J$479,MATCH("Typ av ursprungsspecificerad el   (Om inget värde anges används Nordisk residualmix, se inforuta) ()",Miljö!$B$1:$J$1,0),FALSE),IF(AM283="nej","Nordisk residualel",""))</f>
        <v>Nordisk residualel</v>
      </c>
      <c r="AO283" s="247">
        <f>IF(AM283="","",VLOOKUP($B283,Miljö!$B$1:$J$479,MATCH("Fossilandel för ursprungspecificerad el ()",Miljö!$B$1:$J$1,0),FALSE))</f>
        <v>0.48399999999999999</v>
      </c>
      <c r="AP283" s="247">
        <f>IF(AM283="","",IFERROR(VLOOKUP($B283,Miljö!$B$1:$J$479,MATCH("Kärnkraftsandel för ursprungsspecificerad el ()",Miljö!$B$1:$J$1,0),FALSE)/1,0))</f>
        <v>0.35</v>
      </c>
      <c r="AQ283" s="247">
        <f t="shared" si="28"/>
        <v>0.16600000000000004</v>
      </c>
      <c r="AR283" s="52"/>
      <c r="AS283" s="247" t="str">
        <f t="shared" si="24"/>
        <v>Ja</v>
      </c>
      <c r="AT283" s="247">
        <f>IF(AS283="ja",VLOOKUP($B283,Miljö!$B$1:$O$500,MATCH("Fossil andel i procent (%)",Miljö!$B$1:$O$1,0),FALSE)/100,"")</f>
        <v>9.0000000000000011E-3</v>
      </c>
      <c r="AU283" s="52"/>
      <c r="AV283" s="247" t="str">
        <f t="shared" si="25"/>
        <v>Nej</v>
      </c>
      <c r="AW283" s="247" t="str">
        <f>IF(AV283="ja",VLOOKUP($B283,'Egen hetvattenprod'!$B$1:$AO$500,MATCH("Värmekälla till värmepumpar ()",'Egen hetvattenprod'!$B$1:$AO$1,0),FALSE),"")</f>
        <v/>
      </c>
      <c r="AY283" s="244" t="str">
        <f t="shared" si="26"/>
        <v>Nej</v>
      </c>
      <c r="AZ283" s="283" t="str">
        <f>IF($AY283="ja",(VLOOKUP($B283,'Egen hetvattenprod'!$B$1:$BX$550,MATCH(AZ$2,'Egen hetvattenprod'!$B$1:$BX$1,0),FALSE)+VLOOKUP($B283,Kraftvärmeprod!$B$1:$BX$550,MATCH(AZ$2,Kraftvärmeprod!$B$1:$BX$1,0),FALSE))/$AC283,"")</f>
        <v/>
      </c>
      <c r="BA283" s="283" t="str">
        <f>IF($AY283="ja",(VLOOKUP($B283,'Egen hetvattenprod'!$B$1:$BX$550,MATCH(BA$2,'Egen hetvattenprod'!$B$1:$BX$1,0),FALSE)+VLOOKUP($B283,Kraftvärmeprod!$B$1:$BX$550,MATCH(BA$2,Kraftvärmeprod!$B$1:$BX$1,0),FALSE))/$AC283,"")</f>
        <v/>
      </c>
      <c r="BB283" s="283" t="str">
        <f>IF($AY283="ja",(VLOOKUP($B283,'Egen hetvattenprod'!$B$1:$BX$550,MATCH(BB$2,'Egen hetvattenprod'!$B$1:$BX$1,0),FALSE)+VLOOKUP($B283,Kraftvärmeprod!$B$1:$BX$550,MATCH(BB$2,Kraftvärmeprod!$B$1:$BX$1,0),FALSE))/$AC283,"")</f>
        <v/>
      </c>
      <c r="BC283" s="283" t="str">
        <f>IF($AY283="ja",(VLOOKUP($B283,'Egen hetvattenprod'!$B$1:$BX$550,MATCH(BC$2,'Egen hetvattenprod'!$B$1:$BX$1,0),FALSE)+VLOOKUP($B283,Kraftvärmeprod!$B$1:$BX$550,MATCH(BC$2,Kraftvärmeprod!$B$1:$BX$1,0),FALSE))/$AC283,"")</f>
        <v/>
      </c>
      <c r="BD283" s="283" t="str">
        <f>IF($AY283="ja",(VLOOKUP($B283,'Egen hetvattenprod'!$B$1:$BX$550,MATCH(BD$2,'Egen hetvattenprod'!$B$1:$BX$1,0),FALSE)+VLOOKUP($B283,Kraftvärmeprod!$B$1:$BX$550,MATCH(BD$2,Kraftvärmeprod!$B$1:$BX$1,0),FALSE))/$AC283,"")</f>
        <v/>
      </c>
      <c r="BF283" s="244" t="str">
        <f t="shared" si="29"/>
        <v>Nej</v>
      </c>
      <c r="BG283" s="283" t="str">
        <f>IF($BF283="ja",VLOOKUP($B283,'Egen hetvattenprod'!$B$1:$BX$550,MATCH("Andelen klimatgaser med fossilt ursprung för avfall ()",'Egen hetvattenprod'!$B$1:$BX$1,0),FALSE),"")</f>
        <v/>
      </c>
      <c r="BH283" s="283" t="str">
        <f>IF($BF283="ja",VLOOKUP($B283,Kraftvärmeprod!$B$1:$BX$550,MATCH("Andelen klimatgaser med fossilt ursprung för avfall ()",Kraftvärmeprod!$B$1:$BX$1,0),FALSE),"")</f>
        <v/>
      </c>
      <c r="BI283" s="307" t="str">
        <f>IF($BF283="ja",VLOOKUP($B283,'Egen hetvattenprod'!$B$1:$BX$550,MATCH("Avfall (GWh)",'Egen hetvattenprod'!$B$1:$BX$1,0),FALSE),"")</f>
        <v/>
      </c>
      <c r="BJ283" s="307" t="str">
        <f>IF($BF283="ja",VLOOKUP($B283,'Slutlig allokering kvv'!$B$1:$BX$550,MATCH("Avfall (GWh)",'Slutlig allokering kvv'!$B$1:$BX$1,0),FALSE),"")</f>
        <v/>
      </c>
      <c r="BK283" s="307" t="str">
        <f>IF($BF283="ja",VLOOKUP($B283,'Köpt hetvatten'!$B$1:$BX$550,MATCH("Avfall i köpt hetvatten",'Köpt hetvatten'!$B$1:$BX$1,0),FALSE),"")</f>
        <v/>
      </c>
      <c r="BL283" s="307" t="str">
        <f>IF($BF283="ja",VLOOKUP($B283,'Egen hetvattenprod'!$B$1:$BX$550,MATCH("Värde enligt ovan. (%)",'Egen hetvattenprod'!$B$1:$BX$1,0),FALSE),"")</f>
        <v/>
      </c>
      <c r="BM283" s="307" t="str">
        <f>IF($BF283="ja",VLOOKUP($B283,Kraftvärmeprod!$B$1:$BX$550,MATCH("Värde enligt ovan. (%)",Kraftvärmeprod!$B$1:$BX$1,0),FALSE),"")</f>
        <v/>
      </c>
      <c r="BN283" s="307"/>
      <c r="BO283" s="307"/>
      <c r="BP283" s="307"/>
      <c r="BQ283" s="307" t="str">
        <f>IF($BF283="ja",VLOOKUP($B283,'Egen hetvattenprod'!$B$1:$BX$550,MATCH("Tillförd olja (fossil) vid avfallsförbränning (GWh)",'Egen hetvattenprod'!$B$1:$BX$1,0),FALSE),"")</f>
        <v/>
      </c>
      <c r="BR283" s="307" t="str">
        <f>IF($BF283="ja",VLOOKUP($B283,Kraftvärmeprod!$B$1:$BX$550,MATCH("Tillförd olja (fossil) vid avfallsförbränning (GWh)",Kraftvärmeprod!$B$1:$BX$1,0),FALSE),"")</f>
        <v/>
      </c>
    </row>
    <row r="284" spans="1:70" x14ac:dyDescent="0.25">
      <c r="A284" s="2" t="str">
        <f>'Miljövärden för publ företag'!B286</f>
        <v>Vimmerby Energi &amp; Miljö AB</v>
      </c>
      <c r="B284" s="2" t="str">
        <f>'Miljövärden för publ företag'!C286</f>
        <v>Frödinge</v>
      </c>
      <c r="C284" s="312">
        <f>IFERROR(VLOOKUP($B284,Totalt!$B$1:$AQ$554,MATCH(C$2,Totalt!$B$1:$AQ$1,0),FALSE),"")</f>
        <v>0</v>
      </c>
      <c r="D284" s="312">
        <f>IFERROR(VLOOKUP($B284,Totalt!$B$1:$AQ$554,MATCH(D$2,Totalt!$B$1:$AQ$1,0),FALSE),"")</f>
        <v>0</v>
      </c>
      <c r="E284" s="312">
        <f>IFERROR(VLOOKUP($B284,Totalt!$B$1:$AQ$554,MATCH(E$2,Totalt!$B$1:$AQ$1,0),FALSE),"")</f>
        <v>0</v>
      </c>
      <c r="F284" s="312">
        <f>IFERROR(VLOOKUP($B284,Totalt!$B$1:$AQ$554,MATCH(F$2,Totalt!$B$1:$AQ$1,0),FALSE),"")</f>
        <v>0</v>
      </c>
      <c r="G284" s="312">
        <f>IFERROR(VLOOKUP($B284,Totalt!$B$1:$AQ$554,MATCH(G$2,Totalt!$B$1:$AQ$1,0),FALSE),"")</f>
        <v>0</v>
      </c>
      <c r="H284" s="312">
        <f>IFERROR(VLOOKUP($B284,Totalt!$B$1:$AQ$554,MATCH(H$2,Totalt!$B$1:$AQ$1,0),FALSE),"")</f>
        <v>0</v>
      </c>
      <c r="I284" s="312">
        <f>IFERROR(VLOOKUP($B284,Totalt!$B$1:$AQ$554,MATCH(I$2,Totalt!$B$1:$AQ$1,0),FALSE),"")</f>
        <v>0</v>
      </c>
      <c r="J284" s="312">
        <f>IFERROR(VLOOKUP($B284,Totalt!$B$1:$AQ$554,MATCH(J$2,Totalt!$B$1:$AQ$1,0),FALSE),"")</f>
        <v>0</v>
      </c>
      <c r="K284" s="312">
        <f>IFERROR(VLOOKUP($B284,Totalt!$B$1:$AQ$554,MATCH(K$2,Totalt!$B$1:$AQ$1,0),FALSE),"")</f>
        <v>0</v>
      </c>
      <c r="L284" s="312">
        <f>IFERROR(VLOOKUP($B284,Totalt!$B$1:$AQ$554,MATCH(L$2,Totalt!$B$1:$AQ$1,0),FALSE),"")</f>
        <v>0</v>
      </c>
      <c r="M284" s="312">
        <f>IFERROR(VLOOKUP($B284,Totalt!$B$1:$AQ$554,MATCH(M$2,Totalt!$B$1:$AQ$1,0),FALSE),"")</f>
        <v>0</v>
      </c>
      <c r="N284" s="312">
        <f>IFERROR(VLOOKUP($B284,Totalt!$B$1:$AQ$554,MATCH(N$2,Totalt!$B$1:$AQ$1,0),FALSE),"")</f>
        <v>0</v>
      </c>
      <c r="O284" s="312">
        <f>IFERROR(VLOOKUP($B284,Totalt!$B$1:$AQ$554,MATCH(O$2,Totalt!$B$1:$AQ$1,0),FALSE),"")</f>
        <v>0</v>
      </c>
      <c r="P284" s="312">
        <f>IFERROR(VLOOKUP($B284,Totalt!$B$1:$AQ$554,MATCH(P$2,Totalt!$B$1:$AQ$1,0),FALSE),"")</f>
        <v>0</v>
      </c>
      <c r="Q284" s="312">
        <f>IFERROR(VLOOKUP($B284,Totalt!$B$1:$AQ$554,MATCH(Q$2,Totalt!$B$1:$AQ$1,0),FALSE),"")</f>
        <v>6.5976999999999997</v>
      </c>
      <c r="R284" s="312">
        <f>IFERROR(VLOOKUP($B284,Totalt!$B$1:$AQ$554,MATCH(R$2,Totalt!$B$1:$AQ$1,0),FALSE),"")</f>
        <v>0</v>
      </c>
      <c r="S284" s="312">
        <f>IFERROR(VLOOKUP($B284,Totalt!$B$1:$AQ$554,MATCH(S$2,Totalt!$B$1:$AQ$1,0),FALSE),"")</f>
        <v>0</v>
      </c>
      <c r="T284" s="312">
        <f>IFERROR(VLOOKUP($B284,Totalt!$B$1:$AQ$554,MATCH(T$2,Totalt!$B$1:$AQ$1,0),FALSE),"")</f>
        <v>0</v>
      </c>
      <c r="U284" s="312">
        <f>IFERROR(VLOOKUP($B284,Totalt!$B$1:$AQ$554,MATCH(U$2,Totalt!$B$1:$AQ$1,0),FALSE),"")</f>
        <v>0</v>
      </c>
      <c r="V284" s="312">
        <f>IFERROR(VLOOKUP($B284,Totalt!$B$1:$AQ$554,MATCH(V$2,Totalt!$B$1:$AQ$1,0),FALSE),"")</f>
        <v>0</v>
      </c>
      <c r="W284" s="312">
        <f>IFERROR(VLOOKUP($B284,Totalt!$B$1:$AQ$554,MATCH(W$2,Totalt!$B$1:$AQ$1,0),FALSE),"")</f>
        <v>0</v>
      </c>
      <c r="X284" s="312">
        <f>IFERROR(VLOOKUP($B284,Totalt!$B$1:$AQ$554,MATCH(X$2,Totalt!$B$1:$AQ$1,0),FALSE),"")</f>
        <v>0</v>
      </c>
      <c r="Y284" s="312">
        <f>IFERROR(VLOOKUP($B284,Totalt!$B$1:$AQ$554,MATCH(Y$2,Totalt!$B$1:$AQ$1,0),FALSE),"")</f>
        <v>0</v>
      </c>
      <c r="Z284" s="312">
        <f>IFERROR(VLOOKUP($B284,Totalt!$B$1:$AQ$554,MATCH(Z$2,Totalt!$B$1:$AQ$1,0),FALSE),"")</f>
        <v>0</v>
      </c>
      <c r="AA284" s="312">
        <f>IFERROR(VLOOKUP($B284,Totalt!$B$1:$AQ$554,MATCH(AA$2,Totalt!$B$1:$AQ$1,0),FALSE),"")</f>
        <v>0</v>
      </c>
      <c r="AB284" s="312">
        <f>IFERROR(VLOOKUP($B284,Totalt!$B$1:$AQ$554,MATCH(AB$2,Totalt!$B$1:$AQ$1,0),FALSE),"")</f>
        <v>0</v>
      </c>
      <c r="AC284" s="312">
        <f>IFERROR(VLOOKUP($B284,Totalt!$B$1:$AQ$554,MATCH(AC$2,Totalt!$B$1:$AQ$1,0),FALSE),"")</f>
        <v>0</v>
      </c>
      <c r="AD284" s="312">
        <f>IFERROR(VLOOKUP($B284,Totalt!$B$1:$AQ$554,MATCH(AD$2,Totalt!$B$1:$AQ$1,0),FALSE),"")</f>
        <v>0</v>
      </c>
      <c r="AE284" s="312">
        <f>IFERROR(VLOOKUP($B284,Totalt!$B$1:$AQ$554,MATCH(AE$2,Totalt!$B$1:$AQ$1,0),FALSE),"")</f>
        <v>0</v>
      </c>
      <c r="AF284" s="312">
        <f>IFERROR(VLOOKUP($B284,Totalt!$B$1:$AQ$554,MATCH(AF$2,Totalt!$B$1:$AQ$1,0),FALSE),"")</f>
        <v>0.14223</v>
      </c>
      <c r="AG284" s="312">
        <f>IFERROR(VLOOKUP($B284,Totalt!$B$1:$AQ$554,MATCH(AG$2,Totalt!$B$1:$AQ$1,0),FALSE),"")</f>
        <v>0</v>
      </c>
      <c r="AI284" s="245">
        <f t="shared" si="27"/>
        <v>6.7399299999999993</v>
      </c>
      <c r="AJ284" s="246">
        <f>IF(ISERROR(1/VLOOKUP($B284,Leveranser!$B$1:$S$500,MATCH("såld värme (gwh)",Leveranser!$B$1:$S$1,0),FALSE)),"",VLOOKUP($B284,Leveranser!$B$1:$S$500,MATCH("såld värme (gwh)",Leveranser!$B$1:$S$1,0),FALSE))</f>
        <v>4.7409999999999997</v>
      </c>
      <c r="AK284" t="str">
        <f>IFERROR(IF(VLOOKUP($B284,Totalt!$B$1:$AQ$554,MATCH(AK$2,Totalt!$B$1:$AQ$1,0),FALSE)="","",VLOOKUP($B284,Totalt!$B$1:$AQ$554,MATCH(AK$2,Totalt!$B$1:$AQ$1,0),FALSE)),"")</f>
        <v/>
      </c>
      <c r="AM284" s="247" t="str">
        <f>IF(B284&lt;&gt;"",IF(VLOOKUP($B284,Totalt!$B$1:$AQ$554,MATCH("Kvalitetsgranskad:",Totalt!$B$1:$AQ$1,0),FALSE)="ja",VLOOKUP($B284,Miljö!$B$1:$AG$479,MATCH(AM$2,Miljö!$B$1:$AK$1,0),FALSE),""),"")</f>
        <v>Nej</v>
      </c>
      <c r="AN284" s="247" t="str">
        <f>IF(AM284="ja",VLOOKUP($B284,Miljö!$B$1:$J$479,MATCH("Typ av ursprungsspecificerad el   (Om inget värde anges används Nordisk residualmix, se inforuta) ()",Miljö!$B$1:$J$1,0),FALSE),IF(AM284="nej","Nordisk residualel",""))</f>
        <v>Nordisk residualel</v>
      </c>
      <c r="AO284" s="247">
        <f>IF(AM284="","",VLOOKUP($B284,Miljö!$B$1:$J$479,MATCH("Fossilandel för ursprungspecificerad el ()",Miljö!$B$1:$J$1,0),FALSE))</f>
        <v>0.48399999999999999</v>
      </c>
      <c r="AP284" s="247">
        <f>IF(AM284="","",IFERROR(VLOOKUP($B284,Miljö!$B$1:$J$479,MATCH("Kärnkraftsandel för ursprungsspecificerad el ()",Miljö!$B$1:$J$1,0),FALSE)/1,0))</f>
        <v>0.35</v>
      </c>
      <c r="AQ284" s="247">
        <f t="shared" si="28"/>
        <v>0.16600000000000004</v>
      </c>
      <c r="AR284" s="52"/>
      <c r="AS284" s="247" t="str">
        <f t="shared" si="24"/>
        <v>Nej</v>
      </c>
      <c r="AT284" s="247" t="str">
        <f>IF(AS284="ja",VLOOKUP($B284,Miljö!$B$1:$O$500,MATCH("Fossil andel i procent (%)",Miljö!$B$1:$O$1,0),FALSE)/100,"")</f>
        <v/>
      </c>
      <c r="AU284" s="52"/>
      <c r="AV284" s="247" t="str">
        <f t="shared" si="25"/>
        <v>Nej</v>
      </c>
      <c r="AW284" s="247" t="str">
        <f>IF(AV284="ja",VLOOKUP($B284,'Egen hetvattenprod'!$B$1:$AO$500,MATCH("Värmekälla till värmepumpar ()",'Egen hetvattenprod'!$B$1:$AO$1,0),FALSE),"")</f>
        <v/>
      </c>
      <c r="AY284" s="244" t="str">
        <f t="shared" si="26"/>
        <v>Nej</v>
      </c>
      <c r="AZ284" s="283" t="str">
        <f>IF($AY284="ja",(VLOOKUP($B284,'Egen hetvattenprod'!$B$1:$BX$550,MATCH(AZ$2,'Egen hetvattenprod'!$B$1:$BX$1,0),FALSE)+VLOOKUP($B284,Kraftvärmeprod!$B$1:$BX$550,MATCH(AZ$2,Kraftvärmeprod!$B$1:$BX$1,0),FALSE))/$AC284,"")</f>
        <v/>
      </c>
      <c r="BA284" s="283" t="str">
        <f>IF($AY284="ja",(VLOOKUP($B284,'Egen hetvattenprod'!$B$1:$BX$550,MATCH(BA$2,'Egen hetvattenprod'!$B$1:$BX$1,0),FALSE)+VLOOKUP($B284,Kraftvärmeprod!$B$1:$BX$550,MATCH(BA$2,Kraftvärmeprod!$B$1:$BX$1,0),FALSE))/$AC284,"")</f>
        <v/>
      </c>
      <c r="BB284" s="283" t="str">
        <f>IF($AY284="ja",(VLOOKUP($B284,'Egen hetvattenprod'!$B$1:$BX$550,MATCH(BB$2,'Egen hetvattenprod'!$B$1:$BX$1,0),FALSE)+VLOOKUP($B284,Kraftvärmeprod!$B$1:$BX$550,MATCH(BB$2,Kraftvärmeprod!$B$1:$BX$1,0),FALSE))/$AC284,"")</f>
        <v/>
      </c>
      <c r="BC284" s="283" t="str">
        <f>IF($AY284="ja",(VLOOKUP($B284,'Egen hetvattenprod'!$B$1:$BX$550,MATCH(BC$2,'Egen hetvattenprod'!$B$1:$BX$1,0),FALSE)+VLOOKUP($B284,Kraftvärmeprod!$B$1:$BX$550,MATCH(BC$2,Kraftvärmeprod!$B$1:$BX$1,0),FALSE))/$AC284,"")</f>
        <v/>
      </c>
      <c r="BD284" s="283" t="str">
        <f>IF($AY284="ja",(VLOOKUP($B284,'Egen hetvattenprod'!$B$1:$BX$550,MATCH(BD$2,'Egen hetvattenprod'!$B$1:$BX$1,0),FALSE)+VLOOKUP($B284,Kraftvärmeprod!$B$1:$BX$550,MATCH(BD$2,Kraftvärmeprod!$B$1:$BX$1,0),FALSE))/$AC284,"")</f>
        <v/>
      </c>
      <c r="BF284" s="244" t="str">
        <f t="shared" si="29"/>
        <v>Nej</v>
      </c>
      <c r="BG284" s="283" t="str">
        <f>IF($BF284="ja",VLOOKUP($B284,'Egen hetvattenprod'!$B$1:$BX$550,MATCH("Andelen klimatgaser med fossilt ursprung för avfall ()",'Egen hetvattenprod'!$B$1:$BX$1,0),FALSE),"")</f>
        <v/>
      </c>
      <c r="BH284" s="283" t="str">
        <f>IF($BF284="ja",VLOOKUP($B284,Kraftvärmeprod!$B$1:$BX$550,MATCH("Andelen klimatgaser med fossilt ursprung för avfall ()",Kraftvärmeprod!$B$1:$BX$1,0),FALSE),"")</f>
        <v/>
      </c>
      <c r="BI284" s="307" t="str">
        <f>IF($BF284="ja",VLOOKUP($B284,'Egen hetvattenprod'!$B$1:$BX$550,MATCH("Avfall (GWh)",'Egen hetvattenprod'!$B$1:$BX$1,0),FALSE),"")</f>
        <v/>
      </c>
      <c r="BJ284" s="307" t="str">
        <f>IF($BF284="ja",VLOOKUP($B284,'Slutlig allokering kvv'!$B$1:$BX$550,MATCH("Avfall (GWh)",'Slutlig allokering kvv'!$B$1:$BX$1,0),FALSE),"")</f>
        <v/>
      </c>
      <c r="BK284" s="307" t="str">
        <f>IF($BF284="ja",VLOOKUP($B284,'Köpt hetvatten'!$B$1:$BX$550,MATCH("Avfall i köpt hetvatten",'Köpt hetvatten'!$B$1:$BX$1,0),FALSE),"")</f>
        <v/>
      </c>
      <c r="BL284" s="307" t="str">
        <f>IF($BF284="ja",VLOOKUP($B284,'Egen hetvattenprod'!$B$1:$BX$550,MATCH("Värde enligt ovan. (%)",'Egen hetvattenprod'!$B$1:$BX$1,0),FALSE),"")</f>
        <v/>
      </c>
      <c r="BM284" s="307" t="str">
        <f>IF($BF284="ja",VLOOKUP($B284,Kraftvärmeprod!$B$1:$BX$550,MATCH("Värde enligt ovan. (%)",Kraftvärmeprod!$B$1:$BX$1,0),FALSE),"")</f>
        <v/>
      </c>
      <c r="BN284" s="307"/>
      <c r="BO284" s="307"/>
      <c r="BP284" s="307"/>
      <c r="BQ284" s="307" t="str">
        <f>IF($BF284="ja",VLOOKUP($B284,'Egen hetvattenprod'!$B$1:$BX$550,MATCH("Tillförd olja (fossil) vid avfallsförbränning (GWh)",'Egen hetvattenprod'!$B$1:$BX$1,0),FALSE),"")</f>
        <v/>
      </c>
      <c r="BR284" s="307" t="str">
        <f>IF($BF284="ja",VLOOKUP($B284,Kraftvärmeprod!$B$1:$BX$550,MATCH("Tillförd olja (fossil) vid avfallsförbränning (GWh)",Kraftvärmeprod!$B$1:$BX$1,0),FALSE),"")</f>
        <v/>
      </c>
    </row>
    <row r="285" spans="1:70" x14ac:dyDescent="0.25">
      <c r="A285" s="2" t="str">
        <f>'Miljövärden för publ företag'!B287</f>
        <v>Vimmerby Energi &amp; Miljö AB</v>
      </c>
      <c r="B285" s="2" t="str">
        <f>'Miljövärden för publ företag'!C287</f>
        <v>Gullringen</v>
      </c>
      <c r="C285" s="312">
        <f>IFERROR(VLOOKUP($B285,Totalt!$B$1:$AQ$554,MATCH(C$2,Totalt!$B$1:$AQ$1,0),FALSE),"")</f>
        <v>0</v>
      </c>
      <c r="D285" s="312">
        <f>IFERROR(VLOOKUP($B285,Totalt!$B$1:$AQ$554,MATCH(D$2,Totalt!$B$1:$AQ$1,0),FALSE),"")</f>
        <v>0</v>
      </c>
      <c r="E285" s="312">
        <f>IFERROR(VLOOKUP($B285,Totalt!$B$1:$AQ$554,MATCH(E$2,Totalt!$B$1:$AQ$1,0),FALSE),"")</f>
        <v>0</v>
      </c>
      <c r="F285" s="312">
        <f>IFERROR(VLOOKUP($B285,Totalt!$B$1:$AQ$554,MATCH(F$2,Totalt!$B$1:$AQ$1,0),FALSE),"")</f>
        <v>0</v>
      </c>
      <c r="G285" s="312">
        <f>IFERROR(VLOOKUP($B285,Totalt!$B$1:$AQ$554,MATCH(G$2,Totalt!$B$1:$AQ$1,0),FALSE),"")</f>
        <v>0</v>
      </c>
      <c r="H285" s="312">
        <f>IFERROR(VLOOKUP($B285,Totalt!$B$1:$AQ$554,MATCH(H$2,Totalt!$B$1:$AQ$1,0),FALSE),"")</f>
        <v>0</v>
      </c>
      <c r="I285" s="312">
        <f>IFERROR(VLOOKUP($B285,Totalt!$B$1:$AQ$554,MATCH(I$2,Totalt!$B$1:$AQ$1,0),FALSE),"")</f>
        <v>0</v>
      </c>
      <c r="J285" s="312">
        <f>IFERROR(VLOOKUP($B285,Totalt!$B$1:$AQ$554,MATCH(J$2,Totalt!$B$1:$AQ$1,0),FALSE),"")</f>
        <v>0</v>
      </c>
      <c r="K285" s="312">
        <f>IFERROR(VLOOKUP($B285,Totalt!$B$1:$AQ$554,MATCH(K$2,Totalt!$B$1:$AQ$1,0),FALSE),"")</f>
        <v>0</v>
      </c>
      <c r="L285" s="312">
        <f>IFERROR(VLOOKUP($B285,Totalt!$B$1:$AQ$554,MATCH(L$2,Totalt!$B$1:$AQ$1,0),FALSE),"")</f>
        <v>0</v>
      </c>
      <c r="M285" s="312">
        <f>IFERROR(VLOOKUP($B285,Totalt!$B$1:$AQ$554,MATCH(M$2,Totalt!$B$1:$AQ$1,0),FALSE),"")</f>
        <v>0</v>
      </c>
      <c r="N285" s="312">
        <f>IFERROR(VLOOKUP($B285,Totalt!$B$1:$AQ$554,MATCH(N$2,Totalt!$B$1:$AQ$1,0),FALSE),"")</f>
        <v>0</v>
      </c>
      <c r="O285" s="312">
        <f>IFERROR(VLOOKUP($B285,Totalt!$B$1:$AQ$554,MATCH(O$2,Totalt!$B$1:$AQ$1,0),FALSE),"")</f>
        <v>0</v>
      </c>
      <c r="P285" s="312">
        <f>IFERROR(VLOOKUP($B285,Totalt!$B$1:$AQ$554,MATCH(P$2,Totalt!$B$1:$AQ$1,0),FALSE),"")</f>
        <v>0.55000000000000004</v>
      </c>
      <c r="Q285" s="312">
        <f>IFERROR(VLOOKUP($B285,Totalt!$B$1:$AQ$554,MATCH(Q$2,Totalt!$B$1:$AQ$1,0),FALSE),"")</f>
        <v>4.9800000000000004</v>
      </c>
      <c r="R285" s="312">
        <f>IFERROR(VLOOKUP($B285,Totalt!$B$1:$AQ$554,MATCH(R$2,Totalt!$B$1:$AQ$1,0),FALSE),"")</f>
        <v>0</v>
      </c>
      <c r="S285" s="312">
        <f>IFERROR(VLOOKUP($B285,Totalt!$B$1:$AQ$554,MATCH(S$2,Totalt!$B$1:$AQ$1,0),FALSE),"")</f>
        <v>0</v>
      </c>
      <c r="T285" s="312">
        <f>IFERROR(VLOOKUP($B285,Totalt!$B$1:$AQ$554,MATCH(T$2,Totalt!$B$1:$AQ$1,0),FALSE),"")</f>
        <v>0</v>
      </c>
      <c r="U285" s="312">
        <f>IFERROR(VLOOKUP($B285,Totalt!$B$1:$AQ$554,MATCH(U$2,Totalt!$B$1:$AQ$1,0),FALSE),"")</f>
        <v>0</v>
      </c>
      <c r="V285" s="312">
        <f>IFERROR(VLOOKUP($B285,Totalt!$B$1:$AQ$554,MATCH(V$2,Totalt!$B$1:$AQ$1,0),FALSE),"")</f>
        <v>0</v>
      </c>
      <c r="W285" s="312">
        <f>IFERROR(VLOOKUP($B285,Totalt!$B$1:$AQ$554,MATCH(W$2,Totalt!$B$1:$AQ$1,0),FALSE),"")</f>
        <v>0.55000000000000004</v>
      </c>
      <c r="X285" s="312">
        <f>IFERROR(VLOOKUP($B285,Totalt!$B$1:$AQ$554,MATCH(X$2,Totalt!$B$1:$AQ$1,0),FALSE),"")</f>
        <v>0</v>
      </c>
      <c r="Y285" s="312">
        <f>IFERROR(VLOOKUP($B285,Totalt!$B$1:$AQ$554,MATCH(Y$2,Totalt!$B$1:$AQ$1,0),FALSE),"")</f>
        <v>0</v>
      </c>
      <c r="Z285" s="312">
        <f>IFERROR(VLOOKUP($B285,Totalt!$B$1:$AQ$554,MATCH(Z$2,Totalt!$B$1:$AQ$1,0),FALSE),"")</f>
        <v>0</v>
      </c>
      <c r="AA285" s="312">
        <f>IFERROR(VLOOKUP($B285,Totalt!$B$1:$AQ$554,MATCH(AA$2,Totalt!$B$1:$AQ$1,0),FALSE),"")</f>
        <v>0</v>
      </c>
      <c r="AB285" s="312">
        <f>IFERROR(VLOOKUP($B285,Totalt!$B$1:$AQ$554,MATCH(AB$2,Totalt!$B$1:$AQ$1,0),FALSE),"")</f>
        <v>0</v>
      </c>
      <c r="AC285" s="312">
        <f>IFERROR(VLOOKUP($B285,Totalt!$B$1:$AQ$554,MATCH(AC$2,Totalt!$B$1:$AQ$1,0),FALSE),"")</f>
        <v>0</v>
      </c>
      <c r="AD285" s="312">
        <f>IFERROR(VLOOKUP($B285,Totalt!$B$1:$AQ$554,MATCH(AD$2,Totalt!$B$1:$AQ$1,0),FALSE),"")</f>
        <v>0</v>
      </c>
      <c r="AE285" s="312">
        <f>IFERROR(VLOOKUP($B285,Totalt!$B$1:$AQ$554,MATCH(AE$2,Totalt!$B$1:$AQ$1,0),FALSE),"")</f>
        <v>0</v>
      </c>
      <c r="AF285" s="312">
        <f>IFERROR(VLOOKUP($B285,Totalt!$B$1:$AQ$554,MATCH(AF$2,Totalt!$B$1:$AQ$1,0),FALSE),"")</f>
        <v>0.108</v>
      </c>
      <c r="AG285" s="312">
        <f>IFERROR(VLOOKUP($B285,Totalt!$B$1:$AQ$554,MATCH(AG$2,Totalt!$B$1:$AQ$1,0),FALSE),"")</f>
        <v>0</v>
      </c>
      <c r="AI285" s="245">
        <f t="shared" si="27"/>
        <v>6.1879999999999997</v>
      </c>
      <c r="AJ285" s="246">
        <f>IF(ISERROR(1/VLOOKUP($B285,Leveranser!$B$1:$S$500,MATCH("såld värme (gwh)",Leveranser!$B$1:$S$1,0),FALSE)),"",VLOOKUP($B285,Leveranser!$B$1:$S$500,MATCH("såld värme (gwh)",Leveranser!$B$1:$S$1,0),FALSE))</f>
        <v>4.016</v>
      </c>
      <c r="AK285" t="str">
        <f>IFERROR(IF(VLOOKUP($B285,Totalt!$B$1:$AQ$554,MATCH(AK$2,Totalt!$B$1:$AQ$1,0),FALSE)="","",VLOOKUP($B285,Totalt!$B$1:$AQ$554,MATCH(AK$2,Totalt!$B$1:$AQ$1,0),FALSE)),"")</f>
        <v/>
      </c>
      <c r="AM285" s="247" t="str">
        <f>IF(B285&lt;&gt;"",IF(VLOOKUP($B285,Totalt!$B$1:$AQ$554,MATCH("Kvalitetsgranskad:",Totalt!$B$1:$AQ$1,0),FALSE)="ja",VLOOKUP($B285,Miljö!$B$1:$AG$479,MATCH(AM$2,Miljö!$B$1:$AK$1,0),FALSE),""),"")</f>
        <v>Ja</v>
      </c>
      <c r="AN285" s="247" t="str">
        <f>IF(AM285="ja",VLOOKUP($B285,Miljö!$B$1:$J$479,MATCH("Typ av ursprungsspecificerad el   (Om inget värde anges används Nordisk residualmix, se inforuta) ()",Miljö!$B$1:$J$1,0),FALSE),IF(AM285="nej","Nordisk residualel",""))</f>
        <v>'Vattenel EPD. kraftvärme bio'</v>
      </c>
      <c r="AO285" s="247">
        <f>IF(AM285="","",VLOOKUP($B285,Miljö!$B$1:$J$479,MATCH("Fossilandel för ursprungspecificerad el ()",Miljö!$B$1:$J$1,0),FALSE))</f>
        <v>0</v>
      </c>
      <c r="AP285" s="247">
        <f>IF(AM285="","",IFERROR(VLOOKUP($B285,Miljö!$B$1:$J$479,MATCH("Kärnkraftsandel för ursprungsspecificerad el ()",Miljö!$B$1:$J$1,0),FALSE)/1,0))</f>
        <v>0</v>
      </c>
      <c r="AQ285" s="247">
        <f t="shared" si="28"/>
        <v>1</v>
      </c>
      <c r="AR285" s="52"/>
      <c r="AS285" s="247" t="str">
        <f t="shared" si="24"/>
        <v>Nej</v>
      </c>
      <c r="AT285" s="247" t="str">
        <f>IF(AS285="ja",VLOOKUP($B285,Miljö!$B$1:$O$500,MATCH("Fossil andel i procent (%)",Miljö!$B$1:$O$1,0),FALSE)/100,"")</f>
        <v/>
      </c>
      <c r="AU285" s="52"/>
      <c r="AV285" s="247" t="str">
        <f t="shared" si="25"/>
        <v>Nej</v>
      </c>
      <c r="AW285" s="247" t="str">
        <f>IF(AV285="ja",VLOOKUP($B285,'Egen hetvattenprod'!$B$1:$AO$500,MATCH("Värmekälla till värmepumpar ()",'Egen hetvattenprod'!$B$1:$AO$1,0),FALSE),"")</f>
        <v/>
      </c>
      <c r="AY285" s="244" t="str">
        <f t="shared" si="26"/>
        <v>Nej</v>
      </c>
      <c r="AZ285" s="283" t="str">
        <f>IF($AY285="ja",(VLOOKUP($B285,'Egen hetvattenprod'!$B$1:$BX$550,MATCH(AZ$2,'Egen hetvattenprod'!$B$1:$BX$1,0),FALSE)+VLOOKUP($B285,Kraftvärmeprod!$B$1:$BX$550,MATCH(AZ$2,Kraftvärmeprod!$B$1:$BX$1,0),FALSE))/$AC285,"")</f>
        <v/>
      </c>
      <c r="BA285" s="283" t="str">
        <f>IF($AY285="ja",(VLOOKUP($B285,'Egen hetvattenprod'!$B$1:$BX$550,MATCH(BA$2,'Egen hetvattenprod'!$B$1:$BX$1,0),FALSE)+VLOOKUP($B285,Kraftvärmeprod!$B$1:$BX$550,MATCH(BA$2,Kraftvärmeprod!$B$1:$BX$1,0),FALSE))/$AC285,"")</f>
        <v/>
      </c>
      <c r="BB285" s="283" t="str">
        <f>IF($AY285="ja",(VLOOKUP($B285,'Egen hetvattenprod'!$B$1:$BX$550,MATCH(BB$2,'Egen hetvattenprod'!$B$1:$BX$1,0),FALSE)+VLOOKUP($B285,Kraftvärmeprod!$B$1:$BX$550,MATCH(BB$2,Kraftvärmeprod!$B$1:$BX$1,0),FALSE))/$AC285,"")</f>
        <v/>
      </c>
      <c r="BC285" s="283" t="str">
        <f>IF($AY285="ja",(VLOOKUP($B285,'Egen hetvattenprod'!$B$1:$BX$550,MATCH(BC$2,'Egen hetvattenprod'!$B$1:$BX$1,0),FALSE)+VLOOKUP($B285,Kraftvärmeprod!$B$1:$BX$550,MATCH(BC$2,Kraftvärmeprod!$B$1:$BX$1,0),FALSE))/$AC285,"")</f>
        <v/>
      </c>
      <c r="BD285" s="283" t="str">
        <f>IF($AY285="ja",(VLOOKUP($B285,'Egen hetvattenprod'!$B$1:$BX$550,MATCH(BD$2,'Egen hetvattenprod'!$B$1:$BX$1,0),FALSE)+VLOOKUP($B285,Kraftvärmeprod!$B$1:$BX$550,MATCH(BD$2,Kraftvärmeprod!$B$1:$BX$1,0),FALSE))/$AC285,"")</f>
        <v/>
      </c>
      <c r="BF285" s="244" t="str">
        <f t="shared" si="29"/>
        <v>Nej</v>
      </c>
      <c r="BG285" s="283" t="str">
        <f>IF($BF285="ja",VLOOKUP($B285,'Egen hetvattenprod'!$B$1:$BX$550,MATCH("Andelen klimatgaser med fossilt ursprung för avfall ()",'Egen hetvattenprod'!$B$1:$BX$1,0),FALSE),"")</f>
        <v/>
      </c>
      <c r="BH285" s="283" t="str">
        <f>IF($BF285="ja",VLOOKUP($B285,Kraftvärmeprod!$B$1:$BX$550,MATCH("Andelen klimatgaser med fossilt ursprung för avfall ()",Kraftvärmeprod!$B$1:$BX$1,0),FALSE),"")</f>
        <v/>
      </c>
      <c r="BI285" s="307" t="str">
        <f>IF($BF285="ja",VLOOKUP($B285,'Egen hetvattenprod'!$B$1:$BX$550,MATCH("Avfall (GWh)",'Egen hetvattenprod'!$B$1:$BX$1,0),FALSE),"")</f>
        <v/>
      </c>
      <c r="BJ285" s="307" t="str">
        <f>IF($BF285="ja",VLOOKUP($B285,'Slutlig allokering kvv'!$B$1:$BX$550,MATCH("Avfall (GWh)",'Slutlig allokering kvv'!$B$1:$BX$1,0),FALSE),"")</f>
        <v/>
      </c>
      <c r="BK285" s="307" t="str">
        <f>IF($BF285="ja",VLOOKUP($B285,'Köpt hetvatten'!$B$1:$BX$550,MATCH("Avfall i köpt hetvatten",'Köpt hetvatten'!$B$1:$BX$1,0),FALSE),"")</f>
        <v/>
      </c>
      <c r="BL285" s="307" t="str">
        <f>IF($BF285="ja",VLOOKUP($B285,'Egen hetvattenprod'!$B$1:$BX$550,MATCH("Värde enligt ovan. (%)",'Egen hetvattenprod'!$B$1:$BX$1,0),FALSE),"")</f>
        <v/>
      </c>
      <c r="BM285" s="307" t="str">
        <f>IF($BF285="ja",VLOOKUP($B285,Kraftvärmeprod!$B$1:$BX$550,MATCH("Värde enligt ovan. (%)",Kraftvärmeprod!$B$1:$BX$1,0),FALSE),"")</f>
        <v/>
      </c>
      <c r="BN285" s="307"/>
      <c r="BO285" s="307"/>
      <c r="BP285" s="307"/>
      <c r="BQ285" s="307" t="str">
        <f>IF($BF285="ja",VLOOKUP($B285,'Egen hetvattenprod'!$B$1:$BX$550,MATCH("Tillförd olja (fossil) vid avfallsförbränning (GWh)",'Egen hetvattenprod'!$B$1:$BX$1,0),FALSE),"")</f>
        <v/>
      </c>
      <c r="BR285" s="307" t="str">
        <f>IF($BF285="ja",VLOOKUP($B285,Kraftvärmeprod!$B$1:$BX$550,MATCH("Tillförd olja (fossil) vid avfallsförbränning (GWh)",Kraftvärmeprod!$B$1:$BX$1,0),FALSE),"")</f>
        <v/>
      </c>
    </row>
    <row r="286" spans="1:70" x14ac:dyDescent="0.25">
      <c r="A286" s="2" t="str">
        <f>'Miljövärden för publ företag'!B288</f>
        <v>Vimmerby Energi &amp; Miljö AB</v>
      </c>
      <c r="B286" s="2" t="str">
        <f>'Miljövärden för publ företag'!C288</f>
        <v>Storebro</v>
      </c>
      <c r="C286" s="312">
        <f>IFERROR(VLOOKUP($B286,Totalt!$B$1:$AQ$554,MATCH(C$2,Totalt!$B$1:$AQ$1,0),FALSE),"")</f>
        <v>0</v>
      </c>
      <c r="D286" s="312">
        <f>IFERROR(VLOOKUP($B286,Totalt!$B$1:$AQ$554,MATCH(D$2,Totalt!$B$1:$AQ$1,0),FALSE),"")</f>
        <v>0</v>
      </c>
      <c r="E286" s="312">
        <f>IFERROR(VLOOKUP($B286,Totalt!$B$1:$AQ$554,MATCH(E$2,Totalt!$B$1:$AQ$1,0),FALSE),"")</f>
        <v>0</v>
      </c>
      <c r="F286" s="312">
        <f>IFERROR(VLOOKUP($B286,Totalt!$B$1:$AQ$554,MATCH(F$2,Totalt!$B$1:$AQ$1,0),FALSE),"")</f>
        <v>0</v>
      </c>
      <c r="G286" s="312">
        <f>IFERROR(VLOOKUP($B286,Totalt!$B$1:$AQ$554,MATCH(G$2,Totalt!$B$1:$AQ$1,0),FALSE),"")</f>
        <v>0</v>
      </c>
      <c r="H286" s="312">
        <f>IFERROR(VLOOKUP($B286,Totalt!$B$1:$AQ$554,MATCH(H$2,Totalt!$B$1:$AQ$1,0),FALSE),"")</f>
        <v>0</v>
      </c>
      <c r="I286" s="312">
        <f>IFERROR(VLOOKUP($B286,Totalt!$B$1:$AQ$554,MATCH(I$2,Totalt!$B$1:$AQ$1,0),FALSE),"")</f>
        <v>0</v>
      </c>
      <c r="J286" s="312">
        <f>IFERROR(VLOOKUP($B286,Totalt!$B$1:$AQ$554,MATCH(J$2,Totalt!$B$1:$AQ$1,0),FALSE),"")</f>
        <v>0</v>
      </c>
      <c r="K286" s="312">
        <f>IFERROR(VLOOKUP($B286,Totalt!$B$1:$AQ$554,MATCH(K$2,Totalt!$B$1:$AQ$1,0),FALSE),"")</f>
        <v>0</v>
      </c>
      <c r="L286" s="312">
        <f>IFERROR(VLOOKUP($B286,Totalt!$B$1:$AQ$554,MATCH(L$2,Totalt!$B$1:$AQ$1,0),FALSE),"")</f>
        <v>0</v>
      </c>
      <c r="M286" s="312">
        <f>IFERROR(VLOOKUP($B286,Totalt!$B$1:$AQ$554,MATCH(M$2,Totalt!$B$1:$AQ$1,0),FALSE),"")</f>
        <v>0</v>
      </c>
      <c r="N286" s="312">
        <f>IFERROR(VLOOKUP($B286,Totalt!$B$1:$AQ$554,MATCH(N$2,Totalt!$B$1:$AQ$1,0),FALSE),"")</f>
        <v>0</v>
      </c>
      <c r="O286" s="312">
        <f>IFERROR(VLOOKUP($B286,Totalt!$B$1:$AQ$554,MATCH(O$2,Totalt!$B$1:$AQ$1,0),FALSE),"")</f>
        <v>0</v>
      </c>
      <c r="P286" s="312">
        <f>IFERROR(VLOOKUP($B286,Totalt!$B$1:$AQ$554,MATCH(P$2,Totalt!$B$1:$AQ$1,0),FALSE),"")</f>
        <v>0</v>
      </c>
      <c r="Q286" s="312">
        <f>IFERROR(VLOOKUP($B286,Totalt!$B$1:$AQ$554,MATCH(Q$2,Totalt!$B$1:$AQ$1,0),FALSE),"")</f>
        <v>10.119999999999999</v>
      </c>
      <c r="R286" s="312">
        <f>IFERROR(VLOOKUP($B286,Totalt!$B$1:$AQ$554,MATCH(R$2,Totalt!$B$1:$AQ$1,0),FALSE),"")</f>
        <v>0</v>
      </c>
      <c r="S286" s="312">
        <f>IFERROR(VLOOKUP($B286,Totalt!$B$1:$AQ$554,MATCH(S$2,Totalt!$B$1:$AQ$1,0),FALSE),"")</f>
        <v>0</v>
      </c>
      <c r="T286" s="312">
        <f>IFERROR(VLOOKUP($B286,Totalt!$B$1:$AQ$554,MATCH(T$2,Totalt!$B$1:$AQ$1,0),FALSE),"")</f>
        <v>0</v>
      </c>
      <c r="U286" s="312">
        <f>IFERROR(VLOOKUP($B286,Totalt!$B$1:$AQ$554,MATCH(U$2,Totalt!$B$1:$AQ$1,0),FALSE),"")</f>
        <v>0</v>
      </c>
      <c r="V286" s="312">
        <f>IFERROR(VLOOKUP($B286,Totalt!$B$1:$AQ$554,MATCH(V$2,Totalt!$B$1:$AQ$1,0),FALSE),"")</f>
        <v>0</v>
      </c>
      <c r="W286" s="312">
        <f>IFERROR(VLOOKUP($B286,Totalt!$B$1:$AQ$554,MATCH(W$2,Totalt!$B$1:$AQ$1,0),FALSE),"")</f>
        <v>0.14000000000000001</v>
      </c>
      <c r="X286" s="312">
        <f>IFERROR(VLOOKUP($B286,Totalt!$B$1:$AQ$554,MATCH(X$2,Totalt!$B$1:$AQ$1,0),FALSE),"")</f>
        <v>0</v>
      </c>
      <c r="Y286" s="312">
        <f>IFERROR(VLOOKUP($B286,Totalt!$B$1:$AQ$554,MATCH(Y$2,Totalt!$B$1:$AQ$1,0),FALSE),"")</f>
        <v>0</v>
      </c>
      <c r="Z286" s="312">
        <f>IFERROR(VLOOKUP($B286,Totalt!$B$1:$AQ$554,MATCH(Z$2,Totalt!$B$1:$AQ$1,0),FALSE),"")</f>
        <v>0</v>
      </c>
      <c r="AA286" s="312">
        <f>IFERROR(VLOOKUP($B286,Totalt!$B$1:$AQ$554,MATCH(AA$2,Totalt!$B$1:$AQ$1,0),FALSE),"")</f>
        <v>0</v>
      </c>
      <c r="AB286" s="312">
        <f>IFERROR(VLOOKUP($B286,Totalt!$B$1:$AQ$554,MATCH(AB$2,Totalt!$B$1:$AQ$1,0),FALSE),"")</f>
        <v>0</v>
      </c>
      <c r="AC286" s="312">
        <f>IFERROR(VLOOKUP($B286,Totalt!$B$1:$AQ$554,MATCH(AC$2,Totalt!$B$1:$AQ$1,0),FALSE),"")</f>
        <v>0</v>
      </c>
      <c r="AD286" s="312">
        <f>IFERROR(VLOOKUP($B286,Totalt!$B$1:$AQ$554,MATCH(AD$2,Totalt!$B$1:$AQ$1,0),FALSE),"")</f>
        <v>0</v>
      </c>
      <c r="AE286" s="312">
        <f>IFERROR(VLOOKUP($B286,Totalt!$B$1:$AQ$554,MATCH(AE$2,Totalt!$B$1:$AQ$1,0),FALSE),"")</f>
        <v>0</v>
      </c>
      <c r="AF286" s="312">
        <f>IFERROR(VLOOKUP($B286,Totalt!$B$1:$AQ$554,MATCH(AF$2,Totalt!$B$1:$AQ$1,0),FALSE),"")</f>
        <v>0.14899999999999999</v>
      </c>
      <c r="AG286" s="312">
        <f>IFERROR(VLOOKUP($B286,Totalt!$B$1:$AQ$554,MATCH(AG$2,Totalt!$B$1:$AQ$1,0),FALSE),"")</f>
        <v>0</v>
      </c>
      <c r="AI286" s="245">
        <f t="shared" si="27"/>
        <v>10.408999999999999</v>
      </c>
      <c r="AJ286" s="246">
        <f>IF(ISERROR(1/VLOOKUP($B286,Leveranser!$B$1:$S$500,MATCH("såld värme (gwh)",Leveranser!$B$1:$S$1,0),FALSE)),"",VLOOKUP($B286,Leveranser!$B$1:$S$500,MATCH("såld värme (gwh)",Leveranser!$B$1:$S$1,0),FALSE))</f>
        <v>6.8170000000000002</v>
      </c>
      <c r="AK286" t="str">
        <f>IFERROR(IF(VLOOKUP($B286,Totalt!$B$1:$AQ$554,MATCH(AK$2,Totalt!$B$1:$AQ$1,0),FALSE)="","",VLOOKUP($B286,Totalt!$B$1:$AQ$554,MATCH(AK$2,Totalt!$B$1:$AQ$1,0),FALSE)),"")</f>
        <v/>
      </c>
      <c r="AM286" s="247" t="str">
        <f>IF(B286&lt;&gt;"",IF(VLOOKUP($B286,Totalt!$B$1:$AQ$554,MATCH("Kvalitetsgranskad:",Totalt!$B$1:$AQ$1,0),FALSE)="ja",VLOOKUP($B286,Miljö!$B$1:$AG$479,MATCH(AM$2,Miljö!$B$1:$AK$1,0),FALSE),""),"")</f>
        <v>Ja</v>
      </c>
      <c r="AN286" s="247" t="str">
        <f>IF(AM286="ja",VLOOKUP($B286,Miljö!$B$1:$J$479,MATCH("Typ av ursprungsspecificerad el   (Om inget värde anges används Nordisk residualmix, se inforuta) ()",Miljö!$B$1:$J$1,0),FALSE),IF(AM286="nej","Nordisk residualel",""))</f>
        <v>'Vattenel EPD. Kraftvärme bio'</v>
      </c>
      <c r="AO286" s="247">
        <f>IF(AM286="","",VLOOKUP($B286,Miljö!$B$1:$J$479,MATCH("Fossilandel för ursprungspecificerad el ()",Miljö!$B$1:$J$1,0),FALSE))</f>
        <v>0</v>
      </c>
      <c r="AP286" s="247">
        <f>IF(AM286="","",IFERROR(VLOOKUP($B286,Miljö!$B$1:$J$479,MATCH("Kärnkraftsandel för ursprungsspecificerad el ()",Miljö!$B$1:$J$1,0),FALSE)/1,0))</f>
        <v>0</v>
      </c>
      <c r="AQ286" s="247">
        <f t="shared" si="28"/>
        <v>1</v>
      </c>
      <c r="AR286" s="52"/>
      <c r="AS286" s="247" t="str">
        <f t="shared" si="24"/>
        <v>Nej</v>
      </c>
      <c r="AT286" s="247" t="str">
        <f>IF(AS286="ja",VLOOKUP($B286,Miljö!$B$1:$O$500,MATCH("Fossil andel i procent (%)",Miljö!$B$1:$O$1,0),FALSE)/100,"")</f>
        <v/>
      </c>
      <c r="AU286" s="52"/>
      <c r="AV286" s="247" t="str">
        <f t="shared" si="25"/>
        <v>Nej</v>
      </c>
      <c r="AW286" s="247" t="str">
        <f>IF(AV286="ja",VLOOKUP($B286,'Egen hetvattenprod'!$B$1:$AO$500,MATCH("Värmekälla till värmepumpar ()",'Egen hetvattenprod'!$B$1:$AO$1,0),FALSE),"")</f>
        <v/>
      </c>
      <c r="AY286" s="244" t="str">
        <f t="shared" si="26"/>
        <v>Nej</v>
      </c>
      <c r="AZ286" s="283" t="str">
        <f>IF($AY286="ja",(VLOOKUP($B286,'Egen hetvattenprod'!$B$1:$BX$550,MATCH(AZ$2,'Egen hetvattenprod'!$B$1:$BX$1,0),FALSE)+VLOOKUP($B286,Kraftvärmeprod!$B$1:$BX$550,MATCH(AZ$2,Kraftvärmeprod!$B$1:$BX$1,0),FALSE))/$AC286,"")</f>
        <v/>
      </c>
      <c r="BA286" s="283" t="str">
        <f>IF($AY286="ja",(VLOOKUP($B286,'Egen hetvattenprod'!$B$1:$BX$550,MATCH(BA$2,'Egen hetvattenprod'!$B$1:$BX$1,0),FALSE)+VLOOKUP($B286,Kraftvärmeprod!$B$1:$BX$550,MATCH(BA$2,Kraftvärmeprod!$B$1:$BX$1,0),FALSE))/$AC286,"")</f>
        <v/>
      </c>
      <c r="BB286" s="283" t="str">
        <f>IF($AY286="ja",(VLOOKUP($B286,'Egen hetvattenprod'!$B$1:$BX$550,MATCH(BB$2,'Egen hetvattenprod'!$B$1:$BX$1,0),FALSE)+VLOOKUP($B286,Kraftvärmeprod!$B$1:$BX$550,MATCH(BB$2,Kraftvärmeprod!$B$1:$BX$1,0),FALSE))/$AC286,"")</f>
        <v/>
      </c>
      <c r="BC286" s="283" t="str">
        <f>IF($AY286="ja",(VLOOKUP($B286,'Egen hetvattenprod'!$B$1:$BX$550,MATCH(BC$2,'Egen hetvattenprod'!$B$1:$BX$1,0),FALSE)+VLOOKUP($B286,Kraftvärmeprod!$B$1:$BX$550,MATCH(BC$2,Kraftvärmeprod!$B$1:$BX$1,0),FALSE))/$AC286,"")</f>
        <v/>
      </c>
      <c r="BD286" s="283" t="str">
        <f>IF($AY286="ja",(VLOOKUP($B286,'Egen hetvattenprod'!$B$1:$BX$550,MATCH(BD$2,'Egen hetvattenprod'!$B$1:$BX$1,0),FALSE)+VLOOKUP($B286,Kraftvärmeprod!$B$1:$BX$550,MATCH(BD$2,Kraftvärmeprod!$B$1:$BX$1,0),FALSE))/$AC286,"")</f>
        <v/>
      </c>
      <c r="BF286" s="244" t="str">
        <f t="shared" si="29"/>
        <v>Nej</v>
      </c>
      <c r="BG286" s="283" t="str">
        <f>IF($BF286="ja",VLOOKUP($B286,'Egen hetvattenprod'!$B$1:$BX$550,MATCH("Andelen klimatgaser med fossilt ursprung för avfall ()",'Egen hetvattenprod'!$B$1:$BX$1,0),FALSE),"")</f>
        <v/>
      </c>
      <c r="BH286" s="283" t="str">
        <f>IF($BF286="ja",VLOOKUP($B286,Kraftvärmeprod!$B$1:$BX$550,MATCH("Andelen klimatgaser med fossilt ursprung för avfall ()",Kraftvärmeprod!$B$1:$BX$1,0),FALSE),"")</f>
        <v/>
      </c>
      <c r="BI286" s="307" t="str">
        <f>IF($BF286="ja",VLOOKUP($B286,'Egen hetvattenprod'!$B$1:$BX$550,MATCH("Avfall (GWh)",'Egen hetvattenprod'!$B$1:$BX$1,0),FALSE),"")</f>
        <v/>
      </c>
      <c r="BJ286" s="307" t="str">
        <f>IF($BF286="ja",VLOOKUP($B286,'Slutlig allokering kvv'!$B$1:$BX$550,MATCH("Avfall (GWh)",'Slutlig allokering kvv'!$B$1:$BX$1,0),FALSE),"")</f>
        <v/>
      </c>
      <c r="BK286" s="307" t="str">
        <f>IF($BF286="ja",VLOOKUP($B286,'Köpt hetvatten'!$B$1:$BX$550,MATCH("Avfall i köpt hetvatten",'Köpt hetvatten'!$B$1:$BX$1,0),FALSE),"")</f>
        <v/>
      </c>
      <c r="BL286" s="307" t="str">
        <f>IF($BF286="ja",VLOOKUP($B286,'Egen hetvattenprod'!$B$1:$BX$550,MATCH("Värde enligt ovan. (%)",'Egen hetvattenprod'!$B$1:$BX$1,0),FALSE),"")</f>
        <v/>
      </c>
      <c r="BM286" s="307" t="str">
        <f>IF($BF286="ja",VLOOKUP($B286,Kraftvärmeprod!$B$1:$BX$550,MATCH("Värde enligt ovan. (%)",Kraftvärmeprod!$B$1:$BX$1,0),FALSE),"")</f>
        <v/>
      </c>
      <c r="BN286" s="307"/>
      <c r="BO286" s="307"/>
      <c r="BP286" s="307"/>
      <c r="BQ286" s="307" t="str">
        <f>IF($BF286="ja",VLOOKUP($B286,'Egen hetvattenprod'!$B$1:$BX$550,MATCH("Tillförd olja (fossil) vid avfallsförbränning (GWh)",'Egen hetvattenprod'!$B$1:$BX$1,0),FALSE),"")</f>
        <v/>
      </c>
      <c r="BR286" s="307" t="str">
        <f>IF($BF286="ja",VLOOKUP($B286,Kraftvärmeprod!$B$1:$BX$550,MATCH("Tillförd olja (fossil) vid avfallsförbränning (GWh)",Kraftvärmeprod!$B$1:$BX$1,0),FALSE),"")</f>
        <v/>
      </c>
    </row>
    <row r="287" spans="1:70" x14ac:dyDescent="0.25">
      <c r="A287" s="2" t="str">
        <f>'Miljövärden för publ företag'!B289</f>
        <v>Vimmerby Energi &amp; Miljö AB</v>
      </c>
      <c r="B287" s="2" t="str">
        <f>'Miljövärden för publ företag'!C289</f>
        <v>Södra Vi</v>
      </c>
      <c r="C287" s="312">
        <f>IFERROR(VLOOKUP($B287,Totalt!$B$1:$AQ$554,MATCH(C$2,Totalt!$B$1:$AQ$1,0),FALSE),"")</f>
        <v>0</v>
      </c>
      <c r="D287" s="312">
        <f>IFERROR(VLOOKUP($B287,Totalt!$B$1:$AQ$554,MATCH(D$2,Totalt!$B$1:$AQ$1,0),FALSE),"")</f>
        <v>0</v>
      </c>
      <c r="E287" s="312">
        <f>IFERROR(VLOOKUP($B287,Totalt!$B$1:$AQ$554,MATCH(E$2,Totalt!$B$1:$AQ$1,0),FALSE),"")</f>
        <v>0</v>
      </c>
      <c r="F287" s="312">
        <f>IFERROR(VLOOKUP($B287,Totalt!$B$1:$AQ$554,MATCH(F$2,Totalt!$B$1:$AQ$1,0),FALSE),"")</f>
        <v>0</v>
      </c>
      <c r="G287" s="312">
        <f>IFERROR(VLOOKUP($B287,Totalt!$B$1:$AQ$554,MATCH(G$2,Totalt!$B$1:$AQ$1,0),FALSE),"")</f>
        <v>0</v>
      </c>
      <c r="H287" s="312">
        <f>IFERROR(VLOOKUP($B287,Totalt!$B$1:$AQ$554,MATCH(H$2,Totalt!$B$1:$AQ$1,0),FALSE),"")</f>
        <v>0</v>
      </c>
      <c r="I287" s="312">
        <f>IFERROR(VLOOKUP($B287,Totalt!$B$1:$AQ$554,MATCH(I$2,Totalt!$B$1:$AQ$1,0),FALSE),"")</f>
        <v>0</v>
      </c>
      <c r="J287" s="312">
        <f>IFERROR(VLOOKUP($B287,Totalt!$B$1:$AQ$554,MATCH(J$2,Totalt!$B$1:$AQ$1,0),FALSE),"")</f>
        <v>0</v>
      </c>
      <c r="K287" s="312">
        <f>IFERROR(VLOOKUP($B287,Totalt!$B$1:$AQ$554,MATCH(K$2,Totalt!$B$1:$AQ$1,0),FALSE),"")</f>
        <v>0</v>
      </c>
      <c r="L287" s="312">
        <f>IFERROR(VLOOKUP($B287,Totalt!$B$1:$AQ$554,MATCH(L$2,Totalt!$B$1:$AQ$1,0),FALSE),"")</f>
        <v>0</v>
      </c>
      <c r="M287" s="312">
        <f>IFERROR(VLOOKUP($B287,Totalt!$B$1:$AQ$554,MATCH(M$2,Totalt!$B$1:$AQ$1,0),FALSE),"")</f>
        <v>0</v>
      </c>
      <c r="N287" s="312">
        <f>IFERROR(VLOOKUP($B287,Totalt!$B$1:$AQ$554,MATCH(N$2,Totalt!$B$1:$AQ$1,0),FALSE),"")</f>
        <v>0</v>
      </c>
      <c r="O287" s="312">
        <f>IFERROR(VLOOKUP($B287,Totalt!$B$1:$AQ$554,MATCH(O$2,Totalt!$B$1:$AQ$1,0),FALSE),"")</f>
        <v>0</v>
      </c>
      <c r="P287" s="312">
        <f>IFERROR(VLOOKUP($B287,Totalt!$B$1:$AQ$554,MATCH(P$2,Totalt!$B$1:$AQ$1,0),FALSE),"")</f>
        <v>0</v>
      </c>
      <c r="Q287" s="312">
        <f>IFERROR(VLOOKUP($B287,Totalt!$B$1:$AQ$554,MATCH(Q$2,Totalt!$B$1:$AQ$1,0),FALSE),"")</f>
        <v>16.73</v>
      </c>
      <c r="R287" s="312">
        <f>IFERROR(VLOOKUP($B287,Totalt!$B$1:$AQ$554,MATCH(R$2,Totalt!$B$1:$AQ$1,0),FALSE),"")</f>
        <v>0</v>
      </c>
      <c r="S287" s="312">
        <f>IFERROR(VLOOKUP($B287,Totalt!$B$1:$AQ$554,MATCH(S$2,Totalt!$B$1:$AQ$1,0),FALSE),"")</f>
        <v>0</v>
      </c>
      <c r="T287" s="312">
        <f>IFERROR(VLOOKUP($B287,Totalt!$B$1:$AQ$554,MATCH(T$2,Totalt!$B$1:$AQ$1,0),FALSE),"")</f>
        <v>0</v>
      </c>
      <c r="U287" s="312">
        <f>IFERROR(VLOOKUP($B287,Totalt!$B$1:$AQ$554,MATCH(U$2,Totalt!$B$1:$AQ$1,0),FALSE),"")</f>
        <v>0</v>
      </c>
      <c r="V287" s="312">
        <f>IFERROR(VLOOKUP($B287,Totalt!$B$1:$AQ$554,MATCH(V$2,Totalt!$B$1:$AQ$1,0),FALSE),"")</f>
        <v>0</v>
      </c>
      <c r="W287" s="312">
        <f>IFERROR(VLOOKUP($B287,Totalt!$B$1:$AQ$554,MATCH(W$2,Totalt!$B$1:$AQ$1,0),FALSE),"")</f>
        <v>0.17</v>
      </c>
      <c r="X287" s="312">
        <f>IFERROR(VLOOKUP($B287,Totalt!$B$1:$AQ$554,MATCH(X$2,Totalt!$B$1:$AQ$1,0),FALSE),"")</f>
        <v>0</v>
      </c>
      <c r="Y287" s="312">
        <f>IFERROR(VLOOKUP($B287,Totalt!$B$1:$AQ$554,MATCH(Y$2,Totalt!$B$1:$AQ$1,0),FALSE),"")</f>
        <v>0</v>
      </c>
      <c r="Z287" s="312">
        <f>IFERROR(VLOOKUP($B287,Totalt!$B$1:$AQ$554,MATCH(Z$2,Totalt!$B$1:$AQ$1,0),FALSE),"")</f>
        <v>0</v>
      </c>
      <c r="AA287" s="312">
        <f>IFERROR(VLOOKUP($B287,Totalt!$B$1:$AQ$554,MATCH(AA$2,Totalt!$B$1:$AQ$1,0),FALSE),"")</f>
        <v>0</v>
      </c>
      <c r="AB287" s="312">
        <f>IFERROR(VLOOKUP($B287,Totalt!$B$1:$AQ$554,MATCH(AB$2,Totalt!$B$1:$AQ$1,0),FALSE),"")</f>
        <v>0</v>
      </c>
      <c r="AC287" s="312">
        <f>IFERROR(VLOOKUP($B287,Totalt!$B$1:$AQ$554,MATCH(AC$2,Totalt!$B$1:$AQ$1,0),FALSE),"")</f>
        <v>0</v>
      </c>
      <c r="AD287" s="312">
        <f>IFERROR(VLOOKUP($B287,Totalt!$B$1:$AQ$554,MATCH(AD$2,Totalt!$B$1:$AQ$1,0),FALSE),"")</f>
        <v>0</v>
      </c>
      <c r="AE287" s="312">
        <f>IFERROR(VLOOKUP($B287,Totalt!$B$1:$AQ$554,MATCH(AE$2,Totalt!$B$1:$AQ$1,0),FALSE),"")</f>
        <v>0</v>
      </c>
      <c r="AF287" s="312">
        <f>IFERROR(VLOOKUP($B287,Totalt!$B$1:$AQ$554,MATCH(AF$2,Totalt!$B$1:$AQ$1,0),FALSE),"")</f>
        <v>0.221</v>
      </c>
      <c r="AG287" s="312">
        <f>IFERROR(VLOOKUP($B287,Totalt!$B$1:$AQ$554,MATCH(AG$2,Totalt!$B$1:$AQ$1,0),FALSE),"")</f>
        <v>0</v>
      </c>
      <c r="AI287" s="245">
        <f t="shared" si="27"/>
        <v>17.121000000000002</v>
      </c>
      <c r="AJ287" s="246">
        <f>IF(ISERROR(1/VLOOKUP($B287,Leveranser!$B$1:$S$500,MATCH("såld värme (gwh)",Leveranser!$B$1:$S$1,0),FALSE)),"",VLOOKUP($B287,Leveranser!$B$1:$S$500,MATCH("såld värme (gwh)",Leveranser!$B$1:$S$1,0),FALSE))</f>
        <v>12.039</v>
      </c>
      <c r="AK287" t="str">
        <f>IFERROR(IF(VLOOKUP($B287,Totalt!$B$1:$AQ$554,MATCH(AK$2,Totalt!$B$1:$AQ$1,0),FALSE)="","",VLOOKUP($B287,Totalt!$B$1:$AQ$554,MATCH(AK$2,Totalt!$B$1:$AQ$1,0),FALSE)),"")</f>
        <v/>
      </c>
      <c r="AM287" s="247" t="str">
        <f>IF(B287&lt;&gt;"",IF(VLOOKUP($B287,Totalt!$B$1:$AQ$554,MATCH("Kvalitetsgranskad:",Totalt!$B$1:$AQ$1,0),FALSE)="ja",VLOOKUP($B287,Miljö!$B$1:$AG$479,MATCH(AM$2,Miljö!$B$1:$AK$1,0),FALSE),""),"")</f>
        <v>Ja</v>
      </c>
      <c r="AN287" s="247" t="str">
        <f>IF(AM287="ja",VLOOKUP($B287,Miljö!$B$1:$J$479,MATCH("Typ av ursprungsspecificerad el   (Om inget värde anges används Nordisk residualmix, se inforuta) ()",Miljö!$B$1:$J$1,0),FALSE),IF(AM287="nej","Nordisk residualel",""))</f>
        <v>'Vattenel EPD. kraftvärme bio'</v>
      </c>
      <c r="AO287" s="247">
        <f>IF(AM287="","",VLOOKUP($B287,Miljö!$B$1:$J$479,MATCH("Fossilandel för ursprungspecificerad el ()",Miljö!$B$1:$J$1,0),FALSE))</f>
        <v>0</v>
      </c>
      <c r="AP287" s="247">
        <f>IF(AM287="","",IFERROR(VLOOKUP($B287,Miljö!$B$1:$J$479,MATCH("Kärnkraftsandel för ursprungsspecificerad el ()",Miljö!$B$1:$J$1,0),FALSE)/1,0))</f>
        <v>0</v>
      </c>
      <c r="AQ287" s="247">
        <f t="shared" si="28"/>
        <v>1</v>
      </c>
      <c r="AR287" s="52"/>
      <c r="AS287" s="247" t="str">
        <f t="shared" si="24"/>
        <v>Nej</v>
      </c>
      <c r="AT287" s="247" t="str">
        <f>IF(AS287="ja",VLOOKUP($B287,Miljö!$B$1:$O$500,MATCH("Fossil andel i procent (%)",Miljö!$B$1:$O$1,0),FALSE)/100,"")</f>
        <v/>
      </c>
      <c r="AU287" s="52"/>
      <c r="AV287" s="247" t="str">
        <f t="shared" si="25"/>
        <v>Nej</v>
      </c>
      <c r="AW287" s="247" t="str">
        <f>IF(AV287="ja",VLOOKUP($B287,'Egen hetvattenprod'!$B$1:$AO$500,MATCH("Värmekälla till värmepumpar ()",'Egen hetvattenprod'!$B$1:$AO$1,0),FALSE),"")</f>
        <v/>
      </c>
      <c r="AY287" s="244" t="str">
        <f t="shared" si="26"/>
        <v>Nej</v>
      </c>
      <c r="AZ287" s="283" t="str">
        <f>IF($AY287="ja",(VLOOKUP($B287,'Egen hetvattenprod'!$B$1:$BX$550,MATCH(AZ$2,'Egen hetvattenprod'!$B$1:$BX$1,0),FALSE)+VLOOKUP($B287,Kraftvärmeprod!$B$1:$BX$550,MATCH(AZ$2,Kraftvärmeprod!$B$1:$BX$1,0),FALSE))/$AC287,"")</f>
        <v/>
      </c>
      <c r="BA287" s="283" t="str">
        <f>IF($AY287="ja",(VLOOKUP($B287,'Egen hetvattenprod'!$B$1:$BX$550,MATCH(BA$2,'Egen hetvattenprod'!$B$1:$BX$1,0),FALSE)+VLOOKUP($B287,Kraftvärmeprod!$B$1:$BX$550,MATCH(BA$2,Kraftvärmeprod!$B$1:$BX$1,0),FALSE))/$AC287,"")</f>
        <v/>
      </c>
      <c r="BB287" s="283" t="str">
        <f>IF($AY287="ja",(VLOOKUP($B287,'Egen hetvattenprod'!$B$1:$BX$550,MATCH(BB$2,'Egen hetvattenprod'!$B$1:$BX$1,0),FALSE)+VLOOKUP($B287,Kraftvärmeprod!$B$1:$BX$550,MATCH(BB$2,Kraftvärmeprod!$B$1:$BX$1,0),FALSE))/$AC287,"")</f>
        <v/>
      </c>
      <c r="BC287" s="283" t="str">
        <f>IF($AY287="ja",(VLOOKUP($B287,'Egen hetvattenprod'!$B$1:$BX$550,MATCH(BC$2,'Egen hetvattenprod'!$B$1:$BX$1,0),FALSE)+VLOOKUP($B287,Kraftvärmeprod!$B$1:$BX$550,MATCH(BC$2,Kraftvärmeprod!$B$1:$BX$1,0),FALSE))/$AC287,"")</f>
        <v/>
      </c>
      <c r="BD287" s="283" t="str">
        <f>IF($AY287="ja",(VLOOKUP($B287,'Egen hetvattenprod'!$B$1:$BX$550,MATCH(BD$2,'Egen hetvattenprod'!$B$1:$BX$1,0),FALSE)+VLOOKUP($B287,Kraftvärmeprod!$B$1:$BX$550,MATCH(BD$2,Kraftvärmeprod!$B$1:$BX$1,0),FALSE))/$AC287,"")</f>
        <v/>
      </c>
      <c r="BF287" s="244" t="str">
        <f t="shared" si="29"/>
        <v>Nej</v>
      </c>
      <c r="BG287" s="283" t="str">
        <f>IF($BF287="ja",VLOOKUP($B287,'Egen hetvattenprod'!$B$1:$BX$550,MATCH("Andelen klimatgaser med fossilt ursprung för avfall ()",'Egen hetvattenprod'!$B$1:$BX$1,0),FALSE),"")</f>
        <v/>
      </c>
      <c r="BH287" s="283" t="str">
        <f>IF($BF287="ja",VLOOKUP($B287,Kraftvärmeprod!$B$1:$BX$550,MATCH("Andelen klimatgaser med fossilt ursprung för avfall ()",Kraftvärmeprod!$B$1:$BX$1,0),FALSE),"")</f>
        <v/>
      </c>
      <c r="BI287" s="307" t="str">
        <f>IF($BF287="ja",VLOOKUP($B287,'Egen hetvattenprod'!$B$1:$BX$550,MATCH("Avfall (GWh)",'Egen hetvattenprod'!$B$1:$BX$1,0),FALSE),"")</f>
        <v/>
      </c>
      <c r="BJ287" s="307" t="str">
        <f>IF($BF287="ja",VLOOKUP($B287,'Slutlig allokering kvv'!$B$1:$BX$550,MATCH("Avfall (GWh)",'Slutlig allokering kvv'!$B$1:$BX$1,0),FALSE),"")</f>
        <v/>
      </c>
      <c r="BK287" s="307" t="str">
        <f>IF($BF287="ja",VLOOKUP($B287,'Köpt hetvatten'!$B$1:$BX$550,MATCH("Avfall i köpt hetvatten",'Köpt hetvatten'!$B$1:$BX$1,0),FALSE),"")</f>
        <v/>
      </c>
      <c r="BL287" s="307" t="str">
        <f>IF($BF287="ja",VLOOKUP($B287,'Egen hetvattenprod'!$B$1:$BX$550,MATCH("Värde enligt ovan. (%)",'Egen hetvattenprod'!$B$1:$BX$1,0),FALSE),"")</f>
        <v/>
      </c>
      <c r="BM287" s="307" t="str">
        <f>IF($BF287="ja",VLOOKUP($B287,Kraftvärmeprod!$B$1:$BX$550,MATCH("Värde enligt ovan. (%)",Kraftvärmeprod!$B$1:$BX$1,0),FALSE),"")</f>
        <v/>
      </c>
      <c r="BN287" s="307"/>
      <c r="BO287" s="307"/>
      <c r="BP287" s="307"/>
      <c r="BQ287" s="307" t="str">
        <f>IF($BF287="ja",VLOOKUP($B287,'Egen hetvattenprod'!$B$1:$BX$550,MATCH("Tillförd olja (fossil) vid avfallsförbränning (GWh)",'Egen hetvattenprod'!$B$1:$BX$1,0),FALSE),"")</f>
        <v/>
      </c>
      <c r="BR287" s="307" t="str">
        <f>IF($BF287="ja",VLOOKUP($B287,Kraftvärmeprod!$B$1:$BX$550,MATCH("Tillförd olja (fossil) vid avfallsförbränning (GWh)",Kraftvärmeprod!$B$1:$BX$1,0),FALSE),"")</f>
        <v/>
      </c>
    </row>
    <row r="288" spans="1:70" x14ac:dyDescent="0.25">
      <c r="A288" s="2" t="str">
        <f>'Miljövärden för publ företag'!B290</f>
        <v>Vimmerby Energi &amp; Miljö AB</v>
      </c>
      <c r="B288" s="2" t="str">
        <f>'Miljövärden för publ företag'!C290</f>
        <v>Vimmerby</v>
      </c>
      <c r="C288" s="312">
        <f>IFERROR(VLOOKUP($B288,Totalt!$B$1:$AQ$554,MATCH(C$2,Totalt!$B$1:$AQ$1,0),FALSE),"")</f>
        <v>0</v>
      </c>
      <c r="D288" s="312">
        <f>IFERROR(VLOOKUP($B288,Totalt!$B$1:$AQ$554,MATCH(D$2,Totalt!$B$1:$AQ$1,0),FALSE),"")</f>
        <v>0.44996999999999998</v>
      </c>
      <c r="E288" s="312">
        <f>IFERROR(VLOOKUP($B288,Totalt!$B$1:$AQ$554,MATCH(E$2,Totalt!$B$1:$AQ$1,0),FALSE),"")</f>
        <v>0.04</v>
      </c>
      <c r="F288" s="312">
        <f>IFERROR(VLOOKUP($B288,Totalt!$B$1:$AQ$554,MATCH(F$2,Totalt!$B$1:$AQ$1,0),FALSE),"")</f>
        <v>0</v>
      </c>
      <c r="G288" s="312">
        <f>IFERROR(VLOOKUP($B288,Totalt!$B$1:$AQ$554,MATCH(G$2,Totalt!$B$1:$AQ$1,0),FALSE),"")</f>
        <v>0</v>
      </c>
      <c r="H288" s="312">
        <f>IFERROR(VLOOKUP($B288,Totalt!$B$1:$AQ$554,MATCH(H$2,Totalt!$B$1:$AQ$1,0),FALSE),"")</f>
        <v>0</v>
      </c>
      <c r="I288" s="312">
        <f>IFERROR(VLOOKUP($B288,Totalt!$B$1:$AQ$554,MATCH(I$2,Totalt!$B$1:$AQ$1,0),FALSE),"")</f>
        <v>0</v>
      </c>
      <c r="J288" s="312">
        <f>IFERROR(VLOOKUP($B288,Totalt!$B$1:$AQ$554,MATCH(J$2,Totalt!$B$1:$AQ$1,0),FALSE),"")</f>
        <v>2.4</v>
      </c>
      <c r="K288" s="312">
        <f>IFERROR(VLOOKUP($B288,Totalt!$B$1:$AQ$554,MATCH(K$2,Totalt!$B$1:$AQ$1,0),FALSE),"")</f>
        <v>0</v>
      </c>
      <c r="L288" s="312">
        <f>IFERROR(VLOOKUP($B288,Totalt!$B$1:$AQ$554,MATCH(L$2,Totalt!$B$1:$AQ$1,0),FALSE),"")</f>
        <v>0</v>
      </c>
      <c r="M288" s="312">
        <f>IFERROR(VLOOKUP($B288,Totalt!$B$1:$AQ$554,MATCH(M$2,Totalt!$B$1:$AQ$1,0),FALSE),"")</f>
        <v>58.271700000000003</v>
      </c>
      <c r="N288" s="312">
        <f>IFERROR(VLOOKUP($B288,Totalt!$B$1:$AQ$554,MATCH(N$2,Totalt!$B$1:$AQ$1,0),FALSE),"")</f>
        <v>55.503999999999998</v>
      </c>
      <c r="O288" s="312">
        <f>IFERROR(VLOOKUP($B288,Totalt!$B$1:$AQ$554,MATCH(O$2,Totalt!$B$1:$AQ$1,0),FALSE),"")</f>
        <v>0</v>
      </c>
      <c r="P288" s="312">
        <f>IFERROR(VLOOKUP($B288,Totalt!$B$1:$AQ$554,MATCH(P$2,Totalt!$B$1:$AQ$1,0),FALSE),"")</f>
        <v>3.5456599999999998</v>
      </c>
      <c r="Q288" s="312">
        <f>IFERROR(VLOOKUP($B288,Totalt!$B$1:$AQ$554,MATCH(Q$2,Totalt!$B$1:$AQ$1,0),FALSE),"")</f>
        <v>0</v>
      </c>
      <c r="R288" s="312">
        <f>IFERROR(VLOOKUP($B288,Totalt!$B$1:$AQ$554,MATCH(R$2,Totalt!$B$1:$AQ$1,0),FALSE),"")</f>
        <v>0</v>
      </c>
      <c r="S288" s="312">
        <f>IFERROR(VLOOKUP($B288,Totalt!$B$1:$AQ$554,MATCH(S$2,Totalt!$B$1:$AQ$1,0),FALSE),"")</f>
        <v>0</v>
      </c>
      <c r="T288" s="312">
        <f>IFERROR(VLOOKUP($B288,Totalt!$B$1:$AQ$554,MATCH(T$2,Totalt!$B$1:$AQ$1,0),FALSE),"")</f>
        <v>0</v>
      </c>
      <c r="U288" s="312">
        <f>IFERROR(VLOOKUP($B288,Totalt!$B$1:$AQ$554,MATCH(U$2,Totalt!$B$1:$AQ$1,0),FALSE),"")</f>
        <v>0</v>
      </c>
      <c r="V288" s="312">
        <f>IFERROR(VLOOKUP($B288,Totalt!$B$1:$AQ$554,MATCH(V$2,Totalt!$B$1:$AQ$1,0),FALSE),"")</f>
        <v>0</v>
      </c>
      <c r="W288" s="312">
        <f>IFERROR(VLOOKUP($B288,Totalt!$B$1:$AQ$554,MATCH(W$2,Totalt!$B$1:$AQ$1,0),FALSE),"")</f>
        <v>0.05</v>
      </c>
      <c r="X288" s="312">
        <f>IFERROR(VLOOKUP($B288,Totalt!$B$1:$AQ$554,MATCH(X$2,Totalt!$B$1:$AQ$1,0),FALSE),"")</f>
        <v>0</v>
      </c>
      <c r="Y288" s="312">
        <f>IFERROR(VLOOKUP($B288,Totalt!$B$1:$AQ$554,MATCH(Y$2,Totalt!$B$1:$AQ$1,0),FALSE),"")</f>
        <v>0</v>
      </c>
      <c r="Z288" s="312">
        <f>IFERROR(VLOOKUP($B288,Totalt!$B$1:$AQ$554,MATCH(Z$2,Totalt!$B$1:$AQ$1,0),FALSE),"")</f>
        <v>0</v>
      </c>
      <c r="AA288" s="312">
        <f>IFERROR(VLOOKUP($B288,Totalt!$B$1:$AQ$554,MATCH(AA$2,Totalt!$B$1:$AQ$1,0),FALSE),"")</f>
        <v>0</v>
      </c>
      <c r="AB288" s="312">
        <f>IFERROR(VLOOKUP($B288,Totalt!$B$1:$AQ$554,MATCH(AB$2,Totalt!$B$1:$AQ$1,0),FALSE),"")</f>
        <v>0</v>
      </c>
      <c r="AC288" s="312">
        <f>IFERROR(VLOOKUP($B288,Totalt!$B$1:$AQ$554,MATCH(AC$2,Totalt!$B$1:$AQ$1,0),FALSE),"")</f>
        <v>17.03</v>
      </c>
      <c r="AD288" s="312">
        <f>IFERROR(VLOOKUP($B288,Totalt!$B$1:$AQ$554,MATCH(AD$2,Totalt!$B$1:$AQ$1,0),FALSE),"")</f>
        <v>0</v>
      </c>
      <c r="AE288" s="312">
        <f>IFERROR(VLOOKUP($B288,Totalt!$B$1:$AQ$554,MATCH(AE$2,Totalt!$B$1:$AQ$1,0),FALSE),"")</f>
        <v>0</v>
      </c>
      <c r="AF288" s="312">
        <f>IFERROR(VLOOKUP($B288,Totalt!$B$1:$AQ$554,MATCH(AF$2,Totalt!$B$1:$AQ$1,0),FALSE),"")</f>
        <v>1.9973099999999999</v>
      </c>
      <c r="AG288" s="312">
        <f>IFERROR(VLOOKUP($B288,Totalt!$B$1:$AQ$554,MATCH(AG$2,Totalt!$B$1:$AQ$1,0),FALSE),"")</f>
        <v>0</v>
      </c>
      <c r="AI288" s="245">
        <f t="shared" si="27"/>
        <v>139.28864000000002</v>
      </c>
      <c r="AJ288" s="246">
        <f>IF(ISERROR(1/VLOOKUP($B288,Leveranser!$B$1:$S$500,MATCH("såld värme (gwh)",Leveranser!$B$1:$S$1,0),FALSE)),"",VLOOKUP($B288,Leveranser!$B$1:$S$500,MATCH("såld värme (gwh)",Leveranser!$B$1:$S$1,0),FALSE))</f>
        <v>105.078</v>
      </c>
      <c r="AK288" t="str">
        <f>IFERROR(IF(VLOOKUP($B288,Totalt!$B$1:$AQ$554,MATCH(AK$2,Totalt!$B$1:$AQ$1,0),FALSE)="","",VLOOKUP($B288,Totalt!$B$1:$AQ$554,MATCH(AK$2,Totalt!$B$1:$AQ$1,0),FALSE)),"")</f>
        <v/>
      </c>
      <c r="AM288" s="247" t="str">
        <f>IF(B288&lt;&gt;"",IF(VLOOKUP($B288,Totalt!$B$1:$AQ$554,MATCH("Kvalitetsgranskad:",Totalt!$B$1:$AQ$1,0),FALSE)="ja",VLOOKUP($B288,Miljö!$B$1:$AG$479,MATCH(AM$2,Miljö!$B$1:$AK$1,0),FALSE),""),"")</f>
        <v>Ja</v>
      </c>
      <c r="AN288" s="247" t="str">
        <f>IF(AM288="ja",VLOOKUP($B288,Miljö!$B$1:$J$479,MATCH("Typ av ursprungsspecificerad el   (Om inget värde anges används Nordisk residualmix, se inforuta) ()",Miljö!$B$1:$J$1,0),FALSE),IF(AM288="nej","Nordisk residualel",""))</f>
        <v>'Vattenel EPD. kraftvärme bio'</v>
      </c>
      <c r="AO288" s="247">
        <f>IF(AM288="","",VLOOKUP($B288,Miljö!$B$1:$J$479,MATCH("Fossilandel för ursprungspecificerad el ()",Miljö!$B$1:$J$1,0),FALSE))</f>
        <v>0</v>
      </c>
      <c r="AP288" s="247">
        <f>IF(AM288="","",IFERROR(VLOOKUP($B288,Miljö!$B$1:$J$479,MATCH("Kärnkraftsandel för ursprungsspecificerad el ()",Miljö!$B$1:$J$1,0),FALSE)/1,0))</f>
        <v>0</v>
      </c>
      <c r="AQ288" s="247">
        <f t="shared" si="28"/>
        <v>1</v>
      </c>
      <c r="AR288" s="52"/>
      <c r="AS288" s="247" t="str">
        <f t="shared" si="24"/>
        <v>Nej</v>
      </c>
      <c r="AT288" s="247" t="str">
        <f>IF(AS288="ja",VLOOKUP($B288,Miljö!$B$1:$O$500,MATCH("Fossil andel i procent (%)",Miljö!$B$1:$O$1,0),FALSE)/100,"")</f>
        <v/>
      </c>
      <c r="AU288" s="52"/>
      <c r="AV288" s="247" t="str">
        <f t="shared" si="25"/>
        <v>Nej</v>
      </c>
      <c r="AW288" s="247" t="str">
        <f>IF(AV288="ja",VLOOKUP($B288,'Egen hetvattenprod'!$B$1:$AO$500,MATCH("Värmekälla till värmepumpar ()",'Egen hetvattenprod'!$B$1:$AO$1,0),FALSE),"")</f>
        <v/>
      </c>
      <c r="AY288" s="244" t="str">
        <f t="shared" si="26"/>
        <v>Ja</v>
      </c>
      <c r="AZ288" s="283">
        <f>IF($AY288="ja",(VLOOKUP($B288,'Egen hetvattenprod'!$B$1:$BX$550,MATCH(AZ$2,'Egen hetvattenprod'!$B$1:$BX$1,0),FALSE)+VLOOKUP($B288,Kraftvärmeprod!$B$1:$BX$550,MATCH(AZ$2,Kraftvärmeprod!$B$1:$BX$1,0),FALSE))/$AC288,"")</f>
        <v>1</v>
      </c>
      <c r="BA288" s="283">
        <f>IF($AY288="ja",(VLOOKUP($B288,'Egen hetvattenprod'!$B$1:$BX$550,MATCH(BA$2,'Egen hetvattenprod'!$B$1:$BX$1,0),FALSE)+VLOOKUP($B288,Kraftvärmeprod!$B$1:$BX$550,MATCH(BA$2,Kraftvärmeprod!$B$1:$BX$1,0),FALSE))/$AC288,"")</f>
        <v>0</v>
      </c>
      <c r="BB288" s="283">
        <f>IF($AY288="ja",(VLOOKUP($B288,'Egen hetvattenprod'!$B$1:$BX$550,MATCH(BB$2,'Egen hetvattenprod'!$B$1:$BX$1,0),FALSE)+VLOOKUP($B288,Kraftvärmeprod!$B$1:$BX$550,MATCH(BB$2,Kraftvärmeprod!$B$1:$BX$1,0),FALSE))/$AC288,"")</f>
        <v>0</v>
      </c>
      <c r="BC288" s="283">
        <f>IF($AY288="ja",(VLOOKUP($B288,'Egen hetvattenprod'!$B$1:$BX$550,MATCH(BC$2,'Egen hetvattenprod'!$B$1:$BX$1,0),FALSE)+VLOOKUP($B288,Kraftvärmeprod!$B$1:$BX$550,MATCH(BC$2,Kraftvärmeprod!$B$1:$BX$1,0),FALSE))/$AC288,"")</f>
        <v>0</v>
      </c>
      <c r="BD288" s="283">
        <f>IF($AY288="ja",(VLOOKUP($B288,'Egen hetvattenprod'!$B$1:$BX$550,MATCH(BD$2,'Egen hetvattenprod'!$B$1:$BX$1,0),FALSE)+VLOOKUP($B288,Kraftvärmeprod!$B$1:$BX$550,MATCH(BD$2,Kraftvärmeprod!$B$1:$BX$1,0),FALSE))/$AC288,"")</f>
        <v>0</v>
      </c>
      <c r="BF288" s="244" t="str">
        <f t="shared" si="29"/>
        <v>Nej</v>
      </c>
      <c r="BG288" s="283" t="str">
        <f>IF($BF288="ja",VLOOKUP($B288,'Egen hetvattenprod'!$B$1:$BX$550,MATCH("Andelen klimatgaser med fossilt ursprung för avfall ()",'Egen hetvattenprod'!$B$1:$BX$1,0),FALSE),"")</f>
        <v/>
      </c>
      <c r="BH288" s="283" t="str">
        <f>IF($BF288="ja",VLOOKUP($B288,Kraftvärmeprod!$B$1:$BX$550,MATCH("Andelen klimatgaser med fossilt ursprung för avfall ()",Kraftvärmeprod!$B$1:$BX$1,0),FALSE),"")</f>
        <v/>
      </c>
      <c r="BI288" s="307" t="str">
        <f>IF($BF288="ja",VLOOKUP($B288,'Egen hetvattenprod'!$B$1:$BX$550,MATCH("Avfall (GWh)",'Egen hetvattenprod'!$B$1:$BX$1,0),FALSE),"")</f>
        <v/>
      </c>
      <c r="BJ288" s="307" t="str">
        <f>IF($BF288="ja",VLOOKUP($B288,'Slutlig allokering kvv'!$B$1:$BX$550,MATCH("Avfall (GWh)",'Slutlig allokering kvv'!$B$1:$BX$1,0),FALSE),"")</f>
        <v/>
      </c>
      <c r="BK288" s="307" t="str">
        <f>IF($BF288="ja",VLOOKUP($B288,'Köpt hetvatten'!$B$1:$BX$550,MATCH("Avfall i köpt hetvatten",'Köpt hetvatten'!$B$1:$BX$1,0),FALSE),"")</f>
        <v/>
      </c>
      <c r="BL288" s="307" t="str">
        <f>IF($BF288="ja",VLOOKUP($B288,'Egen hetvattenprod'!$B$1:$BX$550,MATCH("Värde enligt ovan. (%)",'Egen hetvattenprod'!$B$1:$BX$1,0),FALSE),"")</f>
        <v/>
      </c>
      <c r="BM288" s="307" t="str">
        <f>IF($BF288="ja",VLOOKUP($B288,Kraftvärmeprod!$B$1:$BX$550,MATCH("Värde enligt ovan. (%)",Kraftvärmeprod!$B$1:$BX$1,0),FALSE),"")</f>
        <v/>
      </c>
      <c r="BN288" s="307"/>
      <c r="BO288" s="307"/>
      <c r="BP288" s="307"/>
      <c r="BQ288" s="307" t="str">
        <f>IF($BF288="ja",VLOOKUP($B288,'Egen hetvattenprod'!$B$1:$BX$550,MATCH("Tillförd olja (fossil) vid avfallsförbränning (GWh)",'Egen hetvattenprod'!$B$1:$BX$1,0),FALSE),"")</f>
        <v/>
      </c>
      <c r="BR288" s="307" t="str">
        <f>IF($BF288="ja",VLOOKUP($B288,Kraftvärmeprod!$B$1:$BX$550,MATCH("Tillförd olja (fossil) vid avfallsförbränning (GWh)",Kraftvärmeprod!$B$1:$BX$1,0),FALSE),"")</f>
        <v/>
      </c>
    </row>
    <row r="289" spans="1:70" x14ac:dyDescent="0.25">
      <c r="A289" s="2" t="str">
        <f>'Miljövärden för publ företag'!B291</f>
        <v>Väner Energi AB</v>
      </c>
      <c r="B289" s="2" t="str">
        <f>'Miljövärden för publ företag'!C291</f>
        <v>Lyrestad</v>
      </c>
      <c r="C289" s="312">
        <f>IFERROR(VLOOKUP($B289,Totalt!$B$1:$AQ$554,MATCH(C$2,Totalt!$B$1:$AQ$1,0),FALSE),"")</f>
        <v>0</v>
      </c>
      <c r="D289" s="312">
        <f>IFERROR(VLOOKUP($B289,Totalt!$B$1:$AQ$554,MATCH(D$2,Totalt!$B$1:$AQ$1,0),FALSE),"")</f>
        <v>0.14499999999999999</v>
      </c>
      <c r="E289" s="312">
        <f>IFERROR(VLOOKUP($B289,Totalt!$B$1:$AQ$554,MATCH(E$2,Totalt!$B$1:$AQ$1,0),FALSE),"")</f>
        <v>0</v>
      </c>
      <c r="F289" s="312">
        <f>IFERROR(VLOOKUP($B289,Totalt!$B$1:$AQ$554,MATCH(F$2,Totalt!$B$1:$AQ$1,0),FALSE),"")</f>
        <v>0</v>
      </c>
      <c r="G289" s="312">
        <f>IFERROR(VLOOKUP($B289,Totalt!$B$1:$AQ$554,MATCH(G$2,Totalt!$B$1:$AQ$1,0),FALSE),"")</f>
        <v>0</v>
      </c>
      <c r="H289" s="312">
        <f>IFERROR(VLOOKUP($B289,Totalt!$B$1:$AQ$554,MATCH(H$2,Totalt!$B$1:$AQ$1,0),FALSE),"")</f>
        <v>0</v>
      </c>
      <c r="I289" s="312">
        <f>IFERROR(VLOOKUP($B289,Totalt!$B$1:$AQ$554,MATCH(I$2,Totalt!$B$1:$AQ$1,0),FALSE),"")</f>
        <v>0</v>
      </c>
      <c r="J289" s="312">
        <f>IFERROR(VLOOKUP($B289,Totalt!$B$1:$AQ$554,MATCH(J$2,Totalt!$B$1:$AQ$1,0),FALSE),"")</f>
        <v>0</v>
      </c>
      <c r="K289" s="312">
        <f>IFERROR(VLOOKUP($B289,Totalt!$B$1:$AQ$554,MATCH(K$2,Totalt!$B$1:$AQ$1,0),FALSE),"")</f>
        <v>0</v>
      </c>
      <c r="L289" s="312">
        <f>IFERROR(VLOOKUP($B289,Totalt!$B$1:$AQ$554,MATCH(L$2,Totalt!$B$1:$AQ$1,0),FALSE),"")</f>
        <v>0</v>
      </c>
      <c r="M289" s="312">
        <f>IFERROR(VLOOKUP($B289,Totalt!$B$1:$AQ$554,MATCH(M$2,Totalt!$B$1:$AQ$1,0),FALSE),"")</f>
        <v>0</v>
      </c>
      <c r="N289" s="312">
        <f>IFERROR(VLOOKUP($B289,Totalt!$B$1:$AQ$554,MATCH(N$2,Totalt!$B$1:$AQ$1,0),FALSE),"")</f>
        <v>0</v>
      </c>
      <c r="O289" s="312">
        <f>IFERROR(VLOOKUP($B289,Totalt!$B$1:$AQ$554,MATCH(O$2,Totalt!$B$1:$AQ$1,0),FALSE),"")</f>
        <v>0</v>
      </c>
      <c r="P289" s="312">
        <f>IFERROR(VLOOKUP($B289,Totalt!$B$1:$AQ$554,MATCH(P$2,Totalt!$B$1:$AQ$1,0),FALSE),"")</f>
        <v>0</v>
      </c>
      <c r="Q289" s="312">
        <f>IFERROR(VLOOKUP($B289,Totalt!$B$1:$AQ$554,MATCH(Q$2,Totalt!$B$1:$AQ$1,0),FALSE),"")</f>
        <v>0</v>
      </c>
      <c r="R289" s="312">
        <f>IFERROR(VLOOKUP($B289,Totalt!$B$1:$AQ$554,MATCH(R$2,Totalt!$B$1:$AQ$1,0),FALSE),"")</f>
        <v>0.41099999999999998</v>
      </c>
      <c r="S289" s="312">
        <f>IFERROR(VLOOKUP($B289,Totalt!$B$1:$AQ$554,MATCH(S$2,Totalt!$B$1:$AQ$1,0),FALSE),"")</f>
        <v>2.3159999999999998</v>
      </c>
      <c r="T289" s="312">
        <f>IFERROR(VLOOKUP($B289,Totalt!$B$1:$AQ$554,MATCH(T$2,Totalt!$B$1:$AQ$1,0),FALSE),"")</f>
        <v>0</v>
      </c>
      <c r="U289" s="312">
        <f>IFERROR(VLOOKUP($B289,Totalt!$B$1:$AQ$554,MATCH(U$2,Totalt!$B$1:$AQ$1,0),FALSE),"")</f>
        <v>0</v>
      </c>
      <c r="V289" s="312">
        <f>IFERROR(VLOOKUP($B289,Totalt!$B$1:$AQ$554,MATCH(V$2,Totalt!$B$1:$AQ$1,0),FALSE),"")</f>
        <v>0</v>
      </c>
      <c r="W289" s="312">
        <f>IFERROR(VLOOKUP($B289,Totalt!$B$1:$AQ$554,MATCH(W$2,Totalt!$B$1:$AQ$1,0),FALSE),"")</f>
        <v>0</v>
      </c>
      <c r="X289" s="312">
        <f>IFERROR(VLOOKUP($B289,Totalt!$B$1:$AQ$554,MATCH(X$2,Totalt!$B$1:$AQ$1,0),FALSE),"")</f>
        <v>0</v>
      </c>
      <c r="Y289" s="312">
        <f>IFERROR(VLOOKUP($B289,Totalt!$B$1:$AQ$554,MATCH(Y$2,Totalt!$B$1:$AQ$1,0),FALSE),"")</f>
        <v>0</v>
      </c>
      <c r="Z289" s="312">
        <f>IFERROR(VLOOKUP($B289,Totalt!$B$1:$AQ$554,MATCH(Z$2,Totalt!$B$1:$AQ$1,0),FALSE),"")</f>
        <v>0</v>
      </c>
      <c r="AA289" s="312">
        <f>IFERROR(VLOOKUP($B289,Totalt!$B$1:$AQ$554,MATCH(AA$2,Totalt!$B$1:$AQ$1,0),FALSE),"")</f>
        <v>0</v>
      </c>
      <c r="AB289" s="312">
        <f>IFERROR(VLOOKUP($B289,Totalt!$B$1:$AQ$554,MATCH(AB$2,Totalt!$B$1:$AQ$1,0),FALSE),"")</f>
        <v>0</v>
      </c>
      <c r="AC289" s="312">
        <f>IFERROR(VLOOKUP($B289,Totalt!$B$1:$AQ$554,MATCH(AC$2,Totalt!$B$1:$AQ$1,0),FALSE),"")</f>
        <v>0</v>
      </c>
      <c r="AD289" s="312">
        <f>IFERROR(VLOOKUP($B289,Totalt!$B$1:$AQ$554,MATCH(AD$2,Totalt!$B$1:$AQ$1,0),FALSE),"")</f>
        <v>0</v>
      </c>
      <c r="AE289" s="312">
        <f>IFERROR(VLOOKUP($B289,Totalt!$B$1:$AQ$554,MATCH(AE$2,Totalt!$B$1:$AQ$1,0),FALSE),"")</f>
        <v>0</v>
      </c>
      <c r="AF289" s="312">
        <f>IFERROR(VLOOKUP($B289,Totalt!$B$1:$AQ$554,MATCH(AF$2,Totalt!$B$1:$AQ$1,0),FALSE),"")</f>
        <v>5.3999999999999999E-2</v>
      </c>
      <c r="AG289" s="312">
        <f>IFERROR(VLOOKUP($B289,Totalt!$B$1:$AQ$554,MATCH(AG$2,Totalt!$B$1:$AQ$1,0),FALSE),"")</f>
        <v>0</v>
      </c>
      <c r="AI289" s="245">
        <f t="shared" si="27"/>
        <v>2.9259999999999997</v>
      </c>
      <c r="AJ289" s="246">
        <f>IF(ISERROR(1/VLOOKUP($B289,Leveranser!$B$1:$S$500,MATCH("såld värme (gwh)",Leveranser!$B$1:$S$1,0),FALSE)),"",VLOOKUP($B289,Leveranser!$B$1:$S$500,MATCH("såld värme (gwh)",Leveranser!$B$1:$S$1,0),FALSE))</f>
        <v>2.15</v>
      </c>
      <c r="AK289" t="str">
        <f>IFERROR(IF(VLOOKUP($B289,Totalt!$B$1:$AQ$554,MATCH(AK$2,Totalt!$B$1:$AQ$1,0),FALSE)="","",VLOOKUP($B289,Totalt!$B$1:$AQ$554,MATCH(AK$2,Totalt!$B$1:$AQ$1,0),FALSE)),"")</f>
        <v/>
      </c>
      <c r="AM289" s="247" t="str">
        <f>IF(B289&lt;&gt;"",IF(VLOOKUP($B289,Totalt!$B$1:$AQ$554,MATCH("Kvalitetsgranskad:",Totalt!$B$1:$AQ$1,0),FALSE)="ja",VLOOKUP($B289,Miljö!$B$1:$AG$479,MATCH(AM$2,Miljö!$B$1:$AK$1,0),FALSE),""),"")</f>
        <v>Ja</v>
      </c>
      <c r="AN289" s="247" t="str">
        <f>IF(AM289="ja",VLOOKUP($B289,Miljö!$B$1:$J$479,MATCH("Typ av ursprungsspecificerad el   (Om inget värde anges används Nordisk residualmix, se inforuta) ()",Miljö!$B$1:$J$1,0),FALSE),IF(AM289="nej","Nordisk residualel",""))</f>
        <v>'100 % Ursprungsmärkt Nordisk vattenkraft'</v>
      </c>
      <c r="AO289" s="247">
        <f>IF(AM289="","",VLOOKUP($B289,Miljö!$B$1:$J$479,MATCH("Fossilandel för ursprungspecificerad el ()",Miljö!$B$1:$J$1,0),FALSE))</f>
        <v>0</v>
      </c>
      <c r="AP289" s="247">
        <f>IF(AM289="","",IFERROR(VLOOKUP($B289,Miljö!$B$1:$J$479,MATCH("Kärnkraftsandel för ursprungsspecificerad el ()",Miljö!$B$1:$J$1,0),FALSE)/1,0))</f>
        <v>0</v>
      </c>
      <c r="AQ289" s="247">
        <f t="shared" si="28"/>
        <v>1</v>
      </c>
      <c r="AR289" s="52"/>
      <c r="AS289" s="247" t="str">
        <f t="shared" si="24"/>
        <v>Nej</v>
      </c>
      <c r="AT289" s="247" t="str">
        <f>IF(AS289="ja",VLOOKUP($B289,Miljö!$B$1:$O$500,MATCH("Fossil andel i procent (%)",Miljö!$B$1:$O$1,0),FALSE)/100,"")</f>
        <v/>
      </c>
      <c r="AU289" s="52"/>
      <c r="AV289" s="247" t="str">
        <f t="shared" si="25"/>
        <v>Nej</v>
      </c>
      <c r="AW289" s="247" t="str">
        <f>IF(AV289="ja",VLOOKUP($B289,'Egen hetvattenprod'!$B$1:$AO$500,MATCH("Värmekälla till värmepumpar ()",'Egen hetvattenprod'!$B$1:$AO$1,0),FALSE),"")</f>
        <v/>
      </c>
      <c r="AY289" s="244" t="str">
        <f t="shared" si="26"/>
        <v>Nej</v>
      </c>
      <c r="AZ289" s="283" t="str">
        <f>IF($AY289="ja",(VLOOKUP($B289,'Egen hetvattenprod'!$B$1:$BX$550,MATCH(AZ$2,'Egen hetvattenprod'!$B$1:$BX$1,0),FALSE)+VLOOKUP($B289,Kraftvärmeprod!$B$1:$BX$550,MATCH(AZ$2,Kraftvärmeprod!$B$1:$BX$1,0),FALSE))/$AC289,"")</f>
        <v/>
      </c>
      <c r="BA289" s="283" t="str">
        <f>IF($AY289="ja",(VLOOKUP($B289,'Egen hetvattenprod'!$B$1:$BX$550,MATCH(BA$2,'Egen hetvattenprod'!$B$1:$BX$1,0),FALSE)+VLOOKUP($B289,Kraftvärmeprod!$B$1:$BX$550,MATCH(BA$2,Kraftvärmeprod!$B$1:$BX$1,0),FALSE))/$AC289,"")</f>
        <v/>
      </c>
      <c r="BB289" s="283" t="str">
        <f>IF($AY289="ja",(VLOOKUP($B289,'Egen hetvattenprod'!$B$1:$BX$550,MATCH(BB$2,'Egen hetvattenprod'!$B$1:$BX$1,0),FALSE)+VLOOKUP($B289,Kraftvärmeprod!$B$1:$BX$550,MATCH(BB$2,Kraftvärmeprod!$B$1:$BX$1,0),FALSE))/$AC289,"")</f>
        <v/>
      </c>
      <c r="BC289" s="283" t="str">
        <f>IF($AY289="ja",(VLOOKUP($B289,'Egen hetvattenprod'!$B$1:$BX$550,MATCH(BC$2,'Egen hetvattenprod'!$B$1:$BX$1,0),FALSE)+VLOOKUP($B289,Kraftvärmeprod!$B$1:$BX$550,MATCH(BC$2,Kraftvärmeprod!$B$1:$BX$1,0),FALSE))/$AC289,"")</f>
        <v/>
      </c>
      <c r="BD289" s="283" t="str">
        <f>IF($AY289="ja",(VLOOKUP($B289,'Egen hetvattenprod'!$B$1:$BX$550,MATCH(BD$2,'Egen hetvattenprod'!$B$1:$BX$1,0),FALSE)+VLOOKUP($B289,Kraftvärmeprod!$B$1:$BX$550,MATCH(BD$2,Kraftvärmeprod!$B$1:$BX$1,0),FALSE))/$AC289,"")</f>
        <v/>
      </c>
      <c r="BF289" s="244" t="str">
        <f t="shared" si="29"/>
        <v>Nej</v>
      </c>
      <c r="BG289" s="283" t="str">
        <f>IF($BF289="ja",VLOOKUP($B289,'Egen hetvattenprod'!$B$1:$BX$550,MATCH("Andelen klimatgaser med fossilt ursprung för avfall ()",'Egen hetvattenprod'!$B$1:$BX$1,0),FALSE),"")</f>
        <v/>
      </c>
      <c r="BH289" s="283" t="str">
        <f>IF($BF289="ja",VLOOKUP($B289,Kraftvärmeprod!$B$1:$BX$550,MATCH("Andelen klimatgaser med fossilt ursprung för avfall ()",Kraftvärmeprod!$B$1:$BX$1,0),FALSE),"")</f>
        <v/>
      </c>
      <c r="BI289" s="307" t="str">
        <f>IF($BF289="ja",VLOOKUP($B289,'Egen hetvattenprod'!$B$1:$BX$550,MATCH("Avfall (GWh)",'Egen hetvattenprod'!$B$1:$BX$1,0),FALSE),"")</f>
        <v/>
      </c>
      <c r="BJ289" s="307" t="str">
        <f>IF($BF289="ja",VLOOKUP($B289,'Slutlig allokering kvv'!$B$1:$BX$550,MATCH("Avfall (GWh)",'Slutlig allokering kvv'!$B$1:$BX$1,0),FALSE),"")</f>
        <v/>
      </c>
      <c r="BK289" s="307" t="str">
        <f>IF($BF289="ja",VLOOKUP($B289,'Köpt hetvatten'!$B$1:$BX$550,MATCH("Avfall i köpt hetvatten",'Köpt hetvatten'!$B$1:$BX$1,0),FALSE),"")</f>
        <v/>
      </c>
      <c r="BL289" s="307" t="str">
        <f>IF($BF289="ja",VLOOKUP($B289,'Egen hetvattenprod'!$B$1:$BX$550,MATCH("Värde enligt ovan. (%)",'Egen hetvattenprod'!$B$1:$BX$1,0),FALSE),"")</f>
        <v/>
      </c>
      <c r="BM289" s="307" t="str">
        <f>IF($BF289="ja",VLOOKUP($B289,Kraftvärmeprod!$B$1:$BX$550,MATCH("Värde enligt ovan. (%)",Kraftvärmeprod!$B$1:$BX$1,0),FALSE),"")</f>
        <v/>
      </c>
      <c r="BN289" s="307"/>
      <c r="BO289" s="307"/>
      <c r="BP289" s="307"/>
      <c r="BQ289" s="307" t="str">
        <f>IF($BF289="ja",VLOOKUP($B289,'Egen hetvattenprod'!$B$1:$BX$550,MATCH("Tillförd olja (fossil) vid avfallsförbränning (GWh)",'Egen hetvattenprod'!$B$1:$BX$1,0),FALSE),"")</f>
        <v/>
      </c>
      <c r="BR289" s="307" t="str">
        <f>IF($BF289="ja",VLOOKUP($B289,Kraftvärmeprod!$B$1:$BX$550,MATCH("Tillförd olja (fossil) vid avfallsförbränning (GWh)",Kraftvärmeprod!$B$1:$BX$1,0),FALSE),"")</f>
        <v/>
      </c>
    </row>
    <row r="290" spans="1:70" x14ac:dyDescent="0.25">
      <c r="A290" s="2" t="str">
        <f>'Miljövärden för publ företag'!B292</f>
        <v>Väner Energi AB</v>
      </c>
      <c r="B290" s="2" t="str">
        <f>'Miljövärden för publ företag'!C292</f>
        <v>Mariestad</v>
      </c>
      <c r="C290" s="312">
        <f>IFERROR(VLOOKUP($B290,Totalt!$B$1:$AQ$554,MATCH(C$2,Totalt!$B$1:$AQ$1,0),FALSE),"")</f>
        <v>0</v>
      </c>
      <c r="D290" s="312">
        <f>IFERROR(VLOOKUP($B290,Totalt!$B$1:$AQ$554,MATCH(D$2,Totalt!$B$1:$AQ$1,0),FALSE),"")</f>
        <v>0</v>
      </c>
      <c r="E290" s="312">
        <f>IFERROR(VLOOKUP($B290,Totalt!$B$1:$AQ$554,MATCH(E$2,Totalt!$B$1:$AQ$1,0),FALSE),"")</f>
        <v>0</v>
      </c>
      <c r="F290" s="312">
        <f>IFERROR(VLOOKUP($B290,Totalt!$B$1:$AQ$554,MATCH(F$2,Totalt!$B$1:$AQ$1,0),FALSE),"")</f>
        <v>0</v>
      </c>
      <c r="G290" s="312">
        <f>IFERROR(VLOOKUP($B290,Totalt!$B$1:$AQ$554,MATCH(G$2,Totalt!$B$1:$AQ$1,0),FALSE),"")</f>
        <v>0</v>
      </c>
      <c r="H290" s="312">
        <f>IFERROR(VLOOKUP($B290,Totalt!$B$1:$AQ$554,MATCH(H$2,Totalt!$B$1:$AQ$1,0),FALSE),"")</f>
        <v>0</v>
      </c>
      <c r="I290" s="312">
        <f>IFERROR(VLOOKUP($B290,Totalt!$B$1:$AQ$554,MATCH(I$2,Totalt!$B$1:$AQ$1,0),FALSE),"")</f>
        <v>0</v>
      </c>
      <c r="J290" s="312">
        <f>IFERROR(VLOOKUP($B290,Totalt!$B$1:$AQ$554,MATCH(J$2,Totalt!$B$1:$AQ$1,0),FALSE),"")</f>
        <v>0</v>
      </c>
      <c r="K290" s="312">
        <f>IFERROR(VLOOKUP($B290,Totalt!$B$1:$AQ$554,MATCH(K$2,Totalt!$B$1:$AQ$1,0),FALSE),"")</f>
        <v>0</v>
      </c>
      <c r="L290" s="312">
        <f>IFERROR(VLOOKUP($B290,Totalt!$B$1:$AQ$554,MATCH(L$2,Totalt!$B$1:$AQ$1,0),FALSE),"")</f>
        <v>99.552599999999998</v>
      </c>
      <c r="M290" s="312">
        <f>IFERROR(VLOOKUP($B290,Totalt!$B$1:$AQ$554,MATCH(M$2,Totalt!$B$1:$AQ$1,0),FALSE),"")</f>
        <v>0</v>
      </c>
      <c r="N290" s="312">
        <f>IFERROR(VLOOKUP($B290,Totalt!$B$1:$AQ$554,MATCH(N$2,Totalt!$B$1:$AQ$1,0),FALSE),"")</f>
        <v>0</v>
      </c>
      <c r="O290" s="312">
        <f>IFERROR(VLOOKUP($B290,Totalt!$B$1:$AQ$554,MATCH(O$2,Totalt!$B$1:$AQ$1,0),FALSE),"")</f>
        <v>0</v>
      </c>
      <c r="P290" s="312">
        <f>IFERROR(VLOOKUP($B290,Totalt!$B$1:$AQ$554,MATCH(P$2,Totalt!$B$1:$AQ$1,0),FALSE),"")</f>
        <v>0</v>
      </c>
      <c r="Q290" s="312">
        <f>IFERROR(VLOOKUP($B290,Totalt!$B$1:$AQ$554,MATCH(Q$2,Totalt!$B$1:$AQ$1,0),FALSE),"")</f>
        <v>0</v>
      </c>
      <c r="R290" s="312">
        <f>IFERROR(VLOOKUP($B290,Totalt!$B$1:$AQ$554,MATCH(R$2,Totalt!$B$1:$AQ$1,0),FALSE),"")</f>
        <v>0</v>
      </c>
      <c r="S290" s="312">
        <f>IFERROR(VLOOKUP($B290,Totalt!$B$1:$AQ$554,MATCH(S$2,Totalt!$B$1:$AQ$1,0),FALSE),"")</f>
        <v>0</v>
      </c>
      <c r="T290" s="312">
        <f>IFERROR(VLOOKUP($B290,Totalt!$B$1:$AQ$554,MATCH(T$2,Totalt!$B$1:$AQ$1,0),FALSE),"")</f>
        <v>0</v>
      </c>
      <c r="U290" s="312">
        <f>IFERROR(VLOOKUP($B290,Totalt!$B$1:$AQ$554,MATCH(U$2,Totalt!$B$1:$AQ$1,0),FALSE),"")</f>
        <v>0</v>
      </c>
      <c r="V290" s="312">
        <f>IFERROR(VLOOKUP($B290,Totalt!$B$1:$AQ$554,MATCH(V$2,Totalt!$B$1:$AQ$1,0),FALSE),"")</f>
        <v>0</v>
      </c>
      <c r="W290" s="312">
        <f>IFERROR(VLOOKUP($B290,Totalt!$B$1:$AQ$554,MATCH(W$2,Totalt!$B$1:$AQ$1,0),FALSE),"")</f>
        <v>0</v>
      </c>
      <c r="X290" s="312">
        <f>IFERROR(VLOOKUP($B290,Totalt!$B$1:$AQ$554,MATCH(X$2,Totalt!$B$1:$AQ$1,0),FALSE),"")</f>
        <v>0</v>
      </c>
      <c r="Y290" s="312">
        <f>IFERROR(VLOOKUP($B290,Totalt!$B$1:$AQ$554,MATCH(Y$2,Totalt!$B$1:$AQ$1,0),FALSE),"")</f>
        <v>0</v>
      </c>
      <c r="Z290" s="312">
        <f>IFERROR(VLOOKUP($B290,Totalt!$B$1:$AQ$554,MATCH(Z$2,Totalt!$B$1:$AQ$1,0),FALSE),"")</f>
        <v>0</v>
      </c>
      <c r="AA290" s="312">
        <f>IFERROR(VLOOKUP($B290,Totalt!$B$1:$AQ$554,MATCH(AA$2,Totalt!$B$1:$AQ$1,0),FALSE),"")</f>
        <v>0</v>
      </c>
      <c r="AB290" s="312">
        <f>IFERROR(VLOOKUP($B290,Totalt!$B$1:$AQ$554,MATCH(AB$2,Totalt!$B$1:$AQ$1,0),FALSE),"")</f>
        <v>0</v>
      </c>
      <c r="AC290" s="312">
        <f>IFERROR(VLOOKUP($B290,Totalt!$B$1:$AQ$554,MATCH(AC$2,Totalt!$B$1:$AQ$1,0),FALSE),"")</f>
        <v>29</v>
      </c>
      <c r="AD290" s="312">
        <f>IFERROR(VLOOKUP($B290,Totalt!$B$1:$AQ$554,MATCH(AD$2,Totalt!$B$1:$AQ$1,0),FALSE),"")</f>
        <v>0.2</v>
      </c>
      <c r="AE290" s="312">
        <f>IFERROR(VLOOKUP($B290,Totalt!$B$1:$AQ$554,MATCH(AE$2,Totalt!$B$1:$AQ$1,0),FALSE),"")</f>
        <v>0</v>
      </c>
      <c r="AF290" s="312">
        <f>IFERROR(VLOOKUP($B290,Totalt!$B$1:$AQ$554,MATCH(AF$2,Totalt!$B$1:$AQ$1,0),FALSE),"")</f>
        <v>2.6631900000000002</v>
      </c>
      <c r="AG290" s="312">
        <f>IFERROR(VLOOKUP($B290,Totalt!$B$1:$AQ$554,MATCH(AG$2,Totalt!$B$1:$AQ$1,0),FALSE),"")</f>
        <v>0</v>
      </c>
      <c r="AI290" s="245">
        <f t="shared" si="27"/>
        <v>131.41578999999996</v>
      </c>
      <c r="AJ290" s="246">
        <f>IF(ISERROR(1/VLOOKUP($B290,Leveranser!$B$1:$S$500,MATCH("såld värme (gwh)",Leveranser!$B$1:$S$1,0),FALSE)),"",VLOOKUP($B290,Leveranser!$B$1:$S$500,MATCH("såld värme (gwh)",Leveranser!$B$1:$S$1,0),FALSE))</f>
        <v>124.956</v>
      </c>
      <c r="AK290" t="str">
        <f>IFERROR(IF(VLOOKUP($B290,Totalt!$B$1:$AQ$554,MATCH(AK$2,Totalt!$B$1:$AQ$1,0),FALSE)="","",VLOOKUP($B290,Totalt!$B$1:$AQ$554,MATCH(AK$2,Totalt!$B$1:$AQ$1,0),FALSE)),"")</f>
        <v/>
      </c>
      <c r="AM290" s="247" t="str">
        <f>IF(B290&lt;&gt;"",IF(VLOOKUP($B290,Totalt!$B$1:$AQ$554,MATCH("Kvalitetsgranskad:",Totalt!$B$1:$AQ$1,0),FALSE)="ja",VLOOKUP($B290,Miljö!$B$1:$AG$479,MATCH(AM$2,Miljö!$B$1:$AK$1,0),FALSE),""),"")</f>
        <v>Ja</v>
      </c>
      <c r="AN290" s="247" t="str">
        <f>IF(AM290="ja",VLOOKUP($B290,Miljö!$B$1:$J$479,MATCH("Typ av ursprungsspecificerad el   (Om inget värde anges används Nordisk residualmix, se inforuta) ()",Miljö!$B$1:$J$1,0),FALSE),IF(AM290="nej","Nordisk residualel",""))</f>
        <v>'Biobränslebaserad kraftvärme från KKAB'</v>
      </c>
      <c r="AO290" s="247">
        <f>IF(AM290="","",VLOOKUP($B290,Miljö!$B$1:$J$479,MATCH("Fossilandel för ursprungspecificerad el ()",Miljö!$B$1:$J$1,0),FALSE))</f>
        <v>0</v>
      </c>
      <c r="AP290" s="247">
        <f>IF(AM290="","",IFERROR(VLOOKUP($B290,Miljö!$B$1:$J$479,MATCH("Kärnkraftsandel för ursprungsspecificerad el ()",Miljö!$B$1:$J$1,0),FALSE)/1,0))</f>
        <v>0</v>
      </c>
      <c r="AQ290" s="247">
        <f t="shared" si="28"/>
        <v>1</v>
      </c>
      <c r="AR290" s="52"/>
      <c r="AS290" s="247" t="str">
        <f t="shared" si="24"/>
        <v>Nej</v>
      </c>
      <c r="AT290" s="247" t="str">
        <f>IF(AS290="ja",VLOOKUP($B290,Miljö!$B$1:$O$500,MATCH("Fossil andel i procent (%)",Miljö!$B$1:$O$1,0),FALSE)/100,"")</f>
        <v/>
      </c>
      <c r="AU290" s="52"/>
      <c r="AV290" s="247" t="str">
        <f t="shared" si="25"/>
        <v>Nej</v>
      </c>
      <c r="AW290" s="247" t="str">
        <f>IF(AV290="ja",VLOOKUP($B290,'Egen hetvattenprod'!$B$1:$AO$500,MATCH("Värmekälla till värmepumpar ()",'Egen hetvattenprod'!$B$1:$AO$1,0),FALSE),"")</f>
        <v/>
      </c>
      <c r="AY290" s="244" t="str">
        <f t="shared" si="26"/>
        <v>Ja</v>
      </c>
      <c r="AZ290" s="283">
        <f>IF($AY290="ja",(VLOOKUP($B290,'Egen hetvattenprod'!$B$1:$BX$550,MATCH(AZ$2,'Egen hetvattenprod'!$B$1:$BX$1,0),FALSE)+VLOOKUP($B290,Kraftvärmeprod!$B$1:$BX$550,MATCH(AZ$2,Kraftvärmeprod!$B$1:$BX$1,0),FALSE))/$AC290,"")</f>
        <v>1</v>
      </c>
      <c r="BA290" s="283">
        <f>IF($AY290="ja",(VLOOKUP($B290,'Egen hetvattenprod'!$B$1:$BX$550,MATCH(BA$2,'Egen hetvattenprod'!$B$1:$BX$1,0),FALSE)+VLOOKUP($B290,Kraftvärmeprod!$B$1:$BX$550,MATCH(BA$2,Kraftvärmeprod!$B$1:$BX$1,0),FALSE))/$AC290,"")</f>
        <v>0</v>
      </c>
      <c r="BB290" s="283">
        <f>IF($AY290="ja",(VLOOKUP($B290,'Egen hetvattenprod'!$B$1:$BX$550,MATCH(BB$2,'Egen hetvattenprod'!$B$1:$BX$1,0),FALSE)+VLOOKUP($B290,Kraftvärmeprod!$B$1:$BX$550,MATCH(BB$2,Kraftvärmeprod!$B$1:$BX$1,0),FALSE))/$AC290,"")</f>
        <v>0</v>
      </c>
      <c r="BC290" s="283">
        <f>IF($AY290="ja",(VLOOKUP($B290,'Egen hetvattenprod'!$B$1:$BX$550,MATCH(BC$2,'Egen hetvattenprod'!$B$1:$BX$1,0),FALSE)+VLOOKUP($B290,Kraftvärmeprod!$B$1:$BX$550,MATCH(BC$2,Kraftvärmeprod!$B$1:$BX$1,0),FALSE))/$AC290,"")</f>
        <v>0</v>
      </c>
      <c r="BD290" s="283">
        <f>IF($AY290="ja",(VLOOKUP($B290,'Egen hetvattenprod'!$B$1:$BX$550,MATCH(BD$2,'Egen hetvattenprod'!$B$1:$BX$1,0),FALSE)+VLOOKUP($B290,Kraftvärmeprod!$B$1:$BX$550,MATCH(BD$2,Kraftvärmeprod!$B$1:$BX$1,0),FALSE))/$AC290,"")</f>
        <v>0</v>
      </c>
      <c r="BF290" s="244" t="str">
        <f t="shared" si="29"/>
        <v>Nej</v>
      </c>
      <c r="BG290" s="283" t="str">
        <f>IF($BF290="ja",VLOOKUP($B290,'Egen hetvattenprod'!$B$1:$BX$550,MATCH("Andelen klimatgaser med fossilt ursprung för avfall ()",'Egen hetvattenprod'!$B$1:$BX$1,0),FALSE),"")</f>
        <v/>
      </c>
      <c r="BH290" s="283" t="str">
        <f>IF($BF290="ja",VLOOKUP($B290,Kraftvärmeprod!$B$1:$BX$550,MATCH("Andelen klimatgaser med fossilt ursprung för avfall ()",Kraftvärmeprod!$B$1:$BX$1,0),FALSE),"")</f>
        <v/>
      </c>
      <c r="BI290" s="307" t="str">
        <f>IF($BF290="ja",VLOOKUP($B290,'Egen hetvattenprod'!$B$1:$BX$550,MATCH("Avfall (GWh)",'Egen hetvattenprod'!$B$1:$BX$1,0),FALSE),"")</f>
        <v/>
      </c>
      <c r="BJ290" s="307" t="str">
        <f>IF($BF290="ja",VLOOKUP($B290,'Slutlig allokering kvv'!$B$1:$BX$550,MATCH("Avfall (GWh)",'Slutlig allokering kvv'!$B$1:$BX$1,0),FALSE),"")</f>
        <v/>
      </c>
      <c r="BK290" s="307" t="str">
        <f>IF($BF290="ja",VLOOKUP($B290,'Köpt hetvatten'!$B$1:$BX$550,MATCH("Avfall i köpt hetvatten",'Köpt hetvatten'!$B$1:$BX$1,0),FALSE),"")</f>
        <v/>
      </c>
      <c r="BL290" s="307" t="str">
        <f>IF($BF290="ja",VLOOKUP($B290,'Egen hetvattenprod'!$B$1:$BX$550,MATCH("Värde enligt ovan. (%)",'Egen hetvattenprod'!$B$1:$BX$1,0),FALSE),"")</f>
        <v/>
      </c>
      <c r="BM290" s="307" t="str">
        <f>IF($BF290="ja",VLOOKUP($B290,Kraftvärmeprod!$B$1:$BX$550,MATCH("Värde enligt ovan. (%)",Kraftvärmeprod!$B$1:$BX$1,0),FALSE),"")</f>
        <v/>
      </c>
      <c r="BN290" s="307"/>
      <c r="BO290" s="307"/>
      <c r="BP290" s="307"/>
      <c r="BQ290" s="307" t="str">
        <f>IF($BF290="ja",VLOOKUP($B290,'Egen hetvattenprod'!$B$1:$BX$550,MATCH("Tillförd olja (fossil) vid avfallsförbränning (GWh)",'Egen hetvattenprod'!$B$1:$BX$1,0),FALSE),"")</f>
        <v/>
      </c>
      <c r="BR290" s="307" t="str">
        <f>IF($BF290="ja",VLOOKUP($B290,Kraftvärmeprod!$B$1:$BX$550,MATCH("Tillförd olja (fossil) vid avfallsförbränning (GWh)",Kraftvärmeprod!$B$1:$BX$1,0),FALSE),"")</f>
        <v/>
      </c>
    </row>
    <row r="291" spans="1:70" x14ac:dyDescent="0.25">
      <c r="A291" s="2" t="str">
        <f>'Miljövärden för publ företag'!B293</f>
        <v>Väner Energi AB</v>
      </c>
      <c r="B291" s="2" t="str">
        <f>'Miljövärden för publ företag'!C293</f>
        <v>Töreboda</v>
      </c>
      <c r="C291" s="312">
        <f>IFERROR(VLOOKUP($B291,Totalt!$B$1:$AQ$554,MATCH(C$2,Totalt!$B$1:$AQ$1,0),FALSE),"")</f>
        <v>0</v>
      </c>
      <c r="D291" s="312">
        <f>IFERROR(VLOOKUP($B291,Totalt!$B$1:$AQ$554,MATCH(D$2,Totalt!$B$1:$AQ$1,0),FALSE),"")</f>
        <v>0</v>
      </c>
      <c r="E291" s="312">
        <f>IFERROR(VLOOKUP($B291,Totalt!$B$1:$AQ$554,MATCH(E$2,Totalt!$B$1:$AQ$1,0),FALSE),"")</f>
        <v>0</v>
      </c>
      <c r="F291" s="312">
        <f>IFERROR(VLOOKUP($B291,Totalt!$B$1:$AQ$554,MATCH(F$2,Totalt!$B$1:$AQ$1,0),FALSE),"")</f>
        <v>0</v>
      </c>
      <c r="G291" s="312">
        <f>IFERROR(VLOOKUP($B291,Totalt!$B$1:$AQ$554,MATCH(G$2,Totalt!$B$1:$AQ$1,0),FALSE),"")</f>
        <v>0</v>
      </c>
      <c r="H291" s="312">
        <f>IFERROR(VLOOKUP($B291,Totalt!$B$1:$AQ$554,MATCH(H$2,Totalt!$B$1:$AQ$1,0),FALSE),"")</f>
        <v>0</v>
      </c>
      <c r="I291" s="312">
        <f>IFERROR(VLOOKUP($B291,Totalt!$B$1:$AQ$554,MATCH(I$2,Totalt!$B$1:$AQ$1,0),FALSE),"")</f>
        <v>0</v>
      </c>
      <c r="J291" s="312">
        <f>IFERROR(VLOOKUP($B291,Totalt!$B$1:$AQ$554,MATCH(J$2,Totalt!$B$1:$AQ$1,0),FALSE),"")</f>
        <v>0</v>
      </c>
      <c r="K291" s="312">
        <f>IFERROR(VLOOKUP($B291,Totalt!$B$1:$AQ$554,MATCH(K$2,Totalt!$B$1:$AQ$1,0),FALSE),"")</f>
        <v>0</v>
      </c>
      <c r="L291" s="312">
        <f>IFERROR(VLOOKUP($B291,Totalt!$B$1:$AQ$554,MATCH(L$2,Totalt!$B$1:$AQ$1,0),FALSE),"")</f>
        <v>0</v>
      </c>
      <c r="M291" s="312">
        <f>IFERROR(VLOOKUP($B291,Totalt!$B$1:$AQ$554,MATCH(M$2,Totalt!$B$1:$AQ$1,0),FALSE),"")</f>
        <v>0</v>
      </c>
      <c r="N291" s="312">
        <f>IFERROR(VLOOKUP($B291,Totalt!$B$1:$AQ$554,MATCH(N$2,Totalt!$B$1:$AQ$1,0),FALSE),"")</f>
        <v>0</v>
      </c>
      <c r="O291" s="312">
        <f>IFERROR(VLOOKUP($B291,Totalt!$B$1:$AQ$554,MATCH(O$2,Totalt!$B$1:$AQ$1,0),FALSE),"")</f>
        <v>19.3</v>
      </c>
      <c r="P291" s="312">
        <f>IFERROR(VLOOKUP($B291,Totalt!$B$1:$AQ$554,MATCH(P$2,Totalt!$B$1:$AQ$1,0),FALSE),"")</f>
        <v>11.4</v>
      </c>
      <c r="Q291" s="312">
        <f>IFERROR(VLOOKUP($B291,Totalt!$B$1:$AQ$554,MATCH(Q$2,Totalt!$B$1:$AQ$1,0),FALSE),"")</f>
        <v>0</v>
      </c>
      <c r="R291" s="312">
        <f>IFERROR(VLOOKUP($B291,Totalt!$B$1:$AQ$554,MATCH(R$2,Totalt!$B$1:$AQ$1,0),FALSE),"")</f>
        <v>0</v>
      </c>
      <c r="S291" s="312">
        <f>IFERROR(VLOOKUP($B291,Totalt!$B$1:$AQ$554,MATCH(S$2,Totalt!$B$1:$AQ$1,0),FALSE),"")</f>
        <v>0.2</v>
      </c>
      <c r="T291" s="312">
        <f>IFERROR(VLOOKUP($B291,Totalt!$B$1:$AQ$554,MATCH(T$2,Totalt!$B$1:$AQ$1,0),FALSE),"")</f>
        <v>0</v>
      </c>
      <c r="U291" s="312">
        <f>IFERROR(VLOOKUP($B291,Totalt!$B$1:$AQ$554,MATCH(U$2,Totalt!$B$1:$AQ$1,0),FALSE),"")</f>
        <v>0</v>
      </c>
      <c r="V291" s="312">
        <f>IFERROR(VLOOKUP($B291,Totalt!$B$1:$AQ$554,MATCH(V$2,Totalt!$B$1:$AQ$1,0),FALSE),"")</f>
        <v>0</v>
      </c>
      <c r="W291" s="312">
        <f>IFERROR(VLOOKUP($B291,Totalt!$B$1:$AQ$554,MATCH(W$2,Totalt!$B$1:$AQ$1,0),FALSE),"")</f>
        <v>0</v>
      </c>
      <c r="X291" s="312">
        <f>IFERROR(VLOOKUP($B291,Totalt!$B$1:$AQ$554,MATCH(X$2,Totalt!$B$1:$AQ$1,0),FALSE),"")</f>
        <v>0</v>
      </c>
      <c r="Y291" s="312">
        <f>IFERROR(VLOOKUP($B291,Totalt!$B$1:$AQ$554,MATCH(Y$2,Totalt!$B$1:$AQ$1,0),FALSE),"")</f>
        <v>0</v>
      </c>
      <c r="Z291" s="312">
        <f>IFERROR(VLOOKUP($B291,Totalt!$B$1:$AQ$554,MATCH(Z$2,Totalt!$B$1:$AQ$1,0),FALSE),"")</f>
        <v>0</v>
      </c>
      <c r="AA291" s="312">
        <f>IFERROR(VLOOKUP($B291,Totalt!$B$1:$AQ$554,MATCH(AA$2,Totalt!$B$1:$AQ$1,0),FALSE),"")</f>
        <v>0</v>
      </c>
      <c r="AB291" s="312">
        <f>IFERROR(VLOOKUP($B291,Totalt!$B$1:$AQ$554,MATCH(AB$2,Totalt!$B$1:$AQ$1,0),FALSE),"")</f>
        <v>0</v>
      </c>
      <c r="AC291" s="312">
        <f>IFERROR(VLOOKUP($B291,Totalt!$B$1:$AQ$554,MATCH(AC$2,Totalt!$B$1:$AQ$1,0),FALSE),"")</f>
        <v>1.2</v>
      </c>
      <c r="AD291" s="312">
        <f>IFERROR(VLOOKUP($B291,Totalt!$B$1:$AQ$554,MATCH(AD$2,Totalt!$B$1:$AQ$1,0),FALSE),"")</f>
        <v>0</v>
      </c>
      <c r="AE291" s="312">
        <f>IFERROR(VLOOKUP($B291,Totalt!$B$1:$AQ$554,MATCH(AE$2,Totalt!$B$1:$AQ$1,0),FALSE),"")</f>
        <v>0</v>
      </c>
      <c r="AF291" s="312">
        <f>IFERROR(VLOOKUP($B291,Totalt!$B$1:$AQ$554,MATCH(AF$2,Totalt!$B$1:$AQ$1,0),FALSE),"")</f>
        <v>0.6</v>
      </c>
      <c r="AG291" s="312">
        <f>IFERROR(VLOOKUP($B291,Totalt!$B$1:$AQ$554,MATCH(AG$2,Totalt!$B$1:$AQ$1,0),FALSE),"")</f>
        <v>0</v>
      </c>
      <c r="AI291" s="245">
        <f t="shared" si="27"/>
        <v>32.700000000000003</v>
      </c>
      <c r="AJ291" s="246">
        <f>IF(ISERROR(1/VLOOKUP($B291,Leveranser!$B$1:$S$500,MATCH("såld värme (gwh)",Leveranser!$B$1:$S$1,0),FALSE)),"",VLOOKUP($B291,Leveranser!$B$1:$S$500,MATCH("såld värme (gwh)",Leveranser!$B$1:$S$1,0),FALSE))</f>
        <v>25.542000000000002</v>
      </c>
      <c r="AK291" t="str">
        <f>IFERROR(IF(VLOOKUP($B291,Totalt!$B$1:$AQ$554,MATCH(AK$2,Totalt!$B$1:$AQ$1,0),FALSE)="","",VLOOKUP($B291,Totalt!$B$1:$AQ$554,MATCH(AK$2,Totalt!$B$1:$AQ$1,0),FALSE)),"")</f>
        <v/>
      </c>
      <c r="AM291" s="247" t="str">
        <f>IF(B291&lt;&gt;"",IF(VLOOKUP($B291,Totalt!$B$1:$AQ$554,MATCH("Kvalitetsgranskad:",Totalt!$B$1:$AQ$1,0),FALSE)="ja",VLOOKUP($B291,Miljö!$B$1:$AG$479,MATCH(AM$2,Miljö!$B$1:$AK$1,0),FALSE),""),"")</f>
        <v>Ja</v>
      </c>
      <c r="AN291" s="247" t="str">
        <f>IF(AM291="ja",VLOOKUP($B291,Miljö!$B$1:$J$479,MATCH("Typ av ursprungsspecificerad el   (Om inget värde anges används Nordisk residualmix, se inforuta) ()",Miljö!$B$1:$J$1,0),FALSE),IF(AM291="nej","Nordisk residualel",""))</f>
        <v>'100 % Ursprungsmärkt Nordisk vattenkraft'</v>
      </c>
      <c r="AO291" s="247">
        <f>IF(AM291="","",VLOOKUP($B291,Miljö!$B$1:$J$479,MATCH("Fossilandel för ursprungspecificerad el ()",Miljö!$B$1:$J$1,0),FALSE))</f>
        <v>0</v>
      </c>
      <c r="AP291" s="247">
        <f>IF(AM291="","",IFERROR(VLOOKUP($B291,Miljö!$B$1:$J$479,MATCH("Kärnkraftsandel för ursprungsspecificerad el ()",Miljö!$B$1:$J$1,0),FALSE)/1,0))</f>
        <v>0</v>
      </c>
      <c r="AQ291" s="247">
        <f t="shared" si="28"/>
        <v>1</v>
      </c>
      <c r="AR291" s="52"/>
      <c r="AS291" s="247" t="str">
        <f t="shared" si="24"/>
        <v>Nej</v>
      </c>
      <c r="AT291" s="247" t="str">
        <f>IF(AS291="ja",VLOOKUP($B291,Miljö!$B$1:$O$500,MATCH("Fossil andel i procent (%)",Miljö!$B$1:$O$1,0),FALSE)/100,"")</f>
        <v/>
      </c>
      <c r="AU291" s="52"/>
      <c r="AV291" s="247" t="str">
        <f t="shared" si="25"/>
        <v>Nej</v>
      </c>
      <c r="AW291" s="247" t="str">
        <f>IF(AV291="ja",VLOOKUP($B291,'Egen hetvattenprod'!$B$1:$AO$500,MATCH("Värmekälla till värmepumpar ()",'Egen hetvattenprod'!$B$1:$AO$1,0),FALSE),"")</f>
        <v/>
      </c>
      <c r="AY291" s="244" t="str">
        <f t="shared" si="26"/>
        <v>Ja</v>
      </c>
      <c r="AZ291" s="283">
        <f>IF($AY291="ja",(VLOOKUP($B291,'Egen hetvattenprod'!$B$1:$BX$550,MATCH(AZ$2,'Egen hetvattenprod'!$B$1:$BX$1,0),FALSE)+VLOOKUP($B291,Kraftvärmeprod!$B$1:$BX$550,MATCH(AZ$2,Kraftvärmeprod!$B$1:$BX$1,0),FALSE))/$AC291,"")</f>
        <v>1</v>
      </c>
      <c r="BA291" s="283">
        <f>IF($AY291="ja",(VLOOKUP($B291,'Egen hetvattenprod'!$B$1:$BX$550,MATCH(BA$2,'Egen hetvattenprod'!$B$1:$BX$1,0),FALSE)+VLOOKUP($B291,Kraftvärmeprod!$B$1:$BX$550,MATCH(BA$2,Kraftvärmeprod!$B$1:$BX$1,0),FALSE))/$AC291,"")</f>
        <v>0</v>
      </c>
      <c r="BB291" s="283">
        <f>IF($AY291="ja",(VLOOKUP($B291,'Egen hetvattenprod'!$B$1:$BX$550,MATCH(BB$2,'Egen hetvattenprod'!$B$1:$BX$1,0),FALSE)+VLOOKUP($B291,Kraftvärmeprod!$B$1:$BX$550,MATCH(BB$2,Kraftvärmeprod!$B$1:$BX$1,0),FALSE))/$AC291,"")</f>
        <v>0</v>
      </c>
      <c r="BC291" s="283">
        <f>IF($AY291="ja",(VLOOKUP($B291,'Egen hetvattenprod'!$B$1:$BX$550,MATCH(BC$2,'Egen hetvattenprod'!$B$1:$BX$1,0),FALSE)+VLOOKUP($B291,Kraftvärmeprod!$B$1:$BX$550,MATCH(BC$2,Kraftvärmeprod!$B$1:$BX$1,0),FALSE))/$AC291,"")</f>
        <v>0</v>
      </c>
      <c r="BD291" s="283">
        <f>IF($AY291="ja",(VLOOKUP($B291,'Egen hetvattenprod'!$B$1:$BX$550,MATCH(BD$2,'Egen hetvattenprod'!$B$1:$BX$1,0),FALSE)+VLOOKUP($B291,Kraftvärmeprod!$B$1:$BX$550,MATCH(BD$2,Kraftvärmeprod!$B$1:$BX$1,0),FALSE))/$AC291,"")</f>
        <v>0</v>
      </c>
      <c r="BF291" s="244" t="str">
        <f t="shared" si="29"/>
        <v>Nej</v>
      </c>
      <c r="BG291" s="283" t="str">
        <f>IF($BF291="ja",VLOOKUP($B291,'Egen hetvattenprod'!$B$1:$BX$550,MATCH("Andelen klimatgaser med fossilt ursprung för avfall ()",'Egen hetvattenprod'!$B$1:$BX$1,0),FALSE),"")</f>
        <v/>
      </c>
      <c r="BH291" s="283" t="str">
        <f>IF($BF291="ja",VLOOKUP($B291,Kraftvärmeprod!$B$1:$BX$550,MATCH("Andelen klimatgaser med fossilt ursprung för avfall ()",Kraftvärmeprod!$B$1:$BX$1,0),FALSE),"")</f>
        <v/>
      </c>
      <c r="BI291" s="307" t="str">
        <f>IF($BF291="ja",VLOOKUP($B291,'Egen hetvattenprod'!$B$1:$BX$550,MATCH("Avfall (GWh)",'Egen hetvattenprod'!$B$1:$BX$1,0),FALSE),"")</f>
        <v/>
      </c>
      <c r="BJ291" s="307" t="str">
        <f>IF($BF291="ja",VLOOKUP($B291,'Slutlig allokering kvv'!$B$1:$BX$550,MATCH("Avfall (GWh)",'Slutlig allokering kvv'!$B$1:$BX$1,0),FALSE),"")</f>
        <v/>
      </c>
      <c r="BK291" s="307" t="str">
        <f>IF($BF291="ja",VLOOKUP($B291,'Köpt hetvatten'!$B$1:$BX$550,MATCH("Avfall i köpt hetvatten",'Köpt hetvatten'!$B$1:$BX$1,0),FALSE),"")</f>
        <v/>
      </c>
      <c r="BL291" s="307" t="str">
        <f>IF($BF291="ja",VLOOKUP($B291,'Egen hetvattenprod'!$B$1:$BX$550,MATCH("Värde enligt ovan. (%)",'Egen hetvattenprod'!$B$1:$BX$1,0),FALSE),"")</f>
        <v/>
      </c>
      <c r="BM291" s="307" t="str">
        <f>IF($BF291="ja",VLOOKUP($B291,Kraftvärmeprod!$B$1:$BX$550,MATCH("Värde enligt ovan. (%)",Kraftvärmeprod!$B$1:$BX$1,0),FALSE),"")</f>
        <v/>
      </c>
      <c r="BN291" s="307"/>
      <c r="BO291" s="307"/>
      <c r="BP291" s="307"/>
      <c r="BQ291" s="307" t="str">
        <f>IF($BF291="ja",VLOOKUP($B291,'Egen hetvattenprod'!$B$1:$BX$550,MATCH("Tillförd olja (fossil) vid avfallsförbränning (GWh)",'Egen hetvattenprod'!$B$1:$BX$1,0),FALSE),"")</f>
        <v/>
      </c>
      <c r="BR291" s="307" t="str">
        <f>IF($BF291="ja",VLOOKUP($B291,Kraftvärmeprod!$B$1:$BX$550,MATCH("Tillförd olja (fossil) vid avfallsförbränning (GWh)",Kraftvärmeprod!$B$1:$BX$1,0),FALSE),"")</f>
        <v/>
      </c>
    </row>
    <row r="292" spans="1:70" x14ac:dyDescent="0.25">
      <c r="A292" s="2" t="str">
        <f>'Miljövärden för publ företag'!B294</f>
        <v>Värmevärden AB</v>
      </c>
      <c r="B292" s="2" t="str">
        <f>'Miljövärden för publ företag'!C294</f>
        <v>Avesta</v>
      </c>
      <c r="C292" s="312">
        <f>IFERROR(VLOOKUP($B292,Totalt!$B$1:$AQ$554,MATCH(C$2,Totalt!$B$1:$AQ$1,0),FALSE),"")</f>
        <v>0</v>
      </c>
      <c r="D292" s="312">
        <f>IFERROR(VLOOKUP($B292,Totalt!$B$1:$AQ$554,MATCH(D$2,Totalt!$B$1:$AQ$1,0),FALSE),"")</f>
        <v>12.353</v>
      </c>
      <c r="E292" s="312">
        <f>IFERROR(VLOOKUP($B292,Totalt!$B$1:$AQ$554,MATCH(E$2,Totalt!$B$1:$AQ$1,0),FALSE),"")</f>
        <v>14.433999999999999</v>
      </c>
      <c r="F292" s="312">
        <f>IFERROR(VLOOKUP($B292,Totalt!$B$1:$AQ$554,MATCH(F$2,Totalt!$B$1:$AQ$1,0),FALSE),"")</f>
        <v>0</v>
      </c>
      <c r="G292" s="312">
        <f>IFERROR(VLOOKUP($B292,Totalt!$B$1:$AQ$554,MATCH(G$2,Totalt!$B$1:$AQ$1,0),FALSE),"")</f>
        <v>0</v>
      </c>
      <c r="H292" s="312">
        <f>IFERROR(VLOOKUP($B292,Totalt!$B$1:$AQ$554,MATCH(H$2,Totalt!$B$1:$AQ$1,0),FALSE),"")</f>
        <v>0</v>
      </c>
      <c r="I292" s="312">
        <f>IFERROR(VLOOKUP($B292,Totalt!$B$1:$AQ$554,MATCH(I$2,Totalt!$B$1:$AQ$1,0),FALSE),"")</f>
        <v>181.63</v>
      </c>
      <c r="J292" s="312">
        <f>IFERROR(VLOOKUP($B292,Totalt!$B$1:$AQ$554,MATCH(J$2,Totalt!$B$1:$AQ$1,0),FALSE),"")</f>
        <v>0</v>
      </c>
      <c r="K292" s="312">
        <f>IFERROR(VLOOKUP($B292,Totalt!$B$1:$AQ$554,MATCH(K$2,Totalt!$B$1:$AQ$1,0),FALSE),"")</f>
        <v>0</v>
      </c>
      <c r="L292" s="312">
        <f>IFERROR(VLOOKUP($B292,Totalt!$B$1:$AQ$554,MATCH(L$2,Totalt!$B$1:$AQ$1,0),FALSE),"")</f>
        <v>0</v>
      </c>
      <c r="M292" s="312">
        <f>IFERROR(VLOOKUP($B292,Totalt!$B$1:$AQ$554,MATCH(M$2,Totalt!$B$1:$AQ$1,0),FALSE),"")</f>
        <v>0</v>
      </c>
      <c r="N292" s="312">
        <f>IFERROR(VLOOKUP($B292,Totalt!$B$1:$AQ$554,MATCH(N$2,Totalt!$B$1:$AQ$1,0),FALSE),"")</f>
        <v>0</v>
      </c>
      <c r="O292" s="312">
        <f>IFERROR(VLOOKUP($B292,Totalt!$B$1:$AQ$554,MATCH(O$2,Totalt!$B$1:$AQ$1,0),FALSE),"")</f>
        <v>32.042000000000002</v>
      </c>
      <c r="P292" s="312">
        <f>IFERROR(VLOOKUP($B292,Totalt!$B$1:$AQ$554,MATCH(P$2,Totalt!$B$1:$AQ$1,0),FALSE),"")</f>
        <v>0</v>
      </c>
      <c r="Q292" s="312">
        <f>IFERROR(VLOOKUP($B292,Totalt!$B$1:$AQ$554,MATCH(Q$2,Totalt!$B$1:$AQ$1,0),FALSE),"")</f>
        <v>5.4682399999999998</v>
      </c>
      <c r="R292" s="312">
        <f>IFERROR(VLOOKUP($B292,Totalt!$B$1:$AQ$554,MATCH(R$2,Totalt!$B$1:$AQ$1,0),FALSE),"")</f>
        <v>0.34499999999999997</v>
      </c>
      <c r="S292" s="312">
        <f>IFERROR(VLOOKUP($B292,Totalt!$B$1:$AQ$554,MATCH(S$2,Totalt!$B$1:$AQ$1,0),FALSE),"")</f>
        <v>0</v>
      </c>
      <c r="T292" s="312">
        <f>IFERROR(VLOOKUP($B292,Totalt!$B$1:$AQ$554,MATCH(T$2,Totalt!$B$1:$AQ$1,0),FALSE),"")</f>
        <v>0</v>
      </c>
      <c r="U292" s="312">
        <f>IFERROR(VLOOKUP($B292,Totalt!$B$1:$AQ$554,MATCH(U$2,Totalt!$B$1:$AQ$1,0),FALSE),"")</f>
        <v>0</v>
      </c>
      <c r="V292" s="312">
        <f>IFERROR(VLOOKUP($B292,Totalt!$B$1:$AQ$554,MATCH(V$2,Totalt!$B$1:$AQ$1,0),FALSE),"")</f>
        <v>0</v>
      </c>
      <c r="W292" s="312">
        <f>IFERROR(VLOOKUP($B292,Totalt!$B$1:$AQ$554,MATCH(W$2,Totalt!$B$1:$AQ$1,0),FALSE),"")</f>
        <v>0</v>
      </c>
      <c r="X292" s="312">
        <f>IFERROR(VLOOKUP($B292,Totalt!$B$1:$AQ$554,MATCH(X$2,Totalt!$B$1:$AQ$1,0),FALSE),"")</f>
        <v>0</v>
      </c>
      <c r="Y292" s="312">
        <f>IFERROR(VLOOKUP($B292,Totalt!$B$1:$AQ$554,MATCH(Y$2,Totalt!$B$1:$AQ$1,0),FALSE),"")</f>
        <v>0</v>
      </c>
      <c r="Z292" s="312">
        <f>IFERROR(VLOOKUP($B292,Totalt!$B$1:$AQ$554,MATCH(Z$2,Totalt!$B$1:$AQ$1,0),FALSE),"")</f>
        <v>0</v>
      </c>
      <c r="AA292" s="312">
        <f>IFERROR(VLOOKUP($B292,Totalt!$B$1:$AQ$554,MATCH(AA$2,Totalt!$B$1:$AQ$1,0),FALSE),"")</f>
        <v>0</v>
      </c>
      <c r="AB292" s="312">
        <f>IFERROR(VLOOKUP($B292,Totalt!$B$1:$AQ$554,MATCH(AB$2,Totalt!$B$1:$AQ$1,0),FALSE),"")</f>
        <v>0</v>
      </c>
      <c r="AC292" s="312">
        <f>IFERROR(VLOOKUP($B292,Totalt!$B$1:$AQ$554,MATCH(AC$2,Totalt!$B$1:$AQ$1,0),FALSE),"")</f>
        <v>15.959</v>
      </c>
      <c r="AD292" s="312">
        <f>IFERROR(VLOOKUP($B292,Totalt!$B$1:$AQ$554,MATCH(AD$2,Totalt!$B$1:$AQ$1,0),FALSE),"")</f>
        <v>36.082000000000001</v>
      </c>
      <c r="AE292" s="312">
        <f>IFERROR(VLOOKUP($B292,Totalt!$B$1:$AQ$554,MATCH(AE$2,Totalt!$B$1:$AQ$1,0),FALSE),"")</f>
        <v>0</v>
      </c>
      <c r="AF292" s="312">
        <f>IFERROR(VLOOKUP($B292,Totalt!$B$1:$AQ$554,MATCH(AF$2,Totalt!$B$1:$AQ$1,0),FALSE),"")</f>
        <v>8.4979999999999993</v>
      </c>
      <c r="AG292" s="312">
        <f>IFERROR(VLOOKUP($B292,Totalt!$B$1:$AQ$554,MATCH(AG$2,Totalt!$B$1:$AQ$1,0),FALSE),"")</f>
        <v>0</v>
      </c>
      <c r="AI292" s="245">
        <f t="shared" si="27"/>
        <v>306.81124</v>
      </c>
      <c r="AJ292" s="246">
        <f>IF(ISERROR(1/VLOOKUP($B292,Leveranser!$B$1:$S$500,MATCH("såld värme (gwh)",Leveranser!$B$1:$S$1,0),FALSE)),"",VLOOKUP($B292,Leveranser!$B$1:$S$500,MATCH("såld värme (gwh)",Leveranser!$B$1:$S$1,0),FALSE))</f>
        <v>214.83799999999999</v>
      </c>
      <c r="AK292" t="str">
        <f>IFERROR(IF(VLOOKUP($B292,Totalt!$B$1:$AQ$554,MATCH(AK$2,Totalt!$B$1:$AQ$1,0),FALSE)="","",VLOOKUP($B292,Totalt!$B$1:$AQ$554,MATCH(AK$2,Totalt!$B$1:$AQ$1,0),FALSE)),"")</f>
        <v/>
      </c>
      <c r="AM292" s="247" t="str">
        <f>IF(B292&lt;&gt;"",IF(VLOOKUP($B292,Totalt!$B$1:$AQ$554,MATCH("Kvalitetsgranskad:",Totalt!$B$1:$AQ$1,0),FALSE)="ja",VLOOKUP($B292,Miljö!$B$1:$AG$479,MATCH(AM$2,Miljö!$B$1:$AK$1,0),FALSE),""),"")</f>
        <v>Ja</v>
      </c>
      <c r="AN292" s="247" t="str">
        <f>IF(AM292="ja",VLOOKUP($B292,Miljö!$B$1:$J$479,MATCH("Typ av ursprungsspecificerad el   (Om inget värde anges används Nordisk residualmix, se inforuta) ()",Miljö!$B$1:$J$1,0),FALSE),IF(AM292="nej","Nordisk residualel",""))</f>
        <v>'Bio energi'</v>
      </c>
      <c r="AO292" s="247">
        <f>IF(AM292="","",VLOOKUP($B292,Miljö!$B$1:$J$479,MATCH("Fossilandel för ursprungspecificerad el ()",Miljö!$B$1:$J$1,0),FALSE))</f>
        <v>0</v>
      </c>
      <c r="AP292" s="247">
        <f>IF(AM292="","",IFERROR(VLOOKUP($B292,Miljö!$B$1:$J$479,MATCH("Kärnkraftsandel för ursprungsspecificerad el ()",Miljö!$B$1:$J$1,0),FALSE)/1,0))</f>
        <v>0</v>
      </c>
      <c r="AQ292" s="247">
        <f t="shared" si="28"/>
        <v>1</v>
      </c>
      <c r="AR292" s="52"/>
      <c r="AS292" s="247" t="str">
        <f t="shared" si="24"/>
        <v>Nej</v>
      </c>
      <c r="AT292" s="247" t="str">
        <f>IF(AS292="ja",VLOOKUP($B292,Miljö!$B$1:$O$500,MATCH("Fossil andel i procent (%)",Miljö!$B$1:$O$1,0),FALSE)/100,"")</f>
        <v/>
      </c>
      <c r="AU292" s="52"/>
      <c r="AV292" s="247" t="str">
        <f t="shared" si="25"/>
        <v>Nej</v>
      </c>
      <c r="AW292" s="247" t="str">
        <f>IF(AV292="ja",VLOOKUP($B292,'Egen hetvattenprod'!$B$1:$AO$500,MATCH("Värmekälla till värmepumpar ()",'Egen hetvattenprod'!$B$1:$AO$1,0),FALSE),"")</f>
        <v/>
      </c>
      <c r="AY292" s="244" t="str">
        <f t="shared" si="26"/>
        <v>Ja</v>
      </c>
      <c r="AZ292" s="283">
        <f>IF($AY292="ja",(VLOOKUP($B292,'Egen hetvattenprod'!$B$1:$BX$550,MATCH(AZ$2,'Egen hetvattenprod'!$B$1:$BX$1,0),FALSE)+VLOOKUP($B292,Kraftvärmeprod!$B$1:$BX$550,MATCH(AZ$2,Kraftvärmeprod!$B$1:$BX$1,0),FALSE))/$AC292,"")</f>
        <v>0</v>
      </c>
      <c r="BA292" s="283">
        <f>IF($AY292="ja",(VLOOKUP($B292,'Egen hetvattenprod'!$B$1:$BX$550,MATCH(BA$2,'Egen hetvattenprod'!$B$1:$BX$1,0),FALSE)+VLOOKUP($B292,Kraftvärmeprod!$B$1:$BX$550,MATCH(BA$2,Kraftvärmeprod!$B$1:$BX$1,0),FALSE))/$AC292,"")</f>
        <v>0.97</v>
      </c>
      <c r="BB292" s="283">
        <f>IF($AY292="ja",(VLOOKUP($B292,'Egen hetvattenprod'!$B$1:$BX$550,MATCH(BB$2,'Egen hetvattenprod'!$B$1:$BX$1,0),FALSE)+VLOOKUP($B292,Kraftvärmeprod!$B$1:$BX$550,MATCH(BB$2,Kraftvärmeprod!$B$1:$BX$1,0),FALSE))/$AC292,"")</f>
        <v>0.03</v>
      </c>
      <c r="BC292" s="283">
        <f>IF($AY292="ja",(VLOOKUP($B292,'Egen hetvattenprod'!$B$1:$BX$550,MATCH(BC$2,'Egen hetvattenprod'!$B$1:$BX$1,0),FALSE)+VLOOKUP($B292,Kraftvärmeprod!$B$1:$BX$550,MATCH(BC$2,Kraftvärmeprod!$B$1:$BX$1,0),FALSE))/$AC292,"")</f>
        <v>0</v>
      </c>
      <c r="BD292" s="283">
        <f>IF($AY292="ja",(VLOOKUP($B292,'Egen hetvattenprod'!$B$1:$BX$550,MATCH(BD$2,'Egen hetvattenprod'!$B$1:$BX$1,0),FALSE)+VLOOKUP($B292,Kraftvärmeprod!$B$1:$BX$550,MATCH(BD$2,Kraftvärmeprod!$B$1:$BX$1,0),FALSE))/$AC292,"")</f>
        <v>0</v>
      </c>
      <c r="BF292" s="244" t="str">
        <f t="shared" si="29"/>
        <v>Ja</v>
      </c>
      <c r="BG292" s="283" t="str">
        <f>IF($BF292="ja",VLOOKUP($B292,'Egen hetvattenprod'!$B$1:$BX$550,MATCH("Andelen klimatgaser med fossilt ursprung för avfall ()",'Egen hetvattenprod'!$B$1:$BX$1,0),FALSE),"")</f>
        <v>Schablon</v>
      </c>
      <c r="BH292" s="283" t="str">
        <f>IF($BF292="ja",VLOOKUP($B292,Kraftvärmeprod!$B$1:$BX$550,MATCH("Andelen klimatgaser med fossilt ursprung för avfall ()",Kraftvärmeprod!$B$1:$BX$1,0),FALSE),"")</f>
        <v>Ingen redovisning</v>
      </c>
      <c r="BI292" s="307">
        <f>IF($BF292="ja",VLOOKUP($B292,'Egen hetvattenprod'!$B$1:$BX$550,MATCH("Avfall (GWh)",'Egen hetvattenprod'!$B$1:$BX$1,0),FALSE),"")</f>
        <v>181.63</v>
      </c>
      <c r="BJ292" s="307">
        <f>IF($BF292="ja",VLOOKUP($B292,'Slutlig allokering kvv'!$B$1:$BX$550,MATCH("Avfall (GWh)",'Slutlig allokering kvv'!$B$1:$BX$1,0),FALSE),"")</f>
        <v>0</v>
      </c>
      <c r="BK292" s="307">
        <f>IF($BF292="ja",VLOOKUP($B292,'Köpt hetvatten'!$B$1:$BX$550,MATCH("Avfall i köpt hetvatten",'Köpt hetvatten'!$B$1:$BX$1,0),FALSE),"")</f>
        <v>0</v>
      </c>
      <c r="BL292" s="307">
        <f>IF($BF292="ja",VLOOKUP($B292,'Egen hetvattenprod'!$B$1:$BX$550,MATCH("Värde enligt ovan. (%)",'Egen hetvattenprod'!$B$1:$BX$1,0),FALSE),"")</f>
        <v>40.5</v>
      </c>
      <c r="BM292" s="307" t="str">
        <f>IF($BF292="ja",VLOOKUP($B292,Kraftvärmeprod!$B$1:$BX$550,MATCH("Värde enligt ovan. (%)",Kraftvärmeprod!$B$1:$BX$1,0),FALSE),"")</f>
        <v>ET</v>
      </c>
      <c r="BN292" s="307"/>
      <c r="BO292" s="307"/>
      <c r="BP292" s="307"/>
      <c r="BQ292" s="307">
        <f>IF($BF292="ja",VLOOKUP($B292,'Egen hetvattenprod'!$B$1:$BX$550,MATCH("Tillförd olja (fossil) vid avfallsförbränning (GWh)",'Egen hetvattenprod'!$B$1:$BX$1,0),FALSE),"")</f>
        <v>5.8819999999999997</v>
      </c>
      <c r="BR292" s="307" t="str">
        <f>IF($BF292="ja",VLOOKUP($B292,Kraftvärmeprod!$B$1:$BX$550,MATCH("Tillförd olja (fossil) vid avfallsförbränning (GWh)",Kraftvärmeprod!$B$1:$BX$1,0),FALSE),"")</f>
        <v>ET</v>
      </c>
    </row>
    <row r="293" spans="1:70" x14ac:dyDescent="0.25">
      <c r="A293" s="2" t="str">
        <f>'Miljövärden för publ företag'!B295</f>
        <v>Värmevärden AB</v>
      </c>
      <c r="B293" s="2" t="str">
        <f>'Miljövärden för publ företag'!C295</f>
        <v>Delsbo</v>
      </c>
      <c r="C293" s="312">
        <f>IFERROR(VLOOKUP($B293,Totalt!$B$1:$AQ$554,MATCH(C$2,Totalt!$B$1:$AQ$1,0),FALSE),"")</f>
        <v>0</v>
      </c>
      <c r="D293" s="312">
        <f>IFERROR(VLOOKUP($B293,Totalt!$B$1:$AQ$554,MATCH(D$2,Totalt!$B$1:$AQ$1,0),FALSE),"")</f>
        <v>0.54200000000000004</v>
      </c>
      <c r="E293" s="312">
        <f>IFERROR(VLOOKUP($B293,Totalt!$B$1:$AQ$554,MATCH(E$2,Totalt!$B$1:$AQ$1,0),FALSE),"")</f>
        <v>0</v>
      </c>
      <c r="F293" s="312">
        <f>IFERROR(VLOOKUP($B293,Totalt!$B$1:$AQ$554,MATCH(F$2,Totalt!$B$1:$AQ$1,0),FALSE),"")</f>
        <v>0</v>
      </c>
      <c r="G293" s="312">
        <f>IFERROR(VLOOKUP($B293,Totalt!$B$1:$AQ$554,MATCH(G$2,Totalt!$B$1:$AQ$1,0),FALSE),"")</f>
        <v>0</v>
      </c>
      <c r="H293" s="312">
        <f>IFERROR(VLOOKUP($B293,Totalt!$B$1:$AQ$554,MATCH(H$2,Totalt!$B$1:$AQ$1,0),FALSE),"")</f>
        <v>0</v>
      </c>
      <c r="I293" s="312">
        <f>IFERROR(VLOOKUP($B293,Totalt!$B$1:$AQ$554,MATCH(I$2,Totalt!$B$1:$AQ$1,0),FALSE),"")</f>
        <v>0</v>
      </c>
      <c r="J293" s="312">
        <f>IFERROR(VLOOKUP($B293,Totalt!$B$1:$AQ$554,MATCH(J$2,Totalt!$B$1:$AQ$1,0),FALSE),"")</f>
        <v>0</v>
      </c>
      <c r="K293" s="312">
        <f>IFERROR(VLOOKUP($B293,Totalt!$B$1:$AQ$554,MATCH(K$2,Totalt!$B$1:$AQ$1,0),FALSE),"")</f>
        <v>0</v>
      </c>
      <c r="L293" s="312">
        <f>IFERROR(VLOOKUP($B293,Totalt!$B$1:$AQ$554,MATCH(L$2,Totalt!$B$1:$AQ$1,0),FALSE),"")</f>
        <v>0</v>
      </c>
      <c r="M293" s="312">
        <f>IFERROR(VLOOKUP($B293,Totalt!$B$1:$AQ$554,MATCH(M$2,Totalt!$B$1:$AQ$1,0),FALSE),"")</f>
        <v>0</v>
      </c>
      <c r="N293" s="312">
        <f>IFERROR(VLOOKUP($B293,Totalt!$B$1:$AQ$554,MATCH(N$2,Totalt!$B$1:$AQ$1,0),FALSE),"")</f>
        <v>0</v>
      </c>
      <c r="O293" s="312">
        <f>IFERROR(VLOOKUP($B293,Totalt!$B$1:$AQ$554,MATCH(O$2,Totalt!$B$1:$AQ$1,0),FALSE),"")</f>
        <v>15.36</v>
      </c>
      <c r="P293" s="312">
        <f>IFERROR(VLOOKUP($B293,Totalt!$B$1:$AQ$554,MATCH(P$2,Totalt!$B$1:$AQ$1,0),FALSE),"")</f>
        <v>0</v>
      </c>
      <c r="Q293" s="312">
        <f>IFERROR(VLOOKUP($B293,Totalt!$B$1:$AQ$554,MATCH(Q$2,Totalt!$B$1:$AQ$1,0),FALSE),"")</f>
        <v>0</v>
      </c>
      <c r="R293" s="312">
        <f>IFERROR(VLOOKUP($B293,Totalt!$B$1:$AQ$554,MATCH(R$2,Totalt!$B$1:$AQ$1,0),FALSE),"")</f>
        <v>0</v>
      </c>
      <c r="S293" s="312">
        <f>IFERROR(VLOOKUP($B293,Totalt!$B$1:$AQ$554,MATCH(S$2,Totalt!$B$1:$AQ$1,0),FALSE),"")</f>
        <v>0</v>
      </c>
      <c r="T293" s="312">
        <f>IFERROR(VLOOKUP($B293,Totalt!$B$1:$AQ$554,MATCH(T$2,Totalt!$B$1:$AQ$1,0),FALSE),"")</f>
        <v>0</v>
      </c>
      <c r="U293" s="312">
        <f>IFERROR(VLOOKUP($B293,Totalt!$B$1:$AQ$554,MATCH(U$2,Totalt!$B$1:$AQ$1,0),FALSE),"")</f>
        <v>0</v>
      </c>
      <c r="V293" s="312">
        <f>IFERROR(VLOOKUP($B293,Totalt!$B$1:$AQ$554,MATCH(V$2,Totalt!$B$1:$AQ$1,0),FALSE),"")</f>
        <v>0</v>
      </c>
      <c r="W293" s="312">
        <f>IFERROR(VLOOKUP($B293,Totalt!$B$1:$AQ$554,MATCH(W$2,Totalt!$B$1:$AQ$1,0),FALSE),"")</f>
        <v>0</v>
      </c>
      <c r="X293" s="312">
        <f>IFERROR(VLOOKUP($B293,Totalt!$B$1:$AQ$554,MATCH(X$2,Totalt!$B$1:$AQ$1,0),FALSE),"")</f>
        <v>0</v>
      </c>
      <c r="Y293" s="312">
        <f>IFERROR(VLOOKUP($B293,Totalt!$B$1:$AQ$554,MATCH(Y$2,Totalt!$B$1:$AQ$1,0),FALSE),"")</f>
        <v>0</v>
      </c>
      <c r="Z293" s="312">
        <f>IFERROR(VLOOKUP($B293,Totalt!$B$1:$AQ$554,MATCH(Z$2,Totalt!$B$1:$AQ$1,0),FALSE),"")</f>
        <v>0</v>
      </c>
      <c r="AA293" s="312">
        <f>IFERROR(VLOOKUP($B293,Totalt!$B$1:$AQ$554,MATCH(AA$2,Totalt!$B$1:$AQ$1,0),FALSE),"")</f>
        <v>0</v>
      </c>
      <c r="AB293" s="312">
        <f>IFERROR(VLOOKUP($B293,Totalt!$B$1:$AQ$554,MATCH(AB$2,Totalt!$B$1:$AQ$1,0),FALSE),"")</f>
        <v>0</v>
      </c>
      <c r="AC293" s="312">
        <f>IFERROR(VLOOKUP($B293,Totalt!$B$1:$AQ$554,MATCH(AC$2,Totalt!$B$1:$AQ$1,0),FALSE),"")</f>
        <v>2.7970000000000002</v>
      </c>
      <c r="AD293" s="312">
        <f>IFERROR(VLOOKUP($B293,Totalt!$B$1:$AQ$554,MATCH(AD$2,Totalt!$B$1:$AQ$1,0),FALSE),"")</f>
        <v>0</v>
      </c>
      <c r="AE293" s="312">
        <f>IFERROR(VLOOKUP($B293,Totalt!$B$1:$AQ$554,MATCH(AE$2,Totalt!$B$1:$AQ$1,0),FALSE),"")</f>
        <v>0</v>
      </c>
      <c r="AF293" s="312">
        <f>IFERROR(VLOOKUP($B293,Totalt!$B$1:$AQ$554,MATCH(AF$2,Totalt!$B$1:$AQ$1,0),FALSE),"")</f>
        <v>0.43485000000000001</v>
      </c>
      <c r="AG293" s="312">
        <f>IFERROR(VLOOKUP($B293,Totalt!$B$1:$AQ$554,MATCH(AG$2,Totalt!$B$1:$AQ$1,0),FALSE),"")</f>
        <v>0</v>
      </c>
      <c r="AI293" s="245">
        <f t="shared" si="27"/>
        <v>19.133849999999999</v>
      </c>
      <c r="AJ293" s="246">
        <f>IF(ISERROR(1/VLOOKUP($B293,Leveranser!$B$1:$S$500,MATCH("såld värme (gwh)",Leveranser!$B$1:$S$1,0),FALSE)),"",VLOOKUP($B293,Leveranser!$B$1:$S$500,MATCH("såld värme (gwh)",Leveranser!$B$1:$S$1,0),FALSE))</f>
        <v>14.494999999999999</v>
      </c>
      <c r="AK293" t="str">
        <f>IFERROR(IF(VLOOKUP($B293,Totalt!$B$1:$AQ$554,MATCH(AK$2,Totalt!$B$1:$AQ$1,0),FALSE)="","",VLOOKUP($B293,Totalt!$B$1:$AQ$554,MATCH(AK$2,Totalt!$B$1:$AQ$1,0),FALSE)),"")</f>
        <v/>
      </c>
      <c r="AM293" s="247" t="str">
        <f>IF(B293&lt;&gt;"",IF(VLOOKUP($B293,Totalt!$B$1:$AQ$554,MATCH("Kvalitetsgranskad:",Totalt!$B$1:$AQ$1,0),FALSE)="ja",VLOOKUP($B293,Miljö!$B$1:$AG$479,MATCH(AM$2,Miljö!$B$1:$AK$1,0),FALSE),""),"")</f>
        <v>Ja</v>
      </c>
      <c r="AN293" s="247" t="str">
        <f>IF(AM293="ja",VLOOKUP($B293,Miljö!$B$1:$J$479,MATCH("Typ av ursprungsspecificerad el   (Om inget värde anges används Nordisk residualmix, se inforuta) ()",Miljö!$B$1:$J$1,0),FALSE),IF(AM293="nej","Nordisk residualel",""))</f>
        <v>'bioel'</v>
      </c>
      <c r="AO293" s="247">
        <f>IF(AM293="","",VLOOKUP($B293,Miljö!$B$1:$J$479,MATCH("Fossilandel för ursprungspecificerad el ()",Miljö!$B$1:$J$1,0),FALSE))</f>
        <v>0</v>
      </c>
      <c r="AP293" s="247">
        <f>IF(AM293="","",IFERROR(VLOOKUP($B293,Miljö!$B$1:$J$479,MATCH("Kärnkraftsandel för ursprungsspecificerad el ()",Miljö!$B$1:$J$1,0),FALSE)/1,0))</f>
        <v>0</v>
      </c>
      <c r="AQ293" s="247">
        <f t="shared" si="28"/>
        <v>1</v>
      </c>
      <c r="AR293" s="52"/>
      <c r="AS293" s="247" t="str">
        <f t="shared" si="24"/>
        <v>Nej</v>
      </c>
      <c r="AT293" s="247" t="str">
        <f>IF(AS293="ja",VLOOKUP($B293,Miljö!$B$1:$O$500,MATCH("Fossil andel i procent (%)",Miljö!$B$1:$O$1,0),FALSE)/100,"")</f>
        <v/>
      </c>
      <c r="AU293" s="52"/>
      <c r="AV293" s="247" t="str">
        <f t="shared" si="25"/>
        <v>Nej</v>
      </c>
      <c r="AW293" s="247" t="str">
        <f>IF(AV293="ja",VLOOKUP($B293,'Egen hetvattenprod'!$B$1:$AO$500,MATCH("Värmekälla till värmepumpar ()",'Egen hetvattenprod'!$B$1:$AO$1,0),FALSE),"")</f>
        <v/>
      </c>
      <c r="AY293" s="244" t="str">
        <f t="shared" si="26"/>
        <v>Ja</v>
      </c>
      <c r="AZ293" s="283">
        <f>IF($AY293="ja",(VLOOKUP($B293,'Egen hetvattenprod'!$B$1:$BX$550,MATCH(AZ$2,'Egen hetvattenprod'!$B$1:$BX$1,0),FALSE)+VLOOKUP($B293,Kraftvärmeprod!$B$1:$BX$550,MATCH(AZ$2,Kraftvärmeprod!$B$1:$BX$1,0),FALSE))/$AC293,"")</f>
        <v>1</v>
      </c>
      <c r="BA293" s="283">
        <f>IF($AY293="ja",(VLOOKUP($B293,'Egen hetvattenprod'!$B$1:$BX$550,MATCH(BA$2,'Egen hetvattenprod'!$B$1:$BX$1,0),FALSE)+VLOOKUP($B293,Kraftvärmeprod!$B$1:$BX$550,MATCH(BA$2,Kraftvärmeprod!$B$1:$BX$1,0),FALSE))/$AC293,"")</f>
        <v>0</v>
      </c>
      <c r="BB293" s="283">
        <f>IF($AY293="ja",(VLOOKUP($B293,'Egen hetvattenprod'!$B$1:$BX$550,MATCH(BB$2,'Egen hetvattenprod'!$B$1:$BX$1,0),FALSE)+VLOOKUP($B293,Kraftvärmeprod!$B$1:$BX$550,MATCH(BB$2,Kraftvärmeprod!$B$1:$BX$1,0),FALSE))/$AC293,"")</f>
        <v>0</v>
      </c>
      <c r="BC293" s="283">
        <f>IF($AY293="ja",(VLOOKUP($B293,'Egen hetvattenprod'!$B$1:$BX$550,MATCH(BC$2,'Egen hetvattenprod'!$B$1:$BX$1,0),FALSE)+VLOOKUP($B293,Kraftvärmeprod!$B$1:$BX$550,MATCH(BC$2,Kraftvärmeprod!$B$1:$BX$1,0),FALSE))/$AC293,"")</f>
        <v>0</v>
      </c>
      <c r="BD293" s="283">
        <f>IF($AY293="ja",(VLOOKUP($B293,'Egen hetvattenprod'!$B$1:$BX$550,MATCH(BD$2,'Egen hetvattenprod'!$B$1:$BX$1,0),FALSE)+VLOOKUP($B293,Kraftvärmeprod!$B$1:$BX$550,MATCH(BD$2,Kraftvärmeprod!$B$1:$BX$1,0),FALSE))/$AC293,"")</f>
        <v>0</v>
      </c>
      <c r="BF293" s="244" t="str">
        <f t="shared" si="29"/>
        <v>Nej</v>
      </c>
      <c r="BG293" s="283" t="str">
        <f>IF($BF293="ja",VLOOKUP($B293,'Egen hetvattenprod'!$B$1:$BX$550,MATCH("Andelen klimatgaser med fossilt ursprung för avfall ()",'Egen hetvattenprod'!$B$1:$BX$1,0),FALSE),"")</f>
        <v/>
      </c>
      <c r="BH293" s="283" t="str">
        <f>IF($BF293="ja",VLOOKUP($B293,Kraftvärmeprod!$B$1:$BX$550,MATCH("Andelen klimatgaser med fossilt ursprung för avfall ()",Kraftvärmeprod!$B$1:$BX$1,0),FALSE),"")</f>
        <v/>
      </c>
      <c r="BI293" s="307" t="str">
        <f>IF($BF293="ja",VLOOKUP($B293,'Egen hetvattenprod'!$B$1:$BX$550,MATCH("Avfall (GWh)",'Egen hetvattenprod'!$B$1:$BX$1,0),FALSE),"")</f>
        <v/>
      </c>
      <c r="BJ293" s="307" t="str">
        <f>IF($BF293="ja",VLOOKUP($B293,'Slutlig allokering kvv'!$B$1:$BX$550,MATCH("Avfall (GWh)",'Slutlig allokering kvv'!$B$1:$BX$1,0),FALSE),"")</f>
        <v/>
      </c>
      <c r="BK293" s="307" t="str">
        <f>IF($BF293="ja",VLOOKUP($B293,'Köpt hetvatten'!$B$1:$BX$550,MATCH("Avfall i köpt hetvatten",'Köpt hetvatten'!$B$1:$BX$1,0),FALSE),"")</f>
        <v/>
      </c>
      <c r="BL293" s="307" t="str">
        <f>IF($BF293="ja",VLOOKUP($B293,'Egen hetvattenprod'!$B$1:$BX$550,MATCH("Värde enligt ovan. (%)",'Egen hetvattenprod'!$B$1:$BX$1,0),FALSE),"")</f>
        <v/>
      </c>
      <c r="BM293" s="307" t="str">
        <f>IF($BF293="ja",VLOOKUP($B293,Kraftvärmeprod!$B$1:$BX$550,MATCH("Värde enligt ovan. (%)",Kraftvärmeprod!$B$1:$BX$1,0),FALSE),"")</f>
        <v/>
      </c>
      <c r="BN293" s="307"/>
      <c r="BO293" s="307"/>
      <c r="BP293" s="307"/>
      <c r="BQ293" s="307" t="str">
        <f>IF($BF293="ja",VLOOKUP($B293,'Egen hetvattenprod'!$B$1:$BX$550,MATCH("Tillförd olja (fossil) vid avfallsförbränning (GWh)",'Egen hetvattenprod'!$B$1:$BX$1,0),FALSE),"")</f>
        <v/>
      </c>
      <c r="BR293" s="307" t="str">
        <f>IF($BF293="ja",VLOOKUP($B293,Kraftvärmeprod!$B$1:$BX$550,MATCH("Tillförd olja (fossil) vid avfallsförbränning (GWh)",Kraftvärmeprod!$B$1:$BX$1,0),FALSE),"")</f>
        <v/>
      </c>
    </row>
    <row r="294" spans="1:70" x14ac:dyDescent="0.25">
      <c r="A294" s="2" t="str">
        <f>'Miljövärden för publ företag'!B296</f>
        <v>Värmevärden AB</v>
      </c>
      <c r="B294" s="2" t="str">
        <f>'Miljövärden för publ företag'!C296</f>
        <v>Grums</v>
      </c>
      <c r="C294" s="312">
        <f>IFERROR(VLOOKUP($B294,Totalt!$B$1:$AQ$554,MATCH(C$2,Totalt!$B$1:$AQ$1,0),FALSE),"")</f>
        <v>0</v>
      </c>
      <c r="D294" s="312">
        <f>IFERROR(VLOOKUP($B294,Totalt!$B$1:$AQ$554,MATCH(D$2,Totalt!$B$1:$AQ$1,0),FALSE),"")</f>
        <v>2.4043399999999999</v>
      </c>
      <c r="E294" s="312">
        <f>IFERROR(VLOOKUP($B294,Totalt!$B$1:$AQ$554,MATCH(E$2,Totalt!$B$1:$AQ$1,0),FALSE),"")</f>
        <v>0</v>
      </c>
      <c r="F294" s="312">
        <f>IFERROR(VLOOKUP($B294,Totalt!$B$1:$AQ$554,MATCH(F$2,Totalt!$B$1:$AQ$1,0),FALSE),"")</f>
        <v>0</v>
      </c>
      <c r="G294" s="312">
        <f>IFERROR(VLOOKUP($B294,Totalt!$B$1:$AQ$554,MATCH(G$2,Totalt!$B$1:$AQ$1,0),FALSE),"")</f>
        <v>0</v>
      </c>
      <c r="H294" s="312">
        <f>IFERROR(VLOOKUP($B294,Totalt!$B$1:$AQ$554,MATCH(H$2,Totalt!$B$1:$AQ$1,0),FALSE),"")</f>
        <v>0</v>
      </c>
      <c r="I294" s="312">
        <f>IFERROR(VLOOKUP($B294,Totalt!$B$1:$AQ$554,MATCH(I$2,Totalt!$B$1:$AQ$1,0),FALSE),"")</f>
        <v>0</v>
      </c>
      <c r="J294" s="312">
        <f>IFERROR(VLOOKUP($B294,Totalt!$B$1:$AQ$554,MATCH(J$2,Totalt!$B$1:$AQ$1,0),FALSE),"")</f>
        <v>0</v>
      </c>
      <c r="K294" s="312">
        <f>IFERROR(VLOOKUP($B294,Totalt!$B$1:$AQ$554,MATCH(K$2,Totalt!$B$1:$AQ$1,0),FALSE),"")</f>
        <v>0</v>
      </c>
      <c r="L294" s="312">
        <f>IFERROR(VLOOKUP($B294,Totalt!$B$1:$AQ$554,MATCH(L$2,Totalt!$B$1:$AQ$1,0),FALSE),"")</f>
        <v>0</v>
      </c>
      <c r="M294" s="312">
        <f>IFERROR(VLOOKUP($B294,Totalt!$B$1:$AQ$554,MATCH(M$2,Totalt!$B$1:$AQ$1,0),FALSE),"")</f>
        <v>0</v>
      </c>
      <c r="N294" s="312">
        <f>IFERROR(VLOOKUP($B294,Totalt!$B$1:$AQ$554,MATCH(N$2,Totalt!$B$1:$AQ$1,0),FALSE),"")</f>
        <v>0</v>
      </c>
      <c r="O294" s="312">
        <f>IFERROR(VLOOKUP($B294,Totalt!$B$1:$AQ$554,MATCH(O$2,Totalt!$B$1:$AQ$1,0),FALSE),"")</f>
        <v>0</v>
      </c>
      <c r="P294" s="312">
        <f>IFERROR(VLOOKUP($B294,Totalt!$B$1:$AQ$554,MATCH(P$2,Totalt!$B$1:$AQ$1,0),FALSE),"")</f>
        <v>0</v>
      </c>
      <c r="Q294" s="312">
        <f>IFERROR(VLOOKUP($B294,Totalt!$B$1:$AQ$554,MATCH(Q$2,Totalt!$B$1:$AQ$1,0),FALSE),"")</f>
        <v>1.6573</v>
      </c>
      <c r="R294" s="312">
        <f>IFERROR(VLOOKUP($B294,Totalt!$B$1:$AQ$554,MATCH(R$2,Totalt!$B$1:$AQ$1,0),FALSE),"")</f>
        <v>0</v>
      </c>
      <c r="S294" s="312">
        <f>IFERROR(VLOOKUP($B294,Totalt!$B$1:$AQ$554,MATCH(S$2,Totalt!$B$1:$AQ$1,0),FALSE),"")</f>
        <v>0</v>
      </c>
      <c r="T294" s="312">
        <f>IFERROR(VLOOKUP($B294,Totalt!$B$1:$AQ$554,MATCH(T$2,Totalt!$B$1:$AQ$1,0),FALSE),"")</f>
        <v>0</v>
      </c>
      <c r="U294" s="312">
        <f>IFERROR(VLOOKUP($B294,Totalt!$B$1:$AQ$554,MATCH(U$2,Totalt!$B$1:$AQ$1,0),FALSE),"")</f>
        <v>0</v>
      </c>
      <c r="V294" s="312">
        <f>IFERROR(VLOOKUP($B294,Totalt!$B$1:$AQ$554,MATCH(V$2,Totalt!$B$1:$AQ$1,0),FALSE),"")</f>
        <v>0</v>
      </c>
      <c r="W294" s="312">
        <f>IFERROR(VLOOKUP($B294,Totalt!$B$1:$AQ$554,MATCH(W$2,Totalt!$B$1:$AQ$1,0),FALSE),"")</f>
        <v>0</v>
      </c>
      <c r="X294" s="312">
        <f>IFERROR(VLOOKUP($B294,Totalt!$B$1:$AQ$554,MATCH(X$2,Totalt!$B$1:$AQ$1,0),FALSE),"")</f>
        <v>0</v>
      </c>
      <c r="Y294" s="312">
        <f>IFERROR(VLOOKUP($B294,Totalt!$B$1:$AQ$554,MATCH(Y$2,Totalt!$B$1:$AQ$1,0),FALSE),"")</f>
        <v>0</v>
      </c>
      <c r="Z294" s="312">
        <f>IFERROR(VLOOKUP($B294,Totalt!$B$1:$AQ$554,MATCH(Z$2,Totalt!$B$1:$AQ$1,0),FALSE),"")</f>
        <v>0</v>
      </c>
      <c r="AA294" s="312">
        <f>IFERROR(VLOOKUP($B294,Totalt!$B$1:$AQ$554,MATCH(AA$2,Totalt!$B$1:$AQ$1,0),FALSE),"")</f>
        <v>0</v>
      </c>
      <c r="AB294" s="312">
        <f>IFERROR(VLOOKUP($B294,Totalt!$B$1:$AQ$554,MATCH(AB$2,Totalt!$B$1:$AQ$1,0),FALSE),"")</f>
        <v>0</v>
      </c>
      <c r="AC294" s="312">
        <f>IFERROR(VLOOKUP($B294,Totalt!$B$1:$AQ$554,MATCH(AC$2,Totalt!$B$1:$AQ$1,0),FALSE),"")</f>
        <v>0</v>
      </c>
      <c r="AD294" s="312">
        <f>IFERROR(VLOOKUP($B294,Totalt!$B$1:$AQ$554,MATCH(AD$2,Totalt!$B$1:$AQ$1,0),FALSE),"")</f>
        <v>24.831</v>
      </c>
      <c r="AE294" s="312">
        <f>IFERROR(VLOOKUP($B294,Totalt!$B$1:$AQ$554,MATCH(AE$2,Totalt!$B$1:$AQ$1,0),FALSE),"")</f>
        <v>0</v>
      </c>
      <c r="AF294" s="312">
        <f>IFERROR(VLOOKUP($B294,Totalt!$B$1:$AQ$554,MATCH(AF$2,Totalt!$B$1:$AQ$1,0),FALSE),"")</f>
        <v>6.9000000000000006E-2</v>
      </c>
      <c r="AG294" s="312">
        <f>IFERROR(VLOOKUP($B294,Totalt!$B$1:$AQ$554,MATCH(AG$2,Totalt!$B$1:$AQ$1,0),FALSE),"")</f>
        <v>0</v>
      </c>
      <c r="AI294" s="245">
        <f t="shared" si="27"/>
        <v>28.961639999999999</v>
      </c>
      <c r="AJ294" s="246">
        <f>IF(ISERROR(1/VLOOKUP($B294,Leveranser!$B$1:$S$500,MATCH("såld värme (gwh)",Leveranser!$B$1:$S$1,0),FALSE)),"",VLOOKUP($B294,Leveranser!$B$1:$S$500,MATCH("såld värme (gwh)",Leveranser!$B$1:$S$1,0),FALSE))</f>
        <v>21.808</v>
      </c>
      <c r="AK294" t="str">
        <f>IFERROR(IF(VLOOKUP($B294,Totalt!$B$1:$AQ$554,MATCH(AK$2,Totalt!$B$1:$AQ$1,0),FALSE)="","",VLOOKUP($B294,Totalt!$B$1:$AQ$554,MATCH(AK$2,Totalt!$B$1:$AQ$1,0),FALSE)),"")</f>
        <v/>
      </c>
      <c r="AM294" s="247" t="str">
        <f>IF(B294&lt;&gt;"",IF(VLOOKUP($B294,Totalt!$B$1:$AQ$554,MATCH("Kvalitetsgranskad:",Totalt!$B$1:$AQ$1,0),FALSE)="ja",VLOOKUP($B294,Miljö!$B$1:$AG$479,MATCH(AM$2,Miljö!$B$1:$AK$1,0),FALSE),""),"")</f>
        <v>Ja</v>
      </c>
      <c r="AN294" s="247" t="str">
        <f>IF(AM294="ja",VLOOKUP($B294,Miljö!$B$1:$J$479,MATCH("Typ av ursprungsspecificerad el   (Om inget värde anges används Nordisk residualmix, se inforuta) ()",Miljö!$B$1:$J$1,0),FALSE),IF(AM294="nej","Nordisk residualel",""))</f>
        <v>'Bio energi'</v>
      </c>
      <c r="AO294" s="247">
        <f>IF(AM294="","",VLOOKUP($B294,Miljö!$B$1:$J$479,MATCH("Fossilandel för ursprungspecificerad el ()",Miljö!$B$1:$J$1,0),FALSE))</f>
        <v>0</v>
      </c>
      <c r="AP294" s="247">
        <f>IF(AM294="","",IFERROR(VLOOKUP($B294,Miljö!$B$1:$J$479,MATCH("Kärnkraftsandel för ursprungsspecificerad el ()",Miljö!$B$1:$J$1,0),FALSE)/1,0))</f>
        <v>0</v>
      </c>
      <c r="AQ294" s="247">
        <f t="shared" si="28"/>
        <v>1</v>
      </c>
      <c r="AR294" s="52"/>
      <c r="AS294" s="247" t="str">
        <f t="shared" si="24"/>
        <v>Nej</v>
      </c>
      <c r="AT294" s="247" t="str">
        <f>IF(AS294="ja",VLOOKUP($B294,Miljö!$B$1:$O$500,MATCH("Fossil andel i procent (%)",Miljö!$B$1:$O$1,0),FALSE)/100,"")</f>
        <v/>
      </c>
      <c r="AU294" s="52"/>
      <c r="AV294" s="247" t="str">
        <f t="shared" si="25"/>
        <v>Nej</v>
      </c>
      <c r="AW294" s="247" t="str">
        <f>IF(AV294="ja",VLOOKUP($B294,'Egen hetvattenprod'!$B$1:$AO$500,MATCH("Värmekälla till värmepumpar ()",'Egen hetvattenprod'!$B$1:$AO$1,0),FALSE),"")</f>
        <v/>
      </c>
      <c r="AY294" s="244" t="str">
        <f t="shared" si="26"/>
        <v>Nej</v>
      </c>
      <c r="AZ294" s="283" t="str">
        <f>IF($AY294="ja",(VLOOKUP($B294,'Egen hetvattenprod'!$B$1:$BX$550,MATCH(AZ$2,'Egen hetvattenprod'!$B$1:$BX$1,0),FALSE)+VLOOKUP($B294,Kraftvärmeprod!$B$1:$BX$550,MATCH(AZ$2,Kraftvärmeprod!$B$1:$BX$1,0),FALSE))/$AC294,"")</f>
        <v/>
      </c>
      <c r="BA294" s="283" t="str">
        <f>IF($AY294="ja",(VLOOKUP($B294,'Egen hetvattenprod'!$B$1:$BX$550,MATCH(BA$2,'Egen hetvattenprod'!$B$1:$BX$1,0),FALSE)+VLOOKUP($B294,Kraftvärmeprod!$B$1:$BX$550,MATCH(BA$2,Kraftvärmeprod!$B$1:$BX$1,0),FALSE))/$AC294,"")</f>
        <v/>
      </c>
      <c r="BB294" s="283" t="str">
        <f>IF($AY294="ja",(VLOOKUP($B294,'Egen hetvattenprod'!$B$1:$BX$550,MATCH(BB$2,'Egen hetvattenprod'!$B$1:$BX$1,0),FALSE)+VLOOKUP($B294,Kraftvärmeprod!$B$1:$BX$550,MATCH(BB$2,Kraftvärmeprod!$B$1:$BX$1,0),FALSE))/$AC294,"")</f>
        <v/>
      </c>
      <c r="BC294" s="283" t="str">
        <f>IF($AY294="ja",(VLOOKUP($B294,'Egen hetvattenprod'!$B$1:$BX$550,MATCH(BC$2,'Egen hetvattenprod'!$B$1:$BX$1,0),FALSE)+VLOOKUP($B294,Kraftvärmeprod!$B$1:$BX$550,MATCH(BC$2,Kraftvärmeprod!$B$1:$BX$1,0),FALSE))/$AC294,"")</f>
        <v/>
      </c>
      <c r="BD294" s="283" t="str">
        <f>IF($AY294="ja",(VLOOKUP($B294,'Egen hetvattenprod'!$B$1:$BX$550,MATCH(BD$2,'Egen hetvattenprod'!$B$1:$BX$1,0),FALSE)+VLOOKUP($B294,Kraftvärmeprod!$B$1:$BX$550,MATCH(BD$2,Kraftvärmeprod!$B$1:$BX$1,0),FALSE))/$AC294,"")</f>
        <v/>
      </c>
      <c r="BF294" s="244" t="str">
        <f t="shared" si="29"/>
        <v>Nej</v>
      </c>
      <c r="BG294" s="283" t="str">
        <f>IF($BF294="ja",VLOOKUP($B294,'Egen hetvattenprod'!$B$1:$BX$550,MATCH("Andelen klimatgaser med fossilt ursprung för avfall ()",'Egen hetvattenprod'!$B$1:$BX$1,0),FALSE),"")</f>
        <v/>
      </c>
      <c r="BH294" s="283" t="str">
        <f>IF($BF294="ja",VLOOKUP($B294,Kraftvärmeprod!$B$1:$BX$550,MATCH("Andelen klimatgaser med fossilt ursprung för avfall ()",Kraftvärmeprod!$B$1:$BX$1,0),FALSE),"")</f>
        <v/>
      </c>
      <c r="BI294" s="307" t="str">
        <f>IF($BF294="ja",VLOOKUP($B294,'Egen hetvattenprod'!$B$1:$BX$550,MATCH("Avfall (GWh)",'Egen hetvattenprod'!$B$1:$BX$1,0),FALSE),"")</f>
        <v/>
      </c>
      <c r="BJ294" s="307" t="str">
        <f>IF($BF294="ja",VLOOKUP($B294,'Slutlig allokering kvv'!$B$1:$BX$550,MATCH("Avfall (GWh)",'Slutlig allokering kvv'!$B$1:$BX$1,0),FALSE),"")</f>
        <v/>
      </c>
      <c r="BK294" s="307" t="str">
        <f>IF($BF294="ja",VLOOKUP($B294,'Köpt hetvatten'!$B$1:$BX$550,MATCH("Avfall i köpt hetvatten",'Köpt hetvatten'!$B$1:$BX$1,0),FALSE),"")</f>
        <v/>
      </c>
      <c r="BL294" s="307" t="str">
        <f>IF($BF294="ja",VLOOKUP($B294,'Egen hetvattenprod'!$B$1:$BX$550,MATCH("Värde enligt ovan. (%)",'Egen hetvattenprod'!$B$1:$BX$1,0),FALSE),"")</f>
        <v/>
      </c>
      <c r="BM294" s="307" t="str">
        <f>IF($BF294="ja",VLOOKUP($B294,Kraftvärmeprod!$B$1:$BX$550,MATCH("Värde enligt ovan. (%)",Kraftvärmeprod!$B$1:$BX$1,0),FALSE),"")</f>
        <v/>
      </c>
      <c r="BN294" s="307"/>
      <c r="BO294" s="307"/>
      <c r="BP294" s="307"/>
      <c r="BQ294" s="307" t="str">
        <f>IF($BF294="ja",VLOOKUP($B294,'Egen hetvattenprod'!$B$1:$BX$550,MATCH("Tillförd olja (fossil) vid avfallsförbränning (GWh)",'Egen hetvattenprod'!$B$1:$BX$1,0),FALSE),"")</f>
        <v/>
      </c>
      <c r="BR294" s="307" t="str">
        <f>IF($BF294="ja",VLOOKUP($B294,Kraftvärmeprod!$B$1:$BX$550,MATCH("Tillförd olja (fossil) vid avfallsförbränning (GWh)",Kraftvärmeprod!$B$1:$BX$1,0),FALSE),"")</f>
        <v/>
      </c>
    </row>
    <row r="295" spans="1:70" x14ac:dyDescent="0.25">
      <c r="A295" s="2" t="str">
        <f>'Miljövärden för publ företag'!B297</f>
        <v>Värmevärden AB</v>
      </c>
      <c r="B295" s="2" t="str">
        <f>'Miljövärden för publ företag'!C297</f>
        <v>Grythyttan</v>
      </c>
      <c r="C295" s="312">
        <f>IFERROR(VLOOKUP($B295,Totalt!$B$1:$AQ$554,MATCH(C$2,Totalt!$B$1:$AQ$1,0),FALSE),"")</f>
        <v>0</v>
      </c>
      <c r="D295" s="312">
        <f>IFERROR(VLOOKUP($B295,Totalt!$B$1:$AQ$554,MATCH(D$2,Totalt!$B$1:$AQ$1,0),FALSE),"")</f>
        <v>0.29699999999999999</v>
      </c>
      <c r="E295" s="312">
        <f>IFERROR(VLOOKUP($B295,Totalt!$B$1:$AQ$554,MATCH(E$2,Totalt!$B$1:$AQ$1,0),FALSE),"")</f>
        <v>0</v>
      </c>
      <c r="F295" s="312">
        <f>IFERROR(VLOOKUP($B295,Totalt!$B$1:$AQ$554,MATCH(F$2,Totalt!$B$1:$AQ$1,0),FALSE),"")</f>
        <v>0</v>
      </c>
      <c r="G295" s="312">
        <f>IFERROR(VLOOKUP($B295,Totalt!$B$1:$AQ$554,MATCH(G$2,Totalt!$B$1:$AQ$1,0),FALSE),"")</f>
        <v>0</v>
      </c>
      <c r="H295" s="312">
        <f>IFERROR(VLOOKUP($B295,Totalt!$B$1:$AQ$554,MATCH(H$2,Totalt!$B$1:$AQ$1,0),FALSE),"")</f>
        <v>0</v>
      </c>
      <c r="I295" s="312">
        <f>IFERROR(VLOOKUP($B295,Totalt!$B$1:$AQ$554,MATCH(I$2,Totalt!$B$1:$AQ$1,0),FALSE),"")</f>
        <v>0</v>
      </c>
      <c r="J295" s="312">
        <f>IFERROR(VLOOKUP($B295,Totalt!$B$1:$AQ$554,MATCH(J$2,Totalt!$B$1:$AQ$1,0),FALSE),"")</f>
        <v>0</v>
      </c>
      <c r="K295" s="312">
        <f>IFERROR(VLOOKUP($B295,Totalt!$B$1:$AQ$554,MATCH(K$2,Totalt!$B$1:$AQ$1,0),FALSE),"")</f>
        <v>0</v>
      </c>
      <c r="L295" s="312">
        <f>IFERROR(VLOOKUP($B295,Totalt!$B$1:$AQ$554,MATCH(L$2,Totalt!$B$1:$AQ$1,0),FALSE),"")</f>
        <v>0</v>
      </c>
      <c r="M295" s="312">
        <f>IFERROR(VLOOKUP($B295,Totalt!$B$1:$AQ$554,MATCH(M$2,Totalt!$B$1:$AQ$1,0),FALSE),"")</f>
        <v>0</v>
      </c>
      <c r="N295" s="312">
        <f>IFERROR(VLOOKUP($B295,Totalt!$B$1:$AQ$554,MATCH(N$2,Totalt!$B$1:$AQ$1,0),FALSE),"")</f>
        <v>0</v>
      </c>
      <c r="O295" s="312">
        <f>IFERROR(VLOOKUP($B295,Totalt!$B$1:$AQ$554,MATCH(O$2,Totalt!$B$1:$AQ$1,0),FALSE),"")</f>
        <v>0</v>
      </c>
      <c r="P295" s="312">
        <f>IFERROR(VLOOKUP($B295,Totalt!$B$1:$AQ$554,MATCH(P$2,Totalt!$B$1:$AQ$1,0),FALSE),"")</f>
        <v>0</v>
      </c>
      <c r="Q295" s="312">
        <f>IFERROR(VLOOKUP($B295,Totalt!$B$1:$AQ$554,MATCH(Q$2,Totalt!$B$1:$AQ$1,0),FALSE),"")</f>
        <v>0</v>
      </c>
      <c r="R295" s="312">
        <f>IFERROR(VLOOKUP($B295,Totalt!$B$1:$AQ$554,MATCH(R$2,Totalt!$B$1:$AQ$1,0),FALSE),"")</f>
        <v>0</v>
      </c>
      <c r="S295" s="312">
        <f>IFERROR(VLOOKUP($B295,Totalt!$B$1:$AQ$554,MATCH(S$2,Totalt!$B$1:$AQ$1,0),FALSE),"")</f>
        <v>8.07</v>
      </c>
      <c r="T295" s="312">
        <f>IFERROR(VLOOKUP($B295,Totalt!$B$1:$AQ$554,MATCH(T$2,Totalt!$B$1:$AQ$1,0),FALSE),"")</f>
        <v>0</v>
      </c>
      <c r="U295" s="312">
        <f>IFERROR(VLOOKUP($B295,Totalt!$B$1:$AQ$554,MATCH(U$2,Totalt!$B$1:$AQ$1,0),FALSE),"")</f>
        <v>0</v>
      </c>
      <c r="V295" s="312">
        <f>IFERROR(VLOOKUP($B295,Totalt!$B$1:$AQ$554,MATCH(V$2,Totalt!$B$1:$AQ$1,0),FALSE),"")</f>
        <v>0</v>
      </c>
      <c r="W295" s="312">
        <f>IFERROR(VLOOKUP($B295,Totalt!$B$1:$AQ$554,MATCH(W$2,Totalt!$B$1:$AQ$1,0),FALSE),"")</f>
        <v>0</v>
      </c>
      <c r="X295" s="312">
        <f>IFERROR(VLOOKUP($B295,Totalt!$B$1:$AQ$554,MATCH(X$2,Totalt!$B$1:$AQ$1,0),FALSE),"")</f>
        <v>0</v>
      </c>
      <c r="Y295" s="312">
        <f>IFERROR(VLOOKUP($B295,Totalt!$B$1:$AQ$554,MATCH(Y$2,Totalt!$B$1:$AQ$1,0),FALSE),"")</f>
        <v>0</v>
      </c>
      <c r="Z295" s="312">
        <f>IFERROR(VLOOKUP($B295,Totalt!$B$1:$AQ$554,MATCH(Z$2,Totalt!$B$1:$AQ$1,0),FALSE),"")</f>
        <v>0</v>
      </c>
      <c r="AA295" s="312">
        <f>IFERROR(VLOOKUP($B295,Totalt!$B$1:$AQ$554,MATCH(AA$2,Totalt!$B$1:$AQ$1,0),FALSE),"")</f>
        <v>0</v>
      </c>
      <c r="AB295" s="312">
        <f>IFERROR(VLOOKUP($B295,Totalt!$B$1:$AQ$554,MATCH(AB$2,Totalt!$B$1:$AQ$1,0),FALSE),"")</f>
        <v>0</v>
      </c>
      <c r="AC295" s="312">
        <f>IFERROR(VLOOKUP($B295,Totalt!$B$1:$AQ$554,MATCH(AC$2,Totalt!$B$1:$AQ$1,0),FALSE),"")</f>
        <v>0</v>
      </c>
      <c r="AD295" s="312">
        <f>IFERROR(VLOOKUP($B295,Totalt!$B$1:$AQ$554,MATCH(AD$2,Totalt!$B$1:$AQ$1,0),FALSE),"")</f>
        <v>0</v>
      </c>
      <c r="AE295" s="312">
        <f>IFERROR(VLOOKUP($B295,Totalt!$B$1:$AQ$554,MATCH(AE$2,Totalt!$B$1:$AQ$1,0),FALSE),"")</f>
        <v>0</v>
      </c>
      <c r="AF295" s="312">
        <f>IFERROR(VLOOKUP($B295,Totalt!$B$1:$AQ$554,MATCH(AF$2,Totalt!$B$1:$AQ$1,0),FALSE),"")</f>
        <v>0.123</v>
      </c>
      <c r="AG295" s="312">
        <f>IFERROR(VLOOKUP($B295,Totalt!$B$1:$AQ$554,MATCH(AG$2,Totalt!$B$1:$AQ$1,0),FALSE),"")</f>
        <v>0</v>
      </c>
      <c r="AI295" s="245">
        <f t="shared" si="27"/>
        <v>8.49</v>
      </c>
      <c r="AJ295" s="246">
        <f>IF(ISERROR(1/VLOOKUP($B295,Leveranser!$B$1:$S$500,MATCH("såld värme (gwh)",Leveranser!$B$1:$S$1,0),FALSE)),"",VLOOKUP($B295,Leveranser!$B$1:$S$500,MATCH("såld värme (gwh)",Leveranser!$B$1:$S$1,0),FALSE))</f>
        <v>5.9489999999999998</v>
      </c>
      <c r="AK295" t="str">
        <f>IFERROR(IF(VLOOKUP($B295,Totalt!$B$1:$AQ$554,MATCH(AK$2,Totalt!$B$1:$AQ$1,0),FALSE)="","",VLOOKUP($B295,Totalt!$B$1:$AQ$554,MATCH(AK$2,Totalt!$B$1:$AQ$1,0),FALSE)),"")</f>
        <v/>
      </c>
      <c r="AM295" s="247" t="str">
        <f>IF(B295&lt;&gt;"",IF(VLOOKUP($B295,Totalt!$B$1:$AQ$554,MATCH("Kvalitetsgranskad:",Totalt!$B$1:$AQ$1,0),FALSE)="ja",VLOOKUP($B295,Miljö!$B$1:$AG$479,MATCH(AM$2,Miljö!$B$1:$AK$1,0),FALSE),""),"")</f>
        <v>Ja</v>
      </c>
      <c r="AN295" s="247" t="str">
        <f>IF(AM295="ja",VLOOKUP($B295,Miljö!$B$1:$J$479,MATCH("Typ av ursprungsspecificerad el   (Om inget värde anges används Nordisk residualmix, se inforuta) ()",Miljö!$B$1:$J$1,0),FALSE),IF(AM295="nej","Nordisk residualel",""))</f>
        <v>'Bio energi'</v>
      </c>
      <c r="AO295" s="247">
        <f>IF(AM295="","",VLOOKUP($B295,Miljö!$B$1:$J$479,MATCH("Fossilandel för ursprungspecificerad el ()",Miljö!$B$1:$J$1,0),FALSE))</f>
        <v>0</v>
      </c>
      <c r="AP295" s="247">
        <f>IF(AM295="","",IFERROR(VLOOKUP($B295,Miljö!$B$1:$J$479,MATCH("Kärnkraftsandel för ursprungsspecificerad el ()",Miljö!$B$1:$J$1,0),FALSE)/1,0))</f>
        <v>0</v>
      </c>
      <c r="AQ295" s="247">
        <f t="shared" si="28"/>
        <v>1</v>
      </c>
      <c r="AR295" s="52"/>
      <c r="AS295" s="247" t="str">
        <f t="shared" si="24"/>
        <v>Nej</v>
      </c>
      <c r="AT295" s="247" t="str">
        <f>IF(AS295="ja",VLOOKUP($B295,Miljö!$B$1:$O$500,MATCH("Fossil andel i procent (%)",Miljö!$B$1:$O$1,0),FALSE)/100,"")</f>
        <v/>
      </c>
      <c r="AU295" s="52"/>
      <c r="AV295" s="247" t="str">
        <f t="shared" si="25"/>
        <v>Nej</v>
      </c>
      <c r="AW295" s="247" t="str">
        <f>IF(AV295="ja",VLOOKUP($B295,'Egen hetvattenprod'!$B$1:$AO$500,MATCH("Värmekälla till värmepumpar ()",'Egen hetvattenprod'!$B$1:$AO$1,0),FALSE),"")</f>
        <v/>
      </c>
      <c r="AY295" s="244" t="str">
        <f t="shared" si="26"/>
        <v>Nej</v>
      </c>
      <c r="AZ295" s="283" t="str">
        <f>IF($AY295="ja",(VLOOKUP($B295,'Egen hetvattenprod'!$B$1:$BX$550,MATCH(AZ$2,'Egen hetvattenprod'!$B$1:$BX$1,0),FALSE)+VLOOKUP($B295,Kraftvärmeprod!$B$1:$BX$550,MATCH(AZ$2,Kraftvärmeprod!$B$1:$BX$1,0),FALSE))/$AC295,"")</f>
        <v/>
      </c>
      <c r="BA295" s="283" t="str">
        <f>IF($AY295="ja",(VLOOKUP($B295,'Egen hetvattenprod'!$B$1:$BX$550,MATCH(BA$2,'Egen hetvattenprod'!$B$1:$BX$1,0),FALSE)+VLOOKUP($B295,Kraftvärmeprod!$B$1:$BX$550,MATCH(BA$2,Kraftvärmeprod!$B$1:$BX$1,0),FALSE))/$AC295,"")</f>
        <v/>
      </c>
      <c r="BB295" s="283" t="str">
        <f>IF($AY295="ja",(VLOOKUP($B295,'Egen hetvattenprod'!$B$1:$BX$550,MATCH(BB$2,'Egen hetvattenprod'!$B$1:$BX$1,0),FALSE)+VLOOKUP($B295,Kraftvärmeprod!$B$1:$BX$550,MATCH(BB$2,Kraftvärmeprod!$B$1:$BX$1,0),FALSE))/$AC295,"")</f>
        <v/>
      </c>
      <c r="BC295" s="283" t="str">
        <f>IF($AY295="ja",(VLOOKUP($B295,'Egen hetvattenprod'!$B$1:$BX$550,MATCH(BC$2,'Egen hetvattenprod'!$B$1:$BX$1,0),FALSE)+VLOOKUP($B295,Kraftvärmeprod!$B$1:$BX$550,MATCH(BC$2,Kraftvärmeprod!$B$1:$BX$1,0),FALSE))/$AC295,"")</f>
        <v/>
      </c>
      <c r="BD295" s="283" t="str">
        <f>IF($AY295="ja",(VLOOKUP($B295,'Egen hetvattenprod'!$B$1:$BX$550,MATCH(BD$2,'Egen hetvattenprod'!$B$1:$BX$1,0),FALSE)+VLOOKUP($B295,Kraftvärmeprod!$B$1:$BX$550,MATCH(BD$2,Kraftvärmeprod!$B$1:$BX$1,0),FALSE))/$AC295,"")</f>
        <v/>
      </c>
      <c r="BF295" s="244" t="str">
        <f t="shared" si="29"/>
        <v>Nej</v>
      </c>
      <c r="BG295" s="283" t="str">
        <f>IF($BF295="ja",VLOOKUP($B295,'Egen hetvattenprod'!$B$1:$BX$550,MATCH("Andelen klimatgaser med fossilt ursprung för avfall ()",'Egen hetvattenprod'!$B$1:$BX$1,0),FALSE),"")</f>
        <v/>
      </c>
      <c r="BH295" s="283" t="str">
        <f>IF($BF295="ja",VLOOKUP($B295,Kraftvärmeprod!$B$1:$BX$550,MATCH("Andelen klimatgaser med fossilt ursprung för avfall ()",Kraftvärmeprod!$B$1:$BX$1,0),FALSE),"")</f>
        <v/>
      </c>
      <c r="BI295" s="307" t="str">
        <f>IF($BF295="ja",VLOOKUP($B295,'Egen hetvattenprod'!$B$1:$BX$550,MATCH("Avfall (GWh)",'Egen hetvattenprod'!$B$1:$BX$1,0),FALSE),"")</f>
        <v/>
      </c>
      <c r="BJ295" s="307" t="str">
        <f>IF($BF295="ja",VLOOKUP($B295,'Slutlig allokering kvv'!$B$1:$BX$550,MATCH("Avfall (GWh)",'Slutlig allokering kvv'!$B$1:$BX$1,0),FALSE),"")</f>
        <v/>
      </c>
      <c r="BK295" s="307" t="str">
        <f>IF($BF295="ja",VLOOKUP($B295,'Köpt hetvatten'!$B$1:$BX$550,MATCH("Avfall i köpt hetvatten",'Köpt hetvatten'!$B$1:$BX$1,0),FALSE),"")</f>
        <v/>
      </c>
      <c r="BL295" s="307" t="str">
        <f>IF($BF295="ja",VLOOKUP($B295,'Egen hetvattenprod'!$B$1:$BX$550,MATCH("Värde enligt ovan. (%)",'Egen hetvattenprod'!$B$1:$BX$1,0),FALSE),"")</f>
        <v/>
      </c>
      <c r="BM295" s="307" t="str">
        <f>IF($BF295="ja",VLOOKUP($B295,Kraftvärmeprod!$B$1:$BX$550,MATCH("Värde enligt ovan. (%)",Kraftvärmeprod!$B$1:$BX$1,0),FALSE),"")</f>
        <v/>
      </c>
      <c r="BN295" s="307"/>
      <c r="BO295" s="307"/>
      <c r="BP295" s="307"/>
      <c r="BQ295" s="307" t="str">
        <f>IF($BF295="ja",VLOOKUP($B295,'Egen hetvattenprod'!$B$1:$BX$550,MATCH("Tillförd olja (fossil) vid avfallsförbränning (GWh)",'Egen hetvattenprod'!$B$1:$BX$1,0),FALSE),"")</f>
        <v/>
      </c>
      <c r="BR295" s="307" t="str">
        <f>IF($BF295="ja",VLOOKUP($B295,Kraftvärmeprod!$B$1:$BX$550,MATCH("Tillförd olja (fossil) vid avfallsförbränning (GWh)",Kraftvärmeprod!$B$1:$BX$1,0),FALSE),"")</f>
        <v/>
      </c>
    </row>
    <row r="296" spans="1:70" x14ac:dyDescent="0.25">
      <c r="A296" s="2" t="str">
        <f>'Miljövärden för publ företag'!B298</f>
        <v>Värmevärden AB</v>
      </c>
      <c r="B296" s="2" t="str">
        <f>'Miljövärden för publ företag'!C298</f>
        <v>Hofors(Värmevärden)</v>
      </c>
      <c r="C296" s="312">
        <f>IFERROR(VLOOKUP($B296,Totalt!$B$1:$AQ$554,MATCH(C$2,Totalt!$B$1:$AQ$1,0),FALSE),"")</f>
        <v>0</v>
      </c>
      <c r="D296" s="312">
        <f>IFERROR(VLOOKUP($B296,Totalt!$B$1:$AQ$554,MATCH(D$2,Totalt!$B$1:$AQ$1,0),FALSE),"")</f>
        <v>0</v>
      </c>
      <c r="E296" s="312">
        <f>IFERROR(VLOOKUP($B296,Totalt!$B$1:$AQ$554,MATCH(E$2,Totalt!$B$1:$AQ$1,0),FALSE),"")</f>
        <v>0</v>
      </c>
      <c r="F296" s="312">
        <f>IFERROR(VLOOKUP($B296,Totalt!$B$1:$AQ$554,MATCH(F$2,Totalt!$B$1:$AQ$1,0),FALSE),"")</f>
        <v>8.9999999999999993E-3</v>
      </c>
      <c r="G296" s="312">
        <f>IFERROR(VLOOKUP($B296,Totalt!$B$1:$AQ$554,MATCH(G$2,Totalt!$B$1:$AQ$1,0),FALSE),"")</f>
        <v>0</v>
      </c>
      <c r="H296" s="312">
        <f>IFERROR(VLOOKUP($B296,Totalt!$B$1:$AQ$554,MATCH(H$2,Totalt!$B$1:$AQ$1,0),FALSE),"")</f>
        <v>0</v>
      </c>
      <c r="I296" s="312">
        <f>IFERROR(VLOOKUP($B296,Totalt!$B$1:$AQ$554,MATCH(I$2,Totalt!$B$1:$AQ$1,0),FALSE),"")</f>
        <v>0</v>
      </c>
      <c r="J296" s="312">
        <f>IFERROR(VLOOKUP($B296,Totalt!$B$1:$AQ$554,MATCH(J$2,Totalt!$B$1:$AQ$1,0),FALSE),"")</f>
        <v>0</v>
      </c>
      <c r="K296" s="312">
        <f>IFERROR(VLOOKUP($B296,Totalt!$B$1:$AQ$554,MATCH(K$2,Totalt!$B$1:$AQ$1,0),FALSE),"")</f>
        <v>0</v>
      </c>
      <c r="L296" s="312">
        <f>IFERROR(VLOOKUP($B296,Totalt!$B$1:$AQ$554,MATCH(L$2,Totalt!$B$1:$AQ$1,0),FALSE),"")</f>
        <v>0</v>
      </c>
      <c r="M296" s="312">
        <f>IFERROR(VLOOKUP($B296,Totalt!$B$1:$AQ$554,MATCH(M$2,Totalt!$B$1:$AQ$1,0),FALSE),"")</f>
        <v>0</v>
      </c>
      <c r="N296" s="312">
        <f>IFERROR(VLOOKUP($B296,Totalt!$B$1:$AQ$554,MATCH(N$2,Totalt!$B$1:$AQ$1,0),FALSE),"")</f>
        <v>0</v>
      </c>
      <c r="O296" s="312">
        <f>IFERROR(VLOOKUP($B296,Totalt!$B$1:$AQ$554,MATCH(O$2,Totalt!$B$1:$AQ$1,0),FALSE),"")</f>
        <v>21.352799999999998</v>
      </c>
      <c r="P296" s="312">
        <f>IFERROR(VLOOKUP($B296,Totalt!$B$1:$AQ$554,MATCH(P$2,Totalt!$B$1:$AQ$1,0),FALSE),"")</f>
        <v>10.3543</v>
      </c>
      <c r="Q296" s="312">
        <f>IFERROR(VLOOKUP($B296,Totalt!$B$1:$AQ$554,MATCH(Q$2,Totalt!$B$1:$AQ$1,0),FALSE),"")</f>
        <v>0</v>
      </c>
      <c r="R296" s="312">
        <f>IFERROR(VLOOKUP($B296,Totalt!$B$1:$AQ$554,MATCH(R$2,Totalt!$B$1:$AQ$1,0),FALSE),"")</f>
        <v>0</v>
      </c>
      <c r="S296" s="312">
        <f>IFERROR(VLOOKUP($B296,Totalt!$B$1:$AQ$554,MATCH(S$2,Totalt!$B$1:$AQ$1,0),FALSE),"")</f>
        <v>0.13500000000000001</v>
      </c>
      <c r="T296" s="312">
        <f>IFERROR(VLOOKUP($B296,Totalt!$B$1:$AQ$554,MATCH(T$2,Totalt!$B$1:$AQ$1,0),FALSE),"")</f>
        <v>0</v>
      </c>
      <c r="U296" s="312">
        <f>IFERROR(VLOOKUP($B296,Totalt!$B$1:$AQ$554,MATCH(U$2,Totalt!$B$1:$AQ$1,0),FALSE),"")</f>
        <v>0</v>
      </c>
      <c r="V296" s="312">
        <f>IFERROR(VLOOKUP($B296,Totalt!$B$1:$AQ$554,MATCH(V$2,Totalt!$B$1:$AQ$1,0),FALSE),"")</f>
        <v>0</v>
      </c>
      <c r="W296" s="312">
        <f>IFERROR(VLOOKUP($B296,Totalt!$B$1:$AQ$554,MATCH(W$2,Totalt!$B$1:$AQ$1,0),FALSE),"")</f>
        <v>0</v>
      </c>
      <c r="X296" s="312">
        <f>IFERROR(VLOOKUP($B296,Totalt!$B$1:$AQ$554,MATCH(X$2,Totalt!$B$1:$AQ$1,0),FALSE),"")</f>
        <v>0</v>
      </c>
      <c r="Y296" s="312">
        <f>IFERROR(VLOOKUP($B296,Totalt!$B$1:$AQ$554,MATCH(Y$2,Totalt!$B$1:$AQ$1,0),FALSE),"")</f>
        <v>0</v>
      </c>
      <c r="Z296" s="312">
        <f>IFERROR(VLOOKUP($B296,Totalt!$B$1:$AQ$554,MATCH(Z$2,Totalt!$B$1:$AQ$1,0),FALSE),"")</f>
        <v>0</v>
      </c>
      <c r="AA296" s="312">
        <f>IFERROR(VLOOKUP($B296,Totalt!$B$1:$AQ$554,MATCH(AA$2,Totalt!$B$1:$AQ$1,0),FALSE),"")</f>
        <v>0</v>
      </c>
      <c r="AB296" s="312">
        <f>IFERROR(VLOOKUP($B296,Totalt!$B$1:$AQ$554,MATCH(AB$2,Totalt!$B$1:$AQ$1,0),FALSE),"")</f>
        <v>0</v>
      </c>
      <c r="AC296" s="312">
        <f>IFERROR(VLOOKUP($B296,Totalt!$B$1:$AQ$554,MATCH(AC$2,Totalt!$B$1:$AQ$1,0),FALSE),"")</f>
        <v>6.7519999999999998</v>
      </c>
      <c r="AD296" s="312">
        <f>IFERROR(VLOOKUP($B296,Totalt!$B$1:$AQ$554,MATCH(AD$2,Totalt!$B$1:$AQ$1,0),FALSE),"")</f>
        <v>36.668999999999997</v>
      </c>
      <c r="AE296" s="312">
        <f>IFERROR(VLOOKUP($B296,Totalt!$B$1:$AQ$554,MATCH(AE$2,Totalt!$B$1:$AQ$1,0),FALSE),"")</f>
        <v>0</v>
      </c>
      <c r="AF296" s="312">
        <f>IFERROR(VLOOKUP($B296,Totalt!$B$1:$AQ$554,MATCH(AF$2,Totalt!$B$1:$AQ$1,0),FALSE),"")</f>
        <v>2.1474199999999999</v>
      </c>
      <c r="AG296" s="312">
        <f>IFERROR(VLOOKUP($B296,Totalt!$B$1:$AQ$554,MATCH(AG$2,Totalt!$B$1:$AQ$1,0),FALSE),"")</f>
        <v>0</v>
      </c>
      <c r="AI296" s="245">
        <f t="shared" si="27"/>
        <v>77.419519999999991</v>
      </c>
      <c r="AJ296" s="246">
        <f>IF(ISERROR(1/VLOOKUP($B296,Leveranser!$B$1:$S$500,MATCH("såld värme (gwh)",Leveranser!$B$1:$S$1,0),FALSE)),"",VLOOKUP($B296,Leveranser!$B$1:$S$500,MATCH("såld värme (gwh)",Leveranser!$B$1:$S$1,0),FALSE))</f>
        <v>66.292000000000002</v>
      </c>
      <c r="AK296" t="str">
        <f>IFERROR(IF(VLOOKUP($B296,Totalt!$B$1:$AQ$554,MATCH(AK$2,Totalt!$B$1:$AQ$1,0),FALSE)="","",VLOOKUP($B296,Totalt!$B$1:$AQ$554,MATCH(AK$2,Totalt!$B$1:$AQ$1,0),FALSE)),"")</f>
        <v/>
      </c>
      <c r="AM296" s="247" t="str">
        <f>IF(B296&lt;&gt;"",IF(VLOOKUP($B296,Totalt!$B$1:$AQ$554,MATCH("Kvalitetsgranskad:",Totalt!$B$1:$AQ$1,0),FALSE)="ja",VLOOKUP($B296,Miljö!$B$1:$AG$479,MATCH(AM$2,Miljö!$B$1:$AK$1,0),FALSE),""),"")</f>
        <v>Ja</v>
      </c>
      <c r="AN296" s="247" t="str">
        <f>IF(AM296="ja",VLOOKUP($B296,Miljö!$B$1:$J$479,MATCH("Typ av ursprungsspecificerad el   (Om inget värde anges används Nordisk residualmix, se inforuta) ()",Miljö!$B$1:$J$1,0),FALSE),IF(AM296="nej","Nordisk residualel",""))</f>
        <v>'bioel'</v>
      </c>
      <c r="AO296" s="247">
        <f>IF(AM296="","",VLOOKUP($B296,Miljö!$B$1:$J$479,MATCH("Fossilandel för ursprungspecificerad el ()",Miljö!$B$1:$J$1,0),FALSE))</f>
        <v>0</v>
      </c>
      <c r="AP296" s="247">
        <f>IF(AM296="","",IFERROR(VLOOKUP($B296,Miljö!$B$1:$J$479,MATCH("Kärnkraftsandel för ursprungsspecificerad el ()",Miljö!$B$1:$J$1,0),FALSE)/1,0))</f>
        <v>0</v>
      </c>
      <c r="AQ296" s="247">
        <f t="shared" si="28"/>
        <v>1</v>
      </c>
      <c r="AR296" s="52"/>
      <c r="AS296" s="247" t="str">
        <f t="shared" si="24"/>
        <v>Nej</v>
      </c>
      <c r="AT296" s="247" t="str">
        <f>IF(AS296="ja",VLOOKUP($B296,Miljö!$B$1:$O$500,MATCH("Fossil andel i procent (%)",Miljö!$B$1:$O$1,0),FALSE)/100,"")</f>
        <v/>
      </c>
      <c r="AU296" s="52"/>
      <c r="AV296" s="247" t="str">
        <f t="shared" si="25"/>
        <v>Nej</v>
      </c>
      <c r="AW296" s="247" t="str">
        <f>IF(AV296="ja",VLOOKUP($B296,'Egen hetvattenprod'!$B$1:$AO$500,MATCH("Värmekälla till värmepumpar ()",'Egen hetvattenprod'!$B$1:$AO$1,0),FALSE),"")</f>
        <v/>
      </c>
      <c r="AY296" s="244" t="str">
        <f t="shared" si="26"/>
        <v>Ja</v>
      </c>
      <c r="AZ296" s="283">
        <f>IF($AY296="ja",(VLOOKUP($B296,'Egen hetvattenprod'!$B$1:$BX$550,MATCH(AZ$2,'Egen hetvattenprod'!$B$1:$BX$1,0),FALSE)+VLOOKUP($B296,Kraftvärmeprod!$B$1:$BX$550,MATCH(AZ$2,Kraftvärmeprod!$B$1:$BX$1,0),FALSE))/$AC296,"")</f>
        <v>1</v>
      </c>
      <c r="BA296" s="283">
        <f>IF($AY296="ja",(VLOOKUP($B296,'Egen hetvattenprod'!$B$1:$BX$550,MATCH(BA$2,'Egen hetvattenprod'!$B$1:$BX$1,0),FALSE)+VLOOKUP($B296,Kraftvärmeprod!$B$1:$BX$550,MATCH(BA$2,Kraftvärmeprod!$B$1:$BX$1,0),FALSE))/$AC296,"")</f>
        <v>0</v>
      </c>
      <c r="BB296" s="283">
        <f>IF($AY296="ja",(VLOOKUP($B296,'Egen hetvattenprod'!$B$1:$BX$550,MATCH(BB$2,'Egen hetvattenprod'!$B$1:$BX$1,0),FALSE)+VLOOKUP($B296,Kraftvärmeprod!$B$1:$BX$550,MATCH(BB$2,Kraftvärmeprod!$B$1:$BX$1,0),FALSE))/$AC296,"")</f>
        <v>0</v>
      </c>
      <c r="BC296" s="283">
        <f>IF($AY296="ja",(VLOOKUP($B296,'Egen hetvattenprod'!$B$1:$BX$550,MATCH(BC$2,'Egen hetvattenprod'!$B$1:$BX$1,0),FALSE)+VLOOKUP($B296,Kraftvärmeprod!$B$1:$BX$550,MATCH(BC$2,Kraftvärmeprod!$B$1:$BX$1,0),FALSE))/$AC296,"")</f>
        <v>0</v>
      </c>
      <c r="BD296" s="283">
        <f>IF($AY296="ja",(VLOOKUP($B296,'Egen hetvattenprod'!$B$1:$BX$550,MATCH(BD$2,'Egen hetvattenprod'!$B$1:$BX$1,0),FALSE)+VLOOKUP($B296,Kraftvärmeprod!$B$1:$BX$550,MATCH(BD$2,Kraftvärmeprod!$B$1:$BX$1,0),FALSE))/$AC296,"")</f>
        <v>0</v>
      </c>
      <c r="BF296" s="244" t="str">
        <f t="shared" si="29"/>
        <v>Nej</v>
      </c>
      <c r="BG296" s="283" t="str">
        <f>IF($BF296="ja",VLOOKUP($B296,'Egen hetvattenprod'!$B$1:$BX$550,MATCH("Andelen klimatgaser med fossilt ursprung för avfall ()",'Egen hetvattenprod'!$B$1:$BX$1,0),FALSE),"")</f>
        <v/>
      </c>
      <c r="BH296" s="283" t="str">
        <f>IF($BF296="ja",VLOOKUP($B296,Kraftvärmeprod!$B$1:$BX$550,MATCH("Andelen klimatgaser med fossilt ursprung för avfall ()",Kraftvärmeprod!$B$1:$BX$1,0),FALSE),"")</f>
        <v/>
      </c>
      <c r="BI296" s="307" t="str">
        <f>IF($BF296="ja",VLOOKUP($B296,'Egen hetvattenprod'!$B$1:$BX$550,MATCH("Avfall (GWh)",'Egen hetvattenprod'!$B$1:$BX$1,0),FALSE),"")</f>
        <v/>
      </c>
      <c r="BJ296" s="307" t="str">
        <f>IF($BF296="ja",VLOOKUP($B296,'Slutlig allokering kvv'!$B$1:$BX$550,MATCH("Avfall (GWh)",'Slutlig allokering kvv'!$B$1:$BX$1,0),FALSE),"")</f>
        <v/>
      </c>
      <c r="BK296" s="307" t="str">
        <f>IF($BF296="ja",VLOOKUP($B296,'Köpt hetvatten'!$B$1:$BX$550,MATCH("Avfall i köpt hetvatten",'Köpt hetvatten'!$B$1:$BX$1,0),FALSE),"")</f>
        <v/>
      </c>
      <c r="BL296" s="307" t="str">
        <f>IF($BF296="ja",VLOOKUP($B296,'Egen hetvattenprod'!$B$1:$BX$550,MATCH("Värde enligt ovan. (%)",'Egen hetvattenprod'!$B$1:$BX$1,0),FALSE),"")</f>
        <v/>
      </c>
      <c r="BM296" s="307" t="str">
        <f>IF($BF296="ja",VLOOKUP($B296,Kraftvärmeprod!$B$1:$BX$550,MATCH("Värde enligt ovan. (%)",Kraftvärmeprod!$B$1:$BX$1,0),FALSE),"")</f>
        <v/>
      </c>
      <c r="BN296" s="307"/>
      <c r="BO296" s="307"/>
      <c r="BP296" s="307"/>
      <c r="BQ296" s="307" t="str">
        <f>IF($BF296="ja",VLOOKUP($B296,'Egen hetvattenprod'!$B$1:$BX$550,MATCH("Tillförd olja (fossil) vid avfallsförbränning (GWh)",'Egen hetvattenprod'!$B$1:$BX$1,0),FALSE),"")</f>
        <v/>
      </c>
      <c r="BR296" s="307" t="str">
        <f>IF($BF296="ja",VLOOKUP($B296,Kraftvärmeprod!$B$1:$BX$550,MATCH("Tillförd olja (fossil) vid avfallsförbränning (GWh)",Kraftvärmeprod!$B$1:$BX$1,0),FALSE),"")</f>
        <v/>
      </c>
    </row>
    <row r="297" spans="1:70" x14ac:dyDescent="0.25">
      <c r="A297" s="2" t="str">
        <f>'Miljövärden för publ företag'!B299</f>
        <v>Värmevärden AB</v>
      </c>
      <c r="B297" s="2" t="str">
        <f>'Miljövärden för publ företag'!C299</f>
        <v>Hudiksvall</v>
      </c>
      <c r="C297" s="312">
        <f>IFERROR(VLOOKUP($B297,Totalt!$B$1:$AQ$554,MATCH(C$2,Totalt!$B$1:$AQ$1,0),FALSE),"")</f>
        <v>0</v>
      </c>
      <c r="D297" s="312">
        <f>IFERROR(VLOOKUP($B297,Totalt!$B$1:$AQ$554,MATCH(D$2,Totalt!$B$1:$AQ$1,0),FALSE),"")</f>
        <v>2.1930000000000001</v>
      </c>
      <c r="E297" s="312">
        <f>IFERROR(VLOOKUP($B297,Totalt!$B$1:$AQ$554,MATCH(E$2,Totalt!$B$1:$AQ$1,0),FALSE),"")</f>
        <v>0</v>
      </c>
      <c r="F297" s="312">
        <f>IFERROR(VLOOKUP($B297,Totalt!$B$1:$AQ$554,MATCH(F$2,Totalt!$B$1:$AQ$1,0),FALSE),"")</f>
        <v>0</v>
      </c>
      <c r="G297" s="312">
        <f>IFERROR(VLOOKUP($B297,Totalt!$B$1:$AQ$554,MATCH(G$2,Totalt!$B$1:$AQ$1,0),FALSE),"")</f>
        <v>0</v>
      </c>
      <c r="H297" s="312">
        <f>IFERROR(VLOOKUP($B297,Totalt!$B$1:$AQ$554,MATCH(H$2,Totalt!$B$1:$AQ$1,0),FALSE),"")</f>
        <v>0</v>
      </c>
      <c r="I297" s="312">
        <f>IFERROR(VLOOKUP($B297,Totalt!$B$1:$AQ$554,MATCH(I$2,Totalt!$B$1:$AQ$1,0),FALSE),"")</f>
        <v>0</v>
      </c>
      <c r="J297" s="312">
        <f>IFERROR(VLOOKUP($B297,Totalt!$B$1:$AQ$554,MATCH(J$2,Totalt!$B$1:$AQ$1,0),FALSE),"")</f>
        <v>3.1344099999999999</v>
      </c>
      <c r="K297" s="312">
        <f>IFERROR(VLOOKUP($B297,Totalt!$B$1:$AQ$554,MATCH(K$2,Totalt!$B$1:$AQ$1,0),FALSE),"")</f>
        <v>0</v>
      </c>
      <c r="L297" s="312">
        <f>IFERROR(VLOOKUP($B297,Totalt!$B$1:$AQ$554,MATCH(L$2,Totalt!$B$1:$AQ$1,0),FALSE),"")</f>
        <v>0</v>
      </c>
      <c r="M297" s="312">
        <f>IFERROR(VLOOKUP($B297,Totalt!$B$1:$AQ$554,MATCH(M$2,Totalt!$B$1:$AQ$1,0),FALSE),"")</f>
        <v>43.887300000000003</v>
      </c>
      <c r="N297" s="312">
        <f>IFERROR(VLOOKUP($B297,Totalt!$B$1:$AQ$554,MATCH(N$2,Totalt!$B$1:$AQ$1,0),FALSE),"")</f>
        <v>0</v>
      </c>
      <c r="O297" s="312">
        <f>IFERROR(VLOOKUP($B297,Totalt!$B$1:$AQ$554,MATCH(O$2,Totalt!$B$1:$AQ$1,0),FALSE),"")</f>
        <v>33.120100000000001</v>
      </c>
      <c r="P297" s="312">
        <f>IFERROR(VLOOKUP($B297,Totalt!$B$1:$AQ$554,MATCH(P$2,Totalt!$B$1:$AQ$1,0),FALSE),"")</f>
        <v>2.2842500000000001</v>
      </c>
      <c r="Q297" s="312">
        <f>IFERROR(VLOOKUP($B297,Totalt!$B$1:$AQ$554,MATCH(Q$2,Totalt!$B$1:$AQ$1,0),FALSE),"")</f>
        <v>1.2475700000000001</v>
      </c>
      <c r="R297" s="312">
        <f>IFERROR(VLOOKUP($B297,Totalt!$B$1:$AQ$554,MATCH(R$2,Totalt!$B$1:$AQ$1,0),FALSE),"")</f>
        <v>0</v>
      </c>
      <c r="S297" s="312">
        <f>IFERROR(VLOOKUP($B297,Totalt!$B$1:$AQ$554,MATCH(S$2,Totalt!$B$1:$AQ$1,0),FALSE),"")</f>
        <v>0</v>
      </c>
      <c r="T297" s="312">
        <f>IFERROR(VLOOKUP($B297,Totalt!$B$1:$AQ$554,MATCH(T$2,Totalt!$B$1:$AQ$1,0),FALSE),"")</f>
        <v>0</v>
      </c>
      <c r="U297" s="312">
        <f>IFERROR(VLOOKUP($B297,Totalt!$B$1:$AQ$554,MATCH(U$2,Totalt!$B$1:$AQ$1,0),FALSE),"")</f>
        <v>0</v>
      </c>
      <c r="V297" s="312">
        <f>IFERROR(VLOOKUP($B297,Totalt!$B$1:$AQ$554,MATCH(V$2,Totalt!$B$1:$AQ$1,0),FALSE),"")</f>
        <v>6.399</v>
      </c>
      <c r="W297" s="312">
        <f>IFERROR(VLOOKUP($B297,Totalt!$B$1:$AQ$554,MATCH(W$2,Totalt!$B$1:$AQ$1,0),FALSE),"")</f>
        <v>0</v>
      </c>
      <c r="X297" s="312">
        <f>IFERROR(VLOOKUP($B297,Totalt!$B$1:$AQ$554,MATCH(X$2,Totalt!$B$1:$AQ$1,0),FALSE),"")</f>
        <v>0</v>
      </c>
      <c r="Y297" s="312">
        <f>IFERROR(VLOOKUP($B297,Totalt!$B$1:$AQ$554,MATCH(Y$2,Totalt!$B$1:$AQ$1,0),FALSE),"")</f>
        <v>0</v>
      </c>
      <c r="Z297" s="312">
        <f>IFERROR(VLOOKUP($B297,Totalt!$B$1:$AQ$554,MATCH(Z$2,Totalt!$B$1:$AQ$1,0),FALSE),"")</f>
        <v>0</v>
      </c>
      <c r="AA297" s="312">
        <f>IFERROR(VLOOKUP($B297,Totalt!$B$1:$AQ$554,MATCH(AA$2,Totalt!$B$1:$AQ$1,0),FALSE),"")</f>
        <v>0</v>
      </c>
      <c r="AB297" s="312">
        <f>IFERROR(VLOOKUP($B297,Totalt!$B$1:$AQ$554,MATCH(AB$2,Totalt!$B$1:$AQ$1,0),FALSE),"")</f>
        <v>0</v>
      </c>
      <c r="AC297" s="312">
        <f>IFERROR(VLOOKUP($B297,Totalt!$B$1:$AQ$554,MATCH(AC$2,Totalt!$B$1:$AQ$1,0),FALSE),"")</f>
        <v>33.317</v>
      </c>
      <c r="AD297" s="312">
        <f>IFERROR(VLOOKUP($B297,Totalt!$B$1:$AQ$554,MATCH(AD$2,Totalt!$B$1:$AQ$1,0),FALSE),"")</f>
        <v>0</v>
      </c>
      <c r="AE297" s="312">
        <f>IFERROR(VLOOKUP($B297,Totalt!$B$1:$AQ$554,MATCH(AE$2,Totalt!$B$1:$AQ$1,0),FALSE),"")</f>
        <v>0</v>
      </c>
      <c r="AF297" s="312">
        <f>IFERROR(VLOOKUP($B297,Totalt!$B$1:$AQ$554,MATCH(AF$2,Totalt!$B$1:$AQ$1,0),FALSE),"")</f>
        <v>3.6006100000000001</v>
      </c>
      <c r="AG297" s="312">
        <f>IFERROR(VLOOKUP($B297,Totalt!$B$1:$AQ$554,MATCH(AG$2,Totalt!$B$1:$AQ$1,0),FALSE),"")</f>
        <v>0</v>
      </c>
      <c r="AI297" s="245">
        <f t="shared" si="27"/>
        <v>129.18323999999998</v>
      </c>
      <c r="AJ297" s="246">
        <f>IF(ISERROR(1/VLOOKUP($B297,Leveranser!$B$1:$S$500,MATCH("såld värme (gwh)",Leveranser!$B$1:$S$1,0),FALSE)),"",VLOOKUP($B297,Leveranser!$B$1:$S$500,MATCH("såld värme (gwh)",Leveranser!$B$1:$S$1,0),FALSE))</f>
        <v>117.779</v>
      </c>
      <c r="AK297" t="str">
        <f>IFERROR(IF(VLOOKUP($B297,Totalt!$B$1:$AQ$554,MATCH(AK$2,Totalt!$B$1:$AQ$1,0),FALSE)="","",VLOOKUP($B297,Totalt!$B$1:$AQ$554,MATCH(AK$2,Totalt!$B$1:$AQ$1,0),FALSE)),"")</f>
        <v/>
      </c>
      <c r="AM297" s="247" t="str">
        <f>IF(B297&lt;&gt;"",IF(VLOOKUP($B297,Totalt!$B$1:$AQ$554,MATCH("Kvalitetsgranskad:",Totalt!$B$1:$AQ$1,0),FALSE)="ja",VLOOKUP($B297,Miljö!$B$1:$AG$479,MATCH(AM$2,Miljö!$B$1:$AK$1,0),FALSE),""),"")</f>
        <v>Ja</v>
      </c>
      <c r="AN297" s="247" t="str">
        <f>IF(AM297="ja",VLOOKUP($B297,Miljö!$B$1:$J$479,MATCH("Typ av ursprungsspecificerad el   (Om inget värde anges används Nordisk residualmix, se inforuta) ()",Miljö!$B$1:$J$1,0),FALSE),IF(AM297="nej","Nordisk residualel",""))</f>
        <v>'bioel'</v>
      </c>
      <c r="AO297" s="247">
        <f>IF(AM297="","",VLOOKUP($B297,Miljö!$B$1:$J$479,MATCH("Fossilandel för ursprungspecificerad el ()",Miljö!$B$1:$J$1,0),FALSE))</f>
        <v>0</v>
      </c>
      <c r="AP297" s="247">
        <f>IF(AM297="","",IFERROR(VLOOKUP($B297,Miljö!$B$1:$J$479,MATCH("Kärnkraftsandel för ursprungsspecificerad el ()",Miljö!$B$1:$J$1,0),FALSE)/1,0))</f>
        <v>0</v>
      </c>
      <c r="AQ297" s="247">
        <f t="shared" si="28"/>
        <v>1</v>
      </c>
      <c r="AR297" s="52"/>
      <c r="AS297" s="247" t="str">
        <f t="shared" si="24"/>
        <v>Nej</v>
      </c>
      <c r="AT297" s="247" t="str">
        <f>IF(AS297="ja",VLOOKUP($B297,Miljö!$B$1:$O$500,MATCH("Fossil andel i procent (%)",Miljö!$B$1:$O$1,0),FALSE)/100,"")</f>
        <v/>
      </c>
      <c r="AU297" s="52"/>
      <c r="AV297" s="247" t="str">
        <f t="shared" si="25"/>
        <v>Nej</v>
      </c>
      <c r="AW297" s="247" t="str">
        <f>IF(AV297="ja",VLOOKUP($B297,'Egen hetvattenprod'!$B$1:$AO$500,MATCH("Värmekälla till värmepumpar ()",'Egen hetvattenprod'!$B$1:$AO$1,0),FALSE),"")</f>
        <v/>
      </c>
      <c r="AY297" s="244" t="str">
        <f t="shared" si="26"/>
        <v>Ja</v>
      </c>
      <c r="AZ297" s="283">
        <f>IF($AY297="ja",(VLOOKUP($B297,'Egen hetvattenprod'!$B$1:$BX$550,MATCH(AZ$2,'Egen hetvattenprod'!$B$1:$BX$1,0),FALSE)+VLOOKUP($B297,Kraftvärmeprod!$B$1:$BX$550,MATCH(AZ$2,Kraftvärmeprod!$B$1:$BX$1,0),FALSE))/$AC297,"")</f>
        <v>1</v>
      </c>
      <c r="BA297" s="283">
        <f>IF($AY297="ja",(VLOOKUP($B297,'Egen hetvattenprod'!$B$1:$BX$550,MATCH(BA$2,'Egen hetvattenprod'!$B$1:$BX$1,0),FALSE)+VLOOKUP($B297,Kraftvärmeprod!$B$1:$BX$550,MATCH(BA$2,Kraftvärmeprod!$B$1:$BX$1,0),FALSE))/$AC297,"")</f>
        <v>0</v>
      </c>
      <c r="BB297" s="283">
        <f>IF($AY297="ja",(VLOOKUP($B297,'Egen hetvattenprod'!$B$1:$BX$550,MATCH(BB$2,'Egen hetvattenprod'!$B$1:$BX$1,0),FALSE)+VLOOKUP($B297,Kraftvärmeprod!$B$1:$BX$550,MATCH(BB$2,Kraftvärmeprod!$B$1:$BX$1,0),FALSE))/$AC297,"")</f>
        <v>0</v>
      </c>
      <c r="BC297" s="283">
        <f>IF($AY297="ja",(VLOOKUP($B297,'Egen hetvattenprod'!$B$1:$BX$550,MATCH(BC$2,'Egen hetvattenprod'!$B$1:$BX$1,0),FALSE)+VLOOKUP($B297,Kraftvärmeprod!$B$1:$BX$550,MATCH(BC$2,Kraftvärmeprod!$B$1:$BX$1,0),FALSE))/$AC297,"")</f>
        <v>0</v>
      </c>
      <c r="BD297" s="283">
        <f>IF($AY297="ja",(VLOOKUP($B297,'Egen hetvattenprod'!$B$1:$BX$550,MATCH(BD$2,'Egen hetvattenprod'!$B$1:$BX$1,0),FALSE)+VLOOKUP($B297,Kraftvärmeprod!$B$1:$BX$550,MATCH(BD$2,Kraftvärmeprod!$B$1:$BX$1,0),FALSE))/$AC297,"")</f>
        <v>0</v>
      </c>
      <c r="BF297" s="244" t="str">
        <f t="shared" si="29"/>
        <v>Nej</v>
      </c>
      <c r="BG297" s="283" t="str">
        <f>IF($BF297="ja",VLOOKUP($B297,'Egen hetvattenprod'!$B$1:$BX$550,MATCH("Andelen klimatgaser med fossilt ursprung för avfall ()",'Egen hetvattenprod'!$B$1:$BX$1,0),FALSE),"")</f>
        <v/>
      </c>
      <c r="BH297" s="283" t="str">
        <f>IF($BF297="ja",VLOOKUP($B297,Kraftvärmeprod!$B$1:$BX$550,MATCH("Andelen klimatgaser med fossilt ursprung för avfall ()",Kraftvärmeprod!$B$1:$BX$1,0),FALSE),"")</f>
        <v/>
      </c>
      <c r="BI297" s="307" t="str">
        <f>IF($BF297="ja",VLOOKUP($B297,'Egen hetvattenprod'!$B$1:$BX$550,MATCH("Avfall (GWh)",'Egen hetvattenprod'!$B$1:$BX$1,0),FALSE),"")</f>
        <v/>
      </c>
      <c r="BJ297" s="307" t="str">
        <f>IF($BF297="ja",VLOOKUP($B297,'Slutlig allokering kvv'!$B$1:$BX$550,MATCH("Avfall (GWh)",'Slutlig allokering kvv'!$B$1:$BX$1,0),FALSE),"")</f>
        <v/>
      </c>
      <c r="BK297" s="307" t="str">
        <f>IF($BF297="ja",VLOOKUP($B297,'Köpt hetvatten'!$B$1:$BX$550,MATCH("Avfall i köpt hetvatten",'Köpt hetvatten'!$B$1:$BX$1,0),FALSE),"")</f>
        <v/>
      </c>
      <c r="BL297" s="307" t="str">
        <f>IF($BF297="ja",VLOOKUP($B297,'Egen hetvattenprod'!$B$1:$BX$550,MATCH("Värde enligt ovan. (%)",'Egen hetvattenprod'!$B$1:$BX$1,0),FALSE),"")</f>
        <v/>
      </c>
      <c r="BM297" s="307" t="str">
        <f>IF($BF297="ja",VLOOKUP($B297,Kraftvärmeprod!$B$1:$BX$550,MATCH("Värde enligt ovan. (%)",Kraftvärmeprod!$B$1:$BX$1,0),FALSE),"")</f>
        <v/>
      </c>
      <c r="BN297" s="307"/>
      <c r="BO297" s="307"/>
      <c r="BP297" s="307"/>
      <c r="BQ297" s="307" t="str">
        <f>IF($BF297="ja",VLOOKUP($B297,'Egen hetvattenprod'!$B$1:$BX$550,MATCH("Tillförd olja (fossil) vid avfallsförbränning (GWh)",'Egen hetvattenprod'!$B$1:$BX$1,0),FALSE),"")</f>
        <v/>
      </c>
      <c r="BR297" s="307" t="str">
        <f>IF($BF297="ja",VLOOKUP($B297,Kraftvärmeprod!$B$1:$BX$550,MATCH("Tillförd olja (fossil) vid avfallsförbränning (GWh)",Kraftvärmeprod!$B$1:$BX$1,0),FALSE),"")</f>
        <v/>
      </c>
    </row>
    <row r="298" spans="1:70" x14ac:dyDescent="0.25">
      <c r="A298" s="2" t="str">
        <f>'Miljövärden för publ företag'!B300</f>
        <v>Värmevärden AB</v>
      </c>
      <c r="B298" s="2" t="str">
        <f>'Miljövärden för publ företag'!C300</f>
        <v>Hällefors</v>
      </c>
      <c r="C298" s="312">
        <f>IFERROR(VLOOKUP($B298,Totalt!$B$1:$AQ$554,MATCH(C$2,Totalt!$B$1:$AQ$1,0),FALSE),"")</f>
        <v>0</v>
      </c>
      <c r="D298" s="312">
        <f>IFERROR(VLOOKUP($B298,Totalt!$B$1:$AQ$554,MATCH(D$2,Totalt!$B$1:$AQ$1,0),FALSE),"")</f>
        <v>0.79300000000000004</v>
      </c>
      <c r="E298" s="312">
        <f>IFERROR(VLOOKUP($B298,Totalt!$B$1:$AQ$554,MATCH(E$2,Totalt!$B$1:$AQ$1,0),FALSE),"")</f>
        <v>0</v>
      </c>
      <c r="F298" s="312">
        <f>IFERROR(VLOOKUP($B298,Totalt!$B$1:$AQ$554,MATCH(F$2,Totalt!$B$1:$AQ$1,0),FALSE),"")</f>
        <v>0</v>
      </c>
      <c r="G298" s="312">
        <f>IFERROR(VLOOKUP($B298,Totalt!$B$1:$AQ$554,MATCH(G$2,Totalt!$B$1:$AQ$1,0),FALSE),"")</f>
        <v>0</v>
      </c>
      <c r="H298" s="312">
        <f>IFERROR(VLOOKUP($B298,Totalt!$B$1:$AQ$554,MATCH(H$2,Totalt!$B$1:$AQ$1,0),FALSE),"")</f>
        <v>0</v>
      </c>
      <c r="I298" s="312">
        <f>IFERROR(VLOOKUP($B298,Totalt!$B$1:$AQ$554,MATCH(I$2,Totalt!$B$1:$AQ$1,0),FALSE),"")</f>
        <v>0</v>
      </c>
      <c r="J298" s="312">
        <f>IFERROR(VLOOKUP($B298,Totalt!$B$1:$AQ$554,MATCH(J$2,Totalt!$B$1:$AQ$1,0),FALSE),"")</f>
        <v>0</v>
      </c>
      <c r="K298" s="312">
        <f>IFERROR(VLOOKUP($B298,Totalt!$B$1:$AQ$554,MATCH(K$2,Totalt!$B$1:$AQ$1,0),FALSE),"")</f>
        <v>0</v>
      </c>
      <c r="L298" s="312">
        <f>IFERROR(VLOOKUP($B298,Totalt!$B$1:$AQ$554,MATCH(L$2,Totalt!$B$1:$AQ$1,0),FALSE),"")</f>
        <v>0</v>
      </c>
      <c r="M298" s="312">
        <f>IFERROR(VLOOKUP($B298,Totalt!$B$1:$AQ$554,MATCH(M$2,Totalt!$B$1:$AQ$1,0),FALSE),"")</f>
        <v>9</v>
      </c>
      <c r="N298" s="312">
        <f>IFERROR(VLOOKUP($B298,Totalt!$B$1:$AQ$554,MATCH(N$2,Totalt!$B$1:$AQ$1,0),FALSE),"")</f>
        <v>14.6</v>
      </c>
      <c r="O298" s="312">
        <f>IFERROR(VLOOKUP($B298,Totalt!$B$1:$AQ$554,MATCH(O$2,Totalt!$B$1:$AQ$1,0),FALSE),"")</f>
        <v>4.8</v>
      </c>
      <c r="P298" s="312">
        <f>IFERROR(VLOOKUP($B298,Totalt!$B$1:$AQ$554,MATCH(P$2,Totalt!$B$1:$AQ$1,0),FALSE),"")</f>
        <v>9.5</v>
      </c>
      <c r="Q298" s="312">
        <f>IFERROR(VLOOKUP($B298,Totalt!$B$1:$AQ$554,MATCH(Q$2,Totalt!$B$1:$AQ$1,0),FALSE),"")</f>
        <v>0</v>
      </c>
      <c r="R298" s="312">
        <f>IFERROR(VLOOKUP($B298,Totalt!$B$1:$AQ$554,MATCH(R$2,Totalt!$B$1:$AQ$1,0),FALSE),"")</f>
        <v>0</v>
      </c>
      <c r="S298" s="312">
        <f>IFERROR(VLOOKUP($B298,Totalt!$B$1:$AQ$554,MATCH(S$2,Totalt!$B$1:$AQ$1,0),FALSE),"")</f>
        <v>0</v>
      </c>
      <c r="T298" s="312">
        <f>IFERROR(VLOOKUP($B298,Totalt!$B$1:$AQ$554,MATCH(T$2,Totalt!$B$1:$AQ$1,0),FALSE),"")</f>
        <v>0</v>
      </c>
      <c r="U298" s="312">
        <f>IFERROR(VLOOKUP($B298,Totalt!$B$1:$AQ$554,MATCH(U$2,Totalt!$B$1:$AQ$1,0),FALSE),"")</f>
        <v>0</v>
      </c>
      <c r="V298" s="312">
        <f>IFERROR(VLOOKUP($B298,Totalt!$B$1:$AQ$554,MATCH(V$2,Totalt!$B$1:$AQ$1,0),FALSE),"")</f>
        <v>0</v>
      </c>
      <c r="W298" s="312">
        <f>IFERROR(VLOOKUP($B298,Totalt!$B$1:$AQ$554,MATCH(W$2,Totalt!$B$1:$AQ$1,0),FALSE),"")</f>
        <v>0</v>
      </c>
      <c r="X298" s="312">
        <f>IFERROR(VLOOKUP($B298,Totalt!$B$1:$AQ$554,MATCH(X$2,Totalt!$B$1:$AQ$1,0),FALSE),"")</f>
        <v>0</v>
      </c>
      <c r="Y298" s="312">
        <f>IFERROR(VLOOKUP($B298,Totalt!$B$1:$AQ$554,MATCH(Y$2,Totalt!$B$1:$AQ$1,0),FALSE),"")</f>
        <v>0</v>
      </c>
      <c r="Z298" s="312">
        <f>IFERROR(VLOOKUP($B298,Totalt!$B$1:$AQ$554,MATCH(Z$2,Totalt!$B$1:$AQ$1,0),FALSE),"")</f>
        <v>0</v>
      </c>
      <c r="AA298" s="312">
        <f>IFERROR(VLOOKUP($B298,Totalt!$B$1:$AQ$554,MATCH(AA$2,Totalt!$B$1:$AQ$1,0),FALSE),"")</f>
        <v>0</v>
      </c>
      <c r="AB298" s="312">
        <f>IFERROR(VLOOKUP($B298,Totalt!$B$1:$AQ$554,MATCH(AB$2,Totalt!$B$1:$AQ$1,0),FALSE),"")</f>
        <v>0</v>
      </c>
      <c r="AC298" s="312">
        <f>IFERROR(VLOOKUP($B298,Totalt!$B$1:$AQ$554,MATCH(AC$2,Totalt!$B$1:$AQ$1,0),FALSE),"")</f>
        <v>6.8849999999999998</v>
      </c>
      <c r="AD298" s="312">
        <f>IFERROR(VLOOKUP($B298,Totalt!$B$1:$AQ$554,MATCH(AD$2,Totalt!$B$1:$AQ$1,0),FALSE),"")</f>
        <v>6.89</v>
      </c>
      <c r="AE298" s="312">
        <f>IFERROR(VLOOKUP($B298,Totalt!$B$1:$AQ$554,MATCH(AE$2,Totalt!$B$1:$AQ$1,0),FALSE),"")</f>
        <v>0</v>
      </c>
      <c r="AF298" s="312">
        <f>IFERROR(VLOOKUP($B298,Totalt!$B$1:$AQ$554,MATCH(AF$2,Totalt!$B$1:$AQ$1,0),FALSE),"")</f>
        <v>0.85799999999999998</v>
      </c>
      <c r="AG298" s="312">
        <f>IFERROR(VLOOKUP($B298,Totalt!$B$1:$AQ$554,MATCH(AG$2,Totalt!$B$1:$AQ$1,0),FALSE),"")</f>
        <v>0</v>
      </c>
      <c r="AI298" s="245">
        <f t="shared" si="27"/>
        <v>53.325999999999993</v>
      </c>
      <c r="AJ298" s="246">
        <f>IF(ISERROR(1/VLOOKUP($B298,Leveranser!$B$1:$S$500,MATCH("såld värme (gwh)",Leveranser!$B$1:$S$1,0),FALSE)),"",VLOOKUP($B298,Leveranser!$B$1:$S$500,MATCH("såld värme (gwh)",Leveranser!$B$1:$S$1,0),FALSE))</f>
        <v>33.713000000000001</v>
      </c>
      <c r="AK298" t="str">
        <f>IFERROR(IF(VLOOKUP($B298,Totalt!$B$1:$AQ$554,MATCH(AK$2,Totalt!$B$1:$AQ$1,0),FALSE)="","",VLOOKUP($B298,Totalt!$B$1:$AQ$554,MATCH(AK$2,Totalt!$B$1:$AQ$1,0),FALSE)),"")</f>
        <v/>
      </c>
      <c r="AM298" s="247" t="str">
        <f>IF(B298&lt;&gt;"",IF(VLOOKUP($B298,Totalt!$B$1:$AQ$554,MATCH("Kvalitetsgranskad:",Totalt!$B$1:$AQ$1,0),FALSE)="ja",VLOOKUP($B298,Miljö!$B$1:$AG$479,MATCH(AM$2,Miljö!$B$1:$AK$1,0),FALSE),""),"")</f>
        <v>Ja</v>
      </c>
      <c r="AN298" s="247" t="str">
        <f>IF(AM298="ja",VLOOKUP($B298,Miljö!$B$1:$J$479,MATCH("Typ av ursprungsspecificerad el   (Om inget värde anges används Nordisk residualmix, se inforuta) ()",Miljö!$B$1:$J$1,0),FALSE),IF(AM298="nej","Nordisk residualel",""))</f>
        <v>'Bio energi'</v>
      </c>
      <c r="AO298" s="247">
        <f>IF(AM298="","",VLOOKUP($B298,Miljö!$B$1:$J$479,MATCH("Fossilandel för ursprungspecificerad el ()",Miljö!$B$1:$J$1,0),FALSE))</f>
        <v>0</v>
      </c>
      <c r="AP298" s="247">
        <f>IF(AM298="","",IFERROR(VLOOKUP($B298,Miljö!$B$1:$J$479,MATCH("Kärnkraftsandel för ursprungsspecificerad el ()",Miljö!$B$1:$J$1,0),FALSE)/1,0))</f>
        <v>0</v>
      </c>
      <c r="AQ298" s="247">
        <f t="shared" si="28"/>
        <v>1</v>
      </c>
      <c r="AR298" s="52"/>
      <c r="AS298" s="247" t="str">
        <f t="shared" si="24"/>
        <v>Nej</v>
      </c>
      <c r="AT298" s="247" t="str">
        <f>IF(AS298="ja",VLOOKUP($B298,Miljö!$B$1:$O$500,MATCH("Fossil andel i procent (%)",Miljö!$B$1:$O$1,0),FALSE)/100,"")</f>
        <v/>
      </c>
      <c r="AU298" s="52"/>
      <c r="AV298" s="247" t="str">
        <f t="shared" si="25"/>
        <v>Nej</v>
      </c>
      <c r="AW298" s="247" t="str">
        <f>IF(AV298="ja",VLOOKUP($B298,'Egen hetvattenprod'!$B$1:$AO$500,MATCH("Värmekälla till värmepumpar ()",'Egen hetvattenprod'!$B$1:$AO$1,0),FALSE),"")</f>
        <v/>
      </c>
      <c r="AY298" s="244" t="str">
        <f t="shared" si="26"/>
        <v>Ja</v>
      </c>
      <c r="AZ298" s="283">
        <f>IF($AY298="ja",(VLOOKUP($B298,'Egen hetvattenprod'!$B$1:$BX$550,MATCH(AZ$2,'Egen hetvattenprod'!$B$1:$BX$1,0),FALSE)+VLOOKUP($B298,Kraftvärmeprod!$B$1:$BX$550,MATCH(AZ$2,Kraftvärmeprod!$B$1:$BX$1,0),FALSE))/$AC298,"")</f>
        <v>1</v>
      </c>
      <c r="BA298" s="283">
        <f>IF($AY298="ja",(VLOOKUP($B298,'Egen hetvattenprod'!$B$1:$BX$550,MATCH(BA$2,'Egen hetvattenprod'!$B$1:$BX$1,0),FALSE)+VLOOKUP($B298,Kraftvärmeprod!$B$1:$BX$550,MATCH(BA$2,Kraftvärmeprod!$B$1:$BX$1,0),FALSE))/$AC298,"")</f>
        <v>0</v>
      </c>
      <c r="BB298" s="283">
        <f>IF($AY298="ja",(VLOOKUP($B298,'Egen hetvattenprod'!$B$1:$BX$550,MATCH(BB$2,'Egen hetvattenprod'!$B$1:$BX$1,0),FALSE)+VLOOKUP($B298,Kraftvärmeprod!$B$1:$BX$550,MATCH(BB$2,Kraftvärmeprod!$B$1:$BX$1,0),FALSE))/$AC298,"")</f>
        <v>0</v>
      </c>
      <c r="BC298" s="283">
        <f>IF($AY298="ja",(VLOOKUP($B298,'Egen hetvattenprod'!$B$1:$BX$550,MATCH(BC$2,'Egen hetvattenprod'!$B$1:$BX$1,0),FALSE)+VLOOKUP($B298,Kraftvärmeprod!$B$1:$BX$550,MATCH(BC$2,Kraftvärmeprod!$B$1:$BX$1,0),FALSE))/$AC298,"")</f>
        <v>0</v>
      </c>
      <c r="BD298" s="283">
        <f>IF($AY298="ja",(VLOOKUP($B298,'Egen hetvattenprod'!$B$1:$BX$550,MATCH(BD$2,'Egen hetvattenprod'!$B$1:$BX$1,0),FALSE)+VLOOKUP($B298,Kraftvärmeprod!$B$1:$BX$550,MATCH(BD$2,Kraftvärmeprod!$B$1:$BX$1,0),FALSE))/$AC298,"")</f>
        <v>0</v>
      </c>
      <c r="BF298" s="244" t="str">
        <f t="shared" si="29"/>
        <v>Nej</v>
      </c>
      <c r="BG298" s="283" t="str">
        <f>IF($BF298="ja",VLOOKUP($B298,'Egen hetvattenprod'!$B$1:$BX$550,MATCH("Andelen klimatgaser med fossilt ursprung för avfall ()",'Egen hetvattenprod'!$B$1:$BX$1,0),FALSE),"")</f>
        <v/>
      </c>
      <c r="BH298" s="283" t="str">
        <f>IF($BF298="ja",VLOOKUP($B298,Kraftvärmeprod!$B$1:$BX$550,MATCH("Andelen klimatgaser med fossilt ursprung för avfall ()",Kraftvärmeprod!$B$1:$BX$1,0),FALSE),"")</f>
        <v/>
      </c>
      <c r="BI298" s="307" t="str">
        <f>IF($BF298="ja",VLOOKUP($B298,'Egen hetvattenprod'!$B$1:$BX$550,MATCH("Avfall (GWh)",'Egen hetvattenprod'!$B$1:$BX$1,0),FALSE),"")</f>
        <v/>
      </c>
      <c r="BJ298" s="307" t="str">
        <f>IF($BF298="ja",VLOOKUP($B298,'Slutlig allokering kvv'!$B$1:$BX$550,MATCH("Avfall (GWh)",'Slutlig allokering kvv'!$B$1:$BX$1,0),FALSE),"")</f>
        <v/>
      </c>
      <c r="BK298" s="307" t="str">
        <f>IF($BF298="ja",VLOOKUP($B298,'Köpt hetvatten'!$B$1:$BX$550,MATCH("Avfall i köpt hetvatten",'Köpt hetvatten'!$B$1:$BX$1,0),FALSE),"")</f>
        <v/>
      </c>
      <c r="BL298" s="307" t="str">
        <f>IF($BF298="ja",VLOOKUP($B298,'Egen hetvattenprod'!$B$1:$BX$550,MATCH("Värde enligt ovan. (%)",'Egen hetvattenprod'!$B$1:$BX$1,0),FALSE),"")</f>
        <v/>
      </c>
      <c r="BM298" s="307" t="str">
        <f>IF($BF298="ja",VLOOKUP($B298,Kraftvärmeprod!$B$1:$BX$550,MATCH("Värde enligt ovan. (%)",Kraftvärmeprod!$B$1:$BX$1,0),FALSE),"")</f>
        <v/>
      </c>
      <c r="BN298" s="307"/>
      <c r="BO298" s="307"/>
      <c r="BP298" s="307"/>
      <c r="BQ298" s="307" t="str">
        <f>IF($BF298="ja",VLOOKUP($B298,'Egen hetvattenprod'!$B$1:$BX$550,MATCH("Tillförd olja (fossil) vid avfallsförbränning (GWh)",'Egen hetvattenprod'!$B$1:$BX$1,0),FALSE),"")</f>
        <v/>
      </c>
      <c r="BR298" s="307" t="str">
        <f>IF($BF298="ja",VLOOKUP($B298,Kraftvärmeprod!$B$1:$BX$550,MATCH("Tillförd olja (fossil) vid avfallsförbränning (GWh)",Kraftvärmeprod!$B$1:$BX$1,0),FALSE),"")</f>
        <v/>
      </c>
    </row>
    <row r="299" spans="1:70" x14ac:dyDescent="0.25">
      <c r="A299" s="2" t="str">
        <f>'Miljövärden för publ företag'!B301</f>
        <v>Värmevärden AB</v>
      </c>
      <c r="B299" s="2" t="str">
        <f>'Miljövärden för publ företag'!C301</f>
        <v>Iggesund</v>
      </c>
      <c r="C299" s="312">
        <f>IFERROR(VLOOKUP($B299,Totalt!$B$1:$AQ$554,MATCH(C$2,Totalt!$B$1:$AQ$1,0),FALSE),"")</f>
        <v>0</v>
      </c>
      <c r="D299" s="312">
        <f>IFERROR(VLOOKUP($B299,Totalt!$B$1:$AQ$554,MATCH(D$2,Totalt!$B$1:$AQ$1,0),FALSE),"")</f>
        <v>2.3420000000000001</v>
      </c>
      <c r="E299" s="312">
        <f>IFERROR(VLOOKUP($B299,Totalt!$B$1:$AQ$554,MATCH(E$2,Totalt!$B$1:$AQ$1,0),FALSE),"")</f>
        <v>0</v>
      </c>
      <c r="F299" s="312">
        <f>IFERROR(VLOOKUP($B299,Totalt!$B$1:$AQ$554,MATCH(F$2,Totalt!$B$1:$AQ$1,0),FALSE),"")</f>
        <v>0.65058800000000006</v>
      </c>
      <c r="G299" s="312">
        <f>IFERROR(VLOOKUP($B299,Totalt!$B$1:$AQ$554,MATCH(G$2,Totalt!$B$1:$AQ$1,0),FALSE),"")</f>
        <v>0</v>
      </c>
      <c r="H299" s="312">
        <f>IFERROR(VLOOKUP($B299,Totalt!$B$1:$AQ$554,MATCH(H$2,Totalt!$B$1:$AQ$1,0),FALSE),"")</f>
        <v>0</v>
      </c>
      <c r="I299" s="312">
        <f>IFERROR(VLOOKUP($B299,Totalt!$B$1:$AQ$554,MATCH(I$2,Totalt!$B$1:$AQ$1,0),FALSE),"")</f>
        <v>0</v>
      </c>
      <c r="J299" s="312">
        <f>IFERROR(VLOOKUP($B299,Totalt!$B$1:$AQ$554,MATCH(J$2,Totalt!$B$1:$AQ$1,0),FALSE),"")</f>
        <v>0</v>
      </c>
      <c r="K299" s="312">
        <f>IFERROR(VLOOKUP($B299,Totalt!$B$1:$AQ$554,MATCH(K$2,Totalt!$B$1:$AQ$1,0),FALSE),"")</f>
        <v>0</v>
      </c>
      <c r="L299" s="312">
        <f>IFERROR(VLOOKUP($B299,Totalt!$B$1:$AQ$554,MATCH(L$2,Totalt!$B$1:$AQ$1,0),FALSE),"")</f>
        <v>0</v>
      </c>
      <c r="M299" s="312">
        <f>IFERROR(VLOOKUP($B299,Totalt!$B$1:$AQ$554,MATCH(M$2,Totalt!$B$1:$AQ$1,0),FALSE),"")</f>
        <v>0</v>
      </c>
      <c r="N299" s="312">
        <f>IFERROR(VLOOKUP($B299,Totalt!$B$1:$AQ$554,MATCH(N$2,Totalt!$B$1:$AQ$1,0),FALSE),"")</f>
        <v>0</v>
      </c>
      <c r="O299" s="312">
        <f>IFERROR(VLOOKUP($B299,Totalt!$B$1:$AQ$554,MATCH(O$2,Totalt!$B$1:$AQ$1,0),FALSE),"")</f>
        <v>0</v>
      </c>
      <c r="P299" s="312">
        <f>IFERROR(VLOOKUP($B299,Totalt!$B$1:$AQ$554,MATCH(P$2,Totalt!$B$1:$AQ$1,0),FALSE),"")</f>
        <v>0</v>
      </c>
      <c r="Q299" s="312">
        <f>IFERROR(VLOOKUP($B299,Totalt!$B$1:$AQ$554,MATCH(Q$2,Totalt!$B$1:$AQ$1,0),FALSE),"")</f>
        <v>4.7741199999999999</v>
      </c>
      <c r="R299" s="312">
        <f>IFERROR(VLOOKUP($B299,Totalt!$B$1:$AQ$554,MATCH(R$2,Totalt!$B$1:$AQ$1,0),FALSE),"")</f>
        <v>0</v>
      </c>
      <c r="S299" s="312">
        <f>IFERROR(VLOOKUP($B299,Totalt!$B$1:$AQ$554,MATCH(S$2,Totalt!$B$1:$AQ$1,0),FALSE),"")</f>
        <v>0</v>
      </c>
      <c r="T299" s="312">
        <f>IFERROR(VLOOKUP($B299,Totalt!$B$1:$AQ$554,MATCH(T$2,Totalt!$B$1:$AQ$1,0),FALSE),"")</f>
        <v>0</v>
      </c>
      <c r="U299" s="312">
        <f>IFERROR(VLOOKUP($B299,Totalt!$B$1:$AQ$554,MATCH(U$2,Totalt!$B$1:$AQ$1,0),FALSE),"")</f>
        <v>0</v>
      </c>
      <c r="V299" s="312">
        <f>IFERROR(VLOOKUP($B299,Totalt!$B$1:$AQ$554,MATCH(V$2,Totalt!$B$1:$AQ$1,0),FALSE),"")</f>
        <v>0</v>
      </c>
      <c r="W299" s="312">
        <f>IFERROR(VLOOKUP($B299,Totalt!$B$1:$AQ$554,MATCH(W$2,Totalt!$B$1:$AQ$1,0),FALSE),"")</f>
        <v>0</v>
      </c>
      <c r="X299" s="312">
        <f>IFERROR(VLOOKUP($B299,Totalt!$B$1:$AQ$554,MATCH(X$2,Totalt!$B$1:$AQ$1,0),FALSE),"")</f>
        <v>0</v>
      </c>
      <c r="Y299" s="312">
        <f>IFERROR(VLOOKUP($B299,Totalt!$B$1:$AQ$554,MATCH(Y$2,Totalt!$B$1:$AQ$1,0),FALSE),"")</f>
        <v>0</v>
      </c>
      <c r="Z299" s="312">
        <f>IFERROR(VLOOKUP($B299,Totalt!$B$1:$AQ$554,MATCH(Z$2,Totalt!$B$1:$AQ$1,0),FALSE),"")</f>
        <v>0</v>
      </c>
      <c r="AA299" s="312">
        <f>IFERROR(VLOOKUP($B299,Totalt!$B$1:$AQ$554,MATCH(AA$2,Totalt!$B$1:$AQ$1,0),FALSE),"")</f>
        <v>0</v>
      </c>
      <c r="AB299" s="312">
        <f>IFERROR(VLOOKUP($B299,Totalt!$B$1:$AQ$554,MATCH(AB$2,Totalt!$B$1:$AQ$1,0),FALSE),"")</f>
        <v>0</v>
      </c>
      <c r="AC299" s="312">
        <f>IFERROR(VLOOKUP($B299,Totalt!$B$1:$AQ$554,MATCH(AC$2,Totalt!$B$1:$AQ$1,0),FALSE),"")</f>
        <v>0</v>
      </c>
      <c r="AD299" s="312">
        <f>IFERROR(VLOOKUP($B299,Totalt!$B$1:$AQ$554,MATCH(AD$2,Totalt!$B$1:$AQ$1,0),FALSE),"")</f>
        <v>12.15</v>
      </c>
      <c r="AE299" s="312">
        <f>IFERROR(VLOOKUP($B299,Totalt!$B$1:$AQ$554,MATCH(AE$2,Totalt!$B$1:$AQ$1,0),FALSE),"")</f>
        <v>0</v>
      </c>
      <c r="AF299" s="312">
        <f>IFERROR(VLOOKUP($B299,Totalt!$B$1:$AQ$554,MATCH(AF$2,Totalt!$B$1:$AQ$1,0),FALSE),"")</f>
        <v>7.0000000000000007E-2</v>
      </c>
      <c r="AG299" s="312">
        <f>IFERROR(VLOOKUP($B299,Totalt!$B$1:$AQ$554,MATCH(AG$2,Totalt!$B$1:$AQ$1,0),FALSE),"")</f>
        <v>0</v>
      </c>
      <c r="AI299" s="245">
        <f t="shared" si="27"/>
        <v>19.986708</v>
      </c>
      <c r="AJ299" s="246">
        <f>IF(ISERROR(1/VLOOKUP($B299,Leveranser!$B$1:$S$500,MATCH("såld värme (gwh)",Leveranser!$B$1:$S$1,0),FALSE)),"",VLOOKUP($B299,Leveranser!$B$1:$S$500,MATCH("såld värme (gwh)",Leveranser!$B$1:$S$1,0),FALSE))</f>
        <v>17.253</v>
      </c>
      <c r="AK299" t="str">
        <f>IFERROR(IF(VLOOKUP($B299,Totalt!$B$1:$AQ$554,MATCH(AK$2,Totalt!$B$1:$AQ$1,0),FALSE)="","",VLOOKUP($B299,Totalt!$B$1:$AQ$554,MATCH(AK$2,Totalt!$B$1:$AQ$1,0),FALSE)),"")</f>
        <v/>
      </c>
      <c r="AM299" s="247" t="str">
        <f>IF(B299&lt;&gt;"",IF(VLOOKUP($B299,Totalt!$B$1:$AQ$554,MATCH("Kvalitetsgranskad:",Totalt!$B$1:$AQ$1,0),FALSE)="ja",VLOOKUP($B299,Miljö!$B$1:$AG$479,MATCH(AM$2,Miljö!$B$1:$AK$1,0),FALSE),""),"")</f>
        <v>Ja</v>
      </c>
      <c r="AN299" s="247" t="str">
        <f>IF(AM299="ja",VLOOKUP($B299,Miljö!$B$1:$J$479,MATCH("Typ av ursprungsspecificerad el   (Om inget värde anges används Nordisk residualmix, se inforuta) ()",Miljö!$B$1:$J$1,0),FALSE),IF(AM299="nej","Nordisk residualel",""))</f>
        <v>'bioel'</v>
      </c>
      <c r="AO299" s="247">
        <f>IF(AM299="","",VLOOKUP($B299,Miljö!$B$1:$J$479,MATCH("Fossilandel för ursprungspecificerad el ()",Miljö!$B$1:$J$1,0),FALSE))</f>
        <v>0</v>
      </c>
      <c r="AP299" s="247">
        <f>IF(AM299="","",IFERROR(VLOOKUP($B299,Miljö!$B$1:$J$479,MATCH("Kärnkraftsandel för ursprungsspecificerad el ()",Miljö!$B$1:$J$1,0),FALSE)/1,0))</f>
        <v>0</v>
      </c>
      <c r="AQ299" s="247">
        <f t="shared" si="28"/>
        <v>1</v>
      </c>
      <c r="AR299" s="52"/>
      <c r="AS299" s="247" t="str">
        <f t="shared" si="24"/>
        <v>Nej</v>
      </c>
      <c r="AT299" s="247" t="str">
        <f>IF(AS299="ja",VLOOKUP($B299,Miljö!$B$1:$O$500,MATCH("Fossil andel i procent (%)",Miljö!$B$1:$O$1,0),FALSE)/100,"")</f>
        <v/>
      </c>
      <c r="AU299" s="52"/>
      <c r="AV299" s="247" t="str">
        <f t="shared" si="25"/>
        <v>Nej</v>
      </c>
      <c r="AW299" s="247" t="str">
        <f>IF(AV299="ja",VLOOKUP($B299,'Egen hetvattenprod'!$B$1:$AO$500,MATCH("Värmekälla till värmepumpar ()",'Egen hetvattenprod'!$B$1:$AO$1,0),FALSE),"")</f>
        <v/>
      </c>
      <c r="AY299" s="244" t="str">
        <f t="shared" si="26"/>
        <v>Nej</v>
      </c>
      <c r="AZ299" s="283" t="str">
        <f>IF($AY299="ja",(VLOOKUP($B299,'Egen hetvattenprod'!$B$1:$BX$550,MATCH(AZ$2,'Egen hetvattenprod'!$B$1:$BX$1,0),FALSE)+VLOOKUP($B299,Kraftvärmeprod!$B$1:$BX$550,MATCH(AZ$2,Kraftvärmeprod!$B$1:$BX$1,0),FALSE))/$AC299,"")</f>
        <v/>
      </c>
      <c r="BA299" s="283" t="str">
        <f>IF($AY299="ja",(VLOOKUP($B299,'Egen hetvattenprod'!$B$1:$BX$550,MATCH(BA$2,'Egen hetvattenprod'!$B$1:$BX$1,0),FALSE)+VLOOKUP($B299,Kraftvärmeprod!$B$1:$BX$550,MATCH(BA$2,Kraftvärmeprod!$B$1:$BX$1,0),FALSE))/$AC299,"")</f>
        <v/>
      </c>
      <c r="BB299" s="283" t="str">
        <f>IF($AY299="ja",(VLOOKUP($B299,'Egen hetvattenprod'!$B$1:$BX$550,MATCH(BB$2,'Egen hetvattenprod'!$B$1:$BX$1,0),FALSE)+VLOOKUP($B299,Kraftvärmeprod!$B$1:$BX$550,MATCH(BB$2,Kraftvärmeprod!$B$1:$BX$1,0),FALSE))/$AC299,"")</f>
        <v/>
      </c>
      <c r="BC299" s="283" t="str">
        <f>IF($AY299="ja",(VLOOKUP($B299,'Egen hetvattenprod'!$B$1:$BX$550,MATCH(BC$2,'Egen hetvattenprod'!$B$1:$BX$1,0),FALSE)+VLOOKUP($B299,Kraftvärmeprod!$B$1:$BX$550,MATCH(BC$2,Kraftvärmeprod!$B$1:$BX$1,0),FALSE))/$AC299,"")</f>
        <v/>
      </c>
      <c r="BD299" s="283" t="str">
        <f>IF($AY299="ja",(VLOOKUP($B299,'Egen hetvattenprod'!$B$1:$BX$550,MATCH(BD$2,'Egen hetvattenprod'!$B$1:$BX$1,0),FALSE)+VLOOKUP($B299,Kraftvärmeprod!$B$1:$BX$550,MATCH(BD$2,Kraftvärmeprod!$B$1:$BX$1,0),FALSE))/$AC299,"")</f>
        <v/>
      </c>
      <c r="BF299" s="244" t="str">
        <f t="shared" si="29"/>
        <v>Nej</v>
      </c>
      <c r="BG299" s="283" t="str">
        <f>IF($BF299="ja",VLOOKUP($B299,'Egen hetvattenprod'!$B$1:$BX$550,MATCH("Andelen klimatgaser med fossilt ursprung för avfall ()",'Egen hetvattenprod'!$B$1:$BX$1,0),FALSE),"")</f>
        <v/>
      </c>
      <c r="BH299" s="283" t="str">
        <f>IF($BF299="ja",VLOOKUP($B299,Kraftvärmeprod!$B$1:$BX$550,MATCH("Andelen klimatgaser med fossilt ursprung för avfall ()",Kraftvärmeprod!$B$1:$BX$1,0),FALSE),"")</f>
        <v/>
      </c>
      <c r="BI299" s="307" t="str">
        <f>IF($BF299="ja",VLOOKUP($B299,'Egen hetvattenprod'!$B$1:$BX$550,MATCH("Avfall (GWh)",'Egen hetvattenprod'!$B$1:$BX$1,0),FALSE),"")</f>
        <v/>
      </c>
      <c r="BJ299" s="307" t="str">
        <f>IF($BF299="ja",VLOOKUP($B299,'Slutlig allokering kvv'!$B$1:$BX$550,MATCH("Avfall (GWh)",'Slutlig allokering kvv'!$B$1:$BX$1,0),FALSE),"")</f>
        <v/>
      </c>
      <c r="BK299" s="307" t="str">
        <f>IF($BF299="ja",VLOOKUP($B299,'Köpt hetvatten'!$B$1:$BX$550,MATCH("Avfall i köpt hetvatten",'Köpt hetvatten'!$B$1:$BX$1,0),FALSE),"")</f>
        <v/>
      </c>
      <c r="BL299" s="307" t="str">
        <f>IF($BF299="ja",VLOOKUP($B299,'Egen hetvattenprod'!$B$1:$BX$550,MATCH("Värde enligt ovan. (%)",'Egen hetvattenprod'!$B$1:$BX$1,0),FALSE),"")</f>
        <v/>
      </c>
      <c r="BM299" s="307" t="str">
        <f>IF($BF299="ja",VLOOKUP($B299,Kraftvärmeprod!$B$1:$BX$550,MATCH("Värde enligt ovan. (%)",Kraftvärmeprod!$B$1:$BX$1,0),FALSE),"")</f>
        <v/>
      </c>
      <c r="BN299" s="307"/>
      <c r="BO299" s="307"/>
      <c r="BP299" s="307"/>
      <c r="BQ299" s="307" t="str">
        <f>IF($BF299="ja",VLOOKUP($B299,'Egen hetvattenprod'!$B$1:$BX$550,MATCH("Tillförd olja (fossil) vid avfallsförbränning (GWh)",'Egen hetvattenprod'!$B$1:$BX$1,0),FALSE),"")</f>
        <v/>
      </c>
      <c r="BR299" s="307" t="str">
        <f>IF($BF299="ja",VLOOKUP($B299,Kraftvärmeprod!$B$1:$BX$550,MATCH("Tillförd olja (fossil) vid avfallsförbränning (GWh)",Kraftvärmeprod!$B$1:$BX$1,0),FALSE),"")</f>
        <v/>
      </c>
    </row>
    <row r="300" spans="1:70" x14ac:dyDescent="0.25">
      <c r="A300" s="2" t="str">
        <f>'Miljövärden för publ företag'!B302</f>
        <v>Värmevärden AB</v>
      </c>
      <c r="B300" s="2" t="str">
        <f>'Miljövärden för publ företag'!C302</f>
        <v>Kopparberg</v>
      </c>
      <c r="C300" s="312">
        <f>IFERROR(VLOOKUP($B300,Totalt!$B$1:$AQ$554,MATCH(C$2,Totalt!$B$1:$AQ$1,0),FALSE),"")</f>
        <v>0</v>
      </c>
      <c r="D300" s="312">
        <f>IFERROR(VLOOKUP($B300,Totalt!$B$1:$AQ$554,MATCH(D$2,Totalt!$B$1:$AQ$1,0),FALSE),"")</f>
        <v>0.41099999999999998</v>
      </c>
      <c r="E300" s="312">
        <f>IFERROR(VLOOKUP($B300,Totalt!$B$1:$AQ$554,MATCH(E$2,Totalt!$B$1:$AQ$1,0),FALSE),"")</f>
        <v>0</v>
      </c>
      <c r="F300" s="312">
        <f>IFERROR(VLOOKUP($B300,Totalt!$B$1:$AQ$554,MATCH(F$2,Totalt!$B$1:$AQ$1,0),FALSE),"")</f>
        <v>0</v>
      </c>
      <c r="G300" s="312">
        <f>IFERROR(VLOOKUP($B300,Totalt!$B$1:$AQ$554,MATCH(G$2,Totalt!$B$1:$AQ$1,0),FALSE),"")</f>
        <v>0</v>
      </c>
      <c r="H300" s="312">
        <f>IFERROR(VLOOKUP($B300,Totalt!$B$1:$AQ$554,MATCH(H$2,Totalt!$B$1:$AQ$1,0),FALSE),"")</f>
        <v>0</v>
      </c>
      <c r="I300" s="312">
        <f>IFERROR(VLOOKUP($B300,Totalt!$B$1:$AQ$554,MATCH(I$2,Totalt!$B$1:$AQ$1,0),FALSE),"")</f>
        <v>0</v>
      </c>
      <c r="J300" s="312">
        <f>IFERROR(VLOOKUP($B300,Totalt!$B$1:$AQ$554,MATCH(J$2,Totalt!$B$1:$AQ$1,0),FALSE),"")</f>
        <v>0</v>
      </c>
      <c r="K300" s="312">
        <f>IFERROR(VLOOKUP($B300,Totalt!$B$1:$AQ$554,MATCH(K$2,Totalt!$B$1:$AQ$1,0),FALSE),"")</f>
        <v>0</v>
      </c>
      <c r="L300" s="312">
        <f>IFERROR(VLOOKUP($B300,Totalt!$B$1:$AQ$554,MATCH(L$2,Totalt!$B$1:$AQ$1,0),FALSE),"")</f>
        <v>0</v>
      </c>
      <c r="M300" s="312">
        <f>IFERROR(VLOOKUP($B300,Totalt!$B$1:$AQ$554,MATCH(M$2,Totalt!$B$1:$AQ$1,0),FALSE),"")</f>
        <v>0</v>
      </c>
      <c r="N300" s="312">
        <f>IFERROR(VLOOKUP($B300,Totalt!$B$1:$AQ$554,MATCH(N$2,Totalt!$B$1:$AQ$1,0),FALSE),"")</f>
        <v>0</v>
      </c>
      <c r="O300" s="312">
        <f>IFERROR(VLOOKUP($B300,Totalt!$B$1:$AQ$554,MATCH(O$2,Totalt!$B$1:$AQ$1,0),FALSE),"")</f>
        <v>0</v>
      </c>
      <c r="P300" s="312">
        <f>IFERROR(VLOOKUP($B300,Totalt!$B$1:$AQ$554,MATCH(P$2,Totalt!$B$1:$AQ$1,0),FALSE),"")</f>
        <v>13.4</v>
      </c>
      <c r="Q300" s="312">
        <f>IFERROR(VLOOKUP($B300,Totalt!$B$1:$AQ$554,MATCH(Q$2,Totalt!$B$1:$AQ$1,0),FALSE),"")</f>
        <v>0</v>
      </c>
      <c r="R300" s="312">
        <f>IFERROR(VLOOKUP($B300,Totalt!$B$1:$AQ$554,MATCH(R$2,Totalt!$B$1:$AQ$1,0),FALSE),"")</f>
        <v>0</v>
      </c>
      <c r="S300" s="312">
        <f>IFERROR(VLOOKUP($B300,Totalt!$B$1:$AQ$554,MATCH(S$2,Totalt!$B$1:$AQ$1,0),FALSE),"")</f>
        <v>0.8</v>
      </c>
      <c r="T300" s="312">
        <f>IFERROR(VLOOKUP($B300,Totalt!$B$1:$AQ$554,MATCH(T$2,Totalt!$B$1:$AQ$1,0),FALSE),"")</f>
        <v>0</v>
      </c>
      <c r="U300" s="312">
        <f>IFERROR(VLOOKUP($B300,Totalt!$B$1:$AQ$554,MATCH(U$2,Totalt!$B$1:$AQ$1,0),FALSE),"")</f>
        <v>0</v>
      </c>
      <c r="V300" s="312">
        <f>IFERROR(VLOOKUP($B300,Totalt!$B$1:$AQ$554,MATCH(V$2,Totalt!$B$1:$AQ$1,0),FALSE),"")</f>
        <v>0</v>
      </c>
      <c r="W300" s="312">
        <f>IFERROR(VLOOKUP($B300,Totalt!$B$1:$AQ$554,MATCH(W$2,Totalt!$B$1:$AQ$1,0),FALSE),"")</f>
        <v>0</v>
      </c>
      <c r="X300" s="312">
        <f>IFERROR(VLOOKUP($B300,Totalt!$B$1:$AQ$554,MATCH(X$2,Totalt!$B$1:$AQ$1,0),FALSE),"")</f>
        <v>0</v>
      </c>
      <c r="Y300" s="312">
        <f>IFERROR(VLOOKUP($B300,Totalt!$B$1:$AQ$554,MATCH(Y$2,Totalt!$B$1:$AQ$1,0),FALSE),"")</f>
        <v>0</v>
      </c>
      <c r="Z300" s="312">
        <f>IFERROR(VLOOKUP($B300,Totalt!$B$1:$AQ$554,MATCH(Z$2,Totalt!$B$1:$AQ$1,0),FALSE),"")</f>
        <v>0</v>
      </c>
      <c r="AA300" s="312">
        <f>IFERROR(VLOOKUP($B300,Totalt!$B$1:$AQ$554,MATCH(AA$2,Totalt!$B$1:$AQ$1,0),FALSE),"")</f>
        <v>0</v>
      </c>
      <c r="AB300" s="312">
        <f>IFERROR(VLOOKUP($B300,Totalt!$B$1:$AQ$554,MATCH(AB$2,Totalt!$B$1:$AQ$1,0),FALSE),"")</f>
        <v>0</v>
      </c>
      <c r="AC300" s="312">
        <f>IFERROR(VLOOKUP($B300,Totalt!$B$1:$AQ$554,MATCH(AC$2,Totalt!$B$1:$AQ$1,0),FALSE),"")</f>
        <v>0</v>
      </c>
      <c r="AD300" s="312">
        <f>IFERROR(VLOOKUP($B300,Totalt!$B$1:$AQ$554,MATCH(AD$2,Totalt!$B$1:$AQ$1,0),FALSE),"")</f>
        <v>0</v>
      </c>
      <c r="AE300" s="312">
        <f>IFERROR(VLOOKUP($B300,Totalt!$B$1:$AQ$554,MATCH(AE$2,Totalt!$B$1:$AQ$1,0),FALSE),"")</f>
        <v>0</v>
      </c>
      <c r="AF300" s="312">
        <f>IFERROR(VLOOKUP($B300,Totalt!$B$1:$AQ$554,MATCH(AF$2,Totalt!$B$1:$AQ$1,0),FALSE),"")</f>
        <v>0.32500000000000001</v>
      </c>
      <c r="AG300" s="312">
        <f>IFERROR(VLOOKUP($B300,Totalt!$B$1:$AQ$554,MATCH(AG$2,Totalt!$B$1:$AQ$1,0),FALSE),"")</f>
        <v>0</v>
      </c>
      <c r="AI300" s="245">
        <f t="shared" si="27"/>
        <v>14.936</v>
      </c>
      <c r="AJ300" s="246">
        <f>IF(ISERROR(1/VLOOKUP($B300,Leveranser!$B$1:$S$500,MATCH("såld värme (gwh)",Leveranser!$B$1:$S$1,0),FALSE)),"",VLOOKUP($B300,Leveranser!$B$1:$S$500,MATCH("såld värme (gwh)",Leveranser!$B$1:$S$1,0),FALSE))</f>
        <v>11.238</v>
      </c>
      <c r="AK300" t="str">
        <f>IFERROR(IF(VLOOKUP($B300,Totalt!$B$1:$AQ$554,MATCH(AK$2,Totalt!$B$1:$AQ$1,0),FALSE)="","",VLOOKUP($B300,Totalt!$B$1:$AQ$554,MATCH(AK$2,Totalt!$B$1:$AQ$1,0),FALSE)),"")</f>
        <v/>
      </c>
      <c r="AM300" s="247" t="str">
        <f>IF(B300&lt;&gt;"",IF(VLOOKUP($B300,Totalt!$B$1:$AQ$554,MATCH("Kvalitetsgranskad:",Totalt!$B$1:$AQ$1,0),FALSE)="ja",VLOOKUP($B300,Miljö!$B$1:$AG$479,MATCH(AM$2,Miljö!$B$1:$AK$1,0),FALSE),""),"")</f>
        <v>Ja</v>
      </c>
      <c r="AN300" s="247" t="str">
        <f>IF(AM300="ja",VLOOKUP($B300,Miljö!$B$1:$J$479,MATCH("Typ av ursprungsspecificerad el   (Om inget värde anges används Nordisk residualmix, se inforuta) ()",Miljö!$B$1:$J$1,0),FALSE),IF(AM300="nej","Nordisk residualel",""))</f>
        <v>'Bio energi'</v>
      </c>
      <c r="AO300" s="247">
        <f>IF(AM300="","",VLOOKUP($B300,Miljö!$B$1:$J$479,MATCH("Fossilandel för ursprungspecificerad el ()",Miljö!$B$1:$J$1,0),FALSE))</f>
        <v>0</v>
      </c>
      <c r="AP300" s="247">
        <f>IF(AM300="","",IFERROR(VLOOKUP($B300,Miljö!$B$1:$J$479,MATCH("Kärnkraftsandel för ursprungsspecificerad el ()",Miljö!$B$1:$J$1,0),FALSE)/1,0))</f>
        <v>0</v>
      </c>
      <c r="AQ300" s="247">
        <f t="shared" si="28"/>
        <v>1</v>
      </c>
      <c r="AR300" s="52"/>
      <c r="AS300" s="247" t="str">
        <f t="shared" si="24"/>
        <v>Nej</v>
      </c>
      <c r="AT300" s="247" t="str">
        <f>IF(AS300="ja",VLOOKUP($B300,Miljö!$B$1:$O$500,MATCH("Fossil andel i procent (%)",Miljö!$B$1:$O$1,0),FALSE)/100,"")</f>
        <v/>
      </c>
      <c r="AU300" s="52"/>
      <c r="AV300" s="247" t="str">
        <f t="shared" si="25"/>
        <v>Nej</v>
      </c>
      <c r="AW300" s="247" t="str">
        <f>IF(AV300="ja",VLOOKUP($B300,'Egen hetvattenprod'!$B$1:$AO$500,MATCH("Värmekälla till värmepumpar ()",'Egen hetvattenprod'!$B$1:$AO$1,0),FALSE),"")</f>
        <v/>
      </c>
      <c r="AY300" s="244" t="str">
        <f t="shared" si="26"/>
        <v>Nej</v>
      </c>
      <c r="AZ300" s="283" t="str">
        <f>IF($AY300="ja",(VLOOKUP($B300,'Egen hetvattenprod'!$B$1:$BX$550,MATCH(AZ$2,'Egen hetvattenprod'!$B$1:$BX$1,0),FALSE)+VLOOKUP($B300,Kraftvärmeprod!$B$1:$BX$550,MATCH(AZ$2,Kraftvärmeprod!$B$1:$BX$1,0),FALSE))/$AC300,"")</f>
        <v/>
      </c>
      <c r="BA300" s="283" t="str">
        <f>IF($AY300="ja",(VLOOKUP($B300,'Egen hetvattenprod'!$B$1:$BX$550,MATCH(BA$2,'Egen hetvattenprod'!$B$1:$BX$1,0),FALSE)+VLOOKUP($B300,Kraftvärmeprod!$B$1:$BX$550,MATCH(BA$2,Kraftvärmeprod!$B$1:$BX$1,0),FALSE))/$AC300,"")</f>
        <v/>
      </c>
      <c r="BB300" s="283" t="str">
        <f>IF($AY300="ja",(VLOOKUP($B300,'Egen hetvattenprod'!$B$1:$BX$550,MATCH(BB$2,'Egen hetvattenprod'!$B$1:$BX$1,0),FALSE)+VLOOKUP($B300,Kraftvärmeprod!$B$1:$BX$550,MATCH(BB$2,Kraftvärmeprod!$B$1:$BX$1,0),FALSE))/$AC300,"")</f>
        <v/>
      </c>
      <c r="BC300" s="283" t="str">
        <f>IF($AY300="ja",(VLOOKUP($B300,'Egen hetvattenprod'!$B$1:$BX$550,MATCH(BC$2,'Egen hetvattenprod'!$B$1:$BX$1,0),FALSE)+VLOOKUP($B300,Kraftvärmeprod!$B$1:$BX$550,MATCH(BC$2,Kraftvärmeprod!$B$1:$BX$1,0),FALSE))/$AC300,"")</f>
        <v/>
      </c>
      <c r="BD300" s="283" t="str">
        <f>IF($AY300="ja",(VLOOKUP($B300,'Egen hetvattenprod'!$B$1:$BX$550,MATCH(BD$2,'Egen hetvattenprod'!$B$1:$BX$1,0),FALSE)+VLOOKUP($B300,Kraftvärmeprod!$B$1:$BX$550,MATCH(BD$2,Kraftvärmeprod!$B$1:$BX$1,0),FALSE))/$AC300,"")</f>
        <v/>
      </c>
      <c r="BF300" s="244" t="str">
        <f t="shared" si="29"/>
        <v>Nej</v>
      </c>
      <c r="BG300" s="283" t="str">
        <f>IF($BF300="ja",VLOOKUP($B300,'Egen hetvattenprod'!$B$1:$BX$550,MATCH("Andelen klimatgaser med fossilt ursprung för avfall ()",'Egen hetvattenprod'!$B$1:$BX$1,0),FALSE),"")</f>
        <v/>
      </c>
      <c r="BH300" s="283" t="str">
        <f>IF($BF300="ja",VLOOKUP($B300,Kraftvärmeprod!$B$1:$BX$550,MATCH("Andelen klimatgaser med fossilt ursprung för avfall ()",Kraftvärmeprod!$B$1:$BX$1,0),FALSE),"")</f>
        <v/>
      </c>
      <c r="BI300" s="307" t="str">
        <f>IF($BF300="ja",VLOOKUP($B300,'Egen hetvattenprod'!$B$1:$BX$550,MATCH("Avfall (GWh)",'Egen hetvattenprod'!$B$1:$BX$1,0),FALSE),"")</f>
        <v/>
      </c>
      <c r="BJ300" s="307" t="str">
        <f>IF($BF300="ja",VLOOKUP($B300,'Slutlig allokering kvv'!$B$1:$BX$550,MATCH("Avfall (GWh)",'Slutlig allokering kvv'!$B$1:$BX$1,0),FALSE),"")</f>
        <v/>
      </c>
      <c r="BK300" s="307" t="str">
        <f>IF($BF300="ja",VLOOKUP($B300,'Köpt hetvatten'!$B$1:$BX$550,MATCH("Avfall i köpt hetvatten",'Köpt hetvatten'!$B$1:$BX$1,0),FALSE),"")</f>
        <v/>
      </c>
      <c r="BL300" s="307" t="str">
        <f>IF($BF300="ja",VLOOKUP($B300,'Egen hetvattenprod'!$B$1:$BX$550,MATCH("Värde enligt ovan. (%)",'Egen hetvattenprod'!$B$1:$BX$1,0),FALSE),"")</f>
        <v/>
      </c>
      <c r="BM300" s="307" t="str">
        <f>IF($BF300="ja",VLOOKUP($B300,Kraftvärmeprod!$B$1:$BX$550,MATCH("Värde enligt ovan. (%)",Kraftvärmeprod!$B$1:$BX$1,0),FALSE),"")</f>
        <v/>
      </c>
      <c r="BN300" s="307"/>
      <c r="BO300" s="307"/>
      <c r="BP300" s="307"/>
      <c r="BQ300" s="307" t="str">
        <f>IF($BF300="ja",VLOOKUP($B300,'Egen hetvattenprod'!$B$1:$BX$550,MATCH("Tillförd olja (fossil) vid avfallsförbränning (GWh)",'Egen hetvattenprod'!$B$1:$BX$1,0),FALSE),"")</f>
        <v/>
      </c>
      <c r="BR300" s="307" t="str">
        <f>IF($BF300="ja",VLOOKUP($B300,Kraftvärmeprod!$B$1:$BX$550,MATCH("Tillförd olja (fossil) vid avfallsförbränning (GWh)",Kraftvärmeprod!$B$1:$BX$1,0),FALSE),"")</f>
        <v/>
      </c>
    </row>
    <row r="301" spans="1:70" x14ac:dyDescent="0.25">
      <c r="A301" s="2" t="str">
        <f>'Miljövärden för publ företag'!B303</f>
        <v>Värmevärden AB</v>
      </c>
      <c r="B301" s="2" t="str">
        <f>'Miljövärden för publ företag'!C303</f>
        <v>Kristinehamn(Värmevärden)</v>
      </c>
      <c r="C301" s="312">
        <f>IFERROR(VLOOKUP($B301,Totalt!$B$1:$AQ$554,MATCH(C$2,Totalt!$B$1:$AQ$1,0),FALSE),"")</f>
        <v>0</v>
      </c>
      <c r="D301" s="312">
        <f>IFERROR(VLOOKUP($B301,Totalt!$B$1:$AQ$554,MATCH(D$2,Totalt!$B$1:$AQ$1,0),FALSE),"")</f>
        <v>1.4810000000000001</v>
      </c>
      <c r="E301" s="312">
        <f>IFERROR(VLOOKUP($B301,Totalt!$B$1:$AQ$554,MATCH(E$2,Totalt!$B$1:$AQ$1,0),FALSE),"")</f>
        <v>0</v>
      </c>
      <c r="F301" s="312">
        <f>IFERROR(VLOOKUP($B301,Totalt!$B$1:$AQ$554,MATCH(F$2,Totalt!$B$1:$AQ$1,0),FALSE),"")</f>
        <v>0</v>
      </c>
      <c r="G301" s="312">
        <f>IFERROR(VLOOKUP($B301,Totalt!$B$1:$AQ$554,MATCH(G$2,Totalt!$B$1:$AQ$1,0),FALSE),"")</f>
        <v>0</v>
      </c>
      <c r="H301" s="312">
        <f>IFERROR(VLOOKUP($B301,Totalt!$B$1:$AQ$554,MATCH(H$2,Totalt!$B$1:$AQ$1,0),FALSE),"")</f>
        <v>0</v>
      </c>
      <c r="I301" s="312">
        <f>IFERROR(VLOOKUP($B301,Totalt!$B$1:$AQ$554,MATCH(I$2,Totalt!$B$1:$AQ$1,0),FALSE),"")</f>
        <v>0</v>
      </c>
      <c r="J301" s="312">
        <f>IFERROR(VLOOKUP($B301,Totalt!$B$1:$AQ$554,MATCH(J$2,Totalt!$B$1:$AQ$1,0),FALSE),"")</f>
        <v>0</v>
      </c>
      <c r="K301" s="312">
        <f>IFERROR(VLOOKUP($B301,Totalt!$B$1:$AQ$554,MATCH(K$2,Totalt!$B$1:$AQ$1,0),FALSE),"")</f>
        <v>0</v>
      </c>
      <c r="L301" s="312">
        <f>IFERROR(VLOOKUP($B301,Totalt!$B$1:$AQ$554,MATCH(L$2,Totalt!$B$1:$AQ$1,0),FALSE),"")</f>
        <v>0</v>
      </c>
      <c r="M301" s="312">
        <f>IFERROR(VLOOKUP($B301,Totalt!$B$1:$AQ$554,MATCH(M$2,Totalt!$B$1:$AQ$1,0),FALSE),"")</f>
        <v>52.8</v>
      </c>
      <c r="N301" s="312">
        <f>IFERROR(VLOOKUP($B301,Totalt!$B$1:$AQ$554,MATCH(N$2,Totalt!$B$1:$AQ$1,0),FALSE),"")</f>
        <v>34.299999999999997</v>
      </c>
      <c r="O301" s="312">
        <f>IFERROR(VLOOKUP($B301,Totalt!$B$1:$AQ$554,MATCH(O$2,Totalt!$B$1:$AQ$1,0),FALSE),"")</f>
        <v>0</v>
      </c>
      <c r="P301" s="312">
        <f>IFERROR(VLOOKUP($B301,Totalt!$B$1:$AQ$554,MATCH(P$2,Totalt!$B$1:$AQ$1,0),FALSE),"")</f>
        <v>9.5</v>
      </c>
      <c r="Q301" s="312">
        <f>IFERROR(VLOOKUP($B301,Totalt!$B$1:$AQ$554,MATCH(Q$2,Totalt!$B$1:$AQ$1,0),FALSE),"")</f>
        <v>0</v>
      </c>
      <c r="R301" s="312">
        <f>IFERROR(VLOOKUP($B301,Totalt!$B$1:$AQ$554,MATCH(R$2,Totalt!$B$1:$AQ$1,0),FALSE),"")</f>
        <v>0</v>
      </c>
      <c r="S301" s="312">
        <f>IFERROR(VLOOKUP($B301,Totalt!$B$1:$AQ$554,MATCH(S$2,Totalt!$B$1:$AQ$1,0),FALSE),"")</f>
        <v>0</v>
      </c>
      <c r="T301" s="312">
        <f>IFERROR(VLOOKUP($B301,Totalt!$B$1:$AQ$554,MATCH(T$2,Totalt!$B$1:$AQ$1,0),FALSE),"")</f>
        <v>0</v>
      </c>
      <c r="U301" s="312">
        <f>IFERROR(VLOOKUP($B301,Totalt!$B$1:$AQ$554,MATCH(U$2,Totalt!$B$1:$AQ$1,0),FALSE),"")</f>
        <v>0</v>
      </c>
      <c r="V301" s="312">
        <f>IFERROR(VLOOKUP($B301,Totalt!$B$1:$AQ$554,MATCH(V$2,Totalt!$B$1:$AQ$1,0),FALSE),"")</f>
        <v>0</v>
      </c>
      <c r="W301" s="312">
        <f>IFERROR(VLOOKUP($B301,Totalt!$B$1:$AQ$554,MATCH(W$2,Totalt!$B$1:$AQ$1,0),FALSE),"")</f>
        <v>0</v>
      </c>
      <c r="X301" s="312">
        <f>IFERROR(VLOOKUP($B301,Totalt!$B$1:$AQ$554,MATCH(X$2,Totalt!$B$1:$AQ$1,0),FALSE),"")</f>
        <v>0</v>
      </c>
      <c r="Y301" s="312">
        <f>IFERROR(VLOOKUP($B301,Totalt!$B$1:$AQ$554,MATCH(Y$2,Totalt!$B$1:$AQ$1,0),FALSE),"")</f>
        <v>0</v>
      </c>
      <c r="Z301" s="312">
        <f>IFERROR(VLOOKUP($B301,Totalt!$B$1:$AQ$554,MATCH(Z$2,Totalt!$B$1:$AQ$1,0),FALSE),"")</f>
        <v>0</v>
      </c>
      <c r="AA301" s="312">
        <f>IFERROR(VLOOKUP($B301,Totalt!$B$1:$AQ$554,MATCH(AA$2,Totalt!$B$1:$AQ$1,0),FALSE),"")</f>
        <v>0</v>
      </c>
      <c r="AB301" s="312">
        <f>IFERROR(VLOOKUP($B301,Totalt!$B$1:$AQ$554,MATCH(AB$2,Totalt!$B$1:$AQ$1,0),FALSE),"")</f>
        <v>0</v>
      </c>
      <c r="AC301" s="312">
        <f>IFERROR(VLOOKUP($B301,Totalt!$B$1:$AQ$554,MATCH(AC$2,Totalt!$B$1:$AQ$1,0),FALSE),"")</f>
        <v>0</v>
      </c>
      <c r="AD301" s="312">
        <f>IFERROR(VLOOKUP($B301,Totalt!$B$1:$AQ$554,MATCH(AD$2,Totalt!$B$1:$AQ$1,0),FALSE),"")</f>
        <v>0</v>
      </c>
      <c r="AE301" s="312">
        <f>IFERROR(VLOOKUP($B301,Totalt!$B$1:$AQ$554,MATCH(AE$2,Totalt!$B$1:$AQ$1,0),FALSE),"")</f>
        <v>0</v>
      </c>
      <c r="AF301" s="312">
        <f>IFERROR(VLOOKUP($B301,Totalt!$B$1:$AQ$554,MATCH(AF$2,Totalt!$B$1:$AQ$1,0),FALSE),"")</f>
        <v>2.403</v>
      </c>
      <c r="AG301" s="312">
        <f>IFERROR(VLOOKUP($B301,Totalt!$B$1:$AQ$554,MATCH(AG$2,Totalt!$B$1:$AQ$1,0),FALSE),"")</f>
        <v>0</v>
      </c>
      <c r="AI301" s="245">
        <f t="shared" si="27"/>
        <v>100.48399999999999</v>
      </c>
      <c r="AJ301" s="246">
        <f>IF(ISERROR(1/VLOOKUP($B301,Leveranser!$B$1:$S$500,MATCH("såld värme (gwh)",Leveranser!$B$1:$S$1,0),FALSE)),"",VLOOKUP($B301,Leveranser!$B$1:$S$500,MATCH("såld värme (gwh)",Leveranser!$B$1:$S$1,0),FALSE))</f>
        <v>93.522999999999996</v>
      </c>
      <c r="AK301" t="str">
        <f>IFERROR(IF(VLOOKUP($B301,Totalt!$B$1:$AQ$554,MATCH(AK$2,Totalt!$B$1:$AQ$1,0),FALSE)="","",VLOOKUP($B301,Totalt!$B$1:$AQ$554,MATCH(AK$2,Totalt!$B$1:$AQ$1,0),FALSE)),"")</f>
        <v/>
      </c>
      <c r="AM301" s="247" t="str">
        <f>IF(B301&lt;&gt;"",IF(VLOOKUP($B301,Totalt!$B$1:$AQ$554,MATCH("Kvalitetsgranskad:",Totalt!$B$1:$AQ$1,0),FALSE)="ja",VLOOKUP($B301,Miljö!$B$1:$AG$479,MATCH(AM$2,Miljö!$B$1:$AK$1,0),FALSE),""),"")</f>
        <v>Ja</v>
      </c>
      <c r="AN301" s="247" t="str">
        <f>IF(AM301="ja",VLOOKUP($B301,Miljö!$B$1:$J$479,MATCH("Typ av ursprungsspecificerad el   (Om inget värde anges används Nordisk residualmix, se inforuta) ()",Miljö!$B$1:$J$1,0),FALSE),IF(AM301="nej","Nordisk residualel",""))</f>
        <v>'Bio energi'</v>
      </c>
      <c r="AO301" s="247">
        <f>IF(AM301="","",VLOOKUP($B301,Miljö!$B$1:$J$479,MATCH("Fossilandel för ursprungspecificerad el ()",Miljö!$B$1:$J$1,0),FALSE))</f>
        <v>0</v>
      </c>
      <c r="AP301" s="247">
        <f>IF(AM301="","",IFERROR(VLOOKUP($B301,Miljö!$B$1:$J$479,MATCH("Kärnkraftsandel för ursprungsspecificerad el ()",Miljö!$B$1:$J$1,0),FALSE)/1,0))</f>
        <v>0</v>
      </c>
      <c r="AQ301" s="247">
        <f t="shared" si="28"/>
        <v>1</v>
      </c>
      <c r="AR301" s="52"/>
      <c r="AS301" s="247" t="str">
        <f t="shared" si="24"/>
        <v>Nej</v>
      </c>
      <c r="AT301" s="247" t="str">
        <f>IF(AS301="ja",VLOOKUP($B301,Miljö!$B$1:$O$500,MATCH("Fossil andel i procent (%)",Miljö!$B$1:$O$1,0),FALSE)/100,"")</f>
        <v/>
      </c>
      <c r="AU301" s="52"/>
      <c r="AV301" s="247" t="str">
        <f t="shared" si="25"/>
        <v>Nej</v>
      </c>
      <c r="AW301" s="247" t="str">
        <f>IF(AV301="ja",VLOOKUP($B301,'Egen hetvattenprod'!$B$1:$AO$500,MATCH("Värmekälla till värmepumpar ()",'Egen hetvattenprod'!$B$1:$AO$1,0),FALSE),"")</f>
        <v/>
      </c>
      <c r="AY301" s="244" t="str">
        <f t="shared" si="26"/>
        <v>Nej</v>
      </c>
      <c r="AZ301" s="283" t="str">
        <f>IF($AY301="ja",(VLOOKUP($B301,'Egen hetvattenprod'!$B$1:$BX$550,MATCH(AZ$2,'Egen hetvattenprod'!$B$1:$BX$1,0),FALSE)+VLOOKUP($B301,Kraftvärmeprod!$B$1:$BX$550,MATCH(AZ$2,Kraftvärmeprod!$B$1:$BX$1,0),FALSE))/$AC301,"")</f>
        <v/>
      </c>
      <c r="BA301" s="283" t="str">
        <f>IF($AY301="ja",(VLOOKUP($B301,'Egen hetvattenprod'!$B$1:$BX$550,MATCH(BA$2,'Egen hetvattenprod'!$B$1:$BX$1,0),FALSE)+VLOOKUP($B301,Kraftvärmeprod!$B$1:$BX$550,MATCH(BA$2,Kraftvärmeprod!$B$1:$BX$1,0),FALSE))/$AC301,"")</f>
        <v/>
      </c>
      <c r="BB301" s="283" t="str">
        <f>IF($AY301="ja",(VLOOKUP($B301,'Egen hetvattenprod'!$B$1:$BX$550,MATCH(BB$2,'Egen hetvattenprod'!$B$1:$BX$1,0),FALSE)+VLOOKUP($B301,Kraftvärmeprod!$B$1:$BX$550,MATCH(BB$2,Kraftvärmeprod!$B$1:$BX$1,0),FALSE))/$AC301,"")</f>
        <v/>
      </c>
      <c r="BC301" s="283" t="str">
        <f>IF($AY301="ja",(VLOOKUP($B301,'Egen hetvattenprod'!$B$1:$BX$550,MATCH(BC$2,'Egen hetvattenprod'!$B$1:$BX$1,0),FALSE)+VLOOKUP($B301,Kraftvärmeprod!$B$1:$BX$550,MATCH(BC$2,Kraftvärmeprod!$B$1:$BX$1,0),FALSE))/$AC301,"")</f>
        <v/>
      </c>
      <c r="BD301" s="283" t="str">
        <f>IF($AY301="ja",(VLOOKUP($B301,'Egen hetvattenprod'!$B$1:$BX$550,MATCH(BD$2,'Egen hetvattenprod'!$B$1:$BX$1,0),FALSE)+VLOOKUP($B301,Kraftvärmeprod!$B$1:$BX$550,MATCH(BD$2,Kraftvärmeprod!$B$1:$BX$1,0),FALSE))/$AC301,"")</f>
        <v/>
      </c>
      <c r="BF301" s="244" t="str">
        <f t="shared" si="29"/>
        <v>Nej</v>
      </c>
      <c r="BG301" s="283" t="str">
        <f>IF($BF301="ja",VLOOKUP($B301,'Egen hetvattenprod'!$B$1:$BX$550,MATCH("Andelen klimatgaser med fossilt ursprung för avfall ()",'Egen hetvattenprod'!$B$1:$BX$1,0),FALSE),"")</f>
        <v/>
      </c>
      <c r="BH301" s="283" t="str">
        <f>IF($BF301="ja",VLOOKUP($B301,Kraftvärmeprod!$B$1:$BX$550,MATCH("Andelen klimatgaser med fossilt ursprung för avfall ()",Kraftvärmeprod!$B$1:$BX$1,0),FALSE),"")</f>
        <v/>
      </c>
      <c r="BI301" s="307" t="str">
        <f>IF($BF301="ja",VLOOKUP($B301,'Egen hetvattenprod'!$B$1:$BX$550,MATCH("Avfall (GWh)",'Egen hetvattenprod'!$B$1:$BX$1,0),FALSE),"")</f>
        <v/>
      </c>
      <c r="BJ301" s="307" t="str">
        <f>IF($BF301="ja",VLOOKUP($B301,'Slutlig allokering kvv'!$B$1:$BX$550,MATCH("Avfall (GWh)",'Slutlig allokering kvv'!$B$1:$BX$1,0),FALSE),"")</f>
        <v/>
      </c>
      <c r="BK301" s="307" t="str">
        <f>IF($BF301="ja",VLOOKUP($B301,'Köpt hetvatten'!$B$1:$BX$550,MATCH("Avfall i köpt hetvatten",'Köpt hetvatten'!$B$1:$BX$1,0),FALSE),"")</f>
        <v/>
      </c>
      <c r="BL301" s="307" t="str">
        <f>IF($BF301="ja",VLOOKUP($B301,'Egen hetvattenprod'!$B$1:$BX$550,MATCH("Värde enligt ovan. (%)",'Egen hetvattenprod'!$B$1:$BX$1,0),FALSE),"")</f>
        <v/>
      </c>
      <c r="BM301" s="307" t="str">
        <f>IF($BF301="ja",VLOOKUP($B301,Kraftvärmeprod!$B$1:$BX$550,MATCH("Värde enligt ovan. (%)",Kraftvärmeprod!$B$1:$BX$1,0),FALSE),"")</f>
        <v/>
      </c>
      <c r="BN301" s="307"/>
      <c r="BO301" s="307"/>
      <c r="BP301" s="307"/>
      <c r="BQ301" s="307" t="str">
        <f>IF($BF301="ja",VLOOKUP($B301,'Egen hetvattenprod'!$B$1:$BX$550,MATCH("Tillförd olja (fossil) vid avfallsförbränning (GWh)",'Egen hetvattenprod'!$B$1:$BX$1,0),FALSE),"")</f>
        <v/>
      </c>
      <c r="BR301" s="307" t="str">
        <f>IF($BF301="ja",VLOOKUP($B301,Kraftvärmeprod!$B$1:$BX$550,MATCH("Tillförd olja (fossil) vid avfallsförbränning (GWh)",Kraftvärmeprod!$B$1:$BX$1,0),FALSE),"")</f>
        <v/>
      </c>
    </row>
    <row r="302" spans="1:70" x14ac:dyDescent="0.25">
      <c r="A302" s="2" t="str">
        <f>'Miljövärden för publ företag'!B304</f>
        <v>Värmevärden AB</v>
      </c>
      <c r="B302" s="2" t="str">
        <f>'Miljövärden för publ företag'!C304</f>
        <v>Stöllet</v>
      </c>
      <c r="C302" s="312">
        <f>IFERROR(VLOOKUP($B302,Totalt!$B$1:$AQ$554,MATCH(C$2,Totalt!$B$1:$AQ$1,0),FALSE),"")</f>
        <v>0</v>
      </c>
      <c r="D302" s="312">
        <f>IFERROR(VLOOKUP($B302,Totalt!$B$1:$AQ$554,MATCH(D$2,Totalt!$B$1:$AQ$1,0),FALSE),"")</f>
        <v>0.83</v>
      </c>
      <c r="E302" s="312">
        <f>IFERROR(VLOOKUP($B302,Totalt!$B$1:$AQ$554,MATCH(E$2,Totalt!$B$1:$AQ$1,0),FALSE),"")</f>
        <v>0</v>
      </c>
      <c r="F302" s="312">
        <f>IFERROR(VLOOKUP($B302,Totalt!$B$1:$AQ$554,MATCH(F$2,Totalt!$B$1:$AQ$1,0),FALSE),"")</f>
        <v>0</v>
      </c>
      <c r="G302" s="312">
        <f>IFERROR(VLOOKUP($B302,Totalt!$B$1:$AQ$554,MATCH(G$2,Totalt!$B$1:$AQ$1,0),FALSE),"")</f>
        <v>0</v>
      </c>
      <c r="H302" s="312">
        <f>IFERROR(VLOOKUP($B302,Totalt!$B$1:$AQ$554,MATCH(H$2,Totalt!$B$1:$AQ$1,0),FALSE),"")</f>
        <v>0</v>
      </c>
      <c r="I302" s="312">
        <f>IFERROR(VLOOKUP($B302,Totalt!$B$1:$AQ$554,MATCH(I$2,Totalt!$B$1:$AQ$1,0),FALSE),"")</f>
        <v>0</v>
      </c>
      <c r="J302" s="312">
        <f>IFERROR(VLOOKUP($B302,Totalt!$B$1:$AQ$554,MATCH(J$2,Totalt!$B$1:$AQ$1,0),FALSE),"")</f>
        <v>0</v>
      </c>
      <c r="K302" s="312">
        <f>IFERROR(VLOOKUP($B302,Totalt!$B$1:$AQ$554,MATCH(K$2,Totalt!$B$1:$AQ$1,0),FALSE),"")</f>
        <v>0</v>
      </c>
      <c r="L302" s="312">
        <f>IFERROR(VLOOKUP($B302,Totalt!$B$1:$AQ$554,MATCH(L$2,Totalt!$B$1:$AQ$1,0),FALSE),"")</f>
        <v>0</v>
      </c>
      <c r="M302" s="312">
        <f>IFERROR(VLOOKUP($B302,Totalt!$B$1:$AQ$554,MATCH(M$2,Totalt!$B$1:$AQ$1,0),FALSE),"")</f>
        <v>0</v>
      </c>
      <c r="N302" s="312">
        <f>IFERROR(VLOOKUP($B302,Totalt!$B$1:$AQ$554,MATCH(N$2,Totalt!$B$1:$AQ$1,0),FALSE),"")</f>
        <v>0</v>
      </c>
      <c r="O302" s="312">
        <f>IFERROR(VLOOKUP($B302,Totalt!$B$1:$AQ$554,MATCH(O$2,Totalt!$B$1:$AQ$1,0),FALSE),"")</f>
        <v>0</v>
      </c>
      <c r="P302" s="312">
        <f>IFERROR(VLOOKUP($B302,Totalt!$B$1:$AQ$554,MATCH(P$2,Totalt!$B$1:$AQ$1,0),FALSE),"")</f>
        <v>0</v>
      </c>
      <c r="Q302" s="312">
        <f>IFERROR(VLOOKUP($B302,Totalt!$B$1:$AQ$554,MATCH(Q$2,Totalt!$B$1:$AQ$1,0),FALSE),"")</f>
        <v>0</v>
      </c>
      <c r="R302" s="312">
        <f>IFERROR(VLOOKUP($B302,Totalt!$B$1:$AQ$554,MATCH(R$2,Totalt!$B$1:$AQ$1,0),FALSE),"")</f>
        <v>0</v>
      </c>
      <c r="S302" s="312">
        <f>IFERROR(VLOOKUP($B302,Totalt!$B$1:$AQ$554,MATCH(S$2,Totalt!$B$1:$AQ$1,0),FALSE),"")</f>
        <v>2.46</v>
      </c>
      <c r="T302" s="312">
        <f>IFERROR(VLOOKUP($B302,Totalt!$B$1:$AQ$554,MATCH(T$2,Totalt!$B$1:$AQ$1,0),FALSE),"")</f>
        <v>0</v>
      </c>
      <c r="U302" s="312">
        <f>IFERROR(VLOOKUP($B302,Totalt!$B$1:$AQ$554,MATCH(U$2,Totalt!$B$1:$AQ$1,0),FALSE),"")</f>
        <v>0</v>
      </c>
      <c r="V302" s="312">
        <f>IFERROR(VLOOKUP($B302,Totalt!$B$1:$AQ$554,MATCH(V$2,Totalt!$B$1:$AQ$1,0),FALSE),"")</f>
        <v>0</v>
      </c>
      <c r="W302" s="312">
        <f>IFERROR(VLOOKUP($B302,Totalt!$B$1:$AQ$554,MATCH(W$2,Totalt!$B$1:$AQ$1,0),FALSE),"")</f>
        <v>0</v>
      </c>
      <c r="X302" s="312">
        <f>IFERROR(VLOOKUP($B302,Totalt!$B$1:$AQ$554,MATCH(X$2,Totalt!$B$1:$AQ$1,0),FALSE),"")</f>
        <v>0</v>
      </c>
      <c r="Y302" s="312">
        <f>IFERROR(VLOOKUP($B302,Totalt!$B$1:$AQ$554,MATCH(Y$2,Totalt!$B$1:$AQ$1,0),FALSE),"")</f>
        <v>0</v>
      </c>
      <c r="Z302" s="312">
        <f>IFERROR(VLOOKUP($B302,Totalt!$B$1:$AQ$554,MATCH(Z$2,Totalt!$B$1:$AQ$1,0),FALSE),"")</f>
        <v>0</v>
      </c>
      <c r="AA302" s="312">
        <f>IFERROR(VLOOKUP($B302,Totalt!$B$1:$AQ$554,MATCH(AA$2,Totalt!$B$1:$AQ$1,0),FALSE),"")</f>
        <v>0</v>
      </c>
      <c r="AB302" s="312">
        <f>IFERROR(VLOOKUP($B302,Totalt!$B$1:$AQ$554,MATCH(AB$2,Totalt!$B$1:$AQ$1,0),FALSE),"")</f>
        <v>0</v>
      </c>
      <c r="AC302" s="312">
        <f>IFERROR(VLOOKUP($B302,Totalt!$B$1:$AQ$554,MATCH(AC$2,Totalt!$B$1:$AQ$1,0),FALSE),"")</f>
        <v>0</v>
      </c>
      <c r="AD302" s="312">
        <f>IFERROR(VLOOKUP($B302,Totalt!$B$1:$AQ$554,MATCH(AD$2,Totalt!$B$1:$AQ$1,0),FALSE),"")</f>
        <v>0</v>
      </c>
      <c r="AE302" s="312">
        <f>IFERROR(VLOOKUP($B302,Totalt!$B$1:$AQ$554,MATCH(AE$2,Totalt!$B$1:$AQ$1,0),FALSE),"")</f>
        <v>0</v>
      </c>
      <c r="AF302" s="312">
        <f>IFERROR(VLOOKUP($B302,Totalt!$B$1:$AQ$554,MATCH(AF$2,Totalt!$B$1:$AQ$1,0),FALSE),"")</f>
        <v>5.1630000000000002E-2</v>
      </c>
      <c r="AG302" s="312">
        <f>IFERROR(VLOOKUP($B302,Totalt!$B$1:$AQ$554,MATCH(AG$2,Totalt!$B$1:$AQ$1,0),FALSE),"")</f>
        <v>0</v>
      </c>
      <c r="AI302" s="245">
        <f t="shared" si="27"/>
        <v>3.3416299999999999</v>
      </c>
      <c r="AJ302" s="246">
        <f>IF(ISERROR(1/VLOOKUP($B302,Leveranser!$B$1:$S$500,MATCH("såld värme (gwh)",Leveranser!$B$1:$S$1,0),FALSE)),"",VLOOKUP($B302,Leveranser!$B$1:$S$500,MATCH("såld värme (gwh)",Leveranser!$B$1:$S$1,0),FALSE))</f>
        <v>1.7210000000000001</v>
      </c>
      <c r="AK302" t="str">
        <f>IFERROR(IF(VLOOKUP($B302,Totalt!$B$1:$AQ$554,MATCH(AK$2,Totalt!$B$1:$AQ$1,0),FALSE)="","",VLOOKUP($B302,Totalt!$B$1:$AQ$554,MATCH(AK$2,Totalt!$B$1:$AQ$1,0),FALSE)),"")</f>
        <v/>
      </c>
      <c r="AM302" s="247" t="str">
        <f>IF(B302&lt;&gt;"",IF(VLOOKUP($B302,Totalt!$B$1:$AQ$554,MATCH("Kvalitetsgranskad:",Totalt!$B$1:$AQ$1,0),FALSE)="ja",VLOOKUP($B302,Miljö!$B$1:$AG$479,MATCH(AM$2,Miljö!$B$1:$AK$1,0),FALSE),""),"")</f>
        <v>Ja</v>
      </c>
      <c r="AN302" s="247" t="str">
        <f>IF(AM302="ja",VLOOKUP($B302,Miljö!$B$1:$J$479,MATCH("Typ av ursprungsspecificerad el   (Om inget värde anges används Nordisk residualmix, se inforuta) ()",Miljö!$B$1:$J$1,0),FALSE),IF(AM302="nej","Nordisk residualel",""))</f>
        <v>'Bio energi'</v>
      </c>
      <c r="AO302" s="247">
        <f>IF(AM302="","",VLOOKUP($B302,Miljö!$B$1:$J$479,MATCH("Fossilandel för ursprungspecificerad el ()",Miljö!$B$1:$J$1,0),FALSE))</f>
        <v>0</v>
      </c>
      <c r="AP302" s="247">
        <f>IF(AM302="","",IFERROR(VLOOKUP($B302,Miljö!$B$1:$J$479,MATCH("Kärnkraftsandel för ursprungsspecificerad el ()",Miljö!$B$1:$J$1,0),FALSE)/1,0))</f>
        <v>0</v>
      </c>
      <c r="AQ302" s="247">
        <f t="shared" si="28"/>
        <v>1</v>
      </c>
      <c r="AR302" s="52"/>
      <c r="AS302" s="247" t="str">
        <f t="shared" si="24"/>
        <v>Nej</v>
      </c>
      <c r="AT302" s="247" t="str">
        <f>IF(AS302="ja",VLOOKUP($B302,Miljö!$B$1:$O$500,MATCH("Fossil andel i procent (%)",Miljö!$B$1:$O$1,0),FALSE)/100,"")</f>
        <v/>
      </c>
      <c r="AU302" s="52"/>
      <c r="AV302" s="247" t="str">
        <f t="shared" si="25"/>
        <v>Nej</v>
      </c>
      <c r="AW302" s="247" t="str">
        <f>IF(AV302="ja",VLOOKUP($B302,'Egen hetvattenprod'!$B$1:$AO$500,MATCH("Värmekälla till värmepumpar ()",'Egen hetvattenprod'!$B$1:$AO$1,0),FALSE),"")</f>
        <v/>
      </c>
      <c r="AY302" s="244" t="str">
        <f t="shared" si="26"/>
        <v>Nej</v>
      </c>
      <c r="AZ302" s="283" t="str">
        <f>IF($AY302="ja",(VLOOKUP($B302,'Egen hetvattenprod'!$B$1:$BX$550,MATCH(AZ$2,'Egen hetvattenprod'!$B$1:$BX$1,0),FALSE)+VLOOKUP($B302,Kraftvärmeprod!$B$1:$BX$550,MATCH(AZ$2,Kraftvärmeprod!$B$1:$BX$1,0),FALSE))/$AC302,"")</f>
        <v/>
      </c>
      <c r="BA302" s="283" t="str">
        <f>IF($AY302="ja",(VLOOKUP($B302,'Egen hetvattenprod'!$B$1:$BX$550,MATCH(BA$2,'Egen hetvattenprod'!$B$1:$BX$1,0),FALSE)+VLOOKUP($B302,Kraftvärmeprod!$B$1:$BX$550,MATCH(BA$2,Kraftvärmeprod!$B$1:$BX$1,0),FALSE))/$AC302,"")</f>
        <v/>
      </c>
      <c r="BB302" s="283" t="str">
        <f>IF($AY302="ja",(VLOOKUP($B302,'Egen hetvattenprod'!$B$1:$BX$550,MATCH(BB$2,'Egen hetvattenprod'!$B$1:$BX$1,0),FALSE)+VLOOKUP($B302,Kraftvärmeprod!$B$1:$BX$550,MATCH(BB$2,Kraftvärmeprod!$B$1:$BX$1,0),FALSE))/$AC302,"")</f>
        <v/>
      </c>
      <c r="BC302" s="283" t="str">
        <f>IF($AY302="ja",(VLOOKUP($B302,'Egen hetvattenprod'!$B$1:$BX$550,MATCH(BC$2,'Egen hetvattenprod'!$B$1:$BX$1,0),FALSE)+VLOOKUP($B302,Kraftvärmeprod!$B$1:$BX$550,MATCH(BC$2,Kraftvärmeprod!$B$1:$BX$1,0),FALSE))/$AC302,"")</f>
        <v/>
      </c>
      <c r="BD302" s="283" t="str">
        <f>IF($AY302="ja",(VLOOKUP($B302,'Egen hetvattenprod'!$B$1:$BX$550,MATCH(BD$2,'Egen hetvattenprod'!$B$1:$BX$1,0),FALSE)+VLOOKUP($B302,Kraftvärmeprod!$B$1:$BX$550,MATCH(BD$2,Kraftvärmeprod!$B$1:$BX$1,0),FALSE))/$AC302,"")</f>
        <v/>
      </c>
      <c r="BF302" s="244" t="str">
        <f t="shared" si="29"/>
        <v>Nej</v>
      </c>
      <c r="BG302" s="283" t="str">
        <f>IF($BF302="ja",VLOOKUP($B302,'Egen hetvattenprod'!$B$1:$BX$550,MATCH("Andelen klimatgaser med fossilt ursprung för avfall ()",'Egen hetvattenprod'!$B$1:$BX$1,0),FALSE),"")</f>
        <v/>
      </c>
      <c r="BH302" s="283" t="str">
        <f>IF($BF302="ja",VLOOKUP($B302,Kraftvärmeprod!$B$1:$BX$550,MATCH("Andelen klimatgaser med fossilt ursprung för avfall ()",Kraftvärmeprod!$B$1:$BX$1,0),FALSE),"")</f>
        <v/>
      </c>
      <c r="BI302" s="307" t="str">
        <f>IF($BF302="ja",VLOOKUP($B302,'Egen hetvattenprod'!$B$1:$BX$550,MATCH("Avfall (GWh)",'Egen hetvattenprod'!$B$1:$BX$1,0),FALSE),"")</f>
        <v/>
      </c>
      <c r="BJ302" s="307" t="str">
        <f>IF($BF302="ja",VLOOKUP($B302,'Slutlig allokering kvv'!$B$1:$BX$550,MATCH("Avfall (GWh)",'Slutlig allokering kvv'!$B$1:$BX$1,0),FALSE),"")</f>
        <v/>
      </c>
      <c r="BK302" s="307" t="str">
        <f>IF($BF302="ja",VLOOKUP($B302,'Köpt hetvatten'!$B$1:$BX$550,MATCH("Avfall i köpt hetvatten",'Köpt hetvatten'!$B$1:$BX$1,0),FALSE),"")</f>
        <v/>
      </c>
      <c r="BL302" s="307" t="str">
        <f>IF($BF302="ja",VLOOKUP($B302,'Egen hetvattenprod'!$B$1:$BX$550,MATCH("Värde enligt ovan. (%)",'Egen hetvattenprod'!$B$1:$BX$1,0),FALSE),"")</f>
        <v/>
      </c>
      <c r="BM302" s="307" t="str">
        <f>IF($BF302="ja",VLOOKUP($B302,Kraftvärmeprod!$B$1:$BX$550,MATCH("Värde enligt ovan. (%)",Kraftvärmeprod!$B$1:$BX$1,0),FALSE),"")</f>
        <v/>
      </c>
      <c r="BN302" s="307"/>
      <c r="BO302" s="307"/>
      <c r="BP302" s="307"/>
      <c r="BQ302" s="307" t="str">
        <f>IF($BF302="ja",VLOOKUP($B302,'Egen hetvattenprod'!$B$1:$BX$550,MATCH("Tillförd olja (fossil) vid avfallsförbränning (GWh)",'Egen hetvattenprod'!$B$1:$BX$1,0),FALSE),"")</f>
        <v/>
      </c>
      <c r="BR302" s="307" t="str">
        <f>IF($BF302="ja",VLOOKUP($B302,Kraftvärmeprod!$B$1:$BX$550,MATCH("Tillförd olja (fossil) vid avfallsförbränning (GWh)",Kraftvärmeprod!$B$1:$BX$1,0),FALSE),"")</f>
        <v/>
      </c>
    </row>
    <row r="303" spans="1:70" x14ac:dyDescent="0.25">
      <c r="A303" s="2" t="str">
        <f>'Miljövärden för publ företag'!B305</f>
        <v>Värmevärden AB</v>
      </c>
      <c r="B303" s="2" t="str">
        <f>'Miljövärden för publ företag'!C305</f>
        <v xml:space="preserve">Säffle </v>
      </c>
      <c r="C303" s="312">
        <f>IFERROR(VLOOKUP($B303,Totalt!$B$1:$AQ$554,MATCH(C$2,Totalt!$B$1:$AQ$1,0),FALSE),"")</f>
        <v>0</v>
      </c>
      <c r="D303" s="312">
        <f>IFERROR(VLOOKUP($B303,Totalt!$B$1:$AQ$554,MATCH(D$2,Totalt!$B$1:$AQ$1,0),FALSE),"")</f>
        <v>0.50900000000000001</v>
      </c>
      <c r="E303" s="312">
        <f>IFERROR(VLOOKUP($B303,Totalt!$B$1:$AQ$554,MATCH(E$2,Totalt!$B$1:$AQ$1,0),FALSE),"")</f>
        <v>1.099</v>
      </c>
      <c r="F303" s="312">
        <f>IFERROR(VLOOKUP($B303,Totalt!$B$1:$AQ$554,MATCH(F$2,Totalt!$B$1:$AQ$1,0),FALSE),"")</f>
        <v>0</v>
      </c>
      <c r="G303" s="312">
        <f>IFERROR(VLOOKUP($B303,Totalt!$B$1:$AQ$554,MATCH(G$2,Totalt!$B$1:$AQ$1,0),FALSE),"")</f>
        <v>0</v>
      </c>
      <c r="H303" s="312">
        <f>IFERROR(VLOOKUP($B303,Totalt!$B$1:$AQ$554,MATCH(H$2,Totalt!$B$1:$AQ$1,0),FALSE),"")</f>
        <v>0</v>
      </c>
      <c r="I303" s="312">
        <f>IFERROR(VLOOKUP($B303,Totalt!$B$1:$AQ$554,MATCH(I$2,Totalt!$B$1:$AQ$1,0),FALSE),"")</f>
        <v>0</v>
      </c>
      <c r="J303" s="312">
        <f>IFERROR(VLOOKUP($B303,Totalt!$B$1:$AQ$554,MATCH(J$2,Totalt!$B$1:$AQ$1,0),FALSE),"")</f>
        <v>0</v>
      </c>
      <c r="K303" s="312">
        <f>IFERROR(VLOOKUP($B303,Totalt!$B$1:$AQ$554,MATCH(K$2,Totalt!$B$1:$AQ$1,0),FALSE),"")</f>
        <v>0</v>
      </c>
      <c r="L303" s="312">
        <f>IFERROR(VLOOKUP($B303,Totalt!$B$1:$AQ$554,MATCH(L$2,Totalt!$B$1:$AQ$1,0),FALSE),"")</f>
        <v>0</v>
      </c>
      <c r="M303" s="312">
        <f>IFERROR(VLOOKUP($B303,Totalt!$B$1:$AQ$554,MATCH(M$2,Totalt!$B$1:$AQ$1,0),FALSE),"")</f>
        <v>0</v>
      </c>
      <c r="N303" s="312">
        <f>IFERROR(VLOOKUP($B303,Totalt!$B$1:$AQ$554,MATCH(N$2,Totalt!$B$1:$AQ$1,0),FALSE),"")</f>
        <v>0</v>
      </c>
      <c r="O303" s="312">
        <f>IFERROR(VLOOKUP($B303,Totalt!$B$1:$AQ$554,MATCH(O$2,Totalt!$B$1:$AQ$1,0),FALSE),"")</f>
        <v>0</v>
      </c>
      <c r="P303" s="312">
        <f>IFERROR(VLOOKUP($B303,Totalt!$B$1:$AQ$554,MATCH(P$2,Totalt!$B$1:$AQ$1,0),FALSE),"")</f>
        <v>0</v>
      </c>
      <c r="Q303" s="312">
        <f>IFERROR(VLOOKUP($B303,Totalt!$B$1:$AQ$554,MATCH(Q$2,Totalt!$B$1:$AQ$1,0),FALSE),"")</f>
        <v>5.3282400000000001</v>
      </c>
      <c r="R303" s="312">
        <f>IFERROR(VLOOKUP($B303,Totalt!$B$1:$AQ$554,MATCH(R$2,Totalt!$B$1:$AQ$1,0),FALSE),"")</f>
        <v>30.283000000000001</v>
      </c>
      <c r="S303" s="312">
        <f>IFERROR(VLOOKUP($B303,Totalt!$B$1:$AQ$554,MATCH(S$2,Totalt!$B$1:$AQ$1,0),FALSE),"")</f>
        <v>0</v>
      </c>
      <c r="T303" s="312">
        <f>IFERROR(VLOOKUP($B303,Totalt!$B$1:$AQ$554,MATCH(T$2,Totalt!$B$1:$AQ$1,0),FALSE),"")</f>
        <v>0</v>
      </c>
      <c r="U303" s="312">
        <f>IFERROR(VLOOKUP($B303,Totalt!$B$1:$AQ$554,MATCH(U$2,Totalt!$B$1:$AQ$1,0),FALSE),"")</f>
        <v>0</v>
      </c>
      <c r="V303" s="312">
        <f>IFERROR(VLOOKUP($B303,Totalt!$B$1:$AQ$554,MATCH(V$2,Totalt!$B$1:$AQ$1,0),FALSE),"")</f>
        <v>0</v>
      </c>
      <c r="W303" s="312">
        <f>IFERROR(VLOOKUP($B303,Totalt!$B$1:$AQ$554,MATCH(W$2,Totalt!$B$1:$AQ$1,0),FALSE),"")</f>
        <v>0</v>
      </c>
      <c r="X303" s="312">
        <f>IFERROR(VLOOKUP($B303,Totalt!$B$1:$AQ$554,MATCH(X$2,Totalt!$B$1:$AQ$1,0),FALSE),"")</f>
        <v>0</v>
      </c>
      <c r="Y303" s="312">
        <f>IFERROR(VLOOKUP($B303,Totalt!$B$1:$AQ$554,MATCH(Y$2,Totalt!$B$1:$AQ$1,0),FALSE),"")</f>
        <v>0</v>
      </c>
      <c r="Z303" s="312">
        <f>IFERROR(VLOOKUP($B303,Totalt!$B$1:$AQ$554,MATCH(Z$2,Totalt!$B$1:$AQ$1,0),FALSE),"")</f>
        <v>0</v>
      </c>
      <c r="AA303" s="312">
        <f>IFERROR(VLOOKUP($B303,Totalt!$B$1:$AQ$554,MATCH(AA$2,Totalt!$B$1:$AQ$1,0),FALSE),"")</f>
        <v>0</v>
      </c>
      <c r="AB303" s="312">
        <f>IFERROR(VLOOKUP($B303,Totalt!$B$1:$AQ$554,MATCH(AB$2,Totalt!$B$1:$AQ$1,0),FALSE),"")</f>
        <v>0</v>
      </c>
      <c r="AC303" s="312">
        <f>IFERROR(VLOOKUP($B303,Totalt!$B$1:$AQ$554,MATCH(AC$2,Totalt!$B$1:$AQ$1,0),FALSE),"")</f>
        <v>0</v>
      </c>
      <c r="AD303" s="312">
        <f>IFERROR(VLOOKUP($B303,Totalt!$B$1:$AQ$554,MATCH(AD$2,Totalt!$B$1:$AQ$1,0),FALSE),"")</f>
        <v>16.532</v>
      </c>
      <c r="AE303" s="312">
        <f>IFERROR(VLOOKUP($B303,Totalt!$B$1:$AQ$554,MATCH(AE$2,Totalt!$B$1:$AQ$1,0),FALSE),"")</f>
        <v>0</v>
      </c>
      <c r="AF303" s="312">
        <f>IFERROR(VLOOKUP($B303,Totalt!$B$1:$AQ$554,MATCH(AF$2,Totalt!$B$1:$AQ$1,0),FALSE),"")</f>
        <v>0.63600000000000001</v>
      </c>
      <c r="AG303" s="312">
        <f>IFERROR(VLOOKUP($B303,Totalt!$B$1:$AQ$554,MATCH(AG$2,Totalt!$B$1:$AQ$1,0),FALSE),"")</f>
        <v>0</v>
      </c>
      <c r="AI303" s="245">
        <f t="shared" si="27"/>
        <v>54.387239999999998</v>
      </c>
      <c r="AJ303" s="246">
        <f>IF(ISERROR(1/VLOOKUP($B303,Leveranser!$B$1:$S$500,MATCH("såld värme (gwh)",Leveranser!$B$1:$S$1,0),FALSE)),"",VLOOKUP($B303,Leveranser!$B$1:$S$500,MATCH("såld värme (gwh)",Leveranser!$B$1:$S$1,0),FALSE))</f>
        <v>48.39</v>
      </c>
      <c r="AK303" t="str">
        <f>IFERROR(IF(VLOOKUP($B303,Totalt!$B$1:$AQ$554,MATCH(AK$2,Totalt!$B$1:$AQ$1,0),FALSE)="","",VLOOKUP($B303,Totalt!$B$1:$AQ$554,MATCH(AK$2,Totalt!$B$1:$AQ$1,0),FALSE)),"")</f>
        <v/>
      </c>
      <c r="AM303" s="247" t="str">
        <f>IF(B303&lt;&gt;"",IF(VLOOKUP($B303,Totalt!$B$1:$AQ$554,MATCH("Kvalitetsgranskad:",Totalt!$B$1:$AQ$1,0),FALSE)="ja",VLOOKUP($B303,Miljö!$B$1:$AG$479,MATCH(AM$2,Miljö!$B$1:$AK$1,0),FALSE),""),"")</f>
        <v>Ja</v>
      </c>
      <c r="AN303" s="247" t="str">
        <f>IF(AM303="ja",VLOOKUP($B303,Miljö!$B$1:$J$479,MATCH("Typ av ursprungsspecificerad el   (Om inget värde anges används Nordisk residualmix, se inforuta) ()",Miljö!$B$1:$J$1,0),FALSE),IF(AM303="nej","Nordisk residualel",""))</f>
        <v>'Bio energi'</v>
      </c>
      <c r="AO303" s="247">
        <f>IF(AM303="","",VLOOKUP($B303,Miljö!$B$1:$J$479,MATCH("Fossilandel för ursprungspecificerad el ()",Miljö!$B$1:$J$1,0),FALSE))</f>
        <v>0</v>
      </c>
      <c r="AP303" s="247">
        <f>IF(AM303="","",IFERROR(VLOOKUP($B303,Miljö!$B$1:$J$479,MATCH("Kärnkraftsandel för ursprungsspecificerad el ()",Miljö!$B$1:$J$1,0),FALSE)/1,0))</f>
        <v>0</v>
      </c>
      <c r="AQ303" s="247">
        <f t="shared" si="28"/>
        <v>1</v>
      </c>
      <c r="AR303" s="52"/>
      <c r="AS303" s="247" t="str">
        <f t="shared" si="24"/>
        <v>Nej</v>
      </c>
      <c r="AT303" s="247" t="str">
        <f>IF(AS303="ja",VLOOKUP($B303,Miljö!$B$1:$O$500,MATCH("Fossil andel i procent (%)",Miljö!$B$1:$O$1,0),FALSE)/100,"")</f>
        <v/>
      </c>
      <c r="AU303" s="52"/>
      <c r="AV303" s="247" t="str">
        <f t="shared" si="25"/>
        <v>Nej</v>
      </c>
      <c r="AW303" s="247" t="str">
        <f>IF(AV303="ja",VLOOKUP($B303,'Egen hetvattenprod'!$B$1:$AO$500,MATCH("Värmekälla till värmepumpar ()",'Egen hetvattenprod'!$B$1:$AO$1,0),FALSE),"")</f>
        <v/>
      </c>
      <c r="AY303" s="244" t="str">
        <f t="shared" si="26"/>
        <v>Nej</v>
      </c>
      <c r="AZ303" s="283" t="str">
        <f>IF($AY303="ja",(VLOOKUP($B303,'Egen hetvattenprod'!$B$1:$BX$550,MATCH(AZ$2,'Egen hetvattenprod'!$B$1:$BX$1,0),FALSE)+VLOOKUP($B303,Kraftvärmeprod!$B$1:$BX$550,MATCH(AZ$2,Kraftvärmeprod!$B$1:$BX$1,0),FALSE))/$AC303,"")</f>
        <v/>
      </c>
      <c r="BA303" s="283" t="str">
        <f>IF($AY303="ja",(VLOOKUP($B303,'Egen hetvattenprod'!$B$1:$BX$550,MATCH(BA$2,'Egen hetvattenprod'!$B$1:$BX$1,0),FALSE)+VLOOKUP($B303,Kraftvärmeprod!$B$1:$BX$550,MATCH(BA$2,Kraftvärmeprod!$B$1:$BX$1,0),FALSE))/$AC303,"")</f>
        <v/>
      </c>
      <c r="BB303" s="283" t="str">
        <f>IF($AY303="ja",(VLOOKUP($B303,'Egen hetvattenprod'!$B$1:$BX$550,MATCH(BB$2,'Egen hetvattenprod'!$B$1:$BX$1,0),FALSE)+VLOOKUP($B303,Kraftvärmeprod!$B$1:$BX$550,MATCH(BB$2,Kraftvärmeprod!$B$1:$BX$1,0),FALSE))/$AC303,"")</f>
        <v/>
      </c>
      <c r="BC303" s="283" t="str">
        <f>IF($AY303="ja",(VLOOKUP($B303,'Egen hetvattenprod'!$B$1:$BX$550,MATCH(BC$2,'Egen hetvattenprod'!$B$1:$BX$1,0),FALSE)+VLOOKUP($B303,Kraftvärmeprod!$B$1:$BX$550,MATCH(BC$2,Kraftvärmeprod!$B$1:$BX$1,0),FALSE))/$AC303,"")</f>
        <v/>
      </c>
      <c r="BD303" s="283" t="str">
        <f>IF($AY303="ja",(VLOOKUP($B303,'Egen hetvattenprod'!$B$1:$BX$550,MATCH(BD$2,'Egen hetvattenprod'!$B$1:$BX$1,0),FALSE)+VLOOKUP($B303,Kraftvärmeprod!$B$1:$BX$550,MATCH(BD$2,Kraftvärmeprod!$B$1:$BX$1,0),FALSE))/$AC303,"")</f>
        <v/>
      </c>
      <c r="BF303" s="244" t="str">
        <f t="shared" si="29"/>
        <v>Nej</v>
      </c>
      <c r="BG303" s="283" t="str">
        <f>IF($BF303="ja",VLOOKUP($B303,'Egen hetvattenprod'!$B$1:$BX$550,MATCH("Andelen klimatgaser med fossilt ursprung för avfall ()",'Egen hetvattenprod'!$B$1:$BX$1,0),FALSE),"")</f>
        <v/>
      </c>
      <c r="BH303" s="283" t="str">
        <f>IF($BF303="ja",VLOOKUP($B303,Kraftvärmeprod!$B$1:$BX$550,MATCH("Andelen klimatgaser med fossilt ursprung för avfall ()",Kraftvärmeprod!$B$1:$BX$1,0),FALSE),"")</f>
        <v/>
      </c>
      <c r="BI303" s="307" t="str">
        <f>IF($BF303="ja",VLOOKUP($B303,'Egen hetvattenprod'!$B$1:$BX$550,MATCH("Avfall (GWh)",'Egen hetvattenprod'!$B$1:$BX$1,0),FALSE),"")</f>
        <v/>
      </c>
      <c r="BJ303" s="307" t="str">
        <f>IF($BF303="ja",VLOOKUP($B303,'Slutlig allokering kvv'!$B$1:$BX$550,MATCH("Avfall (GWh)",'Slutlig allokering kvv'!$B$1:$BX$1,0),FALSE),"")</f>
        <v/>
      </c>
      <c r="BK303" s="307" t="str">
        <f>IF($BF303="ja",VLOOKUP($B303,'Köpt hetvatten'!$B$1:$BX$550,MATCH("Avfall i köpt hetvatten",'Köpt hetvatten'!$B$1:$BX$1,0),FALSE),"")</f>
        <v/>
      </c>
      <c r="BL303" s="307" t="str">
        <f>IF($BF303="ja",VLOOKUP($B303,'Egen hetvattenprod'!$B$1:$BX$550,MATCH("Värde enligt ovan. (%)",'Egen hetvattenprod'!$B$1:$BX$1,0),FALSE),"")</f>
        <v/>
      </c>
      <c r="BM303" s="307" t="str">
        <f>IF($BF303="ja",VLOOKUP($B303,Kraftvärmeprod!$B$1:$BX$550,MATCH("Värde enligt ovan. (%)",Kraftvärmeprod!$B$1:$BX$1,0),FALSE),"")</f>
        <v/>
      </c>
      <c r="BN303" s="307"/>
      <c r="BO303" s="307"/>
      <c r="BP303" s="307"/>
      <c r="BQ303" s="307" t="str">
        <f>IF($BF303="ja",VLOOKUP($B303,'Egen hetvattenprod'!$B$1:$BX$550,MATCH("Tillförd olja (fossil) vid avfallsförbränning (GWh)",'Egen hetvattenprod'!$B$1:$BX$1,0),FALSE),"")</f>
        <v/>
      </c>
      <c r="BR303" s="307" t="str">
        <f>IF($BF303="ja",VLOOKUP($B303,Kraftvärmeprod!$B$1:$BX$550,MATCH("Tillförd olja (fossil) vid avfallsförbränning (GWh)",Kraftvärmeprod!$B$1:$BX$1,0),FALSE),"")</f>
        <v/>
      </c>
    </row>
    <row r="304" spans="1:70" x14ac:dyDescent="0.25">
      <c r="A304" s="2" t="str">
        <f>'Miljövärden för publ företag'!B306</f>
        <v>Värmevärden AB</v>
      </c>
      <c r="B304" s="2" t="str">
        <f>'Miljövärden för publ företag'!C306</f>
        <v>Sörforsa</v>
      </c>
      <c r="C304" s="312">
        <f>IFERROR(VLOOKUP($B304,Totalt!$B$1:$AQ$554,MATCH(C$2,Totalt!$B$1:$AQ$1,0),FALSE),"")</f>
        <v>0</v>
      </c>
      <c r="D304" s="312">
        <f>IFERROR(VLOOKUP($B304,Totalt!$B$1:$AQ$554,MATCH(D$2,Totalt!$B$1:$AQ$1,0),FALSE),"")</f>
        <v>0.186</v>
      </c>
      <c r="E304" s="312">
        <f>IFERROR(VLOOKUP($B304,Totalt!$B$1:$AQ$554,MATCH(E$2,Totalt!$B$1:$AQ$1,0),FALSE),"")</f>
        <v>0</v>
      </c>
      <c r="F304" s="312">
        <f>IFERROR(VLOOKUP($B304,Totalt!$B$1:$AQ$554,MATCH(F$2,Totalt!$B$1:$AQ$1,0),FALSE),"")</f>
        <v>0</v>
      </c>
      <c r="G304" s="312">
        <f>IFERROR(VLOOKUP($B304,Totalt!$B$1:$AQ$554,MATCH(G$2,Totalt!$B$1:$AQ$1,0),FALSE),"")</f>
        <v>0</v>
      </c>
      <c r="H304" s="312">
        <f>IFERROR(VLOOKUP($B304,Totalt!$B$1:$AQ$554,MATCH(H$2,Totalt!$B$1:$AQ$1,0),FALSE),"")</f>
        <v>0</v>
      </c>
      <c r="I304" s="312">
        <f>IFERROR(VLOOKUP($B304,Totalt!$B$1:$AQ$554,MATCH(I$2,Totalt!$B$1:$AQ$1,0),FALSE),"")</f>
        <v>0</v>
      </c>
      <c r="J304" s="312">
        <f>IFERROR(VLOOKUP($B304,Totalt!$B$1:$AQ$554,MATCH(J$2,Totalt!$B$1:$AQ$1,0),FALSE),"")</f>
        <v>0</v>
      </c>
      <c r="K304" s="312">
        <f>IFERROR(VLOOKUP($B304,Totalt!$B$1:$AQ$554,MATCH(K$2,Totalt!$B$1:$AQ$1,0),FALSE),"")</f>
        <v>0</v>
      </c>
      <c r="L304" s="312">
        <f>IFERROR(VLOOKUP($B304,Totalt!$B$1:$AQ$554,MATCH(L$2,Totalt!$B$1:$AQ$1,0),FALSE),"")</f>
        <v>0</v>
      </c>
      <c r="M304" s="312">
        <f>IFERROR(VLOOKUP($B304,Totalt!$B$1:$AQ$554,MATCH(M$2,Totalt!$B$1:$AQ$1,0),FALSE),"")</f>
        <v>0</v>
      </c>
      <c r="N304" s="312">
        <f>IFERROR(VLOOKUP($B304,Totalt!$B$1:$AQ$554,MATCH(N$2,Totalt!$B$1:$AQ$1,0),FALSE),"")</f>
        <v>0</v>
      </c>
      <c r="O304" s="312">
        <f>IFERROR(VLOOKUP($B304,Totalt!$B$1:$AQ$554,MATCH(O$2,Totalt!$B$1:$AQ$1,0),FALSE),"")</f>
        <v>0.74399999999999999</v>
      </c>
      <c r="P304" s="312">
        <f>IFERROR(VLOOKUP($B304,Totalt!$B$1:$AQ$554,MATCH(P$2,Totalt!$B$1:$AQ$1,0),FALSE),"")</f>
        <v>3.9119999999999999</v>
      </c>
      <c r="Q304" s="312">
        <f>IFERROR(VLOOKUP($B304,Totalt!$B$1:$AQ$554,MATCH(Q$2,Totalt!$B$1:$AQ$1,0),FALSE),"")</f>
        <v>4.0010000000000003</v>
      </c>
      <c r="R304" s="312">
        <f>IFERROR(VLOOKUP($B304,Totalt!$B$1:$AQ$554,MATCH(R$2,Totalt!$B$1:$AQ$1,0),FALSE),"")</f>
        <v>0</v>
      </c>
      <c r="S304" s="312">
        <f>IFERROR(VLOOKUP($B304,Totalt!$B$1:$AQ$554,MATCH(S$2,Totalt!$B$1:$AQ$1,0),FALSE),"")</f>
        <v>0</v>
      </c>
      <c r="T304" s="312">
        <f>IFERROR(VLOOKUP($B304,Totalt!$B$1:$AQ$554,MATCH(T$2,Totalt!$B$1:$AQ$1,0),FALSE),"")</f>
        <v>0</v>
      </c>
      <c r="U304" s="312">
        <f>IFERROR(VLOOKUP($B304,Totalt!$B$1:$AQ$554,MATCH(U$2,Totalt!$B$1:$AQ$1,0),FALSE),"")</f>
        <v>0</v>
      </c>
      <c r="V304" s="312">
        <f>IFERROR(VLOOKUP($B304,Totalt!$B$1:$AQ$554,MATCH(V$2,Totalt!$B$1:$AQ$1,0),FALSE),"")</f>
        <v>0</v>
      </c>
      <c r="W304" s="312">
        <f>IFERROR(VLOOKUP($B304,Totalt!$B$1:$AQ$554,MATCH(W$2,Totalt!$B$1:$AQ$1,0),FALSE),"")</f>
        <v>0</v>
      </c>
      <c r="X304" s="312">
        <f>IFERROR(VLOOKUP($B304,Totalt!$B$1:$AQ$554,MATCH(X$2,Totalt!$B$1:$AQ$1,0),FALSE),"")</f>
        <v>0</v>
      </c>
      <c r="Y304" s="312">
        <f>IFERROR(VLOOKUP($B304,Totalt!$B$1:$AQ$554,MATCH(Y$2,Totalt!$B$1:$AQ$1,0),FALSE),"")</f>
        <v>0</v>
      </c>
      <c r="Z304" s="312">
        <f>IFERROR(VLOOKUP($B304,Totalt!$B$1:$AQ$554,MATCH(Z$2,Totalt!$B$1:$AQ$1,0),FALSE),"")</f>
        <v>0</v>
      </c>
      <c r="AA304" s="312">
        <f>IFERROR(VLOOKUP($B304,Totalt!$B$1:$AQ$554,MATCH(AA$2,Totalt!$B$1:$AQ$1,0),FALSE),"")</f>
        <v>0</v>
      </c>
      <c r="AB304" s="312">
        <f>IFERROR(VLOOKUP($B304,Totalt!$B$1:$AQ$554,MATCH(AB$2,Totalt!$B$1:$AQ$1,0),FALSE),"")</f>
        <v>0</v>
      </c>
      <c r="AC304" s="312">
        <f>IFERROR(VLOOKUP($B304,Totalt!$B$1:$AQ$554,MATCH(AC$2,Totalt!$B$1:$AQ$1,0),FALSE),"")</f>
        <v>0</v>
      </c>
      <c r="AD304" s="312">
        <f>IFERROR(VLOOKUP($B304,Totalt!$B$1:$AQ$554,MATCH(AD$2,Totalt!$B$1:$AQ$1,0),FALSE),"")</f>
        <v>0</v>
      </c>
      <c r="AE304" s="312">
        <f>IFERROR(VLOOKUP($B304,Totalt!$B$1:$AQ$554,MATCH(AE$2,Totalt!$B$1:$AQ$1,0),FALSE),"")</f>
        <v>0</v>
      </c>
      <c r="AF304" s="312">
        <f>IFERROR(VLOOKUP($B304,Totalt!$B$1:$AQ$554,MATCH(AF$2,Totalt!$B$1:$AQ$1,0),FALSE),"")</f>
        <v>0.105</v>
      </c>
      <c r="AG304" s="312">
        <f>IFERROR(VLOOKUP($B304,Totalt!$B$1:$AQ$554,MATCH(AG$2,Totalt!$B$1:$AQ$1,0),FALSE),"")</f>
        <v>0</v>
      </c>
      <c r="AI304" s="245">
        <f t="shared" si="27"/>
        <v>8.9480000000000004</v>
      </c>
      <c r="AJ304" s="246">
        <f>IF(ISERROR(1/VLOOKUP($B304,Leveranser!$B$1:$S$500,MATCH("såld värme (gwh)",Leveranser!$B$1:$S$1,0),FALSE)),"",VLOOKUP($B304,Leveranser!$B$1:$S$500,MATCH("såld värme (gwh)",Leveranser!$B$1:$S$1,0),FALSE))</f>
        <v>7.0090000000000003</v>
      </c>
      <c r="AK304" t="str">
        <f>IFERROR(IF(VLOOKUP($B304,Totalt!$B$1:$AQ$554,MATCH(AK$2,Totalt!$B$1:$AQ$1,0),FALSE)="","",VLOOKUP($B304,Totalt!$B$1:$AQ$554,MATCH(AK$2,Totalt!$B$1:$AQ$1,0),FALSE)),"")</f>
        <v/>
      </c>
      <c r="AM304" s="247" t="str">
        <f>IF(B304&lt;&gt;"",IF(VLOOKUP($B304,Totalt!$B$1:$AQ$554,MATCH("Kvalitetsgranskad:",Totalt!$B$1:$AQ$1,0),FALSE)="ja",VLOOKUP($B304,Miljö!$B$1:$AG$479,MATCH(AM$2,Miljö!$B$1:$AK$1,0),FALSE),""),"")</f>
        <v>Ja</v>
      </c>
      <c r="AN304" s="247" t="str">
        <f>IF(AM304="ja",VLOOKUP($B304,Miljö!$B$1:$J$479,MATCH("Typ av ursprungsspecificerad el   (Om inget värde anges används Nordisk residualmix, se inforuta) ()",Miljö!$B$1:$J$1,0),FALSE),IF(AM304="nej","Nordisk residualel",""))</f>
        <v>'bioel'</v>
      </c>
      <c r="AO304" s="247">
        <f>IF(AM304="","",VLOOKUP($B304,Miljö!$B$1:$J$479,MATCH("Fossilandel för ursprungspecificerad el ()",Miljö!$B$1:$J$1,0),FALSE))</f>
        <v>0</v>
      </c>
      <c r="AP304" s="247">
        <f>IF(AM304="","",IFERROR(VLOOKUP($B304,Miljö!$B$1:$J$479,MATCH("Kärnkraftsandel för ursprungsspecificerad el ()",Miljö!$B$1:$J$1,0),FALSE)/1,0))</f>
        <v>0</v>
      </c>
      <c r="AQ304" s="247">
        <f t="shared" si="28"/>
        <v>1</v>
      </c>
      <c r="AR304" s="52"/>
      <c r="AS304" s="247" t="str">
        <f t="shared" si="24"/>
        <v>Nej</v>
      </c>
      <c r="AT304" s="247" t="str">
        <f>IF(AS304="ja",VLOOKUP($B304,Miljö!$B$1:$O$500,MATCH("Fossil andel i procent (%)",Miljö!$B$1:$O$1,0),FALSE)/100,"")</f>
        <v/>
      </c>
      <c r="AU304" s="52"/>
      <c r="AV304" s="247" t="str">
        <f t="shared" si="25"/>
        <v>Nej</v>
      </c>
      <c r="AW304" s="247" t="str">
        <f>IF(AV304="ja",VLOOKUP($B304,'Egen hetvattenprod'!$B$1:$AO$500,MATCH("Värmekälla till värmepumpar ()",'Egen hetvattenprod'!$B$1:$AO$1,0),FALSE),"")</f>
        <v/>
      </c>
      <c r="AY304" s="244" t="str">
        <f t="shared" si="26"/>
        <v>Nej</v>
      </c>
      <c r="AZ304" s="283" t="str">
        <f>IF($AY304="ja",(VLOOKUP($B304,'Egen hetvattenprod'!$B$1:$BX$550,MATCH(AZ$2,'Egen hetvattenprod'!$B$1:$BX$1,0),FALSE)+VLOOKUP($B304,Kraftvärmeprod!$B$1:$BX$550,MATCH(AZ$2,Kraftvärmeprod!$B$1:$BX$1,0),FALSE))/$AC304,"")</f>
        <v/>
      </c>
      <c r="BA304" s="283" t="str">
        <f>IF($AY304="ja",(VLOOKUP($B304,'Egen hetvattenprod'!$B$1:$BX$550,MATCH(BA$2,'Egen hetvattenprod'!$B$1:$BX$1,0),FALSE)+VLOOKUP($B304,Kraftvärmeprod!$B$1:$BX$550,MATCH(BA$2,Kraftvärmeprod!$B$1:$BX$1,0),FALSE))/$AC304,"")</f>
        <v/>
      </c>
      <c r="BB304" s="283" t="str">
        <f>IF($AY304="ja",(VLOOKUP($B304,'Egen hetvattenprod'!$B$1:$BX$550,MATCH(BB$2,'Egen hetvattenprod'!$B$1:$BX$1,0),FALSE)+VLOOKUP($B304,Kraftvärmeprod!$B$1:$BX$550,MATCH(BB$2,Kraftvärmeprod!$B$1:$BX$1,0),FALSE))/$AC304,"")</f>
        <v/>
      </c>
      <c r="BC304" s="283" t="str">
        <f>IF($AY304="ja",(VLOOKUP($B304,'Egen hetvattenprod'!$B$1:$BX$550,MATCH(BC$2,'Egen hetvattenprod'!$B$1:$BX$1,0),FALSE)+VLOOKUP($B304,Kraftvärmeprod!$B$1:$BX$550,MATCH(BC$2,Kraftvärmeprod!$B$1:$BX$1,0),FALSE))/$AC304,"")</f>
        <v/>
      </c>
      <c r="BD304" s="283" t="str">
        <f>IF($AY304="ja",(VLOOKUP($B304,'Egen hetvattenprod'!$B$1:$BX$550,MATCH(BD$2,'Egen hetvattenprod'!$B$1:$BX$1,0),FALSE)+VLOOKUP($B304,Kraftvärmeprod!$B$1:$BX$550,MATCH(BD$2,Kraftvärmeprod!$B$1:$BX$1,0),FALSE))/$AC304,"")</f>
        <v/>
      </c>
      <c r="BF304" s="244" t="str">
        <f t="shared" si="29"/>
        <v>Nej</v>
      </c>
      <c r="BG304" s="283" t="str">
        <f>IF($BF304="ja",VLOOKUP($B304,'Egen hetvattenprod'!$B$1:$BX$550,MATCH("Andelen klimatgaser med fossilt ursprung för avfall ()",'Egen hetvattenprod'!$B$1:$BX$1,0),FALSE),"")</f>
        <v/>
      </c>
      <c r="BH304" s="283" t="str">
        <f>IF($BF304="ja",VLOOKUP($B304,Kraftvärmeprod!$B$1:$BX$550,MATCH("Andelen klimatgaser med fossilt ursprung för avfall ()",Kraftvärmeprod!$B$1:$BX$1,0),FALSE),"")</f>
        <v/>
      </c>
      <c r="BI304" s="307" t="str">
        <f>IF($BF304="ja",VLOOKUP($B304,'Egen hetvattenprod'!$B$1:$BX$550,MATCH("Avfall (GWh)",'Egen hetvattenprod'!$B$1:$BX$1,0),FALSE),"")</f>
        <v/>
      </c>
      <c r="BJ304" s="307" t="str">
        <f>IF($BF304="ja",VLOOKUP($B304,'Slutlig allokering kvv'!$B$1:$BX$550,MATCH("Avfall (GWh)",'Slutlig allokering kvv'!$B$1:$BX$1,0),FALSE),"")</f>
        <v/>
      </c>
      <c r="BK304" s="307" t="str">
        <f>IF($BF304="ja",VLOOKUP($B304,'Köpt hetvatten'!$B$1:$BX$550,MATCH("Avfall i köpt hetvatten",'Köpt hetvatten'!$B$1:$BX$1,0),FALSE),"")</f>
        <v/>
      </c>
      <c r="BL304" s="307" t="str">
        <f>IF($BF304="ja",VLOOKUP($B304,'Egen hetvattenprod'!$B$1:$BX$550,MATCH("Värde enligt ovan. (%)",'Egen hetvattenprod'!$B$1:$BX$1,0),FALSE),"")</f>
        <v/>
      </c>
      <c r="BM304" s="307" t="str">
        <f>IF($BF304="ja",VLOOKUP($B304,Kraftvärmeprod!$B$1:$BX$550,MATCH("Värde enligt ovan. (%)",Kraftvärmeprod!$B$1:$BX$1,0),FALSE),"")</f>
        <v/>
      </c>
      <c r="BN304" s="307"/>
      <c r="BO304" s="307"/>
      <c r="BP304" s="307"/>
      <c r="BQ304" s="307" t="str">
        <f>IF($BF304="ja",VLOOKUP($B304,'Egen hetvattenprod'!$B$1:$BX$550,MATCH("Tillförd olja (fossil) vid avfallsförbränning (GWh)",'Egen hetvattenprod'!$B$1:$BX$1,0),FALSE),"")</f>
        <v/>
      </c>
      <c r="BR304" s="307" t="str">
        <f>IF($BF304="ja",VLOOKUP($B304,Kraftvärmeprod!$B$1:$BX$550,MATCH("Tillförd olja (fossil) vid avfallsförbränning (GWh)",Kraftvärmeprod!$B$1:$BX$1,0),FALSE),"")</f>
        <v/>
      </c>
    </row>
    <row r="305" spans="1:70" x14ac:dyDescent="0.25">
      <c r="A305" s="2" t="str">
        <f>'Miljövärden för publ företag'!B307</f>
        <v>Värmevärden AB</v>
      </c>
      <c r="B305" s="2" t="str">
        <f>'Miljövärden för publ företag'!C307</f>
        <v>Torsby</v>
      </c>
      <c r="C305" s="312">
        <f>IFERROR(VLOOKUP($B305,Totalt!$B$1:$AQ$554,MATCH(C$2,Totalt!$B$1:$AQ$1,0),FALSE),"")</f>
        <v>0</v>
      </c>
      <c r="D305" s="312">
        <f>IFERROR(VLOOKUP($B305,Totalt!$B$1:$AQ$554,MATCH(D$2,Totalt!$B$1:$AQ$1,0),FALSE),"")</f>
        <v>1.6839999999999999</v>
      </c>
      <c r="E305" s="312">
        <f>IFERROR(VLOOKUP($B305,Totalt!$B$1:$AQ$554,MATCH(E$2,Totalt!$B$1:$AQ$1,0),FALSE),"")</f>
        <v>0</v>
      </c>
      <c r="F305" s="312">
        <f>IFERROR(VLOOKUP($B305,Totalt!$B$1:$AQ$554,MATCH(F$2,Totalt!$B$1:$AQ$1,0),FALSE),"")</f>
        <v>0</v>
      </c>
      <c r="G305" s="312">
        <f>IFERROR(VLOOKUP($B305,Totalt!$B$1:$AQ$554,MATCH(G$2,Totalt!$B$1:$AQ$1,0),FALSE),"")</f>
        <v>0</v>
      </c>
      <c r="H305" s="312">
        <f>IFERROR(VLOOKUP($B305,Totalt!$B$1:$AQ$554,MATCH(H$2,Totalt!$B$1:$AQ$1,0),FALSE),"")</f>
        <v>0</v>
      </c>
      <c r="I305" s="312">
        <f>IFERROR(VLOOKUP($B305,Totalt!$B$1:$AQ$554,MATCH(I$2,Totalt!$B$1:$AQ$1,0),FALSE),"")</f>
        <v>0</v>
      </c>
      <c r="J305" s="312">
        <f>IFERROR(VLOOKUP($B305,Totalt!$B$1:$AQ$554,MATCH(J$2,Totalt!$B$1:$AQ$1,0),FALSE),"")</f>
        <v>0</v>
      </c>
      <c r="K305" s="312">
        <f>IFERROR(VLOOKUP($B305,Totalt!$B$1:$AQ$554,MATCH(K$2,Totalt!$B$1:$AQ$1,0),FALSE),"")</f>
        <v>0</v>
      </c>
      <c r="L305" s="312">
        <f>IFERROR(VLOOKUP($B305,Totalt!$B$1:$AQ$554,MATCH(L$2,Totalt!$B$1:$AQ$1,0),FALSE),"")</f>
        <v>0</v>
      </c>
      <c r="M305" s="312">
        <f>IFERROR(VLOOKUP($B305,Totalt!$B$1:$AQ$554,MATCH(M$2,Totalt!$B$1:$AQ$1,0),FALSE),"")</f>
        <v>0</v>
      </c>
      <c r="N305" s="312">
        <f>IFERROR(VLOOKUP($B305,Totalt!$B$1:$AQ$554,MATCH(N$2,Totalt!$B$1:$AQ$1,0),FALSE),"")</f>
        <v>0</v>
      </c>
      <c r="O305" s="312">
        <f>IFERROR(VLOOKUP($B305,Totalt!$B$1:$AQ$554,MATCH(O$2,Totalt!$B$1:$AQ$1,0),FALSE),"")</f>
        <v>0</v>
      </c>
      <c r="P305" s="312">
        <f>IFERROR(VLOOKUP($B305,Totalt!$B$1:$AQ$554,MATCH(P$2,Totalt!$B$1:$AQ$1,0),FALSE),"")</f>
        <v>0</v>
      </c>
      <c r="Q305" s="312">
        <f>IFERROR(VLOOKUP($B305,Totalt!$B$1:$AQ$554,MATCH(Q$2,Totalt!$B$1:$AQ$1,0),FALSE),"")</f>
        <v>84.896000000000001</v>
      </c>
      <c r="R305" s="312">
        <f>IFERROR(VLOOKUP($B305,Totalt!$B$1:$AQ$554,MATCH(R$2,Totalt!$B$1:$AQ$1,0),FALSE),"")</f>
        <v>0</v>
      </c>
      <c r="S305" s="312">
        <f>IFERROR(VLOOKUP($B305,Totalt!$B$1:$AQ$554,MATCH(S$2,Totalt!$B$1:$AQ$1,0),FALSE),"")</f>
        <v>0</v>
      </c>
      <c r="T305" s="312">
        <f>IFERROR(VLOOKUP($B305,Totalt!$B$1:$AQ$554,MATCH(T$2,Totalt!$B$1:$AQ$1,0),FALSE),"")</f>
        <v>0</v>
      </c>
      <c r="U305" s="312">
        <f>IFERROR(VLOOKUP($B305,Totalt!$B$1:$AQ$554,MATCH(U$2,Totalt!$B$1:$AQ$1,0),FALSE),"")</f>
        <v>0</v>
      </c>
      <c r="V305" s="312">
        <f>IFERROR(VLOOKUP($B305,Totalt!$B$1:$AQ$554,MATCH(V$2,Totalt!$B$1:$AQ$1,0),FALSE),"")</f>
        <v>0</v>
      </c>
      <c r="W305" s="312">
        <f>IFERROR(VLOOKUP($B305,Totalt!$B$1:$AQ$554,MATCH(W$2,Totalt!$B$1:$AQ$1,0),FALSE),"")</f>
        <v>0</v>
      </c>
      <c r="X305" s="312">
        <f>IFERROR(VLOOKUP($B305,Totalt!$B$1:$AQ$554,MATCH(X$2,Totalt!$B$1:$AQ$1,0),FALSE),"")</f>
        <v>0</v>
      </c>
      <c r="Y305" s="312">
        <f>IFERROR(VLOOKUP($B305,Totalt!$B$1:$AQ$554,MATCH(Y$2,Totalt!$B$1:$AQ$1,0),FALSE),"")</f>
        <v>0</v>
      </c>
      <c r="Z305" s="312">
        <f>IFERROR(VLOOKUP($B305,Totalt!$B$1:$AQ$554,MATCH(Z$2,Totalt!$B$1:$AQ$1,0),FALSE),"")</f>
        <v>0</v>
      </c>
      <c r="AA305" s="312">
        <f>IFERROR(VLOOKUP($B305,Totalt!$B$1:$AQ$554,MATCH(AA$2,Totalt!$B$1:$AQ$1,0),FALSE),"")</f>
        <v>0</v>
      </c>
      <c r="AB305" s="312">
        <f>IFERROR(VLOOKUP($B305,Totalt!$B$1:$AQ$554,MATCH(AB$2,Totalt!$B$1:$AQ$1,0),FALSE),"")</f>
        <v>0</v>
      </c>
      <c r="AC305" s="312">
        <f>IFERROR(VLOOKUP($B305,Totalt!$B$1:$AQ$554,MATCH(AC$2,Totalt!$B$1:$AQ$1,0),FALSE),"")</f>
        <v>19.106000000000002</v>
      </c>
      <c r="AD305" s="312">
        <f>IFERROR(VLOOKUP($B305,Totalt!$B$1:$AQ$554,MATCH(AD$2,Totalt!$B$1:$AQ$1,0),FALSE),"")</f>
        <v>0</v>
      </c>
      <c r="AE305" s="312">
        <f>IFERROR(VLOOKUP($B305,Totalt!$B$1:$AQ$554,MATCH(AE$2,Totalt!$B$1:$AQ$1,0),FALSE),"")</f>
        <v>0</v>
      </c>
      <c r="AF305" s="312">
        <f>IFERROR(VLOOKUP($B305,Totalt!$B$1:$AQ$554,MATCH(AF$2,Totalt!$B$1:$AQ$1,0),FALSE),"")</f>
        <v>2.6539799999999998</v>
      </c>
      <c r="AG305" s="312">
        <f>IFERROR(VLOOKUP($B305,Totalt!$B$1:$AQ$554,MATCH(AG$2,Totalt!$B$1:$AQ$1,0),FALSE),"")</f>
        <v>0</v>
      </c>
      <c r="AI305" s="245">
        <f t="shared" si="27"/>
        <v>108.33998000000001</v>
      </c>
      <c r="AJ305" s="246">
        <f>IF(ISERROR(1/VLOOKUP($B305,Leveranser!$B$1:$S$500,MATCH("såld värme (gwh)",Leveranser!$B$1:$S$1,0),FALSE)),"",VLOOKUP($B305,Leveranser!$B$1:$S$500,MATCH("såld värme (gwh)",Leveranser!$B$1:$S$1,0),FALSE))</f>
        <v>88.465999999999994</v>
      </c>
      <c r="AK305" t="str">
        <f>IFERROR(IF(VLOOKUP($B305,Totalt!$B$1:$AQ$554,MATCH(AK$2,Totalt!$B$1:$AQ$1,0),FALSE)="","",VLOOKUP($B305,Totalt!$B$1:$AQ$554,MATCH(AK$2,Totalt!$B$1:$AQ$1,0),FALSE)),"")</f>
        <v/>
      </c>
      <c r="AM305" s="247" t="str">
        <f>IF(B305&lt;&gt;"",IF(VLOOKUP($B305,Totalt!$B$1:$AQ$554,MATCH("Kvalitetsgranskad:",Totalt!$B$1:$AQ$1,0),FALSE)="ja",VLOOKUP($B305,Miljö!$B$1:$AG$479,MATCH(AM$2,Miljö!$B$1:$AK$1,0),FALSE),""),"")</f>
        <v>Ja</v>
      </c>
      <c r="AN305" s="247" t="str">
        <f>IF(AM305="ja",VLOOKUP($B305,Miljö!$B$1:$J$479,MATCH("Typ av ursprungsspecificerad el   (Om inget värde anges används Nordisk residualmix, se inforuta) ()",Miljö!$B$1:$J$1,0),FALSE),IF(AM305="nej","Nordisk residualel",""))</f>
        <v>'Bioenergi'</v>
      </c>
      <c r="AO305" s="247">
        <f>IF(AM305="","",VLOOKUP($B305,Miljö!$B$1:$J$479,MATCH("Fossilandel för ursprungspecificerad el ()",Miljö!$B$1:$J$1,0),FALSE))</f>
        <v>0</v>
      </c>
      <c r="AP305" s="247">
        <f>IF(AM305="","",IFERROR(VLOOKUP($B305,Miljö!$B$1:$J$479,MATCH("Kärnkraftsandel för ursprungsspecificerad el ()",Miljö!$B$1:$J$1,0),FALSE)/1,0))</f>
        <v>0</v>
      </c>
      <c r="AQ305" s="247">
        <f t="shared" si="28"/>
        <v>1</v>
      </c>
      <c r="AR305" s="52"/>
      <c r="AS305" s="247" t="str">
        <f t="shared" si="24"/>
        <v>Nej</v>
      </c>
      <c r="AT305" s="247" t="str">
        <f>IF(AS305="ja",VLOOKUP($B305,Miljö!$B$1:$O$500,MATCH("Fossil andel i procent (%)",Miljö!$B$1:$O$1,0),FALSE)/100,"")</f>
        <v/>
      </c>
      <c r="AU305" s="52"/>
      <c r="AV305" s="247" t="str">
        <f t="shared" si="25"/>
        <v>Nej</v>
      </c>
      <c r="AW305" s="247" t="str">
        <f>IF(AV305="ja",VLOOKUP($B305,'Egen hetvattenprod'!$B$1:$AO$500,MATCH("Värmekälla till värmepumpar ()",'Egen hetvattenprod'!$B$1:$AO$1,0),FALSE),"")</f>
        <v/>
      </c>
      <c r="AY305" s="244" t="str">
        <f t="shared" si="26"/>
        <v>Ja</v>
      </c>
      <c r="AZ305" s="283">
        <f>IF($AY305="ja",(VLOOKUP($B305,'Egen hetvattenprod'!$B$1:$BX$550,MATCH(AZ$2,'Egen hetvattenprod'!$B$1:$BX$1,0),FALSE)+VLOOKUP($B305,Kraftvärmeprod!$B$1:$BX$550,MATCH(AZ$2,Kraftvärmeprod!$B$1:$BX$1,0),FALSE))/$AC305,"")</f>
        <v>1</v>
      </c>
      <c r="BA305" s="283">
        <f>IF($AY305="ja",(VLOOKUP($B305,'Egen hetvattenprod'!$B$1:$BX$550,MATCH(BA$2,'Egen hetvattenprod'!$B$1:$BX$1,0),FALSE)+VLOOKUP($B305,Kraftvärmeprod!$B$1:$BX$550,MATCH(BA$2,Kraftvärmeprod!$B$1:$BX$1,0),FALSE))/$AC305,"")</f>
        <v>0</v>
      </c>
      <c r="BB305" s="283">
        <f>IF($AY305="ja",(VLOOKUP($B305,'Egen hetvattenprod'!$B$1:$BX$550,MATCH(BB$2,'Egen hetvattenprod'!$B$1:$BX$1,0),FALSE)+VLOOKUP($B305,Kraftvärmeprod!$B$1:$BX$550,MATCH(BB$2,Kraftvärmeprod!$B$1:$BX$1,0),FALSE))/$AC305,"")</f>
        <v>0</v>
      </c>
      <c r="BC305" s="283">
        <f>IF($AY305="ja",(VLOOKUP($B305,'Egen hetvattenprod'!$B$1:$BX$550,MATCH(BC$2,'Egen hetvattenprod'!$B$1:$BX$1,0),FALSE)+VLOOKUP($B305,Kraftvärmeprod!$B$1:$BX$550,MATCH(BC$2,Kraftvärmeprod!$B$1:$BX$1,0),FALSE))/$AC305,"")</f>
        <v>0</v>
      </c>
      <c r="BD305" s="283">
        <f>IF($AY305="ja",(VLOOKUP($B305,'Egen hetvattenprod'!$B$1:$BX$550,MATCH(BD$2,'Egen hetvattenprod'!$B$1:$BX$1,0),FALSE)+VLOOKUP($B305,Kraftvärmeprod!$B$1:$BX$550,MATCH(BD$2,Kraftvärmeprod!$B$1:$BX$1,0),FALSE))/$AC305,"")</f>
        <v>0</v>
      </c>
      <c r="BF305" s="244" t="str">
        <f t="shared" si="29"/>
        <v>Nej</v>
      </c>
      <c r="BG305" s="283" t="str">
        <f>IF($BF305="ja",VLOOKUP($B305,'Egen hetvattenprod'!$B$1:$BX$550,MATCH("Andelen klimatgaser med fossilt ursprung för avfall ()",'Egen hetvattenprod'!$B$1:$BX$1,0),FALSE),"")</f>
        <v/>
      </c>
      <c r="BH305" s="283" t="str">
        <f>IF($BF305="ja",VLOOKUP($B305,Kraftvärmeprod!$B$1:$BX$550,MATCH("Andelen klimatgaser med fossilt ursprung för avfall ()",Kraftvärmeprod!$B$1:$BX$1,0),FALSE),"")</f>
        <v/>
      </c>
      <c r="BI305" s="307" t="str">
        <f>IF($BF305="ja",VLOOKUP($B305,'Egen hetvattenprod'!$B$1:$BX$550,MATCH("Avfall (GWh)",'Egen hetvattenprod'!$B$1:$BX$1,0),FALSE),"")</f>
        <v/>
      </c>
      <c r="BJ305" s="307" t="str">
        <f>IF($BF305="ja",VLOOKUP($B305,'Slutlig allokering kvv'!$B$1:$BX$550,MATCH("Avfall (GWh)",'Slutlig allokering kvv'!$B$1:$BX$1,0),FALSE),"")</f>
        <v/>
      </c>
      <c r="BK305" s="307" t="str">
        <f>IF($BF305="ja",VLOOKUP($B305,'Köpt hetvatten'!$B$1:$BX$550,MATCH("Avfall i köpt hetvatten",'Köpt hetvatten'!$B$1:$BX$1,0),FALSE),"")</f>
        <v/>
      </c>
      <c r="BL305" s="307" t="str">
        <f>IF($BF305="ja",VLOOKUP($B305,'Egen hetvattenprod'!$B$1:$BX$550,MATCH("Värde enligt ovan. (%)",'Egen hetvattenprod'!$B$1:$BX$1,0),FALSE),"")</f>
        <v/>
      </c>
      <c r="BM305" s="307" t="str">
        <f>IF($BF305="ja",VLOOKUP($B305,Kraftvärmeprod!$B$1:$BX$550,MATCH("Värde enligt ovan. (%)",Kraftvärmeprod!$B$1:$BX$1,0),FALSE),"")</f>
        <v/>
      </c>
      <c r="BN305" s="307"/>
      <c r="BO305" s="307"/>
      <c r="BP305" s="307"/>
      <c r="BQ305" s="307" t="str">
        <f>IF($BF305="ja",VLOOKUP($B305,'Egen hetvattenprod'!$B$1:$BX$550,MATCH("Tillförd olja (fossil) vid avfallsförbränning (GWh)",'Egen hetvattenprod'!$B$1:$BX$1,0),FALSE),"")</f>
        <v/>
      </c>
      <c r="BR305" s="307" t="str">
        <f>IF($BF305="ja",VLOOKUP($B305,Kraftvärmeprod!$B$1:$BX$550,MATCH("Tillförd olja (fossil) vid avfallsförbränning (GWh)",Kraftvärmeprod!$B$1:$BX$1,0),FALSE),"")</f>
        <v/>
      </c>
    </row>
    <row r="306" spans="1:70" x14ac:dyDescent="0.25">
      <c r="A306" s="2" t="str">
        <f>'Miljövärden för publ företag'!B308</f>
        <v>Värnamo Energi AB</v>
      </c>
      <c r="B306" s="2" t="str">
        <f>'Miljövärden för publ företag'!C308</f>
        <v>Rydaholm</v>
      </c>
      <c r="C306" s="312">
        <f>IFERROR(VLOOKUP($B306,Totalt!$B$1:$AQ$554,MATCH(C$2,Totalt!$B$1:$AQ$1,0),FALSE),"")</f>
        <v>0</v>
      </c>
      <c r="D306" s="312">
        <f>IFERROR(VLOOKUP($B306,Totalt!$B$1:$AQ$554,MATCH(D$2,Totalt!$B$1:$AQ$1,0),FALSE),"")</f>
        <v>2.0000000000000001E-4</v>
      </c>
      <c r="E306" s="312">
        <f>IFERROR(VLOOKUP($B306,Totalt!$B$1:$AQ$554,MATCH(E$2,Totalt!$B$1:$AQ$1,0),FALSE),"")</f>
        <v>0</v>
      </c>
      <c r="F306" s="312">
        <f>IFERROR(VLOOKUP($B306,Totalt!$B$1:$AQ$554,MATCH(F$2,Totalt!$B$1:$AQ$1,0),FALSE),"")</f>
        <v>0</v>
      </c>
      <c r="G306" s="312">
        <f>IFERROR(VLOOKUP($B306,Totalt!$B$1:$AQ$554,MATCH(G$2,Totalt!$B$1:$AQ$1,0),FALSE),"")</f>
        <v>0</v>
      </c>
      <c r="H306" s="312">
        <f>IFERROR(VLOOKUP($B306,Totalt!$B$1:$AQ$554,MATCH(H$2,Totalt!$B$1:$AQ$1,0),FALSE),"")</f>
        <v>0</v>
      </c>
      <c r="I306" s="312">
        <f>IFERROR(VLOOKUP($B306,Totalt!$B$1:$AQ$554,MATCH(I$2,Totalt!$B$1:$AQ$1,0),FALSE),"")</f>
        <v>0</v>
      </c>
      <c r="J306" s="312">
        <f>IFERROR(VLOOKUP($B306,Totalt!$B$1:$AQ$554,MATCH(J$2,Totalt!$B$1:$AQ$1,0),FALSE),"")</f>
        <v>0</v>
      </c>
      <c r="K306" s="312">
        <f>IFERROR(VLOOKUP($B306,Totalt!$B$1:$AQ$554,MATCH(K$2,Totalt!$B$1:$AQ$1,0),FALSE),"")</f>
        <v>0</v>
      </c>
      <c r="L306" s="312">
        <f>IFERROR(VLOOKUP($B306,Totalt!$B$1:$AQ$554,MATCH(L$2,Totalt!$B$1:$AQ$1,0),FALSE),"")</f>
        <v>0</v>
      </c>
      <c r="M306" s="312">
        <f>IFERROR(VLOOKUP($B306,Totalt!$B$1:$AQ$554,MATCH(M$2,Totalt!$B$1:$AQ$1,0),FALSE),"")</f>
        <v>0</v>
      </c>
      <c r="N306" s="312">
        <f>IFERROR(VLOOKUP($B306,Totalt!$B$1:$AQ$554,MATCH(N$2,Totalt!$B$1:$AQ$1,0),FALSE),"")</f>
        <v>0</v>
      </c>
      <c r="O306" s="312">
        <f>IFERROR(VLOOKUP($B306,Totalt!$B$1:$AQ$554,MATCH(O$2,Totalt!$B$1:$AQ$1,0),FALSE),"")</f>
        <v>0</v>
      </c>
      <c r="P306" s="312">
        <f>IFERROR(VLOOKUP($B306,Totalt!$B$1:$AQ$554,MATCH(P$2,Totalt!$B$1:$AQ$1,0),FALSE),"")</f>
        <v>0</v>
      </c>
      <c r="Q306" s="312">
        <f>IFERROR(VLOOKUP($B306,Totalt!$B$1:$AQ$554,MATCH(Q$2,Totalt!$B$1:$AQ$1,0),FALSE),"")</f>
        <v>13.411799999999999</v>
      </c>
      <c r="R306" s="312">
        <f>IFERROR(VLOOKUP($B306,Totalt!$B$1:$AQ$554,MATCH(R$2,Totalt!$B$1:$AQ$1,0),FALSE),"")</f>
        <v>0</v>
      </c>
      <c r="S306" s="312">
        <f>IFERROR(VLOOKUP($B306,Totalt!$B$1:$AQ$554,MATCH(S$2,Totalt!$B$1:$AQ$1,0),FALSE),"")</f>
        <v>0</v>
      </c>
      <c r="T306" s="312">
        <f>IFERROR(VLOOKUP($B306,Totalt!$B$1:$AQ$554,MATCH(T$2,Totalt!$B$1:$AQ$1,0),FALSE),"")</f>
        <v>0</v>
      </c>
      <c r="U306" s="312">
        <f>IFERROR(VLOOKUP($B306,Totalt!$B$1:$AQ$554,MATCH(U$2,Totalt!$B$1:$AQ$1,0),FALSE),"")</f>
        <v>0</v>
      </c>
      <c r="V306" s="312">
        <f>IFERROR(VLOOKUP($B306,Totalt!$B$1:$AQ$554,MATCH(V$2,Totalt!$B$1:$AQ$1,0),FALSE),"")</f>
        <v>0</v>
      </c>
      <c r="W306" s="312">
        <f>IFERROR(VLOOKUP($B306,Totalt!$B$1:$AQ$554,MATCH(W$2,Totalt!$B$1:$AQ$1,0),FALSE),"")</f>
        <v>0</v>
      </c>
      <c r="X306" s="312">
        <f>IFERROR(VLOOKUP($B306,Totalt!$B$1:$AQ$554,MATCH(X$2,Totalt!$B$1:$AQ$1,0),FALSE),"")</f>
        <v>0</v>
      </c>
      <c r="Y306" s="312">
        <f>IFERROR(VLOOKUP($B306,Totalt!$B$1:$AQ$554,MATCH(Y$2,Totalt!$B$1:$AQ$1,0),FALSE),"")</f>
        <v>0</v>
      </c>
      <c r="Z306" s="312">
        <f>IFERROR(VLOOKUP($B306,Totalt!$B$1:$AQ$554,MATCH(Z$2,Totalt!$B$1:$AQ$1,0),FALSE),"")</f>
        <v>0</v>
      </c>
      <c r="AA306" s="312">
        <f>IFERROR(VLOOKUP($B306,Totalt!$B$1:$AQ$554,MATCH(AA$2,Totalt!$B$1:$AQ$1,0),FALSE),"")</f>
        <v>0</v>
      </c>
      <c r="AB306" s="312">
        <f>IFERROR(VLOOKUP($B306,Totalt!$B$1:$AQ$554,MATCH(AB$2,Totalt!$B$1:$AQ$1,0),FALSE),"")</f>
        <v>0</v>
      </c>
      <c r="AC306" s="312">
        <f>IFERROR(VLOOKUP($B306,Totalt!$B$1:$AQ$554,MATCH(AC$2,Totalt!$B$1:$AQ$1,0),FALSE),"")</f>
        <v>0</v>
      </c>
      <c r="AD306" s="312">
        <f>IFERROR(VLOOKUP($B306,Totalt!$B$1:$AQ$554,MATCH(AD$2,Totalt!$B$1:$AQ$1,0),FALSE),"")</f>
        <v>0</v>
      </c>
      <c r="AE306" s="312">
        <f>IFERROR(VLOOKUP($B306,Totalt!$B$1:$AQ$554,MATCH(AE$2,Totalt!$B$1:$AQ$1,0),FALSE),"")</f>
        <v>0</v>
      </c>
      <c r="AF306" s="312">
        <f>IFERROR(VLOOKUP($B306,Totalt!$B$1:$AQ$554,MATCH(AF$2,Totalt!$B$1:$AQ$1,0),FALSE),"")</f>
        <v>0.27644999999999997</v>
      </c>
      <c r="AG306" s="312">
        <f>IFERROR(VLOOKUP($B306,Totalt!$B$1:$AQ$554,MATCH(AG$2,Totalt!$B$1:$AQ$1,0),FALSE),"")</f>
        <v>0</v>
      </c>
      <c r="AI306" s="245">
        <f t="shared" si="27"/>
        <v>13.68845</v>
      </c>
      <c r="AJ306" s="246">
        <f>IF(ISERROR(1/VLOOKUP($B306,Leveranser!$B$1:$S$500,MATCH("såld värme (gwh)",Leveranser!$B$1:$S$1,0),FALSE)),"",VLOOKUP($B306,Leveranser!$B$1:$S$500,MATCH("såld värme (gwh)",Leveranser!$B$1:$S$1,0),FALSE))</f>
        <v>9.2149999999999999</v>
      </c>
      <c r="AK306" t="str">
        <f>IFERROR(IF(VLOOKUP($B306,Totalt!$B$1:$AQ$554,MATCH(AK$2,Totalt!$B$1:$AQ$1,0),FALSE)="","",VLOOKUP($B306,Totalt!$B$1:$AQ$554,MATCH(AK$2,Totalt!$B$1:$AQ$1,0),FALSE)),"")</f>
        <v/>
      </c>
      <c r="AM306" s="247" t="str">
        <f>IF(B306&lt;&gt;"",IF(VLOOKUP($B306,Totalt!$B$1:$AQ$554,MATCH("Kvalitetsgranskad:",Totalt!$B$1:$AQ$1,0),FALSE)="ja",VLOOKUP($B306,Miljö!$B$1:$AG$479,MATCH(AM$2,Miljö!$B$1:$AK$1,0),FALSE),""),"")</f>
        <v>Ja</v>
      </c>
      <c r="AN306" s="247" t="str">
        <f>IF(AM306="ja",VLOOKUP($B306,Miljö!$B$1:$J$479,MATCH("Typ av ursprungsspecificerad el   (Om inget värde anges används Nordisk residualmix, se inforuta) ()",Miljö!$B$1:$J$1,0),FALSE),IF(AM306="nej","Nordisk residualel",""))</f>
        <v>'Vattenkraft'</v>
      </c>
      <c r="AO306" s="247">
        <f>IF(AM306="","",VLOOKUP($B306,Miljö!$B$1:$J$479,MATCH("Fossilandel för ursprungspecificerad el ()",Miljö!$B$1:$J$1,0),FALSE))</f>
        <v>0</v>
      </c>
      <c r="AP306" s="247">
        <f>IF(AM306="","",IFERROR(VLOOKUP($B306,Miljö!$B$1:$J$479,MATCH("Kärnkraftsandel för ursprungsspecificerad el ()",Miljö!$B$1:$J$1,0),FALSE)/1,0))</f>
        <v>0</v>
      </c>
      <c r="AQ306" s="247">
        <f t="shared" si="28"/>
        <v>1</v>
      </c>
      <c r="AR306" s="52"/>
      <c r="AS306" s="247" t="str">
        <f t="shared" si="24"/>
        <v>Nej</v>
      </c>
      <c r="AT306" s="247" t="str">
        <f>IF(AS306="ja",VLOOKUP($B306,Miljö!$B$1:$O$500,MATCH("Fossil andel i procent (%)",Miljö!$B$1:$O$1,0),FALSE)/100,"")</f>
        <v/>
      </c>
      <c r="AU306" s="52"/>
      <c r="AV306" s="247" t="str">
        <f t="shared" si="25"/>
        <v>Nej</v>
      </c>
      <c r="AW306" s="247" t="str">
        <f>IF(AV306="ja",VLOOKUP($B306,'Egen hetvattenprod'!$B$1:$AO$500,MATCH("Värmekälla till värmepumpar ()",'Egen hetvattenprod'!$B$1:$AO$1,0),FALSE),"")</f>
        <v/>
      </c>
      <c r="AY306" s="244" t="str">
        <f t="shared" si="26"/>
        <v>Nej</v>
      </c>
      <c r="AZ306" s="283" t="str">
        <f>IF($AY306="ja",(VLOOKUP($B306,'Egen hetvattenprod'!$B$1:$BX$550,MATCH(AZ$2,'Egen hetvattenprod'!$B$1:$BX$1,0),FALSE)+VLOOKUP($B306,Kraftvärmeprod!$B$1:$BX$550,MATCH(AZ$2,Kraftvärmeprod!$B$1:$BX$1,0),FALSE))/$AC306,"")</f>
        <v/>
      </c>
      <c r="BA306" s="283" t="str">
        <f>IF($AY306="ja",(VLOOKUP($B306,'Egen hetvattenprod'!$B$1:$BX$550,MATCH(BA$2,'Egen hetvattenprod'!$B$1:$BX$1,0),FALSE)+VLOOKUP($B306,Kraftvärmeprod!$B$1:$BX$550,MATCH(BA$2,Kraftvärmeprod!$B$1:$BX$1,0),FALSE))/$AC306,"")</f>
        <v/>
      </c>
      <c r="BB306" s="283" t="str">
        <f>IF($AY306="ja",(VLOOKUP($B306,'Egen hetvattenprod'!$B$1:$BX$550,MATCH(BB$2,'Egen hetvattenprod'!$B$1:$BX$1,0),FALSE)+VLOOKUP($B306,Kraftvärmeprod!$B$1:$BX$550,MATCH(BB$2,Kraftvärmeprod!$B$1:$BX$1,0),FALSE))/$AC306,"")</f>
        <v/>
      </c>
      <c r="BC306" s="283" t="str">
        <f>IF($AY306="ja",(VLOOKUP($B306,'Egen hetvattenprod'!$B$1:$BX$550,MATCH(BC$2,'Egen hetvattenprod'!$B$1:$BX$1,0),FALSE)+VLOOKUP($B306,Kraftvärmeprod!$B$1:$BX$550,MATCH(BC$2,Kraftvärmeprod!$B$1:$BX$1,0),FALSE))/$AC306,"")</f>
        <v/>
      </c>
      <c r="BD306" s="283" t="str">
        <f>IF($AY306="ja",(VLOOKUP($B306,'Egen hetvattenprod'!$B$1:$BX$550,MATCH(BD$2,'Egen hetvattenprod'!$B$1:$BX$1,0),FALSE)+VLOOKUP($B306,Kraftvärmeprod!$B$1:$BX$550,MATCH(BD$2,Kraftvärmeprod!$B$1:$BX$1,0),FALSE))/$AC306,"")</f>
        <v/>
      </c>
      <c r="BF306" s="244" t="str">
        <f t="shared" si="29"/>
        <v>Nej</v>
      </c>
      <c r="BG306" s="283" t="str">
        <f>IF($BF306="ja",VLOOKUP($B306,'Egen hetvattenprod'!$B$1:$BX$550,MATCH("Andelen klimatgaser med fossilt ursprung för avfall ()",'Egen hetvattenprod'!$B$1:$BX$1,0),FALSE),"")</f>
        <v/>
      </c>
      <c r="BH306" s="283" t="str">
        <f>IF($BF306="ja",VLOOKUP($B306,Kraftvärmeprod!$B$1:$BX$550,MATCH("Andelen klimatgaser med fossilt ursprung för avfall ()",Kraftvärmeprod!$B$1:$BX$1,0),FALSE),"")</f>
        <v/>
      </c>
      <c r="BI306" s="307" t="str">
        <f>IF($BF306="ja",VLOOKUP($B306,'Egen hetvattenprod'!$B$1:$BX$550,MATCH("Avfall (GWh)",'Egen hetvattenprod'!$B$1:$BX$1,0),FALSE),"")</f>
        <v/>
      </c>
      <c r="BJ306" s="307" t="str">
        <f>IF($BF306="ja",VLOOKUP($B306,'Slutlig allokering kvv'!$B$1:$BX$550,MATCH("Avfall (GWh)",'Slutlig allokering kvv'!$B$1:$BX$1,0),FALSE),"")</f>
        <v/>
      </c>
      <c r="BK306" s="307" t="str">
        <f>IF($BF306="ja",VLOOKUP($B306,'Köpt hetvatten'!$B$1:$BX$550,MATCH("Avfall i köpt hetvatten",'Köpt hetvatten'!$B$1:$BX$1,0),FALSE),"")</f>
        <v/>
      </c>
      <c r="BL306" s="307" t="str">
        <f>IF($BF306="ja",VLOOKUP($B306,'Egen hetvattenprod'!$B$1:$BX$550,MATCH("Värde enligt ovan. (%)",'Egen hetvattenprod'!$B$1:$BX$1,0),FALSE),"")</f>
        <v/>
      </c>
      <c r="BM306" s="307" t="str">
        <f>IF($BF306="ja",VLOOKUP($B306,Kraftvärmeprod!$B$1:$BX$550,MATCH("Värde enligt ovan. (%)",Kraftvärmeprod!$B$1:$BX$1,0),FALSE),"")</f>
        <v/>
      </c>
      <c r="BN306" s="307"/>
      <c r="BO306" s="307"/>
      <c r="BP306" s="307"/>
      <c r="BQ306" s="307" t="str">
        <f>IF($BF306="ja",VLOOKUP($B306,'Egen hetvattenprod'!$B$1:$BX$550,MATCH("Tillförd olja (fossil) vid avfallsförbränning (GWh)",'Egen hetvattenprod'!$B$1:$BX$1,0),FALSE),"")</f>
        <v/>
      </c>
      <c r="BR306" s="307" t="str">
        <f>IF($BF306="ja",VLOOKUP($B306,Kraftvärmeprod!$B$1:$BX$550,MATCH("Tillförd olja (fossil) vid avfallsförbränning (GWh)",Kraftvärmeprod!$B$1:$BX$1,0),FALSE),"")</f>
        <v/>
      </c>
    </row>
    <row r="307" spans="1:70" x14ac:dyDescent="0.25">
      <c r="A307" s="2" t="str">
        <f>'Miljövärden för publ företag'!B309</f>
        <v>Värnamo Energi AB</v>
      </c>
      <c r="B307" s="2" t="str">
        <f>'Miljövärden för publ företag'!C309</f>
        <v>Värnamo</v>
      </c>
      <c r="C307" s="312">
        <f>IFERROR(VLOOKUP($B307,Totalt!$B$1:$AQ$554,MATCH(C$2,Totalt!$B$1:$AQ$1,0),FALSE),"")</f>
        <v>0</v>
      </c>
      <c r="D307" s="312">
        <f>IFERROR(VLOOKUP($B307,Totalt!$B$1:$AQ$554,MATCH(D$2,Totalt!$B$1:$AQ$1,0),FALSE),"")</f>
        <v>4.7999999999999996E-3</v>
      </c>
      <c r="E307" s="312">
        <f>IFERROR(VLOOKUP($B307,Totalt!$B$1:$AQ$554,MATCH(E$2,Totalt!$B$1:$AQ$1,0),FALSE),"")</f>
        <v>0</v>
      </c>
      <c r="F307" s="312">
        <f>IFERROR(VLOOKUP($B307,Totalt!$B$1:$AQ$554,MATCH(F$2,Totalt!$B$1:$AQ$1,0),FALSE),"")</f>
        <v>0</v>
      </c>
      <c r="G307" s="312">
        <f>IFERROR(VLOOKUP($B307,Totalt!$B$1:$AQ$554,MATCH(G$2,Totalt!$B$1:$AQ$1,0),FALSE),"")</f>
        <v>0</v>
      </c>
      <c r="H307" s="312">
        <f>IFERROR(VLOOKUP($B307,Totalt!$B$1:$AQ$554,MATCH(H$2,Totalt!$B$1:$AQ$1,0),FALSE),"")</f>
        <v>0.40699999999999997</v>
      </c>
      <c r="I307" s="312">
        <f>IFERROR(VLOOKUP($B307,Totalt!$B$1:$AQ$554,MATCH(I$2,Totalt!$B$1:$AQ$1,0),FALSE),"")</f>
        <v>0</v>
      </c>
      <c r="J307" s="312">
        <f>IFERROR(VLOOKUP($B307,Totalt!$B$1:$AQ$554,MATCH(J$2,Totalt!$B$1:$AQ$1,0),FALSE),"")</f>
        <v>0.502</v>
      </c>
      <c r="K307" s="312">
        <f>IFERROR(VLOOKUP($B307,Totalt!$B$1:$AQ$554,MATCH(K$2,Totalt!$B$1:$AQ$1,0),FALSE),"")</f>
        <v>0</v>
      </c>
      <c r="L307" s="312">
        <f>IFERROR(VLOOKUP($B307,Totalt!$B$1:$AQ$554,MATCH(L$2,Totalt!$B$1:$AQ$1,0),FALSE),"")</f>
        <v>0</v>
      </c>
      <c r="M307" s="312">
        <f>IFERROR(VLOOKUP($B307,Totalt!$B$1:$AQ$554,MATCH(M$2,Totalt!$B$1:$AQ$1,0),FALSE),"")</f>
        <v>41.268599999999999</v>
      </c>
      <c r="N307" s="312">
        <f>IFERROR(VLOOKUP($B307,Totalt!$B$1:$AQ$554,MATCH(N$2,Totalt!$B$1:$AQ$1,0),FALSE),"")</f>
        <v>72.404899999999998</v>
      </c>
      <c r="O307" s="312">
        <f>IFERROR(VLOOKUP($B307,Totalt!$B$1:$AQ$554,MATCH(O$2,Totalt!$B$1:$AQ$1,0),FALSE),"")</f>
        <v>0</v>
      </c>
      <c r="P307" s="312">
        <f>IFERROR(VLOOKUP($B307,Totalt!$B$1:$AQ$554,MATCH(P$2,Totalt!$B$1:$AQ$1,0),FALSE),"")</f>
        <v>24.713799999999999</v>
      </c>
      <c r="Q307" s="312">
        <f>IFERROR(VLOOKUP($B307,Totalt!$B$1:$AQ$554,MATCH(Q$2,Totalt!$B$1:$AQ$1,0),FALSE),"")</f>
        <v>0</v>
      </c>
      <c r="R307" s="312">
        <f>IFERROR(VLOOKUP($B307,Totalt!$B$1:$AQ$554,MATCH(R$2,Totalt!$B$1:$AQ$1,0),FALSE),"")</f>
        <v>0</v>
      </c>
      <c r="S307" s="312">
        <f>IFERROR(VLOOKUP($B307,Totalt!$B$1:$AQ$554,MATCH(S$2,Totalt!$B$1:$AQ$1,0),FALSE),"")</f>
        <v>0</v>
      </c>
      <c r="T307" s="312">
        <f>IFERROR(VLOOKUP($B307,Totalt!$B$1:$AQ$554,MATCH(T$2,Totalt!$B$1:$AQ$1,0),FALSE),"")</f>
        <v>0</v>
      </c>
      <c r="U307" s="312">
        <f>IFERROR(VLOOKUP($B307,Totalt!$B$1:$AQ$554,MATCH(U$2,Totalt!$B$1:$AQ$1,0),FALSE),"")</f>
        <v>0</v>
      </c>
      <c r="V307" s="312">
        <f>IFERROR(VLOOKUP($B307,Totalt!$B$1:$AQ$554,MATCH(V$2,Totalt!$B$1:$AQ$1,0),FALSE),"")</f>
        <v>0</v>
      </c>
      <c r="W307" s="312">
        <f>IFERROR(VLOOKUP($B307,Totalt!$B$1:$AQ$554,MATCH(W$2,Totalt!$B$1:$AQ$1,0),FALSE),"")</f>
        <v>1.387</v>
      </c>
      <c r="X307" s="312">
        <f>IFERROR(VLOOKUP($B307,Totalt!$B$1:$AQ$554,MATCH(X$2,Totalt!$B$1:$AQ$1,0),FALSE),"")</f>
        <v>0</v>
      </c>
      <c r="Y307" s="312">
        <f>IFERROR(VLOOKUP($B307,Totalt!$B$1:$AQ$554,MATCH(Y$2,Totalt!$B$1:$AQ$1,0),FALSE),"")</f>
        <v>0</v>
      </c>
      <c r="Z307" s="312">
        <f>IFERROR(VLOOKUP($B307,Totalt!$B$1:$AQ$554,MATCH(Z$2,Totalt!$B$1:$AQ$1,0),FALSE),"")</f>
        <v>0</v>
      </c>
      <c r="AA307" s="312">
        <f>IFERROR(VLOOKUP($B307,Totalt!$B$1:$AQ$554,MATCH(AA$2,Totalt!$B$1:$AQ$1,0),FALSE),"")</f>
        <v>0</v>
      </c>
      <c r="AB307" s="312">
        <f>IFERROR(VLOOKUP($B307,Totalt!$B$1:$AQ$554,MATCH(AB$2,Totalt!$B$1:$AQ$1,0),FALSE),"")</f>
        <v>0</v>
      </c>
      <c r="AC307" s="312">
        <f>IFERROR(VLOOKUP($B307,Totalt!$B$1:$AQ$554,MATCH(AC$2,Totalt!$B$1:$AQ$1,0),FALSE),"")</f>
        <v>33.642000000000003</v>
      </c>
      <c r="AD307" s="312">
        <f>IFERROR(VLOOKUP($B307,Totalt!$B$1:$AQ$554,MATCH(AD$2,Totalt!$B$1:$AQ$1,0),FALSE),"")</f>
        <v>0.247</v>
      </c>
      <c r="AE307" s="312">
        <f>IFERROR(VLOOKUP($B307,Totalt!$B$1:$AQ$554,MATCH(AE$2,Totalt!$B$1:$AQ$1,0),FALSE),"")</f>
        <v>0</v>
      </c>
      <c r="AF307" s="312">
        <f>IFERROR(VLOOKUP($B307,Totalt!$B$1:$AQ$554,MATCH(AF$2,Totalt!$B$1:$AQ$1,0),FALSE),"")</f>
        <v>4.6106699999999998</v>
      </c>
      <c r="AG307" s="312">
        <f>IFERROR(VLOOKUP($B307,Totalt!$B$1:$AQ$554,MATCH(AG$2,Totalt!$B$1:$AQ$1,0),FALSE),"")</f>
        <v>0</v>
      </c>
      <c r="AI307" s="245">
        <f t="shared" si="27"/>
        <v>179.18777</v>
      </c>
      <c r="AJ307" s="246">
        <f>IF(ISERROR(1/VLOOKUP($B307,Leveranser!$B$1:$S$500,MATCH("såld värme (gwh)",Leveranser!$B$1:$S$1,0),FALSE)),"",VLOOKUP($B307,Leveranser!$B$1:$S$500,MATCH("såld värme (gwh)",Leveranser!$B$1:$S$1,0),FALSE))</f>
        <v>153.68899999999999</v>
      </c>
      <c r="AK307" t="str">
        <f>IFERROR(IF(VLOOKUP($B307,Totalt!$B$1:$AQ$554,MATCH(AK$2,Totalt!$B$1:$AQ$1,0),FALSE)="","",VLOOKUP($B307,Totalt!$B$1:$AQ$554,MATCH(AK$2,Totalt!$B$1:$AQ$1,0),FALSE)),"")</f>
        <v/>
      </c>
      <c r="AM307" s="247" t="str">
        <f>IF(B307&lt;&gt;"",IF(VLOOKUP($B307,Totalt!$B$1:$AQ$554,MATCH("Kvalitetsgranskad:",Totalt!$B$1:$AQ$1,0),FALSE)="ja",VLOOKUP($B307,Miljö!$B$1:$AG$479,MATCH(AM$2,Miljö!$B$1:$AK$1,0),FALSE),""),"")</f>
        <v>Ja</v>
      </c>
      <c r="AN307" s="247" t="str">
        <f>IF(AM307="ja",VLOOKUP($B307,Miljö!$B$1:$J$479,MATCH("Typ av ursprungsspecificerad el   (Om inget värde anges används Nordisk residualmix, se inforuta) ()",Miljö!$B$1:$J$1,0),FALSE),IF(AM307="nej","Nordisk residualel",""))</f>
        <v>'Vindkraft och egen kraftvärme'</v>
      </c>
      <c r="AO307" s="247">
        <f>IF(AM307="","",VLOOKUP($B307,Miljö!$B$1:$J$479,MATCH("Fossilandel för ursprungspecificerad el ()",Miljö!$B$1:$J$1,0),FALSE))</f>
        <v>0</v>
      </c>
      <c r="AP307" s="247">
        <f>IF(AM307="","",IFERROR(VLOOKUP($B307,Miljö!$B$1:$J$479,MATCH("Kärnkraftsandel för ursprungsspecificerad el ()",Miljö!$B$1:$J$1,0),FALSE)/1,0))</f>
        <v>0</v>
      </c>
      <c r="AQ307" s="247">
        <f t="shared" si="28"/>
        <v>1</v>
      </c>
      <c r="AR307" s="52"/>
      <c r="AS307" s="247" t="str">
        <f t="shared" si="24"/>
        <v>Nej</v>
      </c>
      <c r="AT307" s="247" t="str">
        <f>IF(AS307="ja",VLOOKUP($B307,Miljö!$B$1:$O$500,MATCH("Fossil andel i procent (%)",Miljö!$B$1:$O$1,0),FALSE)/100,"")</f>
        <v/>
      </c>
      <c r="AU307" s="52"/>
      <c r="AV307" s="247" t="str">
        <f t="shared" si="25"/>
        <v>Nej</v>
      </c>
      <c r="AW307" s="247" t="str">
        <f>IF(AV307="ja",VLOOKUP($B307,'Egen hetvattenprod'!$B$1:$AO$500,MATCH("Värmekälla till värmepumpar ()",'Egen hetvattenprod'!$B$1:$AO$1,0),FALSE),"")</f>
        <v/>
      </c>
      <c r="AY307" s="244" t="str">
        <f t="shared" si="26"/>
        <v>Ja</v>
      </c>
      <c r="AZ307" s="283">
        <f>IF($AY307="ja",(VLOOKUP($B307,'Egen hetvattenprod'!$B$1:$BX$550,MATCH(AZ$2,'Egen hetvattenprod'!$B$1:$BX$1,0),FALSE)+VLOOKUP($B307,Kraftvärmeprod!$B$1:$BX$550,MATCH(AZ$2,Kraftvärmeprod!$B$1:$BX$1,0),FALSE))/$AC307,"")</f>
        <v>0.99999999999999978</v>
      </c>
      <c r="BA307" s="283">
        <f>IF($AY307="ja",(VLOOKUP($B307,'Egen hetvattenprod'!$B$1:$BX$550,MATCH(BA$2,'Egen hetvattenprod'!$B$1:$BX$1,0),FALSE)+VLOOKUP($B307,Kraftvärmeprod!$B$1:$BX$550,MATCH(BA$2,Kraftvärmeprod!$B$1:$BX$1,0),FALSE))/$AC307,"")</f>
        <v>0</v>
      </c>
      <c r="BB307" s="283">
        <f>IF($AY307="ja",(VLOOKUP($B307,'Egen hetvattenprod'!$B$1:$BX$550,MATCH(BB$2,'Egen hetvattenprod'!$B$1:$BX$1,0),FALSE)+VLOOKUP($B307,Kraftvärmeprod!$B$1:$BX$550,MATCH(BB$2,Kraftvärmeprod!$B$1:$BX$1,0),FALSE))/$AC307,"")</f>
        <v>0</v>
      </c>
      <c r="BC307" s="283">
        <f>IF($AY307="ja",(VLOOKUP($B307,'Egen hetvattenprod'!$B$1:$BX$550,MATCH(BC$2,'Egen hetvattenprod'!$B$1:$BX$1,0),FALSE)+VLOOKUP($B307,Kraftvärmeprod!$B$1:$BX$550,MATCH(BC$2,Kraftvärmeprod!$B$1:$BX$1,0),FALSE))/$AC307,"")</f>
        <v>0</v>
      </c>
      <c r="BD307" s="283">
        <f>IF($AY307="ja",(VLOOKUP($B307,'Egen hetvattenprod'!$B$1:$BX$550,MATCH(BD$2,'Egen hetvattenprod'!$B$1:$BX$1,0),FALSE)+VLOOKUP($B307,Kraftvärmeprod!$B$1:$BX$550,MATCH(BD$2,Kraftvärmeprod!$B$1:$BX$1,0),FALSE))/$AC307,"")</f>
        <v>0</v>
      </c>
      <c r="BF307" s="244" t="str">
        <f t="shared" si="29"/>
        <v>Nej</v>
      </c>
      <c r="BG307" s="283" t="str">
        <f>IF($BF307="ja",VLOOKUP($B307,'Egen hetvattenprod'!$B$1:$BX$550,MATCH("Andelen klimatgaser med fossilt ursprung för avfall ()",'Egen hetvattenprod'!$B$1:$BX$1,0),FALSE),"")</f>
        <v/>
      </c>
      <c r="BH307" s="283" t="str">
        <f>IF($BF307="ja",VLOOKUP($B307,Kraftvärmeprod!$B$1:$BX$550,MATCH("Andelen klimatgaser med fossilt ursprung för avfall ()",Kraftvärmeprod!$B$1:$BX$1,0),FALSE),"")</f>
        <v/>
      </c>
      <c r="BI307" s="307" t="str">
        <f>IF($BF307="ja",VLOOKUP($B307,'Egen hetvattenprod'!$B$1:$BX$550,MATCH("Avfall (GWh)",'Egen hetvattenprod'!$B$1:$BX$1,0),FALSE),"")</f>
        <v/>
      </c>
      <c r="BJ307" s="307" t="str">
        <f>IF($BF307="ja",VLOOKUP($B307,'Slutlig allokering kvv'!$B$1:$BX$550,MATCH("Avfall (GWh)",'Slutlig allokering kvv'!$B$1:$BX$1,0),FALSE),"")</f>
        <v/>
      </c>
      <c r="BK307" s="307" t="str">
        <f>IF($BF307="ja",VLOOKUP($B307,'Köpt hetvatten'!$B$1:$BX$550,MATCH("Avfall i köpt hetvatten",'Köpt hetvatten'!$B$1:$BX$1,0),FALSE),"")</f>
        <v/>
      </c>
      <c r="BL307" s="307" t="str">
        <f>IF($BF307="ja",VLOOKUP($B307,'Egen hetvattenprod'!$B$1:$BX$550,MATCH("Värde enligt ovan. (%)",'Egen hetvattenprod'!$B$1:$BX$1,0),FALSE),"")</f>
        <v/>
      </c>
      <c r="BM307" s="307" t="str">
        <f>IF($BF307="ja",VLOOKUP($B307,Kraftvärmeprod!$B$1:$BX$550,MATCH("Värde enligt ovan. (%)",Kraftvärmeprod!$B$1:$BX$1,0),FALSE),"")</f>
        <v/>
      </c>
      <c r="BN307" s="307"/>
      <c r="BO307" s="307"/>
      <c r="BP307" s="307"/>
      <c r="BQ307" s="307" t="str">
        <f>IF($BF307="ja",VLOOKUP($B307,'Egen hetvattenprod'!$B$1:$BX$550,MATCH("Tillförd olja (fossil) vid avfallsförbränning (GWh)",'Egen hetvattenprod'!$B$1:$BX$1,0),FALSE),"")</f>
        <v/>
      </c>
      <c r="BR307" s="307" t="str">
        <f>IF($BF307="ja",VLOOKUP($B307,Kraftvärmeprod!$B$1:$BX$550,MATCH("Tillförd olja (fossil) vid avfallsförbränning (GWh)",Kraftvärmeprod!$B$1:$BX$1,0),FALSE),"")</f>
        <v/>
      </c>
    </row>
    <row r="308" spans="1:70" x14ac:dyDescent="0.25">
      <c r="A308" s="2" t="str">
        <f>'Miljövärden för publ företag'!B310</f>
        <v>Västerbergslagens Energi AB</v>
      </c>
      <c r="B308" s="2" t="str">
        <f>'Miljövärden för publ företag'!C310</f>
        <v>Fagersta</v>
      </c>
      <c r="C308" s="312">
        <f>IFERROR(VLOOKUP($B308,Totalt!$B$1:$AQ$554,MATCH(C$2,Totalt!$B$1:$AQ$1,0),FALSE),"")</f>
        <v>0</v>
      </c>
      <c r="D308" s="312">
        <f>IFERROR(VLOOKUP($B308,Totalt!$B$1:$AQ$554,MATCH(D$2,Totalt!$B$1:$AQ$1,0),FALSE),"")</f>
        <v>0.124</v>
      </c>
      <c r="E308" s="312">
        <f>IFERROR(VLOOKUP($B308,Totalt!$B$1:$AQ$554,MATCH(E$2,Totalt!$B$1:$AQ$1,0),FALSE),"")</f>
        <v>0</v>
      </c>
      <c r="F308" s="312">
        <f>IFERROR(VLOOKUP($B308,Totalt!$B$1:$AQ$554,MATCH(F$2,Totalt!$B$1:$AQ$1,0),FALSE),"")</f>
        <v>0</v>
      </c>
      <c r="G308" s="312">
        <f>IFERROR(VLOOKUP($B308,Totalt!$B$1:$AQ$554,MATCH(G$2,Totalt!$B$1:$AQ$1,0),FALSE),"")</f>
        <v>0</v>
      </c>
      <c r="H308" s="312">
        <f>IFERROR(VLOOKUP($B308,Totalt!$B$1:$AQ$554,MATCH(H$2,Totalt!$B$1:$AQ$1,0),FALSE),"")</f>
        <v>0</v>
      </c>
      <c r="I308" s="312">
        <f>IFERROR(VLOOKUP($B308,Totalt!$B$1:$AQ$554,MATCH(I$2,Totalt!$B$1:$AQ$1,0),FALSE),"")</f>
        <v>0</v>
      </c>
      <c r="J308" s="312">
        <f>IFERROR(VLOOKUP($B308,Totalt!$B$1:$AQ$554,MATCH(J$2,Totalt!$B$1:$AQ$1,0),FALSE),"")</f>
        <v>0</v>
      </c>
      <c r="K308" s="312">
        <f>IFERROR(VLOOKUP($B308,Totalt!$B$1:$AQ$554,MATCH(K$2,Totalt!$B$1:$AQ$1,0),FALSE),"")</f>
        <v>0</v>
      </c>
      <c r="L308" s="312">
        <f>IFERROR(VLOOKUP($B308,Totalt!$B$1:$AQ$554,MATCH(L$2,Totalt!$B$1:$AQ$1,0),FALSE),"")</f>
        <v>0</v>
      </c>
      <c r="M308" s="312">
        <f>IFERROR(VLOOKUP($B308,Totalt!$B$1:$AQ$554,MATCH(M$2,Totalt!$B$1:$AQ$1,0),FALSE),"")</f>
        <v>4.9080000000000004</v>
      </c>
      <c r="N308" s="312">
        <f>IFERROR(VLOOKUP($B308,Totalt!$B$1:$AQ$554,MATCH(N$2,Totalt!$B$1:$AQ$1,0),FALSE),"")</f>
        <v>22.704000000000001</v>
      </c>
      <c r="O308" s="312">
        <f>IFERROR(VLOOKUP($B308,Totalt!$B$1:$AQ$554,MATCH(O$2,Totalt!$B$1:$AQ$1,0),FALSE),"")</f>
        <v>8.5129999999999999</v>
      </c>
      <c r="P308" s="312">
        <f>IFERROR(VLOOKUP($B308,Totalt!$B$1:$AQ$554,MATCH(P$2,Totalt!$B$1:$AQ$1,0),FALSE),"")</f>
        <v>37.206000000000003</v>
      </c>
      <c r="Q308" s="312">
        <f>IFERROR(VLOOKUP($B308,Totalt!$B$1:$AQ$554,MATCH(Q$2,Totalt!$B$1:$AQ$1,0),FALSE),"")</f>
        <v>0</v>
      </c>
      <c r="R308" s="312">
        <f>IFERROR(VLOOKUP($B308,Totalt!$B$1:$AQ$554,MATCH(R$2,Totalt!$B$1:$AQ$1,0),FALSE),"")</f>
        <v>0</v>
      </c>
      <c r="S308" s="312">
        <f>IFERROR(VLOOKUP($B308,Totalt!$B$1:$AQ$554,MATCH(S$2,Totalt!$B$1:$AQ$1,0),FALSE),"")</f>
        <v>0</v>
      </c>
      <c r="T308" s="312">
        <f>IFERROR(VLOOKUP($B308,Totalt!$B$1:$AQ$554,MATCH(T$2,Totalt!$B$1:$AQ$1,0),FALSE),"")</f>
        <v>0</v>
      </c>
      <c r="U308" s="312">
        <f>IFERROR(VLOOKUP($B308,Totalt!$B$1:$AQ$554,MATCH(U$2,Totalt!$B$1:$AQ$1,0),FALSE),"")</f>
        <v>0</v>
      </c>
      <c r="V308" s="312">
        <f>IFERROR(VLOOKUP($B308,Totalt!$B$1:$AQ$554,MATCH(V$2,Totalt!$B$1:$AQ$1,0),FALSE),"")</f>
        <v>0</v>
      </c>
      <c r="W308" s="312">
        <f>IFERROR(VLOOKUP($B308,Totalt!$B$1:$AQ$554,MATCH(W$2,Totalt!$B$1:$AQ$1,0),FALSE),"")</f>
        <v>9.1549999999999994</v>
      </c>
      <c r="X308" s="312">
        <f>IFERROR(VLOOKUP($B308,Totalt!$B$1:$AQ$554,MATCH(X$2,Totalt!$B$1:$AQ$1,0),FALSE),"")</f>
        <v>0</v>
      </c>
      <c r="Y308" s="312">
        <f>IFERROR(VLOOKUP($B308,Totalt!$B$1:$AQ$554,MATCH(Y$2,Totalt!$B$1:$AQ$1,0),FALSE),"")</f>
        <v>8.0259999999999998</v>
      </c>
      <c r="Z308" s="312">
        <f>IFERROR(VLOOKUP($B308,Totalt!$B$1:$AQ$554,MATCH(Z$2,Totalt!$B$1:$AQ$1,0),FALSE),"")</f>
        <v>2E-3</v>
      </c>
      <c r="AA308" s="312">
        <f>IFERROR(VLOOKUP($B308,Totalt!$B$1:$AQ$554,MATCH(AA$2,Totalt!$B$1:$AQ$1,0),FALSE),"")</f>
        <v>0.98199999999999998</v>
      </c>
      <c r="AB308" s="312">
        <f>IFERROR(VLOOKUP($B308,Totalt!$B$1:$AQ$554,MATCH(AB$2,Totalt!$B$1:$AQ$1,0),FALSE),"")</f>
        <v>6.6870000000000003</v>
      </c>
      <c r="AC308" s="312">
        <f>IFERROR(VLOOKUP($B308,Totalt!$B$1:$AQ$554,MATCH(AC$2,Totalt!$B$1:$AQ$1,0),FALSE),"")</f>
        <v>15.379</v>
      </c>
      <c r="AD308" s="312">
        <f>IFERROR(VLOOKUP($B308,Totalt!$B$1:$AQ$554,MATCH(AD$2,Totalt!$B$1:$AQ$1,0),FALSE),"")</f>
        <v>4.7850000000000001</v>
      </c>
      <c r="AE308" s="312">
        <f>IFERROR(VLOOKUP($B308,Totalt!$B$1:$AQ$554,MATCH(AE$2,Totalt!$B$1:$AQ$1,0),FALSE),"")</f>
        <v>0</v>
      </c>
      <c r="AF308" s="312">
        <f>IFERROR(VLOOKUP($B308,Totalt!$B$1:$AQ$554,MATCH(AF$2,Totalt!$B$1:$AQ$1,0),FALSE),"")</f>
        <v>3.33</v>
      </c>
      <c r="AG308" s="312">
        <f>IFERROR(VLOOKUP($B308,Totalt!$B$1:$AQ$554,MATCH(AG$2,Totalt!$B$1:$AQ$1,0),FALSE),"")</f>
        <v>0</v>
      </c>
      <c r="AI308" s="245">
        <f t="shared" si="27"/>
        <v>121.801</v>
      </c>
      <c r="AJ308" s="246">
        <f>IF(ISERROR(1/VLOOKUP($B308,Leveranser!$B$1:$S$500,MATCH("såld värme (gwh)",Leveranser!$B$1:$S$1,0),FALSE)),"",VLOOKUP($B308,Leveranser!$B$1:$S$500,MATCH("såld värme (gwh)",Leveranser!$B$1:$S$1,0),FALSE))</f>
        <v>93.858000000000004</v>
      </c>
      <c r="AK308" t="str">
        <f>IFERROR(IF(VLOOKUP($B308,Totalt!$B$1:$AQ$554,MATCH(AK$2,Totalt!$B$1:$AQ$1,0),FALSE)="","",VLOOKUP($B308,Totalt!$B$1:$AQ$554,MATCH(AK$2,Totalt!$B$1:$AQ$1,0),FALSE)),"")</f>
        <v/>
      </c>
      <c r="AM308" s="247" t="str">
        <f>IF(B308&lt;&gt;"",IF(VLOOKUP($B308,Totalt!$B$1:$AQ$554,MATCH("Kvalitetsgranskad:",Totalt!$B$1:$AQ$1,0),FALSE)="ja",VLOOKUP($B308,Miljö!$B$1:$AG$479,MATCH(AM$2,Miljö!$B$1:$AK$1,0),FALSE),""),"")</f>
        <v>Ja</v>
      </c>
      <c r="AN308" s="247" t="str">
        <f>IF(AM308="ja",VLOOKUP($B308,Miljö!$B$1:$J$479,MATCH("Typ av ursprungsspecificerad el   (Om inget värde anges används Nordisk residualmix, se inforuta) ()",Miljö!$B$1:$J$1,0),FALSE),IF(AM308="nej","Nordisk residualel",""))</f>
        <v>'EPD Vattenfalls vindkraft'</v>
      </c>
      <c r="AO308" s="247">
        <f>IF(AM308="","",VLOOKUP($B308,Miljö!$B$1:$J$479,MATCH("Fossilandel för ursprungspecificerad el ()",Miljö!$B$1:$J$1,0),FALSE))</f>
        <v>0</v>
      </c>
      <c r="AP308" s="247">
        <f>IF(AM308="","",IFERROR(VLOOKUP($B308,Miljö!$B$1:$J$479,MATCH("Kärnkraftsandel för ursprungsspecificerad el ()",Miljö!$B$1:$J$1,0),FALSE)/1,0))</f>
        <v>0</v>
      </c>
      <c r="AQ308" s="247">
        <f t="shared" si="28"/>
        <v>1</v>
      </c>
      <c r="AR308" s="52"/>
      <c r="AS308" s="247" t="str">
        <f t="shared" si="24"/>
        <v>Nej</v>
      </c>
      <c r="AT308" s="247" t="str">
        <f>IF(AS308="ja",VLOOKUP($B308,Miljö!$B$1:$O$500,MATCH("Fossil andel i procent (%)",Miljö!$B$1:$O$1,0),FALSE)/100,"")</f>
        <v/>
      </c>
      <c r="AU308" s="52"/>
      <c r="AV308" s="247" t="str">
        <f t="shared" si="25"/>
        <v>Ja</v>
      </c>
      <c r="AW308" s="247" t="str">
        <f>IF(AV308="ja",VLOOKUP($B308,'Egen hetvattenprod'!$B$1:$AO$500,MATCH("Värmekälla till värmepumpar ()",'Egen hetvattenprod'!$B$1:$AO$1,0),FALSE),"")</f>
        <v>Lågtempererad spillvärme</v>
      </c>
      <c r="AY308" s="244" t="str">
        <f t="shared" si="26"/>
        <v>Ja</v>
      </c>
      <c r="AZ308" s="283">
        <f>IF($AY308="ja",(VLOOKUP($B308,'Egen hetvattenprod'!$B$1:$BX$550,MATCH(AZ$2,'Egen hetvattenprod'!$B$1:$BX$1,0),FALSE)+VLOOKUP($B308,Kraftvärmeprod!$B$1:$BX$550,MATCH(AZ$2,Kraftvärmeprod!$B$1:$BX$1,0),FALSE))/$AC308,"")</f>
        <v>0.89999999999999991</v>
      </c>
      <c r="BA308" s="283">
        <f>IF($AY308="ja",(VLOOKUP($B308,'Egen hetvattenprod'!$B$1:$BX$550,MATCH(BA$2,'Egen hetvattenprod'!$B$1:$BX$1,0),FALSE)+VLOOKUP($B308,Kraftvärmeprod!$B$1:$BX$550,MATCH(BA$2,Kraftvärmeprod!$B$1:$BX$1,0),FALSE))/$AC308,"")</f>
        <v>0</v>
      </c>
      <c r="BB308" s="283">
        <f>IF($AY308="ja",(VLOOKUP($B308,'Egen hetvattenprod'!$B$1:$BX$550,MATCH(BB$2,'Egen hetvattenprod'!$B$1:$BX$1,0),FALSE)+VLOOKUP($B308,Kraftvärmeprod!$B$1:$BX$550,MATCH(BB$2,Kraftvärmeprod!$B$1:$BX$1,0),FALSE))/$AC308,"")</f>
        <v>0</v>
      </c>
      <c r="BC308" s="283">
        <f>IF($AY308="ja",(VLOOKUP($B308,'Egen hetvattenprod'!$B$1:$BX$550,MATCH(BC$2,'Egen hetvattenprod'!$B$1:$BX$1,0),FALSE)+VLOOKUP($B308,Kraftvärmeprod!$B$1:$BX$550,MATCH(BC$2,Kraftvärmeprod!$B$1:$BX$1,0),FALSE))/$AC308,"")</f>
        <v>0.1</v>
      </c>
      <c r="BD308" s="283">
        <f>IF($AY308="ja",(VLOOKUP($B308,'Egen hetvattenprod'!$B$1:$BX$550,MATCH(BD$2,'Egen hetvattenprod'!$B$1:$BX$1,0),FALSE)+VLOOKUP($B308,Kraftvärmeprod!$B$1:$BX$550,MATCH(BD$2,Kraftvärmeprod!$B$1:$BX$1,0),FALSE))/$AC308,"")</f>
        <v>0</v>
      </c>
      <c r="BF308" s="244" t="str">
        <f t="shared" si="29"/>
        <v>Nej</v>
      </c>
      <c r="BG308" s="283" t="str">
        <f>IF($BF308="ja",VLOOKUP($B308,'Egen hetvattenprod'!$B$1:$BX$550,MATCH("Andelen klimatgaser med fossilt ursprung för avfall ()",'Egen hetvattenprod'!$B$1:$BX$1,0),FALSE),"")</f>
        <v/>
      </c>
      <c r="BH308" s="283" t="str">
        <f>IF($BF308="ja",VLOOKUP($B308,Kraftvärmeprod!$B$1:$BX$550,MATCH("Andelen klimatgaser med fossilt ursprung för avfall ()",Kraftvärmeprod!$B$1:$BX$1,0),FALSE),"")</f>
        <v/>
      </c>
      <c r="BI308" s="307" t="str">
        <f>IF($BF308="ja",VLOOKUP($B308,'Egen hetvattenprod'!$B$1:$BX$550,MATCH("Avfall (GWh)",'Egen hetvattenprod'!$B$1:$BX$1,0),FALSE),"")</f>
        <v/>
      </c>
      <c r="BJ308" s="307" t="str">
        <f>IF($BF308="ja",VLOOKUP($B308,'Slutlig allokering kvv'!$B$1:$BX$550,MATCH("Avfall (GWh)",'Slutlig allokering kvv'!$B$1:$BX$1,0),FALSE),"")</f>
        <v/>
      </c>
      <c r="BK308" s="307" t="str">
        <f>IF($BF308="ja",VLOOKUP($B308,'Köpt hetvatten'!$B$1:$BX$550,MATCH("Avfall i köpt hetvatten",'Köpt hetvatten'!$B$1:$BX$1,0),FALSE),"")</f>
        <v/>
      </c>
      <c r="BL308" s="307" t="str">
        <f>IF($BF308="ja",VLOOKUP($B308,'Egen hetvattenprod'!$B$1:$BX$550,MATCH("Värde enligt ovan. (%)",'Egen hetvattenprod'!$B$1:$BX$1,0),FALSE),"")</f>
        <v/>
      </c>
      <c r="BM308" s="307" t="str">
        <f>IF($BF308="ja",VLOOKUP($B308,Kraftvärmeprod!$B$1:$BX$550,MATCH("Värde enligt ovan. (%)",Kraftvärmeprod!$B$1:$BX$1,0),FALSE),"")</f>
        <v/>
      </c>
      <c r="BN308" s="307"/>
      <c r="BO308" s="307"/>
      <c r="BP308" s="307"/>
      <c r="BQ308" s="307" t="str">
        <f>IF($BF308="ja",VLOOKUP($B308,'Egen hetvattenprod'!$B$1:$BX$550,MATCH("Tillförd olja (fossil) vid avfallsförbränning (GWh)",'Egen hetvattenprod'!$B$1:$BX$1,0),FALSE),"")</f>
        <v/>
      </c>
      <c r="BR308" s="307" t="str">
        <f>IF($BF308="ja",VLOOKUP($B308,Kraftvärmeprod!$B$1:$BX$550,MATCH("Tillförd olja (fossil) vid avfallsförbränning (GWh)",Kraftvärmeprod!$B$1:$BX$1,0),FALSE),"")</f>
        <v/>
      </c>
    </row>
    <row r="309" spans="1:70" x14ac:dyDescent="0.25">
      <c r="A309" s="2" t="str">
        <f>'Miljövärden för publ företag'!B311</f>
        <v>Västerbergslagens Energi AB</v>
      </c>
      <c r="B309" s="2" t="str">
        <f>'Miljövärden för publ företag'!C311</f>
        <v>Grängesberg</v>
      </c>
      <c r="C309" s="312">
        <f>IFERROR(VLOOKUP($B309,Totalt!$B$1:$AQ$554,MATCH(C$2,Totalt!$B$1:$AQ$1,0),FALSE),"")</f>
        <v>0</v>
      </c>
      <c r="D309" s="312">
        <f>IFERROR(VLOOKUP($B309,Totalt!$B$1:$AQ$554,MATCH(D$2,Totalt!$B$1:$AQ$1,0),FALSE),"")</f>
        <v>0.64</v>
      </c>
      <c r="E309" s="312">
        <f>IFERROR(VLOOKUP($B309,Totalt!$B$1:$AQ$554,MATCH(E$2,Totalt!$B$1:$AQ$1,0),FALSE),"")</f>
        <v>0</v>
      </c>
      <c r="F309" s="312">
        <f>IFERROR(VLOOKUP($B309,Totalt!$B$1:$AQ$554,MATCH(F$2,Totalt!$B$1:$AQ$1,0),FALSE),"")</f>
        <v>0</v>
      </c>
      <c r="G309" s="312">
        <f>IFERROR(VLOOKUP($B309,Totalt!$B$1:$AQ$554,MATCH(G$2,Totalt!$B$1:$AQ$1,0),FALSE),"")</f>
        <v>0</v>
      </c>
      <c r="H309" s="312">
        <f>IFERROR(VLOOKUP($B309,Totalt!$B$1:$AQ$554,MATCH(H$2,Totalt!$B$1:$AQ$1,0),FALSE),"")</f>
        <v>0</v>
      </c>
      <c r="I309" s="312">
        <f>IFERROR(VLOOKUP($B309,Totalt!$B$1:$AQ$554,MATCH(I$2,Totalt!$B$1:$AQ$1,0),FALSE),"")</f>
        <v>0</v>
      </c>
      <c r="J309" s="312">
        <f>IFERROR(VLOOKUP($B309,Totalt!$B$1:$AQ$554,MATCH(J$2,Totalt!$B$1:$AQ$1,0),FALSE),"")</f>
        <v>0</v>
      </c>
      <c r="K309" s="312">
        <f>IFERROR(VLOOKUP($B309,Totalt!$B$1:$AQ$554,MATCH(K$2,Totalt!$B$1:$AQ$1,0),FALSE),"")</f>
        <v>0</v>
      </c>
      <c r="L309" s="312">
        <f>IFERROR(VLOOKUP($B309,Totalt!$B$1:$AQ$554,MATCH(L$2,Totalt!$B$1:$AQ$1,0),FALSE),"")</f>
        <v>0</v>
      </c>
      <c r="M309" s="312">
        <f>IFERROR(VLOOKUP($B309,Totalt!$B$1:$AQ$554,MATCH(M$2,Totalt!$B$1:$AQ$1,0),FALSE),"")</f>
        <v>0</v>
      </c>
      <c r="N309" s="312">
        <f>IFERROR(VLOOKUP($B309,Totalt!$B$1:$AQ$554,MATCH(N$2,Totalt!$B$1:$AQ$1,0),FALSE),"")</f>
        <v>0</v>
      </c>
      <c r="O309" s="312">
        <f>IFERROR(VLOOKUP($B309,Totalt!$B$1:$AQ$554,MATCH(O$2,Totalt!$B$1:$AQ$1,0),FALSE),"")</f>
        <v>0</v>
      </c>
      <c r="P309" s="312">
        <f>IFERROR(VLOOKUP($B309,Totalt!$B$1:$AQ$554,MATCH(P$2,Totalt!$B$1:$AQ$1,0),FALSE),"")</f>
        <v>14.303000000000001</v>
      </c>
      <c r="Q309" s="312">
        <f>IFERROR(VLOOKUP($B309,Totalt!$B$1:$AQ$554,MATCH(Q$2,Totalt!$B$1:$AQ$1,0),FALSE),"")</f>
        <v>0</v>
      </c>
      <c r="R309" s="312">
        <f>IFERROR(VLOOKUP($B309,Totalt!$B$1:$AQ$554,MATCH(R$2,Totalt!$B$1:$AQ$1,0),FALSE),"")</f>
        <v>0</v>
      </c>
      <c r="S309" s="312">
        <f>IFERROR(VLOOKUP($B309,Totalt!$B$1:$AQ$554,MATCH(S$2,Totalt!$B$1:$AQ$1,0),FALSE),"")</f>
        <v>0</v>
      </c>
      <c r="T309" s="312">
        <f>IFERROR(VLOOKUP($B309,Totalt!$B$1:$AQ$554,MATCH(T$2,Totalt!$B$1:$AQ$1,0),FALSE),"")</f>
        <v>0</v>
      </c>
      <c r="U309" s="312">
        <f>IFERROR(VLOOKUP($B309,Totalt!$B$1:$AQ$554,MATCH(U$2,Totalt!$B$1:$AQ$1,0),FALSE),"")</f>
        <v>0</v>
      </c>
      <c r="V309" s="312">
        <f>IFERROR(VLOOKUP($B309,Totalt!$B$1:$AQ$554,MATCH(V$2,Totalt!$B$1:$AQ$1,0),FALSE),"")</f>
        <v>0</v>
      </c>
      <c r="W309" s="312">
        <f>IFERROR(VLOOKUP($B309,Totalt!$B$1:$AQ$554,MATCH(W$2,Totalt!$B$1:$AQ$1,0),FALSE),"")</f>
        <v>6.2E-2</v>
      </c>
      <c r="X309" s="312">
        <f>IFERROR(VLOOKUP($B309,Totalt!$B$1:$AQ$554,MATCH(X$2,Totalt!$B$1:$AQ$1,0),FALSE),"")</f>
        <v>0</v>
      </c>
      <c r="Y309" s="312">
        <f>IFERROR(VLOOKUP($B309,Totalt!$B$1:$AQ$554,MATCH(Y$2,Totalt!$B$1:$AQ$1,0),FALSE),"")</f>
        <v>0</v>
      </c>
      <c r="Z309" s="312">
        <f>IFERROR(VLOOKUP($B309,Totalt!$B$1:$AQ$554,MATCH(Z$2,Totalt!$B$1:$AQ$1,0),FALSE),"")</f>
        <v>0</v>
      </c>
      <c r="AA309" s="312">
        <f>IFERROR(VLOOKUP($B309,Totalt!$B$1:$AQ$554,MATCH(AA$2,Totalt!$B$1:$AQ$1,0),FALSE),"")</f>
        <v>0</v>
      </c>
      <c r="AB309" s="312">
        <f>IFERROR(VLOOKUP($B309,Totalt!$B$1:$AQ$554,MATCH(AB$2,Totalt!$B$1:$AQ$1,0),FALSE),"")</f>
        <v>0</v>
      </c>
      <c r="AC309" s="312">
        <f>IFERROR(VLOOKUP($B309,Totalt!$B$1:$AQ$554,MATCH(AC$2,Totalt!$B$1:$AQ$1,0),FALSE),"")</f>
        <v>0</v>
      </c>
      <c r="AD309" s="312">
        <f>IFERROR(VLOOKUP($B309,Totalt!$B$1:$AQ$554,MATCH(AD$2,Totalt!$B$1:$AQ$1,0),FALSE),"")</f>
        <v>0</v>
      </c>
      <c r="AE309" s="312">
        <f>IFERROR(VLOOKUP($B309,Totalt!$B$1:$AQ$554,MATCH(AE$2,Totalt!$B$1:$AQ$1,0),FALSE),"")</f>
        <v>0</v>
      </c>
      <c r="AF309" s="312">
        <f>IFERROR(VLOOKUP($B309,Totalt!$B$1:$AQ$554,MATCH(AF$2,Totalt!$B$1:$AQ$1,0),FALSE),"")</f>
        <v>0.36199999999999999</v>
      </c>
      <c r="AG309" s="312">
        <f>IFERROR(VLOOKUP($B309,Totalt!$B$1:$AQ$554,MATCH(AG$2,Totalt!$B$1:$AQ$1,0),FALSE),"")</f>
        <v>0</v>
      </c>
      <c r="AI309" s="245">
        <f t="shared" si="27"/>
        <v>15.367000000000001</v>
      </c>
      <c r="AJ309" s="246">
        <f>IF(ISERROR(1/VLOOKUP($B309,Leveranser!$B$1:$S$500,MATCH("såld värme (gwh)",Leveranser!$B$1:$S$1,0),FALSE)),"",VLOOKUP($B309,Leveranser!$B$1:$S$500,MATCH("såld värme (gwh)",Leveranser!$B$1:$S$1,0),FALSE))</f>
        <v>11.9</v>
      </c>
      <c r="AK309" t="str">
        <f>IFERROR(IF(VLOOKUP($B309,Totalt!$B$1:$AQ$554,MATCH(AK$2,Totalt!$B$1:$AQ$1,0),FALSE)="","",VLOOKUP($B309,Totalt!$B$1:$AQ$554,MATCH(AK$2,Totalt!$B$1:$AQ$1,0),FALSE)),"")</f>
        <v/>
      </c>
      <c r="AM309" s="247" t="str">
        <f>IF(B309&lt;&gt;"",IF(VLOOKUP($B309,Totalt!$B$1:$AQ$554,MATCH("Kvalitetsgranskad:",Totalt!$B$1:$AQ$1,0),FALSE)="ja",VLOOKUP($B309,Miljö!$B$1:$AG$479,MATCH(AM$2,Miljö!$B$1:$AK$1,0),FALSE),""),"")</f>
        <v>Ja</v>
      </c>
      <c r="AN309" s="247" t="str">
        <f>IF(AM309="ja",VLOOKUP($B309,Miljö!$B$1:$J$479,MATCH("Typ av ursprungsspecificerad el   (Om inget värde anges används Nordisk residualmix, se inforuta) ()",Miljö!$B$1:$J$1,0),FALSE),IF(AM309="nej","Nordisk residualel",""))</f>
        <v>'EPD Vattenfalls vindkraft'</v>
      </c>
      <c r="AO309" s="247">
        <f>IF(AM309="","",VLOOKUP($B309,Miljö!$B$1:$J$479,MATCH("Fossilandel för ursprungspecificerad el ()",Miljö!$B$1:$J$1,0),FALSE))</f>
        <v>0</v>
      </c>
      <c r="AP309" s="247">
        <f>IF(AM309="","",IFERROR(VLOOKUP($B309,Miljö!$B$1:$J$479,MATCH("Kärnkraftsandel för ursprungsspecificerad el ()",Miljö!$B$1:$J$1,0),FALSE)/1,0))</f>
        <v>0</v>
      </c>
      <c r="AQ309" s="247">
        <f t="shared" si="28"/>
        <v>1</v>
      </c>
      <c r="AR309" s="52"/>
      <c r="AS309" s="247" t="str">
        <f t="shared" si="24"/>
        <v>Nej</v>
      </c>
      <c r="AT309" s="247" t="str">
        <f>IF(AS309="ja",VLOOKUP($B309,Miljö!$B$1:$O$500,MATCH("Fossil andel i procent (%)",Miljö!$B$1:$O$1,0),FALSE)/100,"")</f>
        <v/>
      </c>
      <c r="AU309" s="52"/>
      <c r="AV309" s="247" t="str">
        <f t="shared" si="25"/>
        <v>Nej</v>
      </c>
      <c r="AW309" s="247" t="str">
        <f>IF(AV309="ja",VLOOKUP($B309,'Egen hetvattenprod'!$B$1:$AO$500,MATCH("Värmekälla till värmepumpar ()",'Egen hetvattenprod'!$B$1:$AO$1,0),FALSE),"")</f>
        <v/>
      </c>
      <c r="AY309" s="244" t="str">
        <f t="shared" si="26"/>
        <v>Nej</v>
      </c>
      <c r="AZ309" s="283" t="str">
        <f>IF($AY309="ja",(VLOOKUP($B309,'Egen hetvattenprod'!$B$1:$BX$550,MATCH(AZ$2,'Egen hetvattenprod'!$B$1:$BX$1,0),FALSE)+VLOOKUP($B309,Kraftvärmeprod!$B$1:$BX$550,MATCH(AZ$2,Kraftvärmeprod!$B$1:$BX$1,0),FALSE))/$AC309,"")</f>
        <v/>
      </c>
      <c r="BA309" s="283" t="str">
        <f>IF($AY309="ja",(VLOOKUP($B309,'Egen hetvattenprod'!$B$1:$BX$550,MATCH(BA$2,'Egen hetvattenprod'!$B$1:$BX$1,0),FALSE)+VLOOKUP($B309,Kraftvärmeprod!$B$1:$BX$550,MATCH(BA$2,Kraftvärmeprod!$B$1:$BX$1,0),FALSE))/$AC309,"")</f>
        <v/>
      </c>
      <c r="BB309" s="283" t="str">
        <f>IF($AY309="ja",(VLOOKUP($B309,'Egen hetvattenprod'!$B$1:$BX$550,MATCH(BB$2,'Egen hetvattenprod'!$B$1:$BX$1,0),FALSE)+VLOOKUP($B309,Kraftvärmeprod!$B$1:$BX$550,MATCH(BB$2,Kraftvärmeprod!$B$1:$BX$1,0),FALSE))/$AC309,"")</f>
        <v/>
      </c>
      <c r="BC309" s="283" t="str">
        <f>IF($AY309="ja",(VLOOKUP($B309,'Egen hetvattenprod'!$B$1:$BX$550,MATCH(BC$2,'Egen hetvattenprod'!$B$1:$BX$1,0),FALSE)+VLOOKUP($B309,Kraftvärmeprod!$B$1:$BX$550,MATCH(BC$2,Kraftvärmeprod!$B$1:$BX$1,0),FALSE))/$AC309,"")</f>
        <v/>
      </c>
      <c r="BD309" s="283" t="str">
        <f>IF($AY309="ja",(VLOOKUP($B309,'Egen hetvattenprod'!$B$1:$BX$550,MATCH(BD$2,'Egen hetvattenprod'!$B$1:$BX$1,0),FALSE)+VLOOKUP($B309,Kraftvärmeprod!$B$1:$BX$550,MATCH(BD$2,Kraftvärmeprod!$B$1:$BX$1,0),FALSE))/$AC309,"")</f>
        <v/>
      </c>
      <c r="BF309" s="244" t="str">
        <f t="shared" si="29"/>
        <v>Nej</v>
      </c>
      <c r="BG309" s="283" t="str">
        <f>IF($BF309="ja",VLOOKUP($B309,'Egen hetvattenprod'!$B$1:$BX$550,MATCH("Andelen klimatgaser med fossilt ursprung för avfall ()",'Egen hetvattenprod'!$B$1:$BX$1,0),FALSE),"")</f>
        <v/>
      </c>
      <c r="BH309" s="283" t="str">
        <f>IF($BF309="ja",VLOOKUP($B309,Kraftvärmeprod!$B$1:$BX$550,MATCH("Andelen klimatgaser med fossilt ursprung för avfall ()",Kraftvärmeprod!$B$1:$BX$1,0),FALSE),"")</f>
        <v/>
      </c>
      <c r="BI309" s="307" t="str">
        <f>IF($BF309="ja",VLOOKUP($B309,'Egen hetvattenprod'!$B$1:$BX$550,MATCH("Avfall (GWh)",'Egen hetvattenprod'!$B$1:$BX$1,0),FALSE),"")</f>
        <v/>
      </c>
      <c r="BJ309" s="307" t="str">
        <f>IF($BF309="ja",VLOOKUP($B309,'Slutlig allokering kvv'!$B$1:$BX$550,MATCH("Avfall (GWh)",'Slutlig allokering kvv'!$B$1:$BX$1,0),FALSE),"")</f>
        <v/>
      </c>
      <c r="BK309" s="307" t="str">
        <f>IF($BF309="ja",VLOOKUP($B309,'Köpt hetvatten'!$B$1:$BX$550,MATCH("Avfall i köpt hetvatten",'Köpt hetvatten'!$B$1:$BX$1,0),FALSE),"")</f>
        <v/>
      </c>
      <c r="BL309" s="307" t="str">
        <f>IF($BF309="ja",VLOOKUP($B309,'Egen hetvattenprod'!$B$1:$BX$550,MATCH("Värde enligt ovan. (%)",'Egen hetvattenprod'!$B$1:$BX$1,0),FALSE),"")</f>
        <v/>
      </c>
      <c r="BM309" s="307" t="str">
        <f>IF($BF309="ja",VLOOKUP($B309,Kraftvärmeprod!$B$1:$BX$550,MATCH("Värde enligt ovan. (%)",Kraftvärmeprod!$B$1:$BX$1,0),FALSE),"")</f>
        <v/>
      </c>
      <c r="BN309" s="307"/>
      <c r="BO309" s="307"/>
      <c r="BP309" s="307"/>
      <c r="BQ309" s="307" t="str">
        <f>IF($BF309="ja",VLOOKUP($B309,'Egen hetvattenprod'!$B$1:$BX$550,MATCH("Tillförd olja (fossil) vid avfallsförbränning (GWh)",'Egen hetvattenprod'!$B$1:$BX$1,0),FALSE),"")</f>
        <v/>
      </c>
      <c r="BR309" s="307" t="str">
        <f>IF($BF309="ja",VLOOKUP($B309,Kraftvärmeprod!$B$1:$BX$550,MATCH("Tillförd olja (fossil) vid avfallsförbränning (GWh)",Kraftvärmeprod!$B$1:$BX$1,0),FALSE),"")</f>
        <v/>
      </c>
    </row>
    <row r="310" spans="1:70" x14ac:dyDescent="0.25">
      <c r="A310" s="2" t="str">
        <f>'Miljövärden för publ företag'!B312</f>
        <v>Västerbergslagens Energi AB</v>
      </c>
      <c r="B310" s="2" t="str">
        <f>'Miljövärden för publ företag'!C312</f>
        <v>Ludvika</v>
      </c>
      <c r="C310" s="312">
        <f>IFERROR(VLOOKUP($B310,Totalt!$B$1:$AQ$554,MATCH(C$2,Totalt!$B$1:$AQ$1,0),FALSE),"")</f>
        <v>0</v>
      </c>
      <c r="D310" s="312">
        <f>IFERROR(VLOOKUP($B310,Totalt!$B$1:$AQ$554,MATCH(D$2,Totalt!$B$1:$AQ$1,0),FALSE),"")</f>
        <v>0.99</v>
      </c>
      <c r="E310" s="312">
        <f>IFERROR(VLOOKUP($B310,Totalt!$B$1:$AQ$554,MATCH(E$2,Totalt!$B$1:$AQ$1,0),FALSE),"")</f>
        <v>0</v>
      </c>
      <c r="F310" s="312">
        <f>IFERROR(VLOOKUP($B310,Totalt!$B$1:$AQ$554,MATCH(F$2,Totalt!$B$1:$AQ$1,0),FALSE),"")</f>
        <v>0</v>
      </c>
      <c r="G310" s="312">
        <f>IFERROR(VLOOKUP($B310,Totalt!$B$1:$AQ$554,MATCH(G$2,Totalt!$B$1:$AQ$1,0),FALSE),"")</f>
        <v>0</v>
      </c>
      <c r="H310" s="312">
        <f>IFERROR(VLOOKUP($B310,Totalt!$B$1:$AQ$554,MATCH(H$2,Totalt!$B$1:$AQ$1,0),FALSE),"")</f>
        <v>0</v>
      </c>
      <c r="I310" s="312">
        <f>IFERROR(VLOOKUP($B310,Totalt!$B$1:$AQ$554,MATCH(I$2,Totalt!$B$1:$AQ$1,0),FALSE),"")</f>
        <v>0</v>
      </c>
      <c r="J310" s="312">
        <f>IFERROR(VLOOKUP($B310,Totalt!$B$1:$AQ$554,MATCH(J$2,Totalt!$B$1:$AQ$1,0),FALSE),"")</f>
        <v>0</v>
      </c>
      <c r="K310" s="312">
        <f>IFERROR(VLOOKUP($B310,Totalt!$B$1:$AQ$554,MATCH(K$2,Totalt!$B$1:$AQ$1,0),FALSE),"")</f>
        <v>0</v>
      </c>
      <c r="L310" s="312">
        <f>IFERROR(VLOOKUP($B310,Totalt!$B$1:$AQ$554,MATCH(L$2,Totalt!$B$1:$AQ$1,0),FALSE),"")</f>
        <v>77.769000000000005</v>
      </c>
      <c r="M310" s="312">
        <f>IFERROR(VLOOKUP($B310,Totalt!$B$1:$AQ$554,MATCH(M$2,Totalt!$B$1:$AQ$1,0),FALSE),"")</f>
        <v>15.661</v>
      </c>
      <c r="N310" s="312">
        <f>IFERROR(VLOOKUP($B310,Totalt!$B$1:$AQ$554,MATCH(N$2,Totalt!$B$1:$AQ$1,0),FALSE),"")</f>
        <v>3.258</v>
      </c>
      <c r="O310" s="312">
        <f>IFERROR(VLOOKUP($B310,Totalt!$B$1:$AQ$554,MATCH(O$2,Totalt!$B$1:$AQ$1,0),FALSE),"")</f>
        <v>2.9079999999999999</v>
      </c>
      <c r="P310" s="312">
        <f>IFERROR(VLOOKUP($B310,Totalt!$B$1:$AQ$554,MATCH(P$2,Totalt!$B$1:$AQ$1,0),FALSE),"")</f>
        <v>1.026</v>
      </c>
      <c r="Q310" s="312">
        <f>IFERROR(VLOOKUP($B310,Totalt!$B$1:$AQ$554,MATCH(Q$2,Totalt!$B$1:$AQ$1,0),FALSE),"")</f>
        <v>0</v>
      </c>
      <c r="R310" s="312">
        <f>IFERROR(VLOOKUP($B310,Totalt!$B$1:$AQ$554,MATCH(R$2,Totalt!$B$1:$AQ$1,0),FALSE),"")</f>
        <v>0</v>
      </c>
      <c r="S310" s="312">
        <f>IFERROR(VLOOKUP($B310,Totalt!$B$1:$AQ$554,MATCH(S$2,Totalt!$B$1:$AQ$1,0),FALSE),"")</f>
        <v>0</v>
      </c>
      <c r="T310" s="312">
        <f>IFERROR(VLOOKUP($B310,Totalt!$B$1:$AQ$554,MATCH(T$2,Totalt!$B$1:$AQ$1,0),FALSE),"")</f>
        <v>0</v>
      </c>
      <c r="U310" s="312">
        <f>IFERROR(VLOOKUP($B310,Totalt!$B$1:$AQ$554,MATCH(U$2,Totalt!$B$1:$AQ$1,0),FALSE),"")</f>
        <v>0</v>
      </c>
      <c r="V310" s="312">
        <f>IFERROR(VLOOKUP($B310,Totalt!$B$1:$AQ$554,MATCH(V$2,Totalt!$B$1:$AQ$1,0),FALSE),"")</f>
        <v>0</v>
      </c>
      <c r="W310" s="312">
        <f>IFERROR(VLOOKUP($B310,Totalt!$B$1:$AQ$554,MATCH(W$2,Totalt!$B$1:$AQ$1,0),FALSE),"")</f>
        <v>11.704599999999999</v>
      </c>
      <c r="X310" s="312">
        <f>IFERROR(VLOOKUP($B310,Totalt!$B$1:$AQ$554,MATCH(X$2,Totalt!$B$1:$AQ$1,0),FALSE),"")</f>
        <v>0</v>
      </c>
      <c r="Y310" s="312">
        <f>IFERROR(VLOOKUP($B310,Totalt!$B$1:$AQ$554,MATCH(Y$2,Totalt!$B$1:$AQ$1,0),FALSE),"")</f>
        <v>0</v>
      </c>
      <c r="Z310" s="312">
        <f>IFERROR(VLOOKUP($B310,Totalt!$B$1:$AQ$554,MATCH(Z$2,Totalt!$B$1:$AQ$1,0),FALSE),"")</f>
        <v>5.0000000000000001E-3</v>
      </c>
      <c r="AA310" s="312">
        <f>IFERROR(VLOOKUP($B310,Totalt!$B$1:$AQ$554,MATCH(AA$2,Totalt!$B$1:$AQ$1,0),FALSE),"")</f>
        <v>0</v>
      </c>
      <c r="AB310" s="312">
        <f>IFERROR(VLOOKUP($B310,Totalt!$B$1:$AQ$554,MATCH(AB$2,Totalt!$B$1:$AQ$1,0),FALSE),"")</f>
        <v>0</v>
      </c>
      <c r="AC310" s="312">
        <f>IFERROR(VLOOKUP($B310,Totalt!$B$1:$AQ$554,MATCH(AC$2,Totalt!$B$1:$AQ$1,0),FALSE),"")</f>
        <v>17.344999999999999</v>
      </c>
      <c r="AD310" s="312">
        <f>IFERROR(VLOOKUP($B310,Totalt!$B$1:$AQ$554,MATCH(AD$2,Totalt!$B$1:$AQ$1,0),FALSE),"")</f>
        <v>1.341</v>
      </c>
      <c r="AE310" s="312">
        <f>IFERROR(VLOOKUP($B310,Totalt!$B$1:$AQ$554,MATCH(AE$2,Totalt!$B$1:$AQ$1,0),FALSE),"")</f>
        <v>0</v>
      </c>
      <c r="AF310" s="312">
        <f>IFERROR(VLOOKUP($B310,Totalt!$B$1:$AQ$554,MATCH(AF$2,Totalt!$B$1:$AQ$1,0),FALSE),"")</f>
        <v>3.7759999999999998</v>
      </c>
      <c r="AG310" s="312">
        <f>IFERROR(VLOOKUP($B310,Totalt!$B$1:$AQ$554,MATCH(AG$2,Totalt!$B$1:$AQ$1,0),FALSE),"")</f>
        <v>0</v>
      </c>
      <c r="AI310" s="245">
        <f t="shared" si="27"/>
        <v>135.78360000000001</v>
      </c>
      <c r="AJ310" s="246">
        <f>IF(ISERROR(1/VLOOKUP($B310,Leveranser!$B$1:$S$500,MATCH("såld värme (gwh)",Leveranser!$B$1:$S$1,0),FALSE)),"",VLOOKUP($B310,Leveranser!$B$1:$S$500,MATCH("såld värme (gwh)",Leveranser!$B$1:$S$1,0),FALSE))</f>
        <v>103.77800000000001</v>
      </c>
      <c r="AK310" t="str">
        <f>IFERROR(IF(VLOOKUP($B310,Totalt!$B$1:$AQ$554,MATCH(AK$2,Totalt!$B$1:$AQ$1,0),FALSE)="","",VLOOKUP($B310,Totalt!$B$1:$AQ$554,MATCH(AK$2,Totalt!$B$1:$AQ$1,0),FALSE)),"")</f>
        <v/>
      </c>
      <c r="AM310" s="247" t="str">
        <f>IF(B310&lt;&gt;"",IF(VLOOKUP($B310,Totalt!$B$1:$AQ$554,MATCH("Kvalitetsgranskad:",Totalt!$B$1:$AQ$1,0),FALSE)="ja",VLOOKUP($B310,Miljö!$B$1:$AG$479,MATCH(AM$2,Miljö!$B$1:$AK$1,0),FALSE),""),"")</f>
        <v>Ja</v>
      </c>
      <c r="AN310" s="247" t="str">
        <f>IF(AM310="ja",VLOOKUP($B310,Miljö!$B$1:$J$479,MATCH("Typ av ursprungsspecificerad el   (Om inget värde anges används Nordisk residualmix, se inforuta) ()",Miljö!$B$1:$J$1,0),FALSE),IF(AM310="nej","Nordisk residualel",""))</f>
        <v>'EPD Vattenfalls vindkraft'</v>
      </c>
      <c r="AO310" s="247">
        <f>IF(AM310="","",VLOOKUP($B310,Miljö!$B$1:$J$479,MATCH("Fossilandel för ursprungspecificerad el ()",Miljö!$B$1:$J$1,0),FALSE))</f>
        <v>0</v>
      </c>
      <c r="AP310" s="247">
        <f>IF(AM310="","",IFERROR(VLOOKUP($B310,Miljö!$B$1:$J$479,MATCH("Kärnkraftsandel för ursprungsspecificerad el ()",Miljö!$B$1:$J$1,0),FALSE)/1,0))</f>
        <v>0</v>
      </c>
      <c r="AQ310" s="247">
        <f t="shared" si="28"/>
        <v>1</v>
      </c>
      <c r="AR310" s="52"/>
      <c r="AS310" s="247" t="str">
        <f t="shared" si="24"/>
        <v>Nej</v>
      </c>
      <c r="AT310" s="247" t="str">
        <f>IF(AS310="ja",VLOOKUP($B310,Miljö!$B$1:$O$500,MATCH("Fossil andel i procent (%)",Miljö!$B$1:$O$1,0),FALSE)/100,"")</f>
        <v/>
      </c>
      <c r="AU310" s="52"/>
      <c r="AV310" s="247" t="str">
        <f t="shared" si="25"/>
        <v>Nej</v>
      </c>
      <c r="AW310" s="247" t="str">
        <f>IF(AV310="ja",VLOOKUP($B310,'Egen hetvattenprod'!$B$1:$AO$500,MATCH("Värmekälla till värmepumpar ()",'Egen hetvattenprod'!$B$1:$AO$1,0),FALSE),"")</f>
        <v/>
      </c>
      <c r="AY310" s="244" t="str">
        <f t="shared" si="26"/>
        <v>Ja</v>
      </c>
      <c r="AZ310" s="283">
        <f>IF($AY310="ja",(VLOOKUP($B310,'Egen hetvattenprod'!$B$1:$BX$550,MATCH(AZ$2,'Egen hetvattenprod'!$B$1:$BX$1,0),FALSE)+VLOOKUP($B310,Kraftvärmeprod!$B$1:$BX$550,MATCH(AZ$2,Kraftvärmeprod!$B$1:$BX$1,0),FALSE))/$AC310,"")</f>
        <v>1</v>
      </c>
      <c r="BA310" s="283">
        <f>IF($AY310="ja",(VLOOKUP($B310,'Egen hetvattenprod'!$B$1:$BX$550,MATCH(BA$2,'Egen hetvattenprod'!$B$1:$BX$1,0),FALSE)+VLOOKUP($B310,Kraftvärmeprod!$B$1:$BX$550,MATCH(BA$2,Kraftvärmeprod!$B$1:$BX$1,0),FALSE))/$AC310,"")</f>
        <v>0</v>
      </c>
      <c r="BB310" s="283">
        <f>IF($AY310="ja",(VLOOKUP($B310,'Egen hetvattenprod'!$B$1:$BX$550,MATCH(BB$2,'Egen hetvattenprod'!$B$1:$BX$1,0),FALSE)+VLOOKUP($B310,Kraftvärmeprod!$B$1:$BX$550,MATCH(BB$2,Kraftvärmeprod!$B$1:$BX$1,0),FALSE))/$AC310,"")</f>
        <v>0</v>
      </c>
      <c r="BC310" s="283">
        <f>IF($AY310="ja",(VLOOKUP($B310,'Egen hetvattenprod'!$B$1:$BX$550,MATCH(BC$2,'Egen hetvattenprod'!$B$1:$BX$1,0),FALSE)+VLOOKUP($B310,Kraftvärmeprod!$B$1:$BX$550,MATCH(BC$2,Kraftvärmeprod!$B$1:$BX$1,0),FALSE))/$AC310,"")</f>
        <v>0</v>
      </c>
      <c r="BD310" s="283">
        <f>IF($AY310="ja",(VLOOKUP($B310,'Egen hetvattenprod'!$B$1:$BX$550,MATCH(BD$2,'Egen hetvattenprod'!$B$1:$BX$1,0),FALSE)+VLOOKUP($B310,Kraftvärmeprod!$B$1:$BX$550,MATCH(BD$2,Kraftvärmeprod!$B$1:$BX$1,0),FALSE))/$AC310,"")</f>
        <v>0</v>
      </c>
      <c r="BF310" s="244" t="str">
        <f t="shared" si="29"/>
        <v>Nej</v>
      </c>
      <c r="BG310" s="283" t="str">
        <f>IF($BF310="ja",VLOOKUP($B310,'Egen hetvattenprod'!$B$1:$BX$550,MATCH("Andelen klimatgaser med fossilt ursprung för avfall ()",'Egen hetvattenprod'!$B$1:$BX$1,0),FALSE),"")</f>
        <v/>
      </c>
      <c r="BH310" s="283" t="str">
        <f>IF($BF310="ja",VLOOKUP($B310,Kraftvärmeprod!$B$1:$BX$550,MATCH("Andelen klimatgaser med fossilt ursprung för avfall ()",Kraftvärmeprod!$B$1:$BX$1,0),FALSE),"")</f>
        <v/>
      </c>
      <c r="BI310" s="307" t="str">
        <f>IF($BF310="ja",VLOOKUP($B310,'Egen hetvattenprod'!$B$1:$BX$550,MATCH("Avfall (GWh)",'Egen hetvattenprod'!$B$1:$BX$1,0),FALSE),"")</f>
        <v/>
      </c>
      <c r="BJ310" s="307" t="str">
        <f>IF($BF310="ja",VLOOKUP($B310,'Slutlig allokering kvv'!$B$1:$BX$550,MATCH("Avfall (GWh)",'Slutlig allokering kvv'!$B$1:$BX$1,0),FALSE),"")</f>
        <v/>
      </c>
      <c r="BK310" s="307" t="str">
        <f>IF($BF310="ja",VLOOKUP($B310,'Köpt hetvatten'!$B$1:$BX$550,MATCH("Avfall i köpt hetvatten",'Köpt hetvatten'!$B$1:$BX$1,0),FALSE),"")</f>
        <v/>
      </c>
      <c r="BL310" s="307" t="str">
        <f>IF($BF310="ja",VLOOKUP($B310,'Egen hetvattenprod'!$B$1:$BX$550,MATCH("Värde enligt ovan. (%)",'Egen hetvattenprod'!$B$1:$BX$1,0),FALSE),"")</f>
        <v/>
      </c>
      <c r="BM310" s="307" t="str">
        <f>IF($BF310="ja",VLOOKUP($B310,Kraftvärmeprod!$B$1:$BX$550,MATCH("Värde enligt ovan. (%)",Kraftvärmeprod!$B$1:$BX$1,0),FALSE),"")</f>
        <v/>
      </c>
      <c r="BN310" s="307"/>
      <c r="BO310" s="307"/>
      <c r="BP310" s="307"/>
      <c r="BQ310" s="307" t="str">
        <f>IF($BF310="ja",VLOOKUP($B310,'Egen hetvattenprod'!$B$1:$BX$550,MATCH("Tillförd olja (fossil) vid avfallsförbränning (GWh)",'Egen hetvattenprod'!$B$1:$BX$1,0),FALSE),"")</f>
        <v/>
      </c>
      <c r="BR310" s="307" t="str">
        <f>IF($BF310="ja",VLOOKUP($B310,Kraftvärmeprod!$B$1:$BX$550,MATCH("Tillförd olja (fossil) vid avfallsförbränning (GWh)",Kraftvärmeprod!$B$1:$BX$1,0),FALSE),"")</f>
        <v/>
      </c>
    </row>
    <row r="311" spans="1:70" x14ac:dyDescent="0.25">
      <c r="A311" s="2" t="str">
        <f>'Miljövärden för publ företag'!B313</f>
        <v>Västerbergslagens Energi AB</v>
      </c>
      <c r="B311" s="2" t="str">
        <f>'Miljövärden för publ företag'!C313</f>
        <v>Norberg</v>
      </c>
      <c r="C311" s="312">
        <f>IFERROR(VLOOKUP($B311,Totalt!$B$1:$AQ$554,MATCH(C$2,Totalt!$B$1:$AQ$1,0),FALSE),"")</f>
        <v>0</v>
      </c>
      <c r="D311" s="312">
        <f>IFERROR(VLOOKUP($B311,Totalt!$B$1:$AQ$554,MATCH(D$2,Totalt!$B$1:$AQ$1,0),FALSE),"")</f>
        <v>0.41666700000000001</v>
      </c>
      <c r="E311" s="312">
        <f>IFERROR(VLOOKUP($B311,Totalt!$B$1:$AQ$554,MATCH(E$2,Totalt!$B$1:$AQ$1,0),FALSE),"")</f>
        <v>0</v>
      </c>
      <c r="F311" s="312">
        <f>IFERROR(VLOOKUP($B311,Totalt!$B$1:$AQ$554,MATCH(F$2,Totalt!$B$1:$AQ$1,0),FALSE),"")</f>
        <v>0</v>
      </c>
      <c r="G311" s="312">
        <f>IFERROR(VLOOKUP($B311,Totalt!$B$1:$AQ$554,MATCH(G$2,Totalt!$B$1:$AQ$1,0),FALSE),"")</f>
        <v>0</v>
      </c>
      <c r="H311" s="312">
        <f>IFERROR(VLOOKUP($B311,Totalt!$B$1:$AQ$554,MATCH(H$2,Totalt!$B$1:$AQ$1,0),FALSE),"")</f>
        <v>0</v>
      </c>
      <c r="I311" s="312">
        <f>IFERROR(VLOOKUP($B311,Totalt!$B$1:$AQ$554,MATCH(I$2,Totalt!$B$1:$AQ$1,0),FALSE),"")</f>
        <v>0</v>
      </c>
      <c r="J311" s="312">
        <f>IFERROR(VLOOKUP($B311,Totalt!$B$1:$AQ$554,MATCH(J$2,Totalt!$B$1:$AQ$1,0),FALSE),"")</f>
        <v>0</v>
      </c>
      <c r="K311" s="312">
        <f>IFERROR(VLOOKUP($B311,Totalt!$B$1:$AQ$554,MATCH(K$2,Totalt!$B$1:$AQ$1,0),FALSE),"")</f>
        <v>0</v>
      </c>
      <c r="L311" s="312">
        <f>IFERROR(VLOOKUP($B311,Totalt!$B$1:$AQ$554,MATCH(L$2,Totalt!$B$1:$AQ$1,0),FALSE),"")</f>
        <v>0</v>
      </c>
      <c r="M311" s="312">
        <f>IFERROR(VLOOKUP($B311,Totalt!$B$1:$AQ$554,MATCH(M$2,Totalt!$B$1:$AQ$1,0),FALSE),"")</f>
        <v>0</v>
      </c>
      <c r="N311" s="312">
        <f>IFERROR(VLOOKUP($B311,Totalt!$B$1:$AQ$554,MATCH(N$2,Totalt!$B$1:$AQ$1,0),FALSE),"")</f>
        <v>0</v>
      </c>
      <c r="O311" s="312">
        <f>IFERROR(VLOOKUP($B311,Totalt!$B$1:$AQ$554,MATCH(O$2,Totalt!$B$1:$AQ$1,0),FALSE),"")</f>
        <v>0</v>
      </c>
      <c r="P311" s="312">
        <f>IFERROR(VLOOKUP($B311,Totalt!$B$1:$AQ$554,MATCH(P$2,Totalt!$B$1:$AQ$1,0),FALSE),"")</f>
        <v>0</v>
      </c>
      <c r="Q311" s="312">
        <f>IFERROR(VLOOKUP($B311,Totalt!$B$1:$AQ$554,MATCH(Q$2,Totalt!$B$1:$AQ$1,0),FALSE),"")</f>
        <v>0</v>
      </c>
      <c r="R311" s="312">
        <f>IFERROR(VLOOKUP($B311,Totalt!$B$1:$AQ$554,MATCH(R$2,Totalt!$B$1:$AQ$1,0),FALSE),"")</f>
        <v>1.5833299999999999</v>
      </c>
      <c r="S311" s="312">
        <f>IFERROR(VLOOKUP($B311,Totalt!$B$1:$AQ$554,MATCH(S$2,Totalt!$B$1:$AQ$1,0),FALSE),"")</f>
        <v>0</v>
      </c>
      <c r="T311" s="312">
        <f>IFERROR(VLOOKUP($B311,Totalt!$B$1:$AQ$554,MATCH(T$2,Totalt!$B$1:$AQ$1,0),FALSE),"")</f>
        <v>0</v>
      </c>
      <c r="U311" s="312">
        <f>IFERROR(VLOOKUP($B311,Totalt!$B$1:$AQ$554,MATCH(U$2,Totalt!$B$1:$AQ$1,0),FALSE),"")</f>
        <v>0</v>
      </c>
      <c r="V311" s="312">
        <f>IFERROR(VLOOKUP($B311,Totalt!$B$1:$AQ$554,MATCH(V$2,Totalt!$B$1:$AQ$1,0),FALSE),"")</f>
        <v>0</v>
      </c>
      <c r="W311" s="312">
        <f>IFERROR(VLOOKUP($B311,Totalt!$B$1:$AQ$554,MATCH(W$2,Totalt!$B$1:$AQ$1,0),FALSE),"")</f>
        <v>0</v>
      </c>
      <c r="X311" s="312">
        <f>IFERROR(VLOOKUP($B311,Totalt!$B$1:$AQ$554,MATCH(X$2,Totalt!$B$1:$AQ$1,0),FALSE),"")</f>
        <v>0</v>
      </c>
      <c r="Y311" s="312">
        <f>IFERROR(VLOOKUP($B311,Totalt!$B$1:$AQ$554,MATCH(Y$2,Totalt!$B$1:$AQ$1,0),FALSE),"")</f>
        <v>0</v>
      </c>
      <c r="Z311" s="312">
        <f>IFERROR(VLOOKUP($B311,Totalt!$B$1:$AQ$554,MATCH(Z$2,Totalt!$B$1:$AQ$1,0),FALSE),"")</f>
        <v>0</v>
      </c>
      <c r="AA311" s="312">
        <f>IFERROR(VLOOKUP($B311,Totalt!$B$1:$AQ$554,MATCH(AA$2,Totalt!$B$1:$AQ$1,0),FALSE),"")</f>
        <v>0</v>
      </c>
      <c r="AB311" s="312">
        <f>IFERROR(VLOOKUP($B311,Totalt!$B$1:$AQ$554,MATCH(AB$2,Totalt!$B$1:$AQ$1,0),FALSE),"")</f>
        <v>0</v>
      </c>
      <c r="AC311" s="312">
        <f>IFERROR(VLOOKUP($B311,Totalt!$B$1:$AQ$554,MATCH(AC$2,Totalt!$B$1:$AQ$1,0),FALSE),"")</f>
        <v>0</v>
      </c>
      <c r="AD311" s="312">
        <f>IFERROR(VLOOKUP($B311,Totalt!$B$1:$AQ$554,MATCH(AD$2,Totalt!$B$1:$AQ$1,0),FALSE),"")</f>
        <v>18.818999999999999</v>
      </c>
      <c r="AE311" s="312">
        <f>IFERROR(VLOOKUP($B311,Totalt!$B$1:$AQ$554,MATCH(AE$2,Totalt!$B$1:$AQ$1,0),FALSE),"")</f>
        <v>0</v>
      </c>
      <c r="AF311" s="312">
        <f>IFERROR(VLOOKUP($B311,Totalt!$B$1:$AQ$554,MATCH(AF$2,Totalt!$B$1:$AQ$1,0),FALSE),"")</f>
        <v>8.5000000000000006E-2</v>
      </c>
      <c r="AG311" s="312">
        <f>IFERROR(VLOOKUP($B311,Totalt!$B$1:$AQ$554,MATCH(AG$2,Totalt!$B$1:$AQ$1,0),FALSE),"")</f>
        <v>0</v>
      </c>
      <c r="AI311" s="245">
        <f t="shared" si="27"/>
        <v>20.903997</v>
      </c>
      <c r="AJ311" s="246">
        <f>IF(ISERROR(1/VLOOKUP($B311,Leveranser!$B$1:$S$500,MATCH("såld värme (gwh)",Leveranser!$B$1:$S$1,0),FALSE)),"",VLOOKUP($B311,Leveranser!$B$1:$S$500,MATCH("såld värme (gwh)",Leveranser!$B$1:$S$1,0),FALSE))</f>
        <v>18.187999999999999</v>
      </c>
      <c r="AK311" t="str">
        <f>IFERROR(IF(VLOOKUP($B311,Totalt!$B$1:$AQ$554,MATCH(AK$2,Totalt!$B$1:$AQ$1,0),FALSE)="","",VLOOKUP($B311,Totalt!$B$1:$AQ$554,MATCH(AK$2,Totalt!$B$1:$AQ$1,0),FALSE)),"")</f>
        <v/>
      </c>
      <c r="AM311" s="247" t="str">
        <f>IF(B311&lt;&gt;"",IF(VLOOKUP($B311,Totalt!$B$1:$AQ$554,MATCH("Kvalitetsgranskad:",Totalt!$B$1:$AQ$1,0),FALSE)="ja",VLOOKUP($B311,Miljö!$B$1:$AG$479,MATCH(AM$2,Miljö!$B$1:$AK$1,0),FALSE),""),"")</f>
        <v>Nej</v>
      </c>
      <c r="AN311" s="247" t="str">
        <f>IF(AM311="ja",VLOOKUP($B311,Miljö!$B$1:$J$479,MATCH("Typ av ursprungsspecificerad el   (Om inget värde anges används Nordisk residualmix, se inforuta) ()",Miljö!$B$1:$J$1,0),FALSE),IF(AM311="nej","Nordisk residualel",""))</f>
        <v>Nordisk residualel</v>
      </c>
      <c r="AO311" s="247">
        <f>IF(AM311="","",VLOOKUP($B311,Miljö!$B$1:$J$479,MATCH("Fossilandel för ursprungspecificerad el ()",Miljö!$B$1:$J$1,0),FALSE))</f>
        <v>0.48399999999999999</v>
      </c>
      <c r="AP311" s="247">
        <f>IF(AM311="","",IFERROR(VLOOKUP($B311,Miljö!$B$1:$J$479,MATCH("Kärnkraftsandel för ursprungsspecificerad el ()",Miljö!$B$1:$J$1,0),FALSE)/1,0))</f>
        <v>0.35</v>
      </c>
      <c r="AQ311" s="247">
        <f t="shared" si="28"/>
        <v>0.16600000000000004</v>
      </c>
      <c r="AR311" s="52"/>
      <c r="AS311" s="247" t="str">
        <f t="shared" si="24"/>
        <v>Nej</v>
      </c>
      <c r="AT311" s="247" t="str">
        <f>IF(AS311="ja",VLOOKUP($B311,Miljö!$B$1:$O$500,MATCH("Fossil andel i procent (%)",Miljö!$B$1:$O$1,0),FALSE)/100,"")</f>
        <v/>
      </c>
      <c r="AU311" s="52"/>
      <c r="AV311" s="247" t="str">
        <f t="shared" si="25"/>
        <v>Nej</v>
      </c>
      <c r="AW311" s="247" t="str">
        <f>IF(AV311="ja",VLOOKUP($B311,'Egen hetvattenprod'!$B$1:$AO$500,MATCH("Värmekälla till värmepumpar ()",'Egen hetvattenprod'!$B$1:$AO$1,0),FALSE),"")</f>
        <v/>
      </c>
      <c r="AY311" s="244" t="str">
        <f t="shared" si="26"/>
        <v>Nej</v>
      </c>
      <c r="AZ311" s="283" t="str">
        <f>IF($AY311="ja",(VLOOKUP($B311,'Egen hetvattenprod'!$B$1:$BX$550,MATCH(AZ$2,'Egen hetvattenprod'!$B$1:$BX$1,0),FALSE)+VLOOKUP($B311,Kraftvärmeprod!$B$1:$BX$550,MATCH(AZ$2,Kraftvärmeprod!$B$1:$BX$1,0),FALSE))/$AC311,"")</f>
        <v/>
      </c>
      <c r="BA311" s="283" t="str">
        <f>IF($AY311="ja",(VLOOKUP($B311,'Egen hetvattenprod'!$B$1:$BX$550,MATCH(BA$2,'Egen hetvattenprod'!$B$1:$BX$1,0),FALSE)+VLOOKUP($B311,Kraftvärmeprod!$B$1:$BX$550,MATCH(BA$2,Kraftvärmeprod!$B$1:$BX$1,0),FALSE))/$AC311,"")</f>
        <v/>
      </c>
      <c r="BB311" s="283" t="str">
        <f>IF($AY311="ja",(VLOOKUP($B311,'Egen hetvattenprod'!$B$1:$BX$550,MATCH(BB$2,'Egen hetvattenprod'!$B$1:$BX$1,0),FALSE)+VLOOKUP($B311,Kraftvärmeprod!$B$1:$BX$550,MATCH(BB$2,Kraftvärmeprod!$B$1:$BX$1,0),FALSE))/$AC311,"")</f>
        <v/>
      </c>
      <c r="BC311" s="283" t="str">
        <f>IF($AY311="ja",(VLOOKUP($B311,'Egen hetvattenprod'!$B$1:$BX$550,MATCH(BC$2,'Egen hetvattenprod'!$B$1:$BX$1,0),FALSE)+VLOOKUP($B311,Kraftvärmeprod!$B$1:$BX$550,MATCH(BC$2,Kraftvärmeprod!$B$1:$BX$1,0),FALSE))/$AC311,"")</f>
        <v/>
      </c>
      <c r="BD311" s="283" t="str">
        <f>IF($AY311="ja",(VLOOKUP($B311,'Egen hetvattenprod'!$B$1:$BX$550,MATCH(BD$2,'Egen hetvattenprod'!$B$1:$BX$1,0),FALSE)+VLOOKUP($B311,Kraftvärmeprod!$B$1:$BX$550,MATCH(BD$2,Kraftvärmeprod!$B$1:$BX$1,0),FALSE))/$AC311,"")</f>
        <v/>
      </c>
      <c r="BF311" s="244" t="str">
        <f t="shared" si="29"/>
        <v>Nej</v>
      </c>
      <c r="BG311" s="283" t="str">
        <f>IF($BF311="ja",VLOOKUP($B311,'Egen hetvattenprod'!$B$1:$BX$550,MATCH("Andelen klimatgaser med fossilt ursprung för avfall ()",'Egen hetvattenprod'!$B$1:$BX$1,0),FALSE),"")</f>
        <v/>
      </c>
      <c r="BH311" s="283" t="str">
        <f>IF($BF311="ja",VLOOKUP($B311,Kraftvärmeprod!$B$1:$BX$550,MATCH("Andelen klimatgaser med fossilt ursprung för avfall ()",Kraftvärmeprod!$B$1:$BX$1,0),FALSE),"")</f>
        <v/>
      </c>
      <c r="BI311" s="307" t="str">
        <f>IF($BF311="ja",VLOOKUP($B311,'Egen hetvattenprod'!$B$1:$BX$550,MATCH("Avfall (GWh)",'Egen hetvattenprod'!$B$1:$BX$1,0),FALSE),"")</f>
        <v/>
      </c>
      <c r="BJ311" s="307" t="str">
        <f>IF($BF311="ja",VLOOKUP($B311,'Slutlig allokering kvv'!$B$1:$BX$550,MATCH("Avfall (GWh)",'Slutlig allokering kvv'!$B$1:$BX$1,0),FALSE),"")</f>
        <v/>
      </c>
      <c r="BK311" s="307" t="str">
        <f>IF($BF311="ja",VLOOKUP($B311,'Köpt hetvatten'!$B$1:$BX$550,MATCH("Avfall i köpt hetvatten",'Köpt hetvatten'!$B$1:$BX$1,0),FALSE),"")</f>
        <v/>
      </c>
      <c r="BL311" s="307" t="str">
        <f>IF($BF311="ja",VLOOKUP($B311,'Egen hetvattenprod'!$B$1:$BX$550,MATCH("Värde enligt ovan. (%)",'Egen hetvattenprod'!$B$1:$BX$1,0),FALSE),"")</f>
        <v/>
      </c>
      <c r="BM311" s="307" t="str">
        <f>IF($BF311="ja",VLOOKUP($B311,Kraftvärmeprod!$B$1:$BX$550,MATCH("Värde enligt ovan. (%)",Kraftvärmeprod!$B$1:$BX$1,0),FALSE),"")</f>
        <v/>
      </c>
      <c r="BN311" s="307"/>
      <c r="BO311" s="307"/>
      <c r="BP311" s="307"/>
      <c r="BQ311" s="307" t="str">
        <f>IF($BF311="ja",VLOOKUP($B311,'Egen hetvattenprod'!$B$1:$BX$550,MATCH("Tillförd olja (fossil) vid avfallsförbränning (GWh)",'Egen hetvattenprod'!$B$1:$BX$1,0),FALSE),"")</f>
        <v/>
      </c>
      <c r="BR311" s="307" t="str">
        <f>IF($BF311="ja",VLOOKUP($B311,Kraftvärmeprod!$B$1:$BX$550,MATCH("Tillförd olja (fossil) vid avfallsförbränning (GWh)",Kraftvärmeprod!$B$1:$BX$1,0),FALSE),"")</f>
        <v/>
      </c>
    </row>
    <row r="312" spans="1:70" x14ac:dyDescent="0.25">
      <c r="A312" s="2" t="str">
        <f>'Miljövärden för publ företag'!B314</f>
        <v>Västervik Miljö &amp; Energi AB</v>
      </c>
      <c r="B312" s="2" t="str">
        <f>'Miljövärden för publ företag'!C314</f>
        <v>Ankarsrum</v>
      </c>
      <c r="C312" s="312">
        <f>IFERROR(VLOOKUP($B312,Totalt!$B$1:$AQ$554,MATCH(C$2,Totalt!$B$1:$AQ$1,0),FALSE),"")</f>
        <v>0</v>
      </c>
      <c r="D312" s="312">
        <f>IFERROR(VLOOKUP($B312,Totalt!$B$1:$AQ$554,MATCH(D$2,Totalt!$B$1:$AQ$1,0),FALSE),"")</f>
        <v>0.21199999999999999</v>
      </c>
      <c r="E312" s="312">
        <f>IFERROR(VLOOKUP($B312,Totalt!$B$1:$AQ$554,MATCH(E$2,Totalt!$B$1:$AQ$1,0),FALSE),"")</f>
        <v>0</v>
      </c>
      <c r="F312" s="312">
        <f>IFERROR(VLOOKUP($B312,Totalt!$B$1:$AQ$554,MATCH(F$2,Totalt!$B$1:$AQ$1,0),FALSE),"")</f>
        <v>0</v>
      </c>
      <c r="G312" s="312">
        <f>IFERROR(VLOOKUP($B312,Totalt!$B$1:$AQ$554,MATCH(G$2,Totalt!$B$1:$AQ$1,0),FALSE),"")</f>
        <v>0</v>
      </c>
      <c r="H312" s="312">
        <f>IFERROR(VLOOKUP($B312,Totalt!$B$1:$AQ$554,MATCH(H$2,Totalt!$B$1:$AQ$1,0),FALSE),"")</f>
        <v>0</v>
      </c>
      <c r="I312" s="312">
        <f>IFERROR(VLOOKUP($B312,Totalt!$B$1:$AQ$554,MATCH(I$2,Totalt!$B$1:$AQ$1,0),FALSE),"")</f>
        <v>0</v>
      </c>
      <c r="J312" s="312">
        <f>IFERROR(VLOOKUP($B312,Totalt!$B$1:$AQ$554,MATCH(J$2,Totalt!$B$1:$AQ$1,0),FALSE),"")</f>
        <v>0</v>
      </c>
      <c r="K312" s="312">
        <f>IFERROR(VLOOKUP($B312,Totalt!$B$1:$AQ$554,MATCH(K$2,Totalt!$B$1:$AQ$1,0),FALSE),"")</f>
        <v>0</v>
      </c>
      <c r="L312" s="312">
        <f>IFERROR(VLOOKUP($B312,Totalt!$B$1:$AQ$554,MATCH(L$2,Totalt!$B$1:$AQ$1,0),FALSE),"")</f>
        <v>0</v>
      </c>
      <c r="M312" s="312">
        <f>IFERROR(VLOOKUP($B312,Totalt!$B$1:$AQ$554,MATCH(M$2,Totalt!$B$1:$AQ$1,0),FALSE),"")</f>
        <v>0</v>
      </c>
      <c r="N312" s="312">
        <f>IFERROR(VLOOKUP($B312,Totalt!$B$1:$AQ$554,MATCH(N$2,Totalt!$B$1:$AQ$1,0),FALSE),"")</f>
        <v>0</v>
      </c>
      <c r="O312" s="312">
        <f>IFERROR(VLOOKUP($B312,Totalt!$B$1:$AQ$554,MATCH(O$2,Totalt!$B$1:$AQ$1,0),FALSE),"")</f>
        <v>0</v>
      </c>
      <c r="P312" s="312">
        <f>IFERROR(VLOOKUP($B312,Totalt!$B$1:$AQ$554,MATCH(P$2,Totalt!$B$1:$AQ$1,0),FALSE),"")</f>
        <v>8.7089999999999996</v>
      </c>
      <c r="Q312" s="312">
        <f>IFERROR(VLOOKUP($B312,Totalt!$B$1:$AQ$554,MATCH(Q$2,Totalt!$B$1:$AQ$1,0),FALSE),"")</f>
        <v>0</v>
      </c>
      <c r="R312" s="312">
        <f>IFERROR(VLOOKUP($B312,Totalt!$B$1:$AQ$554,MATCH(R$2,Totalt!$B$1:$AQ$1,0),FALSE),"")</f>
        <v>0</v>
      </c>
      <c r="S312" s="312">
        <f>IFERROR(VLOOKUP($B312,Totalt!$B$1:$AQ$554,MATCH(S$2,Totalt!$B$1:$AQ$1,0),FALSE),"")</f>
        <v>0</v>
      </c>
      <c r="T312" s="312">
        <f>IFERROR(VLOOKUP($B312,Totalt!$B$1:$AQ$554,MATCH(T$2,Totalt!$B$1:$AQ$1,0),FALSE),"")</f>
        <v>0</v>
      </c>
      <c r="U312" s="312">
        <f>IFERROR(VLOOKUP($B312,Totalt!$B$1:$AQ$554,MATCH(U$2,Totalt!$B$1:$AQ$1,0),FALSE),"")</f>
        <v>0</v>
      </c>
      <c r="V312" s="312">
        <f>IFERROR(VLOOKUP($B312,Totalt!$B$1:$AQ$554,MATCH(V$2,Totalt!$B$1:$AQ$1,0),FALSE),"")</f>
        <v>0</v>
      </c>
      <c r="W312" s="312">
        <f>IFERROR(VLOOKUP($B312,Totalt!$B$1:$AQ$554,MATCH(W$2,Totalt!$B$1:$AQ$1,0),FALSE),"")</f>
        <v>0</v>
      </c>
      <c r="X312" s="312">
        <f>IFERROR(VLOOKUP($B312,Totalt!$B$1:$AQ$554,MATCH(X$2,Totalt!$B$1:$AQ$1,0),FALSE),"")</f>
        <v>0</v>
      </c>
      <c r="Y312" s="312">
        <f>IFERROR(VLOOKUP($B312,Totalt!$B$1:$AQ$554,MATCH(Y$2,Totalt!$B$1:$AQ$1,0),FALSE),"")</f>
        <v>0</v>
      </c>
      <c r="Z312" s="312">
        <f>IFERROR(VLOOKUP($B312,Totalt!$B$1:$AQ$554,MATCH(Z$2,Totalt!$B$1:$AQ$1,0),FALSE),"")</f>
        <v>0</v>
      </c>
      <c r="AA312" s="312">
        <f>IFERROR(VLOOKUP($B312,Totalt!$B$1:$AQ$554,MATCH(AA$2,Totalt!$B$1:$AQ$1,0),FALSE),"")</f>
        <v>0</v>
      </c>
      <c r="AB312" s="312">
        <f>IFERROR(VLOOKUP($B312,Totalt!$B$1:$AQ$554,MATCH(AB$2,Totalt!$B$1:$AQ$1,0),FALSE),"")</f>
        <v>0</v>
      </c>
      <c r="AC312" s="312">
        <f>IFERROR(VLOOKUP($B312,Totalt!$B$1:$AQ$554,MATCH(AC$2,Totalt!$B$1:$AQ$1,0),FALSE),"")</f>
        <v>0</v>
      </c>
      <c r="AD312" s="312">
        <f>IFERROR(VLOOKUP($B312,Totalt!$B$1:$AQ$554,MATCH(AD$2,Totalt!$B$1:$AQ$1,0),FALSE),"")</f>
        <v>0</v>
      </c>
      <c r="AE312" s="312">
        <f>IFERROR(VLOOKUP($B312,Totalt!$B$1:$AQ$554,MATCH(AE$2,Totalt!$B$1:$AQ$1,0),FALSE),"")</f>
        <v>0</v>
      </c>
      <c r="AF312" s="312">
        <f>IFERROR(VLOOKUP($B312,Totalt!$B$1:$AQ$554,MATCH(AF$2,Totalt!$B$1:$AQ$1,0),FALSE),"")</f>
        <v>0.29699999999999999</v>
      </c>
      <c r="AG312" s="312">
        <f>IFERROR(VLOOKUP($B312,Totalt!$B$1:$AQ$554,MATCH(AG$2,Totalt!$B$1:$AQ$1,0),FALSE),"")</f>
        <v>0</v>
      </c>
      <c r="AI312" s="245">
        <f t="shared" si="27"/>
        <v>9.218</v>
      </c>
      <c r="AJ312" s="246">
        <f>IF(ISERROR(1/VLOOKUP($B312,Leveranser!$B$1:$S$500,MATCH("såld värme (gwh)",Leveranser!$B$1:$S$1,0),FALSE)),"",VLOOKUP($B312,Leveranser!$B$1:$S$500,MATCH("såld värme (gwh)",Leveranser!$B$1:$S$1,0),FALSE))</f>
        <v>6.4</v>
      </c>
      <c r="AK312" t="str">
        <f>IFERROR(IF(VLOOKUP($B312,Totalt!$B$1:$AQ$554,MATCH(AK$2,Totalt!$B$1:$AQ$1,0),FALSE)="","",VLOOKUP($B312,Totalt!$B$1:$AQ$554,MATCH(AK$2,Totalt!$B$1:$AQ$1,0),FALSE)),"")</f>
        <v/>
      </c>
      <c r="AM312" s="247" t="str">
        <f>IF(B312&lt;&gt;"",IF(VLOOKUP($B312,Totalt!$B$1:$AQ$554,MATCH("Kvalitetsgranskad:",Totalt!$B$1:$AQ$1,0),FALSE)="ja",VLOOKUP($B312,Miljö!$B$1:$AG$479,MATCH(AM$2,Miljö!$B$1:$AK$1,0),FALSE),""),"")</f>
        <v>Nej</v>
      </c>
      <c r="AN312" s="247" t="str">
        <f>IF(AM312="ja",VLOOKUP($B312,Miljö!$B$1:$J$479,MATCH("Typ av ursprungsspecificerad el   (Om inget värde anges används Nordisk residualmix, se inforuta) ()",Miljö!$B$1:$J$1,0),FALSE),IF(AM312="nej","Nordisk residualel",""))</f>
        <v>Nordisk residualel</v>
      </c>
      <c r="AO312" s="247">
        <f>IF(AM312="","",VLOOKUP($B312,Miljö!$B$1:$J$479,MATCH("Fossilandel för ursprungspecificerad el ()",Miljö!$B$1:$J$1,0),FALSE))</f>
        <v>0.48399999999999999</v>
      </c>
      <c r="AP312" s="247">
        <f>IF(AM312="","",IFERROR(VLOOKUP($B312,Miljö!$B$1:$J$479,MATCH("Kärnkraftsandel för ursprungsspecificerad el ()",Miljö!$B$1:$J$1,0),FALSE)/1,0))</f>
        <v>0.35</v>
      </c>
      <c r="AQ312" s="247">
        <f t="shared" si="28"/>
        <v>0.16600000000000004</v>
      </c>
      <c r="AR312" s="52"/>
      <c r="AS312" s="247" t="str">
        <f t="shared" si="24"/>
        <v>Nej</v>
      </c>
      <c r="AT312" s="247" t="str">
        <f>IF(AS312="ja",VLOOKUP($B312,Miljö!$B$1:$O$500,MATCH("Fossil andel i procent (%)",Miljö!$B$1:$O$1,0),FALSE)/100,"")</f>
        <v/>
      </c>
      <c r="AU312" s="52"/>
      <c r="AV312" s="247" t="str">
        <f t="shared" si="25"/>
        <v>Nej</v>
      </c>
      <c r="AW312" s="247" t="str">
        <f>IF(AV312="ja",VLOOKUP($B312,'Egen hetvattenprod'!$B$1:$AO$500,MATCH("Värmekälla till värmepumpar ()",'Egen hetvattenprod'!$B$1:$AO$1,0),FALSE),"")</f>
        <v/>
      </c>
      <c r="AY312" s="244" t="str">
        <f t="shared" si="26"/>
        <v>Nej</v>
      </c>
      <c r="AZ312" s="283" t="str">
        <f>IF($AY312="ja",(VLOOKUP($B312,'Egen hetvattenprod'!$B$1:$BX$550,MATCH(AZ$2,'Egen hetvattenprod'!$B$1:$BX$1,0),FALSE)+VLOOKUP($B312,Kraftvärmeprod!$B$1:$BX$550,MATCH(AZ$2,Kraftvärmeprod!$B$1:$BX$1,0),FALSE))/$AC312,"")</f>
        <v/>
      </c>
      <c r="BA312" s="283" t="str">
        <f>IF($AY312="ja",(VLOOKUP($B312,'Egen hetvattenprod'!$B$1:$BX$550,MATCH(BA$2,'Egen hetvattenprod'!$B$1:$BX$1,0),FALSE)+VLOOKUP($B312,Kraftvärmeprod!$B$1:$BX$550,MATCH(BA$2,Kraftvärmeprod!$B$1:$BX$1,0),FALSE))/$AC312,"")</f>
        <v/>
      </c>
      <c r="BB312" s="283" t="str">
        <f>IF($AY312="ja",(VLOOKUP($B312,'Egen hetvattenprod'!$B$1:$BX$550,MATCH(BB$2,'Egen hetvattenprod'!$B$1:$BX$1,0),FALSE)+VLOOKUP($B312,Kraftvärmeprod!$B$1:$BX$550,MATCH(BB$2,Kraftvärmeprod!$B$1:$BX$1,0),FALSE))/$AC312,"")</f>
        <v/>
      </c>
      <c r="BC312" s="283" t="str">
        <f>IF($AY312="ja",(VLOOKUP($B312,'Egen hetvattenprod'!$B$1:$BX$550,MATCH(BC$2,'Egen hetvattenprod'!$B$1:$BX$1,0),FALSE)+VLOOKUP($B312,Kraftvärmeprod!$B$1:$BX$550,MATCH(BC$2,Kraftvärmeprod!$B$1:$BX$1,0),FALSE))/$AC312,"")</f>
        <v/>
      </c>
      <c r="BD312" s="283" t="str">
        <f>IF($AY312="ja",(VLOOKUP($B312,'Egen hetvattenprod'!$B$1:$BX$550,MATCH(BD$2,'Egen hetvattenprod'!$B$1:$BX$1,0),FALSE)+VLOOKUP($B312,Kraftvärmeprod!$B$1:$BX$550,MATCH(BD$2,Kraftvärmeprod!$B$1:$BX$1,0),FALSE))/$AC312,"")</f>
        <v/>
      </c>
      <c r="BF312" s="244" t="str">
        <f t="shared" si="29"/>
        <v>Nej</v>
      </c>
      <c r="BG312" s="283" t="str">
        <f>IF($BF312="ja",VLOOKUP($B312,'Egen hetvattenprod'!$B$1:$BX$550,MATCH("Andelen klimatgaser med fossilt ursprung för avfall ()",'Egen hetvattenprod'!$B$1:$BX$1,0),FALSE),"")</f>
        <v/>
      </c>
      <c r="BH312" s="283" t="str">
        <f>IF($BF312="ja",VLOOKUP($B312,Kraftvärmeprod!$B$1:$BX$550,MATCH("Andelen klimatgaser med fossilt ursprung för avfall ()",Kraftvärmeprod!$B$1:$BX$1,0),FALSE),"")</f>
        <v/>
      </c>
      <c r="BI312" s="307" t="str">
        <f>IF($BF312="ja",VLOOKUP($B312,'Egen hetvattenprod'!$B$1:$BX$550,MATCH("Avfall (GWh)",'Egen hetvattenprod'!$B$1:$BX$1,0),FALSE),"")</f>
        <v/>
      </c>
      <c r="BJ312" s="307" t="str">
        <f>IF($BF312="ja",VLOOKUP($B312,'Slutlig allokering kvv'!$B$1:$BX$550,MATCH("Avfall (GWh)",'Slutlig allokering kvv'!$B$1:$BX$1,0),FALSE),"")</f>
        <v/>
      </c>
      <c r="BK312" s="307" t="str">
        <f>IF($BF312="ja",VLOOKUP($B312,'Köpt hetvatten'!$B$1:$BX$550,MATCH("Avfall i köpt hetvatten",'Köpt hetvatten'!$B$1:$BX$1,0),FALSE),"")</f>
        <v/>
      </c>
      <c r="BL312" s="307" t="str">
        <f>IF($BF312="ja",VLOOKUP($B312,'Egen hetvattenprod'!$B$1:$BX$550,MATCH("Värde enligt ovan. (%)",'Egen hetvattenprod'!$B$1:$BX$1,0),FALSE),"")</f>
        <v/>
      </c>
      <c r="BM312" s="307" t="str">
        <f>IF($BF312="ja",VLOOKUP($B312,Kraftvärmeprod!$B$1:$BX$550,MATCH("Värde enligt ovan. (%)",Kraftvärmeprod!$B$1:$BX$1,0),FALSE),"")</f>
        <v/>
      </c>
      <c r="BN312" s="307"/>
      <c r="BO312" s="307"/>
      <c r="BP312" s="307"/>
      <c r="BQ312" s="307" t="str">
        <f>IF($BF312="ja",VLOOKUP($B312,'Egen hetvattenprod'!$B$1:$BX$550,MATCH("Tillförd olja (fossil) vid avfallsförbränning (GWh)",'Egen hetvattenprod'!$B$1:$BX$1,0),FALSE),"")</f>
        <v/>
      </c>
      <c r="BR312" s="307" t="str">
        <f>IF($BF312="ja",VLOOKUP($B312,Kraftvärmeprod!$B$1:$BX$550,MATCH("Tillförd olja (fossil) vid avfallsförbränning (GWh)",Kraftvärmeprod!$B$1:$BX$1,0),FALSE),"")</f>
        <v/>
      </c>
    </row>
    <row r="313" spans="1:70" x14ac:dyDescent="0.25">
      <c r="A313" s="2" t="str">
        <f>'Miljövärden för publ företag'!B315</f>
        <v>Västervik Miljö &amp; Energi AB</v>
      </c>
      <c r="B313" s="2" t="str">
        <f>'Miljövärden för publ företag'!C315</f>
        <v>Gamleby</v>
      </c>
      <c r="C313" s="312">
        <f>IFERROR(VLOOKUP($B313,Totalt!$B$1:$AQ$554,MATCH(C$2,Totalt!$B$1:$AQ$1,0),FALSE),"")</f>
        <v>0</v>
      </c>
      <c r="D313" s="312">
        <f>IFERROR(VLOOKUP($B313,Totalt!$B$1:$AQ$554,MATCH(D$2,Totalt!$B$1:$AQ$1,0),FALSE),"")</f>
        <v>3.54</v>
      </c>
      <c r="E313" s="312">
        <f>IFERROR(VLOOKUP($B313,Totalt!$B$1:$AQ$554,MATCH(E$2,Totalt!$B$1:$AQ$1,0),FALSE),"")</f>
        <v>0</v>
      </c>
      <c r="F313" s="312">
        <f>IFERROR(VLOOKUP($B313,Totalt!$B$1:$AQ$554,MATCH(F$2,Totalt!$B$1:$AQ$1,0),FALSE),"")</f>
        <v>0</v>
      </c>
      <c r="G313" s="312">
        <f>IFERROR(VLOOKUP($B313,Totalt!$B$1:$AQ$554,MATCH(G$2,Totalt!$B$1:$AQ$1,0),FALSE),"")</f>
        <v>0</v>
      </c>
      <c r="H313" s="312">
        <f>IFERROR(VLOOKUP($B313,Totalt!$B$1:$AQ$554,MATCH(H$2,Totalt!$B$1:$AQ$1,0),FALSE),"")</f>
        <v>0</v>
      </c>
      <c r="I313" s="312">
        <f>IFERROR(VLOOKUP($B313,Totalt!$B$1:$AQ$554,MATCH(I$2,Totalt!$B$1:$AQ$1,0),FALSE),"")</f>
        <v>0</v>
      </c>
      <c r="J313" s="312">
        <f>IFERROR(VLOOKUP($B313,Totalt!$B$1:$AQ$554,MATCH(J$2,Totalt!$B$1:$AQ$1,0),FALSE),"")</f>
        <v>0</v>
      </c>
      <c r="K313" s="312">
        <f>IFERROR(VLOOKUP($B313,Totalt!$B$1:$AQ$554,MATCH(K$2,Totalt!$B$1:$AQ$1,0),FALSE),"")</f>
        <v>0</v>
      </c>
      <c r="L313" s="312">
        <f>IFERROR(VLOOKUP($B313,Totalt!$B$1:$AQ$554,MATCH(L$2,Totalt!$B$1:$AQ$1,0),FALSE),"")</f>
        <v>0</v>
      </c>
      <c r="M313" s="312">
        <f>IFERROR(VLOOKUP($B313,Totalt!$B$1:$AQ$554,MATCH(M$2,Totalt!$B$1:$AQ$1,0),FALSE),"")</f>
        <v>0</v>
      </c>
      <c r="N313" s="312">
        <f>IFERROR(VLOOKUP($B313,Totalt!$B$1:$AQ$554,MATCH(N$2,Totalt!$B$1:$AQ$1,0),FALSE),"")</f>
        <v>0</v>
      </c>
      <c r="O313" s="312">
        <f>IFERROR(VLOOKUP($B313,Totalt!$B$1:$AQ$554,MATCH(O$2,Totalt!$B$1:$AQ$1,0),FALSE),"")</f>
        <v>0</v>
      </c>
      <c r="P313" s="312">
        <f>IFERROR(VLOOKUP($B313,Totalt!$B$1:$AQ$554,MATCH(P$2,Totalt!$B$1:$AQ$1,0),FALSE),"")</f>
        <v>26.35</v>
      </c>
      <c r="Q313" s="312">
        <f>IFERROR(VLOOKUP($B313,Totalt!$B$1:$AQ$554,MATCH(Q$2,Totalt!$B$1:$AQ$1,0),FALSE),"")</f>
        <v>0</v>
      </c>
      <c r="R313" s="312">
        <f>IFERROR(VLOOKUP($B313,Totalt!$B$1:$AQ$554,MATCH(R$2,Totalt!$B$1:$AQ$1,0),FALSE),"")</f>
        <v>0</v>
      </c>
      <c r="S313" s="312">
        <f>IFERROR(VLOOKUP($B313,Totalt!$B$1:$AQ$554,MATCH(S$2,Totalt!$B$1:$AQ$1,0),FALSE),"")</f>
        <v>0</v>
      </c>
      <c r="T313" s="312">
        <f>IFERROR(VLOOKUP($B313,Totalt!$B$1:$AQ$554,MATCH(T$2,Totalt!$B$1:$AQ$1,0),FALSE),"")</f>
        <v>0</v>
      </c>
      <c r="U313" s="312">
        <f>IFERROR(VLOOKUP($B313,Totalt!$B$1:$AQ$554,MATCH(U$2,Totalt!$B$1:$AQ$1,0),FALSE),"")</f>
        <v>0</v>
      </c>
      <c r="V313" s="312">
        <f>IFERROR(VLOOKUP($B313,Totalt!$B$1:$AQ$554,MATCH(V$2,Totalt!$B$1:$AQ$1,0),FALSE),"")</f>
        <v>0</v>
      </c>
      <c r="W313" s="312">
        <f>IFERROR(VLOOKUP($B313,Totalt!$B$1:$AQ$554,MATCH(W$2,Totalt!$B$1:$AQ$1,0),FALSE),"")</f>
        <v>0</v>
      </c>
      <c r="X313" s="312">
        <f>IFERROR(VLOOKUP($B313,Totalt!$B$1:$AQ$554,MATCH(X$2,Totalt!$B$1:$AQ$1,0),FALSE),"")</f>
        <v>0</v>
      </c>
      <c r="Y313" s="312">
        <f>IFERROR(VLOOKUP($B313,Totalt!$B$1:$AQ$554,MATCH(Y$2,Totalt!$B$1:$AQ$1,0),FALSE),"")</f>
        <v>0</v>
      </c>
      <c r="Z313" s="312">
        <f>IFERROR(VLOOKUP($B313,Totalt!$B$1:$AQ$554,MATCH(Z$2,Totalt!$B$1:$AQ$1,0),FALSE),"")</f>
        <v>0</v>
      </c>
      <c r="AA313" s="312">
        <f>IFERROR(VLOOKUP($B313,Totalt!$B$1:$AQ$554,MATCH(AA$2,Totalt!$B$1:$AQ$1,0),FALSE),"")</f>
        <v>0</v>
      </c>
      <c r="AB313" s="312">
        <f>IFERROR(VLOOKUP($B313,Totalt!$B$1:$AQ$554,MATCH(AB$2,Totalt!$B$1:$AQ$1,0),FALSE),"")</f>
        <v>0</v>
      </c>
      <c r="AC313" s="312">
        <f>IFERROR(VLOOKUP($B313,Totalt!$B$1:$AQ$554,MATCH(AC$2,Totalt!$B$1:$AQ$1,0),FALSE),"")</f>
        <v>0</v>
      </c>
      <c r="AD313" s="312">
        <f>IFERROR(VLOOKUP($B313,Totalt!$B$1:$AQ$554,MATCH(AD$2,Totalt!$B$1:$AQ$1,0),FALSE),"")</f>
        <v>0</v>
      </c>
      <c r="AE313" s="312">
        <f>IFERROR(VLOOKUP($B313,Totalt!$B$1:$AQ$554,MATCH(AE$2,Totalt!$B$1:$AQ$1,0),FALSE),"")</f>
        <v>0</v>
      </c>
      <c r="AF313" s="312">
        <f>IFERROR(VLOOKUP($B313,Totalt!$B$1:$AQ$554,MATCH(AF$2,Totalt!$B$1:$AQ$1,0),FALSE),"")</f>
        <v>0.89200000000000002</v>
      </c>
      <c r="AG313" s="312">
        <f>IFERROR(VLOOKUP($B313,Totalt!$B$1:$AQ$554,MATCH(AG$2,Totalt!$B$1:$AQ$1,0),FALSE),"")</f>
        <v>0</v>
      </c>
      <c r="AI313" s="245">
        <f t="shared" si="27"/>
        <v>30.782</v>
      </c>
      <c r="AJ313" s="246">
        <f>IF(ISERROR(1/VLOOKUP($B313,Leveranser!$B$1:$S$500,MATCH("såld värme (gwh)",Leveranser!$B$1:$S$1,0),FALSE)),"",VLOOKUP($B313,Leveranser!$B$1:$S$500,MATCH("såld värme (gwh)",Leveranser!$B$1:$S$1,0),FALSE))</f>
        <v>25.1</v>
      </c>
      <c r="AK313" t="str">
        <f>IFERROR(IF(VLOOKUP($B313,Totalt!$B$1:$AQ$554,MATCH(AK$2,Totalt!$B$1:$AQ$1,0),FALSE)="","",VLOOKUP($B313,Totalt!$B$1:$AQ$554,MATCH(AK$2,Totalt!$B$1:$AQ$1,0),FALSE)),"")</f>
        <v/>
      </c>
      <c r="AM313" s="247" t="str">
        <f>IF(B313&lt;&gt;"",IF(VLOOKUP($B313,Totalt!$B$1:$AQ$554,MATCH("Kvalitetsgranskad:",Totalt!$B$1:$AQ$1,0),FALSE)="ja",VLOOKUP($B313,Miljö!$B$1:$AG$479,MATCH(AM$2,Miljö!$B$1:$AK$1,0),FALSE),""),"")</f>
        <v>Nej</v>
      </c>
      <c r="AN313" s="247" t="str">
        <f>IF(AM313="ja",VLOOKUP($B313,Miljö!$B$1:$J$479,MATCH("Typ av ursprungsspecificerad el   (Om inget värde anges används Nordisk residualmix, se inforuta) ()",Miljö!$B$1:$J$1,0),FALSE),IF(AM313="nej","Nordisk residualel",""))</f>
        <v>Nordisk residualel</v>
      </c>
      <c r="AO313" s="247">
        <f>IF(AM313="","",VLOOKUP($B313,Miljö!$B$1:$J$479,MATCH("Fossilandel för ursprungspecificerad el ()",Miljö!$B$1:$J$1,0),FALSE))</f>
        <v>0.48399999999999999</v>
      </c>
      <c r="AP313" s="247">
        <f>IF(AM313="","",IFERROR(VLOOKUP($B313,Miljö!$B$1:$J$479,MATCH("Kärnkraftsandel för ursprungsspecificerad el ()",Miljö!$B$1:$J$1,0),FALSE)/1,0))</f>
        <v>0.35</v>
      </c>
      <c r="AQ313" s="247">
        <f t="shared" si="28"/>
        <v>0.16600000000000004</v>
      </c>
      <c r="AR313" s="52"/>
      <c r="AS313" s="247" t="str">
        <f t="shared" si="24"/>
        <v>Nej</v>
      </c>
      <c r="AT313" s="247" t="str">
        <f>IF(AS313="ja",VLOOKUP($B313,Miljö!$B$1:$O$500,MATCH("Fossil andel i procent (%)",Miljö!$B$1:$O$1,0),FALSE)/100,"")</f>
        <v/>
      </c>
      <c r="AU313" s="52"/>
      <c r="AV313" s="247" t="str">
        <f t="shared" si="25"/>
        <v>Nej</v>
      </c>
      <c r="AW313" s="247" t="str">
        <f>IF(AV313="ja",VLOOKUP($B313,'Egen hetvattenprod'!$B$1:$AO$500,MATCH("Värmekälla till värmepumpar ()",'Egen hetvattenprod'!$B$1:$AO$1,0),FALSE),"")</f>
        <v/>
      </c>
      <c r="AY313" s="244" t="str">
        <f t="shared" si="26"/>
        <v>Nej</v>
      </c>
      <c r="AZ313" s="283" t="str">
        <f>IF($AY313="ja",(VLOOKUP($B313,'Egen hetvattenprod'!$B$1:$BX$550,MATCH(AZ$2,'Egen hetvattenprod'!$B$1:$BX$1,0),FALSE)+VLOOKUP($B313,Kraftvärmeprod!$B$1:$BX$550,MATCH(AZ$2,Kraftvärmeprod!$B$1:$BX$1,0),FALSE))/$AC313,"")</f>
        <v/>
      </c>
      <c r="BA313" s="283" t="str">
        <f>IF($AY313="ja",(VLOOKUP($B313,'Egen hetvattenprod'!$B$1:$BX$550,MATCH(BA$2,'Egen hetvattenprod'!$B$1:$BX$1,0),FALSE)+VLOOKUP($B313,Kraftvärmeprod!$B$1:$BX$550,MATCH(BA$2,Kraftvärmeprod!$B$1:$BX$1,0),FALSE))/$AC313,"")</f>
        <v/>
      </c>
      <c r="BB313" s="283" t="str">
        <f>IF($AY313="ja",(VLOOKUP($B313,'Egen hetvattenprod'!$B$1:$BX$550,MATCH(BB$2,'Egen hetvattenprod'!$B$1:$BX$1,0),FALSE)+VLOOKUP($B313,Kraftvärmeprod!$B$1:$BX$550,MATCH(BB$2,Kraftvärmeprod!$B$1:$BX$1,0),FALSE))/$AC313,"")</f>
        <v/>
      </c>
      <c r="BC313" s="283" t="str">
        <f>IF($AY313="ja",(VLOOKUP($B313,'Egen hetvattenprod'!$B$1:$BX$550,MATCH(BC$2,'Egen hetvattenprod'!$B$1:$BX$1,0),FALSE)+VLOOKUP($B313,Kraftvärmeprod!$B$1:$BX$550,MATCH(BC$2,Kraftvärmeprod!$B$1:$BX$1,0),FALSE))/$AC313,"")</f>
        <v/>
      </c>
      <c r="BD313" s="283" t="str">
        <f>IF($AY313="ja",(VLOOKUP($B313,'Egen hetvattenprod'!$B$1:$BX$550,MATCH(BD$2,'Egen hetvattenprod'!$B$1:$BX$1,0),FALSE)+VLOOKUP($B313,Kraftvärmeprod!$B$1:$BX$550,MATCH(BD$2,Kraftvärmeprod!$B$1:$BX$1,0),FALSE))/$AC313,"")</f>
        <v/>
      </c>
      <c r="BF313" s="244" t="str">
        <f t="shared" si="29"/>
        <v>Nej</v>
      </c>
      <c r="BG313" s="283" t="str">
        <f>IF($BF313="ja",VLOOKUP($B313,'Egen hetvattenprod'!$B$1:$BX$550,MATCH("Andelen klimatgaser med fossilt ursprung för avfall ()",'Egen hetvattenprod'!$B$1:$BX$1,0),FALSE),"")</f>
        <v/>
      </c>
      <c r="BH313" s="283" t="str">
        <f>IF($BF313="ja",VLOOKUP($B313,Kraftvärmeprod!$B$1:$BX$550,MATCH("Andelen klimatgaser med fossilt ursprung för avfall ()",Kraftvärmeprod!$B$1:$BX$1,0),FALSE),"")</f>
        <v/>
      </c>
      <c r="BI313" s="307" t="str">
        <f>IF($BF313="ja",VLOOKUP($B313,'Egen hetvattenprod'!$B$1:$BX$550,MATCH("Avfall (GWh)",'Egen hetvattenprod'!$B$1:$BX$1,0),FALSE),"")</f>
        <v/>
      </c>
      <c r="BJ313" s="307" t="str">
        <f>IF($BF313="ja",VLOOKUP($B313,'Slutlig allokering kvv'!$B$1:$BX$550,MATCH("Avfall (GWh)",'Slutlig allokering kvv'!$B$1:$BX$1,0),FALSE),"")</f>
        <v/>
      </c>
      <c r="BK313" s="307" t="str">
        <f>IF($BF313="ja",VLOOKUP($B313,'Köpt hetvatten'!$B$1:$BX$550,MATCH("Avfall i köpt hetvatten",'Köpt hetvatten'!$B$1:$BX$1,0),FALSE),"")</f>
        <v/>
      </c>
      <c r="BL313" s="307" t="str">
        <f>IF($BF313="ja",VLOOKUP($B313,'Egen hetvattenprod'!$B$1:$BX$550,MATCH("Värde enligt ovan. (%)",'Egen hetvattenprod'!$B$1:$BX$1,0),FALSE),"")</f>
        <v/>
      </c>
      <c r="BM313" s="307" t="str">
        <f>IF($BF313="ja",VLOOKUP($B313,Kraftvärmeprod!$B$1:$BX$550,MATCH("Värde enligt ovan. (%)",Kraftvärmeprod!$B$1:$BX$1,0),FALSE),"")</f>
        <v/>
      </c>
      <c r="BN313" s="307"/>
      <c r="BO313" s="307"/>
      <c r="BP313" s="307"/>
      <c r="BQ313" s="307" t="str">
        <f>IF($BF313="ja",VLOOKUP($B313,'Egen hetvattenprod'!$B$1:$BX$550,MATCH("Tillförd olja (fossil) vid avfallsförbränning (GWh)",'Egen hetvattenprod'!$B$1:$BX$1,0),FALSE),"")</f>
        <v/>
      </c>
      <c r="BR313" s="307" t="str">
        <f>IF($BF313="ja",VLOOKUP($B313,Kraftvärmeprod!$B$1:$BX$550,MATCH("Tillförd olja (fossil) vid avfallsförbränning (GWh)",Kraftvärmeprod!$B$1:$BX$1,0),FALSE),"")</f>
        <v/>
      </c>
    </row>
    <row r="314" spans="1:70" x14ac:dyDescent="0.25">
      <c r="A314" s="2" t="str">
        <f>'Miljövärden för publ företag'!B316</f>
        <v>Västervik Miljö &amp; Energi AB</v>
      </c>
      <c r="B314" s="2" t="str">
        <f>'Miljövärden för publ företag'!C316</f>
        <v>Västervik</v>
      </c>
      <c r="C314" s="312">
        <f>IFERROR(VLOOKUP($B314,Totalt!$B$1:$AQ$554,MATCH(C$2,Totalt!$B$1:$AQ$1,0),FALSE),"")</f>
        <v>0</v>
      </c>
      <c r="D314" s="312">
        <f>IFERROR(VLOOKUP($B314,Totalt!$B$1:$AQ$554,MATCH(D$2,Totalt!$B$1:$AQ$1,0),FALSE),"")</f>
        <v>5.1638200000000003</v>
      </c>
      <c r="E314" s="312">
        <f>IFERROR(VLOOKUP($B314,Totalt!$B$1:$AQ$554,MATCH(E$2,Totalt!$B$1:$AQ$1,0),FALSE),"")</f>
        <v>0</v>
      </c>
      <c r="F314" s="312">
        <f>IFERROR(VLOOKUP($B314,Totalt!$B$1:$AQ$554,MATCH(F$2,Totalt!$B$1:$AQ$1,0),FALSE),"")</f>
        <v>0</v>
      </c>
      <c r="G314" s="312">
        <f>IFERROR(VLOOKUP($B314,Totalt!$B$1:$AQ$554,MATCH(G$2,Totalt!$B$1:$AQ$1,0),FALSE),"")</f>
        <v>0</v>
      </c>
      <c r="H314" s="312">
        <f>IFERROR(VLOOKUP($B314,Totalt!$B$1:$AQ$554,MATCH(H$2,Totalt!$B$1:$AQ$1,0),FALSE),"")</f>
        <v>0</v>
      </c>
      <c r="I314" s="312">
        <f>IFERROR(VLOOKUP($B314,Totalt!$B$1:$AQ$554,MATCH(I$2,Totalt!$B$1:$AQ$1,0),FALSE),"")</f>
        <v>171.87799999999999</v>
      </c>
      <c r="J314" s="312">
        <f>IFERROR(VLOOKUP($B314,Totalt!$B$1:$AQ$554,MATCH(J$2,Totalt!$B$1:$AQ$1,0),FALSE),"")</f>
        <v>0</v>
      </c>
      <c r="K314" s="312">
        <f>IFERROR(VLOOKUP($B314,Totalt!$B$1:$AQ$554,MATCH(K$2,Totalt!$B$1:$AQ$1,0),FALSE),"")</f>
        <v>0</v>
      </c>
      <c r="L314" s="312">
        <f>IFERROR(VLOOKUP($B314,Totalt!$B$1:$AQ$554,MATCH(L$2,Totalt!$B$1:$AQ$1,0),FALSE),"")</f>
        <v>0</v>
      </c>
      <c r="M314" s="312">
        <f>IFERROR(VLOOKUP($B314,Totalt!$B$1:$AQ$554,MATCH(M$2,Totalt!$B$1:$AQ$1,0),FALSE),"")</f>
        <v>0</v>
      </c>
      <c r="N314" s="312">
        <f>IFERROR(VLOOKUP($B314,Totalt!$B$1:$AQ$554,MATCH(N$2,Totalt!$B$1:$AQ$1,0),FALSE),"")</f>
        <v>33.58</v>
      </c>
      <c r="O314" s="312">
        <f>IFERROR(VLOOKUP($B314,Totalt!$B$1:$AQ$554,MATCH(O$2,Totalt!$B$1:$AQ$1,0),FALSE),"")</f>
        <v>0</v>
      </c>
      <c r="P314" s="312">
        <f>IFERROR(VLOOKUP($B314,Totalt!$B$1:$AQ$554,MATCH(P$2,Totalt!$B$1:$AQ$1,0),FALSE),"")</f>
        <v>0</v>
      </c>
      <c r="Q314" s="312">
        <f>IFERROR(VLOOKUP($B314,Totalt!$B$1:$AQ$554,MATCH(Q$2,Totalt!$B$1:$AQ$1,0),FALSE),"")</f>
        <v>0</v>
      </c>
      <c r="R314" s="312">
        <f>IFERROR(VLOOKUP($B314,Totalt!$B$1:$AQ$554,MATCH(R$2,Totalt!$B$1:$AQ$1,0),FALSE),"")</f>
        <v>0</v>
      </c>
      <c r="S314" s="312">
        <f>IFERROR(VLOOKUP($B314,Totalt!$B$1:$AQ$554,MATCH(S$2,Totalt!$B$1:$AQ$1,0),FALSE),"")</f>
        <v>0</v>
      </c>
      <c r="T314" s="312">
        <f>IFERROR(VLOOKUP($B314,Totalt!$B$1:$AQ$554,MATCH(T$2,Totalt!$B$1:$AQ$1,0),FALSE),"")</f>
        <v>0</v>
      </c>
      <c r="U314" s="312">
        <f>IFERROR(VLOOKUP($B314,Totalt!$B$1:$AQ$554,MATCH(U$2,Totalt!$B$1:$AQ$1,0),FALSE),"")</f>
        <v>0</v>
      </c>
      <c r="V314" s="312">
        <f>IFERROR(VLOOKUP($B314,Totalt!$B$1:$AQ$554,MATCH(V$2,Totalt!$B$1:$AQ$1,0),FALSE),"")</f>
        <v>0</v>
      </c>
      <c r="W314" s="312">
        <f>IFERROR(VLOOKUP($B314,Totalt!$B$1:$AQ$554,MATCH(W$2,Totalt!$B$1:$AQ$1,0),FALSE),"")</f>
        <v>0</v>
      </c>
      <c r="X314" s="312">
        <f>IFERROR(VLOOKUP($B314,Totalt!$B$1:$AQ$554,MATCH(X$2,Totalt!$B$1:$AQ$1,0),FALSE),"")</f>
        <v>0</v>
      </c>
      <c r="Y314" s="312">
        <f>IFERROR(VLOOKUP($B314,Totalt!$B$1:$AQ$554,MATCH(Y$2,Totalt!$B$1:$AQ$1,0),FALSE),"")</f>
        <v>0</v>
      </c>
      <c r="Z314" s="312">
        <f>IFERROR(VLOOKUP($B314,Totalt!$B$1:$AQ$554,MATCH(Z$2,Totalt!$B$1:$AQ$1,0),FALSE),"")</f>
        <v>0</v>
      </c>
      <c r="AA314" s="312">
        <f>IFERROR(VLOOKUP($B314,Totalt!$B$1:$AQ$554,MATCH(AA$2,Totalt!$B$1:$AQ$1,0),FALSE),"")</f>
        <v>0</v>
      </c>
      <c r="AB314" s="312">
        <f>IFERROR(VLOOKUP($B314,Totalt!$B$1:$AQ$554,MATCH(AB$2,Totalt!$B$1:$AQ$1,0),FALSE),"")</f>
        <v>0</v>
      </c>
      <c r="AC314" s="312">
        <f>IFERROR(VLOOKUP($B314,Totalt!$B$1:$AQ$554,MATCH(AC$2,Totalt!$B$1:$AQ$1,0),FALSE),"")</f>
        <v>7.7</v>
      </c>
      <c r="AD314" s="312">
        <f>IFERROR(VLOOKUP($B314,Totalt!$B$1:$AQ$554,MATCH(AD$2,Totalt!$B$1:$AQ$1,0),FALSE),"")</f>
        <v>0</v>
      </c>
      <c r="AE314" s="312">
        <f>IFERROR(VLOOKUP($B314,Totalt!$B$1:$AQ$554,MATCH(AE$2,Totalt!$B$1:$AQ$1,0),FALSE),"")</f>
        <v>0</v>
      </c>
      <c r="AF314" s="312">
        <f>IFERROR(VLOOKUP($B314,Totalt!$B$1:$AQ$554,MATCH(AF$2,Totalt!$B$1:$AQ$1,0),FALSE),"")</f>
        <v>5.3280000000000003</v>
      </c>
      <c r="AG314" s="312">
        <f>IFERROR(VLOOKUP($B314,Totalt!$B$1:$AQ$554,MATCH(AG$2,Totalt!$B$1:$AQ$1,0),FALSE),"")</f>
        <v>0</v>
      </c>
      <c r="AI314" s="245">
        <f t="shared" si="27"/>
        <v>223.64981999999995</v>
      </c>
      <c r="AJ314" s="246">
        <f>IF(ISERROR(1/VLOOKUP($B314,Leveranser!$B$1:$S$500,MATCH("såld värme (gwh)",Leveranser!$B$1:$S$1,0),FALSE)),"",VLOOKUP($B314,Leveranser!$B$1:$S$500,MATCH("såld värme (gwh)",Leveranser!$B$1:$S$1,0),FALSE))</f>
        <v>177.6</v>
      </c>
      <c r="AK314" t="str">
        <f>IFERROR(IF(VLOOKUP($B314,Totalt!$B$1:$AQ$554,MATCH(AK$2,Totalt!$B$1:$AQ$1,0),FALSE)="","",VLOOKUP($B314,Totalt!$B$1:$AQ$554,MATCH(AK$2,Totalt!$B$1:$AQ$1,0),FALSE)),"")</f>
        <v/>
      </c>
      <c r="AM314" s="247" t="str">
        <f>IF(B314&lt;&gt;"",IF(VLOOKUP($B314,Totalt!$B$1:$AQ$554,MATCH("Kvalitetsgranskad:",Totalt!$B$1:$AQ$1,0),FALSE)="ja",VLOOKUP($B314,Miljö!$B$1:$AG$479,MATCH(AM$2,Miljö!$B$1:$AK$1,0),FALSE),""),"")</f>
        <v>Nej</v>
      </c>
      <c r="AN314" s="247" t="str">
        <f>IF(AM314="ja",VLOOKUP($B314,Miljö!$B$1:$J$479,MATCH("Typ av ursprungsspecificerad el   (Om inget värde anges används Nordisk residualmix, se inforuta) ()",Miljö!$B$1:$J$1,0),FALSE),IF(AM314="nej","Nordisk residualel",""))</f>
        <v>Nordisk residualel</v>
      </c>
      <c r="AO314" s="247">
        <f>IF(AM314="","",VLOOKUP($B314,Miljö!$B$1:$J$479,MATCH("Fossilandel för ursprungspecificerad el ()",Miljö!$B$1:$J$1,0),FALSE))</f>
        <v>0.48399999999999999</v>
      </c>
      <c r="AP314" s="247">
        <f>IF(AM314="","",IFERROR(VLOOKUP($B314,Miljö!$B$1:$J$479,MATCH("Kärnkraftsandel för ursprungsspecificerad el ()",Miljö!$B$1:$J$1,0),FALSE)/1,0))</f>
        <v>0.35</v>
      </c>
      <c r="AQ314" s="247">
        <f t="shared" si="28"/>
        <v>0.16600000000000004</v>
      </c>
      <c r="AR314" s="52"/>
      <c r="AS314" s="247" t="str">
        <f t="shared" si="24"/>
        <v>Nej</v>
      </c>
      <c r="AT314" s="247" t="str">
        <f>IF(AS314="ja",VLOOKUP($B314,Miljö!$B$1:$O$500,MATCH("Fossil andel i procent (%)",Miljö!$B$1:$O$1,0),FALSE)/100,"")</f>
        <v/>
      </c>
      <c r="AU314" s="52"/>
      <c r="AV314" s="247" t="str">
        <f t="shared" si="25"/>
        <v>Nej</v>
      </c>
      <c r="AW314" s="247" t="str">
        <f>IF(AV314="ja",VLOOKUP($B314,'Egen hetvattenprod'!$B$1:$AO$500,MATCH("Värmekälla till värmepumpar ()",'Egen hetvattenprod'!$B$1:$AO$1,0),FALSE),"")</f>
        <v/>
      </c>
      <c r="AY314" s="244" t="str">
        <f t="shared" si="26"/>
        <v>Ja</v>
      </c>
      <c r="AZ314" s="283">
        <f>IF($AY314="ja",(VLOOKUP($B314,'Egen hetvattenprod'!$B$1:$BX$550,MATCH(AZ$2,'Egen hetvattenprod'!$B$1:$BX$1,0),FALSE)+VLOOKUP($B314,Kraftvärmeprod!$B$1:$BX$550,MATCH(AZ$2,Kraftvärmeprod!$B$1:$BX$1,0),FALSE))/$AC314,"")</f>
        <v>0</v>
      </c>
      <c r="BA314" s="283">
        <f>IF($AY314="ja",(VLOOKUP($B314,'Egen hetvattenprod'!$B$1:$BX$550,MATCH(BA$2,'Egen hetvattenprod'!$B$1:$BX$1,0),FALSE)+VLOOKUP($B314,Kraftvärmeprod!$B$1:$BX$550,MATCH(BA$2,Kraftvärmeprod!$B$1:$BX$1,0),FALSE))/$AC314,"")</f>
        <v>1</v>
      </c>
      <c r="BB314" s="283">
        <f>IF($AY314="ja",(VLOOKUP($B314,'Egen hetvattenprod'!$B$1:$BX$550,MATCH(BB$2,'Egen hetvattenprod'!$B$1:$BX$1,0),FALSE)+VLOOKUP($B314,Kraftvärmeprod!$B$1:$BX$550,MATCH(BB$2,Kraftvärmeprod!$B$1:$BX$1,0),FALSE))/$AC314,"")</f>
        <v>0</v>
      </c>
      <c r="BC314" s="283">
        <f>IF($AY314="ja",(VLOOKUP($B314,'Egen hetvattenprod'!$B$1:$BX$550,MATCH(BC$2,'Egen hetvattenprod'!$B$1:$BX$1,0),FALSE)+VLOOKUP($B314,Kraftvärmeprod!$B$1:$BX$550,MATCH(BC$2,Kraftvärmeprod!$B$1:$BX$1,0),FALSE))/$AC314,"")</f>
        <v>0</v>
      </c>
      <c r="BD314" s="283">
        <f>IF($AY314="ja",(VLOOKUP($B314,'Egen hetvattenprod'!$B$1:$BX$550,MATCH(BD$2,'Egen hetvattenprod'!$B$1:$BX$1,0),FALSE)+VLOOKUP($B314,Kraftvärmeprod!$B$1:$BX$550,MATCH(BD$2,Kraftvärmeprod!$B$1:$BX$1,0),FALSE))/$AC314,"")</f>
        <v>0</v>
      </c>
      <c r="BF314" s="244" t="str">
        <f t="shared" si="29"/>
        <v>Ja</v>
      </c>
      <c r="BG314" s="283" t="str">
        <f>IF($BF314="ja",VLOOKUP($B314,'Egen hetvattenprod'!$B$1:$BX$550,MATCH("Andelen klimatgaser med fossilt ursprung för avfall ()",'Egen hetvattenprod'!$B$1:$BX$1,0),FALSE),"")</f>
        <v>Schablon</v>
      </c>
      <c r="BH314" s="283" t="str">
        <f>IF($BF314="ja",VLOOKUP($B314,Kraftvärmeprod!$B$1:$BX$550,MATCH("Andelen klimatgaser med fossilt ursprung för avfall ()",Kraftvärmeprod!$B$1:$BX$1,0),FALSE),"")</f>
        <v>Schablon</v>
      </c>
      <c r="BI314" s="307">
        <f>IF($BF314="ja",VLOOKUP($B314,'Egen hetvattenprod'!$B$1:$BX$550,MATCH("Avfall (GWh)",'Egen hetvattenprod'!$B$1:$BX$1,0),FALSE),"")</f>
        <v>95.084000000000003</v>
      </c>
      <c r="BJ314" s="307">
        <f>IF($BF314="ja",VLOOKUP($B314,'Slutlig allokering kvv'!$B$1:$BX$550,MATCH("Avfall (GWh)",'Slutlig allokering kvv'!$B$1:$BX$1,0),FALSE),"")</f>
        <v>76.793899999999994</v>
      </c>
      <c r="BK314" s="307">
        <f>IF($BF314="ja",VLOOKUP($B314,'Köpt hetvatten'!$B$1:$BX$550,MATCH("Avfall i köpt hetvatten",'Köpt hetvatten'!$B$1:$BX$1,0),FALSE),"")</f>
        <v>0</v>
      </c>
      <c r="BL314" s="307">
        <f>IF($BF314="ja",VLOOKUP($B314,'Egen hetvattenprod'!$B$1:$BX$550,MATCH("Värde enligt ovan. (%)",'Egen hetvattenprod'!$B$1:$BX$1,0),FALSE),"")</f>
        <v>40.5</v>
      </c>
      <c r="BM314" s="307">
        <f>IF($BF314="ja",VLOOKUP($B314,Kraftvärmeprod!$B$1:$BX$550,MATCH("Värde enligt ovan. (%)",Kraftvärmeprod!$B$1:$BX$1,0),FALSE),"")</f>
        <v>40.5</v>
      </c>
      <c r="BN314" s="307"/>
      <c r="BO314" s="307"/>
      <c r="BP314" s="307"/>
      <c r="BQ314" s="307" t="str">
        <f>IF($BF314="ja",VLOOKUP($B314,'Egen hetvattenprod'!$B$1:$BX$550,MATCH("Tillförd olja (fossil) vid avfallsförbränning (GWh)",'Egen hetvattenprod'!$B$1:$BX$1,0),FALSE),"")</f>
        <v>ET</v>
      </c>
      <c r="BR314" s="307">
        <f>IF($BF314="ja",VLOOKUP($B314,Kraftvärmeprod!$B$1:$BX$550,MATCH("Tillförd olja (fossil) vid avfallsförbränning (GWh)",Kraftvärmeprod!$B$1:$BX$1,0),FALSE),"")</f>
        <v>0.9</v>
      </c>
    </row>
    <row r="315" spans="1:70" x14ac:dyDescent="0.25">
      <c r="A315" s="2" t="str">
        <f>'Miljövärden för publ företag'!B317</f>
        <v>Västra Mälardalens Energi Miljö AB (VME)</v>
      </c>
      <c r="B315" s="2" t="str">
        <f>'Miljövärden för publ företag'!C317</f>
        <v>Arboga - Köping</v>
      </c>
      <c r="C315" s="312">
        <f>IFERROR(VLOOKUP($B315,Totalt!$B$1:$AQ$554,MATCH(C$2,Totalt!$B$1:$AQ$1,0),FALSE),"")</f>
        <v>0</v>
      </c>
      <c r="D315" s="312">
        <f>IFERROR(VLOOKUP($B315,Totalt!$B$1:$AQ$554,MATCH(D$2,Totalt!$B$1:$AQ$1,0),FALSE),"")</f>
        <v>0.1</v>
      </c>
      <c r="E315" s="312">
        <f>IFERROR(VLOOKUP($B315,Totalt!$B$1:$AQ$554,MATCH(E$2,Totalt!$B$1:$AQ$1,0),FALSE),"")</f>
        <v>0</v>
      </c>
      <c r="F315" s="312">
        <f>IFERROR(VLOOKUP($B315,Totalt!$B$1:$AQ$554,MATCH(F$2,Totalt!$B$1:$AQ$1,0),FALSE),"")</f>
        <v>0</v>
      </c>
      <c r="G315" s="312">
        <f>IFERROR(VLOOKUP($B315,Totalt!$B$1:$AQ$554,MATCH(G$2,Totalt!$B$1:$AQ$1,0),FALSE),"")</f>
        <v>0</v>
      </c>
      <c r="H315" s="312">
        <f>IFERROR(VLOOKUP($B315,Totalt!$B$1:$AQ$554,MATCH(H$2,Totalt!$B$1:$AQ$1,0),FALSE),"")</f>
        <v>0</v>
      </c>
      <c r="I315" s="312">
        <f>IFERROR(VLOOKUP($B315,Totalt!$B$1:$AQ$554,MATCH(I$2,Totalt!$B$1:$AQ$1,0),FALSE),"")</f>
        <v>62.3</v>
      </c>
      <c r="J315" s="312">
        <f>IFERROR(VLOOKUP($B315,Totalt!$B$1:$AQ$554,MATCH(J$2,Totalt!$B$1:$AQ$1,0),FALSE),"")</f>
        <v>0</v>
      </c>
      <c r="K315" s="312">
        <f>IFERROR(VLOOKUP($B315,Totalt!$B$1:$AQ$554,MATCH(K$2,Totalt!$B$1:$AQ$1,0),FALSE),"")</f>
        <v>0</v>
      </c>
      <c r="L315" s="312">
        <f>IFERROR(VLOOKUP($B315,Totalt!$B$1:$AQ$554,MATCH(L$2,Totalt!$B$1:$AQ$1,0),FALSE),"")</f>
        <v>0</v>
      </c>
      <c r="M315" s="312">
        <f>IFERROR(VLOOKUP($B315,Totalt!$B$1:$AQ$554,MATCH(M$2,Totalt!$B$1:$AQ$1,0),FALSE),"")</f>
        <v>0</v>
      </c>
      <c r="N315" s="312">
        <f>IFERROR(VLOOKUP($B315,Totalt!$B$1:$AQ$554,MATCH(N$2,Totalt!$B$1:$AQ$1,0),FALSE),"")</f>
        <v>0</v>
      </c>
      <c r="O315" s="312">
        <f>IFERROR(VLOOKUP($B315,Totalt!$B$1:$AQ$554,MATCH(O$2,Totalt!$B$1:$AQ$1,0),FALSE),"")</f>
        <v>0</v>
      </c>
      <c r="P315" s="312">
        <f>IFERROR(VLOOKUP($B315,Totalt!$B$1:$AQ$554,MATCH(P$2,Totalt!$B$1:$AQ$1,0),FALSE),"")</f>
        <v>0</v>
      </c>
      <c r="Q315" s="312">
        <f>IFERROR(VLOOKUP($B315,Totalt!$B$1:$AQ$554,MATCH(Q$2,Totalt!$B$1:$AQ$1,0),FALSE),"")</f>
        <v>49.1</v>
      </c>
      <c r="R315" s="312">
        <f>IFERROR(VLOOKUP($B315,Totalt!$B$1:$AQ$554,MATCH(R$2,Totalt!$B$1:$AQ$1,0),FALSE),"")</f>
        <v>20.5</v>
      </c>
      <c r="S315" s="312">
        <f>IFERROR(VLOOKUP($B315,Totalt!$B$1:$AQ$554,MATCH(S$2,Totalt!$B$1:$AQ$1,0),FALSE),"")</f>
        <v>0</v>
      </c>
      <c r="T315" s="312">
        <f>IFERROR(VLOOKUP($B315,Totalt!$B$1:$AQ$554,MATCH(T$2,Totalt!$B$1:$AQ$1,0),FALSE),"")</f>
        <v>0</v>
      </c>
      <c r="U315" s="312">
        <f>IFERROR(VLOOKUP($B315,Totalt!$B$1:$AQ$554,MATCH(U$2,Totalt!$B$1:$AQ$1,0),FALSE),"")</f>
        <v>0</v>
      </c>
      <c r="V315" s="312">
        <f>IFERROR(VLOOKUP($B315,Totalt!$B$1:$AQ$554,MATCH(V$2,Totalt!$B$1:$AQ$1,0),FALSE),"")</f>
        <v>0</v>
      </c>
      <c r="W315" s="312">
        <f>IFERROR(VLOOKUP($B315,Totalt!$B$1:$AQ$554,MATCH(W$2,Totalt!$B$1:$AQ$1,0),FALSE),"")</f>
        <v>5.3</v>
      </c>
      <c r="X315" s="312">
        <f>IFERROR(VLOOKUP($B315,Totalt!$B$1:$AQ$554,MATCH(X$2,Totalt!$B$1:$AQ$1,0),FALSE),"")</f>
        <v>0</v>
      </c>
      <c r="Y315" s="312">
        <f>IFERROR(VLOOKUP($B315,Totalt!$B$1:$AQ$554,MATCH(Y$2,Totalt!$B$1:$AQ$1,0),FALSE),"")</f>
        <v>0</v>
      </c>
      <c r="Z315" s="312">
        <f>IFERROR(VLOOKUP($B315,Totalt!$B$1:$AQ$554,MATCH(Z$2,Totalt!$B$1:$AQ$1,0),FALSE),"")</f>
        <v>0</v>
      </c>
      <c r="AA315" s="312">
        <f>IFERROR(VLOOKUP($B315,Totalt!$B$1:$AQ$554,MATCH(AA$2,Totalt!$B$1:$AQ$1,0),FALSE),"")</f>
        <v>0</v>
      </c>
      <c r="AB315" s="312">
        <f>IFERROR(VLOOKUP($B315,Totalt!$B$1:$AQ$554,MATCH(AB$2,Totalt!$B$1:$AQ$1,0),FALSE),"")</f>
        <v>0</v>
      </c>
      <c r="AC315" s="312">
        <f>IFERROR(VLOOKUP($B315,Totalt!$B$1:$AQ$554,MATCH(AC$2,Totalt!$B$1:$AQ$1,0),FALSE),"")</f>
        <v>10.7</v>
      </c>
      <c r="AD315" s="312">
        <f>IFERROR(VLOOKUP($B315,Totalt!$B$1:$AQ$554,MATCH(AD$2,Totalt!$B$1:$AQ$1,0),FALSE),"")</f>
        <v>189</v>
      </c>
      <c r="AE315" s="312">
        <f>IFERROR(VLOOKUP($B315,Totalt!$B$1:$AQ$554,MATCH(AE$2,Totalt!$B$1:$AQ$1,0),FALSE),"")</f>
        <v>0</v>
      </c>
      <c r="AF315" s="312">
        <f>IFERROR(VLOOKUP($B315,Totalt!$B$1:$AQ$554,MATCH(AF$2,Totalt!$B$1:$AQ$1,0),FALSE),"")</f>
        <v>5</v>
      </c>
      <c r="AG315" s="312">
        <f>IFERROR(VLOOKUP($B315,Totalt!$B$1:$AQ$554,MATCH(AG$2,Totalt!$B$1:$AQ$1,0),FALSE),"")</f>
        <v>0</v>
      </c>
      <c r="AI315" s="245">
        <f t="shared" si="27"/>
        <v>342</v>
      </c>
      <c r="AJ315" s="246">
        <f>IF(ISERROR(1/VLOOKUP($B315,Leveranser!$B$1:$S$500,MATCH("såld värme (gwh)",Leveranser!$B$1:$S$1,0),FALSE)),"",VLOOKUP($B315,Leveranser!$B$1:$S$500,MATCH("såld värme (gwh)",Leveranser!$B$1:$S$1,0),FALSE))</f>
        <v>302</v>
      </c>
      <c r="AK315" t="str">
        <f>IFERROR(IF(VLOOKUP($B315,Totalt!$B$1:$AQ$554,MATCH(AK$2,Totalt!$B$1:$AQ$1,0),FALSE)="","",VLOOKUP($B315,Totalt!$B$1:$AQ$554,MATCH(AK$2,Totalt!$B$1:$AQ$1,0),FALSE)),"")</f>
        <v/>
      </c>
      <c r="AM315" s="247" t="str">
        <f>IF(B315&lt;&gt;"",IF(VLOOKUP($B315,Totalt!$B$1:$AQ$554,MATCH("Kvalitetsgranskad:",Totalt!$B$1:$AQ$1,0),FALSE)="ja",VLOOKUP($B315,Miljö!$B$1:$AG$479,MATCH(AM$2,Miljö!$B$1:$AK$1,0),FALSE),""),"")</f>
        <v>Ja</v>
      </c>
      <c r="AN315" s="247" t="str">
        <f>IF(AM315="ja",VLOOKUP($B315,Miljö!$B$1:$J$479,MATCH("Typ av ursprungsspecificerad el   (Om inget värde anges används Nordisk residualmix, se inforuta) ()",Miljö!$B$1:$J$1,0),FALSE),IF(AM315="nej","Nordisk residualel",""))</f>
        <v>'Klimatsmart/VattenEl (Vattenfall)'</v>
      </c>
      <c r="AO315" s="247">
        <f>IF(AM315="","",VLOOKUP($B315,Miljö!$B$1:$J$479,MATCH("Fossilandel för ursprungspecificerad el ()",Miljö!$B$1:$J$1,0),FALSE))</f>
        <v>0</v>
      </c>
      <c r="AP315" s="247">
        <f>IF(AM315="","",IFERROR(VLOOKUP($B315,Miljö!$B$1:$J$479,MATCH("Kärnkraftsandel för ursprungsspecificerad el ()",Miljö!$B$1:$J$1,0),FALSE)/1,0))</f>
        <v>0</v>
      </c>
      <c r="AQ315" s="247">
        <f t="shared" si="28"/>
        <v>1</v>
      </c>
      <c r="AR315" s="52"/>
      <c r="AS315" s="247" t="str">
        <f t="shared" si="24"/>
        <v>Nej</v>
      </c>
      <c r="AT315" s="247" t="str">
        <f>IF(AS315="ja",VLOOKUP($B315,Miljö!$B$1:$O$500,MATCH("Fossil andel i procent (%)",Miljö!$B$1:$O$1,0),FALSE)/100,"")</f>
        <v/>
      </c>
      <c r="AU315" s="52"/>
      <c r="AV315" s="247" t="str">
        <f t="shared" si="25"/>
        <v>Nej</v>
      </c>
      <c r="AW315" s="247" t="str">
        <f>IF(AV315="ja",VLOOKUP($B315,'Egen hetvattenprod'!$B$1:$AO$500,MATCH("Värmekälla till värmepumpar ()",'Egen hetvattenprod'!$B$1:$AO$1,0),FALSE),"")</f>
        <v/>
      </c>
      <c r="AY315" s="244" t="str">
        <f t="shared" si="26"/>
        <v>Ja</v>
      </c>
      <c r="AZ315" s="283">
        <f>IF($AY315="ja",(VLOOKUP($B315,'Egen hetvattenprod'!$B$1:$BX$550,MATCH(AZ$2,'Egen hetvattenprod'!$B$1:$BX$1,0),FALSE)+VLOOKUP($B315,Kraftvärmeprod!$B$1:$BX$550,MATCH(AZ$2,Kraftvärmeprod!$B$1:$BX$1,0),FALSE))/$AC315,"")</f>
        <v>1</v>
      </c>
      <c r="BA315" s="283">
        <f>IF($AY315="ja",(VLOOKUP($B315,'Egen hetvattenprod'!$B$1:$BX$550,MATCH(BA$2,'Egen hetvattenprod'!$B$1:$BX$1,0),FALSE)+VLOOKUP($B315,Kraftvärmeprod!$B$1:$BX$550,MATCH(BA$2,Kraftvärmeprod!$B$1:$BX$1,0),FALSE))/$AC315,"")</f>
        <v>0</v>
      </c>
      <c r="BB315" s="283">
        <f>IF($AY315="ja",(VLOOKUP($B315,'Egen hetvattenprod'!$B$1:$BX$550,MATCH(BB$2,'Egen hetvattenprod'!$B$1:$BX$1,0),FALSE)+VLOOKUP($B315,Kraftvärmeprod!$B$1:$BX$550,MATCH(BB$2,Kraftvärmeprod!$B$1:$BX$1,0),FALSE))/$AC315,"")</f>
        <v>0</v>
      </c>
      <c r="BC315" s="283">
        <f>IF($AY315="ja",(VLOOKUP($B315,'Egen hetvattenprod'!$B$1:$BX$550,MATCH(BC$2,'Egen hetvattenprod'!$B$1:$BX$1,0),FALSE)+VLOOKUP($B315,Kraftvärmeprod!$B$1:$BX$550,MATCH(BC$2,Kraftvärmeprod!$B$1:$BX$1,0),FALSE))/$AC315,"")</f>
        <v>0</v>
      </c>
      <c r="BD315" s="283">
        <f>IF($AY315="ja",(VLOOKUP($B315,'Egen hetvattenprod'!$B$1:$BX$550,MATCH(BD$2,'Egen hetvattenprod'!$B$1:$BX$1,0),FALSE)+VLOOKUP($B315,Kraftvärmeprod!$B$1:$BX$550,MATCH(BD$2,Kraftvärmeprod!$B$1:$BX$1,0),FALSE))/$AC315,"")</f>
        <v>0</v>
      </c>
      <c r="BF315" s="244" t="str">
        <f t="shared" si="29"/>
        <v>Ja</v>
      </c>
      <c r="BG315" s="283" t="str">
        <f>IF($BF315="ja",VLOOKUP($B315,'Egen hetvattenprod'!$B$1:$BX$550,MATCH("Andelen klimatgaser med fossilt ursprung för avfall ()",'Egen hetvattenprod'!$B$1:$BX$1,0),FALSE),"")</f>
        <v>-</v>
      </c>
      <c r="BH315" s="283" t="str">
        <f>IF($BF315="ja",VLOOKUP($B315,Kraftvärmeprod!$B$1:$BX$550,MATCH("Andelen klimatgaser med fossilt ursprung för avfall ()",Kraftvärmeprod!$B$1:$BX$1,0),FALSE),"")</f>
        <v>-</v>
      </c>
      <c r="BI315" s="307">
        <f>IF($BF315="ja",VLOOKUP($B315,'Egen hetvattenprod'!$B$1:$BX$550,MATCH("Avfall (GWh)",'Egen hetvattenprod'!$B$1:$BX$1,0),FALSE),"")</f>
        <v>62.3</v>
      </c>
      <c r="BJ315" s="307">
        <f>IF($BF315="ja",VLOOKUP($B315,'Slutlig allokering kvv'!$B$1:$BX$550,MATCH("Avfall (GWh)",'Slutlig allokering kvv'!$B$1:$BX$1,0),FALSE),"")</f>
        <v>0</v>
      </c>
      <c r="BK315" s="307">
        <f>IF($BF315="ja",VLOOKUP($B315,'Köpt hetvatten'!$B$1:$BX$550,MATCH("Avfall i köpt hetvatten",'Köpt hetvatten'!$B$1:$BX$1,0),FALSE),"")</f>
        <v>0</v>
      </c>
      <c r="BL315" s="307" t="str">
        <f>IF($BF315="ja",VLOOKUP($B315,'Egen hetvattenprod'!$B$1:$BX$550,MATCH("Värde enligt ovan. (%)",'Egen hetvattenprod'!$B$1:$BX$1,0),FALSE),"")</f>
        <v>ET</v>
      </c>
      <c r="BM315" s="307" t="str">
        <f>IF($BF315="ja",VLOOKUP($B315,Kraftvärmeprod!$B$1:$BX$550,MATCH("Värde enligt ovan. (%)",Kraftvärmeprod!$B$1:$BX$1,0),FALSE),"")</f>
        <v>ET</v>
      </c>
      <c r="BN315" s="307"/>
      <c r="BO315" s="307"/>
      <c r="BP315" s="307"/>
      <c r="BQ315" s="307" t="str">
        <f>IF($BF315="ja",VLOOKUP($B315,'Egen hetvattenprod'!$B$1:$BX$550,MATCH("Tillförd olja (fossil) vid avfallsförbränning (GWh)",'Egen hetvattenprod'!$B$1:$BX$1,0),FALSE),"")</f>
        <v>ET</v>
      </c>
      <c r="BR315" s="307" t="str">
        <f>IF($BF315="ja",VLOOKUP($B315,Kraftvärmeprod!$B$1:$BX$550,MATCH("Tillförd olja (fossil) vid avfallsförbränning (GWh)",Kraftvärmeprod!$B$1:$BX$1,0),FALSE),"")</f>
        <v>ET</v>
      </c>
    </row>
    <row r="316" spans="1:70" x14ac:dyDescent="0.25">
      <c r="A316" s="2" t="str">
        <f>'Miljövärden för publ företag'!B318</f>
        <v>Växjö Energi AB</v>
      </c>
      <c r="B316" s="2" t="str">
        <f>'Miljövärden för publ företag'!C318</f>
        <v>Braås</v>
      </c>
      <c r="C316" s="312">
        <f>IFERROR(VLOOKUP($B316,Totalt!$B$1:$AQ$554,MATCH(C$2,Totalt!$B$1:$AQ$1,0),FALSE),"")</f>
        <v>0</v>
      </c>
      <c r="D316" s="312">
        <f>IFERROR(VLOOKUP($B316,Totalt!$B$1:$AQ$554,MATCH(D$2,Totalt!$B$1:$AQ$1,0),FALSE),"")</f>
        <v>0</v>
      </c>
      <c r="E316" s="312">
        <f>IFERROR(VLOOKUP($B316,Totalt!$B$1:$AQ$554,MATCH(E$2,Totalt!$B$1:$AQ$1,0),FALSE),"")</f>
        <v>0</v>
      </c>
      <c r="F316" s="312">
        <f>IFERROR(VLOOKUP($B316,Totalt!$B$1:$AQ$554,MATCH(F$2,Totalt!$B$1:$AQ$1,0),FALSE),"")</f>
        <v>0</v>
      </c>
      <c r="G316" s="312">
        <f>IFERROR(VLOOKUP($B316,Totalt!$B$1:$AQ$554,MATCH(G$2,Totalt!$B$1:$AQ$1,0),FALSE),"")</f>
        <v>0</v>
      </c>
      <c r="H316" s="312">
        <f>IFERROR(VLOOKUP($B316,Totalt!$B$1:$AQ$554,MATCH(H$2,Totalt!$B$1:$AQ$1,0),FALSE),"")</f>
        <v>0</v>
      </c>
      <c r="I316" s="312">
        <f>IFERROR(VLOOKUP($B316,Totalt!$B$1:$AQ$554,MATCH(I$2,Totalt!$B$1:$AQ$1,0),FALSE),"")</f>
        <v>0</v>
      </c>
      <c r="J316" s="312">
        <f>IFERROR(VLOOKUP($B316,Totalt!$B$1:$AQ$554,MATCH(J$2,Totalt!$B$1:$AQ$1,0),FALSE),"")</f>
        <v>0</v>
      </c>
      <c r="K316" s="312">
        <f>IFERROR(VLOOKUP($B316,Totalt!$B$1:$AQ$554,MATCH(K$2,Totalt!$B$1:$AQ$1,0),FALSE),"")</f>
        <v>0</v>
      </c>
      <c r="L316" s="312">
        <f>IFERROR(VLOOKUP($B316,Totalt!$B$1:$AQ$554,MATCH(L$2,Totalt!$B$1:$AQ$1,0),FALSE),"")</f>
        <v>0</v>
      </c>
      <c r="M316" s="312">
        <f>IFERROR(VLOOKUP($B316,Totalt!$B$1:$AQ$554,MATCH(M$2,Totalt!$B$1:$AQ$1,0),FALSE),"")</f>
        <v>0</v>
      </c>
      <c r="N316" s="312">
        <f>IFERROR(VLOOKUP($B316,Totalt!$B$1:$AQ$554,MATCH(N$2,Totalt!$B$1:$AQ$1,0),FALSE),"")</f>
        <v>0</v>
      </c>
      <c r="O316" s="312">
        <f>IFERROR(VLOOKUP($B316,Totalt!$B$1:$AQ$554,MATCH(O$2,Totalt!$B$1:$AQ$1,0),FALSE),"")</f>
        <v>0</v>
      </c>
      <c r="P316" s="312">
        <f>IFERROR(VLOOKUP($B316,Totalt!$B$1:$AQ$554,MATCH(P$2,Totalt!$B$1:$AQ$1,0),FALSE),"")</f>
        <v>14.583</v>
      </c>
      <c r="Q316" s="312">
        <f>IFERROR(VLOOKUP($B316,Totalt!$B$1:$AQ$554,MATCH(Q$2,Totalt!$B$1:$AQ$1,0),FALSE),"")</f>
        <v>0</v>
      </c>
      <c r="R316" s="312">
        <f>IFERROR(VLOOKUP($B316,Totalt!$B$1:$AQ$554,MATCH(R$2,Totalt!$B$1:$AQ$1,0),FALSE),"")</f>
        <v>4.1849999999999996</v>
      </c>
      <c r="S316" s="312">
        <f>IFERROR(VLOOKUP($B316,Totalt!$B$1:$AQ$554,MATCH(S$2,Totalt!$B$1:$AQ$1,0),FALSE),"")</f>
        <v>0</v>
      </c>
      <c r="T316" s="312">
        <f>IFERROR(VLOOKUP($B316,Totalt!$B$1:$AQ$554,MATCH(T$2,Totalt!$B$1:$AQ$1,0),FALSE),"")</f>
        <v>0</v>
      </c>
      <c r="U316" s="312">
        <f>IFERROR(VLOOKUP($B316,Totalt!$B$1:$AQ$554,MATCH(U$2,Totalt!$B$1:$AQ$1,0),FALSE),"")</f>
        <v>0</v>
      </c>
      <c r="V316" s="312">
        <f>IFERROR(VLOOKUP($B316,Totalt!$B$1:$AQ$554,MATCH(V$2,Totalt!$B$1:$AQ$1,0),FALSE),"")</f>
        <v>0</v>
      </c>
      <c r="W316" s="312">
        <f>IFERROR(VLOOKUP($B316,Totalt!$B$1:$AQ$554,MATCH(W$2,Totalt!$B$1:$AQ$1,0),FALSE),"")</f>
        <v>0.67400000000000004</v>
      </c>
      <c r="X316" s="312">
        <f>IFERROR(VLOOKUP($B316,Totalt!$B$1:$AQ$554,MATCH(X$2,Totalt!$B$1:$AQ$1,0),FALSE),"")</f>
        <v>0</v>
      </c>
      <c r="Y316" s="312">
        <f>IFERROR(VLOOKUP($B316,Totalt!$B$1:$AQ$554,MATCH(Y$2,Totalt!$B$1:$AQ$1,0),FALSE),"")</f>
        <v>0</v>
      </c>
      <c r="Z316" s="312">
        <f>IFERROR(VLOOKUP($B316,Totalt!$B$1:$AQ$554,MATCH(Z$2,Totalt!$B$1:$AQ$1,0),FALSE),"")</f>
        <v>0</v>
      </c>
      <c r="AA316" s="312">
        <f>IFERROR(VLOOKUP($B316,Totalt!$B$1:$AQ$554,MATCH(AA$2,Totalt!$B$1:$AQ$1,0),FALSE),"")</f>
        <v>0</v>
      </c>
      <c r="AB316" s="312">
        <f>IFERROR(VLOOKUP($B316,Totalt!$B$1:$AQ$554,MATCH(AB$2,Totalt!$B$1:$AQ$1,0),FALSE),"")</f>
        <v>0</v>
      </c>
      <c r="AC316" s="312">
        <f>IFERROR(VLOOKUP($B316,Totalt!$B$1:$AQ$554,MATCH(AC$2,Totalt!$B$1:$AQ$1,0),FALSE),"")</f>
        <v>0</v>
      </c>
      <c r="AD316" s="312">
        <f>IFERROR(VLOOKUP($B316,Totalt!$B$1:$AQ$554,MATCH(AD$2,Totalt!$B$1:$AQ$1,0),FALSE),"")</f>
        <v>0</v>
      </c>
      <c r="AE316" s="312">
        <f>IFERROR(VLOOKUP($B316,Totalt!$B$1:$AQ$554,MATCH(AE$2,Totalt!$B$1:$AQ$1,0),FALSE),"")</f>
        <v>0</v>
      </c>
      <c r="AF316" s="312">
        <f>IFERROR(VLOOKUP($B316,Totalt!$B$1:$AQ$554,MATCH(AF$2,Totalt!$B$1:$AQ$1,0),FALSE),"")</f>
        <v>0.25</v>
      </c>
      <c r="AG316" s="312">
        <f>IFERROR(VLOOKUP($B316,Totalt!$B$1:$AQ$554,MATCH(AG$2,Totalt!$B$1:$AQ$1,0),FALSE),"")</f>
        <v>0</v>
      </c>
      <c r="AI316" s="245">
        <f t="shared" si="27"/>
        <v>19.692</v>
      </c>
      <c r="AJ316" s="246">
        <f>IF(ISERROR(1/VLOOKUP($B316,Leveranser!$B$1:$S$500,MATCH("såld värme (gwh)",Leveranser!$B$1:$S$1,0),FALSE)),"",VLOOKUP($B316,Leveranser!$B$1:$S$500,MATCH("såld värme (gwh)",Leveranser!$B$1:$S$1,0),FALSE))</f>
        <v>13.175000000000001</v>
      </c>
      <c r="AK316" t="str">
        <f>IFERROR(IF(VLOOKUP($B316,Totalt!$B$1:$AQ$554,MATCH(AK$2,Totalt!$B$1:$AQ$1,0),FALSE)="","",VLOOKUP($B316,Totalt!$B$1:$AQ$554,MATCH(AK$2,Totalt!$B$1:$AQ$1,0),FALSE)),"")</f>
        <v/>
      </c>
      <c r="AM316" s="247" t="str">
        <f>IF(B316&lt;&gt;"",IF(VLOOKUP($B316,Totalt!$B$1:$AQ$554,MATCH("Kvalitetsgranskad:",Totalt!$B$1:$AQ$1,0),FALSE)="ja",VLOOKUP($B316,Miljö!$B$1:$AG$479,MATCH(AM$2,Miljö!$B$1:$AK$1,0),FALSE),""),"")</f>
        <v>Ja</v>
      </c>
      <c r="AN316" s="247" t="str">
        <f>IF(AM316="ja",VLOOKUP($B316,Miljö!$B$1:$J$479,MATCH("Typ av ursprungsspecificerad el   (Om inget värde anges används Nordisk residualmix, se inforuta) ()",Miljö!$B$1:$J$1,0),FALSE),IF(AM316="nej","Nordisk residualel",""))</f>
        <v>'Bra Miljöval'</v>
      </c>
      <c r="AO316" s="247">
        <f>IF(AM316="","",VLOOKUP($B316,Miljö!$B$1:$J$479,MATCH("Fossilandel för ursprungspecificerad el ()",Miljö!$B$1:$J$1,0),FALSE))</f>
        <v>0</v>
      </c>
      <c r="AP316" s="247">
        <f>IF(AM316="","",IFERROR(VLOOKUP($B316,Miljö!$B$1:$J$479,MATCH("Kärnkraftsandel för ursprungsspecificerad el ()",Miljö!$B$1:$J$1,0),FALSE)/1,0))</f>
        <v>0</v>
      </c>
      <c r="AQ316" s="247">
        <f t="shared" si="28"/>
        <v>1</v>
      </c>
      <c r="AR316" s="52"/>
      <c r="AS316" s="247" t="str">
        <f t="shared" si="24"/>
        <v>Nej</v>
      </c>
      <c r="AT316" s="247" t="str">
        <f>IF(AS316="ja",VLOOKUP($B316,Miljö!$B$1:$O$500,MATCH("Fossil andel i procent (%)",Miljö!$B$1:$O$1,0),FALSE)/100,"")</f>
        <v/>
      </c>
      <c r="AU316" s="52"/>
      <c r="AV316" s="247" t="str">
        <f t="shared" si="25"/>
        <v>Nej</v>
      </c>
      <c r="AW316" s="247" t="str">
        <f>IF(AV316="ja",VLOOKUP($B316,'Egen hetvattenprod'!$B$1:$AO$500,MATCH("Värmekälla till värmepumpar ()",'Egen hetvattenprod'!$B$1:$AO$1,0),FALSE),"")</f>
        <v/>
      </c>
      <c r="AY316" s="244" t="str">
        <f t="shared" si="26"/>
        <v>Nej</v>
      </c>
      <c r="AZ316" s="283" t="str">
        <f>IF($AY316="ja",(VLOOKUP($B316,'Egen hetvattenprod'!$B$1:$BX$550,MATCH(AZ$2,'Egen hetvattenprod'!$B$1:$BX$1,0),FALSE)+VLOOKUP($B316,Kraftvärmeprod!$B$1:$BX$550,MATCH(AZ$2,Kraftvärmeprod!$B$1:$BX$1,0),FALSE))/$AC316,"")</f>
        <v/>
      </c>
      <c r="BA316" s="283" t="str">
        <f>IF($AY316="ja",(VLOOKUP($B316,'Egen hetvattenprod'!$B$1:$BX$550,MATCH(BA$2,'Egen hetvattenprod'!$B$1:$BX$1,0),FALSE)+VLOOKUP($B316,Kraftvärmeprod!$B$1:$BX$550,MATCH(BA$2,Kraftvärmeprod!$B$1:$BX$1,0),FALSE))/$AC316,"")</f>
        <v/>
      </c>
      <c r="BB316" s="283" t="str">
        <f>IF($AY316="ja",(VLOOKUP($B316,'Egen hetvattenprod'!$B$1:$BX$550,MATCH(BB$2,'Egen hetvattenprod'!$B$1:$BX$1,0),FALSE)+VLOOKUP($B316,Kraftvärmeprod!$B$1:$BX$550,MATCH(BB$2,Kraftvärmeprod!$B$1:$BX$1,0),FALSE))/$AC316,"")</f>
        <v/>
      </c>
      <c r="BC316" s="283" t="str">
        <f>IF($AY316="ja",(VLOOKUP($B316,'Egen hetvattenprod'!$B$1:$BX$550,MATCH(BC$2,'Egen hetvattenprod'!$B$1:$BX$1,0),FALSE)+VLOOKUP($B316,Kraftvärmeprod!$B$1:$BX$550,MATCH(BC$2,Kraftvärmeprod!$B$1:$BX$1,0),FALSE))/$AC316,"")</f>
        <v/>
      </c>
      <c r="BD316" s="283" t="str">
        <f>IF($AY316="ja",(VLOOKUP($B316,'Egen hetvattenprod'!$B$1:$BX$550,MATCH(BD$2,'Egen hetvattenprod'!$B$1:$BX$1,0),FALSE)+VLOOKUP($B316,Kraftvärmeprod!$B$1:$BX$550,MATCH(BD$2,Kraftvärmeprod!$B$1:$BX$1,0),FALSE))/$AC316,"")</f>
        <v/>
      </c>
      <c r="BF316" s="244" t="str">
        <f t="shared" si="29"/>
        <v>Nej</v>
      </c>
      <c r="BG316" s="283" t="str">
        <f>IF($BF316="ja",VLOOKUP($B316,'Egen hetvattenprod'!$B$1:$BX$550,MATCH("Andelen klimatgaser med fossilt ursprung för avfall ()",'Egen hetvattenprod'!$B$1:$BX$1,0),FALSE),"")</f>
        <v/>
      </c>
      <c r="BH316" s="283" t="str">
        <f>IF($BF316="ja",VLOOKUP($B316,Kraftvärmeprod!$B$1:$BX$550,MATCH("Andelen klimatgaser med fossilt ursprung för avfall ()",Kraftvärmeprod!$B$1:$BX$1,0),FALSE),"")</f>
        <v/>
      </c>
      <c r="BI316" s="307" t="str">
        <f>IF($BF316="ja",VLOOKUP($B316,'Egen hetvattenprod'!$B$1:$BX$550,MATCH("Avfall (GWh)",'Egen hetvattenprod'!$B$1:$BX$1,0),FALSE),"")</f>
        <v/>
      </c>
      <c r="BJ316" s="307" t="str">
        <f>IF($BF316="ja",VLOOKUP($B316,'Slutlig allokering kvv'!$B$1:$BX$550,MATCH("Avfall (GWh)",'Slutlig allokering kvv'!$B$1:$BX$1,0),FALSE),"")</f>
        <v/>
      </c>
      <c r="BK316" s="307" t="str">
        <f>IF($BF316="ja",VLOOKUP($B316,'Köpt hetvatten'!$B$1:$BX$550,MATCH("Avfall i köpt hetvatten",'Köpt hetvatten'!$B$1:$BX$1,0),FALSE),"")</f>
        <v/>
      </c>
      <c r="BL316" s="307" t="str">
        <f>IF($BF316="ja",VLOOKUP($B316,'Egen hetvattenprod'!$B$1:$BX$550,MATCH("Värde enligt ovan. (%)",'Egen hetvattenprod'!$B$1:$BX$1,0),FALSE),"")</f>
        <v/>
      </c>
      <c r="BM316" s="307" t="str">
        <f>IF($BF316="ja",VLOOKUP($B316,Kraftvärmeprod!$B$1:$BX$550,MATCH("Värde enligt ovan. (%)",Kraftvärmeprod!$B$1:$BX$1,0),FALSE),"")</f>
        <v/>
      </c>
      <c r="BN316" s="307"/>
      <c r="BO316" s="307"/>
      <c r="BP316" s="307"/>
      <c r="BQ316" s="307" t="str">
        <f>IF($BF316="ja",VLOOKUP($B316,'Egen hetvattenprod'!$B$1:$BX$550,MATCH("Tillförd olja (fossil) vid avfallsförbränning (GWh)",'Egen hetvattenprod'!$B$1:$BX$1,0),FALSE),"")</f>
        <v/>
      </c>
      <c r="BR316" s="307" t="str">
        <f>IF($BF316="ja",VLOOKUP($B316,Kraftvärmeprod!$B$1:$BX$550,MATCH("Tillförd olja (fossil) vid avfallsförbränning (GWh)",Kraftvärmeprod!$B$1:$BX$1,0),FALSE),"")</f>
        <v/>
      </c>
    </row>
    <row r="317" spans="1:70" x14ac:dyDescent="0.25">
      <c r="A317" s="2" t="str">
        <f>'Miljövärden för publ företag'!B319</f>
        <v>Växjö Energi AB</v>
      </c>
      <c r="B317" s="2" t="str">
        <f>'Miljövärden för publ företag'!C319</f>
        <v>Ingelstad</v>
      </c>
      <c r="C317" s="312">
        <f>IFERROR(VLOOKUP($B317,Totalt!$B$1:$AQ$554,MATCH(C$2,Totalt!$B$1:$AQ$1,0),FALSE),"")</f>
        <v>0</v>
      </c>
      <c r="D317" s="312">
        <f>IFERROR(VLOOKUP($B317,Totalt!$B$1:$AQ$554,MATCH(D$2,Totalt!$B$1:$AQ$1,0),FALSE),"")</f>
        <v>0</v>
      </c>
      <c r="E317" s="312">
        <f>IFERROR(VLOOKUP($B317,Totalt!$B$1:$AQ$554,MATCH(E$2,Totalt!$B$1:$AQ$1,0),FALSE),"")</f>
        <v>0</v>
      </c>
      <c r="F317" s="312">
        <f>IFERROR(VLOOKUP($B317,Totalt!$B$1:$AQ$554,MATCH(F$2,Totalt!$B$1:$AQ$1,0),FALSE),"")</f>
        <v>0</v>
      </c>
      <c r="G317" s="312">
        <f>IFERROR(VLOOKUP($B317,Totalt!$B$1:$AQ$554,MATCH(G$2,Totalt!$B$1:$AQ$1,0),FALSE),"")</f>
        <v>0</v>
      </c>
      <c r="H317" s="312">
        <f>IFERROR(VLOOKUP($B317,Totalt!$B$1:$AQ$554,MATCH(H$2,Totalt!$B$1:$AQ$1,0),FALSE),"")</f>
        <v>0</v>
      </c>
      <c r="I317" s="312">
        <f>IFERROR(VLOOKUP($B317,Totalt!$B$1:$AQ$554,MATCH(I$2,Totalt!$B$1:$AQ$1,0),FALSE),"")</f>
        <v>0</v>
      </c>
      <c r="J317" s="312">
        <f>IFERROR(VLOOKUP($B317,Totalt!$B$1:$AQ$554,MATCH(J$2,Totalt!$B$1:$AQ$1,0),FALSE),"")</f>
        <v>0</v>
      </c>
      <c r="K317" s="312">
        <f>IFERROR(VLOOKUP($B317,Totalt!$B$1:$AQ$554,MATCH(K$2,Totalt!$B$1:$AQ$1,0),FALSE),"")</f>
        <v>0</v>
      </c>
      <c r="L317" s="312">
        <f>IFERROR(VLOOKUP($B317,Totalt!$B$1:$AQ$554,MATCH(L$2,Totalt!$B$1:$AQ$1,0),FALSE),"")</f>
        <v>0</v>
      </c>
      <c r="M317" s="312">
        <f>IFERROR(VLOOKUP($B317,Totalt!$B$1:$AQ$554,MATCH(M$2,Totalt!$B$1:$AQ$1,0),FALSE),"")</f>
        <v>0</v>
      </c>
      <c r="N317" s="312">
        <f>IFERROR(VLOOKUP($B317,Totalt!$B$1:$AQ$554,MATCH(N$2,Totalt!$B$1:$AQ$1,0),FALSE),"")</f>
        <v>0</v>
      </c>
      <c r="O317" s="312">
        <f>IFERROR(VLOOKUP($B317,Totalt!$B$1:$AQ$554,MATCH(O$2,Totalt!$B$1:$AQ$1,0),FALSE),"")</f>
        <v>0</v>
      </c>
      <c r="P317" s="312">
        <f>IFERROR(VLOOKUP($B317,Totalt!$B$1:$AQ$554,MATCH(P$2,Totalt!$B$1:$AQ$1,0),FALSE),"")</f>
        <v>5.43</v>
      </c>
      <c r="Q317" s="312">
        <f>IFERROR(VLOOKUP($B317,Totalt!$B$1:$AQ$554,MATCH(Q$2,Totalt!$B$1:$AQ$1,0),FALSE),"")</f>
        <v>0</v>
      </c>
      <c r="R317" s="312">
        <f>IFERROR(VLOOKUP($B317,Totalt!$B$1:$AQ$554,MATCH(R$2,Totalt!$B$1:$AQ$1,0),FALSE),"")</f>
        <v>3.339</v>
      </c>
      <c r="S317" s="312">
        <f>IFERROR(VLOOKUP($B317,Totalt!$B$1:$AQ$554,MATCH(S$2,Totalt!$B$1:$AQ$1,0),FALSE),"")</f>
        <v>0</v>
      </c>
      <c r="T317" s="312">
        <f>IFERROR(VLOOKUP($B317,Totalt!$B$1:$AQ$554,MATCH(T$2,Totalt!$B$1:$AQ$1,0),FALSE),"")</f>
        <v>0</v>
      </c>
      <c r="U317" s="312">
        <f>IFERROR(VLOOKUP($B317,Totalt!$B$1:$AQ$554,MATCH(U$2,Totalt!$B$1:$AQ$1,0),FALSE),"")</f>
        <v>0</v>
      </c>
      <c r="V317" s="312">
        <f>IFERROR(VLOOKUP($B317,Totalt!$B$1:$AQ$554,MATCH(V$2,Totalt!$B$1:$AQ$1,0),FALSE),"")</f>
        <v>0</v>
      </c>
      <c r="W317" s="312">
        <f>IFERROR(VLOOKUP($B317,Totalt!$B$1:$AQ$554,MATCH(W$2,Totalt!$B$1:$AQ$1,0),FALSE),"")</f>
        <v>1.0438000000000001</v>
      </c>
      <c r="X317" s="312">
        <f>IFERROR(VLOOKUP($B317,Totalt!$B$1:$AQ$554,MATCH(X$2,Totalt!$B$1:$AQ$1,0),FALSE),"")</f>
        <v>0</v>
      </c>
      <c r="Y317" s="312">
        <f>IFERROR(VLOOKUP($B317,Totalt!$B$1:$AQ$554,MATCH(Y$2,Totalt!$B$1:$AQ$1,0),FALSE),"")</f>
        <v>0</v>
      </c>
      <c r="Z317" s="312">
        <f>IFERROR(VLOOKUP($B317,Totalt!$B$1:$AQ$554,MATCH(Z$2,Totalt!$B$1:$AQ$1,0),FALSE),"")</f>
        <v>0</v>
      </c>
      <c r="AA317" s="312">
        <f>IFERROR(VLOOKUP($B317,Totalt!$B$1:$AQ$554,MATCH(AA$2,Totalt!$B$1:$AQ$1,0),FALSE),"")</f>
        <v>0</v>
      </c>
      <c r="AB317" s="312">
        <f>IFERROR(VLOOKUP($B317,Totalt!$B$1:$AQ$554,MATCH(AB$2,Totalt!$B$1:$AQ$1,0),FALSE),"")</f>
        <v>0</v>
      </c>
      <c r="AC317" s="312">
        <f>IFERROR(VLOOKUP($B317,Totalt!$B$1:$AQ$554,MATCH(AC$2,Totalt!$B$1:$AQ$1,0),FALSE),"")</f>
        <v>0</v>
      </c>
      <c r="AD317" s="312">
        <f>IFERROR(VLOOKUP($B317,Totalt!$B$1:$AQ$554,MATCH(AD$2,Totalt!$B$1:$AQ$1,0),FALSE),"")</f>
        <v>0</v>
      </c>
      <c r="AE317" s="312">
        <f>IFERROR(VLOOKUP($B317,Totalt!$B$1:$AQ$554,MATCH(AE$2,Totalt!$B$1:$AQ$1,0),FALSE),"")</f>
        <v>0</v>
      </c>
      <c r="AF317" s="312">
        <f>IFERROR(VLOOKUP($B317,Totalt!$B$1:$AQ$554,MATCH(AF$2,Totalt!$B$1:$AQ$1,0),FALSE),"")</f>
        <v>0.22</v>
      </c>
      <c r="AG317" s="312">
        <f>IFERROR(VLOOKUP($B317,Totalt!$B$1:$AQ$554,MATCH(AG$2,Totalt!$B$1:$AQ$1,0),FALSE),"")</f>
        <v>0</v>
      </c>
      <c r="AI317" s="245">
        <f t="shared" si="27"/>
        <v>10.0328</v>
      </c>
      <c r="AJ317" s="246">
        <f>IF(ISERROR(1/VLOOKUP($B317,Leveranser!$B$1:$S$500,MATCH("såld värme (gwh)",Leveranser!$B$1:$S$1,0),FALSE)),"",VLOOKUP($B317,Leveranser!$B$1:$S$500,MATCH("såld värme (gwh)",Leveranser!$B$1:$S$1,0),FALSE))</f>
        <v>7.7009999999999996</v>
      </c>
      <c r="AK317" t="str">
        <f>IFERROR(IF(VLOOKUP($B317,Totalt!$B$1:$AQ$554,MATCH(AK$2,Totalt!$B$1:$AQ$1,0),FALSE)="","",VLOOKUP($B317,Totalt!$B$1:$AQ$554,MATCH(AK$2,Totalt!$B$1:$AQ$1,0),FALSE)),"")</f>
        <v/>
      </c>
      <c r="AM317" s="247" t="str">
        <f>IF(B317&lt;&gt;"",IF(VLOOKUP($B317,Totalt!$B$1:$AQ$554,MATCH("Kvalitetsgranskad:",Totalt!$B$1:$AQ$1,0),FALSE)="ja",VLOOKUP($B317,Miljö!$B$1:$AG$479,MATCH(AM$2,Miljö!$B$1:$AK$1,0),FALSE),""),"")</f>
        <v>Ja</v>
      </c>
      <c r="AN317" s="247" t="str">
        <f>IF(AM317="ja",VLOOKUP($B317,Miljö!$B$1:$J$479,MATCH("Typ av ursprungsspecificerad el   (Om inget värde anges används Nordisk residualmix, se inforuta) ()",Miljö!$B$1:$J$1,0),FALSE),IF(AM317="nej","Nordisk residualel",""))</f>
        <v>'Bra miljöval'</v>
      </c>
      <c r="AO317" s="247">
        <f>IF(AM317="","",VLOOKUP($B317,Miljö!$B$1:$J$479,MATCH("Fossilandel för ursprungspecificerad el ()",Miljö!$B$1:$J$1,0),FALSE))</f>
        <v>0</v>
      </c>
      <c r="AP317" s="247">
        <f>IF(AM317="","",IFERROR(VLOOKUP($B317,Miljö!$B$1:$J$479,MATCH("Kärnkraftsandel för ursprungsspecificerad el ()",Miljö!$B$1:$J$1,0),FALSE)/1,0))</f>
        <v>0</v>
      </c>
      <c r="AQ317" s="247">
        <f t="shared" si="28"/>
        <v>1</v>
      </c>
      <c r="AR317" s="52"/>
      <c r="AS317" s="247" t="str">
        <f t="shared" si="24"/>
        <v>Nej</v>
      </c>
      <c r="AT317" s="247" t="str">
        <f>IF(AS317="ja",VLOOKUP($B317,Miljö!$B$1:$O$500,MATCH("Fossil andel i procent (%)",Miljö!$B$1:$O$1,0),FALSE)/100,"")</f>
        <v/>
      </c>
      <c r="AU317" s="52"/>
      <c r="AV317" s="247" t="str">
        <f t="shared" si="25"/>
        <v>Nej</v>
      </c>
      <c r="AW317" s="247" t="str">
        <f>IF(AV317="ja",VLOOKUP($B317,'Egen hetvattenprod'!$B$1:$AO$500,MATCH("Värmekälla till värmepumpar ()",'Egen hetvattenprod'!$B$1:$AO$1,0),FALSE),"")</f>
        <v/>
      </c>
      <c r="AY317" s="244" t="str">
        <f t="shared" si="26"/>
        <v>Nej</v>
      </c>
      <c r="AZ317" s="283" t="str">
        <f>IF($AY317="ja",(VLOOKUP($B317,'Egen hetvattenprod'!$B$1:$BX$550,MATCH(AZ$2,'Egen hetvattenprod'!$B$1:$BX$1,0),FALSE)+VLOOKUP($B317,Kraftvärmeprod!$B$1:$BX$550,MATCH(AZ$2,Kraftvärmeprod!$B$1:$BX$1,0),FALSE))/$AC317,"")</f>
        <v/>
      </c>
      <c r="BA317" s="283" t="str">
        <f>IF($AY317="ja",(VLOOKUP($B317,'Egen hetvattenprod'!$B$1:$BX$550,MATCH(BA$2,'Egen hetvattenprod'!$B$1:$BX$1,0),FALSE)+VLOOKUP($B317,Kraftvärmeprod!$B$1:$BX$550,MATCH(BA$2,Kraftvärmeprod!$B$1:$BX$1,0),FALSE))/$AC317,"")</f>
        <v/>
      </c>
      <c r="BB317" s="283" t="str">
        <f>IF($AY317="ja",(VLOOKUP($B317,'Egen hetvattenprod'!$B$1:$BX$550,MATCH(BB$2,'Egen hetvattenprod'!$B$1:$BX$1,0),FALSE)+VLOOKUP($B317,Kraftvärmeprod!$B$1:$BX$550,MATCH(BB$2,Kraftvärmeprod!$B$1:$BX$1,0),FALSE))/$AC317,"")</f>
        <v/>
      </c>
      <c r="BC317" s="283" t="str">
        <f>IF($AY317="ja",(VLOOKUP($B317,'Egen hetvattenprod'!$B$1:$BX$550,MATCH(BC$2,'Egen hetvattenprod'!$B$1:$BX$1,0),FALSE)+VLOOKUP($B317,Kraftvärmeprod!$B$1:$BX$550,MATCH(BC$2,Kraftvärmeprod!$B$1:$BX$1,0),FALSE))/$AC317,"")</f>
        <v/>
      </c>
      <c r="BD317" s="283" t="str">
        <f>IF($AY317="ja",(VLOOKUP($B317,'Egen hetvattenprod'!$B$1:$BX$550,MATCH(BD$2,'Egen hetvattenprod'!$B$1:$BX$1,0),FALSE)+VLOOKUP($B317,Kraftvärmeprod!$B$1:$BX$550,MATCH(BD$2,Kraftvärmeprod!$B$1:$BX$1,0),FALSE))/$AC317,"")</f>
        <v/>
      </c>
      <c r="BF317" s="244" t="str">
        <f t="shared" si="29"/>
        <v>Nej</v>
      </c>
      <c r="BG317" s="283" t="str">
        <f>IF($BF317="ja",VLOOKUP($B317,'Egen hetvattenprod'!$B$1:$BX$550,MATCH("Andelen klimatgaser med fossilt ursprung för avfall ()",'Egen hetvattenprod'!$B$1:$BX$1,0),FALSE),"")</f>
        <v/>
      </c>
      <c r="BH317" s="283" t="str">
        <f>IF($BF317="ja",VLOOKUP($B317,Kraftvärmeprod!$B$1:$BX$550,MATCH("Andelen klimatgaser med fossilt ursprung för avfall ()",Kraftvärmeprod!$B$1:$BX$1,0),FALSE),"")</f>
        <v/>
      </c>
      <c r="BI317" s="307" t="str">
        <f>IF($BF317="ja",VLOOKUP($B317,'Egen hetvattenprod'!$B$1:$BX$550,MATCH("Avfall (GWh)",'Egen hetvattenprod'!$B$1:$BX$1,0),FALSE),"")</f>
        <v/>
      </c>
      <c r="BJ317" s="307" t="str">
        <f>IF($BF317="ja",VLOOKUP($B317,'Slutlig allokering kvv'!$B$1:$BX$550,MATCH("Avfall (GWh)",'Slutlig allokering kvv'!$B$1:$BX$1,0),FALSE),"")</f>
        <v/>
      </c>
      <c r="BK317" s="307" t="str">
        <f>IF($BF317="ja",VLOOKUP($B317,'Köpt hetvatten'!$B$1:$BX$550,MATCH("Avfall i köpt hetvatten",'Köpt hetvatten'!$B$1:$BX$1,0),FALSE),"")</f>
        <v/>
      </c>
      <c r="BL317" s="307" t="str">
        <f>IF($BF317="ja",VLOOKUP($B317,'Egen hetvattenprod'!$B$1:$BX$550,MATCH("Värde enligt ovan. (%)",'Egen hetvattenprod'!$B$1:$BX$1,0),FALSE),"")</f>
        <v/>
      </c>
      <c r="BM317" s="307" t="str">
        <f>IF($BF317="ja",VLOOKUP($B317,Kraftvärmeprod!$B$1:$BX$550,MATCH("Värde enligt ovan. (%)",Kraftvärmeprod!$B$1:$BX$1,0),FALSE),"")</f>
        <v/>
      </c>
      <c r="BN317" s="307"/>
      <c r="BO317" s="307"/>
      <c r="BP317" s="307"/>
      <c r="BQ317" s="307" t="str">
        <f>IF($BF317="ja",VLOOKUP($B317,'Egen hetvattenprod'!$B$1:$BX$550,MATCH("Tillförd olja (fossil) vid avfallsförbränning (GWh)",'Egen hetvattenprod'!$B$1:$BX$1,0),FALSE),"")</f>
        <v/>
      </c>
      <c r="BR317" s="307" t="str">
        <f>IF($BF317="ja",VLOOKUP($B317,Kraftvärmeprod!$B$1:$BX$550,MATCH("Tillförd olja (fossil) vid avfallsförbränning (GWh)",Kraftvärmeprod!$B$1:$BX$1,0),FALSE),"")</f>
        <v/>
      </c>
    </row>
    <row r="318" spans="1:70" x14ac:dyDescent="0.25">
      <c r="A318" s="2" t="str">
        <f>'Miljövärden för publ företag'!B320</f>
        <v>Växjö Energi AB</v>
      </c>
      <c r="B318" s="2" t="str">
        <f>'Miljövärden för publ företag'!C320</f>
        <v>Rottne</v>
      </c>
      <c r="C318" s="312">
        <f>IFERROR(VLOOKUP($B318,Totalt!$B$1:$AQ$554,MATCH(C$2,Totalt!$B$1:$AQ$1,0),FALSE),"")</f>
        <v>0</v>
      </c>
      <c r="D318" s="312">
        <f>IFERROR(VLOOKUP($B318,Totalt!$B$1:$AQ$554,MATCH(D$2,Totalt!$B$1:$AQ$1,0),FALSE),"")</f>
        <v>0</v>
      </c>
      <c r="E318" s="312">
        <f>IFERROR(VLOOKUP($B318,Totalt!$B$1:$AQ$554,MATCH(E$2,Totalt!$B$1:$AQ$1,0),FALSE),"")</f>
        <v>0</v>
      </c>
      <c r="F318" s="312">
        <f>IFERROR(VLOOKUP($B318,Totalt!$B$1:$AQ$554,MATCH(F$2,Totalt!$B$1:$AQ$1,0),FALSE),"")</f>
        <v>0</v>
      </c>
      <c r="G318" s="312">
        <f>IFERROR(VLOOKUP($B318,Totalt!$B$1:$AQ$554,MATCH(G$2,Totalt!$B$1:$AQ$1,0),FALSE),"")</f>
        <v>0</v>
      </c>
      <c r="H318" s="312">
        <f>IFERROR(VLOOKUP($B318,Totalt!$B$1:$AQ$554,MATCH(H$2,Totalt!$B$1:$AQ$1,0),FALSE),"")</f>
        <v>0</v>
      </c>
      <c r="I318" s="312">
        <f>IFERROR(VLOOKUP($B318,Totalt!$B$1:$AQ$554,MATCH(I$2,Totalt!$B$1:$AQ$1,0),FALSE),"")</f>
        <v>0</v>
      </c>
      <c r="J318" s="312">
        <f>IFERROR(VLOOKUP($B318,Totalt!$B$1:$AQ$554,MATCH(J$2,Totalt!$B$1:$AQ$1,0),FALSE),"")</f>
        <v>0</v>
      </c>
      <c r="K318" s="312">
        <f>IFERROR(VLOOKUP($B318,Totalt!$B$1:$AQ$554,MATCH(K$2,Totalt!$B$1:$AQ$1,0),FALSE),"")</f>
        <v>0</v>
      </c>
      <c r="L318" s="312">
        <f>IFERROR(VLOOKUP($B318,Totalt!$B$1:$AQ$554,MATCH(L$2,Totalt!$B$1:$AQ$1,0),FALSE),"")</f>
        <v>0</v>
      </c>
      <c r="M318" s="312">
        <f>IFERROR(VLOOKUP($B318,Totalt!$B$1:$AQ$554,MATCH(M$2,Totalt!$B$1:$AQ$1,0),FALSE),"")</f>
        <v>0</v>
      </c>
      <c r="N318" s="312">
        <f>IFERROR(VLOOKUP($B318,Totalt!$B$1:$AQ$554,MATCH(N$2,Totalt!$B$1:$AQ$1,0),FALSE),"")</f>
        <v>0</v>
      </c>
      <c r="O318" s="312">
        <f>IFERROR(VLOOKUP($B318,Totalt!$B$1:$AQ$554,MATCH(O$2,Totalt!$B$1:$AQ$1,0),FALSE),"")</f>
        <v>0</v>
      </c>
      <c r="P318" s="312">
        <f>IFERROR(VLOOKUP($B318,Totalt!$B$1:$AQ$554,MATCH(P$2,Totalt!$B$1:$AQ$1,0),FALSE),"")</f>
        <v>13.269</v>
      </c>
      <c r="Q318" s="312">
        <f>IFERROR(VLOOKUP($B318,Totalt!$B$1:$AQ$554,MATCH(Q$2,Totalt!$B$1:$AQ$1,0),FALSE),"")</f>
        <v>0</v>
      </c>
      <c r="R318" s="312">
        <f>IFERROR(VLOOKUP($B318,Totalt!$B$1:$AQ$554,MATCH(R$2,Totalt!$B$1:$AQ$1,0),FALSE),"")</f>
        <v>0</v>
      </c>
      <c r="S318" s="312">
        <f>IFERROR(VLOOKUP($B318,Totalt!$B$1:$AQ$554,MATCH(S$2,Totalt!$B$1:$AQ$1,0),FALSE),"")</f>
        <v>0</v>
      </c>
      <c r="T318" s="312">
        <f>IFERROR(VLOOKUP($B318,Totalt!$B$1:$AQ$554,MATCH(T$2,Totalt!$B$1:$AQ$1,0),FALSE),"")</f>
        <v>0</v>
      </c>
      <c r="U318" s="312">
        <f>IFERROR(VLOOKUP($B318,Totalt!$B$1:$AQ$554,MATCH(U$2,Totalt!$B$1:$AQ$1,0),FALSE),"")</f>
        <v>0</v>
      </c>
      <c r="V318" s="312">
        <f>IFERROR(VLOOKUP($B318,Totalt!$B$1:$AQ$554,MATCH(V$2,Totalt!$B$1:$AQ$1,0),FALSE),"")</f>
        <v>0</v>
      </c>
      <c r="W318" s="312">
        <f>IFERROR(VLOOKUP($B318,Totalt!$B$1:$AQ$554,MATCH(W$2,Totalt!$B$1:$AQ$1,0),FALSE),"")</f>
        <v>1.151</v>
      </c>
      <c r="X318" s="312">
        <f>IFERROR(VLOOKUP($B318,Totalt!$B$1:$AQ$554,MATCH(X$2,Totalt!$B$1:$AQ$1,0),FALSE),"")</f>
        <v>0</v>
      </c>
      <c r="Y318" s="312">
        <f>IFERROR(VLOOKUP($B318,Totalt!$B$1:$AQ$554,MATCH(Y$2,Totalt!$B$1:$AQ$1,0),FALSE),"")</f>
        <v>0</v>
      </c>
      <c r="Z318" s="312">
        <f>IFERROR(VLOOKUP($B318,Totalt!$B$1:$AQ$554,MATCH(Z$2,Totalt!$B$1:$AQ$1,0),FALSE),"")</f>
        <v>0</v>
      </c>
      <c r="AA318" s="312">
        <f>IFERROR(VLOOKUP($B318,Totalt!$B$1:$AQ$554,MATCH(AA$2,Totalt!$B$1:$AQ$1,0),FALSE),"")</f>
        <v>0</v>
      </c>
      <c r="AB318" s="312">
        <f>IFERROR(VLOOKUP($B318,Totalt!$B$1:$AQ$554,MATCH(AB$2,Totalt!$B$1:$AQ$1,0),FALSE),"")</f>
        <v>0</v>
      </c>
      <c r="AC318" s="312">
        <f>IFERROR(VLOOKUP($B318,Totalt!$B$1:$AQ$554,MATCH(AC$2,Totalt!$B$1:$AQ$1,0),FALSE),"")</f>
        <v>0</v>
      </c>
      <c r="AD318" s="312">
        <f>IFERROR(VLOOKUP($B318,Totalt!$B$1:$AQ$554,MATCH(AD$2,Totalt!$B$1:$AQ$1,0),FALSE),"")</f>
        <v>0</v>
      </c>
      <c r="AE318" s="312">
        <f>IFERROR(VLOOKUP($B318,Totalt!$B$1:$AQ$554,MATCH(AE$2,Totalt!$B$1:$AQ$1,0),FALSE),"")</f>
        <v>0</v>
      </c>
      <c r="AF318" s="312">
        <f>IFERROR(VLOOKUP($B318,Totalt!$B$1:$AQ$554,MATCH(AF$2,Totalt!$B$1:$AQ$1,0),FALSE),"")</f>
        <v>0.16</v>
      </c>
      <c r="AG318" s="312">
        <f>IFERROR(VLOOKUP($B318,Totalt!$B$1:$AQ$554,MATCH(AG$2,Totalt!$B$1:$AQ$1,0),FALSE),"")</f>
        <v>0</v>
      </c>
      <c r="AI318" s="245">
        <f t="shared" si="27"/>
        <v>14.58</v>
      </c>
      <c r="AJ318" s="246">
        <f>IF(ISERROR(1/VLOOKUP($B318,Leveranser!$B$1:$S$500,MATCH("såld värme (gwh)",Leveranser!$B$1:$S$1,0),FALSE)),"",VLOOKUP($B318,Leveranser!$B$1:$S$500,MATCH("såld värme (gwh)",Leveranser!$B$1:$S$1,0),FALSE))</f>
        <v>10.417</v>
      </c>
      <c r="AK318" t="str">
        <f>IFERROR(IF(VLOOKUP($B318,Totalt!$B$1:$AQ$554,MATCH(AK$2,Totalt!$B$1:$AQ$1,0),FALSE)="","",VLOOKUP($B318,Totalt!$B$1:$AQ$554,MATCH(AK$2,Totalt!$B$1:$AQ$1,0),FALSE)),"")</f>
        <v/>
      </c>
      <c r="AM318" s="247" t="str">
        <f>IF(B318&lt;&gt;"",IF(VLOOKUP($B318,Totalt!$B$1:$AQ$554,MATCH("Kvalitetsgranskad:",Totalt!$B$1:$AQ$1,0),FALSE)="ja",VLOOKUP($B318,Miljö!$B$1:$AG$479,MATCH(AM$2,Miljö!$B$1:$AK$1,0),FALSE),""),"")</f>
        <v>Ja</v>
      </c>
      <c r="AN318" s="247" t="str">
        <f>IF(AM318="ja",VLOOKUP($B318,Miljö!$B$1:$J$479,MATCH("Typ av ursprungsspecificerad el   (Om inget värde anges används Nordisk residualmix, se inforuta) ()",Miljö!$B$1:$J$1,0),FALSE),IF(AM318="nej","Nordisk residualel",""))</f>
        <v>'Bra miljöval'</v>
      </c>
      <c r="AO318" s="247">
        <f>IF(AM318="","",VLOOKUP($B318,Miljö!$B$1:$J$479,MATCH("Fossilandel för ursprungspecificerad el ()",Miljö!$B$1:$J$1,0),FALSE))</f>
        <v>0</v>
      </c>
      <c r="AP318" s="247">
        <f>IF(AM318="","",IFERROR(VLOOKUP($B318,Miljö!$B$1:$J$479,MATCH("Kärnkraftsandel för ursprungsspecificerad el ()",Miljö!$B$1:$J$1,0),FALSE)/1,0))</f>
        <v>0</v>
      </c>
      <c r="AQ318" s="247">
        <f t="shared" si="28"/>
        <v>1</v>
      </c>
      <c r="AR318" s="52"/>
      <c r="AS318" s="247" t="str">
        <f t="shared" si="24"/>
        <v>Nej</v>
      </c>
      <c r="AT318" s="247" t="str">
        <f>IF(AS318="ja",VLOOKUP($B318,Miljö!$B$1:$O$500,MATCH("Fossil andel i procent (%)",Miljö!$B$1:$O$1,0),FALSE)/100,"")</f>
        <v/>
      </c>
      <c r="AU318" s="52"/>
      <c r="AV318" s="247" t="str">
        <f t="shared" si="25"/>
        <v>Nej</v>
      </c>
      <c r="AW318" s="247" t="str">
        <f>IF(AV318="ja",VLOOKUP($B318,'Egen hetvattenprod'!$B$1:$AO$500,MATCH("Värmekälla till värmepumpar ()",'Egen hetvattenprod'!$B$1:$AO$1,0),FALSE),"")</f>
        <v/>
      </c>
      <c r="AY318" s="244" t="str">
        <f t="shared" si="26"/>
        <v>Nej</v>
      </c>
      <c r="AZ318" s="283" t="str">
        <f>IF($AY318="ja",(VLOOKUP($B318,'Egen hetvattenprod'!$B$1:$BX$550,MATCH(AZ$2,'Egen hetvattenprod'!$B$1:$BX$1,0),FALSE)+VLOOKUP($B318,Kraftvärmeprod!$B$1:$BX$550,MATCH(AZ$2,Kraftvärmeprod!$B$1:$BX$1,0),FALSE))/$AC318,"")</f>
        <v/>
      </c>
      <c r="BA318" s="283" t="str">
        <f>IF($AY318="ja",(VLOOKUP($B318,'Egen hetvattenprod'!$B$1:$BX$550,MATCH(BA$2,'Egen hetvattenprod'!$B$1:$BX$1,0),FALSE)+VLOOKUP($B318,Kraftvärmeprod!$B$1:$BX$550,MATCH(BA$2,Kraftvärmeprod!$B$1:$BX$1,0),FALSE))/$AC318,"")</f>
        <v/>
      </c>
      <c r="BB318" s="283" t="str">
        <f>IF($AY318="ja",(VLOOKUP($B318,'Egen hetvattenprod'!$B$1:$BX$550,MATCH(BB$2,'Egen hetvattenprod'!$B$1:$BX$1,0),FALSE)+VLOOKUP($B318,Kraftvärmeprod!$B$1:$BX$550,MATCH(BB$2,Kraftvärmeprod!$B$1:$BX$1,0),FALSE))/$AC318,"")</f>
        <v/>
      </c>
      <c r="BC318" s="283" t="str">
        <f>IF($AY318="ja",(VLOOKUP($B318,'Egen hetvattenprod'!$B$1:$BX$550,MATCH(BC$2,'Egen hetvattenprod'!$B$1:$BX$1,0),FALSE)+VLOOKUP($B318,Kraftvärmeprod!$B$1:$BX$550,MATCH(BC$2,Kraftvärmeprod!$B$1:$BX$1,0),FALSE))/$AC318,"")</f>
        <v/>
      </c>
      <c r="BD318" s="283" t="str">
        <f>IF($AY318="ja",(VLOOKUP($B318,'Egen hetvattenprod'!$B$1:$BX$550,MATCH(BD$2,'Egen hetvattenprod'!$B$1:$BX$1,0),FALSE)+VLOOKUP($B318,Kraftvärmeprod!$B$1:$BX$550,MATCH(BD$2,Kraftvärmeprod!$B$1:$BX$1,0),FALSE))/$AC318,"")</f>
        <v/>
      </c>
      <c r="BF318" s="244" t="str">
        <f t="shared" si="29"/>
        <v>Nej</v>
      </c>
      <c r="BG318" s="283" t="str">
        <f>IF($BF318="ja",VLOOKUP($B318,'Egen hetvattenprod'!$B$1:$BX$550,MATCH("Andelen klimatgaser med fossilt ursprung för avfall ()",'Egen hetvattenprod'!$B$1:$BX$1,0),FALSE),"")</f>
        <v/>
      </c>
      <c r="BH318" s="283" t="str">
        <f>IF($BF318="ja",VLOOKUP($B318,Kraftvärmeprod!$B$1:$BX$550,MATCH("Andelen klimatgaser med fossilt ursprung för avfall ()",Kraftvärmeprod!$B$1:$BX$1,0),FALSE),"")</f>
        <v/>
      </c>
      <c r="BI318" s="307" t="str">
        <f>IF($BF318="ja",VLOOKUP($B318,'Egen hetvattenprod'!$B$1:$BX$550,MATCH("Avfall (GWh)",'Egen hetvattenprod'!$B$1:$BX$1,0),FALSE),"")</f>
        <v/>
      </c>
      <c r="BJ318" s="307" t="str">
        <f>IF($BF318="ja",VLOOKUP($B318,'Slutlig allokering kvv'!$B$1:$BX$550,MATCH("Avfall (GWh)",'Slutlig allokering kvv'!$B$1:$BX$1,0),FALSE),"")</f>
        <v/>
      </c>
      <c r="BK318" s="307" t="str">
        <f>IF($BF318="ja",VLOOKUP($B318,'Köpt hetvatten'!$B$1:$BX$550,MATCH("Avfall i köpt hetvatten",'Köpt hetvatten'!$B$1:$BX$1,0),FALSE),"")</f>
        <v/>
      </c>
      <c r="BL318" s="307" t="str">
        <f>IF($BF318="ja",VLOOKUP($B318,'Egen hetvattenprod'!$B$1:$BX$550,MATCH("Värde enligt ovan. (%)",'Egen hetvattenprod'!$B$1:$BX$1,0),FALSE),"")</f>
        <v/>
      </c>
      <c r="BM318" s="307" t="str">
        <f>IF($BF318="ja",VLOOKUP($B318,Kraftvärmeprod!$B$1:$BX$550,MATCH("Värde enligt ovan. (%)",Kraftvärmeprod!$B$1:$BX$1,0),FALSE),"")</f>
        <v/>
      </c>
      <c r="BN318" s="307"/>
      <c r="BO318" s="307"/>
      <c r="BP318" s="307"/>
      <c r="BQ318" s="307" t="str">
        <f>IF($BF318="ja",VLOOKUP($B318,'Egen hetvattenprod'!$B$1:$BX$550,MATCH("Tillförd olja (fossil) vid avfallsförbränning (GWh)",'Egen hetvattenprod'!$B$1:$BX$1,0),FALSE),"")</f>
        <v/>
      </c>
      <c r="BR318" s="307" t="str">
        <f>IF($BF318="ja",VLOOKUP($B318,Kraftvärmeprod!$B$1:$BX$550,MATCH("Tillförd olja (fossil) vid avfallsförbränning (GWh)",Kraftvärmeprod!$B$1:$BX$1,0),FALSE),"")</f>
        <v/>
      </c>
    </row>
    <row r="319" spans="1:70" x14ac:dyDescent="0.25">
      <c r="A319" s="2" t="str">
        <f>'Miljövärden för publ företag'!B321</f>
        <v>Växjö Energi AB</v>
      </c>
      <c r="B319" s="2" t="str">
        <f>'Miljövärden för publ företag'!C321</f>
        <v>Växjö fjärrvärme</v>
      </c>
      <c r="C319" s="312">
        <f>IFERROR(VLOOKUP($B319,Totalt!$B$1:$AQ$554,MATCH(C$2,Totalt!$B$1:$AQ$1,0),FALSE),"")</f>
        <v>0</v>
      </c>
      <c r="D319" s="312">
        <f>IFERROR(VLOOKUP($B319,Totalt!$B$1:$AQ$554,MATCH(D$2,Totalt!$B$1:$AQ$1,0),FALSE),"")</f>
        <v>1.0900000000000001</v>
      </c>
      <c r="E319" s="312">
        <f>IFERROR(VLOOKUP($B319,Totalt!$B$1:$AQ$554,MATCH(E$2,Totalt!$B$1:$AQ$1,0),FALSE),"")</f>
        <v>0</v>
      </c>
      <c r="F319" s="312">
        <f>IFERROR(VLOOKUP($B319,Totalt!$B$1:$AQ$554,MATCH(F$2,Totalt!$B$1:$AQ$1,0),FALSE),"")</f>
        <v>0.93</v>
      </c>
      <c r="G319" s="312">
        <f>IFERROR(VLOOKUP($B319,Totalt!$B$1:$AQ$554,MATCH(G$2,Totalt!$B$1:$AQ$1,0),FALSE),"")</f>
        <v>0</v>
      </c>
      <c r="H319" s="312">
        <f>IFERROR(VLOOKUP($B319,Totalt!$B$1:$AQ$554,MATCH(H$2,Totalt!$B$1:$AQ$1,0),FALSE),"")</f>
        <v>0</v>
      </c>
      <c r="I319" s="312">
        <f>IFERROR(VLOOKUP($B319,Totalt!$B$1:$AQ$554,MATCH(I$2,Totalt!$B$1:$AQ$1,0),FALSE),"")</f>
        <v>0</v>
      </c>
      <c r="J319" s="312">
        <f>IFERROR(VLOOKUP($B319,Totalt!$B$1:$AQ$554,MATCH(J$2,Totalt!$B$1:$AQ$1,0),FALSE),"")</f>
        <v>0</v>
      </c>
      <c r="K319" s="312">
        <f>IFERROR(VLOOKUP($B319,Totalt!$B$1:$AQ$554,MATCH(K$2,Totalt!$B$1:$AQ$1,0),FALSE),"")</f>
        <v>0</v>
      </c>
      <c r="L319" s="312">
        <f>IFERROR(VLOOKUP($B319,Totalt!$B$1:$AQ$554,MATCH(L$2,Totalt!$B$1:$AQ$1,0),FALSE),"")</f>
        <v>20</v>
      </c>
      <c r="M319" s="312">
        <f>IFERROR(VLOOKUP($B319,Totalt!$B$1:$AQ$554,MATCH(M$2,Totalt!$B$1:$AQ$1,0),FALSE),"")</f>
        <v>59</v>
      </c>
      <c r="N319" s="312">
        <f>IFERROR(VLOOKUP($B319,Totalt!$B$1:$AQ$554,MATCH(N$2,Totalt!$B$1:$AQ$1,0),FALSE),"")</f>
        <v>202</v>
      </c>
      <c r="O319" s="312">
        <f>IFERROR(VLOOKUP($B319,Totalt!$B$1:$AQ$554,MATCH(O$2,Totalt!$B$1:$AQ$1,0),FALSE),"")</f>
        <v>38</v>
      </c>
      <c r="P319" s="312">
        <f>IFERROR(VLOOKUP($B319,Totalt!$B$1:$AQ$554,MATCH(P$2,Totalt!$B$1:$AQ$1,0),FALSE),"")</f>
        <v>89.34</v>
      </c>
      <c r="Q319" s="312">
        <f>IFERROR(VLOOKUP($B319,Totalt!$B$1:$AQ$554,MATCH(Q$2,Totalt!$B$1:$AQ$1,0),FALSE),"")</f>
        <v>0</v>
      </c>
      <c r="R319" s="312">
        <f>IFERROR(VLOOKUP($B319,Totalt!$B$1:$AQ$554,MATCH(R$2,Totalt!$B$1:$AQ$1,0),FALSE),"")</f>
        <v>0</v>
      </c>
      <c r="S319" s="312">
        <f>IFERROR(VLOOKUP($B319,Totalt!$B$1:$AQ$554,MATCH(S$2,Totalt!$B$1:$AQ$1,0),FALSE),"")</f>
        <v>0</v>
      </c>
      <c r="T319" s="312">
        <f>IFERROR(VLOOKUP($B319,Totalt!$B$1:$AQ$554,MATCH(T$2,Totalt!$B$1:$AQ$1,0),FALSE),"")</f>
        <v>0</v>
      </c>
      <c r="U319" s="312">
        <f>IFERROR(VLOOKUP($B319,Totalt!$B$1:$AQ$554,MATCH(U$2,Totalt!$B$1:$AQ$1,0),FALSE),"")</f>
        <v>0</v>
      </c>
      <c r="V319" s="312">
        <f>IFERROR(VLOOKUP($B319,Totalt!$B$1:$AQ$554,MATCH(V$2,Totalt!$B$1:$AQ$1,0),FALSE),"")</f>
        <v>0</v>
      </c>
      <c r="W319" s="312">
        <f>IFERROR(VLOOKUP($B319,Totalt!$B$1:$AQ$554,MATCH(W$2,Totalt!$B$1:$AQ$1,0),FALSE),"")</f>
        <v>3.85</v>
      </c>
      <c r="X319" s="312">
        <f>IFERROR(VLOOKUP($B319,Totalt!$B$1:$AQ$554,MATCH(X$2,Totalt!$B$1:$AQ$1,0),FALSE),"")</f>
        <v>0</v>
      </c>
      <c r="Y319" s="312">
        <f>IFERROR(VLOOKUP($B319,Totalt!$B$1:$AQ$554,MATCH(Y$2,Totalt!$B$1:$AQ$1,0),FALSE),"")</f>
        <v>17</v>
      </c>
      <c r="Z319" s="312">
        <f>IFERROR(VLOOKUP($B319,Totalt!$B$1:$AQ$554,MATCH(Z$2,Totalt!$B$1:$AQ$1,0),FALSE),"")</f>
        <v>0</v>
      </c>
      <c r="AA319" s="312">
        <f>IFERROR(VLOOKUP($B319,Totalt!$B$1:$AQ$554,MATCH(AA$2,Totalt!$B$1:$AQ$1,0),FALSE),"")</f>
        <v>0</v>
      </c>
      <c r="AB319" s="312">
        <f>IFERROR(VLOOKUP($B319,Totalt!$B$1:$AQ$554,MATCH(AB$2,Totalt!$B$1:$AQ$1,0),FALSE),"")</f>
        <v>0</v>
      </c>
      <c r="AC319" s="312">
        <f>IFERROR(VLOOKUP($B319,Totalt!$B$1:$AQ$554,MATCH(AC$2,Totalt!$B$1:$AQ$1,0),FALSE),"")</f>
        <v>42.4</v>
      </c>
      <c r="AD319" s="312">
        <f>IFERROR(VLOOKUP($B319,Totalt!$B$1:$AQ$554,MATCH(AD$2,Totalt!$B$1:$AQ$1,0),FALSE),"")</f>
        <v>0</v>
      </c>
      <c r="AE319" s="312">
        <f>IFERROR(VLOOKUP($B319,Totalt!$B$1:$AQ$554,MATCH(AE$2,Totalt!$B$1:$AQ$1,0),FALSE),"")</f>
        <v>0</v>
      </c>
      <c r="AF319" s="312">
        <f>IFERROR(VLOOKUP($B319,Totalt!$B$1:$AQ$554,MATCH(AF$2,Totalt!$B$1:$AQ$1,0),FALSE),"")</f>
        <v>4.9556300000000002</v>
      </c>
      <c r="AG319" s="312">
        <f>IFERROR(VLOOKUP($B319,Totalt!$B$1:$AQ$554,MATCH(AG$2,Totalt!$B$1:$AQ$1,0),FALSE),"")</f>
        <v>0</v>
      </c>
      <c r="AI319" s="245">
        <f t="shared" si="27"/>
        <v>478.56563</v>
      </c>
      <c r="AJ319" s="246">
        <f>IF(ISERROR(1/VLOOKUP($B319,Leveranser!$B$1:$S$500,MATCH("såld värme (gwh)",Leveranser!$B$1:$S$1,0),FALSE)),"",VLOOKUP($B319,Leveranser!$B$1:$S$500,MATCH("såld värme (gwh)",Leveranser!$B$1:$S$1,0),FALSE))</f>
        <v>538.60199999999998</v>
      </c>
      <c r="AK319" t="str">
        <f>IFERROR(IF(VLOOKUP($B319,Totalt!$B$1:$AQ$554,MATCH(AK$2,Totalt!$B$1:$AQ$1,0),FALSE)="","",VLOOKUP($B319,Totalt!$B$1:$AQ$554,MATCH(AK$2,Totalt!$B$1:$AQ$1,0),FALSE)),"")</f>
        <v/>
      </c>
      <c r="AM319" s="247" t="str">
        <f>IF(B319&lt;&gt;"",IF(VLOOKUP($B319,Totalt!$B$1:$AQ$554,MATCH("Kvalitetsgranskad:",Totalt!$B$1:$AQ$1,0),FALSE)="ja",VLOOKUP($B319,Miljö!$B$1:$AG$479,MATCH(AM$2,Miljö!$B$1:$AK$1,0),FALSE),""),"")</f>
        <v>Ja</v>
      </c>
      <c r="AN319" s="247" t="str">
        <f>IF(AM319="ja",VLOOKUP($B319,Miljö!$B$1:$J$479,MATCH("Typ av ursprungsspecificerad el   (Om inget värde anges används Nordisk residualmix, se inforuta) ()",Miljö!$B$1:$J$1,0),FALSE),IF(AM319="nej","Nordisk residualel",""))</f>
        <v>'Förnybar el'</v>
      </c>
      <c r="AO319" s="247">
        <f>IF(AM319="","",VLOOKUP($B319,Miljö!$B$1:$J$479,MATCH("Fossilandel för ursprungspecificerad el ()",Miljö!$B$1:$J$1,0),FALSE))</f>
        <v>0</v>
      </c>
      <c r="AP319" s="247">
        <f>IF(AM319="","",IFERROR(VLOOKUP($B319,Miljö!$B$1:$J$479,MATCH("Kärnkraftsandel för ursprungsspecificerad el ()",Miljö!$B$1:$J$1,0),FALSE)/1,0))</f>
        <v>0</v>
      </c>
      <c r="AQ319" s="247">
        <f t="shared" si="28"/>
        <v>1</v>
      </c>
      <c r="AR319" s="52"/>
      <c r="AS319" s="247" t="str">
        <f t="shared" si="24"/>
        <v>Nej</v>
      </c>
      <c r="AT319" s="247" t="str">
        <f>IF(AS319="ja",VLOOKUP($B319,Miljö!$B$1:$O$500,MATCH("Fossil andel i procent (%)",Miljö!$B$1:$O$1,0),FALSE)/100,"")</f>
        <v/>
      </c>
      <c r="AU319" s="52"/>
      <c r="AV319" s="247" t="str">
        <f t="shared" si="25"/>
        <v>Nej</v>
      </c>
      <c r="AW319" s="247" t="str">
        <f>IF(AV319="ja",VLOOKUP($B319,'Egen hetvattenprod'!$B$1:$AO$500,MATCH("Värmekälla till värmepumpar ()",'Egen hetvattenprod'!$B$1:$AO$1,0),FALSE),"")</f>
        <v/>
      </c>
      <c r="AY319" s="244" t="str">
        <f t="shared" si="26"/>
        <v>Ja</v>
      </c>
      <c r="AZ319" s="283">
        <f>IF($AY319="ja",(VLOOKUP($B319,'Egen hetvattenprod'!$B$1:$BX$550,MATCH(AZ$2,'Egen hetvattenprod'!$B$1:$BX$1,0),FALSE)+VLOOKUP($B319,Kraftvärmeprod!$B$1:$BX$550,MATCH(AZ$2,Kraftvärmeprod!$B$1:$BX$1,0),FALSE))/$AC319,"")</f>
        <v>0.89999999999999991</v>
      </c>
      <c r="BA319" s="283">
        <f>IF($AY319="ja",(VLOOKUP($B319,'Egen hetvattenprod'!$B$1:$BX$550,MATCH(BA$2,'Egen hetvattenprod'!$B$1:$BX$1,0),FALSE)+VLOOKUP($B319,Kraftvärmeprod!$B$1:$BX$550,MATCH(BA$2,Kraftvärmeprod!$B$1:$BX$1,0),FALSE))/$AC319,"")</f>
        <v>0</v>
      </c>
      <c r="BB319" s="283">
        <f>IF($AY319="ja",(VLOOKUP($B319,'Egen hetvattenprod'!$B$1:$BX$550,MATCH(BB$2,'Egen hetvattenprod'!$B$1:$BX$1,0),FALSE)+VLOOKUP($B319,Kraftvärmeprod!$B$1:$BX$550,MATCH(BB$2,Kraftvärmeprod!$B$1:$BX$1,0),FALSE))/$AC319,"")</f>
        <v>0</v>
      </c>
      <c r="BC319" s="283">
        <f>IF($AY319="ja",(VLOOKUP($B319,'Egen hetvattenprod'!$B$1:$BX$550,MATCH(BC$2,'Egen hetvattenprod'!$B$1:$BX$1,0),FALSE)+VLOOKUP($B319,Kraftvärmeprod!$B$1:$BX$550,MATCH(BC$2,Kraftvärmeprod!$B$1:$BX$1,0),FALSE))/$AC319,"")</f>
        <v>0.1</v>
      </c>
      <c r="BD319" s="283">
        <f>IF($AY319="ja",(VLOOKUP($B319,'Egen hetvattenprod'!$B$1:$BX$550,MATCH(BD$2,'Egen hetvattenprod'!$B$1:$BX$1,0),FALSE)+VLOOKUP($B319,Kraftvärmeprod!$B$1:$BX$550,MATCH(BD$2,Kraftvärmeprod!$B$1:$BX$1,0),FALSE))/$AC319,"")</f>
        <v>0</v>
      </c>
      <c r="BF319" s="244" t="str">
        <f t="shared" si="29"/>
        <v>Nej</v>
      </c>
      <c r="BG319" s="283" t="str">
        <f>IF($BF319="ja",VLOOKUP($B319,'Egen hetvattenprod'!$B$1:$BX$550,MATCH("Andelen klimatgaser med fossilt ursprung för avfall ()",'Egen hetvattenprod'!$B$1:$BX$1,0),FALSE),"")</f>
        <v/>
      </c>
      <c r="BH319" s="283" t="str">
        <f>IF($BF319="ja",VLOOKUP($B319,Kraftvärmeprod!$B$1:$BX$550,MATCH("Andelen klimatgaser med fossilt ursprung för avfall ()",Kraftvärmeprod!$B$1:$BX$1,0),FALSE),"")</f>
        <v/>
      </c>
      <c r="BI319" s="307" t="str">
        <f>IF($BF319="ja",VLOOKUP($B319,'Egen hetvattenprod'!$B$1:$BX$550,MATCH("Avfall (GWh)",'Egen hetvattenprod'!$B$1:$BX$1,0),FALSE),"")</f>
        <v/>
      </c>
      <c r="BJ319" s="307" t="str">
        <f>IF($BF319="ja",VLOOKUP($B319,'Slutlig allokering kvv'!$B$1:$BX$550,MATCH("Avfall (GWh)",'Slutlig allokering kvv'!$B$1:$BX$1,0),FALSE),"")</f>
        <v/>
      </c>
      <c r="BK319" s="307" t="str">
        <f>IF($BF319="ja",VLOOKUP($B319,'Köpt hetvatten'!$B$1:$BX$550,MATCH("Avfall i köpt hetvatten",'Köpt hetvatten'!$B$1:$BX$1,0),FALSE),"")</f>
        <v/>
      </c>
      <c r="BL319" s="307" t="str">
        <f>IF($BF319="ja",VLOOKUP($B319,'Egen hetvattenprod'!$B$1:$BX$550,MATCH("Värde enligt ovan. (%)",'Egen hetvattenprod'!$B$1:$BX$1,0),FALSE),"")</f>
        <v/>
      </c>
      <c r="BM319" s="307" t="str">
        <f>IF($BF319="ja",VLOOKUP($B319,Kraftvärmeprod!$B$1:$BX$550,MATCH("Värde enligt ovan. (%)",Kraftvärmeprod!$B$1:$BX$1,0),FALSE),"")</f>
        <v/>
      </c>
      <c r="BN319" s="307"/>
      <c r="BO319" s="307"/>
      <c r="BP319" s="307"/>
      <c r="BQ319" s="307" t="str">
        <f>IF($BF319="ja",VLOOKUP($B319,'Egen hetvattenprod'!$B$1:$BX$550,MATCH("Tillförd olja (fossil) vid avfallsförbränning (GWh)",'Egen hetvattenprod'!$B$1:$BX$1,0),FALSE),"")</f>
        <v/>
      </c>
      <c r="BR319" s="307" t="str">
        <f>IF($BF319="ja",VLOOKUP($B319,Kraftvärmeprod!$B$1:$BX$550,MATCH("Tillförd olja (fossil) vid avfallsförbränning (GWh)",Kraftvärmeprod!$B$1:$BX$1,0),FALSE),"")</f>
        <v/>
      </c>
    </row>
    <row r="320" spans="1:70" x14ac:dyDescent="0.25">
      <c r="A320" s="2" t="str">
        <f>'Miljövärden för publ företag'!B322</f>
        <v>Ystad Energi AB</v>
      </c>
      <c r="B320" s="2" t="str">
        <f>'Miljövärden för publ företag'!C322</f>
        <v>Ystad</v>
      </c>
      <c r="C320" s="312">
        <f>IFERROR(VLOOKUP($B320,Totalt!$B$1:$AQ$554,MATCH(C$2,Totalt!$B$1:$AQ$1,0),FALSE),"")</f>
        <v>0</v>
      </c>
      <c r="D320" s="312">
        <f>IFERROR(VLOOKUP($B320,Totalt!$B$1:$AQ$554,MATCH(D$2,Totalt!$B$1:$AQ$1,0),FALSE),"")</f>
        <v>7.3029999999999999</v>
      </c>
      <c r="E320" s="312">
        <f>IFERROR(VLOOKUP($B320,Totalt!$B$1:$AQ$554,MATCH(E$2,Totalt!$B$1:$AQ$1,0),FALSE),"")</f>
        <v>0</v>
      </c>
      <c r="F320" s="312">
        <f>IFERROR(VLOOKUP($B320,Totalt!$B$1:$AQ$554,MATCH(F$2,Totalt!$B$1:$AQ$1,0),FALSE),"")</f>
        <v>0</v>
      </c>
      <c r="G320" s="312">
        <f>IFERROR(VLOOKUP($B320,Totalt!$B$1:$AQ$554,MATCH(G$2,Totalt!$B$1:$AQ$1,0),FALSE),"")</f>
        <v>0</v>
      </c>
      <c r="H320" s="312">
        <f>IFERROR(VLOOKUP($B320,Totalt!$B$1:$AQ$554,MATCH(H$2,Totalt!$B$1:$AQ$1,0),FALSE),"")</f>
        <v>0</v>
      </c>
      <c r="I320" s="312">
        <f>IFERROR(VLOOKUP($B320,Totalt!$B$1:$AQ$554,MATCH(I$2,Totalt!$B$1:$AQ$1,0),FALSE),"")</f>
        <v>0</v>
      </c>
      <c r="J320" s="312">
        <f>IFERROR(VLOOKUP($B320,Totalt!$B$1:$AQ$554,MATCH(J$2,Totalt!$B$1:$AQ$1,0),FALSE),"")</f>
        <v>5.4580000000000002</v>
      </c>
      <c r="K320" s="312">
        <f>IFERROR(VLOOKUP($B320,Totalt!$B$1:$AQ$554,MATCH(K$2,Totalt!$B$1:$AQ$1,0),FALSE),"")</f>
        <v>0</v>
      </c>
      <c r="L320" s="312">
        <f>IFERROR(VLOOKUP($B320,Totalt!$B$1:$AQ$554,MATCH(L$2,Totalt!$B$1:$AQ$1,0),FALSE),"")</f>
        <v>1.4630000000000001</v>
      </c>
      <c r="M320" s="312">
        <f>IFERROR(VLOOKUP($B320,Totalt!$B$1:$AQ$554,MATCH(M$2,Totalt!$B$1:$AQ$1,0),FALSE),"")</f>
        <v>0</v>
      </c>
      <c r="N320" s="312">
        <f>IFERROR(VLOOKUP($B320,Totalt!$B$1:$AQ$554,MATCH(N$2,Totalt!$B$1:$AQ$1,0),FALSE),"")</f>
        <v>113.438</v>
      </c>
      <c r="O320" s="312">
        <f>IFERROR(VLOOKUP($B320,Totalt!$B$1:$AQ$554,MATCH(O$2,Totalt!$B$1:$AQ$1,0),FALSE),"")</f>
        <v>0</v>
      </c>
      <c r="P320" s="312">
        <f>IFERROR(VLOOKUP($B320,Totalt!$B$1:$AQ$554,MATCH(P$2,Totalt!$B$1:$AQ$1,0),FALSE),"")</f>
        <v>14.4</v>
      </c>
      <c r="Q320" s="312">
        <f>IFERROR(VLOOKUP($B320,Totalt!$B$1:$AQ$554,MATCH(Q$2,Totalt!$B$1:$AQ$1,0),FALSE),"")</f>
        <v>4.1455599999999997</v>
      </c>
      <c r="R320" s="312">
        <f>IFERROR(VLOOKUP($B320,Totalt!$B$1:$AQ$554,MATCH(R$2,Totalt!$B$1:$AQ$1,0),FALSE),"")</f>
        <v>4.0179999999999998</v>
      </c>
      <c r="S320" s="312">
        <f>IFERROR(VLOOKUP($B320,Totalt!$B$1:$AQ$554,MATCH(S$2,Totalt!$B$1:$AQ$1,0),FALSE),"")</f>
        <v>0</v>
      </c>
      <c r="T320" s="312">
        <f>IFERROR(VLOOKUP($B320,Totalt!$B$1:$AQ$554,MATCH(T$2,Totalt!$B$1:$AQ$1,0),FALSE),"")</f>
        <v>0</v>
      </c>
      <c r="U320" s="312">
        <f>IFERROR(VLOOKUP($B320,Totalt!$B$1:$AQ$554,MATCH(U$2,Totalt!$B$1:$AQ$1,0),FALSE),"")</f>
        <v>0</v>
      </c>
      <c r="V320" s="312">
        <f>IFERROR(VLOOKUP($B320,Totalt!$B$1:$AQ$554,MATCH(V$2,Totalt!$B$1:$AQ$1,0),FALSE),"")</f>
        <v>0</v>
      </c>
      <c r="W320" s="312">
        <f>IFERROR(VLOOKUP($B320,Totalt!$B$1:$AQ$554,MATCH(W$2,Totalt!$B$1:$AQ$1,0),FALSE),"")</f>
        <v>0.95299999999999996</v>
      </c>
      <c r="X320" s="312">
        <f>IFERROR(VLOOKUP($B320,Totalt!$B$1:$AQ$554,MATCH(X$2,Totalt!$B$1:$AQ$1,0),FALSE),"")</f>
        <v>5.55</v>
      </c>
      <c r="Y320" s="312">
        <f>IFERROR(VLOOKUP($B320,Totalt!$B$1:$AQ$554,MATCH(Y$2,Totalt!$B$1:$AQ$1,0),FALSE),"")</f>
        <v>0</v>
      </c>
      <c r="Z320" s="312">
        <f>IFERROR(VLOOKUP($B320,Totalt!$B$1:$AQ$554,MATCH(Z$2,Totalt!$B$1:$AQ$1,0),FALSE),"")</f>
        <v>0</v>
      </c>
      <c r="AA320" s="312">
        <f>IFERROR(VLOOKUP($B320,Totalt!$B$1:$AQ$554,MATCH(AA$2,Totalt!$B$1:$AQ$1,0),FALSE),"")</f>
        <v>0</v>
      </c>
      <c r="AB320" s="312">
        <f>IFERROR(VLOOKUP($B320,Totalt!$B$1:$AQ$554,MATCH(AB$2,Totalt!$B$1:$AQ$1,0),FALSE),"")</f>
        <v>0</v>
      </c>
      <c r="AC320" s="312">
        <f>IFERROR(VLOOKUP($B320,Totalt!$B$1:$AQ$554,MATCH(AC$2,Totalt!$B$1:$AQ$1,0),FALSE),"")</f>
        <v>23.286000000000001</v>
      </c>
      <c r="AD320" s="312">
        <f>IFERROR(VLOOKUP($B320,Totalt!$B$1:$AQ$554,MATCH(AD$2,Totalt!$B$1:$AQ$1,0),FALSE),"")</f>
        <v>0</v>
      </c>
      <c r="AE320" s="312">
        <f>IFERROR(VLOOKUP($B320,Totalt!$B$1:$AQ$554,MATCH(AE$2,Totalt!$B$1:$AQ$1,0),FALSE),"")</f>
        <v>0</v>
      </c>
      <c r="AF320" s="312">
        <f>IFERROR(VLOOKUP($B320,Totalt!$B$1:$AQ$554,MATCH(AF$2,Totalt!$B$1:$AQ$1,0),FALSE),"")</f>
        <v>4.0739999999999998</v>
      </c>
      <c r="AG320" s="312">
        <f>IFERROR(VLOOKUP($B320,Totalt!$B$1:$AQ$554,MATCH(AG$2,Totalt!$B$1:$AQ$1,0),FALSE),"")</f>
        <v>0</v>
      </c>
      <c r="AI320" s="245">
        <f t="shared" si="27"/>
        <v>184.08856000000003</v>
      </c>
      <c r="AJ320" s="246">
        <f>IF(ISERROR(1/VLOOKUP($B320,Leveranser!$B$1:$S$500,MATCH("såld värme (gwh)",Leveranser!$B$1:$S$1,0),FALSE)),"",VLOOKUP($B320,Leveranser!$B$1:$S$500,MATCH("såld värme (gwh)",Leveranser!$B$1:$S$1,0),FALSE))</f>
        <v>134.52000000000001</v>
      </c>
      <c r="AK320" t="str">
        <f>IFERROR(IF(VLOOKUP($B320,Totalt!$B$1:$AQ$554,MATCH(AK$2,Totalt!$B$1:$AQ$1,0),FALSE)="","",VLOOKUP($B320,Totalt!$B$1:$AQ$554,MATCH(AK$2,Totalt!$B$1:$AQ$1,0),FALSE)),"")</f>
        <v/>
      </c>
      <c r="AM320" s="247" t="str">
        <f>IF(B320&lt;&gt;"",IF(VLOOKUP($B320,Totalt!$B$1:$AQ$554,MATCH("Kvalitetsgranskad:",Totalt!$B$1:$AQ$1,0),FALSE)="ja",VLOOKUP($B320,Miljö!$B$1:$AG$479,MATCH(AM$2,Miljö!$B$1:$AK$1,0),FALSE),""),"")</f>
        <v>Ja</v>
      </c>
      <c r="AN320" s="247" t="str">
        <f>IF(AM320="ja",VLOOKUP($B320,Miljö!$B$1:$J$479,MATCH("Typ av ursprungsspecificerad el   (Om inget värde anges används Nordisk residualmix, se inforuta) ()",Miljö!$B$1:$J$1,0),FALSE),IF(AM320="nej","Nordisk residualel",""))</f>
        <v>'Grönel'</v>
      </c>
      <c r="AO320" s="247">
        <f>IF(AM320="","",VLOOKUP($B320,Miljö!$B$1:$J$479,MATCH("Fossilandel för ursprungspecificerad el ()",Miljö!$B$1:$J$1,0),FALSE))</f>
        <v>0</v>
      </c>
      <c r="AP320" s="247">
        <f>IF(AM320="","",IFERROR(VLOOKUP($B320,Miljö!$B$1:$J$479,MATCH("Kärnkraftsandel för ursprungsspecificerad el ()",Miljö!$B$1:$J$1,0),FALSE)/1,0))</f>
        <v>0</v>
      </c>
      <c r="AQ320" s="247">
        <f t="shared" si="28"/>
        <v>1</v>
      </c>
      <c r="AR320" s="52"/>
      <c r="AS320" s="247" t="str">
        <f t="shared" si="24"/>
        <v>Nej</v>
      </c>
      <c r="AT320" s="247" t="str">
        <f>IF(AS320="ja",VLOOKUP($B320,Miljö!$B$1:$O$500,MATCH("Fossil andel i procent (%)",Miljö!$B$1:$O$1,0),FALSE)/100,"")</f>
        <v/>
      </c>
      <c r="AU320" s="52"/>
      <c r="AV320" s="247" t="str">
        <f t="shared" si="25"/>
        <v>Nej</v>
      </c>
      <c r="AW320" s="247" t="str">
        <f>IF(AV320="ja",VLOOKUP($B320,'Egen hetvattenprod'!$B$1:$AO$500,MATCH("Värmekälla till värmepumpar ()",'Egen hetvattenprod'!$B$1:$AO$1,0),FALSE),"")</f>
        <v/>
      </c>
      <c r="AY320" s="244" t="str">
        <f t="shared" si="26"/>
        <v>Ja</v>
      </c>
      <c r="AZ320" s="283">
        <f>IF($AY320="ja",(VLOOKUP($B320,'Egen hetvattenprod'!$B$1:$BX$550,MATCH(AZ$2,'Egen hetvattenprod'!$B$1:$BX$1,0),FALSE)+VLOOKUP($B320,Kraftvärmeprod!$B$1:$BX$550,MATCH(AZ$2,Kraftvärmeprod!$B$1:$BX$1,0),FALSE))/$AC320,"")</f>
        <v>1</v>
      </c>
      <c r="BA320" s="283">
        <f>IF($AY320="ja",(VLOOKUP($B320,'Egen hetvattenprod'!$B$1:$BX$550,MATCH(BA$2,'Egen hetvattenprod'!$B$1:$BX$1,0),FALSE)+VLOOKUP($B320,Kraftvärmeprod!$B$1:$BX$550,MATCH(BA$2,Kraftvärmeprod!$B$1:$BX$1,0),FALSE))/$AC320,"")</f>
        <v>0</v>
      </c>
      <c r="BB320" s="283">
        <f>IF($AY320="ja",(VLOOKUP($B320,'Egen hetvattenprod'!$B$1:$BX$550,MATCH(BB$2,'Egen hetvattenprod'!$B$1:$BX$1,0),FALSE)+VLOOKUP($B320,Kraftvärmeprod!$B$1:$BX$550,MATCH(BB$2,Kraftvärmeprod!$B$1:$BX$1,0),FALSE))/$AC320,"")</f>
        <v>0</v>
      </c>
      <c r="BC320" s="283">
        <f>IF($AY320="ja",(VLOOKUP($B320,'Egen hetvattenprod'!$B$1:$BX$550,MATCH(BC$2,'Egen hetvattenprod'!$B$1:$BX$1,0),FALSE)+VLOOKUP($B320,Kraftvärmeprod!$B$1:$BX$550,MATCH(BC$2,Kraftvärmeprod!$B$1:$BX$1,0),FALSE))/$AC320,"")</f>
        <v>0</v>
      </c>
      <c r="BD320" s="283">
        <f>IF($AY320="ja",(VLOOKUP($B320,'Egen hetvattenprod'!$B$1:$BX$550,MATCH(BD$2,'Egen hetvattenprod'!$B$1:$BX$1,0),FALSE)+VLOOKUP($B320,Kraftvärmeprod!$B$1:$BX$550,MATCH(BD$2,Kraftvärmeprod!$B$1:$BX$1,0),FALSE))/$AC320,"")</f>
        <v>0</v>
      </c>
      <c r="BF320" s="244" t="str">
        <f t="shared" si="29"/>
        <v>Nej</v>
      </c>
      <c r="BG320" s="283" t="str">
        <f>IF($BF320="ja",VLOOKUP($B320,'Egen hetvattenprod'!$B$1:$BX$550,MATCH("Andelen klimatgaser med fossilt ursprung för avfall ()",'Egen hetvattenprod'!$B$1:$BX$1,0),FALSE),"")</f>
        <v/>
      </c>
      <c r="BH320" s="283" t="str">
        <f>IF($BF320="ja",VLOOKUP($B320,Kraftvärmeprod!$B$1:$BX$550,MATCH("Andelen klimatgaser med fossilt ursprung för avfall ()",Kraftvärmeprod!$B$1:$BX$1,0),FALSE),"")</f>
        <v/>
      </c>
      <c r="BI320" s="307" t="str">
        <f>IF($BF320="ja",VLOOKUP($B320,'Egen hetvattenprod'!$B$1:$BX$550,MATCH("Avfall (GWh)",'Egen hetvattenprod'!$B$1:$BX$1,0),FALSE),"")</f>
        <v/>
      </c>
      <c r="BJ320" s="307" t="str">
        <f>IF($BF320="ja",VLOOKUP($B320,'Slutlig allokering kvv'!$B$1:$BX$550,MATCH("Avfall (GWh)",'Slutlig allokering kvv'!$B$1:$BX$1,0),FALSE),"")</f>
        <v/>
      </c>
      <c r="BK320" s="307" t="str">
        <f>IF($BF320="ja",VLOOKUP($B320,'Köpt hetvatten'!$B$1:$BX$550,MATCH("Avfall i köpt hetvatten",'Köpt hetvatten'!$B$1:$BX$1,0),FALSE),"")</f>
        <v/>
      </c>
      <c r="BL320" s="307" t="str">
        <f>IF($BF320="ja",VLOOKUP($B320,'Egen hetvattenprod'!$B$1:$BX$550,MATCH("Värde enligt ovan. (%)",'Egen hetvattenprod'!$B$1:$BX$1,0),FALSE),"")</f>
        <v/>
      </c>
      <c r="BM320" s="307" t="str">
        <f>IF($BF320="ja",VLOOKUP($B320,Kraftvärmeprod!$B$1:$BX$550,MATCH("Värde enligt ovan. (%)",Kraftvärmeprod!$B$1:$BX$1,0),FALSE),"")</f>
        <v/>
      </c>
      <c r="BN320" s="307"/>
      <c r="BO320" s="307"/>
      <c r="BP320" s="307"/>
      <c r="BQ320" s="307" t="str">
        <f>IF($BF320="ja",VLOOKUP($B320,'Egen hetvattenprod'!$B$1:$BX$550,MATCH("Tillförd olja (fossil) vid avfallsförbränning (GWh)",'Egen hetvattenprod'!$B$1:$BX$1,0),FALSE),"")</f>
        <v/>
      </c>
      <c r="BR320" s="307" t="str">
        <f>IF($BF320="ja",VLOOKUP($B320,Kraftvärmeprod!$B$1:$BX$550,MATCH("Tillförd olja (fossil) vid avfallsförbränning (GWh)",Kraftvärmeprod!$B$1:$BX$1,0),FALSE),"")</f>
        <v/>
      </c>
    </row>
    <row r="321" spans="1:70" x14ac:dyDescent="0.25">
      <c r="A321" s="2" t="str">
        <f>'Miljövärden för publ företag'!B323</f>
        <v>Ånge Energi AB</v>
      </c>
      <c r="B321" s="2" t="str">
        <f>'Miljövärden för publ företag'!C323</f>
        <v>Fränsta</v>
      </c>
      <c r="C321" s="312">
        <f>IFERROR(VLOOKUP($B321,Totalt!$B$1:$AQ$554,MATCH(C$2,Totalt!$B$1:$AQ$1,0),FALSE),"")</f>
        <v>0</v>
      </c>
      <c r="D321" s="312">
        <f>IFERROR(VLOOKUP($B321,Totalt!$B$1:$AQ$554,MATCH(D$2,Totalt!$B$1:$AQ$1,0),FALSE),"")</f>
        <v>0.13</v>
      </c>
      <c r="E321" s="312">
        <f>IFERROR(VLOOKUP($B321,Totalt!$B$1:$AQ$554,MATCH(E$2,Totalt!$B$1:$AQ$1,0),FALSE),"")</f>
        <v>0</v>
      </c>
      <c r="F321" s="312">
        <f>IFERROR(VLOOKUP($B321,Totalt!$B$1:$AQ$554,MATCH(F$2,Totalt!$B$1:$AQ$1,0),FALSE),"")</f>
        <v>0</v>
      </c>
      <c r="G321" s="312">
        <f>IFERROR(VLOOKUP($B321,Totalt!$B$1:$AQ$554,MATCH(G$2,Totalt!$B$1:$AQ$1,0),FALSE),"")</f>
        <v>0</v>
      </c>
      <c r="H321" s="312">
        <f>IFERROR(VLOOKUP($B321,Totalt!$B$1:$AQ$554,MATCH(H$2,Totalt!$B$1:$AQ$1,0),FALSE),"")</f>
        <v>0</v>
      </c>
      <c r="I321" s="312">
        <f>IFERROR(VLOOKUP($B321,Totalt!$B$1:$AQ$554,MATCH(I$2,Totalt!$B$1:$AQ$1,0),FALSE),"")</f>
        <v>0</v>
      </c>
      <c r="J321" s="312">
        <f>IFERROR(VLOOKUP($B321,Totalt!$B$1:$AQ$554,MATCH(J$2,Totalt!$B$1:$AQ$1,0),FALSE),"")</f>
        <v>0</v>
      </c>
      <c r="K321" s="312">
        <f>IFERROR(VLOOKUP($B321,Totalt!$B$1:$AQ$554,MATCH(K$2,Totalt!$B$1:$AQ$1,0),FALSE),"")</f>
        <v>0</v>
      </c>
      <c r="L321" s="312">
        <f>IFERROR(VLOOKUP($B321,Totalt!$B$1:$AQ$554,MATCH(L$2,Totalt!$B$1:$AQ$1,0),FALSE),"")</f>
        <v>0</v>
      </c>
      <c r="M321" s="312">
        <f>IFERROR(VLOOKUP($B321,Totalt!$B$1:$AQ$554,MATCH(M$2,Totalt!$B$1:$AQ$1,0),FALSE),"")</f>
        <v>0</v>
      </c>
      <c r="N321" s="312">
        <f>IFERROR(VLOOKUP($B321,Totalt!$B$1:$AQ$554,MATCH(N$2,Totalt!$B$1:$AQ$1,0),FALSE),"")</f>
        <v>0</v>
      </c>
      <c r="O321" s="312">
        <f>IFERROR(VLOOKUP($B321,Totalt!$B$1:$AQ$554,MATCH(O$2,Totalt!$B$1:$AQ$1,0),FALSE),"")</f>
        <v>0</v>
      </c>
      <c r="P321" s="312">
        <f>IFERROR(VLOOKUP($B321,Totalt!$B$1:$AQ$554,MATCH(P$2,Totalt!$B$1:$AQ$1,0),FALSE),"")</f>
        <v>0</v>
      </c>
      <c r="Q321" s="312">
        <f>IFERROR(VLOOKUP($B321,Totalt!$B$1:$AQ$554,MATCH(Q$2,Totalt!$B$1:$AQ$1,0),FALSE),"")</f>
        <v>0</v>
      </c>
      <c r="R321" s="312">
        <f>IFERROR(VLOOKUP($B321,Totalt!$B$1:$AQ$554,MATCH(R$2,Totalt!$B$1:$AQ$1,0),FALSE),"")</f>
        <v>8.1999999999999993</v>
      </c>
      <c r="S321" s="312">
        <f>IFERROR(VLOOKUP($B321,Totalt!$B$1:$AQ$554,MATCH(S$2,Totalt!$B$1:$AQ$1,0),FALSE),"")</f>
        <v>0</v>
      </c>
      <c r="T321" s="312">
        <f>IFERROR(VLOOKUP($B321,Totalt!$B$1:$AQ$554,MATCH(T$2,Totalt!$B$1:$AQ$1,0),FALSE),"")</f>
        <v>0</v>
      </c>
      <c r="U321" s="312">
        <f>IFERROR(VLOOKUP($B321,Totalt!$B$1:$AQ$554,MATCH(U$2,Totalt!$B$1:$AQ$1,0),FALSE),"")</f>
        <v>0</v>
      </c>
      <c r="V321" s="312">
        <f>IFERROR(VLOOKUP($B321,Totalt!$B$1:$AQ$554,MATCH(V$2,Totalt!$B$1:$AQ$1,0),FALSE),"")</f>
        <v>0</v>
      </c>
      <c r="W321" s="312">
        <f>IFERROR(VLOOKUP($B321,Totalt!$B$1:$AQ$554,MATCH(W$2,Totalt!$B$1:$AQ$1,0),FALSE),"")</f>
        <v>0</v>
      </c>
      <c r="X321" s="312">
        <f>IFERROR(VLOOKUP($B321,Totalt!$B$1:$AQ$554,MATCH(X$2,Totalt!$B$1:$AQ$1,0),FALSE),"")</f>
        <v>0</v>
      </c>
      <c r="Y321" s="312">
        <f>IFERROR(VLOOKUP($B321,Totalt!$B$1:$AQ$554,MATCH(Y$2,Totalt!$B$1:$AQ$1,0),FALSE),"")</f>
        <v>0</v>
      </c>
      <c r="Z321" s="312">
        <f>IFERROR(VLOOKUP($B321,Totalt!$B$1:$AQ$554,MATCH(Z$2,Totalt!$B$1:$AQ$1,0),FALSE),"")</f>
        <v>0</v>
      </c>
      <c r="AA321" s="312">
        <f>IFERROR(VLOOKUP($B321,Totalt!$B$1:$AQ$554,MATCH(AA$2,Totalt!$B$1:$AQ$1,0),FALSE),"")</f>
        <v>0</v>
      </c>
      <c r="AB321" s="312">
        <f>IFERROR(VLOOKUP($B321,Totalt!$B$1:$AQ$554,MATCH(AB$2,Totalt!$B$1:$AQ$1,0),FALSE),"")</f>
        <v>0</v>
      </c>
      <c r="AC321" s="312">
        <f>IFERROR(VLOOKUP($B321,Totalt!$B$1:$AQ$554,MATCH(AC$2,Totalt!$B$1:$AQ$1,0),FALSE),"")</f>
        <v>0</v>
      </c>
      <c r="AD321" s="312">
        <f>IFERROR(VLOOKUP($B321,Totalt!$B$1:$AQ$554,MATCH(AD$2,Totalt!$B$1:$AQ$1,0),FALSE),"")</f>
        <v>0</v>
      </c>
      <c r="AE321" s="312">
        <f>IFERROR(VLOOKUP($B321,Totalt!$B$1:$AQ$554,MATCH(AE$2,Totalt!$B$1:$AQ$1,0),FALSE),"")</f>
        <v>0</v>
      </c>
      <c r="AF321" s="312">
        <f>IFERROR(VLOOKUP($B321,Totalt!$B$1:$AQ$554,MATCH(AF$2,Totalt!$B$1:$AQ$1,0),FALSE),"")</f>
        <v>0.127</v>
      </c>
      <c r="AG321" s="312">
        <f>IFERROR(VLOOKUP($B321,Totalt!$B$1:$AQ$554,MATCH(AG$2,Totalt!$B$1:$AQ$1,0),FALSE),"")</f>
        <v>0</v>
      </c>
      <c r="AI321" s="245">
        <f t="shared" si="27"/>
        <v>8.4570000000000007</v>
      </c>
      <c r="AJ321" s="246">
        <f>IF(ISERROR(1/VLOOKUP($B321,Leveranser!$B$1:$S$500,MATCH("såld värme (gwh)",Leveranser!$B$1:$S$1,0),FALSE)),"",VLOOKUP($B321,Leveranser!$B$1:$S$500,MATCH("såld värme (gwh)",Leveranser!$B$1:$S$1,0),FALSE))</f>
        <v>6.8</v>
      </c>
      <c r="AK321" t="str">
        <f>IFERROR(IF(VLOOKUP($B321,Totalt!$B$1:$AQ$554,MATCH(AK$2,Totalt!$B$1:$AQ$1,0),FALSE)="","",VLOOKUP($B321,Totalt!$B$1:$AQ$554,MATCH(AK$2,Totalt!$B$1:$AQ$1,0),FALSE)),"")</f>
        <v/>
      </c>
      <c r="AM321" s="247" t="str">
        <f>IF(B321&lt;&gt;"",IF(VLOOKUP($B321,Totalt!$B$1:$AQ$554,MATCH("Kvalitetsgranskad:",Totalt!$B$1:$AQ$1,0),FALSE)="ja",VLOOKUP($B321,Miljö!$B$1:$AG$479,MATCH(AM$2,Miljö!$B$1:$AK$1,0),FALSE),""),"")</f>
        <v>Nej</v>
      </c>
      <c r="AN321" s="247" t="str">
        <f>IF(AM321="ja",VLOOKUP($B321,Miljö!$B$1:$J$479,MATCH("Typ av ursprungsspecificerad el   (Om inget värde anges används Nordisk residualmix, se inforuta) ()",Miljö!$B$1:$J$1,0),FALSE),IF(AM321="nej","Nordisk residualel",""))</f>
        <v>Nordisk residualel</v>
      </c>
      <c r="AO321" s="247">
        <f>IF(AM321="","",VLOOKUP($B321,Miljö!$B$1:$J$479,MATCH("Fossilandel för ursprungspecificerad el ()",Miljö!$B$1:$J$1,0),FALSE))</f>
        <v>0.48399999999999999</v>
      </c>
      <c r="AP321" s="247">
        <f>IF(AM321="","",IFERROR(VLOOKUP($B321,Miljö!$B$1:$J$479,MATCH("Kärnkraftsandel för ursprungsspecificerad el ()",Miljö!$B$1:$J$1,0),FALSE)/1,0))</f>
        <v>0.35</v>
      </c>
      <c r="AQ321" s="247">
        <f t="shared" si="28"/>
        <v>0.16600000000000004</v>
      </c>
      <c r="AR321" s="52"/>
      <c r="AS321" s="247" t="str">
        <f t="shared" si="24"/>
        <v>Nej</v>
      </c>
      <c r="AT321" s="247" t="str">
        <f>IF(AS321="ja",VLOOKUP($B321,Miljö!$B$1:$O$500,MATCH("Fossil andel i procent (%)",Miljö!$B$1:$O$1,0),FALSE)/100,"")</f>
        <v/>
      </c>
      <c r="AU321" s="52"/>
      <c r="AV321" s="247" t="str">
        <f t="shared" si="25"/>
        <v>Nej</v>
      </c>
      <c r="AW321" s="247" t="str">
        <f>IF(AV321="ja",VLOOKUP($B321,'Egen hetvattenprod'!$B$1:$AO$500,MATCH("Värmekälla till värmepumpar ()",'Egen hetvattenprod'!$B$1:$AO$1,0),FALSE),"")</f>
        <v/>
      </c>
      <c r="AY321" s="244" t="str">
        <f t="shared" si="26"/>
        <v>Nej</v>
      </c>
      <c r="AZ321" s="283" t="str">
        <f>IF($AY321="ja",(VLOOKUP($B321,'Egen hetvattenprod'!$B$1:$BX$550,MATCH(AZ$2,'Egen hetvattenprod'!$B$1:$BX$1,0),FALSE)+VLOOKUP($B321,Kraftvärmeprod!$B$1:$BX$550,MATCH(AZ$2,Kraftvärmeprod!$B$1:$BX$1,0),FALSE))/$AC321,"")</f>
        <v/>
      </c>
      <c r="BA321" s="283" t="str">
        <f>IF($AY321="ja",(VLOOKUP($B321,'Egen hetvattenprod'!$B$1:$BX$550,MATCH(BA$2,'Egen hetvattenprod'!$B$1:$BX$1,0),FALSE)+VLOOKUP($B321,Kraftvärmeprod!$B$1:$BX$550,MATCH(BA$2,Kraftvärmeprod!$B$1:$BX$1,0),FALSE))/$AC321,"")</f>
        <v/>
      </c>
      <c r="BB321" s="283" t="str">
        <f>IF($AY321="ja",(VLOOKUP($B321,'Egen hetvattenprod'!$B$1:$BX$550,MATCH(BB$2,'Egen hetvattenprod'!$B$1:$BX$1,0),FALSE)+VLOOKUP($B321,Kraftvärmeprod!$B$1:$BX$550,MATCH(BB$2,Kraftvärmeprod!$B$1:$BX$1,0),FALSE))/$AC321,"")</f>
        <v/>
      </c>
      <c r="BC321" s="283" t="str">
        <f>IF($AY321="ja",(VLOOKUP($B321,'Egen hetvattenprod'!$B$1:$BX$550,MATCH(BC$2,'Egen hetvattenprod'!$B$1:$BX$1,0),FALSE)+VLOOKUP($B321,Kraftvärmeprod!$B$1:$BX$550,MATCH(BC$2,Kraftvärmeprod!$B$1:$BX$1,0),FALSE))/$AC321,"")</f>
        <v/>
      </c>
      <c r="BD321" s="283" t="str">
        <f>IF($AY321="ja",(VLOOKUP($B321,'Egen hetvattenprod'!$B$1:$BX$550,MATCH(BD$2,'Egen hetvattenprod'!$B$1:$BX$1,0),FALSE)+VLOOKUP($B321,Kraftvärmeprod!$B$1:$BX$550,MATCH(BD$2,Kraftvärmeprod!$B$1:$BX$1,0),FALSE))/$AC321,"")</f>
        <v/>
      </c>
      <c r="BF321" s="244" t="str">
        <f t="shared" si="29"/>
        <v>Nej</v>
      </c>
      <c r="BG321" s="283" t="str">
        <f>IF($BF321="ja",VLOOKUP($B321,'Egen hetvattenprod'!$B$1:$BX$550,MATCH("Andelen klimatgaser med fossilt ursprung för avfall ()",'Egen hetvattenprod'!$B$1:$BX$1,0),FALSE),"")</f>
        <v/>
      </c>
      <c r="BH321" s="283" t="str">
        <f>IF($BF321="ja",VLOOKUP($B321,Kraftvärmeprod!$B$1:$BX$550,MATCH("Andelen klimatgaser med fossilt ursprung för avfall ()",Kraftvärmeprod!$B$1:$BX$1,0),FALSE),"")</f>
        <v/>
      </c>
      <c r="BI321" s="307" t="str">
        <f>IF($BF321="ja",VLOOKUP($B321,'Egen hetvattenprod'!$B$1:$BX$550,MATCH("Avfall (GWh)",'Egen hetvattenprod'!$B$1:$BX$1,0),FALSE),"")</f>
        <v/>
      </c>
      <c r="BJ321" s="307" t="str">
        <f>IF($BF321="ja",VLOOKUP($B321,'Slutlig allokering kvv'!$B$1:$BX$550,MATCH("Avfall (GWh)",'Slutlig allokering kvv'!$B$1:$BX$1,0),FALSE),"")</f>
        <v/>
      </c>
      <c r="BK321" s="307" t="str">
        <f>IF($BF321="ja",VLOOKUP($B321,'Köpt hetvatten'!$B$1:$BX$550,MATCH("Avfall i köpt hetvatten",'Köpt hetvatten'!$B$1:$BX$1,0),FALSE),"")</f>
        <v/>
      </c>
      <c r="BL321" s="307" t="str">
        <f>IF($BF321="ja",VLOOKUP($B321,'Egen hetvattenprod'!$B$1:$BX$550,MATCH("Värde enligt ovan. (%)",'Egen hetvattenprod'!$B$1:$BX$1,0),FALSE),"")</f>
        <v/>
      </c>
      <c r="BM321" s="307" t="str">
        <f>IF($BF321="ja",VLOOKUP($B321,Kraftvärmeprod!$B$1:$BX$550,MATCH("Värde enligt ovan. (%)",Kraftvärmeprod!$B$1:$BX$1,0),FALSE),"")</f>
        <v/>
      </c>
      <c r="BN321" s="307"/>
      <c r="BO321" s="307"/>
      <c r="BP321" s="307"/>
      <c r="BQ321" s="307" t="str">
        <f>IF($BF321="ja",VLOOKUP($B321,'Egen hetvattenprod'!$B$1:$BX$550,MATCH("Tillförd olja (fossil) vid avfallsförbränning (GWh)",'Egen hetvattenprod'!$B$1:$BX$1,0),FALSE),"")</f>
        <v/>
      </c>
      <c r="BR321" s="307" t="str">
        <f>IF($BF321="ja",VLOOKUP($B321,Kraftvärmeprod!$B$1:$BX$550,MATCH("Tillförd olja (fossil) vid avfallsförbränning (GWh)",Kraftvärmeprod!$B$1:$BX$1,0),FALSE),"")</f>
        <v/>
      </c>
    </row>
    <row r="322" spans="1:70" x14ac:dyDescent="0.25">
      <c r="A322" s="2" t="str">
        <f>'Miljövärden för publ företag'!B324</f>
        <v>Ånge Energi AB</v>
      </c>
      <c r="B322" s="2" t="str">
        <f>'Miljövärden för publ företag'!C324</f>
        <v>Ånge</v>
      </c>
      <c r="C322" s="312">
        <f>IFERROR(VLOOKUP($B322,Totalt!$B$1:$AQ$554,MATCH(C$2,Totalt!$B$1:$AQ$1,0),FALSE),"")</f>
        <v>0</v>
      </c>
      <c r="D322" s="312">
        <f>IFERROR(VLOOKUP($B322,Totalt!$B$1:$AQ$554,MATCH(D$2,Totalt!$B$1:$AQ$1,0),FALSE),"")</f>
        <v>0.01</v>
      </c>
      <c r="E322" s="312">
        <f>IFERROR(VLOOKUP($B322,Totalt!$B$1:$AQ$554,MATCH(E$2,Totalt!$B$1:$AQ$1,0),FALSE),"")</f>
        <v>0</v>
      </c>
      <c r="F322" s="312">
        <f>IFERROR(VLOOKUP($B322,Totalt!$B$1:$AQ$554,MATCH(F$2,Totalt!$B$1:$AQ$1,0),FALSE),"")</f>
        <v>0</v>
      </c>
      <c r="G322" s="312">
        <f>IFERROR(VLOOKUP($B322,Totalt!$B$1:$AQ$554,MATCH(G$2,Totalt!$B$1:$AQ$1,0),FALSE),"")</f>
        <v>0</v>
      </c>
      <c r="H322" s="312">
        <f>IFERROR(VLOOKUP($B322,Totalt!$B$1:$AQ$554,MATCH(H$2,Totalt!$B$1:$AQ$1,0),FALSE),"")</f>
        <v>0</v>
      </c>
      <c r="I322" s="312">
        <f>IFERROR(VLOOKUP($B322,Totalt!$B$1:$AQ$554,MATCH(I$2,Totalt!$B$1:$AQ$1,0),FALSE),"")</f>
        <v>0</v>
      </c>
      <c r="J322" s="312">
        <f>IFERROR(VLOOKUP($B322,Totalt!$B$1:$AQ$554,MATCH(J$2,Totalt!$B$1:$AQ$1,0),FALSE),"")</f>
        <v>0</v>
      </c>
      <c r="K322" s="312">
        <f>IFERROR(VLOOKUP($B322,Totalt!$B$1:$AQ$554,MATCH(K$2,Totalt!$B$1:$AQ$1,0),FALSE),"")</f>
        <v>0</v>
      </c>
      <c r="L322" s="312">
        <f>IFERROR(VLOOKUP($B322,Totalt!$B$1:$AQ$554,MATCH(L$2,Totalt!$B$1:$AQ$1,0),FALSE),"")</f>
        <v>0</v>
      </c>
      <c r="M322" s="312">
        <f>IFERROR(VLOOKUP($B322,Totalt!$B$1:$AQ$554,MATCH(M$2,Totalt!$B$1:$AQ$1,0),FALSE),"")</f>
        <v>0</v>
      </c>
      <c r="N322" s="312">
        <f>IFERROR(VLOOKUP($B322,Totalt!$B$1:$AQ$554,MATCH(N$2,Totalt!$B$1:$AQ$1,0),FALSE),"")</f>
        <v>1.2649999999999999</v>
      </c>
      <c r="O322" s="312">
        <f>IFERROR(VLOOKUP($B322,Totalt!$B$1:$AQ$554,MATCH(O$2,Totalt!$B$1:$AQ$1,0),FALSE),"")</f>
        <v>0</v>
      </c>
      <c r="P322" s="312">
        <f>IFERROR(VLOOKUP($B322,Totalt!$B$1:$AQ$554,MATCH(P$2,Totalt!$B$1:$AQ$1,0),FALSE),"")</f>
        <v>9</v>
      </c>
      <c r="Q322" s="312">
        <f>IFERROR(VLOOKUP($B322,Totalt!$B$1:$AQ$554,MATCH(Q$2,Totalt!$B$1:$AQ$1,0),FALSE),"")</f>
        <v>0</v>
      </c>
      <c r="R322" s="312">
        <f>IFERROR(VLOOKUP($B322,Totalt!$B$1:$AQ$554,MATCH(R$2,Totalt!$B$1:$AQ$1,0),FALSE),"")</f>
        <v>0.78400000000000003</v>
      </c>
      <c r="S322" s="312">
        <f>IFERROR(VLOOKUP($B322,Totalt!$B$1:$AQ$554,MATCH(S$2,Totalt!$B$1:$AQ$1,0),FALSE),"")</f>
        <v>0</v>
      </c>
      <c r="T322" s="312">
        <f>IFERROR(VLOOKUP($B322,Totalt!$B$1:$AQ$554,MATCH(T$2,Totalt!$B$1:$AQ$1,0),FALSE),"")</f>
        <v>0</v>
      </c>
      <c r="U322" s="312">
        <f>IFERROR(VLOOKUP($B322,Totalt!$B$1:$AQ$554,MATCH(U$2,Totalt!$B$1:$AQ$1,0),FALSE),"")</f>
        <v>0</v>
      </c>
      <c r="V322" s="312">
        <f>IFERROR(VLOOKUP($B322,Totalt!$B$1:$AQ$554,MATCH(V$2,Totalt!$B$1:$AQ$1,0),FALSE),"")</f>
        <v>0</v>
      </c>
      <c r="W322" s="312">
        <f>IFERROR(VLOOKUP($B322,Totalt!$B$1:$AQ$554,MATCH(W$2,Totalt!$B$1:$AQ$1,0),FALSE),"")</f>
        <v>0</v>
      </c>
      <c r="X322" s="312">
        <f>IFERROR(VLOOKUP($B322,Totalt!$B$1:$AQ$554,MATCH(X$2,Totalt!$B$1:$AQ$1,0),FALSE),"")</f>
        <v>0</v>
      </c>
      <c r="Y322" s="312">
        <f>IFERROR(VLOOKUP($B322,Totalt!$B$1:$AQ$554,MATCH(Y$2,Totalt!$B$1:$AQ$1,0),FALSE),"")</f>
        <v>0</v>
      </c>
      <c r="Z322" s="312">
        <f>IFERROR(VLOOKUP($B322,Totalt!$B$1:$AQ$554,MATCH(Z$2,Totalt!$B$1:$AQ$1,0),FALSE),"")</f>
        <v>0</v>
      </c>
      <c r="AA322" s="312">
        <f>IFERROR(VLOOKUP($B322,Totalt!$B$1:$AQ$554,MATCH(AA$2,Totalt!$B$1:$AQ$1,0),FALSE),"")</f>
        <v>0</v>
      </c>
      <c r="AB322" s="312">
        <f>IFERROR(VLOOKUP($B322,Totalt!$B$1:$AQ$554,MATCH(AB$2,Totalt!$B$1:$AQ$1,0),FALSE),"")</f>
        <v>0</v>
      </c>
      <c r="AC322" s="312">
        <f>IFERROR(VLOOKUP($B322,Totalt!$B$1:$AQ$554,MATCH(AC$2,Totalt!$B$1:$AQ$1,0),FALSE),"")</f>
        <v>0.65800000000000003</v>
      </c>
      <c r="AD322" s="312">
        <f>IFERROR(VLOOKUP($B322,Totalt!$B$1:$AQ$554,MATCH(AD$2,Totalt!$B$1:$AQ$1,0),FALSE),"")</f>
        <v>17.2</v>
      </c>
      <c r="AE322" s="312">
        <f>IFERROR(VLOOKUP($B322,Totalt!$B$1:$AQ$554,MATCH(AE$2,Totalt!$B$1:$AQ$1,0),FALSE),"")</f>
        <v>0</v>
      </c>
      <c r="AF322" s="312">
        <f>IFERROR(VLOOKUP($B322,Totalt!$B$1:$AQ$554,MATCH(AF$2,Totalt!$B$1:$AQ$1,0),FALSE),"")</f>
        <v>0.66</v>
      </c>
      <c r="AG322" s="312">
        <f>IFERROR(VLOOKUP($B322,Totalt!$B$1:$AQ$554,MATCH(AG$2,Totalt!$B$1:$AQ$1,0),FALSE),"")</f>
        <v>0</v>
      </c>
      <c r="AI322" s="245">
        <f t="shared" si="27"/>
        <v>29.577000000000002</v>
      </c>
      <c r="AJ322" s="246">
        <f>IF(ISERROR(1/VLOOKUP($B322,Leveranser!$B$1:$S$500,MATCH("såld värme (gwh)",Leveranser!$B$1:$S$1,0),FALSE)),"",VLOOKUP($B322,Leveranser!$B$1:$S$500,MATCH("såld värme (gwh)",Leveranser!$B$1:$S$1,0),FALSE))</f>
        <v>23.01</v>
      </c>
      <c r="AK322" t="str">
        <f>IFERROR(IF(VLOOKUP($B322,Totalt!$B$1:$AQ$554,MATCH(AK$2,Totalt!$B$1:$AQ$1,0),FALSE)="","",VLOOKUP($B322,Totalt!$B$1:$AQ$554,MATCH(AK$2,Totalt!$B$1:$AQ$1,0),FALSE)),"")</f>
        <v/>
      </c>
      <c r="AM322" s="247" t="str">
        <f>IF(B322&lt;&gt;"",IF(VLOOKUP($B322,Totalt!$B$1:$AQ$554,MATCH("Kvalitetsgranskad:",Totalt!$B$1:$AQ$1,0),FALSE)="ja",VLOOKUP($B322,Miljö!$B$1:$AG$479,MATCH(AM$2,Miljö!$B$1:$AK$1,0),FALSE),""),"")</f>
        <v>Nej</v>
      </c>
      <c r="AN322" s="247" t="str">
        <f>IF(AM322="ja",VLOOKUP($B322,Miljö!$B$1:$J$479,MATCH("Typ av ursprungsspecificerad el   (Om inget värde anges används Nordisk residualmix, se inforuta) ()",Miljö!$B$1:$J$1,0),FALSE),IF(AM322="nej","Nordisk residualel",""))</f>
        <v>Nordisk residualel</v>
      </c>
      <c r="AO322" s="247">
        <f>IF(AM322="","",VLOOKUP($B322,Miljö!$B$1:$J$479,MATCH("Fossilandel för ursprungspecificerad el ()",Miljö!$B$1:$J$1,0),FALSE))</f>
        <v>0.48399999999999999</v>
      </c>
      <c r="AP322" s="247">
        <f>IF(AM322="","",IFERROR(VLOOKUP($B322,Miljö!$B$1:$J$479,MATCH("Kärnkraftsandel för ursprungsspecificerad el ()",Miljö!$B$1:$J$1,0),FALSE)/1,0))</f>
        <v>0.35</v>
      </c>
      <c r="AQ322" s="247">
        <f t="shared" si="28"/>
        <v>0.16600000000000004</v>
      </c>
      <c r="AR322" s="52"/>
      <c r="AS322" s="247" t="str">
        <f t="shared" si="24"/>
        <v>Nej</v>
      </c>
      <c r="AT322" s="247" t="str">
        <f>IF(AS322="ja",VLOOKUP($B322,Miljö!$B$1:$O$500,MATCH("Fossil andel i procent (%)",Miljö!$B$1:$O$1,0),FALSE)/100,"")</f>
        <v/>
      </c>
      <c r="AU322" s="52"/>
      <c r="AV322" s="247" t="str">
        <f t="shared" si="25"/>
        <v>Nej</v>
      </c>
      <c r="AW322" s="247" t="str">
        <f>IF(AV322="ja",VLOOKUP($B322,'Egen hetvattenprod'!$B$1:$AO$500,MATCH("Värmekälla till värmepumpar ()",'Egen hetvattenprod'!$B$1:$AO$1,0),FALSE),"")</f>
        <v/>
      </c>
      <c r="AY322" s="244" t="str">
        <f t="shared" si="26"/>
        <v>Ja</v>
      </c>
      <c r="AZ322" s="283">
        <f>IF($AY322="ja",(VLOOKUP($B322,'Egen hetvattenprod'!$B$1:$BX$550,MATCH(AZ$2,'Egen hetvattenprod'!$B$1:$BX$1,0),FALSE)+VLOOKUP($B322,Kraftvärmeprod!$B$1:$BX$550,MATCH(AZ$2,Kraftvärmeprod!$B$1:$BX$1,0),FALSE))/$AC322,"")</f>
        <v>1</v>
      </c>
      <c r="BA322" s="283">
        <f>IF($AY322="ja",(VLOOKUP($B322,'Egen hetvattenprod'!$B$1:$BX$550,MATCH(BA$2,'Egen hetvattenprod'!$B$1:$BX$1,0),FALSE)+VLOOKUP($B322,Kraftvärmeprod!$B$1:$BX$550,MATCH(BA$2,Kraftvärmeprod!$B$1:$BX$1,0),FALSE))/$AC322,"")</f>
        <v>0</v>
      </c>
      <c r="BB322" s="283">
        <f>IF($AY322="ja",(VLOOKUP($B322,'Egen hetvattenprod'!$B$1:$BX$550,MATCH(BB$2,'Egen hetvattenprod'!$B$1:$BX$1,0),FALSE)+VLOOKUP($B322,Kraftvärmeprod!$B$1:$BX$550,MATCH(BB$2,Kraftvärmeprod!$B$1:$BX$1,0),FALSE))/$AC322,"")</f>
        <v>0</v>
      </c>
      <c r="BC322" s="283">
        <f>IF($AY322="ja",(VLOOKUP($B322,'Egen hetvattenprod'!$B$1:$BX$550,MATCH(BC$2,'Egen hetvattenprod'!$B$1:$BX$1,0),FALSE)+VLOOKUP($B322,Kraftvärmeprod!$B$1:$BX$550,MATCH(BC$2,Kraftvärmeprod!$B$1:$BX$1,0),FALSE))/$AC322,"")</f>
        <v>0</v>
      </c>
      <c r="BD322" s="283">
        <f>IF($AY322="ja",(VLOOKUP($B322,'Egen hetvattenprod'!$B$1:$BX$550,MATCH(BD$2,'Egen hetvattenprod'!$B$1:$BX$1,0),FALSE)+VLOOKUP($B322,Kraftvärmeprod!$B$1:$BX$550,MATCH(BD$2,Kraftvärmeprod!$B$1:$BX$1,0),FALSE))/$AC322,"")</f>
        <v>0</v>
      </c>
      <c r="BF322" s="244" t="str">
        <f t="shared" si="29"/>
        <v>Nej</v>
      </c>
      <c r="BG322" s="283" t="str">
        <f>IF($BF322="ja",VLOOKUP($B322,'Egen hetvattenprod'!$B$1:$BX$550,MATCH("Andelen klimatgaser med fossilt ursprung för avfall ()",'Egen hetvattenprod'!$B$1:$BX$1,0),FALSE),"")</f>
        <v/>
      </c>
      <c r="BH322" s="283" t="str">
        <f>IF($BF322="ja",VLOOKUP($B322,Kraftvärmeprod!$B$1:$BX$550,MATCH("Andelen klimatgaser med fossilt ursprung för avfall ()",Kraftvärmeprod!$B$1:$BX$1,0),FALSE),"")</f>
        <v/>
      </c>
      <c r="BI322" s="307" t="str">
        <f>IF($BF322="ja",VLOOKUP($B322,'Egen hetvattenprod'!$B$1:$BX$550,MATCH("Avfall (GWh)",'Egen hetvattenprod'!$B$1:$BX$1,0),FALSE),"")</f>
        <v/>
      </c>
      <c r="BJ322" s="307" t="str">
        <f>IF($BF322="ja",VLOOKUP($B322,'Slutlig allokering kvv'!$B$1:$BX$550,MATCH("Avfall (GWh)",'Slutlig allokering kvv'!$B$1:$BX$1,0),FALSE),"")</f>
        <v/>
      </c>
      <c r="BK322" s="307" t="str">
        <f>IF($BF322="ja",VLOOKUP($B322,'Köpt hetvatten'!$B$1:$BX$550,MATCH("Avfall i köpt hetvatten",'Köpt hetvatten'!$B$1:$BX$1,0),FALSE),"")</f>
        <v/>
      </c>
      <c r="BL322" s="307" t="str">
        <f>IF($BF322="ja",VLOOKUP($B322,'Egen hetvattenprod'!$B$1:$BX$550,MATCH("Värde enligt ovan. (%)",'Egen hetvattenprod'!$B$1:$BX$1,0),FALSE),"")</f>
        <v/>
      </c>
      <c r="BM322" s="307" t="str">
        <f>IF($BF322="ja",VLOOKUP($B322,Kraftvärmeprod!$B$1:$BX$550,MATCH("Värde enligt ovan. (%)",Kraftvärmeprod!$B$1:$BX$1,0),FALSE),"")</f>
        <v/>
      </c>
      <c r="BN322" s="307"/>
      <c r="BO322" s="307"/>
      <c r="BP322" s="307"/>
      <c r="BQ322" s="307" t="str">
        <f>IF($BF322="ja",VLOOKUP($B322,'Egen hetvattenprod'!$B$1:$BX$550,MATCH("Tillförd olja (fossil) vid avfallsförbränning (GWh)",'Egen hetvattenprod'!$B$1:$BX$1,0),FALSE),"")</f>
        <v/>
      </c>
      <c r="BR322" s="307" t="str">
        <f>IF($BF322="ja",VLOOKUP($B322,Kraftvärmeprod!$B$1:$BX$550,MATCH("Tillförd olja (fossil) vid avfallsförbränning (GWh)",Kraftvärmeprod!$B$1:$BX$1,0),FALSE),"")</f>
        <v/>
      </c>
    </row>
    <row r="323" spans="1:70" x14ac:dyDescent="0.25">
      <c r="A323" s="2" t="str">
        <f>'Miljövärden för publ företag'!B325</f>
        <v>Öresundskraft AB</v>
      </c>
      <c r="B323" s="2" t="str">
        <f>'Miljövärden för publ företag'!C325</f>
        <v>Helsingborg</v>
      </c>
      <c r="C323" s="312">
        <f>IFERROR(VLOOKUP($B323,Totalt!$B$1:$AQ$554,MATCH(C$2,Totalt!$B$1:$AQ$1,0),FALSE),"")</f>
        <v>0</v>
      </c>
      <c r="D323" s="312">
        <f>IFERROR(VLOOKUP($B323,Totalt!$B$1:$AQ$554,MATCH(D$2,Totalt!$B$1:$AQ$1,0),FALSE),"")</f>
        <v>0.94399999999999995</v>
      </c>
      <c r="E323" s="312">
        <f>IFERROR(VLOOKUP($B323,Totalt!$B$1:$AQ$554,MATCH(E$2,Totalt!$B$1:$AQ$1,0),FALSE),"")</f>
        <v>0</v>
      </c>
      <c r="F323" s="312">
        <f>IFERROR(VLOOKUP($B323,Totalt!$B$1:$AQ$554,MATCH(F$2,Totalt!$B$1:$AQ$1,0),FALSE),"")</f>
        <v>2.2069999999999999</v>
      </c>
      <c r="G323" s="312">
        <f>IFERROR(VLOOKUP($B323,Totalt!$B$1:$AQ$554,MATCH(G$2,Totalt!$B$1:$AQ$1,0),FALSE),"")</f>
        <v>0</v>
      </c>
      <c r="H323" s="312">
        <f>IFERROR(VLOOKUP($B323,Totalt!$B$1:$AQ$554,MATCH(H$2,Totalt!$B$1:$AQ$1,0),FALSE),"")</f>
        <v>0</v>
      </c>
      <c r="I323" s="312">
        <f>IFERROR(VLOOKUP($B323,Totalt!$B$1:$AQ$554,MATCH(I$2,Totalt!$B$1:$AQ$1,0),FALSE),"")</f>
        <v>256.5</v>
      </c>
      <c r="J323" s="312">
        <f>IFERROR(VLOOKUP($B323,Totalt!$B$1:$AQ$554,MATCH(J$2,Totalt!$B$1:$AQ$1,0),FALSE),"")</f>
        <v>10.522399999999999</v>
      </c>
      <c r="K323" s="312">
        <f>IFERROR(VLOOKUP($B323,Totalt!$B$1:$AQ$554,MATCH(K$2,Totalt!$B$1:$AQ$1,0),FALSE),"")</f>
        <v>0</v>
      </c>
      <c r="L323" s="312">
        <f>IFERROR(VLOOKUP($B323,Totalt!$B$1:$AQ$554,MATCH(L$2,Totalt!$B$1:$AQ$1,0),FALSE),"")</f>
        <v>0</v>
      </c>
      <c r="M323" s="312">
        <f>IFERROR(VLOOKUP($B323,Totalt!$B$1:$AQ$554,MATCH(M$2,Totalt!$B$1:$AQ$1,0),FALSE),"")</f>
        <v>0</v>
      </c>
      <c r="N323" s="312">
        <f>IFERROR(VLOOKUP($B323,Totalt!$B$1:$AQ$554,MATCH(N$2,Totalt!$B$1:$AQ$1,0),FALSE),"")</f>
        <v>0</v>
      </c>
      <c r="O323" s="312">
        <f>IFERROR(VLOOKUP($B323,Totalt!$B$1:$AQ$554,MATCH(O$2,Totalt!$B$1:$AQ$1,0),FALSE),"")</f>
        <v>0</v>
      </c>
      <c r="P323" s="312">
        <f>IFERROR(VLOOKUP($B323,Totalt!$B$1:$AQ$554,MATCH(P$2,Totalt!$B$1:$AQ$1,0),FALSE),"")</f>
        <v>0</v>
      </c>
      <c r="Q323" s="312">
        <f>IFERROR(VLOOKUP($B323,Totalt!$B$1:$AQ$554,MATCH(Q$2,Totalt!$B$1:$AQ$1,0),FALSE),"")</f>
        <v>0</v>
      </c>
      <c r="R323" s="312">
        <f>IFERROR(VLOOKUP($B323,Totalt!$B$1:$AQ$554,MATCH(R$2,Totalt!$B$1:$AQ$1,0),FALSE),"")</f>
        <v>159.9</v>
      </c>
      <c r="S323" s="312">
        <f>IFERROR(VLOOKUP($B323,Totalt!$B$1:$AQ$554,MATCH(S$2,Totalt!$B$1:$AQ$1,0),FALSE),"")</f>
        <v>0</v>
      </c>
      <c r="T323" s="312">
        <f>IFERROR(VLOOKUP($B323,Totalt!$B$1:$AQ$554,MATCH(T$2,Totalt!$B$1:$AQ$1,0),FALSE),"")</f>
        <v>0</v>
      </c>
      <c r="U323" s="312">
        <f>IFERROR(VLOOKUP($B323,Totalt!$B$1:$AQ$554,MATCH(U$2,Totalt!$B$1:$AQ$1,0),FALSE),"")</f>
        <v>0</v>
      </c>
      <c r="V323" s="312">
        <f>IFERROR(VLOOKUP($B323,Totalt!$B$1:$AQ$554,MATCH(V$2,Totalt!$B$1:$AQ$1,0),FALSE),"")</f>
        <v>0</v>
      </c>
      <c r="W323" s="312">
        <f>IFERROR(VLOOKUP($B323,Totalt!$B$1:$AQ$554,MATCH(W$2,Totalt!$B$1:$AQ$1,0),FALSE),"")</f>
        <v>0</v>
      </c>
      <c r="X323" s="312">
        <f>IFERROR(VLOOKUP($B323,Totalt!$B$1:$AQ$554,MATCH(X$2,Totalt!$B$1:$AQ$1,0),FALSE),"")</f>
        <v>0</v>
      </c>
      <c r="Y323" s="312">
        <f>IFERROR(VLOOKUP($B323,Totalt!$B$1:$AQ$554,MATCH(Y$2,Totalt!$B$1:$AQ$1,0),FALSE),"")</f>
        <v>0</v>
      </c>
      <c r="Z323" s="312">
        <f>IFERROR(VLOOKUP($B323,Totalt!$B$1:$AQ$554,MATCH(Z$2,Totalt!$B$1:$AQ$1,0),FALSE),"")</f>
        <v>0</v>
      </c>
      <c r="AA323" s="312">
        <f>IFERROR(VLOOKUP($B323,Totalt!$B$1:$AQ$554,MATCH(AA$2,Totalt!$B$1:$AQ$1,0),FALSE),"")</f>
        <v>31.013999999999999</v>
      </c>
      <c r="AB323" s="312">
        <f>IFERROR(VLOOKUP($B323,Totalt!$B$1:$AQ$554,MATCH(AB$2,Totalt!$B$1:$AQ$1,0),FALSE),"")</f>
        <v>69.325999999999993</v>
      </c>
      <c r="AC323" s="312">
        <f>IFERROR(VLOOKUP($B323,Totalt!$B$1:$AQ$554,MATCH(AC$2,Totalt!$B$1:$AQ$1,0),FALSE),"")</f>
        <v>132.5</v>
      </c>
      <c r="AD323" s="312">
        <f>IFERROR(VLOOKUP($B323,Totalt!$B$1:$AQ$554,MATCH(AD$2,Totalt!$B$1:$AQ$1,0),FALSE),"")</f>
        <v>363.38299999999998</v>
      </c>
      <c r="AE323" s="312">
        <f>IFERROR(VLOOKUP($B323,Totalt!$B$1:$AQ$554,MATCH(AE$2,Totalt!$B$1:$AQ$1,0),FALSE),"")</f>
        <v>0</v>
      </c>
      <c r="AF323" s="312">
        <f>IFERROR(VLOOKUP($B323,Totalt!$B$1:$AQ$554,MATCH(AF$2,Totalt!$B$1:$AQ$1,0),FALSE),"")</f>
        <v>21.3004</v>
      </c>
      <c r="AG323" s="312">
        <f>IFERROR(VLOOKUP($B323,Totalt!$B$1:$AQ$554,MATCH(AG$2,Totalt!$B$1:$AQ$1,0),FALSE),"")</f>
        <v>23.9</v>
      </c>
      <c r="AI323" s="245">
        <f t="shared" si="27"/>
        <v>1071.4968000000001</v>
      </c>
      <c r="AJ323" s="246">
        <f>IF(ISERROR(1/VLOOKUP($B323,Leveranser!$B$1:$S$500,MATCH("såld värme (gwh)",Leveranser!$B$1:$S$1,0),FALSE)),"",VLOOKUP($B323,Leveranser!$B$1:$S$500,MATCH("såld värme (gwh)",Leveranser!$B$1:$S$1,0),FALSE))</f>
        <v>995.62599999999998</v>
      </c>
      <c r="AK323" t="str">
        <f>IFERROR(IF(VLOOKUP($B323,Totalt!$B$1:$AQ$554,MATCH(AK$2,Totalt!$B$1:$AQ$1,0),FALSE)="","",VLOOKUP($B323,Totalt!$B$1:$AQ$554,MATCH(AK$2,Totalt!$B$1:$AQ$1,0),FALSE)),"")</f>
        <v/>
      </c>
      <c r="AM323" s="247" t="str">
        <f>IF(B323&lt;&gt;"",IF(VLOOKUP($B323,Totalt!$B$1:$AQ$554,MATCH("Kvalitetsgranskad:",Totalt!$B$1:$AQ$1,0),FALSE)="ja",VLOOKUP($B323,Miljö!$B$1:$AG$479,MATCH(AM$2,Miljö!$B$1:$AK$1,0),FALSE),""),"")</f>
        <v>Ja</v>
      </c>
      <c r="AN323" s="247" t="str">
        <f>IF(AM323="ja",VLOOKUP($B323,Miljö!$B$1:$J$479,MATCH("Typ av ursprungsspecificerad el   (Om inget värde anges används Nordisk residualmix, se inforuta) ()",Miljö!$B$1:$J$1,0),FALSE),IF(AM323="nej","Nordisk residualel",""))</f>
        <v>'Bra Miljöval och egenproducerad el'</v>
      </c>
      <c r="AO323" s="247">
        <f>IF(AM323="","",VLOOKUP($B323,Miljö!$B$1:$J$479,MATCH("Fossilandel för ursprungspecificerad el ()",Miljö!$B$1:$J$1,0),FALSE))</f>
        <v>1E-3</v>
      </c>
      <c r="AP323" s="247">
        <f>IF(AM323="","",IFERROR(VLOOKUP($B323,Miljö!$B$1:$J$479,MATCH("Kärnkraftsandel för ursprungsspecificerad el ()",Miljö!$B$1:$J$1,0),FALSE)/1,0))</f>
        <v>0</v>
      </c>
      <c r="AQ323" s="247">
        <f t="shared" si="28"/>
        <v>0.999</v>
      </c>
      <c r="AR323" s="52"/>
      <c r="AS323" s="247" t="str">
        <f t="shared" ref="AS323:AS340" si="30">IF(B323&lt;&gt;"",IF(AND(AG323&gt;0,AG323&lt;&gt;""),"Ja","Nej"),"")</f>
        <v>Ja</v>
      </c>
      <c r="AT323" s="247">
        <f>IF(AS323="ja",VLOOKUP($B323,Miljö!$B$1:$O$500,MATCH("Fossil andel i procent (%)",Miljö!$B$1:$O$1,0),FALSE)/100,"")</f>
        <v>2E-3</v>
      </c>
      <c r="AU323" s="52"/>
      <c r="AV323" s="247" t="str">
        <f t="shared" ref="AV323:AV340" si="31">IF(B323&lt;&gt;"",IF(AND(AB323&gt;0,AB323&lt;&gt;""),"Ja","Nej"),"")</f>
        <v>Ja</v>
      </c>
      <c r="AW323" s="247" t="str">
        <f>IF(AV323="ja",VLOOKUP($B323,'Egen hetvattenprod'!$B$1:$AO$500,MATCH("Värmekälla till värmepumpar ()",'Egen hetvattenprod'!$B$1:$AO$1,0),FALSE),"")</f>
        <v>Renat avloppsvatten</v>
      </c>
      <c r="AY323" s="244" t="str">
        <f t="shared" ref="AY323:AY340" si="32">IF(B323&lt;&gt;"",IF(AND(AC323&gt;0,AC323&lt;&gt;""),"Ja","Nej"),"")</f>
        <v>Ja</v>
      </c>
      <c r="AZ323" s="283">
        <f>IF($AY323="ja",(VLOOKUP($B323,'Egen hetvattenprod'!$B$1:$BX$550,MATCH(AZ$2,'Egen hetvattenprod'!$B$1:$BX$1,0),FALSE)+VLOOKUP($B323,Kraftvärmeprod!$B$1:$BX$550,MATCH(AZ$2,Kraftvärmeprod!$B$1:$BX$1,0),FALSE))/$AC323,"")</f>
        <v>0</v>
      </c>
      <c r="BA323" s="283">
        <f>IF($AY323="ja",(VLOOKUP($B323,'Egen hetvattenprod'!$B$1:$BX$550,MATCH(BA$2,'Egen hetvattenprod'!$B$1:$BX$1,0),FALSE)+VLOOKUP($B323,Kraftvärmeprod!$B$1:$BX$550,MATCH(BA$2,Kraftvärmeprod!$B$1:$BX$1,0),FALSE))/$AC323,"")</f>
        <v>1</v>
      </c>
      <c r="BB323" s="283">
        <f>IF($AY323="ja",(VLOOKUP($B323,'Egen hetvattenprod'!$B$1:$BX$550,MATCH(BB$2,'Egen hetvattenprod'!$B$1:$BX$1,0),FALSE)+VLOOKUP($B323,Kraftvärmeprod!$B$1:$BX$550,MATCH(BB$2,Kraftvärmeprod!$B$1:$BX$1,0),FALSE))/$AC323,"")</f>
        <v>0</v>
      </c>
      <c r="BC323" s="283">
        <f>IF($AY323="ja",(VLOOKUP($B323,'Egen hetvattenprod'!$B$1:$BX$550,MATCH(BC$2,'Egen hetvattenprod'!$B$1:$BX$1,0),FALSE)+VLOOKUP($B323,Kraftvärmeprod!$B$1:$BX$550,MATCH(BC$2,Kraftvärmeprod!$B$1:$BX$1,0),FALSE))/$AC323,"")</f>
        <v>0</v>
      </c>
      <c r="BD323" s="283">
        <f>IF($AY323="ja",(VLOOKUP($B323,'Egen hetvattenprod'!$B$1:$BX$550,MATCH(BD$2,'Egen hetvattenprod'!$B$1:$BX$1,0),FALSE)+VLOOKUP($B323,Kraftvärmeprod!$B$1:$BX$550,MATCH(BD$2,Kraftvärmeprod!$B$1:$BX$1,0),FALSE))/$AC323,"")</f>
        <v>0</v>
      </c>
      <c r="BF323" s="244" t="str">
        <f t="shared" si="29"/>
        <v>Ja</v>
      </c>
      <c r="BG323" s="283" t="str">
        <f>IF($BF323="ja",VLOOKUP($B323,'Egen hetvattenprod'!$B$1:$BX$550,MATCH("Andelen klimatgaser med fossilt ursprung för avfall ()",'Egen hetvattenprod'!$B$1:$BX$1,0),FALSE),"")</f>
        <v>-</v>
      </c>
      <c r="BH323" s="283" t="str">
        <f>IF($BF323="ja",VLOOKUP($B323,Kraftvärmeprod!$B$1:$BX$550,MATCH("Andelen klimatgaser med fossilt ursprung för avfall ()",Kraftvärmeprod!$B$1:$BX$1,0),FALSE),"")</f>
        <v>Schablon</v>
      </c>
      <c r="BI323" s="307" t="str">
        <f>IF($BF323="ja",VLOOKUP($B323,'Egen hetvattenprod'!$B$1:$BX$550,MATCH("Avfall (GWh)",'Egen hetvattenprod'!$B$1:$BX$1,0),FALSE),"")</f>
        <v>ET</v>
      </c>
      <c r="BJ323" s="307">
        <f>IF($BF323="ja",VLOOKUP($B323,'Slutlig allokering kvv'!$B$1:$BX$550,MATCH("Avfall (GWh)",'Slutlig allokering kvv'!$B$1:$BX$1,0),FALSE),"")</f>
        <v>256.5</v>
      </c>
      <c r="BK323" s="307">
        <f>IF($BF323="ja",VLOOKUP($B323,'Köpt hetvatten'!$B$1:$BX$550,MATCH("Avfall i köpt hetvatten",'Köpt hetvatten'!$B$1:$BX$1,0),FALSE),"")</f>
        <v>0</v>
      </c>
      <c r="BL323" s="307" t="str">
        <f>IF($BF323="ja",VLOOKUP($B323,'Egen hetvattenprod'!$B$1:$BX$550,MATCH("Värde enligt ovan. (%)",'Egen hetvattenprod'!$B$1:$BX$1,0),FALSE),"")</f>
        <v>ET</v>
      </c>
      <c r="BM323" s="307">
        <f>IF($BF323="ja",VLOOKUP($B323,Kraftvärmeprod!$B$1:$BX$550,MATCH("Värde enligt ovan. (%)",Kraftvärmeprod!$B$1:$BX$1,0),FALSE),"")</f>
        <v>40.5</v>
      </c>
      <c r="BN323" s="307"/>
      <c r="BO323" s="307"/>
      <c r="BP323" s="307"/>
      <c r="BQ323" s="307" t="str">
        <f>IF($BF323="ja",VLOOKUP($B323,'Egen hetvattenprod'!$B$1:$BX$550,MATCH("Tillförd olja (fossil) vid avfallsförbränning (GWh)",'Egen hetvattenprod'!$B$1:$BX$1,0),FALSE),"")</f>
        <v>ET</v>
      </c>
      <c r="BR323" s="307" t="str">
        <f>IF($BF323="ja",VLOOKUP($B323,Kraftvärmeprod!$B$1:$BX$550,MATCH("Tillförd olja (fossil) vid avfallsförbränning (GWh)",Kraftvärmeprod!$B$1:$BX$1,0),FALSE),"")</f>
        <v>ET</v>
      </c>
    </row>
    <row r="324" spans="1:70" x14ac:dyDescent="0.25">
      <c r="A324" s="2" t="str">
        <f>'Miljövärden för publ företag'!B326</f>
        <v>Öresundskraft AB</v>
      </c>
      <c r="B324" s="2" t="str">
        <f>'Miljövärden för publ företag'!C326</f>
        <v>Hjärnarp</v>
      </c>
      <c r="C324" s="312">
        <f>IFERROR(VLOOKUP($B324,Totalt!$B$1:$AQ$554,MATCH(C$2,Totalt!$B$1:$AQ$1,0),FALSE),"")</f>
        <v>0</v>
      </c>
      <c r="D324" s="312">
        <f>IFERROR(VLOOKUP($B324,Totalt!$B$1:$AQ$554,MATCH(D$2,Totalt!$B$1:$AQ$1,0),FALSE),"")</f>
        <v>3.0000000000000001E-3</v>
      </c>
      <c r="E324" s="312">
        <f>IFERROR(VLOOKUP($B324,Totalt!$B$1:$AQ$554,MATCH(E$2,Totalt!$B$1:$AQ$1,0),FALSE),"")</f>
        <v>0</v>
      </c>
      <c r="F324" s="312">
        <f>IFERROR(VLOOKUP($B324,Totalt!$B$1:$AQ$554,MATCH(F$2,Totalt!$B$1:$AQ$1,0),FALSE),"")</f>
        <v>0</v>
      </c>
      <c r="G324" s="312">
        <f>IFERROR(VLOOKUP($B324,Totalt!$B$1:$AQ$554,MATCH(G$2,Totalt!$B$1:$AQ$1,0),FALSE),"")</f>
        <v>0</v>
      </c>
      <c r="H324" s="312">
        <f>IFERROR(VLOOKUP($B324,Totalt!$B$1:$AQ$554,MATCH(H$2,Totalt!$B$1:$AQ$1,0),FALSE),"")</f>
        <v>0</v>
      </c>
      <c r="I324" s="312">
        <f>IFERROR(VLOOKUP($B324,Totalt!$B$1:$AQ$554,MATCH(I$2,Totalt!$B$1:$AQ$1,0),FALSE),"")</f>
        <v>0</v>
      </c>
      <c r="J324" s="312">
        <f>IFERROR(VLOOKUP($B324,Totalt!$B$1:$AQ$554,MATCH(J$2,Totalt!$B$1:$AQ$1,0),FALSE),"")</f>
        <v>0</v>
      </c>
      <c r="K324" s="312">
        <f>IFERROR(VLOOKUP($B324,Totalt!$B$1:$AQ$554,MATCH(K$2,Totalt!$B$1:$AQ$1,0),FALSE),"")</f>
        <v>0</v>
      </c>
      <c r="L324" s="312">
        <f>IFERROR(VLOOKUP($B324,Totalt!$B$1:$AQ$554,MATCH(L$2,Totalt!$B$1:$AQ$1,0),FALSE),"")</f>
        <v>0</v>
      </c>
      <c r="M324" s="312">
        <f>IFERROR(VLOOKUP($B324,Totalt!$B$1:$AQ$554,MATCH(M$2,Totalt!$B$1:$AQ$1,0),FALSE),"")</f>
        <v>0</v>
      </c>
      <c r="N324" s="312">
        <f>IFERROR(VLOOKUP($B324,Totalt!$B$1:$AQ$554,MATCH(N$2,Totalt!$B$1:$AQ$1,0),FALSE),"")</f>
        <v>0</v>
      </c>
      <c r="O324" s="312">
        <f>IFERROR(VLOOKUP($B324,Totalt!$B$1:$AQ$554,MATCH(O$2,Totalt!$B$1:$AQ$1,0),FALSE),"")</f>
        <v>0</v>
      </c>
      <c r="P324" s="312">
        <f>IFERROR(VLOOKUP($B324,Totalt!$B$1:$AQ$554,MATCH(P$2,Totalt!$B$1:$AQ$1,0),FALSE),"")</f>
        <v>0</v>
      </c>
      <c r="Q324" s="312">
        <f>IFERROR(VLOOKUP($B324,Totalt!$B$1:$AQ$554,MATCH(Q$2,Totalt!$B$1:$AQ$1,0),FALSE),"")</f>
        <v>0</v>
      </c>
      <c r="R324" s="312">
        <f>IFERROR(VLOOKUP($B324,Totalt!$B$1:$AQ$554,MATCH(R$2,Totalt!$B$1:$AQ$1,0),FALSE),"")</f>
        <v>2.3650000000000002</v>
      </c>
      <c r="S324" s="312">
        <f>IFERROR(VLOOKUP($B324,Totalt!$B$1:$AQ$554,MATCH(S$2,Totalt!$B$1:$AQ$1,0),FALSE),"")</f>
        <v>0</v>
      </c>
      <c r="T324" s="312">
        <f>IFERROR(VLOOKUP($B324,Totalt!$B$1:$AQ$554,MATCH(T$2,Totalt!$B$1:$AQ$1,0),FALSE),"")</f>
        <v>0</v>
      </c>
      <c r="U324" s="312">
        <f>IFERROR(VLOOKUP($B324,Totalt!$B$1:$AQ$554,MATCH(U$2,Totalt!$B$1:$AQ$1,0),FALSE),"")</f>
        <v>0</v>
      </c>
      <c r="V324" s="312">
        <f>IFERROR(VLOOKUP($B324,Totalt!$B$1:$AQ$554,MATCH(V$2,Totalt!$B$1:$AQ$1,0),FALSE),"")</f>
        <v>0</v>
      </c>
      <c r="W324" s="312">
        <f>IFERROR(VLOOKUP($B324,Totalt!$B$1:$AQ$554,MATCH(W$2,Totalt!$B$1:$AQ$1,0),FALSE),"")</f>
        <v>0</v>
      </c>
      <c r="X324" s="312">
        <f>IFERROR(VLOOKUP($B324,Totalt!$B$1:$AQ$554,MATCH(X$2,Totalt!$B$1:$AQ$1,0),FALSE),"")</f>
        <v>0</v>
      </c>
      <c r="Y324" s="312">
        <f>IFERROR(VLOOKUP($B324,Totalt!$B$1:$AQ$554,MATCH(Y$2,Totalt!$B$1:$AQ$1,0),FALSE),"")</f>
        <v>0</v>
      </c>
      <c r="Z324" s="312">
        <f>IFERROR(VLOOKUP($B324,Totalt!$B$1:$AQ$554,MATCH(Z$2,Totalt!$B$1:$AQ$1,0),FALSE),"")</f>
        <v>0</v>
      </c>
      <c r="AA324" s="312">
        <f>IFERROR(VLOOKUP($B324,Totalt!$B$1:$AQ$554,MATCH(AA$2,Totalt!$B$1:$AQ$1,0),FALSE),"")</f>
        <v>0</v>
      </c>
      <c r="AB324" s="312">
        <f>IFERROR(VLOOKUP($B324,Totalt!$B$1:$AQ$554,MATCH(AB$2,Totalt!$B$1:$AQ$1,0),FALSE),"")</f>
        <v>0</v>
      </c>
      <c r="AC324" s="312">
        <f>IFERROR(VLOOKUP($B324,Totalt!$B$1:$AQ$554,MATCH(AC$2,Totalt!$B$1:$AQ$1,0),FALSE),"")</f>
        <v>0</v>
      </c>
      <c r="AD324" s="312">
        <f>IFERROR(VLOOKUP($B324,Totalt!$B$1:$AQ$554,MATCH(AD$2,Totalt!$B$1:$AQ$1,0),FALSE),"")</f>
        <v>0</v>
      </c>
      <c r="AE324" s="312">
        <f>IFERROR(VLOOKUP($B324,Totalt!$B$1:$AQ$554,MATCH(AE$2,Totalt!$B$1:$AQ$1,0),FALSE),"")</f>
        <v>0</v>
      </c>
      <c r="AF324" s="312">
        <f>IFERROR(VLOOKUP($B324,Totalt!$B$1:$AQ$554,MATCH(AF$2,Totalt!$B$1:$AQ$1,0),FALSE),"")</f>
        <v>0.05</v>
      </c>
      <c r="AG324" s="312">
        <f>IFERROR(VLOOKUP($B324,Totalt!$B$1:$AQ$554,MATCH(AG$2,Totalt!$B$1:$AQ$1,0),FALSE),"")</f>
        <v>0</v>
      </c>
      <c r="AI324" s="245">
        <f t="shared" ref="AI324:AI340" si="33">IF(B324&lt;&gt;"",SUM(C324:AG324),"")</f>
        <v>2.4180000000000001</v>
      </c>
      <c r="AJ324" s="246">
        <f>IF(ISERROR(1/VLOOKUP($B324,Leveranser!$B$1:$S$500,MATCH("såld värme (gwh)",Leveranser!$B$1:$S$1,0),FALSE)),"",VLOOKUP($B324,Leveranser!$B$1:$S$500,MATCH("såld värme (gwh)",Leveranser!$B$1:$S$1,0),FALSE))</f>
        <v>1.76</v>
      </c>
      <c r="AK324" t="str">
        <f>IFERROR(IF(VLOOKUP($B324,Totalt!$B$1:$AQ$554,MATCH(AK$2,Totalt!$B$1:$AQ$1,0),FALSE)="","",VLOOKUP($B324,Totalt!$B$1:$AQ$554,MATCH(AK$2,Totalt!$B$1:$AQ$1,0),FALSE)),"")</f>
        <v/>
      </c>
      <c r="AM324" s="247" t="str">
        <f>IF(B324&lt;&gt;"",IF(VLOOKUP($B324,Totalt!$B$1:$AQ$554,MATCH("Kvalitetsgranskad:",Totalt!$B$1:$AQ$1,0),FALSE)="ja",VLOOKUP($B324,Miljö!$B$1:$AG$479,MATCH(AM$2,Miljö!$B$1:$AK$1,0),FALSE),""),"")</f>
        <v>Ja</v>
      </c>
      <c r="AN324" s="247" t="str">
        <f>IF(AM324="ja",VLOOKUP($B324,Miljö!$B$1:$J$479,MATCH("Typ av ursprungsspecificerad el   (Om inget värde anges används Nordisk residualmix, se inforuta) ()",Miljö!$B$1:$J$1,0),FALSE),IF(AM324="nej","Nordisk residualel",""))</f>
        <v>Bra Miljöval vattenkraft</v>
      </c>
      <c r="AO324" s="247">
        <f>IF(AM324="","",VLOOKUP($B324,Miljö!$B$1:$J$479,MATCH("Fossilandel för ursprungspecificerad el ()",Miljö!$B$1:$J$1,0),FALSE))</f>
        <v>0</v>
      </c>
      <c r="AP324" s="247">
        <f>IF(AM324="","",IFERROR(VLOOKUP($B324,Miljö!$B$1:$J$479,MATCH("Kärnkraftsandel för ursprungsspecificerad el ()",Miljö!$B$1:$J$1,0),FALSE)/1,0))</f>
        <v>0</v>
      </c>
      <c r="AQ324" s="247">
        <f t="shared" ref="AQ324:AQ340" si="34">IF(AM324="","",1-AO324-AP324)</f>
        <v>1</v>
      </c>
      <c r="AR324" s="52"/>
      <c r="AS324" s="247" t="str">
        <f t="shared" si="30"/>
        <v>Nej</v>
      </c>
      <c r="AT324" s="247" t="str">
        <f>IF(AS324="ja",VLOOKUP($B324,Miljö!$B$1:$O$500,MATCH("Fossil andel i procent (%)",Miljö!$B$1:$O$1,0),FALSE)/100,"")</f>
        <v/>
      </c>
      <c r="AU324" s="52"/>
      <c r="AV324" s="247" t="str">
        <f t="shared" si="31"/>
        <v>Nej</v>
      </c>
      <c r="AW324" s="247" t="str">
        <f>IF(AV324="ja",VLOOKUP($B324,'Egen hetvattenprod'!$B$1:$AO$500,MATCH("Värmekälla till värmepumpar ()",'Egen hetvattenprod'!$B$1:$AO$1,0),FALSE),"")</f>
        <v/>
      </c>
      <c r="AY324" s="244" t="str">
        <f t="shared" si="32"/>
        <v>Nej</v>
      </c>
      <c r="AZ324" s="283" t="str">
        <f>IF($AY324="ja",(VLOOKUP($B324,'Egen hetvattenprod'!$B$1:$BX$550,MATCH(AZ$2,'Egen hetvattenprod'!$B$1:$BX$1,0),FALSE)+VLOOKUP($B324,Kraftvärmeprod!$B$1:$BX$550,MATCH(AZ$2,Kraftvärmeprod!$B$1:$BX$1,0),FALSE))/$AC324,"")</f>
        <v/>
      </c>
      <c r="BA324" s="283" t="str">
        <f>IF($AY324="ja",(VLOOKUP($B324,'Egen hetvattenprod'!$B$1:$BX$550,MATCH(BA$2,'Egen hetvattenprod'!$B$1:$BX$1,0),FALSE)+VLOOKUP($B324,Kraftvärmeprod!$B$1:$BX$550,MATCH(BA$2,Kraftvärmeprod!$B$1:$BX$1,0),FALSE))/$AC324,"")</f>
        <v/>
      </c>
      <c r="BB324" s="283" t="str">
        <f>IF($AY324="ja",(VLOOKUP($B324,'Egen hetvattenprod'!$B$1:$BX$550,MATCH(BB$2,'Egen hetvattenprod'!$B$1:$BX$1,0),FALSE)+VLOOKUP($B324,Kraftvärmeprod!$B$1:$BX$550,MATCH(BB$2,Kraftvärmeprod!$B$1:$BX$1,0),FALSE))/$AC324,"")</f>
        <v/>
      </c>
      <c r="BC324" s="283" t="str">
        <f>IF($AY324="ja",(VLOOKUP($B324,'Egen hetvattenprod'!$B$1:$BX$550,MATCH(BC$2,'Egen hetvattenprod'!$B$1:$BX$1,0),FALSE)+VLOOKUP($B324,Kraftvärmeprod!$B$1:$BX$550,MATCH(BC$2,Kraftvärmeprod!$B$1:$BX$1,0),FALSE))/$AC324,"")</f>
        <v/>
      </c>
      <c r="BD324" s="283" t="str">
        <f>IF($AY324="ja",(VLOOKUP($B324,'Egen hetvattenprod'!$B$1:$BX$550,MATCH(BD$2,'Egen hetvattenprod'!$B$1:$BX$1,0),FALSE)+VLOOKUP($B324,Kraftvärmeprod!$B$1:$BX$550,MATCH(BD$2,Kraftvärmeprod!$B$1:$BX$1,0),FALSE))/$AC324,"")</f>
        <v/>
      </c>
      <c r="BF324" s="244" t="str">
        <f t="shared" ref="BF324:BF340" si="35">IF(B324&lt;&gt;"",IF(AND(I324&gt;0,I324&lt;&gt;""),"Ja","Nej"),"")</f>
        <v>Nej</v>
      </c>
      <c r="BG324" s="283" t="str">
        <f>IF($BF324="ja",VLOOKUP($B324,'Egen hetvattenprod'!$B$1:$BX$550,MATCH("Andelen klimatgaser med fossilt ursprung för avfall ()",'Egen hetvattenprod'!$B$1:$BX$1,0),FALSE),"")</f>
        <v/>
      </c>
      <c r="BH324" s="283" t="str">
        <f>IF($BF324="ja",VLOOKUP($B324,Kraftvärmeprod!$B$1:$BX$550,MATCH("Andelen klimatgaser med fossilt ursprung för avfall ()",Kraftvärmeprod!$B$1:$BX$1,0),FALSE),"")</f>
        <v/>
      </c>
      <c r="BI324" s="307" t="str">
        <f>IF($BF324="ja",VLOOKUP($B324,'Egen hetvattenprod'!$B$1:$BX$550,MATCH("Avfall (GWh)",'Egen hetvattenprod'!$B$1:$BX$1,0),FALSE),"")</f>
        <v/>
      </c>
      <c r="BJ324" s="307" t="str">
        <f>IF($BF324="ja",VLOOKUP($B324,'Slutlig allokering kvv'!$B$1:$BX$550,MATCH("Avfall (GWh)",'Slutlig allokering kvv'!$B$1:$BX$1,0),FALSE),"")</f>
        <v/>
      </c>
      <c r="BK324" s="307" t="str">
        <f>IF($BF324="ja",VLOOKUP($B324,'Köpt hetvatten'!$B$1:$BX$550,MATCH("Avfall i köpt hetvatten",'Köpt hetvatten'!$B$1:$BX$1,0),FALSE),"")</f>
        <v/>
      </c>
      <c r="BL324" s="307" t="str">
        <f>IF($BF324="ja",VLOOKUP($B324,'Egen hetvattenprod'!$B$1:$BX$550,MATCH("Värde enligt ovan. (%)",'Egen hetvattenprod'!$B$1:$BX$1,0),FALSE),"")</f>
        <v/>
      </c>
      <c r="BM324" s="307" t="str">
        <f>IF($BF324="ja",VLOOKUP($B324,Kraftvärmeprod!$B$1:$BX$550,MATCH("Värde enligt ovan. (%)",Kraftvärmeprod!$B$1:$BX$1,0),FALSE),"")</f>
        <v/>
      </c>
      <c r="BN324" s="307"/>
      <c r="BO324" s="307"/>
      <c r="BP324" s="307"/>
      <c r="BQ324" s="307" t="str">
        <f>IF($BF324="ja",VLOOKUP($B324,'Egen hetvattenprod'!$B$1:$BX$550,MATCH("Tillförd olja (fossil) vid avfallsförbränning (GWh)",'Egen hetvattenprod'!$B$1:$BX$1,0),FALSE),"")</f>
        <v/>
      </c>
      <c r="BR324" s="307" t="str">
        <f>IF($BF324="ja",VLOOKUP($B324,Kraftvärmeprod!$B$1:$BX$550,MATCH("Tillförd olja (fossil) vid avfallsförbränning (GWh)",Kraftvärmeprod!$B$1:$BX$1,0),FALSE),"")</f>
        <v/>
      </c>
    </row>
    <row r="325" spans="1:70" x14ac:dyDescent="0.25">
      <c r="A325" s="2" t="str">
        <f>'Miljövärden för publ företag'!B327</f>
        <v>Öresundskraft AB</v>
      </c>
      <c r="B325" s="2" t="str">
        <f>'Miljövärden för publ företag'!C327</f>
        <v>Vejbystrand</v>
      </c>
      <c r="C325" s="312">
        <f>IFERROR(VLOOKUP($B325,Totalt!$B$1:$AQ$554,MATCH(C$2,Totalt!$B$1:$AQ$1,0),FALSE),"")</f>
        <v>0</v>
      </c>
      <c r="D325" s="312">
        <f>IFERROR(VLOOKUP($B325,Totalt!$B$1:$AQ$554,MATCH(D$2,Totalt!$B$1:$AQ$1,0),FALSE),"")</f>
        <v>2.3E-2</v>
      </c>
      <c r="E325" s="312">
        <f>IFERROR(VLOOKUP($B325,Totalt!$B$1:$AQ$554,MATCH(E$2,Totalt!$B$1:$AQ$1,0),FALSE),"")</f>
        <v>0</v>
      </c>
      <c r="F325" s="312">
        <f>IFERROR(VLOOKUP($B325,Totalt!$B$1:$AQ$554,MATCH(F$2,Totalt!$B$1:$AQ$1,0),FALSE),"")</f>
        <v>0</v>
      </c>
      <c r="G325" s="312">
        <f>IFERROR(VLOOKUP($B325,Totalt!$B$1:$AQ$554,MATCH(G$2,Totalt!$B$1:$AQ$1,0),FALSE),"")</f>
        <v>0</v>
      </c>
      <c r="H325" s="312">
        <f>IFERROR(VLOOKUP($B325,Totalt!$B$1:$AQ$554,MATCH(H$2,Totalt!$B$1:$AQ$1,0),FALSE),"")</f>
        <v>0</v>
      </c>
      <c r="I325" s="312">
        <f>IFERROR(VLOOKUP($B325,Totalt!$B$1:$AQ$554,MATCH(I$2,Totalt!$B$1:$AQ$1,0),FALSE),"")</f>
        <v>0</v>
      </c>
      <c r="J325" s="312">
        <f>IFERROR(VLOOKUP($B325,Totalt!$B$1:$AQ$554,MATCH(J$2,Totalt!$B$1:$AQ$1,0),FALSE),"")</f>
        <v>0</v>
      </c>
      <c r="K325" s="312">
        <f>IFERROR(VLOOKUP($B325,Totalt!$B$1:$AQ$554,MATCH(K$2,Totalt!$B$1:$AQ$1,0),FALSE),"")</f>
        <v>0</v>
      </c>
      <c r="L325" s="312">
        <f>IFERROR(VLOOKUP($B325,Totalt!$B$1:$AQ$554,MATCH(L$2,Totalt!$B$1:$AQ$1,0),FALSE),"")</f>
        <v>0</v>
      </c>
      <c r="M325" s="312">
        <f>IFERROR(VLOOKUP($B325,Totalt!$B$1:$AQ$554,MATCH(M$2,Totalt!$B$1:$AQ$1,0),FALSE),"")</f>
        <v>0</v>
      </c>
      <c r="N325" s="312">
        <f>IFERROR(VLOOKUP($B325,Totalt!$B$1:$AQ$554,MATCH(N$2,Totalt!$B$1:$AQ$1,0),FALSE),"")</f>
        <v>0</v>
      </c>
      <c r="O325" s="312">
        <f>IFERROR(VLOOKUP($B325,Totalt!$B$1:$AQ$554,MATCH(O$2,Totalt!$B$1:$AQ$1,0),FALSE),"")</f>
        <v>0</v>
      </c>
      <c r="P325" s="312">
        <f>IFERROR(VLOOKUP($B325,Totalt!$B$1:$AQ$554,MATCH(P$2,Totalt!$B$1:$AQ$1,0),FALSE),"")</f>
        <v>0</v>
      </c>
      <c r="Q325" s="312">
        <f>IFERROR(VLOOKUP($B325,Totalt!$B$1:$AQ$554,MATCH(Q$2,Totalt!$B$1:$AQ$1,0),FALSE),"")</f>
        <v>0</v>
      </c>
      <c r="R325" s="312">
        <f>IFERROR(VLOOKUP($B325,Totalt!$B$1:$AQ$554,MATCH(R$2,Totalt!$B$1:$AQ$1,0),FALSE),"")</f>
        <v>13</v>
      </c>
      <c r="S325" s="312">
        <f>IFERROR(VLOOKUP($B325,Totalt!$B$1:$AQ$554,MATCH(S$2,Totalt!$B$1:$AQ$1,0),FALSE),"")</f>
        <v>0</v>
      </c>
      <c r="T325" s="312">
        <f>IFERROR(VLOOKUP($B325,Totalt!$B$1:$AQ$554,MATCH(T$2,Totalt!$B$1:$AQ$1,0),FALSE),"")</f>
        <v>0</v>
      </c>
      <c r="U325" s="312">
        <f>IFERROR(VLOOKUP($B325,Totalt!$B$1:$AQ$554,MATCH(U$2,Totalt!$B$1:$AQ$1,0),FALSE),"")</f>
        <v>0</v>
      </c>
      <c r="V325" s="312">
        <f>IFERROR(VLOOKUP($B325,Totalt!$B$1:$AQ$554,MATCH(V$2,Totalt!$B$1:$AQ$1,0),FALSE),"")</f>
        <v>0</v>
      </c>
      <c r="W325" s="312">
        <f>IFERROR(VLOOKUP($B325,Totalt!$B$1:$AQ$554,MATCH(W$2,Totalt!$B$1:$AQ$1,0),FALSE),"")</f>
        <v>0</v>
      </c>
      <c r="X325" s="312">
        <f>IFERROR(VLOOKUP($B325,Totalt!$B$1:$AQ$554,MATCH(X$2,Totalt!$B$1:$AQ$1,0),FALSE),"")</f>
        <v>0</v>
      </c>
      <c r="Y325" s="312">
        <f>IFERROR(VLOOKUP($B325,Totalt!$B$1:$AQ$554,MATCH(Y$2,Totalt!$B$1:$AQ$1,0),FALSE),"")</f>
        <v>0</v>
      </c>
      <c r="Z325" s="312">
        <f>IFERROR(VLOOKUP($B325,Totalt!$B$1:$AQ$554,MATCH(Z$2,Totalt!$B$1:$AQ$1,0),FALSE),"")</f>
        <v>0</v>
      </c>
      <c r="AA325" s="312">
        <f>IFERROR(VLOOKUP($B325,Totalt!$B$1:$AQ$554,MATCH(AA$2,Totalt!$B$1:$AQ$1,0),FALSE),"")</f>
        <v>0</v>
      </c>
      <c r="AB325" s="312">
        <f>IFERROR(VLOOKUP($B325,Totalt!$B$1:$AQ$554,MATCH(AB$2,Totalt!$B$1:$AQ$1,0),FALSE),"")</f>
        <v>0</v>
      </c>
      <c r="AC325" s="312">
        <f>IFERROR(VLOOKUP($B325,Totalt!$B$1:$AQ$554,MATCH(AC$2,Totalt!$B$1:$AQ$1,0),FALSE),"")</f>
        <v>0</v>
      </c>
      <c r="AD325" s="312">
        <f>IFERROR(VLOOKUP($B325,Totalt!$B$1:$AQ$554,MATCH(AD$2,Totalt!$B$1:$AQ$1,0),FALSE),"")</f>
        <v>0</v>
      </c>
      <c r="AE325" s="312">
        <f>IFERROR(VLOOKUP($B325,Totalt!$B$1:$AQ$554,MATCH(AE$2,Totalt!$B$1:$AQ$1,0),FALSE),"")</f>
        <v>0</v>
      </c>
      <c r="AF325" s="312">
        <f>IFERROR(VLOOKUP($B325,Totalt!$B$1:$AQ$554,MATCH(AF$2,Totalt!$B$1:$AQ$1,0),FALSE),"")</f>
        <v>0.184</v>
      </c>
      <c r="AG325" s="312">
        <f>IFERROR(VLOOKUP($B325,Totalt!$B$1:$AQ$554,MATCH(AG$2,Totalt!$B$1:$AQ$1,0),FALSE),"")</f>
        <v>0</v>
      </c>
      <c r="AI325" s="245">
        <f t="shared" si="33"/>
        <v>13.206999999999999</v>
      </c>
      <c r="AJ325" s="246">
        <f>IF(ISERROR(1/VLOOKUP($B325,Leveranser!$B$1:$S$500,MATCH("såld värme (gwh)",Leveranser!$B$1:$S$1,0),FALSE)),"",VLOOKUP($B325,Leveranser!$B$1:$S$500,MATCH("såld värme (gwh)",Leveranser!$B$1:$S$1,0),FALSE))</f>
        <v>9.2829999999999995</v>
      </c>
      <c r="AK325" t="str">
        <f>IFERROR(IF(VLOOKUP($B325,Totalt!$B$1:$AQ$554,MATCH(AK$2,Totalt!$B$1:$AQ$1,0),FALSE)="","",VLOOKUP($B325,Totalt!$B$1:$AQ$554,MATCH(AK$2,Totalt!$B$1:$AQ$1,0),FALSE)),"")</f>
        <v/>
      </c>
      <c r="AM325" s="247" t="str">
        <f>IF(B325&lt;&gt;"",IF(VLOOKUP($B325,Totalt!$B$1:$AQ$554,MATCH("Kvalitetsgranskad:",Totalt!$B$1:$AQ$1,0),FALSE)="ja",VLOOKUP($B325,Miljö!$B$1:$AG$479,MATCH(AM$2,Miljö!$B$1:$AK$1,0),FALSE),""),"")</f>
        <v>Ja</v>
      </c>
      <c r="AN325" s="247" t="str">
        <f>IF(AM325="ja",VLOOKUP($B325,Miljö!$B$1:$J$479,MATCH("Typ av ursprungsspecificerad el   (Om inget värde anges används Nordisk residualmix, se inforuta) ()",Miljö!$B$1:$J$1,0),FALSE),IF(AM325="nej","Nordisk residualel",""))</f>
        <v>Bra Miljöval vattenkraft</v>
      </c>
      <c r="AO325" s="247">
        <f>IF(AM325="","",VLOOKUP($B325,Miljö!$B$1:$J$479,MATCH("Fossilandel för ursprungspecificerad el ()",Miljö!$B$1:$J$1,0),FALSE))</f>
        <v>0</v>
      </c>
      <c r="AP325" s="247">
        <f>IF(AM325="","",IFERROR(VLOOKUP($B325,Miljö!$B$1:$J$479,MATCH("Kärnkraftsandel för ursprungsspecificerad el ()",Miljö!$B$1:$J$1,0),FALSE)/1,0))</f>
        <v>0</v>
      </c>
      <c r="AQ325" s="247">
        <f t="shared" si="34"/>
        <v>1</v>
      </c>
      <c r="AR325" s="52"/>
      <c r="AS325" s="247" t="str">
        <f t="shared" si="30"/>
        <v>Nej</v>
      </c>
      <c r="AT325" s="247" t="str">
        <f>IF(AS325="ja",VLOOKUP($B325,Miljö!$B$1:$O$500,MATCH("Fossil andel i procent (%)",Miljö!$B$1:$O$1,0),FALSE)/100,"")</f>
        <v/>
      </c>
      <c r="AU325" s="52"/>
      <c r="AV325" s="247" t="str">
        <f t="shared" si="31"/>
        <v>Nej</v>
      </c>
      <c r="AW325" s="247" t="str">
        <f>IF(AV325="ja",VLOOKUP($B325,'Egen hetvattenprod'!$B$1:$AO$500,MATCH("Värmekälla till värmepumpar ()",'Egen hetvattenprod'!$B$1:$AO$1,0),FALSE),"")</f>
        <v/>
      </c>
      <c r="AY325" s="244" t="str">
        <f t="shared" si="32"/>
        <v>Nej</v>
      </c>
      <c r="AZ325" s="283" t="str">
        <f>IF($AY325="ja",(VLOOKUP($B325,'Egen hetvattenprod'!$B$1:$BX$550,MATCH(AZ$2,'Egen hetvattenprod'!$B$1:$BX$1,0),FALSE)+VLOOKUP($B325,Kraftvärmeprod!$B$1:$BX$550,MATCH(AZ$2,Kraftvärmeprod!$B$1:$BX$1,0),FALSE))/$AC325,"")</f>
        <v/>
      </c>
      <c r="BA325" s="283" t="str">
        <f>IF($AY325="ja",(VLOOKUP($B325,'Egen hetvattenprod'!$B$1:$BX$550,MATCH(BA$2,'Egen hetvattenprod'!$B$1:$BX$1,0),FALSE)+VLOOKUP($B325,Kraftvärmeprod!$B$1:$BX$550,MATCH(BA$2,Kraftvärmeprod!$B$1:$BX$1,0),FALSE))/$AC325,"")</f>
        <v/>
      </c>
      <c r="BB325" s="283" t="str">
        <f>IF($AY325="ja",(VLOOKUP($B325,'Egen hetvattenprod'!$B$1:$BX$550,MATCH(BB$2,'Egen hetvattenprod'!$B$1:$BX$1,0),FALSE)+VLOOKUP($B325,Kraftvärmeprod!$B$1:$BX$550,MATCH(BB$2,Kraftvärmeprod!$B$1:$BX$1,0),FALSE))/$AC325,"")</f>
        <v/>
      </c>
      <c r="BC325" s="283" t="str">
        <f>IF($AY325="ja",(VLOOKUP($B325,'Egen hetvattenprod'!$B$1:$BX$550,MATCH(BC$2,'Egen hetvattenprod'!$B$1:$BX$1,0),FALSE)+VLOOKUP($B325,Kraftvärmeprod!$B$1:$BX$550,MATCH(BC$2,Kraftvärmeprod!$B$1:$BX$1,0),FALSE))/$AC325,"")</f>
        <v/>
      </c>
      <c r="BD325" s="283" t="str">
        <f>IF($AY325="ja",(VLOOKUP($B325,'Egen hetvattenprod'!$B$1:$BX$550,MATCH(BD$2,'Egen hetvattenprod'!$B$1:$BX$1,0),FALSE)+VLOOKUP($B325,Kraftvärmeprod!$B$1:$BX$550,MATCH(BD$2,Kraftvärmeprod!$B$1:$BX$1,0),FALSE))/$AC325,"")</f>
        <v/>
      </c>
      <c r="BF325" s="244" t="str">
        <f t="shared" si="35"/>
        <v>Nej</v>
      </c>
      <c r="BG325" s="283" t="str">
        <f>IF($BF325="ja",VLOOKUP($B325,'Egen hetvattenprod'!$B$1:$BX$550,MATCH("Andelen klimatgaser med fossilt ursprung för avfall ()",'Egen hetvattenprod'!$B$1:$BX$1,0),FALSE),"")</f>
        <v/>
      </c>
      <c r="BH325" s="283" t="str">
        <f>IF($BF325="ja",VLOOKUP($B325,Kraftvärmeprod!$B$1:$BX$550,MATCH("Andelen klimatgaser med fossilt ursprung för avfall ()",Kraftvärmeprod!$B$1:$BX$1,0),FALSE),"")</f>
        <v/>
      </c>
      <c r="BI325" s="307" t="str">
        <f>IF($BF325="ja",VLOOKUP($B325,'Egen hetvattenprod'!$B$1:$BX$550,MATCH("Avfall (GWh)",'Egen hetvattenprod'!$B$1:$BX$1,0),FALSE),"")</f>
        <v/>
      </c>
      <c r="BJ325" s="307" t="str">
        <f>IF($BF325="ja",VLOOKUP($B325,'Slutlig allokering kvv'!$B$1:$BX$550,MATCH("Avfall (GWh)",'Slutlig allokering kvv'!$B$1:$BX$1,0),FALSE),"")</f>
        <v/>
      </c>
      <c r="BK325" s="307" t="str">
        <f>IF($BF325="ja",VLOOKUP($B325,'Köpt hetvatten'!$B$1:$BX$550,MATCH("Avfall i köpt hetvatten",'Köpt hetvatten'!$B$1:$BX$1,0),FALSE),"")</f>
        <v/>
      </c>
      <c r="BL325" s="307" t="str">
        <f>IF($BF325="ja",VLOOKUP($B325,'Egen hetvattenprod'!$B$1:$BX$550,MATCH("Värde enligt ovan. (%)",'Egen hetvattenprod'!$B$1:$BX$1,0),FALSE),"")</f>
        <v/>
      </c>
      <c r="BM325" s="307" t="str">
        <f>IF($BF325="ja",VLOOKUP($B325,Kraftvärmeprod!$B$1:$BX$550,MATCH("Värde enligt ovan. (%)",Kraftvärmeprod!$B$1:$BX$1,0),FALSE),"")</f>
        <v/>
      </c>
      <c r="BN325" s="307"/>
      <c r="BO325" s="307"/>
      <c r="BP325" s="307"/>
      <c r="BQ325" s="307" t="str">
        <f>IF($BF325="ja",VLOOKUP($B325,'Egen hetvattenprod'!$B$1:$BX$550,MATCH("Tillförd olja (fossil) vid avfallsförbränning (GWh)",'Egen hetvattenprod'!$B$1:$BX$1,0),FALSE),"")</f>
        <v/>
      </c>
      <c r="BR325" s="307" t="str">
        <f>IF($BF325="ja",VLOOKUP($B325,Kraftvärmeprod!$B$1:$BX$550,MATCH("Tillförd olja (fossil) vid avfallsförbränning (GWh)",Kraftvärmeprod!$B$1:$BX$1,0),FALSE),"")</f>
        <v/>
      </c>
    </row>
    <row r="326" spans="1:70" x14ac:dyDescent="0.25">
      <c r="A326" s="2" t="str">
        <f>'Miljövärden för publ företag'!B328</f>
        <v>Öresundskraft AB</v>
      </c>
      <c r="B326" s="2" t="str">
        <f>'Miljövärden för publ företag'!C328</f>
        <v>Ängelholm</v>
      </c>
      <c r="C326" s="312">
        <f>IFERROR(VLOOKUP($B326,Totalt!$B$1:$AQ$554,MATCH(C$2,Totalt!$B$1:$AQ$1,0),FALSE),"")</f>
        <v>0</v>
      </c>
      <c r="D326" s="312">
        <f>IFERROR(VLOOKUP($B326,Totalt!$B$1:$AQ$554,MATCH(D$2,Totalt!$B$1:$AQ$1,0),FALSE),"")</f>
        <v>0.26</v>
      </c>
      <c r="E326" s="312">
        <f>IFERROR(VLOOKUP($B326,Totalt!$B$1:$AQ$554,MATCH(E$2,Totalt!$B$1:$AQ$1,0),FALSE),"")</f>
        <v>0</v>
      </c>
      <c r="F326" s="312">
        <f>IFERROR(VLOOKUP($B326,Totalt!$B$1:$AQ$554,MATCH(F$2,Totalt!$B$1:$AQ$1,0),FALSE),"")</f>
        <v>0</v>
      </c>
      <c r="G326" s="312">
        <f>IFERROR(VLOOKUP($B326,Totalt!$B$1:$AQ$554,MATCH(G$2,Totalt!$B$1:$AQ$1,0),FALSE),"")</f>
        <v>0</v>
      </c>
      <c r="H326" s="312">
        <f>IFERROR(VLOOKUP($B326,Totalt!$B$1:$AQ$554,MATCH(H$2,Totalt!$B$1:$AQ$1,0),FALSE),"")</f>
        <v>0</v>
      </c>
      <c r="I326" s="312">
        <f>IFERROR(VLOOKUP($B326,Totalt!$B$1:$AQ$554,MATCH(I$2,Totalt!$B$1:$AQ$1,0),FALSE),"")</f>
        <v>2.38</v>
      </c>
      <c r="J326" s="312">
        <f>IFERROR(VLOOKUP($B326,Totalt!$B$1:$AQ$554,MATCH(J$2,Totalt!$B$1:$AQ$1,0),FALSE),"")</f>
        <v>1.8682399999999999</v>
      </c>
      <c r="K326" s="312">
        <f>IFERROR(VLOOKUP($B326,Totalt!$B$1:$AQ$554,MATCH(K$2,Totalt!$B$1:$AQ$1,0),FALSE),"")</f>
        <v>0</v>
      </c>
      <c r="L326" s="312">
        <f>IFERROR(VLOOKUP($B326,Totalt!$B$1:$AQ$554,MATCH(L$2,Totalt!$B$1:$AQ$1,0),FALSE),"")</f>
        <v>220</v>
      </c>
      <c r="M326" s="312">
        <f>IFERROR(VLOOKUP($B326,Totalt!$B$1:$AQ$554,MATCH(M$2,Totalt!$B$1:$AQ$1,0),FALSE),"")</f>
        <v>0</v>
      </c>
      <c r="N326" s="312">
        <f>IFERROR(VLOOKUP($B326,Totalt!$B$1:$AQ$554,MATCH(N$2,Totalt!$B$1:$AQ$1,0),FALSE),"")</f>
        <v>9.4E-2</v>
      </c>
      <c r="O326" s="312">
        <f>IFERROR(VLOOKUP($B326,Totalt!$B$1:$AQ$554,MATCH(O$2,Totalt!$B$1:$AQ$1,0),FALSE),"")</f>
        <v>0</v>
      </c>
      <c r="P326" s="312">
        <f>IFERROR(VLOOKUP($B326,Totalt!$B$1:$AQ$554,MATCH(P$2,Totalt!$B$1:$AQ$1,0),FALSE),"")</f>
        <v>9.4626000000000001</v>
      </c>
      <c r="Q326" s="312">
        <f>IFERROR(VLOOKUP($B326,Totalt!$B$1:$AQ$554,MATCH(Q$2,Totalt!$B$1:$AQ$1,0),FALSE),"")</f>
        <v>0.90239999999999998</v>
      </c>
      <c r="R326" s="312">
        <f>IFERROR(VLOOKUP($B326,Totalt!$B$1:$AQ$554,MATCH(R$2,Totalt!$B$1:$AQ$1,0),FALSE),"")</f>
        <v>0</v>
      </c>
      <c r="S326" s="312">
        <f>IFERROR(VLOOKUP($B326,Totalt!$B$1:$AQ$554,MATCH(S$2,Totalt!$B$1:$AQ$1,0),FALSE),"")</f>
        <v>0</v>
      </c>
      <c r="T326" s="312">
        <f>IFERROR(VLOOKUP($B326,Totalt!$B$1:$AQ$554,MATCH(T$2,Totalt!$B$1:$AQ$1,0),FALSE),"")</f>
        <v>0</v>
      </c>
      <c r="U326" s="312">
        <f>IFERROR(VLOOKUP($B326,Totalt!$B$1:$AQ$554,MATCH(U$2,Totalt!$B$1:$AQ$1,0),FALSE),"")</f>
        <v>0</v>
      </c>
      <c r="V326" s="312">
        <f>IFERROR(VLOOKUP($B326,Totalt!$B$1:$AQ$554,MATCH(V$2,Totalt!$B$1:$AQ$1,0),FALSE),"")</f>
        <v>0</v>
      </c>
      <c r="W326" s="312">
        <f>IFERROR(VLOOKUP($B326,Totalt!$B$1:$AQ$554,MATCH(W$2,Totalt!$B$1:$AQ$1,0),FALSE),"")</f>
        <v>2.0868000000000002</v>
      </c>
      <c r="X326" s="312">
        <f>IFERROR(VLOOKUP($B326,Totalt!$B$1:$AQ$554,MATCH(X$2,Totalt!$B$1:$AQ$1,0),FALSE),"")</f>
        <v>0</v>
      </c>
      <c r="Y326" s="312">
        <f>IFERROR(VLOOKUP($B326,Totalt!$B$1:$AQ$554,MATCH(Y$2,Totalt!$B$1:$AQ$1,0),FALSE),"")</f>
        <v>0</v>
      </c>
      <c r="Z326" s="312">
        <f>IFERROR(VLOOKUP($B326,Totalt!$B$1:$AQ$554,MATCH(Z$2,Totalt!$B$1:$AQ$1,0),FALSE),"")</f>
        <v>0</v>
      </c>
      <c r="AA326" s="312">
        <f>IFERROR(VLOOKUP($B326,Totalt!$B$1:$AQ$554,MATCH(AA$2,Totalt!$B$1:$AQ$1,0),FALSE),"")</f>
        <v>0</v>
      </c>
      <c r="AB326" s="312">
        <f>IFERROR(VLOOKUP($B326,Totalt!$B$1:$AQ$554,MATCH(AB$2,Totalt!$B$1:$AQ$1,0),FALSE),"")</f>
        <v>0</v>
      </c>
      <c r="AC326" s="312">
        <f>IFERROR(VLOOKUP($B326,Totalt!$B$1:$AQ$554,MATCH(AC$2,Totalt!$B$1:$AQ$1,0),FALSE),"")</f>
        <v>0</v>
      </c>
      <c r="AD326" s="312">
        <f>IFERROR(VLOOKUP($B326,Totalt!$B$1:$AQ$554,MATCH(AD$2,Totalt!$B$1:$AQ$1,0),FALSE),"")</f>
        <v>0.28000000000000003</v>
      </c>
      <c r="AE326" s="312">
        <f>IFERROR(VLOOKUP($B326,Totalt!$B$1:$AQ$554,MATCH(AE$2,Totalt!$B$1:$AQ$1,0),FALSE),"")</f>
        <v>0</v>
      </c>
      <c r="AF326" s="312">
        <f>IFERROR(VLOOKUP($B326,Totalt!$B$1:$AQ$554,MATCH(AF$2,Totalt!$B$1:$AQ$1,0),FALSE),"")</f>
        <v>9.2829999999999995</v>
      </c>
      <c r="AG326" s="312">
        <f>IFERROR(VLOOKUP($B326,Totalt!$B$1:$AQ$554,MATCH(AG$2,Totalt!$B$1:$AQ$1,0),FALSE),"")</f>
        <v>0</v>
      </c>
      <c r="AI326" s="245">
        <f t="shared" si="33"/>
        <v>246.61704</v>
      </c>
      <c r="AJ326" s="246">
        <f>IF(ISERROR(1/VLOOKUP($B326,Leveranser!$B$1:$S$500,MATCH("såld värme (gwh)",Leveranser!$B$1:$S$1,0),FALSE)),"",VLOOKUP($B326,Leveranser!$B$1:$S$500,MATCH("såld värme (gwh)",Leveranser!$B$1:$S$1,0),FALSE))</f>
        <v>176.86</v>
      </c>
      <c r="AK326" t="str">
        <f>IFERROR(IF(VLOOKUP($B326,Totalt!$B$1:$AQ$554,MATCH(AK$2,Totalt!$B$1:$AQ$1,0),FALSE)="","",VLOOKUP($B326,Totalt!$B$1:$AQ$554,MATCH(AK$2,Totalt!$B$1:$AQ$1,0),FALSE)),"")</f>
        <v/>
      </c>
      <c r="AM326" s="247" t="str">
        <f>IF(B326&lt;&gt;"",IF(VLOOKUP($B326,Totalt!$B$1:$AQ$554,MATCH("Kvalitetsgranskad:",Totalt!$B$1:$AQ$1,0),FALSE)="ja",VLOOKUP($B326,Miljö!$B$1:$AG$479,MATCH(AM$2,Miljö!$B$1:$AK$1,0),FALSE),""),"")</f>
        <v>Ja</v>
      </c>
      <c r="AN326" s="247" t="str">
        <f>IF(AM326="ja",VLOOKUP($B326,Miljö!$B$1:$J$479,MATCH("Typ av ursprungsspecificerad el   (Om inget värde anges används Nordisk residualmix, se inforuta) ()",Miljö!$B$1:$J$1,0),FALSE),IF(AM326="nej","Nordisk residualel",""))</f>
        <v>'Bra miljöval el'</v>
      </c>
      <c r="AO326" s="247">
        <f>IF(AM326="","",VLOOKUP($B326,Miljö!$B$1:$J$479,MATCH("Fossilandel för ursprungspecificerad el ()",Miljö!$B$1:$J$1,0),FALSE))</f>
        <v>0</v>
      </c>
      <c r="AP326" s="247">
        <f>IF(AM326="","",IFERROR(VLOOKUP($B326,Miljö!$B$1:$J$479,MATCH("Kärnkraftsandel för ursprungsspecificerad el ()",Miljö!$B$1:$J$1,0),FALSE)/1,0))</f>
        <v>0</v>
      </c>
      <c r="AQ326" s="247">
        <f t="shared" si="34"/>
        <v>1</v>
      </c>
      <c r="AR326" s="52"/>
      <c r="AS326" s="247" t="str">
        <f t="shared" si="30"/>
        <v>Nej</v>
      </c>
      <c r="AT326" s="247" t="str">
        <f>IF(AS326="ja",VLOOKUP($B326,Miljö!$B$1:$O$500,MATCH("Fossil andel i procent (%)",Miljö!$B$1:$O$1,0),FALSE)/100,"")</f>
        <v/>
      </c>
      <c r="AU326" s="52"/>
      <c r="AV326" s="247" t="str">
        <f t="shared" si="31"/>
        <v>Nej</v>
      </c>
      <c r="AW326" s="247" t="str">
        <f>IF(AV326="ja",VLOOKUP($B326,'Egen hetvattenprod'!$B$1:$AO$500,MATCH("Värmekälla till värmepumpar ()",'Egen hetvattenprod'!$B$1:$AO$1,0),FALSE),"")</f>
        <v/>
      </c>
      <c r="AY326" s="244" t="str">
        <f t="shared" si="32"/>
        <v>Nej</v>
      </c>
      <c r="AZ326" s="283" t="str">
        <f>IF($AY326="ja",(VLOOKUP($B326,'Egen hetvattenprod'!$B$1:$BX$550,MATCH(AZ$2,'Egen hetvattenprod'!$B$1:$BX$1,0),FALSE)+VLOOKUP($B326,Kraftvärmeprod!$B$1:$BX$550,MATCH(AZ$2,Kraftvärmeprod!$B$1:$BX$1,0),FALSE))/$AC326,"")</f>
        <v/>
      </c>
      <c r="BA326" s="283" t="str">
        <f>IF($AY326="ja",(VLOOKUP($B326,'Egen hetvattenprod'!$B$1:$BX$550,MATCH(BA$2,'Egen hetvattenprod'!$B$1:$BX$1,0),FALSE)+VLOOKUP($B326,Kraftvärmeprod!$B$1:$BX$550,MATCH(BA$2,Kraftvärmeprod!$B$1:$BX$1,0),FALSE))/$AC326,"")</f>
        <v/>
      </c>
      <c r="BB326" s="283" t="str">
        <f>IF($AY326="ja",(VLOOKUP($B326,'Egen hetvattenprod'!$B$1:$BX$550,MATCH(BB$2,'Egen hetvattenprod'!$B$1:$BX$1,0),FALSE)+VLOOKUP($B326,Kraftvärmeprod!$B$1:$BX$550,MATCH(BB$2,Kraftvärmeprod!$B$1:$BX$1,0),FALSE))/$AC326,"")</f>
        <v/>
      </c>
      <c r="BC326" s="283" t="str">
        <f>IF($AY326="ja",(VLOOKUP($B326,'Egen hetvattenprod'!$B$1:$BX$550,MATCH(BC$2,'Egen hetvattenprod'!$B$1:$BX$1,0),FALSE)+VLOOKUP($B326,Kraftvärmeprod!$B$1:$BX$550,MATCH(BC$2,Kraftvärmeprod!$B$1:$BX$1,0),FALSE))/$AC326,"")</f>
        <v/>
      </c>
      <c r="BD326" s="283" t="str">
        <f>IF($AY326="ja",(VLOOKUP($B326,'Egen hetvattenprod'!$B$1:$BX$550,MATCH(BD$2,'Egen hetvattenprod'!$B$1:$BX$1,0),FALSE)+VLOOKUP($B326,Kraftvärmeprod!$B$1:$BX$550,MATCH(BD$2,Kraftvärmeprod!$B$1:$BX$1,0),FALSE))/$AC326,"")</f>
        <v/>
      </c>
      <c r="BF326" s="244" t="str">
        <f t="shared" si="35"/>
        <v>Ja</v>
      </c>
      <c r="BG326" s="283" t="str">
        <f>IF($BF326="ja",VLOOKUP($B326,'Egen hetvattenprod'!$B$1:$BX$550,MATCH("Andelen klimatgaser med fossilt ursprung för avfall ()",'Egen hetvattenprod'!$B$1:$BX$1,0),FALSE),"")</f>
        <v>-</v>
      </c>
      <c r="BH326" s="283" t="str">
        <f>IF($BF326="ja",VLOOKUP($B326,Kraftvärmeprod!$B$1:$BX$550,MATCH("Andelen klimatgaser med fossilt ursprung för avfall ()",Kraftvärmeprod!$B$1:$BX$1,0),FALSE),"")</f>
        <v>-</v>
      </c>
      <c r="BI326" s="307">
        <f>IF($BF326="ja",VLOOKUP($B326,'Egen hetvattenprod'!$B$1:$BX$550,MATCH("Avfall (GWh)",'Egen hetvattenprod'!$B$1:$BX$1,0),FALSE),"")</f>
        <v>2.38</v>
      </c>
      <c r="BJ326" s="307">
        <f>IF($BF326="ja",VLOOKUP($B326,'Slutlig allokering kvv'!$B$1:$BX$550,MATCH("Avfall (GWh)",'Slutlig allokering kvv'!$B$1:$BX$1,0),FALSE),"")</f>
        <v>0</v>
      </c>
      <c r="BK326" s="307">
        <f>IF($BF326="ja",VLOOKUP($B326,'Köpt hetvatten'!$B$1:$BX$550,MATCH("Avfall i köpt hetvatten",'Köpt hetvatten'!$B$1:$BX$1,0),FALSE),"")</f>
        <v>0</v>
      </c>
      <c r="BL326" s="307" t="str">
        <f>IF($BF326="ja",VLOOKUP($B326,'Egen hetvattenprod'!$B$1:$BX$550,MATCH("Värde enligt ovan. (%)",'Egen hetvattenprod'!$B$1:$BX$1,0),FALSE),"")</f>
        <v>-</v>
      </c>
      <c r="BM326" s="307" t="str">
        <f>IF($BF326="ja",VLOOKUP($B326,Kraftvärmeprod!$B$1:$BX$550,MATCH("Värde enligt ovan. (%)",Kraftvärmeprod!$B$1:$BX$1,0),FALSE),"")</f>
        <v>-</v>
      </c>
      <c r="BN326" s="307"/>
      <c r="BO326" s="307"/>
      <c r="BP326" s="307"/>
      <c r="BQ326" s="307" t="str">
        <f>IF($BF326="ja",VLOOKUP($B326,'Egen hetvattenprod'!$B$1:$BX$550,MATCH("Tillförd olja (fossil) vid avfallsförbränning (GWh)",'Egen hetvattenprod'!$B$1:$BX$1,0),FALSE),"")</f>
        <v>-</v>
      </c>
      <c r="BR326" s="307" t="str">
        <f>IF($BF326="ja",VLOOKUP($B326,Kraftvärmeprod!$B$1:$BX$550,MATCH("Tillförd olja (fossil) vid avfallsförbränning (GWh)",Kraftvärmeprod!$B$1:$BX$1,0),FALSE),"")</f>
        <v>-</v>
      </c>
    </row>
    <row r="327" spans="1:70" x14ac:dyDescent="0.25">
      <c r="A327" s="2" t="str">
        <f>'Miljövärden för publ företag'!B329</f>
        <v>Örkelljunga Fjärrvärmeverk AB</v>
      </c>
      <c r="B327" s="2" t="str">
        <f>'Miljövärden för publ företag'!C329</f>
        <v>Örkelljunga</v>
      </c>
      <c r="C327" s="312">
        <f>IFERROR(VLOOKUP($B327,Totalt!$B$1:$AQ$554,MATCH(C$2,Totalt!$B$1:$AQ$1,0),FALSE),"")</f>
        <v>0</v>
      </c>
      <c r="D327" s="312">
        <f>IFERROR(VLOOKUP($B327,Totalt!$B$1:$AQ$554,MATCH(D$2,Totalt!$B$1:$AQ$1,0),FALSE),"")</f>
        <v>0.1</v>
      </c>
      <c r="E327" s="312">
        <f>IFERROR(VLOOKUP($B327,Totalt!$B$1:$AQ$554,MATCH(E$2,Totalt!$B$1:$AQ$1,0),FALSE),"")</f>
        <v>0</v>
      </c>
      <c r="F327" s="312">
        <f>IFERROR(VLOOKUP($B327,Totalt!$B$1:$AQ$554,MATCH(F$2,Totalt!$B$1:$AQ$1,0),FALSE),"")</f>
        <v>0</v>
      </c>
      <c r="G327" s="312">
        <f>IFERROR(VLOOKUP($B327,Totalt!$B$1:$AQ$554,MATCH(G$2,Totalt!$B$1:$AQ$1,0),FALSE),"")</f>
        <v>0</v>
      </c>
      <c r="H327" s="312">
        <f>IFERROR(VLOOKUP($B327,Totalt!$B$1:$AQ$554,MATCH(H$2,Totalt!$B$1:$AQ$1,0),FALSE),"")</f>
        <v>0</v>
      </c>
      <c r="I327" s="312">
        <f>IFERROR(VLOOKUP($B327,Totalt!$B$1:$AQ$554,MATCH(I$2,Totalt!$B$1:$AQ$1,0),FALSE),"")</f>
        <v>0</v>
      </c>
      <c r="J327" s="312">
        <f>IFERROR(VLOOKUP($B327,Totalt!$B$1:$AQ$554,MATCH(J$2,Totalt!$B$1:$AQ$1,0),FALSE),"")</f>
        <v>0</v>
      </c>
      <c r="K327" s="312">
        <f>IFERROR(VLOOKUP($B327,Totalt!$B$1:$AQ$554,MATCH(K$2,Totalt!$B$1:$AQ$1,0),FALSE),"")</f>
        <v>0</v>
      </c>
      <c r="L327" s="312">
        <f>IFERROR(VLOOKUP($B327,Totalt!$B$1:$AQ$554,MATCH(L$2,Totalt!$B$1:$AQ$1,0),FALSE),"")</f>
        <v>0</v>
      </c>
      <c r="M327" s="312">
        <f>IFERROR(VLOOKUP($B327,Totalt!$B$1:$AQ$554,MATCH(M$2,Totalt!$B$1:$AQ$1,0),FALSE),"")</f>
        <v>0</v>
      </c>
      <c r="N327" s="312">
        <f>IFERROR(VLOOKUP($B327,Totalt!$B$1:$AQ$554,MATCH(N$2,Totalt!$B$1:$AQ$1,0),FALSE),"")</f>
        <v>33.774999999999999</v>
      </c>
      <c r="O327" s="312">
        <f>IFERROR(VLOOKUP($B327,Totalt!$B$1:$AQ$554,MATCH(O$2,Totalt!$B$1:$AQ$1,0),FALSE),"")</f>
        <v>0</v>
      </c>
      <c r="P327" s="312">
        <f>IFERROR(VLOOKUP($B327,Totalt!$B$1:$AQ$554,MATCH(P$2,Totalt!$B$1:$AQ$1,0),FALSE),"")</f>
        <v>0</v>
      </c>
      <c r="Q327" s="312">
        <f>IFERROR(VLOOKUP($B327,Totalt!$B$1:$AQ$554,MATCH(Q$2,Totalt!$B$1:$AQ$1,0),FALSE),"")</f>
        <v>0</v>
      </c>
      <c r="R327" s="312">
        <f>IFERROR(VLOOKUP($B327,Totalt!$B$1:$AQ$554,MATCH(R$2,Totalt!$B$1:$AQ$1,0),FALSE),"")</f>
        <v>0</v>
      </c>
      <c r="S327" s="312">
        <f>IFERROR(VLOOKUP($B327,Totalt!$B$1:$AQ$554,MATCH(S$2,Totalt!$B$1:$AQ$1,0),FALSE),"")</f>
        <v>0</v>
      </c>
      <c r="T327" s="312">
        <f>IFERROR(VLOOKUP($B327,Totalt!$B$1:$AQ$554,MATCH(T$2,Totalt!$B$1:$AQ$1,0),FALSE),"")</f>
        <v>0</v>
      </c>
      <c r="U327" s="312">
        <f>IFERROR(VLOOKUP($B327,Totalt!$B$1:$AQ$554,MATCH(U$2,Totalt!$B$1:$AQ$1,0),FALSE),"")</f>
        <v>0</v>
      </c>
      <c r="V327" s="312">
        <f>IFERROR(VLOOKUP($B327,Totalt!$B$1:$AQ$554,MATCH(V$2,Totalt!$B$1:$AQ$1,0),FALSE),"")</f>
        <v>0</v>
      </c>
      <c r="W327" s="312">
        <f>IFERROR(VLOOKUP($B327,Totalt!$B$1:$AQ$554,MATCH(W$2,Totalt!$B$1:$AQ$1,0),FALSE),"")</f>
        <v>0</v>
      </c>
      <c r="X327" s="312">
        <f>IFERROR(VLOOKUP($B327,Totalt!$B$1:$AQ$554,MATCH(X$2,Totalt!$B$1:$AQ$1,0),FALSE),"")</f>
        <v>0</v>
      </c>
      <c r="Y327" s="312">
        <f>IFERROR(VLOOKUP($B327,Totalt!$B$1:$AQ$554,MATCH(Y$2,Totalt!$B$1:$AQ$1,0),FALSE),"")</f>
        <v>0</v>
      </c>
      <c r="Z327" s="312">
        <f>IFERROR(VLOOKUP($B327,Totalt!$B$1:$AQ$554,MATCH(Z$2,Totalt!$B$1:$AQ$1,0),FALSE),"")</f>
        <v>0</v>
      </c>
      <c r="AA327" s="312">
        <f>IFERROR(VLOOKUP($B327,Totalt!$B$1:$AQ$554,MATCH(AA$2,Totalt!$B$1:$AQ$1,0),FALSE),"")</f>
        <v>0</v>
      </c>
      <c r="AB327" s="312">
        <f>IFERROR(VLOOKUP($B327,Totalt!$B$1:$AQ$554,MATCH(AB$2,Totalt!$B$1:$AQ$1,0),FALSE),"")</f>
        <v>0</v>
      </c>
      <c r="AC327" s="312">
        <f>IFERROR(VLOOKUP($B327,Totalt!$B$1:$AQ$554,MATCH(AC$2,Totalt!$B$1:$AQ$1,0),FALSE),"")</f>
        <v>5.0999999999999996</v>
      </c>
      <c r="AD327" s="312">
        <f>IFERROR(VLOOKUP($B327,Totalt!$B$1:$AQ$554,MATCH(AD$2,Totalt!$B$1:$AQ$1,0),FALSE),"")</f>
        <v>0</v>
      </c>
      <c r="AE327" s="312">
        <f>IFERROR(VLOOKUP($B327,Totalt!$B$1:$AQ$554,MATCH(AE$2,Totalt!$B$1:$AQ$1,0),FALSE),"")</f>
        <v>0</v>
      </c>
      <c r="AF327" s="312">
        <f>IFERROR(VLOOKUP($B327,Totalt!$B$1:$AQ$554,MATCH(AF$2,Totalt!$B$1:$AQ$1,0),FALSE),"")</f>
        <v>0.83099999999999996</v>
      </c>
      <c r="AG327" s="312">
        <f>IFERROR(VLOOKUP($B327,Totalt!$B$1:$AQ$554,MATCH(AG$2,Totalt!$B$1:$AQ$1,0),FALSE),"")</f>
        <v>0</v>
      </c>
      <c r="AI327" s="245">
        <f t="shared" si="33"/>
        <v>39.806000000000004</v>
      </c>
      <c r="AJ327" s="246">
        <f>IF(ISERROR(1/VLOOKUP($B327,Leveranser!$B$1:$S$500,MATCH("såld värme (gwh)",Leveranser!$B$1:$S$1,0),FALSE)),"",VLOOKUP($B327,Leveranser!$B$1:$S$500,MATCH("såld värme (gwh)",Leveranser!$B$1:$S$1,0),FALSE))</f>
        <v>27.7</v>
      </c>
      <c r="AK327" t="str">
        <f>IFERROR(IF(VLOOKUP($B327,Totalt!$B$1:$AQ$554,MATCH(AK$2,Totalt!$B$1:$AQ$1,0),FALSE)="","",VLOOKUP($B327,Totalt!$B$1:$AQ$554,MATCH(AK$2,Totalt!$B$1:$AQ$1,0),FALSE)),"")</f>
        <v/>
      </c>
      <c r="AM327" s="247" t="str">
        <f>IF(B327&lt;&gt;"",IF(VLOOKUP($B327,Totalt!$B$1:$AQ$554,MATCH("Kvalitetsgranskad:",Totalt!$B$1:$AQ$1,0),FALSE)="ja",VLOOKUP($B327,Miljö!$B$1:$AG$479,MATCH(AM$2,Miljö!$B$1:$AK$1,0),FALSE),""),"")</f>
        <v>Nej</v>
      </c>
      <c r="AN327" s="247" t="str">
        <f>IF(AM327="ja",VLOOKUP($B327,Miljö!$B$1:$J$479,MATCH("Typ av ursprungsspecificerad el   (Om inget värde anges används Nordisk residualmix, se inforuta) ()",Miljö!$B$1:$J$1,0),FALSE),IF(AM327="nej","Nordisk residualel",""))</f>
        <v>Nordisk residualel</v>
      </c>
      <c r="AO327" s="247">
        <f>IF(AM327="","",VLOOKUP($B327,Miljö!$B$1:$J$479,MATCH("Fossilandel för ursprungspecificerad el ()",Miljö!$B$1:$J$1,0),FALSE))</f>
        <v>0.48399999999999999</v>
      </c>
      <c r="AP327" s="247">
        <f>IF(AM327="","",IFERROR(VLOOKUP($B327,Miljö!$B$1:$J$479,MATCH("Kärnkraftsandel för ursprungsspecificerad el ()",Miljö!$B$1:$J$1,0),FALSE)/1,0))</f>
        <v>0.35</v>
      </c>
      <c r="AQ327" s="247">
        <f t="shared" si="34"/>
        <v>0.16600000000000004</v>
      </c>
      <c r="AR327" s="52"/>
      <c r="AS327" s="247" t="str">
        <f t="shared" si="30"/>
        <v>Nej</v>
      </c>
      <c r="AT327" s="247" t="str">
        <f>IF(AS327="ja",VLOOKUP($B327,Miljö!$B$1:$O$500,MATCH("Fossil andel i procent (%)",Miljö!$B$1:$O$1,0),FALSE)/100,"")</f>
        <v/>
      </c>
      <c r="AU327" s="52"/>
      <c r="AV327" s="247" t="str">
        <f t="shared" si="31"/>
        <v>Nej</v>
      </c>
      <c r="AW327" s="247" t="str">
        <f>IF(AV327="ja",VLOOKUP($B327,'Egen hetvattenprod'!$B$1:$AO$500,MATCH("Värmekälla till värmepumpar ()",'Egen hetvattenprod'!$B$1:$AO$1,0),FALSE),"")</f>
        <v/>
      </c>
      <c r="AY327" s="244" t="str">
        <f t="shared" si="32"/>
        <v>Ja</v>
      </c>
      <c r="AZ327" s="283">
        <f>IF($AY327="ja",(VLOOKUP($B327,'Egen hetvattenprod'!$B$1:$BX$550,MATCH(AZ$2,'Egen hetvattenprod'!$B$1:$BX$1,0),FALSE)+VLOOKUP($B327,Kraftvärmeprod!$B$1:$BX$550,MATCH(AZ$2,Kraftvärmeprod!$B$1:$BX$1,0),FALSE))/$AC327,"")</f>
        <v>0</v>
      </c>
      <c r="BA327" s="283">
        <f>IF($AY327="ja",(VLOOKUP($B327,'Egen hetvattenprod'!$B$1:$BX$550,MATCH(BA$2,'Egen hetvattenprod'!$B$1:$BX$1,0),FALSE)+VLOOKUP($B327,Kraftvärmeprod!$B$1:$BX$550,MATCH(BA$2,Kraftvärmeprod!$B$1:$BX$1,0),FALSE))/$AC327,"")</f>
        <v>0</v>
      </c>
      <c r="BB327" s="283">
        <f>IF($AY327="ja",(VLOOKUP($B327,'Egen hetvattenprod'!$B$1:$BX$550,MATCH(BB$2,'Egen hetvattenprod'!$B$1:$BX$1,0),FALSE)+VLOOKUP($B327,Kraftvärmeprod!$B$1:$BX$550,MATCH(BB$2,Kraftvärmeprod!$B$1:$BX$1,0),FALSE))/$AC327,"")</f>
        <v>0</v>
      </c>
      <c r="BC327" s="283">
        <f>IF($AY327="ja",(VLOOKUP($B327,'Egen hetvattenprod'!$B$1:$BX$550,MATCH(BC$2,'Egen hetvattenprod'!$B$1:$BX$1,0),FALSE)+VLOOKUP($B327,Kraftvärmeprod!$B$1:$BX$550,MATCH(BC$2,Kraftvärmeprod!$B$1:$BX$1,0),FALSE))/$AC327,"")</f>
        <v>0</v>
      </c>
      <c r="BD327" s="283">
        <f>IF($AY327="ja",(VLOOKUP($B327,'Egen hetvattenprod'!$B$1:$BX$550,MATCH(BD$2,'Egen hetvattenprod'!$B$1:$BX$1,0),FALSE)+VLOOKUP($B327,Kraftvärmeprod!$B$1:$BX$550,MATCH(BD$2,Kraftvärmeprod!$B$1:$BX$1,0),FALSE))/$AC327,"")</f>
        <v>1</v>
      </c>
      <c r="BF327" s="244" t="str">
        <f t="shared" si="35"/>
        <v>Nej</v>
      </c>
      <c r="BG327" s="283" t="str">
        <f>IF($BF327="ja",VLOOKUP($B327,'Egen hetvattenprod'!$B$1:$BX$550,MATCH("Andelen klimatgaser med fossilt ursprung för avfall ()",'Egen hetvattenprod'!$B$1:$BX$1,0),FALSE),"")</f>
        <v/>
      </c>
      <c r="BH327" s="283" t="str">
        <f>IF($BF327="ja",VLOOKUP($B327,Kraftvärmeprod!$B$1:$BX$550,MATCH("Andelen klimatgaser med fossilt ursprung för avfall ()",Kraftvärmeprod!$B$1:$BX$1,0),FALSE),"")</f>
        <v/>
      </c>
      <c r="BI327" s="307" t="str">
        <f>IF($BF327="ja",VLOOKUP($B327,'Egen hetvattenprod'!$B$1:$BX$550,MATCH("Avfall (GWh)",'Egen hetvattenprod'!$B$1:$BX$1,0),FALSE),"")</f>
        <v/>
      </c>
      <c r="BJ327" s="307" t="str">
        <f>IF($BF327="ja",VLOOKUP($B327,'Slutlig allokering kvv'!$B$1:$BX$550,MATCH("Avfall (GWh)",'Slutlig allokering kvv'!$B$1:$BX$1,0),FALSE),"")</f>
        <v/>
      </c>
      <c r="BK327" s="307" t="str">
        <f>IF($BF327="ja",VLOOKUP($B327,'Köpt hetvatten'!$B$1:$BX$550,MATCH("Avfall i köpt hetvatten",'Köpt hetvatten'!$B$1:$BX$1,0),FALSE),"")</f>
        <v/>
      </c>
      <c r="BL327" s="307" t="str">
        <f>IF($BF327="ja",VLOOKUP($B327,'Egen hetvattenprod'!$B$1:$BX$550,MATCH("Värde enligt ovan. (%)",'Egen hetvattenprod'!$B$1:$BX$1,0),FALSE),"")</f>
        <v/>
      </c>
      <c r="BM327" s="307" t="str">
        <f>IF($BF327="ja",VLOOKUP($B327,Kraftvärmeprod!$B$1:$BX$550,MATCH("Värde enligt ovan. (%)",Kraftvärmeprod!$B$1:$BX$1,0),FALSE),"")</f>
        <v/>
      </c>
      <c r="BN327" s="307"/>
      <c r="BO327" s="307"/>
      <c r="BP327" s="307"/>
      <c r="BQ327" s="307" t="str">
        <f>IF($BF327="ja",VLOOKUP($B327,'Egen hetvattenprod'!$B$1:$BX$550,MATCH("Tillförd olja (fossil) vid avfallsförbränning (GWh)",'Egen hetvattenprod'!$B$1:$BX$1,0),FALSE),"")</f>
        <v/>
      </c>
      <c r="BR327" s="307" t="str">
        <f>IF($BF327="ja",VLOOKUP($B327,Kraftvärmeprod!$B$1:$BX$550,MATCH("Tillförd olja (fossil) vid avfallsförbränning (GWh)",Kraftvärmeprod!$B$1:$BX$1,0),FALSE),"")</f>
        <v/>
      </c>
    </row>
    <row r="328" spans="1:70" x14ac:dyDescent="0.25">
      <c r="A328" s="2" t="str">
        <f>'Miljövärden för publ företag'!B330</f>
        <v>Österlens Kraft AB</v>
      </c>
      <c r="B328" s="2" t="str">
        <f>'Miljövärden för publ företag'!C330</f>
        <v>Simrishamn</v>
      </c>
      <c r="C328" s="312">
        <f>IFERROR(VLOOKUP($B328,Totalt!$B$1:$AQ$554,MATCH(C$2,Totalt!$B$1:$AQ$1,0),FALSE),"")</f>
        <v>0</v>
      </c>
      <c r="D328" s="312">
        <f>IFERROR(VLOOKUP($B328,Totalt!$B$1:$AQ$554,MATCH(D$2,Totalt!$B$1:$AQ$1,0),FALSE),"")</f>
        <v>2.5</v>
      </c>
      <c r="E328" s="312">
        <f>IFERROR(VLOOKUP($B328,Totalt!$B$1:$AQ$554,MATCH(E$2,Totalt!$B$1:$AQ$1,0),FALSE),"")</f>
        <v>0</v>
      </c>
      <c r="F328" s="312">
        <f>IFERROR(VLOOKUP($B328,Totalt!$B$1:$AQ$554,MATCH(F$2,Totalt!$B$1:$AQ$1,0),FALSE),"")</f>
        <v>0</v>
      </c>
      <c r="G328" s="312">
        <f>IFERROR(VLOOKUP($B328,Totalt!$B$1:$AQ$554,MATCH(G$2,Totalt!$B$1:$AQ$1,0),FALSE),"")</f>
        <v>0</v>
      </c>
      <c r="H328" s="312">
        <f>IFERROR(VLOOKUP($B328,Totalt!$B$1:$AQ$554,MATCH(H$2,Totalt!$B$1:$AQ$1,0),FALSE),"")</f>
        <v>0</v>
      </c>
      <c r="I328" s="312">
        <f>IFERROR(VLOOKUP($B328,Totalt!$B$1:$AQ$554,MATCH(I$2,Totalt!$B$1:$AQ$1,0),FALSE),"")</f>
        <v>0</v>
      </c>
      <c r="J328" s="312">
        <f>IFERROR(VLOOKUP($B328,Totalt!$B$1:$AQ$554,MATCH(J$2,Totalt!$B$1:$AQ$1,0),FALSE),"")</f>
        <v>0</v>
      </c>
      <c r="K328" s="312">
        <f>IFERROR(VLOOKUP($B328,Totalt!$B$1:$AQ$554,MATCH(K$2,Totalt!$B$1:$AQ$1,0),FALSE),"")</f>
        <v>0</v>
      </c>
      <c r="L328" s="312">
        <f>IFERROR(VLOOKUP($B328,Totalt!$B$1:$AQ$554,MATCH(L$2,Totalt!$B$1:$AQ$1,0),FALSE),"")</f>
        <v>0</v>
      </c>
      <c r="M328" s="312">
        <f>IFERROR(VLOOKUP($B328,Totalt!$B$1:$AQ$554,MATCH(M$2,Totalt!$B$1:$AQ$1,0),FALSE),"")</f>
        <v>0</v>
      </c>
      <c r="N328" s="312">
        <f>IFERROR(VLOOKUP($B328,Totalt!$B$1:$AQ$554,MATCH(N$2,Totalt!$B$1:$AQ$1,0),FALSE),"")</f>
        <v>0</v>
      </c>
      <c r="O328" s="312">
        <f>IFERROR(VLOOKUP($B328,Totalt!$B$1:$AQ$554,MATCH(O$2,Totalt!$B$1:$AQ$1,0),FALSE),"")</f>
        <v>0</v>
      </c>
      <c r="P328" s="312">
        <f>IFERROR(VLOOKUP($B328,Totalt!$B$1:$AQ$554,MATCH(P$2,Totalt!$B$1:$AQ$1,0),FALSE),"")</f>
        <v>0</v>
      </c>
      <c r="Q328" s="312">
        <f>IFERROR(VLOOKUP($B328,Totalt!$B$1:$AQ$554,MATCH(Q$2,Totalt!$B$1:$AQ$1,0),FALSE),"")</f>
        <v>56.2</v>
      </c>
      <c r="R328" s="312">
        <f>IFERROR(VLOOKUP($B328,Totalt!$B$1:$AQ$554,MATCH(R$2,Totalt!$B$1:$AQ$1,0),FALSE),"")</f>
        <v>0</v>
      </c>
      <c r="S328" s="312">
        <f>IFERROR(VLOOKUP($B328,Totalt!$B$1:$AQ$554,MATCH(S$2,Totalt!$B$1:$AQ$1,0),FALSE),"")</f>
        <v>0</v>
      </c>
      <c r="T328" s="312">
        <f>IFERROR(VLOOKUP($B328,Totalt!$B$1:$AQ$554,MATCH(T$2,Totalt!$B$1:$AQ$1,0),FALSE),"")</f>
        <v>0</v>
      </c>
      <c r="U328" s="312">
        <f>IFERROR(VLOOKUP($B328,Totalt!$B$1:$AQ$554,MATCH(U$2,Totalt!$B$1:$AQ$1,0),FALSE),"")</f>
        <v>0</v>
      </c>
      <c r="V328" s="312">
        <f>IFERROR(VLOOKUP($B328,Totalt!$B$1:$AQ$554,MATCH(V$2,Totalt!$B$1:$AQ$1,0),FALSE),"")</f>
        <v>0</v>
      </c>
      <c r="W328" s="312">
        <f>IFERROR(VLOOKUP($B328,Totalt!$B$1:$AQ$554,MATCH(W$2,Totalt!$B$1:$AQ$1,0),FALSE),"")</f>
        <v>0</v>
      </c>
      <c r="X328" s="312">
        <f>IFERROR(VLOOKUP($B328,Totalt!$B$1:$AQ$554,MATCH(X$2,Totalt!$B$1:$AQ$1,0),FALSE),"")</f>
        <v>0</v>
      </c>
      <c r="Y328" s="312">
        <f>IFERROR(VLOOKUP($B328,Totalt!$B$1:$AQ$554,MATCH(Y$2,Totalt!$B$1:$AQ$1,0),FALSE),"")</f>
        <v>0</v>
      </c>
      <c r="Z328" s="312">
        <f>IFERROR(VLOOKUP($B328,Totalt!$B$1:$AQ$554,MATCH(Z$2,Totalt!$B$1:$AQ$1,0),FALSE),"")</f>
        <v>0</v>
      </c>
      <c r="AA328" s="312">
        <f>IFERROR(VLOOKUP($B328,Totalt!$B$1:$AQ$554,MATCH(AA$2,Totalt!$B$1:$AQ$1,0),FALSE),"")</f>
        <v>0</v>
      </c>
      <c r="AB328" s="312">
        <f>IFERROR(VLOOKUP($B328,Totalt!$B$1:$AQ$554,MATCH(AB$2,Totalt!$B$1:$AQ$1,0),FALSE),"")</f>
        <v>0</v>
      </c>
      <c r="AC328" s="312">
        <f>IFERROR(VLOOKUP($B328,Totalt!$B$1:$AQ$554,MATCH(AC$2,Totalt!$B$1:$AQ$1,0),FALSE),"")</f>
        <v>0</v>
      </c>
      <c r="AD328" s="312">
        <f>IFERROR(VLOOKUP($B328,Totalt!$B$1:$AQ$554,MATCH(AD$2,Totalt!$B$1:$AQ$1,0),FALSE),"")</f>
        <v>0</v>
      </c>
      <c r="AE328" s="312">
        <f>IFERROR(VLOOKUP($B328,Totalt!$B$1:$AQ$554,MATCH(AE$2,Totalt!$B$1:$AQ$1,0),FALSE),"")</f>
        <v>0</v>
      </c>
      <c r="AF328" s="312">
        <f>IFERROR(VLOOKUP($B328,Totalt!$B$1:$AQ$554,MATCH(AF$2,Totalt!$B$1:$AQ$1,0),FALSE),"")</f>
        <v>2</v>
      </c>
      <c r="AG328" s="312">
        <f>IFERROR(VLOOKUP($B328,Totalt!$B$1:$AQ$554,MATCH(AG$2,Totalt!$B$1:$AQ$1,0),FALSE),"")</f>
        <v>0</v>
      </c>
      <c r="AI328" s="245">
        <f t="shared" si="33"/>
        <v>60.7</v>
      </c>
      <c r="AJ328" s="246">
        <f>IF(ISERROR(1/VLOOKUP($B328,Leveranser!$B$1:$S$500,MATCH("såld värme (gwh)",Leveranser!$B$1:$S$1,0),FALSE)),"",VLOOKUP($B328,Leveranser!$B$1:$S$500,MATCH("såld värme (gwh)",Leveranser!$B$1:$S$1,0),FALSE))</f>
        <v>48.1</v>
      </c>
      <c r="AK328" t="str">
        <f>IFERROR(IF(VLOOKUP($B328,Totalt!$B$1:$AQ$554,MATCH(AK$2,Totalt!$B$1:$AQ$1,0),FALSE)="","",VLOOKUP($B328,Totalt!$B$1:$AQ$554,MATCH(AK$2,Totalt!$B$1:$AQ$1,0),FALSE)),"")</f>
        <v/>
      </c>
      <c r="AM328" s="247" t="str">
        <f>IF(B328&lt;&gt;"",IF(VLOOKUP($B328,Totalt!$B$1:$AQ$554,MATCH("Kvalitetsgranskad:",Totalt!$B$1:$AQ$1,0),FALSE)="ja",VLOOKUP($B328,Miljö!$B$1:$AG$479,MATCH(AM$2,Miljö!$B$1:$AK$1,0),FALSE),""),"")</f>
        <v>Nej</v>
      </c>
      <c r="AN328" s="247" t="str">
        <f>IF(AM328="ja",VLOOKUP($B328,Miljö!$B$1:$J$479,MATCH("Typ av ursprungsspecificerad el   (Om inget värde anges används Nordisk residualmix, se inforuta) ()",Miljö!$B$1:$J$1,0),FALSE),IF(AM328="nej","Nordisk residualel",""))</f>
        <v>Nordisk residualel</v>
      </c>
      <c r="AO328" s="247">
        <f>IF(AM328="","",VLOOKUP($B328,Miljö!$B$1:$J$479,MATCH("Fossilandel för ursprungspecificerad el ()",Miljö!$B$1:$J$1,0),FALSE))</f>
        <v>0.48399999999999999</v>
      </c>
      <c r="AP328" s="247">
        <f>IF(AM328="","",IFERROR(VLOOKUP($B328,Miljö!$B$1:$J$479,MATCH("Kärnkraftsandel för ursprungsspecificerad el ()",Miljö!$B$1:$J$1,0),FALSE)/1,0))</f>
        <v>0.35</v>
      </c>
      <c r="AQ328" s="247">
        <f t="shared" si="34"/>
        <v>0.16600000000000004</v>
      </c>
      <c r="AR328" s="52"/>
      <c r="AS328" s="247" t="str">
        <f t="shared" si="30"/>
        <v>Nej</v>
      </c>
      <c r="AT328" s="247" t="str">
        <f>IF(AS328="ja",VLOOKUP($B328,Miljö!$B$1:$O$500,MATCH("Fossil andel i procent (%)",Miljö!$B$1:$O$1,0),FALSE)/100,"")</f>
        <v/>
      </c>
      <c r="AU328" s="52"/>
      <c r="AV328" s="247" t="str">
        <f t="shared" si="31"/>
        <v>Nej</v>
      </c>
      <c r="AW328" s="247" t="str">
        <f>IF(AV328="ja",VLOOKUP($B328,'Egen hetvattenprod'!$B$1:$AO$500,MATCH("Värmekälla till värmepumpar ()",'Egen hetvattenprod'!$B$1:$AO$1,0),FALSE),"")</f>
        <v/>
      </c>
      <c r="AY328" s="244" t="str">
        <f t="shared" si="32"/>
        <v>Nej</v>
      </c>
      <c r="AZ328" s="283" t="str">
        <f>IF($AY328="ja",(VLOOKUP($B328,'Egen hetvattenprod'!$B$1:$BX$550,MATCH(AZ$2,'Egen hetvattenprod'!$B$1:$BX$1,0),FALSE)+VLOOKUP($B328,Kraftvärmeprod!$B$1:$BX$550,MATCH(AZ$2,Kraftvärmeprod!$B$1:$BX$1,0),FALSE))/$AC328,"")</f>
        <v/>
      </c>
      <c r="BA328" s="283" t="str">
        <f>IF($AY328="ja",(VLOOKUP($B328,'Egen hetvattenprod'!$B$1:$BX$550,MATCH(BA$2,'Egen hetvattenprod'!$B$1:$BX$1,0),FALSE)+VLOOKUP($B328,Kraftvärmeprod!$B$1:$BX$550,MATCH(BA$2,Kraftvärmeprod!$B$1:$BX$1,0),FALSE))/$AC328,"")</f>
        <v/>
      </c>
      <c r="BB328" s="283" t="str">
        <f>IF($AY328="ja",(VLOOKUP($B328,'Egen hetvattenprod'!$B$1:$BX$550,MATCH(BB$2,'Egen hetvattenprod'!$B$1:$BX$1,0),FALSE)+VLOOKUP($B328,Kraftvärmeprod!$B$1:$BX$550,MATCH(BB$2,Kraftvärmeprod!$B$1:$BX$1,0),FALSE))/$AC328,"")</f>
        <v/>
      </c>
      <c r="BC328" s="283" t="str">
        <f>IF($AY328="ja",(VLOOKUP($B328,'Egen hetvattenprod'!$B$1:$BX$550,MATCH(BC$2,'Egen hetvattenprod'!$B$1:$BX$1,0),FALSE)+VLOOKUP($B328,Kraftvärmeprod!$B$1:$BX$550,MATCH(BC$2,Kraftvärmeprod!$B$1:$BX$1,0),FALSE))/$AC328,"")</f>
        <v/>
      </c>
      <c r="BD328" s="283" t="str">
        <f>IF($AY328="ja",(VLOOKUP($B328,'Egen hetvattenprod'!$B$1:$BX$550,MATCH(BD$2,'Egen hetvattenprod'!$B$1:$BX$1,0),FALSE)+VLOOKUP($B328,Kraftvärmeprod!$B$1:$BX$550,MATCH(BD$2,Kraftvärmeprod!$B$1:$BX$1,0),FALSE))/$AC328,"")</f>
        <v/>
      </c>
      <c r="BF328" s="244" t="str">
        <f t="shared" si="35"/>
        <v>Nej</v>
      </c>
      <c r="BG328" s="283" t="str">
        <f>IF($BF328="ja",VLOOKUP($B328,'Egen hetvattenprod'!$B$1:$BX$550,MATCH("Andelen klimatgaser med fossilt ursprung för avfall ()",'Egen hetvattenprod'!$B$1:$BX$1,0),FALSE),"")</f>
        <v/>
      </c>
      <c r="BH328" s="283" t="str">
        <f>IF($BF328="ja",VLOOKUP($B328,Kraftvärmeprod!$B$1:$BX$550,MATCH("Andelen klimatgaser med fossilt ursprung för avfall ()",Kraftvärmeprod!$B$1:$BX$1,0),FALSE),"")</f>
        <v/>
      </c>
      <c r="BI328" s="307" t="str">
        <f>IF($BF328="ja",VLOOKUP($B328,'Egen hetvattenprod'!$B$1:$BX$550,MATCH("Avfall (GWh)",'Egen hetvattenprod'!$B$1:$BX$1,0),FALSE),"")</f>
        <v/>
      </c>
      <c r="BJ328" s="307" t="str">
        <f>IF($BF328="ja",VLOOKUP($B328,'Slutlig allokering kvv'!$B$1:$BX$550,MATCH("Avfall (GWh)",'Slutlig allokering kvv'!$B$1:$BX$1,0),FALSE),"")</f>
        <v/>
      </c>
      <c r="BK328" s="307" t="str">
        <f>IF($BF328="ja",VLOOKUP($B328,'Köpt hetvatten'!$B$1:$BX$550,MATCH("Avfall i köpt hetvatten",'Köpt hetvatten'!$B$1:$BX$1,0),FALSE),"")</f>
        <v/>
      </c>
      <c r="BL328" s="307" t="str">
        <f>IF($BF328="ja",VLOOKUP($B328,'Egen hetvattenprod'!$B$1:$BX$550,MATCH("Värde enligt ovan. (%)",'Egen hetvattenprod'!$B$1:$BX$1,0),FALSE),"")</f>
        <v/>
      </c>
      <c r="BM328" s="307" t="str">
        <f>IF($BF328="ja",VLOOKUP($B328,Kraftvärmeprod!$B$1:$BX$550,MATCH("Värde enligt ovan. (%)",Kraftvärmeprod!$B$1:$BX$1,0),FALSE),"")</f>
        <v/>
      </c>
      <c r="BN328" s="307"/>
      <c r="BO328" s="307"/>
      <c r="BP328" s="307"/>
      <c r="BQ328" s="307" t="str">
        <f>IF($BF328="ja",VLOOKUP($B328,'Egen hetvattenprod'!$B$1:$BX$550,MATCH("Tillförd olja (fossil) vid avfallsförbränning (GWh)",'Egen hetvattenprod'!$B$1:$BX$1,0),FALSE),"")</f>
        <v/>
      </c>
      <c r="BR328" s="307" t="str">
        <f>IF($BF328="ja",VLOOKUP($B328,Kraftvärmeprod!$B$1:$BX$550,MATCH("Tillförd olja (fossil) vid avfallsförbränning (GWh)",Kraftvärmeprod!$B$1:$BX$1,0),FALSE),"")</f>
        <v/>
      </c>
    </row>
    <row r="329" spans="1:70" x14ac:dyDescent="0.25">
      <c r="A329" s="2" t="str">
        <f>'Miljövärden för publ företag'!B331</f>
        <v>Övik Energi AB</v>
      </c>
      <c r="B329" s="2" t="str">
        <f>'Miljövärden för publ företag'!C331</f>
        <v>Bjästa</v>
      </c>
      <c r="C329" s="312">
        <f>IFERROR(VLOOKUP($B329,Totalt!$B$1:$AQ$554,MATCH(C$2,Totalt!$B$1:$AQ$1,0),FALSE),"")</f>
        <v>0</v>
      </c>
      <c r="D329" s="312">
        <f>IFERROR(VLOOKUP($B329,Totalt!$B$1:$AQ$554,MATCH(D$2,Totalt!$B$1:$AQ$1,0),FALSE),"")</f>
        <v>2.196E-2</v>
      </c>
      <c r="E329" s="312">
        <f>IFERROR(VLOOKUP($B329,Totalt!$B$1:$AQ$554,MATCH(E$2,Totalt!$B$1:$AQ$1,0),FALSE),"")</f>
        <v>0</v>
      </c>
      <c r="F329" s="312">
        <f>IFERROR(VLOOKUP($B329,Totalt!$B$1:$AQ$554,MATCH(F$2,Totalt!$B$1:$AQ$1,0),FALSE),"")</f>
        <v>0</v>
      </c>
      <c r="G329" s="312">
        <f>IFERROR(VLOOKUP($B329,Totalt!$B$1:$AQ$554,MATCH(G$2,Totalt!$B$1:$AQ$1,0),FALSE),"")</f>
        <v>0</v>
      </c>
      <c r="H329" s="312">
        <f>IFERROR(VLOOKUP($B329,Totalt!$B$1:$AQ$554,MATCH(H$2,Totalt!$B$1:$AQ$1,0),FALSE),"")</f>
        <v>0</v>
      </c>
      <c r="I329" s="312">
        <f>IFERROR(VLOOKUP($B329,Totalt!$B$1:$AQ$554,MATCH(I$2,Totalt!$B$1:$AQ$1,0),FALSE),"")</f>
        <v>0</v>
      </c>
      <c r="J329" s="312">
        <f>IFERROR(VLOOKUP($B329,Totalt!$B$1:$AQ$554,MATCH(J$2,Totalt!$B$1:$AQ$1,0),FALSE),"")</f>
        <v>0</v>
      </c>
      <c r="K329" s="312">
        <f>IFERROR(VLOOKUP($B329,Totalt!$B$1:$AQ$554,MATCH(K$2,Totalt!$B$1:$AQ$1,0),FALSE),"")</f>
        <v>0</v>
      </c>
      <c r="L329" s="312">
        <f>IFERROR(VLOOKUP($B329,Totalt!$B$1:$AQ$554,MATCH(L$2,Totalt!$B$1:$AQ$1,0),FALSE),"")</f>
        <v>0</v>
      </c>
      <c r="M329" s="312">
        <f>IFERROR(VLOOKUP($B329,Totalt!$B$1:$AQ$554,MATCH(M$2,Totalt!$B$1:$AQ$1,0),FALSE),"")</f>
        <v>0</v>
      </c>
      <c r="N329" s="312">
        <f>IFERROR(VLOOKUP($B329,Totalt!$B$1:$AQ$554,MATCH(N$2,Totalt!$B$1:$AQ$1,0),FALSE),"")</f>
        <v>0</v>
      </c>
      <c r="O329" s="312">
        <f>IFERROR(VLOOKUP($B329,Totalt!$B$1:$AQ$554,MATCH(O$2,Totalt!$B$1:$AQ$1,0),FALSE),"")</f>
        <v>0</v>
      </c>
      <c r="P329" s="312">
        <f>IFERROR(VLOOKUP($B329,Totalt!$B$1:$AQ$554,MATCH(P$2,Totalt!$B$1:$AQ$1,0),FALSE),"")</f>
        <v>7.9605800000000002</v>
      </c>
      <c r="Q329" s="312">
        <f>IFERROR(VLOOKUP($B329,Totalt!$B$1:$AQ$554,MATCH(Q$2,Totalt!$B$1:$AQ$1,0),FALSE),"")</f>
        <v>0</v>
      </c>
      <c r="R329" s="312">
        <f>IFERROR(VLOOKUP($B329,Totalt!$B$1:$AQ$554,MATCH(R$2,Totalt!$B$1:$AQ$1,0),FALSE),"")</f>
        <v>0</v>
      </c>
      <c r="S329" s="312">
        <f>IFERROR(VLOOKUP($B329,Totalt!$B$1:$AQ$554,MATCH(S$2,Totalt!$B$1:$AQ$1,0),FALSE),"")</f>
        <v>0</v>
      </c>
      <c r="T329" s="312">
        <f>IFERROR(VLOOKUP($B329,Totalt!$B$1:$AQ$554,MATCH(T$2,Totalt!$B$1:$AQ$1,0),FALSE),"")</f>
        <v>0</v>
      </c>
      <c r="U329" s="312">
        <f>IFERROR(VLOOKUP($B329,Totalt!$B$1:$AQ$554,MATCH(U$2,Totalt!$B$1:$AQ$1,0),FALSE),"")</f>
        <v>0</v>
      </c>
      <c r="V329" s="312">
        <f>IFERROR(VLOOKUP($B329,Totalt!$B$1:$AQ$554,MATCH(V$2,Totalt!$B$1:$AQ$1,0),FALSE),"")</f>
        <v>0</v>
      </c>
      <c r="W329" s="312">
        <f>IFERROR(VLOOKUP($B329,Totalt!$B$1:$AQ$554,MATCH(W$2,Totalt!$B$1:$AQ$1,0),FALSE),"")</f>
        <v>2.1068199999999999</v>
      </c>
      <c r="X329" s="312">
        <f>IFERROR(VLOOKUP($B329,Totalt!$B$1:$AQ$554,MATCH(X$2,Totalt!$B$1:$AQ$1,0),FALSE),"")</f>
        <v>0</v>
      </c>
      <c r="Y329" s="312">
        <f>IFERROR(VLOOKUP($B329,Totalt!$B$1:$AQ$554,MATCH(Y$2,Totalt!$B$1:$AQ$1,0),FALSE),"")</f>
        <v>0</v>
      </c>
      <c r="Z329" s="312">
        <f>IFERROR(VLOOKUP($B329,Totalt!$B$1:$AQ$554,MATCH(Z$2,Totalt!$B$1:$AQ$1,0),FALSE),"")</f>
        <v>8.2430000000000003E-2</v>
      </c>
      <c r="AA329" s="312">
        <f>IFERROR(VLOOKUP($B329,Totalt!$B$1:$AQ$554,MATCH(AA$2,Totalt!$B$1:$AQ$1,0),FALSE),"")</f>
        <v>0</v>
      </c>
      <c r="AB329" s="312">
        <f>IFERROR(VLOOKUP($B329,Totalt!$B$1:$AQ$554,MATCH(AB$2,Totalt!$B$1:$AQ$1,0),FALSE),"")</f>
        <v>0</v>
      </c>
      <c r="AC329" s="312">
        <f>IFERROR(VLOOKUP($B329,Totalt!$B$1:$AQ$554,MATCH(AC$2,Totalt!$B$1:$AQ$1,0),FALSE),"")</f>
        <v>0</v>
      </c>
      <c r="AD329" s="312">
        <f>IFERROR(VLOOKUP($B329,Totalt!$B$1:$AQ$554,MATCH(AD$2,Totalt!$B$1:$AQ$1,0),FALSE),"")</f>
        <v>0</v>
      </c>
      <c r="AE329" s="312">
        <f>IFERROR(VLOOKUP($B329,Totalt!$B$1:$AQ$554,MATCH(AE$2,Totalt!$B$1:$AQ$1,0),FALSE),"")</f>
        <v>0</v>
      </c>
      <c r="AF329" s="312">
        <f>IFERROR(VLOOKUP($B329,Totalt!$B$1:$AQ$554,MATCH(AF$2,Totalt!$B$1:$AQ$1,0),FALSE),"")</f>
        <v>0.28297</v>
      </c>
      <c r="AG329" s="312">
        <f>IFERROR(VLOOKUP($B329,Totalt!$B$1:$AQ$554,MATCH(AG$2,Totalt!$B$1:$AQ$1,0),FALSE),"")</f>
        <v>0</v>
      </c>
      <c r="AI329" s="245">
        <f t="shared" si="33"/>
        <v>10.45476</v>
      </c>
      <c r="AJ329" s="246">
        <f>IF(ISERROR(1/VLOOKUP($B329,Leveranser!$B$1:$S$500,MATCH("såld värme (gwh)",Leveranser!$B$1:$S$1,0),FALSE)),"",VLOOKUP($B329,Leveranser!$B$1:$S$500,MATCH("såld värme (gwh)",Leveranser!$B$1:$S$1,0),FALSE))</f>
        <v>7.19</v>
      </c>
      <c r="AK329" t="str">
        <f>IFERROR(IF(VLOOKUP($B329,Totalt!$B$1:$AQ$554,MATCH(AK$2,Totalt!$B$1:$AQ$1,0),FALSE)="","",VLOOKUP($B329,Totalt!$B$1:$AQ$554,MATCH(AK$2,Totalt!$B$1:$AQ$1,0),FALSE)),"")</f>
        <v/>
      </c>
      <c r="AM329" s="247" t="str">
        <f>IF(B329&lt;&gt;"",IF(VLOOKUP($B329,Totalt!$B$1:$AQ$554,MATCH("Kvalitetsgranskad:",Totalt!$B$1:$AQ$1,0),FALSE)="ja",VLOOKUP($B329,Miljö!$B$1:$AG$479,MATCH(AM$2,Miljö!$B$1:$AK$1,0),FALSE),""),"")</f>
        <v>Ja</v>
      </c>
      <c r="AN329" s="247" t="str">
        <f>IF(AM329="ja",VLOOKUP($B329,Miljö!$B$1:$J$479,MATCH("Typ av ursprungsspecificerad el   (Om inget värde anges används Nordisk residualmix, se inforuta) ()",Miljö!$B$1:$J$1,0),FALSE),IF(AM329="nej","Nordisk residualel",""))</f>
        <v>'Hörneborgsel'</v>
      </c>
      <c r="AO329" s="247">
        <f>IF(AM329="","",VLOOKUP($B329,Miljö!$B$1:$J$479,MATCH("Fossilandel för ursprungspecificerad el ()",Miljö!$B$1:$J$1,0),FALSE))</f>
        <v>0.01</v>
      </c>
      <c r="AP329" s="247">
        <f>IF(AM329="","",IFERROR(VLOOKUP($B329,Miljö!$B$1:$J$479,MATCH("Kärnkraftsandel för ursprungsspecificerad el ()",Miljö!$B$1:$J$1,0),FALSE)/1,0))</f>
        <v>0</v>
      </c>
      <c r="AQ329" s="247">
        <f t="shared" si="34"/>
        <v>0.99</v>
      </c>
      <c r="AR329" s="52"/>
      <c r="AS329" s="247" t="str">
        <f t="shared" si="30"/>
        <v>Nej</v>
      </c>
      <c r="AT329" s="247" t="str">
        <f>IF(AS329="ja",VLOOKUP($B329,Miljö!$B$1:$O$500,MATCH("Fossil andel i procent (%)",Miljö!$B$1:$O$1,0),FALSE)/100,"")</f>
        <v/>
      </c>
      <c r="AU329" s="52"/>
      <c r="AV329" s="247" t="str">
        <f t="shared" si="31"/>
        <v>Nej</v>
      </c>
      <c r="AW329" s="247" t="str">
        <f>IF(AV329="ja",VLOOKUP($B329,'Egen hetvattenprod'!$B$1:$AO$500,MATCH("Värmekälla till värmepumpar ()",'Egen hetvattenprod'!$B$1:$AO$1,0),FALSE),"")</f>
        <v/>
      </c>
      <c r="AY329" s="244" t="str">
        <f t="shared" si="32"/>
        <v>Nej</v>
      </c>
      <c r="AZ329" s="283" t="str">
        <f>IF($AY329="ja",(VLOOKUP($B329,'Egen hetvattenprod'!$B$1:$BX$550,MATCH(AZ$2,'Egen hetvattenprod'!$B$1:$BX$1,0),FALSE)+VLOOKUP($B329,Kraftvärmeprod!$B$1:$BX$550,MATCH(AZ$2,Kraftvärmeprod!$B$1:$BX$1,0),FALSE))/$AC329,"")</f>
        <v/>
      </c>
      <c r="BA329" s="283" t="str">
        <f>IF($AY329="ja",(VLOOKUP($B329,'Egen hetvattenprod'!$B$1:$BX$550,MATCH(BA$2,'Egen hetvattenprod'!$B$1:$BX$1,0),FALSE)+VLOOKUP($B329,Kraftvärmeprod!$B$1:$BX$550,MATCH(BA$2,Kraftvärmeprod!$B$1:$BX$1,0),FALSE))/$AC329,"")</f>
        <v/>
      </c>
      <c r="BB329" s="283" t="str">
        <f>IF($AY329="ja",(VLOOKUP($B329,'Egen hetvattenprod'!$B$1:$BX$550,MATCH(BB$2,'Egen hetvattenprod'!$B$1:$BX$1,0),FALSE)+VLOOKUP($B329,Kraftvärmeprod!$B$1:$BX$550,MATCH(BB$2,Kraftvärmeprod!$B$1:$BX$1,0),FALSE))/$AC329,"")</f>
        <v/>
      </c>
      <c r="BC329" s="283" t="str">
        <f>IF($AY329="ja",(VLOOKUP($B329,'Egen hetvattenprod'!$B$1:$BX$550,MATCH(BC$2,'Egen hetvattenprod'!$B$1:$BX$1,0),FALSE)+VLOOKUP($B329,Kraftvärmeprod!$B$1:$BX$550,MATCH(BC$2,Kraftvärmeprod!$B$1:$BX$1,0),FALSE))/$AC329,"")</f>
        <v/>
      </c>
      <c r="BD329" s="283" t="str">
        <f>IF($AY329="ja",(VLOOKUP($B329,'Egen hetvattenprod'!$B$1:$BX$550,MATCH(BD$2,'Egen hetvattenprod'!$B$1:$BX$1,0),FALSE)+VLOOKUP($B329,Kraftvärmeprod!$B$1:$BX$550,MATCH(BD$2,Kraftvärmeprod!$B$1:$BX$1,0),FALSE))/$AC329,"")</f>
        <v/>
      </c>
      <c r="BF329" s="244" t="str">
        <f t="shared" si="35"/>
        <v>Nej</v>
      </c>
      <c r="BG329" s="283" t="str">
        <f>IF($BF329="ja",VLOOKUP($B329,'Egen hetvattenprod'!$B$1:$BX$550,MATCH("Andelen klimatgaser med fossilt ursprung för avfall ()",'Egen hetvattenprod'!$B$1:$BX$1,0),FALSE),"")</f>
        <v/>
      </c>
      <c r="BH329" s="283" t="str">
        <f>IF($BF329="ja",VLOOKUP($B329,Kraftvärmeprod!$B$1:$BX$550,MATCH("Andelen klimatgaser med fossilt ursprung för avfall ()",Kraftvärmeprod!$B$1:$BX$1,0),FALSE),"")</f>
        <v/>
      </c>
      <c r="BI329" s="307" t="str">
        <f>IF($BF329="ja",VLOOKUP($B329,'Egen hetvattenprod'!$B$1:$BX$550,MATCH("Avfall (GWh)",'Egen hetvattenprod'!$B$1:$BX$1,0),FALSE),"")</f>
        <v/>
      </c>
      <c r="BJ329" s="307" t="str">
        <f>IF($BF329="ja",VLOOKUP($B329,'Slutlig allokering kvv'!$B$1:$BX$550,MATCH("Avfall (GWh)",'Slutlig allokering kvv'!$B$1:$BX$1,0),FALSE),"")</f>
        <v/>
      </c>
      <c r="BK329" s="307" t="str">
        <f>IF($BF329="ja",VLOOKUP($B329,'Köpt hetvatten'!$B$1:$BX$550,MATCH("Avfall i köpt hetvatten",'Köpt hetvatten'!$B$1:$BX$1,0),FALSE),"")</f>
        <v/>
      </c>
      <c r="BL329" s="307" t="str">
        <f>IF($BF329="ja",VLOOKUP($B329,'Egen hetvattenprod'!$B$1:$BX$550,MATCH("Värde enligt ovan. (%)",'Egen hetvattenprod'!$B$1:$BX$1,0),FALSE),"")</f>
        <v/>
      </c>
      <c r="BM329" s="307" t="str">
        <f>IF($BF329="ja",VLOOKUP($B329,Kraftvärmeprod!$B$1:$BX$550,MATCH("Värde enligt ovan. (%)",Kraftvärmeprod!$B$1:$BX$1,0),FALSE),"")</f>
        <v/>
      </c>
      <c r="BN329" s="307"/>
      <c r="BO329" s="307"/>
      <c r="BP329" s="307"/>
      <c r="BQ329" s="307" t="str">
        <f>IF($BF329="ja",VLOOKUP($B329,'Egen hetvattenprod'!$B$1:$BX$550,MATCH("Tillförd olja (fossil) vid avfallsförbränning (GWh)",'Egen hetvattenprod'!$B$1:$BX$1,0),FALSE),"")</f>
        <v/>
      </c>
      <c r="BR329" s="307" t="str">
        <f>IF($BF329="ja",VLOOKUP($B329,Kraftvärmeprod!$B$1:$BX$550,MATCH("Tillförd olja (fossil) vid avfallsförbränning (GWh)",Kraftvärmeprod!$B$1:$BX$1,0),FALSE),"")</f>
        <v/>
      </c>
    </row>
    <row r="330" spans="1:70" x14ac:dyDescent="0.25">
      <c r="A330" s="2" t="str">
        <f>'Miljövärden för publ företag'!B332</f>
        <v>Övik Energi AB</v>
      </c>
      <c r="B330" s="2" t="str">
        <f>'Miljövärden för publ företag'!C332</f>
        <v>Bredbyn</v>
      </c>
      <c r="C330" s="312">
        <f>IFERROR(VLOOKUP($B330,Totalt!$B$1:$AQ$554,MATCH(C$2,Totalt!$B$1:$AQ$1,0),FALSE),"")</f>
        <v>0</v>
      </c>
      <c r="D330" s="312">
        <f>IFERROR(VLOOKUP($B330,Totalt!$B$1:$AQ$554,MATCH(D$2,Totalt!$B$1:$AQ$1,0),FALSE),"")</f>
        <v>2.2100000000000002E-3</v>
      </c>
      <c r="E330" s="312">
        <f>IFERROR(VLOOKUP($B330,Totalt!$B$1:$AQ$554,MATCH(E$2,Totalt!$B$1:$AQ$1,0),FALSE),"")</f>
        <v>0</v>
      </c>
      <c r="F330" s="312">
        <f>IFERROR(VLOOKUP($B330,Totalt!$B$1:$AQ$554,MATCH(F$2,Totalt!$B$1:$AQ$1,0),FALSE),"")</f>
        <v>0</v>
      </c>
      <c r="G330" s="312">
        <f>IFERROR(VLOOKUP($B330,Totalt!$B$1:$AQ$554,MATCH(G$2,Totalt!$B$1:$AQ$1,0),FALSE),"")</f>
        <v>0</v>
      </c>
      <c r="H330" s="312">
        <f>IFERROR(VLOOKUP($B330,Totalt!$B$1:$AQ$554,MATCH(H$2,Totalt!$B$1:$AQ$1,0),FALSE),"")</f>
        <v>0</v>
      </c>
      <c r="I330" s="312">
        <f>IFERROR(VLOOKUP($B330,Totalt!$B$1:$AQ$554,MATCH(I$2,Totalt!$B$1:$AQ$1,0),FALSE),"")</f>
        <v>0</v>
      </c>
      <c r="J330" s="312">
        <f>IFERROR(VLOOKUP($B330,Totalt!$B$1:$AQ$554,MATCH(J$2,Totalt!$B$1:$AQ$1,0),FALSE),"")</f>
        <v>0</v>
      </c>
      <c r="K330" s="312">
        <f>IFERROR(VLOOKUP($B330,Totalt!$B$1:$AQ$554,MATCH(K$2,Totalt!$B$1:$AQ$1,0),FALSE),"")</f>
        <v>0</v>
      </c>
      <c r="L330" s="312">
        <f>IFERROR(VLOOKUP($B330,Totalt!$B$1:$AQ$554,MATCH(L$2,Totalt!$B$1:$AQ$1,0),FALSE),"")</f>
        <v>0</v>
      </c>
      <c r="M330" s="312">
        <f>IFERROR(VLOOKUP($B330,Totalt!$B$1:$AQ$554,MATCH(M$2,Totalt!$B$1:$AQ$1,0),FALSE),"")</f>
        <v>0</v>
      </c>
      <c r="N330" s="312">
        <f>IFERROR(VLOOKUP($B330,Totalt!$B$1:$AQ$554,MATCH(N$2,Totalt!$B$1:$AQ$1,0),FALSE),"")</f>
        <v>0</v>
      </c>
      <c r="O330" s="312">
        <f>IFERROR(VLOOKUP($B330,Totalt!$B$1:$AQ$554,MATCH(O$2,Totalt!$B$1:$AQ$1,0),FALSE),"")</f>
        <v>0</v>
      </c>
      <c r="P330" s="312">
        <f>IFERROR(VLOOKUP($B330,Totalt!$B$1:$AQ$554,MATCH(P$2,Totalt!$B$1:$AQ$1,0),FALSE),"")</f>
        <v>5.0591600000000003</v>
      </c>
      <c r="Q330" s="312">
        <f>IFERROR(VLOOKUP($B330,Totalt!$B$1:$AQ$554,MATCH(Q$2,Totalt!$B$1:$AQ$1,0),FALSE),"")</f>
        <v>0</v>
      </c>
      <c r="R330" s="312">
        <f>IFERROR(VLOOKUP($B330,Totalt!$B$1:$AQ$554,MATCH(R$2,Totalt!$B$1:$AQ$1,0),FALSE),"")</f>
        <v>0</v>
      </c>
      <c r="S330" s="312">
        <f>IFERROR(VLOOKUP($B330,Totalt!$B$1:$AQ$554,MATCH(S$2,Totalt!$B$1:$AQ$1,0),FALSE),"")</f>
        <v>0</v>
      </c>
      <c r="T330" s="312">
        <f>IFERROR(VLOOKUP($B330,Totalt!$B$1:$AQ$554,MATCH(T$2,Totalt!$B$1:$AQ$1,0),FALSE),"")</f>
        <v>0</v>
      </c>
      <c r="U330" s="312">
        <f>IFERROR(VLOOKUP($B330,Totalt!$B$1:$AQ$554,MATCH(U$2,Totalt!$B$1:$AQ$1,0),FALSE),"")</f>
        <v>0</v>
      </c>
      <c r="V330" s="312">
        <f>IFERROR(VLOOKUP($B330,Totalt!$B$1:$AQ$554,MATCH(V$2,Totalt!$B$1:$AQ$1,0),FALSE),"")</f>
        <v>0</v>
      </c>
      <c r="W330" s="312">
        <f>IFERROR(VLOOKUP($B330,Totalt!$B$1:$AQ$554,MATCH(W$2,Totalt!$B$1:$AQ$1,0),FALSE),"")</f>
        <v>1.2095</v>
      </c>
      <c r="X330" s="312">
        <f>IFERROR(VLOOKUP($B330,Totalt!$B$1:$AQ$554,MATCH(X$2,Totalt!$B$1:$AQ$1,0),FALSE),"")</f>
        <v>0</v>
      </c>
      <c r="Y330" s="312">
        <f>IFERROR(VLOOKUP($B330,Totalt!$B$1:$AQ$554,MATCH(Y$2,Totalt!$B$1:$AQ$1,0),FALSE),"")</f>
        <v>0</v>
      </c>
      <c r="Z330" s="312">
        <f>IFERROR(VLOOKUP($B330,Totalt!$B$1:$AQ$554,MATCH(Z$2,Totalt!$B$1:$AQ$1,0),FALSE),"")</f>
        <v>0.88219999999999998</v>
      </c>
      <c r="AA330" s="312">
        <f>IFERROR(VLOOKUP($B330,Totalt!$B$1:$AQ$554,MATCH(AA$2,Totalt!$B$1:$AQ$1,0),FALSE),"")</f>
        <v>0</v>
      </c>
      <c r="AB330" s="312">
        <f>IFERROR(VLOOKUP($B330,Totalt!$B$1:$AQ$554,MATCH(AB$2,Totalt!$B$1:$AQ$1,0),FALSE),"")</f>
        <v>0</v>
      </c>
      <c r="AC330" s="312">
        <f>IFERROR(VLOOKUP($B330,Totalt!$B$1:$AQ$554,MATCH(AC$2,Totalt!$B$1:$AQ$1,0),FALSE),"")</f>
        <v>0</v>
      </c>
      <c r="AD330" s="312">
        <f>IFERROR(VLOOKUP($B330,Totalt!$B$1:$AQ$554,MATCH(AD$2,Totalt!$B$1:$AQ$1,0),FALSE),"")</f>
        <v>0</v>
      </c>
      <c r="AE330" s="312">
        <f>IFERROR(VLOOKUP($B330,Totalt!$B$1:$AQ$554,MATCH(AE$2,Totalt!$B$1:$AQ$1,0),FALSE),"")</f>
        <v>0</v>
      </c>
      <c r="AF330" s="312">
        <f>IFERROR(VLOOKUP($B330,Totalt!$B$1:$AQ$554,MATCH(AF$2,Totalt!$B$1:$AQ$1,0),FALSE),"")</f>
        <v>0.16286999999999999</v>
      </c>
      <c r="AG330" s="312">
        <f>IFERROR(VLOOKUP($B330,Totalt!$B$1:$AQ$554,MATCH(AG$2,Totalt!$B$1:$AQ$1,0),FALSE),"")</f>
        <v>0</v>
      </c>
      <c r="AI330" s="245">
        <f t="shared" si="33"/>
        <v>7.3159400000000003</v>
      </c>
      <c r="AJ330" s="246">
        <f>IF(ISERROR(1/VLOOKUP($B330,Leveranser!$B$1:$S$500,MATCH("såld värme (gwh)",Leveranser!$B$1:$S$1,0),FALSE)),"",VLOOKUP($B330,Leveranser!$B$1:$S$500,MATCH("såld värme (gwh)",Leveranser!$B$1:$S$1,0),FALSE))</f>
        <v>5.4290000000000003</v>
      </c>
      <c r="AK330" t="str">
        <f>IFERROR(IF(VLOOKUP($B330,Totalt!$B$1:$AQ$554,MATCH(AK$2,Totalt!$B$1:$AQ$1,0),FALSE)="","",VLOOKUP($B330,Totalt!$B$1:$AQ$554,MATCH(AK$2,Totalt!$B$1:$AQ$1,0),FALSE)),"")</f>
        <v/>
      </c>
      <c r="AM330" s="247" t="str">
        <f>IF(B330&lt;&gt;"",IF(VLOOKUP($B330,Totalt!$B$1:$AQ$554,MATCH("Kvalitetsgranskad:",Totalt!$B$1:$AQ$1,0),FALSE)="ja",VLOOKUP($B330,Miljö!$B$1:$AG$479,MATCH(AM$2,Miljö!$B$1:$AK$1,0),FALSE),""),"")</f>
        <v>Ja</v>
      </c>
      <c r="AN330" s="247" t="str">
        <f>IF(AM330="ja",VLOOKUP($B330,Miljö!$B$1:$J$479,MATCH("Typ av ursprungsspecificerad el   (Om inget värde anges används Nordisk residualmix, se inforuta) ()",Miljö!$B$1:$J$1,0),FALSE),IF(AM330="nej","Nordisk residualel",""))</f>
        <v>'Hörneborgsel'</v>
      </c>
      <c r="AO330" s="247">
        <f>IF(AM330="","",VLOOKUP($B330,Miljö!$B$1:$J$479,MATCH("Fossilandel för ursprungspecificerad el ()",Miljö!$B$1:$J$1,0),FALSE))</f>
        <v>0.01</v>
      </c>
      <c r="AP330" s="247">
        <f>IF(AM330="","",IFERROR(VLOOKUP($B330,Miljö!$B$1:$J$479,MATCH("Kärnkraftsandel för ursprungsspecificerad el ()",Miljö!$B$1:$J$1,0),FALSE)/1,0))</f>
        <v>0</v>
      </c>
      <c r="AQ330" s="247">
        <f t="shared" si="34"/>
        <v>0.99</v>
      </c>
      <c r="AR330" s="52"/>
      <c r="AS330" s="247" t="str">
        <f t="shared" si="30"/>
        <v>Nej</v>
      </c>
      <c r="AT330" s="247" t="str">
        <f>IF(AS330="ja",VLOOKUP($B330,Miljö!$B$1:$O$500,MATCH("Fossil andel i procent (%)",Miljö!$B$1:$O$1,0),FALSE)/100,"")</f>
        <v/>
      </c>
      <c r="AU330" s="52"/>
      <c r="AV330" s="247" t="str">
        <f t="shared" si="31"/>
        <v>Nej</v>
      </c>
      <c r="AW330" s="247" t="str">
        <f>IF(AV330="ja",VLOOKUP($B330,'Egen hetvattenprod'!$B$1:$AO$500,MATCH("Värmekälla till värmepumpar ()",'Egen hetvattenprod'!$B$1:$AO$1,0),FALSE),"")</f>
        <v/>
      </c>
      <c r="AY330" s="244" t="str">
        <f t="shared" si="32"/>
        <v>Nej</v>
      </c>
      <c r="AZ330" s="283" t="str">
        <f>IF($AY330="ja",(VLOOKUP($B330,'Egen hetvattenprod'!$B$1:$BX$550,MATCH(AZ$2,'Egen hetvattenprod'!$B$1:$BX$1,0),FALSE)+VLOOKUP($B330,Kraftvärmeprod!$B$1:$BX$550,MATCH(AZ$2,Kraftvärmeprod!$B$1:$BX$1,0),FALSE))/$AC330,"")</f>
        <v/>
      </c>
      <c r="BA330" s="283" t="str">
        <f>IF($AY330="ja",(VLOOKUP($B330,'Egen hetvattenprod'!$B$1:$BX$550,MATCH(BA$2,'Egen hetvattenprod'!$B$1:$BX$1,0),FALSE)+VLOOKUP($B330,Kraftvärmeprod!$B$1:$BX$550,MATCH(BA$2,Kraftvärmeprod!$B$1:$BX$1,0),FALSE))/$AC330,"")</f>
        <v/>
      </c>
      <c r="BB330" s="283" t="str">
        <f>IF($AY330="ja",(VLOOKUP($B330,'Egen hetvattenprod'!$B$1:$BX$550,MATCH(BB$2,'Egen hetvattenprod'!$B$1:$BX$1,0),FALSE)+VLOOKUP($B330,Kraftvärmeprod!$B$1:$BX$550,MATCH(BB$2,Kraftvärmeprod!$B$1:$BX$1,0),FALSE))/$AC330,"")</f>
        <v/>
      </c>
      <c r="BC330" s="283" t="str">
        <f>IF($AY330="ja",(VLOOKUP($B330,'Egen hetvattenprod'!$B$1:$BX$550,MATCH(BC$2,'Egen hetvattenprod'!$B$1:$BX$1,0),FALSE)+VLOOKUP($B330,Kraftvärmeprod!$B$1:$BX$550,MATCH(BC$2,Kraftvärmeprod!$B$1:$BX$1,0),FALSE))/$AC330,"")</f>
        <v/>
      </c>
      <c r="BD330" s="283" t="str">
        <f>IF($AY330="ja",(VLOOKUP($B330,'Egen hetvattenprod'!$B$1:$BX$550,MATCH(BD$2,'Egen hetvattenprod'!$B$1:$BX$1,0),FALSE)+VLOOKUP($B330,Kraftvärmeprod!$B$1:$BX$550,MATCH(BD$2,Kraftvärmeprod!$B$1:$BX$1,0),FALSE))/$AC330,"")</f>
        <v/>
      </c>
      <c r="BF330" s="244" t="str">
        <f t="shared" si="35"/>
        <v>Nej</v>
      </c>
      <c r="BG330" s="283" t="str">
        <f>IF($BF330="ja",VLOOKUP($B330,'Egen hetvattenprod'!$B$1:$BX$550,MATCH("Andelen klimatgaser med fossilt ursprung för avfall ()",'Egen hetvattenprod'!$B$1:$BX$1,0),FALSE),"")</f>
        <v/>
      </c>
      <c r="BH330" s="283" t="str">
        <f>IF($BF330="ja",VLOOKUP($B330,Kraftvärmeprod!$B$1:$BX$550,MATCH("Andelen klimatgaser med fossilt ursprung för avfall ()",Kraftvärmeprod!$B$1:$BX$1,0),FALSE),"")</f>
        <v/>
      </c>
      <c r="BI330" s="307" t="str">
        <f>IF($BF330="ja",VLOOKUP($B330,'Egen hetvattenprod'!$B$1:$BX$550,MATCH("Avfall (GWh)",'Egen hetvattenprod'!$B$1:$BX$1,0),FALSE),"")</f>
        <v/>
      </c>
      <c r="BJ330" s="307" t="str">
        <f>IF($BF330="ja",VLOOKUP($B330,'Slutlig allokering kvv'!$B$1:$BX$550,MATCH("Avfall (GWh)",'Slutlig allokering kvv'!$B$1:$BX$1,0),FALSE),"")</f>
        <v/>
      </c>
      <c r="BK330" s="307" t="str">
        <f>IF($BF330="ja",VLOOKUP($B330,'Köpt hetvatten'!$B$1:$BX$550,MATCH("Avfall i köpt hetvatten",'Köpt hetvatten'!$B$1:$BX$1,0),FALSE),"")</f>
        <v/>
      </c>
      <c r="BL330" s="307" t="str">
        <f>IF($BF330="ja",VLOOKUP($B330,'Egen hetvattenprod'!$B$1:$BX$550,MATCH("Värde enligt ovan. (%)",'Egen hetvattenprod'!$B$1:$BX$1,0),FALSE),"")</f>
        <v/>
      </c>
      <c r="BM330" s="307" t="str">
        <f>IF($BF330="ja",VLOOKUP($B330,Kraftvärmeprod!$B$1:$BX$550,MATCH("Värde enligt ovan. (%)",Kraftvärmeprod!$B$1:$BX$1,0),FALSE),"")</f>
        <v/>
      </c>
      <c r="BN330" s="307"/>
      <c r="BO330" s="307"/>
      <c r="BP330" s="307"/>
      <c r="BQ330" s="307" t="str">
        <f>IF($BF330="ja",VLOOKUP($B330,'Egen hetvattenprod'!$B$1:$BX$550,MATCH("Tillförd olja (fossil) vid avfallsförbränning (GWh)",'Egen hetvattenprod'!$B$1:$BX$1,0),FALSE),"")</f>
        <v/>
      </c>
      <c r="BR330" s="307" t="str">
        <f>IF($BF330="ja",VLOOKUP($B330,Kraftvärmeprod!$B$1:$BX$550,MATCH("Tillförd olja (fossil) vid avfallsförbränning (GWh)",Kraftvärmeprod!$B$1:$BX$1,0),FALSE),"")</f>
        <v/>
      </c>
    </row>
    <row r="331" spans="1:70" x14ac:dyDescent="0.25">
      <c r="A331" s="2" t="str">
        <f>'Miljövärden för publ företag'!B333</f>
        <v>Övik Energi AB</v>
      </c>
      <c r="B331" s="2" t="str">
        <f>'Miljövärden för publ företag'!C333</f>
        <v>Husum</v>
      </c>
      <c r="C331" s="312">
        <f>IFERROR(VLOOKUP($B331,Totalt!$B$1:$AQ$554,MATCH(C$2,Totalt!$B$1:$AQ$1,0),FALSE),"")</f>
        <v>0</v>
      </c>
      <c r="D331" s="312">
        <f>IFERROR(VLOOKUP($B331,Totalt!$B$1:$AQ$554,MATCH(D$2,Totalt!$B$1:$AQ$1,0),FALSE),"")</f>
        <v>0.41054000000000002</v>
      </c>
      <c r="E331" s="312">
        <f>IFERROR(VLOOKUP($B331,Totalt!$B$1:$AQ$554,MATCH(E$2,Totalt!$B$1:$AQ$1,0),FALSE),"")</f>
        <v>0</v>
      </c>
      <c r="F331" s="312">
        <f>IFERROR(VLOOKUP($B331,Totalt!$B$1:$AQ$554,MATCH(F$2,Totalt!$B$1:$AQ$1,0),FALSE),"")</f>
        <v>6.1894100000000001E-2</v>
      </c>
      <c r="G331" s="312">
        <f>IFERROR(VLOOKUP($B331,Totalt!$B$1:$AQ$554,MATCH(G$2,Totalt!$B$1:$AQ$1,0),FALSE),"")</f>
        <v>0</v>
      </c>
      <c r="H331" s="312">
        <f>IFERROR(VLOOKUP($B331,Totalt!$B$1:$AQ$554,MATCH(H$2,Totalt!$B$1:$AQ$1,0),FALSE),"")</f>
        <v>0</v>
      </c>
      <c r="I331" s="312">
        <f>IFERROR(VLOOKUP($B331,Totalt!$B$1:$AQ$554,MATCH(I$2,Totalt!$B$1:$AQ$1,0),FALSE),"")</f>
        <v>0</v>
      </c>
      <c r="J331" s="312">
        <f>IFERROR(VLOOKUP($B331,Totalt!$B$1:$AQ$554,MATCH(J$2,Totalt!$B$1:$AQ$1,0),FALSE),"")</f>
        <v>0</v>
      </c>
      <c r="K331" s="312">
        <f>IFERROR(VLOOKUP($B331,Totalt!$B$1:$AQ$554,MATCH(K$2,Totalt!$B$1:$AQ$1,0),FALSE),"")</f>
        <v>0</v>
      </c>
      <c r="L331" s="312">
        <f>IFERROR(VLOOKUP($B331,Totalt!$B$1:$AQ$554,MATCH(L$2,Totalt!$B$1:$AQ$1,0),FALSE),"")</f>
        <v>0</v>
      </c>
      <c r="M331" s="312">
        <f>IFERROR(VLOOKUP($B331,Totalt!$B$1:$AQ$554,MATCH(M$2,Totalt!$B$1:$AQ$1,0),FALSE),"")</f>
        <v>0</v>
      </c>
      <c r="N331" s="312">
        <f>IFERROR(VLOOKUP($B331,Totalt!$B$1:$AQ$554,MATCH(N$2,Totalt!$B$1:$AQ$1,0),FALSE),"")</f>
        <v>0</v>
      </c>
      <c r="O331" s="312">
        <f>IFERROR(VLOOKUP($B331,Totalt!$B$1:$AQ$554,MATCH(O$2,Totalt!$B$1:$AQ$1,0),FALSE),"")</f>
        <v>0</v>
      </c>
      <c r="P331" s="312">
        <f>IFERROR(VLOOKUP($B331,Totalt!$B$1:$AQ$554,MATCH(P$2,Totalt!$B$1:$AQ$1,0),FALSE),"")</f>
        <v>0</v>
      </c>
      <c r="Q331" s="312">
        <f>IFERROR(VLOOKUP($B331,Totalt!$B$1:$AQ$554,MATCH(Q$2,Totalt!$B$1:$AQ$1,0),FALSE),"")</f>
        <v>2.5169299999999999</v>
      </c>
      <c r="R331" s="312">
        <f>IFERROR(VLOOKUP($B331,Totalt!$B$1:$AQ$554,MATCH(R$2,Totalt!$B$1:$AQ$1,0),FALSE),"")</f>
        <v>0</v>
      </c>
      <c r="S331" s="312">
        <f>IFERROR(VLOOKUP($B331,Totalt!$B$1:$AQ$554,MATCH(S$2,Totalt!$B$1:$AQ$1,0),FALSE),"")</f>
        <v>0</v>
      </c>
      <c r="T331" s="312">
        <f>IFERROR(VLOOKUP($B331,Totalt!$B$1:$AQ$554,MATCH(T$2,Totalt!$B$1:$AQ$1,0),FALSE),"")</f>
        <v>0</v>
      </c>
      <c r="U331" s="312">
        <f>IFERROR(VLOOKUP($B331,Totalt!$B$1:$AQ$554,MATCH(U$2,Totalt!$B$1:$AQ$1,0),FALSE),"")</f>
        <v>0</v>
      </c>
      <c r="V331" s="312">
        <f>IFERROR(VLOOKUP($B331,Totalt!$B$1:$AQ$554,MATCH(V$2,Totalt!$B$1:$AQ$1,0),FALSE),"")</f>
        <v>0</v>
      </c>
      <c r="W331" s="312">
        <f>IFERROR(VLOOKUP($B331,Totalt!$B$1:$AQ$554,MATCH(W$2,Totalt!$B$1:$AQ$1,0),FALSE),"")</f>
        <v>0</v>
      </c>
      <c r="X331" s="312">
        <f>IFERROR(VLOOKUP($B331,Totalt!$B$1:$AQ$554,MATCH(X$2,Totalt!$B$1:$AQ$1,0),FALSE),"")</f>
        <v>0</v>
      </c>
      <c r="Y331" s="312">
        <f>IFERROR(VLOOKUP($B331,Totalt!$B$1:$AQ$554,MATCH(Y$2,Totalt!$B$1:$AQ$1,0),FALSE),"")</f>
        <v>0</v>
      </c>
      <c r="Z331" s="312">
        <f>IFERROR(VLOOKUP($B331,Totalt!$B$1:$AQ$554,MATCH(Z$2,Totalt!$B$1:$AQ$1,0),FALSE),"")</f>
        <v>0</v>
      </c>
      <c r="AA331" s="312">
        <f>IFERROR(VLOOKUP($B331,Totalt!$B$1:$AQ$554,MATCH(AA$2,Totalt!$B$1:$AQ$1,0),FALSE),"")</f>
        <v>0</v>
      </c>
      <c r="AB331" s="312">
        <f>IFERROR(VLOOKUP($B331,Totalt!$B$1:$AQ$554,MATCH(AB$2,Totalt!$B$1:$AQ$1,0),FALSE),"")</f>
        <v>0</v>
      </c>
      <c r="AC331" s="312">
        <f>IFERROR(VLOOKUP($B331,Totalt!$B$1:$AQ$554,MATCH(AC$2,Totalt!$B$1:$AQ$1,0),FALSE),"")</f>
        <v>0</v>
      </c>
      <c r="AD331" s="312">
        <f>IFERROR(VLOOKUP($B331,Totalt!$B$1:$AQ$554,MATCH(AD$2,Totalt!$B$1:$AQ$1,0),FALSE),"")</f>
        <v>5.3578000000000001</v>
      </c>
      <c r="AE331" s="312">
        <f>IFERROR(VLOOKUP($B331,Totalt!$B$1:$AQ$554,MATCH(AE$2,Totalt!$B$1:$AQ$1,0),FALSE),"")</f>
        <v>0</v>
      </c>
      <c r="AF331" s="312">
        <f>IFERROR(VLOOKUP($B331,Totalt!$B$1:$AQ$554,MATCH(AF$2,Totalt!$B$1:$AQ$1,0),FALSE),"")</f>
        <v>0.20757</v>
      </c>
      <c r="AG331" s="312">
        <f>IFERROR(VLOOKUP($B331,Totalt!$B$1:$AQ$554,MATCH(AG$2,Totalt!$B$1:$AQ$1,0),FALSE),"")</f>
        <v>0</v>
      </c>
      <c r="AI331" s="245">
        <f t="shared" si="33"/>
        <v>8.554734100000001</v>
      </c>
      <c r="AJ331" s="246">
        <f>IF(ISERROR(1/VLOOKUP($B331,Leveranser!$B$1:$S$500,MATCH("såld värme (gwh)",Leveranser!$B$1:$S$1,0),FALSE)),"",VLOOKUP($B331,Leveranser!$B$1:$S$500,MATCH("såld värme (gwh)",Leveranser!$B$1:$S$1,0),FALSE))</f>
        <v>6.9189999999999996</v>
      </c>
      <c r="AK331" t="str">
        <f>IFERROR(IF(VLOOKUP($B331,Totalt!$B$1:$AQ$554,MATCH(AK$2,Totalt!$B$1:$AQ$1,0),FALSE)="","",VLOOKUP($B331,Totalt!$B$1:$AQ$554,MATCH(AK$2,Totalt!$B$1:$AQ$1,0),FALSE)),"")</f>
        <v/>
      </c>
      <c r="AM331" s="247" t="str">
        <f>IF(B331&lt;&gt;"",IF(VLOOKUP($B331,Totalt!$B$1:$AQ$554,MATCH("Kvalitetsgranskad:",Totalt!$B$1:$AQ$1,0),FALSE)="ja",VLOOKUP($B331,Miljö!$B$1:$AG$479,MATCH(AM$2,Miljö!$B$1:$AK$1,0),FALSE),""),"")</f>
        <v>Nej</v>
      </c>
      <c r="AN331" s="247" t="str">
        <f>IF(AM331="ja",VLOOKUP($B331,Miljö!$B$1:$J$479,MATCH("Typ av ursprungsspecificerad el   (Om inget värde anges används Nordisk residualmix, se inforuta) ()",Miljö!$B$1:$J$1,0),FALSE),IF(AM331="nej","Nordisk residualel",""))</f>
        <v>Nordisk residualel</v>
      </c>
      <c r="AO331" s="247">
        <f>IF(AM331="","",VLOOKUP($B331,Miljö!$B$1:$J$479,MATCH("Fossilandel för ursprungspecificerad el ()",Miljö!$B$1:$J$1,0),FALSE))</f>
        <v>0.48399999999999999</v>
      </c>
      <c r="AP331" s="247">
        <f>IF(AM331="","",IFERROR(VLOOKUP($B331,Miljö!$B$1:$J$479,MATCH("Kärnkraftsandel för ursprungsspecificerad el ()",Miljö!$B$1:$J$1,0),FALSE)/1,0))</f>
        <v>0.35</v>
      </c>
      <c r="AQ331" s="247">
        <f t="shared" si="34"/>
        <v>0.16600000000000004</v>
      </c>
      <c r="AR331" s="52"/>
      <c r="AS331" s="247" t="str">
        <f t="shared" si="30"/>
        <v>Nej</v>
      </c>
      <c r="AT331" s="247" t="str">
        <f>IF(AS331="ja",VLOOKUP($B331,Miljö!$B$1:$O$500,MATCH("Fossil andel i procent (%)",Miljö!$B$1:$O$1,0),FALSE)/100,"")</f>
        <v/>
      </c>
      <c r="AU331" s="52"/>
      <c r="AV331" s="247" t="str">
        <f t="shared" si="31"/>
        <v>Nej</v>
      </c>
      <c r="AW331" s="247" t="str">
        <f>IF(AV331="ja",VLOOKUP($B331,'Egen hetvattenprod'!$B$1:$AO$500,MATCH("Värmekälla till värmepumpar ()",'Egen hetvattenprod'!$B$1:$AO$1,0),FALSE),"")</f>
        <v/>
      </c>
      <c r="AY331" s="244" t="str">
        <f t="shared" si="32"/>
        <v>Nej</v>
      </c>
      <c r="AZ331" s="283" t="str">
        <f>IF($AY331="ja",(VLOOKUP($B331,'Egen hetvattenprod'!$B$1:$BX$550,MATCH(AZ$2,'Egen hetvattenprod'!$B$1:$BX$1,0),FALSE)+VLOOKUP($B331,Kraftvärmeprod!$B$1:$BX$550,MATCH(AZ$2,Kraftvärmeprod!$B$1:$BX$1,0),FALSE))/$AC331,"")</f>
        <v/>
      </c>
      <c r="BA331" s="283" t="str">
        <f>IF($AY331="ja",(VLOOKUP($B331,'Egen hetvattenprod'!$B$1:$BX$550,MATCH(BA$2,'Egen hetvattenprod'!$B$1:$BX$1,0),FALSE)+VLOOKUP($B331,Kraftvärmeprod!$B$1:$BX$550,MATCH(BA$2,Kraftvärmeprod!$B$1:$BX$1,0),FALSE))/$AC331,"")</f>
        <v/>
      </c>
      <c r="BB331" s="283" t="str">
        <f>IF($AY331="ja",(VLOOKUP($B331,'Egen hetvattenprod'!$B$1:$BX$550,MATCH(BB$2,'Egen hetvattenprod'!$B$1:$BX$1,0),FALSE)+VLOOKUP($B331,Kraftvärmeprod!$B$1:$BX$550,MATCH(BB$2,Kraftvärmeprod!$B$1:$BX$1,0),FALSE))/$AC331,"")</f>
        <v/>
      </c>
      <c r="BC331" s="283" t="str">
        <f>IF($AY331="ja",(VLOOKUP($B331,'Egen hetvattenprod'!$B$1:$BX$550,MATCH(BC$2,'Egen hetvattenprod'!$B$1:$BX$1,0),FALSE)+VLOOKUP($B331,Kraftvärmeprod!$B$1:$BX$550,MATCH(BC$2,Kraftvärmeprod!$B$1:$BX$1,0),FALSE))/$AC331,"")</f>
        <v/>
      </c>
      <c r="BD331" s="283" t="str">
        <f>IF($AY331="ja",(VLOOKUP($B331,'Egen hetvattenprod'!$B$1:$BX$550,MATCH(BD$2,'Egen hetvattenprod'!$B$1:$BX$1,0),FALSE)+VLOOKUP($B331,Kraftvärmeprod!$B$1:$BX$550,MATCH(BD$2,Kraftvärmeprod!$B$1:$BX$1,0),FALSE))/$AC331,"")</f>
        <v/>
      </c>
      <c r="BF331" s="244" t="str">
        <f t="shared" si="35"/>
        <v>Nej</v>
      </c>
      <c r="BG331" s="283" t="str">
        <f>IF($BF331="ja",VLOOKUP($B331,'Egen hetvattenprod'!$B$1:$BX$550,MATCH("Andelen klimatgaser med fossilt ursprung för avfall ()",'Egen hetvattenprod'!$B$1:$BX$1,0),FALSE),"")</f>
        <v/>
      </c>
      <c r="BH331" s="283" t="str">
        <f>IF($BF331="ja",VLOOKUP($B331,Kraftvärmeprod!$B$1:$BX$550,MATCH("Andelen klimatgaser med fossilt ursprung för avfall ()",Kraftvärmeprod!$B$1:$BX$1,0),FALSE),"")</f>
        <v/>
      </c>
      <c r="BI331" s="307" t="str">
        <f>IF($BF331="ja",VLOOKUP($B331,'Egen hetvattenprod'!$B$1:$BX$550,MATCH("Avfall (GWh)",'Egen hetvattenprod'!$B$1:$BX$1,0),FALSE),"")</f>
        <v/>
      </c>
      <c r="BJ331" s="307" t="str">
        <f>IF($BF331="ja",VLOOKUP($B331,'Slutlig allokering kvv'!$B$1:$BX$550,MATCH("Avfall (GWh)",'Slutlig allokering kvv'!$B$1:$BX$1,0),FALSE),"")</f>
        <v/>
      </c>
      <c r="BK331" s="307" t="str">
        <f>IF($BF331="ja",VLOOKUP($B331,'Köpt hetvatten'!$B$1:$BX$550,MATCH("Avfall i köpt hetvatten",'Köpt hetvatten'!$B$1:$BX$1,0),FALSE),"")</f>
        <v/>
      </c>
      <c r="BL331" s="307" t="str">
        <f>IF($BF331="ja",VLOOKUP($B331,'Egen hetvattenprod'!$B$1:$BX$550,MATCH("Värde enligt ovan. (%)",'Egen hetvattenprod'!$B$1:$BX$1,0),FALSE),"")</f>
        <v/>
      </c>
      <c r="BM331" s="307" t="str">
        <f>IF($BF331="ja",VLOOKUP($B331,Kraftvärmeprod!$B$1:$BX$550,MATCH("Värde enligt ovan. (%)",Kraftvärmeprod!$B$1:$BX$1,0),FALSE),"")</f>
        <v/>
      </c>
      <c r="BN331" s="307"/>
      <c r="BO331" s="307"/>
      <c r="BP331" s="307"/>
      <c r="BQ331" s="307" t="str">
        <f>IF($BF331="ja",VLOOKUP($B331,'Egen hetvattenprod'!$B$1:$BX$550,MATCH("Tillförd olja (fossil) vid avfallsförbränning (GWh)",'Egen hetvattenprod'!$B$1:$BX$1,0),FALSE),"")</f>
        <v/>
      </c>
      <c r="BR331" s="307" t="str">
        <f>IF($BF331="ja",VLOOKUP($B331,Kraftvärmeprod!$B$1:$BX$550,MATCH("Tillförd olja (fossil) vid avfallsförbränning (GWh)",Kraftvärmeprod!$B$1:$BX$1,0),FALSE),"")</f>
        <v/>
      </c>
    </row>
    <row r="332" spans="1:70" x14ac:dyDescent="0.25">
      <c r="A332" s="2" t="str">
        <f>'Miljövärden för publ företag'!B334</f>
        <v>Övik Energi AB</v>
      </c>
      <c r="B332" s="2" t="str">
        <f>'Miljövärden för publ företag'!C334</f>
        <v>Moliden</v>
      </c>
      <c r="C332" s="312">
        <f>IFERROR(VLOOKUP($B332,Totalt!$B$1:$AQ$554,MATCH(C$2,Totalt!$B$1:$AQ$1,0),FALSE),"")</f>
        <v>0</v>
      </c>
      <c r="D332" s="312">
        <f>IFERROR(VLOOKUP($B332,Totalt!$B$1:$AQ$554,MATCH(D$2,Totalt!$B$1:$AQ$1,0),FALSE),"")</f>
        <v>2.6120000000000001E-2</v>
      </c>
      <c r="E332" s="312">
        <f>IFERROR(VLOOKUP($B332,Totalt!$B$1:$AQ$554,MATCH(E$2,Totalt!$B$1:$AQ$1,0),FALSE),"")</f>
        <v>0</v>
      </c>
      <c r="F332" s="312">
        <f>IFERROR(VLOOKUP($B332,Totalt!$B$1:$AQ$554,MATCH(F$2,Totalt!$B$1:$AQ$1,0),FALSE),"")</f>
        <v>0</v>
      </c>
      <c r="G332" s="312">
        <f>IFERROR(VLOOKUP($B332,Totalt!$B$1:$AQ$554,MATCH(G$2,Totalt!$B$1:$AQ$1,0),FALSE),"")</f>
        <v>0</v>
      </c>
      <c r="H332" s="312">
        <f>IFERROR(VLOOKUP($B332,Totalt!$B$1:$AQ$554,MATCH(H$2,Totalt!$B$1:$AQ$1,0),FALSE),"")</f>
        <v>0</v>
      </c>
      <c r="I332" s="312">
        <f>IFERROR(VLOOKUP($B332,Totalt!$B$1:$AQ$554,MATCH(I$2,Totalt!$B$1:$AQ$1,0),FALSE),"")</f>
        <v>0</v>
      </c>
      <c r="J332" s="312">
        <f>IFERROR(VLOOKUP($B332,Totalt!$B$1:$AQ$554,MATCH(J$2,Totalt!$B$1:$AQ$1,0),FALSE),"")</f>
        <v>0</v>
      </c>
      <c r="K332" s="312">
        <f>IFERROR(VLOOKUP($B332,Totalt!$B$1:$AQ$554,MATCH(K$2,Totalt!$B$1:$AQ$1,0),FALSE),"")</f>
        <v>0</v>
      </c>
      <c r="L332" s="312">
        <f>IFERROR(VLOOKUP($B332,Totalt!$B$1:$AQ$554,MATCH(L$2,Totalt!$B$1:$AQ$1,0),FALSE),"")</f>
        <v>0</v>
      </c>
      <c r="M332" s="312">
        <f>IFERROR(VLOOKUP($B332,Totalt!$B$1:$AQ$554,MATCH(M$2,Totalt!$B$1:$AQ$1,0),FALSE),"")</f>
        <v>0</v>
      </c>
      <c r="N332" s="312">
        <f>IFERROR(VLOOKUP($B332,Totalt!$B$1:$AQ$554,MATCH(N$2,Totalt!$B$1:$AQ$1,0),FALSE),"")</f>
        <v>0</v>
      </c>
      <c r="O332" s="312">
        <f>IFERROR(VLOOKUP($B332,Totalt!$B$1:$AQ$554,MATCH(O$2,Totalt!$B$1:$AQ$1,0),FALSE),"")</f>
        <v>0</v>
      </c>
      <c r="P332" s="312">
        <f>IFERROR(VLOOKUP($B332,Totalt!$B$1:$AQ$554,MATCH(P$2,Totalt!$B$1:$AQ$1,0),FALSE),"")</f>
        <v>0</v>
      </c>
      <c r="Q332" s="312">
        <f>IFERROR(VLOOKUP($B332,Totalt!$B$1:$AQ$554,MATCH(Q$2,Totalt!$B$1:$AQ$1,0),FALSE),"")</f>
        <v>0</v>
      </c>
      <c r="R332" s="312">
        <f>IFERROR(VLOOKUP($B332,Totalt!$B$1:$AQ$554,MATCH(R$2,Totalt!$B$1:$AQ$1,0),FALSE),"")</f>
        <v>0.75390000000000001</v>
      </c>
      <c r="S332" s="312">
        <f>IFERROR(VLOOKUP($B332,Totalt!$B$1:$AQ$554,MATCH(S$2,Totalt!$B$1:$AQ$1,0),FALSE),"")</f>
        <v>0</v>
      </c>
      <c r="T332" s="312">
        <f>IFERROR(VLOOKUP($B332,Totalt!$B$1:$AQ$554,MATCH(T$2,Totalt!$B$1:$AQ$1,0),FALSE),"")</f>
        <v>0</v>
      </c>
      <c r="U332" s="312">
        <f>IFERROR(VLOOKUP($B332,Totalt!$B$1:$AQ$554,MATCH(U$2,Totalt!$B$1:$AQ$1,0),FALSE),"")</f>
        <v>0</v>
      </c>
      <c r="V332" s="312">
        <f>IFERROR(VLOOKUP($B332,Totalt!$B$1:$AQ$554,MATCH(V$2,Totalt!$B$1:$AQ$1,0),FALSE),"")</f>
        <v>0</v>
      </c>
      <c r="W332" s="312">
        <f>IFERROR(VLOOKUP($B332,Totalt!$B$1:$AQ$554,MATCH(W$2,Totalt!$B$1:$AQ$1,0),FALSE),"")</f>
        <v>0</v>
      </c>
      <c r="X332" s="312">
        <f>IFERROR(VLOOKUP($B332,Totalt!$B$1:$AQ$554,MATCH(X$2,Totalt!$B$1:$AQ$1,0),FALSE),"")</f>
        <v>0</v>
      </c>
      <c r="Y332" s="312">
        <f>IFERROR(VLOOKUP($B332,Totalt!$B$1:$AQ$554,MATCH(Y$2,Totalt!$B$1:$AQ$1,0),FALSE),"")</f>
        <v>0</v>
      </c>
      <c r="Z332" s="312">
        <f>IFERROR(VLOOKUP($B332,Totalt!$B$1:$AQ$554,MATCH(Z$2,Totalt!$B$1:$AQ$1,0),FALSE),"")</f>
        <v>0</v>
      </c>
      <c r="AA332" s="312">
        <f>IFERROR(VLOOKUP($B332,Totalt!$B$1:$AQ$554,MATCH(AA$2,Totalt!$B$1:$AQ$1,0),FALSE),"")</f>
        <v>0</v>
      </c>
      <c r="AB332" s="312">
        <f>IFERROR(VLOOKUP($B332,Totalt!$B$1:$AQ$554,MATCH(AB$2,Totalt!$B$1:$AQ$1,0),FALSE),"")</f>
        <v>0</v>
      </c>
      <c r="AC332" s="312">
        <f>IFERROR(VLOOKUP($B332,Totalt!$B$1:$AQ$554,MATCH(AC$2,Totalt!$B$1:$AQ$1,0),FALSE),"")</f>
        <v>0</v>
      </c>
      <c r="AD332" s="312">
        <f>IFERROR(VLOOKUP($B332,Totalt!$B$1:$AQ$554,MATCH(AD$2,Totalt!$B$1:$AQ$1,0),FALSE),"")</f>
        <v>0</v>
      </c>
      <c r="AE332" s="312">
        <f>IFERROR(VLOOKUP($B332,Totalt!$B$1:$AQ$554,MATCH(AE$2,Totalt!$B$1:$AQ$1,0),FALSE),"")</f>
        <v>0</v>
      </c>
      <c r="AF332" s="312">
        <f>IFERROR(VLOOKUP($B332,Totalt!$B$1:$AQ$554,MATCH(AF$2,Totalt!$B$1:$AQ$1,0),FALSE),"")</f>
        <v>2.3650000000000001E-2</v>
      </c>
      <c r="AG332" s="312">
        <f>IFERROR(VLOOKUP($B332,Totalt!$B$1:$AQ$554,MATCH(AG$2,Totalt!$B$1:$AQ$1,0),FALSE),"")</f>
        <v>0</v>
      </c>
      <c r="AI332" s="245">
        <f t="shared" si="33"/>
        <v>0.80367</v>
      </c>
      <c r="AJ332" s="246">
        <f>IF(ISERROR(1/VLOOKUP($B332,Leveranser!$B$1:$S$500,MATCH("såld värme (gwh)",Leveranser!$B$1:$S$1,0),FALSE)),"",VLOOKUP($B332,Leveranser!$B$1:$S$500,MATCH("såld värme (gwh)",Leveranser!$B$1:$S$1,0),FALSE))</f>
        <v>0.59499999999999997</v>
      </c>
      <c r="AK332" t="str">
        <f>IFERROR(IF(VLOOKUP($B332,Totalt!$B$1:$AQ$554,MATCH(AK$2,Totalt!$B$1:$AQ$1,0),FALSE)="","",VLOOKUP($B332,Totalt!$B$1:$AQ$554,MATCH(AK$2,Totalt!$B$1:$AQ$1,0),FALSE)),"")</f>
        <v/>
      </c>
      <c r="AM332" s="247" t="str">
        <f>IF(B332&lt;&gt;"",IF(VLOOKUP($B332,Totalt!$B$1:$AQ$554,MATCH("Kvalitetsgranskad:",Totalt!$B$1:$AQ$1,0),FALSE)="ja",VLOOKUP($B332,Miljö!$B$1:$AG$479,MATCH(AM$2,Miljö!$B$1:$AK$1,0),FALSE),""),"")</f>
        <v>Ja</v>
      </c>
      <c r="AN332" s="247" t="str">
        <f>IF(AM332="ja",VLOOKUP($B332,Miljö!$B$1:$J$479,MATCH("Typ av ursprungsspecificerad el   (Om inget värde anges används Nordisk residualmix, se inforuta) ()",Miljö!$B$1:$J$1,0),FALSE),IF(AM332="nej","Nordisk residualel",""))</f>
        <v>'Hörneborgsel'</v>
      </c>
      <c r="AO332" s="247">
        <f>IF(AM332="","",VLOOKUP($B332,Miljö!$B$1:$J$479,MATCH("Fossilandel för ursprungspecificerad el ()",Miljö!$B$1:$J$1,0),FALSE))</f>
        <v>0.01</v>
      </c>
      <c r="AP332" s="247">
        <f>IF(AM332="","",IFERROR(VLOOKUP($B332,Miljö!$B$1:$J$479,MATCH("Kärnkraftsandel för ursprungsspecificerad el ()",Miljö!$B$1:$J$1,0),FALSE)/1,0))</f>
        <v>0</v>
      </c>
      <c r="AQ332" s="247">
        <f t="shared" si="34"/>
        <v>0.99</v>
      </c>
      <c r="AR332" s="52"/>
      <c r="AS332" s="247" t="str">
        <f t="shared" si="30"/>
        <v>Nej</v>
      </c>
      <c r="AT332" s="247" t="str">
        <f>IF(AS332="ja",VLOOKUP($B332,Miljö!$B$1:$O$500,MATCH("Fossil andel i procent (%)",Miljö!$B$1:$O$1,0),FALSE)/100,"")</f>
        <v/>
      </c>
      <c r="AU332" s="52"/>
      <c r="AV332" s="247" t="str">
        <f t="shared" si="31"/>
        <v>Nej</v>
      </c>
      <c r="AW332" s="247" t="str">
        <f>IF(AV332="ja",VLOOKUP($B332,'Egen hetvattenprod'!$B$1:$AO$500,MATCH("Värmekälla till värmepumpar ()",'Egen hetvattenprod'!$B$1:$AO$1,0),FALSE),"")</f>
        <v/>
      </c>
      <c r="AY332" s="244" t="str">
        <f t="shared" si="32"/>
        <v>Nej</v>
      </c>
      <c r="AZ332" s="283" t="str">
        <f>IF($AY332="ja",(VLOOKUP($B332,'Egen hetvattenprod'!$B$1:$BX$550,MATCH(AZ$2,'Egen hetvattenprod'!$B$1:$BX$1,0),FALSE)+VLOOKUP($B332,Kraftvärmeprod!$B$1:$BX$550,MATCH(AZ$2,Kraftvärmeprod!$B$1:$BX$1,0),FALSE))/$AC332,"")</f>
        <v/>
      </c>
      <c r="BA332" s="283" t="str">
        <f>IF($AY332="ja",(VLOOKUP($B332,'Egen hetvattenprod'!$B$1:$BX$550,MATCH(BA$2,'Egen hetvattenprod'!$B$1:$BX$1,0),FALSE)+VLOOKUP($B332,Kraftvärmeprod!$B$1:$BX$550,MATCH(BA$2,Kraftvärmeprod!$B$1:$BX$1,0),FALSE))/$AC332,"")</f>
        <v/>
      </c>
      <c r="BB332" s="283" t="str">
        <f>IF($AY332="ja",(VLOOKUP($B332,'Egen hetvattenprod'!$B$1:$BX$550,MATCH(BB$2,'Egen hetvattenprod'!$B$1:$BX$1,0),FALSE)+VLOOKUP($B332,Kraftvärmeprod!$B$1:$BX$550,MATCH(BB$2,Kraftvärmeprod!$B$1:$BX$1,0),FALSE))/$AC332,"")</f>
        <v/>
      </c>
      <c r="BC332" s="283" t="str">
        <f>IF($AY332="ja",(VLOOKUP($B332,'Egen hetvattenprod'!$B$1:$BX$550,MATCH(BC$2,'Egen hetvattenprod'!$B$1:$BX$1,0),FALSE)+VLOOKUP($B332,Kraftvärmeprod!$B$1:$BX$550,MATCH(BC$2,Kraftvärmeprod!$B$1:$BX$1,0),FALSE))/$AC332,"")</f>
        <v/>
      </c>
      <c r="BD332" s="283" t="str">
        <f>IF($AY332="ja",(VLOOKUP($B332,'Egen hetvattenprod'!$B$1:$BX$550,MATCH(BD$2,'Egen hetvattenprod'!$B$1:$BX$1,0),FALSE)+VLOOKUP($B332,Kraftvärmeprod!$B$1:$BX$550,MATCH(BD$2,Kraftvärmeprod!$B$1:$BX$1,0),FALSE))/$AC332,"")</f>
        <v/>
      </c>
      <c r="BF332" s="244" t="str">
        <f t="shared" si="35"/>
        <v>Nej</v>
      </c>
      <c r="BG332" s="283" t="str">
        <f>IF($BF332="ja",VLOOKUP($B332,'Egen hetvattenprod'!$B$1:$BX$550,MATCH("Andelen klimatgaser med fossilt ursprung för avfall ()",'Egen hetvattenprod'!$B$1:$BX$1,0),FALSE),"")</f>
        <v/>
      </c>
      <c r="BH332" s="283" t="str">
        <f>IF($BF332="ja",VLOOKUP($B332,Kraftvärmeprod!$B$1:$BX$550,MATCH("Andelen klimatgaser med fossilt ursprung för avfall ()",Kraftvärmeprod!$B$1:$BX$1,0),FALSE),"")</f>
        <v/>
      </c>
      <c r="BI332" s="307" t="str">
        <f>IF($BF332="ja",VLOOKUP($B332,'Egen hetvattenprod'!$B$1:$BX$550,MATCH("Avfall (GWh)",'Egen hetvattenprod'!$B$1:$BX$1,0),FALSE),"")</f>
        <v/>
      </c>
      <c r="BJ332" s="307" t="str">
        <f>IF($BF332="ja",VLOOKUP($B332,'Slutlig allokering kvv'!$B$1:$BX$550,MATCH("Avfall (GWh)",'Slutlig allokering kvv'!$B$1:$BX$1,0),FALSE),"")</f>
        <v/>
      </c>
      <c r="BK332" s="307" t="str">
        <f>IF($BF332="ja",VLOOKUP($B332,'Köpt hetvatten'!$B$1:$BX$550,MATCH("Avfall i köpt hetvatten",'Köpt hetvatten'!$B$1:$BX$1,0),FALSE),"")</f>
        <v/>
      </c>
      <c r="BL332" s="307" t="str">
        <f>IF($BF332="ja",VLOOKUP($B332,'Egen hetvattenprod'!$B$1:$BX$550,MATCH("Värde enligt ovan. (%)",'Egen hetvattenprod'!$B$1:$BX$1,0),FALSE),"")</f>
        <v/>
      </c>
      <c r="BM332" s="307" t="str">
        <f>IF($BF332="ja",VLOOKUP($B332,Kraftvärmeprod!$B$1:$BX$550,MATCH("Värde enligt ovan. (%)",Kraftvärmeprod!$B$1:$BX$1,0),FALSE),"")</f>
        <v/>
      </c>
      <c r="BN332" s="307"/>
      <c r="BO332" s="307"/>
      <c r="BP332" s="307"/>
      <c r="BQ332" s="307" t="str">
        <f>IF($BF332="ja",VLOOKUP($B332,'Egen hetvattenprod'!$B$1:$BX$550,MATCH("Tillförd olja (fossil) vid avfallsförbränning (GWh)",'Egen hetvattenprod'!$B$1:$BX$1,0),FALSE),"")</f>
        <v/>
      </c>
      <c r="BR332" s="307" t="str">
        <f>IF($BF332="ja",VLOOKUP($B332,Kraftvärmeprod!$B$1:$BX$550,MATCH("Tillförd olja (fossil) vid avfallsförbränning (GWh)",Kraftvärmeprod!$B$1:$BX$1,0),FALSE),"")</f>
        <v/>
      </c>
    </row>
    <row r="333" spans="1:70" x14ac:dyDescent="0.25">
      <c r="A333" s="2" t="str">
        <f>'Miljövärden för publ företag'!B335</f>
        <v>Övik Energi AB</v>
      </c>
      <c r="B333" s="2" t="str">
        <f>'Miljövärden för publ företag'!C335</f>
        <v>Processånga</v>
      </c>
      <c r="C333" s="312">
        <f>IFERROR(VLOOKUP($B333,Totalt!$B$1:$AQ$554,MATCH(C$2,Totalt!$B$1:$AQ$1,0),FALSE),"")</f>
        <v>0</v>
      </c>
      <c r="D333" s="312">
        <f>IFERROR(VLOOKUP($B333,Totalt!$B$1:$AQ$554,MATCH(D$2,Totalt!$B$1:$AQ$1,0),FALSE),"")</f>
        <v>0</v>
      </c>
      <c r="E333" s="312">
        <f>IFERROR(VLOOKUP($B333,Totalt!$B$1:$AQ$554,MATCH(E$2,Totalt!$B$1:$AQ$1,0),FALSE),"")</f>
        <v>0</v>
      </c>
      <c r="F333" s="312">
        <f>IFERROR(VLOOKUP($B333,Totalt!$B$1:$AQ$554,MATCH(F$2,Totalt!$B$1:$AQ$1,0),FALSE),"")</f>
        <v>14.2841</v>
      </c>
      <c r="G333" s="312">
        <f>IFERROR(VLOOKUP($B333,Totalt!$B$1:$AQ$554,MATCH(G$2,Totalt!$B$1:$AQ$1,0),FALSE),"")</f>
        <v>0</v>
      </c>
      <c r="H333" s="312">
        <f>IFERROR(VLOOKUP($B333,Totalt!$B$1:$AQ$554,MATCH(H$2,Totalt!$B$1:$AQ$1,0),FALSE),"")</f>
        <v>0</v>
      </c>
      <c r="I333" s="312">
        <f>IFERROR(VLOOKUP($B333,Totalt!$B$1:$AQ$554,MATCH(I$2,Totalt!$B$1:$AQ$1,0),FALSE),"")</f>
        <v>0</v>
      </c>
      <c r="J333" s="312">
        <f>IFERROR(VLOOKUP($B333,Totalt!$B$1:$AQ$554,MATCH(J$2,Totalt!$B$1:$AQ$1,0),FALSE),"")</f>
        <v>2.43032</v>
      </c>
      <c r="K333" s="312">
        <f>IFERROR(VLOOKUP($B333,Totalt!$B$1:$AQ$554,MATCH(K$2,Totalt!$B$1:$AQ$1,0),FALSE),"")</f>
        <v>0</v>
      </c>
      <c r="L333" s="312">
        <f>IFERROR(VLOOKUP($B333,Totalt!$B$1:$AQ$554,MATCH(L$2,Totalt!$B$1:$AQ$1,0),FALSE),"")</f>
        <v>0</v>
      </c>
      <c r="M333" s="312">
        <f>IFERROR(VLOOKUP($B333,Totalt!$B$1:$AQ$554,MATCH(M$2,Totalt!$B$1:$AQ$1,0),FALSE),"")</f>
        <v>94.7363</v>
      </c>
      <c r="N333" s="312">
        <f>IFERROR(VLOOKUP($B333,Totalt!$B$1:$AQ$554,MATCH(N$2,Totalt!$B$1:$AQ$1,0),FALSE),"")</f>
        <v>10.306900000000001</v>
      </c>
      <c r="O333" s="312">
        <f>IFERROR(VLOOKUP($B333,Totalt!$B$1:$AQ$554,MATCH(O$2,Totalt!$B$1:$AQ$1,0),FALSE),"")</f>
        <v>61.066200000000002</v>
      </c>
      <c r="P333" s="312">
        <f>IFERROR(VLOOKUP($B333,Totalt!$B$1:$AQ$554,MATCH(P$2,Totalt!$B$1:$AQ$1,0),FALSE),"")</f>
        <v>25.306000000000001</v>
      </c>
      <c r="Q333" s="312">
        <f>IFERROR(VLOOKUP($B333,Totalt!$B$1:$AQ$554,MATCH(Q$2,Totalt!$B$1:$AQ$1,0),FALSE),"")</f>
        <v>0</v>
      </c>
      <c r="R333" s="312">
        <f>IFERROR(VLOOKUP($B333,Totalt!$B$1:$AQ$554,MATCH(R$2,Totalt!$B$1:$AQ$1,0),FALSE),"")</f>
        <v>0</v>
      </c>
      <c r="S333" s="312">
        <f>IFERROR(VLOOKUP($B333,Totalt!$B$1:$AQ$554,MATCH(S$2,Totalt!$B$1:$AQ$1,0),FALSE),"")</f>
        <v>0</v>
      </c>
      <c r="T333" s="312">
        <f>IFERROR(VLOOKUP($B333,Totalt!$B$1:$AQ$554,MATCH(T$2,Totalt!$B$1:$AQ$1,0),FALSE),"")</f>
        <v>0</v>
      </c>
      <c r="U333" s="312">
        <f>IFERROR(VLOOKUP($B333,Totalt!$B$1:$AQ$554,MATCH(U$2,Totalt!$B$1:$AQ$1,0),FALSE),"")</f>
        <v>0</v>
      </c>
      <c r="V333" s="312">
        <f>IFERROR(VLOOKUP($B333,Totalt!$B$1:$AQ$554,MATCH(V$2,Totalt!$B$1:$AQ$1,0),FALSE),"")</f>
        <v>0</v>
      </c>
      <c r="W333" s="312">
        <f>IFERROR(VLOOKUP($B333,Totalt!$B$1:$AQ$554,MATCH(W$2,Totalt!$B$1:$AQ$1,0),FALSE),"")</f>
        <v>0</v>
      </c>
      <c r="X333" s="312">
        <f>IFERROR(VLOOKUP($B333,Totalt!$B$1:$AQ$554,MATCH(X$2,Totalt!$B$1:$AQ$1,0),FALSE),"")</f>
        <v>0</v>
      </c>
      <c r="Y333" s="312">
        <f>IFERROR(VLOOKUP($B333,Totalt!$B$1:$AQ$554,MATCH(Y$2,Totalt!$B$1:$AQ$1,0),FALSE),"")</f>
        <v>32.708799999999997</v>
      </c>
      <c r="Z333" s="312">
        <f>IFERROR(VLOOKUP($B333,Totalt!$B$1:$AQ$554,MATCH(Z$2,Totalt!$B$1:$AQ$1,0),FALSE),"")</f>
        <v>0</v>
      </c>
      <c r="AA333" s="312">
        <f>IFERROR(VLOOKUP($B333,Totalt!$B$1:$AQ$554,MATCH(AA$2,Totalt!$B$1:$AQ$1,0),FALSE),"")</f>
        <v>0</v>
      </c>
      <c r="AB333" s="312">
        <f>IFERROR(VLOOKUP($B333,Totalt!$B$1:$AQ$554,MATCH(AB$2,Totalt!$B$1:$AQ$1,0),FALSE),"")</f>
        <v>0</v>
      </c>
      <c r="AC333" s="312">
        <f>IFERROR(VLOOKUP($B333,Totalt!$B$1:$AQ$554,MATCH(AC$2,Totalt!$B$1:$AQ$1,0),FALSE),"")</f>
        <v>0</v>
      </c>
      <c r="AD333" s="312">
        <f>IFERROR(VLOOKUP($B333,Totalt!$B$1:$AQ$554,MATCH(AD$2,Totalt!$B$1:$AQ$1,0),FALSE),"")</f>
        <v>0</v>
      </c>
      <c r="AE333" s="312">
        <f>IFERROR(VLOOKUP($B333,Totalt!$B$1:$AQ$554,MATCH(AE$2,Totalt!$B$1:$AQ$1,0),FALSE),"")</f>
        <v>0</v>
      </c>
      <c r="AF333" s="312">
        <f>IFERROR(VLOOKUP($B333,Totalt!$B$1:$AQ$554,MATCH(AF$2,Totalt!$B$1:$AQ$1,0),FALSE),"")</f>
        <v>9.2388300000000001</v>
      </c>
      <c r="AG333" s="312">
        <f>IFERROR(VLOOKUP($B333,Totalt!$B$1:$AQ$554,MATCH(AG$2,Totalt!$B$1:$AQ$1,0),FALSE),"")</f>
        <v>0</v>
      </c>
      <c r="AI333" s="245">
        <f t="shared" si="33"/>
        <v>250.07745000000003</v>
      </c>
      <c r="AJ333" s="246">
        <f>IF(ISERROR(1/VLOOKUP($B333,Leveranser!$B$1:$S$500,MATCH("såld värme (gwh)",Leveranser!$B$1:$S$1,0),FALSE)),"",VLOOKUP($B333,Leveranser!$B$1:$S$500,MATCH("såld värme (gwh)",Leveranser!$B$1:$S$1,0),FALSE))</f>
        <v>269.60000000000002</v>
      </c>
      <c r="AK333" t="str">
        <f>IFERROR(IF(VLOOKUP($B333,Totalt!$B$1:$AQ$554,MATCH(AK$2,Totalt!$B$1:$AQ$1,0),FALSE)="","",VLOOKUP($B333,Totalt!$B$1:$AQ$554,MATCH(AK$2,Totalt!$B$1:$AQ$1,0),FALSE)),"")</f>
        <v/>
      </c>
      <c r="AM333" s="247" t="str">
        <f>IF(B333&lt;&gt;"",IF(VLOOKUP($B333,Totalt!$B$1:$AQ$554,MATCH("Kvalitetsgranskad:",Totalt!$B$1:$AQ$1,0),FALSE)="ja",VLOOKUP($B333,Miljö!$B$1:$AG$479,MATCH(AM$2,Miljö!$B$1:$AK$1,0),FALSE),""),"")</f>
        <v>Ja</v>
      </c>
      <c r="AN333" s="247" t="str">
        <f>IF(AM333="ja",VLOOKUP($B333,Miljö!$B$1:$J$479,MATCH("Typ av ursprungsspecificerad el   (Om inget värde anges används Nordisk residualmix, se inforuta) ()",Miljö!$B$1:$J$1,0),FALSE),IF(AM333="nej","Nordisk residualel",""))</f>
        <v>'Hörneborgsel'</v>
      </c>
      <c r="AO333" s="247">
        <f>IF(AM333="","",VLOOKUP($B333,Miljö!$B$1:$J$479,MATCH("Fossilandel för ursprungspecificerad el ()",Miljö!$B$1:$J$1,0),FALSE))</f>
        <v>0.01</v>
      </c>
      <c r="AP333" s="247">
        <f>IF(AM333="","",IFERROR(VLOOKUP($B333,Miljö!$B$1:$J$479,MATCH("Kärnkraftsandel för ursprungsspecificerad el ()",Miljö!$B$1:$J$1,0),FALSE)/1,0))</f>
        <v>0</v>
      </c>
      <c r="AQ333" s="247">
        <f t="shared" si="34"/>
        <v>0.99</v>
      </c>
      <c r="AR333" s="52"/>
      <c r="AS333" s="247" t="str">
        <f t="shared" si="30"/>
        <v>Nej</v>
      </c>
      <c r="AT333" s="247" t="str">
        <f>IF(AS333="ja",VLOOKUP($B333,Miljö!$B$1:$O$500,MATCH("Fossil andel i procent (%)",Miljö!$B$1:$O$1,0),FALSE)/100,"")</f>
        <v/>
      </c>
      <c r="AU333" s="52"/>
      <c r="AV333" s="247" t="str">
        <f t="shared" si="31"/>
        <v>Nej</v>
      </c>
      <c r="AW333" s="247" t="str">
        <f>IF(AV333="ja",VLOOKUP($B333,'Egen hetvattenprod'!$B$1:$AO$500,MATCH("Värmekälla till värmepumpar ()",'Egen hetvattenprod'!$B$1:$AO$1,0),FALSE),"")</f>
        <v/>
      </c>
      <c r="AY333" s="244" t="str">
        <f t="shared" si="32"/>
        <v>Nej</v>
      </c>
      <c r="AZ333" s="283" t="str">
        <f>IF($AY333="ja",(VLOOKUP($B333,'Egen hetvattenprod'!$B$1:$BX$550,MATCH(AZ$2,'Egen hetvattenprod'!$B$1:$BX$1,0),FALSE)+VLOOKUP($B333,Kraftvärmeprod!$B$1:$BX$550,MATCH(AZ$2,Kraftvärmeprod!$B$1:$BX$1,0),FALSE))/$AC333,"")</f>
        <v/>
      </c>
      <c r="BA333" s="283" t="str">
        <f>IF($AY333="ja",(VLOOKUP($B333,'Egen hetvattenprod'!$B$1:$BX$550,MATCH(BA$2,'Egen hetvattenprod'!$B$1:$BX$1,0),FALSE)+VLOOKUP($B333,Kraftvärmeprod!$B$1:$BX$550,MATCH(BA$2,Kraftvärmeprod!$B$1:$BX$1,0),FALSE))/$AC333,"")</f>
        <v/>
      </c>
      <c r="BB333" s="283" t="str">
        <f>IF($AY333="ja",(VLOOKUP($B333,'Egen hetvattenprod'!$B$1:$BX$550,MATCH(BB$2,'Egen hetvattenprod'!$B$1:$BX$1,0),FALSE)+VLOOKUP($B333,Kraftvärmeprod!$B$1:$BX$550,MATCH(BB$2,Kraftvärmeprod!$B$1:$BX$1,0),FALSE))/$AC333,"")</f>
        <v/>
      </c>
      <c r="BC333" s="283" t="str">
        <f>IF($AY333="ja",(VLOOKUP($B333,'Egen hetvattenprod'!$B$1:$BX$550,MATCH(BC$2,'Egen hetvattenprod'!$B$1:$BX$1,0),FALSE)+VLOOKUP($B333,Kraftvärmeprod!$B$1:$BX$550,MATCH(BC$2,Kraftvärmeprod!$B$1:$BX$1,0),FALSE))/$AC333,"")</f>
        <v/>
      </c>
      <c r="BD333" s="283" t="str">
        <f>IF($AY333="ja",(VLOOKUP($B333,'Egen hetvattenprod'!$B$1:$BX$550,MATCH(BD$2,'Egen hetvattenprod'!$B$1:$BX$1,0),FALSE)+VLOOKUP($B333,Kraftvärmeprod!$B$1:$BX$550,MATCH(BD$2,Kraftvärmeprod!$B$1:$BX$1,0),FALSE))/$AC333,"")</f>
        <v/>
      </c>
      <c r="BF333" s="244" t="str">
        <f t="shared" si="35"/>
        <v>Nej</v>
      </c>
      <c r="BG333" s="283" t="str">
        <f>IF($BF333="ja",VLOOKUP($B333,'Egen hetvattenprod'!$B$1:$BX$550,MATCH("Andelen klimatgaser med fossilt ursprung för avfall ()",'Egen hetvattenprod'!$B$1:$BX$1,0),FALSE),"")</f>
        <v/>
      </c>
      <c r="BH333" s="283" t="str">
        <f>IF($BF333="ja",VLOOKUP($B333,Kraftvärmeprod!$B$1:$BX$550,MATCH("Andelen klimatgaser med fossilt ursprung för avfall ()",Kraftvärmeprod!$B$1:$BX$1,0),FALSE),"")</f>
        <v/>
      </c>
      <c r="BI333" s="307" t="str">
        <f>IF($BF333="ja",VLOOKUP($B333,'Egen hetvattenprod'!$B$1:$BX$550,MATCH("Avfall (GWh)",'Egen hetvattenprod'!$B$1:$BX$1,0),FALSE),"")</f>
        <v/>
      </c>
      <c r="BJ333" s="307" t="str">
        <f>IF($BF333="ja",VLOOKUP($B333,'Slutlig allokering kvv'!$B$1:$BX$550,MATCH("Avfall (GWh)",'Slutlig allokering kvv'!$B$1:$BX$1,0),FALSE),"")</f>
        <v/>
      </c>
      <c r="BK333" s="307" t="str">
        <f>IF($BF333="ja",VLOOKUP($B333,'Köpt hetvatten'!$B$1:$BX$550,MATCH("Avfall i köpt hetvatten",'Köpt hetvatten'!$B$1:$BX$1,0),FALSE),"")</f>
        <v/>
      </c>
      <c r="BL333" s="307" t="str">
        <f>IF($BF333="ja",VLOOKUP($B333,'Egen hetvattenprod'!$B$1:$BX$550,MATCH("Värde enligt ovan. (%)",'Egen hetvattenprod'!$B$1:$BX$1,0),FALSE),"")</f>
        <v/>
      </c>
      <c r="BM333" s="307" t="str">
        <f>IF($BF333="ja",VLOOKUP($B333,Kraftvärmeprod!$B$1:$BX$550,MATCH("Värde enligt ovan. (%)",Kraftvärmeprod!$B$1:$BX$1,0),FALSE),"")</f>
        <v/>
      </c>
      <c r="BN333" s="307"/>
      <c r="BO333" s="307"/>
      <c r="BP333" s="307"/>
      <c r="BQ333" s="307" t="str">
        <f>IF($BF333="ja",VLOOKUP($B333,'Egen hetvattenprod'!$B$1:$BX$550,MATCH("Tillförd olja (fossil) vid avfallsförbränning (GWh)",'Egen hetvattenprod'!$B$1:$BX$1,0),FALSE),"")</f>
        <v/>
      </c>
      <c r="BR333" s="307" t="str">
        <f>IF($BF333="ja",VLOOKUP($B333,Kraftvärmeprod!$B$1:$BX$550,MATCH("Tillförd olja (fossil) vid avfallsförbränning (GWh)",Kraftvärmeprod!$B$1:$BX$1,0),FALSE),"")</f>
        <v/>
      </c>
    </row>
    <row r="334" spans="1:70" x14ac:dyDescent="0.25">
      <c r="A334" s="2" t="str">
        <f>'Miljövärden för publ företag'!B336</f>
        <v>Övik Energi AB</v>
      </c>
      <c r="B334" s="2" t="str">
        <f>'Miljövärden för publ företag'!C336</f>
        <v>Örnsköldsvik</v>
      </c>
      <c r="C334" s="312">
        <f>IFERROR(VLOOKUP($B334,Totalt!$B$1:$AQ$554,MATCH(C$2,Totalt!$B$1:$AQ$1,0),FALSE),"")</f>
        <v>0</v>
      </c>
      <c r="D334" s="312">
        <f>IFERROR(VLOOKUP($B334,Totalt!$B$1:$AQ$554,MATCH(D$2,Totalt!$B$1:$AQ$1,0),FALSE),"")</f>
        <v>1.077</v>
      </c>
      <c r="E334" s="312">
        <f>IFERROR(VLOOKUP($B334,Totalt!$B$1:$AQ$554,MATCH(E$2,Totalt!$B$1:$AQ$1,0),FALSE),"")</f>
        <v>0</v>
      </c>
      <c r="F334" s="312">
        <f>IFERROR(VLOOKUP($B334,Totalt!$B$1:$AQ$554,MATCH(F$2,Totalt!$B$1:$AQ$1,0),FALSE),"")</f>
        <v>5.9652200000000002E-2</v>
      </c>
      <c r="G334" s="312">
        <f>IFERROR(VLOOKUP($B334,Totalt!$B$1:$AQ$554,MATCH(G$2,Totalt!$B$1:$AQ$1,0),FALSE),"")</f>
        <v>0</v>
      </c>
      <c r="H334" s="312">
        <f>IFERROR(VLOOKUP($B334,Totalt!$B$1:$AQ$554,MATCH(H$2,Totalt!$B$1:$AQ$1,0),FALSE),"")</f>
        <v>0</v>
      </c>
      <c r="I334" s="312">
        <f>IFERROR(VLOOKUP($B334,Totalt!$B$1:$AQ$554,MATCH(I$2,Totalt!$B$1:$AQ$1,0),FALSE),"")</f>
        <v>0</v>
      </c>
      <c r="J334" s="312">
        <f>IFERROR(VLOOKUP($B334,Totalt!$B$1:$AQ$554,MATCH(J$2,Totalt!$B$1:$AQ$1,0),FALSE),"")</f>
        <v>1.5210900000000001</v>
      </c>
      <c r="K334" s="312">
        <f>IFERROR(VLOOKUP($B334,Totalt!$B$1:$AQ$554,MATCH(K$2,Totalt!$B$1:$AQ$1,0),FALSE),"")</f>
        <v>0</v>
      </c>
      <c r="L334" s="312">
        <f>IFERROR(VLOOKUP($B334,Totalt!$B$1:$AQ$554,MATCH(L$2,Totalt!$B$1:$AQ$1,0),FALSE),"")</f>
        <v>0</v>
      </c>
      <c r="M334" s="312">
        <f>IFERROR(VLOOKUP($B334,Totalt!$B$1:$AQ$554,MATCH(M$2,Totalt!$B$1:$AQ$1,0),FALSE),"")</f>
        <v>55.462899999999998</v>
      </c>
      <c r="N334" s="312">
        <f>IFERROR(VLOOKUP($B334,Totalt!$B$1:$AQ$554,MATCH(N$2,Totalt!$B$1:$AQ$1,0),FALSE),"")</f>
        <v>5.5517599999999998</v>
      </c>
      <c r="O334" s="312">
        <f>IFERROR(VLOOKUP($B334,Totalt!$B$1:$AQ$554,MATCH(O$2,Totalt!$B$1:$AQ$1,0),FALSE),"")</f>
        <v>36.605699999999999</v>
      </c>
      <c r="P334" s="312">
        <f>IFERROR(VLOOKUP($B334,Totalt!$B$1:$AQ$554,MATCH(P$2,Totalt!$B$1:$AQ$1,0),FALSE),"")</f>
        <v>15.687200000000001</v>
      </c>
      <c r="Q334" s="312">
        <f>IFERROR(VLOOKUP($B334,Totalt!$B$1:$AQ$554,MATCH(Q$2,Totalt!$B$1:$AQ$1,0),FALSE),"")</f>
        <v>0</v>
      </c>
      <c r="R334" s="312">
        <f>IFERROR(VLOOKUP($B334,Totalt!$B$1:$AQ$554,MATCH(R$2,Totalt!$B$1:$AQ$1,0),FALSE),"")</f>
        <v>0</v>
      </c>
      <c r="S334" s="312">
        <f>IFERROR(VLOOKUP($B334,Totalt!$B$1:$AQ$554,MATCH(S$2,Totalt!$B$1:$AQ$1,0),FALSE),"")</f>
        <v>0</v>
      </c>
      <c r="T334" s="312">
        <f>IFERROR(VLOOKUP($B334,Totalt!$B$1:$AQ$554,MATCH(T$2,Totalt!$B$1:$AQ$1,0),FALSE),"")</f>
        <v>0</v>
      </c>
      <c r="U334" s="312">
        <f>IFERROR(VLOOKUP($B334,Totalt!$B$1:$AQ$554,MATCH(U$2,Totalt!$B$1:$AQ$1,0),FALSE),"")</f>
        <v>0</v>
      </c>
      <c r="V334" s="312">
        <f>IFERROR(VLOOKUP($B334,Totalt!$B$1:$AQ$554,MATCH(V$2,Totalt!$B$1:$AQ$1,0),FALSE),"")</f>
        <v>0</v>
      </c>
      <c r="W334" s="312">
        <f>IFERROR(VLOOKUP($B334,Totalt!$B$1:$AQ$554,MATCH(W$2,Totalt!$B$1:$AQ$1,0),FALSE),"")</f>
        <v>5.1840000000000002</v>
      </c>
      <c r="X334" s="312">
        <f>IFERROR(VLOOKUP($B334,Totalt!$B$1:$AQ$554,MATCH(X$2,Totalt!$B$1:$AQ$1,0),FALSE),"")</f>
        <v>0</v>
      </c>
      <c r="Y334" s="312">
        <f>IFERROR(VLOOKUP($B334,Totalt!$B$1:$AQ$554,MATCH(Y$2,Totalt!$B$1:$AQ$1,0),FALSE),"")</f>
        <v>20.534600000000001</v>
      </c>
      <c r="Z334" s="312">
        <f>IFERROR(VLOOKUP($B334,Totalt!$B$1:$AQ$554,MATCH(Z$2,Totalt!$B$1:$AQ$1,0),FALSE),"")</f>
        <v>6.2E-2</v>
      </c>
      <c r="AA334" s="312">
        <f>IFERROR(VLOOKUP($B334,Totalt!$B$1:$AQ$554,MATCH(AA$2,Totalt!$B$1:$AQ$1,0),FALSE),"")</f>
        <v>0</v>
      </c>
      <c r="AB334" s="312">
        <f>IFERROR(VLOOKUP($B334,Totalt!$B$1:$AQ$554,MATCH(AB$2,Totalt!$B$1:$AQ$1,0),FALSE),"")</f>
        <v>0</v>
      </c>
      <c r="AC334" s="312">
        <f>IFERROR(VLOOKUP($B334,Totalt!$B$1:$AQ$554,MATCH(AC$2,Totalt!$B$1:$AQ$1,0),FALSE),"")</f>
        <v>77.784000000000006</v>
      </c>
      <c r="AD334" s="312">
        <f>IFERROR(VLOOKUP($B334,Totalt!$B$1:$AQ$554,MATCH(AD$2,Totalt!$B$1:$AQ$1,0),FALSE),"")</f>
        <v>0</v>
      </c>
      <c r="AE334" s="312">
        <f>IFERROR(VLOOKUP($B334,Totalt!$B$1:$AQ$554,MATCH(AE$2,Totalt!$B$1:$AQ$1,0),FALSE),"")</f>
        <v>0</v>
      </c>
      <c r="AF334" s="312">
        <f>IFERROR(VLOOKUP($B334,Totalt!$B$1:$AQ$554,MATCH(AF$2,Totalt!$B$1:$AQ$1,0),FALSE),"")</f>
        <v>6.0704799999999999</v>
      </c>
      <c r="AG334" s="312">
        <f>IFERROR(VLOOKUP($B334,Totalt!$B$1:$AQ$554,MATCH(AG$2,Totalt!$B$1:$AQ$1,0),FALSE),"")</f>
        <v>0</v>
      </c>
      <c r="AI334" s="245">
        <f t="shared" si="33"/>
        <v>225.60038220000004</v>
      </c>
      <c r="AJ334" s="246">
        <f>IF(ISERROR(1/VLOOKUP($B334,Leveranser!$B$1:$S$500,MATCH("såld värme (gwh)",Leveranser!$B$1:$S$1,0),FALSE)),"",VLOOKUP($B334,Leveranser!$B$1:$S$500,MATCH("såld värme (gwh)",Leveranser!$B$1:$S$1,0),FALSE))</f>
        <v>229.161</v>
      </c>
      <c r="AK334" t="str">
        <f>IFERROR(IF(VLOOKUP($B334,Totalt!$B$1:$AQ$554,MATCH(AK$2,Totalt!$B$1:$AQ$1,0),FALSE)="","",VLOOKUP($B334,Totalt!$B$1:$AQ$554,MATCH(AK$2,Totalt!$B$1:$AQ$1,0),FALSE)),"")</f>
        <v/>
      </c>
      <c r="AM334" s="247" t="str">
        <f>IF(B334&lt;&gt;"",IF(VLOOKUP($B334,Totalt!$B$1:$AQ$554,MATCH("Kvalitetsgranskad:",Totalt!$B$1:$AQ$1,0),FALSE)="ja",VLOOKUP($B334,Miljö!$B$1:$AG$479,MATCH(AM$2,Miljö!$B$1:$AK$1,0),FALSE),""),"")</f>
        <v>Ja</v>
      </c>
      <c r="AN334" s="247" t="str">
        <f>IF(AM334="ja",VLOOKUP($B334,Miljö!$B$1:$J$479,MATCH("Typ av ursprungsspecificerad el   (Om inget värde anges används Nordisk residualmix, se inforuta) ()",Miljö!$B$1:$J$1,0),FALSE),IF(AM334="nej","Nordisk residualel",""))</f>
        <v>'Hörneborgsel'</v>
      </c>
      <c r="AO334" s="247">
        <f>IF(AM334="","",VLOOKUP($B334,Miljö!$B$1:$J$479,MATCH("Fossilandel för ursprungspecificerad el ()",Miljö!$B$1:$J$1,0),FALSE))</f>
        <v>0.01</v>
      </c>
      <c r="AP334" s="247">
        <f>IF(AM334="","",IFERROR(VLOOKUP($B334,Miljö!$B$1:$J$479,MATCH("Kärnkraftsandel för ursprungsspecificerad el ()",Miljö!$B$1:$J$1,0),FALSE)/1,0))</f>
        <v>0</v>
      </c>
      <c r="AQ334" s="247">
        <f t="shared" si="34"/>
        <v>0.99</v>
      </c>
      <c r="AR334" s="52"/>
      <c r="AS334" s="247" t="str">
        <f t="shared" si="30"/>
        <v>Nej</v>
      </c>
      <c r="AT334" s="247" t="str">
        <f>IF(AS334="ja",VLOOKUP($B334,Miljö!$B$1:$O$500,MATCH("Fossil andel i procent (%)",Miljö!$B$1:$O$1,0),FALSE)/100,"")</f>
        <v/>
      </c>
      <c r="AU334" s="52"/>
      <c r="AV334" s="247" t="str">
        <f t="shared" si="31"/>
        <v>Nej</v>
      </c>
      <c r="AW334" s="247" t="str">
        <f>IF(AV334="ja",VLOOKUP($B334,'Egen hetvattenprod'!$B$1:$AO$500,MATCH("Värmekälla till värmepumpar ()",'Egen hetvattenprod'!$B$1:$AO$1,0),FALSE),"")</f>
        <v/>
      </c>
      <c r="AY334" s="244" t="str">
        <f t="shared" si="32"/>
        <v>Ja</v>
      </c>
      <c r="AZ334" s="283">
        <f>IF($AY334="ja",(VLOOKUP($B334,'Egen hetvattenprod'!$B$1:$BX$550,MATCH(AZ$2,'Egen hetvattenprod'!$B$1:$BX$1,0),FALSE)+VLOOKUP($B334,Kraftvärmeprod!$B$1:$BX$550,MATCH(AZ$2,Kraftvärmeprod!$B$1:$BX$1,0),FALSE))/$AC334,"")</f>
        <v>0.85970000000000002</v>
      </c>
      <c r="BA334" s="283">
        <f>IF($AY334="ja",(VLOOKUP($B334,'Egen hetvattenprod'!$B$1:$BX$550,MATCH(BA$2,'Egen hetvattenprod'!$B$1:$BX$1,0),FALSE)+VLOOKUP($B334,Kraftvärmeprod!$B$1:$BX$550,MATCH(BA$2,Kraftvärmeprod!$B$1:$BX$1,0),FALSE))/$AC334,"")</f>
        <v>0</v>
      </c>
      <c r="BB334" s="283">
        <f>IF($AY334="ja",(VLOOKUP($B334,'Egen hetvattenprod'!$B$1:$BX$550,MATCH(BB$2,'Egen hetvattenprod'!$B$1:$BX$1,0),FALSE)+VLOOKUP($B334,Kraftvärmeprod!$B$1:$BX$550,MATCH(BB$2,Kraftvärmeprod!$B$1:$BX$1,0),FALSE))/$AC334,"")</f>
        <v>4.0000000000000002E-4</v>
      </c>
      <c r="BC334" s="283">
        <f>IF($AY334="ja",(VLOOKUP($B334,'Egen hetvattenprod'!$B$1:$BX$550,MATCH(BC$2,'Egen hetvattenprod'!$B$1:$BX$1,0),FALSE)+VLOOKUP($B334,Kraftvärmeprod!$B$1:$BX$550,MATCH(BC$2,Kraftvärmeprod!$B$1:$BX$1,0),FALSE))/$AC334,"")</f>
        <v>0.1399</v>
      </c>
      <c r="BD334" s="283">
        <f>IF($AY334="ja",(VLOOKUP($B334,'Egen hetvattenprod'!$B$1:$BX$550,MATCH(BD$2,'Egen hetvattenprod'!$B$1:$BX$1,0),FALSE)+VLOOKUP($B334,Kraftvärmeprod!$B$1:$BX$550,MATCH(BD$2,Kraftvärmeprod!$B$1:$BX$1,0),FALSE))/$AC334,"")</f>
        <v>0</v>
      </c>
      <c r="BF334" s="244" t="str">
        <f t="shared" si="35"/>
        <v>Nej</v>
      </c>
      <c r="BG334" s="283" t="str">
        <f>IF($BF334="ja",VLOOKUP($B334,'Egen hetvattenprod'!$B$1:$BX$550,MATCH("Andelen klimatgaser med fossilt ursprung för avfall ()",'Egen hetvattenprod'!$B$1:$BX$1,0),FALSE),"")</f>
        <v/>
      </c>
      <c r="BH334" s="283" t="str">
        <f>IF($BF334="ja",VLOOKUP($B334,Kraftvärmeprod!$B$1:$BX$550,MATCH("Andelen klimatgaser med fossilt ursprung för avfall ()",Kraftvärmeprod!$B$1:$BX$1,0),FALSE),"")</f>
        <v/>
      </c>
      <c r="BI334" s="307" t="str">
        <f>IF($BF334="ja",VLOOKUP($B334,'Egen hetvattenprod'!$B$1:$BX$550,MATCH("Avfall (GWh)",'Egen hetvattenprod'!$B$1:$BX$1,0),FALSE),"")</f>
        <v/>
      </c>
      <c r="BJ334" s="307" t="str">
        <f>IF($BF334="ja",VLOOKUP($B334,'Slutlig allokering kvv'!$B$1:$BX$550,MATCH("Avfall (GWh)",'Slutlig allokering kvv'!$B$1:$BX$1,0),FALSE),"")</f>
        <v/>
      </c>
      <c r="BK334" s="307" t="str">
        <f>IF($BF334="ja",VLOOKUP($B334,'Köpt hetvatten'!$B$1:$BX$550,MATCH("Avfall i köpt hetvatten",'Köpt hetvatten'!$B$1:$BX$1,0),FALSE),"")</f>
        <v/>
      </c>
      <c r="BL334" s="307" t="str">
        <f>IF($BF334="ja",VLOOKUP($B334,'Egen hetvattenprod'!$B$1:$BX$550,MATCH("Värde enligt ovan. (%)",'Egen hetvattenprod'!$B$1:$BX$1,0),FALSE),"")</f>
        <v/>
      </c>
      <c r="BM334" s="307" t="str">
        <f>IF($BF334="ja",VLOOKUP($B334,Kraftvärmeprod!$B$1:$BX$550,MATCH("Värde enligt ovan. (%)",Kraftvärmeprod!$B$1:$BX$1,0),FALSE),"")</f>
        <v/>
      </c>
      <c r="BN334" s="307"/>
      <c r="BO334" s="307"/>
      <c r="BP334" s="307"/>
      <c r="BQ334" s="307" t="str">
        <f>IF($BF334="ja",VLOOKUP($B334,'Egen hetvattenprod'!$B$1:$BX$550,MATCH("Tillförd olja (fossil) vid avfallsförbränning (GWh)",'Egen hetvattenprod'!$B$1:$BX$1,0),FALSE),"")</f>
        <v/>
      </c>
      <c r="BR334" s="307" t="str">
        <f>IF($BF334="ja",VLOOKUP($B334,Kraftvärmeprod!$B$1:$BX$550,MATCH("Tillförd olja (fossil) vid avfallsförbränning (GWh)",Kraftvärmeprod!$B$1:$BX$1,0),FALSE),"")</f>
        <v/>
      </c>
    </row>
    <row r="335" spans="1:70" x14ac:dyDescent="0.25">
      <c r="A335" s="2" t="str">
        <f>'Miljövärden för publ företag'!B337</f>
        <v/>
      </c>
      <c r="B335" s="2" t="str">
        <f>'Miljövärden för publ företag'!C337</f>
        <v/>
      </c>
      <c r="C335" s="312" t="str">
        <f>IFERROR(VLOOKUP($B335,Totalt!$B$1:$AQ$554,MATCH(C$2,Totalt!$B$1:$AQ$1,0),FALSE),"")</f>
        <v/>
      </c>
      <c r="D335" s="312" t="str">
        <f>IFERROR(VLOOKUP($B335,Totalt!$B$1:$AQ$554,MATCH(D$2,Totalt!$B$1:$AQ$1,0),FALSE),"")</f>
        <v/>
      </c>
      <c r="E335" s="312" t="str">
        <f>IFERROR(VLOOKUP($B335,Totalt!$B$1:$AQ$554,MATCH(E$2,Totalt!$B$1:$AQ$1,0),FALSE),"")</f>
        <v/>
      </c>
      <c r="F335" s="312" t="str">
        <f>IFERROR(VLOOKUP($B335,Totalt!$B$1:$AQ$554,MATCH(F$2,Totalt!$B$1:$AQ$1,0),FALSE),"")</f>
        <v/>
      </c>
      <c r="G335" s="312" t="str">
        <f>IFERROR(VLOOKUP($B335,Totalt!$B$1:$AQ$554,MATCH(G$2,Totalt!$B$1:$AQ$1,0),FALSE),"")</f>
        <v/>
      </c>
      <c r="H335" s="312" t="str">
        <f>IFERROR(VLOOKUP($B335,Totalt!$B$1:$AQ$554,MATCH(H$2,Totalt!$B$1:$AQ$1,0),FALSE),"")</f>
        <v/>
      </c>
      <c r="I335" s="312" t="str">
        <f>IFERROR(VLOOKUP($B335,Totalt!$B$1:$AQ$554,MATCH(I$2,Totalt!$B$1:$AQ$1,0),FALSE),"")</f>
        <v/>
      </c>
      <c r="J335" s="312" t="str">
        <f>IFERROR(VLOOKUP($B335,Totalt!$B$1:$AQ$554,MATCH(J$2,Totalt!$B$1:$AQ$1,0),FALSE),"")</f>
        <v/>
      </c>
      <c r="K335" s="312" t="str">
        <f>IFERROR(VLOOKUP($B335,Totalt!$B$1:$AQ$554,MATCH(K$2,Totalt!$B$1:$AQ$1,0),FALSE),"")</f>
        <v/>
      </c>
      <c r="L335" s="312" t="str">
        <f>IFERROR(VLOOKUP($B335,Totalt!$B$1:$AQ$554,MATCH(L$2,Totalt!$B$1:$AQ$1,0),FALSE),"")</f>
        <v/>
      </c>
      <c r="M335" s="312" t="str">
        <f>IFERROR(VLOOKUP($B335,Totalt!$B$1:$AQ$554,MATCH(M$2,Totalt!$B$1:$AQ$1,0),FALSE),"")</f>
        <v/>
      </c>
      <c r="N335" s="312" t="str">
        <f>IFERROR(VLOOKUP($B335,Totalt!$B$1:$AQ$554,MATCH(N$2,Totalt!$B$1:$AQ$1,0),FALSE),"")</f>
        <v/>
      </c>
      <c r="O335" s="312" t="str">
        <f>IFERROR(VLOOKUP($B335,Totalt!$B$1:$AQ$554,MATCH(O$2,Totalt!$B$1:$AQ$1,0),FALSE),"")</f>
        <v/>
      </c>
      <c r="P335" s="312" t="str">
        <f>IFERROR(VLOOKUP($B335,Totalt!$B$1:$AQ$554,MATCH(P$2,Totalt!$B$1:$AQ$1,0),FALSE),"")</f>
        <v/>
      </c>
      <c r="Q335" s="312" t="str">
        <f>IFERROR(VLOOKUP($B335,Totalt!$B$1:$AQ$554,MATCH(Q$2,Totalt!$B$1:$AQ$1,0),FALSE),"")</f>
        <v/>
      </c>
      <c r="R335" s="312" t="str">
        <f>IFERROR(VLOOKUP($B335,Totalt!$B$1:$AQ$554,MATCH(R$2,Totalt!$B$1:$AQ$1,0),FALSE),"")</f>
        <v/>
      </c>
      <c r="S335" s="312" t="str">
        <f>IFERROR(VLOOKUP($B335,Totalt!$B$1:$AQ$554,MATCH(S$2,Totalt!$B$1:$AQ$1,0),FALSE),"")</f>
        <v/>
      </c>
      <c r="T335" s="312" t="str">
        <f>IFERROR(VLOOKUP($B335,Totalt!$B$1:$AQ$554,MATCH(T$2,Totalt!$B$1:$AQ$1,0),FALSE),"")</f>
        <v/>
      </c>
      <c r="U335" s="312" t="str">
        <f>IFERROR(VLOOKUP($B335,Totalt!$B$1:$AQ$554,MATCH(U$2,Totalt!$B$1:$AQ$1,0),FALSE),"")</f>
        <v/>
      </c>
      <c r="V335" s="312" t="str">
        <f>IFERROR(VLOOKUP($B335,Totalt!$B$1:$AQ$554,MATCH(V$2,Totalt!$B$1:$AQ$1,0),FALSE),"")</f>
        <v/>
      </c>
      <c r="W335" s="312" t="str">
        <f>IFERROR(VLOOKUP($B335,Totalt!$B$1:$AQ$554,MATCH(W$2,Totalt!$B$1:$AQ$1,0),FALSE),"")</f>
        <v/>
      </c>
      <c r="X335" s="312" t="str">
        <f>IFERROR(VLOOKUP($B335,Totalt!$B$1:$AQ$554,MATCH(X$2,Totalt!$B$1:$AQ$1,0),FALSE),"")</f>
        <v/>
      </c>
      <c r="Y335" s="312" t="str">
        <f>IFERROR(VLOOKUP($B335,Totalt!$B$1:$AQ$554,MATCH(Y$2,Totalt!$B$1:$AQ$1,0),FALSE),"")</f>
        <v/>
      </c>
      <c r="Z335" s="312" t="str">
        <f>IFERROR(VLOOKUP($B335,Totalt!$B$1:$AQ$554,MATCH(Z$2,Totalt!$B$1:$AQ$1,0),FALSE),"")</f>
        <v/>
      </c>
      <c r="AA335" s="312" t="str">
        <f>IFERROR(VLOOKUP($B335,Totalt!$B$1:$AQ$554,MATCH(AA$2,Totalt!$B$1:$AQ$1,0),FALSE),"")</f>
        <v/>
      </c>
      <c r="AB335" s="312" t="str">
        <f>IFERROR(VLOOKUP($B335,Totalt!$B$1:$AQ$554,MATCH(AB$2,Totalt!$B$1:$AQ$1,0),FALSE),"")</f>
        <v/>
      </c>
      <c r="AC335" s="312" t="str">
        <f>IFERROR(VLOOKUP($B335,Totalt!$B$1:$AQ$554,MATCH(AC$2,Totalt!$B$1:$AQ$1,0),FALSE),"")</f>
        <v/>
      </c>
      <c r="AD335" s="312" t="str">
        <f>IFERROR(VLOOKUP($B335,Totalt!$B$1:$AQ$554,MATCH(AD$2,Totalt!$B$1:$AQ$1,0),FALSE),"")</f>
        <v/>
      </c>
      <c r="AE335" s="312" t="str">
        <f>IFERROR(VLOOKUP($B335,Totalt!$B$1:$AQ$554,MATCH(AE$2,Totalt!$B$1:$AQ$1,0),FALSE),"")</f>
        <v/>
      </c>
      <c r="AF335" s="312" t="str">
        <f>IFERROR(VLOOKUP($B335,Totalt!$B$1:$AQ$554,MATCH(AF$2,Totalt!$B$1:$AQ$1,0),FALSE),"")</f>
        <v/>
      </c>
      <c r="AG335" s="312" t="str">
        <f>IFERROR(VLOOKUP($B335,Totalt!$B$1:$AQ$554,MATCH(AG$2,Totalt!$B$1:$AQ$1,0),FALSE),"")</f>
        <v/>
      </c>
      <c r="AI335" s="245" t="str">
        <f t="shared" si="33"/>
        <v/>
      </c>
      <c r="AJ335" s="246" t="str">
        <f>IF(ISERROR(1/VLOOKUP($B335,Leveranser!$B$1:$S$500,MATCH("såld värme (gwh)",Leveranser!$B$1:$S$1,0),FALSE)),"",VLOOKUP($B335,Leveranser!$B$1:$S$500,MATCH("såld värme (gwh)",Leveranser!$B$1:$S$1,0),FALSE))</f>
        <v/>
      </c>
      <c r="AK335" t="str">
        <f>IFERROR(IF(VLOOKUP($B335,Totalt!$B$1:$AQ$554,MATCH(AK$2,Totalt!$B$1:$AQ$1,0),FALSE)="","",VLOOKUP($B335,Totalt!$B$1:$AQ$554,MATCH(AK$2,Totalt!$B$1:$AQ$1,0),FALSE)),"")</f>
        <v/>
      </c>
      <c r="AM335" s="247" t="str">
        <f>IF(B335&lt;&gt;"",IF(VLOOKUP($B335,Totalt!$B$1:$AQ$554,MATCH("Kvalitetsgranskad:",Totalt!$B$1:$AQ$1,0),FALSE)="ja",VLOOKUP($B335,Miljö!$B$1:$AG$479,MATCH(AM$2,Miljö!$B$1:$AK$1,0),FALSE),""),"")</f>
        <v/>
      </c>
      <c r="AN335" s="247" t="str">
        <f>IF(AM335="ja",VLOOKUP($B335,Miljö!$B$1:$J$479,MATCH("Typ av ursprungsspecificerad el   (Om inget värde anges används Nordisk residualmix, se inforuta) ()",Miljö!$B$1:$J$1,0),FALSE),IF(AM335="nej","Nordisk residualel",""))</f>
        <v/>
      </c>
      <c r="AO335" s="247" t="str">
        <f>IF(AM335="","",VLOOKUP($B335,Miljö!$B$1:$J$479,MATCH("Fossilandel för ursprungspecificerad el ()",Miljö!$B$1:$J$1,0),FALSE))</f>
        <v/>
      </c>
      <c r="AP335" s="247" t="str">
        <f>IF(AM335="","",IFERROR(VLOOKUP($B335,Miljö!$B$1:$J$479,MATCH("Kärnkraftsandel för ursprungsspecificerad el ()",Miljö!$B$1:$J$1,0),FALSE)/1,0))</f>
        <v/>
      </c>
      <c r="AQ335" s="247" t="str">
        <f t="shared" si="34"/>
        <v/>
      </c>
      <c r="AR335" s="52"/>
      <c r="AS335" s="247" t="str">
        <f t="shared" si="30"/>
        <v/>
      </c>
      <c r="AT335" s="247" t="str">
        <f>IF(AS335="ja",VLOOKUP($B335,Miljö!$B$1:$O$500,MATCH("Fossil andel i procent (%)",Miljö!$B$1:$O$1,0),FALSE)/100,"")</f>
        <v/>
      </c>
      <c r="AU335" s="52"/>
      <c r="AV335" s="247" t="str">
        <f t="shared" si="31"/>
        <v/>
      </c>
      <c r="AW335" s="247" t="str">
        <f>IF(AV335="ja",VLOOKUP($B335,'Egen hetvattenprod'!$B$1:$AO$500,MATCH("Värmekälla till värmepumpar ()",'Egen hetvattenprod'!$B$1:$AO$1,0),FALSE),"")</f>
        <v/>
      </c>
      <c r="AY335" s="244" t="str">
        <f t="shared" si="32"/>
        <v/>
      </c>
      <c r="AZ335" s="283" t="str">
        <f>IF($AY335="ja",(VLOOKUP($B335,'Egen hetvattenprod'!$B$1:$BX$550,MATCH(AZ$2,'Egen hetvattenprod'!$B$1:$BX$1,0),FALSE)+VLOOKUP($B335,Kraftvärmeprod!$B$1:$BX$550,MATCH(AZ$2,Kraftvärmeprod!$B$1:$BX$1,0),FALSE))/$AC335,"")</f>
        <v/>
      </c>
      <c r="BA335" s="283" t="str">
        <f>IF($AY335="ja",(VLOOKUP($B335,'Egen hetvattenprod'!$B$1:$BX$550,MATCH(BA$2,'Egen hetvattenprod'!$B$1:$BX$1,0),FALSE)+VLOOKUP($B335,Kraftvärmeprod!$B$1:$BX$550,MATCH(BA$2,Kraftvärmeprod!$B$1:$BX$1,0),FALSE))/$AC335,"")</f>
        <v/>
      </c>
      <c r="BB335" s="283" t="str">
        <f>IF($AY335="ja",(VLOOKUP($B335,'Egen hetvattenprod'!$B$1:$BX$550,MATCH(BB$2,'Egen hetvattenprod'!$B$1:$BX$1,0),FALSE)+VLOOKUP($B335,Kraftvärmeprod!$B$1:$BX$550,MATCH(BB$2,Kraftvärmeprod!$B$1:$BX$1,0),FALSE))/$AC335,"")</f>
        <v/>
      </c>
      <c r="BC335" s="283" t="str">
        <f>IF($AY335="ja",(VLOOKUP($B335,'Egen hetvattenprod'!$B$1:$BX$550,MATCH(BC$2,'Egen hetvattenprod'!$B$1:$BX$1,0),FALSE)+VLOOKUP($B335,Kraftvärmeprod!$B$1:$BX$550,MATCH(BC$2,Kraftvärmeprod!$B$1:$BX$1,0),FALSE))/$AC335,"")</f>
        <v/>
      </c>
      <c r="BD335" s="283" t="str">
        <f>IF($AY335="ja",(VLOOKUP($B335,'Egen hetvattenprod'!$B$1:$BX$550,MATCH(BD$2,'Egen hetvattenprod'!$B$1:$BX$1,0),FALSE)+VLOOKUP($B335,Kraftvärmeprod!$B$1:$BX$550,MATCH(BD$2,Kraftvärmeprod!$B$1:$BX$1,0),FALSE))/$AC335,"")</f>
        <v/>
      </c>
      <c r="BF335" s="244" t="str">
        <f t="shared" si="35"/>
        <v/>
      </c>
      <c r="BG335" s="283" t="str">
        <f>IF($BF335="ja",VLOOKUP($B335,'Egen hetvattenprod'!$B$1:$BX$550,MATCH("Andelen klimatgaser med fossilt ursprung för avfall ()",'Egen hetvattenprod'!$B$1:$BX$1,0),FALSE),"")</f>
        <v/>
      </c>
      <c r="BH335" s="283" t="str">
        <f>IF($BF335="ja",VLOOKUP($B335,Kraftvärmeprod!$B$1:$BX$550,MATCH("Andelen klimatgaser med fossilt ursprung för avfall ()",Kraftvärmeprod!$B$1:$BX$1,0),FALSE),"")</f>
        <v/>
      </c>
      <c r="BI335" s="307" t="str">
        <f>IF($BF335="ja",VLOOKUP($B335,'Egen hetvattenprod'!$B$1:$BX$550,MATCH("Avfall (GWh)",'Egen hetvattenprod'!$B$1:$BX$1,0),FALSE),"")</f>
        <v/>
      </c>
      <c r="BJ335" s="307" t="str">
        <f>IF($BF335="ja",VLOOKUP($B335,'Slutlig allokering kvv'!$B$1:$BX$550,MATCH("Avfall (GWh)",'Slutlig allokering kvv'!$B$1:$BX$1,0),FALSE),"")</f>
        <v/>
      </c>
      <c r="BK335" s="307" t="str">
        <f>IF($BF335="ja",VLOOKUP($B335,'Köpt hetvatten'!$B$1:$BX$550,MATCH("Avfall i köpt hetvatten",'Köpt hetvatten'!$B$1:$BX$1,0),FALSE),"")</f>
        <v/>
      </c>
      <c r="BL335" s="307" t="str">
        <f>IF($BF335="ja",VLOOKUP($B335,'Egen hetvattenprod'!$B$1:$BX$550,MATCH("Värde enligt ovan. (%)",'Egen hetvattenprod'!$B$1:$BX$1,0),FALSE),"")</f>
        <v/>
      </c>
      <c r="BM335" s="307" t="str">
        <f>IF($BF335="ja",VLOOKUP($B335,Kraftvärmeprod!$B$1:$BX$550,MATCH("Värde enligt ovan. (%)",Kraftvärmeprod!$B$1:$BX$1,0),FALSE),"")</f>
        <v/>
      </c>
      <c r="BN335" s="307"/>
      <c r="BO335" s="307"/>
      <c r="BP335" s="307"/>
      <c r="BQ335" s="307" t="str">
        <f>IF($BF335="ja",VLOOKUP($B335,'Egen hetvattenprod'!$B$1:$BX$550,MATCH("Tillförd olja (fossil) vid avfallsförbränning (GWh)",'Egen hetvattenprod'!$B$1:$BX$1,0),FALSE),"")</f>
        <v/>
      </c>
      <c r="BR335" s="307" t="str">
        <f>IF($BF335="ja",VLOOKUP($B335,Kraftvärmeprod!$B$1:$BX$550,MATCH("Tillförd olja (fossil) vid avfallsförbränning (GWh)",Kraftvärmeprod!$B$1:$BX$1,0),FALSE),"")</f>
        <v/>
      </c>
    </row>
    <row r="336" spans="1:70" x14ac:dyDescent="0.25">
      <c r="A336" s="2" t="str">
        <f>'Miljövärden för publ företag'!B338</f>
        <v/>
      </c>
      <c r="B336" s="2" t="str">
        <f>'Miljövärden för publ företag'!C338</f>
        <v/>
      </c>
      <c r="C336" s="312" t="str">
        <f>IFERROR(VLOOKUP($B336,Totalt!$B$1:$AQ$554,MATCH(C$2,Totalt!$B$1:$AQ$1,0),FALSE),"")</f>
        <v/>
      </c>
      <c r="D336" s="312" t="str">
        <f>IFERROR(VLOOKUP($B336,Totalt!$B$1:$AQ$554,MATCH(D$2,Totalt!$B$1:$AQ$1,0),FALSE),"")</f>
        <v/>
      </c>
      <c r="E336" s="312" t="str">
        <f>IFERROR(VLOOKUP($B336,Totalt!$B$1:$AQ$554,MATCH(E$2,Totalt!$B$1:$AQ$1,0),FALSE),"")</f>
        <v/>
      </c>
      <c r="F336" s="312" t="str">
        <f>IFERROR(VLOOKUP($B336,Totalt!$B$1:$AQ$554,MATCH(F$2,Totalt!$B$1:$AQ$1,0),FALSE),"")</f>
        <v/>
      </c>
      <c r="G336" s="312" t="str">
        <f>IFERROR(VLOOKUP($B336,Totalt!$B$1:$AQ$554,MATCH(G$2,Totalt!$B$1:$AQ$1,0),FALSE),"")</f>
        <v/>
      </c>
      <c r="H336" s="312" t="str">
        <f>IFERROR(VLOOKUP($B336,Totalt!$B$1:$AQ$554,MATCH(H$2,Totalt!$B$1:$AQ$1,0),FALSE),"")</f>
        <v/>
      </c>
      <c r="I336" s="312" t="str">
        <f>IFERROR(VLOOKUP($B336,Totalt!$B$1:$AQ$554,MATCH(I$2,Totalt!$B$1:$AQ$1,0),FALSE),"")</f>
        <v/>
      </c>
      <c r="J336" s="312" t="str">
        <f>IFERROR(VLOOKUP($B336,Totalt!$B$1:$AQ$554,MATCH(J$2,Totalt!$B$1:$AQ$1,0),FALSE),"")</f>
        <v/>
      </c>
      <c r="K336" s="312" t="str">
        <f>IFERROR(VLOOKUP($B336,Totalt!$B$1:$AQ$554,MATCH(K$2,Totalt!$B$1:$AQ$1,0),FALSE),"")</f>
        <v/>
      </c>
      <c r="L336" s="312" t="str">
        <f>IFERROR(VLOOKUP($B336,Totalt!$B$1:$AQ$554,MATCH(L$2,Totalt!$B$1:$AQ$1,0),FALSE),"")</f>
        <v/>
      </c>
      <c r="M336" s="312" t="str">
        <f>IFERROR(VLOOKUP($B336,Totalt!$B$1:$AQ$554,MATCH(M$2,Totalt!$B$1:$AQ$1,0),FALSE),"")</f>
        <v/>
      </c>
      <c r="N336" s="312" t="str">
        <f>IFERROR(VLOOKUP($B336,Totalt!$B$1:$AQ$554,MATCH(N$2,Totalt!$B$1:$AQ$1,0),FALSE),"")</f>
        <v/>
      </c>
      <c r="O336" s="312" t="str">
        <f>IFERROR(VLOOKUP($B336,Totalt!$B$1:$AQ$554,MATCH(O$2,Totalt!$B$1:$AQ$1,0),FALSE),"")</f>
        <v/>
      </c>
      <c r="P336" s="312" t="str">
        <f>IFERROR(VLOOKUP($B336,Totalt!$B$1:$AQ$554,MATCH(P$2,Totalt!$B$1:$AQ$1,0),FALSE),"")</f>
        <v/>
      </c>
      <c r="Q336" s="312" t="str">
        <f>IFERROR(VLOOKUP($B336,Totalt!$B$1:$AQ$554,MATCH(Q$2,Totalt!$B$1:$AQ$1,0),FALSE),"")</f>
        <v/>
      </c>
      <c r="R336" s="312" t="str">
        <f>IFERROR(VLOOKUP($B336,Totalt!$B$1:$AQ$554,MATCH(R$2,Totalt!$B$1:$AQ$1,0),FALSE),"")</f>
        <v/>
      </c>
      <c r="S336" s="312" t="str">
        <f>IFERROR(VLOOKUP($B336,Totalt!$B$1:$AQ$554,MATCH(S$2,Totalt!$B$1:$AQ$1,0),FALSE),"")</f>
        <v/>
      </c>
      <c r="T336" s="312" t="str">
        <f>IFERROR(VLOOKUP($B336,Totalt!$B$1:$AQ$554,MATCH(T$2,Totalt!$B$1:$AQ$1,0),FALSE),"")</f>
        <v/>
      </c>
      <c r="U336" s="312" t="str">
        <f>IFERROR(VLOOKUP($B336,Totalt!$B$1:$AQ$554,MATCH(U$2,Totalt!$B$1:$AQ$1,0),FALSE),"")</f>
        <v/>
      </c>
      <c r="V336" s="312" t="str">
        <f>IFERROR(VLOOKUP($B336,Totalt!$B$1:$AQ$554,MATCH(V$2,Totalt!$B$1:$AQ$1,0),FALSE),"")</f>
        <v/>
      </c>
      <c r="W336" s="312" t="str">
        <f>IFERROR(VLOOKUP($B336,Totalt!$B$1:$AQ$554,MATCH(W$2,Totalt!$B$1:$AQ$1,0),FALSE),"")</f>
        <v/>
      </c>
      <c r="X336" s="312" t="str">
        <f>IFERROR(VLOOKUP($B336,Totalt!$B$1:$AQ$554,MATCH(X$2,Totalt!$B$1:$AQ$1,0),FALSE),"")</f>
        <v/>
      </c>
      <c r="Y336" s="312" t="str">
        <f>IFERROR(VLOOKUP($B336,Totalt!$B$1:$AQ$554,MATCH(Y$2,Totalt!$B$1:$AQ$1,0),FALSE),"")</f>
        <v/>
      </c>
      <c r="Z336" s="312" t="str">
        <f>IFERROR(VLOOKUP($B336,Totalt!$B$1:$AQ$554,MATCH(Z$2,Totalt!$B$1:$AQ$1,0),FALSE),"")</f>
        <v/>
      </c>
      <c r="AA336" s="312" t="str">
        <f>IFERROR(VLOOKUP($B336,Totalt!$B$1:$AQ$554,MATCH(AA$2,Totalt!$B$1:$AQ$1,0),FALSE),"")</f>
        <v/>
      </c>
      <c r="AB336" s="312" t="str">
        <f>IFERROR(VLOOKUP($B336,Totalt!$B$1:$AQ$554,MATCH(AB$2,Totalt!$B$1:$AQ$1,0),FALSE),"")</f>
        <v/>
      </c>
      <c r="AC336" s="312" t="str">
        <f>IFERROR(VLOOKUP($B336,Totalt!$B$1:$AQ$554,MATCH(AC$2,Totalt!$B$1:$AQ$1,0),FALSE),"")</f>
        <v/>
      </c>
      <c r="AD336" s="312" t="str">
        <f>IFERROR(VLOOKUP($B336,Totalt!$B$1:$AQ$554,MATCH(AD$2,Totalt!$B$1:$AQ$1,0),FALSE),"")</f>
        <v/>
      </c>
      <c r="AE336" s="312" t="str">
        <f>IFERROR(VLOOKUP($B336,Totalt!$B$1:$AQ$554,MATCH(AE$2,Totalt!$B$1:$AQ$1,0),FALSE),"")</f>
        <v/>
      </c>
      <c r="AF336" s="312" t="str">
        <f>IFERROR(VLOOKUP($B336,Totalt!$B$1:$AQ$554,MATCH(AF$2,Totalt!$B$1:$AQ$1,0),FALSE),"")</f>
        <v/>
      </c>
      <c r="AG336" s="312" t="str">
        <f>IFERROR(VLOOKUP($B336,Totalt!$B$1:$AQ$554,MATCH(AG$2,Totalt!$B$1:$AQ$1,0),FALSE),"")</f>
        <v/>
      </c>
      <c r="AI336" s="245" t="str">
        <f t="shared" si="33"/>
        <v/>
      </c>
      <c r="AJ336" s="246" t="str">
        <f>IF(ISERROR(1/VLOOKUP($B336,Leveranser!$B$1:$S$500,MATCH("såld värme (gwh)",Leveranser!$B$1:$S$1,0),FALSE)),"",VLOOKUP($B336,Leveranser!$B$1:$S$500,MATCH("såld värme (gwh)",Leveranser!$B$1:$S$1,0),FALSE))</f>
        <v/>
      </c>
      <c r="AK336" t="str">
        <f>IFERROR(IF(VLOOKUP($B336,Totalt!$B$1:$AQ$554,MATCH(AK$2,Totalt!$B$1:$AQ$1,0),FALSE)="","",VLOOKUP($B336,Totalt!$B$1:$AQ$554,MATCH(AK$2,Totalt!$B$1:$AQ$1,0),FALSE)),"")</f>
        <v/>
      </c>
      <c r="AM336" s="247" t="str">
        <f>IF(B336&lt;&gt;"",IF(VLOOKUP($B336,Totalt!$B$1:$AQ$554,MATCH("Kvalitetsgranskad:",Totalt!$B$1:$AQ$1,0),FALSE)="ja",VLOOKUP($B336,Miljö!$B$1:$AG$479,MATCH(AM$2,Miljö!$B$1:$AK$1,0),FALSE),""),"")</f>
        <v/>
      </c>
      <c r="AN336" s="247" t="str">
        <f>IF(AM336="ja",VLOOKUP($B336,Miljö!$B$1:$J$479,MATCH("Typ av ursprungsspecificerad el   (Om inget värde anges används Nordisk residualmix, se inforuta) ()",Miljö!$B$1:$J$1,0),FALSE),IF(AM336="nej","Nordisk residualel",""))</f>
        <v/>
      </c>
      <c r="AO336" s="247" t="str">
        <f>IF(AM336="","",VLOOKUP($B336,Miljö!$B$1:$J$479,MATCH("Fossilandel för ursprungspecificerad el ()",Miljö!$B$1:$J$1,0),FALSE))</f>
        <v/>
      </c>
      <c r="AP336" s="247" t="str">
        <f>IF(AM336="","",IFERROR(VLOOKUP($B336,Miljö!$B$1:$J$479,MATCH("Kärnkraftsandel för ursprungsspecificerad el ()",Miljö!$B$1:$J$1,0),FALSE)/1,0))</f>
        <v/>
      </c>
      <c r="AQ336" s="247" t="str">
        <f t="shared" si="34"/>
        <v/>
      </c>
      <c r="AR336" s="52"/>
      <c r="AS336" s="247" t="str">
        <f t="shared" si="30"/>
        <v/>
      </c>
      <c r="AT336" s="247" t="str">
        <f>IF(AS336="ja",VLOOKUP($B336,Miljö!$B$1:$O$500,MATCH("Fossil andel i procent (%)",Miljö!$B$1:$O$1,0),FALSE)/100,"")</f>
        <v/>
      </c>
      <c r="AU336" s="52"/>
      <c r="AV336" s="247" t="str">
        <f t="shared" si="31"/>
        <v/>
      </c>
      <c r="AW336" s="247" t="str">
        <f>IF(AV336="ja",VLOOKUP($B336,'Egen hetvattenprod'!$B$1:$AO$500,MATCH("Värmekälla till värmepumpar ()",'Egen hetvattenprod'!$B$1:$AO$1,0),FALSE),"")</f>
        <v/>
      </c>
      <c r="AY336" s="244" t="str">
        <f t="shared" si="32"/>
        <v/>
      </c>
      <c r="AZ336" s="283" t="str">
        <f>IF($AY336="ja",(VLOOKUP($B336,'Egen hetvattenprod'!$B$1:$BX$550,MATCH(AZ$2,'Egen hetvattenprod'!$B$1:$BX$1,0),FALSE)+VLOOKUP($B336,Kraftvärmeprod!$B$1:$BX$550,MATCH(AZ$2,Kraftvärmeprod!$B$1:$BX$1,0),FALSE))/$AC336,"")</f>
        <v/>
      </c>
      <c r="BA336" s="283" t="str">
        <f>IF($AY336="ja",(VLOOKUP($B336,'Egen hetvattenprod'!$B$1:$BX$550,MATCH(BA$2,'Egen hetvattenprod'!$B$1:$BX$1,0),FALSE)+VLOOKUP($B336,Kraftvärmeprod!$B$1:$BX$550,MATCH(BA$2,Kraftvärmeprod!$B$1:$BX$1,0),FALSE))/$AC336,"")</f>
        <v/>
      </c>
      <c r="BB336" s="283" t="str">
        <f>IF($AY336="ja",(VLOOKUP($B336,'Egen hetvattenprod'!$B$1:$BX$550,MATCH(BB$2,'Egen hetvattenprod'!$B$1:$BX$1,0),FALSE)+VLOOKUP($B336,Kraftvärmeprod!$B$1:$BX$550,MATCH(BB$2,Kraftvärmeprod!$B$1:$BX$1,0),FALSE))/$AC336,"")</f>
        <v/>
      </c>
      <c r="BC336" s="283" t="str">
        <f>IF($AY336="ja",(VLOOKUP($B336,'Egen hetvattenprod'!$B$1:$BX$550,MATCH(BC$2,'Egen hetvattenprod'!$B$1:$BX$1,0),FALSE)+VLOOKUP($B336,Kraftvärmeprod!$B$1:$BX$550,MATCH(BC$2,Kraftvärmeprod!$B$1:$BX$1,0),FALSE))/$AC336,"")</f>
        <v/>
      </c>
      <c r="BD336" s="283" t="str">
        <f>IF($AY336="ja",(VLOOKUP($B336,'Egen hetvattenprod'!$B$1:$BX$550,MATCH(BD$2,'Egen hetvattenprod'!$B$1:$BX$1,0),FALSE)+VLOOKUP($B336,Kraftvärmeprod!$B$1:$BX$550,MATCH(BD$2,Kraftvärmeprod!$B$1:$BX$1,0),FALSE))/$AC336,"")</f>
        <v/>
      </c>
      <c r="BF336" s="244" t="str">
        <f t="shared" si="35"/>
        <v/>
      </c>
      <c r="BG336" s="283" t="str">
        <f>IF($BF336="ja",VLOOKUP($B336,'Egen hetvattenprod'!$B$1:$BX$550,MATCH("Andelen klimatgaser med fossilt ursprung för avfall ()",'Egen hetvattenprod'!$B$1:$BX$1,0),FALSE),"")</f>
        <v/>
      </c>
      <c r="BH336" s="283" t="str">
        <f>IF($BF336="ja",VLOOKUP($B336,Kraftvärmeprod!$B$1:$BX$550,MATCH("Andelen klimatgaser med fossilt ursprung för avfall ()",Kraftvärmeprod!$B$1:$BX$1,0),FALSE),"")</f>
        <v/>
      </c>
      <c r="BI336" s="307" t="str">
        <f>IF($BF336="ja",VLOOKUP($B336,'Egen hetvattenprod'!$B$1:$BX$550,MATCH("Avfall (GWh)",'Egen hetvattenprod'!$B$1:$BX$1,0),FALSE),"")</f>
        <v/>
      </c>
      <c r="BJ336" s="307" t="str">
        <f>IF($BF336="ja",VLOOKUP($B336,'Slutlig allokering kvv'!$B$1:$BX$550,MATCH("Avfall (GWh)",'Slutlig allokering kvv'!$B$1:$BX$1,0),FALSE),"")</f>
        <v/>
      </c>
      <c r="BK336" s="307" t="str">
        <f>IF($BF336="ja",VLOOKUP($B336,'Köpt hetvatten'!$B$1:$BX$550,MATCH("Avfall i köpt hetvatten",'Köpt hetvatten'!$B$1:$BX$1,0),FALSE),"")</f>
        <v/>
      </c>
      <c r="BL336" s="307" t="str">
        <f>IF($BF336="ja",VLOOKUP($B336,'Egen hetvattenprod'!$B$1:$BX$550,MATCH("Värde enligt ovan. (%)",'Egen hetvattenprod'!$B$1:$BX$1,0),FALSE),"")</f>
        <v/>
      </c>
      <c r="BM336" s="307" t="str">
        <f>IF($BF336="ja",VLOOKUP($B336,Kraftvärmeprod!$B$1:$BX$550,MATCH("Värde enligt ovan. (%)",Kraftvärmeprod!$B$1:$BX$1,0),FALSE),"")</f>
        <v/>
      </c>
      <c r="BN336" s="307"/>
      <c r="BO336" s="307"/>
      <c r="BP336" s="307"/>
      <c r="BQ336" s="307" t="str">
        <f>IF($BF336="ja",VLOOKUP($B336,'Egen hetvattenprod'!$B$1:$BX$550,MATCH("Tillförd olja (fossil) vid avfallsförbränning (GWh)",'Egen hetvattenprod'!$B$1:$BX$1,0),FALSE),"")</f>
        <v/>
      </c>
      <c r="BR336" s="307" t="str">
        <f>IF($BF336="ja",VLOOKUP($B336,Kraftvärmeprod!$B$1:$BX$550,MATCH("Tillförd olja (fossil) vid avfallsförbränning (GWh)",Kraftvärmeprod!$B$1:$BX$1,0),FALSE),"")</f>
        <v/>
      </c>
    </row>
    <row r="337" spans="1:70" x14ac:dyDescent="0.25">
      <c r="A337" s="2" t="str">
        <f>'Miljövärden för publ företag'!B339</f>
        <v/>
      </c>
      <c r="B337" s="2" t="str">
        <f>'Miljövärden för publ företag'!C339</f>
        <v/>
      </c>
      <c r="C337" s="312" t="str">
        <f>IFERROR(VLOOKUP($B337,Totalt!$B$1:$AQ$554,MATCH(C$2,Totalt!$B$1:$AQ$1,0),FALSE),"")</f>
        <v/>
      </c>
      <c r="D337" s="312" t="str">
        <f>IFERROR(VLOOKUP($B337,Totalt!$B$1:$AQ$554,MATCH(D$2,Totalt!$B$1:$AQ$1,0),FALSE),"")</f>
        <v/>
      </c>
      <c r="E337" s="312" t="str">
        <f>IFERROR(VLOOKUP($B337,Totalt!$B$1:$AQ$554,MATCH(E$2,Totalt!$B$1:$AQ$1,0),FALSE),"")</f>
        <v/>
      </c>
      <c r="F337" s="312" t="str">
        <f>IFERROR(VLOOKUP($B337,Totalt!$B$1:$AQ$554,MATCH(F$2,Totalt!$B$1:$AQ$1,0),FALSE),"")</f>
        <v/>
      </c>
      <c r="G337" s="312" t="str">
        <f>IFERROR(VLOOKUP($B337,Totalt!$B$1:$AQ$554,MATCH(G$2,Totalt!$B$1:$AQ$1,0),FALSE),"")</f>
        <v/>
      </c>
      <c r="H337" s="312" t="str">
        <f>IFERROR(VLOOKUP($B337,Totalt!$B$1:$AQ$554,MATCH(H$2,Totalt!$B$1:$AQ$1,0),FALSE),"")</f>
        <v/>
      </c>
      <c r="I337" s="312" t="str">
        <f>IFERROR(VLOOKUP($B337,Totalt!$B$1:$AQ$554,MATCH(I$2,Totalt!$B$1:$AQ$1,0),FALSE),"")</f>
        <v/>
      </c>
      <c r="J337" s="312" t="str">
        <f>IFERROR(VLOOKUP($B337,Totalt!$B$1:$AQ$554,MATCH(J$2,Totalt!$B$1:$AQ$1,0),FALSE),"")</f>
        <v/>
      </c>
      <c r="K337" s="312" t="str">
        <f>IFERROR(VLOOKUP($B337,Totalt!$B$1:$AQ$554,MATCH(K$2,Totalt!$B$1:$AQ$1,0),FALSE),"")</f>
        <v/>
      </c>
      <c r="L337" s="312" t="str">
        <f>IFERROR(VLOOKUP($B337,Totalt!$B$1:$AQ$554,MATCH(L$2,Totalt!$B$1:$AQ$1,0),FALSE),"")</f>
        <v/>
      </c>
      <c r="M337" s="312" t="str">
        <f>IFERROR(VLOOKUP($B337,Totalt!$B$1:$AQ$554,MATCH(M$2,Totalt!$B$1:$AQ$1,0),FALSE),"")</f>
        <v/>
      </c>
      <c r="N337" s="312" t="str">
        <f>IFERROR(VLOOKUP($B337,Totalt!$B$1:$AQ$554,MATCH(N$2,Totalt!$B$1:$AQ$1,0),FALSE),"")</f>
        <v/>
      </c>
      <c r="O337" s="312" t="str">
        <f>IFERROR(VLOOKUP($B337,Totalt!$B$1:$AQ$554,MATCH(O$2,Totalt!$B$1:$AQ$1,0),FALSE),"")</f>
        <v/>
      </c>
      <c r="P337" s="312" t="str">
        <f>IFERROR(VLOOKUP($B337,Totalt!$B$1:$AQ$554,MATCH(P$2,Totalt!$B$1:$AQ$1,0),FALSE),"")</f>
        <v/>
      </c>
      <c r="Q337" s="312" t="str">
        <f>IFERROR(VLOOKUP($B337,Totalt!$B$1:$AQ$554,MATCH(Q$2,Totalt!$B$1:$AQ$1,0),FALSE),"")</f>
        <v/>
      </c>
      <c r="R337" s="312" t="str">
        <f>IFERROR(VLOOKUP($B337,Totalt!$B$1:$AQ$554,MATCH(R$2,Totalt!$B$1:$AQ$1,0),FALSE),"")</f>
        <v/>
      </c>
      <c r="S337" s="312" t="str">
        <f>IFERROR(VLOOKUP($B337,Totalt!$B$1:$AQ$554,MATCH(S$2,Totalt!$B$1:$AQ$1,0),FALSE),"")</f>
        <v/>
      </c>
      <c r="T337" s="312" t="str">
        <f>IFERROR(VLOOKUP($B337,Totalt!$B$1:$AQ$554,MATCH(T$2,Totalt!$B$1:$AQ$1,0),FALSE),"")</f>
        <v/>
      </c>
      <c r="U337" s="312" t="str">
        <f>IFERROR(VLOOKUP($B337,Totalt!$B$1:$AQ$554,MATCH(U$2,Totalt!$B$1:$AQ$1,0),FALSE),"")</f>
        <v/>
      </c>
      <c r="V337" s="312" t="str">
        <f>IFERROR(VLOOKUP($B337,Totalt!$B$1:$AQ$554,MATCH(V$2,Totalt!$B$1:$AQ$1,0),FALSE),"")</f>
        <v/>
      </c>
      <c r="W337" s="312" t="str">
        <f>IFERROR(VLOOKUP($B337,Totalt!$B$1:$AQ$554,MATCH(W$2,Totalt!$B$1:$AQ$1,0),FALSE),"")</f>
        <v/>
      </c>
      <c r="X337" s="312" t="str">
        <f>IFERROR(VLOOKUP($B337,Totalt!$B$1:$AQ$554,MATCH(X$2,Totalt!$B$1:$AQ$1,0),FALSE),"")</f>
        <v/>
      </c>
      <c r="Y337" s="312" t="str">
        <f>IFERROR(VLOOKUP($B337,Totalt!$B$1:$AQ$554,MATCH(Y$2,Totalt!$B$1:$AQ$1,0),FALSE),"")</f>
        <v/>
      </c>
      <c r="Z337" s="312" t="str">
        <f>IFERROR(VLOOKUP($B337,Totalt!$B$1:$AQ$554,MATCH(Z$2,Totalt!$B$1:$AQ$1,0),FALSE),"")</f>
        <v/>
      </c>
      <c r="AA337" s="312" t="str">
        <f>IFERROR(VLOOKUP($B337,Totalt!$B$1:$AQ$554,MATCH(AA$2,Totalt!$B$1:$AQ$1,0),FALSE),"")</f>
        <v/>
      </c>
      <c r="AB337" s="312" t="str">
        <f>IFERROR(VLOOKUP($B337,Totalt!$B$1:$AQ$554,MATCH(AB$2,Totalt!$B$1:$AQ$1,0),FALSE),"")</f>
        <v/>
      </c>
      <c r="AC337" s="312" t="str">
        <f>IFERROR(VLOOKUP($B337,Totalt!$B$1:$AQ$554,MATCH(AC$2,Totalt!$B$1:$AQ$1,0),FALSE),"")</f>
        <v/>
      </c>
      <c r="AD337" s="312" t="str">
        <f>IFERROR(VLOOKUP($B337,Totalt!$B$1:$AQ$554,MATCH(AD$2,Totalt!$B$1:$AQ$1,0),FALSE),"")</f>
        <v/>
      </c>
      <c r="AE337" s="312" t="str">
        <f>IFERROR(VLOOKUP($B337,Totalt!$B$1:$AQ$554,MATCH(AE$2,Totalt!$B$1:$AQ$1,0),FALSE),"")</f>
        <v/>
      </c>
      <c r="AF337" s="312" t="str">
        <f>IFERROR(VLOOKUP($B337,Totalt!$B$1:$AQ$554,MATCH(AF$2,Totalt!$B$1:$AQ$1,0),FALSE),"")</f>
        <v/>
      </c>
      <c r="AG337" s="312" t="str">
        <f>IFERROR(VLOOKUP($B337,Totalt!$B$1:$AQ$554,MATCH(AG$2,Totalt!$B$1:$AQ$1,0),FALSE),"")</f>
        <v/>
      </c>
      <c r="AI337" s="245" t="str">
        <f t="shared" si="33"/>
        <v/>
      </c>
      <c r="AJ337" s="246" t="str">
        <f>IF(ISERROR(1/VLOOKUP($B337,Leveranser!$B$1:$S$500,MATCH("såld värme (gwh)",Leveranser!$B$1:$S$1,0),FALSE)),"",VLOOKUP($B337,Leveranser!$B$1:$S$500,MATCH("såld värme (gwh)",Leveranser!$B$1:$S$1,0),FALSE))</f>
        <v/>
      </c>
      <c r="AK337" t="str">
        <f>IFERROR(IF(VLOOKUP($B337,Totalt!$B$1:$AQ$554,MATCH(AK$2,Totalt!$B$1:$AQ$1,0),FALSE)="","",VLOOKUP($B337,Totalt!$B$1:$AQ$554,MATCH(AK$2,Totalt!$B$1:$AQ$1,0),FALSE)),"")</f>
        <v/>
      </c>
      <c r="AM337" s="247" t="str">
        <f>IF(B337&lt;&gt;"",IF(VLOOKUP($B337,Totalt!$B$1:$AQ$554,MATCH("Kvalitetsgranskad:",Totalt!$B$1:$AQ$1,0),FALSE)="ja",VLOOKUP($B337,Miljö!$B$1:$AG$479,MATCH(AM$2,Miljö!$B$1:$AK$1,0),FALSE),""),"")</f>
        <v/>
      </c>
      <c r="AN337" s="247" t="str">
        <f>IF(AM337="ja",VLOOKUP($B337,Miljö!$B$1:$J$479,MATCH("Typ av ursprungsspecificerad el   (Om inget värde anges används Nordisk residualmix, se inforuta) ()",Miljö!$B$1:$J$1,0),FALSE),IF(AM337="nej","Nordisk residualel",""))</f>
        <v/>
      </c>
      <c r="AO337" s="247" t="str">
        <f>IF(AM337="","",VLOOKUP($B337,Miljö!$B$1:$J$479,MATCH("Fossilandel för ursprungspecificerad el ()",Miljö!$B$1:$J$1,0),FALSE))</f>
        <v/>
      </c>
      <c r="AP337" s="247" t="str">
        <f>IF(AM337="","",IFERROR(VLOOKUP($B337,Miljö!$B$1:$J$479,MATCH("Kärnkraftsandel för ursprungsspecificerad el ()",Miljö!$B$1:$J$1,0),FALSE)/1,0))</f>
        <v/>
      </c>
      <c r="AQ337" s="247" t="str">
        <f t="shared" si="34"/>
        <v/>
      </c>
      <c r="AR337" s="52"/>
      <c r="AS337" s="247" t="str">
        <f t="shared" si="30"/>
        <v/>
      </c>
      <c r="AT337" s="247" t="str">
        <f>IF(AS337="ja",VLOOKUP($B337,Miljö!$B$1:$O$500,MATCH("Fossil andel i procent (%)",Miljö!$B$1:$O$1,0),FALSE)/100,"")</f>
        <v/>
      </c>
      <c r="AU337" s="52"/>
      <c r="AV337" s="247" t="str">
        <f t="shared" si="31"/>
        <v/>
      </c>
      <c r="AW337" s="247" t="str">
        <f>IF(AV337="ja",VLOOKUP($B337,'Egen hetvattenprod'!$B$1:$AO$500,MATCH("Värmekälla till värmepumpar ()",'Egen hetvattenprod'!$B$1:$AO$1,0),FALSE),"")</f>
        <v/>
      </c>
      <c r="AY337" s="244" t="str">
        <f t="shared" si="32"/>
        <v/>
      </c>
      <c r="AZ337" s="283" t="str">
        <f>IF($AY337="ja",(VLOOKUP($B337,'Egen hetvattenprod'!$B$1:$BX$550,MATCH(AZ$2,'Egen hetvattenprod'!$B$1:$BX$1,0),FALSE)+VLOOKUP($B337,Kraftvärmeprod!$B$1:$BX$550,MATCH(AZ$2,Kraftvärmeprod!$B$1:$BX$1,0),FALSE))/$AC337,"")</f>
        <v/>
      </c>
      <c r="BA337" s="283" t="str">
        <f>IF($AY337="ja",(VLOOKUP($B337,'Egen hetvattenprod'!$B$1:$BX$550,MATCH(BA$2,'Egen hetvattenprod'!$B$1:$BX$1,0),FALSE)+VLOOKUP($B337,Kraftvärmeprod!$B$1:$BX$550,MATCH(BA$2,Kraftvärmeprod!$B$1:$BX$1,0),FALSE))/$AC337,"")</f>
        <v/>
      </c>
      <c r="BB337" s="283" t="str">
        <f>IF($AY337="ja",(VLOOKUP($B337,'Egen hetvattenprod'!$B$1:$BX$550,MATCH(BB$2,'Egen hetvattenprod'!$B$1:$BX$1,0),FALSE)+VLOOKUP($B337,Kraftvärmeprod!$B$1:$BX$550,MATCH(BB$2,Kraftvärmeprod!$B$1:$BX$1,0),FALSE))/$AC337,"")</f>
        <v/>
      </c>
      <c r="BC337" s="283" t="str">
        <f>IF($AY337="ja",(VLOOKUP($B337,'Egen hetvattenprod'!$B$1:$BX$550,MATCH(BC$2,'Egen hetvattenprod'!$B$1:$BX$1,0),FALSE)+VLOOKUP($B337,Kraftvärmeprod!$B$1:$BX$550,MATCH(BC$2,Kraftvärmeprod!$B$1:$BX$1,0),FALSE))/$AC337,"")</f>
        <v/>
      </c>
      <c r="BD337" s="283" t="str">
        <f>IF($AY337="ja",(VLOOKUP($B337,'Egen hetvattenprod'!$B$1:$BX$550,MATCH(BD$2,'Egen hetvattenprod'!$B$1:$BX$1,0),FALSE)+VLOOKUP($B337,Kraftvärmeprod!$B$1:$BX$550,MATCH(BD$2,Kraftvärmeprod!$B$1:$BX$1,0),FALSE))/$AC337,"")</f>
        <v/>
      </c>
      <c r="BF337" s="244" t="str">
        <f t="shared" si="35"/>
        <v/>
      </c>
      <c r="BG337" s="283" t="str">
        <f>IF($BF337="ja",VLOOKUP($B337,'Egen hetvattenprod'!$B$1:$BX$550,MATCH("Andelen klimatgaser med fossilt ursprung för avfall ()",'Egen hetvattenprod'!$B$1:$BX$1,0),FALSE),"")</f>
        <v/>
      </c>
      <c r="BH337" s="283" t="str">
        <f>IF($BF337="ja",VLOOKUP($B337,Kraftvärmeprod!$B$1:$BX$550,MATCH("Andelen klimatgaser med fossilt ursprung för avfall ()",Kraftvärmeprod!$B$1:$BX$1,0),FALSE),"")</f>
        <v/>
      </c>
      <c r="BI337" s="307" t="str">
        <f>IF($BF337="ja",VLOOKUP($B337,'Egen hetvattenprod'!$B$1:$BX$550,MATCH("Avfall (GWh)",'Egen hetvattenprod'!$B$1:$BX$1,0),FALSE),"")</f>
        <v/>
      </c>
      <c r="BJ337" s="307" t="str">
        <f>IF($BF337="ja",VLOOKUP($B337,'Slutlig allokering kvv'!$B$1:$BX$550,MATCH("Avfall (GWh)",'Slutlig allokering kvv'!$B$1:$BX$1,0),FALSE),"")</f>
        <v/>
      </c>
      <c r="BK337" s="307" t="str">
        <f>IF($BF337="ja",VLOOKUP($B337,'Köpt hetvatten'!$B$1:$BX$550,MATCH("Avfall i köpt hetvatten",'Köpt hetvatten'!$B$1:$BX$1,0),FALSE),"")</f>
        <v/>
      </c>
      <c r="BL337" s="307" t="str">
        <f>IF($BF337="ja",VLOOKUP($B337,'Egen hetvattenprod'!$B$1:$BX$550,MATCH("Värde enligt ovan. (%)",'Egen hetvattenprod'!$B$1:$BX$1,0),FALSE),"")</f>
        <v/>
      </c>
      <c r="BM337" s="307" t="str">
        <f>IF($BF337="ja",VLOOKUP($B337,Kraftvärmeprod!$B$1:$BX$550,MATCH("Värde enligt ovan. (%)",Kraftvärmeprod!$B$1:$BX$1,0),FALSE),"")</f>
        <v/>
      </c>
      <c r="BN337" s="307"/>
      <c r="BO337" s="307"/>
      <c r="BP337" s="307"/>
      <c r="BQ337" s="307" t="str">
        <f>IF($BF337="ja",VLOOKUP($B337,'Egen hetvattenprod'!$B$1:$BX$550,MATCH("Tillförd olja (fossil) vid avfallsförbränning (GWh)",'Egen hetvattenprod'!$B$1:$BX$1,0),FALSE),"")</f>
        <v/>
      </c>
      <c r="BR337" s="307" t="str">
        <f>IF($BF337="ja",VLOOKUP($B337,Kraftvärmeprod!$B$1:$BX$550,MATCH("Tillförd olja (fossil) vid avfallsförbränning (GWh)",Kraftvärmeprod!$B$1:$BX$1,0),FALSE),"")</f>
        <v/>
      </c>
    </row>
    <row r="338" spans="1:70" x14ac:dyDescent="0.25">
      <c r="A338" s="2" t="str">
        <f>'Miljövärden för publ företag'!B340</f>
        <v/>
      </c>
      <c r="B338" s="2" t="str">
        <f>'Miljövärden för publ företag'!C340</f>
        <v/>
      </c>
      <c r="C338" s="312" t="str">
        <f>IFERROR(VLOOKUP($B338,Totalt!$B$1:$AQ$554,MATCH(C$2,Totalt!$B$1:$AQ$1,0),FALSE),"")</f>
        <v/>
      </c>
      <c r="D338" s="312" t="str">
        <f>IFERROR(VLOOKUP($B338,Totalt!$B$1:$AQ$554,MATCH(D$2,Totalt!$B$1:$AQ$1,0),FALSE),"")</f>
        <v/>
      </c>
      <c r="E338" s="312" t="str">
        <f>IFERROR(VLOOKUP($B338,Totalt!$B$1:$AQ$554,MATCH(E$2,Totalt!$B$1:$AQ$1,0),FALSE),"")</f>
        <v/>
      </c>
      <c r="F338" s="312" t="str">
        <f>IFERROR(VLOOKUP($B338,Totalt!$B$1:$AQ$554,MATCH(F$2,Totalt!$B$1:$AQ$1,0),FALSE),"")</f>
        <v/>
      </c>
      <c r="G338" s="312" t="str">
        <f>IFERROR(VLOOKUP($B338,Totalt!$B$1:$AQ$554,MATCH(G$2,Totalt!$B$1:$AQ$1,0),FALSE),"")</f>
        <v/>
      </c>
      <c r="H338" s="312" t="str">
        <f>IFERROR(VLOOKUP($B338,Totalt!$B$1:$AQ$554,MATCH(H$2,Totalt!$B$1:$AQ$1,0),FALSE),"")</f>
        <v/>
      </c>
      <c r="I338" s="312" t="str">
        <f>IFERROR(VLOOKUP($B338,Totalt!$B$1:$AQ$554,MATCH(I$2,Totalt!$B$1:$AQ$1,0),FALSE),"")</f>
        <v/>
      </c>
      <c r="J338" s="312" t="str">
        <f>IFERROR(VLOOKUP($B338,Totalt!$B$1:$AQ$554,MATCH(J$2,Totalt!$B$1:$AQ$1,0),FALSE),"")</f>
        <v/>
      </c>
      <c r="K338" s="312" t="str">
        <f>IFERROR(VLOOKUP($B338,Totalt!$B$1:$AQ$554,MATCH(K$2,Totalt!$B$1:$AQ$1,0),FALSE),"")</f>
        <v/>
      </c>
      <c r="L338" s="312" t="str">
        <f>IFERROR(VLOOKUP($B338,Totalt!$B$1:$AQ$554,MATCH(L$2,Totalt!$B$1:$AQ$1,0),FALSE),"")</f>
        <v/>
      </c>
      <c r="M338" s="312" t="str">
        <f>IFERROR(VLOOKUP($B338,Totalt!$B$1:$AQ$554,MATCH(M$2,Totalt!$B$1:$AQ$1,0),FALSE),"")</f>
        <v/>
      </c>
      <c r="N338" s="312" t="str">
        <f>IFERROR(VLOOKUP($B338,Totalt!$B$1:$AQ$554,MATCH(N$2,Totalt!$B$1:$AQ$1,0),FALSE),"")</f>
        <v/>
      </c>
      <c r="O338" s="312" t="str">
        <f>IFERROR(VLOOKUP($B338,Totalt!$B$1:$AQ$554,MATCH(O$2,Totalt!$B$1:$AQ$1,0),FALSE),"")</f>
        <v/>
      </c>
      <c r="P338" s="312" t="str">
        <f>IFERROR(VLOOKUP($B338,Totalt!$B$1:$AQ$554,MATCH(P$2,Totalt!$B$1:$AQ$1,0),FALSE),"")</f>
        <v/>
      </c>
      <c r="Q338" s="312" t="str">
        <f>IFERROR(VLOOKUP($B338,Totalt!$B$1:$AQ$554,MATCH(Q$2,Totalt!$B$1:$AQ$1,0),FALSE),"")</f>
        <v/>
      </c>
      <c r="R338" s="312" t="str">
        <f>IFERROR(VLOOKUP($B338,Totalt!$B$1:$AQ$554,MATCH(R$2,Totalt!$B$1:$AQ$1,0),FALSE),"")</f>
        <v/>
      </c>
      <c r="S338" s="312" t="str">
        <f>IFERROR(VLOOKUP($B338,Totalt!$B$1:$AQ$554,MATCH(S$2,Totalt!$B$1:$AQ$1,0),FALSE),"")</f>
        <v/>
      </c>
      <c r="T338" s="312" t="str">
        <f>IFERROR(VLOOKUP($B338,Totalt!$B$1:$AQ$554,MATCH(T$2,Totalt!$B$1:$AQ$1,0),FALSE),"")</f>
        <v/>
      </c>
      <c r="U338" s="312" t="str">
        <f>IFERROR(VLOOKUP($B338,Totalt!$B$1:$AQ$554,MATCH(U$2,Totalt!$B$1:$AQ$1,0),FALSE),"")</f>
        <v/>
      </c>
      <c r="V338" s="312" t="str">
        <f>IFERROR(VLOOKUP($B338,Totalt!$B$1:$AQ$554,MATCH(V$2,Totalt!$B$1:$AQ$1,0),FALSE),"")</f>
        <v/>
      </c>
      <c r="W338" s="312" t="str">
        <f>IFERROR(VLOOKUP($B338,Totalt!$B$1:$AQ$554,MATCH(W$2,Totalt!$B$1:$AQ$1,0),FALSE),"")</f>
        <v/>
      </c>
      <c r="X338" s="312" t="str">
        <f>IFERROR(VLOOKUP($B338,Totalt!$B$1:$AQ$554,MATCH(X$2,Totalt!$B$1:$AQ$1,0),FALSE),"")</f>
        <v/>
      </c>
      <c r="Y338" s="312" t="str">
        <f>IFERROR(VLOOKUP($B338,Totalt!$B$1:$AQ$554,MATCH(Y$2,Totalt!$B$1:$AQ$1,0),FALSE),"")</f>
        <v/>
      </c>
      <c r="Z338" s="312" t="str">
        <f>IFERROR(VLOOKUP($B338,Totalt!$B$1:$AQ$554,MATCH(Z$2,Totalt!$B$1:$AQ$1,0),FALSE),"")</f>
        <v/>
      </c>
      <c r="AA338" s="312" t="str">
        <f>IFERROR(VLOOKUP($B338,Totalt!$B$1:$AQ$554,MATCH(AA$2,Totalt!$B$1:$AQ$1,0),FALSE),"")</f>
        <v/>
      </c>
      <c r="AB338" s="312" t="str">
        <f>IFERROR(VLOOKUP($B338,Totalt!$B$1:$AQ$554,MATCH(AB$2,Totalt!$B$1:$AQ$1,0),FALSE),"")</f>
        <v/>
      </c>
      <c r="AC338" s="312" t="str">
        <f>IFERROR(VLOOKUP($B338,Totalt!$B$1:$AQ$554,MATCH(AC$2,Totalt!$B$1:$AQ$1,0),FALSE),"")</f>
        <v/>
      </c>
      <c r="AD338" s="312" t="str">
        <f>IFERROR(VLOOKUP($B338,Totalt!$B$1:$AQ$554,MATCH(AD$2,Totalt!$B$1:$AQ$1,0),FALSE),"")</f>
        <v/>
      </c>
      <c r="AE338" s="312" t="str">
        <f>IFERROR(VLOOKUP($B338,Totalt!$B$1:$AQ$554,MATCH(AE$2,Totalt!$B$1:$AQ$1,0),FALSE),"")</f>
        <v/>
      </c>
      <c r="AF338" s="312" t="str">
        <f>IFERROR(VLOOKUP($B338,Totalt!$B$1:$AQ$554,MATCH(AF$2,Totalt!$B$1:$AQ$1,0),FALSE),"")</f>
        <v/>
      </c>
      <c r="AG338" s="312" t="str">
        <f>IFERROR(VLOOKUP($B338,Totalt!$B$1:$AQ$554,MATCH(AG$2,Totalt!$B$1:$AQ$1,0),FALSE),"")</f>
        <v/>
      </c>
      <c r="AI338" s="245" t="str">
        <f t="shared" si="33"/>
        <v/>
      </c>
      <c r="AJ338" s="246" t="str">
        <f>IF(ISERROR(1/VLOOKUP($B338,Leveranser!$B$1:$S$500,MATCH("såld värme (gwh)",Leveranser!$B$1:$S$1,0),FALSE)),"",VLOOKUP($B338,Leveranser!$B$1:$S$500,MATCH("såld värme (gwh)",Leveranser!$B$1:$S$1,0),FALSE))</f>
        <v/>
      </c>
      <c r="AK338" t="str">
        <f>IFERROR(IF(VLOOKUP($B338,Totalt!$B$1:$AQ$554,MATCH(AK$2,Totalt!$B$1:$AQ$1,0),FALSE)="","",VLOOKUP($B338,Totalt!$B$1:$AQ$554,MATCH(AK$2,Totalt!$B$1:$AQ$1,0),FALSE)),"")</f>
        <v/>
      </c>
      <c r="AM338" s="247" t="str">
        <f>IF(B338&lt;&gt;"",IF(VLOOKUP($B338,Totalt!$B$1:$AQ$554,MATCH("Kvalitetsgranskad:",Totalt!$B$1:$AQ$1,0),FALSE)="ja",VLOOKUP($B338,Miljö!$B$1:$AG$479,MATCH(AM$2,Miljö!$B$1:$AK$1,0),FALSE),""),"")</f>
        <v/>
      </c>
      <c r="AN338" s="247" t="str">
        <f>IF(AM338="ja",VLOOKUP($B338,Miljö!$B$1:$J$479,MATCH("Typ av ursprungsspecificerad el   (Om inget värde anges används Nordisk residualmix, se inforuta) ()",Miljö!$B$1:$J$1,0),FALSE),IF(AM338="nej","Nordisk residualel",""))</f>
        <v/>
      </c>
      <c r="AO338" s="247" t="str">
        <f>IF(AM338="","",VLOOKUP($B338,Miljö!$B$1:$J$479,MATCH("Fossilandel för ursprungspecificerad el ()",Miljö!$B$1:$J$1,0),FALSE))</f>
        <v/>
      </c>
      <c r="AP338" s="247" t="str">
        <f>IF(AM338="","",IFERROR(VLOOKUP($B338,Miljö!$B$1:$J$479,MATCH("Kärnkraftsandel för ursprungsspecificerad el ()",Miljö!$B$1:$J$1,0),FALSE)/1,0))</f>
        <v/>
      </c>
      <c r="AQ338" s="247" t="str">
        <f t="shared" si="34"/>
        <v/>
      </c>
      <c r="AR338" s="52"/>
      <c r="AS338" s="247" t="str">
        <f t="shared" si="30"/>
        <v/>
      </c>
      <c r="AT338" s="247" t="str">
        <f>IF(AS338="ja",VLOOKUP($B338,Miljö!$B$1:$O$500,MATCH("Fossil andel i procent (%)",Miljö!$B$1:$O$1,0),FALSE)/100,"")</f>
        <v/>
      </c>
      <c r="AU338" s="52"/>
      <c r="AV338" s="247" t="str">
        <f t="shared" si="31"/>
        <v/>
      </c>
      <c r="AW338" s="247" t="str">
        <f>IF(AV338="ja",VLOOKUP($B338,'Egen hetvattenprod'!$B$1:$AO$500,MATCH("Värmekälla till värmepumpar ()",'Egen hetvattenprod'!$B$1:$AO$1,0),FALSE),"")</f>
        <v/>
      </c>
      <c r="AY338" s="244" t="str">
        <f t="shared" si="32"/>
        <v/>
      </c>
      <c r="AZ338" s="283" t="str">
        <f>IF($AY338="ja",(VLOOKUP($B338,'Egen hetvattenprod'!$B$1:$BX$550,MATCH(AZ$2,'Egen hetvattenprod'!$B$1:$BX$1,0),FALSE)+VLOOKUP($B338,Kraftvärmeprod!$B$1:$BX$550,MATCH(AZ$2,Kraftvärmeprod!$B$1:$BX$1,0),FALSE))/$AC338,"")</f>
        <v/>
      </c>
      <c r="BA338" s="283" t="str">
        <f>IF($AY338="ja",(VLOOKUP($B338,'Egen hetvattenprod'!$B$1:$BX$550,MATCH(BA$2,'Egen hetvattenprod'!$B$1:$BX$1,0),FALSE)+VLOOKUP($B338,Kraftvärmeprod!$B$1:$BX$550,MATCH(BA$2,Kraftvärmeprod!$B$1:$BX$1,0),FALSE))/$AC338,"")</f>
        <v/>
      </c>
      <c r="BB338" s="283" t="str">
        <f>IF($AY338="ja",(VLOOKUP($B338,'Egen hetvattenprod'!$B$1:$BX$550,MATCH(BB$2,'Egen hetvattenprod'!$B$1:$BX$1,0),FALSE)+VLOOKUP($B338,Kraftvärmeprod!$B$1:$BX$550,MATCH(BB$2,Kraftvärmeprod!$B$1:$BX$1,0),FALSE))/$AC338,"")</f>
        <v/>
      </c>
      <c r="BC338" s="283" t="str">
        <f>IF($AY338="ja",(VLOOKUP($B338,'Egen hetvattenprod'!$B$1:$BX$550,MATCH(BC$2,'Egen hetvattenprod'!$B$1:$BX$1,0),FALSE)+VLOOKUP($B338,Kraftvärmeprod!$B$1:$BX$550,MATCH(BC$2,Kraftvärmeprod!$B$1:$BX$1,0),FALSE))/$AC338,"")</f>
        <v/>
      </c>
      <c r="BD338" s="283" t="str">
        <f>IF($AY338="ja",(VLOOKUP($B338,'Egen hetvattenprod'!$B$1:$BX$550,MATCH(BD$2,'Egen hetvattenprod'!$B$1:$BX$1,0),FALSE)+VLOOKUP($B338,Kraftvärmeprod!$B$1:$BX$550,MATCH(BD$2,Kraftvärmeprod!$B$1:$BX$1,0),FALSE))/$AC338,"")</f>
        <v/>
      </c>
      <c r="BF338" s="244" t="str">
        <f t="shared" si="35"/>
        <v/>
      </c>
      <c r="BG338" s="283" t="str">
        <f>IF($BF338="ja",VLOOKUP($B338,'Egen hetvattenprod'!$B$1:$BX$550,MATCH("Andelen klimatgaser med fossilt ursprung för avfall ()",'Egen hetvattenprod'!$B$1:$BX$1,0),FALSE),"")</f>
        <v/>
      </c>
      <c r="BH338" s="283" t="str">
        <f>IF($BF338="ja",VLOOKUP($B338,Kraftvärmeprod!$B$1:$BX$550,MATCH("Andelen klimatgaser med fossilt ursprung för avfall ()",Kraftvärmeprod!$B$1:$BX$1,0),FALSE),"")</f>
        <v/>
      </c>
      <c r="BI338" s="307" t="str">
        <f>IF($BF338="ja",VLOOKUP($B338,'Egen hetvattenprod'!$B$1:$BX$550,MATCH("Avfall (GWh)",'Egen hetvattenprod'!$B$1:$BX$1,0),FALSE),"")</f>
        <v/>
      </c>
      <c r="BJ338" s="307" t="str">
        <f>IF($BF338="ja",VLOOKUP($B338,'Slutlig allokering kvv'!$B$1:$BX$550,MATCH("Avfall (GWh)",'Slutlig allokering kvv'!$B$1:$BX$1,0),FALSE),"")</f>
        <v/>
      </c>
      <c r="BK338" s="307" t="str">
        <f>IF($BF338="ja",VLOOKUP($B338,'Köpt hetvatten'!$B$1:$BX$550,MATCH("Avfall i köpt hetvatten",'Köpt hetvatten'!$B$1:$BX$1,0),FALSE),"")</f>
        <v/>
      </c>
      <c r="BL338" s="307" t="str">
        <f>IF($BF338="ja",VLOOKUP($B338,'Egen hetvattenprod'!$B$1:$BX$550,MATCH("Värde enligt ovan. (%)",'Egen hetvattenprod'!$B$1:$BX$1,0),FALSE),"")</f>
        <v/>
      </c>
      <c r="BM338" s="307" t="str">
        <f>IF($BF338="ja",VLOOKUP($B338,Kraftvärmeprod!$B$1:$BX$550,MATCH("Värde enligt ovan. (%)",Kraftvärmeprod!$B$1:$BX$1,0),FALSE),"")</f>
        <v/>
      </c>
      <c r="BN338" s="307"/>
      <c r="BO338" s="307"/>
      <c r="BP338" s="307"/>
      <c r="BQ338" s="307" t="str">
        <f>IF($BF338="ja",VLOOKUP($B338,'Egen hetvattenprod'!$B$1:$BX$550,MATCH("Tillförd olja (fossil) vid avfallsförbränning (GWh)",'Egen hetvattenprod'!$B$1:$BX$1,0),FALSE),"")</f>
        <v/>
      </c>
      <c r="BR338" s="307" t="str">
        <f>IF($BF338="ja",VLOOKUP($B338,Kraftvärmeprod!$B$1:$BX$550,MATCH("Tillförd olja (fossil) vid avfallsförbränning (GWh)",Kraftvärmeprod!$B$1:$BX$1,0),FALSE),"")</f>
        <v/>
      </c>
    </row>
    <row r="339" spans="1:70" x14ac:dyDescent="0.25">
      <c r="A339" s="2" t="str">
        <f>'Miljövärden för publ företag'!B341</f>
        <v/>
      </c>
      <c r="B339" s="2" t="str">
        <f>'Miljövärden för publ företag'!C341</f>
        <v/>
      </c>
      <c r="C339" s="312" t="str">
        <f>IFERROR(VLOOKUP($B339,Totalt!$B$1:$AQ$554,MATCH(C$2,Totalt!$B$1:$AQ$1,0),FALSE),"")</f>
        <v/>
      </c>
      <c r="D339" s="312" t="str">
        <f>IFERROR(VLOOKUP($B339,Totalt!$B$1:$AQ$554,MATCH(D$2,Totalt!$B$1:$AQ$1,0),FALSE),"")</f>
        <v/>
      </c>
      <c r="E339" s="312" t="str">
        <f>IFERROR(VLOOKUP($B339,Totalt!$B$1:$AQ$554,MATCH(E$2,Totalt!$B$1:$AQ$1,0),FALSE),"")</f>
        <v/>
      </c>
      <c r="F339" s="312" t="str">
        <f>IFERROR(VLOOKUP($B339,Totalt!$B$1:$AQ$554,MATCH(F$2,Totalt!$B$1:$AQ$1,0),FALSE),"")</f>
        <v/>
      </c>
      <c r="G339" s="312" t="str">
        <f>IFERROR(VLOOKUP($B339,Totalt!$B$1:$AQ$554,MATCH(G$2,Totalt!$B$1:$AQ$1,0),FALSE),"")</f>
        <v/>
      </c>
      <c r="H339" s="312" t="str">
        <f>IFERROR(VLOOKUP($B339,Totalt!$B$1:$AQ$554,MATCH(H$2,Totalt!$B$1:$AQ$1,0),FALSE),"")</f>
        <v/>
      </c>
      <c r="I339" s="312" t="str">
        <f>IFERROR(VLOOKUP($B339,Totalt!$B$1:$AQ$554,MATCH(I$2,Totalt!$B$1:$AQ$1,0),FALSE),"")</f>
        <v/>
      </c>
      <c r="J339" s="312" t="str">
        <f>IFERROR(VLOOKUP($B339,Totalt!$B$1:$AQ$554,MATCH(J$2,Totalt!$B$1:$AQ$1,0),FALSE),"")</f>
        <v/>
      </c>
      <c r="K339" s="312" t="str">
        <f>IFERROR(VLOOKUP($B339,Totalt!$B$1:$AQ$554,MATCH(K$2,Totalt!$B$1:$AQ$1,0),FALSE),"")</f>
        <v/>
      </c>
      <c r="L339" s="312" t="str">
        <f>IFERROR(VLOOKUP($B339,Totalt!$B$1:$AQ$554,MATCH(L$2,Totalt!$B$1:$AQ$1,0),FALSE),"")</f>
        <v/>
      </c>
      <c r="M339" s="312" t="str">
        <f>IFERROR(VLOOKUP($B339,Totalt!$B$1:$AQ$554,MATCH(M$2,Totalt!$B$1:$AQ$1,0),FALSE),"")</f>
        <v/>
      </c>
      <c r="N339" s="312" t="str">
        <f>IFERROR(VLOOKUP($B339,Totalt!$B$1:$AQ$554,MATCH(N$2,Totalt!$B$1:$AQ$1,0),FALSE),"")</f>
        <v/>
      </c>
      <c r="O339" s="312" t="str">
        <f>IFERROR(VLOOKUP($B339,Totalt!$B$1:$AQ$554,MATCH(O$2,Totalt!$B$1:$AQ$1,0),FALSE),"")</f>
        <v/>
      </c>
      <c r="P339" s="312" t="str">
        <f>IFERROR(VLOOKUP($B339,Totalt!$B$1:$AQ$554,MATCH(P$2,Totalt!$B$1:$AQ$1,0),FALSE),"")</f>
        <v/>
      </c>
      <c r="Q339" s="312" t="str">
        <f>IFERROR(VLOOKUP($B339,Totalt!$B$1:$AQ$554,MATCH(Q$2,Totalt!$B$1:$AQ$1,0),FALSE),"")</f>
        <v/>
      </c>
      <c r="R339" s="312" t="str">
        <f>IFERROR(VLOOKUP($B339,Totalt!$B$1:$AQ$554,MATCH(R$2,Totalt!$B$1:$AQ$1,0),FALSE),"")</f>
        <v/>
      </c>
      <c r="S339" s="312" t="str">
        <f>IFERROR(VLOOKUP($B339,Totalt!$B$1:$AQ$554,MATCH(S$2,Totalt!$B$1:$AQ$1,0),FALSE),"")</f>
        <v/>
      </c>
      <c r="T339" s="312" t="str">
        <f>IFERROR(VLOOKUP($B339,Totalt!$B$1:$AQ$554,MATCH(T$2,Totalt!$B$1:$AQ$1,0),FALSE),"")</f>
        <v/>
      </c>
      <c r="U339" s="312" t="str">
        <f>IFERROR(VLOOKUP($B339,Totalt!$B$1:$AQ$554,MATCH(U$2,Totalt!$B$1:$AQ$1,0),FALSE),"")</f>
        <v/>
      </c>
      <c r="V339" s="312" t="str">
        <f>IFERROR(VLOOKUP($B339,Totalt!$B$1:$AQ$554,MATCH(V$2,Totalt!$B$1:$AQ$1,0),FALSE),"")</f>
        <v/>
      </c>
      <c r="W339" s="312" t="str">
        <f>IFERROR(VLOOKUP($B339,Totalt!$B$1:$AQ$554,MATCH(W$2,Totalt!$B$1:$AQ$1,0),FALSE),"")</f>
        <v/>
      </c>
      <c r="X339" s="312" t="str">
        <f>IFERROR(VLOOKUP($B339,Totalt!$B$1:$AQ$554,MATCH(X$2,Totalt!$B$1:$AQ$1,0),FALSE),"")</f>
        <v/>
      </c>
      <c r="Y339" s="312" t="str">
        <f>IFERROR(VLOOKUP($B339,Totalt!$B$1:$AQ$554,MATCH(Y$2,Totalt!$B$1:$AQ$1,0),FALSE),"")</f>
        <v/>
      </c>
      <c r="Z339" s="312" t="str">
        <f>IFERROR(VLOOKUP($B339,Totalt!$B$1:$AQ$554,MATCH(Z$2,Totalt!$B$1:$AQ$1,0),FALSE),"")</f>
        <v/>
      </c>
      <c r="AA339" s="312" t="str">
        <f>IFERROR(VLOOKUP($B339,Totalt!$B$1:$AQ$554,MATCH(AA$2,Totalt!$B$1:$AQ$1,0),FALSE),"")</f>
        <v/>
      </c>
      <c r="AB339" s="312" t="str">
        <f>IFERROR(VLOOKUP($B339,Totalt!$B$1:$AQ$554,MATCH(AB$2,Totalt!$B$1:$AQ$1,0),FALSE),"")</f>
        <v/>
      </c>
      <c r="AC339" s="312" t="str">
        <f>IFERROR(VLOOKUP($B339,Totalt!$B$1:$AQ$554,MATCH(AC$2,Totalt!$B$1:$AQ$1,0),FALSE),"")</f>
        <v/>
      </c>
      <c r="AD339" s="312" t="str">
        <f>IFERROR(VLOOKUP($B339,Totalt!$B$1:$AQ$554,MATCH(AD$2,Totalt!$B$1:$AQ$1,0),FALSE),"")</f>
        <v/>
      </c>
      <c r="AE339" s="312" t="str">
        <f>IFERROR(VLOOKUP($B339,Totalt!$B$1:$AQ$554,MATCH(AE$2,Totalt!$B$1:$AQ$1,0),FALSE),"")</f>
        <v/>
      </c>
      <c r="AF339" s="312" t="str">
        <f>IFERROR(VLOOKUP($B339,Totalt!$B$1:$AQ$554,MATCH(AF$2,Totalt!$B$1:$AQ$1,0),FALSE),"")</f>
        <v/>
      </c>
      <c r="AG339" s="312" t="str">
        <f>IFERROR(VLOOKUP($B339,Totalt!$B$1:$AQ$554,MATCH(AG$2,Totalt!$B$1:$AQ$1,0),FALSE),"")</f>
        <v/>
      </c>
      <c r="AI339" s="245" t="str">
        <f t="shared" si="33"/>
        <v/>
      </c>
      <c r="AJ339" s="246" t="str">
        <f>IF(ISERROR(1/VLOOKUP($B339,Leveranser!$B$1:$S$500,MATCH("såld värme (gwh)",Leveranser!$B$1:$S$1,0),FALSE)),"",VLOOKUP($B339,Leveranser!$B$1:$S$500,MATCH("såld värme (gwh)",Leveranser!$B$1:$S$1,0),FALSE))</f>
        <v/>
      </c>
      <c r="AK339" t="str">
        <f>IFERROR(IF(VLOOKUP($B339,Totalt!$B$1:$AQ$554,MATCH(AK$2,Totalt!$B$1:$AQ$1,0),FALSE)="","",VLOOKUP($B339,Totalt!$B$1:$AQ$554,MATCH(AK$2,Totalt!$B$1:$AQ$1,0),FALSE)),"")</f>
        <v/>
      </c>
      <c r="AM339" s="247" t="str">
        <f>IF(B339&lt;&gt;"",IF(VLOOKUP($B339,Totalt!$B$1:$AQ$554,MATCH("Kvalitetsgranskad:",Totalt!$B$1:$AQ$1,0),FALSE)="ja",VLOOKUP($B339,Miljö!$B$1:$AG$479,MATCH(AM$2,Miljö!$B$1:$AK$1,0),FALSE),""),"")</f>
        <v/>
      </c>
      <c r="AN339" s="247" t="str">
        <f>IF(AM339="ja",VLOOKUP($B339,Miljö!$B$1:$J$479,MATCH("Typ av ursprungsspecificerad el   (Om inget värde anges används Nordisk residualmix, se inforuta) ()",Miljö!$B$1:$J$1,0),FALSE),IF(AM339="nej","Nordisk residualel",""))</f>
        <v/>
      </c>
      <c r="AO339" s="247" t="str">
        <f>IF(AM339="","",VLOOKUP($B339,Miljö!$B$1:$J$479,MATCH("Fossilandel för ursprungspecificerad el ()",Miljö!$B$1:$J$1,0),FALSE))</f>
        <v/>
      </c>
      <c r="AP339" s="247" t="str">
        <f>IF(AM339="","",IFERROR(VLOOKUP($B339,Miljö!$B$1:$J$479,MATCH("Kärnkraftsandel för ursprungsspecificerad el ()",Miljö!$B$1:$J$1,0),FALSE)/1,0))</f>
        <v/>
      </c>
      <c r="AQ339" s="247" t="str">
        <f t="shared" si="34"/>
        <v/>
      </c>
      <c r="AR339" s="52"/>
      <c r="AS339" s="247" t="str">
        <f t="shared" si="30"/>
        <v/>
      </c>
      <c r="AT339" s="247" t="str">
        <f>IF(AS339="ja",VLOOKUP($B339,Miljö!$B$1:$O$500,MATCH("Fossil andel i procent (%)",Miljö!$B$1:$O$1,0),FALSE)/100,"")</f>
        <v/>
      </c>
      <c r="AU339" s="52"/>
      <c r="AV339" s="247" t="str">
        <f t="shared" si="31"/>
        <v/>
      </c>
      <c r="AW339" s="247" t="str">
        <f>IF(AV339="ja",VLOOKUP($B339,'Egen hetvattenprod'!$B$1:$AO$500,MATCH("Värmekälla till värmepumpar ()",'Egen hetvattenprod'!$B$1:$AO$1,0),FALSE),"")</f>
        <v/>
      </c>
      <c r="AY339" s="244" t="str">
        <f t="shared" si="32"/>
        <v/>
      </c>
      <c r="AZ339" s="283" t="str">
        <f>IF($AY339="ja",(VLOOKUP($B339,'Egen hetvattenprod'!$B$1:$BX$550,MATCH(AZ$2,'Egen hetvattenprod'!$B$1:$BX$1,0),FALSE)+VLOOKUP($B339,Kraftvärmeprod!$B$1:$BX$550,MATCH(AZ$2,Kraftvärmeprod!$B$1:$BX$1,0),FALSE))/$AC339,"")</f>
        <v/>
      </c>
      <c r="BA339" s="283" t="str">
        <f>IF($AY339="ja",(VLOOKUP($B339,'Egen hetvattenprod'!$B$1:$BX$550,MATCH(BA$2,'Egen hetvattenprod'!$B$1:$BX$1,0),FALSE)+VLOOKUP($B339,Kraftvärmeprod!$B$1:$BX$550,MATCH(BA$2,Kraftvärmeprod!$B$1:$BX$1,0),FALSE))/$AC339,"")</f>
        <v/>
      </c>
      <c r="BB339" s="283" t="str">
        <f>IF($AY339="ja",(VLOOKUP($B339,'Egen hetvattenprod'!$B$1:$BX$550,MATCH(BB$2,'Egen hetvattenprod'!$B$1:$BX$1,0),FALSE)+VLOOKUP($B339,Kraftvärmeprod!$B$1:$BX$550,MATCH(BB$2,Kraftvärmeprod!$B$1:$BX$1,0),FALSE))/$AC339,"")</f>
        <v/>
      </c>
      <c r="BC339" s="283" t="str">
        <f>IF($AY339="ja",(VLOOKUP($B339,'Egen hetvattenprod'!$B$1:$BX$550,MATCH(BC$2,'Egen hetvattenprod'!$B$1:$BX$1,0),FALSE)+VLOOKUP($B339,Kraftvärmeprod!$B$1:$BX$550,MATCH(BC$2,Kraftvärmeprod!$B$1:$BX$1,0),FALSE))/$AC339,"")</f>
        <v/>
      </c>
      <c r="BD339" s="283" t="str">
        <f>IF($AY339="ja",(VLOOKUP($B339,'Egen hetvattenprod'!$B$1:$BX$550,MATCH(BD$2,'Egen hetvattenprod'!$B$1:$BX$1,0),FALSE)+VLOOKUP($B339,Kraftvärmeprod!$B$1:$BX$550,MATCH(BD$2,Kraftvärmeprod!$B$1:$BX$1,0),FALSE))/$AC339,"")</f>
        <v/>
      </c>
      <c r="BF339" s="244" t="str">
        <f t="shared" si="35"/>
        <v/>
      </c>
      <c r="BG339" s="283" t="str">
        <f>IF($BF339="ja",VLOOKUP($B339,'Egen hetvattenprod'!$B$1:$BX$550,MATCH("Andelen klimatgaser med fossilt ursprung för avfall ()",'Egen hetvattenprod'!$B$1:$BX$1,0),FALSE),"")</f>
        <v/>
      </c>
      <c r="BH339" s="283" t="str">
        <f>IF($BF339="ja",VLOOKUP($B339,Kraftvärmeprod!$B$1:$BX$550,MATCH("Andelen klimatgaser med fossilt ursprung för avfall ()",Kraftvärmeprod!$B$1:$BX$1,0),FALSE),"")</f>
        <v/>
      </c>
      <c r="BI339" s="307" t="str">
        <f>IF($BF339="ja",VLOOKUP($B339,'Egen hetvattenprod'!$B$1:$BX$550,MATCH("Avfall (GWh)",'Egen hetvattenprod'!$B$1:$BX$1,0),FALSE),"")</f>
        <v/>
      </c>
      <c r="BJ339" s="307" t="str">
        <f>IF($BF339="ja",VLOOKUP($B339,'Slutlig allokering kvv'!$B$1:$BX$550,MATCH("Avfall (GWh)",'Slutlig allokering kvv'!$B$1:$BX$1,0),FALSE),"")</f>
        <v/>
      </c>
      <c r="BK339" s="307" t="str">
        <f>IF($BF339="ja",VLOOKUP($B339,'Köpt hetvatten'!$B$1:$BX$550,MATCH("Avfall i köpt hetvatten",'Köpt hetvatten'!$B$1:$BX$1,0),FALSE),"")</f>
        <v/>
      </c>
      <c r="BL339" s="307" t="str">
        <f>IF($BF339="ja",VLOOKUP($B339,'Egen hetvattenprod'!$B$1:$BX$550,MATCH("Värde enligt ovan. (%)",'Egen hetvattenprod'!$B$1:$BX$1,0),FALSE),"")</f>
        <v/>
      </c>
      <c r="BM339" s="307" t="str">
        <f>IF($BF339="ja",VLOOKUP($B339,Kraftvärmeprod!$B$1:$BX$550,MATCH("Värde enligt ovan. (%)",Kraftvärmeprod!$B$1:$BX$1,0),FALSE),"")</f>
        <v/>
      </c>
      <c r="BN339" s="307"/>
      <c r="BO339" s="307"/>
      <c r="BP339" s="307"/>
      <c r="BQ339" s="307" t="str">
        <f>IF($BF339="ja",VLOOKUP($B339,'Egen hetvattenprod'!$B$1:$BX$550,MATCH("Tillförd olja (fossil) vid avfallsförbränning (GWh)",'Egen hetvattenprod'!$B$1:$BX$1,0),FALSE),"")</f>
        <v/>
      </c>
      <c r="BR339" s="307" t="str">
        <f>IF($BF339="ja",VLOOKUP($B339,Kraftvärmeprod!$B$1:$BX$550,MATCH("Tillförd olja (fossil) vid avfallsförbränning (GWh)",Kraftvärmeprod!$B$1:$BX$1,0),FALSE),"")</f>
        <v/>
      </c>
    </row>
    <row r="340" spans="1:70" x14ac:dyDescent="0.25">
      <c r="A340" s="2" t="str">
        <f>'Miljövärden för publ företag'!B345</f>
        <v/>
      </c>
      <c r="B340" s="2" t="str">
        <f>'Miljövärden för publ företag'!C345</f>
        <v/>
      </c>
      <c r="C340" s="312" t="str">
        <f>IFERROR(VLOOKUP($B340,Totalt!$B$1:$AQ$554,MATCH(C$2,Totalt!$B$1:$AQ$1,0),FALSE),"")</f>
        <v/>
      </c>
      <c r="D340" s="312" t="str">
        <f>IFERROR(VLOOKUP($B340,Totalt!$B$1:$AQ$554,MATCH(D$2,Totalt!$B$1:$AQ$1,0),FALSE),"")</f>
        <v/>
      </c>
      <c r="E340" s="312" t="str">
        <f>IFERROR(VLOOKUP($B340,Totalt!$B$1:$AQ$554,MATCH(E$2,Totalt!$B$1:$AQ$1,0),FALSE),"")</f>
        <v/>
      </c>
      <c r="F340" s="312" t="str">
        <f>IFERROR(VLOOKUP($B340,Totalt!$B$1:$AQ$554,MATCH(F$2,Totalt!$B$1:$AQ$1,0),FALSE),"")</f>
        <v/>
      </c>
      <c r="G340" s="312" t="str">
        <f>IFERROR(VLOOKUP($B340,Totalt!$B$1:$AQ$554,MATCH(G$2,Totalt!$B$1:$AQ$1,0),FALSE),"")</f>
        <v/>
      </c>
      <c r="H340" s="312" t="str">
        <f>IFERROR(VLOOKUP($B340,Totalt!$B$1:$AQ$554,MATCH(H$2,Totalt!$B$1:$AQ$1,0),FALSE),"")</f>
        <v/>
      </c>
      <c r="I340" s="312" t="str">
        <f>IFERROR(VLOOKUP($B340,Totalt!$B$1:$AQ$554,MATCH(I$2,Totalt!$B$1:$AQ$1,0),FALSE),"")</f>
        <v/>
      </c>
      <c r="J340" s="312" t="str">
        <f>IFERROR(VLOOKUP($B340,Totalt!$B$1:$AQ$554,MATCH(J$2,Totalt!$B$1:$AQ$1,0),FALSE),"")</f>
        <v/>
      </c>
      <c r="K340" s="312" t="str">
        <f>IFERROR(VLOOKUP($B340,Totalt!$B$1:$AQ$554,MATCH(K$2,Totalt!$B$1:$AQ$1,0),FALSE),"")</f>
        <v/>
      </c>
      <c r="L340" s="312" t="str">
        <f>IFERROR(VLOOKUP($B340,Totalt!$B$1:$AQ$554,MATCH(L$2,Totalt!$B$1:$AQ$1,0),FALSE),"")</f>
        <v/>
      </c>
      <c r="M340" s="312" t="str">
        <f>IFERROR(VLOOKUP($B340,Totalt!$B$1:$AQ$554,MATCH(M$2,Totalt!$B$1:$AQ$1,0),FALSE),"")</f>
        <v/>
      </c>
      <c r="N340" s="312" t="str">
        <f>IFERROR(VLOOKUP($B340,Totalt!$B$1:$AQ$554,MATCH(N$2,Totalt!$B$1:$AQ$1,0),FALSE),"")</f>
        <v/>
      </c>
      <c r="O340" s="312" t="str">
        <f>IFERROR(VLOOKUP($B340,Totalt!$B$1:$AQ$554,MATCH(O$2,Totalt!$B$1:$AQ$1,0),FALSE),"")</f>
        <v/>
      </c>
      <c r="P340" s="312" t="str">
        <f>IFERROR(VLOOKUP($B340,Totalt!$B$1:$AQ$554,MATCH(P$2,Totalt!$B$1:$AQ$1,0),FALSE),"")</f>
        <v/>
      </c>
      <c r="Q340" s="312" t="str">
        <f>IFERROR(VLOOKUP($B340,Totalt!$B$1:$AQ$554,MATCH(Q$2,Totalt!$B$1:$AQ$1,0),FALSE),"")</f>
        <v/>
      </c>
      <c r="R340" s="312" t="str">
        <f>IFERROR(VLOOKUP($B340,Totalt!$B$1:$AQ$554,MATCH(R$2,Totalt!$B$1:$AQ$1,0),FALSE),"")</f>
        <v/>
      </c>
      <c r="S340" s="312" t="str">
        <f>IFERROR(VLOOKUP($B340,Totalt!$B$1:$AQ$554,MATCH(S$2,Totalt!$B$1:$AQ$1,0),FALSE),"")</f>
        <v/>
      </c>
      <c r="T340" s="312" t="str">
        <f>IFERROR(VLOOKUP($B340,Totalt!$B$1:$AQ$554,MATCH(T$2,Totalt!$B$1:$AQ$1,0),FALSE),"")</f>
        <v/>
      </c>
      <c r="U340" s="312" t="str">
        <f>IFERROR(VLOOKUP($B340,Totalt!$B$1:$AQ$554,MATCH(U$2,Totalt!$B$1:$AQ$1,0),FALSE),"")</f>
        <v/>
      </c>
      <c r="V340" s="312" t="str">
        <f>IFERROR(VLOOKUP($B340,Totalt!$B$1:$AQ$554,MATCH(V$2,Totalt!$B$1:$AQ$1,0),FALSE),"")</f>
        <v/>
      </c>
      <c r="W340" s="312" t="str">
        <f>IFERROR(VLOOKUP($B340,Totalt!$B$1:$AQ$554,MATCH(W$2,Totalt!$B$1:$AQ$1,0),FALSE),"")</f>
        <v/>
      </c>
      <c r="X340" s="312" t="str">
        <f>IFERROR(VLOOKUP($B340,Totalt!$B$1:$AQ$554,MATCH(X$2,Totalt!$B$1:$AQ$1,0),FALSE),"")</f>
        <v/>
      </c>
      <c r="Y340" s="312" t="str">
        <f>IFERROR(VLOOKUP($B340,Totalt!$B$1:$AQ$554,MATCH(Y$2,Totalt!$B$1:$AQ$1,0),FALSE),"")</f>
        <v/>
      </c>
      <c r="Z340" s="312" t="str">
        <f>IFERROR(VLOOKUP($B340,Totalt!$B$1:$AQ$554,MATCH(Z$2,Totalt!$B$1:$AQ$1,0),FALSE),"")</f>
        <v/>
      </c>
      <c r="AA340" s="312" t="str">
        <f>IFERROR(VLOOKUP($B340,Totalt!$B$1:$AQ$554,MATCH(AA$2,Totalt!$B$1:$AQ$1,0),FALSE),"")</f>
        <v/>
      </c>
      <c r="AB340" s="312" t="str">
        <f>IFERROR(VLOOKUP($B340,Totalt!$B$1:$AQ$554,MATCH(AB$2,Totalt!$B$1:$AQ$1,0),FALSE),"")</f>
        <v/>
      </c>
      <c r="AC340" s="312" t="str">
        <f>IFERROR(VLOOKUP($B340,Totalt!$B$1:$AQ$554,MATCH(AC$2,Totalt!$B$1:$AQ$1,0),FALSE),"")</f>
        <v/>
      </c>
      <c r="AD340" s="312" t="str">
        <f>IFERROR(VLOOKUP($B340,Totalt!$B$1:$AQ$554,MATCH(AD$2,Totalt!$B$1:$AQ$1,0),FALSE),"")</f>
        <v/>
      </c>
      <c r="AE340" s="312" t="str">
        <f>IFERROR(VLOOKUP($B340,Totalt!$B$1:$AQ$554,MATCH(AE$2,Totalt!$B$1:$AQ$1,0),FALSE),"")</f>
        <v/>
      </c>
      <c r="AF340" s="312" t="str">
        <f>IFERROR(VLOOKUP($B340,Totalt!$B$1:$AQ$554,MATCH(AF$2,Totalt!$B$1:$AQ$1,0),FALSE),"")</f>
        <v/>
      </c>
      <c r="AG340" s="312" t="str">
        <f>IFERROR(VLOOKUP($B340,Totalt!$B$1:$AQ$554,MATCH(AG$2,Totalt!$B$1:$AQ$1,0),FALSE),"")</f>
        <v/>
      </c>
      <c r="AI340" s="245" t="str">
        <f t="shared" si="33"/>
        <v/>
      </c>
      <c r="AJ340" s="246" t="str">
        <f>IF(ISERROR(1/VLOOKUP($B340,Leveranser!$B$1:$S$500,MATCH("såld värme (gwh)",Leveranser!$B$1:$S$1,0),FALSE)),"",VLOOKUP($B340,Leveranser!$B$1:$S$500,MATCH("såld värme (gwh)",Leveranser!$B$1:$S$1,0),FALSE))</f>
        <v/>
      </c>
      <c r="AK340" t="str">
        <f>IFERROR(IF(VLOOKUP($B340,Totalt!$B$1:$AQ$554,MATCH(AK$2,Totalt!$B$1:$AQ$1,0),FALSE)="","",VLOOKUP($B340,Totalt!$B$1:$AQ$554,MATCH(AK$2,Totalt!$B$1:$AQ$1,0),FALSE)),"")</f>
        <v/>
      </c>
      <c r="AM340" s="247" t="str">
        <f>IF(B340&lt;&gt;"",IF(VLOOKUP($B340,Totalt!$B$1:$AQ$554,MATCH("Kvalitetsgranskad:",Totalt!$B$1:$AQ$1,0),FALSE)="ja",VLOOKUP($B340,Miljö!$B$1:$AG$479,MATCH(AM$2,Miljö!$B$1:$AK$1,0),FALSE),""),"")</f>
        <v/>
      </c>
      <c r="AN340" s="247" t="str">
        <f>IF(AM340="ja",VLOOKUP($B340,Miljö!$B$1:$J$479,MATCH("Typ av ursprungsspecificerad el   (Om inget värde anges används Nordisk residualmix, se inforuta) ()",Miljö!$B$1:$J$1,0),FALSE),IF(AM340="nej","Nordisk residualel",""))</f>
        <v/>
      </c>
      <c r="AO340" s="247" t="str">
        <f>IF(AM340="","",VLOOKUP($B340,Miljö!$B$1:$J$479,MATCH("Fossilandel för ursprungspecificerad el ()",Miljö!$B$1:$J$1,0),FALSE))</f>
        <v/>
      </c>
      <c r="AP340" s="247" t="str">
        <f>IF(AM340="","",IFERROR(VLOOKUP($B340,Miljö!$B$1:$J$479,MATCH("Kärnkraftsandel för ursprungsspecificerad el ()",Miljö!$B$1:$J$1,0),FALSE)/1,0))</f>
        <v/>
      </c>
      <c r="AQ340" s="247" t="str">
        <f t="shared" si="34"/>
        <v/>
      </c>
      <c r="AR340" s="52"/>
      <c r="AS340" s="247" t="str">
        <f t="shared" si="30"/>
        <v/>
      </c>
      <c r="AT340" s="247" t="str">
        <f>IF(AS340="ja",VLOOKUP($B340,Miljö!$B$1:$O$500,MATCH("Fossil andel i procent (%)",Miljö!$B$1:$O$1,0),FALSE)/100,"")</f>
        <v/>
      </c>
      <c r="AU340" s="52"/>
      <c r="AV340" s="247" t="str">
        <f t="shared" si="31"/>
        <v/>
      </c>
      <c r="AW340" s="247" t="str">
        <f>IF(AV340="ja",VLOOKUP($B340,'Egen hetvattenprod'!$B$1:$AO$500,MATCH("Värmekälla till värmepumpar ()",'Egen hetvattenprod'!$B$1:$AO$1,0),FALSE),"")</f>
        <v/>
      </c>
      <c r="AY340" s="244" t="str">
        <f t="shared" si="32"/>
        <v/>
      </c>
      <c r="AZ340" s="283" t="str">
        <f>IF($AY340="ja",(VLOOKUP($B340,'Egen hetvattenprod'!$B$1:$BX$550,MATCH(AZ$2,'Egen hetvattenprod'!$B$1:$BX$1,0),FALSE)+VLOOKUP($B340,Kraftvärmeprod!$B$1:$BX$550,MATCH(AZ$2,Kraftvärmeprod!$B$1:$BX$1,0),FALSE))/$AC340,"")</f>
        <v/>
      </c>
      <c r="BA340" s="283" t="str">
        <f>IF($AY340="ja",(VLOOKUP($B340,'Egen hetvattenprod'!$B$1:$BX$550,MATCH(BA$2,'Egen hetvattenprod'!$B$1:$BX$1,0),FALSE)+VLOOKUP($B340,Kraftvärmeprod!$B$1:$BX$550,MATCH(BA$2,Kraftvärmeprod!$B$1:$BX$1,0),FALSE))/$AC340,"")</f>
        <v/>
      </c>
      <c r="BB340" s="283" t="str">
        <f>IF($AY340="ja",(VLOOKUP($B340,'Egen hetvattenprod'!$B$1:$BX$550,MATCH(BB$2,'Egen hetvattenprod'!$B$1:$BX$1,0),FALSE)+VLOOKUP($B340,Kraftvärmeprod!$B$1:$BX$550,MATCH(BB$2,Kraftvärmeprod!$B$1:$BX$1,0),FALSE))/$AC340,"")</f>
        <v/>
      </c>
      <c r="BC340" s="283" t="str">
        <f>IF($AY340="ja",(VLOOKUP($B340,'Egen hetvattenprod'!$B$1:$BX$550,MATCH(BC$2,'Egen hetvattenprod'!$B$1:$BX$1,0),FALSE)+VLOOKUP($B340,Kraftvärmeprod!$B$1:$BX$550,MATCH(BC$2,Kraftvärmeprod!$B$1:$BX$1,0),FALSE))/$AC340,"")</f>
        <v/>
      </c>
      <c r="BD340" s="283" t="str">
        <f>IF($AY340="ja",(VLOOKUP($B340,'Egen hetvattenprod'!$B$1:$BX$550,MATCH(BD$2,'Egen hetvattenprod'!$B$1:$BX$1,0),FALSE)+VLOOKUP($B340,Kraftvärmeprod!$B$1:$BX$550,MATCH(BD$2,Kraftvärmeprod!$B$1:$BX$1,0),FALSE))/$AC340,"")</f>
        <v/>
      </c>
      <c r="BF340" s="244" t="str">
        <f t="shared" si="35"/>
        <v/>
      </c>
      <c r="BG340" s="283" t="str">
        <f>IF($BF340="ja",VLOOKUP($B340,'Egen hetvattenprod'!$B$1:$BX$550,MATCH("Andelen klimatgaser med fossilt ursprung för avfall ()",'Egen hetvattenprod'!$B$1:$BX$1,0),FALSE),"")</f>
        <v/>
      </c>
      <c r="BH340" s="283" t="str">
        <f>IF($BF340="ja",VLOOKUP($B340,Kraftvärmeprod!$B$1:$BX$550,MATCH("Andelen klimatgaser med fossilt ursprung för avfall ()",Kraftvärmeprod!$B$1:$BX$1,0),FALSE),"")</f>
        <v/>
      </c>
      <c r="BI340" s="307" t="str">
        <f>IF($BF340="ja",VLOOKUP($B340,'Egen hetvattenprod'!$B$1:$BX$550,MATCH("Avfall (GWh)",'Egen hetvattenprod'!$B$1:$BX$1,0),FALSE),"")</f>
        <v/>
      </c>
      <c r="BJ340" s="307" t="str">
        <f>IF($BF340="ja",VLOOKUP($B340,'Slutlig allokering kvv'!$B$1:$BX$550,MATCH("Avfall (GWh)",'Slutlig allokering kvv'!$B$1:$BX$1,0),FALSE),"")</f>
        <v/>
      </c>
      <c r="BK340" s="307" t="str">
        <f>IF($BF340="ja",VLOOKUP($B340,'Köpt hetvatten'!$B$1:$BX$550,MATCH("Avfall i köpt hetvatten",'Köpt hetvatten'!$B$1:$BX$1,0),FALSE),"")</f>
        <v/>
      </c>
      <c r="BL340" s="307" t="str">
        <f>IF($BF340="ja",VLOOKUP($B340,'Egen hetvattenprod'!$B$1:$BX$550,MATCH("Värde enligt ovan. (%)",'Egen hetvattenprod'!$B$1:$BX$1,0),FALSE),"")</f>
        <v/>
      </c>
      <c r="BM340" s="307" t="str">
        <f>IF($BF340="ja",VLOOKUP($B340,Kraftvärmeprod!$B$1:$BX$550,MATCH("Värde enligt ovan. (%)",Kraftvärmeprod!$B$1:$BX$1,0),FALSE),"")</f>
        <v/>
      </c>
      <c r="BN340" s="307"/>
      <c r="BO340" s="307"/>
      <c r="BP340" s="307"/>
      <c r="BQ340" s="307" t="str">
        <f>IF($BF340="ja",VLOOKUP($B340,'Egen hetvattenprod'!$B$1:$BX$550,MATCH("Tillförd olja (fossil) vid avfallsförbränning (GWh)",'Egen hetvattenprod'!$B$1:$BX$1,0),FALSE),"")</f>
        <v/>
      </c>
      <c r="BR340" s="307" t="str">
        <f>IF($BF340="ja",VLOOKUP($B340,Kraftvärmeprod!$B$1:$BX$550,MATCH("Tillförd olja (fossil) vid avfallsförbränning (GWh)",Kraftvärmeprod!$B$1:$BX$1,0),FALSE),"")</f>
        <v/>
      </c>
    </row>
    <row r="341" spans="1:70" ht="30.75" customHeight="1" x14ac:dyDescent="0.25">
      <c r="A341" s="363" t="s">
        <v>1487</v>
      </c>
      <c r="B341" s="363"/>
      <c r="C341" s="342">
        <f>IFERROR(VLOOKUP("Korrigering av bränslen till värme som köps av SFAB från Stockholm:",Totalt!$B$1:$AQ$554,MATCH(C$2,Totalt!$B$1:$AQ$1,0),FALSE),"")</f>
        <v>-2.1432000000000002</v>
      </c>
      <c r="D341" s="342">
        <f>IFERROR(VLOOKUP("Korrigering av bränslen till värme som köps av SFAB från Stockholm:",Totalt!$B$1:$AQ$554,MATCH(D$2,Totalt!$B$1:$AQ$1,0),FALSE),"")</f>
        <v>-3.2469999999999999</v>
      </c>
      <c r="E341" s="342">
        <f>IFERROR(VLOOKUP("Korrigering av bränslen till värme som köps av SFAB från Stockholm:",Totalt!$B$1:$AQ$554,MATCH(E$2,Totalt!$B$1:$AQ$1,0),FALSE),"")</f>
        <v>0</v>
      </c>
      <c r="F341" s="342">
        <f>IFERROR(VLOOKUP("Korrigering av bränslen till värme som köps av SFAB från Stockholm:",Totalt!$B$1:$AQ$554,MATCH(F$2,Totalt!$B$1:$AQ$1,0),FALSE),"")</f>
        <v>-0.70589999999999997</v>
      </c>
      <c r="G341" s="342">
        <f>IFERROR(VLOOKUP("Korrigering av bränslen till värme som köps av SFAB från Stockholm:",Totalt!$B$1:$AQ$554,MATCH(G$2,Totalt!$B$1:$AQ$1,0),FALSE),"")</f>
        <v>0</v>
      </c>
      <c r="H341" s="342">
        <f>IFERROR(VLOOKUP("Korrigering av bränslen till värme som köps av SFAB från Stockholm:",Totalt!$B$1:$AQ$554,MATCH(H$2,Totalt!$B$1:$AQ$1,0),FALSE),"")</f>
        <v>0</v>
      </c>
      <c r="I341" s="342">
        <f>IFERROR(VLOOKUP("Korrigering av bränslen till värme som köps av SFAB från Stockholm:",Totalt!$B$1:$AQ$554,MATCH(I$2,Totalt!$B$1:$AQ$1,0),FALSE),"")</f>
        <v>-9.2999999999999999E-2</v>
      </c>
      <c r="J341" s="342">
        <f>IFERROR(VLOOKUP("Korrigering av bränslen till värme som köps av SFAB från Stockholm:",Totalt!$B$1:$AQ$554,MATCH(J$2,Totalt!$B$1:$AQ$1,0),FALSE),"")</f>
        <v>0</v>
      </c>
      <c r="K341" s="342">
        <f>IFERROR(VLOOKUP("Korrigering av bränslen till värme som köps av SFAB från Stockholm:",Totalt!$B$1:$AQ$554,MATCH(K$2,Totalt!$B$1:$AQ$1,0),FALSE),"")</f>
        <v>0</v>
      </c>
      <c r="L341" s="342">
        <f>IFERROR(VLOOKUP("Korrigering av bränslen till värme som köps av SFAB från Stockholm:",Totalt!$B$1:$AQ$554,MATCH(L$2,Totalt!$B$1:$AQ$1,0),FALSE),"")</f>
        <v>0</v>
      </c>
      <c r="M341" s="342">
        <f>IFERROR(VLOOKUP("Korrigering av bränslen till värme som köps av SFAB från Stockholm:",Totalt!$B$1:$AQ$554,MATCH(M$2,Totalt!$B$1:$AQ$1,0),FALSE),"")</f>
        <v>0</v>
      </c>
      <c r="N341" s="342">
        <f>IFERROR(VLOOKUP("Korrigering av bränslen till värme som köps av SFAB från Stockholm:",Totalt!$B$1:$AQ$554,MATCH(N$2,Totalt!$B$1:$AQ$1,0),FALSE),"")</f>
        <v>-3.2302</v>
      </c>
      <c r="O341" s="342">
        <f>IFERROR(VLOOKUP("Korrigering av bränslen till värme som köps av SFAB från Stockholm:",Totalt!$B$1:$AQ$554,MATCH(O$2,Totalt!$B$1:$AQ$1,0),FALSE),"")</f>
        <v>0</v>
      </c>
      <c r="P341" s="342">
        <f>IFERROR(VLOOKUP("Korrigering av bränslen till värme som köps av SFAB från Stockholm:",Totalt!$B$1:$AQ$554,MATCH(P$2,Totalt!$B$1:$AQ$1,0),FALSE),"")</f>
        <v>0</v>
      </c>
      <c r="Q341" s="342">
        <f>IFERROR(VLOOKUP("Korrigering av bränslen till värme som köps av SFAB från Stockholm:",Totalt!$B$1:$AQ$554,MATCH(Q$2,Totalt!$B$1:$AQ$1,0),FALSE),"")</f>
        <v>0</v>
      </c>
      <c r="R341" s="342">
        <f>IFERROR(VLOOKUP("Korrigering av bränslen till värme som köps av SFAB från Stockholm:",Totalt!$B$1:$AQ$554,MATCH(R$2,Totalt!$B$1:$AQ$1,0),FALSE),"")</f>
        <v>-7.7799999999999994E-2</v>
      </c>
      <c r="S341" s="342">
        <f>IFERROR(VLOOKUP("Korrigering av bränslen till värme som köps av SFAB från Stockholm:",Totalt!$B$1:$AQ$554,MATCH(S$2,Totalt!$B$1:$AQ$1,0),FALSE),"")</f>
        <v>0</v>
      </c>
      <c r="T341" s="342">
        <f>IFERROR(VLOOKUP("Korrigering av bränslen till värme som köps av SFAB från Stockholm:",Totalt!$B$1:$AQ$554,MATCH(T$2,Totalt!$B$1:$AQ$1,0),FALSE),"")</f>
        <v>0</v>
      </c>
      <c r="U341" s="342">
        <f>IFERROR(VLOOKUP("Korrigering av bränslen till värme som köps av SFAB från Stockholm:",Totalt!$B$1:$AQ$554,MATCH(U$2,Totalt!$B$1:$AQ$1,0),FALSE),"")</f>
        <v>0</v>
      </c>
      <c r="V341" s="342">
        <f>IFERROR(VLOOKUP("Korrigering av bränslen till värme som köps av SFAB från Stockholm:",Totalt!$B$1:$AQ$554,MATCH(V$2,Totalt!$B$1:$AQ$1,0),FALSE),"")</f>
        <v>-4.4478</v>
      </c>
      <c r="W341" s="342">
        <f>IFERROR(VLOOKUP("Korrigering av bränslen till värme som köps av SFAB från Stockholm:",Totalt!$B$1:$AQ$554,MATCH(W$2,Totalt!$B$1:$AQ$1,0),FALSE),"")</f>
        <v>-21.2196</v>
      </c>
      <c r="X341" s="342">
        <f>IFERROR(VLOOKUP("Korrigering av bränslen till värme som köps av SFAB från Stockholm:",Totalt!$B$1:$AQ$554,MATCH(X$2,Totalt!$B$1:$AQ$1,0),FALSE),"")</f>
        <v>0</v>
      </c>
      <c r="Y341" s="342">
        <f>IFERROR(VLOOKUP("Korrigering av bränslen till värme som köps av SFAB från Stockholm:",Totalt!$B$1:$AQ$554,MATCH(Y$2,Totalt!$B$1:$AQ$1,0),FALSE),"")</f>
        <v>0</v>
      </c>
      <c r="Z341" s="342">
        <f>IFERROR(VLOOKUP("Korrigering av bränslen till värme som köps av SFAB från Stockholm:",Totalt!$B$1:$AQ$554,MATCH(Z$2,Totalt!$B$1:$AQ$1,0),FALSE),"")</f>
        <v>-1.0521</v>
      </c>
      <c r="AA341" s="342">
        <f>IFERROR(VLOOKUP("Korrigering av bränslen till värme som köps av SFAB från Stockholm:",Totalt!$B$1:$AQ$554,MATCH(AA$2,Totalt!$B$1:$AQ$1,0),FALSE),"")</f>
        <v>-6.5476999999999999</v>
      </c>
      <c r="AB341" s="342">
        <f>IFERROR(VLOOKUP("Korrigering av bränslen till värme som köps av SFAB från Stockholm:",Totalt!$B$1:$AQ$554,MATCH(AB$2,Totalt!$B$1:$AQ$1,0),FALSE),"")</f>
        <v>-16.304500000000001</v>
      </c>
      <c r="AC341" s="342">
        <f>IFERROR(VLOOKUP("Korrigering av bränslen till värme som köps av SFAB från Stockholm:",Totalt!$B$1:$AQ$554,MATCH(AC$2,Totalt!$B$1:$AQ$1,0),FALSE),"")</f>
        <v>-2.1499000000000001</v>
      </c>
      <c r="AD341" s="342">
        <f>IFERROR(VLOOKUP("Korrigering av bränslen till värme som köps av SFAB från Stockholm:",Totalt!$B$1:$AQ$554,MATCH(AD$2,Totalt!$B$1:$AQ$1,0),FALSE),"")</f>
        <v>0</v>
      </c>
      <c r="AE341" s="342">
        <f>IFERROR(VLOOKUP("Korrigering av bränslen till värme som köps av SFAB från Stockholm:",Totalt!$B$1:$AQ$554,MATCH(AE$2,Totalt!$B$1:$AQ$1,0),FALSE),"")</f>
        <v>0</v>
      </c>
      <c r="AF341" s="342">
        <f>IFERROR(VLOOKUP("Korrigering av bränslen till värme som köps av SFAB från Stockholm:",Totalt!$B$1:$AQ$554,MATCH(AF$2,Totalt!$B$1:$AQ$1,0),FALSE),"")</f>
        <v>-1.6981999999999999</v>
      </c>
      <c r="AG341" s="342">
        <f>IFERROR(VLOOKUP("Korrigering av bränslen till värme som köps av SFAB från Stockholm:",Totalt!$B$1:$AQ$554,MATCH(AG$2,Totalt!$B$1:$AQ$1,0),FALSE),"")</f>
        <v>56.604999999999997</v>
      </c>
      <c r="AI341" s="341"/>
      <c r="AJ341" s="246"/>
      <c r="AM341" s="247"/>
      <c r="AN341" s="247"/>
      <c r="AO341" s="247"/>
      <c r="AP341" s="247"/>
      <c r="AQ341" s="247"/>
      <c r="AR341" s="52"/>
      <c r="AS341" s="247"/>
      <c r="AT341" s="247"/>
      <c r="AU341" s="52"/>
      <c r="AV341" s="247"/>
      <c r="AW341" s="247"/>
      <c r="AY341" s="244"/>
      <c r="AZ341" s="283"/>
      <c r="BA341" s="283"/>
      <c r="BB341" s="283"/>
      <c r="BC341" s="283"/>
      <c r="BD341" s="283"/>
      <c r="BF341" s="244"/>
      <c r="BG341" s="283"/>
      <c r="BH341" s="283"/>
      <c r="BI341" s="307"/>
      <c r="BJ341" s="307"/>
      <c r="BK341" s="307"/>
      <c r="BL341" s="307"/>
      <c r="BM341" s="307"/>
      <c r="BN341" s="307"/>
      <c r="BO341" s="307"/>
      <c r="BP341" s="307"/>
      <c r="BQ341" s="307"/>
      <c r="BR341" s="307"/>
    </row>
    <row r="342" spans="1:70" x14ac:dyDescent="0.25">
      <c r="A342" s="2"/>
      <c r="B342" s="2"/>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c r="AA342" s="312"/>
      <c r="AB342" s="312"/>
      <c r="AC342" s="312"/>
      <c r="AD342" s="312"/>
      <c r="AE342" s="312"/>
      <c r="AF342" s="312"/>
      <c r="AG342" s="312"/>
      <c r="AI342" s="245"/>
      <c r="AJ342" s="246"/>
      <c r="AM342" s="247"/>
      <c r="AN342" s="247"/>
      <c r="AO342" s="247"/>
      <c r="AP342" s="247"/>
      <c r="AQ342" s="247"/>
      <c r="AR342" s="52"/>
      <c r="AS342" s="247"/>
      <c r="AT342" s="247"/>
      <c r="AU342" s="52"/>
      <c r="AV342" s="247"/>
      <c r="AW342" s="247"/>
      <c r="AY342" s="244"/>
      <c r="AZ342" s="283"/>
      <c r="BA342" s="283"/>
      <c r="BB342" s="283"/>
      <c r="BC342" s="283"/>
      <c r="BD342" s="283"/>
      <c r="BF342" s="244"/>
      <c r="BG342" s="283"/>
      <c r="BH342" s="283"/>
      <c r="BI342" s="307"/>
      <c r="BJ342" s="307"/>
      <c r="BK342" s="307"/>
      <c r="BL342" s="307"/>
      <c r="BM342" s="307"/>
      <c r="BN342" s="307"/>
      <c r="BO342" s="307"/>
      <c r="BP342" s="307"/>
      <c r="BQ342" s="307"/>
      <c r="BR342" s="307"/>
    </row>
    <row r="343" spans="1:70" x14ac:dyDescent="0.25">
      <c r="A343" s="2"/>
      <c r="B343" s="2"/>
      <c r="C343" s="312"/>
      <c r="D343" s="312"/>
      <c r="E343" s="312"/>
      <c r="F343" s="312"/>
      <c r="G343" s="312"/>
      <c r="H343" s="312"/>
      <c r="I343" s="312"/>
      <c r="J343" s="312"/>
      <c r="K343" s="312"/>
      <c r="L343" s="312"/>
      <c r="M343" s="312"/>
      <c r="N343" s="312"/>
      <c r="O343" s="312"/>
      <c r="P343" s="312"/>
      <c r="Q343" s="312"/>
      <c r="R343" s="312"/>
      <c r="S343" s="312"/>
      <c r="T343" s="312"/>
      <c r="U343" s="312"/>
      <c r="V343" s="312"/>
      <c r="W343" s="312"/>
      <c r="X343" s="312"/>
      <c r="Y343" s="312"/>
      <c r="Z343" s="312"/>
      <c r="AA343" s="312"/>
      <c r="AB343" s="312"/>
      <c r="AC343" s="312"/>
      <c r="AD343" s="312"/>
      <c r="AE343" s="312"/>
      <c r="AF343" s="312"/>
      <c r="AG343" s="312"/>
      <c r="AI343" s="245"/>
      <c r="AJ343" s="246"/>
      <c r="AM343" s="247"/>
      <c r="AN343" s="247"/>
      <c r="AO343" s="247"/>
      <c r="AP343" s="247"/>
      <c r="AQ343" s="247"/>
      <c r="AR343" s="52"/>
      <c r="AS343" s="247"/>
      <c r="AT343" s="247"/>
      <c r="AU343" s="52"/>
      <c r="AV343" s="247"/>
      <c r="AW343" s="247"/>
      <c r="AY343" s="244"/>
      <c r="AZ343" s="283"/>
      <c r="BA343" s="283"/>
      <c r="BB343" s="283"/>
      <c r="BC343" s="283"/>
      <c r="BD343" s="283"/>
      <c r="BF343" s="244"/>
      <c r="BG343" s="283"/>
      <c r="BH343" s="283"/>
      <c r="BI343" s="307"/>
      <c r="BJ343" s="307"/>
      <c r="BK343" s="307"/>
      <c r="BL343" s="307"/>
      <c r="BM343" s="307"/>
      <c r="BN343" s="307"/>
      <c r="BO343" s="307"/>
      <c r="BP343" s="307"/>
      <c r="BQ343" s="307"/>
      <c r="BR343" s="307"/>
    </row>
    <row r="344" spans="1:70" x14ac:dyDescent="0.25">
      <c r="A344" s="2"/>
      <c r="B344" s="2"/>
      <c r="C344" s="312"/>
      <c r="D344" s="312"/>
      <c r="E344" s="312"/>
      <c r="F344" s="312"/>
      <c r="G344" s="312"/>
      <c r="H344" s="312"/>
      <c r="I344" s="312"/>
      <c r="J344" s="312"/>
      <c r="K344" s="312"/>
      <c r="L344" s="312"/>
      <c r="M344" s="312"/>
      <c r="N344" s="312"/>
      <c r="O344" s="312"/>
      <c r="P344" s="312"/>
      <c r="Q344" s="312"/>
      <c r="R344" s="312"/>
      <c r="S344" s="312"/>
      <c r="T344" s="312"/>
      <c r="U344" s="312"/>
      <c r="V344" s="312"/>
      <c r="W344" s="312"/>
      <c r="X344" s="312"/>
      <c r="Y344" s="312"/>
      <c r="Z344" s="312"/>
      <c r="AA344" s="312"/>
      <c r="AB344" s="312"/>
      <c r="AC344" s="312"/>
      <c r="AD344" s="312"/>
      <c r="AE344" s="312"/>
      <c r="AF344" s="312"/>
      <c r="AG344" s="312"/>
      <c r="AI344" s="245"/>
      <c r="AJ344" s="246"/>
      <c r="AM344" s="247"/>
      <c r="AN344" s="247"/>
      <c r="AO344" s="247"/>
      <c r="AP344" s="247"/>
      <c r="AQ344" s="247"/>
      <c r="AR344" s="52"/>
      <c r="AS344" s="247"/>
      <c r="AT344" s="247"/>
      <c r="AU344" s="52"/>
      <c r="AV344" s="247"/>
      <c r="AW344" s="247"/>
      <c r="AY344" s="244"/>
      <c r="AZ344" s="283"/>
      <c r="BA344" s="283"/>
      <c r="BB344" s="283"/>
      <c r="BC344" s="283"/>
      <c r="BD344" s="283"/>
      <c r="BF344" s="244"/>
      <c r="BG344" s="283"/>
      <c r="BH344" s="283"/>
      <c r="BI344" s="307"/>
      <c r="BJ344" s="307"/>
      <c r="BK344" s="307"/>
      <c r="BL344" s="307"/>
      <c r="BM344" s="307"/>
      <c r="BN344" s="307"/>
      <c r="BO344" s="307"/>
      <c r="BP344" s="307"/>
      <c r="BQ344" s="307"/>
      <c r="BR344" s="307"/>
    </row>
    <row r="345" spans="1:70" x14ac:dyDescent="0.25">
      <c r="A345" s="2"/>
      <c r="B345" s="2"/>
      <c r="C345" s="312"/>
      <c r="D345" s="312"/>
      <c r="E345" s="312"/>
      <c r="F345" s="312"/>
      <c r="G345" s="312"/>
      <c r="H345" s="312"/>
      <c r="I345" s="312"/>
      <c r="J345" s="312"/>
      <c r="K345" s="312"/>
      <c r="L345" s="312"/>
      <c r="M345" s="312"/>
      <c r="N345" s="312"/>
      <c r="O345" s="312"/>
      <c r="P345" s="312"/>
      <c r="Q345" s="312"/>
      <c r="R345" s="312"/>
      <c r="S345" s="312"/>
      <c r="T345" s="312"/>
      <c r="U345" s="312"/>
      <c r="V345" s="312"/>
      <c r="W345" s="312"/>
      <c r="X345" s="312"/>
      <c r="Y345" s="312"/>
      <c r="Z345" s="312"/>
      <c r="AA345" s="312"/>
      <c r="AB345" s="312"/>
      <c r="AC345" s="312"/>
      <c r="AD345" s="312"/>
      <c r="AE345" s="312"/>
      <c r="AF345" s="312"/>
      <c r="AG345" s="312"/>
      <c r="AI345" s="245"/>
      <c r="AJ345" s="246"/>
      <c r="AM345" s="247"/>
      <c r="AN345" s="247"/>
      <c r="AO345" s="247"/>
      <c r="AP345" s="247"/>
      <c r="AQ345" s="247"/>
      <c r="AR345" s="52"/>
      <c r="AS345" s="247"/>
      <c r="AT345" s="247"/>
      <c r="AU345" s="52"/>
      <c r="AV345" s="247"/>
      <c r="AW345" s="247"/>
      <c r="AY345" s="244"/>
      <c r="AZ345" s="283"/>
      <c r="BA345" s="283"/>
      <c r="BB345" s="283"/>
      <c r="BC345" s="283"/>
      <c r="BD345" s="283"/>
      <c r="BF345" s="244"/>
      <c r="BG345" s="283"/>
      <c r="BH345" s="283"/>
      <c r="BI345" s="307"/>
      <c r="BJ345" s="307"/>
      <c r="BK345" s="307"/>
      <c r="BL345" s="307"/>
      <c r="BM345" s="307"/>
      <c r="BN345" s="307"/>
      <c r="BO345" s="307"/>
      <c r="BP345" s="307"/>
      <c r="BQ345" s="307"/>
      <c r="BR345" s="307"/>
    </row>
    <row r="346" spans="1:70" x14ac:dyDescent="0.25">
      <c r="A346" s="2"/>
      <c r="B346" s="2"/>
      <c r="C346" s="312"/>
      <c r="D346" s="312"/>
      <c r="E346" s="312"/>
      <c r="F346" s="312"/>
      <c r="G346" s="312"/>
      <c r="H346" s="312"/>
      <c r="I346" s="312"/>
      <c r="J346" s="312"/>
      <c r="K346" s="312"/>
      <c r="L346" s="312"/>
      <c r="M346" s="312"/>
      <c r="N346" s="312"/>
      <c r="O346" s="312"/>
      <c r="P346" s="312"/>
      <c r="Q346" s="312"/>
      <c r="R346" s="312"/>
      <c r="S346" s="312"/>
      <c r="T346" s="312"/>
      <c r="U346" s="312"/>
      <c r="V346" s="312"/>
      <c r="W346" s="312"/>
      <c r="X346" s="312"/>
      <c r="Y346" s="312"/>
      <c r="Z346" s="312"/>
      <c r="AA346" s="312"/>
      <c r="AB346" s="312"/>
      <c r="AC346" s="312"/>
      <c r="AD346" s="312"/>
      <c r="AE346" s="312"/>
      <c r="AF346" s="312"/>
      <c r="AG346" s="312"/>
      <c r="AI346" s="245"/>
      <c r="AJ346" s="246"/>
      <c r="AM346" s="247"/>
      <c r="AN346" s="247"/>
      <c r="AO346" s="247"/>
      <c r="AP346" s="247"/>
      <c r="AQ346" s="247"/>
      <c r="AR346" s="52"/>
      <c r="AS346" s="247"/>
      <c r="AT346" s="247"/>
      <c r="AU346" s="52"/>
      <c r="AV346" s="247"/>
      <c r="AW346" s="247"/>
      <c r="AY346" s="244"/>
      <c r="AZ346" s="283"/>
      <c r="BA346" s="283"/>
      <c r="BB346" s="283"/>
      <c r="BC346" s="283"/>
      <c r="BD346" s="283"/>
      <c r="BF346" s="244"/>
      <c r="BG346" s="283"/>
      <c r="BH346" s="283"/>
      <c r="BI346" s="307"/>
      <c r="BJ346" s="307"/>
      <c r="BK346" s="307"/>
      <c r="BL346" s="307"/>
      <c r="BM346" s="307"/>
      <c r="BN346" s="307"/>
      <c r="BO346" s="307"/>
      <c r="BP346" s="307"/>
      <c r="BQ346" s="307"/>
      <c r="BR346" s="307"/>
    </row>
    <row r="347" spans="1:70" x14ac:dyDescent="0.25">
      <c r="A347" s="2"/>
      <c r="B347" s="2"/>
      <c r="C347" s="312"/>
      <c r="D347" s="312"/>
      <c r="E347" s="312"/>
      <c r="F347" s="312"/>
      <c r="G347" s="312"/>
      <c r="H347" s="312"/>
      <c r="I347" s="312"/>
      <c r="J347" s="312"/>
      <c r="K347" s="312"/>
      <c r="L347" s="312"/>
      <c r="M347" s="312"/>
      <c r="N347" s="312"/>
      <c r="O347" s="312"/>
      <c r="P347" s="312"/>
      <c r="Q347" s="312"/>
      <c r="R347" s="312"/>
      <c r="S347" s="312"/>
      <c r="T347" s="312"/>
      <c r="U347" s="312"/>
      <c r="V347" s="312"/>
      <c r="W347" s="312"/>
      <c r="X347" s="312"/>
      <c r="Y347" s="312"/>
      <c r="Z347" s="312"/>
      <c r="AA347" s="312"/>
      <c r="AB347" s="312"/>
      <c r="AC347" s="312"/>
      <c r="AD347" s="312"/>
      <c r="AE347" s="312"/>
      <c r="AF347" s="312"/>
      <c r="AG347" s="312"/>
      <c r="AI347" s="245"/>
      <c r="AJ347" s="246"/>
      <c r="AM347" s="247"/>
      <c r="AN347" s="247"/>
      <c r="AO347" s="247"/>
      <c r="AP347" s="247"/>
      <c r="AQ347" s="247"/>
      <c r="AR347" s="52"/>
      <c r="AS347" s="247"/>
      <c r="AT347" s="247"/>
      <c r="AU347" s="52"/>
      <c r="AV347" s="247"/>
      <c r="AW347" s="247"/>
      <c r="AY347" s="244"/>
      <c r="AZ347" s="283"/>
      <c r="BA347" s="283"/>
      <c r="BB347" s="283"/>
      <c r="BC347" s="283"/>
      <c r="BD347" s="283"/>
      <c r="BF347" s="244"/>
      <c r="BG347" s="283"/>
      <c r="BH347" s="283"/>
      <c r="BI347" s="307"/>
      <c r="BJ347" s="307"/>
      <c r="BK347" s="307"/>
      <c r="BL347" s="307"/>
      <c r="BM347" s="307"/>
      <c r="BN347" s="307"/>
      <c r="BO347" s="307"/>
      <c r="BP347" s="307"/>
      <c r="BQ347" s="307"/>
      <c r="BR347" s="307"/>
    </row>
    <row r="348" spans="1:70" x14ac:dyDescent="0.25">
      <c r="A348" s="2"/>
      <c r="B348" s="2"/>
      <c r="C348" s="312"/>
      <c r="D348" s="312"/>
      <c r="E348" s="312"/>
      <c r="F348" s="312"/>
      <c r="G348" s="312"/>
      <c r="H348" s="312"/>
      <c r="I348" s="312"/>
      <c r="J348" s="312"/>
      <c r="K348" s="312"/>
      <c r="L348" s="312"/>
      <c r="M348" s="312"/>
      <c r="N348" s="312"/>
      <c r="O348" s="312"/>
      <c r="P348" s="312"/>
      <c r="Q348" s="312"/>
      <c r="R348" s="312"/>
      <c r="S348" s="312"/>
      <c r="T348" s="312"/>
      <c r="U348" s="312"/>
      <c r="V348" s="312"/>
      <c r="W348" s="312"/>
      <c r="X348" s="312"/>
      <c r="Y348" s="312"/>
      <c r="Z348" s="312"/>
      <c r="AA348" s="312"/>
      <c r="AB348" s="312"/>
      <c r="AC348" s="312"/>
      <c r="AD348" s="312"/>
      <c r="AE348" s="312"/>
      <c r="AF348" s="312"/>
      <c r="AG348" s="312"/>
      <c r="AI348" s="245"/>
      <c r="AJ348" s="246"/>
      <c r="AM348" s="247"/>
      <c r="AN348" s="247"/>
      <c r="AO348" s="247"/>
      <c r="AP348" s="247"/>
      <c r="AQ348" s="247"/>
      <c r="AR348" s="52"/>
      <c r="AS348" s="247"/>
      <c r="AT348" s="247"/>
      <c r="AU348" s="52"/>
      <c r="AV348" s="247"/>
      <c r="AW348" s="247"/>
      <c r="AY348" s="244"/>
      <c r="AZ348" s="283"/>
      <c r="BA348" s="283"/>
      <c r="BB348" s="283"/>
      <c r="BC348" s="283"/>
      <c r="BD348" s="283"/>
      <c r="BF348" s="244"/>
      <c r="BG348" s="283"/>
      <c r="BH348" s="283"/>
      <c r="BI348" s="307"/>
      <c r="BJ348" s="307"/>
      <c r="BK348" s="307"/>
      <c r="BL348" s="307"/>
      <c r="BM348" s="307"/>
      <c r="BN348" s="307"/>
      <c r="BO348" s="307"/>
      <c r="BP348" s="307"/>
      <c r="BQ348" s="307"/>
      <c r="BR348" s="307"/>
    </row>
    <row r="349" spans="1:70" x14ac:dyDescent="0.25">
      <c r="A349" s="2"/>
      <c r="B349" s="2"/>
      <c r="C349" s="312"/>
      <c r="D349" s="312"/>
      <c r="E349" s="312"/>
      <c r="F349" s="312"/>
      <c r="G349" s="312"/>
      <c r="H349" s="312"/>
      <c r="I349" s="312"/>
      <c r="J349" s="312"/>
      <c r="K349" s="312"/>
      <c r="L349" s="312"/>
      <c r="M349" s="312"/>
      <c r="N349" s="312"/>
      <c r="O349" s="312"/>
      <c r="P349" s="312"/>
      <c r="Q349" s="312"/>
      <c r="R349" s="312"/>
      <c r="S349" s="312"/>
      <c r="T349" s="312"/>
      <c r="U349" s="312"/>
      <c r="V349" s="312"/>
      <c r="W349" s="312"/>
      <c r="X349" s="312"/>
      <c r="Y349" s="312"/>
      <c r="Z349" s="312"/>
      <c r="AA349" s="312"/>
      <c r="AB349" s="312"/>
      <c r="AC349" s="312"/>
      <c r="AD349" s="312"/>
      <c r="AE349" s="312"/>
      <c r="AF349" s="312"/>
      <c r="AG349" s="312"/>
      <c r="AI349" s="245"/>
      <c r="AJ349" s="246"/>
      <c r="AM349" s="247"/>
      <c r="AN349" s="247"/>
      <c r="AO349" s="247"/>
      <c r="AP349" s="247"/>
      <c r="AQ349" s="247"/>
      <c r="AR349" s="52"/>
      <c r="AS349" s="247"/>
      <c r="AT349" s="247"/>
      <c r="AU349" s="52"/>
      <c r="AV349" s="247"/>
      <c r="AW349" s="247"/>
      <c r="AY349" s="244"/>
      <c r="AZ349" s="283"/>
      <c r="BA349" s="283"/>
      <c r="BB349" s="283"/>
      <c r="BC349" s="283"/>
      <c r="BD349" s="283"/>
      <c r="BF349" s="244"/>
      <c r="BG349" s="283"/>
      <c r="BH349" s="283"/>
      <c r="BI349" s="307"/>
      <c r="BJ349" s="307"/>
      <c r="BK349" s="307"/>
      <c r="BL349" s="307"/>
      <c r="BM349" s="307"/>
      <c r="BN349" s="307"/>
      <c r="BO349" s="307"/>
      <c r="BP349" s="307"/>
      <c r="BQ349" s="307"/>
      <c r="BR349" s="307"/>
    </row>
    <row r="350" spans="1:70" x14ac:dyDescent="0.25">
      <c r="A350" s="2"/>
      <c r="B350" s="2"/>
      <c r="C350" s="312"/>
      <c r="D350" s="312"/>
      <c r="E350" s="312"/>
      <c r="F350" s="312"/>
      <c r="G350" s="312"/>
      <c r="H350" s="312"/>
      <c r="I350" s="312"/>
      <c r="J350" s="312"/>
      <c r="K350" s="312"/>
      <c r="L350" s="312"/>
      <c r="M350" s="312"/>
      <c r="N350" s="312"/>
      <c r="O350" s="312"/>
      <c r="P350" s="312"/>
      <c r="Q350" s="312"/>
      <c r="R350" s="312"/>
      <c r="S350" s="312"/>
      <c r="T350" s="312"/>
      <c r="U350" s="312"/>
      <c r="V350" s="312"/>
      <c r="W350" s="312"/>
      <c r="X350" s="312"/>
      <c r="Y350" s="312"/>
      <c r="Z350" s="312"/>
      <c r="AA350" s="312"/>
      <c r="AB350" s="312"/>
      <c r="AC350" s="312"/>
      <c r="AD350" s="312"/>
      <c r="AE350" s="312"/>
      <c r="AF350" s="312"/>
      <c r="AG350" s="312"/>
      <c r="AI350" s="245"/>
      <c r="AJ350" s="246"/>
      <c r="AM350" s="247"/>
      <c r="AN350" s="247"/>
      <c r="AO350" s="247"/>
      <c r="AP350" s="247"/>
      <c r="AQ350" s="247"/>
      <c r="AR350" s="52"/>
      <c r="AS350" s="247"/>
      <c r="AT350" s="247"/>
      <c r="AU350" s="52"/>
      <c r="AV350" s="247"/>
      <c r="AW350" s="247"/>
      <c r="AY350" s="244"/>
      <c r="AZ350" s="283"/>
      <c r="BA350" s="283"/>
      <c r="BB350" s="283"/>
      <c r="BC350" s="283"/>
      <c r="BD350" s="283"/>
      <c r="BF350" s="244"/>
      <c r="BG350" s="283"/>
      <c r="BH350" s="283"/>
      <c r="BI350" s="307"/>
      <c r="BJ350" s="307"/>
      <c r="BK350" s="307"/>
      <c r="BL350" s="307"/>
      <c r="BM350" s="307"/>
      <c r="BN350" s="307"/>
      <c r="BO350" s="307"/>
      <c r="BP350" s="307"/>
      <c r="BQ350" s="307"/>
      <c r="BR350" s="307"/>
    </row>
    <row r="351" spans="1:70" x14ac:dyDescent="0.25">
      <c r="A351" s="2"/>
      <c r="B351" s="2"/>
      <c r="C351" s="312"/>
      <c r="D351" s="312"/>
      <c r="E351" s="312"/>
      <c r="F351" s="312"/>
      <c r="G351" s="312"/>
      <c r="H351" s="312"/>
      <c r="I351" s="312"/>
      <c r="J351" s="312"/>
      <c r="K351" s="312"/>
      <c r="L351" s="312"/>
      <c r="M351" s="312"/>
      <c r="N351" s="312"/>
      <c r="O351" s="312"/>
      <c r="P351" s="312"/>
      <c r="Q351" s="312"/>
      <c r="R351" s="312"/>
      <c r="S351" s="312"/>
      <c r="T351" s="312"/>
      <c r="U351" s="312"/>
      <c r="V351" s="312"/>
      <c r="W351" s="312"/>
      <c r="X351" s="312"/>
      <c r="Y351" s="312"/>
      <c r="Z351" s="312"/>
      <c r="AA351" s="312"/>
      <c r="AB351" s="312"/>
      <c r="AC351" s="312"/>
      <c r="AD351" s="312"/>
      <c r="AE351" s="312"/>
      <c r="AF351" s="312"/>
      <c r="AG351" s="312"/>
      <c r="AI351" s="245"/>
      <c r="AJ351" s="246"/>
      <c r="AM351" s="247"/>
      <c r="AN351" s="247"/>
      <c r="AO351" s="247"/>
      <c r="AP351" s="247"/>
      <c r="AQ351" s="247"/>
      <c r="AR351" s="52"/>
      <c r="AS351" s="247"/>
      <c r="AT351" s="247"/>
      <c r="AU351" s="52"/>
      <c r="AV351" s="247"/>
      <c r="AW351" s="247"/>
      <c r="AY351" s="244"/>
      <c r="AZ351" s="283"/>
      <c r="BA351" s="283"/>
      <c r="BB351" s="283"/>
      <c r="BC351" s="283"/>
      <c r="BD351" s="283"/>
      <c r="BF351" s="244"/>
      <c r="BG351" s="283"/>
      <c r="BH351" s="283"/>
      <c r="BI351" s="307"/>
      <c r="BJ351" s="307"/>
      <c r="BK351" s="307"/>
      <c r="BL351" s="307"/>
      <c r="BM351" s="307"/>
      <c r="BN351" s="307"/>
      <c r="BO351" s="307"/>
      <c r="BP351" s="307"/>
      <c r="BQ351" s="307"/>
      <c r="BR351" s="307"/>
    </row>
    <row r="352" spans="1:70" x14ac:dyDescent="0.25">
      <c r="A352" s="2"/>
      <c r="B352" s="2"/>
      <c r="C352" s="312"/>
      <c r="D352" s="312"/>
      <c r="E352" s="312"/>
      <c r="F352" s="312"/>
      <c r="G352" s="312"/>
      <c r="H352" s="312"/>
      <c r="I352" s="312"/>
      <c r="J352" s="312"/>
      <c r="K352" s="312"/>
      <c r="L352" s="312"/>
      <c r="M352" s="312"/>
      <c r="N352" s="312"/>
      <c r="O352" s="312"/>
      <c r="P352" s="312"/>
      <c r="Q352" s="312"/>
      <c r="R352" s="312"/>
      <c r="S352" s="312"/>
      <c r="T352" s="312"/>
      <c r="U352" s="312"/>
      <c r="V352" s="312"/>
      <c r="W352" s="312"/>
      <c r="X352" s="312"/>
      <c r="Y352" s="312"/>
      <c r="Z352" s="312"/>
      <c r="AA352" s="312"/>
      <c r="AB352" s="312"/>
      <c r="AC352" s="312"/>
      <c r="AD352" s="312"/>
      <c r="AE352" s="312"/>
      <c r="AF352" s="312"/>
      <c r="AG352" s="312"/>
      <c r="AI352" s="245"/>
      <c r="AJ352" s="246"/>
      <c r="AM352" s="247"/>
      <c r="AN352" s="247"/>
      <c r="AO352" s="247"/>
      <c r="AP352" s="247"/>
      <c r="AQ352" s="247"/>
      <c r="AR352" s="52"/>
      <c r="AS352" s="247"/>
      <c r="AT352" s="247"/>
      <c r="AU352" s="52"/>
      <c r="AV352" s="247"/>
      <c r="AW352" s="247"/>
      <c r="AY352" s="244"/>
      <c r="AZ352" s="283"/>
      <c r="BA352" s="283"/>
      <c r="BB352" s="283"/>
      <c r="BC352" s="283"/>
      <c r="BD352" s="283"/>
      <c r="BF352" s="244"/>
      <c r="BG352" s="283"/>
      <c r="BH352" s="283"/>
      <c r="BI352" s="307"/>
      <c r="BJ352" s="307"/>
      <c r="BK352" s="307"/>
      <c r="BL352" s="307"/>
      <c r="BM352" s="307"/>
      <c r="BN352" s="307"/>
      <c r="BO352" s="307"/>
      <c r="BP352" s="307"/>
      <c r="BQ352" s="307"/>
      <c r="BR352" s="307"/>
    </row>
    <row r="353" spans="1:70" x14ac:dyDescent="0.25">
      <c r="A353" s="2"/>
      <c r="B353" s="2"/>
      <c r="C353" s="312"/>
      <c r="D353" s="312"/>
      <c r="E353" s="312"/>
      <c r="F353" s="312"/>
      <c r="G353" s="312"/>
      <c r="H353" s="312"/>
      <c r="I353" s="312"/>
      <c r="J353" s="312"/>
      <c r="K353" s="312"/>
      <c r="L353" s="312"/>
      <c r="M353" s="312"/>
      <c r="N353" s="312"/>
      <c r="O353" s="312"/>
      <c r="P353" s="312"/>
      <c r="Q353" s="312"/>
      <c r="R353" s="312"/>
      <c r="S353" s="312"/>
      <c r="T353" s="312"/>
      <c r="U353" s="312"/>
      <c r="V353" s="312"/>
      <c r="W353" s="312"/>
      <c r="X353" s="312"/>
      <c r="Y353" s="312"/>
      <c r="Z353" s="312"/>
      <c r="AA353" s="312"/>
      <c r="AB353" s="312"/>
      <c r="AC353" s="312"/>
      <c r="AD353" s="312"/>
      <c r="AE353" s="312"/>
      <c r="AF353" s="312"/>
      <c r="AG353" s="312"/>
      <c r="AI353" s="245"/>
      <c r="AJ353" s="246"/>
      <c r="AM353" s="247"/>
      <c r="AN353" s="247"/>
      <c r="AO353" s="247"/>
      <c r="AP353" s="247"/>
      <c r="AQ353" s="247"/>
      <c r="AR353" s="52"/>
      <c r="AS353" s="247"/>
      <c r="AT353" s="247"/>
      <c r="AU353" s="52"/>
      <c r="AV353" s="247"/>
      <c r="AW353" s="247"/>
      <c r="AY353" s="244"/>
      <c r="AZ353" s="283"/>
      <c r="BA353" s="283"/>
      <c r="BB353" s="283"/>
      <c r="BC353" s="283"/>
      <c r="BD353" s="283"/>
      <c r="BF353" s="244"/>
      <c r="BG353" s="283"/>
      <c r="BH353" s="283"/>
      <c r="BI353" s="307"/>
      <c r="BJ353" s="307"/>
      <c r="BK353" s="307"/>
      <c r="BL353" s="307"/>
      <c r="BM353" s="307"/>
      <c r="BN353" s="307"/>
      <c r="BO353" s="307"/>
      <c r="BP353" s="307"/>
      <c r="BQ353" s="307"/>
      <c r="BR353" s="307"/>
    </row>
    <row r="354" spans="1:70" x14ac:dyDescent="0.25">
      <c r="A354" s="2"/>
      <c r="B354" s="2"/>
      <c r="C354" s="312"/>
      <c r="D354" s="312"/>
      <c r="E354" s="312"/>
      <c r="F354" s="312"/>
      <c r="G354" s="312"/>
      <c r="H354" s="312"/>
      <c r="I354" s="312"/>
      <c r="J354" s="312"/>
      <c r="K354" s="312"/>
      <c r="L354" s="312"/>
      <c r="M354" s="312"/>
      <c r="N354" s="312"/>
      <c r="O354" s="312"/>
      <c r="P354" s="312"/>
      <c r="Q354" s="312"/>
      <c r="R354" s="312"/>
      <c r="S354" s="312"/>
      <c r="T354" s="312"/>
      <c r="U354" s="312"/>
      <c r="V354" s="312"/>
      <c r="W354" s="312"/>
      <c r="X354" s="312"/>
      <c r="Y354" s="312"/>
      <c r="Z354" s="312"/>
      <c r="AA354" s="312"/>
      <c r="AB354" s="312"/>
      <c r="AC354" s="312"/>
      <c r="AD354" s="312"/>
      <c r="AE354" s="312"/>
      <c r="AF354" s="312"/>
      <c r="AG354" s="312"/>
      <c r="AI354" s="245"/>
      <c r="AJ354" s="246"/>
      <c r="AM354" s="247"/>
      <c r="AN354" s="247"/>
      <c r="AO354" s="247"/>
      <c r="AP354" s="247"/>
      <c r="AQ354" s="247"/>
      <c r="AR354" s="52"/>
      <c r="AS354" s="247"/>
      <c r="AT354" s="247"/>
      <c r="AU354" s="52"/>
      <c r="AV354" s="247"/>
      <c r="AW354" s="247"/>
      <c r="AY354" s="244"/>
      <c r="AZ354" s="283"/>
      <c r="BA354" s="283"/>
      <c r="BB354" s="283"/>
      <c r="BC354" s="283"/>
      <c r="BD354" s="283"/>
      <c r="BF354" s="244"/>
      <c r="BG354" s="283"/>
      <c r="BH354" s="283"/>
      <c r="BI354" s="307"/>
      <c r="BJ354" s="307"/>
      <c r="BK354" s="307"/>
      <c r="BL354" s="307"/>
      <c r="BM354" s="307"/>
      <c r="BN354" s="307"/>
      <c r="BO354" s="307"/>
      <c r="BP354" s="307"/>
      <c r="BQ354" s="307"/>
      <c r="BR354" s="307"/>
    </row>
    <row r="355" spans="1:70" x14ac:dyDescent="0.25">
      <c r="A355" s="2"/>
      <c r="B355" s="2"/>
      <c r="C355" s="312"/>
      <c r="D355" s="312"/>
      <c r="E355" s="312"/>
      <c r="F355" s="312"/>
      <c r="G355" s="312"/>
      <c r="H355" s="312"/>
      <c r="I355" s="312"/>
      <c r="J355" s="312"/>
      <c r="K355" s="312"/>
      <c r="L355" s="312"/>
      <c r="M355" s="312"/>
      <c r="N355" s="312"/>
      <c r="O355" s="312"/>
      <c r="P355" s="312"/>
      <c r="Q355" s="312"/>
      <c r="R355" s="312"/>
      <c r="S355" s="312"/>
      <c r="T355" s="312"/>
      <c r="U355" s="312"/>
      <c r="V355" s="312"/>
      <c r="W355" s="312"/>
      <c r="X355" s="312"/>
      <c r="Y355" s="312"/>
      <c r="Z355" s="312"/>
      <c r="AA355" s="312"/>
      <c r="AB355" s="312"/>
      <c r="AC355" s="312"/>
      <c r="AD355" s="312"/>
      <c r="AE355" s="312"/>
      <c r="AF355" s="312"/>
      <c r="AG355" s="312"/>
      <c r="AI355" s="245"/>
      <c r="AJ355" s="246"/>
      <c r="AM355" s="247"/>
      <c r="AN355" s="247"/>
      <c r="AO355" s="247"/>
      <c r="AP355" s="247"/>
      <c r="AQ355" s="247"/>
      <c r="AR355" s="52"/>
      <c r="AS355" s="247"/>
      <c r="AT355" s="247"/>
      <c r="AU355" s="52"/>
      <c r="AV355" s="247"/>
      <c r="AW355" s="247"/>
      <c r="AY355" s="244"/>
      <c r="AZ355" s="283"/>
      <c r="BA355" s="283"/>
      <c r="BB355" s="283"/>
      <c r="BC355" s="283"/>
      <c r="BD355" s="283"/>
      <c r="BF355" s="244"/>
      <c r="BG355" s="283"/>
      <c r="BH355" s="283"/>
      <c r="BI355" s="307"/>
      <c r="BJ355" s="307"/>
      <c r="BK355" s="307"/>
      <c r="BL355" s="307"/>
      <c r="BM355" s="307"/>
      <c r="BN355" s="307"/>
      <c r="BO355" s="307"/>
      <c r="BP355" s="307"/>
      <c r="BQ355" s="307"/>
      <c r="BR355" s="307"/>
    </row>
    <row r="356" spans="1:70" x14ac:dyDescent="0.25">
      <c r="A356" s="2"/>
      <c r="B356" s="2"/>
      <c r="C356" s="312"/>
      <c r="D356" s="312"/>
      <c r="E356" s="312"/>
      <c r="F356" s="312"/>
      <c r="G356" s="312"/>
      <c r="H356" s="312"/>
      <c r="I356" s="312"/>
      <c r="J356" s="312"/>
      <c r="K356" s="312"/>
      <c r="L356" s="312"/>
      <c r="M356" s="312"/>
      <c r="N356" s="312"/>
      <c r="O356" s="312"/>
      <c r="P356" s="312"/>
      <c r="Q356" s="312"/>
      <c r="R356" s="312"/>
      <c r="S356" s="312"/>
      <c r="T356" s="312"/>
      <c r="U356" s="312"/>
      <c r="V356" s="312"/>
      <c r="W356" s="312"/>
      <c r="X356" s="312"/>
      <c r="Y356" s="312"/>
      <c r="Z356" s="312"/>
      <c r="AA356" s="312"/>
      <c r="AB356" s="312"/>
      <c r="AC356" s="312"/>
      <c r="AD356" s="312"/>
      <c r="AE356" s="312"/>
      <c r="AF356" s="312"/>
      <c r="AG356" s="312"/>
      <c r="AI356" s="245"/>
      <c r="AJ356" s="246"/>
      <c r="AM356" s="247"/>
      <c r="AN356" s="247"/>
      <c r="AO356" s="247"/>
      <c r="AP356" s="247"/>
      <c r="AQ356" s="247"/>
      <c r="AR356" s="52"/>
      <c r="AS356" s="247"/>
      <c r="AT356" s="247"/>
      <c r="AU356" s="52"/>
      <c r="AV356" s="247"/>
      <c r="AW356" s="247"/>
      <c r="AY356" s="244"/>
      <c r="AZ356" s="283"/>
      <c r="BA356" s="283"/>
      <c r="BB356" s="283"/>
      <c r="BC356" s="283"/>
      <c r="BD356" s="283"/>
      <c r="BF356" s="244"/>
      <c r="BG356" s="283"/>
      <c r="BH356" s="283"/>
      <c r="BI356" s="307"/>
      <c r="BJ356" s="307"/>
      <c r="BK356" s="307"/>
      <c r="BL356" s="307"/>
      <c r="BM356" s="307"/>
      <c r="BN356" s="307"/>
      <c r="BO356" s="307"/>
      <c r="BP356" s="307"/>
      <c r="BQ356" s="307"/>
      <c r="BR356" s="307"/>
    </row>
    <row r="357" spans="1:70" x14ac:dyDescent="0.25">
      <c r="A357" s="2"/>
      <c r="B357" s="2"/>
      <c r="C357" s="312"/>
      <c r="D357" s="312"/>
      <c r="E357" s="312"/>
      <c r="F357" s="312"/>
      <c r="G357" s="312"/>
      <c r="H357" s="312"/>
      <c r="I357" s="312"/>
      <c r="J357" s="312"/>
      <c r="K357" s="312"/>
      <c r="L357" s="312"/>
      <c r="M357" s="312"/>
      <c r="N357" s="312"/>
      <c r="O357" s="312"/>
      <c r="P357" s="312"/>
      <c r="Q357" s="312"/>
      <c r="R357" s="312"/>
      <c r="S357" s="312"/>
      <c r="T357" s="312"/>
      <c r="U357" s="312"/>
      <c r="V357" s="312"/>
      <c r="W357" s="312"/>
      <c r="X357" s="312"/>
      <c r="Y357" s="312"/>
      <c r="Z357" s="312"/>
      <c r="AA357" s="312"/>
      <c r="AB357" s="312"/>
      <c r="AC357" s="312"/>
      <c r="AD357" s="312"/>
      <c r="AE357" s="312"/>
      <c r="AF357" s="312"/>
      <c r="AG357" s="312"/>
      <c r="AI357" s="245"/>
      <c r="AJ357" s="246"/>
      <c r="AM357" s="247"/>
      <c r="AN357" s="247"/>
      <c r="AO357" s="247"/>
      <c r="AP357" s="247"/>
      <c r="AQ357" s="247"/>
      <c r="AR357" s="52"/>
      <c r="AS357" s="247"/>
      <c r="AT357" s="247"/>
      <c r="AU357" s="52"/>
      <c r="AV357" s="247"/>
      <c r="AW357" s="247"/>
      <c r="AY357" s="244"/>
      <c r="AZ357" s="283"/>
      <c r="BA357" s="283"/>
      <c r="BB357" s="283"/>
      <c r="BC357" s="283"/>
      <c r="BD357" s="283"/>
      <c r="BF357" s="244"/>
      <c r="BG357" s="283"/>
      <c r="BH357" s="283"/>
      <c r="BI357" s="307"/>
      <c r="BJ357" s="307"/>
      <c r="BK357" s="307"/>
      <c r="BL357" s="307"/>
      <c r="BM357" s="307"/>
      <c r="BN357" s="307"/>
      <c r="BO357" s="307"/>
      <c r="BP357" s="307"/>
      <c r="BQ357" s="307"/>
      <c r="BR357" s="307"/>
    </row>
    <row r="358" spans="1:70" x14ac:dyDescent="0.25">
      <c r="A358" s="2"/>
      <c r="B358" s="2"/>
      <c r="C358" s="312"/>
      <c r="D358" s="312"/>
      <c r="E358" s="312"/>
      <c r="F358" s="312"/>
      <c r="G358" s="312"/>
      <c r="H358" s="312"/>
      <c r="I358" s="312"/>
      <c r="J358" s="312"/>
      <c r="K358" s="312"/>
      <c r="L358" s="312"/>
      <c r="M358" s="312"/>
      <c r="N358" s="312"/>
      <c r="O358" s="312"/>
      <c r="P358" s="312"/>
      <c r="Q358" s="312"/>
      <c r="R358" s="312"/>
      <c r="S358" s="312"/>
      <c r="T358" s="312"/>
      <c r="U358" s="312"/>
      <c r="V358" s="312"/>
      <c r="W358" s="312"/>
      <c r="X358" s="312"/>
      <c r="Y358" s="312"/>
      <c r="Z358" s="312"/>
      <c r="AA358" s="312"/>
      <c r="AB358" s="312"/>
      <c r="AC358" s="312"/>
      <c r="AD358" s="312"/>
      <c r="AE358" s="312"/>
      <c r="AF358" s="312"/>
      <c r="AG358" s="312"/>
      <c r="AI358" s="245"/>
      <c r="AJ358" s="246"/>
      <c r="AM358" s="247"/>
      <c r="AN358" s="247"/>
      <c r="AO358" s="247"/>
      <c r="AP358" s="247"/>
      <c r="AQ358" s="247"/>
      <c r="AR358" s="52"/>
      <c r="AS358" s="247"/>
      <c r="AT358" s="247"/>
      <c r="AU358" s="52"/>
      <c r="AV358" s="247"/>
      <c r="AW358" s="247"/>
      <c r="AY358" s="244"/>
      <c r="AZ358" s="283"/>
      <c r="BA358" s="283"/>
      <c r="BB358" s="283"/>
      <c r="BC358" s="283"/>
      <c r="BD358" s="283"/>
      <c r="BF358" s="244"/>
      <c r="BG358" s="283"/>
      <c r="BH358" s="283"/>
      <c r="BI358" s="307"/>
      <c r="BJ358" s="307"/>
      <c r="BK358" s="307"/>
      <c r="BL358" s="307"/>
      <c r="BM358" s="307"/>
      <c r="BN358" s="307"/>
      <c r="BO358" s="307"/>
      <c r="BP358" s="307"/>
      <c r="BQ358" s="307"/>
      <c r="BR358" s="307"/>
    </row>
    <row r="359" spans="1:70" x14ac:dyDescent="0.25">
      <c r="A359" s="2"/>
      <c r="B359" s="2"/>
      <c r="C359" s="312"/>
      <c r="D359" s="312"/>
      <c r="E359" s="312"/>
      <c r="F359" s="312"/>
      <c r="G359" s="312"/>
      <c r="H359" s="312"/>
      <c r="I359" s="312"/>
      <c r="J359" s="312"/>
      <c r="K359" s="312"/>
      <c r="L359" s="312"/>
      <c r="M359" s="312"/>
      <c r="N359" s="312"/>
      <c r="O359" s="312"/>
      <c r="P359" s="312"/>
      <c r="Q359" s="312"/>
      <c r="R359" s="312"/>
      <c r="S359" s="312"/>
      <c r="T359" s="312"/>
      <c r="U359" s="312"/>
      <c r="V359" s="312"/>
      <c r="W359" s="312"/>
      <c r="X359" s="312"/>
      <c r="Y359" s="312"/>
      <c r="Z359" s="312"/>
      <c r="AA359" s="312"/>
      <c r="AB359" s="312"/>
      <c r="AC359" s="312"/>
      <c r="AD359" s="312"/>
      <c r="AE359" s="312"/>
      <c r="AF359" s="312"/>
      <c r="AG359" s="312"/>
      <c r="AI359" s="245"/>
      <c r="AJ359" s="246"/>
      <c r="AM359" s="247"/>
      <c r="AN359" s="247"/>
      <c r="AO359" s="247"/>
      <c r="AP359" s="247"/>
      <c r="AQ359" s="247"/>
      <c r="AR359" s="52"/>
      <c r="AS359" s="247"/>
      <c r="AT359" s="247"/>
      <c r="AU359" s="52"/>
      <c r="AV359" s="247"/>
      <c r="AW359" s="247"/>
      <c r="AY359" s="244"/>
      <c r="AZ359" s="283"/>
      <c r="BA359" s="283"/>
      <c r="BB359" s="283"/>
      <c r="BC359" s="283"/>
      <c r="BD359" s="283"/>
      <c r="BF359" s="244"/>
      <c r="BG359" s="283"/>
      <c r="BH359" s="283"/>
      <c r="BI359" s="307"/>
      <c r="BJ359" s="307"/>
      <c r="BK359" s="307"/>
      <c r="BL359" s="307"/>
      <c r="BM359" s="307"/>
      <c r="BN359" s="307"/>
      <c r="BO359" s="307"/>
      <c r="BP359" s="307"/>
      <c r="BQ359" s="307"/>
      <c r="BR359" s="307"/>
    </row>
    <row r="360" spans="1:70" x14ac:dyDescent="0.25">
      <c r="A360" s="2"/>
      <c r="B360" s="2"/>
      <c r="C360" s="312"/>
      <c r="D360" s="312"/>
      <c r="E360" s="312"/>
      <c r="F360" s="312"/>
      <c r="G360" s="312"/>
      <c r="H360" s="312"/>
      <c r="I360" s="312"/>
      <c r="J360" s="312"/>
      <c r="K360" s="312"/>
      <c r="L360" s="312"/>
      <c r="M360" s="312"/>
      <c r="N360" s="312"/>
      <c r="O360" s="312"/>
      <c r="P360" s="312"/>
      <c r="Q360" s="312"/>
      <c r="R360" s="312"/>
      <c r="S360" s="312"/>
      <c r="T360" s="312"/>
      <c r="U360" s="312"/>
      <c r="V360" s="312"/>
      <c r="W360" s="312"/>
      <c r="X360" s="312"/>
      <c r="Y360" s="312"/>
      <c r="Z360" s="312"/>
      <c r="AA360" s="312"/>
      <c r="AB360" s="312"/>
      <c r="AC360" s="312"/>
      <c r="AD360" s="312"/>
      <c r="AE360" s="312"/>
      <c r="AF360" s="312"/>
      <c r="AG360" s="312"/>
      <c r="AI360" s="245"/>
      <c r="AJ360" s="246"/>
      <c r="AM360" s="247"/>
      <c r="AN360" s="247"/>
      <c r="AO360" s="247"/>
      <c r="AP360" s="247"/>
      <c r="AQ360" s="247"/>
      <c r="AR360" s="52"/>
      <c r="AS360" s="247"/>
      <c r="AT360" s="247"/>
      <c r="AU360" s="52"/>
      <c r="AV360" s="247"/>
      <c r="AW360" s="247"/>
      <c r="AY360" s="244"/>
      <c r="AZ360" s="283"/>
      <c r="BA360" s="283"/>
      <c r="BB360" s="283"/>
      <c r="BC360" s="283"/>
      <c r="BD360" s="283"/>
      <c r="BF360" s="244"/>
      <c r="BG360" s="283"/>
      <c r="BH360" s="283"/>
      <c r="BI360" s="307"/>
      <c r="BJ360" s="307"/>
      <c r="BK360" s="307"/>
      <c r="BL360" s="307"/>
      <c r="BM360" s="307"/>
      <c r="BN360" s="307"/>
      <c r="BO360" s="307"/>
      <c r="BP360" s="307"/>
      <c r="BQ360" s="307"/>
      <c r="BR360" s="307"/>
    </row>
    <row r="361" spans="1:70" x14ac:dyDescent="0.25">
      <c r="A361" s="2"/>
      <c r="B361" s="2"/>
      <c r="C361" s="312"/>
      <c r="D361" s="312"/>
      <c r="E361" s="312"/>
      <c r="F361" s="312"/>
      <c r="G361" s="312"/>
      <c r="H361" s="312"/>
      <c r="I361" s="312"/>
      <c r="J361" s="312"/>
      <c r="K361" s="312"/>
      <c r="L361" s="312"/>
      <c r="M361" s="312"/>
      <c r="N361" s="312"/>
      <c r="O361" s="312"/>
      <c r="P361" s="312"/>
      <c r="Q361" s="312"/>
      <c r="R361" s="312"/>
      <c r="S361" s="312"/>
      <c r="T361" s="312"/>
      <c r="U361" s="312"/>
      <c r="V361" s="312"/>
      <c r="W361" s="312"/>
      <c r="X361" s="312"/>
      <c r="Y361" s="312"/>
      <c r="Z361" s="312"/>
      <c r="AA361" s="312"/>
      <c r="AB361" s="312"/>
      <c r="AC361" s="312"/>
      <c r="AD361" s="312"/>
      <c r="AE361" s="312"/>
      <c r="AF361" s="312"/>
      <c r="AG361" s="312"/>
      <c r="AI361" s="245"/>
      <c r="AJ361" s="246"/>
      <c r="AM361" s="247"/>
      <c r="AN361" s="247"/>
      <c r="AO361" s="247"/>
      <c r="AP361" s="247"/>
      <c r="AQ361" s="247"/>
      <c r="AR361" s="52"/>
      <c r="AS361" s="247"/>
      <c r="AT361" s="247"/>
      <c r="AU361" s="52"/>
      <c r="AV361" s="247"/>
      <c r="AW361" s="247"/>
      <c r="AY361" s="244"/>
      <c r="AZ361" s="283"/>
      <c r="BA361" s="283"/>
      <c r="BB361" s="283"/>
      <c r="BC361" s="283"/>
      <c r="BD361" s="283"/>
      <c r="BF361" s="244"/>
      <c r="BG361" s="283"/>
      <c r="BH361" s="283"/>
      <c r="BI361" s="307"/>
      <c r="BJ361" s="307"/>
      <c r="BK361" s="307"/>
      <c r="BL361" s="307"/>
      <c r="BM361" s="307"/>
      <c r="BN361" s="307"/>
      <c r="BO361" s="307"/>
      <c r="BP361" s="307"/>
      <c r="BQ361" s="307"/>
      <c r="BR361" s="307"/>
    </row>
    <row r="362" spans="1:70" x14ac:dyDescent="0.25">
      <c r="A362" s="2"/>
      <c r="B362" s="2"/>
      <c r="C362" s="312"/>
      <c r="D362" s="312"/>
      <c r="E362" s="312"/>
      <c r="F362" s="312"/>
      <c r="G362" s="312"/>
      <c r="H362" s="312"/>
      <c r="I362" s="312"/>
      <c r="J362" s="312"/>
      <c r="K362" s="312"/>
      <c r="L362" s="312"/>
      <c r="M362" s="312"/>
      <c r="N362" s="312"/>
      <c r="O362" s="312"/>
      <c r="P362" s="312"/>
      <c r="Q362" s="312"/>
      <c r="R362" s="312"/>
      <c r="S362" s="312"/>
      <c r="T362" s="312"/>
      <c r="U362" s="312"/>
      <c r="V362" s="312"/>
      <c r="W362" s="312"/>
      <c r="X362" s="312"/>
      <c r="Y362" s="312"/>
      <c r="Z362" s="312"/>
      <c r="AA362" s="312"/>
      <c r="AB362" s="312"/>
      <c r="AC362" s="312"/>
      <c r="AD362" s="312"/>
      <c r="AE362" s="312"/>
      <c r="AF362" s="312"/>
      <c r="AG362" s="312"/>
      <c r="AI362" s="245"/>
      <c r="AJ362" s="246"/>
      <c r="AM362" s="247"/>
      <c r="AN362" s="247"/>
      <c r="AO362" s="247"/>
      <c r="AP362" s="247"/>
      <c r="AQ362" s="247"/>
      <c r="AR362" s="52"/>
      <c r="AS362" s="247"/>
      <c r="AT362" s="247"/>
      <c r="AU362" s="52"/>
      <c r="AV362" s="247"/>
      <c r="AW362" s="247"/>
      <c r="AY362" s="244"/>
      <c r="AZ362" s="283"/>
      <c r="BA362" s="283"/>
      <c r="BB362" s="283"/>
      <c r="BC362" s="283"/>
      <c r="BD362" s="283"/>
      <c r="BF362" s="244"/>
      <c r="BG362" s="283"/>
      <c r="BH362" s="283"/>
      <c r="BI362" s="307"/>
      <c r="BJ362" s="307"/>
      <c r="BK362" s="307"/>
      <c r="BL362" s="307"/>
      <c r="BM362" s="307"/>
      <c r="BN362" s="307"/>
      <c r="BO362" s="307"/>
      <c r="BP362" s="307"/>
      <c r="BQ362" s="307"/>
      <c r="BR362" s="307"/>
    </row>
    <row r="363" spans="1:70" x14ac:dyDescent="0.25">
      <c r="A363" s="2"/>
      <c r="B363" s="2"/>
      <c r="C363" s="312"/>
      <c r="D363" s="312"/>
      <c r="E363" s="312"/>
      <c r="F363" s="312"/>
      <c r="G363" s="312"/>
      <c r="H363" s="312"/>
      <c r="I363" s="312"/>
      <c r="J363" s="312"/>
      <c r="K363" s="312"/>
      <c r="L363" s="312"/>
      <c r="M363" s="312"/>
      <c r="N363" s="312"/>
      <c r="O363" s="312"/>
      <c r="P363" s="312"/>
      <c r="Q363" s="312"/>
      <c r="R363" s="312"/>
      <c r="S363" s="312"/>
      <c r="T363" s="312"/>
      <c r="U363" s="312"/>
      <c r="V363" s="312"/>
      <c r="W363" s="312"/>
      <c r="X363" s="312"/>
      <c r="Y363" s="312"/>
      <c r="Z363" s="312"/>
      <c r="AA363" s="312"/>
      <c r="AB363" s="312"/>
      <c r="AC363" s="312"/>
      <c r="AD363" s="312"/>
      <c r="AE363" s="312"/>
      <c r="AF363" s="312"/>
      <c r="AG363" s="312"/>
      <c r="AI363" s="245"/>
      <c r="AJ363" s="246"/>
      <c r="AM363" s="247"/>
      <c r="AN363" s="247"/>
      <c r="AO363" s="247"/>
      <c r="AP363" s="247"/>
      <c r="AQ363" s="247"/>
      <c r="AR363" s="52"/>
      <c r="AS363" s="247"/>
      <c r="AT363" s="247"/>
      <c r="AU363" s="52"/>
      <c r="AV363" s="247"/>
      <c r="AW363" s="247"/>
      <c r="AY363" s="244"/>
      <c r="AZ363" s="283"/>
      <c r="BA363" s="283"/>
      <c r="BB363" s="283"/>
      <c r="BC363" s="283"/>
      <c r="BD363" s="283"/>
      <c r="BF363" s="244"/>
      <c r="BG363" s="283"/>
      <c r="BH363" s="283"/>
      <c r="BI363" s="307"/>
      <c r="BJ363" s="307"/>
      <c r="BK363" s="307"/>
      <c r="BL363" s="307"/>
      <c r="BM363" s="307"/>
      <c r="BN363" s="307"/>
      <c r="BO363" s="307"/>
      <c r="BP363" s="307"/>
      <c r="BQ363" s="307"/>
      <c r="BR363" s="307"/>
    </row>
    <row r="364" spans="1:70" x14ac:dyDescent="0.25">
      <c r="A364" s="2"/>
      <c r="B364" s="2"/>
      <c r="C364" s="312"/>
      <c r="D364" s="312"/>
      <c r="E364" s="312"/>
      <c r="F364" s="312"/>
      <c r="G364" s="312"/>
      <c r="H364" s="312"/>
      <c r="I364" s="312"/>
      <c r="J364" s="312"/>
      <c r="K364" s="312"/>
      <c r="L364" s="312"/>
      <c r="M364" s="312"/>
      <c r="N364" s="312"/>
      <c r="O364" s="312"/>
      <c r="P364" s="312"/>
      <c r="Q364" s="312"/>
      <c r="R364" s="312"/>
      <c r="S364" s="312"/>
      <c r="T364" s="312"/>
      <c r="U364" s="312"/>
      <c r="V364" s="312"/>
      <c r="W364" s="312"/>
      <c r="X364" s="312"/>
      <c r="Y364" s="312"/>
      <c r="Z364" s="312"/>
      <c r="AA364" s="312"/>
      <c r="AB364" s="312"/>
      <c r="AC364" s="312"/>
      <c r="AD364" s="312"/>
      <c r="AE364" s="312"/>
      <c r="AF364" s="312"/>
      <c r="AG364" s="312"/>
      <c r="AI364" s="245"/>
      <c r="AJ364" s="246"/>
      <c r="AM364" s="247"/>
      <c r="AN364" s="247"/>
      <c r="AO364" s="247"/>
      <c r="AP364" s="247"/>
      <c r="AQ364" s="247"/>
      <c r="AR364" s="52"/>
      <c r="AS364" s="247"/>
      <c r="AT364" s="247"/>
      <c r="AU364" s="52"/>
      <c r="AV364" s="247"/>
      <c r="AW364" s="247"/>
      <c r="AY364" s="244"/>
      <c r="AZ364" s="283"/>
      <c r="BA364" s="283"/>
      <c r="BB364" s="283"/>
      <c r="BC364" s="283"/>
      <c r="BD364" s="283"/>
      <c r="BF364" s="244"/>
      <c r="BG364" s="283"/>
      <c r="BH364" s="283"/>
      <c r="BI364" s="307"/>
      <c r="BJ364" s="307"/>
      <c r="BK364" s="307"/>
      <c r="BL364" s="307"/>
      <c r="BM364" s="307"/>
      <c r="BN364" s="307"/>
      <c r="BO364" s="307"/>
      <c r="BP364" s="307"/>
      <c r="BQ364" s="307"/>
      <c r="BR364" s="307"/>
    </row>
    <row r="365" spans="1:70" x14ac:dyDescent="0.25">
      <c r="A365" s="2"/>
      <c r="B365" s="2"/>
      <c r="C365" s="312"/>
      <c r="D365" s="312"/>
      <c r="E365" s="312"/>
      <c r="F365" s="312"/>
      <c r="G365" s="312"/>
      <c r="H365" s="312"/>
      <c r="I365" s="312"/>
      <c r="J365" s="312"/>
      <c r="K365" s="312"/>
      <c r="L365" s="312"/>
      <c r="M365" s="312"/>
      <c r="N365" s="312"/>
      <c r="O365" s="312"/>
      <c r="P365" s="312"/>
      <c r="Q365" s="312"/>
      <c r="R365" s="312"/>
      <c r="S365" s="312"/>
      <c r="T365" s="312"/>
      <c r="U365" s="312"/>
      <c r="V365" s="312"/>
      <c r="W365" s="312"/>
      <c r="X365" s="312"/>
      <c r="Y365" s="312"/>
      <c r="Z365" s="312"/>
      <c r="AA365" s="312"/>
      <c r="AB365" s="312"/>
      <c r="AC365" s="312"/>
      <c r="AD365" s="312"/>
      <c r="AE365" s="312"/>
      <c r="AF365" s="312"/>
      <c r="AG365" s="312"/>
      <c r="AI365" s="245"/>
      <c r="AJ365" s="246"/>
      <c r="AM365" s="247"/>
      <c r="AN365" s="247"/>
      <c r="AO365" s="247"/>
      <c r="AP365" s="247"/>
      <c r="AQ365" s="247"/>
      <c r="AR365" s="52"/>
      <c r="AS365" s="247"/>
      <c r="AT365" s="247"/>
      <c r="AU365" s="52"/>
      <c r="AV365" s="247"/>
      <c r="AW365" s="247"/>
      <c r="AY365" s="244"/>
      <c r="AZ365" s="283"/>
      <c r="BA365" s="283"/>
      <c r="BB365" s="283"/>
      <c r="BC365" s="283"/>
      <c r="BD365" s="283"/>
      <c r="BF365" s="244"/>
      <c r="BG365" s="283"/>
      <c r="BH365" s="283"/>
      <c r="BI365" s="307"/>
      <c r="BJ365" s="307"/>
      <c r="BK365" s="307"/>
      <c r="BL365" s="307"/>
      <c r="BM365" s="307"/>
      <c r="BN365" s="307"/>
      <c r="BO365" s="307"/>
      <c r="BP365" s="307"/>
      <c r="BQ365" s="307"/>
      <c r="BR365" s="307"/>
    </row>
    <row r="366" spans="1:70" x14ac:dyDescent="0.25">
      <c r="A366" s="2"/>
      <c r="B366" s="2"/>
      <c r="C366" s="312"/>
      <c r="D366" s="312"/>
      <c r="E366" s="312"/>
      <c r="F366" s="312"/>
      <c r="G366" s="312"/>
      <c r="H366" s="312"/>
      <c r="I366" s="312"/>
      <c r="J366" s="312"/>
      <c r="K366" s="312"/>
      <c r="L366" s="312"/>
      <c r="M366" s="312"/>
      <c r="N366" s="312"/>
      <c r="O366" s="312"/>
      <c r="P366" s="312"/>
      <c r="Q366" s="312"/>
      <c r="R366" s="312"/>
      <c r="S366" s="312"/>
      <c r="T366" s="312"/>
      <c r="U366" s="312"/>
      <c r="V366" s="312"/>
      <c r="W366" s="312"/>
      <c r="X366" s="312"/>
      <c r="Y366" s="312"/>
      <c r="Z366" s="312"/>
      <c r="AA366" s="312"/>
      <c r="AB366" s="312"/>
      <c r="AC366" s="312"/>
      <c r="AD366" s="312"/>
      <c r="AE366" s="312"/>
      <c r="AF366" s="312"/>
      <c r="AG366" s="312"/>
      <c r="AI366" s="245"/>
      <c r="AJ366" s="246"/>
      <c r="AM366" s="247"/>
      <c r="AN366" s="247"/>
      <c r="AO366" s="247"/>
      <c r="AP366" s="247"/>
      <c r="AQ366" s="247"/>
      <c r="AR366" s="52"/>
      <c r="AS366" s="247"/>
      <c r="AT366" s="247"/>
      <c r="AU366" s="52"/>
      <c r="AV366" s="247"/>
      <c r="AW366" s="247"/>
      <c r="AY366" s="244"/>
      <c r="AZ366" s="283"/>
      <c r="BA366" s="283"/>
      <c r="BB366" s="283"/>
      <c r="BC366" s="283"/>
      <c r="BD366" s="283"/>
      <c r="BF366" s="244"/>
      <c r="BG366" s="283"/>
      <c r="BH366" s="283"/>
      <c r="BI366" s="307"/>
      <c r="BJ366" s="307"/>
      <c r="BK366" s="307"/>
      <c r="BL366" s="307"/>
      <c r="BM366" s="307"/>
      <c r="BN366" s="307"/>
      <c r="BO366" s="307"/>
      <c r="BP366" s="307"/>
      <c r="BQ366" s="307"/>
      <c r="BR366" s="307"/>
    </row>
    <row r="367" spans="1:70" x14ac:dyDescent="0.25">
      <c r="A367" s="2"/>
      <c r="B367" s="2"/>
      <c r="C367" s="312"/>
      <c r="D367" s="312"/>
      <c r="E367" s="312"/>
      <c r="F367" s="312"/>
      <c r="G367" s="312"/>
      <c r="H367" s="312"/>
      <c r="I367" s="312"/>
      <c r="J367" s="312"/>
      <c r="K367" s="312"/>
      <c r="L367" s="312"/>
      <c r="M367" s="312"/>
      <c r="N367" s="312"/>
      <c r="O367" s="312"/>
      <c r="P367" s="312"/>
      <c r="Q367" s="312"/>
      <c r="R367" s="312"/>
      <c r="S367" s="312"/>
      <c r="T367" s="312"/>
      <c r="U367" s="312"/>
      <c r="V367" s="312"/>
      <c r="W367" s="312"/>
      <c r="X367" s="312"/>
      <c r="Y367" s="312"/>
      <c r="Z367" s="312"/>
      <c r="AA367" s="312"/>
      <c r="AB367" s="312"/>
      <c r="AC367" s="312"/>
      <c r="AD367" s="312"/>
      <c r="AE367" s="312"/>
      <c r="AF367" s="312"/>
      <c r="AG367" s="312"/>
      <c r="AI367" s="245"/>
      <c r="AJ367" s="246"/>
      <c r="AM367" s="247"/>
      <c r="AN367" s="247"/>
      <c r="AO367" s="247"/>
      <c r="AP367" s="247"/>
      <c r="AQ367" s="247"/>
      <c r="AR367" s="52"/>
      <c r="AS367" s="247"/>
      <c r="AT367" s="247"/>
      <c r="AU367" s="52"/>
      <c r="AV367" s="247"/>
      <c r="AW367" s="247"/>
      <c r="AY367" s="244"/>
      <c r="AZ367" s="283"/>
      <c r="BA367" s="283"/>
      <c r="BB367" s="283"/>
      <c r="BC367" s="283"/>
      <c r="BD367" s="283"/>
      <c r="BF367" s="244"/>
      <c r="BG367" s="283"/>
      <c r="BH367" s="283"/>
      <c r="BI367" s="307"/>
      <c r="BJ367" s="307"/>
      <c r="BK367" s="307"/>
      <c r="BL367" s="307"/>
      <c r="BM367" s="307"/>
      <c r="BN367" s="307"/>
      <c r="BO367" s="307"/>
      <c r="BP367" s="307"/>
      <c r="BQ367" s="307"/>
      <c r="BR367" s="307"/>
    </row>
    <row r="368" spans="1:70" x14ac:dyDescent="0.25">
      <c r="A368" s="2"/>
      <c r="B368" s="2"/>
      <c r="C368" s="312"/>
      <c r="D368" s="312"/>
      <c r="E368" s="312"/>
      <c r="F368" s="312"/>
      <c r="G368" s="312"/>
      <c r="H368" s="312"/>
      <c r="I368" s="312"/>
      <c r="J368" s="312"/>
      <c r="K368" s="312"/>
      <c r="L368" s="312"/>
      <c r="M368" s="312"/>
      <c r="N368" s="312"/>
      <c r="O368" s="312"/>
      <c r="P368" s="312"/>
      <c r="Q368" s="312"/>
      <c r="R368" s="312"/>
      <c r="S368" s="312"/>
      <c r="T368" s="312"/>
      <c r="U368" s="312"/>
      <c r="V368" s="312"/>
      <c r="W368" s="312"/>
      <c r="X368" s="312"/>
      <c r="Y368" s="312"/>
      <c r="Z368" s="312"/>
      <c r="AA368" s="312"/>
      <c r="AB368" s="312"/>
      <c r="AC368" s="312"/>
      <c r="AD368" s="312"/>
      <c r="AE368" s="312"/>
      <c r="AF368" s="312"/>
      <c r="AG368" s="312"/>
      <c r="AI368" s="245"/>
      <c r="AJ368" s="246"/>
      <c r="AM368" s="247"/>
      <c r="AN368" s="247"/>
      <c r="AO368" s="247"/>
      <c r="AP368" s="247"/>
      <c r="AQ368" s="247"/>
      <c r="AR368" s="52"/>
      <c r="AS368" s="247"/>
      <c r="AT368" s="247"/>
      <c r="AU368" s="52"/>
      <c r="AV368" s="247"/>
      <c r="AW368" s="247"/>
      <c r="AY368" s="244"/>
      <c r="AZ368" s="283"/>
      <c r="BA368" s="283"/>
      <c r="BB368" s="283"/>
      <c r="BC368" s="283"/>
      <c r="BD368" s="283"/>
      <c r="BF368" s="244"/>
      <c r="BG368" s="283"/>
      <c r="BH368" s="283"/>
      <c r="BI368" s="307"/>
      <c r="BJ368" s="307"/>
      <c r="BK368" s="307"/>
      <c r="BL368" s="307"/>
      <c r="BM368" s="307"/>
      <c r="BN368" s="307"/>
      <c r="BO368" s="307"/>
      <c r="BP368" s="307"/>
      <c r="BQ368" s="307"/>
      <c r="BR368" s="307"/>
    </row>
    <row r="369" spans="1:70" x14ac:dyDescent="0.25">
      <c r="A369" s="2"/>
      <c r="B369" s="2"/>
      <c r="C369" s="312"/>
      <c r="D369" s="312"/>
      <c r="E369" s="312"/>
      <c r="F369" s="312"/>
      <c r="G369" s="312"/>
      <c r="H369" s="312"/>
      <c r="I369" s="312"/>
      <c r="J369" s="312"/>
      <c r="K369" s="312"/>
      <c r="L369" s="312"/>
      <c r="M369" s="312"/>
      <c r="N369" s="312"/>
      <c r="O369" s="312"/>
      <c r="P369" s="312"/>
      <c r="Q369" s="312"/>
      <c r="R369" s="312"/>
      <c r="S369" s="312"/>
      <c r="T369" s="312"/>
      <c r="U369" s="312"/>
      <c r="V369" s="312"/>
      <c r="W369" s="312"/>
      <c r="X369" s="312"/>
      <c r="Y369" s="312"/>
      <c r="Z369" s="312"/>
      <c r="AA369" s="312"/>
      <c r="AB369" s="312"/>
      <c r="AC369" s="312"/>
      <c r="AD369" s="312"/>
      <c r="AE369" s="312"/>
      <c r="AF369" s="312"/>
      <c r="AG369" s="312"/>
      <c r="AI369" s="245"/>
      <c r="AJ369" s="246"/>
      <c r="AM369" s="247"/>
      <c r="AN369" s="247"/>
      <c r="AO369" s="247"/>
      <c r="AP369" s="247"/>
      <c r="AQ369" s="247"/>
      <c r="AR369" s="52"/>
      <c r="AS369" s="247"/>
      <c r="AT369" s="247"/>
      <c r="AU369" s="52"/>
      <c r="AV369" s="247"/>
      <c r="AW369" s="247"/>
      <c r="AY369" s="244"/>
      <c r="AZ369" s="283"/>
      <c r="BA369" s="283"/>
      <c r="BB369" s="283"/>
      <c r="BC369" s="283"/>
      <c r="BD369" s="283"/>
      <c r="BF369" s="244"/>
      <c r="BG369" s="283"/>
      <c r="BH369" s="283"/>
      <c r="BI369" s="307"/>
      <c r="BJ369" s="307"/>
      <c r="BK369" s="307"/>
      <c r="BL369" s="307"/>
      <c r="BM369" s="307"/>
      <c r="BN369" s="307"/>
      <c r="BO369" s="307"/>
      <c r="BP369" s="307"/>
      <c r="BQ369" s="307"/>
      <c r="BR369" s="307"/>
    </row>
    <row r="370" spans="1:70" x14ac:dyDescent="0.25">
      <c r="A370" s="2"/>
      <c r="B370" s="2"/>
      <c r="C370" s="312"/>
      <c r="D370" s="312"/>
      <c r="E370" s="312"/>
      <c r="F370" s="312"/>
      <c r="G370" s="312"/>
      <c r="H370" s="312"/>
      <c r="I370" s="312"/>
      <c r="J370" s="312"/>
      <c r="K370" s="312"/>
      <c r="L370" s="312"/>
      <c r="M370" s="312"/>
      <c r="N370" s="312"/>
      <c r="O370" s="312"/>
      <c r="P370" s="312"/>
      <c r="Q370" s="312"/>
      <c r="R370" s="312"/>
      <c r="S370" s="312"/>
      <c r="T370" s="312"/>
      <c r="U370" s="312"/>
      <c r="V370" s="312"/>
      <c r="W370" s="312"/>
      <c r="X370" s="312"/>
      <c r="Y370" s="312"/>
      <c r="Z370" s="312"/>
      <c r="AA370" s="312"/>
      <c r="AB370" s="312"/>
      <c r="AC370" s="312"/>
      <c r="AD370" s="312"/>
      <c r="AE370" s="312"/>
      <c r="AF370" s="312"/>
      <c r="AG370" s="312"/>
      <c r="AI370" s="245"/>
      <c r="AJ370" s="246"/>
      <c r="AM370" s="247"/>
      <c r="AN370" s="247"/>
      <c r="AO370" s="247"/>
      <c r="AP370" s="247"/>
      <c r="AQ370" s="247"/>
      <c r="AR370" s="52"/>
      <c r="AS370" s="247"/>
      <c r="AT370" s="247"/>
      <c r="AU370" s="52"/>
      <c r="AV370" s="247"/>
      <c r="AW370" s="247"/>
      <c r="AY370" s="244"/>
      <c r="AZ370" s="283"/>
      <c r="BA370" s="283"/>
      <c r="BB370" s="283"/>
      <c r="BC370" s="283"/>
      <c r="BD370" s="283"/>
      <c r="BF370" s="244"/>
      <c r="BG370" s="283"/>
      <c r="BH370" s="283"/>
      <c r="BI370" s="307"/>
      <c r="BJ370" s="307"/>
      <c r="BK370" s="307"/>
      <c r="BL370" s="307"/>
      <c r="BM370" s="307"/>
      <c r="BN370" s="307"/>
      <c r="BO370" s="307"/>
      <c r="BP370" s="307"/>
      <c r="BQ370" s="307"/>
      <c r="BR370" s="307"/>
    </row>
    <row r="371" spans="1:70" x14ac:dyDescent="0.25">
      <c r="A371" s="2"/>
      <c r="B371" s="2"/>
      <c r="C371" s="312"/>
      <c r="D371" s="312"/>
      <c r="E371" s="312"/>
      <c r="F371" s="312"/>
      <c r="G371" s="312"/>
      <c r="H371" s="312"/>
      <c r="I371" s="312"/>
      <c r="J371" s="312"/>
      <c r="K371" s="312"/>
      <c r="L371" s="312"/>
      <c r="M371" s="312"/>
      <c r="N371" s="312"/>
      <c r="O371" s="312"/>
      <c r="P371" s="312"/>
      <c r="Q371" s="312"/>
      <c r="R371" s="312"/>
      <c r="S371" s="312"/>
      <c r="T371" s="312"/>
      <c r="U371" s="312"/>
      <c r="V371" s="312"/>
      <c r="W371" s="312"/>
      <c r="X371" s="312"/>
      <c r="Y371" s="312"/>
      <c r="Z371" s="312"/>
      <c r="AA371" s="312"/>
      <c r="AB371" s="312"/>
      <c r="AC371" s="312"/>
      <c r="AD371" s="312"/>
      <c r="AE371" s="312"/>
      <c r="AF371" s="312"/>
      <c r="AG371" s="312"/>
      <c r="AI371" s="245"/>
      <c r="AJ371" s="246"/>
      <c r="AM371" s="247"/>
      <c r="AN371" s="247"/>
      <c r="AO371" s="247"/>
      <c r="AP371" s="247"/>
      <c r="AQ371" s="247"/>
      <c r="AR371" s="52"/>
      <c r="AS371" s="247"/>
      <c r="AT371" s="247"/>
      <c r="AU371" s="52"/>
      <c r="AV371" s="247"/>
      <c r="AW371" s="247"/>
      <c r="AY371" s="244"/>
      <c r="AZ371" s="283"/>
      <c r="BA371" s="283"/>
      <c r="BB371" s="283"/>
      <c r="BC371" s="283"/>
      <c r="BD371" s="283"/>
      <c r="BF371" s="244"/>
      <c r="BG371" s="283"/>
      <c r="BH371" s="283"/>
      <c r="BI371" s="307"/>
      <c r="BJ371" s="307"/>
      <c r="BK371" s="307"/>
      <c r="BL371" s="307"/>
      <c r="BM371" s="307"/>
      <c r="BN371" s="307"/>
      <c r="BO371" s="307"/>
      <c r="BP371" s="307"/>
      <c r="BQ371" s="307"/>
      <c r="BR371" s="307"/>
    </row>
    <row r="372" spans="1:70" x14ac:dyDescent="0.25">
      <c r="A372" s="2"/>
      <c r="B372" s="2"/>
      <c r="C372" s="312"/>
      <c r="D372" s="312"/>
      <c r="E372" s="312"/>
      <c r="F372" s="312"/>
      <c r="G372" s="312"/>
      <c r="H372" s="312"/>
      <c r="I372" s="312"/>
      <c r="J372" s="312"/>
      <c r="K372" s="312"/>
      <c r="L372" s="312"/>
      <c r="M372" s="312"/>
      <c r="N372" s="312"/>
      <c r="O372" s="312"/>
      <c r="P372" s="312"/>
      <c r="Q372" s="312"/>
      <c r="R372" s="312"/>
      <c r="S372" s="312"/>
      <c r="T372" s="312"/>
      <c r="U372" s="312"/>
      <c r="V372" s="312"/>
      <c r="W372" s="312"/>
      <c r="X372" s="312"/>
      <c r="Y372" s="312"/>
      <c r="Z372" s="312"/>
      <c r="AA372" s="312"/>
      <c r="AB372" s="312"/>
      <c r="AC372" s="312"/>
      <c r="AD372" s="312"/>
      <c r="AE372" s="312"/>
      <c r="AF372" s="312"/>
      <c r="AG372" s="312"/>
      <c r="AI372" s="245"/>
      <c r="AJ372" s="246"/>
      <c r="AM372" s="247"/>
      <c r="AN372" s="247"/>
      <c r="AO372" s="247"/>
      <c r="AP372" s="247"/>
      <c r="AQ372" s="247"/>
      <c r="AR372" s="52"/>
      <c r="AS372" s="247"/>
      <c r="AT372" s="247"/>
      <c r="AU372" s="52"/>
      <c r="AV372" s="247"/>
      <c r="AW372" s="247"/>
      <c r="AY372" s="244"/>
      <c r="AZ372" s="283"/>
      <c r="BA372" s="283"/>
      <c r="BB372" s="283"/>
      <c r="BC372" s="283"/>
      <c r="BD372" s="283"/>
      <c r="BF372" s="244"/>
      <c r="BG372" s="283"/>
      <c r="BH372" s="283"/>
      <c r="BI372" s="307"/>
      <c r="BJ372" s="307"/>
      <c r="BK372" s="307"/>
      <c r="BL372" s="307"/>
      <c r="BM372" s="307"/>
      <c r="BN372" s="307"/>
      <c r="BO372" s="307"/>
      <c r="BP372" s="307"/>
      <c r="BQ372" s="307"/>
      <c r="BR372" s="307"/>
    </row>
    <row r="373" spans="1:70" x14ac:dyDescent="0.25">
      <c r="A373" s="2"/>
      <c r="B373" s="2"/>
      <c r="C373" s="312"/>
      <c r="D373" s="312"/>
      <c r="E373" s="312"/>
      <c r="F373" s="312"/>
      <c r="G373" s="312"/>
      <c r="H373" s="312"/>
      <c r="I373" s="312"/>
      <c r="J373" s="312"/>
      <c r="K373" s="312"/>
      <c r="L373" s="312"/>
      <c r="M373" s="312"/>
      <c r="N373" s="312"/>
      <c r="O373" s="312"/>
      <c r="P373" s="312"/>
      <c r="Q373" s="312"/>
      <c r="R373" s="312"/>
      <c r="S373" s="312"/>
      <c r="T373" s="312"/>
      <c r="U373" s="312"/>
      <c r="V373" s="312"/>
      <c r="W373" s="312"/>
      <c r="X373" s="312"/>
      <c r="Y373" s="312"/>
      <c r="Z373" s="312"/>
      <c r="AA373" s="312"/>
      <c r="AB373" s="312"/>
      <c r="AC373" s="312"/>
      <c r="AD373" s="312"/>
      <c r="AE373" s="312"/>
      <c r="AF373" s="312"/>
      <c r="AG373" s="312"/>
      <c r="AI373" s="245"/>
      <c r="AJ373" s="246"/>
      <c r="AM373" s="247"/>
      <c r="AN373" s="247"/>
      <c r="AO373" s="247"/>
      <c r="AP373" s="247"/>
      <c r="AQ373" s="247"/>
      <c r="AR373" s="52"/>
      <c r="AS373" s="247"/>
      <c r="AT373" s="247"/>
      <c r="AU373" s="52"/>
      <c r="AV373" s="247"/>
      <c r="AW373" s="247"/>
      <c r="AY373" s="244"/>
      <c r="AZ373" s="283"/>
      <c r="BA373" s="283"/>
      <c r="BB373" s="283"/>
      <c r="BC373" s="283"/>
      <c r="BD373" s="283"/>
      <c r="BF373" s="244"/>
      <c r="BG373" s="283"/>
      <c r="BH373" s="283"/>
      <c r="BI373" s="307"/>
      <c r="BJ373" s="307"/>
      <c r="BK373" s="307"/>
      <c r="BL373" s="307"/>
      <c r="BM373" s="307"/>
      <c r="BN373" s="307"/>
      <c r="BO373" s="307"/>
      <c r="BP373" s="307"/>
      <c r="BQ373" s="307"/>
      <c r="BR373" s="307"/>
    </row>
    <row r="374" spans="1:70" x14ac:dyDescent="0.25">
      <c r="A374" s="2"/>
      <c r="B374" s="2"/>
      <c r="C374" s="312"/>
      <c r="D374" s="312"/>
      <c r="E374" s="312"/>
      <c r="F374" s="312"/>
      <c r="G374" s="312"/>
      <c r="H374" s="312"/>
      <c r="I374" s="312"/>
      <c r="J374" s="312"/>
      <c r="K374" s="312"/>
      <c r="L374" s="312"/>
      <c r="M374" s="312"/>
      <c r="N374" s="312"/>
      <c r="O374" s="312"/>
      <c r="P374" s="312"/>
      <c r="Q374" s="312"/>
      <c r="R374" s="312"/>
      <c r="S374" s="312"/>
      <c r="T374" s="312"/>
      <c r="U374" s="312"/>
      <c r="V374" s="312"/>
      <c r="W374" s="312"/>
      <c r="X374" s="312"/>
      <c r="Y374" s="312"/>
      <c r="Z374" s="312"/>
      <c r="AA374" s="312"/>
      <c r="AB374" s="312"/>
      <c r="AC374" s="312"/>
      <c r="AD374" s="312"/>
      <c r="AE374" s="312"/>
      <c r="AF374" s="312"/>
      <c r="AG374" s="312"/>
      <c r="AI374" s="245"/>
      <c r="AJ374" s="246"/>
      <c r="AM374" s="247"/>
      <c r="AN374" s="247"/>
      <c r="AO374" s="247"/>
      <c r="AP374" s="247"/>
      <c r="AQ374" s="247"/>
      <c r="AR374" s="52"/>
      <c r="AS374" s="247"/>
      <c r="AT374" s="247"/>
      <c r="AU374" s="52"/>
      <c r="AV374" s="247"/>
      <c r="AW374" s="247"/>
      <c r="AY374" s="244"/>
      <c r="AZ374" s="283"/>
      <c r="BA374" s="283"/>
      <c r="BB374" s="283"/>
      <c r="BC374" s="283"/>
      <c r="BD374" s="283"/>
      <c r="BF374" s="244"/>
      <c r="BG374" s="283"/>
      <c r="BH374" s="283"/>
      <c r="BI374" s="307"/>
      <c r="BJ374" s="307"/>
      <c r="BK374" s="307"/>
      <c r="BL374" s="307"/>
      <c r="BM374" s="307"/>
      <c r="BN374" s="307"/>
      <c r="BO374" s="307"/>
      <c r="BP374" s="307"/>
      <c r="BQ374" s="307"/>
      <c r="BR374" s="307"/>
    </row>
    <row r="375" spans="1:70" x14ac:dyDescent="0.25">
      <c r="A375" s="2"/>
      <c r="B375" s="2"/>
      <c r="C375" s="312"/>
      <c r="D375" s="312"/>
      <c r="E375" s="312"/>
      <c r="F375" s="312"/>
      <c r="G375" s="312"/>
      <c r="H375" s="312"/>
      <c r="I375" s="312"/>
      <c r="J375" s="312"/>
      <c r="K375" s="312"/>
      <c r="L375" s="312"/>
      <c r="M375" s="312"/>
      <c r="N375" s="312"/>
      <c r="O375" s="312"/>
      <c r="P375" s="312"/>
      <c r="Q375" s="312"/>
      <c r="R375" s="312"/>
      <c r="S375" s="312"/>
      <c r="T375" s="312"/>
      <c r="U375" s="312"/>
      <c r="V375" s="312"/>
      <c r="W375" s="312"/>
      <c r="X375" s="312"/>
      <c r="Y375" s="312"/>
      <c r="Z375" s="312"/>
      <c r="AA375" s="312"/>
      <c r="AB375" s="312"/>
      <c r="AC375" s="312"/>
      <c r="AD375" s="312"/>
      <c r="AE375" s="312"/>
      <c r="AF375" s="312"/>
      <c r="AG375" s="312"/>
      <c r="AI375" s="245"/>
      <c r="AJ375" s="246"/>
      <c r="AM375" s="247"/>
      <c r="AN375" s="247"/>
      <c r="AO375" s="247"/>
      <c r="AP375" s="247"/>
      <c r="AQ375" s="247"/>
      <c r="AR375" s="52"/>
      <c r="AS375" s="247"/>
      <c r="AT375" s="247"/>
      <c r="AU375" s="52"/>
      <c r="AV375" s="247"/>
      <c r="AW375" s="247"/>
      <c r="AY375" s="244"/>
      <c r="AZ375" s="283"/>
      <c r="BA375" s="283"/>
      <c r="BB375" s="283"/>
      <c r="BC375" s="283"/>
      <c r="BD375" s="283"/>
      <c r="BF375" s="244"/>
      <c r="BG375" s="283"/>
      <c r="BH375" s="283"/>
      <c r="BI375" s="307"/>
      <c r="BJ375" s="307"/>
      <c r="BK375" s="307"/>
      <c r="BL375" s="307"/>
      <c r="BM375" s="307"/>
      <c r="BN375" s="307"/>
      <c r="BO375" s="307"/>
      <c r="BP375" s="307"/>
      <c r="BQ375" s="307"/>
      <c r="BR375" s="307"/>
    </row>
    <row r="376" spans="1:70" x14ac:dyDescent="0.25">
      <c r="A376" s="2"/>
      <c r="B376" s="2"/>
      <c r="C376" s="312"/>
      <c r="D376" s="312"/>
      <c r="E376" s="312"/>
      <c r="F376" s="312"/>
      <c r="G376" s="312"/>
      <c r="H376" s="312"/>
      <c r="I376" s="312"/>
      <c r="J376" s="312"/>
      <c r="K376" s="312"/>
      <c r="L376" s="312"/>
      <c r="M376" s="312"/>
      <c r="N376" s="312"/>
      <c r="O376" s="312"/>
      <c r="P376" s="312"/>
      <c r="Q376" s="312"/>
      <c r="R376" s="312"/>
      <c r="S376" s="312"/>
      <c r="T376" s="312"/>
      <c r="U376" s="312"/>
      <c r="V376" s="312"/>
      <c r="W376" s="312"/>
      <c r="X376" s="312"/>
      <c r="Y376" s="312"/>
      <c r="Z376" s="312"/>
      <c r="AA376" s="312"/>
      <c r="AB376" s="312"/>
      <c r="AC376" s="312"/>
      <c r="AD376" s="312"/>
      <c r="AE376" s="312"/>
      <c r="AF376" s="312"/>
      <c r="AG376" s="312"/>
      <c r="AI376" s="245"/>
      <c r="AJ376" s="246"/>
      <c r="AM376" s="247"/>
      <c r="AN376" s="247"/>
      <c r="AO376" s="247"/>
      <c r="AP376" s="247"/>
      <c r="AQ376" s="247"/>
      <c r="AR376" s="52"/>
      <c r="AS376" s="247"/>
      <c r="AT376" s="247"/>
      <c r="AU376" s="52"/>
      <c r="AV376" s="247"/>
      <c r="AW376" s="247"/>
      <c r="AY376" s="244"/>
      <c r="AZ376" s="283"/>
      <c r="BA376" s="283"/>
      <c r="BB376" s="283"/>
      <c r="BC376" s="283"/>
      <c r="BD376" s="283"/>
      <c r="BF376" s="244"/>
      <c r="BG376" s="283"/>
      <c r="BH376" s="283"/>
      <c r="BI376" s="307"/>
      <c r="BJ376" s="307"/>
      <c r="BK376" s="307"/>
      <c r="BL376" s="307"/>
      <c r="BM376" s="307"/>
      <c r="BN376" s="307"/>
      <c r="BO376" s="307"/>
      <c r="BP376" s="307"/>
      <c r="BQ376" s="307"/>
      <c r="BR376" s="307"/>
    </row>
    <row r="377" spans="1:70" x14ac:dyDescent="0.25">
      <c r="A377" s="2"/>
      <c r="B377" s="2"/>
      <c r="C377" s="312"/>
      <c r="D377" s="312"/>
      <c r="E377" s="312"/>
      <c r="F377" s="312"/>
      <c r="G377" s="312"/>
      <c r="H377" s="312"/>
      <c r="I377" s="312"/>
      <c r="J377" s="312"/>
      <c r="K377" s="312"/>
      <c r="L377" s="312"/>
      <c r="M377" s="312"/>
      <c r="N377" s="312"/>
      <c r="O377" s="312"/>
      <c r="P377" s="312"/>
      <c r="Q377" s="312"/>
      <c r="R377" s="312"/>
      <c r="S377" s="312"/>
      <c r="T377" s="312"/>
      <c r="U377" s="312"/>
      <c r="V377" s="312"/>
      <c r="W377" s="312"/>
      <c r="X377" s="312"/>
      <c r="Y377" s="312"/>
      <c r="Z377" s="312"/>
      <c r="AA377" s="312"/>
      <c r="AB377" s="312"/>
      <c r="AC377" s="312"/>
      <c r="AD377" s="312"/>
      <c r="AE377" s="312"/>
      <c r="AF377" s="312"/>
      <c r="AG377" s="312"/>
      <c r="AI377" s="245"/>
      <c r="AJ377" s="246"/>
      <c r="AM377" s="247"/>
      <c r="AN377" s="247"/>
      <c r="AO377" s="247"/>
      <c r="AP377" s="247"/>
      <c r="AQ377" s="247"/>
      <c r="AR377" s="52"/>
      <c r="AS377" s="247"/>
      <c r="AT377" s="247"/>
      <c r="AU377" s="52"/>
      <c r="AV377" s="247"/>
      <c r="AW377" s="247"/>
      <c r="AY377" s="244"/>
      <c r="AZ377" s="283"/>
      <c r="BA377" s="283"/>
      <c r="BB377" s="283"/>
      <c r="BC377" s="283"/>
      <c r="BD377" s="283"/>
      <c r="BF377" s="244"/>
      <c r="BG377" s="283"/>
      <c r="BH377" s="283"/>
      <c r="BI377" s="307"/>
      <c r="BJ377" s="307"/>
      <c r="BK377" s="307"/>
      <c r="BL377" s="307"/>
      <c r="BM377" s="307"/>
      <c r="BN377" s="307"/>
      <c r="BO377" s="307"/>
      <c r="BP377" s="307"/>
      <c r="BQ377" s="307"/>
      <c r="BR377" s="307"/>
    </row>
    <row r="378" spans="1:70" x14ac:dyDescent="0.25">
      <c r="A378" s="2"/>
      <c r="B378" s="2"/>
      <c r="C378" s="312"/>
      <c r="D378" s="312"/>
      <c r="E378" s="312"/>
      <c r="F378" s="312"/>
      <c r="G378" s="312"/>
      <c r="H378" s="312"/>
      <c r="I378" s="312"/>
      <c r="J378" s="312"/>
      <c r="K378" s="312"/>
      <c r="L378" s="312"/>
      <c r="M378" s="312"/>
      <c r="N378" s="312"/>
      <c r="O378" s="312"/>
      <c r="P378" s="312"/>
      <c r="Q378" s="312"/>
      <c r="R378" s="312"/>
      <c r="S378" s="312"/>
      <c r="T378" s="312"/>
      <c r="U378" s="312"/>
      <c r="V378" s="312"/>
      <c r="W378" s="312"/>
      <c r="X378" s="312"/>
      <c r="Y378" s="312"/>
      <c r="Z378" s="312"/>
      <c r="AA378" s="312"/>
      <c r="AB378" s="312"/>
      <c r="AC378" s="312"/>
      <c r="AD378" s="312"/>
      <c r="AE378" s="312"/>
      <c r="AF378" s="312"/>
      <c r="AG378" s="312"/>
      <c r="AI378" s="245"/>
      <c r="AJ378" s="246"/>
      <c r="AM378" s="247"/>
      <c r="AN378" s="247"/>
      <c r="AO378" s="247"/>
      <c r="AP378" s="247"/>
      <c r="AQ378" s="247"/>
      <c r="AR378" s="52"/>
      <c r="AS378" s="247"/>
      <c r="AT378" s="247"/>
      <c r="AU378" s="52"/>
      <c r="AV378" s="247"/>
      <c r="AW378" s="247"/>
      <c r="AY378" s="244"/>
      <c r="AZ378" s="283"/>
      <c r="BA378" s="283"/>
      <c r="BB378" s="283"/>
      <c r="BC378" s="283"/>
      <c r="BD378" s="283"/>
      <c r="BF378" s="244"/>
      <c r="BG378" s="283"/>
      <c r="BH378" s="283"/>
      <c r="BI378" s="307"/>
      <c r="BJ378" s="307"/>
      <c r="BK378" s="307"/>
      <c r="BL378" s="307"/>
      <c r="BM378" s="307"/>
      <c r="BN378" s="307"/>
      <c r="BO378" s="307"/>
      <c r="BP378" s="307"/>
      <c r="BQ378" s="307"/>
      <c r="BR378" s="307"/>
    </row>
    <row r="379" spans="1:70" x14ac:dyDescent="0.25">
      <c r="A379" s="2"/>
      <c r="B379" s="2"/>
      <c r="C379" s="312"/>
      <c r="D379" s="312"/>
      <c r="E379" s="312"/>
      <c r="F379" s="312"/>
      <c r="G379" s="312"/>
      <c r="H379" s="312"/>
      <c r="I379" s="312"/>
      <c r="J379" s="312"/>
      <c r="K379" s="312"/>
      <c r="L379" s="312"/>
      <c r="M379" s="312"/>
      <c r="N379" s="312"/>
      <c r="O379" s="312"/>
      <c r="P379" s="312"/>
      <c r="Q379" s="312"/>
      <c r="R379" s="312"/>
      <c r="S379" s="312"/>
      <c r="T379" s="312"/>
      <c r="U379" s="312"/>
      <c r="V379" s="312"/>
      <c r="W379" s="312"/>
      <c r="X379" s="312"/>
      <c r="Y379" s="312"/>
      <c r="Z379" s="312"/>
      <c r="AA379" s="312"/>
      <c r="AB379" s="312"/>
      <c r="AC379" s="312"/>
      <c r="AD379" s="312"/>
      <c r="AE379" s="312"/>
      <c r="AF379" s="312"/>
      <c r="AG379" s="312"/>
      <c r="AI379" s="245"/>
      <c r="AJ379" s="246"/>
      <c r="AM379" s="247"/>
      <c r="AN379" s="247"/>
      <c r="AO379" s="247"/>
      <c r="AP379" s="247"/>
      <c r="AQ379" s="247"/>
      <c r="AR379" s="52"/>
      <c r="AS379" s="247"/>
      <c r="AT379" s="247"/>
      <c r="AU379" s="52"/>
      <c r="AV379" s="247"/>
      <c r="AW379" s="247"/>
      <c r="AY379" s="244"/>
      <c r="AZ379" s="283"/>
      <c r="BA379" s="283"/>
      <c r="BB379" s="283"/>
      <c r="BC379" s="283"/>
      <c r="BD379" s="283"/>
      <c r="BF379" s="244"/>
      <c r="BG379" s="283"/>
      <c r="BH379" s="283"/>
      <c r="BI379" s="307"/>
      <c r="BJ379" s="307"/>
      <c r="BK379" s="307"/>
      <c r="BL379" s="307"/>
      <c r="BM379" s="307"/>
      <c r="BN379" s="307"/>
      <c r="BO379" s="307"/>
      <c r="BP379" s="307"/>
      <c r="BQ379" s="307"/>
      <c r="BR379" s="307"/>
    </row>
    <row r="380" spans="1:70" x14ac:dyDescent="0.25">
      <c r="A380" s="2"/>
      <c r="B380" s="2"/>
      <c r="C380" s="312"/>
      <c r="D380" s="312"/>
      <c r="E380" s="312"/>
      <c r="F380" s="312"/>
      <c r="G380" s="312"/>
      <c r="H380" s="312"/>
      <c r="I380" s="312"/>
      <c r="J380" s="312"/>
      <c r="K380" s="312"/>
      <c r="L380" s="312"/>
      <c r="M380" s="312"/>
      <c r="N380" s="312"/>
      <c r="O380" s="312"/>
      <c r="P380" s="312"/>
      <c r="Q380" s="312"/>
      <c r="R380" s="312"/>
      <c r="S380" s="312"/>
      <c r="T380" s="312"/>
      <c r="U380" s="312"/>
      <c r="V380" s="312"/>
      <c r="W380" s="312"/>
      <c r="X380" s="312"/>
      <c r="Y380" s="312"/>
      <c r="Z380" s="312"/>
      <c r="AA380" s="312"/>
      <c r="AB380" s="312"/>
      <c r="AC380" s="312"/>
      <c r="AD380" s="312"/>
      <c r="AE380" s="312"/>
      <c r="AF380" s="312"/>
      <c r="AG380" s="312"/>
      <c r="AI380" s="245"/>
      <c r="AJ380" s="246"/>
      <c r="AM380" s="247"/>
      <c r="AN380" s="247"/>
      <c r="AO380" s="247"/>
      <c r="AP380" s="247"/>
      <c r="AQ380" s="247"/>
      <c r="AR380" s="52"/>
      <c r="AS380" s="247"/>
      <c r="AT380" s="247"/>
      <c r="AU380" s="52"/>
      <c r="AV380" s="247"/>
      <c r="AW380" s="247"/>
      <c r="AY380" s="244"/>
      <c r="AZ380" s="283"/>
      <c r="BA380" s="283"/>
      <c r="BB380" s="283"/>
      <c r="BC380" s="283"/>
      <c r="BD380" s="283"/>
      <c r="BF380" s="244"/>
      <c r="BG380" s="283"/>
      <c r="BH380" s="283"/>
      <c r="BI380" s="307"/>
      <c r="BJ380" s="307"/>
      <c r="BK380" s="307"/>
      <c r="BL380" s="307"/>
      <c r="BM380" s="307"/>
      <c r="BN380" s="307"/>
      <c r="BO380" s="307"/>
      <c r="BP380" s="307"/>
      <c r="BQ380" s="307"/>
      <c r="BR380" s="307"/>
    </row>
    <row r="381" spans="1:70" x14ac:dyDescent="0.25">
      <c r="A381" s="2"/>
      <c r="B381" s="2"/>
      <c r="C381" s="312"/>
      <c r="D381" s="312"/>
      <c r="E381" s="312"/>
      <c r="F381" s="312"/>
      <c r="G381" s="312"/>
      <c r="H381" s="312"/>
      <c r="I381" s="312"/>
      <c r="J381" s="312"/>
      <c r="K381" s="312"/>
      <c r="L381" s="312"/>
      <c r="M381" s="312"/>
      <c r="N381" s="312"/>
      <c r="O381" s="312"/>
      <c r="P381" s="312"/>
      <c r="Q381" s="312"/>
      <c r="R381" s="312"/>
      <c r="S381" s="312"/>
      <c r="T381" s="312"/>
      <c r="U381" s="312"/>
      <c r="V381" s="312"/>
      <c r="W381" s="312"/>
      <c r="X381" s="312"/>
      <c r="Y381" s="312"/>
      <c r="Z381" s="312"/>
      <c r="AA381" s="312"/>
      <c r="AB381" s="312"/>
      <c r="AC381" s="312"/>
      <c r="AD381" s="312"/>
      <c r="AE381" s="312"/>
      <c r="AF381" s="312"/>
      <c r="AG381" s="312"/>
      <c r="AI381" s="245"/>
      <c r="AJ381" s="246"/>
      <c r="AM381" s="247"/>
      <c r="AN381" s="247"/>
      <c r="AO381" s="247"/>
      <c r="AP381" s="247"/>
      <c r="AQ381" s="247"/>
      <c r="AR381" s="52"/>
      <c r="AS381" s="247"/>
      <c r="AT381" s="247"/>
      <c r="AU381" s="52"/>
      <c r="AV381" s="247"/>
      <c r="AW381" s="247"/>
      <c r="AY381" s="244"/>
      <c r="AZ381" s="283"/>
      <c r="BA381" s="283"/>
      <c r="BB381" s="283"/>
      <c r="BC381" s="283"/>
      <c r="BD381" s="283"/>
      <c r="BF381" s="244"/>
      <c r="BG381" s="283"/>
      <c r="BH381" s="283"/>
      <c r="BI381" s="307"/>
      <c r="BJ381" s="307"/>
      <c r="BK381" s="307"/>
      <c r="BL381" s="307"/>
      <c r="BM381" s="307"/>
      <c r="BN381" s="307"/>
      <c r="BO381" s="307"/>
      <c r="BP381" s="307"/>
      <c r="BQ381" s="307"/>
      <c r="BR381" s="307"/>
    </row>
    <row r="382" spans="1:70" x14ac:dyDescent="0.25">
      <c r="A382" s="2"/>
      <c r="B382" s="2"/>
      <c r="C382" s="312"/>
      <c r="D382" s="312"/>
      <c r="E382" s="312"/>
      <c r="F382" s="312"/>
      <c r="G382" s="312"/>
      <c r="H382" s="312"/>
      <c r="I382" s="312"/>
      <c r="J382" s="312"/>
      <c r="K382" s="312"/>
      <c r="L382" s="312"/>
      <c r="M382" s="312"/>
      <c r="N382" s="312"/>
      <c r="O382" s="312"/>
      <c r="P382" s="312"/>
      <c r="Q382" s="312"/>
      <c r="R382" s="312"/>
      <c r="S382" s="312"/>
      <c r="T382" s="312"/>
      <c r="U382" s="312"/>
      <c r="V382" s="312"/>
      <c r="W382" s="312"/>
      <c r="X382" s="312"/>
      <c r="Y382" s="312"/>
      <c r="Z382" s="312"/>
      <c r="AA382" s="312"/>
      <c r="AB382" s="312"/>
      <c r="AC382" s="312"/>
      <c r="AD382" s="312"/>
      <c r="AE382" s="312"/>
      <c r="AF382" s="312"/>
      <c r="AG382" s="312"/>
      <c r="AI382" s="245"/>
      <c r="AJ382" s="246"/>
      <c r="AM382" s="247"/>
      <c r="AN382" s="247"/>
      <c r="AO382" s="247"/>
      <c r="AP382" s="247"/>
      <c r="AQ382" s="247"/>
      <c r="AR382" s="52"/>
      <c r="AS382" s="247"/>
      <c r="AT382" s="247"/>
      <c r="AU382" s="52"/>
      <c r="AV382" s="247"/>
      <c r="AW382" s="247"/>
      <c r="AY382" s="244"/>
      <c r="AZ382" s="283"/>
      <c r="BA382" s="283"/>
      <c r="BB382" s="283"/>
      <c r="BC382" s="283"/>
      <c r="BD382" s="283"/>
      <c r="BF382" s="244"/>
      <c r="BG382" s="283"/>
      <c r="BH382" s="283"/>
      <c r="BI382" s="307"/>
      <c r="BJ382" s="307"/>
      <c r="BK382" s="307"/>
      <c r="BL382" s="307"/>
      <c r="BM382" s="307"/>
      <c r="BN382" s="307"/>
      <c r="BO382" s="307"/>
      <c r="BP382" s="307"/>
      <c r="BQ382" s="307"/>
      <c r="BR382" s="307"/>
    </row>
    <row r="383" spans="1:70" x14ac:dyDescent="0.25">
      <c r="A383" s="2"/>
      <c r="B383" s="2"/>
      <c r="C383" s="312"/>
      <c r="D383" s="312"/>
      <c r="E383" s="312"/>
      <c r="F383" s="312"/>
      <c r="G383" s="312"/>
      <c r="H383" s="312"/>
      <c r="I383" s="312"/>
      <c r="J383" s="312"/>
      <c r="K383" s="312"/>
      <c r="L383" s="312"/>
      <c r="M383" s="312"/>
      <c r="N383" s="312"/>
      <c r="O383" s="312"/>
      <c r="P383" s="312"/>
      <c r="Q383" s="312"/>
      <c r="R383" s="312"/>
      <c r="S383" s="312"/>
      <c r="T383" s="312"/>
      <c r="U383" s="312"/>
      <c r="V383" s="312"/>
      <c r="W383" s="312"/>
      <c r="X383" s="312"/>
      <c r="Y383" s="312"/>
      <c r="Z383" s="312"/>
      <c r="AA383" s="312"/>
      <c r="AB383" s="312"/>
      <c r="AC383" s="312"/>
      <c r="AD383" s="312"/>
      <c r="AE383" s="312"/>
      <c r="AF383" s="312"/>
      <c r="AG383" s="312"/>
      <c r="AI383" s="245"/>
      <c r="AJ383" s="246"/>
      <c r="AM383" s="247"/>
      <c r="AN383" s="247"/>
      <c r="AO383" s="247"/>
      <c r="AP383" s="247"/>
      <c r="AQ383" s="247"/>
      <c r="AR383" s="52"/>
      <c r="AS383" s="247"/>
      <c r="AT383" s="247"/>
      <c r="AU383" s="52"/>
      <c r="AV383" s="247"/>
      <c r="AW383" s="247"/>
      <c r="AY383" s="244"/>
      <c r="AZ383" s="283"/>
      <c r="BA383" s="283"/>
      <c r="BB383" s="283"/>
      <c r="BC383" s="283"/>
      <c r="BD383" s="283"/>
      <c r="BF383" s="244"/>
      <c r="BG383" s="283"/>
      <c r="BH383" s="283"/>
      <c r="BI383" s="307"/>
      <c r="BJ383" s="307"/>
      <c r="BK383" s="307"/>
      <c r="BL383" s="307"/>
      <c r="BM383" s="307"/>
      <c r="BN383" s="307"/>
      <c r="BO383" s="307"/>
      <c r="BP383" s="307"/>
      <c r="BQ383" s="307"/>
      <c r="BR383" s="307"/>
    </row>
    <row r="384" spans="1:70" x14ac:dyDescent="0.25">
      <c r="A384" s="2"/>
      <c r="B384" s="2"/>
      <c r="C384" s="312"/>
      <c r="D384" s="312"/>
      <c r="E384" s="312"/>
      <c r="F384" s="312"/>
      <c r="G384" s="312"/>
      <c r="H384" s="312"/>
      <c r="I384" s="312"/>
      <c r="J384" s="312"/>
      <c r="K384" s="312"/>
      <c r="L384" s="312"/>
      <c r="M384" s="312"/>
      <c r="N384" s="312"/>
      <c r="O384" s="312"/>
      <c r="P384" s="312"/>
      <c r="Q384" s="312"/>
      <c r="R384" s="312"/>
      <c r="S384" s="312"/>
      <c r="T384" s="312"/>
      <c r="U384" s="312"/>
      <c r="V384" s="312"/>
      <c r="W384" s="312"/>
      <c r="X384" s="312"/>
      <c r="Y384" s="312"/>
      <c r="Z384" s="312"/>
      <c r="AA384" s="312"/>
      <c r="AB384" s="312"/>
      <c r="AC384" s="312"/>
      <c r="AD384" s="312"/>
      <c r="AE384" s="312"/>
      <c r="AF384" s="312"/>
      <c r="AG384" s="312"/>
      <c r="AI384" s="245"/>
      <c r="AJ384" s="246"/>
      <c r="AM384" s="247"/>
      <c r="AN384" s="247"/>
      <c r="AO384" s="247"/>
      <c r="AP384" s="247"/>
      <c r="AQ384" s="247"/>
      <c r="AR384" s="52"/>
      <c r="AS384" s="247"/>
      <c r="AT384" s="247"/>
      <c r="AU384" s="52"/>
      <c r="AV384" s="247"/>
      <c r="AW384" s="247"/>
      <c r="AY384" s="244"/>
      <c r="AZ384" s="283"/>
      <c r="BA384" s="283"/>
      <c r="BB384" s="283"/>
      <c r="BC384" s="283"/>
      <c r="BD384" s="283"/>
      <c r="BF384" s="244"/>
      <c r="BG384" s="283"/>
      <c r="BH384" s="283"/>
      <c r="BI384" s="307"/>
      <c r="BJ384" s="307"/>
      <c r="BK384" s="307"/>
      <c r="BL384" s="307"/>
      <c r="BM384" s="307"/>
      <c r="BN384" s="307"/>
      <c r="BO384" s="307"/>
      <c r="BP384" s="307"/>
      <c r="BQ384" s="307"/>
      <c r="BR384" s="307"/>
    </row>
    <row r="385" spans="1:70" x14ac:dyDescent="0.25">
      <c r="A385" s="2"/>
      <c r="B385" s="2"/>
      <c r="C385" s="312"/>
      <c r="D385" s="312"/>
      <c r="E385" s="312"/>
      <c r="F385" s="312"/>
      <c r="G385" s="312"/>
      <c r="H385" s="312"/>
      <c r="I385" s="312"/>
      <c r="J385" s="312"/>
      <c r="K385" s="312"/>
      <c r="L385" s="312"/>
      <c r="M385" s="312"/>
      <c r="N385" s="312"/>
      <c r="O385" s="312"/>
      <c r="P385" s="312"/>
      <c r="Q385" s="312"/>
      <c r="R385" s="312"/>
      <c r="S385" s="312"/>
      <c r="T385" s="312"/>
      <c r="U385" s="312"/>
      <c r="V385" s="312"/>
      <c r="W385" s="312"/>
      <c r="X385" s="312"/>
      <c r="Y385" s="312"/>
      <c r="Z385" s="312"/>
      <c r="AA385" s="312"/>
      <c r="AB385" s="312"/>
      <c r="AC385" s="312"/>
      <c r="AD385" s="312"/>
      <c r="AE385" s="312"/>
      <c r="AF385" s="312"/>
      <c r="AG385" s="312"/>
      <c r="AI385" s="245"/>
      <c r="AJ385" s="246"/>
      <c r="AM385" s="247"/>
      <c r="AN385" s="247"/>
      <c r="AO385" s="247"/>
      <c r="AP385" s="247"/>
      <c r="AQ385" s="247"/>
      <c r="AR385" s="52"/>
      <c r="AS385" s="247"/>
      <c r="AT385" s="247"/>
      <c r="AU385" s="52"/>
      <c r="AV385" s="247"/>
      <c r="AW385" s="247"/>
      <c r="AY385" s="244"/>
      <c r="AZ385" s="283"/>
      <c r="BA385" s="283"/>
      <c r="BB385" s="283"/>
      <c r="BC385" s="283"/>
      <c r="BD385" s="283"/>
      <c r="BF385" s="244"/>
      <c r="BG385" s="283"/>
      <c r="BH385" s="283"/>
      <c r="BI385" s="307"/>
      <c r="BJ385" s="307"/>
      <c r="BK385" s="307"/>
      <c r="BL385" s="307"/>
      <c r="BM385" s="307"/>
      <c r="BN385" s="307"/>
      <c r="BO385" s="307"/>
      <c r="BP385" s="307"/>
      <c r="BQ385" s="307"/>
      <c r="BR385" s="307"/>
    </row>
    <row r="386" spans="1:70" x14ac:dyDescent="0.25">
      <c r="A386" s="2"/>
      <c r="B386" s="2"/>
      <c r="C386" s="312"/>
      <c r="D386" s="312"/>
      <c r="E386" s="312"/>
      <c r="F386" s="312"/>
      <c r="G386" s="312"/>
      <c r="H386" s="312"/>
      <c r="I386" s="312"/>
      <c r="J386" s="312"/>
      <c r="K386" s="312"/>
      <c r="L386" s="312"/>
      <c r="M386" s="312"/>
      <c r="N386" s="312"/>
      <c r="O386" s="312"/>
      <c r="P386" s="312"/>
      <c r="Q386" s="312"/>
      <c r="R386" s="312"/>
      <c r="S386" s="312"/>
      <c r="T386" s="312"/>
      <c r="U386" s="312"/>
      <c r="V386" s="312"/>
      <c r="W386" s="312"/>
      <c r="X386" s="312"/>
      <c r="Y386" s="312"/>
      <c r="Z386" s="312"/>
      <c r="AA386" s="312"/>
      <c r="AB386" s="312"/>
      <c r="AC386" s="312"/>
      <c r="AD386" s="312"/>
      <c r="AE386" s="312"/>
      <c r="AF386" s="312"/>
      <c r="AG386" s="312"/>
      <c r="AI386" s="245"/>
      <c r="AJ386" s="246"/>
      <c r="AM386" s="247"/>
      <c r="AN386" s="247"/>
      <c r="AO386" s="247"/>
      <c r="AP386" s="247"/>
      <c r="AQ386" s="247"/>
      <c r="AR386" s="52"/>
      <c r="AS386" s="247"/>
      <c r="AT386" s="247"/>
      <c r="AU386" s="52"/>
      <c r="AV386" s="247"/>
      <c r="AW386" s="247"/>
      <c r="AY386" s="244"/>
      <c r="AZ386" s="283"/>
      <c r="BA386" s="283"/>
      <c r="BB386" s="283"/>
      <c r="BC386" s="283"/>
      <c r="BD386" s="283"/>
      <c r="BF386" s="244"/>
      <c r="BG386" s="283"/>
      <c r="BH386" s="283"/>
      <c r="BI386" s="307"/>
      <c r="BJ386" s="307"/>
      <c r="BK386" s="307"/>
      <c r="BL386" s="307"/>
      <c r="BM386" s="307"/>
      <c r="BN386" s="307"/>
      <c r="BO386" s="307"/>
      <c r="BP386" s="307"/>
      <c r="BQ386" s="307"/>
      <c r="BR386" s="307"/>
    </row>
    <row r="387" spans="1:70" x14ac:dyDescent="0.25">
      <c r="A387" s="2"/>
      <c r="B387" s="2"/>
      <c r="C387" s="312"/>
      <c r="D387" s="312"/>
      <c r="E387" s="312"/>
      <c r="F387" s="312"/>
      <c r="G387" s="312"/>
      <c r="H387" s="312"/>
      <c r="I387" s="312"/>
      <c r="J387" s="312"/>
      <c r="K387" s="312"/>
      <c r="L387" s="312"/>
      <c r="M387" s="312"/>
      <c r="N387" s="312"/>
      <c r="O387" s="312"/>
      <c r="P387" s="312"/>
      <c r="Q387" s="312"/>
      <c r="R387" s="312"/>
      <c r="S387" s="312"/>
      <c r="T387" s="312"/>
      <c r="U387" s="312"/>
      <c r="V387" s="312"/>
      <c r="W387" s="312"/>
      <c r="X387" s="312"/>
      <c r="Y387" s="312"/>
      <c r="Z387" s="312"/>
      <c r="AA387" s="312"/>
      <c r="AB387" s="312"/>
      <c r="AC387" s="312"/>
      <c r="AD387" s="312"/>
      <c r="AE387" s="312"/>
      <c r="AF387" s="312"/>
      <c r="AG387" s="312"/>
      <c r="AI387" s="245"/>
      <c r="AJ387" s="246"/>
      <c r="AM387" s="247"/>
      <c r="AN387" s="247"/>
      <c r="AO387" s="247"/>
      <c r="AP387" s="247"/>
      <c r="AQ387" s="247"/>
      <c r="AR387" s="52"/>
      <c r="AS387" s="247"/>
      <c r="AT387" s="247"/>
      <c r="AU387" s="52"/>
      <c r="AV387" s="247"/>
      <c r="AW387" s="247"/>
      <c r="AY387" s="244"/>
      <c r="AZ387" s="283"/>
      <c r="BA387" s="283"/>
      <c r="BB387" s="283"/>
      <c r="BC387" s="283"/>
      <c r="BD387" s="283"/>
      <c r="BF387" s="244"/>
      <c r="BG387" s="283"/>
      <c r="BH387" s="283"/>
      <c r="BI387" s="307"/>
      <c r="BJ387" s="307"/>
      <c r="BK387" s="307"/>
      <c r="BL387" s="307"/>
      <c r="BM387" s="307"/>
      <c r="BN387" s="307"/>
      <c r="BO387" s="307"/>
      <c r="BP387" s="307"/>
      <c r="BQ387" s="307"/>
      <c r="BR387" s="307"/>
    </row>
    <row r="388" spans="1:70" x14ac:dyDescent="0.25">
      <c r="A388" s="2"/>
      <c r="B388" s="2"/>
      <c r="C388" s="312"/>
      <c r="D388" s="312"/>
      <c r="E388" s="312"/>
      <c r="F388" s="312"/>
      <c r="G388" s="312"/>
      <c r="H388" s="312"/>
      <c r="I388" s="312"/>
      <c r="J388" s="312"/>
      <c r="K388" s="312"/>
      <c r="L388" s="312"/>
      <c r="M388" s="312"/>
      <c r="N388" s="312"/>
      <c r="O388" s="312"/>
      <c r="P388" s="312"/>
      <c r="Q388" s="312"/>
      <c r="R388" s="312"/>
      <c r="S388" s="312"/>
      <c r="T388" s="312"/>
      <c r="U388" s="312"/>
      <c r="V388" s="312"/>
      <c r="W388" s="312"/>
      <c r="X388" s="312"/>
      <c r="Y388" s="312"/>
      <c r="Z388" s="312"/>
      <c r="AA388" s="312"/>
      <c r="AB388" s="312"/>
      <c r="AC388" s="312"/>
      <c r="AD388" s="312"/>
      <c r="AE388" s="312"/>
      <c r="AF388" s="312"/>
      <c r="AG388" s="312"/>
      <c r="AI388" s="245"/>
      <c r="AJ388" s="246"/>
      <c r="AM388" s="247"/>
      <c r="AN388" s="247"/>
      <c r="AO388" s="247"/>
      <c r="AP388" s="247"/>
      <c r="AQ388" s="247"/>
      <c r="AR388" s="52"/>
      <c r="AS388" s="247"/>
      <c r="AT388" s="247"/>
      <c r="AU388" s="52"/>
      <c r="AV388" s="247"/>
      <c r="AW388" s="247"/>
      <c r="AY388" s="244"/>
      <c r="AZ388" s="283"/>
      <c r="BA388" s="283"/>
      <c r="BB388" s="283"/>
      <c r="BC388" s="283"/>
      <c r="BD388" s="283"/>
      <c r="BF388" s="244"/>
      <c r="BG388" s="283"/>
      <c r="BH388" s="283"/>
      <c r="BI388" s="307"/>
      <c r="BJ388" s="307"/>
      <c r="BK388" s="307"/>
      <c r="BL388" s="307"/>
      <c r="BM388" s="307"/>
      <c r="BN388" s="307"/>
      <c r="BO388" s="307"/>
      <c r="BP388" s="307"/>
      <c r="BQ388" s="307"/>
      <c r="BR388" s="307"/>
    </row>
    <row r="389" spans="1:70" x14ac:dyDescent="0.25">
      <c r="A389" s="2"/>
      <c r="B389" s="2"/>
      <c r="C389" s="312"/>
      <c r="D389" s="312"/>
      <c r="E389" s="312"/>
      <c r="F389" s="312"/>
      <c r="G389" s="312"/>
      <c r="H389" s="312"/>
      <c r="I389" s="312"/>
      <c r="J389" s="312"/>
      <c r="K389" s="312"/>
      <c r="L389" s="312"/>
      <c r="M389" s="312"/>
      <c r="N389" s="312"/>
      <c r="O389" s="312"/>
      <c r="P389" s="312"/>
      <c r="Q389" s="312"/>
      <c r="R389" s="312"/>
      <c r="S389" s="312"/>
      <c r="T389" s="312"/>
      <c r="U389" s="312"/>
      <c r="V389" s="312"/>
      <c r="W389" s="312"/>
      <c r="X389" s="312"/>
      <c r="Y389" s="312"/>
      <c r="Z389" s="312"/>
      <c r="AA389" s="312"/>
      <c r="AB389" s="312"/>
      <c r="AC389" s="312"/>
      <c r="AD389" s="312"/>
      <c r="AE389" s="312"/>
      <c r="AF389" s="312"/>
      <c r="AG389" s="312"/>
      <c r="AI389" s="245"/>
      <c r="AJ389" s="246"/>
      <c r="AM389" s="247"/>
      <c r="AN389" s="247"/>
      <c r="AO389" s="247"/>
      <c r="AP389" s="247"/>
      <c r="AQ389" s="247"/>
      <c r="AR389" s="52"/>
      <c r="AS389" s="247"/>
      <c r="AT389" s="247"/>
      <c r="AU389" s="52"/>
      <c r="AV389" s="247"/>
      <c r="AW389" s="247"/>
      <c r="AY389" s="244"/>
      <c r="AZ389" s="283"/>
      <c r="BA389" s="283"/>
      <c r="BB389" s="283"/>
      <c r="BC389" s="283"/>
      <c r="BD389" s="283"/>
      <c r="BF389" s="244"/>
      <c r="BG389" s="283"/>
      <c r="BH389" s="283"/>
      <c r="BI389" s="307"/>
      <c r="BJ389" s="307"/>
      <c r="BK389" s="307"/>
      <c r="BL389" s="307"/>
      <c r="BM389" s="307"/>
      <c r="BN389" s="307"/>
      <c r="BO389" s="307"/>
      <c r="BP389" s="307"/>
      <c r="BQ389" s="307"/>
      <c r="BR389" s="307"/>
    </row>
    <row r="390" spans="1:70" x14ac:dyDescent="0.25">
      <c r="A390" s="2"/>
      <c r="B390" s="2"/>
      <c r="C390" s="312"/>
      <c r="D390" s="312"/>
      <c r="E390" s="312"/>
      <c r="F390" s="312"/>
      <c r="G390" s="312"/>
      <c r="H390" s="312"/>
      <c r="I390" s="312"/>
      <c r="J390" s="312"/>
      <c r="K390" s="312"/>
      <c r="L390" s="312"/>
      <c r="M390" s="312"/>
      <c r="N390" s="312"/>
      <c r="O390" s="312"/>
      <c r="P390" s="312"/>
      <c r="Q390" s="312"/>
      <c r="R390" s="312"/>
      <c r="S390" s="312"/>
      <c r="T390" s="312"/>
      <c r="U390" s="312"/>
      <c r="V390" s="312"/>
      <c r="W390" s="312"/>
      <c r="X390" s="312"/>
      <c r="Y390" s="312"/>
      <c r="Z390" s="312"/>
      <c r="AA390" s="312"/>
      <c r="AB390" s="312"/>
      <c r="AC390" s="312"/>
      <c r="AD390" s="312"/>
      <c r="AE390" s="312"/>
      <c r="AF390" s="312"/>
      <c r="AG390" s="312"/>
      <c r="AI390" s="245"/>
      <c r="AJ390" s="246"/>
      <c r="AM390" s="247"/>
      <c r="AN390" s="247"/>
      <c r="AO390" s="247"/>
      <c r="AP390" s="247"/>
      <c r="AQ390" s="247"/>
      <c r="AR390" s="52"/>
      <c r="AS390" s="247"/>
      <c r="AT390" s="247"/>
      <c r="AU390" s="52"/>
      <c r="AV390" s="247"/>
      <c r="AW390" s="247"/>
      <c r="AY390" s="244"/>
      <c r="AZ390" s="283"/>
      <c r="BA390" s="283"/>
      <c r="BB390" s="283"/>
      <c r="BC390" s="283"/>
      <c r="BD390" s="283"/>
      <c r="BF390" s="244"/>
      <c r="BG390" s="283"/>
      <c r="BH390" s="283"/>
      <c r="BI390" s="307"/>
      <c r="BJ390" s="307"/>
      <c r="BK390" s="307"/>
      <c r="BL390" s="307"/>
      <c r="BM390" s="307"/>
      <c r="BN390" s="307"/>
      <c r="BO390" s="307"/>
      <c r="BP390" s="307"/>
      <c r="BQ390" s="307"/>
      <c r="BR390" s="307"/>
    </row>
    <row r="391" spans="1:70" x14ac:dyDescent="0.25">
      <c r="A391" s="2"/>
      <c r="B391" s="2"/>
      <c r="C391" s="312"/>
      <c r="D391" s="312"/>
      <c r="E391" s="312"/>
      <c r="F391" s="312"/>
      <c r="G391" s="312"/>
      <c r="H391" s="312"/>
      <c r="I391" s="312"/>
      <c r="J391" s="312"/>
      <c r="K391" s="312"/>
      <c r="L391" s="312"/>
      <c r="M391" s="312"/>
      <c r="N391" s="312"/>
      <c r="O391" s="312"/>
      <c r="P391" s="312"/>
      <c r="Q391" s="312"/>
      <c r="R391" s="312"/>
      <c r="S391" s="312"/>
      <c r="T391" s="312"/>
      <c r="U391" s="312"/>
      <c r="V391" s="312"/>
      <c r="W391" s="312"/>
      <c r="X391" s="312"/>
      <c r="Y391" s="312"/>
      <c r="Z391" s="312"/>
      <c r="AA391" s="312"/>
      <c r="AB391" s="312"/>
      <c r="AC391" s="312"/>
      <c r="AD391" s="312"/>
      <c r="AE391" s="312"/>
      <c r="AF391" s="312"/>
      <c r="AG391" s="312"/>
      <c r="AI391" s="245"/>
      <c r="AJ391" s="246"/>
      <c r="AM391" s="247"/>
      <c r="AN391" s="247"/>
      <c r="AO391" s="247"/>
      <c r="AP391" s="247"/>
      <c r="AQ391" s="247"/>
      <c r="AR391" s="52"/>
      <c r="AS391" s="247"/>
      <c r="AT391" s="247"/>
      <c r="AU391" s="52"/>
      <c r="AV391" s="247"/>
      <c r="AW391" s="247"/>
      <c r="AY391" s="244"/>
      <c r="AZ391" s="283"/>
      <c r="BA391" s="283"/>
      <c r="BB391" s="283"/>
      <c r="BC391" s="283"/>
      <c r="BD391" s="283"/>
      <c r="BF391" s="244"/>
      <c r="BG391" s="283"/>
      <c r="BH391" s="283"/>
      <c r="BI391" s="307"/>
      <c r="BJ391" s="307"/>
      <c r="BK391" s="307"/>
      <c r="BL391" s="307"/>
      <c r="BM391" s="307"/>
      <c r="BN391" s="307"/>
      <c r="BO391" s="307"/>
      <c r="BP391" s="307"/>
      <c r="BQ391" s="307"/>
      <c r="BR391" s="307"/>
    </row>
    <row r="392" spans="1:70" x14ac:dyDescent="0.25">
      <c r="A392" s="2"/>
      <c r="B392" s="2"/>
      <c r="C392" s="312"/>
      <c r="D392" s="312"/>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312"/>
      <c r="AF392" s="312"/>
      <c r="AG392" s="312"/>
      <c r="AI392" s="245"/>
      <c r="AJ392" s="246"/>
      <c r="AM392" s="247"/>
      <c r="AN392" s="247"/>
      <c r="AO392" s="247"/>
      <c r="AP392" s="247"/>
      <c r="AQ392" s="247"/>
      <c r="AR392" s="52"/>
      <c r="AS392" s="247"/>
      <c r="AT392" s="247"/>
      <c r="AU392" s="52"/>
      <c r="AV392" s="247"/>
      <c r="AW392" s="247"/>
      <c r="AY392" s="244"/>
      <c r="AZ392" s="283"/>
      <c r="BA392" s="283"/>
      <c r="BB392" s="283"/>
      <c r="BC392" s="283"/>
      <c r="BD392" s="283"/>
      <c r="BF392" s="244"/>
      <c r="BG392" s="283"/>
      <c r="BH392" s="283"/>
      <c r="BI392" s="307"/>
      <c r="BJ392" s="307"/>
      <c r="BK392" s="307"/>
      <c r="BL392" s="307"/>
      <c r="BM392" s="307"/>
      <c r="BN392" s="307"/>
      <c r="BO392" s="307"/>
      <c r="BP392" s="307"/>
      <c r="BQ392" s="307"/>
      <c r="BR392" s="307"/>
    </row>
    <row r="393" spans="1:70" x14ac:dyDescent="0.25">
      <c r="A393" s="2"/>
      <c r="B393" s="2"/>
      <c r="C393" s="312"/>
      <c r="D393" s="312"/>
      <c r="E393" s="312"/>
      <c r="F393" s="312"/>
      <c r="G393" s="312"/>
      <c r="H393" s="312"/>
      <c r="I393" s="312"/>
      <c r="J393" s="312"/>
      <c r="K393" s="312"/>
      <c r="L393" s="312"/>
      <c r="M393" s="312"/>
      <c r="N393" s="312"/>
      <c r="O393" s="312"/>
      <c r="P393" s="312"/>
      <c r="Q393" s="312"/>
      <c r="R393" s="312"/>
      <c r="S393" s="312"/>
      <c r="T393" s="312"/>
      <c r="U393" s="312"/>
      <c r="V393" s="312"/>
      <c r="W393" s="312"/>
      <c r="X393" s="312"/>
      <c r="Y393" s="312"/>
      <c r="Z393" s="312"/>
      <c r="AA393" s="312"/>
      <c r="AB393" s="312"/>
      <c r="AC393" s="312"/>
      <c r="AD393" s="312"/>
      <c r="AE393" s="312"/>
      <c r="AF393" s="312"/>
      <c r="AG393" s="312"/>
      <c r="AI393" s="245"/>
      <c r="AJ393" s="246"/>
      <c r="AM393" s="247"/>
      <c r="AN393" s="247"/>
      <c r="AO393" s="247"/>
      <c r="AP393" s="247"/>
      <c r="AQ393" s="247"/>
      <c r="AR393" s="52"/>
      <c r="AS393" s="247"/>
      <c r="AT393" s="247"/>
      <c r="AU393" s="52"/>
      <c r="AV393" s="247"/>
      <c r="AW393" s="247"/>
      <c r="AY393" s="244"/>
      <c r="AZ393" s="283"/>
      <c r="BA393" s="283"/>
      <c r="BB393" s="283"/>
      <c r="BC393" s="283"/>
      <c r="BD393" s="283"/>
      <c r="BF393" s="244"/>
      <c r="BG393" s="283"/>
      <c r="BH393" s="283"/>
      <c r="BI393" s="307"/>
      <c r="BJ393" s="307"/>
      <c r="BK393" s="307"/>
      <c r="BL393" s="307"/>
      <c r="BM393" s="307"/>
      <c r="BN393" s="307"/>
      <c r="BO393" s="307"/>
      <c r="BP393" s="307"/>
      <c r="BQ393" s="307"/>
      <c r="BR393" s="307"/>
    </row>
    <row r="394" spans="1:70" x14ac:dyDescent="0.25">
      <c r="A394" s="2"/>
      <c r="B394" s="2"/>
      <c r="C394" s="312"/>
      <c r="D394" s="312"/>
      <c r="E394" s="312"/>
      <c r="F394" s="312"/>
      <c r="G394" s="312"/>
      <c r="H394" s="312"/>
      <c r="I394" s="312"/>
      <c r="J394" s="312"/>
      <c r="K394" s="312"/>
      <c r="L394" s="312"/>
      <c r="M394" s="312"/>
      <c r="N394" s="312"/>
      <c r="O394" s="312"/>
      <c r="P394" s="312"/>
      <c r="Q394" s="312"/>
      <c r="R394" s="312"/>
      <c r="S394" s="312"/>
      <c r="T394" s="312"/>
      <c r="U394" s="312"/>
      <c r="V394" s="312"/>
      <c r="W394" s="312"/>
      <c r="X394" s="312"/>
      <c r="Y394" s="312"/>
      <c r="Z394" s="312"/>
      <c r="AA394" s="312"/>
      <c r="AB394" s="312"/>
      <c r="AC394" s="312"/>
      <c r="AD394" s="312"/>
      <c r="AE394" s="312"/>
      <c r="AF394" s="312"/>
      <c r="AG394" s="312"/>
      <c r="AI394" s="245"/>
      <c r="AJ394" s="246"/>
      <c r="AM394" s="247"/>
      <c r="AN394" s="247"/>
      <c r="AO394" s="247"/>
      <c r="AP394" s="247"/>
      <c r="AQ394" s="247"/>
      <c r="AR394" s="52"/>
      <c r="AS394" s="247"/>
      <c r="AT394" s="247"/>
      <c r="AU394" s="52"/>
      <c r="AV394" s="247"/>
      <c r="AW394" s="247"/>
      <c r="AY394" s="244"/>
      <c r="AZ394" s="283"/>
      <c r="BA394" s="283"/>
      <c r="BB394" s="283"/>
      <c r="BC394" s="283"/>
      <c r="BD394" s="283"/>
      <c r="BF394" s="244"/>
      <c r="BG394" s="283"/>
      <c r="BH394" s="283"/>
      <c r="BI394" s="307"/>
      <c r="BJ394" s="307"/>
      <c r="BK394" s="307"/>
      <c r="BL394" s="307"/>
      <c r="BM394" s="307"/>
      <c r="BN394" s="307"/>
      <c r="BO394" s="307"/>
      <c r="BP394" s="307"/>
      <c r="BQ394" s="307"/>
      <c r="BR394" s="307"/>
    </row>
    <row r="395" spans="1:70" x14ac:dyDescent="0.25">
      <c r="A395" s="2"/>
      <c r="B395" s="2"/>
      <c r="C395" s="312"/>
      <c r="D395" s="312"/>
      <c r="E395" s="312"/>
      <c r="F395" s="312"/>
      <c r="G395" s="312"/>
      <c r="H395" s="312"/>
      <c r="I395" s="312"/>
      <c r="J395" s="312"/>
      <c r="K395" s="312"/>
      <c r="L395" s="312"/>
      <c r="M395" s="312"/>
      <c r="N395" s="312"/>
      <c r="O395" s="312"/>
      <c r="P395" s="312"/>
      <c r="Q395" s="312"/>
      <c r="R395" s="312"/>
      <c r="S395" s="312"/>
      <c r="T395" s="312"/>
      <c r="U395" s="312"/>
      <c r="V395" s="312"/>
      <c r="W395" s="312"/>
      <c r="X395" s="312"/>
      <c r="Y395" s="312"/>
      <c r="Z395" s="312"/>
      <c r="AA395" s="312"/>
      <c r="AB395" s="312"/>
      <c r="AC395" s="312"/>
      <c r="AD395" s="312"/>
      <c r="AE395" s="312"/>
      <c r="AF395" s="312"/>
      <c r="AG395" s="312"/>
      <c r="AI395" s="245"/>
      <c r="AJ395" s="246"/>
      <c r="AM395" s="247"/>
      <c r="AN395" s="247"/>
      <c r="AO395" s="247"/>
      <c r="AP395" s="247"/>
      <c r="AQ395" s="247"/>
      <c r="AR395" s="52"/>
      <c r="AS395" s="247"/>
      <c r="AT395" s="247"/>
      <c r="AU395" s="52"/>
      <c r="AV395" s="247"/>
      <c r="AW395" s="247"/>
      <c r="AY395" s="244"/>
      <c r="AZ395" s="283"/>
      <c r="BA395" s="283"/>
      <c r="BB395" s="283"/>
      <c r="BC395" s="283"/>
      <c r="BD395" s="283"/>
      <c r="BF395" s="244"/>
      <c r="BG395" s="283"/>
      <c r="BH395" s="283"/>
      <c r="BI395" s="307"/>
      <c r="BJ395" s="307"/>
      <c r="BK395" s="307"/>
      <c r="BL395" s="307"/>
      <c r="BM395" s="307"/>
      <c r="BN395" s="307"/>
      <c r="BO395" s="307"/>
      <c r="BP395" s="307"/>
      <c r="BQ395" s="307"/>
      <c r="BR395" s="307"/>
    </row>
    <row r="396" spans="1:70" x14ac:dyDescent="0.25">
      <c r="A396" s="2"/>
      <c r="B396" s="2"/>
      <c r="C396" s="312"/>
      <c r="D396" s="312"/>
      <c r="E396" s="312"/>
      <c r="F396" s="312"/>
      <c r="G396" s="312"/>
      <c r="H396" s="312"/>
      <c r="I396" s="312"/>
      <c r="J396" s="312"/>
      <c r="K396" s="312"/>
      <c r="L396" s="312"/>
      <c r="M396" s="312"/>
      <c r="N396" s="312"/>
      <c r="O396" s="312"/>
      <c r="P396" s="312"/>
      <c r="Q396" s="312"/>
      <c r="R396" s="312"/>
      <c r="S396" s="312"/>
      <c r="T396" s="312"/>
      <c r="U396" s="312"/>
      <c r="V396" s="312"/>
      <c r="W396" s="312"/>
      <c r="X396" s="312"/>
      <c r="Y396" s="312"/>
      <c r="Z396" s="312"/>
      <c r="AA396" s="312"/>
      <c r="AB396" s="312"/>
      <c r="AC396" s="312"/>
      <c r="AD396" s="312"/>
      <c r="AE396" s="312"/>
      <c r="AF396" s="312"/>
      <c r="AG396" s="312"/>
      <c r="AI396" s="245"/>
      <c r="AJ396" s="246"/>
      <c r="AM396" s="247"/>
      <c r="AN396" s="247"/>
      <c r="AO396" s="247"/>
      <c r="AP396" s="247"/>
      <c r="AQ396" s="247"/>
      <c r="AR396" s="52"/>
      <c r="AS396" s="247"/>
      <c r="AT396" s="247"/>
      <c r="AU396" s="52"/>
      <c r="AV396" s="247"/>
      <c r="AW396" s="247"/>
      <c r="AY396" s="244"/>
      <c r="AZ396" s="283"/>
      <c r="BA396" s="283"/>
      <c r="BB396" s="283"/>
      <c r="BC396" s="283"/>
      <c r="BD396" s="283"/>
      <c r="BF396" s="244"/>
      <c r="BG396" s="283"/>
      <c r="BH396" s="283"/>
      <c r="BI396" s="307"/>
      <c r="BJ396" s="307"/>
      <c r="BK396" s="307"/>
      <c r="BL396" s="307"/>
      <c r="BM396" s="307"/>
      <c r="BN396" s="307"/>
      <c r="BO396" s="307"/>
      <c r="BP396" s="307"/>
      <c r="BQ396" s="307"/>
      <c r="BR396" s="307"/>
    </row>
    <row r="397" spans="1:70" x14ac:dyDescent="0.25">
      <c r="A397" s="2"/>
      <c r="B397" s="2"/>
      <c r="C397" s="312"/>
      <c r="D397" s="312"/>
      <c r="E397" s="312"/>
      <c r="F397" s="312"/>
      <c r="G397" s="312"/>
      <c r="H397" s="312"/>
      <c r="I397" s="312"/>
      <c r="J397" s="312"/>
      <c r="K397" s="312"/>
      <c r="L397" s="312"/>
      <c r="M397" s="312"/>
      <c r="N397" s="312"/>
      <c r="O397" s="312"/>
      <c r="P397" s="312"/>
      <c r="Q397" s="312"/>
      <c r="R397" s="312"/>
      <c r="S397" s="312"/>
      <c r="T397" s="312"/>
      <c r="U397" s="312"/>
      <c r="V397" s="312"/>
      <c r="W397" s="312"/>
      <c r="X397" s="312"/>
      <c r="Y397" s="312"/>
      <c r="Z397" s="312"/>
      <c r="AA397" s="312"/>
      <c r="AB397" s="312"/>
      <c r="AC397" s="312"/>
      <c r="AD397" s="312"/>
      <c r="AE397" s="312"/>
      <c r="AF397" s="312"/>
      <c r="AG397" s="312"/>
      <c r="AI397" s="245"/>
      <c r="AJ397" s="246"/>
      <c r="AM397" s="247"/>
      <c r="AN397" s="247"/>
      <c r="AO397" s="247"/>
      <c r="AP397" s="247"/>
      <c r="AQ397" s="247"/>
      <c r="AR397" s="52"/>
      <c r="AS397" s="247"/>
      <c r="AT397" s="247"/>
      <c r="AU397" s="52"/>
      <c r="AV397" s="247"/>
      <c r="AW397" s="247"/>
      <c r="AY397" s="244"/>
      <c r="AZ397" s="283"/>
      <c r="BA397" s="283"/>
      <c r="BB397" s="283"/>
      <c r="BC397" s="283"/>
      <c r="BD397" s="283"/>
      <c r="BF397" s="244"/>
      <c r="BG397" s="283"/>
      <c r="BH397" s="283"/>
      <c r="BI397" s="307"/>
      <c r="BJ397" s="307"/>
      <c r="BK397" s="307"/>
      <c r="BL397" s="307"/>
      <c r="BM397" s="307"/>
      <c r="BN397" s="307"/>
      <c r="BO397" s="307"/>
      <c r="BP397" s="307"/>
      <c r="BQ397" s="307"/>
      <c r="BR397" s="307"/>
    </row>
    <row r="398" spans="1:70" x14ac:dyDescent="0.25">
      <c r="A398" s="2"/>
      <c r="B398" s="2"/>
      <c r="C398" s="312"/>
      <c r="D398" s="312"/>
      <c r="E398" s="312"/>
      <c r="F398" s="312"/>
      <c r="G398" s="312"/>
      <c r="H398" s="312"/>
      <c r="I398" s="312"/>
      <c r="J398" s="312"/>
      <c r="K398" s="312"/>
      <c r="L398" s="312"/>
      <c r="M398" s="312"/>
      <c r="N398" s="312"/>
      <c r="O398" s="312"/>
      <c r="P398" s="312"/>
      <c r="Q398" s="312"/>
      <c r="R398" s="312"/>
      <c r="S398" s="312"/>
      <c r="T398" s="312"/>
      <c r="U398" s="312"/>
      <c r="V398" s="312"/>
      <c r="W398" s="312"/>
      <c r="X398" s="312"/>
      <c r="Y398" s="312"/>
      <c r="Z398" s="312"/>
      <c r="AA398" s="312"/>
      <c r="AB398" s="312"/>
      <c r="AC398" s="312"/>
      <c r="AD398" s="312"/>
      <c r="AE398" s="312"/>
      <c r="AF398" s="312"/>
      <c r="AG398" s="312"/>
      <c r="AI398" s="245"/>
      <c r="AJ398" s="246"/>
      <c r="AM398" s="247"/>
      <c r="AN398" s="247"/>
      <c r="AO398" s="247"/>
      <c r="AP398" s="247"/>
      <c r="AQ398" s="247"/>
      <c r="AR398" s="52"/>
      <c r="AS398" s="247"/>
      <c r="AT398" s="247"/>
      <c r="AU398" s="52"/>
      <c r="AV398" s="247"/>
      <c r="AW398" s="247"/>
      <c r="AY398" s="244"/>
      <c r="AZ398" s="283"/>
      <c r="BA398" s="283"/>
      <c r="BB398" s="283"/>
      <c r="BC398" s="283"/>
      <c r="BD398" s="283"/>
      <c r="BF398" s="244"/>
      <c r="BG398" s="283"/>
      <c r="BH398" s="283"/>
      <c r="BI398" s="307"/>
      <c r="BJ398" s="307"/>
      <c r="BK398" s="307"/>
      <c r="BL398" s="307"/>
      <c r="BM398" s="307"/>
      <c r="BN398" s="307"/>
      <c r="BO398" s="307"/>
      <c r="BP398" s="307"/>
      <c r="BQ398" s="307"/>
      <c r="BR398" s="307"/>
    </row>
    <row r="399" spans="1:70" x14ac:dyDescent="0.25">
      <c r="A399" s="2"/>
      <c r="B399" s="2"/>
      <c r="C399" s="312"/>
      <c r="D399" s="312"/>
      <c r="E399" s="312"/>
      <c r="F399" s="312"/>
      <c r="G399" s="312"/>
      <c r="H399" s="312"/>
      <c r="I399" s="312"/>
      <c r="J399" s="312"/>
      <c r="K399" s="312"/>
      <c r="L399" s="312"/>
      <c r="M399" s="312"/>
      <c r="N399" s="312"/>
      <c r="O399" s="312"/>
      <c r="P399" s="312"/>
      <c r="Q399" s="312"/>
      <c r="R399" s="312"/>
      <c r="S399" s="312"/>
      <c r="T399" s="312"/>
      <c r="U399" s="312"/>
      <c r="V399" s="312"/>
      <c r="W399" s="312"/>
      <c r="X399" s="312"/>
      <c r="Y399" s="312"/>
      <c r="Z399" s="312"/>
      <c r="AA399" s="312"/>
      <c r="AB399" s="312"/>
      <c r="AC399" s="312"/>
      <c r="AD399" s="312"/>
      <c r="AE399" s="312"/>
      <c r="AF399" s="312"/>
      <c r="AG399" s="312"/>
      <c r="AI399" s="245"/>
      <c r="AJ399" s="246"/>
      <c r="AM399" s="247"/>
      <c r="AN399" s="247"/>
      <c r="AO399" s="247"/>
      <c r="AP399" s="247"/>
      <c r="AQ399" s="247"/>
      <c r="AR399" s="52"/>
      <c r="AS399" s="247"/>
      <c r="AT399" s="247"/>
      <c r="AU399" s="52"/>
      <c r="AV399" s="247"/>
      <c r="AW399" s="247"/>
      <c r="AY399" s="244"/>
      <c r="AZ399" s="283"/>
      <c r="BA399" s="283"/>
      <c r="BB399" s="283"/>
      <c r="BC399" s="283"/>
      <c r="BD399" s="283"/>
      <c r="BF399" s="244"/>
      <c r="BG399" s="283"/>
      <c r="BH399" s="283"/>
      <c r="BI399" s="307"/>
      <c r="BJ399" s="307"/>
      <c r="BK399" s="307"/>
      <c r="BL399" s="307"/>
      <c r="BM399" s="307"/>
      <c r="BN399" s="307"/>
      <c r="BO399" s="307"/>
      <c r="BP399" s="307"/>
      <c r="BQ399" s="307"/>
      <c r="BR399" s="307"/>
    </row>
    <row r="400" spans="1:70" x14ac:dyDescent="0.25">
      <c r="A400" s="2"/>
      <c r="B400" s="2"/>
      <c r="C400" s="312"/>
      <c r="D400" s="312"/>
      <c r="E400" s="312"/>
      <c r="F400" s="312"/>
      <c r="G400" s="312"/>
      <c r="H400" s="312"/>
      <c r="I400" s="312"/>
      <c r="J400" s="312"/>
      <c r="K400" s="312"/>
      <c r="L400" s="312"/>
      <c r="M400" s="312"/>
      <c r="N400" s="312"/>
      <c r="O400" s="312"/>
      <c r="P400" s="312"/>
      <c r="Q400" s="312"/>
      <c r="R400" s="312"/>
      <c r="S400" s="312"/>
      <c r="T400" s="312"/>
      <c r="U400" s="312"/>
      <c r="V400" s="312"/>
      <c r="W400" s="312"/>
      <c r="X400" s="312"/>
      <c r="Y400" s="312"/>
      <c r="Z400" s="312"/>
      <c r="AA400" s="312"/>
      <c r="AB400" s="312"/>
      <c r="AC400" s="312"/>
      <c r="AD400" s="312"/>
      <c r="AE400" s="312"/>
      <c r="AF400" s="312"/>
      <c r="AG400" s="312"/>
      <c r="AI400" s="245"/>
      <c r="AJ400" s="246"/>
      <c r="AM400" s="247"/>
      <c r="AN400" s="247"/>
      <c r="AO400" s="247"/>
      <c r="AP400" s="247"/>
      <c r="AQ400" s="247"/>
      <c r="AR400" s="52"/>
      <c r="AS400" s="247"/>
      <c r="AT400" s="247"/>
      <c r="AU400" s="52"/>
      <c r="AV400" s="247"/>
      <c r="AW400" s="247"/>
      <c r="AY400" s="244"/>
      <c r="AZ400" s="283"/>
      <c r="BA400" s="283"/>
      <c r="BB400" s="283"/>
      <c r="BC400" s="283"/>
      <c r="BD400" s="283"/>
      <c r="BF400" s="244"/>
      <c r="BG400" s="283"/>
      <c r="BH400" s="283"/>
      <c r="BI400" s="307"/>
      <c r="BJ400" s="307"/>
      <c r="BK400" s="307"/>
      <c r="BL400" s="307"/>
      <c r="BM400" s="307"/>
      <c r="BN400" s="307"/>
      <c r="BO400" s="307"/>
      <c r="BP400" s="307"/>
      <c r="BQ400" s="307"/>
      <c r="BR400" s="307"/>
    </row>
    <row r="401" spans="1:70" x14ac:dyDescent="0.25">
      <c r="A401" s="2"/>
      <c r="B401" s="2"/>
      <c r="C401" s="312"/>
      <c r="D401" s="312"/>
      <c r="E401" s="312"/>
      <c r="F401" s="312"/>
      <c r="G401" s="312"/>
      <c r="H401" s="312"/>
      <c r="I401" s="312"/>
      <c r="J401" s="312"/>
      <c r="K401" s="312"/>
      <c r="L401" s="312"/>
      <c r="M401" s="312"/>
      <c r="N401" s="312"/>
      <c r="O401" s="312"/>
      <c r="P401" s="312"/>
      <c r="Q401" s="312"/>
      <c r="R401" s="312"/>
      <c r="S401" s="312"/>
      <c r="T401" s="312"/>
      <c r="U401" s="312"/>
      <c r="V401" s="312"/>
      <c r="W401" s="312"/>
      <c r="X401" s="312"/>
      <c r="Y401" s="312"/>
      <c r="Z401" s="312"/>
      <c r="AA401" s="312"/>
      <c r="AB401" s="312"/>
      <c r="AC401" s="312"/>
      <c r="AD401" s="312"/>
      <c r="AE401" s="312"/>
      <c r="AF401" s="312"/>
      <c r="AG401" s="312"/>
      <c r="AI401" s="245"/>
      <c r="AJ401" s="246"/>
      <c r="AM401" s="247"/>
      <c r="AN401" s="247"/>
      <c r="AO401" s="247"/>
      <c r="AP401" s="247"/>
      <c r="AQ401" s="247"/>
      <c r="AR401" s="52"/>
      <c r="AS401" s="247"/>
      <c r="AT401" s="247"/>
      <c r="AU401" s="52"/>
      <c r="AV401" s="247"/>
      <c r="AW401" s="247"/>
      <c r="AY401" s="244"/>
      <c r="AZ401" s="283"/>
      <c r="BA401" s="283"/>
      <c r="BB401" s="283"/>
      <c r="BC401" s="283"/>
      <c r="BD401" s="283"/>
      <c r="BF401" s="244"/>
      <c r="BG401" s="283"/>
      <c r="BH401" s="283"/>
      <c r="BI401" s="307"/>
      <c r="BJ401" s="307"/>
      <c r="BK401" s="307"/>
      <c r="BL401" s="307"/>
      <c r="BM401" s="307"/>
      <c r="BN401" s="307"/>
      <c r="BO401" s="307"/>
      <c r="BP401" s="307"/>
      <c r="BQ401" s="307"/>
      <c r="BR401" s="307"/>
    </row>
    <row r="402" spans="1:70" x14ac:dyDescent="0.25">
      <c r="A402" s="2"/>
      <c r="B402" s="2"/>
      <c r="C402" s="312"/>
      <c r="D402" s="312"/>
      <c r="E402" s="312"/>
      <c r="F402" s="312"/>
      <c r="G402" s="312"/>
      <c r="H402" s="312"/>
      <c r="I402" s="312"/>
      <c r="J402" s="312"/>
      <c r="K402" s="312"/>
      <c r="L402" s="312"/>
      <c r="M402" s="312"/>
      <c r="N402" s="312"/>
      <c r="O402" s="312"/>
      <c r="P402" s="312"/>
      <c r="Q402" s="312"/>
      <c r="R402" s="312"/>
      <c r="S402" s="312"/>
      <c r="T402" s="312"/>
      <c r="U402" s="312"/>
      <c r="V402" s="312"/>
      <c r="W402" s="312"/>
      <c r="X402" s="312"/>
      <c r="Y402" s="312"/>
      <c r="Z402" s="312"/>
      <c r="AA402" s="312"/>
      <c r="AB402" s="312"/>
      <c r="AC402" s="312"/>
      <c r="AD402" s="312"/>
      <c r="AE402" s="312"/>
      <c r="AF402" s="312"/>
      <c r="AG402" s="312"/>
      <c r="AI402" s="245"/>
      <c r="AJ402" s="246"/>
      <c r="AM402" s="247"/>
      <c r="AN402" s="247"/>
      <c r="AO402" s="247"/>
      <c r="AP402" s="247"/>
      <c r="AQ402" s="247"/>
      <c r="AR402" s="52"/>
      <c r="AS402" s="247"/>
      <c r="AT402" s="247"/>
      <c r="AU402" s="52"/>
      <c r="AV402" s="247"/>
      <c r="AW402" s="247"/>
      <c r="AY402" s="244"/>
      <c r="AZ402" s="283"/>
      <c r="BA402" s="283"/>
      <c r="BB402" s="283"/>
      <c r="BC402" s="283"/>
      <c r="BD402" s="283"/>
      <c r="BF402" s="244"/>
      <c r="BG402" s="283"/>
      <c r="BH402" s="283"/>
      <c r="BI402" s="307"/>
      <c r="BJ402" s="307"/>
      <c r="BK402" s="307"/>
      <c r="BL402" s="307"/>
      <c r="BM402" s="307"/>
      <c r="BN402" s="307"/>
      <c r="BO402" s="307"/>
      <c r="BP402" s="307"/>
      <c r="BQ402" s="307"/>
      <c r="BR402" s="307"/>
    </row>
    <row r="403" spans="1:70" x14ac:dyDescent="0.25">
      <c r="A403" s="2"/>
      <c r="B403" s="2"/>
      <c r="C403" s="312"/>
      <c r="D403" s="312"/>
      <c r="E403" s="312"/>
      <c r="F403" s="312"/>
      <c r="G403" s="312"/>
      <c r="H403" s="312"/>
      <c r="I403" s="312"/>
      <c r="J403" s="312"/>
      <c r="K403" s="312"/>
      <c r="L403" s="312"/>
      <c r="M403" s="312"/>
      <c r="N403" s="312"/>
      <c r="O403" s="312"/>
      <c r="P403" s="312"/>
      <c r="Q403" s="312"/>
      <c r="R403" s="312"/>
      <c r="S403" s="312"/>
      <c r="T403" s="312"/>
      <c r="U403" s="312"/>
      <c r="V403" s="312"/>
      <c r="W403" s="312"/>
      <c r="X403" s="312"/>
      <c r="Y403" s="312"/>
      <c r="Z403" s="312"/>
      <c r="AA403" s="312"/>
      <c r="AB403" s="312"/>
      <c r="AC403" s="312"/>
      <c r="AD403" s="312"/>
      <c r="AE403" s="312"/>
      <c r="AF403" s="312"/>
      <c r="AG403" s="312"/>
      <c r="AI403" s="245"/>
      <c r="AJ403" s="246"/>
      <c r="AM403" s="247"/>
      <c r="AN403" s="247"/>
      <c r="AO403" s="247"/>
      <c r="AP403" s="247"/>
      <c r="AQ403" s="247"/>
      <c r="AR403" s="52"/>
      <c r="AS403" s="247"/>
      <c r="AT403" s="247"/>
      <c r="AU403" s="52"/>
      <c r="AV403" s="247"/>
      <c r="AW403" s="247"/>
      <c r="AY403" s="244"/>
      <c r="AZ403" s="283"/>
      <c r="BA403" s="283"/>
      <c r="BB403" s="283"/>
      <c r="BC403" s="283"/>
      <c r="BD403" s="283"/>
      <c r="BF403" s="244"/>
      <c r="BG403" s="283"/>
      <c r="BH403" s="283"/>
      <c r="BI403" s="307"/>
      <c r="BJ403" s="307"/>
      <c r="BK403" s="307"/>
      <c r="BL403" s="307"/>
      <c r="BM403" s="307"/>
      <c r="BN403" s="307"/>
      <c r="BO403" s="307"/>
      <c r="BP403" s="307"/>
      <c r="BQ403" s="307"/>
      <c r="BR403" s="307"/>
    </row>
    <row r="404" spans="1:70" x14ac:dyDescent="0.25">
      <c r="A404" s="2"/>
      <c r="B404" s="2"/>
      <c r="C404" s="312"/>
      <c r="D404" s="312"/>
      <c r="E404" s="312"/>
      <c r="F404" s="312"/>
      <c r="G404" s="312"/>
      <c r="H404" s="312"/>
      <c r="I404" s="312"/>
      <c r="J404" s="312"/>
      <c r="K404" s="312"/>
      <c r="L404" s="312"/>
      <c r="M404" s="312"/>
      <c r="N404" s="312"/>
      <c r="O404" s="312"/>
      <c r="P404" s="312"/>
      <c r="Q404" s="312"/>
      <c r="R404" s="312"/>
      <c r="S404" s="312"/>
      <c r="T404" s="312"/>
      <c r="U404" s="312"/>
      <c r="V404" s="312"/>
      <c r="W404" s="312"/>
      <c r="X404" s="312"/>
      <c r="Y404" s="312"/>
      <c r="Z404" s="312"/>
      <c r="AA404" s="312"/>
      <c r="AB404" s="312"/>
      <c r="AC404" s="312"/>
      <c r="AD404" s="312"/>
      <c r="AE404" s="312"/>
      <c r="AF404" s="312"/>
      <c r="AG404" s="312"/>
      <c r="AI404" s="245"/>
      <c r="AJ404" s="246"/>
      <c r="AM404" s="247"/>
      <c r="AN404" s="247"/>
      <c r="AO404" s="247"/>
      <c r="AP404" s="247"/>
      <c r="AQ404" s="247"/>
      <c r="AR404" s="52"/>
      <c r="AS404" s="247"/>
      <c r="AT404" s="247"/>
      <c r="AU404" s="52"/>
      <c r="AV404" s="247"/>
      <c r="AW404" s="247"/>
      <c r="AY404" s="244"/>
      <c r="AZ404" s="283"/>
      <c r="BA404" s="283"/>
      <c r="BB404" s="283"/>
      <c r="BC404" s="283"/>
      <c r="BD404" s="283"/>
      <c r="BF404" s="244"/>
      <c r="BG404" s="283"/>
      <c r="BH404" s="283"/>
      <c r="BI404" s="307"/>
      <c r="BJ404" s="307"/>
      <c r="BK404" s="307"/>
      <c r="BL404" s="307"/>
      <c r="BM404" s="307"/>
      <c r="BN404" s="307"/>
      <c r="BO404" s="307"/>
      <c r="BP404" s="307"/>
      <c r="BQ404" s="307"/>
      <c r="BR404" s="307"/>
    </row>
    <row r="405" spans="1:70" x14ac:dyDescent="0.25">
      <c r="A405" s="2"/>
      <c r="B405" s="2"/>
      <c r="C405" s="312"/>
      <c r="D405" s="312"/>
      <c r="E405" s="312"/>
      <c r="F405" s="312"/>
      <c r="G405" s="312"/>
      <c r="H405" s="312"/>
      <c r="I405" s="312"/>
      <c r="J405" s="312"/>
      <c r="K405" s="312"/>
      <c r="L405" s="312"/>
      <c r="M405" s="312"/>
      <c r="N405" s="312"/>
      <c r="O405" s="312"/>
      <c r="P405" s="312"/>
      <c r="Q405" s="312"/>
      <c r="R405" s="312"/>
      <c r="S405" s="312"/>
      <c r="T405" s="312"/>
      <c r="U405" s="312"/>
      <c r="V405" s="312"/>
      <c r="W405" s="312"/>
      <c r="X405" s="312"/>
      <c r="Y405" s="312"/>
      <c r="Z405" s="312"/>
      <c r="AA405" s="312"/>
      <c r="AB405" s="312"/>
      <c r="AC405" s="312"/>
      <c r="AD405" s="312"/>
      <c r="AE405" s="312"/>
      <c r="AF405" s="312"/>
      <c r="AG405" s="312"/>
      <c r="AI405" s="245"/>
      <c r="AJ405" s="246"/>
      <c r="AM405" s="247"/>
      <c r="AN405" s="247"/>
      <c r="AO405" s="247"/>
      <c r="AP405" s="247"/>
      <c r="AQ405" s="247"/>
      <c r="AR405" s="52"/>
      <c r="AS405" s="247"/>
      <c r="AT405" s="247"/>
      <c r="AU405" s="52"/>
      <c r="AV405" s="247"/>
      <c r="AW405" s="247"/>
      <c r="AY405" s="244"/>
      <c r="AZ405" s="283"/>
      <c r="BA405" s="283"/>
      <c r="BB405" s="283"/>
      <c r="BC405" s="283"/>
      <c r="BD405" s="283"/>
      <c r="BF405" s="244"/>
      <c r="BG405" s="283"/>
      <c r="BH405" s="283"/>
      <c r="BI405" s="307"/>
      <c r="BJ405" s="307"/>
      <c r="BK405" s="307"/>
      <c r="BL405" s="307"/>
      <c r="BM405" s="307"/>
      <c r="BN405" s="307"/>
      <c r="BO405" s="307"/>
      <c r="BP405" s="307"/>
      <c r="BQ405" s="307"/>
      <c r="BR405" s="307"/>
    </row>
    <row r="406" spans="1:70" x14ac:dyDescent="0.25">
      <c r="A406" s="2"/>
      <c r="B406" s="2"/>
      <c r="C406" s="312"/>
      <c r="D406" s="312"/>
      <c r="E406" s="312"/>
      <c r="F406" s="312"/>
      <c r="G406" s="312"/>
      <c r="H406" s="312"/>
      <c r="I406" s="312"/>
      <c r="J406" s="312"/>
      <c r="K406" s="312"/>
      <c r="L406" s="312"/>
      <c r="M406" s="312"/>
      <c r="N406" s="312"/>
      <c r="O406" s="312"/>
      <c r="P406" s="312"/>
      <c r="Q406" s="312"/>
      <c r="R406" s="312"/>
      <c r="S406" s="312"/>
      <c r="T406" s="312"/>
      <c r="U406" s="312"/>
      <c r="V406" s="312"/>
      <c r="W406" s="312"/>
      <c r="X406" s="312"/>
      <c r="Y406" s="312"/>
      <c r="Z406" s="312"/>
      <c r="AA406" s="312"/>
      <c r="AB406" s="312"/>
      <c r="AC406" s="312"/>
      <c r="AD406" s="312"/>
      <c r="AE406" s="312"/>
      <c r="AF406" s="312"/>
      <c r="AG406" s="312"/>
      <c r="AI406" s="245"/>
      <c r="AJ406" s="246"/>
      <c r="AM406" s="247"/>
      <c r="AN406" s="247"/>
      <c r="AO406" s="247"/>
      <c r="AP406" s="247"/>
      <c r="AQ406" s="247"/>
      <c r="AR406" s="52"/>
      <c r="AS406" s="247"/>
      <c r="AT406" s="247"/>
      <c r="AU406" s="52"/>
      <c r="AV406" s="247"/>
      <c r="AW406" s="247"/>
      <c r="AY406" s="244"/>
      <c r="AZ406" s="283"/>
      <c r="BA406" s="283"/>
      <c r="BB406" s="283"/>
      <c r="BC406" s="283"/>
      <c r="BD406" s="283"/>
      <c r="BF406" s="244"/>
      <c r="BG406" s="283"/>
      <c r="BH406" s="283"/>
      <c r="BI406" s="307"/>
      <c r="BJ406" s="307"/>
      <c r="BK406" s="307"/>
      <c r="BL406" s="307"/>
      <c r="BM406" s="307"/>
      <c r="BN406" s="307"/>
      <c r="BO406" s="307"/>
      <c r="BP406" s="307"/>
      <c r="BQ406" s="307"/>
      <c r="BR406" s="307"/>
    </row>
    <row r="407" spans="1:70" x14ac:dyDescent="0.25">
      <c r="A407" s="2"/>
      <c r="B407" s="2"/>
      <c r="C407" s="312"/>
      <c r="D407" s="312"/>
      <c r="E407" s="312"/>
      <c r="F407" s="312"/>
      <c r="G407" s="312"/>
      <c r="H407" s="312"/>
      <c r="I407" s="312"/>
      <c r="J407" s="312"/>
      <c r="K407" s="312"/>
      <c r="L407" s="312"/>
      <c r="M407" s="312"/>
      <c r="N407" s="312"/>
      <c r="O407" s="312"/>
      <c r="P407" s="312"/>
      <c r="Q407" s="312"/>
      <c r="R407" s="312"/>
      <c r="S407" s="312"/>
      <c r="T407" s="312"/>
      <c r="U407" s="312"/>
      <c r="V407" s="312"/>
      <c r="W407" s="312"/>
      <c r="X407" s="312"/>
      <c r="Y407" s="312"/>
      <c r="Z407" s="312"/>
      <c r="AA407" s="312"/>
      <c r="AB407" s="312"/>
      <c r="AC407" s="312"/>
      <c r="AD407" s="312"/>
      <c r="AE407" s="312"/>
      <c r="AF407" s="312"/>
      <c r="AG407" s="312"/>
      <c r="AI407" s="245"/>
      <c r="AJ407" s="246"/>
      <c r="AM407" s="247"/>
      <c r="AN407" s="247"/>
      <c r="AO407" s="247"/>
      <c r="AP407" s="247"/>
      <c r="AQ407" s="247"/>
      <c r="AR407" s="52"/>
      <c r="AS407" s="247"/>
      <c r="AT407" s="247"/>
      <c r="AU407" s="52"/>
      <c r="AV407" s="247"/>
      <c r="AW407" s="247"/>
      <c r="AY407" s="244"/>
      <c r="AZ407" s="283"/>
      <c r="BA407" s="283"/>
      <c r="BB407" s="283"/>
      <c r="BC407" s="283"/>
      <c r="BD407" s="283"/>
      <c r="BF407" s="244"/>
      <c r="BG407" s="283"/>
      <c r="BH407" s="283"/>
      <c r="BI407" s="307"/>
      <c r="BJ407" s="307"/>
      <c r="BK407" s="307"/>
      <c r="BL407" s="307"/>
      <c r="BM407" s="307"/>
      <c r="BN407" s="307"/>
      <c r="BO407" s="307"/>
      <c r="BP407" s="307"/>
      <c r="BQ407" s="307"/>
      <c r="BR407" s="307"/>
    </row>
    <row r="408" spans="1:70" x14ac:dyDescent="0.25">
      <c r="A408" s="2"/>
      <c r="B408" s="2"/>
      <c r="C408" s="312"/>
      <c r="D408" s="312"/>
      <c r="E408" s="312"/>
      <c r="F408" s="312"/>
      <c r="G408" s="312"/>
      <c r="H408" s="312"/>
      <c r="I408" s="312"/>
      <c r="J408" s="312"/>
      <c r="K408" s="312"/>
      <c r="L408" s="312"/>
      <c r="M408" s="312"/>
      <c r="N408" s="312"/>
      <c r="O408" s="312"/>
      <c r="P408" s="312"/>
      <c r="Q408" s="312"/>
      <c r="R408" s="312"/>
      <c r="S408" s="312"/>
      <c r="T408" s="312"/>
      <c r="U408" s="312"/>
      <c r="V408" s="312"/>
      <c r="W408" s="312"/>
      <c r="X408" s="312"/>
      <c r="Y408" s="312"/>
      <c r="Z408" s="312"/>
      <c r="AA408" s="312"/>
      <c r="AB408" s="312"/>
      <c r="AC408" s="312"/>
      <c r="AD408" s="312"/>
      <c r="AE408" s="312"/>
      <c r="AF408" s="312"/>
      <c r="AG408" s="312"/>
      <c r="AI408" s="245"/>
      <c r="AJ408" s="246"/>
      <c r="AM408" s="247"/>
      <c r="AN408" s="247"/>
      <c r="AO408" s="247"/>
      <c r="AP408" s="247"/>
      <c r="AQ408" s="247"/>
      <c r="AR408" s="52"/>
      <c r="AS408" s="247"/>
      <c r="AT408" s="247"/>
      <c r="AU408" s="52"/>
      <c r="AV408" s="247"/>
      <c r="AW408" s="247"/>
      <c r="AY408" s="244"/>
      <c r="AZ408" s="283"/>
      <c r="BA408" s="283"/>
      <c r="BB408" s="283"/>
      <c r="BC408" s="283"/>
      <c r="BD408" s="283"/>
      <c r="BF408" s="244"/>
      <c r="BG408" s="283"/>
      <c r="BH408" s="283"/>
      <c r="BI408" s="307"/>
      <c r="BJ408" s="307"/>
      <c r="BK408" s="307"/>
      <c r="BL408" s="307"/>
      <c r="BM408" s="307"/>
      <c r="BN408" s="307"/>
      <c r="BO408" s="307"/>
      <c r="BP408" s="307"/>
      <c r="BQ408" s="307"/>
      <c r="BR408" s="307"/>
    </row>
    <row r="409" spans="1:70" x14ac:dyDescent="0.25">
      <c r="A409" s="2"/>
      <c r="B409" s="2"/>
      <c r="C409" s="312"/>
      <c r="D409" s="312"/>
      <c r="E409" s="312"/>
      <c r="F409" s="312"/>
      <c r="G409" s="312"/>
      <c r="H409" s="312"/>
      <c r="I409" s="312"/>
      <c r="J409" s="312"/>
      <c r="K409" s="312"/>
      <c r="L409" s="312"/>
      <c r="M409" s="312"/>
      <c r="N409" s="312"/>
      <c r="O409" s="312"/>
      <c r="P409" s="312"/>
      <c r="Q409" s="312"/>
      <c r="R409" s="312"/>
      <c r="S409" s="312"/>
      <c r="T409" s="312"/>
      <c r="U409" s="312"/>
      <c r="V409" s="312"/>
      <c r="W409" s="312"/>
      <c r="X409" s="312"/>
      <c r="Y409" s="312"/>
      <c r="Z409" s="312"/>
      <c r="AA409" s="312"/>
      <c r="AB409" s="312"/>
      <c r="AC409" s="312"/>
      <c r="AD409" s="312"/>
      <c r="AE409" s="312"/>
      <c r="AF409" s="312"/>
      <c r="AG409" s="312"/>
      <c r="AI409" s="245"/>
      <c r="AJ409" s="246"/>
      <c r="AM409" s="247"/>
      <c r="AN409" s="247"/>
      <c r="AO409" s="247"/>
      <c r="AP409" s="247"/>
      <c r="AQ409" s="247"/>
      <c r="AR409" s="52"/>
      <c r="AS409" s="247"/>
      <c r="AT409" s="247"/>
      <c r="AU409" s="52"/>
      <c r="AV409" s="247"/>
      <c r="AW409" s="247"/>
      <c r="AY409" s="244"/>
      <c r="AZ409" s="283"/>
      <c r="BA409" s="283"/>
      <c r="BB409" s="283"/>
      <c r="BC409" s="283"/>
      <c r="BD409" s="283"/>
      <c r="BF409" s="244"/>
      <c r="BG409" s="283"/>
      <c r="BH409" s="283"/>
      <c r="BI409" s="307"/>
      <c r="BJ409" s="307"/>
      <c r="BK409" s="307"/>
      <c r="BL409" s="307"/>
      <c r="BM409" s="307"/>
      <c r="BN409" s="307"/>
      <c r="BO409" s="307"/>
      <c r="BP409" s="307"/>
      <c r="BQ409" s="307"/>
      <c r="BR409" s="307"/>
    </row>
    <row r="410" spans="1:70" x14ac:dyDescent="0.25">
      <c r="A410" s="2"/>
      <c r="B410" s="2"/>
      <c r="C410" s="312"/>
      <c r="D410" s="312"/>
      <c r="E410" s="312"/>
      <c r="F410" s="312"/>
      <c r="G410" s="312"/>
      <c r="H410" s="312"/>
      <c r="I410" s="312"/>
      <c r="J410" s="312"/>
      <c r="K410" s="312"/>
      <c r="L410" s="312"/>
      <c r="M410" s="312"/>
      <c r="N410" s="312"/>
      <c r="O410" s="312"/>
      <c r="P410" s="312"/>
      <c r="Q410" s="312"/>
      <c r="R410" s="312"/>
      <c r="S410" s="312"/>
      <c r="T410" s="312"/>
      <c r="U410" s="312"/>
      <c r="V410" s="312"/>
      <c r="W410" s="312"/>
      <c r="X410" s="312"/>
      <c r="Y410" s="312"/>
      <c r="Z410" s="312"/>
      <c r="AA410" s="312"/>
      <c r="AB410" s="312"/>
      <c r="AC410" s="312"/>
      <c r="AD410" s="312"/>
      <c r="AE410" s="312"/>
      <c r="AF410" s="312"/>
      <c r="AG410" s="312"/>
      <c r="AI410" s="245"/>
      <c r="AJ410" s="246"/>
      <c r="AM410" s="247"/>
      <c r="AN410" s="247"/>
      <c r="AO410" s="247"/>
      <c r="AP410" s="247"/>
      <c r="AQ410" s="247"/>
      <c r="AR410" s="52"/>
      <c r="AS410" s="247"/>
      <c r="AT410" s="247"/>
      <c r="AU410" s="52"/>
      <c r="AV410" s="247"/>
      <c r="AW410" s="247"/>
      <c r="AY410" s="244"/>
      <c r="AZ410" s="283"/>
      <c r="BA410" s="283"/>
      <c r="BB410" s="283"/>
      <c r="BC410" s="283"/>
      <c r="BD410" s="283"/>
      <c r="BF410" s="244"/>
      <c r="BG410" s="283"/>
      <c r="BH410" s="283"/>
      <c r="BI410" s="307"/>
      <c r="BJ410" s="307"/>
      <c r="BK410" s="307"/>
      <c r="BL410" s="307"/>
      <c r="BM410" s="307"/>
      <c r="BN410" s="307"/>
      <c r="BO410" s="307"/>
      <c r="BP410" s="307"/>
      <c r="BQ410" s="307"/>
      <c r="BR410" s="307"/>
    </row>
    <row r="411" spans="1:70" x14ac:dyDescent="0.25">
      <c r="A411" s="2"/>
      <c r="B411" s="2"/>
      <c r="C411" s="312"/>
      <c r="D411" s="312"/>
      <c r="E411" s="312"/>
      <c r="F411" s="312"/>
      <c r="G411" s="312"/>
      <c r="H411" s="312"/>
      <c r="I411" s="312"/>
      <c r="J411" s="312"/>
      <c r="K411" s="312"/>
      <c r="L411" s="312"/>
      <c r="M411" s="312"/>
      <c r="N411" s="312"/>
      <c r="O411" s="312"/>
      <c r="P411" s="312"/>
      <c r="Q411" s="312"/>
      <c r="R411" s="312"/>
      <c r="S411" s="312"/>
      <c r="T411" s="312"/>
      <c r="U411" s="312"/>
      <c r="V411" s="312"/>
      <c r="W411" s="312"/>
      <c r="X411" s="312"/>
      <c r="Y411" s="312"/>
      <c r="Z411" s="312"/>
      <c r="AA411" s="312"/>
      <c r="AB411" s="312"/>
      <c r="AC411" s="312"/>
      <c r="AD411" s="312"/>
      <c r="AE411" s="312"/>
      <c r="AF411" s="312"/>
      <c r="AG411" s="312"/>
      <c r="AI411" s="245"/>
      <c r="AJ411" s="246"/>
      <c r="AM411" s="247"/>
      <c r="AN411" s="247"/>
      <c r="AO411" s="247"/>
      <c r="AP411" s="247"/>
      <c r="AQ411" s="247"/>
      <c r="AR411" s="52"/>
      <c r="AS411" s="247"/>
      <c r="AT411" s="247"/>
      <c r="AU411" s="52"/>
      <c r="AV411" s="247"/>
      <c r="AW411" s="247"/>
      <c r="AY411" s="244"/>
      <c r="AZ411" s="283"/>
      <c r="BA411" s="283"/>
      <c r="BB411" s="283"/>
      <c r="BC411" s="283"/>
      <c r="BD411" s="283"/>
      <c r="BF411" s="244"/>
      <c r="BG411" s="283"/>
      <c r="BH411" s="283"/>
      <c r="BI411" s="307"/>
      <c r="BJ411" s="307"/>
      <c r="BK411" s="307"/>
      <c r="BL411" s="307"/>
      <c r="BM411" s="307"/>
      <c r="BN411" s="307"/>
      <c r="BO411" s="307"/>
      <c r="BP411" s="307"/>
      <c r="BQ411" s="307"/>
      <c r="BR411" s="307"/>
    </row>
    <row r="412" spans="1:70" x14ac:dyDescent="0.25">
      <c r="A412" s="2"/>
      <c r="B412" s="2"/>
      <c r="C412" s="312"/>
      <c r="D412" s="312"/>
      <c r="E412" s="312"/>
      <c r="F412" s="312"/>
      <c r="G412" s="312"/>
      <c r="H412" s="312"/>
      <c r="I412" s="312"/>
      <c r="J412" s="312"/>
      <c r="K412" s="312"/>
      <c r="L412" s="312"/>
      <c r="M412" s="312"/>
      <c r="N412" s="312"/>
      <c r="O412" s="312"/>
      <c r="P412" s="312"/>
      <c r="Q412" s="312"/>
      <c r="R412" s="312"/>
      <c r="S412" s="312"/>
      <c r="T412" s="312"/>
      <c r="U412" s="312"/>
      <c r="V412" s="312"/>
      <c r="W412" s="312"/>
      <c r="X412" s="312"/>
      <c r="Y412" s="312"/>
      <c r="Z412" s="312"/>
      <c r="AA412" s="312"/>
      <c r="AB412" s="312"/>
      <c r="AC412" s="312"/>
      <c r="AD412" s="312"/>
      <c r="AE412" s="312"/>
      <c r="AF412" s="312"/>
      <c r="AG412" s="312"/>
      <c r="AI412" s="245"/>
      <c r="AJ412" s="246"/>
      <c r="AM412" s="247"/>
      <c r="AN412" s="247"/>
      <c r="AO412" s="247"/>
      <c r="AP412" s="247"/>
      <c r="AQ412" s="247"/>
      <c r="AR412" s="52"/>
      <c r="AS412" s="247"/>
      <c r="AT412" s="247"/>
      <c r="AU412" s="52"/>
      <c r="AV412" s="247"/>
      <c r="AW412" s="247"/>
      <c r="AY412" s="244"/>
      <c r="AZ412" s="283"/>
      <c r="BA412" s="283"/>
      <c r="BB412" s="283"/>
      <c r="BC412" s="283"/>
      <c r="BD412" s="283"/>
      <c r="BF412" s="244"/>
      <c r="BG412" s="283"/>
      <c r="BH412" s="283"/>
      <c r="BI412" s="307"/>
      <c r="BJ412" s="307"/>
      <c r="BK412" s="307"/>
      <c r="BL412" s="307"/>
      <c r="BM412" s="307"/>
      <c r="BN412" s="307"/>
      <c r="BO412" s="307"/>
      <c r="BP412" s="307"/>
      <c r="BQ412" s="307"/>
      <c r="BR412" s="307"/>
    </row>
    <row r="413" spans="1:70" x14ac:dyDescent="0.25">
      <c r="A413" s="2"/>
      <c r="B413" s="2"/>
      <c r="C413" s="312"/>
      <c r="D413" s="312"/>
      <c r="E413" s="312"/>
      <c r="F413" s="312"/>
      <c r="G413" s="312"/>
      <c r="H413" s="312"/>
      <c r="I413" s="312"/>
      <c r="J413" s="312"/>
      <c r="K413" s="312"/>
      <c r="L413" s="312"/>
      <c r="M413" s="312"/>
      <c r="N413" s="312"/>
      <c r="O413" s="312"/>
      <c r="P413" s="312"/>
      <c r="Q413" s="312"/>
      <c r="R413" s="312"/>
      <c r="S413" s="312"/>
      <c r="T413" s="312"/>
      <c r="U413" s="312"/>
      <c r="V413" s="312"/>
      <c r="W413" s="312"/>
      <c r="X413" s="312"/>
      <c r="Y413" s="312"/>
      <c r="Z413" s="312"/>
      <c r="AA413" s="312"/>
      <c r="AB413" s="312"/>
      <c r="AC413" s="312"/>
      <c r="AD413" s="312"/>
      <c r="AE413" s="312"/>
      <c r="AF413" s="312"/>
      <c r="AG413" s="312"/>
      <c r="AI413" s="245"/>
      <c r="AJ413" s="246"/>
      <c r="AM413" s="247"/>
      <c r="AN413" s="247"/>
      <c r="AO413" s="247"/>
      <c r="AP413" s="247"/>
      <c r="AQ413" s="247"/>
      <c r="AR413" s="52"/>
      <c r="AS413" s="247"/>
      <c r="AT413" s="247"/>
      <c r="AU413" s="52"/>
      <c r="AV413" s="247"/>
      <c r="AW413" s="247"/>
      <c r="AY413" s="244"/>
      <c r="AZ413" s="283"/>
      <c r="BA413" s="283"/>
      <c r="BB413" s="283"/>
      <c r="BC413" s="283"/>
      <c r="BD413" s="283"/>
      <c r="BF413" s="244"/>
      <c r="BG413" s="283"/>
      <c r="BH413" s="283"/>
      <c r="BI413" s="307"/>
      <c r="BJ413" s="307"/>
      <c r="BK413" s="307"/>
      <c r="BL413" s="307"/>
      <c r="BM413" s="307"/>
      <c r="BN413" s="307"/>
      <c r="BO413" s="307"/>
      <c r="BP413" s="307"/>
      <c r="BQ413" s="307"/>
      <c r="BR413" s="307"/>
    </row>
    <row r="414" spans="1:70" x14ac:dyDescent="0.25">
      <c r="A414" s="2"/>
      <c r="B414" s="2"/>
      <c r="C414" s="312"/>
      <c r="D414" s="312"/>
      <c r="E414" s="312"/>
      <c r="F414" s="312"/>
      <c r="G414" s="312"/>
      <c r="H414" s="312"/>
      <c r="I414" s="312"/>
      <c r="J414" s="312"/>
      <c r="K414" s="312"/>
      <c r="L414" s="312"/>
      <c r="M414" s="312"/>
      <c r="N414" s="312"/>
      <c r="O414" s="312"/>
      <c r="P414" s="312"/>
      <c r="Q414" s="312"/>
      <c r="R414" s="312"/>
      <c r="S414" s="312"/>
      <c r="T414" s="312"/>
      <c r="U414" s="312"/>
      <c r="V414" s="312"/>
      <c r="W414" s="312"/>
      <c r="X414" s="312"/>
      <c r="Y414" s="312"/>
      <c r="Z414" s="312"/>
      <c r="AA414" s="312"/>
      <c r="AB414" s="312"/>
      <c r="AC414" s="312"/>
      <c r="AD414" s="312"/>
      <c r="AE414" s="312"/>
      <c r="AF414" s="312"/>
      <c r="AG414" s="312"/>
      <c r="AI414" s="245"/>
      <c r="AJ414" s="246"/>
      <c r="AM414" s="247"/>
      <c r="AN414" s="247"/>
      <c r="AO414" s="247"/>
      <c r="AP414" s="247"/>
      <c r="AQ414" s="247"/>
      <c r="AR414" s="52"/>
      <c r="AS414" s="247"/>
      <c r="AT414" s="247"/>
      <c r="AU414" s="52"/>
      <c r="AV414" s="247"/>
      <c r="AW414" s="247"/>
      <c r="AY414" s="244"/>
      <c r="AZ414" s="283"/>
      <c r="BA414" s="283"/>
      <c r="BB414" s="283"/>
      <c r="BC414" s="283"/>
      <c r="BD414" s="283"/>
      <c r="BF414" s="244"/>
      <c r="BG414" s="283"/>
      <c r="BH414" s="283"/>
      <c r="BI414" s="307"/>
      <c r="BJ414" s="307"/>
      <c r="BK414" s="307"/>
      <c r="BL414" s="307"/>
      <c r="BM414" s="307"/>
      <c r="BN414" s="307"/>
      <c r="BO414" s="307"/>
      <c r="BP414" s="307"/>
      <c r="BQ414" s="307"/>
      <c r="BR414" s="307"/>
    </row>
    <row r="415" spans="1:70" x14ac:dyDescent="0.25">
      <c r="A415" s="2"/>
      <c r="B415" s="2"/>
      <c r="C415" s="312"/>
      <c r="D415" s="312"/>
      <c r="E415" s="312"/>
      <c r="F415" s="312"/>
      <c r="G415" s="312"/>
      <c r="H415" s="312"/>
      <c r="I415" s="312"/>
      <c r="J415" s="312"/>
      <c r="K415" s="312"/>
      <c r="L415" s="312"/>
      <c r="M415" s="312"/>
      <c r="N415" s="312"/>
      <c r="O415" s="312"/>
      <c r="P415" s="312"/>
      <c r="Q415" s="312"/>
      <c r="R415" s="312"/>
      <c r="S415" s="312"/>
      <c r="T415" s="312"/>
      <c r="U415" s="312"/>
      <c r="V415" s="312"/>
      <c r="W415" s="312"/>
      <c r="X415" s="312"/>
      <c r="Y415" s="312"/>
      <c r="Z415" s="312"/>
      <c r="AA415" s="312"/>
      <c r="AB415" s="312"/>
      <c r="AC415" s="312"/>
      <c r="AD415" s="312"/>
      <c r="AE415" s="312"/>
      <c r="AF415" s="312"/>
      <c r="AG415" s="312"/>
      <c r="AI415" s="245"/>
      <c r="AJ415" s="246"/>
      <c r="AM415" s="247"/>
      <c r="AN415" s="247"/>
      <c r="AO415" s="247"/>
      <c r="AP415" s="247"/>
      <c r="AQ415" s="247"/>
      <c r="AR415" s="52"/>
      <c r="AS415" s="247"/>
      <c r="AT415" s="247"/>
      <c r="AU415" s="52"/>
      <c r="AV415" s="247"/>
      <c r="AW415" s="247"/>
      <c r="AY415" s="244"/>
      <c r="AZ415" s="283"/>
      <c r="BA415" s="283"/>
      <c r="BB415" s="283"/>
      <c r="BC415" s="283"/>
      <c r="BD415" s="283"/>
      <c r="BF415" s="244"/>
      <c r="BG415" s="283"/>
      <c r="BH415" s="283"/>
      <c r="BI415" s="307"/>
      <c r="BJ415" s="307"/>
      <c r="BK415" s="307"/>
      <c r="BL415" s="307"/>
      <c r="BM415" s="307"/>
      <c r="BN415" s="307"/>
      <c r="BO415" s="307"/>
      <c r="BP415" s="307"/>
      <c r="BQ415" s="307"/>
      <c r="BR415" s="307"/>
    </row>
    <row r="416" spans="1:70" x14ac:dyDescent="0.25">
      <c r="A416" s="2"/>
      <c r="B416" s="2"/>
      <c r="C416" s="312"/>
      <c r="D416" s="312"/>
      <c r="E416" s="312"/>
      <c r="F416" s="312"/>
      <c r="G416" s="312"/>
      <c r="H416" s="312"/>
      <c r="I416" s="312"/>
      <c r="J416" s="312"/>
      <c r="K416" s="312"/>
      <c r="L416" s="312"/>
      <c r="M416" s="312"/>
      <c r="N416" s="312"/>
      <c r="O416" s="312"/>
      <c r="P416" s="312"/>
      <c r="Q416" s="312"/>
      <c r="R416" s="312"/>
      <c r="S416" s="312"/>
      <c r="T416" s="312"/>
      <c r="U416" s="312"/>
      <c r="V416" s="312"/>
      <c r="W416" s="312"/>
      <c r="X416" s="312"/>
      <c r="Y416" s="312"/>
      <c r="Z416" s="312"/>
      <c r="AA416" s="312"/>
      <c r="AB416" s="312"/>
      <c r="AC416" s="312"/>
      <c r="AD416" s="312"/>
      <c r="AE416" s="312"/>
      <c r="AF416" s="312"/>
      <c r="AG416" s="312"/>
      <c r="AI416" s="245"/>
      <c r="AJ416" s="246"/>
      <c r="AM416" s="247"/>
      <c r="AN416" s="247"/>
      <c r="AO416" s="247"/>
      <c r="AP416" s="247"/>
      <c r="AQ416" s="247"/>
      <c r="AR416" s="52"/>
      <c r="AS416" s="247"/>
      <c r="AT416" s="247"/>
      <c r="AU416" s="52"/>
      <c r="AV416" s="247"/>
      <c r="AW416" s="247"/>
      <c r="AY416" s="244"/>
      <c r="AZ416" s="283"/>
      <c r="BA416" s="283"/>
      <c r="BB416" s="283"/>
      <c r="BC416" s="283"/>
      <c r="BD416" s="283"/>
      <c r="BF416" s="244"/>
      <c r="BG416" s="283"/>
      <c r="BH416" s="283"/>
      <c r="BI416" s="307"/>
      <c r="BJ416" s="307"/>
      <c r="BK416" s="307"/>
      <c r="BL416" s="307"/>
      <c r="BM416" s="307"/>
      <c r="BN416" s="307"/>
      <c r="BO416" s="307"/>
      <c r="BP416" s="307"/>
      <c r="BQ416" s="307"/>
      <c r="BR416" s="307"/>
    </row>
    <row r="417" spans="1:70" x14ac:dyDescent="0.25">
      <c r="A417" s="2"/>
      <c r="B417" s="2"/>
      <c r="C417" s="312"/>
      <c r="D417" s="312"/>
      <c r="E417" s="312"/>
      <c r="F417" s="312"/>
      <c r="G417" s="312"/>
      <c r="H417" s="312"/>
      <c r="I417" s="312"/>
      <c r="J417" s="312"/>
      <c r="K417" s="312"/>
      <c r="L417" s="312"/>
      <c r="M417" s="312"/>
      <c r="N417" s="312"/>
      <c r="O417" s="312"/>
      <c r="P417" s="312"/>
      <c r="Q417" s="312"/>
      <c r="R417" s="312"/>
      <c r="S417" s="312"/>
      <c r="T417" s="312"/>
      <c r="U417" s="312"/>
      <c r="V417" s="312"/>
      <c r="W417" s="312"/>
      <c r="X417" s="312"/>
      <c r="Y417" s="312"/>
      <c r="Z417" s="312"/>
      <c r="AA417" s="312"/>
      <c r="AB417" s="312"/>
      <c r="AC417" s="312"/>
      <c r="AD417" s="312"/>
      <c r="AE417" s="312"/>
      <c r="AF417" s="312"/>
      <c r="AG417" s="312"/>
      <c r="AI417" s="245"/>
      <c r="AJ417" s="246"/>
      <c r="AM417" s="247"/>
      <c r="AN417" s="247"/>
      <c r="AO417" s="247"/>
      <c r="AP417" s="247"/>
      <c r="AQ417" s="247"/>
      <c r="AR417" s="52"/>
      <c r="AS417" s="247"/>
      <c r="AT417" s="247"/>
      <c r="AU417" s="52"/>
      <c r="AV417" s="247"/>
      <c r="AW417" s="247"/>
      <c r="AY417" s="244"/>
      <c r="AZ417" s="283"/>
      <c r="BA417" s="283"/>
      <c r="BB417" s="283"/>
      <c r="BC417" s="283"/>
      <c r="BD417" s="283"/>
      <c r="BF417" s="244"/>
      <c r="BG417" s="283"/>
      <c r="BH417" s="283"/>
      <c r="BI417" s="307"/>
      <c r="BJ417" s="307"/>
      <c r="BK417" s="307"/>
      <c r="BL417" s="307"/>
      <c r="BM417" s="307"/>
      <c r="BN417" s="307"/>
      <c r="BO417" s="307"/>
      <c r="BP417" s="307"/>
      <c r="BQ417" s="307"/>
      <c r="BR417" s="307"/>
    </row>
    <row r="418" spans="1:70" x14ac:dyDescent="0.25">
      <c r="A418" s="2"/>
      <c r="B418" s="2"/>
      <c r="C418" s="312"/>
      <c r="D418" s="312"/>
      <c r="E418" s="312"/>
      <c r="F418" s="312"/>
      <c r="G418" s="312"/>
      <c r="H418" s="312"/>
      <c r="I418" s="312"/>
      <c r="J418" s="312"/>
      <c r="K418" s="312"/>
      <c r="L418" s="312"/>
      <c r="M418" s="312"/>
      <c r="N418" s="312"/>
      <c r="O418" s="312"/>
      <c r="P418" s="312"/>
      <c r="Q418" s="312"/>
      <c r="R418" s="312"/>
      <c r="S418" s="312"/>
      <c r="T418" s="312"/>
      <c r="U418" s="312"/>
      <c r="V418" s="312"/>
      <c r="W418" s="312"/>
      <c r="X418" s="312"/>
      <c r="Y418" s="312"/>
      <c r="Z418" s="312"/>
      <c r="AA418" s="312"/>
      <c r="AB418" s="312"/>
      <c r="AC418" s="312"/>
      <c r="AD418" s="312"/>
      <c r="AE418" s="312"/>
      <c r="AF418" s="312"/>
      <c r="AG418" s="312"/>
      <c r="AI418" s="245"/>
      <c r="AJ418" s="246"/>
      <c r="AM418" s="247"/>
      <c r="AN418" s="247"/>
      <c r="AO418" s="247"/>
      <c r="AP418" s="247"/>
      <c r="AQ418" s="247"/>
      <c r="AR418" s="52"/>
      <c r="AS418" s="247"/>
      <c r="AT418" s="247"/>
      <c r="AU418" s="52"/>
      <c r="AV418" s="247"/>
      <c r="AW418" s="247"/>
      <c r="AY418" s="244"/>
      <c r="AZ418" s="283"/>
      <c r="BA418" s="283"/>
      <c r="BB418" s="283"/>
      <c r="BC418" s="283"/>
      <c r="BD418" s="283"/>
      <c r="BF418" s="244"/>
      <c r="BG418" s="283"/>
      <c r="BH418" s="283"/>
      <c r="BI418" s="307"/>
      <c r="BJ418" s="307"/>
      <c r="BK418" s="307"/>
      <c r="BL418" s="307"/>
      <c r="BM418" s="307"/>
      <c r="BN418" s="307"/>
      <c r="BO418" s="307"/>
      <c r="BP418" s="307"/>
      <c r="BQ418" s="307"/>
      <c r="BR418" s="307"/>
    </row>
    <row r="419" spans="1:70" x14ac:dyDescent="0.25">
      <c r="A419" s="2"/>
      <c r="B419" s="2"/>
      <c r="C419" s="312"/>
      <c r="D419" s="312"/>
      <c r="E419" s="312"/>
      <c r="F419" s="312"/>
      <c r="G419" s="312"/>
      <c r="H419" s="312"/>
      <c r="I419" s="312"/>
      <c r="J419" s="312"/>
      <c r="K419" s="312"/>
      <c r="L419" s="312"/>
      <c r="M419" s="312"/>
      <c r="N419" s="312"/>
      <c r="O419" s="312"/>
      <c r="P419" s="312"/>
      <c r="Q419" s="312"/>
      <c r="R419" s="312"/>
      <c r="S419" s="312"/>
      <c r="T419" s="312"/>
      <c r="U419" s="312"/>
      <c r="V419" s="312"/>
      <c r="W419" s="312"/>
      <c r="X419" s="312"/>
      <c r="Y419" s="312"/>
      <c r="Z419" s="312"/>
      <c r="AA419" s="312"/>
      <c r="AB419" s="312"/>
      <c r="AC419" s="312"/>
      <c r="AD419" s="312"/>
      <c r="AE419" s="312"/>
      <c r="AF419" s="312"/>
      <c r="AG419" s="312"/>
      <c r="AI419" s="245"/>
      <c r="AJ419" s="246"/>
      <c r="AM419" s="247"/>
      <c r="AN419" s="247"/>
      <c r="AO419" s="247"/>
      <c r="AP419" s="247"/>
      <c r="AQ419" s="247"/>
      <c r="AR419" s="52"/>
      <c r="AS419" s="247"/>
      <c r="AT419" s="247"/>
      <c r="AU419" s="52"/>
      <c r="AV419" s="247"/>
      <c r="AW419" s="247"/>
      <c r="AY419" s="244"/>
      <c r="AZ419" s="283"/>
      <c r="BA419" s="283"/>
      <c r="BB419" s="283"/>
      <c r="BC419" s="283"/>
      <c r="BD419" s="283"/>
      <c r="BF419" s="244"/>
      <c r="BG419" s="283"/>
      <c r="BH419" s="283"/>
      <c r="BI419" s="307"/>
      <c r="BJ419" s="307"/>
      <c r="BK419" s="307"/>
      <c r="BL419" s="307"/>
      <c r="BM419" s="307"/>
      <c r="BN419" s="307"/>
      <c r="BO419" s="307"/>
      <c r="BP419" s="307"/>
      <c r="BQ419" s="307"/>
      <c r="BR419" s="307"/>
    </row>
    <row r="420" spans="1:70" x14ac:dyDescent="0.25">
      <c r="A420" s="2"/>
      <c r="B420" s="2"/>
      <c r="C420" s="312"/>
      <c r="D420" s="312"/>
      <c r="E420" s="312"/>
      <c r="F420" s="312"/>
      <c r="G420" s="312"/>
      <c r="H420" s="312"/>
      <c r="I420" s="312"/>
      <c r="J420" s="312"/>
      <c r="K420" s="312"/>
      <c r="L420" s="312"/>
      <c r="M420" s="312"/>
      <c r="N420" s="312"/>
      <c r="O420" s="312"/>
      <c r="P420" s="312"/>
      <c r="Q420" s="312"/>
      <c r="R420" s="312"/>
      <c r="S420" s="312"/>
      <c r="T420" s="312"/>
      <c r="U420" s="312"/>
      <c r="V420" s="312"/>
      <c r="W420" s="312"/>
      <c r="X420" s="312"/>
      <c r="Y420" s="312"/>
      <c r="Z420" s="312"/>
      <c r="AA420" s="312"/>
      <c r="AB420" s="312"/>
      <c r="AC420" s="312"/>
      <c r="AD420" s="312"/>
      <c r="AE420" s="312"/>
      <c r="AF420" s="312"/>
      <c r="AG420" s="312"/>
      <c r="AI420" s="245"/>
      <c r="AJ420" s="246"/>
      <c r="AM420" s="247"/>
      <c r="AN420" s="247"/>
      <c r="AO420" s="247"/>
      <c r="AP420" s="247"/>
      <c r="AQ420" s="247"/>
      <c r="AR420" s="52"/>
      <c r="AS420" s="247"/>
      <c r="AT420" s="247"/>
      <c r="AU420" s="52"/>
      <c r="AV420" s="247"/>
      <c r="AW420" s="247"/>
      <c r="AY420" s="244"/>
      <c r="AZ420" s="283"/>
      <c r="BA420" s="283"/>
      <c r="BB420" s="283"/>
      <c r="BC420" s="283"/>
      <c r="BD420" s="283"/>
      <c r="BF420" s="244"/>
      <c r="BG420" s="283"/>
      <c r="BH420" s="283"/>
      <c r="BI420" s="307"/>
      <c r="BJ420" s="307"/>
      <c r="BK420" s="307"/>
      <c r="BL420" s="307"/>
      <c r="BM420" s="307"/>
      <c r="BN420" s="307"/>
      <c r="BO420" s="307"/>
      <c r="BP420" s="307"/>
      <c r="BQ420" s="307"/>
      <c r="BR420" s="307"/>
    </row>
    <row r="421" spans="1:70" x14ac:dyDescent="0.25">
      <c r="A421" s="2"/>
      <c r="B421" s="2"/>
      <c r="C421" s="312"/>
      <c r="D421" s="312"/>
      <c r="E421" s="312"/>
      <c r="F421" s="312"/>
      <c r="G421" s="312"/>
      <c r="H421" s="312"/>
      <c r="I421" s="312"/>
      <c r="J421" s="312"/>
      <c r="K421" s="312"/>
      <c r="L421" s="312"/>
      <c r="M421" s="312"/>
      <c r="N421" s="312"/>
      <c r="O421" s="312"/>
      <c r="P421" s="312"/>
      <c r="Q421" s="312"/>
      <c r="R421" s="312"/>
      <c r="S421" s="312"/>
      <c r="T421" s="312"/>
      <c r="U421" s="312"/>
      <c r="V421" s="312"/>
      <c r="W421" s="312"/>
      <c r="X421" s="312"/>
      <c r="Y421" s="312"/>
      <c r="Z421" s="312"/>
      <c r="AA421" s="312"/>
      <c r="AB421" s="312"/>
      <c r="AC421" s="312"/>
      <c r="AD421" s="312"/>
      <c r="AE421" s="312"/>
      <c r="AF421" s="312"/>
      <c r="AG421" s="312"/>
      <c r="AI421" s="245"/>
      <c r="AJ421" s="246"/>
      <c r="AM421" s="247"/>
      <c r="AN421" s="247"/>
      <c r="AO421" s="247"/>
      <c r="AP421" s="247"/>
      <c r="AQ421" s="247"/>
      <c r="AR421" s="52"/>
      <c r="AS421" s="247"/>
      <c r="AT421" s="247"/>
      <c r="AU421" s="52"/>
      <c r="AV421" s="247"/>
      <c r="AW421" s="247"/>
      <c r="AY421" s="244"/>
      <c r="AZ421" s="283"/>
      <c r="BA421" s="283"/>
      <c r="BB421" s="283"/>
      <c r="BC421" s="283"/>
      <c r="BD421" s="283"/>
      <c r="BF421" s="244"/>
      <c r="BG421" s="283"/>
      <c r="BH421" s="283"/>
      <c r="BI421" s="307"/>
      <c r="BJ421" s="307"/>
      <c r="BK421" s="307"/>
      <c r="BL421" s="307"/>
      <c r="BM421" s="307"/>
      <c r="BN421" s="307"/>
      <c r="BO421" s="307"/>
      <c r="BP421" s="307"/>
      <c r="BQ421" s="307"/>
      <c r="BR421" s="307"/>
    </row>
    <row r="422" spans="1:70" x14ac:dyDescent="0.25">
      <c r="A422" s="2"/>
      <c r="B422" s="2"/>
      <c r="C422" s="312"/>
      <c r="D422" s="312"/>
      <c r="E422" s="312"/>
      <c r="F422" s="312"/>
      <c r="G422" s="312"/>
      <c r="H422" s="312"/>
      <c r="I422" s="312"/>
      <c r="J422" s="312"/>
      <c r="K422" s="312"/>
      <c r="L422" s="312"/>
      <c r="M422" s="312"/>
      <c r="N422" s="312"/>
      <c r="O422" s="312"/>
      <c r="P422" s="312"/>
      <c r="Q422" s="312"/>
      <c r="R422" s="312"/>
      <c r="S422" s="312"/>
      <c r="T422" s="312"/>
      <c r="U422" s="312"/>
      <c r="V422" s="312"/>
      <c r="W422" s="312"/>
      <c r="X422" s="312"/>
      <c r="Y422" s="312"/>
      <c r="Z422" s="312"/>
      <c r="AA422" s="312"/>
      <c r="AB422" s="312"/>
      <c r="AC422" s="312"/>
      <c r="AD422" s="312"/>
      <c r="AE422" s="312"/>
      <c r="AF422" s="312"/>
      <c r="AG422" s="312"/>
      <c r="AI422" s="245"/>
      <c r="AJ422" s="246"/>
      <c r="AM422" s="247"/>
      <c r="AN422" s="247"/>
      <c r="AO422" s="247"/>
      <c r="AP422" s="247"/>
      <c r="AQ422" s="247"/>
      <c r="AR422" s="52"/>
      <c r="AS422" s="247"/>
      <c r="AT422" s="247"/>
      <c r="AU422" s="52"/>
      <c r="AV422" s="247"/>
      <c r="AW422" s="247"/>
      <c r="AY422" s="244"/>
      <c r="AZ422" s="283"/>
      <c r="BA422" s="283"/>
      <c r="BB422" s="283"/>
      <c r="BC422" s="283"/>
      <c r="BD422" s="283"/>
      <c r="BF422" s="244"/>
      <c r="BG422" s="283"/>
      <c r="BH422" s="283"/>
      <c r="BI422" s="307"/>
      <c r="BJ422" s="307"/>
      <c r="BK422" s="307"/>
      <c r="BL422" s="307"/>
      <c r="BM422" s="307"/>
      <c r="BN422" s="307"/>
      <c r="BO422" s="307"/>
      <c r="BP422" s="307"/>
      <c r="BQ422" s="307"/>
      <c r="BR422" s="307"/>
    </row>
    <row r="423" spans="1:70" x14ac:dyDescent="0.25">
      <c r="A423" s="2"/>
      <c r="B423" s="2"/>
      <c r="C423" s="312"/>
      <c r="D423" s="312"/>
      <c r="E423" s="312"/>
      <c r="F423" s="312"/>
      <c r="G423" s="312"/>
      <c r="H423" s="312"/>
      <c r="I423" s="312"/>
      <c r="J423" s="312"/>
      <c r="K423" s="312"/>
      <c r="L423" s="312"/>
      <c r="M423" s="312"/>
      <c r="N423" s="312"/>
      <c r="O423" s="312"/>
      <c r="P423" s="312"/>
      <c r="Q423" s="312"/>
      <c r="R423" s="312"/>
      <c r="S423" s="312"/>
      <c r="T423" s="312"/>
      <c r="U423" s="312"/>
      <c r="V423" s="312"/>
      <c r="W423" s="312"/>
      <c r="X423" s="312"/>
      <c r="Y423" s="312"/>
      <c r="Z423" s="312"/>
      <c r="AA423" s="312"/>
      <c r="AB423" s="312"/>
      <c r="AC423" s="312"/>
      <c r="AD423" s="312"/>
      <c r="AE423" s="312"/>
      <c r="AF423" s="312"/>
      <c r="AG423" s="312"/>
      <c r="AI423" s="245"/>
      <c r="AJ423" s="246"/>
      <c r="AM423" s="247"/>
      <c r="AN423" s="247"/>
      <c r="AO423" s="247"/>
      <c r="AP423" s="247"/>
      <c r="AQ423" s="247"/>
      <c r="AR423" s="52"/>
      <c r="AS423" s="247"/>
      <c r="AT423" s="247"/>
      <c r="AU423" s="52"/>
      <c r="AV423" s="247"/>
      <c r="AW423" s="247"/>
      <c r="AY423" s="244"/>
      <c r="AZ423" s="283"/>
      <c r="BA423" s="283"/>
      <c r="BB423" s="283"/>
      <c r="BC423" s="283"/>
      <c r="BD423" s="283"/>
      <c r="BF423" s="244"/>
      <c r="BG423" s="283"/>
      <c r="BH423" s="283"/>
      <c r="BI423" s="307"/>
      <c r="BJ423" s="307"/>
      <c r="BK423" s="307"/>
      <c r="BL423" s="307"/>
      <c r="BM423" s="307"/>
      <c r="BN423" s="307"/>
      <c r="BO423" s="307"/>
      <c r="BP423" s="307"/>
      <c r="BQ423" s="307"/>
      <c r="BR423" s="307"/>
    </row>
    <row r="424" spans="1:70" x14ac:dyDescent="0.25">
      <c r="A424" s="2"/>
      <c r="B424" s="2"/>
      <c r="C424" s="312"/>
      <c r="D424" s="312"/>
      <c r="E424" s="312"/>
      <c r="F424" s="312"/>
      <c r="G424" s="312"/>
      <c r="H424" s="312"/>
      <c r="I424" s="312"/>
      <c r="J424" s="312"/>
      <c r="K424" s="312"/>
      <c r="L424" s="312"/>
      <c r="M424" s="312"/>
      <c r="N424" s="312"/>
      <c r="O424" s="312"/>
      <c r="P424" s="312"/>
      <c r="Q424" s="312"/>
      <c r="R424" s="312"/>
      <c r="S424" s="312"/>
      <c r="T424" s="312"/>
      <c r="U424" s="312"/>
      <c r="V424" s="312"/>
      <c r="W424" s="312"/>
      <c r="X424" s="312"/>
      <c r="Y424" s="312"/>
      <c r="Z424" s="312"/>
      <c r="AA424" s="312"/>
      <c r="AB424" s="312"/>
      <c r="AC424" s="312"/>
      <c r="AD424" s="312"/>
      <c r="AE424" s="312"/>
      <c r="AF424" s="312"/>
      <c r="AG424" s="312"/>
      <c r="AI424" s="245"/>
      <c r="AJ424" s="246"/>
      <c r="AM424" s="247"/>
      <c r="AN424" s="247"/>
      <c r="AO424" s="247"/>
      <c r="AP424" s="247"/>
      <c r="AQ424" s="247"/>
      <c r="AR424" s="52"/>
      <c r="AS424" s="247"/>
      <c r="AT424" s="247"/>
      <c r="AU424" s="52"/>
      <c r="AV424" s="247"/>
      <c r="AW424" s="247"/>
      <c r="AY424" s="244"/>
      <c r="AZ424" s="283"/>
      <c r="BA424" s="283"/>
      <c r="BB424" s="283"/>
      <c r="BC424" s="283"/>
      <c r="BD424" s="283"/>
      <c r="BF424" s="244"/>
      <c r="BG424" s="283"/>
      <c r="BH424" s="283"/>
      <c r="BI424" s="307"/>
      <c r="BJ424" s="307"/>
      <c r="BK424" s="307"/>
      <c r="BL424" s="307"/>
      <c r="BM424" s="307"/>
      <c r="BN424" s="307"/>
      <c r="BO424" s="307"/>
      <c r="BP424" s="307"/>
      <c r="BQ424" s="307"/>
      <c r="BR424" s="307"/>
    </row>
    <row r="425" spans="1:70" x14ac:dyDescent="0.25">
      <c r="A425" s="2"/>
      <c r="B425" s="2"/>
      <c r="C425" s="312"/>
      <c r="D425" s="312"/>
      <c r="E425" s="312"/>
      <c r="F425" s="312"/>
      <c r="G425" s="312"/>
      <c r="H425" s="312"/>
      <c r="I425" s="312"/>
      <c r="J425" s="312"/>
      <c r="K425" s="312"/>
      <c r="L425" s="312"/>
      <c r="M425" s="312"/>
      <c r="N425" s="312"/>
      <c r="O425" s="312"/>
      <c r="P425" s="312"/>
      <c r="Q425" s="312"/>
      <c r="R425" s="312"/>
      <c r="S425" s="312"/>
      <c r="T425" s="312"/>
      <c r="U425" s="312"/>
      <c r="V425" s="312"/>
      <c r="W425" s="312"/>
      <c r="X425" s="312"/>
      <c r="Y425" s="312"/>
      <c r="Z425" s="312"/>
      <c r="AA425" s="312"/>
      <c r="AB425" s="312"/>
      <c r="AC425" s="312"/>
      <c r="AD425" s="312"/>
      <c r="AE425" s="312"/>
      <c r="AF425" s="312"/>
      <c r="AG425" s="312"/>
      <c r="AI425" s="245"/>
      <c r="AJ425" s="246"/>
      <c r="AM425" s="247"/>
      <c r="AN425" s="247"/>
      <c r="AO425" s="247"/>
      <c r="AP425" s="247"/>
      <c r="AQ425" s="247"/>
      <c r="AR425" s="52"/>
      <c r="AS425" s="247"/>
      <c r="AT425" s="247"/>
      <c r="AU425" s="52"/>
      <c r="AV425" s="247"/>
      <c r="AW425" s="247"/>
      <c r="AY425" s="244"/>
      <c r="AZ425" s="283"/>
      <c r="BA425" s="283"/>
      <c r="BB425" s="283"/>
      <c r="BC425" s="283"/>
      <c r="BD425" s="283"/>
      <c r="BF425" s="244"/>
      <c r="BG425" s="283"/>
      <c r="BH425" s="283"/>
      <c r="BI425" s="307"/>
      <c r="BJ425" s="307"/>
      <c r="BK425" s="307"/>
      <c r="BL425" s="307"/>
      <c r="BM425" s="307"/>
      <c r="BN425" s="307"/>
      <c r="BO425" s="307"/>
      <c r="BP425" s="307"/>
      <c r="BQ425" s="307"/>
      <c r="BR425" s="307"/>
    </row>
    <row r="426" spans="1:70" x14ac:dyDescent="0.25">
      <c r="A426" s="2"/>
      <c r="B426" s="2"/>
      <c r="C426" s="312"/>
      <c r="D426" s="312"/>
      <c r="E426" s="312"/>
      <c r="F426" s="312"/>
      <c r="G426" s="312"/>
      <c r="H426" s="312"/>
      <c r="I426" s="312"/>
      <c r="J426" s="312"/>
      <c r="K426" s="312"/>
      <c r="L426" s="312"/>
      <c r="M426" s="312"/>
      <c r="N426" s="312"/>
      <c r="O426" s="312"/>
      <c r="P426" s="312"/>
      <c r="Q426" s="312"/>
      <c r="R426" s="312"/>
      <c r="S426" s="312"/>
      <c r="T426" s="312"/>
      <c r="U426" s="312"/>
      <c r="V426" s="312"/>
      <c r="W426" s="312"/>
      <c r="X426" s="312"/>
      <c r="Y426" s="312"/>
      <c r="Z426" s="312"/>
      <c r="AA426" s="312"/>
      <c r="AB426" s="312"/>
      <c r="AC426" s="312"/>
      <c r="AD426" s="312"/>
      <c r="AE426" s="312"/>
      <c r="AF426" s="312"/>
      <c r="AG426" s="312"/>
      <c r="AI426" s="245"/>
      <c r="AJ426" s="246"/>
      <c r="AM426" s="247"/>
      <c r="AN426" s="247"/>
      <c r="AO426" s="247"/>
      <c r="AP426" s="247"/>
      <c r="AQ426" s="247"/>
      <c r="AR426" s="52"/>
      <c r="AS426" s="247"/>
      <c r="AT426" s="247"/>
      <c r="AU426" s="52"/>
      <c r="AV426" s="247"/>
      <c r="AW426" s="247"/>
      <c r="AY426" s="244"/>
      <c r="AZ426" s="283"/>
      <c r="BA426" s="283"/>
      <c r="BB426" s="283"/>
      <c r="BC426" s="283"/>
      <c r="BD426" s="283"/>
      <c r="BF426" s="244"/>
      <c r="BG426" s="283"/>
      <c r="BH426" s="283"/>
      <c r="BI426" s="307"/>
      <c r="BJ426" s="307"/>
      <c r="BK426" s="307"/>
      <c r="BL426" s="307"/>
      <c r="BM426" s="307"/>
      <c r="BN426" s="307"/>
      <c r="BO426" s="307"/>
      <c r="BP426" s="307"/>
      <c r="BQ426" s="307"/>
      <c r="BR426" s="307"/>
    </row>
    <row r="427" spans="1:70" x14ac:dyDescent="0.25">
      <c r="A427" s="2"/>
      <c r="B427" s="2"/>
      <c r="C427" s="312"/>
      <c r="D427" s="312"/>
      <c r="E427" s="312"/>
      <c r="F427" s="312"/>
      <c r="G427" s="312"/>
      <c r="H427" s="312"/>
      <c r="I427" s="312"/>
      <c r="J427" s="312"/>
      <c r="K427" s="312"/>
      <c r="L427" s="312"/>
      <c r="M427" s="312"/>
      <c r="N427" s="312"/>
      <c r="O427" s="312"/>
      <c r="P427" s="312"/>
      <c r="Q427" s="312"/>
      <c r="R427" s="312"/>
      <c r="S427" s="312"/>
      <c r="T427" s="312"/>
      <c r="U427" s="312"/>
      <c r="V427" s="312"/>
      <c r="W427" s="312"/>
      <c r="X427" s="312"/>
      <c r="Y427" s="312"/>
      <c r="Z427" s="312"/>
      <c r="AA427" s="312"/>
      <c r="AB427" s="312"/>
      <c r="AC427" s="312"/>
      <c r="AD427" s="312"/>
      <c r="AE427" s="312"/>
      <c r="AF427" s="312"/>
      <c r="AG427" s="312"/>
      <c r="AI427" s="245"/>
      <c r="AJ427" s="246"/>
      <c r="AM427" s="247"/>
      <c r="AN427" s="247"/>
      <c r="AO427" s="247"/>
      <c r="AP427" s="247"/>
      <c r="AQ427" s="247"/>
      <c r="AR427" s="52"/>
      <c r="AS427" s="247"/>
      <c r="AT427" s="247"/>
      <c r="AU427" s="52"/>
      <c r="AV427" s="247"/>
      <c r="AW427" s="247"/>
      <c r="AY427" s="244"/>
      <c r="AZ427" s="283"/>
      <c r="BA427" s="283"/>
      <c r="BB427" s="283"/>
      <c r="BC427" s="283"/>
      <c r="BD427" s="283"/>
      <c r="BF427" s="244"/>
      <c r="BG427" s="283"/>
      <c r="BH427" s="283"/>
      <c r="BI427" s="307"/>
      <c r="BJ427" s="307"/>
      <c r="BK427" s="307"/>
      <c r="BL427" s="307"/>
      <c r="BM427" s="307"/>
      <c r="BN427" s="307"/>
      <c r="BO427" s="307"/>
      <c r="BP427" s="307"/>
      <c r="BQ427" s="307"/>
      <c r="BR427" s="307"/>
    </row>
    <row r="428" spans="1:70" x14ac:dyDescent="0.25">
      <c r="A428" s="2"/>
      <c r="B428" s="2"/>
      <c r="C428" s="312"/>
      <c r="D428" s="312"/>
      <c r="E428" s="312"/>
      <c r="F428" s="312"/>
      <c r="G428" s="312"/>
      <c r="H428" s="312"/>
      <c r="I428" s="312"/>
      <c r="J428" s="312"/>
      <c r="K428" s="312"/>
      <c r="L428" s="312"/>
      <c r="M428" s="312"/>
      <c r="N428" s="312"/>
      <c r="O428" s="312"/>
      <c r="P428" s="312"/>
      <c r="Q428" s="312"/>
      <c r="R428" s="312"/>
      <c r="S428" s="312"/>
      <c r="T428" s="312"/>
      <c r="U428" s="312"/>
      <c r="V428" s="312"/>
      <c r="W428" s="312"/>
      <c r="X428" s="312"/>
      <c r="Y428" s="312"/>
      <c r="Z428" s="312"/>
      <c r="AA428" s="312"/>
      <c r="AB428" s="312"/>
      <c r="AC428" s="312"/>
      <c r="AD428" s="312"/>
      <c r="AE428" s="312"/>
      <c r="AF428" s="312"/>
      <c r="AG428" s="312"/>
      <c r="AI428" s="245"/>
      <c r="AJ428" s="246"/>
      <c r="AM428" s="247"/>
      <c r="AN428" s="247"/>
      <c r="AO428" s="247"/>
      <c r="AP428" s="247"/>
      <c r="AQ428" s="247"/>
      <c r="AR428" s="52"/>
      <c r="AS428" s="247"/>
      <c r="AT428" s="247"/>
      <c r="AU428" s="52"/>
      <c r="AV428" s="247"/>
      <c r="AW428" s="247"/>
      <c r="AY428" s="244"/>
      <c r="AZ428" s="283"/>
      <c r="BA428" s="283"/>
      <c r="BB428" s="283"/>
      <c r="BC428" s="283"/>
      <c r="BD428" s="283"/>
      <c r="BF428" s="244"/>
      <c r="BG428" s="283"/>
      <c r="BH428" s="283"/>
      <c r="BI428" s="307"/>
      <c r="BJ428" s="307"/>
      <c r="BK428" s="307"/>
      <c r="BL428" s="307"/>
      <c r="BM428" s="307"/>
      <c r="BN428" s="307"/>
      <c r="BO428" s="307"/>
      <c r="BP428" s="307"/>
      <c r="BQ428" s="307"/>
      <c r="BR428" s="307"/>
    </row>
    <row r="429" spans="1:70" x14ac:dyDescent="0.25">
      <c r="A429" s="2"/>
      <c r="B429" s="2"/>
      <c r="C429" s="312"/>
      <c r="D429" s="312"/>
      <c r="E429" s="312"/>
      <c r="F429" s="312"/>
      <c r="G429" s="312"/>
      <c r="H429" s="312"/>
      <c r="I429" s="312"/>
      <c r="J429" s="312"/>
      <c r="K429" s="312"/>
      <c r="L429" s="312"/>
      <c r="M429" s="312"/>
      <c r="N429" s="312"/>
      <c r="O429" s="312"/>
      <c r="P429" s="312"/>
      <c r="Q429" s="312"/>
      <c r="R429" s="312"/>
      <c r="S429" s="312"/>
      <c r="T429" s="312"/>
      <c r="U429" s="312"/>
      <c r="V429" s="312"/>
      <c r="W429" s="312"/>
      <c r="X429" s="312"/>
      <c r="Y429" s="312"/>
      <c r="Z429" s="312"/>
      <c r="AA429" s="312"/>
      <c r="AB429" s="312"/>
      <c r="AC429" s="312"/>
      <c r="AD429" s="312"/>
      <c r="AE429" s="312"/>
      <c r="AF429" s="312"/>
      <c r="AG429" s="312"/>
      <c r="AI429" s="245"/>
      <c r="AJ429" s="246"/>
      <c r="AM429" s="247"/>
      <c r="AN429" s="247"/>
      <c r="AO429" s="247"/>
      <c r="AP429" s="247"/>
      <c r="AQ429" s="247"/>
      <c r="AR429" s="52"/>
      <c r="AS429" s="247"/>
      <c r="AT429" s="247"/>
      <c r="AU429" s="52"/>
      <c r="AV429" s="247"/>
      <c r="AW429" s="247"/>
      <c r="AY429" s="244"/>
      <c r="AZ429" s="283"/>
      <c r="BA429" s="283"/>
      <c r="BB429" s="283"/>
      <c r="BC429" s="283"/>
      <c r="BD429" s="283"/>
      <c r="BF429" s="244"/>
      <c r="BG429" s="283"/>
      <c r="BH429" s="283"/>
      <c r="BI429" s="307"/>
      <c r="BJ429" s="307"/>
      <c r="BK429" s="307"/>
      <c r="BL429" s="307"/>
      <c r="BM429" s="307"/>
      <c r="BN429" s="307"/>
      <c r="BO429" s="307"/>
      <c r="BP429" s="307"/>
      <c r="BQ429" s="307"/>
      <c r="BR429" s="307"/>
    </row>
    <row r="430" spans="1:70" x14ac:dyDescent="0.25">
      <c r="A430" s="2"/>
      <c r="B430" s="2"/>
      <c r="C430" s="312"/>
      <c r="D430" s="312"/>
      <c r="E430" s="312"/>
      <c r="F430" s="312"/>
      <c r="G430" s="312"/>
      <c r="H430" s="312"/>
      <c r="I430" s="312"/>
      <c r="J430" s="312"/>
      <c r="K430" s="312"/>
      <c r="L430" s="312"/>
      <c r="M430" s="312"/>
      <c r="N430" s="312"/>
      <c r="O430" s="312"/>
      <c r="P430" s="312"/>
      <c r="Q430" s="312"/>
      <c r="R430" s="312"/>
      <c r="S430" s="312"/>
      <c r="T430" s="312"/>
      <c r="U430" s="312"/>
      <c r="V430" s="312"/>
      <c r="W430" s="312"/>
      <c r="X430" s="312"/>
      <c r="Y430" s="312"/>
      <c r="Z430" s="312"/>
      <c r="AA430" s="312"/>
      <c r="AB430" s="312"/>
      <c r="AC430" s="312"/>
      <c r="AD430" s="312"/>
      <c r="AE430" s="312"/>
      <c r="AF430" s="312"/>
      <c r="AG430" s="312"/>
      <c r="AI430" s="245"/>
      <c r="AJ430" s="246"/>
      <c r="AM430" s="247"/>
      <c r="AN430" s="247"/>
      <c r="AO430" s="247"/>
      <c r="AP430" s="247"/>
      <c r="AQ430" s="247"/>
      <c r="AR430" s="52"/>
      <c r="AS430" s="247"/>
      <c r="AT430" s="247"/>
      <c r="AU430" s="52"/>
      <c r="AV430" s="247"/>
      <c r="AW430" s="247"/>
      <c r="AY430" s="244"/>
      <c r="AZ430" s="283"/>
      <c r="BA430" s="283"/>
      <c r="BB430" s="283"/>
      <c r="BC430" s="283"/>
      <c r="BD430" s="283"/>
      <c r="BF430" s="244"/>
      <c r="BG430" s="283"/>
      <c r="BH430" s="283"/>
      <c r="BI430" s="307"/>
      <c r="BJ430" s="307"/>
      <c r="BK430" s="307"/>
      <c r="BL430" s="307"/>
      <c r="BM430" s="307"/>
      <c r="BN430" s="307"/>
      <c r="BO430" s="307"/>
      <c r="BP430" s="307"/>
      <c r="BQ430" s="307"/>
      <c r="BR430" s="307"/>
    </row>
    <row r="431" spans="1:70" x14ac:dyDescent="0.25">
      <c r="A431" s="2"/>
      <c r="B431" s="2"/>
      <c r="C431" s="312"/>
      <c r="D431" s="312"/>
      <c r="E431" s="312"/>
      <c r="F431" s="312"/>
      <c r="G431" s="312"/>
      <c r="H431" s="312"/>
      <c r="I431" s="312"/>
      <c r="J431" s="312"/>
      <c r="K431" s="312"/>
      <c r="L431" s="312"/>
      <c r="M431" s="312"/>
      <c r="N431" s="312"/>
      <c r="O431" s="312"/>
      <c r="P431" s="312"/>
      <c r="Q431" s="312"/>
      <c r="R431" s="312"/>
      <c r="S431" s="312"/>
      <c r="T431" s="312"/>
      <c r="U431" s="312"/>
      <c r="V431" s="312"/>
      <c r="W431" s="312"/>
      <c r="X431" s="312"/>
      <c r="Y431" s="312"/>
      <c r="Z431" s="312"/>
      <c r="AA431" s="312"/>
      <c r="AB431" s="312"/>
      <c r="AC431" s="312"/>
      <c r="AD431" s="312"/>
      <c r="AE431" s="312"/>
      <c r="AF431" s="312"/>
      <c r="AG431" s="312"/>
      <c r="AI431" s="245"/>
      <c r="AJ431" s="246"/>
      <c r="AM431" s="247"/>
      <c r="AN431" s="247"/>
      <c r="AO431" s="247"/>
      <c r="AP431" s="247"/>
      <c r="AQ431" s="247"/>
      <c r="AR431" s="52"/>
      <c r="AS431" s="247"/>
      <c r="AT431" s="247"/>
      <c r="AU431" s="52"/>
      <c r="AV431" s="247"/>
      <c r="AW431" s="247"/>
      <c r="AY431" s="244"/>
      <c r="AZ431" s="283"/>
      <c r="BA431" s="283"/>
      <c r="BB431" s="283"/>
      <c r="BC431" s="283"/>
      <c r="BD431" s="283"/>
      <c r="BF431" s="244"/>
      <c r="BG431" s="283"/>
      <c r="BH431" s="283"/>
      <c r="BI431" s="307"/>
      <c r="BJ431" s="307"/>
      <c r="BK431" s="307"/>
      <c r="BL431" s="307"/>
      <c r="BM431" s="307"/>
      <c r="BN431" s="307"/>
      <c r="BO431" s="307"/>
      <c r="BP431" s="307"/>
      <c r="BQ431" s="307"/>
      <c r="BR431" s="307"/>
    </row>
    <row r="432" spans="1:70" x14ac:dyDescent="0.25">
      <c r="A432" s="2"/>
      <c r="B432" s="2"/>
      <c r="C432" s="312"/>
      <c r="D432" s="312"/>
      <c r="E432" s="312"/>
      <c r="F432" s="312"/>
      <c r="G432" s="312"/>
      <c r="H432" s="312"/>
      <c r="I432" s="312"/>
      <c r="J432" s="312"/>
      <c r="K432" s="312"/>
      <c r="L432" s="312"/>
      <c r="M432" s="312"/>
      <c r="N432" s="312"/>
      <c r="O432" s="312"/>
      <c r="P432" s="312"/>
      <c r="Q432" s="312"/>
      <c r="R432" s="312"/>
      <c r="S432" s="312"/>
      <c r="T432" s="312"/>
      <c r="U432" s="312"/>
      <c r="V432" s="312"/>
      <c r="W432" s="312"/>
      <c r="X432" s="312"/>
      <c r="Y432" s="312"/>
      <c r="Z432" s="312"/>
      <c r="AA432" s="312"/>
      <c r="AB432" s="312"/>
      <c r="AC432" s="312"/>
      <c r="AD432" s="312"/>
      <c r="AE432" s="312"/>
      <c r="AF432" s="312"/>
      <c r="AG432" s="312"/>
      <c r="AI432" s="245"/>
      <c r="AJ432" s="246"/>
      <c r="AM432" s="247"/>
      <c r="AN432" s="247"/>
      <c r="AO432" s="247"/>
      <c r="AP432" s="247"/>
      <c r="AQ432" s="247"/>
      <c r="AR432" s="52"/>
      <c r="AS432" s="247"/>
      <c r="AT432" s="247"/>
      <c r="AU432" s="52"/>
      <c r="AV432" s="247"/>
      <c r="AW432" s="247"/>
      <c r="AY432" s="244"/>
      <c r="AZ432" s="283"/>
      <c r="BA432" s="283"/>
      <c r="BB432" s="283"/>
      <c r="BC432" s="283"/>
      <c r="BD432" s="283"/>
      <c r="BF432" s="244"/>
      <c r="BG432" s="283"/>
      <c r="BH432" s="283"/>
      <c r="BI432" s="307"/>
      <c r="BJ432" s="307"/>
      <c r="BK432" s="307"/>
      <c r="BL432" s="307"/>
      <c r="BM432" s="307"/>
      <c r="BN432" s="307"/>
      <c r="BO432" s="307"/>
      <c r="BP432" s="307"/>
      <c r="BQ432" s="307"/>
      <c r="BR432" s="307"/>
    </row>
    <row r="433" spans="1:70" x14ac:dyDescent="0.25">
      <c r="A433" s="2"/>
      <c r="B433" s="2"/>
      <c r="C433" s="312"/>
      <c r="D433" s="312"/>
      <c r="E433" s="312"/>
      <c r="F433" s="312"/>
      <c r="G433" s="312"/>
      <c r="H433" s="312"/>
      <c r="I433" s="312"/>
      <c r="J433" s="312"/>
      <c r="K433" s="312"/>
      <c r="L433" s="312"/>
      <c r="M433" s="312"/>
      <c r="N433" s="312"/>
      <c r="O433" s="312"/>
      <c r="P433" s="312"/>
      <c r="Q433" s="312"/>
      <c r="R433" s="312"/>
      <c r="S433" s="312"/>
      <c r="T433" s="312"/>
      <c r="U433" s="312"/>
      <c r="V433" s="312"/>
      <c r="W433" s="312"/>
      <c r="X433" s="312"/>
      <c r="Y433" s="312"/>
      <c r="Z433" s="312"/>
      <c r="AA433" s="312"/>
      <c r="AB433" s="312"/>
      <c r="AC433" s="312"/>
      <c r="AD433" s="312"/>
      <c r="AE433" s="312"/>
      <c r="AF433" s="312"/>
      <c r="AG433" s="312"/>
      <c r="AI433" s="245"/>
      <c r="AJ433" s="246"/>
      <c r="AM433" s="247"/>
      <c r="AN433" s="247"/>
      <c r="AO433" s="247"/>
      <c r="AP433" s="247"/>
      <c r="AQ433" s="247"/>
      <c r="AR433" s="52"/>
      <c r="AS433" s="247"/>
      <c r="AT433" s="247"/>
      <c r="AU433" s="52"/>
      <c r="AV433" s="247"/>
      <c r="AW433" s="247"/>
      <c r="AY433" s="244"/>
      <c r="AZ433" s="283"/>
      <c r="BA433" s="283"/>
      <c r="BB433" s="283"/>
      <c r="BC433" s="283"/>
      <c r="BD433" s="283"/>
      <c r="BF433" s="244"/>
      <c r="BG433" s="283"/>
      <c r="BH433" s="283"/>
      <c r="BI433" s="307"/>
      <c r="BJ433" s="307"/>
      <c r="BK433" s="307"/>
      <c r="BL433" s="307"/>
      <c r="BM433" s="307"/>
      <c r="BN433" s="307"/>
      <c r="BO433" s="307"/>
      <c r="BP433" s="307"/>
      <c r="BQ433" s="307"/>
      <c r="BR433" s="307"/>
    </row>
    <row r="434" spans="1:70" x14ac:dyDescent="0.25">
      <c r="A434" s="2"/>
      <c r="B434" s="2"/>
      <c r="C434" s="312"/>
      <c r="D434" s="312"/>
      <c r="E434" s="312"/>
      <c r="F434" s="312"/>
      <c r="G434" s="312"/>
      <c r="H434" s="312"/>
      <c r="I434" s="312"/>
      <c r="J434" s="312"/>
      <c r="K434" s="312"/>
      <c r="L434" s="312"/>
      <c r="M434" s="312"/>
      <c r="N434" s="312"/>
      <c r="O434" s="312"/>
      <c r="P434" s="312"/>
      <c r="Q434" s="312"/>
      <c r="R434" s="312"/>
      <c r="S434" s="312"/>
      <c r="T434" s="312"/>
      <c r="U434" s="312"/>
      <c r="V434" s="312"/>
      <c r="W434" s="312"/>
      <c r="X434" s="312"/>
      <c r="Y434" s="312"/>
      <c r="Z434" s="312"/>
      <c r="AA434" s="312"/>
      <c r="AB434" s="312"/>
      <c r="AC434" s="312"/>
      <c r="AD434" s="312"/>
      <c r="AE434" s="312"/>
      <c r="AF434" s="312"/>
      <c r="AG434" s="312"/>
      <c r="AI434" s="245"/>
      <c r="AJ434" s="246"/>
      <c r="AM434" s="247"/>
      <c r="AN434" s="247"/>
      <c r="AO434" s="247"/>
      <c r="AP434" s="247"/>
      <c r="AQ434" s="247"/>
      <c r="AR434" s="52"/>
      <c r="AS434" s="247"/>
      <c r="AT434" s="247"/>
      <c r="AU434" s="52"/>
      <c r="AV434" s="247"/>
      <c r="AW434" s="247"/>
      <c r="AY434" s="244"/>
      <c r="AZ434" s="283"/>
      <c r="BA434" s="283"/>
      <c r="BB434" s="283"/>
      <c r="BC434" s="283"/>
      <c r="BD434" s="283"/>
      <c r="BF434" s="244"/>
      <c r="BG434" s="283"/>
      <c r="BH434" s="283"/>
      <c r="BI434" s="307"/>
      <c r="BJ434" s="307"/>
      <c r="BK434" s="307"/>
      <c r="BL434" s="307"/>
      <c r="BM434" s="307"/>
      <c r="BN434" s="307"/>
      <c r="BO434" s="307"/>
      <c r="BP434" s="307"/>
      <c r="BQ434" s="307"/>
      <c r="BR434" s="307"/>
    </row>
    <row r="435" spans="1:70" x14ac:dyDescent="0.25">
      <c r="A435" s="2"/>
      <c r="B435" s="2"/>
      <c r="C435" s="312"/>
      <c r="D435" s="312"/>
      <c r="E435" s="312"/>
      <c r="F435" s="312"/>
      <c r="G435" s="312"/>
      <c r="H435" s="312"/>
      <c r="I435" s="312"/>
      <c r="J435" s="312"/>
      <c r="K435" s="312"/>
      <c r="L435" s="312"/>
      <c r="M435" s="312"/>
      <c r="N435" s="312"/>
      <c r="O435" s="312"/>
      <c r="P435" s="312"/>
      <c r="Q435" s="312"/>
      <c r="R435" s="312"/>
      <c r="S435" s="312"/>
      <c r="T435" s="312"/>
      <c r="U435" s="312"/>
      <c r="V435" s="312"/>
      <c r="W435" s="312"/>
      <c r="X435" s="312"/>
      <c r="Y435" s="312"/>
      <c r="Z435" s="312"/>
      <c r="AA435" s="312"/>
      <c r="AB435" s="312"/>
      <c r="AC435" s="312"/>
      <c r="AD435" s="312"/>
      <c r="AE435" s="312"/>
      <c r="AF435" s="312"/>
      <c r="AG435" s="312"/>
      <c r="AI435" s="245"/>
      <c r="AJ435" s="246"/>
      <c r="AM435" s="247"/>
      <c r="AN435" s="247"/>
      <c r="AO435" s="247"/>
      <c r="AP435" s="247"/>
      <c r="AQ435" s="247"/>
      <c r="AR435" s="52"/>
      <c r="AS435" s="247"/>
      <c r="AT435" s="247"/>
      <c r="AU435" s="52"/>
      <c r="AV435" s="247"/>
      <c r="AW435" s="247"/>
      <c r="AY435" s="244"/>
      <c r="AZ435" s="283"/>
      <c r="BA435" s="283"/>
      <c r="BB435" s="283"/>
      <c r="BC435" s="283"/>
      <c r="BD435" s="283"/>
      <c r="BF435" s="244"/>
      <c r="BG435" s="283"/>
      <c r="BH435" s="283"/>
      <c r="BI435" s="307"/>
      <c r="BJ435" s="307"/>
      <c r="BK435" s="307"/>
      <c r="BL435" s="307"/>
      <c r="BM435" s="307"/>
      <c r="BN435" s="307"/>
      <c r="BO435" s="307"/>
      <c r="BP435" s="307"/>
      <c r="BQ435" s="307"/>
      <c r="BR435" s="307"/>
    </row>
    <row r="436" spans="1:70" x14ac:dyDescent="0.25">
      <c r="A436" s="2"/>
      <c r="B436" s="2"/>
      <c r="C436" s="312"/>
      <c r="D436" s="312"/>
      <c r="E436" s="312"/>
      <c r="F436" s="312"/>
      <c r="G436" s="312"/>
      <c r="H436" s="312"/>
      <c r="I436" s="312"/>
      <c r="J436" s="312"/>
      <c r="K436" s="312"/>
      <c r="L436" s="312"/>
      <c r="M436" s="312"/>
      <c r="N436" s="312"/>
      <c r="O436" s="312"/>
      <c r="P436" s="312"/>
      <c r="Q436" s="312"/>
      <c r="R436" s="312"/>
      <c r="S436" s="312"/>
      <c r="T436" s="312"/>
      <c r="U436" s="312"/>
      <c r="V436" s="312"/>
      <c r="W436" s="312"/>
      <c r="X436" s="312"/>
      <c r="Y436" s="312"/>
      <c r="Z436" s="312"/>
      <c r="AA436" s="312"/>
      <c r="AB436" s="312"/>
      <c r="AC436" s="312"/>
      <c r="AD436" s="312"/>
      <c r="AE436" s="312"/>
      <c r="AF436" s="312"/>
      <c r="AG436" s="312"/>
      <c r="AI436" s="245"/>
      <c r="AJ436" s="246"/>
      <c r="AM436" s="247"/>
      <c r="AN436" s="247"/>
      <c r="AO436" s="247"/>
      <c r="AP436" s="247"/>
      <c r="AQ436" s="247"/>
      <c r="AR436" s="52"/>
      <c r="AS436" s="247"/>
      <c r="AT436" s="247"/>
      <c r="AU436" s="52"/>
      <c r="AV436" s="247"/>
      <c r="AW436" s="247"/>
      <c r="AY436" s="244"/>
      <c r="AZ436" s="283"/>
      <c r="BA436" s="283"/>
      <c r="BB436" s="283"/>
      <c r="BC436" s="283"/>
      <c r="BD436" s="283"/>
      <c r="BF436" s="244"/>
      <c r="BG436" s="283"/>
      <c r="BH436" s="283"/>
      <c r="BI436" s="307"/>
      <c r="BJ436" s="307"/>
      <c r="BK436" s="307"/>
      <c r="BL436" s="307"/>
      <c r="BM436" s="307"/>
      <c r="BN436" s="307"/>
      <c r="BO436" s="307"/>
      <c r="BP436" s="307"/>
      <c r="BQ436" s="307"/>
      <c r="BR436" s="307"/>
    </row>
    <row r="437" spans="1:70" x14ac:dyDescent="0.25">
      <c r="A437" s="2"/>
      <c r="B437" s="2"/>
      <c r="C437" s="312"/>
      <c r="D437" s="312"/>
      <c r="E437" s="312"/>
      <c r="F437" s="312"/>
      <c r="G437" s="312"/>
      <c r="H437" s="312"/>
      <c r="I437" s="312"/>
      <c r="J437" s="312"/>
      <c r="K437" s="312"/>
      <c r="L437" s="312"/>
      <c r="M437" s="312"/>
      <c r="N437" s="312"/>
      <c r="O437" s="312"/>
      <c r="P437" s="312"/>
      <c r="Q437" s="312"/>
      <c r="R437" s="312"/>
      <c r="S437" s="312"/>
      <c r="T437" s="312"/>
      <c r="U437" s="312"/>
      <c r="V437" s="312"/>
      <c r="W437" s="312"/>
      <c r="X437" s="312"/>
      <c r="Y437" s="312"/>
      <c r="Z437" s="312"/>
      <c r="AA437" s="312"/>
      <c r="AB437" s="312"/>
      <c r="AC437" s="312"/>
      <c r="AD437" s="312"/>
      <c r="AE437" s="312"/>
      <c r="AF437" s="312"/>
      <c r="AG437" s="312"/>
      <c r="AI437" s="245"/>
      <c r="AJ437" s="246"/>
      <c r="AM437" s="247"/>
      <c r="AN437" s="247"/>
      <c r="AO437" s="247"/>
      <c r="AP437" s="247"/>
      <c r="AQ437" s="247"/>
      <c r="AR437" s="52"/>
      <c r="AS437" s="247"/>
      <c r="AT437" s="247"/>
      <c r="AU437" s="52"/>
      <c r="AV437" s="247"/>
      <c r="AW437" s="247"/>
      <c r="AY437" s="244"/>
      <c r="AZ437" s="283"/>
      <c r="BA437" s="283"/>
      <c r="BB437" s="283"/>
      <c r="BC437" s="283"/>
      <c r="BD437" s="283"/>
      <c r="BF437" s="244"/>
      <c r="BG437" s="283"/>
      <c r="BH437" s="283"/>
      <c r="BI437" s="307"/>
      <c r="BJ437" s="307"/>
      <c r="BK437" s="307"/>
      <c r="BL437" s="307"/>
      <c r="BM437" s="307"/>
      <c r="BN437" s="307"/>
      <c r="BO437" s="307"/>
      <c r="BP437" s="307"/>
      <c r="BQ437" s="307"/>
      <c r="BR437" s="307"/>
    </row>
    <row r="438" spans="1:70" x14ac:dyDescent="0.25">
      <c r="A438" s="2"/>
      <c r="B438" s="2"/>
      <c r="C438" s="312"/>
      <c r="D438" s="312"/>
      <c r="E438" s="312"/>
      <c r="F438" s="312"/>
      <c r="G438" s="312"/>
      <c r="H438" s="312"/>
      <c r="I438" s="312"/>
      <c r="J438" s="312"/>
      <c r="K438" s="312"/>
      <c r="L438" s="312"/>
      <c r="M438" s="312"/>
      <c r="N438" s="312"/>
      <c r="O438" s="312"/>
      <c r="P438" s="312"/>
      <c r="Q438" s="312"/>
      <c r="R438" s="312"/>
      <c r="S438" s="312"/>
      <c r="T438" s="312"/>
      <c r="U438" s="312"/>
      <c r="V438" s="312"/>
      <c r="W438" s="312"/>
      <c r="X438" s="312"/>
      <c r="Y438" s="312"/>
      <c r="Z438" s="312"/>
      <c r="AA438" s="312"/>
      <c r="AB438" s="312"/>
      <c r="AC438" s="312"/>
      <c r="AD438" s="312"/>
      <c r="AE438" s="312"/>
      <c r="AF438" s="312"/>
      <c r="AG438" s="312"/>
      <c r="AI438" s="245"/>
      <c r="AJ438" s="246"/>
      <c r="AM438" s="247"/>
      <c r="AN438" s="247"/>
      <c r="AO438" s="247"/>
      <c r="AP438" s="247"/>
      <c r="AQ438" s="247"/>
      <c r="AR438" s="52"/>
      <c r="AS438" s="247"/>
      <c r="AT438" s="247"/>
      <c r="AU438" s="52"/>
      <c r="AV438" s="247"/>
      <c r="AW438" s="247"/>
      <c r="AY438" s="244"/>
      <c r="AZ438" s="283"/>
      <c r="BA438" s="283"/>
      <c r="BB438" s="283"/>
      <c r="BC438" s="283"/>
      <c r="BD438" s="283"/>
      <c r="BF438" s="244"/>
      <c r="BG438" s="283"/>
      <c r="BH438" s="283"/>
      <c r="BI438" s="307"/>
      <c r="BJ438" s="307"/>
      <c r="BK438" s="307"/>
      <c r="BL438" s="307"/>
      <c r="BM438" s="307"/>
      <c r="BN438" s="307"/>
      <c r="BO438" s="307"/>
      <c r="BP438" s="307"/>
      <c r="BQ438" s="307"/>
      <c r="BR438" s="307"/>
    </row>
    <row r="439" spans="1:70" x14ac:dyDescent="0.25">
      <c r="A439" s="2"/>
      <c r="B439" s="2"/>
      <c r="C439" s="312"/>
      <c r="D439" s="312"/>
      <c r="E439" s="312"/>
      <c r="F439" s="312"/>
      <c r="G439" s="312"/>
      <c r="H439" s="312"/>
      <c r="I439" s="312"/>
      <c r="J439" s="312"/>
      <c r="K439" s="312"/>
      <c r="L439" s="312"/>
      <c r="M439" s="312"/>
      <c r="N439" s="312"/>
      <c r="O439" s="312"/>
      <c r="P439" s="312"/>
      <c r="Q439" s="312"/>
      <c r="R439" s="312"/>
      <c r="S439" s="312"/>
      <c r="T439" s="312"/>
      <c r="U439" s="312"/>
      <c r="V439" s="312"/>
      <c r="W439" s="312"/>
      <c r="X439" s="312"/>
      <c r="Y439" s="312"/>
      <c r="Z439" s="312"/>
      <c r="AA439" s="312"/>
      <c r="AB439" s="312"/>
      <c r="AC439" s="312"/>
      <c r="AD439" s="312"/>
      <c r="AE439" s="312"/>
      <c r="AF439" s="312"/>
      <c r="AG439" s="312"/>
      <c r="AI439" s="245"/>
      <c r="AJ439" s="246"/>
      <c r="AM439" s="247"/>
      <c r="AN439" s="247"/>
      <c r="AO439" s="247"/>
      <c r="AP439" s="247"/>
      <c r="AQ439" s="247"/>
      <c r="AR439" s="52"/>
      <c r="AS439" s="247"/>
      <c r="AT439" s="247"/>
      <c r="AU439" s="52"/>
      <c r="AV439" s="247"/>
      <c r="AW439" s="247"/>
      <c r="AY439" s="244"/>
      <c r="AZ439" s="283"/>
      <c r="BA439" s="283"/>
      <c r="BB439" s="283"/>
      <c r="BC439" s="283"/>
      <c r="BD439" s="283"/>
      <c r="BF439" s="244"/>
      <c r="BG439" s="283"/>
      <c r="BH439" s="283"/>
      <c r="BI439" s="307"/>
      <c r="BJ439" s="307"/>
      <c r="BK439" s="307"/>
      <c r="BL439" s="307"/>
      <c r="BM439" s="307"/>
      <c r="BN439" s="307"/>
      <c r="BO439" s="307"/>
      <c r="BP439" s="307"/>
      <c r="BQ439" s="307"/>
      <c r="BR439" s="307"/>
    </row>
    <row r="440" spans="1:70" x14ac:dyDescent="0.25">
      <c r="A440" s="2"/>
      <c r="B440" s="2"/>
      <c r="C440" s="312"/>
      <c r="D440" s="312"/>
      <c r="E440" s="312"/>
      <c r="F440" s="312"/>
      <c r="G440" s="312"/>
      <c r="H440" s="312"/>
      <c r="I440" s="312"/>
      <c r="J440" s="312"/>
      <c r="K440" s="312"/>
      <c r="L440" s="312"/>
      <c r="M440" s="312"/>
      <c r="N440" s="312"/>
      <c r="O440" s="312"/>
      <c r="P440" s="312"/>
      <c r="Q440" s="312"/>
      <c r="R440" s="312"/>
      <c r="S440" s="312"/>
      <c r="T440" s="312"/>
      <c r="U440" s="312"/>
      <c r="V440" s="312"/>
      <c r="W440" s="312"/>
      <c r="X440" s="312"/>
      <c r="Y440" s="312"/>
      <c r="Z440" s="312"/>
      <c r="AA440" s="312"/>
      <c r="AB440" s="312"/>
      <c r="AC440" s="312"/>
      <c r="AD440" s="312"/>
      <c r="AE440" s="312"/>
      <c r="AF440" s="312"/>
      <c r="AG440" s="312"/>
      <c r="AI440" s="245"/>
      <c r="AJ440" s="246"/>
      <c r="AM440" s="247"/>
      <c r="AN440" s="247"/>
      <c r="AO440" s="247"/>
      <c r="AP440" s="247"/>
      <c r="AQ440" s="247"/>
      <c r="AR440" s="52"/>
      <c r="AS440" s="247"/>
      <c r="AT440" s="247"/>
      <c r="AU440" s="52"/>
      <c r="AV440" s="247"/>
      <c r="AW440" s="247"/>
      <c r="AY440" s="244"/>
      <c r="AZ440" s="283"/>
      <c r="BA440" s="283"/>
      <c r="BB440" s="283"/>
      <c r="BC440" s="283"/>
      <c r="BD440" s="283"/>
      <c r="BF440" s="244"/>
      <c r="BG440" s="283"/>
      <c r="BH440" s="283"/>
      <c r="BI440" s="307"/>
      <c r="BJ440" s="307"/>
      <c r="BK440" s="307"/>
      <c r="BL440" s="307"/>
      <c r="BM440" s="307"/>
      <c r="BN440" s="307"/>
      <c r="BO440" s="307"/>
      <c r="BP440" s="307"/>
      <c r="BQ440" s="307"/>
      <c r="BR440" s="307"/>
    </row>
    <row r="441" spans="1:70" x14ac:dyDescent="0.25">
      <c r="A441" s="2"/>
      <c r="B441" s="2"/>
      <c r="C441" s="312"/>
      <c r="D441" s="312"/>
      <c r="E441" s="312"/>
      <c r="F441" s="312"/>
      <c r="G441" s="312"/>
      <c r="H441" s="312"/>
      <c r="I441" s="312"/>
      <c r="J441" s="312"/>
      <c r="K441" s="312"/>
      <c r="L441" s="312"/>
      <c r="M441" s="312"/>
      <c r="N441" s="312"/>
      <c r="O441" s="312"/>
      <c r="P441" s="312"/>
      <c r="Q441" s="312"/>
      <c r="R441" s="312"/>
      <c r="S441" s="312"/>
      <c r="T441" s="312"/>
      <c r="U441" s="312"/>
      <c r="V441" s="312"/>
      <c r="W441" s="312"/>
      <c r="X441" s="312"/>
      <c r="Y441" s="312"/>
      <c r="Z441" s="312"/>
      <c r="AA441" s="312"/>
      <c r="AB441" s="312"/>
      <c r="AC441" s="312"/>
      <c r="AD441" s="312"/>
      <c r="AE441" s="312"/>
      <c r="AF441" s="312"/>
      <c r="AG441" s="312"/>
      <c r="AI441" s="245"/>
      <c r="AJ441" s="246"/>
      <c r="AM441" s="247"/>
      <c r="AN441" s="247"/>
      <c r="AO441" s="247"/>
      <c r="AP441" s="247"/>
      <c r="AQ441" s="247"/>
      <c r="AR441" s="52"/>
      <c r="AS441" s="247"/>
      <c r="AT441" s="247"/>
      <c r="AU441" s="52"/>
      <c r="AV441" s="247"/>
      <c r="AW441" s="247"/>
      <c r="AY441" s="244"/>
      <c r="AZ441" s="283"/>
      <c r="BA441" s="283"/>
      <c r="BB441" s="283"/>
      <c r="BC441" s="283"/>
      <c r="BD441" s="283"/>
      <c r="BF441" s="244"/>
      <c r="BG441" s="283"/>
      <c r="BH441" s="283"/>
      <c r="BI441" s="307"/>
      <c r="BJ441" s="307"/>
      <c r="BK441" s="307"/>
      <c r="BL441" s="307"/>
      <c r="BM441" s="307"/>
      <c r="BN441" s="307"/>
      <c r="BO441" s="307"/>
      <c r="BP441" s="307"/>
      <c r="BQ441" s="307"/>
      <c r="BR441" s="307"/>
    </row>
    <row r="442" spans="1:70" x14ac:dyDescent="0.25">
      <c r="A442" s="2"/>
      <c r="B442" s="2"/>
      <c r="C442" s="312"/>
      <c r="D442" s="312"/>
      <c r="E442" s="312"/>
      <c r="F442" s="312"/>
      <c r="G442" s="312"/>
      <c r="H442" s="312"/>
      <c r="I442" s="312"/>
      <c r="J442" s="312"/>
      <c r="K442" s="312"/>
      <c r="L442" s="312"/>
      <c r="M442" s="312"/>
      <c r="N442" s="312"/>
      <c r="O442" s="312"/>
      <c r="P442" s="312"/>
      <c r="Q442" s="312"/>
      <c r="R442" s="312"/>
      <c r="S442" s="312"/>
      <c r="T442" s="312"/>
      <c r="U442" s="312"/>
      <c r="V442" s="312"/>
      <c r="W442" s="312"/>
      <c r="X442" s="312"/>
      <c r="Y442" s="312"/>
      <c r="Z442" s="312"/>
      <c r="AA442" s="312"/>
      <c r="AB442" s="312"/>
      <c r="AC442" s="312"/>
      <c r="AD442" s="312"/>
      <c r="AE442" s="312"/>
      <c r="AF442" s="312"/>
      <c r="AG442" s="312"/>
      <c r="AI442" s="245"/>
      <c r="AJ442" s="246"/>
      <c r="AM442" s="247"/>
      <c r="AN442" s="247"/>
      <c r="AO442" s="247"/>
      <c r="AP442" s="247"/>
      <c r="AQ442" s="247"/>
      <c r="AR442" s="52"/>
      <c r="AS442" s="247"/>
      <c r="AT442" s="247"/>
      <c r="AU442" s="52"/>
      <c r="AV442" s="247"/>
      <c r="AW442" s="247"/>
      <c r="AY442" s="244"/>
      <c r="AZ442" s="283"/>
      <c r="BA442" s="283"/>
      <c r="BB442" s="283"/>
      <c r="BC442" s="283"/>
      <c r="BD442" s="283"/>
      <c r="BF442" s="244"/>
      <c r="BG442" s="283"/>
      <c r="BH442" s="283"/>
      <c r="BI442" s="307"/>
      <c r="BJ442" s="307"/>
      <c r="BK442" s="307"/>
      <c r="BL442" s="307"/>
      <c r="BM442" s="307"/>
      <c r="BN442" s="307"/>
      <c r="BO442" s="307"/>
      <c r="BP442" s="307"/>
      <c r="BQ442" s="307"/>
      <c r="BR442" s="307"/>
    </row>
    <row r="443" spans="1:70" x14ac:dyDescent="0.25">
      <c r="A443" s="2"/>
      <c r="B443" s="2"/>
      <c r="C443" s="312"/>
      <c r="D443" s="312"/>
      <c r="E443" s="312"/>
      <c r="F443" s="312"/>
      <c r="G443" s="312"/>
      <c r="H443" s="312"/>
      <c r="I443" s="312"/>
      <c r="J443" s="312"/>
      <c r="K443" s="312"/>
      <c r="L443" s="312"/>
      <c r="M443" s="312"/>
      <c r="N443" s="312"/>
      <c r="O443" s="312"/>
      <c r="P443" s="312"/>
      <c r="Q443" s="312"/>
      <c r="R443" s="312"/>
      <c r="S443" s="312"/>
      <c r="T443" s="312"/>
      <c r="U443" s="312"/>
      <c r="V443" s="312"/>
      <c r="W443" s="312"/>
      <c r="X443" s="312"/>
      <c r="Y443" s="312"/>
      <c r="Z443" s="312"/>
      <c r="AA443" s="312"/>
      <c r="AB443" s="312"/>
      <c r="AC443" s="312"/>
      <c r="AD443" s="312"/>
      <c r="AE443" s="312"/>
      <c r="AF443" s="312"/>
      <c r="AG443" s="312"/>
      <c r="AI443" s="245"/>
      <c r="AJ443" s="246"/>
      <c r="AM443" s="247"/>
      <c r="AN443" s="247"/>
      <c r="AO443" s="247"/>
      <c r="AP443" s="247"/>
      <c r="AQ443" s="247"/>
      <c r="AR443" s="52"/>
      <c r="AS443" s="247"/>
      <c r="AT443" s="247"/>
      <c r="AU443" s="52"/>
      <c r="AV443" s="247"/>
      <c r="AW443" s="247"/>
      <c r="AY443" s="244"/>
      <c r="AZ443" s="283"/>
      <c r="BA443" s="283"/>
      <c r="BB443" s="283"/>
      <c r="BC443" s="283"/>
      <c r="BD443" s="283"/>
      <c r="BF443" s="244"/>
      <c r="BG443" s="283"/>
      <c r="BH443" s="283"/>
      <c r="BI443" s="307"/>
      <c r="BJ443" s="307"/>
      <c r="BK443" s="307"/>
      <c r="BL443" s="307"/>
      <c r="BM443" s="307"/>
      <c r="BN443" s="307"/>
      <c r="BO443" s="307"/>
      <c r="BP443" s="307"/>
      <c r="BQ443" s="307"/>
      <c r="BR443" s="307"/>
    </row>
    <row r="444" spans="1:70" x14ac:dyDescent="0.25">
      <c r="A444" s="2"/>
      <c r="B444" s="2"/>
      <c r="C444" s="312"/>
      <c r="D444" s="312"/>
      <c r="E444" s="312"/>
      <c r="F444" s="312"/>
      <c r="G444" s="312"/>
      <c r="H444" s="312"/>
      <c r="I444" s="312"/>
      <c r="J444" s="312"/>
      <c r="K444" s="312"/>
      <c r="L444" s="312"/>
      <c r="M444" s="312"/>
      <c r="N444" s="312"/>
      <c r="O444" s="312"/>
      <c r="P444" s="312"/>
      <c r="Q444" s="312"/>
      <c r="R444" s="312"/>
      <c r="S444" s="312"/>
      <c r="T444" s="312"/>
      <c r="U444" s="312"/>
      <c r="V444" s="312"/>
      <c r="W444" s="312"/>
      <c r="X444" s="312"/>
      <c r="Y444" s="312"/>
      <c r="Z444" s="312"/>
      <c r="AA444" s="312"/>
      <c r="AB444" s="312"/>
      <c r="AC444" s="312"/>
      <c r="AD444" s="312"/>
      <c r="AE444" s="312"/>
      <c r="AF444" s="312"/>
      <c r="AG444" s="312"/>
      <c r="AI444" s="245"/>
      <c r="AJ444" s="246"/>
      <c r="AM444" s="247"/>
      <c r="AN444" s="247"/>
      <c r="AO444" s="247"/>
      <c r="AP444" s="247"/>
      <c r="AQ444" s="247"/>
      <c r="AR444" s="52"/>
      <c r="AS444" s="247"/>
      <c r="AT444" s="247"/>
      <c r="AU444" s="52"/>
      <c r="AV444" s="247"/>
      <c r="AW444" s="247"/>
      <c r="AY444" s="244"/>
      <c r="AZ444" s="283"/>
      <c r="BA444" s="283"/>
      <c r="BB444" s="283"/>
      <c r="BC444" s="283"/>
      <c r="BD444" s="283"/>
      <c r="BF444" s="244"/>
      <c r="BG444" s="283"/>
      <c r="BH444" s="283"/>
      <c r="BI444" s="307"/>
      <c r="BJ444" s="307"/>
      <c r="BK444" s="307"/>
      <c r="BL444" s="307"/>
      <c r="BM444" s="307"/>
      <c r="BN444" s="307"/>
      <c r="BO444" s="307"/>
      <c r="BP444" s="307"/>
      <c r="BQ444" s="307"/>
      <c r="BR444" s="307"/>
    </row>
    <row r="445" spans="1:70" x14ac:dyDescent="0.25">
      <c r="A445" s="2"/>
      <c r="B445" s="2"/>
      <c r="C445" s="312"/>
      <c r="D445" s="312"/>
      <c r="E445" s="312"/>
      <c r="F445" s="312"/>
      <c r="G445" s="312"/>
      <c r="H445" s="312"/>
      <c r="I445" s="312"/>
      <c r="J445" s="312"/>
      <c r="K445" s="312"/>
      <c r="L445" s="312"/>
      <c r="M445" s="312"/>
      <c r="N445" s="312"/>
      <c r="O445" s="312"/>
      <c r="P445" s="312"/>
      <c r="Q445" s="312"/>
      <c r="R445" s="312"/>
      <c r="S445" s="312"/>
      <c r="T445" s="312"/>
      <c r="U445" s="312"/>
      <c r="V445" s="312"/>
      <c r="W445" s="312"/>
      <c r="X445" s="312"/>
      <c r="Y445" s="312"/>
      <c r="Z445" s="312"/>
      <c r="AA445" s="312"/>
      <c r="AB445" s="312"/>
      <c r="AC445" s="312"/>
      <c r="AD445" s="312"/>
      <c r="AE445" s="312"/>
      <c r="AF445" s="312"/>
      <c r="AG445" s="312"/>
      <c r="AI445" s="245"/>
      <c r="AJ445" s="246"/>
      <c r="AM445" s="247"/>
      <c r="AN445" s="247"/>
      <c r="AO445" s="247"/>
      <c r="AP445" s="247"/>
      <c r="AQ445" s="247"/>
      <c r="AR445" s="52"/>
      <c r="AS445" s="247"/>
      <c r="AT445" s="247"/>
      <c r="AU445" s="52"/>
      <c r="AV445" s="247"/>
      <c r="AW445" s="247"/>
      <c r="AY445" s="244"/>
      <c r="AZ445" s="283"/>
      <c r="BA445" s="283"/>
      <c r="BB445" s="283"/>
      <c r="BC445" s="283"/>
      <c r="BD445" s="283"/>
      <c r="BF445" s="244"/>
      <c r="BG445" s="283"/>
      <c r="BH445" s="283"/>
      <c r="BI445" s="307"/>
      <c r="BJ445" s="307"/>
      <c r="BK445" s="307"/>
      <c r="BL445" s="307"/>
      <c r="BM445" s="307"/>
      <c r="BN445" s="307"/>
      <c r="BO445" s="307"/>
      <c r="BP445" s="307"/>
      <c r="BQ445" s="307"/>
      <c r="BR445" s="307"/>
    </row>
    <row r="446" spans="1:70" x14ac:dyDescent="0.25">
      <c r="A446" s="2"/>
      <c r="B446" s="2"/>
      <c r="C446" s="312"/>
      <c r="D446" s="312"/>
      <c r="E446" s="312"/>
      <c r="F446" s="312"/>
      <c r="G446" s="312"/>
      <c r="H446" s="312"/>
      <c r="I446" s="312"/>
      <c r="J446" s="312"/>
      <c r="K446" s="312"/>
      <c r="L446" s="312"/>
      <c r="M446" s="312"/>
      <c r="N446" s="312"/>
      <c r="O446" s="312"/>
      <c r="P446" s="312"/>
      <c r="Q446" s="312"/>
      <c r="R446" s="312"/>
      <c r="S446" s="312"/>
      <c r="T446" s="312"/>
      <c r="U446" s="312"/>
      <c r="V446" s="312"/>
      <c r="W446" s="312"/>
      <c r="X446" s="312"/>
      <c r="Y446" s="312"/>
      <c r="Z446" s="312"/>
      <c r="AA446" s="312"/>
      <c r="AB446" s="312"/>
      <c r="AC446" s="312"/>
      <c r="AD446" s="312"/>
      <c r="AE446" s="312"/>
      <c r="AF446" s="312"/>
      <c r="AG446" s="312"/>
      <c r="AI446" s="245"/>
      <c r="AJ446" s="246"/>
      <c r="AM446" s="247"/>
      <c r="AN446" s="247"/>
      <c r="AO446" s="247"/>
      <c r="AP446" s="247"/>
      <c r="AQ446" s="247"/>
      <c r="AR446" s="52"/>
      <c r="AS446" s="247"/>
      <c r="AT446" s="247"/>
      <c r="AU446" s="52"/>
      <c r="AV446" s="247"/>
      <c r="AW446" s="247"/>
      <c r="AY446" s="244"/>
      <c r="AZ446" s="283"/>
      <c r="BA446" s="283"/>
      <c r="BB446" s="283"/>
      <c r="BC446" s="283"/>
      <c r="BD446" s="283"/>
      <c r="BF446" s="244"/>
      <c r="BG446" s="283"/>
      <c r="BH446" s="283"/>
      <c r="BI446" s="307"/>
      <c r="BJ446" s="307"/>
      <c r="BK446" s="307"/>
      <c r="BL446" s="307"/>
      <c r="BM446" s="307"/>
      <c r="BN446" s="307"/>
      <c r="BO446" s="307"/>
      <c r="BP446" s="307"/>
      <c r="BQ446" s="307"/>
      <c r="BR446" s="307"/>
    </row>
    <row r="447" spans="1:70" x14ac:dyDescent="0.25">
      <c r="A447" s="2"/>
      <c r="B447" s="2"/>
      <c r="C447" s="312"/>
      <c r="D447" s="312"/>
      <c r="E447" s="312"/>
      <c r="F447" s="312"/>
      <c r="G447" s="312"/>
      <c r="H447" s="312"/>
      <c r="I447" s="312"/>
      <c r="J447" s="312"/>
      <c r="K447" s="312"/>
      <c r="L447" s="312"/>
      <c r="M447" s="312"/>
      <c r="N447" s="312"/>
      <c r="O447" s="312"/>
      <c r="P447" s="312"/>
      <c r="Q447" s="312"/>
      <c r="R447" s="312"/>
      <c r="S447" s="312"/>
      <c r="T447" s="312"/>
      <c r="U447" s="312"/>
      <c r="V447" s="312"/>
      <c r="W447" s="312"/>
      <c r="X447" s="312"/>
      <c r="Y447" s="312"/>
      <c r="Z447" s="312"/>
      <c r="AA447" s="312"/>
      <c r="AB447" s="312"/>
      <c r="AC447" s="312"/>
      <c r="AD447" s="312"/>
      <c r="AE447" s="312"/>
      <c r="AF447" s="312"/>
      <c r="AG447" s="312"/>
      <c r="AI447" s="245"/>
      <c r="AJ447" s="246"/>
      <c r="AM447" s="247"/>
      <c r="AN447" s="247"/>
      <c r="AO447" s="247"/>
      <c r="AP447" s="247"/>
      <c r="AQ447" s="247"/>
      <c r="AR447" s="52"/>
      <c r="AS447" s="247"/>
      <c r="AT447" s="247"/>
      <c r="AU447" s="52"/>
      <c r="AV447" s="247"/>
      <c r="AW447" s="247"/>
      <c r="AY447" s="244"/>
      <c r="AZ447" s="283"/>
      <c r="BA447" s="283"/>
      <c r="BB447" s="283"/>
      <c r="BC447" s="283"/>
      <c r="BD447" s="283"/>
      <c r="BF447" s="244"/>
      <c r="BG447" s="283"/>
      <c r="BH447" s="283"/>
      <c r="BI447" s="307"/>
      <c r="BJ447" s="307"/>
      <c r="BK447" s="307"/>
      <c r="BL447" s="307"/>
      <c r="BM447" s="307"/>
      <c r="BN447" s="307"/>
      <c r="BO447" s="307"/>
      <c r="BP447" s="307"/>
      <c r="BQ447" s="307"/>
      <c r="BR447" s="307"/>
    </row>
    <row r="448" spans="1:70" x14ac:dyDescent="0.25">
      <c r="A448" s="2"/>
      <c r="B448" s="2"/>
      <c r="C448" s="312"/>
      <c r="D448" s="312"/>
      <c r="E448" s="312"/>
      <c r="F448" s="312"/>
      <c r="G448" s="312"/>
      <c r="H448" s="312"/>
      <c r="I448" s="312"/>
      <c r="J448" s="312"/>
      <c r="K448" s="312"/>
      <c r="L448" s="312"/>
      <c r="M448" s="312"/>
      <c r="N448" s="312"/>
      <c r="O448" s="312"/>
      <c r="P448" s="312"/>
      <c r="Q448" s="312"/>
      <c r="R448" s="312"/>
      <c r="S448" s="312"/>
      <c r="T448" s="312"/>
      <c r="U448" s="312"/>
      <c r="V448" s="312"/>
      <c r="W448" s="312"/>
      <c r="X448" s="312"/>
      <c r="Y448" s="312"/>
      <c r="Z448" s="312"/>
      <c r="AA448" s="312"/>
      <c r="AB448" s="312"/>
      <c r="AC448" s="312"/>
      <c r="AD448" s="312"/>
      <c r="AE448" s="312"/>
      <c r="AF448" s="312"/>
      <c r="AG448" s="312"/>
      <c r="AI448" s="245"/>
      <c r="AJ448" s="246"/>
      <c r="AM448" s="247"/>
      <c r="AN448" s="247"/>
      <c r="AO448" s="247"/>
      <c r="AP448" s="247"/>
      <c r="AQ448" s="247"/>
      <c r="AR448" s="52"/>
      <c r="AS448" s="247"/>
      <c r="AT448" s="247"/>
      <c r="AU448" s="52"/>
      <c r="AV448" s="247"/>
      <c r="AW448" s="247"/>
      <c r="AY448" s="244"/>
      <c r="AZ448" s="283"/>
      <c r="BA448" s="283"/>
      <c r="BB448" s="283"/>
      <c r="BC448" s="283"/>
      <c r="BD448" s="283"/>
      <c r="BF448" s="244"/>
      <c r="BG448" s="283"/>
      <c r="BH448" s="283"/>
      <c r="BI448" s="307"/>
      <c r="BJ448" s="307"/>
      <c r="BK448" s="307"/>
      <c r="BL448" s="307"/>
      <c r="BM448" s="307"/>
      <c r="BN448" s="307"/>
      <c r="BO448" s="307"/>
      <c r="BP448" s="307"/>
      <c r="BQ448" s="307"/>
      <c r="BR448" s="307"/>
    </row>
    <row r="449" spans="1:70" x14ac:dyDescent="0.25">
      <c r="A449" s="2"/>
      <c r="B449" s="2"/>
      <c r="C449" s="312"/>
      <c r="D449" s="312"/>
      <c r="E449" s="312"/>
      <c r="F449" s="312"/>
      <c r="G449" s="312"/>
      <c r="H449" s="312"/>
      <c r="I449" s="312"/>
      <c r="J449" s="312"/>
      <c r="K449" s="312"/>
      <c r="L449" s="312"/>
      <c r="M449" s="312"/>
      <c r="N449" s="312"/>
      <c r="O449" s="312"/>
      <c r="P449" s="312"/>
      <c r="Q449" s="312"/>
      <c r="R449" s="312"/>
      <c r="S449" s="312"/>
      <c r="T449" s="312"/>
      <c r="U449" s="312"/>
      <c r="V449" s="312"/>
      <c r="W449" s="312"/>
      <c r="X449" s="312"/>
      <c r="Y449" s="312"/>
      <c r="Z449" s="312"/>
      <c r="AA449" s="312"/>
      <c r="AB449" s="312"/>
      <c r="AC449" s="312"/>
      <c r="AD449" s="312"/>
      <c r="AE449" s="312"/>
      <c r="AF449" s="312"/>
      <c r="AG449" s="312"/>
      <c r="AI449" s="245"/>
      <c r="AJ449" s="246"/>
      <c r="AM449" s="247"/>
      <c r="AN449" s="247"/>
      <c r="AO449" s="247"/>
      <c r="AP449" s="247"/>
      <c r="AQ449" s="247"/>
      <c r="AR449" s="52"/>
      <c r="AS449" s="247"/>
      <c r="AT449" s="247"/>
      <c r="AU449" s="52"/>
      <c r="AV449" s="247"/>
      <c r="AW449" s="247"/>
      <c r="AY449" s="244"/>
      <c r="AZ449" s="283"/>
      <c r="BA449" s="283"/>
      <c r="BB449" s="283"/>
      <c r="BC449" s="283"/>
      <c r="BD449" s="283"/>
      <c r="BF449" s="244"/>
      <c r="BG449" s="283"/>
      <c r="BH449" s="283"/>
      <c r="BI449" s="307"/>
      <c r="BJ449" s="307"/>
      <c r="BK449" s="307"/>
      <c r="BL449" s="307"/>
      <c r="BM449" s="307"/>
      <c r="BN449" s="307"/>
      <c r="BO449" s="307"/>
      <c r="BP449" s="307"/>
      <c r="BQ449" s="307"/>
      <c r="BR449" s="307"/>
    </row>
    <row r="450" spans="1:70" x14ac:dyDescent="0.25">
      <c r="A450" s="2"/>
      <c r="B450" s="2"/>
      <c r="C450" s="312"/>
      <c r="D450" s="312"/>
      <c r="E450" s="312"/>
      <c r="F450" s="312"/>
      <c r="G450" s="312"/>
      <c r="H450" s="312"/>
      <c r="I450" s="312"/>
      <c r="J450" s="312"/>
      <c r="K450" s="312"/>
      <c r="L450" s="312"/>
      <c r="M450" s="312"/>
      <c r="N450" s="312"/>
      <c r="O450" s="312"/>
      <c r="P450" s="312"/>
      <c r="Q450" s="312"/>
      <c r="R450" s="312"/>
      <c r="S450" s="312"/>
      <c r="T450" s="312"/>
      <c r="U450" s="312"/>
      <c r="V450" s="312"/>
      <c r="W450" s="312"/>
      <c r="X450" s="312"/>
      <c r="Y450" s="312"/>
      <c r="Z450" s="312"/>
      <c r="AA450" s="312"/>
      <c r="AB450" s="312"/>
      <c r="AC450" s="312"/>
      <c r="AD450" s="312"/>
      <c r="AE450" s="312"/>
      <c r="AF450" s="312"/>
      <c r="AG450" s="312"/>
      <c r="AI450" s="245"/>
      <c r="AJ450" s="246"/>
      <c r="AM450" s="247"/>
      <c r="AN450" s="247"/>
      <c r="AO450" s="247"/>
      <c r="AP450" s="247"/>
      <c r="AQ450" s="247"/>
      <c r="AR450" s="52"/>
      <c r="AS450" s="247"/>
      <c r="AT450" s="247"/>
      <c r="AU450" s="52"/>
      <c r="AV450" s="247"/>
      <c r="AW450" s="247"/>
      <c r="AY450" s="244"/>
      <c r="AZ450" s="283"/>
      <c r="BA450" s="283"/>
      <c r="BB450" s="283"/>
      <c r="BC450" s="283"/>
      <c r="BD450" s="283"/>
      <c r="BF450" s="244"/>
      <c r="BG450" s="283"/>
      <c r="BH450" s="283"/>
      <c r="BI450" s="307"/>
      <c r="BJ450" s="307"/>
      <c r="BK450" s="307"/>
      <c r="BL450" s="307"/>
      <c r="BM450" s="307"/>
      <c r="BN450" s="307"/>
      <c r="BO450" s="307"/>
      <c r="BP450" s="307"/>
      <c r="BQ450" s="307"/>
      <c r="BR450" s="307"/>
    </row>
    <row r="451" spans="1:70" x14ac:dyDescent="0.25">
      <c r="A451" s="2"/>
      <c r="B451" s="2"/>
      <c r="C451" s="312"/>
      <c r="D451" s="312"/>
      <c r="E451" s="312"/>
      <c r="F451" s="312"/>
      <c r="G451" s="312"/>
      <c r="H451" s="312"/>
      <c r="I451" s="312"/>
      <c r="J451" s="312"/>
      <c r="K451" s="312"/>
      <c r="L451" s="312"/>
      <c r="M451" s="312"/>
      <c r="N451" s="312"/>
      <c r="O451" s="312"/>
      <c r="P451" s="312"/>
      <c r="Q451" s="312"/>
      <c r="R451" s="312"/>
      <c r="S451" s="312"/>
      <c r="T451" s="312"/>
      <c r="U451" s="312"/>
      <c r="V451" s="312"/>
      <c r="W451" s="312"/>
      <c r="X451" s="312"/>
      <c r="Y451" s="312"/>
      <c r="Z451" s="312"/>
      <c r="AA451" s="312"/>
      <c r="AB451" s="312"/>
      <c r="AC451" s="312"/>
      <c r="AD451" s="312"/>
      <c r="AE451" s="312"/>
      <c r="AF451" s="312"/>
      <c r="AG451" s="312"/>
      <c r="AI451" s="245"/>
      <c r="AJ451" s="246"/>
      <c r="AM451" s="247"/>
      <c r="AN451" s="247"/>
      <c r="AO451" s="247"/>
      <c r="AP451" s="247"/>
      <c r="AQ451" s="247"/>
      <c r="AR451" s="52"/>
      <c r="AS451" s="247"/>
      <c r="AT451" s="247"/>
      <c r="AU451" s="52"/>
      <c r="AV451" s="247"/>
      <c r="AW451" s="247"/>
      <c r="AY451" s="244"/>
      <c r="AZ451" s="283"/>
      <c r="BA451" s="283"/>
      <c r="BB451" s="283"/>
      <c r="BC451" s="283"/>
      <c r="BD451" s="283"/>
      <c r="BF451" s="244"/>
      <c r="BG451" s="283"/>
      <c r="BH451" s="283"/>
      <c r="BI451" s="307"/>
      <c r="BJ451" s="307"/>
      <c r="BK451" s="307"/>
      <c r="BL451" s="307"/>
      <c r="BM451" s="307"/>
      <c r="BN451" s="307"/>
      <c r="BO451" s="307"/>
      <c r="BP451" s="307"/>
      <c r="BQ451" s="307"/>
      <c r="BR451" s="307"/>
    </row>
    <row r="452" spans="1:70" x14ac:dyDescent="0.25">
      <c r="A452" s="2"/>
      <c r="B452" s="2"/>
      <c r="C452" s="312"/>
      <c r="D452" s="312"/>
      <c r="E452" s="312"/>
      <c r="F452" s="312"/>
      <c r="G452" s="312"/>
      <c r="H452" s="312"/>
      <c r="I452" s="312"/>
      <c r="J452" s="312"/>
      <c r="K452" s="312"/>
      <c r="L452" s="312"/>
      <c r="M452" s="312"/>
      <c r="N452" s="312"/>
      <c r="O452" s="312"/>
      <c r="P452" s="312"/>
      <c r="Q452" s="312"/>
      <c r="R452" s="312"/>
      <c r="S452" s="312"/>
      <c r="T452" s="312"/>
      <c r="U452" s="312"/>
      <c r="V452" s="312"/>
      <c r="W452" s="312"/>
      <c r="X452" s="312"/>
      <c r="Y452" s="312"/>
      <c r="Z452" s="312"/>
      <c r="AA452" s="312"/>
      <c r="AB452" s="312"/>
      <c r="AC452" s="312"/>
      <c r="AD452" s="312"/>
      <c r="AE452" s="312"/>
      <c r="AF452" s="312"/>
      <c r="AG452" s="312"/>
      <c r="AI452" s="245"/>
      <c r="AJ452" s="246"/>
      <c r="AM452" s="247"/>
      <c r="AN452" s="247"/>
      <c r="AO452" s="247"/>
      <c r="AP452" s="247"/>
      <c r="AQ452" s="247"/>
      <c r="AR452" s="52"/>
      <c r="AS452" s="247"/>
      <c r="AT452" s="247"/>
      <c r="AU452" s="52"/>
      <c r="AV452" s="247"/>
      <c r="AW452" s="247"/>
      <c r="AY452" s="244"/>
      <c r="AZ452" s="283"/>
      <c r="BA452" s="283"/>
      <c r="BB452" s="283"/>
      <c r="BC452" s="283"/>
      <c r="BD452" s="283"/>
      <c r="BF452" s="244"/>
      <c r="BG452" s="283"/>
      <c r="BH452" s="283"/>
      <c r="BI452" s="307"/>
      <c r="BJ452" s="307"/>
      <c r="BK452" s="307"/>
      <c r="BL452" s="307"/>
      <c r="BM452" s="307"/>
      <c r="BN452" s="307"/>
      <c r="BO452" s="307"/>
      <c r="BP452" s="307"/>
      <c r="BQ452" s="307"/>
      <c r="BR452" s="307"/>
    </row>
    <row r="453" spans="1:70" x14ac:dyDescent="0.25">
      <c r="A453" s="2"/>
      <c r="B453" s="2"/>
      <c r="C453" s="312"/>
      <c r="D453" s="312"/>
      <c r="E453" s="312"/>
      <c r="F453" s="312"/>
      <c r="G453" s="312"/>
      <c r="H453" s="312"/>
      <c r="I453" s="312"/>
      <c r="J453" s="312"/>
      <c r="K453" s="312"/>
      <c r="L453" s="312"/>
      <c r="M453" s="312"/>
      <c r="N453" s="312"/>
      <c r="O453" s="312"/>
      <c r="P453" s="312"/>
      <c r="Q453" s="312"/>
      <c r="R453" s="312"/>
      <c r="S453" s="312"/>
      <c r="T453" s="312"/>
      <c r="U453" s="312"/>
      <c r="V453" s="312"/>
      <c r="W453" s="312"/>
      <c r="X453" s="312"/>
      <c r="Y453" s="312"/>
      <c r="Z453" s="312"/>
      <c r="AA453" s="312"/>
      <c r="AB453" s="312"/>
      <c r="AC453" s="312"/>
      <c r="AD453" s="312"/>
      <c r="AE453" s="312"/>
      <c r="AF453" s="312"/>
      <c r="AG453" s="312"/>
      <c r="AI453" s="245"/>
      <c r="AJ453" s="246"/>
      <c r="AM453" s="247"/>
      <c r="AN453" s="247"/>
      <c r="AO453" s="247"/>
      <c r="AP453" s="247"/>
      <c r="AQ453" s="247"/>
      <c r="AR453" s="52"/>
      <c r="AS453" s="247"/>
      <c r="AT453" s="247"/>
      <c r="AU453" s="52"/>
      <c r="AV453" s="247"/>
      <c r="AW453" s="247"/>
      <c r="AY453" s="244"/>
      <c r="AZ453" s="283"/>
      <c r="BA453" s="283"/>
      <c r="BB453" s="283"/>
      <c r="BC453" s="283"/>
      <c r="BD453" s="283"/>
      <c r="BF453" s="244"/>
      <c r="BG453" s="283"/>
      <c r="BH453" s="283"/>
      <c r="BI453" s="307"/>
      <c r="BJ453" s="307"/>
      <c r="BK453" s="307"/>
      <c r="BL453" s="307"/>
      <c r="BM453" s="307"/>
      <c r="BN453" s="307"/>
      <c r="BO453" s="307"/>
      <c r="BP453" s="307"/>
      <c r="BQ453" s="307"/>
      <c r="BR453" s="307"/>
    </row>
    <row r="454" spans="1:70" x14ac:dyDescent="0.25">
      <c r="A454" s="2"/>
      <c r="B454" s="2"/>
      <c r="C454" s="312"/>
      <c r="D454" s="312"/>
      <c r="E454" s="312"/>
      <c r="F454" s="312"/>
      <c r="G454" s="312"/>
      <c r="H454" s="312"/>
      <c r="I454" s="312"/>
      <c r="J454" s="312"/>
      <c r="K454" s="312"/>
      <c r="L454" s="312"/>
      <c r="M454" s="312"/>
      <c r="N454" s="312"/>
      <c r="O454" s="312"/>
      <c r="P454" s="312"/>
      <c r="Q454" s="312"/>
      <c r="R454" s="312"/>
      <c r="S454" s="312"/>
      <c r="T454" s="312"/>
      <c r="U454" s="312"/>
      <c r="V454" s="312"/>
      <c r="W454" s="312"/>
      <c r="X454" s="312"/>
      <c r="Y454" s="312"/>
      <c r="Z454" s="312"/>
      <c r="AA454" s="312"/>
      <c r="AB454" s="312"/>
      <c r="AC454" s="312"/>
      <c r="AD454" s="312"/>
      <c r="AE454" s="312"/>
      <c r="AF454" s="312"/>
      <c r="AG454" s="312"/>
      <c r="AI454" s="245"/>
      <c r="AJ454" s="246"/>
      <c r="AM454" s="247"/>
      <c r="AN454" s="247"/>
      <c r="AO454" s="247"/>
      <c r="AP454" s="247"/>
      <c r="AQ454" s="247"/>
      <c r="AR454" s="52"/>
      <c r="AS454" s="247"/>
      <c r="AT454" s="247"/>
      <c r="AU454" s="52"/>
      <c r="AV454" s="247"/>
      <c r="AW454" s="247"/>
      <c r="AY454" s="244"/>
      <c r="AZ454" s="283"/>
      <c r="BA454" s="283"/>
      <c r="BB454" s="283"/>
      <c r="BC454" s="283"/>
      <c r="BD454" s="283"/>
      <c r="BF454" s="244"/>
      <c r="BG454" s="283"/>
      <c r="BH454" s="283"/>
      <c r="BI454" s="307"/>
      <c r="BJ454" s="307"/>
      <c r="BK454" s="307"/>
      <c r="BL454" s="307"/>
      <c r="BM454" s="307"/>
      <c r="BN454" s="307"/>
      <c r="BO454" s="307"/>
      <c r="BP454" s="307"/>
      <c r="BQ454" s="307"/>
      <c r="BR454" s="307"/>
    </row>
    <row r="455" spans="1:70" x14ac:dyDescent="0.25">
      <c r="A455" s="2"/>
      <c r="B455" s="2"/>
      <c r="C455" s="312"/>
      <c r="D455" s="312"/>
      <c r="E455" s="312"/>
      <c r="F455" s="312"/>
      <c r="G455" s="312"/>
      <c r="H455" s="312"/>
      <c r="I455" s="312"/>
      <c r="J455" s="312"/>
      <c r="K455" s="312"/>
      <c r="L455" s="312"/>
      <c r="M455" s="312"/>
      <c r="N455" s="312"/>
      <c r="O455" s="312"/>
      <c r="P455" s="312"/>
      <c r="Q455" s="312"/>
      <c r="R455" s="312"/>
      <c r="S455" s="312"/>
      <c r="T455" s="312"/>
      <c r="U455" s="312"/>
      <c r="V455" s="312"/>
      <c r="W455" s="312"/>
      <c r="X455" s="312"/>
      <c r="Y455" s="312"/>
      <c r="Z455" s="312"/>
      <c r="AA455" s="312"/>
      <c r="AB455" s="312"/>
      <c r="AC455" s="312"/>
      <c r="AD455" s="312"/>
      <c r="AE455" s="312"/>
      <c r="AF455" s="312"/>
      <c r="AG455" s="312"/>
      <c r="AI455" s="245"/>
      <c r="AJ455" s="246"/>
      <c r="AM455" s="247"/>
      <c r="AN455" s="247"/>
      <c r="AO455" s="247"/>
      <c r="AP455" s="247"/>
      <c r="AQ455" s="247"/>
      <c r="AR455" s="52"/>
      <c r="AS455" s="247"/>
      <c r="AT455" s="247"/>
      <c r="AU455" s="52"/>
      <c r="AV455" s="247"/>
      <c r="AW455" s="247"/>
      <c r="AY455" s="244"/>
      <c r="AZ455" s="283"/>
      <c r="BA455" s="283"/>
      <c r="BB455" s="283"/>
      <c r="BC455" s="283"/>
      <c r="BD455" s="283"/>
      <c r="BF455" s="244"/>
      <c r="BG455" s="283"/>
      <c r="BH455" s="283"/>
      <c r="BI455" s="307"/>
      <c r="BJ455" s="307"/>
      <c r="BK455" s="307"/>
      <c r="BL455" s="307"/>
      <c r="BM455" s="307"/>
      <c r="BN455" s="307"/>
      <c r="BO455" s="307"/>
      <c r="BP455" s="307"/>
      <c r="BQ455" s="307"/>
      <c r="BR455" s="307"/>
    </row>
    <row r="456" spans="1:70" x14ac:dyDescent="0.25">
      <c r="A456" s="2"/>
      <c r="B456" s="2"/>
      <c r="C456" s="312"/>
      <c r="D456" s="312"/>
      <c r="E456" s="312"/>
      <c r="F456" s="312"/>
      <c r="G456" s="312"/>
      <c r="H456" s="312"/>
      <c r="I456" s="312"/>
      <c r="J456" s="312"/>
      <c r="K456" s="312"/>
      <c r="L456" s="312"/>
      <c r="M456" s="312"/>
      <c r="N456" s="312"/>
      <c r="O456" s="312"/>
      <c r="P456" s="312"/>
      <c r="Q456" s="312"/>
      <c r="R456" s="312"/>
      <c r="S456" s="312"/>
      <c r="T456" s="312"/>
      <c r="U456" s="312"/>
      <c r="V456" s="312"/>
      <c r="W456" s="312"/>
      <c r="X456" s="312"/>
      <c r="Y456" s="312"/>
      <c r="Z456" s="312"/>
      <c r="AA456" s="312"/>
      <c r="AB456" s="312"/>
      <c r="AC456" s="312"/>
      <c r="AD456" s="312"/>
      <c r="AE456" s="312"/>
      <c r="AF456" s="312"/>
      <c r="AG456" s="312"/>
      <c r="AI456" s="245"/>
      <c r="AJ456" s="246"/>
      <c r="AM456" s="247"/>
      <c r="AN456" s="247"/>
      <c r="AO456" s="247"/>
      <c r="AP456" s="247"/>
      <c r="AQ456" s="247"/>
      <c r="AR456" s="52"/>
      <c r="AS456" s="247"/>
      <c r="AT456" s="247"/>
      <c r="AU456" s="52"/>
      <c r="AV456" s="247"/>
      <c r="AW456" s="247"/>
      <c r="AY456" s="244"/>
      <c r="AZ456" s="283"/>
      <c r="BA456" s="283"/>
      <c r="BB456" s="283"/>
      <c r="BC456" s="283"/>
      <c r="BD456" s="283"/>
      <c r="BF456" s="244"/>
      <c r="BG456" s="283"/>
      <c r="BH456" s="283"/>
      <c r="BI456" s="307"/>
      <c r="BJ456" s="307"/>
      <c r="BK456" s="307"/>
      <c r="BL456" s="307"/>
      <c r="BM456" s="307"/>
      <c r="BN456" s="307"/>
      <c r="BO456" s="307"/>
      <c r="BP456" s="307"/>
      <c r="BQ456" s="307"/>
      <c r="BR456" s="307"/>
    </row>
    <row r="457" spans="1:70" x14ac:dyDescent="0.25">
      <c r="A457" s="2"/>
      <c r="B457" s="2"/>
      <c r="C457" s="312"/>
      <c r="D457" s="312"/>
      <c r="E457" s="312"/>
      <c r="F457" s="312"/>
      <c r="G457" s="312"/>
      <c r="H457" s="312"/>
      <c r="I457" s="312"/>
      <c r="J457" s="312"/>
      <c r="K457" s="312"/>
      <c r="L457" s="312"/>
      <c r="M457" s="312"/>
      <c r="N457" s="312"/>
      <c r="O457" s="312"/>
      <c r="P457" s="312"/>
      <c r="Q457" s="312"/>
      <c r="R457" s="312"/>
      <c r="S457" s="312"/>
      <c r="T457" s="312"/>
      <c r="U457" s="312"/>
      <c r="V457" s="312"/>
      <c r="W457" s="312"/>
      <c r="X457" s="312"/>
      <c r="Y457" s="312"/>
      <c r="Z457" s="312"/>
      <c r="AA457" s="312"/>
      <c r="AB457" s="312"/>
      <c r="AC457" s="312"/>
      <c r="AD457" s="312"/>
      <c r="AE457" s="312"/>
      <c r="AF457" s="312"/>
      <c r="AG457" s="312"/>
      <c r="AI457" s="245"/>
      <c r="AJ457" s="246"/>
      <c r="AM457" s="247"/>
      <c r="AN457" s="247"/>
      <c r="AO457" s="247"/>
      <c r="AP457" s="247"/>
      <c r="AQ457" s="247"/>
      <c r="AR457" s="52"/>
      <c r="AS457" s="247"/>
      <c r="AT457" s="247"/>
      <c r="AU457" s="52"/>
      <c r="AV457" s="247"/>
      <c r="AW457" s="247"/>
      <c r="AY457" s="244"/>
      <c r="AZ457" s="283"/>
      <c r="BA457" s="283"/>
      <c r="BB457" s="283"/>
      <c r="BC457" s="283"/>
      <c r="BD457" s="283"/>
      <c r="BF457" s="244"/>
      <c r="BG457" s="283"/>
      <c r="BH457" s="283"/>
      <c r="BI457" s="307"/>
      <c r="BJ457" s="307"/>
      <c r="BK457" s="307"/>
      <c r="BL457" s="307"/>
      <c r="BM457" s="307"/>
      <c r="BN457" s="307"/>
      <c r="BO457" s="307"/>
      <c r="BP457" s="307"/>
      <c r="BQ457" s="307"/>
      <c r="BR457" s="307"/>
    </row>
    <row r="458" spans="1:70" x14ac:dyDescent="0.25">
      <c r="A458" s="2"/>
      <c r="B458" s="2"/>
      <c r="C458" s="312"/>
      <c r="D458" s="312"/>
      <c r="E458" s="312"/>
      <c r="F458" s="312"/>
      <c r="G458" s="312"/>
      <c r="H458" s="312"/>
      <c r="I458" s="312"/>
      <c r="J458" s="312"/>
      <c r="K458" s="312"/>
      <c r="L458" s="312"/>
      <c r="M458" s="312"/>
      <c r="N458" s="312"/>
      <c r="O458" s="312"/>
      <c r="P458" s="312"/>
      <c r="Q458" s="312"/>
      <c r="R458" s="312"/>
      <c r="S458" s="312"/>
      <c r="T458" s="312"/>
      <c r="U458" s="312"/>
      <c r="V458" s="312"/>
      <c r="W458" s="312"/>
      <c r="X458" s="312"/>
      <c r="Y458" s="312"/>
      <c r="Z458" s="312"/>
      <c r="AA458" s="312"/>
      <c r="AB458" s="312"/>
      <c r="AC458" s="312"/>
      <c r="AD458" s="312"/>
      <c r="AE458" s="312"/>
      <c r="AF458" s="312"/>
      <c r="AG458" s="312"/>
      <c r="AI458" s="245"/>
      <c r="AJ458" s="246"/>
      <c r="AM458" s="247"/>
      <c r="AN458" s="247"/>
      <c r="AO458" s="247"/>
      <c r="AP458" s="247"/>
      <c r="AQ458" s="247"/>
      <c r="AR458" s="52"/>
      <c r="AS458" s="247"/>
      <c r="AT458" s="247"/>
      <c r="AU458" s="52"/>
      <c r="AV458" s="247"/>
      <c r="AW458" s="247"/>
      <c r="AY458" s="244"/>
      <c r="AZ458" s="283"/>
      <c r="BA458" s="283"/>
      <c r="BB458" s="283"/>
      <c r="BC458" s="283"/>
      <c r="BD458" s="283"/>
      <c r="BF458" s="244"/>
      <c r="BG458" s="283"/>
      <c r="BH458" s="283"/>
      <c r="BI458" s="307"/>
      <c r="BJ458" s="307"/>
      <c r="BK458" s="307"/>
      <c r="BL458" s="307"/>
      <c r="BM458" s="307"/>
      <c r="BN458" s="307"/>
      <c r="BO458" s="307"/>
      <c r="BP458" s="307"/>
      <c r="BQ458" s="307"/>
      <c r="BR458" s="307"/>
    </row>
    <row r="459" spans="1:70" x14ac:dyDescent="0.25">
      <c r="A459" s="2"/>
      <c r="B459" s="2"/>
      <c r="C459" s="312"/>
      <c r="D459" s="312"/>
      <c r="E459" s="312"/>
      <c r="F459" s="312"/>
      <c r="G459" s="312"/>
      <c r="H459" s="312"/>
      <c r="I459" s="312"/>
      <c r="J459" s="312"/>
      <c r="K459" s="312"/>
      <c r="L459" s="312"/>
      <c r="M459" s="312"/>
      <c r="N459" s="312"/>
      <c r="O459" s="312"/>
      <c r="P459" s="312"/>
      <c r="Q459" s="312"/>
      <c r="R459" s="312"/>
      <c r="S459" s="312"/>
      <c r="T459" s="312"/>
      <c r="U459" s="312"/>
      <c r="V459" s="312"/>
      <c r="W459" s="312"/>
      <c r="X459" s="312"/>
      <c r="Y459" s="312"/>
      <c r="Z459" s="312"/>
      <c r="AA459" s="312"/>
      <c r="AB459" s="312"/>
      <c r="AC459" s="312"/>
      <c r="AD459" s="312"/>
      <c r="AE459" s="312"/>
      <c r="AF459" s="312"/>
      <c r="AG459" s="312"/>
      <c r="AI459" s="245"/>
      <c r="AJ459" s="246"/>
      <c r="AM459" s="247"/>
      <c r="AN459" s="247"/>
      <c r="AO459" s="247"/>
      <c r="AP459" s="247"/>
      <c r="AQ459" s="247"/>
      <c r="AR459" s="52"/>
      <c r="AS459" s="247"/>
      <c r="AT459" s="247"/>
      <c r="AU459" s="52"/>
      <c r="AV459" s="247"/>
      <c r="AW459" s="247"/>
      <c r="AY459" s="244"/>
      <c r="AZ459" s="283"/>
      <c r="BA459" s="283"/>
      <c r="BB459" s="283"/>
      <c r="BC459" s="283"/>
      <c r="BD459" s="283"/>
      <c r="BF459" s="244"/>
      <c r="BG459" s="283"/>
      <c r="BH459" s="283"/>
      <c r="BI459" s="307"/>
      <c r="BJ459" s="307"/>
      <c r="BK459" s="307"/>
      <c r="BL459" s="307"/>
      <c r="BM459" s="307"/>
      <c r="BN459" s="307"/>
      <c r="BO459" s="307"/>
      <c r="BP459" s="307"/>
      <c r="BQ459" s="307"/>
      <c r="BR459" s="307"/>
    </row>
    <row r="460" spans="1:70" x14ac:dyDescent="0.25">
      <c r="A460" s="2"/>
      <c r="B460" s="2"/>
      <c r="C460" s="312"/>
      <c r="D460" s="312"/>
      <c r="E460" s="312"/>
      <c r="F460" s="312"/>
      <c r="G460" s="312"/>
      <c r="H460" s="312"/>
      <c r="I460" s="312"/>
      <c r="J460" s="312"/>
      <c r="K460" s="312"/>
      <c r="L460" s="312"/>
      <c r="M460" s="312"/>
      <c r="N460" s="312"/>
      <c r="O460" s="312"/>
      <c r="P460" s="312"/>
      <c r="Q460" s="312"/>
      <c r="R460" s="312"/>
      <c r="S460" s="312"/>
      <c r="T460" s="312"/>
      <c r="U460" s="312"/>
      <c r="V460" s="312"/>
      <c r="W460" s="312"/>
      <c r="X460" s="312"/>
      <c r="Y460" s="312"/>
      <c r="Z460" s="312"/>
      <c r="AA460" s="312"/>
      <c r="AB460" s="312"/>
      <c r="AC460" s="312"/>
      <c r="AD460" s="312"/>
      <c r="AE460" s="312"/>
      <c r="AF460" s="312"/>
      <c r="AG460" s="312"/>
      <c r="AI460" s="245"/>
      <c r="AJ460" s="246"/>
      <c r="AM460" s="247"/>
      <c r="AN460" s="247"/>
      <c r="AO460" s="247"/>
      <c r="AP460" s="247"/>
      <c r="AQ460" s="247"/>
      <c r="AR460" s="52"/>
      <c r="AS460" s="247"/>
      <c r="AT460" s="247"/>
      <c r="AU460" s="52"/>
      <c r="AV460" s="247"/>
      <c r="AW460" s="247"/>
      <c r="AY460" s="244"/>
      <c r="AZ460" s="283"/>
      <c r="BA460" s="283"/>
      <c r="BB460" s="283"/>
      <c r="BC460" s="283"/>
      <c r="BD460" s="283"/>
      <c r="BF460" s="244"/>
      <c r="BG460" s="283"/>
      <c r="BH460" s="283"/>
      <c r="BI460" s="307"/>
      <c r="BJ460" s="307"/>
      <c r="BK460" s="307"/>
      <c r="BL460" s="307"/>
      <c r="BM460" s="307"/>
      <c r="BN460" s="307"/>
      <c r="BO460" s="307"/>
      <c r="BP460" s="307"/>
      <c r="BQ460" s="307"/>
      <c r="BR460" s="307"/>
    </row>
    <row r="461" spans="1:70" x14ac:dyDescent="0.25">
      <c r="A461" s="2"/>
      <c r="B461" s="2"/>
      <c r="C461" s="312"/>
      <c r="D461" s="312"/>
      <c r="E461" s="312"/>
      <c r="F461" s="312"/>
      <c r="G461" s="312"/>
      <c r="H461" s="312"/>
      <c r="I461" s="312"/>
      <c r="J461" s="312"/>
      <c r="K461" s="312"/>
      <c r="L461" s="312"/>
      <c r="M461" s="312"/>
      <c r="N461" s="312"/>
      <c r="O461" s="312"/>
      <c r="P461" s="312"/>
      <c r="Q461" s="312"/>
      <c r="R461" s="312"/>
      <c r="S461" s="312"/>
      <c r="T461" s="312"/>
      <c r="U461" s="312"/>
      <c r="V461" s="312"/>
      <c r="W461" s="312"/>
      <c r="X461" s="312"/>
      <c r="Y461" s="312"/>
      <c r="Z461" s="312"/>
      <c r="AA461" s="312"/>
      <c r="AB461" s="312"/>
      <c r="AC461" s="312"/>
      <c r="AD461" s="312"/>
      <c r="AE461" s="312"/>
      <c r="AF461" s="312"/>
      <c r="AG461" s="312"/>
      <c r="AI461" s="245"/>
      <c r="AJ461" s="246"/>
      <c r="AM461" s="247"/>
      <c r="AN461" s="247"/>
      <c r="AO461" s="247"/>
      <c r="AP461" s="247"/>
      <c r="AQ461" s="247"/>
      <c r="AR461" s="52"/>
      <c r="AS461" s="247"/>
      <c r="AT461" s="247"/>
      <c r="AU461" s="52"/>
      <c r="AV461" s="247"/>
      <c r="AW461" s="247"/>
      <c r="AY461" s="244"/>
      <c r="AZ461" s="283"/>
      <c r="BA461" s="283"/>
      <c r="BB461" s="283"/>
      <c r="BC461" s="283"/>
      <c r="BD461" s="283"/>
      <c r="BF461" s="244"/>
      <c r="BG461" s="283"/>
      <c r="BH461" s="283"/>
      <c r="BI461" s="307"/>
      <c r="BJ461" s="307"/>
      <c r="BK461" s="307"/>
      <c r="BL461" s="307"/>
      <c r="BM461" s="307"/>
      <c r="BN461" s="307"/>
      <c r="BO461" s="307"/>
      <c r="BP461" s="307"/>
      <c r="BQ461" s="307"/>
      <c r="BR461" s="307"/>
    </row>
    <row r="462" spans="1:70" x14ac:dyDescent="0.25">
      <c r="A462" s="2"/>
      <c r="B462" s="2"/>
      <c r="C462" s="312"/>
      <c r="D462" s="312"/>
      <c r="E462" s="312"/>
      <c r="F462" s="312"/>
      <c r="G462" s="312"/>
      <c r="H462" s="312"/>
      <c r="I462" s="312"/>
      <c r="J462" s="312"/>
      <c r="K462" s="312"/>
      <c r="L462" s="312"/>
      <c r="M462" s="312"/>
      <c r="N462" s="312"/>
      <c r="O462" s="312"/>
      <c r="P462" s="312"/>
      <c r="Q462" s="312"/>
      <c r="R462" s="312"/>
      <c r="S462" s="312"/>
      <c r="T462" s="312"/>
      <c r="U462" s="312"/>
      <c r="V462" s="312"/>
      <c r="W462" s="312"/>
      <c r="X462" s="312"/>
      <c r="Y462" s="312"/>
      <c r="Z462" s="312"/>
      <c r="AA462" s="312"/>
      <c r="AB462" s="312"/>
      <c r="AC462" s="312"/>
      <c r="AD462" s="312"/>
      <c r="AE462" s="312"/>
      <c r="AF462" s="312"/>
      <c r="AG462" s="312"/>
      <c r="AI462" s="245"/>
      <c r="AJ462" s="246"/>
      <c r="AM462" s="247"/>
      <c r="AN462" s="247"/>
      <c r="AO462" s="247"/>
      <c r="AP462" s="247"/>
      <c r="AQ462" s="247"/>
      <c r="AR462" s="52"/>
      <c r="AS462" s="247"/>
      <c r="AT462" s="247"/>
      <c r="AU462" s="52"/>
      <c r="AV462" s="247"/>
      <c r="AW462" s="247"/>
      <c r="AY462" s="244"/>
      <c r="AZ462" s="283"/>
      <c r="BA462" s="283"/>
      <c r="BB462" s="283"/>
      <c r="BC462" s="283"/>
      <c r="BD462" s="283"/>
      <c r="BF462" s="244"/>
      <c r="BG462" s="283"/>
      <c r="BH462" s="283"/>
      <c r="BI462" s="307"/>
      <c r="BJ462" s="307"/>
      <c r="BK462" s="307"/>
      <c r="BL462" s="307"/>
      <c r="BM462" s="307"/>
      <c r="BN462" s="307"/>
      <c r="BO462" s="307"/>
      <c r="BP462" s="307"/>
      <c r="BQ462" s="307"/>
      <c r="BR462" s="307"/>
    </row>
    <row r="463" spans="1:70" x14ac:dyDescent="0.25">
      <c r="A463" s="2"/>
      <c r="B463" s="2"/>
      <c r="C463" s="312"/>
      <c r="D463" s="312"/>
      <c r="E463" s="312"/>
      <c r="F463" s="312"/>
      <c r="G463" s="312"/>
      <c r="H463" s="312"/>
      <c r="I463" s="312"/>
      <c r="J463" s="312"/>
      <c r="K463" s="312"/>
      <c r="L463" s="312"/>
      <c r="M463" s="312"/>
      <c r="N463" s="312"/>
      <c r="O463" s="312"/>
      <c r="P463" s="312"/>
      <c r="Q463" s="312"/>
      <c r="R463" s="312"/>
      <c r="S463" s="312"/>
      <c r="T463" s="312"/>
      <c r="U463" s="312"/>
      <c r="V463" s="312"/>
      <c r="W463" s="312"/>
      <c r="X463" s="312"/>
      <c r="Y463" s="312"/>
      <c r="Z463" s="312"/>
      <c r="AA463" s="312"/>
      <c r="AB463" s="312"/>
      <c r="AC463" s="312"/>
      <c r="AD463" s="312"/>
      <c r="AE463" s="312"/>
      <c r="AF463" s="312"/>
      <c r="AG463" s="312"/>
      <c r="AI463" s="245"/>
      <c r="AJ463" s="246"/>
      <c r="AM463" s="247"/>
      <c r="AN463" s="247"/>
      <c r="AO463" s="247"/>
      <c r="AP463" s="247"/>
      <c r="AQ463" s="247"/>
      <c r="AR463" s="52"/>
      <c r="AS463" s="247"/>
      <c r="AT463" s="247"/>
      <c r="AU463" s="52"/>
      <c r="AV463" s="247"/>
      <c r="AW463" s="247"/>
      <c r="AY463" s="244"/>
      <c r="AZ463" s="283"/>
      <c r="BA463" s="283"/>
      <c r="BB463" s="283"/>
      <c r="BC463" s="283"/>
      <c r="BD463" s="283"/>
      <c r="BF463" s="244"/>
      <c r="BG463" s="283"/>
      <c r="BH463" s="283"/>
      <c r="BI463" s="307"/>
      <c r="BJ463" s="307"/>
      <c r="BK463" s="307"/>
      <c r="BL463" s="307"/>
      <c r="BM463" s="307"/>
      <c r="BN463" s="307"/>
      <c r="BO463" s="307"/>
      <c r="BP463" s="307"/>
      <c r="BQ463" s="307"/>
      <c r="BR463" s="307"/>
    </row>
    <row r="464" spans="1:70" x14ac:dyDescent="0.25">
      <c r="A464" s="2"/>
      <c r="B464" s="2"/>
      <c r="C464" s="312"/>
      <c r="D464" s="312"/>
      <c r="E464" s="312"/>
      <c r="F464" s="312"/>
      <c r="G464" s="312"/>
      <c r="H464" s="312"/>
      <c r="I464" s="312"/>
      <c r="J464" s="312"/>
      <c r="K464" s="312"/>
      <c r="L464" s="312"/>
      <c r="M464" s="312"/>
      <c r="N464" s="312"/>
      <c r="O464" s="312"/>
      <c r="P464" s="312"/>
      <c r="Q464" s="312"/>
      <c r="R464" s="312"/>
      <c r="S464" s="312"/>
      <c r="T464" s="312"/>
      <c r="U464" s="312"/>
      <c r="V464" s="312"/>
      <c r="W464" s="312"/>
      <c r="X464" s="312"/>
      <c r="Y464" s="312"/>
      <c r="Z464" s="312"/>
      <c r="AA464" s="312"/>
      <c r="AB464" s="312"/>
      <c r="AC464" s="312"/>
      <c r="AD464" s="312"/>
      <c r="AE464" s="312"/>
      <c r="AF464" s="312"/>
      <c r="AG464" s="312"/>
      <c r="AI464" s="245"/>
      <c r="AJ464" s="246"/>
      <c r="AM464" s="247"/>
      <c r="AN464" s="247"/>
      <c r="AO464" s="247"/>
      <c r="AP464" s="247"/>
      <c r="AQ464" s="247"/>
      <c r="AR464" s="52"/>
      <c r="AS464" s="247"/>
      <c r="AT464" s="247"/>
      <c r="AU464" s="52"/>
      <c r="AV464" s="247"/>
      <c r="AW464" s="247"/>
      <c r="AY464" s="244"/>
      <c r="AZ464" s="283"/>
      <c r="BA464" s="283"/>
      <c r="BB464" s="283"/>
      <c r="BC464" s="283"/>
      <c r="BD464" s="283"/>
      <c r="BF464" s="244"/>
      <c r="BG464" s="283"/>
      <c r="BH464" s="283"/>
      <c r="BI464" s="307"/>
      <c r="BJ464" s="307"/>
      <c r="BK464" s="307"/>
      <c r="BL464" s="307"/>
      <c r="BM464" s="307"/>
      <c r="BN464" s="307"/>
      <c r="BO464" s="307"/>
      <c r="BP464" s="307"/>
      <c r="BQ464" s="307"/>
      <c r="BR464" s="307"/>
    </row>
    <row r="465" spans="1:70" x14ac:dyDescent="0.25">
      <c r="A465" s="2"/>
      <c r="B465" s="2"/>
      <c r="C465" s="312"/>
      <c r="D465" s="312"/>
      <c r="E465" s="312"/>
      <c r="F465" s="312"/>
      <c r="G465" s="312"/>
      <c r="H465" s="312"/>
      <c r="I465" s="312"/>
      <c r="J465" s="312"/>
      <c r="K465" s="312"/>
      <c r="L465" s="312"/>
      <c r="M465" s="312"/>
      <c r="N465" s="312"/>
      <c r="O465" s="312"/>
      <c r="P465" s="312"/>
      <c r="Q465" s="312"/>
      <c r="R465" s="312"/>
      <c r="S465" s="312"/>
      <c r="T465" s="312"/>
      <c r="U465" s="312"/>
      <c r="V465" s="312"/>
      <c r="W465" s="312"/>
      <c r="X465" s="312"/>
      <c r="Y465" s="312"/>
      <c r="Z465" s="312"/>
      <c r="AA465" s="312"/>
      <c r="AB465" s="312"/>
      <c r="AC465" s="312"/>
      <c r="AD465" s="312"/>
      <c r="AE465" s="312"/>
      <c r="AF465" s="312"/>
      <c r="AG465" s="312"/>
      <c r="AI465" s="245"/>
      <c r="AJ465" s="246"/>
      <c r="AM465" s="247"/>
      <c r="AN465" s="247"/>
      <c r="AO465" s="247"/>
      <c r="AP465" s="247"/>
      <c r="AQ465" s="247"/>
      <c r="AR465" s="52"/>
      <c r="AS465" s="247"/>
      <c r="AT465" s="247"/>
      <c r="AU465" s="52"/>
      <c r="AV465" s="247"/>
      <c r="AW465" s="247"/>
      <c r="AY465" s="244"/>
      <c r="AZ465" s="283"/>
      <c r="BA465" s="283"/>
      <c r="BB465" s="283"/>
      <c r="BC465" s="283"/>
      <c r="BD465" s="283"/>
      <c r="BF465" s="244"/>
      <c r="BG465" s="283"/>
      <c r="BH465" s="283"/>
      <c r="BI465" s="307"/>
      <c r="BJ465" s="307"/>
      <c r="BK465" s="307"/>
      <c r="BL465" s="307"/>
      <c r="BM465" s="307"/>
      <c r="BN465" s="307"/>
      <c r="BO465" s="307"/>
      <c r="BP465" s="307"/>
      <c r="BQ465" s="307"/>
      <c r="BR465" s="307"/>
    </row>
    <row r="466" spans="1:70" x14ac:dyDescent="0.25">
      <c r="A466" s="2"/>
      <c r="B466" s="2"/>
      <c r="C466" s="312"/>
      <c r="D466" s="312"/>
      <c r="E466" s="312"/>
      <c r="F466" s="312"/>
      <c r="G466" s="312"/>
      <c r="H466" s="312"/>
      <c r="I466" s="312"/>
      <c r="J466" s="312"/>
      <c r="K466" s="312"/>
      <c r="L466" s="312"/>
      <c r="M466" s="312"/>
      <c r="N466" s="312"/>
      <c r="O466" s="312"/>
      <c r="P466" s="312"/>
      <c r="Q466" s="312"/>
      <c r="R466" s="312"/>
      <c r="S466" s="312"/>
      <c r="T466" s="312"/>
      <c r="U466" s="312"/>
      <c r="V466" s="312"/>
      <c r="W466" s="312"/>
      <c r="X466" s="312"/>
      <c r="Y466" s="312"/>
      <c r="Z466" s="312"/>
      <c r="AA466" s="312"/>
      <c r="AB466" s="312"/>
      <c r="AC466" s="312"/>
      <c r="AD466" s="312"/>
      <c r="AE466" s="312"/>
      <c r="AF466" s="312"/>
      <c r="AG466" s="312"/>
      <c r="AI466" s="245"/>
      <c r="AJ466" s="246"/>
      <c r="AM466" s="247"/>
      <c r="AN466" s="247"/>
      <c r="AO466" s="247"/>
      <c r="AP466" s="247"/>
      <c r="AQ466" s="247"/>
      <c r="AR466" s="52"/>
      <c r="AS466" s="247"/>
      <c r="AT466" s="247"/>
      <c r="AU466" s="52"/>
      <c r="AV466" s="247"/>
      <c r="AW466" s="247"/>
      <c r="AY466" s="244"/>
      <c r="AZ466" s="283"/>
      <c r="BA466" s="283"/>
      <c r="BB466" s="283"/>
      <c r="BC466" s="283"/>
      <c r="BD466" s="283"/>
      <c r="BF466" s="244"/>
      <c r="BG466" s="283"/>
      <c r="BH466" s="283"/>
      <c r="BI466" s="307"/>
      <c r="BJ466" s="307"/>
      <c r="BK466" s="307"/>
      <c r="BL466" s="307"/>
      <c r="BM466" s="307"/>
      <c r="BN466" s="307"/>
      <c r="BO466" s="307"/>
      <c r="BP466" s="307"/>
      <c r="BQ466" s="307"/>
      <c r="BR466" s="307"/>
    </row>
    <row r="467" spans="1:70" x14ac:dyDescent="0.25">
      <c r="A467" s="2"/>
      <c r="B467" s="2"/>
      <c r="C467" s="312"/>
      <c r="D467" s="312"/>
      <c r="E467" s="312"/>
      <c r="F467" s="312"/>
      <c r="G467" s="312"/>
      <c r="H467" s="312"/>
      <c r="I467" s="312"/>
      <c r="J467" s="312"/>
      <c r="K467" s="312"/>
      <c r="L467" s="312"/>
      <c r="M467" s="312"/>
      <c r="N467" s="312"/>
      <c r="O467" s="312"/>
      <c r="P467" s="312"/>
      <c r="Q467" s="312"/>
      <c r="R467" s="312"/>
      <c r="S467" s="312"/>
      <c r="T467" s="312"/>
      <c r="U467" s="312"/>
      <c r="V467" s="312"/>
      <c r="W467" s="312"/>
      <c r="X467" s="312"/>
      <c r="Y467" s="312"/>
      <c r="Z467" s="312"/>
      <c r="AA467" s="312"/>
      <c r="AB467" s="312"/>
      <c r="AC467" s="312"/>
      <c r="AD467" s="312"/>
      <c r="AE467" s="312"/>
      <c r="AF467" s="312"/>
      <c r="AG467" s="312"/>
      <c r="AI467" s="245"/>
      <c r="AJ467" s="246"/>
      <c r="AM467" s="247"/>
      <c r="AN467" s="247"/>
      <c r="AO467" s="247"/>
      <c r="AP467" s="247"/>
      <c r="AQ467" s="247"/>
      <c r="AR467" s="52"/>
      <c r="AS467" s="247"/>
      <c r="AT467" s="247"/>
      <c r="AU467" s="52"/>
      <c r="AV467" s="247"/>
      <c r="AW467" s="247"/>
      <c r="AY467" s="244"/>
      <c r="AZ467" s="283"/>
      <c r="BA467" s="283"/>
      <c r="BB467" s="283"/>
      <c r="BC467" s="283"/>
      <c r="BD467" s="283"/>
      <c r="BF467" s="244"/>
      <c r="BG467" s="283"/>
      <c r="BH467" s="283"/>
      <c r="BI467" s="307"/>
      <c r="BJ467" s="307"/>
      <c r="BK467" s="307"/>
      <c r="BL467" s="307"/>
      <c r="BM467" s="307"/>
      <c r="BN467" s="307"/>
      <c r="BO467" s="307"/>
      <c r="BP467" s="307"/>
      <c r="BQ467" s="307"/>
      <c r="BR467" s="307"/>
    </row>
    <row r="468" spans="1:70" x14ac:dyDescent="0.25">
      <c r="A468" s="2"/>
      <c r="B468" s="2"/>
      <c r="C468" s="312"/>
      <c r="D468" s="312"/>
      <c r="E468" s="312"/>
      <c r="F468" s="312"/>
      <c r="G468" s="312"/>
      <c r="H468" s="312"/>
      <c r="I468" s="312"/>
      <c r="J468" s="312"/>
      <c r="K468" s="312"/>
      <c r="L468" s="312"/>
      <c r="M468" s="312"/>
      <c r="N468" s="312"/>
      <c r="O468" s="312"/>
      <c r="P468" s="312"/>
      <c r="Q468" s="312"/>
      <c r="R468" s="312"/>
      <c r="S468" s="312"/>
      <c r="T468" s="312"/>
      <c r="U468" s="312"/>
      <c r="V468" s="312"/>
      <c r="W468" s="312"/>
      <c r="X468" s="312"/>
      <c r="Y468" s="312"/>
      <c r="Z468" s="312"/>
      <c r="AA468" s="312"/>
      <c r="AB468" s="312"/>
      <c r="AC468" s="312"/>
      <c r="AD468" s="312"/>
      <c r="AE468" s="312"/>
      <c r="AF468" s="312"/>
      <c r="AG468" s="312"/>
      <c r="AI468" s="245"/>
      <c r="AJ468" s="246"/>
      <c r="AN468" s="247"/>
      <c r="AO468" s="247"/>
      <c r="AP468" s="247"/>
      <c r="AQ468" s="247"/>
      <c r="AR468" s="52"/>
      <c r="AS468" s="247"/>
      <c r="AT468" s="247"/>
      <c r="AU468" s="52"/>
      <c r="AV468" s="247"/>
      <c r="AW468" s="247"/>
      <c r="AY468" s="244"/>
      <c r="AZ468" s="283"/>
      <c r="BA468" s="283"/>
      <c r="BB468" s="283"/>
      <c r="BC468" s="283"/>
      <c r="BD468" s="283"/>
      <c r="BF468" s="244"/>
      <c r="BG468" s="283"/>
      <c r="BH468" s="283"/>
      <c r="BI468" s="307"/>
      <c r="BJ468" s="307"/>
      <c r="BK468" s="307"/>
      <c r="BL468" s="307"/>
      <c r="BM468" s="307"/>
      <c r="BN468" s="307"/>
      <c r="BO468" s="307"/>
      <c r="BP468" s="307"/>
      <c r="BQ468" s="307"/>
      <c r="BR468" s="307"/>
    </row>
    <row r="469" spans="1:70" x14ac:dyDescent="0.25">
      <c r="A469" s="2"/>
      <c r="B469" s="2"/>
      <c r="C469" s="312"/>
      <c r="D469" s="312"/>
      <c r="E469" s="312"/>
      <c r="F469" s="312"/>
      <c r="G469" s="312"/>
      <c r="H469" s="312"/>
      <c r="I469" s="312"/>
      <c r="J469" s="312"/>
      <c r="K469" s="312"/>
      <c r="L469" s="312"/>
      <c r="M469" s="312"/>
      <c r="N469" s="312"/>
      <c r="O469" s="312"/>
      <c r="P469" s="312"/>
      <c r="Q469" s="312"/>
      <c r="R469" s="312"/>
      <c r="S469" s="312"/>
      <c r="T469" s="312"/>
      <c r="U469" s="312"/>
      <c r="V469" s="312"/>
      <c r="W469" s="312"/>
      <c r="X469" s="312"/>
      <c r="Y469" s="312"/>
      <c r="Z469" s="312"/>
      <c r="AA469" s="312"/>
      <c r="AB469" s="312"/>
      <c r="AC469" s="312"/>
      <c r="AD469" s="312"/>
      <c r="AE469" s="312"/>
      <c r="AF469" s="312"/>
      <c r="AG469" s="312"/>
      <c r="AI469" s="245"/>
      <c r="AJ469" s="246"/>
      <c r="AN469" s="247"/>
      <c r="AO469" s="247"/>
      <c r="AP469" s="247"/>
      <c r="AQ469" s="247"/>
      <c r="AR469" s="52"/>
      <c r="AS469" s="247"/>
      <c r="AT469" s="247"/>
      <c r="AU469" s="52"/>
      <c r="AV469" s="247"/>
      <c r="AW469" s="247"/>
      <c r="AY469" s="244"/>
      <c r="AZ469" s="283"/>
      <c r="BA469" s="283"/>
      <c r="BB469" s="283"/>
      <c r="BC469" s="283"/>
      <c r="BD469" s="283"/>
      <c r="BF469" s="244"/>
      <c r="BG469" s="283"/>
      <c r="BH469" s="283"/>
      <c r="BI469" s="307"/>
      <c r="BJ469" s="307"/>
      <c r="BK469" s="307"/>
      <c r="BL469" s="307"/>
      <c r="BM469" s="307"/>
      <c r="BN469" s="307"/>
      <c r="BO469" s="307"/>
      <c r="BP469" s="307"/>
      <c r="BQ469" s="307"/>
      <c r="BR469" s="307"/>
    </row>
    <row r="470" spans="1:70" x14ac:dyDescent="0.25">
      <c r="A470" s="2"/>
      <c r="B470" s="2"/>
      <c r="C470" s="312"/>
      <c r="D470" s="312"/>
      <c r="E470" s="312"/>
      <c r="F470" s="312"/>
      <c r="G470" s="312"/>
      <c r="H470" s="312"/>
      <c r="I470" s="312"/>
      <c r="J470" s="312"/>
      <c r="K470" s="312"/>
      <c r="L470" s="312"/>
      <c r="M470" s="312"/>
      <c r="N470" s="312"/>
      <c r="O470" s="312"/>
      <c r="P470" s="312"/>
      <c r="Q470" s="312"/>
      <c r="R470" s="312"/>
      <c r="S470" s="312"/>
      <c r="T470" s="312"/>
      <c r="U470" s="312"/>
      <c r="V470" s="312"/>
      <c r="W470" s="312"/>
      <c r="X470" s="312"/>
      <c r="Y470" s="312"/>
      <c r="Z470" s="312"/>
      <c r="AA470" s="312"/>
      <c r="AB470" s="312"/>
      <c r="AC470" s="312"/>
      <c r="AD470" s="312"/>
      <c r="AE470" s="312"/>
      <c r="AF470" s="312"/>
      <c r="AG470" s="312"/>
      <c r="AI470" s="245"/>
      <c r="AJ470" s="246"/>
      <c r="AN470" s="247"/>
      <c r="AO470" s="247"/>
      <c r="AP470" s="247"/>
      <c r="AQ470" s="247"/>
      <c r="AR470" s="52"/>
      <c r="AS470" s="247"/>
      <c r="AT470" s="247"/>
      <c r="AU470" s="52"/>
      <c r="AV470" s="247"/>
      <c r="AW470" s="247"/>
      <c r="AY470" s="244"/>
      <c r="AZ470" s="283"/>
      <c r="BA470" s="283"/>
      <c r="BB470" s="283"/>
      <c r="BC470" s="283"/>
      <c r="BD470" s="283"/>
      <c r="BF470" s="244"/>
      <c r="BG470" s="283"/>
      <c r="BH470" s="283"/>
      <c r="BI470" s="307"/>
      <c r="BJ470" s="307"/>
      <c r="BK470" s="307"/>
      <c r="BL470" s="307"/>
      <c r="BM470" s="307"/>
      <c r="BN470" s="307"/>
      <c r="BO470" s="307"/>
      <c r="BP470" s="307"/>
      <c r="BQ470" s="307"/>
      <c r="BR470" s="307"/>
    </row>
    <row r="471" spans="1:70" x14ac:dyDescent="0.25">
      <c r="A471" s="2"/>
      <c r="B471" s="2"/>
      <c r="C471" s="312"/>
      <c r="D471" s="312"/>
      <c r="E471" s="312"/>
      <c r="F471" s="312"/>
      <c r="G471" s="312"/>
      <c r="H471" s="312"/>
      <c r="I471" s="312"/>
      <c r="J471" s="312"/>
      <c r="K471" s="312"/>
      <c r="L471" s="312"/>
      <c r="M471" s="312"/>
      <c r="N471" s="312"/>
      <c r="O471" s="312"/>
      <c r="P471" s="312"/>
      <c r="Q471" s="312"/>
      <c r="R471" s="312"/>
      <c r="S471" s="312"/>
      <c r="T471" s="312"/>
      <c r="U471" s="312"/>
      <c r="V471" s="312"/>
      <c r="W471" s="312"/>
      <c r="X471" s="312"/>
      <c r="Y471" s="312"/>
      <c r="Z471" s="312"/>
      <c r="AA471" s="312"/>
      <c r="AB471" s="312"/>
      <c r="AC471" s="312"/>
      <c r="AD471" s="312"/>
      <c r="AE471" s="312"/>
      <c r="AF471" s="312"/>
      <c r="AG471" s="312"/>
      <c r="AI471" s="245"/>
      <c r="AJ471" s="246"/>
      <c r="AN471" s="247"/>
      <c r="AO471" s="247"/>
      <c r="AP471" s="247"/>
      <c r="AQ471" s="247"/>
      <c r="AR471" s="52"/>
      <c r="AS471" s="247"/>
      <c r="AT471" s="247"/>
      <c r="AU471" s="52"/>
      <c r="AV471" s="247"/>
      <c r="AW471" s="247"/>
      <c r="AY471" s="244"/>
      <c r="BF471" s="244"/>
      <c r="BG471" s="283"/>
      <c r="BH471" s="283"/>
      <c r="BI471" s="307"/>
      <c r="BJ471" s="307"/>
      <c r="BK471" s="307"/>
      <c r="BL471" s="307"/>
      <c r="BM471" s="307"/>
      <c r="BN471" s="307"/>
      <c r="BO471" s="307"/>
      <c r="BP471" s="307"/>
      <c r="BQ471" s="307"/>
      <c r="BR471" s="307"/>
    </row>
    <row r="472" spans="1:70" x14ac:dyDescent="0.25">
      <c r="AY472" s="244"/>
    </row>
    <row r="473" spans="1:70" x14ac:dyDescent="0.25">
      <c r="AY473" s="244"/>
    </row>
    <row r="474" spans="1:70" x14ac:dyDescent="0.25">
      <c r="AY474" s="244"/>
    </row>
    <row r="475" spans="1:70" x14ac:dyDescent="0.25">
      <c r="AY475" s="244"/>
    </row>
    <row r="476" spans="1:70" x14ac:dyDescent="0.25">
      <c r="AY476" s="244"/>
    </row>
    <row r="477" spans="1:70" x14ac:dyDescent="0.25">
      <c r="AY477" s="244"/>
    </row>
    <row r="478" spans="1:70" x14ac:dyDescent="0.25">
      <c r="AY478" s="244"/>
    </row>
    <row r="479" spans="1:70" x14ac:dyDescent="0.25">
      <c r="AY479" s="244"/>
    </row>
    <row r="480" spans="1:70" x14ac:dyDescent="0.25">
      <c r="AY480" s="244"/>
    </row>
    <row r="481" spans="51:51" x14ac:dyDescent="0.25">
      <c r="AY481" s="244"/>
    </row>
    <row r="482" spans="51:51" x14ac:dyDescent="0.25">
      <c r="AY482" s="244"/>
    </row>
    <row r="483" spans="51:51" x14ac:dyDescent="0.25">
      <c r="AY483" s="244"/>
    </row>
    <row r="484" spans="51:51" x14ac:dyDescent="0.25">
      <c r="AY484" s="244"/>
    </row>
    <row r="485" spans="51:51" x14ac:dyDescent="0.25">
      <c r="AY485" s="244"/>
    </row>
    <row r="486" spans="51:51" x14ac:dyDescent="0.25">
      <c r="AY486" s="244"/>
    </row>
    <row r="487" spans="51:51" x14ac:dyDescent="0.25">
      <c r="AY487" s="244"/>
    </row>
    <row r="488" spans="51:51" x14ac:dyDescent="0.25">
      <c r="AY488" s="244"/>
    </row>
    <row r="489" spans="51:51" x14ac:dyDescent="0.25">
      <c r="AY489" s="244"/>
    </row>
    <row r="490" spans="51:51" x14ac:dyDescent="0.25">
      <c r="AY490" s="244"/>
    </row>
    <row r="491" spans="51:51" x14ac:dyDescent="0.25">
      <c r="AY491" s="244"/>
    </row>
    <row r="492" spans="51:51" x14ac:dyDescent="0.25">
      <c r="AY492" s="244"/>
    </row>
    <row r="493" spans="51:51" x14ac:dyDescent="0.25">
      <c r="AY493" s="244"/>
    </row>
  </sheetData>
  <autoFilter ref="A2:BS471"/>
  <mergeCells count="6">
    <mergeCell ref="BF1:BR1"/>
    <mergeCell ref="A341:B341"/>
    <mergeCell ref="AM1:AQ1"/>
    <mergeCell ref="AS1:AT1"/>
    <mergeCell ref="AV1:AW1"/>
    <mergeCell ref="AY1:BD1"/>
  </mergeCell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40"/>
  <sheetViews>
    <sheetView workbookViewId="0">
      <selection activeCell="C2" sqref="C2"/>
    </sheetView>
  </sheetViews>
  <sheetFormatPr defaultRowHeight="15" x14ac:dyDescent="0.25"/>
  <cols>
    <col min="1" max="1" width="46.85546875" customWidth="1"/>
    <col min="2" max="2" width="15.28515625" customWidth="1"/>
    <col min="3" max="3" width="18.5703125" customWidth="1"/>
    <col min="4" max="6" width="17.42578125" customWidth="1"/>
    <col min="7" max="7" width="19.28515625" customWidth="1"/>
    <col min="8" max="8" width="17.5703125" customWidth="1"/>
    <col min="9" max="9" width="18.42578125" customWidth="1"/>
  </cols>
  <sheetData>
    <row r="1" spans="1:18" ht="45" x14ac:dyDescent="0.25">
      <c r="A1" s="257" t="s">
        <v>1390</v>
      </c>
      <c r="B1" s="324" t="s">
        <v>1424</v>
      </c>
      <c r="C1" s="324" t="s">
        <v>1423</v>
      </c>
      <c r="D1" s="324" t="s">
        <v>1422</v>
      </c>
      <c r="E1" s="324" t="s">
        <v>1391</v>
      </c>
      <c r="F1" s="324" t="s">
        <v>1392</v>
      </c>
      <c r="G1" s="324" t="s">
        <v>1393</v>
      </c>
      <c r="H1" s="324" t="s">
        <v>1394</v>
      </c>
      <c r="I1" s="324" t="s">
        <v>1395</v>
      </c>
      <c r="J1" s="258">
        <v>2011</v>
      </c>
      <c r="K1" s="258">
        <v>2010</v>
      </c>
      <c r="L1" s="258">
        <v>2009</v>
      </c>
      <c r="M1" s="258" t="s">
        <v>1396</v>
      </c>
      <c r="N1" s="258" t="s">
        <v>1397</v>
      </c>
      <c r="O1" s="258" t="s">
        <v>1398</v>
      </c>
      <c r="P1" s="258" t="s">
        <v>1399</v>
      </c>
      <c r="Q1" s="258" t="s">
        <v>1400</v>
      </c>
      <c r="R1" s="259"/>
    </row>
    <row r="2" spans="1:18" x14ac:dyDescent="0.25">
      <c r="A2" s="260" t="s">
        <v>1314</v>
      </c>
      <c r="B2" s="319">
        <f>(D2-E2)/E2</f>
        <v>1.8906388942853559E-2</v>
      </c>
      <c r="C2" s="262">
        <f>D2-E2</f>
        <v>80.336299999999028</v>
      </c>
      <c r="D2" s="262">
        <f>Totalt!AD474</f>
        <v>4329.4977999999983</v>
      </c>
      <c r="E2" s="262">
        <v>4249.1614999999993</v>
      </c>
      <c r="F2" s="262">
        <v>4036.7012999999993</v>
      </c>
      <c r="G2" s="262">
        <v>3921.0273300000003</v>
      </c>
      <c r="H2" s="262">
        <v>3834.6844010000018</v>
      </c>
      <c r="I2" s="263">
        <v>4062.6541176470591</v>
      </c>
      <c r="J2" s="263">
        <v>3852.2627938561964</v>
      </c>
      <c r="K2" s="263">
        <v>4121.5038316127693</v>
      </c>
      <c r="L2" s="263">
        <v>3589.8439999999991</v>
      </c>
      <c r="M2" s="320">
        <v>3842.1989999999996</v>
      </c>
      <c r="N2" s="320">
        <v>3739.8814999999986</v>
      </c>
      <c r="O2" s="320">
        <v>3785.0810000000006</v>
      </c>
      <c r="P2" s="320">
        <v>4171.835</v>
      </c>
      <c r="Q2" s="321">
        <v>3713.226349999999</v>
      </c>
      <c r="R2" s="259"/>
    </row>
    <row r="3" spans="1:18" x14ac:dyDescent="0.25">
      <c r="A3" s="260" t="s">
        <v>1401</v>
      </c>
      <c r="B3" s="319"/>
      <c r="C3" s="262"/>
      <c r="D3" s="262"/>
      <c r="E3" s="262"/>
      <c r="F3" s="262"/>
      <c r="G3" s="262"/>
      <c r="H3" s="262"/>
      <c r="I3" s="263"/>
      <c r="J3" s="263"/>
      <c r="K3" s="263"/>
      <c r="L3" s="263"/>
      <c r="M3" s="320" t="s">
        <v>1402</v>
      </c>
      <c r="N3" s="320" t="s">
        <v>1402</v>
      </c>
      <c r="O3" s="320">
        <v>8.109</v>
      </c>
      <c r="P3" s="320">
        <v>5.6239999999999997</v>
      </c>
      <c r="Q3" s="321">
        <v>7.0900000000000007</v>
      </c>
      <c r="R3" s="259"/>
    </row>
    <row r="4" spans="1:18" x14ac:dyDescent="0.25">
      <c r="A4" s="260" t="s">
        <v>767</v>
      </c>
      <c r="B4" s="319">
        <f t="shared" ref="B4:B25" si="0">(D4-E4)/E4</f>
        <v>2.6288094474815435E-2</v>
      </c>
      <c r="C4" s="262">
        <f t="shared" ref="C4:C25" si="1">D4-E4</f>
        <v>309.14047000000028</v>
      </c>
      <c r="D4" s="262">
        <f>Totalt!I474</f>
        <v>12068.854370000001</v>
      </c>
      <c r="E4" s="262">
        <v>11759.713900000001</v>
      </c>
      <c r="F4" s="262">
        <v>11108.776591799999</v>
      </c>
      <c r="G4" s="262">
        <v>11085.367992999998</v>
      </c>
      <c r="H4" s="262">
        <v>10592.484791000001</v>
      </c>
      <c r="I4" s="263">
        <v>10117.78631210712</v>
      </c>
      <c r="J4" s="263">
        <v>9581.3940560378269</v>
      </c>
      <c r="K4" s="263">
        <v>10191.074725472401</v>
      </c>
      <c r="L4" s="263">
        <v>9477.6911432105335</v>
      </c>
      <c r="M4" s="320">
        <v>7719.6883624176662</v>
      </c>
      <c r="N4" s="320">
        <v>7285.5656209451809</v>
      </c>
      <c r="O4" s="320">
        <v>7458.7800952238676</v>
      </c>
      <c r="P4" s="320">
        <v>6761.9430452443758</v>
      </c>
      <c r="Q4" s="321">
        <v>5200.3751892766732</v>
      </c>
      <c r="R4" s="259"/>
    </row>
    <row r="5" spans="1:18" x14ac:dyDescent="0.25">
      <c r="A5" s="343" t="s">
        <v>1425</v>
      </c>
      <c r="B5" s="319">
        <f t="shared" si="0"/>
        <v>0.23468125870399345</v>
      </c>
      <c r="C5" s="262">
        <f t="shared" si="1"/>
        <v>192.57584750000001</v>
      </c>
      <c r="D5" s="262">
        <f>Totalt!J474+Totalt!K474</f>
        <v>1013.1605357000001</v>
      </c>
      <c r="E5" s="262">
        <v>820.58468820000007</v>
      </c>
      <c r="F5" s="262">
        <v>861.28116529409999</v>
      </c>
      <c r="G5" s="262">
        <v>922.79043805900005</v>
      </c>
      <c r="H5" s="262">
        <v>865.14805460000002</v>
      </c>
      <c r="I5" s="263">
        <v>866.87128119047986</v>
      </c>
      <c r="J5" s="263">
        <v>718.69999999999993</v>
      </c>
      <c r="K5" s="263">
        <v>740.4</v>
      </c>
      <c r="L5" s="263">
        <v>574.4</v>
      </c>
      <c r="M5" s="320">
        <v>870.10699999999997</v>
      </c>
      <c r="N5" s="320">
        <v>844.29</v>
      </c>
      <c r="O5" s="320">
        <v>828.91</v>
      </c>
      <c r="P5" s="320">
        <v>865.9</v>
      </c>
      <c r="Q5" s="321">
        <v>829.90299999999991</v>
      </c>
      <c r="R5" s="259"/>
    </row>
    <row r="6" spans="1:18" x14ac:dyDescent="0.25">
      <c r="A6" s="260" t="s">
        <v>1186</v>
      </c>
      <c r="B6" s="319">
        <f t="shared" si="0"/>
        <v>8.201039594861198E-2</v>
      </c>
      <c r="C6" s="262">
        <f t="shared" si="1"/>
        <v>299.44324000000006</v>
      </c>
      <c r="D6" s="262">
        <f>Totalt!L474</f>
        <v>3950.7271599999999</v>
      </c>
      <c r="E6" s="262">
        <v>3651.2839199999999</v>
      </c>
      <c r="F6" s="262">
        <v>2964.7997442000005</v>
      </c>
      <c r="G6" s="262">
        <v>2962.9568862999995</v>
      </c>
      <c r="H6" s="262">
        <v>3005.4039199999997</v>
      </c>
      <c r="I6" s="263">
        <v>2493.2099638723676</v>
      </c>
      <c r="J6" s="263">
        <v>2445.0813815388401</v>
      </c>
      <c r="K6" s="263">
        <v>2906.5185753175629</v>
      </c>
      <c r="L6" s="263">
        <v>3165.5392955741436</v>
      </c>
      <c r="M6" s="320">
        <v>2338.7616180695959</v>
      </c>
      <c r="N6" s="320">
        <v>1453.6847154091563</v>
      </c>
      <c r="O6" s="320">
        <v>1320.9895532827941</v>
      </c>
      <c r="P6" s="320">
        <v>1393.7318648053556</v>
      </c>
      <c r="Q6" s="321">
        <v>1172.118327081906</v>
      </c>
      <c r="R6" s="259"/>
    </row>
    <row r="7" spans="1:18" ht="17.25" x14ac:dyDescent="0.25">
      <c r="A7" s="260" t="s">
        <v>1403</v>
      </c>
      <c r="B7" s="319">
        <f t="shared" si="0"/>
        <v>-4.3209416672432305E-2</v>
      </c>
      <c r="C7" s="262">
        <f t="shared" si="1"/>
        <v>-672.17161919999853</v>
      </c>
      <c r="D7" s="262">
        <f>Totalt!AW474</f>
        <v>14883.965699100005</v>
      </c>
      <c r="E7" s="262">
        <v>15556.137318300003</v>
      </c>
      <c r="F7" s="262">
        <v>14868.792437519985</v>
      </c>
      <c r="G7" s="262">
        <v>14185.186198480007</v>
      </c>
      <c r="H7" s="262">
        <v>15242.232561699991</v>
      </c>
      <c r="I7" s="263">
        <v>14720.17896007144</v>
      </c>
      <c r="J7" s="263">
        <v>14284.363807058389</v>
      </c>
      <c r="K7" s="263">
        <v>18765.116243748525</v>
      </c>
      <c r="L7" s="263">
        <v>16716.689162779043</v>
      </c>
      <c r="M7" s="320">
        <v>13642</v>
      </c>
      <c r="N7" s="320">
        <v>11823.149864204535</v>
      </c>
      <c r="O7" s="320">
        <v>14182.581055496841</v>
      </c>
      <c r="P7" s="320">
        <v>13548.84573515328</v>
      </c>
      <c r="Q7" s="321">
        <v>11004.57997651525</v>
      </c>
      <c r="R7" s="259"/>
    </row>
    <row r="8" spans="1:18" ht="17.25" x14ac:dyDescent="0.25">
      <c r="A8" s="260" t="s">
        <v>1404</v>
      </c>
      <c r="B8" s="319">
        <f t="shared" si="0"/>
        <v>-0.11204720436045706</v>
      </c>
      <c r="C8" s="262">
        <f t="shared" si="1"/>
        <v>-363.72421740000163</v>
      </c>
      <c r="D8" s="262">
        <f>Totalt!AX474</f>
        <v>2882.4452829999987</v>
      </c>
      <c r="E8" s="262">
        <v>3246.1695004000003</v>
      </c>
      <c r="F8" s="262">
        <v>2824.1296110999988</v>
      </c>
      <c r="G8" s="262">
        <v>3144.1345805000014</v>
      </c>
      <c r="H8" s="262">
        <v>3989.1761473999991</v>
      </c>
      <c r="I8" s="263">
        <v>4094.816132363515</v>
      </c>
      <c r="J8" s="263">
        <v>3470.5594193151019</v>
      </c>
      <c r="K8" s="263">
        <v>4579.7834783361404</v>
      </c>
      <c r="L8" s="263">
        <v>4012</v>
      </c>
      <c r="M8" s="320">
        <v>4023</v>
      </c>
      <c r="N8" s="320">
        <v>3479.1850943827053</v>
      </c>
      <c r="O8" s="320">
        <v>3882.9060004888661</v>
      </c>
      <c r="P8" s="320">
        <v>4606.4713186563831</v>
      </c>
      <c r="Q8" s="321">
        <v>3650.6293705967414</v>
      </c>
      <c r="R8" s="259"/>
    </row>
    <row r="9" spans="1:18" x14ac:dyDescent="0.25">
      <c r="A9" s="260" t="s">
        <v>1405</v>
      </c>
      <c r="B9" s="319">
        <f t="shared" si="0"/>
        <v>-7.1434258685738231E-2</v>
      </c>
      <c r="C9" s="262">
        <f t="shared" si="1"/>
        <v>-9.2352179000000092</v>
      </c>
      <c r="D9" s="262">
        <f>Totalt!AV474</f>
        <v>120.047539</v>
      </c>
      <c r="E9" s="262">
        <v>129.28275690000001</v>
      </c>
      <c r="F9" s="262">
        <v>147.762909912</v>
      </c>
      <c r="G9" s="262">
        <v>83.864430880000015</v>
      </c>
      <c r="H9" s="262">
        <v>175.22474200000002</v>
      </c>
      <c r="I9" s="263">
        <v>538.82113201178743</v>
      </c>
      <c r="J9" s="263"/>
      <c r="K9" s="263"/>
      <c r="L9" s="263"/>
      <c r="M9" s="320"/>
      <c r="N9" s="320"/>
      <c r="O9" s="320"/>
      <c r="P9" s="320"/>
      <c r="Q9" s="321"/>
      <c r="R9" s="259"/>
    </row>
    <row r="10" spans="1:18" x14ac:dyDescent="0.25">
      <c r="A10" s="260" t="s">
        <v>1406</v>
      </c>
      <c r="B10" s="319"/>
      <c r="C10" s="262"/>
      <c r="D10" s="262"/>
      <c r="E10" s="262"/>
      <c r="F10" s="262"/>
      <c r="G10" s="262"/>
      <c r="H10" s="262"/>
      <c r="I10" s="263"/>
      <c r="J10" s="263">
        <v>115.52465567393369</v>
      </c>
      <c r="K10" s="263">
        <v>173.37</v>
      </c>
      <c r="L10" s="263">
        <v>128.60000000000002</v>
      </c>
      <c r="M10" s="320">
        <v>129.06900000000007</v>
      </c>
      <c r="N10" s="320">
        <v>26.139810493984328</v>
      </c>
      <c r="O10" s="320">
        <v>245.85900000000004</v>
      </c>
      <c r="P10" s="320">
        <v>302.90631320397836</v>
      </c>
      <c r="Q10" s="321">
        <v>360.94666891746544</v>
      </c>
      <c r="R10" s="259"/>
    </row>
    <row r="11" spans="1:18" x14ac:dyDescent="0.25">
      <c r="A11" s="260" t="s">
        <v>854</v>
      </c>
      <c r="B11" s="319">
        <f t="shared" si="0"/>
        <v>-0.1946306860462885</v>
      </c>
      <c r="C11" s="262">
        <f t="shared" si="1"/>
        <v>-58.993639000000059</v>
      </c>
      <c r="D11" s="262">
        <f>Totalt!V474</f>
        <v>244.11189999999996</v>
      </c>
      <c r="E11" s="262">
        <v>303.10553900000002</v>
      </c>
      <c r="F11" s="262">
        <v>165.96613299999999</v>
      </c>
      <c r="G11" s="262">
        <v>433.24310650999996</v>
      </c>
      <c r="H11" s="262">
        <v>481.05299999999994</v>
      </c>
      <c r="I11" s="263">
        <v>715.33739964474523</v>
      </c>
      <c r="J11" s="263">
        <v>710.83840267551511</v>
      </c>
      <c r="K11" s="263">
        <v>983.67450983735512</v>
      </c>
      <c r="L11" s="263">
        <v>862.45624468046435</v>
      </c>
      <c r="M11" s="320">
        <v>737.93128075924255</v>
      </c>
      <c r="N11" s="320">
        <v>667.65904139378051</v>
      </c>
      <c r="O11" s="320">
        <v>743.7341631400559</v>
      </c>
      <c r="P11" s="320">
        <v>780.75316215842827</v>
      </c>
      <c r="Q11" s="321">
        <v>785.85018390963705</v>
      </c>
      <c r="R11" s="259"/>
    </row>
    <row r="12" spans="1:18" x14ac:dyDescent="0.25">
      <c r="A12" s="260" t="s">
        <v>803</v>
      </c>
      <c r="B12" s="319">
        <f t="shared" si="0"/>
        <v>-0.29752967072755332</v>
      </c>
      <c r="C12" s="262">
        <f t="shared" si="1"/>
        <v>-270.76624400000026</v>
      </c>
      <c r="D12" s="262">
        <f>Totalt!W474</f>
        <v>639.28162899999973</v>
      </c>
      <c r="E12" s="262">
        <v>910.04787299999998</v>
      </c>
      <c r="F12" s="262">
        <v>622.85854500000039</v>
      </c>
      <c r="G12" s="262">
        <v>769.75212580000004</v>
      </c>
      <c r="H12" s="262">
        <v>1394.5684399999998</v>
      </c>
      <c r="I12" s="263">
        <v>1280.9513403286476</v>
      </c>
      <c r="J12" s="263">
        <v>960.04709982937209</v>
      </c>
      <c r="K12" s="263">
        <v>2256.3852445526745</v>
      </c>
      <c r="L12" s="263">
        <v>2072.6661501367039</v>
      </c>
      <c r="M12" s="320">
        <v>1309.2826857397858</v>
      </c>
      <c r="N12" s="320">
        <v>1641.6741281915881</v>
      </c>
      <c r="O12" s="320">
        <v>1713.6957484982888</v>
      </c>
      <c r="P12" s="320" t="s">
        <v>1402</v>
      </c>
      <c r="Q12" s="321" t="s">
        <v>1402</v>
      </c>
      <c r="R12" s="259"/>
    </row>
    <row r="13" spans="1:18" ht="17.25" x14ac:dyDescent="0.25">
      <c r="A13" s="260" t="s">
        <v>1407</v>
      </c>
      <c r="B13" s="319"/>
      <c r="C13" s="262"/>
      <c r="D13" s="262"/>
      <c r="E13" s="262"/>
      <c r="F13" s="262"/>
      <c r="G13" s="262"/>
      <c r="H13" s="262"/>
      <c r="I13" s="263"/>
      <c r="J13" s="263"/>
      <c r="K13" s="263"/>
      <c r="L13" s="263"/>
      <c r="M13" s="320">
        <v>3288.1429840039877</v>
      </c>
      <c r="N13" s="320">
        <v>3498.5550725485823</v>
      </c>
      <c r="O13" s="320">
        <v>788.91025176562846</v>
      </c>
      <c r="P13" s="320">
        <v>1349.2552920525159</v>
      </c>
      <c r="Q13" s="321">
        <v>1196.8362177197109</v>
      </c>
      <c r="R13" s="259"/>
    </row>
    <row r="14" spans="1:18" x14ac:dyDescent="0.25">
      <c r="A14" s="260" t="s">
        <v>1202</v>
      </c>
      <c r="B14" s="319"/>
      <c r="C14" s="262"/>
      <c r="D14" s="262"/>
      <c r="E14" s="262"/>
      <c r="F14" s="262"/>
      <c r="G14" s="262"/>
      <c r="H14" s="262"/>
      <c r="I14" s="263"/>
      <c r="J14" s="263"/>
      <c r="K14" s="263"/>
      <c r="L14" s="263"/>
      <c r="M14" s="320">
        <v>840.02592297995614</v>
      </c>
      <c r="N14" s="320">
        <v>783.39243737289451</v>
      </c>
      <c r="O14" s="320">
        <v>994.97270805158803</v>
      </c>
      <c r="P14" s="320" t="s">
        <v>1402</v>
      </c>
      <c r="Q14" s="321" t="s">
        <v>1402</v>
      </c>
      <c r="R14" s="259"/>
    </row>
    <row r="15" spans="1:18" x14ac:dyDescent="0.25">
      <c r="A15" s="260" t="s">
        <v>1408</v>
      </c>
      <c r="B15" s="319">
        <f t="shared" si="0"/>
        <v>-1.4751177065867753E-2</v>
      </c>
      <c r="C15" s="262">
        <f t="shared" si="1"/>
        <v>-14.9553370000001</v>
      </c>
      <c r="D15" s="262">
        <f>Totalt!Y474</f>
        <v>998.88490999999999</v>
      </c>
      <c r="E15" s="262">
        <v>1013.8402470000001</v>
      </c>
      <c r="F15" s="262">
        <v>1032.9613498099998</v>
      </c>
      <c r="G15" s="262">
        <v>1223.5504582799999</v>
      </c>
      <c r="H15" s="262">
        <v>1463.47236</v>
      </c>
      <c r="I15" s="263">
        <v>1617.8971451755954</v>
      </c>
      <c r="J15" s="263">
        <v>1726.9380841394538</v>
      </c>
      <c r="K15" s="263">
        <v>2674.2666892639713</v>
      </c>
      <c r="L15" s="263">
        <v>2608.0452166126561</v>
      </c>
      <c r="M15" s="320">
        <v>2549.3159979968054</v>
      </c>
      <c r="N15" s="320">
        <v>2583.6857800627899</v>
      </c>
      <c r="O15" s="320">
        <v>2166.5709744718602</v>
      </c>
      <c r="P15" s="320">
        <v>3006.3172371633814</v>
      </c>
      <c r="Q15" s="321">
        <v>2849.4435989512313</v>
      </c>
      <c r="R15" s="259"/>
    </row>
    <row r="16" spans="1:18" x14ac:dyDescent="0.25">
      <c r="A16" s="260" t="s">
        <v>1409</v>
      </c>
      <c r="B16" s="319">
        <f t="shared" si="0"/>
        <v>-0.33184875693294658</v>
      </c>
      <c r="C16" s="262">
        <f t="shared" si="1"/>
        <v>-0.61411400000000005</v>
      </c>
      <c r="D16" s="262">
        <f>Totalt!AE474</f>
        <v>1.23647</v>
      </c>
      <c r="E16" s="262">
        <v>1.850584</v>
      </c>
      <c r="F16" s="262">
        <v>26.912909999999997</v>
      </c>
      <c r="G16" s="262">
        <v>23.089386000000001</v>
      </c>
      <c r="H16" s="262">
        <v>2.6017099999999997</v>
      </c>
      <c r="I16" s="263">
        <v>2.6352941176470588</v>
      </c>
      <c r="J16" s="263">
        <v>140.44070588235292</v>
      </c>
      <c r="K16" s="263">
        <v>17.3</v>
      </c>
      <c r="L16" s="263">
        <v>47.482999999999997</v>
      </c>
      <c r="M16" s="320">
        <v>182.96064999999999</v>
      </c>
      <c r="N16" s="320">
        <v>600.505</v>
      </c>
      <c r="O16" s="320">
        <v>652.41047999999978</v>
      </c>
      <c r="P16" s="320">
        <v>3084.7640000000001</v>
      </c>
      <c r="Q16" s="321">
        <v>3971.4472869999995</v>
      </c>
      <c r="R16" s="259"/>
    </row>
    <row r="17" spans="1:18" x14ac:dyDescent="0.25">
      <c r="A17" s="260" t="s">
        <v>1410</v>
      </c>
      <c r="B17" s="319">
        <f t="shared" si="0"/>
        <v>-7.4105380333502988E-2</v>
      </c>
      <c r="C17" s="262">
        <f t="shared" si="1"/>
        <v>-84.567219999999907</v>
      </c>
      <c r="D17" s="262">
        <f>Totalt!AA474</f>
        <v>1056.6079499999998</v>
      </c>
      <c r="E17" s="262">
        <v>1141.1751699999998</v>
      </c>
      <c r="F17" s="262">
        <v>1214.95334</v>
      </c>
      <c r="G17" s="262">
        <v>1215.7718473</v>
      </c>
      <c r="H17" s="262">
        <v>1196.6844300000002</v>
      </c>
      <c r="I17" s="263">
        <v>1458.37</v>
      </c>
      <c r="J17" s="263">
        <v>1264.5516838571427</v>
      </c>
      <c r="K17" s="263">
        <v>1427.7951932604935</v>
      </c>
      <c r="L17" s="263">
        <v>1436.6210000000001</v>
      </c>
      <c r="M17" s="320">
        <v>1564.6350000000002</v>
      </c>
      <c r="N17" s="320">
        <v>1643.0840000000001</v>
      </c>
      <c r="O17" s="320">
        <v>1553.8881875000002</v>
      </c>
      <c r="P17" s="320">
        <v>1780.5689999999997</v>
      </c>
      <c r="Q17" s="321">
        <v>1895.6057500000004</v>
      </c>
      <c r="R17" s="259"/>
    </row>
    <row r="18" spans="1:18" x14ac:dyDescent="0.25">
      <c r="A18" s="260" t="s">
        <v>1411</v>
      </c>
      <c r="B18" s="319">
        <f t="shared" si="0"/>
        <v>-8.334321849134628E-2</v>
      </c>
      <c r="C18" s="262">
        <f t="shared" si="1"/>
        <v>-301.82802999999967</v>
      </c>
      <c r="D18" s="262">
        <f>Totalt!AB474+Totalt!AA474</f>
        <v>3319.6787399999994</v>
      </c>
      <c r="E18" s="262">
        <v>3621.5067699999991</v>
      </c>
      <c r="F18" s="262">
        <v>3950.1493200000009</v>
      </c>
      <c r="G18" s="262">
        <v>3951.817826</v>
      </c>
      <c r="H18" s="262">
        <v>3938.7569000000003</v>
      </c>
      <c r="I18" s="263">
        <v>4704.7999999999993</v>
      </c>
      <c r="J18" s="263">
        <v>3921.2891819999995</v>
      </c>
      <c r="K18" s="263">
        <v>4574.5218334401798</v>
      </c>
      <c r="L18" s="263">
        <v>4659.7349999999997</v>
      </c>
      <c r="M18" s="320">
        <v>4768.2410000000009</v>
      </c>
      <c r="N18" s="320">
        <v>5164.4496999999992</v>
      </c>
      <c r="O18" s="320">
        <v>5064.1500000000015</v>
      </c>
      <c r="P18" s="320">
        <v>5492.8870000000006</v>
      </c>
      <c r="Q18" s="321">
        <v>5875.9270000000006</v>
      </c>
      <c r="R18" s="259"/>
    </row>
    <row r="19" spans="1:18" x14ac:dyDescent="0.25">
      <c r="A19" s="260" t="s">
        <v>1412</v>
      </c>
      <c r="B19" s="319">
        <f t="shared" si="0"/>
        <v>-9.052658528765907E-2</v>
      </c>
      <c r="C19" s="262">
        <f t="shared" si="1"/>
        <v>-27.477270999999973</v>
      </c>
      <c r="D19" s="262">
        <f>Totalt!Z474</f>
        <v>276.04981900000007</v>
      </c>
      <c r="E19" s="262">
        <v>303.52709000000004</v>
      </c>
      <c r="F19" s="262">
        <v>262.29312400000003</v>
      </c>
      <c r="G19" s="262">
        <v>225.17362899999995</v>
      </c>
      <c r="H19" s="262">
        <v>276.40034000000003</v>
      </c>
      <c r="I19" s="263">
        <v>300.82823529411769</v>
      </c>
      <c r="J19" s="263">
        <v>144.71840537505014</v>
      </c>
      <c r="K19" s="263">
        <v>139.37625883982562</v>
      </c>
      <c r="L19" s="263">
        <v>211.12280000000001</v>
      </c>
      <c r="M19" s="320">
        <v>221.34484700000004</v>
      </c>
      <c r="N19" s="320">
        <v>339.31899999999996</v>
      </c>
      <c r="O19" s="320">
        <v>235.935</v>
      </c>
      <c r="P19" s="320">
        <v>444.69372999999979</v>
      </c>
      <c r="Q19" s="321">
        <v>402.17589999999996</v>
      </c>
      <c r="R19" s="259"/>
    </row>
    <row r="20" spans="1:18" ht="17.25" x14ac:dyDescent="0.25">
      <c r="A20" s="260" t="s">
        <v>1413</v>
      </c>
      <c r="B20" s="319">
        <f t="shared" si="0"/>
        <v>1.4894893754725793E-2</v>
      </c>
      <c r="C20" s="262">
        <f t="shared" si="1"/>
        <v>23.422675299998218</v>
      </c>
      <c r="D20" s="262">
        <f>Totalt!AF474</f>
        <v>1595.9532139999983</v>
      </c>
      <c r="E20" s="262">
        <v>1572.5305387000001</v>
      </c>
      <c r="F20" s="262">
        <v>1582.23738411</v>
      </c>
      <c r="G20" s="262">
        <v>1604.0068908899998</v>
      </c>
      <c r="H20" s="262">
        <v>1696.9427799999994</v>
      </c>
      <c r="I20" s="263">
        <v>1736.1875343008242</v>
      </c>
      <c r="J20" s="263">
        <v>1758.3712661661</v>
      </c>
      <c r="K20" s="263">
        <v>1792.0863795720459</v>
      </c>
      <c r="L20" s="263">
        <v>1458.8205390000001</v>
      </c>
      <c r="M20" s="320">
        <v>1382.0550774687335</v>
      </c>
      <c r="N20" s="320">
        <v>1612</v>
      </c>
      <c r="O20" s="320">
        <v>1156.0666999999999</v>
      </c>
      <c r="P20" s="320">
        <v>1291.3747049999997</v>
      </c>
      <c r="Q20" s="321">
        <v>1107.74981</v>
      </c>
      <c r="R20" s="259"/>
    </row>
    <row r="21" spans="1:18" x14ac:dyDescent="0.25">
      <c r="A21" s="260" t="s">
        <v>768</v>
      </c>
      <c r="B21" s="319">
        <f t="shared" si="0"/>
        <v>-0.55205290160168641</v>
      </c>
      <c r="C21" s="262">
        <f t="shared" si="1"/>
        <v>-953.31077000000028</v>
      </c>
      <c r="D21" s="262">
        <f>Totalt!G474</f>
        <v>773.53600000000006</v>
      </c>
      <c r="E21" s="262">
        <v>1726.8467700000003</v>
      </c>
      <c r="F21" s="262">
        <v>1194.0680000000002</v>
      </c>
      <c r="G21" s="262">
        <v>958.10299999999995</v>
      </c>
      <c r="H21" s="262">
        <v>1675.088</v>
      </c>
      <c r="I21" s="263">
        <v>1790.1908701842046</v>
      </c>
      <c r="J21" s="263">
        <v>2111.1210444311241</v>
      </c>
      <c r="K21" s="263">
        <v>3305.9884631072509</v>
      </c>
      <c r="L21" s="263">
        <v>2451.8697420165117</v>
      </c>
      <c r="M21" s="320">
        <v>1675.8140365034592</v>
      </c>
      <c r="N21" s="320">
        <v>2049.114212873837</v>
      </c>
      <c r="O21" s="320">
        <v>1721.6433511548271</v>
      </c>
      <c r="P21" s="320">
        <v>1867.3924365878113</v>
      </c>
      <c r="Q21" s="321">
        <v>2742.6258195836335</v>
      </c>
      <c r="R21" s="259"/>
    </row>
    <row r="22" spans="1:18" ht="17.25" x14ac:dyDescent="0.25">
      <c r="A22" s="260" t="s">
        <v>1414</v>
      </c>
      <c r="B22" s="319">
        <f t="shared" si="0"/>
        <v>-0.49459429265054106</v>
      </c>
      <c r="C22" s="262">
        <f t="shared" si="1"/>
        <v>-635.79848390000052</v>
      </c>
      <c r="D22" s="262">
        <f>Totalt!D474+Totalt!E474+Totalt!F474</f>
        <v>649.6965032999999</v>
      </c>
      <c r="E22" s="262">
        <v>1285.4949872000004</v>
      </c>
      <c r="F22" s="262">
        <v>678.10185996499968</v>
      </c>
      <c r="G22" s="262">
        <v>779.29301750000013</v>
      </c>
      <c r="H22" s="262">
        <v>1239.8003847</v>
      </c>
      <c r="I22" s="263">
        <v>1850.1618853470659</v>
      </c>
      <c r="J22" s="263">
        <v>2068.8706001072387</v>
      </c>
      <c r="K22" s="263">
        <v>4558.0694154630955</v>
      </c>
      <c r="L22" s="263">
        <v>3836.716392178595</v>
      </c>
      <c r="M22" s="320">
        <v>1269.8037483988528</v>
      </c>
      <c r="N22" s="320">
        <v>1686.4408688091753</v>
      </c>
      <c r="O22" s="320">
        <v>2701.8956247377137</v>
      </c>
      <c r="P22" s="320">
        <v>2304.0838577850745</v>
      </c>
      <c r="Q22" s="321">
        <v>3209.8405354312617</v>
      </c>
      <c r="R22" s="259"/>
    </row>
    <row r="23" spans="1:18" x14ac:dyDescent="0.25">
      <c r="A23" s="260" t="s">
        <v>839</v>
      </c>
      <c r="B23" s="319">
        <f t="shared" si="0"/>
        <v>0.14584289965735814</v>
      </c>
      <c r="C23" s="262">
        <f t="shared" si="1"/>
        <v>102.39065499999992</v>
      </c>
      <c r="D23" s="262">
        <f>Totalt!C474</f>
        <v>804.45195000000001</v>
      </c>
      <c r="E23" s="262">
        <v>702.06129500000009</v>
      </c>
      <c r="F23" s="262">
        <v>1096.66213167</v>
      </c>
      <c r="G23" s="262">
        <v>1156.2032795</v>
      </c>
      <c r="H23" s="262">
        <v>1708.2693099999999</v>
      </c>
      <c r="I23" s="263">
        <v>1242.3651922285537</v>
      </c>
      <c r="J23" s="263">
        <v>1347.6425746928876</v>
      </c>
      <c r="K23" s="263">
        <v>1606.0962613998297</v>
      </c>
      <c r="L23" s="263">
        <v>1443.7285173129358</v>
      </c>
      <c r="M23" s="320">
        <v>1449.3792809004606</v>
      </c>
      <c r="N23" s="320">
        <v>1803.0257275033955</v>
      </c>
      <c r="O23" s="320">
        <v>1947.3608102504072</v>
      </c>
      <c r="P23" s="320">
        <v>1905.537335712693</v>
      </c>
      <c r="Q23" s="321">
        <v>2410.9544915612514</v>
      </c>
      <c r="R23" s="259"/>
    </row>
    <row r="24" spans="1:18" x14ac:dyDescent="0.25">
      <c r="A24" s="264" t="s">
        <v>1327</v>
      </c>
      <c r="B24" s="319">
        <f t="shared" si="0"/>
        <v>-0.36236465227677206</v>
      </c>
      <c r="C24" s="262">
        <f t="shared" si="1"/>
        <v>-13.973763000000002</v>
      </c>
      <c r="D24" s="262">
        <f>Totalt!H474</f>
        <v>24.588947000000001</v>
      </c>
      <c r="E24" s="262">
        <v>38.562710000000003</v>
      </c>
      <c r="F24" s="262">
        <v>51.842999999999996</v>
      </c>
      <c r="G24" s="262">
        <v>67.857561000000004</v>
      </c>
      <c r="H24" s="262">
        <v>96.690328999999991</v>
      </c>
      <c r="I24" s="263">
        <v>131.92000000000002</v>
      </c>
      <c r="J24" s="263">
        <v>171.75908035336315</v>
      </c>
      <c r="K24" s="263">
        <v>325.0745209771494</v>
      </c>
      <c r="L24" s="263">
        <v>498.12006411600782</v>
      </c>
      <c r="M24" s="320">
        <v>228.98450103823399</v>
      </c>
      <c r="N24" s="320">
        <v>323.87273479925238</v>
      </c>
      <c r="O24" s="320">
        <v>265.38607776231697</v>
      </c>
      <c r="P24" s="320">
        <v>360.27871455445899</v>
      </c>
      <c r="Q24" s="321">
        <v>435.84375553259201</v>
      </c>
      <c r="R24" s="259"/>
    </row>
    <row r="25" spans="1:18" x14ac:dyDescent="0.25">
      <c r="A25" s="265" t="s">
        <v>1201</v>
      </c>
      <c r="B25" s="319">
        <f t="shared" si="0"/>
        <v>7.3224000940984413E-2</v>
      </c>
      <c r="C25" s="262">
        <f t="shared" si="1"/>
        <v>422.6857899999959</v>
      </c>
      <c r="D25" s="262">
        <f>Totalt!AC474</f>
        <v>6195.1891299999988</v>
      </c>
      <c r="E25" s="262">
        <v>5772.5033400000029</v>
      </c>
      <c r="F25" s="262">
        <v>5684.560309999998</v>
      </c>
      <c r="G25" s="262">
        <v>5285.069279999997</v>
      </c>
      <c r="H25" s="262">
        <v>5088.785818999997</v>
      </c>
      <c r="I25" s="266">
        <v>5166.8799999999974</v>
      </c>
      <c r="J25" s="266">
        <v>3898.9579119959885</v>
      </c>
      <c r="K25" s="266"/>
      <c r="L25" s="266"/>
      <c r="M25" s="322"/>
      <c r="N25" s="322"/>
      <c r="O25" s="322"/>
      <c r="P25" s="322"/>
      <c r="Q25" s="323"/>
      <c r="R25" s="259"/>
    </row>
    <row r="26" spans="1:18" ht="17.25" x14ac:dyDescent="0.25">
      <c r="A26" s="267" t="s">
        <v>1415</v>
      </c>
      <c r="B26" s="325">
        <f>(D26-E26)/E26</f>
        <v>-3.3404748504364826E-2</v>
      </c>
      <c r="C26" s="326">
        <f>D26-E26</f>
        <v>-1892.8537285999992</v>
      </c>
      <c r="D26" s="268">
        <f>SUM(D2:D25)-D17</f>
        <v>54771.357599100011</v>
      </c>
      <c r="E26" s="268">
        <v>56664.21132770001</v>
      </c>
      <c r="F26" s="268">
        <f>SUM(F2:F25)-F17</f>
        <v>53160.857827381085</v>
      </c>
      <c r="G26" s="268">
        <v>52782.487417698998</v>
      </c>
      <c r="H26" s="268">
        <f>SUM(H2:H25)-H17</f>
        <v>56766.783990399999</v>
      </c>
      <c r="I26" s="269">
        <f>SUM(I2:I25)-I17</f>
        <v>57434.492795885155</v>
      </c>
      <c r="J26" s="269">
        <v>53428.880471128745</v>
      </c>
      <c r="K26" s="269">
        <v>63710.606430940774</v>
      </c>
      <c r="L26" s="269">
        <v>57815.527267617595</v>
      </c>
      <c r="M26" s="269">
        <v>52468.106993276779</v>
      </c>
      <c r="N26" s="269">
        <v>51405.590308990853</v>
      </c>
      <c r="O26" s="269">
        <v>51865.947594325058</v>
      </c>
      <c r="P26" s="269">
        <v>53544.594748077739</v>
      </c>
      <c r="Q26" s="327">
        <v>50927.563482077363</v>
      </c>
      <c r="R26" s="259"/>
    </row>
    <row r="27" spans="1:18" ht="17.25" x14ac:dyDescent="0.25">
      <c r="A27" s="270" t="s">
        <v>1416</v>
      </c>
      <c r="B27" s="328">
        <f>(D27-E27)/E27</f>
        <v>-1.2349497282616181E-2</v>
      </c>
      <c r="C27" s="261">
        <f>D27-E27</f>
        <v>-603.75231099993835</v>
      </c>
      <c r="D27" s="269">
        <f>Totalt!AK474-Totalt!AL474</f>
        <v>48285.06455200004</v>
      </c>
      <c r="E27" s="271">
        <v>48888.816862999978</v>
      </c>
      <c r="F27" s="271">
        <v>45862.367570000024</v>
      </c>
      <c r="G27" s="269">
        <v>45160.597417999983</v>
      </c>
      <c r="H27" s="269">
        <v>48880.996426999991</v>
      </c>
      <c r="I27" s="269">
        <v>49990.84</v>
      </c>
      <c r="J27" s="269">
        <v>48079.541329865999</v>
      </c>
      <c r="K27" s="269">
        <v>61171.912360500013</v>
      </c>
      <c r="L27" s="269">
        <v>50825.087031000003</v>
      </c>
      <c r="M27" s="269">
        <v>47758.588479000064</v>
      </c>
      <c r="N27" s="269">
        <v>47432.403500000044</v>
      </c>
      <c r="O27" s="269">
        <v>46735.900920000051</v>
      </c>
      <c r="P27" s="269">
        <v>49149.252615497942</v>
      </c>
      <c r="Q27" s="327">
        <v>46311.931681159156</v>
      </c>
      <c r="R27" s="259"/>
    </row>
    <row r="28" spans="1:18" x14ac:dyDescent="0.25">
      <c r="A28" s="272" t="s">
        <v>1417</v>
      </c>
      <c r="B28" s="329"/>
      <c r="C28" s="330"/>
      <c r="D28" s="273">
        <f>D27/(D26-D25)</f>
        <v>0.99400726886713708</v>
      </c>
      <c r="E28" s="273">
        <v>0.96064405766880323</v>
      </c>
      <c r="F28" s="273">
        <f>F27/(F26-F25)</f>
        <v>0.9660055642125378</v>
      </c>
      <c r="G28" s="273">
        <v>0.95080110011612884</v>
      </c>
      <c r="H28" s="273">
        <f>H27/(H26-H25)</f>
        <v>0.94587635273480952</v>
      </c>
      <c r="I28" s="273">
        <f>I27/(I26-I25)</f>
        <v>0.95644008451703377</v>
      </c>
      <c r="J28" s="331">
        <v>0.97071707052367839</v>
      </c>
      <c r="K28" s="332">
        <v>0.96015272475560909</v>
      </c>
      <c r="L28" s="332">
        <v>0.87909060823297325</v>
      </c>
      <c r="M28" s="332">
        <v>0.91024035773045542</v>
      </c>
      <c r="N28" s="332">
        <v>0.92270905197063946</v>
      </c>
      <c r="O28" s="332">
        <v>0.90109027382570539</v>
      </c>
      <c r="P28" s="332">
        <v>0.91791249605568093</v>
      </c>
      <c r="Q28" s="333">
        <v>0.90936868985411878</v>
      </c>
      <c r="R28" s="259"/>
    </row>
    <row r="29" spans="1:18" x14ac:dyDescent="0.25">
      <c r="A29" s="259"/>
      <c r="B29" s="274"/>
      <c r="C29" s="274"/>
      <c r="D29" s="274"/>
      <c r="E29" s="274"/>
      <c r="F29" s="274"/>
      <c r="G29" s="274"/>
      <c r="H29" s="274"/>
      <c r="I29" s="274"/>
      <c r="J29" s="274"/>
      <c r="K29" s="259"/>
      <c r="L29" s="259"/>
      <c r="M29" s="259"/>
      <c r="N29" s="259"/>
      <c r="O29" s="259"/>
      <c r="P29" s="259"/>
      <c r="Q29" s="259"/>
      <c r="R29" s="259"/>
    </row>
    <row r="30" spans="1:18" x14ac:dyDescent="0.25">
      <c r="A30" s="259"/>
      <c r="B30" s="259"/>
      <c r="C30" s="259"/>
      <c r="D30" s="259"/>
      <c r="E30" s="259"/>
      <c r="F30" s="259"/>
      <c r="G30" s="259"/>
      <c r="H30" s="275"/>
      <c r="I30" s="275"/>
      <c r="J30" s="259"/>
      <c r="K30" s="259"/>
      <c r="L30" s="259"/>
      <c r="M30" s="259"/>
      <c r="N30" s="259"/>
      <c r="O30" s="259"/>
      <c r="P30" s="259"/>
      <c r="Q30" s="259"/>
      <c r="R30" s="259"/>
    </row>
    <row r="31" spans="1:18" x14ac:dyDescent="0.25">
      <c r="A31" s="276">
        <v>1</v>
      </c>
      <c r="B31" s="277" t="s">
        <v>1418</v>
      </c>
      <c r="C31" s="259"/>
      <c r="D31" s="259"/>
      <c r="E31" s="259"/>
      <c r="F31" s="259"/>
      <c r="G31" s="259"/>
      <c r="H31" s="278"/>
      <c r="I31" s="278"/>
      <c r="J31" s="259"/>
      <c r="K31" s="259"/>
      <c r="L31" s="259"/>
      <c r="M31" s="259"/>
      <c r="N31" s="259"/>
      <c r="O31" s="259"/>
      <c r="P31" s="259"/>
      <c r="Q31" s="259"/>
      <c r="R31" s="259"/>
    </row>
    <row r="32" spans="1:18" x14ac:dyDescent="0.25">
      <c r="A32" s="276">
        <v>3</v>
      </c>
      <c r="B32" s="276" t="s">
        <v>1419</v>
      </c>
      <c r="C32" s="276"/>
      <c r="D32" s="276"/>
      <c r="E32" s="276"/>
      <c r="F32" s="276"/>
      <c r="G32" s="276"/>
      <c r="H32" s="276"/>
      <c r="I32" s="276"/>
      <c r="J32" s="259"/>
      <c r="K32" s="259"/>
      <c r="L32" s="259"/>
      <c r="M32" s="259"/>
      <c r="N32" s="259"/>
      <c r="O32" s="259"/>
      <c r="P32" s="259"/>
      <c r="Q32" s="259"/>
      <c r="R32" s="259"/>
    </row>
    <row r="33" spans="1:18" x14ac:dyDescent="0.25">
      <c r="A33" s="276">
        <v>4</v>
      </c>
      <c r="B33" s="276" t="s">
        <v>1420</v>
      </c>
      <c r="C33" s="276"/>
      <c r="D33" s="276"/>
      <c r="E33" s="276"/>
      <c r="F33" s="276"/>
      <c r="G33" s="276"/>
      <c r="H33" s="276"/>
      <c r="I33" s="276"/>
      <c r="J33" s="259"/>
      <c r="K33" s="259"/>
      <c r="L33" s="259"/>
      <c r="M33" s="259"/>
      <c r="N33" s="259"/>
      <c r="O33" s="259"/>
      <c r="P33" s="259"/>
      <c r="Q33" s="259"/>
      <c r="R33" s="259"/>
    </row>
    <row r="34" spans="1:18" x14ac:dyDescent="0.25">
      <c r="A34" s="279">
        <v>6</v>
      </c>
      <c r="B34" s="277" t="s">
        <v>1426</v>
      </c>
      <c r="C34" s="276"/>
      <c r="D34" s="276"/>
      <c r="E34" s="276"/>
      <c r="F34" s="276"/>
      <c r="G34" s="276"/>
      <c r="H34" s="276"/>
      <c r="I34" s="276"/>
      <c r="J34" s="259"/>
      <c r="K34" s="259"/>
      <c r="L34" s="259"/>
      <c r="M34" s="259"/>
      <c r="N34" s="259"/>
      <c r="O34" s="259"/>
      <c r="P34" s="259"/>
      <c r="Q34" s="259"/>
      <c r="R34" s="259"/>
    </row>
    <row r="35" spans="1:18" x14ac:dyDescent="0.25">
      <c r="A35" s="276">
        <v>7</v>
      </c>
      <c r="B35" s="276" t="s">
        <v>1421</v>
      </c>
      <c r="C35" s="276"/>
      <c r="D35" s="276"/>
      <c r="E35" s="276"/>
      <c r="F35" s="276"/>
      <c r="G35" s="276"/>
      <c r="H35" s="276"/>
      <c r="I35" s="276"/>
      <c r="J35" s="259"/>
      <c r="K35" s="259"/>
      <c r="L35" s="259"/>
      <c r="M35" s="259"/>
      <c r="N35" s="259"/>
      <c r="O35" s="259"/>
      <c r="P35" s="259"/>
      <c r="Q35" s="259"/>
      <c r="R35" s="259"/>
    </row>
    <row r="36" spans="1:18" x14ac:dyDescent="0.25">
      <c r="A36" s="276">
        <v>8</v>
      </c>
      <c r="B36" s="334" t="s">
        <v>1484</v>
      </c>
      <c r="C36" s="276"/>
      <c r="D36" s="276"/>
      <c r="E36" s="276"/>
      <c r="F36" s="276"/>
      <c r="G36" s="276"/>
      <c r="H36" s="276"/>
      <c r="I36" s="276"/>
      <c r="J36" s="259"/>
      <c r="K36" s="259"/>
      <c r="L36" s="259"/>
      <c r="M36" s="259"/>
      <c r="N36" s="259"/>
      <c r="O36" s="259"/>
      <c r="P36" s="259"/>
      <c r="Q36" s="259"/>
      <c r="R36" s="259"/>
    </row>
    <row r="37" spans="1:18" x14ac:dyDescent="0.25">
      <c r="A37" s="259"/>
      <c r="B37" s="259"/>
      <c r="C37" s="259"/>
      <c r="D37" s="259"/>
      <c r="E37" s="259"/>
      <c r="F37" s="259"/>
      <c r="G37" s="259"/>
      <c r="H37" s="259"/>
      <c r="I37" s="259"/>
      <c r="J37" s="259"/>
      <c r="K37" s="259"/>
      <c r="L37" s="259"/>
      <c r="M37" s="259"/>
      <c r="N37" s="259"/>
      <c r="O37" s="259"/>
      <c r="P37" s="259"/>
      <c r="Q37" s="259"/>
      <c r="R37" s="259"/>
    </row>
    <row r="38" spans="1:18" x14ac:dyDescent="0.25">
      <c r="A38" s="276"/>
      <c r="B38" s="276"/>
      <c r="C38" s="276"/>
      <c r="D38" s="276"/>
      <c r="E38" s="276"/>
      <c r="F38" s="276"/>
      <c r="G38" s="276"/>
      <c r="H38" s="276"/>
      <c r="I38" s="276"/>
      <c r="J38" s="259"/>
      <c r="K38" s="259"/>
      <c r="L38" s="259"/>
      <c r="M38" s="259"/>
      <c r="N38" s="259"/>
      <c r="O38" s="259"/>
      <c r="P38" s="259"/>
      <c r="Q38" s="259"/>
      <c r="R38" s="259"/>
    </row>
    <row r="39" spans="1:18" x14ac:dyDescent="0.25">
      <c r="A39" s="276"/>
      <c r="B39" s="276"/>
      <c r="C39" s="276"/>
      <c r="D39" s="276"/>
      <c r="E39" s="276"/>
      <c r="F39" s="276"/>
      <c r="G39" s="276"/>
      <c r="H39" s="276"/>
      <c r="I39" s="276"/>
      <c r="J39" s="259"/>
      <c r="K39" s="259"/>
      <c r="L39" s="259"/>
      <c r="M39" s="259"/>
      <c r="N39" s="259"/>
      <c r="O39" s="259"/>
      <c r="P39" s="259"/>
      <c r="Q39" s="259"/>
      <c r="R39" s="259"/>
    </row>
    <row r="40" spans="1:18" x14ac:dyDescent="0.25">
      <c r="A40" s="276"/>
      <c r="B40" s="276"/>
      <c r="C40" s="276"/>
      <c r="D40" s="276"/>
      <c r="E40" s="276"/>
      <c r="F40" s="276"/>
      <c r="G40" s="276"/>
      <c r="H40" s="276"/>
      <c r="I40" s="276"/>
      <c r="J40" s="259"/>
      <c r="K40" s="259"/>
      <c r="L40" s="259"/>
      <c r="M40" s="259"/>
      <c r="N40" s="259"/>
      <c r="O40" s="259"/>
      <c r="P40" s="259"/>
      <c r="Q40" s="259"/>
      <c r="R40" s="259"/>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482"/>
  <sheetViews>
    <sheetView workbookViewId="0">
      <selection activeCell="C2" sqref="C2"/>
    </sheetView>
  </sheetViews>
  <sheetFormatPr defaultRowHeight="15" x14ac:dyDescent="0.25"/>
  <cols>
    <col min="1" max="1" width="18.28515625" customWidth="1"/>
    <col min="2" max="2" width="19.140625" customWidth="1"/>
  </cols>
  <sheetData>
    <row r="1" spans="1:18" ht="75" x14ac:dyDescent="0.25">
      <c r="A1" s="39" t="s">
        <v>684</v>
      </c>
      <c r="B1" s="39" t="s">
        <v>1</v>
      </c>
      <c r="C1" t="s">
        <v>1212</v>
      </c>
      <c r="E1" s="4" t="s">
        <v>1152</v>
      </c>
      <c r="F1" s="4" t="s">
        <v>1447</v>
      </c>
      <c r="G1" s="4" t="s">
        <v>1448</v>
      </c>
      <c r="H1" s="4" t="s">
        <v>1449</v>
      </c>
      <c r="I1" s="4" t="s">
        <v>1450</v>
      </c>
      <c r="J1" s="4" t="s">
        <v>1451</v>
      </c>
      <c r="K1" s="4"/>
      <c r="L1" t="s">
        <v>1262</v>
      </c>
      <c r="N1" s="291" t="s">
        <v>1452</v>
      </c>
      <c r="O1" s="291" t="s">
        <v>1453</v>
      </c>
      <c r="P1" s="291" t="s">
        <v>1454</v>
      </c>
      <c r="Q1" s="291" t="s">
        <v>1455</v>
      </c>
      <c r="R1" s="291" t="s">
        <v>729</v>
      </c>
    </row>
    <row r="2" spans="1:18" x14ac:dyDescent="0.25">
      <c r="A2" s="2" t="s">
        <v>23</v>
      </c>
      <c r="B2" s="2" t="s">
        <v>24</v>
      </c>
      <c r="C2" t="str">
        <f>VLOOKUP($B2,Totalt!$B$1:$BU$501,MATCH("Kvalitetsgranskad:",Totalt!$B$1:$BU$1,0),FALSE)</f>
        <v>Ja</v>
      </c>
      <c r="E2" t="str">
        <f>VLOOKUP($B2,Miljö!$B$1:$AG$479,MATCH(E$1,Miljö!$B$1:$AK$1,0),FALSE)</f>
        <v>Ja</v>
      </c>
      <c r="F2" t="str">
        <f>VLOOKUP($B2,Miljö!$B$1:$J$479,MATCH("Typ av ursprungsspecificerad el   (Om inget värde anges används Nordisk residualmix, se inforuta) ()",Miljö!$B$1:$J$1,0),FALSE)</f>
        <v>'Sverige'</v>
      </c>
      <c r="G2">
        <f>VLOOKUP($B2,Miljö!$B$1:$J$479,MATCH("Primärenergifaktor ()",Miljö!$B$1:$J$1,0),FALSE)</f>
        <v>1</v>
      </c>
      <c r="H2">
        <f>VLOOKUP($B2,Miljö!$B$1:$J$479,MATCH("Koldioxidekvivalenter energiomvandling (g/kwh)",Miljö!$B$1:$J$1,0),FALSE)</f>
        <v>0.03</v>
      </c>
      <c r="I2">
        <f>VLOOKUP($B2,Miljö!$B$1:$J$479,MATCH("Fossilandel för ursprungspecificerad el ()",Miljö!$B$1:$J$1,0),FALSE)</f>
        <v>0</v>
      </c>
      <c r="J2">
        <f>VLOOKUP($B2,Miljö!$B$1:$J$479,MATCH("Kärnkraftsandel för ursprungsspecificerad el ()",Miljö!$B$1:$J$1,0),FALSE)</f>
        <v>0</v>
      </c>
      <c r="L2">
        <f>VLOOKUP($B2,Totalt!$B$1:$BU$501,MATCH("total el",Totalt!$B$1:$BU$1,0),FALSE)</f>
        <v>0.153</v>
      </c>
      <c r="N2" s="291">
        <f>IF(ISERROR($L2*G2),"",$L2*G2)</f>
        <v>0.153</v>
      </c>
      <c r="O2" s="291">
        <f>IF(ISERROR($L2*H2),"",$L2*H2)</f>
        <v>4.5899999999999995E-3</v>
      </c>
      <c r="P2" s="291">
        <f>IF(ISERROR($L2*I2),"",$L2*I2)</f>
        <v>0</v>
      </c>
      <c r="Q2" s="291">
        <f>IF(ISERROR($L2*J2),"",$L2*J2)</f>
        <v>0</v>
      </c>
    </row>
    <row r="3" spans="1:18" x14ac:dyDescent="0.25">
      <c r="A3" s="2" t="s">
        <v>23</v>
      </c>
      <c r="B3" s="2" t="s">
        <v>26</v>
      </c>
      <c r="C3" t="str">
        <f>VLOOKUP($B3,Totalt!$B$1:$BU$501,MATCH("Kvalitetsgranskad:",Totalt!$B$1:$BU$1,0),FALSE)</f>
        <v>Ja</v>
      </c>
      <c r="E3" t="str">
        <f>VLOOKUP($B3,Miljö!$B$1:$AG$479,MATCH(E$1,Miljö!$B$1:$AK$1,0),FALSE)</f>
        <v>Ja</v>
      </c>
      <c r="F3" t="str">
        <f>VLOOKUP($B3,Miljö!$B$1:$J$479,MATCH("Typ av ursprungsspecificerad el   (Om inget värde anges används Nordisk residualmix, se inforuta) ()",Miljö!$B$1:$J$1,0),FALSE)</f>
        <v>'Sverige'</v>
      </c>
      <c r="G3">
        <f>VLOOKUP($B3,Miljö!$B$1:$J$479,MATCH("Primärenergifaktor ()",Miljö!$B$1:$J$1,0),FALSE)</f>
        <v>1</v>
      </c>
      <c r="H3">
        <f>VLOOKUP($B3,Miljö!$B$1:$J$479,MATCH("Koldioxidekvivalenter energiomvandling (g/kwh)",Miljö!$B$1:$J$1,0),FALSE)</f>
        <v>0.03</v>
      </c>
      <c r="I3">
        <f>VLOOKUP($B3,Miljö!$B$1:$J$479,MATCH("Fossilandel för ursprungspecificerad el ()",Miljö!$B$1:$J$1,0),FALSE)</f>
        <v>0</v>
      </c>
      <c r="J3">
        <f>VLOOKUP($B3,Miljö!$B$1:$J$479,MATCH("Kärnkraftsandel för ursprungsspecificerad el ()",Miljö!$B$1:$J$1,0),FALSE)</f>
        <v>0</v>
      </c>
      <c r="L3">
        <f>VLOOKUP($B3,Totalt!$B$1:$BU$501,MATCH("total el",Totalt!$B$1:$BU$1,0),FALSE)</f>
        <v>0.4</v>
      </c>
      <c r="N3" s="291">
        <f t="shared" ref="N3:N66" si="0">IF(ISERROR($L3*G3),"",$L3*G3)</f>
        <v>0.4</v>
      </c>
      <c r="O3" s="291">
        <f t="shared" ref="O3:O66" si="1">IF(ISERROR($L3*H3),"",$L3*H3)</f>
        <v>1.2E-2</v>
      </c>
      <c r="P3" s="291">
        <f t="shared" ref="P3:P66" si="2">IF(ISERROR($L3*I3),"",$L3*I3)</f>
        <v>0</v>
      </c>
      <c r="Q3" s="291">
        <f t="shared" ref="Q3:Q66" si="3">IF(ISERROR($L3*J3),"",$L3*J3)</f>
        <v>0</v>
      </c>
    </row>
    <row r="4" spans="1:18" x14ac:dyDescent="0.25">
      <c r="A4" s="2" t="s">
        <v>23</v>
      </c>
      <c r="B4" s="2" t="s">
        <v>27</v>
      </c>
      <c r="C4" t="str">
        <f>VLOOKUP($B4,Totalt!$B$1:$BU$501,MATCH("Kvalitetsgranskad:",Totalt!$B$1:$BU$1,0),FALSE)</f>
        <v>Ja</v>
      </c>
      <c r="E4" t="str">
        <f>VLOOKUP($B4,Miljö!$B$1:$AG$479,MATCH(E$1,Miljö!$B$1:$AK$1,0),FALSE)</f>
        <v>Ja</v>
      </c>
      <c r="F4" t="str">
        <f>VLOOKUP($B4,Miljö!$B$1:$J$479,MATCH("Typ av ursprungsspecificerad el   (Om inget värde anges används Nordisk residualmix, se inforuta) ()",Miljö!$B$1:$J$1,0),FALSE)</f>
        <v>'Sverige'</v>
      </c>
      <c r="G4">
        <f>VLOOKUP($B4,Miljö!$B$1:$J$479,MATCH("Primärenergifaktor ()",Miljö!$B$1:$J$1,0),FALSE)</f>
        <v>1</v>
      </c>
      <c r="H4">
        <f>VLOOKUP($B4,Miljö!$B$1:$J$479,MATCH("Koldioxidekvivalenter energiomvandling (g/kwh)",Miljö!$B$1:$J$1,0),FALSE)</f>
        <v>0.03</v>
      </c>
      <c r="I4">
        <f>VLOOKUP($B4,Miljö!$B$1:$J$479,MATCH("Fossilandel för ursprungspecificerad el ()",Miljö!$B$1:$J$1,0),FALSE)</f>
        <v>0</v>
      </c>
      <c r="J4">
        <f>VLOOKUP($B4,Miljö!$B$1:$J$479,MATCH("Kärnkraftsandel för ursprungsspecificerad el ()",Miljö!$B$1:$J$1,0),FALSE)</f>
        <v>0</v>
      </c>
      <c r="L4">
        <f>VLOOKUP($B4,Totalt!$B$1:$BU$501,MATCH("total el",Totalt!$B$1:$BU$1,0),FALSE)</f>
        <v>0.01</v>
      </c>
      <c r="N4" s="291">
        <f t="shared" si="0"/>
        <v>0.01</v>
      </c>
      <c r="O4" s="291">
        <f t="shared" si="1"/>
        <v>2.9999999999999997E-4</v>
      </c>
      <c r="P4" s="291">
        <f t="shared" si="2"/>
        <v>0</v>
      </c>
      <c r="Q4" s="291">
        <f t="shared" si="3"/>
        <v>0</v>
      </c>
    </row>
    <row r="5" spans="1:18" x14ac:dyDescent="0.25">
      <c r="A5" s="2" t="s">
        <v>23</v>
      </c>
      <c r="B5" s="2" t="s">
        <v>28</v>
      </c>
      <c r="C5" t="str">
        <f>VLOOKUP($B5,Totalt!$B$1:$BU$501,MATCH("Kvalitetsgranskad:",Totalt!$B$1:$BU$1,0),FALSE)</f>
        <v>Ja</v>
      </c>
      <c r="E5" t="str">
        <f>VLOOKUP($B5,Miljö!$B$1:$AG$479,MATCH(E$1,Miljö!$B$1:$AK$1,0),FALSE)</f>
        <v>Ja</v>
      </c>
      <c r="F5" t="str">
        <f>VLOOKUP($B5,Miljö!$B$1:$J$479,MATCH("Typ av ursprungsspecificerad el   (Om inget värde anges används Nordisk residualmix, se inforuta) ()",Miljö!$B$1:$J$1,0),FALSE)</f>
        <v>'Sverige'</v>
      </c>
      <c r="G5">
        <f>VLOOKUP($B5,Miljö!$B$1:$J$479,MATCH("Primärenergifaktor ()",Miljö!$B$1:$J$1,0),FALSE)</f>
        <v>1</v>
      </c>
      <c r="H5">
        <f>VLOOKUP($B5,Miljö!$B$1:$J$479,MATCH("Koldioxidekvivalenter energiomvandling (g/kwh)",Miljö!$B$1:$J$1,0),FALSE)</f>
        <v>0.03</v>
      </c>
      <c r="I5">
        <f>VLOOKUP($B5,Miljö!$B$1:$J$479,MATCH("Fossilandel för ursprungspecificerad el ()",Miljö!$B$1:$J$1,0),FALSE)</f>
        <v>0</v>
      </c>
      <c r="J5">
        <f>VLOOKUP($B5,Miljö!$B$1:$J$479,MATCH("Kärnkraftsandel för ursprungsspecificerad el ()",Miljö!$B$1:$J$1,0),FALSE)</f>
        <v>0</v>
      </c>
      <c r="L5">
        <f>VLOOKUP($B5,Totalt!$B$1:$BU$501,MATCH("total el",Totalt!$B$1:$BU$1,0),FALSE)</f>
        <v>0.1</v>
      </c>
      <c r="N5" s="291">
        <f t="shared" si="0"/>
        <v>0.1</v>
      </c>
      <c r="O5" s="291">
        <f t="shared" si="1"/>
        <v>3.0000000000000001E-3</v>
      </c>
      <c r="P5" s="291">
        <f t="shared" si="2"/>
        <v>0</v>
      </c>
      <c r="Q5" s="291">
        <f t="shared" si="3"/>
        <v>0</v>
      </c>
    </row>
    <row r="6" spans="1:18" x14ac:dyDescent="0.25">
      <c r="A6" s="2" t="s">
        <v>23</v>
      </c>
      <c r="B6" s="2" t="s">
        <v>29</v>
      </c>
      <c r="C6" t="str">
        <f>VLOOKUP($B6,Totalt!$B$1:$BU$501,MATCH("Kvalitetsgranskad:",Totalt!$B$1:$BU$1,0),FALSE)</f>
        <v>Ja</v>
      </c>
      <c r="E6" t="str">
        <f>VLOOKUP($B6,Miljö!$B$1:$AG$479,MATCH(E$1,Miljö!$B$1:$AK$1,0),FALSE)</f>
        <v>Ja</v>
      </c>
      <c r="F6" t="str">
        <f>VLOOKUP($B6,Miljö!$B$1:$J$479,MATCH("Typ av ursprungsspecificerad el   (Om inget värde anges används Nordisk residualmix, se inforuta) ()",Miljö!$B$1:$J$1,0),FALSE)</f>
        <v>'Sverige'</v>
      </c>
      <c r="G6">
        <f>VLOOKUP($B6,Miljö!$B$1:$J$479,MATCH("Primärenergifaktor ()",Miljö!$B$1:$J$1,0),FALSE)</f>
        <v>1</v>
      </c>
      <c r="H6">
        <f>VLOOKUP($B6,Miljö!$B$1:$J$479,MATCH("Koldioxidekvivalenter energiomvandling (g/kwh)",Miljö!$B$1:$J$1,0),FALSE)</f>
        <v>0.03</v>
      </c>
      <c r="I6">
        <f>VLOOKUP($B6,Miljö!$B$1:$J$479,MATCH("Fossilandel för ursprungspecificerad el ()",Miljö!$B$1:$J$1,0),FALSE)</f>
        <v>0</v>
      </c>
      <c r="J6">
        <f>VLOOKUP($B6,Miljö!$B$1:$J$479,MATCH("Kärnkraftsandel för ursprungsspecificerad el ()",Miljö!$B$1:$J$1,0),FALSE)</f>
        <v>0</v>
      </c>
      <c r="L6">
        <f>VLOOKUP($B6,Totalt!$B$1:$BU$501,MATCH("total el",Totalt!$B$1:$BU$1,0),FALSE)</f>
        <v>0.1</v>
      </c>
      <c r="N6" s="291">
        <f t="shared" si="0"/>
        <v>0.1</v>
      </c>
      <c r="O6" s="291">
        <f t="shared" si="1"/>
        <v>3.0000000000000001E-3</v>
      </c>
      <c r="P6" s="291">
        <f t="shared" si="2"/>
        <v>0</v>
      </c>
      <c r="Q6" s="291">
        <f t="shared" si="3"/>
        <v>0</v>
      </c>
    </row>
    <row r="7" spans="1:18" x14ac:dyDescent="0.25">
      <c r="A7" s="2" t="s">
        <v>23</v>
      </c>
      <c r="B7" s="2" t="s">
        <v>30</v>
      </c>
      <c r="C7" t="str">
        <f>VLOOKUP($B7,Totalt!$B$1:$BU$501,MATCH("Kvalitetsgranskad:",Totalt!$B$1:$BU$1,0),FALSE)</f>
        <v>Ja</v>
      </c>
      <c r="E7" t="str">
        <f>VLOOKUP($B7,Miljö!$B$1:$AG$479,MATCH(E$1,Miljö!$B$1:$AK$1,0),FALSE)</f>
        <v>Ja</v>
      </c>
      <c r="F7" t="str">
        <f>VLOOKUP($B7,Miljö!$B$1:$J$479,MATCH("Typ av ursprungsspecificerad el   (Om inget värde anges används Nordisk residualmix, se inforuta) ()",Miljö!$B$1:$J$1,0),FALSE)</f>
        <v>'Förnybar el Jämtkraft'</v>
      </c>
      <c r="G7">
        <f>VLOOKUP($B7,Miljö!$B$1:$J$479,MATCH("Primärenergifaktor ()",Miljö!$B$1:$J$1,0),FALSE)</f>
        <v>1</v>
      </c>
      <c r="H7">
        <f>VLOOKUP($B7,Miljö!$B$1:$J$479,MATCH("Koldioxidekvivalenter energiomvandling (g/kwh)",Miljö!$B$1:$J$1,0),FALSE)</f>
        <v>0.03</v>
      </c>
      <c r="I7">
        <f>VLOOKUP($B7,Miljö!$B$1:$J$479,MATCH("Fossilandel för ursprungspecificerad el ()",Miljö!$B$1:$J$1,0),FALSE)</f>
        <v>0</v>
      </c>
      <c r="J7">
        <f>VLOOKUP($B7,Miljö!$B$1:$J$479,MATCH("Kärnkraftsandel för ursprungsspecificerad el ()",Miljö!$B$1:$J$1,0),FALSE)</f>
        <v>0</v>
      </c>
      <c r="L7">
        <f>VLOOKUP($B7,Totalt!$B$1:$BU$501,MATCH("total el",Totalt!$B$1:$BU$1,0),FALSE)</f>
        <v>0.1</v>
      </c>
      <c r="N7" s="291">
        <f t="shared" si="0"/>
        <v>0.1</v>
      </c>
      <c r="O7" s="291">
        <f t="shared" si="1"/>
        <v>3.0000000000000001E-3</v>
      </c>
      <c r="P7" s="291">
        <f t="shared" si="2"/>
        <v>0</v>
      </c>
      <c r="Q7" s="291">
        <f t="shared" si="3"/>
        <v>0</v>
      </c>
    </row>
    <row r="8" spans="1:18" x14ac:dyDescent="0.25">
      <c r="A8" s="2" t="s">
        <v>23</v>
      </c>
      <c r="B8" s="2" t="s">
        <v>31</v>
      </c>
      <c r="C8" t="str">
        <f>VLOOKUP($B8,Totalt!$B$1:$BU$501,MATCH("Kvalitetsgranskad:",Totalt!$B$1:$BU$1,0),FALSE)</f>
        <v>Ja</v>
      </c>
      <c r="E8" t="str">
        <f>VLOOKUP($B8,Miljö!$B$1:$AG$479,MATCH(E$1,Miljö!$B$1:$AK$1,0),FALSE)</f>
        <v>Ja</v>
      </c>
      <c r="F8" t="str">
        <f>VLOOKUP($B8,Miljö!$B$1:$J$479,MATCH("Typ av ursprungsspecificerad el   (Om inget värde anges används Nordisk residualmix, se inforuta) ()",Miljö!$B$1:$J$1,0),FALSE)</f>
        <v>'Förnybar el Jämtkraft'</v>
      </c>
      <c r="G8">
        <f>VLOOKUP($B8,Miljö!$B$1:$J$479,MATCH("Primärenergifaktor ()",Miljö!$B$1:$J$1,0),FALSE)</f>
        <v>1</v>
      </c>
      <c r="H8">
        <f>VLOOKUP($B8,Miljö!$B$1:$J$479,MATCH("Koldioxidekvivalenter energiomvandling (g/kwh)",Miljö!$B$1:$J$1,0),FALSE)</f>
        <v>0.03</v>
      </c>
      <c r="I8">
        <f>VLOOKUP($B8,Miljö!$B$1:$J$479,MATCH("Fossilandel för ursprungspecificerad el ()",Miljö!$B$1:$J$1,0),FALSE)</f>
        <v>0</v>
      </c>
      <c r="J8">
        <f>VLOOKUP($B8,Miljö!$B$1:$J$479,MATCH("Kärnkraftsandel för ursprungsspecificerad el ()",Miljö!$B$1:$J$1,0),FALSE)</f>
        <v>0</v>
      </c>
      <c r="L8">
        <f>VLOOKUP($B8,Totalt!$B$1:$BU$501,MATCH("total el",Totalt!$B$1:$BU$1,0),FALSE)</f>
        <v>0.03</v>
      </c>
      <c r="N8" s="291">
        <f t="shared" si="0"/>
        <v>0.03</v>
      </c>
      <c r="O8" s="291">
        <f t="shared" si="1"/>
        <v>8.9999999999999998E-4</v>
      </c>
      <c r="P8" s="291">
        <f t="shared" si="2"/>
        <v>0</v>
      </c>
      <c r="Q8" s="291">
        <f t="shared" si="3"/>
        <v>0</v>
      </c>
    </row>
    <row r="9" spans="1:18" x14ac:dyDescent="0.25">
      <c r="A9" s="2" t="s">
        <v>23</v>
      </c>
      <c r="B9" s="2" t="s">
        <v>32</v>
      </c>
      <c r="C9" t="str">
        <f>VLOOKUP($B9,Totalt!$B$1:$BU$501,MATCH("Kvalitetsgranskad:",Totalt!$B$1:$BU$1,0),FALSE)</f>
        <v>Ja</v>
      </c>
      <c r="E9" t="str">
        <f>VLOOKUP($B9,Miljö!$B$1:$AG$479,MATCH(E$1,Miljö!$B$1:$AK$1,0),FALSE)</f>
        <v>Ja</v>
      </c>
      <c r="F9" t="str">
        <f>VLOOKUP($B9,Miljö!$B$1:$J$479,MATCH("Typ av ursprungsspecificerad el   (Om inget värde anges används Nordisk residualmix, se inforuta) ()",Miljö!$B$1:$J$1,0),FALSE)</f>
        <v>'Förnybar El Jämtkraft'</v>
      </c>
      <c r="G9">
        <f>VLOOKUP($B9,Miljö!$B$1:$J$479,MATCH("Primärenergifaktor ()",Miljö!$B$1:$J$1,0),FALSE)</f>
        <v>1</v>
      </c>
      <c r="H9">
        <f>VLOOKUP($B9,Miljö!$B$1:$J$479,MATCH("Koldioxidekvivalenter energiomvandling (g/kwh)",Miljö!$B$1:$J$1,0),FALSE)</f>
        <v>0.03</v>
      </c>
      <c r="I9">
        <f>VLOOKUP($B9,Miljö!$B$1:$J$479,MATCH("Fossilandel för ursprungspecificerad el ()",Miljö!$B$1:$J$1,0),FALSE)</f>
        <v>0</v>
      </c>
      <c r="J9">
        <f>VLOOKUP($B9,Miljö!$B$1:$J$479,MATCH("Kärnkraftsandel för ursprungsspecificerad el ()",Miljö!$B$1:$J$1,0),FALSE)</f>
        <v>0</v>
      </c>
      <c r="L9">
        <f>VLOOKUP($B9,Totalt!$B$1:$BU$501,MATCH("total el",Totalt!$B$1:$BU$1,0),FALSE)</f>
        <v>0.2</v>
      </c>
      <c r="N9" s="291">
        <f t="shared" si="0"/>
        <v>0.2</v>
      </c>
      <c r="O9" s="291">
        <f t="shared" si="1"/>
        <v>6.0000000000000001E-3</v>
      </c>
      <c r="P9" s="291">
        <f t="shared" si="2"/>
        <v>0</v>
      </c>
      <c r="Q9" s="291">
        <f t="shared" si="3"/>
        <v>0</v>
      </c>
    </row>
    <row r="10" spans="1:18" x14ac:dyDescent="0.25">
      <c r="A10" s="2" t="s">
        <v>33</v>
      </c>
      <c r="B10" s="2" t="s">
        <v>34</v>
      </c>
      <c r="C10" t="str">
        <f>VLOOKUP($B10,Totalt!$B$1:$BU$501,MATCH("Kvalitetsgranskad:",Totalt!$B$1:$BU$1,0),FALSE)</f>
        <v>Ja</v>
      </c>
      <c r="E10" t="str">
        <f>VLOOKUP($B10,Miljö!$B$1:$AG$479,MATCH(E$1,Miljö!$B$1:$AK$1,0),FALSE)</f>
        <v>Ja</v>
      </c>
      <c r="F10" t="str">
        <f>VLOOKUP($B10,Miljö!$B$1:$J$479,MATCH("Typ av ursprungsspecificerad el   (Om inget värde anges används Nordisk residualmix, se inforuta) ()",Miljö!$B$1:$J$1,0),FALSE)</f>
        <v>'Förnybar el "guarantee of origin"'</v>
      </c>
      <c r="G10">
        <f>VLOOKUP($B10,Miljö!$B$1:$J$479,MATCH("Primärenergifaktor ()",Miljö!$B$1:$J$1,0),FALSE)</f>
        <v>1.1000000000000001</v>
      </c>
      <c r="H10">
        <f>VLOOKUP($B10,Miljö!$B$1:$J$479,MATCH("Koldioxidekvivalenter energiomvandling (g/kwh)",Miljö!$B$1:$J$1,0),FALSE)</f>
        <v>0</v>
      </c>
      <c r="I10">
        <f>VLOOKUP($B10,Miljö!$B$1:$J$479,MATCH("Fossilandel för ursprungspecificerad el ()",Miljö!$B$1:$J$1,0),FALSE)</f>
        <v>0</v>
      </c>
      <c r="J10">
        <f>VLOOKUP($B10,Miljö!$B$1:$J$479,MATCH("Kärnkraftsandel för ursprungsspecificerad el ()",Miljö!$B$1:$J$1,0),FALSE)</f>
        <v>0</v>
      </c>
      <c r="L10">
        <f>VLOOKUP($B10,Totalt!$B$1:$BU$501,MATCH("total el",Totalt!$B$1:$BU$1,0),FALSE)</f>
        <v>8.9999999999999993E-3</v>
      </c>
      <c r="N10" s="291">
        <f t="shared" si="0"/>
        <v>9.9000000000000008E-3</v>
      </c>
      <c r="O10" s="291">
        <f t="shared" si="1"/>
        <v>0</v>
      </c>
      <c r="P10" s="291">
        <f t="shared" si="2"/>
        <v>0</v>
      </c>
      <c r="Q10" s="291">
        <f t="shared" si="3"/>
        <v>0</v>
      </c>
    </row>
    <row r="11" spans="1:18" x14ac:dyDescent="0.25">
      <c r="A11" s="2" t="s">
        <v>33</v>
      </c>
      <c r="B11" s="2" t="s">
        <v>35</v>
      </c>
      <c r="C11" t="str">
        <f>VLOOKUP($B11,Totalt!$B$1:$BU$501,MATCH("Kvalitetsgranskad:",Totalt!$B$1:$BU$1,0),FALSE)</f>
        <v>Ja</v>
      </c>
      <c r="E11" t="str">
        <f>VLOOKUP($B11,Miljö!$B$1:$AG$479,MATCH(E$1,Miljö!$B$1:$AK$1,0),FALSE)</f>
        <v>Ja</v>
      </c>
      <c r="F11" t="str">
        <f>VLOOKUP($B11,Miljö!$B$1:$J$479,MATCH("Typ av ursprungsspecificerad el   (Om inget värde anges används Nordisk residualmix, se inforuta) ()",Miljö!$B$1:$J$1,0),FALSE)</f>
        <v>'förnybar el "guarantee of origin"'</v>
      </c>
      <c r="G11">
        <f>VLOOKUP($B11,Miljö!$B$1:$J$479,MATCH("Primärenergifaktor ()",Miljö!$B$1:$J$1,0),FALSE)</f>
        <v>1.1000000000000001</v>
      </c>
      <c r="H11">
        <f>VLOOKUP($B11,Miljö!$B$1:$J$479,MATCH("Koldioxidekvivalenter energiomvandling (g/kwh)",Miljö!$B$1:$J$1,0),FALSE)</f>
        <v>0</v>
      </c>
      <c r="I11">
        <f>VLOOKUP($B11,Miljö!$B$1:$J$479,MATCH("Fossilandel för ursprungspecificerad el ()",Miljö!$B$1:$J$1,0),FALSE)</f>
        <v>0</v>
      </c>
      <c r="J11">
        <f>VLOOKUP($B11,Miljö!$B$1:$J$479,MATCH("Kärnkraftsandel för ursprungsspecificerad el ()",Miljö!$B$1:$J$1,0),FALSE)</f>
        <v>0</v>
      </c>
      <c r="L11">
        <f>VLOOKUP($B11,Totalt!$B$1:$BU$501,MATCH("total el",Totalt!$B$1:$BU$1,0),FALSE)</f>
        <v>9.9000000000000005E-2</v>
      </c>
      <c r="N11" s="291">
        <f t="shared" si="0"/>
        <v>0.10890000000000001</v>
      </c>
      <c r="O11" s="291">
        <f t="shared" si="1"/>
        <v>0</v>
      </c>
      <c r="P11" s="291">
        <f t="shared" si="2"/>
        <v>0</v>
      </c>
      <c r="Q11" s="291">
        <f t="shared" si="3"/>
        <v>0</v>
      </c>
    </row>
    <row r="12" spans="1:18" x14ac:dyDescent="0.25">
      <c r="A12" s="2" t="s">
        <v>33</v>
      </c>
      <c r="B12" s="2" t="s">
        <v>36</v>
      </c>
      <c r="C12" t="str">
        <f>VLOOKUP($B12,Totalt!$B$1:$BU$501,MATCH("Kvalitetsgranskad:",Totalt!$B$1:$BU$1,0),FALSE)</f>
        <v>Ja</v>
      </c>
      <c r="E12" t="str">
        <f>VLOOKUP($B12,Miljö!$B$1:$AG$479,MATCH(E$1,Miljö!$B$1:$AK$1,0),FALSE)</f>
        <v>Ja</v>
      </c>
      <c r="F12" t="str">
        <f>VLOOKUP($B12,Miljö!$B$1:$J$479,MATCH("Typ av ursprungsspecificerad el   (Om inget värde anges används Nordisk residualmix, se inforuta) ()",Miljö!$B$1:$J$1,0),FALSE)</f>
        <v>'förnybar el "guarantee of origin"'</v>
      </c>
      <c r="G12">
        <f>VLOOKUP($B12,Miljö!$B$1:$J$479,MATCH("Primärenergifaktor ()",Miljö!$B$1:$J$1,0),FALSE)</f>
        <v>1.1100000000000001</v>
      </c>
      <c r="H12">
        <f>VLOOKUP($B12,Miljö!$B$1:$J$479,MATCH("Koldioxidekvivalenter energiomvandling (g/kwh)",Miljö!$B$1:$J$1,0),FALSE)</f>
        <v>0</v>
      </c>
      <c r="I12">
        <f>VLOOKUP($B12,Miljö!$B$1:$J$479,MATCH("Fossilandel för ursprungspecificerad el ()",Miljö!$B$1:$J$1,0),FALSE)</f>
        <v>0</v>
      </c>
      <c r="J12">
        <f>VLOOKUP($B12,Miljö!$B$1:$J$479,MATCH("Kärnkraftsandel för ursprungsspecificerad el ()",Miljö!$B$1:$J$1,0),FALSE)</f>
        <v>0</v>
      </c>
      <c r="L12">
        <f>VLOOKUP($B12,Totalt!$B$1:$BU$501,MATCH("total el",Totalt!$B$1:$BU$1,0),FALSE)</f>
        <v>9.2690300000000008</v>
      </c>
      <c r="N12" s="291">
        <f t="shared" si="0"/>
        <v>10.288623300000001</v>
      </c>
      <c r="O12" s="291">
        <f t="shared" si="1"/>
        <v>0</v>
      </c>
      <c r="P12" s="291">
        <f t="shared" si="2"/>
        <v>0</v>
      </c>
      <c r="Q12" s="291">
        <f t="shared" si="3"/>
        <v>0</v>
      </c>
    </row>
    <row r="13" spans="1:18" x14ac:dyDescent="0.25">
      <c r="A13" s="2" t="s">
        <v>33</v>
      </c>
      <c r="B13" s="2" t="s">
        <v>37</v>
      </c>
      <c r="C13" t="str">
        <f>VLOOKUP($B13,Totalt!$B$1:$BU$501,MATCH("Kvalitetsgranskad:",Totalt!$B$1:$BU$1,0),FALSE)</f>
        <v>Ja</v>
      </c>
      <c r="E13" t="str">
        <f>VLOOKUP($B13,Miljö!$B$1:$AG$479,MATCH(E$1,Miljö!$B$1:$AK$1,0),FALSE)</f>
        <v>Ja</v>
      </c>
      <c r="F13" t="str">
        <f>VLOOKUP($B13,Miljö!$B$1:$J$479,MATCH("Typ av ursprungsspecificerad el   (Om inget värde anges används Nordisk residualmix, se inforuta) ()",Miljö!$B$1:$J$1,0),FALSE)</f>
        <v>'förnybar el "guarantee of origin"'</v>
      </c>
      <c r="G13">
        <f>VLOOKUP($B13,Miljö!$B$1:$J$479,MATCH("Primärenergifaktor ()",Miljö!$B$1:$J$1,0),FALSE)</f>
        <v>1.1000000000000001</v>
      </c>
      <c r="H13">
        <f>VLOOKUP($B13,Miljö!$B$1:$J$479,MATCH("Koldioxidekvivalenter energiomvandling (g/kwh)",Miljö!$B$1:$J$1,0),FALSE)</f>
        <v>0</v>
      </c>
      <c r="I13">
        <f>VLOOKUP($B13,Miljö!$B$1:$J$479,MATCH("Fossilandel för ursprungspecificerad el ()",Miljö!$B$1:$J$1,0),FALSE)</f>
        <v>0</v>
      </c>
      <c r="J13">
        <f>VLOOKUP($B13,Miljö!$B$1:$J$479,MATCH("Kärnkraftsandel för ursprungsspecificerad el ()",Miljö!$B$1:$J$1,0),FALSE)</f>
        <v>0</v>
      </c>
      <c r="L13">
        <f>VLOOKUP($B13,Totalt!$B$1:$BU$501,MATCH("total el",Totalt!$B$1:$BU$1,0),FALSE)</f>
        <v>0.11799999999999999</v>
      </c>
      <c r="N13" s="291">
        <f t="shared" si="0"/>
        <v>0.1298</v>
      </c>
      <c r="O13" s="291">
        <f t="shared" si="1"/>
        <v>0</v>
      </c>
      <c r="P13" s="291">
        <f t="shared" si="2"/>
        <v>0</v>
      </c>
      <c r="Q13" s="291">
        <f t="shared" si="3"/>
        <v>0</v>
      </c>
    </row>
    <row r="14" spans="1:18" x14ac:dyDescent="0.25">
      <c r="A14" s="2" t="s">
        <v>33</v>
      </c>
      <c r="B14" s="2" t="s">
        <v>38</v>
      </c>
      <c r="C14" t="str">
        <f>VLOOKUP($B14,Totalt!$B$1:$BU$501,MATCH("Kvalitetsgranskad:",Totalt!$B$1:$BU$1,0),FALSE)</f>
        <v>Ja</v>
      </c>
      <c r="E14" t="str">
        <f>VLOOKUP($B14,Miljö!$B$1:$AG$479,MATCH(E$1,Miljö!$B$1:$AK$1,0),FALSE)</f>
        <v>Ja</v>
      </c>
      <c r="F14" t="str">
        <f>VLOOKUP($B14,Miljö!$B$1:$J$479,MATCH("Typ av ursprungsspecificerad el   (Om inget värde anges används Nordisk residualmix, se inforuta) ()",Miljö!$B$1:$J$1,0),FALSE)</f>
        <v>'förnybar el "guarantee of origin"'</v>
      </c>
      <c r="G14">
        <f>VLOOKUP($B14,Miljö!$B$1:$J$479,MATCH("Primärenergifaktor ()",Miljö!$B$1:$J$1,0),FALSE)</f>
        <v>1.1000000000000001</v>
      </c>
      <c r="H14">
        <f>VLOOKUP($B14,Miljö!$B$1:$J$479,MATCH("Koldioxidekvivalenter energiomvandling (g/kwh)",Miljö!$B$1:$J$1,0),FALSE)</f>
        <v>0</v>
      </c>
      <c r="I14">
        <f>VLOOKUP($B14,Miljö!$B$1:$J$479,MATCH("Fossilandel för ursprungspecificerad el ()",Miljö!$B$1:$J$1,0),FALSE)</f>
        <v>0</v>
      </c>
      <c r="J14">
        <f>VLOOKUP($B14,Miljö!$B$1:$J$479,MATCH("Kärnkraftsandel för ursprungsspecificerad el ()",Miljö!$B$1:$J$1,0),FALSE)</f>
        <v>0</v>
      </c>
      <c r="L14">
        <f>VLOOKUP($B14,Totalt!$B$1:$BU$501,MATCH("total el",Totalt!$B$1:$BU$1,0),FALSE)</f>
        <v>5.3999999999999999E-2</v>
      </c>
      <c r="N14" s="291">
        <f t="shared" si="0"/>
        <v>5.9400000000000001E-2</v>
      </c>
      <c r="O14" s="291">
        <f t="shared" si="1"/>
        <v>0</v>
      </c>
      <c r="P14" s="291">
        <f t="shared" si="2"/>
        <v>0</v>
      </c>
      <c r="Q14" s="291">
        <f t="shared" si="3"/>
        <v>0</v>
      </c>
    </row>
    <row r="15" spans="1:18" x14ac:dyDescent="0.25">
      <c r="A15" s="2" t="s">
        <v>39</v>
      </c>
      <c r="B15" s="2" t="s">
        <v>40</v>
      </c>
      <c r="C15" t="str">
        <f>VLOOKUP($B15,Totalt!$B$1:$BU$501,MATCH("Kvalitetsgranskad:",Totalt!$B$1:$BU$1,0),FALSE)</f>
        <v>Ja</v>
      </c>
      <c r="E15" t="str">
        <f>VLOOKUP($B15,Miljö!$B$1:$AG$479,MATCH(E$1,Miljö!$B$1:$AK$1,0),FALSE)</f>
        <v>Ja</v>
      </c>
      <c r="F15" t="str">
        <f>VLOOKUP($B15,Miljö!$B$1:$J$479,MATCH("Typ av ursprungsspecificerad el   (Om inget värde anges används Nordisk residualmix, se inforuta) ()",Miljö!$B$1:$J$1,0),FALSE)</f>
        <v>'85% vattenkraft 15% vind'</v>
      </c>
      <c r="G15">
        <f>VLOOKUP($B15,Miljö!$B$1:$J$479,MATCH("Primärenergifaktor ()",Miljö!$B$1:$J$1,0),FALSE)</f>
        <v>0.95</v>
      </c>
      <c r="H15">
        <f>VLOOKUP($B15,Miljö!$B$1:$J$479,MATCH("Koldioxidekvivalenter energiomvandling (g/kwh)",Miljö!$B$1:$J$1,0),FALSE)</f>
        <v>0</v>
      </c>
      <c r="I15">
        <f>VLOOKUP($B15,Miljö!$B$1:$J$479,MATCH("Fossilandel för ursprungspecificerad el ()",Miljö!$B$1:$J$1,0),FALSE)</f>
        <v>0</v>
      </c>
      <c r="J15">
        <f>VLOOKUP($B15,Miljö!$B$1:$J$479,MATCH("Kärnkraftsandel för ursprungsspecificerad el ()",Miljö!$B$1:$J$1,0),FALSE)</f>
        <v>0</v>
      </c>
      <c r="L15">
        <f>VLOOKUP($B15,Totalt!$B$1:$BU$501,MATCH("total el",Totalt!$B$1:$BU$1,0),FALSE)</f>
        <v>3.4</v>
      </c>
      <c r="N15" s="291">
        <f t="shared" si="0"/>
        <v>3.23</v>
      </c>
      <c r="O15" s="291">
        <f t="shared" si="1"/>
        <v>0</v>
      </c>
      <c r="P15" s="291">
        <f t="shared" si="2"/>
        <v>0</v>
      </c>
      <c r="Q15" s="291">
        <f t="shared" si="3"/>
        <v>0</v>
      </c>
    </row>
    <row r="16" spans="1:18" x14ac:dyDescent="0.25">
      <c r="A16" s="2" t="s">
        <v>41</v>
      </c>
      <c r="B16" s="2" t="s">
        <v>42</v>
      </c>
      <c r="C16" t="str">
        <f>VLOOKUP($B16,Totalt!$B$1:$BU$501,MATCH("Kvalitetsgranskad:",Totalt!$B$1:$BU$1,0),FALSE)</f>
        <v>Ja</v>
      </c>
      <c r="E16" t="str">
        <f>VLOOKUP($B16,Miljö!$B$1:$AG$479,MATCH(E$1,Miljö!$B$1:$AK$1,0),FALSE)</f>
        <v>Ja</v>
      </c>
      <c r="F16" t="str">
        <f>VLOOKUP($B16,Miljö!$B$1:$J$479,MATCH("Typ av ursprungsspecificerad el   (Om inget värde anges används Nordisk residualmix, se inforuta) ()",Miljö!$B$1:$J$1,0),FALSE)</f>
        <v>'Bixias total Eemix 2015'</v>
      </c>
      <c r="G16">
        <f>VLOOKUP($B16,Miljö!$B$1:$J$479,MATCH("Primärenergifaktor ()",Miljö!$B$1:$J$1,0),FALSE)</f>
        <v>2.2400000000000002</v>
      </c>
      <c r="H16">
        <f>VLOOKUP($B16,Miljö!$B$1:$J$479,MATCH("Koldioxidekvivalenter energiomvandling (g/kwh)",Miljö!$B$1:$J$1,0),FALSE)</f>
        <v>177.44</v>
      </c>
      <c r="I16">
        <f>VLOOKUP($B16,Miljö!$B$1:$J$479,MATCH("Fossilandel för ursprungspecificerad el ()",Miljö!$B$1:$J$1,0),FALSE)</f>
        <v>0.48399999999999999</v>
      </c>
      <c r="J16">
        <f>VLOOKUP($B16,Miljö!$B$1:$J$479,MATCH("Kärnkraftsandel för ursprungsspecificerad el ()",Miljö!$B$1:$J$1,0),FALSE)</f>
        <v>0.35</v>
      </c>
      <c r="L16">
        <f>VLOOKUP($B16,Totalt!$B$1:$BU$501,MATCH("total el",Totalt!$B$1:$BU$1,0),FALSE)</f>
        <v>1.7609999999999999</v>
      </c>
      <c r="N16" s="291">
        <f t="shared" si="0"/>
        <v>3.9446400000000001</v>
      </c>
      <c r="O16" s="291">
        <f t="shared" si="1"/>
        <v>312.47183999999999</v>
      </c>
      <c r="P16" s="291">
        <f t="shared" si="2"/>
        <v>0.85232399999999997</v>
      </c>
      <c r="Q16" s="291">
        <f t="shared" si="3"/>
        <v>0.61634999999999995</v>
      </c>
    </row>
    <row r="17" spans="1:17" x14ac:dyDescent="0.25">
      <c r="A17" s="2" t="s">
        <v>41</v>
      </c>
      <c r="B17" s="2" t="s">
        <v>43</v>
      </c>
      <c r="C17" t="str">
        <f>VLOOKUP($B17,Totalt!$B$1:$BU$501,MATCH("Kvalitetsgranskad:",Totalt!$B$1:$BU$1,0),FALSE)</f>
        <v>Ja</v>
      </c>
      <c r="E17" t="str">
        <f>VLOOKUP($B17,Miljö!$B$1:$AG$479,MATCH(E$1,Miljö!$B$1:$AK$1,0),FALSE)</f>
        <v>Ja</v>
      </c>
      <c r="F17" t="str">
        <f>VLOOKUP($B17,Miljö!$B$1:$J$479,MATCH("Typ av ursprungsspecificerad el   (Om inget värde anges används Nordisk residualmix, se inforuta) ()",Miljö!$B$1:$J$1,0),FALSE)</f>
        <v>'Bixias total Eemix 2015'</v>
      </c>
      <c r="G17">
        <f>VLOOKUP($B17,Miljö!$B$1:$J$479,MATCH("Primärenergifaktor ()",Miljö!$B$1:$J$1,0),FALSE)</f>
        <v>2.2400000000000002</v>
      </c>
      <c r="H17">
        <f>VLOOKUP($B17,Miljö!$B$1:$J$479,MATCH("Koldioxidekvivalenter energiomvandling (g/kwh)",Miljö!$B$1:$J$1,0),FALSE)</f>
        <v>177.44</v>
      </c>
      <c r="I17">
        <f>VLOOKUP($B17,Miljö!$B$1:$J$479,MATCH("Fossilandel för ursprungspecificerad el ()",Miljö!$B$1:$J$1,0),FALSE)</f>
        <v>0.48399999999999999</v>
      </c>
      <c r="J17">
        <f>VLOOKUP($B17,Miljö!$B$1:$J$479,MATCH("Kärnkraftsandel för ursprungsspecificerad el ()",Miljö!$B$1:$J$1,0),FALSE)</f>
        <v>0.35</v>
      </c>
      <c r="L17">
        <f>VLOOKUP($B17,Totalt!$B$1:$BU$501,MATCH("total el",Totalt!$B$1:$BU$1,0),FALSE)</f>
        <v>0.309</v>
      </c>
      <c r="N17" s="291">
        <f t="shared" si="0"/>
        <v>0.69216000000000011</v>
      </c>
      <c r="O17" s="291">
        <f t="shared" si="1"/>
        <v>54.828960000000002</v>
      </c>
      <c r="P17" s="291">
        <f t="shared" si="2"/>
        <v>0.14955599999999999</v>
      </c>
      <c r="Q17" s="291">
        <f t="shared" si="3"/>
        <v>0.10815</v>
      </c>
    </row>
    <row r="18" spans="1:17" x14ac:dyDescent="0.25">
      <c r="A18" s="2" t="s">
        <v>41</v>
      </c>
      <c r="B18" s="2" t="s">
        <v>44</v>
      </c>
      <c r="C18" t="str">
        <f>VLOOKUP($B18,Totalt!$B$1:$BU$501,MATCH("Kvalitetsgranskad:",Totalt!$B$1:$BU$1,0),FALSE)</f>
        <v>Ja</v>
      </c>
      <c r="E18" t="str">
        <f>VLOOKUP($B18,Miljö!$B$1:$AG$479,MATCH(E$1,Miljö!$B$1:$AK$1,0),FALSE)</f>
        <v>Ja</v>
      </c>
      <c r="F18" t="str">
        <f>VLOOKUP($B18,Miljö!$B$1:$J$479,MATCH("Typ av ursprungsspecificerad el   (Om inget värde anges används Nordisk residualmix, se inforuta) ()",Miljö!$B$1:$J$1,0),FALSE)</f>
        <v>'Bixias total Eemix 2015'</v>
      </c>
      <c r="G18">
        <f>VLOOKUP($B18,Miljö!$B$1:$J$479,MATCH("Primärenergifaktor ()",Miljö!$B$1:$J$1,0),FALSE)</f>
        <v>2.2400000000000002</v>
      </c>
      <c r="H18">
        <f>VLOOKUP($B18,Miljö!$B$1:$J$479,MATCH("Koldioxidekvivalenter energiomvandling (g/kwh)",Miljö!$B$1:$J$1,0),FALSE)</f>
        <v>177.44</v>
      </c>
      <c r="I18">
        <f>VLOOKUP($B18,Miljö!$B$1:$J$479,MATCH("Fossilandel för ursprungspecificerad el ()",Miljö!$B$1:$J$1,0),FALSE)</f>
        <v>0.48399999999999999</v>
      </c>
      <c r="J18">
        <f>VLOOKUP($B18,Miljö!$B$1:$J$479,MATCH("Kärnkraftsandel för ursprungsspecificerad el ()",Miljö!$B$1:$J$1,0),FALSE)</f>
        <v>0.35</v>
      </c>
      <c r="L18">
        <f>VLOOKUP($B18,Totalt!$B$1:$BU$501,MATCH("total el",Totalt!$B$1:$BU$1,0),FALSE)</f>
        <v>0.55800000000000005</v>
      </c>
      <c r="N18" s="291">
        <f t="shared" si="0"/>
        <v>1.2499200000000001</v>
      </c>
      <c r="O18" s="291">
        <f t="shared" si="1"/>
        <v>99.011520000000004</v>
      </c>
      <c r="P18" s="291">
        <f t="shared" si="2"/>
        <v>0.27007200000000003</v>
      </c>
      <c r="Q18" s="291">
        <f t="shared" si="3"/>
        <v>0.1953</v>
      </c>
    </row>
    <row r="19" spans="1:17" x14ac:dyDescent="0.25">
      <c r="A19" s="2" t="s">
        <v>45</v>
      </c>
      <c r="B19" s="2" t="s">
        <v>46</v>
      </c>
      <c r="C19" t="str">
        <f>VLOOKUP($B19,Totalt!$B$1:$BU$501,MATCH("Kvalitetsgranskad:",Totalt!$B$1:$BU$1,0),FALSE)</f>
        <v>Ja</v>
      </c>
      <c r="E19" t="str">
        <f>VLOOKUP($B19,Miljö!$B$1:$AG$479,MATCH(E$1,Miljö!$B$1:$AK$1,0),FALSE)</f>
        <v>Ja</v>
      </c>
      <c r="F19" t="str">
        <f>VLOOKUP($B19,Miljö!$B$1:$J$479,MATCH("Typ av ursprungsspecificerad el   (Om inget värde anges används Nordisk residualmix, se inforuta) ()",Miljö!$B$1:$J$1,0),FALSE)</f>
        <v>'Bra Miljöval'</v>
      </c>
      <c r="G19">
        <f>VLOOKUP($B19,Miljö!$B$1:$J$479,MATCH("Primärenergifaktor ()",Miljö!$B$1:$J$1,0),FALSE)</f>
        <v>1.1000000000000001</v>
      </c>
      <c r="H19">
        <f>VLOOKUP($B19,Miljö!$B$1:$J$479,MATCH("Koldioxidekvivalenter energiomvandling (g/kwh)",Miljö!$B$1:$J$1,0),FALSE)</f>
        <v>0</v>
      </c>
      <c r="I19">
        <f>VLOOKUP($B19,Miljö!$B$1:$J$479,MATCH("Fossilandel för ursprungspecificerad el ()",Miljö!$B$1:$J$1,0),FALSE)</f>
        <v>0</v>
      </c>
      <c r="J19">
        <f>VLOOKUP($B19,Miljö!$B$1:$J$479,MATCH("Kärnkraftsandel för ursprungsspecificerad el ()",Miljö!$B$1:$J$1,0),FALSE)</f>
        <v>0</v>
      </c>
      <c r="L19">
        <f>VLOOKUP($B19,Totalt!$B$1:$BU$501,MATCH("total el",Totalt!$B$1:$BU$1,0),FALSE)</f>
        <v>0.49</v>
      </c>
      <c r="N19" s="291">
        <f t="shared" si="0"/>
        <v>0.53900000000000003</v>
      </c>
      <c r="O19" s="291">
        <f t="shared" si="1"/>
        <v>0</v>
      </c>
      <c r="P19" s="291">
        <f t="shared" si="2"/>
        <v>0</v>
      </c>
      <c r="Q19" s="291">
        <f t="shared" si="3"/>
        <v>0</v>
      </c>
    </row>
    <row r="20" spans="1:17" x14ac:dyDescent="0.25">
      <c r="A20" s="2" t="s">
        <v>47</v>
      </c>
      <c r="B20" s="2" t="s">
        <v>48</v>
      </c>
      <c r="C20" t="str">
        <f>VLOOKUP($B20,Totalt!$B$1:$BU$501,MATCH("Kvalitetsgranskad:",Totalt!$B$1:$BU$1,0),FALSE)</f>
        <v>Nej</v>
      </c>
      <c r="E20" t="str">
        <f>VLOOKUP($B20,Miljö!$B$1:$AG$479,MATCH(E$1,Miljö!$B$1:$AK$1,0),FALSE)</f>
        <v>Nej</v>
      </c>
      <c r="F20" t="str">
        <f>VLOOKUP($B20,Miljö!$B$1:$J$479,MATCH("Typ av ursprungsspecificerad el   (Om inget värde anges används Nordisk residualmix, se inforuta) ()",Miljö!$B$1:$J$1,0),FALSE)</f>
        <v>-</v>
      </c>
      <c r="G20" t="str">
        <f>VLOOKUP($B20,Miljö!$B$1:$J$479,MATCH("Primärenergifaktor ()",Miljö!$B$1:$J$1,0),FALSE)</f>
        <v>-</v>
      </c>
      <c r="H20" t="str">
        <f>VLOOKUP($B20,Miljö!$B$1:$J$479,MATCH("Koldioxidekvivalenter energiomvandling (g/kwh)",Miljö!$B$1:$J$1,0),FALSE)</f>
        <v>-</v>
      </c>
      <c r="I20" t="str">
        <f>VLOOKUP($B20,Miljö!$B$1:$J$479,MATCH("Fossilandel för ursprungspecificerad el ()",Miljö!$B$1:$J$1,0),FALSE)</f>
        <v>-</v>
      </c>
      <c r="J20" t="str">
        <f>VLOOKUP($B20,Miljö!$B$1:$J$479,MATCH("Kärnkraftsandel för ursprungsspecificerad el ()",Miljö!$B$1:$J$1,0),FALSE)</f>
        <v>-</v>
      </c>
      <c r="L20">
        <f>VLOOKUP($B20,Totalt!$B$1:$BU$501,MATCH("total el",Totalt!$B$1:$BU$1,0),FALSE)</f>
        <v>0</v>
      </c>
      <c r="N20" s="291" t="str">
        <f t="shared" si="0"/>
        <v/>
      </c>
      <c r="O20" s="291" t="str">
        <f t="shared" si="1"/>
        <v/>
      </c>
      <c r="P20" s="291" t="str">
        <f t="shared" si="2"/>
        <v/>
      </c>
      <c r="Q20" s="291" t="str">
        <f t="shared" si="3"/>
        <v/>
      </c>
    </row>
    <row r="21" spans="1:17" x14ac:dyDescent="0.25">
      <c r="A21" s="2" t="s">
        <v>49</v>
      </c>
      <c r="B21" s="2" t="s">
        <v>50</v>
      </c>
      <c r="C21" t="str">
        <f>VLOOKUP($B21,Totalt!$B$1:$BU$501,MATCH("Kvalitetsgranskad:",Totalt!$B$1:$BU$1,0),FALSE)</f>
        <v>Nej</v>
      </c>
      <c r="E21" t="str">
        <f>VLOOKUP($B21,Miljö!$B$1:$AG$479,MATCH(E$1,Miljö!$B$1:$AK$1,0),FALSE)</f>
        <v>Nej</v>
      </c>
      <c r="F21" t="str">
        <f>VLOOKUP($B21,Miljö!$B$1:$J$479,MATCH("Typ av ursprungsspecificerad el   (Om inget värde anges används Nordisk residualmix, se inforuta) ()",Miljö!$B$1:$J$1,0),FALSE)</f>
        <v>-</v>
      </c>
      <c r="G21" t="str">
        <f>VLOOKUP($B21,Miljö!$B$1:$J$479,MATCH("Primärenergifaktor ()",Miljö!$B$1:$J$1,0),FALSE)</f>
        <v>-</v>
      </c>
      <c r="H21" t="str">
        <f>VLOOKUP($B21,Miljö!$B$1:$J$479,MATCH("Koldioxidekvivalenter energiomvandling (g/kwh)",Miljö!$B$1:$J$1,0),FALSE)</f>
        <v>-</v>
      </c>
      <c r="I21" t="str">
        <f>VLOOKUP($B21,Miljö!$B$1:$J$479,MATCH("Fossilandel för ursprungspecificerad el ()",Miljö!$B$1:$J$1,0),FALSE)</f>
        <v>-</v>
      </c>
      <c r="J21" t="str">
        <f>VLOOKUP($B21,Miljö!$B$1:$J$479,MATCH("Kärnkraftsandel för ursprungsspecificerad el ()",Miljö!$B$1:$J$1,0),FALSE)</f>
        <v>-</v>
      </c>
      <c r="L21">
        <f>VLOOKUP($B21,Totalt!$B$1:$BU$501,MATCH("total el",Totalt!$B$1:$BU$1,0),FALSE)</f>
        <v>0</v>
      </c>
      <c r="N21" s="291" t="str">
        <f t="shared" si="0"/>
        <v/>
      </c>
      <c r="O21" s="291" t="str">
        <f t="shared" si="1"/>
        <v/>
      </c>
      <c r="P21" s="291" t="str">
        <f t="shared" si="2"/>
        <v/>
      </c>
      <c r="Q21" s="291" t="str">
        <f t="shared" si="3"/>
        <v/>
      </c>
    </row>
    <row r="22" spans="1:17" x14ac:dyDescent="0.25">
      <c r="A22" s="2" t="s">
        <v>53</v>
      </c>
      <c r="B22" s="2" t="s">
        <v>54</v>
      </c>
      <c r="C22" t="str">
        <f>VLOOKUP($B22,Totalt!$B$1:$BU$501,MATCH("Kvalitetsgranskad:",Totalt!$B$1:$BU$1,0),FALSE)</f>
        <v>Ja</v>
      </c>
      <c r="E22" t="str">
        <f>VLOOKUP($B22,Miljö!$B$1:$AG$479,MATCH(E$1,Miljö!$B$1:$AK$1,0),FALSE)</f>
        <v>Ja</v>
      </c>
      <c r="F22" t="str">
        <f>VLOOKUP($B22,Miljö!$B$1:$J$479,MATCH("Typ av ursprungsspecificerad el   (Om inget värde anges används Nordisk residualmix, se inforuta) ()",Miljö!$B$1:$J$1,0),FALSE)</f>
        <v>'Vattenkraft'</v>
      </c>
      <c r="G22">
        <f>VLOOKUP($B22,Miljö!$B$1:$J$479,MATCH("Primärenergifaktor ()",Miljö!$B$1:$J$1,0),FALSE)</f>
        <v>1.1000000000000001</v>
      </c>
      <c r="H22">
        <f>VLOOKUP($B22,Miljö!$B$1:$J$479,MATCH("Koldioxidekvivalenter energiomvandling (g/kwh)",Miljö!$B$1:$J$1,0),FALSE)</f>
        <v>0</v>
      </c>
      <c r="I22">
        <f>VLOOKUP($B22,Miljö!$B$1:$J$479,MATCH("Fossilandel för ursprungspecificerad el ()",Miljö!$B$1:$J$1,0),FALSE)</f>
        <v>0</v>
      </c>
      <c r="J22">
        <f>VLOOKUP($B22,Miljö!$B$1:$J$479,MATCH("Kärnkraftsandel för ursprungsspecificerad el ()",Miljö!$B$1:$J$1,0),FALSE)</f>
        <v>0</v>
      </c>
      <c r="L22">
        <f>VLOOKUP($B22,Totalt!$B$1:$BU$501,MATCH("total el",Totalt!$B$1:$BU$1,0),FALSE)</f>
        <v>3.21</v>
      </c>
      <c r="N22" s="291">
        <f t="shared" si="0"/>
        <v>3.5310000000000001</v>
      </c>
      <c r="O22" s="291">
        <f t="shared" si="1"/>
        <v>0</v>
      </c>
      <c r="P22" s="291">
        <f t="shared" si="2"/>
        <v>0</v>
      </c>
      <c r="Q22" s="291">
        <f t="shared" si="3"/>
        <v>0</v>
      </c>
    </row>
    <row r="23" spans="1:17" x14ac:dyDescent="0.25">
      <c r="A23" s="2" t="s">
        <v>55</v>
      </c>
      <c r="B23" s="2" t="s">
        <v>56</v>
      </c>
      <c r="C23" t="str">
        <f>VLOOKUP($B23,Totalt!$B$1:$BU$501,MATCH("Kvalitetsgranskad:",Totalt!$B$1:$BU$1,0),FALSE)</f>
        <v>Nej</v>
      </c>
      <c r="E23" t="str">
        <f>VLOOKUP($B23,Miljö!$B$1:$AG$479,MATCH(E$1,Miljö!$B$1:$AK$1,0),FALSE)</f>
        <v>Nej</v>
      </c>
      <c r="F23" t="str">
        <f>VLOOKUP($B23,Miljö!$B$1:$J$479,MATCH("Typ av ursprungsspecificerad el   (Om inget värde anges används Nordisk residualmix, se inforuta) ()",Miljö!$B$1:$J$1,0),FALSE)</f>
        <v>-</v>
      </c>
      <c r="G23" t="str">
        <f>VLOOKUP($B23,Miljö!$B$1:$J$479,MATCH("Primärenergifaktor ()",Miljö!$B$1:$J$1,0),FALSE)</f>
        <v>-</v>
      </c>
      <c r="H23" t="str">
        <f>VLOOKUP($B23,Miljö!$B$1:$J$479,MATCH("Koldioxidekvivalenter energiomvandling (g/kwh)",Miljö!$B$1:$J$1,0),FALSE)</f>
        <v>-</v>
      </c>
      <c r="I23" t="str">
        <f>VLOOKUP($B23,Miljö!$B$1:$J$479,MATCH("Fossilandel för ursprungspecificerad el ()",Miljö!$B$1:$J$1,0),FALSE)</f>
        <v>-</v>
      </c>
      <c r="J23" t="str">
        <f>VLOOKUP($B23,Miljö!$B$1:$J$479,MATCH("Kärnkraftsandel för ursprungsspecificerad el ()",Miljö!$B$1:$J$1,0),FALSE)</f>
        <v>-</v>
      </c>
      <c r="L23">
        <f>VLOOKUP($B23,Totalt!$B$1:$BU$501,MATCH("total el",Totalt!$B$1:$BU$1,0),FALSE)</f>
        <v>0</v>
      </c>
      <c r="N23" s="291" t="str">
        <f t="shared" si="0"/>
        <v/>
      </c>
      <c r="O23" s="291" t="str">
        <f t="shared" si="1"/>
        <v/>
      </c>
      <c r="P23" s="291" t="str">
        <f t="shared" si="2"/>
        <v/>
      </c>
      <c r="Q23" s="291" t="str">
        <f t="shared" si="3"/>
        <v/>
      </c>
    </row>
    <row r="24" spans="1:17" x14ac:dyDescent="0.25">
      <c r="A24" s="2" t="s">
        <v>57</v>
      </c>
      <c r="B24" s="2" t="s">
        <v>58</v>
      </c>
      <c r="C24" t="str">
        <f>VLOOKUP($B24,Totalt!$B$1:$BU$501,MATCH("Kvalitetsgranskad:",Totalt!$B$1:$BU$1,0),FALSE)</f>
        <v>Nej</v>
      </c>
      <c r="E24" t="str">
        <f>VLOOKUP($B24,Miljö!$B$1:$AG$479,MATCH(E$1,Miljö!$B$1:$AK$1,0),FALSE)</f>
        <v>Nej</v>
      </c>
      <c r="F24" t="str">
        <f>VLOOKUP($B24,Miljö!$B$1:$J$479,MATCH("Typ av ursprungsspecificerad el   (Om inget värde anges används Nordisk residualmix, se inforuta) ()",Miljö!$B$1:$J$1,0),FALSE)</f>
        <v>-</v>
      </c>
      <c r="G24" t="str">
        <f>VLOOKUP($B24,Miljö!$B$1:$J$479,MATCH("Primärenergifaktor ()",Miljö!$B$1:$J$1,0),FALSE)</f>
        <v>-</v>
      </c>
      <c r="H24" t="str">
        <f>VLOOKUP($B24,Miljö!$B$1:$J$479,MATCH("Koldioxidekvivalenter energiomvandling (g/kwh)",Miljö!$B$1:$J$1,0),FALSE)</f>
        <v>-</v>
      </c>
      <c r="I24" t="str">
        <f>VLOOKUP($B24,Miljö!$B$1:$J$479,MATCH("Fossilandel för ursprungspecificerad el ()",Miljö!$B$1:$J$1,0),FALSE)</f>
        <v>-</v>
      </c>
      <c r="J24" t="str">
        <f>VLOOKUP($B24,Miljö!$B$1:$J$479,MATCH("Kärnkraftsandel för ursprungsspecificerad el ()",Miljö!$B$1:$J$1,0),FALSE)</f>
        <v>-</v>
      </c>
      <c r="L24">
        <f>VLOOKUP($B24,Totalt!$B$1:$BU$501,MATCH("total el",Totalt!$B$1:$BU$1,0),FALSE)</f>
        <v>0</v>
      </c>
      <c r="N24" s="291" t="str">
        <f t="shared" si="0"/>
        <v/>
      </c>
      <c r="O24" s="291" t="str">
        <f t="shared" si="1"/>
        <v/>
      </c>
      <c r="P24" s="291" t="str">
        <f t="shared" si="2"/>
        <v/>
      </c>
      <c r="Q24" s="291" t="str">
        <f t="shared" si="3"/>
        <v/>
      </c>
    </row>
    <row r="25" spans="1:17" x14ac:dyDescent="0.25">
      <c r="A25" s="2" t="s">
        <v>57</v>
      </c>
      <c r="B25" s="2" t="s">
        <v>59</v>
      </c>
      <c r="C25" t="str">
        <f>VLOOKUP($B25,Totalt!$B$1:$BU$501,MATCH("Kvalitetsgranskad:",Totalt!$B$1:$BU$1,0),FALSE)</f>
        <v>Nej</v>
      </c>
      <c r="E25" t="str">
        <f>VLOOKUP($B25,Miljö!$B$1:$AG$479,MATCH(E$1,Miljö!$B$1:$AK$1,0),FALSE)</f>
        <v>Nej</v>
      </c>
      <c r="F25" t="str">
        <f>VLOOKUP($B25,Miljö!$B$1:$J$479,MATCH("Typ av ursprungsspecificerad el   (Om inget värde anges används Nordisk residualmix, se inforuta) ()",Miljö!$B$1:$J$1,0),FALSE)</f>
        <v>-</v>
      </c>
      <c r="G25" t="str">
        <f>VLOOKUP($B25,Miljö!$B$1:$J$479,MATCH("Primärenergifaktor ()",Miljö!$B$1:$J$1,0),FALSE)</f>
        <v>-</v>
      </c>
      <c r="H25" t="str">
        <f>VLOOKUP($B25,Miljö!$B$1:$J$479,MATCH("Koldioxidekvivalenter energiomvandling (g/kwh)",Miljö!$B$1:$J$1,0),FALSE)</f>
        <v>-</v>
      </c>
      <c r="I25" t="str">
        <f>VLOOKUP($B25,Miljö!$B$1:$J$479,MATCH("Fossilandel för ursprungspecificerad el ()",Miljö!$B$1:$J$1,0),FALSE)</f>
        <v>-</v>
      </c>
      <c r="J25" t="str">
        <f>VLOOKUP($B25,Miljö!$B$1:$J$479,MATCH("Kärnkraftsandel för ursprungsspecificerad el ()",Miljö!$B$1:$J$1,0),FALSE)</f>
        <v>-</v>
      </c>
      <c r="L25">
        <f>VLOOKUP($B25,Totalt!$B$1:$BU$501,MATCH("total el",Totalt!$B$1:$BU$1,0),FALSE)</f>
        <v>0</v>
      </c>
      <c r="N25" s="291" t="str">
        <f t="shared" si="0"/>
        <v/>
      </c>
      <c r="O25" s="291" t="str">
        <f t="shared" si="1"/>
        <v/>
      </c>
      <c r="P25" s="291" t="str">
        <f t="shared" si="2"/>
        <v/>
      </c>
      <c r="Q25" s="291" t="str">
        <f t="shared" si="3"/>
        <v/>
      </c>
    </row>
    <row r="26" spans="1:17" x14ac:dyDescent="0.25">
      <c r="A26" s="2" t="s">
        <v>57</v>
      </c>
      <c r="B26" s="2" t="s">
        <v>60</v>
      </c>
      <c r="C26" t="str">
        <f>VLOOKUP($B26,Totalt!$B$1:$BU$501,MATCH("Kvalitetsgranskad:",Totalt!$B$1:$BU$1,0),FALSE)</f>
        <v>Nej</v>
      </c>
      <c r="E26" t="str">
        <f>VLOOKUP($B26,Miljö!$B$1:$AG$479,MATCH(E$1,Miljö!$B$1:$AK$1,0),FALSE)</f>
        <v>Nej</v>
      </c>
      <c r="F26" t="str">
        <f>VLOOKUP($B26,Miljö!$B$1:$J$479,MATCH("Typ av ursprungsspecificerad el   (Om inget värde anges används Nordisk residualmix, se inforuta) ()",Miljö!$B$1:$J$1,0),FALSE)</f>
        <v>-</v>
      </c>
      <c r="G26" t="str">
        <f>VLOOKUP($B26,Miljö!$B$1:$J$479,MATCH("Primärenergifaktor ()",Miljö!$B$1:$J$1,0),FALSE)</f>
        <v>-</v>
      </c>
      <c r="H26" t="str">
        <f>VLOOKUP($B26,Miljö!$B$1:$J$479,MATCH("Koldioxidekvivalenter energiomvandling (g/kwh)",Miljö!$B$1:$J$1,0),FALSE)</f>
        <v>-</v>
      </c>
      <c r="I26" t="str">
        <f>VLOOKUP($B26,Miljö!$B$1:$J$479,MATCH("Fossilandel för ursprungspecificerad el ()",Miljö!$B$1:$J$1,0),FALSE)</f>
        <v>-</v>
      </c>
      <c r="J26" t="str">
        <f>VLOOKUP($B26,Miljö!$B$1:$J$479,MATCH("Kärnkraftsandel för ursprungsspecificerad el ()",Miljö!$B$1:$J$1,0),FALSE)</f>
        <v>-</v>
      </c>
      <c r="L26">
        <f>VLOOKUP($B26,Totalt!$B$1:$BU$501,MATCH("total el",Totalt!$B$1:$BU$1,0),FALSE)</f>
        <v>0</v>
      </c>
      <c r="N26" s="291" t="str">
        <f t="shared" si="0"/>
        <v/>
      </c>
      <c r="O26" s="291" t="str">
        <f t="shared" si="1"/>
        <v/>
      </c>
      <c r="P26" s="291" t="str">
        <f t="shared" si="2"/>
        <v/>
      </c>
      <c r="Q26" s="291" t="str">
        <f t="shared" si="3"/>
        <v/>
      </c>
    </row>
    <row r="27" spans="1:17" x14ac:dyDescent="0.25">
      <c r="A27" s="2" t="s">
        <v>57</v>
      </c>
      <c r="B27" s="2" t="s">
        <v>61</v>
      </c>
      <c r="C27" t="str">
        <f>VLOOKUP($B27,Totalt!$B$1:$BU$501,MATCH("Kvalitetsgranskad:",Totalt!$B$1:$BU$1,0),FALSE)</f>
        <v>Nej</v>
      </c>
      <c r="E27" t="str">
        <f>VLOOKUP($B27,Miljö!$B$1:$AG$479,MATCH(E$1,Miljö!$B$1:$AK$1,0),FALSE)</f>
        <v>Nej</v>
      </c>
      <c r="F27" t="str">
        <f>VLOOKUP($B27,Miljö!$B$1:$J$479,MATCH("Typ av ursprungsspecificerad el   (Om inget värde anges används Nordisk residualmix, se inforuta) ()",Miljö!$B$1:$J$1,0),FALSE)</f>
        <v>-</v>
      </c>
      <c r="G27" t="str">
        <f>VLOOKUP($B27,Miljö!$B$1:$J$479,MATCH("Primärenergifaktor ()",Miljö!$B$1:$J$1,0),FALSE)</f>
        <v>-</v>
      </c>
      <c r="H27" t="str">
        <f>VLOOKUP($B27,Miljö!$B$1:$J$479,MATCH("Koldioxidekvivalenter energiomvandling (g/kwh)",Miljö!$B$1:$J$1,0),FALSE)</f>
        <v>-</v>
      </c>
      <c r="I27" t="str">
        <f>VLOOKUP($B27,Miljö!$B$1:$J$479,MATCH("Fossilandel för ursprungspecificerad el ()",Miljö!$B$1:$J$1,0),FALSE)</f>
        <v>-</v>
      </c>
      <c r="J27" t="str">
        <f>VLOOKUP($B27,Miljö!$B$1:$J$479,MATCH("Kärnkraftsandel för ursprungsspecificerad el ()",Miljö!$B$1:$J$1,0),FALSE)</f>
        <v>-</v>
      </c>
      <c r="L27">
        <f>VLOOKUP($B27,Totalt!$B$1:$BU$501,MATCH("total el",Totalt!$B$1:$BU$1,0),FALSE)</f>
        <v>0</v>
      </c>
      <c r="N27" s="291" t="str">
        <f t="shared" si="0"/>
        <v/>
      </c>
      <c r="O27" s="291" t="str">
        <f t="shared" si="1"/>
        <v/>
      </c>
      <c r="P27" s="291" t="str">
        <f t="shared" si="2"/>
        <v/>
      </c>
      <c r="Q27" s="291" t="str">
        <f t="shared" si="3"/>
        <v/>
      </c>
    </row>
    <row r="28" spans="1:17" x14ac:dyDescent="0.25">
      <c r="A28" s="2" t="s">
        <v>57</v>
      </c>
      <c r="B28" s="2" t="s">
        <v>62</v>
      </c>
      <c r="C28" t="str">
        <f>VLOOKUP($B28,Totalt!$B$1:$BU$501,MATCH("Kvalitetsgranskad:",Totalt!$B$1:$BU$1,0),FALSE)</f>
        <v>Nej</v>
      </c>
      <c r="E28" t="str">
        <f>VLOOKUP($B28,Miljö!$B$1:$AG$479,MATCH(E$1,Miljö!$B$1:$AK$1,0),FALSE)</f>
        <v>Nej</v>
      </c>
      <c r="F28" t="str">
        <f>VLOOKUP($B28,Miljö!$B$1:$J$479,MATCH("Typ av ursprungsspecificerad el   (Om inget värde anges används Nordisk residualmix, se inforuta) ()",Miljö!$B$1:$J$1,0),FALSE)</f>
        <v>-</v>
      </c>
      <c r="G28" t="str">
        <f>VLOOKUP($B28,Miljö!$B$1:$J$479,MATCH("Primärenergifaktor ()",Miljö!$B$1:$J$1,0),FALSE)</f>
        <v>-</v>
      </c>
      <c r="H28" t="str">
        <f>VLOOKUP($B28,Miljö!$B$1:$J$479,MATCH("Koldioxidekvivalenter energiomvandling (g/kwh)",Miljö!$B$1:$J$1,0),FALSE)</f>
        <v>-</v>
      </c>
      <c r="I28" t="str">
        <f>VLOOKUP($B28,Miljö!$B$1:$J$479,MATCH("Fossilandel för ursprungspecificerad el ()",Miljö!$B$1:$J$1,0),FALSE)</f>
        <v>-</v>
      </c>
      <c r="J28" t="str">
        <f>VLOOKUP($B28,Miljö!$B$1:$J$479,MATCH("Kärnkraftsandel för ursprungsspecificerad el ()",Miljö!$B$1:$J$1,0),FALSE)</f>
        <v>-</v>
      </c>
      <c r="L28">
        <f>VLOOKUP($B28,Totalt!$B$1:$BU$501,MATCH("total el",Totalt!$B$1:$BU$1,0),FALSE)</f>
        <v>0</v>
      </c>
      <c r="N28" s="291" t="str">
        <f t="shared" si="0"/>
        <v/>
      </c>
      <c r="O28" s="291" t="str">
        <f t="shared" si="1"/>
        <v/>
      </c>
      <c r="P28" s="291" t="str">
        <f t="shared" si="2"/>
        <v/>
      </c>
      <c r="Q28" s="291" t="str">
        <f t="shared" si="3"/>
        <v/>
      </c>
    </row>
    <row r="29" spans="1:17" x14ac:dyDescent="0.25">
      <c r="A29" s="2" t="s">
        <v>57</v>
      </c>
      <c r="B29" s="2" t="s">
        <v>63</v>
      </c>
      <c r="C29" t="str">
        <f>VLOOKUP($B29,Totalt!$B$1:$BU$501,MATCH("Kvalitetsgranskad:",Totalt!$B$1:$BU$1,0),FALSE)</f>
        <v>Nej</v>
      </c>
      <c r="E29" t="str">
        <f>VLOOKUP($B29,Miljö!$B$1:$AG$479,MATCH(E$1,Miljö!$B$1:$AK$1,0),FALSE)</f>
        <v>Nej</v>
      </c>
      <c r="F29" t="str">
        <f>VLOOKUP($B29,Miljö!$B$1:$J$479,MATCH("Typ av ursprungsspecificerad el   (Om inget värde anges används Nordisk residualmix, se inforuta) ()",Miljö!$B$1:$J$1,0),FALSE)</f>
        <v>-</v>
      </c>
      <c r="G29" t="str">
        <f>VLOOKUP($B29,Miljö!$B$1:$J$479,MATCH("Primärenergifaktor ()",Miljö!$B$1:$J$1,0),FALSE)</f>
        <v>-</v>
      </c>
      <c r="H29" t="str">
        <f>VLOOKUP($B29,Miljö!$B$1:$J$479,MATCH("Koldioxidekvivalenter energiomvandling (g/kwh)",Miljö!$B$1:$J$1,0),FALSE)</f>
        <v>-</v>
      </c>
      <c r="I29" t="str">
        <f>VLOOKUP($B29,Miljö!$B$1:$J$479,MATCH("Fossilandel för ursprungspecificerad el ()",Miljö!$B$1:$J$1,0),FALSE)</f>
        <v>-</v>
      </c>
      <c r="J29" t="str">
        <f>VLOOKUP($B29,Miljö!$B$1:$J$479,MATCH("Kärnkraftsandel för ursprungsspecificerad el ()",Miljö!$B$1:$J$1,0),FALSE)</f>
        <v>-</v>
      </c>
      <c r="L29">
        <f>VLOOKUP($B29,Totalt!$B$1:$BU$501,MATCH("total el",Totalt!$B$1:$BU$1,0),FALSE)</f>
        <v>0</v>
      </c>
      <c r="N29" s="291" t="str">
        <f t="shared" si="0"/>
        <v/>
      </c>
      <c r="O29" s="291" t="str">
        <f t="shared" si="1"/>
        <v/>
      </c>
      <c r="P29" s="291" t="str">
        <f t="shared" si="2"/>
        <v/>
      </c>
      <c r="Q29" s="291" t="str">
        <f t="shared" si="3"/>
        <v/>
      </c>
    </row>
    <row r="30" spans="1:17" x14ac:dyDescent="0.25">
      <c r="A30" s="2" t="s">
        <v>57</v>
      </c>
      <c r="B30" s="2" t="s">
        <v>64</v>
      </c>
      <c r="C30" t="str">
        <f>VLOOKUP($B30,Totalt!$B$1:$BU$501,MATCH("Kvalitetsgranskad:",Totalt!$B$1:$BU$1,0),FALSE)</f>
        <v>Nej</v>
      </c>
      <c r="E30" t="str">
        <f>VLOOKUP($B30,Miljö!$B$1:$AG$479,MATCH(E$1,Miljö!$B$1:$AK$1,0),FALSE)</f>
        <v>Nej</v>
      </c>
      <c r="F30" t="str">
        <f>VLOOKUP($B30,Miljö!$B$1:$J$479,MATCH("Typ av ursprungsspecificerad el   (Om inget värde anges används Nordisk residualmix, se inforuta) ()",Miljö!$B$1:$J$1,0),FALSE)</f>
        <v>-</v>
      </c>
      <c r="G30" t="str">
        <f>VLOOKUP($B30,Miljö!$B$1:$J$479,MATCH("Primärenergifaktor ()",Miljö!$B$1:$J$1,0),FALSE)</f>
        <v>-</v>
      </c>
      <c r="H30" t="str">
        <f>VLOOKUP($B30,Miljö!$B$1:$J$479,MATCH("Koldioxidekvivalenter energiomvandling (g/kwh)",Miljö!$B$1:$J$1,0),FALSE)</f>
        <v>-</v>
      </c>
      <c r="I30" t="str">
        <f>VLOOKUP($B30,Miljö!$B$1:$J$479,MATCH("Fossilandel för ursprungspecificerad el ()",Miljö!$B$1:$J$1,0),FALSE)</f>
        <v>-</v>
      </c>
      <c r="J30" t="str">
        <f>VLOOKUP($B30,Miljö!$B$1:$J$479,MATCH("Kärnkraftsandel för ursprungsspecificerad el ()",Miljö!$B$1:$J$1,0),FALSE)</f>
        <v>-</v>
      </c>
      <c r="L30">
        <f>VLOOKUP($B30,Totalt!$B$1:$BU$501,MATCH("total el",Totalt!$B$1:$BU$1,0),FALSE)</f>
        <v>0</v>
      </c>
      <c r="N30" s="291" t="str">
        <f t="shared" si="0"/>
        <v/>
      </c>
      <c r="O30" s="291" t="str">
        <f t="shared" si="1"/>
        <v/>
      </c>
      <c r="P30" s="291" t="str">
        <f t="shared" si="2"/>
        <v/>
      </c>
      <c r="Q30" s="291" t="str">
        <f t="shared" si="3"/>
        <v/>
      </c>
    </row>
    <row r="31" spans="1:17" x14ac:dyDescent="0.25">
      <c r="A31" s="2" t="s">
        <v>57</v>
      </c>
      <c r="B31" s="2" t="s">
        <v>65</v>
      </c>
      <c r="C31" t="str">
        <f>VLOOKUP($B31,Totalt!$B$1:$BU$501,MATCH("Kvalitetsgranskad:",Totalt!$B$1:$BU$1,0),FALSE)</f>
        <v>Nej</v>
      </c>
      <c r="E31" t="str">
        <f>VLOOKUP($B31,Miljö!$B$1:$AG$479,MATCH(E$1,Miljö!$B$1:$AK$1,0),FALSE)</f>
        <v>Nej</v>
      </c>
      <c r="F31" t="str">
        <f>VLOOKUP($B31,Miljö!$B$1:$J$479,MATCH("Typ av ursprungsspecificerad el   (Om inget värde anges används Nordisk residualmix, se inforuta) ()",Miljö!$B$1:$J$1,0),FALSE)</f>
        <v>-</v>
      </c>
      <c r="G31" t="str">
        <f>VLOOKUP($B31,Miljö!$B$1:$J$479,MATCH("Primärenergifaktor ()",Miljö!$B$1:$J$1,0),FALSE)</f>
        <v>-</v>
      </c>
      <c r="H31" t="str">
        <f>VLOOKUP($B31,Miljö!$B$1:$J$479,MATCH("Koldioxidekvivalenter energiomvandling (g/kwh)",Miljö!$B$1:$J$1,0),FALSE)</f>
        <v>-</v>
      </c>
      <c r="I31" t="str">
        <f>VLOOKUP($B31,Miljö!$B$1:$J$479,MATCH("Fossilandel för ursprungspecificerad el ()",Miljö!$B$1:$J$1,0),FALSE)</f>
        <v>-</v>
      </c>
      <c r="J31" t="str">
        <f>VLOOKUP($B31,Miljö!$B$1:$J$479,MATCH("Kärnkraftsandel för ursprungsspecificerad el ()",Miljö!$B$1:$J$1,0),FALSE)</f>
        <v>-</v>
      </c>
      <c r="L31">
        <f>VLOOKUP($B31,Totalt!$B$1:$BU$501,MATCH("total el",Totalt!$B$1:$BU$1,0),FALSE)</f>
        <v>0</v>
      </c>
      <c r="N31" s="291" t="str">
        <f t="shared" si="0"/>
        <v/>
      </c>
      <c r="O31" s="291" t="str">
        <f t="shared" si="1"/>
        <v/>
      </c>
      <c r="P31" s="291" t="str">
        <f t="shared" si="2"/>
        <v/>
      </c>
      <c r="Q31" s="291" t="str">
        <f t="shared" si="3"/>
        <v/>
      </c>
    </row>
    <row r="32" spans="1:17" x14ac:dyDescent="0.25">
      <c r="A32" s="2" t="s">
        <v>57</v>
      </c>
      <c r="B32" s="2" t="s">
        <v>66</v>
      </c>
      <c r="C32" t="str">
        <f>VLOOKUP($B32,Totalt!$B$1:$BU$501,MATCH("Kvalitetsgranskad:",Totalt!$B$1:$BU$1,0),FALSE)</f>
        <v>Nej</v>
      </c>
      <c r="E32" t="str">
        <f>VLOOKUP($B32,Miljö!$B$1:$AG$479,MATCH(E$1,Miljö!$B$1:$AK$1,0),FALSE)</f>
        <v>Nej</v>
      </c>
      <c r="F32" t="str">
        <f>VLOOKUP($B32,Miljö!$B$1:$J$479,MATCH("Typ av ursprungsspecificerad el   (Om inget värde anges används Nordisk residualmix, se inforuta) ()",Miljö!$B$1:$J$1,0),FALSE)</f>
        <v>-</v>
      </c>
      <c r="G32" t="str">
        <f>VLOOKUP($B32,Miljö!$B$1:$J$479,MATCH("Primärenergifaktor ()",Miljö!$B$1:$J$1,0),FALSE)</f>
        <v>-</v>
      </c>
      <c r="H32" t="str">
        <f>VLOOKUP($B32,Miljö!$B$1:$J$479,MATCH("Koldioxidekvivalenter energiomvandling (g/kwh)",Miljö!$B$1:$J$1,0),FALSE)</f>
        <v>-</v>
      </c>
      <c r="I32" t="str">
        <f>VLOOKUP($B32,Miljö!$B$1:$J$479,MATCH("Fossilandel för ursprungspecificerad el ()",Miljö!$B$1:$J$1,0),FALSE)</f>
        <v>-</v>
      </c>
      <c r="J32" t="str">
        <f>VLOOKUP($B32,Miljö!$B$1:$J$479,MATCH("Kärnkraftsandel för ursprungsspecificerad el ()",Miljö!$B$1:$J$1,0),FALSE)</f>
        <v>-</v>
      </c>
      <c r="L32">
        <f>VLOOKUP($B32,Totalt!$B$1:$BU$501,MATCH("total el",Totalt!$B$1:$BU$1,0),FALSE)</f>
        <v>0</v>
      </c>
      <c r="N32" s="291" t="str">
        <f t="shared" si="0"/>
        <v/>
      </c>
      <c r="O32" s="291" t="str">
        <f t="shared" si="1"/>
        <v/>
      </c>
      <c r="P32" s="291" t="str">
        <f t="shared" si="2"/>
        <v/>
      </c>
      <c r="Q32" s="291" t="str">
        <f t="shared" si="3"/>
        <v/>
      </c>
    </row>
    <row r="33" spans="1:17" x14ac:dyDescent="0.25">
      <c r="A33" s="2" t="s">
        <v>57</v>
      </c>
      <c r="B33" s="2" t="s">
        <v>67</v>
      </c>
      <c r="C33" t="str">
        <f>VLOOKUP($B33,Totalt!$B$1:$BU$501,MATCH("Kvalitetsgranskad:",Totalt!$B$1:$BU$1,0),FALSE)</f>
        <v>Nej</v>
      </c>
      <c r="E33" t="str">
        <f>VLOOKUP($B33,Miljö!$B$1:$AG$479,MATCH(E$1,Miljö!$B$1:$AK$1,0),FALSE)</f>
        <v>Nej</v>
      </c>
      <c r="F33" t="str">
        <f>VLOOKUP($B33,Miljö!$B$1:$J$479,MATCH("Typ av ursprungsspecificerad el   (Om inget värde anges används Nordisk residualmix, se inforuta) ()",Miljö!$B$1:$J$1,0),FALSE)</f>
        <v>-</v>
      </c>
      <c r="G33" t="str">
        <f>VLOOKUP($B33,Miljö!$B$1:$J$479,MATCH("Primärenergifaktor ()",Miljö!$B$1:$J$1,0),FALSE)</f>
        <v>-</v>
      </c>
      <c r="H33" t="str">
        <f>VLOOKUP($B33,Miljö!$B$1:$J$479,MATCH("Koldioxidekvivalenter energiomvandling (g/kwh)",Miljö!$B$1:$J$1,0),FALSE)</f>
        <v>-</v>
      </c>
      <c r="I33" t="str">
        <f>VLOOKUP($B33,Miljö!$B$1:$J$479,MATCH("Fossilandel för ursprungspecificerad el ()",Miljö!$B$1:$J$1,0),FALSE)</f>
        <v>-</v>
      </c>
      <c r="J33" t="str">
        <f>VLOOKUP($B33,Miljö!$B$1:$J$479,MATCH("Kärnkraftsandel för ursprungsspecificerad el ()",Miljö!$B$1:$J$1,0),FALSE)</f>
        <v>-</v>
      </c>
      <c r="L33">
        <f>VLOOKUP($B33,Totalt!$B$1:$BU$501,MATCH("total el",Totalt!$B$1:$BU$1,0),FALSE)</f>
        <v>0</v>
      </c>
      <c r="N33" s="291" t="str">
        <f t="shared" si="0"/>
        <v/>
      </c>
      <c r="O33" s="291" t="str">
        <f t="shared" si="1"/>
        <v/>
      </c>
      <c r="P33" s="291" t="str">
        <f t="shared" si="2"/>
        <v/>
      </c>
      <c r="Q33" s="291" t="str">
        <f t="shared" si="3"/>
        <v/>
      </c>
    </row>
    <row r="34" spans="1:17" x14ac:dyDescent="0.25">
      <c r="A34" s="2" t="s">
        <v>68</v>
      </c>
      <c r="B34" s="2" t="s">
        <v>69</v>
      </c>
      <c r="C34" t="str">
        <f>VLOOKUP($B34,Totalt!$B$1:$BU$501,MATCH("Kvalitetsgranskad:",Totalt!$B$1:$BU$1,0),FALSE)</f>
        <v>Ja</v>
      </c>
      <c r="E34" t="str">
        <f>VLOOKUP($B34,Miljö!$B$1:$AG$479,MATCH(E$1,Miljö!$B$1:$AK$1,0),FALSE)</f>
        <v>Nej</v>
      </c>
      <c r="F34" t="str">
        <f>VLOOKUP($B34,Miljö!$B$1:$J$479,MATCH("Typ av ursprungsspecificerad el   (Om inget värde anges används Nordisk residualmix, se inforuta) ()",Miljö!$B$1:$J$1,0),FALSE)</f>
        <v>'Nordisk residualmix'</v>
      </c>
      <c r="G34">
        <f>VLOOKUP($B34,Miljö!$B$1:$J$479,MATCH("Primärenergifaktor ()",Miljö!$B$1:$J$1,0),FALSE)</f>
        <v>2.2400000000000002</v>
      </c>
      <c r="H34">
        <f>VLOOKUP($B34,Miljö!$B$1:$J$479,MATCH("Koldioxidekvivalenter energiomvandling (g/kwh)",Miljö!$B$1:$J$1,0),FALSE)</f>
        <v>350.5</v>
      </c>
      <c r="I34">
        <f>VLOOKUP($B34,Miljö!$B$1:$J$479,MATCH("Fossilandel för ursprungspecificerad el ()",Miljö!$B$1:$J$1,0),FALSE)</f>
        <v>0.48399999999999999</v>
      </c>
      <c r="J34">
        <f>VLOOKUP($B34,Miljö!$B$1:$J$479,MATCH("Kärnkraftsandel för ursprungsspecificerad el ()",Miljö!$B$1:$J$1,0),FALSE)</f>
        <v>0.35</v>
      </c>
      <c r="L34">
        <f>VLOOKUP($B34,Totalt!$B$1:$BU$501,MATCH("total el",Totalt!$B$1:$BU$1,0),FALSE)</f>
        <v>10.6576</v>
      </c>
      <c r="N34" s="291">
        <f t="shared" si="0"/>
        <v>23.873024000000004</v>
      </c>
      <c r="O34" s="291">
        <f t="shared" si="1"/>
        <v>3735.4888000000001</v>
      </c>
      <c r="P34" s="291">
        <f t="shared" si="2"/>
        <v>5.1582784000000004</v>
      </c>
      <c r="Q34" s="291">
        <f t="shared" si="3"/>
        <v>3.7301599999999997</v>
      </c>
    </row>
    <row r="35" spans="1:17" x14ac:dyDescent="0.25">
      <c r="A35" s="2" t="s">
        <v>72</v>
      </c>
      <c r="B35" s="2" t="s">
        <v>73</v>
      </c>
      <c r="C35" t="str">
        <f>VLOOKUP($B35,Totalt!$B$1:$BU$501,MATCH("Kvalitetsgranskad:",Totalt!$B$1:$BU$1,0),FALSE)</f>
        <v>Ja</v>
      </c>
      <c r="E35" t="str">
        <f>VLOOKUP($B35,Miljö!$B$1:$AG$479,MATCH(E$1,Miljö!$B$1:$AK$1,0),FALSE)</f>
        <v>Ja</v>
      </c>
      <c r="F35" t="str">
        <f>VLOOKUP($B35,Miljö!$B$1:$J$479,MATCH("Typ av ursprungsspecificerad el   (Om inget värde anges används Nordisk residualmix, se inforuta) ()",Miljö!$B$1:$J$1,0),FALSE)</f>
        <v>'Vattenkraft'</v>
      </c>
      <c r="G35">
        <f>VLOOKUP($B35,Miljö!$B$1:$J$479,MATCH("Primärenergifaktor ()",Miljö!$B$1:$J$1,0),FALSE)</f>
        <v>1.1000000000000001</v>
      </c>
      <c r="H35">
        <f>VLOOKUP($B35,Miljö!$B$1:$J$479,MATCH("Koldioxidekvivalenter energiomvandling (g/kwh)",Miljö!$B$1:$J$1,0),FALSE)</f>
        <v>0</v>
      </c>
      <c r="I35">
        <f>VLOOKUP($B35,Miljö!$B$1:$J$479,MATCH("Fossilandel för ursprungspecificerad el ()",Miljö!$B$1:$J$1,0),FALSE)</f>
        <v>0</v>
      </c>
      <c r="J35">
        <f>VLOOKUP($B35,Miljö!$B$1:$J$479,MATCH("Kärnkraftsandel för ursprungsspecificerad el ()",Miljö!$B$1:$J$1,0),FALSE)</f>
        <v>0</v>
      </c>
      <c r="L35">
        <f>VLOOKUP($B35,Totalt!$B$1:$BU$501,MATCH("total el",Totalt!$B$1:$BU$1,0),FALSE)</f>
        <v>0.39300000000000002</v>
      </c>
      <c r="N35" s="291">
        <f t="shared" si="0"/>
        <v>0.43230000000000007</v>
      </c>
      <c r="O35" s="291">
        <f t="shared" si="1"/>
        <v>0</v>
      </c>
      <c r="P35" s="291">
        <f t="shared" si="2"/>
        <v>0</v>
      </c>
      <c r="Q35" s="291">
        <f t="shared" si="3"/>
        <v>0</v>
      </c>
    </row>
    <row r="36" spans="1:17" x14ac:dyDescent="0.25">
      <c r="A36" s="2" t="s">
        <v>72</v>
      </c>
      <c r="B36" s="2" t="s">
        <v>74</v>
      </c>
      <c r="C36" t="str">
        <f>VLOOKUP($B36,Totalt!$B$1:$BU$501,MATCH("Kvalitetsgranskad:",Totalt!$B$1:$BU$1,0),FALSE)</f>
        <v>Ja</v>
      </c>
      <c r="E36" t="str">
        <f>VLOOKUP($B36,Miljö!$B$1:$AG$479,MATCH(E$1,Miljö!$B$1:$AK$1,0),FALSE)</f>
        <v>Ja</v>
      </c>
      <c r="F36" t="str">
        <f>VLOOKUP($B36,Miljö!$B$1:$J$479,MATCH("Typ av ursprungsspecificerad el   (Om inget värde anges används Nordisk residualmix, se inforuta) ()",Miljö!$B$1:$J$1,0),FALSE)</f>
        <v>'Vattenkraft'</v>
      </c>
      <c r="G36">
        <f>VLOOKUP($B36,Miljö!$B$1:$J$479,MATCH("Primärenergifaktor ()",Miljö!$B$1:$J$1,0),FALSE)</f>
        <v>1.1000000000000001</v>
      </c>
      <c r="H36">
        <f>VLOOKUP($B36,Miljö!$B$1:$J$479,MATCH("Koldioxidekvivalenter energiomvandling (g/kwh)",Miljö!$B$1:$J$1,0),FALSE)</f>
        <v>0</v>
      </c>
      <c r="I36">
        <f>VLOOKUP($B36,Miljö!$B$1:$J$479,MATCH("Fossilandel för ursprungspecificerad el ()",Miljö!$B$1:$J$1,0),FALSE)</f>
        <v>0</v>
      </c>
      <c r="J36">
        <f>VLOOKUP($B36,Miljö!$B$1:$J$479,MATCH("Kärnkraftsandel för ursprungsspecificerad el ()",Miljö!$B$1:$J$1,0),FALSE)</f>
        <v>0</v>
      </c>
      <c r="L36">
        <f>VLOOKUP($B36,Totalt!$B$1:$BU$501,MATCH("total el",Totalt!$B$1:$BU$1,0),FALSE)</f>
        <v>8.4394399999999994</v>
      </c>
      <c r="N36" s="291">
        <f t="shared" si="0"/>
        <v>9.2833839999999999</v>
      </c>
      <c r="O36" s="291">
        <f t="shared" si="1"/>
        <v>0</v>
      </c>
      <c r="P36" s="291">
        <f t="shared" si="2"/>
        <v>0</v>
      </c>
      <c r="Q36" s="291">
        <f t="shared" si="3"/>
        <v>0</v>
      </c>
    </row>
    <row r="37" spans="1:17" x14ac:dyDescent="0.25">
      <c r="A37" s="2" t="s">
        <v>72</v>
      </c>
      <c r="B37" s="2" t="s">
        <v>75</v>
      </c>
      <c r="C37" t="str">
        <f>VLOOKUP($B37,Totalt!$B$1:$BU$501,MATCH("Kvalitetsgranskad:",Totalt!$B$1:$BU$1,0),FALSE)</f>
        <v>Ja</v>
      </c>
      <c r="E37" t="str">
        <f>VLOOKUP($B37,Miljö!$B$1:$AG$479,MATCH(E$1,Miljö!$B$1:$AK$1,0),FALSE)</f>
        <v>Ja</v>
      </c>
      <c r="F37" t="str">
        <f>VLOOKUP($B37,Miljö!$B$1:$J$479,MATCH("Typ av ursprungsspecificerad el   (Om inget värde anges används Nordisk residualmix, se inforuta) ()",Miljö!$B$1:$J$1,0),FALSE)</f>
        <v>'Vattenkraft'</v>
      </c>
      <c r="G37">
        <f>VLOOKUP($B37,Miljö!$B$1:$J$479,MATCH("Primärenergifaktor ()",Miljö!$B$1:$J$1,0),FALSE)</f>
        <v>1.1000000000000001</v>
      </c>
      <c r="H37">
        <f>VLOOKUP($B37,Miljö!$B$1:$J$479,MATCH("Koldioxidekvivalenter energiomvandling (g/kwh)",Miljö!$B$1:$J$1,0),FALSE)</f>
        <v>0</v>
      </c>
      <c r="I37">
        <f>VLOOKUP($B37,Miljö!$B$1:$J$479,MATCH("Fossilandel för ursprungspecificerad el ()",Miljö!$B$1:$J$1,0),FALSE)</f>
        <v>0</v>
      </c>
      <c r="J37">
        <f>VLOOKUP($B37,Miljö!$B$1:$J$479,MATCH("Kärnkraftsandel för ursprungsspecificerad el ()",Miljö!$B$1:$J$1,0),FALSE)</f>
        <v>0</v>
      </c>
      <c r="L37">
        <f>VLOOKUP($B37,Totalt!$B$1:$BU$501,MATCH("total el",Totalt!$B$1:$BU$1,0),FALSE)</f>
        <v>0.59199999999999997</v>
      </c>
      <c r="N37" s="291">
        <f t="shared" si="0"/>
        <v>0.6512</v>
      </c>
      <c r="O37" s="291">
        <f t="shared" si="1"/>
        <v>0</v>
      </c>
      <c r="P37" s="291">
        <f t="shared" si="2"/>
        <v>0</v>
      </c>
      <c r="Q37" s="291">
        <f t="shared" si="3"/>
        <v>0</v>
      </c>
    </row>
    <row r="38" spans="1:17" x14ac:dyDescent="0.25">
      <c r="A38" s="2" t="s">
        <v>76</v>
      </c>
      <c r="B38" s="2" t="s">
        <v>77</v>
      </c>
      <c r="C38" t="str">
        <f>VLOOKUP($B38,Totalt!$B$1:$BU$501,MATCH("Kvalitetsgranskad:",Totalt!$B$1:$BU$1,0),FALSE)</f>
        <v>Ja</v>
      </c>
      <c r="E38" t="str">
        <f>VLOOKUP($B38,Miljö!$B$1:$AG$479,MATCH(E$1,Miljö!$B$1:$AK$1,0),FALSE)</f>
        <v>Nej</v>
      </c>
      <c r="F38" t="str">
        <f>VLOOKUP($B38,Miljö!$B$1:$J$479,MATCH("Typ av ursprungsspecificerad el   (Om inget värde anges används Nordisk residualmix, se inforuta) ()",Miljö!$B$1:$J$1,0),FALSE)</f>
        <v>-</v>
      </c>
      <c r="G38">
        <f>VLOOKUP($B38,Miljö!$B$1:$J$479,MATCH("Primärenergifaktor ()",Miljö!$B$1:$J$1,0),FALSE)</f>
        <v>2.2400000000000002</v>
      </c>
      <c r="H38">
        <f>VLOOKUP($B38,Miljö!$B$1:$J$479,MATCH("Koldioxidekvivalenter energiomvandling (g/kwh)",Miljö!$B$1:$J$1,0),FALSE)</f>
        <v>350.5</v>
      </c>
      <c r="I38">
        <f>VLOOKUP($B38,Miljö!$B$1:$J$479,MATCH("Fossilandel för ursprungspecificerad el ()",Miljö!$B$1:$J$1,0),FALSE)</f>
        <v>0.48399999999999999</v>
      </c>
      <c r="J38">
        <f>VLOOKUP($B38,Miljö!$B$1:$J$479,MATCH("Kärnkraftsandel för ursprungsspecificerad el ()",Miljö!$B$1:$J$1,0),FALSE)</f>
        <v>0.35</v>
      </c>
      <c r="L38">
        <f>VLOOKUP($B38,Totalt!$B$1:$BU$501,MATCH("total el",Totalt!$B$1:$BU$1,0),FALSE)</f>
        <v>0.77010000000000001</v>
      </c>
      <c r="N38" s="291">
        <f t="shared" si="0"/>
        <v>1.7250240000000001</v>
      </c>
      <c r="O38" s="291">
        <f t="shared" si="1"/>
        <v>269.92005</v>
      </c>
      <c r="P38" s="291">
        <f t="shared" si="2"/>
        <v>0.37272840000000002</v>
      </c>
      <c r="Q38" s="291">
        <f t="shared" si="3"/>
        <v>0.26953499999999997</v>
      </c>
    </row>
    <row r="39" spans="1:17" x14ac:dyDescent="0.25">
      <c r="A39" s="2" t="s">
        <v>76</v>
      </c>
      <c r="B39" s="2" t="s">
        <v>78</v>
      </c>
      <c r="C39" t="str">
        <f>VLOOKUP($B39,Totalt!$B$1:$BU$501,MATCH("Kvalitetsgranskad:",Totalt!$B$1:$BU$1,0),FALSE)</f>
        <v>Ja</v>
      </c>
      <c r="E39" t="str">
        <f>VLOOKUP($B39,Miljö!$B$1:$AG$479,MATCH(E$1,Miljö!$B$1:$AK$1,0),FALSE)</f>
        <v>Nej</v>
      </c>
      <c r="F39" t="str">
        <f>VLOOKUP($B39,Miljö!$B$1:$J$479,MATCH("Typ av ursprungsspecificerad el   (Om inget värde anges används Nordisk residualmix, se inforuta) ()",Miljö!$B$1:$J$1,0),FALSE)</f>
        <v>-</v>
      </c>
      <c r="G39">
        <f>VLOOKUP($B39,Miljö!$B$1:$J$479,MATCH("Primärenergifaktor ()",Miljö!$B$1:$J$1,0),FALSE)</f>
        <v>2.2400000000000002</v>
      </c>
      <c r="H39">
        <f>VLOOKUP($B39,Miljö!$B$1:$J$479,MATCH("Koldioxidekvivalenter energiomvandling (g/kwh)",Miljö!$B$1:$J$1,0),FALSE)</f>
        <v>350.5</v>
      </c>
      <c r="I39">
        <f>VLOOKUP($B39,Miljö!$B$1:$J$479,MATCH("Fossilandel för ursprungspecificerad el ()",Miljö!$B$1:$J$1,0),FALSE)</f>
        <v>0.48399999999999999</v>
      </c>
      <c r="J39">
        <f>VLOOKUP($B39,Miljö!$B$1:$J$479,MATCH("Kärnkraftsandel för ursprungsspecificerad el ()",Miljö!$B$1:$J$1,0),FALSE)</f>
        <v>0.35</v>
      </c>
      <c r="L39">
        <f>VLOOKUP($B39,Totalt!$B$1:$BU$501,MATCH("total el",Totalt!$B$1:$BU$1,0),FALSE)</f>
        <v>4.8300000000000003E-2</v>
      </c>
      <c r="N39" s="291">
        <f t="shared" si="0"/>
        <v>0.10819200000000001</v>
      </c>
      <c r="O39" s="291">
        <f t="shared" si="1"/>
        <v>16.92915</v>
      </c>
      <c r="P39" s="291">
        <f t="shared" si="2"/>
        <v>2.3377200000000001E-2</v>
      </c>
      <c r="Q39" s="291">
        <f t="shared" si="3"/>
        <v>1.6905E-2</v>
      </c>
    </row>
    <row r="40" spans="1:17" x14ac:dyDescent="0.25">
      <c r="A40" s="2" t="s">
        <v>79</v>
      </c>
      <c r="B40" s="2" t="s">
        <v>80</v>
      </c>
      <c r="C40" t="str">
        <f>VLOOKUP($B40,Totalt!$B$1:$BU$501,MATCH("Kvalitetsgranskad:",Totalt!$B$1:$BU$1,0),FALSE)</f>
        <v>Ja</v>
      </c>
      <c r="E40" t="str">
        <f>VLOOKUP($B40,Miljö!$B$1:$AG$479,MATCH(E$1,Miljö!$B$1:$AK$1,0),FALSE)</f>
        <v>Ja</v>
      </c>
      <c r="F40" t="str">
        <f>VLOOKUP($B40,Miljö!$B$1:$J$479,MATCH("Typ av ursprungsspecificerad el   (Om inget värde anges används Nordisk residualmix, se inforuta) ()",Miljö!$B$1:$J$1,0),FALSE)</f>
        <v>'Vattenkraft'</v>
      </c>
      <c r="G40">
        <f>VLOOKUP($B40,Miljö!$B$1:$J$479,MATCH("Primärenergifaktor ()",Miljö!$B$1:$J$1,0),FALSE)</f>
        <v>1.1000000000000001</v>
      </c>
      <c r="H40">
        <f>VLOOKUP($B40,Miljö!$B$1:$J$479,MATCH("Koldioxidekvivalenter energiomvandling (g/kwh)",Miljö!$B$1:$J$1,0),FALSE)</f>
        <v>0</v>
      </c>
      <c r="I40">
        <f>VLOOKUP($B40,Miljö!$B$1:$J$479,MATCH("Fossilandel för ursprungspecificerad el ()",Miljö!$B$1:$J$1,0),FALSE)</f>
        <v>0</v>
      </c>
      <c r="J40">
        <f>VLOOKUP($B40,Miljö!$B$1:$J$479,MATCH("Kärnkraftsandel för ursprungsspecificerad el ()",Miljö!$B$1:$J$1,0),FALSE)</f>
        <v>0</v>
      </c>
      <c r="L40">
        <f>VLOOKUP($B40,Totalt!$B$1:$BU$501,MATCH("total el",Totalt!$B$1:$BU$1,0),FALSE)</f>
        <v>8.6154399999999995</v>
      </c>
      <c r="N40" s="291">
        <f t="shared" si="0"/>
        <v>9.4769839999999999</v>
      </c>
      <c r="O40" s="291">
        <f t="shared" si="1"/>
        <v>0</v>
      </c>
      <c r="P40" s="291">
        <f t="shared" si="2"/>
        <v>0</v>
      </c>
      <c r="Q40" s="291">
        <f t="shared" si="3"/>
        <v>0</v>
      </c>
    </row>
    <row r="41" spans="1:17" x14ac:dyDescent="0.25">
      <c r="A41" s="2" t="s">
        <v>79</v>
      </c>
      <c r="B41" s="2" t="s">
        <v>81</v>
      </c>
      <c r="C41" t="str">
        <f>VLOOKUP($B41,Totalt!$B$1:$BU$501,MATCH("Kvalitetsgranskad:",Totalt!$B$1:$BU$1,0),FALSE)</f>
        <v>Ja</v>
      </c>
      <c r="E41" t="str">
        <f>VLOOKUP($B41,Miljö!$B$1:$AG$479,MATCH(E$1,Miljö!$B$1:$AK$1,0),FALSE)</f>
        <v>Ja</v>
      </c>
      <c r="F41" t="str">
        <f>VLOOKUP($B41,Miljö!$B$1:$J$479,MATCH("Typ av ursprungsspecificerad el   (Om inget värde anges används Nordisk residualmix, se inforuta) ()",Miljö!$B$1:$J$1,0),FALSE)</f>
        <v>'Vattenkraft'</v>
      </c>
      <c r="G41">
        <f>VLOOKUP($B41,Miljö!$B$1:$J$479,MATCH("Primärenergifaktor ()",Miljö!$B$1:$J$1,0),FALSE)</f>
        <v>1.1000000000000001</v>
      </c>
      <c r="H41">
        <f>VLOOKUP($B41,Miljö!$B$1:$J$479,MATCH("Koldioxidekvivalenter energiomvandling (g/kwh)",Miljö!$B$1:$J$1,0),FALSE)</f>
        <v>0</v>
      </c>
      <c r="I41">
        <f>VLOOKUP($B41,Miljö!$B$1:$J$479,MATCH("Fossilandel för ursprungspecificerad el ()",Miljö!$B$1:$J$1,0),FALSE)</f>
        <v>0</v>
      </c>
      <c r="J41">
        <f>VLOOKUP($B41,Miljö!$B$1:$J$479,MATCH("Kärnkraftsandel för ursprungsspecificerad el ()",Miljö!$B$1:$J$1,0),FALSE)</f>
        <v>0</v>
      </c>
      <c r="L41">
        <f>VLOOKUP($B41,Totalt!$B$1:$BU$501,MATCH("total el",Totalt!$B$1:$BU$1,0),FALSE)</f>
        <v>8.3000000000000001E-3</v>
      </c>
      <c r="N41" s="291">
        <f t="shared" si="0"/>
        <v>9.130000000000001E-3</v>
      </c>
      <c r="O41" s="291">
        <f t="shared" si="1"/>
        <v>0</v>
      </c>
      <c r="P41" s="291">
        <f t="shared" si="2"/>
        <v>0</v>
      </c>
      <c r="Q41" s="291">
        <f t="shared" si="3"/>
        <v>0</v>
      </c>
    </row>
    <row r="42" spans="1:17" x14ac:dyDescent="0.25">
      <c r="A42" s="2" t="s">
        <v>79</v>
      </c>
      <c r="B42" s="2" t="s">
        <v>82</v>
      </c>
      <c r="C42" t="str">
        <f>VLOOKUP($B42,Totalt!$B$1:$BU$501,MATCH("Kvalitetsgranskad:",Totalt!$B$1:$BU$1,0),FALSE)</f>
        <v>Ja</v>
      </c>
      <c r="E42" t="str">
        <f>VLOOKUP($B42,Miljö!$B$1:$AG$479,MATCH(E$1,Miljö!$B$1:$AK$1,0),FALSE)</f>
        <v>Ja</v>
      </c>
      <c r="F42" t="str">
        <f>VLOOKUP($B42,Miljö!$B$1:$J$479,MATCH("Typ av ursprungsspecificerad el   (Om inget värde anges används Nordisk residualmix, se inforuta) ()",Miljö!$B$1:$J$1,0),FALSE)</f>
        <v>'Vattenkraft'</v>
      </c>
      <c r="G42">
        <f>VLOOKUP($B42,Miljö!$B$1:$J$479,MATCH("Primärenergifaktor ()",Miljö!$B$1:$J$1,0),FALSE)</f>
        <v>1.1000000000000001</v>
      </c>
      <c r="H42">
        <f>VLOOKUP($B42,Miljö!$B$1:$J$479,MATCH("Koldioxidekvivalenter energiomvandling (g/kwh)",Miljö!$B$1:$J$1,0),FALSE)</f>
        <v>0</v>
      </c>
      <c r="I42">
        <f>VLOOKUP($B42,Miljö!$B$1:$J$479,MATCH("Fossilandel för ursprungspecificerad el ()",Miljö!$B$1:$J$1,0),FALSE)</f>
        <v>0</v>
      </c>
      <c r="J42">
        <f>VLOOKUP($B42,Miljö!$B$1:$J$479,MATCH("Kärnkraftsandel för ursprungsspecificerad el ()",Miljö!$B$1:$J$1,0),FALSE)</f>
        <v>0</v>
      </c>
      <c r="L42">
        <f>VLOOKUP($B42,Totalt!$B$1:$BU$501,MATCH("total el",Totalt!$B$1:$BU$1,0),FALSE)</f>
        <v>9.2700000000000005E-2</v>
      </c>
      <c r="N42" s="291">
        <f t="shared" si="0"/>
        <v>0.10197000000000002</v>
      </c>
      <c r="O42" s="291">
        <f t="shared" si="1"/>
        <v>0</v>
      </c>
      <c r="P42" s="291">
        <f t="shared" si="2"/>
        <v>0</v>
      </c>
      <c r="Q42" s="291">
        <f t="shared" si="3"/>
        <v>0</v>
      </c>
    </row>
    <row r="43" spans="1:17" x14ac:dyDescent="0.25">
      <c r="A43" s="2" t="s">
        <v>83</v>
      </c>
      <c r="B43" s="2" t="s">
        <v>84</v>
      </c>
      <c r="C43" t="str">
        <f>VLOOKUP($B43,Totalt!$B$1:$BU$501,MATCH("Kvalitetsgranskad:",Totalt!$B$1:$BU$1,0),FALSE)</f>
        <v>Ja</v>
      </c>
      <c r="E43" t="str">
        <f>VLOOKUP($B43,Miljö!$B$1:$AG$479,MATCH(E$1,Miljö!$B$1:$AK$1,0),FALSE)</f>
        <v>Ja</v>
      </c>
      <c r="F43" t="str">
        <f>VLOOKUP($B43,Miljö!$B$1:$J$479,MATCH("Typ av ursprungsspecificerad el   (Om inget värde anges används Nordisk residualmix, se inforuta) ()",Miljö!$B$1:$J$1,0),FALSE)</f>
        <v>''Ursprungsmärkt egenproducerad el'</v>
      </c>
      <c r="G43">
        <f>VLOOKUP($B43,Miljö!$B$1:$J$479,MATCH("Primärenergifaktor ()",Miljö!$B$1:$J$1,0),FALSE)</f>
        <v>1.05</v>
      </c>
      <c r="H43">
        <f>VLOOKUP($B43,Miljö!$B$1:$J$479,MATCH("Koldioxidekvivalenter energiomvandling (g/kwh)",Miljö!$B$1:$J$1,0),FALSE)</f>
        <v>0</v>
      </c>
      <c r="I43">
        <f>VLOOKUP($B43,Miljö!$B$1:$J$479,MATCH("Fossilandel för ursprungspecificerad el ()",Miljö!$B$1:$J$1,0),FALSE)</f>
        <v>0</v>
      </c>
      <c r="J43">
        <f>VLOOKUP($B43,Miljö!$B$1:$J$479,MATCH("Kärnkraftsandel för ursprungsspecificerad el ()",Miljö!$B$1:$J$1,0),FALSE)</f>
        <v>0</v>
      </c>
      <c r="L43">
        <f>VLOOKUP($B43,Totalt!$B$1:$BU$501,MATCH("total el",Totalt!$B$1:$BU$1,0),FALSE)</f>
        <v>35.504100000000001</v>
      </c>
      <c r="N43" s="291">
        <f t="shared" si="0"/>
        <v>37.279305000000001</v>
      </c>
      <c r="O43" s="291">
        <f t="shared" si="1"/>
        <v>0</v>
      </c>
      <c r="P43" s="291">
        <f t="shared" si="2"/>
        <v>0</v>
      </c>
      <c r="Q43" s="291">
        <f t="shared" si="3"/>
        <v>0</v>
      </c>
    </row>
    <row r="44" spans="1:17" x14ac:dyDescent="0.25">
      <c r="A44" s="2" t="s">
        <v>83</v>
      </c>
      <c r="B44" s="2" t="s">
        <v>85</v>
      </c>
      <c r="C44" t="str">
        <f>VLOOKUP($B44,Totalt!$B$1:$BU$501,MATCH("Kvalitetsgranskad:",Totalt!$B$1:$BU$1,0),FALSE)</f>
        <v>Ja</v>
      </c>
      <c r="E44" t="str">
        <f>VLOOKUP($B44,Miljö!$B$1:$AG$479,MATCH(E$1,Miljö!$B$1:$AK$1,0),FALSE)</f>
        <v>Ja</v>
      </c>
      <c r="F44" t="str">
        <f>VLOOKUP($B44,Miljö!$B$1:$J$479,MATCH("Typ av ursprungsspecificerad el   (Om inget värde anges används Nordisk residualmix, se inforuta) ()",Miljö!$B$1:$J$1,0),FALSE)</f>
        <v>'Ursprungsmärkt egenproducerad el'</v>
      </c>
      <c r="G44">
        <f>VLOOKUP($B44,Miljö!$B$1:$J$479,MATCH("Primärenergifaktor ()",Miljö!$B$1:$J$1,0),FALSE)</f>
        <v>1.05</v>
      </c>
      <c r="H44">
        <f>VLOOKUP($B44,Miljö!$B$1:$J$479,MATCH("Koldioxidekvivalenter energiomvandling (g/kwh)",Miljö!$B$1:$J$1,0),FALSE)</f>
        <v>0</v>
      </c>
      <c r="I44">
        <f>VLOOKUP($B44,Miljö!$B$1:$J$479,MATCH("Fossilandel för ursprungspecificerad el ()",Miljö!$B$1:$J$1,0),FALSE)</f>
        <v>0</v>
      </c>
      <c r="J44">
        <f>VLOOKUP($B44,Miljö!$B$1:$J$479,MATCH("Kärnkraftsandel för ursprungsspecificerad el ()",Miljö!$B$1:$J$1,0),FALSE)</f>
        <v>0</v>
      </c>
      <c r="L44">
        <f>VLOOKUP($B44,Totalt!$B$1:$BU$501,MATCH("total el",Totalt!$B$1:$BU$1,0),FALSE)</f>
        <v>0.42099999999999999</v>
      </c>
      <c r="N44" s="291">
        <f t="shared" si="0"/>
        <v>0.44205</v>
      </c>
      <c r="O44" s="291">
        <f t="shared" si="1"/>
        <v>0</v>
      </c>
      <c r="P44" s="291">
        <f t="shared" si="2"/>
        <v>0</v>
      </c>
      <c r="Q44" s="291">
        <f t="shared" si="3"/>
        <v>0</v>
      </c>
    </row>
    <row r="45" spans="1:17" x14ac:dyDescent="0.25">
      <c r="A45" s="2" t="s">
        <v>86</v>
      </c>
      <c r="B45" s="9" t="s">
        <v>1103</v>
      </c>
      <c r="C45" t="str">
        <f>VLOOKUP($B45,Totalt!$B$1:$BU$501,MATCH("Kvalitetsgranskad:",Totalt!$B$1:$BU$1,0),FALSE)</f>
        <v>Nej</v>
      </c>
      <c r="E45" t="str">
        <f>VLOOKUP($B45,Miljö!$B$1:$AG$479,MATCH(E$1,Miljö!$B$1:$AK$1,0),FALSE)</f>
        <v>Nej</v>
      </c>
      <c r="F45" t="str">
        <f>VLOOKUP($B45,Miljö!$B$1:$J$479,MATCH("Typ av ursprungsspecificerad el   (Om inget värde anges används Nordisk residualmix, se inforuta) ()",Miljö!$B$1:$J$1,0),FALSE)</f>
        <v>-</v>
      </c>
      <c r="G45" t="str">
        <f>VLOOKUP($B45,Miljö!$B$1:$J$479,MATCH("Primärenergifaktor ()",Miljö!$B$1:$J$1,0),FALSE)</f>
        <v>-</v>
      </c>
      <c r="H45" t="str">
        <f>VLOOKUP($B45,Miljö!$B$1:$J$479,MATCH("Koldioxidekvivalenter energiomvandling (g/kwh)",Miljö!$B$1:$J$1,0),FALSE)</f>
        <v>-</v>
      </c>
      <c r="I45" t="str">
        <f>VLOOKUP($B45,Miljö!$B$1:$J$479,MATCH("Fossilandel för ursprungspecificerad el ()",Miljö!$B$1:$J$1,0),FALSE)</f>
        <v>-</v>
      </c>
      <c r="J45" t="str">
        <f>VLOOKUP($B45,Miljö!$B$1:$J$479,MATCH("Kärnkraftsandel för ursprungsspecificerad el ()",Miljö!$B$1:$J$1,0),FALSE)</f>
        <v>-</v>
      </c>
      <c r="L45">
        <f>VLOOKUP($B45,Totalt!$B$1:$BU$501,MATCH("total el",Totalt!$B$1:$BU$1,0),FALSE)</f>
        <v>0</v>
      </c>
      <c r="N45" s="291" t="str">
        <f t="shared" si="0"/>
        <v/>
      </c>
      <c r="O45" s="291" t="str">
        <f t="shared" si="1"/>
        <v/>
      </c>
      <c r="P45" s="291" t="str">
        <f t="shared" si="2"/>
        <v/>
      </c>
      <c r="Q45" s="291" t="str">
        <f t="shared" si="3"/>
        <v/>
      </c>
    </row>
    <row r="46" spans="1:17" x14ac:dyDescent="0.25">
      <c r="A46" s="2" t="s">
        <v>88</v>
      </c>
      <c r="B46" s="2" t="s">
        <v>89</v>
      </c>
      <c r="C46" t="str">
        <f>VLOOKUP($B46,Totalt!$B$1:$BU$501,MATCH("Kvalitetsgranskad:",Totalt!$B$1:$BU$1,0),FALSE)</f>
        <v>Nej</v>
      </c>
      <c r="E46" t="str">
        <f>VLOOKUP($B46,Miljö!$B$1:$AG$479,MATCH(E$1,Miljö!$B$1:$AK$1,0),FALSE)</f>
        <v>Ja</v>
      </c>
      <c r="F46" t="str">
        <f>VLOOKUP($B46,Miljö!$B$1:$J$479,MATCH("Typ av ursprungsspecificerad el   (Om inget värde anges används Nordisk residualmix, se inforuta) ()",Miljö!$B$1:$J$1,0),FALSE)</f>
        <v>-</v>
      </c>
      <c r="G46">
        <f>VLOOKUP($B46,Miljö!$B$1:$J$479,MATCH("Primärenergifaktor ()",Miljö!$B$1:$J$1,0),FALSE)</f>
        <v>2.38</v>
      </c>
      <c r="H46" t="str">
        <f>VLOOKUP($B46,Miljö!$B$1:$J$479,MATCH("Koldioxidekvivalenter energiomvandling (g/kwh)",Miljö!$B$1:$J$1,0),FALSE)</f>
        <v>-</v>
      </c>
      <c r="I46" t="str">
        <f>VLOOKUP($B46,Miljö!$B$1:$J$479,MATCH("Fossilandel för ursprungspecificerad el ()",Miljö!$B$1:$J$1,0),FALSE)</f>
        <v>-</v>
      </c>
      <c r="J46" t="str">
        <f>VLOOKUP($B46,Miljö!$B$1:$J$479,MATCH("Kärnkraftsandel för ursprungsspecificerad el ()",Miljö!$B$1:$J$1,0),FALSE)</f>
        <v>-</v>
      </c>
      <c r="L46">
        <f>VLOOKUP($B46,Totalt!$B$1:$BU$501,MATCH("total el",Totalt!$B$1:$BU$1,0),FALSE)</f>
        <v>0</v>
      </c>
      <c r="N46" s="291">
        <f t="shared" si="0"/>
        <v>0</v>
      </c>
      <c r="O46" s="291" t="str">
        <f t="shared" si="1"/>
        <v/>
      </c>
      <c r="P46" s="291" t="str">
        <f t="shared" si="2"/>
        <v/>
      </c>
      <c r="Q46" s="291" t="str">
        <f t="shared" si="3"/>
        <v/>
      </c>
    </row>
    <row r="47" spans="1:17" x14ac:dyDescent="0.25">
      <c r="A47" s="2" t="s">
        <v>93</v>
      </c>
      <c r="B47" s="2" t="s">
        <v>94</v>
      </c>
      <c r="C47" t="str">
        <f>VLOOKUP($B47,Totalt!$B$1:$BU$501,MATCH("Kvalitetsgranskad:",Totalt!$B$1:$BU$1,0),FALSE)</f>
        <v>Ja</v>
      </c>
      <c r="E47" t="str">
        <f>VLOOKUP($B47,Miljö!$B$1:$AG$479,MATCH(E$1,Miljö!$B$1:$AK$1,0),FALSE)</f>
        <v>Nej</v>
      </c>
      <c r="F47" t="str">
        <f>VLOOKUP($B47,Miljö!$B$1:$J$479,MATCH("Typ av ursprungsspecificerad el   (Om inget värde anges används Nordisk residualmix, se inforuta) ()",Miljö!$B$1:$J$1,0),FALSE)</f>
        <v>-</v>
      </c>
      <c r="G47">
        <f>VLOOKUP($B47,Miljö!$B$1:$J$479,MATCH("Primärenergifaktor ()",Miljö!$B$1:$J$1,0),FALSE)</f>
        <v>2.2400000000000002</v>
      </c>
      <c r="H47">
        <f>VLOOKUP($B47,Miljö!$B$1:$J$479,MATCH("Koldioxidekvivalenter energiomvandling (g/kwh)",Miljö!$B$1:$J$1,0),FALSE)</f>
        <v>350.5</v>
      </c>
      <c r="I47">
        <f>VLOOKUP($B47,Miljö!$B$1:$J$479,MATCH("Fossilandel för ursprungspecificerad el ()",Miljö!$B$1:$J$1,0),FALSE)</f>
        <v>0.48399999999999999</v>
      </c>
      <c r="J47">
        <f>VLOOKUP($B47,Miljö!$B$1:$J$479,MATCH("Kärnkraftsandel för ursprungsspecificerad el ()",Miljö!$B$1:$J$1,0),FALSE)</f>
        <v>0.35</v>
      </c>
      <c r="L47">
        <f>VLOOKUP($B47,Totalt!$B$1:$BU$501,MATCH("total el",Totalt!$B$1:$BU$1,0),FALSE)</f>
        <v>0.33348</v>
      </c>
      <c r="N47" s="291">
        <f t="shared" si="0"/>
        <v>0.74699520000000008</v>
      </c>
      <c r="O47" s="291">
        <f t="shared" si="1"/>
        <v>116.88473999999999</v>
      </c>
      <c r="P47" s="291">
        <f t="shared" si="2"/>
        <v>0.16140431999999999</v>
      </c>
      <c r="Q47" s="291">
        <f t="shared" si="3"/>
        <v>0.11671799999999999</v>
      </c>
    </row>
    <row r="48" spans="1:17" x14ac:dyDescent="0.25">
      <c r="A48" s="2" t="s">
        <v>98</v>
      </c>
      <c r="B48" s="2" t="s">
        <v>99</v>
      </c>
      <c r="C48" t="str">
        <f>VLOOKUP($B48,Totalt!$B$1:$BU$501,MATCH("Kvalitetsgranskad:",Totalt!$B$1:$BU$1,0),FALSE)</f>
        <v>Ja</v>
      </c>
      <c r="E48" t="str">
        <f>VLOOKUP($B48,Miljö!$B$1:$AG$479,MATCH(E$1,Miljö!$B$1:$AK$1,0),FALSE)</f>
        <v>Ja</v>
      </c>
      <c r="F48" t="str">
        <f>VLOOKUP($B48,Miljö!$B$1:$J$479,MATCH("Typ av ursprungsspecificerad el   (Om inget värde anges används Nordisk residualmix, se inforuta) ()",Miljö!$B$1:$J$1,0),FALSE)</f>
        <v>'C4 Energi 100% fossilfritt'</v>
      </c>
      <c r="G48">
        <f>VLOOKUP($B48,Miljö!$B$1:$J$479,MATCH("Primärenergifaktor ()",Miljö!$B$1:$J$1,0),FALSE)</f>
        <v>0.13</v>
      </c>
      <c r="H48">
        <f>VLOOKUP($B48,Miljö!$B$1:$J$479,MATCH("Koldioxidekvivalenter energiomvandling (g/kwh)",Miljö!$B$1:$J$1,0),FALSE)</f>
        <v>0</v>
      </c>
      <c r="I48">
        <f>VLOOKUP($B48,Miljö!$B$1:$J$479,MATCH("Fossilandel för ursprungspecificerad el ()",Miljö!$B$1:$J$1,0),FALSE)</f>
        <v>0</v>
      </c>
      <c r="J48">
        <f>VLOOKUP($B48,Miljö!$B$1:$J$479,MATCH("Kärnkraftsandel för ursprungsspecificerad el ()",Miljö!$B$1:$J$1,0),FALSE)</f>
        <v>0</v>
      </c>
      <c r="L48">
        <f>VLOOKUP($B48,Totalt!$B$1:$BU$501,MATCH("total el",Totalt!$B$1:$BU$1,0),FALSE)</f>
        <v>0.126</v>
      </c>
      <c r="N48" s="291">
        <f t="shared" si="0"/>
        <v>1.6380000000000002E-2</v>
      </c>
      <c r="O48" s="291">
        <f t="shared" si="1"/>
        <v>0</v>
      </c>
      <c r="P48" s="291">
        <f t="shared" si="2"/>
        <v>0</v>
      </c>
      <c r="Q48" s="291">
        <f t="shared" si="3"/>
        <v>0</v>
      </c>
    </row>
    <row r="49" spans="1:17" x14ac:dyDescent="0.25">
      <c r="A49" s="2" t="s">
        <v>98</v>
      </c>
      <c r="B49" s="2" t="s">
        <v>100</v>
      </c>
      <c r="C49" t="str">
        <f>VLOOKUP($B49,Totalt!$B$1:$BU$501,MATCH("Kvalitetsgranskad:",Totalt!$B$1:$BU$1,0),FALSE)</f>
        <v>Ja</v>
      </c>
      <c r="E49" t="str">
        <f>VLOOKUP($B49,Miljö!$B$1:$AG$479,MATCH(E$1,Miljö!$B$1:$AK$1,0),FALSE)</f>
        <v>Ja</v>
      </c>
      <c r="F49" t="str">
        <f>VLOOKUP($B49,Miljö!$B$1:$J$479,MATCH("Typ av ursprungsspecificerad el   (Om inget värde anges används Nordisk residualmix, se inforuta) ()",Miljö!$B$1:$J$1,0),FALSE)</f>
        <v>'Egenproducerad grön 100%'</v>
      </c>
      <c r="G49">
        <f>VLOOKUP($B49,Miljö!$B$1:$J$479,MATCH("Primärenergifaktor ()",Miljö!$B$1:$J$1,0),FALSE)</f>
        <v>0.13</v>
      </c>
      <c r="H49">
        <f>VLOOKUP($B49,Miljö!$B$1:$J$479,MATCH("Koldioxidekvivalenter energiomvandling (g/kwh)",Miljö!$B$1:$J$1,0),FALSE)</f>
        <v>0</v>
      </c>
      <c r="I49">
        <f>VLOOKUP($B49,Miljö!$B$1:$J$479,MATCH("Fossilandel för ursprungspecificerad el ()",Miljö!$B$1:$J$1,0),FALSE)</f>
        <v>0</v>
      </c>
      <c r="J49">
        <f>VLOOKUP($B49,Miljö!$B$1:$J$479,MATCH("Kärnkraftsandel för ursprungsspecificerad el ()",Miljö!$B$1:$J$1,0),FALSE)</f>
        <v>0</v>
      </c>
      <c r="L49">
        <f>VLOOKUP($B49,Totalt!$B$1:$BU$501,MATCH("total el",Totalt!$B$1:$BU$1,0),FALSE)</f>
        <v>11.218</v>
      </c>
      <c r="N49" s="291">
        <f t="shared" si="0"/>
        <v>1.45834</v>
      </c>
      <c r="O49" s="291">
        <f t="shared" si="1"/>
        <v>0</v>
      </c>
      <c r="P49" s="291">
        <f t="shared" si="2"/>
        <v>0</v>
      </c>
      <c r="Q49" s="291">
        <f t="shared" si="3"/>
        <v>0</v>
      </c>
    </row>
    <row r="50" spans="1:17" x14ac:dyDescent="0.25">
      <c r="A50" s="2" t="s">
        <v>101</v>
      </c>
      <c r="B50" s="2" t="s">
        <v>102</v>
      </c>
      <c r="C50" t="str">
        <f>VLOOKUP($B50,Totalt!$B$1:$BU$501,MATCH("Kvalitetsgranskad:",Totalt!$B$1:$BU$1,0),FALSE)</f>
        <v>Ja</v>
      </c>
      <c r="E50" t="str">
        <f>VLOOKUP($B50,Miljö!$B$1:$AG$479,MATCH(E$1,Miljö!$B$1:$AK$1,0),FALSE)</f>
        <v>Ja</v>
      </c>
      <c r="F50" t="str">
        <f>VLOOKUP($B50,Miljö!$B$1:$J$479,MATCH("Typ av ursprungsspecificerad el   (Om inget värde anges används Nordisk residualmix, se inforuta) ()",Miljö!$B$1:$J$1,0),FALSE)</f>
        <v>'100% förnybart från Dala Kraft'</v>
      </c>
      <c r="G50">
        <f>VLOOKUP($B50,Miljö!$B$1:$J$479,MATCH("Primärenergifaktor ()",Miljö!$B$1:$J$1,0),FALSE)</f>
        <v>1.1000000000000001</v>
      </c>
      <c r="H50">
        <f>VLOOKUP($B50,Miljö!$B$1:$J$479,MATCH("Koldioxidekvivalenter energiomvandling (g/kwh)",Miljö!$B$1:$J$1,0),FALSE)</f>
        <v>0</v>
      </c>
      <c r="I50">
        <f>VLOOKUP($B50,Miljö!$B$1:$J$479,MATCH("Fossilandel för ursprungspecificerad el ()",Miljö!$B$1:$J$1,0),FALSE)</f>
        <v>0</v>
      </c>
      <c r="J50">
        <f>VLOOKUP($B50,Miljö!$B$1:$J$479,MATCH("Kärnkraftsandel för ursprungsspecificerad el ()",Miljö!$B$1:$J$1,0),FALSE)</f>
        <v>0</v>
      </c>
      <c r="L50">
        <f>VLOOKUP($B50,Totalt!$B$1:$BU$501,MATCH("total el",Totalt!$B$1:$BU$1,0),FALSE)</f>
        <v>2.9000000000000001E-2</v>
      </c>
      <c r="N50" s="291">
        <f t="shared" si="0"/>
        <v>3.1900000000000005E-2</v>
      </c>
      <c r="O50" s="291">
        <f t="shared" si="1"/>
        <v>0</v>
      </c>
      <c r="P50" s="291">
        <f t="shared" si="2"/>
        <v>0</v>
      </c>
      <c r="Q50" s="291">
        <f t="shared" si="3"/>
        <v>0</v>
      </c>
    </row>
    <row r="51" spans="1:17" x14ac:dyDescent="0.25">
      <c r="A51" s="2" t="s">
        <v>101</v>
      </c>
      <c r="B51" s="2" t="s">
        <v>103</v>
      </c>
      <c r="C51" t="str">
        <f>VLOOKUP($B51,Totalt!$B$1:$BU$501,MATCH("Kvalitetsgranskad:",Totalt!$B$1:$BU$1,0),FALSE)</f>
        <v>Ja</v>
      </c>
      <c r="E51" t="str">
        <f>VLOOKUP($B51,Miljö!$B$1:$AG$479,MATCH(E$1,Miljö!$B$1:$AK$1,0),FALSE)</f>
        <v>Ja</v>
      </c>
      <c r="F51" t="str">
        <f>VLOOKUP($B51,Miljö!$B$1:$J$479,MATCH("Typ av ursprungsspecificerad el   (Om inget värde anges används Nordisk residualmix, se inforuta) ()",Miljö!$B$1:$J$1,0),FALSE)</f>
        <v>'100% förnybar el från Dala Kraft'</v>
      </c>
      <c r="G51">
        <f>VLOOKUP($B51,Miljö!$B$1:$J$479,MATCH("Primärenergifaktor ()",Miljö!$B$1:$J$1,0),FALSE)</f>
        <v>1.1000000000000001</v>
      </c>
      <c r="H51">
        <f>VLOOKUP($B51,Miljö!$B$1:$J$479,MATCH("Koldioxidekvivalenter energiomvandling (g/kwh)",Miljö!$B$1:$J$1,0),FALSE)</f>
        <v>0</v>
      </c>
      <c r="I51">
        <f>VLOOKUP($B51,Miljö!$B$1:$J$479,MATCH("Fossilandel för ursprungspecificerad el ()",Miljö!$B$1:$J$1,0),FALSE)</f>
        <v>0</v>
      </c>
      <c r="J51">
        <f>VLOOKUP($B51,Miljö!$B$1:$J$479,MATCH("Kärnkraftsandel för ursprungsspecificerad el ()",Miljö!$B$1:$J$1,0),FALSE)</f>
        <v>0</v>
      </c>
      <c r="L51">
        <f>VLOOKUP($B51,Totalt!$B$1:$BU$501,MATCH("total el",Totalt!$B$1:$BU$1,0),FALSE)</f>
        <v>1.1319999999999999</v>
      </c>
      <c r="N51" s="291">
        <f t="shared" si="0"/>
        <v>1.2452000000000001</v>
      </c>
      <c r="O51" s="291">
        <f t="shared" si="1"/>
        <v>0</v>
      </c>
      <c r="P51" s="291">
        <f t="shared" si="2"/>
        <v>0</v>
      </c>
      <c r="Q51" s="291">
        <f t="shared" si="3"/>
        <v>0</v>
      </c>
    </row>
    <row r="52" spans="1:17" x14ac:dyDescent="0.25">
      <c r="A52" s="2" t="s">
        <v>104</v>
      </c>
      <c r="B52" s="2" t="s">
        <v>105</v>
      </c>
      <c r="C52" t="str">
        <f>VLOOKUP($B52,Totalt!$B$1:$BU$501,MATCH("Kvalitetsgranskad:",Totalt!$B$1:$BU$1,0),FALSE)</f>
        <v>Ja</v>
      </c>
      <c r="E52" t="str">
        <f>VLOOKUP($B52,Miljö!$B$1:$AG$479,MATCH(E$1,Miljö!$B$1:$AK$1,0),FALSE)</f>
        <v>Ja</v>
      </c>
      <c r="F52" t="str">
        <f>VLOOKUP($B52,Miljö!$B$1:$J$479,MATCH("Typ av ursprungsspecificerad el   (Om inget värde anges används Nordisk residualmix, se inforuta) ()",Miljö!$B$1:$J$1,0),FALSE)</f>
        <v>'Vattenkraft'</v>
      </c>
      <c r="G52">
        <f>VLOOKUP($B52,Miljö!$B$1:$J$479,MATCH("Primärenergifaktor ()",Miljö!$B$1:$J$1,0),FALSE)</f>
        <v>1.1000000000000001</v>
      </c>
      <c r="H52">
        <f>VLOOKUP($B52,Miljö!$B$1:$J$479,MATCH("Koldioxidekvivalenter energiomvandling (g/kwh)",Miljö!$B$1:$J$1,0),FALSE)</f>
        <v>0</v>
      </c>
      <c r="I52">
        <f>VLOOKUP($B52,Miljö!$B$1:$J$479,MATCH("Fossilandel för ursprungspecificerad el ()",Miljö!$B$1:$J$1,0),FALSE)</f>
        <v>0</v>
      </c>
      <c r="J52">
        <f>VLOOKUP($B52,Miljö!$B$1:$J$479,MATCH("Kärnkraftsandel för ursprungsspecificerad el ()",Miljö!$B$1:$J$1,0),FALSE)</f>
        <v>0</v>
      </c>
      <c r="L52">
        <f>VLOOKUP($B52,Totalt!$B$1:$BU$501,MATCH("total el",Totalt!$B$1:$BU$1,0),FALSE)</f>
        <v>0.6109</v>
      </c>
      <c r="N52" s="291">
        <f t="shared" si="0"/>
        <v>0.67199000000000009</v>
      </c>
      <c r="O52" s="291">
        <f t="shared" si="1"/>
        <v>0</v>
      </c>
      <c r="P52" s="291">
        <f t="shared" si="2"/>
        <v>0</v>
      </c>
      <c r="Q52" s="291">
        <f t="shared" si="3"/>
        <v>0</v>
      </c>
    </row>
    <row r="53" spans="1:17" x14ac:dyDescent="0.25">
      <c r="A53" s="2" t="s">
        <v>104</v>
      </c>
      <c r="B53" s="2" t="s">
        <v>106</v>
      </c>
      <c r="C53" t="str">
        <f>VLOOKUP($B53,Totalt!$B$1:$BU$501,MATCH("Kvalitetsgranskad:",Totalt!$B$1:$BU$1,0),FALSE)</f>
        <v>Ja</v>
      </c>
      <c r="E53" t="str">
        <f>VLOOKUP($B53,Miljö!$B$1:$AG$479,MATCH(E$1,Miljö!$B$1:$AK$1,0),FALSE)</f>
        <v>Ja</v>
      </c>
      <c r="F53" t="str">
        <f>VLOOKUP($B53,Miljö!$B$1:$J$479,MATCH("Typ av ursprungsspecificerad el   (Om inget värde anges används Nordisk residualmix, se inforuta) ()",Miljö!$B$1:$J$1,0),FALSE)</f>
        <v>'Vttenkraft'</v>
      </c>
      <c r="G53">
        <f>VLOOKUP($B53,Miljö!$B$1:$J$479,MATCH("Primärenergifaktor ()",Miljö!$B$1:$J$1,0),FALSE)</f>
        <v>1.1000000000000001</v>
      </c>
      <c r="H53">
        <f>VLOOKUP($B53,Miljö!$B$1:$J$479,MATCH("Koldioxidekvivalenter energiomvandling (g/kwh)",Miljö!$B$1:$J$1,0),FALSE)</f>
        <v>0</v>
      </c>
      <c r="I53">
        <f>VLOOKUP($B53,Miljö!$B$1:$J$479,MATCH("Fossilandel för ursprungspecificerad el ()",Miljö!$B$1:$J$1,0),FALSE)</f>
        <v>0</v>
      </c>
      <c r="J53">
        <f>VLOOKUP($B53,Miljö!$B$1:$J$479,MATCH("Kärnkraftsandel för ursprungsspecificerad el ()",Miljö!$B$1:$J$1,0),FALSE)</f>
        <v>0</v>
      </c>
      <c r="L53">
        <f>VLOOKUP($B53,Totalt!$B$1:$BU$501,MATCH("total el",Totalt!$B$1:$BU$1,0),FALSE)</f>
        <v>4.0840000000000001E-2</v>
      </c>
      <c r="N53" s="291">
        <f t="shared" si="0"/>
        <v>4.4924000000000006E-2</v>
      </c>
      <c r="O53" s="291">
        <f t="shared" si="1"/>
        <v>0</v>
      </c>
      <c r="P53" s="291">
        <f t="shared" si="2"/>
        <v>0</v>
      </c>
      <c r="Q53" s="291">
        <f t="shared" si="3"/>
        <v>0</v>
      </c>
    </row>
    <row r="54" spans="1:17" x14ac:dyDescent="0.25">
      <c r="A54" s="2" t="s">
        <v>104</v>
      </c>
      <c r="B54" s="2" t="s">
        <v>107</v>
      </c>
      <c r="C54" t="str">
        <f>VLOOKUP($B54,Totalt!$B$1:$BU$501,MATCH("Kvalitetsgranskad:",Totalt!$B$1:$BU$1,0),FALSE)</f>
        <v>Ja</v>
      </c>
      <c r="E54" t="str">
        <f>VLOOKUP($B54,Miljö!$B$1:$AG$479,MATCH(E$1,Miljö!$B$1:$AK$1,0),FALSE)</f>
        <v>Ja</v>
      </c>
      <c r="F54" t="str">
        <f>VLOOKUP($B54,Miljö!$B$1:$J$479,MATCH("Typ av ursprungsspecificerad el   (Om inget värde anges används Nordisk residualmix, se inforuta) ()",Miljö!$B$1:$J$1,0),FALSE)</f>
        <v>'Vattenkraft'</v>
      </c>
      <c r="G54">
        <f>VLOOKUP($B54,Miljö!$B$1:$J$479,MATCH("Primärenergifaktor ()",Miljö!$B$1:$J$1,0),FALSE)</f>
        <v>1.1000000000000001</v>
      </c>
      <c r="H54">
        <f>VLOOKUP($B54,Miljö!$B$1:$J$479,MATCH("Koldioxidekvivalenter energiomvandling (g/kwh)",Miljö!$B$1:$J$1,0),FALSE)</f>
        <v>0</v>
      </c>
      <c r="I54">
        <f>VLOOKUP($B54,Miljö!$B$1:$J$479,MATCH("Fossilandel för ursprungspecificerad el ()",Miljö!$B$1:$J$1,0),FALSE)</f>
        <v>0</v>
      </c>
      <c r="J54">
        <f>VLOOKUP($B54,Miljö!$B$1:$J$479,MATCH("Kärnkraftsandel för ursprungsspecificerad el ()",Miljö!$B$1:$J$1,0),FALSE)</f>
        <v>0</v>
      </c>
      <c r="L54">
        <f>VLOOKUP($B54,Totalt!$B$1:$BU$501,MATCH("total el",Totalt!$B$1:$BU$1,0),FALSE)</f>
        <v>4.3090000000000003E-2</v>
      </c>
      <c r="N54" s="291">
        <f t="shared" si="0"/>
        <v>4.7399000000000011E-2</v>
      </c>
      <c r="O54" s="291">
        <f t="shared" si="1"/>
        <v>0</v>
      </c>
      <c r="P54" s="291">
        <f t="shared" si="2"/>
        <v>0</v>
      </c>
      <c r="Q54" s="291">
        <f t="shared" si="3"/>
        <v>0</v>
      </c>
    </row>
    <row r="55" spans="1:17" x14ac:dyDescent="0.25">
      <c r="A55" s="2" t="s">
        <v>104</v>
      </c>
      <c r="B55" s="2" t="s">
        <v>108</v>
      </c>
      <c r="C55" t="str">
        <f>VLOOKUP($B55,Totalt!$B$1:$BU$501,MATCH("Kvalitetsgranskad:",Totalt!$B$1:$BU$1,0),FALSE)</f>
        <v>Ja</v>
      </c>
      <c r="E55" t="str">
        <f>VLOOKUP($B55,Miljö!$B$1:$AG$479,MATCH(E$1,Miljö!$B$1:$AK$1,0),FALSE)</f>
        <v>Ja</v>
      </c>
      <c r="F55" t="str">
        <f>VLOOKUP($B55,Miljö!$B$1:$J$479,MATCH("Typ av ursprungsspecificerad el   (Om inget värde anges används Nordisk residualmix, se inforuta) ()",Miljö!$B$1:$J$1,0),FALSE)</f>
        <v>'Vattenkraft'</v>
      </c>
      <c r="G55">
        <f>VLOOKUP($B55,Miljö!$B$1:$J$479,MATCH("Primärenergifaktor ()",Miljö!$B$1:$J$1,0),FALSE)</f>
        <v>1.1000000000000001</v>
      </c>
      <c r="H55">
        <f>VLOOKUP($B55,Miljö!$B$1:$J$479,MATCH("Koldioxidekvivalenter energiomvandling (g/kwh)",Miljö!$B$1:$J$1,0),FALSE)</f>
        <v>0</v>
      </c>
      <c r="I55">
        <f>VLOOKUP($B55,Miljö!$B$1:$J$479,MATCH("Fossilandel för ursprungspecificerad el ()",Miljö!$B$1:$J$1,0),FALSE)</f>
        <v>0</v>
      </c>
      <c r="J55">
        <f>VLOOKUP($B55,Miljö!$B$1:$J$479,MATCH("Kärnkraftsandel för ursprungsspecificerad el ()",Miljö!$B$1:$J$1,0),FALSE)</f>
        <v>0</v>
      </c>
      <c r="L55">
        <f>VLOOKUP($B55,Totalt!$B$1:$BU$501,MATCH("total el",Totalt!$B$1:$BU$1,0),FALSE)</f>
        <v>1.7639999999999999E-2</v>
      </c>
      <c r="N55" s="291">
        <f t="shared" si="0"/>
        <v>1.9404000000000001E-2</v>
      </c>
      <c r="O55" s="291">
        <f t="shared" si="1"/>
        <v>0</v>
      </c>
      <c r="P55" s="291">
        <f t="shared" si="2"/>
        <v>0</v>
      </c>
      <c r="Q55" s="291">
        <f t="shared" si="3"/>
        <v>0</v>
      </c>
    </row>
    <row r="56" spans="1:17" x14ac:dyDescent="0.25">
      <c r="A56" s="2" t="s">
        <v>109</v>
      </c>
      <c r="B56" s="2" t="s">
        <v>110</v>
      </c>
      <c r="C56" t="str">
        <f>VLOOKUP($B56,Totalt!$B$1:$BU$501,MATCH("Kvalitetsgranskad:",Totalt!$B$1:$BU$1,0),FALSE)</f>
        <v>Ja</v>
      </c>
      <c r="E56" t="str">
        <f>VLOOKUP($B56,Miljö!$B$1:$AG$479,MATCH(E$1,Miljö!$B$1:$AK$1,0),FALSE)</f>
        <v>Ja</v>
      </c>
      <c r="F56" t="str">
        <f>VLOOKUP($B56,Miljö!$B$1:$J$479,MATCH("Typ av ursprungsspecificerad el   (Om inget värde anges används Nordisk residualmix, se inforuta) ()",Miljö!$B$1:$J$1,0),FALSE)</f>
        <v>'Vattenkraft+residualel'</v>
      </c>
      <c r="G56">
        <f>VLOOKUP($B56,Miljö!$B$1:$J$479,MATCH("Primärenergifaktor ()",Miljö!$B$1:$J$1,0),FALSE)</f>
        <v>1.95</v>
      </c>
      <c r="H56">
        <f>VLOOKUP($B56,Miljö!$B$1:$J$479,MATCH("Koldioxidekvivalenter energiomvandling (g/kwh)",Miljö!$B$1:$J$1,0),FALSE)</f>
        <v>261.2</v>
      </c>
      <c r="I56">
        <f>VLOOKUP($B56,Miljö!$B$1:$J$479,MATCH("Fossilandel för ursprungspecificerad el ()",Miljö!$B$1:$J$1,0),FALSE)</f>
        <v>0.36</v>
      </c>
      <c r="J56">
        <f>VLOOKUP($B56,Miljö!$B$1:$J$479,MATCH("Kärnkraftsandel för ursprungsspecificerad el ()",Miljö!$B$1:$J$1,0),FALSE)</f>
        <v>0.26</v>
      </c>
      <c r="L56">
        <f>VLOOKUP($B56,Totalt!$B$1:$BU$501,MATCH("total el",Totalt!$B$1:$BU$1,0),FALSE)</f>
        <v>5.0999999999999997E-2</v>
      </c>
      <c r="N56" s="291">
        <f t="shared" si="0"/>
        <v>9.9449999999999997E-2</v>
      </c>
      <c r="O56" s="291">
        <f t="shared" si="1"/>
        <v>13.321199999999999</v>
      </c>
      <c r="P56" s="291">
        <f t="shared" si="2"/>
        <v>1.8359999999999998E-2</v>
      </c>
      <c r="Q56" s="291">
        <f t="shared" si="3"/>
        <v>1.3259999999999999E-2</v>
      </c>
    </row>
    <row r="57" spans="1:17" x14ac:dyDescent="0.25">
      <c r="A57" s="2" t="s">
        <v>109</v>
      </c>
      <c r="B57" s="2" t="s">
        <v>111</v>
      </c>
      <c r="C57" t="str">
        <f>VLOOKUP($B57,Totalt!$B$1:$BU$501,MATCH("Kvalitetsgranskad:",Totalt!$B$1:$BU$1,0),FALSE)</f>
        <v>Ja</v>
      </c>
      <c r="E57" t="str">
        <f>VLOOKUP($B57,Miljö!$B$1:$AG$479,MATCH(E$1,Miljö!$B$1:$AK$1,0),FALSE)</f>
        <v>Ja</v>
      </c>
      <c r="F57" t="str">
        <f>VLOOKUP($B57,Miljö!$B$1:$J$479,MATCH("Typ av ursprungsspecificerad el   (Om inget värde anges används Nordisk residualmix, se inforuta) ()",Miljö!$B$1:$J$1,0),FALSE)</f>
        <v>'Vattenkraft+residual'</v>
      </c>
      <c r="G57">
        <f>VLOOKUP($B57,Miljö!$B$1:$J$479,MATCH("Primärenergifaktor ()",Miljö!$B$1:$J$1,0),FALSE)</f>
        <v>1.83</v>
      </c>
      <c r="H57">
        <f>VLOOKUP($B57,Miljö!$B$1:$J$479,MATCH("Koldioxidekvivalenter energiomvandling (g/kwh)",Miljö!$B$1:$J$1,0),FALSE)</f>
        <v>224.3</v>
      </c>
      <c r="I57">
        <f>VLOOKUP($B57,Miljö!$B$1:$J$479,MATCH("Fossilandel för ursprungspecificerad el ()",Miljö!$B$1:$J$1,0),FALSE)</f>
        <v>0.31</v>
      </c>
      <c r="J57">
        <f>VLOOKUP($B57,Miljö!$B$1:$J$479,MATCH("Kärnkraftsandel för ursprungsspecificerad el ()",Miljö!$B$1:$J$1,0),FALSE)</f>
        <v>0.22</v>
      </c>
      <c r="L57">
        <f>VLOOKUP($B57,Totalt!$B$1:$BU$501,MATCH("total el",Totalt!$B$1:$BU$1,0),FALSE)</f>
        <v>0.72199999999999998</v>
      </c>
      <c r="N57" s="291">
        <f t="shared" si="0"/>
        <v>1.3212600000000001</v>
      </c>
      <c r="O57" s="291">
        <f t="shared" si="1"/>
        <v>161.94460000000001</v>
      </c>
      <c r="P57" s="291">
        <f t="shared" si="2"/>
        <v>0.22381999999999999</v>
      </c>
      <c r="Q57" s="291">
        <f t="shared" si="3"/>
        <v>0.15884000000000001</v>
      </c>
    </row>
    <row r="58" spans="1:17" x14ac:dyDescent="0.25">
      <c r="A58" s="2" t="s">
        <v>109</v>
      </c>
      <c r="B58" s="2" t="s">
        <v>112</v>
      </c>
      <c r="C58" t="str">
        <f>VLOOKUP($B58,Totalt!$B$1:$BU$501,MATCH("Kvalitetsgranskad:",Totalt!$B$1:$BU$1,0),FALSE)</f>
        <v>Ja</v>
      </c>
      <c r="E58" t="str">
        <f>VLOOKUP($B58,Miljö!$B$1:$AG$479,MATCH(E$1,Miljö!$B$1:$AK$1,0),FALSE)</f>
        <v>Nej</v>
      </c>
      <c r="F58" t="str">
        <f>VLOOKUP($B58,Miljö!$B$1:$J$479,MATCH("Typ av ursprungsspecificerad el   (Om inget värde anges används Nordisk residualmix, se inforuta) ()",Miljö!$B$1:$J$1,0),FALSE)</f>
        <v>-</v>
      </c>
      <c r="G58">
        <f>VLOOKUP($B58,Miljö!$B$1:$J$479,MATCH("Primärenergifaktor ()",Miljö!$B$1:$J$1,0),FALSE)</f>
        <v>2.2400000000000002</v>
      </c>
      <c r="H58">
        <f>VLOOKUP($B58,Miljö!$B$1:$J$479,MATCH("Koldioxidekvivalenter energiomvandling (g/kwh)",Miljö!$B$1:$J$1,0),FALSE)</f>
        <v>350.5</v>
      </c>
      <c r="I58">
        <f>VLOOKUP($B58,Miljö!$B$1:$J$479,MATCH("Fossilandel för ursprungspecificerad el ()",Miljö!$B$1:$J$1,0),FALSE)</f>
        <v>0.48399999999999999</v>
      </c>
      <c r="J58">
        <f>VLOOKUP($B58,Miljö!$B$1:$J$479,MATCH("Kärnkraftsandel för ursprungsspecificerad el ()",Miljö!$B$1:$J$1,0),FALSE)</f>
        <v>0.35</v>
      </c>
      <c r="L58">
        <f>VLOOKUP($B58,Totalt!$B$1:$BU$501,MATCH("total el",Totalt!$B$1:$BU$1,0),FALSE)</f>
        <v>9.7729999999999997E-2</v>
      </c>
      <c r="N58" s="291">
        <f t="shared" si="0"/>
        <v>0.2189152</v>
      </c>
      <c r="O58" s="291">
        <f t="shared" si="1"/>
        <v>34.254365</v>
      </c>
      <c r="P58" s="291">
        <f t="shared" si="2"/>
        <v>4.7301319999999994E-2</v>
      </c>
      <c r="Q58" s="291">
        <f t="shared" si="3"/>
        <v>3.42055E-2</v>
      </c>
    </row>
    <row r="59" spans="1:17" x14ac:dyDescent="0.25">
      <c r="A59" s="2" t="s">
        <v>109</v>
      </c>
      <c r="B59" s="2" t="s">
        <v>113</v>
      </c>
      <c r="C59" t="str">
        <f>VLOOKUP($B59,Totalt!$B$1:$BU$501,MATCH("Kvalitetsgranskad:",Totalt!$B$1:$BU$1,0),FALSE)</f>
        <v>Ja</v>
      </c>
      <c r="E59" t="str">
        <f>VLOOKUP($B59,Miljö!$B$1:$AG$479,MATCH(E$1,Miljö!$B$1:$AK$1,0),FALSE)</f>
        <v>Nej</v>
      </c>
      <c r="F59" t="str">
        <f>VLOOKUP($B59,Miljö!$B$1:$J$479,MATCH("Typ av ursprungsspecificerad el   (Om inget värde anges används Nordisk residualmix, se inforuta) ()",Miljö!$B$1:$J$1,0),FALSE)</f>
        <v>-</v>
      </c>
      <c r="G59">
        <f>VLOOKUP($B59,Miljö!$B$1:$J$479,MATCH("Primärenergifaktor ()",Miljö!$B$1:$J$1,0),FALSE)</f>
        <v>2.2400000000000002</v>
      </c>
      <c r="H59">
        <f>VLOOKUP($B59,Miljö!$B$1:$J$479,MATCH("Koldioxidekvivalenter energiomvandling (g/kwh)",Miljö!$B$1:$J$1,0),FALSE)</f>
        <v>350.5</v>
      </c>
      <c r="I59">
        <f>VLOOKUP($B59,Miljö!$B$1:$J$479,MATCH("Fossilandel för ursprungspecificerad el ()",Miljö!$B$1:$J$1,0),FALSE)</f>
        <v>0.48399999999999999</v>
      </c>
      <c r="J59">
        <f>VLOOKUP($B59,Miljö!$B$1:$J$479,MATCH("Kärnkraftsandel för ursprungsspecificerad el ()",Miljö!$B$1:$J$1,0),FALSE)</f>
        <v>0.35</v>
      </c>
      <c r="L59">
        <f>VLOOKUP($B59,Totalt!$B$1:$BU$501,MATCH("total el",Totalt!$B$1:$BU$1,0),FALSE)</f>
        <v>0.94799999999999995</v>
      </c>
      <c r="N59" s="291">
        <f t="shared" si="0"/>
        <v>2.1235200000000001</v>
      </c>
      <c r="O59" s="291">
        <f t="shared" si="1"/>
        <v>332.274</v>
      </c>
      <c r="P59" s="291">
        <f t="shared" si="2"/>
        <v>0.45883199999999996</v>
      </c>
      <c r="Q59" s="291">
        <f t="shared" si="3"/>
        <v>0.33179999999999998</v>
      </c>
    </row>
    <row r="60" spans="1:17" x14ac:dyDescent="0.25">
      <c r="A60" s="2" t="s">
        <v>109</v>
      </c>
      <c r="B60" s="2" t="s">
        <v>114</v>
      </c>
      <c r="C60" t="str">
        <f>VLOOKUP($B60,Totalt!$B$1:$BU$501,MATCH("Kvalitetsgranskad:",Totalt!$B$1:$BU$1,0),FALSE)</f>
        <v>Ja</v>
      </c>
      <c r="E60" t="str">
        <f>VLOOKUP($B60,Miljö!$B$1:$AG$479,MATCH(E$1,Miljö!$B$1:$AK$1,0),FALSE)</f>
        <v>Nej</v>
      </c>
      <c r="F60" t="str">
        <f>VLOOKUP($B60,Miljö!$B$1:$J$479,MATCH("Typ av ursprungsspecificerad el   (Om inget värde anges används Nordisk residualmix, se inforuta) ()",Miljö!$B$1:$J$1,0),FALSE)</f>
        <v>-</v>
      </c>
      <c r="G60">
        <f>VLOOKUP($B60,Miljö!$B$1:$J$479,MATCH("Primärenergifaktor ()",Miljö!$B$1:$J$1,0),FALSE)</f>
        <v>2.2400000000000002</v>
      </c>
      <c r="H60">
        <f>VLOOKUP($B60,Miljö!$B$1:$J$479,MATCH("Koldioxidekvivalenter energiomvandling (g/kwh)",Miljö!$B$1:$J$1,0),FALSE)</f>
        <v>350.5</v>
      </c>
      <c r="I60">
        <f>VLOOKUP($B60,Miljö!$B$1:$J$479,MATCH("Fossilandel för ursprungspecificerad el ()",Miljö!$B$1:$J$1,0),FALSE)</f>
        <v>0.48399999999999999</v>
      </c>
      <c r="J60">
        <f>VLOOKUP($B60,Miljö!$B$1:$J$479,MATCH("Kärnkraftsandel för ursprungsspecificerad el ()",Miljö!$B$1:$J$1,0),FALSE)</f>
        <v>0.35</v>
      </c>
      <c r="L60">
        <f>VLOOKUP($B60,Totalt!$B$1:$BU$501,MATCH("total el",Totalt!$B$1:$BU$1,0),FALSE)</f>
        <v>0.13100000000000001</v>
      </c>
      <c r="N60" s="291">
        <f t="shared" si="0"/>
        <v>0.29344000000000003</v>
      </c>
      <c r="O60" s="291">
        <f t="shared" si="1"/>
        <v>45.915500000000002</v>
      </c>
      <c r="P60" s="291">
        <f t="shared" si="2"/>
        <v>6.3404000000000002E-2</v>
      </c>
      <c r="Q60" s="291">
        <f t="shared" si="3"/>
        <v>4.5850000000000002E-2</v>
      </c>
    </row>
    <row r="61" spans="1:17" x14ac:dyDescent="0.25">
      <c r="A61" s="2" t="s">
        <v>109</v>
      </c>
      <c r="B61" s="2" t="s">
        <v>115</v>
      </c>
      <c r="C61" t="str">
        <f>VLOOKUP($B61,Totalt!$B$1:$BU$501,MATCH("Kvalitetsgranskad:",Totalt!$B$1:$BU$1,0),FALSE)</f>
        <v>Ja</v>
      </c>
      <c r="E61" t="str">
        <f>VLOOKUP($B61,Miljö!$B$1:$AG$479,MATCH(E$1,Miljö!$B$1:$AK$1,0),FALSE)</f>
        <v>Ja</v>
      </c>
      <c r="F61" t="str">
        <f>VLOOKUP($B61,Miljö!$B$1:$J$479,MATCH("Typ av ursprungsspecificerad el   (Om inget värde anges används Nordisk residualmix, se inforuta) ()",Miljö!$B$1:$J$1,0),FALSE)</f>
        <v>'-'</v>
      </c>
      <c r="G61">
        <f>VLOOKUP($B61,Miljö!$B$1:$J$479,MATCH("Primärenergifaktor ()",Miljö!$B$1:$J$1,0),FALSE)</f>
        <v>1.53</v>
      </c>
      <c r="H61">
        <f>VLOOKUP($B61,Miljö!$B$1:$J$479,MATCH("Koldioxidekvivalenter energiomvandling (g/kwh)",Miljö!$B$1:$J$1,0),FALSE)</f>
        <v>238</v>
      </c>
      <c r="I61">
        <f>VLOOKUP($B61,Miljö!$B$1:$J$479,MATCH("Fossilandel för ursprungspecificerad el ()",Miljö!$B$1:$J$1,0),FALSE)</f>
        <v>0.32829999999999998</v>
      </c>
      <c r="J61">
        <f>VLOOKUP($B61,Miljö!$B$1:$J$479,MATCH("Kärnkraftsandel för ursprungsspecificerad el ()",Miljö!$B$1:$J$1,0),FALSE)</f>
        <v>0.35</v>
      </c>
      <c r="L61">
        <f>VLOOKUP($B61,Totalt!$B$1:$BU$501,MATCH("total el",Totalt!$B$1:$BU$1,0),FALSE)</f>
        <v>74.473700000000008</v>
      </c>
      <c r="N61" s="291">
        <f t="shared" si="0"/>
        <v>113.94476100000001</v>
      </c>
      <c r="O61" s="291">
        <f t="shared" si="1"/>
        <v>17724.740600000001</v>
      </c>
      <c r="P61" s="291">
        <f t="shared" si="2"/>
        <v>24.44971571</v>
      </c>
      <c r="Q61" s="291">
        <f t="shared" si="3"/>
        <v>26.065795000000001</v>
      </c>
    </row>
    <row r="62" spans="1:17" x14ac:dyDescent="0.25">
      <c r="A62" s="2" t="s">
        <v>109</v>
      </c>
      <c r="B62" s="2" t="s">
        <v>116</v>
      </c>
      <c r="C62" t="str">
        <f>VLOOKUP($B62,Totalt!$B$1:$BU$501,MATCH("Kvalitetsgranskad:",Totalt!$B$1:$BU$1,0),FALSE)</f>
        <v>Ja</v>
      </c>
      <c r="E62" t="str">
        <f>VLOOKUP($B62,Miljö!$B$1:$AG$479,MATCH(E$1,Miljö!$B$1:$AK$1,0),FALSE)</f>
        <v>Ja</v>
      </c>
      <c r="F62" t="str">
        <f>VLOOKUP($B62,Miljö!$B$1:$J$479,MATCH("Typ av ursprungsspecificerad el   (Om inget värde anges används Nordisk residualmix, se inforuta) ()",Miljö!$B$1:$J$1,0),FALSE)</f>
        <v>'Biokraft+residualel'</v>
      </c>
      <c r="G62">
        <f>VLOOKUP($B62,Miljö!$B$1:$J$479,MATCH("Primärenergifaktor ()",Miljö!$B$1:$J$1,0),FALSE)</f>
        <v>2</v>
      </c>
      <c r="H62">
        <f>VLOOKUP($B62,Miljö!$B$1:$J$479,MATCH("Koldioxidekvivalenter energiomvandling (g/kwh)",Miljö!$B$1:$J$1,0),FALSE)</f>
        <v>20.2</v>
      </c>
      <c r="I62">
        <f>VLOOKUP($B62,Miljö!$B$1:$J$479,MATCH("Fossilandel för ursprungspecificerad el ()",Miljö!$B$1:$J$1,0),FALSE)</f>
        <v>0.03</v>
      </c>
      <c r="J62">
        <f>VLOOKUP($B62,Miljö!$B$1:$J$479,MATCH("Kärnkraftsandel för ursprungsspecificerad el ()",Miljö!$B$1:$J$1,0),FALSE)</f>
        <v>0.02</v>
      </c>
      <c r="L62">
        <f>VLOOKUP($B62,Totalt!$B$1:$BU$501,MATCH("total el",Totalt!$B$1:$BU$1,0),FALSE)</f>
        <v>66.465999999999994</v>
      </c>
      <c r="N62" s="291">
        <f t="shared" si="0"/>
        <v>132.93199999999999</v>
      </c>
      <c r="O62" s="291">
        <f t="shared" si="1"/>
        <v>1342.6131999999998</v>
      </c>
      <c r="P62" s="291">
        <f t="shared" si="2"/>
        <v>1.9939799999999996</v>
      </c>
      <c r="Q62" s="291">
        <f t="shared" si="3"/>
        <v>1.3293199999999998</v>
      </c>
    </row>
    <row r="63" spans="1:17" x14ac:dyDescent="0.25">
      <c r="A63" s="2" t="s">
        <v>109</v>
      </c>
      <c r="B63" s="2" t="s">
        <v>117</v>
      </c>
      <c r="C63" t="str">
        <f>VLOOKUP($B63,Totalt!$B$1:$BU$501,MATCH("Kvalitetsgranskad:",Totalt!$B$1:$BU$1,0),FALSE)</f>
        <v>Ja</v>
      </c>
      <c r="E63" t="str">
        <f>VLOOKUP($B63,Miljö!$B$1:$AG$479,MATCH(E$1,Miljö!$B$1:$AK$1,0),FALSE)</f>
        <v>Nej</v>
      </c>
      <c r="F63" t="str">
        <f>VLOOKUP($B63,Miljö!$B$1:$J$479,MATCH("Typ av ursprungsspecificerad el   (Om inget värde anges används Nordisk residualmix, se inforuta) ()",Miljö!$B$1:$J$1,0),FALSE)</f>
        <v>-</v>
      </c>
      <c r="G63">
        <f>VLOOKUP($B63,Miljö!$B$1:$J$479,MATCH("Primärenergifaktor ()",Miljö!$B$1:$J$1,0),FALSE)</f>
        <v>2.2400000000000002</v>
      </c>
      <c r="H63">
        <f>VLOOKUP($B63,Miljö!$B$1:$J$479,MATCH("Koldioxidekvivalenter energiomvandling (g/kwh)",Miljö!$B$1:$J$1,0),FALSE)</f>
        <v>350.5</v>
      </c>
      <c r="I63">
        <f>VLOOKUP($B63,Miljö!$B$1:$J$479,MATCH("Fossilandel för ursprungspecificerad el ()",Miljö!$B$1:$J$1,0),FALSE)</f>
        <v>0.48399999999999999</v>
      </c>
      <c r="J63">
        <f>VLOOKUP($B63,Miljö!$B$1:$J$479,MATCH("Kärnkraftsandel för ursprungsspecificerad el ()",Miljö!$B$1:$J$1,0),FALSE)</f>
        <v>0.35</v>
      </c>
      <c r="L63">
        <f>VLOOKUP($B63,Totalt!$B$1:$BU$501,MATCH("total el",Totalt!$B$1:$BU$1,0),FALSE)</f>
        <v>10.100000000000001</v>
      </c>
      <c r="N63" s="291">
        <f t="shared" si="0"/>
        <v>22.624000000000006</v>
      </c>
      <c r="O63" s="291">
        <f t="shared" si="1"/>
        <v>3540.0500000000006</v>
      </c>
      <c r="P63" s="291">
        <f t="shared" si="2"/>
        <v>4.8884000000000007</v>
      </c>
      <c r="Q63" s="291">
        <f t="shared" si="3"/>
        <v>3.5350000000000001</v>
      </c>
    </row>
    <row r="64" spans="1:17" x14ac:dyDescent="0.25">
      <c r="A64" s="2" t="s">
        <v>109</v>
      </c>
      <c r="B64" s="2" t="s">
        <v>118</v>
      </c>
      <c r="C64" t="str">
        <f>VLOOKUP($B64,Totalt!$B$1:$BU$501,MATCH("Kvalitetsgranskad:",Totalt!$B$1:$BU$1,0),FALSE)</f>
        <v>Ja</v>
      </c>
      <c r="E64" t="str">
        <f>VLOOKUP($B64,Miljö!$B$1:$AG$479,MATCH(E$1,Miljö!$B$1:$AK$1,0),FALSE)</f>
        <v>Nej</v>
      </c>
      <c r="F64" t="str">
        <f>VLOOKUP($B64,Miljö!$B$1:$J$479,MATCH("Typ av ursprungsspecificerad el   (Om inget värde anges används Nordisk residualmix, se inforuta) ()",Miljö!$B$1:$J$1,0),FALSE)</f>
        <v>-</v>
      </c>
      <c r="G64">
        <f>VLOOKUP($B64,Miljö!$B$1:$J$479,MATCH("Primärenergifaktor ()",Miljö!$B$1:$J$1,0),FALSE)</f>
        <v>2.2400000000000002</v>
      </c>
      <c r="H64">
        <f>VLOOKUP($B64,Miljö!$B$1:$J$479,MATCH("Koldioxidekvivalenter energiomvandling (g/kwh)",Miljö!$B$1:$J$1,0),FALSE)</f>
        <v>350.5</v>
      </c>
      <c r="I64">
        <f>VLOOKUP($B64,Miljö!$B$1:$J$479,MATCH("Fossilandel för ursprungspecificerad el ()",Miljö!$B$1:$J$1,0),FALSE)</f>
        <v>0.48399999999999999</v>
      </c>
      <c r="J64">
        <f>VLOOKUP($B64,Miljö!$B$1:$J$479,MATCH("Kärnkraftsandel för ursprungsspecificerad el ()",Miljö!$B$1:$J$1,0),FALSE)</f>
        <v>0.35</v>
      </c>
      <c r="L64">
        <f>VLOOKUP($B64,Totalt!$B$1:$BU$501,MATCH("total el",Totalt!$B$1:$BU$1,0),FALSE)</f>
        <v>38.317999999999998</v>
      </c>
      <c r="N64" s="291">
        <f t="shared" si="0"/>
        <v>85.83232000000001</v>
      </c>
      <c r="O64" s="291">
        <f t="shared" si="1"/>
        <v>13430.458999999999</v>
      </c>
      <c r="P64" s="291">
        <f t="shared" si="2"/>
        <v>18.545911999999998</v>
      </c>
      <c r="Q64" s="291">
        <f t="shared" si="3"/>
        <v>13.411299999999999</v>
      </c>
    </row>
    <row r="65" spans="1:17" x14ac:dyDescent="0.25">
      <c r="A65" s="2" t="s">
        <v>109</v>
      </c>
      <c r="B65" s="2" t="s">
        <v>119</v>
      </c>
      <c r="C65" t="str">
        <f>VLOOKUP($B65,Totalt!$B$1:$BU$501,MATCH("Kvalitetsgranskad:",Totalt!$B$1:$BU$1,0),FALSE)</f>
        <v>Ja</v>
      </c>
      <c r="E65" t="str">
        <f>VLOOKUP($B65,Miljö!$B$1:$AG$479,MATCH(E$1,Miljö!$B$1:$AK$1,0),FALSE)</f>
        <v>Ja</v>
      </c>
      <c r="F65" t="str">
        <f>VLOOKUP($B65,Miljö!$B$1:$J$479,MATCH("Typ av ursprungsspecificerad el   (Om inget värde anges används Nordisk residualmix, se inforuta) ()",Miljö!$B$1:$J$1,0),FALSE)</f>
        <v>'Vattenkraft+residualel'</v>
      </c>
      <c r="G65">
        <f>VLOOKUP($B65,Miljö!$B$1:$J$479,MATCH("Primärenergifaktor ()",Miljö!$B$1:$J$1,0),FALSE)</f>
        <v>1.69</v>
      </c>
      <c r="H65">
        <f>VLOOKUP($B65,Miljö!$B$1:$J$479,MATCH("Koldioxidekvivalenter energiomvandling (g/kwh)",Miljö!$B$1:$J$1,0),FALSE)</f>
        <v>180.6</v>
      </c>
      <c r="I65">
        <f>VLOOKUP($B65,Miljö!$B$1:$J$479,MATCH("Fossilandel för ursprungspecificerad el ()",Miljö!$B$1:$J$1,0),FALSE)</f>
        <v>0.25</v>
      </c>
      <c r="J65">
        <f>VLOOKUP($B65,Miljö!$B$1:$J$479,MATCH("Kärnkraftsandel för ursprungsspecificerad el ()",Miljö!$B$1:$J$1,0),FALSE)</f>
        <v>0.18</v>
      </c>
      <c r="L65">
        <f>VLOOKUP($B65,Totalt!$B$1:$BU$501,MATCH("total el",Totalt!$B$1:$BU$1,0),FALSE)</f>
        <v>3.843</v>
      </c>
      <c r="N65" s="291">
        <f t="shared" si="0"/>
        <v>6.4946700000000002</v>
      </c>
      <c r="O65" s="291">
        <f t="shared" si="1"/>
        <v>694.04579999999999</v>
      </c>
      <c r="P65" s="291">
        <f t="shared" si="2"/>
        <v>0.96074999999999999</v>
      </c>
      <c r="Q65" s="291">
        <f t="shared" si="3"/>
        <v>0.69174000000000002</v>
      </c>
    </row>
    <row r="66" spans="1:17" x14ac:dyDescent="0.25">
      <c r="A66" s="2" t="s">
        <v>109</v>
      </c>
      <c r="B66" s="2" t="s">
        <v>120</v>
      </c>
      <c r="C66" t="str">
        <f>VLOOKUP($B66,Totalt!$B$1:$BU$501,MATCH("Kvalitetsgranskad:",Totalt!$B$1:$BU$1,0),FALSE)</f>
        <v>Ja</v>
      </c>
      <c r="E66" t="str">
        <f>VLOOKUP($B66,Miljö!$B$1:$AG$479,MATCH(E$1,Miljö!$B$1:$AK$1,0),FALSE)</f>
        <v>Ja</v>
      </c>
      <c r="F66" t="str">
        <f>VLOOKUP($B66,Miljö!$B$1:$J$479,MATCH("Typ av ursprungsspecificerad el   (Om inget värde anges används Nordisk residualmix, se inforuta) ()",Miljö!$B$1:$J$1,0),FALSE)</f>
        <v>'Biokraft samt Nordisk residualmix'</v>
      </c>
      <c r="G66">
        <f>VLOOKUP($B66,Miljö!$B$1:$J$479,MATCH("Primärenergifaktor ()",Miljö!$B$1:$J$1,0),FALSE)</f>
        <v>0</v>
      </c>
      <c r="H66">
        <f>VLOOKUP($B66,Miljö!$B$1:$J$479,MATCH("Koldioxidekvivalenter energiomvandling (g/kwh)",Miljö!$B$1:$J$1,0),FALSE)</f>
        <v>0</v>
      </c>
      <c r="I66">
        <f>VLOOKUP($B66,Miljö!$B$1:$J$479,MATCH("Fossilandel för ursprungspecificerad el ()",Miljö!$B$1:$J$1,0),FALSE)</f>
        <v>0</v>
      </c>
      <c r="J66">
        <f>VLOOKUP($B66,Miljö!$B$1:$J$479,MATCH("Kärnkraftsandel för ursprungsspecificerad el ()",Miljö!$B$1:$J$1,0),FALSE)</f>
        <v>0</v>
      </c>
      <c r="L66">
        <f>VLOOKUP($B66,Totalt!$B$1:$BU$501,MATCH("total el",Totalt!$B$1:$BU$1,0),FALSE)</f>
        <v>40.5974</v>
      </c>
      <c r="N66" s="291">
        <f t="shared" si="0"/>
        <v>0</v>
      </c>
      <c r="O66" s="291">
        <f t="shared" si="1"/>
        <v>0</v>
      </c>
      <c r="P66" s="291">
        <f t="shared" si="2"/>
        <v>0</v>
      </c>
      <c r="Q66" s="291">
        <f t="shared" si="3"/>
        <v>0</v>
      </c>
    </row>
    <row r="67" spans="1:17" x14ac:dyDescent="0.25">
      <c r="A67" s="2" t="s">
        <v>109</v>
      </c>
      <c r="B67" s="2" t="s">
        <v>121</v>
      </c>
      <c r="C67" t="str">
        <f>VLOOKUP($B67,Totalt!$B$1:$BU$501,MATCH("Kvalitetsgranskad:",Totalt!$B$1:$BU$1,0),FALSE)</f>
        <v>Ja</v>
      </c>
      <c r="E67" t="str">
        <f>VLOOKUP($B67,Miljö!$B$1:$AG$479,MATCH(E$1,Miljö!$B$1:$AK$1,0),FALSE)</f>
        <v>Ja</v>
      </c>
      <c r="F67" t="str">
        <f>VLOOKUP($B67,Miljö!$B$1:$J$479,MATCH("Typ av ursprungsspecificerad el   (Om inget värde anges används Nordisk residualmix, se inforuta) ()",Miljö!$B$1:$J$1,0),FALSE)</f>
        <v>'Vattenkraft+residual'</v>
      </c>
      <c r="G67">
        <f>VLOOKUP($B67,Miljö!$B$1:$J$479,MATCH("Primärenergifaktor ()",Miljö!$B$1:$J$1,0),FALSE)</f>
        <v>1.73</v>
      </c>
      <c r="H67">
        <f>VLOOKUP($B67,Miljö!$B$1:$J$479,MATCH("Koldioxidekvivalenter energiomvandling (g/kwh)",Miljö!$B$1:$J$1,0),FALSE)</f>
        <v>192</v>
      </c>
      <c r="I67">
        <f>VLOOKUP($B67,Miljö!$B$1:$J$479,MATCH("Fossilandel för ursprungspecificerad el ()",Miljö!$B$1:$J$1,0),FALSE)</f>
        <v>0.27</v>
      </c>
      <c r="J67">
        <f>VLOOKUP($B67,Miljö!$B$1:$J$479,MATCH("Kärnkraftsandel för ursprungsspecificerad el ()",Miljö!$B$1:$J$1,0),FALSE)</f>
        <v>0.19</v>
      </c>
      <c r="L67">
        <f>VLOOKUP($B67,Totalt!$B$1:$BU$501,MATCH("total el",Totalt!$B$1:$BU$1,0),FALSE)</f>
        <v>0.496</v>
      </c>
      <c r="N67" s="291">
        <f t="shared" ref="N67:N130" si="4">IF(ISERROR($L67*G67),"",$L67*G67)</f>
        <v>0.85807999999999995</v>
      </c>
      <c r="O67" s="291">
        <f t="shared" ref="O67:O130" si="5">IF(ISERROR($L67*H67),"",$L67*H67)</f>
        <v>95.231999999999999</v>
      </c>
      <c r="P67" s="291">
        <f t="shared" ref="P67:P130" si="6">IF(ISERROR($L67*I67),"",$L67*I67)</f>
        <v>0.13392000000000001</v>
      </c>
      <c r="Q67" s="291">
        <f t="shared" ref="Q67:Q130" si="7">IF(ISERROR($L67*J67),"",$L67*J67)</f>
        <v>9.4240000000000004E-2</v>
      </c>
    </row>
    <row r="68" spans="1:17" x14ac:dyDescent="0.25">
      <c r="A68" s="2" t="s">
        <v>109</v>
      </c>
      <c r="B68" s="2" t="s">
        <v>122</v>
      </c>
      <c r="C68" t="str">
        <f>VLOOKUP($B68,Totalt!$B$1:$BU$501,MATCH("Kvalitetsgranskad:",Totalt!$B$1:$BU$1,0),FALSE)</f>
        <v>Ja</v>
      </c>
      <c r="E68" t="str">
        <f>VLOOKUP($B68,Miljö!$B$1:$AG$479,MATCH(E$1,Miljö!$B$1:$AK$1,0),FALSE)</f>
        <v>Ja</v>
      </c>
      <c r="F68" t="str">
        <f>VLOOKUP($B68,Miljö!$B$1:$J$479,MATCH("Typ av ursprungsspecificerad el   (Om inget värde anges används Nordisk residualmix, se inforuta) ()",Miljö!$B$1:$J$1,0),FALSE)</f>
        <v>'Vattenkraft+residual'</v>
      </c>
      <c r="G68">
        <f>VLOOKUP($B68,Miljö!$B$1:$J$479,MATCH("Primärenergifaktor ()",Miljö!$B$1:$J$1,0),FALSE)</f>
        <v>1.72</v>
      </c>
      <c r="H68">
        <f>VLOOKUP($B68,Miljö!$B$1:$J$479,MATCH("Koldioxidekvivalenter energiomvandling (g/kwh)",Miljö!$B$1:$J$1,0),FALSE)</f>
        <v>189</v>
      </c>
      <c r="I68">
        <f>VLOOKUP($B68,Miljö!$B$1:$J$479,MATCH("Fossilandel för ursprungspecificerad el ()",Miljö!$B$1:$J$1,0),FALSE)</f>
        <v>0.26</v>
      </c>
      <c r="J68">
        <f>VLOOKUP($B68,Miljö!$B$1:$J$479,MATCH("Kärnkraftsandel för ursprungsspecificerad el ()",Miljö!$B$1:$J$1,0),FALSE)</f>
        <v>0.19</v>
      </c>
      <c r="L68">
        <f>VLOOKUP($B68,Totalt!$B$1:$BU$501,MATCH("total el",Totalt!$B$1:$BU$1,0),FALSE)</f>
        <v>2.2429999999999999</v>
      </c>
      <c r="N68" s="291">
        <f t="shared" si="4"/>
        <v>3.8579599999999998</v>
      </c>
      <c r="O68" s="291">
        <f t="shared" si="5"/>
        <v>423.92699999999996</v>
      </c>
      <c r="P68" s="291">
        <f t="shared" si="6"/>
        <v>0.58318000000000003</v>
      </c>
      <c r="Q68" s="291">
        <f t="shared" si="7"/>
        <v>0.42616999999999999</v>
      </c>
    </row>
    <row r="69" spans="1:17" x14ac:dyDescent="0.25">
      <c r="A69" s="2" t="s">
        <v>109</v>
      </c>
      <c r="B69" s="2" t="s">
        <v>123</v>
      </c>
      <c r="C69" t="str">
        <f>VLOOKUP($B69,Totalt!$B$1:$BU$501,MATCH("Kvalitetsgranskad:",Totalt!$B$1:$BU$1,0),FALSE)</f>
        <v>Ja</v>
      </c>
      <c r="E69" t="str">
        <f>VLOOKUP($B69,Miljö!$B$1:$AG$479,MATCH(E$1,Miljö!$B$1:$AK$1,0),FALSE)</f>
        <v>Ja</v>
      </c>
      <c r="F69" t="str">
        <f>VLOOKUP($B69,Miljö!$B$1:$J$479,MATCH("Typ av ursprungsspecificerad el   (Om inget värde anges används Nordisk residualmix, se inforuta) ()",Miljö!$B$1:$J$1,0),FALSE)</f>
        <v>'Vattenkraft + residual'</v>
      </c>
      <c r="G69">
        <f>VLOOKUP($B69,Miljö!$B$1:$J$479,MATCH("Primärenergifaktor ()",Miljö!$B$1:$J$1,0),FALSE)</f>
        <v>1.73</v>
      </c>
      <c r="H69">
        <f>VLOOKUP($B69,Miljö!$B$1:$J$479,MATCH("Koldioxidekvivalenter energiomvandling (g/kwh)",Miljö!$B$1:$J$1,0),FALSE)</f>
        <v>195</v>
      </c>
      <c r="I69">
        <f>VLOOKUP($B69,Miljö!$B$1:$J$479,MATCH("Fossilandel för ursprungspecificerad el ()",Miljö!$B$1:$J$1,0),FALSE)</f>
        <v>0.27</v>
      </c>
      <c r="J69">
        <f>VLOOKUP($B69,Miljö!$B$1:$J$479,MATCH("Kärnkraftsandel för ursprungsspecificerad el ()",Miljö!$B$1:$J$1,0),FALSE)</f>
        <v>0.19</v>
      </c>
      <c r="L69">
        <f>VLOOKUP($B69,Totalt!$B$1:$BU$501,MATCH("total el",Totalt!$B$1:$BU$1,0),FALSE)</f>
        <v>0.78200000000000003</v>
      </c>
      <c r="N69" s="291">
        <f t="shared" si="4"/>
        <v>1.35286</v>
      </c>
      <c r="O69" s="291">
        <f t="shared" si="5"/>
        <v>152.49</v>
      </c>
      <c r="P69" s="291">
        <f t="shared" si="6"/>
        <v>0.21114000000000002</v>
      </c>
      <c r="Q69" s="291">
        <f t="shared" si="7"/>
        <v>0.14858000000000002</v>
      </c>
    </row>
    <row r="70" spans="1:17" x14ac:dyDescent="0.25">
      <c r="A70" s="2" t="s">
        <v>109</v>
      </c>
      <c r="B70" s="2" t="s">
        <v>124</v>
      </c>
      <c r="C70" t="str">
        <f>VLOOKUP($B70,Totalt!$B$1:$BU$501,MATCH("Kvalitetsgranskad:",Totalt!$B$1:$BU$1,0),FALSE)</f>
        <v>Ja</v>
      </c>
      <c r="E70" t="str">
        <f>VLOOKUP($B70,Miljö!$B$1:$AG$479,MATCH(E$1,Miljö!$B$1:$AK$1,0),FALSE)</f>
        <v>Nej</v>
      </c>
      <c r="F70" t="str">
        <f>VLOOKUP($B70,Miljö!$B$1:$J$479,MATCH("Typ av ursprungsspecificerad el   (Om inget värde anges används Nordisk residualmix, se inforuta) ()",Miljö!$B$1:$J$1,0),FALSE)</f>
        <v>-</v>
      </c>
      <c r="G70">
        <f>VLOOKUP($B70,Miljö!$B$1:$J$479,MATCH("Primärenergifaktor ()",Miljö!$B$1:$J$1,0),FALSE)</f>
        <v>2.2400000000000002</v>
      </c>
      <c r="H70">
        <f>VLOOKUP($B70,Miljö!$B$1:$J$479,MATCH("Koldioxidekvivalenter energiomvandling (g/kwh)",Miljö!$B$1:$J$1,0),FALSE)</f>
        <v>350.5</v>
      </c>
      <c r="I70">
        <f>VLOOKUP($B70,Miljö!$B$1:$J$479,MATCH("Fossilandel för ursprungspecificerad el ()",Miljö!$B$1:$J$1,0),FALSE)</f>
        <v>0.48399999999999999</v>
      </c>
      <c r="J70">
        <f>VLOOKUP($B70,Miljö!$B$1:$J$479,MATCH("Kärnkraftsandel för ursprungsspecificerad el ()",Miljö!$B$1:$J$1,0),FALSE)</f>
        <v>0.35</v>
      </c>
      <c r="L70">
        <f>VLOOKUP($B70,Totalt!$B$1:$BU$501,MATCH("total el",Totalt!$B$1:$BU$1,0),FALSE)</f>
        <v>1.9169700000000001</v>
      </c>
      <c r="N70" s="291">
        <f t="shared" si="4"/>
        <v>4.2940128000000009</v>
      </c>
      <c r="O70" s="291">
        <f t="shared" si="5"/>
        <v>671.89798500000006</v>
      </c>
      <c r="P70" s="291">
        <f t="shared" si="6"/>
        <v>0.92781347999999997</v>
      </c>
      <c r="Q70" s="291">
        <f t="shared" si="7"/>
        <v>0.67093950000000002</v>
      </c>
    </row>
    <row r="71" spans="1:17" x14ac:dyDescent="0.25">
      <c r="A71" s="2" t="s">
        <v>109</v>
      </c>
      <c r="B71" s="2" t="s">
        <v>125</v>
      </c>
      <c r="C71" t="str">
        <f>VLOOKUP($B71,Totalt!$B$1:$BU$501,MATCH("Kvalitetsgranskad:",Totalt!$B$1:$BU$1,0),FALSE)</f>
        <v>Ja</v>
      </c>
      <c r="E71" t="str">
        <f>VLOOKUP($B71,Miljö!$B$1:$AG$479,MATCH(E$1,Miljö!$B$1:$AK$1,0),FALSE)</f>
        <v>Ja</v>
      </c>
      <c r="F71" t="str">
        <f>VLOOKUP($B71,Miljö!$B$1:$J$479,MATCH("Typ av ursprungsspecificerad el   (Om inget värde anges används Nordisk residualmix, se inforuta) ()",Miljö!$B$1:$J$1,0),FALSE)</f>
        <v>'Biokraft'</v>
      </c>
      <c r="G71">
        <f>VLOOKUP($B71,Miljö!$B$1:$J$479,MATCH("Primärenergifaktor ()",Miljö!$B$1:$J$1,0),FALSE)</f>
        <v>2.2400000000000002</v>
      </c>
      <c r="H71">
        <f>VLOOKUP($B71,Miljö!$B$1:$J$479,MATCH("Koldioxidekvivalenter energiomvandling (g/kwh)",Miljö!$B$1:$J$1,0),FALSE)</f>
        <v>9</v>
      </c>
      <c r="I71">
        <f>VLOOKUP($B71,Miljö!$B$1:$J$479,MATCH("Fossilandel för ursprungspecificerad el ()",Miljö!$B$1:$J$1,0),FALSE)</f>
        <v>0</v>
      </c>
      <c r="J71">
        <f>VLOOKUP($B71,Miljö!$B$1:$J$479,MATCH("Kärnkraftsandel för ursprungsspecificerad el ()",Miljö!$B$1:$J$1,0),FALSE)</f>
        <v>0</v>
      </c>
      <c r="L71">
        <f>VLOOKUP($B71,Totalt!$B$1:$BU$501,MATCH("total el",Totalt!$B$1:$BU$1,0),FALSE)</f>
        <v>2.2000000000000002</v>
      </c>
      <c r="N71" s="291">
        <f t="shared" si="4"/>
        <v>4.9280000000000008</v>
      </c>
      <c r="O71" s="291">
        <f t="shared" si="5"/>
        <v>19.8</v>
      </c>
      <c r="P71" s="291">
        <f t="shared" si="6"/>
        <v>0</v>
      </c>
      <c r="Q71" s="291">
        <f t="shared" si="7"/>
        <v>0</v>
      </c>
    </row>
    <row r="72" spans="1:17" x14ac:dyDescent="0.25">
      <c r="A72" s="2" t="s">
        <v>109</v>
      </c>
      <c r="B72" s="2" t="s">
        <v>126</v>
      </c>
      <c r="C72" t="str">
        <f>VLOOKUP($B72,Totalt!$B$1:$BU$501,MATCH("Kvalitetsgranskad:",Totalt!$B$1:$BU$1,0),FALSE)</f>
        <v>Ja</v>
      </c>
      <c r="E72" t="str">
        <f>VLOOKUP($B72,Miljö!$B$1:$AG$479,MATCH(E$1,Miljö!$B$1:$AK$1,0),FALSE)</f>
        <v>Nej</v>
      </c>
      <c r="F72" t="str">
        <f>VLOOKUP($B72,Miljö!$B$1:$J$479,MATCH("Typ av ursprungsspecificerad el   (Om inget värde anges används Nordisk residualmix, se inforuta) ()",Miljö!$B$1:$J$1,0),FALSE)</f>
        <v>-</v>
      </c>
      <c r="G72">
        <f>VLOOKUP($B72,Miljö!$B$1:$J$479,MATCH("Primärenergifaktor ()",Miljö!$B$1:$J$1,0),FALSE)</f>
        <v>2.2400000000000002</v>
      </c>
      <c r="H72">
        <f>VLOOKUP($B72,Miljö!$B$1:$J$479,MATCH("Koldioxidekvivalenter energiomvandling (g/kwh)",Miljö!$B$1:$J$1,0),FALSE)</f>
        <v>350.5</v>
      </c>
      <c r="I72">
        <f>VLOOKUP($B72,Miljö!$B$1:$J$479,MATCH("Fossilandel för ursprungspecificerad el ()",Miljö!$B$1:$J$1,0),FALSE)</f>
        <v>0.48399999999999999</v>
      </c>
      <c r="J72">
        <f>VLOOKUP($B72,Miljö!$B$1:$J$479,MATCH("Kärnkraftsandel för ursprungsspecificerad el ()",Miljö!$B$1:$J$1,0),FALSE)</f>
        <v>0.35</v>
      </c>
      <c r="L72">
        <f>VLOOKUP($B72,Totalt!$B$1:$BU$501,MATCH("total el",Totalt!$B$1:$BU$1,0),FALSE)</f>
        <v>12.8</v>
      </c>
      <c r="N72" s="291">
        <f t="shared" si="4"/>
        <v>28.672000000000004</v>
      </c>
      <c r="O72" s="291">
        <f t="shared" si="5"/>
        <v>4486.4000000000005</v>
      </c>
      <c r="P72" s="291">
        <f t="shared" si="6"/>
        <v>6.1951999999999998</v>
      </c>
      <c r="Q72" s="291">
        <f t="shared" si="7"/>
        <v>4.4799999999999995</v>
      </c>
    </row>
    <row r="73" spans="1:17" x14ac:dyDescent="0.25">
      <c r="A73" s="2" t="s">
        <v>109</v>
      </c>
      <c r="B73" s="2" t="s">
        <v>127</v>
      </c>
      <c r="C73" t="str">
        <f>VLOOKUP($B73,Totalt!$B$1:$BU$501,MATCH("Kvalitetsgranskad:",Totalt!$B$1:$BU$1,0),FALSE)</f>
        <v>Ja</v>
      </c>
      <c r="E73" t="str">
        <f>VLOOKUP($B73,Miljö!$B$1:$AG$479,MATCH(E$1,Miljö!$B$1:$AK$1,0),FALSE)</f>
        <v>Nej</v>
      </c>
      <c r="F73" t="str">
        <f>VLOOKUP($B73,Miljö!$B$1:$J$479,MATCH("Typ av ursprungsspecificerad el   (Om inget värde anges används Nordisk residualmix, se inforuta) ()",Miljö!$B$1:$J$1,0),FALSE)</f>
        <v>'Nordisk residualmix'</v>
      </c>
      <c r="G73">
        <f>VLOOKUP($B73,Miljö!$B$1:$J$479,MATCH("Primärenergifaktor ()",Miljö!$B$1:$J$1,0),FALSE)</f>
        <v>2.2400000000000002</v>
      </c>
      <c r="H73">
        <f>VLOOKUP($B73,Miljö!$B$1:$J$479,MATCH("Koldioxidekvivalenter energiomvandling (g/kwh)",Miljö!$B$1:$J$1,0),FALSE)</f>
        <v>350.5</v>
      </c>
      <c r="I73">
        <f>VLOOKUP($B73,Miljö!$B$1:$J$479,MATCH("Fossilandel för ursprungspecificerad el ()",Miljö!$B$1:$J$1,0),FALSE)</f>
        <v>0.48399999999999999</v>
      </c>
      <c r="J73">
        <f>VLOOKUP($B73,Miljö!$B$1:$J$479,MATCH("Kärnkraftsandel för ursprungsspecificerad el ()",Miljö!$B$1:$J$1,0),FALSE)</f>
        <v>0.35</v>
      </c>
      <c r="L73">
        <f>VLOOKUP($B73,Totalt!$B$1:$BU$501,MATCH("total el",Totalt!$B$1:$BU$1,0),FALSE)</f>
        <v>0.95</v>
      </c>
      <c r="N73" s="291">
        <f t="shared" si="4"/>
        <v>2.1280000000000001</v>
      </c>
      <c r="O73" s="291">
        <f t="shared" si="5"/>
        <v>332.97499999999997</v>
      </c>
      <c r="P73" s="291">
        <f t="shared" si="6"/>
        <v>0.45979999999999999</v>
      </c>
      <c r="Q73" s="291">
        <f t="shared" si="7"/>
        <v>0.33249999999999996</v>
      </c>
    </row>
    <row r="74" spans="1:17" x14ac:dyDescent="0.25">
      <c r="A74" s="2" t="s">
        <v>109</v>
      </c>
      <c r="B74" s="2" t="s">
        <v>128</v>
      </c>
      <c r="C74" t="str">
        <f>VLOOKUP($B74,Totalt!$B$1:$BU$501,MATCH("Kvalitetsgranskad:",Totalt!$B$1:$BU$1,0),FALSE)</f>
        <v>Ja</v>
      </c>
      <c r="E74" t="str">
        <f>VLOOKUP($B74,Miljö!$B$1:$AG$479,MATCH(E$1,Miljö!$B$1:$AK$1,0),FALSE)</f>
        <v>Ja</v>
      </c>
      <c r="F74" t="str">
        <f>VLOOKUP($B74,Miljö!$B$1:$J$479,MATCH("Typ av ursprungsspecificerad el   (Om inget värde anges används Nordisk residualmix, se inforuta) ()",Miljö!$B$1:$J$1,0),FALSE)</f>
        <v>'Vattenkraft+residualel'</v>
      </c>
      <c r="G74">
        <f>VLOOKUP($B74,Miljö!$B$1:$J$479,MATCH("Primärenergifaktor ()",Miljö!$B$1:$J$1,0),FALSE)</f>
        <v>1.73</v>
      </c>
      <c r="H74">
        <f>VLOOKUP($B74,Miljö!$B$1:$J$479,MATCH("Koldioxidekvivalenter energiomvandling (g/kwh)",Miljö!$B$1:$J$1,0),FALSE)</f>
        <v>193.9</v>
      </c>
      <c r="I74">
        <f>VLOOKUP($B74,Miljö!$B$1:$J$479,MATCH("Fossilandel för ursprungspecificerad el ()",Miljö!$B$1:$J$1,0),FALSE)</f>
        <v>0.27</v>
      </c>
      <c r="J74">
        <f>VLOOKUP($B74,Miljö!$B$1:$J$479,MATCH("Kärnkraftsandel för ursprungsspecificerad el ()",Miljö!$B$1:$J$1,0),FALSE)</f>
        <v>0.19</v>
      </c>
      <c r="L74">
        <f>VLOOKUP($B74,Totalt!$B$1:$BU$501,MATCH("total el",Totalt!$B$1:$BU$1,0),FALSE)</f>
        <v>1.6850000000000001</v>
      </c>
      <c r="N74" s="291">
        <f t="shared" si="4"/>
        <v>2.9150499999999999</v>
      </c>
      <c r="O74" s="291">
        <f t="shared" si="5"/>
        <v>326.72149999999999</v>
      </c>
      <c r="P74" s="291">
        <f t="shared" si="6"/>
        <v>0.45495000000000002</v>
      </c>
      <c r="Q74" s="291">
        <f t="shared" si="7"/>
        <v>0.32014999999999999</v>
      </c>
    </row>
    <row r="75" spans="1:17" x14ac:dyDescent="0.25">
      <c r="A75" s="2" t="s">
        <v>109</v>
      </c>
      <c r="B75" s="2" t="s">
        <v>129</v>
      </c>
      <c r="C75" t="str">
        <f>VLOOKUP($B75,Totalt!$B$1:$BU$501,MATCH("Kvalitetsgranskad:",Totalt!$B$1:$BU$1,0),FALSE)</f>
        <v>Ja</v>
      </c>
      <c r="E75" t="str">
        <f>VLOOKUP($B75,Miljö!$B$1:$AG$479,MATCH(E$1,Miljö!$B$1:$AK$1,0),FALSE)</f>
        <v>Nej</v>
      </c>
      <c r="F75" t="str">
        <f>VLOOKUP($B75,Miljö!$B$1:$J$479,MATCH("Typ av ursprungsspecificerad el   (Om inget värde anges används Nordisk residualmix, se inforuta) ()",Miljö!$B$1:$J$1,0),FALSE)</f>
        <v>-</v>
      </c>
      <c r="G75">
        <f>VLOOKUP($B75,Miljö!$B$1:$J$479,MATCH("Primärenergifaktor ()",Miljö!$B$1:$J$1,0),FALSE)</f>
        <v>2.2400000000000002</v>
      </c>
      <c r="H75">
        <f>VLOOKUP($B75,Miljö!$B$1:$J$479,MATCH("Koldioxidekvivalenter energiomvandling (g/kwh)",Miljö!$B$1:$J$1,0),FALSE)</f>
        <v>350.5</v>
      </c>
      <c r="I75">
        <f>VLOOKUP($B75,Miljö!$B$1:$J$479,MATCH("Fossilandel för ursprungspecificerad el ()",Miljö!$B$1:$J$1,0),FALSE)</f>
        <v>0.48399999999999999</v>
      </c>
      <c r="J75">
        <f>VLOOKUP($B75,Miljö!$B$1:$J$479,MATCH("Kärnkraftsandel för ursprungsspecificerad el ()",Miljö!$B$1:$J$1,0),FALSE)</f>
        <v>0.35</v>
      </c>
      <c r="L75">
        <f>VLOOKUP($B75,Totalt!$B$1:$BU$501,MATCH("total el",Totalt!$B$1:$BU$1,0),FALSE)</f>
        <v>1.5</v>
      </c>
      <c r="N75" s="291">
        <f t="shared" si="4"/>
        <v>3.3600000000000003</v>
      </c>
      <c r="O75" s="291">
        <f t="shared" si="5"/>
        <v>525.75</v>
      </c>
      <c r="P75" s="291">
        <f t="shared" si="6"/>
        <v>0.72599999999999998</v>
      </c>
      <c r="Q75" s="291">
        <f t="shared" si="7"/>
        <v>0.52499999999999991</v>
      </c>
    </row>
    <row r="76" spans="1:17" x14ac:dyDescent="0.25">
      <c r="A76" s="2" t="s">
        <v>130</v>
      </c>
      <c r="B76" s="2" t="s">
        <v>131</v>
      </c>
      <c r="C76" t="str">
        <f>VLOOKUP($B76,Totalt!$B$1:$BU$501,MATCH("Kvalitetsgranskad:",Totalt!$B$1:$BU$1,0),FALSE)</f>
        <v>Nej</v>
      </c>
      <c r="E76" t="str">
        <f>VLOOKUP($B76,Miljö!$B$1:$AG$479,MATCH(E$1,Miljö!$B$1:$AK$1,0),FALSE)</f>
        <v>Nej</v>
      </c>
      <c r="F76" t="str">
        <f>VLOOKUP($B76,Miljö!$B$1:$J$479,MATCH("Typ av ursprungsspecificerad el   (Om inget värde anges används Nordisk residualmix, se inforuta) ()",Miljö!$B$1:$J$1,0),FALSE)</f>
        <v>-</v>
      </c>
      <c r="G76" t="str">
        <f>VLOOKUP($B76,Miljö!$B$1:$J$479,MATCH("Primärenergifaktor ()",Miljö!$B$1:$J$1,0),FALSE)</f>
        <v>-</v>
      </c>
      <c r="H76" t="str">
        <f>VLOOKUP($B76,Miljö!$B$1:$J$479,MATCH("Koldioxidekvivalenter energiomvandling (g/kwh)",Miljö!$B$1:$J$1,0),FALSE)</f>
        <v>-</v>
      </c>
      <c r="I76" t="str">
        <f>VLOOKUP($B76,Miljö!$B$1:$J$479,MATCH("Fossilandel för ursprungspecificerad el ()",Miljö!$B$1:$J$1,0),FALSE)</f>
        <v>-</v>
      </c>
      <c r="J76" t="str">
        <f>VLOOKUP($B76,Miljö!$B$1:$J$479,MATCH("Kärnkraftsandel för ursprungsspecificerad el ()",Miljö!$B$1:$J$1,0),FALSE)</f>
        <v>-</v>
      </c>
      <c r="L76">
        <f>VLOOKUP($B76,Totalt!$B$1:$BU$501,MATCH("total el",Totalt!$B$1:$BU$1,0),FALSE)</f>
        <v>0</v>
      </c>
      <c r="N76" s="291" t="str">
        <f t="shared" si="4"/>
        <v/>
      </c>
      <c r="O76" s="291" t="str">
        <f t="shared" si="5"/>
        <v/>
      </c>
      <c r="P76" s="291" t="str">
        <f t="shared" si="6"/>
        <v/>
      </c>
      <c r="Q76" s="291" t="str">
        <f t="shared" si="7"/>
        <v/>
      </c>
    </row>
    <row r="77" spans="1:17" x14ac:dyDescent="0.25">
      <c r="A77" s="2" t="s">
        <v>132</v>
      </c>
      <c r="B77" s="2" t="s">
        <v>133</v>
      </c>
      <c r="C77" t="str">
        <f>VLOOKUP($B77,Totalt!$B$1:$BU$501,MATCH("Kvalitetsgranskad:",Totalt!$B$1:$BU$1,0),FALSE)</f>
        <v>Ja</v>
      </c>
      <c r="E77" t="str">
        <f>VLOOKUP($B77,Miljö!$B$1:$AG$479,MATCH(E$1,Miljö!$B$1:$AK$1,0),FALSE)</f>
        <v>Nej</v>
      </c>
      <c r="F77" t="str">
        <f>VLOOKUP($B77,Miljö!$B$1:$J$479,MATCH("Typ av ursprungsspecificerad el   (Om inget värde anges används Nordisk residualmix, se inforuta) ()",Miljö!$B$1:$J$1,0),FALSE)</f>
        <v>-</v>
      </c>
      <c r="G77">
        <f>VLOOKUP($B77,Miljö!$B$1:$J$479,MATCH("Primärenergifaktor ()",Miljö!$B$1:$J$1,0),FALSE)</f>
        <v>2.2400000000000002</v>
      </c>
      <c r="H77">
        <f>VLOOKUP($B77,Miljö!$B$1:$J$479,MATCH("Koldioxidekvivalenter energiomvandling (g/kwh)",Miljö!$B$1:$J$1,0),FALSE)</f>
        <v>350.5</v>
      </c>
      <c r="I77">
        <f>VLOOKUP($B77,Miljö!$B$1:$J$479,MATCH("Fossilandel för ursprungspecificerad el ()",Miljö!$B$1:$J$1,0),FALSE)</f>
        <v>0.48399999999999999</v>
      </c>
      <c r="J77">
        <f>VLOOKUP($B77,Miljö!$B$1:$J$479,MATCH("Kärnkraftsandel för ursprungsspecificerad el ()",Miljö!$B$1:$J$1,0),FALSE)</f>
        <v>0.35</v>
      </c>
      <c r="L77">
        <f>VLOOKUP($B77,Totalt!$B$1:$BU$501,MATCH("total el",Totalt!$B$1:$BU$1,0),FALSE)</f>
        <v>3.16134</v>
      </c>
      <c r="N77" s="291">
        <f t="shared" si="4"/>
        <v>7.0814016000000004</v>
      </c>
      <c r="O77" s="291">
        <f t="shared" si="5"/>
        <v>1108.0496700000001</v>
      </c>
      <c r="P77" s="291">
        <f t="shared" si="6"/>
        <v>1.53008856</v>
      </c>
      <c r="Q77" s="291">
        <f t="shared" si="7"/>
        <v>1.1064689999999999</v>
      </c>
    </row>
    <row r="78" spans="1:17" x14ac:dyDescent="0.25">
      <c r="A78" s="2" t="s">
        <v>132</v>
      </c>
      <c r="B78" s="2" t="s">
        <v>134</v>
      </c>
      <c r="C78" t="str">
        <f>VLOOKUP($B78,Totalt!$B$1:$BU$501,MATCH("Kvalitetsgranskad:",Totalt!$B$1:$BU$1,0),FALSE)</f>
        <v>Ja</v>
      </c>
      <c r="E78" t="str">
        <f>VLOOKUP($B78,Miljö!$B$1:$AG$479,MATCH(E$1,Miljö!$B$1:$AK$1,0),FALSE)</f>
        <v>Nej</v>
      </c>
      <c r="F78" t="str">
        <f>VLOOKUP($B78,Miljö!$B$1:$J$479,MATCH("Typ av ursprungsspecificerad el   (Om inget värde anges används Nordisk residualmix, se inforuta) ()",Miljö!$B$1:$J$1,0),FALSE)</f>
        <v>-</v>
      </c>
      <c r="G78">
        <f>VLOOKUP($B78,Miljö!$B$1:$J$479,MATCH("Primärenergifaktor ()",Miljö!$B$1:$J$1,0),FALSE)</f>
        <v>2.2400000000000002</v>
      </c>
      <c r="H78">
        <f>VLOOKUP($B78,Miljö!$B$1:$J$479,MATCH("Koldioxidekvivalenter energiomvandling (g/kwh)",Miljö!$B$1:$J$1,0),FALSE)</f>
        <v>350.5</v>
      </c>
      <c r="I78">
        <f>VLOOKUP($B78,Miljö!$B$1:$J$479,MATCH("Fossilandel för ursprungspecificerad el ()",Miljö!$B$1:$J$1,0),FALSE)</f>
        <v>0.48399999999999999</v>
      </c>
      <c r="J78">
        <f>VLOOKUP($B78,Miljö!$B$1:$J$479,MATCH("Kärnkraftsandel för ursprungsspecificerad el ()",Miljö!$B$1:$J$1,0),FALSE)</f>
        <v>0.35</v>
      </c>
      <c r="L78">
        <f>VLOOKUP($B78,Totalt!$B$1:$BU$501,MATCH("total el",Totalt!$B$1:$BU$1,0),FALSE)</f>
        <v>8.6760000000000004E-2</v>
      </c>
      <c r="N78" s="291">
        <f t="shared" si="4"/>
        <v>0.19434240000000003</v>
      </c>
      <c r="O78" s="291">
        <f t="shared" si="5"/>
        <v>30.409380000000002</v>
      </c>
      <c r="P78" s="291">
        <f t="shared" si="6"/>
        <v>4.1991840000000002E-2</v>
      </c>
      <c r="Q78" s="291">
        <f t="shared" si="7"/>
        <v>3.0366000000000001E-2</v>
      </c>
    </row>
    <row r="79" spans="1:17" x14ac:dyDescent="0.25">
      <c r="A79" s="2" t="s">
        <v>132</v>
      </c>
      <c r="B79" s="2" t="s">
        <v>135</v>
      </c>
      <c r="C79" t="str">
        <f>VLOOKUP($B79,Totalt!$B$1:$BU$501,MATCH("Kvalitetsgranskad:",Totalt!$B$1:$BU$1,0),FALSE)</f>
        <v>Ja</v>
      </c>
      <c r="E79" t="str">
        <f>VLOOKUP($B79,Miljö!$B$1:$AG$479,MATCH(E$1,Miljö!$B$1:$AK$1,0),FALSE)</f>
        <v>Nej</v>
      </c>
      <c r="F79" t="str">
        <f>VLOOKUP($B79,Miljö!$B$1:$J$479,MATCH("Typ av ursprungsspecificerad el   (Om inget värde anges används Nordisk residualmix, se inforuta) ()",Miljö!$B$1:$J$1,0),FALSE)</f>
        <v>-</v>
      </c>
      <c r="G79">
        <f>VLOOKUP($B79,Miljö!$B$1:$J$479,MATCH("Primärenergifaktor ()",Miljö!$B$1:$J$1,0),FALSE)</f>
        <v>2.2400000000000002</v>
      </c>
      <c r="H79">
        <f>VLOOKUP($B79,Miljö!$B$1:$J$479,MATCH("Koldioxidekvivalenter energiomvandling (g/kwh)",Miljö!$B$1:$J$1,0),FALSE)</f>
        <v>350.5</v>
      </c>
      <c r="I79">
        <f>VLOOKUP($B79,Miljö!$B$1:$J$479,MATCH("Fossilandel för ursprungspecificerad el ()",Miljö!$B$1:$J$1,0),FALSE)</f>
        <v>0.48399999999999999</v>
      </c>
      <c r="J79">
        <f>VLOOKUP($B79,Miljö!$B$1:$J$479,MATCH("Kärnkraftsandel för ursprungsspecificerad el ()",Miljö!$B$1:$J$1,0),FALSE)</f>
        <v>0.35</v>
      </c>
      <c r="L79">
        <f>VLOOKUP($B79,Totalt!$B$1:$BU$501,MATCH("total el",Totalt!$B$1:$BU$1,0),FALSE)</f>
        <v>0.43206</v>
      </c>
      <c r="N79" s="291">
        <f t="shared" si="4"/>
        <v>0.96781440000000007</v>
      </c>
      <c r="O79" s="291">
        <f t="shared" si="5"/>
        <v>151.43702999999999</v>
      </c>
      <c r="P79" s="291">
        <f t="shared" si="6"/>
        <v>0.20911704</v>
      </c>
      <c r="Q79" s="291">
        <f t="shared" si="7"/>
        <v>0.15122099999999999</v>
      </c>
    </row>
    <row r="80" spans="1:17" x14ac:dyDescent="0.25">
      <c r="A80" s="2" t="s">
        <v>136</v>
      </c>
      <c r="B80" s="2" t="s">
        <v>137</v>
      </c>
      <c r="C80" t="str">
        <f>VLOOKUP($B80,Totalt!$B$1:$BU$501,MATCH("Kvalitetsgranskad:",Totalt!$B$1:$BU$1,0),FALSE)</f>
        <v>Nej</v>
      </c>
      <c r="E80" t="str">
        <f>VLOOKUP($B80,Miljö!$B$1:$AG$479,MATCH(E$1,Miljö!$B$1:$AK$1,0),FALSE)</f>
        <v>Nej</v>
      </c>
      <c r="F80" t="str">
        <f>VLOOKUP($B80,Miljö!$B$1:$J$479,MATCH("Typ av ursprungsspecificerad el   (Om inget värde anges används Nordisk residualmix, se inforuta) ()",Miljö!$B$1:$J$1,0),FALSE)</f>
        <v>-</v>
      </c>
      <c r="G80" t="str">
        <f>VLOOKUP($B80,Miljö!$B$1:$J$479,MATCH("Primärenergifaktor ()",Miljö!$B$1:$J$1,0),FALSE)</f>
        <v>-</v>
      </c>
      <c r="H80" t="str">
        <f>VLOOKUP($B80,Miljö!$B$1:$J$479,MATCH("Koldioxidekvivalenter energiomvandling (g/kwh)",Miljö!$B$1:$J$1,0),FALSE)</f>
        <v>-</v>
      </c>
      <c r="I80" t="str">
        <f>VLOOKUP($B80,Miljö!$B$1:$J$479,MATCH("Fossilandel för ursprungspecificerad el ()",Miljö!$B$1:$J$1,0),FALSE)</f>
        <v>-</v>
      </c>
      <c r="J80" t="str">
        <f>VLOOKUP($B80,Miljö!$B$1:$J$479,MATCH("Kärnkraftsandel för ursprungsspecificerad el ()",Miljö!$B$1:$J$1,0),FALSE)</f>
        <v>-</v>
      </c>
      <c r="L80">
        <f>VLOOKUP($B80,Totalt!$B$1:$BU$501,MATCH("total el",Totalt!$B$1:$BU$1,0),FALSE)</f>
        <v>0</v>
      </c>
      <c r="N80" s="291" t="str">
        <f t="shared" si="4"/>
        <v/>
      </c>
      <c r="O80" s="291" t="str">
        <f t="shared" si="5"/>
        <v/>
      </c>
      <c r="P80" s="291" t="str">
        <f t="shared" si="6"/>
        <v/>
      </c>
      <c r="Q80" s="291" t="str">
        <f t="shared" si="7"/>
        <v/>
      </c>
    </row>
    <row r="81" spans="1:17" x14ac:dyDescent="0.25">
      <c r="A81" s="2" t="s">
        <v>138</v>
      </c>
      <c r="B81" s="2" t="s">
        <v>139</v>
      </c>
      <c r="C81" t="str">
        <f>VLOOKUP($B81,Totalt!$B$1:$BU$501,MATCH("Kvalitetsgranskad:",Totalt!$B$1:$BU$1,0),FALSE)</f>
        <v>Ja</v>
      </c>
      <c r="E81" t="str">
        <f>VLOOKUP($B81,Miljö!$B$1:$AG$479,MATCH(E$1,Miljö!$B$1:$AK$1,0),FALSE)</f>
        <v>Ja</v>
      </c>
      <c r="F81" t="str">
        <f>VLOOKUP($B81,Miljö!$B$1:$J$479,MATCH("Typ av ursprungsspecificerad el   (Om inget värde anges används Nordisk residualmix, se inforuta) ()",Miljö!$B$1:$J$1,0),FALSE)</f>
        <v>'100% Förnybart vind.vatten o biobränsle'</v>
      </c>
      <c r="G81">
        <f>VLOOKUP($B81,Miljö!$B$1:$J$479,MATCH("Primärenergifaktor ()",Miljö!$B$1:$J$1,0),FALSE)</f>
        <v>1.1000000000000001</v>
      </c>
      <c r="H81">
        <f>VLOOKUP($B81,Miljö!$B$1:$J$479,MATCH("Koldioxidekvivalenter energiomvandling (g/kwh)",Miljö!$B$1:$J$1,0),FALSE)</f>
        <v>0</v>
      </c>
      <c r="I81">
        <f>VLOOKUP($B81,Miljö!$B$1:$J$479,MATCH("Fossilandel för ursprungspecificerad el ()",Miljö!$B$1:$J$1,0),FALSE)</f>
        <v>0</v>
      </c>
      <c r="J81">
        <f>VLOOKUP($B81,Miljö!$B$1:$J$479,MATCH("Kärnkraftsandel för ursprungsspecificerad el ()",Miljö!$B$1:$J$1,0),FALSE)</f>
        <v>0</v>
      </c>
      <c r="L81">
        <f>VLOOKUP($B81,Totalt!$B$1:$BU$501,MATCH("total el",Totalt!$B$1:$BU$1,0),FALSE)</f>
        <v>1.3</v>
      </c>
      <c r="N81" s="291">
        <f t="shared" si="4"/>
        <v>1.4300000000000002</v>
      </c>
      <c r="O81" s="291">
        <f t="shared" si="5"/>
        <v>0</v>
      </c>
      <c r="P81" s="291">
        <f t="shared" si="6"/>
        <v>0</v>
      </c>
      <c r="Q81" s="291">
        <f t="shared" si="7"/>
        <v>0</v>
      </c>
    </row>
    <row r="82" spans="1:17" x14ac:dyDescent="0.25">
      <c r="A82" s="2" t="s">
        <v>140</v>
      </c>
      <c r="B82" s="2" t="s">
        <v>141</v>
      </c>
      <c r="C82" t="str">
        <f>VLOOKUP($B82,Totalt!$B$1:$BU$501,MATCH("Kvalitetsgranskad:",Totalt!$B$1:$BU$1,0),FALSE)</f>
        <v>Ja</v>
      </c>
      <c r="E82" t="str">
        <f>VLOOKUP($B82,Miljö!$B$1:$AG$479,MATCH(E$1,Miljö!$B$1:$AK$1,0),FALSE)</f>
        <v>Ja</v>
      </c>
      <c r="F82" t="str">
        <f>VLOOKUP($B82,Miljö!$B$1:$J$479,MATCH("Typ av ursprungsspecificerad el   (Om inget värde anges används Nordisk residualmix, se inforuta) ()",Miljö!$B$1:$J$1,0),FALSE)</f>
        <v>'Biokraft'</v>
      </c>
      <c r="G82">
        <f>VLOOKUP($B82,Miljö!$B$1:$J$479,MATCH("Primärenergifaktor ()",Miljö!$B$1:$J$1,0),FALSE)</f>
        <v>0.05</v>
      </c>
      <c r="H82">
        <f>VLOOKUP($B82,Miljö!$B$1:$J$479,MATCH("Koldioxidekvivalenter energiomvandling (g/kwh)",Miljö!$B$1:$J$1,0),FALSE)</f>
        <v>0</v>
      </c>
      <c r="I82">
        <f>VLOOKUP($B82,Miljö!$B$1:$J$479,MATCH("Fossilandel för ursprungspecificerad el ()",Miljö!$B$1:$J$1,0),FALSE)</f>
        <v>0</v>
      </c>
      <c r="J82">
        <f>VLOOKUP($B82,Miljö!$B$1:$J$479,MATCH("Kärnkraftsandel för ursprungsspecificerad el ()",Miljö!$B$1:$J$1,0),FALSE)</f>
        <v>0</v>
      </c>
      <c r="L82">
        <f>VLOOKUP($B82,Totalt!$B$1:$BU$501,MATCH("total el",Totalt!$B$1:$BU$1,0),FALSE)</f>
        <v>11.726949999999999</v>
      </c>
      <c r="N82" s="291">
        <f t="shared" si="4"/>
        <v>0.58634749999999991</v>
      </c>
      <c r="O82" s="291">
        <f t="shared" si="5"/>
        <v>0</v>
      </c>
      <c r="P82" s="291">
        <f t="shared" si="6"/>
        <v>0</v>
      </c>
      <c r="Q82" s="291">
        <f t="shared" si="7"/>
        <v>0</v>
      </c>
    </row>
    <row r="83" spans="1:17" x14ac:dyDescent="0.25">
      <c r="A83" s="2" t="s">
        <v>142</v>
      </c>
      <c r="B83" s="2" t="s">
        <v>143</v>
      </c>
      <c r="C83" t="str">
        <f>VLOOKUP($B83,Totalt!$B$1:$BU$501,MATCH("Kvalitetsgranskad:",Totalt!$B$1:$BU$1,0),FALSE)</f>
        <v>Ja</v>
      </c>
      <c r="E83" t="str">
        <f>VLOOKUP($B83,Miljö!$B$1:$AG$479,MATCH(E$1,Miljö!$B$1:$AK$1,0),FALSE)</f>
        <v>Ja</v>
      </c>
      <c r="F83" t="str">
        <f>VLOOKUP($B83,Miljö!$B$1:$J$479,MATCH("Typ av ursprungsspecificerad el   (Om inget värde anges används Nordisk residualmix, se inforuta) ()",Miljö!$B$1:$J$1,0),FALSE)</f>
        <v>'Eskilstuna bioel'</v>
      </c>
      <c r="G83">
        <f>VLOOKUP($B83,Miljö!$B$1:$J$479,MATCH("Primärenergifaktor ()",Miljö!$B$1:$J$1,0),FALSE)</f>
        <v>0.03</v>
      </c>
      <c r="H83">
        <f>VLOOKUP($B83,Miljö!$B$1:$J$479,MATCH("Koldioxidekvivalenter energiomvandling (g/kwh)",Miljö!$B$1:$J$1,0),FALSE)</f>
        <v>4</v>
      </c>
      <c r="I83">
        <f>VLOOKUP($B83,Miljö!$B$1:$J$479,MATCH("Fossilandel för ursprungspecificerad el ()",Miljö!$B$1:$J$1,0),FALSE)</f>
        <v>0</v>
      </c>
      <c r="J83">
        <f>VLOOKUP($B83,Miljö!$B$1:$J$479,MATCH("Kärnkraftsandel för ursprungsspecificerad el ()",Miljö!$B$1:$J$1,0),FALSE)</f>
        <v>0</v>
      </c>
      <c r="L83">
        <f>VLOOKUP($B83,Totalt!$B$1:$BU$501,MATCH("total el",Totalt!$B$1:$BU$1,0),FALSE)</f>
        <v>23.248999999999999</v>
      </c>
      <c r="N83" s="291">
        <f t="shared" si="4"/>
        <v>0.69746999999999992</v>
      </c>
      <c r="O83" s="291">
        <f t="shared" si="5"/>
        <v>92.995999999999995</v>
      </c>
      <c r="P83" s="291">
        <f t="shared" si="6"/>
        <v>0</v>
      </c>
      <c r="Q83" s="291">
        <f t="shared" si="7"/>
        <v>0</v>
      </c>
    </row>
    <row r="84" spans="1:17" x14ac:dyDescent="0.25">
      <c r="A84" s="2" t="s">
        <v>142</v>
      </c>
      <c r="B84" s="2" t="s">
        <v>144</v>
      </c>
      <c r="C84" t="str">
        <f>VLOOKUP($B84,Totalt!$B$1:$BU$501,MATCH("Kvalitetsgranskad:",Totalt!$B$1:$BU$1,0),FALSE)</f>
        <v>Ja</v>
      </c>
      <c r="E84" t="str">
        <f>VLOOKUP($B84,Miljö!$B$1:$AG$479,MATCH(E$1,Miljö!$B$1:$AK$1,0),FALSE)</f>
        <v>Ja</v>
      </c>
      <c r="F84" t="str">
        <f>VLOOKUP($B84,Miljö!$B$1:$J$479,MATCH("Typ av ursprungsspecificerad el   (Om inget värde anges används Nordisk residualmix, se inforuta) ()",Miljö!$B$1:$J$1,0),FALSE)</f>
        <v>'Eskilstuna bioel'</v>
      </c>
      <c r="G84">
        <f>VLOOKUP($B84,Miljö!$B$1:$J$479,MATCH("Primärenergifaktor ()",Miljö!$B$1:$J$1,0),FALSE)</f>
        <v>0.03</v>
      </c>
      <c r="H84">
        <f>VLOOKUP($B84,Miljö!$B$1:$J$479,MATCH("Koldioxidekvivalenter energiomvandling (g/kwh)",Miljö!$B$1:$J$1,0),FALSE)</f>
        <v>4</v>
      </c>
      <c r="I84">
        <f>VLOOKUP($B84,Miljö!$B$1:$J$479,MATCH("Fossilandel för ursprungspecificerad el ()",Miljö!$B$1:$J$1,0),FALSE)</f>
        <v>0</v>
      </c>
      <c r="J84">
        <f>VLOOKUP($B84,Miljö!$B$1:$J$479,MATCH("Kärnkraftsandel för ursprungsspecificerad el ()",Miljö!$B$1:$J$1,0),FALSE)</f>
        <v>0</v>
      </c>
      <c r="L84">
        <f>VLOOKUP($B84,Totalt!$B$1:$BU$501,MATCH("total el",Totalt!$B$1:$BU$1,0),FALSE)</f>
        <v>2.3E-2</v>
      </c>
      <c r="N84" s="291">
        <f t="shared" si="4"/>
        <v>6.8999999999999997E-4</v>
      </c>
      <c r="O84" s="291">
        <f t="shared" si="5"/>
        <v>9.1999999999999998E-2</v>
      </c>
      <c r="P84" s="291">
        <f t="shared" si="6"/>
        <v>0</v>
      </c>
      <c r="Q84" s="291">
        <f t="shared" si="7"/>
        <v>0</v>
      </c>
    </row>
    <row r="85" spans="1:17" x14ac:dyDescent="0.25">
      <c r="A85" s="2" t="s">
        <v>142</v>
      </c>
      <c r="B85" s="2" t="s">
        <v>145</v>
      </c>
      <c r="C85" t="str">
        <f>VLOOKUP($B85,Totalt!$B$1:$BU$501,MATCH("Kvalitetsgranskad:",Totalt!$B$1:$BU$1,0),FALSE)</f>
        <v>Ja</v>
      </c>
      <c r="E85" t="str">
        <f>VLOOKUP($B85,Miljö!$B$1:$AG$479,MATCH(E$1,Miljö!$B$1:$AK$1,0),FALSE)</f>
        <v>Ja</v>
      </c>
      <c r="F85" t="str">
        <f>VLOOKUP($B85,Miljö!$B$1:$J$479,MATCH("Typ av ursprungsspecificerad el   (Om inget värde anges används Nordisk residualmix, se inforuta) ()",Miljö!$B$1:$J$1,0),FALSE)</f>
        <v>'Eskilstuna Bioel'</v>
      </c>
      <c r="G85">
        <f>VLOOKUP($B85,Miljö!$B$1:$J$479,MATCH("Primärenergifaktor ()",Miljö!$B$1:$J$1,0),FALSE)</f>
        <v>0.03</v>
      </c>
      <c r="H85">
        <f>VLOOKUP($B85,Miljö!$B$1:$J$479,MATCH("Koldioxidekvivalenter energiomvandling (g/kwh)",Miljö!$B$1:$J$1,0),FALSE)</f>
        <v>4</v>
      </c>
      <c r="I85">
        <f>VLOOKUP($B85,Miljö!$B$1:$J$479,MATCH("Fossilandel för ursprungspecificerad el ()",Miljö!$B$1:$J$1,0),FALSE)</f>
        <v>0</v>
      </c>
      <c r="J85">
        <f>VLOOKUP($B85,Miljö!$B$1:$J$479,MATCH("Kärnkraftsandel för ursprungsspecificerad el ()",Miljö!$B$1:$J$1,0),FALSE)</f>
        <v>0</v>
      </c>
      <c r="L85">
        <f>VLOOKUP($B85,Totalt!$B$1:$BU$501,MATCH("total el",Totalt!$B$1:$BU$1,0),FALSE)</f>
        <v>0.122</v>
      </c>
      <c r="N85" s="291">
        <f t="shared" si="4"/>
        <v>3.6599999999999996E-3</v>
      </c>
      <c r="O85" s="291">
        <f t="shared" si="5"/>
        <v>0.48799999999999999</v>
      </c>
      <c r="P85" s="291">
        <f t="shared" si="6"/>
        <v>0</v>
      </c>
      <c r="Q85" s="291">
        <f t="shared" si="7"/>
        <v>0</v>
      </c>
    </row>
    <row r="86" spans="1:17" x14ac:dyDescent="0.25">
      <c r="A86" s="2" t="s">
        <v>146</v>
      </c>
      <c r="B86" s="2" t="s">
        <v>147</v>
      </c>
      <c r="C86" t="str">
        <f>VLOOKUP($B86,Totalt!$B$1:$BU$501,MATCH("Kvalitetsgranskad:",Totalt!$B$1:$BU$1,0),FALSE)</f>
        <v>Ja</v>
      </c>
      <c r="E86" t="str">
        <f>VLOOKUP($B86,Miljö!$B$1:$AG$479,MATCH(E$1,Miljö!$B$1:$AK$1,0),FALSE)</f>
        <v>Ja</v>
      </c>
      <c r="F86" t="str">
        <f>VLOOKUP($B86,Miljö!$B$1:$J$479,MATCH("Typ av ursprungsspecificerad el   (Om inget värde anges används Nordisk residualmix, se inforuta) ()",Miljö!$B$1:$J$1,0),FALSE)</f>
        <v>'Bra Miljöval'</v>
      </c>
      <c r="G86">
        <f>VLOOKUP($B86,Miljö!$B$1:$J$479,MATCH("Primärenergifaktor ()",Miljö!$B$1:$J$1,0),FALSE)</f>
        <v>1.1000000000000001</v>
      </c>
      <c r="H86">
        <f>VLOOKUP($B86,Miljö!$B$1:$J$479,MATCH("Koldioxidekvivalenter energiomvandling (g/kwh)",Miljö!$B$1:$J$1,0),FALSE)</f>
        <v>5</v>
      </c>
      <c r="I86">
        <f>VLOOKUP($B86,Miljö!$B$1:$J$479,MATCH("Fossilandel för ursprungspecificerad el ()",Miljö!$B$1:$J$1,0),FALSE)</f>
        <v>0</v>
      </c>
      <c r="J86">
        <f>VLOOKUP($B86,Miljö!$B$1:$J$479,MATCH("Kärnkraftsandel för ursprungsspecificerad el ()",Miljö!$B$1:$J$1,0),FALSE)</f>
        <v>0</v>
      </c>
      <c r="L86">
        <f>VLOOKUP($B86,Totalt!$B$1:$BU$501,MATCH("total el",Totalt!$B$1:$BU$1,0),FALSE)</f>
        <v>3.6713399999999998</v>
      </c>
      <c r="N86" s="291">
        <f t="shared" si="4"/>
        <v>4.0384739999999999</v>
      </c>
      <c r="O86" s="291">
        <f t="shared" si="5"/>
        <v>18.3567</v>
      </c>
      <c r="P86" s="291">
        <f t="shared" si="6"/>
        <v>0</v>
      </c>
      <c r="Q86" s="291">
        <f t="shared" si="7"/>
        <v>0</v>
      </c>
    </row>
    <row r="87" spans="1:17" x14ac:dyDescent="0.25">
      <c r="A87" s="2" t="s">
        <v>146</v>
      </c>
      <c r="B87" s="2" t="s">
        <v>148</v>
      </c>
      <c r="C87" t="str">
        <f>VLOOKUP($B87,Totalt!$B$1:$BU$501,MATCH("Kvalitetsgranskad:",Totalt!$B$1:$BU$1,0),FALSE)</f>
        <v>Ja</v>
      </c>
      <c r="E87" t="str">
        <f>VLOOKUP($B87,Miljö!$B$1:$AG$479,MATCH(E$1,Miljö!$B$1:$AK$1,0),FALSE)</f>
        <v>Ja</v>
      </c>
      <c r="F87" t="str">
        <f>VLOOKUP($B87,Miljö!$B$1:$J$479,MATCH("Typ av ursprungsspecificerad el   (Om inget värde anges används Nordisk residualmix, se inforuta) ()",Miljö!$B$1:$J$1,0),FALSE)</f>
        <v>'Bra Miljöval'</v>
      </c>
      <c r="G87">
        <f>VLOOKUP($B87,Miljö!$B$1:$J$479,MATCH("Primärenergifaktor ()",Miljö!$B$1:$J$1,0),FALSE)</f>
        <v>1.1000000000000001</v>
      </c>
      <c r="H87">
        <f>VLOOKUP($B87,Miljö!$B$1:$J$479,MATCH("Koldioxidekvivalenter energiomvandling (g/kwh)",Miljö!$B$1:$J$1,0),FALSE)</f>
        <v>5</v>
      </c>
      <c r="I87">
        <f>VLOOKUP($B87,Miljö!$B$1:$J$479,MATCH("Fossilandel för ursprungspecificerad el ()",Miljö!$B$1:$J$1,0),FALSE)</f>
        <v>0</v>
      </c>
      <c r="J87">
        <f>VLOOKUP($B87,Miljö!$B$1:$J$479,MATCH("Kärnkraftsandel för ursprungsspecificerad el ()",Miljö!$B$1:$J$1,0),FALSE)</f>
        <v>0</v>
      </c>
      <c r="L87">
        <f>VLOOKUP($B87,Totalt!$B$1:$BU$501,MATCH("total el",Totalt!$B$1:$BU$1,0),FALSE)</f>
        <v>0.12</v>
      </c>
      <c r="N87" s="291">
        <f t="shared" si="4"/>
        <v>0.13200000000000001</v>
      </c>
      <c r="O87" s="291">
        <f t="shared" si="5"/>
        <v>0.6</v>
      </c>
      <c r="P87" s="291">
        <f t="shared" si="6"/>
        <v>0</v>
      </c>
      <c r="Q87" s="291">
        <f t="shared" si="7"/>
        <v>0</v>
      </c>
    </row>
    <row r="88" spans="1:17" x14ac:dyDescent="0.25">
      <c r="A88" s="2" t="s">
        <v>146</v>
      </c>
      <c r="B88" s="2" t="s">
        <v>149</v>
      </c>
      <c r="C88" t="str">
        <f>VLOOKUP($B88,Totalt!$B$1:$BU$501,MATCH("Kvalitetsgranskad:",Totalt!$B$1:$BU$1,0),FALSE)</f>
        <v>Ja</v>
      </c>
      <c r="E88" t="str">
        <f>VLOOKUP($B88,Miljö!$B$1:$AG$479,MATCH(E$1,Miljö!$B$1:$AK$1,0),FALSE)</f>
        <v>Ja</v>
      </c>
      <c r="F88" t="str">
        <f>VLOOKUP($B88,Miljö!$B$1:$J$479,MATCH("Typ av ursprungsspecificerad el   (Om inget värde anges används Nordisk residualmix, se inforuta) ()",Miljö!$B$1:$J$1,0),FALSE)</f>
        <v>'Bra Miljöval'</v>
      </c>
      <c r="G88">
        <f>VLOOKUP($B88,Miljö!$B$1:$J$479,MATCH("Primärenergifaktor ()",Miljö!$B$1:$J$1,0),FALSE)</f>
        <v>1.1000000000000001</v>
      </c>
      <c r="H88">
        <f>VLOOKUP($B88,Miljö!$B$1:$J$479,MATCH("Koldioxidekvivalenter energiomvandling (g/kwh)",Miljö!$B$1:$J$1,0),FALSE)</f>
        <v>5</v>
      </c>
      <c r="I88">
        <f>VLOOKUP($B88,Miljö!$B$1:$J$479,MATCH("Fossilandel för ursprungspecificerad el ()",Miljö!$B$1:$J$1,0),FALSE)</f>
        <v>0</v>
      </c>
      <c r="J88">
        <f>VLOOKUP($B88,Miljö!$B$1:$J$479,MATCH("Kärnkraftsandel för ursprungsspecificerad el ()",Miljö!$B$1:$J$1,0),FALSE)</f>
        <v>0</v>
      </c>
      <c r="L88">
        <f>VLOOKUP($B88,Totalt!$B$1:$BU$501,MATCH("total el",Totalt!$B$1:$BU$1,0),FALSE)</f>
        <v>0.79</v>
      </c>
      <c r="N88" s="291">
        <f t="shared" si="4"/>
        <v>0.86900000000000011</v>
      </c>
      <c r="O88" s="291">
        <f t="shared" si="5"/>
        <v>3.95</v>
      </c>
      <c r="P88" s="291">
        <f t="shared" si="6"/>
        <v>0</v>
      </c>
      <c r="Q88" s="291">
        <f t="shared" si="7"/>
        <v>0</v>
      </c>
    </row>
    <row r="89" spans="1:17" x14ac:dyDescent="0.25">
      <c r="A89" s="2" t="s">
        <v>150</v>
      </c>
      <c r="B89" s="2" t="s">
        <v>151</v>
      </c>
      <c r="C89" t="str">
        <f>VLOOKUP($B89,Totalt!$B$1:$BU$501,MATCH("Kvalitetsgranskad:",Totalt!$B$1:$BU$1,0),FALSE)</f>
        <v>Ja</v>
      </c>
      <c r="E89" t="str">
        <f>VLOOKUP($B89,Miljö!$B$1:$AG$479,MATCH(E$1,Miljö!$B$1:$AK$1,0),FALSE)</f>
        <v>Ja</v>
      </c>
      <c r="F89" t="str">
        <f>VLOOKUP($B89,Miljö!$B$1:$J$479,MATCH("Typ av ursprungsspecificerad el   (Om inget värde anges används Nordisk residualmix, se inforuta) ()",Miljö!$B$1:$J$1,0),FALSE)</f>
        <v>'"FEAB Bra Miljöval"'</v>
      </c>
      <c r="G89">
        <f>VLOOKUP($B89,Miljö!$B$1:$J$479,MATCH("Primärenergifaktor ()",Miljö!$B$1:$J$1,0),FALSE)</f>
        <v>0.83</v>
      </c>
      <c r="H89">
        <f>VLOOKUP($B89,Miljö!$B$1:$J$479,MATCH("Koldioxidekvivalenter energiomvandling (g/kwh)",Miljö!$B$1:$J$1,0),FALSE)</f>
        <v>0</v>
      </c>
      <c r="I89">
        <f>VLOOKUP($B89,Miljö!$B$1:$J$479,MATCH("Fossilandel för ursprungspecificerad el ()",Miljö!$B$1:$J$1,0),FALSE)</f>
        <v>0</v>
      </c>
      <c r="J89">
        <f>VLOOKUP($B89,Miljö!$B$1:$J$479,MATCH("Kärnkraftsandel för ursprungsspecificerad el ()",Miljö!$B$1:$J$1,0),FALSE)</f>
        <v>0</v>
      </c>
      <c r="L89">
        <f>VLOOKUP($B89,Totalt!$B$1:$BU$501,MATCH("total el",Totalt!$B$1:$BU$1,0),FALSE)</f>
        <v>1.659</v>
      </c>
      <c r="N89" s="291">
        <f t="shared" si="4"/>
        <v>1.37697</v>
      </c>
      <c r="O89" s="291">
        <f t="shared" si="5"/>
        <v>0</v>
      </c>
      <c r="P89" s="291">
        <f t="shared" si="6"/>
        <v>0</v>
      </c>
      <c r="Q89" s="291">
        <f t="shared" si="7"/>
        <v>0</v>
      </c>
    </row>
    <row r="90" spans="1:17" x14ac:dyDescent="0.25">
      <c r="A90" s="2" t="s">
        <v>150</v>
      </c>
      <c r="B90" s="2" t="s">
        <v>152</v>
      </c>
      <c r="C90" t="str">
        <f>VLOOKUP($B90,Totalt!$B$1:$BU$501,MATCH("Kvalitetsgranskad:",Totalt!$B$1:$BU$1,0),FALSE)</f>
        <v>Ja</v>
      </c>
      <c r="E90" t="str">
        <f>VLOOKUP($B90,Miljö!$B$1:$AG$479,MATCH(E$1,Miljö!$B$1:$AK$1,0),FALSE)</f>
        <v>Ja</v>
      </c>
      <c r="F90" t="str">
        <f>VLOOKUP($B90,Miljö!$B$1:$J$479,MATCH("Typ av ursprungsspecificerad el   (Om inget värde anges används Nordisk residualmix, se inforuta) ()",Miljö!$B$1:$J$1,0),FALSE)</f>
        <v>'"FEAB Bra Miljöval"'</v>
      </c>
      <c r="G90">
        <f>VLOOKUP($B90,Miljö!$B$1:$J$479,MATCH("Primärenergifaktor ()",Miljö!$B$1:$J$1,0),FALSE)</f>
        <v>0.83</v>
      </c>
      <c r="H90">
        <f>VLOOKUP($B90,Miljö!$B$1:$J$479,MATCH("Koldioxidekvivalenter energiomvandling (g/kwh)",Miljö!$B$1:$J$1,0),FALSE)</f>
        <v>0</v>
      </c>
      <c r="I90">
        <f>VLOOKUP($B90,Miljö!$B$1:$J$479,MATCH("Fossilandel för ursprungspecificerad el ()",Miljö!$B$1:$J$1,0),FALSE)</f>
        <v>0</v>
      </c>
      <c r="J90">
        <f>VLOOKUP($B90,Miljö!$B$1:$J$479,MATCH("Kärnkraftsandel för ursprungsspecificerad el ()",Miljö!$B$1:$J$1,0),FALSE)</f>
        <v>0</v>
      </c>
      <c r="L90">
        <f>VLOOKUP($B90,Totalt!$B$1:$BU$501,MATCH("total el",Totalt!$B$1:$BU$1,0),FALSE)</f>
        <v>4.7E-2</v>
      </c>
      <c r="N90" s="291">
        <f t="shared" si="4"/>
        <v>3.9009999999999996E-2</v>
      </c>
      <c r="O90" s="291">
        <f t="shared" si="5"/>
        <v>0</v>
      </c>
      <c r="P90" s="291">
        <f t="shared" si="6"/>
        <v>0</v>
      </c>
      <c r="Q90" s="291">
        <f t="shared" si="7"/>
        <v>0</v>
      </c>
    </row>
    <row r="91" spans="1:17" x14ac:dyDescent="0.25">
      <c r="A91" s="2" t="s">
        <v>150</v>
      </c>
      <c r="B91" s="2" t="s">
        <v>153</v>
      </c>
      <c r="C91" t="str">
        <f>VLOOKUP($B91,Totalt!$B$1:$BU$501,MATCH("Kvalitetsgranskad:",Totalt!$B$1:$BU$1,0),FALSE)</f>
        <v>Ja</v>
      </c>
      <c r="E91" t="str">
        <f>VLOOKUP($B91,Miljö!$B$1:$AG$479,MATCH(E$1,Miljö!$B$1:$AK$1,0),FALSE)</f>
        <v>Ja</v>
      </c>
      <c r="F91" t="str">
        <f>VLOOKUP($B91,Miljö!$B$1:$J$479,MATCH("Typ av ursprungsspecificerad el   (Om inget värde anges används Nordisk residualmix, se inforuta) ()",Miljö!$B$1:$J$1,0),FALSE)</f>
        <v>'100% Vattenkraftsel'</v>
      </c>
      <c r="G91">
        <f>VLOOKUP($B91,Miljö!$B$1:$J$479,MATCH("Primärenergifaktor ()",Miljö!$B$1:$J$1,0),FALSE)</f>
        <v>1.1000000000000001</v>
      </c>
      <c r="H91">
        <f>VLOOKUP($B91,Miljö!$B$1:$J$479,MATCH("Koldioxidekvivalenter energiomvandling (g/kwh)",Miljö!$B$1:$J$1,0),FALSE)</f>
        <v>0</v>
      </c>
      <c r="I91">
        <f>VLOOKUP($B91,Miljö!$B$1:$J$479,MATCH("Fossilandel för ursprungspecificerad el ()",Miljö!$B$1:$J$1,0),FALSE)</f>
        <v>0.01</v>
      </c>
      <c r="J91">
        <f>VLOOKUP($B91,Miljö!$B$1:$J$479,MATCH("Kärnkraftsandel för ursprungsspecificerad el ()",Miljö!$B$1:$J$1,0),FALSE)</f>
        <v>0</v>
      </c>
      <c r="L91">
        <f>VLOOKUP($B91,Totalt!$B$1:$BU$501,MATCH("total el",Totalt!$B$1:$BU$1,0),FALSE)</f>
        <v>0.05</v>
      </c>
      <c r="N91" s="291">
        <f t="shared" si="4"/>
        <v>5.5000000000000007E-2</v>
      </c>
      <c r="O91" s="291">
        <f t="shared" si="5"/>
        <v>0</v>
      </c>
      <c r="P91" s="291">
        <f t="shared" si="6"/>
        <v>5.0000000000000001E-4</v>
      </c>
      <c r="Q91" s="291">
        <f t="shared" si="7"/>
        <v>0</v>
      </c>
    </row>
    <row r="92" spans="1:17" x14ac:dyDescent="0.25">
      <c r="A92" s="2" t="s">
        <v>154</v>
      </c>
      <c r="B92" s="2" t="s">
        <v>155</v>
      </c>
      <c r="C92" t="str">
        <f>VLOOKUP($B92,Totalt!$B$1:$BU$501,MATCH("Kvalitetsgranskad:",Totalt!$B$1:$BU$1,0),FALSE)</f>
        <v>Ja</v>
      </c>
      <c r="E92" t="str">
        <f>VLOOKUP($B92,Miljö!$B$1:$AG$479,MATCH(E$1,Miljö!$B$1:$AK$1,0),FALSE)</f>
        <v>Ja</v>
      </c>
      <c r="F92" t="str">
        <f>VLOOKUP($B92,Miljö!$B$1:$J$479,MATCH("Typ av ursprungsspecificerad el   (Om inget värde anges används Nordisk residualmix, se inforuta) ()",Miljö!$B$1:$J$1,0),FALSE)</f>
        <v>'Egen mix. bio. vatten. vind'</v>
      </c>
      <c r="G92">
        <f>VLOOKUP($B92,Miljö!$B$1:$J$479,MATCH("Primärenergifaktor ()",Miljö!$B$1:$J$1,0),FALSE)</f>
        <v>0</v>
      </c>
      <c r="H92">
        <f>VLOOKUP($B92,Miljö!$B$1:$J$479,MATCH("Koldioxidekvivalenter energiomvandling (g/kwh)",Miljö!$B$1:$J$1,0),FALSE)</f>
        <v>0</v>
      </c>
      <c r="I92">
        <f>VLOOKUP($B92,Miljö!$B$1:$J$479,MATCH("Fossilandel för ursprungspecificerad el ()",Miljö!$B$1:$J$1,0),FALSE)</f>
        <v>0</v>
      </c>
      <c r="J92">
        <f>VLOOKUP($B92,Miljö!$B$1:$J$479,MATCH("Kärnkraftsandel för ursprungsspecificerad el ()",Miljö!$B$1:$J$1,0),FALSE)</f>
        <v>0</v>
      </c>
      <c r="L92">
        <f>VLOOKUP($B92,Totalt!$B$1:$BU$501,MATCH("total el",Totalt!$B$1:$BU$1,0),FALSE)</f>
        <v>0.06</v>
      </c>
      <c r="N92" s="291">
        <f t="shared" si="4"/>
        <v>0</v>
      </c>
      <c r="O92" s="291">
        <f t="shared" si="5"/>
        <v>0</v>
      </c>
      <c r="P92" s="291">
        <f t="shared" si="6"/>
        <v>0</v>
      </c>
      <c r="Q92" s="291">
        <f t="shared" si="7"/>
        <v>0</v>
      </c>
    </row>
    <row r="93" spans="1:17" x14ac:dyDescent="0.25">
      <c r="A93" s="2" t="s">
        <v>154</v>
      </c>
      <c r="B93" s="2" t="s">
        <v>156</v>
      </c>
      <c r="C93" t="str">
        <f>VLOOKUP($B93,Totalt!$B$1:$BU$501,MATCH("Kvalitetsgranskad:",Totalt!$B$1:$BU$1,0),FALSE)</f>
        <v>Ja</v>
      </c>
      <c r="E93" t="str">
        <f>VLOOKUP($B93,Miljö!$B$1:$AG$479,MATCH(E$1,Miljö!$B$1:$AK$1,0),FALSE)</f>
        <v>Ja</v>
      </c>
      <c r="F93" t="str">
        <f>VLOOKUP($B93,Miljö!$B$1:$J$479,MATCH("Typ av ursprungsspecificerad el   (Om inget värde anges används Nordisk residualmix, se inforuta) ()",Miljö!$B$1:$J$1,0),FALSE)</f>
        <v>'Egen mix. bio. vatten. vind'</v>
      </c>
      <c r="G93">
        <f>VLOOKUP($B93,Miljö!$B$1:$J$479,MATCH("Primärenergifaktor ()",Miljö!$B$1:$J$1,0),FALSE)</f>
        <v>0</v>
      </c>
      <c r="H93">
        <f>VLOOKUP($B93,Miljö!$B$1:$J$479,MATCH("Koldioxidekvivalenter energiomvandling (g/kwh)",Miljö!$B$1:$J$1,0),FALSE)</f>
        <v>0</v>
      </c>
      <c r="I93">
        <f>VLOOKUP($B93,Miljö!$B$1:$J$479,MATCH("Fossilandel för ursprungspecificerad el ()",Miljö!$B$1:$J$1,0),FALSE)</f>
        <v>0</v>
      </c>
      <c r="J93">
        <f>VLOOKUP($B93,Miljö!$B$1:$J$479,MATCH("Kärnkraftsandel för ursprungsspecificerad el ()",Miljö!$B$1:$J$1,0),FALSE)</f>
        <v>0</v>
      </c>
      <c r="L93">
        <f>VLOOKUP($B93,Totalt!$B$1:$BU$501,MATCH("total el",Totalt!$B$1:$BU$1,0),FALSE)</f>
        <v>9.8176900000000007</v>
      </c>
      <c r="N93" s="291">
        <f t="shared" si="4"/>
        <v>0</v>
      </c>
      <c r="O93" s="291">
        <f t="shared" si="5"/>
        <v>0</v>
      </c>
      <c r="P93" s="291">
        <f t="shared" si="6"/>
        <v>0</v>
      </c>
      <c r="Q93" s="291">
        <f t="shared" si="7"/>
        <v>0</v>
      </c>
    </row>
    <row r="94" spans="1:17" x14ac:dyDescent="0.25">
      <c r="A94" s="2" t="s">
        <v>154</v>
      </c>
      <c r="B94" s="2" t="s">
        <v>157</v>
      </c>
      <c r="C94" t="str">
        <f>VLOOKUP($B94,Totalt!$B$1:$BU$501,MATCH("Kvalitetsgranskad:",Totalt!$B$1:$BU$1,0),FALSE)</f>
        <v>Ja</v>
      </c>
      <c r="E94" t="str">
        <f>VLOOKUP($B94,Miljö!$B$1:$AG$479,MATCH(E$1,Miljö!$B$1:$AK$1,0),FALSE)</f>
        <v>Ja</v>
      </c>
      <c r="F94" t="str">
        <f>VLOOKUP($B94,Miljö!$B$1:$J$479,MATCH("Typ av ursprungsspecificerad el   (Om inget värde anges används Nordisk residualmix, se inforuta) ()",Miljö!$B$1:$J$1,0),FALSE)</f>
        <v>'Egen mix. bio. vatten. vind'</v>
      </c>
      <c r="G94">
        <f>VLOOKUP($B94,Miljö!$B$1:$J$479,MATCH("Primärenergifaktor ()",Miljö!$B$1:$J$1,0),FALSE)</f>
        <v>0</v>
      </c>
      <c r="H94">
        <f>VLOOKUP($B94,Miljö!$B$1:$J$479,MATCH("Koldioxidekvivalenter energiomvandling (g/kwh)",Miljö!$B$1:$J$1,0),FALSE)</f>
        <v>0</v>
      </c>
      <c r="I94">
        <f>VLOOKUP($B94,Miljö!$B$1:$J$479,MATCH("Fossilandel för ursprungspecificerad el ()",Miljö!$B$1:$J$1,0),FALSE)</f>
        <v>0</v>
      </c>
      <c r="J94">
        <f>VLOOKUP($B94,Miljö!$B$1:$J$479,MATCH("Kärnkraftsandel för ursprungsspecificerad el ()",Miljö!$B$1:$J$1,0),FALSE)</f>
        <v>0</v>
      </c>
      <c r="L94">
        <f>VLOOKUP($B94,Totalt!$B$1:$BU$501,MATCH("total el",Totalt!$B$1:$BU$1,0),FALSE)</f>
        <v>4.9000000000000002E-2</v>
      </c>
      <c r="N94" s="291">
        <f t="shared" si="4"/>
        <v>0</v>
      </c>
      <c r="O94" s="291">
        <f t="shared" si="5"/>
        <v>0</v>
      </c>
      <c r="P94" s="291">
        <f t="shared" si="6"/>
        <v>0</v>
      </c>
      <c r="Q94" s="291">
        <f t="shared" si="7"/>
        <v>0</v>
      </c>
    </row>
    <row r="95" spans="1:17" x14ac:dyDescent="0.25">
      <c r="A95" s="2" t="s">
        <v>154</v>
      </c>
      <c r="B95" s="2" t="s">
        <v>158</v>
      </c>
      <c r="C95" t="str">
        <f>VLOOKUP($B95,Totalt!$B$1:$BU$501,MATCH("Kvalitetsgranskad:",Totalt!$B$1:$BU$1,0),FALSE)</f>
        <v>Ja</v>
      </c>
      <c r="E95" t="str">
        <f>VLOOKUP($B95,Miljö!$B$1:$AG$479,MATCH(E$1,Miljö!$B$1:$AK$1,0),FALSE)</f>
        <v>Ja</v>
      </c>
      <c r="F95" t="str">
        <f>VLOOKUP($B95,Miljö!$B$1:$J$479,MATCH("Typ av ursprungsspecificerad el   (Om inget värde anges används Nordisk residualmix, se inforuta) ()",Miljö!$B$1:$J$1,0),FALSE)</f>
        <v>'Egen mix. bio. vatten. vind'</v>
      </c>
      <c r="G95">
        <f>VLOOKUP($B95,Miljö!$B$1:$J$479,MATCH("Primärenergifaktor ()",Miljö!$B$1:$J$1,0),FALSE)</f>
        <v>0</v>
      </c>
      <c r="H95">
        <f>VLOOKUP($B95,Miljö!$B$1:$J$479,MATCH("Koldioxidekvivalenter energiomvandling (g/kwh)",Miljö!$B$1:$J$1,0),FALSE)</f>
        <v>0</v>
      </c>
      <c r="I95">
        <f>VLOOKUP($B95,Miljö!$B$1:$J$479,MATCH("Fossilandel för ursprungspecificerad el ()",Miljö!$B$1:$J$1,0),FALSE)</f>
        <v>0</v>
      </c>
      <c r="J95">
        <f>VLOOKUP($B95,Miljö!$B$1:$J$479,MATCH("Kärnkraftsandel för ursprungsspecificerad el ()",Miljö!$B$1:$J$1,0),FALSE)</f>
        <v>0</v>
      </c>
      <c r="L95">
        <f>VLOOKUP($B95,Totalt!$B$1:$BU$501,MATCH("total el",Totalt!$B$1:$BU$1,0),FALSE)</f>
        <v>0.106</v>
      </c>
      <c r="N95" s="291">
        <f t="shared" si="4"/>
        <v>0</v>
      </c>
      <c r="O95" s="291">
        <f t="shared" si="5"/>
        <v>0</v>
      </c>
      <c r="P95" s="291">
        <f t="shared" si="6"/>
        <v>0</v>
      </c>
      <c r="Q95" s="291">
        <f t="shared" si="7"/>
        <v>0</v>
      </c>
    </row>
    <row r="96" spans="1:17" x14ac:dyDescent="0.25">
      <c r="A96" s="2" t="s">
        <v>159</v>
      </c>
      <c r="B96" s="2" t="s">
        <v>160</v>
      </c>
      <c r="C96" t="str">
        <f>VLOOKUP($B96,Totalt!$B$1:$BU$501,MATCH("Kvalitetsgranskad:",Totalt!$B$1:$BU$1,0),FALSE)</f>
        <v>Ja</v>
      </c>
      <c r="E96" t="str">
        <f>VLOOKUP($B96,Miljö!$B$1:$AG$479,MATCH(E$1,Miljö!$B$1:$AK$1,0),FALSE)</f>
        <v>Ja</v>
      </c>
      <c r="F96" t="str">
        <f>VLOOKUP($B96,Miljö!$B$1:$J$479,MATCH("Typ av ursprungsspecificerad el   (Om inget värde anges används Nordisk residualmix, se inforuta) ()",Miljö!$B$1:$J$1,0),FALSE)</f>
        <v>'1.1'</v>
      </c>
      <c r="G96">
        <f>VLOOKUP($B96,Miljö!$B$1:$J$479,MATCH("Primärenergifaktor ()",Miljö!$B$1:$J$1,0),FALSE)</f>
        <v>1.1000000000000001</v>
      </c>
      <c r="H96">
        <f>VLOOKUP($B96,Miljö!$B$1:$J$479,MATCH("Koldioxidekvivalenter energiomvandling (g/kwh)",Miljö!$B$1:$J$1,0),FALSE)</f>
        <v>0</v>
      </c>
      <c r="I96">
        <f>VLOOKUP($B96,Miljö!$B$1:$J$479,MATCH("Fossilandel för ursprungspecificerad el ()",Miljö!$B$1:$J$1,0),FALSE)</f>
        <v>0</v>
      </c>
      <c r="J96">
        <f>VLOOKUP($B96,Miljö!$B$1:$J$479,MATCH("Kärnkraftsandel för ursprungsspecificerad el ()",Miljö!$B$1:$J$1,0),FALSE)</f>
        <v>0</v>
      </c>
      <c r="L96">
        <f>VLOOKUP($B96,Totalt!$B$1:$BU$501,MATCH("total el",Totalt!$B$1:$BU$1,0),FALSE)</f>
        <v>3.8</v>
      </c>
      <c r="N96" s="291">
        <f t="shared" si="4"/>
        <v>4.18</v>
      </c>
      <c r="O96" s="291">
        <f t="shared" si="5"/>
        <v>0</v>
      </c>
      <c r="P96" s="291">
        <f t="shared" si="6"/>
        <v>0</v>
      </c>
      <c r="Q96" s="291">
        <f t="shared" si="7"/>
        <v>0</v>
      </c>
    </row>
    <row r="97" spans="1:17" x14ac:dyDescent="0.25">
      <c r="A97" s="2" t="s">
        <v>163</v>
      </c>
      <c r="B97" s="2" t="s">
        <v>162</v>
      </c>
      <c r="C97" t="str">
        <f>VLOOKUP($B97,Totalt!$B$1:$BU$501,MATCH("Kvalitetsgranskad:",Totalt!$B$1:$BU$1,0),FALSE)</f>
        <v>Nej</v>
      </c>
      <c r="E97" t="str">
        <f>VLOOKUP($B97,Miljö!$B$1:$AG$479,MATCH(E$1,Miljö!$B$1:$AK$1,0),FALSE)</f>
        <v>Nej</v>
      </c>
      <c r="F97" t="str">
        <f>VLOOKUP($B97,Miljö!$B$1:$J$479,MATCH("Typ av ursprungsspecificerad el   (Om inget värde anges används Nordisk residualmix, se inforuta) ()",Miljö!$B$1:$J$1,0),FALSE)</f>
        <v>-</v>
      </c>
      <c r="G97" t="str">
        <f>VLOOKUP($B97,Miljö!$B$1:$J$479,MATCH("Primärenergifaktor ()",Miljö!$B$1:$J$1,0),FALSE)</f>
        <v>-</v>
      </c>
      <c r="H97" t="str">
        <f>VLOOKUP($B97,Miljö!$B$1:$J$479,MATCH("Koldioxidekvivalenter energiomvandling (g/kwh)",Miljö!$B$1:$J$1,0),FALSE)</f>
        <v>-</v>
      </c>
      <c r="I97" t="str">
        <f>VLOOKUP($B97,Miljö!$B$1:$J$479,MATCH("Fossilandel för ursprungspecificerad el ()",Miljö!$B$1:$J$1,0),FALSE)</f>
        <v>-</v>
      </c>
      <c r="J97" t="str">
        <f>VLOOKUP($B97,Miljö!$B$1:$J$479,MATCH("Kärnkraftsandel för ursprungsspecificerad el ()",Miljö!$B$1:$J$1,0),FALSE)</f>
        <v>-</v>
      </c>
      <c r="L97">
        <f>VLOOKUP($B97,Totalt!$B$1:$BU$501,MATCH("total el",Totalt!$B$1:$BU$1,0),FALSE)</f>
        <v>0</v>
      </c>
      <c r="N97" s="291" t="str">
        <f t="shared" si="4"/>
        <v/>
      </c>
      <c r="O97" s="291" t="str">
        <f t="shared" si="5"/>
        <v/>
      </c>
      <c r="P97" s="291" t="str">
        <f t="shared" si="6"/>
        <v/>
      </c>
      <c r="Q97" s="291" t="str">
        <f t="shared" si="7"/>
        <v/>
      </c>
    </row>
    <row r="98" spans="1:17" x14ac:dyDescent="0.25">
      <c r="A98" s="2" t="s">
        <v>168</v>
      </c>
      <c r="B98" s="2" t="s">
        <v>165</v>
      </c>
      <c r="C98" t="str">
        <f>VLOOKUP($B98,Totalt!$B$1:$BU$501,MATCH("Kvalitetsgranskad:",Totalt!$B$1:$BU$1,0),FALSE)</f>
        <v>Nej</v>
      </c>
      <c r="E98" t="str">
        <f>VLOOKUP($B98,Miljö!$B$1:$AG$479,MATCH(E$1,Miljö!$B$1:$AK$1,0),FALSE)</f>
        <v>Nej</v>
      </c>
      <c r="F98" t="str">
        <f>VLOOKUP($B98,Miljö!$B$1:$J$479,MATCH("Typ av ursprungsspecificerad el   (Om inget värde anges används Nordisk residualmix, se inforuta) ()",Miljö!$B$1:$J$1,0),FALSE)</f>
        <v>-</v>
      </c>
      <c r="G98" t="str">
        <f>VLOOKUP($B98,Miljö!$B$1:$J$479,MATCH("Primärenergifaktor ()",Miljö!$B$1:$J$1,0),FALSE)</f>
        <v>-</v>
      </c>
      <c r="H98" t="str">
        <f>VLOOKUP($B98,Miljö!$B$1:$J$479,MATCH("Koldioxidekvivalenter energiomvandling (g/kwh)",Miljö!$B$1:$J$1,0),FALSE)</f>
        <v>-</v>
      </c>
      <c r="I98" t="str">
        <f>VLOOKUP($B98,Miljö!$B$1:$J$479,MATCH("Fossilandel för ursprungspecificerad el ()",Miljö!$B$1:$J$1,0),FALSE)</f>
        <v>-</v>
      </c>
      <c r="J98" t="str">
        <f>VLOOKUP($B98,Miljö!$B$1:$J$479,MATCH("Kärnkraftsandel för ursprungsspecificerad el ()",Miljö!$B$1:$J$1,0),FALSE)</f>
        <v>-</v>
      </c>
      <c r="L98">
        <f>VLOOKUP($B98,Totalt!$B$1:$BU$501,MATCH("total el",Totalt!$B$1:$BU$1,0),FALSE)</f>
        <v>0</v>
      </c>
      <c r="N98" s="291" t="str">
        <f t="shared" si="4"/>
        <v/>
      </c>
      <c r="O98" s="291" t="str">
        <f t="shared" si="5"/>
        <v/>
      </c>
      <c r="P98" s="291" t="str">
        <f t="shared" si="6"/>
        <v/>
      </c>
      <c r="Q98" s="291" t="str">
        <f t="shared" si="7"/>
        <v/>
      </c>
    </row>
    <row r="99" spans="1:17" x14ac:dyDescent="0.25">
      <c r="A99" s="2" t="s">
        <v>169</v>
      </c>
      <c r="B99" s="2" t="s">
        <v>170</v>
      </c>
      <c r="C99" t="str">
        <f>VLOOKUP($B99,Totalt!$B$1:$BU$501,MATCH("Kvalitetsgranskad:",Totalt!$B$1:$BU$1,0),FALSE)</f>
        <v>Nej</v>
      </c>
      <c r="E99" t="str">
        <f>VLOOKUP($B99,Miljö!$B$1:$AG$479,MATCH(E$1,Miljö!$B$1:$AK$1,0),FALSE)</f>
        <v>Nej</v>
      </c>
      <c r="F99" t="str">
        <f>VLOOKUP($B99,Miljö!$B$1:$J$479,MATCH("Typ av ursprungsspecificerad el   (Om inget värde anges används Nordisk residualmix, se inforuta) ()",Miljö!$B$1:$J$1,0),FALSE)</f>
        <v>-</v>
      </c>
      <c r="G99" t="str">
        <f>VLOOKUP($B99,Miljö!$B$1:$J$479,MATCH("Primärenergifaktor ()",Miljö!$B$1:$J$1,0),FALSE)</f>
        <v>-</v>
      </c>
      <c r="H99" t="str">
        <f>VLOOKUP($B99,Miljö!$B$1:$J$479,MATCH("Koldioxidekvivalenter energiomvandling (g/kwh)",Miljö!$B$1:$J$1,0),FALSE)</f>
        <v>-</v>
      </c>
      <c r="I99" t="str">
        <f>VLOOKUP($B99,Miljö!$B$1:$J$479,MATCH("Fossilandel för ursprungspecificerad el ()",Miljö!$B$1:$J$1,0),FALSE)</f>
        <v>-</v>
      </c>
      <c r="J99" t="str">
        <f>VLOOKUP($B99,Miljö!$B$1:$J$479,MATCH("Kärnkraftsandel för ursprungsspecificerad el ()",Miljö!$B$1:$J$1,0),FALSE)</f>
        <v>-</v>
      </c>
      <c r="L99">
        <f>VLOOKUP($B99,Totalt!$B$1:$BU$501,MATCH("total el",Totalt!$B$1:$BU$1,0),FALSE)</f>
        <v>0</v>
      </c>
      <c r="N99" s="291" t="str">
        <f t="shared" si="4"/>
        <v/>
      </c>
      <c r="O99" s="291" t="str">
        <f t="shared" si="5"/>
        <v/>
      </c>
      <c r="P99" s="291" t="str">
        <f t="shared" si="6"/>
        <v/>
      </c>
      <c r="Q99" s="291" t="str">
        <f t="shared" si="7"/>
        <v/>
      </c>
    </row>
    <row r="100" spans="1:17" x14ac:dyDescent="0.25">
      <c r="A100" s="2" t="s">
        <v>169</v>
      </c>
      <c r="B100" s="2" t="s">
        <v>171</v>
      </c>
      <c r="C100" t="str">
        <f>VLOOKUP($B100,Totalt!$B$1:$BU$501,MATCH("Kvalitetsgranskad:",Totalt!$B$1:$BU$1,0),FALSE)</f>
        <v>Nej</v>
      </c>
      <c r="E100" t="str">
        <f>VLOOKUP($B100,Miljö!$B$1:$AG$479,MATCH(E$1,Miljö!$B$1:$AK$1,0),FALSE)</f>
        <v>Nej</v>
      </c>
      <c r="F100" t="str">
        <f>VLOOKUP($B100,Miljö!$B$1:$J$479,MATCH("Typ av ursprungsspecificerad el   (Om inget värde anges används Nordisk residualmix, se inforuta) ()",Miljö!$B$1:$J$1,0),FALSE)</f>
        <v>-</v>
      </c>
      <c r="G100" t="str">
        <f>VLOOKUP($B100,Miljö!$B$1:$J$479,MATCH("Primärenergifaktor ()",Miljö!$B$1:$J$1,0),FALSE)</f>
        <v>-</v>
      </c>
      <c r="H100" t="str">
        <f>VLOOKUP($B100,Miljö!$B$1:$J$479,MATCH("Koldioxidekvivalenter energiomvandling (g/kwh)",Miljö!$B$1:$J$1,0),FALSE)</f>
        <v>-</v>
      </c>
      <c r="I100" t="str">
        <f>VLOOKUP($B100,Miljö!$B$1:$J$479,MATCH("Fossilandel för ursprungspecificerad el ()",Miljö!$B$1:$J$1,0),FALSE)</f>
        <v>-</v>
      </c>
      <c r="J100" t="str">
        <f>VLOOKUP($B100,Miljö!$B$1:$J$479,MATCH("Kärnkraftsandel för ursprungsspecificerad el ()",Miljö!$B$1:$J$1,0),FALSE)</f>
        <v>-</v>
      </c>
      <c r="L100">
        <f>VLOOKUP($B100,Totalt!$B$1:$BU$501,MATCH("total el",Totalt!$B$1:$BU$1,0),FALSE)</f>
        <v>0</v>
      </c>
      <c r="N100" s="291" t="str">
        <f t="shared" si="4"/>
        <v/>
      </c>
      <c r="O100" s="291" t="str">
        <f t="shared" si="5"/>
        <v/>
      </c>
      <c r="P100" s="291" t="str">
        <f t="shared" si="6"/>
        <v/>
      </c>
      <c r="Q100" s="291" t="str">
        <f t="shared" si="7"/>
        <v/>
      </c>
    </row>
    <row r="101" spans="1:17" x14ac:dyDescent="0.25">
      <c r="A101" s="2" t="s">
        <v>169</v>
      </c>
      <c r="B101" s="2" t="s">
        <v>172</v>
      </c>
      <c r="C101" t="str">
        <f>VLOOKUP($B101,Totalt!$B$1:$BU$501,MATCH("Kvalitetsgranskad:",Totalt!$B$1:$BU$1,0),FALSE)</f>
        <v>Nej</v>
      </c>
      <c r="E101" t="str">
        <f>VLOOKUP($B101,Miljö!$B$1:$AG$479,MATCH(E$1,Miljö!$B$1:$AK$1,0),FALSE)</f>
        <v>Nej</v>
      </c>
      <c r="F101" t="str">
        <f>VLOOKUP($B101,Miljö!$B$1:$J$479,MATCH("Typ av ursprungsspecificerad el   (Om inget värde anges används Nordisk residualmix, se inforuta) ()",Miljö!$B$1:$J$1,0),FALSE)</f>
        <v>-</v>
      </c>
      <c r="G101" t="str">
        <f>VLOOKUP($B101,Miljö!$B$1:$J$479,MATCH("Primärenergifaktor ()",Miljö!$B$1:$J$1,0),FALSE)</f>
        <v>-</v>
      </c>
      <c r="H101" t="str">
        <f>VLOOKUP($B101,Miljö!$B$1:$J$479,MATCH("Koldioxidekvivalenter energiomvandling (g/kwh)",Miljö!$B$1:$J$1,0),FALSE)</f>
        <v>-</v>
      </c>
      <c r="I101" t="str">
        <f>VLOOKUP($B101,Miljö!$B$1:$J$479,MATCH("Fossilandel för ursprungspecificerad el ()",Miljö!$B$1:$J$1,0),FALSE)</f>
        <v>-</v>
      </c>
      <c r="J101" t="str">
        <f>VLOOKUP($B101,Miljö!$B$1:$J$479,MATCH("Kärnkraftsandel för ursprungsspecificerad el ()",Miljö!$B$1:$J$1,0),FALSE)</f>
        <v>-</v>
      </c>
      <c r="L101">
        <f>VLOOKUP($B101,Totalt!$B$1:$BU$501,MATCH("total el",Totalt!$B$1:$BU$1,0),FALSE)</f>
        <v>0</v>
      </c>
      <c r="N101" s="291" t="str">
        <f t="shared" si="4"/>
        <v/>
      </c>
      <c r="O101" s="291" t="str">
        <f t="shared" si="5"/>
        <v/>
      </c>
      <c r="P101" s="291" t="str">
        <f t="shared" si="6"/>
        <v/>
      </c>
      <c r="Q101" s="291" t="str">
        <f t="shared" si="7"/>
        <v/>
      </c>
    </row>
    <row r="102" spans="1:17" x14ac:dyDescent="0.25">
      <c r="A102" s="2" t="s">
        <v>169</v>
      </c>
      <c r="B102" s="2" t="s">
        <v>173</v>
      </c>
      <c r="C102" t="str">
        <f>VLOOKUP($B102,Totalt!$B$1:$BU$501,MATCH("Kvalitetsgranskad:",Totalt!$B$1:$BU$1,0),FALSE)</f>
        <v>Nej</v>
      </c>
      <c r="E102" t="str">
        <f>VLOOKUP($B102,Miljö!$B$1:$AG$479,MATCH(E$1,Miljö!$B$1:$AK$1,0),FALSE)</f>
        <v>Nej</v>
      </c>
      <c r="F102" t="str">
        <f>VLOOKUP($B102,Miljö!$B$1:$J$479,MATCH("Typ av ursprungsspecificerad el   (Om inget värde anges används Nordisk residualmix, se inforuta) ()",Miljö!$B$1:$J$1,0),FALSE)</f>
        <v>-</v>
      </c>
      <c r="G102" t="str">
        <f>VLOOKUP($B102,Miljö!$B$1:$J$479,MATCH("Primärenergifaktor ()",Miljö!$B$1:$J$1,0),FALSE)</f>
        <v>-</v>
      </c>
      <c r="H102" t="str">
        <f>VLOOKUP($B102,Miljö!$B$1:$J$479,MATCH("Koldioxidekvivalenter energiomvandling (g/kwh)",Miljö!$B$1:$J$1,0),FALSE)</f>
        <v>-</v>
      </c>
      <c r="I102" t="str">
        <f>VLOOKUP($B102,Miljö!$B$1:$J$479,MATCH("Fossilandel för ursprungspecificerad el ()",Miljö!$B$1:$J$1,0),FALSE)</f>
        <v>-</v>
      </c>
      <c r="J102" t="str">
        <f>VLOOKUP($B102,Miljö!$B$1:$J$479,MATCH("Kärnkraftsandel för ursprungsspecificerad el ()",Miljö!$B$1:$J$1,0),FALSE)</f>
        <v>-</v>
      </c>
      <c r="L102">
        <f>VLOOKUP($B102,Totalt!$B$1:$BU$501,MATCH("total el",Totalt!$B$1:$BU$1,0),FALSE)</f>
        <v>0</v>
      </c>
      <c r="N102" s="291" t="str">
        <f t="shared" si="4"/>
        <v/>
      </c>
      <c r="O102" s="291" t="str">
        <f t="shared" si="5"/>
        <v/>
      </c>
      <c r="P102" s="291" t="str">
        <f t="shared" si="6"/>
        <v/>
      </c>
      <c r="Q102" s="291" t="str">
        <f t="shared" si="7"/>
        <v/>
      </c>
    </row>
    <row r="103" spans="1:17" x14ac:dyDescent="0.25">
      <c r="A103" s="2" t="s">
        <v>169</v>
      </c>
      <c r="B103" s="2" t="s">
        <v>174</v>
      </c>
      <c r="C103" t="str">
        <f>VLOOKUP($B103,Totalt!$B$1:$BU$501,MATCH("Kvalitetsgranskad:",Totalt!$B$1:$BU$1,0),FALSE)</f>
        <v>Nej</v>
      </c>
      <c r="E103" t="str">
        <f>VLOOKUP($B103,Miljö!$B$1:$AG$479,MATCH(E$1,Miljö!$B$1:$AK$1,0),FALSE)</f>
        <v>Nej</v>
      </c>
      <c r="F103" t="str">
        <f>VLOOKUP($B103,Miljö!$B$1:$J$479,MATCH("Typ av ursprungsspecificerad el   (Om inget värde anges används Nordisk residualmix, se inforuta) ()",Miljö!$B$1:$J$1,0),FALSE)</f>
        <v>-</v>
      </c>
      <c r="G103" t="str">
        <f>VLOOKUP($B103,Miljö!$B$1:$J$479,MATCH("Primärenergifaktor ()",Miljö!$B$1:$J$1,0),FALSE)</f>
        <v>-</v>
      </c>
      <c r="H103" t="str">
        <f>VLOOKUP($B103,Miljö!$B$1:$J$479,MATCH("Koldioxidekvivalenter energiomvandling (g/kwh)",Miljö!$B$1:$J$1,0),FALSE)</f>
        <v>-</v>
      </c>
      <c r="I103" t="str">
        <f>VLOOKUP($B103,Miljö!$B$1:$J$479,MATCH("Fossilandel för ursprungspecificerad el ()",Miljö!$B$1:$J$1,0),FALSE)</f>
        <v>-</v>
      </c>
      <c r="J103" t="str">
        <f>VLOOKUP($B103,Miljö!$B$1:$J$479,MATCH("Kärnkraftsandel för ursprungsspecificerad el ()",Miljö!$B$1:$J$1,0),FALSE)</f>
        <v>-</v>
      </c>
      <c r="L103">
        <f>VLOOKUP($B103,Totalt!$B$1:$BU$501,MATCH("total el",Totalt!$B$1:$BU$1,0),FALSE)</f>
        <v>0</v>
      </c>
      <c r="N103" s="291" t="str">
        <f t="shared" si="4"/>
        <v/>
      </c>
      <c r="O103" s="291" t="str">
        <f t="shared" si="5"/>
        <v/>
      </c>
      <c r="P103" s="291" t="str">
        <f t="shared" si="6"/>
        <v/>
      </c>
      <c r="Q103" s="291" t="str">
        <f t="shared" si="7"/>
        <v/>
      </c>
    </row>
    <row r="104" spans="1:17" x14ac:dyDescent="0.25">
      <c r="A104" s="2" t="s">
        <v>169</v>
      </c>
      <c r="B104" s="2" t="s">
        <v>175</v>
      </c>
      <c r="C104" t="str">
        <f>VLOOKUP($B104,Totalt!$B$1:$BU$501,MATCH("Kvalitetsgranskad:",Totalt!$B$1:$BU$1,0),FALSE)</f>
        <v>Nej</v>
      </c>
      <c r="E104" t="str">
        <f>VLOOKUP($B104,Miljö!$B$1:$AG$479,MATCH(E$1,Miljö!$B$1:$AK$1,0),FALSE)</f>
        <v>Nej</v>
      </c>
      <c r="F104" t="str">
        <f>VLOOKUP($B104,Miljö!$B$1:$J$479,MATCH("Typ av ursprungsspecificerad el   (Om inget värde anges används Nordisk residualmix, se inforuta) ()",Miljö!$B$1:$J$1,0),FALSE)</f>
        <v>-</v>
      </c>
      <c r="G104" t="str">
        <f>VLOOKUP($B104,Miljö!$B$1:$J$479,MATCH("Primärenergifaktor ()",Miljö!$B$1:$J$1,0),FALSE)</f>
        <v>-</v>
      </c>
      <c r="H104" t="str">
        <f>VLOOKUP($B104,Miljö!$B$1:$J$479,MATCH("Koldioxidekvivalenter energiomvandling (g/kwh)",Miljö!$B$1:$J$1,0),FALSE)</f>
        <v>-</v>
      </c>
      <c r="I104" t="str">
        <f>VLOOKUP($B104,Miljö!$B$1:$J$479,MATCH("Fossilandel för ursprungspecificerad el ()",Miljö!$B$1:$J$1,0),FALSE)</f>
        <v>-</v>
      </c>
      <c r="J104" t="str">
        <f>VLOOKUP($B104,Miljö!$B$1:$J$479,MATCH("Kärnkraftsandel för ursprungsspecificerad el ()",Miljö!$B$1:$J$1,0),FALSE)</f>
        <v>-</v>
      </c>
      <c r="L104">
        <f>VLOOKUP($B104,Totalt!$B$1:$BU$501,MATCH("total el",Totalt!$B$1:$BU$1,0),FALSE)</f>
        <v>0</v>
      </c>
      <c r="N104" s="291" t="str">
        <f t="shared" si="4"/>
        <v/>
      </c>
      <c r="O104" s="291" t="str">
        <f t="shared" si="5"/>
        <v/>
      </c>
      <c r="P104" s="291" t="str">
        <f t="shared" si="6"/>
        <v/>
      </c>
      <c r="Q104" s="291" t="str">
        <f t="shared" si="7"/>
        <v/>
      </c>
    </row>
    <row r="105" spans="1:17" x14ac:dyDescent="0.25">
      <c r="A105" s="2" t="s">
        <v>169</v>
      </c>
      <c r="B105" s="2" t="s">
        <v>176</v>
      </c>
      <c r="C105" t="str">
        <f>VLOOKUP($B105,Totalt!$B$1:$BU$501,MATCH("Kvalitetsgranskad:",Totalt!$B$1:$BU$1,0),FALSE)</f>
        <v>Nej</v>
      </c>
      <c r="E105" t="str">
        <f>VLOOKUP($B105,Miljö!$B$1:$AG$479,MATCH(E$1,Miljö!$B$1:$AK$1,0),FALSE)</f>
        <v>Nej</v>
      </c>
      <c r="F105" t="str">
        <f>VLOOKUP($B105,Miljö!$B$1:$J$479,MATCH("Typ av ursprungsspecificerad el   (Om inget värde anges används Nordisk residualmix, se inforuta) ()",Miljö!$B$1:$J$1,0),FALSE)</f>
        <v>-</v>
      </c>
      <c r="G105" t="str">
        <f>VLOOKUP($B105,Miljö!$B$1:$J$479,MATCH("Primärenergifaktor ()",Miljö!$B$1:$J$1,0),FALSE)</f>
        <v>-</v>
      </c>
      <c r="H105" t="str">
        <f>VLOOKUP($B105,Miljö!$B$1:$J$479,MATCH("Koldioxidekvivalenter energiomvandling (g/kwh)",Miljö!$B$1:$J$1,0),FALSE)</f>
        <v>-</v>
      </c>
      <c r="I105" t="str">
        <f>VLOOKUP($B105,Miljö!$B$1:$J$479,MATCH("Fossilandel för ursprungspecificerad el ()",Miljö!$B$1:$J$1,0),FALSE)</f>
        <v>-</v>
      </c>
      <c r="J105" t="str">
        <f>VLOOKUP($B105,Miljö!$B$1:$J$479,MATCH("Kärnkraftsandel för ursprungsspecificerad el ()",Miljö!$B$1:$J$1,0),FALSE)</f>
        <v>-</v>
      </c>
      <c r="L105">
        <f>VLOOKUP($B105,Totalt!$B$1:$BU$501,MATCH("total el",Totalt!$B$1:$BU$1,0),FALSE)</f>
        <v>0</v>
      </c>
      <c r="N105" s="291" t="str">
        <f t="shared" si="4"/>
        <v/>
      </c>
      <c r="O105" s="291" t="str">
        <f t="shared" si="5"/>
        <v/>
      </c>
      <c r="P105" s="291" t="str">
        <f t="shared" si="6"/>
        <v/>
      </c>
      <c r="Q105" s="291" t="str">
        <f t="shared" si="7"/>
        <v/>
      </c>
    </row>
    <row r="106" spans="1:17" x14ac:dyDescent="0.25">
      <c r="A106" s="2" t="s">
        <v>177</v>
      </c>
      <c r="B106" s="2" t="s">
        <v>178</v>
      </c>
      <c r="C106" t="str">
        <f>VLOOKUP($B106,Totalt!$B$1:$BU$501,MATCH("Kvalitetsgranskad:",Totalt!$B$1:$BU$1,0),FALSE)</f>
        <v>Ja</v>
      </c>
      <c r="E106" t="str">
        <f>VLOOKUP($B106,Miljö!$B$1:$AG$479,MATCH(E$1,Miljö!$B$1:$AK$1,0),FALSE)</f>
        <v>Ja</v>
      </c>
      <c r="F106" t="str">
        <f>VLOOKUP($B106,Miljö!$B$1:$J$479,MATCH("Typ av ursprungsspecificerad el   (Om inget värde anges används Nordisk residualmix, se inforuta) ()",Miljö!$B$1:$J$1,0),FALSE)</f>
        <v>'förnybart'</v>
      </c>
      <c r="G106">
        <f>VLOOKUP($B106,Miljö!$B$1:$J$479,MATCH("Primärenergifaktor ()",Miljö!$B$1:$J$1,0),FALSE)</f>
        <v>1.17</v>
      </c>
      <c r="H106">
        <f>VLOOKUP($B106,Miljö!$B$1:$J$479,MATCH("Koldioxidekvivalenter energiomvandling (g/kwh)",Miljö!$B$1:$J$1,0),FALSE)</f>
        <v>0</v>
      </c>
      <c r="I106">
        <f>VLOOKUP($B106,Miljö!$B$1:$J$479,MATCH("Fossilandel för ursprungspecificerad el ()",Miljö!$B$1:$J$1,0),FALSE)</f>
        <v>0</v>
      </c>
      <c r="J106">
        <f>VLOOKUP($B106,Miljö!$B$1:$J$479,MATCH("Kärnkraftsandel för ursprungsspecificerad el ()",Miljö!$B$1:$J$1,0),FALSE)</f>
        <v>0</v>
      </c>
      <c r="L106">
        <f>VLOOKUP($B106,Totalt!$B$1:$BU$501,MATCH("total el",Totalt!$B$1:$BU$1,0),FALSE)</f>
        <v>0.84225000000000005</v>
      </c>
      <c r="N106" s="291">
        <f t="shared" si="4"/>
        <v>0.98543250000000004</v>
      </c>
      <c r="O106" s="291">
        <f t="shared" si="5"/>
        <v>0</v>
      </c>
      <c r="P106" s="291">
        <f t="shared" si="6"/>
        <v>0</v>
      </c>
      <c r="Q106" s="291">
        <f t="shared" si="7"/>
        <v>0</v>
      </c>
    </row>
    <row r="107" spans="1:17" x14ac:dyDescent="0.25">
      <c r="A107" s="2" t="s">
        <v>177</v>
      </c>
      <c r="B107" s="2" t="s">
        <v>179</v>
      </c>
      <c r="C107" t="str">
        <f>VLOOKUP($B107,Totalt!$B$1:$BU$501,MATCH("Kvalitetsgranskad:",Totalt!$B$1:$BU$1,0),FALSE)</f>
        <v>Ja</v>
      </c>
      <c r="E107" t="str">
        <f>VLOOKUP($B107,Miljö!$B$1:$AG$479,MATCH(E$1,Miljö!$B$1:$AK$1,0),FALSE)</f>
        <v>Nej</v>
      </c>
      <c r="F107" t="str">
        <f>VLOOKUP($B107,Miljö!$B$1:$J$479,MATCH("Typ av ursprungsspecificerad el   (Om inget värde anges används Nordisk residualmix, se inforuta) ()",Miljö!$B$1:$J$1,0),FALSE)</f>
        <v>-</v>
      </c>
      <c r="G107">
        <f>VLOOKUP($B107,Miljö!$B$1:$J$479,MATCH("Primärenergifaktor ()",Miljö!$B$1:$J$1,0),FALSE)</f>
        <v>2.2400000000000002</v>
      </c>
      <c r="H107">
        <f>VLOOKUP($B107,Miljö!$B$1:$J$479,MATCH("Koldioxidekvivalenter energiomvandling (g/kwh)",Miljö!$B$1:$J$1,0),FALSE)</f>
        <v>350.5</v>
      </c>
      <c r="I107">
        <f>VLOOKUP($B107,Miljö!$B$1:$J$479,MATCH("Fossilandel för ursprungspecificerad el ()",Miljö!$B$1:$J$1,0),FALSE)</f>
        <v>0.48399999999999999</v>
      </c>
      <c r="J107">
        <f>VLOOKUP($B107,Miljö!$B$1:$J$479,MATCH("Kärnkraftsandel för ursprungsspecificerad el ()",Miljö!$B$1:$J$1,0),FALSE)</f>
        <v>0.35</v>
      </c>
      <c r="L107">
        <f>VLOOKUP($B107,Totalt!$B$1:$BU$501,MATCH("total el",Totalt!$B$1:$BU$1,0),FALSE)</f>
        <v>0.12534000000000001</v>
      </c>
      <c r="N107" s="291">
        <f t="shared" si="4"/>
        <v>0.28076160000000006</v>
      </c>
      <c r="O107" s="291">
        <f t="shared" si="5"/>
        <v>43.931670000000004</v>
      </c>
      <c r="P107" s="291">
        <f t="shared" si="6"/>
        <v>6.0664559999999999E-2</v>
      </c>
      <c r="Q107" s="291">
        <f t="shared" si="7"/>
        <v>4.3868999999999998E-2</v>
      </c>
    </row>
    <row r="108" spans="1:17" x14ac:dyDescent="0.25">
      <c r="A108" s="2" t="s">
        <v>177</v>
      </c>
      <c r="B108" s="2" t="s">
        <v>180</v>
      </c>
      <c r="C108" t="str">
        <f>VLOOKUP($B108,Totalt!$B$1:$BU$501,MATCH("Kvalitetsgranskad:",Totalt!$B$1:$BU$1,0),FALSE)</f>
        <v>Ja</v>
      </c>
      <c r="E108" t="str">
        <f>VLOOKUP($B108,Miljö!$B$1:$AG$479,MATCH(E$1,Miljö!$B$1:$AK$1,0),FALSE)</f>
        <v>Ja</v>
      </c>
      <c r="F108" t="str">
        <f>VLOOKUP($B108,Miljö!$B$1:$J$479,MATCH("Typ av ursprungsspecificerad el   (Om inget värde anges används Nordisk residualmix, se inforuta) ()",Miljö!$B$1:$J$1,0),FALSE)</f>
        <v>'förnybart'</v>
      </c>
      <c r="G108">
        <f>VLOOKUP($B108,Miljö!$B$1:$J$479,MATCH("Primärenergifaktor ()",Miljö!$B$1:$J$1,0),FALSE)</f>
        <v>1.2</v>
      </c>
      <c r="H108">
        <f>VLOOKUP($B108,Miljö!$B$1:$J$479,MATCH("Koldioxidekvivalenter energiomvandling (g/kwh)",Miljö!$B$1:$J$1,0),FALSE)</f>
        <v>0</v>
      </c>
      <c r="I108">
        <f>VLOOKUP($B108,Miljö!$B$1:$J$479,MATCH("Fossilandel för ursprungspecificerad el ()",Miljö!$B$1:$J$1,0),FALSE)</f>
        <v>0</v>
      </c>
      <c r="J108">
        <f>VLOOKUP($B108,Miljö!$B$1:$J$479,MATCH("Kärnkraftsandel för ursprungsspecificerad el ()",Miljö!$B$1:$J$1,0),FALSE)</f>
        <v>0</v>
      </c>
      <c r="L108">
        <f>VLOOKUP($B108,Totalt!$B$1:$BU$501,MATCH("total el",Totalt!$B$1:$BU$1,0),FALSE)</f>
        <v>7.1999999999999995E-2</v>
      </c>
      <c r="N108" s="291">
        <f t="shared" si="4"/>
        <v>8.6399999999999991E-2</v>
      </c>
      <c r="O108" s="291">
        <f t="shared" si="5"/>
        <v>0</v>
      </c>
      <c r="P108" s="291">
        <f t="shared" si="6"/>
        <v>0</v>
      </c>
      <c r="Q108" s="291">
        <f t="shared" si="7"/>
        <v>0</v>
      </c>
    </row>
    <row r="109" spans="1:17" x14ac:dyDescent="0.25">
      <c r="A109" s="2" t="s">
        <v>181</v>
      </c>
      <c r="B109" s="2" t="s">
        <v>182</v>
      </c>
      <c r="C109" t="str">
        <f>VLOOKUP($B109,Totalt!$B$1:$BU$501,MATCH("Kvalitetsgranskad:",Totalt!$B$1:$BU$1,0),FALSE)</f>
        <v>Ja</v>
      </c>
      <c r="E109" t="str">
        <f>VLOOKUP($B109,Miljö!$B$1:$AG$479,MATCH(E$1,Miljö!$B$1:$AK$1,0),FALSE)</f>
        <v>Ja</v>
      </c>
      <c r="F109" t="str">
        <f>VLOOKUP($B109,Miljö!$B$1:$J$479,MATCH("Typ av ursprungsspecificerad el   (Om inget värde anges används Nordisk residualmix, se inforuta) ()",Miljö!$B$1:$J$1,0),FALSE)</f>
        <v>'EPD-EL. Miljöcertifierad vattenkraft'</v>
      </c>
      <c r="G109">
        <f>VLOOKUP($B109,Miljö!$B$1:$J$479,MATCH("Primärenergifaktor ()",Miljö!$B$1:$J$1,0),FALSE)</f>
        <v>1.1000000000000001</v>
      </c>
      <c r="H109">
        <f>VLOOKUP($B109,Miljö!$B$1:$J$479,MATCH("Koldioxidekvivalenter energiomvandling (g/kwh)",Miljö!$B$1:$J$1,0),FALSE)</f>
        <v>0</v>
      </c>
      <c r="I109">
        <f>VLOOKUP($B109,Miljö!$B$1:$J$479,MATCH("Fossilandel för ursprungspecificerad el ()",Miljö!$B$1:$J$1,0),FALSE)</f>
        <v>0</v>
      </c>
      <c r="J109">
        <f>VLOOKUP($B109,Miljö!$B$1:$J$479,MATCH("Kärnkraftsandel för ursprungsspecificerad el ()",Miljö!$B$1:$J$1,0),FALSE)</f>
        <v>0</v>
      </c>
      <c r="L109">
        <f>VLOOKUP($B109,Totalt!$B$1:$BU$501,MATCH("total el",Totalt!$B$1:$BU$1,0),FALSE)</f>
        <v>0.36521999999999999</v>
      </c>
      <c r="N109" s="291">
        <f t="shared" si="4"/>
        <v>0.40174200000000004</v>
      </c>
      <c r="O109" s="291">
        <f t="shared" si="5"/>
        <v>0</v>
      </c>
      <c r="P109" s="291">
        <f t="shared" si="6"/>
        <v>0</v>
      </c>
      <c r="Q109" s="291">
        <f t="shared" si="7"/>
        <v>0</v>
      </c>
    </row>
    <row r="110" spans="1:17" x14ac:dyDescent="0.25">
      <c r="A110" s="2" t="s">
        <v>181</v>
      </c>
      <c r="B110" s="2" t="s">
        <v>183</v>
      </c>
      <c r="C110" t="str">
        <f>VLOOKUP($B110,Totalt!$B$1:$BU$501,MATCH("Kvalitetsgranskad:",Totalt!$B$1:$BU$1,0),FALSE)</f>
        <v>Ja</v>
      </c>
      <c r="E110" t="str">
        <f>VLOOKUP($B110,Miljö!$B$1:$AG$479,MATCH(E$1,Miljö!$B$1:$AK$1,0),FALSE)</f>
        <v>Ja</v>
      </c>
      <c r="F110" t="str">
        <f>VLOOKUP($B110,Miljö!$B$1:$J$479,MATCH("Typ av ursprungsspecificerad el   (Om inget värde anges används Nordisk residualmix, se inforuta) ()",Miljö!$B$1:$J$1,0),FALSE)</f>
        <v>'EPD-EL. Miljöcertifierad vattenkraft'</v>
      </c>
      <c r="G110">
        <f>VLOOKUP($B110,Miljö!$B$1:$J$479,MATCH("Primärenergifaktor ()",Miljö!$B$1:$J$1,0),FALSE)</f>
        <v>1.1000000000000001</v>
      </c>
      <c r="H110">
        <f>VLOOKUP($B110,Miljö!$B$1:$J$479,MATCH("Koldioxidekvivalenter energiomvandling (g/kwh)",Miljö!$B$1:$J$1,0),FALSE)</f>
        <v>0</v>
      </c>
      <c r="I110">
        <f>VLOOKUP($B110,Miljö!$B$1:$J$479,MATCH("Fossilandel för ursprungspecificerad el ()",Miljö!$B$1:$J$1,0),FALSE)</f>
        <v>0</v>
      </c>
      <c r="J110">
        <f>VLOOKUP($B110,Miljö!$B$1:$J$479,MATCH("Kärnkraftsandel för ursprungsspecificerad el ()",Miljö!$B$1:$J$1,0),FALSE)</f>
        <v>0</v>
      </c>
      <c r="L110">
        <f>VLOOKUP($B110,Totalt!$B$1:$BU$501,MATCH("total el",Totalt!$B$1:$BU$1,0),FALSE)</f>
        <v>0.23924999999999999</v>
      </c>
      <c r="N110" s="291">
        <f t="shared" si="4"/>
        <v>0.26317499999999999</v>
      </c>
      <c r="O110" s="291">
        <f t="shared" si="5"/>
        <v>0</v>
      </c>
      <c r="P110" s="291">
        <f t="shared" si="6"/>
        <v>0</v>
      </c>
      <c r="Q110" s="291">
        <f t="shared" si="7"/>
        <v>0</v>
      </c>
    </row>
    <row r="111" spans="1:17" x14ac:dyDescent="0.25">
      <c r="A111" s="2" t="s">
        <v>181</v>
      </c>
      <c r="B111" s="2" t="s">
        <v>184</v>
      </c>
      <c r="C111" t="str">
        <f>VLOOKUP($B111,Totalt!$B$1:$BU$501,MATCH("Kvalitetsgranskad:",Totalt!$B$1:$BU$1,0),FALSE)</f>
        <v>Ja</v>
      </c>
      <c r="E111" t="str">
        <f>VLOOKUP($B111,Miljö!$B$1:$AG$479,MATCH(E$1,Miljö!$B$1:$AK$1,0),FALSE)</f>
        <v>Ja</v>
      </c>
      <c r="F111" t="str">
        <f>VLOOKUP($B111,Miljö!$B$1:$J$479,MATCH("Typ av ursprungsspecificerad el   (Om inget värde anges används Nordisk residualmix, se inforuta) ()",Miljö!$B$1:$J$1,0),FALSE)</f>
        <v>'EPD-EL. Miljöcertifierad vattenkraft'</v>
      </c>
      <c r="G111">
        <f>VLOOKUP($B111,Miljö!$B$1:$J$479,MATCH("Primärenergifaktor ()",Miljö!$B$1:$J$1,0),FALSE)</f>
        <v>1.1000000000000001</v>
      </c>
      <c r="H111">
        <f>VLOOKUP($B111,Miljö!$B$1:$J$479,MATCH("Koldioxidekvivalenter energiomvandling (g/kwh)",Miljö!$B$1:$J$1,0),FALSE)</f>
        <v>0</v>
      </c>
      <c r="I111">
        <f>VLOOKUP($B111,Miljö!$B$1:$J$479,MATCH("Fossilandel för ursprungspecificerad el ()",Miljö!$B$1:$J$1,0),FALSE)</f>
        <v>0</v>
      </c>
      <c r="J111">
        <f>VLOOKUP($B111,Miljö!$B$1:$J$479,MATCH("Kärnkraftsandel för ursprungsspecificerad el ()",Miljö!$B$1:$J$1,0),FALSE)</f>
        <v>0</v>
      </c>
      <c r="L111">
        <f>VLOOKUP($B111,Totalt!$B$1:$BU$501,MATCH("total el",Totalt!$B$1:$BU$1,0),FALSE)</f>
        <v>0.49833</v>
      </c>
      <c r="N111" s="291">
        <f t="shared" si="4"/>
        <v>0.54816300000000007</v>
      </c>
      <c r="O111" s="291">
        <f t="shared" si="5"/>
        <v>0</v>
      </c>
      <c r="P111" s="291">
        <f t="shared" si="6"/>
        <v>0</v>
      </c>
      <c r="Q111" s="291">
        <f t="shared" si="7"/>
        <v>0</v>
      </c>
    </row>
    <row r="112" spans="1:17" x14ac:dyDescent="0.25">
      <c r="A112" s="2" t="s">
        <v>181</v>
      </c>
      <c r="B112" s="2" t="s">
        <v>185</v>
      </c>
      <c r="C112" t="str">
        <f>VLOOKUP($B112,Totalt!$B$1:$BU$501,MATCH("Kvalitetsgranskad:",Totalt!$B$1:$BU$1,0),FALSE)</f>
        <v>Ja</v>
      </c>
      <c r="E112" t="str">
        <f>VLOOKUP($B112,Miljö!$B$1:$AG$479,MATCH(E$1,Miljö!$B$1:$AK$1,0),FALSE)</f>
        <v>Ja</v>
      </c>
      <c r="F112" t="str">
        <f>VLOOKUP($B112,Miljö!$B$1:$J$479,MATCH("Typ av ursprungsspecificerad el   (Om inget värde anges används Nordisk residualmix, se inforuta) ()",Miljö!$B$1:$J$1,0),FALSE)</f>
        <v>'EPD-EL. Miljöcertifierad vattenkraft'</v>
      </c>
      <c r="G112">
        <f>VLOOKUP($B112,Miljö!$B$1:$J$479,MATCH("Primärenergifaktor ()",Miljö!$B$1:$J$1,0),FALSE)</f>
        <v>1.1000000000000001</v>
      </c>
      <c r="H112">
        <f>VLOOKUP($B112,Miljö!$B$1:$J$479,MATCH("Koldioxidekvivalenter energiomvandling (g/kwh)",Miljö!$B$1:$J$1,0),FALSE)</f>
        <v>0</v>
      </c>
      <c r="I112">
        <f>VLOOKUP($B112,Miljö!$B$1:$J$479,MATCH("Fossilandel för ursprungspecificerad el ()",Miljö!$B$1:$J$1,0),FALSE)</f>
        <v>0</v>
      </c>
      <c r="J112">
        <f>VLOOKUP($B112,Miljö!$B$1:$J$479,MATCH("Kärnkraftsandel för ursprungsspecificerad el ()",Miljö!$B$1:$J$1,0),FALSE)</f>
        <v>0</v>
      </c>
      <c r="L112">
        <f>VLOOKUP($B112,Totalt!$B$1:$BU$501,MATCH("total el",Totalt!$B$1:$BU$1,0),FALSE)</f>
        <v>19.441099999999999</v>
      </c>
      <c r="N112" s="291">
        <f t="shared" si="4"/>
        <v>21.385210000000001</v>
      </c>
      <c r="O112" s="291">
        <f t="shared" si="5"/>
        <v>0</v>
      </c>
      <c r="P112" s="291">
        <f t="shared" si="6"/>
        <v>0</v>
      </c>
      <c r="Q112" s="291">
        <f t="shared" si="7"/>
        <v>0</v>
      </c>
    </row>
    <row r="113" spans="1:17" x14ac:dyDescent="0.25">
      <c r="A113" s="2" t="s">
        <v>186</v>
      </c>
      <c r="B113" s="2" t="s">
        <v>187</v>
      </c>
      <c r="C113" t="str">
        <f>VLOOKUP($B113,Totalt!$B$1:$BU$501,MATCH("Kvalitetsgranskad:",Totalt!$B$1:$BU$1,0),FALSE)</f>
        <v>Ja</v>
      </c>
      <c r="E113" t="str">
        <f>VLOOKUP($B113,Miljö!$B$1:$AG$479,MATCH(E$1,Miljö!$B$1:$AK$1,0),FALSE)</f>
        <v>Ja</v>
      </c>
      <c r="F113" t="str">
        <f>VLOOKUP($B113,Miljö!$B$1:$J$479,MATCH("Typ av ursprungsspecificerad el   (Om inget värde anges används Nordisk residualmix, se inforuta) ()",Miljö!$B$1:$J$1,0),FALSE)</f>
        <v>-</v>
      </c>
      <c r="G113">
        <f>VLOOKUP($B113,Miljö!$B$1:$J$479,MATCH("Primärenergifaktor ()",Miljö!$B$1:$J$1,0),FALSE)</f>
        <v>2.2400000000000002</v>
      </c>
      <c r="H113">
        <f>VLOOKUP($B113,Miljö!$B$1:$J$479,MATCH("Koldioxidekvivalenter energiomvandling (g/kwh)",Miljö!$B$1:$J$1,0),FALSE)</f>
        <v>350.5</v>
      </c>
      <c r="I113">
        <f>VLOOKUP($B113,Miljö!$B$1:$J$479,MATCH("Fossilandel för ursprungspecificerad el ()",Miljö!$B$1:$J$1,0),FALSE)</f>
        <v>0.39</v>
      </c>
      <c r="J113">
        <f>VLOOKUP($B113,Miljö!$B$1:$J$479,MATCH("Kärnkraftsandel för ursprungsspecificerad el ()",Miljö!$B$1:$J$1,0),FALSE)</f>
        <v>0</v>
      </c>
      <c r="L113">
        <f>VLOOKUP($B113,Totalt!$B$1:$BU$501,MATCH("total el",Totalt!$B$1:$BU$1,0),FALSE)</f>
        <v>6.8779000000000003</v>
      </c>
      <c r="N113" s="291">
        <f t="shared" si="4"/>
        <v>15.406496000000002</v>
      </c>
      <c r="O113" s="291">
        <f t="shared" si="5"/>
        <v>2410.7039500000001</v>
      </c>
      <c r="P113" s="291">
        <f t="shared" si="6"/>
        <v>2.6823810000000003</v>
      </c>
      <c r="Q113" s="291">
        <f t="shared" si="7"/>
        <v>0</v>
      </c>
    </row>
    <row r="114" spans="1:17" x14ac:dyDescent="0.25">
      <c r="A114" s="2" t="s">
        <v>188</v>
      </c>
      <c r="B114" s="2" t="s">
        <v>189</v>
      </c>
      <c r="C114" t="str">
        <f>VLOOKUP($B114,Totalt!$B$1:$BU$501,MATCH("Kvalitetsgranskad:",Totalt!$B$1:$BU$1,0),FALSE)</f>
        <v>Ja</v>
      </c>
      <c r="E114" t="str">
        <f>VLOOKUP($B114,Miljö!$B$1:$AG$479,MATCH(E$1,Miljö!$B$1:$AK$1,0),FALSE)</f>
        <v>Ja</v>
      </c>
      <c r="F114" t="str">
        <f>VLOOKUP($B114,Miljö!$B$1:$J$479,MATCH("Typ av ursprungsspecificerad el   (Om inget värde anges används Nordisk residualmix, se inforuta) ()",Miljö!$B$1:$J$1,0),FALSE)</f>
        <v>'Källmärkt Gävle Energi'</v>
      </c>
      <c r="G114">
        <f>VLOOKUP($B114,Miljö!$B$1:$J$479,MATCH("Primärenergifaktor ()",Miljö!$B$1:$J$1,0),FALSE)</f>
        <v>0.26</v>
      </c>
      <c r="H114">
        <f>VLOOKUP($B114,Miljö!$B$1:$J$479,MATCH("Koldioxidekvivalenter energiomvandling (g/kwh)",Miljö!$B$1:$J$1,0),FALSE)</f>
        <v>0</v>
      </c>
      <c r="I114">
        <f>VLOOKUP($B114,Miljö!$B$1:$J$479,MATCH("Fossilandel för ursprungspecificerad el ()",Miljö!$B$1:$J$1,0),FALSE)</f>
        <v>0</v>
      </c>
      <c r="J114">
        <f>VLOOKUP($B114,Miljö!$B$1:$J$479,MATCH("Kärnkraftsandel för ursprungsspecificerad el ()",Miljö!$B$1:$J$1,0),FALSE)</f>
        <v>0</v>
      </c>
      <c r="L114">
        <f>VLOOKUP($B114,Totalt!$B$1:$BU$501,MATCH("total el",Totalt!$B$1:$BU$1,0),FALSE)</f>
        <v>11.080299999999999</v>
      </c>
      <c r="N114" s="291">
        <f t="shared" si="4"/>
        <v>2.880878</v>
      </c>
      <c r="O114" s="291">
        <f t="shared" si="5"/>
        <v>0</v>
      </c>
      <c r="P114" s="291">
        <f t="shared" si="6"/>
        <v>0</v>
      </c>
      <c r="Q114" s="291">
        <f t="shared" si="7"/>
        <v>0</v>
      </c>
    </row>
    <row r="115" spans="1:17" x14ac:dyDescent="0.25">
      <c r="A115" s="2" t="s">
        <v>190</v>
      </c>
      <c r="B115" s="2" t="s">
        <v>191</v>
      </c>
      <c r="C115" t="str">
        <f>VLOOKUP($B115,Totalt!$B$1:$BU$501,MATCH("Kvalitetsgranskad:",Totalt!$B$1:$BU$1,0),FALSE)</f>
        <v>Nej</v>
      </c>
      <c r="E115" t="str">
        <f>VLOOKUP($B115,Miljö!$B$1:$AG$479,MATCH(E$1,Miljö!$B$1:$AK$1,0),FALSE)</f>
        <v>Ja</v>
      </c>
      <c r="F115" t="str">
        <f>VLOOKUP($B115,Miljö!$B$1:$J$479,MATCH("Typ av ursprungsspecificerad el   (Om inget värde anges används Nordisk residualmix, se inforuta) ()",Miljö!$B$1:$J$1,0),FALSE)</f>
        <v>-</v>
      </c>
      <c r="G115">
        <f>VLOOKUP($B115,Miljö!$B$1:$J$479,MATCH("Primärenergifaktor ()",Miljö!$B$1:$J$1,0),FALSE)</f>
        <v>1.1036999999999999</v>
      </c>
      <c r="H115">
        <f>VLOOKUP($B115,Miljö!$B$1:$J$479,MATCH("Koldioxidekvivalenter energiomvandling (g/kwh)",Miljö!$B$1:$J$1,0),FALSE)</f>
        <v>4.9797000000000002</v>
      </c>
      <c r="I115">
        <f>VLOOKUP($B115,Miljö!$B$1:$J$479,MATCH("Fossilandel för ursprungspecificerad el ()",Miljö!$B$1:$J$1,0),FALSE)</f>
        <v>0</v>
      </c>
      <c r="J115">
        <f>VLOOKUP($B115,Miljö!$B$1:$J$479,MATCH("Kärnkraftsandel för ursprungsspecificerad el ()",Miljö!$B$1:$J$1,0),FALSE)</f>
        <v>0</v>
      </c>
      <c r="L115">
        <f>VLOOKUP($B115,Totalt!$B$1:$BU$501,MATCH("total el",Totalt!$B$1:$BU$1,0),FALSE)</f>
        <v>0</v>
      </c>
      <c r="N115" s="291">
        <f t="shared" si="4"/>
        <v>0</v>
      </c>
      <c r="O115" s="291">
        <f t="shared" si="5"/>
        <v>0</v>
      </c>
      <c r="P115" s="291">
        <f t="shared" si="6"/>
        <v>0</v>
      </c>
      <c r="Q115" s="291">
        <f t="shared" si="7"/>
        <v>0</v>
      </c>
    </row>
    <row r="116" spans="1:17" x14ac:dyDescent="0.25">
      <c r="A116" s="2" t="s">
        <v>190</v>
      </c>
      <c r="B116" s="2" t="s">
        <v>192</v>
      </c>
      <c r="C116" t="str">
        <f>VLOOKUP($B116,Totalt!$B$1:$BU$501,MATCH("Kvalitetsgranskad:",Totalt!$B$1:$BU$1,0),FALSE)</f>
        <v>Ja</v>
      </c>
      <c r="E116" t="str">
        <f>VLOOKUP($B116,Miljö!$B$1:$AG$479,MATCH(E$1,Miljö!$B$1:$AK$1,0),FALSE)</f>
        <v>Ja</v>
      </c>
      <c r="F116" t="str">
        <f>VLOOKUP($B116,Miljö!$B$1:$J$479,MATCH("Typ av ursprungsspecificerad el   (Om inget värde anges används Nordisk residualmix, se inforuta) ()",Miljö!$B$1:$J$1,0),FALSE)</f>
        <v>'Bra MIljöval El'</v>
      </c>
      <c r="G116">
        <f>VLOOKUP($B116,Miljö!$B$1:$J$479,MATCH("Primärenergifaktor ()",Miljö!$B$1:$J$1,0),FALSE)</f>
        <v>1.1036999999999999</v>
      </c>
      <c r="H116">
        <f>VLOOKUP($B116,Miljö!$B$1:$J$479,MATCH("Koldioxidekvivalenter energiomvandling (g/kwh)",Miljö!$B$1:$J$1,0),FALSE)</f>
        <v>4.9797000000000002</v>
      </c>
      <c r="I116">
        <f>VLOOKUP($B116,Miljö!$B$1:$J$479,MATCH("Fossilandel för ursprungspecificerad el ()",Miljö!$B$1:$J$1,0),FALSE)</f>
        <v>0</v>
      </c>
      <c r="J116">
        <f>VLOOKUP($B116,Miljö!$B$1:$J$479,MATCH("Kärnkraftsandel för ursprungsspecificerad el ()",Miljö!$B$1:$J$1,0),FALSE)</f>
        <v>0</v>
      </c>
      <c r="L116">
        <f>VLOOKUP($B116,Totalt!$B$1:$BU$501,MATCH("total el",Totalt!$B$1:$BU$1,0),FALSE)</f>
        <v>194.8125</v>
      </c>
      <c r="N116" s="291">
        <f t="shared" si="4"/>
        <v>215.01455624999997</v>
      </c>
      <c r="O116" s="291">
        <f t="shared" si="5"/>
        <v>970.10780625000007</v>
      </c>
      <c r="P116" s="291">
        <f t="shared" si="6"/>
        <v>0</v>
      </c>
      <c r="Q116" s="291">
        <f t="shared" si="7"/>
        <v>0</v>
      </c>
    </row>
    <row r="117" spans="1:17" x14ac:dyDescent="0.25">
      <c r="A117" s="2" t="s">
        <v>190</v>
      </c>
      <c r="B117" s="2" t="s">
        <v>193</v>
      </c>
      <c r="C117" t="str">
        <f>VLOOKUP($B117,Totalt!$B$1:$BU$501,MATCH("Kvalitetsgranskad:",Totalt!$B$1:$BU$1,0),FALSE)</f>
        <v>Ja</v>
      </c>
      <c r="E117" t="str">
        <f>VLOOKUP($B117,Miljö!$B$1:$AG$479,MATCH(E$1,Miljö!$B$1:$AK$1,0),FALSE)</f>
        <v>Ja</v>
      </c>
      <c r="F117" t="str">
        <f>VLOOKUP($B117,Miljö!$B$1:$J$479,MATCH("Typ av ursprungsspecificerad el   (Om inget värde anges används Nordisk residualmix, se inforuta) ()",Miljö!$B$1:$J$1,0),FALSE)</f>
        <v>'Bra Miljöval'</v>
      </c>
      <c r="G117">
        <f>VLOOKUP($B117,Miljö!$B$1:$J$479,MATCH("Primärenergifaktor ()",Miljö!$B$1:$J$1,0),FALSE)</f>
        <v>1.1000000000000001</v>
      </c>
      <c r="H117">
        <f>VLOOKUP($B117,Miljö!$B$1:$J$479,MATCH("Koldioxidekvivalenter energiomvandling (g/kwh)",Miljö!$B$1:$J$1,0),FALSE)</f>
        <v>5</v>
      </c>
      <c r="I117">
        <f>VLOOKUP($B117,Miljö!$B$1:$J$479,MATCH("Fossilandel för ursprungspecificerad el ()",Miljö!$B$1:$J$1,0),FALSE)</f>
        <v>0</v>
      </c>
      <c r="J117">
        <f>VLOOKUP($B117,Miljö!$B$1:$J$479,MATCH("Kärnkraftsandel för ursprungsspecificerad el ()",Miljö!$B$1:$J$1,0),FALSE)</f>
        <v>0</v>
      </c>
      <c r="L117">
        <f>VLOOKUP($B117,Totalt!$B$1:$BU$501,MATCH("total el",Totalt!$B$1:$BU$1,0),FALSE)</f>
        <v>7.1202800000000002</v>
      </c>
      <c r="N117" s="291">
        <f t="shared" si="4"/>
        <v>7.8323080000000012</v>
      </c>
      <c r="O117" s="291">
        <f t="shared" si="5"/>
        <v>35.601399999999998</v>
      </c>
      <c r="P117" s="291">
        <f t="shared" si="6"/>
        <v>0</v>
      </c>
      <c r="Q117" s="291">
        <f t="shared" si="7"/>
        <v>0</v>
      </c>
    </row>
    <row r="118" spans="1:17" x14ac:dyDescent="0.25">
      <c r="A118" s="2" t="s">
        <v>190</v>
      </c>
      <c r="B118" s="2" t="s">
        <v>190</v>
      </c>
      <c r="C118" t="str">
        <f>VLOOKUP($B118,Totalt!$B$1:$BU$501,MATCH("Kvalitetsgranskad:",Totalt!$B$1:$BU$1,0),FALSE)</f>
        <v>Nej</v>
      </c>
      <c r="E118" t="str">
        <f>VLOOKUP($B118,Miljö!$B$1:$AG$479,MATCH(E$1,Miljö!$B$1:$AK$1,0),FALSE)</f>
        <v>Ja</v>
      </c>
      <c r="F118" t="str">
        <f>VLOOKUP($B118,Miljö!$B$1:$J$479,MATCH("Typ av ursprungsspecificerad el   (Om inget värde anges används Nordisk residualmix, se inforuta) ()",Miljö!$B$1:$J$1,0),FALSE)</f>
        <v>-</v>
      </c>
      <c r="G118">
        <f>VLOOKUP($B118,Miljö!$B$1:$J$479,MATCH("Primärenergifaktor ()",Miljö!$B$1:$J$1,0),FALSE)</f>
        <v>1.1036999999999999</v>
      </c>
      <c r="H118">
        <f>VLOOKUP($B118,Miljö!$B$1:$J$479,MATCH("Koldioxidekvivalenter energiomvandling (g/kwh)",Miljö!$B$1:$J$1,0),FALSE)</f>
        <v>4.9797000000000002</v>
      </c>
      <c r="I118">
        <f>VLOOKUP($B118,Miljö!$B$1:$J$479,MATCH("Fossilandel för ursprungspecificerad el ()",Miljö!$B$1:$J$1,0),FALSE)</f>
        <v>0</v>
      </c>
      <c r="J118">
        <f>VLOOKUP($B118,Miljö!$B$1:$J$479,MATCH("Kärnkraftsandel för ursprungsspecificerad el ()",Miljö!$B$1:$J$1,0),FALSE)</f>
        <v>0</v>
      </c>
      <c r="L118">
        <f>VLOOKUP($B118,Totalt!$B$1:$BU$501,MATCH("total el",Totalt!$B$1:$BU$1,0),FALSE)</f>
        <v>0</v>
      </c>
      <c r="N118" s="291">
        <f t="shared" si="4"/>
        <v>0</v>
      </c>
      <c r="O118" s="291">
        <f t="shared" si="5"/>
        <v>0</v>
      </c>
      <c r="P118" s="291">
        <f t="shared" si="6"/>
        <v>0</v>
      </c>
      <c r="Q118" s="291">
        <f t="shared" si="7"/>
        <v>0</v>
      </c>
    </row>
    <row r="119" spans="1:17" x14ac:dyDescent="0.25">
      <c r="A119" s="2" t="s">
        <v>190</v>
      </c>
      <c r="B119" s="2" t="s">
        <v>194</v>
      </c>
      <c r="C119" t="str">
        <f>VLOOKUP($B119,Totalt!$B$1:$BU$501,MATCH("Kvalitetsgranskad:",Totalt!$B$1:$BU$1,0),FALSE)</f>
        <v>Nej</v>
      </c>
      <c r="E119" t="str">
        <f>VLOOKUP($B119,Miljö!$B$1:$AG$479,MATCH(E$1,Miljö!$B$1:$AK$1,0),FALSE)</f>
        <v>Ja</v>
      </c>
      <c r="F119" t="str">
        <f>VLOOKUP($B119,Miljö!$B$1:$J$479,MATCH("Typ av ursprungsspecificerad el   (Om inget värde anges används Nordisk residualmix, se inforuta) ()",Miljö!$B$1:$J$1,0),FALSE)</f>
        <v>-</v>
      </c>
      <c r="G119">
        <f>VLOOKUP($B119,Miljö!$B$1:$J$479,MATCH("Primärenergifaktor ()",Miljö!$B$1:$J$1,0),FALSE)</f>
        <v>1.1036999999999999</v>
      </c>
      <c r="H119">
        <f>VLOOKUP($B119,Miljö!$B$1:$J$479,MATCH("Koldioxidekvivalenter energiomvandling (g/kwh)",Miljö!$B$1:$J$1,0),FALSE)</f>
        <v>4.9797000000000002</v>
      </c>
      <c r="I119">
        <f>VLOOKUP($B119,Miljö!$B$1:$J$479,MATCH("Fossilandel för ursprungspecificerad el ()",Miljö!$B$1:$J$1,0),FALSE)</f>
        <v>0</v>
      </c>
      <c r="J119">
        <f>VLOOKUP($B119,Miljö!$B$1:$J$479,MATCH("Kärnkraftsandel för ursprungsspecificerad el ()",Miljö!$B$1:$J$1,0),FALSE)</f>
        <v>0</v>
      </c>
      <c r="L119">
        <f>VLOOKUP($B119,Totalt!$B$1:$BU$501,MATCH("total el",Totalt!$B$1:$BU$1,0),FALSE)</f>
        <v>0</v>
      </c>
      <c r="N119" s="291">
        <f t="shared" si="4"/>
        <v>0</v>
      </c>
      <c r="O119" s="291">
        <f t="shared" si="5"/>
        <v>0</v>
      </c>
      <c r="P119" s="291">
        <f t="shared" si="6"/>
        <v>0</v>
      </c>
      <c r="Q119" s="291">
        <f t="shared" si="7"/>
        <v>0</v>
      </c>
    </row>
    <row r="120" spans="1:17" x14ac:dyDescent="0.25">
      <c r="A120" s="2" t="s">
        <v>190</v>
      </c>
      <c r="B120" s="2" t="s">
        <v>195</v>
      </c>
      <c r="C120" t="str">
        <f>VLOOKUP($B120,Totalt!$B$1:$BU$501,MATCH("Kvalitetsgranskad:",Totalt!$B$1:$BU$1,0),FALSE)</f>
        <v>Nej</v>
      </c>
      <c r="E120" t="str">
        <f>VLOOKUP($B120,Miljö!$B$1:$AG$479,MATCH(E$1,Miljö!$B$1:$AK$1,0),FALSE)</f>
        <v>Nej</v>
      </c>
      <c r="F120" t="str">
        <f>VLOOKUP($B120,Miljö!$B$1:$J$479,MATCH("Typ av ursprungsspecificerad el   (Om inget värde anges används Nordisk residualmix, se inforuta) ()",Miljö!$B$1:$J$1,0),FALSE)</f>
        <v>-</v>
      </c>
      <c r="G120">
        <f>VLOOKUP($B120,Miljö!$B$1:$J$479,MATCH("Primärenergifaktor ()",Miljö!$B$1:$J$1,0),FALSE)</f>
        <v>2.2400000000000002</v>
      </c>
      <c r="H120">
        <f>VLOOKUP($B120,Miljö!$B$1:$J$479,MATCH("Koldioxidekvivalenter energiomvandling (g/kwh)",Miljö!$B$1:$J$1,0),FALSE)</f>
        <v>350.5</v>
      </c>
      <c r="I120">
        <f>VLOOKUP($B120,Miljö!$B$1:$J$479,MATCH("Fossilandel för ursprungspecificerad el ()",Miljö!$B$1:$J$1,0),FALSE)</f>
        <v>0.48399999999999999</v>
      </c>
      <c r="J120">
        <f>VLOOKUP($B120,Miljö!$B$1:$J$479,MATCH("Kärnkraftsandel för ursprungsspecificerad el ()",Miljö!$B$1:$J$1,0),FALSE)</f>
        <v>0.35</v>
      </c>
      <c r="L120">
        <f>VLOOKUP($B120,Totalt!$B$1:$BU$501,MATCH("total el",Totalt!$B$1:$BU$1,0),FALSE)</f>
        <v>0</v>
      </c>
      <c r="N120" s="291">
        <f t="shared" si="4"/>
        <v>0</v>
      </c>
      <c r="O120" s="291">
        <f t="shared" si="5"/>
        <v>0</v>
      </c>
      <c r="P120" s="291">
        <f t="shared" si="6"/>
        <v>0</v>
      </c>
      <c r="Q120" s="291">
        <f t="shared" si="7"/>
        <v>0</v>
      </c>
    </row>
    <row r="121" spans="1:17" x14ac:dyDescent="0.25">
      <c r="A121" s="2" t="s">
        <v>190</v>
      </c>
      <c r="B121" s="2" t="s">
        <v>196</v>
      </c>
      <c r="C121" t="str">
        <f>VLOOKUP($B121,Totalt!$B$1:$BU$501,MATCH("Kvalitetsgranskad:",Totalt!$B$1:$BU$1,0),FALSE)</f>
        <v>Nej</v>
      </c>
      <c r="E121" t="str">
        <f>VLOOKUP($B121,Miljö!$B$1:$AG$479,MATCH(E$1,Miljö!$B$1:$AK$1,0),FALSE)</f>
        <v>Ja</v>
      </c>
      <c r="F121" t="str">
        <f>VLOOKUP($B121,Miljö!$B$1:$J$479,MATCH("Typ av ursprungsspecificerad el   (Om inget värde anges används Nordisk residualmix, se inforuta) ()",Miljö!$B$1:$J$1,0),FALSE)</f>
        <v>-</v>
      </c>
      <c r="G121">
        <f>VLOOKUP($B121,Miljö!$B$1:$J$479,MATCH("Primärenergifaktor ()",Miljö!$B$1:$J$1,0),FALSE)</f>
        <v>1.1036999999999999</v>
      </c>
      <c r="H121">
        <f>VLOOKUP($B121,Miljö!$B$1:$J$479,MATCH("Koldioxidekvivalenter energiomvandling (g/kwh)",Miljö!$B$1:$J$1,0),FALSE)</f>
        <v>4.9797000000000002</v>
      </c>
      <c r="I121">
        <f>VLOOKUP($B121,Miljö!$B$1:$J$479,MATCH("Fossilandel för ursprungspecificerad el ()",Miljö!$B$1:$J$1,0),FALSE)</f>
        <v>0</v>
      </c>
      <c r="J121">
        <f>VLOOKUP($B121,Miljö!$B$1:$J$479,MATCH("Kärnkraftsandel för ursprungsspecificerad el ()",Miljö!$B$1:$J$1,0),FALSE)</f>
        <v>0</v>
      </c>
      <c r="L121">
        <f>VLOOKUP($B121,Totalt!$B$1:$BU$501,MATCH("total el",Totalt!$B$1:$BU$1,0),FALSE)</f>
        <v>0</v>
      </c>
      <c r="N121" s="291">
        <f t="shared" si="4"/>
        <v>0</v>
      </c>
      <c r="O121" s="291">
        <f t="shared" si="5"/>
        <v>0</v>
      </c>
      <c r="P121" s="291">
        <f t="shared" si="6"/>
        <v>0</v>
      </c>
      <c r="Q121" s="291">
        <f t="shared" si="7"/>
        <v>0</v>
      </c>
    </row>
    <row r="122" spans="1:17" x14ac:dyDescent="0.25">
      <c r="A122" s="2" t="s">
        <v>197</v>
      </c>
      <c r="B122" s="2" t="s">
        <v>198</v>
      </c>
      <c r="C122" t="str">
        <f>VLOOKUP($B122,Totalt!$B$1:$BU$501,MATCH("Kvalitetsgranskad:",Totalt!$B$1:$BU$1,0),FALSE)</f>
        <v>Ja</v>
      </c>
      <c r="E122" t="str">
        <f>VLOOKUP($B122,Miljö!$B$1:$AG$479,MATCH(E$1,Miljö!$B$1:$AK$1,0),FALSE)</f>
        <v>Ja</v>
      </c>
      <c r="F122" t="str">
        <f>VLOOKUP($B122,Miljö!$B$1:$J$479,MATCH("Typ av ursprungsspecificerad el   (Om inget värde anges används Nordisk residualmix, se inforuta) ()",Miljö!$B$1:$J$1,0),FALSE)</f>
        <v>'Vattenkraft'</v>
      </c>
      <c r="G122">
        <f>VLOOKUP($B122,Miljö!$B$1:$J$479,MATCH("Primärenergifaktor ()",Miljö!$B$1:$J$1,0),FALSE)</f>
        <v>1.1100000000000001</v>
      </c>
      <c r="H122">
        <f>VLOOKUP($B122,Miljö!$B$1:$J$479,MATCH("Koldioxidekvivalenter energiomvandling (g/kwh)",Miljö!$B$1:$J$1,0),FALSE)</f>
        <v>9</v>
      </c>
      <c r="I122">
        <f>VLOOKUP($B122,Miljö!$B$1:$J$479,MATCH("Fossilandel för ursprungspecificerad el ()",Miljö!$B$1:$J$1,0),FALSE)</f>
        <v>0</v>
      </c>
      <c r="J122">
        <f>VLOOKUP($B122,Miljö!$B$1:$J$479,MATCH("Kärnkraftsandel för ursprungsspecificerad el ()",Miljö!$B$1:$J$1,0),FALSE)</f>
        <v>0</v>
      </c>
      <c r="L122">
        <f>VLOOKUP($B122,Totalt!$B$1:$BU$501,MATCH("total el",Totalt!$B$1:$BU$1,0),FALSE)</f>
        <v>3.9239999999999999</v>
      </c>
      <c r="N122" s="291">
        <f t="shared" si="4"/>
        <v>4.3556400000000002</v>
      </c>
      <c r="O122" s="291">
        <f t="shared" si="5"/>
        <v>35.316000000000003</v>
      </c>
      <c r="P122" s="291">
        <f t="shared" si="6"/>
        <v>0</v>
      </c>
      <c r="Q122" s="291">
        <f t="shared" si="7"/>
        <v>0</v>
      </c>
    </row>
    <row r="123" spans="1:17" x14ac:dyDescent="0.25">
      <c r="A123" s="2" t="s">
        <v>197</v>
      </c>
      <c r="B123" s="2" t="s">
        <v>199</v>
      </c>
      <c r="C123" t="str">
        <f>VLOOKUP($B123,Totalt!$B$1:$BU$501,MATCH("Kvalitetsgranskad:",Totalt!$B$1:$BU$1,0),FALSE)</f>
        <v>Ja</v>
      </c>
      <c r="E123" t="str">
        <f>VLOOKUP($B123,Miljö!$B$1:$AG$479,MATCH(E$1,Miljö!$B$1:$AK$1,0),FALSE)</f>
        <v>Ja</v>
      </c>
      <c r="F123" t="str">
        <f>VLOOKUP($B123,Miljö!$B$1:$J$479,MATCH("Typ av ursprungsspecificerad el   (Om inget värde anges används Nordisk residualmix, se inforuta) ()",Miljö!$B$1:$J$1,0),FALSE)</f>
        <v>'Vattenkraft'</v>
      </c>
      <c r="G123">
        <f>VLOOKUP($B123,Miljö!$B$1:$J$479,MATCH("Primärenergifaktor ()",Miljö!$B$1:$J$1,0),FALSE)</f>
        <v>1.1100000000000001</v>
      </c>
      <c r="H123">
        <f>VLOOKUP($B123,Miljö!$B$1:$J$479,MATCH("Koldioxidekvivalenter energiomvandling (g/kwh)",Miljö!$B$1:$J$1,0),FALSE)</f>
        <v>9</v>
      </c>
      <c r="I123">
        <f>VLOOKUP($B123,Miljö!$B$1:$J$479,MATCH("Fossilandel för ursprungspecificerad el ()",Miljö!$B$1:$J$1,0),FALSE)</f>
        <v>0</v>
      </c>
      <c r="J123">
        <f>VLOOKUP($B123,Miljö!$B$1:$J$479,MATCH("Kärnkraftsandel för ursprungsspecificerad el ()",Miljö!$B$1:$J$1,0),FALSE)</f>
        <v>0</v>
      </c>
      <c r="L123">
        <f>VLOOKUP($B123,Totalt!$B$1:$BU$501,MATCH("total el",Totalt!$B$1:$BU$1,0),FALSE)</f>
        <v>7.8E-2</v>
      </c>
      <c r="N123" s="291">
        <f t="shared" si="4"/>
        <v>8.6580000000000004E-2</v>
      </c>
      <c r="O123" s="291">
        <f t="shared" si="5"/>
        <v>0.70199999999999996</v>
      </c>
      <c r="P123" s="291">
        <f t="shared" si="6"/>
        <v>0</v>
      </c>
      <c r="Q123" s="291">
        <f t="shared" si="7"/>
        <v>0</v>
      </c>
    </row>
    <row r="124" spans="1:17" x14ac:dyDescent="0.25">
      <c r="A124" s="2" t="s">
        <v>200</v>
      </c>
      <c r="B124" s="2" t="s">
        <v>201</v>
      </c>
      <c r="C124" t="str">
        <f>VLOOKUP($B124,Totalt!$B$1:$BU$501,MATCH("Kvalitetsgranskad:",Totalt!$B$1:$BU$1,0),FALSE)</f>
        <v>Ja</v>
      </c>
      <c r="E124" t="str">
        <f>VLOOKUP($B124,Miljö!$B$1:$AG$479,MATCH(E$1,Miljö!$B$1:$AK$1,0),FALSE)</f>
        <v>Ja</v>
      </c>
      <c r="F124" t="str">
        <f>VLOOKUP($B124,Miljö!$B$1:$J$479,MATCH("Typ av ursprungsspecificerad el   (Om inget värde anges används Nordisk residualmix, se inforuta) ()",Miljö!$B$1:$J$1,0),FALSE)</f>
        <v>'Förnybar vattenkraft'</v>
      </c>
      <c r="G124">
        <f>VLOOKUP($B124,Miljö!$B$1:$J$479,MATCH("Primärenergifaktor ()",Miljö!$B$1:$J$1,0),FALSE)</f>
        <v>1.1000000000000001</v>
      </c>
      <c r="H124">
        <f>VLOOKUP($B124,Miljö!$B$1:$J$479,MATCH("Koldioxidekvivalenter energiomvandling (g/kwh)",Miljö!$B$1:$J$1,0),FALSE)</f>
        <v>0</v>
      </c>
      <c r="I124">
        <f>VLOOKUP($B124,Miljö!$B$1:$J$479,MATCH("Fossilandel för ursprungspecificerad el ()",Miljö!$B$1:$J$1,0),FALSE)</f>
        <v>0</v>
      </c>
      <c r="J124">
        <f>VLOOKUP($B124,Miljö!$B$1:$J$479,MATCH("Kärnkraftsandel för ursprungsspecificerad el ()",Miljö!$B$1:$J$1,0),FALSE)</f>
        <v>0</v>
      </c>
      <c r="L124">
        <f>VLOOKUP($B124,Totalt!$B$1:$BU$501,MATCH("total el",Totalt!$B$1:$BU$1,0),FALSE)</f>
        <v>0.24</v>
      </c>
      <c r="N124" s="291">
        <f t="shared" si="4"/>
        <v>0.26400000000000001</v>
      </c>
      <c r="O124" s="291">
        <f t="shared" si="5"/>
        <v>0</v>
      </c>
      <c r="P124" s="291">
        <f t="shared" si="6"/>
        <v>0</v>
      </c>
      <c r="Q124" s="291">
        <f t="shared" si="7"/>
        <v>0</v>
      </c>
    </row>
    <row r="125" spans="1:17" x14ac:dyDescent="0.25">
      <c r="A125" s="2" t="s">
        <v>202</v>
      </c>
      <c r="B125" s="2" t="s">
        <v>203</v>
      </c>
      <c r="C125" t="str">
        <f>VLOOKUP($B125,Totalt!$B$1:$BU$501,MATCH("Kvalitetsgranskad:",Totalt!$B$1:$BU$1,0),FALSE)</f>
        <v>Ja</v>
      </c>
      <c r="E125" t="str">
        <f>VLOOKUP($B125,Miljö!$B$1:$AG$479,MATCH(E$1,Miljö!$B$1:$AK$1,0),FALSE)</f>
        <v>Nej</v>
      </c>
      <c r="F125" t="str">
        <f>VLOOKUP($B125,Miljö!$B$1:$J$479,MATCH("Typ av ursprungsspecificerad el   (Om inget värde anges används Nordisk residualmix, se inforuta) ()",Miljö!$B$1:$J$1,0),FALSE)</f>
        <v>-</v>
      </c>
      <c r="G125">
        <f>VLOOKUP($B125,Miljö!$B$1:$J$479,MATCH("Primärenergifaktor ()",Miljö!$B$1:$J$1,0),FALSE)</f>
        <v>2.2400000000000002</v>
      </c>
      <c r="H125">
        <f>VLOOKUP($B125,Miljö!$B$1:$J$479,MATCH("Koldioxidekvivalenter energiomvandling (g/kwh)",Miljö!$B$1:$J$1,0),FALSE)</f>
        <v>350.5</v>
      </c>
      <c r="I125">
        <f>VLOOKUP($B125,Miljö!$B$1:$J$479,MATCH("Fossilandel för ursprungspecificerad el ()",Miljö!$B$1:$J$1,0),FALSE)</f>
        <v>0.48399999999999999</v>
      </c>
      <c r="J125">
        <f>VLOOKUP($B125,Miljö!$B$1:$J$479,MATCH("Kärnkraftsandel för ursprungsspecificerad el ()",Miljö!$B$1:$J$1,0),FALSE)</f>
        <v>0.35</v>
      </c>
      <c r="L125">
        <f>VLOOKUP($B125,Totalt!$B$1:$BU$501,MATCH("total el",Totalt!$B$1:$BU$1,0),FALSE)</f>
        <v>0.21199999999999999</v>
      </c>
      <c r="N125" s="291">
        <f t="shared" si="4"/>
        <v>0.47488000000000002</v>
      </c>
      <c r="O125" s="291">
        <f t="shared" si="5"/>
        <v>74.305999999999997</v>
      </c>
      <c r="P125" s="291">
        <f t="shared" si="6"/>
        <v>0.10260799999999999</v>
      </c>
      <c r="Q125" s="291">
        <f t="shared" si="7"/>
        <v>7.4199999999999988E-2</v>
      </c>
    </row>
    <row r="126" spans="1:17" x14ac:dyDescent="0.25">
      <c r="A126" s="2" t="s">
        <v>202</v>
      </c>
      <c r="B126" s="2" t="s">
        <v>204</v>
      </c>
      <c r="C126" t="str">
        <f>VLOOKUP($B126,Totalt!$B$1:$BU$501,MATCH("Kvalitetsgranskad:",Totalt!$B$1:$BU$1,0),FALSE)</f>
        <v>Ja</v>
      </c>
      <c r="E126" t="str">
        <f>VLOOKUP($B126,Miljö!$B$1:$AG$479,MATCH(E$1,Miljö!$B$1:$AK$1,0),FALSE)</f>
        <v>Nej</v>
      </c>
      <c r="F126" t="str">
        <f>VLOOKUP($B126,Miljö!$B$1:$J$479,MATCH("Typ av ursprungsspecificerad el   (Om inget värde anges används Nordisk residualmix, se inforuta) ()",Miljö!$B$1:$J$1,0),FALSE)</f>
        <v>-</v>
      </c>
      <c r="G126">
        <f>VLOOKUP($B126,Miljö!$B$1:$J$479,MATCH("Primärenergifaktor ()",Miljö!$B$1:$J$1,0),FALSE)</f>
        <v>2.2400000000000002</v>
      </c>
      <c r="H126">
        <f>VLOOKUP($B126,Miljö!$B$1:$J$479,MATCH("Koldioxidekvivalenter energiomvandling (g/kwh)",Miljö!$B$1:$J$1,0),FALSE)</f>
        <v>350.5</v>
      </c>
      <c r="I126">
        <f>VLOOKUP($B126,Miljö!$B$1:$J$479,MATCH("Fossilandel för ursprungspecificerad el ()",Miljö!$B$1:$J$1,0),FALSE)</f>
        <v>0.48399999999999999</v>
      </c>
      <c r="J126">
        <f>VLOOKUP($B126,Miljö!$B$1:$J$479,MATCH("Kärnkraftsandel för ursprungsspecificerad el ()",Miljö!$B$1:$J$1,0),FALSE)</f>
        <v>0.35</v>
      </c>
      <c r="L126">
        <f>VLOOKUP($B126,Totalt!$B$1:$BU$501,MATCH("total el",Totalt!$B$1:$BU$1,0),FALSE)</f>
        <v>0.96099999999999997</v>
      </c>
      <c r="N126" s="291">
        <f t="shared" si="4"/>
        <v>2.1526400000000003</v>
      </c>
      <c r="O126" s="291">
        <f t="shared" si="5"/>
        <v>336.83049999999997</v>
      </c>
      <c r="P126" s="291">
        <f t="shared" si="6"/>
        <v>0.46512399999999998</v>
      </c>
      <c r="Q126" s="291">
        <f t="shared" si="7"/>
        <v>0.33634999999999998</v>
      </c>
    </row>
    <row r="127" spans="1:17" x14ac:dyDescent="0.25">
      <c r="A127" s="2" t="s">
        <v>202</v>
      </c>
      <c r="B127" s="2" t="s">
        <v>205</v>
      </c>
      <c r="C127" t="str">
        <f>VLOOKUP($B127,Totalt!$B$1:$BU$501,MATCH("Kvalitetsgranskad:",Totalt!$B$1:$BU$1,0),FALSE)</f>
        <v>Ja</v>
      </c>
      <c r="E127" t="str">
        <f>VLOOKUP($B127,Miljö!$B$1:$AG$479,MATCH(E$1,Miljö!$B$1:$AK$1,0),FALSE)</f>
        <v>Nej</v>
      </c>
      <c r="F127" t="str">
        <f>VLOOKUP($B127,Miljö!$B$1:$J$479,MATCH("Typ av ursprungsspecificerad el   (Om inget värde anges används Nordisk residualmix, se inforuta) ()",Miljö!$B$1:$J$1,0),FALSE)</f>
        <v>-</v>
      </c>
      <c r="G127">
        <f>VLOOKUP($B127,Miljö!$B$1:$J$479,MATCH("Primärenergifaktor ()",Miljö!$B$1:$J$1,0),FALSE)</f>
        <v>2.2400000000000002</v>
      </c>
      <c r="H127">
        <f>VLOOKUP($B127,Miljö!$B$1:$J$479,MATCH("Koldioxidekvivalenter energiomvandling (g/kwh)",Miljö!$B$1:$J$1,0),FALSE)</f>
        <v>350.5</v>
      </c>
      <c r="I127">
        <f>VLOOKUP($B127,Miljö!$B$1:$J$479,MATCH("Fossilandel för ursprungspecificerad el ()",Miljö!$B$1:$J$1,0),FALSE)</f>
        <v>0.48399999999999999</v>
      </c>
      <c r="J127">
        <f>VLOOKUP($B127,Miljö!$B$1:$J$479,MATCH("Kärnkraftsandel för ursprungsspecificerad el ()",Miljö!$B$1:$J$1,0),FALSE)</f>
        <v>0.35</v>
      </c>
      <c r="L127">
        <f>VLOOKUP($B127,Totalt!$B$1:$BU$501,MATCH("total el",Totalt!$B$1:$BU$1,0),FALSE)</f>
        <v>7.7099999999999998E-3</v>
      </c>
      <c r="N127" s="291">
        <f t="shared" si="4"/>
        <v>1.7270400000000002E-2</v>
      </c>
      <c r="O127" s="291">
        <f t="shared" si="5"/>
        <v>2.7023549999999998</v>
      </c>
      <c r="P127" s="291">
        <f t="shared" si="6"/>
        <v>3.7316399999999996E-3</v>
      </c>
      <c r="Q127" s="291">
        <f t="shared" si="7"/>
        <v>2.6984999999999999E-3</v>
      </c>
    </row>
    <row r="128" spans="1:17" x14ac:dyDescent="0.25">
      <c r="A128" s="2" t="s">
        <v>206</v>
      </c>
      <c r="B128" s="2" t="s">
        <v>207</v>
      </c>
      <c r="C128" t="str">
        <f>VLOOKUP($B128,Totalt!$B$1:$BU$501,MATCH("Kvalitetsgranskad:",Totalt!$B$1:$BU$1,0),FALSE)</f>
        <v>Ja</v>
      </c>
      <c r="E128" t="str">
        <f>VLOOKUP($B128,Miljö!$B$1:$AG$479,MATCH(E$1,Miljö!$B$1:$AK$1,0),FALSE)</f>
        <v>Ja</v>
      </c>
      <c r="F128" t="str">
        <f>VLOOKUP($B128,Miljö!$B$1:$J$479,MATCH("Typ av ursprungsspecificerad el   (Om inget värde anges används Nordisk residualmix, se inforuta) ()",Miljö!$B$1:$J$1,0),FALSE)</f>
        <v>'Vattenkraftsel'</v>
      </c>
      <c r="G128">
        <f>VLOOKUP($B128,Miljö!$B$1:$J$479,MATCH("Primärenergifaktor ()",Miljö!$B$1:$J$1,0),FALSE)</f>
        <v>1.1000000000000001</v>
      </c>
      <c r="H128">
        <f>VLOOKUP($B128,Miljö!$B$1:$J$479,MATCH("Koldioxidekvivalenter energiomvandling (g/kwh)",Miljö!$B$1:$J$1,0),FALSE)</f>
        <v>0</v>
      </c>
      <c r="I128">
        <f>VLOOKUP($B128,Miljö!$B$1:$J$479,MATCH("Fossilandel för ursprungspecificerad el ()",Miljö!$B$1:$J$1,0),FALSE)</f>
        <v>0</v>
      </c>
      <c r="J128">
        <f>VLOOKUP($B128,Miljö!$B$1:$J$479,MATCH("Kärnkraftsandel för ursprungsspecificerad el ()",Miljö!$B$1:$J$1,0),FALSE)</f>
        <v>0</v>
      </c>
      <c r="L128">
        <f>VLOOKUP($B128,Totalt!$B$1:$BU$501,MATCH("total el",Totalt!$B$1:$BU$1,0),FALSE)</f>
        <v>20.456800000000001</v>
      </c>
      <c r="N128" s="291">
        <f t="shared" si="4"/>
        <v>22.502480000000002</v>
      </c>
      <c r="O128" s="291">
        <f t="shared" si="5"/>
        <v>0</v>
      </c>
      <c r="P128" s="291">
        <f t="shared" si="6"/>
        <v>0</v>
      </c>
      <c r="Q128" s="291">
        <f t="shared" si="7"/>
        <v>0</v>
      </c>
    </row>
    <row r="129" spans="1:17" x14ac:dyDescent="0.25">
      <c r="A129" s="2" t="s">
        <v>208</v>
      </c>
      <c r="B129" s="2" t="s">
        <v>209</v>
      </c>
      <c r="C129" t="str">
        <f>VLOOKUP($B129,Totalt!$B$1:$BU$501,MATCH("Kvalitetsgranskad:",Totalt!$B$1:$BU$1,0),FALSE)</f>
        <v>Ja</v>
      </c>
      <c r="E129" t="str">
        <f>VLOOKUP($B129,Miljö!$B$1:$AG$479,MATCH(E$1,Miljö!$B$1:$AK$1,0),FALSE)</f>
        <v>Nej</v>
      </c>
      <c r="F129" t="str">
        <f>VLOOKUP($B129,Miljö!$B$1:$J$479,MATCH("Typ av ursprungsspecificerad el   (Om inget värde anges används Nordisk residualmix, se inforuta) ()",Miljö!$B$1:$J$1,0),FALSE)</f>
        <v>'-'</v>
      </c>
      <c r="G129">
        <f>VLOOKUP($B129,Miljö!$B$1:$J$479,MATCH("Primärenergifaktor ()",Miljö!$B$1:$J$1,0),FALSE)</f>
        <v>2.2400000000000002</v>
      </c>
      <c r="H129">
        <f>VLOOKUP($B129,Miljö!$B$1:$J$479,MATCH("Koldioxidekvivalenter energiomvandling (g/kwh)",Miljö!$B$1:$J$1,0),FALSE)</f>
        <v>350.5</v>
      </c>
      <c r="I129">
        <f>VLOOKUP($B129,Miljö!$B$1:$J$479,MATCH("Fossilandel för ursprungspecificerad el ()",Miljö!$B$1:$J$1,0),FALSE)</f>
        <v>0.48399999999999999</v>
      </c>
      <c r="J129">
        <f>VLOOKUP($B129,Miljö!$B$1:$J$479,MATCH("Kärnkraftsandel för ursprungsspecificerad el ()",Miljö!$B$1:$J$1,0),FALSE)</f>
        <v>0.35</v>
      </c>
      <c r="L129">
        <f>VLOOKUP($B129,Totalt!$B$1:$BU$501,MATCH("total el",Totalt!$B$1:$BU$1,0),FALSE)</f>
        <v>1.3979999999999999</v>
      </c>
      <c r="N129" s="291">
        <f t="shared" si="4"/>
        <v>3.1315200000000001</v>
      </c>
      <c r="O129" s="291">
        <f t="shared" si="5"/>
        <v>489.99899999999997</v>
      </c>
      <c r="P129" s="291">
        <f t="shared" si="6"/>
        <v>0.6766319999999999</v>
      </c>
      <c r="Q129" s="291">
        <f t="shared" si="7"/>
        <v>0.48929999999999996</v>
      </c>
    </row>
    <row r="130" spans="1:17" x14ac:dyDescent="0.25">
      <c r="A130" s="2" t="s">
        <v>210</v>
      </c>
      <c r="B130" s="2" t="s">
        <v>211</v>
      </c>
      <c r="C130" t="str">
        <f>VLOOKUP($B130,Totalt!$B$1:$BU$501,MATCH("Kvalitetsgranskad:",Totalt!$B$1:$BU$1,0),FALSE)</f>
        <v>Ja</v>
      </c>
      <c r="E130" t="str">
        <f>VLOOKUP($B130,Miljö!$B$1:$AG$479,MATCH(E$1,Miljö!$B$1:$AK$1,0),FALSE)</f>
        <v>Nej</v>
      </c>
      <c r="F130" t="str">
        <f>VLOOKUP($B130,Miljö!$B$1:$J$479,MATCH("Typ av ursprungsspecificerad el   (Om inget värde anges används Nordisk residualmix, se inforuta) ()",Miljö!$B$1:$J$1,0),FALSE)</f>
        <v>-</v>
      </c>
      <c r="G130">
        <f>VLOOKUP($B130,Miljö!$B$1:$J$479,MATCH("Primärenergifaktor ()",Miljö!$B$1:$J$1,0),FALSE)</f>
        <v>2.2400000000000002</v>
      </c>
      <c r="H130">
        <f>VLOOKUP($B130,Miljö!$B$1:$J$479,MATCH("Koldioxidekvivalenter energiomvandling (g/kwh)",Miljö!$B$1:$J$1,0),FALSE)</f>
        <v>350.5</v>
      </c>
      <c r="I130">
        <f>VLOOKUP($B130,Miljö!$B$1:$J$479,MATCH("Fossilandel för ursprungspecificerad el ()",Miljö!$B$1:$J$1,0),FALSE)</f>
        <v>0.48399999999999999</v>
      </c>
      <c r="J130">
        <f>VLOOKUP($B130,Miljö!$B$1:$J$479,MATCH("Kärnkraftsandel för ursprungsspecificerad el ()",Miljö!$B$1:$J$1,0),FALSE)</f>
        <v>0.35</v>
      </c>
      <c r="L130">
        <f>VLOOKUP($B130,Totalt!$B$1:$BU$501,MATCH("total el",Totalt!$B$1:$BU$1,0),FALSE)</f>
        <v>0.497</v>
      </c>
      <c r="N130" s="291">
        <f t="shared" si="4"/>
        <v>1.11328</v>
      </c>
      <c r="O130" s="291">
        <f t="shared" si="5"/>
        <v>174.1985</v>
      </c>
      <c r="P130" s="291">
        <f t="shared" si="6"/>
        <v>0.24054799999999998</v>
      </c>
      <c r="Q130" s="291">
        <f t="shared" si="7"/>
        <v>0.17394999999999999</v>
      </c>
    </row>
    <row r="131" spans="1:17" x14ac:dyDescent="0.25">
      <c r="A131" s="2" t="s">
        <v>212</v>
      </c>
      <c r="B131" s="2" t="s">
        <v>213</v>
      </c>
      <c r="C131" t="str">
        <f>VLOOKUP($B131,Totalt!$B$1:$BU$501,MATCH("Kvalitetsgranskad:",Totalt!$B$1:$BU$1,0),FALSE)</f>
        <v>Nej</v>
      </c>
      <c r="E131" t="str">
        <f>VLOOKUP($B131,Miljö!$B$1:$AG$479,MATCH(E$1,Miljö!$B$1:$AK$1,0),FALSE)</f>
        <v>Nej</v>
      </c>
      <c r="F131" t="str">
        <f>VLOOKUP($B131,Miljö!$B$1:$J$479,MATCH("Typ av ursprungsspecificerad el   (Om inget värde anges används Nordisk residualmix, se inforuta) ()",Miljö!$B$1:$J$1,0),FALSE)</f>
        <v>-</v>
      </c>
      <c r="G131" t="str">
        <f>VLOOKUP($B131,Miljö!$B$1:$J$479,MATCH("Primärenergifaktor ()",Miljö!$B$1:$J$1,0),FALSE)</f>
        <v>-</v>
      </c>
      <c r="H131" t="str">
        <f>VLOOKUP($B131,Miljö!$B$1:$J$479,MATCH("Koldioxidekvivalenter energiomvandling (g/kwh)",Miljö!$B$1:$J$1,0),FALSE)</f>
        <v>-</v>
      </c>
      <c r="I131" t="str">
        <f>VLOOKUP($B131,Miljö!$B$1:$J$479,MATCH("Fossilandel för ursprungspecificerad el ()",Miljö!$B$1:$J$1,0),FALSE)</f>
        <v>-</v>
      </c>
      <c r="J131" t="str">
        <f>VLOOKUP($B131,Miljö!$B$1:$J$479,MATCH("Kärnkraftsandel för ursprungsspecificerad el ()",Miljö!$B$1:$J$1,0),FALSE)</f>
        <v>-</v>
      </c>
      <c r="L131">
        <f>VLOOKUP($B131,Totalt!$B$1:$BU$501,MATCH("total el",Totalt!$B$1:$BU$1,0),FALSE)</f>
        <v>0</v>
      </c>
      <c r="N131" s="291" t="str">
        <f t="shared" ref="N131:N194" si="8">IF(ISERROR($L131*G131),"",$L131*G131)</f>
        <v/>
      </c>
      <c r="O131" s="291" t="str">
        <f t="shared" ref="O131:O194" si="9">IF(ISERROR($L131*H131),"",$L131*H131)</f>
        <v/>
      </c>
      <c r="P131" s="291" t="str">
        <f t="shared" ref="P131:P194" si="10">IF(ISERROR($L131*I131),"",$L131*I131)</f>
        <v/>
      </c>
      <c r="Q131" s="291" t="str">
        <f t="shared" ref="Q131:Q194" si="11">IF(ISERROR($L131*J131),"",$L131*J131)</f>
        <v/>
      </c>
    </row>
    <row r="132" spans="1:17" x14ac:dyDescent="0.25">
      <c r="A132" s="2" t="s">
        <v>212</v>
      </c>
      <c r="B132" s="2" t="s">
        <v>214</v>
      </c>
      <c r="C132" t="str">
        <f>VLOOKUP($B132,Totalt!$B$1:$BU$501,MATCH("Kvalitetsgranskad:",Totalt!$B$1:$BU$1,0),FALSE)</f>
        <v>Nej</v>
      </c>
      <c r="E132" t="str">
        <f>VLOOKUP($B132,Miljö!$B$1:$AG$479,MATCH(E$1,Miljö!$B$1:$AK$1,0),FALSE)</f>
        <v>Nej</v>
      </c>
      <c r="F132" t="str">
        <f>VLOOKUP($B132,Miljö!$B$1:$J$479,MATCH("Typ av ursprungsspecificerad el   (Om inget värde anges används Nordisk residualmix, se inforuta) ()",Miljö!$B$1:$J$1,0),FALSE)</f>
        <v>-</v>
      </c>
      <c r="G132" t="str">
        <f>VLOOKUP($B132,Miljö!$B$1:$J$479,MATCH("Primärenergifaktor ()",Miljö!$B$1:$J$1,0),FALSE)</f>
        <v>-</v>
      </c>
      <c r="H132" t="str">
        <f>VLOOKUP($B132,Miljö!$B$1:$J$479,MATCH("Koldioxidekvivalenter energiomvandling (g/kwh)",Miljö!$B$1:$J$1,0),FALSE)</f>
        <v>-</v>
      </c>
      <c r="I132" t="str">
        <f>VLOOKUP($B132,Miljö!$B$1:$J$479,MATCH("Fossilandel för ursprungspecificerad el ()",Miljö!$B$1:$J$1,0),FALSE)</f>
        <v>-</v>
      </c>
      <c r="J132" t="str">
        <f>VLOOKUP($B132,Miljö!$B$1:$J$479,MATCH("Kärnkraftsandel för ursprungsspecificerad el ()",Miljö!$B$1:$J$1,0),FALSE)</f>
        <v>-</v>
      </c>
      <c r="L132">
        <f>VLOOKUP($B132,Totalt!$B$1:$BU$501,MATCH("total el",Totalt!$B$1:$BU$1,0),FALSE)</f>
        <v>0</v>
      </c>
      <c r="N132" s="291" t="str">
        <f t="shared" si="8"/>
        <v/>
      </c>
      <c r="O132" s="291" t="str">
        <f t="shared" si="9"/>
        <v/>
      </c>
      <c r="P132" s="291" t="str">
        <f t="shared" si="10"/>
        <v/>
      </c>
      <c r="Q132" s="291" t="str">
        <f t="shared" si="11"/>
        <v/>
      </c>
    </row>
    <row r="133" spans="1:17" x14ac:dyDescent="0.25">
      <c r="A133" s="2" t="s">
        <v>212</v>
      </c>
      <c r="B133" s="2" t="s">
        <v>215</v>
      </c>
      <c r="C133" t="str">
        <f>VLOOKUP($B133,Totalt!$B$1:$BU$501,MATCH("Kvalitetsgranskad:",Totalt!$B$1:$BU$1,0),FALSE)</f>
        <v>Nej</v>
      </c>
      <c r="E133" t="str">
        <f>VLOOKUP($B133,Miljö!$B$1:$AG$479,MATCH(E$1,Miljö!$B$1:$AK$1,0),FALSE)</f>
        <v>Nej</v>
      </c>
      <c r="F133" t="str">
        <f>VLOOKUP($B133,Miljö!$B$1:$J$479,MATCH("Typ av ursprungsspecificerad el   (Om inget värde anges används Nordisk residualmix, se inforuta) ()",Miljö!$B$1:$J$1,0),FALSE)</f>
        <v>-</v>
      </c>
      <c r="G133" t="str">
        <f>VLOOKUP($B133,Miljö!$B$1:$J$479,MATCH("Primärenergifaktor ()",Miljö!$B$1:$J$1,0),FALSE)</f>
        <v>-</v>
      </c>
      <c r="H133" t="str">
        <f>VLOOKUP($B133,Miljö!$B$1:$J$479,MATCH("Koldioxidekvivalenter energiomvandling (g/kwh)",Miljö!$B$1:$J$1,0),FALSE)</f>
        <v>-</v>
      </c>
      <c r="I133" t="str">
        <f>VLOOKUP($B133,Miljö!$B$1:$J$479,MATCH("Fossilandel för ursprungspecificerad el ()",Miljö!$B$1:$J$1,0),FALSE)</f>
        <v>-</v>
      </c>
      <c r="J133" t="str">
        <f>VLOOKUP($B133,Miljö!$B$1:$J$479,MATCH("Kärnkraftsandel för ursprungsspecificerad el ()",Miljö!$B$1:$J$1,0),FALSE)</f>
        <v>-</v>
      </c>
      <c r="L133">
        <f>VLOOKUP($B133,Totalt!$B$1:$BU$501,MATCH("total el",Totalt!$B$1:$BU$1,0),FALSE)</f>
        <v>0</v>
      </c>
      <c r="N133" s="291" t="str">
        <f t="shared" si="8"/>
        <v/>
      </c>
      <c r="O133" s="291" t="str">
        <f t="shared" si="9"/>
        <v/>
      </c>
      <c r="P133" s="291" t="str">
        <f t="shared" si="10"/>
        <v/>
      </c>
      <c r="Q133" s="291" t="str">
        <f t="shared" si="11"/>
        <v/>
      </c>
    </row>
    <row r="134" spans="1:17" x14ac:dyDescent="0.25">
      <c r="A134" s="2" t="s">
        <v>212</v>
      </c>
      <c r="B134" s="2" t="s">
        <v>216</v>
      </c>
      <c r="C134" t="str">
        <f>VLOOKUP($B134,Totalt!$B$1:$BU$501,MATCH("Kvalitetsgranskad:",Totalt!$B$1:$BU$1,0),FALSE)</f>
        <v>Nej</v>
      </c>
      <c r="E134" t="str">
        <f>VLOOKUP($B134,Miljö!$B$1:$AG$479,MATCH(E$1,Miljö!$B$1:$AK$1,0),FALSE)</f>
        <v>Nej</v>
      </c>
      <c r="F134" t="str">
        <f>VLOOKUP($B134,Miljö!$B$1:$J$479,MATCH("Typ av ursprungsspecificerad el   (Om inget värde anges används Nordisk residualmix, se inforuta) ()",Miljö!$B$1:$J$1,0),FALSE)</f>
        <v>-</v>
      </c>
      <c r="G134" t="str">
        <f>VLOOKUP($B134,Miljö!$B$1:$J$479,MATCH("Primärenergifaktor ()",Miljö!$B$1:$J$1,0),FALSE)</f>
        <v>-</v>
      </c>
      <c r="H134" t="str">
        <f>VLOOKUP($B134,Miljö!$B$1:$J$479,MATCH("Koldioxidekvivalenter energiomvandling (g/kwh)",Miljö!$B$1:$J$1,0),FALSE)</f>
        <v>-</v>
      </c>
      <c r="I134" t="str">
        <f>VLOOKUP($B134,Miljö!$B$1:$J$479,MATCH("Fossilandel för ursprungspecificerad el ()",Miljö!$B$1:$J$1,0),FALSE)</f>
        <v>-</v>
      </c>
      <c r="J134" t="str">
        <f>VLOOKUP($B134,Miljö!$B$1:$J$479,MATCH("Kärnkraftsandel för ursprungsspecificerad el ()",Miljö!$B$1:$J$1,0),FALSE)</f>
        <v>-</v>
      </c>
      <c r="L134">
        <f>VLOOKUP($B134,Totalt!$B$1:$BU$501,MATCH("total el",Totalt!$B$1:$BU$1,0),FALSE)</f>
        <v>0</v>
      </c>
      <c r="N134" s="291" t="str">
        <f t="shared" si="8"/>
        <v/>
      </c>
      <c r="O134" s="291" t="str">
        <f t="shared" si="9"/>
        <v/>
      </c>
      <c r="P134" s="291" t="str">
        <f t="shared" si="10"/>
        <v/>
      </c>
      <c r="Q134" s="291" t="str">
        <f t="shared" si="11"/>
        <v/>
      </c>
    </row>
    <row r="135" spans="1:17" x14ac:dyDescent="0.25">
      <c r="A135" s="2" t="s">
        <v>217</v>
      </c>
      <c r="B135" s="2" t="s">
        <v>218</v>
      </c>
      <c r="C135" t="str">
        <f>VLOOKUP($B135,Totalt!$B$1:$BU$501,MATCH("Kvalitetsgranskad:",Totalt!$B$1:$BU$1,0),FALSE)</f>
        <v>Ja</v>
      </c>
      <c r="E135" t="str">
        <f>VLOOKUP($B135,Miljö!$B$1:$AG$479,MATCH(E$1,Miljö!$B$1:$AK$1,0),FALSE)</f>
        <v>Nej</v>
      </c>
      <c r="F135" t="str">
        <f>VLOOKUP($B135,Miljö!$B$1:$J$479,MATCH("Typ av ursprungsspecificerad el   (Om inget värde anges används Nordisk residualmix, se inforuta) ()",Miljö!$B$1:$J$1,0),FALSE)</f>
        <v>-</v>
      </c>
      <c r="G135">
        <f>VLOOKUP($B135,Miljö!$B$1:$J$479,MATCH("Primärenergifaktor ()",Miljö!$B$1:$J$1,0),FALSE)</f>
        <v>2.2400000000000002</v>
      </c>
      <c r="H135">
        <f>VLOOKUP($B135,Miljö!$B$1:$J$479,MATCH("Koldioxidekvivalenter energiomvandling (g/kwh)",Miljö!$B$1:$J$1,0),FALSE)</f>
        <v>350.5</v>
      </c>
      <c r="I135">
        <f>VLOOKUP($B135,Miljö!$B$1:$J$479,MATCH("Fossilandel för ursprungspecificerad el ()",Miljö!$B$1:$J$1,0),FALSE)</f>
        <v>0.48399999999999999</v>
      </c>
      <c r="J135">
        <f>VLOOKUP($B135,Miljö!$B$1:$J$479,MATCH("Kärnkraftsandel för ursprungsspecificerad el ()",Miljö!$B$1:$J$1,0),FALSE)</f>
        <v>0.35</v>
      </c>
      <c r="L135">
        <f>VLOOKUP($B135,Totalt!$B$1:$BU$501,MATCH("total el",Totalt!$B$1:$BU$1,0),FALSE)</f>
        <v>4.9119999999999997E-2</v>
      </c>
      <c r="N135" s="291">
        <f t="shared" si="8"/>
        <v>0.11002880000000001</v>
      </c>
      <c r="O135" s="291">
        <f t="shared" si="9"/>
        <v>17.216559999999998</v>
      </c>
      <c r="P135" s="291">
        <f t="shared" si="10"/>
        <v>2.377408E-2</v>
      </c>
      <c r="Q135" s="291">
        <f t="shared" si="11"/>
        <v>1.7191999999999999E-2</v>
      </c>
    </row>
    <row r="136" spans="1:17" x14ac:dyDescent="0.25">
      <c r="A136" s="2" t="s">
        <v>220</v>
      </c>
      <c r="B136" s="2" t="s">
        <v>221</v>
      </c>
      <c r="C136" t="str">
        <f>VLOOKUP($B136,Totalt!$B$1:$BU$501,MATCH("Kvalitetsgranskad:",Totalt!$B$1:$BU$1,0),FALSE)</f>
        <v>Ja</v>
      </c>
      <c r="E136" t="str">
        <f>VLOOKUP($B136,Miljö!$B$1:$AG$479,MATCH(E$1,Miljö!$B$1:$AK$1,0),FALSE)</f>
        <v>Ja</v>
      </c>
      <c r="F136" t="str">
        <f>VLOOKUP($B136,Miljö!$B$1:$J$479,MATCH("Typ av ursprungsspecificerad el   (Om inget värde anges används Nordisk residualmix, se inforuta) ()",Miljö!$B$1:$J$1,0),FALSE)</f>
        <v>'Vatten el'</v>
      </c>
      <c r="G136">
        <f>VLOOKUP($B136,Miljö!$B$1:$J$479,MATCH("Primärenergifaktor ()",Miljö!$B$1:$J$1,0),FALSE)</f>
        <v>1.1000000000000001</v>
      </c>
      <c r="H136">
        <f>VLOOKUP($B136,Miljö!$B$1:$J$479,MATCH("Koldioxidekvivalenter energiomvandling (g/kwh)",Miljö!$B$1:$J$1,0),FALSE)</f>
        <v>1.4999999999999999E-4</v>
      </c>
      <c r="I136">
        <f>VLOOKUP($B136,Miljö!$B$1:$J$479,MATCH("Fossilandel för ursprungspecificerad el ()",Miljö!$B$1:$J$1,0),FALSE)</f>
        <v>0</v>
      </c>
      <c r="J136">
        <f>VLOOKUP($B136,Miljö!$B$1:$J$479,MATCH("Kärnkraftsandel för ursprungsspecificerad el ()",Miljö!$B$1:$J$1,0),FALSE)</f>
        <v>0</v>
      </c>
      <c r="L136">
        <f>VLOOKUP($B136,Totalt!$B$1:$BU$501,MATCH("total el",Totalt!$B$1:$BU$1,0),FALSE)</f>
        <v>0.89700000000000002</v>
      </c>
      <c r="N136" s="291">
        <f t="shared" si="8"/>
        <v>0.98670000000000013</v>
      </c>
      <c r="O136" s="291">
        <f t="shared" si="9"/>
        <v>1.3454999999999999E-4</v>
      </c>
      <c r="P136" s="291">
        <f t="shared" si="10"/>
        <v>0</v>
      </c>
      <c r="Q136" s="291">
        <f t="shared" si="11"/>
        <v>0</v>
      </c>
    </row>
    <row r="137" spans="1:17" x14ac:dyDescent="0.25">
      <c r="A137" s="2" t="s">
        <v>222</v>
      </c>
      <c r="B137" s="2" t="s">
        <v>87</v>
      </c>
      <c r="C137" t="str">
        <f>VLOOKUP($B137,Totalt!$B$1:$BU$501,MATCH("Kvalitetsgranskad:",Totalt!$B$1:$BU$1,0),FALSE)</f>
        <v>Nej</v>
      </c>
      <c r="E137" t="str">
        <f>VLOOKUP($B137,Miljö!$B$1:$AG$479,MATCH(E$1,Miljö!$B$1:$AK$1,0),FALSE)</f>
        <v>Nej</v>
      </c>
      <c r="F137" t="str">
        <f>VLOOKUP($B137,Miljö!$B$1:$J$479,MATCH("Typ av ursprungsspecificerad el   (Om inget värde anges används Nordisk residualmix, se inforuta) ()",Miljö!$B$1:$J$1,0),FALSE)</f>
        <v>-</v>
      </c>
      <c r="G137" t="str">
        <f>VLOOKUP($B137,Miljö!$B$1:$J$479,MATCH("Primärenergifaktor ()",Miljö!$B$1:$J$1,0),FALSE)</f>
        <v>-</v>
      </c>
      <c r="H137" t="str">
        <f>VLOOKUP($B137,Miljö!$B$1:$J$479,MATCH("Koldioxidekvivalenter energiomvandling (g/kwh)",Miljö!$B$1:$J$1,0),FALSE)</f>
        <v>-</v>
      </c>
      <c r="I137" t="str">
        <f>VLOOKUP($B137,Miljö!$B$1:$J$479,MATCH("Fossilandel för ursprungspecificerad el ()",Miljö!$B$1:$J$1,0),FALSE)</f>
        <v>-</v>
      </c>
      <c r="J137" t="str">
        <f>VLOOKUP($B137,Miljö!$B$1:$J$479,MATCH("Kärnkraftsandel för ursprungsspecificerad el ()",Miljö!$B$1:$J$1,0),FALSE)</f>
        <v>-</v>
      </c>
      <c r="L137">
        <f>VLOOKUP($B137,Totalt!$B$1:$BU$501,MATCH("total el",Totalt!$B$1:$BU$1,0),FALSE)</f>
        <v>0</v>
      </c>
      <c r="N137" s="291" t="str">
        <f t="shared" si="8"/>
        <v/>
      </c>
      <c r="O137" s="291" t="str">
        <f t="shared" si="9"/>
        <v/>
      </c>
      <c r="P137" s="291" t="str">
        <f t="shared" si="10"/>
        <v/>
      </c>
      <c r="Q137" s="291" t="str">
        <f t="shared" si="11"/>
        <v/>
      </c>
    </row>
    <row r="138" spans="1:17" x14ac:dyDescent="0.25">
      <c r="A138" s="2" t="s">
        <v>223</v>
      </c>
      <c r="B138" s="2" t="s">
        <v>224</v>
      </c>
      <c r="C138" t="str">
        <f>VLOOKUP($B138,Totalt!$B$1:$BU$501,MATCH("Kvalitetsgranskad:",Totalt!$B$1:$BU$1,0),FALSE)</f>
        <v>Ja</v>
      </c>
      <c r="E138" t="str">
        <f>VLOOKUP($B138,Miljö!$B$1:$AG$479,MATCH(E$1,Miljö!$B$1:$AK$1,0),FALSE)</f>
        <v>Ja</v>
      </c>
      <c r="F138" t="str">
        <f>VLOOKUP($B138,Miljö!$B$1:$J$479,MATCH("Typ av ursprungsspecificerad el   (Om inget värde anges används Nordisk residualmix, se inforuta) ()",Miljö!$B$1:$J$1,0),FALSE)</f>
        <v>'Biokraft'</v>
      </c>
      <c r="G138">
        <f>VLOOKUP($B138,Miljö!$B$1:$J$479,MATCH("Primärenergifaktor ()",Miljö!$B$1:$J$1,0),FALSE)</f>
        <v>0.03</v>
      </c>
      <c r="H138">
        <f>VLOOKUP($B138,Miljö!$B$1:$J$479,MATCH("Koldioxidekvivalenter energiomvandling (g/kwh)",Miljö!$B$1:$J$1,0),FALSE)</f>
        <v>0</v>
      </c>
      <c r="I138">
        <f>VLOOKUP($B138,Miljö!$B$1:$J$479,MATCH("Fossilandel för ursprungspecificerad el ()",Miljö!$B$1:$J$1,0),FALSE)</f>
        <v>0</v>
      </c>
      <c r="J138">
        <f>VLOOKUP($B138,Miljö!$B$1:$J$479,MATCH("Kärnkraftsandel för ursprungsspecificerad el ()",Miljö!$B$1:$J$1,0),FALSE)</f>
        <v>0</v>
      </c>
      <c r="L138">
        <f>VLOOKUP($B138,Totalt!$B$1:$BU$501,MATCH("total el",Totalt!$B$1:$BU$1,0),FALSE)</f>
        <v>10.414070000000001</v>
      </c>
      <c r="N138" s="291">
        <f t="shared" si="8"/>
        <v>0.31242209999999998</v>
      </c>
      <c r="O138" s="291">
        <f t="shared" si="9"/>
        <v>0</v>
      </c>
      <c r="P138" s="291">
        <f t="shared" si="10"/>
        <v>0</v>
      </c>
      <c r="Q138" s="291">
        <f t="shared" si="11"/>
        <v>0</v>
      </c>
    </row>
    <row r="139" spans="1:17" x14ac:dyDescent="0.25">
      <c r="A139" s="2" t="s">
        <v>225</v>
      </c>
      <c r="B139" s="2" t="s">
        <v>226</v>
      </c>
      <c r="C139" t="str">
        <f>VLOOKUP($B139,Totalt!$B$1:$BU$501,MATCH("Kvalitetsgranskad:",Totalt!$B$1:$BU$1,0),FALSE)</f>
        <v>Ja</v>
      </c>
      <c r="E139" t="str">
        <f>VLOOKUP($B139,Miljö!$B$1:$AG$479,MATCH(E$1,Miljö!$B$1:$AK$1,0),FALSE)</f>
        <v>Ja</v>
      </c>
      <c r="F139" t="str">
        <f>VLOOKUP($B139,Miljö!$B$1:$J$479,MATCH("Typ av ursprungsspecificerad el   (Om inget värde anges används Nordisk residualmix, se inforuta) ()",Miljö!$B$1:$J$1,0),FALSE)</f>
        <v>'Vattenkraft'</v>
      </c>
      <c r="G139">
        <f>VLOOKUP($B139,Miljö!$B$1:$J$479,MATCH("Primärenergifaktor ()",Miljö!$B$1:$J$1,0),FALSE)</f>
        <v>1.1000000000000001</v>
      </c>
      <c r="H139">
        <f>VLOOKUP($B139,Miljö!$B$1:$J$479,MATCH("Koldioxidekvivalenter energiomvandling (g/kwh)",Miljö!$B$1:$J$1,0),FALSE)</f>
        <v>0.02</v>
      </c>
      <c r="I139">
        <f>VLOOKUP($B139,Miljö!$B$1:$J$479,MATCH("Fossilandel för ursprungspecificerad el ()",Miljö!$B$1:$J$1,0),FALSE)</f>
        <v>0</v>
      </c>
      <c r="J139">
        <f>VLOOKUP($B139,Miljö!$B$1:$J$479,MATCH("Kärnkraftsandel för ursprungsspecificerad el ()",Miljö!$B$1:$J$1,0),FALSE)</f>
        <v>0</v>
      </c>
      <c r="L139">
        <f>VLOOKUP($B139,Totalt!$B$1:$BU$501,MATCH("total el",Totalt!$B$1:$BU$1,0),FALSE)</f>
        <v>7.8</v>
      </c>
      <c r="N139" s="291">
        <f t="shared" si="8"/>
        <v>8.58</v>
      </c>
      <c r="O139" s="291">
        <f t="shared" si="9"/>
        <v>0.156</v>
      </c>
      <c r="P139" s="291">
        <f t="shared" si="10"/>
        <v>0</v>
      </c>
      <c r="Q139" s="291">
        <f t="shared" si="11"/>
        <v>0</v>
      </c>
    </row>
    <row r="140" spans="1:17" x14ac:dyDescent="0.25">
      <c r="A140" s="2" t="s">
        <v>225</v>
      </c>
      <c r="B140" s="2" t="s">
        <v>227</v>
      </c>
      <c r="C140" t="str">
        <f>VLOOKUP($B140,Totalt!$B$1:$BU$501,MATCH("Kvalitetsgranskad:",Totalt!$B$1:$BU$1,0),FALSE)</f>
        <v>Ja</v>
      </c>
      <c r="E140" t="str">
        <f>VLOOKUP($B140,Miljö!$B$1:$AG$479,MATCH(E$1,Miljö!$B$1:$AK$1,0),FALSE)</f>
        <v>Ja</v>
      </c>
      <c r="F140" t="str">
        <f>VLOOKUP($B140,Miljö!$B$1:$J$479,MATCH("Typ av ursprungsspecificerad el   (Om inget värde anges används Nordisk residualmix, se inforuta) ()",Miljö!$B$1:$J$1,0),FALSE)</f>
        <v>'Vattenkraft'</v>
      </c>
      <c r="G140">
        <f>VLOOKUP($B140,Miljö!$B$1:$J$479,MATCH("Primärenergifaktor ()",Miljö!$B$1:$J$1,0),FALSE)</f>
        <v>1.1000000000000001</v>
      </c>
      <c r="H140">
        <f>VLOOKUP($B140,Miljö!$B$1:$J$479,MATCH("Koldioxidekvivalenter energiomvandling (g/kwh)",Miljö!$B$1:$J$1,0),FALSE)</f>
        <v>0.02</v>
      </c>
      <c r="I140">
        <f>VLOOKUP($B140,Miljö!$B$1:$J$479,MATCH("Fossilandel för ursprungspecificerad el ()",Miljö!$B$1:$J$1,0),FALSE)</f>
        <v>0</v>
      </c>
      <c r="J140">
        <f>VLOOKUP($B140,Miljö!$B$1:$J$479,MATCH("Kärnkraftsandel för ursprungsspecificerad el ()",Miljö!$B$1:$J$1,0),FALSE)</f>
        <v>0</v>
      </c>
      <c r="L140">
        <f>VLOOKUP($B140,Totalt!$B$1:$BU$501,MATCH("total el",Totalt!$B$1:$BU$1,0),FALSE)</f>
        <v>0.57999999999999996</v>
      </c>
      <c r="N140" s="291">
        <f t="shared" si="8"/>
        <v>0.63800000000000001</v>
      </c>
      <c r="O140" s="291">
        <f t="shared" si="9"/>
        <v>1.1599999999999999E-2</v>
      </c>
      <c r="P140" s="291">
        <f t="shared" si="10"/>
        <v>0</v>
      </c>
      <c r="Q140" s="291">
        <f t="shared" si="11"/>
        <v>0</v>
      </c>
    </row>
    <row r="141" spans="1:17" x14ac:dyDescent="0.25">
      <c r="A141" s="2" t="s">
        <v>228</v>
      </c>
      <c r="B141" s="2" t="s">
        <v>229</v>
      </c>
      <c r="C141" t="str">
        <f>VLOOKUP($B141,Totalt!$B$1:$BU$501,MATCH("Kvalitetsgranskad:",Totalt!$B$1:$BU$1,0),FALSE)</f>
        <v>Ja</v>
      </c>
      <c r="E141" t="str">
        <f>VLOOKUP($B141,Miljö!$B$1:$AG$479,MATCH(E$1,Miljö!$B$1:$AK$1,0),FALSE)</f>
        <v>Ja</v>
      </c>
      <c r="F141" t="str">
        <f>VLOOKUP($B141,Miljö!$B$1:$J$479,MATCH("Typ av ursprungsspecificerad el   (Om inget värde anges används Nordisk residualmix, se inforuta) ()",Miljö!$B$1:$J$1,0),FALSE)</f>
        <v>'Vattenkraft'</v>
      </c>
      <c r="G141">
        <f>VLOOKUP($B141,Miljö!$B$1:$J$479,MATCH("Primärenergifaktor ()",Miljö!$B$1:$J$1,0),FALSE)</f>
        <v>1.1000000000000001</v>
      </c>
      <c r="H141">
        <f>VLOOKUP($B141,Miljö!$B$1:$J$479,MATCH("Koldioxidekvivalenter energiomvandling (g/kwh)",Miljö!$B$1:$J$1,0),FALSE)</f>
        <v>0</v>
      </c>
      <c r="I141">
        <f>VLOOKUP($B141,Miljö!$B$1:$J$479,MATCH("Fossilandel för ursprungspecificerad el ()",Miljö!$B$1:$J$1,0),FALSE)</f>
        <v>0</v>
      </c>
      <c r="J141">
        <f>VLOOKUP($B141,Miljö!$B$1:$J$479,MATCH("Kärnkraftsandel för ursprungsspecificerad el ()",Miljö!$B$1:$J$1,0),FALSE)</f>
        <v>0</v>
      </c>
      <c r="L141">
        <f>VLOOKUP($B141,Totalt!$B$1:$BU$501,MATCH("total el",Totalt!$B$1:$BU$1,0),FALSE)</f>
        <v>0.37077300000000002</v>
      </c>
      <c r="N141" s="291">
        <f t="shared" si="8"/>
        <v>0.40785030000000005</v>
      </c>
      <c r="O141" s="291">
        <f t="shared" si="9"/>
        <v>0</v>
      </c>
      <c r="P141" s="291">
        <f t="shared" si="10"/>
        <v>0</v>
      </c>
      <c r="Q141" s="291">
        <f t="shared" si="11"/>
        <v>0</v>
      </c>
    </row>
    <row r="142" spans="1:17" x14ac:dyDescent="0.25">
      <c r="A142" s="2" t="s">
        <v>230</v>
      </c>
      <c r="B142" s="2" t="s">
        <v>231</v>
      </c>
      <c r="C142" t="str">
        <f>VLOOKUP($B142,Totalt!$B$1:$BU$501,MATCH("Kvalitetsgranskad:",Totalt!$B$1:$BU$1,0),FALSE)</f>
        <v>Ja</v>
      </c>
      <c r="E142" t="str">
        <f>VLOOKUP($B142,Miljö!$B$1:$AG$479,MATCH(E$1,Miljö!$B$1:$AK$1,0),FALSE)</f>
        <v>Ja</v>
      </c>
      <c r="F142" t="str">
        <f>VLOOKUP($B142,Miljö!$B$1:$J$479,MATCH("Typ av ursprungsspecificerad el   (Om inget värde anges används Nordisk residualmix, se inforuta) ()",Miljö!$B$1:$J$1,0),FALSE)</f>
        <v>'vattenkraft el'</v>
      </c>
      <c r="G142">
        <f>VLOOKUP($B142,Miljö!$B$1:$J$479,MATCH("Primärenergifaktor ()",Miljö!$B$1:$J$1,0),FALSE)</f>
        <v>1.1000000000000001</v>
      </c>
      <c r="H142">
        <f>VLOOKUP($B142,Miljö!$B$1:$J$479,MATCH("Koldioxidekvivalenter energiomvandling (g/kwh)",Miljö!$B$1:$J$1,0),FALSE)</f>
        <v>0</v>
      </c>
      <c r="I142">
        <f>VLOOKUP($B142,Miljö!$B$1:$J$479,MATCH("Fossilandel för ursprungspecificerad el ()",Miljö!$B$1:$J$1,0),FALSE)</f>
        <v>0</v>
      </c>
      <c r="J142">
        <f>VLOOKUP($B142,Miljö!$B$1:$J$479,MATCH("Kärnkraftsandel för ursprungsspecificerad el ()",Miljö!$B$1:$J$1,0),FALSE)</f>
        <v>0</v>
      </c>
      <c r="L142">
        <f>VLOOKUP($B142,Totalt!$B$1:$BU$501,MATCH("total el",Totalt!$B$1:$BU$1,0),FALSE)</f>
        <v>1.7999999999999998</v>
      </c>
      <c r="N142" s="291">
        <f t="shared" si="8"/>
        <v>1.98</v>
      </c>
      <c r="O142" s="291">
        <f t="shared" si="9"/>
        <v>0</v>
      </c>
      <c r="P142" s="291">
        <f t="shared" si="10"/>
        <v>0</v>
      </c>
      <c r="Q142" s="291">
        <f t="shared" si="11"/>
        <v>0</v>
      </c>
    </row>
    <row r="143" spans="1:17" x14ac:dyDescent="0.25">
      <c r="A143" s="2" t="s">
        <v>232</v>
      </c>
      <c r="B143" s="2" t="s">
        <v>233</v>
      </c>
      <c r="C143" t="str">
        <f>VLOOKUP($B143,Totalt!$B$1:$BU$501,MATCH("Kvalitetsgranskad:",Totalt!$B$1:$BU$1,0),FALSE)</f>
        <v>Nej</v>
      </c>
      <c r="E143" t="str">
        <f>VLOOKUP($B143,Miljö!$B$1:$AG$479,MATCH(E$1,Miljö!$B$1:$AK$1,0),FALSE)</f>
        <v>Ja</v>
      </c>
      <c r="F143" t="str">
        <f>VLOOKUP($B143,Miljö!$B$1:$J$479,MATCH("Typ av ursprungsspecificerad el   (Om inget värde anges används Nordisk residualmix, se inforuta) ()",Miljö!$B$1:$J$1,0),FALSE)</f>
        <v>'Jämtkrafts lokalel'</v>
      </c>
      <c r="G143">
        <f>VLOOKUP($B143,Miljö!$B$1:$J$479,MATCH("Primärenergifaktor ()",Miljö!$B$1:$J$1,0),FALSE)</f>
        <v>0.86339999999999995</v>
      </c>
      <c r="H143">
        <f>VLOOKUP($B143,Miljö!$B$1:$J$479,MATCH("Koldioxidekvivalenter energiomvandling (g/kwh)",Miljö!$B$1:$J$1,0),FALSE)</f>
        <v>0.28339199999999998</v>
      </c>
      <c r="I143">
        <f>VLOOKUP($B143,Miljö!$B$1:$J$479,MATCH("Fossilandel för ursprungspecificerad el ()",Miljö!$B$1:$J$1,0),FALSE)</f>
        <v>0</v>
      </c>
      <c r="J143">
        <f>VLOOKUP($B143,Miljö!$B$1:$J$479,MATCH("Kärnkraftsandel för ursprungsspecificerad el ()",Miljö!$B$1:$J$1,0),FALSE)</f>
        <v>0</v>
      </c>
      <c r="L143">
        <f>VLOOKUP($B143,Totalt!$B$1:$BU$501,MATCH("total el",Totalt!$B$1:$BU$1,0),FALSE)</f>
        <v>0</v>
      </c>
      <c r="N143" s="291">
        <f t="shared" si="8"/>
        <v>0</v>
      </c>
      <c r="O143" s="291">
        <f t="shared" si="9"/>
        <v>0</v>
      </c>
      <c r="P143" s="291">
        <f t="shared" si="10"/>
        <v>0</v>
      </c>
      <c r="Q143" s="291">
        <f t="shared" si="11"/>
        <v>0</v>
      </c>
    </row>
    <row r="144" spans="1:17" x14ac:dyDescent="0.25">
      <c r="A144" s="2" t="s">
        <v>232</v>
      </c>
      <c r="B144" s="2" t="s">
        <v>234</v>
      </c>
      <c r="C144" t="str">
        <f>VLOOKUP($B144,Totalt!$B$1:$BU$501,MATCH("Kvalitetsgranskad:",Totalt!$B$1:$BU$1,0),FALSE)</f>
        <v>Ja</v>
      </c>
      <c r="E144" t="str">
        <f>VLOOKUP($B144,Miljö!$B$1:$AG$479,MATCH(E$1,Miljö!$B$1:$AK$1,0),FALSE)</f>
        <v>Ja</v>
      </c>
      <c r="F144" t="str">
        <f>VLOOKUP($B144,Miljö!$B$1:$J$479,MATCH("Typ av ursprungsspecificerad el   (Om inget värde anges används Nordisk residualmix, se inforuta) ()",Miljö!$B$1:$J$1,0),FALSE)</f>
        <v>'Jämtkraft lokalel'</v>
      </c>
      <c r="G144">
        <f>VLOOKUP($B144,Miljö!$B$1:$J$479,MATCH("Primärenergifaktor ()",Miljö!$B$1:$J$1,0),FALSE)</f>
        <v>0.86350000000000005</v>
      </c>
      <c r="H144">
        <f>VLOOKUP($B144,Miljö!$B$1:$J$479,MATCH("Koldioxidekvivalenter energiomvandling (g/kwh)",Miljö!$B$1:$J$1,0),FALSE)</f>
        <v>0.28347</v>
      </c>
      <c r="I144">
        <f>VLOOKUP($B144,Miljö!$B$1:$J$479,MATCH("Fossilandel för ursprungspecificerad el ()",Miljö!$B$1:$J$1,0),FALSE)</f>
        <v>0</v>
      </c>
      <c r="J144">
        <f>VLOOKUP($B144,Miljö!$B$1:$J$479,MATCH("Kärnkraftsandel för ursprungsspecificerad el ()",Miljö!$B$1:$J$1,0),FALSE)</f>
        <v>0</v>
      </c>
      <c r="L144">
        <f>VLOOKUP($B144,Totalt!$B$1:$BU$501,MATCH("total el",Totalt!$B$1:$BU$1,0),FALSE)</f>
        <v>1.0589</v>
      </c>
      <c r="N144" s="291">
        <f t="shared" si="8"/>
        <v>0.91436015000000004</v>
      </c>
      <c r="O144" s="291">
        <f t="shared" si="9"/>
        <v>0.30016638299999998</v>
      </c>
      <c r="P144" s="291">
        <f t="shared" si="10"/>
        <v>0</v>
      </c>
      <c r="Q144" s="291">
        <f t="shared" si="11"/>
        <v>0</v>
      </c>
    </row>
    <row r="145" spans="1:17" x14ac:dyDescent="0.25">
      <c r="A145" s="2" t="s">
        <v>232</v>
      </c>
      <c r="B145" s="2" t="s">
        <v>235</v>
      </c>
      <c r="C145" t="str">
        <f>VLOOKUP($B145,Totalt!$B$1:$BU$501,MATCH("Kvalitetsgranskad:",Totalt!$B$1:$BU$1,0),FALSE)</f>
        <v>Ja</v>
      </c>
      <c r="E145" t="str">
        <f>VLOOKUP($B145,Miljö!$B$1:$AG$479,MATCH(E$1,Miljö!$B$1:$AK$1,0),FALSE)</f>
        <v>Ja</v>
      </c>
      <c r="F145" t="str">
        <f>VLOOKUP($B145,Miljö!$B$1:$J$479,MATCH("Typ av ursprungsspecificerad el   (Om inget värde anges används Nordisk residualmix, se inforuta) ()",Miljö!$B$1:$J$1,0),FALSE)</f>
        <v>'Jämtkraft lokalel'</v>
      </c>
      <c r="G145">
        <f>VLOOKUP($B145,Miljö!$B$1:$J$479,MATCH("Primärenergifaktor ()",Miljö!$B$1:$J$1,0),FALSE)</f>
        <v>0.86350000000000005</v>
      </c>
      <c r="H145">
        <f>VLOOKUP($B145,Miljö!$B$1:$J$479,MATCH("Koldioxidekvivalenter energiomvandling (g/kwh)",Miljö!$B$1:$J$1,0),FALSE)</f>
        <v>0.28347</v>
      </c>
      <c r="I145">
        <f>VLOOKUP($B145,Miljö!$B$1:$J$479,MATCH("Fossilandel för ursprungspecificerad el ()",Miljö!$B$1:$J$1,0),FALSE)</f>
        <v>0</v>
      </c>
      <c r="J145">
        <f>VLOOKUP($B145,Miljö!$B$1:$J$479,MATCH("Kärnkraftsandel för ursprungsspecificerad el ()",Miljö!$B$1:$J$1,0),FALSE)</f>
        <v>0</v>
      </c>
      <c r="L145">
        <f>VLOOKUP($B145,Totalt!$B$1:$BU$501,MATCH("total el",Totalt!$B$1:$BU$1,0),FALSE)</f>
        <v>2.3757999999999999</v>
      </c>
      <c r="N145" s="291">
        <f t="shared" si="8"/>
        <v>2.0515033000000003</v>
      </c>
      <c r="O145" s="291">
        <f t="shared" si="9"/>
        <v>0.673468026</v>
      </c>
      <c r="P145" s="291">
        <f t="shared" si="10"/>
        <v>0</v>
      </c>
      <c r="Q145" s="291">
        <f t="shared" si="11"/>
        <v>0</v>
      </c>
    </row>
    <row r="146" spans="1:17" x14ac:dyDescent="0.25">
      <c r="A146" s="2" t="s">
        <v>232</v>
      </c>
      <c r="B146" s="2" t="s">
        <v>236</v>
      </c>
      <c r="C146" t="str">
        <f>VLOOKUP($B146,Totalt!$B$1:$BU$501,MATCH("Kvalitetsgranskad:",Totalt!$B$1:$BU$1,0),FALSE)</f>
        <v>Ja</v>
      </c>
      <c r="E146" t="str">
        <f>VLOOKUP($B146,Miljö!$B$1:$AG$479,MATCH(E$1,Miljö!$B$1:$AK$1,0),FALSE)</f>
        <v>Ja</v>
      </c>
      <c r="F146" t="str">
        <f>VLOOKUP($B146,Miljö!$B$1:$J$479,MATCH("Typ av ursprungsspecificerad el   (Om inget värde anges används Nordisk residualmix, se inforuta) ()",Miljö!$B$1:$J$1,0),FALSE)</f>
        <v>'Jämtkraft lokalel'</v>
      </c>
      <c r="G146">
        <f>VLOOKUP($B146,Miljö!$B$1:$J$479,MATCH("Primärenergifaktor ()",Miljö!$B$1:$J$1,0),FALSE)</f>
        <v>0.86350000000000005</v>
      </c>
      <c r="H146">
        <f>VLOOKUP($B146,Miljö!$B$1:$J$479,MATCH("Koldioxidekvivalenter energiomvandling (g/kwh)",Miljö!$B$1:$J$1,0),FALSE)</f>
        <v>0.28347</v>
      </c>
      <c r="I146">
        <f>VLOOKUP($B146,Miljö!$B$1:$J$479,MATCH("Fossilandel för ursprungspecificerad el ()",Miljö!$B$1:$J$1,0),FALSE)</f>
        <v>0</v>
      </c>
      <c r="J146">
        <f>VLOOKUP($B146,Miljö!$B$1:$J$479,MATCH("Kärnkraftsandel för ursprungsspecificerad el ()",Miljö!$B$1:$J$1,0),FALSE)</f>
        <v>0</v>
      </c>
      <c r="L146">
        <f>VLOOKUP($B146,Totalt!$B$1:$BU$501,MATCH("total el",Totalt!$B$1:$BU$1,0),FALSE)</f>
        <v>16.4925</v>
      </c>
      <c r="N146" s="291">
        <f t="shared" si="8"/>
        <v>14.241273750000001</v>
      </c>
      <c r="O146" s="291">
        <f t="shared" si="9"/>
        <v>4.6751289749999998</v>
      </c>
      <c r="P146" s="291">
        <f t="shared" si="10"/>
        <v>0</v>
      </c>
      <c r="Q146" s="291">
        <f t="shared" si="11"/>
        <v>0</v>
      </c>
    </row>
    <row r="147" spans="1:17" x14ac:dyDescent="0.25">
      <c r="A147" s="2" t="s">
        <v>237</v>
      </c>
      <c r="B147" s="2" t="s">
        <v>238</v>
      </c>
      <c r="C147" t="str">
        <f>VLOOKUP($B147,Totalt!$B$1:$BU$501,MATCH("Kvalitetsgranskad:",Totalt!$B$1:$BU$1,0),FALSE)</f>
        <v>Ja</v>
      </c>
      <c r="E147" t="str">
        <f>VLOOKUP($B147,Miljö!$B$1:$AG$479,MATCH(E$1,Miljö!$B$1:$AK$1,0),FALSE)</f>
        <v>Nej</v>
      </c>
      <c r="F147" t="str">
        <f>VLOOKUP($B147,Miljö!$B$1:$J$479,MATCH("Typ av ursprungsspecificerad el   (Om inget värde anges används Nordisk residualmix, se inforuta) ()",Miljö!$B$1:$J$1,0),FALSE)</f>
        <v>-</v>
      </c>
      <c r="G147">
        <f>VLOOKUP($B147,Miljö!$B$1:$J$479,MATCH("Primärenergifaktor ()",Miljö!$B$1:$J$1,0),FALSE)</f>
        <v>2.2400000000000002</v>
      </c>
      <c r="H147">
        <f>VLOOKUP($B147,Miljö!$B$1:$J$479,MATCH("Koldioxidekvivalenter energiomvandling (g/kwh)",Miljö!$B$1:$J$1,0),FALSE)</f>
        <v>350.5</v>
      </c>
      <c r="I147">
        <f>VLOOKUP($B147,Miljö!$B$1:$J$479,MATCH("Fossilandel för ursprungspecificerad el ()",Miljö!$B$1:$J$1,0),FALSE)</f>
        <v>0.48399999999999999</v>
      </c>
      <c r="J147">
        <f>VLOOKUP($B147,Miljö!$B$1:$J$479,MATCH("Kärnkraftsandel för ursprungsspecificerad el ()",Miljö!$B$1:$J$1,0),FALSE)</f>
        <v>0.35</v>
      </c>
      <c r="L147">
        <f>VLOOKUP($B147,Totalt!$B$1:$BU$501,MATCH("total el",Totalt!$B$1:$BU$1,0),FALSE)</f>
        <v>1</v>
      </c>
      <c r="N147" s="291">
        <f t="shared" si="8"/>
        <v>2.2400000000000002</v>
      </c>
      <c r="O147" s="291">
        <f t="shared" si="9"/>
        <v>350.5</v>
      </c>
      <c r="P147" s="291">
        <f t="shared" si="10"/>
        <v>0.48399999999999999</v>
      </c>
      <c r="Q147" s="291">
        <f t="shared" si="11"/>
        <v>0.35</v>
      </c>
    </row>
    <row r="148" spans="1:17" x14ac:dyDescent="0.25">
      <c r="A148" s="2" t="s">
        <v>240</v>
      </c>
      <c r="B148" s="2" t="s">
        <v>241</v>
      </c>
      <c r="C148" t="str">
        <f>VLOOKUP($B148,Totalt!$B$1:$BU$501,MATCH("Kvalitetsgranskad:",Totalt!$B$1:$BU$1,0),FALSE)</f>
        <v>Ja</v>
      </c>
      <c r="E148" t="str">
        <f>VLOOKUP($B148,Miljö!$B$1:$AG$479,MATCH(E$1,Miljö!$B$1:$AK$1,0),FALSE)</f>
        <v>Ja</v>
      </c>
      <c r="F148" t="str">
        <f>VLOOKUP($B148,Miljö!$B$1:$J$479,MATCH("Typ av ursprungsspecificerad el   (Om inget värde anges används Nordisk residualmix, se inforuta) ()",Miljö!$B$1:$J$1,0),FALSE)</f>
        <v>'Biokraft'</v>
      </c>
      <c r="G148">
        <f>VLOOKUP($B148,Miljö!$B$1:$J$479,MATCH("Primärenergifaktor ()",Miljö!$B$1:$J$1,0),FALSE)</f>
        <v>2</v>
      </c>
      <c r="H148">
        <f>VLOOKUP($B148,Miljö!$B$1:$J$479,MATCH("Koldioxidekvivalenter energiomvandling (g/kwh)",Miljö!$B$1:$J$1,0),FALSE)</f>
        <v>0</v>
      </c>
      <c r="I148">
        <f>VLOOKUP($B148,Miljö!$B$1:$J$479,MATCH("Fossilandel för ursprungspecificerad el ()",Miljö!$B$1:$J$1,0),FALSE)</f>
        <v>0</v>
      </c>
      <c r="J148">
        <f>VLOOKUP($B148,Miljö!$B$1:$J$479,MATCH("Kärnkraftsandel för ursprungsspecificerad el ()",Miljö!$B$1:$J$1,0),FALSE)</f>
        <v>0</v>
      </c>
      <c r="L148">
        <f>VLOOKUP($B148,Totalt!$B$1:$BU$501,MATCH("total el",Totalt!$B$1:$BU$1,0),FALSE)</f>
        <v>0.42</v>
      </c>
      <c r="N148" s="291">
        <f t="shared" si="8"/>
        <v>0.84</v>
      </c>
      <c r="O148" s="291">
        <f t="shared" si="9"/>
        <v>0</v>
      </c>
      <c r="P148" s="291">
        <f t="shared" si="10"/>
        <v>0</v>
      </c>
      <c r="Q148" s="291">
        <f t="shared" si="11"/>
        <v>0</v>
      </c>
    </row>
    <row r="149" spans="1:17" x14ac:dyDescent="0.25">
      <c r="A149" s="2" t="s">
        <v>240</v>
      </c>
      <c r="B149" s="2" t="s">
        <v>242</v>
      </c>
      <c r="C149" t="str">
        <f>VLOOKUP($B149,Totalt!$B$1:$BU$501,MATCH("Kvalitetsgranskad:",Totalt!$B$1:$BU$1,0),FALSE)</f>
        <v>Ja</v>
      </c>
      <c r="E149" t="str">
        <f>VLOOKUP($B149,Miljö!$B$1:$AG$479,MATCH(E$1,Miljö!$B$1:$AK$1,0),FALSE)</f>
        <v>Ja</v>
      </c>
      <c r="F149" t="str">
        <f>VLOOKUP($B149,Miljö!$B$1:$J$479,MATCH("Typ av ursprungsspecificerad el   (Om inget värde anges används Nordisk residualmix, se inforuta) ()",Miljö!$B$1:$J$1,0),FALSE)</f>
        <v>'Biokraft'</v>
      </c>
      <c r="G149">
        <f>VLOOKUP($B149,Miljö!$B$1:$J$479,MATCH("Primärenergifaktor ()",Miljö!$B$1:$J$1,0),FALSE)</f>
        <v>2</v>
      </c>
      <c r="H149">
        <f>VLOOKUP($B149,Miljö!$B$1:$J$479,MATCH("Koldioxidekvivalenter energiomvandling (g/kwh)",Miljö!$B$1:$J$1,0),FALSE)</f>
        <v>0</v>
      </c>
      <c r="I149">
        <f>VLOOKUP($B149,Miljö!$B$1:$J$479,MATCH("Fossilandel för ursprungspecificerad el ()",Miljö!$B$1:$J$1,0),FALSE)</f>
        <v>0</v>
      </c>
      <c r="J149">
        <f>VLOOKUP($B149,Miljö!$B$1:$J$479,MATCH("Kärnkraftsandel för ursprungsspecificerad el ()",Miljö!$B$1:$J$1,0),FALSE)</f>
        <v>0</v>
      </c>
      <c r="L149">
        <f>VLOOKUP($B149,Totalt!$B$1:$BU$501,MATCH("total el",Totalt!$B$1:$BU$1,0),FALSE)</f>
        <v>30.653499999999998</v>
      </c>
      <c r="N149" s="291">
        <f t="shared" si="8"/>
        <v>61.306999999999995</v>
      </c>
      <c r="O149" s="291">
        <f t="shared" si="9"/>
        <v>0</v>
      </c>
      <c r="P149" s="291">
        <f t="shared" si="10"/>
        <v>0</v>
      </c>
      <c r="Q149" s="291">
        <f t="shared" si="11"/>
        <v>0</v>
      </c>
    </row>
    <row r="150" spans="1:17" x14ac:dyDescent="0.25">
      <c r="A150" s="2" t="s">
        <v>240</v>
      </c>
      <c r="B150" s="2" t="s">
        <v>243</v>
      </c>
      <c r="C150" t="str">
        <f>VLOOKUP($B150,Totalt!$B$1:$BU$501,MATCH("Kvalitetsgranskad:",Totalt!$B$1:$BU$1,0),FALSE)</f>
        <v>Ja</v>
      </c>
      <c r="E150" t="str">
        <f>VLOOKUP($B150,Miljö!$B$1:$AG$479,MATCH(E$1,Miljö!$B$1:$AK$1,0),FALSE)</f>
        <v>Ja</v>
      </c>
      <c r="F150" t="str">
        <f>VLOOKUP($B150,Miljö!$B$1:$J$479,MATCH("Typ av ursprungsspecificerad el   (Om inget värde anges används Nordisk residualmix, se inforuta) ()",Miljö!$B$1:$J$1,0),FALSE)</f>
        <v>'Biokraft'</v>
      </c>
      <c r="G150">
        <f>VLOOKUP($B150,Miljö!$B$1:$J$479,MATCH("Primärenergifaktor ()",Miljö!$B$1:$J$1,0),FALSE)</f>
        <v>2</v>
      </c>
      <c r="H150">
        <f>VLOOKUP($B150,Miljö!$B$1:$J$479,MATCH("Koldioxidekvivalenter energiomvandling (g/kwh)",Miljö!$B$1:$J$1,0),FALSE)</f>
        <v>0</v>
      </c>
      <c r="I150">
        <f>VLOOKUP($B150,Miljö!$B$1:$J$479,MATCH("Fossilandel för ursprungspecificerad el ()",Miljö!$B$1:$J$1,0),FALSE)</f>
        <v>0</v>
      </c>
      <c r="J150">
        <f>VLOOKUP($B150,Miljö!$B$1:$J$479,MATCH("Kärnkraftsandel för ursprungsspecificerad el ()",Miljö!$B$1:$J$1,0),FALSE)</f>
        <v>0</v>
      </c>
      <c r="L150">
        <f>VLOOKUP($B150,Totalt!$B$1:$BU$501,MATCH("total el",Totalt!$B$1:$BU$1,0),FALSE)</f>
        <v>0.08</v>
      </c>
      <c r="N150" s="291">
        <f t="shared" si="8"/>
        <v>0.16</v>
      </c>
      <c r="O150" s="291">
        <f t="shared" si="9"/>
        <v>0</v>
      </c>
      <c r="P150" s="291">
        <f t="shared" si="10"/>
        <v>0</v>
      </c>
      <c r="Q150" s="291">
        <f t="shared" si="11"/>
        <v>0</v>
      </c>
    </row>
    <row r="151" spans="1:17" x14ac:dyDescent="0.25">
      <c r="A151" s="2" t="s">
        <v>244</v>
      </c>
      <c r="B151" s="2" t="s">
        <v>245</v>
      </c>
      <c r="C151" t="str">
        <f>VLOOKUP($B151,Totalt!$B$1:$BU$501,MATCH("Kvalitetsgranskad:",Totalt!$B$1:$BU$1,0),FALSE)</f>
        <v>Ja</v>
      </c>
      <c r="E151" t="str">
        <f>VLOOKUP($B151,Miljö!$B$1:$AG$479,MATCH(E$1,Miljö!$B$1:$AK$1,0),FALSE)</f>
        <v>Ja</v>
      </c>
      <c r="F151" t="str">
        <f>VLOOKUP($B151,Miljö!$B$1:$J$479,MATCH("Typ av ursprungsspecificerad el   (Om inget värde anges används Nordisk residualmix, se inforuta) ()",Miljö!$B$1:$J$1,0),FALSE)</f>
        <v>'100% förnybar el'</v>
      </c>
      <c r="G151">
        <f>VLOOKUP($B151,Miljö!$B$1:$J$479,MATCH("Primärenergifaktor ()",Miljö!$B$1:$J$1,0),FALSE)</f>
        <v>1.1000000000000001</v>
      </c>
      <c r="H151">
        <f>VLOOKUP($B151,Miljö!$B$1:$J$479,MATCH("Koldioxidekvivalenter energiomvandling (g/kwh)",Miljö!$B$1:$J$1,0),FALSE)</f>
        <v>0</v>
      </c>
      <c r="I151">
        <f>VLOOKUP($B151,Miljö!$B$1:$J$479,MATCH("Fossilandel för ursprungspecificerad el ()",Miljö!$B$1:$J$1,0),FALSE)</f>
        <v>0</v>
      </c>
      <c r="J151">
        <f>VLOOKUP($B151,Miljö!$B$1:$J$479,MATCH("Kärnkraftsandel för ursprungsspecificerad el ()",Miljö!$B$1:$J$1,0),FALSE)</f>
        <v>0</v>
      </c>
      <c r="L151">
        <f>VLOOKUP($B151,Totalt!$B$1:$BU$501,MATCH("total el",Totalt!$B$1:$BU$1,0),FALSE)</f>
        <v>15.0419</v>
      </c>
      <c r="N151" s="291">
        <f t="shared" si="8"/>
        <v>16.546090000000003</v>
      </c>
      <c r="O151" s="291">
        <f t="shared" si="9"/>
        <v>0</v>
      </c>
      <c r="P151" s="291">
        <f t="shared" si="10"/>
        <v>0</v>
      </c>
      <c r="Q151" s="291">
        <f t="shared" si="11"/>
        <v>0</v>
      </c>
    </row>
    <row r="152" spans="1:17" x14ac:dyDescent="0.25">
      <c r="A152" s="2" t="s">
        <v>248</v>
      </c>
      <c r="B152" s="2" t="s">
        <v>249</v>
      </c>
      <c r="C152" t="str">
        <f>VLOOKUP($B152,Totalt!$B$1:$BU$501,MATCH("Kvalitetsgranskad:",Totalt!$B$1:$BU$1,0),FALSE)</f>
        <v>Ja</v>
      </c>
      <c r="E152" t="str">
        <f>VLOOKUP($B152,Miljö!$B$1:$AG$479,MATCH(E$1,Miljö!$B$1:$AK$1,0),FALSE)</f>
        <v>Nej</v>
      </c>
      <c r="F152" t="str">
        <f>VLOOKUP($B152,Miljö!$B$1:$J$479,MATCH("Typ av ursprungsspecificerad el   (Om inget värde anges används Nordisk residualmix, se inforuta) ()",Miljö!$B$1:$J$1,0),FALSE)</f>
        <v>-</v>
      </c>
      <c r="G152">
        <f>VLOOKUP($B152,Miljö!$B$1:$J$479,MATCH("Primärenergifaktor ()",Miljö!$B$1:$J$1,0),FALSE)</f>
        <v>2.2400000000000002</v>
      </c>
      <c r="H152">
        <f>VLOOKUP($B152,Miljö!$B$1:$J$479,MATCH("Koldioxidekvivalenter energiomvandling (g/kwh)",Miljö!$B$1:$J$1,0),FALSE)</f>
        <v>350.5</v>
      </c>
      <c r="I152">
        <f>VLOOKUP($B152,Miljö!$B$1:$J$479,MATCH("Fossilandel för ursprungspecificerad el ()",Miljö!$B$1:$J$1,0),FALSE)</f>
        <v>0.48399999999999999</v>
      </c>
      <c r="J152">
        <f>VLOOKUP($B152,Miljö!$B$1:$J$479,MATCH("Kärnkraftsandel för ursprungsspecificerad el ()",Miljö!$B$1:$J$1,0),FALSE)</f>
        <v>0.35</v>
      </c>
      <c r="L152">
        <f>VLOOKUP($B152,Totalt!$B$1:$BU$501,MATCH("total el",Totalt!$B$1:$BU$1,0),FALSE)</f>
        <v>0.28499999999999998</v>
      </c>
      <c r="N152" s="291">
        <f t="shared" si="8"/>
        <v>0.63839999999999997</v>
      </c>
      <c r="O152" s="291">
        <f t="shared" si="9"/>
        <v>99.892499999999998</v>
      </c>
      <c r="P152" s="291">
        <f t="shared" si="10"/>
        <v>0.13793999999999998</v>
      </c>
      <c r="Q152" s="291">
        <f t="shared" si="11"/>
        <v>9.9749999999999991E-2</v>
      </c>
    </row>
    <row r="153" spans="1:17" x14ac:dyDescent="0.25">
      <c r="A153" s="2" t="s">
        <v>250</v>
      </c>
      <c r="B153" s="2" t="s">
        <v>251</v>
      </c>
      <c r="C153" t="str">
        <f>VLOOKUP($B153,Totalt!$B$1:$BU$501,MATCH("Kvalitetsgranskad:",Totalt!$B$1:$BU$1,0),FALSE)</f>
        <v>Ja</v>
      </c>
      <c r="E153" t="str">
        <f>VLOOKUP($B153,Miljö!$B$1:$AG$479,MATCH(E$1,Miljö!$B$1:$AK$1,0),FALSE)</f>
        <v>Ja</v>
      </c>
      <c r="F153" t="str">
        <f>VLOOKUP($B153,Miljö!$B$1:$J$479,MATCH("Typ av ursprungsspecificerad el   (Om inget värde anges används Nordisk residualmix, se inforuta) ()",Miljö!$B$1:$J$1,0),FALSE)</f>
        <v>'100% vindkraft'</v>
      </c>
      <c r="G153">
        <f>VLOOKUP($B153,Miljö!$B$1:$J$479,MATCH("Primärenergifaktor ()",Miljö!$B$1:$J$1,0),FALSE)</f>
        <v>0.1</v>
      </c>
      <c r="H153">
        <f>VLOOKUP($B153,Miljö!$B$1:$J$479,MATCH("Koldioxidekvivalenter energiomvandling (g/kwh)",Miljö!$B$1:$J$1,0),FALSE)</f>
        <v>0</v>
      </c>
      <c r="I153">
        <f>VLOOKUP($B153,Miljö!$B$1:$J$479,MATCH("Fossilandel för ursprungspecificerad el ()",Miljö!$B$1:$J$1,0),FALSE)</f>
        <v>0</v>
      </c>
      <c r="J153">
        <f>VLOOKUP($B153,Miljö!$B$1:$J$479,MATCH("Kärnkraftsandel för ursprungsspecificerad el ()",Miljö!$B$1:$J$1,0),FALSE)</f>
        <v>0</v>
      </c>
      <c r="L153">
        <f>VLOOKUP($B153,Totalt!$B$1:$BU$501,MATCH("total el",Totalt!$B$1:$BU$1,0),FALSE)</f>
        <v>5.0565300000000004</v>
      </c>
      <c r="N153" s="291">
        <f t="shared" si="8"/>
        <v>0.50565300000000002</v>
      </c>
      <c r="O153" s="291">
        <f t="shared" si="9"/>
        <v>0</v>
      </c>
      <c r="P153" s="291">
        <f t="shared" si="10"/>
        <v>0</v>
      </c>
      <c r="Q153" s="291">
        <f t="shared" si="11"/>
        <v>0</v>
      </c>
    </row>
    <row r="154" spans="1:17" x14ac:dyDescent="0.25">
      <c r="A154" s="2" t="s">
        <v>254</v>
      </c>
      <c r="B154" s="2" t="s">
        <v>253</v>
      </c>
      <c r="C154" t="str">
        <f>VLOOKUP($B154,Totalt!$B$1:$BU$501,MATCH("Kvalitetsgranskad:",Totalt!$B$1:$BU$1,0),FALSE)</f>
        <v>Ja</v>
      </c>
      <c r="E154" t="str">
        <f>VLOOKUP($B154,Miljö!$B$1:$AG$479,MATCH(E$1,Miljö!$B$1:$AK$1,0),FALSE)</f>
        <v>Ja</v>
      </c>
      <c r="F154" t="str">
        <f>VLOOKUP($B154,Miljö!$B$1:$J$479,MATCH("Typ av ursprungsspecificerad el   (Om inget värde anges används Nordisk residualmix, se inforuta) ()",Miljö!$B$1:$J$1,0),FALSE)</f>
        <v>'Vattenkraft'</v>
      </c>
      <c r="G154">
        <f>VLOOKUP($B154,Miljö!$B$1:$J$479,MATCH("Primärenergifaktor ()",Miljö!$B$1:$J$1,0),FALSE)</f>
        <v>1.1000000000000001</v>
      </c>
      <c r="H154">
        <f>VLOOKUP($B154,Miljö!$B$1:$J$479,MATCH("Koldioxidekvivalenter energiomvandling (g/kwh)",Miljö!$B$1:$J$1,0),FALSE)</f>
        <v>0</v>
      </c>
      <c r="I154">
        <f>VLOOKUP($B154,Miljö!$B$1:$J$479,MATCH("Fossilandel för ursprungspecificerad el ()",Miljö!$B$1:$J$1,0),FALSE)</f>
        <v>0</v>
      </c>
      <c r="J154">
        <f>VLOOKUP($B154,Miljö!$B$1:$J$479,MATCH("Kärnkraftsandel för ursprungsspecificerad el ()",Miljö!$B$1:$J$1,0),FALSE)</f>
        <v>0</v>
      </c>
      <c r="L154">
        <f>VLOOKUP($B154,Totalt!$B$1:$BU$501,MATCH("total el",Totalt!$B$1:$BU$1,0),FALSE)</f>
        <v>12.7339</v>
      </c>
      <c r="N154" s="291">
        <f t="shared" si="8"/>
        <v>14.007290000000001</v>
      </c>
      <c r="O154" s="291">
        <f t="shared" si="9"/>
        <v>0</v>
      </c>
      <c r="P154" s="291">
        <f t="shared" si="10"/>
        <v>0</v>
      </c>
      <c r="Q154" s="291">
        <f t="shared" si="11"/>
        <v>0</v>
      </c>
    </row>
    <row r="155" spans="1:17" x14ac:dyDescent="0.25">
      <c r="A155" s="2" t="s">
        <v>257</v>
      </c>
      <c r="B155" s="2" t="s">
        <v>258</v>
      </c>
      <c r="C155" t="str">
        <f>VLOOKUP($B155,Totalt!$B$1:$BU$501,MATCH("Kvalitetsgranskad:",Totalt!$B$1:$BU$1,0),FALSE)</f>
        <v>Ja</v>
      </c>
      <c r="E155" t="str">
        <f>VLOOKUP($B155,Miljö!$B$1:$AG$479,MATCH(E$1,Miljö!$B$1:$AK$1,0),FALSE)</f>
        <v>Ja</v>
      </c>
      <c r="F155" t="str">
        <f>VLOOKUP($B155,Miljö!$B$1:$J$479,MATCH("Typ av ursprungsspecificerad el   (Om inget värde anges används Nordisk residualmix, se inforuta) ()",Miljö!$B$1:$J$1,0),FALSE)</f>
        <v>'Förnybar'</v>
      </c>
      <c r="G155">
        <f>VLOOKUP($B155,Miljö!$B$1:$J$479,MATCH("Primärenergifaktor ()",Miljö!$B$1:$J$1,0),FALSE)</f>
        <v>1.2</v>
      </c>
      <c r="H155">
        <f>VLOOKUP($B155,Miljö!$B$1:$J$479,MATCH("Koldioxidekvivalenter energiomvandling (g/kwh)",Miljö!$B$1:$J$1,0),FALSE)</f>
        <v>0</v>
      </c>
      <c r="I155">
        <f>VLOOKUP($B155,Miljö!$B$1:$J$479,MATCH("Fossilandel för ursprungspecificerad el ()",Miljö!$B$1:$J$1,0),FALSE)</f>
        <v>0</v>
      </c>
      <c r="J155">
        <f>VLOOKUP($B155,Miljö!$B$1:$J$479,MATCH("Kärnkraftsandel för ursprungsspecificerad el ()",Miljö!$B$1:$J$1,0),FALSE)</f>
        <v>0</v>
      </c>
      <c r="L155">
        <f>VLOOKUP($B155,Totalt!$B$1:$BU$501,MATCH("total el",Totalt!$B$1:$BU$1,0),FALSE)</f>
        <v>25.536300000000001</v>
      </c>
      <c r="N155" s="291">
        <f t="shared" si="8"/>
        <v>30.643560000000001</v>
      </c>
      <c r="O155" s="291">
        <f t="shared" si="9"/>
        <v>0</v>
      </c>
      <c r="P155" s="291">
        <f t="shared" si="10"/>
        <v>0</v>
      </c>
      <c r="Q155" s="291">
        <f t="shared" si="11"/>
        <v>0</v>
      </c>
    </row>
    <row r="156" spans="1:17" x14ac:dyDescent="0.25">
      <c r="A156" s="2" t="s">
        <v>259</v>
      </c>
      <c r="B156" s="2" t="s">
        <v>260</v>
      </c>
      <c r="C156" t="str">
        <f>VLOOKUP($B156,Totalt!$B$1:$BU$501,MATCH("Kvalitetsgranskad:",Totalt!$B$1:$BU$1,0),FALSE)</f>
        <v>Nej</v>
      </c>
      <c r="E156" t="str">
        <f>VLOOKUP($B156,Miljö!$B$1:$AG$479,MATCH(E$1,Miljö!$B$1:$AK$1,0),FALSE)</f>
        <v>Nej</v>
      </c>
      <c r="F156" t="str">
        <f>VLOOKUP($B156,Miljö!$B$1:$J$479,MATCH("Typ av ursprungsspecificerad el   (Om inget värde anges används Nordisk residualmix, se inforuta) ()",Miljö!$B$1:$J$1,0),FALSE)</f>
        <v>-</v>
      </c>
      <c r="G156" t="str">
        <f>VLOOKUP($B156,Miljö!$B$1:$J$479,MATCH("Primärenergifaktor ()",Miljö!$B$1:$J$1,0),FALSE)</f>
        <v>-</v>
      </c>
      <c r="H156" t="str">
        <f>VLOOKUP($B156,Miljö!$B$1:$J$479,MATCH("Koldioxidekvivalenter energiomvandling (g/kwh)",Miljö!$B$1:$J$1,0),FALSE)</f>
        <v>-</v>
      </c>
      <c r="I156" t="str">
        <f>VLOOKUP($B156,Miljö!$B$1:$J$479,MATCH("Fossilandel för ursprungspecificerad el ()",Miljö!$B$1:$J$1,0),FALSE)</f>
        <v>-</v>
      </c>
      <c r="J156" t="str">
        <f>VLOOKUP($B156,Miljö!$B$1:$J$479,MATCH("Kärnkraftsandel för ursprungsspecificerad el ()",Miljö!$B$1:$J$1,0),FALSE)</f>
        <v>-</v>
      </c>
      <c r="L156">
        <f>VLOOKUP($B156,Totalt!$B$1:$BU$501,MATCH("total el",Totalt!$B$1:$BU$1,0),FALSE)</f>
        <v>0</v>
      </c>
      <c r="N156" s="291" t="str">
        <f t="shared" si="8"/>
        <v/>
      </c>
      <c r="O156" s="291" t="str">
        <f t="shared" si="9"/>
        <v/>
      </c>
      <c r="P156" s="291" t="str">
        <f t="shared" si="10"/>
        <v/>
      </c>
      <c r="Q156" s="291" t="str">
        <f t="shared" si="11"/>
        <v/>
      </c>
    </row>
    <row r="157" spans="1:17" x14ac:dyDescent="0.25">
      <c r="A157" s="2" t="s">
        <v>261</v>
      </c>
      <c r="B157" s="2" t="s">
        <v>262</v>
      </c>
      <c r="C157" t="str">
        <f>VLOOKUP($B157,Totalt!$B$1:$BU$501,MATCH("Kvalitetsgranskad:",Totalt!$B$1:$BU$1,0),FALSE)</f>
        <v>Ja</v>
      </c>
      <c r="E157" t="str">
        <f>VLOOKUP($B157,Miljö!$B$1:$AG$479,MATCH(E$1,Miljö!$B$1:$AK$1,0),FALSE)</f>
        <v>Ja</v>
      </c>
      <c r="F157" t="str">
        <f>VLOOKUP($B157,Miljö!$B$1:$J$479,MATCH("Typ av ursprungsspecificerad el   (Om inget värde anges används Nordisk residualmix, se inforuta) ()",Miljö!$B$1:$J$1,0),FALSE)</f>
        <v>'Miljö el'</v>
      </c>
      <c r="G157">
        <f>VLOOKUP($B157,Miljö!$B$1:$J$479,MATCH("Primärenergifaktor ()",Miljö!$B$1:$J$1,0),FALSE)</f>
        <v>1.19</v>
      </c>
      <c r="H157">
        <f>VLOOKUP($B157,Miljö!$B$1:$J$479,MATCH("Koldioxidekvivalenter energiomvandling (g/kwh)",Miljö!$B$1:$J$1,0),FALSE)</f>
        <v>0</v>
      </c>
      <c r="I157">
        <f>VLOOKUP($B157,Miljö!$B$1:$J$479,MATCH("Fossilandel för ursprungspecificerad el ()",Miljö!$B$1:$J$1,0),FALSE)</f>
        <v>0</v>
      </c>
      <c r="J157">
        <f>VLOOKUP($B157,Miljö!$B$1:$J$479,MATCH("Kärnkraftsandel för ursprungsspecificerad el ()",Miljö!$B$1:$J$1,0),FALSE)</f>
        <v>0</v>
      </c>
      <c r="L157">
        <f>VLOOKUP($B157,Totalt!$B$1:$BU$501,MATCH("total el",Totalt!$B$1:$BU$1,0),FALSE)</f>
        <v>2.02</v>
      </c>
      <c r="N157" s="291">
        <f t="shared" si="8"/>
        <v>2.4037999999999999</v>
      </c>
      <c r="O157" s="291">
        <f t="shared" si="9"/>
        <v>0</v>
      </c>
      <c r="P157" s="291">
        <f t="shared" si="10"/>
        <v>0</v>
      </c>
      <c r="Q157" s="291">
        <f t="shared" si="11"/>
        <v>0</v>
      </c>
    </row>
    <row r="158" spans="1:17" x14ac:dyDescent="0.25">
      <c r="A158" s="2" t="s">
        <v>263</v>
      </c>
      <c r="B158" s="2" t="s">
        <v>264</v>
      </c>
      <c r="C158" t="str">
        <f>VLOOKUP($B158,Totalt!$B$1:$BU$501,MATCH("Kvalitetsgranskad:",Totalt!$B$1:$BU$1,0),FALSE)</f>
        <v>Ja</v>
      </c>
      <c r="E158" t="str">
        <f>VLOOKUP($B158,Miljö!$B$1:$AG$479,MATCH(E$1,Miljö!$B$1:$AK$1,0),FALSE)</f>
        <v>Ja</v>
      </c>
      <c r="F158" t="str">
        <f>VLOOKUP($B158,Miljö!$B$1:$J$479,MATCH("Typ av ursprungsspecificerad el   (Om inget värde anges används Nordisk residualmix, se inforuta) ()",Miljö!$B$1:$J$1,0),FALSE)</f>
        <v>'Mix av nordisk residual och förnyelsebart.'</v>
      </c>
      <c r="G158">
        <f>VLOOKUP($B158,Miljö!$B$1:$J$479,MATCH("Primärenergifaktor ()",Miljö!$B$1:$J$1,0),FALSE)</f>
        <v>2.2400000000000002</v>
      </c>
      <c r="H158">
        <f>VLOOKUP($B158,Miljö!$B$1:$J$479,MATCH("Koldioxidekvivalenter energiomvandling (g/kwh)",Miljö!$B$1:$J$1,0),FALSE)</f>
        <v>142.13</v>
      </c>
      <c r="I158">
        <f>VLOOKUP($B158,Miljö!$B$1:$J$479,MATCH("Fossilandel för ursprungspecificerad el ()",Miljö!$B$1:$J$1,0),FALSE)</f>
        <v>0.2</v>
      </c>
      <c r="J158">
        <f>VLOOKUP($B158,Miljö!$B$1:$J$479,MATCH("Kärnkraftsandel för ursprungsspecificerad el ()",Miljö!$B$1:$J$1,0),FALSE)</f>
        <v>0.14000000000000001</v>
      </c>
      <c r="L158">
        <f>VLOOKUP($B158,Totalt!$B$1:$BU$501,MATCH("total el",Totalt!$B$1:$BU$1,0),FALSE)</f>
        <v>25.68573</v>
      </c>
      <c r="N158" s="291">
        <f t="shared" si="8"/>
        <v>57.536035200000008</v>
      </c>
      <c r="O158" s="291">
        <f t="shared" si="9"/>
        <v>3650.7128048999998</v>
      </c>
      <c r="P158" s="291">
        <f t="shared" si="10"/>
        <v>5.1371460000000004</v>
      </c>
      <c r="Q158" s="291">
        <f t="shared" si="11"/>
        <v>3.5960022000000005</v>
      </c>
    </row>
    <row r="159" spans="1:17" x14ac:dyDescent="0.25">
      <c r="A159" s="2" t="s">
        <v>263</v>
      </c>
      <c r="B159" s="2" t="s">
        <v>265</v>
      </c>
      <c r="C159" t="str">
        <f>VLOOKUP($B159,Totalt!$B$1:$BU$501,MATCH("Kvalitetsgranskad:",Totalt!$B$1:$BU$1,0),FALSE)</f>
        <v>Ja</v>
      </c>
      <c r="E159" t="str">
        <f>VLOOKUP($B159,Miljö!$B$1:$AG$479,MATCH(E$1,Miljö!$B$1:$AK$1,0),FALSE)</f>
        <v>Ja</v>
      </c>
      <c r="F159" t="str">
        <f>VLOOKUP($B159,Miljö!$B$1:$J$479,MATCH("Typ av ursprungsspecificerad el   (Om inget värde anges används Nordisk residualmix, se inforuta) ()",Miljö!$B$1:$J$1,0),FALSE)</f>
        <v>'Mix av nordisk residual och förnyelsebart.'</v>
      </c>
      <c r="G159">
        <f>VLOOKUP($B159,Miljö!$B$1:$J$479,MATCH("Primärenergifaktor ()",Miljö!$B$1:$J$1,0),FALSE)</f>
        <v>2.2400000000000002</v>
      </c>
      <c r="H159">
        <f>VLOOKUP($B159,Miljö!$B$1:$J$479,MATCH("Koldioxidekvivalenter energiomvandling (g/kwh)",Miljö!$B$1:$J$1,0),FALSE)</f>
        <v>39.19</v>
      </c>
      <c r="I159">
        <f>VLOOKUP($B159,Miljö!$B$1:$J$479,MATCH("Fossilandel för ursprungspecificerad el ()",Miljö!$B$1:$J$1,0),FALSE)</f>
        <v>0.05</v>
      </c>
      <c r="J159">
        <f>VLOOKUP($B159,Miljö!$B$1:$J$479,MATCH("Kärnkraftsandel för ursprungsspecificerad el ()",Miljö!$B$1:$J$1,0),FALSE)</f>
        <v>0.04</v>
      </c>
      <c r="L159">
        <f>VLOOKUP($B159,Totalt!$B$1:$BU$501,MATCH("total el",Totalt!$B$1:$BU$1,0),FALSE)</f>
        <v>1.28</v>
      </c>
      <c r="N159" s="291">
        <f t="shared" si="8"/>
        <v>2.8672000000000004</v>
      </c>
      <c r="O159" s="291">
        <f t="shared" si="9"/>
        <v>50.163199999999996</v>
      </c>
      <c r="P159" s="291">
        <f t="shared" si="10"/>
        <v>6.4000000000000001E-2</v>
      </c>
      <c r="Q159" s="291">
        <f t="shared" si="11"/>
        <v>5.1200000000000002E-2</v>
      </c>
    </row>
    <row r="160" spans="1:17" x14ac:dyDescent="0.25">
      <c r="A160" s="2" t="s">
        <v>266</v>
      </c>
      <c r="B160" s="2" t="s">
        <v>267</v>
      </c>
      <c r="C160" t="str">
        <f>VLOOKUP($B160,Totalt!$B$1:$BU$501,MATCH("Kvalitetsgranskad:",Totalt!$B$1:$BU$1,0),FALSE)</f>
        <v>Ja</v>
      </c>
      <c r="E160" t="str">
        <f>VLOOKUP($B160,Miljö!$B$1:$AG$479,MATCH(E$1,Miljö!$B$1:$AK$1,0),FALSE)</f>
        <v>Ja</v>
      </c>
      <c r="F160" t="str">
        <f>VLOOKUP($B160,Miljö!$B$1:$J$479,MATCH("Typ av ursprungsspecificerad el   (Om inget värde anges används Nordisk residualmix, se inforuta) ()",Miljö!$B$1:$J$1,0),FALSE)</f>
        <v>'biokraft och vindkraft'</v>
      </c>
      <c r="G160">
        <f>VLOOKUP($B160,Miljö!$B$1:$J$479,MATCH("Primärenergifaktor ()",Miljö!$B$1:$J$1,0),FALSE)</f>
        <v>1.9</v>
      </c>
      <c r="H160">
        <f>VLOOKUP($B160,Miljö!$B$1:$J$479,MATCH("Koldioxidekvivalenter energiomvandling (g/kwh)",Miljö!$B$1:$J$1,0),FALSE)</f>
        <v>0</v>
      </c>
      <c r="I160">
        <f>VLOOKUP($B160,Miljö!$B$1:$J$479,MATCH("Fossilandel för ursprungspecificerad el ()",Miljö!$B$1:$J$1,0),FALSE)</f>
        <v>0</v>
      </c>
      <c r="J160">
        <f>VLOOKUP($B160,Miljö!$B$1:$J$479,MATCH("Kärnkraftsandel för ursprungsspecificerad el ()",Miljö!$B$1:$J$1,0),FALSE)</f>
        <v>0</v>
      </c>
      <c r="L160">
        <f>VLOOKUP($B160,Totalt!$B$1:$BU$501,MATCH("total el",Totalt!$B$1:$BU$1,0),FALSE)</f>
        <v>104.81599999999999</v>
      </c>
      <c r="N160" s="291">
        <f t="shared" si="8"/>
        <v>199.15039999999996</v>
      </c>
      <c r="O160" s="291">
        <f t="shared" si="9"/>
        <v>0</v>
      </c>
      <c r="P160" s="291">
        <f t="shared" si="10"/>
        <v>0</v>
      </c>
      <c r="Q160" s="291">
        <f t="shared" si="11"/>
        <v>0</v>
      </c>
    </row>
    <row r="161" spans="1:17" x14ac:dyDescent="0.25">
      <c r="A161" s="2" t="s">
        <v>266</v>
      </c>
      <c r="B161" s="2" t="s">
        <v>268</v>
      </c>
      <c r="C161" t="str">
        <f>VLOOKUP($B161,Totalt!$B$1:$BU$501,MATCH("Kvalitetsgranskad:",Totalt!$B$1:$BU$1,0),FALSE)</f>
        <v>Ja</v>
      </c>
      <c r="E161" t="str">
        <f>VLOOKUP($B161,Miljö!$B$1:$AG$479,MATCH(E$1,Miljö!$B$1:$AK$1,0),FALSE)</f>
        <v>Ja</v>
      </c>
      <c r="F161" t="str">
        <f>VLOOKUP($B161,Miljö!$B$1:$J$479,MATCH("Typ av ursprungsspecificerad el   (Om inget värde anges används Nordisk residualmix, se inforuta) ()",Miljö!$B$1:$J$1,0),FALSE)</f>
        <v>'biokraft. vindkraft'</v>
      </c>
      <c r="G161">
        <f>VLOOKUP($B161,Miljö!$B$1:$J$479,MATCH("Primärenergifaktor ()",Miljö!$B$1:$J$1,0),FALSE)</f>
        <v>1.9</v>
      </c>
      <c r="H161">
        <f>VLOOKUP($B161,Miljö!$B$1:$J$479,MATCH("Koldioxidekvivalenter energiomvandling (g/kwh)",Miljö!$B$1:$J$1,0),FALSE)</f>
        <v>0</v>
      </c>
      <c r="I161">
        <f>VLOOKUP($B161,Miljö!$B$1:$J$479,MATCH("Fossilandel för ursprungspecificerad el ()",Miljö!$B$1:$J$1,0),FALSE)</f>
        <v>0</v>
      </c>
      <c r="J161">
        <f>VLOOKUP($B161,Miljö!$B$1:$J$479,MATCH("Kärnkraftsandel för ursprungsspecificerad el ()",Miljö!$B$1:$J$1,0),FALSE)</f>
        <v>0</v>
      </c>
      <c r="L161">
        <f>VLOOKUP($B161,Totalt!$B$1:$BU$501,MATCH("total el",Totalt!$B$1:$BU$1,0),FALSE)</f>
        <v>2.0309999999999997</v>
      </c>
      <c r="N161" s="291">
        <f t="shared" si="8"/>
        <v>3.8588999999999993</v>
      </c>
      <c r="O161" s="291">
        <f t="shared" si="9"/>
        <v>0</v>
      </c>
      <c r="P161" s="291">
        <f t="shared" si="10"/>
        <v>0</v>
      </c>
      <c r="Q161" s="291">
        <f t="shared" si="11"/>
        <v>0</v>
      </c>
    </row>
    <row r="162" spans="1:17" x14ac:dyDescent="0.25">
      <c r="A162" s="2" t="s">
        <v>269</v>
      </c>
      <c r="B162" s="2" t="s">
        <v>270</v>
      </c>
      <c r="C162" t="str">
        <f>VLOOKUP($B162,Totalt!$B$1:$BU$501,MATCH("Kvalitetsgranskad:",Totalt!$B$1:$BU$1,0),FALSE)</f>
        <v>Nej</v>
      </c>
      <c r="E162" t="str">
        <f>VLOOKUP($B162,Miljö!$B$1:$AG$479,MATCH(E$1,Miljö!$B$1:$AK$1,0),FALSE)</f>
        <v>Nej</v>
      </c>
      <c r="F162" t="str">
        <f>VLOOKUP($B162,Miljö!$B$1:$J$479,MATCH("Typ av ursprungsspecificerad el   (Om inget värde anges används Nordisk residualmix, se inforuta) ()",Miljö!$B$1:$J$1,0),FALSE)</f>
        <v>-</v>
      </c>
      <c r="G162" t="str">
        <f>VLOOKUP($B162,Miljö!$B$1:$J$479,MATCH("Primärenergifaktor ()",Miljö!$B$1:$J$1,0),FALSE)</f>
        <v>-</v>
      </c>
      <c r="H162" t="str">
        <f>VLOOKUP($B162,Miljö!$B$1:$J$479,MATCH("Koldioxidekvivalenter energiomvandling (g/kwh)",Miljö!$B$1:$J$1,0),FALSE)</f>
        <v>-</v>
      </c>
      <c r="I162" t="str">
        <f>VLOOKUP($B162,Miljö!$B$1:$J$479,MATCH("Fossilandel för ursprungspecificerad el ()",Miljö!$B$1:$J$1,0),FALSE)</f>
        <v>-</v>
      </c>
      <c r="J162" t="str">
        <f>VLOOKUP($B162,Miljö!$B$1:$J$479,MATCH("Kärnkraftsandel för ursprungsspecificerad el ()",Miljö!$B$1:$J$1,0),FALSE)</f>
        <v>-</v>
      </c>
      <c r="L162">
        <f>VLOOKUP($B162,Totalt!$B$1:$BU$501,MATCH("total el",Totalt!$B$1:$BU$1,0),FALSE)</f>
        <v>0</v>
      </c>
      <c r="N162" s="291" t="str">
        <f t="shared" si="8"/>
        <v/>
      </c>
      <c r="O162" s="291" t="str">
        <f t="shared" si="9"/>
        <v/>
      </c>
      <c r="P162" s="291" t="str">
        <f t="shared" si="10"/>
        <v/>
      </c>
      <c r="Q162" s="291" t="str">
        <f t="shared" si="11"/>
        <v/>
      </c>
    </row>
    <row r="163" spans="1:17" x14ac:dyDescent="0.25">
      <c r="A163" s="2" t="s">
        <v>271</v>
      </c>
      <c r="B163" s="2" t="s">
        <v>272</v>
      </c>
      <c r="C163" t="str">
        <f>VLOOKUP($B163,Totalt!$B$1:$BU$501,MATCH("Kvalitetsgranskad:",Totalt!$B$1:$BU$1,0),FALSE)</f>
        <v>Ja</v>
      </c>
      <c r="E163" t="str">
        <f>VLOOKUP($B163,Miljö!$B$1:$AG$479,MATCH(E$1,Miljö!$B$1:$AK$1,0),FALSE)</f>
        <v>Ja</v>
      </c>
      <c r="F163" t="str">
        <f>VLOOKUP($B163,Miljö!$B$1:$J$479,MATCH("Typ av ursprungsspecificerad el   (Om inget värde anges används Nordisk residualmix, se inforuta) ()",Miljö!$B$1:$J$1,0),FALSE)</f>
        <v>'Vattenkraft'</v>
      </c>
      <c r="G163">
        <f>VLOOKUP($B163,Miljö!$B$1:$J$479,MATCH("Primärenergifaktor ()",Miljö!$B$1:$J$1,0),FALSE)</f>
        <v>1.1000000000000001</v>
      </c>
      <c r="H163">
        <f>VLOOKUP($B163,Miljö!$B$1:$J$479,MATCH("Koldioxidekvivalenter energiomvandling (g/kwh)",Miljö!$B$1:$J$1,0),FALSE)</f>
        <v>0</v>
      </c>
      <c r="I163">
        <f>VLOOKUP($B163,Miljö!$B$1:$J$479,MATCH("Fossilandel för ursprungspecificerad el ()",Miljö!$B$1:$J$1,0),FALSE)</f>
        <v>0</v>
      </c>
      <c r="J163">
        <f>VLOOKUP($B163,Miljö!$B$1:$J$479,MATCH("Kärnkraftsandel för ursprungsspecificerad el ()",Miljö!$B$1:$J$1,0),FALSE)</f>
        <v>0</v>
      </c>
      <c r="L163">
        <f>VLOOKUP($B163,Totalt!$B$1:$BU$501,MATCH("total el",Totalt!$B$1:$BU$1,0),FALSE)</f>
        <v>2.4E-2</v>
      </c>
      <c r="N163" s="291">
        <f t="shared" si="8"/>
        <v>2.6400000000000003E-2</v>
      </c>
      <c r="O163" s="291">
        <f t="shared" si="9"/>
        <v>0</v>
      </c>
      <c r="P163" s="291">
        <f t="shared" si="10"/>
        <v>0</v>
      </c>
      <c r="Q163" s="291">
        <f t="shared" si="11"/>
        <v>0</v>
      </c>
    </row>
    <row r="164" spans="1:17" x14ac:dyDescent="0.25">
      <c r="A164" s="2" t="s">
        <v>271</v>
      </c>
      <c r="B164" s="2" t="s">
        <v>273</v>
      </c>
      <c r="C164" t="str">
        <f>VLOOKUP($B164,Totalt!$B$1:$BU$501,MATCH("Kvalitetsgranskad:",Totalt!$B$1:$BU$1,0),FALSE)</f>
        <v>Ja</v>
      </c>
      <c r="E164" t="str">
        <f>VLOOKUP($B164,Miljö!$B$1:$AG$479,MATCH(E$1,Miljö!$B$1:$AK$1,0),FALSE)</f>
        <v>Ja</v>
      </c>
      <c r="F164" t="str">
        <f>VLOOKUP($B164,Miljö!$B$1:$J$479,MATCH("Typ av ursprungsspecificerad el   (Om inget värde anges används Nordisk residualmix, se inforuta) ()",Miljö!$B$1:$J$1,0),FALSE)</f>
        <v>'Vattenkraft'</v>
      </c>
      <c r="G164">
        <f>VLOOKUP($B164,Miljö!$B$1:$J$479,MATCH("Primärenergifaktor ()",Miljö!$B$1:$J$1,0),FALSE)</f>
        <v>1.1000000000000001</v>
      </c>
      <c r="H164">
        <f>VLOOKUP($B164,Miljö!$B$1:$J$479,MATCH("Koldioxidekvivalenter energiomvandling (g/kwh)",Miljö!$B$1:$J$1,0),FALSE)</f>
        <v>0</v>
      </c>
      <c r="I164">
        <f>VLOOKUP($B164,Miljö!$B$1:$J$479,MATCH("Fossilandel för ursprungspecificerad el ()",Miljö!$B$1:$J$1,0),FALSE)</f>
        <v>0</v>
      </c>
      <c r="J164">
        <f>VLOOKUP($B164,Miljö!$B$1:$J$479,MATCH("Kärnkraftsandel för ursprungsspecificerad el ()",Miljö!$B$1:$J$1,0),FALSE)</f>
        <v>0</v>
      </c>
      <c r="L164">
        <f>VLOOKUP($B164,Totalt!$B$1:$BU$501,MATCH("total el",Totalt!$B$1:$BU$1,0),FALSE)</f>
        <v>2.8000000000000001E-2</v>
      </c>
      <c r="N164" s="291">
        <f t="shared" si="8"/>
        <v>3.0800000000000004E-2</v>
      </c>
      <c r="O164" s="291">
        <f t="shared" si="9"/>
        <v>0</v>
      </c>
      <c r="P164" s="291">
        <f t="shared" si="10"/>
        <v>0</v>
      </c>
      <c r="Q164" s="291">
        <f t="shared" si="11"/>
        <v>0</v>
      </c>
    </row>
    <row r="165" spans="1:17" x14ac:dyDescent="0.25">
      <c r="A165" s="2" t="s">
        <v>271</v>
      </c>
      <c r="B165" s="2" t="s">
        <v>274</v>
      </c>
      <c r="C165" t="str">
        <f>VLOOKUP($B165,Totalt!$B$1:$BU$501,MATCH("Kvalitetsgranskad:",Totalt!$B$1:$BU$1,0),FALSE)</f>
        <v>Ja</v>
      </c>
      <c r="E165" t="str">
        <f>VLOOKUP($B165,Miljö!$B$1:$AG$479,MATCH(E$1,Miljö!$B$1:$AK$1,0),FALSE)</f>
        <v>Ja</v>
      </c>
      <c r="F165" t="str">
        <f>VLOOKUP($B165,Miljö!$B$1:$J$479,MATCH("Typ av ursprungsspecificerad el   (Om inget värde anges används Nordisk residualmix, se inforuta) ()",Miljö!$B$1:$J$1,0),FALSE)</f>
        <v>'Vattenkraft'</v>
      </c>
      <c r="G165">
        <f>VLOOKUP($B165,Miljö!$B$1:$J$479,MATCH("Primärenergifaktor ()",Miljö!$B$1:$J$1,0),FALSE)</f>
        <v>1.1000000000000001</v>
      </c>
      <c r="H165">
        <f>VLOOKUP($B165,Miljö!$B$1:$J$479,MATCH("Koldioxidekvivalenter energiomvandling (g/kwh)",Miljö!$B$1:$J$1,0),FALSE)</f>
        <v>0</v>
      </c>
      <c r="I165">
        <f>VLOOKUP($B165,Miljö!$B$1:$J$479,MATCH("Fossilandel för ursprungspecificerad el ()",Miljö!$B$1:$J$1,0),FALSE)</f>
        <v>0</v>
      </c>
      <c r="J165">
        <f>VLOOKUP($B165,Miljö!$B$1:$J$479,MATCH("Kärnkraftsandel för ursprungsspecificerad el ()",Miljö!$B$1:$J$1,0),FALSE)</f>
        <v>0</v>
      </c>
      <c r="L165">
        <f>VLOOKUP($B165,Totalt!$B$1:$BU$501,MATCH("total el",Totalt!$B$1:$BU$1,0),FALSE)</f>
        <v>0.05</v>
      </c>
      <c r="N165" s="291">
        <f t="shared" si="8"/>
        <v>5.5000000000000007E-2</v>
      </c>
      <c r="O165" s="291">
        <f t="shared" si="9"/>
        <v>0</v>
      </c>
      <c r="P165" s="291">
        <f t="shared" si="10"/>
        <v>0</v>
      </c>
      <c r="Q165" s="291">
        <f t="shared" si="11"/>
        <v>0</v>
      </c>
    </row>
    <row r="166" spans="1:17" x14ac:dyDescent="0.25">
      <c r="A166" s="2" t="s">
        <v>271</v>
      </c>
      <c r="B166" s="2" t="s">
        <v>275</v>
      </c>
      <c r="C166" t="str">
        <f>VLOOKUP($B166,Totalt!$B$1:$BU$501,MATCH("Kvalitetsgranskad:",Totalt!$B$1:$BU$1,0),FALSE)</f>
        <v>Ja</v>
      </c>
      <c r="E166" t="str">
        <f>VLOOKUP($B166,Miljö!$B$1:$AG$479,MATCH(E$1,Miljö!$B$1:$AK$1,0),FALSE)</f>
        <v>Ja</v>
      </c>
      <c r="F166" t="str">
        <f>VLOOKUP($B166,Miljö!$B$1:$J$479,MATCH("Typ av ursprungsspecificerad el   (Om inget värde anges används Nordisk residualmix, se inforuta) ()",Miljö!$B$1:$J$1,0),FALSE)</f>
        <v>'Vattenkraft'</v>
      </c>
      <c r="G166">
        <f>VLOOKUP($B166,Miljö!$B$1:$J$479,MATCH("Primärenergifaktor ()",Miljö!$B$1:$J$1,0),FALSE)</f>
        <v>1.1000000000000001</v>
      </c>
      <c r="H166">
        <f>VLOOKUP($B166,Miljö!$B$1:$J$479,MATCH("Koldioxidekvivalenter energiomvandling (g/kwh)",Miljö!$B$1:$J$1,0),FALSE)</f>
        <v>0</v>
      </c>
      <c r="I166">
        <f>VLOOKUP($B166,Miljö!$B$1:$J$479,MATCH("Fossilandel för ursprungspecificerad el ()",Miljö!$B$1:$J$1,0),FALSE)</f>
        <v>0</v>
      </c>
      <c r="J166">
        <f>VLOOKUP($B166,Miljö!$B$1:$J$479,MATCH("Kärnkraftsandel för ursprungsspecificerad el ()",Miljö!$B$1:$J$1,0),FALSE)</f>
        <v>0</v>
      </c>
      <c r="L166">
        <f>VLOOKUP($B166,Totalt!$B$1:$BU$501,MATCH("total el",Totalt!$B$1:$BU$1,0),FALSE)</f>
        <v>3.2147100000000002</v>
      </c>
      <c r="N166" s="291">
        <f t="shared" si="8"/>
        <v>3.5361810000000005</v>
      </c>
      <c r="O166" s="291">
        <f t="shared" si="9"/>
        <v>0</v>
      </c>
      <c r="P166" s="291">
        <f t="shared" si="10"/>
        <v>0</v>
      </c>
      <c r="Q166" s="291">
        <f t="shared" si="11"/>
        <v>0</v>
      </c>
    </row>
    <row r="167" spans="1:17" x14ac:dyDescent="0.25">
      <c r="A167" s="2" t="s">
        <v>276</v>
      </c>
      <c r="B167" s="2" t="s">
        <v>277</v>
      </c>
      <c r="C167" t="str">
        <f>VLOOKUP($B167,Totalt!$B$1:$BU$501,MATCH("Kvalitetsgranskad:",Totalt!$B$1:$BU$1,0),FALSE)</f>
        <v>Ja</v>
      </c>
      <c r="E167" t="str">
        <f>VLOOKUP($B167,Miljö!$B$1:$AG$479,MATCH(E$1,Miljö!$B$1:$AK$1,0),FALSE)</f>
        <v>Ja</v>
      </c>
      <c r="F167" t="str">
        <f>VLOOKUP($B167,Miljö!$B$1:$J$479,MATCH("Typ av ursprungsspecificerad el   (Om inget värde anges används Nordisk residualmix, se inforuta) ()",Miljö!$B$1:$J$1,0),FALSE)</f>
        <v>'Vattenkraft'</v>
      </c>
      <c r="G167">
        <f>VLOOKUP($B167,Miljö!$B$1:$J$479,MATCH("Primärenergifaktor ()",Miljö!$B$1:$J$1,0),FALSE)</f>
        <v>1.1000000000000001</v>
      </c>
      <c r="H167">
        <f>VLOOKUP($B167,Miljö!$B$1:$J$479,MATCH("Koldioxidekvivalenter energiomvandling (g/kwh)",Miljö!$B$1:$J$1,0),FALSE)</f>
        <v>0</v>
      </c>
      <c r="I167">
        <f>VLOOKUP($B167,Miljö!$B$1:$J$479,MATCH("Fossilandel för ursprungspecificerad el ()",Miljö!$B$1:$J$1,0),FALSE)</f>
        <v>0</v>
      </c>
      <c r="J167">
        <f>VLOOKUP($B167,Miljö!$B$1:$J$479,MATCH("Kärnkraftsandel för ursprungsspecificerad el ()",Miljö!$B$1:$J$1,0),FALSE)</f>
        <v>0</v>
      </c>
      <c r="L167">
        <f>VLOOKUP($B167,Totalt!$B$1:$BU$501,MATCH("total el",Totalt!$B$1:$BU$1,0),FALSE)</f>
        <v>5.9560199999999996</v>
      </c>
      <c r="N167" s="291">
        <f t="shared" si="8"/>
        <v>6.5516220000000001</v>
      </c>
      <c r="O167" s="291">
        <f t="shared" si="9"/>
        <v>0</v>
      </c>
      <c r="P167" s="291">
        <f t="shared" si="10"/>
        <v>0</v>
      </c>
      <c r="Q167" s="291">
        <f t="shared" si="11"/>
        <v>0</v>
      </c>
    </row>
    <row r="168" spans="1:17" x14ac:dyDescent="0.25">
      <c r="A168" s="2" t="s">
        <v>278</v>
      </c>
      <c r="B168" s="2" t="s">
        <v>279</v>
      </c>
      <c r="C168" t="str">
        <f>VLOOKUP($B168,Totalt!$B$1:$BU$501,MATCH("Kvalitetsgranskad:",Totalt!$B$1:$BU$1,0),FALSE)</f>
        <v>Ja</v>
      </c>
      <c r="E168" t="str">
        <f>VLOOKUP($B168,Miljö!$B$1:$AG$479,MATCH(E$1,Miljö!$B$1:$AK$1,0),FALSE)</f>
        <v>Ja</v>
      </c>
      <c r="F168" t="str">
        <f>VLOOKUP($B168,Miljö!$B$1:$J$479,MATCH("Typ av ursprungsspecificerad el   (Om inget värde anges används Nordisk residualmix, se inforuta) ()",Miljö!$B$1:$J$1,0),FALSE)</f>
        <v>'vattenkraft'</v>
      </c>
      <c r="G168">
        <f>VLOOKUP($B168,Miljö!$B$1:$J$479,MATCH("Primärenergifaktor ()",Miljö!$B$1:$J$1,0),FALSE)</f>
        <v>1.1000000000000001</v>
      </c>
      <c r="H168">
        <f>VLOOKUP($B168,Miljö!$B$1:$J$479,MATCH("Koldioxidekvivalenter energiomvandling (g/kwh)",Miljö!$B$1:$J$1,0),FALSE)</f>
        <v>8.31</v>
      </c>
      <c r="I168">
        <f>VLOOKUP($B168,Miljö!$B$1:$J$479,MATCH("Fossilandel för ursprungspecificerad el ()",Miljö!$B$1:$J$1,0),FALSE)</f>
        <v>0</v>
      </c>
      <c r="J168">
        <f>VLOOKUP($B168,Miljö!$B$1:$J$479,MATCH("Kärnkraftsandel för ursprungsspecificerad el ()",Miljö!$B$1:$J$1,0),FALSE)</f>
        <v>0</v>
      </c>
      <c r="L168">
        <f>VLOOKUP($B168,Totalt!$B$1:$BU$501,MATCH("total el",Totalt!$B$1:$BU$1,0),FALSE)</f>
        <v>0.19800000000000001</v>
      </c>
      <c r="N168" s="291">
        <f t="shared" si="8"/>
        <v>0.21780000000000002</v>
      </c>
      <c r="O168" s="291">
        <f t="shared" si="9"/>
        <v>1.6453800000000003</v>
      </c>
      <c r="P168" s="291">
        <f t="shared" si="10"/>
        <v>0</v>
      </c>
      <c r="Q168" s="291">
        <f t="shared" si="11"/>
        <v>0</v>
      </c>
    </row>
    <row r="169" spans="1:17" x14ac:dyDescent="0.25">
      <c r="A169" s="2" t="s">
        <v>278</v>
      </c>
      <c r="B169" s="2" t="s">
        <v>280</v>
      </c>
      <c r="C169" t="str">
        <f>VLOOKUP($B169,Totalt!$B$1:$BU$501,MATCH("Kvalitetsgranskad:",Totalt!$B$1:$BU$1,0),FALSE)</f>
        <v>Ja</v>
      </c>
      <c r="E169" t="str">
        <f>VLOOKUP($B169,Miljö!$B$1:$AG$479,MATCH(E$1,Miljö!$B$1:$AK$1,0),FALSE)</f>
        <v>Ja</v>
      </c>
      <c r="F169" t="str">
        <f>VLOOKUP($B169,Miljö!$B$1:$J$479,MATCH("Typ av ursprungsspecificerad el   (Om inget värde anges används Nordisk residualmix, se inforuta) ()",Miljö!$B$1:$J$1,0),FALSE)</f>
        <v>'Vattenkraft'</v>
      </c>
      <c r="G169">
        <f>VLOOKUP($B169,Miljö!$B$1:$J$479,MATCH("Primärenergifaktor ()",Miljö!$B$1:$J$1,0),FALSE)</f>
        <v>1.1000000000000001</v>
      </c>
      <c r="H169">
        <f>VLOOKUP($B169,Miljö!$B$1:$J$479,MATCH("Koldioxidekvivalenter energiomvandling (g/kwh)",Miljö!$B$1:$J$1,0),FALSE)</f>
        <v>8.31</v>
      </c>
      <c r="I169">
        <f>VLOOKUP($B169,Miljö!$B$1:$J$479,MATCH("Fossilandel för ursprungspecificerad el ()",Miljö!$B$1:$J$1,0),FALSE)</f>
        <v>0</v>
      </c>
      <c r="J169">
        <f>VLOOKUP($B169,Miljö!$B$1:$J$479,MATCH("Kärnkraftsandel för ursprungsspecificerad el ()",Miljö!$B$1:$J$1,0),FALSE)</f>
        <v>0</v>
      </c>
      <c r="L169">
        <f>VLOOKUP($B169,Totalt!$B$1:$BU$501,MATCH("total el",Totalt!$B$1:$BU$1,0),FALSE)</f>
        <v>0.22020000000000001</v>
      </c>
      <c r="N169" s="291">
        <f t="shared" si="8"/>
        <v>0.24222000000000002</v>
      </c>
      <c r="O169" s="291">
        <f t="shared" si="9"/>
        <v>1.8298620000000001</v>
      </c>
      <c r="P169" s="291">
        <f t="shared" si="10"/>
        <v>0</v>
      </c>
      <c r="Q169" s="291">
        <f t="shared" si="11"/>
        <v>0</v>
      </c>
    </row>
    <row r="170" spans="1:17" x14ac:dyDescent="0.25">
      <c r="A170" s="2" t="s">
        <v>278</v>
      </c>
      <c r="B170" s="2" t="s">
        <v>281</v>
      </c>
      <c r="C170" t="str">
        <f>VLOOKUP($B170,Totalt!$B$1:$BU$501,MATCH("Kvalitetsgranskad:",Totalt!$B$1:$BU$1,0),FALSE)</f>
        <v>Ja</v>
      </c>
      <c r="E170" t="str">
        <f>VLOOKUP($B170,Miljö!$B$1:$AG$479,MATCH(E$1,Miljö!$B$1:$AK$1,0),FALSE)</f>
        <v>Ja</v>
      </c>
      <c r="F170" t="str">
        <f>VLOOKUP($B170,Miljö!$B$1:$J$479,MATCH("Typ av ursprungsspecificerad el   (Om inget värde anges används Nordisk residualmix, se inforuta) ()",Miljö!$B$1:$J$1,0),FALSE)</f>
        <v>'Vattenkraft'</v>
      </c>
      <c r="G170">
        <f>VLOOKUP($B170,Miljö!$B$1:$J$479,MATCH("Primärenergifaktor ()",Miljö!$B$1:$J$1,0),FALSE)</f>
        <v>1.1000000000000001</v>
      </c>
      <c r="H170">
        <f>VLOOKUP($B170,Miljö!$B$1:$J$479,MATCH("Koldioxidekvivalenter energiomvandling (g/kwh)",Miljö!$B$1:$J$1,0),FALSE)</f>
        <v>8.31</v>
      </c>
      <c r="I170">
        <f>VLOOKUP($B170,Miljö!$B$1:$J$479,MATCH("Fossilandel för ursprungspecificerad el ()",Miljö!$B$1:$J$1,0),FALSE)</f>
        <v>0</v>
      </c>
      <c r="J170">
        <f>VLOOKUP($B170,Miljö!$B$1:$J$479,MATCH("Kärnkraftsandel för ursprungsspecificerad el ()",Miljö!$B$1:$J$1,0),FALSE)</f>
        <v>0</v>
      </c>
      <c r="L170">
        <f>VLOOKUP($B170,Totalt!$B$1:$BU$501,MATCH("total el",Totalt!$B$1:$BU$1,0),FALSE)</f>
        <v>0.31559999999999999</v>
      </c>
      <c r="N170" s="291">
        <f t="shared" si="8"/>
        <v>0.34716000000000002</v>
      </c>
      <c r="O170" s="291">
        <f t="shared" si="9"/>
        <v>2.622636</v>
      </c>
      <c r="P170" s="291">
        <f t="shared" si="10"/>
        <v>0</v>
      </c>
      <c r="Q170" s="291">
        <f t="shared" si="11"/>
        <v>0</v>
      </c>
    </row>
    <row r="171" spans="1:17" x14ac:dyDescent="0.25">
      <c r="A171" s="2" t="s">
        <v>278</v>
      </c>
      <c r="B171" s="2" t="s">
        <v>282</v>
      </c>
      <c r="C171" t="str">
        <f>VLOOKUP($B171,Totalt!$B$1:$BU$501,MATCH("Kvalitetsgranskad:",Totalt!$B$1:$BU$1,0),FALSE)</f>
        <v>Ja</v>
      </c>
      <c r="E171" t="str">
        <f>VLOOKUP($B171,Miljö!$B$1:$AG$479,MATCH(E$1,Miljö!$B$1:$AK$1,0),FALSE)</f>
        <v>Ja</v>
      </c>
      <c r="F171" t="str">
        <f>VLOOKUP($B171,Miljö!$B$1:$J$479,MATCH("Typ av ursprungsspecificerad el   (Om inget värde anges används Nordisk residualmix, se inforuta) ()",Miljö!$B$1:$J$1,0),FALSE)</f>
        <v>'Vattenkraft'</v>
      </c>
      <c r="G171">
        <f>VLOOKUP($B171,Miljö!$B$1:$J$479,MATCH("Primärenergifaktor ()",Miljö!$B$1:$J$1,0),FALSE)</f>
        <v>1.1000000000000001</v>
      </c>
      <c r="H171">
        <f>VLOOKUP($B171,Miljö!$B$1:$J$479,MATCH("Koldioxidekvivalenter energiomvandling (g/kwh)",Miljö!$B$1:$J$1,0),FALSE)</f>
        <v>8.31</v>
      </c>
      <c r="I171">
        <f>VLOOKUP($B171,Miljö!$B$1:$J$479,MATCH("Fossilandel för ursprungspecificerad el ()",Miljö!$B$1:$J$1,0),FALSE)</f>
        <v>0</v>
      </c>
      <c r="J171">
        <f>VLOOKUP($B171,Miljö!$B$1:$J$479,MATCH("Kärnkraftsandel för ursprungsspecificerad el ()",Miljö!$B$1:$J$1,0),FALSE)</f>
        <v>0</v>
      </c>
      <c r="L171">
        <f>VLOOKUP($B171,Totalt!$B$1:$BU$501,MATCH("total el",Totalt!$B$1:$BU$1,0),FALSE)</f>
        <v>0.12</v>
      </c>
      <c r="N171" s="291">
        <f t="shared" si="8"/>
        <v>0.13200000000000001</v>
      </c>
      <c r="O171" s="291">
        <f t="shared" si="9"/>
        <v>0.99719999999999998</v>
      </c>
      <c r="P171" s="291">
        <f t="shared" si="10"/>
        <v>0</v>
      </c>
      <c r="Q171" s="291">
        <f t="shared" si="11"/>
        <v>0</v>
      </c>
    </row>
    <row r="172" spans="1:17" x14ac:dyDescent="0.25">
      <c r="A172" s="2" t="s">
        <v>278</v>
      </c>
      <c r="B172" s="2" t="s">
        <v>283</v>
      </c>
      <c r="C172" t="str">
        <f>VLOOKUP($B172,Totalt!$B$1:$BU$501,MATCH("Kvalitetsgranskad:",Totalt!$B$1:$BU$1,0),FALSE)</f>
        <v>Ja</v>
      </c>
      <c r="E172" t="str">
        <f>VLOOKUP($B172,Miljö!$B$1:$AG$479,MATCH(E$1,Miljö!$B$1:$AK$1,0),FALSE)</f>
        <v>Ja</v>
      </c>
      <c r="F172" t="str">
        <f>VLOOKUP($B172,Miljö!$B$1:$J$479,MATCH("Typ av ursprungsspecificerad el   (Om inget värde anges används Nordisk residualmix, se inforuta) ()",Miljö!$B$1:$J$1,0),FALSE)</f>
        <v>'Vattenkraft'</v>
      </c>
      <c r="G172">
        <f>VLOOKUP($B172,Miljö!$B$1:$J$479,MATCH("Primärenergifaktor ()",Miljö!$B$1:$J$1,0),FALSE)</f>
        <v>1.1000000000000001</v>
      </c>
      <c r="H172">
        <f>VLOOKUP($B172,Miljö!$B$1:$J$479,MATCH("Koldioxidekvivalenter energiomvandling (g/kwh)",Miljö!$B$1:$J$1,0),FALSE)</f>
        <v>8.31</v>
      </c>
      <c r="I172">
        <f>VLOOKUP($B172,Miljö!$B$1:$J$479,MATCH("Fossilandel för ursprungspecificerad el ()",Miljö!$B$1:$J$1,0),FALSE)</f>
        <v>0</v>
      </c>
      <c r="J172">
        <f>VLOOKUP($B172,Miljö!$B$1:$J$479,MATCH("Kärnkraftsandel för ursprungsspecificerad el ()",Miljö!$B$1:$J$1,0),FALSE)</f>
        <v>0</v>
      </c>
      <c r="L172">
        <f>VLOOKUP($B172,Totalt!$B$1:$BU$501,MATCH("total el",Totalt!$B$1:$BU$1,0),FALSE)</f>
        <v>0.25</v>
      </c>
      <c r="N172" s="291">
        <f t="shared" si="8"/>
        <v>0.27500000000000002</v>
      </c>
      <c r="O172" s="291">
        <f t="shared" si="9"/>
        <v>2.0775000000000001</v>
      </c>
      <c r="P172" s="291">
        <f t="shared" si="10"/>
        <v>0</v>
      </c>
      <c r="Q172" s="291">
        <f t="shared" si="11"/>
        <v>0</v>
      </c>
    </row>
    <row r="173" spans="1:17" x14ac:dyDescent="0.25">
      <c r="A173" s="2" t="s">
        <v>278</v>
      </c>
      <c r="B173" s="2" t="s">
        <v>284</v>
      </c>
      <c r="C173" t="str">
        <f>VLOOKUP($B173,Totalt!$B$1:$BU$501,MATCH("Kvalitetsgranskad:",Totalt!$B$1:$BU$1,0),FALSE)</f>
        <v>Ja</v>
      </c>
      <c r="E173" t="str">
        <f>VLOOKUP($B173,Miljö!$B$1:$AG$479,MATCH(E$1,Miljö!$B$1:$AK$1,0),FALSE)</f>
        <v>Ja</v>
      </c>
      <c r="F173" t="str">
        <f>VLOOKUP($B173,Miljö!$B$1:$J$479,MATCH("Typ av ursprungsspecificerad el   (Om inget värde anges används Nordisk residualmix, se inforuta) ()",Miljö!$B$1:$J$1,0),FALSE)</f>
        <v>'Vattenkraft'</v>
      </c>
      <c r="G173">
        <f>VLOOKUP($B173,Miljö!$B$1:$J$479,MATCH("Primärenergifaktor ()",Miljö!$B$1:$J$1,0),FALSE)</f>
        <v>1.1000000000000001</v>
      </c>
      <c r="H173">
        <f>VLOOKUP($B173,Miljö!$B$1:$J$479,MATCH("Koldioxidekvivalenter energiomvandling (g/kwh)",Miljö!$B$1:$J$1,0),FALSE)</f>
        <v>8.31</v>
      </c>
      <c r="I173">
        <f>VLOOKUP($B173,Miljö!$B$1:$J$479,MATCH("Fossilandel för ursprungspecificerad el ()",Miljö!$B$1:$J$1,0),FALSE)</f>
        <v>0</v>
      </c>
      <c r="J173">
        <f>VLOOKUP($B173,Miljö!$B$1:$J$479,MATCH("Kärnkraftsandel för ursprungsspecificerad el ()",Miljö!$B$1:$J$1,0),FALSE)</f>
        <v>0</v>
      </c>
      <c r="L173">
        <f>VLOOKUP($B173,Totalt!$B$1:$BU$501,MATCH("total el",Totalt!$B$1:$BU$1,0),FALSE)</f>
        <v>0.90780000000000005</v>
      </c>
      <c r="N173" s="291">
        <f t="shared" si="8"/>
        <v>0.99858000000000013</v>
      </c>
      <c r="O173" s="291">
        <f t="shared" si="9"/>
        <v>7.5438180000000008</v>
      </c>
      <c r="P173" s="291">
        <f t="shared" si="10"/>
        <v>0</v>
      </c>
      <c r="Q173" s="291">
        <f t="shared" si="11"/>
        <v>0</v>
      </c>
    </row>
    <row r="174" spans="1:17" x14ac:dyDescent="0.25">
      <c r="A174" s="2" t="s">
        <v>278</v>
      </c>
      <c r="B174" s="2" t="s">
        <v>285</v>
      </c>
      <c r="C174" t="str">
        <f>VLOOKUP($B174,Totalt!$B$1:$BU$501,MATCH("Kvalitetsgranskad:",Totalt!$B$1:$BU$1,0),FALSE)</f>
        <v>Ja</v>
      </c>
      <c r="E174" t="str">
        <f>VLOOKUP($B174,Miljö!$B$1:$AG$479,MATCH(E$1,Miljö!$B$1:$AK$1,0),FALSE)</f>
        <v>Nej</v>
      </c>
      <c r="F174" t="str">
        <f>VLOOKUP($B174,Miljö!$B$1:$J$479,MATCH("Typ av ursprungsspecificerad el   (Om inget värde anges används Nordisk residualmix, se inforuta) ()",Miljö!$B$1:$J$1,0),FALSE)</f>
        <v>-</v>
      </c>
      <c r="G174">
        <f>VLOOKUP($B174,Miljö!$B$1:$J$479,MATCH("Primärenergifaktor ()",Miljö!$B$1:$J$1,0),FALSE)</f>
        <v>2.2400000000000002</v>
      </c>
      <c r="H174">
        <f>VLOOKUP($B174,Miljö!$B$1:$J$479,MATCH("Koldioxidekvivalenter energiomvandling (g/kwh)",Miljö!$B$1:$J$1,0),FALSE)</f>
        <v>350.5</v>
      </c>
      <c r="I174">
        <f>VLOOKUP($B174,Miljö!$B$1:$J$479,MATCH("Fossilandel för ursprungspecificerad el ()",Miljö!$B$1:$J$1,0),FALSE)</f>
        <v>0.48399999999999999</v>
      </c>
      <c r="J174">
        <f>VLOOKUP($B174,Miljö!$B$1:$J$479,MATCH("Kärnkraftsandel för ursprungsspecificerad el ()",Miljö!$B$1:$J$1,0),FALSE)</f>
        <v>0.35</v>
      </c>
      <c r="L174">
        <f>VLOOKUP($B174,Totalt!$B$1:$BU$501,MATCH("total el",Totalt!$B$1:$BU$1,0),FALSE)</f>
        <v>0.21870000000000001</v>
      </c>
      <c r="N174" s="291">
        <f t="shared" si="8"/>
        <v>0.48988800000000005</v>
      </c>
      <c r="O174" s="291">
        <f t="shared" si="9"/>
        <v>76.654350000000008</v>
      </c>
      <c r="P174" s="291">
        <f t="shared" si="10"/>
        <v>0.10585079999999999</v>
      </c>
      <c r="Q174" s="291">
        <f t="shared" si="11"/>
        <v>7.6545000000000002E-2</v>
      </c>
    </row>
    <row r="175" spans="1:17" x14ac:dyDescent="0.25">
      <c r="A175" s="2" t="s">
        <v>278</v>
      </c>
      <c r="B175" s="2" t="s">
        <v>286</v>
      </c>
      <c r="C175" t="str">
        <f>VLOOKUP($B175,Totalt!$B$1:$BU$501,MATCH("Kvalitetsgranskad:",Totalt!$B$1:$BU$1,0),FALSE)</f>
        <v>Ja</v>
      </c>
      <c r="E175" t="str">
        <f>VLOOKUP($B175,Miljö!$B$1:$AG$479,MATCH(E$1,Miljö!$B$1:$AK$1,0),FALSE)</f>
        <v>Ja</v>
      </c>
      <c r="F175" t="str">
        <f>VLOOKUP($B175,Miljö!$B$1:$J$479,MATCH("Typ av ursprungsspecificerad el   (Om inget värde anges används Nordisk residualmix, se inforuta) ()",Miljö!$B$1:$J$1,0),FALSE)</f>
        <v>'Vattenkraft'</v>
      </c>
      <c r="G175">
        <f>VLOOKUP($B175,Miljö!$B$1:$J$479,MATCH("Primärenergifaktor ()",Miljö!$B$1:$J$1,0),FALSE)</f>
        <v>1.1000000000000001</v>
      </c>
      <c r="H175">
        <f>VLOOKUP($B175,Miljö!$B$1:$J$479,MATCH("Koldioxidekvivalenter energiomvandling (g/kwh)",Miljö!$B$1:$J$1,0),FALSE)</f>
        <v>8.31</v>
      </c>
      <c r="I175">
        <f>VLOOKUP($B175,Miljö!$B$1:$J$479,MATCH("Fossilandel för ursprungspecificerad el ()",Miljö!$B$1:$J$1,0),FALSE)</f>
        <v>0</v>
      </c>
      <c r="J175">
        <f>VLOOKUP($B175,Miljö!$B$1:$J$479,MATCH("Kärnkraftsandel för ursprungsspecificerad el ()",Miljö!$B$1:$J$1,0),FALSE)</f>
        <v>0</v>
      </c>
      <c r="L175">
        <f>VLOOKUP($B175,Totalt!$B$1:$BU$501,MATCH("total el",Totalt!$B$1:$BU$1,0),FALSE)</f>
        <v>0.3</v>
      </c>
      <c r="N175" s="291">
        <f t="shared" si="8"/>
        <v>0.33</v>
      </c>
      <c r="O175" s="291">
        <f t="shared" si="9"/>
        <v>2.4929999999999999</v>
      </c>
      <c r="P175" s="291">
        <f t="shared" si="10"/>
        <v>0</v>
      </c>
      <c r="Q175" s="291">
        <f t="shared" si="11"/>
        <v>0</v>
      </c>
    </row>
    <row r="176" spans="1:17" x14ac:dyDescent="0.25">
      <c r="A176" s="2" t="s">
        <v>278</v>
      </c>
      <c r="B176" s="2" t="s">
        <v>287</v>
      </c>
      <c r="C176" t="str">
        <f>VLOOKUP($B176,Totalt!$B$1:$BU$501,MATCH("Kvalitetsgranskad:",Totalt!$B$1:$BU$1,0),FALSE)</f>
        <v>Ja</v>
      </c>
      <c r="E176" t="str">
        <f>VLOOKUP($B176,Miljö!$B$1:$AG$479,MATCH(E$1,Miljö!$B$1:$AK$1,0),FALSE)</f>
        <v>Ja</v>
      </c>
      <c r="F176" t="str">
        <f>VLOOKUP($B176,Miljö!$B$1:$J$479,MATCH("Typ av ursprungsspecificerad el   (Om inget värde anges används Nordisk residualmix, se inforuta) ()",Miljö!$B$1:$J$1,0),FALSE)</f>
        <v>'Vattenkraft'</v>
      </c>
      <c r="G176">
        <f>VLOOKUP($B176,Miljö!$B$1:$J$479,MATCH("Primärenergifaktor ()",Miljö!$B$1:$J$1,0),FALSE)</f>
        <v>1.1000000000000001</v>
      </c>
      <c r="H176">
        <f>VLOOKUP($B176,Miljö!$B$1:$J$479,MATCH("Koldioxidekvivalenter energiomvandling (g/kwh)",Miljö!$B$1:$J$1,0),FALSE)</f>
        <v>8.31</v>
      </c>
      <c r="I176">
        <f>VLOOKUP($B176,Miljö!$B$1:$J$479,MATCH("Fossilandel för ursprungspecificerad el ()",Miljö!$B$1:$J$1,0),FALSE)</f>
        <v>0</v>
      </c>
      <c r="J176">
        <f>VLOOKUP($B176,Miljö!$B$1:$J$479,MATCH("Kärnkraftsandel för ursprungsspecificerad el ()",Miljö!$B$1:$J$1,0),FALSE)</f>
        <v>0</v>
      </c>
      <c r="L176">
        <f>VLOOKUP($B176,Totalt!$B$1:$BU$501,MATCH("total el",Totalt!$B$1:$BU$1,0),FALSE)</f>
        <v>0.16289999999999999</v>
      </c>
      <c r="N176" s="291">
        <f t="shared" si="8"/>
        <v>0.17919000000000002</v>
      </c>
      <c r="O176" s="291">
        <f t="shared" si="9"/>
        <v>1.353699</v>
      </c>
      <c r="P176" s="291">
        <f t="shared" si="10"/>
        <v>0</v>
      </c>
      <c r="Q176" s="291">
        <f t="shared" si="11"/>
        <v>0</v>
      </c>
    </row>
    <row r="177" spans="1:17" x14ac:dyDescent="0.25">
      <c r="A177" s="2" t="s">
        <v>288</v>
      </c>
      <c r="B177" s="2" t="s">
        <v>289</v>
      </c>
      <c r="C177" t="str">
        <f>VLOOKUP($B177,Totalt!$B$1:$BU$501,MATCH("Kvalitetsgranskad:",Totalt!$B$1:$BU$1,0),FALSE)</f>
        <v>Nej</v>
      </c>
      <c r="E177" t="str">
        <f>VLOOKUP($B177,Miljö!$B$1:$AG$479,MATCH(E$1,Miljö!$B$1:$AK$1,0),FALSE)</f>
        <v>Nej</v>
      </c>
      <c r="F177" t="str">
        <f>VLOOKUP($B177,Miljö!$B$1:$J$479,MATCH("Typ av ursprungsspecificerad el   (Om inget värde anges används Nordisk residualmix, se inforuta) ()",Miljö!$B$1:$J$1,0),FALSE)</f>
        <v>-</v>
      </c>
      <c r="G177" t="str">
        <f>VLOOKUP($B177,Miljö!$B$1:$J$479,MATCH("Primärenergifaktor ()",Miljö!$B$1:$J$1,0),FALSE)</f>
        <v>-</v>
      </c>
      <c r="H177" t="str">
        <f>VLOOKUP($B177,Miljö!$B$1:$J$479,MATCH("Koldioxidekvivalenter energiomvandling (g/kwh)",Miljö!$B$1:$J$1,0),FALSE)</f>
        <v>-</v>
      </c>
      <c r="I177" t="str">
        <f>VLOOKUP($B177,Miljö!$B$1:$J$479,MATCH("Fossilandel för ursprungspecificerad el ()",Miljö!$B$1:$J$1,0),FALSE)</f>
        <v>-</v>
      </c>
      <c r="J177" t="str">
        <f>VLOOKUP($B177,Miljö!$B$1:$J$479,MATCH("Kärnkraftsandel för ursprungsspecificerad el ()",Miljö!$B$1:$J$1,0),FALSE)</f>
        <v>-</v>
      </c>
      <c r="L177">
        <f>VLOOKUP($B177,Totalt!$B$1:$BU$501,MATCH("total el",Totalt!$B$1:$BU$1,0),FALSE)</f>
        <v>0</v>
      </c>
      <c r="N177" s="291" t="str">
        <f t="shared" si="8"/>
        <v/>
      </c>
      <c r="O177" s="291" t="str">
        <f t="shared" si="9"/>
        <v/>
      </c>
      <c r="P177" s="291" t="str">
        <f t="shared" si="10"/>
        <v/>
      </c>
      <c r="Q177" s="291" t="str">
        <f t="shared" si="11"/>
        <v/>
      </c>
    </row>
    <row r="178" spans="1:17" x14ac:dyDescent="0.25">
      <c r="A178" s="2" t="s">
        <v>290</v>
      </c>
      <c r="B178" s="2" t="s">
        <v>291</v>
      </c>
      <c r="C178" t="str">
        <f>VLOOKUP($B178,Totalt!$B$1:$BU$501,MATCH("Kvalitetsgranskad:",Totalt!$B$1:$BU$1,0),FALSE)</f>
        <v>Nej</v>
      </c>
      <c r="E178" t="str">
        <f>VLOOKUP($B178,Miljö!$B$1:$AG$479,MATCH(E$1,Miljö!$B$1:$AK$1,0),FALSE)</f>
        <v>Nej</v>
      </c>
      <c r="F178" t="str">
        <f>VLOOKUP($B178,Miljö!$B$1:$J$479,MATCH("Typ av ursprungsspecificerad el   (Om inget värde anges används Nordisk residualmix, se inforuta) ()",Miljö!$B$1:$J$1,0),FALSE)</f>
        <v>-</v>
      </c>
      <c r="G178" t="str">
        <f>VLOOKUP($B178,Miljö!$B$1:$J$479,MATCH("Primärenergifaktor ()",Miljö!$B$1:$J$1,0),FALSE)</f>
        <v>-</v>
      </c>
      <c r="H178" t="str">
        <f>VLOOKUP($B178,Miljö!$B$1:$J$479,MATCH("Koldioxidekvivalenter energiomvandling (g/kwh)",Miljö!$B$1:$J$1,0),FALSE)</f>
        <v>-</v>
      </c>
      <c r="I178" t="str">
        <f>VLOOKUP($B178,Miljö!$B$1:$J$479,MATCH("Fossilandel för ursprungspecificerad el ()",Miljö!$B$1:$J$1,0),FALSE)</f>
        <v>-</v>
      </c>
      <c r="J178" t="str">
        <f>VLOOKUP($B178,Miljö!$B$1:$J$479,MATCH("Kärnkraftsandel för ursprungsspecificerad el ()",Miljö!$B$1:$J$1,0),FALSE)</f>
        <v>-</v>
      </c>
      <c r="L178">
        <f>VLOOKUP($B178,Totalt!$B$1:$BU$501,MATCH("total el",Totalt!$B$1:$BU$1,0),FALSE)</f>
        <v>0</v>
      </c>
      <c r="N178" s="291" t="str">
        <f t="shared" si="8"/>
        <v/>
      </c>
      <c r="O178" s="291" t="str">
        <f t="shared" si="9"/>
        <v/>
      </c>
      <c r="P178" s="291" t="str">
        <f t="shared" si="10"/>
        <v/>
      </c>
      <c r="Q178" s="291" t="str">
        <f t="shared" si="11"/>
        <v/>
      </c>
    </row>
    <row r="179" spans="1:17" x14ac:dyDescent="0.25">
      <c r="A179" s="2" t="s">
        <v>294</v>
      </c>
      <c r="B179" s="2" t="s">
        <v>10</v>
      </c>
      <c r="C179" t="str">
        <f>VLOOKUP($B179,Totalt!$B$1:$BU$501,MATCH("Kvalitetsgranskad:",Totalt!$B$1:$BU$1,0),FALSE)</f>
        <v>Ja</v>
      </c>
      <c r="E179" t="str">
        <f>VLOOKUP($B179,Miljö!$B$1:$AG$479,MATCH(E$1,Miljö!$B$1:$AK$1,0),FALSE)</f>
        <v>Nej</v>
      </c>
      <c r="F179" t="str">
        <f>VLOOKUP($B179,Miljö!$B$1:$J$479,MATCH("Typ av ursprungsspecificerad el   (Om inget värde anges används Nordisk residualmix, se inforuta) ()",Miljö!$B$1:$J$1,0),FALSE)</f>
        <v>-</v>
      </c>
      <c r="G179">
        <f>VLOOKUP($B179,Miljö!$B$1:$J$479,MATCH("Primärenergifaktor ()",Miljö!$B$1:$J$1,0),FALSE)</f>
        <v>2.2400000000000002</v>
      </c>
      <c r="H179">
        <f>VLOOKUP($B179,Miljö!$B$1:$J$479,MATCH("Koldioxidekvivalenter energiomvandling (g/kwh)",Miljö!$B$1:$J$1,0),FALSE)</f>
        <v>350.5</v>
      </c>
      <c r="I179">
        <f>VLOOKUP($B179,Miljö!$B$1:$J$479,MATCH("Fossilandel för ursprungspecificerad el ()",Miljö!$B$1:$J$1,0),FALSE)</f>
        <v>0.48399999999999999</v>
      </c>
      <c r="J179">
        <f>VLOOKUP($B179,Miljö!$B$1:$J$479,MATCH("Kärnkraftsandel för ursprungsspecificerad el ()",Miljö!$B$1:$J$1,0),FALSE)</f>
        <v>0.35</v>
      </c>
      <c r="L179">
        <f>VLOOKUP($B179,Totalt!$B$1:$BU$501,MATCH("total el",Totalt!$B$1:$BU$1,0),FALSE)</f>
        <v>0.2</v>
      </c>
      <c r="N179" s="291">
        <f t="shared" si="8"/>
        <v>0.44800000000000006</v>
      </c>
      <c r="O179" s="291">
        <f t="shared" si="9"/>
        <v>70.100000000000009</v>
      </c>
      <c r="P179" s="291">
        <f t="shared" si="10"/>
        <v>9.6799999999999997E-2</v>
      </c>
      <c r="Q179" s="291">
        <f t="shared" si="11"/>
        <v>6.9999999999999993E-2</v>
      </c>
    </row>
    <row r="180" spans="1:17" x14ac:dyDescent="0.25">
      <c r="A180" s="2" t="s">
        <v>294</v>
      </c>
      <c r="B180" s="2" t="s">
        <v>295</v>
      </c>
      <c r="C180" t="str">
        <f>VLOOKUP($B180,Totalt!$B$1:$BU$501,MATCH("Kvalitetsgranskad:",Totalt!$B$1:$BU$1,0),FALSE)</f>
        <v>Ja</v>
      </c>
      <c r="E180" t="str">
        <f>VLOOKUP($B180,Miljö!$B$1:$AG$479,MATCH(E$1,Miljö!$B$1:$AK$1,0),FALSE)</f>
        <v>Ja</v>
      </c>
      <c r="F180" t="str">
        <f>VLOOKUP($B180,Miljö!$B$1:$J$479,MATCH("Typ av ursprungsspecificerad el   (Om inget värde anges används Nordisk residualmix, se inforuta) ()",Miljö!$B$1:$J$1,0),FALSE)</f>
        <v>'loka vindel'</v>
      </c>
      <c r="G180">
        <f>VLOOKUP($B180,Miljö!$B$1:$J$479,MATCH("Primärenergifaktor ()",Miljö!$B$1:$J$1,0),FALSE)</f>
        <v>0.1</v>
      </c>
      <c r="H180">
        <f>VLOOKUP($B180,Miljö!$B$1:$J$479,MATCH("Koldioxidekvivalenter energiomvandling (g/kwh)",Miljö!$B$1:$J$1,0),FALSE)</f>
        <v>0</v>
      </c>
      <c r="I180">
        <f>VLOOKUP($B180,Miljö!$B$1:$J$479,MATCH("Fossilandel för ursprungspecificerad el ()",Miljö!$B$1:$J$1,0),FALSE)</f>
        <v>0</v>
      </c>
      <c r="J180">
        <f>VLOOKUP($B180,Miljö!$B$1:$J$479,MATCH("Kärnkraftsandel för ursprungsspecificerad el ()",Miljö!$B$1:$J$1,0),FALSE)</f>
        <v>0</v>
      </c>
      <c r="L180">
        <f>VLOOKUP($B180,Totalt!$B$1:$BU$501,MATCH("total el",Totalt!$B$1:$BU$1,0),FALSE)</f>
        <v>0.125</v>
      </c>
      <c r="N180" s="291">
        <f t="shared" si="8"/>
        <v>1.2500000000000001E-2</v>
      </c>
      <c r="O180" s="291">
        <f t="shared" si="9"/>
        <v>0</v>
      </c>
      <c r="P180" s="291">
        <f t="shared" si="10"/>
        <v>0</v>
      </c>
      <c r="Q180" s="291">
        <f t="shared" si="11"/>
        <v>0</v>
      </c>
    </row>
    <row r="181" spans="1:17" x14ac:dyDescent="0.25">
      <c r="A181" s="2" t="s">
        <v>294</v>
      </c>
      <c r="B181" s="2" t="s">
        <v>296</v>
      </c>
      <c r="C181" t="str">
        <f>VLOOKUP($B181,Totalt!$B$1:$BU$501,MATCH("Kvalitetsgranskad:",Totalt!$B$1:$BU$1,0),FALSE)</f>
        <v>Ja</v>
      </c>
      <c r="E181" t="str">
        <f>VLOOKUP($B181,Miljö!$B$1:$AG$479,MATCH(E$1,Miljö!$B$1:$AK$1,0),FALSE)</f>
        <v>Ja</v>
      </c>
      <c r="F181" t="str">
        <f>VLOOKUP($B181,Miljö!$B$1:$J$479,MATCH("Typ av ursprungsspecificerad el   (Om inget värde anges används Nordisk residualmix, se inforuta) ()",Miljö!$B$1:$J$1,0),FALSE)</f>
        <v>'Lokal vindel från Göteborg Energi'</v>
      </c>
      <c r="G181">
        <f>VLOOKUP($B181,Miljö!$B$1:$J$479,MATCH("Primärenergifaktor ()",Miljö!$B$1:$J$1,0),FALSE)</f>
        <v>0.1</v>
      </c>
      <c r="H181">
        <f>VLOOKUP($B181,Miljö!$B$1:$J$479,MATCH("Koldioxidekvivalenter energiomvandling (g/kwh)",Miljö!$B$1:$J$1,0),FALSE)</f>
        <v>0</v>
      </c>
      <c r="I181">
        <f>VLOOKUP($B181,Miljö!$B$1:$J$479,MATCH("Fossilandel för ursprungspecificerad el ()",Miljö!$B$1:$J$1,0),FALSE)</f>
        <v>0</v>
      </c>
      <c r="J181">
        <f>VLOOKUP($B181,Miljö!$B$1:$J$479,MATCH("Kärnkraftsandel för ursprungsspecificerad el ()",Miljö!$B$1:$J$1,0),FALSE)</f>
        <v>0</v>
      </c>
      <c r="L181">
        <f>VLOOKUP($B181,Totalt!$B$1:$BU$501,MATCH("total el",Totalt!$B$1:$BU$1,0),FALSE)</f>
        <v>0.5</v>
      </c>
      <c r="N181" s="291">
        <f t="shared" si="8"/>
        <v>0.05</v>
      </c>
      <c r="O181" s="291">
        <f t="shared" si="9"/>
        <v>0</v>
      </c>
      <c r="P181" s="291">
        <f t="shared" si="10"/>
        <v>0</v>
      </c>
      <c r="Q181" s="291">
        <f t="shared" si="11"/>
        <v>0</v>
      </c>
    </row>
    <row r="182" spans="1:17" x14ac:dyDescent="0.25">
      <c r="A182" s="2" t="s">
        <v>294</v>
      </c>
      <c r="B182" s="2" t="s">
        <v>297</v>
      </c>
      <c r="C182" t="str">
        <f>VLOOKUP($B182,Totalt!$B$1:$BU$501,MATCH("Kvalitetsgranskad:",Totalt!$B$1:$BU$1,0),FALSE)</f>
        <v>Ja</v>
      </c>
      <c r="E182" t="str">
        <f>VLOOKUP($B182,Miljö!$B$1:$AG$479,MATCH(E$1,Miljö!$B$1:$AK$1,0),FALSE)</f>
        <v>Ja</v>
      </c>
      <c r="F182" t="str">
        <f>VLOOKUP($B182,Miljö!$B$1:$J$479,MATCH("Typ av ursprungsspecificerad el   (Om inget värde anges används Nordisk residualmix, se inforuta) ()",Miljö!$B$1:$J$1,0),FALSE)</f>
        <v>'Lokal vindel'</v>
      </c>
      <c r="G182">
        <f>VLOOKUP($B182,Miljö!$B$1:$J$479,MATCH("Primärenergifaktor ()",Miljö!$B$1:$J$1,0),FALSE)</f>
        <v>0.1</v>
      </c>
      <c r="H182">
        <f>VLOOKUP($B182,Miljö!$B$1:$J$479,MATCH("Koldioxidekvivalenter energiomvandling (g/kwh)",Miljö!$B$1:$J$1,0),FALSE)</f>
        <v>0</v>
      </c>
      <c r="I182">
        <f>VLOOKUP($B182,Miljö!$B$1:$J$479,MATCH("Fossilandel för ursprungspecificerad el ()",Miljö!$B$1:$J$1,0),FALSE)</f>
        <v>0</v>
      </c>
      <c r="J182">
        <f>VLOOKUP($B182,Miljö!$B$1:$J$479,MATCH("Kärnkraftsandel för ursprungsspecificerad el ()",Miljö!$B$1:$J$1,0),FALSE)</f>
        <v>0</v>
      </c>
      <c r="L182">
        <f>VLOOKUP($B182,Totalt!$B$1:$BU$501,MATCH("total el",Totalt!$B$1:$BU$1,0),FALSE)</f>
        <v>2.8000000000000001E-2</v>
      </c>
      <c r="N182" s="291">
        <f t="shared" si="8"/>
        <v>2.8000000000000004E-3</v>
      </c>
      <c r="O182" s="291">
        <f t="shared" si="9"/>
        <v>0</v>
      </c>
      <c r="P182" s="291">
        <f t="shared" si="10"/>
        <v>0</v>
      </c>
      <c r="Q182" s="291">
        <f t="shared" si="11"/>
        <v>0</v>
      </c>
    </row>
    <row r="183" spans="1:17" x14ac:dyDescent="0.25">
      <c r="A183" s="2" t="s">
        <v>298</v>
      </c>
      <c r="B183" s="2" t="s">
        <v>299</v>
      </c>
      <c r="C183" t="str">
        <f>VLOOKUP($B183,Totalt!$B$1:$BU$501,MATCH("Kvalitetsgranskad:",Totalt!$B$1:$BU$1,0),FALSE)</f>
        <v>Nej</v>
      </c>
      <c r="E183" t="str">
        <f>VLOOKUP($B183,Miljö!$B$1:$AG$479,MATCH(E$1,Miljö!$B$1:$AK$1,0),FALSE)</f>
        <v>Nej</v>
      </c>
      <c r="F183" t="str">
        <f>VLOOKUP($B183,Miljö!$B$1:$J$479,MATCH("Typ av ursprungsspecificerad el   (Om inget värde anges används Nordisk residualmix, se inforuta) ()",Miljö!$B$1:$J$1,0),FALSE)</f>
        <v>-</v>
      </c>
      <c r="G183" t="str">
        <f>VLOOKUP($B183,Miljö!$B$1:$J$479,MATCH("Primärenergifaktor ()",Miljö!$B$1:$J$1,0),FALSE)</f>
        <v>-</v>
      </c>
      <c r="H183" t="str">
        <f>VLOOKUP($B183,Miljö!$B$1:$J$479,MATCH("Koldioxidekvivalenter energiomvandling (g/kwh)",Miljö!$B$1:$J$1,0),FALSE)</f>
        <v>-</v>
      </c>
      <c r="I183" t="str">
        <f>VLOOKUP($B183,Miljö!$B$1:$J$479,MATCH("Fossilandel för ursprungspecificerad el ()",Miljö!$B$1:$J$1,0),FALSE)</f>
        <v>-</v>
      </c>
      <c r="J183" t="str">
        <f>VLOOKUP($B183,Miljö!$B$1:$J$479,MATCH("Kärnkraftsandel för ursprungsspecificerad el ()",Miljö!$B$1:$J$1,0),FALSE)</f>
        <v>-</v>
      </c>
      <c r="L183">
        <f>VLOOKUP($B183,Totalt!$B$1:$BU$501,MATCH("total el",Totalt!$B$1:$BU$1,0),FALSE)</f>
        <v>0</v>
      </c>
      <c r="N183" s="291" t="str">
        <f t="shared" si="8"/>
        <v/>
      </c>
      <c r="O183" s="291" t="str">
        <f t="shared" si="9"/>
        <v/>
      </c>
      <c r="P183" s="291" t="str">
        <f t="shared" si="10"/>
        <v/>
      </c>
      <c r="Q183" s="291" t="str">
        <f t="shared" si="11"/>
        <v/>
      </c>
    </row>
    <row r="184" spans="1:17" x14ac:dyDescent="0.25">
      <c r="A184" s="2" t="s">
        <v>301</v>
      </c>
      <c r="B184" s="2" t="s">
        <v>302</v>
      </c>
      <c r="C184" t="str">
        <f>VLOOKUP($B184,Totalt!$B$1:$BU$501,MATCH("Kvalitetsgranskad:",Totalt!$B$1:$BU$1,0),FALSE)</f>
        <v>Ja</v>
      </c>
      <c r="E184" t="str">
        <f>VLOOKUP($B184,Miljö!$B$1:$AG$479,MATCH(E$1,Miljö!$B$1:$AK$1,0),FALSE)</f>
        <v>Nej</v>
      </c>
      <c r="F184" t="str">
        <f>VLOOKUP($B184,Miljö!$B$1:$J$479,MATCH("Typ av ursprungsspecificerad el   (Om inget värde anges används Nordisk residualmix, se inforuta) ()",Miljö!$B$1:$J$1,0),FALSE)</f>
        <v>-</v>
      </c>
      <c r="G184">
        <f>VLOOKUP($B184,Miljö!$B$1:$J$479,MATCH("Primärenergifaktor ()",Miljö!$B$1:$J$1,0),FALSE)</f>
        <v>2.2400000000000002</v>
      </c>
      <c r="H184">
        <f>VLOOKUP($B184,Miljö!$B$1:$J$479,MATCH("Koldioxidekvivalenter energiomvandling (g/kwh)",Miljö!$B$1:$J$1,0),FALSE)</f>
        <v>350.5</v>
      </c>
      <c r="I184">
        <f>VLOOKUP($B184,Miljö!$B$1:$J$479,MATCH("Fossilandel för ursprungspecificerad el ()",Miljö!$B$1:$J$1,0),FALSE)</f>
        <v>0.48399999999999999</v>
      </c>
      <c r="J184">
        <f>VLOOKUP($B184,Miljö!$B$1:$J$479,MATCH("Kärnkraftsandel för ursprungsspecificerad el ()",Miljö!$B$1:$J$1,0),FALSE)</f>
        <v>0.35</v>
      </c>
      <c r="L184">
        <f>VLOOKUP($B184,Totalt!$B$1:$BU$501,MATCH("total el",Totalt!$B$1:$BU$1,0),FALSE)</f>
        <v>1.3069500000000001</v>
      </c>
      <c r="N184" s="291">
        <f t="shared" si="8"/>
        <v>2.9275680000000004</v>
      </c>
      <c r="O184" s="291">
        <f t="shared" si="9"/>
        <v>458.08597500000002</v>
      </c>
      <c r="P184" s="291">
        <f t="shared" si="10"/>
        <v>0.63256380000000001</v>
      </c>
      <c r="Q184" s="291">
        <f t="shared" si="11"/>
        <v>0.45743249999999996</v>
      </c>
    </row>
    <row r="185" spans="1:17" x14ac:dyDescent="0.25">
      <c r="A185" s="2" t="s">
        <v>303</v>
      </c>
      <c r="B185" s="2" t="s">
        <v>304</v>
      </c>
      <c r="C185" t="str">
        <f>VLOOKUP($B185,Totalt!$B$1:$BU$501,MATCH("Kvalitetsgranskad:",Totalt!$B$1:$BU$1,0),FALSE)</f>
        <v>Ja</v>
      </c>
      <c r="E185" t="str">
        <f>VLOOKUP($B185,Miljö!$B$1:$AG$479,MATCH(E$1,Miljö!$B$1:$AK$1,0),FALSE)</f>
        <v>Ja</v>
      </c>
      <c r="F185" t="str">
        <f>VLOOKUP($B185,Miljö!$B$1:$J$479,MATCH("Typ av ursprungsspecificerad el   (Om inget värde anges används Nordisk residualmix, se inforuta) ()",Miljö!$B$1:$J$1,0),FALSE)</f>
        <v>'Vattenkraft'</v>
      </c>
      <c r="G185">
        <f>VLOOKUP($B185,Miljö!$B$1:$J$479,MATCH("Primärenergifaktor ()",Miljö!$B$1:$J$1,0),FALSE)</f>
        <v>1.1000000000000001</v>
      </c>
      <c r="H185">
        <f>VLOOKUP($B185,Miljö!$B$1:$J$479,MATCH("Koldioxidekvivalenter energiomvandling (g/kwh)",Miljö!$B$1:$J$1,0),FALSE)</f>
        <v>0</v>
      </c>
      <c r="I185">
        <f>VLOOKUP($B185,Miljö!$B$1:$J$479,MATCH("Fossilandel för ursprungspecificerad el ()",Miljö!$B$1:$J$1,0),FALSE)</f>
        <v>0</v>
      </c>
      <c r="J185">
        <f>VLOOKUP($B185,Miljö!$B$1:$J$479,MATCH("Kärnkraftsandel för ursprungsspecificerad el ()",Miljö!$B$1:$J$1,0),FALSE)</f>
        <v>0</v>
      </c>
      <c r="L185">
        <f>VLOOKUP($B185,Totalt!$B$1:$BU$501,MATCH("total el",Totalt!$B$1:$BU$1,0),FALSE)</f>
        <v>28.707000000000001</v>
      </c>
      <c r="N185" s="291">
        <f t="shared" si="8"/>
        <v>31.577700000000004</v>
      </c>
      <c r="O185" s="291">
        <f t="shared" si="9"/>
        <v>0</v>
      </c>
      <c r="P185" s="291">
        <f t="shared" si="10"/>
        <v>0</v>
      </c>
      <c r="Q185" s="291">
        <f t="shared" si="11"/>
        <v>0</v>
      </c>
    </row>
    <row r="186" spans="1:17" x14ac:dyDescent="0.25">
      <c r="A186" s="2" t="s">
        <v>303</v>
      </c>
      <c r="B186" s="2" t="s">
        <v>305</v>
      </c>
      <c r="C186" t="str">
        <f>VLOOKUP($B186,Totalt!$B$1:$BU$501,MATCH("Kvalitetsgranskad:",Totalt!$B$1:$BU$1,0),FALSE)</f>
        <v>Ja</v>
      </c>
      <c r="E186" t="str">
        <f>VLOOKUP($B186,Miljö!$B$1:$AG$479,MATCH(E$1,Miljö!$B$1:$AK$1,0),FALSE)</f>
        <v>Ja</v>
      </c>
      <c r="F186" t="str">
        <f>VLOOKUP($B186,Miljö!$B$1:$J$479,MATCH("Typ av ursprungsspecificerad el   (Om inget värde anges används Nordisk residualmix, se inforuta) ()",Miljö!$B$1:$J$1,0),FALSE)</f>
        <v>'Vattenkraft'</v>
      </c>
      <c r="G186">
        <f>VLOOKUP($B186,Miljö!$B$1:$J$479,MATCH("Primärenergifaktor ()",Miljö!$B$1:$J$1,0),FALSE)</f>
        <v>0</v>
      </c>
      <c r="H186">
        <f>VLOOKUP($B186,Miljö!$B$1:$J$479,MATCH("Koldioxidekvivalenter energiomvandling (g/kwh)",Miljö!$B$1:$J$1,0),FALSE)</f>
        <v>0</v>
      </c>
      <c r="I186">
        <f>VLOOKUP($B186,Miljö!$B$1:$J$479,MATCH("Fossilandel för ursprungspecificerad el ()",Miljö!$B$1:$J$1,0),FALSE)</f>
        <v>0</v>
      </c>
      <c r="J186">
        <f>VLOOKUP($B186,Miljö!$B$1:$J$479,MATCH("Kärnkraftsandel för ursprungsspecificerad el ()",Miljö!$B$1:$J$1,0),FALSE)</f>
        <v>0</v>
      </c>
      <c r="L186">
        <f>VLOOKUP($B186,Totalt!$B$1:$BU$501,MATCH("total el",Totalt!$B$1:$BU$1,0),FALSE)</f>
        <v>6.5931899999999999</v>
      </c>
      <c r="N186" s="291">
        <f t="shared" si="8"/>
        <v>0</v>
      </c>
      <c r="O186" s="291">
        <f t="shared" si="9"/>
        <v>0</v>
      </c>
      <c r="P186" s="291">
        <f t="shared" si="10"/>
        <v>0</v>
      </c>
      <c r="Q186" s="291">
        <f t="shared" si="11"/>
        <v>0</v>
      </c>
    </row>
    <row r="187" spans="1:17" x14ac:dyDescent="0.25">
      <c r="A187" s="2" t="s">
        <v>306</v>
      </c>
      <c r="B187" s="2" t="s">
        <v>307</v>
      </c>
      <c r="C187" t="str">
        <f>VLOOKUP($B187,Totalt!$B$1:$BU$501,MATCH("Kvalitetsgranskad:",Totalt!$B$1:$BU$1,0),FALSE)</f>
        <v>Ja</v>
      </c>
      <c r="E187" t="str">
        <f>VLOOKUP($B187,Miljö!$B$1:$AG$479,MATCH(E$1,Miljö!$B$1:$AK$1,0),FALSE)</f>
        <v>Nej</v>
      </c>
      <c r="F187" t="str">
        <f>VLOOKUP($B187,Miljö!$B$1:$J$479,MATCH("Typ av ursprungsspecificerad el   (Om inget värde anges används Nordisk residualmix, se inforuta) ()",Miljö!$B$1:$J$1,0),FALSE)</f>
        <v>-</v>
      </c>
      <c r="G187">
        <f>VLOOKUP($B187,Miljö!$B$1:$J$479,MATCH("Primärenergifaktor ()",Miljö!$B$1:$J$1,0),FALSE)</f>
        <v>2.2400000000000002</v>
      </c>
      <c r="H187">
        <f>VLOOKUP($B187,Miljö!$B$1:$J$479,MATCH("Koldioxidekvivalenter energiomvandling (g/kwh)",Miljö!$B$1:$J$1,0),FALSE)</f>
        <v>350.5</v>
      </c>
      <c r="I187">
        <f>VLOOKUP($B187,Miljö!$B$1:$J$479,MATCH("Fossilandel för ursprungspecificerad el ()",Miljö!$B$1:$J$1,0),FALSE)</f>
        <v>0.48399999999999999</v>
      </c>
      <c r="J187">
        <f>VLOOKUP($B187,Miljö!$B$1:$J$479,MATCH("Kärnkraftsandel för ursprungsspecificerad el ()",Miljö!$B$1:$J$1,0),FALSE)</f>
        <v>0.35</v>
      </c>
      <c r="L187">
        <f>VLOOKUP($B187,Totalt!$B$1:$BU$501,MATCH("total el",Totalt!$B$1:$BU$1,0),FALSE)</f>
        <v>0.35586000000000001</v>
      </c>
      <c r="N187" s="291">
        <f t="shared" si="8"/>
        <v>0.79712640000000012</v>
      </c>
      <c r="O187" s="291">
        <f t="shared" si="9"/>
        <v>124.72893000000001</v>
      </c>
      <c r="P187" s="291">
        <f t="shared" si="10"/>
        <v>0.17223624000000001</v>
      </c>
      <c r="Q187" s="291">
        <f t="shared" si="11"/>
        <v>0.124551</v>
      </c>
    </row>
    <row r="188" spans="1:17" x14ac:dyDescent="0.25">
      <c r="A188" s="2" t="s">
        <v>308</v>
      </c>
      <c r="B188" s="2" t="s">
        <v>309</v>
      </c>
      <c r="C188" t="str">
        <f>VLOOKUP($B188,Totalt!$B$1:$BU$501,MATCH("Kvalitetsgranskad:",Totalt!$B$1:$BU$1,0),FALSE)</f>
        <v>Ja</v>
      </c>
      <c r="E188" t="str">
        <f>VLOOKUP($B188,Miljö!$B$1:$AG$479,MATCH(E$1,Miljö!$B$1:$AK$1,0),FALSE)</f>
        <v>Ja</v>
      </c>
      <c r="F188" t="str">
        <f>VLOOKUP($B188,Miljö!$B$1:$J$479,MATCH("Typ av ursprungsspecificerad el   (Om inget värde anges används Nordisk residualmix, se inforuta) ()",Miljö!$B$1:$J$1,0),FALSE)</f>
        <v>'Vattenkraft'</v>
      </c>
      <c r="G188">
        <f>VLOOKUP($B188,Miljö!$B$1:$J$479,MATCH("Primärenergifaktor ()",Miljö!$B$1:$J$1,0),FALSE)</f>
        <v>1.1000000000000001</v>
      </c>
      <c r="H188">
        <f>VLOOKUP($B188,Miljö!$B$1:$J$479,MATCH("Koldioxidekvivalenter energiomvandling (g/kwh)",Miljö!$B$1:$J$1,0),FALSE)</f>
        <v>0</v>
      </c>
      <c r="I188">
        <f>VLOOKUP($B188,Miljö!$B$1:$J$479,MATCH("Fossilandel för ursprungspecificerad el ()",Miljö!$B$1:$J$1,0),FALSE)</f>
        <v>0</v>
      </c>
      <c r="J188">
        <f>VLOOKUP($B188,Miljö!$B$1:$J$479,MATCH("Kärnkraftsandel för ursprungsspecificerad el ()",Miljö!$B$1:$J$1,0),FALSE)</f>
        <v>0</v>
      </c>
      <c r="L188">
        <f>VLOOKUP($B188,Totalt!$B$1:$BU$501,MATCH("total el",Totalt!$B$1:$BU$1,0),FALSE)</f>
        <v>0.08</v>
      </c>
      <c r="N188" s="291">
        <f t="shared" si="8"/>
        <v>8.8000000000000009E-2</v>
      </c>
      <c r="O188" s="291">
        <f t="shared" si="9"/>
        <v>0</v>
      </c>
      <c r="P188" s="291">
        <f t="shared" si="10"/>
        <v>0</v>
      </c>
      <c r="Q188" s="291">
        <f t="shared" si="11"/>
        <v>0</v>
      </c>
    </row>
    <row r="189" spans="1:17" x14ac:dyDescent="0.25">
      <c r="A189" s="2" t="s">
        <v>308</v>
      </c>
      <c r="B189" s="2" t="s">
        <v>310</v>
      </c>
      <c r="C189" t="str">
        <f>VLOOKUP($B189,Totalt!$B$1:$BU$501,MATCH("Kvalitetsgranskad:",Totalt!$B$1:$BU$1,0),FALSE)</f>
        <v>Ja</v>
      </c>
      <c r="E189" t="str">
        <f>VLOOKUP($B189,Miljö!$B$1:$AG$479,MATCH(E$1,Miljö!$B$1:$AK$1,0),FALSE)</f>
        <v>Ja</v>
      </c>
      <c r="F189" t="str">
        <f>VLOOKUP($B189,Miljö!$B$1:$J$479,MATCH("Typ av ursprungsspecificerad el   (Om inget värde anges används Nordisk residualmix, se inforuta) ()",Miljö!$B$1:$J$1,0),FALSE)</f>
        <v>'Vattenkraft'</v>
      </c>
      <c r="G189">
        <f>VLOOKUP($B189,Miljö!$B$1:$J$479,MATCH("Primärenergifaktor ()",Miljö!$B$1:$J$1,0),FALSE)</f>
        <v>1.1000000000000001</v>
      </c>
      <c r="H189">
        <f>VLOOKUP($B189,Miljö!$B$1:$J$479,MATCH("Koldioxidekvivalenter energiomvandling (g/kwh)",Miljö!$B$1:$J$1,0),FALSE)</f>
        <v>0</v>
      </c>
      <c r="I189">
        <f>VLOOKUP($B189,Miljö!$B$1:$J$479,MATCH("Fossilandel för ursprungspecificerad el ()",Miljö!$B$1:$J$1,0),FALSE)</f>
        <v>0</v>
      </c>
      <c r="J189">
        <f>VLOOKUP($B189,Miljö!$B$1:$J$479,MATCH("Kärnkraftsandel för ursprungsspecificerad el ()",Miljö!$B$1:$J$1,0),FALSE)</f>
        <v>0</v>
      </c>
      <c r="L189">
        <f>VLOOKUP($B189,Totalt!$B$1:$BU$501,MATCH("total el",Totalt!$B$1:$BU$1,0),FALSE)</f>
        <v>0.214529</v>
      </c>
      <c r="N189" s="291">
        <f t="shared" si="8"/>
        <v>0.23598190000000002</v>
      </c>
      <c r="O189" s="291">
        <f t="shared" si="9"/>
        <v>0</v>
      </c>
      <c r="P189" s="291">
        <f t="shared" si="10"/>
        <v>0</v>
      </c>
      <c r="Q189" s="291">
        <f t="shared" si="11"/>
        <v>0</v>
      </c>
    </row>
    <row r="190" spans="1:17" x14ac:dyDescent="0.25">
      <c r="A190" s="2" t="s">
        <v>308</v>
      </c>
      <c r="B190" s="2" t="s">
        <v>311</v>
      </c>
      <c r="C190" t="str">
        <f>VLOOKUP($B190,Totalt!$B$1:$BU$501,MATCH("Kvalitetsgranskad:",Totalt!$B$1:$BU$1,0),FALSE)</f>
        <v>Ja</v>
      </c>
      <c r="E190" t="str">
        <f>VLOOKUP($B190,Miljö!$B$1:$AG$479,MATCH(E$1,Miljö!$B$1:$AK$1,0),FALSE)</f>
        <v>Ja</v>
      </c>
      <c r="F190" t="str">
        <f>VLOOKUP($B190,Miljö!$B$1:$J$479,MATCH("Typ av ursprungsspecificerad el   (Om inget värde anges används Nordisk residualmix, se inforuta) ()",Miljö!$B$1:$J$1,0),FALSE)</f>
        <v>'Vattenkraft'</v>
      </c>
      <c r="G190">
        <f>VLOOKUP($B190,Miljö!$B$1:$J$479,MATCH("Primärenergifaktor ()",Miljö!$B$1:$J$1,0),FALSE)</f>
        <v>1.1000000000000001</v>
      </c>
      <c r="H190">
        <f>VLOOKUP($B190,Miljö!$B$1:$J$479,MATCH("Koldioxidekvivalenter energiomvandling (g/kwh)",Miljö!$B$1:$J$1,0),FALSE)</f>
        <v>0</v>
      </c>
      <c r="I190">
        <f>VLOOKUP($B190,Miljö!$B$1:$J$479,MATCH("Fossilandel för ursprungspecificerad el ()",Miljö!$B$1:$J$1,0),FALSE)</f>
        <v>0</v>
      </c>
      <c r="J190">
        <f>VLOOKUP($B190,Miljö!$B$1:$J$479,MATCH("Kärnkraftsandel för ursprungsspecificerad el ()",Miljö!$B$1:$J$1,0),FALSE)</f>
        <v>0</v>
      </c>
      <c r="L190">
        <f>VLOOKUP($B190,Totalt!$B$1:$BU$501,MATCH("total el",Totalt!$B$1:$BU$1,0),FALSE)</f>
        <v>3.7860000000000005</v>
      </c>
      <c r="N190" s="291">
        <f t="shared" si="8"/>
        <v>4.164600000000001</v>
      </c>
      <c r="O190" s="291">
        <f t="shared" si="9"/>
        <v>0</v>
      </c>
      <c r="P190" s="291">
        <f t="shared" si="10"/>
        <v>0</v>
      </c>
      <c r="Q190" s="291">
        <f t="shared" si="11"/>
        <v>0</v>
      </c>
    </row>
    <row r="191" spans="1:17" x14ac:dyDescent="0.25">
      <c r="A191" s="2" t="s">
        <v>308</v>
      </c>
      <c r="B191" s="2" t="s">
        <v>312</v>
      </c>
      <c r="C191" t="str">
        <f>VLOOKUP($B191,Totalt!$B$1:$BU$501,MATCH("Kvalitetsgranskad:",Totalt!$B$1:$BU$1,0),FALSE)</f>
        <v>Nej</v>
      </c>
      <c r="E191" t="str">
        <f>VLOOKUP($B191,Miljö!$B$1:$AG$479,MATCH(E$1,Miljö!$B$1:$AK$1,0),FALSE)</f>
        <v>Ja</v>
      </c>
      <c r="F191" t="str">
        <f>VLOOKUP($B191,Miljö!$B$1:$J$479,MATCH("Typ av ursprungsspecificerad el   (Om inget värde anges används Nordisk residualmix, se inforuta) ()",Miljö!$B$1:$J$1,0),FALSE)</f>
        <v>'Vattenkraft'</v>
      </c>
      <c r="G191">
        <f>VLOOKUP($B191,Miljö!$B$1:$J$479,MATCH("Primärenergifaktor ()",Miljö!$B$1:$J$1,0),FALSE)</f>
        <v>1.1000000000000001</v>
      </c>
      <c r="H191">
        <f>VLOOKUP($B191,Miljö!$B$1:$J$479,MATCH("Koldioxidekvivalenter energiomvandling (g/kwh)",Miljö!$B$1:$J$1,0),FALSE)</f>
        <v>0</v>
      </c>
      <c r="I191">
        <f>VLOOKUP($B191,Miljö!$B$1:$J$479,MATCH("Fossilandel för ursprungspecificerad el ()",Miljö!$B$1:$J$1,0),FALSE)</f>
        <v>0</v>
      </c>
      <c r="J191">
        <f>VLOOKUP($B191,Miljö!$B$1:$J$479,MATCH("Kärnkraftsandel för ursprungsspecificerad el ()",Miljö!$B$1:$J$1,0),FALSE)</f>
        <v>0</v>
      </c>
      <c r="L191">
        <f>VLOOKUP($B191,Totalt!$B$1:$BU$501,MATCH("total el",Totalt!$B$1:$BU$1,0),FALSE)</f>
        <v>0</v>
      </c>
      <c r="N191" s="291">
        <f t="shared" si="8"/>
        <v>0</v>
      </c>
      <c r="O191" s="291">
        <f t="shared" si="9"/>
        <v>0</v>
      </c>
      <c r="P191" s="291">
        <f t="shared" si="10"/>
        <v>0</v>
      </c>
      <c r="Q191" s="291">
        <f t="shared" si="11"/>
        <v>0</v>
      </c>
    </row>
    <row r="192" spans="1:17" x14ac:dyDescent="0.25">
      <c r="A192" s="2" t="s">
        <v>308</v>
      </c>
      <c r="B192" s="2" t="s">
        <v>314</v>
      </c>
      <c r="C192" t="str">
        <f>VLOOKUP($B192,Totalt!$B$1:$BU$501,MATCH("Kvalitetsgranskad:",Totalt!$B$1:$BU$1,0),FALSE)</f>
        <v>Ja</v>
      </c>
      <c r="E192" t="str">
        <f>VLOOKUP($B192,Miljö!$B$1:$AG$479,MATCH(E$1,Miljö!$B$1:$AK$1,0),FALSE)</f>
        <v>Ja</v>
      </c>
      <c r="F192" t="str">
        <f>VLOOKUP($B192,Miljö!$B$1:$J$479,MATCH("Typ av ursprungsspecificerad el   (Om inget värde anges används Nordisk residualmix, se inforuta) ()",Miljö!$B$1:$J$1,0),FALSE)</f>
        <v>'Vattenkraft'</v>
      </c>
      <c r="G192">
        <f>VLOOKUP($B192,Miljö!$B$1:$J$479,MATCH("Primärenergifaktor ()",Miljö!$B$1:$J$1,0),FALSE)</f>
        <v>1.1000000000000001</v>
      </c>
      <c r="H192">
        <f>VLOOKUP($B192,Miljö!$B$1:$J$479,MATCH("Koldioxidekvivalenter energiomvandling (g/kwh)",Miljö!$B$1:$J$1,0),FALSE)</f>
        <v>0</v>
      </c>
      <c r="I192">
        <f>VLOOKUP($B192,Miljö!$B$1:$J$479,MATCH("Fossilandel för ursprungspecificerad el ()",Miljö!$B$1:$J$1,0),FALSE)</f>
        <v>0</v>
      </c>
      <c r="J192">
        <f>VLOOKUP($B192,Miljö!$B$1:$J$479,MATCH("Kärnkraftsandel för ursprungsspecificerad el ()",Miljö!$B$1:$J$1,0),FALSE)</f>
        <v>0</v>
      </c>
      <c r="L192">
        <f>VLOOKUP($B192,Totalt!$B$1:$BU$501,MATCH("total el",Totalt!$B$1:$BU$1,0),FALSE)</f>
        <v>3.3000000000000002E-2</v>
      </c>
      <c r="N192" s="291">
        <f t="shared" si="8"/>
        <v>3.6300000000000006E-2</v>
      </c>
      <c r="O192" s="291">
        <f t="shared" si="9"/>
        <v>0</v>
      </c>
      <c r="P192" s="291">
        <f t="shared" si="10"/>
        <v>0</v>
      </c>
      <c r="Q192" s="291">
        <f t="shared" si="11"/>
        <v>0</v>
      </c>
    </row>
    <row r="193" spans="1:17" x14ac:dyDescent="0.25">
      <c r="A193" s="2" t="s">
        <v>315</v>
      </c>
      <c r="B193" s="2" t="s">
        <v>316</v>
      </c>
      <c r="C193" t="str">
        <f>VLOOKUP($B193,Totalt!$B$1:$BU$501,MATCH("Kvalitetsgranskad:",Totalt!$B$1:$BU$1,0),FALSE)</f>
        <v>Ja</v>
      </c>
      <c r="E193" t="str">
        <f>VLOOKUP($B193,Miljö!$B$1:$AG$479,MATCH(E$1,Miljö!$B$1:$AK$1,0),FALSE)</f>
        <v>Ja</v>
      </c>
      <c r="F193" t="str">
        <f>VLOOKUP($B193,Miljö!$B$1:$J$479,MATCH("Typ av ursprungsspecificerad el   (Om inget värde anges används Nordisk residualmix, se inforuta) ()",Miljö!$B$1:$J$1,0),FALSE)</f>
        <v>'Bixias total elmix 2016'</v>
      </c>
      <c r="G193">
        <f>VLOOKUP($B193,Miljö!$B$1:$J$479,MATCH("Primärenergifaktor ()",Miljö!$B$1:$J$1,0),FALSE)</f>
        <v>1.61</v>
      </c>
      <c r="H193">
        <f>VLOOKUP($B193,Miljö!$B$1:$J$479,MATCH("Koldioxidekvivalenter energiomvandling (g/kwh)",Miljö!$B$1:$J$1,0),FALSE)</f>
        <v>150.34</v>
      </c>
      <c r="I193">
        <f>VLOOKUP($B193,Miljö!$B$1:$J$479,MATCH("Fossilandel för ursprungspecificerad el ()",Miljö!$B$1:$J$1,0),FALSE)</f>
        <v>0.20799999999999999</v>
      </c>
      <c r="J193">
        <f>VLOOKUP($B193,Miljö!$B$1:$J$479,MATCH("Kärnkraftsandel för ursprungsspecificerad el ()",Miljö!$B$1:$J$1,0),FALSE)</f>
        <v>0.151</v>
      </c>
      <c r="L193">
        <f>VLOOKUP($B193,Totalt!$B$1:$BU$501,MATCH("total el",Totalt!$B$1:$BU$1,0),FALSE)</f>
        <v>4.2270000000000003</v>
      </c>
      <c r="N193" s="291">
        <f t="shared" si="8"/>
        <v>6.8054700000000006</v>
      </c>
      <c r="O193" s="291">
        <f t="shared" si="9"/>
        <v>635.48718000000008</v>
      </c>
      <c r="P193" s="291">
        <f t="shared" si="10"/>
        <v>0.879216</v>
      </c>
      <c r="Q193" s="291">
        <f t="shared" si="11"/>
        <v>0.63827699999999998</v>
      </c>
    </row>
    <row r="194" spans="1:17" x14ac:dyDescent="0.25">
      <c r="A194" s="2" t="s">
        <v>317</v>
      </c>
      <c r="B194" s="2" t="s">
        <v>318</v>
      </c>
      <c r="C194" t="str">
        <f>VLOOKUP($B194,Totalt!$B$1:$BU$501,MATCH("Kvalitetsgranskad:",Totalt!$B$1:$BU$1,0),FALSE)</f>
        <v>Ja</v>
      </c>
      <c r="E194" t="str">
        <f>VLOOKUP($B194,Miljö!$B$1:$AG$479,MATCH(E$1,Miljö!$B$1:$AK$1,0),FALSE)</f>
        <v>Ja</v>
      </c>
      <c r="F194" t="str">
        <f>VLOOKUP($B194,Miljö!$B$1:$J$479,MATCH("Typ av ursprungsspecificerad el   (Om inget värde anges används Nordisk residualmix, se inforuta) ()",Miljö!$B$1:$J$1,0),FALSE)</f>
        <v>'Vattenkraft el'</v>
      </c>
      <c r="G194">
        <f>VLOOKUP($B194,Miljö!$B$1:$J$479,MATCH("Primärenergifaktor ()",Miljö!$B$1:$J$1,0),FALSE)</f>
        <v>1.1000000000000001</v>
      </c>
      <c r="H194">
        <f>VLOOKUP($B194,Miljö!$B$1:$J$479,MATCH("Koldioxidekvivalenter energiomvandling (g/kwh)",Miljö!$B$1:$J$1,0),FALSE)</f>
        <v>0</v>
      </c>
      <c r="I194">
        <f>VLOOKUP($B194,Miljö!$B$1:$J$479,MATCH("Fossilandel för ursprungspecificerad el ()",Miljö!$B$1:$J$1,0),FALSE)</f>
        <v>0</v>
      </c>
      <c r="J194">
        <f>VLOOKUP($B194,Miljö!$B$1:$J$479,MATCH("Kärnkraftsandel för ursprungsspecificerad el ()",Miljö!$B$1:$J$1,0),FALSE)</f>
        <v>0</v>
      </c>
      <c r="L194">
        <f>VLOOKUP($B194,Totalt!$B$1:$BU$501,MATCH("total el",Totalt!$B$1:$BU$1,0),FALSE)</f>
        <v>0.16200000000000001</v>
      </c>
      <c r="N194" s="291">
        <f t="shared" si="8"/>
        <v>0.17820000000000003</v>
      </c>
      <c r="O194" s="291">
        <f t="shared" si="9"/>
        <v>0</v>
      </c>
      <c r="P194" s="291">
        <f t="shared" si="10"/>
        <v>0</v>
      </c>
      <c r="Q194" s="291">
        <f t="shared" si="11"/>
        <v>0</v>
      </c>
    </row>
    <row r="195" spans="1:17" x14ac:dyDescent="0.25">
      <c r="A195" s="2" t="s">
        <v>317</v>
      </c>
      <c r="B195" s="2" t="s">
        <v>319</v>
      </c>
      <c r="C195" t="str">
        <f>VLOOKUP($B195,Totalt!$B$1:$BU$501,MATCH("Kvalitetsgranskad:",Totalt!$B$1:$BU$1,0),FALSE)</f>
        <v>Ja</v>
      </c>
      <c r="E195" t="str">
        <f>VLOOKUP($B195,Miljö!$B$1:$AG$479,MATCH(E$1,Miljö!$B$1:$AK$1,0),FALSE)</f>
        <v>Ja</v>
      </c>
      <c r="F195" t="str">
        <f>VLOOKUP($B195,Miljö!$B$1:$J$479,MATCH("Typ av ursprungsspecificerad el   (Om inget värde anges används Nordisk residualmix, se inforuta) ()",Miljö!$B$1:$J$1,0),FALSE)</f>
        <v>'Vattenkraft'</v>
      </c>
      <c r="G195">
        <f>VLOOKUP($B195,Miljö!$B$1:$J$479,MATCH("Primärenergifaktor ()",Miljö!$B$1:$J$1,0),FALSE)</f>
        <v>1.1000000000000001</v>
      </c>
      <c r="H195">
        <f>VLOOKUP($B195,Miljö!$B$1:$J$479,MATCH("Koldioxidekvivalenter energiomvandling (g/kwh)",Miljö!$B$1:$J$1,0),FALSE)</f>
        <v>0</v>
      </c>
      <c r="I195">
        <f>VLOOKUP($B195,Miljö!$B$1:$J$479,MATCH("Fossilandel för ursprungspecificerad el ()",Miljö!$B$1:$J$1,0),FALSE)</f>
        <v>0</v>
      </c>
      <c r="J195">
        <f>VLOOKUP($B195,Miljö!$B$1:$J$479,MATCH("Kärnkraftsandel för ursprungsspecificerad el ()",Miljö!$B$1:$J$1,0),FALSE)</f>
        <v>0</v>
      </c>
      <c r="L195">
        <f>VLOOKUP($B195,Totalt!$B$1:$BU$501,MATCH("total el",Totalt!$B$1:$BU$1,0),FALSE)</f>
        <v>0.315</v>
      </c>
      <c r="N195" s="291">
        <f t="shared" ref="N195:N258" si="12">IF(ISERROR($L195*G195),"",$L195*G195)</f>
        <v>0.34650000000000003</v>
      </c>
      <c r="O195" s="291">
        <f t="shared" ref="O195:O258" si="13">IF(ISERROR($L195*H195),"",$L195*H195)</f>
        <v>0</v>
      </c>
      <c r="P195" s="291">
        <f t="shared" ref="P195:P258" si="14">IF(ISERROR($L195*I195),"",$L195*I195)</f>
        <v>0</v>
      </c>
      <c r="Q195" s="291">
        <f t="shared" ref="Q195:Q258" si="15">IF(ISERROR($L195*J195),"",$L195*J195)</f>
        <v>0</v>
      </c>
    </row>
    <row r="196" spans="1:17" x14ac:dyDescent="0.25">
      <c r="A196" s="2" t="s">
        <v>317</v>
      </c>
      <c r="B196" s="2" t="s">
        <v>320</v>
      </c>
      <c r="C196" t="str">
        <f>VLOOKUP($B196,Totalt!$B$1:$BU$501,MATCH("Kvalitetsgranskad:",Totalt!$B$1:$BU$1,0),FALSE)</f>
        <v>Ja</v>
      </c>
      <c r="E196" t="str">
        <f>VLOOKUP($B196,Miljö!$B$1:$AG$479,MATCH(E$1,Miljö!$B$1:$AK$1,0),FALSE)</f>
        <v>Ja</v>
      </c>
      <c r="F196" t="str">
        <f>VLOOKUP($B196,Miljö!$B$1:$J$479,MATCH("Typ av ursprungsspecificerad el   (Om inget värde anges används Nordisk residualmix, se inforuta) ()",Miljö!$B$1:$J$1,0),FALSE)</f>
        <v>'vattenkraft'</v>
      </c>
      <c r="G196">
        <f>VLOOKUP($B196,Miljö!$B$1:$J$479,MATCH("Primärenergifaktor ()",Miljö!$B$1:$J$1,0),FALSE)</f>
        <v>1.1000000000000001</v>
      </c>
      <c r="H196">
        <f>VLOOKUP($B196,Miljö!$B$1:$J$479,MATCH("Koldioxidekvivalenter energiomvandling (g/kwh)",Miljö!$B$1:$J$1,0),FALSE)</f>
        <v>0</v>
      </c>
      <c r="I196">
        <f>VLOOKUP($B196,Miljö!$B$1:$J$479,MATCH("Fossilandel för ursprungspecificerad el ()",Miljö!$B$1:$J$1,0),FALSE)</f>
        <v>0</v>
      </c>
      <c r="J196">
        <f>VLOOKUP($B196,Miljö!$B$1:$J$479,MATCH("Kärnkraftsandel för ursprungsspecificerad el ()",Miljö!$B$1:$J$1,0),FALSE)</f>
        <v>0</v>
      </c>
      <c r="L196">
        <f>VLOOKUP($B196,Totalt!$B$1:$BU$501,MATCH("total el",Totalt!$B$1:$BU$1,0),FALSE)</f>
        <v>2.4</v>
      </c>
      <c r="N196" s="291">
        <f t="shared" si="12"/>
        <v>2.64</v>
      </c>
      <c r="O196" s="291">
        <f t="shared" si="13"/>
        <v>0</v>
      </c>
      <c r="P196" s="291">
        <f t="shared" si="14"/>
        <v>0</v>
      </c>
      <c r="Q196" s="291">
        <f t="shared" si="15"/>
        <v>0</v>
      </c>
    </row>
    <row r="197" spans="1:17" x14ac:dyDescent="0.25">
      <c r="A197" s="2" t="s">
        <v>321</v>
      </c>
      <c r="B197" s="2" t="s">
        <v>322</v>
      </c>
      <c r="C197" t="str">
        <f>VLOOKUP($B197,Totalt!$B$1:$BU$501,MATCH("Kvalitetsgranskad:",Totalt!$B$1:$BU$1,0),FALSE)</f>
        <v>Ja</v>
      </c>
      <c r="E197" t="str">
        <f>VLOOKUP($B197,Miljö!$B$1:$AG$479,MATCH(E$1,Miljö!$B$1:$AK$1,0),FALSE)</f>
        <v>Ja</v>
      </c>
      <c r="F197" t="str">
        <f>VLOOKUP($B197,Miljö!$B$1:$J$479,MATCH("Typ av ursprungsspecificerad el   (Om inget värde anges används Nordisk residualmix, se inforuta) ()",Miljö!$B$1:$J$1,0),FALSE)</f>
        <v>'Vindel+El från KVV'</v>
      </c>
      <c r="G197">
        <f>VLOOKUP($B197,Miljö!$B$1:$J$479,MATCH("Primärenergifaktor ()",Miljö!$B$1:$J$1,0),FALSE)</f>
        <v>3.5000000000000003E-2</v>
      </c>
      <c r="H197">
        <f>VLOOKUP($B197,Miljö!$B$1:$J$479,MATCH("Koldioxidekvivalenter energiomvandling (g/kwh)",Miljö!$B$1:$J$1,0),FALSE)</f>
        <v>11.02</v>
      </c>
      <c r="I197">
        <f>VLOOKUP($B197,Miljö!$B$1:$J$479,MATCH("Fossilandel för ursprungspecificerad el ()",Miljö!$B$1:$J$1,0),FALSE)</f>
        <v>1.5800000000000002E-2</v>
      </c>
      <c r="J197">
        <f>VLOOKUP($B197,Miljö!$B$1:$J$479,MATCH("Kärnkraftsandel för ursprungsspecificerad el ()",Miljö!$B$1:$J$1,0),FALSE)</f>
        <v>0</v>
      </c>
      <c r="L197">
        <f>VLOOKUP($B197,Totalt!$B$1:$BU$501,MATCH("total el",Totalt!$B$1:$BU$1,0),FALSE)</f>
        <v>23.159999999999997</v>
      </c>
      <c r="N197" s="291">
        <f t="shared" si="12"/>
        <v>0.81059999999999999</v>
      </c>
      <c r="O197" s="291">
        <f t="shared" si="13"/>
        <v>255.22319999999996</v>
      </c>
      <c r="P197" s="291">
        <f t="shared" si="14"/>
        <v>0.36592799999999998</v>
      </c>
      <c r="Q197" s="291">
        <f t="shared" si="15"/>
        <v>0</v>
      </c>
    </row>
    <row r="198" spans="1:17" x14ac:dyDescent="0.25">
      <c r="A198" s="2" t="s">
        <v>321</v>
      </c>
      <c r="B198" s="2" t="s">
        <v>323</v>
      </c>
      <c r="C198" t="str">
        <f>VLOOKUP($B198,Totalt!$B$1:$BU$501,MATCH("Kvalitetsgranskad:",Totalt!$B$1:$BU$1,0),FALSE)</f>
        <v>Ja</v>
      </c>
      <c r="E198" t="str">
        <f>VLOOKUP($B198,Miljö!$B$1:$AG$479,MATCH(E$1,Miljö!$B$1:$AK$1,0),FALSE)</f>
        <v>Ja</v>
      </c>
      <c r="F198" t="str">
        <f>VLOOKUP($B198,Miljö!$B$1:$J$479,MATCH("Typ av ursprungsspecificerad el   (Om inget värde anges används Nordisk residualmix, se inforuta) ()",Miljö!$B$1:$J$1,0),FALSE)</f>
        <v>'Vindel+El från KVV'</v>
      </c>
      <c r="G198">
        <f>VLOOKUP($B198,Miljö!$B$1:$J$479,MATCH("Primärenergifaktor ()",Miljö!$B$1:$J$1,0),FALSE)</f>
        <v>3.5000000000000003E-2</v>
      </c>
      <c r="H198">
        <f>VLOOKUP($B198,Miljö!$B$1:$J$479,MATCH("Koldioxidekvivalenter energiomvandling (g/kwh)",Miljö!$B$1:$J$1,0),FALSE)</f>
        <v>0</v>
      </c>
      <c r="I198">
        <f>VLOOKUP($B198,Miljö!$B$1:$J$479,MATCH("Fossilandel för ursprungspecificerad el ()",Miljö!$B$1:$J$1,0),FALSE)</f>
        <v>0</v>
      </c>
      <c r="J198">
        <f>VLOOKUP($B198,Miljö!$B$1:$J$479,MATCH("Kärnkraftsandel för ursprungsspecificerad el ()",Miljö!$B$1:$J$1,0),FALSE)</f>
        <v>0</v>
      </c>
      <c r="L198">
        <f>VLOOKUP($B198,Totalt!$B$1:$BU$501,MATCH("total el",Totalt!$B$1:$BU$1,0),FALSE)</f>
        <v>0.19999999999999998</v>
      </c>
      <c r="N198" s="291">
        <f t="shared" si="12"/>
        <v>7.0000000000000001E-3</v>
      </c>
      <c r="O198" s="291">
        <f t="shared" si="13"/>
        <v>0</v>
      </c>
      <c r="P198" s="291">
        <f t="shared" si="14"/>
        <v>0</v>
      </c>
      <c r="Q198" s="291">
        <f t="shared" si="15"/>
        <v>0</v>
      </c>
    </row>
    <row r="199" spans="1:17" x14ac:dyDescent="0.25">
      <c r="A199" s="2" t="s">
        <v>321</v>
      </c>
      <c r="B199" s="2" t="s">
        <v>324</v>
      </c>
      <c r="C199" t="str">
        <f>VLOOKUP($B199,Totalt!$B$1:$BU$501,MATCH("Kvalitetsgranskad:",Totalt!$B$1:$BU$1,0),FALSE)</f>
        <v>Ja</v>
      </c>
      <c r="E199" t="str">
        <f>VLOOKUP($B199,Miljö!$B$1:$AG$479,MATCH(E$1,Miljö!$B$1:$AK$1,0),FALSE)</f>
        <v>Ja</v>
      </c>
      <c r="F199" t="str">
        <f>VLOOKUP($B199,Miljö!$B$1:$J$479,MATCH("Typ av ursprungsspecificerad el   (Om inget värde anges används Nordisk residualmix, se inforuta) ()",Miljö!$B$1:$J$1,0),FALSE)</f>
        <v>'Vindel'</v>
      </c>
      <c r="G199">
        <f>VLOOKUP($B199,Miljö!$B$1:$J$479,MATCH("Primärenergifaktor ()",Miljö!$B$1:$J$1,0),FALSE)</f>
        <v>0.1</v>
      </c>
      <c r="H199">
        <f>VLOOKUP($B199,Miljö!$B$1:$J$479,MATCH("Koldioxidekvivalenter energiomvandling (g/kwh)",Miljö!$B$1:$J$1,0),FALSE)</f>
        <v>0</v>
      </c>
      <c r="I199">
        <f>VLOOKUP($B199,Miljö!$B$1:$J$479,MATCH("Fossilandel för ursprungspecificerad el ()",Miljö!$B$1:$J$1,0),FALSE)</f>
        <v>0</v>
      </c>
      <c r="J199">
        <f>VLOOKUP($B199,Miljö!$B$1:$J$479,MATCH("Kärnkraftsandel för ursprungsspecificerad el ()",Miljö!$B$1:$J$1,0),FALSE)</f>
        <v>0</v>
      </c>
      <c r="L199">
        <f>VLOOKUP($B199,Totalt!$B$1:$BU$501,MATCH("total el",Totalt!$B$1:$BU$1,0),FALSE)</f>
        <v>0.38</v>
      </c>
      <c r="N199" s="291">
        <f t="shared" si="12"/>
        <v>3.8000000000000006E-2</v>
      </c>
      <c r="O199" s="291">
        <f t="shared" si="13"/>
        <v>0</v>
      </c>
      <c r="P199" s="291">
        <f t="shared" si="14"/>
        <v>0</v>
      </c>
      <c r="Q199" s="291">
        <f t="shared" si="15"/>
        <v>0</v>
      </c>
    </row>
    <row r="200" spans="1:17" x14ac:dyDescent="0.25">
      <c r="A200" s="2" t="s">
        <v>327</v>
      </c>
      <c r="B200" s="2" t="s">
        <v>328</v>
      </c>
      <c r="C200" t="str">
        <f>VLOOKUP($B200,Totalt!$B$1:$BU$501,MATCH("Kvalitetsgranskad:",Totalt!$B$1:$BU$1,0),FALSE)</f>
        <v>Ja</v>
      </c>
      <c r="E200" t="str">
        <f>VLOOKUP($B200,Miljö!$B$1:$AG$479,MATCH(E$1,Miljö!$B$1:$AK$1,0),FALSE)</f>
        <v>Ja</v>
      </c>
      <c r="F200" t="str">
        <f>VLOOKUP($B200,Miljö!$B$1:$J$479,MATCH("Typ av ursprungsspecificerad el   (Om inget värde anges används Nordisk residualmix, se inforuta) ()",Miljö!$B$1:$J$1,0),FALSE)</f>
        <v>''84%vatten 16%vind''</v>
      </c>
      <c r="G200">
        <f>VLOOKUP($B200,Miljö!$B$1:$J$479,MATCH("Primärenergifaktor ()",Miljö!$B$1:$J$1,0),FALSE)</f>
        <v>0</v>
      </c>
      <c r="H200">
        <f>VLOOKUP($B200,Miljö!$B$1:$J$479,MATCH("Koldioxidekvivalenter energiomvandling (g/kwh)",Miljö!$B$1:$J$1,0),FALSE)</f>
        <v>0</v>
      </c>
      <c r="I200">
        <f>VLOOKUP($B200,Miljö!$B$1:$J$479,MATCH("Fossilandel för ursprungspecificerad el ()",Miljö!$B$1:$J$1,0),FALSE)</f>
        <v>0</v>
      </c>
      <c r="J200">
        <f>VLOOKUP($B200,Miljö!$B$1:$J$479,MATCH("Kärnkraftsandel för ursprungsspecificerad el ()",Miljö!$B$1:$J$1,0),FALSE)</f>
        <v>0</v>
      </c>
      <c r="L200">
        <f>VLOOKUP($B200,Totalt!$B$1:$BU$501,MATCH("total el",Totalt!$B$1:$BU$1,0),FALSE)</f>
        <v>0.5</v>
      </c>
      <c r="N200" s="291">
        <f t="shared" si="12"/>
        <v>0</v>
      </c>
      <c r="O200" s="291">
        <f t="shared" si="13"/>
        <v>0</v>
      </c>
      <c r="P200" s="291">
        <f t="shared" si="14"/>
        <v>0</v>
      </c>
      <c r="Q200" s="291">
        <f t="shared" si="15"/>
        <v>0</v>
      </c>
    </row>
    <row r="201" spans="1:17" x14ac:dyDescent="0.25">
      <c r="A201" s="2" t="s">
        <v>329</v>
      </c>
      <c r="B201" s="2" t="s">
        <v>330</v>
      </c>
      <c r="C201" t="str">
        <f>VLOOKUP($B201,Totalt!$B$1:$BU$501,MATCH("Kvalitetsgranskad:",Totalt!$B$1:$BU$1,0),FALSE)</f>
        <v>Ja</v>
      </c>
      <c r="E201" t="str">
        <f>VLOOKUP($B201,Miljö!$B$1:$AG$479,MATCH(E$1,Miljö!$B$1:$AK$1,0),FALSE)</f>
        <v>Ja</v>
      </c>
      <c r="F201" t="str">
        <f>VLOOKUP($B201,Miljö!$B$1:$J$479,MATCH("Typ av ursprungsspecificerad el   (Om inget värde anges används Nordisk residualmix, se inforuta) ()",Miljö!$B$1:$J$1,0),FALSE)</f>
        <v>'Bra miljöval'</v>
      </c>
      <c r="G201">
        <f>VLOOKUP($B201,Miljö!$B$1:$J$479,MATCH("Primärenergifaktor ()",Miljö!$B$1:$J$1,0),FALSE)</f>
        <v>0.55000000000000004</v>
      </c>
      <c r="H201">
        <f>VLOOKUP($B201,Miljö!$B$1:$J$479,MATCH("Koldioxidekvivalenter energiomvandling (g/kwh)",Miljö!$B$1:$J$1,0),FALSE)</f>
        <v>0</v>
      </c>
      <c r="I201">
        <f>VLOOKUP($B201,Miljö!$B$1:$J$479,MATCH("Fossilandel för ursprungspecificerad el ()",Miljö!$B$1:$J$1,0),FALSE)</f>
        <v>0</v>
      </c>
      <c r="J201">
        <f>VLOOKUP($B201,Miljö!$B$1:$J$479,MATCH("Kärnkraftsandel för ursprungsspecificerad el ()",Miljö!$B$1:$J$1,0),FALSE)</f>
        <v>0</v>
      </c>
      <c r="L201">
        <f>VLOOKUP($B201,Totalt!$B$1:$BU$501,MATCH("total el",Totalt!$B$1:$BU$1,0),FALSE)</f>
        <v>3.3333400000000002</v>
      </c>
      <c r="N201" s="291">
        <f t="shared" si="12"/>
        <v>1.8333370000000002</v>
      </c>
      <c r="O201" s="291">
        <f t="shared" si="13"/>
        <v>0</v>
      </c>
      <c r="P201" s="291">
        <f t="shared" si="14"/>
        <v>0</v>
      </c>
      <c r="Q201" s="291">
        <f t="shared" si="15"/>
        <v>0</v>
      </c>
    </row>
    <row r="202" spans="1:17" x14ac:dyDescent="0.25">
      <c r="A202" s="2" t="s">
        <v>329</v>
      </c>
      <c r="B202" s="2" t="s">
        <v>331</v>
      </c>
      <c r="C202" t="str">
        <f>VLOOKUP($B202,Totalt!$B$1:$BU$501,MATCH("Kvalitetsgranskad:",Totalt!$B$1:$BU$1,0),FALSE)</f>
        <v>Ja</v>
      </c>
      <c r="E202" t="str">
        <f>VLOOKUP($B202,Miljö!$B$1:$AG$479,MATCH(E$1,Miljö!$B$1:$AK$1,0),FALSE)</f>
        <v>Ja</v>
      </c>
      <c r="F202" t="str">
        <f>VLOOKUP($B202,Miljö!$B$1:$J$479,MATCH("Typ av ursprungsspecificerad el   (Om inget värde anges används Nordisk residualmix, se inforuta) ()",Miljö!$B$1:$J$1,0),FALSE)</f>
        <v>'Bramiljöval'</v>
      </c>
      <c r="G202">
        <f>VLOOKUP($B202,Miljö!$B$1:$J$479,MATCH("Primärenergifaktor ()",Miljö!$B$1:$J$1,0),FALSE)</f>
        <v>1.1000000000000001</v>
      </c>
      <c r="H202">
        <f>VLOOKUP($B202,Miljö!$B$1:$J$479,MATCH("Koldioxidekvivalenter energiomvandling (g/kwh)",Miljö!$B$1:$J$1,0),FALSE)</f>
        <v>0</v>
      </c>
      <c r="I202">
        <f>VLOOKUP($B202,Miljö!$B$1:$J$479,MATCH("Fossilandel för ursprungspecificerad el ()",Miljö!$B$1:$J$1,0),FALSE)</f>
        <v>0</v>
      </c>
      <c r="J202">
        <f>VLOOKUP($B202,Miljö!$B$1:$J$479,MATCH("Kärnkraftsandel för ursprungsspecificerad el ()",Miljö!$B$1:$J$1,0),FALSE)</f>
        <v>0</v>
      </c>
      <c r="L202">
        <f>VLOOKUP($B202,Totalt!$B$1:$BU$501,MATCH("total el",Totalt!$B$1:$BU$1,0),FALSE)</f>
        <v>0.04</v>
      </c>
      <c r="N202" s="291">
        <f t="shared" si="12"/>
        <v>4.4000000000000004E-2</v>
      </c>
      <c r="O202" s="291">
        <f t="shared" si="13"/>
        <v>0</v>
      </c>
      <c r="P202" s="291">
        <f t="shared" si="14"/>
        <v>0</v>
      </c>
      <c r="Q202" s="291">
        <f t="shared" si="15"/>
        <v>0</v>
      </c>
    </row>
    <row r="203" spans="1:17" x14ac:dyDescent="0.25">
      <c r="A203" s="2" t="s">
        <v>334</v>
      </c>
      <c r="B203" s="2" t="s">
        <v>335</v>
      </c>
      <c r="C203" t="str">
        <f>VLOOKUP($B203,Totalt!$B$1:$BU$501,MATCH("Kvalitetsgranskad:",Totalt!$B$1:$BU$1,0),FALSE)</f>
        <v>Ja</v>
      </c>
      <c r="E203" t="str">
        <f>VLOOKUP($B203,Miljö!$B$1:$AG$479,MATCH(E$1,Miljö!$B$1:$AK$1,0),FALSE)</f>
        <v>Ja</v>
      </c>
      <c r="F203" t="str">
        <f>VLOOKUP($B203,Miljö!$B$1:$J$479,MATCH("Typ av ursprungsspecificerad el   (Om inget värde anges används Nordisk residualmix, se inforuta) ()",Miljö!$B$1:$J$1,0),FALSE)</f>
        <v>'Bixias totala mix'</v>
      </c>
      <c r="G203">
        <f>VLOOKUP($B203,Miljö!$B$1:$J$479,MATCH("Primärenergifaktor ()",Miljö!$B$1:$J$1,0),FALSE)</f>
        <v>1.64</v>
      </c>
      <c r="H203">
        <f>VLOOKUP($B203,Miljö!$B$1:$J$479,MATCH("Koldioxidekvivalenter energiomvandling (g/kwh)",Miljö!$B$1:$J$1,0),FALSE)</f>
        <v>150.59</v>
      </c>
      <c r="I203">
        <f>VLOOKUP($B203,Miljö!$B$1:$J$479,MATCH("Fossilandel för ursprungspecificerad el ()",Miljö!$B$1:$J$1,0),FALSE)</f>
        <v>0.20799999999999999</v>
      </c>
      <c r="J203">
        <f>VLOOKUP($B203,Miljö!$B$1:$J$479,MATCH("Kärnkraftsandel för ursprungsspecificerad el ()",Miljö!$B$1:$J$1,0),FALSE)</f>
        <v>0.151</v>
      </c>
      <c r="L203">
        <f>VLOOKUP($B203,Totalt!$B$1:$BU$501,MATCH("total el",Totalt!$B$1:$BU$1,0),FALSE)</f>
        <v>4.4579199999999997</v>
      </c>
      <c r="N203" s="291">
        <f t="shared" si="12"/>
        <v>7.3109887999999987</v>
      </c>
      <c r="O203" s="291">
        <f t="shared" si="13"/>
        <v>671.31817279999996</v>
      </c>
      <c r="P203" s="291">
        <f t="shared" si="14"/>
        <v>0.92724735999999985</v>
      </c>
      <c r="Q203" s="291">
        <f t="shared" si="15"/>
        <v>0.67314591999999995</v>
      </c>
    </row>
    <row r="204" spans="1:17" x14ac:dyDescent="0.25">
      <c r="A204" s="2" t="s">
        <v>336</v>
      </c>
      <c r="B204" s="2" t="s">
        <v>337</v>
      </c>
      <c r="C204" t="str">
        <f>VLOOKUP($B204,Totalt!$B$1:$BU$501,MATCH("Kvalitetsgranskad:",Totalt!$B$1:$BU$1,0),FALSE)</f>
        <v>Ja</v>
      </c>
      <c r="E204" t="str">
        <f>VLOOKUP($B204,Miljö!$B$1:$AG$479,MATCH(E$1,Miljö!$B$1:$AK$1,0),FALSE)</f>
        <v>Nej</v>
      </c>
      <c r="F204" t="str">
        <f>VLOOKUP($B204,Miljö!$B$1:$J$479,MATCH("Typ av ursprungsspecificerad el   (Om inget värde anges används Nordisk residualmix, se inforuta) ()",Miljö!$B$1:$J$1,0),FALSE)</f>
        <v>'-'</v>
      </c>
      <c r="G204">
        <f>VLOOKUP($B204,Miljö!$B$1:$J$479,MATCH("Primärenergifaktor ()",Miljö!$B$1:$J$1,0),FALSE)</f>
        <v>2.2400000000000002</v>
      </c>
      <c r="H204">
        <f>VLOOKUP($B204,Miljö!$B$1:$J$479,MATCH("Koldioxidekvivalenter energiomvandling (g/kwh)",Miljö!$B$1:$J$1,0),FALSE)</f>
        <v>350.5</v>
      </c>
      <c r="I204">
        <f>VLOOKUP($B204,Miljö!$B$1:$J$479,MATCH("Fossilandel för ursprungspecificerad el ()",Miljö!$B$1:$J$1,0),FALSE)</f>
        <v>0.48399999999999999</v>
      </c>
      <c r="J204">
        <f>VLOOKUP($B204,Miljö!$B$1:$J$479,MATCH("Kärnkraftsandel för ursprungsspecificerad el ()",Miljö!$B$1:$J$1,0),FALSE)</f>
        <v>0.35</v>
      </c>
      <c r="L204">
        <f>VLOOKUP($B204,Totalt!$B$1:$BU$501,MATCH("total el",Totalt!$B$1:$BU$1,0),FALSE)</f>
        <v>0.26</v>
      </c>
      <c r="N204" s="291">
        <f t="shared" si="12"/>
        <v>0.58240000000000003</v>
      </c>
      <c r="O204" s="291">
        <f t="shared" si="13"/>
        <v>91.13000000000001</v>
      </c>
      <c r="P204" s="291">
        <f t="shared" si="14"/>
        <v>0.12584000000000001</v>
      </c>
      <c r="Q204" s="291">
        <f t="shared" si="15"/>
        <v>9.0999999999999998E-2</v>
      </c>
    </row>
    <row r="205" spans="1:17" x14ac:dyDescent="0.25">
      <c r="A205" s="2" t="s">
        <v>338</v>
      </c>
      <c r="B205" s="2" t="s">
        <v>339</v>
      </c>
      <c r="C205" t="str">
        <f>VLOOKUP($B205,Totalt!$B$1:$BU$501,MATCH("Kvalitetsgranskad:",Totalt!$B$1:$BU$1,0),FALSE)</f>
        <v>Nej</v>
      </c>
      <c r="E205" t="str">
        <f>VLOOKUP($B205,Miljö!$B$1:$AG$479,MATCH(E$1,Miljö!$B$1:$AK$1,0),FALSE)</f>
        <v>Nej</v>
      </c>
      <c r="F205" t="str">
        <f>VLOOKUP($B205,Miljö!$B$1:$J$479,MATCH("Typ av ursprungsspecificerad el   (Om inget värde anges används Nordisk residualmix, se inforuta) ()",Miljö!$B$1:$J$1,0),FALSE)</f>
        <v>-</v>
      </c>
      <c r="G205" t="str">
        <f>VLOOKUP($B205,Miljö!$B$1:$J$479,MATCH("Primärenergifaktor ()",Miljö!$B$1:$J$1,0),FALSE)</f>
        <v>-</v>
      </c>
      <c r="H205" t="str">
        <f>VLOOKUP($B205,Miljö!$B$1:$J$479,MATCH("Koldioxidekvivalenter energiomvandling (g/kwh)",Miljö!$B$1:$J$1,0),FALSE)</f>
        <v>-</v>
      </c>
      <c r="I205" t="str">
        <f>VLOOKUP($B205,Miljö!$B$1:$J$479,MATCH("Fossilandel för ursprungspecificerad el ()",Miljö!$B$1:$J$1,0),FALSE)</f>
        <v>-</v>
      </c>
      <c r="J205" t="str">
        <f>VLOOKUP($B205,Miljö!$B$1:$J$479,MATCH("Kärnkraftsandel för ursprungsspecificerad el ()",Miljö!$B$1:$J$1,0),FALSE)</f>
        <v>-</v>
      </c>
      <c r="L205">
        <f>VLOOKUP($B205,Totalt!$B$1:$BU$501,MATCH("total el",Totalt!$B$1:$BU$1,0),FALSE)</f>
        <v>0</v>
      </c>
      <c r="N205" s="291" t="str">
        <f t="shared" si="12"/>
        <v/>
      </c>
      <c r="O205" s="291" t="str">
        <f t="shared" si="13"/>
        <v/>
      </c>
      <c r="P205" s="291" t="str">
        <f t="shared" si="14"/>
        <v/>
      </c>
      <c r="Q205" s="291" t="str">
        <f t="shared" si="15"/>
        <v/>
      </c>
    </row>
    <row r="206" spans="1:17" x14ac:dyDescent="0.25">
      <c r="A206" s="2" t="s">
        <v>340</v>
      </c>
      <c r="B206" s="2" t="s">
        <v>341</v>
      </c>
      <c r="C206" t="str">
        <f>VLOOKUP($B206,Totalt!$B$1:$BU$501,MATCH("Kvalitetsgranskad:",Totalt!$B$1:$BU$1,0),FALSE)</f>
        <v>Ja</v>
      </c>
      <c r="E206" t="str">
        <f>VLOOKUP($B206,Miljö!$B$1:$AG$479,MATCH(E$1,Miljö!$B$1:$AK$1,0),FALSE)</f>
        <v>Ja</v>
      </c>
      <c r="F206" t="str">
        <f>VLOOKUP($B206,Miljö!$B$1:$J$479,MATCH("Typ av ursprungsspecificerad el   (Om inget värde anges används Nordisk residualmix, se inforuta) ()",Miljö!$B$1:$J$1,0),FALSE)</f>
        <v>'Ursprungsmärkt Vattenkraft'</v>
      </c>
      <c r="G206">
        <f>VLOOKUP($B206,Miljö!$B$1:$J$479,MATCH("Primärenergifaktor ()",Miljö!$B$1:$J$1,0),FALSE)</f>
        <v>0</v>
      </c>
      <c r="H206">
        <f>VLOOKUP($B206,Miljö!$B$1:$J$479,MATCH("Koldioxidekvivalenter energiomvandling (g/kwh)",Miljö!$B$1:$J$1,0),FALSE)</f>
        <v>0</v>
      </c>
      <c r="I206">
        <f>VLOOKUP($B206,Miljö!$B$1:$J$479,MATCH("Fossilandel för ursprungspecificerad el ()",Miljö!$B$1:$J$1,0),FALSE)</f>
        <v>0</v>
      </c>
      <c r="J206">
        <f>VLOOKUP($B206,Miljö!$B$1:$J$479,MATCH("Kärnkraftsandel för ursprungsspecificerad el ()",Miljö!$B$1:$J$1,0),FALSE)</f>
        <v>0</v>
      </c>
      <c r="L206">
        <f>VLOOKUP($B206,Totalt!$B$1:$BU$501,MATCH("total el",Totalt!$B$1:$BU$1,0),FALSE)</f>
        <v>1.0049999999999999</v>
      </c>
      <c r="N206" s="291">
        <f t="shared" si="12"/>
        <v>0</v>
      </c>
      <c r="O206" s="291">
        <f t="shared" si="13"/>
        <v>0</v>
      </c>
      <c r="P206" s="291">
        <f t="shared" si="14"/>
        <v>0</v>
      </c>
      <c r="Q206" s="291">
        <f t="shared" si="15"/>
        <v>0</v>
      </c>
    </row>
    <row r="207" spans="1:17" x14ac:dyDescent="0.25">
      <c r="A207" s="2" t="s">
        <v>340</v>
      </c>
      <c r="B207" s="2" t="s">
        <v>342</v>
      </c>
      <c r="C207" t="str">
        <f>VLOOKUP($B207,Totalt!$B$1:$BU$501,MATCH("Kvalitetsgranskad:",Totalt!$B$1:$BU$1,0),FALSE)</f>
        <v>Nej</v>
      </c>
      <c r="E207" t="str">
        <f>VLOOKUP($B207,Miljö!$B$1:$AG$479,MATCH(E$1,Miljö!$B$1:$AK$1,0),FALSE)</f>
        <v>Nej</v>
      </c>
      <c r="F207" t="str">
        <f>VLOOKUP($B207,Miljö!$B$1:$J$479,MATCH("Typ av ursprungsspecificerad el   (Om inget värde anges används Nordisk residualmix, se inforuta) ()",Miljö!$B$1:$J$1,0),FALSE)</f>
        <v>-</v>
      </c>
      <c r="G207">
        <f>VLOOKUP($B207,Miljö!$B$1:$J$479,MATCH("Primärenergifaktor ()",Miljö!$B$1:$J$1,0),FALSE)</f>
        <v>2.2400000000000002</v>
      </c>
      <c r="H207">
        <f>VLOOKUP($B207,Miljö!$B$1:$J$479,MATCH("Koldioxidekvivalenter energiomvandling (g/kwh)",Miljö!$B$1:$J$1,0),FALSE)</f>
        <v>350.5</v>
      </c>
      <c r="I207">
        <f>VLOOKUP($B207,Miljö!$B$1:$J$479,MATCH("Fossilandel för ursprungspecificerad el ()",Miljö!$B$1:$J$1,0),FALSE)</f>
        <v>0.48399999999999999</v>
      </c>
      <c r="J207">
        <f>VLOOKUP($B207,Miljö!$B$1:$J$479,MATCH("Kärnkraftsandel för ursprungsspecificerad el ()",Miljö!$B$1:$J$1,0),FALSE)</f>
        <v>0.35</v>
      </c>
      <c r="L207">
        <f>VLOOKUP($B207,Totalt!$B$1:$BU$501,MATCH("total el",Totalt!$B$1:$BU$1,0),FALSE)</f>
        <v>0</v>
      </c>
      <c r="N207" s="291">
        <f t="shared" si="12"/>
        <v>0</v>
      </c>
      <c r="O207" s="291">
        <f t="shared" si="13"/>
        <v>0</v>
      </c>
      <c r="P207" s="291">
        <f t="shared" si="14"/>
        <v>0</v>
      </c>
      <c r="Q207" s="291">
        <f t="shared" si="15"/>
        <v>0</v>
      </c>
    </row>
    <row r="208" spans="1:17" x14ac:dyDescent="0.25">
      <c r="A208" s="2" t="s">
        <v>340</v>
      </c>
      <c r="B208" s="2" t="s">
        <v>343</v>
      </c>
      <c r="C208" t="str">
        <f>VLOOKUP($B208,Totalt!$B$1:$BU$501,MATCH("Kvalitetsgranskad:",Totalt!$B$1:$BU$1,0),FALSE)</f>
        <v>Ja</v>
      </c>
      <c r="E208" t="str">
        <f>VLOOKUP($B208,Miljö!$B$1:$AG$479,MATCH(E$1,Miljö!$B$1:$AK$1,0),FALSE)</f>
        <v>Ja</v>
      </c>
      <c r="F208" t="str">
        <f>VLOOKUP($B208,Miljö!$B$1:$J$479,MATCH("Typ av ursprungsspecificerad el   (Om inget värde anges används Nordisk residualmix, se inforuta) ()",Miljö!$B$1:$J$1,0),FALSE)</f>
        <v>'Ursprungsmärkt Vattenkraft och egen BIO produktio</v>
      </c>
      <c r="G208">
        <f>VLOOKUP($B208,Miljö!$B$1:$J$479,MATCH("Primärenergifaktor ()",Miljö!$B$1:$J$1,0),FALSE)</f>
        <v>1.5E-3</v>
      </c>
      <c r="H208">
        <f>VLOOKUP($B208,Miljö!$B$1:$J$479,MATCH("Koldioxidekvivalenter energiomvandling (g/kwh)",Miljö!$B$1:$J$1,0),FALSE)</f>
        <v>5.36</v>
      </c>
      <c r="I208">
        <f>VLOOKUP($B208,Miljö!$B$1:$J$479,MATCH("Fossilandel för ursprungspecificerad el ()",Miljö!$B$1:$J$1,0),FALSE)</f>
        <v>0</v>
      </c>
      <c r="J208">
        <f>VLOOKUP($B208,Miljö!$B$1:$J$479,MATCH("Kärnkraftsandel för ursprungsspecificerad el ()",Miljö!$B$1:$J$1,0),FALSE)</f>
        <v>0</v>
      </c>
      <c r="L208">
        <f>VLOOKUP($B208,Totalt!$B$1:$BU$501,MATCH("total el",Totalt!$B$1:$BU$1,0),FALSE)</f>
        <v>62.91</v>
      </c>
      <c r="N208" s="291">
        <f t="shared" si="12"/>
        <v>9.4364999999999991E-2</v>
      </c>
      <c r="O208" s="291">
        <f t="shared" si="13"/>
        <v>337.19760000000002</v>
      </c>
      <c r="P208" s="291">
        <f t="shared" si="14"/>
        <v>0</v>
      </c>
      <c r="Q208" s="291">
        <f t="shared" si="15"/>
        <v>0</v>
      </c>
    </row>
    <row r="209" spans="1:17" x14ac:dyDescent="0.25">
      <c r="A209" s="2" t="s">
        <v>340</v>
      </c>
      <c r="B209" s="2" t="s">
        <v>344</v>
      </c>
      <c r="C209" t="str">
        <f>VLOOKUP($B209,Totalt!$B$1:$BU$501,MATCH("Kvalitetsgranskad:",Totalt!$B$1:$BU$1,0),FALSE)</f>
        <v>Ja</v>
      </c>
      <c r="E209" t="str">
        <f>VLOOKUP($B209,Miljö!$B$1:$AG$479,MATCH(E$1,Miljö!$B$1:$AK$1,0),FALSE)</f>
        <v>Ja</v>
      </c>
      <c r="F209" t="str">
        <f>VLOOKUP($B209,Miljö!$B$1:$J$479,MATCH("Typ av ursprungsspecificerad el   (Om inget värde anges används Nordisk residualmix, se inforuta) ()",Miljö!$B$1:$J$1,0),FALSE)</f>
        <v>'Ursprungsmärkt VAtten kraft och egenproducerad BI</v>
      </c>
      <c r="G209">
        <f>VLOOKUP($B209,Miljö!$B$1:$J$479,MATCH("Primärenergifaktor ()",Miljö!$B$1:$J$1,0),FALSE)</f>
        <v>1.5E-3</v>
      </c>
      <c r="H209">
        <f>VLOOKUP($B209,Miljö!$B$1:$J$479,MATCH("Koldioxidekvivalenter energiomvandling (g/kwh)",Miljö!$B$1:$J$1,0),FALSE)</f>
        <v>5.36</v>
      </c>
      <c r="I209">
        <f>VLOOKUP($B209,Miljö!$B$1:$J$479,MATCH("Fossilandel för ursprungspecificerad el ()",Miljö!$B$1:$J$1,0),FALSE)</f>
        <v>0</v>
      </c>
      <c r="J209">
        <f>VLOOKUP($B209,Miljö!$B$1:$J$479,MATCH("Kärnkraftsandel för ursprungsspecificerad el ()",Miljö!$B$1:$J$1,0),FALSE)</f>
        <v>0</v>
      </c>
      <c r="L209">
        <f>VLOOKUP($B209,Totalt!$B$1:$BU$501,MATCH("total el",Totalt!$B$1:$BU$1,0),FALSE)</f>
        <v>0.85538999999999998</v>
      </c>
      <c r="N209" s="291">
        <f t="shared" si="12"/>
        <v>1.283085E-3</v>
      </c>
      <c r="O209" s="291">
        <f t="shared" si="13"/>
        <v>4.5848903999999999</v>
      </c>
      <c r="P209" s="291">
        <f t="shared" si="14"/>
        <v>0</v>
      </c>
      <c r="Q209" s="291">
        <f t="shared" si="15"/>
        <v>0</v>
      </c>
    </row>
    <row r="210" spans="1:17" x14ac:dyDescent="0.25">
      <c r="A210" s="2" t="s">
        <v>345</v>
      </c>
      <c r="B210" s="2" t="s">
        <v>346</v>
      </c>
      <c r="C210" t="str">
        <f>VLOOKUP($B210,Totalt!$B$1:$BU$501,MATCH("Kvalitetsgranskad:",Totalt!$B$1:$BU$1,0),FALSE)</f>
        <v>Ja</v>
      </c>
      <c r="E210" t="str">
        <f>VLOOKUP($B210,Miljö!$B$1:$AG$479,MATCH(E$1,Miljö!$B$1:$AK$1,0),FALSE)</f>
        <v>Ja</v>
      </c>
      <c r="F210" t="str">
        <f>VLOOKUP($B210,Miljö!$B$1:$J$479,MATCH("Typ av ursprungsspecificerad el   (Om inget värde anges används Nordisk residualmix, se inforuta) ()",Miljö!$B$1:$J$1,0),FALSE)</f>
        <v>'Förnybar el från egen produktion'</v>
      </c>
      <c r="G210">
        <f>VLOOKUP($B210,Miljö!$B$1:$J$479,MATCH("Primärenergifaktor ()",Miljö!$B$1:$J$1,0),FALSE)</f>
        <v>0.16</v>
      </c>
      <c r="H210">
        <f>VLOOKUP($B210,Miljö!$B$1:$J$479,MATCH("Koldioxidekvivalenter energiomvandling (g/kwh)",Miljö!$B$1:$J$1,0),FALSE)</f>
        <v>0</v>
      </c>
      <c r="I210">
        <f>VLOOKUP($B210,Miljö!$B$1:$J$479,MATCH("Fossilandel för ursprungspecificerad el ()",Miljö!$B$1:$J$1,0),FALSE)</f>
        <v>0</v>
      </c>
      <c r="J210">
        <f>VLOOKUP($B210,Miljö!$B$1:$J$479,MATCH("Kärnkraftsandel för ursprungsspecificerad el ()",Miljö!$B$1:$J$1,0),FALSE)</f>
        <v>0</v>
      </c>
      <c r="L210">
        <f>VLOOKUP($B210,Totalt!$B$1:$BU$501,MATCH("total el",Totalt!$B$1:$BU$1,0),FALSE)</f>
        <v>10.930999999999999</v>
      </c>
      <c r="N210" s="291">
        <f t="shared" si="12"/>
        <v>1.7489599999999998</v>
      </c>
      <c r="O210" s="291">
        <f t="shared" si="13"/>
        <v>0</v>
      </c>
      <c r="P210" s="291">
        <f t="shared" si="14"/>
        <v>0</v>
      </c>
      <c r="Q210" s="291">
        <f t="shared" si="15"/>
        <v>0</v>
      </c>
    </row>
    <row r="211" spans="1:17" x14ac:dyDescent="0.25">
      <c r="A211" s="2" t="s">
        <v>345</v>
      </c>
      <c r="B211" s="2" t="s">
        <v>347</v>
      </c>
      <c r="C211" t="str">
        <f>VLOOKUP($B211,Totalt!$B$1:$BU$501,MATCH("Kvalitetsgranskad:",Totalt!$B$1:$BU$1,0),FALSE)</f>
        <v>Ja</v>
      </c>
      <c r="E211" t="str">
        <f>VLOOKUP($B211,Miljö!$B$1:$AG$479,MATCH(E$1,Miljö!$B$1:$AK$1,0),FALSE)</f>
        <v>Ja</v>
      </c>
      <c r="F211" t="str">
        <f>VLOOKUP($B211,Miljö!$B$1:$J$479,MATCH("Typ av ursprungsspecificerad el   (Om inget värde anges används Nordisk residualmix, se inforuta) ()",Miljö!$B$1:$J$1,0),FALSE)</f>
        <v>'Förnybar el från egen produktion'</v>
      </c>
      <c r="G211">
        <f>VLOOKUP($B211,Miljö!$B$1:$J$479,MATCH("Primärenergifaktor ()",Miljö!$B$1:$J$1,0),FALSE)</f>
        <v>0.16</v>
      </c>
      <c r="H211">
        <f>VLOOKUP($B211,Miljö!$B$1:$J$479,MATCH("Koldioxidekvivalenter energiomvandling (g/kwh)",Miljö!$B$1:$J$1,0),FALSE)</f>
        <v>0</v>
      </c>
      <c r="I211">
        <f>VLOOKUP($B211,Miljö!$B$1:$J$479,MATCH("Fossilandel för ursprungspecificerad el ()",Miljö!$B$1:$J$1,0),FALSE)</f>
        <v>0</v>
      </c>
      <c r="J211">
        <f>VLOOKUP($B211,Miljö!$B$1:$J$479,MATCH("Kärnkraftsandel för ursprungsspecificerad el ()",Miljö!$B$1:$J$1,0),FALSE)</f>
        <v>0</v>
      </c>
      <c r="L211">
        <f>VLOOKUP($B211,Totalt!$B$1:$BU$501,MATCH("total el",Totalt!$B$1:$BU$1,0),FALSE)</f>
        <v>0.74243300000000001</v>
      </c>
      <c r="N211" s="291">
        <f t="shared" si="12"/>
        <v>0.11878928</v>
      </c>
      <c r="O211" s="291">
        <f t="shared" si="13"/>
        <v>0</v>
      </c>
      <c r="P211" s="291">
        <f t="shared" si="14"/>
        <v>0</v>
      </c>
      <c r="Q211" s="291">
        <f t="shared" si="15"/>
        <v>0</v>
      </c>
    </row>
    <row r="212" spans="1:17" x14ac:dyDescent="0.25">
      <c r="A212" s="2" t="s">
        <v>345</v>
      </c>
      <c r="B212" s="2" t="s">
        <v>348</v>
      </c>
      <c r="C212" t="str">
        <f>VLOOKUP($B212,Totalt!$B$1:$BU$501,MATCH("Kvalitetsgranskad:",Totalt!$B$1:$BU$1,0),FALSE)</f>
        <v>Ja</v>
      </c>
      <c r="E212" t="str">
        <f>VLOOKUP($B212,Miljö!$B$1:$AG$479,MATCH(E$1,Miljö!$B$1:$AK$1,0),FALSE)</f>
        <v>Ja</v>
      </c>
      <c r="F212" t="str">
        <f>VLOOKUP($B212,Miljö!$B$1:$J$479,MATCH("Typ av ursprungsspecificerad el   (Om inget värde anges används Nordisk residualmix, se inforuta) ()",Miljö!$B$1:$J$1,0),FALSE)</f>
        <v>'Förnybar el från egen produktion'</v>
      </c>
      <c r="G212">
        <f>VLOOKUP($B212,Miljö!$B$1:$J$479,MATCH("Primärenergifaktor ()",Miljö!$B$1:$J$1,0),FALSE)</f>
        <v>0.16</v>
      </c>
      <c r="H212">
        <f>VLOOKUP($B212,Miljö!$B$1:$J$479,MATCH("Koldioxidekvivalenter energiomvandling (g/kwh)",Miljö!$B$1:$J$1,0),FALSE)</f>
        <v>0</v>
      </c>
      <c r="I212">
        <f>VLOOKUP($B212,Miljö!$B$1:$J$479,MATCH("Fossilandel för ursprungspecificerad el ()",Miljö!$B$1:$J$1,0),FALSE)</f>
        <v>0</v>
      </c>
      <c r="J212">
        <f>VLOOKUP($B212,Miljö!$B$1:$J$479,MATCH("Kärnkraftsandel för ursprungsspecificerad el ()",Miljö!$B$1:$J$1,0),FALSE)</f>
        <v>0</v>
      </c>
      <c r="L212">
        <f>VLOOKUP($B212,Totalt!$B$1:$BU$501,MATCH("total el",Totalt!$B$1:$BU$1,0),FALSE)</f>
        <v>0.429145</v>
      </c>
      <c r="N212" s="291">
        <f t="shared" si="12"/>
        <v>6.8663200000000008E-2</v>
      </c>
      <c r="O212" s="291">
        <f t="shared" si="13"/>
        <v>0</v>
      </c>
      <c r="P212" s="291">
        <f t="shared" si="14"/>
        <v>0</v>
      </c>
      <c r="Q212" s="291">
        <f t="shared" si="15"/>
        <v>0</v>
      </c>
    </row>
    <row r="213" spans="1:17" x14ac:dyDescent="0.25">
      <c r="A213" s="2" t="s">
        <v>349</v>
      </c>
      <c r="B213" s="2" t="s">
        <v>350</v>
      </c>
      <c r="C213" t="str">
        <f>VLOOKUP($B213,Totalt!$B$1:$BU$501,MATCH("Kvalitetsgranskad:",Totalt!$B$1:$BU$1,0),FALSE)</f>
        <v>Nej</v>
      </c>
      <c r="E213" t="str">
        <f>VLOOKUP($B213,Miljö!$B$1:$AG$479,MATCH(E$1,Miljö!$B$1:$AK$1,0),FALSE)</f>
        <v>Nej</v>
      </c>
      <c r="F213" t="str">
        <f>VLOOKUP($B213,Miljö!$B$1:$J$479,MATCH("Typ av ursprungsspecificerad el   (Om inget värde anges används Nordisk residualmix, se inforuta) ()",Miljö!$B$1:$J$1,0),FALSE)</f>
        <v>-</v>
      </c>
      <c r="G213" t="str">
        <f>VLOOKUP($B213,Miljö!$B$1:$J$479,MATCH("Primärenergifaktor ()",Miljö!$B$1:$J$1,0),FALSE)</f>
        <v>-</v>
      </c>
      <c r="H213" t="str">
        <f>VLOOKUP($B213,Miljö!$B$1:$J$479,MATCH("Koldioxidekvivalenter energiomvandling (g/kwh)",Miljö!$B$1:$J$1,0),FALSE)</f>
        <v>-</v>
      </c>
      <c r="I213" t="str">
        <f>VLOOKUP($B213,Miljö!$B$1:$J$479,MATCH("Fossilandel för ursprungspecificerad el ()",Miljö!$B$1:$J$1,0),FALSE)</f>
        <v>-</v>
      </c>
      <c r="J213" t="str">
        <f>VLOOKUP($B213,Miljö!$B$1:$J$479,MATCH("Kärnkraftsandel för ursprungsspecificerad el ()",Miljö!$B$1:$J$1,0),FALSE)</f>
        <v>-</v>
      </c>
      <c r="L213">
        <f>VLOOKUP($B213,Totalt!$B$1:$BU$501,MATCH("total el",Totalt!$B$1:$BU$1,0),FALSE)</f>
        <v>0</v>
      </c>
      <c r="N213" s="291" t="str">
        <f t="shared" si="12"/>
        <v/>
      </c>
      <c r="O213" s="291" t="str">
        <f t="shared" si="13"/>
        <v/>
      </c>
      <c r="P213" s="291" t="str">
        <f t="shared" si="14"/>
        <v/>
      </c>
      <c r="Q213" s="291" t="str">
        <f t="shared" si="15"/>
        <v/>
      </c>
    </row>
    <row r="214" spans="1:17" x14ac:dyDescent="0.25">
      <c r="A214" s="2" t="s">
        <v>360</v>
      </c>
      <c r="B214" s="2" t="s">
        <v>361</v>
      </c>
      <c r="C214" t="str">
        <f>VLOOKUP($B214,Totalt!$B$1:$BU$501,MATCH("Kvalitetsgranskad:",Totalt!$B$1:$BU$1,0),FALSE)</f>
        <v>Nej</v>
      </c>
      <c r="E214" t="str">
        <f>VLOOKUP($B214,Miljö!$B$1:$AG$479,MATCH(E$1,Miljö!$B$1:$AK$1,0),FALSE)</f>
        <v>Nej</v>
      </c>
      <c r="F214" t="str">
        <f>VLOOKUP($B214,Miljö!$B$1:$J$479,MATCH("Typ av ursprungsspecificerad el   (Om inget värde anges används Nordisk residualmix, se inforuta) ()",Miljö!$B$1:$J$1,0),FALSE)</f>
        <v>-</v>
      </c>
      <c r="G214" t="str">
        <f>VLOOKUP($B214,Miljö!$B$1:$J$479,MATCH("Primärenergifaktor ()",Miljö!$B$1:$J$1,0),FALSE)</f>
        <v>-</v>
      </c>
      <c r="H214" t="str">
        <f>VLOOKUP($B214,Miljö!$B$1:$J$479,MATCH("Koldioxidekvivalenter energiomvandling (g/kwh)",Miljö!$B$1:$J$1,0),FALSE)</f>
        <v>-</v>
      </c>
      <c r="I214" t="str">
        <f>VLOOKUP($B214,Miljö!$B$1:$J$479,MATCH("Fossilandel för ursprungspecificerad el ()",Miljö!$B$1:$J$1,0),FALSE)</f>
        <v>-</v>
      </c>
      <c r="J214" t="str">
        <f>VLOOKUP($B214,Miljö!$B$1:$J$479,MATCH("Kärnkraftsandel för ursprungsspecificerad el ()",Miljö!$B$1:$J$1,0),FALSE)</f>
        <v>-</v>
      </c>
      <c r="L214">
        <f>VLOOKUP($B214,Totalt!$B$1:$BU$501,MATCH("total el",Totalt!$B$1:$BU$1,0),FALSE)</f>
        <v>0</v>
      </c>
      <c r="N214" s="291" t="str">
        <f t="shared" si="12"/>
        <v/>
      </c>
      <c r="O214" s="291" t="str">
        <f t="shared" si="13"/>
        <v/>
      </c>
      <c r="P214" s="291" t="str">
        <f t="shared" si="14"/>
        <v/>
      </c>
      <c r="Q214" s="291" t="str">
        <f t="shared" si="15"/>
        <v/>
      </c>
    </row>
    <row r="215" spans="1:17" x14ac:dyDescent="0.25">
      <c r="A215" s="2" t="s">
        <v>360</v>
      </c>
      <c r="B215" s="2" t="s">
        <v>353</v>
      </c>
      <c r="C215" t="str">
        <f>VLOOKUP($B215,Totalt!$B$1:$BU$501,MATCH("Kvalitetsgranskad:",Totalt!$B$1:$BU$1,0),FALSE)</f>
        <v>Nej</v>
      </c>
      <c r="E215" t="str">
        <f>VLOOKUP($B215,Miljö!$B$1:$AG$479,MATCH(E$1,Miljö!$B$1:$AK$1,0),FALSE)</f>
        <v>Nej</v>
      </c>
      <c r="F215" t="str">
        <f>VLOOKUP($B215,Miljö!$B$1:$J$479,MATCH("Typ av ursprungsspecificerad el   (Om inget värde anges används Nordisk residualmix, se inforuta) ()",Miljö!$B$1:$J$1,0),FALSE)</f>
        <v>-</v>
      </c>
      <c r="G215" t="str">
        <f>VLOOKUP($B215,Miljö!$B$1:$J$479,MATCH("Primärenergifaktor ()",Miljö!$B$1:$J$1,0),FALSE)</f>
        <v>-</v>
      </c>
      <c r="H215" t="str">
        <f>VLOOKUP($B215,Miljö!$B$1:$J$479,MATCH("Koldioxidekvivalenter energiomvandling (g/kwh)",Miljö!$B$1:$J$1,0),FALSE)</f>
        <v>-</v>
      </c>
      <c r="I215" t="str">
        <f>VLOOKUP($B215,Miljö!$B$1:$J$479,MATCH("Fossilandel för ursprungspecificerad el ()",Miljö!$B$1:$J$1,0),FALSE)</f>
        <v>-</v>
      </c>
      <c r="J215" t="str">
        <f>VLOOKUP($B215,Miljö!$B$1:$J$479,MATCH("Kärnkraftsandel för ursprungsspecificerad el ()",Miljö!$B$1:$J$1,0),FALSE)</f>
        <v>-</v>
      </c>
      <c r="L215">
        <f>VLOOKUP($B215,Totalt!$B$1:$BU$501,MATCH("total el",Totalt!$B$1:$BU$1,0),FALSE)</f>
        <v>0</v>
      </c>
      <c r="N215" s="291" t="str">
        <f t="shared" si="12"/>
        <v/>
      </c>
      <c r="O215" s="291" t="str">
        <f t="shared" si="13"/>
        <v/>
      </c>
      <c r="P215" s="291" t="str">
        <f t="shared" si="14"/>
        <v/>
      </c>
      <c r="Q215" s="291" t="str">
        <f t="shared" si="15"/>
        <v/>
      </c>
    </row>
    <row r="216" spans="1:17" x14ac:dyDescent="0.25">
      <c r="A216" s="2" t="s">
        <v>360</v>
      </c>
      <c r="B216" s="2" t="s">
        <v>354</v>
      </c>
      <c r="C216" t="str">
        <f>VLOOKUP($B216,Totalt!$B$1:$BU$501,MATCH("Kvalitetsgranskad:",Totalt!$B$1:$BU$1,0),FALSE)</f>
        <v>Nej</v>
      </c>
      <c r="E216" t="str">
        <f>VLOOKUP($B216,Miljö!$B$1:$AG$479,MATCH(E$1,Miljö!$B$1:$AK$1,0),FALSE)</f>
        <v>Nej</v>
      </c>
      <c r="F216" t="str">
        <f>VLOOKUP($B216,Miljö!$B$1:$J$479,MATCH("Typ av ursprungsspecificerad el   (Om inget värde anges används Nordisk residualmix, se inforuta) ()",Miljö!$B$1:$J$1,0),FALSE)</f>
        <v>-</v>
      </c>
      <c r="G216" t="str">
        <f>VLOOKUP($B216,Miljö!$B$1:$J$479,MATCH("Primärenergifaktor ()",Miljö!$B$1:$J$1,0),FALSE)</f>
        <v>-</v>
      </c>
      <c r="H216" t="str">
        <f>VLOOKUP($B216,Miljö!$B$1:$J$479,MATCH("Koldioxidekvivalenter energiomvandling (g/kwh)",Miljö!$B$1:$J$1,0),FALSE)</f>
        <v>-</v>
      </c>
      <c r="I216" t="str">
        <f>VLOOKUP($B216,Miljö!$B$1:$J$479,MATCH("Fossilandel för ursprungspecificerad el ()",Miljö!$B$1:$J$1,0),FALSE)</f>
        <v>-</v>
      </c>
      <c r="J216" t="str">
        <f>VLOOKUP($B216,Miljö!$B$1:$J$479,MATCH("Kärnkraftsandel för ursprungsspecificerad el ()",Miljö!$B$1:$J$1,0),FALSE)</f>
        <v>-</v>
      </c>
      <c r="L216">
        <f>VLOOKUP($B216,Totalt!$B$1:$BU$501,MATCH("total el",Totalt!$B$1:$BU$1,0),FALSE)</f>
        <v>0</v>
      </c>
      <c r="N216" s="291" t="str">
        <f t="shared" si="12"/>
        <v/>
      </c>
      <c r="O216" s="291" t="str">
        <f t="shared" si="13"/>
        <v/>
      </c>
      <c r="P216" s="291" t="str">
        <f t="shared" si="14"/>
        <v/>
      </c>
      <c r="Q216" s="291" t="str">
        <f t="shared" si="15"/>
        <v/>
      </c>
    </row>
    <row r="217" spans="1:17" x14ac:dyDescent="0.25">
      <c r="A217" s="2" t="s">
        <v>360</v>
      </c>
      <c r="B217" s="2" t="s">
        <v>362</v>
      </c>
      <c r="C217" t="str">
        <f>VLOOKUP($B217,Totalt!$B$1:$BU$501,MATCH("Kvalitetsgranskad:",Totalt!$B$1:$BU$1,0),FALSE)</f>
        <v>Nej</v>
      </c>
      <c r="E217" t="str">
        <f>VLOOKUP($B217,Miljö!$B$1:$AG$479,MATCH(E$1,Miljö!$B$1:$AK$1,0),FALSE)</f>
        <v>Nej</v>
      </c>
      <c r="F217" t="str">
        <f>VLOOKUP($B217,Miljö!$B$1:$J$479,MATCH("Typ av ursprungsspecificerad el   (Om inget värde anges används Nordisk residualmix, se inforuta) ()",Miljö!$B$1:$J$1,0),FALSE)</f>
        <v>-</v>
      </c>
      <c r="G217" t="str">
        <f>VLOOKUP($B217,Miljö!$B$1:$J$479,MATCH("Primärenergifaktor ()",Miljö!$B$1:$J$1,0),FALSE)</f>
        <v>-</v>
      </c>
      <c r="H217" t="str">
        <f>VLOOKUP($B217,Miljö!$B$1:$J$479,MATCH("Koldioxidekvivalenter energiomvandling (g/kwh)",Miljö!$B$1:$J$1,0),FALSE)</f>
        <v>-</v>
      </c>
      <c r="I217" t="str">
        <f>VLOOKUP($B217,Miljö!$B$1:$J$479,MATCH("Fossilandel för ursprungspecificerad el ()",Miljö!$B$1:$J$1,0),FALSE)</f>
        <v>-</v>
      </c>
      <c r="J217" t="str">
        <f>VLOOKUP($B217,Miljö!$B$1:$J$479,MATCH("Kärnkraftsandel för ursprungsspecificerad el ()",Miljö!$B$1:$J$1,0),FALSE)</f>
        <v>-</v>
      </c>
      <c r="L217">
        <f>VLOOKUP($B217,Totalt!$B$1:$BU$501,MATCH("total el",Totalt!$B$1:$BU$1,0),FALSE)</f>
        <v>0</v>
      </c>
      <c r="N217" s="291" t="str">
        <f t="shared" si="12"/>
        <v/>
      </c>
      <c r="O217" s="291" t="str">
        <f t="shared" si="13"/>
        <v/>
      </c>
      <c r="P217" s="291" t="str">
        <f t="shared" si="14"/>
        <v/>
      </c>
      <c r="Q217" s="291" t="str">
        <f t="shared" si="15"/>
        <v/>
      </c>
    </row>
    <row r="218" spans="1:17" x14ac:dyDescent="0.25">
      <c r="A218" s="2" t="s">
        <v>360</v>
      </c>
      <c r="B218" s="2" t="s">
        <v>355</v>
      </c>
      <c r="C218" t="str">
        <f>VLOOKUP($B218,Totalt!$B$1:$BU$501,MATCH("Kvalitetsgranskad:",Totalt!$B$1:$BU$1,0),FALSE)</f>
        <v>Nej</v>
      </c>
      <c r="E218" t="str">
        <f>VLOOKUP($B218,Miljö!$B$1:$AG$479,MATCH(E$1,Miljö!$B$1:$AK$1,0),FALSE)</f>
        <v>Nej</v>
      </c>
      <c r="F218" t="str">
        <f>VLOOKUP($B218,Miljö!$B$1:$J$479,MATCH("Typ av ursprungsspecificerad el   (Om inget värde anges används Nordisk residualmix, se inforuta) ()",Miljö!$B$1:$J$1,0),FALSE)</f>
        <v>-</v>
      </c>
      <c r="G218" t="str">
        <f>VLOOKUP($B218,Miljö!$B$1:$J$479,MATCH("Primärenergifaktor ()",Miljö!$B$1:$J$1,0),FALSE)</f>
        <v>-</v>
      </c>
      <c r="H218" t="str">
        <f>VLOOKUP($B218,Miljö!$B$1:$J$479,MATCH("Koldioxidekvivalenter energiomvandling (g/kwh)",Miljö!$B$1:$J$1,0),FALSE)</f>
        <v>-</v>
      </c>
      <c r="I218" t="str">
        <f>VLOOKUP($B218,Miljö!$B$1:$J$479,MATCH("Fossilandel för ursprungspecificerad el ()",Miljö!$B$1:$J$1,0),FALSE)</f>
        <v>-</v>
      </c>
      <c r="J218" t="str">
        <f>VLOOKUP($B218,Miljö!$B$1:$J$479,MATCH("Kärnkraftsandel för ursprungsspecificerad el ()",Miljö!$B$1:$J$1,0),FALSE)</f>
        <v>-</v>
      </c>
      <c r="L218">
        <f>VLOOKUP($B218,Totalt!$B$1:$BU$501,MATCH("total el",Totalt!$B$1:$BU$1,0),FALSE)</f>
        <v>0</v>
      </c>
      <c r="N218" s="291" t="str">
        <f t="shared" si="12"/>
        <v/>
      </c>
      <c r="O218" s="291" t="str">
        <f t="shared" si="13"/>
        <v/>
      </c>
      <c r="P218" s="291" t="str">
        <f t="shared" si="14"/>
        <v/>
      </c>
      <c r="Q218" s="291" t="str">
        <f t="shared" si="15"/>
        <v/>
      </c>
    </row>
    <row r="219" spans="1:17" x14ac:dyDescent="0.25">
      <c r="A219" s="2" t="s">
        <v>360</v>
      </c>
      <c r="B219" s="2" t="s">
        <v>356</v>
      </c>
      <c r="C219" t="str">
        <f>VLOOKUP($B219,Totalt!$B$1:$BU$501,MATCH("Kvalitetsgranskad:",Totalt!$B$1:$BU$1,0),FALSE)</f>
        <v>Nej</v>
      </c>
      <c r="E219" t="str">
        <f>VLOOKUP($B219,Miljö!$B$1:$AG$479,MATCH(E$1,Miljö!$B$1:$AK$1,0),FALSE)</f>
        <v>Nej</v>
      </c>
      <c r="F219" t="str">
        <f>VLOOKUP($B219,Miljö!$B$1:$J$479,MATCH("Typ av ursprungsspecificerad el   (Om inget värde anges används Nordisk residualmix, se inforuta) ()",Miljö!$B$1:$J$1,0),FALSE)</f>
        <v>-</v>
      </c>
      <c r="G219" t="str">
        <f>VLOOKUP($B219,Miljö!$B$1:$J$479,MATCH("Primärenergifaktor ()",Miljö!$B$1:$J$1,0),FALSE)</f>
        <v>-</v>
      </c>
      <c r="H219" t="str">
        <f>VLOOKUP($B219,Miljö!$B$1:$J$479,MATCH("Koldioxidekvivalenter energiomvandling (g/kwh)",Miljö!$B$1:$J$1,0),FALSE)</f>
        <v>-</v>
      </c>
      <c r="I219" t="str">
        <f>VLOOKUP($B219,Miljö!$B$1:$J$479,MATCH("Fossilandel för ursprungspecificerad el ()",Miljö!$B$1:$J$1,0),FALSE)</f>
        <v>-</v>
      </c>
      <c r="J219" t="str">
        <f>VLOOKUP($B219,Miljö!$B$1:$J$479,MATCH("Kärnkraftsandel för ursprungsspecificerad el ()",Miljö!$B$1:$J$1,0),FALSE)</f>
        <v>-</v>
      </c>
      <c r="L219">
        <f>VLOOKUP($B219,Totalt!$B$1:$BU$501,MATCH("total el",Totalt!$B$1:$BU$1,0),FALSE)</f>
        <v>0</v>
      </c>
      <c r="N219" s="291" t="str">
        <f t="shared" si="12"/>
        <v/>
      </c>
      <c r="O219" s="291" t="str">
        <f t="shared" si="13"/>
        <v/>
      </c>
      <c r="P219" s="291" t="str">
        <f t="shared" si="14"/>
        <v/>
      </c>
      <c r="Q219" s="291" t="str">
        <f t="shared" si="15"/>
        <v/>
      </c>
    </row>
    <row r="220" spans="1:17" x14ac:dyDescent="0.25">
      <c r="A220" s="2" t="s">
        <v>360</v>
      </c>
      <c r="B220" s="2" t="s">
        <v>357</v>
      </c>
      <c r="C220" t="str">
        <f>VLOOKUP($B220,Totalt!$B$1:$BU$501,MATCH("Kvalitetsgranskad:",Totalt!$B$1:$BU$1,0),FALSE)</f>
        <v>Nej</v>
      </c>
      <c r="E220" t="str">
        <f>VLOOKUP($B220,Miljö!$B$1:$AG$479,MATCH(E$1,Miljö!$B$1:$AK$1,0),FALSE)</f>
        <v>Nej</v>
      </c>
      <c r="F220" t="str">
        <f>VLOOKUP($B220,Miljö!$B$1:$J$479,MATCH("Typ av ursprungsspecificerad el   (Om inget värde anges används Nordisk residualmix, se inforuta) ()",Miljö!$B$1:$J$1,0),FALSE)</f>
        <v>-</v>
      </c>
      <c r="G220" t="str">
        <f>VLOOKUP($B220,Miljö!$B$1:$J$479,MATCH("Primärenergifaktor ()",Miljö!$B$1:$J$1,0),FALSE)</f>
        <v>-</v>
      </c>
      <c r="H220" t="str">
        <f>VLOOKUP($B220,Miljö!$B$1:$J$479,MATCH("Koldioxidekvivalenter energiomvandling (g/kwh)",Miljö!$B$1:$J$1,0),FALSE)</f>
        <v>-</v>
      </c>
      <c r="I220" t="str">
        <f>VLOOKUP($B220,Miljö!$B$1:$J$479,MATCH("Fossilandel för ursprungspecificerad el ()",Miljö!$B$1:$J$1,0),FALSE)</f>
        <v>-</v>
      </c>
      <c r="J220" t="str">
        <f>VLOOKUP($B220,Miljö!$B$1:$J$479,MATCH("Kärnkraftsandel för ursprungsspecificerad el ()",Miljö!$B$1:$J$1,0),FALSE)</f>
        <v>-</v>
      </c>
      <c r="L220">
        <f>VLOOKUP($B220,Totalt!$B$1:$BU$501,MATCH("total el",Totalt!$B$1:$BU$1,0),FALSE)</f>
        <v>0</v>
      </c>
      <c r="N220" s="291" t="str">
        <f t="shared" si="12"/>
        <v/>
      </c>
      <c r="O220" s="291" t="str">
        <f t="shared" si="13"/>
        <v/>
      </c>
      <c r="P220" s="291" t="str">
        <f t="shared" si="14"/>
        <v/>
      </c>
      <c r="Q220" s="291" t="str">
        <f t="shared" si="15"/>
        <v/>
      </c>
    </row>
    <row r="221" spans="1:17" x14ac:dyDescent="0.25">
      <c r="A221" s="2" t="s">
        <v>360</v>
      </c>
      <c r="B221" s="2" t="s">
        <v>358</v>
      </c>
      <c r="C221" t="str">
        <f>VLOOKUP($B221,Totalt!$B$1:$BU$501,MATCH("Kvalitetsgranskad:",Totalt!$B$1:$BU$1,0),FALSE)</f>
        <v>Nej</v>
      </c>
      <c r="E221" t="str">
        <f>VLOOKUP($B221,Miljö!$B$1:$AG$479,MATCH(E$1,Miljö!$B$1:$AK$1,0),FALSE)</f>
        <v>Nej</v>
      </c>
      <c r="F221" t="str">
        <f>VLOOKUP($B221,Miljö!$B$1:$J$479,MATCH("Typ av ursprungsspecificerad el   (Om inget värde anges används Nordisk residualmix, se inforuta) ()",Miljö!$B$1:$J$1,0),FALSE)</f>
        <v>-</v>
      </c>
      <c r="G221" t="str">
        <f>VLOOKUP($B221,Miljö!$B$1:$J$479,MATCH("Primärenergifaktor ()",Miljö!$B$1:$J$1,0),FALSE)</f>
        <v>-</v>
      </c>
      <c r="H221" t="str">
        <f>VLOOKUP($B221,Miljö!$B$1:$J$479,MATCH("Koldioxidekvivalenter energiomvandling (g/kwh)",Miljö!$B$1:$J$1,0),FALSE)</f>
        <v>-</v>
      </c>
      <c r="I221" t="str">
        <f>VLOOKUP($B221,Miljö!$B$1:$J$479,MATCH("Fossilandel för ursprungspecificerad el ()",Miljö!$B$1:$J$1,0),FALSE)</f>
        <v>-</v>
      </c>
      <c r="J221" t="str">
        <f>VLOOKUP($B221,Miljö!$B$1:$J$479,MATCH("Kärnkraftsandel för ursprungsspecificerad el ()",Miljö!$B$1:$J$1,0),FALSE)</f>
        <v>-</v>
      </c>
      <c r="L221">
        <f>VLOOKUP($B221,Totalt!$B$1:$BU$501,MATCH("total el",Totalt!$B$1:$BU$1,0),FALSE)</f>
        <v>0</v>
      </c>
      <c r="N221" s="291" t="str">
        <f t="shared" si="12"/>
        <v/>
      </c>
      <c r="O221" s="291" t="str">
        <f t="shared" si="13"/>
        <v/>
      </c>
      <c r="P221" s="291" t="str">
        <f t="shared" si="14"/>
        <v/>
      </c>
      <c r="Q221" s="291" t="str">
        <f t="shared" si="15"/>
        <v/>
      </c>
    </row>
    <row r="222" spans="1:17" x14ac:dyDescent="0.25">
      <c r="A222" s="2" t="s">
        <v>360</v>
      </c>
      <c r="B222" s="2" t="s">
        <v>363</v>
      </c>
      <c r="C222" t="str">
        <f>VLOOKUP($B222,Totalt!$B$1:$BU$501,MATCH("Kvalitetsgranskad:",Totalt!$B$1:$BU$1,0),FALSE)</f>
        <v>Nej</v>
      </c>
      <c r="E222" t="str">
        <f>VLOOKUP($B222,Miljö!$B$1:$AG$479,MATCH(E$1,Miljö!$B$1:$AK$1,0),FALSE)</f>
        <v>Nej</v>
      </c>
      <c r="F222" t="str">
        <f>VLOOKUP($B222,Miljö!$B$1:$J$479,MATCH("Typ av ursprungsspecificerad el   (Om inget värde anges används Nordisk residualmix, se inforuta) ()",Miljö!$B$1:$J$1,0),FALSE)</f>
        <v>-</v>
      </c>
      <c r="G222" t="str">
        <f>VLOOKUP($B222,Miljö!$B$1:$J$479,MATCH("Primärenergifaktor ()",Miljö!$B$1:$J$1,0),FALSE)</f>
        <v>-</v>
      </c>
      <c r="H222" t="str">
        <f>VLOOKUP($B222,Miljö!$B$1:$J$479,MATCH("Koldioxidekvivalenter energiomvandling (g/kwh)",Miljö!$B$1:$J$1,0),FALSE)</f>
        <v>-</v>
      </c>
      <c r="I222" t="str">
        <f>VLOOKUP($B222,Miljö!$B$1:$J$479,MATCH("Fossilandel för ursprungspecificerad el ()",Miljö!$B$1:$J$1,0),FALSE)</f>
        <v>-</v>
      </c>
      <c r="J222" t="str">
        <f>VLOOKUP($B222,Miljö!$B$1:$J$479,MATCH("Kärnkraftsandel för ursprungsspecificerad el ()",Miljö!$B$1:$J$1,0),FALSE)</f>
        <v>-</v>
      </c>
      <c r="L222">
        <f>VLOOKUP($B222,Totalt!$B$1:$BU$501,MATCH("total el",Totalt!$B$1:$BU$1,0),FALSE)</f>
        <v>0</v>
      </c>
      <c r="N222" s="291" t="str">
        <f t="shared" si="12"/>
        <v/>
      </c>
      <c r="O222" s="291" t="str">
        <f t="shared" si="13"/>
        <v/>
      </c>
      <c r="P222" s="291" t="str">
        <f t="shared" si="14"/>
        <v/>
      </c>
      <c r="Q222" s="291" t="str">
        <f t="shared" si="15"/>
        <v/>
      </c>
    </row>
    <row r="223" spans="1:17" x14ac:dyDescent="0.25">
      <c r="A223" s="2" t="s">
        <v>360</v>
      </c>
      <c r="B223" s="2" t="s">
        <v>359</v>
      </c>
      <c r="C223" t="str">
        <f>VLOOKUP($B223,Totalt!$B$1:$BU$501,MATCH("Kvalitetsgranskad:",Totalt!$B$1:$BU$1,0),FALSE)</f>
        <v>Nej</v>
      </c>
      <c r="E223" t="str">
        <f>VLOOKUP($B223,Miljö!$B$1:$AG$479,MATCH(E$1,Miljö!$B$1:$AK$1,0),FALSE)</f>
        <v>Nej</v>
      </c>
      <c r="F223" t="str">
        <f>VLOOKUP($B223,Miljö!$B$1:$J$479,MATCH("Typ av ursprungsspecificerad el   (Om inget värde anges används Nordisk residualmix, se inforuta) ()",Miljö!$B$1:$J$1,0),FALSE)</f>
        <v>-</v>
      </c>
      <c r="G223" t="str">
        <f>VLOOKUP($B223,Miljö!$B$1:$J$479,MATCH("Primärenergifaktor ()",Miljö!$B$1:$J$1,0),FALSE)</f>
        <v>-</v>
      </c>
      <c r="H223" t="str">
        <f>VLOOKUP($B223,Miljö!$B$1:$J$479,MATCH("Koldioxidekvivalenter energiomvandling (g/kwh)",Miljö!$B$1:$J$1,0),FALSE)</f>
        <v>-</v>
      </c>
      <c r="I223" t="str">
        <f>VLOOKUP($B223,Miljö!$B$1:$J$479,MATCH("Fossilandel för ursprungspecificerad el ()",Miljö!$B$1:$J$1,0),FALSE)</f>
        <v>-</v>
      </c>
      <c r="J223" t="str">
        <f>VLOOKUP($B223,Miljö!$B$1:$J$479,MATCH("Kärnkraftsandel för ursprungsspecificerad el ()",Miljö!$B$1:$J$1,0),FALSE)</f>
        <v>-</v>
      </c>
      <c r="L223">
        <f>VLOOKUP($B223,Totalt!$B$1:$BU$501,MATCH("total el",Totalt!$B$1:$BU$1,0),FALSE)</f>
        <v>0</v>
      </c>
      <c r="N223" s="291" t="str">
        <f t="shared" si="12"/>
        <v/>
      </c>
      <c r="O223" s="291" t="str">
        <f t="shared" si="13"/>
        <v/>
      </c>
      <c r="P223" s="291" t="str">
        <f t="shared" si="14"/>
        <v/>
      </c>
      <c r="Q223" s="291" t="str">
        <f t="shared" si="15"/>
        <v/>
      </c>
    </row>
    <row r="224" spans="1:17" x14ac:dyDescent="0.25">
      <c r="A224" s="2" t="s">
        <v>364</v>
      </c>
      <c r="B224" s="2" t="s">
        <v>365</v>
      </c>
      <c r="C224" t="str">
        <f>VLOOKUP($B224,Totalt!$B$1:$BU$501,MATCH("Kvalitetsgranskad:",Totalt!$B$1:$BU$1,0),FALSE)</f>
        <v>Ja</v>
      </c>
      <c r="E224" t="str">
        <f>VLOOKUP($B224,Miljö!$B$1:$AG$479,MATCH(E$1,Miljö!$B$1:$AK$1,0),FALSE)</f>
        <v>Nej</v>
      </c>
      <c r="F224" t="str">
        <f>VLOOKUP($B224,Miljö!$B$1:$J$479,MATCH("Typ av ursprungsspecificerad el   (Om inget värde anges används Nordisk residualmix, se inforuta) ()",Miljö!$B$1:$J$1,0),FALSE)</f>
        <v>'-'</v>
      </c>
      <c r="G224">
        <f>VLOOKUP($B224,Miljö!$B$1:$J$479,MATCH("Primärenergifaktor ()",Miljö!$B$1:$J$1,0),FALSE)</f>
        <v>2.2400000000000002</v>
      </c>
      <c r="H224">
        <f>VLOOKUP($B224,Miljö!$B$1:$J$479,MATCH("Koldioxidekvivalenter energiomvandling (g/kwh)",Miljö!$B$1:$J$1,0),FALSE)</f>
        <v>350.5</v>
      </c>
      <c r="I224">
        <f>VLOOKUP($B224,Miljö!$B$1:$J$479,MATCH("Fossilandel för ursprungspecificerad el ()",Miljö!$B$1:$J$1,0),FALSE)</f>
        <v>0.48399999999999999</v>
      </c>
      <c r="J224">
        <f>VLOOKUP($B224,Miljö!$B$1:$J$479,MATCH("Kärnkraftsandel för ursprungsspecificerad el ()",Miljö!$B$1:$J$1,0),FALSE)</f>
        <v>0.35</v>
      </c>
      <c r="L224">
        <f>VLOOKUP($B224,Totalt!$B$1:$BU$501,MATCH("total el",Totalt!$B$1:$BU$1,0),FALSE)</f>
        <v>0.11061</v>
      </c>
      <c r="N224" s="291">
        <f t="shared" si="12"/>
        <v>0.24776640000000003</v>
      </c>
      <c r="O224" s="291">
        <f t="shared" si="13"/>
        <v>38.768805</v>
      </c>
      <c r="P224" s="291">
        <f t="shared" si="14"/>
        <v>5.3535239999999998E-2</v>
      </c>
      <c r="Q224" s="291">
        <f t="shared" si="15"/>
        <v>3.8713499999999998E-2</v>
      </c>
    </row>
    <row r="225" spans="1:17" x14ac:dyDescent="0.25">
      <c r="A225" s="2" t="s">
        <v>364</v>
      </c>
      <c r="B225" s="2" t="s">
        <v>366</v>
      </c>
      <c r="C225" t="str">
        <f>VLOOKUP($B225,Totalt!$B$1:$BU$501,MATCH("Kvalitetsgranskad:",Totalt!$B$1:$BU$1,0),FALSE)</f>
        <v>Ja</v>
      </c>
      <c r="E225" t="str">
        <f>VLOOKUP($B225,Miljö!$B$1:$AG$479,MATCH(E$1,Miljö!$B$1:$AK$1,0),FALSE)</f>
        <v>Nej</v>
      </c>
      <c r="F225" t="str">
        <f>VLOOKUP($B225,Miljö!$B$1:$J$479,MATCH("Typ av ursprungsspecificerad el   (Om inget värde anges används Nordisk residualmix, se inforuta) ()",Miljö!$B$1:$J$1,0),FALSE)</f>
        <v>'-'</v>
      </c>
      <c r="G225">
        <f>VLOOKUP($B225,Miljö!$B$1:$J$479,MATCH("Primärenergifaktor ()",Miljö!$B$1:$J$1,0),FALSE)</f>
        <v>2.2400000000000002</v>
      </c>
      <c r="H225">
        <f>VLOOKUP($B225,Miljö!$B$1:$J$479,MATCH("Koldioxidekvivalenter energiomvandling (g/kwh)",Miljö!$B$1:$J$1,0),FALSE)</f>
        <v>350.5</v>
      </c>
      <c r="I225">
        <f>VLOOKUP($B225,Miljö!$B$1:$J$479,MATCH("Fossilandel för ursprungspecificerad el ()",Miljö!$B$1:$J$1,0),FALSE)</f>
        <v>0.48399999999999999</v>
      </c>
      <c r="J225">
        <f>VLOOKUP($B225,Miljö!$B$1:$J$479,MATCH("Kärnkraftsandel för ursprungsspecificerad el ()",Miljö!$B$1:$J$1,0),FALSE)</f>
        <v>0.35</v>
      </c>
      <c r="L225">
        <f>VLOOKUP($B225,Totalt!$B$1:$BU$501,MATCH("total el",Totalt!$B$1:$BU$1,0),FALSE)</f>
        <v>1.3191600000000001</v>
      </c>
      <c r="N225" s="291">
        <f t="shared" si="12"/>
        <v>2.9549184000000004</v>
      </c>
      <c r="O225" s="291">
        <f t="shared" si="13"/>
        <v>462.36558000000002</v>
      </c>
      <c r="P225" s="291">
        <f t="shared" si="14"/>
        <v>0.63847344000000006</v>
      </c>
      <c r="Q225" s="291">
        <f t="shared" si="15"/>
        <v>0.46170600000000001</v>
      </c>
    </row>
    <row r="226" spans="1:17" x14ac:dyDescent="0.25">
      <c r="A226" s="2" t="s">
        <v>367</v>
      </c>
      <c r="B226" s="2" t="s">
        <v>368</v>
      </c>
      <c r="C226" t="str">
        <f>VLOOKUP($B226,Totalt!$B$1:$BU$501,MATCH("Kvalitetsgranskad:",Totalt!$B$1:$BU$1,0),FALSE)</f>
        <v>Ja</v>
      </c>
      <c r="E226" t="str">
        <f>VLOOKUP($B226,Miljö!$B$1:$AG$479,MATCH(E$1,Miljö!$B$1:$AK$1,0),FALSE)</f>
        <v>Nej</v>
      </c>
      <c r="F226" t="str">
        <f>VLOOKUP($B226,Miljö!$B$1:$J$479,MATCH("Typ av ursprungsspecificerad el   (Om inget värde anges används Nordisk residualmix, se inforuta) ()",Miljö!$B$1:$J$1,0),FALSE)</f>
        <v>'-'</v>
      </c>
      <c r="G226">
        <f>VLOOKUP($B226,Miljö!$B$1:$J$479,MATCH("Primärenergifaktor ()",Miljö!$B$1:$J$1,0),FALSE)</f>
        <v>2.2400000000000002</v>
      </c>
      <c r="H226">
        <f>VLOOKUP($B226,Miljö!$B$1:$J$479,MATCH("Koldioxidekvivalenter energiomvandling (g/kwh)",Miljö!$B$1:$J$1,0),FALSE)</f>
        <v>350.5</v>
      </c>
      <c r="I226">
        <f>VLOOKUP($B226,Miljö!$B$1:$J$479,MATCH("Fossilandel för ursprungspecificerad el ()",Miljö!$B$1:$J$1,0),FALSE)</f>
        <v>0.48399999999999999</v>
      </c>
      <c r="J226">
        <f>VLOOKUP($B226,Miljö!$B$1:$J$479,MATCH("Kärnkraftsandel för ursprungsspecificerad el ()",Miljö!$B$1:$J$1,0),FALSE)</f>
        <v>0.35</v>
      </c>
      <c r="L226">
        <f>VLOOKUP($B226,Totalt!$B$1:$BU$501,MATCH("total el",Totalt!$B$1:$BU$1,0),FALSE)</f>
        <v>0.12</v>
      </c>
      <c r="N226" s="291">
        <f t="shared" si="12"/>
        <v>0.26880000000000004</v>
      </c>
      <c r="O226" s="291">
        <f t="shared" si="13"/>
        <v>42.059999999999995</v>
      </c>
      <c r="P226" s="291">
        <f t="shared" si="14"/>
        <v>5.8079999999999993E-2</v>
      </c>
      <c r="Q226" s="291">
        <f t="shared" si="15"/>
        <v>4.1999999999999996E-2</v>
      </c>
    </row>
    <row r="227" spans="1:17" x14ac:dyDescent="0.25">
      <c r="A227" s="2" t="s">
        <v>367</v>
      </c>
      <c r="B227" s="2" t="s">
        <v>369</v>
      </c>
      <c r="C227" t="str">
        <f>VLOOKUP($B227,Totalt!$B$1:$BU$501,MATCH("Kvalitetsgranskad:",Totalt!$B$1:$BU$1,0),FALSE)</f>
        <v>Ja</v>
      </c>
      <c r="E227" t="str">
        <f>VLOOKUP($B227,Miljö!$B$1:$AG$479,MATCH(E$1,Miljö!$B$1:$AK$1,0),FALSE)</f>
        <v>Nej</v>
      </c>
      <c r="F227" t="str">
        <f>VLOOKUP($B227,Miljö!$B$1:$J$479,MATCH("Typ av ursprungsspecificerad el   (Om inget värde anges används Nordisk residualmix, se inforuta) ()",Miljö!$B$1:$J$1,0),FALSE)</f>
        <v>'-'</v>
      </c>
      <c r="G227">
        <f>VLOOKUP($B227,Miljö!$B$1:$J$479,MATCH("Primärenergifaktor ()",Miljö!$B$1:$J$1,0),FALSE)</f>
        <v>2.2400000000000002</v>
      </c>
      <c r="H227">
        <f>VLOOKUP($B227,Miljö!$B$1:$J$479,MATCH("Koldioxidekvivalenter energiomvandling (g/kwh)",Miljö!$B$1:$J$1,0),FALSE)</f>
        <v>350.5</v>
      </c>
      <c r="I227">
        <f>VLOOKUP($B227,Miljö!$B$1:$J$479,MATCH("Fossilandel för ursprungspecificerad el ()",Miljö!$B$1:$J$1,0),FALSE)</f>
        <v>0.48399999999999999</v>
      </c>
      <c r="J227">
        <f>VLOOKUP($B227,Miljö!$B$1:$J$479,MATCH("Kärnkraftsandel för ursprungsspecificerad el ()",Miljö!$B$1:$J$1,0),FALSE)</f>
        <v>0.35</v>
      </c>
      <c r="L227">
        <f>VLOOKUP($B227,Totalt!$B$1:$BU$501,MATCH("total el",Totalt!$B$1:$BU$1,0),FALSE)</f>
        <v>3.819</v>
      </c>
      <c r="N227" s="291">
        <f t="shared" si="12"/>
        <v>8.5545600000000004</v>
      </c>
      <c r="O227" s="291">
        <f t="shared" si="13"/>
        <v>1338.5595000000001</v>
      </c>
      <c r="P227" s="291">
        <f t="shared" si="14"/>
        <v>1.8483959999999999</v>
      </c>
      <c r="Q227" s="291">
        <f t="shared" si="15"/>
        <v>1.3366499999999999</v>
      </c>
    </row>
    <row r="228" spans="1:17" x14ac:dyDescent="0.25">
      <c r="A228" s="2" t="s">
        <v>370</v>
      </c>
      <c r="B228" s="2" t="s">
        <v>371</v>
      </c>
      <c r="C228" t="str">
        <f>VLOOKUP($B228,Totalt!$B$1:$BU$501,MATCH("Kvalitetsgranskad:",Totalt!$B$1:$BU$1,0),FALSE)</f>
        <v>Ja</v>
      </c>
      <c r="E228" t="str">
        <f>VLOOKUP($B228,Miljö!$B$1:$AG$479,MATCH(E$1,Miljö!$B$1:$AK$1,0),FALSE)</f>
        <v>Nej</v>
      </c>
      <c r="F228" t="str">
        <f>VLOOKUP($B228,Miljö!$B$1:$J$479,MATCH("Typ av ursprungsspecificerad el   (Om inget värde anges används Nordisk residualmix, se inforuta) ()",Miljö!$B$1:$J$1,0),FALSE)</f>
        <v>-</v>
      </c>
      <c r="G228">
        <f>VLOOKUP($B228,Miljö!$B$1:$J$479,MATCH("Primärenergifaktor ()",Miljö!$B$1:$J$1,0),FALSE)</f>
        <v>2.2400000000000002</v>
      </c>
      <c r="H228">
        <f>VLOOKUP($B228,Miljö!$B$1:$J$479,MATCH("Koldioxidekvivalenter energiomvandling (g/kwh)",Miljö!$B$1:$J$1,0),FALSE)</f>
        <v>350.5</v>
      </c>
      <c r="I228">
        <f>VLOOKUP($B228,Miljö!$B$1:$J$479,MATCH("Fossilandel för ursprungspecificerad el ()",Miljö!$B$1:$J$1,0),FALSE)</f>
        <v>0.48399999999999999</v>
      </c>
      <c r="J228">
        <f>VLOOKUP($B228,Miljö!$B$1:$J$479,MATCH("Kärnkraftsandel för ursprungsspecificerad el ()",Miljö!$B$1:$J$1,0),FALSE)</f>
        <v>0.35</v>
      </c>
      <c r="L228">
        <f>VLOOKUP($B228,Totalt!$B$1:$BU$501,MATCH("total el",Totalt!$B$1:$BU$1,0),FALSE)</f>
        <v>0.435</v>
      </c>
      <c r="N228" s="291">
        <f t="shared" si="12"/>
        <v>0.97440000000000004</v>
      </c>
      <c r="O228" s="291">
        <f t="shared" si="13"/>
        <v>152.4675</v>
      </c>
      <c r="P228" s="291">
        <f t="shared" si="14"/>
        <v>0.21054</v>
      </c>
      <c r="Q228" s="291">
        <f t="shared" si="15"/>
        <v>0.15225</v>
      </c>
    </row>
    <row r="229" spans="1:17" x14ac:dyDescent="0.25">
      <c r="A229" s="2" t="s">
        <v>372</v>
      </c>
      <c r="B229" s="2" t="s">
        <v>373</v>
      </c>
      <c r="C229" t="str">
        <f>VLOOKUP($B229,Totalt!$B$1:$BU$501,MATCH("Kvalitetsgranskad:",Totalt!$B$1:$BU$1,0),FALSE)</f>
        <v>Ja</v>
      </c>
      <c r="E229" t="str">
        <f>VLOOKUP($B229,Miljö!$B$1:$AG$479,MATCH(E$1,Miljö!$B$1:$AK$1,0),FALSE)</f>
        <v>Ja</v>
      </c>
      <c r="F229" t="str">
        <f>VLOOKUP($B229,Miljö!$B$1:$J$479,MATCH("Typ av ursprungsspecificerad el   (Om inget värde anges används Nordisk residualmix, se inforuta) ()",Miljö!$B$1:$J$1,0),FALSE)</f>
        <v>'Vattenel'</v>
      </c>
      <c r="G229">
        <f>VLOOKUP($B229,Miljö!$B$1:$J$479,MATCH("Primärenergifaktor ()",Miljö!$B$1:$J$1,0),FALSE)</f>
        <v>1.1000000000000001</v>
      </c>
      <c r="H229">
        <f>VLOOKUP($B229,Miljö!$B$1:$J$479,MATCH("Koldioxidekvivalenter energiomvandling (g/kwh)",Miljö!$B$1:$J$1,0),FALSE)</f>
        <v>0</v>
      </c>
      <c r="I229">
        <f>VLOOKUP($B229,Miljö!$B$1:$J$479,MATCH("Fossilandel för ursprungspecificerad el ()",Miljö!$B$1:$J$1,0),FALSE)</f>
        <v>0</v>
      </c>
      <c r="J229">
        <f>VLOOKUP($B229,Miljö!$B$1:$J$479,MATCH("Kärnkraftsandel för ursprungsspecificerad el ()",Miljö!$B$1:$J$1,0),FALSE)</f>
        <v>0</v>
      </c>
      <c r="L229">
        <f>VLOOKUP($B229,Totalt!$B$1:$BU$501,MATCH("total el",Totalt!$B$1:$BU$1,0),FALSE)</f>
        <v>177.51000000000002</v>
      </c>
      <c r="N229" s="291">
        <f t="shared" si="12"/>
        <v>195.26100000000002</v>
      </c>
      <c r="O229" s="291">
        <f t="shared" si="13"/>
        <v>0</v>
      </c>
      <c r="P229" s="291">
        <f t="shared" si="14"/>
        <v>0</v>
      </c>
      <c r="Q229" s="291">
        <f t="shared" si="15"/>
        <v>0</v>
      </c>
    </row>
    <row r="230" spans="1:17" x14ac:dyDescent="0.25">
      <c r="A230" s="2" t="s">
        <v>374</v>
      </c>
      <c r="B230" s="2" t="s">
        <v>375</v>
      </c>
      <c r="C230" t="str">
        <f>VLOOKUP($B230,Totalt!$B$1:$BU$501,MATCH("Kvalitetsgranskad:",Totalt!$B$1:$BU$1,0),FALSE)</f>
        <v>Ja</v>
      </c>
      <c r="E230" t="str">
        <f>VLOOKUP($B230,Miljö!$B$1:$AG$479,MATCH(E$1,Miljö!$B$1:$AK$1,0),FALSE)</f>
        <v>Nej</v>
      </c>
      <c r="F230" t="str">
        <f>VLOOKUP($B230,Miljö!$B$1:$J$479,MATCH("Typ av ursprungsspecificerad el   (Om inget värde anges används Nordisk residualmix, se inforuta) ()",Miljö!$B$1:$J$1,0),FALSE)</f>
        <v>'Nordisk residual'</v>
      </c>
      <c r="G230">
        <f>VLOOKUP($B230,Miljö!$B$1:$J$479,MATCH("Primärenergifaktor ()",Miljö!$B$1:$J$1,0),FALSE)</f>
        <v>2.2400000000000002</v>
      </c>
      <c r="H230">
        <f>VLOOKUP($B230,Miljö!$B$1:$J$479,MATCH("Koldioxidekvivalenter energiomvandling (g/kwh)",Miljö!$B$1:$J$1,0),FALSE)</f>
        <v>350.5</v>
      </c>
      <c r="I230">
        <f>VLOOKUP($B230,Miljö!$B$1:$J$479,MATCH("Fossilandel för ursprungspecificerad el ()",Miljö!$B$1:$J$1,0),FALSE)</f>
        <v>0.48399999999999999</v>
      </c>
      <c r="J230">
        <f>VLOOKUP($B230,Miljö!$B$1:$J$479,MATCH("Kärnkraftsandel för ursprungsspecificerad el ()",Miljö!$B$1:$J$1,0),FALSE)</f>
        <v>0.35</v>
      </c>
      <c r="L230">
        <f>VLOOKUP($B230,Totalt!$B$1:$BU$501,MATCH("total el",Totalt!$B$1:$BU$1,0),FALSE)</f>
        <v>0.42899999999999999</v>
      </c>
      <c r="N230" s="291">
        <f t="shared" si="12"/>
        <v>0.96096000000000004</v>
      </c>
      <c r="O230" s="291">
        <f t="shared" si="13"/>
        <v>150.36449999999999</v>
      </c>
      <c r="P230" s="291">
        <f t="shared" si="14"/>
        <v>0.20763599999999999</v>
      </c>
      <c r="Q230" s="291">
        <f t="shared" si="15"/>
        <v>0.15014999999999998</v>
      </c>
    </row>
    <row r="231" spans="1:17" x14ac:dyDescent="0.25">
      <c r="A231" s="2" t="s">
        <v>374</v>
      </c>
      <c r="B231" s="2" t="s">
        <v>376</v>
      </c>
      <c r="C231" t="str">
        <f>VLOOKUP($B231,Totalt!$B$1:$BU$501,MATCH("Kvalitetsgranskad:",Totalt!$B$1:$BU$1,0),FALSE)</f>
        <v>Ja</v>
      </c>
      <c r="E231" t="str">
        <f>VLOOKUP($B231,Miljö!$B$1:$AG$479,MATCH(E$1,Miljö!$B$1:$AK$1,0),FALSE)</f>
        <v>Nej</v>
      </c>
      <c r="F231" t="str">
        <f>VLOOKUP($B231,Miljö!$B$1:$J$479,MATCH("Typ av ursprungsspecificerad el   (Om inget värde anges används Nordisk residualmix, se inforuta) ()",Miljö!$B$1:$J$1,0),FALSE)</f>
        <v>'nordisk residual'</v>
      </c>
      <c r="G231">
        <f>VLOOKUP($B231,Miljö!$B$1:$J$479,MATCH("Primärenergifaktor ()",Miljö!$B$1:$J$1,0),FALSE)</f>
        <v>2.2400000000000002</v>
      </c>
      <c r="H231">
        <f>VLOOKUP($B231,Miljö!$B$1:$J$479,MATCH("Koldioxidekvivalenter energiomvandling (g/kwh)",Miljö!$B$1:$J$1,0),FALSE)</f>
        <v>350.5</v>
      </c>
      <c r="I231">
        <f>VLOOKUP($B231,Miljö!$B$1:$J$479,MATCH("Fossilandel för ursprungspecificerad el ()",Miljö!$B$1:$J$1,0),FALSE)</f>
        <v>0.48399999999999999</v>
      </c>
      <c r="J231">
        <f>VLOOKUP($B231,Miljö!$B$1:$J$479,MATCH("Kärnkraftsandel för ursprungsspecificerad el ()",Miljö!$B$1:$J$1,0),FALSE)</f>
        <v>0.35</v>
      </c>
      <c r="L231">
        <f>VLOOKUP($B231,Totalt!$B$1:$BU$501,MATCH("total el",Totalt!$B$1:$BU$1,0),FALSE)</f>
        <v>5.1657500000000001</v>
      </c>
      <c r="N231" s="291">
        <f t="shared" si="12"/>
        <v>11.571280000000002</v>
      </c>
      <c r="O231" s="291">
        <f t="shared" si="13"/>
        <v>1810.5953750000001</v>
      </c>
      <c r="P231" s="291">
        <f t="shared" si="14"/>
        <v>2.5002230000000001</v>
      </c>
      <c r="Q231" s="291">
        <f t="shared" si="15"/>
        <v>1.8080124999999998</v>
      </c>
    </row>
    <row r="232" spans="1:17" x14ac:dyDescent="0.25">
      <c r="A232" s="2" t="s">
        <v>374</v>
      </c>
      <c r="B232" s="2" t="s">
        <v>377</v>
      </c>
      <c r="C232" t="str">
        <f>VLOOKUP($B232,Totalt!$B$1:$BU$501,MATCH("Kvalitetsgranskad:",Totalt!$B$1:$BU$1,0),FALSE)</f>
        <v>Ja</v>
      </c>
      <c r="E232" t="str">
        <f>VLOOKUP($B232,Miljö!$B$1:$AG$479,MATCH(E$1,Miljö!$B$1:$AK$1,0),FALSE)</f>
        <v>Nej</v>
      </c>
      <c r="F232" t="str">
        <f>VLOOKUP($B232,Miljö!$B$1:$J$479,MATCH("Typ av ursprungsspecificerad el   (Om inget värde anges används Nordisk residualmix, se inforuta) ()",Miljö!$B$1:$J$1,0),FALSE)</f>
        <v>'nordisk residual'</v>
      </c>
      <c r="G232">
        <f>VLOOKUP($B232,Miljö!$B$1:$J$479,MATCH("Primärenergifaktor ()",Miljö!$B$1:$J$1,0),FALSE)</f>
        <v>2.2400000000000002</v>
      </c>
      <c r="H232">
        <f>VLOOKUP($B232,Miljö!$B$1:$J$479,MATCH("Koldioxidekvivalenter energiomvandling (g/kwh)",Miljö!$B$1:$J$1,0),FALSE)</f>
        <v>350.5</v>
      </c>
      <c r="I232">
        <f>VLOOKUP($B232,Miljö!$B$1:$J$479,MATCH("Fossilandel för ursprungspecificerad el ()",Miljö!$B$1:$J$1,0),FALSE)</f>
        <v>0.48399999999999999</v>
      </c>
      <c r="J232">
        <f>VLOOKUP($B232,Miljö!$B$1:$J$479,MATCH("Kärnkraftsandel för ursprungsspecificerad el ()",Miljö!$B$1:$J$1,0),FALSE)</f>
        <v>0.35</v>
      </c>
      <c r="L232">
        <f>VLOOKUP($B232,Totalt!$B$1:$BU$501,MATCH("total el",Totalt!$B$1:$BU$1,0),FALSE)</f>
        <v>1.369</v>
      </c>
      <c r="N232" s="291">
        <f t="shared" si="12"/>
        <v>3.0665600000000004</v>
      </c>
      <c r="O232" s="291">
        <f t="shared" si="13"/>
        <v>479.83449999999999</v>
      </c>
      <c r="P232" s="291">
        <f t="shared" si="14"/>
        <v>0.66259599999999996</v>
      </c>
      <c r="Q232" s="291">
        <f t="shared" si="15"/>
        <v>0.47914999999999996</v>
      </c>
    </row>
    <row r="233" spans="1:17" x14ac:dyDescent="0.25">
      <c r="A233" s="2" t="s">
        <v>378</v>
      </c>
      <c r="B233" s="2" t="s">
        <v>379</v>
      </c>
      <c r="C233" t="str">
        <f>VLOOKUP($B233,Totalt!$B$1:$BU$501,MATCH("Kvalitetsgranskad:",Totalt!$B$1:$BU$1,0),FALSE)</f>
        <v>Nej</v>
      </c>
      <c r="E233" t="str">
        <f>VLOOKUP($B233,Miljö!$B$1:$AG$479,MATCH(E$1,Miljö!$B$1:$AK$1,0),FALSE)</f>
        <v>Nej</v>
      </c>
      <c r="F233" t="str">
        <f>VLOOKUP($B233,Miljö!$B$1:$J$479,MATCH("Typ av ursprungsspecificerad el   (Om inget värde anges används Nordisk residualmix, se inforuta) ()",Miljö!$B$1:$J$1,0),FALSE)</f>
        <v>-</v>
      </c>
      <c r="G233" t="str">
        <f>VLOOKUP($B233,Miljö!$B$1:$J$479,MATCH("Primärenergifaktor ()",Miljö!$B$1:$J$1,0),FALSE)</f>
        <v>-</v>
      </c>
      <c r="H233" t="str">
        <f>VLOOKUP($B233,Miljö!$B$1:$J$479,MATCH("Koldioxidekvivalenter energiomvandling (g/kwh)",Miljö!$B$1:$J$1,0),FALSE)</f>
        <v>-</v>
      </c>
      <c r="I233" t="str">
        <f>VLOOKUP($B233,Miljö!$B$1:$J$479,MATCH("Fossilandel för ursprungspecificerad el ()",Miljö!$B$1:$J$1,0),FALSE)</f>
        <v>-</v>
      </c>
      <c r="J233" t="str">
        <f>VLOOKUP($B233,Miljö!$B$1:$J$479,MATCH("Kärnkraftsandel för ursprungsspecificerad el ()",Miljö!$B$1:$J$1,0),FALSE)</f>
        <v>-</v>
      </c>
      <c r="L233">
        <f>VLOOKUP($B233,Totalt!$B$1:$BU$501,MATCH("total el",Totalt!$B$1:$BU$1,0),FALSE)</f>
        <v>0</v>
      </c>
      <c r="N233" s="291" t="str">
        <f t="shared" si="12"/>
        <v/>
      </c>
      <c r="O233" s="291" t="str">
        <f t="shared" si="13"/>
        <v/>
      </c>
      <c r="P233" s="291" t="str">
        <f t="shared" si="14"/>
        <v/>
      </c>
      <c r="Q233" s="291" t="str">
        <f t="shared" si="15"/>
        <v/>
      </c>
    </row>
    <row r="234" spans="1:17" x14ac:dyDescent="0.25">
      <c r="A234" s="2" t="s">
        <v>380</v>
      </c>
      <c r="B234" s="2" t="s">
        <v>381</v>
      </c>
      <c r="C234" t="str">
        <f>VLOOKUP($B234,Totalt!$B$1:$BU$501,MATCH("Kvalitetsgranskad:",Totalt!$B$1:$BU$1,0),FALSE)</f>
        <v>Ja</v>
      </c>
      <c r="E234" t="str">
        <f>VLOOKUP($B234,Miljö!$B$1:$AG$479,MATCH(E$1,Miljö!$B$1:$AK$1,0),FALSE)</f>
        <v>Ja</v>
      </c>
      <c r="F234" t="str">
        <f>VLOOKUP($B234,Miljö!$B$1:$J$479,MATCH("Typ av ursprungsspecificerad el   (Om inget värde anges används Nordisk residualmix, se inforuta) ()",Miljö!$B$1:$J$1,0),FALSE)</f>
        <v>'Biobränslen'</v>
      </c>
      <c r="G234">
        <f>VLOOKUP($B234,Miljö!$B$1:$J$479,MATCH("Primärenergifaktor ()",Miljö!$B$1:$J$1,0),FALSE)</f>
        <v>1.1000000000000001</v>
      </c>
      <c r="H234">
        <f>VLOOKUP($B234,Miljö!$B$1:$J$479,MATCH("Koldioxidekvivalenter energiomvandling (g/kwh)",Miljö!$B$1:$J$1,0),FALSE)</f>
        <v>0</v>
      </c>
      <c r="I234">
        <f>VLOOKUP($B234,Miljö!$B$1:$J$479,MATCH("Fossilandel för ursprungspecificerad el ()",Miljö!$B$1:$J$1,0),FALSE)</f>
        <v>0</v>
      </c>
      <c r="J234">
        <f>VLOOKUP($B234,Miljö!$B$1:$J$479,MATCH("Kärnkraftsandel för ursprungsspecificerad el ()",Miljö!$B$1:$J$1,0),FALSE)</f>
        <v>0</v>
      </c>
      <c r="L234">
        <f>VLOOKUP($B234,Totalt!$B$1:$BU$501,MATCH("total el",Totalt!$B$1:$BU$1,0),FALSE)</f>
        <v>6.6653200000000004</v>
      </c>
      <c r="N234" s="291">
        <f t="shared" si="12"/>
        <v>7.3318520000000014</v>
      </c>
      <c r="O234" s="291">
        <f t="shared" si="13"/>
        <v>0</v>
      </c>
      <c r="P234" s="291">
        <f t="shared" si="14"/>
        <v>0</v>
      </c>
      <c r="Q234" s="291">
        <f t="shared" si="15"/>
        <v>0</v>
      </c>
    </row>
    <row r="235" spans="1:17" x14ac:dyDescent="0.25">
      <c r="A235" s="2" t="s">
        <v>382</v>
      </c>
      <c r="B235" s="2" t="s">
        <v>383</v>
      </c>
      <c r="C235" t="str">
        <f>VLOOKUP($B235,Totalt!$B$1:$BU$501,MATCH("Kvalitetsgranskad:",Totalt!$B$1:$BU$1,0),FALSE)</f>
        <v>Nej</v>
      </c>
      <c r="E235" t="str">
        <f>VLOOKUP($B235,Miljö!$B$1:$AG$479,MATCH(E$1,Miljö!$B$1:$AK$1,0),FALSE)</f>
        <v>Nej</v>
      </c>
      <c r="F235" t="str">
        <f>VLOOKUP($B235,Miljö!$B$1:$J$479,MATCH("Typ av ursprungsspecificerad el   (Om inget värde anges används Nordisk residualmix, se inforuta) ()",Miljö!$B$1:$J$1,0),FALSE)</f>
        <v>-</v>
      </c>
      <c r="G235" t="str">
        <f>VLOOKUP($B235,Miljö!$B$1:$J$479,MATCH("Primärenergifaktor ()",Miljö!$B$1:$J$1,0),FALSE)</f>
        <v>-</v>
      </c>
      <c r="H235" t="str">
        <f>VLOOKUP($B235,Miljö!$B$1:$J$479,MATCH("Koldioxidekvivalenter energiomvandling (g/kwh)",Miljö!$B$1:$J$1,0),FALSE)</f>
        <v>-</v>
      </c>
      <c r="I235" t="str">
        <f>VLOOKUP($B235,Miljö!$B$1:$J$479,MATCH("Fossilandel för ursprungspecificerad el ()",Miljö!$B$1:$J$1,0),FALSE)</f>
        <v>-</v>
      </c>
      <c r="J235" t="str">
        <f>VLOOKUP($B235,Miljö!$B$1:$J$479,MATCH("Kärnkraftsandel för ursprungsspecificerad el ()",Miljö!$B$1:$J$1,0),FALSE)</f>
        <v>-</v>
      </c>
      <c r="L235">
        <f>VLOOKUP($B235,Totalt!$B$1:$BU$501,MATCH("total el",Totalt!$B$1:$BU$1,0),FALSE)</f>
        <v>0</v>
      </c>
      <c r="N235" s="291" t="str">
        <f t="shared" si="12"/>
        <v/>
      </c>
      <c r="O235" s="291" t="str">
        <f t="shared" si="13"/>
        <v/>
      </c>
      <c r="P235" s="291" t="str">
        <f t="shared" si="14"/>
        <v/>
      </c>
      <c r="Q235" s="291" t="str">
        <f t="shared" si="15"/>
        <v/>
      </c>
    </row>
    <row r="236" spans="1:17" x14ac:dyDescent="0.25">
      <c r="A236" s="2" t="s">
        <v>382</v>
      </c>
      <c r="B236" s="2" t="s">
        <v>384</v>
      </c>
      <c r="C236" t="str">
        <f>VLOOKUP($B236,Totalt!$B$1:$BU$501,MATCH("Kvalitetsgranskad:",Totalt!$B$1:$BU$1,0),FALSE)</f>
        <v>Nej</v>
      </c>
      <c r="E236" t="str">
        <f>VLOOKUP($B236,Miljö!$B$1:$AG$479,MATCH(E$1,Miljö!$B$1:$AK$1,0),FALSE)</f>
        <v>Nej</v>
      </c>
      <c r="F236" t="str">
        <f>VLOOKUP($B236,Miljö!$B$1:$J$479,MATCH("Typ av ursprungsspecificerad el   (Om inget värde anges används Nordisk residualmix, se inforuta) ()",Miljö!$B$1:$J$1,0),FALSE)</f>
        <v>-</v>
      </c>
      <c r="G236" t="str">
        <f>VLOOKUP($B236,Miljö!$B$1:$J$479,MATCH("Primärenergifaktor ()",Miljö!$B$1:$J$1,0),FALSE)</f>
        <v>-</v>
      </c>
      <c r="H236" t="str">
        <f>VLOOKUP($B236,Miljö!$B$1:$J$479,MATCH("Koldioxidekvivalenter energiomvandling (g/kwh)",Miljö!$B$1:$J$1,0),FALSE)</f>
        <v>-</v>
      </c>
      <c r="I236" t="str">
        <f>VLOOKUP($B236,Miljö!$B$1:$J$479,MATCH("Fossilandel för ursprungspecificerad el ()",Miljö!$B$1:$J$1,0),FALSE)</f>
        <v>-</v>
      </c>
      <c r="J236" t="str">
        <f>VLOOKUP($B236,Miljö!$B$1:$J$479,MATCH("Kärnkraftsandel för ursprungsspecificerad el ()",Miljö!$B$1:$J$1,0),FALSE)</f>
        <v>-</v>
      </c>
      <c r="L236">
        <f>VLOOKUP($B236,Totalt!$B$1:$BU$501,MATCH("total el",Totalt!$B$1:$BU$1,0),FALSE)</f>
        <v>0</v>
      </c>
      <c r="N236" s="291" t="str">
        <f t="shared" si="12"/>
        <v/>
      </c>
      <c r="O236" s="291" t="str">
        <f t="shared" si="13"/>
        <v/>
      </c>
      <c r="P236" s="291" t="str">
        <f t="shared" si="14"/>
        <v/>
      </c>
      <c r="Q236" s="291" t="str">
        <f t="shared" si="15"/>
        <v/>
      </c>
    </row>
    <row r="237" spans="1:17" x14ac:dyDescent="0.25">
      <c r="A237" s="2" t="s">
        <v>382</v>
      </c>
      <c r="B237" s="2" t="s">
        <v>385</v>
      </c>
      <c r="C237" t="str">
        <f>VLOOKUP($B237,Totalt!$B$1:$BU$501,MATCH("Kvalitetsgranskad:",Totalt!$B$1:$BU$1,0),FALSE)</f>
        <v>Nej</v>
      </c>
      <c r="E237" t="str">
        <f>VLOOKUP($B237,Miljö!$B$1:$AG$479,MATCH(E$1,Miljö!$B$1:$AK$1,0),FALSE)</f>
        <v>Nej</v>
      </c>
      <c r="F237" t="str">
        <f>VLOOKUP($B237,Miljö!$B$1:$J$479,MATCH("Typ av ursprungsspecificerad el   (Om inget värde anges används Nordisk residualmix, se inforuta) ()",Miljö!$B$1:$J$1,0),FALSE)</f>
        <v>-</v>
      </c>
      <c r="G237" t="str">
        <f>VLOOKUP($B237,Miljö!$B$1:$J$479,MATCH("Primärenergifaktor ()",Miljö!$B$1:$J$1,0),FALSE)</f>
        <v>-</v>
      </c>
      <c r="H237" t="str">
        <f>VLOOKUP($B237,Miljö!$B$1:$J$479,MATCH("Koldioxidekvivalenter energiomvandling (g/kwh)",Miljö!$B$1:$J$1,0),FALSE)</f>
        <v>-</v>
      </c>
      <c r="I237" t="str">
        <f>VLOOKUP($B237,Miljö!$B$1:$J$479,MATCH("Fossilandel för ursprungspecificerad el ()",Miljö!$B$1:$J$1,0),FALSE)</f>
        <v>-</v>
      </c>
      <c r="J237" t="str">
        <f>VLOOKUP($B237,Miljö!$B$1:$J$479,MATCH("Kärnkraftsandel för ursprungsspecificerad el ()",Miljö!$B$1:$J$1,0),FALSE)</f>
        <v>-</v>
      </c>
      <c r="L237">
        <f>VLOOKUP($B237,Totalt!$B$1:$BU$501,MATCH("total el",Totalt!$B$1:$BU$1,0),FALSE)</f>
        <v>0</v>
      </c>
      <c r="N237" s="291" t="str">
        <f t="shared" si="12"/>
        <v/>
      </c>
      <c r="O237" s="291" t="str">
        <f t="shared" si="13"/>
        <v/>
      </c>
      <c r="P237" s="291" t="str">
        <f t="shared" si="14"/>
        <v/>
      </c>
      <c r="Q237" s="291" t="str">
        <f t="shared" si="15"/>
        <v/>
      </c>
    </row>
    <row r="238" spans="1:17" x14ac:dyDescent="0.25">
      <c r="A238" s="2" t="s">
        <v>386</v>
      </c>
      <c r="B238" s="2" t="s">
        <v>387</v>
      </c>
      <c r="C238" t="str">
        <f>VLOOKUP($B238,Totalt!$B$1:$BU$501,MATCH("Kvalitetsgranskad:",Totalt!$B$1:$BU$1,0),FALSE)</f>
        <v>Ja</v>
      </c>
      <c r="E238" t="str">
        <f>VLOOKUP($B238,Miljö!$B$1:$AG$479,MATCH(E$1,Miljö!$B$1:$AK$1,0),FALSE)</f>
        <v>Nej</v>
      </c>
      <c r="F238" t="str">
        <f>VLOOKUP($B238,Miljö!$B$1:$J$479,MATCH("Typ av ursprungsspecificerad el   (Om inget värde anges används Nordisk residualmix, se inforuta) ()",Miljö!$B$1:$J$1,0),FALSE)</f>
        <v>-</v>
      </c>
      <c r="G238">
        <f>VLOOKUP($B238,Miljö!$B$1:$J$479,MATCH("Primärenergifaktor ()",Miljö!$B$1:$J$1,0),FALSE)</f>
        <v>2.2400000000000002</v>
      </c>
      <c r="H238">
        <f>VLOOKUP($B238,Miljö!$B$1:$J$479,MATCH("Koldioxidekvivalenter energiomvandling (g/kwh)",Miljö!$B$1:$J$1,0),FALSE)</f>
        <v>350.5</v>
      </c>
      <c r="I238">
        <f>VLOOKUP($B238,Miljö!$B$1:$J$479,MATCH("Fossilandel för ursprungspecificerad el ()",Miljö!$B$1:$J$1,0),FALSE)</f>
        <v>0.48399999999999999</v>
      </c>
      <c r="J238">
        <f>VLOOKUP($B238,Miljö!$B$1:$J$479,MATCH("Kärnkraftsandel för ursprungsspecificerad el ()",Miljö!$B$1:$J$1,0),FALSE)</f>
        <v>0.35</v>
      </c>
      <c r="L238">
        <f>VLOOKUP($B238,Totalt!$B$1:$BU$501,MATCH("total el",Totalt!$B$1:$BU$1,0),FALSE)</f>
        <v>2.2761999999999998</v>
      </c>
      <c r="N238" s="291">
        <f t="shared" si="12"/>
        <v>5.0986880000000001</v>
      </c>
      <c r="O238" s="291">
        <f t="shared" si="13"/>
        <v>797.80809999999997</v>
      </c>
      <c r="P238" s="291">
        <f t="shared" si="14"/>
        <v>1.1016807999999998</v>
      </c>
      <c r="Q238" s="291">
        <f t="shared" si="15"/>
        <v>0.79666999999999988</v>
      </c>
    </row>
    <row r="239" spans="1:17" x14ac:dyDescent="0.25">
      <c r="A239" s="2" t="s">
        <v>388</v>
      </c>
      <c r="B239" s="2" t="s">
        <v>389</v>
      </c>
      <c r="C239" t="str">
        <f>VLOOKUP($B239,Totalt!$B$1:$BU$501,MATCH("Kvalitetsgranskad:",Totalt!$B$1:$BU$1,0),FALSE)</f>
        <v>Nej</v>
      </c>
      <c r="E239" t="str">
        <f>VLOOKUP($B239,Miljö!$B$1:$AG$479,MATCH(E$1,Miljö!$B$1:$AK$1,0),FALSE)</f>
        <v>Nej</v>
      </c>
      <c r="F239" t="str">
        <f>VLOOKUP($B239,Miljö!$B$1:$J$479,MATCH("Typ av ursprungsspecificerad el   (Om inget värde anges används Nordisk residualmix, se inforuta) ()",Miljö!$B$1:$J$1,0),FALSE)</f>
        <v>-</v>
      </c>
      <c r="G239" t="str">
        <f>VLOOKUP($B239,Miljö!$B$1:$J$479,MATCH("Primärenergifaktor ()",Miljö!$B$1:$J$1,0),FALSE)</f>
        <v>-</v>
      </c>
      <c r="H239" t="str">
        <f>VLOOKUP($B239,Miljö!$B$1:$J$479,MATCH("Koldioxidekvivalenter energiomvandling (g/kwh)",Miljö!$B$1:$J$1,0),FALSE)</f>
        <v>-</v>
      </c>
      <c r="I239" t="str">
        <f>VLOOKUP($B239,Miljö!$B$1:$J$479,MATCH("Fossilandel för ursprungspecificerad el ()",Miljö!$B$1:$J$1,0),FALSE)</f>
        <v>-</v>
      </c>
      <c r="J239" t="str">
        <f>VLOOKUP($B239,Miljö!$B$1:$J$479,MATCH("Kärnkraftsandel för ursprungsspecificerad el ()",Miljö!$B$1:$J$1,0),FALSE)</f>
        <v>-</v>
      </c>
      <c r="L239">
        <f>VLOOKUP($B239,Totalt!$B$1:$BU$501,MATCH("total el",Totalt!$B$1:$BU$1,0),FALSE)</f>
        <v>0</v>
      </c>
      <c r="N239" s="291" t="str">
        <f t="shared" si="12"/>
        <v/>
      </c>
      <c r="O239" s="291" t="str">
        <f t="shared" si="13"/>
        <v/>
      </c>
      <c r="P239" s="291" t="str">
        <f t="shared" si="14"/>
        <v/>
      </c>
      <c r="Q239" s="291" t="str">
        <f t="shared" si="15"/>
        <v/>
      </c>
    </row>
    <row r="240" spans="1:17" x14ac:dyDescent="0.25">
      <c r="A240" s="2" t="s">
        <v>388</v>
      </c>
      <c r="B240" s="2" t="s">
        <v>390</v>
      </c>
      <c r="C240" t="str">
        <f>VLOOKUP($B240,Totalt!$B$1:$BU$501,MATCH("Kvalitetsgranskad:",Totalt!$B$1:$BU$1,0),FALSE)</f>
        <v>Nej</v>
      </c>
      <c r="E240" t="str">
        <f>VLOOKUP($B240,Miljö!$B$1:$AG$479,MATCH(E$1,Miljö!$B$1:$AK$1,0),FALSE)</f>
        <v>Nej</v>
      </c>
      <c r="F240" t="str">
        <f>VLOOKUP($B240,Miljö!$B$1:$J$479,MATCH("Typ av ursprungsspecificerad el   (Om inget värde anges används Nordisk residualmix, se inforuta) ()",Miljö!$B$1:$J$1,0),FALSE)</f>
        <v>-</v>
      </c>
      <c r="G240" t="str">
        <f>VLOOKUP($B240,Miljö!$B$1:$J$479,MATCH("Primärenergifaktor ()",Miljö!$B$1:$J$1,0),FALSE)</f>
        <v>-</v>
      </c>
      <c r="H240" t="str">
        <f>VLOOKUP($B240,Miljö!$B$1:$J$479,MATCH("Koldioxidekvivalenter energiomvandling (g/kwh)",Miljö!$B$1:$J$1,0),FALSE)</f>
        <v>-</v>
      </c>
      <c r="I240" t="str">
        <f>VLOOKUP($B240,Miljö!$B$1:$J$479,MATCH("Fossilandel för ursprungspecificerad el ()",Miljö!$B$1:$J$1,0),FALSE)</f>
        <v>-</v>
      </c>
      <c r="J240" t="str">
        <f>VLOOKUP($B240,Miljö!$B$1:$J$479,MATCH("Kärnkraftsandel för ursprungsspecificerad el ()",Miljö!$B$1:$J$1,0),FALSE)</f>
        <v>-</v>
      </c>
      <c r="L240">
        <f>VLOOKUP($B240,Totalt!$B$1:$BU$501,MATCH("total el",Totalt!$B$1:$BU$1,0),FALSE)</f>
        <v>0</v>
      </c>
      <c r="N240" s="291" t="str">
        <f t="shared" si="12"/>
        <v/>
      </c>
      <c r="O240" s="291" t="str">
        <f t="shared" si="13"/>
        <v/>
      </c>
      <c r="P240" s="291" t="str">
        <f t="shared" si="14"/>
        <v/>
      </c>
      <c r="Q240" s="291" t="str">
        <f t="shared" si="15"/>
        <v/>
      </c>
    </row>
    <row r="241" spans="1:17" x14ac:dyDescent="0.25">
      <c r="A241" s="2" t="s">
        <v>391</v>
      </c>
      <c r="B241" s="2" t="s">
        <v>392</v>
      </c>
      <c r="C241" t="str">
        <f>VLOOKUP($B241,Totalt!$B$1:$BU$501,MATCH("Kvalitetsgranskad:",Totalt!$B$1:$BU$1,0),FALSE)</f>
        <v>Ja</v>
      </c>
      <c r="E241" t="str">
        <f>VLOOKUP($B241,Miljö!$B$1:$AG$479,MATCH(E$1,Miljö!$B$1:$AK$1,0),FALSE)</f>
        <v>Ja</v>
      </c>
      <c r="F241" t="str">
        <f>VLOOKUP($B241,Miljö!$B$1:$J$479,MATCH("Typ av ursprungsspecificerad el   (Om inget värde anges används Nordisk residualmix, se inforuta) ()",Miljö!$B$1:$J$1,0),FALSE)</f>
        <v>'Vattenkraft/kärnkraft'</v>
      </c>
      <c r="G241">
        <f>VLOOKUP($B241,Miljö!$B$1:$J$479,MATCH("Primärenergifaktor ()",Miljö!$B$1:$J$1,0),FALSE)</f>
        <v>0</v>
      </c>
      <c r="H241">
        <f>VLOOKUP($B241,Miljö!$B$1:$J$479,MATCH("Koldioxidekvivalenter energiomvandling (g/kwh)",Miljö!$B$1:$J$1,0),FALSE)</f>
        <v>5</v>
      </c>
      <c r="I241">
        <f>VLOOKUP($B241,Miljö!$B$1:$J$479,MATCH("Fossilandel för ursprungspecificerad el ()",Miljö!$B$1:$J$1,0),FALSE)</f>
        <v>0</v>
      </c>
      <c r="J241">
        <f>VLOOKUP($B241,Miljö!$B$1:$J$479,MATCH("Kärnkraftsandel för ursprungsspecificerad el ()",Miljö!$B$1:$J$1,0),FALSE)</f>
        <v>0.5</v>
      </c>
      <c r="L241">
        <f>VLOOKUP($B241,Totalt!$B$1:$BU$501,MATCH("total el",Totalt!$B$1:$BU$1,0),FALSE)</f>
        <v>4.6888999999999994</v>
      </c>
      <c r="N241" s="291">
        <f t="shared" si="12"/>
        <v>0</v>
      </c>
      <c r="O241" s="291">
        <f t="shared" si="13"/>
        <v>23.444499999999998</v>
      </c>
      <c r="P241" s="291">
        <f t="shared" si="14"/>
        <v>0</v>
      </c>
      <c r="Q241" s="291">
        <f t="shared" si="15"/>
        <v>2.3444499999999997</v>
      </c>
    </row>
    <row r="242" spans="1:17" x14ac:dyDescent="0.25">
      <c r="A242" s="2" t="s">
        <v>393</v>
      </c>
      <c r="B242" s="2" t="s">
        <v>394</v>
      </c>
      <c r="C242" t="str">
        <f>VLOOKUP($B242,Totalt!$B$1:$BU$501,MATCH("Kvalitetsgranskad:",Totalt!$B$1:$BU$1,0),FALSE)</f>
        <v>Ja</v>
      </c>
      <c r="E242" t="str">
        <f>VLOOKUP($B242,Miljö!$B$1:$AG$479,MATCH(E$1,Miljö!$B$1:$AK$1,0),FALSE)</f>
        <v>Nej</v>
      </c>
      <c r="F242" t="str">
        <f>VLOOKUP($B242,Miljö!$B$1:$J$479,MATCH("Typ av ursprungsspecificerad el   (Om inget värde anges används Nordisk residualmix, se inforuta) ()",Miljö!$B$1:$J$1,0),FALSE)</f>
        <v>-</v>
      </c>
      <c r="G242">
        <f>VLOOKUP($B242,Miljö!$B$1:$J$479,MATCH("Primärenergifaktor ()",Miljö!$B$1:$J$1,0),FALSE)</f>
        <v>2.2400000000000002</v>
      </c>
      <c r="H242">
        <f>VLOOKUP($B242,Miljö!$B$1:$J$479,MATCH("Koldioxidekvivalenter energiomvandling (g/kwh)",Miljö!$B$1:$J$1,0),FALSE)</f>
        <v>350.5</v>
      </c>
      <c r="I242">
        <f>VLOOKUP($B242,Miljö!$B$1:$J$479,MATCH("Fossilandel för ursprungspecificerad el ()",Miljö!$B$1:$J$1,0),FALSE)</f>
        <v>0.48399999999999999</v>
      </c>
      <c r="J242">
        <f>VLOOKUP($B242,Miljö!$B$1:$J$479,MATCH("Kärnkraftsandel för ursprungsspecificerad el ()",Miljö!$B$1:$J$1,0),FALSE)</f>
        <v>0.35</v>
      </c>
      <c r="L242">
        <f>VLOOKUP($B242,Totalt!$B$1:$BU$501,MATCH("total el",Totalt!$B$1:$BU$1,0),FALSE)</f>
        <v>2.472</v>
      </c>
      <c r="N242" s="291">
        <f t="shared" si="12"/>
        <v>5.5372800000000009</v>
      </c>
      <c r="O242" s="291">
        <f t="shared" si="13"/>
        <v>866.43600000000004</v>
      </c>
      <c r="P242" s="291">
        <f t="shared" si="14"/>
        <v>1.196448</v>
      </c>
      <c r="Q242" s="291">
        <f t="shared" si="15"/>
        <v>0.86519999999999997</v>
      </c>
    </row>
    <row r="243" spans="1:17" x14ac:dyDescent="0.25">
      <c r="A243" s="2" t="s">
        <v>395</v>
      </c>
      <c r="B243" s="2" t="s">
        <v>396</v>
      </c>
      <c r="C243" t="str">
        <f>VLOOKUP($B243,Totalt!$B$1:$BU$501,MATCH("Kvalitetsgranskad:",Totalt!$B$1:$BU$1,0),FALSE)</f>
        <v>Nej</v>
      </c>
      <c r="E243" t="str">
        <f>VLOOKUP($B243,Miljö!$B$1:$AG$479,MATCH(E$1,Miljö!$B$1:$AK$1,0),FALSE)</f>
        <v>Nej</v>
      </c>
      <c r="F243" t="str">
        <f>VLOOKUP($B243,Miljö!$B$1:$J$479,MATCH("Typ av ursprungsspecificerad el   (Om inget värde anges används Nordisk residualmix, se inforuta) ()",Miljö!$B$1:$J$1,0),FALSE)</f>
        <v>-</v>
      </c>
      <c r="G243" t="str">
        <f>VLOOKUP($B243,Miljö!$B$1:$J$479,MATCH("Primärenergifaktor ()",Miljö!$B$1:$J$1,0),FALSE)</f>
        <v>-</v>
      </c>
      <c r="H243" t="str">
        <f>VLOOKUP($B243,Miljö!$B$1:$J$479,MATCH("Koldioxidekvivalenter energiomvandling (g/kwh)",Miljö!$B$1:$J$1,0),FALSE)</f>
        <v>-</v>
      </c>
      <c r="I243" t="str">
        <f>VLOOKUP($B243,Miljö!$B$1:$J$479,MATCH("Fossilandel för ursprungspecificerad el ()",Miljö!$B$1:$J$1,0),FALSE)</f>
        <v>-</v>
      </c>
      <c r="J243" t="str">
        <f>VLOOKUP($B243,Miljö!$B$1:$J$479,MATCH("Kärnkraftsandel för ursprungsspecificerad el ()",Miljö!$B$1:$J$1,0),FALSE)</f>
        <v>-</v>
      </c>
      <c r="L243">
        <f>VLOOKUP($B243,Totalt!$B$1:$BU$501,MATCH("total el",Totalt!$B$1:$BU$1,0),FALSE)</f>
        <v>0</v>
      </c>
      <c r="N243" s="291" t="str">
        <f t="shared" si="12"/>
        <v/>
      </c>
      <c r="O243" s="291" t="str">
        <f t="shared" si="13"/>
        <v/>
      </c>
      <c r="P243" s="291" t="str">
        <f t="shared" si="14"/>
        <v/>
      </c>
      <c r="Q243" s="291" t="str">
        <f t="shared" si="15"/>
        <v/>
      </c>
    </row>
    <row r="244" spans="1:17" x14ac:dyDescent="0.25">
      <c r="A244" s="2" t="s">
        <v>398</v>
      </c>
      <c r="B244" s="2" t="s">
        <v>399</v>
      </c>
      <c r="C244" t="str">
        <f>VLOOKUP($B244,Totalt!$B$1:$BU$501,MATCH("Kvalitetsgranskad:",Totalt!$B$1:$BU$1,0),FALSE)</f>
        <v>Nej</v>
      </c>
      <c r="E244" t="str">
        <f>VLOOKUP($B244,Miljö!$B$1:$AG$479,MATCH(E$1,Miljö!$B$1:$AK$1,0),FALSE)</f>
        <v>Nej</v>
      </c>
      <c r="F244" t="str">
        <f>VLOOKUP($B244,Miljö!$B$1:$J$479,MATCH("Typ av ursprungsspecificerad el   (Om inget värde anges används Nordisk residualmix, se inforuta) ()",Miljö!$B$1:$J$1,0),FALSE)</f>
        <v>-</v>
      </c>
      <c r="G244" t="str">
        <f>VLOOKUP($B244,Miljö!$B$1:$J$479,MATCH("Primärenergifaktor ()",Miljö!$B$1:$J$1,0),FALSE)</f>
        <v>-</v>
      </c>
      <c r="H244" t="str">
        <f>VLOOKUP($B244,Miljö!$B$1:$J$479,MATCH("Koldioxidekvivalenter energiomvandling (g/kwh)",Miljö!$B$1:$J$1,0),FALSE)</f>
        <v>-</v>
      </c>
      <c r="I244" t="str">
        <f>VLOOKUP($B244,Miljö!$B$1:$J$479,MATCH("Fossilandel för ursprungspecificerad el ()",Miljö!$B$1:$J$1,0),FALSE)</f>
        <v>-</v>
      </c>
      <c r="J244" t="str">
        <f>VLOOKUP($B244,Miljö!$B$1:$J$479,MATCH("Kärnkraftsandel för ursprungsspecificerad el ()",Miljö!$B$1:$J$1,0),FALSE)</f>
        <v>-</v>
      </c>
      <c r="L244">
        <f>VLOOKUP($B244,Totalt!$B$1:$BU$501,MATCH("total el",Totalt!$B$1:$BU$1,0),FALSE)</f>
        <v>0</v>
      </c>
      <c r="N244" s="291" t="str">
        <f t="shared" si="12"/>
        <v/>
      </c>
      <c r="O244" s="291" t="str">
        <f t="shared" si="13"/>
        <v/>
      </c>
      <c r="P244" s="291" t="str">
        <f t="shared" si="14"/>
        <v/>
      </c>
      <c r="Q244" s="291" t="str">
        <f t="shared" si="15"/>
        <v/>
      </c>
    </row>
    <row r="245" spans="1:17" x14ac:dyDescent="0.25">
      <c r="A245" s="2" t="s">
        <v>400</v>
      </c>
      <c r="B245" s="2" t="s">
        <v>401</v>
      </c>
      <c r="C245" t="str">
        <f>VLOOKUP($B245,Totalt!$B$1:$BU$501,MATCH("Kvalitetsgranskad:",Totalt!$B$1:$BU$1,0),FALSE)</f>
        <v>Nej</v>
      </c>
      <c r="E245" t="str">
        <f>VLOOKUP($B245,Miljö!$B$1:$AG$479,MATCH(E$1,Miljö!$B$1:$AK$1,0),FALSE)</f>
        <v>Nej</v>
      </c>
      <c r="F245" t="str">
        <f>VLOOKUP($B245,Miljö!$B$1:$J$479,MATCH("Typ av ursprungsspecificerad el   (Om inget värde anges används Nordisk residualmix, se inforuta) ()",Miljö!$B$1:$J$1,0),FALSE)</f>
        <v>-</v>
      </c>
      <c r="G245">
        <f>VLOOKUP($B245,Miljö!$B$1:$J$479,MATCH("Primärenergifaktor ()",Miljö!$B$1:$J$1,0),FALSE)</f>
        <v>2.2400000000000002</v>
      </c>
      <c r="H245">
        <f>VLOOKUP($B245,Miljö!$B$1:$J$479,MATCH("Koldioxidekvivalenter energiomvandling (g/kwh)",Miljö!$B$1:$J$1,0),FALSE)</f>
        <v>350.5</v>
      </c>
      <c r="I245">
        <f>VLOOKUP($B245,Miljö!$B$1:$J$479,MATCH("Fossilandel för ursprungspecificerad el ()",Miljö!$B$1:$J$1,0),FALSE)</f>
        <v>0.48399999999999999</v>
      </c>
      <c r="J245">
        <f>VLOOKUP($B245,Miljö!$B$1:$J$479,MATCH("Kärnkraftsandel för ursprungsspecificerad el ()",Miljö!$B$1:$J$1,0),FALSE)</f>
        <v>0.35</v>
      </c>
      <c r="L245">
        <f>VLOOKUP($B245,Totalt!$B$1:$BU$501,MATCH("total el",Totalt!$B$1:$BU$1,0),FALSE)</f>
        <v>0</v>
      </c>
      <c r="N245" s="291">
        <f t="shared" si="12"/>
        <v>0</v>
      </c>
      <c r="O245" s="291">
        <f t="shared" si="13"/>
        <v>0</v>
      </c>
      <c r="P245" s="291">
        <f t="shared" si="14"/>
        <v>0</v>
      </c>
      <c r="Q245" s="291">
        <f t="shared" si="15"/>
        <v>0</v>
      </c>
    </row>
    <row r="246" spans="1:17" x14ac:dyDescent="0.25">
      <c r="A246" s="2" t="s">
        <v>400</v>
      </c>
      <c r="B246" s="2" t="s">
        <v>402</v>
      </c>
      <c r="C246" t="str">
        <f>VLOOKUP($B246,Totalt!$B$1:$BU$501,MATCH("Kvalitetsgranskad:",Totalt!$B$1:$BU$1,0),FALSE)</f>
        <v>Nej</v>
      </c>
      <c r="E246" t="str">
        <f>VLOOKUP($B246,Miljö!$B$1:$AG$479,MATCH(E$1,Miljö!$B$1:$AK$1,0),FALSE)</f>
        <v>Nej</v>
      </c>
      <c r="F246" t="str">
        <f>VLOOKUP($B246,Miljö!$B$1:$J$479,MATCH("Typ av ursprungsspecificerad el   (Om inget värde anges används Nordisk residualmix, se inforuta) ()",Miljö!$B$1:$J$1,0),FALSE)</f>
        <v>-</v>
      </c>
      <c r="G246">
        <f>VLOOKUP($B246,Miljö!$B$1:$J$479,MATCH("Primärenergifaktor ()",Miljö!$B$1:$J$1,0),FALSE)</f>
        <v>2.2400000000000002</v>
      </c>
      <c r="H246">
        <f>VLOOKUP($B246,Miljö!$B$1:$J$479,MATCH("Koldioxidekvivalenter energiomvandling (g/kwh)",Miljö!$B$1:$J$1,0),FALSE)</f>
        <v>350.5</v>
      </c>
      <c r="I246">
        <f>VLOOKUP($B246,Miljö!$B$1:$J$479,MATCH("Fossilandel för ursprungspecificerad el ()",Miljö!$B$1:$J$1,0),FALSE)</f>
        <v>0.48399999999999999</v>
      </c>
      <c r="J246">
        <f>VLOOKUP($B246,Miljö!$B$1:$J$479,MATCH("Kärnkraftsandel för ursprungsspecificerad el ()",Miljö!$B$1:$J$1,0),FALSE)</f>
        <v>0.35</v>
      </c>
      <c r="L246">
        <f>VLOOKUP($B246,Totalt!$B$1:$BU$501,MATCH("total el",Totalt!$B$1:$BU$1,0),FALSE)</f>
        <v>0</v>
      </c>
      <c r="N246" s="291">
        <f t="shared" si="12"/>
        <v>0</v>
      </c>
      <c r="O246" s="291">
        <f t="shared" si="13"/>
        <v>0</v>
      </c>
      <c r="P246" s="291">
        <f t="shared" si="14"/>
        <v>0</v>
      </c>
      <c r="Q246" s="291">
        <f t="shared" si="15"/>
        <v>0</v>
      </c>
    </row>
    <row r="247" spans="1:17" x14ac:dyDescent="0.25">
      <c r="A247" s="2" t="s">
        <v>400</v>
      </c>
      <c r="B247" s="9" t="s">
        <v>1104</v>
      </c>
      <c r="C247" t="str">
        <f>VLOOKUP($B247,Totalt!$B$1:$BU$501,MATCH("Kvalitetsgranskad:",Totalt!$B$1:$BU$1,0),FALSE)</f>
        <v>Nej</v>
      </c>
      <c r="E247" t="str">
        <f>VLOOKUP($B247,Miljö!$B$1:$AG$479,MATCH(E$1,Miljö!$B$1:$AK$1,0),FALSE)</f>
        <v>Nej</v>
      </c>
      <c r="F247" t="str">
        <f>VLOOKUP($B247,Miljö!$B$1:$J$479,MATCH("Typ av ursprungsspecificerad el   (Om inget värde anges används Nordisk residualmix, se inforuta) ()",Miljö!$B$1:$J$1,0),FALSE)</f>
        <v>-</v>
      </c>
      <c r="G247">
        <f>VLOOKUP($B247,Miljö!$B$1:$J$479,MATCH("Primärenergifaktor ()",Miljö!$B$1:$J$1,0),FALSE)</f>
        <v>2.2400000000000002</v>
      </c>
      <c r="H247">
        <f>VLOOKUP($B247,Miljö!$B$1:$J$479,MATCH("Koldioxidekvivalenter energiomvandling (g/kwh)",Miljö!$B$1:$J$1,0),FALSE)</f>
        <v>350.5</v>
      </c>
      <c r="I247">
        <f>VLOOKUP($B247,Miljö!$B$1:$J$479,MATCH("Fossilandel för ursprungspecificerad el ()",Miljö!$B$1:$J$1,0),FALSE)</f>
        <v>0.48399999999999999</v>
      </c>
      <c r="J247">
        <f>VLOOKUP($B247,Miljö!$B$1:$J$479,MATCH("Kärnkraftsandel för ursprungsspecificerad el ()",Miljö!$B$1:$J$1,0),FALSE)</f>
        <v>0.35</v>
      </c>
      <c r="L247">
        <f>VLOOKUP($B247,Totalt!$B$1:$BU$501,MATCH("total el",Totalt!$B$1:$BU$1,0),FALSE)</f>
        <v>0</v>
      </c>
      <c r="N247" s="291">
        <f t="shared" si="12"/>
        <v>0</v>
      </c>
      <c r="O247" s="291">
        <f t="shared" si="13"/>
        <v>0</v>
      </c>
      <c r="P247" s="291">
        <f t="shared" si="14"/>
        <v>0</v>
      </c>
      <c r="Q247" s="291">
        <f t="shared" si="15"/>
        <v>0</v>
      </c>
    </row>
    <row r="248" spans="1:17" x14ac:dyDescent="0.25">
      <c r="A248" s="2" t="s">
        <v>403</v>
      </c>
      <c r="B248" s="2" t="s">
        <v>404</v>
      </c>
      <c r="C248" t="str">
        <f>VLOOKUP($B248,Totalt!$B$1:$BU$501,MATCH("Kvalitetsgranskad:",Totalt!$B$1:$BU$1,0),FALSE)</f>
        <v>Ja</v>
      </c>
      <c r="E248" t="str">
        <f>VLOOKUP($B248,Miljö!$B$1:$AG$479,MATCH(E$1,Miljö!$B$1:$AK$1,0),FALSE)</f>
        <v>Ja</v>
      </c>
      <c r="F248" t="str">
        <f>VLOOKUP($B248,Miljö!$B$1:$J$479,MATCH("Typ av ursprungsspecificerad el   (Om inget värde anges används Nordisk residualmix, se inforuta) ()",Miljö!$B$1:$J$1,0),FALSE)</f>
        <v>'Vindkraft'</v>
      </c>
      <c r="G248">
        <f>VLOOKUP($B248,Miljö!$B$1:$J$479,MATCH("Primärenergifaktor ()",Miljö!$B$1:$J$1,0),FALSE)</f>
        <v>0.1</v>
      </c>
      <c r="H248">
        <f>VLOOKUP($B248,Miljö!$B$1:$J$479,MATCH("Koldioxidekvivalenter energiomvandling (g/kwh)",Miljö!$B$1:$J$1,0),FALSE)</f>
        <v>0</v>
      </c>
      <c r="I248">
        <f>VLOOKUP($B248,Miljö!$B$1:$J$479,MATCH("Fossilandel för ursprungspecificerad el ()",Miljö!$B$1:$J$1,0),FALSE)</f>
        <v>0</v>
      </c>
      <c r="J248">
        <f>VLOOKUP($B248,Miljö!$B$1:$J$479,MATCH("Kärnkraftsandel för ursprungsspecificerad el ()",Miljö!$B$1:$J$1,0),FALSE)</f>
        <v>0</v>
      </c>
      <c r="L248">
        <f>VLOOKUP($B248,Totalt!$B$1:$BU$501,MATCH("total el",Totalt!$B$1:$BU$1,0),FALSE)</f>
        <v>0.999</v>
      </c>
      <c r="N248" s="291">
        <f t="shared" si="12"/>
        <v>9.9900000000000003E-2</v>
      </c>
      <c r="O248" s="291">
        <f t="shared" si="13"/>
        <v>0</v>
      </c>
      <c r="P248" s="291">
        <f t="shared" si="14"/>
        <v>0</v>
      </c>
      <c r="Q248" s="291">
        <f t="shared" si="15"/>
        <v>0</v>
      </c>
    </row>
    <row r="249" spans="1:17" x14ac:dyDescent="0.25">
      <c r="A249" s="2" t="s">
        <v>405</v>
      </c>
      <c r="B249" s="2" t="s">
        <v>406</v>
      </c>
      <c r="C249" t="str">
        <f>VLOOKUP($B249,Totalt!$B$1:$BU$501,MATCH("Kvalitetsgranskad:",Totalt!$B$1:$BU$1,0),FALSE)</f>
        <v>Ja</v>
      </c>
      <c r="E249" t="str">
        <f>VLOOKUP($B249,Miljö!$B$1:$AG$479,MATCH(E$1,Miljö!$B$1:$AK$1,0),FALSE)</f>
        <v>Ja</v>
      </c>
      <c r="F249" t="str">
        <f>VLOOKUP($B249,Miljö!$B$1:$J$479,MATCH("Typ av ursprungsspecificerad el   (Om inget värde anges används Nordisk residualmix, se inforuta) ()",Miljö!$B$1:$J$1,0),FALSE)</f>
        <v>'100% förnybart'</v>
      </c>
      <c r="G249">
        <f>VLOOKUP($B249,Miljö!$B$1:$J$479,MATCH("Primärenergifaktor ()",Miljö!$B$1:$J$1,0),FALSE)</f>
        <v>1.1000000000000001</v>
      </c>
      <c r="H249">
        <f>VLOOKUP($B249,Miljö!$B$1:$J$479,MATCH("Koldioxidekvivalenter energiomvandling (g/kwh)",Miljö!$B$1:$J$1,0),FALSE)</f>
        <v>0</v>
      </c>
      <c r="I249">
        <f>VLOOKUP($B249,Miljö!$B$1:$J$479,MATCH("Fossilandel för ursprungspecificerad el ()",Miljö!$B$1:$J$1,0),FALSE)</f>
        <v>0</v>
      </c>
      <c r="J249">
        <f>VLOOKUP($B249,Miljö!$B$1:$J$479,MATCH("Kärnkraftsandel för ursprungsspecificerad el ()",Miljö!$B$1:$J$1,0),FALSE)</f>
        <v>0</v>
      </c>
      <c r="L249">
        <f>VLOOKUP($B249,Totalt!$B$1:$BU$501,MATCH("total el",Totalt!$B$1:$BU$1,0),FALSE)</f>
        <v>0.67499999999999993</v>
      </c>
      <c r="N249" s="291">
        <f t="shared" si="12"/>
        <v>0.74249999999999994</v>
      </c>
      <c r="O249" s="291">
        <f t="shared" si="13"/>
        <v>0</v>
      </c>
      <c r="P249" s="291">
        <f t="shared" si="14"/>
        <v>0</v>
      </c>
      <c r="Q249" s="291">
        <f t="shared" si="15"/>
        <v>0</v>
      </c>
    </row>
    <row r="250" spans="1:17" x14ac:dyDescent="0.25">
      <c r="A250" s="2" t="s">
        <v>405</v>
      </c>
      <c r="B250" s="2" t="s">
        <v>407</v>
      </c>
      <c r="C250" t="str">
        <f>VLOOKUP($B250,Totalt!$B$1:$BU$501,MATCH("Kvalitetsgranskad:",Totalt!$B$1:$BU$1,0),FALSE)</f>
        <v>Ja</v>
      </c>
      <c r="E250" t="str">
        <f>VLOOKUP($B250,Miljö!$B$1:$AG$479,MATCH(E$1,Miljö!$B$1:$AK$1,0),FALSE)</f>
        <v>Ja</v>
      </c>
      <c r="F250" t="str">
        <f>VLOOKUP($B250,Miljö!$B$1:$J$479,MATCH("Typ av ursprungsspecificerad el   (Om inget värde anges används Nordisk residualmix, se inforuta) ()",Miljö!$B$1:$J$1,0),FALSE)</f>
        <v>'100% förnybar'</v>
      </c>
      <c r="G250">
        <f>VLOOKUP($B250,Miljö!$B$1:$J$479,MATCH("Primärenergifaktor ()",Miljö!$B$1:$J$1,0),FALSE)</f>
        <v>1.1000000000000001</v>
      </c>
      <c r="H250">
        <f>VLOOKUP($B250,Miljö!$B$1:$J$479,MATCH("Koldioxidekvivalenter energiomvandling (g/kwh)",Miljö!$B$1:$J$1,0),FALSE)</f>
        <v>0</v>
      </c>
      <c r="I250">
        <f>VLOOKUP($B250,Miljö!$B$1:$J$479,MATCH("Fossilandel för ursprungspecificerad el ()",Miljö!$B$1:$J$1,0),FALSE)</f>
        <v>0</v>
      </c>
      <c r="J250">
        <f>VLOOKUP($B250,Miljö!$B$1:$J$479,MATCH("Kärnkraftsandel för ursprungsspecificerad el ()",Miljö!$B$1:$J$1,0),FALSE)</f>
        <v>0</v>
      </c>
      <c r="L250">
        <f>VLOOKUP($B250,Totalt!$B$1:$BU$501,MATCH("total el",Totalt!$B$1:$BU$1,0),FALSE)</f>
        <v>2</v>
      </c>
      <c r="N250" s="291">
        <f t="shared" si="12"/>
        <v>2.2000000000000002</v>
      </c>
      <c r="O250" s="291">
        <f t="shared" si="13"/>
        <v>0</v>
      </c>
      <c r="P250" s="291">
        <f t="shared" si="14"/>
        <v>0</v>
      </c>
      <c r="Q250" s="291">
        <f t="shared" si="15"/>
        <v>0</v>
      </c>
    </row>
    <row r="251" spans="1:17" x14ac:dyDescent="0.25">
      <c r="A251" s="2" t="s">
        <v>405</v>
      </c>
      <c r="B251" s="2" t="s">
        <v>408</v>
      </c>
      <c r="C251" t="str">
        <f>VLOOKUP($B251,Totalt!$B$1:$BU$501,MATCH("Kvalitetsgranskad:",Totalt!$B$1:$BU$1,0),FALSE)</f>
        <v>Ja</v>
      </c>
      <c r="E251" t="str">
        <f>VLOOKUP($B251,Miljö!$B$1:$AG$479,MATCH(E$1,Miljö!$B$1:$AK$1,0),FALSE)</f>
        <v>Ja</v>
      </c>
      <c r="F251" t="str">
        <f>VLOOKUP($B251,Miljö!$B$1:$J$479,MATCH("Typ av ursprungsspecificerad el   (Om inget värde anges används Nordisk residualmix, se inforuta) ()",Miljö!$B$1:$J$1,0),FALSE)</f>
        <v>'100% förnybar'</v>
      </c>
      <c r="G251">
        <f>VLOOKUP($B251,Miljö!$B$1:$J$479,MATCH("Primärenergifaktor ()",Miljö!$B$1:$J$1,0),FALSE)</f>
        <v>1.1000000000000001</v>
      </c>
      <c r="H251">
        <f>VLOOKUP($B251,Miljö!$B$1:$J$479,MATCH("Koldioxidekvivalenter energiomvandling (g/kwh)",Miljö!$B$1:$J$1,0),FALSE)</f>
        <v>0</v>
      </c>
      <c r="I251">
        <f>VLOOKUP($B251,Miljö!$B$1:$J$479,MATCH("Fossilandel för ursprungspecificerad el ()",Miljö!$B$1:$J$1,0),FALSE)</f>
        <v>0</v>
      </c>
      <c r="J251">
        <f>VLOOKUP($B251,Miljö!$B$1:$J$479,MATCH("Kärnkraftsandel för ursprungsspecificerad el ()",Miljö!$B$1:$J$1,0),FALSE)</f>
        <v>0</v>
      </c>
      <c r="L251">
        <f>VLOOKUP($B251,Totalt!$B$1:$BU$501,MATCH("total el",Totalt!$B$1:$BU$1,0),FALSE)</f>
        <v>4.2869999999999998E-2</v>
      </c>
      <c r="N251" s="291">
        <f t="shared" si="12"/>
        <v>4.7157000000000004E-2</v>
      </c>
      <c r="O251" s="291">
        <f t="shared" si="13"/>
        <v>0</v>
      </c>
      <c r="P251" s="291">
        <f t="shared" si="14"/>
        <v>0</v>
      </c>
      <c r="Q251" s="291">
        <f t="shared" si="15"/>
        <v>0</v>
      </c>
    </row>
    <row r="252" spans="1:17" x14ac:dyDescent="0.25">
      <c r="A252" s="2" t="s">
        <v>405</v>
      </c>
      <c r="B252" s="2" t="s">
        <v>409</v>
      </c>
      <c r="C252" t="str">
        <f>VLOOKUP($B252,Totalt!$B$1:$BU$501,MATCH("Kvalitetsgranskad:",Totalt!$B$1:$BU$1,0),FALSE)</f>
        <v>Ja</v>
      </c>
      <c r="E252" t="str">
        <f>VLOOKUP($B252,Miljö!$B$1:$AG$479,MATCH(E$1,Miljö!$B$1:$AK$1,0),FALSE)</f>
        <v>Ja</v>
      </c>
      <c r="F252" t="str">
        <f>VLOOKUP($B252,Miljö!$B$1:$J$479,MATCH("Typ av ursprungsspecificerad el   (Om inget värde anges används Nordisk residualmix, se inforuta) ()",Miljö!$B$1:$J$1,0),FALSE)</f>
        <v>'100% förnybar'</v>
      </c>
      <c r="G252">
        <f>VLOOKUP($B252,Miljö!$B$1:$J$479,MATCH("Primärenergifaktor ()",Miljö!$B$1:$J$1,0),FALSE)</f>
        <v>1.1000000000000001</v>
      </c>
      <c r="H252">
        <f>VLOOKUP($B252,Miljö!$B$1:$J$479,MATCH("Koldioxidekvivalenter energiomvandling (g/kwh)",Miljö!$B$1:$J$1,0),FALSE)</f>
        <v>0</v>
      </c>
      <c r="I252">
        <f>VLOOKUP($B252,Miljö!$B$1:$J$479,MATCH("Fossilandel för ursprungspecificerad el ()",Miljö!$B$1:$J$1,0),FALSE)</f>
        <v>0</v>
      </c>
      <c r="J252">
        <f>VLOOKUP($B252,Miljö!$B$1:$J$479,MATCH("Kärnkraftsandel för ursprungsspecificerad el ()",Miljö!$B$1:$J$1,0),FALSE)</f>
        <v>0</v>
      </c>
      <c r="L252">
        <f>VLOOKUP($B252,Totalt!$B$1:$BU$501,MATCH("total el",Totalt!$B$1:$BU$1,0),FALSE)</f>
        <v>0.39139999999999997</v>
      </c>
      <c r="N252" s="291">
        <f t="shared" si="12"/>
        <v>0.43053999999999998</v>
      </c>
      <c r="O252" s="291">
        <f t="shared" si="13"/>
        <v>0</v>
      </c>
      <c r="P252" s="291">
        <f t="shared" si="14"/>
        <v>0</v>
      </c>
      <c r="Q252" s="291">
        <f t="shared" si="15"/>
        <v>0</v>
      </c>
    </row>
    <row r="253" spans="1:17" x14ac:dyDescent="0.25">
      <c r="A253" s="2" t="s">
        <v>410</v>
      </c>
      <c r="B253" s="2" t="s">
        <v>411</v>
      </c>
      <c r="C253" t="str">
        <f>VLOOKUP($B253,Totalt!$B$1:$BU$501,MATCH("Kvalitetsgranskad:",Totalt!$B$1:$BU$1,0),FALSE)</f>
        <v>Nej</v>
      </c>
      <c r="E253" t="str">
        <f>VLOOKUP($B253,Miljö!$B$1:$AG$479,MATCH(E$1,Miljö!$B$1:$AK$1,0),FALSE)</f>
        <v>Nej</v>
      </c>
      <c r="F253" t="str">
        <f>VLOOKUP($B253,Miljö!$B$1:$J$479,MATCH("Typ av ursprungsspecificerad el   (Om inget värde anges används Nordisk residualmix, se inforuta) ()",Miljö!$B$1:$J$1,0),FALSE)</f>
        <v>-</v>
      </c>
      <c r="G253" t="str">
        <f>VLOOKUP($B253,Miljö!$B$1:$J$479,MATCH("Primärenergifaktor ()",Miljö!$B$1:$J$1,0),FALSE)</f>
        <v>-</v>
      </c>
      <c r="H253" t="str">
        <f>VLOOKUP($B253,Miljö!$B$1:$J$479,MATCH("Koldioxidekvivalenter energiomvandling (g/kwh)",Miljö!$B$1:$J$1,0),FALSE)</f>
        <v>-</v>
      </c>
      <c r="I253" t="str">
        <f>VLOOKUP($B253,Miljö!$B$1:$J$479,MATCH("Fossilandel för ursprungspecificerad el ()",Miljö!$B$1:$J$1,0),FALSE)</f>
        <v>-</v>
      </c>
      <c r="J253" t="str">
        <f>VLOOKUP($B253,Miljö!$B$1:$J$479,MATCH("Kärnkraftsandel för ursprungsspecificerad el ()",Miljö!$B$1:$J$1,0),FALSE)</f>
        <v>-</v>
      </c>
      <c r="L253">
        <f>VLOOKUP($B253,Totalt!$B$1:$BU$501,MATCH("total el",Totalt!$B$1:$BU$1,0),FALSE)</f>
        <v>0</v>
      </c>
      <c r="N253" s="291" t="str">
        <f t="shared" si="12"/>
        <v/>
      </c>
      <c r="O253" s="291" t="str">
        <f t="shared" si="13"/>
        <v/>
      </c>
      <c r="P253" s="291" t="str">
        <f t="shared" si="14"/>
        <v/>
      </c>
      <c r="Q253" s="291" t="str">
        <f t="shared" si="15"/>
        <v/>
      </c>
    </row>
    <row r="254" spans="1:17" x14ac:dyDescent="0.25">
      <c r="A254" s="2" t="s">
        <v>412</v>
      </c>
      <c r="B254" s="2" t="s">
        <v>413</v>
      </c>
      <c r="C254" t="str">
        <f>VLOOKUP($B254,Totalt!$B$1:$BU$501,MATCH("Kvalitetsgranskad:",Totalt!$B$1:$BU$1,0),FALSE)</f>
        <v>Ja</v>
      </c>
      <c r="E254" t="str">
        <f>VLOOKUP($B254,Miljö!$B$1:$AG$479,MATCH(E$1,Miljö!$B$1:$AK$1,0),FALSE)</f>
        <v>Nej</v>
      </c>
      <c r="F254" t="str">
        <f>VLOOKUP($B254,Miljö!$B$1:$J$479,MATCH("Typ av ursprungsspecificerad el   (Om inget värde anges används Nordisk residualmix, se inforuta) ()",Miljö!$B$1:$J$1,0),FALSE)</f>
        <v>-</v>
      </c>
      <c r="G254">
        <f>VLOOKUP($B254,Miljö!$B$1:$J$479,MATCH("Primärenergifaktor ()",Miljö!$B$1:$J$1,0),FALSE)</f>
        <v>2.2400000000000002</v>
      </c>
      <c r="H254">
        <f>VLOOKUP($B254,Miljö!$B$1:$J$479,MATCH("Koldioxidekvivalenter energiomvandling (g/kwh)",Miljö!$B$1:$J$1,0),FALSE)</f>
        <v>350.5</v>
      </c>
      <c r="I254">
        <f>VLOOKUP($B254,Miljö!$B$1:$J$479,MATCH("Fossilandel för ursprungspecificerad el ()",Miljö!$B$1:$J$1,0),FALSE)</f>
        <v>0.48399999999999999</v>
      </c>
      <c r="J254">
        <f>VLOOKUP($B254,Miljö!$B$1:$J$479,MATCH("Kärnkraftsandel för ursprungsspecificerad el ()",Miljö!$B$1:$J$1,0),FALSE)</f>
        <v>0.35</v>
      </c>
      <c r="L254">
        <f>VLOOKUP($B254,Totalt!$B$1:$BU$501,MATCH("total el",Totalt!$B$1:$BU$1,0),FALSE)</f>
        <v>0.74</v>
      </c>
      <c r="N254" s="291">
        <f t="shared" si="12"/>
        <v>1.6576000000000002</v>
      </c>
      <c r="O254" s="291">
        <f t="shared" si="13"/>
        <v>259.37</v>
      </c>
      <c r="P254" s="291">
        <f t="shared" si="14"/>
        <v>0.35815999999999998</v>
      </c>
      <c r="Q254" s="291">
        <f t="shared" si="15"/>
        <v>0.25900000000000001</v>
      </c>
    </row>
    <row r="255" spans="1:17" x14ac:dyDescent="0.25">
      <c r="A255" s="2" t="s">
        <v>414</v>
      </c>
      <c r="B255" s="2" t="s">
        <v>415</v>
      </c>
      <c r="C255" t="str">
        <f>VLOOKUP($B255,Totalt!$B$1:$BU$501,MATCH("Kvalitetsgranskad:",Totalt!$B$1:$BU$1,0),FALSE)</f>
        <v>Nej</v>
      </c>
      <c r="E255" t="str">
        <f>VLOOKUP($B255,Miljö!$B$1:$AG$479,MATCH(E$1,Miljö!$B$1:$AK$1,0),FALSE)</f>
        <v>Nej</v>
      </c>
      <c r="F255" t="str">
        <f>VLOOKUP($B255,Miljö!$B$1:$J$479,MATCH("Typ av ursprungsspecificerad el   (Om inget värde anges används Nordisk residualmix, se inforuta) ()",Miljö!$B$1:$J$1,0),FALSE)</f>
        <v>-</v>
      </c>
      <c r="G255" t="str">
        <f>VLOOKUP($B255,Miljö!$B$1:$J$479,MATCH("Primärenergifaktor ()",Miljö!$B$1:$J$1,0),FALSE)</f>
        <v>-</v>
      </c>
      <c r="H255" t="str">
        <f>VLOOKUP($B255,Miljö!$B$1:$J$479,MATCH("Koldioxidekvivalenter energiomvandling (g/kwh)",Miljö!$B$1:$J$1,0),FALSE)</f>
        <v>-</v>
      </c>
      <c r="I255" t="str">
        <f>VLOOKUP($B255,Miljö!$B$1:$J$479,MATCH("Fossilandel för ursprungspecificerad el ()",Miljö!$B$1:$J$1,0),FALSE)</f>
        <v>-</v>
      </c>
      <c r="J255" t="str">
        <f>VLOOKUP($B255,Miljö!$B$1:$J$479,MATCH("Kärnkraftsandel för ursprungsspecificerad el ()",Miljö!$B$1:$J$1,0),FALSE)</f>
        <v>-</v>
      </c>
      <c r="L255">
        <f>VLOOKUP($B255,Totalt!$B$1:$BU$501,MATCH("total el",Totalt!$B$1:$BU$1,0),FALSE)</f>
        <v>0</v>
      </c>
      <c r="N255" s="291" t="str">
        <f t="shared" si="12"/>
        <v/>
      </c>
      <c r="O255" s="291" t="str">
        <f t="shared" si="13"/>
        <v/>
      </c>
      <c r="P255" s="291" t="str">
        <f t="shared" si="14"/>
        <v/>
      </c>
      <c r="Q255" s="291" t="str">
        <f t="shared" si="15"/>
        <v/>
      </c>
    </row>
    <row r="256" spans="1:17" x14ac:dyDescent="0.25">
      <c r="A256" s="2" t="s">
        <v>414</v>
      </c>
      <c r="B256" s="2" t="s">
        <v>416</v>
      </c>
      <c r="C256" t="str">
        <f>VLOOKUP($B256,Totalt!$B$1:$BU$501,MATCH("Kvalitetsgranskad:",Totalt!$B$1:$BU$1,0),FALSE)</f>
        <v>Nej</v>
      </c>
      <c r="E256" t="str">
        <f>VLOOKUP($B256,Miljö!$B$1:$AG$479,MATCH(E$1,Miljö!$B$1:$AK$1,0),FALSE)</f>
        <v>Nej</v>
      </c>
      <c r="F256" t="str">
        <f>VLOOKUP($B256,Miljö!$B$1:$J$479,MATCH("Typ av ursprungsspecificerad el   (Om inget värde anges används Nordisk residualmix, se inforuta) ()",Miljö!$B$1:$J$1,0),FALSE)</f>
        <v>-</v>
      </c>
      <c r="G256">
        <f>VLOOKUP($B256,Miljö!$B$1:$J$479,MATCH("Primärenergifaktor ()",Miljö!$B$1:$J$1,0),FALSE)</f>
        <v>2.2400000000000002</v>
      </c>
      <c r="H256">
        <f>VLOOKUP($B256,Miljö!$B$1:$J$479,MATCH("Koldioxidekvivalenter energiomvandling (g/kwh)",Miljö!$B$1:$J$1,0),FALSE)</f>
        <v>350.5</v>
      </c>
      <c r="I256">
        <f>VLOOKUP($B256,Miljö!$B$1:$J$479,MATCH("Fossilandel för ursprungspecificerad el ()",Miljö!$B$1:$J$1,0),FALSE)</f>
        <v>0.48399999999999999</v>
      </c>
      <c r="J256">
        <f>VLOOKUP($B256,Miljö!$B$1:$J$479,MATCH("Kärnkraftsandel för ursprungsspecificerad el ()",Miljö!$B$1:$J$1,0),FALSE)</f>
        <v>0.35</v>
      </c>
      <c r="L256">
        <f>VLOOKUP($B256,Totalt!$B$1:$BU$501,MATCH("total el",Totalt!$B$1:$BU$1,0),FALSE)</f>
        <v>1</v>
      </c>
      <c r="N256" s="291">
        <f t="shared" si="12"/>
        <v>2.2400000000000002</v>
      </c>
      <c r="O256" s="291">
        <f t="shared" si="13"/>
        <v>350.5</v>
      </c>
      <c r="P256" s="291">
        <f t="shared" si="14"/>
        <v>0.48399999999999999</v>
      </c>
      <c r="Q256" s="291">
        <f t="shared" si="15"/>
        <v>0.35</v>
      </c>
    </row>
    <row r="257" spans="1:17" x14ac:dyDescent="0.25">
      <c r="A257" s="2" t="s">
        <v>414</v>
      </c>
      <c r="B257" s="2" t="s">
        <v>417</v>
      </c>
      <c r="C257" t="str">
        <f>VLOOKUP($B257,Totalt!$B$1:$BU$501,MATCH("Kvalitetsgranskad:",Totalt!$B$1:$BU$1,0),FALSE)</f>
        <v>Nej</v>
      </c>
      <c r="E257" t="str">
        <f>VLOOKUP($B257,Miljö!$B$1:$AG$479,MATCH(E$1,Miljö!$B$1:$AK$1,0),FALSE)</f>
        <v>Nej</v>
      </c>
      <c r="F257" t="str">
        <f>VLOOKUP($B257,Miljö!$B$1:$J$479,MATCH("Typ av ursprungsspecificerad el   (Om inget värde anges används Nordisk residualmix, se inforuta) ()",Miljö!$B$1:$J$1,0),FALSE)</f>
        <v>-</v>
      </c>
      <c r="G257" t="str">
        <f>VLOOKUP($B257,Miljö!$B$1:$J$479,MATCH("Primärenergifaktor ()",Miljö!$B$1:$J$1,0),FALSE)</f>
        <v>-</v>
      </c>
      <c r="H257" t="str">
        <f>VLOOKUP($B257,Miljö!$B$1:$J$479,MATCH("Koldioxidekvivalenter energiomvandling (g/kwh)",Miljö!$B$1:$J$1,0),FALSE)</f>
        <v>-</v>
      </c>
      <c r="I257" t="str">
        <f>VLOOKUP($B257,Miljö!$B$1:$J$479,MATCH("Fossilandel för ursprungspecificerad el ()",Miljö!$B$1:$J$1,0),FALSE)</f>
        <v>-</v>
      </c>
      <c r="J257" t="str">
        <f>VLOOKUP($B257,Miljö!$B$1:$J$479,MATCH("Kärnkraftsandel för ursprungsspecificerad el ()",Miljö!$B$1:$J$1,0),FALSE)</f>
        <v>-</v>
      </c>
      <c r="L257">
        <f>VLOOKUP($B257,Totalt!$B$1:$BU$501,MATCH("total el",Totalt!$B$1:$BU$1,0),FALSE)</f>
        <v>0</v>
      </c>
      <c r="N257" s="291" t="str">
        <f t="shared" si="12"/>
        <v/>
      </c>
      <c r="O257" s="291" t="str">
        <f t="shared" si="13"/>
        <v/>
      </c>
      <c r="P257" s="291" t="str">
        <f t="shared" si="14"/>
        <v/>
      </c>
      <c r="Q257" s="291" t="str">
        <f t="shared" si="15"/>
        <v/>
      </c>
    </row>
    <row r="258" spans="1:17" x14ac:dyDescent="0.25">
      <c r="A258" s="2" t="s">
        <v>414</v>
      </c>
      <c r="B258" s="2" t="s">
        <v>418</v>
      </c>
      <c r="C258" t="str">
        <f>VLOOKUP($B258,Totalt!$B$1:$BU$501,MATCH("Kvalitetsgranskad:",Totalt!$B$1:$BU$1,0),FALSE)</f>
        <v>Nej</v>
      </c>
      <c r="E258" t="str">
        <f>VLOOKUP($B258,Miljö!$B$1:$AG$479,MATCH(E$1,Miljö!$B$1:$AK$1,0),FALSE)</f>
        <v>Nej</v>
      </c>
      <c r="F258" t="str">
        <f>VLOOKUP($B258,Miljö!$B$1:$J$479,MATCH("Typ av ursprungsspecificerad el   (Om inget värde anges används Nordisk residualmix, se inforuta) ()",Miljö!$B$1:$J$1,0),FALSE)</f>
        <v>-</v>
      </c>
      <c r="G258" t="str">
        <f>VLOOKUP($B258,Miljö!$B$1:$J$479,MATCH("Primärenergifaktor ()",Miljö!$B$1:$J$1,0),FALSE)</f>
        <v>-</v>
      </c>
      <c r="H258" t="str">
        <f>VLOOKUP($B258,Miljö!$B$1:$J$479,MATCH("Koldioxidekvivalenter energiomvandling (g/kwh)",Miljö!$B$1:$J$1,0),FALSE)</f>
        <v>-</v>
      </c>
      <c r="I258" t="str">
        <f>VLOOKUP($B258,Miljö!$B$1:$J$479,MATCH("Fossilandel för ursprungspecificerad el ()",Miljö!$B$1:$J$1,0),FALSE)</f>
        <v>-</v>
      </c>
      <c r="J258" t="str">
        <f>VLOOKUP($B258,Miljö!$B$1:$J$479,MATCH("Kärnkraftsandel för ursprungsspecificerad el ()",Miljö!$B$1:$J$1,0),FALSE)</f>
        <v>-</v>
      </c>
      <c r="L258">
        <f>VLOOKUP($B258,Totalt!$B$1:$BU$501,MATCH("total el",Totalt!$B$1:$BU$1,0),FALSE)</f>
        <v>0</v>
      </c>
      <c r="N258" s="291" t="str">
        <f t="shared" si="12"/>
        <v/>
      </c>
      <c r="O258" s="291" t="str">
        <f t="shared" si="13"/>
        <v/>
      </c>
      <c r="P258" s="291" t="str">
        <f t="shared" si="14"/>
        <v/>
      </c>
      <c r="Q258" s="291" t="str">
        <f t="shared" si="15"/>
        <v/>
      </c>
    </row>
    <row r="259" spans="1:17" x14ac:dyDescent="0.25">
      <c r="A259" s="2" t="s">
        <v>414</v>
      </c>
      <c r="B259" s="2" t="s">
        <v>419</v>
      </c>
      <c r="C259" t="str">
        <f>VLOOKUP($B259,Totalt!$B$1:$BU$501,MATCH("Kvalitetsgranskad:",Totalt!$B$1:$BU$1,0),FALSE)</f>
        <v>Nej</v>
      </c>
      <c r="E259" t="str">
        <f>VLOOKUP($B259,Miljö!$B$1:$AG$479,MATCH(E$1,Miljö!$B$1:$AK$1,0),FALSE)</f>
        <v>Nej</v>
      </c>
      <c r="F259" t="str">
        <f>VLOOKUP($B259,Miljö!$B$1:$J$479,MATCH("Typ av ursprungsspecificerad el   (Om inget värde anges används Nordisk residualmix, se inforuta) ()",Miljö!$B$1:$J$1,0),FALSE)</f>
        <v>-</v>
      </c>
      <c r="G259" t="str">
        <f>VLOOKUP($B259,Miljö!$B$1:$J$479,MATCH("Primärenergifaktor ()",Miljö!$B$1:$J$1,0),FALSE)</f>
        <v>-</v>
      </c>
      <c r="H259" t="str">
        <f>VLOOKUP($B259,Miljö!$B$1:$J$479,MATCH("Koldioxidekvivalenter energiomvandling (g/kwh)",Miljö!$B$1:$J$1,0),FALSE)</f>
        <v>-</v>
      </c>
      <c r="I259" t="str">
        <f>VLOOKUP($B259,Miljö!$B$1:$J$479,MATCH("Fossilandel för ursprungspecificerad el ()",Miljö!$B$1:$J$1,0),FALSE)</f>
        <v>-</v>
      </c>
      <c r="J259" t="str">
        <f>VLOOKUP($B259,Miljö!$B$1:$J$479,MATCH("Kärnkraftsandel för ursprungsspecificerad el ()",Miljö!$B$1:$J$1,0),FALSE)</f>
        <v>-</v>
      </c>
      <c r="L259">
        <f>VLOOKUP($B259,Totalt!$B$1:$BU$501,MATCH("total el",Totalt!$B$1:$BU$1,0),FALSE)</f>
        <v>0</v>
      </c>
      <c r="N259" s="291" t="str">
        <f t="shared" ref="N259:N322" si="16">IF(ISERROR($L259*G259),"",$L259*G259)</f>
        <v/>
      </c>
      <c r="O259" s="291" t="str">
        <f t="shared" ref="O259:O322" si="17">IF(ISERROR($L259*H259),"",$L259*H259)</f>
        <v/>
      </c>
      <c r="P259" s="291" t="str">
        <f t="shared" ref="P259:P322" si="18">IF(ISERROR($L259*I259),"",$L259*I259)</f>
        <v/>
      </c>
      <c r="Q259" s="291" t="str">
        <f t="shared" ref="Q259:Q322" si="19">IF(ISERROR($L259*J259),"",$L259*J259)</f>
        <v/>
      </c>
    </row>
    <row r="260" spans="1:17" x14ac:dyDescent="0.25">
      <c r="A260" s="2" t="s">
        <v>414</v>
      </c>
      <c r="B260" s="2" t="s">
        <v>420</v>
      </c>
      <c r="C260" t="str">
        <f>VLOOKUP($B260,Totalt!$B$1:$BU$501,MATCH("Kvalitetsgranskad:",Totalt!$B$1:$BU$1,0),FALSE)</f>
        <v>Nej</v>
      </c>
      <c r="E260" t="str">
        <f>VLOOKUP($B260,Miljö!$B$1:$AG$479,MATCH(E$1,Miljö!$B$1:$AK$1,0),FALSE)</f>
        <v>Nej</v>
      </c>
      <c r="F260" t="str">
        <f>VLOOKUP($B260,Miljö!$B$1:$J$479,MATCH("Typ av ursprungsspecificerad el   (Om inget värde anges används Nordisk residualmix, se inforuta) ()",Miljö!$B$1:$J$1,0),FALSE)</f>
        <v>-</v>
      </c>
      <c r="G260" t="str">
        <f>VLOOKUP($B260,Miljö!$B$1:$J$479,MATCH("Primärenergifaktor ()",Miljö!$B$1:$J$1,0),FALSE)</f>
        <v>-</v>
      </c>
      <c r="H260" t="str">
        <f>VLOOKUP($B260,Miljö!$B$1:$J$479,MATCH("Koldioxidekvivalenter energiomvandling (g/kwh)",Miljö!$B$1:$J$1,0),FALSE)</f>
        <v>-</v>
      </c>
      <c r="I260" t="str">
        <f>VLOOKUP($B260,Miljö!$B$1:$J$479,MATCH("Fossilandel för ursprungspecificerad el ()",Miljö!$B$1:$J$1,0),FALSE)</f>
        <v>-</v>
      </c>
      <c r="J260" t="str">
        <f>VLOOKUP($B260,Miljö!$B$1:$J$479,MATCH("Kärnkraftsandel för ursprungsspecificerad el ()",Miljö!$B$1:$J$1,0),FALSE)</f>
        <v>-</v>
      </c>
      <c r="L260">
        <f>VLOOKUP($B260,Totalt!$B$1:$BU$501,MATCH("total el",Totalt!$B$1:$BU$1,0),FALSE)</f>
        <v>0</v>
      </c>
      <c r="N260" s="291" t="str">
        <f t="shared" si="16"/>
        <v/>
      </c>
      <c r="O260" s="291" t="str">
        <f t="shared" si="17"/>
        <v/>
      </c>
      <c r="P260" s="291" t="str">
        <f t="shared" si="18"/>
        <v/>
      </c>
      <c r="Q260" s="291" t="str">
        <f t="shared" si="19"/>
        <v/>
      </c>
    </row>
    <row r="261" spans="1:17" x14ac:dyDescent="0.25">
      <c r="A261" s="2" t="s">
        <v>414</v>
      </c>
      <c r="B261" s="2" t="s">
        <v>421</v>
      </c>
      <c r="C261" t="str">
        <f>VLOOKUP($B261,Totalt!$B$1:$BU$501,MATCH("Kvalitetsgranskad:",Totalt!$B$1:$BU$1,0),FALSE)</f>
        <v>Nej</v>
      </c>
      <c r="E261" t="str">
        <f>VLOOKUP($B261,Miljö!$B$1:$AG$479,MATCH(E$1,Miljö!$B$1:$AK$1,0),FALSE)</f>
        <v>Nej</v>
      </c>
      <c r="F261" t="str">
        <f>VLOOKUP($B261,Miljö!$B$1:$J$479,MATCH("Typ av ursprungsspecificerad el   (Om inget värde anges används Nordisk residualmix, se inforuta) ()",Miljö!$B$1:$J$1,0),FALSE)</f>
        <v>-</v>
      </c>
      <c r="G261" t="str">
        <f>VLOOKUP($B261,Miljö!$B$1:$J$479,MATCH("Primärenergifaktor ()",Miljö!$B$1:$J$1,0),FALSE)</f>
        <v>-</v>
      </c>
      <c r="H261" t="str">
        <f>VLOOKUP($B261,Miljö!$B$1:$J$479,MATCH("Koldioxidekvivalenter energiomvandling (g/kwh)",Miljö!$B$1:$J$1,0),FALSE)</f>
        <v>-</v>
      </c>
      <c r="I261" t="str">
        <f>VLOOKUP($B261,Miljö!$B$1:$J$479,MATCH("Fossilandel för ursprungspecificerad el ()",Miljö!$B$1:$J$1,0),FALSE)</f>
        <v>-</v>
      </c>
      <c r="J261" t="str">
        <f>VLOOKUP($B261,Miljö!$B$1:$J$479,MATCH("Kärnkraftsandel för ursprungsspecificerad el ()",Miljö!$B$1:$J$1,0),FALSE)</f>
        <v>-</v>
      </c>
      <c r="L261">
        <f>VLOOKUP($B261,Totalt!$B$1:$BU$501,MATCH("total el",Totalt!$B$1:$BU$1,0),FALSE)</f>
        <v>0</v>
      </c>
      <c r="N261" s="291" t="str">
        <f t="shared" si="16"/>
        <v/>
      </c>
      <c r="O261" s="291" t="str">
        <f t="shared" si="17"/>
        <v/>
      </c>
      <c r="P261" s="291" t="str">
        <f t="shared" si="18"/>
        <v/>
      </c>
      <c r="Q261" s="291" t="str">
        <f t="shared" si="19"/>
        <v/>
      </c>
    </row>
    <row r="262" spans="1:17" x14ac:dyDescent="0.25">
      <c r="A262" s="2" t="s">
        <v>414</v>
      </c>
      <c r="B262" s="2" t="s">
        <v>422</v>
      </c>
      <c r="C262" t="str">
        <f>VLOOKUP($B262,Totalt!$B$1:$BU$501,MATCH("Kvalitetsgranskad:",Totalt!$B$1:$BU$1,0),FALSE)</f>
        <v>Nej</v>
      </c>
      <c r="E262" t="str">
        <f>VLOOKUP($B262,Miljö!$B$1:$AG$479,MATCH(E$1,Miljö!$B$1:$AK$1,0),FALSE)</f>
        <v>Nej</v>
      </c>
      <c r="F262" t="str">
        <f>VLOOKUP($B262,Miljö!$B$1:$J$479,MATCH("Typ av ursprungsspecificerad el   (Om inget värde anges används Nordisk residualmix, se inforuta) ()",Miljö!$B$1:$J$1,0),FALSE)</f>
        <v>-</v>
      </c>
      <c r="G262" t="str">
        <f>VLOOKUP($B262,Miljö!$B$1:$J$479,MATCH("Primärenergifaktor ()",Miljö!$B$1:$J$1,0),FALSE)</f>
        <v>-</v>
      </c>
      <c r="H262" t="str">
        <f>VLOOKUP($B262,Miljö!$B$1:$J$479,MATCH("Koldioxidekvivalenter energiomvandling (g/kwh)",Miljö!$B$1:$J$1,0),FALSE)</f>
        <v>-</v>
      </c>
      <c r="I262" t="str">
        <f>VLOOKUP($B262,Miljö!$B$1:$J$479,MATCH("Fossilandel för ursprungspecificerad el ()",Miljö!$B$1:$J$1,0),FALSE)</f>
        <v>-</v>
      </c>
      <c r="J262" t="str">
        <f>VLOOKUP($B262,Miljö!$B$1:$J$479,MATCH("Kärnkraftsandel för ursprungsspecificerad el ()",Miljö!$B$1:$J$1,0),FALSE)</f>
        <v>-</v>
      </c>
      <c r="L262">
        <f>VLOOKUP($B262,Totalt!$B$1:$BU$501,MATCH("total el",Totalt!$B$1:$BU$1,0),FALSE)</f>
        <v>0</v>
      </c>
      <c r="N262" s="291" t="str">
        <f t="shared" si="16"/>
        <v/>
      </c>
      <c r="O262" s="291" t="str">
        <f t="shared" si="17"/>
        <v/>
      </c>
      <c r="P262" s="291" t="str">
        <f t="shared" si="18"/>
        <v/>
      </c>
      <c r="Q262" s="291" t="str">
        <f t="shared" si="19"/>
        <v/>
      </c>
    </row>
    <row r="263" spans="1:17" x14ac:dyDescent="0.25">
      <c r="A263" s="2" t="s">
        <v>414</v>
      </c>
      <c r="B263" s="2" t="s">
        <v>423</v>
      </c>
      <c r="C263" t="str">
        <f>VLOOKUP($B263,Totalt!$B$1:$BU$501,MATCH("Kvalitetsgranskad:",Totalt!$B$1:$BU$1,0),FALSE)</f>
        <v>Nej</v>
      </c>
      <c r="E263" t="str">
        <f>VLOOKUP($B263,Miljö!$B$1:$AG$479,MATCH(E$1,Miljö!$B$1:$AK$1,0),FALSE)</f>
        <v>Nej</v>
      </c>
      <c r="F263" t="str">
        <f>VLOOKUP($B263,Miljö!$B$1:$J$479,MATCH("Typ av ursprungsspecificerad el   (Om inget värde anges används Nordisk residualmix, se inforuta) ()",Miljö!$B$1:$J$1,0),FALSE)</f>
        <v>-</v>
      </c>
      <c r="G263" t="str">
        <f>VLOOKUP($B263,Miljö!$B$1:$J$479,MATCH("Primärenergifaktor ()",Miljö!$B$1:$J$1,0),FALSE)</f>
        <v>-</v>
      </c>
      <c r="H263" t="str">
        <f>VLOOKUP($B263,Miljö!$B$1:$J$479,MATCH("Koldioxidekvivalenter energiomvandling (g/kwh)",Miljö!$B$1:$J$1,0),FALSE)</f>
        <v>-</v>
      </c>
      <c r="I263" t="str">
        <f>VLOOKUP($B263,Miljö!$B$1:$J$479,MATCH("Fossilandel för ursprungspecificerad el ()",Miljö!$B$1:$J$1,0),FALSE)</f>
        <v>-</v>
      </c>
      <c r="J263" t="str">
        <f>VLOOKUP($B263,Miljö!$B$1:$J$479,MATCH("Kärnkraftsandel för ursprungsspecificerad el ()",Miljö!$B$1:$J$1,0),FALSE)</f>
        <v>-</v>
      </c>
      <c r="L263">
        <f>VLOOKUP($B263,Totalt!$B$1:$BU$501,MATCH("total el",Totalt!$B$1:$BU$1,0),FALSE)</f>
        <v>0</v>
      </c>
      <c r="N263" s="291" t="str">
        <f t="shared" si="16"/>
        <v/>
      </c>
      <c r="O263" s="291" t="str">
        <f t="shared" si="17"/>
        <v/>
      </c>
      <c r="P263" s="291" t="str">
        <f t="shared" si="18"/>
        <v/>
      </c>
      <c r="Q263" s="291" t="str">
        <f t="shared" si="19"/>
        <v/>
      </c>
    </row>
    <row r="264" spans="1:17" x14ac:dyDescent="0.25">
      <c r="A264" s="2" t="s">
        <v>414</v>
      </c>
      <c r="B264" s="2" t="s">
        <v>424</v>
      </c>
      <c r="C264" t="str">
        <f>VLOOKUP($B264,Totalt!$B$1:$BU$501,MATCH("Kvalitetsgranskad:",Totalt!$B$1:$BU$1,0),FALSE)</f>
        <v>Nej</v>
      </c>
      <c r="E264" t="str">
        <f>VLOOKUP($B264,Miljö!$B$1:$AG$479,MATCH(E$1,Miljö!$B$1:$AK$1,0),FALSE)</f>
        <v>Nej</v>
      </c>
      <c r="F264" t="str">
        <f>VLOOKUP($B264,Miljö!$B$1:$J$479,MATCH("Typ av ursprungsspecificerad el   (Om inget värde anges används Nordisk residualmix, se inforuta) ()",Miljö!$B$1:$J$1,0),FALSE)</f>
        <v>-</v>
      </c>
      <c r="G264" t="str">
        <f>VLOOKUP($B264,Miljö!$B$1:$J$479,MATCH("Primärenergifaktor ()",Miljö!$B$1:$J$1,0),FALSE)</f>
        <v>-</v>
      </c>
      <c r="H264" t="str">
        <f>VLOOKUP($B264,Miljö!$B$1:$J$479,MATCH("Koldioxidekvivalenter energiomvandling (g/kwh)",Miljö!$B$1:$J$1,0),FALSE)</f>
        <v>-</v>
      </c>
      <c r="I264" t="str">
        <f>VLOOKUP($B264,Miljö!$B$1:$J$479,MATCH("Fossilandel för ursprungspecificerad el ()",Miljö!$B$1:$J$1,0),FALSE)</f>
        <v>-</v>
      </c>
      <c r="J264" t="str">
        <f>VLOOKUP($B264,Miljö!$B$1:$J$479,MATCH("Kärnkraftsandel för ursprungsspecificerad el ()",Miljö!$B$1:$J$1,0),FALSE)</f>
        <v>-</v>
      </c>
      <c r="L264">
        <f>VLOOKUP($B264,Totalt!$B$1:$BU$501,MATCH("total el",Totalt!$B$1:$BU$1,0),FALSE)</f>
        <v>0</v>
      </c>
      <c r="N264" s="291" t="str">
        <f t="shared" si="16"/>
        <v/>
      </c>
      <c r="O264" s="291" t="str">
        <f t="shared" si="17"/>
        <v/>
      </c>
      <c r="P264" s="291" t="str">
        <f t="shared" si="18"/>
        <v/>
      </c>
      <c r="Q264" s="291" t="str">
        <f t="shared" si="19"/>
        <v/>
      </c>
    </row>
    <row r="265" spans="1:17" x14ac:dyDescent="0.25">
      <c r="A265" s="2" t="s">
        <v>414</v>
      </c>
      <c r="B265" s="2" t="s">
        <v>425</v>
      </c>
      <c r="C265" t="str">
        <f>VLOOKUP($B265,Totalt!$B$1:$BU$501,MATCH("Kvalitetsgranskad:",Totalt!$B$1:$BU$1,0),FALSE)</f>
        <v>Nej</v>
      </c>
      <c r="E265" t="str">
        <f>VLOOKUP($B265,Miljö!$B$1:$AG$479,MATCH(E$1,Miljö!$B$1:$AK$1,0),FALSE)</f>
        <v>Nej</v>
      </c>
      <c r="F265" t="str">
        <f>VLOOKUP($B265,Miljö!$B$1:$J$479,MATCH("Typ av ursprungsspecificerad el   (Om inget värde anges används Nordisk residualmix, se inforuta) ()",Miljö!$B$1:$J$1,0),FALSE)</f>
        <v>-</v>
      </c>
      <c r="G265" t="str">
        <f>VLOOKUP($B265,Miljö!$B$1:$J$479,MATCH("Primärenergifaktor ()",Miljö!$B$1:$J$1,0),FALSE)</f>
        <v>-</v>
      </c>
      <c r="H265" t="str">
        <f>VLOOKUP($B265,Miljö!$B$1:$J$479,MATCH("Koldioxidekvivalenter energiomvandling (g/kwh)",Miljö!$B$1:$J$1,0),FALSE)</f>
        <v>-</v>
      </c>
      <c r="I265" t="str">
        <f>VLOOKUP($B265,Miljö!$B$1:$J$479,MATCH("Fossilandel för ursprungspecificerad el ()",Miljö!$B$1:$J$1,0),FALSE)</f>
        <v>-</v>
      </c>
      <c r="J265" t="str">
        <f>VLOOKUP($B265,Miljö!$B$1:$J$479,MATCH("Kärnkraftsandel för ursprungsspecificerad el ()",Miljö!$B$1:$J$1,0),FALSE)</f>
        <v>-</v>
      </c>
      <c r="L265">
        <f>VLOOKUP($B265,Totalt!$B$1:$BU$501,MATCH("total el",Totalt!$B$1:$BU$1,0),FALSE)</f>
        <v>0</v>
      </c>
      <c r="N265" s="291" t="str">
        <f t="shared" si="16"/>
        <v/>
      </c>
      <c r="O265" s="291" t="str">
        <f t="shared" si="17"/>
        <v/>
      </c>
      <c r="P265" s="291" t="str">
        <f t="shared" si="18"/>
        <v/>
      </c>
      <c r="Q265" s="291" t="str">
        <f t="shared" si="19"/>
        <v/>
      </c>
    </row>
    <row r="266" spans="1:17" x14ac:dyDescent="0.25">
      <c r="A266" s="2" t="s">
        <v>414</v>
      </c>
      <c r="B266" s="2" t="s">
        <v>426</v>
      </c>
      <c r="C266" t="str">
        <f>VLOOKUP($B266,Totalt!$B$1:$BU$501,MATCH("Kvalitetsgranskad:",Totalt!$B$1:$BU$1,0),FALSE)</f>
        <v>Nej</v>
      </c>
      <c r="E266" t="str">
        <f>VLOOKUP($B266,Miljö!$B$1:$AG$479,MATCH(E$1,Miljö!$B$1:$AK$1,0),FALSE)</f>
        <v>Nej</v>
      </c>
      <c r="F266" t="str">
        <f>VLOOKUP($B266,Miljö!$B$1:$J$479,MATCH("Typ av ursprungsspecificerad el   (Om inget värde anges används Nordisk residualmix, se inforuta) ()",Miljö!$B$1:$J$1,0),FALSE)</f>
        <v>-</v>
      </c>
      <c r="G266" t="str">
        <f>VLOOKUP($B266,Miljö!$B$1:$J$479,MATCH("Primärenergifaktor ()",Miljö!$B$1:$J$1,0),FALSE)</f>
        <v>-</v>
      </c>
      <c r="H266" t="str">
        <f>VLOOKUP($B266,Miljö!$B$1:$J$479,MATCH("Koldioxidekvivalenter energiomvandling (g/kwh)",Miljö!$B$1:$J$1,0),FALSE)</f>
        <v>-</v>
      </c>
      <c r="I266" t="str">
        <f>VLOOKUP($B266,Miljö!$B$1:$J$479,MATCH("Fossilandel för ursprungspecificerad el ()",Miljö!$B$1:$J$1,0),FALSE)</f>
        <v>-</v>
      </c>
      <c r="J266" t="str">
        <f>VLOOKUP($B266,Miljö!$B$1:$J$479,MATCH("Kärnkraftsandel för ursprungsspecificerad el ()",Miljö!$B$1:$J$1,0),FALSE)</f>
        <v>-</v>
      </c>
      <c r="L266">
        <f>VLOOKUP($B266,Totalt!$B$1:$BU$501,MATCH("total el",Totalt!$B$1:$BU$1,0),FALSE)</f>
        <v>0</v>
      </c>
      <c r="N266" s="291" t="str">
        <f t="shared" si="16"/>
        <v/>
      </c>
      <c r="O266" s="291" t="str">
        <f t="shared" si="17"/>
        <v/>
      </c>
      <c r="P266" s="291" t="str">
        <f t="shared" si="18"/>
        <v/>
      </c>
      <c r="Q266" s="291" t="str">
        <f t="shared" si="19"/>
        <v/>
      </c>
    </row>
    <row r="267" spans="1:17" x14ac:dyDescent="0.25">
      <c r="A267" s="2" t="s">
        <v>414</v>
      </c>
      <c r="B267" s="2" t="s">
        <v>427</v>
      </c>
      <c r="C267" t="str">
        <f>VLOOKUP($B267,Totalt!$B$1:$BU$501,MATCH("Kvalitetsgranskad:",Totalt!$B$1:$BU$1,0),FALSE)</f>
        <v>Nej</v>
      </c>
      <c r="E267" t="str">
        <f>VLOOKUP($B267,Miljö!$B$1:$AG$479,MATCH(E$1,Miljö!$B$1:$AK$1,0),FALSE)</f>
        <v>Nej</v>
      </c>
      <c r="F267" t="str">
        <f>VLOOKUP($B267,Miljö!$B$1:$J$479,MATCH("Typ av ursprungsspecificerad el   (Om inget värde anges används Nordisk residualmix, se inforuta) ()",Miljö!$B$1:$J$1,0),FALSE)</f>
        <v>-</v>
      </c>
      <c r="G267" t="str">
        <f>VLOOKUP($B267,Miljö!$B$1:$J$479,MATCH("Primärenergifaktor ()",Miljö!$B$1:$J$1,0),FALSE)</f>
        <v>-</v>
      </c>
      <c r="H267" t="str">
        <f>VLOOKUP($B267,Miljö!$B$1:$J$479,MATCH("Koldioxidekvivalenter energiomvandling (g/kwh)",Miljö!$B$1:$J$1,0),FALSE)</f>
        <v>-</v>
      </c>
      <c r="I267" t="str">
        <f>VLOOKUP($B267,Miljö!$B$1:$J$479,MATCH("Fossilandel för ursprungspecificerad el ()",Miljö!$B$1:$J$1,0),FALSE)</f>
        <v>-</v>
      </c>
      <c r="J267" t="str">
        <f>VLOOKUP($B267,Miljö!$B$1:$J$479,MATCH("Kärnkraftsandel för ursprungsspecificerad el ()",Miljö!$B$1:$J$1,0),FALSE)</f>
        <v>-</v>
      </c>
      <c r="L267">
        <f>VLOOKUP($B267,Totalt!$B$1:$BU$501,MATCH("total el",Totalt!$B$1:$BU$1,0),FALSE)</f>
        <v>0</v>
      </c>
      <c r="N267" s="291" t="str">
        <f t="shared" si="16"/>
        <v/>
      </c>
      <c r="O267" s="291" t="str">
        <f t="shared" si="17"/>
        <v/>
      </c>
      <c r="P267" s="291" t="str">
        <f t="shared" si="18"/>
        <v/>
      </c>
      <c r="Q267" s="291" t="str">
        <f t="shared" si="19"/>
        <v/>
      </c>
    </row>
    <row r="268" spans="1:17" x14ac:dyDescent="0.25">
      <c r="A268" s="2" t="s">
        <v>414</v>
      </c>
      <c r="B268" s="2" t="s">
        <v>20</v>
      </c>
      <c r="C268" t="str">
        <f>VLOOKUP($B268,Totalt!$B$1:$BU$501,MATCH("Kvalitetsgranskad:",Totalt!$B$1:$BU$1,0),FALSE)</f>
        <v>Nej</v>
      </c>
      <c r="E268" t="str">
        <f>VLOOKUP($B268,Miljö!$B$1:$AG$479,MATCH(E$1,Miljö!$B$1:$AK$1,0),FALSE)</f>
        <v>Nej</v>
      </c>
      <c r="F268" t="str">
        <f>VLOOKUP($B268,Miljö!$B$1:$J$479,MATCH("Typ av ursprungsspecificerad el   (Om inget värde anges används Nordisk residualmix, se inforuta) ()",Miljö!$B$1:$J$1,0),FALSE)</f>
        <v>-</v>
      </c>
      <c r="G268" t="str">
        <f>VLOOKUP($B268,Miljö!$B$1:$J$479,MATCH("Primärenergifaktor ()",Miljö!$B$1:$J$1,0),FALSE)</f>
        <v>-</v>
      </c>
      <c r="H268" t="str">
        <f>VLOOKUP($B268,Miljö!$B$1:$J$479,MATCH("Koldioxidekvivalenter energiomvandling (g/kwh)",Miljö!$B$1:$J$1,0),FALSE)</f>
        <v>-</v>
      </c>
      <c r="I268" t="str">
        <f>VLOOKUP($B268,Miljö!$B$1:$J$479,MATCH("Fossilandel för ursprungspecificerad el ()",Miljö!$B$1:$J$1,0),FALSE)</f>
        <v>-</v>
      </c>
      <c r="J268" t="str">
        <f>VLOOKUP($B268,Miljö!$B$1:$J$479,MATCH("Kärnkraftsandel för ursprungsspecificerad el ()",Miljö!$B$1:$J$1,0),FALSE)</f>
        <v>-</v>
      </c>
      <c r="L268">
        <f>VLOOKUP($B268,Totalt!$B$1:$BU$501,MATCH("total el",Totalt!$B$1:$BU$1,0),FALSE)</f>
        <v>0</v>
      </c>
      <c r="N268" s="291" t="str">
        <f t="shared" si="16"/>
        <v/>
      </c>
      <c r="O268" s="291" t="str">
        <f t="shared" si="17"/>
        <v/>
      </c>
      <c r="P268" s="291" t="str">
        <f t="shared" si="18"/>
        <v/>
      </c>
      <c r="Q268" s="291" t="str">
        <f t="shared" si="19"/>
        <v/>
      </c>
    </row>
    <row r="269" spans="1:17" x14ac:dyDescent="0.25">
      <c r="A269" s="2" t="s">
        <v>428</v>
      </c>
      <c r="B269" s="2" t="s">
        <v>429</v>
      </c>
      <c r="C269" t="str">
        <f>VLOOKUP($B269,Totalt!$B$1:$BU$501,MATCH("Kvalitetsgranskad:",Totalt!$B$1:$BU$1,0),FALSE)</f>
        <v>Ja</v>
      </c>
      <c r="E269" t="str">
        <f>VLOOKUP($B269,Miljö!$B$1:$AG$479,MATCH(E$1,Miljö!$B$1:$AK$1,0),FALSE)</f>
        <v>Ja</v>
      </c>
      <c r="F269" t="str">
        <f>VLOOKUP($B269,Miljö!$B$1:$J$479,MATCH("Typ av ursprungsspecificerad el   (Om inget värde anges används Nordisk residualmix, se inforuta) ()",Miljö!$B$1:$J$1,0),FALSE)</f>
        <v>'Bra Miljöval'</v>
      </c>
      <c r="G269">
        <f>VLOOKUP($B269,Miljö!$B$1:$J$479,MATCH("Primärenergifaktor ()",Miljö!$B$1:$J$1,0),FALSE)</f>
        <v>1.1000000000000001</v>
      </c>
      <c r="H269">
        <f>VLOOKUP($B269,Miljö!$B$1:$J$479,MATCH("Koldioxidekvivalenter energiomvandling (g/kwh)",Miljö!$B$1:$J$1,0),FALSE)</f>
        <v>1.3</v>
      </c>
      <c r="I269">
        <f>VLOOKUP($B269,Miljö!$B$1:$J$479,MATCH("Fossilandel för ursprungspecificerad el ()",Miljö!$B$1:$J$1,0),FALSE)</f>
        <v>0</v>
      </c>
      <c r="J269">
        <f>VLOOKUP($B269,Miljö!$B$1:$J$479,MATCH("Kärnkraftsandel för ursprungsspecificerad el ()",Miljö!$B$1:$J$1,0),FALSE)</f>
        <v>0</v>
      </c>
      <c r="L269">
        <f>VLOOKUP($B269,Totalt!$B$1:$BU$501,MATCH("total el",Totalt!$B$1:$BU$1,0),FALSE)</f>
        <v>0.39</v>
      </c>
      <c r="N269" s="291">
        <f t="shared" si="16"/>
        <v>0.42900000000000005</v>
      </c>
      <c r="O269" s="291">
        <f t="shared" si="17"/>
        <v>0.50700000000000001</v>
      </c>
      <c r="P269" s="291">
        <f t="shared" si="18"/>
        <v>0</v>
      </c>
      <c r="Q269" s="291">
        <f t="shared" si="19"/>
        <v>0</v>
      </c>
    </row>
    <row r="270" spans="1:17" x14ac:dyDescent="0.25">
      <c r="A270" s="2" t="s">
        <v>428</v>
      </c>
      <c r="B270" s="2" t="s">
        <v>430</v>
      </c>
      <c r="C270" t="str">
        <f>VLOOKUP($B270,Totalt!$B$1:$BU$501,MATCH("Kvalitetsgranskad:",Totalt!$B$1:$BU$1,0),FALSE)</f>
        <v>Ja</v>
      </c>
      <c r="E270" t="str">
        <f>VLOOKUP($B270,Miljö!$B$1:$AG$479,MATCH(E$1,Miljö!$B$1:$AK$1,0),FALSE)</f>
        <v>Ja</v>
      </c>
      <c r="F270" t="str">
        <f>VLOOKUP($B270,Miljö!$B$1:$J$479,MATCH("Typ av ursprungsspecificerad el   (Om inget värde anges används Nordisk residualmix, se inforuta) ()",Miljö!$B$1:$J$1,0),FALSE)</f>
        <v>'Bra Miljöval'</v>
      </c>
      <c r="G270">
        <f>VLOOKUP($B270,Miljö!$B$1:$J$479,MATCH("Primärenergifaktor ()",Miljö!$B$1:$J$1,0),FALSE)</f>
        <v>1.1000000000000001</v>
      </c>
      <c r="H270">
        <f>VLOOKUP($B270,Miljö!$B$1:$J$479,MATCH("Koldioxidekvivalenter energiomvandling (g/kwh)",Miljö!$B$1:$J$1,0),FALSE)</f>
        <v>1.3</v>
      </c>
      <c r="I270">
        <f>VLOOKUP($B270,Miljö!$B$1:$J$479,MATCH("Fossilandel för ursprungspecificerad el ()",Miljö!$B$1:$J$1,0),FALSE)</f>
        <v>0</v>
      </c>
      <c r="J270">
        <f>VLOOKUP($B270,Miljö!$B$1:$J$479,MATCH("Kärnkraftsandel för ursprungsspecificerad el ()",Miljö!$B$1:$J$1,0),FALSE)</f>
        <v>0</v>
      </c>
      <c r="L270">
        <f>VLOOKUP($B270,Totalt!$B$1:$BU$501,MATCH("total el",Totalt!$B$1:$BU$1,0),FALSE)</f>
        <v>2.2999999999999998</v>
      </c>
      <c r="N270" s="291">
        <f t="shared" si="16"/>
        <v>2.5299999999999998</v>
      </c>
      <c r="O270" s="291">
        <f t="shared" si="17"/>
        <v>2.9899999999999998</v>
      </c>
      <c r="P270" s="291">
        <f t="shared" si="18"/>
        <v>0</v>
      </c>
      <c r="Q270" s="291">
        <f t="shared" si="19"/>
        <v>0</v>
      </c>
    </row>
    <row r="271" spans="1:17" x14ac:dyDescent="0.25">
      <c r="A271" s="2" t="s">
        <v>431</v>
      </c>
      <c r="B271" s="2" t="s">
        <v>432</v>
      </c>
      <c r="C271" t="str">
        <f>VLOOKUP($B271,Totalt!$B$1:$BU$501,MATCH("Kvalitetsgranskad:",Totalt!$B$1:$BU$1,0),FALSE)</f>
        <v>Nej</v>
      </c>
      <c r="E271" t="str">
        <f>VLOOKUP($B271,Miljö!$B$1:$AG$479,MATCH(E$1,Miljö!$B$1:$AK$1,0),FALSE)</f>
        <v>Nej</v>
      </c>
      <c r="F271" t="str">
        <f>VLOOKUP($B271,Miljö!$B$1:$J$479,MATCH("Typ av ursprungsspecificerad el   (Om inget värde anges används Nordisk residualmix, se inforuta) ()",Miljö!$B$1:$J$1,0),FALSE)</f>
        <v>-</v>
      </c>
      <c r="G271" t="str">
        <f>VLOOKUP($B271,Miljö!$B$1:$J$479,MATCH("Primärenergifaktor ()",Miljö!$B$1:$J$1,0),FALSE)</f>
        <v>-</v>
      </c>
      <c r="H271" t="str">
        <f>VLOOKUP($B271,Miljö!$B$1:$J$479,MATCH("Koldioxidekvivalenter energiomvandling (g/kwh)",Miljö!$B$1:$J$1,0),FALSE)</f>
        <v>-</v>
      </c>
      <c r="I271" t="str">
        <f>VLOOKUP($B271,Miljö!$B$1:$J$479,MATCH("Fossilandel för ursprungspecificerad el ()",Miljö!$B$1:$J$1,0),FALSE)</f>
        <v>-</v>
      </c>
      <c r="J271" t="str">
        <f>VLOOKUP($B271,Miljö!$B$1:$J$479,MATCH("Kärnkraftsandel för ursprungsspecificerad el ()",Miljö!$B$1:$J$1,0),FALSE)</f>
        <v>-</v>
      </c>
      <c r="L271">
        <f>VLOOKUP($B271,Totalt!$B$1:$BU$501,MATCH("total el",Totalt!$B$1:$BU$1,0),FALSE)</f>
        <v>0</v>
      </c>
      <c r="N271" s="291" t="str">
        <f t="shared" si="16"/>
        <v/>
      </c>
      <c r="O271" s="291" t="str">
        <f t="shared" si="17"/>
        <v/>
      </c>
      <c r="P271" s="291" t="str">
        <f t="shared" si="18"/>
        <v/>
      </c>
      <c r="Q271" s="291" t="str">
        <f t="shared" si="19"/>
        <v/>
      </c>
    </row>
    <row r="272" spans="1:17" x14ac:dyDescent="0.25">
      <c r="A272" s="2" t="s">
        <v>433</v>
      </c>
      <c r="B272" s="2" t="s">
        <v>434</v>
      </c>
      <c r="C272" t="str">
        <f>VLOOKUP($B272,Totalt!$B$1:$BU$501,MATCH("Kvalitetsgranskad:",Totalt!$B$1:$BU$1,0),FALSE)</f>
        <v>Ja</v>
      </c>
      <c r="E272" t="str">
        <f>VLOOKUP($B272,Miljö!$B$1:$AG$479,MATCH(E$1,Miljö!$B$1:$AK$1,0),FALSE)</f>
        <v>Ja</v>
      </c>
      <c r="F272" t="str">
        <f>VLOOKUP($B272,Miljö!$B$1:$J$479,MATCH("Typ av ursprungsspecificerad el   (Om inget värde anges används Nordisk residualmix, se inforuta) ()",Miljö!$B$1:$J$1,0),FALSE)</f>
        <v>-</v>
      </c>
      <c r="G272">
        <f>VLOOKUP($B272,Miljö!$B$1:$J$479,MATCH("Primärenergifaktor ()",Miljö!$B$1:$J$1,0),FALSE)</f>
        <v>1.1000000000000001</v>
      </c>
      <c r="H272">
        <f>VLOOKUP($B272,Miljö!$B$1:$J$479,MATCH("Koldioxidekvivalenter energiomvandling (g/kwh)",Miljö!$B$1:$J$1,0),FALSE)</f>
        <v>0</v>
      </c>
      <c r="I272">
        <f>VLOOKUP($B272,Miljö!$B$1:$J$479,MATCH("Fossilandel för ursprungspecificerad el ()",Miljö!$B$1:$J$1,0),FALSE)</f>
        <v>0</v>
      </c>
      <c r="J272">
        <f>VLOOKUP($B272,Miljö!$B$1:$J$479,MATCH("Kärnkraftsandel för ursprungsspecificerad el ()",Miljö!$B$1:$J$1,0),FALSE)</f>
        <v>0</v>
      </c>
      <c r="L272">
        <f>VLOOKUP($B272,Totalt!$B$1:$BU$501,MATCH("total el",Totalt!$B$1:$BU$1,0),FALSE)</f>
        <v>0.92500000000000004</v>
      </c>
      <c r="N272" s="291">
        <f t="shared" si="16"/>
        <v>1.0175000000000001</v>
      </c>
      <c r="O272" s="291">
        <f t="shared" si="17"/>
        <v>0</v>
      </c>
      <c r="P272" s="291">
        <f t="shared" si="18"/>
        <v>0</v>
      </c>
      <c r="Q272" s="291">
        <f t="shared" si="19"/>
        <v>0</v>
      </c>
    </row>
    <row r="273" spans="1:17" x14ac:dyDescent="0.25">
      <c r="A273" s="2" t="s">
        <v>435</v>
      </c>
      <c r="B273" s="2" t="s">
        <v>436</v>
      </c>
      <c r="C273" t="str">
        <f>VLOOKUP($B273,Totalt!$B$1:$BU$501,MATCH("Kvalitetsgranskad:",Totalt!$B$1:$BU$1,0),FALSE)</f>
        <v>Ja</v>
      </c>
      <c r="E273" t="str">
        <f>VLOOKUP($B273,Miljö!$B$1:$AG$479,MATCH(E$1,Miljö!$B$1:$AK$1,0),FALSE)</f>
        <v>Nej</v>
      </c>
      <c r="F273" t="str">
        <f>VLOOKUP($B273,Miljö!$B$1:$J$479,MATCH("Typ av ursprungsspecificerad el   (Om inget värde anges används Nordisk residualmix, se inforuta) ()",Miljö!$B$1:$J$1,0),FALSE)</f>
        <v>-</v>
      </c>
      <c r="G273">
        <f>VLOOKUP($B273,Miljö!$B$1:$J$479,MATCH("Primärenergifaktor ()",Miljö!$B$1:$J$1,0),FALSE)</f>
        <v>2.2400000000000002</v>
      </c>
      <c r="H273">
        <f>VLOOKUP($B273,Miljö!$B$1:$J$479,MATCH("Koldioxidekvivalenter energiomvandling (g/kwh)",Miljö!$B$1:$J$1,0),FALSE)</f>
        <v>350.5</v>
      </c>
      <c r="I273">
        <f>VLOOKUP($B273,Miljö!$B$1:$J$479,MATCH("Fossilandel för ursprungspecificerad el ()",Miljö!$B$1:$J$1,0),FALSE)</f>
        <v>0.48399999999999999</v>
      </c>
      <c r="J273">
        <f>VLOOKUP($B273,Miljö!$B$1:$J$479,MATCH("Kärnkraftsandel för ursprungsspecificerad el ()",Miljö!$B$1:$J$1,0),FALSE)</f>
        <v>0.35</v>
      </c>
      <c r="L273">
        <f>VLOOKUP($B273,Totalt!$B$1:$BU$501,MATCH("total el",Totalt!$B$1:$BU$1,0),FALSE)</f>
        <v>8.5</v>
      </c>
      <c r="N273" s="291">
        <f t="shared" si="16"/>
        <v>19.040000000000003</v>
      </c>
      <c r="O273" s="291">
        <f t="shared" si="17"/>
        <v>2979.25</v>
      </c>
      <c r="P273" s="291">
        <f t="shared" si="18"/>
        <v>4.1139999999999999</v>
      </c>
      <c r="Q273" s="291">
        <f t="shared" si="19"/>
        <v>2.9749999999999996</v>
      </c>
    </row>
    <row r="274" spans="1:17" x14ac:dyDescent="0.25">
      <c r="A274" s="2" t="s">
        <v>437</v>
      </c>
      <c r="B274" s="2" t="s">
        <v>438</v>
      </c>
      <c r="C274" t="str">
        <f>VLOOKUP($B274,Totalt!$B$1:$BU$501,MATCH("Kvalitetsgranskad:",Totalt!$B$1:$BU$1,0),FALSE)</f>
        <v>Ja</v>
      </c>
      <c r="E274" t="str">
        <f>VLOOKUP($B274,Miljö!$B$1:$AG$479,MATCH(E$1,Miljö!$B$1:$AK$1,0),FALSE)</f>
        <v>Nej</v>
      </c>
      <c r="F274" t="str">
        <f>VLOOKUP($B274,Miljö!$B$1:$J$479,MATCH("Typ av ursprungsspecificerad el   (Om inget värde anges används Nordisk residualmix, se inforuta) ()",Miljö!$B$1:$J$1,0),FALSE)</f>
        <v>'Residualmix'</v>
      </c>
      <c r="G274">
        <f>VLOOKUP($B274,Miljö!$B$1:$J$479,MATCH("Primärenergifaktor ()",Miljö!$B$1:$J$1,0),FALSE)</f>
        <v>2.2400000000000002</v>
      </c>
      <c r="H274">
        <f>VLOOKUP($B274,Miljö!$B$1:$J$479,MATCH("Koldioxidekvivalenter energiomvandling (g/kwh)",Miljö!$B$1:$J$1,0),FALSE)</f>
        <v>350.5</v>
      </c>
      <c r="I274">
        <f>VLOOKUP($B274,Miljö!$B$1:$J$479,MATCH("Fossilandel för ursprungspecificerad el ()",Miljö!$B$1:$J$1,0),FALSE)</f>
        <v>0.48399999999999999</v>
      </c>
      <c r="J274">
        <f>VLOOKUP($B274,Miljö!$B$1:$J$479,MATCH("Kärnkraftsandel för ursprungsspecificerad el ()",Miljö!$B$1:$J$1,0),FALSE)</f>
        <v>0.35</v>
      </c>
      <c r="L274">
        <f>VLOOKUP($B274,Totalt!$B$1:$BU$501,MATCH("total el",Totalt!$B$1:$BU$1,0),FALSE)</f>
        <v>1.91</v>
      </c>
      <c r="N274" s="291">
        <f t="shared" si="16"/>
        <v>4.2784000000000004</v>
      </c>
      <c r="O274" s="291">
        <f t="shared" si="17"/>
        <v>669.45499999999993</v>
      </c>
      <c r="P274" s="291">
        <f t="shared" si="18"/>
        <v>0.92443999999999993</v>
      </c>
      <c r="Q274" s="291">
        <f t="shared" si="19"/>
        <v>0.66849999999999998</v>
      </c>
    </row>
    <row r="275" spans="1:17" x14ac:dyDescent="0.25">
      <c r="A275" s="2" t="s">
        <v>439</v>
      </c>
      <c r="B275" s="2" t="s">
        <v>440</v>
      </c>
      <c r="C275" t="str">
        <f>VLOOKUP($B275,Totalt!$B$1:$BU$501,MATCH("Kvalitetsgranskad:",Totalt!$B$1:$BU$1,0),FALSE)</f>
        <v>Ja</v>
      </c>
      <c r="E275" t="str">
        <f>VLOOKUP($B275,Miljö!$B$1:$AG$479,MATCH(E$1,Miljö!$B$1:$AK$1,0),FALSE)</f>
        <v>Ja</v>
      </c>
      <c r="F275" t="str">
        <f>VLOOKUP($B275,Miljö!$B$1:$J$479,MATCH("Typ av ursprungsspecificerad el   (Om inget värde anges används Nordisk residualmix, se inforuta) ()",Miljö!$B$1:$J$1,0),FALSE)</f>
        <v>'Vatten. vind. bio'</v>
      </c>
      <c r="G275">
        <f>VLOOKUP($B275,Miljö!$B$1:$J$479,MATCH("Primärenergifaktor ()",Miljö!$B$1:$J$1,0),FALSE)</f>
        <v>0.99</v>
      </c>
      <c r="H275">
        <f>VLOOKUP($B275,Miljö!$B$1:$J$479,MATCH("Koldioxidekvivalenter energiomvandling (g/kwh)",Miljö!$B$1:$J$1,0),FALSE)</f>
        <v>0</v>
      </c>
      <c r="I275">
        <f>VLOOKUP($B275,Miljö!$B$1:$J$479,MATCH("Fossilandel för ursprungspecificerad el ()",Miljö!$B$1:$J$1,0),FALSE)</f>
        <v>0</v>
      </c>
      <c r="J275">
        <f>VLOOKUP($B275,Miljö!$B$1:$J$479,MATCH("Kärnkraftsandel för ursprungsspecificerad el ()",Miljö!$B$1:$J$1,0),FALSE)</f>
        <v>0</v>
      </c>
      <c r="L275">
        <f>VLOOKUP($B275,Totalt!$B$1:$BU$501,MATCH("total el",Totalt!$B$1:$BU$1,0),FALSE)</f>
        <v>0.13200000000000001</v>
      </c>
      <c r="N275" s="291">
        <f t="shared" si="16"/>
        <v>0.13068000000000002</v>
      </c>
      <c r="O275" s="291">
        <f t="shared" si="17"/>
        <v>0</v>
      </c>
      <c r="P275" s="291">
        <f t="shared" si="18"/>
        <v>0</v>
      </c>
      <c r="Q275" s="291">
        <f t="shared" si="19"/>
        <v>0</v>
      </c>
    </row>
    <row r="276" spans="1:17" x14ac:dyDescent="0.25">
      <c r="A276" s="2" t="s">
        <v>439</v>
      </c>
      <c r="B276" s="2" t="s">
        <v>441</v>
      </c>
      <c r="C276" t="str">
        <f>VLOOKUP($B276,Totalt!$B$1:$BU$501,MATCH("Kvalitetsgranskad:",Totalt!$B$1:$BU$1,0),FALSE)</f>
        <v>Ja</v>
      </c>
      <c r="E276" t="str">
        <f>VLOOKUP($B276,Miljö!$B$1:$AG$479,MATCH(E$1,Miljö!$B$1:$AK$1,0),FALSE)</f>
        <v>Ja</v>
      </c>
      <c r="F276" t="str">
        <f>VLOOKUP($B276,Miljö!$B$1:$J$479,MATCH("Typ av ursprungsspecificerad el   (Om inget värde anges används Nordisk residualmix, se inforuta) ()",Miljö!$B$1:$J$1,0),FALSE)</f>
        <v>'vatten. vind. bio'</v>
      </c>
      <c r="G276">
        <f>VLOOKUP($B276,Miljö!$B$1:$J$479,MATCH("Primärenergifaktor ()",Miljö!$B$1:$J$1,0),FALSE)</f>
        <v>0.99</v>
      </c>
      <c r="H276">
        <f>VLOOKUP($B276,Miljö!$B$1:$J$479,MATCH("Koldioxidekvivalenter energiomvandling (g/kwh)",Miljö!$B$1:$J$1,0),FALSE)</f>
        <v>0</v>
      </c>
      <c r="I276">
        <f>VLOOKUP($B276,Miljö!$B$1:$J$479,MATCH("Fossilandel för ursprungspecificerad el ()",Miljö!$B$1:$J$1,0),FALSE)</f>
        <v>0</v>
      </c>
      <c r="J276">
        <f>VLOOKUP($B276,Miljö!$B$1:$J$479,MATCH("Kärnkraftsandel för ursprungsspecificerad el ()",Miljö!$B$1:$J$1,0),FALSE)</f>
        <v>0</v>
      </c>
      <c r="L276">
        <f>VLOOKUP($B276,Totalt!$B$1:$BU$501,MATCH("total el",Totalt!$B$1:$BU$1,0),FALSE)</f>
        <v>9.7000000000000003E-2</v>
      </c>
      <c r="N276" s="291">
        <f t="shared" si="16"/>
        <v>9.6030000000000004E-2</v>
      </c>
      <c r="O276" s="291">
        <f t="shared" si="17"/>
        <v>0</v>
      </c>
      <c r="P276" s="291">
        <f t="shared" si="18"/>
        <v>0</v>
      </c>
      <c r="Q276" s="291">
        <f t="shared" si="19"/>
        <v>0</v>
      </c>
    </row>
    <row r="277" spans="1:17" x14ac:dyDescent="0.25">
      <c r="A277" s="2" t="s">
        <v>439</v>
      </c>
      <c r="B277" s="2" t="s">
        <v>442</v>
      </c>
      <c r="C277" t="str">
        <f>VLOOKUP($B277,Totalt!$B$1:$BU$501,MATCH("Kvalitetsgranskad:",Totalt!$B$1:$BU$1,0),FALSE)</f>
        <v>Ja</v>
      </c>
      <c r="E277" t="str">
        <f>VLOOKUP($B277,Miljö!$B$1:$AG$479,MATCH(E$1,Miljö!$B$1:$AK$1,0),FALSE)</f>
        <v>Ja</v>
      </c>
      <c r="F277" t="str">
        <f>VLOOKUP($B277,Miljö!$B$1:$J$479,MATCH("Typ av ursprungsspecificerad el   (Om inget värde anges används Nordisk residualmix, se inforuta) ()",Miljö!$B$1:$J$1,0),FALSE)</f>
        <v>'vatten. vind. bio'</v>
      </c>
      <c r="G277">
        <f>VLOOKUP($B277,Miljö!$B$1:$J$479,MATCH("Primärenergifaktor ()",Miljö!$B$1:$J$1,0),FALSE)</f>
        <v>0.99</v>
      </c>
      <c r="H277">
        <f>VLOOKUP($B277,Miljö!$B$1:$J$479,MATCH("Koldioxidekvivalenter energiomvandling (g/kwh)",Miljö!$B$1:$J$1,0),FALSE)</f>
        <v>0</v>
      </c>
      <c r="I277">
        <f>VLOOKUP($B277,Miljö!$B$1:$J$479,MATCH("Fossilandel för ursprungspecificerad el ()",Miljö!$B$1:$J$1,0),FALSE)</f>
        <v>0</v>
      </c>
      <c r="J277">
        <f>VLOOKUP($B277,Miljö!$B$1:$J$479,MATCH("Kärnkraftsandel för ursprungsspecificerad el ()",Miljö!$B$1:$J$1,0),FALSE)</f>
        <v>0</v>
      </c>
      <c r="L277">
        <f>VLOOKUP($B277,Totalt!$B$1:$BU$501,MATCH("total el",Totalt!$B$1:$BU$1,0),FALSE)</f>
        <v>0.379</v>
      </c>
      <c r="N277" s="291">
        <f t="shared" si="16"/>
        <v>0.37520999999999999</v>
      </c>
      <c r="O277" s="291">
        <f t="shared" si="17"/>
        <v>0</v>
      </c>
      <c r="P277" s="291">
        <f t="shared" si="18"/>
        <v>0</v>
      </c>
      <c r="Q277" s="291">
        <f t="shared" si="19"/>
        <v>0</v>
      </c>
    </row>
    <row r="278" spans="1:17" x14ac:dyDescent="0.25">
      <c r="A278" s="2" t="s">
        <v>439</v>
      </c>
      <c r="B278" s="2" t="s">
        <v>443</v>
      </c>
      <c r="C278" t="str">
        <f>VLOOKUP($B278,Totalt!$B$1:$BU$501,MATCH("Kvalitetsgranskad:",Totalt!$B$1:$BU$1,0),FALSE)</f>
        <v>Ja</v>
      </c>
      <c r="E278" t="str">
        <f>VLOOKUP($B278,Miljö!$B$1:$AG$479,MATCH(E$1,Miljö!$B$1:$AK$1,0),FALSE)</f>
        <v>Ja</v>
      </c>
      <c r="F278" t="str">
        <f>VLOOKUP($B278,Miljö!$B$1:$J$479,MATCH("Typ av ursprungsspecificerad el   (Om inget värde anges används Nordisk residualmix, se inforuta) ()",Miljö!$B$1:$J$1,0),FALSE)</f>
        <v>'vatten. vind. bio'</v>
      </c>
      <c r="G278">
        <f>VLOOKUP($B278,Miljö!$B$1:$J$479,MATCH("Primärenergifaktor ()",Miljö!$B$1:$J$1,0),FALSE)</f>
        <v>0.99</v>
      </c>
      <c r="H278">
        <f>VLOOKUP($B278,Miljö!$B$1:$J$479,MATCH("Koldioxidekvivalenter energiomvandling (g/kwh)",Miljö!$B$1:$J$1,0),FALSE)</f>
        <v>0</v>
      </c>
      <c r="I278">
        <f>VLOOKUP($B278,Miljö!$B$1:$J$479,MATCH("Fossilandel för ursprungspecificerad el ()",Miljö!$B$1:$J$1,0),FALSE)</f>
        <v>0</v>
      </c>
      <c r="J278">
        <f>VLOOKUP($B278,Miljö!$B$1:$J$479,MATCH("Kärnkraftsandel för ursprungsspecificerad el ()",Miljö!$B$1:$J$1,0),FALSE)</f>
        <v>0</v>
      </c>
      <c r="L278">
        <f>VLOOKUP($B278,Totalt!$B$1:$BU$501,MATCH("total el",Totalt!$B$1:$BU$1,0),FALSE)</f>
        <v>0.112</v>
      </c>
      <c r="N278" s="291">
        <f t="shared" si="16"/>
        <v>0.11088000000000001</v>
      </c>
      <c r="O278" s="291">
        <f t="shared" si="17"/>
        <v>0</v>
      </c>
      <c r="P278" s="291">
        <f t="shared" si="18"/>
        <v>0</v>
      </c>
      <c r="Q278" s="291">
        <f t="shared" si="19"/>
        <v>0</v>
      </c>
    </row>
    <row r="279" spans="1:17" x14ac:dyDescent="0.25">
      <c r="A279" s="2" t="s">
        <v>439</v>
      </c>
      <c r="B279" s="2" t="s">
        <v>444</v>
      </c>
      <c r="C279" t="str">
        <f>VLOOKUP($B279,Totalt!$B$1:$BU$501,MATCH("Kvalitetsgranskad:",Totalt!$B$1:$BU$1,0),FALSE)</f>
        <v>Ja</v>
      </c>
      <c r="E279" t="str">
        <f>VLOOKUP($B279,Miljö!$B$1:$AG$479,MATCH(E$1,Miljö!$B$1:$AK$1,0),FALSE)</f>
        <v>Ja</v>
      </c>
      <c r="F279" t="str">
        <f>VLOOKUP($B279,Miljö!$B$1:$J$479,MATCH("Typ av ursprungsspecificerad el   (Om inget värde anges används Nordisk residualmix, se inforuta) ()",Miljö!$B$1:$J$1,0),FALSE)</f>
        <v>'vatten. vind. bio'</v>
      </c>
      <c r="G279">
        <f>VLOOKUP($B279,Miljö!$B$1:$J$479,MATCH("Primärenergifaktor ()",Miljö!$B$1:$J$1,0),FALSE)</f>
        <v>0.99</v>
      </c>
      <c r="H279">
        <f>VLOOKUP($B279,Miljö!$B$1:$J$479,MATCH("Koldioxidekvivalenter energiomvandling (g/kwh)",Miljö!$B$1:$J$1,0),FALSE)</f>
        <v>0</v>
      </c>
      <c r="I279">
        <f>VLOOKUP($B279,Miljö!$B$1:$J$479,MATCH("Fossilandel för ursprungspecificerad el ()",Miljö!$B$1:$J$1,0),FALSE)</f>
        <v>0</v>
      </c>
      <c r="J279">
        <f>VLOOKUP($B279,Miljö!$B$1:$J$479,MATCH("Kärnkraftsandel för ursprungsspecificerad el ()",Miljö!$B$1:$J$1,0),FALSE)</f>
        <v>0</v>
      </c>
      <c r="L279">
        <f>VLOOKUP($B279,Totalt!$B$1:$BU$501,MATCH("total el",Totalt!$B$1:$BU$1,0),FALSE)</f>
        <v>0.156</v>
      </c>
      <c r="N279" s="291">
        <f t="shared" si="16"/>
        <v>0.15443999999999999</v>
      </c>
      <c r="O279" s="291">
        <f t="shared" si="17"/>
        <v>0</v>
      </c>
      <c r="P279" s="291">
        <f t="shared" si="18"/>
        <v>0</v>
      </c>
      <c r="Q279" s="291">
        <f t="shared" si="19"/>
        <v>0</v>
      </c>
    </row>
    <row r="280" spans="1:17" x14ac:dyDescent="0.25">
      <c r="A280" s="2" t="s">
        <v>439</v>
      </c>
      <c r="B280" s="2" t="s">
        <v>445</v>
      </c>
      <c r="C280" t="str">
        <f>VLOOKUP($B280,Totalt!$B$1:$BU$501,MATCH("Kvalitetsgranskad:",Totalt!$B$1:$BU$1,0),FALSE)</f>
        <v>Nej</v>
      </c>
      <c r="E280" t="str">
        <f>VLOOKUP($B280,Miljö!$B$1:$AG$479,MATCH(E$1,Miljö!$B$1:$AK$1,0),FALSE)</f>
        <v>Nej</v>
      </c>
      <c r="F280" t="str">
        <f>VLOOKUP($B280,Miljö!$B$1:$J$479,MATCH("Typ av ursprungsspecificerad el   (Om inget värde anges används Nordisk residualmix, se inforuta) ()",Miljö!$B$1:$J$1,0),FALSE)</f>
        <v>-</v>
      </c>
      <c r="G280">
        <f>VLOOKUP($B280,Miljö!$B$1:$J$479,MATCH("Primärenergifaktor ()",Miljö!$B$1:$J$1,0),FALSE)</f>
        <v>2.2400000000000002</v>
      </c>
      <c r="H280">
        <f>VLOOKUP($B280,Miljö!$B$1:$J$479,MATCH("Koldioxidekvivalenter energiomvandling (g/kwh)",Miljö!$B$1:$J$1,0),FALSE)</f>
        <v>350.5</v>
      </c>
      <c r="I280">
        <f>VLOOKUP($B280,Miljö!$B$1:$J$479,MATCH("Fossilandel för ursprungspecificerad el ()",Miljö!$B$1:$J$1,0),FALSE)</f>
        <v>0.48399999999999999</v>
      </c>
      <c r="J280">
        <f>VLOOKUP($B280,Miljö!$B$1:$J$479,MATCH("Kärnkraftsandel för ursprungsspecificerad el ()",Miljö!$B$1:$J$1,0),FALSE)</f>
        <v>0.35</v>
      </c>
      <c r="L280">
        <f>VLOOKUP($B280,Totalt!$B$1:$BU$501,MATCH("total el",Totalt!$B$1:$BU$1,0),FALSE)</f>
        <v>0</v>
      </c>
      <c r="N280" s="291">
        <f t="shared" si="16"/>
        <v>0</v>
      </c>
      <c r="O280" s="291">
        <f t="shared" si="17"/>
        <v>0</v>
      </c>
      <c r="P280" s="291">
        <f t="shared" si="18"/>
        <v>0</v>
      </c>
      <c r="Q280" s="291">
        <f t="shared" si="19"/>
        <v>0</v>
      </c>
    </row>
    <row r="281" spans="1:17" x14ac:dyDescent="0.25">
      <c r="A281" s="2" t="s">
        <v>439</v>
      </c>
      <c r="B281" s="2" t="s">
        <v>446</v>
      </c>
      <c r="C281" t="str">
        <f>VLOOKUP($B281,Totalt!$B$1:$BU$501,MATCH("Kvalitetsgranskad:",Totalt!$B$1:$BU$1,0),FALSE)</f>
        <v>Ja</v>
      </c>
      <c r="E281" t="str">
        <f>VLOOKUP($B281,Miljö!$B$1:$AG$479,MATCH(E$1,Miljö!$B$1:$AK$1,0),FALSE)</f>
        <v>Ja</v>
      </c>
      <c r="F281" t="str">
        <f>VLOOKUP($B281,Miljö!$B$1:$J$479,MATCH("Typ av ursprungsspecificerad el   (Om inget värde anges används Nordisk residualmix, se inforuta) ()",Miljö!$B$1:$J$1,0),FALSE)</f>
        <v>'vatten. vind. bio'</v>
      </c>
      <c r="G281">
        <f>VLOOKUP($B281,Miljö!$B$1:$J$479,MATCH("Primärenergifaktor ()",Miljö!$B$1:$J$1,0),FALSE)</f>
        <v>0.99</v>
      </c>
      <c r="H281">
        <f>VLOOKUP($B281,Miljö!$B$1:$J$479,MATCH("Koldioxidekvivalenter energiomvandling (g/kwh)",Miljö!$B$1:$J$1,0),FALSE)</f>
        <v>0</v>
      </c>
      <c r="I281">
        <f>VLOOKUP($B281,Miljö!$B$1:$J$479,MATCH("Fossilandel för ursprungspecificerad el ()",Miljö!$B$1:$J$1,0),FALSE)</f>
        <v>0</v>
      </c>
      <c r="J281">
        <f>VLOOKUP($B281,Miljö!$B$1:$J$479,MATCH("Kärnkraftsandel för ursprungsspecificerad el ()",Miljö!$B$1:$J$1,0),FALSE)</f>
        <v>0</v>
      </c>
      <c r="L281">
        <f>VLOOKUP($B281,Totalt!$B$1:$BU$501,MATCH("total el",Totalt!$B$1:$BU$1,0),FALSE)</f>
        <v>0.123</v>
      </c>
      <c r="N281" s="291">
        <f t="shared" si="16"/>
        <v>0.12177</v>
      </c>
      <c r="O281" s="291">
        <f t="shared" si="17"/>
        <v>0</v>
      </c>
      <c r="P281" s="291">
        <f t="shared" si="18"/>
        <v>0</v>
      </c>
      <c r="Q281" s="291">
        <f t="shared" si="19"/>
        <v>0</v>
      </c>
    </row>
    <row r="282" spans="1:17" x14ac:dyDescent="0.25">
      <c r="A282" s="2" t="s">
        <v>439</v>
      </c>
      <c r="B282" s="2" t="s">
        <v>447</v>
      </c>
      <c r="C282" t="str">
        <f>VLOOKUP($B282,Totalt!$B$1:$BU$501,MATCH("Kvalitetsgranskad:",Totalt!$B$1:$BU$1,0),FALSE)</f>
        <v>Ja</v>
      </c>
      <c r="E282" t="str">
        <f>VLOOKUP($B282,Miljö!$B$1:$AG$479,MATCH(E$1,Miljö!$B$1:$AK$1,0),FALSE)</f>
        <v>Ja</v>
      </c>
      <c r="F282" t="str">
        <f>VLOOKUP($B282,Miljö!$B$1:$J$479,MATCH("Typ av ursprungsspecificerad el   (Om inget värde anges används Nordisk residualmix, se inforuta) ()",Miljö!$B$1:$J$1,0),FALSE)</f>
        <v>'vatten. vind. bio'</v>
      </c>
      <c r="G282">
        <f>VLOOKUP($B282,Miljö!$B$1:$J$479,MATCH("Primärenergifaktor ()",Miljö!$B$1:$J$1,0),FALSE)</f>
        <v>0.99</v>
      </c>
      <c r="H282">
        <f>VLOOKUP($B282,Miljö!$B$1:$J$479,MATCH("Koldioxidekvivalenter energiomvandling (g/kwh)",Miljö!$B$1:$J$1,0),FALSE)</f>
        <v>0</v>
      </c>
      <c r="I282">
        <f>VLOOKUP($B282,Miljö!$B$1:$J$479,MATCH("Fossilandel för ursprungspecificerad el ()",Miljö!$B$1:$J$1,0),FALSE)</f>
        <v>0</v>
      </c>
      <c r="J282">
        <f>VLOOKUP($B282,Miljö!$B$1:$J$479,MATCH("Kärnkraftsandel för ursprungsspecificerad el ()",Miljö!$B$1:$J$1,0),FALSE)</f>
        <v>0</v>
      </c>
      <c r="L282">
        <f>VLOOKUP($B282,Totalt!$B$1:$BU$501,MATCH("total el",Totalt!$B$1:$BU$1,0),FALSE)</f>
        <v>0.03</v>
      </c>
      <c r="N282" s="291">
        <f t="shared" si="16"/>
        <v>2.9699999999999997E-2</v>
      </c>
      <c r="O282" s="291">
        <f t="shared" si="17"/>
        <v>0</v>
      </c>
      <c r="P282" s="291">
        <f t="shared" si="18"/>
        <v>0</v>
      </c>
      <c r="Q282" s="291">
        <f t="shared" si="19"/>
        <v>0</v>
      </c>
    </row>
    <row r="283" spans="1:17" x14ac:dyDescent="0.25">
      <c r="A283" s="2" t="s">
        <v>439</v>
      </c>
      <c r="B283" s="2" t="s">
        <v>448</v>
      </c>
      <c r="C283" t="str">
        <f>VLOOKUP($B283,Totalt!$B$1:$BU$501,MATCH("Kvalitetsgranskad:",Totalt!$B$1:$BU$1,0),FALSE)</f>
        <v>Ja</v>
      </c>
      <c r="E283" t="str">
        <f>VLOOKUP($B283,Miljö!$B$1:$AG$479,MATCH(E$1,Miljö!$B$1:$AK$1,0),FALSE)</f>
        <v>Ja</v>
      </c>
      <c r="F283" t="str">
        <f>VLOOKUP($B283,Miljö!$B$1:$J$479,MATCH("Typ av ursprungsspecificerad el   (Om inget värde anges används Nordisk residualmix, se inforuta) ()",Miljö!$B$1:$J$1,0),FALSE)</f>
        <v>'vatten. vind. bio. egenprod i kraftvärmeverket'</v>
      </c>
      <c r="G283">
        <f>VLOOKUP($B283,Miljö!$B$1:$J$479,MATCH("Primärenergifaktor ()",Miljö!$B$1:$J$1,0),FALSE)</f>
        <v>0.36</v>
      </c>
      <c r="H283">
        <f>VLOOKUP($B283,Miljö!$B$1:$J$479,MATCH("Koldioxidekvivalenter energiomvandling (g/kwh)",Miljö!$B$1:$J$1,0),FALSE)</f>
        <v>0</v>
      </c>
      <c r="I283">
        <f>VLOOKUP($B283,Miljö!$B$1:$J$479,MATCH("Fossilandel för ursprungspecificerad el ()",Miljö!$B$1:$J$1,0),FALSE)</f>
        <v>0</v>
      </c>
      <c r="J283">
        <f>VLOOKUP($B283,Miljö!$B$1:$J$479,MATCH("Kärnkraftsandel för ursprungsspecificerad el ()",Miljö!$B$1:$J$1,0),FALSE)</f>
        <v>0</v>
      </c>
      <c r="L283">
        <f>VLOOKUP($B283,Totalt!$B$1:$BU$501,MATCH("total el",Totalt!$B$1:$BU$1,0),FALSE)</f>
        <v>3.5560900000000002</v>
      </c>
      <c r="N283" s="291">
        <f t="shared" si="16"/>
        <v>1.2801924</v>
      </c>
      <c r="O283" s="291">
        <f t="shared" si="17"/>
        <v>0</v>
      </c>
      <c r="P283" s="291">
        <f t="shared" si="18"/>
        <v>0</v>
      </c>
      <c r="Q283" s="291">
        <f t="shared" si="19"/>
        <v>0</v>
      </c>
    </row>
    <row r="284" spans="1:17" x14ac:dyDescent="0.25">
      <c r="A284" s="2" t="s">
        <v>439</v>
      </c>
      <c r="B284" s="2" t="s">
        <v>449</v>
      </c>
      <c r="C284" t="str">
        <f>VLOOKUP($B284,Totalt!$B$1:$BU$501,MATCH("Kvalitetsgranskad:",Totalt!$B$1:$BU$1,0),FALSE)</f>
        <v>Ja</v>
      </c>
      <c r="E284" t="str">
        <f>VLOOKUP($B284,Miljö!$B$1:$AG$479,MATCH(E$1,Miljö!$B$1:$AK$1,0),FALSE)</f>
        <v>Ja</v>
      </c>
      <c r="F284" t="str">
        <f>VLOOKUP($B284,Miljö!$B$1:$J$479,MATCH("Typ av ursprungsspecificerad el   (Om inget värde anges används Nordisk residualmix, se inforuta) ()",Miljö!$B$1:$J$1,0),FALSE)</f>
        <v>'vatten. vind. bio'</v>
      </c>
      <c r="G284">
        <f>VLOOKUP($B284,Miljö!$B$1:$J$479,MATCH("Primärenergifaktor ()",Miljö!$B$1:$J$1,0),FALSE)</f>
        <v>0.99</v>
      </c>
      <c r="H284">
        <f>VLOOKUP($B284,Miljö!$B$1:$J$479,MATCH("Koldioxidekvivalenter energiomvandling (g/kwh)",Miljö!$B$1:$J$1,0),FALSE)</f>
        <v>0</v>
      </c>
      <c r="I284">
        <f>VLOOKUP($B284,Miljö!$B$1:$J$479,MATCH("Fossilandel för ursprungspecificerad el ()",Miljö!$B$1:$J$1,0),FALSE)</f>
        <v>0</v>
      </c>
      <c r="J284">
        <f>VLOOKUP($B284,Miljö!$B$1:$J$479,MATCH("Kärnkraftsandel för ursprungsspecificerad el ()",Miljö!$B$1:$J$1,0),FALSE)</f>
        <v>0</v>
      </c>
      <c r="L284">
        <f>VLOOKUP($B284,Totalt!$B$1:$BU$501,MATCH("total el",Totalt!$B$1:$BU$1,0),FALSE)</f>
        <v>0.05</v>
      </c>
      <c r="N284" s="291">
        <f t="shared" si="16"/>
        <v>4.9500000000000002E-2</v>
      </c>
      <c r="O284" s="291">
        <f t="shared" si="17"/>
        <v>0</v>
      </c>
      <c r="P284" s="291">
        <f t="shared" si="18"/>
        <v>0</v>
      </c>
      <c r="Q284" s="291">
        <f t="shared" si="19"/>
        <v>0</v>
      </c>
    </row>
    <row r="285" spans="1:17" x14ac:dyDescent="0.25">
      <c r="A285" s="2" t="s">
        <v>439</v>
      </c>
      <c r="B285" s="2" t="s">
        <v>450</v>
      </c>
      <c r="C285" t="str">
        <f>VLOOKUP($B285,Totalt!$B$1:$BU$501,MATCH("Kvalitetsgranskad:",Totalt!$B$1:$BU$1,0),FALSE)</f>
        <v>Ja</v>
      </c>
      <c r="E285" t="str">
        <f>VLOOKUP($B285,Miljö!$B$1:$AG$479,MATCH(E$1,Miljö!$B$1:$AK$1,0),FALSE)</f>
        <v>Ja</v>
      </c>
      <c r="F285" t="str">
        <f>VLOOKUP($B285,Miljö!$B$1:$J$479,MATCH("Typ av ursprungsspecificerad el   (Om inget värde anges används Nordisk residualmix, se inforuta) ()",Miljö!$B$1:$J$1,0),FALSE)</f>
        <v>'vatten. vind. egenprod i kraftvärmeverket'</v>
      </c>
      <c r="G285">
        <f>VLOOKUP($B285,Miljö!$B$1:$J$479,MATCH("Primärenergifaktor ()",Miljö!$B$1:$J$1,0),FALSE)</f>
        <v>0.16</v>
      </c>
      <c r="H285">
        <f>VLOOKUP($B285,Miljö!$B$1:$J$479,MATCH("Koldioxidekvivalenter energiomvandling (g/kwh)",Miljö!$B$1:$J$1,0),FALSE)</f>
        <v>0</v>
      </c>
      <c r="I285">
        <f>VLOOKUP($B285,Miljö!$B$1:$J$479,MATCH("Fossilandel för ursprungspecificerad el ()",Miljö!$B$1:$J$1,0),FALSE)</f>
        <v>0</v>
      </c>
      <c r="J285">
        <f>VLOOKUP($B285,Miljö!$B$1:$J$479,MATCH("Kärnkraftsandel för ursprungsspecificerad el ()",Miljö!$B$1:$J$1,0),FALSE)</f>
        <v>0</v>
      </c>
      <c r="L285">
        <f>VLOOKUP($B285,Totalt!$B$1:$BU$501,MATCH("total el",Totalt!$B$1:$BU$1,0),FALSE)</f>
        <v>2.75793</v>
      </c>
      <c r="N285" s="291">
        <f t="shared" si="16"/>
        <v>0.44126880000000002</v>
      </c>
      <c r="O285" s="291">
        <f t="shared" si="17"/>
        <v>0</v>
      </c>
      <c r="P285" s="291">
        <f t="shared" si="18"/>
        <v>0</v>
      </c>
      <c r="Q285" s="291">
        <f t="shared" si="19"/>
        <v>0</v>
      </c>
    </row>
    <row r="286" spans="1:17" x14ac:dyDescent="0.25">
      <c r="A286" s="2" t="s">
        <v>439</v>
      </c>
      <c r="B286" s="2" t="s">
        <v>451</v>
      </c>
      <c r="C286" t="str">
        <f>VLOOKUP($B286,Totalt!$B$1:$BU$501,MATCH("Kvalitetsgranskad:",Totalt!$B$1:$BU$1,0),FALSE)</f>
        <v>Ja</v>
      </c>
      <c r="E286" t="str">
        <f>VLOOKUP($B286,Miljö!$B$1:$AG$479,MATCH(E$1,Miljö!$B$1:$AK$1,0),FALSE)</f>
        <v>Ja</v>
      </c>
      <c r="F286" t="str">
        <f>VLOOKUP($B286,Miljö!$B$1:$J$479,MATCH("Typ av ursprungsspecificerad el   (Om inget värde anges används Nordisk residualmix, se inforuta) ()",Miljö!$B$1:$J$1,0),FALSE)</f>
        <v>'vatten. vind. bio'</v>
      </c>
      <c r="G286">
        <f>VLOOKUP($B286,Miljö!$B$1:$J$479,MATCH("Primärenergifaktor ()",Miljö!$B$1:$J$1,0),FALSE)</f>
        <v>0.99</v>
      </c>
      <c r="H286">
        <f>VLOOKUP($B286,Miljö!$B$1:$J$479,MATCH("Koldioxidekvivalenter energiomvandling (g/kwh)",Miljö!$B$1:$J$1,0),FALSE)</f>
        <v>0</v>
      </c>
      <c r="I286">
        <f>VLOOKUP($B286,Miljö!$B$1:$J$479,MATCH("Fossilandel för ursprungspecificerad el ()",Miljö!$B$1:$J$1,0),FALSE)</f>
        <v>0</v>
      </c>
      <c r="J286">
        <f>VLOOKUP($B286,Miljö!$B$1:$J$479,MATCH("Kärnkraftsandel för ursprungsspecificerad el ()",Miljö!$B$1:$J$1,0),FALSE)</f>
        <v>0</v>
      </c>
      <c r="L286">
        <f>VLOOKUP($B286,Totalt!$B$1:$BU$501,MATCH("total el",Totalt!$B$1:$BU$1,0),FALSE)</f>
        <v>0.33399999999999996</v>
      </c>
      <c r="N286" s="291">
        <f t="shared" si="16"/>
        <v>0.33065999999999995</v>
      </c>
      <c r="O286" s="291">
        <f t="shared" si="17"/>
        <v>0</v>
      </c>
      <c r="P286" s="291">
        <f t="shared" si="18"/>
        <v>0</v>
      </c>
      <c r="Q286" s="291">
        <f t="shared" si="19"/>
        <v>0</v>
      </c>
    </row>
    <row r="287" spans="1:17" x14ac:dyDescent="0.25">
      <c r="A287" s="2" t="s">
        <v>439</v>
      </c>
      <c r="B287" s="2" t="s">
        <v>452</v>
      </c>
      <c r="C287" t="str">
        <f>VLOOKUP($B287,Totalt!$B$1:$BU$501,MATCH("Kvalitetsgranskad:",Totalt!$B$1:$BU$1,0),FALSE)</f>
        <v>Ja</v>
      </c>
      <c r="E287" t="str">
        <f>VLOOKUP($B287,Miljö!$B$1:$AG$479,MATCH(E$1,Miljö!$B$1:$AK$1,0),FALSE)</f>
        <v>Ja</v>
      </c>
      <c r="F287" t="str">
        <f>VLOOKUP($B287,Miljö!$B$1:$J$479,MATCH("Typ av ursprungsspecificerad el   (Om inget värde anges används Nordisk residualmix, se inforuta) ()",Miljö!$B$1:$J$1,0),FALSE)</f>
        <v>'vatten. vind. bio'</v>
      </c>
      <c r="G287">
        <f>VLOOKUP($B287,Miljö!$B$1:$J$479,MATCH("Primärenergifaktor ()",Miljö!$B$1:$J$1,0),FALSE)</f>
        <v>0.99</v>
      </c>
      <c r="H287">
        <f>VLOOKUP($B287,Miljö!$B$1:$J$479,MATCH("Koldioxidekvivalenter energiomvandling (g/kwh)",Miljö!$B$1:$J$1,0),FALSE)</f>
        <v>0</v>
      </c>
      <c r="I287">
        <f>VLOOKUP($B287,Miljö!$B$1:$J$479,MATCH("Fossilandel för ursprungspecificerad el ()",Miljö!$B$1:$J$1,0),FALSE)</f>
        <v>0</v>
      </c>
      <c r="J287">
        <f>VLOOKUP($B287,Miljö!$B$1:$J$479,MATCH("Kärnkraftsandel för ursprungsspecificerad el ()",Miljö!$B$1:$J$1,0),FALSE)</f>
        <v>0</v>
      </c>
      <c r="L287">
        <f>VLOOKUP($B287,Totalt!$B$1:$BU$501,MATCH("total el",Totalt!$B$1:$BU$1,0),FALSE)</f>
        <v>0.107</v>
      </c>
      <c r="N287" s="291">
        <f t="shared" si="16"/>
        <v>0.10593</v>
      </c>
      <c r="O287" s="291">
        <f t="shared" si="17"/>
        <v>0</v>
      </c>
      <c r="P287" s="291">
        <f t="shared" si="18"/>
        <v>0</v>
      </c>
      <c r="Q287" s="291">
        <f t="shared" si="19"/>
        <v>0</v>
      </c>
    </row>
    <row r="288" spans="1:17" x14ac:dyDescent="0.25">
      <c r="A288" s="2" t="s">
        <v>439</v>
      </c>
      <c r="B288" s="2" t="s">
        <v>453</v>
      </c>
      <c r="C288" t="str">
        <f>VLOOKUP($B288,Totalt!$B$1:$BU$501,MATCH("Kvalitetsgranskad:",Totalt!$B$1:$BU$1,0),FALSE)</f>
        <v>Ja</v>
      </c>
      <c r="E288" t="str">
        <f>VLOOKUP($B288,Miljö!$B$1:$AG$479,MATCH(E$1,Miljö!$B$1:$AK$1,0),FALSE)</f>
        <v>Ja</v>
      </c>
      <c r="F288" t="str">
        <f>VLOOKUP($B288,Miljö!$B$1:$J$479,MATCH("Typ av ursprungsspecificerad el   (Om inget värde anges används Nordisk residualmix, se inforuta) ()",Miljö!$B$1:$J$1,0),FALSE)</f>
        <v>'vatten. vind. bio. egenprod i kraftvärmeverk'</v>
      </c>
      <c r="G288">
        <f>VLOOKUP($B288,Miljö!$B$1:$J$479,MATCH("Primärenergifaktor ()",Miljö!$B$1:$J$1,0),FALSE)</f>
        <v>0.36</v>
      </c>
      <c r="H288">
        <f>VLOOKUP($B288,Miljö!$B$1:$J$479,MATCH("Koldioxidekvivalenter energiomvandling (g/kwh)",Miljö!$B$1:$J$1,0),FALSE)</f>
        <v>0</v>
      </c>
      <c r="I288">
        <f>VLOOKUP($B288,Miljö!$B$1:$J$479,MATCH("Fossilandel för ursprungspecificerad el ()",Miljö!$B$1:$J$1,0),FALSE)</f>
        <v>0</v>
      </c>
      <c r="J288">
        <f>VLOOKUP($B288,Miljö!$B$1:$J$479,MATCH("Kärnkraftsandel för ursprungsspecificerad el ()",Miljö!$B$1:$J$1,0),FALSE)</f>
        <v>0</v>
      </c>
      <c r="L288">
        <f>VLOOKUP($B288,Totalt!$B$1:$BU$501,MATCH("total el",Totalt!$B$1:$BU$1,0),FALSE)</f>
        <v>13.2919</v>
      </c>
      <c r="N288" s="291">
        <f t="shared" si="16"/>
        <v>4.7850839999999994</v>
      </c>
      <c r="O288" s="291">
        <f t="shared" si="17"/>
        <v>0</v>
      </c>
      <c r="P288" s="291">
        <f t="shared" si="18"/>
        <v>0</v>
      </c>
      <c r="Q288" s="291">
        <f t="shared" si="19"/>
        <v>0</v>
      </c>
    </row>
    <row r="289" spans="1:17" x14ac:dyDescent="0.25">
      <c r="A289" s="2" t="s">
        <v>439</v>
      </c>
      <c r="B289" s="2" t="s">
        <v>454</v>
      </c>
      <c r="C289" t="str">
        <f>VLOOKUP($B289,Totalt!$B$1:$BU$501,MATCH("Kvalitetsgranskad:",Totalt!$B$1:$BU$1,0),FALSE)</f>
        <v>Ja</v>
      </c>
      <c r="E289" t="str">
        <f>VLOOKUP($B289,Miljö!$B$1:$AG$479,MATCH(E$1,Miljö!$B$1:$AK$1,0),FALSE)</f>
        <v>Ja</v>
      </c>
      <c r="F289" t="str">
        <f>VLOOKUP($B289,Miljö!$B$1:$J$479,MATCH("Typ av ursprungsspecificerad el   (Om inget värde anges används Nordisk residualmix, se inforuta) ()",Miljö!$B$1:$J$1,0),FALSE)</f>
        <v>'vatten. vind. bio'</v>
      </c>
      <c r="G289">
        <f>VLOOKUP($B289,Miljö!$B$1:$J$479,MATCH("Primärenergifaktor ()",Miljö!$B$1:$J$1,0),FALSE)</f>
        <v>0.99</v>
      </c>
      <c r="H289">
        <f>VLOOKUP($B289,Miljö!$B$1:$J$479,MATCH("Koldioxidekvivalenter energiomvandling (g/kwh)",Miljö!$B$1:$J$1,0),FALSE)</f>
        <v>0</v>
      </c>
      <c r="I289">
        <f>VLOOKUP($B289,Miljö!$B$1:$J$479,MATCH("Fossilandel för ursprungspecificerad el ()",Miljö!$B$1:$J$1,0),FALSE)</f>
        <v>0</v>
      </c>
      <c r="J289">
        <f>VLOOKUP($B289,Miljö!$B$1:$J$479,MATCH("Kärnkraftsandel för ursprungsspecificerad el ()",Miljö!$B$1:$J$1,0),FALSE)</f>
        <v>0</v>
      </c>
      <c r="L289">
        <f>VLOOKUP($B289,Totalt!$B$1:$BU$501,MATCH("total el",Totalt!$B$1:$BU$1,0),FALSE)</f>
        <v>0.69499999999999995</v>
      </c>
      <c r="N289" s="291">
        <f t="shared" si="16"/>
        <v>0.68804999999999994</v>
      </c>
      <c r="O289" s="291">
        <f t="shared" si="17"/>
        <v>0</v>
      </c>
      <c r="P289" s="291">
        <f t="shared" si="18"/>
        <v>0</v>
      </c>
      <c r="Q289" s="291">
        <f t="shared" si="19"/>
        <v>0</v>
      </c>
    </row>
    <row r="290" spans="1:17" x14ac:dyDescent="0.25">
      <c r="A290" s="2" t="s">
        <v>439</v>
      </c>
      <c r="B290" s="2" t="s">
        <v>455</v>
      </c>
      <c r="C290" t="str">
        <f>VLOOKUP($B290,Totalt!$B$1:$BU$501,MATCH("Kvalitetsgranskad:",Totalt!$B$1:$BU$1,0),FALSE)</f>
        <v>Ja</v>
      </c>
      <c r="E290" t="str">
        <f>VLOOKUP($B290,Miljö!$B$1:$AG$479,MATCH(E$1,Miljö!$B$1:$AK$1,0),FALSE)</f>
        <v>Ja</v>
      </c>
      <c r="F290" t="str">
        <f>VLOOKUP($B290,Miljö!$B$1:$J$479,MATCH("Typ av ursprungsspecificerad el   (Om inget värde anges används Nordisk residualmix, se inforuta) ()",Miljö!$B$1:$J$1,0),FALSE)</f>
        <v>'vatten. vind. bio'</v>
      </c>
      <c r="G290">
        <f>VLOOKUP($B290,Miljö!$B$1:$J$479,MATCH("Primärenergifaktor ()",Miljö!$B$1:$J$1,0),FALSE)</f>
        <v>0.99</v>
      </c>
      <c r="H290">
        <f>VLOOKUP($B290,Miljö!$B$1:$J$479,MATCH("Koldioxidekvivalenter energiomvandling (g/kwh)",Miljö!$B$1:$J$1,0),FALSE)</f>
        <v>0</v>
      </c>
      <c r="I290">
        <f>VLOOKUP($B290,Miljö!$B$1:$J$479,MATCH("Fossilandel för ursprungspecificerad el ()",Miljö!$B$1:$J$1,0),FALSE)</f>
        <v>0</v>
      </c>
      <c r="J290">
        <f>VLOOKUP($B290,Miljö!$B$1:$J$479,MATCH("Kärnkraftsandel för ursprungsspecificerad el ()",Miljö!$B$1:$J$1,0),FALSE)</f>
        <v>0</v>
      </c>
      <c r="L290">
        <f>VLOOKUP($B290,Totalt!$B$1:$BU$501,MATCH("total el",Totalt!$B$1:$BU$1,0),FALSE)</f>
        <v>1.0999999999999999E-2</v>
      </c>
      <c r="N290" s="291">
        <f t="shared" si="16"/>
        <v>1.0889999999999999E-2</v>
      </c>
      <c r="O290" s="291">
        <f t="shared" si="17"/>
        <v>0</v>
      </c>
      <c r="P290" s="291">
        <f t="shared" si="18"/>
        <v>0</v>
      </c>
      <c r="Q290" s="291">
        <f t="shared" si="19"/>
        <v>0</v>
      </c>
    </row>
    <row r="291" spans="1:17" x14ac:dyDescent="0.25">
      <c r="A291" s="2" t="s">
        <v>439</v>
      </c>
      <c r="B291" s="2" t="s">
        <v>456</v>
      </c>
      <c r="C291" t="str">
        <f>VLOOKUP($B291,Totalt!$B$1:$BU$501,MATCH("Kvalitetsgranskad:",Totalt!$B$1:$BU$1,0),FALSE)</f>
        <v>Ja</v>
      </c>
      <c r="E291" t="str">
        <f>VLOOKUP($B291,Miljö!$B$1:$AG$479,MATCH(E$1,Miljö!$B$1:$AK$1,0),FALSE)</f>
        <v>Ja</v>
      </c>
      <c r="F291" t="str">
        <f>VLOOKUP($B291,Miljö!$B$1:$J$479,MATCH("Typ av ursprungsspecificerad el   (Om inget värde anges används Nordisk residualmix, se inforuta) ()",Miljö!$B$1:$J$1,0),FALSE)</f>
        <v>'vatten. vind. bio'</v>
      </c>
      <c r="G291">
        <f>VLOOKUP($B291,Miljö!$B$1:$J$479,MATCH("Primärenergifaktor ()",Miljö!$B$1:$J$1,0),FALSE)</f>
        <v>0.99</v>
      </c>
      <c r="H291">
        <f>VLOOKUP($B291,Miljö!$B$1:$J$479,MATCH("Koldioxidekvivalenter energiomvandling (g/kwh)",Miljö!$B$1:$J$1,0),FALSE)</f>
        <v>0</v>
      </c>
      <c r="I291">
        <f>VLOOKUP($B291,Miljö!$B$1:$J$479,MATCH("Fossilandel för ursprungspecificerad el ()",Miljö!$B$1:$J$1,0),FALSE)</f>
        <v>0</v>
      </c>
      <c r="J291">
        <f>VLOOKUP($B291,Miljö!$B$1:$J$479,MATCH("Kärnkraftsandel för ursprungsspecificerad el ()",Miljö!$B$1:$J$1,0),FALSE)</f>
        <v>0</v>
      </c>
      <c r="L291">
        <f>VLOOKUP($B291,Totalt!$B$1:$BU$501,MATCH("total el",Totalt!$B$1:$BU$1,0),FALSE)</f>
        <v>0.14699999999999999</v>
      </c>
      <c r="N291" s="291">
        <f t="shared" si="16"/>
        <v>0.14552999999999999</v>
      </c>
      <c r="O291" s="291">
        <f t="shared" si="17"/>
        <v>0</v>
      </c>
      <c r="P291" s="291">
        <f t="shared" si="18"/>
        <v>0</v>
      </c>
      <c r="Q291" s="291">
        <f t="shared" si="19"/>
        <v>0</v>
      </c>
    </row>
    <row r="292" spans="1:17" x14ac:dyDescent="0.25">
      <c r="A292" s="2" t="s">
        <v>439</v>
      </c>
      <c r="B292" s="2" t="s">
        <v>457</v>
      </c>
      <c r="C292" t="str">
        <f>VLOOKUP($B292,Totalt!$B$1:$BU$501,MATCH("Kvalitetsgranskad:",Totalt!$B$1:$BU$1,0),FALSE)</f>
        <v>Ja</v>
      </c>
      <c r="E292" t="str">
        <f>VLOOKUP($B292,Miljö!$B$1:$AG$479,MATCH(E$1,Miljö!$B$1:$AK$1,0),FALSE)</f>
        <v>Ja</v>
      </c>
      <c r="F292" t="str">
        <f>VLOOKUP($B292,Miljö!$B$1:$J$479,MATCH("Typ av ursprungsspecificerad el   (Om inget värde anges används Nordisk residualmix, se inforuta) ()",Miljö!$B$1:$J$1,0),FALSE)</f>
        <v>'vatten. vind. bio'</v>
      </c>
      <c r="G292">
        <f>VLOOKUP($B292,Miljö!$B$1:$J$479,MATCH("Primärenergifaktor ()",Miljö!$B$1:$J$1,0),FALSE)</f>
        <v>0.99</v>
      </c>
      <c r="H292">
        <f>VLOOKUP($B292,Miljö!$B$1:$J$479,MATCH("Koldioxidekvivalenter energiomvandling (g/kwh)",Miljö!$B$1:$J$1,0),FALSE)</f>
        <v>0</v>
      </c>
      <c r="I292">
        <f>VLOOKUP($B292,Miljö!$B$1:$J$479,MATCH("Fossilandel för ursprungspecificerad el ()",Miljö!$B$1:$J$1,0),FALSE)</f>
        <v>0</v>
      </c>
      <c r="J292">
        <f>VLOOKUP($B292,Miljö!$B$1:$J$479,MATCH("Kärnkraftsandel för ursprungsspecificerad el ()",Miljö!$B$1:$J$1,0),FALSE)</f>
        <v>0</v>
      </c>
      <c r="L292">
        <f>VLOOKUP($B292,Totalt!$B$1:$BU$501,MATCH("total el",Totalt!$B$1:$BU$1,0),FALSE)</f>
        <v>5.1999999999999998E-2</v>
      </c>
      <c r="N292" s="291">
        <f t="shared" si="16"/>
        <v>5.1479999999999998E-2</v>
      </c>
      <c r="O292" s="291">
        <f t="shared" si="17"/>
        <v>0</v>
      </c>
      <c r="P292" s="291">
        <f t="shared" si="18"/>
        <v>0</v>
      </c>
      <c r="Q292" s="291">
        <f t="shared" si="19"/>
        <v>0</v>
      </c>
    </row>
    <row r="293" spans="1:17" x14ac:dyDescent="0.25">
      <c r="A293" s="2" t="s">
        <v>458</v>
      </c>
      <c r="B293" s="2" t="s">
        <v>459</v>
      </c>
      <c r="C293" t="str">
        <f>VLOOKUP($B293,Totalt!$B$1:$BU$501,MATCH("Kvalitetsgranskad:",Totalt!$B$1:$BU$1,0),FALSE)</f>
        <v>Ja</v>
      </c>
      <c r="E293" t="str">
        <f>VLOOKUP($B293,Miljö!$B$1:$AG$479,MATCH(E$1,Miljö!$B$1:$AK$1,0),FALSE)</f>
        <v>Ja</v>
      </c>
      <c r="F293" t="str">
        <f>VLOOKUP($B293,Miljö!$B$1:$J$479,MATCH("Typ av ursprungsspecificerad el   (Om inget värde anges används Nordisk residualmix, se inforuta) ()",Miljö!$B$1:$J$1,0),FALSE)</f>
        <v>'vattenproducerad el'</v>
      </c>
      <c r="G293">
        <f>VLOOKUP($B293,Miljö!$B$1:$J$479,MATCH("Primärenergifaktor ()",Miljö!$B$1:$J$1,0),FALSE)</f>
        <v>1.1000000000000001</v>
      </c>
      <c r="H293">
        <f>VLOOKUP($B293,Miljö!$B$1:$J$479,MATCH("Koldioxidekvivalenter energiomvandling (g/kwh)",Miljö!$B$1:$J$1,0),FALSE)</f>
        <v>0</v>
      </c>
      <c r="I293">
        <f>VLOOKUP($B293,Miljö!$B$1:$J$479,MATCH("Fossilandel för ursprungspecificerad el ()",Miljö!$B$1:$J$1,0),FALSE)</f>
        <v>0</v>
      </c>
      <c r="J293">
        <f>VLOOKUP($B293,Miljö!$B$1:$J$479,MATCH("Kärnkraftsandel för ursprungsspecificerad el ()",Miljö!$B$1:$J$1,0),FALSE)</f>
        <v>0</v>
      </c>
      <c r="L293">
        <f>VLOOKUP($B293,Totalt!$B$1:$BU$501,MATCH("total el",Totalt!$B$1:$BU$1,0),FALSE)</f>
        <v>0.1</v>
      </c>
      <c r="N293" s="291">
        <f t="shared" si="16"/>
        <v>0.11000000000000001</v>
      </c>
      <c r="O293" s="291">
        <f t="shared" si="17"/>
        <v>0</v>
      </c>
      <c r="P293" s="291">
        <f t="shared" si="18"/>
        <v>0</v>
      </c>
      <c r="Q293" s="291">
        <f t="shared" si="19"/>
        <v>0</v>
      </c>
    </row>
    <row r="294" spans="1:17" x14ac:dyDescent="0.25">
      <c r="A294" s="2" t="s">
        <v>458</v>
      </c>
      <c r="B294" s="2" t="s">
        <v>460</v>
      </c>
      <c r="C294" t="str">
        <f>VLOOKUP($B294,Totalt!$B$1:$BU$501,MATCH("Kvalitetsgranskad:",Totalt!$B$1:$BU$1,0),FALSE)</f>
        <v>Ja</v>
      </c>
      <c r="E294" t="str">
        <f>VLOOKUP($B294,Miljö!$B$1:$AG$479,MATCH(E$1,Miljö!$B$1:$AK$1,0),FALSE)</f>
        <v>Ja</v>
      </c>
      <c r="F294" t="str">
        <f>VLOOKUP($B294,Miljö!$B$1:$J$479,MATCH("Typ av ursprungsspecificerad el   (Om inget värde anges används Nordisk residualmix, se inforuta) ()",Miljö!$B$1:$J$1,0),FALSE)</f>
        <v>'vattenproducerad el'</v>
      </c>
      <c r="G294">
        <f>VLOOKUP($B294,Miljö!$B$1:$J$479,MATCH("Primärenergifaktor ()",Miljö!$B$1:$J$1,0),FALSE)</f>
        <v>1.1000000000000001</v>
      </c>
      <c r="H294">
        <f>VLOOKUP($B294,Miljö!$B$1:$J$479,MATCH("Koldioxidekvivalenter energiomvandling (g/kwh)",Miljö!$B$1:$J$1,0),FALSE)</f>
        <v>0</v>
      </c>
      <c r="I294">
        <f>VLOOKUP($B294,Miljö!$B$1:$J$479,MATCH("Fossilandel för ursprungspecificerad el ()",Miljö!$B$1:$J$1,0),FALSE)</f>
        <v>0</v>
      </c>
      <c r="J294">
        <f>VLOOKUP($B294,Miljö!$B$1:$J$479,MATCH("Kärnkraftsandel för ursprungsspecificerad el ()",Miljö!$B$1:$J$1,0),FALSE)</f>
        <v>0</v>
      </c>
      <c r="L294">
        <f>VLOOKUP($B294,Totalt!$B$1:$BU$501,MATCH("total el",Totalt!$B$1:$BU$1,0),FALSE)</f>
        <v>13.289099999999999</v>
      </c>
      <c r="N294" s="291">
        <f t="shared" si="16"/>
        <v>14.61801</v>
      </c>
      <c r="O294" s="291">
        <f t="shared" si="17"/>
        <v>0</v>
      </c>
      <c r="P294" s="291">
        <f t="shared" si="18"/>
        <v>0</v>
      </c>
      <c r="Q294" s="291">
        <f t="shared" si="19"/>
        <v>0</v>
      </c>
    </row>
    <row r="295" spans="1:17" x14ac:dyDescent="0.25">
      <c r="A295" s="2" t="s">
        <v>458</v>
      </c>
      <c r="B295" s="2" t="s">
        <v>461</v>
      </c>
      <c r="C295" t="str">
        <f>VLOOKUP($B295,Totalt!$B$1:$BU$501,MATCH("Kvalitetsgranskad:",Totalt!$B$1:$BU$1,0),FALSE)</f>
        <v>Ja</v>
      </c>
      <c r="E295" t="str">
        <f>VLOOKUP($B295,Miljö!$B$1:$AG$479,MATCH(E$1,Miljö!$B$1:$AK$1,0),FALSE)</f>
        <v>Ja</v>
      </c>
      <c r="F295" t="str">
        <f>VLOOKUP($B295,Miljö!$B$1:$J$479,MATCH("Typ av ursprungsspecificerad el   (Om inget värde anges används Nordisk residualmix, se inforuta) ()",Miljö!$B$1:$J$1,0),FALSE)</f>
        <v>'vattenproducerad el'</v>
      </c>
      <c r="G295">
        <f>VLOOKUP($B295,Miljö!$B$1:$J$479,MATCH("Primärenergifaktor ()",Miljö!$B$1:$J$1,0),FALSE)</f>
        <v>1.1000000000000001</v>
      </c>
      <c r="H295">
        <f>VLOOKUP($B295,Miljö!$B$1:$J$479,MATCH("Koldioxidekvivalenter energiomvandling (g/kwh)",Miljö!$B$1:$J$1,0),FALSE)</f>
        <v>0</v>
      </c>
      <c r="I295">
        <f>VLOOKUP($B295,Miljö!$B$1:$J$479,MATCH("Fossilandel för ursprungspecificerad el ()",Miljö!$B$1:$J$1,0),FALSE)</f>
        <v>0</v>
      </c>
      <c r="J295">
        <f>VLOOKUP($B295,Miljö!$B$1:$J$479,MATCH("Kärnkraftsandel för ursprungsspecificerad el ()",Miljö!$B$1:$J$1,0),FALSE)</f>
        <v>0</v>
      </c>
      <c r="L295">
        <f>VLOOKUP($B295,Totalt!$B$1:$BU$501,MATCH("total el",Totalt!$B$1:$BU$1,0),FALSE)</f>
        <v>0.06</v>
      </c>
      <c r="N295" s="291">
        <f t="shared" si="16"/>
        <v>6.6000000000000003E-2</v>
      </c>
      <c r="O295" s="291">
        <f t="shared" si="17"/>
        <v>0</v>
      </c>
      <c r="P295" s="291">
        <f t="shared" si="18"/>
        <v>0</v>
      </c>
      <c r="Q295" s="291">
        <f t="shared" si="19"/>
        <v>0</v>
      </c>
    </row>
    <row r="296" spans="1:17" x14ac:dyDescent="0.25">
      <c r="A296" s="2" t="s">
        <v>458</v>
      </c>
      <c r="B296" s="2" t="s">
        <v>462</v>
      </c>
      <c r="C296" t="str">
        <f>VLOOKUP($B296,Totalt!$B$1:$BU$501,MATCH("Kvalitetsgranskad:",Totalt!$B$1:$BU$1,0),FALSE)</f>
        <v>Ja</v>
      </c>
      <c r="E296" t="str">
        <f>VLOOKUP($B296,Miljö!$B$1:$AG$479,MATCH(E$1,Miljö!$B$1:$AK$1,0),FALSE)</f>
        <v>Ja</v>
      </c>
      <c r="F296" t="str">
        <f>VLOOKUP($B296,Miljö!$B$1:$J$479,MATCH("Typ av ursprungsspecificerad el   (Om inget värde anges används Nordisk residualmix, se inforuta) ()",Miljö!$B$1:$J$1,0),FALSE)</f>
        <v>'vattenproducerad el'</v>
      </c>
      <c r="G296">
        <f>VLOOKUP($B296,Miljö!$B$1:$J$479,MATCH("Primärenergifaktor ()",Miljö!$B$1:$J$1,0),FALSE)</f>
        <v>1.1000000000000001</v>
      </c>
      <c r="H296">
        <f>VLOOKUP($B296,Miljö!$B$1:$J$479,MATCH("Koldioxidekvivalenter energiomvandling (g/kwh)",Miljö!$B$1:$J$1,0),FALSE)</f>
        <v>0</v>
      </c>
      <c r="I296">
        <f>VLOOKUP($B296,Miljö!$B$1:$J$479,MATCH("Fossilandel för ursprungspecificerad el ()",Miljö!$B$1:$J$1,0),FALSE)</f>
        <v>0</v>
      </c>
      <c r="J296">
        <f>VLOOKUP($B296,Miljö!$B$1:$J$479,MATCH("Kärnkraftsandel för ursprungsspecificerad el ()",Miljö!$B$1:$J$1,0),FALSE)</f>
        <v>0</v>
      </c>
      <c r="L296">
        <f>VLOOKUP($B296,Totalt!$B$1:$BU$501,MATCH("total el",Totalt!$B$1:$BU$1,0),FALSE)</f>
        <v>2.3E-2</v>
      </c>
      <c r="N296" s="291">
        <f t="shared" si="16"/>
        <v>2.5300000000000003E-2</v>
      </c>
      <c r="O296" s="291">
        <f t="shared" si="17"/>
        <v>0</v>
      </c>
      <c r="P296" s="291">
        <f t="shared" si="18"/>
        <v>0</v>
      </c>
      <c r="Q296" s="291">
        <f t="shared" si="19"/>
        <v>0</v>
      </c>
    </row>
    <row r="297" spans="1:17" x14ac:dyDescent="0.25">
      <c r="A297" s="2" t="s">
        <v>458</v>
      </c>
      <c r="B297" s="2" t="s">
        <v>463</v>
      </c>
      <c r="C297" t="str">
        <f>VLOOKUP($B297,Totalt!$B$1:$BU$501,MATCH("Kvalitetsgranskad:",Totalt!$B$1:$BU$1,0),FALSE)</f>
        <v>Ja</v>
      </c>
      <c r="E297" t="str">
        <f>VLOOKUP($B297,Miljö!$B$1:$AG$479,MATCH(E$1,Miljö!$B$1:$AK$1,0),FALSE)</f>
        <v>Ja</v>
      </c>
      <c r="F297" t="str">
        <f>VLOOKUP($B297,Miljö!$B$1:$J$479,MATCH("Typ av ursprungsspecificerad el   (Om inget värde anges används Nordisk residualmix, se inforuta) ()",Miljö!$B$1:$J$1,0),FALSE)</f>
        <v>'vattenproducerad'</v>
      </c>
      <c r="G297">
        <f>VLOOKUP($B297,Miljö!$B$1:$J$479,MATCH("Primärenergifaktor ()",Miljö!$B$1:$J$1,0),FALSE)</f>
        <v>1.1000000000000001</v>
      </c>
      <c r="H297">
        <f>VLOOKUP($B297,Miljö!$B$1:$J$479,MATCH("Koldioxidekvivalenter energiomvandling (g/kwh)",Miljö!$B$1:$J$1,0),FALSE)</f>
        <v>0</v>
      </c>
      <c r="I297">
        <f>VLOOKUP($B297,Miljö!$B$1:$J$479,MATCH("Fossilandel för ursprungspecificerad el ()",Miljö!$B$1:$J$1,0),FALSE)</f>
        <v>0</v>
      </c>
      <c r="J297">
        <f>VLOOKUP($B297,Miljö!$B$1:$J$479,MATCH("Kärnkraftsandel för ursprungsspecificerad el ()",Miljö!$B$1:$J$1,0),FALSE)</f>
        <v>0</v>
      </c>
      <c r="L297">
        <f>VLOOKUP($B297,Totalt!$B$1:$BU$501,MATCH("total el",Totalt!$B$1:$BU$1,0),FALSE)</f>
        <v>0.05</v>
      </c>
      <c r="N297" s="291">
        <f t="shared" si="16"/>
        <v>5.5000000000000007E-2</v>
      </c>
      <c r="O297" s="291">
        <f t="shared" si="17"/>
        <v>0</v>
      </c>
      <c r="P297" s="291">
        <f t="shared" si="18"/>
        <v>0</v>
      </c>
      <c r="Q297" s="291">
        <f t="shared" si="19"/>
        <v>0</v>
      </c>
    </row>
    <row r="298" spans="1:17" x14ac:dyDescent="0.25">
      <c r="A298" s="2" t="s">
        <v>464</v>
      </c>
      <c r="B298" s="2" t="s">
        <v>465</v>
      </c>
      <c r="C298" t="str">
        <f>VLOOKUP($B298,Totalt!$B$1:$BU$501,MATCH("Kvalitetsgranskad:",Totalt!$B$1:$BU$1,0),FALSE)</f>
        <v>Ja</v>
      </c>
      <c r="E298" t="str">
        <f>VLOOKUP($B298,Miljö!$B$1:$AG$479,MATCH(E$1,Miljö!$B$1:$AK$1,0),FALSE)</f>
        <v>Nej</v>
      </c>
      <c r="F298" t="str">
        <f>VLOOKUP($B298,Miljö!$B$1:$J$479,MATCH("Typ av ursprungsspecificerad el   (Om inget värde anges används Nordisk residualmix, se inforuta) ()",Miljö!$B$1:$J$1,0),FALSE)</f>
        <v>-</v>
      </c>
      <c r="G298">
        <f>VLOOKUP($B298,Miljö!$B$1:$J$479,MATCH("Primärenergifaktor ()",Miljö!$B$1:$J$1,0),FALSE)</f>
        <v>2.2400000000000002</v>
      </c>
      <c r="H298">
        <f>VLOOKUP($B298,Miljö!$B$1:$J$479,MATCH("Koldioxidekvivalenter energiomvandling (g/kwh)",Miljö!$B$1:$J$1,0),FALSE)</f>
        <v>350.5</v>
      </c>
      <c r="I298">
        <f>VLOOKUP($B298,Miljö!$B$1:$J$479,MATCH("Fossilandel för ursprungspecificerad el ()",Miljö!$B$1:$J$1,0),FALSE)</f>
        <v>0.48399999999999999</v>
      </c>
      <c r="J298">
        <f>VLOOKUP($B298,Miljö!$B$1:$J$479,MATCH("Kärnkraftsandel för ursprungsspecificerad el ()",Miljö!$B$1:$J$1,0),FALSE)</f>
        <v>0.35</v>
      </c>
      <c r="L298">
        <f>VLOOKUP($B298,Totalt!$B$1:$BU$501,MATCH("total el",Totalt!$B$1:$BU$1,0),FALSE)</f>
        <v>4.7720000000000002</v>
      </c>
      <c r="N298" s="291">
        <f t="shared" si="16"/>
        <v>10.689280000000002</v>
      </c>
      <c r="O298" s="291">
        <f t="shared" si="17"/>
        <v>1672.586</v>
      </c>
      <c r="P298" s="291">
        <f t="shared" si="18"/>
        <v>2.3096480000000001</v>
      </c>
      <c r="Q298" s="291">
        <f t="shared" si="19"/>
        <v>1.6701999999999999</v>
      </c>
    </row>
    <row r="299" spans="1:17" x14ac:dyDescent="0.25">
      <c r="A299" s="2" t="s">
        <v>464</v>
      </c>
      <c r="B299" s="2" t="s">
        <v>466</v>
      </c>
      <c r="C299" t="str">
        <f>VLOOKUP($B299,Totalt!$B$1:$BU$501,MATCH("Kvalitetsgranskad:",Totalt!$B$1:$BU$1,0),FALSE)</f>
        <v>Ja</v>
      </c>
      <c r="E299" t="str">
        <f>VLOOKUP($B299,Miljö!$B$1:$AG$479,MATCH(E$1,Miljö!$B$1:$AK$1,0),FALSE)</f>
        <v>Nej</v>
      </c>
      <c r="F299" t="str">
        <f>VLOOKUP($B299,Miljö!$B$1:$J$479,MATCH("Typ av ursprungsspecificerad el   (Om inget värde anges används Nordisk residualmix, se inforuta) ()",Miljö!$B$1:$J$1,0),FALSE)</f>
        <v>-</v>
      </c>
      <c r="G299">
        <f>VLOOKUP($B299,Miljö!$B$1:$J$479,MATCH("Primärenergifaktor ()",Miljö!$B$1:$J$1,0),FALSE)</f>
        <v>2.2400000000000002</v>
      </c>
      <c r="H299">
        <f>VLOOKUP($B299,Miljö!$B$1:$J$479,MATCH("Koldioxidekvivalenter energiomvandling (g/kwh)",Miljö!$B$1:$J$1,0),FALSE)</f>
        <v>350.5</v>
      </c>
      <c r="I299">
        <f>VLOOKUP($B299,Miljö!$B$1:$J$479,MATCH("Fossilandel för ursprungspecificerad el ()",Miljö!$B$1:$J$1,0),FALSE)</f>
        <v>0.48399999999999999</v>
      </c>
      <c r="J299">
        <f>VLOOKUP($B299,Miljö!$B$1:$J$479,MATCH("Kärnkraftsandel för ursprungsspecificerad el ()",Miljö!$B$1:$J$1,0),FALSE)</f>
        <v>0.35</v>
      </c>
      <c r="L299">
        <f>VLOOKUP($B299,Totalt!$B$1:$BU$501,MATCH("total el",Totalt!$B$1:$BU$1,0),FALSE)</f>
        <v>0.1</v>
      </c>
      <c r="N299" s="291">
        <f t="shared" si="16"/>
        <v>0.22400000000000003</v>
      </c>
      <c r="O299" s="291">
        <f t="shared" si="17"/>
        <v>35.050000000000004</v>
      </c>
      <c r="P299" s="291">
        <f t="shared" si="18"/>
        <v>4.8399999999999999E-2</v>
      </c>
      <c r="Q299" s="291">
        <f t="shared" si="19"/>
        <v>3.4999999999999996E-2</v>
      </c>
    </row>
    <row r="300" spans="1:17" x14ac:dyDescent="0.25">
      <c r="A300" s="2" t="s">
        <v>467</v>
      </c>
      <c r="B300" s="2" t="s">
        <v>468</v>
      </c>
      <c r="C300" t="str">
        <f>VLOOKUP($B300,Totalt!$B$1:$BU$501,MATCH("Kvalitetsgranskad:",Totalt!$B$1:$BU$1,0),FALSE)</f>
        <v>Ja</v>
      </c>
      <c r="E300" t="str">
        <f>VLOOKUP($B300,Miljö!$B$1:$AG$479,MATCH(E$1,Miljö!$B$1:$AK$1,0),FALSE)</f>
        <v>Ja</v>
      </c>
      <c r="F300" t="str">
        <f>VLOOKUP($B300,Miljö!$B$1:$J$479,MATCH("Typ av ursprungsspecificerad el   (Om inget värde anges används Nordisk residualmix, se inforuta) ()",Miljö!$B$1:$J$1,0),FALSE)</f>
        <v>'Vattenkraft'</v>
      </c>
      <c r="G300">
        <f>VLOOKUP($B300,Miljö!$B$1:$J$479,MATCH("Primärenergifaktor ()",Miljö!$B$1:$J$1,0),FALSE)</f>
        <v>1.1000000000000001</v>
      </c>
      <c r="H300">
        <f>VLOOKUP($B300,Miljö!$B$1:$J$479,MATCH("Koldioxidekvivalenter energiomvandling (g/kwh)",Miljö!$B$1:$J$1,0),FALSE)</f>
        <v>0</v>
      </c>
      <c r="I300">
        <f>VLOOKUP($B300,Miljö!$B$1:$J$479,MATCH("Fossilandel för ursprungspecificerad el ()",Miljö!$B$1:$J$1,0),FALSE)</f>
        <v>0</v>
      </c>
      <c r="J300">
        <f>VLOOKUP($B300,Miljö!$B$1:$J$479,MATCH("Kärnkraftsandel för ursprungsspecificerad el ()",Miljö!$B$1:$J$1,0),FALSE)</f>
        <v>0</v>
      </c>
      <c r="L300">
        <f>VLOOKUP($B300,Totalt!$B$1:$BU$501,MATCH("total el",Totalt!$B$1:$BU$1,0),FALSE)</f>
        <v>9.2100000000000009</v>
      </c>
      <c r="N300" s="291">
        <f t="shared" si="16"/>
        <v>10.131000000000002</v>
      </c>
      <c r="O300" s="291">
        <f t="shared" si="17"/>
        <v>0</v>
      </c>
      <c r="P300" s="291">
        <f t="shared" si="18"/>
        <v>0</v>
      </c>
      <c r="Q300" s="291">
        <f t="shared" si="19"/>
        <v>0</v>
      </c>
    </row>
    <row r="301" spans="1:17" x14ac:dyDescent="0.25">
      <c r="A301" s="2" t="s">
        <v>469</v>
      </c>
      <c r="B301" s="2" t="s">
        <v>9</v>
      </c>
      <c r="C301" t="str">
        <f>VLOOKUP($B301,Totalt!$B$1:$BU$501,MATCH("Kvalitetsgranskad:",Totalt!$B$1:$BU$1,0),FALSE)</f>
        <v>Nej</v>
      </c>
      <c r="E301" t="str">
        <f>VLOOKUP($B301,Miljö!$B$1:$AG$479,MATCH(E$1,Miljö!$B$1:$AK$1,0),FALSE)</f>
        <v>Nej</v>
      </c>
      <c r="F301" t="str">
        <f>VLOOKUP($B301,Miljö!$B$1:$J$479,MATCH("Typ av ursprungsspecificerad el   (Om inget värde anges används Nordisk residualmix, se inforuta) ()",Miljö!$B$1:$J$1,0),FALSE)</f>
        <v>-</v>
      </c>
      <c r="G301" t="str">
        <f>VLOOKUP($B301,Miljö!$B$1:$J$479,MATCH("Primärenergifaktor ()",Miljö!$B$1:$J$1,0),FALSE)</f>
        <v>-</v>
      </c>
      <c r="H301" t="str">
        <f>VLOOKUP($B301,Miljö!$B$1:$J$479,MATCH("Koldioxidekvivalenter energiomvandling (g/kwh)",Miljö!$B$1:$J$1,0),FALSE)</f>
        <v>-</v>
      </c>
      <c r="I301" t="str">
        <f>VLOOKUP($B301,Miljö!$B$1:$J$479,MATCH("Fossilandel för ursprungspecificerad el ()",Miljö!$B$1:$J$1,0),FALSE)</f>
        <v>-</v>
      </c>
      <c r="J301" t="str">
        <f>VLOOKUP($B301,Miljö!$B$1:$J$479,MATCH("Kärnkraftsandel för ursprungsspecificerad el ()",Miljö!$B$1:$J$1,0),FALSE)</f>
        <v>-</v>
      </c>
      <c r="L301">
        <f>VLOOKUP($B301,Totalt!$B$1:$BU$501,MATCH("total el",Totalt!$B$1:$BU$1,0),FALSE)</f>
        <v>0</v>
      </c>
      <c r="N301" s="291" t="str">
        <f t="shared" si="16"/>
        <v/>
      </c>
      <c r="O301" s="291" t="str">
        <f t="shared" si="17"/>
        <v/>
      </c>
      <c r="P301" s="291" t="str">
        <f t="shared" si="18"/>
        <v/>
      </c>
      <c r="Q301" s="291" t="str">
        <f t="shared" si="19"/>
        <v/>
      </c>
    </row>
    <row r="302" spans="1:17" x14ac:dyDescent="0.25">
      <c r="A302" s="2" t="s">
        <v>469</v>
      </c>
      <c r="B302" s="2" t="s">
        <v>470</v>
      </c>
      <c r="C302" t="str">
        <f>VLOOKUP($B302,Totalt!$B$1:$BU$501,MATCH("Kvalitetsgranskad:",Totalt!$B$1:$BU$1,0),FALSE)</f>
        <v>Nej</v>
      </c>
      <c r="E302" t="str">
        <f>VLOOKUP($B302,Miljö!$B$1:$AG$479,MATCH(E$1,Miljö!$B$1:$AK$1,0),FALSE)</f>
        <v>Nej</v>
      </c>
      <c r="F302" t="str">
        <f>VLOOKUP($B302,Miljö!$B$1:$J$479,MATCH("Typ av ursprungsspecificerad el   (Om inget värde anges används Nordisk residualmix, se inforuta) ()",Miljö!$B$1:$J$1,0),FALSE)</f>
        <v>-</v>
      </c>
      <c r="G302" t="str">
        <f>VLOOKUP($B302,Miljö!$B$1:$J$479,MATCH("Primärenergifaktor ()",Miljö!$B$1:$J$1,0),FALSE)</f>
        <v>-</v>
      </c>
      <c r="H302" t="str">
        <f>VLOOKUP($B302,Miljö!$B$1:$J$479,MATCH("Koldioxidekvivalenter energiomvandling (g/kwh)",Miljö!$B$1:$J$1,0),FALSE)</f>
        <v>-</v>
      </c>
      <c r="I302" t="str">
        <f>VLOOKUP($B302,Miljö!$B$1:$J$479,MATCH("Fossilandel för ursprungspecificerad el ()",Miljö!$B$1:$J$1,0),FALSE)</f>
        <v>-</v>
      </c>
      <c r="J302" t="str">
        <f>VLOOKUP($B302,Miljö!$B$1:$J$479,MATCH("Kärnkraftsandel för ursprungsspecificerad el ()",Miljö!$B$1:$J$1,0),FALSE)</f>
        <v>-</v>
      </c>
      <c r="L302">
        <f>VLOOKUP($B302,Totalt!$B$1:$BU$501,MATCH("total el",Totalt!$B$1:$BU$1,0),FALSE)</f>
        <v>0</v>
      </c>
      <c r="N302" s="291" t="str">
        <f t="shared" si="16"/>
        <v/>
      </c>
      <c r="O302" s="291" t="str">
        <f t="shared" si="17"/>
        <v/>
      </c>
      <c r="P302" s="291" t="str">
        <f t="shared" si="18"/>
        <v/>
      </c>
      <c r="Q302" s="291" t="str">
        <f t="shared" si="19"/>
        <v/>
      </c>
    </row>
    <row r="303" spans="1:17" x14ac:dyDescent="0.25">
      <c r="A303" s="2" t="s">
        <v>469</v>
      </c>
      <c r="B303" s="2" t="s">
        <v>471</v>
      </c>
      <c r="C303" t="str">
        <f>VLOOKUP($B303,Totalt!$B$1:$BU$501,MATCH("Kvalitetsgranskad:",Totalt!$B$1:$BU$1,0),FALSE)</f>
        <v>Nej</v>
      </c>
      <c r="E303" t="str">
        <f>VLOOKUP($B303,Miljö!$B$1:$AG$479,MATCH(E$1,Miljö!$B$1:$AK$1,0),FALSE)</f>
        <v>Nej</v>
      </c>
      <c r="F303" t="str">
        <f>VLOOKUP($B303,Miljö!$B$1:$J$479,MATCH("Typ av ursprungsspecificerad el   (Om inget värde anges används Nordisk residualmix, se inforuta) ()",Miljö!$B$1:$J$1,0),FALSE)</f>
        <v>-</v>
      </c>
      <c r="G303" t="str">
        <f>VLOOKUP($B303,Miljö!$B$1:$J$479,MATCH("Primärenergifaktor ()",Miljö!$B$1:$J$1,0),FALSE)</f>
        <v>-</v>
      </c>
      <c r="H303" t="str">
        <f>VLOOKUP($B303,Miljö!$B$1:$J$479,MATCH("Koldioxidekvivalenter energiomvandling (g/kwh)",Miljö!$B$1:$J$1,0),FALSE)</f>
        <v>-</v>
      </c>
      <c r="I303" t="str">
        <f>VLOOKUP($B303,Miljö!$B$1:$J$479,MATCH("Fossilandel för ursprungspecificerad el ()",Miljö!$B$1:$J$1,0),FALSE)</f>
        <v>-</v>
      </c>
      <c r="J303" t="str">
        <f>VLOOKUP($B303,Miljö!$B$1:$J$479,MATCH("Kärnkraftsandel för ursprungsspecificerad el ()",Miljö!$B$1:$J$1,0),FALSE)</f>
        <v>-</v>
      </c>
      <c r="L303">
        <f>VLOOKUP($B303,Totalt!$B$1:$BU$501,MATCH("total el",Totalt!$B$1:$BU$1,0),FALSE)</f>
        <v>0</v>
      </c>
      <c r="N303" s="291" t="str">
        <f t="shared" si="16"/>
        <v/>
      </c>
      <c r="O303" s="291" t="str">
        <f t="shared" si="17"/>
        <v/>
      </c>
      <c r="P303" s="291" t="str">
        <f t="shared" si="18"/>
        <v/>
      </c>
      <c r="Q303" s="291" t="str">
        <f t="shared" si="19"/>
        <v/>
      </c>
    </row>
    <row r="304" spans="1:17" x14ac:dyDescent="0.25">
      <c r="A304" s="2" t="s">
        <v>469</v>
      </c>
      <c r="B304" s="2" t="s">
        <v>12</v>
      </c>
      <c r="C304" t="str">
        <f>VLOOKUP($B304,Totalt!$B$1:$BU$501,MATCH("Kvalitetsgranskad:",Totalt!$B$1:$BU$1,0),FALSE)</f>
        <v>Nej</v>
      </c>
      <c r="E304" t="str">
        <f>VLOOKUP($B304,Miljö!$B$1:$AG$479,MATCH(E$1,Miljö!$B$1:$AK$1,0),FALSE)</f>
        <v>Nej</v>
      </c>
      <c r="F304" t="str">
        <f>VLOOKUP($B304,Miljö!$B$1:$J$479,MATCH("Typ av ursprungsspecificerad el   (Om inget värde anges används Nordisk residualmix, se inforuta) ()",Miljö!$B$1:$J$1,0),FALSE)</f>
        <v>-</v>
      </c>
      <c r="G304" t="str">
        <f>VLOOKUP($B304,Miljö!$B$1:$J$479,MATCH("Primärenergifaktor ()",Miljö!$B$1:$J$1,0),FALSE)</f>
        <v>-</v>
      </c>
      <c r="H304" t="str">
        <f>VLOOKUP($B304,Miljö!$B$1:$J$479,MATCH("Koldioxidekvivalenter energiomvandling (g/kwh)",Miljö!$B$1:$J$1,0),FALSE)</f>
        <v>-</v>
      </c>
      <c r="I304" t="str">
        <f>VLOOKUP($B304,Miljö!$B$1:$J$479,MATCH("Fossilandel för ursprungspecificerad el ()",Miljö!$B$1:$J$1,0),FALSE)</f>
        <v>-</v>
      </c>
      <c r="J304" t="str">
        <f>VLOOKUP($B304,Miljö!$B$1:$J$479,MATCH("Kärnkraftsandel för ursprungsspecificerad el ()",Miljö!$B$1:$J$1,0),FALSE)</f>
        <v>-</v>
      </c>
      <c r="L304">
        <f>VLOOKUP($B304,Totalt!$B$1:$BU$501,MATCH("total el",Totalt!$B$1:$BU$1,0),FALSE)</f>
        <v>0</v>
      </c>
      <c r="N304" s="291" t="str">
        <f t="shared" si="16"/>
        <v/>
      </c>
      <c r="O304" s="291" t="str">
        <f t="shared" si="17"/>
        <v/>
      </c>
      <c r="P304" s="291" t="str">
        <f t="shared" si="18"/>
        <v/>
      </c>
      <c r="Q304" s="291" t="str">
        <f t="shared" si="19"/>
        <v/>
      </c>
    </row>
    <row r="305" spans="1:17" x14ac:dyDescent="0.25">
      <c r="A305" s="2" t="s">
        <v>469</v>
      </c>
      <c r="B305" s="2" t="s">
        <v>13</v>
      </c>
      <c r="C305" t="str">
        <f>VLOOKUP($B305,Totalt!$B$1:$BU$501,MATCH("Kvalitetsgranskad:",Totalt!$B$1:$BU$1,0),FALSE)</f>
        <v>Nej</v>
      </c>
      <c r="E305" t="str">
        <f>VLOOKUP($B305,Miljö!$B$1:$AG$479,MATCH(E$1,Miljö!$B$1:$AK$1,0),FALSE)</f>
        <v>Nej</v>
      </c>
      <c r="F305" t="str">
        <f>VLOOKUP($B305,Miljö!$B$1:$J$479,MATCH("Typ av ursprungsspecificerad el   (Om inget värde anges används Nordisk residualmix, se inforuta) ()",Miljö!$B$1:$J$1,0),FALSE)</f>
        <v>-</v>
      </c>
      <c r="G305" t="str">
        <f>VLOOKUP($B305,Miljö!$B$1:$J$479,MATCH("Primärenergifaktor ()",Miljö!$B$1:$J$1,0),FALSE)</f>
        <v>-</v>
      </c>
      <c r="H305" t="str">
        <f>VLOOKUP($B305,Miljö!$B$1:$J$479,MATCH("Koldioxidekvivalenter energiomvandling (g/kwh)",Miljö!$B$1:$J$1,0),FALSE)</f>
        <v>-</v>
      </c>
      <c r="I305" t="str">
        <f>VLOOKUP($B305,Miljö!$B$1:$J$479,MATCH("Fossilandel för ursprungspecificerad el ()",Miljö!$B$1:$J$1,0),FALSE)</f>
        <v>-</v>
      </c>
      <c r="J305" t="str">
        <f>VLOOKUP($B305,Miljö!$B$1:$J$479,MATCH("Kärnkraftsandel för ursprungsspecificerad el ()",Miljö!$B$1:$J$1,0),FALSE)</f>
        <v>-</v>
      </c>
      <c r="L305">
        <f>VLOOKUP($B305,Totalt!$B$1:$BU$501,MATCH("total el",Totalt!$B$1:$BU$1,0),FALSE)</f>
        <v>0</v>
      </c>
      <c r="N305" s="291" t="str">
        <f t="shared" si="16"/>
        <v/>
      </c>
      <c r="O305" s="291" t="str">
        <f t="shared" si="17"/>
        <v/>
      </c>
      <c r="P305" s="291" t="str">
        <f t="shared" si="18"/>
        <v/>
      </c>
      <c r="Q305" s="291" t="str">
        <f t="shared" si="19"/>
        <v/>
      </c>
    </row>
    <row r="306" spans="1:17" x14ac:dyDescent="0.25">
      <c r="A306" s="2" t="s">
        <v>469</v>
      </c>
      <c r="B306" s="2" t="s">
        <v>14</v>
      </c>
      <c r="C306" t="str">
        <f>VLOOKUP($B306,Totalt!$B$1:$BU$501,MATCH("Kvalitetsgranskad:",Totalt!$B$1:$BU$1,0),FALSE)</f>
        <v>Nej</v>
      </c>
      <c r="E306" t="str">
        <f>VLOOKUP($B306,Miljö!$B$1:$AG$479,MATCH(E$1,Miljö!$B$1:$AK$1,0),FALSE)</f>
        <v>Nej</v>
      </c>
      <c r="F306" t="str">
        <f>VLOOKUP($B306,Miljö!$B$1:$J$479,MATCH("Typ av ursprungsspecificerad el   (Om inget värde anges används Nordisk residualmix, se inforuta) ()",Miljö!$B$1:$J$1,0),FALSE)</f>
        <v>-</v>
      </c>
      <c r="G306" t="str">
        <f>VLOOKUP($B306,Miljö!$B$1:$J$479,MATCH("Primärenergifaktor ()",Miljö!$B$1:$J$1,0),FALSE)</f>
        <v>-</v>
      </c>
      <c r="H306" t="str">
        <f>VLOOKUP($B306,Miljö!$B$1:$J$479,MATCH("Koldioxidekvivalenter energiomvandling (g/kwh)",Miljö!$B$1:$J$1,0),FALSE)</f>
        <v>-</v>
      </c>
      <c r="I306" t="str">
        <f>VLOOKUP($B306,Miljö!$B$1:$J$479,MATCH("Fossilandel för ursprungspecificerad el ()",Miljö!$B$1:$J$1,0),FALSE)</f>
        <v>-</v>
      </c>
      <c r="J306" t="str">
        <f>VLOOKUP($B306,Miljö!$B$1:$J$479,MATCH("Kärnkraftsandel för ursprungsspecificerad el ()",Miljö!$B$1:$J$1,0),FALSE)</f>
        <v>-</v>
      </c>
      <c r="L306">
        <f>VLOOKUP($B306,Totalt!$B$1:$BU$501,MATCH("total el",Totalt!$B$1:$BU$1,0),FALSE)</f>
        <v>0</v>
      </c>
      <c r="N306" s="291" t="str">
        <f t="shared" si="16"/>
        <v/>
      </c>
      <c r="O306" s="291" t="str">
        <f t="shared" si="17"/>
        <v/>
      </c>
      <c r="P306" s="291" t="str">
        <f t="shared" si="18"/>
        <v/>
      </c>
      <c r="Q306" s="291" t="str">
        <f t="shared" si="19"/>
        <v/>
      </c>
    </row>
    <row r="307" spans="1:17" x14ac:dyDescent="0.25">
      <c r="A307" s="2" t="s">
        <v>469</v>
      </c>
      <c r="B307" s="2" t="s">
        <v>15</v>
      </c>
      <c r="C307" t="str">
        <f>VLOOKUP($B307,Totalt!$B$1:$BU$501,MATCH("Kvalitetsgranskad:",Totalt!$B$1:$BU$1,0),FALSE)</f>
        <v>Nej</v>
      </c>
      <c r="E307" t="str">
        <f>VLOOKUP($B307,Miljö!$B$1:$AG$479,MATCH(E$1,Miljö!$B$1:$AK$1,0),FALSE)</f>
        <v>Nej</v>
      </c>
      <c r="F307" t="str">
        <f>VLOOKUP($B307,Miljö!$B$1:$J$479,MATCH("Typ av ursprungsspecificerad el   (Om inget värde anges används Nordisk residualmix, se inforuta) ()",Miljö!$B$1:$J$1,0),FALSE)</f>
        <v>-</v>
      </c>
      <c r="G307" t="str">
        <f>VLOOKUP($B307,Miljö!$B$1:$J$479,MATCH("Primärenergifaktor ()",Miljö!$B$1:$J$1,0),FALSE)</f>
        <v>-</v>
      </c>
      <c r="H307" t="str">
        <f>VLOOKUP($B307,Miljö!$B$1:$J$479,MATCH("Koldioxidekvivalenter energiomvandling (g/kwh)",Miljö!$B$1:$J$1,0),FALSE)</f>
        <v>-</v>
      </c>
      <c r="I307" t="str">
        <f>VLOOKUP($B307,Miljö!$B$1:$J$479,MATCH("Fossilandel för ursprungspecificerad el ()",Miljö!$B$1:$J$1,0),FALSE)</f>
        <v>-</v>
      </c>
      <c r="J307" t="str">
        <f>VLOOKUP($B307,Miljö!$B$1:$J$479,MATCH("Kärnkraftsandel för ursprungsspecificerad el ()",Miljö!$B$1:$J$1,0),FALSE)</f>
        <v>-</v>
      </c>
      <c r="L307">
        <f>VLOOKUP($B307,Totalt!$B$1:$BU$501,MATCH("total el",Totalt!$B$1:$BU$1,0),FALSE)</f>
        <v>0</v>
      </c>
      <c r="N307" s="291" t="str">
        <f t="shared" si="16"/>
        <v/>
      </c>
      <c r="O307" s="291" t="str">
        <f t="shared" si="17"/>
        <v/>
      </c>
      <c r="P307" s="291" t="str">
        <f t="shared" si="18"/>
        <v/>
      </c>
      <c r="Q307" s="291" t="str">
        <f t="shared" si="19"/>
        <v/>
      </c>
    </row>
    <row r="308" spans="1:17" x14ac:dyDescent="0.25">
      <c r="A308" s="2" t="s">
        <v>469</v>
      </c>
      <c r="B308" s="2" t="s">
        <v>16</v>
      </c>
      <c r="C308" t="str">
        <f>VLOOKUP($B308,Totalt!$B$1:$BU$501,MATCH("Kvalitetsgranskad:",Totalt!$B$1:$BU$1,0),FALSE)</f>
        <v>Nej</v>
      </c>
      <c r="E308" t="str">
        <f>VLOOKUP($B308,Miljö!$B$1:$AG$479,MATCH(E$1,Miljö!$B$1:$AK$1,0),FALSE)</f>
        <v>Nej</v>
      </c>
      <c r="F308" t="str">
        <f>VLOOKUP($B308,Miljö!$B$1:$J$479,MATCH("Typ av ursprungsspecificerad el   (Om inget värde anges används Nordisk residualmix, se inforuta) ()",Miljö!$B$1:$J$1,0),FALSE)</f>
        <v>-</v>
      </c>
      <c r="G308" t="str">
        <f>VLOOKUP($B308,Miljö!$B$1:$J$479,MATCH("Primärenergifaktor ()",Miljö!$B$1:$J$1,0),FALSE)</f>
        <v>-</v>
      </c>
      <c r="H308" t="str">
        <f>VLOOKUP($B308,Miljö!$B$1:$J$479,MATCH("Koldioxidekvivalenter energiomvandling (g/kwh)",Miljö!$B$1:$J$1,0),FALSE)</f>
        <v>-</v>
      </c>
      <c r="I308" t="str">
        <f>VLOOKUP($B308,Miljö!$B$1:$J$479,MATCH("Fossilandel för ursprungspecificerad el ()",Miljö!$B$1:$J$1,0),FALSE)</f>
        <v>-</v>
      </c>
      <c r="J308" t="str">
        <f>VLOOKUP($B308,Miljö!$B$1:$J$479,MATCH("Kärnkraftsandel för ursprungsspecificerad el ()",Miljö!$B$1:$J$1,0),FALSE)</f>
        <v>-</v>
      </c>
      <c r="L308">
        <f>VLOOKUP($B308,Totalt!$B$1:$BU$501,MATCH("total el",Totalt!$B$1:$BU$1,0),FALSE)</f>
        <v>0</v>
      </c>
      <c r="N308" s="291" t="str">
        <f t="shared" si="16"/>
        <v/>
      </c>
      <c r="O308" s="291" t="str">
        <f t="shared" si="17"/>
        <v/>
      </c>
      <c r="P308" s="291" t="str">
        <f t="shared" si="18"/>
        <v/>
      </c>
      <c r="Q308" s="291" t="str">
        <f t="shared" si="19"/>
        <v/>
      </c>
    </row>
    <row r="309" spans="1:17" x14ac:dyDescent="0.25">
      <c r="A309" s="2" t="s">
        <v>469</v>
      </c>
      <c r="B309" s="2" t="s">
        <v>17</v>
      </c>
      <c r="C309" t="str">
        <f>VLOOKUP($B309,Totalt!$B$1:$BU$501,MATCH("Kvalitetsgranskad:",Totalt!$B$1:$BU$1,0),FALSE)</f>
        <v>Nej</v>
      </c>
      <c r="E309" t="str">
        <f>VLOOKUP($B309,Miljö!$B$1:$AG$479,MATCH(E$1,Miljö!$B$1:$AK$1,0),FALSE)</f>
        <v>Nej</v>
      </c>
      <c r="F309" t="str">
        <f>VLOOKUP($B309,Miljö!$B$1:$J$479,MATCH("Typ av ursprungsspecificerad el   (Om inget värde anges används Nordisk residualmix, se inforuta) ()",Miljö!$B$1:$J$1,0),FALSE)</f>
        <v>-</v>
      </c>
      <c r="G309" t="str">
        <f>VLOOKUP($B309,Miljö!$B$1:$J$479,MATCH("Primärenergifaktor ()",Miljö!$B$1:$J$1,0),FALSE)</f>
        <v>-</v>
      </c>
      <c r="H309" t="str">
        <f>VLOOKUP($B309,Miljö!$B$1:$J$479,MATCH("Koldioxidekvivalenter energiomvandling (g/kwh)",Miljö!$B$1:$J$1,0),FALSE)</f>
        <v>-</v>
      </c>
      <c r="I309" t="str">
        <f>VLOOKUP($B309,Miljö!$B$1:$J$479,MATCH("Fossilandel för ursprungspecificerad el ()",Miljö!$B$1:$J$1,0),FALSE)</f>
        <v>-</v>
      </c>
      <c r="J309" t="str">
        <f>VLOOKUP($B309,Miljö!$B$1:$J$479,MATCH("Kärnkraftsandel för ursprungsspecificerad el ()",Miljö!$B$1:$J$1,0),FALSE)</f>
        <v>-</v>
      </c>
      <c r="L309">
        <f>VLOOKUP($B309,Totalt!$B$1:$BU$501,MATCH("total el",Totalt!$B$1:$BU$1,0),FALSE)</f>
        <v>0</v>
      </c>
      <c r="N309" s="291" t="str">
        <f t="shared" si="16"/>
        <v/>
      </c>
      <c r="O309" s="291" t="str">
        <f t="shared" si="17"/>
        <v/>
      </c>
      <c r="P309" s="291" t="str">
        <f t="shared" si="18"/>
        <v/>
      </c>
      <c r="Q309" s="291" t="str">
        <f t="shared" si="19"/>
        <v/>
      </c>
    </row>
    <row r="310" spans="1:17" x14ac:dyDescent="0.25">
      <c r="A310" s="2" t="s">
        <v>469</v>
      </c>
      <c r="B310" s="2" t="s">
        <v>18</v>
      </c>
      <c r="C310" t="str">
        <f>VLOOKUP($B310,Totalt!$B$1:$BU$501,MATCH("Kvalitetsgranskad:",Totalt!$B$1:$BU$1,0),FALSE)</f>
        <v>Nej</v>
      </c>
      <c r="E310" t="str">
        <f>VLOOKUP($B310,Miljö!$B$1:$AG$479,MATCH(E$1,Miljö!$B$1:$AK$1,0),FALSE)</f>
        <v>Nej</v>
      </c>
      <c r="F310" t="str">
        <f>VLOOKUP($B310,Miljö!$B$1:$J$479,MATCH("Typ av ursprungsspecificerad el   (Om inget värde anges används Nordisk residualmix, se inforuta) ()",Miljö!$B$1:$J$1,0),FALSE)</f>
        <v>-</v>
      </c>
      <c r="G310" t="str">
        <f>VLOOKUP($B310,Miljö!$B$1:$J$479,MATCH("Primärenergifaktor ()",Miljö!$B$1:$J$1,0),FALSE)</f>
        <v>-</v>
      </c>
      <c r="H310" t="str">
        <f>VLOOKUP($B310,Miljö!$B$1:$J$479,MATCH("Koldioxidekvivalenter energiomvandling (g/kwh)",Miljö!$B$1:$J$1,0),FALSE)</f>
        <v>-</v>
      </c>
      <c r="I310" t="str">
        <f>VLOOKUP($B310,Miljö!$B$1:$J$479,MATCH("Fossilandel för ursprungspecificerad el ()",Miljö!$B$1:$J$1,0),FALSE)</f>
        <v>-</v>
      </c>
      <c r="J310" t="str">
        <f>VLOOKUP($B310,Miljö!$B$1:$J$479,MATCH("Kärnkraftsandel för ursprungsspecificerad el ()",Miljö!$B$1:$J$1,0),FALSE)</f>
        <v>-</v>
      </c>
      <c r="L310">
        <f>VLOOKUP($B310,Totalt!$B$1:$BU$501,MATCH("total el",Totalt!$B$1:$BU$1,0),FALSE)</f>
        <v>0</v>
      </c>
      <c r="N310" s="291" t="str">
        <f t="shared" si="16"/>
        <v/>
      </c>
      <c r="O310" s="291" t="str">
        <f t="shared" si="17"/>
        <v/>
      </c>
      <c r="P310" s="291" t="str">
        <f t="shared" si="18"/>
        <v/>
      </c>
      <c r="Q310" s="291" t="str">
        <f t="shared" si="19"/>
        <v/>
      </c>
    </row>
    <row r="311" spans="1:17" x14ac:dyDescent="0.25">
      <c r="A311" s="2" t="s">
        <v>469</v>
      </c>
      <c r="B311" s="2" t="s">
        <v>19</v>
      </c>
      <c r="C311" t="str">
        <f>VLOOKUP($B311,Totalt!$B$1:$BU$501,MATCH("Kvalitetsgranskad:",Totalt!$B$1:$BU$1,0),FALSE)</f>
        <v>Nej</v>
      </c>
      <c r="E311" t="str">
        <f>VLOOKUP($B311,Miljö!$B$1:$AG$479,MATCH(E$1,Miljö!$B$1:$AK$1,0),FALSE)</f>
        <v>Nej</v>
      </c>
      <c r="F311" t="str">
        <f>VLOOKUP($B311,Miljö!$B$1:$J$479,MATCH("Typ av ursprungsspecificerad el   (Om inget värde anges används Nordisk residualmix, se inforuta) ()",Miljö!$B$1:$J$1,0),FALSE)</f>
        <v>-</v>
      </c>
      <c r="G311" t="str">
        <f>VLOOKUP($B311,Miljö!$B$1:$J$479,MATCH("Primärenergifaktor ()",Miljö!$B$1:$J$1,0),FALSE)</f>
        <v>-</v>
      </c>
      <c r="H311" t="str">
        <f>VLOOKUP($B311,Miljö!$B$1:$J$479,MATCH("Koldioxidekvivalenter energiomvandling (g/kwh)",Miljö!$B$1:$J$1,0),FALSE)</f>
        <v>-</v>
      </c>
      <c r="I311" t="str">
        <f>VLOOKUP($B311,Miljö!$B$1:$J$479,MATCH("Fossilandel för ursprungspecificerad el ()",Miljö!$B$1:$J$1,0),FALSE)</f>
        <v>-</v>
      </c>
      <c r="J311" t="str">
        <f>VLOOKUP($B311,Miljö!$B$1:$J$479,MATCH("Kärnkraftsandel för ursprungsspecificerad el ()",Miljö!$B$1:$J$1,0),FALSE)</f>
        <v>-</v>
      </c>
      <c r="L311">
        <f>VLOOKUP($B311,Totalt!$B$1:$BU$501,MATCH("total el",Totalt!$B$1:$BU$1,0),FALSE)</f>
        <v>0</v>
      </c>
      <c r="N311" s="291" t="str">
        <f t="shared" si="16"/>
        <v/>
      </c>
      <c r="O311" s="291" t="str">
        <f t="shared" si="17"/>
        <v/>
      </c>
      <c r="P311" s="291" t="str">
        <f t="shared" si="18"/>
        <v/>
      </c>
      <c r="Q311" s="291" t="str">
        <f t="shared" si="19"/>
        <v/>
      </c>
    </row>
    <row r="312" spans="1:17" x14ac:dyDescent="0.25">
      <c r="A312" s="2" t="s">
        <v>472</v>
      </c>
      <c r="B312" s="2" t="s">
        <v>473</v>
      </c>
      <c r="C312" t="str">
        <f>VLOOKUP($B312,Totalt!$B$1:$BU$501,MATCH("Kvalitetsgranskad:",Totalt!$B$1:$BU$1,0),FALSE)</f>
        <v>Ja</v>
      </c>
      <c r="E312" t="str">
        <f>VLOOKUP($B312,Miljö!$B$1:$AG$479,MATCH(E$1,Miljö!$B$1:$AK$1,0),FALSE)</f>
        <v>Nej</v>
      </c>
      <c r="F312" t="str">
        <f>VLOOKUP($B312,Miljö!$B$1:$J$479,MATCH("Typ av ursprungsspecificerad el   (Om inget värde anges används Nordisk residualmix, se inforuta) ()",Miljö!$B$1:$J$1,0),FALSE)</f>
        <v>-</v>
      </c>
      <c r="G312">
        <f>VLOOKUP($B312,Miljö!$B$1:$J$479,MATCH("Primärenergifaktor ()",Miljö!$B$1:$J$1,0),FALSE)</f>
        <v>2.2400000000000002</v>
      </c>
      <c r="H312">
        <f>VLOOKUP($B312,Miljö!$B$1:$J$479,MATCH("Koldioxidekvivalenter energiomvandling (g/kwh)",Miljö!$B$1:$J$1,0),FALSE)</f>
        <v>350.5</v>
      </c>
      <c r="I312">
        <f>VLOOKUP($B312,Miljö!$B$1:$J$479,MATCH("Fossilandel för ursprungspecificerad el ()",Miljö!$B$1:$J$1,0),FALSE)</f>
        <v>0.48399999999999999</v>
      </c>
      <c r="J312">
        <f>VLOOKUP($B312,Miljö!$B$1:$J$479,MATCH("Kärnkraftsandel för ursprungsspecificerad el ()",Miljö!$B$1:$J$1,0),FALSE)</f>
        <v>0.35</v>
      </c>
      <c r="L312">
        <f>VLOOKUP($B312,Totalt!$B$1:$BU$501,MATCH("total el",Totalt!$B$1:$BU$1,0),FALSE)</f>
        <v>1.32</v>
      </c>
      <c r="N312" s="291">
        <f t="shared" si="16"/>
        <v>2.9568000000000003</v>
      </c>
      <c r="O312" s="291">
        <f t="shared" si="17"/>
        <v>462.66</v>
      </c>
      <c r="P312" s="291">
        <f t="shared" si="18"/>
        <v>0.63888</v>
      </c>
      <c r="Q312" s="291">
        <f t="shared" si="19"/>
        <v>0.46199999999999997</v>
      </c>
    </row>
    <row r="313" spans="1:17" x14ac:dyDescent="0.25">
      <c r="A313" s="2" t="s">
        <v>474</v>
      </c>
      <c r="B313" s="2" t="s">
        <v>475</v>
      </c>
      <c r="C313" t="str">
        <f>VLOOKUP($B313,Totalt!$B$1:$BU$501,MATCH("Kvalitetsgranskad:",Totalt!$B$1:$BU$1,0),FALSE)</f>
        <v>Nej</v>
      </c>
      <c r="E313" t="str">
        <f>VLOOKUP($B313,Miljö!$B$1:$AG$479,MATCH(E$1,Miljö!$B$1:$AK$1,0),FALSE)</f>
        <v>Nej</v>
      </c>
      <c r="F313" t="str">
        <f>VLOOKUP($B313,Miljö!$B$1:$J$479,MATCH("Typ av ursprungsspecificerad el   (Om inget värde anges används Nordisk residualmix, se inforuta) ()",Miljö!$B$1:$J$1,0),FALSE)</f>
        <v>-</v>
      </c>
      <c r="G313" t="str">
        <f>VLOOKUP($B313,Miljö!$B$1:$J$479,MATCH("Primärenergifaktor ()",Miljö!$B$1:$J$1,0),FALSE)</f>
        <v>-</v>
      </c>
      <c r="H313" t="str">
        <f>VLOOKUP($B313,Miljö!$B$1:$J$479,MATCH("Koldioxidekvivalenter energiomvandling (g/kwh)",Miljö!$B$1:$J$1,0),FALSE)</f>
        <v>-</v>
      </c>
      <c r="I313" t="str">
        <f>VLOOKUP($B313,Miljö!$B$1:$J$479,MATCH("Fossilandel för ursprungspecificerad el ()",Miljö!$B$1:$J$1,0),FALSE)</f>
        <v>-</v>
      </c>
      <c r="J313" t="str">
        <f>VLOOKUP($B313,Miljö!$B$1:$J$479,MATCH("Kärnkraftsandel för ursprungsspecificerad el ()",Miljö!$B$1:$J$1,0),FALSE)</f>
        <v>-</v>
      </c>
      <c r="L313">
        <f>VLOOKUP($B313,Totalt!$B$1:$BU$501,MATCH("total el",Totalt!$B$1:$BU$1,0),FALSE)</f>
        <v>0</v>
      </c>
      <c r="N313" s="291" t="str">
        <f t="shared" si="16"/>
        <v/>
      </c>
      <c r="O313" s="291" t="str">
        <f t="shared" si="17"/>
        <v/>
      </c>
      <c r="P313" s="291" t="str">
        <f t="shared" si="18"/>
        <v/>
      </c>
      <c r="Q313" s="291" t="str">
        <f t="shared" si="19"/>
        <v/>
      </c>
    </row>
    <row r="314" spans="1:17" x14ac:dyDescent="0.25">
      <c r="A314" s="2" t="s">
        <v>476</v>
      </c>
      <c r="B314" s="2" t="s">
        <v>477</v>
      </c>
      <c r="C314" t="str">
        <f>VLOOKUP($B314,Totalt!$B$1:$BU$501,MATCH("Kvalitetsgranskad:",Totalt!$B$1:$BU$1,0),FALSE)</f>
        <v>Ja</v>
      </c>
      <c r="E314" t="str">
        <f>VLOOKUP($B314,Miljö!$B$1:$AG$479,MATCH(E$1,Miljö!$B$1:$AK$1,0),FALSE)</f>
        <v>Ja</v>
      </c>
      <c r="F314" t="str">
        <f>VLOOKUP($B314,Miljö!$B$1:$J$479,MATCH("Typ av ursprungsspecificerad el   (Om inget värde anges används Nordisk residualmix, se inforuta) ()",Miljö!$B$1:$J$1,0),FALSE)</f>
        <v>'100% vattenkraft'</v>
      </c>
      <c r="G314">
        <f>VLOOKUP($B314,Miljö!$B$1:$J$479,MATCH("Primärenergifaktor ()",Miljö!$B$1:$J$1,0),FALSE)</f>
        <v>0.95</v>
      </c>
      <c r="H314">
        <f>VLOOKUP($B314,Miljö!$B$1:$J$479,MATCH("Koldioxidekvivalenter energiomvandling (g/kwh)",Miljö!$B$1:$J$1,0),FALSE)</f>
        <v>0</v>
      </c>
      <c r="I314">
        <f>VLOOKUP($B314,Miljö!$B$1:$J$479,MATCH("Fossilandel för ursprungspecificerad el ()",Miljö!$B$1:$J$1,0),FALSE)</f>
        <v>0</v>
      </c>
      <c r="J314">
        <f>VLOOKUP($B314,Miljö!$B$1:$J$479,MATCH("Kärnkraftsandel för ursprungsspecificerad el ()",Miljö!$B$1:$J$1,0),FALSE)</f>
        <v>0</v>
      </c>
      <c r="L314">
        <f>VLOOKUP($B314,Totalt!$B$1:$BU$501,MATCH("total el",Totalt!$B$1:$BU$1,0),FALSE)</f>
        <v>3.66</v>
      </c>
      <c r="N314" s="291">
        <f t="shared" si="16"/>
        <v>3.4769999999999999</v>
      </c>
      <c r="O314" s="291">
        <f t="shared" si="17"/>
        <v>0</v>
      </c>
      <c r="P314" s="291">
        <f t="shared" si="18"/>
        <v>0</v>
      </c>
      <c r="Q314" s="291">
        <f t="shared" si="19"/>
        <v>0</v>
      </c>
    </row>
    <row r="315" spans="1:17" x14ac:dyDescent="0.25">
      <c r="A315" s="2" t="s">
        <v>476</v>
      </c>
      <c r="B315" s="2" t="s">
        <v>478</v>
      </c>
      <c r="C315" t="str">
        <f>VLOOKUP($B315,Totalt!$B$1:$BU$501,MATCH("Kvalitetsgranskad:",Totalt!$B$1:$BU$1,0),FALSE)</f>
        <v>Ja</v>
      </c>
      <c r="E315" t="str">
        <f>VLOOKUP($B315,Miljö!$B$1:$AG$479,MATCH(E$1,Miljö!$B$1:$AK$1,0),FALSE)</f>
        <v>Ja</v>
      </c>
      <c r="F315" t="str">
        <f>VLOOKUP($B315,Miljö!$B$1:$J$479,MATCH("Typ av ursprungsspecificerad el   (Om inget värde anges används Nordisk residualmix, se inforuta) ()",Miljö!$B$1:$J$1,0),FALSE)</f>
        <v>'100% vattenkraft'</v>
      </c>
      <c r="G315">
        <f>VLOOKUP($B315,Miljö!$B$1:$J$479,MATCH("Primärenergifaktor ()",Miljö!$B$1:$J$1,0),FALSE)</f>
        <v>0.95</v>
      </c>
      <c r="H315">
        <f>VLOOKUP($B315,Miljö!$B$1:$J$479,MATCH("Koldioxidekvivalenter energiomvandling (g/kwh)",Miljö!$B$1:$J$1,0),FALSE)</f>
        <v>0</v>
      </c>
      <c r="I315">
        <f>VLOOKUP($B315,Miljö!$B$1:$J$479,MATCH("Fossilandel för ursprungspecificerad el ()",Miljö!$B$1:$J$1,0),FALSE)</f>
        <v>0</v>
      </c>
      <c r="J315">
        <f>VLOOKUP($B315,Miljö!$B$1:$J$479,MATCH("Kärnkraftsandel för ursprungsspecificerad el ()",Miljö!$B$1:$J$1,0),FALSE)</f>
        <v>0</v>
      </c>
      <c r="L315">
        <f>VLOOKUP($B315,Totalt!$B$1:$BU$501,MATCH("total el",Totalt!$B$1:$BU$1,0),FALSE)</f>
        <v>0.8</v>
      </c>
      <c r="N315" s="291">
        <f t="shared" si="16"/>
        <v>0.76</v>
      </c>
      <c r="O315" s="291">
        <f t="shared" si="17"/>
        <v>0</v>
      </c>
      <c r="P315" s="291">
        <f t="shared" si="18"/>
        <v>0</v>
      </c>
      <c r="Q315" s="291">
        <f t="shared" si="19"/>
        <v>0</v>
      </c>
    </row>
    <row r="316" spans="1:17" x14ac:dyDescent="0.25">
      <c r="A316" s="2" t="s">
        <v>476</v>
      </c>
      <c r="B316" s="2" t="s">
        <v>479</v>
      </c>
      <c r="C316" t="str">
        <f>VLOOKUP($B316,Totalt!$B$1:$BU$501,MATCH("Kvalitetsgranskad:",Totalt!$B$1:$BU$1,0),FALSE)</f>
        <v>Ja</v>
      </c>
      <c r="E316" t="str">
        <f>VLOOKUP($B316,Miljö!$B$1:$AG$479,MATCH(E$1,Miljö!$B$1:$AK$1,0),FALSE)</f>
        <v>Ja</v>
      </c>
      <c r="F316" t="str">
        <f>VLOOKUP($B316,Miljö!$B$1:$J$479,MATCH("Typ av ursprungsspecificerad el   (Om inget värde anges används Nordisk residualmix, se inforuta) ()",Miljö!$B$1:$J$1,0),FALSE)</f>
        <v>'100% vattenkraft'</v>
      </c>
      <c r="G316">
        <f>VLOOKUP($B316,Miljö!$B$1:$J$479,MATCH("Primärenergifaktor ()",Miljö!$B$1:$J$1,0),FALSE)</f>
        <v>0.95</v>
      </c>
      <c r="H316">
        <f>VLOOKUP($B316,Miljö!$B$1:$J$479,MATCH("Koldioxidekvivalenter energiomvandling (g/kwh)",Miljö!$B$1:$J$1,0),FALSE)</f>
        <v>0</v>
      </c>
      <c r="I316">
        <f>VLOOKUP($B316,Miljö!$B$1:$J$479,MATCH("Fossilandel för ursprungspecificerad el ()",Miljö!$B$1:$J$1,0),FALSE)</f>
        <v>0</v>
      </c>
      <c r="J316">
        <f>VLOOKUP($B316,Miljö!$B$1:$J$479,MATCH("Kärnkraftsandel för ursprungsspecificerad el ()",Miljö!$B$1:$J$1,0),FALSE)</f>
        <v>0</v>
      </c>
      <c r="L316">
        <f>VLOOKUP($B316,Totalt!$B$1:$BU$501,MATCH("total el",Totalt!$B$1:$BU$1,0),FALSE)</f>
        <v>0.27</v>
      </c>
      <c r="N316" s="291">
        <f t="shared" si="16"/>
        <v>0.25650000000000001</v>
      </c>
      <c r="O316" s="291">
        <f t="shared" si="17"/>
        <v>0</v>
      </c>
      <c r="P316" s="291">
        <f t="shared" si="18"/>
        <v>0</v>
      </c>
      <c r="Q316" s="291">
        <f t="shared" si="19"/>
        <v>0</v>
      </c>
    </row>
    <row r="317" spans="1:17" x14ac:dyDescent="0.25">
      <c r="A317" s="2" t="s">
        <v>476</v>
      </c>
      <c r="B317" s="2" t="s">
        <v>480</v>
      </c>
      <c r="C317" t="str">
        <f>VLOOKUP($B317,Totalt!$B$1:$BU$501,MATCH("Kvalitetsgranskad:",Totalt!$B$1:$BU$1,0),FALSE)</f>
        <v>Ja</v>
      </c>
      <c r="E317" t="str">
        <f>VLOOKUP($B317,Miljö!$B$1:$AG$479,MATCH(E$1,Miljö!$B$1:$AK$1,0),FALSE)</f>
        <v>Ja</v>
      </c>
      <c r="F317" t="str">
        <f>VLOOKUP($B317,Miljö!$B$1:$J$479,MATCH("Typ av ursprungsspecificerad el   (Om inget värde anges används Nordisk residualmix, se inforuta) ()",Miljö!$B$1:$J$1,0),FALSE)</f>
        <v>'100% vattenkraft'</v>
      </c>
      <c r="G317">
        <f>VLOOKUP($B317,Miljö!$B$1:$J$479,MATCH("Primärenergifaktor ()",Miljö!$B$1:$J$1,0),FALSE)</f>
        <v>0.95</v>
      </c>
      <c r="H317">
        <f>VLOOKUP($B317,Miljö!$B$1:$J$479,MATCH("Koldioxidekvivalenter energiomvandling (g/kwh)",Miljö!$B$1:$J$1,0),FALSE)</f>
        <v>0</v>
      </c>
      <c r="I317">
        <f>VLOOKUP($B317,Miljö!$B$1:$J$479,MATCH("Fossilandel för ursprungspecificerad el ()",Miljö!$B$1:$J$1,0),FALSE)</f>
        <v>0</v>
      </c>
      <c r="J317">
        <f>VLOOKUP($B317,Miljö!$B$1:$J$479,MATCH("Kärnkraftsandel för ursprungsspecificerad el ()",Miljö!$B$1:$J$1,0),FALSE)</f>
        <v>0</v>
      </c>
      <c r="L317">
        <f>VLOOKUP($B317,Totalt!$B$1:$BU$501,MATCH("total el",Totalt!$B$1:$BU$1,0),FALSE)</f>
        <v>1.01</v>
      </c>
      <c r="N317" s="291">
        <f t="shared" si="16"/>
        <v>0.95949999999999991</v>
      </c>
      <c r="O317" s="291">
        <f t="shared" si="17"/>
        <v>0</v>
      </c>
      <c r="P317" s="291">
        <f t="shared" si="18"/>
        <v>0</v>
      </c>
      <c r="Q317" s="291">
        <f t="shared" si="19"/>
        <v>0</v>
      </c>
    </row>
    <row r="318" spans="1:17" x14ac:dyDescent="0.25">
      <c r="A318" s="2" t="s">
        <v>481</v>
      </c>
      <c r="B318" s="2" t="s">
        <v>482</v>
      </c>
      <c r="C318" t="str">
        <f>VLOOKUP($B318,Totalt!$B$1:$BU$501,MATCH("Kvalitetsgranskad:",Totalt!$B$1:$BU$1,0),FALSE)</f>
        <v>Ja</v>
      </c>
      <c r="E318" t="str">
        <f>VLOOKUP($B318,Miljö!$B$1:$AG$479,MATCH(E$1,Miljö!$B$1:$AK$1,0),FALSE)</f>
        <v>Ja</v>
      </c>
      <c r="F318" t="str">
        <f>VLOOKUP($B318,Miljö!$B$1:$J$479,MATCH("Typ av ursprungsspecificerad el   (Om inget värde anges används Nordisk residualmix, se inforuta) ()",Miljö!$B$1:$J$1,0),FALSE)</f>
        <v>'Förnybart'</v>
      </c>
      <c r="G318">
        <f>VLOOKUP($B318,Miljö!$B$1:$J$479,MATCH("Primärenergifaktor ()",Miljö!$B$1:$J$1,0),FALSE)</f>
        <v>1.1000000000000001</v>
      </c>
      <c r="H318">
        <f>VLOOKUP($B318,Miljö!$B$1:$J$479,MATCH("Koldioxidekvivalenter energiomvandling (g/kwh)",Miljö!$B$1:$J$1,0),FALSE)</f>
        <v>0</v>
      </c>
      <c r="I318">
        <f>VLOOKUP($B318,Miljö!$B$1:$J$479,MATCH("Fossilandel för ursprungspecificerad el ()",Miljö!$B$1:$J$1,0),FALSE)</f>
        <v>0</v>
      </c>
      <c r="J318">
        <f>VLOOKUP($B318,Miljö!$B$1:$J$479,MATCH("Kärnkraftsandel för ursprungsspecificerad el ()",Miljö!$B$1:$J$1,0),FALSE)</f>
        <v>0</v>
      </c>
      <c r="L318">
        <f>VLOOKUP($B318,Totalt!$B$1:$BU$501,MATCH("total el",Totalt!$B$1:$BU$1,0),FALSE)</f>
        <v>1</v>
      </c>
      <c r="N318" s="291">
        <f t="shared" si="16"/>
        <v>1.1000000000000001</v>
      </c>
      <c r="O318" s="291">
        <f t="shared" si="17"/>
        <v>0</v>
      </c>
      <c r="P318" s="291">
        <f t="shared" si="18"/>
        <v>0</v>
      </c>
      <c r="Q318" s="291">
        <f t="shared" si="19"/>
        <v>0</v>
      </c>
    </row>
    <row r="319" spans="1:17" x14ac:dyDescent="0.25">
      <c r="A319" s="2" t="s">
        <v>481</v>
      </c>
      <c r="B319" s="2" t="s">
        <v>483</v>
      </c>
      <c r="C319" t="str">
        <f>VLOOKUP($B319,Totalt!$B$1:$BU$501,MATCH("Kvalitetsgranskad:",Totalt!$B$1:$BU$1,0),FALSE)</f>
        <v>Ja</v>
      </c>
      <c r="E319" t="str">
        <f>VLOOKUP($B319,Miljö!$B$1:$AG$479,MATCH(E$1,Miljö!$B$1:$AK$1,0),FALSE)</f>
        <v>Ja</v>
      </c>
      <c r="F319" t="str">
        <f>VLOOKUP($B319,Miljö!$B$1:$J$479,MATCH("Typ av ursprungsspecificerad el   (Om inget värde anges används Nordisk residualmix, se inforuta) ()",Miljö!$B$1:$J$1,0),FALSE)</f>
        <v>'Förnybart'</v>
      </c>
      <c r="G319">
        <f>VLOOKUP($B319,Miljö!$B$1:$J$479,MATCH("Primärenergifaktor ()",Miljö!$B$1:$J$1,0),FALSE)</f>
        <v>1.1000000000000001</v>
      </c>
      <c r="H319">
        <f>VLOOKUP($B319,Miljö!$B$1:$J$479,MATCH("Koldioxidekvivalenter energiomvandling (g/kwh)",Miljö!$B$1:$J$1,0),FALSE)</f>
        <v>0</v>
      </c>
      <c r="I319">
        <f>VLOOKUP($B319,Miljö!$B$1:$J$479,MATCH("Fossilandel för ursprungspecificerad el ()",Miljö!$B$1:$J$1,0),FALSE)</f>
        <v>0</v>
      </c>
      <c r="J319">
        <f>VLOOKUP($B319,Miljö!$B$1:$J$479,MATCH("Kärnkraftsandel för ursprungsspecificerad el ()",Miljö!$B$1:$J$1,0),FALSE)</f>
        <v>0</v>
      </c>
      <c r="L319">
        <f>VLOOKUP($B319,Totalt!$B$1:$BU$501,MATCH("total el",Totalt!$B$1:$BU$1,0),FALSE)</f>
        <v>2.7119999999999998E-2</v>
      </c>
      <c r="N319" s="291">
        <f t="shared" si="16"/>
        <v>2.9832000000000001E-2</v>
      </c>
      <c r="O319" s="291">
        <f t="shared" si="17"/>
        <v>0</v>
      </c>
      <c r="P319" s="291">
        <f t="shared" si="18"/>
        <v>0</v>
      </c>
      <c r="Q319" s="291">
        <f t="shared" si="19"/>
        <v>0</v>
      </c>
    </row>
    <row r="320" spans="1:17" x14ac:dyDescent="0.25">
      <c r="A320" s="2" t="s">
        <v>484</v>
      </c>
      <c r="B320" s="2" t="s">
        <v>485</v>
      </c>
      <c r="C320" t="str">
        <f>VLOOKUP($B320,Totalt!$B$1:$BU$501,MATCH("Kvalitetsgranskad:",Totalt!$B$1:$BU$1,0),FALSE)</f>
        <v>Nej</v>
      </c>
      <c r="E320" t="str">
        <f>VLOOKUP($B320,Miljö!$B$1:$AG$479,MATCH(E$1,Miljö!$B$1:$AK$1,0),FALSE)</f>
        <v>Nej</v>
      </c>
      <c r="F320" t="str">
        <f>VLOOKUP($B320,Miljö!$B$1:$J$479,MATCH("Typ av ursprungsspecificerad el   (Om inget värde anges används Nordisk residualmix, se inforuta) ()",Miljö!$B$1:$J$1,0),FALSE)</f>
        <v>-</v>
      </c>
      <c r="G320" t="str">
        <f>VLOOKUP($B320,Miljö!$B$1:$J$479,MATCH("Primärenergifaktor ()",Miljö!$B$1:$J$1,0),FALSE)</f>
        <v>-</v>
      </c>
      <c r="H320" t="str">
        <f>VLOOKUP($B320,Miljö!$B$1:$J$479,MATCH("Koldioxidekvivalenter energiomvandling (g/kwh)",Miljö!$B$1:$J$1,0),FALSE)</f>
        <v>-</v>
      </c>
      <c r="I320" t="str">
        <f>VLOOKUP($B320,Miljö!$B$1:$J$479,MATCH("Fossilandel för ursprungspecificerad el ()",Miljö!$B$1:$J$1,0),FALSE)</f>
        <v>-</v>
      </c>
      <c r="J320" t="str">
        <f>VLOOKUP($B320,Miljö!$B$1:$J$479,MATCH("Kärnkraftsandel för ursprungsspecificerad el ()",Miljö!$B$1:$J$1,0),FALSE)</f>
        <v>-</v>
      </c>
      <c r="L320">
        <f>VLOOKUP($B320,Totalt!$B$1:$BU$501,MATCH("total el",Totalt!$B$1:$BU$1,0),FALSE)</f>
        <v>0</v>
      </c>
      <c r="N320" s="291" t="str">
        <f t="shared" si="16"/>
        <v/>
      </c>
      <c r="O320" s="291" t="str">
        <f t="shared" si="17"/>
        <v/>
      </c>
      <c r="P320" s="291" t="str">
        <f t="shared" si="18"/>
        <v/>
      </c>
      <c r="Q320" s="291" t="str">
        <f t="shared" si="19"/>
        <v/>
      </c>
    </row>
    <row r="321" spans="1:17" x14ac:dyDescent="0.25">
      <c r="A321" s="2" t="s">
        <v>484</v>
      </c>
      <c r="B321" s="2" t="s">
        <v>486</v>
      </c>
      <c r="C321" t="str">
        <f>VLOOKUP($B321,Totalt!$B$1:$BU$501,MATCH("Kvalitetsgranskad:",Totalt!$B$1:$BU$1,0),FALSE)</f>
        <v>Nej</v>
      </c>
      <c r="E321" t="str">
        <f>VLOOKUP($B321,Miljö!$B$1:$AG$479,MATCH(E$1,Miljö!$B$1:$AK$1,0),FALSE)</f>
        <v>Nej</v>
      </c>
      <c r="F321" t="str">
        <f>VLOOKUP($B321,Miljö!$B$1:$J$479,MATCH("Typ av ursprungsspecificerad el   (Om inget värde anges används Nordisk residualmix, se inforuta) ()",Miljö!$B$1:$J$1,0),FALSE)</f>
        <v>-</v>
      </c>
      <c r="G321" t="str">
        <f>VLOOKUP($B321,Miljö!$B$1:$J$479,MATCH("Primärenergifaktor ()",Miljö!$B$1:$J$1,0),FALSE)</f>
        <v>-</v>
      </c>
      <c r="H321" t="str">
        <f>VLOOKUP($B321,Miljö!$B$1:$J$479,MATCH("Koldioxidekvivalenter energiomvandling (g/kwh)",Miljö!$B$1:$J$1,0),FALSE)</f>
        <v>-</v>
      </c>
      <c r="I321" t="str">
        <f>VLOOKUP($B321,Miljö!$B$1:$J$479,MATCH("Fossilandel för ursprungspecificerad el ()",Miljö!$B$1:$J$1,0),FALSE)</f>
        <v>-</v>
      </c>
      <c r="J321" t="str">
        <f>VLOOKUP($B321,Miljö!$B$1:$J$479,MATCH("Kärnkraftsandel för ursprungsspecificerad el ()",Miljö!$B$1:$J$1,0),FALSE)</f>
        <v>-</v>
      </c>
      <c r="L321">
        <f>VLOOKUP($B321,Totalt!$B$1:$BU$501,MATCH("total el",Totalt!$B$1:$BU$1,0),FALSE)</f>
        <v>0</v>
      </c>
      <c r="N321" s="291" t="str">
        <f t="shared" si="16"/>
        <v/>
      </c>
      <c r="O321" s="291" t="str">
        <f t="shared" si="17"/>
        <v/>
      </c>
      <c r="P321" s="291" t="str">
        <f t="shared" si="18"/>
        <v/>
      </c>
      <c r="Q321" s="291" t="str">
        <f t="shared" si="19"/>
        <v/>
      </c>
    </row>
    <row r="322" spans="1:17" x14ac:dyDescent="0.25">
      <c r="A322" s="2" t="s">
        <v>484</v>
      </c>
      <c r="B322" s="2" t="s">
        <v>487</v>
      </c>
      <c r="C322" t="str">
        <f>VLOOKUP($B322,Totalt!$B$1:$BU$501,MATCH("Kvalitetsgranskad:",Totalt!$B$1:$BU$1,0),FALSE)</f>
        <v>Nej</v>
      </c>
      <c r="E322" t="str">
        <f>VLOOKUP($B322,Miljö!$B$1:$AG$479,MATCH(E$1,Miljö!$B$1:$AK$1,0),FALSE)</f>
        <v>Nej</v>
      </c>
      <c r="F322" t="str">
        <f>VLOOKUP($B322,Miljö!$B$1:$J$479,MATCH("Typ av ursprungsspecificerad el   (Om inget värde anges används Nordisk residualmix, se inforuta) ()",Miljö!$B$1:$J$1,0),FALSE)</f>
        <v>-</v>
      </c>
      <c r="G322" t="str">
        <f>VLOOKUP($B322,Miljö!$B$1:$J$479,MATCH("Primärenergifaktor ()",Miljö!$B$1:$J$1,0),FALSE)</f>
        <v>-</v>
      </c>
      <c r="H322" t="str">
        <f>VLOOKUP($B322,Miljö!$B$1:$J$479,MATCH("Koldioxidekvivalenter energiomvandling (g/kwh)",Miljö!$B$1:$J$1,0),FALSE)</f>
        <v>-</v>
      </c>
      <c r="I322" t="str">
        <f>VLOOKUP($B322,Miljö!$B$1:$J$479,MATCH("Fossilandel för ursprungspecificerad el ()",Miljö!$B$1:$J$1,0),FALSE)</f>
        <v>-</v>
      </c>
      <c r="J322" t="str">
        <f>VLOOKUP($B322,Miljö!$B$1:$J$479,MATCH("Kärnkraftsandel för ursprungsspecificerad el ()",Miljö!$B$1:$J$1,0),FALSE)</f>
        <v>-</v>
      </c>
      <c r="L322">
        <f>VLOOKUP($B322,Totalt!$B$1:$BU$501,MATCH("total el",Totalt!$B$1:$BU$1,0),FALSE)</f>
        <v>0</v>
      </c>
      <c r="N322" s="291" t="str">
        <f t="shared" si="16"/>
        <v/>
      </c>
      <c r="O322" s="291" t="str">
        <f t="shared" si="17"/>
        <v/>
      </c>
      <c r="P322" s="291" t="str">
        <f t="shared" si="18"/>
        <v/>
      </c>
      <c r="Q322" s="291" t="str">
        <f t="shared" si="19"/>
        <v/>
      </c>
    </row>
    <row r="323" spans="1:17" x14ac:dyDescent="0.25">
      <c r="A323" s="2" t="s">
        <v>484</v>
      </c>
      <c r="B323" s="2" t="s">
        <v>488</v>
      </c>
      <c r="C323" t="str">
        <f>VLOOKUP($B323,Totalt!$B$1:$BU$501,MATCH("Kvalitetsgranskad:",Totalt!$B$1:$BU$1,0),FALSE)</f>
        <v>Ja</v>
      </c>
      <c r="E323" t="str">
        <f>VLOOKUP($B323,Miljö!$B$1:$AG$479,MATCH(E$1,Miljö!$B$1:$AK$1,0),FALSE)</f>
        <v>Ja</v>
      </c>
      <c r="F323" t="str">
        <f>VLOOKUP($B323,Miljö!$B$1:$J$479,MATCH("Typ av ursprungsspecificerad el   (Om inget värde anges används Nordisk residualmix, se inforuta) ()",Miljö!$B$1:$J$1,0),FALSE)</f>
        <v>'Biokraft'</v>
      </c>
      <c r="G323">
        <f>VLOOKUP($B323,Miljö!$B$1:$J$479,MATCH("Primärenergifaktor ()",Miljö!$B$1:$J$1,0),FALSE)</f>
        <v>0</v>
      </c>
      <c r="H323">
        <f>VLOOKUP($B323,Miljö!$B$1:$J$479,MATCH("Koldioxidekvivalenter energiomvandling (g/kwh)",Miljö!$B$1:$J$1,0),FALSE)</f>
        <v>0</v>
      </c>
      <c r="I323">
        <f>VLOOKUP($B323,Miljö!$B$1:$J$479,MATCH("Fossilandel för ursprungspecificerad el ()",Miljö!$B$1:$J$1,0),FALSE)</f>
        <v>0</v>
      </c>
      <c r="J323">
        <f>VLOOKUP($B323,Miljö!$B$1:$J$479,MATCH("Kärnkraftsandel för ursprungsspecificerad el ()",Miljö!$B$1:$J$1,0),FALSE)</f>
        <v>0</v>
      </c>
      <c r="L323">
        <f>VLOOKUP($B323,Totalt!$B$1:$BU$501,MATCH("total el",Totalt!$B$1:$BU$1,0),FALSE)</f>
        <v>815.00499999999988</v>
      </c>
      <c r="N323" s="291">
        <f t="shared" ref="N323:N386" si="20">IF(ISERROR($L323*G323),"",$L323*G323)</f>
        <v>0</v>
      </c>
      <c r="O323" s="291">
        <f t="shared" ref="O323:O386" si="21">IF(ISERROR($L323*H323),"",$L323*H323)</f>
        <v>0</v>
      </c>
      <c r="P323" s="291">
        <f t="shared" ref="P323:P386" si="22">IF(ISERROR($L323*I323),"",$L323*I323)</f>
        <v>0</v>
      </c>
      <c r="Q323" s="291">
        <f t="shared" ref="Q323:Q386" si="23">IF(ISERROR($L323*J323),"",$L323*J323)</f>
        <v>0</v>
      </c>
    </row>
    <row r="324" spans="1:17" x14ac:dyDescent="0.25">
      <c r="A324" s="2" t="s">
        <v>484</v>
      </c>
      <c r="B324" s="2" t="s">
        <v>489</v>
      </c>
      <c r="C324" t="str">
        <f>VLOOKUP($B324,Totalt!$B$1:$BU$501,MATCH("Kvalitetsgranskad:",Totalt!$B$1:$BU$1,0),FALSE)</f>
        <v>Nej</v>
      </c>
      <c r="E324" t="str">
        <f>VLOOKUP($B324,Miljö!$B$1:$AG$479,MATCH(E$1,Miljö!$B$1:$AK$1,0),FALSE)</f>
        <v>Nej</v>
      </c>
      <c r="F324" t="str">
        <f>VLOOKUP($B324,Miljö!$B$1:$J$479,MATCH("Typ av ursprungsspecificerad el   (Om inget värde anges används Nordisk residualmix, se inforuta) ()",Miljö!$B$1:$J$1,0),FALSE)</f>
        <v>-</v>
      </c>
      <c r="G324" t="str">
        <f>VLOOKUP($B324,Miljö!$B$1:$J$479,MATCH("Primärenergifaktor ()",Miljö!$B$1:$J$1,0),FALSE)</f>
        <v>-</v>
      </c>
      <c r="H324" t="str">
        <f>VLOOKUP($B324,Miljö!$B$1:$J$479,MATCH("Koldioxidekvivalenter energiomvandling (g/kwh)",Miljö!$B$1:$J$1,0),FALSE)</f>
        <v>-</v>
      </c>
      <c r="I324" t="str">
        <f>VLOOKUP($B324,Miljö!$B$1:$J$479,MATCH("Fossilandel för ursprungspecificerad el ()",Miljö!$B$1:$J$1,0),FALSE)</f>
        <v>-</v>
      </c>
      <c r="J324" t="str">
        <f>VLOOKUP($B324,Miljö!$B$1:$J$479,MATCH("Kärnkraftsandel för ursprungsspecificerad el ()",Miljö!$B$1:$J$1,0),FALSE)</f>
        <v>-</v>
      </c>
      <c r="L324">
        <f>VLOOKUP($B324,Totalt!$B$1:$BU$501,MATCH("total el",Totalt!$B$1:$BU$1,0),FALSE)</f>
        <v>0</v>
      </c>
      <c r="N324" s="291" t="str">
        <f t="shared" si="20"/>
        <v/>
      </c>
      <c r="O324" s="291" t="str">
        <f t="shared" si="21"/>
        <v/>
      </c>
      <c r="P324" s="291" t="str">
        <f t="shared" si="22"/>
        <v/>
      </c>
      <c r="Q324" s="291" t="str">
        <f t="shared" si="23"/>
        <v/>
      </c>
    </row>
    <row r="325" spans="1:17" x14ac:dyDescent="0.25">
      <c r="A325" s="2" t="s">
        <v>484</v>
      </c>
      <c r="B325" s="2" t="s">
        <v>490</v>
      </c>
      <c r="C325" t="str">
        <f>VLOOKUP($B325,Totalt!$B$1:$BU$501,MATCH("Kvalitetsgranskad:",Totalt!$B$1:$BU$1,0),FALSE)</f>
        <v>Nej</v>
      </c>
      <c r="E325" t="str">
        <f>VLOOKUP($B325,Miljö!$B$1:$AG$479,MATCH(E$1,Miljö!$B$1:$AK$1,0),FALSE)</f>
        <v>Nej</v>
      </c>
      <c r="F325" t="str">
        <f>VLOOKUP($B325,Miljö!$B$1:$J$479,MATCH("Typ av ursprungsspecificerad el   (Om inget värde anges används Nordisk residualmix, se inforuta) ()",Miljö!$B$1:$J$1,0),FALSE)</f>
        <v>-</v>
      </c>
      <c r="G325" t="str">
        <f>VLOOKUP($B325,Miljö!$B$1:$J$479,MATCH("Primärenergifaktor ()",Miljö!$B$1:$J$1,0),FALSE)</f>
        <v>-</v>
      </c>
      <c r="H325" t="str">
        <f>VLOOKUP($B325,Miljö!$B$1:$J$479,MATCH("Koldioxidekvivalenter energiomvandling (g/kwh)",Miljö!$B$1:$J$1,0),FALSE)</f>
        <v>-</v>
      </c>
      <c r="I325" t="str">
        <f>VLOOKUP($B325,Miljö!$B$1:$J$479,MATCH("Fossilandel för ursprungspecificerad el ()",Miljö!$B$1:$J$1,0),FALSE)</f>
        <v>-</v>
      </c>
      <c r="J325" t="str">
        <f>VLOOKUP($B325,Miljö!$B$1:$J$479,MATCH("Kärnkraftsandel för ursprungsspecificerad el ()",Miljö!$B$1:$J$1,0),FALSE)</f>
        <v>-</v>
      </c>
      <c r="L325">
        <f>VLOOKUP($B325,Totalt!$B$1:$BU$501,MATCH("total el",Totalt!$B$1:$BU$1,0),FALSE)</f>
        <v>0</v>
      </c>
      <c r="N325" s="291" t="str">
        <f t="shared" si="20"/>
        <v/>
      </c>
      <c r="O325" s="291" t="str">
        <f t="shared" si="21"/>
        <v/>
      </c>
      <c r="P325" s="291" t="str">
        <f t="shared" si="22"/>
        <v/>
      </c>
      <c r="Q325" s="291" t="str">
        <f t="shared" si="23"/>
        <v/>
      </c>
    </row>
    <row r="326" spans="1:17" x14ac:dyDescent="0.25">
      <c r="A326" s="2" t="s">
        <v>484</v>
      </c>
      <c r="B326" s="2" t="s">
        <v>491</v>
      </c>
      <c r="C326" t="str">
        <f>VLOOKUP($B326,Totalt!$B$1:$BU$501,MATCH("Kvalitetsgranskad:",Totalt!$B$1:$BU$1,0),FALSE)</f>
        <v>Nej</v>
      </c>
      <c r="E326" t="str">
        <f>VLOOKUP($B326,Miljö!$B$1:$AG$479,MATCH(E$1,Miljö!$B$1:$AK$1,0),FALSE)</f>
        <v>Nej</v>
      </c>
      <c r="F326" t="str">
        <f>VLOOKUP($B326,Miljö!$B$1:$J$479,MATCH("Typ av ursprungsspecificerad el   (Om inget värde anges används Nordisk residualmix, se inforuta) ()",Miljö!$B$1:$J$1,0),FALSE)</f>
        <v>-</v>
      </c>
      <c r="G326" t="str">
        <f>VLOOKUP($B326,Miljö!$B$1:$J$479,MATCH("Primärenergifaktor ()",Miljö!$B$1:$J$1,0),FALSE)</f>
        <v>-</v>
      </c>
      <c r="H326" t="str">
        <f>VLOOKUP($B326,Miljö!$B$1:$J$479,MATCH("Koldioxidekvivalenter energiomvandling (g/kwh)",Miljö!$B$1:$J$1,0),FALSE)</f>
        <v>-</v>
      </c>
      <c r="I326" t="str">
        <f>VLOOKUP($B326,Miljö!$B$1:$J$479,MATCH("Fossilandel för ursprungspecificerad el ()",Miljö!$B$1:$J$1,0),FALSE)</f>
        <v>-</v>
      </c>
      <c r="J326" t="str">
        <f>VLOOKUP($B326,Miljö!$B$1:$J$479,MATCH("Kärnkraftsandel för ursprungsspecificerad el ()",Miljö!$B$1:$J$1,0),FALSE)</f>
        <v>-</v>
      </c>
      <c r="L326">
        <f>VLOOKUP($B326,Totalt!$B$1:$BU$501,MATCH("total el",Totalt!$B$1:$BU$1,0),FALSE)</f>
        <v>0</v>
      </c>
      <c r="N326" s="291" t="str">
        <f t="shared" si="20"/>
        <v/>
      </c>
      <c r="O326" s="291" t="str">
        <f t="shared" si="21"/>
        <v/>
      </c>
      <c r="P326" s="291" t="str">
        <f t="shared" si="22"/>
        <v/>
      </c>
      <c r="Q326" s="291" t="str">
        <f t="shared" si="23"/>
        <v/>
      </c>
    </row>
    <row r="327" spans="1:17" x14ac:dyDescent="0.25">
      <c r="A327" s="2" t="s">
        <v>484</v>
      </c>
      <c r="B327" s="2" t="s">
        <v>492</v>
      </c>
      <c r="C327" t="str">
        <f>VLOOKUP($B327,Totalt!$B$1:$BU$501,MATCH("Kvalitetsgranskad:",Totalt!$B$1:$BU$1,0),FALSE)</f>
        <v>Nej</v>
      </c>
      <c r="E327" t="str">
        <f>VLOOKUP($B327,Miljö!$B$1:$AG$479,MATCH(E$1,Miljö!$B$1:$AK$1,0),FALSE)</f>
        <v>Nej</v>
      </c>
      <c r="F327" t="str">
        <f>VLOOKUP($B327,Miljö!$B$1:$J$479,MATCH("Typ av ursprungsspecificerad el   (Om inget värde anges används Nordisk residualmix, se inforuta) ()",Miljö!$B$1:$J$1,0),FALSE)</f>
        <v>-</v>
      </c>
      <c r="G327" t="str">
        <f>VLOOKUP($B327,Miljö!$B$1:$J$479,MATCH("Primärenergifaktor ()",Miljö!$B$1:$J$1,0),FALSE)</f>
        <v>-</v>
      </c>
      <c r="H327" t="str">
        <f>VLOOKUP($B327,Miljö!$B$1:$J$479,MATCH("Koldioxidekvivalenter energiomvandling (g/kwh)",Miljö!$B$1:$J$1,0),FALSE)</f>
        <v>-</v>
      </c>
      <c r="I327" t="str">
        <f>VLOOKUP($B327,Miljö!$B$1:$J$479,MATCH("Fossilandel för ursprungspecificerad el ()",Miljö!$B$1:$J$1,0),FALSE)</f>
        <v>-</v>
      </c>
      <c r="J327" t="str">
        <f>VLOOKUP($B327,Miljö!$B$1:$J$479,MATCH("Kärnkraftsandel för ursprungsspecificerad el ()",Miljö!$B$1:$J$1,0),FALSE)</f>
        <v>-</v>
      </c>
      <c r="L327">
        <f>VLOOKUP($B327,Totalt!$B$1:$BU$501,MATCH("total el",Totalt!$B$1:$BU$1,0),FALSE)</f>
        <v>0</v>
      </c>
      <c r="N327" s="291" t="str">
        <f t="shared" si="20"/>
        <v/>
      </c>
      <c r="O327" s="291" t="str">
        <f t="shared" si="21"/>
        <v/>
      </c>
      <c r="P327" s="291" t="str">
        <f t="shared" si="22"/>
        <v/>
      </c>
      <c r="Q327" s="291" t="str">
        <f t="shared" si="23"/>
        <v/>
      </c>
    </row>
    <row r="328" spans="1:17" x14ac:dyDescent="0.25">
      <c r="A328" s="2" t="s">
        <v>484</v>
      </c>
      <c r="B328" s="2" t="s">
        <v>493</v>
      </c>
      <c r="C328" t="str">
        <f>VLOOKUP($B328,Totalt!$B$1:$BU$501,MATCH("Kvalitetsgranskad:",Totalt!$B$1:$BU$1,0),FALSE)</f>
        <v>Nej</v>
      </c>
      <c r="E328" t="str">
        <f>VLOOKUP($B328,Miljö!$B$1:$AG$479,MATCH(E$1,Miljö!$B$1:$AK$1,0),FALSE)</f>
        <v>Nej</v>
      </c>
      <c r="F328" t="str">
        <f>VLOOKUP($B328,Miljö!$B$1:$J$479,MATCH("Typ av ursprungsspecificerad el   (Om inget värde anges används Nordisk residualmix, se inforuta) ()",Miljö!$B$1:$J$1,0),FALSE)</f>
        <v>-</v>
      </c>
      <c r="G328" t="str">
        <f>VLOOKUP($B328,Miljö!$B$1:$J$479,MATCH("Primärenergifaktor ()",Miljö!$B$1:$J$1,0),FALSE)</f>
        <v>-</v>
      </c>
      <c r="H328" t="str">
        <f>VLOOKUP($B328,Miljö!$B$1:$J$479,MATCH("Koldioxidekvivalenter energiomvandling (g/kwh)",Miljö!$B$1:$J$1,0),FALSE)</f>
        <v>-</v>
      </c>
      <c r="I328" t="str">
        <f>VLOOKUP($B328,Miljö!$B$1:$J$479,MATCH("Fossilandel för ursprungspecificerad el ()",Miljö!$B$1:$J$1,0),FALSE)</f>
        <v>-</v>
      </c>
      <c r="J328" t="str">
        <f>VLOOKUP($B328,Miljö!$B$1:$J$479,MATCH("Kärnkraftsandel för ursprungsspecificerad el ()",Miljö!$B$1:$J$1,0),FALSE)</f>
        <v>-</v>
      </c>
      <c r="L328">
        <f>VLOOKUP($B328,Totalt!$B$1:$BU$501,MATCH("total el",Totalt!$B$1:$BU$1,0),FALSE)</f>
        <v>0</v>
      </c>
      <c r="N328" s="291" t="str">
        <f t="shared" si="20"/>
        <v/>
      </c>
      <c r="O328" s="291" t="str">
        <f t="shared" si="21"/>
        <v/>
      </c>
      <c r="P328" s="291" t="str">
        <f t="shared" si="22"/>
        <v/>
      </c>
      <c r="Q328" s="291" t="str">
        <f t="shared" si="23"/>
        <v/>
      </c>
    </row>
    <row r="329" spans="1:17" x14ac:dyDescent="0.25">
      <c r="A329" s="2" t="s">
        <v>484</v>
      </c>
      <c r="B329" s="2" t="s">
        <v>494</v>
      </c>
      <c r="C329" t="str">
        <f>VLOOKUP($B329,Totalt!$B$1:$BU$501,MATCH("Kvalitetsgranskad:",Totalt!$B$1:$BU$1,0),FALSE)</f>
        <v>Nej</v>
      </c>
      <c r="E329" t="str">
        <f>VLOOKUP($B329,Miljö!$B$1:$AG$479,MATCH(E$1,Miljö!$B$1:$AK$1,0),FALSE)</f>
        <v>Nej</v>
      </c>
      <c r="F329" t="str">
        <f>VLOOKUP($B329,Miljö!$B$1:$J$479,MATCH("Typ av ursprungsspecificerad el   (Om inget värde anges används Nordisk residualmix, se inforuta) ()",Miljö!$B$1:$J$1,0),FALSE)</f>
        <v>-</v>
      </c>
      <c r="G329" t="str">
        <f>VLOOKUP($B329,Miljö!$B$1:$J$479,MATCH("Primärenergifaktor ()",Miljö!$B$1:$J$1,0),FALSE)</f>
        <v>-</v>
      </c>
      <c r="H329" t="str">
        <f>VLOOKUP($B329,Miljö!$B$1:$J$479,MATCH("Koldioxidekvivalenter energiomvandling (g/kwh)",Miljö!$B$1:$J$1,0),FALSE)</f>
        <v>-</v>
      </c>
      <c r="I329" t="str">
        <f>VLOOKUP($B329,Miljö!$B$1:$J$479,MATCH("Fossilandel för ursprungspecificerad el ()",Miljö!$B$1:$J$1,0),FALSE)</f>
        <v>-</v>
      </c>
      <c r="J329" t="str">
        <f>VLOOKUP($B329,Miljö!$B$1:$J$479,MATCH("Kärnkraftsandel för ursprungsspecificerad el ()",Miljö!$B$1:$J$1,0),FALSE)</f>
        <v>-</v>
      </c>
      <c r="L329">
        <f>VLOOKUP($B329,Totalt!$B$1:$BU$501,MATCH("total el",Totalt!$B$1:$BU$1,0),FALSE)</f>
        <v>0</v>
      </c>
      <c r="N329" s="291" t="str">
        <f t="shared" si="20"/>
        <v/>
      </c>
      <c r="O329" s="291" t="str">
        <f t="shared" si="21"/>
        <v/>
      </c>
      <c r="P329" s="291" t="str">
        <f t="shared" si="22"/>
        <v/>
      </c>
      <c r="Q329" s="291" t="str">
        <f t="shared" si="23"/>
        <v/>
      </c>
    </row>
    <row r="330" spans="1:17" x14ac:dyDescent="0.25">
      <c r="A330" s="2" t="s">
        <v>484</v>
      </c>
      <c r="B330" s="2" t="s">
        <v>495</v>
      </c>
      <c r="C330" t="str">
        <f>VLOOKUP($B330,Totalt!$B$1:$BU$501,MATCH("Kvalitetsgranskad:",Totalt!$B$1:$BU$1,0),FALSE)</f>
        <v>Ja</v>
      </c>
      <c r="E330" t="str">
        <f>VLOOKUP($B330,Miljö!$B$1:$AG$479,MATCH(E$1,Miljö!$B$1:$AK$1,0),FALSE)</f>
        <v>Nej</v>
      </c>
      <c r="F330" t="str">
        <f>VLOOKUP($B330,Miljö!$B$1:$J$479,MATCH("Typ av ursprungsspecificerad el   (Om inget värde anges används Nordisk residualmix, se inforuta) ()",Miljö!$B$1:$J$1,0),FALSE)</f>
        <v>-</v>
      </c>
      <c r="G330">
        <f>VLOOKUP($B330,Miljö!$B$1:$J$479,MATCH("Primärenergifaktor ()",Miljö!$B$1:$J$1,0),FALSE)</f>
        <v>2.2400000000000002</v>
      </c>
      <c r="H330">
        <f>VLOOKUP($B330,Miljö!$B$1:$J$479,MATCH("Koldioxidekvivalenter energiomvandling (g/kwh)",Miljö!$B$1:$J$1,0),FALSE)</f>
        <v>350.5</v>
      </c>
      <c r="I330">
        <f>VLOOKUP($B330,Miljö!$B$1:$J$479,MATCH("Fossilandel för ursprungspecificerad el ()",Miljö!$B$1:$J$1,0),FALSE)</f>
        <v>0.48399999999999999</v>
      </c>
      <c r="J330">
        <f>VLOOKUP($B330,Miljö!$B$1:$J$479,MATCH("Kärnkraftsandel för ursprungsspecificerad el ()",Miljö!$B$1:$J$1,0),FALSE)</f>
        <v>0.35</v>
      </c>
      <c r="L330">
        <f>VLOOKUP($B330,Totalt!$B$1:$BU$501,MATCH("total el",Totalt!$B$1:$BU$1,0),FALSE)</f>
        <v>11.150999999999998</v>
      </c>
      <c r="N330" s="291">
        <f t="shared" si="20"/>
        <v>24.97824</v>
      </c>
      <c r="O330" s="291">
        <f t="shared" si="21"/>
        <v>3908.4254999999994</v>
      </c>
      <c r="P330" s="291">
        <f t="shared" si="22"/>
        <v>5.3970839999999987</v>
      </c>
      <c r="Q330" s="291">
        <f t="shared" si="23"/>
        <v>3.902849999999999</v>
      </c>
    </row>
    <row r="331" spans="1:17" x14ac:dyDescent="0.25">
      <c r="A331" s="2" t="s">
        <v>484</v>
      </c>
      <c r="B331" s="2" t="s">
        <v>496</v>
      </c>
      <c r="C331" t="str">
        <f>VLOOKUP($B331,Totalt!$B$1:$BU$501,MATCH("Kvalitetsgranskad:",Totalt!$B$1:$BU$1,0),FALSE)</f>
        <v>Nej</v>
      </c>
      <c r="E331" t="str">
        <f>VLOOKUP($B331,Miljö!$B$1:$AG$479,MATCH(E$1,Miljö!$B$1:$AK$1,0),FALSE)</f>
        <v>Nej</v>
      </c>
      <c r="F331" t="str">
        <f>VLOOKUP($B331,Miljö!$B$1:$J$479,MATCH("Typ av ursprungsspecificerad el   (Om inget värde anges används Nordisk residualmix, se inforuta) ()",Miljö!$B$1:$J$1,0),FALSE)</f>
        <v>-</v>
      </c>
      <c r="G331" t="str">
        <f>VLOOKUP($B331,Miljö!$B$1:$J$479,MATCH("Primärenergifaktor ()",Miljö!$B$1:$J$1,0),FALSE)</f>
        <v>-</v>
      </c>
      <c r="H331" t="str">
        <f>VLOOKUP($B331,Miljö!$B$1:$J$479,MATCH("Koldioxidekvivalenter energiomvandling (g/kwh)",Miljö!$B$1:$J$1,0),FALSE)</f>
        <v>-</v>
      </c>
      <c r="I331" t="str">
        <f>VLOOKUP($B331,Miljö!$B$1:$J$479,MATCH("Fossilandel för ursprungspecificerad el ()",Miljö!$B$1:$J$1,0),FALSE)</f>
        <v>-</v>
      </c>
      <c r="J331" t="str">
        <f>VLOOKUP($B331,Miljö!$B$1:$J$479,MATCH("Kärnkraftsandel för ursprungsspecificerad el ()",Miljö!$B$1:$J$1,0),FALSE)</f>
        <v>-</v>
      </c>
      <c r="L331">
        <f>VLOOKUP($B331,Totalt!$B$1:$BU$501,MATCH("total el",Totalt!$B$1:$BU$1,0),FALSE)</f>
        <v>0</v>
      </c>
      <c r="N331" s="291" t="str">
        <f t="shared" si="20"/>
        <v/>
      </c>
      <c r="O331" s="291" t="str">
        <f t="shared" si="21"/>
        <v/>
      </c>
      <c r="P331" s="291" t="str">
        <f t="shared" si="22"/>
        <v/>
      </c>
      <c r="Q331" s="291" t="str">
        <f t="shared" si="23"/>
        <v/>
      </c>
    </row>
    <row r="332" spans="1:17" x14ac:dyDescent="0.25">
      <c r="A332" s="2" t="s">
        <v>497</v>
      </c>
      <c r="B332" s="2" t="s">
        <v>498</v>
      </c>
      <c r="C332" t="str">
        <f>VLOOKUP($B332,Totalt!$B$1:$BU$501,MATCH("Kvalitetsgranskad:",Totalt!$B$1:$BU$1,0),FALSE)</f>
        <v>Ja</v>
      </c>
      <c r="E332" t="str">
        <f>VLOOKUP($B332,Miljö!$B$1:$AG$479,MATCH(E$1,Miljö!$B$1:$AK$1,0),FALSE)</f>
        <v>Ja</v>
      </c>
      <c r="F332" t="str">
        <f>VLOOKUP($B332,Miljö!$B$1:$J$479,MATCH("Typ av ursprungsspecificerad el   (Om inget värde anges används Nordisk residualmix, se inforuta) ()",Miljö!$B$1:$J$1,0),FALSE)</f>
        <v>'Eskilstuna bioel'</v>
      </c>
      <c r="G332">
        <f>VLOOKUP($B332,Miljö!$B$1:$J$479,MATCH("Primärenergifaktor ()",Miljö!$B$1:$J$1,0),FALSE)</f>
        <v>0.03</v>
      </c>
      <c r="H332">
        <f>VLOOKUP($B332,Miljö!$B$1:$J$479,MATCH("Koldioxidekvivalenter energiomvandling (g/kwh)",Miljö!$B$1:$J$1,0),FALSE)</f>
        <v>22</v>
      </c>
      <c r="I332">
        <f>VLOOKUP($B332,Miljö!$B$1:$J$479,MATCH("Fossilandel för ursprungspecificerad el ()",Miljö!$B$1:$J$1,0),FALSE)</f>
        <v>0</v>
      </c>
      <c r="J332">
        <f>VLOOKUP($B332,Miljö!$B$1:$J$479,MATCH("Kärnkraftsandel för ursprungsspecificerad el ()",Miljö!$B$1:$J$1,0),FALSE)</f>
        <v>0</v>
      </c>
      <c r="L332">
        <f>VLOOKUP($B332,Totalt!$B$1:$BU$501,MATCH("total el",Totalt!$B$1:$BU$1,0),FALSE)</f>
        <v>3.9765199999999998</v>
      </c>
      <c r="N332" s="291">
        <f t="shared" si="20"/>
        <v>0.11929559999999999</v>
      </c>
      <c r="O332" s="291">
        <f t="shared" si="21"/>
        <v>87.483440000000002</v>
      </c>
      <c r="P332" s="291">
        <f t="shared" si="22"/>
        <v>0</v>
      </c>
      <c r="Q332" s="291">
        <f t="shared" si="23"/>
        <v>0</v>
      </c>
    </row>
    <row r="333" spans="1:17" x14ac:dyDescent="0.25">
      <c r="A333" s="2" t="s">
        <v>499</v>
      </c>
      <c r="B333" s="2" t="s">
        <v>500</v>
      </c>
      <c r="C333" t="str">
        <f>VLOOKUP($B333,Totalt!$B$1:$BU$501,MATCH("Kvalitetsgranskad:",Totalt!$B$1:$BU$1,0),FALSE)</f>
        <v>Nej</v>
      </c>
      <c r="E333" t="str">
        <f>VLOOKUP($B333,Miljö!$B$1:$AG$479,MATCH(E$1,Miljö!$B$1:$AK$1,0),FALSE)</f>
        <v>Nej</v>
      </c>
      <c r="F333" t="str">
        <f>VLOOKUP($B333,Miljö!$B$1:$J$479,MATCH("Typ av ursprungsspecificerad el   (Om inget värde anges används Nordisk residualmix, se inforuta) ()",Miljö!$B$1:$J$1,0),FALSE)</f>
        <v>-</v>
      </c>
      <c r="G333" t="str">
        <f>VLOOKUP($B333,Miljö!$B$1:$J$479,MATCH("Primärenergifaktor ()",Miljö!$B$1:$J$1,0),FALSE)</f>
        <v>-</v>
      </c>
      <c r="H333" t="str">
        <f>VLOOKUP($B333,Miljö!$B$1:$J$479,MATCH("Koldioxidekvivalenter energiomvandling (g/kwh)",Miljö!$B$1:$J$1,0),FALSE)</f>
        <v>-</v>
      </c>
      <c r="I333" t="str">
        <f>VLOOKUP($B333,Miljö!$B$1:$J$479,MATCH("Fossilandel för ursprungspecificerad el ()",Miljö!$B$1:$J$1,0),FALSE)</f>
        <v>-</v>
      </c>
      <c r="J333" t="str">
        <f>VLOOKUP($B333,Miljö!$B$1:$J$479,MATCH("Kärnkraftsandel för ursprungsspecificerad el ()",Miljö!$B$1:$J$1,0),FALSE)</f>
        <v>-</v>
      </c>
      <c r="L333">
        <f>VLOOKUP($B333,Totalt!$B$1:$BU$501,MATCH("total el",Totalt!$B$1:$BU$1,0),FALSE)</f>
        <v>0</v>
      </c>
      <c r="N333" s="291" t="str">
        <f t="shared" si="20"/>
        <v/>
      </c>
      <c r="O333" s="291" t="str">
        <f t="shared" si="21"/>
        <v/>
      </c>
      <c r="P333" s="291" t="str">
        <f t="shared" si="22"/>
        <v/>
      </c>
      <c r="Q333" s="291" t="str">
        <f t="shared" si="23"/>
        <v/>
      </c>
    </row>
    <row r="334" spans="1:17" x14ac:dyDescent="0.25">
      <c r="A334" s="2" t="s">
        <v>501</v>
      </c>
      <c r="B334" s="2" t="s">
        <v>502</v>
      </c>
      <c r="C334" t="str">
        <f>VLOOKUP($B334,Totalt!$B$1:$BU$501,MATCH("Kvalitetsgranskad:",Totalt!$B$1:$BU$1,0),FALSE)</f>
        <v>Ja</v>
      </c>
      <c r="E334" t="str">
        <f>VLOOKUP($B334,Miljö!$B$1:$AG$479,MATCH(E$1,Miljö!$B$1:$AK$1,0),FALSE)</f>
        <v>Nej</v>
      </c>
      <c r="F334" t="str">
        <f>VLOOKUP($B334,Miljö!$B$1:$J$479,MATCH("Typ av ursprungsspecificerad el   (Om inget värde anges används Nordisk residualmix, se inforuta) ()",Miljö!$B$1:$J$1,0),FALSE)</f>
        <v>'Spec enl hemsida'</v>
      </c>
      <c r="G334">
        <f>VLOOKUP($B334,Miljö!$B$1:$J$479,MATCH("Primärenergifaktor ()",Miljö!$B$1:$J$1,0),FALSE)</f>
        <v>2.2400000000000002</v>
      </c>
      <c r="H334">
        <f>VLOOKUP($B334,Miljö!$B$1:$J$479,MATCH("Koldioxidekvivalenter energiomvandling (g/kwh)",Miljö!$B$1:$J$1,0),FALSE)</f>
        <v>350.5</v>
      </c>
      <c r="I334">
        <f>VLOOKUP($B334,Miljö!$B$1:$J$479,MATCH("Fossilandel för ursprungspecificerad el ()",Miljö!$B$1:$J$1,0),FALSE)</f>
        <v>0.48399999999999999</v>
      </c>
      <c r="J334">
        <f>VLOOKUP($B334,Miljö!$B$1:$J$479,MATCH("Kärnkraftsandel för ursprungsspecificerad el ()",Miljö!$B$1:$J$1,0),FALSE)</f>
        <v>0.35</v>
      </c>
      <c r="L334">
        <f>VLOOKUP($B334,Totalt!$B$1:$BU$501,MATCH("total el",Totalt!$B$1:$BU$1,0),FALSE)</f>
        <v>0.76200000000000001</v>
      </c>
      <c r="N334" s="291">
        <f t="shared" si="20"/>
        <v>1.7068800000000002</v>
      </c>
      <c r="O334" s="291">
        <f t="shared" si="21"/>
        <v>267.08100000000002</v>
      </c>
      <c r="P334" s="291">
        <f t="shared" si="22"/>
        <v>0.36880799999999997</v>
      </c>
      <c r="Q334" s="291">
        <f t="shared" si="23"/>
        <v>0.26669999999999999</v>
      </c>
    </row>
    <row r="335" spans="1:17" x14ac:dyDescent="0.25">
      <c r="A335" s="2" t="s">
        <v>501</v>
      </c>
      <c r="B335" s="2" t="s">
        <v>503</v>
      </c>
      <c r="C335" t="str">
        <f>VLOOKUP($B335,Totalt!$B$1:$BU$501,MATCH("Kvalitetsgranskad:",Totalt!$B$1:$BU$1,0),FALSE)</f>
        <v>Ja</v>
      </c>
      <c r="E335" t="str">
        <f>VLOOKUP($B335,Miljö!$B$1:$AG$479,MATCH(E$1,Miljö!$B$1:$AK$1,0),FALSE)</f>
        <v>Nej</v>
      </c>
      <c r="F335" t="str">
        <f>VLOOKUP($B335,Miljö!$B$1:$J$479,MATCH("Typ av ursprungsspecificerad el   (Om inget värde anges används Nordisk residualmix, se inforuta) ()",Miljö!$B$1:$J$1,0),FALSE)</f>
        <v>'spec enl hemsida'</v>
      </c>
      <c r="G335">
        <f>VLOOKUP($B335,Miljö!$B$1:$J$479,MATCH("Primärenergifaktor ()",Miljö!$B$1:$J$1,0),FALSE)</f>
        <v>2.2400000000000002</v>
      </c>
      <c r="H335">
        <f>VLOOKUP($B335,Miljö!$B$1:$J$479,MATCH("Koldioxidekvivalenter energiomvandling (g/kwh)",Miljö!$B$1:$J$1,0),FALSE)</f>
        <v>350.5</v>
      </c>
      <c r="I335">
        <f>VLOOKUP($B335,Miljö!$B$1:$J$479,MATCH("Fossilandel för ursprungspecificerad el ()",Miljö!$B$1:$J$1,0),FALSE)</f>
        <v>0.48399999999999999</v>
      </c>
      <c r="J335">
        <f>VLOOKUP($B335,Miljö!$B$1:$J$479,MATCH("Kärnkraftsandel för ursprungsspecificerad el ()",Miljö!$B$1:$J$1,0),FALSE)</f>
        <v>0.35</v>
      </c>
      <c r="L335">
        <f>VLOOKUP($B335,Totalt!$B$1:$BU$501,MATCH("total el",Totalt!$B$1:$BU$1,0),FALSE)</f>
        <v>0.52</v>
      </c>
      <c r="N335" s="291">
        <f t="shared" si="20"/>
        <v>1.1648000000000001</v>
      </c>
      <c r="O335" s="291">
        <f t="shared" si="21"/>
        <v>182.26000000000002</v>
      </c>
      <c r="P335" s="291">
        <f t="shared" si="22"/>
        <v>0.25168000000000001</v>
      </c>
      <c r="Q335" s="291">
        <f t="shared" si="23"/>
        <v>0.182</v>
      </c>
    </row>
    <row r="336" spans="1:17" x14ac:dyDescent="0.25">
      <c r="A336" s="2" t="s">
        <v>501</v>
      </c>
      <c r="B336" s="2" t="s">
        <v>504</v>
      </c>
      <c r="C336" t="str">
        <f>VLOOKUP($B336,Totalt!$B$1:$BU$501,MATCH("Kvalitetsgranskad:",Totalt!$B$1:$BU$1,0),FALSE)</f>
        <v>Ja</v>
      </c>
      <c r="E336" t="str">
        <f>VLOOKUP($B336,Miljö!$B$1:$AG$479,MATCH(E$1,Miljö!$B$1:$AK$1,0),FALSE)</f>
        <v>Nej</v>
      </c>
      <c r="F336" t="str">
        <f>VLOOKUP($B336,Miljö!$B$1:$J$479,MATCH("Typ av ursprungsspecificerad el   (Om inget värde anges används Nordisk residualmix, se inforuta) ()",Miljö!$B$1:$J$1,0),FALSE)</f>
        <v>'Spec enl hemsida'</v>
      </c>
      <c r="G336">
        <f>VLOOKUP($B336,Miljö!$B$1:$J$479,MATCH("Primärenergifaktor ()",Miljö!$B$1:$J$1,0),FALSE)</f>
        <v>2.2400000000000002</v>
      </c>
      <c r="H336">
        <f>VLOOKUP($B336,Miljö!$B$1:$J$479,MATCH("Koldioxidekvivalenter energiomvandling (g/kwh)",Miljö!$B$1:$J$1,0),FALSE)</f>
        <v>350.5</v>
      </c>
      <c r="I336">
        <f>VLOOKUP($B336,Miljö!$B$1:$J$479,MATCH("Fossilandel för ursprungspecificerad el ()",Miljö!$B$1:$J$1,0),FALSE)</f>
        <v>0.48399999999999999</v>
      </c>
      <c r="J336">
        <f>VLOOKUP($B336,Miljö!$B$1:$J$479,MATCH("Kärnkraftsandel för ursprungsspecificerad el ()",Miljö!$B$1:$J$1,0),FALSE)</f>
        <v>0.35</v>
      </c>
      <c r="L336">
        <f>VLOOKUP($B336,Totalt!$B$1:$BU$501,MATCH("total el",Totalt!$B$1:$BU$1,0),FALSE)</f>
        <v>20.788</v>
      </c>
      <c r="N336" s="291">
        <f t="shared" si="20"/>
        <v>46.565120000000007</v>
      </c>
      <c r="O336" s="291">
        <f t="shared" si="21"/>
        <v>7286.1940000000004</v>
      </c>
      <c r="P336" s="291">
        <f t="shared" si="22"/>
        <v>10.061392</v>
      </c>
      <c r="Q336" s="291">
        <f t="shared" si="23"/>
        <v>7.2757999999999994</v>
      </c>
    </row>
    <row r="337" spans="1:17" x14ac:dyDescent="0.25">
      <c r="A337" s="2" t="s">
        <v>501</v>
      </c>
      <c r="B337" s="2" t="s">
        <v>505</v>
      </c>
      <c r="C337" t="str">
        <f>VLOOKUP($B337,Totalt!$B$1:$BU$501,MATCH("Kvalitetsgranskad:",Totalt!$B$1:$BU$1,0),FALSE)</f>
        <v>Ja</v>
      </c>
      <c r="E337" t="str">
        <f>VLOOKUP($B337,Miljö!$B$1:$AG$479,MATCH(E$1,Miljö!$B$1:$AK$1,0),FALSE)</f>
        <v>Nej</v>
      </c>
      <c r="F337" t="str">
        <f>VLOOKUP($B337,Miljö!$B$1:$J$479,MATCH("Typ av ursprungsspecificerad el   (Om inget värde anges används Nordisk residualmix, se inforuta) ()",Miljö!$B$1:$J$1,0),FALSE)</f>
        <v>'Spec enl hemsida'</v>
      </c>
      <c r="G337">
        <f>VLOOKUP($B337,Miljö!$B$1:$J$479,MATCH("Primärenergifaktor ()",Miljö!$B$1:$J$1,0),FALSE)</f>
        <v>2.2400000000000002</v>
      </c>
      <c r="H337">
        <f>VLOOKUP($B337,Miljö!$B$1:$J$479,MATCH("Koldioxidekvivalenter energiomvandling (g/kwh)",Miljö!$B$1:$J$1,0),FALSE)</f>
        <v>350.5</v>
      </c>
      <c r="I337">
        <f>VLOOKUP($B337,Miljö!$B$1:$J$479,MATCH("Fossilandel för ursprungspecificerad el ()",Miljö!$B$1:$J$1,0),FALSE)</f>
        <v>0.48399999999999999</v>
      </c>
      <c r="J337">
        <f>VLOOKUP($B337,Miljö!$B$1:$J$479,MATCH("Kärnkraftsandel för ursprungsspecificerad el ()",Miljö!$B$1:$J$1,0),FALSE)</f>
        <v>0.35</v>
      </c>
      <c r="L337">
        <f>VLOOKUP($B337,Totalt!$B$1:$BU$501,MATCH("total el",Totalt!$B$1:$BU$1,0),FALSE)</f>
        <v>73.829709999999992</v>
      </c>
      <c r="N337" s="291">
        <f t="shared" si="20"/>
        <v>165.37855039999999</v>
      </c>
      <c r="O337" s="291">
        <f t="shared" si="21"/>
        <v>25877.313354999998</v>
      </c>
      <c r="P337" s="291">
        <f t="shared" si="22"/>
        <v>35.733579639999995</v>
      </c>
      <c r="Q337" s="291">
        <f t="shared" si="23"/>
        <v>25.840398499999996</v>
      </c>
    </row>
    <row r="338" spans="1:17" x14ac:dyDescent="0.25">
      <c r="A338" s="2" t="s">
        <v>501</v>
      </c>
      <c r="B338" s="2" t="s">
        <v>506</v>
      </c>
      <c r="C338" t="str">
        <f>VLOOKUP($B338,Totalt!$B$1:$BU$501,MATCH("Kvalitetsgranskad:",Totalt!$B$1:$BU$1,0),FALSE)</f>
        <v>Ja</v>
      </c>
      <c r="E338" t="str">
        <f>VLOOKUP($B338,Miljö!$B$1:$AG$479,MATCH(E$1,Miljö!$B$1:$AK$1,0),FALSE)</f>
        <v>Ja</v>
      </c>
      <c r="F338" t="str">
        <f>VLOOKUP($B338,Miljö!$B$1:$J$479,MATCH("Typ av ursprungsspecificerad el   (Om inget värde anges används Nordisk residualmix, se inforuta) ()",Miljö!$B$1:$J$1,0),FALSE)</f>
        <v>'Förnyelsebar'</v>
      </c>
      <c r="G338">
        <f>VLOOKUP($B338,Miljö!$B$1:$J$479,MATCH("Primärenergifaktor ()",Miljö!$B$1:$J$1,0),FALSE)</f>
        <v>0.8</v>
      </c>
      <c r="H338">
        <f>VLOOKUP($B338,Miljö!$B$1:$J$479,MATCH("Koldioxidekvivalenter energiomvandling (g/kwh)",Miljö!$B$1:$J$1,0),FALSE)</f>
        <v>0</v>
      </c>
      <c r="I338">
        <f>VLOOKUP($B338,Miljö!$B$1:$J$479,MATCH("Fossilandel för ursprungspecificerad el ()",Miljö!$B$1:$J$1,0),FALSE)</f>
        <v>0</v>
      </c>
      <c r="J338">
        <f>VLOOKUP($B338,Miljö!$B$1:$J$479,MATCH("Kärnkraftsandel för ursprungsspecificerad el ()",Miljö!$B$1:$J$1,0),FALSE)</f>
        <v>0</v>
      </c>
      <c r="L338">
        <f>VLOOKUP($B338,Totalt!$B$1:$BU$501,MATCH("total el",Totalt!$B$1:$BU$1,0),FALSE)</f>
        <v>0.1</v>
      </c>
      <c r="N338" s="291">
        <f t="shared" si="20"/>
        <v>8.0000000000000016E-2</v>
      </c>
      <c r="O338" s="291">
        <f t="shared" si="21"/>
        <v>0</v>
      </c>
      <c r="P338" s="291">
        <f t="shared" si="22"/>
        <v>0</v>
      </c>
      <c r="Q338" s="291">
        <f t="shared" si="23"/>
        <v>0</v>
      </c>
    </row>
    <row r="339" spans="1:17" x14ac:dyDescent="0.25">
      <c r="A339" s="2" t="s">
        <v>512</v>
      </c>
      <c r="B339" s="2" t="s">
        <v>513</v>
      </c>
      <c r="C339" t="str">
        <f>VLOOKUP($B339,Totalt!$B$1:$BU$501,MATCH("Kvalitetsgranskad:",Totalt!$B$1:$BU$1,0),FALSE)</f>
        <v>Nej</v>
      </c>
      <c r="E339" t="str">
        <f>VLOOKUP($B339,Miljö!$B$1:$AG$479,MATCH(E$1,Miljö!$B$1:$AK$1,0),FALSE)</f>
        <v>Nej</v>
      </c>
      <c r="F339" t="str">
        <f>VLOOKUP($B339,Miljö!$B$1:$J$479,MATCH("Typ av ursprungsspecificerad el   (Om inget värde anges används Nordisk residualmix, se inforuta) ()",Miljö!$B$1:$J$1,0),FALSE)</f>
        <v>-</v>
      </c>
      <c r="G339">
        <f>VLOOKUP($B339,Miljö!$B$1:$J$479,MATCH("Primärenergifaktor ()",Miljö!$B$1:$J$1,0),FALSE)</f>
        <v>2.2400000000000002</v>
      </c>
      <c r="H339">
        <f>VLOOKUP($B339,Miljö!$B$1:$J$479,MATCH("Koldioxidekvivalenter energiomvandling (g/kwh)",Miljö!$B$1:$J$1,0),FALSE)</f>
        <v>350.5</v>
      </c>
      <c r="I339">
        <f>VLOOKUP($B339,Miljö!$B$1:$J$479,MATCH("Fossilandel för ursprungspecificerad el ()",Miljö!$B$1:$J$1,0),FALSE)</f>
        <v>0.48399999999999999</v>
      </c>
      <c r="J339">
        <f>VLOOKUP($B339,Miljö!$B$1:$J$479,MATCH("Kärnkraftsandel för ursprungsspecificerad el ()",Miljö!$B$1:$J$1,0),FALSE)</f>
        <v>0.35</v>
      </c>
      <c r="L339">
        <f>VLOOKUP($B339,Totalt!$B$1:$BU$501,MATCH("total el",Totalt!$B$1:$BU$1,0),FALSE)</f>
        <v>45.840599999999995</v>
      </c>
      <c r="N339" s="291">
        <f t="shared" si="20"/>
        <v>102.68294399999999</v>
      </c>
      <c r="O339" s="291">
        <f t="shared" si="21"/>
        <v>16067.130299999999</v>
      </c>
      <c r="P339" s="291">
        <f t="shared" si="22"/>
        <v>22.186850399999997</v>
      </c>
      <c r="Q339" s="291">
        <f t="shared" si="23"/>
        <v>16.044209999999996</v>
      </c>
    </row>
    <row r="340" spans="1:17" x14ac:dyDescent="0.25">
      <c r="A340" s="2" t="s">
        <v>512</v>
      </c>
      <c r="B340" s="2" t="s">
        <v>514</v>
      </c>
      <c r="C340" t="str">
        <f>VLOOKUP($B340,Totalt!$B$1:$BU$501,MATCH("Kvalitetsgranskad:",Totalt!$B$1:$BU$1,0),FALSE)</f>
        <v>Nej</v>
      </c>
      <c r="E340" t="str">
        <f>VLOOKUP($B340,Miljö!$B$1:$AG$479,MATCH(E$1,Miljö!$B$1:$AK$1,0),FALSE)</f>
        <v>Nej</v>
      </c>
      <c r="F340" t="str">
        <f>VLOOKUP($B340,Miljö!$B$1:$J$479,MATCH("Typ av ursprungsspecificerad el   (Om inget värde anges används Nordisk residualmix, se inforuta) ()",Miljö!$B$1:$J$1,0),FALSE)</f>
        <v>-</v>
      </c>
      <c r="G340" t="str">
        <f>VLOOKUP($B340,Miljö!$B$1:$J$479,MATCH("Primärenergifaktor ()",Miljö!$B$1:$J$1,0),FALSE)</f>
        <v>-</v>
      </c>
      <c r="H340" t="str">
        <f>VLOOKUP($B340,Miljö!$B$1:$J$479,MATCH("Koldioxidekvivalenter energiomvandling (g/kwh)",Miljö!$B$1:$J$1,0),FALSE)</f>
        <v>-</v>
      </c>
      <c r="I340" t="str">
        <f>VLOOKUP($B340,Miljö!$B$1:$J$479,MATCH("Fossilandel för ursprungspecificerad el ()",Miljö!$B$1:$J$1,0),FALSE)</f>
        <v>-</v>
      </c>
      <c r="J340" t="str">
        <f>VLOOKUP($B340,Miljö!$B$1:$J$479,MATCH("Kärnkraftsandel för ursprungsspecificerad el ()",Miljö!$B$1:$J$1,0),FALSE)</f>
        <v>-</v>
      </c>
      <c r="L340">
        <f>VLOOKUP($B340,Totalt!$B$1:$BU$501,MATCH("total el",Totalt!$B$1:$BU$1,0),FALSE)</f>
        <v>0</v>
      </c>
      <c r="N340" s="291" t="str">
        <f t="shared" si="20"/>
        <v/>
      </c>
      <c r="O340" s="291" t="str">
        <f t="shared" si="21"/>
        <v/>
      </c>
      <c r="P340" s="291" t="str">
        <f t="shared" si="22"/>
        <v/>
      </c>
      <c r="Q340" s="291" t="str">
        <f t="shared" si="23"/>
        <v/>
      </c>
    </row>
    <row r="341" spans="1:17" x14ac:dyDescent="0.25">
      <c r="A341" s="2" t="s">
        <v>512</v>
      </c>
      <c r="B341" s="2" t="s">
        <v>515</v>
      </c>
      <c r="C341" t="str">
        <f>VLOOKUP($B341,Totalt!$B$1:$BU$501,MATCH("Kvalitetsgranskad:",Totalt!$B$1:$BU$1,0),FALSE)</f>
        <v>Nej</v>
      </c>
      <c r="E341" t="str">
        <f>VLOOKUP($B341,Miljö!$B$1:$AG$479,MATCH(E$1,Miljö!$B$1:$AK$1,0),FALSE)</f>
        <v>Nej</v>
      </c>
      <c r="F341" t="str">
        <f>VLOOKUP($B341,Miljö!$B$1:$J$479,MATCH("Typ av ursprungsspecificerad el   (Om inget värde anges används Nordisk residualmix, se inforuta) ()",Miljö!$B$1:$J$1,0),FALSE)</f>
        <v>-</v>
      </c>
      <c r="G341">
        <f>VLOOKUP($B341,Miljö!$B$1:$J$479,MATCH("Primärenergifaktor ()",Miljö!$B$1:$J$1,0),FALSE)</f>
        <v>2.2400000000000002</v>
      </c>
      <c r="H341">
        <f>VLOOKUP($B341,Miljö!$B$1:$J$479,MATCH("Koldioxidekvivalenter energiomvandling (g/kwh)",Miljö!$B$1:$J$1,0),FALSE)</f>
        <v>350.5</v>
      </c>
      <c r="I341">
        <f>VLOOKUP($B341,Miljö!$B$1:$J$479,MATCH("Fossilandel för ursprungspecificerad el ()",Miljö!$B$1:$J$1,0),FALSE)</f>
        <v>0.48399999999999999</v>
      </c>
      <c r="J341">
        <f>VLOOKUP($B341,Miljö!$B$1:$J$479,MATCH("Kärnkraftsandel för ursprungsspecificerad el ()",Miljö!$B$1:$J$1,0),FALSE)</f>
        <v>0.35</v>
      </c>
      <c r="L341">
        <f>VLOOKUP($B341,Totalt!$B$1:$BU$501,MATCH("total el",Totalt!$B$1:$BU$1,0),FALSE)</f>
        <v>36.013100000000001</v>
      </c>
      <c r="N341" s="291">
        <f t="shared" si="20"/>
        <v>80.669344000000009</v>
      </c>
      <c r="O341" s="291">
        <f t="shared" si="21"/>
        <v>12622.591550000001</v>
      </c>
      <c r="P341" s="291">
        <f t="shared" si="22"/>
        <v>17.430340399999999</v>
      </c>
      <c r="Q341" s="291">
        <f t="shared" si="23"/>
        <v>12.604585</v>
      </c>
    </row>
    <row r="342" spans="1:17" x14ac:dyDescent="0.25">
      <c r="A342" s="2" t="s">
        <v>516</v>
      </c>
      <c r="B342" s="2" t="s">
        <v>517</v>
      </c>
      <c r="C342" t="str">
        <f>VLOOKUP($B342,Totalt!$B$1:$BU$501,MATCH("Kvalitetsgranskad:",Totalt!$B$1:$BU$1,0),FALSE)</f>
        <v>Nej</v>
      </c>
      <c r="E342" t="str">
        <f>VLOOKUP($B342,Miljö!$B$1:$AG$479,MATCH(E$1,Miljö!$B$1:$AK$1,0),FALSE)</f>
        <v>Nej</v>
      </c>
      <c r="F342" t="str">
        <f>VLOOKUP($B342,Miljö!$B$1:$J$479,MATCH("Typ av ursprungsspecificerad el   (Om inget värde anges används Nordisk residualmix, se inforuta) ()",Miljö!$B$1:$J$1,0),FALSE)</f>
        <v>-</v>
      </c>
      <c r="G342" t="str">
        <f>VLOOKUP($B342,Miljö!$B$1:$J$479,MATCH("Primärenergifaktor ()",Miljö!$B$1:$J$1,0),FALSE)</f>
        <v>-</v>
      </c>
      <c r="H342" t="str">
        <f>VLOOKUP($B342,Miljö!$B$1:$J$479,MATCH("Koldioxidekvivalenter energiomvandling (g/kwh)",Miljö!$B$1:$J$1,0),FALSE)</f>
        <v>-</v>
      </c>
      <c r="I342" t="str">
        <f>VLOOKUP($B342,Miljö!$B$1:$J$479,MATCH("Fossilandel för ursprungspecificerad el ()",Miljö!$B$1:$J$1,0),FALSE)</f>
        <v>-</v>
      </c>
      <c r="J342" t="str">
        <f>VLOOKUP($B342,Miljö!$B$1:$J$479,MATCH("Kärnkraftsandel för ursprungsspecificerad el ()",Miljö!$B$1:$J$1,0),FALSE)</f>
        <v>-</v>
      </c>
      <c r="L342">
        <f>VLOOKUP($B342,Totalt!$B$1:$BU$501,MATCH("total el",Totalt!$B$1:$BU$1,0),FALSE)</f>
        <v>0</v>
      </c>
      <c r="N342" s="291" t="str">
        <f t="shared" si="20"/>
        <v/>
      </c>
      <c r="O342" s="291" t="str">
        <f t="shared" si="21"/>
        <v/>
      </c>
      <c r="P342" s="291" t="str">
        <f t="shared" si="22"/>
        <v/>
      </c>
      <c r="Q342" s="291" t="str">
        <f t="shared" si="23"/>
        <v/>
      </c>
    </row>
    <row r="343" spans="1:17" x14ac:dyDescent="0.25">
      <c r="A343" s="2" t="s">
        <v>518</v>
      </c>
      <c r="B343" s="2" t="s">
        <v>519</v>
      </c>
      <c r="C343" t="str">
        <f>VLOOKUP($B343,Totalt!$B$1:$BU$501,MATCH("Kvalitetsgranskad:",Totalt!$B$1:$BU$1,0),FALSE)</f>
        <v>Ja</v>
      </c>
      <c r="E343" t="str">
        <f>VLOOKUP($B343,Miljö!$B$1:$AG$479,MATCH(E$1,Miljö!$B$1:$AK$1,0),FALSE)</f>
        <v>Ja</v>
      </c>
      <c r="F343" t="str">
        <f>VLOOKUP($B343,Miljö!$B$1:$J$479,MATCH("Typ av ursprungsspecificerad el   (Om inget värde anges används Nordisk residualmix, se inforuta) ()",Miljö!$B$1:$J$1,0),FALSE)</f>
        <v>'Vind vatten bio'</v>
      </c>
      <c r="G343">
        <f>VLOOKUP($B343,Miljö!$B$1:$J$479,MATCH("Primärenergifaktor ()",Miljö!$B$1:$J$1,0),FALSE)</f>
        <v>1.03</v>
      </c>
      <c r="H343">
        <f>VLOOKUP($B343,Miljö!$B$1:$J$479,MATCH("Koldioxidekvivalenter energiomvandling (g/kwh)",Miljö!$B$1:$J$1,0),FALSE)</f>
        <v>0</v>
      </c>
      <c r="I343">
        <f>VLOOKUP($B343,Miljö!$B$1:$J$479,MATCH("Fossilandel för ursprungspecificerad el ()",Miljö!$B$1:$J$1,0),FALSE)</f>
        <v>0</v>
      </c>
      <c r="J343">
        <f>VLOOKUP($B343,Miljö!$B$1:$J$479,MATCH("Kärnkraftsandel för ursprungsspecificerad el ()",Miljö!$B$1:$J$1,0),FALSE)</f>
        <v>0</v>
      </c>
      <c r="L343">
        <f>VLOOKUP($B343,Totalt!$B$1:$BU$501,MATCH("total el",Totalt!$B$1:$BU$1,0),FALSE)</f>
        <v>0.13800000000000001</v>
      </c>
      <c r="N343" s="291">
        <f t="shared" si="20"/>
        <v>0.14214000000000002</v>
      </c>
      <c r="O343" s="291">
        <f t="shared" si="21"/>
        <v>0</v>
      </c>
      <c r="P343" s="291">
        <f t="shared" si="22"/>
        <v>0</v>
      </c>
      <c r="Q343" s="291">
        <f t="shared" si="23"/>
        <v>0</v>
      </c>
    </row>
    <row r="344" spans="1:17" x14ac:dyDescent="0.25">
      <c r="A344" s="2" t="s">
        <v>518</v>
      </c>
      <c r="B344" s="2" t="s">
        <v>520</v>
      </c>
      <c r="C344" t="str">
        <f>VLOOKUP($B344,Totalt!$B$1:$BU$501,MATCH("Kvalitetsgranskad:",Totalt!$B$1:$BU$1,0),FALSE)</f>
        <v>Nej</v>
      </c>
      <c r="E344" t="str">
        <f>VLOOKUP($B344,Miljö!$B$1:$AG$479,MATCH(E$1,Miljö!$B$1:$AK$1,0),FALSE)</f>
        <v>Nej</v>
      </c>
      <c r="F344" t="str">
        <f>VLOOKUP($B344,Miljö!$B$1:$J$479,MATCH("Typ av ursprungsspecificerad el   (Om inget värde anges används Nordisk residualmix, se inforuta) ()",Miljö!$B$1:$J$1,0),FALSE)</f>
        <v>-</v>
      </c>
      <c r="G344">
        <f>VLOOKUP($B344,Miljö!$B$1:$J$479,MATCH("Primärenergifaktor ()",Miljö!$B$1:$J$1,0),FALSE)</f>
        <v>2.2400000000000002</v>
      </c>
      <c r="H344">
        <f>VLOOKUP($B344,Miljö!$B$1:$J$479,MATCH("Koldioxidekvivalenter energiomvandling (g/kwh)",Miljö!$B$1:$J$1,0),FALSE)</f>
        <v>350.5</v>
      </c>
      <c r="I344">
        <f>VLOOKUP($B344,Miljö!$B$1:$J$479,MATCH("Fossilandel för ursprungspecificerad el ()",Miljö!$B$1:$J$1,0),FALSE)</f>
        <v>0.48399999999999999</v>
      </c>
      <c r="J344">
        <f>VLOOKUP($B344,Miljö!$B$1:$J$479,MATCH("Kärnkraftsandel för ursprungsspecificerad el ()",Miljö!$B$1:$J$1,0),FALSE)</f>
        <v>0.35</v>
      </c>
      <c r="L344">
        <f>VLOOKUP($B344,Totalt!$B$1:$BU$501,MATCH("total el",Totalt!$B$1:$BU$1,0),FALSE)</f>
        <v>0</v>
      </c>
      <c r="N344" s="291">
        <f t="shared" si="20"/>
        <v>0</v>
      </c>
      <c r="O344" s="291">
        <f t="shared" si="21"/>
        <v>0</v>
      </c>
      <c r="P344" s="291">
        <f t="shared" si="22"/>
        <v>0</v>
      </c>
      <c r="Q344" s="291">
        <f t="shared" si="23"/>
        <v>0</v>
      </c>
    </row>
    <row r="345" spans="1:17" x14ac:dyDescent="0.25">
      <c r="A345" s="2" t="s">
        <v>518</v>
      </c>
      <c r="B345" s="2" t="s">
        <v>521</v>
      </c>
      <c r="C345" t="str">
        <f>VLOOKUP($B345,Totalt!$B$1:$BU$501,MATCH("Kvalitetsgranskad:",Totalt!$B$1:$BU$1,0),FALSE)</f>
        <v>Ja</v>
      </c>
      <c r="E345" t="str">
        <f>VLOOKUP($B345,Miljö!$B$1:$AG$479,MATCH(E$1,Miljö!$B$1:$AK$1,0),FALSE)</f>
        <v>Ja</v>
      </c>
      <c r="F345" t="str">
        <f>VLOOKUP($B345,Miljö!$B$1:$J$479,MATCH("Typ av ursprungsspecificerad el   (Om inget värde anges används Nordisk residualmix, se inforuta) ()",Miljö!$B$1:$J$1,0),FALSE)</f>
        <v>'"vind vatten bio"'</v>
      </c>
      <c r="G345">
        <f>VLOOKUP($B345,Miljö!$B$1:$J$479,MATCH("Primärenergifaktor ()",Miljö!$B$1:$J$1,0),FALSE)</f>
        <v>1.03</v>
      </c>
      <c r="H345">
        <f>VLOOKUP($B345,Miljö!$B$1:$J$479,MATCH("Koldioxidekvivalenter energiomvandling (g/kwh)",Miljö!$B$1:$J$1,0),FALSE)</f>
        <v>0</v>
      </c>
      <c r="I345">
        <f>VLOOKUP($B345,Miljö!$B$1:$J$479,MATCH("Fossilandel för ursprungspecificerad el ()",Miljö!$B$1:$J$1,0),FALSE)</f>
        <v>0</v>
      </c>
      <c r="J345">
        <f>VLOOKUP($B345,Miljö!$B$1:$J$479,MATCH("Kärnkraftsandel för ursprungsspecificerad el ()",Miljö!$B$1:$J$1,0),FALSE)</f>
        <v>0</v>
      </c>
      <c r="L345">
        <f>VLOOKUP($B345,Totalt!$B$1:$BU$501,MATCH("total el",Totalt!$B$1:$BU$1,0),FALSE)</f>
        <v>5.1999999999999998E-2</v>
      </c>
      <c r="N345" s="291">
        <f t="shared" si="20"/>
        <v>5.3559999999999997E-2</v>
      </c>
      <c r="O345" s="291">
        <f t="shared" si="21"/>
        <v>0</v>
      </c>
      <c r="P345" s="291">
        <f t="shared" si="22"/>
        <v>0</v>
      </c>
      <c r="Q345" s="291">
        <f t="shared" si="23"/>
        <v>0</v>
      </c>
    </row>
    <row r="346" spans="1:17" x14ac:dyDescent="0.25">
      <c r="A346" s="2" t="s">
        <v>518</v>
      </c>
      <c r="B346" s="2" t="s">
        <v>522</v>
      </c>
      <c r="C346" t="str">
        <f>VLOOKUP($B346,Totalt!$B$1:$BU$501,MATCH("Kvalitetsgranskad:",Totalt!$B$1:$BU$1,0),FALSE)</f>
        <v>Ja</v>
      </c>
      <c r="E346" t="str">
        <f>VLOOKUP($B346,Miljö!$B$1:$AG$479,MATCH(E$1,Miljö!$B$1:$AK$1,0),FALSE)</f>
        <v>Ja</v>
      </c>
      <c r="F346" t="str">
        <f>VLOOKUP($B346,Miljö!$B$1:$J$479,MATCH("Typ av ursprungsspecificerad el   (Om inget värde anges används Nordisk residualmix, se inforuta) ()",Miljö!$B$1:$J$1,0),FALSE)</f>
        <v>'"vind vatten bio"'</v>
      </c>
      <c r="G346">
        <f>VLOOKUP($B346,Miljö!$B$1:$J$479,MATCH("Primärenergifaktor ()",Miljö!$B$1:$J$1,0),FALSE)</f>
        <v>1.03</v>
      </c>
      <c r="H346">
        <f>VLOOKUP($B346,Miljö!$B$1:$J$479,MATCH("Koldioxidekvivalenter energiomvandling (g/kwh)",Miljö!$B$1:$J$1,0),FALSE)</f>
        <v>0</v>
      </c>
      <c r="I346">
        <f>VLOOKUP($B346,Miljö!$B$1:$J$479,MATCH("Fossilandel för ursprungspecificerad el ()",Miljö!$B$1:$J$1,0),FALSE)</f>
        <v>0</v>
      </c>
      <c r="J346">
        <f>VLOOKUP($B346,Miljö!$B$1:$J$479,MATCH("Kärnkraftsandel för ursprungsspecificerad el ()",Miljö!$B$1:$J$1,0),FALSE)</f>
        <v>0</v>
      </c>
      <c r="L346">
        <f>VLOOKUP($B346,Totalt!$B$1:$BU$501,MATCH("total el",Totalt!$B$1:$BU$1,0),FALSE)</f>
        <v>5.6630000000000003</v>
      </c>
      <c r="N346" s="291">
        <f t="shared" si="20"/>
        <v>5.8328900000000008</v>
      </c>
      <c r="O346" s="291">
        <f t="shared" si="21"/>
        <v>0</v>
      </c>
      <c r="P346" s="291">
        <f t="shared" si="22"/>
        <v>0</v>
      </c>
      <c r="Q346" s="291">
        <f t="shared" si="23"/>
        <v>0</v>
      </c>
    </row>
    <row r="347" spans="1:17" x14ac:dyDescent="0.25">
      <c r="A347" s="2" t="s">
        <v>523</v>
      </c>
      <c r="B347" s="2" t="s">
        <v>524</v>
      </c>
      <c r="C347" t="str">
        <f>VLOOKUP($B347,Totalt!$B$1:$BU$501,MATCH("Kvalitetsgranskad:",Totalt!$B$1:$BU$1,0),FALSE)</f>
        <v>Ja</v>
      </c>
      <c r="E347" t="str">
        <f>VLOOKUP($B347,Miljö!$B$1:$AG$479,MATCH(E$1,Miljö!$B$1:$AK$1,0),FALSE)</f>
        <v>Ja</v>
      </c>
      <c r="F347" t="str">
        <f>VLOOKUP($B347,Miljö!$B$1:$J$479,MATCH("Typ av ursprungsspecificerad el   (Om inget värde anges används Nordisk residualmix, se inforuta) ()",Miljö!$B$1:$J$1,0),FALSE)</f>
        <v>'Biokraft'</v>
      </c>
      <c r="G347">
        <f>VLOOKUP($B347,Miljö!$B$1:$J$479,MATCH("Primärenergifaktor ()",Miljö!$B$1:$J$1,0),FALSE)</f>
        <v>0.28000000000000003</v>
      </c>
      <c r="H347">
        <f>VLOOKUP($B347,Miljö!$B$1:$J$479,MATCH("Koldioxidekvivalenter energiomvandling (g/kwh)",Miljö!$B$1:$J$1,0),FALSE)</f>
        <v>0</v>
      </c>
      <c r="I347">
        <f>VLOOKUP($B347,Miljö!$B$1:$J$479,MATCH("Fossilandel för ursprungspecificerad el ()",Miljö!$B$1:$J$1,0),FALSE)</f>
        <v>0</v>
      </c>
      <c r="J347">
        <f>VLOOKUP($B347,Miljö!$B$1:$J$479,MATCH("Kärnkraftsandel för ursprungsspecificerad el ()",Miljö!$B$1:$J$1,0),FALSE)</f>
        <v>0</v>
      </c>
      <c r="L347">
        <f>VLOOKUP($B347,Totalt!$B$1:$BU$501,MATCH("total el",Totalt!$B$1:$BU$1,0),FALSE)</f>
        <v>43.536999999999999</v>
      </c>
      <c r="N347" s="291">
        <f t="shared" si="20"/>
        <v>12.19036</v>
      </c>
      <c r="O347" s="291">
        <f t="shared" si="21"/>
        <v>0</v>
      </c>
      <c r="P347" s="291">
        <f t="shared" si="22"/>
        <v>0</v>
      </c>
      <c r="Q347" s="291">
        <f t="shared" si="23"/>
        <v>0</v>
      </c>
    </row>
    <row r="348" spans="1:17" x14ac:dyDescent="0.25">
      <c r="A348" s="2" t="s">
        <v>525</v>
      </c>
      <c r="B348" s="2" t="s">
        <v>526</v>
      </c>
      <c r="C348" t="str">
        <f>VLOOKUP($B348,Totalt!$B$1:$BU$501,MATCH("Kvalitetsgranskad:",Totalt!$B$1:$BU$1,0),FALSE)</f>
        <v>Nej</v>
      </c>
      <c r="E348" t="str">
        <f>VLOOKUP($B348,Miljö!$B$1:$AG$479,MATCH(E$1,Miljö!$B$1:$AK$1,0),FALSE)</f>
        <v>Nej</v>
      </c>
      <c r="F348" t="str">
        <f>VLOOKUP($B348,Miljö!$B$1:$J$479,MATCH("Typ av ursprungsspecificerad el   (Om inget värde anges används Nordisk residualmix, se inforuta) ()",Miljö!$B$1:$J$1,0),FALSE)</f>
        <v>-</v>
      </c>
      <c r="G348" t="str">
        <f>VLOOKUP($B348,Miljö!$B$1:$J$479,MATCH("Primärenergifaktor ()",Miljö!$B$1:$J$1,0),FALSE)</f>
        <v>-</v>
      </c>
      <c r="H348" t="str">
        <f>VLOOKUP($B348,Miljö!$B$1:$J$479,MATCH("Koldioxidekvivalenter energiomvandling (g/kwh)",Miljö!$B$1:$J$1,0),FALSE)</f>
        <v>-</v>
      </c>
      <c r="I348" t="str">
        <f>VLOOKUP($B348,Miljö!$B$1:$J$479,MATCH("Fossilandel för ursprungspecificerad el ()",Miljö!$B$1:$J$1,0),FALSE)</f>
        <v>-</v>
      </c>
      <c r="J348" t="str">
        <f>VLOOKUP($B348,Miljö!$B$1:$J$479,MATCH("Kärnkraftsandel för ursprungsspecificerad el ()",Miljö!$B$1:$J$1,0),FALSE)</f>
        <v>-</v>
      </c>
      <c r="L348">
        <f>VLOOKUP($B348,Totalt!$B$1:$BU$501,MATCH("total el",Totalt!$B$1:$BU$1,0),FALSE)</f>
        <v>0</v>
      </c>
      <c r="N348" s="291" t="str">
        <f t="shared" si="20"/>
        <v/>
      </c>
      <c r="O348" s="291" t="str">
        <f t="shared" si="21"/>
        <v/>
      </c>
      <c r="P348" s="291" t="str">
        <f t="shared" si="22"/>
        <v/>
      </c>
      <c r="Q348" s="291" t="str">
        <f t="shared" si="23"/>
        <v/>
      </c>
    </row>
    <row r="349" spans="1:17" x14ac:dyDescent="0.25">
      <c r="A349" s="2" t="s">
        <v>529</v>
      </c>
      <c r="B349" s="2" t="s">
        <v>530</v>
      </c>
      <c r="C349" t="str">
        <f>VLOOKUP($B349,Totalt!$B$1:$BU$501,MATCH("Kvalitetsgranskad:",Totalt!$B$1:$BU$1,0),FALSE)</f>
        <v>Ja</v>
      </c>
      <c r="E349" t="str">
        <f>VLOOKUP($B349,Miljö!$B$1:$AG$479,MATCH(E$1,Miljö!$B$1:$AK$1,0),FALSE)</f>
        <v>Ja</v>
      </c>
      <c r="F349" t="str">
        <f>VLOOKUP($B349,Miljö!$B$1:$J$479,MATCH("Typ av ursprungsspecificerad el   (Om inget värde anges används Nordisk residualmix, se inforuta) ()",Miljö!$B$1:$J$1,0),FALSE)</f>
        <v>'Vattenkraft'</v>
      </c>
      <c r="G349">
        <f>VLOOKUP($B349,Miljö!$B$1:$J$479,MATCH("Primärenergifaktor ()",Miljö!$B$1:$J$1,0),FALSE)</f>
        <v>1.1000000000000001</v>
      </c>
      <c r="H349">
        <f>VLOOKUP($B349,Miljö!$B$1:$J$479,MATCH("Koldioxidekvivalenter energiomvandling (g/kwh)",Miljö!$B$1:$J$1,0),FALSE)</f>
        <v>0</v>
      </c>
      <c r="I349">
        <f>VLOOKUP($B349,Miljö!$B$1:$J$479,MATCH("Fossilandel för ursprungspecificerad el ()",Miljö!$B$1:$J$1,0),FALSE)</f>
        <v>0</v>
      </c>
      <c r="J349">
        <f>VLOOKUP($B349,Miljö!$B$1:$J$479,MATCH("Kärnkraftsandel för ursprungsspecificerad el ()",Miljö!$B$1:$J$1,0),FALSE)</f>
        <v>0</v>
      </c>
      <c r="L349">
        <f>VLOOKUP($B349,Totalt!$B$1:$BU$501,MATCH("total el",Totalt!$B$1:$BU$1,0),FALSE)</f>
        <v>0.38800000000000001</v>
      </c>
      <c r="N349" s="291">
        <f t="shared" si="20"/>
        <v>0.42680000000000007</v>
      </c>
      <c r="O349" s="291">
        <f t="shared" si="21"/>
        <v>0</v>
      </c>
      <c r="P349" s="291">
        <f t="shared" si="22"/>
        <v>0</v>
      </c>
      <c r="Q349" s="291">
        <f t="shared" si="23"/>
        <v>0</v>
      </c>
    </row>
    <row r="350" spans="1:17" x14ac:dyDescent="0.25">
      <c r="A350" s="2" t="s">
        <v>529</v>
      </c>
      <c r="B350" s="2" t="s">
        <v>531</v>
      </c>
      <c r="C350" t="str">
        <f>VLOOKUP($B350,Totalt!$B$1:$BU$501,MATCH("Kvalitetsgranskad:",Totalt!$B$1:$BU$1,0),FALSE)</f>
        <v>Ja</v>
      </c>
      <c r="E350" t="str">
        <f>VLOOKUP($B350,Miljö!$B$1:$AG$479,MATCH(E$1,Miljö!$B$1:$AK$1,0),FALSE)</f>
        <v>Ja</v>
      </c>
      <c r="F350" t="str">
        <f>VLOOKUP($B350,Miljö!$B$1:$J$479,MATCH("Typ av ursprungsspecificerad el   (Om inget värde anges används Nordisk residualmix, se inforuta) ()",Miljö!$B$1:$J$1,0),FALSE)</f>
        <v>'Vattenkraft'</v>
      </c>
      <c r="G350">
        <f>VLOOKUP($B350,Miljö!$B$1:$J$479,MATCH("Primärenergifaktor ()",Miljö!$B$1:$J$1,0),FALSE)</f>
        <v>1.1000000000000001</v>
      </c>
      <c r="H350">
        <f>VLOOKUP($B350,Miljö!$B$1:$J$479,MATCH("Koldioxidekvivalenter energiomvandling (g/kwh)",Miljö!$B$1:$J$1,0),FALSE)</f>
        <v>0</v>
      </c>
      <c r="I350">
        <f>VLOOKUP($B350,Miljö!$B$1:$J$479,MATCH("Fossilandel för ursprungspecificerad el ()",Miljö!$B$1:$J$1,0),FALSE)</f>
        <v>0</v>
      </c>
      <c r="J350">
        <f>VLOOKUP($B350,Miljö!$B$1:$J$479,MATCH("Kärnkraftsandel för ursprungsspecificerad el ()",Miljö!$B$1:$J$1,0),FALSE)</f>
        <v>0</v>
      </c>
      <c r="L350">
        <f>VLOOKUP($B350,Totalt!$B$1:$BU$501,MATCH("total el",Totalt!$B$1:$BU$1,0),FALSE)</f>
        <v>5.1949899999999998</v>
      </c>
      <c r="N350" s="291">
        <f t="shared" si="20"/>
        <v>5.7144890000000004</v>
      </c>
      <c r="O350" s="291">
        <f t="shared" si="21"/>
        <v>0</v>
      </c>
      <c r="P350" s="291">
        <f t="shared" si="22"/>
        <v>0</v>
      </c>
      <c r="Q350" s="291">
        <f t="shared" si="23"/>
        <v>0</v>
      </c>
    </row>
    <row r="351" spans="1:17" x14ac:dyDescent="0.25">
      <c r="A351" s="2" t="s">
        <v>529</v>
      </c>
      <c r="B351" s="2" t="s">
        <v>532</v>
      </c>
      <c r="C351" t="str">
        <f>VLOOKUP($B351,Totalt!$B$1:$BU$501,MATCH("Kvalitetsgranskad:",Totalt!$B$1:$BU$1,0),FALSE)</f>
        <v>Ja</v>
      </c>
      <c r="E351" t="str">
        <f>VLOOKUP($B351,Miljö!$B$1:$AG$479,MATCH(E$1,Miljö!$B$1:$AK$1,0),FALSE)</f>
        <v>Ja</v>
      </c>
      <c r="F351" t="str">
        <f>VLOOKUP($B351,Miljö!$B$1:$J$479,MATCH("Typ av ursprungsspecificerad el   (Om inget värde anges används Nordisk residualmix, se inforuta) ()",Miljö!$B$1:$J$1,0),FALSE)</f>
        <v>'Vattenkraft'</v>
      </c>
      <c r="G351">
        <f>VLOOKUP($B351,Miljö!$B$1:$J$479,MATCH("Primärenergifaktor ()",Miljö!$B$1:$J$1,0),FALSE)</f>
        <v>1.1000000000000001</v>
      </c>
      <c r="H351">
        <f>VLOOKUP($B351,Miljö!$B$1:$J$479,MATCH("Koldioxidekvivalenter energiomvandling (g/kwh)",Miljö!$B$1:$J$1,0),FALSE)</f>
        <v>0</v>
      </c>
      <c r="I351">
        <f>VLOOKUP($B351,Miljö!$B$1:$J$479,MATCH("Fossilandel för ursprungspecificerad el ()",Miljö!$B$1:$J$1,0),FALSE)</f>
        <v>0</v>
      </c>
      <c r="J351">
        <f>VLOOKUP($B351,Miljö!$B$1:$J$479,MATCH("Kärnkraftsandel för ursprungsspecificerad el ()",Miljö!$B$1:$J$1,0),FALSE)</f>
        <v>0</v>
      </c>
      <c r="L351">
        <f>VLOOKUP($B351,Totalt!$B$1:$BU$501,MATCH("total el",Totalt!$B$1:$BU$1,0),FALSE)</f>
        <v>0.02</v>
      </c>
      <c r="N351" s="291">
        <f t="shared" si="20"/>
        <v>2.2000000000000002E-2</v>
      </c>
      <c r="O351" s="291">
        <f t="shared" si="21"/>
        <v>0</v>
      </c>
      <c r="P351" s="291">
        <f t="shared" si="22"/>
        <v>0</v>
      </c>
      <c r="Q351" s="291">
        <f t="shared" si="23"/>
        <v>0</v>
      </c>
    </row>
    <row r="352" spans="1:17" x14ac:dyDescent="0.25">
      <c r="A352" s="2" t="s">
        <v>529</v>
      </c>
      <c r="B352" s="2" t="s">
        <v>533</v>
      </c>
      <c r="C352" t="str">
        <f>VLOOKUP($B352,Totalt!$B$1:$BU$501,MATCH("Kvalitetsgranskad:",Totalt!$B$1:$BU$1,0),FALSE)</f>
        <v>Ja</v>
      </c>
      <c r="E352" t="str">
        <f>VLOOKUP($B352,Miljö!$B$1:$AG$479,MATCH(E$1,Miljö!$B$1:$AK$1,0),FALSE)</f>
        <v>Ja</v>
      </c>
      <c r="F352" t="str">
        <f>VLOOKUP($B352,Miljö!$B$1:$J$479,MATCH("Typ av ursprungsspecificerad el   (Om inget värde anges används Nordisk residualmix, se inforuta) ()",Miljö!$B$1:$J$1,0),FALSE)</f>
        <v>'Bio och vattenkraft'</v>
      </c>
      <c r="G352">
        <f>VLOOKUP($B352,Miljö!$B$1:$J$479,MATCH("Primärenergifaktor ()",Miljö!$B$1:$J$1,0),FALSE)</f>
        <v>0.54</v>
      </c>
      <c r="H352">
        <f>VLOOKUP($B352,Miljö!$B$1:$J$479,MATCH("Koldioxidekvivalenter energiomvandling (g/kwh)",Miljö!$B$1:$J$1,0),FALSE)</f>
        <v>0</v>
      </c>
      <c r="I352">
        <f>VLOOKUP($B352,Miljö!$B$1:$J$479,MATCH("Fossilandel för ursprungspecificerad el ()",Miljö!$B$1:$J$1,0),FALSE)</f>
        <v>0</v>
      </c>
      <c r="J352">
        <f>VLOOKUP($B352,Miljö!$B$1:$J$479,MATCH("Kärnkraftsandel för ursprungsspecificerad el ()",Miljö!$B$1:$J$1,0),FALSE)</f>
        <v>0</v>
      </c>
      <c r="L352">
        <f>VLOOKUP($B352,Totalt!$B$1:$BU$501,MATCH("total el",Totalt!$B$1:$BU$1,0),FALSE)</f>
        <v>41.142000000000003</v>
      </c>
      <c r="N352" s="291">
        <f t="shared" si="20"/>
        <v>22.216680000000004</v>
      </c>
      <c r="O352" s="291">
        <f t="shared" si="21"/>
        <v>0</v>
      </c>
      <c r="P352" s="291">
        <f t="shared" si="22"/>
        <v>0</v>
      </c>
      <c r="Q352" s="291">
        <f t="shared" si="23"/>
        <v>0</v>
      </c>
    </row>
    <row r="353" spans="1:17" x14ac:dyDescent="0.25">
      <c r="A353" s="2" t="s">
        <v>529</v>
      </c>
      <c r="B353" s="2" t="s">
        <v>534</v>
      </c>
      <c r="C353" t="str">
        <f>VLOOKUP($B353,Totalt!$B$1:$BU$501,MATCH("Kvalitetsgranskad:",Totalt!$B$1:$BU$1,0),FALSE)</f>
        <v>Ja</v>
      </c>
      <c r="E353" t="str">
        <f>VLOOKUP($B353,Miljö!$B$1:$AG$479,MATCH(E$1,Miljö!$B$1:$AK$1,0),FALSE)</f>
        <v>Nej</v>
      </c>
      <c r="F353" t="str">
        <f>VLOOKUP($B353,Miljö!$B$1:$J$479,MATCH("Typ av ursprungsspecificerad el   (Om inget värde anges används Nordisk residualmix, se inforuta) ()",Miljö!$B$1:$J$1,0),FALSE)</f>
        <v>-</v>
      </c>
      <c r="G353">
        <f>VLOOKUP($B353,Miljö!$B$1:$J$479,MATCH("Primärenergifaktor ()",Miljö!$B$1:$J$1,0),FALSE)</f>
        <v>2.2400000000000002</v>
      </c>
      <c r="H353">
        <f>VLOOKUP($B353,Miljö!$B$1:$J$479,MATCH("Koldioxidekvivalenter energiomvandling (g/kwh)",Miljö!$B$1:$J$1,0),FALSE)</f>
        <v>350.5</v>
      </c>
      <c r="I353">
        <f>VLOOKUP($B353,Miljö!$B$1:$J$479,MATCH("Fossilandel för ursprungspecificerad el ()",Miljö!$B$1:$J$1,0),FALSE)</f>
        <v>0.48399999999999999</v>
      </c>
      <c r="J353">
        <f>VLOOKUP($B353,Miljö!$B$1:$J$479,MATCH("Kärnkraftsandel för ursprungsspecificerad el ()",Miljö!$B$1:$J$1,0),FALSE)</f>
        <v>0.35</v>
      </c>
      <c r="L353">
        <f>VLOOKUP($B353,Totalt!$B$1:$BU$501,MATCH("total el",Totalt!$B$1:$BU$1,0),FALSE)</f>
        <v>0.39</v>
      </c>
      <c r="N353" s="291">
        <f t="shared" si="20"/>
        <v>0.87360000000000015</v>
      </c>
      <c r="O353" s="291">
        <f t="shared" si="21"/>
        <v>136.69499999999999</v>
      </c>
      <c r="P353" s="291">
        <f t="shared" si="22"/>
        <v>0.18876000000000001</v>
      </c>
      <c r="Q353" s="291">
        <f t="shared" si="23"/>
        <v>0.13649999999999998</v>
      </c>
    </row>
    <row r="354" spans="1:17" x14ac:dyDescent="0.25">
      <c r="A354" s="2" t="s">
        <v>529</v>
      </c>
      <c r="B354" s="2" t="s">
        <v>535</v>
      </c>
      <c r="C354" t="str">
        <f>VLOOKUP($B354,Totalt!$B$1:$BU$501,MATCH("Kvalitetsgranskad:",Totalt!$B$1:$BU$1,0),FALSE)</f>
        <v>Ja</v>
      </c>
      <c r="E354" t="str">
        <f>VLOOKUP($B354,Miljö!$B$1:$AG$479,MATCH(E$1,Miljö!$B$1:$AK$1,0),FALSE)</f>
        <v>Nej</v>
      </c>
      <c r="F354" t="str">
        <f>VLOOKUP($B354,Miljö!$B$1:$J$479,MATCH("Typ av ursprungsspecificerad el   (Om inget värde anges används Nordisk residualmix, se inforuta) ()",Miljö!$B$1:$J$1,0),FALSE)</f>
        <v>-</v>
      </c>
      <c r="G354">
        <f>VLOOKUP($B354,Miljö!$B$1:$J$479,MATCH("Primärenergifaktor ()",Miljö!$B$1:$J$1,0),FALSE)</f>
        <v>2.2400000000000002</v>
      </c>
      <c r="H354">
        <f>VLOOKUP($B354,Miljö!$B$1:$J$479,MATCH("Koldioxidekvivalenter energiomvandling (g/kwh)",Miljö!$B$1:$J$1,0),FALSE)</f>
        <v>350.5</v>
      </c>
      <c r="I354">
        <f>VLOOKUP($B354,Miljö!$B$1:$J$479,MATCH("Fossilandel för ursprungspecificerad el ()",Miljö!$B$1:$J$1,0),FALSE)</f>
        <v>0.48399999999999999</v>
      </c>
      <c r="J354">
        <f>VLOOKUP($B354,Miljö!$B$1:$J$479,MATCH("Kärnkraftsandel för ursprungsspecificerad el ()",Miljö!$B$1:$J$1,0),FALSE)</f>
        <v>0.35</v>
      </c>
      <c r="L354">
        <f>VLOOKUP($B354,Totalt!$B$1:$BU$501,MATCH("total el",Totalt!$B$1:$BU$1,0),FALSE)</f>
        <v>0.55100000000000005</v>
      </c>
      <c r="N354" s="291">
        <f t="shared" si="20"/>
        <v>1.2342400000000002</v>
      </c>
      <c r="O354" s="291">
        <f t="shared" si="21"/>
        <v>193.12550000000002</v>
      </c>
      <c r="P354" s="291">
        <f t="shared" si="22"/>
        <v>0.26668400000000003</v>
      </c>
      <c r="Q354" s="291">
        <f t="shared" si="23"/>
        <v>0.19284999999999999</v>
      </c>
    </row>
    <row r="355" spans="1:17" x14ac:dyDescent="0.25">
      <c r="A355" s="2" t="s">
        <v>536</v>
      </c>
      <c r="B355" s="2" t="s">
        <v>537</v>
      </c>
      <c r="C355" t="str">
        <f>VLOOKUP($B355,Totalt!$B$1:$BU$501,MATCH("Kvalitetsgranskad:",Totalt!$B$1:$BU$1,0),FALSE)</f>
        <v>Ja</v>
      </c>
      <c r="E355" t="str">
        <f>VLOOKUP($B355,Miljö!$B$1:$AG$479,MATCH(E$1,Miljö!$B$1:$AK$1,0),FALSE)</f>
        <v>Ja</v>
      </c>
      <c r="F355" t="str">
        <f>VLOOKUP($B355,Miljö!$B$1:$J$479,MATCH("Typ av ursprungsspecificerad el   (Om inget värde anges används Nordisk residualmix, se inforuta) ()",Miljö!$B$1:$J$1,0),FALSE)</f>
        <v>''LOS Energy "Vind och Vatten"''</v>
      </c>
      <c r="G355">
        <f>VLOOKUP($B355,Miljö!$B$1:$J$479,MATCH("Primärenergifaktor ()",Miljö!$B$1:$J$1,0),FALSE)</f>
        <v>1</v>
      </c>
      <c r="H355">
        <f>VLOOKUP($B355,Miljö!$B$1:$J$479,MATCH("Koldioxidekvivalenter energiomvandling (g/kwh)",Miljö!$B$1:$J$1,0),FALSE)</f>
        <v>0</v>
      </c>
      <c r="I355">
        <f>VLOOKUP($B355,Miljö!$B$1:$J$479,MATCH("Fossilandel för ursprungspecificerad el ()",Miljö!$B$1:$J$1,0),FALSE)</f>
        <v>0</v>
      </c>
      <c r="J355">
        <f>VLOOKUP($B355,Miljö!$B$1:$J$479,MATCH("Kärnkraftsandel för ursprungsspecificerad el ()",Miljö!$B$1:$J$1,0),FALSE)</f>
        <v>0</v>
      </c>
      <c r="L355">
        <f>VLOOKUP($B355,Totalt!$B$1:$BU$501,MATCH("total el",Totalt!$B$1:$BU$1,0),FALSE)</f>
        <v>1.3169999999999999</v>
      </c>
      <c r="N355" s="291">
        <f t="shared" si="20"/>
        <v>1.3169999999999999</v>
      </c>
      <c r="O355" s="291">
        <f t="shared" si="21"/>
        <v>0</v>
      </c>
      <c r="P355" s="291">
        <f t="shared" si="22"/>
        <v>0</v>
      </c>
      <c r="Q355" s="291">
        <f t="shared" si="23"/>
        <v>0</v>
      </c>
    </row>
    <row r="356" spans="1:17" x14ac:dyDescent="0.25">
      <c r="A356" s="2" t="s">
        <v>536</v>
      </c>
      <c r="B356" s="2" t="s">
        <v>538</v>
      </c>
      <c r="C356" t="str">
        <f>VLOOKUP($B356,Totalt!$B$1:$BU$501,MATCH("Kvalitetsgranskad:",Totalt!$B$1:$BU$1,0),FALSE)</f>
        <v>Nej</v>
      </c>
      <c r="E356" t="str">
        <f>VLOOKUP($B356,Miljö!$B$1:$AG$479,MATCH(E$1,Miljö!$B$1:$AK$1,0),FALSE)</f>
        <v>Nej</v>
      </c>
      <c r="F356" t="str">
        <f>VLOOKUP($B356,Miljö!$B$1:$J$479,MATCH("Typ av ursprungsspecificerad el   (Om inget värde anges används Nordisk residualmix, se inforuta) ()",Miljö!$B$1:$J$1,0),FALSE)</f>
        <v>-</v>
      </c>
      <c r="G356" t="str">
        <f>VLOOKUP($B356,Miljö!$B$1:$J$479,MATCH("Primärenergifaktor ()",Miljö!$B$1:$J$1,0),FALSE)</f>
        <v>-</v>
      </c>
      <c r="H356" t="str">
        <f>VLOOKUP($B356,Miljö!$B$1:$J$479,MATCH("Koldioxidekvivalenter energiomvandling (g/kwh)",Miljö!$B$1:$J$1,0),FALSE)</f>
        <v>-</v>
      </c>
      <c r="I356" t="str">
        <f>VLOOKUP($B356,Miljö!$B$1:$J$479,MATCH("Fossilandel för ursprungspecificerad el ()",Miljö!$B$1:$J$1,0),FALSE)</f>
        <v>-</v>
      </c>
      <c r="J356" t="str">
        <f>VLOOKUP($B356,Miljö!$B$1:$J$479,MATCH("Kärnkraftsandel för ursprungsspecificerad el ()",Miljö!$B$1:$J$1,0),FALSE)</f>
        <v>-</v>
      </c>
      <c r="L356">
        <f>VLOOKUP($B356,Totalt!$B$1:$BU$501,MATCH("total el",Totalt!$B$1:$BU$1,0),FALSE)</f>
        <v>0</v>
      </c>
      <c r="N356" s="291" t="str">
        <f t="shared" si="20"/>
        <v/>
      </c>
      <c r="O356" s="291" t="str">
        <f t="shared" si="21"/>
        <v/>
      </c>
      <c r="P356" s="291" t="str">
        <f t="shared" si="22"/>
        <v/>
      </c>
      <c r="Q356" s="291" t="str">
        <f t="shared" si="23"/>
        <v/>
      </c>
    </row>
    <row r="357" spans="1:17" x14ac:dyDescent="0.25">
      <c r="A357" s="2" t="s">
        <v>536</v>
      </c>
      <c r="B357" s="2" t="s">
        <v>539</v>
      </c>
      <c r="C357" t="str">
        <f>VLOOKUP($B357,Totalt!$B$1:$BU$501,MATCH("Kvalitetsgranskad:",Totalt!$B$1:$BU$1,0),FALSE)</f>
        <v>Ja</v>
      </c>
      <c r="E357" t="str">
        <f>VLOOKUP($B357,Miljö!$B$1:$AG$479,MATCH(E$1,Miljö!$B$1:$AK$1,0),FALSE)</f>
        <v>Ja</v>
      </c>
      <c r="F357" t="str">
        <f>VLOOKUP($B357,Miljö!$B$1:$J$479,MATCH("Typ av ursprungsspecificerad el   (Om inget värde anges används Nordisk residualmix, se inforuta) ()",Miljö!$B$1:$J$1,0),FALSE)</f>
        <v>'Biokraft'</v>
      </c>
      <c r="G357">
        <f>VLOOKUP($B357,Miljö!$B$1:$J$479,MATCH("Primärenergifaktor ()",Miljö!$B$1:$J$1,0),FALSE)</f>
        <v>0.28000000000000003</v>
      </c>
      <c r="H357">
        <f>VLOOKUP($B357,Miljö!$B$1:$J$479,MATCH("Koldioxidekvivalenter energiomvandling (g/kwh)",Miljö!$B$1:$J$1,0),FALSE)</f>
        <v>0</v>
      </c>
      <c r="I357">
        <f>VLOOKUP($B357,Miljö!$B$1:$J$479,MATCH("Fossilandel för ursprungspecificerad el ()",Miljö!$B$1:$J$1,0),FALSE)</f>
        <v>0</v>
      </c>
      <c r="J357">
        <f>VLOOKUP($B357,Miljö!$B$1:$J$479,MATCH("Kärnkraftsandel för ursprungsspecificerad el ()",Miljö!$B$1:$J$1,0),FALSE)</f>
        <v>0</v>
      </c>
      <c r="L357">
        <f>VLOOKUP($B357,Totalt!$B$1:$BU$501,MATCH("total el",Totalt!$B$1:$BU$1,0),FALSE)</f>
        <v>44.521300000000004</v>
      </c>
      <c r="N357" s="291">
        <f t="shared" si="20"/>
        <v>12.465964000000001</v>
      </c>
      <c r="O357" s="291">
        <f t="shared" si="21"/>
        <v>0</v>
      </c>
      <c r="P357" s="291">
        <f t="shared" si="22"/>
        <v>0</v>
      </c>
      <c r="Q357" s="291">
        <f t="shared" si="23"/>
        <v>0</v>
      </c>
    </row>
    <row r="358" spans="1:17" x14ac:dyDescent="0.25">
      <c r="A358" s="2" t="s">
        <v>540</v>
      </c>
      <c r="B358" s="2" t="s">
        <v>541</v>
      </c>
      <c r="C358" t="str">
        <f>VLOOKUP($B358,Totalt!$B$1:$BU$501,MATCH("Kvalitetsgranskad:",Totalt!$B$1:$BU$1,0),FALSE)</f>
        <v>Ja</v>
      </c>
      <c r="E358" t="str">
        <f>VLOOKUP($B358,Miljö!$B$1:$AG$479,MATCH(E$1,Miljö!$B$1:$AK$1,0),FALSE)</f>
        <v>Ja</v>
      </c>
      <c r="F358" t="str">
        <f>VLOOKUP($B358,Miljö!$B$1:$J$479,MATCH("Typ av ursprungsspecificerad el   (Om inget värde anges används Nordisk residualmix, se inforuta) ()",Miljö!$B$1:$J$1,0),FALSE)</f>
        <v>'Vattenkraft'</v>
      </c>
      <c r="G358">
        <f>VLOOKUP($B358,Miljö!$B$1:$J$479,MATCH("Primärenergifaktor ()",Miljö!$B$1:$J$1,0),FALSE)</f>
        <v>1.1000000000000001</v>
      </c>
      <c r="H358">
        <f>VLOOKUP($B358,Miljö!$B$1:$J$479,MATCH("Koldioxidekvivalenter energiomvandling (g/kwh)",Miljö!$B$1:$J$1,0),FALSE)</f>
        <v>0</v>
      </c>
      <c r="I358">
        <f>VLOOKUP($B358,Miljö!$B$1:$J$479,MATCH("Fossilandel för ursprungspecificerad el ()",Miljö!$B$1:$J$1,0),FALSE)</f>
        <v>0</v>
      </c>
      <c r="J358">
        <f>VLOOKUP($B358,Miljö!$B$1:$J$479,MATCH("Kärnkraftsandel för ursprungsspecificerad el ()",Miljö!$B$1:$J$1,0),FALSE)</f>
        <v>0</v>
      </c>
      <c r="L358">
        <f>VLOOKUP($B358,Totalt!$B$1:$BU$501,MATCH("total el",Totalt!$B$1:$BU$1,0),FALSE)</f>
        <v>1.59524</v>
      </c>
      <c r="N358" s="291">
        <f t="shared" si="20"/>
        <v>1.7547640000000002</v>
      </c>
      <c r="O358" s="291">
        <f t="shared" si="21"/>
        <v>0</v>
      </c>
      <c r="P358" s="291">
        <f t="shared" si="22"/>
        <v>0</v>
      </c>
      <c r="Q358" s="291">
        <f t="shared" si="23"/>
        <v>0</v>
      </c>
    </row>
    <row r="359" spans="1:17" x14ac:dyDescent="0.25">
      <c r="A359" s="2" t="s">
        <v>542</v>
      </c>
      <c r="B359" s="2" t="s">
        <v>543</v>
      </c>
      <c r="C359" t="str">
        <f>VLOOKUP($B359,Totalt!$B$1:$BU$501,MATCH("Kvalitetsgranskad:",Totalt!$B$1:$BU$1,0),FALSE)</f>
        <v>Ja</v>
      </c>
      <c r="E359" t="str">
        <f>VLOOKUP($B359,Miljö!$B$1:$AG$479,MATCH(E$1,Miljö!$B$1:$AK$1,0),FALSE)</f>
        <v>Nej</v>
      </c>
      <c r="F359" t="str">
        <f>VLOOKUP($B359,Miljö!$B$1:$J$479,MATCH("Typ av ursprungsspecificerad el   (Om inget värde anges används Nordisk residualmix, se inforuta) ()",Miljö!$B$1:$J$1,0),FALSE)</f>
        <v>-</v>
      </c>
      <c r="G359">
        <f>VLOOKUP($B359,Miljö!$B$1:$J$479,MATCH("Primärenergifaktor ()",Miljö!$B$1:$J$1,0),FALSE)</f>
        <v>2.2400000000000002</v>
      </c>
      <c r="H359">
        <f>VLOOKUP($B359,Miljö!$B$1:$J$479,MATCH("Koldioxidekvivalenter energiomvandling (g/kwh)",Miljö!$B$1:$J$1,0),FALSE)</f>
        <v>350.5</v>
      </c>
      <c r="I359">
        <f>VLOOKUP($B359,Miljö!$B$1:$J$479,MATCH("Fossilandel för ursprungspecificerad el ()",Miljö!$B$1:$J$1,0),FALSE)</f>
        <v>0.48399999999999999</v>
      </c>
      <c r="J359">
        <f>VLOOKUP($B359,Miljö!$B$1:$J$479,MATCH("Kärnkraftsandel för ursprungsspecificerad el ()",Miljö!$B$1:$J$1,0),FALSE)</f>
        <v>0.35</v>
      </c>
      <c r="L359">
        <f>VLOOKUP($B359,Totalt!$B$1:$BU$501,MATCH("total el",Totalt!$B$1:$BU$1,0),FALSE)</f>
        <v>1.266</v>
      </c>
      <c r="N359" s="291">
        <f t="shared" si="20"/>
        <v>2.8358400000000001</v>
      </c>
      <c r="O359" s="291">
        <f t="shared" si="21"/>
        <v>443.733</v>
      </c>
      <c r="P359" s="291">
        <f t="shared" si="22"/>
        <v>0.61274399999999996</v>
      </c>
      <c r="Q359" s="291">
        <f t="shared" si="23"/>
        <v>0.44309999999999999</v>
      </c>
    </row>
    <row r="360" spans="1:17" x14ac:dyDescent="0.25">
      <c r="A360" s="2" t="s">
        <v>542</v>
      </c>
      <c r="B360" s="2" t="s">
        <v>544</v>
      </c>
      <c r="C360" t="str">
        <f>VLOOKUP($B360,Totalt!$B$1:$BU$501,MATCH("Kvalitetsgranskad:",Totalt!$B$1:$BU$1,0),FALSE)</f>
        <v>Nej</v>
      </c>
      <c r="E360" t="str">
        <f>VLOOKUP($B360,Miljö!$B$1:$AG$479,MATCH(E$1,Miljö!$B$1:$AK$1,0),FALSE)</f>
        <v>Nej</v>
      </c>
      <c r="F360" t="str">
        <f>VLOOKUP($B360,Miljö!$B$1:$J$479,MATCH("Typ av ursprungsspecificerad el   (Om inget värde anges används Nordisk residualmix, se inforuta) ()",Miljö!$B$1:$J$1,0),FALSE)</f>
        <v>-</v>
      </c>
      <c r="G360" t="str">
        <f>VLOOKUP($B360,Miljö!$B$1:$J$479,MATCH("Primärenergifaktor ()",Miljö!$B$1:$J$1,0),FALSE)</f>
        <v>-</v>
      </c>
      <c r="H360" t="str">
        <f>VLOOKUP($B360,Miljö!$B$1:$J$479,MATCH("Koldioxidekvivalenter energiomvandling (g/kwh)",Miljö!$B$1:$J$1,0),FALSE)</f>
        <v>-</v>
      </c>
      <c r="I360" t="str">
        <f>VLOOKUP($B360,Miljö!$B$1:$J$479,MATCH("Fossilandel för ursprungspecificerad el ()",Miljö!$B$1:$J$1,0),FALSE)</f>
        <v>-</v>
      </c>
      <c r="J360" t="str">
        <f>VLOOKUP($B360,Miljö!$B$1:$J$479,MATCH("Kärnkraftsandel för ursprungsspecificerad el ()",Miljö!$B$1:$J$1,0),FALSE)</f>
        <v>-</v>
      </c>
      <c r="L360">
        <f>VLOOKUP($B360,Totalt!$B$1:$BU$501,MATCH("total el",Totalt!$B$1:$BU$1,0),FALSE)</f>
        <v>0</v>
      </c>
      <c r="N360" s="291" t="str">
        <f t="shared" si="20"/>
        <v/>
      </c>
      <c r="O360" s="291" t="str">
        <f t="shared" si="21"/>
        <v/>
      </c>
      <c r="P360" s="291" t="str">
        <f t="shared" si="22"/>
        <v/>
      </c>
      <c r="Q360" s="291" t="str">
        <f t="shared" si="23"/>
        <v/>
      </c>
    </row>
    <row r="361" spans="1:17" x14ac:dyDescent="0.25">
      <c r="A361" s="2" t="s">
        <v>545</v>
      </c>
      <c r="B361" s="2" t="s">
        <v>546</v>
      </c>
      <c r="C361" t="str">
        <f>VLOOKUP($B361,Totalt!$B$1:$BU$501,MATCH("Kvalitetsgranskad:",Totalt!$B$1:$BU$1,0),FALSE)</f>
        <v>Nej</v>
      </c>
      <c r="E361" t="str">
        <f>VLOOKUP($B361,Miljö!$B$1:$AG$479,MATCH(E$1,Miljö!$B$1:$AK$1,0),FALSE)</f>
        <v>Nej</v>
      </c>
      <c r="F361" t="str">
        <f>VLOOKUP($B361,Miljö!$B$1:$J$479,MATCH("Typ av ursprungsspecificerad el   (Om inget värde anges används Nordisk residualmix, se inforuta) ()",Miljö!$B$1:$J$1,0),FALSE)</f>
        <v>-</v>
      </c>
      <c r="G361" t="str">
        <f>VLOOKUP($B361,Miljö!$B$1:$J$479,MATCH("Primärenergifaktor ()",Miljö!$B$1:$J$1,0),FALSE)</f>
        <v>-</v>
      </c>
      <c r="H361" t="str">
        <f>VLOOKUP($B361,Miljö!$B$1:$J$479,MATCH("Koldioxidekvivalenter energiomvandling (g/kwh)",Miljö!$B$1:$J$1,0),FALSE)</f>
        <v>-</v>
      </c>
      <c r="I361" t="str">
        <f>VLOOKUP($B361,Miljö!$B$1:$J$479,MATCH("Fossilandel för ursprungspecificerad el ()",Miljö!$B$1:$J$1,0),FALSE)</f>
        <v>-</v>
      </c>
      <c r="J361" t="str">
        <f>VLOOKUP($B361,Miljö!$B$1:$J$479,MATCH("Kärnkraftsandel för ursprungsspecificerad el ()",Miljö!$B$1:$J$1,0),FALSE)</f>
        <v>-</v>
      </c>
      <c r="L361">
        <f>VLOOKUP($B361,Totalt!$B$1:$BU$501,MATCH("total el",Totalt!$B$1:$BU$1,0),FALSE)</f>
        <v>0</v>
      </c>
      <c r="N361" s="291" t="str">
        <f t="shared" si="20"/>
        <v/>
      </c>
      <c r="O361" s="291" t="str">
        <f t="shared" si="21"/>
        <v/>
      </c>
      <c r="P361" s="291" t="str">
        <f t="shared" si="22"/>
        <v/>
      </c>
      <c r="Q361" s="291" t="str">
        <f t="shared" si="23"/>
        <v/>
      </c>
    </row>
    <row r="362" spans="1:17" x14ac:dyDescent="0.25">
      <c r="A362" s="2" t="s">
        <v>547</v>
      </c>
      <c r="B362" s="2" t="s">
        <v>547</v>
      </c>
      <c r="C362" t="str">
        <f>VLOOKUP($B362,Totalt!$B$1:$BU$501,MATCH("Kvalitetsgranskad:",Totalt!$B$1:$BU$1,0),FALSE)</f>
        <v>Ja</v>
      </c>
      <c r="E362" t="str">
        <f>VLOOKUP($B362,Miljö!$B$1:$AG$479,MATCH(E$1,Miljö!$B$1:$AK$1,0),FALSE)</f>
        <v>Ja</v>
      </c>
      <c r="F362" t="str">
        <f>VLOOKUP($B362,Miljö!$B$1:$J$479,MATCH("Typ av ursprungsspecificerad el   (Om inget värde anges används Nordisk residualmix, se inforuta) ()",Miljö!$B$1:$J$1,0),FALSE)</f>
        <v>'Vind. sol och vatten'</v>
      </c>
      <c r="G362">
        <f>VLOOKUP($B362,Miljö!$B$1:$J$479,MATCH("Primärenergifaktor ()",Miljö!$B$1:$J$1,0),FALSE)</f>
        <v>2.2400000000000002</v>
      </c>
      <c r="H362">
        <f>VLOOKUP($B362,Miljö!$B$1:$J$479,MATCH("Koldioxidekvivalenter energiomvandling (g/kwh)",Miljö!$B$1:$J$1,0),FALSE)</f>
        <v>0</v>
      </c>
      <c r="I362">
        <f>VLOOKUP($B362,Miljö!$B$1:$J$479,MATCH("Fossilandel för ursprungspecificerad el ()",Miljö!$B$1:$J$1,0),FALSE)</f>
        <v>0</v>
      </c>
      <c r="J362">
        <f>VLOOKUP($B362,Miljö!$B$1:$J$479,MATCH("Kärnkraftsandel för ursprungsspecificerad el ()",Miljö!$B$1:$J$1,0),FALSE)</f>
        <v>0</v>
      </c>
      <c r="L362">
        <f>VLOOKUP($B362,Totalt!$B$1:$BU$501,MATCH("total el",Totalt!$B$1:$BU$1,0),FALSE)</f>
        <v>7.6079999999999995E-2</v>
      </c>
      <c r="N362" s="291">
        <f t="shared" si="20"/>
        <v>0.17041919999999999</v>
      </c>
      <c r="O362" s="291">
        <f t="shared" si="21"/>
        <v>0</v>
      </c>
      <c r="P362" s="291">
        <f t="shared" si="22"/>
        <v>0</v>
      </c>
      <c r="Q362" s="291">
        <f t="shared" si="23"/>
        <v>0</v>
      </c>
    </row>
    <row r="363" spans="1:17" x14ac:dyDescent="0.25">
      <c r="A363" s="2" t="s">
        <v>550</v>
      </c>
      <c r="B363" s="2" t="s">
        <v>549</v>
      </c>
      <c r="C363" t="str">
        <f>VLOOKUP($B363,Totalt!$B$1:$BU$501,MATCH("Kvalitetsgranskad:",Totalt!$B$1:$BU$1,0),FALSE)</f>
        <v>Nej</v>
      </c>
      <c r="E363" t="str">
        <f>VLOOKUP($B363,Miljö!$B$1:$AG$479,MATCH(E$1,Miljö!$B$1:$AK$1,0),FALSE)</f>
        <v>Nej</v>
      </c>
      <c r="F363" t="str">
        <f>VLOOKUP($B363,Miljö!$B$1:$J$479,MATCH("Typ av ursprungsspecificerad el   (Om inget värde anges används Nordisk residualmix, se inforuta) ()",Miljö!$B$1:$J$1,0),FALSE)</f>
        <v>-</v>
      </c>
      <c r="G363" t="str">
        <f>VLOOKUP($B363,Miljö!$B$1:$J$479,MATCH("Primärenergifaktor ()",Miljö!$B$1:$J$1,0),FALSE)</f>
        <v>-</v>
      </c>
      <c r="H363" t="str">
        <f>VLOOKUP($B363,Miljö!$B$1:$J$479,MATCH("Koldioxidekvivalenter energiomvandling (g/kwh)",Miljö!$B$1:$J$1,0),FALSE)</f>
        <v>-</v>
      </c>
      <c r="I363" t="str">
        <f>VLOOKUP($B363,Miljö!$B$1:$J$479,MATCH("Fossilandel för ursprungspecificerad el ()",Miljö!$B$1:$J$1,0),FALSE)</f>
        <v>-</v>
      </c>
      <c r="J363" t="str">
        <f>VLOOKUP($B363,Miljö!$B$1:$J$479,MATCH("Kärnkraftsandel för ursprungsspecificerad el ()",Miljö!$B$1:$J$1,0),FALSE)</f>
        <v>-</v>
      </c>
      <c r="L363">
        <f>VLOOKUP($B363,Totalt!$B$1:$BU$501,MATCH("total el",Totalt!$B$1:$BU$1,0),FALSE)</f>
        <v>0</v>
      </c>
      <c r="N363" s="291" t="str">
        <f t="shared" si="20"/>
        <v/>
      </c>
      <c r="O363" s="291" t="str">
        <f t="shared" si="21"/>
        <v/>
      </c>
      <c r="P363" s="291" t="str">
        <f t="shared" si="22"/>
        <v/>
      </c>
      <c r="Q363" s="291" t="str">
        <f t="shared" si="23"/>
        <v/>
      </c>
    </row>
    <row r="364" spans="1:17" x14ac:dyDescent="0.25">
      <c r="A364" s="2" t="s">
        <v>551</v>
      </c>
      <c r="B364" s="2" t="s">
        <v>552</v>
      </c>
      <c r="C364" t="str">
        <f>VLOOKUP($B364,Totalt!$B$1:$BU$501,MATCH("Kvalitetsgranskad:",Totalt!$B$1:$BU$1,0),FALSE)</f>
        <v>Nej</v>
      </c>
      <c r="E364" t="str">
        <f>VLOOKUP($B364,Miljö!$B$1:$AG$479,MATCH(E$1,Miljö!$B$1:$AK$1,0),FALSE)</f>
        <v>Nej</v>
      </c>
      <c r="F364" t="str">
        <f>VLOOKUP($B364,Miljö!$B$1:$J$479,MATCH("Typ av ursprungsspecificerad el   (Om inget värde anges används Nordisk residualmix, se inforuta) ()",Miljö!$B$1:$J$1,0),FALSE)</f>
        <v>-</v>
      </c>
      <c r="G364" t="str">
        <f>VLOOKUP($B364,Miljö!$B$1:$J$479,MATCH("Primärenergifaktor ()",Miljö!$B$1:$J$1,0),FALSE)</f>
        <v>-</v>
      </c>
      <c r="H364" t="str">
        <f>VLOOKUP($B364,Miljö!$B$1:$J$479,MATCH("Koldioxidekvivalenter energiomvandling (g/kwh)",Miljö!$B$1:$J$1,0),FALSE)</f>
        <v>-</v>
      </c>
      <c r="I364" t="str">
        <f>VLOOKUP($B364,Miljö!$B$1:$J$479,MATCH("Fossilandel för ursprungspecificerad el ()",Miljö!$B$1:$J$1,0),FALSE)</f>
        <v>-</v>
      </c>
      <c r="J364" t="str">
        <f>VLOOKUP($B364,Miljö!$B$1:$J$479,MATCH("Kärnkraftsandel för ursprungsspecificerad el ()",Miljö!$B$1:$J$1,0),FALSE)</f>
        <v>-</v>
      </c>
      <c r="L364">
        <f>VLOOKUP($B364,Totalt!$B$1:$BU$501,MATCH("total el",Totalt!$B$1:$BU$1,0),FALSE)</f>
        <v>0</v>
      </c>
      <c r="N364" s="291" t="str">
        <f t="shared" si="20"/>
        <v/>
      </c>
      <c r="O364" s="291" t="str">
        <f t="shared" si="21"/>
        <v/>
      </c>
      <c r="P364" s="291" t="str">
        <f t="shared" si="22"/>
        <v/>
      </c>
      <c r="Q364" s="291" t="str">
        <f t="shared" si="23"/>
        <v/>
      </c>
    </row>
    <row r="365" spans="1:17" x14ac:dyDescent="0.25">
      <c r="A365" s="2" t="s">
        <v>553</v>
      </c>
      <c r="B365" s="2" t="s">
        <v>554</v>
      </c>
      <c r="C365" t="str">
        <f>VLOOKUP($B365,Totalt!$B$1:$BU$501,MATCH("Kvalitetsgranskad:",Totalt!$B$1:$BU$1,0),FALSE)</f>
        <v>Ja</v>
      </c>
      <c r="E365" t="str">
        <f>VLOOKUP($B365,Miljö!$B$1:$AG$479,MATCH(E$1,Miljö!$B$1:$AK$1,0),FALSE)</f>
        <v>Ja</v>
      </c>
      <c r="F365" t="str">
        <f>VLOOKUP($B365,Miljö!$B$1:$J$479,MATCH("Typ av ursprungsspecificerad el   (Om inget värde anges används Nordisk residualmix, se inforuta) ()",Miljö!$B$1:$J$1,0),FALSE)</f>
        <v>'Vattenkraft'</v>
      </c>
      <c r="G365">
        <f>VLOOKUP($B365,Miljö!$B$1:$J$479,MATCH("Primärenergifaktor ()",Miljö!$B$1:$J$1,0),FALSE)</f>
        <v>1.1000000000000001</v>
      </c>
      <c r="H365">
        <f>VLOOKUP($B365,Miljö!$B$1:$J$479,MATCH("Koldioxidekvivalenter energiomvandling (g/kwh)",Miljö!$B$1:$J$1,0),FALSE)</f>
        <v>0</v>
      </c>
      <c r="I365">
        <f>VLOOKUP($B365,Miljö!$B$1:$J$479,MATCH("Fossilandel för ursprungspecificerad el ()",Miljö!$B$1:$J$1,0),FALSE)</f>
        <v>0</v>
      </c>
      <c r="J365">
        <f>VLOOKUP($B365,Miljö!$B$1:$J$479,MATCH("Kärnkraftsandel för ursprungsspecificerad el ()",Miljö!$B$1:$J$1,0),FALSE)</f>
        <v>0</v>
      </c>
      <c r="L365">
        <f>VLOOKUP($B365,Totalt!$B$1:$BU$501,MATCH("total el",Totalt!$B$1:$BU$1,0),FALSE)</f>
        <v>5.39</v>
      </c>
      <c r="N365" s="291">
        <f t="shared" si="20"/>
        <v>5.9290000000000003</v>
      </c>
      <c r="O365" s="291">
        <f t="shared" si="21"/>
        <v>0</v>
      </c>
      <c r="P365" s="291">
        <f t="shared" si="22"/>
        <v>0</v>
      </c>
      <c r="Q365" s="291">
        <f t="shared" si="23"/>
        <v>0</v>
      </c>
    </row>
    <row r="366" spans="1:17" x14ac:dyDescent="0.25">
      <c r="A366" s="2" t="s">
        <v>555</v>
      </c>
      <c r="B366" s="2" t="s">
        <v>556</v>
      </c>
      <c r="C366" t="str">
        <f>VLOOKUP($B366,Totalt!$B$1:$BU$501,MATCH("Kvalitetsgranskad:",Totalt!$B$1:$BU$1,0),FALSE)</f>
        <v>Ja</v>
      </c>
      <c r="E366" t="str">
        <f>VLOOKUP($B366,Miljö!$B$1:$AG$479,MATCH(E$1,Miljö!$B$1:$AK$1,0),FALSE)</f>
        <v>Ja</v>
      </c>
      <c r="F366" t="str">
        <f>VLOOKUP($B366,Miljö!$B$1:$J$479,MATCH("Typ av ursprungsspecificerad el   (Om inget värde anges används Nordisk residualmix, se inforuta) ()",Miljö!$B$1:$J$1,0),FALSE)</f>
        <v>'Vattenkraft'</v>
      </c>
      <c r="G366">
        <f>VLOOKUP($B366,Miljö!$B$1:$J$479,MATCH("Primärenergifaktor ()",Miljö!$B$1:$J$1,0),FALSE)</f>
        <v>1.1000000000000001</v>
      </c>
      <c r="H366">
        <f>VLOOKUP($B366,Miljö!$B$1:$J$479,MATCH("Koldioxidekvivalenter energiomvandling (g/kwh)",Miljö!$B$1:$J$1,0),FALSE)</f>
        <v>0</v>
      </c>
      <c r="I366">
        <f>VLOOKUP($B366,Miljö!$B$1:$J$479,MATCH("Fossilandel för ursprungspecificerad el ()",Miljö!$B$1:$J$1,0),FALSE)</f>
        <v>0</v>
      </c>
      <c r="J366">
        <f>VLOOKUP($B366,Miljö!$B$1:$J$479,MATCH("Kärnkraftsandel för ursprungsspecificerad el ()",Miljö!$B$1:$J$1,0),FALSE)</f>
        <v>0</v>
      </c>
      <c r="L366">
        <f>VLOOKUP($B366,Totalt!$B$1:$BU$501,MATCH("total el",Totalt!$B$1:$BU$1,0),FALSE)</f>
        <v>2.0409999999999999</v>
      </c>
      <c r="N366" s="291">
        <f t="shared" si="20"/>
        <v>2.2451000000000003</v>
      </c>
      <c r="O366" s="291">
        <f t="shared" si="21"/>
        <v>0</v>
      </c>
      <c r="P366" s="291">
        <f t="shared" si="22"/>
        <v>0</v>
      </c>
      <c r="Q366" s="291">
        <f t="shared" si="23"/>
        <v>0</v>
      </c>
    </row>
    <row r="367" spans="1:17" x14ac:dyDescent="0.25">
      <c r="A367" s="2" t="s">
        <v>557</v>
      </c>
      <c r="B367" s="2" t="s">
        <v>558</v>
      </c>
      <c r="C367" t="str">
        <f>VLOOKUP($B367,Totalt!$B$1:$BU$501,MATCH("Kvalitetsgranskad:",Totalt!$B$1:$BU$1,0),FALSE)</f>
        <v>Ja</v>
      </c>
      <c r="E367" t="str">
        <f>VLOOKUP($B367,Miljö!$B$1:$AG$479,MATCH(E$1,Miljö!$B$1:$AK$1,0),FALSE)</f>
        <v>Ja</v>
      </c>
      <c r="F367" t="str">
        <f>VLOOKUP($B367,Miljö!$B$1:$J$479,MATCH("Typ av ursprungsspecificerad el   (Om inget värde anges används Nordisk residualmix, se inforuta) ()",Miljö!$B$1:$J$1,0),FALSE)</f>
        <v>''El producerad i eget biokraftvärmeverk''</v>
      </c>
      <c r="G367">
        <f>VLOOKUP($B367,Miljö!$B$1:$J$479,MATCH("Primärenergifaktor ()",Miljö!$B$1:$J$1,0),FALSE)</f>
        <v>0.03</v>
      </c>
      <c r="H367">
        <f>VLOOKUP($B367,Miljö!$B$1:$J$479,MATCH("Koldioxidekvivalenter energiomvandling (g/kwh)",Miljö!$B$1:$J$1,0),FALSE)</f>
        <v>0</v>
      </c>
      <c r="I367">
        <f>VLOOKUP($B367,Miljö!$B$1:$J$479,MATCH("Fossilandel för ursprungspecificerad el ()",Miljö!$B$1:$J$1,0),FALSE)</f>
        <v>0</v>
      </c>
      <c r="J367">
        <f>VLOOKUP($B367,Miljö!$B$1:$J$479,MATCH("Kärnkraftsandel för ursprungsspecificerad el ()",Miljö!$B$1:$J$1,0),FALSE)</f>
        <v>0</v>
      </c>
      <c r="L367">
        <f>VLOOKUP($B367,Totalt!$B$1:$BU$501,MATCH("total el",Totalt!$B$1:$BU$1,0),FALSE)</f>
        <v>7.4305099999999999</v>
      </c>
      <c r="N367" s="291">
        <f t="shared" si="20"/>
        <v>0.22291529999999998</v>
      </c>
      <c r="O367" s="291">
        <f t="shared" si="21"/>
        <v>0</v>
      </c>
      <c r="P367" s="291">
        <f t="shared" si="22"/>
        <v>0</v>
      </c>
      <c r="Q367" s="291">
        <f t="shared" si="23"/>
        <v>0</v>
      </c>
    </row>
    <row r="368" spans="1:17" x14ac:dyDescent="0.25">
      <c r="A368" s="2" t="s">
        <v>559</v>
      </c>
      <c r="B368" s="2" t="s">
        <v>560</v>
      </c>
      <c r="C368" t="str">
        <f>VLOOKUP($B368,Totalt!$B$1:$BU$501,MATCH("Kvalitetsgranskad:",Totalt!$B$1:$BU$1,0),FALSE)</f>
        <v>Ja</v>
      </c>
      <c r="E368" t="str">
        <f>VLOOKUP($B368,Miljö!$B$1:$AG$479,MATCH(E$1,Miljö!$B$1:$AK$1,0),FALSE)</f>
        <v>Nej</v>
      </c>
      <c r="F368" t="str">
        <f>VLOOKUP($B368,Miljö!$B$1:$J$479,MATCH("Typ av ursprungsspecificerad el   (Om inget värde anges används Nordisk residualmix, se inforuta) ()",Miljö!$B$1:$J$1,0),FALSE)</f>
        <v>'Residualmix'</v>
      </c>
      <c r="G368">
        <f>VLOOKUP($B368,Miljö!$B$1:$J$479,MATCH("Primärenergifaktor ()",Miljö!$B$1:$J$1,0),FALSE)</f>
        <v>2.2400000000000002</v>
      </c>
      <c r="H368">
        <f>VLOOKUP($B368,Miljö!$B$1:$J$479,MATCH("Koldioxidekvivalenter energiomvandling (g/kwh)",Miljö!$B$1:$J$1,0),FALSE)</f>
        <v>350.5</v>
      </c>
      <c r="I368">
        <f>VLOOKUP($B368,Miljö!$B$1:$J$479,MATCH("Fossilandel för ursprungspecificerad el ()",Miljö!$B$1:$J$1,0),FALSE)</f>
        <v>0.48399999999999999</v>
      </c>
      <c r="J368">
        <f>VLOOKUP($B368,Miljö!$B$1:$J$479,MATCH("Kärnkraftsandel för ursprungsspecificerad el ()",Miljö!$B$1:$J$1,0),FALSE)</f>
        <v>0.35</v>
      </c>
      <c r="L368">
        <f>VLOOKUP($B368,Totalt!$B$1:$BU$501,MATCH("total el",Totalt!$B$1:$BU$1,0),FALSE)</f>
        <v>9.4240000000000004E-2</v>
      </c>
      <c r="N368" s="291">
        <f t="shared" si="20"/>
        <v>0.21109760000000002</v>
      </c>
      <c r="O368" s="291">
        <f t="shared" si="21"/>
        <v>33.031120000000001</v>
      </c>
      <c r="P368" s="291">
        <f t="shared" si="22"/>
        <v>4.5612159999999999E-2</v>
      </c>
      <c r="Q368" s="291">
        <f t="shared" si="23"/>
        <v>3.2983999999999999E-2</v>
      </c>
    </row>
    <row r="369" spans="1:17" x14ac:dyDescent="0.25">
      <c r="A369" s="2" t="s">
        <v>559</v>
      </c>
      <c r="B369" s="2" t="s">
        <v>561</v>
      </c>
      <c r="C369" t="str">
        <f>VLOOKUP($B369,Totalt!$B$1:$BU$501,MATCH("Kvalitetsgranskad:",Totalt!$B$1:$BU$1,0),FALSE)</f>
        <v>Ja</v>
      </c>
      <c r="E369" t="str">
        <f>VLOOKUP($B369,Miljö!$B$1:$AG$479,MATCH(E$1,Miljö!$B$1:$AK$1,0),FALSE)</f>
        <v>Nej</v>
      </c>
      <c r="F369" t="str">
        <f>VLOOKUP($B369,Miljö!$B$1:$J$479,MATCH("Typ av ursprungsspecificerad el   (Om inget värde anges används Nordisk residualmix, se inforuta) ()",Miljö!$B$1:$J$1,0),FALSE)</f>
        <v>'Residualmix'</v>
      </c>
      <c r="G369">
        <f>VLOOKUP($B369,Miljö!$B$1:$J$479,MATCH("Primärenergifaktor ()",Miljö!$B$1:$J$1,0),FALSE)</f>
        <v>2.2400000000000002</v>
      </c>
      <c r="H369">
        <f>VLOOKUP($B369,Miljö!$B$1:$J$479,MATCH("Koldioxidekvivalenter energiomvandling (g/kwh)",Miljö!$B$1:$J$1,0),FALSE)</f>
        <v>350.5</v>
      </c>
      <c r="I369">
        <f>VLOOKUP($B369,Miljö!$B$1:$J$479,MATCH("Fossilandel för ursprungspecificerad el ()",Miljö!$B$1:$J$1,0),FALSE)</f>
        <v>0.48399999999999999</v>
      </c>
      <c r="J369">
        <f>VLOOKUP($B369,Miljö!$B$1:$J$479,MATCH("Kärnkraftsandel för ursprungsspecificerad el ()",Miljö!$B$1:$J$1,0),FALSE)</f>
        <v>0.35</v>
      </c>
      <c r="L369">
        <f>VLOOKUP($B369,Totalt!$B$1:$BU$501,MATCH("total el",Totalt!$B$1:$BU$1,0),FALSE)</f>
        <v>0.14000000000000001</v>
      </c>
      <c r="N369" s="291">
        <f t="shared" si="20"/>
        <v>0.31360000000000005</v>
      </c>
      <c r="O369" s="291">
        <f t="shared" si="21"/>
        <v>49.070000000000007</v>
      </c>
      <c r="P369" s="291">
        <f t="shared" si="22"/>
        <v>6.7760000000000001E-2</v>
      </c>
      <c r="Q369" s="291">
        <f t="shared" si="23"/>
        <v>4.9000000000000002E-2</v>
      </c>
    </row>
    <row r="370" spans="1:17" x14ac:dyDescent="0.25">
      <c r="A370" s="2" t="s">
        <v>559</v>
      </c>
      <c r="B370" s="2" t="s">
        <v>562</v>
      </c>
      <c r="C370" t="str">
        <f>VLOOKUP($B370,Totalt!$B$1:$BU$501,MATCH("Kvalitetsgranskad:",Totalt!$B$1:$BU$1,0),FALSE)</f>
        <v>Ja</v>
      </c>
      <c r="E370" t="str">
        <f>VLOOKUP($B370,Miljö!$B$1:$AG$479,MATCH(E$1,Miljö!$B$1:$AK$1,0),FALSE)</f>
        <v>Nej</v>
      </c>
      <c r="F370" t="str">
        <f>VLOOKUP($B370,Miljö!$B$1:$J$479,MATCH("Typ av ursprungsspecificerad el   (Om inget värde anges används Nordisk residualmix, se inforuta) ()",Miljö!$B$1:$J$1,0),FALSE)</f>
        <v>'Residualmix'</v>
      </c>
      <c r="G370">
        <f>VLOOKUP($B370,Miljö!$B$1:$J$479,MATCH("Primärenergifaktor ()",Miljö!$B$1:$J$1,0),FALSE)</f>
        <v>2.2400000000000002</v>
      </c>
      <c r="H370">
        <f>VLOOKUP($B370,Miljö!$B$1:$J$479,MATCH("Koldioxidekvivalenter energiomvandling (g/kwh)",Miljö!$B$1:$J$1,0),FALSE)</f>
        <v>350.5</v>
      </c>
      <c r="I370">
        <f>VLOOKUP($B370,Miljö!$B$1:$J$479,MATCH("Fossilandel för ursprungspecificerad el ()",Miljö!$B$1:$J$1,0),FALSE)</f>
        <v>0.48399999999999999</v>
      </c>
      <c r="J370">
        <f>VLOOKUP($B370,Miljö!$B$1:$J$479,MATCH("Kärnkraftsandel för ursprungsspecificerad el ()",Miljö!$B$1:$J$1,0),FALSE)</f>
        <v>0.35</v>
      </c>
      <c r="L370">
        <f>VLOOKUP($B370,Totalt!$B$1:$BU$501,MATCH("total el",Totalt!$B$1:$BU$1,0),FALSE)</f>
        <v>11.430099999999999</v>
      </c>
      <c r="N370" s="291">
        <f t="shared" si="20"/>
        <v>25.603424</v>
      </c>
      <c r="O370" s="291">
        <f t="shared" si="21"/>
        <v>4006.2500499999996</v>
      </c>
      <c r="P370" s="291">
        <f t="shared" si="22"/>
        <v>5.5321683999999998</v>
      </c>
      <c r="Q370" s="291">
        <f t="shared" si="23"/>
        <v>4.0005349999999993</v>
      </c>
    </row>
    <row r="371" spans="1:17" x14ac:dyDescent="0.25">
      <c r="A371" s="2" t="s">
        <v>563</v>
      </c>
      <c r="B371" s="2" t="s">
        <v>564</v>
      </c>
      <c r="C371" t="str">
        <f>VLOOKUP($B371,Totalt!$B$1:$BU$501,MATCH("Kvalitetsgranskad:",Totalt!$B$1:$BU$1,0),FALSE)</f>
        <v>Ja</v>
      </c>
      <c r="E371" t="str">
        <f>VLOOKUP($B371,Miljö!$B$1:$AG$479,MATCH(E$1,Miljö!$B$1:$AK$1,0),FALSE)</f>
        <v>Nej</v>
      </c>
      <c r="F371" t="str">
        <f>VLOOKUP($B371,Miljö!$B$1:$J$479,MATCH("Typ av ursprungsspecificerad el   (Om inget värde anges används Nordisk residualmix, se inforuta) ()",Miljö!$B$1:$J$1,0),FALSE)</f>
        <v>-</v>
      </c>
      <c r="G371">
        <f>VLOOKUP($B371,Miljö!$B$1:$J$479,MATCH("Primärenergifaktor ()",Miljö!$B$1:$J$1,0),FALSE)</f>
        <v>2.2400000000000002</v>
      </c>
      <c r="H371">
        <f>VLOOKUP($B371,Miljö!$B$1:$J$479,MATCH("Koldioxidekvivalenter energiomvandling (g/kwh)",Miljö!$B$1:$J$1,0),FALSE)</f>
        <v>350.5</v>
      </c>
      <c r="I371">
        <f>VLOOKUP($B371,Miljö!$B$1:$J$479,MATCH("Fossilandel för ursprungspecificerad el ()",Miljö!$B$1:$J$1,0),FALSE)</f>
        <v>0.48399999999999999</v>
      </c>
      <c r="J371">
        <f>VLOOKUP($B371,Miljö!$B$1:$J$479,MATCH("Kärnkraftsandel för ursprungsspecificerad el ()",Miljö!$B$1:$J$1,0),FALSE)</f>
        <v>0.35</v>
      </c>
      <c r="L371">
        <f>VLOOKUP($B371,Totalt!$B$1:$BU$501,MATCH("total el",Totalt!$B$1:$BU$1,0),FALSE)</f>
        <v>3.4167999999999997E-2</v>
      </c>
      <c r="N371" s="291">
        <f t="shared" si="20"/>
        <v>7.6536320000000005E-2</v>
      </c>
      <c r="O371" s="291">
        <f t="shared" si="21"/>
        <v>11.975883999999999</v>
      </c>
      <c r="P371" s="291">
        <f t="shared" si="22"/>
        <v>1.6537311999999998E-2</v>
      </c>
      <c r="Q371" s="291">
        <f t="shared" si="23"/>
        <v>1.1958799999999999E-2</v>
      </c>
    </row>
    <row r="372" spans="1:17" x14ac:dyDescent="0.25">
      <c r="A372" s="2" t="s">
        <v>563</v>
      </c>
      <c r="B372" s="2" t="s">
        <v>565</v>
      </c>
      <c r="C372" t="str">
        <f>VLOOKUP($B372,Totalt!$B$1:$BU$501,MATCH("Kvalitetsgranskad:",Totalt!$B$1:$BU$1,0),FALSE)</f>
        <v>Ja</v>
      </c>
      <c r="E372" t="str">
        <f>VLOOKUP($B372,Miljö!$B$1:$AG$479,MATCH(E$1,Miljö!$B$1:$AK$1,0),FALSE)</f>
        <v>Nej</v>
      </c>
      <c r="F372" t="str">
        <f>VLOOKUP($B372,Miljö!$B$1:$J$479,MATCH("Typ av ursprungsspecificerad el   (Om inget värde anges används Nordisk residualmix, se inforuta) ()",Miljö!$B$1:$J$1,0),FALSE)</f>
        <v>-</v>
      </c>
      <c r="G372">
        <f>VLOOKUP($B372,Miljö!$B$1:$J$479,MATCH("Primärenergifaktor ()",Miljö!$B$1:$J$1,0),FALSE)</f>
        <v>2.2400000000000002</v>
      </c>
      <c r="H372">
        <f>VLOOKUP($B372,Miljö!$B$1:$J$479,MATCH("Koldioxidekvivalenter energiomvandling (g/kwh)",Miljö!$B$1:$J$1,0),FALSE)</f>
        <v>350.5</v>
      </c>
      <c r="I372">
        <f>VLOOKUP($B372,Miljö!$B$1:$J$479,MATCH("Fossilandel för ursprungspecificerad el ()",Miljö!$B$1:$J$1,0),FALSE)</f>
        <v>0.48399999999999999</v>
      </c>
      <c r="J372">
        <f>VLOOKUP($B372,Miljö!$B$1:$J$479,MATCH("Kärnkraftsandel för ursprungsspecificerad el ()",Miljö!$B$1:$J$1,0),FALSE)</f>
        <v>0.35</v>
      </c>
      <c r="L372">
        <f>VLOOKUP($B372,Totalt!$B$1:$BU$501,MATCH("total el",Totalt!$B$1:$BU$1,0),FALSE)</f>
        <v>1.4575000000000001E-2</v>
      </c>
      <c r="N372" s="291">
        <f t="shared" si="20"/>
        <v>3.2648000000000003E-2</v>
      </c>
      <c r="O372" s="291">
        <f t="shared" si="21"/>
        <v>5.1085375000000006</v>
      </c>
      <c r="P372" s="291">
        <f t="shared" si="22"/>
        <v>7.0543000000000003E-3</v>
      </c>
      <c r="Q372" s="291">
        <f t="shared" si="23"/>
        <v>5.1012499999999999E-3</v>
      </c>
    </row>
    <row r="373" spans="1:17" x14ac:dyDescent="0.25">
      <c r="A373" s="2" t="s">
        <v>563</v>
      </c>
      <c r="B373" s="2" t="s">
        <v>566</v>
      </c>
      <c r="C373" t="str">
        <f>VLOOKUP($B373,Totalt!$B$1:$BU$501,MATCH("Kvalitetsgranskad:",Totalt!$B$1:$BU$1,0),FALSE)</f>
        <v>Ja</v>
      </c>
      <c r="E373" t="str">
        <f>VLOOKUP($B373,Miljö!$B$1:$AG$479,MATCH(E$1,Miljö!$B$1:$AK$1,0),FALSE)</f>
        <v>Nej</v>
      </c>
      <c r="F373" t="str">
        <f>VLOOKUP($B373,Miljö!$B$1:$J$479,MATCH("Typ av ursprungsspecificerad el   (Om inget värde anges används Nordisk residualmix, se inforuta) ()",Miljö!$B$1:$J$1,0),FALSE)</f>
        <v>-</v>
      </c>
      <c r="G373">
        <f>VLOOKUP($B373,Miljö!$B$1:$J$479,MATCH("Primärenergifaktor ()",Miljö!$B$1:$J$1,0),FALSE)</f>
        <v>2.2400000000000002</v>
      </c>
      <c r="H373">
        <f>VLOOKUP($B373,Miljö!$B$1:$J$479,MATCH("Koldioxidekvivalenter energiomvandling (g/kwh)",Miljö!$B$1:$J$1,0),FALSE)</f>
        <v>350.5</v>
      </c>
      <c r="I373">
        <f>VLOOKUP($B373,Miljö!$B$1:$J$479,MATCH("Fossilandel för ursprungspecificerad el ()",Miljö!$B$1:$J$1,0),FALSE)</f>
        <v>0.48399999999999999</v>
      </c>
      <c r="J373">
        <f>VLOOKUP($B373,Miljö!$B$1:$J$479,MATCH("Kärnkraftsandel för ursprungsspecificerad el ()",Miljö!$B$1:$J$1,0),FALSE)</f>
        <v>0.35</v>
      </c>
      <c r="L373">
        <f>VLOOKUP($B373,Totalt!$B$1:$BU$501,MATCH("total el",Totalt!$B$1:$BU$1,0),FALSE)</f>
        <v>0.60899999999999999</v>
      </c>
      <c r="N373" s="291">
        <f t="shared" si="20"/>
        <v>1.36416</v>
      </c>
      <c r="O373" s="291">
        <f t="shared" si="21"/>
        <v>213.4545</v>
      </c>
      <c r="P373" s="291">
        <f t="shared" si="22"/>
        <v>0.29475599999999996</v>
      </c>
      <c r="Q373" s="291">
        <f t="shared" si="23"/>
        <v>0.21314999999999998</v>
      </c>
    </row>
    <row r="374" spans="1:17" x14ac:dyDescent="0.25">
      <c r="A374" s="2" t="s">
        <v>567</v>
      </c>
      <c r="B374" s="2" t="s">
        <v>568</v>
      </c>
      <c r="C374" t="str">
        <f>VLOOKUP($B374,Totalt!$B$1:$BU$501,MATCH("Kvalitetsgranskad:",Totalt!$B$1:$BU$1,0),FALSE)</f>
        <v>Ja</v>
      </c>
      <c r="E374" t="str">
        <f>VLOOKUP($B374,Miljö!$B$1:$AG$479,MATCH(E$1,Miljö!$B$1:$AK$1,0),FALSE)</f>
        <v>Ja</v>
      </c>
      <c r="F374" t="str">
        <f>VLOOKUP($B374,Miljö!$B$1:$J$479,MATCH("Typ av ursprungsspecificerad el   (Om inget värde anges används Nordisk residualmix, se inforuta) ()",Miljö!$B$1:$J$1,0),FALSE)</f>
        <v>'sol. vind. vatten. bio'</v>
      </c>
      <c r="G374">
        <f>VLOOKUP($B374,Miljö!$B$1:$J$479,MATCH("Primärenergifaktor ()",Miljö!$B$1:$J$1,0),FALSE)</f>
        <v>1.179</v>
      </c>
      <c r="H374">
        <f>VLOOKUP($B374,Miljö!$B$1:$J$479,MATCH("Koldioxidekvivalenter energiomvandling (g/kwh)",Miljö!$B$1:$J$1,0),FALSE)</f>
        <v>22.86</v>
      </c>
      <c r="I374">
        <f>VLOOKUP($B374,Miljö!$B$1:$J$479,MATCH("Fossilandel för ursprungspecificerad el ()",Miljö!$B$1:$J$1,0),FALSE)</f>
        <v>0</v>
      </c>
      <c r="J374">
        <f>VLOOKUP($B374,Miljö!$B$1:$J$479,MATCH("Kärnkraftsandel för ursprungsspecificerad el ()",Miljö!$B$1:$J$1,0),FALSE)</f>
        <v>0</v>
      </c>
      <c r="L374">
        <f>VLOOKUP($B374,Totalt!$B$1:$BU$501,MATCH("total el",Totalt!$B$1:$BU$1,0),FALSE)</f>
        <v>0.16500000000000001</v>
      </c>
      <c r="N374" s="291">
        <f t="shared" si="20"/>
        <v>0.19453500000000001</v>
      </c>
      <c r="O374" s="291">
        <f t="shared" si="21"/>
        <v>3.7719</v>
      </c>
      <c r="P374" s="291">
        <f t="shared" si="22"/>
        <v>0</v>
      </c>
      <c r="Q374" s="291">
        <f t="shared" si="23"/>
        <v>0</v>
      </c>
    </row>
    <row r="375" spans="1:17" x14ac:dyDescent="0.25">
      <c r="A375" s="2" t="s">
        <v>567</v>
      </c>
      <c r="B375" s="2" t="s">
        <v>569</v>
      </c>
      <c r="C375" t="str">
        <f>VLOOKUP($B375,Totalt!$B$1:$BU$501,MATCH("Kvalitetsgranskad:",Totalt!$B$1:$BU$1,0),FALSE)</f>
        <v>Ja</v>
      </c>
      <c r="E375" t="str">
        <f>VLOOKUP($B375,Miljö!$B$1:$AG$479,MATCH(E$1,Miljö!$B$1:$AK$1,0),FALSE)</f>
        <v>Ja</v>
      </c>
      <c r="F375" t="str">
        <f>VLOOKUP($B375,Miljö!$B$1:$J$479,MATCH("Typ av ursprungsspecificerad el   (Om inget värde anges används Nordisk residualmix, se inforuta) ()",Miljö!$B$1:$J$1,0),FALSE)</f>
        <v>'sol. vind. vatten. bio'</v>
      </c>
      <c r="G375">
        <f>VLOOKUP($B375,Miljö!$B$1:$J$479,MATCH("Primärenergifaktor ()",Miljö!$B$1:$J$1,0),FALSE)</f>
        <v>1.179</v>
      </c>
      <c r="H375">
        <f>VLOOKUP($B375,Miljö!$B$1:$J$479,MATCH("Koldioxidekvivalenter energiomvandling (g/kwh)",Miljö!$B$1:$J$1,0),FALSE)</f>
        <v>22.86</v>
      </c>
      <c r="I375">
        <f>VLOOKUP($B375,Miljö!$B$1:$J$479,MATCH("Fossilandel för ursprungspecificerad el ()",Miljö!$B$1:$J$1,0),FALSE)</f>
        <v>0</v>
      </c>
      <c r="J375">
        <f>VLOOKUP($B375,Miljö!$B$1:$J$479,MATCH("Kärnkraftsandel för ursprungsspecificerad el ()",Miljö!$B$1:$J$1,0),FALSE)</f>
        <v>0</v>
      </c>
      <c r="L375">
        <f>VLOOKUP($B375,Totalt!$B$1:$BU$501,MATCH("total el",Totalt!$B$1:$BU$1,0),FALSE)</f>
        <v>0.22900000000000001</v>
      </c>
      <c r="N375" s="291">
        <f t="shared" si="20"/>
        <v>0.26999100000000004</v>
      </c>
      <c r="O375" s="291">
        <f t="shared" si="21"/>
        <v>5.2349399999999999</v>
      </c>
      <c r="P375" s="291">
        <f t="shared" si="22"/>
        <v>0</v>
      </c>
      <c r="Q375" s="291">
        <f t="shared" si="23"/>
        <v>0</v>
      </c>
    </row>
    <row r="376" spans="1:17" x14ac:dyDescent="0.25">
      <c r="A376" s="2" t="s">
        <v>567</v>
      </c>
      <c r="B376" s="2" t="s">
        <v>570</v>
      </c>
      <c r="C376" t="str">
        <f>VLOOKUP($B376,Totalt!$B$1:$BU$501,MATCH("Kvalitetsgranskad:",Totalt!$B$1:$BU$1,0),FALSE)</f>
        <v>Ja</v>
      </c>
      <c r="E376" t="str">
        <f>VLOOKUP($B376,Miljö!$B$1:$AG$479,MATCH(E$1,Miljö!$B$1:$AK$1,0),FALSE)</f>
        <v>Ja</v>
      </c>
      <c r="F376" t="str">
        <f>VLOOKUP($B376,Miljö!$B$1:$J$479,MATCH("Typ av ursprungsspecificerad el   (Om inget värde anges används Nordisk residualmix, se inforuta) ()",Miljö!$B$1:$J$1,0),FALSE)</f>
        <v>'sol. vind. vatten. bio'</v>
      </c>
      <c r="G376">
        <f>VLOOKUP($B376,Miljö!$B$1:$J$479,MATCH("Primärenergifaktor ()",Miljö!$B$1:$J$1,0),FALSE)</f>
        <v>1.179</v>
      </c>
      <c r="H376">
        <f>VLOOKUP($B376,Miljö!$B$1:$J$479,MATCH("Koldioxidekvivalenter energiomvandling (g/kwh)",Miljö!$B$1:$J$1,0),FALSE)</f>
        <v>22.86</v>
      </c>
      <c r="I376">
        <f>VLOOKUP($B376,Miljö!$B$1:$J$479,MATCH("Fossilandel för ursprungspecificerad el ()",Miljö!$B$1:$J$1,0),FALSE)</f>
        <v>0</v>
      </c>
      <c r="J376">
        <f>VLOOKUP($B376,Miljö!$B$1:$J$479,MATCH("Kärnkraftsandel för ursprungsspecificerad el ()",Miljö!$B$1:$J$1,0),FALSE)</f>
        <v>0</v>
      </c>
      <c r="L376">
        <f>VLOOKUP($B376,Totalt!$B$1:$BU$501,MATCH("total el",Totalt!$B$1:$BU$1,0),FALSE)</f>
        <v>0.04</v>
      </c>
      <c r="N376" s="291">
        <f t="shared" si="20"/>
        <v>4.7160000000000001E-2</v>
      </c>
      <c r="O376" s="291">
        <f t="shared" si="21"/>
        <v>0.91439999999999999</v>
      </c>
      <c r="P376" s="291">
        <f t="shared" si="22"/>
        <v>0</v>
      </c>
      <c r="Q376" s="291">
        <f t="shared" si="23"/>
        <v>0</v>
      </c>
    </row>
    <row r="377" spans="1:17" x14ac:dyDescent="0.25">
      <c r="A377" s="2" t="s">
        <v>567</v>
      </c>
      <c r="B377" s="2" t="s">
        <v>571</v>
      </c>
      <c r="C377" t="str">
        <f>VLOOKUP($B377,Totalt!$B$1:$BU$501,MATCH("Kvalitetsgranskad:",Totalt!$B$1:$BU$1,0),FALSE)</f>
        <v>Ja</v>
      </c>
      <c r="E377" t="str">
        <f>VLOOKUP($B377,Miljö!$B$1:$AG$479,MATCH(E$1,Miljö!$B$1:$AK$1,0),FALSE)</f>
        <v>Ja</v>
      </c>
      <c r="F377" t="str">
        <f>VLOOKUP($B377,Miljö!$B$1:$J$479,MATCH("Typ av ursprungsspecificerad el   (Om inget värde anges används Nordisk residualmix, se inforuta) ()",Miljö!$B$1:$J$1,0),FALSE)</f>
        <v>'sol. vind. vatten. bio'</v>
      </c>
      <c r="G377">
        <f>VLOOKUP($B377,Miljö!$B$1:$J$479,MATCH("Primärenergifaktor ()",Miljö!$B$1:$J$1,0),FALSE)</f>
        <v>1.179</v>
      </c>
      <c r="H377">
        <f>VLOOKUP($B377,Miljö!$B$1:$J$479,MATCH("Koldioxidekvivalenter energiomvandling (g/kwh)",Miljö!$B$1:$J$1,0),FALSE)</f>
        <v>22.86</v>
      </c>
      <c r="I377">
        <f>VLOOKUP($B377,Miljö!$B$1:$J$479,MATCH("Fossilandel för ursprungspecificerad el ()",Miljö!$B$1:$J$1,0),FALSE)</f>
        <v>0</v>
      </c>
      <c r="J377">
        <f>VLOOKUP($B377,Miljö!$B$1:$J$479,MATCH("Kärnkraftsandel för ursprungsspecificerad el ()",Miljö!$B$1:$J$1,0),FALSE)</f>
        <v>0</v>
      </c>
      <c r="L377">
        <f>VLOOKUP($B377,Totalt!$B$1:$BU$501,MATCH("total el",Totalt!$B$1:$BU$1,0),FALSE)</f>
        <v>46.53</v>
      </c>
      <c r="N377" s="291">
        <f t="shared" si="20"/>
        <v>54.858870000000003</v>
      </c>
      <c r="O377" s="291">
        <f t="shared" si="21"/>
        <v>1063.6758</v>
      </c>
      <c r="P377" s="291">
        <f t="shared" si="22"/>
        <v>0</v>
      </c>
      <c r="Q377" s="291">
        <f t="shared" si="23"/>
        <v>0</v>
      </c>
    </row>
    <row r="378" spans="1:17" x14ac:dyDescent="0.25">
      <c r="A378" s="2" t="s">
        <v>572</v>
      </c>
      <c r="B378" s="2" t="s">
        <v>573</v>
      </c>
      <c r="C378" t="str">
        <f>VLOOKUP($B378,Totalt!$B$1:$BU$501,MATCH("Kvalitetsgranskad:",Totalt!$B$1:$BU$1,0),FALSE)</f>
        <v>Ja</v>
      </c>
      <c r="E378" t="str">
        <f>VLOOKUP($B378,Miljö!$B$1:$AG$479,MATCH(E$1,Miljö!$B$1:$AK$1,0),FALSE)</f>
        <v>Ja</v>
      </c>
      <c r="F378" t="str">
        <f>VLOOKUP($B378,Miljö!$B$1:$J$479,MATCH("Typ av ursprungsspecificerad el   (Om inget värde anges används Nordisk residualmix, se inforuta) ()",Miljö!$B$1:$J$1,0),FALSE)</f>
        <v>'vatten'</v>
      </c>
      <c r="G378">
        <f>VLOOKUP($B378,Miljö!$B$1:$J$479,MATCH("Primärenergifaktor ()",Miljö!$B$1:$J$1,0),FALSE)</f>
        <v>1.1000000000000001</v>
      </c>
      <c r="H378">
        <f>VLOOKUP($B378,Miljö!$B$1:$J$479,MATCH("Koldioxidekvivalenter energiomvandling (g/kwh)",Miljö!$B$1:$J$1,0),FALSE)</f>
        <v>0</v>
      </c>
      <c r="I378">
        <f>VLOOKUP($B378,Miljö!$B$1:$J$479,MATCH("Fossilandel för ursprungspecificerad el ()",Miljö!$B$1:$J$1,0),FALSE)</f>
        <v>0</v>
      </c>
      <c r="J378">
        <f>VLOOKUP($B378,Miljö!$B$1:$J$479,MATCH("Kärnkraftsandel för ursprungsspecificerad el ()",Miljö!$B$1:$J$1,0),FALSE)</f>
        <v>0.4</v>
      </c>
      <c r="L378">
        <f>VLOOKUP($B378,Totalt!$B$1:$BU$501,MATCH("total el",Totalt!$B$1:$BU$1,0),FALSE)</f>
        <v>0.54400000000000004</v>
      </c>
      <c r="N378" s="291">
        <f t="shared" si="20"/>
        <v>0.59840000000000004</v>
      </c>
      <c r="O378" s="291">
        <f t="shared" si="21"/>
        <v>0</v>
      </c>
      <c r="P378" s="291">
        <f t="shared" si="22"/>
        <v>0</v>
      </c>
      <c r="Q378" s="291">
        <f t="shared" si="23"/>
        <v>0.21760000000000002</v>
      </c>
    </row>
    <row r="379" spans="1:17" x14ac:dyDescent="0.25">
      <c r="A379" s="2" t="s">
        <v>572</v>
      </c>
      <c r="B379" s="2" t="s">
        <v>574</v>
      </c>
      <c r="C379" t="str">
        <f>VLOOKUP($B379,Totalt!$B$1:$BU$501,MATCH("Kvalitetsgranskad:",Totalt!$B$1:$BU$1,0),FALSE)</f>
        <v>Ja</v>
      </c>
      <c r="E379" t="str">
        <f>VLOOKUP($B379,Miljö!$B$1:$AG$479,MATCH(E$1,Miljö!$B$1:$AK$1,0),FALSE)</f>
        <v>Ja</v>
      </c>
      <c r="F379" t="str">
        <f>VLOOKUP($B379,Miljö!$B$1:$J$479,MATCH("Typ av ursprungsspecificerad el   (Om inget värde anges används Nordisk residualmix, se inforuta) ()",Miljö!$B$1:$J$1,0),FALSE)</f>
        <v>'vatten'</v>
      </c>
      <c r="G379">
        <f>VLOOKUP($B379,Miljö!$B$1:$J$479,MATCH("Primärenergifaktor ()",Miljö!$B$1:$J$1,0),FALSE)</f>
        <v>1.1000000000000001</v>
      </c>
      <c r="H379">
        <f>VLOOKUP($B379,Miljö!$B$1:$J$479,MATCH("Koldioxidekvivalenter energiomvandling (g/kwh)",Miljö!$B$1:$J$1,0),FALSE)</f>
        <v>0</v>
      </c>
      <c r="I379">
        <f>VLOOKUP($B379,Miljö!$B$1:$J$479,MATCH("Fossilandel för ursprungspecificerad el ()",Miljö!$B$1:$J$1,0),FALSE)</f>
        <v>0</v>
      </c>
      <c r="J379">
        <f>VLOOKUP($B379,Miljö!$B$1:$J$479,MATCH("Kärnkraftsandel för ursprungsspecificerad el ()",Miljö!$B$1:$J$1,0),FALSE)</f>
        <v>0.4</v>
      </c>
      <c r="L379">
        <f>VLOOKUP($B379,Totalt!$B$1:$BU$501,MATCH("total el",Totalt!$B$1:$BU$1,0),FALSE)</f>
        <v>0.85399999999999998</v>
      </c>
      <c r="N379" s="291">
        <f t="shared" si="20"/>
        <v>0.93940000000000001</v>
      </c>
      <c r="O379" s="291">
        <f t="shared" si="21"/>
        <v>0</v>
      </c>
      <c r="P379" s="291">
        <f t="shared" si="22"/>
        <v>0</v>
      </c>
      <c r="Q379" s="291">
        <f t="shared" si="23"/>
        <v>0.34160000000000001</v>
      </c>
    </row>
    <row r="380" spans="1:17" x14ac:dyDescent="0.25">
      <c r="A380" s="2" t="s">
        <v>575</v>
      </c>
      <c r="B380" s="2" t="s">
        <v>576</v>
      </c>
      <c r="C380" t="str">
        <f>VLOOKUP($B380,Totalt!$B$1:$BU$501,MATCH("Kvalitetsgranskad:",Totalt!$B$1:$BU$1,0),FALSE)</f>
        <v>Ja</v>
      </c>
      <c r="E380" t="str">
        <f>VLOOKUP($B380,Miljö!$B$1:$AG$479,MATCH(E$1,Miljö!$B$1:$AK$1,0),FALSE)</f>
        <v>Ja</v>
      </c>
      <c r="F380" t="str">
        <f>VLOOKUP($B380,Miljö!$B$1:$J$479,MATCH("Typ av ursprungsspecificerad el   (Om inget värde anges används Nordisk residualmix, se inforuta) ()",Miljö!$B$1:$J$1,0),FALSE)</f>
        <v>'Vind'</v>
      </c>
      <c r="G380">
        <f>VLOOKUP($B380,Miljö!$B$1:$J$479,MATCH("Primärenergifaktor ()",Miljö!$B$1:$J$1,0),FALSE)</f>
        <v>0</v>
      </c>
      <c r="H380">
        <f>VLOOKUP($B380,Miljö!$B$1:$J$479,MATCH("Koldioxidekvivalenter energiomvandling (g/kwh)",Miljö!$B$1:$J$1,0),FALSE)</f>
        <v>0</v>
      </c>
      <c r="I380">
        <f>VLOOKUP($B380,Miljö!$B$1:$J$479,MATCH("Fossilandel för ursprungspecificerad el ()",Miljö!$B$1:$J$1,0),FALSE)</f>
        <v>0</v>
      </c>
      <c r="J380">
        <f>VLOOKUP($B380,Miljö!$B$1:$J$479,MATCH("Kärnkraftsandel för ursprungsspecificerad el ()",Miljö!$B$1:$J$1,0),FALSE)</f>
        <v>0</v>
      </c>
      <c r="L380">
        <f>VLOOKUP($B380,Totalt!$B$1:$BU$501,MATCH("total el",Totalt!$B$1:$BU$1,0),FALSE)</f>
        <v>0.68700000000000006</v>
      </c>
      <c r="N380" s="291">
        <f t="shared" si="20"/>
        <v>0</v>
      </c>
      <c r="O380" s="291">
        <f t="shared" si="21"/>
        <v>0</v>
      </c>
      <c r="P380" s="291">
        <f t="shared" si="22"/>
        <v>0</v>
      </c>
      <c r="Q380" s="291">
        <f t="shared" si="23"/>
        <v>0</v>
      </c>
    </row>
    <row r="381" spans="1:17" x14ac:dyDescent="0.25">
      <c r="A381" s="2" t="s">
        <v>577</v>
      </c>
      <c r="B381" s="2" t="s">
        <v>578</v>
      </c>
      <c r="C381" t="str">
        <f>VLOOKUP($B381,Totalt!$B$1:$BU$501,MATCH("Kvalitetsgranskad:",Totalt!$B$1:$BU$1,0),FALSE)</f>
        <v>Ja</v>
      </c>
      <c r="E381" t="str">
        <f>VLOOKUP($B381,Miljö!$B$1:$AG$479,MATCH(E$1,Miljö!$B$1:$AK$1,0),FALSE)</f>
        <v>Ja</v>
      </c>
      <c r="F381" t="str">
        <f>VLOOKUP($B381,Miljö!$B$1:$J$479,MATCH("Typ av ursprungsspecificerad el   (Om inget värde anges används Nordisk residualmix, se inforuta) ()",Miljö!$B$1:$J$1,0),FALSE)</f>
        <v>'vatten 48.8% vind 51% sol 0.2% '</v>
      </c>
      <c r="G381">
        <f>VLOOKUP($B381,Miljö!$B$1:$J$479,MATCH("Primärenergifaktor ()",Miljö!$B$1:$J$1,0),FALSE)</f>
        <v>0.59</v>
      </c>
      <c r="H381">
        <f>VLOOKUP($B381,Miljö!$B$1:$J$479,MATCH("Koldioxidekvivalenter energiomvandling (g/kwh)",Miljö!$B$1:$J$1,0),FALSE)</f>
        <v>0</v>
      </c>
      <c r="I381">
        <f>VLOOKUP($B381,Miljö!$B$1:$J$479,MATCH("Fossilandel för ursprungspecificerad el ()",Miljö!$B$1:$J$1,0),FALSE)</f>
        <v>0</v>
      </c>
      <c r="J381">
        <f>VLOOKUP($B381,Miljö!$B$1:$J$479,MATCH("Kärnkraftsandel för ursprungsspecificerad el ()",Miljö!$B$1:$J$1,0),FALSE)</f>
        <v>0</v>
      </c>
      <c r="L381">
        <f>VLOOKUP($B381,Totalt!$B$1:$BU$501,MATCH("total el",Totalt!$B$1:$BU$1,0),FALSE)</f>
        <v>0.505</v>
      </c>
      <c r="N381" s="291">
        <f t="shared" si="20"/>
        <v>0.29794999999999999</v>
      </c>
      <c r="O381" s="291">
        <f t="shared" si="21"/>
        <v>0</v>
      </c>
      <c r="P381" s="291">
        <f t="shared" si="22"/>
        <v>0</v>
      </c>
      <c r="Q381" s="291">
        <f t="shared" si="23"/>
        <v>0</v>
      </c>
    </row>
    <row r="382" spans="1:17" x14ac:dyDescent="0.25">
      <c r="A382" s="2" t="s">
        <v>577</v>
      </c>
      <c r="B382" s="2" t="s">
        <v>579</v>
      </c>
      <c r="C382" t="str">
        <f>VLOOKUP($B382,Totalt!$B$1:$BU$501,MATCH("Kvalitetsgranskad:",Totalt!$B$1:$BU$1,0),FALSE)</f>
        <v>Ja</v>
      </c>
      <c r="E382" t="str">
        <f>VLOOKUP($B382,Miljö!$B$1:$AG$479,MATCH(E$1,Miljö!$B$1:$AK$1,0),FALSE)</f>
        <v>Ja</v>
      </c>
      <c r="F382" t="str">
        <f>VLOOKUP($B382,Miljö!$B$1:$J$479,MATCH("Typ av ursprungsspecificerad el   (Om inget värde anges används Nordisk residualmix, se inforuta) ()",Miljö!$B$1:$J$1,0),FALSE)</f>
        <v>'vind 51% vatten 48.8% som 0.2%'</v>
      </c>
      <c r="G382">
        <f>VLOOKUP($B382,Miljö!$B$1:$J$479,MATCH("Primärenergifaktor ()",Miljö!$B$1:$J$1,0),FALSE)</f>
        <v>0.59</v>
      </c>
      <c r="H382">
        <f>VLOOKUP($B382,Miljö!$B$1:$J$479,MATCH("Koldioxidekvivalenter energiomvandling (g/kwh)",Miljö!$B$1:$J$1,0),FALSE)</f>
        <v>0</v>
      </c>
      <c r="I382">
        <f>VLOOKUP($B382,Miljö!$B$1:$J$479,MATCH("Fossilandel för ursprungspecificerad el ()",Miljö!$B$1:$J$1,0),FALSE)</f>
        <v>0</v>
      </c>
      <c r="J382">
        <f>VLOOKUP($B382,Miljö!$B$1:$J$479,MATCH("Kärnkraftsandel för ursprungsspecificerad el ()",Miljö!$B$1:$J$1,0),FALSE)</f>
        <v>0</v>
      </c>
      <c r="L382">
        <f>VLOOKUP($B382,Totalt!$B$1:$BU$501,MATCH("total el",Totalt!$B$1:$BU$1,0),FALSE)</f>
        <v>2.706</v>
      </c>
      <c r="N382" s="291">
        <f t="shared" si="20"/>
        <v>1.5965399999999998</v>
      </c>
      <c r="O382" s="291">
        <f t="shared" si="21"/>
        <v>0</v>
      </c>
      <c r="P382" s="291">
        <f t="shared" si="22"/>
        <v>0</v>
      </c>
      <c r="Q382" s="291">
        <f t="shared" si="23"/>
        <v>0</v>
      </c>
    </row>
    <row r="383" spans="1:17" x14ac:dyDescent="0.25">
      <c r="A383" s="2" t="s">
        <v>577</v>
      </c>
      <c r="B383" s="2" t="s">
        <v>580</v>
      </c>
      <c r="C383" t="str">
        <f>VLOOKUP($B383,Totalt!$B$1:$BU$501,MATCH("Kvalitetsgranskad:",Totalt!$B$1:$BU$1,0),FALSE)</f>
        <v>Ja</v>
      </c>
      <c r="E383" t="str">
        <f>VLOOKUP($B383,Miljö!$B$1:$AG$479,MATCH(E$1,Miljö!$B$1:$AK$1,0),FALSE)</f>
        <v>Ja</v>
      </c>
      <c r="F383" t="str">
        <f>VLOOKUP($B383,Miljö!$B$1:$J$479,MATCH("Typ av ursprungsspecificerad el   (Om inget värde anges används Nordisk residualmix, se inforuta) ()",Miljö!$B$1:$J$1,0),FALSE)</f>
        <v>'vind 51% vatten 48.8% sol 0.2%'</v>
      </c>
      <c r="G383">
        <f>VLOOKUP($B383,Miljö!$B$1:$J$479,MATCH("Primärenergifaktor ()",Miljö!$B$1:$J$1,0),FALSE)</f>
        <v>0.59</v>
      </c>
      <c r="H383">
        <f>VLOOKUP($B383,Miljö!$B$1:$J$479,MATCH("Koldioxidekvivalenter energiomvandling (g/kwh)",Miljö!$B$1:$J$1,0),FALSE)</f>
        <v>0</v>
      </c>
      <c r="I383">
        <f>VLOOKUP($B383,Miljö!$B$1:$J$479,MATCH("Fossilandel för ursprungspecificerad el ()",Miljö!$B$1:$J$1,0),FALSE)</f>
        <v>0</v>
      </c>
      <c r="J383">
        <f>VLOOKUP($B383,Miljö!$B$1:$J$479,MATCH("Kärnkraftsandel för ursprungsspecificerad el ()",Miljö!$B$1:$J$1,0),FALSE)</f>
        <v>0</v>
      </c>
      <c r="L383">
        <f>VLOOKUP($B383,Totalt!$B$1:$BU$501,MATCH("total el",Totalt!$B$1:$BU$1,0),FALSE)</f>
        <v>8.0600000000000005E-2</v>
      </c>
      <c r="N383" s="291">
        <f t="shared" si="20"/>
        <v>4.7553999999999999E-2</v>
      </c>
      <c r="O383" s="291">
        <f t="shared" si="21"/>
        <v>0</v>
      </c>
      <c r="P383" s="291">
        <f t="shared" si="22"/>
        <v>0</v>
      </c>
      <c r="Q383" s="291">
        <f t="shared" si="23"/>
        <v>0</v>
      </c>
    </row>
    <row r="384" spans="1:17" x14ac:dyDescent="0.25">
      <c r="A384" s="2" t="s">
        <v>581</v>
      </c>
      <c r="B384" s="2" t="s">
        <v>582</v>
      </c>
      <c r="C384" t="str">
        <f>VLOOKUP($B384,Totalt!$B$1:$BU$501,MATCH("Kvalitetsgranskad:",Totalt!$B$1:$BU$1,0),FALSE)</f>
        <v>Ja</v>
      </c>
      <c r="E384" t="str">
        <f>VLOOKUP($B384,Miljö!$B$1:$AG$479,MATCH(E$1,Miljö!$B$1:$AK$1,0),FALSE)</f>
        <v>Nej</v>
      </c>
      <c r="F384" t="str">
        <f>VLOOKUP($B384,Miljö!$B$1:$J$479,MATCH("Typ av ursprungsspecificerad el   (Om inget värde anges används Nordisk residualmix, se inforuta) ()",Miljö!$B$1:$J$1,0),FALSE)</f>
        <v>-</v>
      </c>
      <c r="G384">
        <f>VLOOKUP($B384,Miljö!$B$1:$J$479,MATCH("Primärenergifaktor ()",Miljö!$B$1:$J$1,0),FALSE)</f>
        <v>2.2400000000000002</v>
      </c>
      <c r="H384">
        <f>VLOOKUP($B384,Miljö!$B$1:$J$479,MATCH("Koldioxidekvivalenter energiomvandling (g/kwh)",Miljö!$B$1:$J$1,0),FALSE)</f>
        <v>350.5</v>
      </c>
      <c r="I384">
        <f>VLOOKUP($B384,Miljö!$B$1:$J$479,MATCH("Fossilandel för ursprungspecificerad el ()",Miljö!$B$1:$J$1,0),FALSE)</f>
        <v>0.48399999999999999</v>
      </c>
      <c r="J384">
        <f>VLOOKUP($B384,Miljö!$B$1:$J$479,MATCH("Kärnkraftsandel för ursprungsspecificerad el ()",Miljö!$B$1:$J$1,0),FALSE)</f>
        <v>0.35</v>
      </c>
      <c r="L384">
        <f>VLOOKUP($B384,Totalt!$B$1:$BU$501,MATCH("total el",Totalt!$B$1:$BU$1,0),FALSE)</f>
        <v>0.48299999999999998</v>
      </c>
      <c r="N384" s="291">
        <f t="shared" si="20"/>
        <v>1.08192</v>
      </c>
      <c r="O384" s="291">
        <f t="shared" si="21"/>
        <v>169.29149999999998</v>
      </c>
      <c r="P384" s="291">
        <f t="shared" si="22"/>
        <v>0.23377199999999998</v>
      </c>
      <c r="Q384" s="291">
        <f t="shared" si="23"/>
        <v>0.16904999999999998</v>
      </c>
    </row>
    <row r="385" spans="1:17" x14ac:dyDescent="0.25">
      <c r="A385" s="2" t="s">
        <v>581</v>
      </c>
      <c r="B385" s="2" t="s">
        <v>583</v>
      </c>
      <c r="C385" t="str">
        <f>VLOOKUP($B385,Totalt!$B$1:$BU$501,MATCH("Kvalitetsgranskad:",Totalt!$B$1:$BU$1,0),FALSE)</f>
        <v>Ja</v>
      </c>
      <c r="E385" t="str">
        <f>VLOOKUP($B385,Miljö!$B$1:$AG$479,MATCH(E$1,Miljö!$B$1:$AK$1,0),FALSE)</f>
        <v>Nej</v>
      </c>
      <c r="F385" t="str">
        <f>VLOOKUP($B385,Miljö!$B$1:$J$479,MATCH("Typ av ursprungsspecificerad el   (Om inget värde anges används Nordisk residualmix, se inforuta) ()",Miljö!$B$1:$J$1,0),FALSE)</f>
        <v>-</v>
      </c>
      <c r="G385">
        <f>VLOOKUP($B385,Miljö!$B$1:$J$479,MATCH("Primärenergifaktor ()",Miljö!$B$1:$J$1,0),FALSE)</f>
        <v>2.2400000000000002</v>
      </c>
      <c r="H385">
        <f>VLOOKUP($B385,Miljö!$B$1:$J$479,MATCH("Koldioxidekvivalenter energiomvandling (g/kwh)",Miljö!$B$1:$J$1,0),FALSE)</f>
        <v>350.5</v>
      </c>
      <c r="I385">
        <f>VLOOKUP($B385,Miljö!$B$1:$J$479,MATCH("Fossilandel för ursprungspecificerad el ()",Miljö!$B$1:$J$1,0),FALSE)</f>
        <v>0.48399999999999999</v>
      </c>
      <c r="J385">
        <f>VLOOKUP($B385,Miljö!$B$1:$J$479,MATCH("Kärnkraftsandel för ursprungsspecificerad el ()",Miljö!$B$1:$J$1,0),FALSE)</f>
        <v>0.35</v>
      </c>
      <c r="L385">
        <f>VLOOKUP($B385,Totalt!$B$1:$BU$501,MATCH("total el",Totalt!$B$1:$BU$1,0),FALSE)</f>
        <v>0.106</v>
      </c>
      <c r="N385" s="291">
        <f t="shared" si="20"/>
        <v>0.23744000000000001</v>
      </c>
      <c r="O385" s="291">
        <f t="shared" si="21"/>
        <v>37.152999999999999</v>
      </c>
      <c r="P385" s="291">
        <f t="shared" si="22"/>
        <v>5.1303999999999995E-2</v>
      </c>
      <c r="Q385" s="291">
        <f t="shared" si="23"/>
        <v>3.7099999999999994E-2</v>
      </c>
    </row>
    <row r="386" spans="1:17" x14ac:dyDescent="0.25">
      <c r="A386" s="2" t="s">
        <v>581</v>
      </c>
      <c r="B386" s="2" t="s">
        <v>11</v>
      </c>
      <c r="C386" t="str">
        <f>VLOOKUP($B386,Totalt!$B$1:$BU$501,MATCH("Kvalitetsgranskad:",Totalt!$B$1:$BU$1,0),FALSE)</f>
        <v>Ja</v>
      </c>
      <c r="E386" t="str">
        <f>VLOOKUP($B386,Miljö!$B$1:$AG$479,MATCH(E$1,Miljö!$B$1:$AK$1,0),FALSE)</f>
        <v>Nej</v>
      </c>
      <c r="F386" t="str">
        <f>VLOOKUP($B386,Miljö!$B$1:$J$479,MATCH("Typ av ursprungsspecificerad el   (Om inget värde anges används Nordisk residualmix, se inforuta) ()",Miljö!$B$1:$J$1,0),FALSE)</f>
        <v>-</v>
      </c>
      <c r="G386">
        <f>VLOOKUP($B386,Miljö!$B$1:$J$479,MATCH("Primärenergifaktor ()",Miljö!$B$1:$J$1,0),FALSE)</f>
        <v>2.2400000000000002</v>
      </c>
      <c r="H386">
        <f>VLOOKUP($B386,Miljö!$B$1:$J$479,MATCH("Koldioxidekvivalenter energiomvandling (g/kwh)",Miljö!$B$1:$J$1,0),FALSE)</f>
        <v>350.5</v>
      </c>
      <c r="I386">
        <f>VLOOKUP($B386,Miljö!$B$1:$J$479,MATCH("Fossilandel för ursprungspecificerad el ()",Miljö!$B$1:$J$1,0),FALSE)</f>
        <v>0.48399999999999999</v>
      </c>
      <c r="J386">
        <f>VLOOKUP($B386,Miljö!$B$1:$J$479,MATCH("Kärnkraftsandel för ursprungsspecificerad el ()",Miljö!$B$1:$J$1,0),FALSE)</f>
        <v>0.35</v>
      </c>
      <c r="L386">
        <f>VLOOKUP($B386,Totalt!$B$1:$BU$501,MATCH("total el",Totalt!$B$1:$BU$1,0),FALSE)</f>
        <v>5.2510000000000003</v>
      </c>
      <c r="N386" s="291">
        <f t="shared" si="20"/>
        <v>11.762240000000002</v>
      </c>
      <c r="O386" s="291">
        <f t="shared" si="21"/>
        <v>1840.4755</v>
      </c>
      <c r="P386" s="291">
        <f t="shared" si="22"/>
        <v>2.5414840000000001</v>
      </c>
      <c r="Q386" s="291">
        <f t="shared" si="23"/>
        <v>1.83785</v>
      </c>
    </row>
    <row r="387" spans="1:17" x14ac:dyDescent="0.25">
      <c r="A387" s="2" t="s">
        <v>581</v>
      </c>
      <c r="B387" s="2" t="s">
        <v>584</v>
      </c>
      <c r="C387" t="str">
        <f>VLOOKUP($B387,Totalt!$B$1:$BU$501,MATCH("Kvalitetsgranskad:",Totalt!$B$1:$BU$1,0),FALSE)</f>
        <v>Ja</v>
      </c>
      <c r="E387" t="str">
        <f>VLOOKUP($B387,Miljö!$B$1:$AG$479,MATCH(E$1,Miljö!$B$1:$AK$1,0),FALSE)</f>
        <v>Nej</v>
      </c>
      <c r="F387" t="str">
        <f>VLOOKUP($B387,Miljö!$B$1:$J$479,MATCH("Typ av ursprungsspecificerad el   (Om inget värde anges används Nordisk residualmix, se inforuta) ()",Miljö!$B$1:$J$1,0),FALSE)</f>
        <v>-</v>
      </c>
      <c r="G387">
        <f>VLOOKUP($B387,Miljö!$B$1:$J$479,MATCH("Primärenergifaktor ()",Miljö!$B$1:$J$1,0),FALSE)</f>
        <v>2.2400000000000002</v>
      </c>
      <c r="H387">
        <f>VLOOKUP($B387,Miljö!$B$1:$J$479,MATCH("Koldioxidekvivalenter energiomvandling (g/kwh)",Miljö!$B$1:$J$1,0),FALSE)</f>
        <v>350.5</v>
      </c>
      <c r="I387">
        <f>VLOOKUP($B387,Miljö!$B$1:$J$479,MATCH("Fossilandel för ursprungspecificerad el ()",Miljö!$B$1:$J$1,0),FALSE)</f>
        <v>0.48399999999999999</v>
      </c>
      <c r="J387">
        <f>VLOOKUP($B387,Miljö!$B$1:$J$479,MATCH("Kärnkraftsandel för ursprungsspecificerad el ()",Miljö!$B$1:$J$1,0),FALSE)</f>
        <v>0.35</v>
      </c>
      <c r="L387">
        <f>VLOOKUP($B387,Totalt!$B$1:$BU$501,MATCH("total el",Totalt!$B$1:$BU$1,0),FALSE)</f>
        <v>4.3999999999999997E-2</v>
      </c>
      <c r="N387" s="291">
        <f t="shared" ref="N387:N450" si="24">IF(ISERROR($L387*G387),"",$L387*G387)</f>
        <v>9.8560000000000009E-2</v>
      </c>
      <c r="O387" s="291">
        <f t="shared" ref="O387:O450" si="25">IF(ISERROR($L387*H387),"",$L387*H387)</f>
        <v>15.421999999999999</v>
      </c>
      <c r="P387" s="291">
        <f t="shared" ref="P387:P450" si="26">IF(ISERROR($L387*I387),"",$L387*I387)</f>
        <v>2.1295999999999999E-2</v>
      </c>
      <c r="Q387" s="291">
        <f t="shared" ref="Q387:Q450" si="27">IF(ISERROR($L387*J387),"",$L387*J387)</f>
        <v>1.5399999999999999E-2</v>
      </c>
    </row>
    <row r="388" spans="1:17" x14ac:dyDescent="0.25">
      <c r="A388" s="2" t="s">
        <v>581</v>
      </c>
      <c r="B388" s="2" t="s">
        <v>326</v>
      </c>
      <c r="C388" t="str">
        <f>VLOOKUP($B388,Totalt!$B$1:$BU$501,MATCH("Kvalitetsgranskad:",Totalt!$B$1:$BU$1,0),FALSE)</f>
        <v>Ja</v>
      </c>
      <c r="E388" t="str">
        <f>VLOOKUP($B388,Miljö!$B$1:$AG$479,MATCH(E$1,Miljö!$B$1:$AK$1,0),FALSE)</f>
        <v>Nej</v>
      </c>
      <c r="F388" t="str">
        <f>VLOOKUP($B388,Miljö!$B$1:$J$479,MATCH("Typ av ursprungsspecificerad el   (Om inget värde anges används Nordisk residualmix, se inforuta) ()",Miljö!$B$1:$J$1,0),FALSE)</f>
        <v>-</v>
      </c>
      <c r="G388">
        <f>VLOOKUP($B388,Miljö!$B$1:$J$479,MATCH("Primärenergifaktor ()",Miljö!$B$1:$J$1,0),FALSE)</f>
        <v>2.2400000000000002</v>
      </c>
      <c r="H388">
        <f>VLOOKUP($B388,Miljö!$B$1:$J$479,MATCH("Koldioxidekvivalenter energiomvandling (g/kwh)",Miljö!$B$1:$J$1,0),FALSE)</f>
        <v>350.5</v>
      </c>
      <c r="I388">
        <f>VLOOKUP($B388,Miljö!$B$1:$J$479,MATCH("Fossilandel för ursprungspecificerad el ()",Miljö!$B$1:$J$1,0),FALSE)</f>
        <v>0.48399999999999999</v>
      </c>
      <c r="J388">
        <f>VLOOKUP($B388,Miljö!$B$1:$J$479,MATCH("Kärnkraftsandel för ursprungsspecificerad el ()",Miljö!$B$1:$J$1,0),FALSE)</f>
        <v>0.35</v>
      </c>
      <c r="L388">
        <f>VLOOKUP($B388,Totalt!$B$1:$BU$501,MATCH("total el",Totalt!$B$1:$BU$1,0),FALSE)</f>
        <v>0.38700000000000001</v>
      </c>
      <c r="N388" s="291">
        <f t="shared" si="24"/>
        <v>0.86688000000000009</v>
      </c>
      <c r="O388" s="291">
        <f t="shared" si="25"/>
        <v>135.64350000000002</v>
      </c>
      <c r="P388" s="291">
        <f t="shared" si="26"/>
        <v>0.187308</v>
      </c>
      <c r="Q388" s="291">
        <f t="shared" si="27"/>
        <v>0.13544999999999999</v>
      </c>
    </row>
    <row r="389" spans="1:17" x14ac:dyDescent="0.25">
      <c r="A389" s="2" t="s">
        <v>585</v>
      </c>
      <c r="B389" s="2" t="s">
        <v>586</v>
      </c>
      <c r="C389" t="str">
        <f>VLOOKUP($B389,Totalt!$B$1:$BU$501,MATCH("Kvalitetsgranskad:",Totalt!$B$1:$BU$1,0),FALSE)</f>
        <v>Ja</v>
      </c>
      <c r="E389" t="str">
        <f>VLOOKUP($B389,Miljö!$B$1:$AG$479,MATCH(E$1,Miljö!$B$1:$AK$1,0),FALSE)</f>
        <v>Ja</v>
      </c>
      <c r="F389" t="str">
        <f>VLOOKUP($B389,Miljö!$B$1:$J$479,MATCH("Typ av ursprungsspecificerad el   (Om inget värde anges används Nordisk residualmix, se inforuta) ()",Miljö!$B$1:$J$1,0),FALSE)</f>
        <v>'Vattenfalls elmix'</v>
      </c>
      <c r="G389">
        <f>VLOOKUP($B389,Miljö!$B$1:$J$479,MATCH("Primärenergifaktor ()",Miljö!$B$1:$J$1,0),FALSE)</f>
        <v>1.9</v>
      </c>
      <c r="H389">
        <f>VLOOKUP($B389,Miljö!$B$1:$J$479,MATCH("Koldioxidekvivalenter energiomvandling (g/kwh)",Miljö!$B$1:$J$1,0),FALSE)</f>
        <v>0.05</v>
      </c>
      <c r="I389">
        <f>VLOOKUP($B389,Miljö!$B$1:$J$479,MATCH("Fossilandel för ursprungspecificerad el ()",Miljö!$B$1:$J$1,0),FALSE)</f>
        <v>0</v>
      </c>
      <c r="J389">
        <f>VLOOKUP($B389,Miljö!$B$1:$J$479,MATCH("Kärnkraftsandel för ursprungsspecificerad el ()",Miljö!$B$1:$J$1,0),FALSE)</f>
        <v>0.53400000000000003</v>
      </c>
      <c r="L389">
        <f>VLOOKUP($B389,Totalt!$B$1:$BU$501,MATCH("total el",Totalt!$B$1:$BU$1,0),FALSE)</f>
        <v>0.63</v>
      </c>
      <c r="N389" s="291">
        <f t="shared" si="24"/>
        <v>1.1969999999999998</v>
      </c>
      <c r="O389" s="291">
        <f t="shared" si="25"/>
        <v>3.15E-2</v>
      </c>
      <c r="P389" s="291">
        <f t="shared" si="26"/>
        <v>0</v>
      </c>
      <c r="Q389" s="291">
        <f t="shared" si="27"/>
        <v>0.33642</v>
      </c>
    </row>
    <row r="390" spans="1:17" x14ac:dyDescent="0.25">
      <c r="A390" s="2" t="s">
        <v>585</v>
      </c>
      <c r="B390" s="2" t="s">
        <v>587</v>
      </c>
      <c r="C390" t="str">
        <f>VLOOKUP($B390,Totalt!$B$1:$BU$501,MATCH("Kvalitetsgranskad:",Totalt!$B$1:$BU$1,0),FALSE)</f>
        <v>Ja</v>
      </c>
      <c r="E390" t="str">
        <f>VLOOKUP($B390,Miljö!$B$1:$AG$479,MATCH(E$1,Miljö!$B$1:$AK$1,0),FALSE)</f>
        <v>Ja</v>
      </c>
      <c r="F390" t="str">
        <f>VLOOKUP($B390,Miljö!$B$1:$J$479,MATCH("Typ av ursprungsspecificerad el   (Om inget värde anges används Nordisk residualmix, se inforuta) ()",Miljö!$B$1:$J$1,0),FALSE)</f>
        <v>'Egenproducerad el biobränsle'</v>
      </c>
      <c r="G390">
        <f>VLOOKUP($B390,Miljö!$B$1:$J$479,MATCH("Primärenergifaktor ()",Miljö!$B$1:$J$1,0),FALSE)</f>
        <v>0.05</v>
      </c>
      <c r="H390">
        <f>VLOOKUP($B390,Miljö!$B$1:$J$479,MATCH("Koldioxidekvivalenter energiomvandling (g/kwh)",Miljö!$B$1:$J$1,0),FALSE)</f>
        <v>0</v>
      </c>
      <c r="I390">
        <f>VLOOKUP($B390,Miljö!$B$1:$J$479,MATCH("Fossilandel för ursprungspecificerad el ()",Miljö!$B$1:$J$1,0),FALSE)</f>
        <v>0</v>
      </c>
      <c r="J390">
        <f>VLOOKUP($B390,Miljö!$B$1:$J$479,MATCH("Kärnkraftsandel för ursprungsspecificerad el ()",Miljö!$B$1:$J$1,0),FALSE)</f>
        <v>0</v>
      </c>
      <c r="L390">
        <f>VLOOKUP($B390,Totalt!$B$1:$BU$501,MATCH("total el",Totalt!$B$1:$BU$1,0),FALSE)</f>
        <v>22.896999999999998</v>
      </c>
      <c r="N390" s="291">
        <f t="shared" si="24"/>
        <v>1.1448499999999999</v>
      </c>
      <c r="O390" s="291">
        <f t="shared" si="25"/>
        <v>0</v>
      </c>
      <c r="P390" s="291">
        <f t="shared" si="26"/>
        <v>0</v>
      </c>
      <c r="Q390" s="291">
        <f t="shared" si="27"/>
        <v>0</v>
      </c>
    </row>
    <row r="391" spans="1:17" x14ac:dyDescent="0.25">
      <c r="A391" s="2" t="s">
        <v>585</v>
      </c>
      <c r="B391" s="2" t="s">
        <v>588</v>
      </c>
      <c r="C391" t="str">
        <f>VLOOKUP($B391,Totalt!$B$1:$BU$501,MATCH("Kvalitetsgranskad:",Totalt!$B$1:$BU$1,0),FALSE)</f>
        <v>Ja</v>
      </c>
      <c r="E391" t="str">
        <f>VLOOKUP($B391,Miljö!$B$1:$AG$479,MATCH(E$1,Miljö!$B$1:$AK$1,0),FALSE)</f>
        <v>Ja</v>
      </c>
      <c r="F391" t="str">
        <f>VLOOKUP($B391,Miljö!$B$1:$J$479,MATCH("Typ av ursprungsspecificerad el   (Om inget värde anges används Nordisk residualmix, se inforuta) ()",Miljö!$B$1:$J$1,0),FALSE)</f>
        <v>'Vattenfalls elmix'</v>
      </c>
      <c r="G391">
        <f>VLOOKUP($B391,Miljö!$B$1:$J$479,MATCH("Primärenergifaktor ()",Miljö!$B$1:$J$1,0),FALSE)</f>
        <v>1.9</v>
      </c>
      <c r="H391">
        <f>VLOOKUP($B391,Miljö!$B$1:$J$479,MATCH("Koldioxidekvivalenter energiomvandling (g/kwh)",Miljö!$B$1:$J$1,0),FALSE)</f>
        <v>0.05</v>
      </c>
      <c r="I391">
        <f>VLOOKUP($B391,Miljö!$B$1:$J$479,MATCH("Fossilandel för ursprungspecificerad el ()",Miljö!$B$1:$J$1,0),FALSE)</f>
        <v>0</v>
      </c>
      <c r="J391">
        <f>VLOOKUP($B391,Miljö!$B$1:$J$479,MATCH("Kärnkraftsandel för ursprungsspecificerad el ()",Miljö!$B$1:$J$1,0),FALSE)</f>
        <v>0.53400000000000003</v>
      </c>
      <c r="L391">
        <f>VLOOKUP($B391,Totalt!$B$1:$BU$501,MATCH("total el",Totalt!$B$1:$BU$1,0),FALSE)</f>
        <v>1.6</v>
      </c>
      <c r="N391" s="291">
        <f t="shared" si="24"/>
        <v>3.04</v>
      </c>
      <c r="O391" s="291">
        <f t="shared" si="25"/>
        <v>8.0000000000000016E-2</v>
      </c>
      <c r="P391" s="291">
        <f t="shared" si="26"/>
        <v>0</v>
      </c>
      <c r="Q391" s="291">
        <f t="shared" si="27"/>
        <v>0.85440000000000005</v>
      </c>
    </row>
    <row r="392" spans="1:17" x14ac:dyDescent="0.25">
      <c r="A392" s="2" t="s">
        <v>585</v>
      </c>
      <c r="B392" s="9" t="s">
        <v>1106</v>
      </c>
      <c r="C392" t="str">
        <f>VLOOKUP($B392,Totalt!$B$1:$BU$501,MATCH("Kvalitetsgranskad:",Totalt!$B$1:$BU$1,0),FALSE)</f>
        <v>Ja</v>
      </c>
      <c r="E392" t="str">
        <f>VLOOKUP($B392,Miljö!$B$1:$AG$479,MATCH(E$1,Miljö!$B$1:$AK$1,0),FALSE)</f>
        <v>Ja</v>
      </c>
      <c r="F392" t="str">
        <f>VLOOKUP($B392,Miljö!$B$1:$J$479,MATCH("Typ av ursprungsspecificerad el   (Om inget värde anges används Nordisk residualmix, se inforuta) ()",Miljö!$B$1:$J$1,0),FALSE)</f>
        <v>'Vattenfall elmix'</v>
      </c>
      <c r="G392">
        <f>VLOOKUP($B392,Miljö!$B$1:$J$479,MATCH("Primärenergifaktor ()",Miljö!$B$1:$J$1,0),FALSE)</f>
        <v>1.9</v>
      </c>
      <c r="H392">
        <f>VLOOKUP($B392,Miljö!$B$1:$J$479,MATCH("Koldioxidekvivalenter energiomvandling (g/kwh)",Miljö!$B$1:$J$1,0),FALSE)</f>
        <v>0.05</v>
      </c>
      <c r="I392">
        <f>VLOOKUP($B392,Miljö!$B$1:$J$479,MATCH("Fossilandel för ursprungspecificerad el ()",Miljö!$B$1:$J$1,0),FALSE)</f>
        <v>0</v>
      </c>
      <c r="J392">
        <f>VLOOKUP($B392,Miljö!$B$1:$J$479,MATCH("Kärnkraftsandel för ursprungsspecificerad el ()",Miljö!$B$1:$J$1,0),FALSE)</f>
        <v>0.53400000000000003</v>
      </c>
      <c r="L392">
        <f>VLOOKUP($B392,Totalt!$B$1:$BU$501,MATCH("total el",Totalt!$B$1:$BU$1,0),FALSE)</f>
        <v>2.1</v>
      </c>
      <c r="N392" s="291">
        <f t="shared" si="24"/>
        <v>3.9899999999999998</v>
      </c>
      <c r="O392" s="291">
        <f t="shared" si="25"/>
        <v>0.10500000000000001</v>
      </c>
      <c r="P392" s="291">
        <f t="shared" si="26"/>
        <v>0</v>
      </c>
      <c r="Q392" s="291">
        <f t="shared" si="27"/>
        <v>1.1214000000000002</v>
      </c>
    </row>
    <row r="393" spans="1:17" x14ac:dyDescent="0.25">
      <c r="A393" s="2" t="s">
        <v>585</v>
      </c>
      <c r="B393" s="2" t="s">
        <v>590</v>
      </c>
      <c r="C393" t="str">
        <f>VLOOKUP($B393,Totalt!$B$1:$BU$501,MATCH("Kvalitetsgranskad:",Totalt!$B$1:$BU$1,0),FALSE)</f>
        <v>Ja</v>
      </c>
      <c r="E393" t="str">
        <f>VLOOKUP($B393,Miljö!$B$1:$AG$479,MATCH(E$1,Miljö!$B$1:$AK$1,0),FALSE)</f>
        <v>Ja</v>
      </c>
      <c r="F393" t="str">
        <f>VLOOKUP($B393,Miljö!$B$1:$J$479,MATCH("Typ av ursprungsspecificerad el   (Om inget värde anges används Nordisk residualmix, se inforuta) ()",Miljö!$B$1:$J$1,0),FALSE)</f>
        <v>'"Egenproducerad el biobränsle"'</v>
      </c>
      <c r="G393">
        <f>VLOOKUP($B393,Miljö!$B$1:$J$479,MATCH("Primärenergifaktor ()",Miljö!$B$1:$J$1,0),FALSE)</f>
        <v>0.05</v>
      </c>
      <c r="H393">
        <f>VLOOKUP($B393,Miljö!$B$1:$J$479,MATCH("Koldioxidekvivalenter energiomvandling (g/kwh)",Miljö!$B$1:$J$1,0),FALSE)</f>
        <v>0</v>
      </c>
      <c r="I393">
        <f>VLOOKUP($B393,Miljö!$B$1:$J$479,MATCH("Fossilandel för ursprungspecificerad el ()",Miljö!$B$1:$J$1,0),FALSE)</f>
        <v>0</v>
      </c>
      <c r="J393">
        <f>VLOOKUP($B393,Miljö!$B$1:$J$479,MATCH("Kärnkraftsandel för ursprungsspecificerad el ()",Miljö!$B$1:$J$1,0),FALSE)</f>
        <v>0</v>
      </c>
      <c r="L393">
        <f>VLOOKUP($B393,Totalt!$B$1:$BU$501,MATCH("total el",Totalt!$B$1:$BU$1,0),FALSE)</f>
        <v>6.6192399999999996</v>
      </c>
      <c r="N393" s="291">
        <f t="shared" si="24"/>
        <v>0.33096199999999998</v>
      </c>
      <c r="O393" s="291">
        <f t="shared" si="25"/>
        <v>0</v>
      </c>
      <c r="P393" s="291">
        <f t="shared" si="26"/>
        <v>0</v>
      </c>
      <c r="Q393" s="291">
        <f t="shared" si="27"/>
        <v>0</v>
      </c>
    </row>
    <row r="394" spans="1:17" x14ac:dyDescent="0.25">
      <c r="A394" s="2" t="s">
        <v>585</v>
      </c>
      <c r="B394" s="2" t="s">
        <v>591</v>
      </c>
      <c r="C394" t="str">
        <f>VLOOKUP($B394,Totalt!$B$1:$BU$501,MATCH("Kvalitetsgranskad:",Totalt!$B$1:$BU$1,0),FALSE)</f>
        <v>Ja</v>
      </c>
      <c r="E394" t="str">
        <f>VLOOKUP($B394,Miljö!$B$1:$AG$479,MATCH(E$1,Miljö!$B$1:$AK$1,0),FALSE)</f>
        <v>Ja</v>
      </c>
      <c r="F394" t="str">
        <f>VLOOKUP($B394,Miljö!$B$1:$J$479,MATCH("Typ av ursprungsspecificerad el   (Om inget värde anges används Nordisk residualmix, se inforuta) ()",Miljö!$B$1:$J$1,0),FALSE)</f>
        <v>''Egen producerad el. biobränsle''</v>
      </c>
      <c r="G394">
        <f>VLOOKUP($B394,Miljö!$B$1:$J$479,MATCH("Primärenergifaktor ()",Miljö!$B$1:$J$1,0),FALSE)</f>
        <v>0.05</v>
      </c>
      <c r="H394">
        <f>VLOOKUP($B394,Miljö!$B$1:$J$479,MATCH("Koldioxidekvivalenter energiomvandling (g/kwh)",Miljö!$B$1:$J$1,0),FALSE)</f>
        <v>0</v>
      </c>
      <c r="I394">
        <f>VLOOKUP($B394,Miljö!$B$1:$J$479,MATCH("Fossilandel för ursprungspecificerad el ()",Miljö!$B$1:$J$1,0),FALSE)</f>
        <v>0.1</v>
      </c>
      <c r="J394">
        <f>VLOOKUP($B394,Miljö!$B$1:$J$479,MATCH("Kärnkraftsandel för ursprungsspecificerad el ()",Miljö!$B$1:$J$1,0),FALSE)</f>
        <v>0</v>
      </c>
      <c r="L394">
        <f>VLOOKUP($B394,Totalt!$B$1:$BU$501,MATCH("total el",Totalt!$B$1:$BU$1,0),FALSE)</f>
        <v>11.5976</v>
      </c>
      <c r="N394" s="291">
        <f t="shared" si="24"/>
        <v>0.57988000000000006</v>
      </c>
      <c r="O394" s="291">
        <f t="shared" si="25"/>
        <v>0</v>
      </c>
      <c r="P394" s="291">
        <f t="shared" si="26"/>
        <v>1.1597600000000001</v>
      </c>
      <c r="Q394" s="291">
        <f t="shared" si="27"/>
        <v>0</v>
      </c>
    </row>
    <row r="395" spans="1:17" x14ac:dyDescent="0.25">
      <c r="A395" s="2" t="s">
        <v>585</v>
      </c>
      <c r="B395" s="2" t="s">
        <v>592</v>
      </c>
      <c r="C395" t="str">
        <f>VLOOKUP($B395,Totalt!$B$1:$BU$501,MATCH("Kvalitetsgranskad:",Totalt!$B$1:$BU$1,0),FALSE)</f>
        <v>Ja</v>
      </c>
      <c r="E395" t="str">
        <f>VLOOKUP($B395,Miljö!$B$1:$AG$479,MATCH(E$1,Miljö!$B$1:$AK$1,0),FALSE)</f>
        <v>Ja</v>
      </c>
      <c r="F395" t="str">
        <f>VLOOKUP($B395,Miljö!$B$1:$J$479,MATCH("Typ av ursprungsspecificerad el   (Om inget värde anges används Nordisk residualmix, se inforuta) ()",Miljö!$B$1:$J$1,0),FALSE)</f>
        <v>'Vattenfalls elmix'</v>
      </c>
      <c r="G395">
        <f>VLOOKUP($B395,Miljö!$B$1:$J$479,MATCH("Primärenergifaktor ()",Miljö!$B$1:$J$1,0),FALSE)</f>
        <v>1.9</v>
      </c>
      <c r="H395">
        <f>VLOOKUP($B395,Miljö!$B$1:$J$479,MATCH("Koldioxidekvivalenter energiomvandling (g/kwh)",Miljö!$B$1:$J$1,0),FALSE)</f>
        <v>0.05</v>
      </c>
      <c r="I395">
        <f>VLOOKUP($B395,Miljö!$B$1:$J$479,MATCH("Fossilandel för ursprungspecificerad el ()",Miljö!$B$1:$J$1,0),FALSE)</f>
        <v>0</v>
      </c>
      <c r="J395">
        <f>VLOOKUP($B395,Miljö!$B$1:$J$479,MATCH("Kärnkraftsandel för ursprungsspecificerad el ()",Miljö!$B$1:$J$1,0),FALSE)</f>
        <v>0.53400000000000003</v>
      </c>
      <c r="L395">
        <f>VLOOKUP($B395,Totalt!$B$1:$BU$501,MATCH("total el",Totalt!$B$1:$BU$1,0),FALSE)</f>
        <v>0.50900000000000001</v>
      </c>
      <c r="N395" s="291">
        <f t="shared" si="24"/>
        <v>0.96709999999999996</v>
      </c>
      <c r="O395" s="291">
        <f t="shared" si="25"/>
        <v>2.545E-2</v>
      </c>
      <c r="P395" s="291">
        <f t="shared" si="26"/>
        <v>0</v>
      </c>
      <c r="Q395" s="291">
        <f t="shared" si="27"/>
        <v>0.27180599999999999</v>
      </c>
    </row>
    <row r="396" spans="1:17" x14ac:dyDescent="0.25">
      <c r="A396" s="2" t="s">
        <v>585</v>
      </c>
      <c r="B396" s="2" t="s">
        <v>593</v>
      </c>
      <c r="C396" t="str">
        <f>VLOOKUP($B396,Totalt!$B$1:$BU$501,MATCH("Kvalitetsgranskad:",Totalt!$B$1:$BU$1,0),FALSE)</f>
        <v>Ja</v>
      </c>
      <c r="E396" t="str">
        <f>VLOOKUP($B396,Miljö!$B$1:$AG$479,MATCH(E$1,Miljö!$B$1:$AK$1,0),FALSE)</f>
        <v>Ja</v>
      </c>
      <c r="F396" t="str">
        <f>VLOOKUP($B396,Miljö!$B$1:$J$479,MATCH("Typ av ursprungsspecificerad el   (Om inget värde anges används Nordisk residualmix, se inforuta) ()",Miljö!$B$1:$J$1,0),FALSE)</f>
        <v>'Vattenfall elmix'</v>
      </c>
      <c r="G396">
        <f>VLOOKUP($B396,Miljö!$B$1:$J$479,MATCH("Primärenergifaktor ()",Miljö!$B$1:$J$1,0),FALSE)</f>
        <v>1.9</v>
      </c>
      <c r="H396">
        <f>VLOOKUP($B396,Miljö!$B$1:$J$479,MATCH("Koldioxidekvivalenter energiomvandling (g/kwh)",Miljö!$B$1:$J$1,0),FALSE)</f>
        <v>0.05</v>
      </c>
      <c r="I396">
        <f>VLOOKUP($B396,Miljö!$B$1:$J$479,MATCH("Fossilandel för ursprungspecificerad el ()",Miljö!$B$1:$J$1,0),FALSE)</f>
        <v>0</v>
      </c>
      <c r="J396">
        <f>VLOOKUP($B396,Miljö!$B$1:$J$479,MATCH("Kärnkraftsandel för ursprungsspecificerad el ()",Miljö!$B$1:$J$1,0),FALSE)</f>
        <v>0.53400000000000003</v>
      </c>
      <c r="L396">
        <f>VLOOKUP($B396,Totalt!$B$1:$BU$501,MATCH("total el",Totalt!$B$1:$BU$1,0),FALSE)</f>
        <v>0.2</v>
      </c>
      <c r="N396" s="291">
        <f t="shared" si="24"/>
        <v>0.38</v>
      </c>
      <c r="O396" s="291">
        <f t="shared" si="25"/>
        <v>1.0000000000000002E-2</v>
      </c>
      <c r="P396" s="291">
        <f t="shared" si="26"/>
        <v>0</v>
      </c>
      <c r="Q396" s="291">
        <f t="shared" si="27"/>
        <v>0.10680000000000001</v>
      </c>
    </row>
    <row r="397" spans="1:17" x14ac:dyDescent="0.25">
      <c r="A397" s="2" t="s">
        <v>585</v>
      </c>
      <c r="B397" s="2" t="s">
        <v>594</v>
      </c>
      <c r="C397" t="str">
        <f>VLOOKUP($B397,Totalt!$B$1:$BU$501,MATCH("Kvalitetsgranskad:",Totalt!$B$1:$BU$1,0),FALSE)</f>
        <v>Ja</v>
      </c>
      <c r="E397" t="str">
        <f>VLOOKUP($B397,Miljö!$B$1:$AG$479,MATCH(E$1,Miljö!$B$1:$AK$1,0),FALSE)</f>
        <v>Ja</v>
      </c>
      <c r="F397" t="str">
        <f>VLOOKUP($B397,Miljö!$B$1:$J$479,MATCH("Typ av ursprungsspecificerad el   (Om inget värde anges används Nordisk residualmix, se inforuta) ()",Miljö!$B$1:$J$1,0),FALSE)</f>
        <v>'Vattenfall elmix'</v>
      </c>
      <c r="G397">
        <f>VLOOKUP($B397,Miljö!$B$1:$J$479,MATCH("Primärenergifaktor ()",Miljö!$B$1:$J$1,0),FALSE)</f>
        <v>1.9</v>
      </c>
      <c r="H397">
        <f>VLOOKUP($B397,Miljö!$B$1:$J$479,MATCH("Koldioxidekvivalenter energiomvandling (g/kwh)",Miljö!$B$1:$J$1,0),FALSE)</f>
        <v>0.05</v>
      </c>
      <c r="I397">
        <f>VLOOKUP($B397,Miljö!$B$1:$J$479,MATCH("Fossilandel för ursprungspecificerad el ()",Miljö!$B$1:$J$1,0),FALSE)</f>
        <v>0</v>
      </c>
      <c r="J397">
        <f>VLOOKUP($B397,Miljö!$B$1:$J$479,MATCH("Kärnkraftsandel för ursprungsspecificerad el ()",Miljö!$B$1:$J$1,0),FALSE)</f>
        <v>0.53400000000000003</v>
      </c>
      <c r="L397">
        <f>VLOOKUP($B397,Totalt!$B$1:$BU$501,MATCH("total el",Totalt!$B$1:$BU$1,0),FALSE)</f>
        <v>176.7139</v>
      </c>
      <c r="N397" s="291">
        <f t="shared" si="24"/>
        <v>335.75640999999996</v>
      </c>
      <c r="O397" s="291">
        <f t="shared" si="25"/>
        <v>8.8356949999999994</v>
      </c>
      <c r="P397" s="291">
        <f t="shared" si="26"/>
        <v>0</v>
      </c>
      <c r="Q397" s="291">
        <f t="shared" si="27"/>
        <v>94.36522260000001</v>
      </c>
    </row>
    <row r="398" spans="1:17" x14ac:dyDescent="0.25">
      <c r="A398" s="2" t="s">
        <v>585</v>
      </c>
      <c r="B398" s="2" t="s">
        <v>595</v>
      </c>
      <c r="C398" t="str">
        <f>VLOOKUP($B398,Totalt!$B$1:$BU$501,MATCH("Kvalitetsgranskad:",Totalt!$B$1:$BU$1,0),FALSE)</f>
        <v>Ja</v>
      </c>
      <c r="E398" t="str">
        <f>VLOOKUP($B398,Miljö!$B$1:$AG$479,MATCH(E$1,Miljö!$B$1:$AK$1,0),FALSE)</f>
        <v>Ja</v>
      </c>
      <c r="F398" t="str">
        <f>VLOOKUP($B398,Miljö!$B$1:$J$479,MATCH("Typ av ursprungsspecificerad el   (Om inget värde anges används Nordisk residualmix, se inforuta) ()",Miljö!$B$1:$J$1,0),FALSE)</f>
        <v>'Vattenfalls elmix'</v>
      </c>
      <c r="G398">
        <f>VLOOKUP($B398,Miljö!$B$1:$J$479,MATCH("Primärenergifaktor ()",Miljö!$B$1:$J$1,0),FALSE)</f>
        <v>1.9</v>
      </c>
      <c r="H398">
        <f>VLOOKUP($B398,Miljö!$B$1:$J$479,MATCH("Koldioxidekvivalenter energiomvandling (g/kwh)",Miljö!$B$1:$J$1,0),FALSE)</f>
        <v>0.05</v>
      </c>
      <c r="I398">
        <f>VLOOKUP($B398,Miljö!$B$1:$J$479,MATCH("Fossilandel för ursprungspecificerad el ()",Miljö!$B$1:$J$1,0),FALSE)</f>
        <v>0</v>
      </c>
      <c r="J398">
        <f>VLOOKUP($B398,Miljö!$B$1:$J$479,MATCH("Kärnkraftsandel för ursprungsspecificerad el ()",Miljö!$B$1:$J$1,0),FALSE)</f>
        <v>0.53400000000000003</v>
      </c>
      <c r="L398">
        <f>VLOOKUP($B398,Totalt!$B$1:$BU$501,MATCH("total el",Totalt!$B$1:$BU$1,0),FALSE)</f>
        <v>1.1000000000000001</v>
      </c>
      <c r="N398" s="291">
        <f t="shared" si="24"/>
        <v>2.09</v>
      </c>
      <c r="O398" s="291">
        <f t="shared" si="25"/>
        <v>5.5000000000000007E-2</v>
      </c>
      <c r="P398" s="291">
        <f t="shared" si="26"/>
        <v>0</v>
      </c>
      <c r="Q398" s="291">
        <f t="shared" si="27"/>
        <v>0.58740000000000003</v>
      </c>
    </row>
    <row r="399" spans="1:17" x14ac:dyDescent="0.25">
      <c r="A399" s="2" t="s">
        <v>596</v>
      </c>
      <c r="B399" s="2" t="s">
        <v>597</v>
      </c>
      <c r="C399" t="str">
        <f>VLOOKUP($B399,Totalt!$B$1:$BU$501,MATCH("Kvalitetsgranskad:",Totalt!$B$1:$BU$1,0),FALSE)</f>
        <v>Ja</v>
      </c>
      <c r="E399" t="str">
        <f>VLOOKUP($B399,Miljö!$B$1:$AG$479,MATCH(E$1,Miljö!$B$1:$AK$1,0),FALSE)</f>
        <v>Nej</v>
      </c>
      <c r="F399" t="str">
        <f>VLOOKUP($B399,Miljö!$B$1:$J$479,MATCH("Typ av ursprungsspecificerad el   (Om inget värde anges används Nordisk residualmix, se inforuta) ()",Miljö!$B$1:$J$1,0),FALSE)</f>
        <v>-</v>
      </c>
      <c r="G399">
        <f>VLOOKUP($B399,Miljö!$B$1:$J$479,MATCH("Primärenergifaktor ()",Miljö!$B$1:$J$1,0),FALSE)</f>
        <v>2.2400000000000002</v>
      </c>
      <c r="H399">
        <f>VLOOKUP($B399,Miljö!$B$1:$J$479,MATCH("Koldioxidekvivalenter energiomvandling (g/kwh)",Miljö!$B$1:$J$1,0),FALSE)</f>
        <v>350.5</v>
      </c>
      <c r="I399">
        <f>VLOOKUP($B399,Miljö!$B$1:$J$479,MATCH("Fossilandel för ursprungspecificerad el ()",Miljö!$B$1:$J$1,0),FALSE)</f>
        <v>0.48399999999999999</v>
      </c>
      <c r="J399">
        <f>VLOOKUP($B399,Miljö!$B$1:$J$479,MATCH("Kärnkraftsandel för ursprungsspecificerad el ()",Miljö!$B$1:$J$1,0),FALSE)</f>
        <v>0.35</v>
      </c>
      <c r="L399">
        <f>VLOOKUP($B399,Totalt!$B$1:$BU$501,MATCH("total el",Totalt!$B$1:$BU$1,0),FALSE)</f>
        <v>0.1</v>
      </c>
      <c r="N399" s="291">
        <f t="shared" si="24"/>
        <v>0.22400000000000003</v>
      </c>
      <c r="O399" s="291">
        <f t="shared" si="25"/>
        <v>35.050000000000004</v>
      </c>
      <c r="P399" s="291">
        <f t="shared" si="26"/>
        <v>4.8399999999999999E-2</v>
      </c>
      <c r="Q399" s="291">
        <f t="shared" si="27"/>
        <v>3.4999999999999996E-2</v>
      </c>
    </row>
    <row r="400" spans="1:17" x14ac:dyDescent="0.25">
      <c r="A400" s="2" t="s">
        <v>596</v>
      </c>
      <c r="B400" s="9" t="s">
        <v>1105</v>
      </c>
      <c r="C400" t="str">
        <f>VLOOKUP($B400,Totalt!$B$1:$BU$501,MATCH("Kvalitetsgranskad:",Totalt!$B$1:$BU$1,0),FALSE)</f>
        <v>Ja</v>
      </c>
      <c r="E400" t="str">
        <f>VLOOKUP($B400,Miljö!$B$1:$AG$479,MATCH(E$1,Miljö!$B$1:$AK$1,0),FALSE)</f>
        <v>Nej</v>
      </c>
      <c r="F400" t="str">
        <f>VLOOKUP($B400,Miljö!$B$1:$J$479,MATCH("Typ av ursprungsspecificerad el   (Om inget värde anges används Nordisk residualmix, se inforuta) ()",Miljö!$B$1:$J$1,0),FALSE)</f>
        <v>-</v>
      </c>
      <c r="G400">
        <f>VLOOKUP($B400,Miljö!$B$1:$J$479,MATCH("Primärenergifaktor ()",Miljö!$B$1:$J$1,0),FALSE)</f>
        <v>2.2400000000000002</v>
      </c>
      <c r="H400">
        <f>VLOOKUP($B400,Miljö!$B$1:$J$479,MATCH("Koldioxidekvivalenter energiomvandling (g/kwh)",Miljö!$B$1:$J$1,0),FALSE)</f>
        <v>350.5</v>
      </c>
      <c r="I400">
        <f>VLOOKUP($B400,Miljö!$B$1:$J$479,MATCH("Fossilandel för ursprungspecificerad el ()",Miljö!$B$1:$J$1,0),FALSE)</f>
        <v>0.48399999999999999</v>
      </c>
      <c r="J400">
        <f>VLOOKUP($B400,Miljö!$B$1:$J$479,MATCH("Kärnkraftsandel för ursprungsspecificerad el ()",Miljö!$B$1:$J$1,0),FALSE)</f>
        <v>0.35</v>
      </c>
      <c r="L400">
        <f>VLOOKUP($B400,Totalt!$B$1:$BU$501,MATCH("total el",Totalt!$B$1:$BU$1,0),FALSE)</f>
        <v>0.1239</v>
      </c>
      <c r="N400" s="291">
        <f t="shared" si="24"/>
        <v>0.277536</v>
      </c>
      <c r="O400" s="291">
        <f t="shared" si="25"/>
        <v>43.426949999999998</v>
      </c>
      <c r="P400" s="291">
        <f t="shared" si="26"/>
        <v>5.9967599999999996E-2</v>
      </c>
      <c r="Q400" s="291">
        <f t="shared" si="27"/>
        <v>4.3364999999999994E-2</v>
      </c>
    </row>
    <row r="401" spans="1:17" x14ac:dyDescent="0.25">
      <c r="A401" s="2" t="s">
        <v>598</v>
      </c>
      <c r="B401" s="2" t="s">
        <v>599</v>
      </c>
      <c r="C401" t="str">
        <f>VLOOKUP($B401,Totalt!$B$1:$BU$501,MATCH("Kvalitetsgranskad:",Totalt!$B$1:$BU$1,0),FALSE)</f>
        <v>Ja</v>
      </c>
      <c r="E401" t="str">
        <f>VLOOKUP($B401,Miljö!$B$1:$AG$479,MATCH(E$1,Miljö!$B$1:$AK$1,0),FALSE)</f>
        <v>Nej</v>
      </c>
      <c r="F401" t="str">
        <f>VLOOKUP($B401,Miljö!$B$1:$J$479,MATCH("Typ av ursprungsspecificerad el   (Om inget värde anges används Nordisk residualmix, se inforuta) ()",Miljö!$B$1:$J$1,0),FALSE)</f>
        <v>-</v>
      </c>
      <c r="G401">
        <f>VLOOKUP($B401,Miljö!$B$1:$J$479,MATCH("Primärenergifaktor ()",Miljö!$B$1:$J$1,0),FALSE)</f>
        <v>2.2400000000000002</v>
      </c>
      <c r="H401">
        <f>VLOOKUP($B401,Miljö!$B$1:$J$479,MATCH("Koldioxidekvivalenter energiomvandling (g/kwh)",Miljö!$B$1:$J$1,0),FALSE)</f>
        <v>350.5</v>
      </c>
      <c r="I401">
        <f>VLOOKUP($B401,Miljö!$B$1:$J$479,MATCH("Fossilandel för ursprungspecificerad el ()",Miljö!$B$1:$J$1,0),FALSE)</f>
        <v>0.48399999999999999</v>
      </c>
      <c r="J401">
        <f>VLOOKUP($B401,Miljö!$B$1:$J$479,MATCH("Kärnkraftsandel för ursprungsspecificerad el ()",Miljö!$B$1:$J$1,0),FALSE)</f>
        <v>0.35</v>
      </c>
      <c r="L401">
        <f>VLOOKUP($B401,Totalt!$B$1:$BU$501,MATCH("total el",Totalt!$B$1:$BU$1,0),FALSE)</f>
        <v>0.14223</v>
      </c>
      <c r="N401" s="291">
        <f t="shared" si="24"/>
        <v>0.31859520000000002</v>
      </c>
      <c r="O401" s="291">
        <f t="shared" si="25"/>
        <v>49.851614999999995</v>
      </c>
      <c r="P401" s="291">
        <f t="shared" si="26"/>
        <v>6.8839319999999996E-2</v>
      </c>
      <c r="Q401" s="291">
        <f t="shared" si="27"/>
        <v>4.9780499999999998E-2</v>
      </c>
    </row>
    <row r="402" spans="1:17" x14ac:dyDescent="0.25">
      <c r="A402" s="2" t="s">
        <v>598</v>
      </c>
      <c r="B402" s="2" t="s">
        <v>600</v>
      </c>
      <c r="C402" t="str">
        <f>VLOOKUP($B402,Totalt!$B$1:$BU$501,MATCH("Kvalitetsgranskad:",Totalt!$B$1:$BU$1,0),FALSE)</f>
        <v>Ja</v>
      </c>
      <c r="E402" t="str">
        <f>VLOOKUP($B402,Miljö!$B$1:$AG$479,MATCH(E$1,Miljö!$B$1:$AK$1,0),FALSE)</f>
        <v>Ja</v>
      </c>
      <c r="F402" t="str">
        <f>VLOOKUP($B402,Miljö!$B$1:$J$479,MATCH("Typ av ursprungsspecificerad el   (Om inget värde anges används Nordisk residualmix, se inforuta) ()",Miljö!$B$1:$J$1,0),FALSE)</f>
        <v>'Vattenel EPD. kraftvärme bio'</v>
      </c>
      <c r="G402">
        <f>VLOOKUP($B402,Miljö!$B$1:$J$479,MATCH("Primärenergifaktor ()",Miljö!$B$1:$J$1,0),FALSE)</f>
        <v>1.1000000000000001</v>
      </c>
      <c r="H402">
        <f>VLOOKUP($B402,Miljö!$B$1:$J$479,MATCH("Koldioxidekvivalenter energiomvandling (g/kwh)",Miljö!$B$1:$J$1,0),FALSE)</f>
        <v>1.4999999999999999E-4</v>
      </c>
      <c r="I402">
        <f>VLOOKUP($B402,Miljö!$B$1:$J$479,MATCH("Fossilandel för ursprungspecificerad el ()",Miljö!$B$1:$J$1,0),FALSE)</f>
        <v>0</v>
      </c>
      <c r="J402">
        <f>VLOOKUP($B402,Miljö!$B$1:$J$479,MATCH("Kärnkraftsandel för ursprungsspecificerad el ()",Miljö!$B$1:$J$1,0),FALSE)</f>
        <v>0</v>
      </c>
      <c r="L402">
        <f>VLOOKUP($B402,Totalt!$B$1:$BU$501,MATCH("total el",Totalt!$B$1:$BU$1,0),FALSE)</f>
        <v>0.108</v>
      </c>
      <c r="N402" s="291">
        <f t="shared" si="24"/>
        <v>0.1188</v>
      </c>
      <c r="O402" s="291">
        <f t="shared" si="25"/>
        <v>1.6199999999999997E-5</v>
      </c>
      <c r="P402" s="291">
        <f t="shared" si="26"/>
        <v>0</v>
      </c>
      <c r="Q402" s="291">
        <f t="shared" si="27"/>
        <v>0</v>
      </c>
    </row>
    <row r="403" spans="1:17" x14ac:dyDescent="0.25">
      <c r="A403" s="2" t="s">
        <v>598</v>
      </c>
      <c r="B403" s="2" t="s">
        <v>601</v>
      </c>
      <c r="C403" t="str">
        <f>VLOOKUP($B403,Totalt!$B$1:$BU$501,MATCH("Kvalitetsgranskad:",Totalt!$B$1:$BU$1,0),FALSE)</f>
        <v>Ja</v>
      </c>
      <c r="E403" t="str">
        <f>VLOOKUP($B403,Miljö!$B$1:$AG$479,MATCH(E$1,Miljö!$B$1:$AK$1,0),FALSE)</f>
        <v>Ja</v>
      </c>
      <c r="F403" t="str">
        <f>VLOOKUP($B403,Miljö!$B$1:$J$479,MATCH("Typ av ursprungsspecificerad el   (Om inget värde anges används Nordisk residualmix, se inforuta) ()",Miljö!$B$1:$J$1,0),FALSE)</f>
        <v>'Vattenel EPD. Kraftvärme bio'</v>
      </c>
      <c r="G403">
        <f>VLOOKUP($B403,Miljö!$B$1:$J$479,MATCH("Primärenergifaktor ()",Miljö!$B$1:$J$1,0),FALSE)</f>
        <v>1.1000000000000001</v>
      </c>
      <c r="H403">
        <f>VLOOKUP($B403,Miljö!$B$1:$J$479,MATCH("Koldioxidekvivalenter energiomvandling (g/kwh)",Miljö!$B$1:$J$1,0),FALSE)</f>
        <v>1.4999999999999999E-4</v>
      </c>
      <c r="I403">
        <f>VLOOKUP($B403,Miljö!$B$1:$J$479,MATCH("Fossilandel för ursprungspecificerad el ()",Miljö!$B$1:$J$1,0),FALSE)</f>
        <v>0</v>
      </c>
      <c r="J403">
        <f>VLOOKUP($B403,Miljö!$B$1:$J$479,MATCH("Kärnkraftsandel för ursprungsspecificerad el ()",Miljö!$B$1:$J$1,0),FALSE)</f>
        <v>0</v>
      </c>
      <c r="L403">
        <f>VLOOKUP($B403,Totalt!$B$1:$BU$501,MATCH("total el",Totalt!$B$1:$BU$1,0),FALSE)</f>
        <v>0.14899999999999999</v>
      </c>
      <c r="N403" s="291">
        <f t="shared" si="24"/>
        <v>0.16390000000000002</v>
      </c>
      <c r="O403" s="291">
        <f t="shared" si="25"/>
        <v>2.2349999999999998E-5</v>
      </c>
      <c r="P403" s="291">
        <f t="shared" si="26"/>
        <v>0</v>
      </c>
      <c r="Q403" s="291">
        <f t="shared" si="27"/>
        <v>0</v>
      </c>
    </row>
    <row r="404" spans="1:17" x14ac:dyDescent="0.25">
      <c r="A404" s="2" t="s">
        <v>598</v>
      </c>
      <c r="B404" s="2" t="s">
        <v>602</v>
      </c>
      <c r="C404" t="str">
        <f>VLOOKUP($B404,Totalt!$B$1:$BU$501,MATCH("Kvalitetsgranskad:",Totalt!$B$1:$BU$1,0),FALSE)</f>
        <v>Ja</v>
      </c>
      <c r="E404" t="str">
        <f>VLOOKUP($B404,Miljö!$B$1:$AG$479,MATCH(E$1,Miljö!$B$1:$AK$1,0),FALSE)</f>
        <v>Ja</v>
      </c>
      <c r="F404" t="str">
        <f>VLOOKUP($B404,Miljö!$B$1:$J$479,MATCH("Typ av ursprungsspecificerad el   (Om inget värde anges används Nordisk residualmix, se inforuta) ()",Miljö!$B$1:$J$1,0),FALSE)</f>
        <v>'Vattenel EPD. kraftvärme bio'</v>
      </c>
      <c r="G404">
        <f>VLOOKUP($B404,Miljö!$B$1:$J$479,MATCH("Primärenergifaktor ()",Miljö!$B$1:$J$1,0),FALSE)</f>
        <v>1.1000000000000001</v>
      </c>
      <c r="H404">
        <f>VLOOKUP($B404,Miljö!$B$1:$J$479,MATCH("Koldioxidekvivalenter energiomvandling (g/kwh)",Miljö!$B$1:$J$1,0),FALSE)</f>
        <v>1.4999999999999999E-4</v>
      </c>
      <c r="I404">
        <f>VLOOKUP($B404,Miljö!$B$1:$J$479,MATCH("Fossilandel för ursprungspecificerad el ()",Miljö!$B$1:$J$1,0),FALSE)</f>
        <v>0</v>
      </c>
      <c r="J404">
        <f>VLOOKUP($B404,Miljö!$B$1:$J$479,MATCH("Kärnkraftsandel för ursprungsspecificerad el ()",Miljö!$B$1:$J$1,0),FALSE)</f>
        <v>0</v>
      </c>
      <c r="L404">
        <f>VLOOKUP($B404,Totalt!$B$1:$BU$501,MATCH("total el",Totalt!$B$1:$BU$1,0),FALSE)</f>
        <v>0.221</v>
      </c>
      <c r="N404" s="291">
        <f t="shared" si="24"/>
        <v>0.24310000000000001</v>
      </c>
      <c r="O404" s="291">
        <f t="shared" si="25"/>
        <v>3.3149999999999999E-5</v>
      </c>
      <c r="P404" s="291">
        <f t="shared" si="26"/>
        <v>0</v>
      </c>
      <c r="Q404" s="291">
        <f t="shared" si="27"/>
        <v>0</v>
      </c>
    </row>
    <row r="405" spans="1:17" x14ac:dyDescent="0.25">
      <c r="A405" s="2" t="s">
        <v>598</v>
      </c>
      <c r="B405" s="2" t="s">
        <v>603</v>
      </c>
      <c r="C405" t="str">
        <f>VLOOKUP($B405,Totalt!$B$1:$BU$501,MATCH("Kvalitetsgranskad:",Totalt!$B$1:$BU$1,0),FALSE)</f>
        <v>Ja</v>
      </c>
      <c r="E405" t="str">
        <f>VLOOKUP($B405,Miljö!$B$1:$AG$479,MATCH(E$1,Miljö!$B$1:$AK$1,0),FALSE)</f>
        <v>Ja</v>
      </c>
      <c r="F405" t="str">
        <f>VLOOKUP($B405,Miljö!$B$1:$J$479,MATCH("Typ av ursprungsspecificerad el   (Om inget värde anges används Nordisk residualmix, se inforuta) ()",Miljö!$B$1:$J$1,0),FALSE)</f>
        <v>'Vattenel EPD. kraftvärme bio'</v>
      </c>
      <c r="G405">
        <f>VLOOKUP($B405,Miljö!$B$1:$J$479,MATCH("Primärenergifaktor ()",Miljö!$B$1:$J$1,0),FALSE)</f>
        <v>1.1000000000000001</v>
      </c>
      <c r="H405">
        <f>VLOOKUP($B405,Miljö!$B$1:$J$479,MATCH("Koldioxidekvivalenter energiomvandling (g/kwh)",Miljö!$B$1:$J$1,0),FALSE)</f>
        <v>1.4999999999999999E-4</v>
      </c>
      <c r="I405">
        <f>VLOOKUP($B405,Miljö!$B$1:$J$479,MATCH("Fossilandel för ursprungspecificerad el ()",Miljö!$B$1:$J$1,0),FALSE)</f>
        <v>0</v>
      </c>
      <c r="J405">
        <f>VLOOKUP($B405,Miljö!$B$1:$J$479,MATCH("Kärnkraftsandel för ursprungsspecificerad el ()",Miljö!$B$1:$J$1,0),FALSE)</f>
        <v>0</v>
      </c>
      <c r="L405">
        <f>VLOOKUP($B405,Totalt!$B$1:$BU$501,MATCH("total el",Totalt!$B$1:$BU$1,0),FALSE)</f>
        <v>1.9973099999999999</v>
      </c>
      <c r="N405" s="291">
        <f t="shared" si="24"/>
        <v>2.197041</v>
      </c>
      <c r="O405" s="291">
        <f t="shared" si="25"/>
        <v>2.9959649999999996E-4</v>
      </c>
      <c r="P405" s="291">
        <f t="shared" si="26"/>
        <v>0</v>
      </c>
      <c r="Q405" s="291">
        <f t="shared" si="27"/>
        <v>0</v>
      </c>
    </row>
    <row r="406" spans="1:17" x14ac:dyDescent="0.25">
      <c r="A406" s="2" t="s">
        <v>604</v>
      </c>
      <c r="B406" s="2" t="s">
        <v>605</v>
      </c>
      <c r="C406" t="str">
        <f>VLOOKUP($B406,Totalt!$B$1:$BU$501,MATCH("Kvalitetsgranskad:",Totalt!$B$1:$BU$1,0),FALSE)</f>
        <v>Ja</v>
      </c>
      <c r="E406" t="str">
        <f>VLOOKUP($B406,Miljö!$B$1:$AG$479,MATCH(E$1,Miljö!$B$1:$AK$1,0),FALSE)</f>
        <v>Ja</v>
      </c>
      <c r="F406" t="str">
        <f>VLOOKUP($B406,Miljö!$B$1:$J$479,MATCH("Typ av ursprungsspecificerad el   (Om inget värde anges används Nordisk residualmix, se inforuta) ()",Miljö!$B$1:$J$1,0),FALSE)</f>
        <v>'100 % Ursprungsmärkt Nordisk vattenkraft'</v>
      </c>
      <c r="G406">
        <f>VLOOKUP($B406,Miljö!$B$1:$J$479,MATCH("Primärenergifaktor ()",Miljö!$B$1:$J$1,0),FALSE)</f>
        <v>1.1000000000000001</v>
      </c>
      <c r="H406">
        <f>VLOOKUP($B406,Miljö!$B$1:$J$479,MATCH("Koldioxidekvivalenter energiomvandling (g/kwh)",Miljö!$B$1:$J$1,0),FALSE)</f>
        <v>0</v>
      </c>
      <c r="I406">
        <f>VLOOKUP($B406,Miljö!$B$1:$J$479,MATCH("Fossilandel för ursprungspecificerad el ()",Miljö!$B$1:$J$1,0),FALSE)</f>
        <v>0</v>
      </c>
      <c r="J406">
        <f>VLOOKUP($B406,Miljö!$B$1:$J$479,MATCH("Kärnkraftsandel för ursprungsspecificerad el ()",Miljö!$B$1:$J$1,0),FALSE)</f>
        <v>0</v>
      </c>
      <c r="L406">
        <f>VLOOKUP($B406,Totalt!$B$1:$BU$501,MATCH("total el",Totalt!$B$1:$BU$1,0),FALSE)</f>
        <v>5.3999999999999999E-2</v>
      </c>
      <c r="N406" s="291">
        <f t="shared" si="24"/>
        <v>5.9400000000000001E-2</v>
      </c>
      <c r="O406" s="291">
        <f t="shared" si="25"/>
        <v>0</v>
      </c>
      <c r="P406" s="291">
        <f t="shared" si="26"/>
        <v>0</v>
      </c>
      <c r="Q406" s="291">
        <f t="shared" si="27"/>
        <v>0</v>
      </c>
    </row>
    <row r="407" spans="1:17" x14ac:dyDescent="0.25">
      <c r="A407" s="2" t="s">
        <v>604</v>
      </c>
      <c r="B407" s="2" t="s">
        <v>606</v>
      </c>
      <c r="C407" t="str">
        <f>VLOOKUP($B407,Totalt!$B$1:$BU$501,MATCH("Kvalitetsgranskad:",Totalt!$B$1:$BU$1,0),FALSE)</f>
        <v>Ja</v>
      </c>
      <c r="E407" t="str">
        <f>VLOOKUP($B407,Miljö!$B$1:$AG$479,MATCH(E$1,Miljö!$B$1:$AK$1,0),FALSE)</f>
        <v>Ja</v>
      </c>
      <c r="F407" t="str">
        <f>VLOOKUP($B407,Miljö!$B$1:$J$479,MATCH("Typ av ursprungsspecificerad el   (Om inget värde anges används Nordisk residualmix, se inforuta) ()",Miljö!$B$1:$J$1,0),FALSE)</f>
        <v>'Biobränslebaserad kraftvärme från KKAB'</v>
      </c>
      <c r="G407">
        <f>VLOOKUP($B407,Miljö!$B$1:$J$479,MATCH("Primärenergifaktor ()",Miljö!$B$1:$J$1,0),FALSE)</f>
        <v>0.05</v>
      </c>
      <c r="H407">
        <f>VLOOKUP($B407,Miljö!$B$1:$J$479,MATCH("Koldioxidekvivalenter energiomvandling (g/kwh)",Miljö!$B$1:$J$1,0),FALSE)</f>
        <v>0.7</v>
      </c>
      <c r="I407">
        <f>VLOOKUP($B407,Miljö!$B$1:$J$479,MATCH("Fossilandel för ursprungspecificerad el ()",Miljö!$B$1:$J$1,0),FALSE)</f>
        <v>0</v>
      </c>
      <c r="J407">
        <f>VLOOKUP($B407,Miljö!$B$1:$J$479,MATCH("Kärnkraftsandel för ursprungsspecificerad el ()",Miljö!$B$1:$J$1,0),FALSE)</f>
        <v>0</v>
      </c>
      <c r="L407">
        <f>VLOOKUP($B407,Totalt!$B$1:$BU$501,MATCH("total el",Totalt!$B$1:$BU$1,0),FALSE)</f>
        <v>2.6631900000000002</v>
      </c>
      <c r="N407" s="291">
        <f t="shared" si="24"/>
        <v>0.13315950000000001</v>
      </c>
      <c r="O407" s="291">
        <f t="shared" si="25"/>
        <v>1.864233</v>
      </c>
      <c r="P407" s="291">
        <f t="shared" si="26"/>
        <v>0</v>
      </c>
      <c r="Q407" s="291">
        <f t="shared" si="27"/>
        <v>0</v>
      </c>
    </row>
    <row r="408" spans="1:17" x14ac:dyDescent="0.25">
      <c r="A408" s="2" t="s">
        <v>604</v>
      </c>
      <c r="B408" s="2" t="s">
        <v>607</v>
      </c>
      <c r="C408" t="str">
        <f>VLOOKUP($B408,Totalt!$B$1:$BU$501,MATCH("Kvalitetsgranskad:",Totalt!$B$1:$BU$1,0),FALSE)</f>
        <v>Ja</v>
      </c>
      <c r="E408" t="str">
        <f>VLOOKUP($B408,Miljö!$B$1:$AG$479,MATCH(E$1,Miljö!$B$1:$AK$1,0),FALSE)</f>
        <v>Ja</v>
      </c>
      <c r="F408" t="str">
        <f>VLOOKUP($B408,Miljö!$B$1:$J$479,MATCH("Typ av ursprungsspecificerad el   (Om inget värde anges används Nordisk residualmix, se inforuta) ()",Miljö!$B$1:$J$1,0),FALSE)</f>
        <v>'100 % Ursprungsmärkt Nordisk vattenkraft'</v>
      </c>
      <c r="G408">
        <f>VLOOKUP($B408,Miljö!$B$1:$J$479,MATCH("Primärenergifaktor ()",Miljö!$B$1:$J$1,0),FALSE)</f>
        <v>1.1000000000000001</v>
      </c>
      <c r="H408">
        <f>VLOOKUP($B408,Miljö!$B$1:$J$479,MATCH("Koldioxidekvivalenter energiomvandling (g/kwh)",Miljö!$B$1:$J$1,0),FALSE)</f>
        <v>0</v>
      </c>
      <c r="I408">
        <f>VLOOKUP($B408,Miljö!$B$1:$J$479,MATCH("Fossilandel för ursprungspecificerad el ()",Miljö!$B$1:$J$1,0),FALSE)</f>
        <v>0</v>
      </c>
      <c r="J408">
        <f>VLOOKUP($B408,Miljö!$B$1:$J$479,MATCH("Kärnkraftsandel för ursprungsspecificerad el ()",Miljö!$B$1:$J$1,0),FALSE)</f>
        <v>0</v>
      </c>
      <c r="L408">
        <f>VLOOKUP($B408,Totalt!$B$1:$BU$501,MATCH("total el",Totalt!$B$1:$BU$1,0),FALSE)</f>
        <v>0.6</v>
      </c>
      <c r="N408" s="291">
        <f t="shared" si="24"/>
        <v>0.66</v>
      </c>
      <c r="O408" s="291">
        <f t="shared" si="25"/>
        <v>0</v>
      </c>
      <c r="P408" s="291">
        <f t="shared" si="26"/>
        <v>0</v>
      </c>
      <c r="Q408" s="291">
        <f t="shared" si="27"/>
        <v>0</v>
      </c>
    </row>
    <row r="409" spans="1:17" x14ac:dyDescent="0.25">
      <c r="A409" s="2" t="s">
        <v>608</v>
      </c>
      <c r="B409" s="2" t="s">
        <v>609</v>
      </c>
      <c r="C409" t="str">
        <f>VLOOKUP($B409,Totalt!$B$1:$BU$501,MATCH("Kvalitetsgranskad:",Totalt!$B$1:$BU$1,0),FALSE)</f>
        <v>Nej</v>
      </c>
      <c r="E409" t="str">
        <f>VLOOKUP($B409,Miljö!$B$1:$AG$479,MATCH(E$1,Miljö!$B$1:$AK$1,0),FALSE)</f>
        <v>Nej</v>
      </c>
      <c r="F409" t="str">
        <f>VLOOKUP($B409,Miljö!$B$1:$J$479,MATCH("Typ av ursprungsspecificerad el   (Om inget värde anges används Nordisk residualmix, se inforuta) ()",Miljö!$B$1:$J$1,0),FALSE)</f>
        <v>-</v>
      </c>
      <c r="G409" t="str">
        <f>VLOOKUP($B409,Miljö!$B$1:$J$479,MATCH("Primärenergifaktor ()",Miljö!$B$1:$J$1,0),FALSE)</f>
        <v>-</v>
      </c>
      <c r="H409" t="str">
        <f>VLOOKUP($B409,Miljö!$B$1:$J$479,MATCH("Koldioxidekvivalenter energiomvandling (g/kwh)",Miljö!$B$1:$J$1,0),FALSE)</f>
        <v>-</v>
      </c>
      <c r="I409" t="str">
        <f>VLOOKUP($B409,Miljö!$B$1:$J$479,MATCH("Fossilandel för ursprungspecificerad el ()",Miljö!$B$1:$J$1,0),FALSE)</f>
        <v>-</v>
      </c>
      <c r="J409" t="str">
        <f>VLOOKUP($B409,Miljö!$B$1:$J$479,MATCH("Kärnkraftsandel för ursprungsspecificerad el ()",Miljö!$B$1:$J$1,0),FALSE)</f>
        <v>-</v>
      </c>
      <c r="L409">
        <f>VLOOKUP($B409,Totalt!$B$1:$BU$501,MATCH("total el",Totalt!$B$1:$BU$1,0),FALSE)</f>
        <v>0</v>
      </c>
      <c r="N409" s="291" t="str">
        <f t="shared" si="24"/>
        <v/>
      </c>
      <c r="O409" s="291" t="str">
        <f t="shared" si="25"/>
        <v/>
      </c>
      <c r="P409" s="291" t="str">
        <f t="shared" si="26"/>
        <v/>
      </c>
      <c r="Q409" s="291" t="str">
        <f t="shared" si="27"/>
        <v/>
      </c>
    </row>
    <row r="410" spans="1:17" x14ac:dyDescent="0.25">
      <c r="A410" s="2" t="s">
        <v>608</v>
      </c>
      <c r="B410" s="2" t="s">
        <v>609</v>
      </c>
      <c r="C410" t="str">
        <f>VLOOKUP($B410,Totalt!$B$1:$BU$501,MATCH("Kvalitetsgranskad:",Totalt!$B$1:$BU$1,0),FALSE)</f>
        <v>Nej</v>
      </c>
      <c r="E410" t="str">
        <f>VLOOKUP($B410,Miljö!$B$1:$AG$479,MATCH(E$1,Miljö!$B$1:$AK$1,0),FALSE)</f>
        <v>Nej</v>
      </c>
      <c r="F410" t="str">
        <f>VLOOKUP($B410,Miljö!$B$1:$J$479,MATCH("Typ av ursprungsspecificerad el   (Om inget värde anges används Nordisk residualmix, se inforuta) ()",Miljö!$B$1:$J$1,0),FALSE)</f>
        <v>-</v>
      </c>
      <c r="G410" t="str">
        <f>VLOOKUP($B410,Miljö!$B$1:$J$479,MATCH("Primärenergifaktor ()",Miljö!$B$1:$J$1,0),FALSE)</f>
        <v>-</v>
      </c>
      <c r="H410" t="str">
        <f>VLOOKUP($B410,Miljö!$B$1:$J$479,MATCH("Koldioxidekvivalenter energiomvandling (g/kwh)",Miljö!$B$1:$J$1,0),FALSE)</f>
        <v>-</v>
      </c>
      <c r="I410" t="str">
        <f>VLOOKUP($B410,Miljö!$B$1:$J$479,MATCH("Fossilandel för ursprungspecificerad el ()",Miljö!$B$1:$J$1,0),FALSE)</f>
        <v>-</v>
      </c>
      <c r="J410" t="str">
        <f>VLOOKUP($B410,Miljö!$B$1:$J$479,MATCH("Kärnkraftsandel för ursprungsspecificerad el ()",Miljö!$B$1:$J$1,0),FALSE)</f>
        <v>-</v>
      </c>
      <c r="L410">
        <f>VLOOKUP($B410,Totalt!$B$1:$BU$501,MATCH("total el",Totalt!$B$1:$BU$1,0),FALSE)</f>
        <v>0</v>
      </c>
      <c r="N410" s="291" t="str">
        <f t="shared" si="24"/>
        <v/>
      </c>
      <c r="O410" s="291" t="str">
        <f t="shared" si="25"/>
        <v/>
      </c>
      <c r="P410" s="291" t="str">
        <f t="shared" si="26"/>
        <v/>
      </c>
      <c r="Q410" s="291" t="str">
        <f t="shared" si="27"/>
        <v/>
      </c>
    </row>
    <row r="411" spans="1:17" x14ac:dyDescent="0.25">
      <c r="A411" s="2" t="s">
        <v>608</v>
      </c>
      <c r="B411" s="2" t="s">
        <v>610</v>
      </c>
      <c r="C411" t="str">
        <f>VLOOKUP($B411,Totalt!$B$1:$BU$501,MATCH("Kvalitetsgranskad:",Totalt!$B$1:$BU$1,0),FALSE)</f>
        <v>Ja</v>
      </c>
      <c r="E411" t="str">
        <f>VLOOKUP($B411,Miljö!$B$1:$AG$479,MATCH(E$1,Miljö!$B$1:$AK$1,0),FALSE)</f>
        <v>Ja</v>
      </c>
      <c r="F411" t="str">
        <f>VLOOKUP($B411,Miljö!$B$1:$J$479,MATCH("Typ av ursprungsspecificerad el   (Om inget värde anges används Nordisk residualmix, se inforuta) ()",Miljö!$B$1:$J$1,0),FALSE)</f>
        <v>'Bio energi'</v>
      </c>
      <c r="G411">
        <f>VLOOKUP($B411,Miljö!$B$1:$J$479,MATCH("Primärenergifaktor ()",Miljö!$B$1:$J$1,0),FALSE)</f>
        <v>2</v>
      </c>
      <c r="H411">
        <f>VLOOKUP($B411,Miljö!$B$1:$J$479,MATCH("Koldioxidekvivalenter energiomvandling (g/kwh)",Miljö!$B$1:$J$1,0),FALSE)</f>
        <v>0</v>
      </c>
      <c r="I411">
        <f>VLOOKUP($B411,Miljö!$B$1:$J$479,MATCH("Fossilandel för ursprungspecificerad el ()",Miljö!$B$1:$J$1,0),FALSE)</f>
        <v>0</v>
      </c>
      <c r="J411">
        <f>VLOOKUP($B411,Miljö!$B$1:$J$479,MATCH("Kärnkraftsandel för ursprungsspecificerad el ()",Miljö!$B$1:$J$1,0),FALSE)</f>
        <v>0</v>
      </c>
      <c r="L411">
        <f>VLOOKUP($B411,Totalt!$B$1:$BU$501,MATCH("total el",Totalt!$B$1:$BU$1,0),FALSE)</f>
        <v>8.4979999999999993</v>
      </c>
      <c r="N411" s="291">
        <f t="shared" si="24"/>
        <v>16.995999999999999</v>
      </c>
      <c r="O411" s="291">
        <f t="shared" si="25"/>
        <v>0</v>
      </c>
      <c r="P411" s="291">
        <f t="shared" si="26"/>
        <v>0</v>
      </c>
      <c r="Q411" s="291">
        <f t="shared" si="27"/>
        <v>0</v>
      </c>
    </row>
    <row r="412" spans="1:17" x14ac:dyDescent="0.25">
      <c r="A412" s="2" t="s">
        <v>608</v>
      </c>
      <c r="B412" s="2" t="s">
        <v>611</v>
      </c>
      <c r="C412" t="str">
        <f>VLOOKUP($B412,Totalt!$B$1:$BU$501,MATCH("Kvalitetsgranskad:",Totalt!$B$1:$BU$1,0),FALSE)</f>
        <v>Ja</v>
      </c>
      <c r="E412" t="str">
        <f>VLOOKUP($B412,Miljö!$B$1:$AG$479,MATCH(E$1,Miljö!$B$1:$AK$1,0),FALSE)</f>
        <v>Ja</v>
      </c>
      <c r="F412" t="str">
        <f>VLOOKUP($B412,Miljö!$B$1:$J$479,MATCH("Typ av ursprungsspecificerad el   (Om inget värde anges används Nordisk residualmix, se inforuta) ()",Miljö!$B$1:$J$1,0),FALSE)</f>
        <v>'bioel'</v>
      </c>
      <c r="G412">
        <f>VLOOKUP($B412,Miljö!$B$1:$J$479,MATCH("Primärenergifaktor ()",Miljö!$B$1:$J$1,0),FALSE)</f>
        <v>2</v>
      </c>
      <c r="H412">
        <f>VLOOKUP($B412,Miljö!$B$1:$J$479,MATCH("Koldioxidekvivalenter energiomvandling (g/kwh)",Miljö!$B$1:$J$1,0),FALSE)</f>
        <v>0</v>
      </c>
      <c r="I412">
        <f>VLOOKUP($B412,Miljö!$B$1:$J$479,MATCH("Fossilandel för ursprungspecificerad el ()",Miljö!$B$1:$J$1,0),FALSE)</f>
        <v>0</v>
      </c>
      <c r="J412">
        <f>VLOOKUP($B412,Miljö!$B$1:$J$479,MATCH("Kärnkraftsandel för ursprungsspecificerad el ()",Miljö!$B$1:$J$1,0),FALSE)</f>
        <v>0</v>
      </c>
      <c r="L412">
        <f>VLOOKUP($B412,Totalt!$B$1:$BU$501,MATCH("total el",Totalt!$B$1:$BU$1,0),FALSE)</f>
        <v>0.43485000000000001</v>
      </c>
      <c r="N412" s="291">
        <f t="shared" si="24"/>
        <v>0.86970000000000003</v>
      </c>
      <c r="O412" s="291">
        <f t="shared" si="25"/>
        <v>0</v>
      </c>
      <c r="P412" s="291">
        <f t="shared" si="26"/>
        <v>0</v>
      </c>
      <c r="Q412" s="291">
        <f t="shared" si="27"/>
        <v>0</v>
      </c>
    </row>
    <row r="413" spans="1:17" x14ac:dyDescent="0.25">
      <c r="A413" s="2" t="s">
        <v>608</v>
      </c>
      <c r="B413" s="2" t="s">
        <v>612</v>
      </c>
      <c r="C413" t="str">
        <f>VLOOKUP($B413,Totalt!$B$1:$BU$501,MATCH("Kvalitetsgranskad:",Totalt!$B$1:$BU$1,0),FALSE)</f>
        <v>Ja</v>
      </c>
      <c r="E413" t="str">
        <f>VLOOKUP($B413,Miljö!$B$1:$AG$479,MATCH(E$1,Miljö!$B$1:$AK$1,0),FALSE)</f>
        <v>Ja</v>
      </c>
      <c r="F413" t="str">
        <f>VLOOKUP($B413,Miljö!$B$1:$J$479,MATCH("Typ av ursprungsspecificerad el   (Om inget värde anges används Nordisk residualmix, se inforuta) ()",Miljö!$B$1:$J$1,0),FALSE)</f>
        <v>'Bio energi'</v>
      </c>
      <c r="G413">
        <f>VLOOKUP($B413,Miljö!$B$1:$J$479,MATCH("Primärenergifaktor ()",Miljö!$B$1:$J$1,0),FALSE)</f>
        <v>2</v>
      </c>
      <c r="H413">
        <f>VLOOKUP($B413,Miljö!$B$1:$J$479,MATCH("Koldioxidekvivalenter energiomvandling (g/kwh)",Miljö!$B$1:$J$1,0),FALSE)</f>
        <v>0</v>
      </c>
      <c r="I413">
        <f>VLOOKUP($B413,Miljö!$B$1:$J$479,MATCH("Fossilandel för ursprungspecificerad el ()",Miljö!$B$1:$J$1,0),FALSE)</f>
        <v>0</v>
      </c>
      <c r="J413">
        <f>VLOOKUP($B413,Miljö!$B$1:$J$479,MATCH("Kärnkraftsandel för ursprungsspecificerad el ()",Miljö!$B$1:$J$1,0),FALSE)</f>
        <v>0</v>
      </c>
      <c r="L413">
        <f>VLOOKUP($B413,Totalt!$B$1:$BU$501,MATCH("total el",Totalt!$B$1:$BU$1,0),FALSE)</f>
        <v>6.9000000000000006E-2</v>
      </c>
      <c r="N413" s="291">
        <f t="shared" si="24"/>
        <v>0.13800000000000001</v>
      </c>
      <c r="O413" s="291">
        <f t="shared" si="25"/>
        <v>0</v>
      </c>
      <c r="P413" s="291">
        <f t="shared" si="26"/>
        <v>0</v>
      </c>
      <c r="Q413" s="291">
        <f t="shared" si="27"/>
        <v>0</v>
      </c>
    </row>
    <row r="414" spans="1:17" x14ac:dyDescent="0.25">
      <c r="A414" s="2" t="s">
        <v>608</v>
      </c>
      <c r="B414" s="2" t="s">
        <v>613</v>
      </c>
      <c r="C414" t="str">
        <f>VLOOKUP($B414,Totalt!$B$1:$BU$501,MATCH("Kvalitetsgranskad:",Totalt!$B$1:$BU$1,0),FALSE)</f>
        <v>Ja</v>
      </c>
      <c r="E414" t="str">
        <f>VLOOKUP($B414,Miljö!$B$1:$AG$479,MATCH(E$1,Miljö!$B$1:$AK$1,0),FALSE)</f>
        <v>Ja</v>
      </c>
      <c r="F414" t="str">
        <f>VLOOKUP($B414,Miljö!$B$1:$J$479,MATCH("Typ av ursprungsspecificerad el   (Om inget värde anges används Nordisk residualmix, se inforuta) ()",Miljö!$B$1:$J$1,0),FALSE)</f>
        <v>'Bio energi'</v>
      </c>
      <c r="G414">
        <f>VLOOKUP($B414,Miljö!$B$1:$J$479,MATCH("Primärenergifaktor ()",Miljö!$B$1:$J$1,0),FALSE)</f>
        <v>2</v>
      </c>
      <c r="H414">
        <f>VLOOKUP($B414,Miljö!$B$1:$J$479,MATCH("Koldioxidekvivalenter energiomvandling (g/kwh)",Miljö!$B$1:$J$1,0),FALSE)</f>
        <v>0</v>
      </c>
      <c r="I414">
        <f>VLOOKUP($B414,Miljö!$B$1:$J$479,MATCH("Fossilandel för ursprungspecificerad el ()",Miljö!$B$1:$J$1,0),FALSE)</f>
        <v>0</v>
      </c>
      <c r="J414">
        <f>VLOOKUP($B414,Miljö!$B$1:$J$479,MATCH("Kärnkraftsandel för ursprungsspecificerad el ()",Miljö!$B$1:$J$1,0),FALSE)</f>
        <v>0</v>
      </c>
      <c r="L414">
        <f>VLOOKUP($B414,Totalt!$B$1:$BU$501,MATCH("total el",Totalt!$B$1:$BU$1,0),FALSE)</f>
        <v>0.123</v>
      </c>
      <c r="N414" s="291">
        <f t="shared" si="24"/>
        <v>0.246</v>
      </c>
      <c r="O414" s="291">
        <f t="shared" si="25"/>
        <v>0</v>
      </c>
      <c r="P414" s="291">
        <f t="shared" si="26"/>
        <v>0</v>
      </c>
      <c r="Q414" s="291">
        <f t="shared" si="27"/>
        <v>0</v>
      </c>
    </row>
    <row r="415" spans="1:17" x14ac:dyDescent="0.25">
      <c r="A415" s="2" t="s">
        <v>608</v>
      </c>
      <c r="B415" s="2" t="s">
        <v>614</v>
      </c>
      <c r="C415" t="str">
        <f>VLOOKUP($B415,Totalt!$B$1:$BU$501,MATCH("Kvalitetsgranskad:",Totalt!$B$1:$BU$1,0),FALSE)</f>
        <v>Ja</v>
      </c>
      <c r="E415" t="str">
        <f>VLOOKUP($B415,Miljö!$B$1:$AG$479,MATCH(E$1,Miljö!$B$1:$AK$1,0),FALSE)</f>
        <v>Ja</v>
      </c>
      <c r="F415" t="str">
        <f>VLOOKUP($B415,Miljö!$B$1:$J$479,MATCH("Typ av ursprungsspecificerad el   (Om inget värde anges används Nordisk residualmix, se inforuta) ()",Miljö!$B$1:$J$1,0),FALSE)</f>
        <v>'bioel'</v>
      </c>
      <c r="G415">
        <f>VLOOKUP($B415,Miljö!$B$1:$J$479,MATCH("Primärenergifaktor ()",Miljö!$B$1:$J$1,0),FALSE)</f>
        <v>2</v>
      </c>
      <c r="H415">
        <f>VLOOKUP($B415,Miljö!$B$1:$J$479,MATCH("Koldioxidekvivalenter energiomvandling (g/kwh)",Miljö!$B$1:$J$1,0),FALSE)</f>
        <v>0</v>
      </c>
      <c r="I415">
        <f>VLOOKUP($B415,Miljö!$B$1:$J$479,MATCH("Fossilandel för ursprungspecificerad el ()",Miljö!$B$1:$J$1,0),FALSE)</f>
        <v>0</v>
      </c>
      <c r="J415">
        <f>VLOOKUP($B415,Miljö!$B$1:$J$479,MATCH("Kärnkraftsandel för ursprungsspecificerad el ()",Miljö!$B$1:$J$1,0),FALSE)</f>
        <v>0</v>
      </c>
      <c r="L415">
        <f>VLOOKUP($B415,Totalt!$B$1:$BU$501,MATCH("total el",Totalt!$B$1:$BU$1,0),FALSE)</f>
        <v>2.1474199999999999</v>
      </c>
      <c r="N415" s="291">
        <f t="shared" si="24"/>
        <v>4.2948399999999998</v>
      </c>
      <c r="O415" s="291">
        <f t="shared" si="25"/>
        <v>0</v>
      </c>
      <c r="P415" s="291">
        <f t="shared" si="26"/>
        <v>0</v>
      </c>
      <c r="Q415" s="291">
        <f t="shared" si="27"/>
        <v>0</v>
      </c>
    </row>
    <row r="416" spans="1:17" x14ac:dyDescent="0.25">
      <c r="A416" s="2" t="s">
        <v>608</v>
      </c>
      <c r="B416" s="2" t="s">
        <v>615</v>
      </c>
      <c r="C416" t="str">
        <f>VLOOKUP($B416,Totalt!$B$1:$BU$501,MATCH("Kvalitetsgranskad:",Totalt!$B$1:$BU$1,0),FALSE)</f>
        <v>Ja</v>
      </c>
      <c r="E416" t="str">
        <f>VLOOKUP($B416,Miljö!$B$1:$AG$479,MATCH(E$1,Miljö!$B$1:$AK$1,0),FALSE)</f>
        <v>Ja</v>
      </c>
      <c r="F416" t="str">
        <f>VLOOKUP($B416,Miljö!$B$1:$J$479,MATCH("Typ av ursprungsspecificerad el   (Om inget värde anges används Nordisk residualmix, se inforuta) ()",Miljö!$B$1:$J$1,0),FALSE)</f>
        <v>'bioel'</v>
      </c>
      <c r="G416">
        <f>VLOOKUP($B416,Miljö!$B$1:$J$479,MATCH("Primärenergifaktor ()",Miljö!$B$1:$J$1,0),FALSE)</f>
        <v>2</v>
      </c>
      <c r="H416">
        <f>VLOOKUP($B416,Miljö!$B$1:$J$479,MATCH("Koldioxidekvivalenter energiomvandling (g/kwh)",Miljö!$B$1:$J$1,0),FALSE)</f>
        <v>0</v>
      </c>
      <c r="I416">
        <f>VLOOKUP($B416,Miljö!$B$1:$J$479,MATCH("Fossilandel för ursprungspecificerad el ()",Miljö!$B$1:$J$1,0),FALSE)</f>
        <v>0</v>
      </c>
      <c r="J416">
        <f>VLOOKUP($B416,Miljö!$B$1:$J$479,MATCH("Kärnkraftsandel för ursprungsspecificerad el ()",Miljö!$B$1:$J$1,0),FALSE)</f>
        <v>0</v>
      </c>
      <c r="L416">
        <f>VLOOKUP($B416,Totalt!$B$1:$BU$501,MATCH("total el",Totalt!$B$1:$BU$1,0),FALSE)</f>
        <v>3.6006100000000001</v>
      </c>
      <c r="N416" s="291">
        <f t="shared" si="24"/>
        <v>7.2012200000000002</v>
      </c>
      <c r="O416" s="291">
        <f t="shared" si="25"/>
        <v>0</v>
      </c>
      <c r="P416" s="291">
        <f t="shared" si="26"/>
        <v>0</v>
      </c>
      <c r="Q416" s="291">
        <f t="shared" si="27"/>
        <v>0</v>
      </c>
    </row>
    <row r="417" spans="1:17" x14ac:dyDescent="0.25">
      <c r="A417" s="2" t="s">
        <v>608</v>
      </c>
      <c r="B417" s="2" t="s">
        <v>616</v>
      </c>
      <c r="C417" t="str">
        <f>VLOOKUP($B417,Totalt!$B$1:$BU$501,MATCH("Kvalitetsgranskad:",Totalt!$B$1:$BU$1,0),FALSE)</f>
        <v>Ja</v>
      </c>
      <c r="E417" t="str">
        <f>VLOOKUP($B417,Miljö!$B$1:$AG$479,MATCH(E$1,Miljö!$B$1:$AK$1,0),FALSE)</f>
        <v>Ja</v>
      </c>
      <c r="F417" t="str">
        <f>VLOOKUP($B417,Miljö!$B$1:$J$479,MATCH("Typ av ursprungsspecificerad el   (Om inget värde anges används Nordisk residualmix, se inforuta) ()",Miljö!$B$1:$J$1,0),FALSE)</f>
        <v>'Bio energi'</v>
      </c>
      <c r="G417">
        <f>VLOOKUP($B417,Miljö!$B$1:$J$479,MATCH("Primärenergifaktor ()",Miljö!$B$1:$J$1,0),FALSE)</f>
        <v>2</v>
      </c>
      <c r="H417">
        <f>VLOOKUP($B417,Miljö!$B$1:$J$479,MATCH("Koldioxidekvivalenter energiomvandling (g/kwh)",Miljö!$B$1:$J$1,0),FALSE)</f>
        <v>0</v>
      </c>
      <c r="I417">
        <f>VLOOKUP($B417,Miljö!$B$1:$J$479,MATCH("Fossilandel för ursprungspecificerad el ()",Miljö!$B$1:$J$1,0),FALSE)</f>
        <v>0</v>
      </c>
      <c r="J417">
        <f>VLOOKUP($B417,Miljö!$B$1:$J$479,MATCH("Kärnkraftsandel för ursprungsspecificerad el ()",Miljö!$B$1:$J$1,0),FALSE)</f>
        <v>0</v>
      </c>
      <c r="L417">
        <f>VLOOKUP($B417,Totalt!$B$1:$BU$501,MATCH("total el",Totalt!$B$1:$BU$1,0),FALSE)</f>
        <v>0.85799999999999998</v>
      </c>
      <c r="N417" s="291">
        <f t="shared" si="24"/>
        <v>1.716</v>
      </c>
      <c r="O417" s="291">
        <f t="shared" si="25"/>
        <v>0</v>
      </c>
      <c r="P417" s="291">
        <f t="shared" si="26"/>
        <v>0</v>
      </c>
      <c r="Q417" s="291">
        <f t="shared" si="27"/>
        <v>0</v>
      </c>
    </row>
    <row r="418" spans="1:17" x14ac:dyDescent="0.25">
      <c r="A418" s="2" t="s">
        <v>608</v>
      </c>
      <c r="B418" s="2" t="s">
        <v>617</v>
      </c>
      <c r="C418" t="str">
        <f>VLOOKUP($B418,Totalt!$B$1:$BU$501,MATCH("Kvalitetsgranskad:",Totalt!$B$1:$BU$1,0),FALSE)</f>
        <v>Ja</v>
      </c>
      <c r="E418" t="str">
        <f>VLOOKUP($B418,Miljö!$B$1:$AG$479,MATCH(E$1,Miljö!$B$1:$AK$1,0),FALSE)</f>
        <v>Ja</v>
      </c>
      <c r="F418" t="str">
        <f>VLOOKUP($B418,Miljö!$B$1:$J$479,MATCH("Typ av ursprungsspecificerad el   (Om inget värde anges används Nordisk residualmix, se inforuta) ()",Miljö!$B$1:$J$1,0),FALSE)</f>
        <v>'bioel'</v>
      </c>
      <c r="G418">
        <f>VLOOKUP($B418,Miljö!$B$1:$J$479,MATCH("Primärenergifaktor ()",Miljö!$B$1:$J$1,0),FALSE)</f>
        <v>2</v>
      </c>
      <c r="H418">
        <f>VLOOKUP($B418,Miljö!$B$1:$J$479,MATCH("Koldioxidekvivalenter energiomvandling (g/kwh)",Miljö!$B$1:$J$1,0),FALSE)</f>
        <v>0</v>
      </c>
      <c r="I418">
        <f>VLOOKUP($B418,Miljö!$B$1:$J$479,MATCH("Fossilandel för ursprungspecificerad el ()",Miljö!$B$1:$J$1,0),FALSE)</f>
        <v>0</v>
      </c>
      <c r="J418">
        <f>VLOOKUP($B418,Miljö!$B$1:$J$479,MATCH("Kärnkraftsandel för ursprungsspecificerad el ()",Miljö!$B$1:$J$1,0),FALSE)</f>
        <v>0</v>
      </c>
      <c r="L418">
        <f>VLOOKUP($B418,Totalt!$B$1:$BU$501,MATCH("total el",Totalt!$B$1:$BU$1,0),FALSE)</f>
        <v>7.0000000000000007E-2</v>
      </c>
      <c r="N418" s="291">
        <f t="shared" si="24"/>
        <v>0.14000000000000001</v>
      </c>
      <c r="O418" s="291">
        <f t="shared" si="25"/>
        <v>0</v>
      </c>
      <c r="P418" s="291">
        <f t="shared" si="26"/>
        <v>0</v>
      </c>
      <c r="Q418" s="291">
        <f t="shared" si="27"/>
        <v>0</v>
      </c>
    </row>
    <row r="419" spans="1:17" x14ac:dyDescent="0.25">
      <c r="A419" s="2" t="s">
        <v>608</v>
      </c>
      <c r="B419" s="2" t="s">
        <v>618</v>
      </c>
      <c r="C419" t="str">
        <f>VLOOKUP($B419,Totalt!$B$1:$BU$501,MATCH("Kvalitetsgranskad:",Totalt!$B$1:$BU$1,0),FALSE)</f>
        <v>Ja</v>
      </c>
      <c r="E419" t="str">
        <f>VLOOKUP($B419,Miljö!$B$1:$AG$479,MATCH(E$1,Miljö!$B$1:$AK$1,0),FALSE)</f>
        <v>Ja</v>
      </c>
      <c r="F419" t="str">
        <f>VLOOKUP($B419,Miljö!$B$1:$J$479,MATCH("Typ av ursprungsspecificerad el   (Om inget värde anges används Nordisk residualmix, se inforuta) ()",Miljö!$B$1:$J$1,0),FALSE)</f>
        <v>'Bio energi'</v>
      </c>
      <c r="G419">
        <f>VLOOKUP($B419,Miljö!$B$1:$J$479,MATCH("Primärenergifaktor ()",Miljö!$B$1:$J$1,0),FALSE)</f>
        <v>2</v>
      </c>
      <c r="H419">
        <f>VLOOKUP($B419,Miljö!$B$1:$J$479,MATCH("Koldioxidekvivalenter energiomvandling (g/kwh)",Miljö!$B$1:$J$1,0),FALSE)</f>
        <v>0</v>
      </c>
      <c r="I419">
        <f>VLOOKUP($B419,Miljö!$B$1:$J$479,MATCH("Fossilandel för ursprungspecificerad el ()",Miljö!$B$1:$J$1,0),FALSE)</f>
        <v>0</v>
      </c>
      <c r="J419">
        <f>VLOOKUP($B419,Miljö!$B$1:$J$479,MATCH("Kärnkraftsandel för ursprungsspecificerad el ()",Miljö!$B$1:$J$1,0),FALSE)</f>
        <v>0</v>
      </c>
      <c r="L419">
        <f>VLOOKUP($B419,Totalt!$B$1:$BU$501,MATCH("total el",Totalt!$B$1:$BU$1,0),FALSE)</f>
        <v>0.32500000000000001</v>
      </c>
      <c r="N419" s="291">
        <f t="shared" si="24"/>
        <v>0.65</v>
      </c>
      <c r="O419" s="291">
        <f t="shared" si="25"/>
        <v>0</v>
      </c>
      <c r="P419" s="291">
        <f t="shared" si="26"/>
        <v>0</v>
      </c>
      <c r="Q419" s="291">
        <f t="shared" si="27"/>
        <v>0</v>
      </c>
    </row>
    <row r="420" spans="1:17" x14ac:dyDescent="0.25">
      <c r="A420" s="2" t="s">
        <v>608</v>
      </c>
      <c r="B420" s="2" t="s">
        <v>619</v>
      </c>
      <c r="C420" t="str">
        <f>VLOOKUP($B420,Totalt!$B$1:$BU$501,MATCH("Kvalitetsgranskad:",Totalt!$B$1:$BU$1,0),FALSE)</f>
        <v>Ja</v>
      </c>
      <c r="E420" t="str">
        <f>VLOOKUP($B420,Miljö!$B$1:$AG$479,MATCH(E$1,Miljö!$B$1:$AK$1,0),FALSE)</f>
        <v>Ja</v>
      </c>
      <c r="F420" t="str">
        <f>VLOOKUP($B420,Miljö!$B$1:$J$479,MATCH("Typ av ursprungsspecificerad el   (Om inget värde anges används Nordisk residualmix, se inforuta) ()",Miljö!$B$1:$J$1,0),FALSE)</f>
        <v>'Bio energi'</v>
      </c>
      <c r="G420">
        <f>VLOOKUP($B420,Miljö!$B$1:$J$479,MATCH("Primärenergifaktor ()",Miljö!$B$1:$J$1,0),FALSE)</f>
        <v>2</v>
      </c>
      <c r="H420">
        <f>VLOOKUP($B420,Miljö!$B$1:$J$479,MATCH("Koldioxidekvivalenter energiomvandling (g/kwh)",Miljö!$B$1:$J$1,0),FALSE)</f>
        <v>0</v>
      </c>
      <c r="I420">
        <f>VLOOKUP($B420,Miljö!$B$1:$J$479,MATCH("Fossilandel för ursprungspecificerad el ()",Miljö!$B$1:$J$1,0),FALSE)</f>
        <v>0</v>
      </c>
      <c r="J420">
        <f>VLOOKUP($B420,Miljö!$B$1:$J$479,MATCH("Kärnkraftsandel för ursprungsspecificerad el ()",Miljö!$B$1:$J$1,0),FALSE)</f>
        <v>0</v>
      </c>
      <c r="L420">
        <f>VLOOKUP($B420,Totalt!$B$1:$BU$501,MATCH("total el",Totalt!$B$1:$BU$1,0),FALSE)</f>
        <v>2.403</v>
      </c>
      <c r="N420" s="291">
        <f t="shared" si="24"/>
        <v>4.806</v>
      </c>
      <c r="O420" s="291">
        <f t="shared" si="25"/>
        <v>0</v>
      </c>
      <c r="P420" s="291">
        <f t="shared" si="26"/>
        <v>0</v>
      </c>
      <c r="Q420" s="291">
        <f t="shared" si="27"/>
        <v>0</v>
      </c>
    </row>
    <row r="421" spans="1:17" x14ac:dyDescent="0.25">
      <c r="A421" s="2" t="s">
        <v>608</v>
      </c>
      <c r="B421" s="2" t="s">
        <v>620</v>
      </c>
      <c r="C421" t="str">
        <f>VLOOKUP($B421,Totalt!$B$1:$BU$501,MATCH("Kvalitetsgranskad:",Totalt!$B$1:$BU$1,0),FALSE)</f>
        <v>Nej</v>
      </c>
      <c r="E421" t="str">
        <f>VLOOKUP($B421,Miljö!$B$1:$AG$479,MATCH(E$1,Miljö!$B$1:$AK$1,0),FALSE)</f>
        <v>Nej</v>
      </c>
      <c r="F421" t="str">
        <f>VLOOKUP($B421,Miljö!$B$1:$J$479,MATCH("Typ av ursprungsspecificerad el   (Om inget värde anges används Nordisk residualmix, se inforuta) ()",Miljö!$B$1:$J$1,0),FALSE)</f>
        <v>-</v>
      </c>
      <c r="G421" t="str">
        <f>VLOOKUP($B421,Miljö!$B$1:$J$479,MATCH("Primärenergifaktor ()",Miljö!$B$1:$J$1,0),FALSE)</f>
        <v>-</v>
      </c>
      <c r="H421" t="str">
        <f>VLOOKUP($B421,Miljö!$B$1:$J$479,MATCH("Koldioxidekvivalenter energiomvandling (g/kwh)",Miljö!$B$1:$J$1,0),FALSE)</f>
        <v>-</v>
      </c>
      <c r="I421" t="str">
        <f>VLOOKUP($B421,Miljö!$B$1:$J$479,MATCH("Fossilandel för ursprungspecificerad el ()",Miljö!$B$1:$J$1,0),FALSE)</f>
        <v>-</v>
      </c>
      <c r="J421" t="str">
        <f>VLOOKUP($B421,Miljö!$B$1:$J$479,MATCH("Kärnkraftsandel för ursprungsspecificerad el ()",Miljö!$B$1:$J$1,0),FALSE)</f>
        <v>-</v>
      </c>
      <c r="L421">
        <f>VLOOKUP($B421,Totalt!$B$1:$BU$501,MATCH("total el",Totalt!$B$1:$BU$1,0),FALSE)</f>
        <v>0</v>
      </c>
      <c r="N421" s="291" t="str">
        <f t="shared" si="24"/>
        <v/>
      </c>
      <c r="O421" s="291" t="str">
        <f t="shared" si="25"/>
        <v/>
      </c>
      <c r="P421" s="291" t="str">
        <f t="shared" si="26"/>
        <v/>
      </c>
      <c r="Q421" s="291" t="str">
        <f t="shared" si="27"/>
        <v/>
      </c>
    </row>
    <row r="422" spans="1:17" x14ac:dyDescent="0.25">
      <c r="A422" s="2" t="s">
        <v>608</v>
      </c>
      <c r="B422" s="2" t="s">
        <v>621</v>
      </c>
      <c r="C422" t="str">
        <f>VLOOKUP($B422,Totalt!$B$1:$BU$501,MATCH("Kvalitetsgranskad:",Totalt!$B$1:$BU$1,0),FALSE)</f>
        <v>Ja</v>
      </c>
      <c r="E422" t="str">
        <f>VLOOKUP($B422,Miljö!$B$1:$AG$479,MATCH(E$1,Miljö!$B$1:$AK$1,0),FALSE)</f>
        <v>Ja</v>
      </c>
      <c r="F422" t="str">
        <f>VLOOKUP($B422,Miljö!$B$1:$J$479,MATCH("Typ av ursprungsspecificerad el   (Om inget värde anges används Nordisk residualmix, se inforuta) ()",Miljö!$B$1:$J$1,0),FALSE)</f>
        <v>'Bio energi'</v>
      </c>
      <c r="G422">
        <f>VLOOKUP($B422,Miljö!$B$1:$J$479,MATCH("Primärenergifaktor ()",Miljö!$B$1:$J$1,0),FALSE)</f>
        <v>2</v>
      </c>
      <c r="H422">
        <f>VLOOKUP($B422,Miljö!$B$1:$J$479,MATCH("Koldioxidekvivalenter energiomvandling (g/kwh)",Miljö!$B$1:$J$1,0),FALSE)</f>
        <v>0</v>
      </c>
      <c r="I422">
        <f>VLOOKUP($B422,Miljö!$B$1:$J$479,MATCH("Fossilandel för ursprungspecificerad el ()",Miljö!$B$1:$J$1,0),FALSE)</f>
        <v>0</v>
      </c>
      <c r="J422">
        <f>VLOOKUP($B422,Miljö!$B$1:$J$479,MATCH("Kärnkraftsandel för ursprungsspecificerad el ()",Miljö!$B$1:$J$1,0),FALSE)</f>
        <v>0</v>
      </c>
      <c r="L422">
        <f>VLOOKUP($B422,Totalt!$B$1:$BU$501,MATCH("total el",Totalt!$B$1:$BU$1,0),FALSE)</f>
        <v>5.1630000000000002E-2</v>
      </c>
      <c r="N422" s="291">
        <f t="shared" si="24"/>
        <v>0.10326</v>
      </c>
      <c r="O422" s="291">
        <f t="shared" si="25"/>
        <v>0</v>
      </c>
      <c r="P422" s="291">
        <f t="shared" si="26"/>
        <v>0</v>
      </c>
      <c r="Q422" s="291">
        <f t="shared" si="27"/>
        <v>0</v>
      </c>
    </row>
    <row r="423" spans="1:17" x14ac:dyDescent="0.25">
      <c r="A423" s="2" t="s">
        <v>608</v>
      </c>
      <c r="B423" s="2" t="s">
        <v>622</v>
      </c>
      <c r="C423" t="str">
        <f>VLOOKUP($B423,Totalt!$B$1:$BU$501,MATCH("Kvalitetsgranskad:",Totalt!$B$1:$BU$1,0),FALSE)</f>
        <v>Ja</v>
      </c>
      <c r="E423" t="str">
        <f>VLOOKUP($B423,Miljö!$B$1:$AG$479,MATCH(E$1,Miljö!$B$1:$AK$1,0),FALSE)</f>
        <v>Ja</v>
      </c>
      <c r="F423" t="str">
        <f>VLOOKUP($B423,Miljö!$B$1:$J$479,MATCH("Typ av ursprungsspecificerad el   (Om inget värde anges används Nordisk residualmix, se inforuta) ()",Miljö!$B$1:$J$1,0),FALSE)</f>
        <v>'Bio energi'</v>
      </c>
      <c r="G423">
        <f>VLOOKUP($B423,Miljö!$B$1:$J$479,MATCH("Primärenergifaktor ()",Miljö!$B$1:$J$1,0),FALSE)</f>
        <v>2</v>
      </c>
      <c r="H423">
        <f>VLOOKUP($B423,Miljö!$B$1:$J$479,MATCH("Koldioxidekvivalenter energiomvandling (g/kwh)",Miljö!$B$1:$J$1,0),FALSE)</f>
        <v>0</v>
      </c>
      <c r="I423">
        <f>VLOOKUP($B423,Miljö!$B$1:$J$479,MATCH("Fossilandel för ursprungspecificerad el ()",Miljö!$B$1:$J$1,0),FALSE)</f>
        <v>0</v>
      </c>
      <c r="J423">
        <f>VLOOKUP($B423,Miljö!$B$1:$J$479,MATCH("Kärnkraftsandel för ursprungsspecificerad el ()",Miljö!$B$1:$J$1,0),FALSE)</f>
        <v>0</v>
      </c>
      <c r="L423">
        <f>VLOOKUP($B423,Totalt!$B$1:$BU$501,MATCH("total el",Totalt!$B$1:$BU$1,0),FALSE)</f>
        <v>0.63600000000000001</v>
      </c>
      <c r="N423" s="291">
        <f t="shared" si="24"/>
        <v>1.272</v>
      </c>
      <c r="O423" s="291">
        <f t="shared" si="25"/>
        <v>0</v>
      </c>
      <c r="P423" s="291">
        <f t="shared" si="26"/>
        <v>0</v>
      </c>
      <c r="Q423" s="291">
        <f t="shared" si="27"/>
        <v>0</v>
      </c>
    </row>
    <row r="424" spans="1:17" x14ac:dyDescent="0.25">
      <c r="A424" s="2" t="s">
        <v>608</v>
      </c>
      <c r="B424" s="2" t="s">
        <v>623</v>
      </c>
      <c r="C424" t="str">
        <f>VLOOKUP($B424,Totalt!$B$1:$BU$501,MATCH("Kvalitetsgranskad:",Totalt!$B$1:$BU$1,0),FALSE)</f>
        <v>Ja</v>
      </c>
      <c r="E424" t="str">
        <f>VLOOKUP($B424,Miljö!$B$1:$AG$479,MATCH(E$1,Miljö!$B$1:$AK$1,0),FALSE)</f>
        <v>Ja</v>
      </c>
      <c r="F424" t="str">
        <f>VLOOKUP($B424,Miljö!$B$1:$J$479,MATCH("Typ av ursprungsspecificerad el   (Om inget värde anges används Nordisk residualmix, se inforuta) ()",Miljö!$B$1:$J$1,0),FALSE)</f>
        <v>'bioel'</v>
      </c>
      <c r="G424">
        <f>VLOOKUP($B424,Miljö!$B$1:$J$479,MATCH("Primärenergifaktor ()",Miljö!$B$1:$J$1,0),FALSE)</f>
        <v>2</v>
      </c>
      <c r="H424">
        <f>VLOOKUP($B424,Miljö!$B$1:$J$479,MATCH("Koldioxidekvivalenter energiomvandling (g/kwh)",Miljö!$B$1:$J$1,0),FALSE)</f>
        <v>0</v>
      </c>
      <c r="I424">
        <f>VLOOKUP($B424,Miljö!$B$1:$J$479,MATCH("Fossilandel för ursprungspecificerad el ()",Miljö!$B$1:$J$1,0),FALSE)</f>
        <v>0</v>
      </c>
      <c r="J424">
        <f>VLOOKUP($B424,Miljö!$B$1:$J$479,MATCH("Kärnkraftsandel för ursprungsspecificerad el ()",Miljö!$B$1:$J$1,0),FALSE)</f>
        <v>0</v>
      </c>
      <c r="L424">
        <f>VLOOKUP($B424,Totalt!$B$1:$BU$501,MATCH("total el",Totalt!$B$1:$BU$1,0),FALSE)</f>
        <v>0.105</v>
      </c>
      <c r="N424" s="291">
        <f t="shared" si="24"/>
        <v>0.21</v>
      </c>
      <c r="O424" s="291">
        <f t="shared" si="25"/>
        <v>0</v>
      </c>
      <c r="P424" s="291">
        <f t="shared" si="26"/>
        <v>0</v>
      </c>
      <c r="Q424" s="291">
        <f t="shared" si="27"/>
        <v>0</v>
      </c>
    </row>
    <row r="425" spans="1:17" x14ac:dyDescent="0.25">
      <c r="A425" s="2" t="s">
        <v>608</v>
      </c>
      <c r="B425" s="2" t="s">
        <v>624</v>
      </c>
      <c r="C425" t="str">
        <f>VLOOKUP($B425,Totalt!$B$1:$BU$501,MATCH("Kvalitetsgranskad:",Totalt!$B$1:$BU$1,0),FALSE)</f>
        <v>Ja</v>
      </c>
      <c r="E425" t="str">
        <f>VLOOKUP($B425,Miljö!$B$1:$AG$479,MATCH(E$1,Miljö!$B$1:$AK$1,0),FALSE)</f>
        <v>Ja</v>
      </c>
      <c r="F425" t="str">
        <f>VLOOKUP($B425,Miljö!$B$1:$J$479,MATCH("Typ av ursprungsspecificerad el   (Om inget värde anges används Nordisk residualmix, se inforuta) ()",Miljö!$B$1:$J$1,0),FALSE)</f>
        <v>'Bioenergi'</v>
      </c>
      <c r="G425">
        <f>VLOOKUP($B425,Miljö!$B$1:$J$479,MATCH("Primärenergifaktor ()",Miljö!$B$1:$J$1,0),FALSE)</f>
        <v>2</v>
      </c>
      <c r="H425">
        <f>VLOOKUP($B425,Miljö!$B$1:$J$479,MATCH("Koldioxidekvivalenter energiomvandling (g/kwh)",Miljö!$B$1:$J$1,0),FALSE)</f>
        <v>0</v>
      </c>
      <c r="I425">
        <f>VLOOKUP($B425,Miljö!$B$1:$J$479,MATCH("Fossilandel för ursprungspecificerad el ()",Miljö!$B$1:$J$1,0),FALSE)</f>
        <v>0</v>
      </c>
      <c r="J425">
        <f>VLOOKUP($B425,Miljö!$B$1:$J$479,MATCH("Kärnkraftsandel för ursprungsspecificerad el ()",Miljö!$B$1:$J$1,0),FALSE)</f>
        <v>0</v>
      </c>
      <c r="L425">
        <f>VLOOKUP($B425,Totalt!$B$1:$BU$501,MATCH("total el",Totalt!$B$1:$BU$1,0),FALSE)</f>
        <v>2.6539799999999998</v>
      </c>
      <c r="N425" s="291">
        <f t="shared" si="24"/>
        <v>5.3079599999999996</v>
      </c>
      <c r="O425" s="291">
        <f t="shared" si="25"/>
        <v>0</v>
      </c>
      <c r="P425" s="291">
        <f t="shared" si="26"/>
        <v>0</v>
      </c>
      <c r="Q425" s="291">
        <f t="shared" si="27"/>
        <v>0</v>
      </c>
    </row>
    <row r="426" spans="1:17" x14ac:dyDescent="0.25">
      <c r="A426" s="2" t="s">
        <v>608</v>
      </c>
      <c r="B426" s="2" t="s">
        <v>625</v>
      </c>
      <c r="C426" t="str">
        <f>VLOOKUP($B426,Totalt!$B$1:$BU$501,MATCH("Kvalitetsgranskad:",Totalt!$B$1:$BU$1,0),FALSE)</f>
        <v>Nej</v>
      </c>
      <c r="E426" t="str">
        <f>VLOOKUP($B426,Miljö!$B$1:$AG$479,MATCH(E$1,Miljö!$B$1:$AK$1,0),FALSE)</f>
        <v>Nej</v>
      </c>
      <c r="F426" t="str">
        <f>VLOOKUP($B426,Miljö!$B$1:$J$479,MATCH("Typ av ursprungsspecificerad el   (Om inget värde anges används Nordisk residualmix, se inforuta) ()",Miljö!$B$1:$J$1,0),FALSE)</f>
        <v>-</v>
      </c>
      <c r="G426" t="str">
        <f>VLOOKUP($B426,Miljö!$B$1:$J$479,MATCH("Primärenergifaktor ()",Miljö!$B$1:$J$1,0),FALSE)</f>
        <v>-</v>
      </c>
      <c r="H426" t="str">
        <f>VLOOKUP($B426,Miljö!$B$1:$J$479,MATCH("Koldioxidekvivalenter energiomvandling (g/kwh)",Miljö!$B$1:$J$1,0),FALSE)</f>
        <v>-</v>
      </c>
      <c r="I426" t="str">
        <f>VLOOKUP($B426,Miljö!$B$1:$J$479,MATCH("Fossilandel för ursprungspecificerad el ()",Miljö!$B$1:$J$1,0),FALSE)</f>
        <v>-</v>
      </c>
      <c r="J426" t="str">
        <f>VLOOKUP($B426,Miljö!$B$1:$J$479,MATCH("Kärnkraftsandel för ursprungsspecificerad el ()",Miljö!$B$1:$J$1,0),FALSE)</f>
        <v>-</v>
      </c>
      <c r="L426">
        <f>VLOOKUP($B426,Totalt!$B$1:$BU$501,MATCH("total el",Totalt!$B$1:$BU$1,0),FALSE)</f>
        <v>0</v>
      </c>
      <c r="N426" s="291" t="str">
        <f t="shared" si="24"/>
        <v/>
      </c>
      <c r="O426" s="291" t="str">
        <f t="shared" si="25"/>
        <v/>
      </c>
      <c r="P426" s="291" t="str">
        <f t="shared" si="26"/>
        <v/>
      </c>
      <c r="Q426" s="291" t="str">
        <f t="shared" si="27"/>
        <v/>
      </c>
    </row>
    <row r="427" spans="1:17" x14ac:dyDescent="0.25">
      <c r="A427" s="2" t="s">
        <v>626</v>
      </c>
      <c r="B427" s="2" t="s">
        <v>627</v>
      </c>
      <c r="C427" t="str">
        <f>VLOOKUP($B427,Totalt!$B$1:$BU$501,MATCH("Kvalitetsgranskad:",Totalt!$B$1:$BU$1,0),FALSE)</f>
        <v>Ja</v>
      </c>
      <c r="E427" t="str">
        <f>VLOOKUP($B427,Miljö!$B$1:$AG$479,MATCH(E$1,Miljö!$B$1:$AK$1,0),FALSE)</f>
        <v>Ja</v>
      </c>
      <c r="F427" t="str">
        <f>VLOOKUP($B427,Miljö!$B$1:$J$479,MATCH("Typ av ursprungsspecificerad el   (Om inget värde anges används Nordisk residualmix, se inforuta) ()",Miljö!$B$1:$J$1,0),FALSE)</f>
        <v>'Vattenkraft'</v>
      </c>
      <c r="G427">
        <f>VLOOKUP($B427,Miljö!$B$1:$J$479,MATCH("Primärenergifaktor ()",Miljö!$B$1:$J$1,0),FALSE)</f>
        <v>1.1000000000000001</v>
      </c>
      <c r="H427">
        <f>VLOOKUP($B427,Miljö!$B$1:$J$479,MATCH("Koldioxidekvivalenter energiomvandling (g/kwh)",Miljö!$B$1:$J$1,0),FALSE)</f>
        <v>0</v>
      </c>
      <c r="I427">
        <f>VLOOKUP($B427,Miljö!$B$1:$J$479,MATCH("Fossilandel för ursprungspecificerad el ()",Miljö!$B$1:$J$1,0),FALSE)</f>
        <v>0</v>
      </c>
      <c r="J427">
        <f>VLOOKUP($B427,Miljö!$B$1:$J$479,MATCH("Kärnkraftsandel för ursprungsspecificerad el ()",Miljö!$B$1:$J$1,0),FALSE)</f>
        <v>0</v>
      </c>
      <c r="L427">
        <f>VLOOKUP($B427,Totalt!$B$1:$BU$501,MATCH("total el",Totalt!$B$1:$BU$1,0),FALSE)</f>
        <v>0.27644999999999997</v>
      </c>
      <c r="N427" s="291">
        <f t="shared" si="24"/>
        <v>0.304095</v>
      </c>
      <c r="O427" s="291">
        <f t="shared" si="25"/>
        <v>0</v>
      </c>
      <c r="P427" s="291">
        <f t="shared" si="26"/>
        <v>0</v>
      </c>
      <c r="Q427" s="291">
        <f t="shared" si="27"/>
        <v>0</v>
      </c>
    </row>
    <row r="428" spans="1:17" x14ac:dyDescent="0.25">
      <c r="A428" s="2" t="s">
        <v>626</v>
      </c>
      <c r="B428" s="2" t="s">
        <v>628</v>
      </c>
      <c r="C428" t="str">
        <f>VLOOKUP($B428,Totalt!$B$1:$BU$501,MATCH("Kvalitetsgranskad:",Totalt!$B$1:$BU$1,0),FALSE)</f>
        <v>Ja</v>
      </c>
      <c r="E428" t="str">
        <f>VLOOKUP($B428,Miljö!$B$1:$AG$479,MATCH(E$1,Miljö!$B$1:$AK$1,0),FALSE)</f>
        <v>Ja</v>
      </c>
      <c r="F428" t="str">
        <f>VLOOKUP($B428,Miljö!$B$1:$J$479,MATCH("Typ av ursprungsspecificerad el   (Om inget värde anges används Nordisk residualmix, se inforuta) ()",Miljö!$B$1:$J$1,0),FALSE)</f>
        <v>'Vindkraft och egen kraftvärme'</v>
      </c>
      <c r="G428">
        <f>VLOOKUP($B428,Miljö!$B$1:$J$479,MATCH("Primärenergifaktor ()",Miljö!$B$1:$J$1,0),FALSE)</f>
        <v>1.1000000000000001</v>
      </c>
      <c r="H428">
        <f>VLOOKUP($B428,Miljö!$B$1:$J$479,MATCH("Koldioxidekvivalenter energiomvandling (g/kwh)",Miljö!$B$1:$J$1,0),FALSE)</f>
        <v>0</v>
      </c>
      <c r="I428">
        <f>VLOOKUP($B428,Miljö!$B$1:$J$479,MATCH("Fossilandel för ursprungspecificerad el ()",Miljö!$B$1:$J$1,0),FALSE)</f>
        <v>0</v>
      </c>
      <c r="J428">
        <f>VLOOKUP($B428,Miljö!$B$1:$J$479,MATCH("Kärnkraftsandel för ursprungsspecificerad el ()",Miljö!$B$1:$J$1,0),FALSE)</f>
        <v>0</v>
      </c>
      <c r="L428">
        <f>VLOOKUP($B428,Totalt!$B$1:$BU$501,MATCH("total el",Totalt!$B$1:$BU$1,0),FALSE)</f>
        <v>4.6106699999999998</v>
      </c>
      <c r="N428" s="291">
        <f t="shared" si="24"/>
        <v>5.0717370000000006</v>
      </c>
      <c r="O428" s="291">
        <f t="shared" si="25"/>
        <v>0</v>
      </c>
      <c r="P428" s="291">
        <f t="shared" si="26"/>
        <v>0</v>
      </c>
      <c r="Q428" s="291">
        <f t="shared" si="27"/>
        <v>0</v>
      </c>
    </row>
    <row r="429" spans="1:17" x14ac:dyDescent="0.25">
      <c r="A429" s="2" t="s">
        <v>629</v>
      </c>
      <c r="B429" s="2" t="s">
        <v>630</v>
      </c>
      <c r="C429" t="str">
        <f>VLOOKUP($B429,Totalt!$B$1:$BU$501,MATCH("Kvalitetsgranskad:",Totalt!$B$1:$BU$1,0),FALSE)</f>
        <v>Ja</v>
      </c>
      <c r="E429" t="str">
        <f>VLOOKUP($B429,Miljö!$B$1:$AG$479,MATCH(E$1,Miljö!$B$1:$AK$1,0),FALSE)</f>
        <v>Ja</v>
      </c>
      <c r="F429" t="str">
        <f>VLOOKUP($B429,Miljö!$B$1:$J$479,MATCH("Typ av ursprungsspecificerad el   (Om inget värde anges används Nordisk residualmix, se inforuta) ()",Miljö!$B$1:$J$1,0),FALSE)</f>
        <v>'EPD Vattenfalls vindkraft'</v>
      </c>
      <c r="G429">
        <f>VLOOKUP($B429,Miljö!$B$1:$J$479,MATCH("Primärenergifaktor ()",Miljö!$B$1:$J$1,0),FALSE)</f>
        <v>0.05</v>
      </c>
      <c r="H429">
        <f>VLOOKUP($B429,Miljö!$B$1:$J$479,MATCH("Koldioxidekvivalenter energiomvandling (g/kwh)",Miljö!$B$1:$J$1,0),FALSE)</f>
        <v>0</v>
      </c>
      <c r="I429">
        <f>VLOOKUP($B429,Miljö!$B$1:$J$479,MATCH("Fossilandel för ursprungspecificerad el ()",Miljö!$B$1:$J$1,0),FALSE)</f>
        <v>0</v>
      </c>
      <c r="J429">
        <f>VLOOKUP($B429,Miljö!$B$1:$J$479,MATCH("Kärnkraftsandel för ursprungsspecificerad el ()",Miljö!$B$1:$J$1,0),FALSE)</f>
        <v>0</v>
      </c>
      <c r="L429">
        <f>VLOOKUP($B429,Totalt!$B$1:$BU$501,MATCH("total el",Totalt!$B$1:$BU$1,0),FALSE)</f>
        <v>4.3140000000000001</v>
      </c>
      <c r="N429" s="291">
        <f t="shared" si="24"/>
        <v>0.2157</v>
      </c>
      <c r="O429" s="291">
        <f t="shared" si="25"/>
        <v>0</v>
      </c>
      <c r="P429" s="291">
        <f t="shared" si="26"/>
        <v>0</v>
      </c>
      <c r="Q429" s="291">
        <f t="shared" si="27"/>
        <v>0</v>
      </c>
    </row>
    <row r="430" spans="1:17" x14ac:dyDescent="0.25">
      <c r="A430" s="2" t="s">
        <v>629</v>
      </c>
      <c r="B430" s="2" t="s">
        <v>631</v>
      </c>
      <c r="C430" t="str">
        <f>VLOOKUP($B430,Totalt!$B$1:$BU$501,MATCH("Kvalitetsgranskad:",Totalt!$B$1:$BU$1,0),FALSE)</f>
        <v>Ja</v>
      </c>
      <c r="E430" t="str">
        <f>VLOOKUP($B430,Miljö!$B$1:$AG$479,MATCH(E$1,Miljö!$B$1:$AK$1,0),FALSE)</f>
        <v>Ja</v>
      </c>
      <c r="F430" t="str">
        <f>VLOOKUP($B430,Miljö!$B$1:$J$479,MATCH("Typ av ursprungsspecificerad el   (Om inget värde anges används Nordisk residualmix, se inforuta) ()",Miljö!$B$1:$J$1,0),FALSE)</f>
        <v>'EPD Vattenfalls vindkraft'</v>
      </c>
      <c r="G430">
        <f>VLOOKUP($B430,Miljö!$B$1:$J$479,MATCH("Primärenergifaktor ()",Miljö!$B$1:$J$1,0),FALSE)</f>
        <v>0.05</v>
      </c>
      <c r="H430">
        <f>VLOOKUP($B430,Miljö!$B$1:$J$479,MATCH("Koldioxidekvivalenter energiomvandling (g/kwh)",Miljö!$B$1:$J$1,0),FALSE)</f>
        <v>0</v>
      </c>
      <c r="I430">
        <f>VLOOKUP($B430,Miljö!$B$1:$J$479,MATCH("Fossilandel för ursprungspecificerad el ()",Miljö!$B$1:$J$1,0),FALSE)</f>
        <v>0</v>
      </c>
      <c r="J430">
        <f>VLOOKUP($B430,Miljö!$B$1:$J$479,MATCH("Kärnkraftsandel för ursprungsspecificerad el ()",Miljö!$B$1:$J$1,0),FALSE)</f>
        <v>0</v>
      </c>
      <c r="L430">
        <f>VLOOKUP($B430,Totalt!$B$1:$BU$501,MATCH("total el",Totalt!$B$1:$BU$1,0),FALSE)</f>
        <v>0.36199999999999999</v>
      </c>
      <c r="N430" s="291">
        <f t="shared" si="24"/>
        <v>1.8100000000000002E-2</v>
      </c>
      <c r="O430" s="291">
        <f t="shared" si="25"/>
        <v>0</v>
      </c>
      <c r="P430" s="291">
        <f t="shared" si="26"/>
        <v>0</v>
      </c>
      <c r="Q430" s="291">
        <f t="shared" si="27"/>
        <v>0</v>
      </c>
    </row>
    <row r="431" spans="1:17" x14ac:dyDescent="0.25">
      <c r="A431" s="2" t="s">
        <v>629</v>
      </c>
      <c r="B431" s="2" t="s">
        <v>632</v>
      </c>
      <c r="C431" t="str">
        <f>VLOOKUP($B431,Totalt!$B$1:$BU$501,MATCH("Kvalitetsgranskad:",Totalt!$B$1:$BU$1,0),FALSE)</f>
        <v>Ja</v>
      </c>
      <c r="E431" t="str">
        <f>VLOOKUP($B431,Miljö!$B$1:$AG$479,MATCH(E$1,Miljö!$B$1:$AK$1,0),FALSE)</f>
        <v>Ja</v>
      </c>
      <c r="F431" t="str">
        <f>VLOOKUP($B431,Miljö!$B$1:$J$479,MATCH("Typ av ursprungsspecificerad el   (Om inget värde anges används Nordisk residualmix, se inforuta) ()",Miljö!$B$1:$J$1,0),FALSE)</f>
        <v>'EPD Vattenfalls vindkraft'</v>
      </c>
      <c r="G431">
        <f>VLOOKUP($B431,Miljö!$B$1:$J$479,MATCH("Primärenergifaktor ()",Miljö!$B$1:$J$1,0),FALSE)</f>
        <v>0.05</v>
      </c>
      <c r="H431">
        <f>VLOOKUP($B431,Miljö!$B$1:$J$479,MATCH("Koldioxidekvivalenter energiomvandling (g/kwh)",Miljö!$B$1:$J$1,0),FALSE)</f>
        <v>0</v>
      </c>
      <c r="I431">
        <f>VLOOKUP($B431,Miljö!$B$1:$J$479,MATCH("Fossilandel för ursprungspecificerad el ()",Miljö!$B$1:$J$1,0),FALSE)</f>
        <v>0</v>
      </c>
      <c r="J431">
        <f>VLOOKUP($B431,Miljö!$B$1:$J$479,MATCH("Kärnkraftsandel för ursprungsspecificerad el ()",Miljö!$B$1:$J$1,0),FALSE)</f>
        <v>0</v>
      </c>
      <c r="L431">
        <f>VLOOKUP($B431,Totalt!$B$1:$BU$501,MATCH("total el",Totalt!$B$1:$BU$1,0),FALSE)</f>
        <v>3.7809999999999997</v>
      </c>
      <c r="N431" s="291">
        <f t="shared" si="24"/>
        <v>0.18905</v>
      </c>
      <c r="O431" s="291">
        <f t="shared" si="25"/>
        <v>0</v>
      </c>
      <c r="P431" s="291">
        <f t="shared" si="26"/>
        <v>0</v>
      </c>
      <c r="Q431" s="291">
        <f t="shared" si="27"/>
        <v>0</v>
      </c>
    </row>
    <row r="432" spans="1:17" x14ac:dyDescent="0.25">
      <c r="A432" s="2" t="s">
        <v>629</v>
      </c>
      <c r="B432" s="2" t="s">
        <v>633</v>
      </c>
      <c r="C432" t="str">
        <f>VLOOKUP($B432,Totalt!$B$1:$BU$501,MATCH("Kvalitetsgranskad:",Totalt!$B$1:$BU$1,0),FALSE)</f>
        <v>Ja</v>
      </c>
      <c r="E432" t="str">
        <f>VLOOKUP($B432,Miljö!$B$1:$AG$479,MATCH(E$1,Miljö!$B$1:$AK$1,0),FALSE)</f>
        <v>Nej</v>
      </c>
      <c r="F432" t="str">
        <f>VLOOKUP($B432,Miljö!$B$1:$J$479,MATCH("Typ av ursprungsspecificerad el   (Om inget värde anges används Nordisk residualmix, se inforuta) ()",Miljö!$B$1:$J$1,0),FALSE)</f>
        <v>'Nordisk residualmix'</v>
      </c>
      <c r="G432">
        <f>VLOOKUP($B432,Miljö!$B$1:$J$479,MATCH("Primärenergifaktor ()",Miljö!$B$1:$J$1,0),FALSE)</f>
        <v>2.2400000000000002</v>
      </c>
      <c r="H432">
        <f>VLOOKUP($B432,Miljö!$B$1:$J$479,MATCH("Koldioxidekvivalenter energiomvandling (g/kwh)",Miljö!$B$1:$J$1,0),FALSE)</f>
        <v>350.5</v>
      </c>
      <c r="I432">
        <f>VLOOKUP($B432,Miljö!$B$1:$J$479,MATCH("Fossilandel för ursprungspecificerad el ()",Miljö!$B$1:$J$1,0),FALSE)</f>
        <v>0.48399999999999999</v>
      </c>
      <c r="J432">
        <f>VLOOKUP($B432,Miljö!$B$1:$J$479,MATCH("Kärnkraftsandel för ursprungsspecificerad el ()",Miljö!$B$1:$J$1,0),FALSE)</f>
        <v>0.35</v>
      </c>
      <c r="L432">
        <f>VLOOKUP($B432,Totalt!$B$1:$BU$501,MATCH("total el",Totalt!$B$1:$BU$1,0),FALSE)</f>
        <v>8.5000000000000006E-2</v>
      </c>
      <c r="N432" s="291">
        <f t="shared" si="24"/>
        <v>0.19040000000000004</v>
      </c>
      <c r="O432" s="291">
        <f t="shared" si="25"/>
        <v>29.7925</v>
      </c>
      <c r="P432" s="291">
        <f t="shared" si="26"/>
        <v>4.1140000000000003E-2</v>
      </c>
      <c r="Q432" s="291">
        <f t="shared" si="27"/>
        <v>2.9749999999999999E-2</v>
      </c>
    </row>
    <row r="433" spans="1:17" x14ac:dyDescent="0.25">
      <c r="A433" s="2" t="s">
        <v>634</v>
      </c>
      <c r="B433" s="2" t="s">
        <v>635</v>
      </c>
      <c r="C433" t="str">
        <f>VLOOKUP($B433,Totalt!$B$1:$BU$501,MATCH("Kvalitetsgranskad:",Totalt!$B$1:$BU$1,0),FALSE)</f>
        <v>Ja</v>
      </c>
      <c r="E433" t="str">
        <f>VLOOKUP($B433,Miljö!$B$1:$AG$479,MATCH(E$1,Miljö!$B$1:$AK$1,0),FALSE)</f>
        <v>Nej</v>
      </c>
      <c r="F433" t="str">
        <f>VLOOKUP($B433,Miljö!$B$1:$J$479,MATCH("Typ av ursprungsspecificerad el   (Om inget värde anges används Nordisk residualmix, se inforuta) ()",Miljö!$B$1:$J$1,0),FALSE)</f>
        <v>-</v>
      </c>
      <c r="G433">
        <f>VLOOKUP($B433,Miljö!$B$1:$J$479,MATCH("Primärenergifaktor ()",Miljö!$B$1:$J$1,0),FALSE)</f>
        <v>2.2400000000000002</v>
      </c>
      <c r="H433">
        <f>VLOOKUP($B433,Miljö!$B$1:$J$479,MATCH("Koldioxidekvivalenter energiomvandling (g/kwh)",Miljö!$B$1:$J$1,0),FALSE)</f>
        <v>350.5</v>
      </c>
      <c r="I433">
        <f>VLOOKUP($B433,Miljö!$B$1:$J$479,MATCH("Fossilandel för ursprungspecificerad el ()",Miljö!$B$1:$J$1,0),FALSE)</f>
        <v>0.48399999999999999</v>
      </c>
      <c r="J433">
        <f>VLOOKUP($B433,Miljö!$B$1:$J$479,MATCH("Kärnkraftsandel för ursprungsspecificerad el ()",Miljö!$B$1:$J$1,0),FALSE)</f>
        <v>0.35</v>
      </c>
      <c r="L433">
        <f>VLOOKUP($B433,Totalt!$B$1:$BU$501,MATCH("total el",Totalt!$B$1:$BU$1,0),FALSE)</f>
        <v>0.29699999999999999</v>
      </c>
      <c r="N433" s="291">
        <f t="shared" si="24"/>
        <v>0.66527999999999998</v>
      </c>
      <c r="O433" s="291">
        <f t="shared" si="25"/>
        <v>104.0985</v>
      </c>
      <c r="P433" s="291">
        <f t="shared" si="26"/>
        <v>0.14374799999999999</v>
      </c>
      <c r="Q433" s="291">
        <f t="shared" si="27"/>
        <v>0.10394999999999999</v>
      </c>
    </row>
    <row r="434" spans="1:17" x14ac:dyDescent="0.25">
      <c r="A434" s="2" t="s">
        <v>634</v>
      </c>
      <c r="B434" s="2" t="s">
        <v>636</v>
      </c>
      <c r="C434" t="str">
        <f>VLOOKUP($B434,Totalt!$B$1:$BU$501,MATCH("Kvalitetsgranskad:",Totalt!$B$1:$BU$1,0),FALSE)</f>
        <v>Ja</v>
      </c>
      <c r="E434" t="str">
        <f>VLOOKUP($B434,Miljö!$B$1:$AG$479,MATCH(E$1,Miljö!$B$1:$AK$1,0),FALSE)</f>
        <v>Nej</v>
      </c>
      <c r="F434" t="str">
        <f>VLOOKUP($B434,Miljö!$B$1:$J$479,MATCH("Typ av ursprungsspecificerad el   (Om inget värde anges används Nordisk residualmix, se inforuta) ()",Miljö!$B$1:$J$1,0),FALSE)</f>
        <v>'-'</v>
      </c>
      <c r="G434">
        <f>VLOOKUP($B434,Miljö!$B$1:$J$479,MATCH("Primärenergifaktor ()",Miljö!$B$1:$J$1,0),FALSE)</f>
        <v>2.2400000000000002</v>
      </c>
      <c r="H434">
        <f>VLOOKUP($B434,Miljö!$B$1:$J$479,MATCH("Koldioxidekvivalenter energiomvandling (g/kwh)",Miljö!$B$1:$J$1,0),FALSE)</f>
        <v>350.5</v>
      </c>
      <c r="I434">
        <f>VLOOKUP($B434,Miljö!$B$1:$J$479,MATCH("Fossilandel för ursprungspecificerad el ()",Miljö!$B$1:$J$1,0),FALSE)</f>
        <v>0.48399999999999999</v>
      </c>
      <c r="J434">
        <f>VLOOKUP($B434,Miljö!$B$1:$J$479,MATCH("Kärnkraftsandel för ursprungsspecificerad el ()",Miljö!$B$1:$J$1,0),FALSE)</f>
        <v>0.35</v>
      </c>
      <c r="L434">
        <f>VLOOKUP($B434,Totalt!$B$1:$BU$501,MATCH("total el",Totalt!$B$1:$BU$1,0),FALSE)</f>
        <v>0.89200000000000002</v>
      </c>
      <c r="N434" s="291">
        <f t="shared" si="24"/>
        <v>1.9980800000000003</v>
      </c>
      <c r="O434" s="291">
        <f t="shared" si="25"/>
        <v>312.64600000000002</v>
      </c>
      <c r="P434" s="291">
        <f t="shared" si="26"/>
        <v>0.431728</v>
      </c>
      <c r="Q434" s="291">
        <f t="shared" si="27"/>
        <v>0.31219999999999998</v>
      </c>
    </row>
    <row r="435" spans="1:17" x14ac:dyDescent="0.25">
      <c r="A435" s="2" t="s">
        <v>634</v>
      </c>
      <c r="B435" s="2" t="s">
        <v>637</v>
      </c>
      <c r="C435" t="str">
        <f>VLOOKUP($B435,Totalt!$B$1:$BU$501,MATCH("Kvalitetsgranskad:",Totalt!$B$1:$BU$1,0),FALSE)</f>
        <v>Ja</v>
      </c>
      <c r="E435" t="str">
        <f>VLOOKUP($B435,Miljö!$B$1:$AG$479,MATCH(E$1,Miljö!$B$1:$AK$1,0),FALSE)</f>
        <v>Nej</v>
      </c>
      <c r="F435" t="str">
        <f>VLOOKUP($B435,Miljö!$B$1:$J$479,MATCH("Typ av ursprungsspecificerad el   (Om inget värde anges används Nordisk residualmix, se inforuta) ()",Miljö!$B$1:$J$1,0),FALSE)</f>
        <v>'-'</v>
      </c>
      <c r="G435">
        <f>VLOOKUP($B435,Miljö!$B$1:$J$479,MATCH("Primärenergifaktor ()",Miljö!$B$1:$J$1,0),FALSE)</f>
        <v>2.2400000000000002</v>
      </c>
      <c r="H435">
        <f>VLOOKUP($B435,Miljö!$B$1:$J$479,MATCH("Koldioxidekvivalenter energiomvandling (g/kwh)",Miljö!$B$1:$J$1,0),FALSE)</f>
        <v>350.5</v>
      </c>
      <c r="I435">
        <f>VLOOKUP($B435,Miljö!$B$1:$J$479,MATCH("Fossilandel för ursprungspecificerad el ()",Miljö!$B$1:$J$1,0),FALSE)</f>
        <v>0.48399999999999999</v>
      </c>
      <c r="J435">
        <f>VLOOKUP($B435,Miljö!$B$1:$J$479,MATCH("Kärnkraftsandel för ursprungsspecificerad el ()",Miljö!$B$1:$J$1,0),FALSE)</f>
        <v>0.35</v>
      </c>
      <c r="L435">
        <f>VLOOKUP($B435,Totalt!$B$1:$BU$501,MATCH("total el",Totalt!$B$1:$BU$1,0),FALSE)</f>
        <v>5.3280000000000003</v>
      </c>
      <c r="N435" s="291">
        <f t="shared" si="24"/>
        <v>11.934720000000002</v>
      </c>
      <c r="O435" s="291">
        <f t="shared" si="25"/>
        <v>1867.4640000000002</v>
      </c>
      <c r="P435" s="291">
        <f t="shared" si="26"/>
        <v>2.5787520000000002</v>
      </c>
      <c r="Q435" s="291">
        <f t="shared" si="27"/>
        <v>1.8648</v>
      </c>
    </row>
    <row r="436" spans="1:17" x14ac:dyDescent="0.25">
      <c r="A436" s="2" t="s">
        <v>638</v>
      </c>
      <c r="B436" s="2" t="s">
        <v>639</v>
      </c>
      <c r="C436" t="str">
        <f>VLOOKUP($B436,Totalt!$B$1:$BU$501,MATCH("Kvalitetsgranskad:",Totalt!$B$1:$BU$1,0),FALSE)</f>
        <v>Ja</v>
      </c>
      <c r="E436" t="str">
        <f>VLOOKUP($B436,Miljö!$B$1:$AG$479,MATCH(E$1,Miljö!$B$1:$AK$1,0),FALSE)</f>
        <v>Ja</v>
      </c>
      <c r="F436" t="str">
        <f>VLOOKUP($B436,Miljö!$B$1:$J$479,MATCH("Typ av ursprungsspecificerad el   (Om inget värde anges används Nordisk residualmix, se inforuta) ()",Miljö!$B$1:$J$1,0),FALSE)</f>
        <v>'Klimatsmart/VattenEl (Vattenfall)'</v>
      </c>
      <c r="G436">
        <f>VLOOKUP($B436,Miljö!$B$1:$J$479,MATCH("Primärenergifaktor ()",Miljö!$B$1:$J$1,0),FALSE)</f>
        <v>1.1000000000000001</v>
      </c>
      <c r="H436">
        <f>VLOOKUP($B436,Miljö!$B$1:$J$479,MATCH("Koldioxidekvivalenter energiomvandling (g/kwh)",Miljö!$B$1:$J$1,0),FALSE)</f>
        <v>8.1</v>
      </c>
      <c r="I436">
        <f>VLOOKUP($B436,Miljö!$B$1:$J$479,MATCH("Fossilandel för ursprungspecificerad el ()",Miljö!$B$1:$J$1,0),FALSE)</f>
        <v>0</v>
      </c>
      <c r="J436">
        <f>VLOOKUP($B436,Miljö!$B$1:$J$479,MATCH("Kärnkraftsandel för ursprungsspecificerad el ()",Miljö!$B$1:$J$1,0),FALSE)</f>
        <v>0</v>
      </c>
      <c r="L436">
        <f>VLOOKUP($B436,Totalt!$B$1:$BU$501,MATCH("total el",Totalt!$B$1:$BU$1,0),FALSE)</f>
        <v>5</v>
      </c>
      <c r="N436" s="291">
        <f t="shared" si="24"/>
        <v>5.5</v>
      </c>
      <c r="O436" s="291">
        <f t="shared" si="25"/>
        <v>40.5</v>
      </c>
      <c r="P436" s="291">
        <f t="shared" si="26"/>
        <v>0</v>
      </c>
      <c r="Q436" s="291">
        <f t="shared" si="27"/>
        <v>0</v>
      </c>
    </row>
    <row r="437" spans="1:17" x14ac:dyDescent="0.25">
      <c r="A437" s="2" t="s">
        <v>638</v>
      </c>
      <c r="B437" s="2" t="s">
        <v>640</v>
      </c>
      <c r="C437" t="str">
        <f>VLOOKUP($B437,Totalt!$B$1:$BU$501,MATCH("Kvalitetsgranskad:",Totalt!$B$1:$BU$1,0),FALSE)</f>
        <v>Nej</v>
      </c>
      <c r="E437" t="str">
        <f>VLOOKUP($B437,Miljö!$B$1:$AG$479,MATCH(E$1,Miljö!$B$1:$AK$1,0),FALSE)</f>
        <v>Nej</v>
      </c>
      <c r="F437" t="str">
        <f>VLOOKUP($B437,Miljö!$B$1:$J$479,MATCH("Typ av ursprungsspecificerad el   (Om inget värde anges används Nordisk residualmix, se inforuta) ()",Miljö!$B$1:$J$1,0),FALSE)</f>
        <v>-</v>
      </c>
      <c r="G437" t="str">
        <f>VLOOKUP($B437,Miljö!$B$1:$J$479,MATCH("Primärenergifaktor ()",Miljö!$B$1:$J$1,0),FALSE)</f>
        <v>-</v>
      </c>
      <c r="H437" t="str">
        <f>VLOOKUP($B437,Miljö!$B$1:$J$479,MATCH("Koldioxidekvivalenter energiomvandling (g/kwh)",Miljö!$B$1:$J$1,0),FALSE)</f>
        <v>-</v>
      </c>
      <c r="I437" t="str">
        <f>VLOOKUP($B437,Miljö!$B$1:$J$479,MATCH("Fossilandel för ursprungspecificerad el ()",Miljö!$B$1:$J$1,0),FALSE)</f>
        <v>-</v>
      </c>
      <c r="J437" t="str">
        <f>VLOOKUP($B437,Miljö!$B$1:$J$479,MATCH("Kärnkraftsandel för ursprungsspecificerad el ()",Miljö!$B$1:$J$1,0),FALSE)</f>
        <v>-</v>
      </c>
      <c r="L437">
        <f>VLOOKUP($B437,Totalt!$B$1:$BU$501,MATCH("total el",Totalt!$B$1:$BU$1,0),FALSE)</f>
        <v>0</v>
      </c>
      <c r="N437" s="291" t="str">
        <f t="shared" si="24"/>
        <v/>
      </c>
      <c r="O437" s="291" t="str">
        <f t="shared" si="25"/>
        <v/>
      </c>
      <c r="P437" s="291" t="str">
        <f t="shared" si="26"/>
        <v/>
      </c>
      <c r="Q437" s="291" t="str">
        <f t="shared" si="27"/>
        <v/>
      </c>
    </row>
    <row r="438" spans="1:17" x14ac:dyDescent="0.25">
      <c r="A438" s="2" t="s">
        <v>638</v>
      </c>
      <c r="B438" s="2" t="s">
        <v>641</v>
      </c>
      <c r="C438" t="str">
        <f>VLOOKUP($B438,Totalt!$B$1:$BU$501,MATCH("Kvalitetsgranskad:",Totalt!$B$1:$BU$1,0),FALSE)</f>
        <v>Nej</v>
      </c>
      <c r="E438" t="str">
        <f>VLOOKUP($B438,Miljö!$B$1:$AG$479,MATCH(E$1,Miljö!$B$1:$AK$1,0),FALSE)</f>
        <v>Nej</v>
      </c>
      <c r="F438" t="str">
        <f>VLOOKUP($B438,Miljö!$B$1:$J$479,MATCH("Typ av ursprungsspecificerad el   (Om inget värde anges används Nordisk residualmix, se inforuta) ()",Miljö!$B$1:$J$1,0),FALSE)</f>
        <v>-</v>
      </c>
      <c r="G438" t="str">
        <f>VLOOKUP($B438,Miljö!$B$1:$J$479,MATCH("Primärenergifaktor ()",Miljö!$B$1:$J$1,0),FALSE)</f>
        <v>-</v>
      </c>
      <c r="H438" t="str">
        <f>VLOOKUP($B438,Miljö!$B$1:$J$479,MATCH("Koldioxidekvivalenter energiomvandling (g/kwh)",Miljö!$B$1:$J$1,0),FALSE)</f>
        <v>-</v>
      </c>
      <c r="I438" t="str">
        <f>VLOOKUP($B438,Miljö!$B$1:$J$479,MATCH("Fossilandel för ursprungspecificerad el ()",Miljö!$B$1:$J$1,0),FALSE)</f>
        <v>-</v>
      </c>
      <c r="J438" t="str">
        <f>VLOOKUP($B438,Miljö!$B$1:$J$479,MATCH("Kärnkraftsandel för ursprungsspecificerad el ()",Miljö!$B$1:$J$1,0),FALSE)</f>
        <v>-</v>
      </c>
      <c r="L438">
        <f>VLOOKUP($B438,Totalt!$B$1:$BU$501,MATCH("total el",Totalt!$B$1:$BU$1,0),FALSE)</f>
        <v>0</v>
      </c>
      <c r="N438" s="291" t="str">
        <f t="shared" si="24"/>
        <v/>
      </c>
      <c r="O438" s="291" t="str">
        <f t="shared" si="25"/>
        <v/>
      </c>
      <c r="P438" s="291" t="str">
        <f t="shared" si="26"/>
        <v/>
      </c>
      <c r="Q438" s="291" t="str">
        <f t="shared" si="27"/>
        <v/>
      </c>
    </row>
    <row r="439" spans="1:17" x14ac:dyDescent="0.25">
      <c r="A439" s="2" t="s">
        <v>638</v>
      </c>
      <c r="B439" s="2" t="s">
        <v>642</v>
      </c>
      <c r="C439" t="str">
        <f>VLOOKUP($B439,Totalt!$B$1:$BU$501,MATCH("Kvalitetsgranskad:",Totalt!$B$1:$BU$1,0),FALSE)</f>
        <v>Nej</v>
      </c>
      <c r="E439" t="str">
        <f>VLOOKUP($B439,Miljö!$B$1:$AG$479,MATCH(E$1,Miljö!$B$1:$AK$1,0),FALSE)</f>
        <v>Nej</v>
      </c>
      <c r="F439" t="str">
        <f>VLOOKUP($B439,Miljö!$B$1:$J$479,MATCH("Typ av ursprungsspecificerad el   (Om inget värde anges används Nordisk residualmix, se inforuta) ()",Miljö!$B$1:$J$1,0),FALSE)</f>
        <v>-</v>
      </c>
      <c r="G439" t="str">
        <f>VLOOKUP($B439,Miljö!$B$1:$J$479,MATCH("Primärenergifaktor ()",Miljö!$B$1:$J$1,0),FALSE)</f>
        <v>-</v>
      </c>
      <c r="H439" t="str">
        <f>VLOOKUP($B439,Miljö!$B$1:$J$479,MATCH("Koldioxidekvivalenter energiomvandling (g/kwh)",Miljö!$B$1:$J$1,0),FALSE)</f>
        <v>-</v>
      </c>
      <c r="I439" t="str">
        <f>VLOOKUP($B439,Miljö!$B$1:$J$479,MATCH("Fossilandel för ursprungspecificerad el ()",Miljö!$B$1:$J$1,0),FALSE)</f>
        <v>-</v>
      </c>
      <c r="J439" t="str">
        <f>VLOOKUP($B439,Miljö!$B$1:$J$479,MATCH("Kärnkraftsandel för ursprungsspecificerad el ()",Miljö!$B$1:$J$1,0),FALSE)</f>
        <v>-</v>
      </c>
      <c r="L439">
        <f>VLOOKUP($B439,Totalt!$B$1:$BU$501,MATCH("total el",Totalt!$B$1:$BU$1,0),FALSE)</f>
        <v>0</v>
      </c>
      <c r="N439" s="291" t="str">
        <f t="shared" si="24"/>
        <v/>
      </c>
      <c r="O439" s="291" t="str">
        <f t="shared" si="25"/>
        <v/>
      </c>
      <c r="P439" s="291" t="str">
        <f t="shared" si="26"/>
        <v/>
      </c>
      <c r="Q439" s="291" t="str">
        <f t="shared" si="27"/>
        <v/>
      </c>
    </row>
    <row r="440" spans="1:17" x14ac:dyDescent="0.25">
      <c r="A440" s="2" t="s">
        <v>643</v>
      </c>
      <c r="B440" s="2" t="s">
        <v>644</v>
      </c>
      <c r="C440" t="str">
        <f>VLOOKUP($B440,Totalt!$B$1:$BU$501,MATCH("Kvalitetsgranskad:",Totalt!$B$1:$BU$1,0),FALSE)</f>
        <v>Ja</v>
      </c>
      <c r="E440" t="str">
        <f>VLOOKUP($B440,Miljö!$B$1:$AG$479,MATCH(E$1,Miljö!$B$1:$AK$1,0),FALSE)</f>
        <v>Ja</v>
      </c>
      <c r="F440" t="str">
        <f>VLOOKUP($B440,Miljö!$B$1:$J$479,MATCH("Typ av ursprungsspecificerad el   (Om inget värde anges används Nordisk residualmix, se inforuta) ()",Miljö!$B$1:$J$1,0),FALSE)</f>
        <v>'Bra Miljöval'</v>
      </c>
      <c r="G440">
        <f>VLOOKUP($B440,Miljö!$B$1:$J$479,MATCH("Primärenergifaktor ()",Miljö!$B$1:$J$1,0),FALSE)</f>
        <v>0.04</v>
      </c>
      <c r="H440">
        <f>VLOOKUP($B440,Miljö!$B$1:$J$479,MATCH("Koldioxidekvivalenter energiomvandling (g/kwh)",Miljö!$B$1:$J$1,0),FALSE)</f>
        <v>0</v>
      </c>
      <c r="I440">
        <f>VLOOKUP($B440,Miljö!$B$1:$J$479,MATCH("Fossilandel för ursprungspecificerad el ()",Miljö!$B$1:$J$1,0),FALSE)</f>
        <v>0</v>
      </c>
      <c r="J440">
        <f>VLOOKUP($B440,Miljö!$B$1:$J$479,MATCH("Kärnkraftsandel för ursprungsspecificerad el ()",Miljö!$B$1:$J$1,0),FALSE)</f>
        <v>0</v>
      </c>
      <c r="L440">
        <f>VLOOKUP($B440,Totalt!$B$1:$BU$501,MATCH("total el",Totalt!$B$1:$BU$1,0),FALSE)</f>
        <v>0.25</v>
      </c>
      <c r="N440" s="291">
        <f t="shared" si="24"/>
        <v>0.01</v>
      </c>
      <c r="O440" s="291">
        <f t="shared" si="25"/>
        <v>0</v>
      </c>
      <c r="P440" s="291">
        <f t="shared" si="26"/>
        <v>0</v>
      </c>
      <c r="Q440" s="291">
        <f t="shared" si="27"/>
        <v>0</v>
      </c>
    </row>
    <row r="441" spans="1:17" x14ac:dyDescent="0.25">
      <c r="A441" s="2" t="s">
        <v>643</v>
      </c>
      <c r="B441" s="2" t="s">
        <v>645</v>
      </c>
      <c r="C441" t="str">
        <f>VLOOKUP($B441,Totalt!$B$1:$BU$501,MATCH("Kvalitetsgranskad:",Totalt!$B$1:$BU$1,0),FALSE)</f>
        <v>Ja</v>
      </c>
      <c r="E441" t="str">
        <f>VLOOKUP($B441,Miljö!$B$1:$AG$479,MATCH(E$1,Miljö!$B$1:$AK$1,0),FALSE)</f>
        <v>Ja</v>
      </c>
      <c r="F441" t="str">
        <f>VLOOKUP($B441,Miljö!$B$1:$J$479,MATCH("Typ av ursprungsspecificerad el   (Om inget värde anges används Nordisk residualmix, se inforuta) ()",Miljö!$B$1:$J$1,0),FALSE)</f>
        <v>'Bra miljöval'</v>
      </c>
      <c r="G441">
        <f>VLOOKUP($B441,Miljö!$B$1:$J$479,MATCH("Primärenergifaktor ()",Miljö!$B$1:$J$1,0),FALSE)</f>
        <v>0.04</v>
      </c>
      <c r="H441">
        <f>VLOOKUP($B441,Miljö!$B$1:$J$479,MATCH("Koldioxidekvivalenter energiomvandling (g/kwh)",Miljö!$B$1:$J$1,0),FALSE)</f>
        <v>0</v>
      </c>
      <c r="I441">
        <f>VLOOKUP($B441,Miljö!$B$1:$J$479,MATCH("Fossilandel för ursprungspecificerad el ()",Miljö!$B$1:$J$1,0),FALSE)</f>
        <v>0</v>
      </c>
      <c r="J441">
        <f>VLOOKUP($B441,Miljö!$B$1:$J$479,MATCH("Kärnkraftsandel för ursprungsspecificerad el ()",Miljö!$B$1:$J$1,0),FALSE)</f>
        <v>0</v>
      </c>
      <c r="L441">
        <f>VLOOKUP($B441,Totalt!$B$1:$BU$501,MATCH("total el",Totalt!$B$1:$BU$1,0),FALSE)</f>
        <v>0.22</v>
      </c>
      <c r="N441" s="291">
        <f t="shared" si="24"/>
        <v>8.8000000000000005E-3</v>
      </c>
      <c r="O441" s="291">
        <f t="shared" si="25"/>
        <v>0</v>
      </c>
      <c r="P441" s="291">
        <f t="shared" si="26"/>
        <v>0</v>
      </c>
      <c r="Q441" s="291">
        <f t="shared" si="27"/>
        <v>0</v>
      </c>
    </row>
    <row r="442" spans="1:17" x14ac:dyDescent="0.25">
      <c r="A442" s="2" t="s">
        <v>643</v>
      </c>
      <c r="B442" s="2" t="s">
        <v>646</v>
      </c>
      <c r="C442" t="str">
        <f>VLOOKUP($B442,Totalt!$B$1:$BU$501,MATCH("Kvalitetsgranskad:",Totalt!$B$1:$BU$1,0),FALSE)</f>
        <v>Ja</v>
      </c>
      <c r="E442" t="str">
        <f>VLOOKUP($B442,Miljö!$B$1:$AG$479,MATCH(E$1,Miljö!$B$1:$AK$1,0),FALSE)</f>
        <v>Ja</v>
      </c>
      <c r="F442" t="str">
        <f>VLOOKUP($B442,Miljö!$B$1:$J$479,MATCH("Typ av ursprungsspecificerad el   (Om inget värde anges används Nordisk residualmix, se inforuta) ()",Miljö!$B$1:$J$1,0),FALSE)</f>
        <v>'Bra miljöval'</v>
      </c>
      <c r="G442">
        <f>VLOOKUP($B442,Miljö!$B$1:$J$479,MATCH("Primärenergifaktor ()",Miljö!$B$1:$J$1,0),FALSE)</f>
        <v>0.04</v>
      </c>
      <c r="H442">
        <f>VLOOKUP($B442,Miljö!$B$1:$J$479,MATCH("Koldioxidekvivalenter energiomvandling (g/kwh)",Miljö!$B$1:$J$1,0),FALSE)</f>
        <v>0</v>
      </c>
      <c r="I442">
        <f>VLOOKUP($B442,Miljö!$B$1:$J$479,MATCH("Fossilandel för ursprungspecificerad el ()",Miljö!$B$1:$J$1,0),FALSE)</f>
        <v>0</v>
      </c>
      <c r="J442">
        <f>VLOOKUP($B442,Miljö!$B$1:$J$479,MATCH("Kärnkraftsandel för ursprungsspecificerad el ()",Miljö!$B$1:$J$1,0),FALSE)</f>
        <v>0</v>
      </c>
      <c r="L442">
        <f>VLOOKUP($B442,Totalt!$B$1:$BU$501,MATCH("total el",Totalt!$B$1:$BU$1,0),FALSE)</f>
        <v>0.16</v>
      </c>
      <c r="N442" s="291">
        <f t="shared" si="24"/>
        <v>6.4000000000000003E-3</v>
      </c>
      <c r="O442" s="291">
        <f t="shared" si="25"/>
        <v>0</v>
      </c>
      <c r="P442" s="291">
        <f t="shared" si="26"/>
        <v>0</v>
      </c>
      <c r="Q442" s="291">
        <f t="shared" si="27"/>
        <v>0</v>
      </c>
    </row>
    <row r="443" spans="1:17" x14ac:dyDescent="0.25">
      <c r="A443" s="2" t="s">
        <v>643</v>
      </c>
      <c r="B443" s="2" t="s">
        <v>647</v>
      </c>
      <c r="C443" t="str">
        <f>VLOOKUP($B443,Totalt!$B$1:$BU$501,MATCH("Kvalitetsgranskad:",Totalt!$B$1:$BU$1,0),FALSE)</f>
        <v>Nej</v>
      </c>
      <c r="E443" t="str">
        <f>VLOOKUP($B443,Miljö!$B$1:$AG$479,MATCH(E$1,Miljö!$B$1:$AK$1,0),FALSE)</f>
        <v>Ja</v>
      </c>
      <c r="F443" t="str">
        <f>VLOOKUP($B443,Miljö!$B$1:$J$479,MATCH("Typ av ursprungsspecificerad el   (Om inget värde anges används Nordisk residualmix, se inforuta) ()",Miljö!$B$1:$J$1,0),FALSE)</f>
        <v>'Bra miljöval'</v>
      </c>
      <c r="G443">
        <f>VLOOKUP($B443,Miljö!$B$1:$J$479,MATCH("Primärenergifaktor ()",Miljö!$B$1:$J$1,0),FALSE)</f>
        <v>0.06</v>
      </c>
      <c r="H443">
        <f>VLOOKUP($B443,Miljö!$B$1:$J$479,MATCH("Koldioxidekvivalenter energiomvandling (g/kwh)",Miljö!$B$1:$J$1,0),FALSE)</f>
        <v>0</v>
      </c>
      <c r="I443">
        <f>VLOOKUP($B443,Miljö!$B$1:$J$479,MATCH("Fossilandel för ursprungspecificerad el ()",Miljö!$B$1:$J$1,0),FALSE)</f>
        <v>0</v>
      </c>
      <c r="J443">
        <f>VLOOKUP($B443,Miljö!$B$1:$J$479,MATCH("Kärnkraftsandel för ursprungsspecificerad el ()",Miljö!$B$1:$J$1,0),FALSE)</f>
        <v>0</v>
      </c>
      <c r="L443">
        <f>VLOOKUP($B443,Totalt!$B$1:$BU$501,MATCH("total el",Totalt!$B$1:$BU$1,0),FALSE)</f>
        <v>2.17</v>
      </c>
      <c r="N443" s="291">
        <f t="shared" si="24"/>
        <v>0.13019999999999998</v>
      </c>
      <c r="O443" s="291">
        <f t="shared" si="25"/>
        <v>0</v>
      </c>
      <c r="P443" s="291">
        <f t="shared" si="26"/>
        <v>0</v>
      </c>
      <c r="Q443" s="291">
        <f t="shared" si="27"/>
        <v>0</v>
      </c>
    </row>
    <row r="444" spans="1:17" x14ac:dyDescent="0.25">
      <c r="A444" s="2" t="s">
        <v>643</v>
      </c>
      <c r="B444" s="2" t="s">
        <v>648</v>
      </c>
      <c r="C444" t="str">
        <f>VLOOKUP($B444,Totalt!$B$1:$BU$501,MATCH("Kvalitetsgranskad:",Totalt!$B$1:$BU$1,0),FALSE)</f>
        <v>Ja</v>
      </c>
      <c r="E444" t="str">
        <f>VLOOKUP($B444,Miljö!$B$1:$AG$479,MATCH(E$1,Miljö!$B$1:$AK$1,0),FALSE)</f>
        <v>Ja</v>
      </c>
      <c r="F444" t="str">
        <f>VLOOKUP($B444,Miljö!$B$1:$J$479,MATCH("Typ av ursprungsspecificerad el   (Om inget värde anges används Nordisk residualmix, se inforuta) ()",Miljö!$B$1:$J$1,0),FALSE)</f>
        <v>'Förnybar el'</v>
      </c>
      <c r="G444">
        <f>VLOOKUP($B444,Miljö!$B$1:$J$479,MATCH("Primärenergifaktor ()",Miljö!$B$1:$J$1,0),FALSE)</f>
        <v>0.05</v>
      </c>
      <c r="H444">
        <f>VLOOKUP($B444,Miljö!$B$1:$J$479,MATCH("Koldioxidekvivalenter energiomvandling (g/kwh)",Miljö!$B$1:$J$1,0),FALSE)</f>
        <v>0</v>
      </c>
      <c r="I444">
        <f>VLOOKUP($B444,Miljö!$B$1:$J$479,MATCH("Fossilandel för ursprungspecificerad el ()",Miljö!$B$1:$J$1,0),FALSE)</f>
        <v>0</v>
      </c>
      <c r="J444">
        <f>VLOOKUP($B444,Miljö!$B$1:$J$479,MATCH("Kärnkraftsandel för ursprungsspecificerad el ()",Miljö!$B$1:$J$1,0),FALSE)</f>
        <v>0</v>
      </c>
      <c r="L444">
        <f>VLOOKUP($B444,Totalt!$B$1:$BU$501,MATCH("total el",Totalt!$B$1:$BU$1,0),FALSE)</f>
        <v>4.9556300000000002</v>
      </c>
      <c r="N444" s="291">
        <f t="shared" si="24"/>
        <v>0.24778150000000002</v>
      </c>
      <c r="O444" s="291">
        <f t="shared" si="25"/>
        <v>0</v>
      </c>
      <c r="P444" s="291">
        <f t="shared" si="26"/>
        <v>0</v>
      </c>
      <c r="Q444" s="291">
        <f t="shared" si="27"/>
        <v>0</v>
      </c>
    </row>
    <row r="445" spans="1:17" x14ac:dyDescent="0.25">
      <c r="A445" s="2" t="s">
        <v>643</v>
      </c>
      <c r="B445" s="2" t="s">
        <v>649</v>
      </c>
      <c r="C445" t="str">
        <f>VLOOKUP($B445,Totalt!$B$1:$BU$501,MATCH("Kvalitetsgranskad:",Totalt!$B$1:$BU$1,0),FALSE)</f>
        <v>Nej</v>
      </c>
      <c r="E445" t="str">
        <f>VLOOKUP($B445,Miljö!$B$1:$AG$479,MATCH(E$1,Miljö!$B$1:$AK$1,0),FALSE)</f>
        <v>Ja</v>
      </c>
      <c r="F445" t="str">
        <f>VLOOKUP($B445,Miljö!$B$1:$J$479,MATCH("Typ av ursprungsspecificerad el   (Om inget värde anges används Nordisk residualmix, se inforuta) ()",Miljö!$B$1:$J$1,0),FALSE)</f>
        <v>'Förnybar el'</v>
      </c>
      <c r="G445">
        <f>VLOOKUP($B445,Miljö!$B$1:$J$479,MATCH("Primärenergifaktor ()",Miljö!$B$1:$J$1,0),FALSE)</f>
        <v>0.04</v>
      </c>
      <c r="H445">
        <f>VLOOKUP($B445,Miljö!$B$1:$J$479,MATCH("Koldioxidekvivalenter energiomvandling (g/kwh)",Miljö!$B$1:$J$1,0),FALSE)</f>
        <v>0</v>
      </c>
      <c r="I445">
        <f>VLOOKUP($B445,Miljö!$B$1:$J$479,MATCH("Fossilandel för ursprungspecificerad el ()",Miljö!$B$1:$J$1,0),FALSE)</f>
        <v>0</v>
      </c>
      <c r="J445">
        <f>VLOOKUP($B445,Miljö!$B$1:$J$479,MATCH("Kärnkraftsandel för ursprungsspecificerad el ()",Miljö!$B$1:$J$1,0),FALSE)</f>
        <v>0</v>
      </c>
      <c r="L445">
        <f>VLOOKUP($B445,Totalt!$B$1:$BU$501,MATCH("total el",Totalt!$B$1:$BU$1,0),FALSE)</f>
        <v>0</v>
      </c>
      <c r="N445" s="291">
        <f t="shared" si="24"/>
        <v>0</v>
      </c>
      <c r="O445" s="291">
        <f t="shared" si="25"/>
        <v>0</v>
      </c>
      <c r="P445" s="291">
        <f t="shared" si="26"/>
        <v>0</v>
      </c>
      <c r="Q445" s="291">
        <f t="shared" si="27"/>
        <v>0</v>
      </c>
    </row>
    <row r="446" spans="1:17" x14ac:dyDescent="0.25">
      <c r="A446" s="2" t="s">
        <v>650</v>
      </c>
      <c r="B446" s="2" t="s">
        <v>651</v>
      </c>
      <c r="C446" t="str">
        <f>VLOOKUP($B446,Totalt!$B$1:$BU$501,MATCH("Kvalitetsgranskad:",Totalt!$B$1:$BU$1,0),FALSE)</f>
        <v>Nej</v>
      </c>
      <c r="E446" t="str">
        <f>VLOOKUP($B446,Miljö!$B$1:$AG$479,MATCH(E$1,Miljö!$B$1:$AK$1,0),FALSE)</f>
        <v>Nej</v>
      </c>
      <c r="F446" t="str">
        <f>VLOOKUP($B446,Miljö!$B$1:$J$479,MATCH("Typ av ursprungsspecificerad el   (Om inget värde anges används Nordisk residualmix, se inforuta) ()",Miljö!$B$1:$J$1,0),FALSE)</f>
        <v>-</v>
      </c>
      <c r="G446" t="str">
        <f>VLOOKUP($B446,Miljö!$B$1:$J$479,MATCH("Primärenergifaktor ()",Miljö!$B$1:$J$1,0),FALSE)</f>
        <v>-</v>
      </c>
      <c r="H446" t="str">
        <f>VLOOKUP($B446,Miljö!$B$1:$J$479,MATCH("Koldioxidekvivalenter energiomvandling (g/kwh)",Miljö!$B$1:$J$1,0),FALSE)</f>
        <v>-</v>
      </c>
      <c r="I446" t="str">
        <f>VLOOKUP($B446,Miljö!$B$1:$J$479,MATCH("Fossilandel för ursprungspecificerad el ()",Miljö!$B$1:$J$1,0),FALSE)</f>
        <v>-</v>
      </c>
      <c r="J446" t="str">
        <f>VLOOKUP($B446,Miljö!$B$1:$J$479,MATCH("Kärnkraftsandel för ursprungsspecificerad el ()",Miljö!$B$1:$J$1,0),FALSE)</f>
        <v>-</v>
      </c>
      <c r="L446">
        <f>VLOOKUP($B446,Totalt!$B$1:$BU$501,MATCH("total el",Totalt!$B$1:$BU$1,0),FALSE)</f>
        <v>0</v>
      </c>
      <c r="N446" s="291" t="str">
        <f t="shared" si="24"/>
        <v/>
      </c>
      <c r="O446" s="291" t="str">
        <f t="shared" si="25"/>
        <v/>
      </c>
      <c r="P446" s="291" t="str">
        <f t="shared" si="26"/>
        <v/>
      </c>
      <c r="Q446" s="291" t="str">
        <f t="shared" si="27"/>
        <v/>
      </c>
    </row>
    <row r="447" spans="1:17" x14ac:dyDescent="0.25">
      <c r="A447" s="2" t="s">
        <v>652</v>
      </c>
      <c r="B447" s="2" t="s">
        <v>653</v>
      </c>
      <c r="C447" t="str">
        <f>VLOOKUP($B447,Totalt!$B$1:$BU$501,MATCH("Kvalitetsgranskad:",Totalt!$B$1:$BU$1,0),FALSE)</f>
        <v>Ja</v>
      </c>
      <c r="E447" t="str">
        <f>VLOOKUP($B447,Miljö!$B$1:$AG$479,MATCH(E$1,Miljö!$B$1:$AK$1,0),FALSE)</f>
        <v>Ja</v>
      </c>
      <c r="F447" t="str">
        <f>VLOOKUP($B447,Miljö!$B$1:$J$479,MATCH("Typ av ursprungsspecificerad el   (Om inget värde anges används Nordisk residualmix, se inforuta) ()",Miljö!$B$1:$J$1,0),FALSE)</f>
        <v>'Grönel'</v>
      </c>
      <c r="G447">
        <f>VLOOKUP($B447,Miljö!$B$1:$J$479,MATCH("Primärenergifaktor ()",Miljö!$B$1:$J$1,0),FALSE)</f>
        <v>0</v>
      </c>
      <c r="H447">
        <f>VLOOKUP($B447,Miljö!$B$1:$J$479,MATCH("Koldioxidekvivalenter energiomvandling (g/kwh)",Miljö!$B$1:$J$1,0),FALSE)</f>
        <v>0</v>
      </c>
      <c r="I447">
        <f>VLOOKUP($B447,Miljö!$B$1:$J$479,MATCH("Fossilandel för ursprungspecificerad el ()",Miljö!$B$1:$J$1,0),FALSE)</f>
        <v>0</v>
      </c>
      <c r="J447">
        <f>VLOOKUP($B447,Miljö!$B$1:$J$479,MATCH("Kärnkraftsandel för ursprungsspecificerad el ()",Miljö!$B$1:$J$1,0),FALSE)</f>
        <v>0</v>
      </c>
      <c r="L447">
        <f>VLOOKUP($B447,Totalt!$B$1:$BU$501,MATCH("total el",Totalt!$B$1:$BU$1,0),FALSE)</f>
        <v>4.0739999999999998</v>
      </c>
      <c r="N447" s="291">
        <f t="shared" si="24"/>
        <v>0</v>
      </c>
      <c r="O447" s="291">
        <f t="shared" si="25"/>
        <v>0</v>
      </c>
      <c r="P447" s="291">
        <f t="shared" si="26"/>
        <v>0</v>
      </c>
      <c r="Q447" s="291">
        <f t="shared" si="27"/>
        <v>0</v>
      </c>
    </row>
    <row r="448" spans="1:17" x14ac:dyDescent="0.25">
      <c r="A448" s="2" t="s">
        <v>654</v>
      </c>
      <c r="B448" s="2" t="s">
        <v>655</v>
      </c>
      <c r="C448" t="str">
        <f>VLOOKUP($B448,Totalt!$B$1:$BU$501,MATCH("Kvalitetsgranskad:",Totalt!$B$1:$BU$1,0),FALSE)</f>
        <v>Ja</v>
      </c>
      <c r="E448" t="str">
        <f>VLOOKUP($B448,Miljö!$B$1:$AG$479,MATCH(E$1,Miljö!$B$1:$AK$1,0),FALSE)</f>
        <v>Nej</v>
      </c>
      <c r="F448" t="str">
        <f>VLOOKUP($B448,Miljö!$B$1:$J$479,MATCH("Typ av ursprungsspecificerad el   (Om inget värde anges används Nordisk residualmix, se inforuta) ()",Miljö!$B$1:$J$1,0),FALSE)</f>
        <v>-</v>
      </c>
      <c r="G448">
        <f>VLOOKUP($B448,Miljö!$B$1:$J$479,MATCH("Primärenergifaktor ()",Miljö!$B$1:$J$1,0),FALSE)</f>
        <v>2.2400000000000002</v>
      </c>
      <c r="H448">
        <f>VLOOKUP($B448,Miljö!$B$1:$J$479,MATCH("Koldioxidekvivalenter energiomvandling (g/kwh)",Miljö!$B$1:$J$1,0),FALSE)</f>
        <v>350.5</v>
      </c>
      <c r="I448">
        <f>VLOOKUP($B448,Miljö!$B$1:$J$479,MATCH("Fossilandel för ursprungspecificerad el ()",Miljö!$B$1:$J$1,0),FALSE)</f>
        <v>0.48399999999999999</v>
      </c>
      <c r="J448">
        <f>VLOOKUP($B448,Miljö!$B$1:$J$479,MATCH("Kärnkraftsandel för ursprungsspecificerad el ()",Miljö!$B$1:$J$1,0),FALSE)</f>
        <v>0.35</v>
      </c>
      <c r="L448">
        <f>VLOOKUP($B448,Totalt!$B$1:$BU$501,MATCH("total el",Totalt!$B$1:$BU$1,0),FALSE)</f>
        <v>0.127</v>
      </c>
      <c r="N448" s="291">
        <f t="shared" si="24"/>
        <v>0.28448000000000001</v>
      </c>
      <c r="O448" s="291">
        <f t="shared" si="25"/>
        <v>44.513500000000001</v>
      </c>
      <c r="P448" s="291">
        <f t="shared" si="26"/>
        <v>6.1468000000000002E-2</v>
      </c>
      <c r="Q448" s="291">
        <f t="shared" si="27"/>
        <v>4.4449999999999996E-2</v>
      </c>
    </row>
    <row r="449" spans="1:17" x14ac:dyDescent="0.25">
      <c r="A449" s="2" t="s">
        <v>654</v>
      </c>
      <c r="B449" s="2" t="s">
        <v>656</v>
      </c>
      <c r="C449" t="str">
        <f>VLOOKUP($B449,Totalt!$B$1:$BU$501,MATCH("Kvalitetsgranskad:",Totalt!$B$1:$BU$1,0),FALSE)</f>
        <v>Nej</v>
      </c>
      <c r="E449" t="str">
        <f>VLOOKUP($B449,Miljö!$B$1:$AG$479,MATCH(E$1,Miljö!$B$1:$AK$1,0),FALSE)</f>
        <v>Nej</v>
      </c>
      <c r="F449" t="str">
        <f>VLOOKUP($B449,Miljö!$B$1:$J$479,MATCH("Typ av ursprungsspecificerad el   (Om inget värde anges används Nordisk residualmix, se inforuta) ()",Miljö!$B$1:$J$1,0),FALSE)</f>
        <v>-</v>
      </c>
      <c r="G449">
        <f>VLOOKUP($B449,Miljö!$B$1:$J$479,MATCH("Primärenergifaktor ()",Miljö!$B$1:$J$1,0),FALSE)</f>
        <v>2.2400000000000002</v>
      </c>
      <c r="H449">
        <f>VLOOKUP($B449,Miljö!$B$1:$J$479,MATCH("Koldioxidekvivalenter energiomvandling (g/kwh)",Miljö!$B$1:$J$1,0),FALSE)</f>
        <v>350.5</v>
      </c>
      <c r="I449">
        <f>VLOOKUP($B449,Miljö!$B$1:$J$479,MATCH("Fossilandel för ursprungspecificerad el ()",Miljö!$B$1:$J$1,0),FALSE)</f>
        <v>0.48399999999999999</v>
      </c>
      <c r="J449">
        <f>VLOOKUP($B449,Miljö!$B$1:$J$479,MATCH("Kärnkraftsandel för ursprungsspecificerad el ()",Miljö!$B$1:$J$1,0),FALSE)</f>
        <v>0.35</v>
      </c>
      <c r="L449">
        <f>VLOOKUP($B449,Totalt!$B$1:$BU$501,MATCH("total el",Totalt!$B$1:$BU$1,0),FALSE)</f>
        <v>0</v>
      </c>
      <c r="N449" s="291">
        <f t="shared" si="24"/>
        <v>0</v>
      </c>
      <c r="O449" s="291">
        <f t="shared" si="25"/>
        <v>0</v>
      </c>
      <c r="P449" s="291">
        <f t="shared" si="26"/>
        <v>0</v>
      </c>
      <c r="Q449" s="291">
        <f t="shared" si="27"/>
        <v>0</v>
      </c>
    </row>
    <row r="450" spans="1:17" x14ac:dyDescent="0.25">
      <c r="A450" s="2" t="s">
        <v>654</v>
      </c>
      <c r="B450" s="2" t="s">
        <v>657</v>
      </c>
      <c r="C450" t="str">
        <f>VLOOKUP($B450,Totalt!$B$1:$BU$501,MATCH("Kvalitetsgranskad:",Totalt!$B$1:$BU$1,0),FALSE)</f>
        <v>Ja</v>
      </c>
      <c r="E450" t="str">
        <f>VLOOKUP($B450,Miljö!$B$1:$AG$479,MATCH(E$1,Miljö!$B$1:$AK$1,0),FALSE)</f>
        <v>Nej</v>
      </c>
      <c r="F450" t="str">
        <f>VLOOKUP($B450,Miljö!$B$1:$J$479,MATCH("Typ av ursprungsspecificerad el   (Om inget värde anges används Nordisk residualmix, se inforuta) ()",Miljö!$B$1:$J$1,0),FALSE)</f>
        <v>-</v>
      </c>
      <c r="G450">
        <f>VLOOKUP($B450,Miljö!$B$1:$J$479,MATCH("Primärenergifaktor ()",Miljö!$B$1:$J$1,0),FALSE)</f>
        <v>2.2400000000000002</v>
      </c>
      <c r="H450">
        <f>VLOOKUP($B450,Miljö!$B$1:$J$479,MATCH("Koldioxidekvivalenter energiomvandling (g/kwh)",Miljö!$B$1:$J$1,0),FALSE)</f>
        <v>350.5</v>
      </c>
      <c r="I450">
        <f>VLOOKUP($B450,Miljö!$B$1:$J$479,MATCH("Fossilandel för ursprungspecificerad el ()",Miljö!$B$1:$J$1,0),FALSE)</f>
        <v>0.48399999999999999</v>
      </c>
      <c r="J450">
        <f>VLOOKUP($B450,Miljö!$B$1:$J$479,MATCH("Kärnkraftsandel för ursprungsspecificerad el ()",Miljö!$B$1:$J$1,0),FALSE)</f>
        <v>0.35</v>
      </c>
      <c r="L450">
        <f>VLOOKUP($B450,Totalt!$B$1:$BU$501,MATCH("total el",Totalt!$B$1:$BU$1,0),FALSE)</f>
        <v>0.66</v>
      </c>
      <c r="N450" s="291">
        <f t="shared" si="24"/>
        <v>1.4784000000000002</v>
      </c>
      <c r="O450" s="291">
        <f t="shared" si="25"/>
        <v>231.33</v>
      </c>
      <c r="P450" s="291">
        <f t="shared" si="26"/>
        <v>0.31944</v>
      </c>
      <c r="Q450" s="291">
        <f t="shared" si="27"/>
        <v>0.23099999999999998</v>
      </c>
    </row>
    <row r="451" spans="1:17" x14ac:dyDescent="0.25">
      <c r="A451" s="2" t="s">
        <v>658</v>
      </c>
      <c r="B451" s="2" t="s">
        <v>659</v>
      </c>
      <c r="C451" t="str">
        <f>VLOOKUP($B451,Totalt!$B$1:$BU$501,MATCH("Kvalitetsgranskad:",Totalt!$B$1:$BU$1,0),FALSE)</f>
        <v>Nej</v>
      </c>
      <c r="E451" t="str">
        <f>VLOOKUP($B451,Miljö!$B$1:$AG$479,MATCH(E$1,Miljö!$B$1:$AK$1,0),FALSE)</f>
        <v>Nej</v>
      </c>
      <c r="F451" t="str">
        <f>VLOOKUP($B451,Miljö!$B$1:$J$479,MATCH("Typ av ursprungsspecificerad el   (Om inget värde anges används Nordisk residualmix, se inforuta) ()",Miljö!$B$1:$J$1,0),FALSE)</f>
        <v>-</v>
      </c>
      <c r="G451" t="str">
        <f>VLOOKUP($B451,Miljö!$B$1:$J$479,MATCH("Primärenergifaktor ()",Miljö!$B$1:$J$1,0),FALSE)</f>
        <v>-</v>
      </c>
      <c r="H451" t="str">
        <f>VLOOKUP($B451,Miljö!$B$1:$J$479,MATCH("Koldioxidekvivalenter energiomvandling (g/kwh)",Miljö!$B$1:$J$1,0),FALSE)</f>
        <v>-</v>
      </c>
      <c r="I451" t="str">
        <f>VLOOKUP($B451,Miljö!$B$1:$J$479,MATCH("Fossilandel för ursprungspecificerad el ()",Miljö!$B$1:$J$1,0),FALSE)</f>
        <v>-</v>
      </c>
      <c r="J451" t="str">
        <f>VLOOKUP($B451,Miljö!$B$1:$J$479,MATCH("Kärnkraftsandel för ursprungsspecificerad el ()",Miljö!$B$1:$J$1,0),FALSE)</f>
        <v>-</v>
      </c>
      <c r="L451">
        <f>VLOOKUP($B451,Totalt!$B$1:$BU$501,MATCH("total el",Totalt!$B$1:$BU$1,0),FALSE)</f>
        <v>0</v>
      </c>
      <c r="N451" s="291" t="str">
        <f t="shared" ref="N451:N470" si="28">IF(ISERROR($L451*G451),"",$L451*G451)</f>
        <v/>
      </c>
      <c r="O451" s="291" t="str">
        <f t="shared" ref="O451:O470" si="29">IF(ISERROR($L451*H451),"",$L451*H451)</f>
        <v/>
      </c>
      <c r="P451" s="291" t="str">
        <f t="shared" ref="P451:P470" si="30">IF(ISERROR($L451*I451),"",$L451*I451)</f>
        <v/>
      </c>
      <c r="Q451" s="291" t="str">
        <f t="shared" ref="Q451:Q470" si="31">IF(ISERROR($L451*J451),"",$L451*J451)</f>
        <v/>
      </c>
    </row>
    <row r="452" spans="1:17" x14ac:dyDescent="0.25">
      <c r="A452" s="2" t="s">
        <v>661</v>
      </c>
      <c r="B452" s="2" t="s">
        <v>662</v>
      </c>
      <c r="C452" t="str">
        <f>VLOOKUP($B452,Totalt!$B$1:$BU$501,MATCH("Kvalitetsgranskad:",Totalt!$B$1:$BU$1,0),FALSE)</f>
        <v>Nej</v>
      </c>
      <c r="E452" t="str">
        <f>VLOOKUP($B452,Miljö!$B$1:$AG$479,MATCH(E$1,Miljö!$B$1:$AK$1,0),FALSE)</f>
        <v>Nej</v>
      </c>
      <c r="F452" t="str">
        <f>VLOOKUP($B452,Miljö!$B$1:$J$479,MATCH("Typ av ursprungsspecificerad el   (Om inget värde anges används Nordisk residualmix, se inforuta) ()",Miljö!$B$1:$J$1,0),FALSE)</f>
        <v>-</v>
      </c>
      <c r="G452" t="str">
        <f>VLOOKUP($B452,Miljö!$B$1:$J$479,MATCH("Primärenergifaktor ()",Miljö!$B$1:$J$1,0),FALSE)</f>
        <v>-</v>
      </c>
      <c r="H452" t="str">
        <f>VLOOKUP($B452,Miljö!$B$1:$J$479,MATCH("Koldioxidekvivalenter energiomvandling (g/kwh)",Miljö!$B$1:$J$1,0),FALSE)</f>
        <v>-</v>
      </c>
      <c r="I452" t="str">
        <f>VLOOKUP($B452,Miljö!$B$1:$J$479,MATCH("Fossilandel för ursprungspecificerad el ()",Miljö!$B$1:$J$1,0),FALSE)</f>
        <v>-</v>
      </c>
      <c r="J452" t="str">
        <f>VLOOKUP($B452,Miljö!$B$1:$J$479,MATCH("Kärnkraftsandel för ursprungsspecificerad el ()",Miljö!$B$1:$J$1,0),FALSE)</f>
        <v>-</v>
      </c>
      <c r="L452">
        <f>VLOOKUP($B452,Totalt!$B$1:$BU$501,MATCH("total el",Totalt!$B$1:$BU$1,0),FALSE)</f>
        <v>0</v>
      </c>
      <c r="N452" s="291" t="str">
        <f t="shared" si="28"/>
        <v/>
      </c>
      <c r="O452" s="291" t="str">
        <f t="shared" si="29"/>
        <v/>
      </c>
      <c r="P452" s="291" t="str">
        <f t="shared" si="30"/>
        <v/>
      </c>
      <c r="Q452" s="291" t="str">
        <f t="shared" si="31"/>
        <v/>
      </c>
    </row>
    <row r="453" spans="1:17" x14ac:dyDescent="0.25">
      <c r="A453" s="2" t="s">
        <v>664</v>
      </c>
      <c r="B453" s="2" t="s">
        <v>665</v>
      </c>
      <c r="C453" t="str">
        <f>VLOOKUP($B453,Totalt!$B$1:$BU$501,MATCH("Kvalitetsgranskad:",Totalt!$B$1:$BU$1,0),FALSE)</f>
        <v>Ja</v>
      </c>
      <c r="E453" t="str">
        <f>VLOOKUP($B453,Miljö!$B$1:$AG$479,MATCH(E$1,Miljö!$B$1:$AK$1,0),FALSE)</f>
        <v>Ja</v>
      </c>
      <c r="F453" t="str">
        <f>VLOOKUP($B453,Miljö!$B$1:$J$479,MATCH("Typ av ursprungsspecificerad el   (Om inget värde anges används Nordisk residualmix, se inforuta) ()",Miljö!$B$1:$J$1,0),FALSE)</f>
        <v>'Bra Miljöval och egenproducerad el'</v>
      </c>
      <c r="G453">
        <f>VLOOKUP($B453,Miljö!$B$1:$J$479,MATCH("Primärenergifaktor ()",Miljö!$B$1:$J$1,0),FALSE)</f>
        <v>0.84</v>
      </c>
      <c r="H453">
        <f>VLOOKUP($B453,Miljö!$B$1:$J$479,MATCH("Koldioxidekvivalenter energiomvandling (g/kwh)",Miljö!$B$1:$J$1,0),FALSE)</f>
        <v>54.7</v>
      </c>
      <c r="I453">
        <f>VLOOKUP($B453,Miljö!$B$1:$J$479,MATCH("Fossilandel för ursprungspecificerad el ()",Miljö!$B$1:$J$1,0),FALSE)</f>
        <v>1E-3</v>
      </c>
      <c r="J453">
        <f>VLOOKUP($B453,Miljö!$B$1:$J$479,MATCH("Kärnkraftsandel för ursprungsspecificerad el ()",Miljö!$B$1:$J$1,0),FALSE)</f>
        <v>0</v>
      </c>
      <c r="L453">
        <f>VLOOKUP($B453,Totalt!$B$1:$BU$501,MATCH("total el",Totalt!$B$1:$BU$1,0),FALSE)</f>
        <v>52.314399999999999</v>
      </c>
      <c r="N453" s="291">
        <f t="shared" si="28"/>
        <v>43.944095999999995</v>
      </c>
      <c r="O453" s="291">
        <f t="shared" si="29"/>
        <v>2861.5976800000003</v>
      </c>
      <c r="P453" s="291">
        <f t="shared" si="30"/>
        <v>5.2314399999999997E-2</v>
      </c>
      <c r="Q453" s="291">
        <f t="shared" si="31"/>
        <v>0</v>
      </c>
    </row>
    <row r="454" spans="1:17" x14ac:dyDescent="0.25">
      <c r="A454" s="2" t="s">
        <v>664</v>
      </c>
      <c r="B454" s="2" t="s">
        <v>666</v>
      </c>
      <c r="C454" t="str">
        <f>VLOOKUP($B454,Totalt!$B$1:$BU$501,MATCH("Kvalitetsgranskad:",Totalt!$B$1:$BU$1,0),FALSE)</f>
        <v>Ja</v>
      </c>
      <c r="E454" t="str">
        <f>VLOOKUP($B454,Miljö!$B$1:$AG$479,MATCH(E$1,Miljö!$B$1:$AK$1,0),FALSE)</f>
        <v>Ja</v>
      </c>
      <c r="F454" t="str">
        <f>VLOOKUP($B454,Miljö!$B$1:$J$479,MATCH("Typ av ursprungsspecificerad el   (Om inget värde anges används Nordisk residualmix, se inforuta) ()",Miljö!$B$1:$J$1,0),FALSE)</f>
        <v>Bra Miljöval vattenkraft</v>
      </c>
      <c r="G454">
        <f>VLOOKUP($B454,Miljö!$B$1:$J$479,MATCH("Primärenergifaktor ()",Miljö!$B$1:$J$1,0),FALSE)</f>
        <v>1.1000000000000001</v>
      </c>
      <c r="H454">
        <f>VLOOKUP($B454,Miljö!$B$1:$J$479,MATCH("Koldioxidekvivalenter energiomvandling (g/kwh)",Miljö!$B$1:$J$1,0),FALSE)</f>
        <v>0</v>
      </c>
      <c r="I454">
        <f>VLOOKUP($B454,Miljö!$B$1:$J$479,MATCH("Fossilandel för ursprungspecificerad el ()",Miljö!$B$1:$J$1,0),FALSE)</f>
        <v>0</v>
      </c>
      <c r="J454">
        <f>VLOOKUP($B454,Miljö!$B$1:$J$479,MATCH("Kärnkraftsandel för ursprungsspecificerad el ()",Miljö!$B$1:$J$1,0),FALSE)</f>
        <v>0</v>
      </c>
      <c r="L454">
        <f>VLOOKUP($B454,Totalt!$B$1:$BU$501,MATCH("total el",Totalt!$B$1:$BU$1,0),FALSE)</f>
        <v>0.05</v>
      </c>
      <c r="N454" s="291">
        <f t="shared" si="28"/>
        <v>5.5000000000000007E-2</v>
      </c>
      <c r="O454" s="291">
        <f t="shared" si="29"/>
        <v>0</v>
      </c>
      <c r="P454" s="291">
        <f t="shared" si="30"/>
        <v>0</v>
      </c>
      <c r="Q454" s="291">
        <f t="shared" si="31"/>
        <v>0</v>
      </c>
    </row>
    <row r="455" spans="1:17" x14ac:dyDescent="0.25">
      <c r="A455" s="2" t="s">
        <v>664</v>
      </c>
      <c r="B455" s="2" t="s">
        <v>667</v>
      </c>
      <c r="C455" t="str">
        <f>VLOOKUP($B455,Totalt!$B$1:$BU$501,MATCH("Kvalitetsgranskad:",Totalt!$B$1:$BU$1,0),FALSE)</f>
        <v>Ja</v>
      </c>
      <c r="E455" t="str">
        <f>VLOOKUP($B455,Miljö!$B$1:$AG$479,MATCH(E$1,Miljö!$B$1:$AK$1,0),FALSE)</f>
        <v>Ja</v>
      </c>
      <c r="F455" t="str">
        <f>VLOOKUP($B455,Miljö!$B$1:$J$479,MATCH("Typ av ursprungsspecificerad el   (Om inget värde anges används Nordisk residualmix, se inforuta) ()",Miljö!$B$1:$J$1,0),FALSE)</f>
        <v>Bra Miljöval vattenkraft</v>
      </c>
      <c r="G455">
        <f>VLOOKUP($B455,Miljö!$B$1:$J$479,MATCH("Primärenergifaktor ()",Miljö!$B$1:$J$1,0),FALSE)</f>
        <v>1.1000000000000001</v>
      </c>
      <c r="H455">
        <f>VLOOKUP($B455,Miljö!$B$1:$J$479,MATCH("Koldioxidekvivalenter energiomvandling (g/kwh)",Miljö!$B$1:$J$1,0),FALSE)</f>
        <v>0</v>
      </c>
      <c r="I455">
        <f>VLOOKUP($B455,Miljö!$B$1:$J$479,MATCH("Fossilandel för ursprungspecificerad el ()",Miljö!$B$1:$J$1,0),FALSE)</f>
        <v>0</v>
      </c>
      <c r="J455">
        <f>VLOOKUP($B455,Miljö!$B$1:$J$479,MATCH("Kärnkraftsandel för ursprungsspecificerad el ()",Miljö!$B$1:$J$1,0),FALSE)</f>
        <v>0</v>
      </c>
      <c r="L455">
        <f>VLOOKUP($B455,Totalt!$B$1:$BU$501,MATCH("total el",Totalt!$B$1:$BU$1,0),FALSE)</f>
        <v>0.184</v>
      </c>
      <c r="N455" s="291">
        <f t="shared" si="28"/>
        <v>0.20240000000000002</v>
      </c>
      <c r="O455" s="291">
        <f t="shared" si="29"/>
        <v>0</v>
      </c>
      <c r="P455" s="291">
        <f t="shared" si="30"/>
        <v>0</v>
      </c>
      <c r="Q455" s="291">
        <f t="shared" si="31"/>
        <v>0</v>
      </c>
    </row>
    <row r="456" spans="1:17" x14ac:dyDescent="0.25">
      <c r="A456" s="2" t="s">
        <v>664</v>
      </c>
      <c r="B456" s="2" t="s">
        <v>668</v>
      </c>
      <c r="C456" t="str">
        <f>VLOOKUP($B456,Totalt!$B$1:$BU$501,MATCH("Kvalitetsgranskad:",Totalt!$B$1:$BU$1,0),FALSE)</f>
        <v>Ja</v>
      </c>
      <c r="E456" t="str">
        <f>VLOOKUP($B456,Miljö!$B$1:$AG$479,MATCH(E$1,Miljö!$B$1:$AK$1,0),FALSE)</f>
        <v>Ja</v>
      </c>
      <c r="F456" t="str">
        <f>VLOOKUP($B456,Miljö!$B$1:$J$479,MATCH("Typ av ursprungsspecificerad el   (Om inget värde anges används Nordisk residualmix, se inforuta) ()",Miljö!$B$1:$J$1,0),FALSE)</f>
        <v>'Bra miljöval el'</v>
      </c>
      <c r="G456">
        <f>VLOOKUP($B456,Miljö!$B$1:$J$479,MATCH("Primärenergifaktor ()",Miljö!$B$1:$J$1,0),FALSE)</f>
        <v>1.1000000000000001</v>
      </c>
      <c r="H456">
        <f>VLOOKUP($B456,Miljö!$B$1:$J$479,MATCH("Koldioxidekvivalenter energiomvandling (g/kwh)",Miljö!$B$1:$J$1,0),FALSE)</f>
        <v>0</v>
      </c>
      <c r="I456">
        <f>VLOOKUP($B456,Miljö!$B$1:$J$479,MATCH("Fossilandel för ursprungspecificerad el ()",Miljö!$B$1:$J$1,0),FALSE)</f>
        <v>0</v>
      </c>
      <c r="J456">
        <f>VLOOKUP($B456,Miljö!$B$1:$J$479,MATCH("Kärnkraftsandel för ursprungsspecificerad el ()",Miljö!$B$1:$J$1,0),FALSE)</f>
        <v>0</v>
      </c>
      <c r="L456">
        <f>VLOOKUP($B456,Totalt!$B$1:$BU$501,MATCH("total el",Totalt!$B$1:$BU$1,0),FALSE)</f>
        <v>9.2829999999999995</v>
      </c>
      <c r="N456" s="291">
        <f t="shared" si="28"/>
        <v>10.2113</v>
      </c>
      <c r="O456" s="291">
        <f t="shared" si="29"/>
        <v>0</v>
      </c>
      <c r="P456" s="291">
        <f t="shared" si="30"/>
        <v>0</v>
      </c>
      <c r="Q456" s="291">
        <f t="shared" si="31"/>
        <v>0</v>
      </c>
    </row>
    <row r="457" spans="1:17" x14ac:dyDescent="0.25">
      <c r="A457" s="2" t="s">
        <v>669</v>
      </c>
      <c r="B457" s="2" t="s">
        <v>670</v>
      </c>
      <c r="C457" t="str">
        <f>VLOOKUP($B457,Totalt!$B$1:$BU$501,MATCH("Kvalitetsgranskad:",Totalt!$B$1:$BU$1,0),FALSE)</f>
        <v>Ja</v>
      </c>
      <c r="E457" t="str">
        <f>VLOOKUP($B457,Miljö!$B$1:$AG$479,MATCH(E$1,Miljö!$B$1:$AK$1,0),FALSE)</f>
        <v>Nej</v>
      </c>
      <c r="F457" t="str">
        <f>VLOOKUP($B457,Miljö!$B$1:$J$479,MATCH("Typ av ursprungsspecificerad el   (Om inget värde anges används Nordisk residualmix, se inforuta) ()",Miljö!$B$1:$J$1,0),FALSE)</f>
        <v>-</v>
      </c>
      <c r="G457">
        <f>VLOOKUP($B457,Miljö!$B$1:$J$479,MATCH("Primärenergifaktor ()",Miljö!$B$1:$J$1,0),FALSE)</f>
        <v>2.2400000000000002</v>
      </c>
      <c r="H457">
        <f>VLOOKUP($B457,Miljö!$B$1:$J$479,MATCH("Koldioxidekvivalenter energiomvandling (g/kwh)",Miljö!$B$1:$J$1,0),FALSE)</f>
        <v>350.5</v>
      </c>
      <c r="I457">
        <f>VLOOKUP($B457,Miljö!$B$1:$J$479,MATCH("Fossilandel för ursprungspecificerad el ()",Miljö!$B$1:$J$1,0),FALSE)</f>
        <v>0.48399999999999999</v>
      </c>
      <c r="J457">
        <f>VLOOKUP($B457,Miljö!$B$1:$J$479,MATCH("Kärnkraftsandel för ursprungsspecificerad el ()",Miljö!$B$1:$J$1,0),FALSE)</f>
        <v>0.35</v>
      </c>
      <c r="L457">
        <f>VLOOKUP($B457,Totalt!$B$1:$BU$501,MATCH("total el",Totalt!$B$1:$BU$1,0),FALSE)</f>
        <v>0.83099999999999996</v>
      </c>
      <c r="N457" s="291">
        <f t="shared" si="28"/>
        <v>1.86144</v>
      </c>
      <c r="O457" s="291">
        <f t="shared" si="29"/>
        <v>291.26549999999997</v>
      </c>
      <c r="P457" s="291">
        <f t="shared" si="30"/>
        <v>0.40220399999999995</v>
      </c>
      <c r="Q457" s="291">
        <f t="shared" si="31"/>
        <v>0.29084999999999994</v>
      </c>
    </row>
    <row r="458" spans="1:17" x14ac:dyDescent="0.25">
      <c r="A458" s="2" t="s">
        <v>671</v>
      </c>
      <c r="B458" s="2" t="s">
        <v>672</v>
      </c>
      <c r="C458" t="str">
        <f>VLOOKUP($B458,Totalt!$B$1:$BU$501,MATCH("Kvalitetsgranskad:",Totalt!$B$1:$BU$1,0),FALSE)</f>
        <v>Ja</v>
      </c>
      <c r="E458" t="str">
        <f>VLOOKUP($B458,Miljö!$B$1:$AG$479,MATCH(E$1,Miljö!$B$1:$AK$1,0),FALSE)</f>
        <v>Nej</v>
      </c>
      <c r="F458" t="str">
        <f>VLOOKUP($B458,Miljö!$B$1:$J$479,MATCH("Typ av ursprungsspecificerad el   (Om inget värde anges används Nordisk residualmix, se inforuta) ()",Miljö!$B$1:$J$1,0),FALSE)</f>
        <v>-</v>
      </c>
      <c r="G458">
        <f>VLOOKUP($B458,Miljö!$B$1:$J$479,MATCH("Primärenergifaktor ()",Miljö!$B$1:$J$1,0),FALSE)</f>
        <v>2.2400000000000002</v>
      </c>
      <c r="H458">
        <f>VLOOKUP($B458,Miljö!$B$1:$J$479,MATCH("Koldioxidekvivalenter energiomvandling (g/kwh)",Miljö!$B$1:$J$1,0),FALSE)</f>
        <v>350.5</v>
      </c>
      <c r="I458">
        <f>VLOOKUP($B458,Miljö!$B$1:$J$479,MATCH("Fossilandel för ursprungspecificerad el ()",Miljö!$B$1:$J$1,0),FALSE)</f>
        <v>0.48399999999999999</v>
      </c>
      <c r="J458">
        <f>VLOOKUP($B458,Miljö!$B$1:$J$479,MATCH("Kärnkraftsandel för ursprungsspecificerad el ()",Miljö!$B$1:$J$1,0),FALSE)</f>
        <v>0.35</v>
      </c>
      <c r="L458">
        <f>VLOOKUP($B458,Totalt!$B$1:$BU$501,MATCH("total el",Totalt!$B$1:$BU$1,0),FALSE)</f>
        <v>2</v>
      </c>
      <c r="N458" s="291">
        <f t="shared" si="28"/>
        <v>4.4800000000000004</v>
      </c>
      <c r="O458" s="291">
        <f t="shared" si="29"/>
        <v>701</v>
      </c>
      <c r="P458" s="291">
        <f t="shared" si="30"/>
        <v>0.96799999999999997</v>
      </c>
      <c r="Q458" s="291">
        <f t="shared" si="31"/>
        <v>0.7</v>
      </c>
    </row>
    <row r="459" spans="1:17" x14ac:dyDescent="0.25">
      <c r="A459" s="2" t="s">
        <v>673</v>
      </c>
      <c r="B459" s="2" t="s">
        <v>21</v>
      </c>
      <c r="C459" t="str">
        <f>VLOOKUP($B459,Totalt!$B$1:$BU$501,MATCH("Kvalitetsgranskad:",Totalt!$B$1:$BU$1,0),FALSE)</f>
        <v>Nej</v>
      </c>
      <c r="E459" t="str">
        <f>VLOOKUP($B459,Miljö!$B$1:$AG$479,MATCH(E$1,Miljö!$B$1:$AK$1,0),FALSE)</f>
        <v>Nej</v>
      </c>
      <c r="F459" t="str">
        <f>VLOOKUP($B459,Miljö!$B$1:$J$479,MATCH("Typ av ursprungsspecificerad el   (Om inget värde anges används Nordisk residualmix, se inforuta) ()",Miljö!$B$1:$J$1,0),FALSE)</f>
        <v>-</v>
      </c>
      <c r="G459" t="str">
        <f>VLOOKUP($B459,Miljö!$B$1:$J$479,MATCH("Primärenergifaktor ()",Miljö!$B$1:$J$1,0),FALSE)</f>
        <v>-</v>
      </c>
      <c r="H459" t="str">
        <f>VLOOKUP($B459,Miljö!$B$1:$J$479,MATCH("Koldioxidekvivalenter energiomvandling (g/kwh)",Miljö!$B$1:$J$1,0),FALSE)</f>
        <v>-</v>
      </c>
      <c r="I459" t="str">
        <f>VLOOKUP($B459,Miljö!$B$1:$J$479,MATCH("Fossilandel för ursprungspecificerad el ()",Miljö!$B$1:$J$1,0),FALSE)</f>
        <v>-</v>
      </c>
      <c r="J459" t="str">
        <f>VLOOKUP($B459,Miljö!$B$1:$J$479,MATCH("Kärnkraftsandel för ursprungsspecificerad el ()",Miljö!$B$1:$J$1,0),FALSE)</f>
        <v>-</v>
      </c>
      <c r="L459">
        <f>VLOOKUP($B459,Totalt!$B$1:$BU$501,MATCH("total el",Totalt!$B$1:$BU$1,0),FALSE)</f>
        <v>0</v>
      </c>
      <c r="N459" s="291" t="str">
        <f t="shared" si="28"/>
        <v/>
      </c>
      <c r="O459" s="291" t="str">
        <f t="shared" si="29"/>
        <v/>
      </c>
      <c r="P459" s="291" t="str">
        <f t="shared" si="30"/>
        <v/>
      </c>
      <c r="Q459" s="291" t="str">
        <f t="shared" si="31"/>
        <v/>
      </c>
    </row>
    <row r="460" spans="1:17" x14ac:dyDescent="0.25">
      <c r="A460" s="2" t="s">
        <v>675</v>
      </c>
      <c r="B460" s="2" t="s">
        <v>22</v>
      </c>
      <c r="C460" t="str">
        <f>VLOOKUP($B460,Totalt!$B$1:$BU$501,MATCH("Kvalitetsgranskad:",Totalt!$B$1:$BU$1,0),FALSE)</f>
        <v>Nej</v>
      </c>
      <c r="E460" t="str">
        <f>VLOOKUP($B460,Miljö!$B$1:$AG$479,MATCH(E$1,Miljö!$B$1:$AK$1,0),FALSE)</f>
        <v>Nej</v>
      </c>
      <c r="F460" t="str">
        <f>VLOOKUP($B460,Miljö!$B$1:$J$479,MATCH("Typ av ursprungsspecificerad el   (Om inget värde anges används Nordisk residualmix, se inforuta) ()",Miljö!$B$1:$J$1,0),FALSE)</f>
        <v>-</v>
      </c>
      <c r="G460" t="str">
        <f>VLOOKUP($B460,Miljö!$B$1:$J$479,MATCH("Primärenergifaktor ()",Miljö!$B$1:$J$1,0),FALSE)</f>
        <v>-</v>
      </c>
      <c r="H460" t="str">
        <f>VLOOKUP($B460,Miljö!$B$1:$J$479,MATCH("Koldioxidekvivalenter energiomvandling (g/kwh)",Miljö!$B$1:$J$1,0),FALSE)</f>
        <v>-</v>
      </c>
      <c r="I460" t="str">
        <f>VLOOKUP($B460,Miljö!$B$1:$J$479,MATCH("Fossilandel för ursprungspecificerad el ()",Miljö!$B$1:$J$1,0),FALSE)</f>
        <v>-</v>
      </c>
      <c r="J460" t="str">
        <f>VLOOKUP($B460,Miljö!$B$1:$J$479,MATCH("Kärnkraftsandel för ursprungsspecificerad el ()",Miljö!$B$1:$J$1,0),FALSE)</f>
        <v>-</v>
      </c>
      <c r="L460">
        <f>VLOOKUP($B460,Totalt!$B$1:$BU$501,MATCH("total el",Totalt!$B$1:$BU$1,0),FALSE)</f>
        <v>0</v>
      </c>
      <c r="N460" s="291" t="str">
        <f t="shared" si="28"/>
        <v/>
      </c>
      <c r="O460" s="291" t="str">
        <f t="shared" si="29"/>
        <v/>
      </c>
      <c r="P460" s="291" t="str">
        <f t="shared" si="30"/>
        <v/>
      </c>
      <c r="Q460" s="291" t="str">
        <f t="shared" si="31"/>
        <v/>
      </c>
    </row>
    <row r="461" spans="1:17" x14ac:dyDescent="0.25">
      <c r="A461" s="2" t="s">
        <v>676</v>
      </c>
      <c r="B461" s="9" t="s">
        <v>1107</v>
      </c>
      <c r="C461" t="str">
        <f>VLOOKUP($B461,Totalt!$B$1:$BU$501,MATCH("Kvalitetsgranskad:",Totalt!$B$1:$BU$1,0),FALSE)</f>
        <v>Nej</v>
      </c>
      <c r="E461" t="str">
        <f>VLOOKUP($B461,Miljö!$B$1:$AG$479,MATCH(E$1,Miljö!$B$1:$AK$1,0),FALSE)</f>
        <v>Nej</v>
      </c>
      <c r="F461" t="str">
        <f>VLOOKUP($B461,Miljö!$B$1:$J$479,MATCH("Typ av ursprungsspecificerad el   (Om inget värde anges används Nordisk residualmix, se inforuta) ()",Miljö!$B$1:$J$1,0),FALSE)</f>
        <v>-</v>
      </c>
      <c r="G461" t="str">
        <f>VLOOKUP($B461,Miljö!$B$1:$J$479,MATCH("Primärenergifaktor ()",Miljö!$B$1:$J$1,0),FALSE)</f>
        <v>-</v>
      </c>
      <c r="H461" t="str">
        <f>VLOOKUP($B461,Miljö!$B$1:$J$479,MATCH("Koldioxidekvivalenter energiomvandling (g/kwh)",Miljö!$B$1:$J$1,0),FALSE)</f>
        <v>-</v>
      </c>
      <c r="I461" t="str">
        <f>VLOOKUP($B461,Miljö!$B$1:$J$479,MATCH("Fossilandel för ursprungspecificerad el ()",Miljö!$B$1:$J$1,0),FALSE)</f>
        <v>-</v>
      </c>
      <c r="J461" t="str">
        <f>VLOOKUP($B461,Miljö!$B$1:$J$479,MATCH("Kärnkraftsandel för ursprungsspecificerad el ()",Miljö!$B$1:$J$1,0),FALSE)</f>
        <v>-</v>
      </c>
      <c r="L461">
        <f>VLOOKUP($B461,Totalt!$B$1:$BU$501,MATCH("total el",Totalt!$B$1:$BU$1,0),FALSE)</f>
        <v>0</v>
      </c>
      <c r="N461" s="291" t="str">
        <f t="shared" si="28"/>
        <v/>
      </c>
      <c r="O461" s="291" t="str">
        <f t="shared" si="29"/>
        <v/>
      </c>
      <c r="P461" s="291" t="str">
        <f t="shared" si="30"/>
        <v/>
      </c>
      <c r="Q461" s="291" t="str">
        <f t="shared" si="31"/>
        <v/>
      </c>
    </row>
    <row r="462" spans="1:17" x14ac:dyDescent="0.25">
      <c r="A462" s="2" t="s">
        <v>677</v>
      </c>
      <c r="B462" s="2" t="s">
        <v>678</v>
      </c>
      <c r="C462" t="str">
        <f>VLOOKUP($B462,Totalt!$B$1:$BU$501,MATCH("Kvalitetsgranskad:",Totalt!$B$1:$BU$1,0),FALSE)</f>
        <v>Ja</v>
      </c>
      <c r="E462" t="str">
        <f>VLOOKUP($B462,Miljö!$B$1:$AG$479,MATCH(E$1,Miljö!$B$1:$AK$1,0),FALSE)</f>
        <v>Ja</v>
      </c>
      <c r="F462" t="str">
        <f>VLOOKUP($B462,Miljö!$B$1:$J$479,MATCH("Typ av ursprungsspecificerad el   (Om inget värde anges används Nordisk residualmix, se inforuta) ()",Miljö!$B$1:$J$1,0),FALSE)</f>
        <v>'Hörneborgsel'</v>
      </c>
      <c r="G462">
        <f>VLOOKUP($B462,Miljö!$B$1:$J$479,MATCH("Primärenergifaktor ()",Miljö!$B$1:$J$1,0),FALSE)</f>
        <v>0.17100000000000001</v>
      </c>
      <c r="H462">
        <f>VLOOKUP($B462,Miljö!$B$1:$J$479,MATCH("Koldioxidekvivalenter energiomvandling (g/kwh)",Miljö!$B$1:$J$1,0),FALSE)</f>
        <v>55.1</v>
      </c>
      <c r="I462">
        <f>VLOOKUP($B462,Miljö!$B$1:$J$479,MATCH("Fossilandel för ursprungspecificerad el ()",Miljö!$B$1:$J$1,0),FALSE)</f>
        <v>0.01</v>
      </c>
      <c r="J462">
        <f>VLOOKUP($B462,Miljö!$B$1:$J$479,MATCH("Kärnkraftsandel för ursprungsspecificerad el ()",Miljö!$B$1:$J$1,0),FALSE)</f>
        <v>0</v>
      </c>
      <c r="L462">
        <f>VLOOKUP($B462,Totalt!$B$1:$BU$501,MATCH("total el",Totalt!$B$1:$BU$1,0),FALSE)</f>
        <v>0.3654</v>
      </c>
      <c r="N462" s="291">
        <f t="shared" si="28"/>
        <v>6.2483400000000008E-2</v>
      </c>
      <c r="O462" s="291">
        <f t="shared" si="29"/>
        <v>20.13354</v>
      </c>
      <c r="P462" s="291">
        <f t="shared" si="30"/>
        <v>3.6540000000000001E-3</v>
      </c>
      <c r="Q462" s="291">
        <f t="shared" si="31"/>
        <v>0</v>
      </c>
    </row>
    <row r="463" spans="1:17" x14ac:dyDescent="0.25">
      <c r="A463" s="2" t="s">
        <v>677</v>
      </c>
      <c r="B463" s="2" t="s">
        <v>679</v>
      </c>
      <c r="C463" t="str">
        <f>VLOOKUP($B463,Totalt!$B$1:$BU$501,MATCH("Kvalitetsgranskad:",Totalt!$B$1:$BU$1,0),FALSE)</f>
        <v>Ja</v>
      </c>
      <c r="E463" t="str">
        <f>VLOOKUP($B463,Miljö!$B$1:$AG$479,MATCH(E$1,Miljö!$B$1:$AK$1,0),FALSE)</f>
        <v>Ja</v>
      </c>
      <c r="F463" t="str">
        <f>VLOOKUP($B463,Miljö!$B$1:$J$479,MATCH("Typ av ursprungsspecificerad el   (Om inget värde anges används Nordisk residualmix, se inforuta) ()",Miljö!$B$1:$J$1,0),FALSE)</f>
        <v>'Hörneborgsel'</v>
      </c>
      <c r="G463">
        <f>VLOOKUP($B463,Miljö!$B$1:$J$479,MATCH("Primärenergifaktor ()",Miljö!$B$1:$J$1,0),FALSE)</f>
        <v>0.17100000000000001</v>
      </c>
      <c r="H463">
        <f>VLOOKUP($B463,Miljö!$B$1:$J$479,MATCH("Koldioxidekvivalenter energiomvandling (g/kwh)",Miljö!$B$1:$J$1,0),FALSE)</f>
        <v>55.1</v>
      </c>
      <c r="I463">
        <f>VLOOKUP($B463,Miljö!$B$1:$J$479,MATCH("Fossilandel för ursprungspecificerad el ()",Miljö!$B$1:$J$1,0),FALSE)</f>
        <v>0.01</v>
      </c>
      <c r="J463">
        <f>VLOOKUP($B463,Miljö!$B$1:$J$479,MATCH("Kärnkraftsandel för ursprungsspecificerad el ()",Miljö!$B$1:$J$1,0),FALSE)</f>
        <v>0</v>
      </c>
      <c r="L463">
        <f>VLOOKUP($B463,Totalt!$B$1:$BU$501,MATCH("total el",Totalt!$B$1:$BU$1,0),FALSE)</f>
        <v>1.0450699999999999</v>
      </c>
      <c r="N463" s="291">
        <f t="shared" si="28"/>
        <v>0.17870696999999999</v>
      </c>
      <c r="O463" s="291">
        <f t="shared" si="29"/>
        <v>57.583356999999999</v>
      </c>
      <c r="P463" s="291">
        <f t="shared" si="30"/>
        <v>1.04507E-2</v>
      </c>
      <c r="Q463" s="291">
        <f t="shared" si="31"/>
        <v>0</v>
      </c>
    </row>
    <row r="464" spans="1:17" x14ac:dyDescent="0.25">
      <c r="A464" s="2" t="s">
        <v>677</v>
      </c>
      <c r="B464" s="2" t="s">
        <v>680</v>
      </c>
      <c r="C464" t="str">
        <f>VLOOKUP($B464,Totalt!$B$1:$BU$501,MATCH("Kvalitetsgranskad:",Totalt!$B$1:$BU$1,0),FALSE)</f>
        <v>Ja</v>
      </c>
      <c r="E464" t="str">
        <f>VLOOKUP($B464,Miljö!$B$1:$AG$479,MATCH(E$1,Miljö!$B$1:$AK$1,0),FALSE)</f>
        <v>Nej</v>
      </c>
      <c r="F464" t="str">
        <f>VLOOKUP($B464,Miljö!$B$1:$J$479,MATCH("Typ av ursprungsspecificerad el   (Om inget värde anges används Nordisk residualmix, se inforuta) ()",Miljö!$B$1:$J$1,0),FALSE)</f>
        <v>-</v>
      </c>
      <c r="G464">
        <f>VLOOKUP($B464,Miljö!$B$1:$J$479,MATCH("Primärenergifaktor ()",Miljö!$B$1:$J$1,0),FALSE)</f>
        <v>2.2400000000000002</v>
      </c>
      <c r="H464">
        <f>VLOOKUP($B464,Miljö!$B$1:$J$479,MATCH("Koldioxidekvivalenter energiomvandling (g/kwh)",Miljö!$B$1:$J$1,0),FALSE)</f>
        <v>350.5</v>
      </c>
      <c r="I464">
        <f>VLOOKUP($B464,Miljö!$B$1:$J$479,MATCH("Fossilandel för ursprungspecificerad el ()",Miljö!$B$1:$J$1,0),FALSE)</f>
        <v>0.48399999999999999</v>
      </c>
      <c r="J464">
        <f>VLOOKUP($B464,Miljö!$B$1:$J$479,MATCH("Kärnkraftsandel för ursprungsspecificerad el ()",Miljö!$B$1:$J$1,0),FALSE)</f>
        <v>0.35</v>
      </c>
      <c r="L464">
        <f>VLOOKUP($B464,Totalt!$B$1:$BU$501,MATCH("total el",Totalt!$B$1:$BU$1,0),FALSE)</f>
        <v>0.20757</v>
      </c>
      <c r="N464" s="291">
        <f t="shared" si="28"/>
        <v>0.46495680000000006</v>
      </c>
      <c r="O464" s="291">
        <f t="shared" si="29"/>
        <v>72.753285000000005</v>
      </c>
      <c r="P464" s="291">
        <f t="shared" si="30"/>
        <v>0.10046388000000001</v>
      </c>
      <c r="Q464" s="291">
        <f t="shared" si="31"/>
        <v>7.2649499999999992E-2</v>
      </c>
    </row>
    <row r="465" spans="1:17" x14ac:dyDescent="0.25">
      <c r="A465" s="2" t="s">
        <v>677</v>
      </c>
      <c r="B465" s="2" t="s">
        <v>681</v>
      </c>
      <c r="C465" t="str">
        <f>VLOOKUP($B465,Totalt!$B$1:$BU$501,MATCH("Kvalitetsgranskad:",Totalt!$B$1:$BU$1,0),FALSE)</f>
        <v>Ja</v>
      </c>
      <c r="E465" t="str">
        <f>VLOOKUP($B465,Miljö!$B$1:$AG$479,MATCH(E$1,Miljö!$B$1:$AK$1,0),FALSE)</f>
        <v>Ja</v>
      </c>
      <c r="F465" t="str">
        <f>VLOOKUP($B465,Miljö!$B$1:$J$479,MATCH("Typ av ursprungsspecificerad el   (Om inget värde anges används Nordisk residualmix, se inforuta) ()",Miljö!$B$1:$J$1,0),FALSE)</f>
        <v>'Hörneborgsel'</v>
      </c>
      <c r="G465">
        <f>VLOOKUP($B465,Miljö!$B$1:$J$479,MATCH("Primärenergifaktor ()",Miljö!$B$1:$J$1,0),FALSE)</f>
        <v>0.17100000000000001</v>
      </c>
      <c r="H465">
        <f>VLOOKUP($B465,Miljö!$B$1:$J$479,MATCH("Koldioxidekvivalenter energiomvandling (g/kwh)",Miljö!$B$1:$J$1,0),FALSE)</f>
        <v>55.1</v>
      </c>
      <c r="I465">
        <f>VLOOKUP($B465,Miljö!$B$1:$J$479,MATCH("Fossilandel för ursprungspecificerad el ()",Miljö!$B$1:$J$1,0),FALSE)</f>
        <v>0.01</v>
      </c>
      <c r="J465">
        <f>VLOOKUP($B465,Miljö!$B$1:$J$479,MATCH("Kärnkraftsandel för ursprungsspecificerad el ()",Miljö!$B$1:$J$1,0),FALSE)</f>
        <v>0</v>
      </c>
      <c r="L465">
        <f>VLOOKUP($B465,Totalt!$B$1:$BU$501,MATCH("total el",Totalt!$B$1:$BU$1,0),FALSE)</f>
        <v>2.3650000000000001E-2</v>
      </c>
      <c r="N465" s="291">
        <f t="shared" si="28"/>
        <v>4.0441500000000007E-3</v>
      </c>
      <c r="O465" s="291">
        <f t="shared" si="29"/>
        <v>1.303115</v>
      </c>
      <c r="P465" s="291">
        <f t="shared" si="30"/>
        <v>2.365E-4</v>
      </c>
      <c r="Q465" s="291">
        <f t="shared" si="31"/>
        <v>0</v>
      </c>
    </row>
    <row r="466" spans="1:17" x14ac:dyDescent="0.25">
      <c r="A466" s="2" t="s">
        <v>677</v>
      </c>
      <c r="B466" s="2" t="s">
        <v>682</v>
      </c>
      <c r="C466" t="str">
        <f>VLOOKUP($B466,Totalt!$B$1:$BU$501,MATCH("Kvalitetsgranskad:",Totalt!$B$1:$BU$1,0),FALSE)</f>
        <v>Ja</v>
      </c>
      <c r="E466" t="str">
        <f>VLOOKUP($B466,Miljö!$B$1:$AG$479,MATCH(E$1,Miljö!$B$1:$AK$1,0),FALSE)</f>
        <v>Ja</v>
      </c>
      <c r="F466" t="str">
        <f>VLOOKUP($B466,Miljö!$B$1:$J$479,MATCH("Typ av ursprungsspecificerad el   (Om inget värde anges används Nordisk residualmix, se inforuta) ()",Miljö!$B$1:$J$1,0),FALSE)</f>
        <v>'Hörneborgsel'</v>
      </c>
      <c r="G466">
        <f>VLOOKUP($B466,Miljö!$B$1:$J$479,MATCH("Primärenergifaktor ()",Miljö!$B$1:$J$1,0),FALSE)</f>
        <v>0.17100000000000001</v>
      </c>
      <c r="H466">
        <f>VLOOKUP($B466,Miljö!$B$1:$J$479,MATCH("Koldioxidekvivalenter energiomvandling (g/kwh)",Miljö!$B$1:$J$1,0),FALSE)</f>
        <v>55.1</v>
      </c>
      <c r="I466">
        <f>VLOOKUP($B466,Miljö!$B$1:$J$479,MATCH("Fossilandel för ursprungspecificerad el ()",Miljö!$B$1:$J$1,0),FALSE)</f>
        <v>0.01</v>
      </c>
      <c r="J466">
        <f>VLOOKUP($B466,Miljö!$B$1:$J$479,MATCH("Kärnkraftsandel för ursprungsspecificerad el ()",Miljö!$B$1:$J$1,0),FALSE)</f>
        <v>0</v>
      </c>
      <c r="L466">
        <f>VLOOKUP($B466,Totalt!$B$1:$BU$501,MATCH("total el",Totalt!$B$1:$BU$1,0),FALSE)</f>
        <v>9.2388300000000001</v>
      </c>
      <c r="N466" s="291">
        <f t="shared" si="28"/>
        <v>1.5798399300000001</v>
      </c>
      <c r="O466" s="291">
        <f t="shared" si="29"/>
        <v>509.05953300000004</v>
      </c>
      <c r="P466" s="291">
        <f t="shared" si="30"/>
        <v>9.2388300000000007E-2</v>
      </c>
      <c r="Q466" s="291">
        <f t="shared" si="31"/>
        <v>0</v>
      </c>
    </row>
    <row r="467" spans="1:17" x14ac:dyDescent="0.25">
      <c r="A467" s="2" t="s">
        <v>677</v>
      </c>
      <c r="B467" s="2" t="s">
        <v>683</v>
      </c>
      <c r="C467" t="str">
        <f>VLOOKUP($B467,Totalt!$B$1:$BU$501,MATCH("Kvalitetsgranskad:",Totalt!$B$1:$BU$1,0),FALSE)</f>
        <v>Ja</v>
      </c>
      <c r="E467" t="str">
        <f>VLOOKUP($B467,Miljö!$B$1:$AG$479,MATCH(E$1,Miljö!$B$1:$AK$1,0),FALSE)</f>
        <v>Ja</v>
      </c>
      <c r="F467" t="str">
        <f>VLOOKUP($B467,Miljö!$B$1:$J$479,MATCH("Typ av ursprungsspecificerad el   (Om inget värde anges används Nordisk residualmix, se inforuta) ()",Miljö!$B$1:$J$1,0),FALSE)</f>
        <v>'Hörneborgsel'</v>
      </c>
      <c r="G467">
        <f>VLOOKUP($B467,Miljö!$B$1:$J$479,MATCH("Primärenergifaktor ()",Miljö!$B$1:$J$1,0),FALSE)</f>
        <v>0.17100000000000001</v>
      </c>
      <c r="H467">
        <f>VLOOKUP($B467,Miljö!$B$1:$J$479,MATCH("Koldioxidekvivalenter energiomvandling (g/kwh)",Miljö!$B$1:$J$1,0),FALSE)</f>
        <v>55.1</v>
      </c>
      <c r="I467">
        <f>VLOOKUP($B467,Miljö!$B$1:$J$479,MATCH("Fossilandel för ursprungspecificerad el ()",Miljö!$B$1:$J$1,0),FALSE)</f>
        <v>0.01</v>
      </c>
      <c r="J467">
        <f>VLOOKUP($B467,Miljö!$B$1:$J$479,MATCH("Kärnkraftsandel för ursprungsspecificerad el ()",Miljö!$B$1:$J$1,0),FALSE)</f>
        <v>0</v>
      </c>
      <c r="L467">
        <f>VLOOKUP($B467,Totalt!$B$1:$BU$501,MATCH("total el",Totalt!$B$1:$BU$1,0),FALSE)</f>
        <v>6.1324800000000002</v>
      </c>
      <c r="N467" s="291">
        <f t="shared" ref="N467" si="32">IF(ISERROR($L467*G467),"",$L467*G467)</f>
        <v>1.0486540800000002</v>
      </c>
      <c r="O467" s="291">
        <f t="shared" ref="O467" si="33">IF(ISERROR($L467*H467),"",$L467*H467)</f>
        <v>337.89964800000001</v>
      </c>
      <c r="P467" s="291">
        <f t="shared" ref="P467" si="34">IF(ISERROR($L467*I467),"",$L467*I467)</f>
        <v>6.1324800000000006E-2</v>
      </c>
      <c r="Q467" s="291">
        <f t="shared" ref="Q467" si="35">IF(ISERROR($L467*J467),"",$L467*J467)</f>
        <v>0</v>
      </c>
    </row>
    <row r="468" spans="1:17" x14ac:dyDescent="0.25">
      <c r="A468" s="2"/>
      <c r="B468" s="2"/>
      <c r="N468" s="291"/>
      <c r="O468" s="291"/>
      <c r="P468" s="291"/>
      <c r="Q468" s="291"/>
    </row>
    <row r="469" spans="1:17" x14ac:dyDescent="0.25">
      <c r="A469" s="2"/>
      <c r="B469" s="2"/>
      <c r="N469" s="291"/>
      <c r="O469" s="291"/>
      <c r="P469" s="291"/>
      <c r="Q469" s="291"/>
    </row>
    <row r="470" spans="1:17" ht="60" x14ac:dyDescent="0.25">
      <c r="A470" s="2"/>
      <c r="B470" s="340" t="s">
        <v>1485</v>
      </c>
      <c r="C470" s="344" t="s">
        <v>25</v>
      </c>
      <c r="F470" t="e">
        <f>VLOOKUP($B470,Miljö!$B$1:$J$479,MATCH("Typ av ursprungsspecificerad el   (Om inget värde anges används Nordisk residualmix, se inforuta) ()",Miljö!$B$1:$J$1,0),FALSE)</f>
        <v>#N/A</v>
      </c>
      <c r="G470" s="335">
        <f>G323</f>
        <v>0</v>
      </c>
      <c r="H470" s="335">
        <f t="shared" ref="H470:J470" si="36">H323</f>
        <v>0</v>
      </c>
      <c r="I470" s="335">
        <f t="shared" si="36"/>
        <v>0</v>
      </c>
      <c r="J470" s="335">
        <f t="shared" si="36"/>
        <v>0</v>
      </c>
      <c r="L470">
        <f>VLOOKUP($B470,Totalt!$B$1:$BU$501,MATCH("total el",Totalt!$B$1:$BU$1,0),FALSE)</f>
        <v>-9.298</v>
      </c>
      <c r="N470" s="291">
        <f t="shared" si="28"/>
        <v>0</v>
      </c>
      <c r="O470" s="291">
        <f t="shared" si="29"/>
        <v>0</v>
      </c>
      <c r="P470" s="291">
        <f t="shared" si="30"/>
        <v>0</v>
      </c>
      <c r="Q470" s="291">
        <f t="shared" si="31"/>
        <v>0</v>
      </c>
    </row>
    <row r="472" spans="1:17" x14ac:dyDescent="0.25">
      <c r="I472" t="s">
        <v>1456</v>
      </c>
      <c r="L472">
        <f>SUMIF($C2:$C470,"=ja",L2:L470)</f>
        <v>2928.6109829999991</v>
      </c>
      <c r="M472" t="s">
        <v>1166</v>
      </c>
      <c r="N472" s="306">
        <f>SUMIF($C2:$C470,"=ja",N2:N470)</f>
        <v>2585.779161365002</v>
      </c>
      <c r="O472" s="306">
        <f t="shared" ref="O472:Q472" si="37">SUMIF($C2:$C470,"=ja",O2:O470)</f>
        <v>127700.16427608051</v>
      </c>
      <c r="P472" s="306">
        <f t="shared" si="37"/>
        <v>168.8513475419999</v>
      </c>
      <c r="Q472" s="306">
        <f t="shared" si="37"/>
        <v>227.59420026999999</v>
      </c>
    </row>
    <row r="474" spans="1:17" x14ac:dyDescent="0.25">
      <c r="C474" s="292" t="s">
        <v>1457</v>
      </c>
      <c r="D474" s="293"/>
      <c r="E474" s="293"/>
      <c r="F474" s="293"/>
      <c r="G474" s="294">
        <f>N472/$L$472</f>
        <v>0.88293705663706534</v>
      </c>
      <c r="H474" s="294">
        <f>O472/$L$472</f>
        <v>43.604345205749219</v>
      </c>
      <c r="I474" s="295">
        <f>P472/$L$472</f>
        <v>5.7655778975817612E-2</v>
      </c>
      <c r="J474" s="296">
        <f>Q472/$L$472</f>
        <v>7.7714043138927907E-2</v>
      </c>
    </row>
    <row r="476" spans="1:17" x14ac:dyDescent="0.25">
      <c r="C476" t="s">
        <v>1458</v>
      </c>
      <c r="E476">
        <f>COUNTIF($C$2:$C$470,"=ja")</f>
        <v>333</v>
      </c>
    </row>
    <row r="477" spans="1:17" x14ac:dyDescent="0.25">
      <c r="C477" s="297" t="s">
        <v>1459</v>
      </c>
      <c r="D477" s="298"/>
      <c r="E477" s="299">
        <f>COUNTIFS($C$2:$C$470,"=ja",$E$2:$E$470,"=nej")</f>
        <v>77</v>
      </c>
      <c r="F477" s="297" t="s">
        <v>1460</v>
      </c>
      <c r="G477" s="300">
        <f>SUMIFS($L$2:$L$470,$C$2:$C$470,"=ja",$E$2:$E$470,"=nej")</f>
        <v>262.63023300000003</v>
      </c>
      <c r="H477" s="299" t="s">
        <v>1166</v>
      </c>
      <c r="I477" s="239">
        <f>G477/L472</f>
        <v>8.9677404928314483E-2</v>
      </c>
    </row>
    <row r="478" spans="1:17" x14ac:dyDescent="0.25">
      <c r="C478" s="301" t="s">
        <v>1461</v>
      </c>
      <c r="D478" s="302"/>
      <c r="E478" s="303">
        <f>COUNTIFS($C$2:$C$470,"=ja",$E$2:$E$470,"=ja")</f>
        <v>255</v>
      </c>
      <c r="F478" s="301" t="s">
        <v>1462</v>
      </c>
      <c r="G478" s="304">
        <f>SUMIFS($L$2:$L$470,$C$2:$C$470,"=ja",$E$2:$E$470,"=ja")</f>
        <v>2675.2787499999986</v>
      </c>
      <c r="H478" s="303" t="s">
        <v>1166</v>
      </c>
      <c r="I478" s="239">
        <f>G478/L472</f>
        <v>0.91349747901973211</v>
      </c>
    </row>
    <row r="481" spans="6:10" x14ac:dyDescent="0.25">
      <c r="F481" t="s">
        <v>1463</v>
      </c>
    </row>
    <row r="482" spans="6:10" x14ac:dyDescent="0.25">
      <c r="G482" s="305">
        <f>SUMIFS($N$2:$N$470,$C$2:$C$470,"=ja",$E$2:$E$470,"=ja")/$G$478</f>
        <v>0.74664647167888643</v>
      </c>
      <c r="H482" s="305">
        <f>SUMIFS($O$2:$O$470,$C$2:$C$470,"=ja",$E$2:$E$470,"=ja")/$G$478</f>
        <v>13.325066634488286</v>
      </c>
      <c r="I482" s="305">
        <f>SUMIFS($P$2:$P$470,$C$2:$C$470,"=ja",$E$2:$E$470,"=ja")/$G$478</f>
        <v>1.5601482563265613E-2</v>
      </c>
      <c r="J482" s="305">
        <f>SUMIFS($Q$2:$Q$470,$C$2:$C$470,"=ja",$E$2:$E$470,"=ja")/$G$478</f>
        <v>5.0713825136913332E-2</v>
      </c>
    </row>
  </sheetData>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508"/>
  <sheetViews>
    <sheetView workbookViewId="0">
      <selection activeCell="C2" sqref="C2"/>
    </sheetView>
  </sheetViews>
  <sheetFormatPr defaultRowHeight="15" customHeight="1" x14ac:dyDescent="0.25"/>
  <cols>
    <col min="1" max="1" width="44.5703125" customWidth="1"/>
    <col min="2" max="2" width="36.5703125" customWidth="1"/>
    <col min="3" max="3" width="18.5703125" customWidth="1"/>
    <col min="4" max="4" width="21.7109375" customWidth="1"/>
    <col min="5" max="5" width="27" customWidth="1"/>
    <col min="6" max="6" width="12.140625" customWidth="1"/>
    <col min="7" max="7" width="11.5703125" customWidth="1"/>
    <col min="8" max="8" width="11.42578125" customWidth="1"/>
  </cols>
  <sheetData>
    <row r="1" spans="1:8" ht="15" customHeight="1" x14ac:dyDescent="0.25">
      <c r="A1" s="372" t="s">
        <v>1183</v>
      </c>
      <c r="B1" s="373"/>
      <c r="C1" s="373"/>
      <c r="D1" s="373"/>
      <c r="E1" s="374"/>
    </row>
    <row r="2" spans="1:8" s="1" customFormat="1" ht="30" customHeight="1" x14ac:dyDescent="0.25">
      <c r="A2" s="1" t="s">
        <v>0</v>
      </c>
      <c r="B2" s="1" t="s">
        <v>1</v>
      </c>
      <c r="C2" s="1" t="s">
        <v>2</v>
      </c>
      <c r="D2" s="1" t="s">
        <v>3</v>
      </c>
      <c r="E2" s="1" t="s">
        <v>4</v>
      </c>
      <c r="F2" s="1" t="s">
        <v>5</v>
      </c>
      <c r="G2" s="1" t="s">
        <v>6</v>
      </c>
      <c r="H2" s="1" t="s">
        <v>7</v>
      </c>
    </row>
    <row r="3" spans="1:8" ht="15" customHeight="1" x14ac:dyDescent="0.25">
      <c r="A3" t="s">
        <v>23</v>
      </c>
      <c r="B3" t="s">
        <v>24</v>
      </c>
      <c r="C3">
        <v>7.2214500000000001E-2</v>
      </c>
      <c r="D3">
        <v>5.6295099999999998</v>
      </c>
      <c r="E3">
        <v>9.8500599999999991</v>
      </c>
      <c r="F3">
        <v>0</v>
      </c>
      <c r="G3" t="s">
        <v>8</v>
      </c>
      <c r="H3" t="s">
        <v>25</v>
      </c>
    </row>
    <row r="4" spans="1:8" ht="15" customHeight="1" x14ac:dyDescent="0.25">
      <c r="A4" t="s">
        <v>23</v>
      </c>
      <c r="B4" t="s">
        <v>26</v>
      </c>
      <c r="C4">
        <v>0.119106</v>
      </c>
      <c r="D4">
        <v>14.4811</v>
      </c>
      <c r="E4">
        <v>11.960900000000001</v>
      </c>
      <c r="F4">
        <v>2.34375E-2</v>
      </c>
      <c r="G4" t="s">
        <v>8</v>
      </c>
      <c r="H4" t="s">
        <v>25</v>
      </c>
    </row>
    <row r="5" spans="1:8" ht="15" customHeight="1" x14ac:dyDescent="0.25">
      <c r="A5" t="s">
        <v>23</v>
      </c>
      <c r="B5" t="s">
        <v>27</v>
      </c>
      <c r="C5">
        <v>4.3939400000000003E-2</v>
      </c>
      <c r="D5">
        <v>5.4546400000000004</v>
      </c>
      <c r="E5">
        <v>9.5454500000000007</v>
      </c>
      <c r="F5">
        <v>0</v>
      </c>
      <c r="G5" t="s">
        <v>8</v>
      </c>
      <c r="H5" t="s">
        <v>25</v>
      </c>
    </row>
    <row r="6" spans="1:8" ht="15" customHeight="1" x14ac:dyDescent="0.25">
      <c r="A6" t="s">
        <v>23</v>
      </c>
      <c r="B6" t="s">
        <v>28</v>
      </c>
      <c r="C6">
        <v>6.1228100000000001E-2</v>
      </c>
      <c r="D6">
        <v>5.8250900000000003</v>
      </c>
      <c r="E6">
        <v>10.193</v>
      </c>
      <c r="F6">
        <v>0</v>
      </c>
      <c r="G6" t="s">
        <v>8</v>
      </c>
      <c r="H6" t="s">
        <v>25</v>
      </c>
    </row>
    <row r="7" spans="1:8" ht="15" customHeight="1" x14ac:dyDescent="0.25">
      <c r="A7" t="s">
        <v>23</v>
      </c>
      <c r="B7" t="s">
        <v>29</v>
      </c>
      <c r="C7">
        <v>5.9740300000000003E-2</v>
      </c>
      <c r="D7">
        <v>6.2341600000000001</v>
      </c>
      <c r="E7">
        <v>10.9091</v>
      </c>
      <c r="F7">
        <v>0</v>
      </c>
      <c r="G7" t="s">
        <v>8</v>
      </c>
      <c r="H7" t="s">
        <v>25</v>
      </c>
    </row>
    <row r="8" spans="1:8" ht="15" customHeight="1" x14ac:dyDescent="0.25">
      <c r="A8" t="s">
        <v>23</v>
      </c>
      <c r="B8" t="s">
        <v>30</v>
      </c>
      <c r="C8">
        <v>0.32928600000000002</v>
      </c>
      <c r="D8">
        <v>49.048299999999998</v>
      </c>
      <c r="E8">
        <v>19</v>
      </c>
      <c r="F8">
        <v>0.12963</v>
      </c>
      <c r="G8" t="s">
        <v>8</v>
      </c>
      <c r="H8" t="s">
        <v>25</v>
      </c>
    </row>
    <row r="9" spans="1:8" ht="15" customHeight="1" x14ac:dyDescent="0.25">
      <c r="A9" t="s">
        <v>23</v>
      </c>
      <c r="B9" t="s">
        <v>31</v>
      </c>
      <c r="C9">
        <v>0.22529399999999999</v>
      </c>
      <c r="D9">
        <v>20.941700000000001</v>
      </c>
      <c r="E9">
        <v>19.411799999999999</v>
      </c>
      <c r="F9">
        <v>4.2918499999999998E-2</v>
      </c>
      <c r="G9" t="s">
        <v>8</v>
      </c>
      <c r="H9" t="s">
        <v>25</v>
      </c>
    </row>
    <row r="10" spans="1:8" ht="15" customHeight="1" x14ac:dyDescent="0.25">
      <c r="A10" t="s">
        <v>23</v>
      </c>
      <c r="B10" t="s">
        <v>32</v>
      </c>
      <c r="C10">
        <v>0.14075499999999999</v>
      </c>
      <c r="D10">
        <v>20.529399999999999</v>
      </c>
      <c r="E10">
        <v>10.6226</v>
      </c>
      <c r="F10">
        <v>3.94737E-2</v>
      </c>
      <c r="G10" t="s">
        <v>8</v>
      </c>
      <c r="H10" t="s">
        <v>25</v>
      </c>
    </row>
    <row r="11" spans="1:8" ht="15" customHeight="1" x14ac:dyDescent="0.25">
      <c r="A11" t="s">
        <v>33</v>
      </c>
      <c r="B11" t="s">
        <v>34</v>
      </c>
      <c r="C11">
        <v>0.183892</v>
      </c>
      <c r="D11">
        <v>9.4054099999999998</v>
      </c>
      <c r="E11">
        <v>18.064900000000002</v>
      </c>
      <c r="F11">
        <v>1.24224E-2</v>
      </c>
      <c r="G11" t="s">
        <v>25</v>
      </c>
      <c r="H11" t="s">
        <v>25</v>
      </c>
    </row>
    <row r="12" spans="1:8" ht="15" customHeight="1" x14ac:dyDescent="0.25">
      <c r="A12" t="s">
        <v>33</v>
      </c>
      <c r="B12" t="s">
        <v>35</v>
      </c>
      <c r="C12">
        <v>0.18725600000000001</v>
      </c>
      <c r="D12">
        <v>8.3391999999999999</v>
      </c>
      <c r="E12">
        <v>19.844000000000001</v>
      </c>
      <c r="F12">
        <v>7.1258900000000002E-3</v>
      </c>
      <c r="G12" t="s">
        <v>25</v>
      </c>
      <c r="H12" t="s">
        <v>25</v>
      </c>
    </row>
    <row r="13" spans="1:8" ht="15" customHeight="1" x14ac:dyDescent="0.25">
      <c r="A13" t="s">
        <v>33</v>
      </c>
      <c r="B13" t="s">
        <v>36</v>
      </c>
      <c r="C13">
        <v>0.10639899999999999</v>
      </c>
      <c r="D13">
        <v>16.583500000000001</v>
      </c>
      <c r="E13">
        <v>6.8681000000000001</v>
      </c>
      <c r="F13">
        <v>2.40742E-3</v>
      </c>
      <c r="G13" t="s">
        <v>25</v>
      </c>
      <c r="H13" t="s">
        <v>25</v>
      </c>
    </row>
    <row r="14" spans="1:8" ht="15" customHeight="1" x14ac:dyDescent="0.25">
      <c r="A14" t="s">
        <v>33</v>
      </c>
      <c r="B14" t="s">
        <v>37</v>
      </c>
      <c r="C14">
        <v>0.22578899999999999</v>
      </c>
      <c r="D14">
        <v>16.3279</v>
      </c>
      <c r="E14">
        <v>20.035599999999999</v>
      </c>
      <c r="F14">
        <v>2.8221900000000001E-2</v>
      </c>
      <c r="G14" t="s">
        <v>25</v>
      </c>
      <c r="H14" t="s">
        <v>25</v>
      </c>
    </row>
    <row r="15" spans="1:8" ht="15" customHeight="1" x14ac:dyDescent="0.25">
      <c r="A15" t="s">
        <v>33</v>
      </c>
      <c r="B15" t="s">
        <v>38</v>
      </c>
      <c r="C15">
        <v>0.34150999999999998</v>
      </c>
      <c r="D15">
        <v>40.279699999999998</v>
      </c>
      <c r="E15">
        <v>16.7105</v>
      </c>
      <c r="F15">
        <v>0.11385000000000001</v>
      </c>
      <c r="G15" t="s">
        <v>25</v>
      </c>
      <c r="H15" t="s">
        <v>25</v>
      </c>
    </row>
    <row r="16" spans="1:8" ht="15" customHeight="1" x14ac:dyDescent="0.25">
      <c r="A16" t="s">
        <v>39</v>
      </c>
      <c r="B16" t="s">
        <v>40</v>
      </c>
      <c r="C16">
        <v>6.17107E-2</v>
      </c>
      <c r="D16">
        <v>4.8209600000000004</v>
      </c>
      <c r="E16">
        <v>6.3519399999999999</v>
      </c>
      <c r="F16">
        <v>4.4049700000000002E-3</v>
      </c>
      <c r="G16" t="s">
        <v>25</v>
      </c>
      <c r="H16" t="s">
        <v>25</v>
      </c>
    </row>
    <row r="17" spans="1:8" ht="15" customHeight="1" x14ac:dyDescent="0.25">
      <c r="A17" t="s">
        <v>41</v>
      </c>
      <c r="B17" t="s">
        <v>42</v>
      </c>
      <c r="C17">
        <v>0.10900600000000001</v>
      </c>
      <c r="D17">
        <v>11.5106</v>
      </c>
      <c r="E17">
        <v>8.5434400000000004</v>
      </c>
      <c r="F17">
        <v>1.58371E-2</v>
      </c>
      <c r="G17" t="s">
        <v>8</v>
      </c>
      <c r="H17" t="s">
        <v>25</v>
      </c>
    </row>
    <row r="18" spans="1:8" ht="15" customHeight="1" x14ac:dyDescent="0.25">
      <c r="A18" t="s">
        <v>41</v>
      </c>
      <c r="B18" t="s">
        <v>43</v>
      </c>
      <c r="C18">
        <v>0.105938</v>
      </c>
      <c r="D18">
        <v>10.488300000000001</v>
      </c>
      <c r="E18">
        <v>9.0388300000000008</v>
      </c>
      <c r="F18">
        <v>1.0989499999999999E-2</v>
      </c>
      <c r="G18" t="s">
        <v>8</v>
      </c>
      <c r="H18" t="s">
        <v>25</v>
      </c>
    </row>
    <row r="19" spans="1:8" ht="15" customHeight="1" x14ac:dyDescent="0.25">
      <c r="A19" t="s">
        <v>41</v>
      </c>
      <c r="B19" t="s">
        <v>44</v>
      </c>
      <c r="C19">
        <v>0.10155500000000001</v>
      </c>
      <c r="D19">
        <v>9.9038400000000006</v>
      </c>
      <c r="E19">
        <v>8.0161300000000004</v>
      </c>
      <c r="F19">
        <v>1.23558E-2</v>
      </c>
      <c r="G19" t="s">
        <v>8</v>
      </c>
      <c r="H19" t="s">
        <v>25</v>
      </c>
    </row>
    <row r="20" spans="1:8" ht="15" customHeight="1" x14ac:dyDescent="0.25">
      <c r="A20" t="s">
        <v>45</v>
      </c>
      <c r="B20" t="s">
        <v>46</v>
      </c>
      <c r="C20">
        <v>8.1178500000000001E-2</v>
      </c>
      <c r="D20">
        <v>5.5793299999999997</v>
      </c>
      <c r="E20">
        <v>11.2982</v>
      </c>
      <c r="F20">
        <v>0</v>
      </c>
      <c r="G20" t="s">
        <v>25</v>
      </c>
      <c r="H20" t="s">
        <v>25</v>
      </c>
    </row>
    <row r="21" spans="1:8" ht="15" customHeight="1" x14ac:dyDescent="0.25">
      <c r="A21" t="s">
        <v>47</v>
      </c>
      <c r="B21" t="s">
        <v>48</v>
      </c>
      <c r="C21">
        <v>0</v>
      </c>
      <c r="D21">
        <v>0</v>
      </c>
      <c r="E21">
        <v>0</v>
      </c>
      <c r="F21">
        <v>0</v>
      </c>
      <c r="G21" t="s">
        <v>8</v>
      </c>
      <c r="H21" t="s">
        <v>8</v>
      </c>
    </row>
    <row r="22" spans="1:8" ht="15" customHeight="1" x14ac:dyDescent="0.25">
      <c r="A22" t="s">
        <v>49</v>
      </c>
      <c r="B22" t="s">
        <v>50</v>
      </c>
      <c r="C22">
        <v>0</v>
      </c>
      <c r="D22">
        <v>0</v>
      </c>
      <c r="E22">
        <v>0</v>
      </c>
      <c r="F22">
        <v>0</v>
      </c>
      <c r="G22" t="s">
        <v>8</v>
      </c>
      <c r="H22" t="s">
        <v>8</v>
      </c>
    </row>
    <row r="23" spans="1:8" ht="15" customHeight="1" x14ac:dyDescent="0.25">
      <c r="A23" t="s">
        <v>51</v>
      </c>
      <c r="B23" s="12" t="s">
        <v>1115</v>
      </c>
      <c r="C23">
        <v>0</v>
      </c>
      <c r="D23">
        <v>0</v>
      </c>
      <c r="E23">
        <v>0</v>
      </c>
      <c r="F23">
        <v>0</v>
      </c>
      <c r="G23" t="s">
        <v>8</v>
      </c>
      <c r="H23" t="s">
        <v>8</v>
      </c>
    </row>
    <row r="24" spans="1:8" ht="15" customHeight="1" x14ac:dyDescent="0.25">
      <c r="A24" t="s">
        <v>52</v>
      </c>
      <c r="B24" s="12" t="s">
        <v>1116</v>
      </c>
      <c r="C24">
        <v>0</v>
      </c>
      <c r="D24">
        <v>0</v>
      </c>
      <c r="E24">
        <v>0</v>
      </c>
      <c r="F24">
        <v>0</v>
      </c>
      <c r="G24" t="s">
        <v>8</v>
      </c>
      <c r="H24" t="s">
        <v>8</v>
      </c>
    </row>
    <row r="25" spans="1:8" ht="15" customHeight="1" x14ac:dyDescent="0.25">
      <c r="A25" t="s">
        <v>53</v>
      </c>
      <c r="B25" t="s">
        <v>54</v>
      </c>
      <c r="C25">
        <v>0.101245</v>
      </c>
      <c r="D25">
        <v>10.4222</v>
      </c>
      <c r="E25">
        <v>8.0878999999999994</v>
      </c>
      <c r="F25">
        <v>1.9879399999999998E-2</v>
      </c>
      <c r="G25" t="s">
        <v>25</v>
      </c>
      <c r="H25" t="s">
        <v>25</v>
      </c>
    </row>
    <row r="26" spans="1:8" ht="15" customHeight="1" x14ac:dyDescent="0.25">
      <c r="A26" t="s">
        <v>55</v>
      </c>
      <c r="B26" t="s">
        <v>56</v>
      </c>
      <c r="C26">
        <v>0</v>
      </c>
      <c r="D26">
        <v>0</v>
      </c>
      <c r="E26">
        <v>0</v>
      </c>
      <c r="F26">
        <v>0</v>
      </c>
      <c r="G26" t="s">
        <v>8</v>
      </c>
      <c r="H26" t="s">
        <v>8</v>
      </c>
    </row>
    <row r="27" spans="1:8" ht="15" customHeight="1" x14ac:dyDescent="0.25">
      <c r="A27" t="s">
        <v>57</v>
      </c>
      <c r="B27" t="s">
        <v>58</v>
      </c>
      <c r="C27">
        <v>0</v>
      </c>
      <c r="D27">
        <v>0</v>
      </c>
      <c r="E27">
        <v>0</v>
      </c>
      <c r="F27">
        <v>0</v>
      </c>
      <c r="G27" t="s">
        <v>8</v>
      </c>
      <c r="H27" t="s">
        <v>8</v>
      </c>
    </row>
    <row r="28" spans="1:8" ht="15" customHeight="1" x14ac:dyDescent="0.25">
      <c r="A28" t="s">
        <v>57</v>
      </c>
      <c r="B28" t="s">
        <v>59</v>
      </c>
      <c r="C28">
        <v>0</v>
      </c>
      <c r="D28">
        <v>0</v>
      </c>
      <c r="E28">
        <v>0</v>
      </c>
      <c r="F28">
        <v>0</v>
      </c>
      <c r="G28" t="s">
        <v>8</v>
      </c>
      <c r="H28" t="s">
        <v>8</v>
      </c>
    </row>
    <row r="29" spans="1:8" ht="15" customHeight="1" x14ac:dyDescent="0.25">
      <c r="A29" t="s">
        <v>57</v>
      </c>
      <c r="B29" t="s">
        <v>60</v>
      </c>
      <c r="C29">
        <v>0</v>
      </c>
      <c r="D29">
        <v>0</v>
      </c>
      <c r="E29">
        <v>0</v>
      </c>
      <c r="F29">
        <v>0</v>
      </c>
      <c r="G29" t="s">
        <v>8</v>
      </c>
      <c r="H29" t="s">
        <v>8</v>
      </c>
    </row>
    <row r="30" spans="1:8" ht="15" customHeight="1" x14ac:dyDescent="0.25">
      <c r="A30" t="s">
        <v>57</v>
      </c>
      <c r="B30" t="s">
        <v>61</v>
      </c>
      <c r="C30">
        <v>0</v>
      </c>
      <c r="D30">
        <v>0</v>
      </c>
      <c r="E30">
        <v>0</v>
      </c>
      <c r="F30">
        <v>0</v>
      </c>
      <c r="G30" t="s">
        <v>8</v>
      </c>
      <c r="H30" t="s">
        <v>8</v>
      </c>
    </row>
    <row r="31" spans="1:8" ht="15" customHeight="1" x14ac:dyDescent="0.25">
      <c r="A31" t="s">
        <v>57</v>
      </c>
      <c r="B31" t="s">
        <v>62</v>
      </c>
      <c r="C31">
        <v>0</v>
      </c>
      <c r="D31">
        <v>0</v>
      </c>
      <c r="E31">
        <v>0</v>
      </c>
      <c r="F31">
        <v>0</v>
      </c>
      <c r="G31" t="s">
        <v>8</v>
      </c>
      <c r="H31" t="s">
        <v>8</v>
      </c>
    </row>
    <row r="32" spans="1:8" ht="15" customHeight="1" x14ac:dyDescent="0.25">
      <c r="A32" t="s">
        <v>57</v>
      </c>
      <c r="B32" t="s">
        <v>63</v>
      </c>
      <c r="C32">
        <v>0</v>
      </c>
      <c r="D32">
        <v>0</v>
      </c>
      <c r="E32">
        <v>0</v>
      </c>
      <c r="F32">
        <v>0</v>
      </c>
      <c r="G32" t="s">
        <v>8</v>
      </c>
      <c r="H32" t="s">
        <v>8</v>
      </c>
    </row>
    <row r="33" spans="1:8" ht="15" customHeight="1" x14ac:dyDescent="0.25">
      <c r="A33" t="s">
        <v>57</v>
      </c>
      <c r="B33" t="s">
        <v>64</v>
      </c>
      <c r="C33">
        <v>0</v>
      </c>
      <c r="D33">
        <v>0</v>
      </c>
      <c r="E33">
        <v>0</v>
      </c>
      <c r="F33">
        <v>0</v>
      </c>
      <c r="G33" t="s">
        <v>8</v>
      </c>
      <c r="H33" t="s">
        <v>8</v>
      </c>
    </row>
    <row r="34" spans="1:8" ht="15" customHeight="1" x14ac:dyDescent="0.25">
      <c r="A34" t="s">
        <v>57</v>
      </c>
      <c r="B34" t="s">
        <v>65</v>
      </c>
      <c r="C34">
        <v>0</v>
      </c>
      <c r="D34">
        <v>0</v>
      </c>
      <c r="E34">
        <v>0</v>
      </c>
      <c r="F34">
        <v>0</v>
      </c>
      <c r="G34" t="s">
        <v>8</v>
      </c>
      <c r="H34" t="s">
        <v>8</v>
      </c>
    </row>
    <row r="35" spans="1:8" ht="15" customHeight="1" x14ac:dyDescent="0.25">
      <c r="A35" t="s">
        <v>57</v>
      </c>
      <c r="B35" t="s">
        <v>66</v>
      </c>
      <c r="C35">
        <v>0</v>
      </c>
      <c r="D35">
        <v>0</v>
      </c>
      <c r="E35">
        <v>0</v>
      </c>
      <c r="F35">
        <v>0</v>
      </c>
      <c r="G35" t="s">
        <v>8</v>
      </c>
      <c r="H35" t="s">
        <v>8</v>
      </c>
    </row>
    <row r="36" spans="1:8" ht="15" customHeight="1" x14ac:dyDescent="0.25">
      <c r="A36" t="s">
        <v>57</v>
      </c>
      <c r="B36" t="s">
        <v>67</v>
      </c>
      <c r="C36">
        <v>0</v>
      </c>
      <c r="D36">
        <v>0</v>
      </c>
      <c r="E36">
        <v>0</v>
      </c>
      <c r="F36">
        <v>0</v>
      </c>
      <c r="G36" t="s">
        <v>8</v>
      </c>
      <c r="H36" t="s">
        <v>8</v>
      </c>
    </row>
    <row r="37" spans="1:8" ht="15" customHeight="1" x14ac:dyDescent="0.25">
      <c r="A37" t="s">
        <v>68</v>
      </c>
      <c r="B37" t="s">
        <v>69</v>
      </c>
      <c r="C37">
        <v>0.18579499999999999</v>
      </c>
      <c r="D37">
        <v>138.44800000000001</v>
      </c>
      <c r="E37">
        <v>5.2877000000000001</v>
      </c>
      <c r="F37">
        <v>3.5917200000000003E-2</v>
      </c>
      <c r="G37" t="s">
        <v>8</v>
      </c>
      <c r="H37" t="s">
        <v>25</v>
      </c>
    </row>
    <row r="38" spans="1:8" ht="15" customHeight="1" x14ac:dyDescent="0.25">
      <c r="A38" t="s">
        <v>70</v>
      </c>
      <c r="B38" t="s">
        <v>71</v>
      </c>
      <c r="C38">
        <v>0</v>
      </c>
      <c r="D38">
        <v>0</v>
      </c>
      <c r="E38">
        <v>0</v>
      </c>
      <c r="F38">
        <v>0</v>
      </c>
      <c r="G38" t="s">
        <v>8</v>
      </c>
      <c r="H38" t="s">
        <v>8</v>
      </c>
    </row>
    <row r="39" spans="1:8" ht="15" customHeight="1" x14ac:dyDescent="0.25">
      <c r="A39" t="s">
        <v>72</v>
      </c>
      <c r="B39" t="s">
        <v>73</v>
      </c>
      <c r="C39">
        <v>0.10359</v>
      </c>
      <c r="D39">
        <v>14.801600000000001</v>
      </c>
      <c r="E39">
        <v>9.5388500000000001</v>
      </c>
      <c r="F39">
        <v>2.5851599999999999E-2</v>
      </c>
      <c r="G39" t="s">
        <v>25</v>
      </c>
      <c r="H39" t="s">
        <v>25</v>
      </c>
    </row>
    <row r="40" spans="1:8" ht="15" customHeight="1" x14ac:dyDescent="0.25">
      <c r="A40" t="s">
        <v>72</v>
      </c>
      <c r="B40" t="s">
        <v>74</v>
      </c>
      <c r="C40">
        <v>0.13827500000000001</v>
      </c>
      <c r="D40">
        <v>89.9666</v>
      </c>
      <c r="E40">
        <v>3.5842399999999999</v>
      </c>
      <c r="F40">
        <v>1.9639E-2</v>
      </c>
      <c r="G40" t="s">
        <v>25</v>
      </c>
      <c r="H40" t="s">
        <v>25</v>
      </c>
    </row>
    <row r="41" spans="1:8" ht="15" customHeight="1" x14ac:dyDescent="0.25">
      <c r="A41" t="s">
        <v>72</v>
      </c>
      <c r="B41" t="s">
        <v>75</v>
      </c>
      <c r="C41">
        <v>7.0114499999999996E-2</v>
      </c>
      <c r="D41">
        <v>6.7047100000000004</v>
      </c>
      <c r="E41">
        <v>7.7060399999999998</v>
      </c>
      <c r="F41">
        <v>7.0299899999999999E-3</v>
      </c>
      <c r="G41" t="s">
        <v>25</v>
      </c>
      <c r="H41" t="s">
        <v>25</v>
      </c>
    </row>
    <row r="42" spans="1:8" ht="15" customHeight="1" x14ac:dyDescent="0.25">
      <c r="A42" t="s">
        <v>76</v>
      </c>
      <c r="B42" t="s">
        <v>77</v>
      </c>
      <c r="C42">
        <v>0.105416</v>
      </c>
      <c r="D42">
        <v>16.0779</v>
      </c>
      <c r="E42">
        <v>7.9937699999999996</v>
      </c>
      <c r="F42">
        <v>1.37141E-2</v>
      </c>
      <c r="G42" t="s">
        <v>25</v>
      </c>
      <c r="H42" t="s">
        <v>25</v>
      </c>
    </row>
    <row r="43" spans="1:8" ht="15" customHeight="1" x14ac:dyDescent="0.25">
      <c r="A43" t="s">
        <v>76</v>
      </c>
      <c r="B43" t="s">
        <v>78</v>
      </c>
      <c r="C43">
        <v>0.18459100000000001</v>
      </c>
      <c r="D43">
        <v>33.620600000000003</v>
      </c>
      <c r="E43">
        <v>12.6708</v>
      </c>
      <c r="F43">
        <v>4.4892099999999997E-2</v>
      </c>
      <c r="G43" t="s">
        <v>25</v>
      </c>
      <c r="H43" t="s">
        <v>25</v>
      </c>
    </row>
    <row r="44" spans="1:8" ht="15" customHeight="1" x14ac:dyDescent="0.25">
      <c r="A44" t="s">
        <v>79</v>
      </c>
      <c r="B44" t="s">
        <v>80</v>
      </c>
      <c r="C44">
        <v>6.4355999999999997E-2</v>
      </c>
      <c r="D44">
        <v>68.032799999999995</v>
      </c>
      <c r="E44">
        <v>4.0382300000000004</v>
      </c>
      <c r="F44">
        <v>5.8809999999999999E-3</v>
      </c>
      <c r="G44" t="s">
        <v>25</v>
      </c>
      <c r="H44" t="s">
        <v>25</v>
      </c>
    </row>
    <row r="45" spans="1:8" ht="15" customHeight="1" x14ac:dyDescent="0.25">
      <c r="A45" t="s">
        <v>79</v>
      </c>
      <c r="B45" t="s">
        <v>81</v>
      </c>
      <c r="C45">
        <v>0.17809900000000001</v>
      </c>
      <c r="D45">
        <v>7.0409600000000001</v>
      </c>
      <c r="E45">
        <v>21.6417</v>
      </c>
      <c r="F45">
        <v>2.1161800000000001E-3</v>
      </c>
      <c r="G45" t="s">
        <v>25</v>
      </c>
      <c r="H45" t="s">
        <v>25</v>
      </c>
    </row>
    <row r="46" spans="1:8" ht="15" customHeight="1" x14ac:dyDescent="0.25">
      <c r="A46" t="s">
        <v>79</v>
      </c>
      <c r="B46" t="s">
        <v>82</v>
      </c>
      <c r="C46">
        <v>0.178148</v>
      </c>
      <c r="D46">
        <v>5.7225799999999998</v>
      </c>
      <c r="E46">
        <v>18.2561</v>
      </c>
      <c r="F46">
        <v>1.4521899999999999E-3</v>
      </c>
      <c r="G46" t="s">
        <v>25</v>
      </c>
      <c r="H46" t="s">
        <v>25</v>
      </c>
    </row>
    <row r="47" spans="1:8" ht="15" customHeight="1" x14ac:dyDescent="0.25">
      <c r="A47" t="s">
        <v>83</v>
      </c>
      <c r="B47" t="s">
        <v>84</v>
      </c>
      <c r="C47">
        <v>0.122433</v>
      </c>
      <c r="D47">
        <v>49.730699999999999</v>
      </c>
      <c r="E47">
        <v>6.75406</v>
      </c>
      <c r="F47">
        <v>1.11856E-2</v>
      </c>
      <c r="G47" t="s">
        <v>8</v>
      </c>
      <c r="H47" t="s">
        <v>25</v>
      </c>
    </row>
    <row r="48" spans="1:8" ht="15" customHeight="1" x14ac:dyDescent="0.25">
      <c r="A48" t="s">
        <v>83</v>
      </c>
      <c r="B48" t="s">
        <v>85</v>
      </c>
      <c r="C48">
        <v>0.24035400000000001</v>
      </c>
      <c r="D48">
        <v>23.133500000000002</v>
      </c>
      <c r="E48">
        <v>19.490600000000001</v>
      </c>
      <c r="F48">
        <v>4.8739600000000001E-2</v>
      </c>
      <c r="G48" t="s">
        <v>8</v>
      </c>
      <c r="H48" t="s">
        <v>25</v>
      </c>
    </row>
    <row r="49" spans="1:8" ht="15" customHeight="1" x14ac:dyDescent="0.25">
      <c r="A49" t="s">
        <v>86</v>
      </c>
      <c r="B49" s="9" t="s">
        <v>1103</v>
      </c>
      <c r="C49">
        <v>0</v>
      </c>
      <c r="D49">
        <v>0</v>
      </c>
      <c r="E49">
        <v>0</v>
      </c>
      <c r="F49">
        <v>0</v>
      </c>
      <c r="G49" t="s">
        <v>8</v>
      </c>
      <c r="H49" t="s">
        <v>8</v>
      </c>
    </row>
    <row r="50" spans="1:8" ht="15" customHeight="1" x14ac:dyDescent="0.25">
      <c r="A50" t="s">
        <v>88</v>
      </c>
      <c r="B50" t="s">
        <v>89</v>
      </c>
      <c r="C50">
        <v>0</v>
      </c>
      <c r="D50">
        <v>0</v>
      </c>
      <c r="E50">
        <v>0</v>
      </c>
      <c r="F50">
        <v>0</v>
      </c>
      <c r="G50" t="s">
        <v>8</v>
      </c>
      <c r="H50" t="s">
        <v>8</v>
      </c>
    </row>
    <row r="51" spans="1:8" ht="15" customHeight="1" x14ac:dyDescent="0.25">
      <c r="A51" t="s">
        <v>90</v>
      </c>
      <c r="B51" t="s">
        <v>91</v>
      </c>
      <c r="C51">
        <v>0</v>
      </c>
      <c r="D51">
        <v>0</v>
      </c>
      <c r="E51">
        <v>0</v>
      </c>
      <c r="F51">
        <v>0</v>
      </c>
      <c r="G51" t="s">
        <v>8</v>
      </c>
      <c r="H51" t="s">
        <v>8</v>
      </c>
    </row>
    <row r="52" spans="1:8" ht="15" customHeight="1" x14ac:dyDescent="0.25">
      <c r="A52" t="s">
        <v>90</v>
      </c>
      <c r="B52" t="s">
        <v>92</v>
      </c>
      <c r="C52">
        <v>0</v>
      </c>
      <c r="D52">
        <v>0</v>
      </c>
      <c r="E52">
        <v>0</v>
      </c>
      <c r="F52">
        <v>0</v>
      </c>
      <c r="G52" t="s">
        <v>8</v>
      </c>
      <c r="H52" t="s">
        <v>8</v>
      </c>
    </row>
    <row r="53" spans="1:8" ht="15" customHeight="1" x14ac:dyDescent="0.25">
      <c r="A53" t="s">
        <v>93</v>
      </c>
      <c r="B53" t="s">
        <v>94</v>
      </c>
      <c r="C53">
        <v>0.117227</v>
      </c>
      <c r="D53">
        <v>18.127800000000001</v>
      </c>
      <c r="E53">
        <v>8.1653500000000001</v>
      </c>
      <c r="F53">
        <v>2.3973000000000001E-2</v>
      </c>
      <c r="G53" t="s">
        <v>8</v>
      </c>
      <c r="H53" t="s">
        <v>25</v>
      </c>
    </row>
    <row r="54" spans="1:8" ht="15" customHeight="1" x14ac:dyDescent="0.25">
      <c r="A54" t="s">
        <v>95</v>
      </c>
      <c r="B54" s="12" t="s">
        <v>1117</v>
      </c>
      <c r="C54">
        <v>0</v>
      </c>
      <c r="D54">
        <v>0</v>
      </c>
      <c r="E54">
        <v>0</v>
      </c>
      <c r="F54">
        <v>0</v>
      </c>
      <c r="G54" t="s">
        <v>8</v>
      </c>
      <c r="H54" t="s">
        <v>8</v>
      </c>
    </row>
    <row r="55" spans="1:8" ht="15" customHeight="1" x14ac:dyDescent="0.25">
      <c r="A55" t="s">
        <v>96</v>
      </c>
      <c r="B55" t="s">
        <v>97</v>
      </c>
      <c r="C55">
        <v>0</v>
      </c>
      <c r="D55">
        <v>0</v>
      </c>
      <c r="E55">
        <v>0</v>
      </c>
      <c r="F55">
        <v>0</v>
      </c>
      <c r="G55" t="s">
        <v>8</v>
      </c>
      <c r="H55" t="s">
        <v>8</v>
      </c>
    </row>
    <row r="56" spans="1:8" ht="15" customHeight="1" x14ac:dyDescent="0.25">
      <c r="A56" t="s">
        <v>98</v>
      </c>
      <c r="B56" t="s">
        <v>99</v>
      </c>
      <c r="C56">
        <v>5.1450500000000003E-2</v>
      </c>
      <c r="D56">
        <v>5.8450100000000003</v>
      </c>
      <c r="E56">
        <v>10.3444</v>
      </c>
      <c r="F56">
        <v>2.7662500000000002E-4</v>
      </c>
      <c r="G56" t="s">
        <v>25</v>
      </c>
      <c r="H56" t="s">
        <v>25</v>
      </c>
    </row>
    <row r="57" spans="1:8" ht="15" customHeight="1" x14ac:dyDescent="0.25">
      <c r="A57" t="s">
        <v>98</v>
      </c>
      <c r="B57" t="s">
        <v>100</v>
      </c>
      <c r="C57">
        <v>3.8282299999999998E-2</v>
      </c>
      <c r="D57">
        <v>3.6017399999999999</v>
      </c>
      <c r="E57">
        <v>5.8734299999999999</v>
      </c>
      <c r="F57">
        <v>2.3477699999999999E-3</v>
      </c>
      <c r="G57" t="s">
        <v>25</v>
      </c>
      <c r="H57" t="s">
        <v>25</v>
      </c>
    </row>
    <row r="58" spans="1:8" ht="15" customHeight="1" x14ac:dyDescent="0.25">
      <c r="A58" t="s">
        <v>101</v>
      </c>
      <c r="B58" t="s">
        <v>102</v>
      </c>
      <c r="C58">
        <v>4.6826600000000003E-2</v>
      </c>
      <c r="D58">
        <v>5.7666599999999999</v>
      </c>
      <c r="E58">
        <v>10.0916</v>
      </c>
      <c r="F58">
        <v>0</v>
      </c>
      <c r="G58" t="s">
        <v>25</v>
      </c>
      <c r="H58" t="s">
        <v>25</v>
      </c>
    </row>
    <row r="59" spans="1:8" ht="15" customHeight="1" x14ac:dyDescent="0.25">
      <c r="A59" t="s">
        <v>101</v>
      </c>
      <c r="B59" t="s">
        <v>103</v>
      </c>
      <c r="C59">
        <v>7.6818899999999996E-2</v>
      </c>
      <c r="D59">
        <v>5.5143399999999998</v>
      </c>
      <c r="E59">
        <v>8.4972200000000004</v>
      </c>
      <c r="F59">
        <v>1.8249E-3</v>
      </c>
      <c r="G59" t="s">
        <v>25</v>
      </c>
      <c r="H59" t="s">
        <v>25</v>
      </c>
    </row>
    <row r="60" spans="1:8" ht="15" customHeight="1" x14ac:dyDescent="0.25">
      <c r="A60" t="s">
        <v>104</v>
      </c>
      <c r="B60" t="s">
        <v>105</v>
      </c>
      <c r="C60">
        <v>8.6228100000000002E-2</v>
      </c>
      <c r="D60">
        <v>5.7015099999999999</v>
      </c>
      <c r="E60">
        <v>11.189299999999999</v>
      </c>
      <c r="F60">
        <v>1.4550800000000001E-3</v>
      </c>
      <c r="G60" t="s">
        <v>8</v>
      </c>
      <c r="H60" t="s">
        <v>25</v>
      </c>
    </row>
    <row r="61" spans="1:8" ht="15" customHeight="1" x14ac:dyDescent="0.25">
      <c r="A61" t="s">
        <v>104</v>
      </c>
      <c r="B61" t="s">
        <v>106</v>
      </c>
      <c r="C61">
        <v>0.125668</v>
      </c>
      <c r="D61">
        <v>10.2217</v>
      </c>
      <c r="E61">
        <v>10.392799999999999</v>
      </c>
      <c r="F61">
        <v>3.73005E-2</v>
      </c>
      <c r="G61" t="s">
        <v>8</v>
      </c>
      <c r="H61" t="s">
        <v>25</v>
      </c>
    </row>
    <row r="62" spans="1:8" ht="15" customHeight="1" x14ac:dyDescent="0.25">
      <c r="A62" t="s">
        <v>104</v>
      </c>
      <c r="B62" t="s">
        <v>107</v>
      </c>
      <c r="C62">
        <v>0.19491</v>
      </c>
      <c r="D62">
        <v>6.5269000000000004</v>
      </c>
      <c r="E62">
        <v>20.3172</v>
      </c>
      <c r="F62">
        <v>1.86472E-3</v>
      </c>
      <c r="G62" t="s">
        <v>8</v>
      </c>
      <c r="H62" t="s">
        <v>25</v>
      </c>
    </row>
    <row r="63" spans="1:8" ht="15" customHeight="1" x14ac:dyDescent="0.25">
      <c r="A63" t="s">
        <v>104</v>
      </c>
      <c r="B63" t="s">
        <v>108</v>
      </c>
      <c r="C63">
        <v>0.157689</v>
      </c>
      <c r="D63">
        <v>5.0529299999999999</v>
      </c>
      <c r="E63">
        <v>15.597799999999999</v>
      </c>
      <c r="F63">
        <v>1.9941099999999999E-3</v>
      </c>
      <c r="G63" t="s">
        <v>8</v>
      </c>
      <c r="H63" t="s">
        <v>25</v>
      </c>
    </row>
    <row r="64" spans="1:8" ht="15" customHeight="1" x14ac:dyDescent="0.25">
      <c r="A64" t="s">
        <v>109</v>
      </c>
      <c r="B64" t="s">
        <v>110</v>
      </c>
      <c r="C64">
        <v>0.14493400000000001</v>
      </c>
      <c r="D64">
        <v>6.2936199999999998</v>
      </c>
      <c r="E64">
        <v>16.379899999999999</v>
      </c>
      <c r="F64">
        <v>2.0750500000000002E-3</v>
      </c>
      <c r="G64" t="s">
        <v>8</v>
      </c>
      <c r="H64" t="s">
        <v>25</v>
      </c>
    </row>
    <row r="65" spans="1:8" ht="15" customHeight="1" x14ac:dyDescent="0.25">
      <c r="A65" t="s">
        <v>109</v>
      </c>
      <c r="B65" t="s">
        <v>111</v>
      </c>
      <c r="C65">
        <v>9.4183600000000006E-2</v>
      </c>
      <c r="D65">
        <v>12.081899999999999</v>
      </c>
      <c r="E65">
        <v>9.0947499999999994</v>
      </c>
      <c r="F65">
        <v>7.6114700000000004E-3</v>
      </c>
      <c r="G65" t="s">
        <v>8</v>
      </c>
      <c r="H65" t="s">
        <v>25</v>
      </c>
    </row>
    <row r="66" spans="1:8" ht="15" customHeight="1" x14ac:dyDescent="0.25">
      <c r="A66" t="s">
        <v>109</v>
      </c>
      <c r="B66" t="s">
        <v>112</v>
      </c>
      <c r="C66">
        <v>2.83764E-2</v>
      </c>
      <c r="D66">
        <v>1.26119</v>
      </c>
      <c r="E66">
        <v>1.71034</v>
      </c>
      <c r="F66">
        <v>8.9286000000000001E-3</v>
      </c>
      <c r="G66" t="s">
        <v>8</v>
      </c>
      <c r="H66" t="s">
        <v>25</v>
      </c>
    </row>
    <row r="67" spans="1:8" ht="15" customHeight="1" x14ac:dyDescent="0.25">
      <c r="A67" t="s">
        <v>109</v>
      </c>
      <c r="B67" t="s">
        <v>113</v>
      </c>
      <c r="C67">
        <v>0.119142</v>
      </c>
      <c r="D67">
        <v>15.569000000000001</v>
      </c>
      <c r="E67">
        <v>8.6145399999999999</v>
      </c>
      <c r="F67">
        <v>1.4803999999999999E-2</v>
      </c>
      <c r="G67" t="s">
        <v>8</v>
      </c>
      <c r="H67" t="s">
        <v>25</v>
      </c>
    </row>
    <row r="68" spans="1:8" ht="15" customHeight="1" x14ac:dyDescent="0.25">
      <c r="A68" t="s">
        <v>109</v>
      </c>
      <c r="B68" t="s">
        <v>114</v>
      </c>
      <c r="C68">
        <v>0.23877200000000001</v>
      </c>
      <c r="D68">
        <v>16.05</v>
      </c>
      <c r="E68">
        <v>33.139899999999997</v>
      </c>
      <c r="F68">
        <v>1.3774200000000001E-3</v>
      </c>
      <c r="G68" t="s">
        <v>8</v>
      </c>
      <c r="H68" t="s">
        <v>25</v>
      </c>
    </row>
    <row r="69" spans="1:8" ht="15" customHeight="1" x14ac:dyDescent="0.25">
      <c r="A69" t="s">
        <v>109</v>
      </c>
      <c r="B69" t="s">
        <v>115</v>
      </c>
      <c r="C69">
        <v>0.28527799999999998</v>
      </c>
      <c r="D69">
        <v>85.820499999999996</v>
      </c>
      <c r="E69">
        <v>7.5209000000000001</v>
      </c>
      <c r="F69">
        <v>8.7448399999999996E-2</v>
      </c>
      <c r="G69" t="s">
        <v>8</v>
      </c>
      <c r="H69" t="s">
        <v>25</v>
      </c>
    </row>
    <row r="70" spans="1:8" ht="15" customHeight="1" x14ac:dyDescent="0.25">
      <c r="A70" t="s">
        <v>109</v>
      </c>
      <c r="B70" t="s">
        <v>116</v>
      </c>
      <c r="C70">
        <v>0.57572100000000004</v>
      </c>
      <c r="D70">
        <v>16.026599999999998</v>
      </c>
      <c r="E70">
        <v>5.4530399999999997</v>
      </c>
      <c r="F70">
        <v>2.40444E-2</v>
      </c>
      <c r="G70" t="s">
        <v>8</v>
      </c>
      <c r="H70" t="s">
        <v>25</v>
      </c>
    </row>
    <row r="71" spans="1:8" ht="15" customHeight="1" x14ac:dyDescent="0.25">
      <c r="A71" t="s">
        <v>109</v>
      </c>
      <c r="B71" t="s">
        <v>117</v>
      </c>
      <c r="C71">
        <v>0.530505</v>
      </c>
      <c r="D71">
        <v>72.886399999999995</v>
      </c>
      <c r="E71">
        <v>11.0175</v>
      </c>
      <c r="F71">
        <v>7.7804300000000007E-2</v>
      </c>
      <c r="G71" t="s">
        <v>8</v>
      </c>
      <c r="H71" t="s">
        <v>25</v>
      </c>
    </row>
    <row r="72" spans="1:8" ht="15" customHeight="1" x14ac:dyDescent="0.25">
      <c r="A72" t="s">
        <v>109</v>
      </c>
      <c r="B72" t="s">
        <v>118</v>
      </c>
      <c r="C72">
        <v>0.31914799999999999</v>
      </c>
      <c r="D72">
        <v>119.04600000000001</v>
      </c>
      <c r="E72">
        <v>12.6046</v>
      </c>
      <c r="F72">
        <v>0.25365599999999999</v>
      </c>
      <c r="G72" t="s">
        <v>8</v>
      </c>
      <c r="H72" t="s">
        <v>25</v>
      </c>
    </row>
    <row r="73" spans="1:8" ht="15" customHeight="1" x14ac:dyDescent="0.25">
      <c r="A73" t="s">
        <v>109</v>
      </c>
      <c r="B73" t="s">
        <v>119</v>
      </c>
      <c r="C73">
        <v>0.120945</v>
      </c>
      <c r="D73">
        <v>85.772900000000007</v>
      </c>
      <c r="E73">
        <v>6.8549699999999998</v>
      </c>
      <c r="F73">
        <v>1.94445E-2</v>
      </c>
      <c r="G73" t="s">
        <v>8</v>
      </c>
      <c r="H73" t="s">
        <v>25</v>
      </c>
    </row>
    <row r="74" spans="1:8" ht="15" customHeight="1" x14ac:dyDescent="0.25">
      <c r="A74" t="s">
        <v>109</v>
      </c>
      <c r="B74" t="s">
        <v>120</v>
      </c>
      <c r="C74">
        <v>0.113876</v>
      </c>
      <c r="D74">
        <v>123.82599999999999</v>
      </c>
      <c r="E74">
        <v>4.02163</v>
      </c>
      <c r="F74">
        <v>6.5098799999999998E-2</v>
      </c>
      <c r="G74" t="s">
        <v>8</v>
      </c>
      <c r="H74" t="s">
        <v>25</v>
      </c>
    </row>
    <row r="75" spans="1:8" ht="15" customHeight="1" x14ac:dyDescent="0.25">
      <c r="A75" t="s">
        <v>109</v>
      </c>
      <c r="B75" t="s">
        <v>121</v>
      </c>
      <c r="C75">
        <v>7.5037300000000001E-2</v>
      </c>
      <c r="D75">
        <v>9.8061399999999992</v>
      </c>
      <c r="E75">
        <v>7.7389599999999996</v>
      </c>
      <c r="F75">
        <v>8.6607300000000002E-3</v>
      </c>
      <c r="G75" t="s">
        <v>8</v>
      </c>
      <c r="H75" t="s">
        <v>25</v>
      </c>
    </row>
    <row r="76" spans="1:8" ht="15" customHeight="1" x14ac:dyDescent="0.25">
      <c r="A76" t="s">
        <v>109</v>
      </c>
      <c r="B76" t="s">
        <v>122</v>
      </c>
      <c r="C76">
        <v>0.110752</v>
      </c>
      <c r="D76">
        <v>14.978199999999999</v>
      </c>
      <c r="E76">
        <v>7.69184</v>
      </c>
      <c r="F76">
        <v>2.1474799999999999E-2</v>
      </c>
      <c r="G76" t="s">
        <v>8</v>
      </c>
      <c r="H76" t="s">
        <v>25</v>
      </c>
    </row>
    <row r="77" spans="1:8" ht="15" customHeight="1" x14ac:dyDescent="0.25">
      <c r="A77" t="s">
        <v>109</v>
      </c>
      <c r="B77" t="s">
        <v>123</v>
      </c>
      <c r="C77">
        <v>0.100281</v>
      </c>
      <c r="D77">
        <v>11.047499999999999</v>
      </c>
      <c r="E77">
        <v>8.5281000000000002</v>
      </c>
      <c r="F77">
        <v>6.7746899999999999E-3</v>
      </c>
      <c r="G77" t="s">
        <v>8</v>
      </c>
      <c r="H77" t="s">
        <v>25</v>
      </c>
    </row>
    <row r="78" spans="1:8" ht="15" customHeight="1" x14ac:dyDescent="0.25">
      <c r="A78" t="s">
        <v>109</v>
      </c>
      <c r="B78" t="s">
        <v>124</v>
      </c>
      <c r="C78">
        <v>0.12492399999999999</v>
      </c>
      <c r="D78">
        <v>24.452100000000002</v>
      </c>
      <c r="E78">
        <v>1.1440900000000001</v>
      </c>
      <c r="F78">
        <v>5.3381999999999999E-2</v>
      </c>
      <c r="G78" t="s">
        <v>8</v>
      </c>
      <c r="H78" t="s">
        <v>25</v>
      </c>
    </row>
    <row r="79" spans="1:8" ht="15" customHeight="1" x14ac:dyDescent="0.25">
      <c r="A79" t="s">
        <v>109</v>
      </c>
      <c r="B79" t="s">
        <v>125</v>
      </c>
      <c r="C79">
        <v>0.112058</v>
      </c>
      <c r="D79">
        <v>5.9179899999999996</v>
      </c>
      <c r="E79">
        <v>8.1697799999999994</v>
      </c>
      <c r="F79">
        <v>3.2715399999999999E-3</v>
      </c>
      <c r="G79" t="s">
        <v>8</v>
      </c>
      <c r="H79" t="s">
        <v>25</v>
      </c>
    </row>
    <row r="80" spans="1:8" ht="15" customHeight="1" x14ac:dyDescent="0.25">
      <c r="A80" t="s">
        <v>109</v>
      </c>
      <c r="B80" t="s">
        <v>126</v>
      </c>
      <c r="C80">
        <v>0.49943700000000002</v>
      </c>
      <c r="D80">
        <v>77.544799999999995</v>
      </c>
      <c r="E80">
        <v>5.47898</v>
      </c>
      <c r="F80">
        <v>8.1911899999999996E-2</v>
      </c>
      <c r="G80" t="s">
        <v>8</v>
      </c>
      <c r="H80" t="s">
        <v>25</v>
      </c>
    </row>
    <row r="81" spans="1:8" ht="15" customHeight="1" x14ac:dyDescent="0.25">
      <c r="A81" t="s">
        <v>109</v>
      </c>
      <c r="B81" t="s">
        <v>127</v>
      </c>
      <c r="C81">
        <v>0.13459299999999999</v>
      </c>
      <c r="D81">
        <v>21.1096</v>
      </c>
      <c r="E81">
        <v>8.2596500000000006</v>
      </c>
      <c r="F81">
        <v>2.5463599999999999E-2</v>
      </c>
      <c r="G81" t="s">
        <v>8</v>
      </c>
      <c r="H81" t="s">
        <v>25</v>
      </c>
    </row>
    <row r="82" spans="1:8" ht="15" customHeight="1" x14ac:dyDescent="0.25">
      <c r="A82" t="s">
        <v>109</v>
      </c>
      <c r="B82" t="s">
        <v>128</v>
      </c>
      <c r="C82">
        <v>0.30386099999999999</v>
      </c>
      <c r="D82">
        <v>8.5563000000000002</v>
      </c>
      <c r="E82">
        <v>13.701000000000001</v>
      </c>
      <c r="F82">
        <v>5.3635699999999998E-3</v>
      </c>
      <c r="G82" t="s">
        <v>8</v>
      </c>
      <c r="H82" t="s">
        <v>25</v>
      </c>
    </row>
    <row r="83" spans="1:8" ht="15" customHeight="1" x14ac:dyDescent="0.25">
      <c r="A83" t="s">
        <v>109</v>
      </c>
      <c r="B83" t="s">
        <v>129</v>
      </c>
      <c r="C83">
        <v>9.7465499999999997E-2</v>
      </c>
      <c r="D83">
        <v>13.1906</v>
      </c>
      <c r="E83">
        <v>8.2055100000000003</v>
      </c>
      <c r="F83">
        <v>1.23702E-2</v>
      </c>
      <c r="G83" t="s">
        <v>8</v>
      </c>
      <c r="H83" t="s">
        <v>25</v>
      </c>
    </row>
    <row r="84" spans="1:8" ht="15" customHeight="1" x14ac:dyDescent="0.25">
      <c r="A84" t="s">
        <v>130</v>
      </c>
      <c r="B84" t="s">
        <v>131</v>
      </c>
      <c r="C84">
        <v>0</v>
      </c>
      <c r="D84">
        <v>0</v>
      </c>
      <c r="E84">
        <v>0</v>
      </c>
      <c r="F84">
        <v>0</v>
      </c>
      <c r="G84" t="s">
        <v>8</v>
      </c>
      <c r="H84" t="s">
        <v>8</v>
      </c>
    </row>
    <row r="85" spans="1:8" ht="15" customHeight="1" x14ac:dyDescent="0.25">
      <c r="A85" t="s">
        <v>132</v>
      </c>
      <c r="B85" t="s">
        <v>133</v>
      </c>
      <c r="C85">
        <v>0.12013699999999999</v>
      </c>
      <c r="D85">
        <v>161.05600000000001</v>
      </c>
      <c r="E85">
        <v>4.7818300000000002</v>
      </c>
      <c r="F85">
        <v>9.8526299999999994E-3</v>
      </c>
      <c r="G85" t="s">
        <v>25</v>
      </c>
      <c r="H85" t="s">
        <v>25</v>
      </c>
    </row>
    <row r="86" spans="1:8" ht="15" customHeight="1" x14ac:dyDescent="0.25">
      <c r="A86" t="s">
        <v>132</v>
      </c>
      <c r="B86" t="s">
        <v>134</v>
      </c>
      <c r="C86">
        <v>0.116159</v>
      </c>
      <c r="D86">
        <v>16.940999999999999</v>
      </c>
      <c r="E86">
        <v>11.298400000000001</v>
      </c>
      <c r="F86">
        <v>8.7779899999999994E-3</v>
      </c>
      <c r="G86" t="s">
        <v>25</v>
      </c>
      <c r="H86" t="s">
        <v>25</v>
      </c>
    </row>
    <row r="87" spans="1:8" ht="15" customHeight="1" x14ac:dyDescent="0.25">
      <c r="A87" t="s">
        <v>132</v>
      </c>
      <c r="B87" t="s">
        <v>135</v>
      </c>
      <c r="C87">
        <v>0.115928</v>
      </c>
      <c r="D87">
        <v>16.979900000000001</v>
      </c>
      <c r="E87">
        <v>11.3302</v>
      </c>
      <c r="F87">
        <v>8.79045E-3</v>
      </c>
      <c r="G87" t="s">
        <v>25</v>
      </c>
      <c r="H87" t="s">
        <v>25</v>
      </c>
    </row>
    <row r="88" spans="1:8" ht="15" customHeight="1" x14ac:dyDescent="0.25">
      <c r="A88" t="s">
        <v>136</v>
      </c>
      <c r="B88" t="s">
        <v>137</v>
      </c>
      <c r="C88">
        <v>0</v>
      </c>
      <c r="D88">
        <v>0</v>
      </c>
      <c r="E88">
        <v>0</v>
      </c>
      <c r="F88">
        <v>0</v>
      </c>
      <c r="G88" t="s">
        <v>8</v>
      </c>
      <c r="H88" t="s">
        <v>8</v>
      </c>
    </row>
    <row r="89" spans="1:8" ht="15" customHeight="1" x14ac:dyDescent="0.25">
      <c r="A89" t="s">
        <v>138</v>
      </c>
      <c r="B89" t="s">
        <v>139</v>
      </c>
      <c r="C89">
        <v>9.1932600000000003E-2</v>
      </c>
      <c r="D89">
        <v>8.5852199999999996</v>
      </c>
      <c r="E89">
        <v>9.9908699999999993</v>
      </c>
      <c r="F89">
        <v>8.5149400000000004E-3</v>
      </c>
      <c r="G89" t="s">
        <v>25</v>
      </c>
      <c r="H89" t="s">
        <v>25</v>
      </c>
    </row>
    <row r="90" spans="1:8" ht="15" customHeight="1" x14ac:dyDescent="0.25">
      <c r="A90" t="s">
        <v>140</v>
      </c>
      <c r="B90" t="s">
        <v>141</v>
      </c>
      <c r="C90">
        <v>6.1196500000000001E-2</v>
      </c>
      <c r="D90">
        <v>4.62826</v>
      </c>
      <c r="E90">
        <v>4.2649299999999997</v>
      </c>
      <c r="F90">
        <v>3.13862E-3</v>
      </c>
      <c r="G90" t="s">
        <v>8</v>
      </c>
      <c r="H90" t="s">
        <v>25</v>
      </c>
    </row>
    <row r="91" spans="1:8" ht="15" customHeight="1" x14ac:dyDescent="0.25">
      <c r="A91" t="s">
        <v>142</v>
      </c>
      <c r="B91" t="s">
        <v>143</v>
      </c>
      <c r="C91">
        <v>4.3072600000000003E-2</v>
      </c>
      <c r="D91">
        <v>7.8249500000000003</v>
      </c>
      <c r="E91">
        <v>5.7235800000000001</v>
      </c>
      <c r="F91">
        <v>1.6107E-2</v>
      </c>
      <c r="G91" t="s">
        <v>25</v>
      </c>
      <c r="H91" t="s">
        <v>25</v>
      </c>
    </row>
    <row r="92" spans="1:8" ht="15" customHeight="1" x14ac:dyDescent="0.25">
      <c r="A92" t="s">
        <v>142</v>
      </c>
      <c r="B92" t="s">
        <v>144</v>
      </c>
      <c r="C92">
        <v>0.88472899999999999</v>
      </c>
      <c r="D92">
        <v>197.119</v>
      </c>
      <c r="E92">
        <v>26.1082</v>
      </c>
      <c r="F92">
        <v>0.48912099999999997</v>
      </c>
      <c r="G92" t="s">
        <v>25</v>
      </c>
      <c r="H92" t="s">
        <v>25</v>
      </c>
    </row>
    <row r="93" spans="1:8" ht="15" customHeight="1" x14ac:dyDescent="0.25">
      <c r="A93" t="s">
        <v>142</v>
      </c>
      <c r="B93" t="s">
        <v>145</v>
      </c>
      <c r="C93">
        <v>0.12801000000000001</v>
      </c>
      <c r="D93">
        <v>4.4936199999999999</v>
      </c>
      <c r="E93">
        <v>15.677899999999999</v>
      </c>
      <c r="F93">
        <v>0</v>
      </c>
      <c r="G93" t="s">
        <v>25</v>
      </c>
      <c r="H93" t="s">
        <v>25</v>
      </c>
    </row>
    <row r="94" spans="1:8" ht="15" customHeight="1" x14ac:dyDescent="0.25">
      <c r="A94" t="s">
        <v>146</v>
      </c>
      <c r="B94" t="s">
        <v>147</v>
      </c>
      <c r="C94">
        <v>7.28988E-2</v>
      </c>
      <c r="D94">
        <v>3.9281199999999998</v>
      </c>
      <c r="E94">
        <v>7.0667299999999997</v>
      </c>
      <c r="F94">
        <v>0</v>
      </c>
      <c r="G94" t="s">
        <v>8</v>
      </c>
      <c r="H94" t="s">
        <v>25</v>
      </c>
    </row>
    <row r="95" spans="1:8" ht="15" customHeight="1" x14ac:dyDescent="0.25">
      <c r="A95" t="s">
        <v>146</v>
      </c>
      <c r="B95" t="s">
        <v>148</v>
      </c>
      <c r="C95">
        <v>0.134459</v>
      </c>
      <c r="D95">
        <v>4.4679200000000003</v>
      </c>
      <c r="E95">
        <v>15.436</v>
      </c>
      <c r="F95">
        <v>0</v>
      </c>
      <c r="G95" t="s">
        <v>8</v>
      </c>
      <c r="H95" t="s">
        <v>25</v>
      </c>
    </row>
    <row r="96" spans="1:8" ht="15" customHeight="1" x14ac:dyDescent="0.25">
      <c r="A96" t="s">
        <v>146</v>
      </c>
      <c r="B96" t="s">
        <v>149</v>
      </c>
      <c r="C96">
        <v>0.31976700000000002</v>
      </c>
      <c r="D96">
        <v>5.1976699999999996</v>
      </c>
      <c r="E96">
        <v>14.976699999999999</v>
      </c>
      <c r="F96">
        <v>0</v>
      </c>
      <c r="G96" t="s">
        <v>8</v>
      </c>
      <c r="H96" t="s">
        <v>25</v>
      </c>
    </row>
    <row r="97" spans="1:8" ht="15" customHeight="1" x14ac:dyDescent="0.25">
      <c r="A97" t="s">
        <v>150</v>
      </c>
      <c r="B97" t="s">
        <v>151</v>
      </c>
      <c r="C97">
        <v>6.9145799999999993E-2</v>
      </c>
      <c r="D97">
        <v>6.7276400000000001</v>
      </c>
      <c r="E97">
        <v>8.52806</v>
      </c>
      <c r="F97">
        <v>7.8067099999999997E-3</v>
      </c>
      <c r="G97" t="s">
        <v>25</v>
      </c>
      <c r="H97" t="s">
        <v>25</v>
      </c>
    </row>
    <row r="98" spans="1:8" ht="15" customHeight="1" x14ac:dyDescent="0.25">
      <c r="A98" t="s">
        <v>150</v>
      </c>
      <c r="B98" t="s">
        <v>152</v>
      </c>
      <c r="C98">
        <v>0.17142199999999999</v>
      </c>
      <c r="D98">
        <v>10.1927</v>
      </c>
      <c r="E98">
        <v>17.525300000000001</v>
      </c>
      <c r="F98">
        <v>1.57407E-2</v>
      </c>
      <c r="G98" t="s">
        <v>25</v>
      </c>
      <c r="H98" t="s">
        <v>25</v>
      </c>
    </row>
    <row r="99" spans="1:8" ht="15" customHeight="1" x14ac:dyDescent="0.25">
      <c r="A99" t="s">
        <v>150</v>
      </c>
      <c r="B99" t="s">
        <v>153</v>
      </c>
      <c r="C99">
        <v>0.17474000000000001</v>
      </c>
      <c r="D99">
        <v>11.619400000000001</v>
      </c>
      <c r="E99">
        <v>17.160299999999999</v>
      </c>
      <c r="F99">
        <v>2.1058799999999999E-2</v>
      </c>
      <c r="G99" t="s">
        <v>25</v>
      </c>
      <c r="H99" t="s">
        <v>25</v>
      </c>
    </row>
    <row r="100" spans="1:8" ht="15" customHeight="1" x14ac:dyDescent="0.25">
      <c r="A100" t="s">
        <v>154</v>
      </c>
      <c r="B100" t="s">
        <v>155</v>
      </c>
      <c r="C100">
        <v>0.213778</v>
      </c>
      <c r="D100">
        <v>8.7822800000000001</v>
      </c>
      <c r="E100">
        <v>26.6797</v>
      </c>
      <c r="F100">
        <v>2.3049099999999999E-3</v>
      </c>
      <c r="G100" t="s">
        <v>25</v>
      </c>
      <c r="H100" t="s">
        <v>25</v>
      </c>
    </row>
    <row r="101" spans="1:8" ht="15" customHeight="1" x14ac:dyDescent="0.25">
      <c r="A101" t="s">
        <v>154</v>
      </c>
      <c r="B101" t="s">
        <v>156</v>
      </c>
      <c r="C101">
        <v>4.3341699999999997E-2</v>
      </c>
      <c r="D101">
        <v>7.0918999999999999</v>
      </c>
      <c r="E101">
        <v>5.5652100000000004</v>
      </c>
      <c r="F101">
        <v>1.18327E-2</v>
      </c>
      <c r="G101" t="s">
        <v>25</v>
      </c>
      <c r="H101" t="s">
        <v>25</v>
      </c>
    </row>
    <row r="102" spans="1:8" ht="15" customHeight="1" x14ac:dyDescent="0.25">
      <c r="A102" t="s">
        <v>154</v>
      </c>
      <c r="B102" t="s">
        <v>157</v>
      </c>
      <c r="C102">
        <v>0.145535</v>
      </c>
      <c r="D102">
        <v>5.2921800000000001</v>
      </c>
      <c r="E102">
        <v>18.522600000000001</v>
      </c>
      <c r="F102">
        <v>0</v>
      </c>
      <c r="G102" t="s">
        <v>25</v>
      </c>
      <c r="H102" t="s">
        <v>25</v>
      </c>
    </row>
    <row r="103" spans="1:8" ht="15" customHeight="1" x14ac:dyDescent="0.25">
      <c r="A103" t="s">
        <v>154</v>
      </c>
      <c r="B103" t="s">
        <v>158</v>
      </c>
      <c r="C103">
        <v>0.16148799999999999</v>
      </c>
      <c r="D103">
        <v>7.3039800000000001</v>
      </c>
      <c r="E103">
        <v>19.802900000000001</v>
      </c>
      <c r="F103">
        <v>4.3885299999999999E-3</v>
      </c>
      <c r="G103" t="s">
        <v>25</v>
      </c>
      <c r="H103" t="s">
        <v>25</v>
      </c>
    </row>
    <row r="104" spans="1:8" ht="15" customHeight="1" x14ac:dyDescent="0.25">
      <c r="A104" t="s">
        <v>159</v>
      </c>
      <c r="B104" t="s">
        <v>160</v>
      </c>
      <c r="C104">
        <v>9.2934600000000006E-2</v>
      </c>
      <c r="D104">
        <v>84.453299999999999</v>
      </c>
      <c r="E104">
        <v>5.36822</v>
      </c>
      <c r="F104">
        <v>9.1420500000000005E-3</v>
      </c>
      <c r="G104" t="s">
        <v>25</v>
      </c>
      <c r="H104" t="s">
        <v>25</v>
      </c>
    </row>
    <row r="105" spans="1:8" ht="15" customHeight="1" x14ac:dyDescent="0.25">
      <c r="A105" t="s">
        <v>161</v>
      </c>
      <c r="B105" s="12" t="s">
        <v>1118</v>
      </c>
      <c r="C105">
        <v>0</v>
      </c>
      <c r="D105">
        <v>0</v>
      </c>
      <c r="E105">
        <v>0</v>
      </c>
      <c r="F105">
        <v>0</v>
      </c>
      <c r="G105" t="s">
        <v>8</v>
      </c>
      <c r="H105" t="s">
        <v>8</v>
      </c>
    </row>
    <row r="106" spans="1:8" ht="15" customHeight="1" x14ac:dyDescent="0.25">
      <c r="A106" t="s">
        <v>163</v>
      </c>
      <c r="B106" t="s">
        <v>162</v>
      </c>
      <c r="C106">
        <v>0</v>
      </c>
      <c r="D106">
        <v>0</v>
      </c>
      <c r="E106">
        <v>0</v>
      </c>
      <c r="F106">
        <v>0</v>
      </c>
      <c r="G106" t="s">
        <v>8</v>
      </c>
      <c r="H106" t="s">
        <v>8</v>
      </c>
    </row>
    <row r="107" spans="1:8" ht="15" customHeight="1" x14ac:dyDescent="0.25">
      <c r="A107" t="s">
        <v>164</v>
      </c>
      <c r="B107" s="12" t="s">
        <v>1119</v>
      </c>
      <c r="C107">
        <v>0</v>
      </c>
      <c r="D107">
        <v>0</v>
      </c>
      <c r="E107">
        <v>0</v>
      </c>
      <c r="F107">
        <v>0</v>
      </c>
      <c r="G107" t="s">
        <v>8</v>
      </c>
      <c r="H107" t="s">
        <v>8</v>
      </c>
    </row>
    <row r="108" spans="1:8" ht="15" customHeight="1" x14ac:dyDescent="0.25">
      <c r="A108" t="s">
        <v>164</v>
      </c>
      <c r="B108" t="s">
        <v>166</v>
      </c>
      <c r="C108">
        <v>0</v>
      </c>
      <c r="D108">
        <v>0</v>
      </c>
      <c r="E108">
        <v>0</v>
      </c>
      <c r="F108">
        <v>0</v>
      </c>
      <c r="G108" t="s">
        <v>8</v>
      </c>
      <c r="H108" t="s">
        <v>8</v>
      </c>
    </row>
    <row r="109" spans="1:8" ht="15" customHeight="1" x14ac:dyDescent="0.25">
      <c r="A109" t="s">
        <v>164</v>
      </c>
      <c r="B109" t="s">
        <v>167</v>
      </c>
      <c r="C109">
        <v>0</v>
      </c>
      <c r="D109">
        <v>0</v>
      </c>
      <c r="E109">
        <v>0</v>
      </c>
      <c r="F109">
        <v>0</v>
      </c>
      <c r="G109" t="s">
        <v>8</v>
      </c>
      <c r="H109" t="s">
        <v>8</v>
      </c>
    </row>
    <row r="110" spans="1:8" ht="15" customHeight="1" x14ac:dyDescent="0.25">
      <c r="A110" t="s">
        <v>168</v>
      </c>
      <c r="B110" t="s">
        <v>165</v>
      </c>
      <c r="C110">
        <v>0</v>
      </c>
      <c r="D110">
        <v>0</v>
      </c>
      <c r="E110">
        <v>0</v>
      </c>
      <c r="F110">
        <v>0</v>
      </c>
      <c r="G110" t="s">
        <v>8</v>
      </c>
      <c r="H110" t="s">
        <v>8</v>
      </c>
    </row>
    <row r="111" spans="1:8" ht="15" customHeight="1" x14ac:dyDescent="0.25">
      <c r="A111" t="s">
        <v>169</v>
      </c>
      <c r="B111" t="s">
        <v>170</v>
      </c>
      <c r="C111">
        <v>0</v>
      </c>
      <c r="D111">
        <v>0</v>
      </c>
      <c r="E111">
        <v>0</v>
      </c>
      <c r="F111">
        <v>0</v>
      </c>
      <c r="G111" t="s">
        <v>8</v>
      </c>
      <c r="H111" t="s">
        <v>8</v>
      </c>
    </row>
    <row r="112" spans="1:8" ht="15" customHeight="1" x14ac:dyDescent="0.25">
      <c r="A112" t="s">
        <v>169</v>
      </c>
      <c r="B112" t="s">
        <v>171</v>
      </c>
      <c r="C112">
        <v>0</v>
      </c>
      <c r="D112">
        <v>0</v>
      </c>
      <c r="E112">
        <v>0</v>
      </c>
      <c r="F112">
        <v>0</v>
      </c>
      <c r="G112" t="s">
        <v>8</v>
      </c>
      <c r="H112" t="s">
        <v>8</v>
      </c>
    </row>
    <row r="113" spans="1:8" ht="15" customHeight="1" x14ac:dyDescent="0.25">
      <c r="A113" t="s">
        <v>169</v>
      </c>
      <c r="B113" t="s">
        <v>172</v>
      </c>
      <c r="C113">
        <v>0</v>
      </c>
      <c r="D113">
        <v>0</v>
      </c>
      <c r="E113">
        <v>0</v>
      </c>
      <c r="F113">
        <v>0</v>
      </c>
      <c r="G113" t="s">
        <v>8</v>
      </c>
      <c r="H113" t="s">
        <v>8</v>
      </c>
    </row>
    <row r="114" spans="1:8" ht="15" customHeight="1" x14ac:dyDescent="0.25">
      <c r="A114" t="s">
        <v>169</v>
      </c>
      <c r="B114" t="s">
        <v>173</v>
      </c>
      <c r="C114">
        <v>0</v>
      </c>
      <c r="D114">
        <v>0</v>
      </c>
      <c r="E114">
        <v>0</v>
      </c>
      <c r="F114">
        <v>0</v>
      </c>
      <c r="G114" t="s">
        <v>8</v>
      </c>
      <c r="H114" t="s">
        <v>8</v>
      </c>
    </row>
    <row r="115" spans="1:8" ht="15" customHeight="1" x14ac:dyDescent="0.25">
      <c r="A115" t="s">
        <v>169</v>
      </c>
      <c r="B115" t="s">
        <v>174</v>
      </c>
      <c r="C115">
        <v>0</v>
      </c>
      <c r="D115">
        <v>0</v>
      </c>
      <c r="E115">
        <v>0</v>
      </c>
      <c r="F115">
        <v>0</v>
      </c>
      <c r="G115" t="s">
        <v>8</v>
      </c>
      <c r="H115" t="s">
        <v>8</v>
      </c>
    </row>
    <row r="116" spans="1:8" ht="15" customHeight="1" x14ac:dyDescent="0.25">
      <c r="A116" t="s">
        <v>169</v>
      </c>
      <c r="B116" t="s">
        <v>175</v>
      </c>
      <c r="C116">
        <v>0</v>
      </c>
      <c r="D116">
        <v>0</v>
      </c>
      <c r="E116">
        <v>0</v>
      </c>
      <c r="F116">
        <v>0</v>
      </c>
      <c r="G116" t="s">
        <v>8</v>
      </c>
      <c r="H116" t="s">
        <v>8</v>
      </c>
    </row>
    <row r="117" spans="1:8" ht="15" customHeight="1" x14ac:dyDescent="0.25">
      <c r="A117" t="s">
        <v>169</v>
      </c>
      <c r="B117" t="s">
        <v>176</v>
      </c>
      <c r="C117">
        <v>0</v>
      </c>
      <c r="D117">
        <v>0</v>
      </c>
      <c r="E117">
        <v>0</v>
      </c>
      <c r="F117">
        <v>0</v>
      </c>
      <c r="G117" t="s">
        <v>8</v>
      </c>
      <c r="H117" t="s">
        <v>8</v>
      </c>
    </row>
    <row r="118" spans="1:8" ht="15" customHeight="1" x14ac:dyDescent="0.25">
      <c r="A118" t="s">
        <v>177</v>
      </c>
      <c r="B118" t="s">
        <v>178</v>
      </c>
      <c r="C118">
        <v>0.111993</v>
      </c>
      <c r="D118">
        <v>10.6464</v>
      </c>
      <c r="E118">
        <v>9.7857800000000008</v>
      </c>
      <c r="F118">
        <v>1.7631600000000001E-2</v>
      </c>
      <c r="G118" t="s">
        <v>25</v>
      </c>
      <c r="H118" t="s">
        <v>25</v>
      </c>
    </row>
    <row r="119" spans="1:8" ht="15" customHeight="1" x14ac:dyDescent="0.25">
      <c r="A119" t="s">
        <v>177</v>
      </c>
      <c r="B119" t="s">
        <v>179</v>
      </c>
      <c r="C119">
        <v>0.10775700000000001</v>
      </c>
      <c r="D119">
        <v>15.922599999999999</v>
      </c>
      <c r="E119">
        <v>9.4633099999999999</v>
      </c>
      <c r="F119">
        <v>1.0507300000000001E-2</v>
      </c>
      <c r="G119" t="s">
        <v>25</v>
      </c>
      <c r="H119" t="s">
        <v>25</v>
      </c>
    </row>
    <row r="120" spans="1:8" ht="15" customHeight="1" x14ac:dyDescent="0.25">
      <c r="A120" t="s">
        <v>177</v>
      </c>
      <c r="B120" t="s">
        <v>180</v>
      </c>
      <c r="C120">
        <v>0.149866</v>
      </c>
      <c r="D120">
        <v>3.9464100000000002</v>
      </c>
      <c r="E120">
        <v>13.8124</v>
      </c>
      <c r="F120">
        <v>0</v>
      </c>
      <c r="G120" t="s">
        <v>25</v>
      </c>
      <c r="H120" t="s">
        <v>25</v>
      </c>
    </row>
    <row r="121" spans="1:8" ht="15" customHeight="1" x14ac:dyDescent="0.25">
      <c r="A121" t="s">
        <v>181</v>
      </c>
      <c r="B121" t="s">
        <v>182</v>
      </c>
      <c r="C121">
        <v>0.10297000000000001</v>
      </c>
      <c r="D121">
        <v>13.2722</v>
      </c>
      <c r="E121">
        <v>8.5393500000000007</v>
      </c>
      <c r="F121">
        <v>2.7856700000000002E-2</v>
      </c>
      <c r="G121" t="s">
        <v>8</v>
      </c>
      <c r="H121" t="s">
        <v>25</v>
      </c>
    </row>
    <row r="122" spans="1:8" ht="15" customHeight="1" x14ac:dyDescent="0.25">
      <c r="A122" t="s">
        <v>181</v>
      </c>
      <c r="B122" t="s">
        <v>183</v>
      </c>
      <c r="C122">
        <v>1.2762500000000001</v>
      </c>
      <c r="D122">
        <v>11.5496</v>
      </c>
      <c r="E122">
        <v>38.740699999999997</v>
      </c>
      <c r="F122">
        <v>2.1302399999999999E-2</v>
      </c>
      <c r="G122" t="s">
        <v>8</v>
      </c>
      <c r="H122" t="s">
        <v>25</v>
      </c>
    </row>
    <row r="123" spans="1:8" ht="15" customHeight="1" x14ac:dyDescent="0.25">
      <c r="A123" t="s">
        <v>181</v>
      </c>
      <c r="B123" t="s">
        <v>184</v>
      </c>
      <c r="C123">
        <v>8.90045E-2</v>
      </c>
      <c r="D123">
        <v>11.892799999999999</v>
      </c>
      <c r="E123">
        <v>1.8124100000000001</v>
      </c>
      <c r="F123">
        <v>3.7519999999999998E-2</v>
      </c>
      <c r="G123" t="s">
        <v>8</v>
      </c>
      <c r="H123" t="s">
        <v>25</v>
      </c>
    </row>
    <row r="124" spans="1:8" ht="15" customHeight="1" x14ac:dyDescent="0.25">
      <c r="A124" t="s">
        <v>181</v>
      </c>
      <c r="B124" t="s">
        <v>185</v>
      </c>
      <c r="C124">
        <v>0.15628500000000001</v>
      </c>
      <c r="D124">
        <v>4.0638100000000001</v>
      </c>
      <c r="E124">
        <v>7.2928600000000001</v>
      </c>
      <c r="F124">
        <v>0</v>
      </c>
      <c r="G124" t="s">
        <v>8</v>
      </c>
      <c r="H124" t="s">
        <v>25</v>
      </c>
    </row>
    <row r="125" spans="1:8" ht="15" customHeight="1" x14ac:dyDescent="0.25">
      <c r="A125" t="s">
        <v>186</v>
      </c>
      <c r="B125" t="s">
        <v>187</v>
      </c>
      <c r="C125">
        <v>0.54941099999999998</v>
      </c>
      <c r="D125">
        <v>183.38300000000001</v>
      </c>
      <c r="E125">
        <v>20.2117</v>
      </c>
      <c r="F125">
        <v>2.3428500000000001E-2</v>
      </c>
      <c r="G125" t="s">
        <v>8</v>
      </c>
      <c r="H125" t="s">
        <v>25</v>
      </c>
    </row>
    <row r="126" spans="1:8" ht="15" customHeight="1" x14ac:dyDescent="0.25">
      <c r="A126" t="s">
        <v>188</v>
      </c>
      <c r="B126" t="s">
        <v>189</v>
      </c>
      <c r="C126">
        <v>1.8397500000000001E-2</v>
      </c>
      <c r="D126">
        <v>1.7373000000000001</v>
      </c>
      <c r="E126">
        <v>2.1707700000000001</v>
      </c>
      <c r="F126">
        <v>9.3210600000000004E-4</v>
      </c>
      <c r="G126" t="s">
        <v>25</v>
      </c>
      <c r="H126" t="s">
        <v>25</v>
      </c>
    </row>
    <row r="127" spans="1:8" ht="15" customHeight="1" x14ac:dyDescent="0.25">
      <c r="A127" t="s">
        <v>190</v>
      </c>
      <c r="B127" t="s">
        <v>191</v>
      </c>
      <c r="C127">
        <v>0</v>
      </c>
      <c r="D127">
        <v>0</v>
      </c>
      <c r="E127">
        <v>0</v>
      </c>
      <c r="F127">
        <v>0</v>
      </c>
      <c r="G127" t="s">
        <v>8</v>
      </c>
      <c r="H127" t="s">
        <v>8</v>
      </c>
    </row>
    <row r="128" spans="1:8" ht="15" customHeight="1" x14ac:dyDescent="0.25">
      <c r="A128" t="s">
        <v>190</v>
      </c>
      <c r="B128" t="s">
        <v>192</v>
      </c>
      <c r="C128">
        <v>0.17610200000000001</v>
      </c>
      <c r="D128">
        <v>52.445900000000002</v>
      </c>
      <c r="E128">
        <v>5.6682899999999998</v>
      </c>
      <c r="F128">
        <v>7.54417E-2</v>
      </c>
      <c r="G128" t="s">
        <v>25</v>
      </c>
      <c r="H128" t="s">
        <v>25</v>
      </c>
    </row>
    <row r="129" spans="1:8" ht="15" customHeight="1" x14ac:dyDescent="0.25">
      <c r="A129" t="s">
        <v>190</v>
      </c>
      <c r="B129" t="s">
        <v>193</v>
      </c>
      <c r="C129">
        <v>7.3024400000000003E-2</v>
      </c>
      <c r="D129">
        <v>3.3885000000000001</v>
      </c>
      <c r="E129">
        <v>5.5452199999999996</v>
      </c>
      <c r="F129">
        <v>0</v>
      </c>
      <c r="G129" t="s">
        <v>25</v>
      </c>
      <c r="H129" t="s">
        <v>25</v>
      </c>
    </row>
    <row r="130" spans="1:8" ht="15" customHeight="1" x14ac:dyDescent="0.25">
      <c r="A130" t="s">
        <v>190</v>
      </c>
      <c r="B130" t="s">
        <v>190</v>
      </c>
      <c r="C130">
        <v>0</v>
      </c>
      <c r="D130">
        <v>0</v>
      </c>
      <c r="E130">
        <v>0</v>
      </c>
      <c r="F130">
        <v>0</v>
      </c>
      <c r="G130" t="s">
        <v>8</v>
      </c>
      <c r="H130" t="s">
        <v>8</v>
      </c>
    </row>
    <row r="131" spans="1:8" ht="15" customHeight="1" x14ac:dyDescent="0.25">
      <c r="A131" t="s">
        <v>190</v>
      </c>
      <c r="B131" t="s">
        <v>194</v>
      </c>
      <c r="C131">
        <v>0</v>
      </c>
      <c r="D131">
        <v>0</v>
      </c>
      <c r="E131">
        <v>0</v>
      </c>
      <c r="F131">
        <v>0</v>
      </c>
      <c r="G131" t="s">
        <v>8</v>
      </c>
      <c r="H131" t="s">
        <v>8</v>
      </c>
    </row>
    <row r="132" spans="1:8" ht="15" customHeight="1" x14ac:dyDescent="0.25">
      <c r="A132" t="s">
        <v>190</v>
      </c>
      <c r="B132" t="s">
        <v>195</v>
      </c>
      <c r="C132">
        <v>0</v>
      </c>
      <c r="D132">
        <v>0</v>
      </c>
      <c r="E132">
        <v>0</v>
      </c>
      <c r="F132">
        <v>0</v>
      </c>
      <c r="G132" t="s">
        <v>8</v>
      </c>
      <c r="H132" t="s">
        <v>8</v>
      </c>
    </row>
    <row r="133" spans="1:8" ht="15" customHeight="1" x14ac:dyDescent="0.25">
      <c r="A133" t="s">
        <v>190</v>
      </c>
      <c r="B133" t="s">
        <v>196</v>
      </c>
      <c r="C133">
        <v>0</v>
      </c>
      <c r="D133">
        <v>0</v>
      </c>
      <c r="E133">
        <v>0</v>
      </c>
      <c r="F133">
        <v>0</v>
      </c>
      <c r="G133" t="s">
        <v>8</v>
      </c>
      <c r="H133" t="s">
        <v>8</v>
      </c>
    </row>
    <row r="134" spans="1:8" ht="15" customHeight="1" x14ac:dyDescent="0.25">
      <c r="A134" t="s">
        <v>197</v>
      </c>
      <c r="B134" t="s">
        <v>198</v>
      </c>
      <c r="C134">
        <v>0.12154</v>
      </c>
      <c r="D134">
        <v>16.893799999999999</v>
      </c>
      <c r="E134">
        <v>9.1973599999999998</v>
      </c>
      <c r="F134">
        <v>3.3135699999999997E-2</v>
      </c>
      <c r="G134" t="s">
        <v>25</v>
      </c>
      <c r="H134" t="s">
        <v>25</v>
      </c>
    </row>
    <row r="135" spans="1:8" ht="15" customHeight="1" x14ac:dyDescent="0.25">
      <c r="A135" t="s">
        <v>197</v>
      </c>
      <c r="B135" t="s">
        <v>199</v>
      </c>
      <c r="C135">
        <v>4.6226900000000001E-2</v>
      </c>
      <c r="D135">
        <v>2.2284600000000001</v>
      </c>
      <c r="E135">
        <v>0.86538499999999996</v>
      </c>
      <c r="F135">
        <v>4.9104600000000002E-3</v>
      </c>
      <c r="G135" t="s">
        <v>25</v>
      </c>
      <c r="H135" t="s">
        <v>25</v>
      </c>
    </row>
    <row r="136" spans="1:8" ht="15" customHeight="1" x14ac:dyDescent="0.25">
      <c r="A136" t="s">
        <v>200</v>
      </c>
      <c r="B136" t="s">
        <v>201</v>
      </c>
      <c r="C136">
        <v>5.92788E-2</v>
      </c>
      <c r="D136">
        <v>6.2115400000000003</v>
      </c>
      <c r="E136">
        <v>10.870200000000001</v>
      </c>
      <c r="F136">
        <v>0</v>
      </c>
      <c r="G136" t="s">
        <v>25</v>
      </c>
      <c r="H136" t="s">
        <v>25</v>
      </c>
    </row>
    <row r="137" spans="1:8" ht="15" customHeight="1" x14ac:dyDescent="0.25">
      <c r="A137" t="s">
        <v>202</v>
      </c>
      <c r="B137" t="s">
        <v>203</v>
      </c>
      <c r="C137">
        <v>0.119722</v>
      </c>
      <c r="D137">
        <v>21.630299999999998</v>
      </c>
      <c r="E137">
        <v>9.3538099999999993</v>
      </c>
      <c r="F137">
        <v>3.14778E-2</v>
      </c>
      <c r="G137" t="s">
        <v>25</v>
      </c>
      <c r="H137" t="s">
        <v>25</v>
      </c>
    </row>
    <row r="138" spans="1:8" ht="15" customHeight="1" x14ac:dyDescent="0.25">
      <c r="A138" t="s">
        <v>202</v>
      </c>
      <c r="B138" t="s">
        <v>204</v>
      </c>
      <c r="C138">
        <v>0.14108100000000001</v>
      </c>
      <c r="D138">
        <v>23.508099999999999</v>
      </c>
      <c r="E138">
        <v>10.342700000000001</v>
      </c>
      <c r="F138">
        <v>5.2008899999999997E-2</v>
      </c>
      <c r="G138" t="s">
        <v>25</v>
      </c>
      <c r="H138" t="s">
        <v>25</v>
      </c>
    </row>
    <row r="139" spans="1:8" ht="15" customHeight="1" x14ac:dyDescent="0.25">
      <c r="A139" t="s">
        <v>202</v>
      </c>
      <c r="B139" t="s">
        <v>205</v>
      </c>
      <c r="C139">
        <v>0.29494300000000001</v>
      </c>
      <c r="D139">
        <v>39.168700000000001</v>
      </c>
      <c r="E139">
        <v>18.311299999999999</v>
      </c>
      <c r="F139">
        <v>8.0830899999999997E-2</v>
      </c>
      <c r="G139" t="s">
        <v>25</v>
      </c>
      <c r="H139" t="s">
        <v>25</v>
      </c>
    </row>
    <row r="140" spans="1:8" ht="15" customHeight="1" x14ac:dyDescent="0.25">
      <c r="A140" t="s">
        <v>206</v>
      </c>
      <c r="B140" t="s">
        <v>207</v>
      </c>
      <c r="C140">
        <v>0.11750099999999999</v>
      </c>
      <c r="D140">
        <v>104.15300000000001</v>
      </c>
      <c r="E140">
        <v>5.6481399999999997</v>
      </c>
      <c r="F140">
        <v>2.80235E-2</v>
      </c>
      <c r="G140" t="s">
        <v>25</v>
      </c>
      <c r="H140" t="s">
        <v>25</v>
      </c>
    </row>
    <row r="141" spans="1:8" ht="15" customHeight="1" x14ac:dyDescent="0.25">
      <c r="A141" t="s">
        <v>208</v>
      </c>
      <c r="B141" t="s">
        <v>209</v>
      </c>
      <c r="C141">
        <v>0.21430299999999999</v>
      </c>
      <c r="D141">
        <v>58.721299999999999</v>
      </c>
      <c r="E141">
        <v>7.9166999999999996</v>
      </c>
      <c r="F141">
        <v>3.2482999999999998E-2</v>
      </c>
      <c r="G141" t="s">
        <v>8</v>
      </c>
      <c r="H141" t="s">
        <v>25</v>
      </c>
    </row>
    <row r="142" spans="1:8" ht="15" customHeight="1" x14ac:dyDescent="0.25">
      <c r="A142" t="s">
        <v>210</v>
      </c>
      <c r="B142" t="s">
        <v>211</v>
      </c>
      <c r="C142">
        <v>1.30206</v>
      </c>
      <c r="D142">
        <v>492.87099999999998</v>
      </c>
      <c r="E142">
        <v>50.002200000000002</v>
      </c>
      <c r="F142">
        <v>4.2527499999999996E-3</v>
      </c>
      <c r="G142" t="s">
        <v>25</v>
      </c>
      <c r="H142" t="s">
        <v>25</v>
      </c>
    </row>
    <row r="143" spans="1:8" ht="15" customHeight="1" x14ac:dyDescent="0.25">
      <c r="A143" t="s">
        <v>212</v>
      </c>
      <c r="B143" t="s">
        <v>213</v>
      </c>
      <c r="C143">
        <v>0</v>
      </c>
      <c r="D143">
        <v>0</v>
      </c>
      <c r="E143">
        <v>0</v>
      </c>
      <c r="F143">
        <v>0</v>
      </c>
      <c r="G143" t="s">
        <v>8</v>
      </c>
      <c r="H143" t="s">
        <v>8</v>
      </c>
    </row>
    <row r="144" spans="1:8" ht="15" customHeight="1" x14ac:dyDescent="0.25">
      <c r="A144" t="s">
        <v>212</v>
      </c>
      <c r="B144" t="s">
        <v>214</v>
      </c>
      <c r="C144">
        <v>0</v>
      </c>
      <c r="D144">
        <v>0</v>
      </c>
      <c r="E144">
        <v>0</v>
      </c>
      <c r="F144">
        <v>0</v>
      </c>
      <c r="G144" t="s">
        <v>8</v>
      </c>
      <c r="H144" t="s">
        <v>8</v>
      </c>
    </row>
    <row r="145" spans="1:8" ht="15" customHeight="1" x14ac:dyDescent="0.25">
      <c r="A145" t="s">
        <v>212</v>
      </c>
      <c r="B145" t="s">
        <v>215</v>
      </c>
      <c r="C145">
        <v>0</v>
      </c>
      <c r="D145">
        <v>0</v>
      </c>
      <c r="E145">
        <v>0</v>
      </c>
      <c r="F145">
        <v>0</v>
      </c>
      <c r="G145" t="s">
        <v>8</v>
      </c>
      <c r="H145" t="s">
        <v>8</v>
      </c>
    </row>
    <row r="146" spans="1:8" ht="15" customHeight="1" x14ac:dyDescent="0.25">
      <c r="A146" t="s">
        <v>212</v>
      </c>
      <c r="B146" t="s">
        <v>216</v>
      </c>
      <c r="C146">
        <v>0</v>
      </c>
      <c r="D146">
        <v>0</v>
      </c>
      <c r="E146">
        <v>0</v>
      </c>
      <c r="F146">
        <v>0</v>
      </c>
      <c r="G146" t="s">
        <v>8</v>
      </c>
      <c r="H146" t="s">
        <v>8</v>
      </c>
    </row>
    <row r="147" spans="1:8" ht="15" customHeight="1" x14ac:dyDescent="0.25">
      <c r="A147" t="s">
        <v>217</v>
      </c>
      <c r="B147" t="s">
        <v>218</v>
      </c>
      <c r="C147">
        <v>7.5095300000000004E-2</v>
      </c>
      <c r="D147">
        <v>13.047800000000001</v>
      </c>
      <c r="E147">
        <v>10.4031</v>
      </c>
      <c r="F147">
        <v>1.7696400000000001E-2</v>
      </c>
      <c r="G147" t="s">
        <v>25</v>
      </c>
      <c r="H147" t="s">
        <v>25</v>
      </c>
    </row>
    <row r="148" spans="1:8" ht="15" customHeight="1" x14ac:dyDescent="0.25">
      <c r="A148" t="s">
        <v>219</v>
      </c>
      <c r="B148" s="12" t="s">
        <v>1120</v>
      </c>
      <c r="C148">
        <v>0</v>
      </c>
      <c r="D148">
        <v>0</v>
      </c>
      <c r="E148">
        <v>0</v>
      </c>
      <c r="F148">
        <v>0</v>
      </c>
      <c r="G148" t="s">
        <v>8</v>
      </c>
      <c r="H148" t="s">
        <v>8</v>
      </c>
    </row>
    <row r="149" spans="1:8" ht="15" customHeight="1" x14ac:dyDescent="0.25">
      <c r="A149" t="s">
        <v>220</v>
      </c>
      <c r="B149" t="s">
        <v>221</v>
      </c>
      <c r="C149">
        <v>7.5971800000000006E-2</v>
      </c>
      <c r="D149">
        <v>7.3153499999999996</v>
      </c>
      <c r="E149">
        <v>8.8526299999999996</v>
      </c>
      <c r="F149">
        <v>6.1103499999999996E-3</v>
      </c>
      <c r="G149" t="s">
        <v>25</v>
      </c>
      <c r="H149" t="s">
        <v>25</v>
      </c>
    </row>
    <row r="150" spans="1:8" ht="15" customHeight="1" x14ac:dyDescent="0.25">
      <c r="A150" t="s">
        <v>222</v>
      </c>
      <c r="B150" t="s">
        <v>87</v>
      </c>
      <c r="C150">
        <v>0</v>
      </c>
      <c r="D150">
        <v>0</v>
      </c>
      <c r="E150">
        <v>0</v>
      </c>
      <c r="F150">
        <v>0</v>
      </c>
      <c r="G150" t="s">
        <v>8</v>
      </c>
      <c r="H150" t="s">
        <v>8</v>
      </c>
    </row>
    <row r="151" spans="1:8" ht="15" customHeight="1" x14ac:dyDescent="0.25">
      <c r="A151" t="s">
        <v>223</v>
      </c>
      <c r="B151" t="s">
        <v>224</v>
      </c>
      <c r="C151">
        <v>0.14360800000000001</v>
      </c>
      <c r="D151">
        <v>48.1233</v>
      </c>
      <c r="E151">
        <v>8.8405900000000006</v>
      </c>
      <c r="F151">
        <v>5.2447500000000003E-3</v>
      </c>
      <c r="G151" t="s">
        <v>25</v>
      </c>
      <c r="H151" t="s">
        <v>25</v>
      </c>
    </row>
    <row r="152" spans="1:8" ht="15" customHeight="1" x14ac:dyDescent="0.25">
      <c r="A152" t="s">
        <v>225</v>
      </c>
      <c r="B152" t="s">
        <v>226</v>
      </c>
      <c r="C152">
        <v>9.7123299999999996E-2</v>
      </c>
      <c r="D152">
        <v>85.438599999999994</v>
      </c>
      <c r="E152">
        <v>6.0152799999999997</v>
      </c>
      <c r="F152">
        <v>4.6125000000000003E-3</v>
      </c>
      <c r="G152" t="s">
        <v>25</v>
      </c>
      <c r="H152" t="s">
        <v>25</v>
      </c>
    </row>
    <row r="153" spans="1:8" ht="15" customHeight="1" x14ac:dyDescent="0.25">
      <c r="A153" t="s">
        <v>225</v>
      </c>
      <c r="B153" t="s">
        <v>227</v>
      </c>
      <c r="C153">
        <v>8.7265499999999996E-2</v>
      </c>
      <c r="D153">
        <v>7.9147800000000004</v>
      </c>
      <c r="E153">
        <v>9.8090399999999995</v>
      </c>
      <c r="F153">
        <v>6.3897800000000003E-3</v>
      </c>
      <c r="G153" t="s">
        <v>25</v>
      </c>
      <c r="H153" t="s">
        <v>25</v>
      </c>
    </row>
    <row r="154" spans="1:8" ht="15" customHeight="1" x14ac:dyDescent="0.25">
      <c r="A154" t="s">
        <v>228</v>
      </c>
      <c r="B154" t="s">
        <v>229</v>
      </c>
      <c r="C154">
        <v>2.4967400000000001E-2</v>
      </c>
      <c r="D154">
        <v>2.2454000000000001</v>
      </c>
      <c r="E154">
        <v>0.88555099999999998</v>
      </c>
      <c r="F154">
        <v>9.1271100000000008E-3</v>
      </c>
      <c r="G154" t="s">
        <v>25</v>
      </c>
      <c r="H154" t="s">
        <v>25</v>
      </c>
    </row>
    <row r="155" spans="1:8" ht="15" customHeight="1" x14ac:dyDescent="0.25">
      <c r="A155" t="s">
        <v>230</v>
      </c>
      <c r="B155" t="s">
        <v>231</v>
      </c>
      <c r="C155">
        <v>0.11032400000000001</v>
      </c>
      <c r="D155">
        <v>5.7294099999999997</v>
      </c>
      <c r="E155">
        <v>9.7411799999999999</v>
      </c>
      <c r="F155">
        <v>2.0040100000000001E-3</v>
      </c>
      <c r="G155" t="s">
        <v>8</v>
      </c>
      <c r="H155" t="s">
        <v>25</v>
      </c>
    </row>
    <row r="156" spans="1:8" ht="15" customHeight="1" x14ac:dyDescent="0.25">
      <c r="A156" t="s">
        <v>232</v>
      </c>
      <c r="B156" t="s">
        <v>233</v>
      </c>
      <c r="C156">
        <v>0</v>
      </c>
      <c r="D156">
        <v>0</v>
      </c>
      <c r="E156">
        <v>0</v>
      </c>
      <c r="F156">
        <v>0</v>
      </c>
      <c r="G156" t="s">
        <v>25</v>
      </c>
      <c r="H156" t="s">
        <v>8</v>
      </c>
    </row>
    <row r="157" spans="1:8" ht="15" customHeight="1" x14ac:dyDescent="0.25">
      <c r="A157" t="s">
        <v>232</v>
      </c>
      <c r="B157" t="s">
        <v>234</v>
      </c>
      <c r="C157">
        <v>0.15733</v>
      </c>
      <c r="D157">
        <v>12.6889</v>
      </c>
      <c r="E157">
        <v>13.4495</v>
      </c>
      <c r="F157">
        <v>1.8462200000000002E-2</v>
      </c>
      <c r="G157" t="s">
        <v>25</v>
      </c>
      <c r="H157" t="s">
        <v>25</v>
      </c>
    </row>
    <row r="158" spans="1:8" ht="15" customHeight="1" x14ac:dyDescent="0.25">
      <c r="A158" t="s">
        <v>232</v>
      </c>
      <c r="B158" t="s">
        <v>235</v>
      </c>
      <c r="C158">
        <v>0.15185299999999999</v>
      </c>
      <c r="D158">
        <v>19.564499999999999</v>
      </c>
      <c r="E158">
        <v>11.007899999999999</v>
      </c>
      <c r="F158">
        <v>3.9654200000000001E-2</v>
      </c>
      <c r="G158" t="s">
        <v>25</v>
      </c>
      <c r="H158" t="s">
        <v>25</v>
      </c>
    </row>
    <row r="159" spans="1:8" ht="15" customHeight="1" x14ac:dyDescent="0.25">
      <c r="A159" t="s">
        <v>232</v>
      </c>
      <c r="B159" t="s">
        <v>236</v>
      </c>
      <c r="C159">
        <v>0.10516200000000001</v>
      </c>
      <c r="D159">
        <v>22.9438</v>
      </c>
      <c r="E159">
        <v>6.3998200000000001</v>
      </c>
      <c r="F159">
        <v>6.8706399999999999E-3</v>
      </c>
      <c r="G159" t="s">
        <v>25</v>
      </c>
      <c r="H159" t="s">
        <v>25</v>
      </c>
    </row>
    <row r="160" spans="1:8" ht="15" customHeight="1" x14ac:dyDescent="0.25">
      <c r="A160" t="s">
        <v>237</v>
      </c>
      <c r="B160" t="s">
        <v>238</v>
      </c>
      <c r="C160">
        <v>0.101572</v>
      </c>
      <c r="D160">
        <v>14.175000000000001</v>
      </c>
      <c r="E160">
        <v>9.62242</v>
      </c>
      <c r="F160">
        <v>1.4853099999999999E-2</v>
      </c>
      <c r="G160" t="s">
        <v>8</v>
      </c>
      <c r="H160" t="s">
        <v>25</v>
      </c>
    </row>
    <row r="161" spans="1:8" ht="15" customHeight="1" x14ac:dyDescent="0.25">
      <c r="A161" t="s">
        <v>239</v>
      </c>
      <c r="B161" s="12" t="s">
        <v>1121</v>
      </c>
      <c r="C161">
        <v>0</v>
      </c>
      <c r="D161">
        <v>0</v>
      </c>
      <c r="E161">
        <v>0</v>
      </c>
      <c r="F161">
        <v>0</v>
      </c>
      <c r="G161" t="s">
        <v>8</v>
      </c>
      <c r="H161" t="s">
        <v>8</v>
      </c>
    </row>
    <row r="162" spans="1:8" ht="15" customHeight="1" x14ac:dyDescent="0.25">
      <c r="A162" t="s">
        <v>240</v>
      </c>
      <c r="B162" t="s">
        <v>241</v>
      </c>
      <c r="C162">
        <v>0.129833</v>
      </c>
      <c r="D162">
        <v>9.7965499999999999</v>
      </c>
      <c r="E162">
        <v>9.0174000000000003</v>
      </c>
      <c r="F162">
        <v>1.23675E-2</v>
      </c>
      <c r="G162" t="s">
        <v>25</v>
      </c>
      <c r="H162" t="s">
        <v>25</v>
      </c>
    </row>
    <row r="163" spans="1:8" ht="15" customHeight="1" x14ac:dyDescent="0.25">
      <c r="A163" t="s">
        <v>240</v>
      </c>
      <c r="B163" t="s">
        <v>242</v>
      </c>
      <c r="C163">
        <v>0.14998</v>
      </c>
      <c r="D163">
        <v>54.6008</v>
      </c>
      <c r="E163">
        <v>4.73529</v>
      </c>
      <c r="F163">
        <v>2.7072300000000001E-2</v>
      </c>
      <c r="G163" t="s">
        <v>8</v>
      </c>
      <c r="H163" t="s">
        <v>25</v>
      </c>
    </row>
    <row r="164" spans="1:8" ht="15" customHeight="1" x14ac:dyDescent="0.25">
      <c r="A164" t="s">
        <v>240</v>
      </c>
      <c r="B164" t="s">
        <v>243</v>
      </c>
      <c r="C164">
        <v>0.39749299999999999</v>
      </c>
      <c r="D164">
        <v>25.960999999999999</v>
      </c>
      <c r="E164">
        <v>22.822700000000001</v>
      </c>
      <c r="F164">
        <v>4.4692700000000002E-2</v>
      </c>
      <c r="G164" t="s">
        <v>25</v>
      </c>
      <c r="H164" t="s">
        <v>25</v>
      </c>
    </row>
    <row r="165" spans="1:8" ht="15" customHeight="1" x14ac:dyDescent="0.25">
      <c r="A165" t="s">
        <v>244</v>
      </c>
      <c r="B165" t="s">
        <v>245</v>
      </c>
      <c r="C165">
        <v>9.1605400000000003E-2</v>
      </c>
      <c r="D165">
        <v>5.9893200000000002</v>
      </c>
      <c r="E165">
        <v>6.44801</v>
      </c>
      <c r="F165">
        <v>1.0554600000000001E-2</v>
      </c>
      <c r="G165" t="s">
        <v>25</v>
      </c>
      <c r="H165" t="s">
        <v>25</v>
      </c>
    </row>
    <row r="166" spans="1:8" ht="15" customHeight="1" x14ac:dyDescent="0.25">
      <c r="A166" t="s">
        <v>246</v>
      </c>
      <c r="B166" t="s">
        <v>247</v>
      </c>
      <c r="C166">
        <v>0</v>
      </c>
      <c r="D166">
        <v>0</v>
      </c>
      <c r="E166">
        <v>0</v>
      </c>
      <c r="F166">
        <v>0</v>
      </c>
      <c r="G166" t="s">
        <v>8</v>
      </c>
      <c r="H166" t="s">
        <v>8</v>
      </c>
    </row>
    <row r="167" spans="1:8" ht="15" customHeight="1" x14ac:dyDescent="0.25">
      <c r="A167" t="s">
        <v>248</v>
      </c>
      <c r="B167" t="s">
        <v>249</v>
      </c>
      <c r="C167">
        <v>0.115421</v>
      </c>
      <c r="D167">
        <v>14.9077</v>
      </c>
      <c r="E167">
        <v>7.5335400000000003</v>
      </c>
      <c r="F167">
        <v>2.3483199999999999E-2</v>
      </c>
      <c r="G167" t="s">
        <v>25</v>
      </c>
      <c r="H167" t="s">
        <v>25</v>
      </c>
    </row>
    <row r="168" spans="1:8" ht="15" customHeight="1" x14ac:dyDescent="0.25">
      <c r="A168" t="s">
        <v>250</v>
      </c>
      <c r="B168" t="s">
        <v>251</v>
      </c>
      <c r="C168">
        <v>4.0817300000000001E-2</v>
      </c>
      <c r="D168">
        <v>6.5527499999999996</v>
      </c>
      <c r="E168">
        <v>2.0707100000000001</v>
      </c>
      <c r="F168">
        <v>2.0013199999999998E-2</v>
      </c>
      <c r="G168" t="s">
        <v>8</v>
      </c>
      <c r="H168" t="s">
        <v>25</v>
      </c>
    </row>
    <row r="169" spans="1:8" ht="15" customHeight="1" x14ac:dyDescent="0.25">
      <c r="A169" t="s">
        <v>252</v>
      </c>
      <c r="B169" s="12" t="s">
        <v>1122</v>
      </c>
      <c r="C169">
        <v>0</v>
      </c>
      <c r="D169">
        <v>0</v>
      </c>
      <c r="E169">
        <v>0</v>
      </c>
      <c r="F169">
        <v>0</v>
      </c>
      <c r="G169" t="s">
        <v>8</v>
      </c>
      <c r="H169" t="s">
        <v>8</v>
      </c>
    </row>
    <row r="170" spans="1:8" ht="15" customHeight="1" x14ac:dyDescent="0.25">
      <c r="A170" t="s">
        <v>254</v>
      </c>
      <c r="B170" t="s">
        <v>253</v>
      </c>
      <c r="C170">
        <v>0.27786300000000003</v>
      </c>
      <c r="D170">
        <v>101.419</v>
      </c>
      <c r="E170">
        <v>9.1754800000000003</v>
      </c>
      <c r="F170">
        <v>4.3652400000000001E-2</v>
      </c>
      <c r="G170" t="s">
        <v>25</v>
      </c>
      <c r="H170" t="s">
        <v>25</v>
      </c>
    </row>
    <row r="171" spans="1:8" ht="15" customHeight="1" x14ac:dyDescent="0.25">
      <c r="A171" t="s">
        <v>255</v>
      </c>
      <c r="B171" s="12" t="s">
        <v>1123</v>
      </c>
      <c r="C171">
        <v>0</v>
      </c>
      <c r="D171">
        <v>0</v>
      </c>
      <c r="E171">
        <v>0</v>
      </c>
      <c r="F171">
        <v>0</v>
      </c>
      <c r="G171" t="s">
        <v>8</v>
      </c>
      <c r="H171" t="s">
        <v>8</v>
      </c>
    </row>
    <row r="172" spans="1:8" ht="15" customHeight="1" x14ac:dyDescent="0.25">
      <c r="A172" t="s">
        <v>257</v>
      </c>
      <c r="B172" t="s">
        <v>258</v>
      </c>
      <c r="C172">
        <v>9.6206600000000003E-2</v>
      </c>
      <c r="D172">
        <v>40.918300000000002</v>
      </c>
      <c r="E172">
        <v>5.0496499999999997</v>
      </c>
      <c r="F172">
        <v>1.06757E-2</v>
      </c>
      <c r="G172" t="s">
        <v>25</v>
      </c>
      <c r="H172" t="s">
        <v>25</v>
      </c>
    </row>
    <row r="173" spans="1:8" ht="15" customHeight="1" x14ac:dyDescent="0.25">
      <c r="A173" t="s">
        <v>259</v>
      </c>
      <c r="B173" t="s">
        <v>260</v>
      </c>
      <c r="C173">
        <v>0</v>
      </c>
      <c r="D173">
        <v>0</v>
      </c>
      <c r="E173">
        <v>0</v>
      </c>
      <c r="F173">
        <v>0</v>
      </c>
      <c r="G173" t="s">
        <v>8</v>
      </c>
      <c r="H173" t="s">
        <v>8</v>
      </c>
    </row>
    <row r="174" spans="1:8" ht="15" customHeight="1" x14ac:dyDescent="0.25">
      <c r="A174" t="s">
        <v>261</v>
      </c>
      <c r="B174" t="s">
        <v>262</v>
      </c>
      <c r="C174">
        <v>0.14232700000000001</v>
      </c>
      <c r="D174">
        <v>6.7536100000000001</v>
      </c>
      <c r="E174">
        <v>4.83406</v>
      </c>
      <c r="F174">
        <v>3.8931E-3</v>
      </c>
      <c r="G174" t="s">
        <v>25</v>
      </c>
      <c r="H174" t="s">
        <v>25</v>
      </c>
    </row>
    <row r="175" spans="1:8" ht="15" customHeight="1" x14ac:dyDescent="0.25">
      <c r="A175" t="s">
        <v>263</v>
      </c>
      <c r="B175" t="s">
        <v>264</v>
      </c>
      <c r="C175">
        <v>0.382548</v>
      </c>
      <c r="D175">
        <v>107.45699999999999</v>
      </c>
      <c r="E175">
        <v>4.0571599999999997</v>
      </c>
      <c r="F175">
        <v>5.50299E-2</v>
      </c>
      <c r="G175" t="s">
        <v>25</v>
      </c>
      <c r="H175" t="s">
        <v>25</v>
      </c>
    </row>
    <row r="176" spans="1:8" ht="15" customHeight="1" x14ac:dyDescent="0.25">
      <c r="A176" t="s">
        <v>263</v>
      </c>
      <c r="B176" t="s">
        <v>265</v>
      </c>
      <c r="C176">
        <v>0.61227200000000004</v>
      </c>
      <c r="D176">
        <v>25.3691</v>
      </c>
      <c r="E176">
        <v>11.189299999999999</v>
      </c>
      <c r="F176">
        <v>2.85714E-2</v>
      </c>
      <c r="G176" t="s">
        <v>25</v>
      </c>
      <c r="H176" t="s">
        <v>25</v>
      </c>
    </row>
    <row r="177" spans="1:8" ht="15" customHeight="1" x14ac:dyDescent="0.25">
      <c r="A177" t="s">
        <v>266</v>
      </c>
      <c r="B177" t="s">
        <v>267</v>
      </c>
      <c r="C177">
        <v>0.28760000000000002</v>
      </c>
      <c r="D177">
        <v>19.7913</v>
      </c>
      <c r="E177">
        <v>4.8608799999999999</v>
      </c>
      <c r="F177">
        <v>0</v>
      </c>
      <c r="G177" t="s">
        <v>8</v>
      </c>
      <c r="H177" t="s">
        <v>25</v>
      </c>
    </row>
    <row r="178" spans="1:8" ht="15" customHeight="1" x14ac:dyDescent="0.25">
      <c r="A178" t="s">
        <v>266</v>
      </c>
      <c r="B178" t="s">
        <v>268</v>
      </c>
      <c r="C178">
        <v>0.13889899999999999</v>
      </c>
      <c r="D178">
        <v>4.6826299999999996</v>
      </c>
      <c r="E178">
        <v>11.0381</v>
      </c>
      <c r="F178">
        <v>0</v>
      </c>
      <c r="G178" t="s">
        <v>25</v>
      </c>
      <c r="H178" t="s">
        <v>25</v>
      </c>
    </row>
    <row r="179" spans="1:8" ht="15" customHeight="1" x14ac:dyDescent="0.25">
      <c r="A179" t="s">
        <v>269</v>
      </c>
      <c r="B179" t="s">
        <v>270</v>
      </c>
      <c r="C179">
        <v>0</v>
      </c>
      <c r="D179">
        <v>0</v>
      </c>
      <c r="E179">
        <v>0</v>
      </c>
      <c r="F179">
        <v>0</v>
      </c>
      <c r="G179" t="s">
        <v>8</v>
      </c>
      <c r="H179" t="s">
        <v>8</v>
      </c>
    </row>
    <row r="180" spans="1:8" ht="15" customHeight="1" x14ac:dyDescent="0.25">
      <c r="A180" t="s">
        <v>271</v>
      </c>
      <c r="B180" t="s">
        <v>272</v>
      </c>
      <c r="C180">
        <v>0.180509</v>
      </c>
      <c r="D180">
        <v>9.0943400000000008</v>
      </c>
      <c r="E180">
        <v>18.003799999999998</v>
      </c>
      <c r="F180">
        <v>1.1611E-2</v>
      </c>
      <c r="G180" t="s">
        <v>8</v>
      </c>
      <c r="H180" t="s">
        <v>25</v>
      </c>
    </row>
    <row r="181" spans="1:8" ht="15" customHeight="1" x14ac:dyDescent="0.25">
      <c r="A181" t="s">
        <v>271</v>
      </c>
      <c r="B181" t="s">
        <v>273</v>
      </c>
      <c r="C181">
        <v>0.19664000000000001</v>
      </c>
      <c r="D181">
        <v>8.0853300000000008</v>
      </c>
      <c r="E181">
        <v>18.527999999999999</v>
      </c>
      <c r="F181">
        <v>7.8740200000000007E-3</v>
      </c>
      <c r="G181" t="s">
        <v>8</v>
      </c>
      <c r="H181" t="s">
        <v>25</v>
      </c>
    </row>
    <row r="182" spans="1:8" ht="15" customHeight="1" x14ac:dyDescent="0.25">
      <c r="A182" t="s">
        <v>271</v>
      </c>
      <c r="B182" t="s">
        <v>274</v>
      </c>
      <c r="C182">
        <v>0.16605500000000001</v>
      </c>
      <c r="D182">
        <v>12.099299999999999</v>
      </c>
      <c r="E182">
        <v>15.183400000000001</v>
      </c>
      <c r="F182">
        <v>2.7336300000000001E-2</v>
      </c>
      <c r="G182" t="s">
        <v>8</v>
      </c>
      <c r="H182" t="s">
        <v>25</v>
      </c>
    </row>
    <row r="183" spans="1:8" ht="15" customHeight="1" x14ac:dyDescent="0.25">
      <c r="A183" t="s">
        <v>271</v>
      </c>
      <c r="B183" t="s">
        <v>275</v>
      </c>
      <c r="C183">
        <v>0.13242599999999999</v>
      </c>
      <c r="D183">
        <v>20.564599999999999</v>
      </c>
      <c r="E183">
        <v>7.5758299999999998</v>
      </c>
      <c r="F183">
        <v>2.6870000000000002E-2</v>
      </c>
      <c r="G183" t="s">
        <v>8</v>
      </c>
      <c r="H183" t="s">
        <v>25</v>
      </c>
    </row>
    <row r="184" spans="1:8" ht="15" customHeight="1" x14ac:dyDescent="0.25">
      <c r="A184" t="s">
        <v>276</v>
      </c>
      <c r="B184" t="s">
        <v>277</v>
      </c>
      <c r="C184">
        <v>0.12092899999999999</v>
      </c>
      <c r="D184">
        <v>62.881399999999999</v>
      </c>
      <c r="E184">
        <v>4.2245999999999997</v>
      </c>
      <c r="F184">
        <v>3.5412099999999999E-3</v>
      </c>
      <c r="G184" t="s">
        <v>25</v>
      </c>
      <c r="H184" t="s">
        <v>25</v>
      </c>
    </row>
    <row r="185" spans="1:8" ht="15" customHeight="1" x14ac:dyDescent="0.25">
      <c r="A185" t="s">
        <v>278</v>
      </c>
      <c r="B185" t="s">
        <v>279</v>
      </c>
      <c r="C185">
        <v>0.14060400000000001</v>
      </c>
      <c r="D185">
        <v>4.3974200000000003</v>
      </c>
      <c r="E185">
        <v>14.734299999999999</v>
      </c>
      <c r="F185">
        <v>0</v>
      </c>
      <c r="G185" t="s">
        <v>8</v>
      </c>
      <c r="H185" t="s">
        <v>25</v>
      </c>
    </row>
    <row r="186" spans="1:8" ht="15" customHeight="1" x14ac:dyDescent="0.25">
      <c r="A186" t="s">
        <v>278</v>
      </c>
      <c r="B186" t="s">
        <v>280</v>
      </c>
      <c r="C186">
        <v>0.13405600000000001</v>
      </c>
      <c r="D186">
        <v>20.4755</v>
      </c>
      <c r="E186">
        <v>10.244400000000001</v>
      </c>
      <c r="F186">
        <v>4.0983600000000002E-2</v>
      </c>
      <c r="G186" t="s">
        <v>8</v>
      </c>
      <c r="H186" t="s">
        <v>25</v>
      </c>
    </row>
    <row r="187" spans="1:8" ht="15" customHeight="1" x14ac:dyDescent="0.25">
      <c r="A187" t="s">
        <v>278</v>
      </c>
      <c r="B187" t="s">
        <v>281</v>
      </c>
      <c r="C187">
        <v>0.42818400000000001</v>
      </c>
      <c r="D187">
        <v>16.5915</v>
      </c>
      <c r="E187">
        <v>18.174399999999999</v>
      </c>
      <c r="F187">
        <v>2.9024399999999999E-2</v>
      </c>
      <c r="G187" t="s">
        <v>8</v>
      </c>
      <c r="H187" t="s">
        <v>25</v>
      </c>
    </row>
    <row r="188" spans="1:8" ht="15" customHeight="1" x14ac:dyDescent="0.25">
      <c r="A188" t="s">
        <v>278</v>
      </c>
      <c r="B188" t="s">
        <v>282</v>
      </c>
      <c r="C188">
        <v>0.22009899999999999</v>
      </c>
      <c r="D188">
        <v>14.904999999999999</v>
      </c>
      <c r="E188">
        <v>21.070399999999999</v>
      </c>
      <c r="F188">
        <v>2.2076100000000001E-2</v>
      </c>
      <c r="G188" t="s">
        <v>8</v>
      </c>
      <c r="H188" t="s">
        <v>25</v>
      </c>
    </row>
    <row r="189" spans="1:8" ht="15" customHeight="1" x14ac:dyDescent="0.25">
      <c r="A189" t="s">
        <v>278</v>
      </c>
      <c r="B189" t="s">
        <v>283</v>
      </c>
      <c r="C189">
        <v>0.56159099999999995</v>
      </c>
      <c r="D189">
        <v>5.0739799999999997</v>
      </c>
      <c r="E189">
        <v>24.3428</v>
      </c>
      <c r="F189">
        <v>1.1983600000000001E-3</v>
      </c>
      <c r="G189" t="s">
        <v>8</v>
      </c>
      <c r="H189" t="s">
        <v>25</v>
      </c>
    </row>
    <row r="190" spans="1:8" ht="15" customHeight="1" x14ac:dyDescent="0.25">
      <c r="A190" t="s">
        <v>278</v>
      </c>
      <c r="B190" t="s">
        <v>284</v>
      </c>
      <c r="C190">
        <v>1.0790999999999999</v>
      </c>
      <c r="D190">
        <v>13.0817</v>
      </c>
      <c r="E190">
        <v>34.771000000000001</v>
      </c>
      <c r="F190">
        <v>2.4829799999999999E-2</v>
      </c>
      <c r="G190" t="s">
        <v>8</v>
      </c>
      <c r="H190" t="s">
        <v>25</v>
      </c>
    </row>
    <row r="191" spans="1:8" ht="15" customHeight="1" x14ac:dyDescent="0.25">
      <c r="A191" t="s">
        <v>278</v>
      </c>
      <c r="B191" t="s">
        <v>285</v>
      </c>
      <c r="C191">
        <v>0.101274</v>
      </c>
      <c r="D191">
        <v>15.058199999999999</v>
      </c>
      <c r="E191">
        <v>7.9506199999999998</v>
      </c>
      <c r="F191">
        <v>1.2455000000000001E-2</v>
      </c>
      <c r="G191" t="s">
        <v>8</v>
      </c>
      <c r="H191" t="s">
        <v>25</v>
      </c>
    </row>
    <row r="192" spans="1:8" ht="15" customHeight="1" x14ac:dyDescent="0.25">
      <c r="A192" t="s">
        <v>278</v>
      </c>
      <c r="B192" t="s">
        <v>286</v>
      </c>
      <c r="C192">
        <v>8.54134E-2</v>
      </c>
      <c r="D192">
        <v>9.5801700000000007</v>
      </c>
      <c r="E192">
        <v>9.6106700000000007</v>
      </c>
      <c r="F192">
        <v>1.11307E-2</v>
      </c>
      <c r="G192" t="s">
        <v>8</v>
      </c>
      <c r="H192" t="s">
        <v>25</v>
      </c>
    </row>
    <row r="193" spans="1:8" ht="15" customHeight="1" x14ac:dyDescent="0.25">
      <c r="A193" t="s">
        <v>278</v>
      </c>
      <c r="B193" t="s">
        <v>287</v>
      </c>
      <c r="C193">
        <v>7.7834299999999995E-2</v>
      </c>
      <c r="D193">
        <v>7.4426699999999997</v>
      </c>
      <c r="E193">
        <v>8.0607699999999998</v>
      </c>
      <c r="F193">
        <v>8.7330700000000008E-3</v>
      </c>
      <c r="G193" t="s">
        <v>8</v>
      </c>
      <c r="H193" t="s">
        <v>25</v>
      </c>
    </row>
    <row r="194" spans="1:8" ht="15" customHeight="1" x14ac:dyDescent="0.25">
      <c r="A194" t="s">
        <v>288</v>
      </c>
      <c r="B194" t="s">
        <v>289</v>
      </c>
      <c r="C194">
        <v>0</v>
      </c>
      <c r="D194">
        <v>0</v>
      </c>
      <c r="E194">
        <v>0</v>
      </c>
      <c r="F194">
        <v>0</v>
      </c>
      <c r="G194" t="s">
        <v>8</v>
      </c>
      <c r="H194" t="s">
        <v>8</v>
      </c>
    </row>
    <row r="195" spans="1:8" ht="15" customHeight="1" x14ac:dyDescent="0.25">
      <c r="A195" t="s">
        <v>290</v>
      </c>
      <c r="B195" t="s">
        <v>291</v>
      </c>
      <c r="C195">
        <v>0</v>
      </c>
      <c r="D195">
        <v>0</v>
      </c>
      <c r="E195">
        <v>0</v>
      </c>
      <c r="F195">
        <v>0</v>
      </c>
      <c r="G195" t="s">
        <v>8</v>
      </c>
      <c r="H195" t="s">
        <v>8</v>
      </c>
    </row>
    <row r="196" spans="1:8" ht="15" customHeight="1" x14ac:dyDescent="0.25">
      <c r="A196" t="s">
        <v>292</v>
      </c>
      <c r="B196" t="s">
        <v>293</v>
      </c>
      <c r="C196">
        <v>0</v>
      </c>
      <c r="D196">
        <v>0</v>
      </c>
      <c r="E196">
        <v>0</v>
      </c>
      <c r="F196">
        <v>0</v>
      </c>
      <c r="G196" t="s">
        <v>8</v>
      </c>
      <c r="H196" t="s">
        <v>8</v>
      </c>
    </row>
    <row r="197" spans="1:8" ht="15" customHeight="1" x14ac:dyDescent="0.25">
      <c r="A197" t="s">
        <v>292</v>
      </c>
      <c r="B197" s="12" t="s">
        <v>1124</v>
      </c>
      <c r="C197">
        <v>0</v>
      </c>
      <c r="D197">
        <v>0</v>
      </c>
      <c r="E197">
        <v>0</v>
      </c>
      <c r="F197">
        <v>0</v>
      </c>
      <c r="G197" t="s">
        <v>8</v>
      </c>
      <c r="H197" t="s">
        <v>8</v>
      </c>
    </row>
    <row r="198" spans="1:8" ht="15" customHeight="1" x14ac:dyDescent="0.25">
      <c r="A198" t="s">
        <v>294</v>
      </c>
      <c r="B198" t="s">
        <v>10</v>
      </c>
      <c r="C198">
        <v>0.16195100000000001</v>
      </c>
      <c r="D198">
        <v>29.5244</v>
      </c>
      <c r="E198">
        <v>9.87805</v>
      </c>
      <c r="F198">
        <v>5.8509800000000001E-2</v>
      </c>
      <c r="G198" t="s">
        <v>8</v>
      </c>
      <c r="H198" t="s">
        <v>25</v>
      </c>
    </row>
    <row r="199" spans="1:8" ht="15" customHeight="1" x14ac:dyDescent="0.25">
      <c r="A199" t="s">
        <v>294</v>
      </c>
      <c r="B199" t="s">
        <v>295</v>
      </c>
      <c r="C199">
        <v>0.15545</v>
      </c>
      <c r="D199">
        <v>10.16</v>
      </c>
      <c r="E199">
        <v>17.239999999999998</v>
      </c>
      <c r="F199">
        <v>1.6227200000000001E-2</v>
      </c>
      <c r="G199" t="s">
        <v>8</v>
      </c>
      <c r="H199" t="s">
        <v>25</v>
      </c>
    </row>
    <row r="200" spans="1:8" ht="15" customHeight="1" x14ac:dyDescent="0.25">
      <c r="A200" t="s">
        <v>294</v>
      </c>
      <c r="B200" t="s">
        <v>296</v>
      </c>
      <c r="C200">
        <v>7.7346700000000004E-2</v>
      </c>
      <c r="D200">
        <v>6.66533</v>
      </c>
      <c r="E200">
        <v>11.141299999999999</v>
      </c>
      <c r="F200">
        <v>7.6219499999999997E-3</v>
      </c>
      <c r="G200" t="s">
        <v>8</v>
      </c>
      <c r="H200" t="s">
        <v>25</v>
      </c>
    </row>
    <row r="201" spans="1:8" ht="15" customHeight="1" x14ac:dyDescent="0.25">
      <c r="A201" t="s">
        <v>294</v>
      </c>
      <c r="B201" t="s">
        <v>297</v>
      </c>
      <c r="C201">
        <v>0.13029399999999999</v>
      </c>
      <c r="D201">
        <v>6.0470600000000001</v>
      </c>
      <c r="E201">
        <v>15.7765</v>
      </c>
      <c r="F201">
        <v>5.1975099999999998E-3</v>
      </c>
      <c r="G201" t="s">
        <v>8</v>
      </c>
      <c r="H201" t="s">
        <v>25</v>
      </c>
    </row>
    <row r="202" spans="1:8" ht="15" customHeight="1" x14ac:dyDescent="0.25">
      <c r="A202" t="s">
        <v>298</v>
      </c>
      <c r="B202" t="s">
        <v>299</v>
      </c>
      <c r="C202">
        <v>0</v>
      </c>
      <c r="D202">
        <v>0</v>
      </c>
      <c r="E202">
        <v>0</v>
      </c>
      <c r="F202">
        <v>0</v>
      </c>
      <c r="G202" t="s">
        <v>8</v>
      </c>
      <c r="H202" t="s">
        <v>8</v>
      </c>
    </row>
    <row r="203" spans="1:8" ht="15" customHeight="1" x14ac:dyDescent="0.25">
      <c r="A203" t="s">
        <v>300</v>
      </c>
      <c r="B203" s="12" t="s">
        <v>1125</v>
      </c>
      <c r="C203">
        <v>0</v>
      </c>
      <c r="D203">
        <v>0</v>
      </c>
      <c r="E203">
        <v>0</v>
      </c>
      <c r="F203">
        <v>0</v>
      </c>
      <c r="G203" t="s">
        <v>8</v>
      </c>
      <c r="H203" t="s">
        <v>8</v>
      </c>
    </row>
    <row r="204" spans="1:8" ht="15" customHeight="1" x14ac:dyDescent="0.25">
      <c r="A204" t="s">
        <v>301</v>
      </c>
      <c r="B204" t="s">
        <v>302</v>
      </c>
      <c r="C204">
        <v>0.19958999999999999</v>
      </c>
      <c r="D204">
        <v>42.479399999999998</v>
      </c>
      <c r="E204">
        <v>2.6239400000000002</v>
      </c>
      <c r="F204">
        <v>0.10031900000000001</v>
      </c>
      <c r="G204" t="s">
        <v>25</v>
      </c>
      <c r="H204" t="s">
        <v>25</v>
      </c>
    </row>
    <row r="205" spans="1:8" ht="15" customHeight="1" x14ac:dyDescent="0.25">
      <c r="A205" t="s">
        <v>303</v>
      </c>
      <c r="B205" t="s">
        <v>304</v>
      </c>
      <c r="C205">
        <v>0.43116300000000002</v>
      </c>
      <c r="D205">
        <v>119.59</v>
      </c>
      <c r="E205">
        <v>2.8922500000000002</v>
      </c>
      <c r="F205">
        <v>0</v>
      </c>
      <c r="G205" t="s">
        <v>8</v>
      </c>
      <c r="H205" t="s">
        <v>25</v>
      </c>
    </row>
    <row r="206" spans="1:8" ht="15" customHeight="1" x14ac:dyDescent="0.25">
      <c r="A206" t="s">
        <v>303</v>
      </c>
      <c r="B206" t="s">
        <v>305</v>
      </c>
      <c r="C206">
        <v>5.78597E-2</v>
      </c>
      <c r="D206">
        <v>158.35300000000001</v>
      </c>
      <c r="E206">
        <v>3.8626200000000002</v>
      </c>
      <c r="F206">
        <v>5.4053900000000004E-3</v>
      </c>
      <c r="G206" t="s">
        <v>8</v>
      </c>
      <c r="H206" t="s">
        <v>25</v>
      </c>
    </row>
    <row r="207" spans="1:8" ht="15" customHeight="1" x14ac:dyDescent="0.25">
      <c r="A207" t="s">
        <v>306</v>
      </c>
      <c r="B207" t="s">
        <v>307</v>
      </c>
      <c r="C207">
        <v>0.17927799999999999</v>
      </c>
      <c r="D207">
        <v>33.511299999999999</v>
      </c>
      <c r="E207">
        <v>10.2476</v>
      </c>
      <c r="F207">
        <v>6.0456599999999999E-2</v>
      </c>
      <c r="G207" t="s">
        <v>8</v>
      </c>
      <c r="H207" t="s">
        <v>25</v>
      </c>
    </row>
    <row r="208" spans="1:8" ht="15" customHeight="1" x14ac:dyDescent="0.25">
      <c r="A208" t="s">
        <v>308</v>
      </c>
      <c r="B208" t="s">
        <v>309</v>
      </c>
      <c r="C208">
        <v>5.0903400000000001E-2</v>
      </c>
      <c r="D208">
        <v>8.6732399999999998</v>
      </c>
      <c r="E208">
        <v>0.98673</v>
      </c>
      <c r="F208">
        <v>2.4714199999999999E-2</v>
      </c>
      <c r="G208" t="s">
        <v>25</v>
      </c>
      <c r="H208" t="s">
        <v>25</v>
      </c>
    </row>
    <row r="209" spans="1:8" ht="15" customHeight="1" x14ac:dyDescent="0.25">
      <c r="A209" t="s">
        <v>308</v>
      </c>
      <c r="B209" t="s">
        <v>310</v>
      </c>
      <c r="C209">
        <v>0.28805500000000001</v>
      </c>
      <c r="D209">
        <v>3.87385</v>
      </c>
      <c r="E209">
        <v>13.5585</v>
      </c>
      <c r="F209">
        <v>0</v>
      </c>
      <c r="G209" t="s">
        <v>25</v>
      </c>
      <c r="H209" t="s">
        <v>25</v>
      </c>
    </row>
    <row r="210" spans="1:8" ht="15" customHeight="1" x14ac:dyDescent="0.25">
      <c r="A210" t="s">
        <v>308</v>
      </c>
      <c r="B210" t="s">
        <v>311</v>
      </c>
      <c r="C210">
        <v>0.130967</v>
      </c>
      <c r="D210">
        <v>2.28382</v>
      </c>
      <c r="E210">
        <v>3.0236100000000001</v>
      </c>
      <c r="F210">
        <v>6.5209400000000002E-3</v>
      </c>
      <c r="G210" t="s">
        <v>25</v>
      </c>
      <c r="H210" t="s">
        <v>25</v>
      </c>
    </row>
    <row r="211" spans="1:8" ht="15" customHeight="1" x14ac:dyDescent="0.25">
      <c r="A211" t="s">
        <v>308</v>
      </c>
      <c r="B211" t="s">
        <v>312</v>
      </c>
      <c r="C211" t="s">
        <v>313</v>
      </c>
      <c r="D211" t="s">
        <v>313</v>
      </c>
      <c r="E211" t="s">
        <v>313</v>
      </c>
      <c r="F211" t="s">
        <v>313</v>
      </c>
      <c r="G211" t="s">
        <v>25</v>
      </c>
      <c r="H211" t="s">
        <v>8</v>
      </c>
    </row>
    <row r="212" spans="1:8" ht="15" customHeight="1" x14ac:dyDescent="0.25">
      <c r="A212" t="s">
        <v>308</v>
      </c>
      <c r="B212" t="s">
        <v>314</v>
      </c>
      <c r="C212">
        <v>0.152754</v>
      </c>
      <c r="D212">
        <v>13.0915</v>
      </c>
      <c r="E212">
        <v>3.8795700000000002</v>
      </c>
      <c r="F212">
        <v>3.84561E-2</v>
      </c>
      <c r="G212" t="s">
        <v>25</v>
      </c>
      <c r="H212" t="s">
        <v>25</v>
      </c>
    </row>
    <row r="213" spans="1:8" ht="15" customHeight="1" x14ac:dyDescent="0.25">
      <c r="A213" t="s">
        <v>315</v>
      </c>
      <c r="B213" t="s">
        <v>316</v>
      </c>
      <c r="C213">
        <v>0.25082500000000002</v>
      </c>
      <c r="D213">
        <v>166.71899999999999</v>
      </c>
      <c r="E213">
        <v>10.461499999999999</v>
      </c>
      <c r="F213">
        <v>1.22971E-2</v>
      </c>
      <c r="G213" t="s">
        <v>8</v>
      </c>
      <c r="H213" t="s">
        <v>25</v>
      </c>
    </row>
    <row r="214" spans="1:8" ht="15" customHeight="1" x14ac:dyDescent="0.25">
      <c r="A214" t="s">
        <v>317</v>
      </c>
      <c r="B214" t="s">
        <v>318</v>
      </c>
      <c r="C214">
        <v>8.9099999999999999E-2</v>
      </c>
      <c r="D214">
        <v>7.41</v>
      </c>
      <c r="E214">
        <v>11.19</v>
      </c>
      <c r="F214">
        <v>5.4436600000000003E-3</v>
      </c>
      <c r="G214" t="s">
        <v>8</v>
      </c>
      <c r="H214" t="s">
        <v>25</v>
      </c>
    </row>
    <row r="215" spans="1:8" ht="15" customHeight="1" x14ac:dyDescent="0.25">
      <c r="A215" t="s">
        <v>317</v>
      </c>
      <c r="B215" t="s">
        <v>319</v>
      </c>
      <c r="C215">
        <v>0.12523599999999999</v>
      </c>
      <c r="D215">
        <v>19.132100000000001</v>
      </c>
      <c r="E215">
        <v>8.1792499999999997</v>
      </c>
      <c r="F215">
        <v>4.5402999999999999E-2</v>
      </c>
      <c r="G215" t="s">
        <v>8</v>
      </c>
      <c r="H215" t="s">
        <v>25</v>
      </c>
    </row>
    <row r="216" spans="1:8" ht="15" customHeight="1" x14ac:dyDescent="0.25">
      <c r="A216" t="s">
        <v>317</v>
      </c>
      <c r="B216" t="s">
        <v>320</v>
      </c>
      <c r="C216">
        <v>7.4062500000000003E-2</v>
      </c>
      <c r="D216">
        <v>4.375</v>
      </c>
      <c r="E216">
        <v>7.65625</v>
      </c>
      <c r="F216">
        <v>0</v>
      </c>
      <c r="G216" t="s">
        <v>8</v>
      </c>
      <c r="H216" t="s">
        <v>25</v>
      </c>
    </row>
    <row r="217" spans="1:8" ht="15" customHeight="1" x14ac:dyDescent="0.25">
      <c r="A217" t="s">
        <v>321</v>
      </c>
      <c r="B217" t="s">
        <v>322</v>
      </c>
      <c r="C217">
        <v>3.82242E-2</v>
      </c>
      <c r="D217">
        <v>9.0177600000000009</v>
      </c>
      <c r="E217">
        <v>1.00227</v>
      </c>
      <c r="F217">
        <v>2.8616900000000001E-2</v>
      </c>
      <c r="G217" t="s">
        <v>8</v>
      </c>
      <c r="H217" t="s">
        <v>25</v>
      </c>
    </row>
    <row r="218" spans="1:8" ht="15" customHeight="1" x14ac:dyDescent="0.25">
      <c r="A218" t="s">
        <v>321</v>
      </c>
      <c r="B218" t="s">
        <v>323</v>
      </c>
      <c r="C218">
        <v>3.96774E-3</v>
      </c>
      <c r="D218">
        <v>0.103226</v>
      </c>
      <c r="E218">
        <v>0.36129</v>
      </c>
      <c r="F218">
        <v>0</v>
      </c>
      <c r="G218" t="s">
        <v>8</v>
      </c>
      <c r="H218" t="s">
        <v>25</v>
      </c>
    </row>
    <row r="219" spans="1:8" ht="15" customHeight="1" x14ac:dyDescent="0.25">
      <c r="A219" t="s">
        <v>321</v>
      </c>
      <c r="B219" t="s">
        <v>324</v>
      </c>
      <c r="C219">
        <v>0.14643200000000001</v>
      </c>
      <c r="D219">
        <v>19.347999999999999</v>
      </c>
      <c r="E219">
        <v>14.3612</v>
      </c>
      <c r="F219">
        <v>3.8734699999999997E-2</v>
      </c>
      <c r="G219" t="s">
        <v>25</v>
      </c>
      <c r="H219" t="s">
        <v>25</v>
      </c>
    </row>
    <row r="220" spans="1:8" ht="15" customHeight="1" x14ac:dyDescent="0.25">
      <c r="A220" t="s">
        <v>325</v>
      </c>
      <c r="B220" s="12" t="s">
        <v>1138</v>
      </c>
      <c r="C220">
        <v>0</v>
      </c>
      <c r="D220">
        <v>0</v>
      </c>
      <c r="E220">
        <v>0</v>
      </c>
      <c r="F220">
        <v>0</v>
      </c>
      <c r="G220" t="s">
        <v>8</v>
      </c>
      <c r="H220" t="s">
        <v>8</v>
      </c>
    </row>
    <row r="221" spans="1:8" ht="15" customHeight="1" x14ac:dyDescent="0.25">
      <c r="A221" t="s">
        <v>327</v>
      </c>
      <c r="B221" t="s">
        <v>328</v>
      </c>
      <c r="C221">
        <v>3.7217699999999999E-2</v>
      </c>
      <c r="D221">
        <v>5.6708499999999997</v>
      </c>
      <c r="E221">
        <v>7.2848699999999997</v>
      </c>
      <c r="F221">
        <v>4.9751200000000004E-3</v>
      </c>
      <c r="G221" t="s">
        <v>8</v>
      </c>
      <c r="H221" t="s">
        <v>25</v>
      </c>
    </row>
    <row r="222" spans="1:8" ht="15" customHeight="1" x14ac:dyDescent="0.25">
      <c r="A222" t="s">
        <v>329</v>
      </c>
      <c r="B222" t="s">
        <v>330</v>
      </c>
      <c r="C222">
        <v>6.9425399999999998E-2</v>
      </c>
      <c r="D222">
        <v>7.2925500000000003</v>
      </c>
      <c r="E222">
        <v>8.7756500000000006</v>
      </c>
      <c r="F222">
        <v>6.5818200000000004E-3</v>
      </c>
      <c r="G222" t="s">
        <v>25</v>
      </c>
      <c r="H222" t="s">
        <v>25</v>
      </c>
    </row>
    <row r="223" spans="1:8" ht="15" customHeight="1" x14ac:dyDescent="0.25">
      <c r="A223" t="s">
        <v>329</v>
      </c>
      <c r="B223" t="s">
        <v>331</v>
      </c>
      <c r="C223">
        <v>0.20394100000000001</v>
      </c>
      <c r="D223">
        <v>9.6166099999999997</v>
      </c>
      <c r="E223">
        <v>19.560099999999998</v>
      </c>
      <c r="F223">
        <v>1.08316E-2</v>
      </c>
      <c r="G223" t="s">
        <v>25</v>
      </c>
      <c r="H223" t="s">
        <v>25</v>
      </c>
    </row>
    <row r="224" spans="1:8" ht="15" customHeight="1" x14ac:dyDescent="0.25">
      <c r="A224" t="s">
        <v>332</v>
      </c>
      <c r="B224" t="s">
        <v>333</v>
      </c>
      <c r="C224">
        <v>0</v>
      </c>
      <c r="D224">
        <v>0</v>
      </c>
      <c r="E224">
        <v>0</v>
      </c>
      <c r="F224">
        <v>0</v>
      </c>
      <c r="G224" t="s">
        <v>8</v>
      </c>
      <c r="H224" t="s">
        <v>8</v>
      </c>
    </row>
    <row r="225" spans="1:8" ht="15" customHeight="1" x14ac:dyDescent="0.25">
      <c r="A225" t="s">
        <v>334</v>
      </c>
      <c r="B225" t="s">
        <v>335</v>
      </c>
      <c r="C225">
        <v>0.108622</v>
      </c>
      <c r="D225">
        <v>56.825600000000001</v>
      </c>
      <c r="E225">
        <v>6.7661199999999999</v>
      </c>
      <c r="F225">
        <v>1.6924000000000002E-2</v>
      </c>
      <c r="G225" t="s">
        <v>25</v>
      </c>
      <c r="H225" t="s">
        <v>25</v>
      </c>
    </row>
    <row r="226" spans="1:8" ht="15" customHeight="1" x14ac:dyDescent="0.25">
      <c r="A226" t="s">
        <v>336</v>
      </c>
      <c r="B226" t="s">
        <v>337</v>
      </c>
      <c r="C226">
        <v>9.1556799999999994E-2</v>
      </c>
      <c r="D226">
        <v>12.346</v>
      </c>
      <c r="E226">
        <v>11.7006</v>
      </c>
      <c r="F226">
        <v>6.6752900000000004E-3</v>
      </c>
      <c r="G226" t="s">
        <v>25</v>
      </c>
      <c r="H226" t="s">
        <v>25</v>
      </c>
    </row>
    <row r="227" spans="1:8" ht="15" customHeight="1" x14ac:dyDescent="0.25">
      <c r="A227" t="s">
        <v>338</v>
      </c>
      <c r="B227" t="s">
        <v>339</v>
      </c>
      <c r="C227">
        <v>0</v>
      </c>
      <c r="D227">
        <v>0</v>
      </c>
      <c r="E227">
        <v>0</v>
      </c>
      <c r="F227">
        <v>0</v>
      </c>
      <c r="G227" t="s">
        <v>8</v>
      </c>
      <c r="H227" t="s">
        <v>8</v>
      </c>
    </row>
    <row r="228" spans="1:8" ht="15" customHeight="1" x14ac:dyDescent="0.25">
      <c r="A228" t="s">
        <v>340</v>
      </c>
      <c r="B228" t="s">
        <v>341</v>
      </c>
      <c r="C228">
        <v>8.1822099999999995E-2</v>
      </c>
      <c r="D228">
        <v>10.3195</v>
      </c>
      <c r="E228">
        <v>8.7794799999999995</v>
      </c>
      <c r="F228">
        <v>1.6791400000000001E-2</v>
      </c>
      <c r="G228" t="s">
        <v>25</v>
      </c>
      <c r="H228" t="s">
        <v>25</v>
      </c>
    </row>
    <row r="229" spans="1:8" ht="15" customHeight="1" x14ac:dyDescent="0.25">
      <c r="A229" t="s">
        <v>340</v>
      </c>
      <c r="B229" t="s">
        <v>342</v>
      </c>
      <c r="C229">
        <v>0</v>
      </c>
      <c r="D229">
        <v>0</v>
      </c>
      <c r="E229">
        <v>0</v>
      </c>
      <c r="F229">
        <v>0</v>
      </c>
      <c r="G229" t="s">
        <v>25</v>
      </c>
      <c r="H229" t="s">
        <v>8</v>
      </c>
    </row>
    <row r="230" spans="1:8" ht="15" customHeight="1" x14ac:dyDescent="0.25">
      <c r="A230" t="s">
        <v>340</v>
      </c>
      <c r="B230" t="s">
        <v>343</v>
      </c>
      <c r="C230">
        <v>0.207618</v>
      </c>
      <c r="D230">
        <v>107.22799999999999</v>
      </c>
      <c r="E230">
        <v>7.2964700000000002</v>
      </c>
      <c r="F230">
        <v>8.4906400000000007E-2</v>
      </c>
      <c r="G230" t="s">
        <v>25</v>
      </c>
      <c r="H230" t="s">
        <v>25</v>
      </c>
    </row>
    <row r="231" spans="1:8" ht="15" customHeight="1" x14ac:dyDescent="0.25">
      <c r="A231" t="s">
        <v>340</v>
      </c>
      <c r="B231" t="s">
        <v>344</v>
      </c>
      <c r="C231">
        <v>0.181584</v>
      </c>
      <c r="D231">
        <v>97.799800000000005</v>
      </c>
      <c r="E231">
        <v>7.3951799999999999</v>
      </c>
      <c r="F231">
        <v>5.7050999999999998E-2</v>
      </c>
      <c r="G231" t="s">
        <v>25</v>
      </c>
      <c r="H231" t="s">
        <v>25</v>
      </c>
    </row>
    <row r="232" spans="1:8" ht="15" customHeight="1" x14ac:dyDescent="0.25">
      <c r="A232" t="s">
        <v>345</v>
      </c>
      <c r="B232" t="s">
        <v>346</v>
      </c>
      <c r="C232">
        <v>8.0158199999999999E-2</v>
      </c>
      <c r="D232">
        <v>26.441700000000001</v>
      </c>
      <c r="E232">
        <v>4.5589000000000004</v>
      </c>
      <c r="F232">
        <v>7.5106799999999996E-3</v>
      </c>
      <c r="G232" t="s">
        <v>25</v>
      </c>
      <c r="H232" t="s">
        <v>25</v>
      </c>
    </row>
    <row r="233" spans="1:8" ht="15" customHeight="1" x14ac:dyDescent="0.25">
      <c r="A233" t="s">
        <v>345</v>
      </c>
      <c r="B233" t="s">
        <v>347</v>
      </c>
      <c r="C233">
        <v>2.1167800000000001E-2</v>
      </c>
      <c r="D233">
        <v>2.3160099999999999</v>
      </c>
      <c r="E233">
        <v>4.0530099999999996</v>
      </c>
      <c r="F233">
        <v>0</v>
      </c>
      <c r="G233" t="s">
        <v>25</v>
      </c>
      <c r="H233" t="s">
        <v>25</v>
      </c>
    </row>
    <row r="234" spans="1:8" ht="15" customHeight="1" x14ac:dyDescent="0.25">
      <c r="A234" t="s">
        <v>345</v>
      </c>
      <c r="B234" t="s">
        <v>348</v>
      </c>
      <c r="C234">
        <v>2.1169500000000001E-2</v>
      </c>
      <c r="D234">
        <v>2.3159200000000002</v>
      </c>
      <c r="E234">
        <v>4.0528599999999999</v>
      </c>
      <c r="F234">
        <v>0</v>
      </c>
      <c r="G234" t="s">
        <v>25</v>
      </c>
      <c r="H234" t="s">
        <v>25</v>
      </c>
    </row>
    <row r="235" spans="1:8" ht="15" customHeight="1" x14ac:dyDescent="0.25">
      <c r="A235" t="s">
        <v>349</v>
      </c>
      <c r="B235" t="s">
        <v>350</v>
      </c>
      <c r="C235">
        <v>0</v>
      </c>
      <c r="D235">
        <v>0</v>
      </c>
      <c r="E235">
        <v>0</v>
      </c>
      <c r="F235">
        <v>0</v>
      </c>
      <c r="G235" t="s">
        <v>8</v>
      </c>
      <c r="H235" t="s">
        <v>8</v>
      </c>
    </row>
    <row r="236" spans="1:8" ht="15" customHeight="1" x14ac:dyDescent="0.25">
      <c r="A236" t="s">
        <v>351</v>
      </c>
      <c r="B236" s="12" t="s">
        <v>1126</v>
      </c>
      <c r="C236">
        <v>0</v>
      </c>
      <c r="D236">
        <v>0</v>
      </c>
      <c r="E236">
        <v>0</v>
      </c>
      <c r="F236">
        <v>0</v>
      </c>
      <c r="G236" t="s">
        <v>8</v>
      </c>
      <c r="H236" t="s">
        <v>8</v>
      </c>
    </row>
    <row r="237" spans="1:8" ht="15" customHeight="1" x14ac:dyDescent="0.25">
      <c r="A237" t="s">
        <v>351</v>
      </c>
      <c r="B237" s="12" t="s">
        <v>1127</v>
      </c>
      <c r="C237">
        <v>0</v>
      </c>
      <c r="D237">
        <v>0</v>
      </c>
      <c r="E237">
        <v>0</v>
      </c>
      <c r="F237">
        <v>0</v>
      </c>
      <c r="G237" t="s">
        <v>8</v>
      </c>
      <c r="H237" t="s">
        <v>8</v>
      </c>
    </row>
    <row r="238" spans="1:8" ht="15" customHeight="1" x14ac:dyDescent="0.25">
      <c r="A238" t="s">
        <v>351</v>
      </c>
      <c r="B238" s="12" t="s">
        <v>1128</v>
      </c>
      <c r="C238">
        <v>0</v>
      </c>
      <c r="D238">
        <v>0</v>
      </c>
      <c r="E238">
        <v>0</v>
      </c>
      <c r="F238">
        <v>0</v>
      </c>
      <c r="G238" t="s">
        <v>8</v>
      </c>
      <c r="H238" t="s">
        <v>8</v>
      </c>
    </row>
    <row r="239" spans="1:8" ht="15" customHeight="1" x14ac:dyDescent="0.25">
      <c r="A239" t="s">
        <v>351</v>
      </c>
      <c r="B239" s="12" t="s">
        <v>1129</v>
      </c>
      <c r="C239">
        <v>0</v>
      </c>
      <c r="D239">
        <v>0</v>
      </c>
      <c r="E239">
        <v>0</v>
      </c>
      <c r="F239">
        <v>0</v>
      </c>
      <c r="G239" t="s">
        <v>8</v>
      </c>
      <c r="H239" t="s">
        <v>8</v>
      </c>
    </row>
    <row r="240" spans="1:8" ht="15" customHeight="1" x14ac:dyDescent="0.25">
      <c r="A240" t="s">
        <v>351</v>
      </c>
      <c r="B240" s="12" t="s">
        <v>1130</v>
      </c>
      <c r="C240">
        <v>0</v>
      </c>
      <c r="D240">
        <v>0</v>
      </c>
      <c r="E240">
        <v>0</v>
      </c>
      <c r="F240">
        <v>0</v>
      </c>
      <c r="G240" t="s">
        <v>8</v>
      </c>
      <c r="H240" t="s">
        <v>8</v>
      </c>
    </row>
    <row r="241" spans="1:8" ht="15" customHeight="1" x14ac:dyDescent="0.25">
      <c r="A241" t="s">
        <v>351</v>
      </c>
      <c r="B241" s="12" t="s">
        <v>1131</v>
      </c>
      <c r="C241">
        <v>0</v>
      </c>
      <c r="D241">
        <v>0</v>
      </c>
      <c r="E241">
        <v>0</v>
      </c>
      <c r="F241">
        <v>0</v>
      </c>
      <c r="G241" t="s">
        <v>8</v>
      </c>
      <c r="H241" t="s">
        <v>8</v>
      </c>
    </row>
    <row r="242" spans="1:8" ht="15" customHeight="1" x14ac:dyDescent="0.25">
      <c r="A242" t="s">
        <v>351</v>
      </c>
      <c r="B242" s="12" t="s">
        <v>1132</v>
      </c>
      <c r="C242">
        <v>0</v>
      </c>
      <c r="D242">
        <v>0</v>
      </c>
      <c r="E242">
        <v>0</v>
      </c>
      <c r="F242">
        <v>0</v>
      </c>
      <c r="G242" t="s">
        <v>8</v>
      </c>
      <c r="H242" t="s">
        <v>8</v>
      </c>
    </row>
    <row r="243" spans="1:8" ht="15" customHeight="1" x14ac:dyDescent="0.25">
      <c r="A243" t="s">
        <v>351</v>
      </c>
      <c r="B243" s="12" t="s">
        <v>1133</v>
      </c>
      <c r="C243">
        <v>0</v>
      </c>
      <c r="D243">
        <v>0</v>
      </c>
      <c r="E243">
        <v>0</v>
      </c>
      <c r="F243">
        <v>0</v>
      </c>
      <c r="G243" t="s">
        <v>8</v>
      </c>
      <c r="H243" t="s">
        <v>8</v>
      </c>
    </row>
    <row r="244" spans="1:8" ht="15" customHeight="1" x14ac:dyDescent="0.25">
      <c r="A244" t="s">
        <v>360</v>
      </c>
      <c r="B244" t="s">
        <v>361</v>
      </c>
      <c r="C244">
        <v>0</v>
      </c>
      <c r="D244">
        <v>0</v>
      </c>
      <c r="E244">
        <v>0</v>
      </c>
      <c r="F244">
        <v>0</v>
      </c>
      <c r="G244" t="s">
        <v>8</v>
      </c>
      <c r="H244" t="s">
        <v>8</v>
      </c>
    </row>
    <row r="245" spans="1:8" ht="15" customHeight="1" x14ac:dyDescent="0.25">
      <c r="A245" t="s">
        <v>360</v>
      </c>
      <c r="B245" t="s">
        <v>353</v>
      </c>
      <c r="C245">
        <v>0</v>
      </c>
      <c r="D245">
        <v>0</v>
      </c>
      <c r="E245">
        <v>0</v>
      </c>
      <c r="F245">
        <v>0</v>
      </c>
      <c r="G245" t="s">
        <v>8</v>
      </c>
      <c r="H245" t="s">
        <v>8</v>
      </c>
    </row>
    <row r="246" spans="1:8" ht="15" customHeight="1" x14ac:dyDescent="0.25">
      <c r="A246" t="s">
        <v>360</v>
      </c>
      <c r="B246" t="s">
        <v>354</v>
      </c>
      <c r="C246">
        <v>0</v>
      </c>
      <c r="D246">
        <v>0</v>
      </c>
      <c r="E246">
        <v>0</v>
      </c>
      <c r="F246">
        <v>0</v>
      </c>
      <c r="G246" t="s">
        <v>8</v>
      </c>
      <c r="H246" t="s">
        <v>8</v>
      </c>
    </row>
    <row r="247" spans="1:8" ht="15" customHeight="1" x14ac:dyDescent="0.25">
      <c r="A247" t="s">
        <v>360</v>
      </c>
      <c r="B247" t="s">
        <v>362</v>
      </c>
      <c r="C247">
        <v>0</v>
      </c>
      <c r="D247">
        <v>0</v>
      </c>
      <c r="E247">
        <v>0</v>
      </c>
      <c r="F247">
        <v>0</v>
      </c>
      <c r="G247" t="s">
        <v>8</v>
      </c>
      <c r="H247" t="s">
        <v>8</v>
      </c>
    </row>
    <row r="248" spans="1:8" ht="15" customHeight="1" x14ac:dyDescent="0.25">
      <c r="A248" t="s">
        <v>360</v>
      </c>
      <c r="B248" t="s">
        <v>355</v>
      </c>
      <c r="C248">
        <v>0</v>
      </c>
      <c r="D248">
        <v>0</v>
      </c>
      <c r="E248">
        <v>0</v>
      </c>
      <c r="F248">
        <v>0</v>
      </c>
      <c r="G248" t="s">
        <v>8</v>
      </c>
      <c r="H248" t="s">
        <v>8</v>
      </c>
    </row>
    <row r="249" spans="1:8" ht="15" customHeight="1" x14ac:dyDescent="0.25">
      <c r="A249" t="s">
        <v>360</v>
      </c>
      <c r="B249" t="s">
        <v>356</v>
      </c>
      <c r="C249">
        <v>0</v>
      </c>
      <c r="D249">
        <v>0</v>
      </c>
      <c r="E249">
        <v>0</v>
      </c>
      <c r="F249">
        <v>0</v>
      </c>
      <c r="G249" t="s">
        <v>8</v>
      </c>
      <c r="H249" t="s">
        <v>8</v>
      </c>
    </row>
    <row r="250" spans="1:8" ht="15" customHeight="1" x14ac:dyDescent="0.25">
      <c r="A250" t="s">
        <v>360</v>
      </c>
      <c r="B250" t="s">
        <v>357</v>
      </c>
      <c r="C250">
        <v>0</v>
      </c>
      <c r="D250">
        <v>0</v>
      </c>
      <c r="E250">
        <v>0</v>
      </c>
      <c r="F250">
        <v>0</v>
      </c>
      <c r="G250" t="s">
        <v>8</v>
      </c>
      <c r="H250" t="s">
        <v>8</v>
      </c>
    </row>
    <row r="251" spans="1:8" ht="15" customHeight="1" x14ac:dyDescent="0.25">
      <c r="A251" t="s">
        <v>360</v>
      </c>
      <c r="B251" t="s">
        <v>358</v>
      </c>
      <c r="C251">
        <v>0</v>
      </c>
      <c r="D251">
        <v>0</v>
      </c>
      <c r="E251">
        <v>0</v>
      </c>
      <c r="F251">
        <v>0</v>
      </c>
      <c r="G251" t="s">
        <v>8</v>
      </c>
      <c r="H251" t="s">
        <v>8</v>
      </c>
    </row>
    <row r="252" spans="1:8" ht="15" customHeight="1" x14ac:dyDescent="0.25">
      <c r="A252" t="s">
        <v>360</v>
      </c>
      <c r="B252" t="s">
        <v>363</v>
      </c>
      <c r="C252">
        <v>0</v>
      </c>
      <c r="D252">
        <v>0</v>
      </c>
      <c r="E252">
        <v>0</v>
      </c>
      <c r="F252">
        <v>0</v>
      </c>
      <c r="G252" t="s">
        <v>8</v>
      </c>
      <c r="H252" t="s">
        <v>8</v>
      </c>
    </row>
    <row r="253" spans="1:8" ht="15" customHeight="1" x14ac:dyDescent="0.25">
      <c r="A253" t="s">
        <v>360</v>
      </c>
      <c r="B253" t="s">
        <v>359</v>
      </c>
      <c r="C253">
        <v>0</v>
      </c>
      <c r="D253">
        <v>0</v>
      </c>
      <c r="E253">
        <v>0</v>
      </c>
      <c r="F253">
        <v>0</v>
      </c>
      <c r="G253" t="s">
        <v>8</v>
      </c>
      <c r="H253" t="s">
        <v>8</v>
      </c>
    </row>
    <row r="254" spans="1:8" ht="15" customHeight="1" x14ac:dyDescent="0.25">
      <c r="A254" t="s">
        <v>364</v>
      </c>
      <c r="B254" t="s">
        <v>365</v>
      </c>
      <c r="C254">
        <v>0.111176</v>
      </c>
      <c r="D254">
        <v>16.378499999999999</v>
      </c>
      <c r="E254">
        <v>10.261200000000001</v>
      </c>
      <c r="F254">
        <v>9.7066400000000008E-3</v>
      </c>
      <c r="G254" t="s">
        <v>25</v>
      </c>
      <c r="H254" t="s">
        <v>25</v>
      </c>
    </row>
    <row r="255" spans="1:8" ht="15" customHeight="1" x14ac:dyDescent="0.25">
      <c r="A255" t="s">
        <v>364</v>
      </c>
      <c r="B255" t="s">
        <v>366</v>
      </c>
      <c r="C255">
        <v>0.14162</v>
      </c>
      <c r="D255">
        <v>22.954000000000001</v>
      </c>
      <c r="E255">
        <v>10.309699999999999</v>
      </c>
      <c r="F255">
        <v>2.6378499999999999E-2</v>
      </c>
      <c r="G255" t="s">
        <v>25</v>
      </c>
      <c r="H255" t="s">
        <v>25</v>
      </c>
    </row>
    <row r="256" spans="1:8" ht="15" customHeight="1" x14ac:dyDescent="0.25">
      <c r="A256" t="s">
        <v>367</v>
      </c>
      <c r="B256" t="s">
        <v>368</v>
      </c>
      <c r="C256">
        <v>0.13994999999999999</v>
      </c>
      <c r="D256">
        <v>23.215</v>
      </c>
      <c r="E256">
        <v>11.05</v>
      </c>
      <c r="F256">
        <v>2.5414800000000001E-2</v>
      </c>
      <c r="G256" t="s">
        <v>25</v>
      </c>
      <c r="H256" t="s">
        <v>25</v>
      </c>
    </row>
    <row r="257" spans="1:8" ht="15" customHeight="1" x14ac:dyDescent="0.25">
      <c r="A257" t="s">
        <v>367</v>
      </c>
      <c r="B257" t="s">
        <v>369</v>
      </c>
      <c r="C257">
        <v>0.13563800000000001</v>
      </c>
      <c r="D257">
        <v>20.634599999999999</v>
      </c>
      <c r="E257">
        <v>6.0061299999999997</v>
      </c>
      <c r="F257">
        <v>2.7327299999999999E-2</v>
      </c>
      <c r="G257" t="s">
        <v>8</v>
      </c>
      <c r="H257" t="s">
        <v>25</v>
      </c>
    </row>
    <row r="258" spans="1:8" ht="15" customHeight="1" x14ac:dyDescent="0.25">
      <c r="A258" t="s">
        <v>370</v>
      </c>
      <c r="B258" t="s">
        <v>371</v>
      </c>
      <c r="C258">
        <v>0.19347600000000001</v>
      </c>
      <c r="D258">
        <v>35.425400000000003</v>
      </c>
      <c r="E258">
        <v>10.358599999999999</v>
      </c>
      <c r="F258">
        <v>7.2265800000000005E-2</v>
      </c>
      <c r="G258" t="s">
        <v>25</v>
      </c>
      <c r="H258" t="s">
        <v>25</v>
      </c>
    </row>
    <row r="259" spans="1:8" ht="15" customHeight="1" x14ac:dyDescent="0.25">
      <c r="A259" t="s">
        <v>372</v>
      </c>
      <c r="B259" t="s">
        <v>373</v>
      </c>
      <c r="C259" s="25">
        <v>0.36629299999999998</v>
      </c>
      <c r="D259" s="25">
        <v>1.86795</v>
      </c>
      <c r="E259" s="25">
        <v>2.2062599999999999</v>
      </c>
      <c r="F259" s="25">
        <v>4.2553599999999997E-3</v>
      </c>
      <c r="G259" t="s">
        <v>8</v>
      </c>
      <c r="H259" t="s">
        <v>25</v>
      </c>
    </row>
    <row r="260" spans="1:8" ht="15" customHeight="1" x14ac:dyDescent="0.25">
      <c r="A260" t="s">
        <v>374</v>
      </c>
      <c r="B260" t="s">
        <v>375</v>
      </c>
      <c r="C260">
        <v>0.140602</v>
      </c>
      <c r="D260">
        <v>11.882</v>
      </c>
      <c r="E260">
        <v>10.7361</v>
      </c>
      <c r="F260">
        <v>1.0002199999999999E-2</v>
      </c>
      <c r="G260" t="s">
        <v>8</v>
      </c>
      <c r="H260" t="s">
        <v>25</v>
      </c>
    </row>
    <row r="261" spans="1:8" ht="15" customHeight="1" x14ac:dyDescent="0.25">
      <c r="A261" t="s">
        <v>374</v>
      </c>
      <c r="B261" t="s">
        <v>376</v>
      </c>
      <c r="C261">
        <v>0.12645000000000001</v>
      </c>
      <c r="D261">
        <v>19.520800000000001</v>
      </c>
      <c r="E261">
        <v>6.9530000000000003</v>
      </c>
      <c r="F261">
        <v>1.9415999999999999E-2</v>
      </c>
      <c r="G261" t="s">
        <v>8</v>
      </c>
      <c r="H261" t="s">
        <v>25</v>
      </c>
    </row>
    <row r="262" spans="1:8" ht="15" customHeight="1" x14ac:dyDescent="0.25">
      <c r="A262" t="s">
        <v>374</v>
      </c>
      <c r="B262" t="s">
        <v>377</v>
      </c>
      <c r="C262">
        <v>0.24405099999999999</v>
      </c>
      <c r="D262">
        <v>40.1389</v>
      </c>
      <c r="E262">
        <v>8.8847100000000001</v>
      </c>
      <c r="F262">
        <v>4.6975900000000001E-2</v>
      </c>
      <c r="G262" t="s">
        <v>8</v>
      </c>
      <c r="H262" t="s">
        <v>25</v>
      </c>
    </row>
    <row r="263" spans="1:8" ht="15" customHeight="1" x14ac:dyDescent="0.25">
      <c r="A263" t="s">
        <v>378</v>
      </c>
      <c r="B263" t="s">
        <v>379</v>
      </c>
      <c r="C263">
        <v>0</v>
      </c>
      <c r="D263">
        <v>0</v>
      </c>
      <c r="E263">
        <v>0</v>
      </c>
      <c r="F263">
        <v>0</v>
      </c>
      <c r="G263" t="s">
        <v>8</v>
      </c>
      <c r="H263" t="s">
        <v>8</v>
      </c>
    </row>
    <row r="264" spans="1:8" ht="15" customHeight="1" x14ac:dyDescent="0.25">
      <c r="A264" t="s">
        <v>380</v>
      </c>
      <c r="B264" t="s">
        <v>381</v>
      </c>
      <c r="C264">
        <v>0.100984</v>
      </c>
      <c r="D264">
        <v>108.842</v>
      </c>
      <c r="E264">
        <v>5.1242299999999998</v>
      </c>
      <c r="F264">
        <v>3.4017600000000002E-3</v>
      </c>
      <c r="G264" t="s">
        <v>25</v>
      </c>
      <c r="H264" t="s">
        <v>25</v>
      </c>
    </row>
    <row r="265" spans="1:8" ht="15" customHeight="1" x14ac:dyDescent="0.25">
      <c r="A265" t="s">
        <v>382</v>
      </c>
      <c r="B265" t="s">
        <v>383</v>
      </c>
      <c r="C265">
        <v>0</v>
      </c>
      <c r="D265">
        <v>0</v>
      </c>
      <c r="E265">
        <v>0</v>
      </c>
      <c r="F265">
        <v>0</v>
      </c>
      <c r="G265" t="s">
        <v>8</v>
      </c>
      <c r="H265" t="s">
        <v>8</v>
      </c>
    </row>
    <row r="266" spans="1:8" ht="15" customHeight="1" x14ac:dyDescent="0.25">
      <c r="A266" t="s">
        <v>382</v>
      </c>
      <c r="B266" t="s">
        <v>384</v>
      </c>
      <c r="C266">
        <v>0</v>
      </c>
      <c r="D266">
        <v>0</v>
      </c>
      <c r="E266">
        <v>0</v>
      </c>
      <c r="F266">
        <v>0</v>
      </c>
      <c r="G266" t="s">
        <v>8</v>
      </c>
      <c r="H266" t="s">
        <v>8</v>
      </c>
    </row>
    <row r="267" spans="1:8" ht="15" customHeight="1" x14ac:dyDescent="0.25">
      <c r="A267" t="s">
        <v>382</v>
      </c>
      <c r="B267" t="s">
        <v>385</v>
      </c>
      <c r="C267">
        <v>0</v>
      </c>
      <c r="D267">
        <v>0</v>
      </c>
      <c r="E267">
        <v>0</v>
      </c>
      <c r="F267">
        <v>0</v>
      </c>
      <c r="G267" t="s">
        <v>8</v>
      </c>
      <c r="H267" t="s">
        <v>8</v>
      </c>
    </row>
    <row r="268" spans="1:8" ht="15" customHeight="1" x14ac:dyDescent="0.25">
      <c r="A268" t="s">
        <v>386</v>
      </c>
      <c r="B268" t="s">
        <v>387</v>
      </c>
      <c r="C268">
        <v>0.18356</v>
      </c>
      <c r="D268">
        <v>29.9373</v>
      </c>
      <c r="E268">
        <v>8.2398000000000007</v>
      </c>
      <c r="F268">
        <v>5.2354900000000003E-2</v>
      </c>
      <c r="G268" t="s">
        <v>8</v>
      </c>
      <c r="H268" t="s">
        <v>25</v>
      </c>
    </row>
    <row r="269" spans="1:8" ht="15" customHeight="1" x14ac:dyDescent="0.25">
      <c r="A269" t="s">
        <v>388</v>
      </c>
      <c r="B269" t="s">
        <v>389</v>
      </c>
      <c r="C269">
        <v>0</v>
      </c>
      <c r="D269">
        <v>0</v>
      </c>
      <c r="E269">
        <v>0</v>
      </c>
      <c r="F269">
        <v>0</v>
      </c>
      <c r="G269" t="s">
        <v>8</v>
      </c>
      <c r="H269" t="s">
        <v>8</v>
      </c>
    </row>
    <row r="270" spans="1:8" ht="15" customHeight="1" x14ac:dyDescent="0.25">
      <c r="A270" t="s">
        <v>388</v>
      </c>
      <c r="B270" t="s">
        <v>390</v>
      </c>
      <c r="C270">
        <v>0</v>
      </c>
      <c r="D270">
        <v>0</v>
      </c>
      <c r="E270">
        <v>0</v>
      </c>
      <c r="F270">
        <v>0</v>
      </c>
      <c r="G270" t="s">
        <v>8</v>
      </c>
      <c r="H270" t="s">
        <v>8</v>
      </c>
    </row>
    <row r="271" spans="1:8" ht="15" customHeight="1" x14ac:dyDescent="0.25">
      <c r="A271" t="s">
        <v>391</v>
      </c>
      <c r="B271" t="s">
        <v>392</v>
      </c>
      <c r="C271">
        <v>4.2962199999999999E-2</v>
      </c>
      <c r="D271">
        <v>5.5178200000000004</v>
      </c>
      <c r="E271">
        <v>7.7759099999999997</v>
      </c>
      <c r="F271">
        <v>3.7901599999999999E-3</v>
      </c>
      <c r="G271" t="s">
        <v>25</v>
      </c>
      <c r="H271" t="s">
        <v>25</v>
      </c>
    </row>
    <row r="272" spans="1:8" ht="15" customHeight="1" x14ac:dyDescent="0.25">
      <c r="A272" t="s">
        <v>393</v>
      </c>
      <c r="B272" t="s">
        <v>394</v>
      </c>
      <c r="C272">
        <v>7.4474299999999993E-2</v>
      </c>
      <c r="D272">
        <v>12.2713</v>
      </c>
      <c r="E272">
        <v>0.144175</v>
      </c>
      <c r="F272">
        <v>1.71059E-2</v>
      </c>
      <c r="G272" t="s">
        <v>8</v>
      </c>
      <c r="H272" t="s">
        <v>25</v>
      </c>
    </row>
    <row r="273" spans="1:8" ht="15" customHeight="1" x14ac:dyDescent="0.25">
      <c r="A273" t="s">
        <v>395</v>
      </c>
      <c r="B273" t="s">
        <v>396</v>
      </c>
      <c r="C273">
        <v>0</v>
      </c>
      <c r="D273">
        <v>0</v>
      </c>
      <c r="E273">
        <v>0</v>
      </c>
      <c r="F273">
        <v>0</v>
      </c>
      <c r="G273" t="s">
        <v>8</v>
      </c>
      <c r="H273" t="s">
        <v>8</v>
      </c>
    </row>
    <row r="274" spans="1:8" ht="15" customHeight="1" x14ac:dyDescent="0.25">
      <c r="A274" t="s">
        <v>397</v>
      </c>
      <c r="B274" s="12" t="s">
        <v>1134</v>
      </c>
      <c r="C274">
        <v>0</v>
      </c>
      <c r="D274">
        <v>0</v>
      </c>
      <c r="E274">
        <v>0</v>
      </c>
      <c r="F274">
        <v>0</v>
      </c>
      <c r="G274" t="s">
        <v>8</v>
      </c>
      <c r="H274" t="s">
        <v>8</v>
      </c>
    </row>
    <row r="275" spans="1:8" ht="15" customHeight="1" x14ac:dyDescent="0.25">
      <c r="A275" t="s">
        <v>398</v>
      </c>
      <c r="B275" t="s">
        <v>399</v>
      </c>
      <c r="C275">
        <v>0</v>
      </c>
      <c r="D275">
        <v>0</v>
      </c>
      <c r="E275">
        <v>0</v>
      </c>
      <c r="F275">
        <v>0</v>
      </c>
      <c r="G275" t="s">
        <v>8</v>
      </c>
      <c r="H275" t="s">
        <v>8</v>
      </c>
    </row>
    <row r="276" spans="1:8" ht="15" customHeight="1" x14ac:dyDescent="0.25">
      <c r="A276" t="s">
        <v>400</v>
      </c>
      <c r="B276" t="s">
        <v>401</v>
      </c>
      <c r="C276" t="s">
        <v>313</v>
      </c>
      <c r="D276" t="s">
        <v>313</v>
      </c>
      <c r="E276" t="s">
        <v>313</v>
      </c>
      <c r="F276" t="s">
        <v>313</v>
      </c>
      <c r="G276" t="s">
        <v>8</v>
      </c>
      <c r="H276" t="s">
        <v>8</v>
      </c>
    </row>
    <row r="277" spans="1:8" ht="15" customHeight="1" x14ac:dyDescent="0.25">
      <c r="A277" t="s">
        <v>400</v>
      </c>
      <c r="B277" t="s">
        <v>402</v>
      </c>
      <c r="C277">
        <v>0</v>
      </c>
      <c r="D277">
        <v>0</v>
      </c>
      <c r="E277">
        <v>0</v>
      </c>
      <c r="F277">
        <v>0</v>
      </c>
      <c r="G277" t="s">
        <v>8</v>
      </c>
      <c r="H277" t="s">
        <v>8</v>
      </c>
    </row>
    <row r="278" spans="1:8" ht="15" customHeight="1" x14ac:dyDescent="0.25">
      <c r="A278" t="s">
        <v>400</v>
      </c>
      <c r="B278" s="9" t="s">
        <v>1104</v>
      </c>
      <c r="C278">
        <v>0</v>
      </c>
      <c r="D278">
        <v>0</v>
      </c>
      <c r="E278">
        <v>0</v>
      </c>
      <c r="F278">
        <v>0</v>
      </c>
      <c r="G278" t="s">
        <v>8</v>
      </c>
      <c r="H278" t="s">
        <v>8</v>
      </c>
    </row>
    <row r="279" spans="1:8" ht="15" customHeight="1" x14ac:dyDescent="0.25">
      <c r="A279" t="s">
        <v>403</v>
      </c>
      <c r="B279" t="s">
        <v>404</v>
      </c>
      <c r="C279">
        <v>2.7449999999999999E-2</v>
      </c>
      <c r="D279">
        <v>3.3965200000000002</v>
      </c>
      <c r="E279">
        <v>5.8467399999999996</v>
      </c>
      <c r="F279">
        <v>1.70736E-4</v>
      </c>
      <c r="G279" t="s">
        <v>25</v>
      </c>
      <c r="H279" t="s">
        <v>25</v>
      </c>
    </row>
    <row r="280" spans="1:8" ht="15" customHeight="1" x14ac:dyDescent="0.25">
      <c r="A280" t="s">
        <v>405</v>
      </c>
      <c r="B280" t="s">
        <v>406</v>
      </c>
      <c r="C280">
        <v>0.259602</v>
      </c>
      <c r="D280">
        <v>5.1310900000000004</v>
      </c>
      <c r="E280">
        <v>17.232299999999999</v>
      </c>
      <c r="F280">
        <v>5.9072900000000002E-4</v>
      </c>
      <c r="G280" t="s">
        <v>25</v>
      </c>
      <c r="H280" t="s">
        <v>25</v>
      </c>
    </row>
    <row r="281" spans="1:8" ht="15" customHeight="1" x14ac:dyDescent="0.25">
      <c r="A281" t="s">
        <v>405</v>
      </c>
      <c r="B281" t="s">
        <v>407</v>
      </c>
      <c r="C281">
        <v>2.4337000000000001E-2</v>
      </c>
      <c r="D281">
        <v>3.7594799999999999</v>
      </c>
      <c r="E281">
        <v>0.301427</v>
      </c>
      <c r="F281">
        <v>1.1373299999999999E-2</v>
      </c>
      <c r="G281" t="s">
        <v>25</v>
      </c>
      <c r="H281" t="s">
        <v>25</v>
      </c>
    </row>
    <row r="282" spans="1:8" ht="15" customHeight="1" x14ac:dyDescent="0.25">
      <c r="A282" t="s">
        <v>405</v>
      </c>
      <c r="B282" t="s">
        <v>408</v>
      </c>
      <c r="C282">
        <v>7.4938099999999994E-2</v>
      </c>
      <c r="D282">
        <v>5.5917399999999997</v>
      </c>
      <c r="E282">
        <v>9.7855100000000004</v>
      </c>
      <c r="F282">
        <v>0</v>
      </c>
      <c r="G282" t="s">
        <v>8</v>
      </c>
      <c r="H282" t="s">
        <v>25</v>
      </c>
    </row>
    <row r="283" spans="1:8" ht="15" customHeight="1" x14ac:dyDescent="0.25">
      <c r="A283" t="s">
        <v>405</v>
      </c>
      <c r="B283" t="s">
        <v>409</v>
      </c>
      <c r="C283">
        <v>0.38527600000000001</v>
      </c>
      <c r="D283">
        <v>14.153700000000001</v>
      </c>
      <c r="E283">
        <v>16.4693</v>
      </c>
      <c r="F283">
        <v>2.6591699999999999E-2</v>
      </c>
      <c r="G283" t="s">
        <v>25</v>
      </c>
      <c r="H283" t="s">
        <v>25</v>
      </c>
    </row>
    <row r="284" spans="1:8" ht="15" customHeight="1" x14ac:dyDescent="0.25">
      <c r="A284" t="s">
        <v>410</v>
      </c>
      <c r="B284" t="s">
        <v>411</v>
      </c>
      <c r="C284">
        <v>0</v>
      </c>
      <c r="D284">
        <v>0</v>
      </c>
      <c r="E284">
        <v>0</v>
      </c>
      <c r="F284">
        <v>0</v>
      </c>
      <c r="G284" t="s">
        <v>8</v>
      </c>
      <c r="H284" t="s">
        <v>8</v>
      </c>
    </row>
    <row r="285" spans="1:8" ht="15" customHeight="1" x14ac:dyDescent="0.25">
      <c r="A285" t="s">
        <v>412</v>
      </c>
      <c r="B285" t="s">
        <v>413</v>
      </c>
      <c r="C285">
        <v>0.29310799999999998</v>
      </c>
      <c r="D285">
        <v>43.556199999999997</v>
      </c>
      <c r="E285">
        <v>13.842700000000001</v>
      </c>
      <c r="F285">
        <v>5.3563100000000002E-2</v>
      </c>
      <c r="G285" t="s">
        <v>8</v>
      </c>
      <c r="H285" t="s">
        <v>25</v>
      </c>
    </row>
    <row r="286" spans="1:8" ht="15" customHeight="1" x14ac:dyDescent="0.25">
      <c r="A286" t="s">
        <v>414</v>
      </c>
      <c r="B286" t="s">
        <v>415</v>
      </c>
      <c r="C286">
        <v>0</v>
      </c>
      <c r="D286">
        <v>0</v>
      </c>
      <c r="E286">
        <v>0</v>
      </c>
      <c r="F286">
        <v>0</v>
      </c>
      <c r="G286" t="s">
        <v>8</v>
      </c>
      <c r="H286" t="s">
        <v>8</v>
      </c>
    </row>
    <row r="287" spans="1:8" ht="15" customHeight="1" x14ac:dyDescent="0.25">
      <c r="A287" t="s">
        <v>414</v>
      </c>
      <c r="B287" t="s">
        <v>416</v>
      </c>
      <c r="C287" t="s">
        <v>313</v>
      </c>
      <c r="D287" t="s">
        <v>313</v>
      </c>
      <c r="E287" t="s">
        <v>313</v>
      </c>
      <c r="F287" t="s">
        <v>313</v>
      </c>
      <c r="G287" t="s">
        <v>8</v>
      </c>
      <c r="H287" t="s">
        <v>8</v>
      </c>
    </row>
    <row r="288" spans="1:8" ht="15" customHeight="1" x14ac:dyDescent="0.25">
      <c r="A288" t="s">
        <v>414</v>
      </c>
      <c r="B288" t="s">
        <v>417</v>
      </c>
      <c r="C288">
        <v>0</v>
      </c>
      <c r="D288">
        <v>0</v>
      </c>
      <c r="E288">
        <v>0</v>
      </c>
      <c r="F288">
        <v>0</v>
      </c>
      <c r="G288" t="s">
        <v>8</v>
      </c>
      <c r="H288" t="s">
        <v>8</v>
      </c>
    </row>
    <row r="289" spans="1:8" ht="15" customHeight="1" x14ac:dyDescent="0.25">
      <c r="A289" t="s">
        <v>414</v>
      </c>
      <c r="B289" t="s">
        <v>418</v>
      </c>
      <c r="C289">
        <v>0</v>
      </c>
      <c r="D289">
        <v>0</v>
      </c>
      <c r="E289">
        <v>0</v>
      </c>
      <c r="F289">
        <v>0</v>
      </c>
      <c r="G289" t="s">
        <v>8</v>
      </c>
      <c r="H289" t="s">
        <v>8</v>
      </c>
    </row>
    <row r="290" spans="1:8" ht="15" customHeight="1" x14ac:dyDescent="0.25">
      <c r="A290" t="s">
        <v>414</v>
      </c>
      <c r="B290" t="s">
        <v>419</v>
      </c>
      <c r="C290">
        <v>0</v>
      </c>
      <c r="D290">
        <v>0</v>
      </c>
      <c r="E290">
        <v>0</v>
      </c>
      <c r="F290">
        <v>0</v>
      </c>
      <c r="G290" t="s">
        <v>8</v>
      </c>
      <c r="H290" t="s">
        <v>8</v>
      </c>
    </row>
    <row r="291" spans="1:8" ht="15" customHeight="1" x14ac:dyDescent="0.25">
      <c r="A291" t="s">
        <v>414</v>
      </c>
      <c r="B291" t="s">
        <v>420</v>
      </c>
      <c r="C291">
        <v>0</v>
      </c>
      <c r="D291">
        <v>0</v>
      </c>
      <c r="E291">
        <v>0</v>
      </c>
      <c r="F291">
        <v>0</v>
      </c>
      <c r="G291" t="s">
        <v>8</v>
      </c>
      <c r="H291" t="s">
        <v>8</v>
      </c>
    </row>
    <row r="292" spans="1:8" ht="15" customHeight="1" x14ac:dyDescent="0.25">
      <c r="A292" t="s">
        <v>414</v>
      </c>
      <c r="B292" t="s">
        <v>421</v>
      </c>
      <c r="C292">
        <v>0</v>
      </c>
      <c r="D292">
        <v>0</v>
      </c>
      <c r="E292">
        <v>0</v>
      </c>
      <c r="F292">
        <v>0</v>
      </c>
      <c r="G292" t="s">
        <v>8</v>
      </c>
      <c r="H292" t="s">
        <v>8</v>
      </c>
    </row>
    <row r="293" spans="1:8" ht="15" customHeight="1" x14ac:dyDescent="0.25">
      <c r="A293" t="s">
        <v>414</v>
      </c>
      <c r="B293" t="s">
        <v>422</v>
      </c>
      <c r="C293">
        <v>0</v>
      </c>
      <c r="D293">
        <v>0</v>
      </c>
      <c r="E293">
        <v>0</v>
      </c>
      <c r="F293">
        <v>0</v>
      </c>
      <c r="G293" t="s">
        <v>8</v>
      </c>
      <c r="H293" t="s">
        <v>8</v>
      </c>
    </row>
    <row r="294" spans="1:8" ht="15" customHeight="1" x14ac:dyDescent="0.25">
      <c r="A294" t="s">
        <v>414</v>
      </c>
      <c r="B294" t="s">
        <v>423</v>
      </c>
      <c r="C294">
        <v>0</v>
      </c>
      <c r="D294">
        <v>0</v>
      </c>
      <c r="E294">
        <v>0</v>
      </c>
      <c r="F294">
        <v>0</v>
      </c>
      <c r="G294" t="s">
        <v>8</v>
      </c>
      <c r="H294" t="s">
        <v>8</v>
      </c>
    </row>
    <row r="295" spans="1:8" ht="15" customHeight="1" x14ac:dyDescent="0.25">
      <c r="A295" t="s">
        <v>414</v>
      </c>
      <c r="B295" t="s">
        <v>424</v>
      </c>
      <c r="C295">
        <v>0</v>
      </c>
      <c r="D295">
        <v>0</v>
      </c>
      <c r="E295">
        <v>0</v>
      </c>
      <c r="F295">
        <v>0</v>
      </c>
      <c r="G295" t="s">
        <v>8</v>
      </c>
      <c r="H295" t="s">
        <v>8</v>
      </c>
    </row>
    <row r="296" spans="1:8" ht="15" customHeight="1" x14ac:dyDescent="0.25">
      <c r="A296" t="s">
        <v>414</v>
      </c>
      <c r="B296" t="s">
        <v>425</v>
      </c>
      <c r="C296">
        <v>0</v>
      </c>
      <c r="D296">
        <v>0</v>
      </c>
      <c r="E296">
        <v>0</v>
      </c>
      <c r="F296">
        <v>0</v>
      </c>
      <c r="G296" t="s">
        <v>8</v>
      </c>
      <c r="H296" t="s">
        <v>8</v>
      </c>
    </row>
    <row r="297" spans="1:8" ht="15" customHeight="1" x14ac:dyDescent="0.25">
      <c r="A297" t="s">
        <v>414</v>
      </c>
      <c r="B297" t="s">
        <v>426</v>
      </c>
      <c r="C297">
        <v>0</v>
      </c>
      <c r="D297">
        <v>0</v>
      </c>
      <c r="E297">
        <v>0</v>
      </c>
      <c r="F297">
        <v>0</v>
      </c>
      <c r="G297" t="s">
        <v>8</v>
      </c>
      <c r="H297" t="s">
        <v>8</v>
      </c>
    </row>
    <row r="298" spans="1:8" ht="15" customHeight="1" x14ac:dyDescent="0.25">
      <c r="A298" t="s">
        <v>414</v>
      </c>
      <c r="B298" t="s">
        <v>427</v>
      </c>
      <c r="C298">
        <v>0</v>
      </c>
      <c r="D298">
        <v>0</v>
      </c>
      <c r="E298">
        <v>0</v>
      </c>
      <c r="F298">
        <v>0</v>
      </c>
      <c r="G298" t="s">
        <v>8</v>
      </c>
      <c r="H298" t="s">
        <v>8</v>
      </c>
    </row>
    <row r="299" spans="1:8" ht="15" customHeight="1" x14ac:dyDescent="0.25">
      <c r="A299" t="s">
        <v>414</v>
      </c>
      <c r="B299" t="s">
        <v>20</v>
      </c>
      <c r="C299">
        <v>0</v>
      </c>
      <c r="D299">
        <v>0</v>
      </c>
      <c r="E299">
        <v>0</v>
      </c>
      <c r="F299">
        <v>0</v>
      </c>
      <c r="G299" t="s">
        <v>8</v>
      </c>
      <c r="H299" t="s">
        <v>8</v>
      </c>
    </row>
    <row r="300" spans="1:8" ht="15" customHeight="1" x14ac:dyDescent="0.25">
      <c r="A300" t="s">
        <v>428</v>
      </c>
      <c r="B300" t="s">
        <v>429</v>
      </c>
      <c r="C300">
        <v>9.7840300000000005E-2</v>
      </c>
      <c r="D300">
        <v>9.21021</v>
      </c>
      <c r="E300">
        <v>11.130599999999999</v>
      </c>
      <c r="F300">
        <v>9.0996199999999992E-3</v>
      </c>
      <c r="G300" t="s">
        <v>25</v>
      </c>
      <c r="H300" t="s">
        <v>25</v>
      </c>
    </row>
    <row r="301" spans="1:8" ht="15" customHeight="1" x14ac:dyDescent="0.25">
      <c r="A301" t="s">
        <v>428</v>
      </c>
      <c r="B301" t="s">
        <v>430</v>
      </c>
      <c r="C301">
        <v>0.107919</v>
      </c>
      <c r="D301">
        <v>7.3614899999999999</v>
      </c>
      <c r="E301">
        <v>11.565</v>
      </c>
      <c r="F301">
        <v>8.84244E-3</v>
      </c>
      <c r="G301" t="s">
        <v>25</v>
      </c>
      <c r="H301" t="s">
        <v>25</v>
      </c>
    </row>
    <row r="302" spans="1:8" ht="15" customHeight="1" x14ac:dyDescent="0.25">
      <c r="A302" t="s">
        <v>431</v>
      </c>
      <c r="B302" t="s">
        <v>432</v>
      </c>
      <c r="C302">
        <v>0</v>
      </c>
      <c r="D302">
        <v>0</v>
      </c>
      <c r="E302">
        <v>0</v>
      </c>
      <c r="F302">
        <v>0</v>
      </c>
      <c r="G302" t="s">
        <v>8</v>
      </c>
      <c r="H302" t="s">
        <v>8</v>
      </c>
    </row>
    <row r="303" spans="1:8" ht="15" customHeight="1" x14ac:dyDescent="0.25">
      <c r="A303" t="s">
        <v>433</v>
      </c>
      <c r="B303" t="s">
        <v>434</v>
      </c>
      <c r="C303">
        <v>4.9318099999999997E-2</v>
      </c>
      <c r="D303">
        <v>3.5110299999999999</v>
      </c>
      <c r="E303">
        <v>7.52806</v>
      </c>
      <c r="F303">
        <v>0</v>
      </c>
      <c r="G303" t="s">
        <v>8</v>
      </c>
      <c r="H303" t="s">
        <v>25</v>
      </c>
    </row>
    <row r="304" spans="1:8" ht="15" customHeight="1" x14ac:dyDescent="0.25">
      <c r="A304" t="s">
        <v>435</v>
      </c>
      <c r="B304" t="s">
        <v>436</v>
      </c>
      <c r="C304">
        <v>0.61864399999999997</v>
      </c>
      <c r="D304">
        <v>205.48599999999999</v>
      </c>
      <c r="E304">
        <v>24.218699999999998</v>
      </c>
      <c r="F304">
        <v>2.0495800000000002E-2</v>
      </c>
      <c r="G304" t="s">
        <v>25</v>
      </c>
      <c r="H304" t="s">
        <v>25</v>
      </c>
    </row>
    <row r="305" spans="1:8" ht="15" customHeight="1" x14ac:dyDescent="0.25">
      <c r="A305" t="s">
        <v>437</v>
      </c>
      <c r="B305" t="s">
        <v>438</v>
      </c>
      <c r="C305">
        <v>8.7110400000000004E-2</v>
      </c>
      <c r="D305">
        <v>12.8317</v>
      </c>
      <c r="E305">
        <v>7.2972999999999999</v>
      </c>
      <c r="F305">
        <v>1.0721E-2</v>
      </c>
      <c r="G305" t="s">
        <v>8</v>
      </c>
      <c r="H305" t="s">
        <v>25</v>
      </c>
    </row>
    <row r="306" spans="1:8" ht="15" customHeight="1" x14ac:dyDescent="0.25">
      <c r="A306" t="s">
        <v>439</v>
      </c>
      <c r="B306" t="s">
        <v>440</v>
      </c>
      <c r="C306">
        <v>0.16125700000000001</v>
      </c>
      <c r="D306">
        <v>7.0109300000000001</v>
      </c>
      <c r="E306">
        <v>17.5213</v>
      </c>
      <c r="F306">
        <v>6.0618099999999999E-3</v>
      </c>
      <c r="G306" t="s">
        <v>25</v>
      </c>
      <c r="H306" t="s">
        <v>25</v>
      </c>
    </row>
    <row r="307" spans="1:8" ht="15" customHeight="1" x14ac:dyDescent="0.25">
      <c r="A307" t="s">
        <v>439</v>
      </c>
      <c r="B307" t="s">
        <v>441</v>
      </c>
      <c r="C307">
        <v>0.176506</v>
      </c>
      <c r="D307">
        <v>10.1274</v>
      </c>
      <c r="E307">
        <v>18.768699999999999</v>
      </c>
      <c r="F307">
        <v>1.35637E-2</v>
      </c>
      <c r="G307" t="s">
        <v>25</v>
      </c>
      <c r="H307" t="s">
        <v>25</v>
      </c>
    </row>
    <row r="308" spans="1:8" ht="15" customHeight="1" x14ac:dyDescent="0.25">
      <c r="A308" t="s">
        <v>439</v>
      </c>
      <c r="B308" t="s">
        <v>442</v>
      </c>
      <c r="C308">
        <v>0.110335</v>
      </c>
      <c r="D308">
        <v>10.6554</v>
      </c>
      <c r="E308">
        <v>11.670500000000001</v>
      </c>
      <c r="F308">
        <v>1.50218E-2</v>
      </c>
      <c r="G308" t="s">
        <v>25</v>
      </c>
      <c r="H308" t="s">
        <v>25</v>
      </c>
    </row>
    <row r="309" spans="1:8" ht="15" customHeight="1" x14ac:dyDescent="0.25">
      <c r="A309" t="s">
        <v>439</v>
      </c>
      <c r="B309" t="s">
        <v>443</v>
      </c>
      <c r="C309">
        <v>0.158299</v>
      </c>
      <c r="D309">
        <v>8.3900199999999998</v>
      </c>
      <c r="E309">
        <v>17.244599999999998</v>
      </c>
      <c r="F309">
        <v>1.0716699999999999E-2</v>
      </c>
      <c r="G309" t="s">
        <v>25</v>
      </c>
      <c r="H309" t="s">
        <v>25</v>
      </c>
    </row>
    <row r="310" spans="1:8" ht="15" customHeight="1" x14ac:dyDescent="0.25">
      <c r="A310" t="s">
        <v>439</v>
      </c>
      <c r="B310" t="s">
        <v>444</v>
      </c>
      <c r="C310">
        <v>0.201492</v>
      </c>
      <c r="D310">
        <v>10.7837</v>
      </c>
      <c r="E310">
        <v>20.4129</v>
      </c>
      <c r="F310">
        <v>1.2862699999999999E-2</v>
      </c>
      <c r="G310" t="s">
        <v>25</v>
      </c>
      <c r="H310" t="s">
        <v>25</v>
      </c>
    </row>
    <row r="311" spans="1:8" ht="15" customHeight="1" x14ac:dyDescent="0.25">
      <c r="A311" t="s">
        <v>439</v>
      </c>
      <c r="B311" t="s">
        <v>445</v>
      </c>
      <c r="C311">
        <v>0</v>
      </c>
      <c r="D311">
        <v>0</v>
      </c>
      <c r="E311">
        <v>0</v>
      </c>
      <c r="F311">
        <v>0</v>
      </c>
      <c r="G311" t="s">
        <v>8</v>
      </c>
      <c r="H311" t="s">
        <v>8</v>
      </c>
    </row>
    <row r="312" spans="1:8" ht="15" customHeight="1" x14ac:dyDescent="0.25">
      <c r="A312" t="s">
        <v>439</v>
      </c>
      <c r="B312" t="s">
        <v>446</v>
      </c>
      <c r="C312">
        <v>0.17166500000000001</v>
      </c>
      <c r="D312">
        <v>5.6635200000000001</v>
      </c>
      <c r="E312">
        <v>18.7834</v>
      </c>
      <c r="F312">
        <v>8.3137E-4</v>
      </c>
      <c r="G312" t="s">
        <v>25</v>
      </c>
      <c r="H312" t="s">
        <v>25</v>
      </c>
    </row>
    <row r="313" spans="1:8" ht="15" customHeight="1" x14ac:dyDescent="0.25">
      <c r="A313" t="s">
        <v>439</v>
      </c>
      <c r="B313" t="s">
        <v>447</v>
      </c>
      <c r="C313">
        <v>0.17005200000000001</v>
      </c>
      <c r="D313">
        <v>9.8495899999999992</v>
      </c>
      <c r="E313">
        <v>18.104199999999999</v>
      </c>
      <c r="F313">
        <v>1.3809E-2</v>
      </c>
      <c r="G313" t="s">
        <v>25</v>
      </c>
      <c r="H313" t="s">
        <v>25</v>
      </c>
    </row>
    <row r="314" spans="1:8" ht="15" customHeight="1" x14ac:dyDescent="0.25">
      <c r="A314" t="s">
        <v>439</v>
      </c>
      <c r="B314" t="s">
        <v>448</v>
      </c>
      <c r="C314">
        <v>0.27998099999999998</v>
      </c>
      <c r="D314">
        <v>96.842799999999997</v>
      </c>
      <c r="E314">
        <v>14.321400000000001</v>
      </c>
      <c r="F314">
        <v>3.6564700000000002E-3</v>
      </c>
      <c r="G314" t="s">
        <v>25</v>
      </c>
      <c r="H314" t="s">
        <v>25</v>
      </c>
    </row>
    <row r="315" spans="1:8" ht="15" customHeight="1" x14ac:dyDescent="0.25">
      <c r="A315" t="s">
        <v>439</v>
      </c>
      <c r="B315" t="s">
        <v>449</v>
      </c>
      <c r="C315">
        <v>0.16822200000000001</v>
      </c>
      <c r="D315">
        <v>8.1405399999999997</v>
      </c>
      <c r="E315">
        <v>18.136900000000001</v>
      </c>
      <c r="F315">
        <v>8.6671400000000003E-3</v>
      </c>
      <c r="G315" t="s">
        <v>25</v>
      </c>
      <c r="H315" t="s">
        <v>25</v>
      </c>
    </row>
    <row r="316" spans="1:8" ht="15" customHeight="1" x14ac:dyDescent="0.25">
      <c r="A316" t="s">
        <v>439</v>
      </c>
      <c r="B316" t="s">
        <v>450</v>
      </c>
      <c r="C316">
        <v>6.4928399999999997E-2</v>
      </c>
      <c r="D316">
        <v>8.5415899999999993</v>
      </c>
      <c r="E316">
        <v>7.6981099999999998</v>
      </c>
      <c r="F316">
        <v>1.9712E-2</v>
      </c>
      <c r="G316" t="s">
        <v>25</v>
      </c>
      <c r="H316" t="s">
        <v>25</v>
      </c>
    </row>
    <row r="317" spans="1:8" ht="15" customHeight="1" x14ac:dyDescent="0.25">
      <c r="A317" t="s">
        <v>439</v>
      </c>
      <c r="B317" t="s">
        <v>451</v>
      </c>
      <c r="C317">
        <v>0.122099</v>
      </c>
      <c r="D317">
        <v>6.3241800000000001</v>
      </c>
      <c r="E317">
        <v>10.8843</v>
      </c>
      <c r="F317">
        <v>9.7431900000000005E-3</v>
      </c>
      <c r="G317" t="s">
        <v>25</v>
      </c>
      <c r="H317" t="s">
        <v>25</v>
      </c>
    </row>
    <row r="318" spans="1:8" ht="15" customHeight="1" x14ac:dyDescent="0.25">
      <c r="A318" t="s">
        <v>439</v>
      </c>
      <c r="B318" t="s">
        <v>452</v>
      </c>
      <c r="C318">
        <v>0.15929599999999999</v>
      </c>
      <c r="D318">
        <v>7.82721</v>
      </c>
      <c r="E318">
        <v>17.795300000000001</v>
      </c>
      <c r="F318">
        <v>8.2207400000000007E-3</v>
      </c>
      <c r="G318" t="s">
        <v>25</v>
      </c>
      <c r="H318" t="s">
        <v>25</v>
      </c>
    </row>
    <row r="319" spans="1:8" ht="15" customHeight="1" x14ac:dyDescent="0.25">
      <c r="A319" t="s">
        <v>439</v>
      </c>
      <c r="B319" t="s">
        <v>453</v>
      </c>
      <c r="C319">
        <v>0.140371</v>
      </c>
      <c r="D319">
        <v>42.425800000000002</v>
      </c>
      <c r="E319">
        <v>8.3551900000000003</v>
      </c>
      <c r="F319">
        <v>6.7401700000000002E-3</v>
      </c>
      <c r="G319" t="s">
        <v>25</v>
      </c>
      <c r="H319" t="s">
        <v>25</v>
      </c>
    </row>
    <row r="320" spans="1:8" ht="15" customHeight="1" x14ac:dyDescent="0.25">
      <c r="A320" t="s">
        <v>439</v>
      </c>
      <c r="B320" t="s">
        <v>454</v>
      </c>
      <c r="C320">
        <v>0.20472799999999999</v>
      </c>
      <c r="D320">
        <v>10.794</v>
      </c>
      <c r="E320">
        <v>20.943000000000001</v>
      </c>
      <c r="F320">
        <v>1.21835E-2</v>
      </c>
      <c r="G320" t="s">
        <v>25</v>
      </c>
      <c r="H320" t="s">
        <v>25</v>
      </c>
    </row>
    <row r="321" spans="1:8" ht="15" customHeight="1" x14ac:dyDescent="0.25">
      <c r="A321" t="s">
        <v>439</v>
      </c>
      <c r="B321" t="s">
        <v>455</v>
      </c>
      <c r="C321">
        <v>3.4960999999999998E-4</v>
      </c>
      <c r="D321">
        <v>0</v>
      </c>
      <c r="E321">
        <v>0</v>
      </c>
      <c r="F321">
        <v>0</v>
      </c>
      <c r="G321" t="s">
        <v>25</v>
      </c>
      <c r="H321" t="s">
        <v>25</v>
      </c>
    </row>
    <row r="322" spans="1:8" ht="15" customHeight="1" x14ac:dyDescent="0.25">
      <c r="A322" t="s">
        <v>439</v>
      </c>
      <c r="B322" t="s">
        <v>456</v>
      </c>
      <c r="C322">
        <v>0.202404</v>
      </c>
      <c r="D322">
        <v>14.6968</v>
      </c>
      <c r="E322">
        <v>20.436399999999999</v>
      </c>
      <c r="F322">
        <v>2.3331600000000001E-2</v>
      </c>
      <c r="G322" t="s">
        <v>25</v>
      </c>
      <c r="H322" t="s">
        <v>25</v>
      </c>
    </row>
    <row r="323" spans="1:8" ht="15" customHeight="1" x14ac:dyDescent="0.25">
      <c r="A323" t="s">
        <v>439</v>
      </c>
      <c r="B323" t="s">
        <v>457</v>
      </c>
      <c r="C323">
        <v>0.19068399999999999</v>
      </c>
      <c r="D323">
        <v>11.0692</v>
      </c>
      <c r="E323">
        <v>19.238</v>
      </c>
      <c r="F323">
        <v>1.541E-2</v>
      </c>
      <c r="G323" t="s">
        <v>25</v>
      </c>
      <c r="H323" t="s">
        <v>25</v>
      </c>
    </row>
    <row r="324" spans="1:8" ht="15" customHeight="1" x14ac:dyDescent="0.25">
      <c r="A324" t="s">
        <v>458</v>
      </c>
      <c r="B324" t="s">
        <v>459</v>
      </c>
      <c r="C324">
        <v>0.161748</v>
      </c>
      <c r="D324">
        <v>7.7833600000000001</v>
      </c>
      <c r="E324">
        <v>17.958500000000001</v>
      </c>
      <c r="F324">
        <v>7.8740200000000007E-3</v>
      </c>
      <c r="G324" t="s">
        <v>25</v>
      </c>
      <c r="H324" t="s">
        <v>25</v>
      </c>
    </row>
    <row r="325" spans="1:8" ht="15" customHeight="1" x14ac:dyDescent="0.25">
      <c r="A325" t="s">
        <v>458</v>
      </c>
      <c r="B325" t="s">
        <v>460</v>
      </c>
      <c r="C325">
        <v>8.21157E-2</v>
      </c>
      <c r="D325">
        <v>55.038699999999999</v>
      </c>
      <c r="E325">
        <v>5.2380800000000001</v>
      </c>
      <c r="F325">
        <v>4.9143499999999996E-3</v>
      </c>
      <c r="G325" t="s">
        <v>25</v>
      </c>
      <c r="H325" t="s">
        <v>25</v>
      </c>
    </row>
    <row r="326" spans="1:8" ht="15" customHeight="1" x14ac:dyDescent="0.25">
      <c r="A326" t="s">
        <v>458</v>
      </c>
      <c r="B326" t="s">
        <v>461</v>
      </c>
      <c r="C326">
        <v>0.14199400000000001</v>
      </c>
      <c r="D326">
        <v>8.4701199999999996</v>
      </c>
      <c r="E326">
        <v>14.162800000000001</v>
      </c>
      <c r="F326">
        <v>1.66445E-2</v>
      </c>
      <c r="G326" t="s">
        <v>25</v>
      </c>
      <c r="H326" t="s">
        <v>25</v>
      </c>
    </row>
    <row r="327" spans="1:8" ht="15" customHeight="1" x14ac:dyDescent="0.25">
      <c r="A327" t="s">
        <v>458</v>
      </c>
      <c r="B327" t="s">
        <v>462</v>
      </c>
      <c r="C327">
        <v>0.16481100000000001</v>
      </c>
      <c r="D327">
        <v>9.7383699999999997</v>
      </c>
      <c r="E327">
        <v>17.22</v>
      </c>
      <c r="F327">
        <v>1.4960599999999999E-2</v>
      </c>
      <c r="G327" t="s">
        <v>25</v>
      </c>
      <c r="H327" t="s">
        <v>25</v>
      </c>
    </row>
    <row r="328" spans="1:8" ht="15" customHeight="1" x14ac:dyDescent="0.25">
      <c r="A328" t="s">
        <v>458</v>
      </c>
      <c r="B328" t="s">
        <v>463</v>
      </c>
      <c r="C328">
        <v>0.15335499999999999</v>
      </c>
      <c r="D328">
        <v>6.4975199999999997</v>
      </c>
      <c r="E328">
        <v>16.369700000000002</v>
      </c>
      <c r="F328">
        <v>5.8856500000000001E-3</v>
      </c>
      <c r="G328" t="s">
        <v>25</v>
      </c>
      <c r="H328" t="s">
        <v>25</v>
      </c>
    </row>
    <row r="329" spans="1:8" ht="15" customHeight="1" x14ac:dyDescent="0.25">
      <c r="A329" t="s">
        <v>464</v>
      </c>
      <c r="B329" t="s">
        <v>465</v>
      </c>
      <c r="C329">
        <v>0.29088700000000001</v>
      </c>
      <c r="D329">
        <v>41.563299999999998</v>
      </c>
      <c r="E329">
        <v>4.6908799999999999</v>
      </c>
      <c r="F329">
        <v>5.16842E-2</v>
      </c>
      <c r="G329" t="s">
        <v>8</v>
      </c>
      <c r="H329" t="s">
        <v>25</v>
      </c>
    </row>
    <row r="330" spans="1:8" ht="15" customHeight="1" x14ac:dyDescent="0.25">
      <c r="A330" t="s">
        <v>464</v>
      </c>
      <c r="B330" t="s">
        <v>466</v>
      </c>
      <c r="C330">
        <v>0.108191</v>
      </c>
      <c r="D330">
        <v>17.653500000000001</v>
      </c>
      <c r="E330">
        <v>9.3839500000000005</v>
      </c>
      <c r="F330">
        <v>2.1166600000000001E-2</v>
      </c>
      <c r="G330" t="s">
        <v>25</v>
      </c>
      <c r="H330" t="s">
        <v>25</v>
      </c>
    </row>
    <row r="331" spans="1:8" ht="15" customHeight="1" x14ac:dyDescent="0.25">
      <c r="A331" t="s">
        <v>467</v>
      </c>
      <c r="B331" t="s">
        <v>468</v>
      </c>
      <c r="C331">
        <v>0.158196</v>
      </c>
      <c r="D331">
        <v>79.897900000000007</v>
      </c>
      <c r="E331">
        <v>4.7802199999999999</v>
      </c>
      <c r="F331">
        <v>6.8202299999999993E-2</v>
      </c>
      <c r="G331" t="s">
        <v>25</v>
      </c>
      <c r="H331" t="s">
        <v>25</v>
      </c>
    </row>
    <row r="332" spans="1:8" ht="15" customHeight="1" x14ac:dyDescent="0.25">
      <c r="A332" t="s">
        <v>469</v>
      </c>
      <c r="B332" t="s">
        <v>9</v>
      </c>
      <c r="C332">
        <v>0</v>
      </c>
      <c r="D332">
        <v>0</v>
      </c>
      <c r="E332">
        <v>0</v>
      </c>
      <c r="F332">
        <v>0</v>
      </c>
      <c r="G332" t="s">
        <v>8</v>
      </c>
      <c r="H332" t="s">
        <v>8</v>
      </c>
    </row>
    <row r="333" spans="1:8" ht="15" customHeight="1" x14ac:dyDescent="0.25">
      <c r="A333" t="s">
        <v>469</v>
      </c>
      <c r="B333" t="s">
        <v>470</v>
      </c>
      <c r="C333">
        <v>0</v>
      </c>
      <c r="D333">
        <v>0</v>
      </c>
      <c r="E333">
        <v>0</v>
      </c>
      <c r="F333">
        <v>0</v>
      </c>
      <c r="G333" t="s">
        <v>8</v>
      </c>
      <c r="H333" t="s">
        <v>8</v>
      </c>
    </row>
    <row r="334" spans="1:8" ht="15" customHeight="1" x14ac:dyDescent="0.25">
      <c r="A334" t="s">
        <v>469</v>
      </c>
      <c r="B334" t="s">
        <v>471</v>
      </c>
      <c r="C334">
        <v>0</v>
      </c>
      <c r="D334">
        <v>0</v>
      </c>
      <c r="E334">
        <v>0</v>
      </c>
      <c r="F334">
        <v>0</v>
      </c>
      <c r="G334" t="s">
        <v>8</v>
      </c>
      <c r="H334" t="s">
        <v>8</v>
      </c>
    </row>
    <row r="335" spans="1:8" ht="15" customHeight="1" x14ac:dyDescent="0.25">
      <c r="A335" t="s">
        <v>469</v>
      </c>
      <c r="B335" t="s">
        <v>12</v>
      </c>
      <c r="C335">
        <v>0</v>
      </c>
      <c r="D335">
        <v>0</v>
      </c>
      <c r="E335">
        <v>0</v>
      </c>
      <c r="F335">
        <v>0</v>
      </c>
      <c r="G335" t="s">
        <v>8</v>
      </c>
      <c r="H335" t="s">
        <v>8</v>
      </c>
    </row>
    <row r="336" spans="1:8" ht="15" customHeight="1" x14ac:dyDescent="0.25">
      <c r="A336" t="s">
        <v>469</v>
      </c>
      <c r="B336" t="s">
        <v>13</v>
      </c>
      <c r="C336">
        <v>0</v>
      </c>
      <c r="D336">
        <v>0</v>
      </c>
      <c r="E336">
        <v>0</v>
      </c>
      <c r="F336">
        <v>0</v>
      </c>
      <c r="G336" t="s">
        <v>8</v>
      </c>
      <c r="H336" t="s">
        <v>8</v>
      </c>
    </row>
    <row r="337" spans="1:8" ht="15" customHeight="1" x14ac:dyDescent="0.25">
      <c r="A337" t="s">
        <v>469</v>
      </c>
      <c r="B337" t="s">
        <v>14</v>
      </c>
      <c r="C337">
        <v>0</v>
      </c>
      <c r="D337">
        <v>0</v>
      </c>
      <c r="E337">
        <v>0</v>
      </c>
      <c r="F337">
        <v>0</v>
      </c>
      <c r="G337" t="s">
        <v>8</v>
      </c>
      <c r="H337" t="s">
        <v>8</v>
      </c>
    </row>
    <row r="338" spans="1:8" ht="15" customHeight="1" x14ac:dyDescent="0.25">
      <c r="A338" t="s">
        <v>469</v>
      </c>
      <c r="B338" t="s">
        <v>15</v>
      </c>
      <c r="C338">
        <v>0</v>
      </c>
      <c r="D338">
        <v>0</v>
      </c>
      <c r="E338">
        <v>0</v>
      </c>
      <c r="F338">
        <v>0</v>
      </c>
      <c r="G338" t="s">
        <v>8</v>
      </c>
      <c r="H338" t="s">
        <v>8</v>
      </c>
    </row>
    <row r="339" spans="1:8" ht="15" customHeight="1" x14ac:dyDescent="0.25">
      <c r="A339" t="s">
        <v>469</v>
      </c>
      <c r="B339" t="s">
        <v>16</v>
      </c>
      <c r="C339">
        <v>0</v>
      </c>
      <c r="D339">
        <v>0</v>
      </c>
      <c r="E339">
        <v>0</v>
      </c>
      <c r="F339">
        <v>0</v>
      </c>
      <c r="G339" t="s">
        <v>8</v>
      </c>
      <c r="H339" t="s">
        <v>8</v>
      </c>
    </row>
    <row r="340" spans="1:8" ht="15" customHeight="1" x14ac:dyDescent="0.25">
      <c r="A340" t="s">
        <v>469</v>
      </c>
      <c r="B340" t="s">
        <v>17</v>
      </c>
      <c r="C340">
        <v>0</v>
      </c>
      <c r="D340">
        <v>0</v>
      </c>
      <c r="E340">
        <v>0</v>
      </c>
      <c r="F340">
        <v>0</v>
      </c>
      <c r="G340" t="s">
        <v>8</v>
      </c>
      <c r="H340" t="s">
        <v>8</v>
      </c>
    </row>
    <row r="341" spans="1:8" ht="15" customHeight="1" x14ac:dyDescent="0.25">
      <c r="A341" t="s">
        <v>469</v>
      </c>
      <c r="B341" t="s">
        <v>18</v>
      </c>
      <c r="C341">
        <v>0</v>
      </c>
      <c r="D341">
        <v>0</v>
      </c>
      <c r="E341">
        <v>0</v>
      </c>
      <c r="F341">
        <v>0</v>
      </c>
      <c r="G341" t="s">
        <v>8</v>
      </c>
      <c r="H341" t="s">
        <v>8</v>
      </c>
    </row>
    <row r="342" spans="1:8" ht="15" customHeight="1" x14ac:dyDescent="0.25">
      <c r="A342" t="s">
        <v>469</v>
      </c>
      <c r="B342" t="s">
        <v>19</v>
      </c>
      <c r="C342">
        <v>0</v>
      </c>
      <c r="D342">
        <v>0</v>
      </c>
      <c r="E342">
        <v>0</v>
      </c>
      <c r="F342">
        <v>0</v>
      </c>
      <c r="G342" t="s">
        <v>8</v>
      </c>
      <c r="H342" t="s">
        <v>8</v>
      </c>
    </row>
    <row r="343" spans="1:8" ht="15" customHeight="1" x14ac:dyDescent="0.25">
      <c r="A343" t="s">
        <v>472</v>
      </c>
      <c r="B343" t="s">
        <v>473</v>
      </c>
      <c r="C343">
        <v>0.209762</v>
      </c>
      <c r="D343">
        <v>33.241399999999999</v>
      </c>
      <c r="E343">
        <v>5.1693600000000002</v>
      </c>
      <c r="F343">
        <v>5.35495E-2</v>
      </c>
      <c r="G343" t="s">
        <v>8</v>
      </c>
      <c r="H343" t="s">
        <v>25</v>
      </c>
    </row>
    <row r="344" spans="1:8" ht="15" customHeight="1" x14ac:dyDescent="0.25">
      <c r="A344" t="s">
        <v>474</v>
      </c>
      <c r="B344" t="s">
        <v>475</v>
      </c>
      <c r="C344">
        <v>0</v>
      </c>
      <c r="D344">
        <v>0</v>
      </c>
      <c r="E344">
        <v>0</v>
      </c>
      <c r="F344">
        <v>0</v>
      </c>
      <c r="G344" t="s">
        <v>8</v>
      </c>
      <c r="H344" t="s">
        <v>8</v>
      </c>
    </row>
    <row r="345" spans="1:8" ht="15" customHeight="1" x14ac:dyDescent="0.25">
      <c r="A345" t="s">
        <v>476</v>
      </c>
      <c r="B345" t="s">
        <v>477</v>
      </c>
      <c r="C345">
        <v>6.1698500000000003E-2</v>
      </c>
      <c r="D345">
        <v>4.2765199999999997</v>
      </c>
      <c r="E345">
        <v>7.5017699999999996</v>
      </c>
      <c r="F345">
        <v>0</v>
      </c>
      <c r="G345" t="s">
        <v>25</v>
      </c>
      <c r="H345" t="s">
        <v>25</v>
      </c>
    </row>
    <row r="346" spans="1:8" ht="15" customHeight="1" x14ac:dyDescent="0.25">
      <c r="A346" t="s">
        <v>476</v>
      </c>
      <c r="B346" t="s">
        <v>478</v>
      </c>
      <c r="C346">
        <v>7.0982699999999996E-2</v>
      </c>
      <c r="D346">
        <v>4.6121800000000004</v>
      </c>
      <c r="E346">
        <v>7.8839899999999998</v>
      </c>
      <c r="F346">
        <v>3.3932800000000001E-4</v>
      </c>
      <c r="G346" t="s">
        <v>25</v>
      </c>
      <c r="H346" t="s">
        <v>25</v>
      </c>
    </row>
    <row r="347" spans="1:8" ht="15" customHeight="1" x14ac:dyDescent="0.25">
      <c r="A347" t="s">
        <v>476</v>
      </c>
      <c r="B347" t="s">
        <v>479</v>
      </c>
      <c r="C347">
        <v>0.100707</v>
      </c>
      <c r="D347">
        <v>13.494899999999999</v>
      </c>
      <c r="E347">
        <v>9.0673399999999997</v>
      </c>
      <c r="F347">
        <v>2.2656200000000001E-2</v>
      </c>
      <c r="G347" t="s">
        <v>25</v>
      </c>
      <c r="H347" t="s">
        <v>25</v>
      </c>
    </row>
    <row r="348" spans="1:8" ht="15" customHeight="1" x14ac:dyDescent="0.25">
      <c r="A348" t="s">
        <v>476</v>
      </c>
      <c r="B348" t="s">
        <v>480</v>
      </c>
      <c r="C348">
        <v>6.8110799999999999E-2</v>
      </c>
      <c r="D348">
        <v>6.8647799999999997</v>
      </c>
      <c r="E348">
        <v>8.1144200000000009</v>
      </c>
      <c r="F348">
        <v>6.7077600000000001E-3</v>
      </c>
      <c r="G348" t="s">
        <v>25</v>
      </c>
      <c r="H348" t="s">
        <v>25</v>
      </c>
    </row>
    <row r="349" spans="1:8" ht="15" customHeight="1" x14ac:dyDescent="0.25">
      <c r="A349" t="s">
        <v>481</v>
      </c>
      <c r="B349" t="s">
        <v>482</v>
      </c>
      <c r="C349">
        <v>2.2722099999999999E-2</v>
      </c>
      <c r="D349">
        <v>1.5492900000000001</v>
      </c>
      <c r="E349">
        <v>0.339117</v>
      </c>
      <c r="F349">
        <v>6.1897100000000002E-3</v>
      </c>
      <c r="G349" t="s">
        <v>25</v>
      </c>
      <c r="H349" t="s">
        <v>25</v>
      </c>
    </row>
    <row r="350" spans="1:8" ht="15" customHeight="1" x14ac:dyDescent="0.25">
      <c r="A350" t="s">
        <v>481</v>
      </c>
      <c r="B350" t="s">
        <v>483</v>
      </c>
      <c r="C350">
        <v>0.170655</v>
      </c>
      <c r="D350">
        <v>11.3009</v>
      </c>
      <c r="E350">
        <v>14.2212</v>
      </c>
      <c r="F350">
        <v>2.6849399999999999E-2</v>
      </c>
      <c r="G350" t="s">
        <v>25</v>
      </c>
      <c r="H350" t="s">
        <v>25</v>
      </c>
    </row>
    <row r="351" spans="1:8" ht="15" customHeight="1" x14ac:dyDescent="0.25">
      <c r="A351" t="s">
        <v>484</v>
      </c>
      <c r="B351" t="s">
        <v>485</v>
      </c>
      <c r="C351">
        <v>0</v>
      </c>
      <c r="D351">
        <v>0</v>
      </c>
      <c r="E351">
        <v>0</v>
      </c>
      <c r="F351">
        <v>0</v>
      </c>
      <c r="G351" t="s">
        <v>8</v>
      </c>
      <c r="H351" t="s">
        <v>8</v>
      </c>
    </row>
    <row r="352" spans="1:8" ht="15" customHeight="1" x14ac:dyDescent="0.25">
      <c r="A352" t="s">
        <v>484</v>
      </c>
      <c r="B352" t="s">
        <v>486</v>
      </c>
      <c r="C352">
        <v>0</v>
      </c>
      <c r="D352">
        <v>0</v>
      </c>
      <c r="E352">
        <v>0</v>
      </c>
      <c r="F352">
        <v>0</v>
      </c>
      <c r="G352" t="s">
        <v>8</v>
      </c>
      <c r="H352" t="s">
        <v>8</v>
      </c>
    </row>
    <row r="353" spans="1:8" ht="15" customHeight="1" x14ac:dyDescent="0.25">
      <c r="A353" t="s">
        <v>484</v>
      </c>
      <c r="B353" t="s">
        <v>487</v>
      </c>
      <c r="C353">
        <v>0</v>
      </c>
      <c r="D353">
        <v>0</v>
      </c>
      <c r="E353">
        <v>0</v>
      </c>
      <c r="F353">
        <v>0</v>
      </c>
      <c r="G353" t="s">
        <v>8</v>
      </c>
      <c r="H353" t="s">
        <v>8</v>
      </c>
    </row>
    <row r="354" spans="1:8" ht="15" customHeight="1" x14ac:dyDescent="0.25">
      <c r="A354" t="s">
        <v>484</v>
      </c>
      <c r="B354" t="s">
        <v>488</v>
      </c>
      <c r="C354">
        <v>0.13700799999999999</v>
      </c>
      <c r="D354">
        <v>65.877799999999993</v>
      </c>
      <c r="E354">
        <v>4.7271099999999997</v>
      </c>
      <c r="F354">
        <v>9.7503099999999995E-2</v>
      </c>
      <c r="G354" t="s">
        <v>25</v>
      </c>
      <c r="H354" t="s">
        <v>25</v>
      </c>
    </row>
    <row r="355" spans="1:8" ht="15" customHeight="1" x14ac:dyDescent="0.25">
      <c r="A355" t="s">
        <v>484</v>
      </c>
      <c r="B355" t="s">
        <v>489</v>
      </c>
      <c r="C355">
        <v>0</v>
      </c>
      <c r="D355">
        <v>0</v>
      </c>
      <c r="E355">
        <v>0</v>
      </c>
      <c r="F355">
        <v>0</v>
      </c>
      <c r="G355" t="s">
        <v>8</v>
      </c>
      <c r="H355" t="s">
        <v>8</v>
      </c>
    </row>
    <row r="356" spans="1:8" ht="15" customHeight="1" x14ac:dyDescent="0.25">
      <c r="A356" t="s">
        <v>484</v>
      </c>
      <c r="B356" t="s">
        <v>490</v>
      </c>
      <c r="C356">
        <v>0</v>
      </c>
      <c r="D356">
        <v>0</v>
      </c>
      <c r="E356">
        <v>0</v>
      </c>
      <c r="F356">
        <v>0</v>
      </c>
      <c r="G356" t="s">
        <v>8</v>
      </c>
      <c r="H356" t="s">
        <v>8</v>
      </c>
    </row>
    <row r="357" spans="1:8" ht="15" customHeight="1" x14ac:dyDescent="0.25">
      <c r="A357" t="s">
        <v>484</v>
      </c>
      <c r="B357" t="s">
        <v>491</v>
      </c>
      <c r="C357">
        <v>0</v>
      </c>
      <c r="D357">
        <v>0</v>
      </c>
      <c r="E357">
        <v>0</v>
      </c>
      <c r="F357">
        <v>0</v>
      </c>
      <c r="G357" t="s">
        <v>8</v>
      </c>
      <c r="H357" t="s">
        <v>8</v>
      </c>
    </row>
    <row r="358" spans="1:8" ht="15" customHeight="1" x14ac:dyDescent="0.25">
      <c r="A358" t="s">
        <v>484</v>
      </c>
      <c r="B358" t="s">
        <v>492</v>
      </c>
      <c r="C358">
        <v>0</v>
      </c>
      <c r="D358">
        <v>0</v>
      </c>
      <c r="E358">
        <v>0</v>
      </c>
      <c r="F358">
        <v>0</v>
      </c>
      <c r="G358" t="s">
        <v>8</v>
      </c>
      <c r="H358" t="s">
        <v>8</v>
      </c>
    </row>
    <row r="359" spans="1:8" ht="15" customHeight="1" x14ac:dyDescent="0.25">
      <c r="A359" t="s">
        <v>484</v>
      </c>
      <c r="B359" t="s">
        <v>493</v>
      </c>
      <c r="C359">
        <v>0</v>
      </c>
      <c r="D359">
        <v>0</v>
      </c>
      <c r="E359">
        <v>0</v>
      </c>
      <c r="F359">
        <v>0</v>
      </c>
      <c r="G359" t="s">
        <v>8</v>
      </c>
      <c r="H359" t="s">
        <v>8</v>
      </c>
    </row>
    <row r="360" spans="1:8" ht="15" customHeight="1" x14ac:dyDescent="0.25">
      <c r="A360" t="s">
        <v>484</v>
      </c>
      <c r="B360" t="s">
        <v>494</v>
      </c>
      <c r="C360">
        <v>0</v>
      </c>
      <c r="D360">
        <v>0</v>
      </c>
      <c r="E360">
        <v>0</v>
      </c>
      <c r="F360">
        <v>0</v>
      </c>
      <c r="G360" t="s">
        <v>8</v>
      </c>
      <c r="H360" t="s">
        <v>8</v>
      </c>
    </row>
    <row r="361" spans="1:8" ht="15" customHeight="1" x14ac:dyDescent="0.25">
      <c r="A361" t="s">
        <v>484</v>
      </c>
      <c r="B361" t="s">
        <v>495</v>
      </c>
      <c r="C361">
        <v>0.594051</v>
      </c>
      <c r="D361">
        <v>100.127</v>
      </c>
      <c r="E361">
        <v>8.2667300000000008</v>
      </c>
      <c r="F361">
        <v>0.19925100000000001</v>
      </c>
      <c r="G361" t="s">
        <v>8</v>
      </c>
      <c r="H361" t="s">
        <v>25</v>
      </c>
    </row>
    <row r="362" spans="1:8" ht="15" customHeight="1" x14ac:dyDescent="0.25">
      <c r="A362" t="s">
        <v>484</v>
      </c>
      <c r="B362" t="s">
        <v>496</v>
      </c>
      <c r="C362">
        <v>0</v>
      </c>
      <c r="D362">
        <v>0</v>
      </c>
      <c r="E362">
        <v>0</v>
      </c>
      <c r="F362">
        <v>0</v>
      </c>
      <c r="G362" t="s">
        <v>8</v>
      </c>
      <c r="H362" t="s">
        <v>8</v>
      </c>
    </row>
    <row r="363" spans="1:8" ht="15" customHeight="1" x14ac:dyDescent="0.25">
      <c r="A363" t="s">
        <v>497</v>
      </c>
      <c r="B363" t="s">
        <v>498</v>
      </c>
      <c r="C363">
        <v>9.2966199999999999E-2</v>
      </c>
      <c r="D363">
        <v>11.7346</v>
      </c>
      <c r="E363">
        <v>6.3385300000000004</v>
      </c>
      <c r="F363">
        <v>1.7484699999999999E-2</v>
      </c>
      <c r="G363" t="s">
        <v>25</v>
      </c>
      <c r="H363" t="s">
        <v>25</v>
      </c>
    </row>
    <row r="364" spans="1:8" ht="15" customHeight="1" x14ac:dyDescent="0.25">
      <c r="A364" t="s">
        <v>499</v>
      </c>
      <c r="B364" t="s">
        <v>500</v>
      </c>
      <c r="C364">
        <v>0</v>
      </c>
      <c r="D364">
        <v>0</v>
      </c>
      <c r="E364">
        <v>0</v>
      </c>
      <c r="F364">
        <v>0</v>
      </c>
      <c r="G364" t="s">
        <v>8</v>
      </c>
      <c r="H364" t="s">
        <v>8</v>
      </c>
    </row>
    <row r="365" spans="1:8" ht="15" customHeight="1" x14ac:dyDescent="0.25">
      <c r="A365" t="s">
        <v>501</v>
      </c>
      <c r="B365" t="s">
        <v>502</v>
      </c>
      <c r="C365">
        <v>0.22139</v>
      </c>
      <c r="D365">
        <v>44.215600000000002</v>
      </c>
      <c r="E365">
        <v>9.4479500000000005</v>
      </c>
      <c r="F365">
        <v>9.1967800000000002E-2</v>
      </c>
      <c r="G365" t="s">
        <v>8</v>
      </c>
      <c r="H365" t="s">
        <v>25</v>
      </c>
    </row>
    <row r="366" spans="1:8" ht="15" customHeight="1" x14ac:dyDescent="0.25">
      <c r="A366" t="s">
        <v>501</v>
      </c>
      <c r="B366" t="s">
        <v>503</v>
      </c>
      <c r="C366">
        <v>0.124083</v>
      </c>
      <c r="D366">
        <v>20.147099999999998</v>
      </c>
      <c r="E366">
        <v>7.4954799999999997</v>
      </c>
      <c r="F366">
        <v>2.7322800000000001E-2</v>
      </c>
      <c r="G366" t="s">
        <v>8</v>
      </c>
      <c r="H366" t="s">
        <v>25</v>
      </c>
    </row>
    <row r="367" spans="1:8" ht="15" customHeight="1" x14ac:dyDescent="0.25">
      <c r="A367" t="s">
        <v>501</v>
      </c>
      <c r="B367" t="s">
        <v>504</v>
      </c>
      <c r="C367">
        <v>0.165107</v>
      </c>
      <c r="D367">
        <v>117.64100000000001</v>
      </c>
      <c r="E367">
        <v>5.4433499999999997</v>
      </c>
      <c r="F367">
        <v>2.1140599999999999E-2</v>
      </c>
      <c r="G367" t="s">
        <v>8</v>
      </c>
      <c r="H367" t="s">
        <v>25</v>
      </c>
    </row>
    <row r="368" spans="1:8" ht="15" customHeight="1" x14ac:dyDescent="0.25">
      <c r="A368" t="s">
        <v>501</v>
      </c>
      <c r="B368" t="s">
        <v>505</v>
      </c>
      <c r="C368">
        <v>1.32399</v>
      </c>
      <c r="D368">
        <v>263.82799999999997</v>
      </c>
      <c r="E368">
        <v>1.6330800000000001</v>
      </c>
      <c r="F368">
        <v>0.27085999999999999</v>
      </c>
      <c r="G368" t="s">
        <v>8</v>
      </c>
      <c r="H368" t="s">
        <v>25</v>
      </c>
    </row>
    <row r="369" spans="1:8" ht="15" customHeight="1" x14ac:dyDescent="0.25">
      <c r="A369" t="s">
        <v>501</v>
      </c>
      <c r="B369" t="s">
        <v>506</v>
      </c>
      <c r="C369">
        <v>0.25806499999999999</v>
      </c>
      <c r="D369">
        <v>31.702999999999999</v>
      </c>
      <c r="E369">
        <v>19.332100000000001</v>
      </c>
      <c r="F369">
        <v>7.4692599999999998E-2</v>
      </c>
      <c r="G369" t="s">
        <v>8</v>
      </c>
      <c r="H369" t="s">
        <v>25</v>
      </c>
    </row>
    <row r="370" spans="1:8" ht="15" customHeight="1" x14ac:dyDescent="0.25">
      <c r="A370" t="s">
        <v>507</v>
      </c>
      <c r="B370" t="s">
        <v>508</v>
      </c>
      <c r="C370">
        <v>0</v>
      </c>
      <c r="D370">
        <v>0</v>
      </c>
      <c r="E370">
        <v>0</v>
      </c>
      <c r="F370">
        <v>0</v>
      </c>
      <c r="G370" t="s">
        <v>8</v>
      </c>
      <c r="H370" t="s">
        <v>8</v>
      </c>
    </row>
    <row r="371" spans="1:8" ht="15" customHeight="1" x14ac:dyDescent="0.25">
      <c r="A371" t="s">
        <v>507</v>
      </c>
      <c r="B371" s="12" t="s">
        <v>1135</v>
      </c>
      <c r="C371">
        <v>0</v>
      </c>
      <c r="D371">
        <v>0</v>
      </c>
      <c r="E371">
        <v>0</v>
      </c>
      <c r="F371">
        <v>0</v>
      </c>
      <c r="G371" t="s">
        <v>8</v>
      </c>
      <c r="H371" t="s">
        <v>8</v>
      </c>
    </row>
    <row r="372" spans="1:8" ht="15" customHeight="1" x14ac:dyDescent="0.25">
      <c r="A372" t="s">
        <v>507</v>
      </c>
      <c r="B372" t="s">
        <v>509</v>
      </c>
      <c r="C372">
        <v>0</v>
      </c>
      <c r="D372">
        <v>0</v>
      </c>
      <c r="E372">
        <v>0</v>
      </c>
      <c r="F372">
        <v>0</v>
      </c>
      <c r="G372" t="s">
        <v>8</v>
      </c>
      <c r="H372" t="s">
        <v>8</v>
      </c>
    </row>
    <row r="373" spans="1:8" ht="15" customHeight="1" x14ac:dyDescent="0.25">
      <c r="A373" t="s">
        <v>507</v>
      </c>
      <c r="B373" t="s">
        <v>510</v>
      </c>
      <c r="C373">
        <v>0</v>
      </c>
      <c r="D373">
        <v>0</v>
      </c>
      <c r="E373">
        <v>0</v>
      </c>
      <c r="F373">
        <v>0</v>
      </c>
      <c r="G373" t="s">
        <v>8</v>
      </c>
      <c r="H373" t="s">
        <v>8</v>
      </c>
    </row>
    <row r="374" spans="1:8" ht="15" customHeight="1" x14ac:dyDescent="0.25">
      <c r="A374" t="s">
        <v>511</v>
      </c>
      <c r="B374" s="12" t="s">
        <v>1136</v>
      </c>
      <c r="C374">
        <v>0</v>
      </c>
      <c r="D374">
        <v>0</v>
      </c>
      <c r="E374">
        <v>0</v>
      </c>
      <c r="F374">
        <v>0</v>
      </c>
      <c r="G374" t="s">
        <v>8</v>
      </c>
      <c r="H374" t="s">
        <v>8</v>
      </c>
    </row>
    <row r="375" spans="1:8" ht="15" customHeight="1" x14ac:dyDescent="0.25">
      <c r="A375" t="s">
        <v>512</v>
      </c>
      <c r="B375" t="s">
        <v>513</v>
      </c>
      <c r="C375">
        <v>0.62347399999999997</v>
      </c>
      <c r="D375">
        <v>138.58099999999999</v>
      </c>
      <c r="E375">
        <v>15.990500000000001</v>
      </c>
      <c r="F375">
        <v>0.35464899999999999</v>
      </c>
      <c r="G375" t="s">
        <v>8</v>
      </c>
      <c r="H375" t="s">
        <v>8</v>
      </c>
    </row>
    <row r="376" spans="1:8" ht="15" customHeight="1" x14ac:dyDescent="0.25">
      <c r="A376" t="s">
        <v>512</v>
      </c>
      <c r="B376" t="s">
        <v>514</v>
      </c>
      <c r="C376">
        <v>0</v>
      </c>
      <c r="D376">
        <v>0</v>
      </c>
      <c r="E376">
        <v>0</v>
      </c>
      <c r="F376">
        <v>0</v>
      </c>
      <c r="G376" t="s">
        <v>8</v>
      </c>
      <c r="H376" t="s">
        <v>8</v>
      </c>
    </row>
    <row r="377" spans="1:8" ht="15" customHeight="1" x14ac:dyDescent="0.25">
      <c r="A377" t="s">
        <v>512</v>
      </c>
      <c r="B377" t="s">
        <v>515</v>
      </c>
      <c r="C377">
        <v>0.47224899999999997</v>
      </c>
      <c r="D377">
        <v>100.985</v>
      </c>
      <c r="E377">
        <v>13.9924</v>
      </c>
      <c r="F377">
        <v>0.193551</v>
      </c>
      <c r="G377" t="s">
        <v>8</v>
      </c>
      <c r="H377" t="s">
        <v>8</v>
      </c>
    </row>
    <row r="378" spans="1:8" ht="15" customHeight="1" x14ac:dyDescent="0.25">
      <c r="A378" t="s">
        <v>516</v>
      </c>
      <c r="B378" t="s">
        <v>517</v>
      </c>
      <c r="C378">
        <v>0</v>
      </c>
      <c r="D378">
        <v>0</v>
      </c>
      <c r="E378">
        <v>0</v>
      </c>
      <c r="F378">
        <v>0</v>
      </c>
      <c r="G378" t="s">
        <v>25</v>
      </c>
      <c r="H378" t="s">
        <v>8</v>
      </c>
    </row>
    <row r="379" spans="1:8" ht="15" customHeight="1" x14ac:dyDescent="0.25">
      <c r="A379" t="s">
        <v>518</v>
      </c>
      <c r="B379" t="s">
        <v>519</v>
      </c>
      <c r="C379">
        <v>0.19380800000000001</v>
      </c>
      <c r="D379">
        <v>39.936</v>
      </c>
      <c r="E379">
        <v>11.821999999999999</v>
      </c>
      <c r="F379">
        <v>8.8281200000000004E-2</v>
      </c>
      <c r="G379" t="s">
        <v>25</v>
      </c>
      <c r="H379" t="s">
        <v>25</v>
      </c>
    </row>
    <row r="380" spans="1:8" ht="15" customHeight="1" x14ac:dyDescent="0.25">
      <c r="A380" t="s">
        <v>518</v>
      </c>
      <c r="B380" t="s">
        <v>520</v>
      </c>
      <c r="C380">
        <v>0</v>
      </c>
      <c r="D380">
        <v>0</v>
      </c>
      <c r="E380">
        <v>0</v>
      </c>
      <c r="F380">
        <v>0</v>
      </c>
      <c r="G380" t="s">
        <v>25</v>
      </c>
      <c r="H380" t="s">
        <v>8</v>
      </c>
    </row>
    <row r="381" spans="1:8" ht="15" customHeight="1" x14ac:dyDescent="0.25">
      <c r="A381" t="s">
        <v>518</v>
      </c>
      <c r="B381" t="s">
        <v>521</v>
      </c>
      <c r="C381">
        <v>0.165219</v>
      </c>
      <c r="D381">
        <v>7.5900999999999996</v>
      </c>
      <c r="E381">
        <v>17.646999999999998</v>
      </c>
      <c r="F381">
        <v>7.6550899999999998E-3</v>
      </c>
      <c r="G381" t="s">
        <v>25</v>
      </c>
      <c r="H381" t="s">
        <v>25</v>
      </c>
    </row>
    <row r="382" spans="1:8" ht="15" customHeight="1" x14ac:dyDescent="0.25">
      <c r="A382" t="s">
        <v>518</v>
      </c>
      <c r="B382" t="s">
        <v>522</v>
      </c>
      <c r="C382" s="25">
        <v>9.4874799999999995E-2</v>
      </c>
      <c r="D382" s="25">
        <v>6.1344599999999998</v>
      </c>
      <c r="E382" s="25">
        <v>6.8569800000000001</v>
      </c>
      <c r="F382" s="25">
        <v>9.4188999999999991E-3</v>
      </c>
      <c r="G382" t="s">
        <v>25</v>
      </c>
      <c r="H382" t="s">
        <v>25</v>
      </c>
    </row>
    <row r="383" spans="1:8" ht="15" customHeight="1" x14ac:dyDescent="0.25">
      <c r="A383" t="s">
        <v>523</v>
      </c>
      <c r="B383" t="s">
        <v>524</v>
      </c>
      <c r="C383">
        <v>5.5313800000000003E-2</v>
      </c>
      <c r="D383">
        <v>29.462299999999999</v>
      </c>
      <c r="E383">
        <v>3.3081900000000002</v>
      </c>
      <c r="F383">
        <v>6.3564700000000003E-3</v>
      </c>
      <c r="G383" t="s">
        <v>8</v>
      </c>
      <c r="H383" t="s">
        <v>25</v>
      </c>
    </row>
    <row r="384" spans="1:8" ht="15" customHeight="1" x14ac:dyDescent="0.25">
      <c r="A384" t="s">
        <v>525</v>
      </c>
      <c r="B384" t="s">
        <v>526</v>
      </c>
      <c r="C384">
        <v>0</v>
      </c>
      <c r="D384">
        <v>0</v>
      </c>
      <c r="E384">
        <v>0</v>
      </c>
      <c r="F384">
        <v>0</v>
      </c>
      <c r="G384" t="s">
        <v>8</v>
      </c>
      <c r="H384" t="s">
        <v>8</v>
      </c>
    </row>
    <row r="385" spans="1:8" ht="15" customHeight="1" x14ac:dyDescent="0.25">
      <c r="A385" t="s">
        <v>527</v>
      </c>
      <c r="B385" t="s">
        <v>528</v>
      </c>
      <c r="C385">
        <v>0</v>
      </c>
      <c r="D385">
        <v>0</v>
      </c>
      <c r="E385">
        <v>0</v>
      </c>
      <c r="F385">
        <v>0</v>
      </c>
      <c r="G385" t="s">
        <v>8</v>
      </c>
      <c r="H385" t="s">
        <v>8</v>
      </c>
    </row>
    <row r="386" spans="1:8" ht="15" customHeight="1" x14ac:dyDescent="0.25">
      <c r="A386" t="s">
        <v>529</v>
      </c>
      <c r="B386" t="s">
        <v>530</v>
      </c>
      <c r="C386">
        <v>8.4936899999999996E-2</v>
      </c>
      <c r="D386">
        <v>5.9054099999999998</v>
      </c>
      <c r="E386">
        <v>10.486499999999999</v>
      </c>
      <c r="F386">
        <v>0</v>
      </c>
      <c r="G386" t="s">
        <v>25</v>
      </c>
      <c r="H386" t="s">
        <v>25</v>
      </c>
    </row>
    <row r="387" spans="1:8" ht="15" customHeight="1" x14ac:dyDescent="0.25">
      <c r="A387" t="s">
        <v>529</v>
      </c>
      <c r="B387" t="s">
        <v>531</v>
      </c>
      <c r="C387">
        <v>8.8484900000000005E-2</v>
      </c>
      <c r="D387">
        <v>5.1830400000000001</v>
      </c>
      <c r="E387">
        <v>4.5032399999999999</v>
      </c>
      <c r="F387">
        <v>3.7380600000000001E-3</v>
      </c>
      <c r="G387" t="s">
        <v>25</v>
      </c>
      <c r="H387" t="s">
        <v>25</v>
      </c>
    </row>
    <row r="388" spans="1:8" ht="15" customHeight="1" x14ac:dyDescent="0.25">
      <c r="A388" t="s">
        <v>529</v>
      </c>
      <c r="B388" t="s">
        <v>532</v>
      </c>
      <c r="C388">
        <v>0.117659</v>
      </c>
      <c r="D388">
        <v>23.767099999999999</v>
      </c>
      <c r="E388">
        <v>10.906499999999999</v>
      </c>
      <c r="F388">
        <v>4.8616300000000001E-2</v>
      </c>
      <c r="G388" t="s">
        <v>25</v>
      </c>
      <c r="H388" t="s">
        <v>25</v>
      </c>
    </row>
    <row r="389" spans="1:8" ht="15" customHeight="1" x14ac:dyDescent="0.25">
      <c r="A389" t="s">
        <v>529</v>
      </c>
      <c r="B389" t="s">
        <v>533</v>
      </c>
      <c r="C389">
        <v>9.4258499999999995E-2</v>
      </c>
      <c r="D389">
        <v>100.58799999999999</v>
      </c>
      <c r="E389">
        <v>3.7904399999999998</v>
      </c>
      <c r="F389">
        <v>2.49962E-2</v>
      </c>
      <c r="G389" t="s">
        <v>25</v>
      </c>
      <c r="H389" t="s">
        <v>25</v>
      </c>
    </row>
    <row r="390" spans="1:8" ht="15" customHeight="1" x14ac:dyDescent="0.25">
      <c r="A390" t="s">
        <v>529</v>
      </c>
      <c r="B390" t="s">
        <v>534</v>
      </c>
      <c r="C390">
        <v>0.298628</v>
      </c>
      <c r="D390">
        <v>67.233999999999995</v>
      </c>
      <c r="E390">
        <v>8.2385000000000002</v>
      </c>
      <c r="F390">
        <v>0.15898799999999999</v>
      </c>
      <c r="G390" t="s">
        <v>25</v>
      </c>
      <c r="H390" t="s">
        <v>25</v>
      </c>
    </row>
    <row r="391" spans="1:8" ht="15" customHeight="1" x14ac:dyDescent="0.25">
      <c r="A391" t="s">
        <v>529</v>
      </c>
      <c r="B391" t="s">
        <v>535</v>
      </c>
      <c r="C391">
        <v>8.4735000000000005E-2</v>
      </c>
      <c r="D391">
        <v>13.0213</v>
      </c>
      <c r="E391">
        <v>8.7751199999999994</v>
      </c>
      <c r="F391">
        <v>1.21669E-2</v>
      </c>
      <c r="G391" t="s">
        <v>25</v>
      </c>
      <c r="H391" t="s">
        <v>25</v>
      </c>
    </row>
    <row r="392" spans="1:8" ht="15" customHeight="1" x14ac:dyDescent="0.25">
      <c r="A392" t="s">
        <v>536</v>
      </c>
      <c r="B392" t="s">
        <v>537</v>
      </c>
      <c r="C392">
        <v>8.5341700000000006E-2</v>
      </c>
      <c r="D392">
        <v>5.1520000000000001</v>
      </c>
      <c r="E392">
        <v>9.8604599999999998</v>
      </c>
      <c r="F392">
        <v>9.12706E-4</v>
      </c>
      <c r="G392" t="s">
        <v>8</v>
      </c>
      <c r="H392" t="s">
        <v>25</v>
      </c>
    </row>
    <row r="393" spans="1:8" ht="15" customHeight="1" x14ac:dyDescent="0.25">
      <c r="A393" t="s">
        <v>536</v>
      </c>
      <c r="B393" t="s">
        <v>538</v>
      </c>
      <c r="C393">
        <v>0</v>
      </c>
      <c r="D393">
        <v>0</v>
      </c>
      <c r="E393">
        <v>0</v>
      </c>
      <c r="F393">
        <v>0</v>
      </c>
      <c r="G393" t="s">
        <v>8</v>
      </c>
      <c r="H393" t="s">
        <v>8</v>
      </c>
    </row>
    <row r="394" spans="1:8" ht="15" customHeight="1" x14ac:dyDescent="0.25">
      <c r="A394" t="s">
        <v>536</v>
      </c>
      <c r="B394" t="s">
        <v>539</v>
      </c>
      <c r="C394">
        <v>6.0425899999999998E-2</v>
      </c>
      <c r="D394">
        <v>34.148800000000001</v>
      </c>
      <c r="E394">
        <v>3.33223</v>
      </c>
      <c r="F394">
        <v>4.2524199999999998E-3</v>
      </c>
      <c r="G394" t="s">
        <v>25</v>
      </c>
      <c r="H394" t="s">
        <v>25</v>
      </c>
    </row>
    <row r="395" spans="1:8" ht="15" customHeight="1" x14ac:dyDescent="0.25">
      <c r="A395" t="s">
        <v>540</v>
      </c>
      <c r="B395" t="s">
        <v>541</v>
      </c>
      <c r="C395">
        <v>0.103183</v>
      </c>
      <c r="D395">
        <v>5.0011799999999997</v>
      </c>
      <c r="E395">
        <v>5.7575500000000002</v>
      </c>
      <c r="F395">
        <v>2.2781199999999998E-3</v>
      </c>
      <c r="G395" t="s">
        <v>25</v>
      </c>
      <c r="H395" t="s">
        <v>25</v>
      </c>
    </row>
    <row r="396" spans="1:8" ht="15" customHeight="1" x14ac:dyDescent="0.25">
      <c r="A396" t="s">
        <v>542</v>
      </c>
      <c r="B396" t="s">
        <v>543</v>
      </c>
      <c r="C396">
        <v>0.161354</v>
      </c>
      <c r="D396">
        <v>14.9232</v>
      </c>
      <c r="E396">
        <v>16.1829</v>
      </c>
      <c r="F396" s="30">
        <v>9.6223200000000002E-3</v>
      </c>
      <c r="G396" t="s">
        <v>25</v>
      </c>
      <c r="H396" t="s">
        <v>25</v>
      </c>
    </row>
    <row r="397" spans="1:8" ht="15" customHeight="1" x14ac:dyDescent="0.25">
      <c r="A397" t="s">
        <v>542</v>
      </c>
      <c r="B397" t="s">
        <v>544</v>
      </c>
      <c r="C397">
        <v>0</v>
      </c>
      <c r="D397">
        <v>0</v>
      </c>
      <c r="E397">
        <v>0</v>
      </c>
      <c r="F397">
        <v>0</v>
      </c>
      <c r="G397" t="s">
        <v>8</v>
      </c>
      <c r="H397" t="s">
        <v>8</v>
      </c>
    </row>
    <row r="398" spans="1:8" ht="15" customHeight="1" x14ac:dyDescent="0.25">
      <c r="A398" t="s">
        <v>545</v>
      </c>
      <c r="B398" t="s">
        <v>546</v>
      </c>
      <c r="C398">
        <v>0</v>
      </c>
      <c r="D398">
        <v>0</v>
      </c>
      <c r="E398">
        <v>0</v>
      </c>
      <c r="F398">
        <v>0</v>
      </c>
      <c r="G398" t="s">
        <v>8</v>
      </c>
      <c r="H398" t="s">
        <v>8</v>
      </c>
    </row>
    <row r="399" spans="1:8" ht="15" customHeight="1" x14ac:dyDescent="0.25">
      <c r="A399" t="s">
        <v>547</v>
      </c>
      <c r="B399" t="s">
        <v>547</v>
      </c>
      <c r="C399">
        <v>0.230485</v>
      </c>
      <c r="D399">
        <v>32.134099999999997</v>
      </c>
      <c r="E399">
        <v>17.633299999999998</v>
      </c>
      <c r="F399">
        <v>3.653E-2</v>
      </c>
      <c r="G399" t="s">
        <v>25</v>
      </c>
      <c r="H399" t="s">
        <v>25</v>
      </c>
    </row>
    <row r="400" spans="1:8" ht="15" customHeight="1" x14ac:dyDescent="0.25">
      <c r="A400" t="s">
        <v>548</v>
      </c>
      <c r="B400" s="12" t="s">
        <v>1137</v>
      </c>
      <c r="C400">
        <v>0</v>
      </c>
      <c r="D400">
        <v>0</v>
      </c>
      <c r="E400">
        <v>0</v>
      </c>
      <c r="F400">
        <v>0</v>
      </c>
      <c r="G400" t="s">
        <v>8</v>
      </c>
      <c r="H400" t="s">
        <v>8</v>
      </c>
    </row>
    <row r="401" spans="1:8" ht="15" customHeight="1" x14ac:dyDescent="0.25">
      <c r="A401" t="s">
        <v>550</v>
      </c>
      <c r="B401" t="s">
        <v>549</v>
      </c>
      <c r="C401">
        <v>0</v>
      </c>
      <c r="D401">
        <v>0</v>
      </c>
      <c r="E401">
        <v>0</v>
      </c>
      <c r="F401">
        <v>0</v>
      </c>
      <c r="G401" t="s">
        <v>8</v>
      </c>
      <c r="H401" t="s">
        <v>8</v>
      </c>
    </row>
    <row r="402" spans="1:8" ht="15" customHeight="1" x14ac:dyDescent="0.25">
      <c r="A402" t="s">
        <v>551</v>
      </c>
      <c r="B402" t="s">
        <v>552</v>
      </c>
      <c r="C402">
        <v>0</v>
      </c>
      <c r="D402">
        <v>0</v>
      </c>
      <c r="E402">
        <v>0</v>
      </c>
      <c r="F402">
        <v>0</v>
      </c>
      <c r="G402" t="s">
        <v>8</v>
      </c>
      <c r="H402" t="s">
        <v>8</v>
      </c>
    </row>
    <row r="403" spans="1:8" ht="15" customHeight="1" x14ac:dyDescent="0.25">
      <c r="A403" t="s">
        <v>553</v>
      </c>
      <c r="B403" t="s">
        <v>554</v>
      </c>
      <c r="C403">
        <v>7.5359700000000002E-2</v>
      </c>
      <c r="D403">
        <v>3.8571300000000002</v>
      </c>
      <c r="E403">
        <v>6.2529000000000003</v>
      </c>
      <c r="F403">
        <v>9.6547199999999999E-4</v>
      </c>
      <c r="G403" t="s">
        <v>25</v>
      </c>
      <c r="H403" t="s">
        <v>25</v>
      </c>
    </row>
    <row r="404" spans="1:8" ht="15" customHeight="1" x14ac:dyDescent="0.25">
      <c r="A404" t="s">
        <v>555</v>
      </c>
      <c r="B404" t="s">
        <v>556</v>
      </c>
      <c r="C404">
        <v>0.10596700000000001</v>
      </c>
      <c r="D404">
        <v>11.0183</v>
      </c>
      <c r="E404">
        <v>10.9221</v>
      </c>
      <c r="F404">
        <v>8.76737E-3</v>
      </c>
      <c r="G404" t="s">
        <v>8</v>
      </c>
      <c r="H404" t="s">
        <v>25</v>
      </c>
    </row>
    <row r="405" spans="1:8" ht="15" customHeight="1" x14ac:dyDescent="0.25">
      <c r="A405" t="s">
        <v>557</v>
      </c>
      <c r="B405" t="s">
        <v>558</v>
      </c>
      <c r="C405">
        <v>3.8018999999999997E-2</v>
      </c>
      <c r="D405">
        <v>5.3267699999999998</v>
      </c>
      <c r="E405">
        <v>6.9647100000000002</v>
      </c>
      <c r="F405">
        <v>4.68368E-3</v>
      </c>
      <c r="G405" t="s">
        <v>25</v>
      </c>
      <c r="H405" t="s">
        <v>25</v>
      </c>
    </row>
    <row r="406" spans="1:8" ht="15" customHeight="1" x14ac:dyDescent="0.25">
      <c r="A406" t="s">
        <v>559</v>
      </c>
      <c r="B406" t="s">
        <v>560</v>
      </c>
      <c r="C406">
        <v>0.17263500000000001</v>
      </c>
      <c r="D406">
        <v>13.2714</v>
      </c>
      <c r="E406">
        <v>16.498699999999999</v>
      </c>
      <c r="F406">
        <v>7.9102200000000008E-3</v>
      </c>
      <c r="G406" t="s">
        <v>25</v>
      </c>
      <c r="H406" t="s">
        <v>25</v>
      </c>
    </row>
    <row r="407" spans="1:8" ht="15" customHeight="1" x14ac:dyDescent="0.25">
      <c r="A407" t="s">
        <v>559</v>
      </c>
      <c r="B407" t="s">
        <v>561</v>
      </c>
      <c r="C407">
        <v>0.12642100000000001</v>
      </c>
      <c r="D407">
        <v>12.226900000000001</v>
      </c>
      <c r="E407">
        <v>12.786</v>
      </c>
      <c r="F407">
        <v>7.2711700000000004E-3</v>
      </c>
      <c r="G407" t="s">
        <v>25</v>
      </c>
      <c r="H407" t="s">
        <v>25</v>
      </c>
    </row>
    <row r="408" spans="1:8" ht="15" customHeight="1" x14ac:dyDescent="0.25">
      <c r="A408" t="s">
        <v>559</v>
      </c>
      <c r="B408" t="s">
        <v>562</v>
      </c>
      <c r="C408">
        <v>0.18116499999999999</v>
      </c>
      <c r="D408">
        <v>114.06</v>
      </c>
      <c r="E408">
        <v>5.3509900000000004</v>
      </c>
      <c r="F408">
        <v>1.9156300000000001E-2</v>
      </c>
      <c r="G408" t="s">
        <v>25</v>
      </c>
      <c r="H408" t="s">
        <v>25</v>
      </c>
    </row>
    <row r="409" spans="1:8" ht="15" customHeight="1" x14ac:dyDescent="0.25">
      <c r="A409" t="s">
        <v>563</v>
      </c>
      <c r="B409" t="s">
        <v>564</v>
      </c>
      <c r="C409">
        <v>0.19864100000000001</v>
      </c>
      <c r="D409">
        <v>17.353400000000001</v>
      </c>
      <c r="E409">
        <v>17.784300000000002</v>
      </c>
      <c r="F409">
        <v>2.6684699999999999E-2</v>
      </c>
      <c r="G409" t="s">
        <v>25</v>
      </c>
      <c r="H409" t="s">
        <v>25</v>
      </c>
    </row>
    <row r="410" spans="1:8" ht="15" customHeight="1" x14ac:dyDescent="0.25">
      <c r="A410" t="s">
        <v>563</v>
      </c>
      <c r="B410" t="s">
        <v>565</v>
      </c>
      <c r="C410">
        <v>0.191301</v>
      </c>
      <c r="D410">
        <v>11.732699999999999</v>
      </c>
      <c r="E410">
        <v>19.286200000000001</v>
      </c>
      <c r="F410">
        <v>6.1578400000000004E-3</v>
      </c>
      <c r="G410" t="s">
        <v>25</v>
      </c>
      <c r="H410" t="s">
        <v>25</v>
      </c>
    </row>
    <row r="411" spans="1:8" ht="15" customHeight="1" x14ac:dyDescent="0.25">
      <c r="A411" t="s">
        <v>563</v>
      </c>
      <c r="B411" t="s">
        <v>566</v>
      </c>
      <c r="C411">
        <v>5.8178500000000001E-2</v>
      </c>
      <c r="D411">
        <v>8.8751800000000003</v>
      </c>
      <c r="E411">
        <v>3.9525100000000002</v>
      </c>
      <c r="F411">
        <v>1.27172E-2</v>
      </c>
      <c r="G411" t="s">
        <v>25</v>
      </c>
      <c r="H411" t="s">
        <v>25</v>
      </c>
    </row>
    <row r="412" spans="1:8" ht="15" customHeight="1" x14ac:dyDescent="0.25">
      <c r="A412" t="s">
        <v>567</v>
      </c>
      <c r="B412" t="s">
        <v>568</v>
      </c>
      <c r="C412">
        <v>0.363817</v>
      </c>
      <c r="D412">
        <v>58.447600000000001</v>
      </c>
      <c r="E412">
        <v>19.184699999999999</v>
      </c>
      <c r="F412">
        <v>0.15701000000000001</v>
      </c>
      <c r="G412" t="s">
        <v>25</v>
      </c>
      <c r="H412" t="s">
        <v>25</v>
      </c>
    </row>
    <row r="413" spans="1:8" ht="15" customHeight="1" x14ac:dyDescent="0.25">
      <c r="A413" t="s">
        <v>567</v>
      </c>
      <c r="B413" t="s">
        <v>569</v>
      </c>
      <c r="C413">
        <v>0.21445700000000001</v>
      </c>
      <c r="D413">
        <v>11.8042</v>
      </c>
      <c r="E413">
        <v>20.214099999999998</v>
      </c>
      <c r="F413">
        <v>1.38902E-2</v>
      </c>
      <c r="G413" t="s">
        <v>25</v>
      </c>
      <c r="H413" t="s">
        <v>25</v>
      </c>
    </row>
    <row r="414" spans="1:8" ht="15" customHeight="1" x14ac:dyDescent="0.25">
      <c r="A414" t="s">
        <v>567</v>
      </c>
      <c r="B414" t="s">
        <v>570</v>
      </c>
      <c r="C414">
        <v>0.13177</v>
      </c>
      <c r="D414">
        <v>25.965</v>
      </c>
      <c r="E414">
        <v>11.3393</v>
      </c>
      <c r="F414">
        <v>5.18348E-2</v>
      </c>
      <c r="G414" t="s">
        <v>25</v>
      </c>
      <c r="H414" t="s">
        <v>25</v>
      </c>
    </row>
    <row r="415" spans="1:8" ht="15" customHeight="1" x14ac:dyDescent="0.25">
      <c r="A415" t="s">
        <v>567</v>
      </c>
      <c r="B415" t="s">
        <v>571</v>
      </c>
      <c r="C415">
        <v>0.144259</v>
      </c>
      <c r="D415">
        <v>55.396999999999998</v>
      </c>
      <c r="E415">
        <v>5.2609700000000004</v>
      </c>
      <c r="F415">
        <v>2.2220500000000001E-2</v>
      </c>
      <c r="G415" t="s">
        <v>25</v>
      </c>
      <c r="H415" t="s">
        <v>25</v>
      </c>
    </row>
    <row r="416" spans="1:8" ht="15" customHeight="1" x14ac:dyDescent="0.25">
      <c r="A416" t="s">
        <v>572</v>
      </c>
      <c r="B416" t="s">
        <v>573</v>
      </c>
      <c r="C416">
        <v>0.126559</v>
      </c>
      <c r="D416">
        <v>11.8414</v>
      </c>
      <c r="E416">
        <v>12.485900000000001</v>
      </c>
      <c r="F416">
        <v>1.74056E-2</v>
      </c>
      <c r="G416" t="s">
        <v>25</v>
      </c>
      <c r="H416" t="s">
        <v>25</v>
      </c>
    </row>
    <row r="417" spans="1:8" ht="15" customHeight="1" x14ac:dyDescent="0.25">
      <c r="A417" t="s">
        <v>572</v>
      </c>
      <c r="B417" t="s">
        <v>574</v>
      </c>
      <c r="C417">
        <v>8.2534399999999994E-2</v>
      </c>
      <c r="D417">
        <v>8.3255300000000005</v>
      </c>
      <c r="E417">
        <v>8.4938099999999999</v>
      </c>
      <c r="F417">
        <v>1.0133400000000001E-2</v>
      </c>
      <c r="G417" t="s">
        <v>25</v>
      </c>
      <c r="H417" t="s">
        <v>25</v>
      </c>
    </row>
    <row r="418" spans="1:8" ht="15" customHeight="1" x14ac:dyDescent="0.25">
      <c r="A418" t="s">
        <v>575</v>
      </c>
      <c r="B418" t="s">
        <v>576</v>
      </c>
      <c r="C418">
        <v>3.41401E-2</v>
      </c>
      <c r="D418">
        <v>4.6056499999999998</v>
      </c>
      <c r="E418">
        <v>7.86008</v>
      </c>
      <c r="F418">
        <v>3.4840899999999999E-4</v>
      </c>
      <c r="G418" t="s">
        <v>8</v>
      </c>
      <c r="H418" t="s">
        <v>25</v>
      </c>
    </row>
    <row r="419" spans="1:8" ht="15" customHeight="1" x14ac:dyDescent="0.25">
      <c r="A419" t="s">
        <v>577</v>
      </c>
      <c r="B419" t="s">
        <v>578</v>
      </c>
      <c r="C419">
        <v>0.25729200000000002</v>
      </c>
      <c r="D419">
        <v>19.9572</v>
      </c>
      <c r="E419">
        <v>16.5839</v>
      </c>
      <c r="F419">
        <v>4.5636799999999998E-2</v>
      </c>
      <c r="G419" t="s">
        <v>25</v>
      </c>
      <c r="H419" t="s">
        <v>25</v>
      </c>
    </row>
    <row r="420" spans="1:8" ht="15" customHeight="1" x14ac:dyDescent="0.25">
      <c r="A420" t="s">
        <v>577</v>
      </c>
      <c r="B420" t="s">
        <v>579</v>
      </c>
      <c r="C420">
        <v>3.3629300000000001E-2</v>
      </c>
      <c r="D420">
        <v>2.7327300000000001</v>
      </c>
      <c r="E420">
        <v>2.86084</v>
      </c>
      <c r="F420">
        <v>4.3954500000000004E-3</v>
      </c>
      <c r="G420" t="s">
        <v>8</v>
      </c>
      <c r="H420" t="s">
        <v>25</v>
      </c>
    </row>
    <row r="421" spans="1:8" ht="15" customHeight="1" x14ac:dyDescent="0.25">
      <c r="A421" t="s">
        <v>577</v>
      </c>
      <c r="B421" t="s">
        <v>580</v>
      </c>
      <c r="C421">
        <v>0.31576399999999999</v>
      </c>
      <c r="D421">
        <v>49.317399999999999</v>
      </c>
      <c r="E421">
        <v>18.555199999999999</v>
      </c>
      <c r="F421">
        <v>0.134523</v>
      </c>
      <c r="G421" t="s">
        <v>8</v>
      </c>
      <c r="H421" t="s">
        <v>25</v>
      </c>
    </row>
    <row r="422" spans="1:8" ht="15" customHeight="1" x14ac:dyDescent="0.25">
      <c r="A422" t="s">
        <v>581</v>
      </c>
      <c r="B422" t="s">
        <v>582</v>
      </c>
      <c r="C422">
        <v>0.112717</v>
      </c>
      <c r="D422">
        <v>16.672999999999998</v>
      </c>
      <c r="E422">
        <v>8.8089499999999994</v>
      </c>
      <c r="F422">
        <v>2.0709999999999999E-2</v>
      </c>
      <c r="G422" t="s">
        <v>8</v>
      </c>
      <c r="H422" t="s">
        <v>25</v>
      </c>
    </row>
    <row r="423" spans="1:8" ht="15" customHeight="1" x14ac:dyDescent="0.25">
      <c r="A423" t="s">
        <v>581</v>
      </c>
      <c r="B423" t="s">
        <v>583</v>
      </c>
      <c r="C423">
        <v>5.2071699999999999E-2</v>
      </c>
      <c r="D423">
        <v>7.3272000000000004</v>
      </c>
      <c r="E423">
        <v>9.9321099999999998</v>
      </c>
      <c r="F423">
        <v>2.3846800000000001E-3</v>
      </c>
      <c r="G423" t="s">
        <v>8</v>
      </c>
      <c r="H423" t="s">
        <v>25</v>
      </c>
    </row>
    <row r="424" spans="1:8" ht="15" customHeight="1" x14ac:dyDescent="0.25">
      <c r="A424" t="s">
        <v>581</v>
      </c>
      <c r="B424" t="s">
        <v>11</v>
      </c>
      <c r="C424">
        <v>0.180587</v>
      </c>
      <c r="D424">
        <v>30.568100000000001</v>
      </c>
      <c r="E424">
        <v>8.5012899999999991</v>
      </c>
      <c r="F424">
        <v>4.4228799999999999E-2</v>
      </c>
      <c r="G424" t="s">
        <v>8</v>
      </c>
      <c r="H424" t="s">
        <v>25</v>
      </c>
    </row>
    <row r="425" spans="1:8" ht="15" customHeight="1" x14ac:dyDescent="0.25">
      <c r="A425" t="s">
        <v>581</v>
      </c>
      <c r="B425" t="s">
        <v>584</v>
      </c>
      <c r="C425">
        <v>0.200409</v>
      </c>
      <c r="D425">
        <v>17.718</v>
      </c>
      <c r="E425">
        <v>17.220600000000001</v>
      </c>
      <c r="F425">
        <v>2.6005799999999999E-2</v>
      </c>
      <c r="G425" t="s">
        <v>8</v>
      </c>
      <c r="H425" t="s">
        <v>25</v>
      </c>
    </row>
    <row r="426" spans="1:8" ht="15" customHeight="1" x14ac:dyDescent="0.25">
      <c r="A426" t="s">
        <v>581</v>
      </c>
      <c r="B426" t="s">
        <v>326</v>
      </c>
      <c r="C426">
        <v>0.10086000000000001</v>
      </c>
      <c r="D426">
        <v>15.428699999999999</v>
      </c>
      <c r="E426">
        <v>8.7161100000000005</v>
      </c>
      <c r="F426">
        <v>1.31588E-2</v>
      </c>
      <c r="G426" t="s">
        <v>8</v>
      </c>
      <c r="H426" t="s">
        <v>25</v>
      </c>
    </row>
    <row r="427" spans="1:8" ht="15" customHeight="1" x14ac:dyDescent="0.25">
      <c r="A427" t="s">
        <v>585</v>
      </c>
      <c r="B427" t="s">
        <v>586</v>
      </c>
      <c r="C427">
        <v>0.146785</v>
      </c>
      <c r="D427">
        <v>16.524899999999999</v>
      </c>
      <c r="E427">
        <v>8.1394400000000005</v>
      </c>
      <c r="F427">
        <v>4.2360399999999999E-2</v>
      </c>
      <c r="G427" t="s">
        <v>8</v>
      </c>
      <c r="H427" t="s">
        <v>25</v>
      </c>
    </row>
    <row r="428" spans="1:8" ht="15" customHeight="1" x14ac:dyDescent="0.25">
      <c r="A428" t="s">
        <v>585</v>
      </c>
      <c r="B428" t="s">
        <v>587</v>
      </c>
      <c r="C428">
        <v>7.8845799999999994E-2</v>
      </c>
      <c r="D428">
        <v>4.0445500000000001</v>
      </c>
      <c r="E428">
        <v>7.7931299999999997</v>
      </c>
      <c r="F428">
        <v>0</v>
      </c>
      <c r="G428" t="s">
        <v>8</v>
      </c>
      <c r="H428" t="s">
        <v>25</v>
      </c>
    </row>
    <row r="429" spans="1:8" ht="15" customHeight="1" x14ac:dyDescent="0.25">
      <c r="A429" t="s">
        <v>585</v>
      </c>
      <c r="B429" t="s">
        <v>588</v>
      </c>
      <c r="C429">
        <v>0.106907</v>
      </c>
      <c r="D429">
        <v>3.1601300000000001</v>
      </c>
      <c r="E429">
        <v>8.3124000000000002</v>
      </c>
      <c r="F429">
        <v>0</v>
      </c>
      <c r="G429" t="s">
        <v>8</v>
      </c>
      <c r="H429" t="s">
        <v>25</v>
      </c>
    </row>
    <row r="430" spans="1:8" ht="15" customHeight="1" x14ac:dyDescent="0.25">
      <c r="A430" t="s">
        <v>585</v>
      </c>
      <c r="B430" s="9" t="s">
        <v>1106</v>
      </c>
      <c r="C430">
        <v>0.13452800000000001</v>
      </c>
      <c r="D430">
        <v>9.5224399999999996</v>
      </c>
      <c r="E430">
        <v>10.480700000000001</v>
      </c>
      <c r="F430">
        <v>9.1720099999999995E-3</v>
      </c>
      <c r="G430" t="s">
        <v>8</v>
      </c>
      <c r="H430" t="s">
        <v>25</v>
      </c>
    </row>
    <row r="431" spans="1:8" ht="15" customHeight="1" x14ac:dyDescent="0.25">
      <c r="A431" t="s">
        <v>585</v>
      </c>
      <c r="B431" t="s">
        <v>590</v>
      </c>
      <c r="C431">
        <v>5.6351800000000001E-2</v>
      </c>
      <c r="D431">
        <v>10.3155</v>
      </c>
      <c r="E431">
        <v>6.8153100000000002</v>
      </c>
      <c r="F431">
        <v>2.04236E-2</v>
      </c>
      <c r="G431" t="s">
        <v>25</v>
      </c>
      <c r="H431" t="s">
        <v>25</v>
      </c>
    </row>
    <row r="432" spans="1:8" ht="15" customHeight="1" x14ac:dyDescent="0.25">
      <c r="A432" t="s">
        <v>585</v>
      </c>
      <c r="B432" t="s">
        <v>591</v>
      </c>
      <c r="C432">
        <v>5.3446399999999998E-2</v>
      </c>
      <c r="D432">
        <v>6.8576600000000001</v>
      </c>
      <c r="E432">
        <v>3.2634599999999998</v>
      </c>
      <c r="F432">
        <v>1.31202E-2</v>
      </c>
      <c r="G432" t="s">
        <v>8</v>
      </c>
      <c r="H432" t="s">
        <v>25</v>
      </c>
    </row>
    <row r="433" spans="1:8" ht="15" customHeight="1" x14ac:dyDescent="0.25">
      <c r="A433" t="s">
        <v>585</v>
      </c>
      <c r="B433" t="s">
        <v>592</v>
      </c>
      <c r="C433">
        <v>7.6703999999999994E-2</v>
      </c>
      <c r="D433">
        <v>1.0456799999999999</v>
      </c>
      <c r="E433">
        <v>4.1790599999999998</v>
      </c>
      <c r="F433">
        <v>0</v>
      </c>
      <c r="G433" t="s">
        <v>8</v>
      </c>
      <c r="H433" t="s">
        <v>25</v>
      </c>
    </row>
    <row r="434" spans="1:8" ht="15" customHeight="1" x14ac:dyDescent="0.25">
      <c r="A434" t="s">
        <v>585</v>
      </c>
      <c r="B434" t="s">
        <v>593</v>
      </c>
      <c r="C434">
        <v>0.19214999999999999</v>
      </c>
      <c r="D434">
        <v>6.16357</v>
      </c>
      <c r="E434">
        <v>20.915700000000001</v>
      </c>
      <c r="F434">
        <v>4.73709E-4</v>
      </c>
      <c r="G434" t="s">
        <v>8</v>
      </c>
      <c r="H434" t="s">
        <v>25</v>
      </c>
    </row>
    <row r="435" spans="1:8" ht="15" customHeight="1" x14ac:dyDescent="0.25">
      <c r="A435" t="s">
        <v>585</v>
      </c>
      <c r="B435" t="s">
        <v>594</v>
      </c>
      <c r="C435">
        <v>0.54255299999999995</v>
      </c>
      <c r="D435">
        <v>193.99600000000001</v>
      </c>
      <c r="E435">
        <v>12.531499999999999</v>
      </c>
      <c r="F435">
        <v>1.79513E-2</v>
      </c>
      <c r="G435" t="s">
        <v>8</v>
      </c>
      <c r="H435" t="s">
        <v>25</v>
      </c>
    </row>
    <row r="436" spans="1:8" ht="15" customHeight="1" x14ac:dyDescent="0.25">
      <c r="A436" t="s">
        <v>585</v>
      </c>
      <c r="B436" t="s">
        <v>595</v>
      </c>
      <c r="C436">
        <v>2.5747200000000001E-2</v>
      </c>
      <c r="D436">
        <v>0.79148700000000005</v>
      </c>
      <c r="E436">
        <v>0.82230499999999995</v>
      </c>
      <c r="F436">
        <v>1.93424E-3</v>
      </c>
      <c r="G436" t="s">
        <v>8</v>
      </c>
      <c r="H436" t="s">
        <v>25</v>
      </c>
    </row>
    <row r="437" spans="1:8" ht="15" customHeight="1" x14ac:dyDescent="0.25">
      <c r="A437" t="s">
        <v>596</v>
      </c>
      <c r="B437" t="s">
        <v>597</v>
      </c>
      <c r="C437">
        <v>0.32756600000000002</v>
      </c>
      <c r="D437">
        <v>48.341500000000003</v>
      </c>
      <c r="E437">
        <v>19.882999999999999</v>
      </c>
      <c r="F437">
        <v>0.107961</v>
      </c>
      <c r="G437" t="s">
        <v>8</v>
      </c>
      <c r="H437" t="s">
        <v>25</v>
      </c>
    </row>
    <row r="438" spans="1:8" ht="15" customHeight="1" x14ac:dyDescent="0.25">
      <c r="A438" t="s">
        <v>596</v>
      </c>
      <c r="B438" s="9" t="s">
        <v>1105</v>
      </c>
      <c r="C438">
        <v>0.21951200000000001</v>
      </c>
      <c r="D438">
        <v>20.644500000000001</v>
      </c>
      <c r="E438">
        <v>12.7034</v>
      </c>
      <c r="F438">
        <v>1.9808200000000002E-2</v>
      </c>
      <c r="G438" t="s">
        <v>8</v>
      </c>
      <c r="H438" t="s">
        <v>25</v>
      </c>
    </row>
    <row r="439" spans="1:8" ht="15" customHeight="1" x14ac:dyDescent="0.25">
      <c r="A439" t="s">
        <v>598</v>
      </c>
      <c r="B439" t="s">
        <v>599</v>
      </c>
      <c r="C439">
        <v>0.108949</v>
      </c>
      <c r="D439">
        <v>16.081499999999998</v>
      </c>
      <c r="E439">
        <v>9.7413799999999995</v>
      </c>
      <c r="F439">
        <v>1.0213699999999999E-2</v>
      </c>
      <c r="G439" t="s">
        <v>8</v>
      </c>
      <c r="H439" t="s">
        <v>25</v>
      </c>
    </row>
    <row r="440" spans="1:8" ht="15" customHeight="1" x14ac:dyDescent="0.25">
      <c r="A440" t="s">
        <v>598</v>
      </c>
      <c r="B440" t="s">
        <v>600</v>
      </c>
      <c r="C440">
        <v>7.6369500000000007E-2</v>
      </c>
      <c r="D440">
        <v>5.6449199999999999</v>
      </c>
      <c r="E440">
        <v>10.1868</v>
      </c>
      <c r="F440">
        <v>0</v>
      </c>
      <c r="G440" t="s">
        <v>8</v>
      </c>
      <c r="H440" t="s">
        <v>25</v>
      </c>
    </row>
    <row r="441" spans="1:8" ht="15" customHeight="1" x14ac:dyDescent="0.25">
      <c r="A441" t="s">
        <v>598</v>
      </c>
      <c r="B441" t="s">
        <v>601</v>
      </c>
      <c r="C441">
        <v>6.9400000000000003E-2</v>
      </c>
      <c r="D441">
        <v>5.9586399999999999</v>
      </c>
      <c r="E441">
        <v>10.473800000000001</v>
      </c>
      <c r="F441">
        <v>0</v>
      </c>
      <c r="G441" t="s">
        <v>8</v>
      </c>
      <c r="H441" t="s">
        <v>25</v>
      </c>
    </row>
    <row r="442" spans="1:8" ht="15" customHeight="1" x14ac:dyDescent="0.25">
      <c r="A442" t="s">
        <v>598</v>
      </c>
      <c r="B442" t="s">
        <v>602</v>
      </c>
      <c r="C442">
        <v>6.2447000000000003E-2</v>
      </c>
      <c r="D442">
        <v>5.5727200000000003</v>
      </c>
      <c r="E442">
        <v>9.7840399999999992</v>
      </c>
      <c r="F442">
        <v>0</v>
      </c>
      <c r="G442" t="s">
        <v>8</v>
      </c>
      <c r="H442" t="s">
        <v>25</v>
      </c>
    </row>
    <row r="443" spans="1:8" ht="15" customHeight="1" x14ac:dyDescent="0.25">
      <c r="A443" t="s">
        <v>598</v>
      </c>
      <c r="B443" t="s">
        <v>603</v>
      </c>
      <c r="C443">
        <v>6.3025100000000001E-2</v>
      </c>
      <c r="D443">
        <v>5.7234400000000001</v>
      </c>
      <c r="E443">
        <v>8.1941900000000008</v>
      </c>
      <c r="F443">
        <v>3.5176500000000002E-3</v>
      </c>
      <c r="G443" t="s">
        <v>8</v>
      </c>
      <c r="H443" t="s">
        <v>25</v>
      </c>
    </row>
    <row r="444" spans="1:8" ht="15" customHeight="1" x14ac:dyDescent="0.25">
      <c r="A444" t="s">
        <v>604</v>
      </c>
      <c r="B444" t="s">
        <v>605</v>
      </c>
      <c r="C444">
        <v>0.242009</v>
      </c>
      <c r="D444">
        <v>23.1479</v>
      </c>
      <c r="E444">
        <v>19.2409</v>
      </c>
      <c r="F444">
        <v>4.9555700000000001E-2</v>
      </c>
      <c r="G444" t="s">
        <v>25</v>
      </c>
      <c r="H444" t="s">
        <v>25</v>
      </c>
    </row>
    <row r="445" spans="1:8" ht="15" customHeight="1" x14ac:dyDescent="0.25">
      <c r="A445" t="s">
        <v>604</v>
      </c>
      <c r="B445" t="s">
        <v>606</v>
      </c>
      <c r="C445">
        <v>4.0900699999999998E-2</v>
      </c>
      <c r="D445">
        <v>3.2017199999999999</v>
      </c>
      <c r="E445">
        <v>2.39011</v>
      </c>
      <c r="F445">
        <v>0</v>
      </c>
      <c r="G445" t="s">
        <v>25</v>
      </c>
      <c r="H445" t="s">
        <v>25</v>
      </c>
    </row>
    <row r="446" spans="1:8" ht="15" customHeight="1" x14ac:dyDescent="0.25">
      <c r="A446" t="s">
        <v>604</v>
      </c>
      <c r="B446" t="s">
        <v>607</v>
      </c>
      <c r="C446">
        <v>6.2759400000000007E-2</v>
      </c>
      <c r="D446">
        <v>4.8390899999999997</v>
      </c>
      <c r="E446">
        <v>8.5232200000000002</v>
      </c>
      <c r="F446">
        <v>0</v>
      </c>
      <c r="G446" t="s">
        <v>25</v>
      </c>
      <c r="H446" t="s">
        <v>25</v>
      </c>
    </row>
    <row r="447" spans="1:8" ht="15" customHeight="1" x14ac:dyDescent="0.25">
      <c r="A447" t="s">
        <v>608</v>
      </c>
      <c r="B447" t="s">
        <v>609</v>
      </c>
      <c r="C447">
        <v>0</v>
      </c>
      <c r="D447">
        <v>0</v>
      </c>
      <c r="E447">
        <v>0</v>
      </c>
      <c r="F447">
        <v>0</v>
      </c>
      <c r="G447" t="s">
        <v>8</v>
      </c>
      <c r="H447" t="s">
        <v>8</v>
      </c>
    </row>
    <row r="448" spans="1:8" ht="15" customHeight="1" x14ac:dyDescent="0.25">
      <c r="A448" t="s">
        <v>608</v>
      </c>
      <c r="B448" t="s">
        <v>609</v>
      </c>
      <c r="C448">
        <v>0</v>
      </c>
      <c r="D448">
        <v>0</v>
      </c>
      <c r="E448">
        <v>0</v>
      </c>
      <c r="F448">
        <v>0</v>
      </c>
      <c r="G448" t="s">
        <v>8</v>
      </c>
      <c r="H448" t="s">
        <v>8</v>
      </c>
    </row>
    <row r="449" spans="1:8" ht="15" customHeight="1" x14ac:dyDescent="0.25">
      <c r="A449" t="s">
        <v>608</v>
      </c>
      <c r="B449" t="s">
        <v>610</v>
      </c>
      <c r="C449">
        <v>0.25674200000000003</v>
      </c>
      <c r="D449">
        <v>141.96</v>
      </c>
      <c r="E449">
        <v>6.5240099999999996</v>
      </c>
      <c r="F449">
        <v>8.7307800000000005E-2</v>
      </c>
      <c r="G449" t="s">
        <v>8</v>
      </c>
      <c r="H449" t="s">
        <v>25</v>
      </c>
    </row>
    <row r="450" spans="1:8" ht="15" customHeight="1" x14ac:dyDescent="0.25">
      <c r="A450" t="s">
        <v>608</v>
      </c>
      <c r="B450" t="s">
        <v>611</v>
      </c>
      <c r="C450">
        <v>0.133296</v>
      </c>
      <c r="D450">
        <v>14.2598</v>
      </c>
      <c r="E450">
        <v>8.2403600000000008</v>
      </c>
      <c r="F450">
        <v>2.8326799999999999E-2</v>
      </c>
      <c r="G450" t="s">
        <v>8</v>
      </c>
      <c r="H450" t="s">
        <v>25</v>
      </c>
    </row>
    <row r="451" spans="1:8" ht="15" customHeight="1" x14ac:dyDescent="0.25">
      <c r="A451" t="s">
        <v>608</v>
      </c>
      <c r="B451" t="s">
        <v>612</v>
      </c>
      <c r="C451">
        <v>0.13098599999999999</v>
      </c>
      <c r="D451">
        <v>29.851099999999999</v>
      </c>
      <c r="E451">
        <v>2.9574699999999998</v>
      </c>
      <c r="F451">
        <v>8.30182E-2</v>
      </c>
      <c r="G451" t="s">
        <v>8</v>
      </c>
      <c r="H451" t="s">
        <v>25</v>
      </c>
    </row>
    <row r="452" spans="1:8" ht="15" customHeight="1" x14ac:dyDescent="0.25">
      <c r="A452" t="s">
        <v>608</v>
      </c>
      <c r="B452" t="s">
        <v>613</v>
      </c>
      <c r="C452">
        <v>0.24598600000000001</v>
      </c>
      <c r="D452">
        <v>18.805800000000001</v>
      </c>
      <c r="E452">
        <v>20.0898</v>
      </c>
      <c r="F452">
        <v>3.4982300000000001E-2</v>
      </c>
      <c r="G452" t="s">
        <v>8</v>
      </c>
      <c r="H452" t="s">
        <v>25</v>
      </c>
    </row>
    <row r="453" spans="1:8" ht="15" customHeight="1" x14ac:dyDescent="0.25">
      <c r="A453" t="s">
        <v>608</v>
      </c>
      <c r="B453" t="s">
        <v>614</v>
      </c>
      <c r="C453">
        <v>7.9510200000000003E-2</v>
      </c>
      <c r="D453">
        <v>1.9586600000000001</v>
      </c>
      <c r="E453">
        <v>3.3795600000000001</v>
      </c>
      <c r="F453">
        <v>1.1625000000000001E-4</v>
      </c>
      <c r="G453" t="s">
        <v>8</v>
      </c>
      <c r="H453" t="s">
        <v>25</v>
      </c>
    </row>
    <row r="454" spans="1:8" ht="15" customHeight="1" x14ac:dyDescent="0.25">
      <c r="A454" t="s">
        <v>608</v>
      </c>
      <c r="B454" t="s">
        <v>615</v>
      </c>
      <c r="C454">
        <v>0.108489</v>
      </c>
      <c r="D454">
        <v>7.7849700000000004</v>
      </c>
      <c r="E454">
        <v>5.7330199999999998</v>
      </c>
      <c r="F454">
        <v>1.6975899999999999E-2</v>
      </c>
      <c r="G454" t="s">
        <v>8</v>
      </c>
      <c r="H454" t="s">
        <v>25</v>
      </c>
    </row>
    <row r="455" spans="1:8" ht="15" customHeight="1" x14ac:dyDescent="0.25">
      <c r="A455" t="s">
        <v>608</v>
      </c>
      <c r="B455" t="s">
        <v>616</v>
      </c>
      <c r="C455">
        <v>0.110736</v>
      </c>
      <c r="D455">
        <v>10.800700000000001</v>
      </c>
      <c r="E455">
        <v>8.3868500000000008</v>
      </c>
      <c r="F455">
        <v>1.48708E-2</v>
      </c>
      <c r="G455" t="s">
        <v>8</v>
      </c>
      <c r="H455" t="s">
        <v>25</v>
      </c>
    </row>
    <row r="456" spans="1:8" ht="15" customHeight="1" x14ac:dyDescent="0.25">
      <c r="A456" t="s">
        <v>608</v>
      </c>
      <c r="B456" t="s">
        <v>617</v>
      </c>
      <c r="C456">
        <v>0.208949</v>
      </c>
      <c r="D456">
        <v>47.856299999999997</v>
      </c>
      <c r="E456">
        <v>5.7529500000000002</v>
      </c>
      <c r="F456">
        <v>0.149729</v>
      </c>
      <c r="G456" t="s">
        <v>8</v>
      </c>
      <c r="H456" t="s">
        <v>25</v>
      </c>
    </row>
    <row r="457" spans="1:8" ht="15" customHeight="1" x14ac:dyDescent="0.25">
      <c r="A457" t="s">
        <v>608</v>
      </c>
      <c r="B457" t="s">
        <v>618</v>
      </c>
      <c r="C457">
        <v>0.142037</v>
      </c>
      <c r="D457">
        <v>14.855700000000001</v>
      </c>
      <c r="E457">
        <v>10.1479</v>
      </c>
      <c r="F457">
        <v>2.7517400000000001E-2</v>
      </c>
      <c r="G457" t="s">
        <v>8</v>
      </c>
      <c r="H457" t="s">
        <v>25</v>
      </c>
    </row>
    <row r="458" spans="1:8" ht="15" customHeight="1" x14ac:dyDescent="0.25">
      <c r="A458" t="s">
        <v>608</v>
      </c>
      <c r="B458" t="s">
        <v>619</v>
      </c>
      <c r="C458">
        <v>9.9953100000000003E-2</v>
      </c>
      <c r="D458">
        <v>8.3755699999999997</v>
      </c>
      <c r="E458">
        <v>7.5786899999999999</v>
      </c>
      <c r="F458">
        <v>1.47387E-2</v>
      </c>
      <c r="G458" t="s">
        <v>8</v>
      </c>
      <c r="H458" t="s">
        <v>25</v>
      </c>
    </row>
    <row r="459" spans="1:8" ht="15" customHeight="1" x14ac:dyDescent="0.25">
      <c r="A459" t="s">
        <v>608</v>
      </c>
      <c r="B459" t="s">
        <v>620</v>
      </c>
      <c r="C459" t="s">
        <v>313</v>
      </c>
      <c r="D459" t="s">
        <v>313</v>
      </c>
      <c r="E459" t="s">
        <v>313</v>
      </c>
      <c r="F459" t="s">
        <v>313</v>
      </c>
      <c r="G459" t="s">
        <v>8</v>
      </c>
      <c r="H459" t="s">
        <v>8</v>
      </c>
    </row>
    <row r="460" spans="1:8" ht="15" customHeight="1" x14ac:dyDescent="0.25">
      <c r="A460" t="s">
        <v>608</v>
      </c>
      <c r="B460" t="s">
        <v>621</v>
      </c>
      <c r="C460">
        <v>0.75256199999999995</v>
      </c>
      <c r="D460">
        <v>134.96799999999999</v>
      </c>
      <c r="E460">
        <v>30.621700000000001</v>
      </c>
      <c r="F460">
        <v>0.24838199999999999</v>
      </c>
      <c r="G460" t="s">
        <v>8</v>
      </c>
      <c r="H460" t="s">
        <v>25</v>
      </c>
    </row>
    <row r="461" spans="1:8" ht="15" customHeight="1" x14ac:dyDescent="0.25">
      <c r="A461" t="s">
        <v>608</v>
      </c>
      <c r="B461" t="s">
        <v>622</v>
      </c>
      <c r="C461">
        <v>0.13531399999999999</v>
      </c>
      <c r="D461">
        <v>12.0083</v>
      </c>
      <c r="E461">
        <v>10.263199999999999</v>
      </c>
      <c r="F461">
        <v>2.95658E-2</v>
      </c>
      <c r="G461" t="s">
        <v>8</v>
      </c>
      <c r="H461" t="s">
        <v>25</v>
      </c>
    </row>
    <row r="462" spans="1:8" ht="15" customHeight="1" x14ac:dyDescent="0.25">
      <c r="A462" t="s">
        <v>608</v>
      </c>
      <c r="B462" t="s">
        <v>623</v>
      </c>
      <c r="C462">
        <v>9.6471699999999994E-2</v>
      </c>
      <c r="D462">
        <v>12.0525</v>
      </c>
      <c r="E462">
        <v>9.2296999999999993</v>
      </c>
      <c r="F462">
        <v>2.0786800000000001E-2</v>
      </c>
      <c r="G462" t="s">
        <v>8</v>
      </c>
      <c r="H462" t="s">
        <v>25</v>
      </c>
    </row>
    <row r="463" spans="1:8" ht="15" customHeight="1" x14ac:dyDescent="0.25">
      <c r="A463" t="s">
        <v>608</v>
      </c>
      <c r="B463" t="s">
        <v>624</v>
      </c>
      <c r="C463">
        <v>0.109919</v>
      </c>
      <c r="D463">
        <v>8.9401100000000007</v>
      </c>
      <c r="E463">
        <v>7.1363000000000003</v>
      </c>
      <c r="F463">
        <v>1.5543700000000001E-2</v>
      </c>
      <c r="G463" t="s">
        <v>8</v>
      </c>
      <c r="H463" t="s">
        <v>25</v>
      </c>
    </row>
    <row r="464" spans="1:8" ht="15" customHeight="1" x14ac:dyDescent="0.25">
      <c r="A464" t="s">
        <v>608</v>
      </c>
      <c r="B464" t="s">
        <v>625</v>
      </c>
      <c r="C464">
        <v>0</v>
      </c>
      <c r="D464">
        <v>0</v>
      </c>
      <c r="E464">
        <v>0</v>
      </c>
      <c r="F464">
        <v>0</v>
      </c>
      <c r="G464" t="s">
        <v>8</v>
      </c>
      <c r="H464" t="s">
        <v>8</v>
      </c>
    </row>
    <row r="465" spans="1:8" ht="15" customHeight="1" x14ac:dyDescent="0.25">
      <c r="A465" t="s">
        <v>626</v>
      </c>
      <c r="B465" t="s">
        <v>627</v>
      </c>
      <c r="C465">
        <v>7.6687000000000005E-2</v>
      </c>
      <c r="D465">
        <v>5.8275399999999999</v>
      </c>
      <c r="E465">
        <v>10.188499999999999</v>
      </c>
      <c r="F465">
        <v>1.4610800000000001E-5</v>
      </c>
      <c r="G465" t="s">
        <v>8</v>
      </c>
      <c r="H465" t="s">
        <v>25</v>
      </c>
    </row>
    <row r="466" spans="1:8" ht="15" customHeight="1" x14ac:dyDescent="0.25">
      <c r="A466" t="s">
        <v>626</v>
      </c>
      <c r="B466" t="s">
        <v>628</v>
      </c>
      <c r="C466">
        <v>6.3838300000000001E-2</v>
      </c>
      <c r="D466">
        <v>4.3480499999999997</v>
      </c>
      <c r="E466">
        <v>6.4372999999999996</v>
      </c>
      <c r="F466">
        <v>2.2981400000000002E-3</v>
      </c>
      <c r="G466" t="s">
        <v>8</v>
      </c>
      <c r="H466" t="s">
        <v>25</v>
      </c>
    </row>
    <row r="467" spans="1:8" ht="15" customHeight="1" x14ac:dyDescent="0.25">
      <c r="A467" t="s">
        <v>629</v>
      </c>
      <c r="B467" t="s">
        <v>630</v>
      </c>
      <c r="C467">
        <v>0.118328</v>
      </c>
      <c r="D467">
        <v>37.097499999999997</v>
      </c>
      <c r="E467">
        <v>9.2232800000000008</v>
      </c>
      <c r="F467">
        <v>1.0180499999999999E-3</v>
      </c>
      <c r="G467" t="s">
        <v>25</v>
      </c>
      <c r="H467" t="s">
        <v>25</v>
      </c>
    </row>
    <row r="468" spans="1:8" ht="15" customHeight="1" x14ac:dyDescent="0.25">
      <c r="A468" t="s">
        <v>629</v>
      </c>
      <c r="B468" t="s">
        <v>631</v>
      </c>
      <c r="C468">
        <v>9.7484899999999999E-2</v>
      </c>
      <c r="D468">
        <v>19.226400000000002</v>
      </c>
      <c r="E468">
        <v>9.6175599999999992</v>
      </c>
      <c r="F468">
        <v>4.1647700000000003E-2</v>
      </c>
      <c r="G468" t="s">
        <v>25</v>
      </c>
      <c r="H468" t="s">
        <v>25</v>
      </c>
    </row>
    <row r="469" spans="1:8" ht="15" customHeight="1" x14ac:dyDescent="0.25">
      <c r="A469" t="s">
        <v>629</v>
      </c>
      <c r="B469" t="s">
        <v>632</v>
      </c>
      <c r="C469">
        <v>6.0997299999999997E-2</v>
      </c>
      <c r="D469">
        <v>6.5477499999999997</v>
      </c>
      <c r="E469">
        <v>4.4506199999999998</v>
      </c>
      <c r="F469">
        <v>7.2909899999999998E-3</v>
      </c>
      <c r="G469" t="s">
        <v>25</v>
      </c>
      <c r="H469" t="s">
        <v>25</v>
      </c>
    </row>
    <row r="470" spans="1:8" ht="15" customHeight="1" x14ac:dyDescent="0.25">
      <c r="A470" t="s">
        <v>629</v>
      </c>
      <c r="B470" t="s">
        <v>633</v>
      </c>
      <c r="C470">
        <v>4.5473199999999998E-2</v>
      </c>
      <c r="D470">
        <v>8.1258400000000002</v>
      </c>
      <c r="E470">
        <v>1.7227399999999999</v>
      </c>
      <c r="F470">
        <v>2.19004E-2</v>
      </c>
      <c r="G470" t="s">
        <v>25</v>
      </c>
      <c r="H470" t="s">
        <v>25</v>
      </c>
    </row>
    <row r="471" spans="1:8" ht="15" customHeight="1" x14ac:dyDescent="0.25">
      <c r="A471" t="s">
        <v>634</v>
      </c>
      <c r="B471" t="s">
        <v>635</v>
      </c>
      <c r="C471">
        <v>0.18154200000000001</v>
      </c>
      <c r="D471">
        <v>30.586099999999998</v>
      </c>
      <c r="E471">
        <v>10.254200000000001</v>
      </c>
      <c r="F471">
        <v>3.8592799999999997E-2</v>
      </c>
      <c r="G471" t="s">
        <v>8</v>
      </c>
      <c r="H471" t="s">
        <v>25</v>
      </c>
    </row>
    <row r="472" spans="1:8" ht="15" customHeight="1" x14ac:dyDescent="0.25">
      <c r="A472" t="s">
        <v>634</v>
      </c>
      <c r="B472" t="s">
        <v>636</v>
      </c>
      <c r="C472">
        <v>0.26764900000000003</v>
      </c>
      <c r="D472">
        <v>54.452800000000003</v>
      </c>
      <c r="E472">
        <v>10.4514</v>
      </c>
      <c r="F472">
        <v>0.129028</v>
      </c>
      <c r="G472" t="s">
        <v>8</v>
      </c>
      <c r="H472" t="s">
        <v>25</v>
      </c>
    </row>
    <row r="473" spans="1:8" ht="15" customHeight="1" x14ac:dyDescent="0.25">
      <c r="A473" t="s">
        <v>634</v>
      </c>
      <c r="B473" t="s">
        <v>637</v>
      </c>
      <c r="C473">
        <v>0.14385700000000001</v>
      </c>
      <c r="D473">
        <v>141.97200000000001</v>
      </c>
      <c r="E473">
        <v>4.8665399999999996</v>
      </c>
      <c r="F473">
        <v>3.46191E-2</v>
      </c>
      <c r="G473" t="s">
        <v>8</v>
      </c>
      <c r="H473" t="s">
        <v>25</v>
      </c>
    </row>
    <row r="474" spans="1:8" ht="15" customHeight="1" x14ac:dyDescent="0.25">
      <c r="A474" t="s">
        <v>638</v>
      </c>
      <c r="B474" t="s">
        <v>639</v>
      </c>
      <c r="C474">
        <v>3.9877500000000003E-2</v>
      </c>
      <c r="D474">
        <v>27.3613</v>
      </c>
      <c r="E474">
        <v>2.78477</v>
      </c>
      <c r="F474">
        <v>2.9239799999999997E-4</v>
      </c>
      <c r="G474" t="s">
        <v>8</v>
      </c>
      <c r="H474" t="s">
        <v>25</v>
      </c>
    </row>
    <row r="475" spans="1:8" ht="15" customHeight="1" x14ac:dyDescent="0.25">
      <c r="A475" t="s">
        <v>638</v>
      </c>
      <c r="B475" t="s">
        <v>640</v>
      </c>
      <c r="C475">
        <v>0</v>
      </c>
      <c r="D475">
        <v>0</v>
      </c>
      <c r="E475">
        <v>0</v>
      </c>
      <c r="F475">
        <v>0</v>
      </c>
      <c r="G475" t="s">
        <v>8</v>
      </c>
      <c r="H475" t="s">
        <v>8</v>
      </c>
    </row>
    <row r="476" spans="1:8" ht="15" customHeight="1" x14ac:dyDescent="0.25">
      <c r="A476" t="s">
        <v>638</v>
      </c>
      <c r="B476" t="s">
        <v>641</v>
      </c>
      <c r="C476">
        <v>0</v>
      </c>
      <c r="D476">
        <v>0</v>
      </c>
      <c r="E476">
        <v>0</v>
      </c>
      <c r="F476">
        <v>0</v>
      </c>
      <c r="G476" t="s">
        <v>8</v>
      </c>
      <c r="H476" t="s">
        <v>8</v>
      </c>
    </row>
    <row r="477" spans="1:8" ht="15" customHeight="1" x14ac:dyDescent="0.25">
      <c r="A477" t="s">
        <v>638</v>
      </c>
      <c r="B477" t="s">
        <v>642</v>
      </c>
      <c r="C477">
        <v>0</v>
      </c>
      <c r="D477">
        <v>0</v>
      </c>
      <c r="E477">
        <v>0</v>
      </c>
      <c r="F477">
        <v>0</v>
      </c>
      <c r="G477" t="s">
        <v>8</v>
      </c>
      <c r="H477" t="s">
        <v>8</v>
      </c>
    </row>
    <row r="478" spans="1:8" ht="15" customHeight="1" x14ac:dyDescent="0.25">
      <c r="A478" t="s">
        <v>643</v>
      </c>
      <c r="B478" t="s">
        <v>644</v>
      </c>
      <c r="C478">
        <v>7.0952600000000005E-2</v>
      </c>
      <c r="D478">
        <v>5.7492200000000002</v>
      </c>
      <c r="E478">
        <v>12.399800000000001</v>
      </c>
      <c r="F478">
        <v>0</v>
      </c>
      <c r="G478" t="s">
        <v>25</v>
      </c>
      <c r="H478" t="s">
        <v>25</v>
      </c>
    </row>
    <row r="479" spans="1:8" ht="15" customHeight="1" x14ac:dyDescent="0.25">
      <c r="A479" t="s">
        <v>643</v>
      </c>
      <c r="B479" t="s">
        <v>645</v>
      </c>
      <c r="C479">
        <v>7.5411199999999998E-2</v>
      </c>
      <c r="D479">
        <v>4.6902699999999999</v>
      </c>
      <c r="E479">
        <v>11.548</v>
      </c>
      <c r="F479">
        <v>0</v>
      </c>
      <c r="G479" t="s">
        <v>25</v>
      </c>
      <c r="H479" t="s">
        <v>25</v>
      </c>
    </row>
    <row r="480" spans="1:8" ht="15" customHeight="1" x14ac:dyDescent="0.25">
      <c r="A480" t="s">
        <v>643</v>
      </c>
      <c r="B480" t="s">
        <v>646</v>
      </c>
      <c r="C480">
        <v>4.3247599999999997E-2</v>
      </c>
      <c r="D480">
        <v>5.2056300000000002</v>
      </c>
      <c r="E480">
        <v>9.3584499999999995</v>
      </c>
      <c r="F480">
        <v>0</v>
      </c>
      <c r="G480" t="s">
        <v>25</v>
      </c>
      <c r="H480" t="s">
        <v>25</v>
      </c>
    </row>
    <row r="481" spans="1:8" ht="15" customHeight="1" x14ac:dyDescent="0.25">
      <c r="A481" t="s">
        <v>643</v>
      </c>
      <c r="B481" t="s">
        <v>647</v>
      </c>
      <c r="C481">
        <v>3.2326000000000001E-2</v>
      </c>
      <c r="D481">
        <v>2.7823600000000002</v>
      </c>
      <c r="E481">
        <v>4.8691399999999998</v>
      </c>
      <c r="F481">
        <v>0</v>
      </c>
      <c r="G481" t="s">
        <v>8</v>
      </c>
      <c r="H481" t="s">
        <v>8</v>
      </c>
    </row>
    <row r="482" spans="1:8" ht="15" customHeight="1" x14ac:dyDescent="0.25">
      <c r="A482" t="s">
        <v>643</v>
      </c>
      <c r="B482" t="s">
        <v>648</v>
      </c>
      <c r="C482">
        <v>6.0590499999999999E-2</v>
      </c>
      <c r="D482">
        <v>16.4297</v>
      </c>
      <c r="E482">
        <v>6.5005699999999997</v>
      </c>
      <c r="F482">
        <v>4.2209400000000003E-3</v>
      </c>
      <c r="G482" t="s">
        <v>25</v>
      </c>
      <c r="H482" t="s">
        <v>25</v>
      </c>
    </row>
    <row r="483" spans="1:8" ht="15" customHeight="1" x14ac:dyDescent="0.25">
      <c r="A483" t="s">
        <v>643</v>
      </c>
      <c r="B483" t="s">
        <v>649</v>
      </c>
      <c r="C483" t="s">
        <v>313</v>
      </c>
      <c r="D483" t="s">
        <v>313</v>
      </c>
      <c r="E483" t="s">
        <v>313</v>
      </c>
      <c r="F483" t="s">
        <v>313</v>
      </c>
      <c r="G483" t="s">
        <v>8</v>
      </c>
      <c r="H483" t="s">
        <v>8</v>
      </c>
    </row>
    <row r="484" spans="1:8" ht="15" customHeight="1" x14ac:dyDescent="0.25">
      <c r="A484" t="s">
        <v>650</v>
      </c>
      <c r="B484" t="s">
        <v>651</v>
      </c>
      <c r="C484">
        <v>0</v>
      </c>
      <c r="D484">
        <v>0</v>
      </c>
      <c r="E484">
        <v>0</v>
      </c>
      <c r="F484">
        <v>0</v>
      </c>
      <c r="G484" t="s">
        <v>8</v>
      </c>
      <c r="H484" t="s">
        <v>8</v>
      </c>
    </row>
    <row r="485" spans="1:8" ht="15" customHeight="1" x14ac:dyDescent="0.25">
      <c r="A485" t="s">
        <v>652</v>
      </c>
      <c r="B485" t="s">
        <v>653</v>
      </c>
      <c r="C485">
        <v>0.14321500000000001</v>
      </c>
      <c r="D485">
        <v>18.817299999999999</v>
      </c>
      <c r="E485">
        <v>10.389900000000001</v>
      </c>
      <c r="F485">
        <v>3.9670999999999998E-2</v>
      </c>
      <c r="G485" t="s">
        <v>25</v>
      </c>
      <c r="H485" t="s">
        <v>25</v>
      </c>
    </row>
    <row r="486" spans="1:8" ht="15" customHeight="1" x14ac:dyDescent="0.25">
      <c r="A486" t="s">
        <v>654</v>
      </c>
      <c r="B486" t="s">
        <v>655</v>
      </c>
      <c r="C486">
        <v>0.19570299999999999</v>
      </c>
      <c r="D486">
        <v>16.493200000000002</v>
      </c>
      <c r="E486">
        <v>17.302900000000001</v>
      </c>
      <c r="F486">
        <v>2.2640199999999999E-2</v>
      </c>
      <c r="G486" t="s">
        <v>25</v>
      </c>
      <c r="H486" t="s">
        <v>25</v>
      </c>
    </row>
    <row r="487" spans="1:8" ht="15" customHeight="1" x14ac:dyDescent="0.25">
      <c r="A487" t="s">
        <v>654</v>
      </c>
      <c r="B487" t="s">
        <v>656</v>
      </c>
      <c r="C487">
        <v>0</v>
      </c>
      <c r="D487">
        <v>0</v>
      </c>
      <c r="E487">
        <v>0</v>
      </c>
      <c r="F487">
        <v>0</v>
      </c>
      <c r="G487" t="s">
        <v>25</v>
      </c>
      <c r="H487" t="s">
        <v>8</v>
      </c>
    </row>
    <row r="488" spans="1:8" ht="15" customHeight="1" x14ac:dyDescent="0.25">
      <c r="A488" t="s">
        <v>654</v>
      </c>
      <c r="B488" t="s">
        <v>657</v>
      </c>
      <c r="C488">
        <v>8.1864000000000006E-2</v>
      </c>
      <c r="D488">
        <v>12.0907</v>
      </c>
      <c r="E488">
        <v>3.60934</v>
      </c>
      <c r="F488">
        <v>1.11384E-2</v>
      </c>
      <c r="G488" t="s">
        <v>25</v>
      </c>
      <c r="H488" t="s">
        <v>25</v>
      </c>
    </row>
    <row r="489" spans="1:8" ht="15" customHeight="1" x14ac:dyDescent="0.25">
      <c r="A489" t="s">
        <v>658</v>
      </c>
      <c r="B489" t="s">
        <v>659</v>
      </c>
      <c r="C489">
        <v>0</v>
      </c>
      <c r="D489">
        <v>0</v>
      </c>
      <c r="E489">
        <v>0</v>
      </c>
      <c r="F489">
        <v>0</v>
      </c>
      <c r="G489" t="s">
        <v>8</v>
      </c>
      <c r="H489" t="s">
        <v>8</v>
      </c>
    </row>
    <row r="490" spans="1:8" ht="15" customHeight="1" x14ac:dyDescent="0.25">
      <c r="A490" t="s">
        <v>660</v>
      </c>
      <c r="B490" s="12" t="s">
        <v>1139</v>
      </c>
      <c r="C490">
        <v>0</v>
      </c>
      <c r="D490">
        <v>0</v>
      </c>
      <c r="E490">
        <v>0</v>
      </c>
      <c r="F490">
        <v>0</v>
      </c>
      <c r="G490" t="s">
        <v>8</v>
      </c>
      <c r="H490" t="s">
        <v>8</v>
      </c>
    </row>
    <row r="491" spans="1:8" ht="15" customHeight="1" x14ac:dyDescent="0.25">
      <c r="A491" t="s">
        <v>661</v>
      </c>
      <c r="B491" t="s">
        <v>662</v>
      </c>
      <c r="C491">
        <v>0</v>
      </c>
      <c r="D491">
        <v>0</v>
      </c>
      <c r="E491">
        <v>0</v>
      </c>
      <c r="F491">
        <v>0</v>
      </c>
      <c r="G491" t="s">
        <v>8</v>
      </c>
      <c r="H491" t="s">
        <v>8</v>
      </c>
    </row>
    <row r="492" spans="1:8" ht="15" customHeight="1" x14ac:dyDescent="0.25">
      <c r="A492" t="s">
        <v>663</v>
      </c>
      <c r="B492" s="12" t="s">
        <v>1140</v>
      </c>
      <c r="C492">
        <v>0</v>
      </c>
      <c r="D492">
        <v>0</v>
      </c>
      <c r="E492">
        <v>0</v>
      </c>
      <c r="F492">
        <v>0</v>
      </c>
      <c r="G492" t="s">
        <v>8</v>
      </c>
      <c r="H492" t="s">
        <v>8</v>
      </c>
    </row>
    <row r="493" spans="1:8" ht="15" customHeight="1" x14ac:dyDescent="0.25">
      <c r="A493" t="s">
        <v>664</v>
      </c>
      <c r="B493" t="s">
        <v>665</v>
      </c>
      <c r="C493">
        <v>0.104253</v>
      </c>
      <c r="D493">
        <v>45.552</v>
      </c>
      <c r="E493">
        <v>3.1740900000000001</v>
      </c>
      <c r="F493">
        <v>4.0578000000000003E-3</v>
      </c>
      <c r="G493" t="s">
        <v>25</v>
      </c>
      <c r="H493" t="s">
        <v>25</v>
      </c>
    </row>
    <row r="494" spans="1:8" ht="15" customHeight="1" x14ac:dyDescent="0.25">
      <c r="A494" t="s">
        <v>664</v>
      </c>
      <c r="B494" t="s">
        <v>666</v>
      </c>
      <c r="C494" s="25">
        <v>0.180955</v>
      </c>
      <c r="D494" s="25">
        <v>5.8318199999999996</v>
      </c>
      <c r="E494" s="25">
        <v>18.850000000000001</v>
      </c>
      <c r="F494" s="25">
        <v>1.24069E-3</v>
      </c>
      <c r="G494" t="s">
        <v>25</v>
      </c>
      <c r="H494" t="s">
        <v>25</v>
      </c>
    </row>
    <row r="495" spans="1:8" ht="15" customHeight="1" x14ac:dyDescent="0.25">
      <c r="A495" t="s">
        <v>664</v>
      </c>
      <c r="B495" t="s">
        <v>667</v>
      </c>
      <c r="C495" s="25">
        <v>0.17859900000000001</v>
      </c>
      <c r="D495" s="25">
        <v>6.2656499999999999</v>
      </c>
      <c r="E495" s="25">
        <v>19.6602</v>
      </c>
      <c r="F495" s="25">
        <v>1.7415E-3</v>
      </c>
      <c r="G495" t="s">
        <v>25</v>
      </c>
      <c r="H495" t="s">
        <v>25</v>
      </c>
    </row>
    <row r="496" spans="1:8" ht="15" customHeight="1" x14ac:dyDescent="0.25">
      <c r="A496" t="s">
        <v>664</v>
      </c>
      <c r="B496" t="s">
        <v>668</v>
      </c>
      <c r="C496">
        <v>0.12593299999999999</v>
      </c>
      <c r="D496">
        <v>7.3291700000000004</v>
      </c>
      <c r="E496">
        <v>4.3924000000000003</v>
      </c>
      <c r="F496">
        <v>1.0542699999999999E-3</v>
      </c>
      <c r="G496" t="s">
        <v>25</v>
      </c>
      <c r="H496" t="s">
        <v>25</v>
      </c>
    </row>
    <row r="497" spans="1:8" ht="15" customHeight="1" x14ac:dyDescent="0.25">
      <c r="A497" t="s">
        <v>669</v>
      </c>
      <c r="B497" t="s">
        <v>670</v>
      </c>
      <c r="C497">
        <v>0.10778699999999999</v>
      </c>
      <c r="D497">
        <v>16.3597</v>
      </c>
      <c r="E497">
        <v>8.6146200000000004</v>
      </c>
      <c r="F497">
        <v>1.26163E-2</v>
      </c>
      <c r="G497" t="s">
        <v>8</v>
      </c>
      <c r="H497" t="s">
        <v>25</v>
      </c>
    </row>
    <row r="498" spans="1:8" ht="15" customHeight="1" x14ac:dyDescent="0.25">
      <c r="A498" t="s">
        <v>671</v>
      </c>
      <c r="B498" t="s">
        <v>672</v>
      </c>
      <c r="C498">
        <v>0.18588399999999999</v>
      </c>
      <c r="D498">
        <v>33.176699999999997</v>
      </c>
      <c r="E498">
        <v>9.3222500000000004</v>
      </c>
      <c r="F498">
        <v>5.7133400000000001E-2</v>
      </c>
      <c r="G498" t="s">
        <v>25</v>
      </c>
      <c r="H498" t="s">
        <v>25</v>
      </c>
    </row>
    <row r="499" spans="1:8" ht="15" customHeight="1" x14ac:dyDescent="0.25">
      <c r="A499" t="s">
        <v>673</v>
      </c>
      <c r="B499" t="s">
        <v>21</v>
      </c>
      <c r="C499">
        <v>0</v>
      </c>
      <c r="D499">
        <v>0</v>
      </c>
      <c r="E499">
        <v>0</v>
      </c>
      <c r="F499">
        <v>0</v>
      </c>
      <c r="G499" t="s">
        <v>8</v>
      </c>
      <c r="H499" t="s">
        <v>8</v>
      </c>
    </row>
    <row r="500" spans="1:8" ht="15" customHeight="1" x14ac:dyDescent="0.25">
      <c r="A500" t="s">
        <v>674</v>
      </c>
      <c r="B500" s="12" t="s">
        <v>1141</v>
      </c>
      <c r="C500">
        <v>0</v>
      </c>
      <c r="D500">
        <v>0</v>
      </c>
      <c r="E500">
        <v>0</v>
      </c>
      <c r="F500">
        <v>0</v>
      </c>
      <c r="G500" t="s">
        <v>8</v>
      </c>
      <c r="H500" t="s">
        <v>8</v>
      </c>
    </row>
    <row r="501" spans="1:8" ht="15" customHeight="1" x14ac:dyDescent="0.25">
      <c r="A501" t="s">
        <v>675</v>
      </c>
      <c r="B501" t="s">
        <v>22</v>
      </c>
      <c r="C501">
        <v>0</v>
      </c>
      <c r="D501">
        <v>0</v>
      </c>
      <c r="E501">
        <v>0</v>
      </c>
      <c r="F501">
        <v>0</v>
      </c>
      <c r="G501" t="s">
        <v>8</v>
      </c>
      <c r="H501" t="s">
        <v>8</v>
      </c>
    </row>
    <row r="502" spans="1:8" ht="15" customHeight="1" x14ac:dyDescent="0.25">
      <c r="A502" t="s">
        <v>676</v>
      </c>
      <c r="B502" s="9" t="s">
        <v>1107</v>
      </c>
      <c r="C502">
        <v>0</v>
      </c>
      <c r="D502">
        <v>0</v>
      </c>
      <c r="E502">
        <v>0</v>
      </c>
      <c r="F502">
        <v>0</v>
      </c>
      <c r="G502" t="s">
        <v>8</v>
      </c>
      <c r="H502" t="s">
        <v>8</v>
      </c>
    </row>
    <row r="503" spans="1:8" ht="15" customHeight="1" x14ac:dyDescent="0.25">
      <c r="A503" t="s">
        <v>677</v>
      </c>
      <c r="B503" t="s">
        <v>678</v>
      </c>
      <c r="C503">
        <v>5.7016499999999998E-2</v>
      </c>
      <c r="D503">
        <v>8.3404600000000002</v>
      </c>
      <c r="E503">
        <v>8.9894999999999996</v>
      </c>
      <c r="F503">
        <v>2.44998E-3</v>
      </c>
      <c r="G503" t="s">
        <v>8</v>
      </c>
      <c r="H503" t="s">
        <v>25</v>
      </c>
    </row>
    <row r="504" spans="1:8" ht="15" customHeight="1" x14ac:dyDescent="0.25">
      <c r="A504" t="s">
        <v>677</v>
      </c>
      <c r="B504" t="s">
        <v>679</v>
      </c>
      <c r="C504">
        <v>7.0236699999999999E-2</v>
      </c>
      <c r="D504">
        <v>14.666</v>
      </c>
      <c r="E504">
        <v>7.4232300000000002</v>
      </c>
      <c r="F504">
        <v>1.7305599999999999E-3</v>
      </c>
      <c r="G504" t="s">
        <v>8</v>
      </c>
      <c r="H504" t="s">
        <v>25</v>
      </c>
    </row>
    <row r="505" spans="1:8" ht="15" customHeight="1" x14ac:dyDescent="0.25">
      <c r="A505" t="s">
        <v>677</v>
      </c>
      <c r="B505" t="s">
        <v>680</v>
      </c>
      <c r="C505">
        <v>0.15390499999999999</v>
      </c>
      <c r="D505">
        <v>30.332000000000001</v>
      </c>
      <c r="E505">
        <v>4.0485699999999998</v>
      </c>
      <c r="F505">
        <v>6.6968600000000003E-2</v>
      </c>
      <c r="G505" t="s">
        <v>8</v>
      </c>
      <c r="H505" t="s">
        <v>25</v>
      </c>
    </row>
    <row r="506" spans="1:8" ht="15" customHeight="1" x14ac:dyDescent="0.25">
      <c r="A506" t="s">
        <v>677</v>
      </c>
      <c r="B506" t="s">
        <v>681</v>
      </c>
      <c r="C506">
        <v>0.19490099999999999</v>
      </c>
      <c r="D506">
        <v>19.023299999999999</v>
      </c>
      <c r="E506">
        <v>18.704599999999999</v>
      </c>
      <c r="F506">
        <v>3.2795199999999997E-2</v>
      </c>
      <c r="G506" t="s">
        <v>8</v>
      </c>
      <c r="H506" t="s">
        <v>25</v>
      </c>
    </row>
    <row r="507" spans="1:8" ht="15" customHeight="1" x14ac:dyDescent="0.25">
      <c r="A507" t="s">
        <v>677</v>
      </c>
      <c r="B507" t="s">
        <v>682</v>
      </c>
      <c r="C507">
        <v>0.21107300000000001</v>
      </c>
      <c r="D507">
        <v>66.858800000000002</v>
      </c>
      <c r="E507">
        <v>10.9754</v>
      </c>
      <c r="F507">
        <v>5.7488299999999999E-2</v>
      </c>
      <c r="G507" t="s">
        <v>8</v>
      </c>
      <c r="H507" t="s">
        <v>25</v>
      </c>
    </row>
    <row r="508" spans="1:8" ht="15" customHeight="1" x14ac:dyDescent="0.25">
      <c r="A508" t="s">
        <v>677</v>
      </c>
      <c r="B508" t="s">
        <v>683</v>
      </c>
      <c r="C508">
        <v>0.118216</v>
      </c>
      <c r="D508">
        <v>39.933599999999998</v>
      </c>
      <c r="E508">
        <v>7.2350700000000003</v>
      </c>
      <c r="F508">
        <v>5.3102000000000002E-3</v>
      </c>
      <c r="G508" t="s">
        <v>8</v>
      </c>
      <c r="H508" t="s">
        <v>25</v>
      </c>
    </row>
  </sheetData>
  <autoFilter ref="A2:H508"/>
  <mergeCells count="1">
    <mergeCell ref="A1:E1"/>
  </mergeCells>
  <pageMargins left="0.7" right="0.7" top="0.75" bottom="0.75" header="0.3" footer="0.3"/>
  <pageSetup paperSize="9"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R476"/>
  <sheetViews>
    <sheetView workbookViewId="0">
      <pane xSplit="2" ySplit="2" topLeftCell="C3" activePane="bottomRight" state="frozen"/>
      <selection activeCell="C2" sqref="C2"/>
      <selection pane="topRight" activeCell="C2" sqref="C2"/>
      <selection pane="bottomLeft" activeCell="C2" sqref="C2"/>
      <selection pane="bottomRight" activeCell="C2" sqref="C2"/>
    </sheetView>
  </sheetViews>
  <sheetFormatPr defaultRowHeight="15" x14ac:dyDescent="0.25"/>
  <cols>
    <col min="1" max="1" width="39.85546875" bestFit="1" customWidth="1"/>
    <col min="2" max="2" width="23" customWidth="1"/>
    <col min="3" max="3" width="15.7109375" customWidth="1"/>
    <col min="4" max="4" width="17.28515625" customWidth="1"/>
    <col min="5" max="5" width="20.28515625" customWidth="1"/>
    <col min="6" max="6" width="15.85546875" customWidth="1"/>
    <col min="7" max="7" width="10.7109375" customWidth="1"/>
    <col min="8" max="8" width="13.140625" style="30" customWidth="1"/>
    <col min="11" max="13" width="29.140625" style="32" customWidth="1"/>
    <col min="14" max="14" width="24.140625" style="32" customWidth="1"/>
  </cols>
  <sheetData>
    <row r="1" spans="1:18" x14ac:dyDescent="0.25">
      <c r="A1" s="375" t="s">
        <v>1182</v>
      </c>
      <c r="B1" s="376"/>
      <c r="C1" s="376"/>
      <c r="D1" s="376"/>
      <c r="E1" s="377"/>
      <c r="K1" s="31" t="s">
        <v>1173</v>
      </c>
      <c r="R1" t="s">
        <v>1174</v>
      </c>
    </row>
    <row r="2" spans="1:18" ht="60" x14ac:dyDescent="0.25">
      <c r="A2" s="33" t="s">
        <v>684</v>
      </c>
      <c r="B2" s="33" t="s">
        <v>1</v>
      </c>
      <c r="C2" s="33" t="s">
        <v>2</v>
      </c>
      <c r="D2" s="33" t="s">
        <v>3</v>
      </c>
      <c r="E2" s="33" t="s">
        <v>4</v>
      </c>
      <c r="F2" s="33" t="s">
        <v>5</v>
      </c>
      <c r="G2" s="33" t="s">
        <v>6</v>
      </c>
      <c r="H2" s="34" t="s">
        <v>7</v>
      </c>
      <c r="J2" s="35"/>
      <c r="K2" s="36" t="s">
        <v>1175</v>
      </c>
      <c r="L2" s="36" t="s">
        <v>1176</v>
      </c>
      <c r="M2" s="36" t="s">
        <v>1177</v>
      </c>
      <c r="N2" s="32" t="s">
        <v>1178</v>
      </c>
      <c r="P2" s="37" t="s">
        <v>1179</v>
      </c>
      <c r="R2">
        <v>1</v>
      </c>
    </row>
    <row r="3" spans="1:18" x14ac:dyDescent="0.25">
      <c r="A3" s="2" t="s">
        <v>23</v>
      </c>
      <c r="B3" s="2" t="s">
        <v>24</v>
      </c>
      <c r="C3">
        <f>IFERROR(VLOOKUP($B3,Miljövärden!$B$3:$H$552,MATCH(C$2,Miljövärden!$B$2:$H$2,0),FALSE),"Saknas")</f>
        <v>7.2214500000000001E-2</v>
      </c>
      <c r="D3">
        <f>IFERROR(VLOOKUP($B3,Miljövärden!$B$3:$H$552,MATCH(D$2,Miljövärden!$B$2:$H$2,0),FALSE),"Saknas")</f>
        <v>5.6295099999999998</v>
      </c>
      <c r="E3">
        <f>IFERROR(VLOOKUP($B3,Miljövärden!$B$3:$H$552,MATCH(E$2,Miljövärden!$B$2:$H$2,0),FALSE),"Saknas")</f>
        <v>9.8500599999999991</v>
      </c>
      <c r="F3">
        <f>IFERROR(VLOOKUP($B3,Miljövärden!$B$3:$H$552,MATCH(F$2,Miljövärden!$B$2:$H$2,0),FALSE),"Saknas")</f>
        <v>0</v>
      </c>
      <c r="G3" t="str">
        <f>IFERROR(VLOOKUP($B3,Miljövärden!$B$3:$H$552,MATCH(G$2,Miljövärden!$B$2:$H$2,0),FALSE),"Nej, saknas")</f>
        <v>Nej</v>
      </c>
      <c r="H3" s="30" t="str">
        <f>IFERROR(VLOOKUP($B3,Miljövärden!$B$3:$H$552,MATCH(H$2,Miljövärden!$B$2:$H$2,0),FALSE),"Nej, saknas")</f>
        <v>Ja</v>
      </c>
      <c r="P3" s="37" t="str">
        <f t="shared" ref="P3:P66" si="0">IF(K3="x","nej",
IF(L3="x","ja",
IF(H3="ja","ja","nej")))</f>
        <v>ja</v>
      </c>
      <c r="R3">
        <f>IF(ISERROR(P3),R2,IF(P3="ja",R2+1,R2))</f>
        <v>2</v>
      </c>
    </row>
    <row r="4" spans="1:18" x14ac:dyDescent="0.25">
      <c r="A4" s="2" t="s">
        <v>23</v>
      </c>
      <c r="B4" s="2" t="s">
        <v>26</v>
      </c>
      <c r="C4">
        <f>IFERROR(VLOOKUP($B4,Miljövärden!$B$3:$H$552,MATCH(C$2,Miljövärden!$B$2:$H$2,0),FALSE),"Saknas")</f>
        <v>0.119106</v>
      </c>
      <c r="D4">
        <f>IFERROR(VLOOKUP($B4,Miljövärden!$B$3:$H$552,MATCH(D$2,Miljövärden!$B$2:$H$2,0),FALSE),"Saknas")</f>
        <v>14.4811</v>
      </c>
      <c r="E4">
        <f>IFERROR(VLOOKUP($B4,Miljövärden!$B$3:$H$552,MATCH(E$2,Miljövärden!$B$2:$H$2,0),FALSE),"Saknas")</f>
        <v>11.960900000000001</v>
      </c>
      <c r="F4">
        <f>IFERROR(VLOOKUP($B4,Miljövärden!$B$3:$H$552,MATCH(F$2,Miljövärden!$B$2:$H$2,0),FALSE),"Saknas")</f>
        <v>2.34375E-2</v>
      </c>
      <c r="G4" t="str">
        <f>IFERROR(VLOOKUP($B4,Miljövärden!$B$3:$H$552,MATCH(G$2,Miljövärden!$B$2:$H$2,0),FALSE),"Nej, saknas")</f>
        <v>Nej</v>
      </c>
      <c r="H4" s="30" t="str">
        <f>IFERROR(VLOOKUP($B4,Miljövärden!$B$3:$H$552,MATCH(H$2,Miljövärden!$B$2:$H$2,0),FALSE),"Nej, saknas")</f>
        <v>Ja</v>
      </c>
      <c r="P4" s="37" t="str">
        <f t="shared" si="0"/>
        <v>ja</v>
      </c>
      <c r="R4">
        <f>IF(ISERROR(P4),R3,IF(P4="ja",R3+1,R3))</f>
        <v>3</v>
      </c>
    </row>
    <row r="5" spans="1:18" x14ac:dyDescent="0.25">
      <c r="A5" s="2" t="s">
        <v>23</v>
      </c>
      <c r="B5" s="2" t="s">
        <v>27</v>
      </c>
      <c r="C5">
        <f>IFERROR(VLOOKUP($B5,Miljövärden!$B$3:$H$552,MATCH(C$2,Miljövärden!$B$2:$H$2,0),FALSE),"Saknas")</f>
        <v>4.3939400000000003E-2</v>
      </c>
      <c r="D5">
        <f>IFERROR(VLOOKUP($B5,Miljövärden!$B$3:$H$552,MATCH(D$2,Miljövärden!$B$2:$H$2,0),FALSE),"Saknas")</f>
        <v>5.4546400000000004</v>
      </c>
      <c r="E5">
        <f>IFERROR(VLOOKUP($B5,Miljövärden!$B$3:$H$552,MATCH(E$2,Miljövärden!$B$2:$H$2,0),FALSE),"Saknas")</f>
        <v>9.5454500000000007</v>
      </c>
      <c r="F5">
        <f>IFERROR(VLOOKUP($B5,Miljövärden!$B$3:$H$552,MATCH(F$2,Miljövärden!$B$2:$H$2,0),FALSE),"Saknas")</f>
        <v>0</v>
      </c>
      <c r="G5" t="str">
        <f>IFERROR(VLOOKUP($B5,Miljövärden!$B$3:$H$552,MATCH(G$2,Miljövärden!$B$2:$H$2,0),FALSE),"Nej, saknas")</f>
        <v>Nej</v>
      </c>
      <c r="H5" s="30" t="str">
        <f>IFERROR(VLOOKUP($B5,Miljövärden!$B$3:$H$552,MATCH(H$2,Miljövärden!$B$2:$H$2,0),FALSE),"Nej, saknas")</f>
        <v>Ja</v>
      </c>
      <c r="P5" s="37" t="str">
        <f t="shared" si="0"/>
        <v>ja</v>
      </c>
      <c r="R5">
        <f t="shared" ref="R5:R68" si="1">IF(ISERROR(P5),R4,IF(P5="ja",R4+1,R4))</f>
        <v>4</v>
      </c>
    </row>
    <row r="6" spans="1:18" x14ac:dyDescent="0.25">
      <c r="A6" s="2" t="s">
        <v>23</v>
      </c>
      <c r="B6" s="2" t="s">
        <v>28</v>
      </c>
      <c r="C6">
        <f>IFERROR(VLOOKUP($B6,Miljövärden!$B$3:$H$552,MATCH(C$2,Miljövärden!$B$2:$H$2,0),FALSE),"Saknas")</f>
        <v>6.1228100000000001E-2</v>
      </c>
      <c r="D6">
        <f>IFERROR(VLOOKUP($B6,Miljövärden!$B$3:$H$552,MATCH(D$2,Miljövärden!$B$2:$H$2,0),FALSE),"Saknas")</f>
        <v>5.8250900000000003</v>
      </c>
      <c r="E6">
        <f>IFERROR(VLOOKUP($B6,Miljövärden!$B$3:$H$552,MATCH(E$2,Miljövärden!$B$2:$H$2,0),FALSE),"Saknas")</f>
        <v>10.193</v>
      </c>
      <c r="F6">
        <f>IFERROR(VLOOKUP($B6,Miljövärden!$B$3:$H$552,MATCH(F$2,Miljövärden!$B$2:$H$2,0),FALSE),"Saknas")</f>
        <v>0</v>
      </c>
      <c r="G6" t="str">
        <f>IFERROR(VLOOKUP($B6,Miljövärden!$B$3:$H$552,MATCH(G$2,Miljövärden!$B$2:$H$2,0),FALSE),"Nej, saknas")</f>
        <v>Nej</v>
      </c>
      <c r="H6" s="30" t="str">
        <f>IFERROR(VLOOKUP($B6,Miljövärden!$B$3:$H$552,MATCH(H$2,Miljövärden!$B$2:$H$2,0),FALSE),"Nej, saknas")</f>
        <v>Ja</v>
      </c>
      <c r="P6" s="37" t="str">
        <f t="shared" si="0"/>
        <v>ja</v>
      </c>
      <c r="R6">
        <f t="shared" si="1"/>
        <v>5</v>
      </c>
    </row>
    <row r="7" spans="1:18" x14ac:dyDescent="0.25">
      <c r="A7" s="2" t="s">
        <v>23</v>
      </c>
      <c r="B7" s="2" t="s">
        <v>29</v>
      </c>
      <c r="C7">
        <f>IFERROR(VLOOKUP($B7,Miljövärden!$B$3:$H$552,MATCH(C$2,Miljövärden!$B$2:$H$2,0),FALSE),"Saknas")</f>
        <v>5.9740300000000003E-2</v>
      </c>
      <c r="D7">
        <f>IFERROR(VLOOKUP($B7,Miljövärden!$B$3:$H$552,MATCH(D$2,Miljövärden!$B$2:$H$2,0),FALSE),"Saknas")</f>
        <v>6.2341600000000001</v>
      </c>
      <c r="E7">
        <f>IFERROR(VLOOKUP($B7,Miljövärden!$B$3:$H$552,MATCH(E$2,Miljövärden!$B$2:$H$2,0),FALSE),"Saknas")</f>
        <v>10.9091</v>
      </c>
      <c r="F7">
        <f>IFERROR(VLOOKUP($B7,Miljövärden!$B$3:$H$552,MATCH(F$2,Miljövärden!$B$2:$H$2,0),FALSE),"Saknas")</f>
        <v>0</v>
      </c>
      <c r="G7" t="str">
        <f>IFERROR(VLOOKUP($B7,Miljövärden!$B$3:$H$552,MATCH(G$2,Miljövärden!$B$2:$H$2,0),FALSE),"Nej, saknas")</f>
        <v>Nej</v>
      </c>
      <c r="H7" s="30" t="str">
        <f>IFERROR(VLOOKUP($B7,Miljövärden!$B$3:$H$552,MATCH(H$2,Miljövärden!$B$2:$H$2,0),FALSE),"Nej, saknas")</f>
        <v>Ja</v>
      </c>
      <c r="P7" s="37" t="str">
        <f t="shared" si="0"/>
        <v>ja</v>
      </c>
      <c r="R7">
        <f t="shared" si="1"/>
        <v>6</v>
      </c>
    </row>
    <row r="8" spans="1:18" x14ac:dyDescent="0.25">
      <c r="A8" s="2" t="s">
        <v>23</v>
      </c>
      <c r="B8" s="2" t="s">
        <v>30</v>
      </c>
      <c r="C8">
        <f>IFERROR(VLOOKUP($B8,Miljövärden!$B$3:$H$552,MATCH(C$2,Miljövärden!$B$2:$H$2,0),FALSE),"Saknas")</f>
        <v>0.32928600000000002</v>
      </c>
      <c r="D8">
        <f>IFERROR(VLOOKUP($B8,Miljövärden!$B$3:$H$552,MATCH(D$2,Miljövärden!$B$2:$H$2,0),FALSE),"Saknas")</f>
        <v>49.048299999999998</v>
      </c>
      <c r="E8">
        <f>IFERROR(VLOOKUP($B8,Miljövärden!$B$3:$H$552,MATCH(E$2,Miljövärden!$B$2:$H$2,0),FALSE),"Saknas")</f>
        <v>19</v>
      </c>
      <c r="F8">
        <f>IFERROR(VLOOKUP($B8,Miljövärden!$B$3:$H$552,MATCH(F$2,Miljövärden!$B$2:$H$2,0),FALSE),"Saknas")</f>
        <v>0.12963</v>
      </c>
      <c r="G8" t="str">
        <f>IFERROR(VLOOKUP($B8,Miljövärden!$B$3:$H$552,MATCH(G$2,Miljövärden!$B$2:$H$2,0),FALSE),"Nej, saknas")</f>
        <v>Nej</v>
      </c>
      <c r="H8" s="30" t="str">
        <f>IFERROR(VLOOKUP($B8,Miljövärden!$B$3:$H$552,MATCH(H$2,Miljövärden!$B$2:$H$2,0),FALSE),"Nej, saknas")</f>
        <v>Ja</v>
      </c>
      <c r="P8" s="37" t="str">
        <f t="shared" si="0"/>
        <v>ja</v>
      </c>
      <c r="R8">
        <f t="shared" si="1"/>
        <v>7</v>
      </c>
    </row>
    <row r="9" spans="1:18" x14ac:dyDescent="0.25">
      <c r="A9" s="2" t="s">
        <v>23</v>
      </c>
      <c r="B9" s="2" t="s">
        <v>31</v>
      </c>
      <c r="C9">
        <f>IFERROR(VLOOKUP($B9,Miljövärden!$B$3:$H$552,MATCH(C$2,Miljövärden!$B$2:$H$2,0),FALSE),"Saknas")</f>
        <v>0.22529399999999999</v>
      </c>
      <c r="D9">
        <f>IFERROR(VLOOKUP($B9,Miljövärden!$B$3:$H$552,MATCH(D$2,Miljövärden!$B$2:$H$2,0),FALSE),"Saknas")</f>
        <v>20.941700000000001</v>
      </c>
      <c r="E9">
        <f>IFERROR(VLOOKUP($B9,Miljövärden!$B$3:$H$552,MATCH(E$2,Miljövärden!$B$2:$H$2,0),FALSE),"Saknas")</f>
        <v>19.411799999999999</v>
      </c>
      <c r="F9">
        <f>IFERROR(VLOOKUP($B9,Miljövärden!$B$3:$H$552,MATCH(F$2,Miljövärden!$B$2:$H$2,0),FALSE),"Saknas")</f>
        <v>4.2918499999999998E-2</v>
      </c>
      <c r="G9" t="str">
        <f>IFERROR(VLOOKUP($B9,Miljövärden!$B$3:$H$552,MATCH(G$2,Miljövärden!$B$2:$H$2,0),FALSE),"Nej, saknas")</f>
        <v>Nej</v>
      </c>
      <c r="H9" s="30" t="str">
        <f>IFERROR(VLOOKUP($B9,Miljövärden!$B$3:$H$552,MATCH(H$2,Miljövärden!$B$2:$H$2,0),FALSE),"Nej, saknas")</f>
        <v>Ja</v>
      </c>
      <c r="P9" s="37" t="str">
        <f t="shared" si="0"/>
        <v>ja</v>
      </c>
      <c r="R9">
        <f t="shared" si="1"/>
        <v>8</v>
      </c>
    </row>
    <row r="10" spans="1:18" x14ac:dyDescent="0.25">
      <c r="A10" s="2" t="s">
        <v>23</v>
      </c>
      <c r="B10" s="2" t="s">
        <v>32</v>
      </c>
      <c r="C10">
        <f>IFERROR(VLOOKUP($B10,Miljövärden!$B$3:$H$552,MATCH(C$2,Miljövärden!$B$2:$H$2,0),FALSE),"Saknas")</f>
        <v>0.14075499999999999</v>
      </c>
      <c r="D10">
        <f>IFERROR(VLOOKUP($B10,Miljövärden!$B$3:$H$552,MATCH(D$2,Miljövärden!$B$2:$H$2,0),FALSE),"Saknas")</f>
        <v>20.529399999999999</v>
      </c>
      <c r="E10">
        <f>IFERROR(VLOOKUP($B10,Miljövärden!$B$3:$H$552,MATCH(E$2,Miljövärden!$B$2:$H$2,0),FALSE),"Saknas")</f>
        <v>10.6226</v>
      </c>
      <c r="F10">
        <f>IFERROR(VLOOKUP($B10,Miljövärden!$B$3:$H$552,MATCH(F$2,Miljövärden!$B$2:$H$2,0),FALSE),"Saknas")</f>
        <v>3.94737E-2</v>
      </c>
      <c r="G10" t="str">
        <f>IFERROR(VLOOKUP($B10,Miljövärden!$B$3:$H$552,MATCH(G$2,Miljövärden!$B$2:$H$2,0),FALSE),"Nej, saknas")</f>
        <v>Nej</v>
      </c>
      <c r="H10" s="30" t="str">
        <f>IFERROR(VLOOKUP($B10,Miljövärden!$B$3:$H$552,MATCH(H$2,Miljövärden!$B$2:$H$2,0),FALSE),"Nej, saknas")</f>
        <v>Ja</v>
      </c>
      <c r="P10" s="37" t="str">
        <f t="shared" si="0"/>
        <v>ja</v>
      </c>
      <c r="R10">
        <f t="shared" si="1"/>
        <v>9</v>
      </c>
    </row>
    <row r="11" spans="1:18" x14ac:dyDescent="0.25">
      <c r="A11" s="2" t="s">
        <v>33</v>
      </c>
      <c r="B11" s="2" t="s">
        <v>34</v>
      </c>
      <c r="C11">
        <f>IFERROR(VLOOKUP($B11,Miljövärden!$B$3:$H$552,MATCH(C$2,Miljövärden!$B$2:$H$2,0),FALSE),"Saknas")</f>
        <v>0.183892</v>
      </c>
      <c r="D11">
        <f>IFERROR(VLOOKUP($B11,Miljövärden!$B$3:$H$552,MATCH(D$2,Miljövärden!$B$2:$H$2,0),FALSE),"Saknas")</f>
        <v>9.4054099999999998</v>
      </c>
      <c r="E11">
        <f>IFERROR(VLOOKUP($B11,Miljövärden!$B$3:$H$552,MATCH(E$2,Miljövärden!$B$2:$H$2,0),FALSE),"Saknas")</f>
        <v>18.064900000000002</v>
      </c>
      <c r="F11">
        <f>IFERROR(VLOOKUP($B11,Miljövärden!$B$3:$H$552,MATCH(F$2,Miljövärden!$B$2:$H$2,0),FALSE),"Saknas")</f>
        <v>1.24224E-2</v>
      </c>
      <c r="G11" t="str">
        <f>IFERROR(VLOOKUP($B11,Miljövärden!$B$3:$H$552,MATCH(G$2,Miljövärden!$B$2:$H$2,0),FALSE),"Nej, saknas")</f>
        <v>Ja</v>
      </c>
      <c r="H11" s="30" t="str">
        <f>IFERROR(VLOOKUP($B11,Miljövärden!$B$3:$H$552,MATCH(H$2,Miljövärden!$B$2:$H$2,0),FALSE),"Nej, saknas")</f>
        <v>Ja</v>
      </c>
      <c r="P11" s="37" t="str">
        <f t="shared" si="0"/>
        <v>ja</v>
      </c>
      <c r="R11">
        <f t="shared" si="1"/>
        <v>10</v>
      </c>
    </row>
    <row r="12" spans="1:18" x14ac:dyDescent="0.25">
      <c r="A12" s="2" t="s">
        <v>33</v>
      </c>
      <c r="B12" s="2" t="s">
        <v>35</v>
      </c>
      <c r="C12">
        <f>IFERROR(VLOOKUP($B12,Miljövärden!$B$3:$H$552,MATCH(C$2,Miljövärden!$B$2:$H$2,0),FALSE),"Saknas")</f>
        <v>0.18725600000000001</v>
      </c>
      <c r="D12">
        <f>IFERROR(VLOOKUP($B12,Miljövärden!$B$3:$H$552,MATCH(D$2,Miljövärden!$B$2:$H$2,0),FALSE),"Saknas")</f>
        <v>8.3391999999999999</v>
      </c>
      <c r="E12">
        <f>IFERROR(VLOOKUP($B12,Miljövärden!$B$3:$H$552,MATCH(E$2,Miljövärden!$B$2:$H$2,0),FALSE),"Saknas")</f>
        <v>19.844000000000001</v>
      </c>
      <c r="F12">
        <f>IFERROR(VLOOKUP($B12,Miljövärden!$B$3:$H$552,MATCH(F$2,Miljövärden!$B$2:$H$2,0),FALSE),"Saknas")</f>
        <v>7.1258900000000002E-3</v>
      </c>
      <c r="G12" t="str">
        <f>IFERROR(VLOOKUP($B12,Miljövärden!$B$3:$H$552,MATCH(G$2,Miljövärden!$B$2:$H$2,0),FALSE),"Nej, saknas")</f>
        <v>Ja</v>
      </c>
      <c r="H12" s="30" t="str">
        <f>IFERROR(VLOOKUP($B12,Miljövärden!$B$3:$H$552,MATCH(H$2,Miljövärden!$B$2:$H$2,0),FALSE),"Nej, saknas")</f>
        <v>Ja</v>
      </c>
      <c r="P12" s="37" t="str">
        <f t="shared" si="0"/>
        <v>ja</v>
      </c>
      <c r="R12">
        <f t="shared" si="1"/>
        <v>11</v>
      </c>
    </row>
    <row r="13" spans="1:18" x14ac:dyDescent="0.25">
      <c r="A13" s="2" t="s">
        <v>33</v>
      </c>
      <c r="B13" s="2" t="s">
        <v>36</v>
      </c>
      <c r="C13">
        <f>IFERROR(VLOOKUP($B13,Miljövärden!$B$3:$H$552,MATCH(C$2,Miljövärden!$B$2:$H$2,0),FALSE),"Saknas")</f>
        <v>0.10639899999999999</v>
      </c>
      <c r="D13">
        <f>IFERROR(VLOOKUP($B13,Miljövärden!$B$3:$H$552,MATCH(D$2,Miljövärden!$B$2:$H$2,0),FALSE),"Saknas")</f>
        <v>16.583500000000001</v>
      </c>
      <c r="E13">
        <f>IFERROR(VLOOKUP($B13,Miljövärden!$B$3:$H$552,MATCH(E$2,Miljövärden!$B$2:$H$2,0),FALSE),"Saknas")</f>
        <v>6.8681000000000001</v>
      </c>
      <c r="F13">
        <f>IFERROR(VLOOKUP($B13,Miljövärden!$B$3:$H$552,MATCH(F$2,Miljövärden!$B$2:$H$2,0),FALSE),"Saknas")</f>
        <v>2.40742E-3</v>
      </c>
      <c r="G13" t="str">
        <f>IFERROR(VLOOKUP($B13,Miljövärden!$B$3:$H$552,MATCH(G$2,Miljövärden!$B$2:$H$2,0),FALSE),"Nej, saknas")</f>
        <v>Ja</v>
      </c>
      <c r="H13" s="30" t="str">
        <f>IFERROR(VLOOKUP($B13,Miljövärden!$B$3:$H$552,MATCH(H$2,Miljövärden!$B$2:$H$2,0),FALSE),"Nej, saknas")</f>
        <v>Ja</v>
      </c>
      <c r="P13" s="37" t="str">
        <f t="shared" si="0"/>
        <v>ja</v>
      </c>
      <c r="R13">
        <f t="shared" si="1"/>
        <v>12</v>
      </c>
    </row>
    <row r="14" spans="1:18" x14ac:dyDescent="0.25">
      <c r="A14" s="2" t="s">
        <v>33</v>
      </c>
      <c r="B14" s="2" t="s">
        <v>37</v>
      </c>
      <c r="C14">
        <f>IFERROR(VLOOKUP($B14,Miljövärden!$B$3:$H$552,MATCH(C$2,Miljövärden!$B$2:$H$2,0),FALSE),"Saknas")</f>
        <v>0.22578899999999999</v>
      </c>
      <c r="D14">
        <f>IFERROR(VLOOKUP($B14,Miljövärden!$B$3:$H$552,MATCH(D$2,Miljövärden!$B$2:$H$2,0),FALSE),"Saknas")</f>
        <v>16.3279</v>
      </c>
      <c r="E14">
        <f>IFERROR(VLOOKUP($B14,Miljövärden!$B$3:$H$552,MATCH(E$2,Miljövärden!$B$2:$H$2,0),FALSE),"Saknas")</f>
        <v>20.035599999999999</v>
      </c>
      <c r="F14">
        <f>IFERROR(VLOOKUP($B14,Miljövärden!$B$3:$H$552,MATCH(F$2,Miljövärden!$B$2:$H$2,0),FALSE),"Saknas")</f>
        <v>2.8221900000000001E-2</v>
      </c>
      <c r="G14" t="str">
        <f>IFERROR(VLOOKUP($B14,Miljövärden!$B$3:$H$552,MATCH(G$2,Miljövärden!$B$2:$H$2,0),FALSE),"Nej, saknas")</f>
        <v>Ja</v>
      </c>
      <c r="H14" s="30" t="str">
        <f>IFERROR(VLOOKUP($B14,Miljövärden!$B$3:$H$552,MATCH(H$2,Miljövärden!$B$2:$H$2,0),FALSE),"Nej, saknas")</f>
        <v>Ja</v>
      </c>
      <c r="P14" s="37" t="str">
        <f t="shared" si="0"/>
        <v>ja</v>
      </c>
      <c r="R14">
        <f t="shared" si="1"/>
        <v>13</v>
      </c>
    </row>
    <row r="15" spans="1:18" x14ac:dyDescent="0.25">
      <c r="A15" s="2" t="s">
        <v>33</v>
      </c>
      <c r="B15" s="2" t="s">
        <v>38</v>
      </c>
      <c r="C15">
        <f>IFERROR(VLOOKUP($B15,Miljövärden!$B$3:$H$552,MATCH(C$2,Miljövärden!$B$2:$H$2,0),FALSE),"Saknas")</f>
        <v>0.34150999999999998</v>
      </c>
      <c r="D15">
        <f>IFERROR(VLOOKUP($B15,Miljövärden!$B$3:$H$552,MATCH(D$2,Miljövärden!$B$2:$H$2,0),FALSE),"Saknas")</f>
        <v>40.279699999999998</v>
      </c>
      <c r="E15">
        <f>IFERROR(VLOOKUP($B15,Miljövärden!$B$3:$H$552,MATCH(E$2,Miljövärden!$B$2:$H$2,0),FALSE),"Saknas")</f>
        <v>16.7105</v>
      </c>
      <c r="F15">
        <f>IFERROR(VLOOKUP($B15,Miljövärden!$B$3:$H$552,MATCH(F$2,Miljövärden!$B$2:$H$2,0),FALSE),"Saknas")</f>
        <v>0.11385000000000001</v>
      </c>
      <c r="G15" t="str">
        <f>IFERROR(VLOOKUP($B15,Miljövärden!$B$3:$H$552,MATCH(G$2,Miljövärden!$B$2:$H$2,0),FALSE),"Nej, saknas")</f>
        <v>Ja</v>
      </c>
      <c r="H15" s="30" t="str">
        <f>IFERROR(VLOOKUP($B15,Miljövärden!$B$3:$H$552,MATCH(H$2,Miljövärden!$B$2:$H$2,0),FALSE),"Nej, saknas")</f>
        <v>Ja</v>
      </c>
      <c r="P15" s="37" t="str">
        <f t="shared" si="0"/>
        <v>ja</v>
      </c>
      <c r="R15">
        <f t="shared" si="1"/>
        <v>14</v>
      </c>
    </row>
    <row r="16" spans="1:18" x14ac:dyDescent="0.25">
      <c r="A16" s="2" t="s">
        <v>39</v>
      </c>
      <c r="B16" s="2" t="s">
        <v>40</v>
      </c>
      <c r="C16">
        <f>IFERROR(VLOOKUP($B16,Miljövärden!$B$3:$H$552,MATCH(C$2,Miljövärden!$B$2:$H$2,0),FALSE),"Saknas")</f>
        <v>6.17107E-2</v>
      </c>
      <c r="D16">
        <f>IFERROR(VLOOKUP($B16,Miljövärden!$B$3:$H$552,MATCH(D$2,Miljövärden!$B$2:$H$2,0),FALSE),"Saknas")</f>
        <v>4.8209600000000004</v>
      </c>
      <c r="E16">
        <f>IFERROR(VLOOKUP($B16,Miljövärden!$B$3:$H$552,MATCH(E$2,Miljövärden!$B$2:$H$2,0),FALSE),"Saknas")</f>
        <v>6.3519399999999999</v>
      </c>
      <c r="F16">
        <f>IFERROR(VLOOKUP($B16,Miljövärden!$B$3:$H$552,MATCH(F$2,Miljövärden!$B$2:$H$2,0),FALSE),"Saknas")</f>
        <v>4.4049700000000002E-3</v>
      </c>
      <c r="G16" t="str">
        <f>IFERROR(VLOOKUP($B16,Miljövärden!$B$3:$H$552,MATCH(G$2,Miljövärden!$B$2:$H$2,0),FALSE),"Nej, saknas")</f>
        <v>Ja</v>
      </c>
      <c r="H16" s="30" t="str">
        <f>IFERROR(VLOOKUP($B16,Miljövärden!$B$3:$H$552,MATCH(H$2,Miljövärden!$B$2:$H$2,0),FALSE),"Nej, saknas")</f>
        <v>Ja</v>
      </c>
      <c r="P16" s="37" t="str">
        <f t="shared" si="0"/>
        <v>ja</v>
      </c>
      <c r="R16">
        <f t="shared" si="1"/>
        <v>15</v>
      </c>
    </row>
    <row r="17" spans="1:18" x14ac:dyDescent="0.25">
      <c r="A17" s="2" t="s">
        <v>41</v>
      </c>
      <c r="B17" s="2" t="s">
        <v>42</v>
      </c>
      <c r="C17">
        <f>IFERROR(VLOOKUP($B17,Miljövärden!$B$3:$H$552,MATCH(C$2,Miljövärden!$B$2:$H$2,0),FALSE),"Saknas")</f>
        <v>0.10900600000000001</v>
      </c>
      <c r="D17">
        <f>IFERROR(VLOOKUP($B17,Miljövärden!$B$3:$H$552,MATCH(D$2,Miljövärden!$B$2:$H$2,0),FALSE),"Saknas")</f>
        <v>11.5106</v>
      </c>
      <c r="E17">
        <f>IFERROR(VLOOKUP($B17,Miljövärden!$B$3:$H$552,MATCH(E$2,Miljövärden!$B$2:$H$2,0),FALSE),"Saknas")</f>
        <v>8.5434400000000004</v>
      </c>
      <c r="F17">
        <f>IFERROR(VLOOKUP($B17,Miljövärden!$B$3:$H$552,MATCH(F$2,Miljövärden!$B$2:$H$2,0),FALSE),"Saknas")</f>
        <v>1.58371E-2</v>
      </c>
      <c r="G17" t="str">
        <f>IFERROR(VLOOKUP($B17,Miljövärden!$B$3:$H$552,MATCH(G$2,Miljövärden!$B$2:$H$2,0),FALSE),"Nej, saknas")</f>
        <v>Nej</v>
      </c>
      <c r="H17" s="30" t="str">
        <f>IFERROR(VLOOKUP($B17,Miljövärden!$B$3:$H$552,MATCH(H$2,Miljövärden!$B$2:$H$2,0),FALSE),"Nej, saknas")</f>
        <v>Ja</v>
      </c>
      <c r="P17" s="37" t="str">
        <f t="shared" si="0"/>
        <v>ja</v>
      </c>
      <c r="R17">
        <f t="shared" si="1"/>
        <v>16</v>
      </c>
    </row>
    <row r="18" spans="1:18" x14ac:dyDescent="0.25">
      <c r="A18" s="2" t="s">
        <v>41</v>
      </c>
      <c r="B18" s="2" t="s">
        <v>43</v>
      </c>
      <c r="C18">
        <f>IFERROR(VLOOKUP($B18,Miljövärden!$B$3:$H$552,MATCH(C$2,Miljövärden!$B$2:$H$2,0),FALSE),"Saknas")</f>
        <v>0.105938</v>
      </c>
      <c r="D18">
        <f>IFERROR(VLOOKUP($B18,Miljövärden!$B$3:$H$552,MATCH(D$2,Miljövärden!$B$2:$H$2,0),FALSE),"Saknas")</f>
        <v>10.488300000000001</v>
      </c>
      <c r="E18">
        <f>IFERROR(VLOOKUP($B18,Miljövärden!$B$3:$H$552,MATCH(E$2,Miljövärden!$B$2:$H$2,0),FALSE),"Saknas")</f>
        <v>9.0388300000000008</v>
      </c>
      <c r="F18">
        <f>IFERROR(VLOOKUP($B18,Miljövärden!$B$3:$H$552,MATCH(F$2,Miljövärden!$B$2:$H$2,0),FALSE),"Saknas")</f>
        <v>1.0989499999999999E-2</v>
      </c>
      <c r="G18" t="str">
        <f>IFERROR(VLOOKUP($B18,Miljövärden!$B$3:$H$552,MATCH(G$2,Miljövärden!$B$2:$H$2,0),FALSE),"Nej, saknas")</f>
        <v>Nej</v>
      </c>
      <c r="H18" s="30" t="str">
        <f>IFERROR(VLOOKUP($B18,Miljövärden!$B$3:$H$552,MATCH(H$2,Miljövärden!$B$2:$H$2,0),FALSE),"Nej, saknas")</f>
        <v>Ja</v>
      </c>
      <c r="P18" s="37" t="str">
        <f t="shared" si="0"/>
        <v>ja</v>
      </c>
      <c r="R18">
        <f t="shared" si="1"/>
        <v>17</v>
      </c>
    </row>
    <row r="19" spans="1:18" x14ac:dyDescent="0.25">
      <c r="A19" s="2" t="s">
        <v>41</v>
      </c>
      <c r="B19" s="2" t="s">
        <v>44</v>
      </c>
      <c r="C19">
        <f>IFERROR(VLOOKUP($B19,Miljövärden!$B$3:$H$552,MATCH(C$2,Miljövärden!$B$2:$H$2,0),FALSE),"Saknas")</f>
        <v>0.10155500000000001</v>
      </c>
      <c r="D19">
        <f>IFERROR(VLOOKUP($B19,Miljövärden!$B$3:$H$552,MATCH(D$2,Miljövärden!$B$2:$H$2,0),FALSE),"Saknas")</f>
        <v>9.9038400000000006</v>
      </c>
      <c r="E19">
        <f>IFERROR(VLOOKUP($B19,Miljövärden!$B$3:$H$552,MATCH(E$2,Miljövärden!$B$2:$H$2,0),FALSE),"Saknas")</f>
        <v>8.0161300000000004</v>
      </c>
      <c r="F19">
        <f>IFERROR(VLOOKUP($B19,Miljövärden!$B$3:$H$552,MATCH(F$2,Miljövärden!$B$2:$H$2,0),FALSE),"Saknas")</f>
        <v>1.23558E-2</v>
      </c>
      <c r="G19" t="str">
        <f>IFERROR(VLOOKUP($B19,Miljövärden!$B$3:$H$552,MATCH(G$2,Miljövärden!$B$2:$H$2,0),FALSE),"Nej, saknas")</f>
        <v>Nej</v>
      </c>
      <c r="H19" s="30" t="str">
        <f>IFERROR(VLOOKUP($B19,Miljövärden!$B$3:$H$552,MATCH(H$2,Miljövärden!$B$2:$H$2,0),FALSE),"Nej, saknas")</f>
        <v>Ja</v>
      </c>
      <c r="P19" s="37" t="str">
        <f t="shared" si="0"/>
        <v>ja</v>
      </c>
      <c r="R19">
        <f t="shared" si="1"/>
        <v>18</v>
      </c>
    </row>
    <row r="20" spans="1:18" x14ac:dyDescent="0.25">
      <c r="A20" s="2" t="s">
        <v>45</v>
      </c>
      <c r="B20" s="2" t="s">
        <v>46</v>
      </c>
      <c r="C20">
        <f>IFERROR(VLOOKUP($B20,Miljövärden!$B$3:$H$552,MATCH(C$2,Miljövärden!$B$2:$H$2,0),FALSE),"Saknas")</f>
        <v>8.1178500000000001E-2</v>
      </c>
      <c r="D20">
        <f>IFERROR(VLOOKUP($B20,Miljövärden!$B$3:$H$552,MATCH(D$2,Miljövärden!$B$2:$H$2,0),FALSE),"Saknas")</f>
        <v>5.5793299999999997</v>
      </c>
      <c r="E20">
        <f>IFERROR(VLOOKUP($B20,Miljövärden!$B$3:$H$552,MATCH(E$2,Miljövärden!$B$2:$H$2,0),FALSE),"Saknas")</f>
        <v>11.2982</v>
      </c>
      <c r="F20">
        <f>IFERROR(VLOOKUP($B20,Miljövärden!$B$3:$H$552,MATCH(F$2,Miljövärden!$B$2:$H$2,0),FALSE),"Saknas")</f>
        <v>0</v>
      </c>
      <c r="G20" t="str">
        <f>IFERROR(VLOOKUP($B20,Miljövärden!$B$3:$H$552,MATCH(G$2,Miljövärden!$B$2:$H$2,0),FALSE),"Nej, saknas")</f>
        <v>Ja</v>
      </c>
      <c r="H20" s="30" t="str">
        <f>IFERROR(VLOOKUP($B20,Miljövärden!$B$3:$H$552,MATCH(H$2,Miljövärden!$B$2:$H$2,0),FALSE),"Nej, saknas")</f>
        <v>Ja</v>
      </c>
      <c r="P20" s="37" t="str">
        <f t="shared" si="0"/>
        <v>ja</v>
      </c>
      <c r="R20">
        <f t="shared" si="1"/>
        <v>19</v>
      </c>
    </row>
    <row r="21" spans="1:18" x14ac:dyDescent="0.25">
      <c r="A21" s="2" t="s">
        <v>728</v>
      </c>
      <c r="B21" s="9" t="s">
        <v>1109</v>
      </c>
      <c r="C21" t="str">
        <f>IFERROR(VLOOKUP($B21,Miljövärden!$B$3:$H$552,MATCH(C$2,Miljövärden!$B$2:$H$2,0),FALSE),"Saknas")</f>
        <v>Saknas</v>
      </c>
      <c r="D21" t="str">
        <f>IFERROR(VLOOKUP($B21,Miljövärden!$B$3:$H$552,MATCH(D$2,Miljövärden!$B$2:$H$2,0),FALSE),"Saknas")</f>
        <v>Saknas</v>
      </c>
      <c r="E21" t="str">
        <f>IFERROR(VLOOKUP($B21,Miljövärden!$B$3:$H$552,MATCH(E$2,Miljövärden!$B$2:$H$2,0),FALSE),"Saknas")</f>
        <v>Saknas</v>
      </c>
      <c r="F21" t="str">
        <f>IFERROR(VLOOKUP($B21,Miljövärden!$B$3:$H$552,MATCH(F$2,Miljövärden!$B$2:$H$2,0),FALSE),"Saknas")</f>
        <v>Saknas</v>
      </c>
      <c r="G21" t="str">
        <f>IFERROR(VLOOKUP($B21,Miljövärden!$B$3:$H$552,MATCH(G$2,Miljövärden!$B$2:$H$2,0),FALSE),"Nej, saknas")</f>
        <v>Nej, saknas</v>
      </c>
      <c r="H21" s="30" t="str">
        <f>IFERROR(VLOOKUP($B21,Miljövärden!$B$3:$H$552,MATCH(H$2,Miljövärden!$B$2:$H$2,0),FALSE),"Nej, saknas")</f>
        <v>Nej, saknas</v>
      </c>
      <c r="P21" s="37" t="str">
        <f t="shared" si="0"/>
        <v>nej</v>
      </c>
      <c r="R21">
        <f t="shared" si="1"/>
        <v>19</v>
      </c>
    </row>
    <row r="22" spans="1:18" x14ac:dyDescent="0.25">
      <c r="A22" s="2" t="s">
        <v>47</v>
      </c>
      <c r="B22" s="2" t="s">
        <v>48</v>
      </c>
      <c r="C22">
        <f>IFERROR(VLOOKUP($B22,Miljövärden!$B$3:$H$552,MATCH(C$2,Miljövärden!$B$2:$H$2,0),FALSE),"Saknas")</f>
        <v>0</v>
      </c>
      <c r="D22">
        <f>IFERROR(VLOOKUP($B22,Miljövärden!$B$3:$H$552,MATCH(D$2,Miljövärden!$B$2:$H$2,0),FALSE),"Saknas")</f>
        <v>0</v>
      </c>
      <c r="E22">
        <f>IFERROR(VLOOKUP($B22,Miljövärden!$B$3:$H$552,MATCH(E$2,Miljövärden!$B$2:$H$2,0),FALSE),"Saknas")</f>
        <v>0</v>
      </c>
      <c r="F22">
        <f>IFERROR(VLOOKUP($B22,Miljövärden!$B$3:$H$552,MATCH(F$2,Miljövärden!$B$2:$H$2,0),FALSE),"Saknas")</f>
        <v>0</v>
      </c>
      <c r="G22" t="str">
        <f>IFERROR(VLOOKUP($B22,Miljövärden!$B$3:$H$552,MATCH(G$2,Miljövärden!$B$2:$H$2,0),FALSE),"Nej, saknas")</f>
        <v>Nej</v>
      </c>
      <c r="H22" s="30" t="str">
        <f>IFERROR(VLOOKUP($B22,Miljövärden!$B$3:$H$552,MATCH(H$2,Miljövärden!$B$2:$H$2,0),FALSE),"Nej, saknas")</f>
        <v>Nej</v>
      </c>
      <c r="P22" s="37" t="str">
        <f t="shared" si="0"/>
        <v>nej</v>
      </c>
      <c r="R22">
        <f t="shared" si="1"/>
        <v>19</v>
      </c>
    </row>
    <row r="23" spans="1:18" x14ac:dyDescent="0.25">
      <c r="A23" s="2" t="s">
        <v>49</v>
      </c>
      <c r="B23" s="2" t="s">
        <v>50</v>
      </c>
      <c r="C23">
        <f>IFERROR(VLOOKUP($B23,Miljövärden!$B$3:$H$552,MATCH(C$2,Miljövärden!$B$2:$H$2,0),FALSE),"Saknas")</f>
        <v>0</v>
      </c>
      <c r="D23">
        <f>IFERROR(VLOOKUP($B23,Miljövärden!$B$3:$H$552,MATCH(D$2,Miljövärden!$B$2:$H$2,0),FALSE),"Saknas")</f>
        <v>0</v>
      </c>
      <c r="E23">
        <f>IFERROR(VLOOKUP($B23,Miljövärden!$B$3:$H$552,MATCH(E$2,Miljövärden!$B$2:$H$2,0),FALSE),"Saknas")</f>
        <v>0</v>
      </c>
      <c r="F23">
        <f>IFERROR(VLOOKUP($B23,Miljövärden!$B$3:$H$552,MATCH(F$2,Miljövärden!$B$2:$H$2,0),FALSE),"Saknas")</f>
        <v>0</v>
      </c>
      <c r="G23" t="str">
        <f>IFERROR(VLOOKUP($B23,Miljövärden!$B$3:$H$552,MATCH(G$2,Miljövärden!$B$2:$H$2,0),FALSE),"Nej, saknas")</f>
        <v>Nej</v>
      </c>
      <c r="H23" s="30" t="str">
        <f>IFERROR(VLOOKUP($B23,Miljövärden!$B$3:$H$552,MATCH(H$2,Miljövärden!$B$2:$H$2,0),FALSE),"Nej, saknas")</f>
        <v>Nej</v>
      </c>
      <c r="P23" s="37" t="str">
        <f t="shared" si="0"/>
        <v>nej</v>
      </c>
      <c r="R23">
        <f t="shared" si="1"/>
        <v>19</v>
      </c>
    </row>
    <row r="24" spans="1:18" x14ac:dyDescent="0.25">
      <c r="A24" s="2" t="s">
        <v>53</v>
      </c>
      <c r="B24" s="2" t="s">
        <v>54</v>
      </c>
      <c r="C24">
        <f>IFERROR(VLOOKUP($B24,Miljövärden!$B$3:$H$552,MATCH(C$2,Miljövärden!$B$2:$H$2,0),FALSE),"Saknas")</f>
        <v>0.101245</v>
      </c>
      <c r="D24">
        <f>IFERROR(VLOOKUP($B24,Miljövärden!$B$3:$H$552,MATCH(D$2,Miljövärden!$B$2:$H$2,0),FALSE),"Saknas")</f>
        <v>10.4222</v>
      </c>
      <c r="E24">
        <f>IFERROR(VLOOKUP($B24,Miljövärden!$B$3:$H$552,MATCH(E$2,Miljövärden!$B$2:$H$2,0),FALSE),"Saknas")</f>
        <v>8.0878999999999994</v>
      </c>
      <c r="F24">
        <f>IFERROR(VLOOKUP($B24,Miljövärden!$B$3:$H$552,MATCH(F$2,Miljövärden!$B$2:$H$2,0),FALSE),"Saknas")</f>
        <v>1.9879399999999998E-2</v>
      </c>
      <c r="G24" t="str">
        <f>IFERROR(VLOOKUP($B24,Miljövärden!$B$3:$H$552,MATCH(G$2,Miljövärden!$B$2:$H$2,0),FALSE),"Nej, saknas")</f>
        <v>Ja</v>
      </c>
      <c r="H24" s="30" t="str">
        <f>IFERROR(VLOOKUP($B24,Miljövärden!$B$3:$H$552,MATCH(H$2,Miljövärden!$B$2:$H$2,0),FALSE),"Nej, saknas")</f>
        <v>Ja</v>
      </c>
      <c r="P24" s="37" t="str">
        <f t="shared" si="0"/>
        <v>ja</v>
      </c>
      <c r="R24">
        <f t="shared" si="1"/>
        <v>20</v>
      </c>
    </row>
    <row r="25" spans="1:18" x14ac:dyDescent="0.25">
      <c r="A25" s="2" t="s">
        <v>55</v>
      </c>
      <c r="B25" s="2" t="s">
        <v>56</v>
      </c>
      <c r="C25">
        <f>IFERROR(VLOOKUP($B25,Miljövärden!$B$3:$H$552,MATCH(C$2,Miljövärden!$B$2:$H$2,0),FALSE),"Saknas")</f>
        <v>0</v>
      </c>
      <c r="D25">
        <f>IFERROR(VLOOKUP($B25,Miljövärden!$B$3:$H$552,MATCH(D$2,Miljövärden!$B$2:$H$2,0),FALSE),"Saknas")</f>
        <v>0</v>
      </c>
      <c r="E25">
        <f>IFERROR(VLOOKUP($B25,Miljövärden!$B$3:$H$552,MATCH(E$2,Miljövärden!$B$2:$H$2,0),FALSE),"Saknas")</f>
        <v>0</v>
      </c>
      <c r="F25">
        <f>IFERROR(VLOOKUP($B25,Miljövärden!$B$3:$H$552,MATCH(F$2,Miljövärden!$B$2:$H$2,0),FALSE),"Saknas")</f>
        <v>0</v>
      </c>
      <c r="G25" t="str">
        <f>IFERROR(VLOOKUP($B25,Miljövärden!$B$3:$H$552,MATCH(G$2,Miljövärden!$B$2:$H$2,0),FALSE),"Nej, saknas")</f>
        <v>Nej</v>
      </c>
      <c r="H25" s="30" t="str">
        <f>IFERROR(VLOOKUP($B25,Miljövärden!$B$3:$H$552,MATCH(H$2,Miljövärden!$B$2:$H$2,0),FALSE),"Nej, saknas")</f>
        <v>Nej</v>
      </c>
      <c r="P25" s="37" t="str">
        <f t="shared" si="0"/>
        <v>nej</v>
      </c>
      <c r="R25">
        <f t="shared" si="1"/>
        <v>20</v>
      </c>
    </row>
    <row r="26" spans="1:18" x14ac:dyDescent="0.25">
      <c r="A26" s="2" t="s">
        <v>57</v>
      </c>
      <c r="B26" s="2" t="s">
        <v>58</v>
      </c>
      <c r="C26">
        <f>IFERROR(VLOOKUP($B26,Miljövärden!$B$3:$H$552,MATCH(C$2,Miljövärden!$B$2:$H$2,0),FALSE),"Saknas")</f>
        <v>0</v>
      </c>
      <c r="D26">
        <f>IFERROR(VLOOKUP($B26,Miljövärden!$B$3:$H$552,MATCH(D$2,Miljövärden!$B$2:$H$2,0),FALSE),"Saknas")</f>
        <v>0</v>
      </c>
      <c r="E26">
        <f>IFERROR(VLOOKUP($B26,Miljövärden!$B$3:$H$552,MATCH(E$2,Miljövärden!$B$2:$H$2,0),FALSE),"Saknas")</f>
        <v>0</v>
      </c>
      <c r="F26">
        <f>IFERROR(VLOOKUP($B26,Miljövärden!$B$3:$H$552,MATCH(F$2,Miljövärden!$B$2:$H$2,0),FALSE),"Saknas")</f>
        <v>0</v>
      </c>
      <c r="G26" t="str">
        <f>IFERROR(VLOOKUP($B26,Miljövärden!$B$3:$H$552,MATCH(G$2,Miljövärden!$B$2:$H$2,0),FALSE),"Nej, saknas")</f>
        <v>Nej</v>
      </c>
      <c r="H26" s="30" t="str">
        <f>IFERROR(VLOOKUP($B26,Miljövärden!$B$3:$H$552,MATCH(H$2,Miljövärden!$B$2:$H$2,0),FALSE),"Nej, saknas")</f>
        <v>Nej</v>
      </c>
      <c r="P26" s="37" t="str">
        <f t="shared" si="0"/>
        <v>nej</v>
      </c>
      <c r="R26">
        <f t="shared" si="1"/>
        <v>20</v>
      </c>
    </row>
    <row r="27" spans="1:18" x14ac:dyDescent="0.25">
      <c r="A27" s="2" t="s">
        <v>57</v>
      </c>
      <c r="B27" s="2" t="s">
        <v>59</v>
      </c>
      <c r="C27">
        <f>IFERROR(VLOOKUP($B27,Miljövärden!$B$3:$H$552,MATCH(C$2,Miljövärden!$B$2:$H$2,0),FALSE),"Saknas")</f>
        <v>0</v>
      </c>
      <c r="D27">
        <f>IFERROR(VLOOKUP($B27,Miljövärden!$B$3:$H$552,MATCH(D$2,Miljövärden!$B$2:$H$2,0),FALSE),"Saknas")</f>
        <v>0</v>
      </c>
      <c r="E27">
        <f>IFERROR(VLOOKUP($B27,Miljövärden!$B$3:$H$552,MATCH(E$2,Miljövärden!$B$2:$H$2,0),FALSE),"Saknas")</f>
        <v>0</v>
      </c>
      <c r="F27">
        <f>IFERROR(VLOOKUP($B27,Miljövärden!$B$3:$H$552,MATCH(F$2,Miljövärden!$B$2:$H$2,0),FALSE),"Saknas")</f>
        <v>0</v>
      </c>
      <c r="G27" t="str">
        <f>IFERROR(VLOOKUP($B27,Miljövärden!$B$3:$H$552,MATCH(G$2,Miljövärden!$B$2:$H$2,0),FALSE),"Nej, saknas")</f>
        <v>Nej</v>
      </c>
      <c r="H27" s="30" t="str">
        <f>IFERROR(VLOOKUP($B27,Miljövärden!$B$3:$H$552,MATCH(H$2,Miljövärden!$B$2:$H$2,0),FALSE),"Nej, saknas")</f>
        <v>Nej</v>
      </c>
      <c r="P27" s="37" t="str">
        <f t="shared" si="0"/>
        <v>nej</v>
      </c>
      <c r="R27">
        <f t="shared" si="1"/>
        <v>20</v>
      </c>
    </row>
    <row r="28" spans="1:18" x14ac:dyDescent="0.25">
      <c r="A28" s="2" t="s">
        <v>57</v>
      </c>
      <c r="B28" s="2" t="s">
        <v>60</v>
      </c>
      <c r="C28">
        <f>IFERROR(VLOOKUP($B28,Miljövärden!$B$3:$H$552,MATCH(C$2,Miljövärden!$B$2:$H$2,0),FALSE),"Saknas")</f>
        <v>0</v>
      </c>
      <c r="D28">
        <f>IFERROR(VLOOKUP($B28,Miljövärden!$B$3:$H$552,MATCH(D$2,Miljövärden!$B$2:$H$2,0),FALSE),"Saknas")</f>
        <v>0</v>
      </c>
      <c r="E28">
        <f>IFERROR(VLOOKUP($B28,Miljövärden!$B$3:$H$552,MATCH(E$2,Miljövärden!$B$2:$H$2,0),FALSE),"Saknas")</f>
        <v>0</v>
      </c>
      <c r="F28">
        <f>IFERROR(VLOOKUP($B28,Miljövärden!$B$3:$H$552,MATCH(F$2,Miljövärden!$B$2:$H$2,0),FALSE),"Saknas")</f>
        <v>0</v>
      </c>
      <c r="G28" t="str">
        <f>IFERROR(VLOOKUP($B28,Miljövärden!$B$3:$H$552,MATCH(G$2,Miljövärden!$B$2:$H$2,0),FALSE),"Nej, saknas")</f>
        <v>Nej</v>
      </c>
      <c r="H28" s="30" t="str">
        <f>IFERROR(VLOOKUP($B28,Miljövärden!$B$3:$H$552,MATCH(H$2,Miljövärden!$B$2:$H$2,0),FALSE),"Nej, saknas")</f>
        <v>Nej</v>
      </c>
      <c r="P28" s="37" t="str">
        <f t="shared" si="0"/>
        <v>nej</v>
      </c>
      <c r="R28">
        <f t="shared" si="1"/>
        <v>20</v>
      </c>
    </row>
    <row r="29" spans="1:18" x14ac:dyDescent="0.25">
      <c r="A29" s="2" t="s">
        <v>57</v>
      </c>
      <c r="B29" s="2" t="s">
        <v>61</v>
      </c>
      <c r="C29">
        <f>IFERROR(VLOOKUP($B29,Miljövärden!$B$3:$H$552,MATCH(C$2,Miljövärden!$B$2:$H$2,0),FALSE),"Saknas")</f>
        <v>0</v>
      </c>
      <c r="D29">
        <f>IFERROR(VLOOKUP($B29,Miljövärden!$B$3:$H$552,MATCH(D$2,Miljövärden!$B$2:$H$2,0),FALSE),"Saknas")</f>
        <v>0</v>
      </c>
      <c r="E29">
        <f>IFERROR(VLOOKUP($B29,Miljövärden!$B$3:$H$552,MATCH(E$2,Miljövärden!$B$2:$H$2,0),FALSE),"Saknas")</f>
        <v>0</v>
      </c>
      <c r="F29">
        <f>IFERROR(VLOOKUP($B29,Miljövärden!$B$3:$H$552,MATCH(F$2,Miljövärden!$B$2:$H$2,0),FALSE),"Saknas")</f>
        <v>0</v>
      </c>
      <c r="G29" t="str">
        <f>IFERROR(VLOOKUP($B29,Miljövärden!$B$3:$H$552,MATCH(G$2,Miljövärden!$B$2:$H$2,0),FALSE),"Nej, saknas")</f>
        <v>Nej</v>
      </c>
      <c r="H29" s="30" t="str">
        <f>IFERROR(VLOOKUP($B29,Miljövärden!$B$3:$H$552,MATCH(H$2,Miljövärden!$B$2:$H$2,0),FALSE),"Nej, saknas")</f>
        <v>Nej</v>
      </c>
      <c r="P29" s="37" t="str">
        <f t="shared" si="0"/>
        <v>nej</v>
      </c>
      <c r="R29">
        <f t="shared" si="1"/>
        <v>20</v>
      </c>
    </row>
    <row r="30" spans="1:18" x14ac:dyDescent="0.25">
      <c r="A30" s="2" t="s">
        <v>57</v>
      </c>
      <c r="B30" s="2" t="s">
        <v>62</v>
      </c>
      <c r="C30">
        <f>IFERROR(VLOOKUP($B30,Miljövärden!$B$3:$H$552,MATCH(C$2,Miljövärden!$B$2:$H$2,0),FALSE),"Saknas")</f>
        <v>0</v>
      </c>
      <c r="D30">
        <f>IFERROR(VLOOKUP($B30,Miljövärden!$B$3:$H$552,MATCH(D$2,Miljövärden!$B$2:$H$2,0),FALSE),"Saknas")</f>
        <v>0</v>
      </c>
      <c r="E30">
        <f>IFERROR(VLOOKUP($B30,Miljövärden!$B$3:$H$552,MATCH(E$2,Miljövärden!$B$2:$H$2,0),FALSE),"Saknas")</f>
        <v>0</v>
      </c>
      <c r="F30">
        <f>IFERROR(VLOOKUP($B30,Miljövärden!$B$3:$H$552,MATCH(F$2,Miljövärden!$B$2:$H$2,0),FALSE),"Saknas")</f>
        <v>0</v>
      </c>
      <c r="G30" t="str">
        <f>IFERROR(VLOOKUP($B30,Miljövärden!$B$3:$H$552,MATCH(G$2,Miljövärden!$B$2:$H$2,0),FALSE),"Nej, saknas")</f>
        <v>Nej</v>
      </c>
      <c r="H30" s="30" t="str">
        <f>IFERROR(VLOOKUP($B30,Miljövärden!$B$3:$H$552,MATCH(H$2,Miljövärden!$B$2:$H$2,0),FALSE),"Nej, saknas")</f>
        <v>Nej</v>
      </c>
      <c r="P30" s="37" t="str">
        <f t="shared" si="0"/>
        <v>nej</v>
      </c>
      <c r="R30">
        <f t="shared" si="1"/>
        <v>20</v>
      </c>
    </row>
    <row r="31" spans="1:18" x14ac:dyDescent="0.25">
      <c r="A31" s="2" t="s">
        <v>57</v>
      </c>
      <c r="B31" s="2" t="s">
        <v>63</v>
      </c>
      <c r="C31">
        <f>IFERROR(VLOOKUP($B31,Miljövärden!$B$3:$H$552,MATCH(C$2,Miljövärden!$B$2:$H$2,0),FALSE),"Saknas")</f>
        <v>0</v>
      </c>
      <c r="D31">
        <f>IFERROR(VLOOKUP($B31,Miljövärden!$B$3:$H$552,MATCH(D$2,Miljövärden!$B$2:$H$2,0),FALSE),"Saknas")</f>
        <v>0</v>
      </c>
      <c r="E31">
        <f>IFERROR(VLOOKUP($B31,Miljövärden!$B$3:$H$552,MATCH(E$2,Miljövärden!$B$2:$H$2,0),FALSE),"Saknas")</f>
        <v>0</v>
      </c>
      <c r="F31">
        <f>IFERROR(VLOOKUP($B31,Miljövärden!$B$3:$H$552,MATCH(F$2,Miljövärden!$B$2:$H$2,0),FALSE),"Saknas")</f>
        <v>0</v>
      </c>
      <c r="G31" t="str">
        <f>IFERROR(VLOOKUP($B31,Miljövärden!$B$3:$H$552,MATCH(G$2,Miljövärden!$B$2:$H$2,0),FALSE),"Nej, saknas")</f>
        <v>Nej</v>
      </c>
      <c r="H31" s="30" t="str">
        <f>IFERROR(VLOOKUP($B31,Miljövärden!$B$3:$H$552,MATCH(H$2,Miljövärden!$B$2:$H$2,0),FALSE),"Nej, saknas")</f>
        <v>Nej</v>
      </c>
      <c r="P31" s="37" t="str">
        <f t="shared" si="0"/>
        <v>nej</v>
      </c>
      <c r="R31">
        <f t="shared" si="1"/>
        <v>20</v>
      </c>
    </row>
    <row r="32" spans="1:18" x14ac:dyDescent="0.25">
      <c r="A32" s="2" t="s">
        <v>57</v>
      </c>
      <c r="B32" s="2" t="s">
        <v>64</v>
      </c>
      <c r="C32">
        <f>IFERROR(VLOOKUP($B32,Miljövärden!$B$3:$H$552,MATCH(C$2,Miljövärden!$B$2:$H$2,0),FALSE),"Saknas")</f>
        <v>0</v>
      </c>
      <c r="D32">
        <f>IFERROR(VLOOKUP($B32,Miljövärden!$B$3:$H$552,MATCH(D$2,Miljövärden!$B$2:$H$2,0),FALSE),"Saknas")</f>
        <v>0</v>
      </c>
      <c r="E32">
        <f>IFERROR(VLOOKUP($B32,Miljövärden!$B$3:$H$552,MATCH(E$2,Miljövärden!$B$2:$H$2,0),FALSE),"Saknas")</f>
        <v>0</v>
      </c>
      <c r="F32">
        <f>IFERROR(VLOOKUP($B32,Miljövärden!$B$3:$H$552,MATCH(F$2,Miljövärden!$B$2:$H$2,0),FALSE),"Saknas")</f>
        <v>0</v>
      </c>
      <c r="G32" t="str">
        <f>IFERROR(VLOOKUP($B32,Miljövärden!$B$3:$H$552,MATCH(G$2,Miljövärden!$B$2:$H$2,0),FALSE),"Nej, saknas")</f>
        <v>Nej</v>
      </c>
      <c r="H32" s="30" t="str">
        <f>IFERROR(VLOOKUP($B32,Miljövärden!$B$3:$H$552,MATCH(H$2,Miljövärden!$B$2:$H$2,0),FALSE),"Nej, saknas")</f>
        <v>Nej</v>
      </c>
      <c r="P32" s="37" t="str">
        <f t="shared" si="0"/>
        <v>nej</v>
      </c>
      <c r="R32">
        <f t="shared" si="1"/>
        <v>20</v>
      </c>
    </row>
    <row r="33" spans="1:18" x14ac:dyDescent="0.25">
      <c r="A33" s="2" t="s">
        <v>57</v>
      </c>
      <c r="B33" s="2" t="s">
        <v>65</v>
      </c>
      <c r="C33">
        <f>IFERROR(VLOOKUP($B33,Miljövärden!$B$3:$H$552,MATCH(C$2,Miljövärden!$B$2:$H$2,0),FALSE),"Saknas")</f>
        <v>0</v>
      </c>
      <c r="D33">
        <f>IFERROR(VLOOKUP($B33,Miljövärden!$B$3:$H$552,MATCH(D$2,Miljövärden!$B$2:$H$2,0),FALSE),"Saknas")</f>
        <v>0</v>
      </c>
      <c r="E33">
        <f>IFERROR(VLOOKUP($B33,Miljövärden!$B$3:$H$552,MATCH(E$2,Miljövärden!$B$2:$H$2,0),FALSE),"Saknas")</f>
        <v>0</v>
      </c>
      <c r="F33">
        <f>IFERROR(VLOOKUP($B33,Miljövärden!$B$3:$H$552,MATCH(F$2,Miljövärden!$B$2:$H$2,0),FALSE),"Saknas")</f>
        <v>0</v>
      </c>
      <c r="G33" t="str">
        <f>IFERROR(VLOOKUP($B33,Miljövärden!$B$3:$H$552,MATCH(G$2,Miljövärden!$B$2:$H$2,0),FALSE),"Nej, saknas")</f>
        <v>Nej</v>
      </c>
      <c r="H33" s="30" t="str">
        <f>IFERROR(VLOOKUP($B33,Miljövärden!$B$3:$H$552,MATCH(H$2,Miljövärden!$B$2:$H$2,0),FALSE),"Nej, saknas")</f>
        <v>Nej</v>
      </c>
      <c r="P33" s="37" t="str">
        <f t="shared" si="0"/>
        <v>nej</v>
      </c>
      <c r="R33">
        <f t="shared" si="1"/>
        <v>20</v>
      </c>
    </row>
    <row r="34" spans="1:18" x14ac:dyDescent="0.25">
      <c r="A34" s="2" t="s">
        <v>57</v>
      </c>
      <c r="B34" s="2" t="s">
        <v>66</v>
      </c>
      <c r="C34">
        <f>IFERROR(VLOOKUP($B34,Miljövärden!$B$3:$H$552,MATCH(C$2,Miljövärden!$B$2:$H$2,0),FALSE),"Saknas")</f>
        <v>0</v>
      </c>
      <c r="D34">
        <f>IFERROR(VLOOKUP($B34,Miljövärden!$B$3:$H$552,MATCH(D$2,Miljövärden!$B$2:$H$2,0),FALSE),"Saknas")</f>
        <v>0</v>
      </c>
      <c r="E34">
        <f>IFERROR(VLOOKUP($B34,Miljövärden!$B$3:$H$552,MATCH(E$2,Miljövärden!$B$2:$H$2,0),FALSE),"Saknas")</f>
        <v>0</v>
      </c>
      <c r="F34">
        <f>IFERROR(VLOOKUP($B34,Miljövärden!$B$3:$H$552,MATCH(F$2,Miljövärden!$B$2:$H$2,0),FALSE),"Saknas")</f>
        <v>0</v>
      </c>
      <c r="G34" t="str">
        <f>IFERROR(VLOOKUP($B34,Miljövärden!$B$3:$H$552,MATCH(G$2,Miljövärden!$B$2:$H$2,0),FALSE),"Nej, saknas")</f>
        <v>Nej</v>
      </c>
      <c r="H34" s="30" t="str">
        <f>IFERROR(VLOOKUP($B34,Miljövärden!$B$3:$H$552,MATCH(H$2,Miljövärden!$B$2:$H$2,0),FALSE),"Nej, saknas")</f>
        <v>Nej</v>
      </c>
      <c r="P34" s="37" t="str">
        <f t="shared" si="0"/>
        <v>nej</v>
      </c>
      <c r="R34">
        <f t="shared" si="1"/>
        <v>20</v>
      </c>
    </row>
    <row r="35" spans="1:18" x14ac:dyDescent="0.25">
      <c r="A35" s="2" t="s">
        <v>57</v>
      </c>
      <c r="B35" s="2" t="s">
        <v>67</v>
      </c>
      <c r="C35">
        <f>IFERROR(VLOOKUP($B35,Miljövärden!$B$3:$H$552,MATCH(C$2,Miljövärden!$B$2:$H$2,0),FALSE),"Saknas")</f>
        <v>0</v>
      </c>
      <c r="D35">
        <f>IFERROR(VLOOKUP($B35,Miljövärden!$B$3:$H$552,MATCH(D$2,Miljövärden!$B$2:$H$2,0),FALSE),"Saknas")</f>
        <v>0</v>
      </c>
      <c r="E35">
        <f>IFERROR(VLOOKUP($B35,Miljövärden!$B$3:$H$552,MATCH(E$2,Miljövärden!$B$2:$H$2,0),FALSE),"Saknas")</f>
        <v>0</v>
      </c>
      <c r="F35">
        <f>IFERROR(VLOOKUP($B35,Miljövärden!$B$3:$H$552,MATCH(F$2,Miljövärden!$B$2:$H$2,0),FALSE),"Saknas")</f>
        <v>0</v>
      </c>
      <c r="G35" t="str">
        <f>IFERROR(VLOOKUP($B35,Miljövärden!$B$3:$H$552,MATCH(G$2,Miljövärden!$B$2:$H$2,0),FALSE),"Nej, saknas")</f>
        <v>Nej</v>
      </c>
      <c r="H35" s="30" t="str">
        <f>IFERROR(VLOOKUP($B35,Miljövärden!$B$3:$H$552,MATCH(H$2,Miljövärden!$B$2:$H$2,0),FALSE),"Nej, saknas")</f>
        <v>Nej</v>
      </c>
      <c r="P35" s="37" t="str">
        <f t="shared" si="0"/>
        <v>nej</v>
      </c>
      <c r="R35">
        <f t="shared" si="1"/>
        <v>20</v>
      </c>
    </row>
    <row r="36" spans="1:18" x14ac:dyDescent="0.25">
      <c r="A36" s="2" t="s">
        <v>68</v>
      </c>
      <c r="B36" s="2" t="s">
        <v>69</v>
      </c>
      <c r="C36">
        <f>IFERROR(VLOOKUP($B36,Miljövärden!$B$3:$H$552,MATCH(C$2,Miljövärden!$B$2:$H$2,0),FALSE),"Saknas")</f>
        <v>0.18579499999999999</v>
      </c>
      <c r="D36">
        <f>IFERROR(VLOOKUP($B36,Miljövärden!$B$3:$H$552,MATCH(D$2,Miljövärden!$B$2:$H$2,0),FALSE),"Saknas")</f>
        <v>138.44800000000001</v>
      </c>
      <c r="E36">
        <f>IFERROR(VLOOKUP($B36,Miljövärden!$B$3:$H$552,MATCH(E$2,Miljövärden!$B$2:$H$2,0),FALSE),"Saknas")</f>
        <v>5.2877000000000001</v>
      </c>
      <c r="F36">
        <f>IFERROR(VLOOKUP($B36,Miljövärden!$B$3:$H$552,MATCH(F$2,Miljövärden!$B$2:$H$2,0),FALSE),"Saknas")</f>
        <v>3.5917200000000003E-2</v>
      </c>
      <c r="G36" t="str">
        <f>IFERROR(VLOOKUP($B36,Miljövärden!$B$3:$H$552,MATCH(G$2,Miljövärden!$B$2:$H$2,0),FALSE),"Nej, saknas")</f>
        <v>Nej</v>
      </c>
      <c r="H36" s="30" t="str">
        <f>IFERROR(VLOOKUP($B36,Miljövärden!$B$3:$H$552,MATCH(H$2,Miljövärden!$B$2:$H$2,0),FALSE),"Nej, saknas")</f>
        <v>Ja</v>
      </c>
      <c r="P36" s="37" t="str">
        <f t="shared" si="0"/>
        <v>ja</v>
      </c>
      <c r="R36">
        <f t="shared" si="1"/>
        <v>21</v>
      </c>
    </row>
    <row r="37" spans="1:18" x14ac:dyDescent="0.25">
      <c r="A37" s="2" t="s">
        <v>72</v>
      </c>
      <c r="B37" s="2" t="s">
        <v>73</v>
      </c>
      <c r="C37">
        <f>IFERROR(VLOOKUP($B37,Miljövärden!$B$3:$H$552,MATCH(C$2,Miljövärden!$B$2:$H$2,0),FALSE),"Saknas")</f>
        <v>0.10359</v>
      </c>
      <c r="D37">
        <f>IFERROR(VLOOKUP($B37,Miljövärden!$B$3:$H$552,MATCH(D$2,Miljövärden!$B$2:$H$2,0),FALSE),"Saknas")</f>
        <v>14.801600000000001</v>
      </c>
      <c r="E37">
        <f>IFERROR(VLOOKUP($B37,Miljövärden!$B$3:$H$552,MATCH(E$2,Miljövärden!$B$2:$H$2,0),FALSE),"Saknas")</f>
        <v>9.5388500000000001</v>
      </c>
      <c r="F37">
        <f>IFERROR(VLOOKUP($B37,Miljövärden!$B$3:$H$552,MATCH(F$2,Miljövärden!$B$2:$H$2,0),FALSE),"Saknas")</f>
        <v>2.5851599999999999E-2</v>
      </c>
      <c r="G37" t="str">
        <f>IFERROR(VLOOKUP($B37,Miljövärden!$B$3:$H$552,MATCH(G$2,Miljövärden!$B$2:$H$2,0),FALSE),"Nej, saknas")</f>
        <v>Ja</v>
      </c>
      <c r="H37" s="30" t="str">
        <f>IFERROR(VLOOKUP($B37,Miljövärden!$B$3:$H$552,MATCH(H$2,Miljövärden!$B$2:$H$2,0),FALSE),"Nej, saknas")</f>
        <v>Ja</v>
      </c>
      <c r="P37" s="37" t="str">
        <f t="shared" si="0"/>
        <v>ja</v>
      </c>
      <c r="R37">
        <f t="shared" si="1"/>
        <v>22</v>
      </c>
    </row>
    <row r="38" spans="1:18" x14ac:dyDescent="0.25">
      <c r="A38" s="2" t="s">
        <v>72</v>
      </c>
      <c r="B38" s="2" t="s">
        <v>74</v>
      </c>
      <c r="C38">
        <f>IFERROR(VLOOKUP($B38,Miljövärden!$B$3:$H$552,MATCH(C$2,Miljövärden!$B$2:$H$2,0),FALSE),"Saknas")</f>
        <v>0.13827500000000001</v>
      </c>
      <c r="D38">
        <f>IFERROR(VLOOKUP($B38,Miljövärden!$B$3:$H$552,MATCH(D$2,Miljövärden!$B$2:$H$2,0),FALSE),"Saknas")</f>
        <v>89.9666</v>
      </c>
      <c r="E38">
        <f>IFERROR(VLOOKUP($B38,Miljövärden!$B$3:$H$552,MATCH(E$2,Miljövärden!$B$2:$H$2,0),FALSE),"Saknas")</f>
        <v>3.5842399999999999</v>
      </c>
      <c r="F38">
        <f>IFERROR(VLOOKUP($B38,Miljövärden!$B$3:$H$552,MATCH(F$2,Miljövärden!$B$2:$H$2,0),FALSE),"Saknas")</f>
        <v>1.9639E-2</v>
      </c>
      <c r="G38" t="str">
        <f>IFERROR(VLOOKUP($B38,Miljövärden!$B$3:$H$552,MATCH(G$2,Miljövärden!$B$2:$H$2,0),FALSE),"Nej, saknas")</f>
        <v>Ja</v>
      </c>
      <c r="H38" s="30" t="str">
        <f>IFERROR(VLOOKUP($B38,Miljövärden!$B$3:$H$552,MATCH(H$2,Miljövärden!$B$2:$H$2,0),FALSE),"Nej, saknas")</f>
        <v>Ja</v>
      </c>
      <c r="P38" s="37" t="str">
        <f t="shared" si="0"/>
        <v>ja</v>
      </c>
      <c r="R38">
        <f t="shared" si="1"/>
        <v>23</v>
      </c>
    </row>
    <row r="39" spans="1:18" x14ac:dyDescent="0.25">
      <c r="A39" s="2" t="s">
        <v>72</v>
      </c>
      <c r="B39" s="2" t="s">
        <v>75</v>
      </c>
      <c r="C39">
        <f>IFERROR(VLOOKUP($B39,Miljövärden!$B$3:$H$552,MATCH(C$2,Miljövärden!$B$2:$H$2,0),FALSE),"Saknas")</f>
        <v>7.0114499999999996E-2</v>
      </c>
      <c r="D39">
        <f>IFERROR(VLOOKUP($B39,Miljövärden!$B$3:$H$552,MATCH(D$2,Miljövärden!$B$2:$H$2,0),FALSE),"Saknas")</f>
        <v>6.7047100000000004</v>
      </c>
      <c r="E39">
        <f>IFERROR(VLOOKUP($B39,Miljövärden!$B$3:$H$552,MATCH(E$2,Miljövärden!$B$2:$H$2,0),FALSE),"Saknas")</f>
        <v>7.7060399999999998</v>
      </c>
      <c r="F39">
        <f>IFERROR(VLOOKUP($B39,Miljövärden!$B$3:$H$552,MATCH(F$2,Miljövärden!$B$2:$H$2,0),FALSE),"Saknas")</f>
        <v>7.0299899999999999E-3</v>
      </c>
      <c r="G39" t="str">
        <f>IFERROR(VLOOKUP($B39,Miljövärden!$B$3:$H$552,MATCH(G$2,Miljövärden!$B$2:$H$2,0),FALSE),"Nej, saknas")</f>
        <v>Ja</v>
      </c>
      <c r="H39" s="30" t="str">
        <f>IFERROR(VLOOKUP($B39,Miljövärden!$B$3:$H$552,MATCH(H$2,Miljövärden!$B$2:$H$2,0),FALSE),"Nej, saknas")</f>
        <v>Ja</v>
      </c>
      <c r="P39" s="37" t="str">
        <f t="shared" si="0"/>
        <v>ja</v>
      </c>
      <c r="R39">
        <f t="shared" si="1"/>
        <v>24</v>
      </c>
    </row>
    <row r="40" spans="1:18" x14ac:dyDescent="0.25">
      <c r="A40" s="2" t="s">
        <v>76</v>
      </c>
      <c r="B40" s="2" t="s">
        <v>77</v>
      </c>
      <c r="C40">
        <f>IFERROR(VLOOKUP($B40,Miljövärden!$B$3:$H$552,MATCH(C$2,Miljövärden!$B$2:$H$2,0),FALSE),"Saknas")</f>
        <v>0.105416</v>
      </c>
      <c r="D40">
        <f>IFERROR(VLOOKUP($B40,Miljövärden!$B$3:$H$552,MATCH(D$2,Miljövärden!$B$2:$H$2,0),FALSE),"Saknas")</f>
        <v>16.0779</v>
      </c>
      <c r="E40">
        <f>IFERROR(VLOOKUP($B40,Miljövärden!$B$3:$H$552,MATCH(E$2,Miljövärden!$B$2:$H$2,0),FALSE),"Saknas")</f>
        <v>7.9937699999999996</v>
      </c>
      <c r="F40">
        <f>IFERROR(VLOOKUP($B40,Miljövärden!$B$3:$H$552,MATCH(F$2,Miljövärden!$B$2:$H$2,0),FALSE),"Saknas")</f>
        <v>1.37141E-2</v>
      </c>
      <c r="G40" t="str">
        <f>IFERROR(VLOOKUP($B40,Miljövärden!$B$3:$H$552,MATCH(G$2,Miljövärden!$B$2:$H$2,0),FALSE),"Nej, saknas")</f>
        <v>Ja</v>
      </c>
      <c r="H40" s="30" t="str">
        <f>IFERROR(VLOOKUP($B40,Miljövärden!$B$3:$H$552,MATCH(H$2,Miljövärden!$B$2:$H$2,0),FALSE),"Nej, saknas")</f>
        <v>Ja</v>
      </c>
      <c r="P40" s="37" t="str">
        <f t="shared" si="0"/>
        <v>ja</v>
      </c>
      <c r="R40">
        <f t="shared" si="1"/>
        <v>25</v>
      </c>
    </row>
    <row r="41" spans="1:18" x14ac:dyDescent="0.25">
      <c r="A41" s="2" t="s">
        <v>76</v>
      </c>
      <c r="B41" s="2" t="s">
        <v>78</v>
      </c>
      <c r="C41">
        <f>IFERROR(VLOOKUP($B41,Miljövärden!$B$3:$H$552,MATCH(C$2,Miljövärden!$B$2:$H$2,0),FALSE),"Saknas")</f>
        <v>0.18459100000000001</v>
      </c>
      <c r="D41">
        <f>IFERROR(VLOOKUP($B41,Miljövärden!$B$3:$H$552,MATCH(D$2,Miljövärden!$B$2:$H$2,0),FALSE),"Saknas")</f>
        <v>33.620600000000003</v>
      </c>
      <c r="E41">
        <f>IFERROR(VLOOKUP($B41,Miljövärden!$B$3:$H$552,MATCH(E$2,Miljövärden!$B$2:$H$2,0),FALSE),"Saknas")</f>
        <v>12.6708</v>
      </c>
      <c r="F41">
        <f>IFERROR(VLOOKUP($B41,Miljövärden!$B$3:$H$552,MATCH(F$2,Miljövärden!$B$2:$H$2,0),FALSE),"Saknas")</f>
        <v>4.4892099999999997E-2</v>
      </c>
      <c r="G41" t="str">
        <f>IFERROR(VLOOKUP($B41,Miljövärden!$B$3:$H$552,MATCH(G$2,Miljövärden!$B$2:$H$2,0),FALSE),"Nej, saknas")</f>
        <v>Ja</v>
      </c>
      <c r="H41" s="30" t="str">
        <f>IFERROR(VLOOKUP($B41,Miljövärden!$B$3:$H$552,MATCH(H$2,Miljövärden!$B$2:$H$2,0),FALSE),"Nej, saknas")</f>
        <v>Ja</v>
      </c>
      <c r="P41" s="37" t="str">
        <f t="shared" si="0"/>
        <v>ja</v>
      </c>
      <c r="R41">
        <f t="shared" si="1"/>
        <v>26</v>
      </c>
    </row>
    <row r="42" spans="1:18" x14ac:dyDescent="0.25">
      <c r="A42" s="2" t="s">
        <v>79</v>
      </c>
      <c r="B42" s="2" t="s">
        <v>80</v>
      </c>
      <c r="C42">
        <f>IFERROR(VLOOKUP($B42,Miljövärden!$B$3:$H$552,MATCH(C$2,Miljövärden!$B$2:$H$2,0),FALSE),"Saknas")</f>
        <v>6.4355999999999997E-2</v>
      </c>
      <c r="D42">
        <f>IFERROR(VLOOKUP($B42,Miljövärden!$B$3:$H$552,MATCH(D$2,Miljövärden!$B$2:$H$2,0),FALSE),"Saknas")</f>
        <v>68.032799999999995</v>
      </c>
      <c r="E42">
        <f>IFERROR(VLOOKUP($B42,Miljövärden!$B$3:$H$552,MATCH(E$2,Miljövärden!$B$2:$H$2,0),FALSE),"Saknas")</f>
        <v>4.0382300000000004</v>
      </c>
      <c r="F42">
        <f>IFERROR(VLOOKUP($B42,Miljövärden!$B$3:$H$552,MATCH(F$2,Miljövärden!$B$2:$H$2,0),FALSE),"Saknas")</f>
        <v>5.8809999999999999E-3</v>
      </c>
      <c r="G42" t="str">
        <f>IFERROR(VLOOKUP($B42,Miljövärden!$B$3:$H$552,MATCH(G$2,Miljövärden!$B$2:$H$2,0),FALSE),"Nej, saknas")</f>
        <v>Ja</v>
      </c>
      <c r="H42" s="30" t="str">
        <f>IFERROR(VLOOKUP($B42,Miljövärden!$B$3:$H$552,MATCH(H$2,Miljövärden!$B$2:$H$2,0),FALSE),"Nej, saknas")</f>
        <v>Ja</v>
      </c>
      <c r="P42" s="37" t="str">
        <f t="shared" si="0"/>
        <v>ja</v>
      </c>
      <c r="R42">
        <f t="shared" si="1"/>
        <v>27</v>
      </c>
    </row>
    <row r="43" spans="1:18" x14ac:dyDescent="0.25">
      <c r="A43" s="2" t="s">
        <v>79</v>
      </c>
      <c r="B43" s="2" t="s">
        <v>81</v>
      </c>
      <c r="C43">
        <f>IFERROR(VLOOKUP($B43,Miljövärden!$B$3:$H$552,MATCH(C$2,Miljövärden!$B$2:$H$2,0),FALSE),"Saknas")</f>
        <v>0.17809900000000001</v>
      </c>
      <c r="D43">
        <f>IFERROR(VLOOKUP($B43,Miljövärden!$B$3:$H$552,MATCH(D$2,Miljövärden!$B$2:$H$2,0),FALSE),"Saknas")</f>
        <v>7.0409600000000001</v>
      </c>
      <c r="E43">
        <f>IFERROR(VLOOKUP($B43,Miljövärden!$B$3:$H$552,MATCH(E$2,Miljövärden!$B$2:$H$2,0),FALSE),"Saknas")</f>
        <v>21.6417</v>
      </c>
      <c r="F43">
        <f>IFERROR(VLOOKUP($B43,Miljövärden!$B$3:$H$552,MATCH(F$2,Miljövärden!$B$2:$H$2,0),FALSE),"Saknas")</f>
        <v>2.1161800000000001E-3</v>
      </c>
      <c r="G43" t="str">
        <f>IFERROR(VLOOKUP($B43,Miljövärden!$B$3:$H$552,MATCH(G$2,Miljövärden!$B$2:$H$2,0),FALSE),"Nej, saknas")</f>
        <v>Ja</v>
      </c>
      <c r="H43" s="30" t="str">
        <f>IFERROR(VLOOKUP($B43,Miljövärden!$B$3:$H$552,MATCH(H$2,Miljövärden!$B$2:$H$2,0),FALSE),"Nej, saknas")</f>
        <v>Ja</v>
      </c>
      <c r="P43" s="37" t="str">
        <f t="shared" si="0"/>
        <v>ja</v>
      </c>
      <c r="R43">
        <f t="shared" si="1"/>
        <v>28</v>
      </c>
    </row>
    <row r="44" spans="1:18" x14ac:dyDescent="0.25">
      <c r="A44" s="2" t="s">
        <v>79</v>
      </c>
      <c r="B44" s="2" t="s">
        <v>82</v>
      </c>
      <c r="C44">
        <f>IFERROR(VLOOKUP($B44,Miljövärden!$B$3:$H$552,MATCH(C$2,Miljövärden!$B$2:$H$2,0),FALSE),"Saknas")</f>
        <v>0.178148</v>
      </c>
      <c r="D44">
        <f>IFERROR(VLOOKUP($B44,Miljövärden!$B$3:$H$552,MATCH(D$2,Miljövärden!$B$2:$H$2,0),FALSE),"Saknas")</f>
        <v>5.7225799999999998</v>
      </c>
      <c r="E44">
        <f>IFERROR(VLOOKUP($B44,Miljövärden!$B$3:$H$552,MATCH(E$2,Miljövärden!$B$2:$H$2,0),FALSE),"Saknas")</f>
        <v>18.2561</v>
      </c>
      <c r="F44">
        <f>IFERROR(VLOOKUP($B44,Miljövärden!$B$3:$H$552,MATCH(F$2,Miljövärden!$B$2:$H$2,0),FALSE),"Saknas")</f>
        <v>1.4521899999999999E-3</v>
      </c>
      <c r="G44" t="str">
        <f>IFERROR(VLOOKUP($B44,Miljövärden!$B$3:$H$552,MATCH(G$2,Miljövärden!$B$2:$H$2,0),FALSE),"Nej, saknas")</f>
        <v>Ja</v>
      </c>
      <c r="H44" s="30" t="str">
        <f>IFERROR(VLOOKUP($B44,Miljövärden!$B$3:$H$552,MATCH(H$2,Miljövärden!$B$2:$H$2,0),FALSE),"Nej, saknas")</f>
        <v>Ja</v>
      </c>
      <c r="P44" s="37" t="str">
        <f t="shared" si="0"/>
        <v>ja</v>
      </c>
      <c r="R44">
        <f t="shared" si="1"/>
        <v>29</v>
      </c>
    </row>
    <row r="45" spans="1:18" x14ac:dyDescent="0.25">
      <c r="A45" s="2" t="s">
        <v>83</v>
      </c>
      <c r="B45" s="2" t="s">
        <v>84</v>
      </c>
      <c r="C45">
        <f>IFERROR(VLOOKUP($B45,Miljövärden!$B$3:$H$552,MATCH(C$2,Miljövärden!$B$2:$H$2,0),FALSE),"Saknas")</f>
        <v>0.122433</v>
      </c>
      <c r="D45">
        <f>IFERROR(VLOOKUP($B45,Miljövärden!$B$3:$H$552,MATCH(D$2,Miljövärden!$B$2:$H$2,0),FALSE),"Saknas")</f>
        <v>49.730699999999999</v>
      </c>
      <c r="E45">
        <f>IFERROR(VLOOKUP($B45,Miljövärden!$B$3:$H$552,MATCH(E$2,Miljövärden!$B$2:$H$2,0),FALSE),"Saknas")</f>
        <v>6.75406</v>
      </c>
      <c r="F45">
        <f>IFERROR(VLOOKUP($B45,Miljövärden!$B$3:$H$552,MATCH(F$2,Miljövärden!$B$2:$H$2,0),FALSE),"Saknas")</f>
        <v>1.11856E-2</v>
      </c>
      <c r="G45" t="str">
        <f>IFERROR(VLOOKUP($B45,Miljövärden!$B$3:$H$552,MATCH(G$2,Miljövärden!$B$2:$H$2,0),FALSE),"Nej, saknas")</f>
        <v>Nej</v>
      </c>
      <c r="H45" s="30" t="str">
        <f>IFERROR(VLOOKUP($B45,Miljövärden!$B$3:$H$552,MATCH(H$2,Miljövärden!$B$2:$H$2,0),FALSE),"Nej, saknas")</f>
        <v>Ja</v>
      </c>
      <c r="P45" s="37" t="str">
        <f t="shared" si="0"/>
        <v>ja</v>
      </c>
      <c r="R45">
        <f t="shared" si="1"/>
        <v>30</v>
      </c>
    </row>
    <row r="46" spans="1:18" x14ac:dyDescent="0.25">
      <c r="A46" s="2" t="s">
        <v>83</v>
      </c>
      <c r="B46" s="2" t="s">
        <v>85</v>
      </c>
      <c r="C46">
        <f>IFERROR(VLOOKUP($B46,Miljövärden!$B$3:$H$552,MATCH(C$2,Miljövärden!$B$2:$H$2,0),FALSE),"Saknas")</f>
        <v>0.24035400000000001</v>
      </c>
      <c r="D46">
        <f>IFERROR(VLOOKUP($B46,Miljövärden!$B$3:$H$552,MATCH(D$2,Miljövärden!$B$2:$H$2,0),FALSE),"Saknas")</f>
        <v>23.133500000000002</v>
      </c>
      <c r="E46">
        <f>IFERROR(VLOOKUP($B46,Miljövärden!$B$3:$H$552,MATCH(E$2,Miljövärden!$B$2:$H$2,0),FALSE),"Saknas")</f>
        <v>19.490600000000001</v>
      </c>
      <c r="F46">
        <f>IFERROR(VLOOKUP($B46,Miljövärden!$B$3:$H$552,MATCH(F$2,Miljövärden!$B$2:$H$2,0),FALSE),"Saknas")</f>
        <v>4.8739600000000001E-2</v>
      </c>
      <c r="G46" t="str">
        <f>IFERROR(VLOOKUP($B46,Miljövärden!$B$3:$H$552,MATCH(G$2,Miljövärden!$B$2:$H$2,0),FALSE),"Nej, saknas")</f>
        <v>Nej</v>
      </c>
      <c r="H46" s="30" t="str">
        <f>IFERROR(VLOOKUP($B46,Miljövärden!$B$3:$H$552,MATCH(H$2,Miljövärden!$B$2:$H$2,0),FALSE),"Nej, saknas")</f>
        <v>Ja</v>
      </c>
      <c r="P46" s="37" t="str">
        <f t="shared" si="0"/>
        <v>ja</v>
      </c>
      <c r="R46">
        <f t="shared" si="1"/>
        <v>31</v>
      </c>
    </row>
    <row r="47" spans="1:18" x14ac:dyDescent="0.25">
      <c r="A47" s="2" t="s">
        <v>86</v>
      </c>
      <c r="B47" s="9" t="s">
        <v>1103</v>
      </c>
      <c r="C47">
        <f>IFERROR(VLOOKUP($B47,Miljövärden!$B$3:$H$552,MATCH(C$2,Miljövärden!$B$2:$H$2,0),FALSE),"Saknas")</f>
        <v>0</v>
      </c>
      <c r="D47">
        <f>IFERROR(VLOOKUP($B47,Miljövärden!$B$3:$H$552,MATCH(D$2,Miljövärden!$B$2:$H$2,0),FALSE),"Saknas")</f>
        <v>0</v>
      </c>
      <c r="E47">
        <f>IFERROR(VLOOKUP($B47,Miljövärden!$B$3:$H$552,MATCH(E$2,Miljövärden!$B$2:$H$2,0),FALSE),"Saknas")</f>
        <v>0</v>
      </c>
      <c r="F47">
        <f>IFERROR(VLOOKUP($B47,Miljövärden!$B$3:$H$552,MATCH(F$2,Miljövärden!$B$2:$H$2,0),FALSE),"Saknas")</f>
        <v>0</v>
      </c>
      <c r="G47" t="str">
        <f>IFERROR(VLOOKUP($B47,Miljövärden!$B$3:$H$552,MATCH(G$2,Miljövärden!$B$2:$H$2,0),FALSE),"Nej, saknas")</f>
        <v>Nej</v>
      </c>
      <c r="H47" s="30" t="str">
        <f>IFERROR(VLOOKUP($B47,Miljövärden!$B$3:$H$552,MATCH(H$2,Miljövärden!$B$2:$H$2,0),FALSE),"Nej, saknas")</f>
        <v>Nej</v>
      </c>
      <c r="P47" s="37" t="str">
        <f t="shared" si="0"/>
        <v>nej</v>
      </c>
      <c r="R47">
        <f t="shared" si="1"/>
        <v>31</v>
      </c>
    </row>
    <row r="48" spans="1:18" x14ac:dyDescent="0.25">
      <c r="A48" s="2" t="s">
        <v>88</v>
      </c>
      <c r="B48" s="2" t="s">
        <v>89</v>
      </c>
      <c r="C48">
        <f>IFERROR(VLOOKUP($B48,Miljövärden!$B$3:$H$552,MATCH(C$2,Miljövärden!$B$2:$H$2,0),FALSE),"Saknas")</f>
        <v>0</v>
      </c>
      <c r="D48">
        <f>IFERROR(VLOOKUP($B48,Miljövärden!$B$3:$H$552,MATCH(D$2,Miljövärden!$B$2:$H$2,0),FALSE),"Saknas")</f>
        <v>0</v>
      </c>
      <c r="E48">
        <f>IFERROR(VLOOKUP($B48,Miljövärden!$B$3:$H$552,MATCH(E$2,Miljövärden!$B$2:$H$2,0),FALSE),"Saknas")</f>
        <v>0</v>
      </c>
      <c r="F48">
        <f>IFERROR(VLOOKUP($B48,Miljövärden!$B$3:$H$552,MATCH(F$2,Miljövärden!$B$2:$H$2,0),FALSE),"Saknas")</f>
        <v>0</v>
      </c>
      <c r="G48" t="str">
        <f>IFERROR(VLOOKUP($B48,Miljövärden!$B$3:$H$552,MATCH(G$2,Miljövärden!$B$2:$H$2,0),FALSE),"Nej, saknas")</f>
        <v>Nej</v>
      </c>
      <c r="H48" s="30" t="str">
        <f>IFERROR(VLOOKUP($B48,Miljövärden!$B$3:$H$552,MATCH(H$2,Miljövärden!$B$2:$H$2,0),FALSE),"Nej, saknas")</f>
        <v>Nej</v>
      </c>
      <c r="P48" s="37" t="str">
        <f t="shared" si="0"/>
        <v>nej</v>
      </c>
      <c r="R48">
        <f t="shared" si="1"/>
        <v>31</v>
      </c>
    </row>
    <row r="49" spans="1:18" x14ac:dyDescent="0.25">
      <c r="A49" s="2" t="s">
        <v>93</v>
      </c>
      <c r="B49" s="2" t="s">
        <v>94</v>
      </c>
      <c r="C49">
        <f>IFERROR(VLOOKUP($B49,Miljövärden!$B$3:$H$552,MATCH(C$2,Miljövärden!$B$2:$H$2,0),FALSE),"Saknas")</f>
        <v>0.117227</v>
      </c>
      <c r="D49">
        <f>IFERROR(VLOOKUP($B49,Miljövärden!$B$3:$H$552,MATCH(D$2,Miljövärden!$B$2:$H$2,0),FALSE),"Saknas")</f>
        <v>18.127800000000001</v>
      </c>
      <c r="E49">
        <f>IFERROR(VLOOKUP($B49,Miljövärden!$B$3:$H$552,MATCH(E$2,Miljövärden!$B$2:$H$2,0),FALSE),"Saknas")</f>
        <v>8.1653500000000001</v>
      </c>
      <c r="F49">
        <f>IFERROR(VLOOKUP($B49,Miljövärden!$B$3:$H$552,MATCH(F$2,Miljövärden!$B$2:$H$2,0),FALSE),"Saknas")</f>
        <v>2.3973000000000001E-2</v>
      </c>
      <c r="G49" t="str">
        <f>IFERROR(VLOOKUP($B49,Miljövärden!$B$3:$H$552,MATCH(G$2,Miljövärden!$B$2:$H$2,0),FALSE),"Nej, saknas")</f>
        <v>Nej</v>
      </c>
      <c r="H49" s="30" t="str">
        <f>IFERROR(VLOOKUP($B49,Miljövärden!$B$3:$H$552,MATCH(H$2,Miljövärden!$B$2:$H$2,0),FALSE),"Nej, saknas")</f>
        <v>Ja</v>
      </c>
      <c r="P49" s="37" t="str">
        <f t="shared" si="0"/>
        <v>ja</v>
      </c>
      <c r="R49">
        <f t="shared" si="1"/>
        <v>32</v>
      </c>
    </row>
    <row r="50" spans="1:18" x14ac:dyDescent="0.25">
      <c r="A50" s="2" t="s">
        <v>98</v>
      </c>
      <c r="B50" s="2" t="s">
        <v>99</v>
      </c>
      <c r="C50">
        <f>IFERROR(VLOOKUP($B50,Miljövärden!$B$3:$H$552,MATCH(C$2,Miljövärden!$B$2:$H$2,0),FALSE),"Saknas")</f>
        <v>5.1450500000000003E-2</v>
      </c>
      <c r="D50">
        <f>IFERROR(VLOOKUP($B50,Miljövärden!$B$3:$H$552,MATCH(D$2,Miljövärden!$B$2:$H$2,0),FALSE),"Saknas")</f>
        <v>5.8450100000000003</v>
      </c>
      <c r="E50">
        <f>IFERROR(VLOOKUP($B50,Miljövärden!$B$3:$H$552,MATCH(E$2,Miljövärden!$B$2:$H$2,0),FALSE),"Saknas")</f>
        <v>10.3444</v>
      </c>
      <c r="F50">
        <f>IFERROR(VLOOKUP($B50,Miljövärden!$B$3:$H$552,MATCH(F$2,Miljövärden!$B$2:$H$2,0),FALSE),"Saknas")</f>
        <v>2.7662500000000002E-4</v>
      </c>
      <c r="G50" t="str">
        <f>IFERROR(VLOOKUP($B50,Miljövärden!$B$3:$H$552,MATCH(G$2,Miljövärden!$B$2:$H$2,0),FALSE),"Nej, saknas")</f>
        <v>Ja</v>
      </c>
      <c r="H50" s="30" t="str">
        <f>IFERROR(VLOOKUP($B50,Miljövärden!$B$3:$H$552,MATCH(H$2,Miljövärden!$B$2:$H$2,0),FALSE),"Nej, saknas")</f>
        <v>Ja</v>
      </c>
      <c r="P50" s="37" t="str">
        <f t="shared" si="0"/>
        <v>ja</v>
      </c>
      <c r="R50">
        <f t="shared" si="1"/>
        <v>33</v>
      </c>
    </row>
    <row r="51" spans="1:18" x14ac:dyDescent="0.25">
      <c r="A51" s="2" t="s">
        <v>98</v>
      </c>
      <c r="B51" s="2" t="s">
        <v>100</v>
      </c>
      <c r="C51">
        <f>IFERROR(VLOOKUP($B51,Miljövärden!$B$3:$H$552,MATCH(C$2,Miljövärden!$B$2:$H$2,0),FALSE),"Saknas")</f>
        <v>3.8282299999999998E-2</v>
      </c>
      <c r="D51">
        <f>IFERROR(VLOOKUP($B51,Miljövärden!$B$3:$H$552,MATCH(D$2,Miljövärden!$B$2:$H$2,0),FALSE),"Saknas")</f>
        <v>3.6017399999999999</v>
      </c>
      <c r="E51">
        <f>IFERROR(VLOOKUP($B51,Miljövärden!$B$3:$H$552,MATCH(E$2,Miljövärden!$B$2:$H$2,0),FALSE),"Saknas")</f>
        <v>5.8734299999999999</v>
      </c>
      <c r="F51">
        <f>IFERROR(VLOOKUP($B51,Miljövärden!$B$3:$H$552,MATCH(F$2,Miljövärden!$B$2:$H$2,0),FALSE),"Saknas")</f>
        <v>2.3477699999999999E-3</v>
      </c>
      <c r="G51" t="str">
        <f>IFERROR(VLOOKUP($B51,Miljövärden!$B$3:$H$552,MATCH(G$2,Miljövärden!$B$2:$H$2,0),FALSE),"Nej, saknas")</f>
        <v>Ja</v>
      </c>
      <c r="H51" s="30" t="str">
        <f>IFERROR(VLOOKUP($B51,Miljövärden!$B$3:$H$552,MATCH(H$2,Miljövärden!$B$2:$H$2,0),FALSE),"Nej, saknas")</f>
        <v>Ja</v>
      </c>
      <c r="P51" s="37" t="str">
        <f t="shared" si="0"/>
        <v>ja</v>
      </c>
      <c r="R51">
        <f t="shared" si="1"/>
        <v>34</v>
      </c>
    </row>
    <row r="52" spans="1:18" x14ac:dyDescent="0.25">
      <c r="A52" s="2" t="s">
        <v>101</v>
      </c>
      <c r="B52" s="2" t="s">
        <v>102</v>
      </c>
      <c r="C52">
        <f>IFERROR(VLOOKUP($B52,Miljövärden!$B$3:$H$552,MATCH(C$2,Miljövärden!$B$2:$H$2,0),FALSE),"Saknas")</f>
        <v>4.6826600000000003E-2</v>
      </c>
      <c r="D52">
        <f>IFERROR(VLOOKUP($B52,Miljövärden!$B$3:$H$552,MATCH(D$2,Miljövärden!$B$2:$H$2,0),FALSE),"Saknas")</f>
        <v>5.7666599999999999</v>
      </c>
      <c r="E52">
        <f>IFERROR(VLOOKUP($B52,Miljövärden!$B$3:$H$552,MATCH(E$2,Miljövärden!$B$2:$H$2,0),FALSE),"Saknas")</f>
        <v>10.0916</v>
      </c>
      <c r="F52">
        <f>IFERROR(VLOOKUP($B52,Miljövärden!$B$3:$H$552,MATCH(F$2,Miljövärden!$B$2:$H$2,0),FALSE),"Saknas")</f>
        <v>0</v>
      </c>
      <c r="G52" t="str">
        <f>IFERROR(VLOOKUP($B52,Miljövärden!$B$3:$H$552,MATCH(G$2,Miljövärden!$B$2:$H$2,0),FALSE),"Nej, saknas")</f>
        <v>Ja</v>
      </c>
      <c r="H52" s="30" t="str">
        <f>IFERROR(VLOOKUP($B52,Miljövärden!$B$3:$H$552,MATCH(H$2,Miljövärden!$B$2:$H$2,0),FALSE),"Nej, saknas")</f>
        <v>Ja</v>
      </c>
      <c r="P52" s="37" t="str">
        <f t="shared" si="0"/>
        <v>ja</v>
      </c>
      <c r="R52">
        <f t="shared" si="1"/>
        <v>35</v>
      </c>
    </row>
    <row r="53" spans="1:18" x14ac:dyDescent="0.25">
      <c r="A53" s="2" t="s">
        <v>101</v>
      </c>
      <c r="B53" s="2" t="s">
        <v>103</v>
      </c>
      <c r="C53">
        <f>IFERROR(VLOOKUP($B53,Miljövärden!$B$3:$H$552,MATCH(C$2,Miljövärden!$B$2:$H$2,0),FALSE),"Saknas")</f>
        <v>7.6818899999999996E-2</v>
      </c>
      <c r="D53">
        <f>IFERROR(VLOOKUP($B53,Miljövärden!$B$3:$H$552,MATCH(D$2,Miljövärden!$B$2:$H$2,0),FALSE),"Saknas")</f>
        <v>5.5143399999999998</v>
      </c>
      <c r="E53">
        <f>IFERROR(VLOOKUP($B53,Miljövärden!$B$3:$H$552,MATCH(E$2,Miljövärden!$B$2:$H$2,0),FALSE),"Saknas")</f>
        <v>8.4972200000000004</v>
      </c>
      <c r="F53">
        <f>IFERROR(VLOOKUP($B53,Miljövärden!$B$3:$H$552,MATCH(F$2,Miljövärden!$B$2:$H$2,0),FALSE),"Saknas")</f>
        <v>1.8249E-3</v>
      </c>
      <c r="G53" t="str">
        <f>IFERROR(VLOOKUP($B53,Miljövärden!$B$3:$H$552,MATCH(G$2,Miljövärden!$B$2:$H$2,0),FALSE),"Nej, saknas")</f>
        <v>Ja</v>
      </c>
      <c r="H53" s="30" t="str">
        <f>IFERROR(VLOOKUP($B53,Miljövärden!$B$3:$H$552,MATCH(H$2,Miljövärden!$B$2:$H$2,0),FALSE),"Nej, saknas")</f>
        <v>Ja</v>
      </c>
      <c r="P53" s="37" t="str">
        <f t="shared" si="0"/>
        <v>ja</v>
      </c>
      <c r="R53">
        <f t="shared" si="1"/>
        <v>36</v>
      </c>
    </row>
    <row r="54" spans="1:18" x14ac:dyDescent="0.25">
      <c r="A54" s="2" t="s">
        <v>104</v>
      </c>
      <c r="B54" s="2" t="s">
        <v>105</v>
      </c>
      <c r="C54">
        <f>IFERROR(VLOOKUP($B54,Miljövärden!$B$3:$H$552,MATCH(C$2,Miljövärden!$B$2:$H$2,0),FALSE),"Saknas")</f>
        <v>8.6228100000000002E-2</v>
      </c>
      <c r="D54">
        <f>IFERROR(VLOOKUP($B54,Miljövärden!$B$3:$H$552,MATCH(D$2,Miljövärden!$B$2:$H$2,0),FALSE),"Saknas")</f>
        <v>5.7015099999999999</v>
      </c>
      <c r="E54">
        <f>IFERROR(VLOOKUP($B54,Miljövärden!$B$3:$H$552,MATCH(E$2,Miljövärden!$B$2:$H$2,0),FALSE),"Saknas")</f>
        <v>11.189299999999999</v>
      </c>
      <c r="F54">
        <f>IFERROR(VLOOKUP($B54,Miljövärden!$B$3:$H$552,MATCH(F$2,Miljövärden!$B$2:$H$2,0),FALSE),"Saknas")</f>
        <v>1.4550800000000001E-3</v>
      </c>
      <c r="G54" t="str">
        <f>IFERROR(VLOOKUP($B54,Miljövärden!$B$3:$H$552,MATCH(G$2,Miljövärden!$B$2:$H$2,0),FALSE),"Nej, saknas")</f>
        <v>Nej</v>
      </c>
      <c r="H54" s="30" t="str">
        <f>IFERROR(VLOOKUP($B54,Miljövärden!$B$3:$H$552,MATCH(H$2,Miljövärden!$B$2:$H$2,0),FALSE),"Nej, saknas")</f>
        <v>Ja</v>
      </c>
      <c r="P54" s="37" t="str">
        <f t="shared" si="0"/>
        <v>ja</v>
      </c>
      <c r="R54">
        <f t="shared" si="1"/>
        <v>37</v>
      </c>
    </row>
    <row r="55" spans="1:18" x14ac:dyDescent="0.25">
      <c r="A55" s="2" t="s">
        <v>104</v>
      </c>
      <c r="B55" s="2" t="s">
        <v>106</v>
      </c>
      <c r="C55">
        <f>IFERROR(VLOOKUP($B55,Miljövärden!$B$3:$H$552,MATCH(C$2,Miljövärden!$B$2:$H$2,0),FALSE),"Saknas")</f>
        <v>0.125668</v>
      </c>
      <c r="D55">
        <f>IFERROR(VLOOKUP($B55,Miljövärden!$B$3:$H$552,MATCH(D$2,Miljövärden!$B$2:$H$2,0),FALSE),"Saknas")</f>
        <v>10.2217</v>
      </c>
      <c r="E55">
        <f>IFERROR(VLOOKUP($B55,Miljövärden!$B$3:$H$552,MATCH(E$2,Miljövärden!$B$2:$H$2,0),FALSE),"Saknas")</f>
        <v>10.392799999999999</v>
      </c>
      <c r="F55">
        <f>IFERROR(VLOOKUP($B55,Miljövärden!$B$3:$H$552,MATCH(F$2,Miljövärden!$B$2:$H$2,0),FALSE),"Saknas")</f>
        <v>3.73005E-2</v>
      </c>
      <c r="G55" t="str">
        <f>IFERROR(VLOOKUP($B55,Miljövärden!$B$3:$H$552,MATCH(G$2,Miljövärden!$B$2:$H$2,0),FALSE),"Nej, saknas")</f>
        <v>Nej</v>
      </c>
      <c r="H55" s="30" t="str">
        <f>IFERROR(VLOOKUP($B55,Miljövärden!$B$3:$H$552,MATCH(H$2,Miljövärden!$B$2:$H$2,0),FALSE),"Nej, saknas")</f>
        <v>Ja</v>
      </c>
      <c r="P55" s="37" t="str">
        <f t="shared" si="0"/>
        <v>ja</v>
      </c>
      <c r="R55">
        <f t="shared" si="1"/>
        <v>38</v>
      </c>
    </row>
    <row r="56" spans="1:18" x14ac:dyDescent="0.25">
      <c r="A56" s="2" t="s">
        <v>104</v>
      </c>
      <c r="B56" s="2" t="s">
        <v>107</v>
      </c>
      <c r="C56">
        <f>IFERROR(VLOOKUP($B56,Miljövärden!$B$3:$H$552,MATCH(C$2,Miljövärden!$B$2:$H$2,0),FALSE),"Saknas")</f>
        <v>0.19491</v>
      </c>
      <c r="D56">
        <f>IFERROR(VLOOKUP($B56,Miljövärden!$B$3:$H$552,MATCH(D$2,Miljövärden!$B$2:$H$2,0),FALSE),"Saknas")</f>
        <v>6.5269000000000004</v>
      </c>
      <c r="E56">
        <f>IFERROR(VLOOKUP($B56,Miljövärden!$B$3:$H$552,MATCH(E$2,Miljövärden!$B$2:$H$2,0),FALSE),"Saknas")</f>
        <v>20.3172</v>
      </c>
      <c r="F56">
        <f>IFERROR(VLOOKUP($B56,Miljövärden!$B$3:$H$552,MATCH(F$2,Miljövärden!$B$2:$H$2,0),FALSE),"Saknas")</f>
        <v>1.86472E-3</v>
      </c>
      <c r="G56" t="str">
        <f>IFERROR(VLOOKUP($B56,Miljövärden!$B$3:$H$552,MATCH(G$2,Miljövärden!$B$2:$H$2,0),FALSE),"Nej, saknas")</f>
        <v>Nej</v>
      </c>
      <c r="H56" s="30" t="str">
        <f>IFERROR(VLOOKUP($B56,Miljövärden!$B$3:$H$552,MATCH(H$2,Miljövärden!$B$2:$H$2,0),FALSE),"Nej, saknas")</f>
        <v>Ja</v>
      </c>
      <c r="P56" s="37" t="str">
        <f t="shared" si="0"/>
        <v>ja</v>
      </c>
      <c r="R56">
        <f t="shared" si="1"/>
        <v>39</v>
      </c>
    </row>
    <row r="57" spans="1:18" x14ac:dyDescent="0.25">
      <c r="A57" s="2" t="s">
        <v>104</v>
      </c>
      <c r="B57" s="2" t="s">
        <v>108</v>
      </c>
      <c r="C57">
        <f>IFERROR(VLOOKUP($B57,Miljövärden!$B$3:$H$552,MATCH(C$2,Miljövärden!$B$2:$H$2,0),FALSE),"Saknas")</f>
        <v>0.157689</v>
      </c>
      <c r="D57">
        <f>IFERROR(VLOOKUP($B57,Miljövärden!$B$3:$H$552,MATCH(D$2,Miljövärden!$B$2:$H$2,0),FALSE),"Saknas")</f>
        <v>5.0529299999999999</v>
      </c>
      <c r="E57">
        <f>IFERROR(VLOOKUP($B57,Miljövärden!$B$3:$H$552,MATCH(E$2,Miljövärden!$B$2:$H$2,0),FALSE),"Saknas")</f>
        <v>15.597799999999999</v>
      </c>
      <c r="F57">
        <f>IFERROR(VLOOKUP($B57,Miljövärden!$B$3:$H$552,MATCH(F$2,Miljövärden!$B$2:$H$2,0),FALSE),"Saknas")</f>
        <v>1.9941099999999999E-3</v>
      </c>
      <c r="G57" t="str">
        <f>IFERROR(VLOOKUP($B57,Miljövärden!$B$3:$H$552,MATCH(G$2,Miljövärden!$B$2:$H$2,0),FALSE),"Nej, saknas")</f>
        <v>Nej</v>
      </c>
      <c r="H57" s="30" t="str">
        <f>IFERROR(VLOOKUP($B57,Miljövärden!$B$3:$H$552,MATCH(H$2,Miljövärden!$B$2:$H$2,0),FALSE),"Nej, saknas")</f>
        <v>Ja</v>
      </c>
      <c r="P57" s="37" t="str">
        <f t="shared" si="0"/>
        <v>ja</v>
      </c>
      <c r="R57">
        <f t="shared" si="1"/>
        <v>40</v>
      </c>
    </row>
    <row r="58" spans="1:18" x14ac:dyDescent="0.25">
      <c r="A58" s="2" t="s">
        <v>109</v>
      </c>
      <c r="B58" s="2" t="s">
        <v>110</v>
      </c>
      <c r="C58">
        <f>IFERROR(VLOOKUP($B58,Miljövärden!$B$3:$H$552,MATCH(C$2,Miljövärden!$B$2:$H$2,0),FALSE),"Saknas")</f>
        <v>0.14493400000000001</v>
      </c>
      <c r="D58">
        <f>IFERROR(VLOOKUP($B58,Miljövärden!$B$3:$H$552,MATCH(D$2,Miljövärden!$B$2:$H$2,0),FALSE),"Saknas")</f>
        <v>6.2936199999999998</v>
      </c>
      <c r="E58">
        <f>IFERROR(VLOOKUP($B58,Miljövärden!$B$3:$H$552,MATCH(E$2,Miljövärden!$B$2:$H$2,0),FALSE),"Saknas")</f>
        <v>16.379899999999999</v>
      </c>
      <c r="F58">
        <f>IFERROR(VLOOKUP($B58,Miljövärden!$B$3:$H$552,MATCH(F$2,Miljövärden!$B$2:$H$2,0),FALSE),"Saknas")</f>
        <v>2.0750500000000002E-3</v>
      </c>
      <c r="G58" t="str">
        <f>IFERROR(VLOOKUP($B58,Miljövärden!$B$3:$H$552,MATCH(G$2,Miljövärden!$B$2:$H$2,0),FALSE),"Nej, saknas")</f>
        <v>Nej</v>
      </c>
      <c r="H58" s="30" t="str">
        <f>IFERROR(VLOOKUP($B58,Miljövärden!$B$3:$H$552,MATCH(H$2,Miljövärden!$B$2:$H$2,0),FALSE),"Nej, saknas")</f>
        <v>Ja</v>
      </c>
      <c r="M58" s="32" t="s">
        <v>1180</v>
      </c>
      <c r="N58" s="32" t="s">
        <v>1181</v>
      </c>
      <c r="P58" s="37" t="str">
        <f t="shared" si="0"/>
        <v>ja</v>
      </c>
      <c r="R58">
        <f t="shared" si="1"/>
        <v>41</v>
      </c>
    </row>
    <row r="59" spans="1:18" x14ac:dyDescent="0.25">
      <c r="A59" s="2" t="s">
        <v>109</v>
      </c>
      <c r="B59" s="2" t="s">
        <v>111</v>
      </c>
      <c r="C59">
        <f>IFERROR(VLOOKUP($B59,Miljövärden!$B$3:$H$552,MATCH(C$2,Miljövärden!$B$2:$H$2,0),FALSE),"Saknas")</f>
        <v>9.4183600000000006E-2</v>
      </c>
      <c r="D59">
        <f>IFERROR(VLOOKUP($B59,Miljövärden!$B$3:$H$552,MATCH(D$2,Miljövärden!$B$2:$H$2,0),FALSE),"Saknas")</f>
        <v>12.081899999999999</v>
      </c>
      <c r="E59">
        <f>IFERROR(VLOOKUP($B59,Miljövärden!$B$3:$H$552,MATCH(E$2,Miljövärden!$B$2:$H$2,0),FALSE),"Saknas")</f>
        <v>9.0947499999999994</v>
      </c>
      <c r="F59">
        <f>IFERROR(VLOOKUP($B59,Miljövärden!$B$3:$H$552,MATCH(F$2,Miljövärden!$B$2:$H$2,0),FALSE),"Saknas")</f>
        <v>7.6114700000000004E-3</v>
      </c>
      <c r="G59" t="str">
        <f>IFERROR(VLOOKUP($B59,Miljövärden!$B$3:$H$552,MATCH(G$2,Miljövärden!$B$2:$H$2,0),FALSE),"Nej, saknas")</f>
        <v>Nej</v>
      </c>
      <c r="H59" s="30" t="str">
        <f>IFERROR(VLOOKUP($B59,Miljövärden!$B$3:$H$552,MATCH(H$2,Miljövärden!$B$2:$H$2,0),FALSE),"Nej, saknas")</f>
        <v>Ja</v>
      </c>
      <c r="M59" s="32" t="s">
        <v>1180</v>
      </c>
      <c r="N59" s="32" t="s">
        <v>1181</v>
      </c>
      <c r="P59" s="37" t="str">
        <f t="shared" si="0"/>
        <v>ja</v>
      </c>
      <c r="R59">
        <f t="shared" si="1"/>
        <v>42</v>
      </c>
    </row>
    <row r="60" spans="1:18" x14ac:dyDescent="0.25">
      <c r="A60" s="2" t="s">
        <v>109</v>
      </c>
      <c r="B60" s="2" t="s">
        <v>112</v>
      </c>
      <c r="C60">
        <f>IFERROR(VLOOKUP($B60,Miljövärden!$B$3:$H$552,MATCH(C$2,Miljövärden!$B$2:$H$2,0),FALSE),"Saknas")</f>
        <v>2.83764E-2</v>
      </c>
      <c r="D60">
        <f>IFERROR(VLOOKUP($B60,Miljövärden!$B$3:$H$552,MATCH(D$2,Miljövärden!$B$2:$H$2,0),FALSE),"Saknas")</f>
        <v>1.26119</v>
      </c>
      <c r="E60">
        <f>IFERROR(VLOOKUP($B60,Miljövärden!$B$3:$H$552,MATCH(E$2,Miljövärden!$B$2:$H$2,0),FALSE),"Saknas")</f>
        <v>1.71034</v>
      </c>
      <c r="F60">
        <f>IFERROR(VLOOKUP($B60,Miljövärden!$B$3:$H$552,MATCH(F$2,Miljövärden!$B$2:$H$2,0),FALSE),"Saknas")</f>
        <v>8.9286000000000001E-3</v>
      </c>
      <c r="G60" t="str">
        <f>IFERROR(VLOOKUP($B60,Miljövärden!$B$3:$H$552,MATCH(G$2,Miljövärden!$B$2:$H$2,0),FALSE),"Nej, saknas")</f>
        <v>Nej</v>
      </c>
      <c r="H60" s="30" t="str">
        <f>IFERROR(VLOOKUP($B60,Miljövärden!$B$3:$H$552,MATCH(H$2,Miljövärden!$B$2:$H$2,0),FALSE),"Nej, saknas")</f>
        <v>Ja</v>
      </c>
      <c r="M60" s="32" t="s">
        <v>1180</v>
      </c>
      <c r="N60" s="32" t="s">
        <v>1181</v>
      </c>
      <c r="P60" s="37" t="str">
        <f t="shared" si="0"/>
        <v>ja</v>
      </c>
      <c r="R60">
        <f t="shared" si="1"/>
        <v>43</v>
      </c>
    </row>
    <row r="61" spans="1:18" x14ac:dyDescent="0.25">
      <c r="A61" s="2" t="s">
        <v>109</v>
      </c>
      <c r="B61" s="2" t="s">
        <v>113</v>
      </c>
      <c r="C61">
        <f>IFERROR(VLOOKUP($B61,Miljövärden!$B$3:$H$552,MATCH(C$2,Miljövärden!$B$2:$H$2,0),FALSE),"Saknas")</f>
        <v>0.119142</v>
      </c>
      <c r="D61">
        <f>IFERROR(VLOOKUP($B61,Miljövärden!$B$3:$H$552,MATCH(D$2,Miljövärden!$B$2:$H$2,0),FALSE),"Saknas")</f>
        <v>15.569000000000001</v>
      </c>
      <c r="E61">
        <f>IFERROR(VLOOKUP($B61,Miljövärden!$B$3:$H$552,MATCH(E$2,Miljövärden!$B$2:$H$2,0),FALSE),"Saknas")</f>
        <v>8.6145399999999999</v>
      </c>
      <c r="F61">
        <f>IFERROR(VLOOKUP($B61,Miljövärden!$B$3:$H$552,MATCH(F$2,Miljövärden!$B$2:$H$2,0),FALSE),"Saknas")</f>
        <v>1.4803999999999999E-2</v>
      </c>
      <c r="G61" t="str">
        <f>IFERROR(VLOOKUP($B61,Miljövärden!$B$3:$H$552,MATCH(G$2,Miljövärden!$B$2:$H$2,0),FALSE),"Nej, saknas")</f>
        <v>Nej</v>
      </c>
      <c r="H61" s="30" t="str">
        <f>IFERROR(VLOOKUP($B61,Miljövärden!$B$3:$H$552,MATCH(H$2,Miljövärden!$B$2:$H$2,0),FALSE),"Nej, saknas")</f>
        <v>Ja</v>
      </c>
      <c r="M61" s="32" t="s">
        <v>1180</v>
      </c>
      <c r="N61" s="32" t="s">
        <v>1181</v>
      </c>
      <c r="P61" s="37" t="str">
        <f t="shared" si="0"/>
        <v>ja</v>
      </c>
      <c r="R61">
        <f t="shared" si="1"/>
        <v>44</v>
      </c>
    </row>
    <row r="62" spans="1:18" x14ac:dyDescent="0.25">
      <c r="A62" s="2" t="s">
        <v>109</v>
      </c>
      <c r="B62" s="2" t="s">
        <v>114</v>
      </c>
      <c r="C62">
        <f>IFERROR(VLOOKUP($B62,Miljövärden!$B$3:$H$552,MATCH(C$2,Miljövärden!$B$2:$H$2,0),FALSE),"Saknas")</f>
        <v>0.23877200000000001</v>
      </c>
      <c r="D62">
        <f>IFERROR(VLOOKUP($B62,Miljövärden!$B$3:$H$552,MATCH(D$2,Miljövärden!$B$2:$H$2,0),FALSE),"Saknas")</f>
        <v>16.05</v>
      </c>
      <c r="E62">
        <f>IFERROR(VLOOKUP($B62,Miljövärden!$B$3:$H$552,MATCH(E$2,Miljövärden!$B$2:$H$2,0),FALSE),"Saknas")</f>
        <v>33.139899999999997</v>
      </c>
      <c r="F62">
        <f>IFERROR(VLOOKUP($B62,Miljövärden!$B$3:$H$552,MATCH(F$2,Miljövärden!$B$2:$H$2,0),FALSE),"Saknas")</f>
        <v>1.3774200000000001E-3</v>
      </c>
      <c r="G62" t="str">
        <f>IFERROR(VLOOKUP($B62,Miljövärden!$B$3:$H$552,MATCH(G$2,Miljövärden!$B$2:$H$2,0),FALSE),"Nej, saknas")</f>
        <v>Nej</v>
      </c>
      <c r="H62" s="30" t="str">
        <f>IFERROR(VLOOKUP($B62,Miljövärden!$B$3:$H$552,MATCH(H$2,Miljövärden!$B$2:$H$2,0),FALSE),"Nej, saknas")</f>
        <v>Ja</v>
      </c>
      <c r="M62" s="32" t="s">
        <v>1180</v>
      </c>
      <c r="N62" s="32" t="s">
        <v>1181</v>
      </c>
      <c r="P62" s="37" t="str">
        <f t="shared" si="0"/>
        <v>ja</v>
      </c>
      <c r="R62">
        <f t="shared" si="1"/>
        <v>45</v>
      </c>
    </row>
    <row r="63" spans="1:18" x14ac:dyDescent="0.25">
      <c r="A63" s="2" t="s">
        <v>109</v>
      </c>
      <c r="B63" s="2" t="s">
        <v>115</v>
      </c>
      <c r="C63">
        <f>IFERROR(VLOOKUP($B63,Miljövärden!$B$3:$H$552,MATCH(C$2,Miljövärden!$B$2:$H$2,0),FALSE),"Saknas")</f>
        <v>0.28527799999999998</v>
      </c>
      <c r="D63">
        <f>IFERROR(VLOOKUP($B63,Miljövärden!$B$3:$H$552,MATCH(D$2,Miljövärden!$B$2:$H$2,0),FALSE),"Saknas")</f>
        <v>85.820499999999996</v>
      </c>
      <c r="E63">
        <f>IFERROR(VLOOKUP($B63,Miljövärden!$B$3:$H$552,MATCH(E$2,Miljövärden!$B$2:$H$2,0),FALSE),"Saknas")</f>
        <v>7.5209000000000001</v>
      </c>
      <c r="F63">
        <f>IFERROR(VLOOKUP($B63,Miljövärden!$B$3:$H$552,MATCH(F$2,Miljövärden!$B$2:$H$2,0),FALSE),"Saknas")</f>
        <v>8.7448399999999996E-2</v>
      </c>
      <c r="G63" t="str">
        <f>IFERROR(VLOOKUP($B63,Miljövärden!$B$3:$H$552,MATCH(G$2,Miljövärden!$B$2:$H$2,0),FALSE),"Nej, saknas")</f>
        <v>Nej</v>
      </c>
      <c r="H63" s="30" t="str">
        <f>IFERROR(VLOOKUP($B63,Miljövärden!$B$3:$H$552,MATCH(H$2,Miljövärden!$B$2:$H$2,0),FALSE),"Nej, saknas")</f>
        <v>Ja</v>
      </c>
      <c r="M63" s="32" t="s">
        <v>1180</v>
      </c>
      <c r="N63" s="32" t="s">
        <v>1181</v>
      </c>
      <c r="P63" s="37" t="str">
        <f t="shared" si="0"/>
        <v>ja</v>
      </c>
      <c r="R63">
        <f t="shared" si="1"/>
        <v>46</v>
      </c>
    </row>
    <row r="64" spans="1:18" x14ac:dyDescent="0.25">
      <c r="A64" s="2" t="s">
        <v>109</v>
      </c>
      <c r="B64" s="2" t="s">
        <v>116</v>
      </c>
      <c r="C64">
        <f>IFERROR(VLOOKUP($B64,Miljövärden!$B$3:$H$552,MATCH(C$2,Miljövärden!$B$2:$H$2,0),FALSE),"Saknas")</f>
        <v>0.57572100000000004</v>
      </c>
      <c r="D64">
        <f>IFERROR(VLOOKUP($B64,Miljövärden!$B$3:$H$552,MATCH(D$2,Miljövärden!$B$2:$H$2,0),FALSE),"Saknas")</f>
        <v>16.026599999999998</v>
      </c>
      <c r="E64">
        <f>IFERROR(VLOOKUP($B64,Miljövärden!$B$3:$H$552,MATCH(E$2,Miljövärden!$B$2:$H$2,0),FALSE),"Saknas")</f>
        <v>5.4530399999999997</v>
      </c>
      <c r="F64">
        <f>IFERROR(VLOOKUP($B64,Miljövärden!$B$3:$H$552,MATCH(F$2,Miljövärden!$B$2:$H$2,0),FALSE),"Saknas")</f>
        <v>2.40444E-2</v>
      </c>
      <c r="G64" t="str">
        <f>IFERROR(VLOOKUP($B64,Miljövärden!$B$3:$H$552,MATCH(G$2,Miljövärden!$B$2:$H$2,0),FALSE),"Nej, saknas")</f>
        <v>Nej</v>
      </c>
      <c r="H64" s="30" t="str">
        <f>IFERROR(VLOOKUP($B64,Miljövärden!$B$3:$H$552,MATCH(H$2,Miljövärden!$B$2:$H$2,0),FALSE),"Nej, saknas")</f>
        <v>Ja</v>
      </c>
      <c r="M64" s="32" t="s">
        <v>1180</v>
      </c>
      <c r="N64" s="32" t="s">
        <v>1181</v>
      </c>
      <c r="P64" s="37" t="str">
        <f t="shared" si="0"/>
        <v>ja</v>
      </c>
      <c r="R64">
        <f t="shared" si="1"/>
        <v>47</v>
      </c>
    </row>
    <row r="65" spans="1:18" x14ac:dyDescent="0.25">
      <c r="A65" s="2" t="s">
        <v>109</v>
      </c>
      <c r="B65" s="2" t="s">
        <v>117</v>
      </c>
      <c r="C65">
        <f>IFERROR(VLOOKUP($B65,Miljövärden!$B$3:$H$552,MATCH(C$2,Miljövärden!$B$2:$H$2,0),FALSE),"Saknas")</f>
        <v>0.530505</v>
      </c>
      <c r="D65">
        <f>IFERROR(VLOOKUP($B65,Miljövärden!$B$3:$H$552,MATCH(D$2,Miljövärden!$B$2:$H$2,0),FALSE),"Saknas")</f>
        <v>72.886399999999995</v>
      </c>
      <c r="E65">
        <f>IFERROR(VLOOKUP($B65,Miljövärden!$B$3:$H$552,MATCH(E$2,Miljövärden!$B$2:$H$2,0),FALSE),"Saknas")</f>
        <v>11.0175</v>
      </c>
      <c r="F65">
        <f>IFERROR(VLOOKUP($B65,Miljövärden!$B$3:$H$552,MATCH(F$2,Miljövärden!$B$2:$H$2,0),FALSE),"Saknas")</f>
        <v>7.7804300000000007E-2</v>
      </c>
      <c r="G65" t="str">
        <f>IFERROR(VLOOKUP($B65,Miljövärden!$B$3:$H$552,MATCH(G$2,Miljövärden!$B$2:$H$2,0),FALSE),"Nej, saknas")</f>
        <v>Nej</v>
      </c>
      <c r="H65" s="30" t="str">
        <f>IFERROR(VLOOKUP($B65,Miljövärden!$B$3:$H$552,MATCH(H$2,Miljövärden!$B$2:$H$2,0),FALSE),"Nej, saknas")</f>
        <v>Ja</v>
      </c>
      <c r="M65" s="32" t="s">
        <v>1180</v>
      </c>
      <c r="N65" s="32" t="s">
        <v>1181</v>
      </c>
      <c r="P65" s="37" t="str">
        <f t="shared" si="0"/>
        <v>ja</v>
      </c>
      <c r="R65">
        <f t="shared" si="1"/>
        <v>48</v>
      </c>
    </row>
    <row r="66" spans="1:18" x14ac:dyDescent="0.25">
      <c r="A66" s="2" t="s">
        <v>109</v>
      </c>
      <c r="B66" s="2" t="s">
        <v>118</v>
      </c>
      <c r="C66">
        <f>IFERROR(VLOOKUP($B66,Miljövärden!$B$3:$H$552,MATCH(C$2,Miljövärden!$B$2:$H$2,0),FALSE),"Saknas")</f>
        <v>0.31914799999999999</v>
      </c>
      <c r="D66">
        <f>IFERROR(VLOOKUP($B66,Miljövärden!$B$3:$H$552,MATCH(D$2,Miljövärden!$B$2:$H$2,0),FALSE),"Saknas")</f>
        <v>119.04600000000001</v>
      </c>
      <c r="E66">
        <f>IFERROR(VLOOKUP($B66,Miljövärden!$B$3:$H$552,MATCH(E$2,Miljövärden!$B$2:$H$2,0),FALSE),"Saknas")</f>
        <v>12.6046</v>
      </c>
      <c r="F66">
        <f>IFERROR(VLOOKUP($B66,Miljövärden!$B$3:$H$552,MATCH(F$2,Miljövärden!$B$2:$H$2,0),FALSE),"Saknas")</f>
        <v>0.25365599999999999</v>
      </c>
      <c r="G66" t="str">
        <f>IFERROR(VLOOKUP($B66,Miljövärden!$B$3:$H$552,MATCH(G$2,Miljövärden!$B$2:$H$2,0),FALSE),"Nej, saknas")</f>
        <v>Nej</v>
      </c>
      <c r="H66" s="30" t="str">
        <f>IFERROR(VLOOKUP($B66,Miljövärden!$B$3:$H$552,MATCH(H$2,Miljövärden!$B$2:$H$2,0),FALSE),"Nej, saknas")</f>
        <v>Ja</v>
      </c>
      <c r="M66" s="32" t="s">
        <v>1180</v>
      </c>
      <c r="N66" s="32" t="s">
        <v>1181</v>
      </c>
      <c r="P66" s="37" t="str">
        <f t="shared" si="0"/>
        <v>ja</v>
      </c>
      <c r="R66">
        <f t="shared" si="1"/>
        <v>49</v>
      </c>
    </row>
    <row r="67" spans="1:18" x14ac:dyDescent="0.25">
      <c r="A67" s="2" t="s">
        <v>109</v>
      </c>
      <c r="B67" s="2" t="s">
        <v>119</v>
      </c>
      <c r="C67">
        <f>IFERROR(VLOOKUP($B67,Miljövärden!$B$3:$H$552,MATCH(C$2,Miljövärden!$B$2:$H$2,0),FALSE),"Saknas")</f>
        <v>0.120945</v>
      </c>
      <c r="D67">
        <f>IFERROR(VLOOKUP($B67,Miljövärden!$B$3:$H$552,MATCH(D$2,Miljövärden!$B$2:$H$2,0),FALSE),"Saknas")</f>
        <v>85.772900000000007</v>
      </c>
      <c r="E67">
        <f>IFERROR(VLOOKUP($B67,Miljövärden!$B$3:$H$552,MATCH(E$2,Miljövärden!$B$2:$H$2,0),FALSE),"Saknas")</f>
        <v>6.8549699999999998</v>
      </c>
      <c r="F67">
        <f>IFERROR(VLOOKUP($B67,Miljövärden!$B$3:$H$552,MATCH(F$2,Miljövärden!$B$2:$H$2,0),FALSE),"Saknas")</f>
        <v>1.94445E-2</v>
      </c>
      <c r="G67" t="str">
        <f>IFERROR(VLOOKUP($B67,Miljövärden!$B$3:$H$552,MATCH(G$2,Miljövärden!$B$2:$H$2,0),FALSE),"Nej, saknas")</f>
        <v>Nej</v>
      </c>
      <c r="H67" s="30" t="str">
        <f>IFERROR(VLOOKUP($B67,Miljövärden!$B$3:$H$552,MATCH(H$2,Miljövärden!$B$2:$H$2,0),FALSE),"Nej, saknas")</f>
        <v>Ja</v>
      </c>
      <c r="M67" s="32" t="s">
        <v>1180</v>
      </c>
      <c r="N67" s="32" t="s">
        <v>1181</v>
      </c>
      <c r="P67" s="37" t="str">
        <f t="shared" ref="P67:P130" si="2">IF(K67="x","nej",
IF(L67="x","ja",
IF(H67="ja","ja","nej")))</f>
        <v>ja</v>
      </c>
      <c r="R67">
        <f t="shared" si="1"/>
        <v>50</v>
      </c>
    </row>
    <row r="68" spans="1:18" x14ac:dyDescent="0.25">
      <c r="A68" s="2" t="s">
        <v>109</v>
      </c>
      <c r="B68" s="2" t="s">
        <v>120</v>
      </c>
      <c r="C68">
        <f>IFERROR(VLOOKUP($B68,Miljövärden!$B$3:$H$552,MATCH(C$2,Miljövärden!$B$2:$H$2,0),FALSE),"Saknas")</f>
        <v>0.113876</v>
      </c>
      <c r="D68">
        <f>IFERROR(VLOOKUP($B68,Miljövärden!$B$3:$H$552,MATCH(D$2,Miljövärden!$B$2:$H$2,0),FALSE),"Saknas")</f>
        <v>123.82599999999999</v>
      </c>
      <c r="E68">
        <f>IFERROR(VLOOKUP($B68,Miljövärden!$B$3:$H$552,MATCH(E$2,Miljövärden!$B$2:$H$2,0),FALSE),"Saknas")</f>
        <v>4.02163</v>
      </c>
      <c r="F68">
        <f>IFERROR(VLOOKUP($B68,Miljövärden!$B$3:$H$552,MATCH(F$2,Miljövärden!$B$2:$H$2,0),FALSE),"Saknas")</f>
        <v>6.5098799999999998E-2</v>
      </c>
      <c r="G68" t="str">
        <f>IFERROR(VLOOKUP($B68,Miljövärden!$B$3:$H$552,MATCH(G$2,Miljövärden!$B$2:$H$2,0),FALSE),"Nej, saknas")</f>
        <v>Nej</v>
      </c>
      <c r="H68" s="30" t="str">
        <f>IFERROR(VLOOKUP($B68,Miljövärden!$B$3:$H$552,MATCH(H$2,Miljövärden!$B$2:$H$2,0),FALSE),"Nej, saknas")</f>
        <v>Ja</v>
      </c>
      <c r="M68" s="32" t="s">
        <v>1180</v>
      </c>
      <c r="N68" s="32" t="s">
        <v>1181</v>
      </c>
      <c r="P68" s="37" t="str">
        <f t="shared" si="2"/>
        <v>ja</v>
      </c>
      <c r="R68">
        <f t="shared" si="1"/>
        <v>51</v>
      </c>
    </row>
    <row r="69" spans="1:18" x14ac:dyDescent="0.25">
      <c r="A69" s="2" t="s">
        <v>109</v>
      </c>
      <c r="B69" s="2" t="s">
        <v>121</v>
      </c>
      <c r="C69">
        <f>IFERROR(VLOOKUP($B69,Miljövärden!$B$3:$H$552,MATCH(C$2,Miljövärden!$B$2:$H$2,0),FALSE),"Saknas")</f>
        <v>7.5037300000000001E-2</v>
      </c>
      <c r="D69">
        <f>IFERROR(VLOOKUP($B69,Miljövärden!$B$3:$H$552,MATCH(D$2,Miljövärden!$B$2:$H$2,0),FALSE),"Saknas")</f>
        <v>9.8061399999999992</v>
      </c>
      <c r="E69">
        <f>IFERROR(VLOOKUP($B69,Miljövärden!$B$3:$H$552,MATCH(E$2,Miljövärden!$B$2:$H$2,0),FALSE),"Saknas")</f>
        <v>7.7389599999999996</v>
      </c>
      <c r="F69">
        <f>IFERROR(VLOOKUP($B69,Miljövärden!$B$3:$H$552,MATCH(F$2,Miljövärden!$B$2:$H$2,0),FALSE),"Saknas")</f>
        <v>8.6607300000000002E-3</v>
      </c>
      <c r="G69" t="str">
        <f>IFERROR(VLOOKUP($B69,Miljövärden!$B$3:$H$552,MATCH(G$2,Miljövärden!$B$2:$H$2,0),FALSE),"Nej, saknas")</f>
        <v>Nej</v>
      </c>
      <c r="H69" s="30" t="str">
        <f>IFERROR(VLOOKUP($B69,Miljövärden!$B$3:$H$552,MATCH(H$2,Miljövärden!$B$2:$H$2,0),FALSE),"Nej, saknas")</f>
        <v>Ja</v>
      </c>
      <c r="M69" s="32" t="s">
        <v>1180</v>
      </c>
      <c r="N69" s="32" t="s">
        <v>1181</v>
      </c>
      <c r="P69" s="37" t="str">
        <f t="shared" si="2"/>
        <v>ja</v>
      </c>
      <c r="R69">
        <f t="shared" ref="R69:R132" si="3">IF(ISERROR(P69),R68,IF(P69="ja",R68+1,R68))</f>
        <v>52</v>
      </c>
    </row>
    <row r="70" spans="1:18" x14ac:dyDescent="0.25">
      <c r="A70" s="2" t="s">
        <v>109</v>
      </c>
      <c r="B70" s="2" t="s">
        <v>122</v>
      </c>
      <c r="C70">
        <f>IFERROR(VLOOKUP($B70,Miljövärden!$B$3:$H$552,MATCH(C$2,Miljövärden!$B$2:$H$2,0),FALSE),"Saknas")</f>
        <v>0.110752</v>
      </c>
      <c r="D70">
        <f>IFERROR(VLOOKUP($B70,Miljövärden!$B$3:$H$552,MATCH(D$2,Miljövärden!$B$2:$H$2,0),FALSE),"Saknas")</f>
        <v>14.978199999999999</v>
      </c>
      <c r="E70">
        <f>IFERROR(VLOOKUP($B70,Miljövärden!$B$3:$H$552,MATCH(E$2,Miljövärden!$B$2:$H$2,0),FALSE),"Saknas")</f>
        <v>7.69184</v>
      </c>
      <c r="F70">
        <f>IFERROR(VLOOKUP($B70,Miljövärden!$B$3:$H$552,MATCH(F$2,Miljövärden!$B$2:$H$2,0),FALSE),"Saknas")</f>
        <v>2.1474799999999999E-2</v>
      </c>
      <c r="G70" t="str">
        <f>IFERROR(VLOOKUP($B70,Miljövärden!$B$3:$H$552,MATCH(G$2,Miljövärden!$B$2:$H$2,0),FALSE),"Nej, saknas")</f>
        <v>Nej</v>
      </c>
      <c r="H70" s="30" t="str">
        <f>IFERROR(VLOOKUP($B70,Miljövärden!$B$3:$H$552,MATCH(H$2,Miljövärden!$B$2:$H$2,0),FALSE),"Nej, saknas")</f>
        <v>Ja</v>
      </c>
      <c r="M70" s="32" t="s">
        <v>1180</v>
      </c>
      <c r="N70" s="32" t="s">
        <v>1181</v>
      </c>
      <c r="P70" s="37" t="str">
        <f t="shared" si="2"/>
        <v>ja</v>
      </c>
      <c r="R70">
        <f t="shared" si="3"/>
        <v>53</v>
      </c>
    </row>
    <row r="71" spans="1:18" x14ac:dyDescent="0.25">
      <c r="A71" s="2" t="s">
        <v>109</v>
      </c>
      <c r="B71" s="2" t="s">
        <v>123</v>
      </c>
      <c r="C71">
        <f>IFERROR(VLOOKUP($B71,Miljövärden!$B$3:$H$552,MATCH(C$2,Miljövärden!$B$2:$H$2,0),FALSE),"Saknas")</f>
        <v>0.100281</v>
      </c>
      <c r="D71">
        <f>IFERROR(VLOOKUP($B71,Miljövärden!$B$3:$H$552,MATCH(D$2,Miljövärden!$B$2:$H$2,0),FALSE),"Saknas")</f>
        <v>11.047499999999999</v>
      </c>
      <c r="E71">
        <f>IFERROR(VLOOKUP($B71,Miljövärden!$B$3:$H$552,MATCH(E$2,Miljövärden!$B$2:$H$2,0),FALSE),"Saknas")</f>
        <v>8.5281000000000002</v>
      </c>
      <c r="F71">
        <f>IFERROR(VLOOKUP($B71,Miljövärden!$B$3:$H$552,MATCH(F$2,Miljövärden!$B$2:$H$2,0),FALSE),"Saknas")</f>
        <v>6.7746899999999999E-3</v>
      </c>
      <c r="G71" t="str">
        <f>IFERROR(VLOOKUP($B71,Miljövärden!$B$3:$H$552,MATCH(G$2,Miljövärden!$B$2:$H$2,0),FALSE),"Nej, saknas")</f>
        <v>Nej</v>
      </c>
      <c r="H71" s="30" t="str">
        <f>IFERROR(VLOOKUP($B71,Miljövärden!$B$3:$H$552,MATCH(H$2,Miljövärden!$B$2:$H$2,0),FALSE),"Nej, saknas")</f>
        <v>Ja</v>
      </c>
      <c r="M71" s="32" t="s">
        <v>1180</v>
      </c>
      <c r="N71" s="32" t="s">
        <v>1181</v>
      </c>
      <c r="P71" s="37" t="str">
        <f t="shared" si="2"/>
        <v>ja</v>
      </c>
      <c r="R71">
        <f t="shared" si="3"/>
        <v>54</v>
      </c>
    </row>
    <row r="72" spans="1:18" x14ac:dyDescent="0.25">
      <c r="A72" s="2" t="s">
        <v>109</v>
      </c>
      <c r="B72" s="2" t="s">
        <v>124</v>
      </c>
      <c r="C72">
        <f>IFERROR(VLOOKUP($B72,Miljövärden!$B$3:$H$552,MATCH(C$2,Miljövärden!$B$2:$H$2,0),FALSE),"Saknas")</f>
        <v>0.12492399999999999</v>
      </c>
      <c r="D72">
        <f>IFERROR(VLOOKUP($B72,Miljövärden!$B$3:$H$552,MATCH(D$2,Miljövärden!$B$2:$H$2,0),FALSE),"Saknas")</f>
        <v>24.452100000000002</v>
      </c>
      <c r="E72">
        <f>IFERROR(VLOOKUP($B72,Miljövärden!$B$3:$H$552,MATCH(E$2,Miljövärden!$B$2:$H$2,0),FALSE),"Saknas")</f>
        <v>1.1440900000000001</v>
      </c>
      <c r="F72">
        <f>IFERROR(VLOOKUP($B72,Miljövärden!$B$3:$H$552,MATCH(F$2,Miljövärden!$B$2:$H$2,0),FALSE),"Saknas")</f>
        <v>5.3381999999999999E-2</v>
      </c>
      <c r="G72" t="str">
        <f>IFERROR(VLOOKUP($B72,Miljövärden!$B$3:$H$552,MATCH(G$2,Miljövärden!$B$2:$H$2,0),FALSE),"Nej, saknas")</f>
        <v>Nej</v>
      </c>
      <c r="H72" s="30" t="str">
        <f>IFERROR(VLOOKUP($B72,Miljövärden!$B$3:$H$552,MATCH(H$2,Miljövärden!$B$2:$H$2,0),FALSE),"Nej, saknas")</f>
        <v>Ja</v>
      </c>
      <c r="M72" s="32" t="s">
        <v>1180</v>
      </c>
      <c r="N72" s="32" t="s">
        <v>1181</v>
      </c>
      <c r="P72" s="37" t="str">
        <f t="shared" si="2"/>
        <v>ja</v>
      </c>
      <c r="R72">
        <f t="shared" si="3"/>
        <v>55</v>
      </c>
    </row>
    <row r="73" spans="1:18" x14ac:dyDescent="0.25">
      <c r="A73" s="2" t="s">
        <v>109</v>
      </c>
      <c r="B73" s="2" t="s">
        <v>125</v>
      </c>
      <c r="C73">
        <f>IFERROR(VLOOKUP($B73,Miljövärden!$B$3:$H$552,MATCH(C$2,Miljövärden!$B$2:$H$2,0),FALSE),"Saknas")</f>
        <v>0.112058</v>
      </c>
      <c r="D73">
        <f>IFERROR(VLOOKUP($B73,Miljövärden!$B$3:$H$552,MATCH(D$2,Miljövärden!$B$2:$H$2,0),FALSE),"Saknas")</f>
        <v>5.9179899999999996</v>
      </c>
      <c r="E73">
        <f>IFERROR(VLOOKUP($B73,Miljövärden!$B$3:$H$552,MATCH(E$2,Miljövärden!$B$2:$H$2,0),FALSE),"Saknas")</f>
        <v>8.1697799999999994</v>
      </c>
      <c r="F73">
        <f>IFERROR(VLOOKUP($B73,Miljövärden!$B$3:$H$552,MATCH(F$2,Miljövärden!$B$2:$H$2,0),FALSE),"Saknas")</f>
        <v>3.2715399999999999E-3</v>
      </c>
      <c r="G73" t="str">
        <f>IFERROR(VLOOKUP($B73,Miljövärden!$B$3:$H$552,MATCH(G$2,Miljövärden!$B$2:$H$2,0),FALSE),"Nej, saknas")</f>
        <v>Nej</v>
      </c>
      <c r="H73" s="30" t="str">
        <f>IFERROR(VLOOKUP($B73,Miljövärden!$B$3:$H$552,MATCH(H$2,Miljövärden!$B$2:$H$2,0),FALSE),"Nej, saknas")</f>
        <v>Ja</v>
      </c>
      <c r="M73" s="32" t="s">
        <v>1180</v>
      </c>
      <c r="N73" s="32" t="s">
        <v>1181</v>
      </c>
      <c r="P73" s="37" t="str">
        <f t="shared" si="2"/>
        <v>ja</v>
      </c>
      <c r="R73">
        <f t="shared" si="3"/>
        <v>56</v>
      </c>
    </row>
    <row r="74" spans="1:18" x14ac:dyDescent="0.25">
      <c r="A74" s="2" t="s">
        <v>109</v>
      </c>
      <c r="B74" s="2" t="s">
        <v>126</v>
      </c>
      <c r="C74">
        <f>IFERROR(VLOOKUP($B74,Miljövärden!$B$3:$H$552,MATCH(C$2,Miljövärden!$B$2:$H$2,0),FALSE),"Saknas")</f>
        <v>0.49943700000000002</v>
      </c>
      <c r="D74">
        <f>IFERROR(VLOOKUP($B74,Miljövärden!$B$3:$H$552,MATCH(D$2,Miljövärden!$B$2:$H$2,0),FALSE),"Saknas")</f>
        <v>77.544799999999995</v>
      </c>
      <c r="E74">
        <f>IFERROR(VLOOKUP($B74,Miljövärden!$B$3:$H$552,MATCH(E$2,Miljövärden!$B$2:$H$2,0),FALSE),"Saknas")</f>
        <v>5.47898</v>
      </c>
      <c r="F74">
        <f>IFERROR(VLOOKUP($B74,Miljövärden!$B$3:$H$552,MATCH(F$2,Miljövärden!$B$2:$H$2,0),FALSE),"Saknas")</f>
        <v>8.1911899999999996E-2</v>
      </c>
      <c r="G74" t="str">
        <f>IFERROR(VLOOKUP($B74,Miljövärden!$B$3:$H$552,MATCH(G$2,Miljövärden!$B$2:$H$2,0),FALSE),"Nej, saknas")</f>
        <v>Nej</v>
      </c>
      <c r="H74" s="30" t="str">
        <f>IFERROR(VLOOKUP($B74,Miljövärden!$B$3:$H$552,MATCH(H$2,Miljövärden!$B$2:$H$2,0),FALSE),"Nej, saknas")</f>
        <v>Ja</v>
      </c>
      <c r="M74" s="32" t="s">
        <v>1180</v>
      </c>
      <c r="N74" s="32" t="s">
        <v>1181</v>
      </c>
      <c r="P74" s="37" t="str">
        <f t="shared" si="2"/>
        <v>ja</v>
      </c>
      <c r="R74">
        <f t="shared" si="3"/>
        <v>57</v>
      </c>
    </row>
    <row r="75" spans="1:18" x14ac:dyDescent="0.25">
      <c r="A75" s="2" t="s">
        <v>109</v>
      </c>
      <c r="B75" s="2" t="s">
        <v>127</v>
      </c>
      <c r="C75">
        <f>IFERROR(VLOOKUP($B75,Miljövärden!$B$3:$H$552,MATCH(C$2,Miljövärden!$B$2:$H$2,0),FALSE),"Saknas")</f>
        <v>0.13459299999999999</v>
      </c>
      <c r="D75">
        <f>IFERROR(VLOOKUP($B75,Miljövärden!$B$3:$H$552,MATCH(D$2,Miljövärden!$B$2:$H$2,0),FALSE),"Saknas")</f>
        <v>21.1096</v>
      </c>
      <c r="E75">
        <f>IFERROR(VLOOKUP($B75,Miljövärden!$B$3:$H$552,MATCH(E$2,Miljövärden!$B$2:$H$2,0),FALSE),"Saknas")</f>
        <v>8.2596500000000006</v>
      </c>
      <c r="F75">
        <f>IFERROR(VLOOKUP($B75,Miljövärden!$B$3:$H$552,MATCH(F$2,Miljövärden!$B$2:$H$2,0),FALSE),"Saknas")</f>
        <v>2.5463599999999999E-2</v>
      </c>
      <c r="G75" t="str">
        <f>IFERROR(VLOOKUP($B75,Miljövärden!$B$3:$H$552,MATCH(G$2,Miljövärden!$B$2:$H$2,0),FALSE),"Nej, saknas")</f>
        <v>Nej</v>
      </c>
      <c r="H75" s="30" t="str">
        <f>IFERROR(VLOOKUP($B75,Miljövärden!$B$3:$H$552,MATCH(H$2,Miljövärden!$B$2:$H$2,0),FALSE),"Nej, saknas")</f>
        <v>Ja</v>
      </c>
      <c r="M75" s="32" t="s">
        <v>1180</v>
      </c>
      <c r="N75" s="32" t="s">
        <v>1181</v>
      </c>
      <c r="P75" s="37" t="str">
        <f t="shared" si="2"/>
        <v>ja</v>
      </c>
      <c r="R75">
        <f t="shared" si="3"/>
        <v>58</v>
      </c>
    </row>
    <row r="76" spans="1:18" x14ac:dyDescent="0.25">
      <c r="A76" s="2" t="s">
        <v>109</v>
      </c>
      <c r="B76" s="2" t="s">
        <v>128</v>
      </c>
      <c r="C76">
        <f>IFERROR(VLOOKUP($B76,Miljövärden!$B$3:$H$552,MATCH(C$2,Miljövärden!$B$2:$H$2,0),FALSE),"Saknas")</f>
        <v>0.30386099999999999</v>
      </c>
      <c r="D76">
        <f>IFERROR(VLOOKUP($B76,Miljövärden!$B$3:$H$552,MATCH(D$2,Miljövärden!$B$2:$H$2,0),FALSE),"Saknas")</f>
        <v>8.5563000000000002</v>
      </c>
      <c r="E76">
        <f>IFERROR(VLOOKUP($B76,Miljövärden!$B$3:$H$552,MATCH(E$2,Miljövärden!$B$2:$H$2,0),FALSE),"Saknas")</f>
        <v>13.701000000000001</v>
      </c>
      <c r="F76">
        <f>IFERROR(VLOOKUP($B76,Miljövärden!$B$3:$H$552,MATCH(F$2,Miljövärden!$B$2:$H$2,0),FALSE),"Saknas")</f>
        <v>5.3635699999999998E-3</v>
      </c>
      <c r="G76" t="str">
        <f>IFERROR(VLOOKUP($B76,Miljövärden!$B$3:$H$552,MATCH(G$2,Miljövärden!$B$2:$H$2,0),FALSE),"Nej, saknas")</f>
        <v>Nej</v>
      </c>
      <c r="H76" s="30" t="str">
        <f>IFERROR(VLOOKUP($B76,Miljövärden!$B$3:$H$552,MATCH(H$2,Miljövärden!$B$2:$H$2,0),FALSE),"Nej, saknas")</f>
        <v>Ja</v>
      </c>
      <c r="M76" s="32" t="s">
        <v>1180</v>
      </c>
      <c r="N76" s="32" t="s">
        <v>1181</v>
      </c>
      <c r="P76" s="37" t="str">
        <f t="shared" si="2"/>
        <v>ja</v>
      </c>
      <c r="R76">
        <f t="shared" si="3"/>
        <v>59</v>
      </c>
    </row>
    <row r="77" spans="1:18" x14ac:dyDescent="0.25">
      <c r="A77" s="2" t="s">
        <v>109</v>
      </c>
      <c r="B77" s="2" t="s">
        <v>129</v>
      </c>
      <c r="C77">
        <f>IFERROR(VLOOKUP($B77,Miljövärden!$B$3:$H$552,MATCH(C$2,Miljövärden!$B$2:$H$2,0),FALSE),"Saknas")</f>
        <v>9.7465499999999997E-2</v>
      </c>
      <c r="D77">
        <f>IFERROR(VLOOKUP($B77,Miljövärden!$B$3:$H$552,MATCH(D$2,Miljövärden!$B$2:$H$2,0),FALSE),"Saknas")</f>
        <v>13.1906</v>
      </c>
      <c r="E77">
        <f>IFERROR(VLOOKUP($B77,Miljövärden!$B$3:$H$552,MATCH(E$2,Miljövärden!$B$2:$H$2,0),FALSE),"Saknas")</f>
        <v>8.2055100000000003</v>
      </c>
      <c r="F77">
        <f>IFERROR(VLOOKUP($B77,Miljövärden!$B$3:$H$552,MATCH(F$2,Miljövärden!$B$2:$H$2,0),FALSE),"Saknas")</f>
        <v>1.23702E-2</v>
      </c>
      <c r="G77" t="str">
        <f>IFERROR(VLOOKUP($B77,Miljövärden!$B$3:$H$552,MATCH(G$2,Miljövärden!$B$2:$H$2,0),FALSE),"Nej, saknas")</f>
        <v>Nej</v>
      </c>
      <c r="H77" s="30" t="str">
        <f>IFERROR(VLOOKUP($B77,Miljövärden!$B$3:$H$552,MATCH(H$2,Miljövärden!$B$2:$H$2,0),FALSE),"Nej, saknas")</f>
        <v>Ja</v>
      </c>
      <c r="M77" s="32" t="s">
        <v>1180</v>
      </c>
      <c r="N77" s="32" t="s">
        <v>1181</v>
      </c>
      <c r="P77" s="37" t="str">
        <f t="shared" si="2"/>
        <v>ja</v>
      </c>
      <c r="R77">
        <f t="shared" si="3"/>
        <v>60</v>
      </c>
    </row>
    <row r="78" spans="1:18" x14ac:dyDescent="0.25">
      <c r="A78" s="2" t="s">
        <v>130</v>
      </c>
      <c r="B78" s="2" t="s">
        <v>131</v>
      </c>
      <c r="C78">
        <f>IFERROR(VLOOKUP($B78,Miljövärden!$B$3:$H$552,MATCH(C$2,Miljövärden!$B$2:$H$2,0),FALSE),"Saknas")</f>
        <v>0</v>
      </c>
      <c r="D78">
        <f>IFERROR(VLOOKUP($B78,Miljövärden!$B$3:$H$552,MATCH(D$2,Miljövärden!$B$2:$H$2,0),FALSE),"Saknas")</f>
        <v>0</v>
      </c>
      <c r="E78">
        <f>IFERROR(VLOOKUP($B78,Miljövärden!$B$3:$H$552,MATCH(E$2,Miljövärden!$B$2:$H$2,0),FALSE),"Saknas")</f>
        <v>0</v>
      </c>
      <c r="F78">
        <f>IFERROR(VLOOKUP($B78,Miljövärden!$B$3:$H$552,MATCH(F$2,Miljövärden!$B$2:$H$2,0),FALSE),"Saknas")</f>
        <v>0</v>
      </c>
      <c r="G78" t="str">
        <f>IFERROR(VLOOKUP($B78,Miljövärden!$B$3:$H$552,MATCH(G$2,Miljövärden!$B$2:$H$2,0),FALSE),"Nej, saknas")</f>
        <v>Nej</v>
      </c>
      <c r="H78" s="30" t="str">
        <f>IFERROR(VLOOKUP($B78,Miljövärden!$B$3:$H$552,MATCH(H$2,Miljövärden!$B$2:$H$2,0),FALSE),"Nej, saknas")</f>
        <v>Nej</v>
      </c>
      <c r="P78" s="37" t="str">
        <f t="shared" si="2"/>
        <v>nej</v>
      </c>
      <c r="R78">
        <f t="shared" si="3"/>
        <v>60</v>
      </c>
    </row>
    <row r="79" spans="1:18" x14ac:dyDescent="0.25">
      <c r="A79" s="2" t="s">
        <v>132</v>
      </c>
      <c r="B79" s="2" t="s">
        <v>133</v>
      </c>
      <c r="C79">
        <f>IFERROR(VLOOKUP($B79,Miljövärden!$B$3:$H$552,MATCH(C$2,Miljövärden!$B$2:$H$2,0),FALSE),"Saknas")</f>
        <v>0.12013699999999999</v>
      </c>
      <c r="D79">
        <f>IFERROR(VLOOKUP($B79,Miljövärden!$B$3:$H$552,MATCH(D$2,Miljövärden!$B$2:$H$2,0),FALSE),"Saknas")</f>
        <v>161.05600000000001</v>
      </c>
      <c r="E79">
        <f>IFERROR(VLOOKUP($B79,Miljövärden!$B$3:$H$552,MATCH(E$2,Miljövärden!$B$2:$H$2,0),FALSE),"Saknas")</f>
        <v>4.7818300000000002</v>
      </c>
      <c r="F79">
        <f>IFERROR(VLOOKUP($B79,Miljövärden!$B$3:$H$552,MATCH(F$2,Miljövärden!$B$2:$H$2,0),FALSE),"Saknas")</f>
        <v>9.8526299999999994E-3</v>
      </c>
      <c r="G79" t="str">
        <f>IFERROR(VLOOKUP($B79,Miljövärden!$B$3:$H$552,MATCH(G$2,Miljövärden!$B$2:$H$2,0),FALSE),"Nej, saknas")</f>
        <v>Ja</v>
      </c>
      <c r="H79" s="30" t="str">
        <f>IFERROR(VLOOKUP($B79,Miljövärden!$B$3:$H$552,MATCH(H$2,Miljövärden!$B$2:$H$2,0),FALSE),"Nej, saknas")</f>
        <v>Ja</v>
      </c>
      <c r="P79" s="37" t="str">
        <f t="shared" si="2"/>
        <v>ja</v>
      </c>
      <c r="R79">
        <f t="shared" si="3"/>
        <v>61</v>
      </c>
    </row>
    <row r="80" spans="1:18" x14ac:dyDescent="0.25">
      <c r="A80" s="2" t="s">
        <v>132</v>
      </c>
      <c r="B80" s="2" t="s">
        <v>134</v>
      </c>
      <c r="C80">
        <f>IFERROR(VLOOKUP($B80,Miljövärden!$B$3:$H$552,MATCH(C$2,Miljövärden!$B$2:$H$2,0),FALSE),"Saknas")</f>
        <v>0.116159</v>
      </c>
      <c r="D80">
        <f>IFERROR(VLOOKUP($B80,Miljövärden!$B$3:$H$552,MATCH(D$2,Miljövärden!$B$2:$H$2,0),FALSE),"Saknas")</f>
        <v>16.940999999999999</v>
      </c>
      <c r="E80">
        <f>IFERROR(VLOOKUP($B80,Miljövärden!$B$3:$H$552,MATCH(E$2,Miljövärden!$B$2:$H$2,0),FALSE),"Saknas")</f>
        <v>11.298400000000001</v>
      </c>
      <c r="F80">
        <f>IFERROR(VLOOKUP($B80,Miljövärden!$B$3:$H$552,MATCH(F$2,Miljövärden!$B$2:$H$2,0),FALSE),"Saknas")</f>
        <v>8.7779899999999994E-3</v>
      </c>
      <c r="G80" t="str">
        <f>IFERROR(VLOOKUP($B80,Miljövärden!$B$3:$H$552,MATCH(G$2,Miljövärden!$B$2:$H$2,0),FALSE),"Nej, saknas")</f>
        <v>Ja</v>
      </c>
      <c r="H80" s="30" t="str">
        <f>IFERROR(VLOOKUP($B80,Miljövärden!$B$3:$H$552,MATCH(H$2,Miljövärden!$B$2:$H$2,0),FALSE),"Nej, saknas")</f>
        <v>Ja</v>
      </c>
      <c r="P80" s="37" t="str">
        <f t="shared" si="2"/>
        <v>ja</v>
      </c>
      <c r="R80">
        <f t="shared" si="3"/>
        <v>62</v>
      </c>
    </row>
    <row r="81" spans="1:18" x14ac:dyDescent="0.25">
      <c r="A81" s="2" t="s">
        <v>132</v>
      </c>
      <c r="B81" s="2" t="s">
        <v>135</v>
      </c>
      <c r="C81">
        <f>IFERROR(VLOOKUP($B81,Miljövärden!$B$3:$H$552,MATCH(C$2,Miljövärden!$B$2:$H$2,0),FALSE),"Saknas")</f>
        <v>0.115928</v>
      </c>
      <c r="D81">
        <f>IFERROR(VLOOKUP($B81,Miljövärden!$B$3:$H$552,MATCH(D$2,Miljövärden!$B$2:$H$2,0),FALSE),"Saknas")</f>
        <v>16.979900000000001</v>
      </c>
      <c r="E81">
        <f>IFERROR(VLOOKUP($B81,Miljövärden!$B$3:$H$552,MATCH(E$2,Miljövärden!$B$2:$H$2,0),FALSE),"Saknas")</f>
        <v>11.3302</v>
      </c>
      <c r="F81">
        <f>IFERROR(VLOOKUP($B81,Miljövärden!$B$3:$H$552,MATCH(F$2,Miljövärden!$B$2:$H$2,0),FALSE),"Saknas")</f>
        <v>8.79045E-3</v>
      </c>
      <c r="G81" t="str">
        <f>IFERROR(VLOOKUP($B81,Miljövärden!$B$3:$H$552,MATCH(G$2,Miljövärden!$B$2:$H$2,0),FALSE),"Nej, saknas")</f>
        <v>Ja</v>
      </c>
      <c r="H81" s="30" t="str">
        <f>IFERROR(VLOOKUP($B81,Miljövärden!$B$3:$H$552,MATCH(H$2,Miljövärden!$B$2:$H$2,0),FALSE),"Nej, saknas")</f>
        <v>Ja</v>
      </c>
      <c r="P81" s="37" t="str">
        <f t="shared" si="2"/>
        <v>ja</v>
      </c>
      <c r="R81">
        <f t="shared" si="3"/>
        <v>63</v>
      </c>
    </row>
    <row r="82" spans="1:18" x14ac:dyDescent="0.25">
      <c r="A82" s="2" t="s">
        <v>136</v>
      </c>
      <c r="B82" s="2" t="s">
        <v>137</v>
      </c>
      <c r="C82">
        <f>IFERROR(VLOOKUP($B82,Miljövärden!$B$3:$H$552,MATCH(C$2,Miljövärden!$B$2:$H$2,0),FALSE),"Saknas")</f>
        <v>0</v>
      </c>
      <c r="D82">
        <f>IFERROR(VLOOKUP($B82,Miljövärden!$B$3:$H$552,MATCH(D$2,Miljövärden!$B$2:$H$2,0),FALSE),"Saknas")</f>
        <v>0</v>
      </c>
      <c r="E82">
        <f>IFERROR(VLOOKUP($B82,Miljövärden!$B$3:$H$552,MATCH(E$2,Miljövärden!$B$2:$H$2,0),FALSE),"Saknas")</f>
        <v>0</v>
      </c>
      <c r="F82">
        <f>IFERROR(VLOOKUP($B82,Miljövärden!$B$3:$H$552,MATCH(F$2,Miljövärden!$B$2:$H$2,0),FALSE),"Saknas")</f>
        <v>0</v>
      </c>
      <c r="G82" t="str">
        <f>IFERROR(VLOOKUP($B82,Miljövärden!$B$3:$H$552,MATCH(G$2,Miljövärden!$B$2:$H$2,0),FALSE),"Nej, saknas")</f>
        <v>Nej</v>
      </c>
      <c r="H82" s="30" t="str">
        <f>IFERROR(VLOOKUP($B82,Miljövärden!$B$3:$H$552,MATCH(H$2,Miljövärden!$B$2:$H$2,0),FALSE),"Nej, saknas")</f>
        <v>Nej</v>
      </c>
      <c r="P82" s="37" t="str">
        <f t="shared" si="2"/>
        <v>nej</v>
      </c>
      <c r="R82">
        <f t="shared" si="3"/>
        <v>63</v>
      </c>
    </row>
    <row r="83" spans="1:18" x14ac:dyDescent="0.25">
      <c r="A83" s="2" t="s">
        <v>737</v>
      </c>
      <c r="B83" s="9" t="s">
        <v>1184</v>
      </c>
      <c r="C83" t="str">
        <f>IFERROR(VLOOKUP($B83,Miljövärden!$B$3:$H$552,MATCH(C$2,Miljövärden!$B$2:$H$2,0),FALSE),"Saknas")</f>
        <v>Saknas</v>
      </c>
      <c r="D83" t="str">
        <f>IFERROR(VLOOKUP($B83,Miljövärden!$B$3:$H$552,MATCH(D$2,Miljövärden!$B$2:$H$2,0),FALSE),"Saknas")</f>
        <v>Saknas</v>
      </c>
      <c r="E83" t="str">
        <f>IFERROR(VLOOKUP($B83,Miljövärden!$B$3:$H$552,MATCH(E$2,Miljövärden!$B$2:$H$2,0),FALSE),"Saknas")</f>
        <v>Saknas</v>
      </c>
      <c r="F83" t="str">
        <f>IFERROR(VLOOKUP($B83,Miljövärden!$B$3:$H$552,MATCH(F$2,Miljövärden!$B$2:$H$2,0),FALSE),"Saknas")</f>
        <v>Saknas</v>
      </c>
      <c r="G83" t="str">
        <f>IFERROR(VLOOKUP($B83,Miljövärden!$B$3:$H$552,MATCH(G$2,Miljövärden!$B$2:$H$2,0),FALSE),"Nej, saknas")</f>
        <v>Nej, saknas</v>
      </c>
      <c r="H83" s="30" t="str">
        <f>IFERROR(VLOOKUP($B83,Miljövärden!$B$3:$H$552,MATCH(H$2,Miljövärden!$B$2:$H$2,0),FALSE),"Nej, saknas")</f>
        <v>Nej, saknas</v>
      </c>
      <c r="P83" s="37" t="str">
        <f t="shared" si="2"/>
        <v>nej</v>
      </c>
      <c r="R83">
        <f t="shared" si="3"/>
        <v>63</v>
      </c>
    </row>
    <row r="84" spans="1:18" x14ac:dyDescent="0.25">
      <c r="A84" s="2" t="s">
        <v>138</v>
      </c>
      <c r="B84" s="2" t="s">
        <v>139</v>
      </c>
      <c r="C84">
        <f>IFERROR(VLOOKUP($B84,Miljövärden!$B$3:$H$552,MATCH(C$2,Miljövärden!$B$2:$H$2,0),FALSE),"Saknas")</f>
        <v>9.1932600000000003E-2</v>
      </c>
      <c r="D84">
        <f>IFERROR(VLOOKUP($B84,Miljövärden!$B$3:$H$552,MATCH(D$2,Miljövärden!$B$2:$H$2,0),FALSE),"Saknas")</f>
        <v>8.5852199999999996</v>
      </c>
      <c r="E84">
        <f>IFERROR(VLOOKUP($B84,Miljövärden!$B$3:$H$552,MATCH(E$2,Miljövärden!$B$2:$H$2,0),FALSE),"Saknas")</f>
        <v>9.9908699999999993</v>
      </c>
      <c r="F84">
        <f>IFERROR(VLOOKUP($B84,Miljövärden!$B$3:$H$552,MATCH(F$2,Miljövärden!$B$2:$H$2,0),FALSE),"Saknas")</f>
        <v>8.5149400000000004E-3</v>
      </c>
      <c r="G84" t="str">
        <f>IFERROR(VLOOKUP($B84,Miljövärden!$B$3:$H$552,MATCH(G$2,Miljövärden!$B$2:$H$2,0),FALSE),"Nej, saknas")</f>
        <v>Ja</v>
      </c>
      <c r="H84" s="30" t="str">
        <f>IFERROR(VLOOKUP($B84,Miljövärden!$B$3:$H$552,MATCH(H$2,Miljövärden!$B$2:$H$2,0),FALSE),"Nej, saknas")</f>
        <v>Ja</v>
      </c>
      <c r="P84" s="37" t="str">
        <f t="shared" si="2"/>
        <v>ja</v>
      </c>
      <c r="R84">
        <f t="shared" si="3"/>
        <v>64</v>
      </c>
    </row>
    <row r="85" spans="1:18" x14ac:dyDescent="0.25">
      <c r="A85" s="2" t="s">
        <v>140</v>
      </c>
      <c r="B85" s="2" t="s">
        <v>141</v>
      </c>
      <c r="C85">
        <f>IFERROR(VLOOKUP($B85,Miljövärden!$B$3:$H$552,MATCH(C$2,Miljövärden!$B$2:$H$2,0),FALSE),"Saknas")</f>
        <v>6.1196500000000001E-2</v>
      </c>
      <c r="D85">
        <f>IFERROR(VLOOKUP($B85,Miljövärden!$B$3:$H$552,MATCH(D$2,Miljövärden!$B$2:$H$2,0),FALSE),"Saknas")</f>
        <v>4.62826</v>
      </c>
      <c r="E85">
        <f>IFERROR(VLOOKUP($B85,Miljövärden!$B$3:$H$552,MATCH(E$2,Miljövärden!$B$2:$H$2,0),FALSE),"Saknas")</f>
        <v>4.2649299999999997</v>
      </c>
      <c r="F85">
        <f>IFERROR(VLOOKUP($B85,Miljövärden!$B$3:$H$552,MATCH(F$2,Miljövärden!$B$2:$H$2,0),FALSE),"Saknas")</f>
        <v>3.13862E-3</v>
      </c>
      <c r="G85" t="str">
        <f>IFERROR(VLOOKUP($B85,Miljövärden!$B$3:$H$552,MATCH(G$2,Miljövärden!$B$2:$H$2,0),FALSE),"Nej, saknas")</f>
        <v>Nej</v>
      </c>
      <c r="H85" s="30" t="str">
        <f>IFERROR(VLOOKUP($B85,Miljövärden!$B$3:$H$552,MATCH(H$2,Miljövärden!$B$2:$H$2,0),FALSE),"Nej, saknas")</f>
        <v>Ja</v>
      </c>
      <c r="P85" s="37" t="str">
        <f t="shared" si="2"/>
        <v>ja</v>
      </c>
      <c r="R85">
        <f t="shared" si="3"/>
        <v>65</v>
      </c>
    </row>
    <row r="86" spans="1:18" x14ac:dyDescent="0.25">
      <c r="A86" s="2" t="s">
        <v>142</v>
      </c>
      <c r="B86" s="2" t="s">
        <v>143</v>
      </c>
      <c r="C86">
        <f>IFERROR(VLOOKUP($B86,Miljövärden!$B$3:$H$552,MATCH(C$2,Miljövärden!$B$2:$H$2,0),FALSE),"Saknas")</f>
        <v>4.3072600000000003E-2</v>
      </c>
      <c r="D86">
        <f>IFERROR(VLOOKUP($B86,Miljövärden!$B$3:$H$552,MATCH(D$2,Miljövärden!$B$2:$H$2,0),FALSE),"Saknas")</f>
        <v>7.8249500000000003</v>
      </c>
      <c r="E86">
        <f>IFERROR(VLOOKUP($B86,Miljövärden!$B$3:$H$552,MATCH(E$2,Miljövärden!$B$2:$H$2,0),FALSE),"Saknas")</f>
        <v>5.7235800000000001</v>
      </c>
      <c r="F86">
        <f>IFERROR(VLOOKUP($B86,Miljövärden!$B$3:$H$552,MATCH(F$2,Miljövärden!$B$2:$H$2,0),FALSE),"Saknas")</f>
        <v>1.6107E-2</v>
      </c>
      <c r="G86" t="str">
        <f>IFERROR(VLOOKUP($B86,Miljövärden!$B$3:$H$552,MATCH(G$2,Miljövärden!$B$2:$H$2,0),FALSE),"Nej, saknas")</f>
        <v>Ja</v>
      </c>
      <c r="H86" s="30" t="str">
        <f>IFERROR(VLOOKUP($B86,Miljövärden!$B$3:$H$552,MATCH(H$2,Miljövärden!$B$2:$H$2,0),FALSE),"Nej, saknas")</f>
        <v>Ja</v>
      </c>
      <c r="P86" s="37" t="str">
        <f t="shared" si="2"/>
        <v>ja</v>
      </c>
      <c r="R86">
        <f t="shared" si="3"/>
        <v>66</v>
      </c>
    </row>
    <row r="87" spans="1:18" x14ac:dyDescent="0.25">
      <c r="A87" s="2" t="s">
        <v>142</v>
      </c>
      <c r="B87" s="2" t="s">
        <v>144</v>
      </c>
      <c r="C87">
        <f>IFERROR(VLOOKUP($B87,Miljövärden!$B$3:$H$552,MATCH(C$2,Miljövärden!$B$2:$H$2,0),FALSE),"Saknas")</f>
        <v>0.88472899999999999</v>
      </c>
      <c r="D87">
        <f>IFERROR(VLOOKUP($B87,Miljövärden!$B$3:$H$552,MATCH(D$2,Miljövärden!$B$2:$H$2,0),FALSE),"Saknas")</f>
        <v>197.119</v>
      </c>
      <c r="E87">
        <f>IFERROR(VLOOKUP($B87,Miljövärden!$B$3:$H$552,MATCH(E$2,Miljövärden!$B$2:$H$2,0),FALSE),"Saknas")</f>
        <v>26.1082</v>
      </c>
      <c r="F87">
        <f>IFERROR(VLOOKUP($B87,Miljövärden!$B$3:$H$552,MATCH(F$2,Miljövärden!$B$2:$H$2,0),FALSE),"Saknas")</f>
        <v>0.48912099999999997</v>
      </c>
      <c r="G87" t="str">
        <f>IFERROR(VLOOKUP($B87,Miljövärden!$B$3:$H$552,MATCH(G$2,Miljövärden!$B$2:$H$2,0),FALSE),"Nej, saknas")</f>
        <v>Ja</v>
      </c>
      <c r="H87" s="30" t="str">
        <f>IFERROR(VLOOKUP($B87,Miljövärden!$B$3:$H$552,MATCH(H$2,Miljövärden!$B$2:$H$2,0),FALSE),"Nej, saknas")</f>
        <v>Ja</v>
      </c>
      <c r="P87" s="37" t="str">
        <f t="shared" si="2"/>
        <v>ja</v>
      </c>
      <c r="R87">
        <f t="shared" si="3"/>
        <v>67</v>
      </c>
    </row>
    <row r="88" spans="1:18" x14ac:dyDescent="0.25">
      <c r="A88" s="2" t="s">
        <v>142</v>
      </c>
      <c r="B88" s="2" t="s">
        <v>145</v>
      </c>
      <c r="C88">
        <f>IFERROR(VLOOKUP($B88,Miljövärden!$B$3:$H$552,MATCH(C$2,Miljövärden!$B$2:$H$2,0),FALSE),"Saknas")</f>
        <v>0.12801000000000001</v>
      </c>
      <c r="D88">
        <f>IFERROR(VLOOKUP($B88,Miljövärden!$B$3:$H$552,MATCH(D$2,Miljövärden!$B$2:$H$2,0),FALSE),"Saknas")</f>
        <v>4.4936199999999999</v>
      </c>
      <c r="E88">
        <f>IFERROR(VLOOKUP($B88,Miljövärden!$B$3:$H$552,MATCH(E$2,Miljövärden!$B$2:$H$2,0),FALSE),"Saknas")</f>
        <v>15.677899999999999</v>
      </c>
      <c r="F88">
        <f>IFERROR(VLOOKUP($B88,Miljövärden!$B$3:$H$552,MATCH(F$2,Miljövärden!$B$2:$H$2,0),FALSE),"Saknas")</f>
        <v>0</v>
      </c>
      <c r="G88" t="str">
        <f>IFERROR(VLOOKUP($B88,Miljövärden!$B$3:$H$552,MATCH(G$2,Miljövärden!$B$2:$H$2,0),FALSE),"Nej, saknas")</f>
        <v>Ja</v>
      </c>
      <c r="H88" s="30" t="str">
        <f>IFERROR(VLOOKUP($B88,Miljövärden!$B$3:$H$552,MATCH(H$2,Miljövärden!$B$2:$H$2,0),FALSE),"Nej, saknas")</f>
        <v>Ja</v>
      </c>
      <c r="P88" s="37" t="str">
        <f t="shared" si="2"/>
        <v>ja</v>
      </c>
      <c r="R88">
        <f t="shared" si="3"/>
        <v>68</v>
      </c>
    </row>
    <row r="89" spans="1:18" x14ac:dyDescent="0.25">
      <c r="A89" s="2" t="s">
        <v>146</v>
      </c>
      <c r="B89" s="2" t="s">
        <v>147</v>
      </c>
      <c r="C89">
        <f>IFERROR(VLOOKUP($B89,Miljövärden!$B$3:$H$552,MATCH(C$2,Miljövärden!$B$2:$H$2,0),FALSE),"Saknas")</f>
        <v>7.28988E-2</v>
      </c>
      <c r="D89">
        <f>IFERROR(VLOOKUP($B89,Miljövärden!$B$3:$H$552,MATCH(D$2,Miljövärden!$B$2:$H$2,0),FALSE),"Saknas")</f>
        <v>3.9281199999999998</v>
      </c>
      <c r="E89">
        <f>IFERROR(VLOOKUP($B89,Miljövärden!$B$3:$H$552,MATCH(E$2,Miljövärden!$B$2:$H$2,0),FALSE),"Saknas")</f>
        <v>7.0667299999999997</v>
      </c>
      <c r="F89">
        <f>IFERROR(VLOOKUP($B89,Miljövärden!$B$3:$H$552,MATCH(F$2,Miljövärden!$B$2:$H$2,0),FALSE),"Saknas")</f>
        <v>0</v>
      </c>
      <c r="G89" t="str">
        <f>IFERROR(VLOOKUP($B89,Miljövärden!$B$3:$H$552,MATCH(G$2,Miljövärden!$B$2:$H$2,0),FALSE),"Nej, saknas")</f>
        <v>Nej</v>
      </c>
      <c r="H89" s="30" t="str">
        <f>IFERROR(VLOOKUP($B89,Miljövärden!$B$3:$H$552,MATCH(H$2,Miljövärden!$B$2:$H$2,0),FALSE),"Nej, saknas")</f>
        <v>Ja</v>
      </c>
      <c r="P89" s="37" t="str">
        <f t="shared" si="2"/>
        <v>ja</v>
      </c>
      <c r="R89">
        <f t="shared" si="3"/>
        <v>69</v>
      </c>
    </row>
    <row r="90" spans="1:18" x14ac:dyDescent="0.25">
      <c r="A90" s="2" t="s">
        <v>146</v>
      </c>
      <c r="B90" s="2" t="s">
        <v>148</v>
      </c>
      <c r="C90">
        <f>IFERROR(VLOOKUP($B90,Miljövärden!$B$3:$H$552,MATCH(C$2,Miljövärden!$B$2:$H$2,0),FALSE),"Saknas")</f>
        <v>0.134459</v>
      </c>
      <c r="D90">
        <f>IFERROR(VLOOKUP($B90,Miljövärden!$B$3:$H$552,MATCH(D$2,Miljövärden!$B$2:$H$2,0),FALSE),"Saknas")</f>
        <v>4.4679200000000003</v>
      </c>
      <c r="E90">
        <f>IFERROR(VLOOKUP($B90,Miljövärden!$B$3:$H$552,MATCH(E$2,Miljövärden!$B$2:$H$2,0),FALSE),"Saknas")</f>
        <v>15.436</v>
      </c>
      <c r="F90">
        <f>IFERROR(VLOOKUP($B90,Miljövärden!$B$3:$H$552,MATCH(F$2,Miljövärden!$B$2:$H$2,0),FALSE),"Saknas")</f>
        <v>0</v>
      </c>
      <c r="G90" t="str">
        <f>IFERROR(VLOOKUP($B90,Miljövärden!$B$3:$H$552,MATCH(G$2,Miljövärden!$B$2:$H$2,0),FALSE),"Nej, saknas")</f>
        <v>Nej</v>
      </c>
      <c r="H90" s="30" t="str">
        <f>IFERROR(VLOOKUP($B90,Miljövärden!$B$3:$H$552,MATCH(H$2,Miljövärden!$B$2:$H$2,0),FALSE),"Nej, saknas")</f>
        <v>Ja</v>
      </c>
      <c r="P90" s="37" t="str">
        <f t="shared" si="2"/>
        <v>ja</v>
      </c>
      <c r="R90">
        <f t="shared" si="3"/>
        <v>70</v>
      </c>
    </row>
    <row r="91" spans="1:18" x14ac:dyDescent="0.25">
      <c r="A91" s="2" t="s">
        <v>146</v>
      </c>
      <c r="B91" s="2" t="s">
        <v>149</v>
      </c>
      <c r="C91">
        <f>IFERROR(VLOOKUP($B91,Miljövärden!$B$3:$H$552,MATCH(C$2,Miljövärden!$B$2:$H$2,0),FALSE),"Saknas")</f>
        <v>0.31976700000000002</v>
      </c>
      <c r="D91">
        <f>IFERROR(VLOOKUP($B91,Miljövärden!$B$3:$H$552,MATCH(D$2,Miljövärden!$B$2:$H$2,0),FALSE),"Saknas")</f>
        <v>5.1976699999999996</v>
      </c>
      <c r="E91">
        <f>IFERROR(VLOOKUP($B91,Miljövärden!$B$3:$H$552,MATCH(E$2,Miljövärden!$B$2:$H$2,0),FALSE),"Saknas")</f>
        <v>14.976699999999999</v>
      </c>
      <c r="F91">
        <f>IFERROR(VLOOKUP($B91,Miljövärden!$B$3:$H$552,MATCH(F$2,Miljövärden!$B$2:$H$2,0),FALSE),"Saknas")</f>
        <v>0</v>
      </c>
      <c r="G91" t="str">
        <f>IFERROR(VLOOKUP($B91,Miljövärden!$B$3:$H$552,MATCH(G$2,Miljövärden!$B$2:$H$2,0),FALSE),"Nej, saknas")</f>
        <v>Nej</v>
      </c>
      <c r="H91" s="30" t="str">
        <f>IFERROR(VLOOKUP($B91,Miljövärden!$B$3:$H$552,MATCH(H$2,Miljövärden!$B$2:$H$2,0),FALSE),"Nej, saknas")</f>
        <v>Ja</v>
      </c>
      <c r="P91" s="37" t="str">
        <f t="shared" si="2"/>
        <v>ja</v>
      </c>
      <c r="R91">
        <f t="shared" si="3"/>
        <v>71</v>
      </c>
    </row>
    <row r="92" spans="1:18" x14ac:dyDescent="0.25">
      <c r="A92" s="2" t="s">
        <v>150</v>
      </c>
      <c r="B92" s="2" t="s">
        <v>151</v>
      </c>
      <c r="C92">
        <f>IFERROR(VLOOKUP($B92,Miljövärden!$B$3:$H$552,MATCH(C$2,Miljövärden!$B$2:$H$2,0),FALSE),"Saknas")</f>
        <v>6.9145799999999993E-2</v>
      </c>
      <c r="D92">
        <f>IFERROR(VLOOKUP($B92,Miljövärden!$B$3:$H$552,MATCH(D$2,Miljövärden!$B$2:$H$2,0),FALSE),"Saknas")</f>
        <v>6.7276400000000001</v>
      </c>
      <c r="E92">
        <f>IFERROR(VLOOKUP($B92,Miljövärden!$B$3:$H$552,MATCH(E$2,Miljövärden!$B$2:$H$2,0),FALSE),"Saknas")</f>
        <v>8.52806</v>
      </c>
      <c r="F92">
        <f>IFERROR(VLOOKUP($B92,Miljövärden!$B$3:$H$552,MATCH(F$2,Miljövärden!$B$2:$H$2,0),FALSE),"Saknas")</f>
        <v>7.8067099999999997E-3</v>
      </c>
      <c r="G92" t="str">
        <f>IFERROR(VLOOKUP($B92,Miljövärden!$B$3:$H$552,MATCH(G$2,Miljövärden!$B$2:$H$2,0),FALSE),"Nej, saknas")</f>
        <v>Ja</v>
      </c>
      <c r="H92" s="30" t="str">
        <f>IFERROR(VLOOKUP($B92,Miljövärden!$B$3:$H$552,MATCH(H$2,Miljövärden!$B$2:$H$2,0),FALSE),"Nej, saknas")</f>
        <v>Ja</v>
      </c>
      <c r="P92" s="37" t="str">
        <f t="shared" si="2"/>
        <v>ja</v>
      </c>
      <c r="R92">
        <f t="shared" si="3"/>
        <v>72</v>
      </c>
    </row>
    <row r="93" spans="1:18" x14ac:dyDescent="0.25">
      <c r="A93" s="2" t="s">
        <v>150</v>
      </c>
      <c r="B93" s="2" t="s">
        <v>152</v>
      </c>
      <c r="C93">
        <f>IFERROR(VLOOKUP($B93,Miljövärden!$B$3:$H$552,MATCH(C$2,Miljövärden!$B$2:$H$2,0),FALSE),"Saknas")</f>
        <v>0.17142199999999999</v>
      </c>
      <c r="D93">
        <f>IFERROR(VLOOKUP($B93,Miljövärden!$B$3:$H$552,MATCH(D$2,Miljövärden!$B$2:$H$2,0),FALSE),"Saknas")</f>
        <v>10.1927</v>
      </c>
      <c r="E93">
        <f>IFERROR(VLOOKUP($B93,Miljövärden!$B$3:$H$552,MATCH(E$2,Miljövärden!$B$2:$H$2,0),FALSE),"Saknas")</f>
        <v>17.525300000000001</v>
      </c>
      <c r="F93">
        <f>IFERROR(VLOOKUP($B93,Miljövärden!$B$3:$H$552,MATCH(F$2,Miljövärden!$B$2:$H$2,0),FALSE),"Saknas")</f>
        <v>1.57407E-2</v>
      </c>
      <c r="G93" t="str">
        <f>IFERROR(VLOOKUP($B93,Miljövärden!$B$3:$H$552,MATCH(G$2,Miljövärden!$B$2:$H$2,0),FALSE),"Nej, saknas")</f>
        <v>Ja</v>
      </c>
      <c r="H93" s="30" t="str">
        <f>IFERROR(VLOOKUP($B93,Miljövärden!$B$3:$H$552,MATCH(H$2,Miljövärden!$B$2:$H$2,0),FALSE),"Nej, saknas")</f>
        <v>Ja</v>
      </c>
      <c r="P93" s="37" t="str">
        <f t="shared" si="2"/>
        <v>ja</v>
      </c>
      <c r="R93">
        <f t="shared" si="3"/>
        <v>73</v>
      </c>
    </row>
    <row r="94" spans="1:18" x14ac:dyDescent="0.25">
      <c r="A94" s="2" t="s">
        <v>150</v>
      </c>
      <c r="B94" s="2" t="s">
        <v>153</v>
      </c>
      <c r="C94">
        <f>IFERROR(VLOOKUP($B94,Miljövärden!$B$3:$H$552,MATCH(C$2,Miljövärden!$B$2:$H$2,0),FALSE),"Saknas")</f>
        <v>0.17474000000000001</v>
      </c>
      <c r="D94">
        <f>IFERROR(VLOOKUP($B94,Miljövärden!$B$3:$H$552,MATCH(D$2,Miljövärden!$B$2:$H$2,0),FALSE),"Saknas")</f>
        <v>11.619400000000001</v>
      </c>
      <c r="E94">
        <f>IFERROR(VLOOKUP($B94,Miljövärden!$B$3:$H$552,MATCH(E$2,Miljövärden!$B$2:$H$2,0),FALSE),"Saknas")</f>
        <v>17.160299999999999</v>
      </c>
      <c r="F94">
        <f>IFERROR(VLOOKUP($B94,Miljövärden!$B$3:$H$552,MATCH(F$2,Miljövärden!$B$2:$H$2,0),FALSE),"Saknas")</f>
        <v>2.1058799999999999E-2</v>
      </c>
      <c r="G94" t="str">
        <f>IFERROR(VLOOKUP($B94,Miljövärden!$B$3:$H$552,MATCH(G$2,Miljövärden!$B$2:$H$2,0),FALSE),"Nej, saknas")</f>
        <v>Ja</v>
      </c>
      <c r="H94" s="30" t="str">
        <f>IFERROR(VLOOKUP($B94,Miljövärden!$B$3:$H$552,MATCH(H$2,Miljövärden!$B$2:$H$2,0),FALSE),"Nej, saknas")</f>
        <v>Ja</v>
      </c>
      <c r="P94" s="37" t="str">
        <f t="shared" si="2"/>
        <v>ja</v>
      </c>
      <c r="R94">
        <f t="shared" si="3"/>
        <v>74</v>
      </c>
    </row>
    <row r="95" spans="1:18" x14ac:dyDescent="0.25">
      <c r="A95" s="2" t="s">
        <v>154</v>
      </c>
      <c r="B95" s="2" t="s">
        <v>155</v>
      </c>
      <c r="C95">
        <f>IFERROR(VLOOKUP($B95,Miljövärden!$B$3:$H$552,MATCH(C$2,Miljövärden!$B$2:$H$2,0),FALSE),"Saknas")</f>
        <v>0.213778</v>
      </c>
      <c r="D95">
        <f>IFERROR(VLOOKUP($B95,Miljövärden!$B$3:$H$552,MATCH(D$2,Miljövärden!$B$2:$H$2,0),FALSE),"Saknas")</f>
        <v>8.7822800000000001</v>
      </c>
      <c r="E95">
        <f>IFERROR(VLOOKUP($B95,Miljövärden!$B$3:$H$552,MATCH(E$2,Miljövärden!$B$2:$H$2,0),FALSE),"Saknas")</f>
        <v>26.6797</v>
      </c>
      <c r="F95">
        <f>IFERROR(VLOOKUP($B95,Miljövärden!$B$3:$H$552,MATCH(F$2,Miljövärden!$B$2:$H$2,0),FALSE),"Saknas")</f>
        <v>2.3049099999999999E-3</v>
      </c>
      <c r="G95" t="str">
        <f>IFERROR(VLOOKUP($B95,Miljövärden!$B$3:$H$552,MATCH(G$2,Miljövärden!$B$2:$H$2,0),FALSE),"Nej, saknas")</f>
        <v>Ja</v>
      </c>
      <c r="H95" s="30" t="str">
        <f>IFERROR(VLOOKUP($B95,Miljövärden!$B$3:$H$552,MATCH(H$2,Miljövärden!$B$2:$H$2,0),FALSE),"Nej, saknas")</f>
        <v>Ja</v>
      </c>
      <c r="P95" s="37" t="str">
        <f t="shared" si="2"/>
        <v>ja</v>
      </c>
      <c r="R95">
        <f t="shared" si="3"/>
        <v>75</v>
      </c>
    </row>
    <row r="96" spans="1:18" x14ac:dyDescent="0.25">
      <c r="A96" s="2" t="s">
        <v>154</v>
      </c>
      <c r="B96" s="2" t="s">
        <v>156</v>
      </c>
      <c r="C96">
        <f>IFERROR(VLOOKUP($B96,Miljövärden!$B$3:$H$552,MATCH(C$2,Miljövärden!$B$2:$H$2,0),FALSE),"Saknas")</f>
        <v>4.3341699999999997E-2</v>
      </c>
      <c r="D96">
        <f>IFERROR(VLOOKUP($B96,Miljövärden!$B$3:$H$552,MATCH(D$2,Miljövärden!$B$2:$H$2,0),FALSE),"Saknas")</f>
        <v>7.0918999999999999</v>
      </c>
      <c r="E96">
        <f>IFERROR(VLOOKUP($B96,Miljövärden!$B$3:$H$552,MATCH(E$2,Miljövärden!$B$2:$H$2,0),FALSE),"Saknas")</f>
        <v>5.5652100000000004</v>
      </c>
      <c r="F96">
        <f>IFERROR(VLOOKUP($B96,Miljövärden!$B$3:$H$552,MATCH(F$2,Miljövärden!$B$2:$H$2,0),FALSE),"Saknas")</f>
        <v>1.18327E-2</v>
      </c>
      <c r="G96" t="str">
        <f>IFERROR(VLOOKUP($B96,Miljövärden!$B$3:$H$552,MATCH(G$2,Miljövärden!$B$2:$H$2,0),FALSE),"Nej, saknas")</f>
        <v>Ja</v>
      </c>
      <c r="H96" s="30" t="str">
        <f>IFERROR(VLOOKUP($B96,Miljövärden!$B$3:$H$552,MATCH(H$2,Miljövärden!$B$2:$H$2,0),FALSE),"Nej, saknas")</f>
        <v>Ja</v>
      </c>
      <c r="P96" s="37" t="str">
        <f t="shared" si="2"/>
        <v>ja</v>
      </c>
      <c r="R96">
        <f t="shared" si="3"/>
        <v>76</v>
      </c>
    </row>
    <row r="97" spans="1:18" x14ac:dyDescent="0.25">
      <c r="A97" s="2" t="s">
        <v>154</v>
      </c>
      <c r="B97" s="2" t="s">
        <v>157</v>
      </c>
      <c r="C97">
        <f>IFERROR(VLOOKUP($B97,Miljövärden!$B$3:$H$552,MATCH(C$2,Miljövärden!$B$2:$H$2,0),FALSE),"Saknas")</f>
        <v>0.145535</v>
      </c>
      <c r="D97">
        <f>IFERROR(VLOOKUP($B97,Miljövärden!$B$3:$H$552,MATCH(D$2,Miljövärden!$B$2:$H$2,0),FALSE),"Saknas")</f>
        <v>5.2921800000000001</v>
      </c>
      <c r="E97">
        <f>IFERROR(VLOOKUP($B97,Miljövärden!$B$3:$H$552,MATCH(E$2,Miljövärden!$B$2:$H$2,0),FALSE),"Saknas")</f>
        <v>18.522600000000001</v>
      </c>
      <c r="F97">
        <f>IFERROR(VLOOKUP($B97,Miljövärden!$B$3:$H$552,MATCH(F$2,Miljövärden!$B$2:$H$2,0),FALSE),"Saknas")</f>
        <v>0</v>
      </c>
      <c r="G97" t="str">
        <f>IFERROR(VLOOKUP($B97,Miljövärden!$B$3:$H$552,MATCH(G$2,Miljövärden!$B$2:$H$2,0),FALSE),"Nej, saknas")</f>
        <v>Ja</v>
      </c>
      <c r="H97" s="30" t="str">
        <f>IFERROR(VLOOKUP($B97,Miljövärden!$B$3:$H$552,MATCH(H$2,Miljövärden!$B$2:$H$2,0),FALSE),"Nej, saknas")</f>
        <v>Ja</v>
      </c>
      <c r="P97" s="37" t="str">
        <f t="shared" si="2"/>
        <v>ja</v>
      </c>
      <c r="R97">
        <f t="shared" si="3"/>
        <v>77</v>
      </c>
    </row>
    <row r="98" spans="1:18" x14ac:dyDescent="0.25">
      <c r="A98" s="2" t="s">
        <v>154</v>
      </c>
      <c r="B98" s="2" t="s">
        <v>158</v>
      </c>
      <c r="C98">
        <f>IFERROR(VLOOKUP($B98,Miljövärden!$B$3:$H$552,MATCH(C$2,Miljövärden!$B$2:$H$2,0),FALSE),"Saknas")</f>
        <v>0.16148799999999999</v>
      </c>
      <c r="D98">
        <f>IFERROR(VLOOKUP($B98,Miljövärden!$B$3:$H$552,MATCH(D$2,Miljövärden!$B$2:$H$2,0),FALSE),"Saknas")</f>
        <v>7.3039800000000001</v>
      </c>
      <c r="E98">
        <f>IFERROR(VLOOKUP($B98,Miljövärden!$B$3:$H$552,MATCH(E$2,Miljövärden!$B$2:$H$2,0),FALSE),"Saknas")</f>
        <v>19.802900000000001</v>
      </c>
      <c r="F98">
        <f>IFERROR(VLOOKUP($B98,Miljövärden!$B$3:$H$552,MATCH(F$2,Miljövärden!$B$2:$H$2,0),FALSE),"Saknas")</f>
        <v>4.3885299999999999E-3</v>
      </c>
      <c r="G98" t="str">
        <f>IFERROR(VLOOKUP($B98,Miljövärden!$B$3:$H$552,MATCH(G$2,Miljövärden!$B$2:$H$2,0),FALSE),"Nej, saknas")</f>
        <v>Ja</v>
      </c>
      <c r="H98" s="30" t="str">
        <f>IFERROR(VLOOKUP($B98,Miljövärden!$B$3:$H$552,MATCH(H$2,Miljövärden!$B$2:$H$2,0),FALSE),"Nej, saknas")</f>
        <v>Ja</v>
      </c>
      <c r="P98" s="37" t="str">
        <f t="shared" si="2"/>
        <v>ja</v>
      </c>
      <c r="R98">
        <f t="shared" si="3"/>
        <v>78</v>
      </c>
    </row>
    <row r="99" spans="1:18" x14ac:dyDescent="0.25">
      <c r="A99" s="2" t="s">
        <v>159</v>
      </c>
      <c r="B99" s="2" t="s">
        <v>160</v>
      </c>
      <c r="C99">
        <f>IFERROR(VLOOKUP($B99,Miljövärden!$B$3:$H$552,MATCH(C$2,Miljövärden!$B$2:$H$2,0),FALSE),"Saknas")</f>
        <v>9.2934600000000006E-2</v>
      </c>
      <c r="D99">
        <f>IFERROR(VLOOKUP($B99,Miljövärden!$B$3:$H$552,MATCH(D$2,Miljövärden!$B$2:$H$2,0),FALSE),"Saknas")</f>
        <v>84.453299999999999</v>
      </c>
      <c r="E99">
        <f>IFERROR(VLOOKUP($B99,Miljövärden!$B$3:$H$552,MATCH(E$2,Miljövärden!$B$2:$H$2,0),FALSE),"Saknas")</f>
        <v>5.36822</v>
      </c>
      <c r="F99">
        <f>IFERROR(VLOOKUP($B99,Miljövärden!$B$3:$H$552,MATCH(F$2,Miljövärden!$B$2:$H$2,0),FALSE),"Saknas")</f>
        <v>9.1420500000000005E-3</v>
      </c>
      <c r="G99" t="str">
        <f>IFERROR(VLOOKUP($B99,Miljövärden!$B$3:$H$552,MATCH(G$2,Miljövärden!$B$2:$H$2,0),FALSE),"Nej, saknas")</f>
        <v>Ja</v>
      </c>
      <c r="H99" s="30" t="str">
        <f>IFERROR(VLOOKUP($B99,Miljövärden!$B$3:$H$552,MATCH(H$2,Miljövärden!$B$2:$H$2,0),FALSE),"Nej, saknas")</f>
        <v>Ja</v>
      </c>
      <c r="P99" s="37" t="str">
        <f t="shared" si="2"/>
        <v>ja</v>
      </c>
      <c r="R99">
        <f t="shared" si="3"/>
        <v>79</v>
      </c>
    </row>
    <row r="100" spans="1:18" x14ac:dyDescent="0.25">
      <c r="A100" s="2" t="s">
        <v>163</v>
      </c>
      <c r="B100" s="2" t="s">
        <v>162</v>
      </c>
      <c r="C100">
        <f>IFERROR(VLOOKUP($B100,Miljövärden!$B$3:$H$552,MATCH(C$2,Miljövärden!$B$2:$H$2,0),FALSE),"Saknas")</f>
        <v>0</v>
      </c>
      <c r="D100">
        <f>IFERROR(VLOOKUP($B100,Miljövärden!$B$3:$H$552,MATCH(D$2,Miljövärden!$B$2:$H$2,0),FALSE),"Saknas")</f>
        <v>0</v>
      </c>
      <c r="E100">
        <f>IFERROR(VLOOKUP($B100,Miljövärden!$B$3:$H$552,MATCH(E$2,Miljövärden!$B$2:$H$2,0),FALSE),"Saknas")</f>
        <v>0</v>
      </c>
      <c r="F100">
        <f>IFERROR(VLOOKUP($B100,Miljövärden!$B$3:$H$552,MATCH(F$2,Miljövärden!$B$2:$H$2,0),FALSE),"Saknas")</f>
        <v>0</v>
      </c>
      <c r="G100" t="str">
        <f>IFERROR(VLOOKUP($B100,Miljövärden!$B$3:$H$552,MATCH(G$2,Miljövärden!$B$2:$H$2,0),FALSE),"Nej, saknas")</f>
        <v>Nej</v>
      </c>
      <c r="H100" s="30" t="str">
        <f>IFERROR(VLOOKUP($B100,Miljövärden!$B$3:$H$552,MATCH(H$2,Miljövärden!$B$2:$H$2,0),FALSE),"Nej, saknas")</f>
        <v>Nej</v>
      </c>
      <c r="P100" s="37" t="str">
        <f t="shared" si="2"/>
        <v>nej</v>
      </c>
      <c r="R100">
        <f t="shared" si="3"/>
        <v>79</v>
      </c>
    </row>
    <row r="101" spans="1:18" x14ac:dyDescent="0.25">
      <c r="A101" s="2" t="s">
        <v>168</v>
      </c>
      <c r="B101" s="2" t="s">
        <v>165</v>
      </c>
      <c r="C101">
        <f>IFERROR(VLOOKUP($B101,Miljövärden!$B$3:$H$552,MATCH(C$2,Miljövärden!$B$2:$H$2,0),FALSE),"Saknas")</f>
        <v>0</v>
      </c>
      <c r="D101">
        <f>IFERROR(VLOOKUP($B101,Miljövärden!$B$3:$H$552,MATCH(D$2,Miljövärden!$B$2:$H$2,0),FALSE),"Saknas")</f>
        <v>0</v>
      </c>
      <c r="E101">
        <f>IFERROR(VLOOKUP($B101,Miljövärden!$B$3:$H$552,MATCH(E$2,Miljövärden!$B$2:$H$2,0),FALSE),"Saknas")</f>
        <v>0</v>
      </c>
      <c r="F101">
        <f>IFERROR(VLOOKUP($B101,Miljövärden!$B$3:$H$552,MATCH(F$2,Miljövärden!$B$2:$H$2,0),FALSE),"Saknas")</f>
        <v>0</v>
      </c>
      <c r="G101" t="str">
        <f>IFERROR(VLOOKUP($B101,Miljövärden!$B$3:$H$552,MATCH(G$2,Miljövärden!$B$2:$H$2,0),FALSE),"Nej, saknas")</f>
        <v>Nej</v>
      </c>
      <c r="H101" s="30" t="str">
        <f>IFERROR(VLOOKUP($B101,Miljövärden!$B$3:$H$552,MATCH(H$2,Miljövärden!$B$2:$H$2,0),FALSE),"Nej, saknas")</f>
        <v>Nej</v>
      </c>
      <c r="P101" s="37" t="str">
        <f t="shared" si="2"/>
        <v>nej</v>
      </c>
      <c r="R101">
        <f t="shared" si="3"/>
        <v>79</v>
      </c>
    </row>
    <row r="102" spans="1:18" x14ac:dyDescent="0.25">
      <c r="A102" s="2" t="s">
        <v>169</v>
      </c>
      <c r="B102" s="2" t="s">
        <v>170</v>
      </c>
      <c r="C102">
        <f>IFERROR(VLOOKUP($B102,Miljövärden!$B$3:$H$552,MATCH(C$2,Miljövärden!$B$2:$H$2,0),FALSE),"Saknas")</f>
        <v>0</v>
      </c>
      <c r="D102">
        <f>IFERROR(VLOOKUP($B102,Miljövärden!$B$3:$H$552,MATCH(D$2,Miljövärden!$B$2:$H$2,0),FALSE),"Saknas")</f>
        <v>0</v>
      </c>
      <c r="E102">
        <f>IFERROR(VLOOKUP($B102,Miljövärden!$B$3:$H$552,MATCH(E$2,Miljövärden!$B$2:$H$2,0),FALSE),"Saknas")</f>
        <v>0</v>
      </c>
      <c r="F102">
        <f>IFERROR(VLOOKUP($B102,Miljövärden!$B$3:$H$552,MATCH(F$2,Miljövärden!$B$2:$H$2,0),FALSE),"Saknas")</f>
        <v>0</v>
      </c>
      <c r="G102" t="str">
        <f>IFERROR(VLOOKUP($B102,Miljövärden!$B$3:$H$552,MATCH(G$2,Miljövärden!$B$2:$H$2,0),FALSE),"Nej, saknas")</f>
        <v>Nej</v>
      </c>
      <c r="H102" s="30" t="str">
        <f>IFERROR(VLOOKUP($B102,Miljövärden!$B$3:$H$552,MATCH(H$2,Miljövärden!$B$2:$H$2,0),FALSE),"Nej, saknas")</f>
        <v>Nej</v>
      </c>
      <c r="P102" s="37" t="str">
        <f t="shared" si="2"/>
        <v>nej</v>
      </c>
      <c r="R102">
        <f t="shared" si="3"/>
        <v>79</v>
      </c>
    </row>
    <row r="103" spans="1:18" x14ac:dyDescent="0.25">
      <c r="A103" s="2" t="s">
        <v>169</v>
      </c>
      <c r="B103" s="2" t="s">
        <v>171</v>
      </c>
      <c r="C103">
        <f>IFERROR(VLOOKUP($B103,Miljövärden!$B$3:$H$552,MATCH(C$2,Miljövärden!$B$2:$H$2,0),FALSE),"Saknas")</f>
        <v>0</v>
      </c>
      <c r="D103">
        <f>IFERROR(VLOOKUP($B103,Miljövärden!$B$3:$H$552,MATCH(D$2,Miljövärden!$B$2:$H$2,0),FALSE),"Saknas")</f>
        <v>0</v>
      </c>
      <c r="E103">
        <f>IFERROR(VLOOKUP($B103,Miljövärden!$B$3:$H$552,MATCH(E$2,Miljövärden!$B$2:$H$2,0),FALSE),"Saknas")</f>
        <v>0</v>
      </c>
      <c r="F103">
        <f>IFERROR(VLOOKUP($B103,Miljövärden!$B$3:$H$552,MATCH(F$2,Miljövärden!$B$2:$H$2,0),FALSE),"Saknas")</f>
        <v>0</v>
      </c>
      <c r="G103" t="str">
        <f>IFERROR(VLOOKUP($B103,Miljövärden!$B$3:$H$552,MATCH(G$2,Miljövärden!$B$2:$H$2,0),FALSE),"Nej, saknas")</f>
        <v>Nej</v>
      </c>
      <c r="H103" s="30" t="str">
        <f>IFERROR(VLOOKUP($B103,Miljövärden!$B$3:$H$552,MATCH(H$2,Miljövärden!$B$2:$H$2,0),FALSE),"Nej, saknas")</f>
        <v>Nej</v>
      </c>
      <c r="P103" s="37" t="str">
        <f t="shared" si="2"/>
        <v>nej</v>
      </c>
      <c r="R103">
        <f t="shared" si="3"/>
        <v>79</v>
      </c>
    </row>
    <row r="104" spans="1:18" x14ac:dyDescent="0.25">
      <c r="A104" s="2" t="s">
        <v>169</v>
      </c>
      <c r="B104" s="2" t="s">
        <v>172</v>
      </c>
      <c r="C104">
        <f>IFERROR(VLOOKUP($B104,Miljövärden!$B$3:$H$552,MATCH(C$2,Miljövärden!$B$2:$H$2,0),FALSE),"Saknas")</f>
        <v>0</v>
      </c>
      <c r="D104">
        <f>IFERROR(VLOOKUP($B104,Miljövärden!$B$3:$H$552,MATCH(D$2,Miljövärden!$B$2:$H$2,0),FALSE),"Saknas")</f>
        <v>0</v>
      </c>
      <c r="E104">
        <f>IFERROR(VLOOKUP($B104,Miljövärden!$B$3:$H$552,MATCH(E$2,Miljövärden!$B$2:$H$2,0),FALSE),"Saknas")</f>
        <v>0</v>
      </c>
      <c r="F104">
        <f>IFERROR(VLOOKUP($B104,Miljövärden!$B$3:$H$552,MATCH(F$2,Miljövärden!$B$2:$H$2,0),FALSE),"Saknas")</f>
        <v>0</v>
      </c>
      <c r="G104" t="str">
        <f>IFERROR(VLOOKUP($B104,Miljövärden!$B$3:$H$552,MATCH(G$2,Miljövärden!$B$2:$H$2,0),FALSE),"Nej, saknas")</f>
        <v>Nej</v>
      </c>
      <c r="H104" s="30" t="str">
        <f>IFERROR(VLOOKUP($B104,Miljövärden!$B$3:$H$552,MATCH(H$2,Miljövärden!$B$2:$H$2,0),FALSE),"Nej, saknas")</f>
        <v>Nej</v>
      </c>
      <c r="P104" s="37" t="str">
        <f t="shared" si="2"/>
        <v>nej</v>
      </c>
      <c r="R104">
        <f t="shared" si="3"/>
        <v>79</v>
      </c>
    </row>
    <row r="105" spans="1:18" x14ac:dyDescent="0.25">
      <c r="A105" s="2" t="s">
        <v>169</v>
      </c>
      <c r="B105" s="2" t="s">
        <v>173</v>
      </c>
      <c r="C105">
        <f>IFERROR(VLOOKUP($B105,Miljövärden!$B$3:$H$552,MATCH(C$2,Miljövärden!$B$2:$H$2,0),FALSE),"Saknas")</f>
        <v>0</v>
      </c>
      <c r="D105">
        <f>IFERROR(VLOOKUP($B105,Miljövärden!$B$3:$H$552,MATCH(D$2,Miljövärden!$B$2:$H$2,0),FALSE),"Saknas")</f>
        <v>0</v>
      </c>
      <c r="E105">
        <f>IFERROR(VLOOKUP($B105,Miljövärden!$B$3:$H$552,MATCH(E$2,Miljövärden!$B$2:$H$2,0),FALSE),"Saknas")</f>
        <v>0</v>
      </c>
      <c r="F105">
        <f>IFERROR(VLOOKUP($B105,Miljövärden!$B$3:$H$552,MATCH(F$2,Miljövärden!$B$2:$H$2,0),FALSE),"Saknas")</f>
        <v>0</v>
      </c>
      <c r="G105" t="str">
        <f>IFERROR(VLOOKUP($B105,Miljövärden!$B$3:$H$552,MATCH(G$2,Miljövärden!$B$2:$H$2,0),FALSE),"Nej, saknas")</f>
        <v>Nej</v>
      </c>
      <c r="H105" s="30" t="str">
        <f>IFERROR(VLOOKUP($B105,Miljövärden!$B$3:$H$552,MATCH(H$2,Miljövärden!$B$2:$H$2,0),FALSE),"Nej, saknas")</f>
        <v>Nej</v>
      </c>
      <c r="P105" s="37" t="str">
        <f t="shared" si="2"/>
        <v>nej</v>
      </c>
      <c r="R105">
        <f t="shared" si="3"/>
        <v>79</v>
      </c>
    </row>
    <row r="106" spans="1:18" x14ac:dyDescent="0.25">
      <c r="A106" s="2" t="s">
        <v>169</v>
      </c>
      <c r="B106" s="2" t="s">
        <v>174</v>
      </c>
      <c r="C106">
        <f>IFERROR(VLOOKUP($B106,Miljövärden!$B$3:$H$552,MATCH(C$2,Miljövärden!$B$2:$H$2,0),FALSE),"Saknas")</f>
        <v>0</v>
      </c>
      <c r="D106">
        <f>IFERROR(VLOOKUP($B106,Miljövärden!$B$3:$H$552,MATCH(D$2,Miljövärden!$B$2:$H$2,0),FALSE),"Saknas")</f>
        <v>0</v>
      </c>
      <c r="E106">
        <f>IFERROR(VLOOKUP($B106,Miljövärden!$B$3:$H$552,MATCH(E$2,Miljövärden!$B$2:$H$2,0),FALSE),"Saknas")</f>
        <v>0</v>
      </c>
      <c r="F106">
        <f>IFERROR(VLOOKUP($B106,Miljövärden!$B$3:$H$552,MATCH(F$2,Miljövärden!$B$2:$H$2,0),FALSE),"Saknas")</f>
        <v>0</v>
      </c>
      <c r="G106" t="str">
        <f>IFERROR(VLOOKUP($B106,Miljövärden!$B$3:$H$552,MATCH(G$2,Miljövärden!$B$2:$H$2,0),FALSE),"Nej, saknas")</f>
        <v>Nej</v>
      </c>
      <c r="H106" s="30" t="str">
        <f>IFERROR(VLOOKUP($B106,Miljövärden!$B$3:$H$552,MATCH(H$2,Miljövärden!$B$2:$H$2,0),FALSE),"Nej, saknas")</f>
        <v>Nej</v>
      </c>
      <c r="P106" s="37" t="str">
        <f t="shared" si="2"/>
        <v>nej</v>
      </c>
      <c r="R106">
        <f t="shared" si="3"/>
        <v>79</v>
      </c>
    </row>
    <row r="107" spans="1:18" x14ac:dyDescent="0.25">
      <c r="A107" s="2" t="s">
        <v>169</v>
      </c>
      <c r="B107" s="2" t="s">
        <v>175</v>
      </c>
      <c r="C107">
        <f>IFERROR(VLOOKUP($B107,Miljövärden!$B$3:$H$552,MATCH(C$2,Miljövärden!$B$2:$H$2,0),FALSE),"Saknas")</f>
        <v>0</v>
      </c>
      <c r="D107">
        <f>IFERROR(VLOOKUP($B107,Miljövärden!$B$3:$H$552,MATCH(D$2,Miljövärden!$B$2:$H$2,0),FALSE),"Saknas")</f>
        <v>0</v>
      </c>
      <c r="E107">
        <f>IFERROR(VLOOKUP($B107,Miljövärden!$B$3:$H$552,MATCH(E$2,Miljövärden!$B$2:$H$2,0),FALSE),"Saknas")</f>
        <v>0</v>
      </c>
      <c r="F107">
        <f>IFERROR(VLOOKUP($B107,Miljövärden!$B$3:$H$552,MATCH(F$2,Miljövärden!$B$2:$H$2,0),FALSE),"Saknas")</f>
        <v>0</v>
      </c>
      <c r="G107" t="str">
        <f>IFERROR(VLOOKUP($B107,Miljövärden!$B$3:$H$552,MATCH(G$2,Miljövärden!$B$2:$H$2,0),FALSE),"Nej, saknas")</f>
        <v>Nej</v>
      </c>
      <c r="H107" s="30" t="str">
        <f>IFERROR(VLOOKUP($B107,Miljövärden!$B$3:$H$552,MATCH(H$2,Miljövärden!$B$2:$H$2,0),FALSE),"Nej, saknas")</f>
        <v>Nej</v>
      </c>
      <c r="P107" s="37" t="str">
        <f t="shared" si="2"/>
        <v>nej</v>
      </c>
      <c r="R107">
        <f t="shared" si="3"/>
        <v>79</v>
      </c>
    </row>
    <row r="108" spans="1:18" x14ac:dyDescent="0.25">
      <c r="A108" s="2" t="s">
        <v>169</v>
      </c>
      <c r="B108" s="2" t="s">
        <v>176</v>
      </c>
      <c r="C108">
        <f>IFERROR(VLOOKUP($B108,Miljövärden!$B$3:$H$552,MATCH(C$2,Miljövärden!$B$2:$H$2,0),FALSE),"Saknas")</f>
        <v>0</v>
      </c>
      <c r="D108">
        <f>IFERROR(VLOOKUP($B108,Miljövärden!$B$3:$H$552,MATCH(D$2,Miljövärden!$B$2:$H$2,0),FALSE),"Saknas")</f>
        <v>0</v>
      </c>
      <c r="E108">
        <f>IFERROR(VLOOKUP($B108,Miljövärden!$B$3:$H$552,MATCH(E$2,Miljövärden!$B$2:$H$2,0),FALSE),"Saknas")</f>
        <v>0</v>
      </c>
      <c r="F108">
        <f>IFERROR(VLOOKUP($B108,Miljövärden!$B$3:$H$552,MATCH(F$2,Miljövärden!$B$2:$H$2,0),FALSE),"Saknas")</f>
        <v>0</v>
      </c>
      <c r="G108" t="str">
        <f>IFERROR(VLOOKUP($B108,Miljövärden!$B$3:$H$552,MATCH(G$2,Miljövärden!$B$2:$H$2,0),FALSE),"Nej, saknas")</f>
        <v>Nej</v>
      </c>
      <c r="H108" s="30" t="str">
        <f>IFERROR(VLOOKUP($B108,Miljövärden!$B$3:$H$552,MATCH(H$2,Miljövärden!$B$2:$H$2,0),FALSE),"Nej, saknas")</f>
        <v>Nej</v>
      </c>
      <c r="P108" s="37" t="str">
        <f t="shared" si="2"/>
        <v>nej</v>
      </c>
      <c r="R108">
        <f t="shared" si="3"/>
        <v>79</v>
      </c>
    </row>
    <row r="109" spans="1:18" x14ac:dyDescent="0.25">
      <c r="A109" s="2" t="s">
        <v>177</v>
      </c>
      <c r="B109" s="2" t="s">
        <v>178</v>
      </c>
      <c r="C109">
        <f>IFERROR(VLOOKUP($B109,Miljövärden!$B$3:$H$552,MATCH(C$2,Miljövärden!$B$2:$H$2,0),FALSE),"Saknas")</f>
        <v>0.111993</v>
      </c>
      <c r="D109">
        <f>IFERROR(VLOOKUP($B109,Miljövärden!$B$3:$H$552,MATCH(D$2,Miljövärden!$B$2:$H$2,0),FALSE),"Saknas")</f>
        <v>10.6464</v>
      </c>
      <c r="E109">
        <f>IFERROR(VLOOKUP($B109,Miljövärden!$B$3:$H$552,MATCH(E$2,Miljövärden!$B$2:$H$2,0),FALSE),"Saknas")</f>
        <v>9.7857800000000008</v>
      </c>
      <c r="F109">
        <f>IFERROR(VLOOKUP($B109,Miljövärden!$B$3:$H$552,MATCH(F$2,Miljövärden!$B$2:$H$2,0),FALSE),"Saknas")</f>
        <v>1.7631600000000001E-2</v>
      </c>
      <c r="G109" t="str">
        <f>IFERROR(VLOOKUP($B109,Miljövärden!$B$3:$H$552,MATCH(G$2,Miljövärden!$B$2:$H$2,0),FALSE),"Nej, saknas")</f>
        <v>Ja</v>
      </c>
      <c r="H109" s="30" t="str">
        <f>IFERROR(VLOOKUP($B109,Miljövärden!$B$3:$H$552,MATCH(H$2,Miljövärden!$B$2:$H$2,0),FALSE),"Nej, saknas")</f>
        <v>Ja</v>
      </c>
      <c r="P109" s="37" t="str">
        <f t="shared" si="2"/>
        <v>ja</v>
      </c>
      <c r="R109">
        <f t="shared" si="3"/>
        <v>80</v>
      </c>
    </row>
    <row r="110" spans="1:18" x14ac:dyDescent="0.25">
      <c r="A110" s="2" t="s">
        <v>177</v>
      </c>
      <c r="B110" s="2" t="s">
        <v>179</v>
      </c>
      <c r="C110">
        <f>IFERROR(VLOOKUP($B110,Miljövärden!$B$3:$H$552,MATCH(C$2,Miljövärden!$B$2:$H$2,0),FALSE),"Saknas")</f>
        <v>0.10775700000000001</v>
      </c>
      <c r="D110">
        <f>IFERROR(VLOOKUP($B110,Miljövärden!$B$3:$H$552,MATCH(D$2,Miljövärden!$B$2:$H$2,0),FALSE),"Saknas")</f>
        <v>15.922599999999999</v>
      </c>
      <c r="E110">
        <f>IFERROR(VLOOKUP($B110,Miljövärden!$B$3:$H$552,MATCH(E$2,Miljövärden!$B$2:$H$2,0),FALSE),"Saknas")</f>
        <v>9.4633099999999999</v>
      </c>
      <c r="F110">
        <f>IFERROR(VLOOKUP($B110,Miljövärden!$B$3:$H$552,MATCH(F$2,Miljövärden!$B$2:$H$2,0),FALSE),"Saknas")</f>
        <v>1.0507300000000001E-2</v>
      </c>
      <c r="G110" t="str">
        <f>IFERROR(VLOOKUP($B110,Miljövärden!$B$3:$H$552,MATCH(G$2,Miljövärden!$B$2:$H$2,0),FALSE),"Nej, saknas")</f>
        <v>Ja</v>
      </c>
      <c r="H110" s="30" t="str">
        <f>IFERROR(VLOOKUP($B110,Miljövärden!$B$3:$H$552,MATCH(H$2,Miljövärden!$B$2:$H$2,0),FALSE),"Nej, saknas")</f>
        <v>Ja</v>
      </c>
      <c r="P110" s="37" t="str">
        <f t="shared" si="2"/>
        <v>ja</v>
      </c>
      <c r="R110">
        <f t="shared" si="3"/>
        <v>81</v>
      </c>
    </row>
    <row r="111" spans="1:18" x14ac:dyDescent="0.25">
      <c r="A111" s="2" t="s">
        <v>177</v>
      </c>
      <c r="B111" s="2" t="s">
        <v>180</v>
      </c>
      <c r="C111">
        <f>IFERROR(VLOOKUP($B111,Miljövärden!$B$3:$H$552,MATCH(C$2,Miljövärden!$B$2:$H$2,0),FALSE),"Saknas")</f>
        <v>0.149866</v>
      </c>
      <c r="D111">
        <f>IFERROR(VLOOKUP($B111,Miljövärden!$B$3:$H$552,MATCH(D$2,Miljövärden!$B$2:$H$2,0),FALSE),"Saknas")</f>
        <v>3.9464100000000002</v>
      </c>
      <c r="E111">
        <f>IFERROR(VLOOKUP($B111,Miljövärden!$B$3:$H$552,MATCH(E$2,Miljövärden!$B$2:$H$2,0),FALSE),"Saknas")</f>
        <v>13.8124</v>
      </c>
      <c r="F111">
        <f>IFERROR(VLOOKUP($B111,Miljövärden!$B$3:$H$552,MATCH(F$2,Miljövärden!$B$2:$H$2,0),FALSE),"Saknas")</f>
        <v>0</v>
      </c>
      <c r="G111" t="str">
        <f>IFERROR(VLOOKUP($B111,Miljövärden!$B$3:$H$552,MATCH(G$2,Miljövärden!$B$2:$H$2,0),FALSE),"Nej, saknas")</f>
        <v>Ja</v>
      </c>
      <c r="H111" s="30" t="str">
        <f>IFERROR(VLOOKUP($B111,Miljövärden!$B$3:$H$552,MATCH(H$2,Miljövärden!$B$2:$H$2,0),FALSE),"Nej, saknas")</f>
        <v>Ja</v>
      </c>
      <c r="P111" s="37" t="str">
        <f t="shared" si="2"/>
        <v>ja</v>
      </c>
      <c r="R111">
        <f t="shared" si="3"/>
        <v>82</v>
      </c>
    </row>
    <row r="112" spans="1:18" x14ac:dyDescent="0.25">
      <c r="A112" s="2" t="s">
        <v>181</v>
      </c>
      <c r="B112" s="2" t="s">
        <v>182</v>
      </c>
      <c r="C112">
        <f>IFERROR(VLOOKUP($B112,Miljövärden!$B$3:$H$552,MATCH(C$2,Miljövärden!$B$2:$H$2,0),FALSE),"Saknas")</f>
        <v>0.10297000000000001</v>
      </c>
      <c r="D112">
        <f>IFERROR(VLOOKUP($B112,Miljövärden!$B$3:$H$552,MATCH(D$2,Miljövärden!$B$2:$H$2,0),FALSE),"Saknas")</f>
        <v>13.2722</v>
      </c>
      <c r="E112">
        <f>IFERROR(VLOOKUP($B112,Miljövärden!$B$3:$H$552,MATCH(E$2,Miljövärden!$B$2:$H$2,0),FALSE),"Saknas")</f>
        <v>8.5393500000000007</v>
      </c>
      <c r="F112">
        <f>IFERROR(VLOOKUP($B112,Miljövärden!$B$3:$H$552,MATCH(F$2,Miljövärden!$B$2:$H$2,0),FALSE),"Saknas")</f>
        <v>2.7856700000000002E-2</v>
      </c>
      <c r="G112" t="str">
        <f>IFERROR(VLOOKUP($B112,Miljövärden!$B$3:$H$552,MATCH(G$2,Miljövärden!$B$2:$H$2,0),FALSE),"Nej, saknas")</f>
        <v>Nej</v>
      </c>
      <c r="H112" s="30" t="str">
        <f>IFERROR(VLOOKUP($B112,Miljövärden!$B$3:$H$552,MATCH(H$2,Miljövärden!$B$2:$H$2,0),FALSE),"Nej, saknas")</f>
        <v>Ja</v>
      </c>
      <c r="P112" s="37" t="str">
        <f t="shared" si="2"/>
        <v>ja</v>
      </c>
      <c r="R112">
        <f t="shared" si="3"/>
        <v>83</v>
      </c>
    </row>
    <row r="113" spans="1:18" x14ac:dyDescent="0.25">
      <c r="A113" s="2" t="s">
        <v>181</v>
      </c>
      <c r="B113" s="2" t="s">
        <v>183</v>
      </c>
      <c r="C113">
        <f>IFERROR(VLOOKUP($B113,Miljövärden!$B$3:$H$552,MATCH(C$2,Miljövärden!$B$2:$H$2,0),FALSE),"Saknas")</f>
        <v>1.2762500000000001</v>
      </c>
      <c r="D113">
        <f>IFERROR(VLOOKUP($B113,Miljövärden!$B$3:$H$552,MATCH(D$2,Miljövärden!$B$2:$H$2,0),FALSE),"Saknas")</f>
        <v>11.5496</v>
      </c>
      <c r="E113">
        <f>IFERROR(VLOOKUP($B113,Miljövärden!$B$3:$H$552,MATCH(E$2,Miljövärden!$B$2:$H$2,0),FALSE),"Saknas")</f>
        <v>38.740699999999997</v>
      </c>
      <c r="F113">
        <f>IFERROR(VLOOKUP($B113,Miljövärden!$B$3:$H$552,MATCH(F$2,Miljövärden!$B$2:$H$2,0),FALSE),"Saknas")</f>
        <v>2.1302399999999999E-2</v>
      </c>
      <c r="G113" t="str">
        <f>IFERROR(VLOOKUP($B113,Miljövärden!$B$3:$H$552,MATCH(G$2,Miljövärden!$B$2:$H$2,0),FALSE),"Nej, saknas")</f>
        <v>Nej</v>
      </c>
      <c r="H113" s="30" t="str">
        <f>IFERROR(VLOOKUP($B113,Miljövärden!$B$3:$H$552,MATCH(H$2,Miljövärden!$B$2:$H$2,0),FALSE),"Nej, saknas")</f>
        <v>Ja</v>
      </c>
      <c r="P113" s="37" t="str">
        <f t="shared" si="2"/>
        <v>ja</v>
      </c>
      <c r="R113">
        <f t="shared" si="3"/>
        <v>84</v>
      </c>
    </row>
    <row r="114" spans="1:18" x14ac:dyDescent="0.25">
      <c r="A114" s="2" t="s">
        <v>181</v>
      </c>
      <c r="B114" s="2" t="s">
        <v>184</v>
      </c>
      <c r="C114">
        <f>IFERROR(VLOOKUP($B114,Miljövärden!$B$3:$H$552,MATCH(C$2,Miljövärden!$B$2:$H$2,0),FALSE),"Saknas")</f>
        <v>8.90045E-2</v>
      </c>
      <c r="D114">
        <f>IFERROR(VLOOKUP($B114,Miljövärden!$B$3:$H$552,MATCH(D$2,Miljövärden!$B$2:$H$2,0),FALSE),"Saknas")</f>
        <v>11.892799999999999</v>
      </c>
      <c r="E114">
        <f>IFERROR(VLOOKUP($B114,Miljövärden!$B$3:$H$552,MATCH(E$2,Miljövärden!$B$2:$H$2,0),FALSE),"Saknas")</f>
        <v>1.8124100000000001</v>
      </c>
      <c r="F114">
        <f>IFERROR(VLOOKUP($B114,Miljövärden!$B$3:$H$552,MATCH(F$2,Miljövärden!$B$2:$H$2,0),FALSE),"Saknas")</f>
        <v>3.7519999999999998E-2</v>
      </c>
      <c r="G114" t="str">
        <f>IFERROR(VLOOKUP($B114,Miljövärden!$B$3:$H$552,MATCH(G$2,Miljövärden!$B$2:$H$2,0),FALSE),"Nej, saknas")</f>
        <v>Nej</v>
      </c>
      <c r="H114" s="30" t="str">
        <f>IFERROR(VLOOKUP($B114,Miljövärden!$B$3:$H$552,MATCH(H$2,Miljövärden!$B$2:$H$2,0),FALSE),"Nej, saknas")</f>
        <v>Ja</v>
      </c>
      <c r="P114" s="37" t="str">
        <f t="shared" si="2"/>
        <v>ja</v>
      </c>
      <c r="R114">
        <f t="shared" si="3"/>
        <v>85</v>
      </c>
    </row>
    <row r="115" spans="1:18" x14ac:dyDescent="0.25">
      <c r="A115" s="2" t="s">
        <v>181</v>
      </c>
      <c r="B115" s="2" t="s">
        <v>185</v>
      </c>
      <c r="C115">
        <f>IFERROR(VLOOKUP($B115,Miljövärden!$B$3:$H$552,MATCH(C$2,Miljövärden!$B$2:$H$2,0),FALSE),"Saknas")</f>
        <v>0.15628500000000001</v>
      </c>
      <c r="D115">
        <f>IFERROR(VLOOKUP($B115,Miljövärden!$B$3:$H$552,MATCH(D$2,Miljövärden!$B$2:$H$2,0),FALSE),"Saknas")</f>
        <v>4.0638100000000001</v>
      </c>
      <c r="E115">
        <f>IFERROR(VLOOKUP($B115,Miljövärden!$B$3:$H$552,MATCH(E$2,Miljövärden!$B$2:$H$2,0),FALSE),"Saknas")</f>
        <v>7.2928600000000001</v>
      </c>
      <c r="F115">
        <f>IFERROR(VLOOKUP($B115,Miljövärden!$B$3:$H$552,MATCH(F$2,Miljövärden!$B$2:$H$2,0),FALSE),"Saknas")</f>
        <v>0</v>
      </c>
      <c r="G115" t="str">
        <f>IFERROR(VLOOKUP($B115,Miljövärden!$B$3:$H$552,MATCH(G$2,Miljövärden!$B$2:$H$2,0),FALSE),"Nej, saknas")</f>
        <v>Nej</v>
      </c>
      <c r="H115" s="30" t="str">
        <f>IFERROR(VLOOKUP($B115,Miljövärden!$B$3:$H$552,MATCH(H$2,Miljövärden!$B$2:$H$2,0),FALSE),"Nej, saknas")</f>
        <v>Ja</v>
      </c>
      <c r="P115" s="37" t="str">
        <f t="shared" si="2"/>
        <v>ja</v>
      </c>
      <c r="R115">
        <f t="shared" si="3"/>
        <v>86</v>
      </c>
    </row>
    <row r="116" spans="1:18" x14ac:dyDescent="0.25">
      <c r="A116" s="2" t="s">
        <v>186</v>
      </c>
      <c r="B116" s="2" t="s">
        <v>187</v>
      </c>
      <c r="C116">
        <f>IFERROR(VLOOKUP($B116,Miljövärden!$B$3:$H$552,MATCH(C$2,Miljövärden!$B$2:$H$2,0),FALSE),"Saknas")</f>
        <v>0.54941099999999998</v>
      </c>
      <c r="D116">
        <f>IFERROR(VLOOKUP($B116,Miljövärden!$B$3:$H$552,MATCH(D$2,Miljövärden!$B$2:$H$2,0),FALSE),"Saknas")</f>
        <v>183.38300000000001</v>
      </c>
      <c r="E116">
        <f>IFERROR(VLOOKUP($B116,Miljövärden!$B$3:$H$552,MATCH(E$2,Miljövärden!$B$2:$H$2,0),FALSE),"Saknas")</f>
        <v>20.2117</v>
      </c>
      <c r="F116">
        <f>IFERROR(VLOOKUP($B116,Miljövärden!$B$3:$H$552,MATCH(F$2,Miljövärden!$B$2:$H$2,0),FALSE),"Saknas")</f>
        <v>2.3428500000000001E-2</v>
      </c>
      <c r="G116" t="str">
        <f>IFERROR(VLOOKUP($B116,Miljövärden!$B$3:$H$552,MATCH(G$2,Miljövärden!$B$2:$H$2,0),FALSE),"Nej, saknas")</f>
        <v>Nej</v>
      </c>
      <c r="H116" s="30" t="str">
        <f>IFERROR(VLOOKUP($B116,Miljövärden!$B$3:$H$552,MATCH(H$2,Miljövärden!$B$2:$H$2,0),FALSE),"Nej, saknas")</f>
        <v>Ja</v>
      </c>
      <c r="P116" s="37" t="str">
        <f t="shared" si="2"/>
        <v>ja</v>
      </c>
      <c r="R116">
        <f t="shared" si="3"/>
        <v>87</v>
      </c>
    </row>
    <row r="117" spans="1:18" x14ac:dyDescent="0.25">
      <c r="A117" s="2" t="s">
        <v>188</v>
      </c>
      <c r="B117" s="2" t="s">
        <v>189</v>
      </c>
      <c r="C117">
        <f>IFERROR(VLOOKUP($B117,Miljövärden!$B$3:$H$552,MATCH(C$2,Miljövärden!$B$2:$H$2,0),FALSE),"Saknas")</f>
        <v>1.8397500000000001E-2</v>
      </c>
      <c r="D117">
        <f>IFERROR(VLOOKUP($B117,Miljövärden!$B$3:$H$552,MATCH(D$2,Miljövärden!$B$2:$H$2,0),FALSE),"Saknas")</f>
        <v>1.7373000000000001</v>
      </c>
      <c r="E117">
        <f>IFERROR(VLOOKUP($B117,Miljövärden!$B$3:$H$552,MATCH(E$2,Miljövärden!$B$2:$H$2,0),FALSE),"Saknas")</f>
        <v>2.1707700000000001</v>
      </c>
      <c r="F117">
        <f>IFERROR(VLOOKUP($B117,Miljövärden!$B$3:$H$552,MATCH(F$2,Miljövärden!$B$2:$H$2,0),FALSE),"Saknas")</f>
        <v>9.3210600000000004E-4</v>
      </c>
      <c r="G117" t="str">
        <f>IFERROR(VLOOKUP($B117,Miljövärden!$B$3:$H$552,MATCH(G$2,Miljövärden!$B$2:$H$2,0),FALSE),"Nej, saknas")</f>
        <v>Ja</v>
      </c>
      <c r="H117" s="30" t="str">
        <f>IFERROR(VLOOKUP($B117,Miljövärden!$B$3:$H$552,MATCH(H$2,Miljövärden!$B$2:$H$2,0),FALSE),"Nej, saknas")</f>
        <v>Ja</v>
      </c>
      <c r="P117" s="37" t="str">
        <f t="shared" si="2"/>
        <v>ja</v>
      </c>
      <c r="R117">
        <f t="shared" si="3"/>
        <v>88</v>
      </c>
    </row>
    <row r="118" spans="1:18" x14ac:dyDescent="0.25">
      <c r="A118" s="2" t="s">
        <v>190</v>
      </c>
      <c r="B118" s="2" t="s">
        <v>191</v>
      </c>
      <c r="C118">
        <f>IFERROR(VLOOKUP($B118,Miljövärden!$B$3:$H$552,MATCH(C$2,Miljövärden!$B$2:$H$2,0),FALSE),"Saknas")</f>
        <v>0</v>
      </c>
      <c r="D118">
        <f>IFERROR(VLOOKUP($B118,Miljövärden!$B$3:$H$552,MATCH(D$2,Miljövärden!$B$2:$H$2,0),FALSE),"Saknas")</f>
        <v>0</v>
      </c>
      <c r="E118">
        <f>IFERROR(VLOOKUP($B118,Miljövärden!$B$3:$H$552,MATCH(E$2,Miljövärden!$B$2:$H$2,0),FALSE),"Saknas")</f>
        <v>0</v>
      </c>
      <c r="F118">
        <f>IFERROR(VLOOKUP($B118,Miljövärden!$B$3:$H$552,MATCH(F$2,Miljövärden!$B$2:$H$2,0),FALSE),"Saknas")</f>
        <v>0</v>
      </c>
      <c r="G118" t="str">
        <f>IFERROR(VLOOKUP($B118,Miljövärden!$B$3:$H$552,MATCH(G$2,Miljövärden!$B$2:$H$2,0),FALSE),"Nej, saknas")</f>
        <v>Nej</v>
      </c>
      <c r="H118" s="30" t="str">
        <f>IFERROR(VLOOKUP($B118,Miljövärden!$B$3:$H$552,MATCH(H$2,Miljövärden!$B$2:$H$2,0),FALSE),"Nej, saknas")</f>
        <v>Nej</v>
      </c>
      <c r="P118" s="37" t="str">
        <f t="shared" si="2"/>
        <v>nej</v>
      </c>
      <c r="R118">
        <f t="shared" si="3"/>
        <v>88</v>
      </c>
    </row>
    <row r="119" spans="1:18" x14ac:dyDescent="0.25">
      <c r="A119" s="2" t="s">
        <v>190</v>
      </c>
      <c r="B119" s="2" t="s">
        <v>192</v>
      </c>
      <c r="C119">
        <f>IFERROR(VLOOKUP($B119,Miljövärden!$B$3:$H$552,MATCH(C$2,Miljövärden!$B$2:$H$2,0),FALSE),"Saknas")</f>
        <v>0.17610200000000001</v>
      </c>
      <c r="D119">
        <f>IFERROR(VLOOKUP($B119,Miljövärden!$B$3:$H$552,MATCH(D$2,Miljövärden!$B$2:$H$2,0),FALSE),"Saknas")</f>
        <v>52.445900000000002</v>
      </c>
      <c r="E119">
        <f>IFERROR(VLOOKUP($B119,Miljövärden!$B$3:$H$552,MATCH(E$2,Miljövärden!$B$2:$H$2,0),FALSE),"Saknas")</f>
        <v>5.6682899999999998</v>
      </c>
      <c r="F119">
        <f>IFERROR(VLOOKUP($B119,Miljövärden!$B$3:$H$552,MATCH(F$2,Miljövärden!$B$2:$H$2,0),FALSE),"Saknas")</f>
        <v>7.54417E-2</v>
      </c>
      <c r="G119" t="str">
        <f>IFERROR(VLOOKUP($B119,Miljövärden!$B$3:$H$552,MATCH(G$2,Miljövärden!$B$2:$H$2,0),FALSE),"Nej, saknas")</f>
        <v>Ja</v>
      </c>
      <c r="H119" s="30" t="str">
        <f>IFERROR(VLOOKUP($B119,Miljövärden!$B$3:$H$552,MATCH(H$2,Miljövärden!$B$2:$H$2,0),FALSE),"Nej, saknas")</f>
        <v>Ja</v>
      </c>
      <c r="P119" s="37" t="str">
        <f t="shared" si="2"/>
        <v>ja</v>
      </c>
      <c r="R119">
        <f t="shared" si="3"/>
        <v>89</v>
      </c>
    </row>
    <row r="120" spans="1:18" x14ac:dyDescent="0.25">
      <c r="A120" s="2" t="s">
        <v>190</v>
      </c>
      <c r="B120" s="2" t="s">
        <v>193</v>
      </c>
      <c r="C120">
        <f>IFERROR(VLOOKUP($B120,Miljövärden!$B$3:$H$552,MATCH(C$2,Miljövärden!$B$2:$H$2,0),FALSE),"Saknas")</f>
        <v>7.3024400000000003E-2</v>
      </c>
      <c r="D120">
        <f>IFERROR(VLOOKUP($B120,Miljövärden!$B$3:$H$552,MATCH(D$2,Miljövärden!$B$2:$H$2,0),FALSE),"Saknas")</f>
        <v>3.3885000000000001</v>
      </c>
      <c r="E120">
        <f>IFERROR(VLOOKUP($B120,Miljövärden!$B$3:$H$552,MATCH(E$2,Miljövärden!$B$2:$H$2,0),FALSE),"Saknas")</f>
        <v>5.5452199999999996</v>
      </c>
      <c r="F120">
        <f>IFERROR(VLOOKUP($B120,Miljövärden!$B$3:$H$552,MATCH(F$2,Miljövärden!$B$2:$H$2,0),FALSE),"Saknas")</f>
        <v>0</v>
      </c>
      <c r="G120" t="str">
        <f>IFERROR(VLOOKUP($B120,Miljövärden!$B$3:$H$552,MATCH(G$2,Miljövärden!$B$2:$H$2,0),FALSE),"Nej, saknas")</f>
        <v>Ja</v>
      </c>
      <c r="H120" s="30" t="str">
        <f>IFERROR(VLOOKUP($B120,Miljövärden!$B$3:$H$552,MATCH(H$2,Miljövärden!$B$2:$H$2,0),FALSE),"Nej, saknas")</f>
        <v>Ja</v>
      </c>
      <c r="P120" s="37" t="str">
        <f t="shared" si="2"/>
        <v>ja</v>
      </c>
      <c r="R120">
        <f t="shared" si="3"/>
        <v>90</v>
      </c>
    </row>
    <row r="121" spans="1:18" x14ac:dyDescent="0.25">
      <c r="A121" s="2" t="s">
        <v>190</v>
      </c>
      <c r="B121" s="2" t="s">
        <v>190</v>
      </c>
      <c r="C121">
        <f>IFERROR(VLOOKUP($B121,Miljövärden!$B$3:$H$552,MATCH(C$2,Miljövärden!$B$2:$H$2,0),FALSE),"Saknas")</f>
        <v>0</v>
      </c>
      <c r="D121">
        <f>IFERROR(VLOOKUP($B121,Miljövärden!$B$3:$H$552,MATCH(D$2,Miljövärden!$B$2:$H$2,0),FALSE),"Saknas")</f>
        <v>0</v>
      </c>
      <c r="E121">
        <f>IFERROR(VLOOKUP($B121,Miljövärden!$B$3:$H$552,MATCH(E$2,Miljövärden!$B$2:$H$2,0),FALSE),"Saknas")</f>
        <v>0</v>
      </c>
      <c r="F121">
        <f>IFERROR(VLOOKUP($B121,Miljövärden!$B$3:$H$552,MATCH(F$2,Miljövärden!$B$2:$H$2,0),FALSE),"Saknas")</f>
        <v>0</v>
      </c>
      <c r="G121" t="str">
        <f>IFERROR(VLOOKUP($B121,Miljövärden!$B$3:$H$552,MATCH(G$2,Miljövärden!$B$2:$H$2,0),FALSE),"Nej, saknas")</f>
        <v>Nej</v>
      </c>
      <c r="H121" s="30" t="str">
        <f>IFERROR(VLOOKUP($B121,Miljövärden!$B$3:$H$552,MATCH(H$2,Miljövärden!$B$2:$H$2,0),FALSE),"Nej, saknas")</f>
        <v>Nej</v>
      </c>
      <c r="P121" s="37" t="str">
        <f t="shared" si="2"/>
        <v>nej</v>
      </c>
      <c r="R121">
        <f t="shared" si="3"/>
        <v>90</v>
      </c>
    </row>
    <row r="122" spans="1:18" x14ac:dyDescent="0.25">
      <c r="A122" s="2" t="s">
        <v>190</v>
      </c>
      <c r="B122" s="2" t="s">
        <v>194</v>
      </c>
      <c r="C122">
        <f>IFERROR(VLOOKUP($B122,Miljövärden!$B$3:$H$552,MATCH(C$2,Miljövärden!$B$2:$H$2,0),FALSE),"Saknas")</f>
        <v>0</v>
      </c>
      <c r="D122">
        <f>IFERROR(VLOOKUP($B122,Miljövärden!$B$3:$H$552,MATCH(D$2,Miljövärden!$B$2:$H$2,0),FALSE),"Saknas")</f>
        <v>0</v>
      </c>
      <c r="E122">
        <f>IFERROR(VLOOKUP($B122,Miljövärden!$B$3:$H$552,MATCH(E$2,Miljövärden!$B$2:$H$2,0),FALSE),"Saknas")</f>
        <v>0</v>
      </c>
      <c r="F122">
        <f>IFERROR(VLOOKUP($B122,Miljövärden!$B$3:$H$552,MATCH(F$2,Miljövärden!$B$2:$H$2,0),FALSE),"Saknas")</f>
        <v>0</v>
      </c>
      <c r="G122" t="str">
        <f>IFERROR(VLOOKUP($B122,Miljövärden!$B$3:$H$552,MATCH(G$2,Miljövärden!$B$2:$H$2,0),FALSE),"Nej, saknas")</f>
        <v>Nej</v>
      </c>
      <c r="H122" s="30" t="str">
        <f>IFERROR(VLOOKUP($B122,Miljövärden!$B$3:$H$552,MATCH(H$2,Miljövärden!$B$2:$H$2,0),FALSE),"Nej, saknas")</f>
        <v>Nej</v>
      </c>
      <c r="P122" s="37" t="str">
        <f t="shared" si="2"/>
        <v>nej</v>
      </c>
      <c r="R122">
        <f t="shared" si="3"/>
        <v>90</v>
      </c>
    </row>
    <row r="123" spans="1:18" x14ac:dyDescent="0.25">
      <c r="A123" s="2" t="s">
        <v>190</v>
      </c>
      <c r="B123" s="2" t="s">
        <v>195</v>
      </c>
      <c r="C123">
        <f>IFERROR(VLOOKUP($B123,Miljövärden!$B$3:$H$552,MATCH(C$2,Miljövärden!$B$2:$H$2,0),FALSE),"Saknas")</f>
        <v>0</v>
      </c>
      <c r="D123">
        <f>IFERROR(VLOOKUP($B123,Miljövärden!$B$3:$H$552,MATCH(D$2,Miljövärden!$B$2:$H$2,0),FALSE),"Saknas")</f>
        <v>0</v>
      </c>
      <c r="E123">
        <f>IFERROR(VLOOKUP($B123,Miljövärden!$B$3:$H$552,MATCH(E$2,Miljövärden!$B$2:$H$2,0),FALSE),"Saknas")</f>
        <v>0</v>
      </c>
      <c r="F123">
        <f>IFERROR(VLOOKUP($B123,Miljövärden!$B$3:$H$552,MATCH(F$2,Miljövärden!$B$2:$H$2,0),FALSE),"Saknas")</f>
        <v>0</v>
      </c>
      <c r="G123" t="str">
        <f>IFERROR(VLOOKUP($B123,Miljövärden!$B$3:$H$552,MATCH(G$2,Miljövärden!$B$2:$H$2,0),FALSE),"Nej, saknas")</f>
        <v>Nej</v>
      </c>
      <c r="H123" s="30" t="str">
        <f>IFERROR(VLOOKUP($B123,Miljövärden!$B$3:$H$552,MATCH(H$2,Miljövärden!$B$2:$H$2,0),FALSE),"Nej, saknas")</f>
        <v>Nej</v>
      </c>
      <c r="P123" s="37" t="str">
        <f t="shared" si="2"/>
        <v>nej</v>
      </c>
      <c r="R123">
        <f t="shared" si="3"/>
        <v>90</v>
      </c>
    </row>
    <row r="124" spans="1:18" x14ac:dyDescent="0.25">
      <c r="A124" s="2" t="s">
        <v>190</v>
      </c>
      <c r="B124" s="2" t="s">
        <v>196</v>
      </c>
      <c r="C124">
        <f>IFERROR(VLOOKUP($B124,Miljövärden!$B$3:$H$552,MATCH(C$2,Miljövärden!$B$2:$H$2,0),FALSE),"Saknas")</f>
        <v>0</v>
      </c>
      <c r="D124">
        <f>IFERROR(VLOOKUP($B124,Miljövärden!$B$3:$H$552,MATCH(D$2,Miljövärden!$B$2:$H$2,0),FALSE),"Saknas")</f>
        <v>0</v>
      </c>
      <c r="E124">
        <f>IFERROR(VLOOKUP($B124,Miljövärden!$B$3:$H$552,MATCH(E$2,Miljövärden!$B$2:$H$2,0),FALSE),"Saknas")</f>
        <v>0</v>
      </c>
      <c r="F124">
        <f>IFERROR(VLOOKUP($B124,Miljövärden!$B$3:$H$552,MATCH(F$2,Miljövärden!$B$2:$H$2,0),FALSE),"Saknas")</f>
        <v>0</v>
      </c>
      <c r="G124" t="str">
        <f>IFERROR(VLOOKUP($B124,Miljövärden!$B$3:$H$552,MATCH(G$2,Miljövärden!$B$2:$H$2,0),FALSE),"Nej, saknas")</f>
        <v>Nej</v>
      </c>
      <c r="H124" s="30" t="str">
        <f>IFERROR(VLOOKUP($B124,Miljövärden!$B$3:$H$552,MATCH(H$2,Miljövärden!$B$2:$H$2,0),FALSE),"Nej, saknas")</f>
        <v>Nej</v>
      </c>
      <c r="P124" s="37" t="str">
        <f t="shared" si="2"/>
        <v>nej</v>
      </c>
      <c r="R124">
        <f t="shared" si="3"/>
        <v>90</v>
      </c>
    </row>
    <row r="125" spans="1:18" x14ac:dyDescent="0.25">
      <c r="A125" s="2" t="s">
        <v>197</v>
      </c>
      <c r="B125" s="2" t="s">
        <v>198</v>
      </c>
      <c r="C125">
        <f>IFERROR(VLOOKUP($B125,Miljövärden!$B$3:$H$552,MATCH(C$2,Miljövärden!$B$2:$H$2,0),FALSE),"Saknas")</f>
        <v>0.12154</v>
      </c>
      <c r="D125">
        <f>IFERROR(VLOOKUP($B125,Miljövärden!$B$3:$H$552,MATCH(D$2,Miljövärden!$B$2:$H$2,0),FALSE),"Saknas")</f>
        <v>16.893799999999999</v>
      </c>
      <c r="E125">
        <f>IFERROR(VLOOKUP($B125,Miljövärden!$B$3:$H$552,MATCH(E$2,Miljövärden!$B$2:$H$2,0),FALSE),"Saknas")</f>
        <v>9.1973599999999998</v>
      </c>
      <c r="F125">
        <f>IFERROR(VLOOKUP($B125,Miljövärden!$B$3:$H$552,MATCH(F$2,Miljövärden!$B$2:$H$2,0),FALSE),"Saknas")</f>
        <v>3.3135699999999997E-2</v>
      </c>
      <c r="G125" t="str">
        <f>IFERROR(VLOOKUP($B125,Miljövärden!$B$3:$H$552,MATCH(G$2,Miljövärden!$B$2:$H$2,0),FALSE),"Nej, saknas")</f>
        <v>Ja</v>
      </c>
      <c r="H125" s="30" t="str">
        <f>IFERROR(VLOOKUP($B125,Miljövärden!$B$3:$H$552,MATCH(H$2,Miljövärden!$B$2:$H$2,0),FALSE),"Nej, saknas")</f>
        <v>Ja</v>
      </c>
      <c r="P125" s="37" t="str">
        <f t="shared" si="2"/>
        <v>ja</v>
      </c>
      <c r="R125">
        <f t="shared" si="3"/>
        <v>91</v>
      </c>
    </row>
    <row r="126" spans="1:18" x14ac:dyDescent="0.25">
      <c r="A126" s="2" t="s">
        <v>197</v>
      </c>
      <c r="B126" s="2" t="s">
        <v>199</v>
      </c>
      <c r="C126">
        <f>IFERROR(VLOOKUP($B126,Miljövärden!$B$3:$H$552,MATCH(C$2,Miljövärden!$B$2:$H$2,0),FALSE),"Saknas")</f>
        <v>4.6226900000000001E-2</v>
      </c>
      <c r="D126">
        <f>IFERROR(VLOOKUP($B126,Miljövärden!$B$3:$H$552,MATCH(D$2,Miljövärden!$B$2:$H$2,0),FALSE),"Saknas")</f>
        <v>2.2284600000000001</v>
      </c>
      <c r="E126">
        <f>IFERROR(VLOOKUP($B126,Miljövärden!$B$3:$H$552,MATCH(E$2,Miljövärden!$B$2:$H$2,0),FALSE),"Saknas")</f>
        <v>0.86538499999999996</v>
      </c>
      <c r="F126">
        <f>IFERROR(VLOOKUP($B126,Miljövärden!$B$3:$H$552,MATCH(F$2,Miljövärden!$B$2:$H$2,0),FALSE),"Saknas")</f>
        <v>4.9104600000000002E-3</v>
      </c>
      <c r="G126" t="str">
        <f>IFERROR(VLOOKUP($B126,Miljövärden!$B$3:$H$552,MATCH(G$2,Miljövärden!$B$2:$H$2,0),FALSE),"Nej, saknas")</f>
        <v>Ja</v>
      </c>
      <c r="H126" s="30" t="str">
        <f>IFERROR(VLOOKUP($B126,Miljövärden!$B$3:$H$552,MATCH(H$2,Miljövärden!$B$2:$H$2,0),FALSE),"Nej, saknas")</f>
        <v>Ja</v>
      </c>
      <c r="P126" s="37" t="str">
        <f t="shared" si="2"/>
        <v>ja</v>
      </c>
      <c r="R126">
        <f t="shared" si="3"/>
        <v>92</v>
      </c>
    </row>
    <row r="127" spans="1:18" x14ac:dyDescent="0.25">
      <c r="A127" s="2" t="s">
        <v>200</v>
      </c>
      <c r="B127" s="2" t="s">
        <v>201</v>
      </c>
      <c r="C127">
        <f>IFERROR(VLOOKUP($B127,Miljövärden!$B$3:$H$552,MATCH(C$2,Miljövärden!$B$2:$H$2,0),FALSE),"Saknas")</f>
        <v>5.92788E-2</v>
      </c>
      <c r="D127">
        <f>IFERROR(VLOOKUP($B127,Miljövärden!$B$3:$H$552,MATCH(D$2,Miljövärden!$B$2:$H$2,0),FALSE),"Saknas")</f>
        <v>6.2115400000000003</v>
      </c>
      <c r="E127">
        <f>IFERROR(VLOOKUP($B127,Miljövärden!$B$3:$H$552,MATCH(E$2,Miljövärden!$B$2:$H$2,0),FALSE),"Saknas")</f>
        <v>10.870200000000001</v>
      </c>
      <c r="F127">
        <f>IFERROR(VLOOKUP($B127,Miljövärden!$B$3:$H$552,MATCH(F$2,Miljövärden!$B$2:$H$2,0),FALSE),"Saknas")</f>
        <v>0</v>
      </c>
      <c r="G127" t="str">
        <f>IFERROR(VLOOKUP($B127,Miljövärden!$B$3:$H$552,MATCH(G$2,Miljövärden!$B$2:$H$2,0),FALSE),"Nej, saknas")</f>
        <v>Ja</v>
      </c>
      <c r="H127" s="30" t="str">
        <f>IFERROR(VLOOKUP($B127,Miljövärden!$B$3:$H$552,MATCH(H$2,Miljövärden!$B$2:$H$2,0),FALSE),"Nej, saknas")</f>
        <v>Ja</v>
      </c>
      <c r="P127" s="37" t="str">
        <f t="shared" si="2"/>
        <v>ja</v>
      </c>
      <c r="R127">
        <f t="shared" si="3"/>
        <v>93</v>
      </c>
    </row>
    <row r="128" spans="1:18" x14ac:dyDescent="0.25">
      <c r="A128" s="2" t="s">
        <v>202</v>
      </c>
      <c r="B128" s="2" t="s">
        <v>203</v>
      </c>
      <c r="C128">
        <f>IFERROR(VLOOKUP($B128,Miljövärden!$B$3:$H$552,MATCH(C$2,Miljövärden!$B$2:$H$2,0),FALSE),"Saknas")</f>
        <v>0.119722</v>
      </c>
      <c r="D128">
        <f>IFERROR(VLOOKUP($B128,Miljövärden!$B$3:$H$552,MATCH(D$2,Miljövärden!$B$2:$H$2,0),FALSE),"Saknas")</f>
        <v>21.630299999999998</v>
      </c>
      <c r="E128">
        <f>IFERROR(VLOOKUP($B128,Miljövärden!$B$3:$H$552,MATCH(E$2,Miljövärden!$B$2:$H$2,0),FALSE),"Saknas")</f>
        <v>9.3538099999999993</v>
      </c>
      <c r="F128">
        <f>IFERROR(VLOOKUP($B128,Miljövärden!$B$3:$H$552,MATCH(F$2,Miljövärden!$B$2:$H$2,0),FALSE),"Saknas")</f>
        <v>3.14778E-2</v>
      </c>
      <c r="G128" t="str">
        <f>IFERROR(VLOOKUP($B128,Miljövärden!$B$3:$H$552,MATCH(G$2,Miljövärden!$B$2:$H$2,0),FALSE),"Nej, saknas")</f>
        <v>Ja</v>
      </c>
      <c r="H128" s="30" t="str">
        <f>IFERROR(VLOOKUP($B128,Miljövärden!$B$3:$H$552,MATCH(H$2,Miljövärden!$B$2:$H$2,0),FALSE),"Nej, saknas")</f>
        <v>Ja</v>
      </c>
      <c r="P128" s="37" t="str">
        <f t="shared" si="2"/>
        <v>ja</v>
      </c>
      <c r="R128">
        <f t="shared" si="3"/>
        <v>94</v>
      </c>
    </row>
    <row r="129" spans="1:18" x14ac:dyDescent="0.25">
      <c r="A129" s="2" t="s">
        <v>202</v>
      </c>
      <c r="B129" s="2" t="s">
        <v>204</v>
      </c>
      <c r="C129">
        <f>IFERROR(VLOOKUP($B129,Miljövärden!$B$3:$H$552,MATCH(C$2,Miljövärden!$B$2:$H$2,0),FALSE),"Saknas")</f>
        <v>0.14108100000000001</v>
      </c>
      <c r="D129">
        <f>IFERROR(VLOOKUP($B129,Miljövärden!$B$3:$H$552,MATCH(D$2,Miljövärden!$B$2:$H$2,0),FALSE),"Saknas")</f>
        <v>23.508099999999999</v>
      </c>
      <c r="E129">
        <f>IFERROR(VLOOKUP($B129,Miljövärden!$B$3:$H$552,MATCH(E$2,Miljövärden!$B$2:$H$2,0),FALSE),"Saknas")</f>
        <v>10.342700000000001</v>
      </c>
      <c r="F129">
        <f>IFERROR(VLOOKUP($B129,Miljövärden!$B$3:$H$552,MATCH(F$2,Miljövärden!$B$2:$H$2,0),FALSE),"Saknas")</f>
        <v>5.2008899999999997E-2</v>
      </c>
      <c r="G129" t="str">
        <f>IFERROR(VLOOKUP($B129,Miljövärden!$B$3:$H$552,MATCH(G$2,Miljövärden!$B$2:$H$2,0),FALSE),"Nej, saknas")</f>
        <v>Ja</v>
      </c>
      <c r="H129" s="30" t="str">
        <f>IFERROR(VLOOKUP($B129,Miljövärden!$B$3:$H$552,MATCH(H$2,Miljövärden!$B$2:$H$2,0),FALSE),"Nej, saknas")</f>
        <v>Ja</v>
      </c>
      <c r="P129" s="37" t="str">
        <f t="shared" si="2"/>
        <v>ja</v>
      </c>
      <c r="R129">
        <f t="shared" si="3"/>
        <v>95</v>
      </c>
    </row>
    <row r="130" spans="1:18" x14ac:dyDescent="0.25">
      <c r="A130" s="2" t="s">
        <v>202</v>
      </c>
      <c r="B130" s="2" t="s">
        <v>205</v>
      </c>
      <c r="C130">
        <f>IFERROR(VLOOKUP($B130,Miljövärden!$B$3:$H$552,MATCH(C$2,Miljövärden!$B$2:$H$2,0),FALSE),"Saknas")</f>
        <v>0.29494300000000001</v>
      </c>
      <c r="D130">
        <f>IFERROR(VLOOKUP($B130,Miljövärden!$B$3:$H$552,MATCH(D$2,Miljövärden!$B$2:$H$2,0),FALSE),"Saknas")</f>
        <v>39.168700000000001</v>
      </c>
      <c r="E130">
        <f>IFERROR(VLOOKUP($B130,Miljövärden!$B$3:$H$552,MATCH(E$2,Miljövärden!$B$2:$H$2,0),FALSE),"Saknas")</f>
        <v>18.311299999999999</v>
      </c>
      <c r="F130">
        <f>IFERROR(VLOOKUP($B130,Miljövärden!$B$3:$H$552,MATCH(F$2,Miljövärden!$B$2:$H$2,0),FALSE),"Saknas")</f>
        <v>8.0830899999999997E-2</v>
      </c>
      <c r="G130" t="str">
        <f>IFERROR(VLOOKUP($B130,Miljövärden!$B$3:$H$552,MATCH(G$2,Miljövärden!$B$2:$H$2,0),FALSE),"Nej, saknas")</f>
        <v>Ja</v>
      </c>
      <c r="H130" s="30" t="str">
        <f>IFERROR(VLOOKUP($B130,Miljövärden!$B$3:$H$552,MATCH(H$2,Miljövärden!$B$2:$H$2,0),FALSE),"Nej, saknas")</f>
        <v>Ja</v>
      </c>
      <c r="P130" s="37" t="str">
        <f t="shared" si="2"/>
        <v>ja</v>
      </c>
      <c r="R130">
        <f t="shared" si="3"/>
        <v>96</v>
      </c>
    </row>
    <row r="131" spans="1:18" x14ac:dyDescent="0.25">
      <c r="A131" s="2" t="s">
        <v>206</v>
      </c>
      <c r="B131" s="2" t="s">
        <v>207</v>
      </c>
      <c r="C131">
        <f>IFERROR(VLOOKUP($B131,Miljövärden!$B$3:$H$552,MATCH(C$2,Miljövärden!$B$2:$H$2,0),FALSE),"Saknas")</f>
        <v>0.11750099999999999</v>
      </c>
      <c r="D131">
        <f>IFERROR(VLOOKUP($B131,Miljövärden!$B$3:$H$552,MATCH(D$2,Miljövärden!$B$2:$H$2,0),FALSE),"Saknas")</f>
        <v>104.15300000000001</v>
      </c>
      <c r="E131">
        <f>IFERROR(VLOOKUP($B131,Miljövärden!$B$3:$H$552,MATCH(E$2,Miljövärden!$B$2:$H$2,0),FALSE),"Saknas")</f>
        <v>5.6481399999999997</v>
      </c>
      <c r="F131">
        <f>IFERROR(VLOOKUP($B131,Miljövärden!$B$3:$H$552,MATCH(F$2,Miljövärden!$B$2:$H$2,0),FALSE),"Saknas")</f>
        <v>2.80235E-2</v>
      </c>
      <c r="G131" t="str">
        <f>IFERROR(VLOOKUP($B131,Miljövärden!$B$3:$H$552,MATCH(G$2,Miljövärden!$B$2:$H$2,0),FALSE),"Nej, saknas")</f>
        <v>Ja</v>
      </c>
      <c r="H131" s="30" t="str">
        <f>IFERROR(VLOOKUP($B131,Miljövärden!$B$3:$H$552,MATCH(H$2,Miljövärden!$B$2:$H$2,0),FALSE),"Nej, saknas")</f>
        <v>Ja</v>
      </c>
      <c r="P131" s="37" t="str">
        <f t="shared" ref="P131:P194" si="4">IF(K131="x","nej",
IF(L131="x","ja",
IF(H131="ja","ja","nej")))</f>
        <v>ja</v>
      </c>
      <c r="R131">
        <f t="shared" si="3"/>
        <v>97</v>
      </c>
    </row>
    <row r="132" spans="1:18" x14ac:dyDescent="0.25">
      <c r="A132" s="2" t="s">
        <v>208</v>
      </c>
      <c r="B132" s="2" t="s">
        <v>209</v>
      </c>
      <c r="C132">
        <f>IFERROR(VLOOKUP($B132,Miljövärden!$B$3:$H$552,MATCH(C$2,Miljövärden!$B$2:$H$2,0),FALSE),"Saknas")</f>
        <v>0.21430299999999999</v>
      </c>
      <c r="D132">
        <f>IFERROR(VLOOKUP($B132,Miljövärden!$B$3:$H$552,MATCH(D$2,Miljövärden!$B$2:$H$2,0),FALSE),"Saknas")</f>
        <v>58.721299999999999</v>
      </c>
      <c r="E132">
        <f>IFERROR(VLOOKUP($B132,Miljövärden!$B$3:$H$552,MATCH(E$2,Miljövärden!$B$2:$H$2,0),FALSE),"Saknas")</f>
        <v>7.9166999999999996</v>
      </c>
      <c r="F132">
        <f>IFERROR(VLOOKUP($B132,Miljövärden!$B$3:$H$552,MATCH(F$2,Miljövärden!$B$2:$H$2,0),FALSE),"Saknas")</f>
        <v>3.2482999999999998E-2</v>
      </c>
      <c r="G132" t="str">
        <f>IFERROR(VLOOKUP($B132,Miljövärden!$B$3:$H$552,MATCH(G$2,Miljövärden!$B$2:$H$2,0),FALSE),"Nej, saknas")</f>
        <v>Nej</v>
      </c>
      <c r="H132" s="30" t="str">
        <f>IFERROR(VLOOKUP($B132,Miljövärden!$B$3:$H$552,MATCH(H$2,Miljövärden!$B$2:$H$2,0),FALSE),"Nej, saknas")</f>
        <v>Ja</v>
      </c>
      <c r="P132" s="37" t="str">
        <f t="shared" si="4"/>
        <v>ja</v>
      </c>
      <c r="R132">
        <f t="shared" si="3"/>
        <v>98</v>
      </c>
    </row>
    <row r="133" spans="1:18" x14ac:dyDescent="0.25">
      <c r="A133" s="2" t="s">
        <v>210</v>
      </c>
      <c r="B133" s="2" t="s">
        <v>211</v>
      </c>
      <c r="C133">
        <f>IFERROR(VLOOKUP($B133,Miljövärden!$B$3:$H$552,MATCH(C$2,Miljövärden!$B$2:$H$2,0),FALSE),"Saknas")</f>
        <v>1.30206</v>
      </c>
      <c r="D133">
        <f>IFERROR(VLOOKUP($B133,Miljövärden!$B$3:$H$552,MATCH(D$2,Miljövärden!$B$2:$H$2,0),FALSE),"Saknas")</f>
        <v>492.87099999999998</v>
      </c>
      <c r="E133">
        <f>IFERROR(VLOOKUP($B133,Miljövärden!$B$3:$H$552,MATCH(E$2,Miljövärden!$B$2:$H$2,0),FALSE),"Saknas")</f>
        <v>50.002200000000002</v>
      </c>
      <c r="F133">
        <f>IFERROR(VLOOKUP($B133,Miljövärden!$B$3:$H$552,MATCH(F$2,Miljövärden!$B$2:$H$2,0),FALSE),"Saknas")</f>
        <v>4.2527499999999996E-3</v>
      </c>
      <c r="G133" t="str">
        <f>IFERROR(VLOOKUP($B133,Miljövärden!$B$3:$H$552,MATCH(G$2,Miljövärden!$B$2:$H$2,0),FALSE),"Nej, saknas")</f>
        <v>Ja</v>
      </c>
      <c r="H133" s="30" t="str">
        <f>IFERROR(VLOOKUP($B133,Miljövärden!$B$3:$H$552,MATCH(H$2,Miljövärden!$B$2:$H$2,0),FALSE),"Nej, saknas")</f>
        <v>Ja</v>
      </c>
      <c r="P133" s="37" t="str">
        <f t="shared" si="4"/>
        <v>ja</v>
      </c>
      <c r="R133">
        <f t="shared" ref="R133:R196" si="5">IF(ISERROR(P133),R132,IF(P133="ja",R132+1,R132))</f>
        <v>99</v>
      </c>
    </row>
    <row r="134" spans="1:18" x14ac:dyDescent="0.25">
      <c r="A134" s="2" t="s">
        <v>212</v>
      </c>
      <c r="B134" s="2" t="s">
        <v>213</v>
      </c>
      <c r="C134">
        <f>IFERROR(VLOOKUP($B134,Miljövärden!$B$3:$H$552,MATCH(C$2,Miljövärden!$B$2:$H$2,0),FALSE),"Saknas")</f>
        <v>0</v>
      </c>
      <c r="D134">
        <f>IFERROR(VLOOKUP($B134,Miljövärden!$B$3:$H$552,MATCH(D$2,Miljövärden!$B$2:$H$2,0),FALSE),"Saknas")</f>
        <v>0</v>
      </c>
      <c r="E134">
        <f>IFERROR(VLOOKUP($B134,Miljövärden!$B$3:$H$552,MATCH(E$2,Miljövärden!$B$2:$H$2,0),FALSE),"Saknas")</f>
        <v>0</v>
      </c>
      <c r="F134">
        <f>IFERROR(VLOOKUP($B134,Miljövärden!$B$3:$H$552,MATCH(F$2,Miljövärden!$B$2:$H$2,0),FALSE),"Saknas")</f>
        <v>0</v>
      </c>
      <c r="G134" t="str">
        <f>IFERROR(VLOOKUP($B134,Miljövärden!$B$3:$H$552,MATCH(G$2,Miljövärden!$B$2:$H$2,0),FALSE),"Nej, saknas")</f>
        <v>Nej</v>
      </c>
      <c r="H134" s="30" t="str">
        <f>IFERROR(VLOOKUP($B134,Miljövärden!$B$3:$H$552,MATCH(H$2,Miljövärden!$B$2:$H$2,0),FALSE),"Nej, saknas")</f>
        <v>Nej</v>
      </c>
      <c r="P134" s="37" t="str">
        <f t="shared" si="4"/>
        <v>nej</v>
      </c>
      <c r="R134">
        <f t="shared" si="5"/>
        <v>99</v>
      </c>
    </row>
    <row r="135" spans="1:18" x14ac:dyDescent="0.25">
      <c r="A135" s="2" t="s">
        <v>212</v>
      </c>
      <c r="B135" s="2" t="s">
        <v>214</v>
      </c>
      <c r="C135">
        <f>IFERROR(VLOOKUP($B135,Miljövärden!$B$3:$H$552,MATCH(C$2,Miljövärden!$B$2:$H$2,0),FALSE),"Saknas")</f>
        <v>0</v>
      </c>
      <c r="D135">
        <f>IFERROR(VLOOKUP($B135,Miljövärden!$B$3:$H$552,MATCH(D$2,Miljövärden!$B$2:$H$2,0),FALSE),"Saknas")</f>
        <v>0</v>
      </c>
      <c r="E135">
        <f>IFERROR(VLOOKUP($B135,Miljövärden!$B$3:$H$552,MATCH(E$2,Miljövärden!$B$2:$H$2,0),FALSE),"Saknas")</f>
        <v>0</v>
      </c>
      <c r="F135">
        <f>IFERROR(VLOOKUP($B135,Miljövärden!$B$3:$H$552,MATCH(F$2,Miljövärden!$B$2:$H$2,0),FALSE),"Saknas")</f>
        <v>0</v>
      </c>
      <c r="G135" t="str">
        <f>IFERROR(VLOOKUP($B135,Miljövärden!$B$3:$H$552,MATCH(G$2,Miljövärden!$B$2:$H$2,0),FALSE),"Nej, saknas")</f>
        <v>Nej</v>
      </c>
      <c r="H135" s="30" t="str">
        <f>IFERROR(VLOOKUP($B135,Miljövärden!$B$3:$H$552,MATCH(H$2,Miljövärden!$B$2:$H$2,0),FALSE),"Nej, saknas")</f>
        <v>Nej</v>
      </c>
      <c r="P135" s="37" t="str">
        <f t="shared" si="4"/>
        <v>nej</v>
      </c>
      <c r="R135">
        <f t="shared" si="5"/>
        <v>99</v>
      </c>
    </row>
    <row r="136" spans="1:18" x14ac:dyDescent="0.25">
      <c r="A136" s="2" t="s">
        <v>212</v>
      </c>
      <c r="B136" s="2" t="s">
        <v>215</v>
      </c>
      <c r="C136">
        <f>IFERROR(VLOOKUP($B136,Miljövärden!$B$3:$H$552,MATCH(C$2,Miljövärden!$B$2:$H$2,0),FALSE),"Saknas")</f>
        <v>0</v>
      </c>
      <c r="D136">
        <f>IFERROR(VLOOKUP($B136,Miljövärden!$B$3:$H$552,MATCH(D$2,Miljövärden!$B$2:$H$2,0),FALSE),"Saknas")</f>
        <v>0</v>
      </c>
      <c r="E136">
        <f>IFERROR(VLOOKUP($B136,Miljövärden!$B$3:$H$552,MATCH(E$2,Miljövärden!$B$2:$H$2,0),FALSE),"Saknas")</f>
        <v>0</v>
      </c>
      <c r="F136">
        <f>IFERROR(VLOOKUP($B136,Miljövärden!$B$3:$H$552,MATCH(F$2,Miljövärden!$B$2:$H$2,0),FALSE),"Saknas")</f>
        <v>0</v>
      </c>
      <c r="G136" t="str">
        <f>IFERROR(VLOOKUP($B136,Miljövärden!$B$3:$H$552,MATCH(G$2,Miljövärden!$B$2:$H$2,0),FALSE),"Nej, saknas")</f>
        <v>Nej</v>
      </c>
      <c r="H136" s="30" t="str">
        <f>IFERROR(VLOOKUP($B136,Miljövärden!$B$3:$H$552,MATCH(H$2,Miljövärden!$B$2:$H$2,0),FALSE),"Nej, saknas")</f>
        <v>Nej</v>
      </c>
      <c r="P136" s="37" t="str">
        <f t="shared" si="4"/>
        <v>nej</v>
      </c>
      <c r="R136">
        <f t="shared" si="5"/>
        <v>99</v>
      </c>
    </row>
    <row r="137" spans="1:18" x14ac:dyDescent="0.25">
      <c r="A137" s="2" t="s">
        <v>212</v>
      </c>
      <c r="B137" s="2" t="s">
        <v>216</v>
      </c>
      <c r="C137">
        <f>IFERROR(VLOOKUP($B137,Miljövärden!$B$3:$H$552,MATCH(C$2,Miljövärden!$B$2:$H$2,0),FALSE),"Saknas")</f>
        <v>0</v>
      </c>
      <c r="D137">
        <f>IFERROR(VLOOKUP($B137,Miljövärden!$B$3:$H$552,MATCH(D$2,Miljövärden!$B$2:$H$2,0),FALSE),"Saknas")</f>
        <v>0</v>
      </c>
      <c r="E137">
        <f>IFERROR(VLOOKUP($B137,Miljövärden!$B$3:$H$552,MATCH(E$2,Miljövärden!$B$2:$H$2,0),FALSE),"Saknas")</f>
        <v>0</v>
      </c>
      <c r="F137">
        <f>IFERROR(VLOOKUP($B137,Miljövärden!$B$3:$H$552,MATCH(F$2,Miljövärden!$B$2:$H$2,0),FALSE),"Saknas")</f>
        <v>0</v>
      </c>
      <c r="G137" t="str">
        <f>IFERROR(VLOOKUP($B137,Miljövärden!$B$3:$H$552,MATCH(G$2,Miljövärden!$B$2:$H$2,0),FALSE),"Nej, saknas")</f>
        <v>Nej</v>
      </c>
      <c r="H137" s="30" t="str">
        <f>IFERROR(VLOOKUP($B137,Miljövärden!$B$3:$H$552,MATCH(H$2,Miljövärden!$B$2:$H$2,0),FALSE),"Nej, saknas")</f>
        <v>Nej</v>
      </c>
      <c r="P137" s="37" t="str">
        <f t="shared" si="4"/>
        <v>nej</v>
      </c>
      <c r="R137">
        <f t="shared" si="5"/>
        <v>99</v>
      </c>
    </row>
    <row r="138" spans="1:18" x14ac:dyDescent="0.25">
      <c r="A138" s="2" t="s">
        <v>217</v>
      </c>
      <c r="B138" s="2" t="s">
        <v>218</v>
      </c>
      <c r="C138">
        <f>IFERROR(VLOOKUP($B138,Miljövärden!$B$3:$H$552,MATCH(C$2,Miljövärden!$B$2:$H$2,0),FALSE),"Saknas")</f>
        <v>7.5095300000000004E-2</v>
      </c>
      <c r="D138">
        <f>IFERROR(VLOOKUP($B138,Miljövärden!$B$3:$H$552,MATCH(D$2,Miljövärden!$B$2:$H$2,0),FALSE),"Saknas")</f>
        <v>13.047800000000001</v>
      </c>
      <c r="E138">
        <f>IFERROR(VLOOKUP($B138,Miljövärden!$B$3:$H$552,MATCH(E$2,Miljövärden!$B$2:$H$2,0),FALSE),"Saknas")</f>
        <v>10.4031</v>
      </c>
      <c r="F138">
        <f>IFERROR(VLOOKUP($B138,Miljövärden!$B$3:$H$552,MATCH(F$2,Miljövärden!$B$2:$H$2,0),FALSE),"Saknas")</f>
        <v>1.7696400000000001E-2</v>
      </c>
      <c r="G138" t="str">
        <f>IFERROR(VLOOKUP($B138,Miljövärden!$B$3:$H$552,MATCH(G$2,Miljövärden!$B$2:$H$2,0),FALSE),"Nej, saknas")</f>
        <v>Ja</v>
      </c>
      <c r="H138" s="30" t="str">
        <f>IFERROR(VLOOKUP($B138,Miljövärden!$B$3:$H$552,MATCH(H$2,Miljövärden!$B$2:$H$2,0),FALSE),"Nej, saknas")</f>
        <v>Ja</v>
      </c>
      <c r="P138" s="37" t="str">
        <f t="shared" si="4"/>
        <v>ja</v>
      </c>
      <c r="R138">
        <f t="shared" si="5"/>
        <v>100</v>
      </c>
    </row>
    <row r="139" spans="1:18" x14ac:dyDescent="0.25">
      <c r="A139" s="2" t="s">
        <v>220</v>
      </c>
      <c r="B139" s="2" t="s">
        <v>221</v>
      </c>
      <c r="C139">
        <f>IFERROR(VLOOKUP($B139,Miljövärden!$B$3:$H$552,MATCH(C$2,Miljövärden!$B$2:$H$2,0),FALSE),"Saknas")</f>
        <v>7.5971800000000006E-2</v>
      </c>
      <c r="D139">
        <f>IFERROR(VLOOKUP($B139,Miljövärden!$B$3:$H$552,MATCH(D$2,Miljövärden!$B$2:$H$2,0),FALSE),"Saknas")</f>
        <v>7.3153499999999996</v>
      </c>
      <c r="E139">
        <f>IFERROR(VLOOKUP($B139,Miljövärden!$B$3:$H$552,MATCH(E$2,Miljövärden!$B$2:$H$2,0),FALSE),"Saknas")</f>
        <v>8.8526299999999996</v>
      </c>
      <c r="F139">
        <f>IFERROR(VLOOKUP($B139,Miljövärden!$B$3:$H$552,MATCH(F$2,Miljövärden!$B$2:$H$2,0),FALSE),"Saknas")</f>
        <v>6.1103499999999996E-3</v>
      </c>
      <c r="G139" t="str">
        <f>IFERROR(VLOOKUP($B139,Miljövärden!$B$3:$H$552,MATCH(G$2,Miljövärden!$B$2:$H$2,0),FALSE),"Nej, saknas")</f>
        <v>Ja</v>
      </c>
      <c r="H139" s="30" t="str">
        <f>IFERROR(VLOOKUP($B139,Miljövärden!$B$3:$H$552,MATCH(H$2,Miljövärden!$B$2:$H$2,0),FALSE),"Nej, saknas")</f>
        <v>Ja</v>
      </c>
      <c r="P139" s="37" t="str">
        <f t="shared" si="4"/>
        <v>ja</v>
      </c>
      <c r="R139">
        <f t="shared" si="5"/>
        <v>101</v>
      </c>
    </row>
    <row r="140" spans="1:18" x14ac:dyDescent="0.25">
      <c r="A140" s="2" t="s">
        <v>222</v>
      </c>
      <c r="B140" s="2" t="s">
        <v>87</v>
      </c>
      <c r="C140">
        <f>IFERROR(VLOOKUP($B140,Miljövärden!$B$3:$H$552,MATCH(C$2,Miljövärden!$B$2:$H$2,0),FALSE),"Saknas")</f>
        <v>0</v>
      </c>
      <c r="D140">
        <f>IFERROR(VLOOKUP($B140,Miljövärden!$B$3:$H$552,MATCH(D$2,Miljövärden!$B$2:$H$2,0),FALSE),"Saknas")</f>
        <v>0</v>
      </c>
      <c r="E140">
        <f>IFERROR(VLOOKUP($B140,Miljövärden!$B$3:$H$552,MATCH(E$2,Miljövärden!$B$2:$H$2,0),FALSE),"Saknas")</f>
        <v>0</v>
      </c>
      <c r="F140">
        <f>IFERROR(VLOOKUP($B140,Miljövärden!$B$3:$H$552,MATCH(F$2,Miljövärden!$B$2:$H$2,0),FALSE),"Saknas")</f>
        <v>0</v>
      </c>
      <c r="G140" t="str">
        <f>IFERROR(VLOOKUP($B140,Miljövärden!$B$3:$H$552,MATCH(G$2,Miljövärden!$B$2:$H$2,0),FALSE),"Nej, saknas")</f>
        <v>Nej</v>
      </c>
      <c r="H140" s="30" t="str">
        <f>IFERROR(VLOOKUP($B140,Miljövärden!$B$3:$H$552,MATCH(H$2,Miljövärden!$B$2:$H$2,0),FALSE),"Nej, saknas")</f>
        <v>Nej</v>
      </c>
      <c r="P140" s="37" t="str">
        <f t="shared" si="4"/>
        <v>nej</v>
      </c>
      <c r="R140">
        <f t="shared" si="5"/>
        <v>101</v>
      </c>
    </row>
    <row r="141" spans="1:18" x14ac:dyDescent="0.25">
      <c r="A141" s="2" t="s">
        <v>223</v>
      </c>
      <c r="B141" s="2" t="s">
        <v>224</v>
      </c>
      <c r="C141">
        <f>IFERROR(VLOOKUP($B141,Miljövärden!$B$3:$H$552,MATCH(C$2,Miljövärden!$B$2:$H$2,0),FALSE),"Saknas")</f>
        <v>0.14360800000000001</v>
      </c>
      <c r="D141">
        <f>IFERROR(VLOOKUP($B141,Miljövärden!$B$3:$H$552,MATCH(D$2,Miljövärden!$B$2:$H$2,0),FALSE),"Saknas")</f>
        <v>48.1233</v>
      </c>
      <c r="E141">
        <f>IFERROR(VLOOKUP($B141,Miljövärden!$B$3:$H$552,MATCH(E$2,Miljövärden!$B$2:$H$2,0),FALSE),"Saknas")</f>
        <v>8.8405900000000006</v>
      </c>
      <c r="F141">
        <f>IFERROR(VLOOKUP($B141,Miljövärden!$B$3:$H$552,MATCH(F$2,Miljövärden!$B$2:$H$2,0),FALSE),"Saknas")</f>
        <v>5.2447500000000003E-3</v>
      </c>
      <c r="G141" t="str">
        <f>IFERROR(VLOOKUP($B141,Miljövärden!$B$3:$H$552,MATCH(G$2,Miljövärden!$B$2:$H$2,0),FALSE),"Nej, saknas")</f>
        <v>Ja</v>
      </c>
      <c r="H141" s="30" t="str">
        <f>IFERROR(VLOOKUP($B141,Miljövärden!$B$3:$H$552,MATCH(H$2,Miljövärden!$B$2:$H$2,0),FALSE),"Nej, saknas")</f>
        <v>Ja</v>
      </c>
      <c r="P141" s="37" t="str">
        <f t="shared" si="4"/>
        <v>ja</v>
      </c>
      <c r="R141">
        <f t="shared" si="5"/>
        <v>102</v>
      </c>
    </row>
    <row r="142" spans="1:18" x14ac:dyDescent="0.25">
      <c r="A142" s="2" t="s">
        <v>225</v>
      </c>
      <c r="B142" s="2" t="s">
        <v>226</v>
      </c>
      <c r="C142">
        <f>IFERROR(VLOOKUP($B142,Miljövärden!$B$3:$H$552,MATCH(C$2,Miljövärden!$B$2:$H$2,0),FALSE),"Saknas")</f>
        <v>9.7123299999999996E-2</v>
      </c>
      <c r="D142">
        <f>IFERROR(VLOOKUP($B142,Miljövärden!$B$3:$H$552,MATCH(D$2,Miljövärden!$B$2:$H$2,0),FALSE),"Saknas")</f>
        <v>85.438599999999994</v>
      </c>
      <c r="E142">
        <f>IFERROR(VLOOKUP($B142,Miljövärden!$B$3:$H$552,MATCH(E$2,Miljövärden!$B$2:$H$2,0),FALSE),"Saknas")</f>
        <v>6.0152799999999997</v>
      </c>
      <c r="F142">
        <f>IFERROR(VLOOKUP($B142,Miljövärden!$B$3:$H$552,MATCH(F$2,Miljövärden!$B$2:$H$2,0),FALSE),"Saknas")</f>
        <v>4.6125000000000003E-3</v>
      </c>
      <c r="G142" t="str">
        <f>IFERROR(VLOOKUP($B142,Miljövärden!$B$3:$H$552,MATCH(G$2,Miljövärden!$B$2:$H$2,0),FALSE),"Nej, saknas")</f>
        <v>Ja</v>
      </c>
      <c r="H142" s="30" t="str">
        <f>IFERROR(VLOOKUP($B142,Miljövärden!$B$3:$H$552,MATCH(H$2,Miljövärden!$B$2:$H$2,0),FALSE),"Nej, saknas")</f>
        <v>Ja</v>
      </c>
      <c r="P142" s="37" t="str">
        <f t="shared" si="4"/>
        <v>ja</v>
      </c>
      <c r="R142">
        <f t="shared" si="5"/>
        <v>103</v>
      </c>
    </row>
    <row r="143" spans="1:18" x14ac:dyDescent="0.25">
      <c r="A143" s="2" t="s">
        <v>225</v>
      </c>
      <c r="B143" s="2" t="s">
        <v>227</v>
      </c>
      <c r="C143">
        <f>IFERROR(VLOOKUP($B143,Miljövärden!$B$3:$H$552,MATCH(C$2,Miljövärden!$B$2:$H$2,0),FALSE),"Saknas")</f>
        <v>8.7265499999999996E-2</v>
      </c>
      <c r="D143">
        <f>IFERROR(VLOOKUP($B143,Miljövärden!$B$3:$H$552,MATCH(D$2,Miljövärden!$B$2:$H$2,0),FALSE),"Saknas")</f>
        <v>7.9147800000000004</v>
      </c>
      <c r="E143">
        <f>IFERROR(VLOOKUP($B143,Miljövärden!$B$3:$H$552,MATCH(E$2,Miljövärden!$B$2:$H$2,0),FALSE),"Saknas")</f>
        <v>9.8090399999999995</v>
      </c>
      <c r="F143">
        <f>IFERROR(VLOOKUP($B143,Miljövärden!$B$3:$H$552,MATCH(F$2,Miljövärden!$B$2:$H$2,0),FALSE),"Saknas")</f>
        <v>6.3897800000000003E-3</v>
      </c>
      <c r="G143" t="str">
        <f>IFERROR(VLOOKUP($B143,Miljövärden!$B$3:$H$552,MATCH(G$2,Miljövärden!$B$2:$H$2,0),FALSE),"Nej, saknas")</f>
        <v>Ja</v>
      </c>
      <c r="H143" s="30" t="str">
        <f>IFERROR(VLOOKUP($B143,Miljövärden!$B$3:$H$552,MATCH(H$2,Miljövärden!$B$2:$H$2,0),FALSE),"Nej, saknas")</f>
        <v>Ja</v>
      </c>
      <c r="P143" s="37" t="str">
        <f t="shared" si="4"/>
        <v>ja</v>
      </c>
      <c r="R143">
        <f t="shared" si="5"/>
        <v>104</v>
      </c>
    </row>
    <row r="144" spans="1:18" x14ac:dyDescent="0.25">
      <c r="A144" s="2" t="s">
        <v>228</v>
      </c>
      <c r="B144" s="2" t="s">
        <v>229</v>
      </c>
      <c r="C144">
        <f>IFERROR(VLOOKUP($B144,Miljövärden!$B$3:$H$552,MATCH(C$2,Miljövärden!$B$2:$H$2,0),FALSE),"Saknas")</f>
        <v>2.4967400000000001E-2</v>
      </c>
      <c r="D144">
        <f>IFERROR(VLOOKUP($B144,Miljövärden!$B$3:$H$552,MATCH(D$2,Miljövärden!$B$2:$H$2,0),FALSE),"Saknas")</f>
        <v>2.2454000000000001</v>
      </c>
      <c r="E144">
        <f>IFERROR(VLOOKUP($B144,Miljövärden!$B$3:$H$552,MATCH(E$2,Miljövärden!$B$2:$H$2,0),FALSE),"Saknas")</f>
        <v>0.88555099999999998</v>
      </c>
      <c r="F144">
        <f>IFERROR(VLOOKUP($B144,Miljövärden!$B$3:$H$552,MATCH(F$2,Miljövärden!$B$2:$H$2,0),FALSE),"Saknas")</f>
        <v>9.1271100000000008E-3</v>
      </c>
      <c r="G144" t="str">
        <f>IFERROR(VLOOKUP($B144,Miljövärden!$B$3:$H$552,MATCH(G$2,Miljövärden!$B$2:$H$2,0),FALSE),"Nej, saknas")</f>
        <v>Ja</v>
      </c>
      <c r="H144" s="30" t="str">
        <f>IFERROR(VLOOKUP($B144,Miljövärden!$B$3:$H$552,MATCH(H$2,Miljövärden!$B$2:$H$2,0),FALSE),"Nej, saknas")</f>
        <v>Ja</v>
      </c>
      <c r="P144" s="37" t="str">
        <f t="shared" si="4"/>
        <v>ja</v>
      </c>
      <c r="R144">
        <f t="shared" si="5"/>
        <v>105</v>
      </c>
    </row>
    <row r="145" spans="1:18" x14ac:dyDescent="0.25">
      <c r="A145" s="2" t="s">
        <v>230</v>
      </c>
      <c r="B145" s="2" t="s">
        <v>231</v>
      </c>
      <c r="C145">
        <f>IFERROR(VLOOKUP($B145,Miljövärden!$B$3:$H$552,MATCH(C$2,Miljövärden!$B$2:$H$2,0),FALSE),"Saknas")</f>
        <v>0.11032400000000001</v>
      </c>
      <c r="D145">
        <f>IFERROR(VLOOKUP($B145,Miljövärden!$B$3:$H$552,MATCH(D$2,Miljövärden!$B$2:$H$2,0),FALSE),"Saknas")</f>
        <v>5.7294099999999997</v>
      </c>
      <c r="E145">
        <f>IFERROR(VLOOKUP($B145,Miljövärden!$B$3:$H$552,MATCH(E$2,Miljövärden!$B$2:$H$2,0),FALSE),"Saknas")</f>
        <v>9.7411799999999999</v>
      </c>
      <c r="F145">
        <f>IFERROR(VLOOKUP($B145,Miljövärden!$B$3:$H$552,MATCH(F$2,Miljövärden!$B$2:$H$2,0),FALSE),"Saknas")</f>
        <v>2.0040100000000001E-3</v>
      </c>
      <c r="G145" t="str">
        <f>IFERROR(VLOOKUP($B145,Miljövärden!$B$3:$H$552,MATCH(G$2,Miljövärden!$B$2:$H$2,0),FALSE),"Nej, saknas")</f>
        <v>Nej</v>
      </c>
      <c r="H145" s="30" t="str">
        <f>IFERROR(VLOOKUP($B145,Miljövärden!$B$3:$H$552,MATCH(H$2,Miljövärden!$B$2:$H$2,0),FALSE),"Nej, saknas")</f>
        <v>Ja</v>
      </c>
      <c r="P145" s="37" t="str">
        <f t="shared" si="4"/>
        <v>ja</v>
      </c>
      <c r="R145">
        <f t="shared" si="5"/>
        <v>106</v>
      </c>
    </row>
    <row r="146" spans="1:18" x14ac:dyDescent="0.25">
      <c r="A146" s="2" t="s">
        <v>232</v>
      </c>
      <c r="B146" s="2" t="s">
        <v>233</v>
      </c>
      <c r="C146">
        <f>IFERROR(VLOOKUP($B146,Miljövärden!$B$3:$H$552,MATCH(C$2,Miljövärden!$B$2:$H$2,0),FALSE),"Saknas")</f>
        <v>0</v>
      </c>
      <c r="D146">
        <f>IFERROR(VLOOKUP($B146,Miljövärden!$B$3:$H$552,MATCH(D$2,Miljövärden!$B$2:$H$2,0),FALSE),"Saknas")</f>
        <v>0</v>
      </c>
      <c r="E146">
        <f>IFERROR(VLOOKUP($B146,Miljövärden!$B$3:$H$552,MATCH(E$2,Miljövärden!$B$2:$H$2,0),FALSE),"Saknas")</f>
        <v>0</v>
      </c>
      <c r="F146">
        <f>IFERROR(VLOOKUP($B146,Miljövärden!$B$3:$H$552,MATCH(F$2,Miljövärden!$B$2:$H$2,0),FALSE),"Saknas")</f>
        <v>0</v>
      </c>
      <c r="G146" t="str">
        <f>IFERROR(VLOOKUP($B146,Miljövärden!$B$3:$H$552,MATCH(G$2,Miljövärden!$B$2:$H$2,0),FALSE),"Nej, saknas")</f>
        <v>Ja</v>
      </c>
      <c r="H146" s="30" t="str">
        <f>IFERROR(VLOOKUP($B146,Miljövärden!$B$3:$H$552,MATCH(H$2,Miljövärden!$B$2:$H$2,0),FALSE),"Nej, saknas")</f>
        <v>Nej</v>
      </c>
      <c r="P146" s="37" t="str">
        <f t="shared" si="4"/>
        <v>nej</v>
      </c>
      <c r="R146">
        <f t="shared" si="5"/>
        <v>106</v>
      </c>
    </row>
    <row r="147" spans="1:18" x14ac:dyDescent="0.25">
      <c r="A147" s="2" t="s">
        <v>232</v>
      </c>
      <c r="B147" s="2" t="s">
        <v>234</v>
      </c>
      <c r="C147">
        <f>IFERROR(VLOOKUP($B147,Miljövärden!$B$3:$H$552,MATCH(C$2,Miljövärden!$B$2:$H$2,0),FALSE),"Saknas")</f>
        <v>0.15733</v>
      </c>
      <c r="D147">
        <f>IFERROR(VLOOKUP($B147,Miljövärden!$B$3:$H$552,MATCH(D$2,Miljövärden!$B$2:$H$2,0),FALSE),"Saknas")</f>
        <v>12.6889</v>
      </c>
      <c r="E147">
        <f>IFERROR(VLOOKUP($B147,Miljövärden!$B$3:$H$552,MATCH(E$2,Miljövärden!$B$2:$H$2,0),FALSE),"Saknas")</f>
        <v>13.4495</v>
      </c>
      <c r="F147">
        <f>IFERROR(VLOOKUP($B147,Miljövärden!$B$3:$H$552,MATCH(F$2,Miljövärden!$B$2:$H$2,0),FALSE),"Saknas")</f>
        <v>1.8462200000000002E-2</v>
      </c>
      <c r="G147" t="str">
        <f>IFERROR(VLOOKUP($B147,Miljövärden!$B$3:$H$552,MATCH(G$2,Miljövärden!$B$2:$H$2,0),FALSE),"Nej, saknas")</f>
        <v>Ja</v>
      </c>
      <c r="H147" s="30" t="str">
        <f>IFERROR(VLOOKUP($B147,Miljövärden!$B$3:$H$552,MATCH(H$2,Miljövärden!$B$2:$H$2,0),FALSE),"Nej, saknas")</f>
        <v>Ja</v>
      </c>
      <c r="P147" s="37" t="str">
        <f t="shared" si="4"/>
        <v>ja</v>
      </c>
      <c r="R147">
        <f t="shared" si="5"/>
        <v>107</v>
      </c>
    </row>
    <row r="148" spans="1:18" x14ac:dyDescent="0.25">
      <c r="A148" s="2" t="s">
        <v>232</v>
      </c>
      <c r="B148" s="2" t="s">
        <v>235</v>
      </c>
      <c r="C148">
        <f>IFERROR(VLOOKUP($B148,Miljövärden!$B$3:$H$552,MATCH(C$2,Miljövärden!$B$2:$H$2,0),FALSE),"Saknas")</f>
        <v>0.15185299999999999</v>
      </c>
      <c r="D148">
        <f>IFERROR(VLOOKUP($B148,Miljövärden!$B$3:$H$552,MATCH(D$2,Miljövärden!$B$2:$H$2,0),FALSE),"Saknas")</f>
        <v>19.564499999999999</v>
      </c>
      <c r="E148">
        <f>IFERROR(VLOOKUP($B148,Miljövärden!$B$3:$H$552,MATCH(E$2,Miljövärden!$B$2:$H$2,0),FALSE),"Saknas")</f>
        <v>11.007899999999999</v>
      </c>
      <c r="F148">
        <f>IFERROR(VLOOKUP($B148,Miljövärden!$B$3:$H$552,MATCH(F$2,Miljövärden!$B$2:$H$2,0),FALSE),"Saknas")</f>
        <v>3.9654200000000001E-2</v>
      </c>
      <c r="G148" t="str">
        <f>IFERROR(VLOOKUP($B148,Miljövärden!$B$3:$H$552,MATCH(G$2,Miljövärden!$B$2:$H$2,0),FALSE),"Nej, saknas")</f>
        <v>Ja</v>
      </c>
      <c r="H148" s="30" t="str">
        <f>IFERROR(VLOOKUP($B148,Miljövärden!$B$3:$H$552,MATCH(H$2,Miljövärden!$B$2:$H$2,0),FALSE),"Nej, saknas")</f>
        <v>Ja</v>
      </c>
      <c r="P148" s="37" t="str">
        <f t="shared" si="4"/>
        <v>ja</v>
      </c>
      <c r="R148">
        <f t="shared" si="5"/>
        <v>108</v>
      </c>
    </row>
    <row r="149" spans="1:18" x14ac:dyDescent="0.25">
      <c r="A149" s="2" t="s">
        <v>232</v>
      </c>
      <c r="B149" s="2" t="s">
        <v>236</v>
      </c>
      <c r="C149">
        <f>IFERROR(VLOOKUP($B149,Miljövärden!$B$3:$H$552,MATCH(C$2,Miljövärden!$B$2:$H$2,0),FALSE),"Saknas")</f>
        <v>0.10516200000000001</v>
      </c>
      <c r="D149">
        <f>IFERROR(VLOOKUP($B149,Miljövärden!$B$3:$H$552,MATCH(D$2,Miljövärden!$B$2:$H$2,0),FALSE),"Saknas")</f>
        <v>22.9438</v>
      </c>
      <c r="E149">
        <f>IFERROR(VLOOKUP($B149,Miljövärden!$B$3:$H$552,MATCH(E$2,Miljövärden!$B$2:$H$2,0),FALSE),"Saknas")</f>
        <v>6.3998200000000001</v>
      </c>
      <c r="F149">
        <f>IFERROR(VLOOKUP($B149,Miljövärden!$B$3:$H$552,MATCH(F$2,Miljövärden!$B$2:$H$2,0),FALSE),"Saknas")</f>
        <v>6.8706399999999999E-3</v>
      </c>
      <c r="G149" t="str">
        <f>IFERROR(VLOOKUP($B149,Miljövärden!$B$3:$H$552,MATCH(G$2,Miljövärden!$B$2:$H$2,0),FALSE),"Nej, saknas")</f>
        <v>Ja</v>
      </c>
      <c r="H149" s="30" t="str">
        <f>IFERROR(VLOOKUP($B149,Miljövärden!$B$3:$H$552,MATCH(H$2,Miljövärden!$B$2:$H$2,0),FALSE),"Nej, saknas")</f>
        <v>Ja</v>
      </c>
      <c r="P149" s="37" t="str">
        <f t="shared" si="4"/>
        <v>ja</v>
      </c>
      <c r="R149">
        <f t="shared" si="5"/>
        <v>109</v>
      </c>
    </row>
    <row r="150" spans="1:18" x14ac:dyDescent="0.25">
      <c r="A150" s="2" t="s">
        <v>237</v>
      </c>
      <c r="B150" s="2" t="s">
        <v>238</v>
      </c>
      <c r="C150">
        <f>IFERROR(VLOOKUP($B150,Miljövärden!$B$3:$H$552,MATCH(C$2,Miljövärden!$B$2:$H$2,0),FALSE),"Saknas")</f>
        <v>0.101572</v>
      </c>
      <c r="D150">
        <f>IFERROR(VLOOKUP($B150,Miljövärden!$B$3:$H$552,MATCH(D$2,Miljövärden!$B$2:$H$2,0),FALSE),"Saknas")</f>
        <v>14.175000000000001</v>
      </c>
      <c r="E150">
        <f>IFERROR(VLOOKUP($B150,Miljövärden!$B$3:$H$552,MATCH(E$2,Miljövärden!$B$2:$H$2,0),FALSE),"Saknas")</f>
        <v>9.62242</v>
      </c>
      <c r="F150">
        <f>IFERROR(VLOOKUP($B150,Miljövärden!$B$3:$H$552,MATCH(F$2,Miljövärden!$B$2:$H$2,0),FALSE),"Saknas")</f>
        <v>1.4853099999999999E-2</v>
      </c>
      <c r="G150" t="str">
        <f>IFERROR(VLOOKUP($B150,Miljövärden!$B$3:$H$552,MATCH(G$2,Miljövärden!$B$2:$H$2,0),FALSE),"Nej, saknas")</f>
        <v>Nej</v>
      </c>
      <c r="H150" s="30" t="str">
        <f>IFERROR(VLOOKUP($B150,Miljövärden!$B$3:$H$552,MATCH(H$2,Miljövärden!$B$2:$H$2,0),FALSE),"Nej, saknas")</f>
        <v>Ja</v>
      </c>
      <c r="P150" s="37" t="str">
        <f t="shared" si="4"/>
        <v>ja</v>
      </c>
      <c r="R150">
        <f t="shared" si="5"/>
        <v>110</v>
      </c>
    </row>
    <row r="151" spans="1:18" x14ac:dyDescent="0.25">
      <c r="A151" s="2" t="s">
        <v>240</v>
      </c>
      <c r="B151" s="2" t="s">
        <v>241</v>
      </c>
      <c r="C151">
        <f>IFERROR(VLOOKUP($B151,Miljövärden!$B$3:$H$552,MATCH(C$2,Miljövärden!$B$2:$H$2,0),FALSE),"Saknas")</f>
        <v>0.129833</v>
      </c>
      <c r="D151">
        <f>IFERROR(VLOOKUP($B151,Miljövärden!$B$3:$H$552,MATCH(D$2,Miljövärden!$B$2:$H$2,0),FALSE),"Saknas")</f>
        <v>9.7965499999999999</v>
      </c>
      <c r="E151">
        <f>IFERROR(VLOOKUP($B151,Miljövärden!$B$3:$H$552,MATCH(E$2,Miljövärden!$B$2:$H$2,0),FALSE),"Saknas")</f>
        <v>9.0174000000000003</v>
      </c>
      <c r="F151">
        <f>IFERROR(VLOOKUP($B151,Miljövärden!$B$3:$H$552,MATCH(F$2,Miljövärden!$B$2:$H$2,0),FALSE),"Saknas")</f>
        <v>1.23675E-2</v>
      </c>
      <c r="G151" t="str">
        <f>IFERROR(VLOOKUP($B151,Miljövärden!$B$3:$H$552,MATCH(G$2,Miljövärden!$B$2:$H$2,0),FALSE),"Nej, saknas")</f>
        <v>Ja</v>
      </c>
      <c r="H151" s="30" t="str">
        <f>IFERROR(VLOOKUP($B151,Miljövärden!$B$3:$H$552,MATCH(H$2,Miljövärden!$B$2:$H$2,0),FALSE),"Nej, saknas")</f>
        <v>Ja</v>
      </c>
      <c r="P151" s="37" t="str">
        <f t="shared" si="4"/>
        <v>ja</v>
      </c>
      <c r="R151">
        <f t="shared" si="5"/>
        <v>111</v>
      </c>
    </row>
    <row r="152" spans="1:18" x14ac:dyDescent="0.25">
      <c r="A152" s="2" t="s">
        <v>240</v>
      </c>
      <c r="B152" s="2" t="s">
        <v>242</v>
      </c>
      <c r="C152">
        <f>IFERROR(VLOOKUP($B152,Miljövärden!$B$3:$H$552,MATCH(C$2,Miljövärden!$B$2:$H$2,0),FALSE),"Saknas")</f>
        <v>0.14998</v>
      </c>
      <c r="D152">
        <f>IFERROR(VLOOKUP($B152,Miljövärden!$B$3:$H$552,MATCH(D$2,Miljövärden!$B$2:$H$2,0),FALSE),"Saknas")</f>
        <v>54.6008</v>
      </c>
      <c r="E152">
        <f>IFERROR(VLOOKUP($B152,Miljövärden!$B$3:$H$552,MATCH(E$2,Miljövärden!$B$2:$H$2,0),FALSE),"Saknas")</f>
        <v>4.73529</v>
      </c>
      <c r="F152">
        <f>IFERROR(VLOOKUP($B152,Miljövärden!$B$3:$H$552,MATCH(F$2,Miljövärden!$B$2:$H$2,0),FALSE),"Saknas")</f>
        <v>2.7072300000000001E-2</v>
      </c>
      <c r="G152" t="str">
        <f>IFERROR(VLOOKUP($B152,Miljövärden!$B$3:$H$552,MATCH(G$2,Miljövärden!$B$2:$H$2,0),FALSE),"Nej, saknas")</f>
        <v>Nej</v>
      </c>
      <c r="H152" s="30" t="str">
        <f>IFERROR(VLOOKUP($B152,Miljövärden!$B$3:$H$552,MATCH(H$2,Miljövärden!$B$2:$H$2,0),FALSE),"Nej, saknas")</f>
        <v>Ja</v>
      </c>
      <c r="P152" s="37" t="str">
        <f t="shared" si="4"/>
        <v>ja</v>
      </c>
      <c r="R152">
        <f t="shared" si="5"/>
        <v>112</v>
      </c>
    </row>
    <row r="153" spans="1:18" x14ac:dyDescent="0.25">
      <c r="A153" s="2" t="s">
        <v>240</v>
      </c>
      <c r="B153" s="2" t="s">
        <v>243</v>
      </c>
      <c r="C153">
        <f>IFERROR(VLOOKUP($B153,Miljövärden!$B$3:$H$552,MATCH(C$2,Miljövärden!$B$2:$H$2,0),FALSE),"Saknas")</f>
        <v>0.39749299999999999</v>
      </c>
      <c r="D153">
        <f>IFERROR(VLOOKUP($B153,Miljövärden!$B$3:$H$552,MATCH(D$2,Miljövärden!$B$2:$H$2,0),FALSE),"Saknas")</f>
        <v>25.960999999999999</v>
      </c>
      <c r="E153">
        <f>IFERROR(VLOOKUP($B153,Miljövärden!$B$3:$H$552,MATCH(E$2,Miljövärden!$B$2:$H$2,0),FALSE),"Saknas")</f>
        <v>22.822700000000001</v>
      </c>
      <c r="F153">
        <f>IFERROR(VLOOKUP($B153,Miljövärden!$B$3:$H$552,MATCH(F$2,Miljövärden!$B$2:$H$2,0),FALSE),"Saknas")</f>
        <v>4.4692700000000002E-2</v>
      </c>
      <c r="G153" t="str">
        <f>IFERROR(VLOOKUP($B153,Miljövärden!$B$3:$H$552,MATCH(G$2,Miljövärden!$B$2:$H$2,0),FALSE),"Nej, saknas")</f>
        <v>Ja</v>
      </c>
      <c r="H153" s="30" t="str">
        <f>IFERROR(VLOOKUP($B153,Miljövärden!$B$3:$H$552,MATCH(H$2,Miljövärden!$B$2:$H$2,0),FALSE),"Nej, saknas")</f>
        <v>Ja</v>
      </c>
      <c r="P153" s="37" t="str">
        <f t="shared" si="4"/>
        <v>ja</v>
      </c>
      <c r="R153">
        <f t="shared" si="5"/>
        <v>113</v>
      </c>
    </row>
    <row r="154" spans="1:18" x14ac:dyDescent="0.25">
      <c r="A154" s="2" t="s">
        <v>244</v>
      </c>
      <c r="B154" s="2" t="s">
        <v>245</v>
      </c>
      <c r="C154">
        <f>IFERROR(VLOOKUP($B154,Miljövärden!$B$3:$H$552,MATCH(C$2,Miljövärden!$B$2:$H$2,0),FALSE),"Saknas")</f>
        <v>9.1605400000000003E-2</v>
      </c>
      <c r="D154">
        <f>IFERROR(VLOOKUP($B154,Miljövärden!$B$3:$H$552,MATCH(D$2,Miljövärden!$B$2:$H$2,0),FALSE),"Saknas")</f>
        <v>5.9893200000000002</v>
      </c>
      <c r="E154">
        <f>IFERROR(VLOOKUP($B154,Miljövärden!$B$3:$H$552,MATCH(E$2,Miljövärden!$B$2:$H$2,0),FALSE),"Saknas")</f>
        <v>6.44801</v>
      </c>
      <c r="F154">
        <f>IFERROR(VLOOKUP($B154,Miljövärden!$B$3:$H$552,MATCH(F$2,Miljövärden!$B$2:$H$2,0),FALSE),"Saknas")</f>
        <v>1.0554600000000001E-2</v>
      </c>
      <c r="G154" t="str">
        <f>IFERROR(VLOOKUP($B154,Miljövärden!$B$3:$H$552,MATCH(G$2,Miljövärden!$B$2:$H$2,0),FALSE),"Nej, saknas")</f>
        <v>Ja</v>
      </c>
      <c r="H154" s="30" t="str">
        <f>IFERROR(VLOOKUP($B154,Miljövärden!$B$3:$H$552,MATCH(H$2,Miljövärden!$B$2:$H$2,0),FALSE),"Nej, saknas")</f>
        <v>Ja</v>
      </c>
      <c r="P154" s="37" t="str">
        <f t="shared" si="4"/>
        <v>ja</v>
      </c>
      <c r="R154">
        <f t="shared" si="5"/>
        <v>114</v>
      </c>
    </row>
    <row r="155" spans="1:18" x14ac:dyDescent="0.25">
      <c r="A155" s="2" t="s">
        <v>248</v>
      </c>
      <c r="B155" s="2" t="s">
        <v>249</v>
      </c>
      <c r="C155">
        <f>IFERROR(VLOOKUP($B155,Miljövärden!$B$3:$H$552,MATCH(C$2,Miljövärden!$B$2:$H$2,0),FALSE),"Saknas")</f>
        <v>0.115421</v>
      </c>
      <c r="D155">
        <f>IFERROR(VLOOKUP($B155,Miljövärden!$B$3:$H$552,MATCH(D$2,Miljövärden!$B$2:$H$2,0),FALSE),"Saknas")</f>
        <v>14.9077</v>
      </c>
      <c r="E155">
        <f>IFERROR(VLOOKUP($B155,Miljövärden!$B$3:$H$552,MATCH(E$2,Miljövärden!$B$2:$H$2,0),FALSE),"Saknas")</f>
        <v>7.5335400000000003</v>
      </c>
      <c r="F155">
        <f>IFERROR(VLOOKUP($B155,Miljövärden!$B$3:$H$552,MATCH(F$2,Miljövärden!$B$2:$H$2,0),FALSE),"Saknas")</f>
        <v>2.3483199999999999E-2</v>
      </c>
      <c r="G155" t="str">
        <f>IFERROR(VLOOKUP($B155,Miljövärden!$B$3:$H$552,MATCH(G$2,Miljövärden!$B$2:$H$2,0),FALSE),"Nej, saknas")</f>
        <v>Ja</v>
      </c>
      <c r="H155" s="30" t="str">
        <f>IFERROR(VLOOKUP($B155,Miljövärden!$B$3:$H$552,MATCH(H$2,Miljövärden!$B$2:$H$2,0),FALSE),"Nej, saknas")</f>
        <v>Ja</v>
      </c>
      <c r="P155" s="37" t="str">
        <f t="shared" si="4"/>
        <v>ja</v>
      </c>
      <c r="R155">
        <f t="shared" si="5"/>
        <v>115</v>
      </c>
    </row>
    <row r="156" spans="1:18" x14ac:dyDescent="0.25">
      <c r="A156" s="2" t="s">
        <v>250</v>
      </c>
      <c r="B156" s="2" t="s">
        <v>251</v>
      </c>
      <c r="C156">
        <f>IFERROR(VLOOKUP($B156,Miljövärden!$B$3:$H$552,MATCH(C$2,Miljövärden!$B$2:$H$2,0),FALSE),"Saknas")</f>
        <v>4.0817300000000001E-2</v>
      </c>
      <c r="D156">
        <f>IFERROR(VLOOKUP($B156,Miljövärden!$B$3:$H$552,MATCH(D$2,Miljövärden!$B$2:$H$2,0),FALSE),"Saknas")</f>
        <v>6.5527499999999996</v>
      </c>
      <c r="E156">
        <f>IFERROR(VLOOKUP($B156,Miljövärden!$B$3:$H$552,MATCH(E$2,Miljövärden!$B$2:$H$2,0),FALSE),"Saknas")</f>
        <v>2.0707100000000001</v>
      </c>
      <c r="F156">
        <f>IFERROR(VLOOKUP($B156,Miljövärden!$B$3:$H$552,MATCH(F$2,Miljövärden!$B$2:$H$2,0),FALSE),"Saknas")</f>
        <v>2.0013199999999998E-2</v>
      </c>
      <c r="G156" t="str">
        <f>IFERROR(VLOOKUP($B156,Miljövärden!$B$3:$H$552,MATCH(G$2,Miljövärden!$B$2:$H$2,0),FALSE),"Nej, saknas")</f>
        <v>Nej</v>
      </c>
      <c r="H156" s="30" t="str">
        <f>IFERROR(VLOOKUP($B156,Miljövärden!$B$3:$H$552,MATCH(H$2,Miljövärden!$B$2:$H$2,0),FALSE),"Nej, saknas")</f>
        <v>Ja</v>
      </c>
      <c r="P156" s="37" t="str">
        <f t="shared" si="4"/>
        <v>ja</v>
      </c>
      <c r="R156">
        <f t="shared" si="5"/>
        <v>116</v>
      </c>
    </row>
    <row r="157" spans="1:18" x14ac:dyDescent="0.25">
      <c r="A157" s="2" t="s">
        <v>254</v>
      </c>
      <c r="B157" s="2" t="s">
        <v>253</v>
      </c>
      <c r="C157">
        <f>IFERROR(VLOOKUP($B157,Miljövärden!$B$3:$H$552,MATCH(C$2,Miljövärden!$B$2:$H$2,0),FALSE),"Saknas")</f>
        <v>0.27786300000000003</v>
      </c>
      <c r="D157">
        <f>IFERROR(VLOOKUP($B157,Miljövärden!$B$3:$H$552,MATCH(D$2,Miljövärden!$B$2:$H$2,0),FALSE),"Saknas")</f>
        <v>101.419</v>
      </c>
      <c r="E157">
        <f>IFERROR(VLOOKUP($B157,Miljövärden!$B$3:$H$552,MATCH(E$2,Miljövärden!$B$2:$H$2,0),FALSE),"Saknas")</f>
        <v>9.1754800000000003</v>
      </c>
      <c r="F157">
        <f>IFERROR(VLOOKUP($B157,Miljövärden!$B$3:$H$552,MATCH(F$2,Miljövärden!$B$2:$H$2,0),FALSE),"Saknas")</f>
        <v>4.3652400000000001E-2</v>
      </c>
      <c r="G157" t="str">
        <f>IFERROR(VLOOKUP($B157,Miljövärden!$B$3:$H$552,MATCH(G$2,Miljövärden!$B$2:$H$2,0),FALSE),"Nej, saknas")</f>
        <v>Ja</v>
      </c>
      <c r="H157" s="30" t="str">
        <f>IFERROR(VLOOKUP($B157,Miljövärden!$B$3:$H$552,MATCH(H$2,Miljövärden!$B$2:$H$2,0),FALSE),"Nej, saknas")</f>
        <v>Ja</v>
      </c>
      <c r="P157" s="37" t="str">
        <f t="shared" si="4"/>
        <v>ja</v>
      </c>
      <c r="R157">
        <f t="shared" si="5"/>
        <v>117</v>
      </c>
    </row>
    <row r="158" spans="1:18" x14ac:dyDescent="0.25">
      <c r="A158" s="2" t="s">
        <v>257</v>
      </c>
      <c r="B158" s="2" t="s">
        <v>258</v>
      </c>
      <c r="C158">
        <f>IFERROR(VLOOKUP($B158,Miljövärden!$B$3:$H$552,MATCH(C$2,Miljövärden!$B$2:$H$2,0),FALSE),"Saknas")</f>
        <v>9.6206600000000003E-2</v>
      </c>
      <c r="D158">
        <f>IFERROR(VLOOKUP($B158,Miljövärden!$B$3:$H$552,MATCH(D$2,Miljövärden!$B$2:$H$2,0),FALSE),"Saknas")</f>
        <v>40.918300000000002</v>
      </c>
      <c r="E158">
        <f>IFERROR(VLOOKUP($B158,Miljövärden!$B$3:$H$552,MATCH(E$2,Miljövärden!$B$2:$H$2,0),FALSE),"Saknas")</f>
        <v>5.0496499999999997</v>
      </c>
      <c r="F158">
        <f>IFERROR(VLOOKUP($B158,Miljövärden!$B$3:$H$552,MATCH(F$2,Miljövärden!$B$2:$H$2,0),FALSE),"Saknas")</f>
        <v>1.06757E-2</v>
      </c>
      <c r="G158" t="str">
        <f>IFERROR(VLOOKUP($B158,Miljövärden!$B$3:$H$552,MATCH(G$2,Miljövärden!$B$2:$H$2,0),FALSE),"Nej, saknas")</f>
        <v>Ja</v>
      </c>
      <c r="H158" s="30" t="str">
        <f>IFERROR(VLOOKUP($B158,Miljövärden!$B$3:$H$552,MATCH(H$2,Miljövärden!$B$2:$H$2,0),FALSE),"Nej, saknas")</f>
        <v>Ja</v>
      </c>
      <c r="P158" s="37" t="str">
        <f t="shared" si="4"/>
        <v>ja</v>
      </c>
      <c r="R158">
        <f t="shared" si="5"/>
        <v>118</v>
      </c>
    </row>
    <row r="159" spans="1:18" x14ac:dyDescent="0.25">
      <c r="A159" s="2" t="s">
        <v>259</v>
      </c>
      <c r="B159" s="2" t="s">
        <v>260</v>
      </c>
      <c r="C159">
        <f>IFERROR(VLOOKUP($B159,Miljövärden!$B$3:$H$552,MATCH(C$2,Miljövärden!$B$2:$H$2,0),FALSE),"Saknas")</f>
        <v>0</v>
      </c>
      <c r="D159">
        <f>IFERROR(VLOOKUP($B159,Miljövärden!$B$3:$H$552,MATCH(D$2,Miljövärden!$B$2:$H$2,0),FALSE),"Saknas")</f>
        <v>0</v>
      </c>
      <c r="E159">
        <f>IFERROR(VLOOKUP($B159,Miljövärden!$B$3:$H$552,MATCH(E$2,Miljövärden!$B$2:$H$2,0),FALSE),"Saknas")</f>
        <v>0</v>
      </c>
      <c r="F159">
        <f>IFERROR(VLOOKUP($B159,Miljövärden!$B$3:$H$552,MATCH(F$2,Miljövärden!$B$2:$H$2,0),FALSE),"Saknas")</f>
        <v>0</v>
      </c>
      <c r="G159" t="str">
        <f>IFERROR(VLOOKUP($B159,Miljövärden!$B$3:$H$552,MATCH(G$2,Miljövärden!$B$2:$H$2,0),FALSE),"Nej, saknas")</f>
        <v>Nej</v>
      </c>
      <c r="H159" s="30" t="str">
        <f>IFERROR(VLOOKUP($B159,Miljövärden!$B$3:$H$552,MATCH(H$2,Miljövärden!$B$2:$H$2,0),FALSE),"Nej, saknas")</f>
        <v>Nej</v>
      </c>
      <c r="P159" s="37" t="str">
        <f t="shared" si="4"/>
        <v>nej</v>
      </c>
      <c r="R159">
        <f t="shared" si="5"/>
        <v>118</v>
      </c>
    </row>
    <row r="160" spans="1:18" x14ac:dyDescent="0.25">
      <c r="A160" s="2" t="s">
        <v>261</v>
      </c>
      <c r="B160" s="2" t="s">
        <v>262</v>
      </c>
      <c r="C160">
        <f>IFERROR(VLOOKUP($B160,Miljövärden!$B$3:$H$552,MATCH(C$2,Miljövärden!$B$2:$H$2,0),FALSE),"Saknas")</f>
        <v>0.14232700000000001</v>
      </c>
      <c r="D160">
        <f>IFERROR(VLOOKUP($B160,Miljövärden!$B$3:$H$552,MATCH(D$2,Miljövärden!$B$2:$H$2,0),FALSE),"Saknas")</f>
        <v>6.7536100000000001</v>
      </c>
      <c r="E160">
        <f>IFERROR(VLOOKUP($B160,Miljövärden!$B$3:$H$552,MATCH(E$2,Miljövärden!$B$2:$H$2,0),FALSE),"Saknas")</f>
        <v>4.83406</v>
      </c>
      <c r="F160">
        <f>IFERROR(VLOOKUP($B160,Miljövärden!$B$3:$H$552,MATCH(F$2,Miljövärden!$B$2:$H$2,0),FALSE),"Saknas")</f>
        <v>3.8931E-3</v>
      </c>
      <c r="G160" t="str">
        <f>IFERROR(VLOOKUP($B160,Miljövärden!$B$3:$H$552,MATCH(G$2,Miljövärden!$B$2:$H$2,0),FALSE),"Nej, saknas")</f>
        <v>Ja</v>
      </c>
      <c r="H160" s="30" t="str">
        <f>IFERROR(VLOOKUP($B160,Miljövärden!$B$3:$H$552,MATCH(H$2,Miljövärden!$B$2:$H$2,0),FALSE),"Nej, saknas")</f>
        <v>Ja</v>
      </c>
      <c r="P160" s="37" t="str">
        <f t="shared" si="4"/>
        <v>ja</v>
      </c>
      <c r="R160">
        <f t="shared" si="5"/>
        <v>119</v>
      </c>
    </row>
    <row r="161" spans="1:18" x14ac:dyDescent="0.25">
      <c r="A161" s="2" t="s">
        <v>263</v>
      </c>
      <c r="B161" s="2" t="s">
        <v>264</v>
      </c>
      <c r="C161">
        <f>IFERROR(VLOOKUP($B161,Miljövärden!$B$3:$H$552,MATCH(C$2,Miljövärden!$B$2:$H$2,0),FALSE),"Saknas")</f>
        <v>0.382548</v>
      </c>
      <c r="D161">
        <f>IFERROR(VLOOKUP($B161,Miljövärden!$B$3:$H$552,MATCH(D$2,Miljövärden!$B$2:$H$2,0),FALSE),"Saknas")</f>
        <v>107.45699999999999</v>
      </c>
      <c r="E161">
        <f>IFERROR(VLOOKUP($B161,Miljövärden!$B$3:$H$552,MATCH(E$2,Miljövärden!$B$2:$H$2,0),FALSE),"Saknas")</f>
        <v>4.0571599999999997</v>
      </c>
      <c r="F161">
        <f>IFERROR(VLOOKUP($B161,Miljövärden!$B$3:$H$552,MATCH(F$2,Miljövärden!$B$2:$H$2,0),FALSE),"Saknas")</f>
        <v>5.50299E-2</v>
      </c>
      <c r="G161" t="str">
        <f>IFERROR(VLOOKUP($B161,Miljövärden!$B$3:$H$552,MATCH(G$2,Miljövärden!$B$2:$H$2,0),FALSE),"Nej, saknas")</f>
        <v>Ja</v>
      </c>
      <c r="H161" s="30" t="str">
        <f>IFERROR(VLOOKUP($B161,Miljövärden!$B$3:$H$552,MATCH(H$2,Miljövärden!$B$2:$H$2,0),FALSE),"Nej, saknas")</f>
        <v>Ja</v>
      </c>
      <c r="P161" s="37" t="str">
        <f t="shared" si="4"/>
        <v>ja</v>
      </c>
      <c r="R161">
        <f t="shared" si="5"/>
        <v>120</v>
      </c>
    </row>
    <row r="162" spans="1:18" x14ac:dyDescent="0.25">
      <c r="A162" s="2" t="s">
        <v>263</v>
      </c>
      <c r="B162" s="2" t="s">
        <v>265</v>
      </c>
      <c r="C162">
        <f>IFERROR(VLOOKUP($B162,Miljövärden!$B$3:$H$552,MATCH(C$2,Miljövärden!$B$2:$H$2,0),FALSE),"Saknas")</f>
        <v>0.61227200000000004</v>
      </c>
      <c r="D162">
        <f>IFERROR(VLOOKUP($B162,Miljövärden!$B$3:$H$552,MATCH(D$2,Miljövärden!$B$2:$H$2,0),FALSE),"Saknas")</f>
        <v>25.3691</v>
      </c>
      <c r="E162">
        <f>IFERROR(VLOOKUP($B162,Miljövärden!$B$3:$H$552,MATCH(E$2,Miljövärden!$B$2:$H$2,0),FALSE),"Saknas")</f>
        <v>11.189299999999999</v>
      </c>
      <c r="F162">
        <f>IFERROR(VLOOKUP($B162,Miljövärden!$B$3:$H$552,MATCH(F$2,Miljövärden!$B$2:$H$2,0),FALSE),"Saknas")</f>
        <v>2.85714E-2</v>
      </c>
      <c r="G162" t="str">
        <f>IFERROR(VLOOKUP($B162,Miljövärden!$B$3:$H$552,MATCH(G$2,Miljövärden!$B$2:$H$2,0),FALSE),"Nej, saknas")</f>
        <v>Ja</v>
      </c>
      <c r="H162" s="30" t="str">
        <f>IFERROR(VLOOKUP($B162,Miljövärden!$B$3:$H$552,MATCH(H$2,Miljövärden!$B$2:$H$2,0),FALSE),"Nej, saknas")</f>
        <v>Ja</v>
      </c>
      <c r="P162" s="37" t="str">
        <f t="shared" si="4"/>
        <v>ja</v>
      </c>
      <c r="R162">
        <f t="shared" si="5"/>
        <v>121</v>
      </c>
    </row>
    <row r="163" spans="1:18" x14ac:dyDescent="0.25">
      <c r="A163" s="2" t="s">
        <v>266</v>
      </c>
      <c r="B163" s="2" t="s">
        <v>267</v>
      </c>
      <c r="C163">
        <f>IFERROR(VLOOKUP($B163,Miljövärden!$B$3:$H$552,MATCH(C$2,Miljövärden!$B$2:$H$2,0),FALSE),"Saknas")</f>
        <v>0.28760000000000002</v>
      </c>
      <c r="D163">
        <f>IFERROR(VLOOKUP($B163,Miljövärden!$B$3:$H$552,MATCH(D$2,Miljövärden!$B$2:$H$2,0),FALSE),"Saknas")</f>
        <v>19.7913</v>
      </c>
      <c r="E163">
        <f>IFERROR(VLOOKUP($B163,Miljövärden!$B$3:$H$552,MATCH(E$2,Miljövärden!$B$2:$H$2,0),FALSE),"Saknas")</f>
        <v>4.8608799999999999</v>
      </c>
      <c r="F163">
        <f>IFERROR(VLOOKUP($B163,Miljövärden!$B$3:$H$552,MATCH(F$2,Miljövärden!$B$2:$H$2,0),FALSE),"Saknas")</f>
        <v>0</v>
      </c>
      <c r="G163" t="str">
        <f>IFERROR(VLOOKUP($B163,Miljövärden!$B$3:$H$552,MATCH(G$2,Miljövärden!$B$2:$H$2,0),FALSE),"Nej, saknas")</f>
        <v>Nej</v>
      </c>
      <c r="H163" s="30" t="str">
        <f>IFERROR(VLOOKUP($B163,Miljövärden!$B$3:$H$552,MATCH(H$2,Miljövärden!$B$2:$H$2,0),FALSE),"Nej, saknas")</f>
        <v>Ja</v>
      </c>
      <c r="P163" s="37" t="str">
        <f t="shared" si="4"/>
        <v>ja</v>
      </c>
      <c r="R163">
        <f t="shared" si="5"/>
        <v>122</v>
      </c>
    </row>
    <row r="164" spans="1:18" x14ac:dyDescent="0.25">
      <c r="A164" s="2" t="s">
        <v>266</v>
      </c>
      <c r="B164" s="2" t="s">
        <v>268</v>
      </c>
      <c r="C164">
        <f>IFERROR(VLOOKUP($B164,Miljövärden!$B$3:$H$552,MATCH(C$2,Miljövärden!$B$2:$H$2,0),FALSE),"Saknas")</f>
        <v>0.13889899999999999</v>
      </c>
      <c r="D164">
        <f>IFERROR(VLOOKUP($B164,Miljövärden!$B$3:$H$552,MATCH(D$2,Miljövärden!$B$2:$H$2,0),FALSE),"Saknas")</f>
        <v>4.6826299999999996</v>
      </c>
      <c r="E164">
        <f>IFERROR(VLOOKUP($B164,Miljövärden!$B$3:$H$552,MATCH(E$2,Miljövärden!$B$2:$H$2,0),FALSE),"Saknas")</f>
        <v>11.0381</v>
      </c>
      <c r="F164">
        <f>IFERROR(VLOOKUP($B164,Miljövärden!$B$3:$H$552,MATCH(F$2,Miljövärden!$B$2:$H$2,0),FALSE),"Saknas")</f>
        <v>0</v>
      </c>
      <c r="G164" t="str">
        <f>IFERROR(VLOOKUP($B164,Miljövärden!$B$3:$H$552,MATCH(G$2,Miljövärden!$B$2:$H$2,0),FALSE),"Nej, saknas")</f>
        <v>Ja</v>
      </c>
      <c r="H164" s="30" t="str">
        <f>IFERROR(VLOOKUP($B164,Miljövärden!$B$3:$H$552,MATCH(H$2,Miljövärden!$B$2:$H$2,0),FALSE),"Nej, saknas")</f>
        <v>Ja</v>
      </c>
      <c r="P164" s="37" t="str">
        <f t="shared" si="4"/>
        <v>ja</v>
      </c>
      <c r="R164">
        <f t="shared" si="5"/>
        <v>123</v>
      </c>
    </row>
    <row r="165" spans="1:18" x14ac:dyDescent="0.25">
      <c r="A165" s="2" t="s">
        <v>269</v>
      </c>
      <c r="B165" s="2" t="s">
        <v>270</v>
      </c>
      <c r="C165">
        <f>IFERROR(VLOOKUP($B165,Miljövärden!$B$3:$H$552,MATCH(C$2,Miljövärden!$B$2:$H$2,0),FALSE),"Saknas")</f>
        <v>0</v>
      </c>
      <c r="D165">
        <f>IFERROR(VLOOKUP($B165,Miljövärden!$B$3:$H$552,MATCH(D$2,Miljövärden!$B$2:$H$2,0),FALSE),"Saknas")</f>
        <v>0</v>
      </c>
      <c r="E165">
        <f>IFERROR(VLOOKUP($B165,Miljövärden!$B$3:$H$552,MATCH(E$2,Miljövärden!$B$2:$H$2,0),FALSE),"Saknas")</f>
        <v>0</v>
      </c>
      <c r="F165">
        <f>IFERROR(VLOOKUP($B165,Miljövärden!$B$3:$H$552,MATCH(F$2,Miljövärden!$B$2:$H$2,0),FALSE),"Saknas")</f>
        <v>0</v>
      </c>
      <c r="G165" t="str">
        <f>IFERROR(VLOOKUP($B165,Miljövärden!$B$3:$H$552,MATCH(G$2,Miljövärden!$B$2:$H$2,0),FALSE),"Nej, saknas")</f>
        <v>Nej</v>
      </c>
      <c r="H165" s="30" t="str">
        <f>IFERROR(VLOOKUP($B165,Miljövärden!$B$3:$H$552,MATCH(H$2,Miljövärden!$B$2:$H$2,0),FALSE),"Nej, saknas")</f>
        <v>Nej</v>
      </c>
      <c r="P165" s="37" t="str">
        <f t="shared" si="4"/>
        <v>nej</v>
      </c>
      <c r="R165">
        <f t="shared" si="5"/>
        <v>123</v>
      </c>
    </row>
    <row r="166" spans="1:18" x14ac:dyDescent="0.25">
      <c r="A166" s="2" t="s">
        <v>271</v>
      </c>
      <c r="B166" s="2" t="s">
        <v>272</v>
      </c>
      <c r="C166">
        <f>IFERROR(VLOOKUP($B166,Miljövärden!$B$3:$H$552,MATCH(C$2,Miljövärden!$B$2:$H$2,0),FALSE),"Saknas")</f>
        <v>0.180509</v>
      </c>
      <c r="D166">
        <f>IFERROR(VLOOKUP($B166,Miljövärden!$B$3:$H$552,MATCH(D$2,Miljövärden!$B$2:$H$2,0),FALSE),"Saknas")</f>
        <v>9.0943400000000008</v>
      </c>
      <c r="E166">
        <f>IFERROR(VLOOKUP($B166,Miljövärden!$B$3:$H$552,MATCH(E$2,Miljövärden!$B$2:$H$2,0),FALSE),"Saknas")</f>
        <v>18.003799999999998</v>
      </c>
      <c r="F166">
        <f>IFERROR(VLOOKUP($B166,Miljövärden!$B$3:$H$552,MATCH(F$2,Miljövärden!$B$2:$H$2,0),FALSE),"Saknas")</f>
        <v>1.1611E-2</v>
      </c>
      <c r="G166" t="str">
        <f>IFERROR(VLOOKUP($B166,Miljövärden!$B$3:$H$552,MATCH(G$2,Miljövärden!$B$2:$H$2,0),FALSE),"Nej, saknas")</f>
        <v>Nej</v>
      </c>
      <c r="H166" s="30" t="str">
        <f>IFERROR(VLOOKUP($B166,Miljövärden!$B$3:$H$552,MATCH(H$2,Miljövärden!$B$2:$H$2,0),FALSE),"Nej, saknas")</f>
        <v>Ja</v>
      </c>
      <c r="P166" s="37" t="str">
        <f t="shared" si="4"/>
        <v>ja</v>
      </c>
      <c r="R166">
        <f t="shared" si="5"/>
        <v>124</v>
      </c>
    </row>
    <row r="167" spans="1:18" x14ac:dyDescent="0.25">
      <c r="A167" s="2" t="s">
        <v>271</v>
      </c>
      <c r="B167" s="2" t="s">
        <v>273</v>
      </c>
      <c r="C167">
        <f>IFERROR(VLOOKUP($B167,Miljövärden!$B$3:$H$552,MATCH(C$2,Miljövärden!$B$2:$H$2,0),FALSE),"Saknas")</f>
        <v>0.19664000000000001</v>
      </c>
      <c r="D167">
        <f>IFERROR(VLOOKUP($B167,Miljövärden!$B$3:$H$552,MATCH(D$2,Miljövärden!$B$2:$H$2,0),FALSE),"Saknas")</f>
        <v>8.0853300000000008</v>
      </c>
      <c r="E167">
        <f>IFERROR(VLOOKUP($B167,Miljövärden!$B$3:$H$552,MATCH(E$2,Miljövärden!$B$2:$H$2,0),FALSE),"Saknas")</f>
        <v>18.527999999999999</v>
      </c>
      <c r="F167">
        <f>IFERROR(VLOOKUP($B167,Miljövärden!$B$3:$H$552,MATCH(F$2,Miljövärden!$B$2:$H$2,0),FALSE),"Saknas")</f>
        <v>7.8740200000000007E-3</v>
      </c>
      <c r="G167" t="str">
        <f>IFERROR(VLOOKUP($B167,Miljövärden!$B$3:$H$552,MATCH(G$2,Miljövärden!$B$2:$H$2,0),FALSE),"Nej, saknas")</f>
        <v>Nej</v>
      </c>
      <c r="H167" s="30" t="str">
        <f>IFERROR(VLOOKUP($B167,Miljövärden!$B$3:$H$552,MATCH(H$2,Miljövärden!$B$2:$H$2,0),FALSE),"Nej, saknas")</f>
        <v>Ja</v>
      </c>
      <c r="P167" s="37" t="str">
        <f t="shared" si="4"/>
        <v>ja</v>
      </c>
      <c r="R167">
        <f t="shared" si="5"/>
        <v>125</v>
      </c>
    </row>
    <row r="168" spans="1:18" x14ac:dyDescent="0.25">
      <c r="A168" s="2" t="s">
        <v>271</v>
      </c>
      <c r="B168" s="2" t="s">
        <v>274</v>
      </c>
      <c r="C168">
        <f>IFERROR(VLOOKUP($B168,Miljövärden!$B$3:$H$552,MATCH(C$2,Miljövärden!$B$2:$H$2,0),FALSE),"Saknas")</f>
        <v>0.16605500000000001</v>
      </c>
      <c r="D168">
        <f>IFERROR(VLOOKUP($B168,Miljövärden!$B$3:$H$552,MATCH(D$2,Miljövärden!$B$2:$H$2,0),FALSE),"Saknas")</f>
        <v>12.099299999999999</v>
      </c>
      <c r="E168">
        <f>IFERROR(VLOOKUP($B168,Miljövärden!$B$3:$H$552,MATCH(E$2,Miljövärden!$B$2:$H$2,0),FALSE),"Saknas")</f>
        <v>15.183400000000001</v>
      </c>
      <c r="F168">
        <f>IFERROR(VLOOKUP($B168,Miljövärden!$B$3:$H$552,MATCH(F$2,Miljövärden!$B$2:$H$2,0),FALSE),"Saknas")</f>
        <v>2.7336300000000001E-2</v>
      </c>
      <c r="G168" t="str">
        <f>IFERROR(VLOOKUP($B168,Miljövärden!$B$3:$H$552,MATCH(G$2,Miljövärden!$B$2:$H$2,0),FALSE),"Nej, saknas")</f>
        <v>Nej</v>
      </c>
      <c r="H168" s="30" t="str">
        <f>IFERROR(VLOOKUP($B168,Miljövärden!$B$3:$H$552,MATCH(H$2,Miljövärden!$B$2:$H$2,0),FALSE),"Nej, saknas")</f>
        <v>Ja</v>
      </c>
      <c r="P168" s="37" t="str">
        <f t="shared" si="4"/>
        <v>ja</v>
      </c>
      <c r="R168">
        <f t="shared" si="5"/>
        <v>126</v>
      </c>
    </row>
    <row r="169" spans="1:18" x14ac:dyDescent="0.25">
      <c r="A169" s="2" t="s">
        <v>271</v>
      </c>
      <c r="B169" s="2" t="s">
        <v>275</v>
      </c>
      <c r="C169">
        <f>IFERROR(VLOOKUP($B169,Miljövärden!$B$3:$H$552,MATCH(C$2,Miljövärden!$B$2:$H$2,0),FALSE),"Saknas")</f>
        <v>0.13242599999999999</v>
      </c>
      <c r="D169">
        <f>IFERROR(VLOOKUP($B169,Miljövärden!$B$3:$H$552,MATCH(D$2,Miljövärden!$B$2:$H$2,0),FALSE),"Saknas")</f>
        <v>20.564599999999999</v>
      </c>
      <c r="E169">
        <f>IFERROR(VLOOKUP($B169,Miljövärden!$B$3:$H$552,MATCH(E$2,Miljövärden!$B$2:$H$2,0),FALSE),"Saknas")</f>
        <v>7.5758299999999998</v>
      </c>
      <c r="F169">
        <f>IFERROR(VLOOKUP($B169,Miljövärden!$B$3:$H$552,MATCH(F$2,Miljövärden!$B$2:$H$2,0),FALSE),"Saknas")</f>
        <v>2.6870000000000002E-2</v>
      </c>
      <c r="G169" t="str">
        <f>IFERROR(VLOOKUP($B169,Miljövärden!$B$3:$H$552,MATCH(G$2,Miljövärden!$B$2:$H$2,0),FALSE),"Nej, saknas")</f>
        <v>Nej</v>
      </c>
      <c r="H169" s="30" t="str">
        <f>IFERROR(VLOOKUP($B169,Miljövärden!$B$3:$H$552,MATCH(H$2,Miljövärden!$B$2:$H$2,0),FALSE),"Nej, saknas")</f>
        <v>Ja</v>
      </c>
      <c r="P169" s="37" t="str">
        <f t="shared" si="4"/>
        <v>ja</v>
      </c>
      <c r="R169">
        <f t="shared" si="5"/>
        <v>127</v>
      </c>
    </row>
    <row r="170" spans="1:18" x14ac:dyDescent="0.25">
      <c r="A170" s="2" t="s">
        <v>748</v>
      </c>
      <c r="B170" s="9" t="s">
        <v>1113</v>
      </c>
      <c r="C170" t="str">
        <f>IFERROR(VLOOKUP($B170,Miljövärden!$B$3:$H$552,MATCH(C$2,Miljövärden!$B$2:$H$2,0),FALSE),"Saknas")</f>
        <v>Saknas</v>
      </c>
      <c r="D170" t="str">
        <f>IFERROR(VLOOKUP($B170,Miljövärden!$B$3:$H$552,MATCH(D$2,Miljövärden!$B$2:$H$2,0),FALSE),"Saknas")</f>
        <v>Saknas</v>
      </c>
      <c r="E170" t="str">
        <f>IFERROR(VLOOKUP($B170,Miljövärden!$B$3:$H$552,MATCH(E$2,Miljövärden!$B$2:$H$2,0),FALSE),"Saknas")</f>
        <v>Saknas</v>
      </c>
      <c r="F170" t="str">
        <f>IFERROR(VLOOKUP($B170,Miljövärden!$B$3:$H$552,MATCH(F$2,Miljövärden!$B$2:$H$2,0),FALSE),"Saknas")</f>
        <v>Saknas</v>
      </c>
      <c r="G170" t="str">
        <f>IFERROR(VLOOKUP($B170,Miljövärden!$B$3:$H$552,MATCH(G$2,Miljövärden!$B$2:$H$2,0),FALSE),"Nej, saknas")</f>
        <v>Nej, saknas</v>
      </c>
      <c r="H170" s="30" t="str">
        <f>IFERROR(VLOOKUP($B170,Miljövärden!$B$3:$H$552,MATCH(H$2,Miljövärden!$B$2:$H$2,0),FALSE),"Nej, saknas")</f>
        <v>Nej, saknas</v>
      </c>
      <c r="P170" s="37" t="str">
        <f t="shared" si="4"/>
        <v>nej</v>
      </c>
      <c r="R170">
        <f t="shared" si="5"/>
        <v>127</v>
      </c>
    </row>
    <row r="171" spans="1:18" x14ac:dyDescent="0.25">
      <c r="A171" s="2" t="s">
        <v>276</v>
      </c>
      <c r="B171" s="2" t="s">
        <v>277</v>
      </c>
      <c r="C171">
        <f>IFERROR(VLOOKUP($B171,Miljövärden!$B$3:$H$552,MATCH(C$2,Miljövärden!$B$2:$H$2,0),FALSE),"Saknas")</f>
        <v>0.12092899999999999</v>
      </c>
      <c r="D171">
        <f>IFERROR(VLOOKUP($B171,Miljövärden!$B$3:$H$552,MATCH(D$2,Miljövärden!$B$2:$H$2,0),FALSE),"Saknas")</f>
        <v>62.881399999999999</v>
      </c>
      <c r="E171">
        <f>IFERROR(VLOOKUP($B171,Miljövärden!$B$3:$H$552,MATCH(E$2,Miljövärden!$B$2:$H$2,0),FALSE),"Saknas")</f>
        <v>4.2245999999999997</v>
      </c>
      <c r="F171">
        <f>IFERROR(VLOOKUP($B171,Miljövärden!$B$3:$H$552,MATCH(F$2,Miljövärden!$B$2:$H$2,0),FALSE),"Saknas")</f>
        <v>3.5412099999999999E-3</v>
      </c>
      <c r="G171" t="str">
        <f>IFERROR(VLOOKUP($B171,Miljövärden!$B$3:$H$552,MATCH(G$2,Miljövärden!$B$2:$H$2,0),FALSE),"Nej, saknas")</f>
        <v>Ja</v>
      </c>
      <c r="H171" s="30" t="str">
        <f>IFERROR(VLOOKUP($B171,Miljövärden!$B$3:$H$552,MATCH(H$2,Miljövärden!$B$2:$H$2,0),FALSE),"Nej, saknas")</f>
        <v>Ja</v>
      </c>
      <c r="P171" s="37" t="str">
        <f t="shared" si="4"/>
        <v>ja</v>
      </c>
      <c r="R171">
        <f t="shared" si="5"/>
        <v>128</v>
      </c>
    </row>
    <row r="172" spans="1:18" x14ac:dyDescent="0.25">
      <c r="A172" s="2" t="s">
        <v>278</v>
      </c>
      <c r="B172" s="2" t="s">
        <v>279</v>
      </c>
      <c r="C172">
        <f>IFERROR(VLOOKUP($B172,Miljövärden!$B$3:$H$552,MATCH(C$2,Miljövärden!$B$2:$H$2,0),FALSE),"Saknas")</f>
        <v>0.14060400000000001</v>
      </c>
      <c r="D172">
        <f>IFERROR(VLOOKUP($B172,Miljövärden!$B$3:$H$552,MATCH(D$2,Miljövärden!$B$2:$H$2,0),FALSE),"Saknas")</f>
        <v>4.3974200000000003</v>
      </c>
      <c r="E172">
        <f>IFERROR(VLOOKUP($B172,Miljövärden!$B$3:$H$552,MATCH(E$2,Miljövärden!$B$2:$H$2,0),FALSE),"Saknas")</f>
        <v>14.734299999999999</v>
      </c>
      <c r="F172">
        <f>IFERROR(VLOOKUP($B172,Miljövärden!$B$3:$H$552,MATCH(F$2,Miljövärden!$B$2:$H$2,0),FALSE),"Saknas")</f>
        <v>0</v>
      </c>
      <c r="G172" t="str">
        <f>IFERROR(VLOOKUP($B172,Miljövärden!$B$3:$H$552,MATCH(G$2,Miljövärden!$B$2:$H$2,0),FALSE),"Nej, saknas")</f>
        <v>Nej</v>
      </c>
      <c r="H172" s="30" t="str">
        <f>IFERROR(VLOOKUP($B172,Miljövärden!$B$3:$H$552,MATCH(H$2,Miljövärden!$B$2:$H$2,0),FALSE),"Nej, saknas")</f>
        <v>Ja</v>
      </c>
      <c r="P172" s="37" t="str">
        <f t="shared" si="4"/>
        <v>ja</v>
      </c>
      <c r="R172">
        <f t="shared" si="5"/>
        <v>129</v>
      </c>
    </row>
    <row r="173" spans="1:18" x14ac:dyDescent="0.25">
      <c r="A173" s="2" t="s">
        <v>278</v>
      </c>
      <c r="B173" s="2" t="s">
        <v>280</v>
      </c>
      <c r="C173">
        <f>IFERROR(VLOOKUP($B173,Miljövärden!$B$3:$H$552,MATCH(C$2,Miljövärden!$B$2:$H$2,0),FALSE),"Saknas")</f>
        <v>0.13405600000000001</v>
      </c>
      <c r="D173">
        <f>IFERROR(VLOOKUP($B173,Miljövärden!$B$3:$H$552,MATCH(D$2,Miljövärden!$B$2:$H$2,0),FALSE),"Saknas")</f>
        <v>20.4755</v>
      </c>
      <c r="E173">
        <f>IFERROR(VLOOKUP($B173,Miljövärden!$B$3:$H$552,MATCH(E$2,Miljövärden!$B$2:$H$2,0),FALSE),"Saknas")</f>
        <v>10.244400000000001</v>
      </c>
      <c r="F173">
        <f>IFERROR(VLOOKUP($B173,Miljövärden!$B$3:$H$552,MATCH(F$2,Miljövärden!$B$2:$H$2,0),FALSE),"Saknas")</f>
        <v>4.0983600000000002E-2</v>
      </c>
      <c r="G173" t="str">
        <f>IFERROR(VLOOKUP($B173,Miljövärden!$B$3:$H$552,MATCH(G$2,Miljövärden!$B$2:$H$2,0),FALSE),"Nej, saknas")</f>
        <v>Nej</v>
      </c>
      <c r="H173" s="30" t="str">
        <f>IFERROR(VLOOKUP($B173,Miljövärden!$B$3:$H$552,MATCH(H$2,Miljövärden!$B$2:$H$2,0),FALSE),"Nej, saknas")</f>
        <v>Ja</v>
      </c>
      <c r="P173" s="37" t="str">
        <f t="shared" si="4"/>
        <v>ja</v>
      </c>
      <c r="R173">
        <f t="shared" si="5"/>
        <v>130</v>
      </c>
    </row>
    <row r="174" spans="1:18" x14ac:dyDescent="0.25">
      <c r="A174" s="2" t="s">
        <v>278</v>
      </c>
      <c r="B174" s="2" t="s">
        <v>281</v>
      </c>
      <c r="C174">
        <f>IFERROR(VLOOKUP($B174,Miljövärden!$B$3:$H$552,MATCH(C$2,Miljövärden!$B$2:$H$2,0),FALSE),"Saknas")</f>
        <v>0.42818400000000001</v>
      </c>
      <c r="D174">
        <f>IFERROR(VLOOKUP($B174,Miljövärden!$B$3:$H$552,MATCH(D$2,Miljövärden!$B$2:$H$2,0),FALSE),"Saknas")</f>
        <v>16.5915</v>
      </c>
      <c r="E174">
        <f>IFERROR(VLOOKUP($B174,Miljövärden!$B$3:$H$552,MATCH(E$2,Miljövärden!$B$2:$H$2,0),FALSE),"Saknas")</f>
        <v>18.174399999999999</v>
      </c>
      <c r="F174">
        <f>IFERROR(VLOOKUP($B174,Miljövärden!$B$3:$H$552,MATCH(F$2,Miljövärden!$B$2:$H$2,0),FALSE),"Saknas")</f>
        <v>2.9024399999999999E-2</v>
      </c>
      <c r="G174" t="str">
        <f>IFERROR(VLOOKUP($B174,Miljövärden!$B$3:$H$552,MATCH(G$2,Miljövärden!$B$2:$H$2,0),FALSE),"Nej, saknas")</f>
        <v>Nej</v>
      </c>
      <c r="H174" s="30" t="str">
        <f>IFERROR(VLOOKUP($B174,Miljövärden!$B$3:$H$552,MATCH(H$2,Miljövärden!$B$2:$H$2,0),FALSE),"Nej, saknas")</f>
        <v>Ja</v>
      </c>
      <c r="P174" s="37" t="str">
        <f t="shared" si="4"/>
        <v>ja</v>
      </c>
      <c r="R174">
        <f t="shared" si="5"/>
        <v>131</v>
      </c>
    </row>
    <row r="175" spans="1:18" x14ac:dyDescent="0.25">
      <c r="A175" s="2" t="s">
        <v>278</v>
      </c>
      <c r="B175" s="2" t="s">
        <v>282</v>
      </c>
      <c r="C175">
        <f>IFERROR(VLOOKUP($B175,Miljövärden!$B$3:$H$552,MATCH(C$2,Miljövärden!$B$2:$H$2,0),FALSE),"Saknas")</f>
        <v>0.22009899999999999</v>
      </c>
      <c r="D175">
        <f>IFERROR(VLOOKUP($B175,Miljövärden!$B$3:$H$552,MATCH(D$2,Miljövärden!$B$2:$H$2,0),FALSE),"Saknas")</f>
        <v>14.904999999999999</v>
      </c>
      <c r="E175">
        <f>IFERROR(VLOOKUP($B175,Miljövärden!$B$3:$H$552,MATCH(E$2,Miljövärden!$B$2:$H$2,0),FALSE),"Saknas")</f>
        <v>21.070399999999999</v>
      </c>
      <c r="F175">
        <f>IFERROR(VLOOKUP($B175,Miljövärden!$B$3:$H$552,MATCH(F$2,Miljövärden!$B$2:$H$2,0),FALSE),"Saknas")</f>
        <v>2.2076100000000001E-2</v>
      </c>
      <c r="G175" t="str">
        <f>IFERROR(VLOOKUP($B175,Miljövärden!$B$3:$H$552,MATCH(G$2,Miljövärden!$B$2:$H$2,0),FALSE),"Nej, saknas")</f>
        <v>Nej</v>
      </c>
      <c r="H175" s="30" t="str">
        <f>IFERROR(VLOOKUP($B175,Miljövärden!$B$3:$H$552,MATCH(H$2,Miljövärden!$B$2:$H$2,0),FALSE),"Nej, saknas")</f>
        <v>Ja</v>
      </c>
      <c r="P175" s="37" t="str">
        <f t="shared" si="4"/>
        <v>ja</v>
      </c>
      <c r="R175">
        <f t="shared" si="5"/>
        <v>132</v>
      </c>
    </row>
    <row r="176" spans="1:18" x14ac:dyDescent="0.25">
      <c r="A176" s="2" t="s">
        <v>278</v>
      </c>
      <c r="B176" s="2" t="s">
        <v>283</v>
      </c>
      <c r="C176">
        <f>IFERROR(VLOOKUP($B176,Miljövärden!$B$3:$H$552,MATCH(C$2,Miljövärden!$B$2:$H$2,0),FALSE),"Saknas")</f>
        <v>0.56159099999999995</v>
      </c>
      <c r="D176">
        <f>IFERROR(VLOOKUP($B176,Miljövärden!$B$3:$H$552,MATCH(D$2,Miljövärden!$B$2:$H$2,0),FALSE),"Saknas")</f>
        <v>5.0739799999999997</v>
      </c>
      <c r="E176">
        <f>IFERROR(VLOOKUP($B176,Miljövärden!$B$3:$H$552,MATCH(E$2,Miljövärden!$B$2:$H$2,0),FALSE),"Saknas")</f>
        <v>24.3428</v>
      </c>
      <c r="F176">
        <f>IFERROR(VLOOKUP($B176,Miljövärden!$B$3:$H$552,MATCH(F$2,Miljövärden!$B$2:$H$2,0),FALSE),"Saknas")</f>
        <v>1.1983600000000001E-3</v>
      </c>
      <c r="G176" t="str">
        <f>IFERROR(VLOOKUP($B176,Miljövärden!$B$3:$H$552,MATCH(G$2,Miljövärden!$B$2:$H$2,0),FALSE),"Nej, saknas")</f>
        <v>Nej</v>
      </c>
      <c r="H176" s="30" t="str">
        <f>IFERROR(VLOOKUP($B176,Miljövärden!$B$3:$H$552,MATCH(H$2,Miljövärden!$B$2:$H$2,0),FALSE),"Nej, saknas")</f>
        <v>Ja</v>
      </c>
      <c r="P176" s="37" t="str">
        <f t="shared" si="4"/>
        <v>ja</v>
      </c>
      <c r="R176">
        <f t="shared" si="5"/>
        <v>133</v>
      </c>
    </row>
    <row r="177" spans="1:18" x14ac:dyDescent="0.25">
      <c r="A177" s="2" t="s">
        <v>278</v>
      </c>
      <c r="B177" s="2" t="s">
        <v>284</v>
      </c>
      <c r="C177">
        <f>IFERROR(VLOOKUP($B177,Miljövärden!$B$3:$H$552,MATCH(C$2,Miljövärden!$B$2:$H$2,0),FALSE),"Saknas")</f>
        <v>1.0790999999999999</v>
      </c>
      <c r="D177">
        <f>IFERROR(VLOOKUP($B177,Miljövärden!$B$3:$H$552,MATCH(D$2,Miljövärden!$B$2:$H$2,0),FALSE),"Saknas")</f>
        <v>13.0817</v>
      </c>
      <c r="E177">
        <f>IFERROR(VLOOKUP($B177,Miljövärden!$B$3:$H$552,MATCH(E$2,Miljövärden!$B$2:$H$2,0),FALSE),"Saknas")</f>
        <v>34.771000000000001</v>
      </c>
      <c r="F177">
        <f>IFERROR(VLOOKUP($B177,Miljövärden!$B$3:$H$552,MATCH(F$2,Miljövärden!$B$2:$H$2,0),FALSE),"Saknas")</f>
        <v>2.4829799999999999E-2</v>
      </c>
      <c r="G177" t="str">
        <f>IFERROR(VLOOKUP($B177,Miljövärden!$B$3:$H$552,MATCH(G$2,Miljövärden!$B$2:$H$2,0),FALSE),"Nej, saknas")</f>
        <v>Nej</v>
      </c>
      <c r="H177" s="30" t="str">
        <f>IFERROR(VLOOKUP($B177,Miljövärden!$B$3:$H$552,MATCH(H$2,Miljövärden!$B$2:$H$2,0),FALSE),"Nej, saknas")</f>
        <v>Ja</v>
      </c>
      <c r="P177" s="37" t="str">
        <f t="shared" si="4"/>
        <v>ja</v>
      </c>
      <c r="R177">
        <f t="shared" si="5"/>
        <v>134</v>
      </c>
    </row>
    <row r="178" spans="1:18" x14ac:dyDescent="0.25">
      <c r="A178" s="2" t="s">
        <v>278</v>
      </c>
      <c r="B178" s="2" t="s">
        <v>285</v>
      </c>
      <c r="C178">
        <f>IFERROR(VLOOKUP($B178,Miljövärden!$B$3:$H$552,MATCH(C$2,Miljövärden!$B$2:$H$2,0),FALSE),"Saknas")</f>
        <v>0.101274</v>
      </c>
      <c r="D178">
        <f>IFERROR(VLOOKUP($B178,Miljövärden!$B$3:$H$552,MATCH(D$2,Miljövärden!$B$2:$H$2,0),FALSE),"Saknas")</f>
        <v>15.058199999999999</v>
      </c>
      <c r="E178">
        <f>IFERROR(VLOOKUP($B178,Miljövärden!$B$3:$H$552,MATCH(E$2,Miljövärden!$B$2:$H$2,0),FALSE),"Saknas")</f>
        <v>7.9506199999999998</v>
      </c>
      <c r="F178">
        <f>IFERROR(VLOOKUP($B178,Miljövärden!$B$3:$H$552,MATCH(F$2,Miljövärden!$B$2:$H$2,0),FALSE),"Saknas")</f>
        <v>1.2455000000000001E-2</v>
      </c>
      <c r="G178" t="str">
        <f>IFERROR(VLOOKUP($B178,Miljövärden!$B$3:$H$552,MATCH(G$2,Miljövärden!$B$2:$H$2,0),FALSE),"Nej, saknas")</f>
        <v>Nej</v>
      </c>
      <c r="H178" s="30" t="str">
        <f>IFERROR(VLOOKUP($B178,Miljövärden!$B$3:$H$552,MATCH(H$2,Miljövärden!$B$2:$H$2,0),FALSE),"Nej, saknas")</f>
        <v>Ja</v>
      </c>
      <c r="P178" s="37" t="str">
        <f t="shared" si="4"/>
        <v>ja</v>
      </c>
      <c r="R178">
        <f t="shared" si="5"/>
        <v>135</v>
      </c>
    </row>
    <row r="179" spans="1:18" x14ac:dyDescent="0.25">
      <c r="A179" s="2" t="s">
        <v>278</v>
      </c>
      <c r="B179" s="2" t="s">
        <v>286</v>
      </c>
      <c r="C179">
        <f>IFERROR(VLOOKUP($B179,Miljövärden!$B$3:$H$552,MATCH(C$2,Miljövärden!$B$2:$H$2,0),FALSE),"Saknas")</f>
        <v>8.54134E-2</v>
      </c>
      <c r="D179">
        <f>IFERROR(VLOOKUP($B179,Miljövärden!$B$3:$H$552,MATCH(D$2,Miljövärden!$B$2:$H$2,0),FALSE),"Saknas")</f>
        <v>9.5801700000000007</v>
      </c>
      <c r="E179">
        <f>IFERROR(VLOOKUP($B179,Miljövärden!$B$3:$H$552,MATCH(E$2,Miljövärden!$B$2:$H$2,0),FALSE),"Saknas")</f>
        <v>9.6106700000000007</v>
      </c>
      <c r="F179">
        <f>IFERROR(VLOOKUP($B179,Miljövärden!$B$3:$H$552,MATCH(F$2,Miljövärden!$B$2:$H$2,0),FALSE),"Saknas")</f>
        <v>1.11307E-2</v>
      </c>
      <c r="G179" t="str">
        <f>IFERROR(VLOOKUP($B179,Miljövärden!$B$3:$H$552,MATCH(G$2,Miljövärden!$B$2:$H$2,0),FALSE),"Nej, saknas")</f>
        <v>Nej</v>
      </c>
      <c r="H179" s="30" t="str">
        <f>IFERROR(VLOOKUP($B179,Miljövärden!$B$3:$H$552,MATCH(H$2,Miljövärden!$B$2:$H$2,0),FALSE),"Nej, saknas")</f>
        <v>Ja</v>
      </c>
      <c r="P179" s="37" t="str">
        <f t="shared" si="4"/>
        <v>ja</v>
      </c>
      <c r="R179">
        <f t="shared" si="5"/>
        <v>136</v>
      </c>
    </row>
    <row r="180" spans="1:18" x14ac:dyDescent="0.25">
      <c r="A180" s="2" t="s">
        <v>278</v>
      </c>
      <c r="B180" s="2" t="s">
        <v>287</v>
      </c>
      <c r="C180">
        <f>IFERROR(VLOOKUP($B180,Miljövärden!$B$3:$H$552,MATCH(C$2,Miljövärden!$B$2:$H$2,0),FALSE),"Saknas")</f>
        <v>7.7834299999999995E-2</v>
      </c>
      <c r="D180">
        <f>IFERROR(VLOOKUP($B180,Miljövärden!$B$3:$H$552,MATCH(D$2,Miljövärden!$B$2:$H$2,0),FALSE),"Saknas")</f>
        <v>7.4426699999999997</v>
      </c>
      <c r="E180">
        <f>IFERROR(VLOOKUP($B180,Miljövärden!$B$3:$H$552,MATCH(E$2,Miljövärden!$B$2:$H$2,0),FALSE),"Saknas")</f>
        <v>8.0607699999999998</v>
      </c>
      <c r="F180">
        <f>IFERROR(VLOOKUP($B180,Miljövärden!$B$3:$H$552,MATCH(F$2,Miljövärden!$B$2:$H$2,0),FALSE),"Saknas")</f>
        <v>8.7330700000000008E-3</v>
      </c>
      <c r="G180" t="str">
        <f>IFERROR(VLOOKUP($B180,Miljövärden!$B$3:$H$552,MATCH(G$2,Miljövärden!$B$2:$H$2,0),FALSE),"Nej, saknas")</f>
        <v>Nej</v>
      </c>
      <c r="H180" s="30" t="str">
        <f>IFERROR(VLOOKUP($B180,Miljövärden!$B$3:$H$552,MATCH(H$2,Miljövärden!$B$2:$H$2,0),FALSE),"Nej, saknas")</f>
        <v>Ja</v>
      </c>
      <c r="P180" s="37" t="str">
        <f t="shared" si="4"/>
        <v>ja</v>
      </c>
      <c r="R180">
        <f t="shared" si="5"/>
        <v>137</v>
      </c>
    </row>
    <row r="181" spans="1:18" x14ac:dyDescent="0.25">
      <c r="A181" s="2" t="s">
        <v>288</v>
      </c>
      <c r="B181" s="2" t="s">
        <v>289</v>
      </c>
      <c r="C181">
        <f>IFERROR(VLOOKUP($B181,Miljövärden!$B$3:$H$552,MATCH(C$2,Miljövärden!$B$2:$H$2,0),FALSE),"Saknas")</f>
        <v>0</v>
      </c>
      <c r="D181">
        <f>IFERROR(VLOOKUP($B181,Miljövärden!$B$3:$H$552,MATCH(D$2,Miljövärden!$B$2:$H$2,0),FALSE),"Saknas")</f>
        <v>0</v>
      </c>
      <c r="E181">
        <f>IFERROR(VLOOKUP($B181,Miljövärden!$B$3:$H$552,MATCH(E$2,Miljövärden!$B$2:$H$2,0),FALSE),"Saknas")</f>
        <v>0</v>
      </c>
      <c r="F181">
        <f>IFERROR(VLOOKUP($B181,Miljövärden!$B$3:$H$552,MATCH(F$2,Miljövärden!$B$2:$H$2,0),FALSE),"Saknas")</f>
        <v>0</v>
      </c>
      <c r="G181" t="str">
        <f>IFERROR(VLOOKUP($B181,Miljövärden!$B$3:$H$552,MATCH(G$2,Miljövärden!$B$2:$H$2,0),FALSE),"Nej, saknas")</f>
        <v>Nej</v>
      </c>
      <c r="H181" s="30" t="str">
        <f>IFERROR(VLOOKUP($B181,Miljövärden!$B$3:$H$552,MATCH(H$2,Miljövärden!$B$2:$H$2,0),FALSE),"Nej, saknas")</f>
        <v>Nej</v>
      </c>
      <c r="P181" s="37" t="str">
        <f t="shared" si="4"/>
        <v>nej</v>
      </c>
      <c r="R181">
        <f t="shared" si="5"/>
        <v>137</v>
      </c>
    </row>
    <row r="182" spans="1:18" x14ac:dyDescent="0.25">
      <c r="A182" s="2" t="s">
        <v>290</v>
      </c>
      <c r="B182" s="2" t="s">
        <v>291</v>
      </c>
      <c r="C182">
        <f>IFERROR(VLOOKUP($B182,Miljövärden!$B$3:$H$552,MATCH(C$2,Miljövärden!$B$2:$H$2,0),FALSE),"Saknas")</f>
        <v>0</v>
      </c>
      <c r="D182">
        <f>IFERROR(VLOOKUP($B182,Miljövärden!$B$3:$H$552,MATCH(D$2,Miljövärden!$B$2:$H$2,0),FALSE),"Saknas")</f>
        <v>0</v>
      </c>
      <c r="E182">
        <f>IFERROR(VLOOKUP($B182,Miljövärden!$B$3:$H$552,MATCH(E$2,Miljövärden!$B$2:$H$2,0),FALSE),"Saknas")</f>
        <v>0</v>
      </c>
      <c r="F182">
        <f>IFERROR(VLOOKUP($B182,Miljövärden!$B$3:$H$552,MATCH(F$2,Miljövärden!$B$2:$H$2,0),FALSE),"Saknas")</f>
        <v>0</v>
      </c>
      <c r="G182" t="str">
        <f>IFERROR(VLOOKUP($B182,Miljövärden!$B$3:$H$552,MATCH(G$2,Miljövärden!$B$2:$H$2,0),FALSE),"Nej, saknas")</f>
        <v>Nej</v>
      </c>
      <c r="H182" s="30" t="str">
        <f>IFERROR(VLOOKUP($B182,Miljövärden!$B$3:$H$552,MATCH(H$2,Miljövärden!$B$2:$H$2,0),FALSE),"Nej, saknas")</f>
        <v>Nej</v>
      </c>
      <c r="P182" s="37" t="str">
        <f t="shared" si="4"/>
        <v>nej</v>
      </c>
      <c r="R182">
        <f t="shared" si="5"/>
        <v>137</v>
      </c>
    </row>
    <row r="183" spans="1:18" x14ac:dyDescent="0.25">
      <c r="A183" s="2" t="s">
        <v>294</v>
      </c>
      <c r="B183" s="2" t="s">
        <v>10</v>
      </c>
      <c r="C183">
        <f>IFERROR(VLOOKUP($B183,Miljövärden!$B$3:$H$552,MATCH(C$2,Miljövärden!$B$2:$H$2,0),FALSE),"Saknas")</f>
        <v>0.16195100000000001</v>
      </c>
      <c r="D183">
        <f>IFERROR(VLOOKUP($B183,Miljövärden!$B$3:$H$552,MATCH(D$2,Miljövärden!$B$2:$H$2,0),FALSE),"Saknas")</f>
        <v>29.5244</v>
      </c>
      <c r="E183">
        <f>IFERROR(VLOOKUP($B183,Miljövärden!$B$3:$H$552,MATCH(E$2,Miljövärden!$B$2:$H$2,0),FALSE),"Saknas")</f>
        <v>9.87805</v>
      </c>
      <c r="F183">
        <f>IFERROR(VLOOKUP($B183,Miljövärden!$B$3:$H$552,MATCH(F$2,Miljövärden!$B$2:$H$2,0),FALSE),"Saknas")</f>
        <v>5.8509800000000001E-2</v>
      </c>
      <c r="G183" t="str">
        <f>IFERROR(VLOOKUP($B183,Miljövärden!$B$3:$H$552,MATCH(G$2,Miljövärden!$B$2:$H$2,0),FALSE),"Nej, saknas")</f>
        <v>Nej</v>
      </c>
      <c r="H183" s="30" t="str">
        <f>IFERROR(VLOOKUP($B183,Miljövärden!$B$3:$H$552,MATCH(H$2,Miljövärden!$B$2:$H$2,0),FALSE),"Nej, saknas")</f>
        <v>Ja</v>
      </c>
      <c r="P183" s="37" t="str">
        <f t="shared" si="4"/>
        <v>ja</v>
      </c>
      <c r="R183">
        <f t="shared" si="5"/>
        <v>138</v>
      </c>
    </row>
    <row r="184" spans="1:18" x14ac:dyDescent="0.25">
      <c r="A184" s="2" t="s">
        <v>294</v>
      </c>
      <c r="B184" s="2" t="s">
        <v>295</v>
      </c>
      <c r="C184">
        <f>IFERROR(VLOOKUP($B184,Miljövärden!$B$3:$H$552,MATCH(C$2,Miljövärden!$B$2:$H$2,0),FALSE),"Saknas")</f>
        <v>0.15545</v>
      </c>
      <c r="D184">
        <f>IFERROR(VLOOKUP($B184,Miljövärden!$B$3:$H$552,MATCH(D$2,Miljövärden!$B$2:$H$2,0),FALSE),"Saknas")</f>
        <v>10.16</v>
      </c>
      <c r="E184">
        <f>IFERROR(VLOOKUP($B184,Miljövärden!$B$3:$H$552,MATCH(E$2,Miljövärden!$B$2:$H$2,0),FALSE),"Saknas")</f>
        <v>17.239999999999998</v>
      </c>
      <c r="F184">
        <f>IFERROR(VLOOKUP($B184,Miljövärden!$B$3:$H$552,MATCH(F$2,Miljövärden!$B$2:$H$2,0),FALSE),"Saknas")</f>
        <v>1.6227200000000001E-2</v>
      </c>
      <c r="G184" t="str">
        <f>IFERROR(VLOOKUP($B184,Miljövärden!$B$3:$H$552,MATCH(G$2,Miljövärden!$B$2:$H$2,0),FALSE),"Nej, saknas")</f>
        <v>Nej</v>
      </c>
      <c r="H184" s="30" t="str">
        <f>IFERROR(VLOOKUP($B184,Miljövärden!$B$3:$H$552,MATCH(H$2,Miljövärden!$B$2:$H$2,0),FALSE),"Nej, saknas")</f>
        <v>Ja</v>
      </c>
      <c r="P184" s="37" t="str">
        <f t="shared" si="4"/>
        <v>ja</v>
      </c>
      <c r="R184">
        <f t="shared" si="5"/>
        <v>139</v>
      </c>
    </row>
    <row r="185" spans="1:18" x14ac:dyDescent="0.25">
      <c r="A185" s="2" t="s">
        <v>294</v>
      </c>
      <c r="B185" s="2" t="s">
        <v>296</v>
      </c>
      <c r="C185">
        <f>IFERROR(VLOOKUP($B185,Miljövärden!$B$3:$H$552,MATCH(C$2,Miljövärden!$B$2:$H$2,0),FALSE),"Saknas")</f>
        <v>7.7346700000000004E-2</v>
      </c>
      <c r="D185">
        <f>IFERROR(VLOOKUP($B185,Miljövärden!$B$3:$H$552,MATCH(D$2,Miljövärden!$B$2:$H$2,0),FALSE),"Saknas")</f>
        <v>6.66533</v>
      </c>
      <c r="E185">
        <f>IFERROR(VLOOKUP($B185,Miljövärden!$B$3:$H$552,MATCH(E$2,Miljövärden!$B$2:$H$2,0),FALSE),"Saknas")</f>
        <v>11.141299999999999</v>
      </c>
      <c r="F185">
        <f>IFERROR(VLOOKUP($B185,Miljövärden!$B$3:$H$552,MATCH(F$2,Miljövärden!$B$2:$H$2,0),FALSE),"Saknas")</f>
        <v>7.6219499999999997E-3</v>
      </c>
      <c r="G185" t="str">
        <f>IFERROR(VLOOKUP($B185,Miljövärden!$B$3:$H$552,MATCH(G$2,Miljövärden!$B$2:$H$2,0),FALSE),"Nej, saknas")</f>
        <v>Nej</v>
      </c>
      <c r="H185" s="30" t="str">
        <f>IFERROR(VLOOKUP($B185,Miljövärden!$B$3:$H$552,MATCH(H$2,Miljövärden!$B$2:$H$2,0),FALSE),"Nej, saknas")</f>
        <v>Ja</v>
      </c>
      <c r="P185" s="37" t="str">
        <f t="shared" si="4"/>
        <v>ja</v>
      </c>
      <c r="R185">
        <f t="shared" si="5"/>
        <v>140</v>
      </c>
    </row>
    <row r="186" spans="1:18" x14ac:dyDescent="0.25">
      <c r="A186" s="2" t="s">
        <v>294</v>
      </c>
      <c r="B186" s="2" t="s">
        <v>297</v>
      </c>
      <c r="C186">
        <f>IFERROR(VLOOKUP($B186,Miljövärden!$B$3:$H$552,MATCH(C$2,Miljövärden!$B$2:$H$2,0),FALSE),"Saknas")</f>
        <v>0.13029399999999999</v>
      </c>
      <c r="D186">
        <f>IFERROR(VLOOKUP($B186,Miljövärden!$B$3:$H$552,MATCH(D$2,Miljövärden!$B$2:$H$2,0),FALSE),"Saknas")</f>
        <v>6.0470600000000001</v>
      </c>
      <c r="E186">
        <f>IFERROR(VLOOKUP($B186,Miljövärden!$B$3:$H$552,MATCH(E$2,Miljövärden!$B$2:$H$2,0),FALSE),"Saknas")</f>
        <v>15.7765</v>
      </c>
      <c r="F186">
        <f>IFERROR(VLOOKUP($B186,Miljövärden!$B$3:$H$552,MATCH(F$2,Miljövärden!$B$2:$H$2,0),FALSE),"Saknas")</f>
        <v>5.1975099999999998E-3</v>
      </c>
      <c r="G186" t="str">
        <f>IFERROR(VLOOKUP($B186,Miljövärden!$B$3:$H$552,MATCH(G$2,Miljövärden!$B$2:$H$2,0),FALSE),"Nej, saknas")</f>
        <v>Nej</v>
      </c>
      <c r="H186" s="30" t="str">
        <f>IFERROR(VLOOKUP($B186,Miljövärden!$B$3:$H$552,MATCH(H$2,Miljövärden!$B$2:$H$2,0),FALSE),"Nej, saknas")</f>
        <v>Ja</v>
      </c>
      <c r="P186" s="37" t="str">
        <f t="shared" si="4"/>
        <v>ja</v>
      </c>
      <c r="R186">
        <f t="shared" si="5"/>
        <v>141</v>
      </c>
    </row>
    <row r="187" spans="1:18" x14ac:dyDescent="0.25">
      <c r="A187" s="2" t="s">
        <v>298</v>
      </c>
      <c r="B187" s="2" t="s">
        <v>299</v>
      </c>
      <c r="C187">
        <f>IFERROR(VLOOKUP($B187,Miljövärden!$B$3:$H$552,MATCH(C$2,Miljövärden!$B$2:$H$2,0),FALSE),"Saknas")</f>
        <v>0</v>
      </c>
      <c r="D187">
        <f>IFERROR(VLOOKUP($B187,Miljövärden!$B$3:$H$552,MATCH(D$2,Miljövärden!$B$2:$H$2,0),FALSE),"Saknas")</f>
        <v>0</v>
      </c>
      <c r="E187">
        <f>IFERROR(VLOOKUP($B187,Miljövärden!$B$3:$H$552,MATCH(E$2,Miljövärden!$B$2:$H$2,0),FALSE),"Saknas")</f>
        <v>0</v>
      </c>
      <c r="F187">
        <f>IFERROR(VLOOKUP($B187,Miljövärden!$B$3:$H$552,MATCH(F$2,Miljövärden!$B$2:$H$2,0),FALSE),"Saknas")</f>
        <v>0</v>
      </c>
      <c r="G187" t="str">
        <f>IFERROR(VLOOKUP($B187,Miljövärden!$B$3:$H$552,MATCH(G$2,Miljövärden!$B$2:$H$2,0),FALSE),"Nej, saknas")</f>
        <v>Nej</v>
      </c>
      <c r="H187" s="30" t="str">
        <f>IFERROR(VLOOKUP($B187,Miljövärden!$B$3:$H$552,MATCH(H$2,Miljövärden!$B$2:$H$2,0),FALSE),"Nej, saknas")</f>
        <v>Nej</v>
      </c>
      <c r="P187" s="37" t="str">
        <f t="shared" si="4"/>
        <v>nej</v>
      </c>
      <c r="R187">
        <f t="shared" si="5"/>
        <v>141</v>
      </c>
    </row>
    <row r="188" spans="1:18" x14ac:dyDescent="0.25">
      <c r="A188" s="2" t="s">
        <v>301</v>
      </c>
      <c r="B188" s="2" t="s">
        <v>302</v>
      </c>
      <c r="C188">
        <f>IFERROR(VLOOKUP($B188,Miljövärden!$B$3:$H$552,MATCH(C$2,Miljövärden!$B$2:$H$2,0),FALSE),"Saknas")</f>
        <v>0.19958999999999999</v>
      </c>
      <c r="D188">
        <f>IFERROR(VLOOKUP($B188,Miljövärden!$B$3:$H$552,MATCH(D$2,Miljövärden!$B$2:$H$2,0),FALSE),"Saknas")</f>
        <v>42.479399999999998</v>
      </c>
      <c r="E188">
        <f>IFERROR(VLOOKUP($B188,Miljövärden!$B$3:$H$552,MATCH(E$2,Miljövärden!$B$2:$H$2,0),FALSE),"Saknas")</f>
        <v>2.6239400000000002</v>
      </c>
      <c r="F188">
        <f>IFERROR(VLOOKUP($B188,Miljövärden!$B$3:$H$552,MATCH(F$2,Miljövärden!$B$2:$H$2,0),FALSE),"Saknas")</f>
        <v>0.10031900000000001</v>
      </c>
      <c r="G188" t="str">
        <f>IFERROR(VLOOKUP($B188,Miljövärden!$B$3:$H$552,MATCH(G$2,Miljövärden!$B$2:$H$2,0),FALSE),"Nej, saknas")</f>
        <v>Ja</v>
      </c>
      <c r="H188" s="30" t="str">
        <f>IFERROR(VLOOKUP($B188,Miljövärden!$B$3:$H$552,MATCH(H$2,Miljövärden!$B$2:$H$2,0),FALSE),"Nej, saknas")</f>
        <v>Ja</v>
      </c>
      <c r="P188" s="37" t="str">
        <f t="shared" si="4"/>
        <v>ja</v>
      </c>
      <c r="R188">
        <f t="shared" si="5"/>
        <v>142</v>
      </c>
    </row>
    <row r="189" spans="1:18" x14ac:dyDescent="0.25">
      <c r="A189" s="2" t="s">
        <v>303</v>
      </c>
      <c r="B189" s="2" t="s">
        <v>304</v>
      </c>
      <c r="C189">
        <f>IFERROR(VLOOKUP($B189,Miljövärden!$B$3:$H$552,MATCH(C$2,Miljövärden!$B$2:$H$2,0),FALSE),"Saknas")</f>
        <v>0.43116300000000002</v>
      </c>
      <c r="D189">
        <f>IFERROR(VLOOKUP($B189,Miljövärden!$B$3:$H$552,MATCH(D$2,Miljövärden!$B$2:$H$2,0),FALSE),"Saknas")</f>
        <v>119.59</v>
      </c>
      <c r="E189">
        <f>IFERROR(VLOOKUP($B189,Miljövärden!$B$3:$H$552,MATCH(E$2,Miljövärden!$B$2:$H$2,0),FALSE),"Saknas")</f>
        <v>2.8922500000000002</v>
      </c>
      <c r="F189">
        <f>IFERROR(VLOOKUP($B189,Miljövärden!$B$3:$H$552,MATCH(F$2,Miljövärden!$B$2:$H$2,0),FALSE),"Saknas")</f>
        <v>0</v>
      </c>
      <c r="G189" t="str">
        <f>IFERROR(VLOOKUP($B189,Miljövärden!$B$3:$H$552,MATCH(G$2,Miljövärden!$B$2:$H$2,0),FALSE),"Nej, saknas")</f>
        <v>Nej</v>
      </c>
      <c r="H189" s="30" t="str">
        <f>IFERROR(VLOOKUP($B189,Miljövärden!$B$3:$H$552,MATCH(H$2,Miljövärden!$B$2:$H$2,0),FALSE),"Nej, saknas")</f>
        <v>Ja</v>
      </c>
      <c r="P189" s="37" t="str">
        <f t="shared" si="4"/>
        <v>ja</v>
      </c>
      <c r="R189">
        <f t="shared" si="5"/>
        <v>143</v>
      </c>
    </row>
    <row r="190" spans="1:18" x14ac:dyDescent="0.25">
      <c r="A190" s="2" t="s">
        <v>303</v>
      </c>
      <c r="B190" s="2" t="s">
        <v>305</v>
      </c>
      <c r="C190">
        <f>IFERROR(VLOOKUP($B190,Miljövärden!$B$3:$H$552,MATCH(C$2,Miljövärden!$B$2:$H$2,0),FALSE),"Saknas")</f>
        <v>5.78597E-2</v>
      </c>
      <c r="D190">
        <f>IFERROR(VLOOKUP($B190,Miljövärden!$B$3:$H$552,MATCH(D$2,Miljövärden!$B$2:$H$2,0),FALSE),"Saknas")</f>
        <v>158.35300000000001</v>
      </c>
      <c r="E190">
        <f>IFERROR(VLOOKUP($B190,Miljövärden!$B$3:$H$552,MATCH(E$2,Miljövärden!$B$2:$H$2,0),FALSE),"Saknas")</f>
        <v>3.8626200000000002</v>
      </c>
      <c r="F190">
        <f>IFERROR(VLOOKUP($B190,Miljövärden!$B$3:$H$552,MATCH(F$2,Miljövärden!$B$2:$H$2,0),FALSE),"Saknas")</f>
        <v>5.4053900000000004E-3</v>
      </c>
      <c r="G190" t="str">
        <f>IFERROR(VLOOKUP($B190,Miljövärden!$B$3:$H$552,MATCH(G$2,Miljövärden!$B$2:$H$2,0),FALSE),"Nej, saknas")</f>
        <v>Nej</v>
      </c>
      <c r="H190" s="30" t="str">
        <f>IFERROR(VLOOKUP($B190,Miljövärden!$B$3:$H$552,MATCH(H$2,Miljövärden!$B$2:$H$2,0),FALSE),"Nej, saknas")</f>
        <v>Ja</v>
      </c>
      <c r="P190" s="37" t="str">
        <f t="shared" si="4"/>
        <v>ja</v>
      </c>
      <c r="R190">
        <f t="shared" si="5"/>
        <v>144</v>
      </c>
    </row>
    <row r="191" spans="1:18" x14ac:dyDescent="0.25">
      <c r="A191" s="2" t="s">
        <v>306</v>
      </c>
      <c r="B191" s="2" t="s">
        <v>307</v>
      </c>
      <c r="C191">
        <f>IFERROR(VLOOKUP($B191,Miljövärden!$B$3:$H$552,MATCH(C$2,Miljövärden!$B$2:$H$2,0),FALSE),"Saknas")</f>
        <v>0.17927799999999999</v>
      </c>
      <c r="D191">
        <f>IFERROR(VLOOKUP($B191,Miljövärden!$B$3:$H$552,MATCH(D$2,Miljövärden!$B$2:$H$2,0),FALSE),"Saknas")</f>
        <v>33.511299999999999</v>
      </c>
      <c r="E191">
        <f>IFERROR(VLOOKUP($B191,Miljövärden!$B$3:$H$552,MATCH(E$2,Miljövärden!$B$2:$H$2,0),FALSE),"Saknas")</f>
        <v>10.2476</v>
      </c>
      <c r="F191">
        <f>IFERROR(VLOOKUP($B191,Miljövärden!$B$3:$H$552,MATCH(F$2,Miljövärden!$B$2:$H$2,0),FALSE),"Saknas")</f>
        <v>6.0456599999999999E-2</v>
      </c>
      <c r="G191" t="str">
        <f>IFERROR(VLOOKUP($B191,Miljövärden!$B$3:$H$552,MATCH(G$2,Miljövärden!$B$2:$H$2,0),FALSE),"Nej, saknas")</f>
        <v>Nej</v>
      </c>
      <c r="H191" s="30" t="str">
        <f>IFERROR(VLOOKUP($B191,Miljövärden!$B$3:$H$552,MATCH(H$2,Miljövärden!$B$2:$H$2,0),FALSE),"Nej, saknas")</f>
        <v>Ja</v>
      </c>
      <c r="P191" s="37" t="str">
        <f t="shared" si="4"/>
        <v>ja</v>
      </c>
      <c r="R191">
        <f t="shared" si="5"/>
        <v>145</v>
      </c>
    </row>
    <row r="192" spans="1:18" x14ac:dyDescent="0.25">
      <c r="A192" s="2" t="s">
        <v>308</v>
      </c>
      <c r="B192" s="2" t="s">
        <v>309</v>
      </c>
      <c r="C192">
        <f>IFERROR(VLOOKUP($B192,Miljövärden!$B$3:$H$552,MATCH(C$2,Miljövärden!$B$2:$H$2,0),FALSE),"Saknas")</f>
        <v>5.0903400000000001E-2</v>
      </c>
      <c r="D192">
        <f>IFERROR(VLOOKUP($B192,Miljövärden!$B$3:$H$552,MATCH(D$2,Miljövärden!$B$2:$H$2,0),FALSE),"Saknas")</f>
        <v>8.6732399999999998</v>
      </c>
      <c r="E192">
        <f>IFERROR(VLOOKUP($B192,Miljövärden!$B$3:$H$552,MATCH(E$2,Miljövärden!$B$2:$H$2,0),FALSE),"Saknas")</f>
        <v>0.98673</v>
      </c>
      <c r="F192">
        <f>IFERROR(VLOOKUP($B192,Miljövärden!$B$3:$H$552,MATCH(F$2,Miljövärden!$B$2:$H$2,0),FALSE),"Saknas")</f>
        <v>2.4714199999999999E-2</v>
      </c>
      <c r="G192" t="str">
        <f>IFERROR(VLOOKUP($B192,Miljövärden!$B$3:$H$552,MATCH(G$2,Miljövärden!$B$2:$H$2,0),FALSE),"Nej, saknas")</f>
        <v>Ja</v>
      </c>
      <c r="H192" s="30" t="str">
        <f>IFERROR(VLOOKUP($B192,Miljövärden!$B$3:$H$552,MATCH(H$2,Miljövärden!$B$2:$H$2,0),FALSE),"Nej, saknas")</f>
        <v>Ja</v>
      </c>
      <c r="P192" s="37" t="str">
        <f t="shared" si="4"/>
        <v>ja</v>
      </c>
      <c r="R192">
        <f t="shared" si="5"/>
        <v>146</v>
      </c>
    </row>
    <row r="193" spans="1:18" x14ac:dyDescent="0.25">
      <c r="A193" s="2" t="s">
        <v>308</v>
      </c>
      <c r="B193" s="2" t="s">
        <v>310</v>
      </c>
      <c r="C193">
        <f>IFERROR(VLOOKUP($B193,Miljövärden!$B$3:$H$552,MATCH(C$2,Miljövärden!$B$2:$H$2,0),FALSE),"Saknas")</f>
        <v>0.28805500000000001</v>
      </c>
      <c r="D193">
        <f>IFERROR(VLOOKUP($B193,Miljövärden!$B$3:$H$552,MATCH(D$2,Miljövärden!$B$2:$H$2,0),FALSE),"Saknas")</f>
        <v>3.87385</v>
      </c>
      <c r="E193">
        <f>IFERROR(VLOOKUP($B193,Miljövärden!$B$3:$H$552,MATCH(E$2,Miljövärden!$B$2:$H$2,0),FALSE),"Saknas")</f>
        <v>13.5585</v>
      </c>
      <c r="F193">
        <f>IFERROR(VLOOKUP($B193,Miljövärden!$B$3:$H$552,MATCH(F$2,Miljövärden!$B$2:$H$2,0),FALSE),"Saknas")</f>
        <v>0</v>
      </c>
      <c r="G193" t="str">
        <f>IFERROR(VLOOKUP($B193,Miljövärden!$B$3:$H$552,MATCH(G$2,Miljövärden!$B$2:$H$2,0),FALSE),"Nej, saknas")</f>
        <v>Ja</v>
      </c>
      <c r="H193" s="30" t="str">
        <f>IFERROR(VLOOKUP($B193,Miljövärden!$B$3:$H$552,MATCH(H$2,Miljövärden!$B$2:$H$2,0),FALSE),"Nej, saknas")</f>
        <v>Ja</v>
      </c>
      <c r="P193" s="37" t="str">
        <f t="shared" si="4"/>
        <v>ja</v>
      </c>
      <c r="R193">
        <f t="shared" si="5"/>
        <v>147</v>
      </c>
    </row>
    <row r="194" spans="1:18" x14ac:dyDescent="0.25">
      <c r="A194" s="2" t="s">
        <v>308</v>
      </c>
      <c r="B194" s="2" t="s">
        <v>311</v>
      </c>
      <c r="C194">
        <f>IFERROR(VLOOKUP($B194,Miljövärden!$B$3:$H$552,MATCH(C$2,Miljövärden!$B$2:$H$2,0),FALSE),"Saknas")</f>
        <v>0.130967</v>
      </c>
      <c r="D194">
        <f>IFERROR(VLOOKUP($B194,Miljövärden!$B$3:$H$552,MATCH(D$2,Miljövärden!$B$2:$H$2,0),FALSE),"Saknas")</f>
        <v>2.28382</v>
      </c>
      <c r="E194">
        <f>IFERROR(VLOOKUP($B194,Miljövärden!$B$3:$H$552,MATCH(E$2,Miljövärden!$B$2:$H$2,0),FALSE),"Saknas")</f>
        <v>3.0236100000000001</v>
      </c>
      <c r="F194">
        <f>IFERROR(VLOOKUP($B194,Miljövärden!$B$3:$H$552,MATCH(F$2,Miljövärden!$B$2:$H$2,0),FALSE),"Saknas")</f>
        <v>6.5209400000000002E-3</v>
      </c>
      <c r="G194" t="str">
        <f>IFERROR(VLOOKUP($B194,Miljövärden!$B$3:$H$552,MATCH(G$2,Miljövärden!$B$2:$H$2,0),FALSE),"Nej, saknas")</f>
        <v>Ja</v>
      </c>
      <c r="H194" s="30" t="str">
        <f>IFERROR(VLOOKUP($B194,Miljövärden!$B$3:$H$552,MATCH(H$2,Miljövärden!$B$2:$H$2,0),FALSE),"Nej, saknas")</f>
        <v>Ja</v>
      </c>
      <c r="P194" s="37" t="str">
        <f t="shared" si="4"/>
        <v>ja</v>
      </c>
      <c r="R194">
        <f t="shared" si="5"/>
        <v>148</v>
      </c>
    </row>
    <row r="195" spans="1:18" x14ac:dyDescent="0.25">
      <c r="A195" s="2" t="s">
        <v>308</v>
      </c>
      <c r="B195" s="2" t="s">
        <v>312</v>
      </c>
      <c r="C195" t="str">
        <f>IFERROR(VLOOKUP($B195,Miljövärden!$B$3:$H$552,MATCH(C$2,Miljövärden!$B$2:$H$2,0),FALSE),"Saknas")</f>
        <v/>
      </c>
      <c r="D195" t="str">
        <f>IFERROR(VLOOKUP($B195,Miljövärden!$B$3:$H$552,MATCH(D$2,Miljövärden!$B$2:$H$2,0),FALSE),"Saknas")</f>
        <v/>
      </c>
      <c r="E195" t="str">
        <f>IFERROR(VLOOKUP($B195,Miljövärden!$B$3:$H$552,MATCH(E$2,Miljövärden!$B$2:$H$2,0),FALSE),"Saknas")</f>
        <v/>
      </c>
      <c r="F195" t="str">
        <f>IFERROR(VLOOKUP($B195,Miljövärden!$B$3:$H$552,MATCH(F$2,Miljövärden!$B$2:$H$2,0),FALSE),"Saknas")</f>
        <v/>
      </c>
      <c r="G195" t="str">
        <f>IFERROR(VLOOKUP($B195,Miljövärden!$B$3:$H$552,MATCH(G$2,Miljövärden!$B$2:$H$2,0),FALSE),"Nej, saknas")</f>
        <v>Ja</v>
      </c>
      <c r="H195" s="30" t="str">
        <f>IFERROR(VLOOKUP($B195,Miljövärden!$B$3:$H$552,MATCH(H$2,Miljövärden!$B$2:$H$2,0),FALSE),"Nej, saknas")</f>
        <v>Nej</v>
      </c>
      <c r="P195" s="37" t="str">
        <f t="shared" ref="P195:P258" si="6">IF(K195="x","nej",
IF(L195="x","ja",
IF(H195="ja","ja","nej")))</f>
        <v>nej</v>
      </c>
      <c r="R195">
        <f t="shared" si="5"/>
        <v>148</v>
      </c>
    </row>
    <row r="196" spans="1:18" x14ac:dyDescent="0.25">
      <c r="A196" s="2" t="s">
        <v>308</v>
      </c>
      <c r="B196" s="2" t="s">
        <v>314</v>
      </c>
      <c r="C196">
        <f>IFERROR(VLOOKUP($B196,Miljövärden!$B$3:$H$552,MATCH(C$2,Miljövärden!$B$2:$H$2,0),FALSE),"Saknas")</f>
        <v>0.152754</v>
      </c>
      <c r="D196">
        <f>IFERROR(VLOOKUP($B196,Miljövärden!$B$3:$H$552,MATCH(D$2,Miljövärden!$B$2:$H$2,0),FALSE),"Saknas")</f>
        <v>13.0915</v>
      </c>
      <c r="E196">
        <f>IFERROR(VLOOKUP($B196,Miljövärden!$B$3:$H$552,MATCH(E$2,Miljövärden!$B$2:$H$2,0),FALSE),"Saknas")</f>
        <v>3.8795700000000002</v>
      </c>
      <c r="F196">
        <f>IFERROR(VLOOKUP($B196,Miljövärden!$B$3:$H$552,MATCH(F$2,Miljövärden!$B$2:$H$2,0),FALSE),"Saknas")</f>
        <v>3.84561E-2</v>
      </c>
      <c r="G196" t="str">
        <f>IFERROR(VLOOKUP($B196,Miljövärden!$B$3:$H$552,MATCH(G$2,Miljövärden!$B$2:$H$2,0),FALSE),"Nej, saknas")</f>
        <v>Ja</v>
      </c>
      <c r="H196" s="30" t="str">
        <f>IFERROR(VLOOKUP($B196,Miljövärden!$B$3:$H$552,MATCH(H$2,Miljövärden!$B$2:$H$2,0),FALSE),"Nej, saknas")</f>
        <v>Ja</v>
      </c>
      <c r="P196" s="37" t="str">
        <f t="shared" si="6"/>
        <v>ja</v>
      </c>
      <c r="R196">
        <f t="shared" si="5"/>
        <v>149</v>
      </c>
    </row>
    <row r="197" spans="1:18" x14ac:dyDescent="0.25">
      <c r="A197" s="2" t="s">
        <v>315</v>
      </c>
      <c r="B197" s="2" t="s">
        <v>316</v>
      </c>
      <c r="C197">
        <f>IFERROR(VLOOKUP($B197,Miljövärden!$B$3:$H$552,MATCH(C$2,Miljövärden!$B$2:$H$2,0),FALSE),"Saknas")</f>
        <v>0.25082500000000002</v>
      </c>
      <c r="D197">
        <f>IFERROR(VLOOKUP($B197,Miljövärden!$B$3:$H$552,MATCH(D$2,Miljövärden!$B$2:$H$2,0),FALSE),"Saknas")</f>
        <v>166.71899999999999</v>
      </c>
      <c r="E197">
        <f>IFERROR(VLOOKUP($B197,Miljövärden!$B$3:$H$552,MATCH(E$2,Miljövärden!$B$2:$H$2,0),FALSE),"Saknas")</f>
        <v>10.461499999999999</v>
      </c>
      <c r="F197">
        <f>IFERROR(VLOOKUP($B197,Miljövärden!$B$3:$H$552,MATCH(F$2,Miljövärden!$B$2:$H$2,0),FALSE),"Saknas")</f>
        <v>1.22971E-2</v>
      </c>
      <c r="G197" t="str">
        <f>IFERROR(VLOOKUP($B197,Miljövärden!$B$3:$H$552,MATCH(G$2,Miljövärden!$B$2:$H$2,0),FALSE),"Nej, saknas")</f>
        <v>Nej</v>
      </c>
      <c r="H197" s="30" t="str">
        <f>IFERROR(VLOOKUP($B197,Miljövärden!$B$3:$H$552,MATCH(H$2,Miljövärden!$B$2:$H$2,0),FALSE),"Nej, saknas")</f>
        <v>Ja</v>
      </c>
      <c r="P197" s="37" t="str">
        <f t="shared" si="6"/>
        <v>ja</v>
      </c>
      <c r="R197">
        <f t="shared" ref="R197:R260" si="7">IF(ISERROR(P197),R196,IF(P197="ja",R196+1,R196))</f>
        <v>150</v>
      </c>
    </row>
    <row r="198" spans="1:18" x14ac:dyDescent="0.25">
      <c r="A198" s="2" t="s">
        <v>317</v>
      </c>
      <c r="B198" s="2" t="s">
        <v>318</v>
      </c>
      <c r="C198">
        <f>IFERROR(VLOOKUP($B198,Miljövärden!$B$3:$H$552,MATCH(C$2,Miljövärden!$B$2:$H$2,0),FALSE),"Saknas")</f>
        <v>8.9099999999999999E-2</v>
      </c>
      <c r="D198">
        <f>IFERROR(VLOOKUP($B198,Miljövärden!$B$3:$H$552,MATCH(D$2,Miljövärden!$B$2:$H$2,0),FALSE),"Saknas")</f>
        <v>7.41</v>
      </c>
      <c r="E198">
        <f>IFERROR(VLOOKUP($B198,Miljövärden!$B$3:$H$552,MATCH(E$2,Miljövärden!$B$2:$H$2,0),FALSE),"Saknas")</f>
        <v>11.19</v>
      </c>
      <c r="F198">
        <f>IFERROR(VLOOKUP($B198,Miljövärden!$B$3:$H$552,MATCH(F$2,Miljövärden!$B$2:$H$2,0),FALSE),"Saknas")</f>
        <v>5.4436600000000003E-3</v>
      </c>
      <c r="G198" t="str">
        <f>IFERROR(VLOOKUP($B198,Miljövärden!$B$3:$H$552,MATCH(G$2,Miljövärden!$B$2:$H$2,0),FALSE),"Nej, saknas")</f>
        <v>Nej</v>
      </c>
      <c r="H198" s="30" t="str">
        <f>IFERROR(VLOOKUP($B198,Miljövärden!$B$3:$H$552,MATCH(H$2,Miljövärden!$B$2:$H$2,0),FALSE),"Nej, saknas")</f>
        <v>Ja</v>
      </c>
      <c r="P198" s="37" t="str">
        <f t="shared" si="6"/>
        <v>ja</v>
      </c>
      <c r="R198">
        <f t="shared" si="7"/>
        <v>151</v>
      </c>
    </row>
    <row r="199" spans="1:18" x14ac:dyDescent="0.25">
      <c r="A199" s="2" t="s">
        <v>317</v>
      </c>
      <c r="B199" s="2" t="s">
        <v>319</v>
      </c>
      <c r="C199">
        <f>IFERROR(VLOOKUP($B199,Miljövärden!$B$3:$H$552,MATCH(C$2,Miljövärden!$B$2:$H$2,0),FALSE),"Saknas")</f>
        <v>0.12523599999999999</v>
      </c>
      <c r="D199">
        <f>IFERROR(VLOOKUP($B199,Miljövärden!$B$3:$H$552,MATCH(D$2,Miljövärden!$B$2:$H$2,0),FALSE),"Saknas")</f>
        <v>19.132100000000001</v>
      </c>
      <c r="E199">
        <f>IFERROR(VLOOKUP($B199,Miljövärden!$B$3:$H$552,MATCH(E$2,Miljövärden!$B$2:$H$2,0),FALSE),"Saknas")</f>
        <v>8.1792499999999997</v>
      </c>
      <c r="F199">
        <f>IFERROR(VLOOKUP($B199,Miljövärden!$B$3:$H$552,MATCH(F$2,Miljövärden!$B$2:$H$2,0),FALSE),"Saknas")</f>
        <v>4.5402999999999999E-2</v>
      </c>
      <c r="G199" t="str">
        <f>IFERROR(VLOOKUP($B199,Miljövärden!$B$3:$H$552,MATCH(G$2,Miljövärden!$B$2:$H$2,0),FALSE),"Nej, saknas")</f>
        <v>Nej</v>
      </c>
      <c r="H199" s="30" t="str">
        <f>IFERROR(VLOOKUP($B199,Miljövärden!$B$3:$H$552,MATCH(H$2,Miljövärden!$B$2:$H$2,0),FALSE),"Nej, saknas")</f>
        <v>Ja</v>
      </c>
      <c r="P199" s="37" t="str">
        <f t="shared" si="6"/>
        <v>ja</v>
      </c>
      <c r="R199">
        <f t="shared" si="7"/>
        <v>152</v>
      </c>
    </row>
    <row r="200" spans="1:18" x14ac:dyDescent="0.25">
      <c r="A200" s="2" t="s">
        <v>317</v>
      </c>
      <c r="B200" s="2" t="s">
        <v>320</v>
      </c>
      <c r="C200">
        <f>IFERROR(VLOOKUP($B200,Miljövärden!$B$3:$H$552,MATCH(C$2,Miljövärden!$B$2:$H$2,0),FALSE),"Saknas")</f>
        <v>7.4062500000000003E-2</v>
      </c>
      <c r="D200">
        <f>IFERROR(VLOOKUP($B200,Miljövärden!$B$3:$H$552,MATCH(D$2,Miljövärden!$B$2:$H$2,0),FALSE),"Saknas")</f>
        <v>4.375</v>
      </c>
      <c r="E200">
        <f>IFERROR(VLOOKUP($B200,Miljövärden!$B$3:$H$552,MATCH(E$2,Miljövärden!$B$2:$H$2,0),FALSE),"Saknas")</f>
        <v>7.65625</v>
      </c>
      <c r="F200">
        <f>IFERROR(VLOOKUP($B200,Miljövärden!$B$3:$H$552,MATCH(F$2,Miljövärden!$B$2:$H$2,0),FALSE),"Saknas")</f>
        <v>0</v>
      </c>
      <c r="G200" t="str">
        <f>IFERROR(VLOOKUP($B200,Miljövärden!$B$3:$H$552,MATCH(G$2,Miljövärden!$B$2:$H$2,0),FALSE),"Nej, saknas")</f>
        <v>Nej</v>
      </c>
      <c r="H200" s="30" t="str">
        <f>IFERROR(VLOOKUP($B200,Miljövärden!$B$3:$H$552,MATCH(H$2,Miljövärden!$B$2:$H$2,0),FALSE),"Nej, saknas")</f>
        <v>Ja</v>
      </c>
      <c r="P200" s="37" t="str">
        <f t="shared" si="6"/>
        <v>ja</v>
      </c>
      <c r="R200">
        <f t="shared" si="7"/>
        <v>153</v>
      </c>
    </row>
    <row r="201" spans="1:18" x14ac:dyDescent="0.25">
      <c r="A201" s="2" t="s">
        <v>321</v>
      </c>
      <c r="B201" s="2" t="s">
        <v>322</v>
      </c>
      <c r="C201">
        <f>IFERROR(VLOOKUP($B201,Miljövärden!$B$3:$H$552,MATCH(C$2,Miljövärden!$B$2:$H$2,0),FALSE),"Saknas")</f>
        <v>3.82242E-2</v>
      </c>
      <c r="D201">
        <f>IFERROR(VLOOKUP($B201,Miljövärden!$B$3:$H$552,MATCH(D$2,Miljövärden!$B$2:$H$2,0),FALSE),"Saknas")</f>
        <v>9.0177600000000009</v>
      </c>
      <c r="E201">
        <f>IFERROR(VLOOKUP($B201,Miljövärden!$B$3:$H$552,MATCH(E$2,Miljövärden!$B$2:$H$2,0),FALSE),"Saknas")</f>
        <v>1.00227</v>
      </c>
      <c r="F201">
        <f>IFERROR(VLOOKUP($B201,Miljövärden!$B$3:$H$552,MATCH(F$2,Miljövärden!$B$2:$H$2,0),FALSE),"Saknas")</f>
        <v>2.8616900000000001E-2</v>
      </c>
      <c r="G201" t="str">
        <f>IFERROR(VLOOKUP($B201,Miljövärden!$B$3:$H$552,MATCH(G$2,Miljövärden!$B$2:$H$2,0),FALSE),"Nej, saknas")</f>
        <v>Nej</v>
      </c>
      <c r="H201" s="30" t="str">
        <f>IFERROR(VLOOKUP($B201,Miljövärden!$B$3:$H$552,MATCH(H$2,Miljövärden!$B$2:$H$2,0),FALSE),"Nej, saknas")</f>
        <v>Ja</v>
      </c>
      <c r="P201" s="37" t="str">
        <f t="shared" si="6"/>
        <v>ja</v>
      </c>
      <c r="R201">
        <f t="shared" si="7"/>
        <v>154</v>
      </c>
    </row>
    <row r="202" spans="1:18" x14ac:dyDescent="0.25">
      <c r="A202" s="2" t="s">
        <v>321</v>
      </c>
      <c r="B202" s="2" t="s">
        <v>323</v>
      </c>
      <c r="C202">
        <f>IFERROR(VLOOKUP($B202,Miljövärden!$B$3:$H$552,MATCH(C$2,Miljövärden!$B$2:$H$2,0),FALSE),"Saknas")</f>
        <v>3.96774E-3</v>
      </c>
      <c r="D202">
        <f>IFERROR(VLOOKUP($B202,Miljövärden!$B$3:$H$552,MATCH(D$2,Miljövärden!$B$2:$H$2,0),FALSE),"Saknas")</f>
        <v>0.103226</v>
      </c>
      <c r="E202">
        <f>IFERROR(VLOOKUP($B202,Miljövärden!$B$3:$H$552,MATCH(E$2,Miljövärden!$B$2:$H$2,0),FALSE),"Saknas")</f>
        <v>0.36129</v>
      </c>
      <c r="F202">
        <f>IFERROR(VLOOKUP($B202,Miljövärden!$B$3:$H$552,MATCH(F$2,Miljövärden!$B$2:$H$2,0),FALSE),"Saknas")</f>
        <v>0</v>
      </c>
      <c r="G202" t="str">
        <f>IFERROR(VLOOKUP($B202,Miljövärden!$B$3:$H$552,MATCH(G$2,Miljövärden!$B$2:$H$2,0),FALSE),"Nej, saknas")</f>
        <v>Nej</v>
      </c>
      <c r="H202" s="30" t="str">
        <f>IFERROR(VLOOKUP($B202,Miljövärden!$B$3:$H$552,MATCH(H$2,Miljövärden!$B$2:$H$2,0),FALSE),"Nej, saknas")</f>
        <v>Ja</v>
      </c>
      <c r="P202" s="37" t="str">
        <f t="shared" si="6"/>
        <v>ja</v>
      </c>
      <c r="R202">
        <f t="shared" si="7"/>
        <v>155</v>
      </c>
    </row>
    <row r="203" spans="1:18" x14ac:dyDescent="0.25">
      <c r="A203" s="2" t="s">
        <v>321</v>
      </c>
      <c r="B203" s="2" t="s">
        <v>324</v>
      </c>
      <c r="C203">
        <f>IFERROR(VLOOKUP($B203,Miljövärden!$B$3:$H$552,MATCH(C$2,Miljövärden!$B$2:$H$2,0),FALSE),"Saknas")</f>
        <v>0.14643200000000001</v>
      </c>
      <c r="D203">
        <f>IFERROR(VLOOKUP($B203,Miljövärden!$B$3:$H$552,MATCH(D$2,Miljövärden!$B$2:$H$2,0),FALSE),"Saknas")</f>
        <v>19.347999999999999</v>
      </c>
      <c r="E203">
        <f>IFERROR(VLOOKUP($B203,Miljövärden!$B$3:$H$552,MATCH(E$2,Miljövärden!$B$2:$H$2,0),FALSE),"Saknas")</f>
        <v>14.3612</v>
      </c>
      <c r="F203">
        <f>IFERROR(VLOOKUP($B203,Miljövärden!$B$3:$H$552,MATCH(F$2,Miljövärden!$B$2:$H$2,0),FALSE),"Saknas")</f>
        <v>3.8734699999999997E-2</v>
      </c>
      <c r="G203" t="str">
        <f>IFERROR(VLOOKUP($B203,Miljövärden!$B$3:$H$552,MATCH(G$2,Miljövärden!$B$2:$H$2,0),FALSE),"Nej, saknas")</f>
        <v>Ja</v>
      </c>
      <c r="H203" s="30" t="str">
        <f>IFERROR(VLOOKUP($B203,Miljövärden!$B$3:$H$552,MATCH(H$2,Miljövärden!$B$2:$H$2,0),FALSE),"Nej, saknas")</f>
        <v>Ja</v>
      </c>
      <c r="P203" s="37" t="str">
        <f t="shared" si="6"/>
        <v>ja</v>
      </c>
      <c r="R203">
        <f t="shared" si="7"/>
        <v>156</v>
      </c>
    </row>
    <row r="204" spans="1:18" x14ac:dyDescent="0.25">
      <c r="A204" s="2" t="s">
        <v>327</v>
      </c>
      <c r="B204" s="2" t="s">
        <v>328</v>
      </c>
      <c r="C204">
        <f>IFERROR(VLOOKUP($B204,Miljövärden!$B$3:$H$552,MATCH(C$2,Miljövärden!$B$2:$H$2,0),FALSE),"Saknas")</f>
        <v>3.7217699999999999E-2</v>
      </c>
      <c r="D204">
        <f>IFERROR(VLOOKUP($B204,Miljövärden!$B$3:$H$552,MATCH(D$2,Miljövärden!$B$2:$H$2,0),FALSE),"Saknas")</f>
        <v>5.6708499999999997</v>
      </c>
      <c r="E204">
        <f>IFERROR(VLOOKUP($B204,Miljövärden!$B$3:$H$552,MATCH(E$2,Miljövärden!$B$2:$H$2,0),FALSE),"Saknas")</f>
        <v>7.2848699999999997</v>
      </c>
      <c r="F204">
        <f>IFERROR(VLOOKUP($B204,Miljövärden!$B$3:$H$552,MATCH(F$2,Miljövärden!$B$2:$H$2,0),FALSE),"Saknas")</f>
        <v>4.9751200000000004E-3</v>
      </c>
      <c r="G204" t="str">
        <f>IFERROR(VLOOKUP($B204,Miljövärden!$B$3:$H$552,MATCH(G$2,Miljövärden!$B$2:$H$2,0),FALSE),"Nej, saknas")</f>
        <v>Nej</v>
      </c>
      <c r="H204" s="30" t="str">
        <f>IFERROR(VLOOKUP($B204,Miljövärden!$B$3:$H$552,MATCH(H$2,Miljövärden!$B$2:$H$2,0),FALSE),"Nej, saknas")</f>
        <v>Ja</v>
      </c>
      <c r="P204" s="37" t="str">
        <f t="shared" si="6"/>
        <v>ja</v>
      </c>
      <c r="R204">
        <f t="shared" si="7"/>
        <v>157</v>
      </c>
    </row>
    <row r="205" spans="1:18" x14ac:dyDescent="0.25">
      <c r="A205" s="2" t="s">
        <v>329</v>
      </c>
      <c r="B205" s="2" t="s">
        <v>330</v>
      </c>
      <c r="C205">
        <f>IFERROR(VLOOKUP($B205,Miljövärden!$B$3:$H$552,MATCH(C$2,Miljövärden!$B$2:$H$2,0),FALSE),"Saknas")</f>
        <v>6.9425399999999998E-2</v>
      </c>
      <c r="D205">
        <f>IFERROR(VLOOKUP($B205,Miljövärden!$B$3:$H$552,MATCH(D$2,Miljövärden!$B$2:$H$2,0),FALSE),"Saknas")</f>
        <v>7.2925500000000003</v>
      </c>
      <c r="E205">
        <f>IFERROR(VLOOKUP($B205,Miljövärden!$B$3:$H$552,MATCH(E$2,Miljövärden!$B$2:$H$2,0),FALSE),"Saknas")</f>
        <v>8.7756500000000006</v>
      </c>
      <c r="F205">
        <f>IFERROR(VLOOKUP($B205,Miljövärden!$B$3:$H$552,MATCH(F$2,Miljövärden!$B$2:$H$2,0),FALSE),"Saknas")</f>
        <v>6.5818200000000004E-3</v>
      </c>
      <c r="G205" t="str">
        <f>IFERROR(VLOOKUP($B205,Miljövärden!$B$3:$H$552,MATCH(G$2,Miljövärden!$B$2:$H$2,0),FALSE),"Nej, saknas")</f>
        <v>Ja</v>
      </c>
      <c r="H205" s="30" t="str">
        <f>IFERROR(VLOOKUP($B205,Miljövärden!$B$3:$H$552,MATCH(H$2,Miljövärden!$B$2:$H$2,0),FALSE),"Nej, saknas")</f>
        <v>Ja</v>
      </c>
      <c r="P205" s="37" t="str">
        <f t="shared" si="6"/>
        <v>ja</v>
      </c>
      <c r="R205">
        <f t="shared" si="7"/>
        <v>158</v>
      </c>
    </row>
    <row r="206" spans="1:18" x14ac:dyDescent="0.25">
      <c r="A206" s="2" t="s">
        <v>329</v>
      </c>
      <c r="B206" s="2" t="s">
        <v>331</v>
      </c>
      <c r="C206">
        <f>IFERROR(VLOOKUP($B206,Miljövärden!$B$3:$H$552,MATCH(C$2,Miljövärden!$B$2:$H$2,0),FALSE),"Saknas")</f>
        <v>0.20394100000000001</v>
      </c>
      <c r="D206">
        <f>IFERROR(VLOOKUP($B206,Miljövärden!$B$3:$H$552,MATCH(D$2,Miljövärden!$B$2:$H$2,0),FALSE),"Saknas")</f>
        <v>9.6166099999999997</v>
      </c>
      <c r="E206">
        <f>IFERROR(VLOOKUP($B206,Miljövärden!$B$3:$H$552,MATCH(E$2,Miljövärden!$B$2:$H$2,0),FALSE),"Saknas")</f>
        <v>19.560099999999998</v>
      </c>
      <c r="F206">
        <f>IFERROR(VLOOKUP($B206,Miljövärden!$B$3:$H$552,MATCH(F$2,Miljövärden!$B$2:$H$2,0),FALSE),"Saknas")</f>
        <v>1.08316E-2</v>
      </c>
      <c r="G206" t="str">
        <f>IFERROR(VLOOKUP($B206,Miljövärden!$B$3:$H$552,MATCH(G$2,Miljövärden!$B$2:$H$2,0),FALSE),"Nej, saknas")</f>
        <v>Ja</v>
      </c>
      <c r="H206" s="30" t="str">
        <f>IFERROR(VLOOKUP($B206,Miljövärden!$B$3:$H$552,MATCH(H$2,Miljövärden!$B$2:$H$2,0),FALSE),"Nej, saknas")</f>
        <v>Ja</v>
      </c>
      <c r="P206" s="37" t="str">
        <f t="shared" si="6"/>
        <v>ja</v>
      </c>
      <c r="R206">
        <f t="shared" si="7"/>
        <v>159</v>
      </c>
    </row>
    <row r="207" spans="1:18" x14ac:dyDescent="0.25">
      <c r="A207" s="2" t="s">
        <v>334</v>
      </c>
      <c r="B207" s="2" t="s">
        <v>335</v>
      </c>
      <c r="C207">
        <f>IFERROR(VLOOKUP($B207,Miljövärden!$B$3:$H$552,MATCH(C$2,Miljövärden!$B$2:$H$2,0),FALSE),"Saknas")</f>
        <v>0.108622</v>
      </c>
      <c r="D207">
        <f>IFERROR(VLOOKUP($B207,Miljövärden!$B$3:$H$552,MATCH(D$2,Miljövärden!$B$2:$H$2,0),FALSE),"Saknas")</f>
        <v>56.825600000000001</v>
      </c>
      <c r="E207">
        <f>IFERROR(VLOOKUP($B207,Miljövärden!$B$3:$H$552,MATCH(E$2,Miljövärden!$B$2:$H$2,0),FALSE),"Saknas")</f>
        <v>6.7661199999999999</v>
      </c>
      <c r="F207">
        <f>IFERROR(VLOOKUP($B207,Miljövärden!$B$3:$H$552,MATCH(F$2,Miljövärden!$B$2:$H$2,0),FALSE),"Saknas")</f>
        <v>1.6924000000000002E-2</v>
      </c>
      <c r="G207" t="str">
        <f>IFERROR(VLOOKUP($B207,Miljövärden!$B$3:$H$552,MATCH(G$2,Miljövärden!$B$2:$H$2,0),FALSE),"Nej, saknas")</f>
        <v>Ja</v>
      </c>
      <c r="H207" s="30" t="str">
        <f>IFERROR(VLOOKUP($B207,Miljövärden!$B$3:$H$552,MATCH(H$2,Miljövärden!$B$2:$H$2,0),FALSE),"Nej, saknas")</f>
        <v>Ja</v>
      </c>
      <c r="P207" s="37" t="str">
        <f t="shared" si="6"/>
        <v>ja</v>
      </c>
      <c r="R207">
        <f t="shared" si="7"/>
        <v>160</v>
      </c>
    </row>
    <row r="208" spans="1:18" x14ac:dyDescent="0.25">
      <c r="A208" s="2" t="s">
        <v>336</v>
      </c>
      <c r="B208" s="2" t="s">
        <v>337</v>
      </c>
      <c r="C208">
        <f>IFERROR(VLOOKUP($B208,Miljövärden!$B$3:$H$552,MATCH(C$2,Miljövärden!$B$2:$H$2,0),FALSE),"Saknas")</f>
        <v>9.1556799999999994E-2</v>
      </c>
      <c r="D208">
        <f>IFERROR(VLOOKUP($B208,Miljövärden!$B$3:$H$552,MATCH(D$2,Miljövärden!$B$2:$H$2,0),FALSE),"Saknas")</f>
        <v>12.346</v>
      </c>
      <c r="E208">
        <f>IFERROR(VLOOKUP($B208,Miljövärden!$B$3:$H$552,MATCH(E$2,Miljövärden!$B$2:$H$2,0),FALSE),"Saknas")</f>
        <v>11.7006</v>
      </c>
      <c r="F208">
        <f>IFERROR(VLOOKUP($B208,Miljövärden!$B$3:$H$552,MATCH(F$2,Miljövärden!$B$2:$H$2,0),FALSE),"Saknas")</f>
        <v>6.6752900000000004E-3</v>
      </c>
      <c r="G208" t="str">
        <f>IFERROR(VLOOKUP($B208,Miljövärden!$B$3:$H$552,MATCH(G$2,Miljövärden!$B$2:$H$2,0),FALSE),"Nej, saknas")</f>
        <v>Ja</v>
      </c>
      <c r="H208" s="30" t="str">
        <f>IFERROR(VLOOKUP($B208,Miljövärden!$B$3:$H$552,MATCH(H$2,Miljövärden!$B$2:$H$2,0),FALSE),"Nej, saknas")</f>
        <v>Ja</v>
      </c>
      <c r="P208" s="37" t="str">
        <f t="shared" si="6"/>
        <v>ja</v>
      </c>
      <c r="R208">
        <f t="shared" si="7"/>
        <v>161</v>
      </c>
    </row>
    <row r="209" spans="1:18" x14ac:dyDescent="0.25">
      <c r="A209" s="2" t="s">
        <v>338</v>
      </c>
      <c r="B209" s="2" t="s">
        <v>339</v>
      </c>
      <c r="C209">
        <f>IFERROR(VLOOKUP($B209,Miljövärden!$B$3:$H$552,MATCH(C$2,Miljövärden!$B$2:$H$2,0),FALSE),"Saknas")</f>
        <v>0</v>
      </c>
      <c r="D209">
        <f>IFERROR(VLOOKUP($B209,Miljövärden!$B$3:$H$552,MATCH(D$2,Miljövärden!$B$2:$H$2,0),FALSE),"Saknas")</f>
        <v>0</v>
      </c>
      <c r="E209">
        <f>IFERROR(VLOOKUP($B209,Miljövärden!$B$3:$H$552,MATCH(E$2,Miljövärden!$B$2:$H$2,0),FALSE),"Saknas")</f>
        <v>0</v>
      </c>
      <c r="F209">
        <f>IFERROR(VLOOKUP($B209,Miljövärden!$B$3:$H$552,MATCH(F$2,Miljövärden!$B$2:$H$2,0),FALSE),"Saknas")</f>
        <v>0</v>
      </c>
      <c r="G209" t="str">
        <f>IFERROR(VLOOKUP($B209,Miljövärden!$B$3:$H$552,MATCH(G$2,Miljövärden!$B$2:$H$2,0),FALSE),"Nej, saknas")</f>
        <v>Nej</v>
      </c>
      <c r="H209" s="30" t="str">
        <f>IFERROR(VLOOKUP($B209,Miljövärden!$B$3:$H$552,MATCH(H$2,Miljövärden!$B$2:$H$2,0),FALSE),"Nej, saknas")</f>
        <v>Nej</v>
      </c>
      <c r="P209" s="37" t="str">
        <f t="shared" si="6"/>
        <v>nej</v>
      </c>
      <c r="R209">
        <f t="shared" si="7"/>
        <v>161</v>
      </c>
    </row>
    <row r="210" spans="1:18" x14ac:dyDescent="0.25">
      <c r="A210" s="2" t="s">
        <v>340</v>
      </c>
      <c r="B210" s="2" t="s">
        <v>341</v>
      </c>
      <c r="C210">
        <f>IFERROR(VLOOKUP($B210,Miljövärden!$B$3:$H$552,MATCH(C$2,Miljövärden!$B$2:$H$2,0),FALSE),"Saknas")</f>
        <v>8.1822099999999995E-2</v>
      </c>
      <c r="D210">
        <f>IFERROR(VLOOKUP($B210,Miljövärden!$B$3:$H$552,MATCH(D$2,Miljövärden!$B$2:$H$2,0),FALSE),"Saknas")</f>
        <v>10.3195</v>
      </c>
      <c r="E210">
        <f>IFERROR(VLOOKUP($B210,Miljövärden!$B$3:$H$552,MATCH(E$2,Miljövärden!$B$2:$H$2,0),FALSE),"Saknas")</f>
        <v>8.7794799999999995</v>
      </c>
      <c r="F210">
        <f>IFERROR(VLOOKUP($B210,Miljövärden!$B$3:$H$552,MATCH(F$2,Miljövärden!$B$2:$H$2,0),FALSE),"Saknas")</f>
        <v>1.6791400000000001E-2</v>
      </c>
      <c r="G210" t="str">
        <f>IFERROR(VLOOKUP($B210,Miljövärden!$B$3:$H$552,MATCH(G$2,Miljövärden!$B$2:$H$2,0),FALSE),"Nej, saknas")</f>
        <v>Ja</v>
      </c>
      <c r="H210" s="30" t="str">
        <f>IFERROR(VLOOKUP($B210,Miljövärden!$B$3:$H$552,MATCH(H$2,Miljövärden!$B$2:$H$2,0),FALSE),"Nej, saknas")</f>
        <v>Ja</v>
      </c>
      <c r="P210" s="37" t="str">
        <f t="shared" si="6"/>
        <v>ja</v>
      </c>
      <c r="R210">
        <f t="shared" si="7"/>
        <v>162</v>
      </c>
    </row>
    <row r="211" spans="1:18" x14ac:dyDescent="0.25">
      <c r="A211" s="2" t="s">
        <v>340</v>
      </c>
      <c r="B211" s="2" t="s">
        <v>342</v>
      </c>
      <c r="C211">
        <f>IFERROR(VLOOKUP($B211,Miljövärden!$B$3:$H$552,MATCH(C$2,Miljövärden!$B$2:$H$2,0),FALSE),"Saknas")</f>
        <v>0</v>
      </c>
      <c r="D211">
        <f>IFERROR(VLOOKUP($B211,Miljövärden!$B$3:$H$552,MATCH(D$2,Miljövärden!$B$2:$H$2,0),FALSE),"Saknas")</f>
        <v>0</v>
      </c>
      <c r="E211">
        <f>IFERROR(VLOOKUP($B211,Miljövärden!$B$3:$H$552,MATCH(E$2,Miljövärden!$B$2:$H$2,0),FALSE),"Saknas")</f>
        <v>0</v>
      </c>
      <c r="F211">
        <f>IFERROR(VLOOKUP($B211,Miljövärden!$B$3:$H$552,MATCH(F$2,Miljövärden!$B$2:$H$2,0),FALSE),"Saknas")</f>
        <v>0</v>
      </c>
      <c r="G211" t="str">
        <f>IFERROR(VLOOKUP($B211,Miljövärden!$B$3:$H$552,MATCH(G$2,Miljövärden!$B$2:$H$2,0),FALSE),"Nej, saknas")</f>
        <v>Ja</v>
      </c>
      <c r="H211" s="30" t="str">
        <f>IFERROR(VLOOKUP($B211,Miljövärden!$B$3:$H$552,MATCH(H$2,Miljövärden!$B$2:$H$2,0),FALSE),"Nej, saknas")</f>
        <v>Nej</v>
      </c>
      <c r="P211" s="37" t="str">
        <f t="shared" si="6"/>
        <v>nej</v>
      </c>
      <c r="R211">
        <f t="shared" si="7"/>
        <v>162</v>
      </c>
    </row>
    <row r="212" spans="1:18" x14ac:dyDescent="0.25">
      <c r="A212" s="2" t="s">
        <v>340</v>
      </c>
      <c r="B212" s="2" t="s">
        <v>343</v>
      </c>
      <c r="C212">
        <f>IFERROR(VLOOKUP($B212,Miljövärden!$B$3:$H$552,MATCH(C$2,Miljövärden!$B$2:$H$2,0),FALSE),"Saknas")</f>
        <v>0.207618</v>
      </c>
      <c r="D212">
        <f>IFERROR(VLOOKUP($B212,Miljövärden!$B$3:$H$552,MATCH(D$2,Miljövärden!$B$2:$H$2,0),FALSE),"Saknas")</f>
        <v>107.22799999999999</v>
      </c>
      <c r="E212">
        <f>IFERROR(VLOOKUP($B212,Miljövärden!$B$3:$H$552,MATCH(E$2,Miljövärden!$B$2:$H$2,0),FALSE),"Saknas")</f>
        <v>7.2964700000000002</v>
      </c>
      <c r="F212">
        <f>IFERROR(VLOOKUP($B212,Miljövärden!$B$3:$H$552,MATCH(F$2,Miljövärden!$B$2:$H$2,0),FALSE),"Saknas")</f>
        <v>8.4906400000000007E-2</v>
      </c>
      <c r="G212" t="str">
        <f>IFERROR(VLOOKUP($B212,Miljövärden!$B$3:$H$552,MATCH(G$2,Miljövärden!$B$2:$H$2,0),FALSE),"Nej, saknas")</f>
        <v>Ja</v>
      </c>
      <c r="H212" s="30" t="str">
        <f>IFERROR(VLOOKUP($B212,Miljövärden!$B$3:$H$552,MATCH(H$2,Miljövärden!$B$2:$H$2,0),FALSE),"Nej, saknas")</f>
        <v>Ja</v>
      </c>
      <c r="P212" s="37" t="str">
        <f t="shared" si="6"/>
        <v>ja</v>
      </c>
      <c r="R212">
        <f t="shared" si="7"/>
        <v>163</v>
      </c>
    </row>
    <row r="213" spans="1:18" x14ac:dyDescent="0.25">
      <c r="A213" s="2" t="s">
        <v>340</v>
      </c>
      <c r="B213" s="2" t="s">
        <v>344</v>
      </c>
      <c r="C213">
        <f>IFERROR(VLOOKUP($B213,Miljövärden!$B$3:$H$552,MATCH(C$2,Miljövärden!$B$2:$H$2,0),FALSE),"Saknas")</f>
        <v>0.181584</v>
      </c>
      <c r="D213">
        <f>IFERROR(VLOOKUP($B213,Miljövärden!$B$3:$H$552,MATCH(D$2,Miljövärden!$B$2:$H$2,0),FALSE),"Saknas")</f>
        <v>97.799800000000005</v>
      </c>
      <c r="E213">
        <f>IFERROR(VLOOKUP($B213,Miljövärden!$B$3:$H$552,MATCH(E$2,Miljövärden!$B$2:$H$2,0),FALSE),"Saknas")</f>
        <v>7.3951799999999999</v>
      </c>
      <c r="F213">
        <f>IFERROR(VLOOKUP($B213,Miljövärden!$B$3:$H$552,MATCH(F$2,Miljövärden!$B$2:$H$2,0),FALSE),"Saknas")</f>
        <v>5.7050999999999998E-2</v>
      </c>
      <c r="G213" t="str">
        <f>IFERROR(VLOOKUP($B213,Miljövärden!$B$3:$H$552,MATCH(G$2,Miljövärden!$B$2:$H$2,0),FALSE),"Nej, saknas")</f>
        <v>Ja</v>
      </c>
      <c r="H213" s="30" t="str">
        <f>IFERROR(VLOOKUP($B213,Miljövärden!$B$3:$H$552,MATCH(H$2,Miljövärden!$B$2:$H$2,0),FALSE),"Nej, saknas")</f>
        <v>Ja</v>
      </c>
      <c r="P213" s="37" t="str">
        <f t="shared" si="6"/>
        <v>ja</v>
      </c>
      <c r="R213">
        <f t="shared" si="7"/>
        <v>164</v>
      </c>
    </row>
    <row r="214" spans="1:18" x14ac:dyDescent="0.25">
      <c r="A214" s="2" t="s">
        <v>345</v>
      </c>
      <c r="B214" s="2" t="s">
        <v>346</v>
      </c>
      <c r="C214">
        <f>IFERROR(VLOOKUP($B214,Miljövärden!$B$3:$H$552,MATCH(C$2,Miljövärden!$B$2:$H$2,0),FALSE),"Saknas")</f>
        <v>8.0158199999999999E-2</v>
      </c>
      <c r="D214">
        <f>IFERROR(VLOOKUP($B214,Miljövärden!$B$3:$H$552,MATCH(D$2,Miljövärden!$B$2:$H$2,0),FALSE),"Saknas")</f>
        <v>26.441700000000001</v>
      </c>
      <c r="E214">
        <f>IFERROR(VLOOKUP($B214,Miljövärden!$B$3:$H$552,MATCH(E$2,Miljövärden!$B$2:$H$2,0),FALSE),"Saknas")</f>
        <v>4.5589000000000004</v>
      </c>
      <c r="F214">
        <f>IFERROR(VLOOKUP($B214,Miljövärden!$B$3:$H$552,MATCH(F$2,Miljövärden!$B$2:$H$2,0),FALSE),"Saknas")</f>
        <v>7.5106799999999996E-3</v>
      </c>
      <c r="G214" t="str">
        <f>IFERROR(VLOOKUP($B214,Miljövärden!$B$3:$H$552,MATCH(G$2,Miljövärden!$B$2:$H$2,0),FALSE),"Nej, saknas")</f>
        <v>Ja</v>
      </c>
      <c r="H214" s="30" t="str">
        <f>IFERROR(VLOOKUP($B214,Miljövärden!$B$3:$H$552,MATCH(H$2,Miljövärden!$B$2:$H$2,0),FALSE),"Nej, saknas")</f>
        <v>Ja</v>
      </c>
      <c r="P214" s="37" t="str">
        <f t="shared" si="6"/>
        <v>ja</v>
      </c>
      <c r="R214">
        <f t="shared" si="7"/>
        <v>165</v>
      </c>
    </row>
    <row r="215" spans="1:18" x14ac:dyDescent="0.25">
      <c r="A215" s="2" t="s">
        <v>345</v>
      </c>
      <c r="B215" s="2" t="s">
        <v>347</v>
      </c>
      <c r="C215">
        <f>IFERROR(VLOOKUP($B215,Miljövärden!$B$3:$H$552,MATCH(C$2,Miljövärden!$B$2:$H$2,0),FALSE),"Saknas")</f>
        <v>2.1167800000000001E-2</v>
      </c>
      <c r="D215">
        <f>IFERROR(VLOOKUP($B215,Miljövärden!$B$3:$H$552,MATCH(D$2,Miljövärden!$B$2:$H$2,0),FALSE),"Saknas")</f>
        <v>2.3160099999999999</v>
      </c>
      <c r="E215">
        <f>IFERROR(VLOOKUP($B215,Miljövärden!$B$3:$H$552,MATCH(E$2,Miljövärden!$B$2:$H$2,0),FALSE),"Saknas")</f>
        <v>4.0530099999999996</v>
      </c>
      <c r="F215">
        <f>IFERROR(VLOOKUP($B215,Miljövärden!$B$3:$H$552,MATCH(F$2,Miljövärden!$B$2:$H$2,0),FALSE),"Saknas")</f>
        <v>0</v>
      </c>
      <c r="G215" t="str">
        <f>IFERROR(VLOOKUP($B215,Miljövärden!$B$3:$H$552,MATCH(G$2,Miljövärden!$B$2:$H$2,0),FALSE),"Nej, saknas")</f>
        <v>Ja</v>
      </c>
      <c r="H215" s="30" t="str">
        <f>IFERROR(VLOOKUP($B215,Miljövärden!$B$3:$H$552,MATCH(H$2,Miljövärden!$B$2:$H$2,0),FALSE),"Nej, saknas")</f>
        <v>Ja</v>
      </c>
      <c r="P215" s="37" t="str">
        <f t="shared" si="6"/>
        <v>ja</v>
      </c>
      <c r="R215">
        <f t="shared" si="7"/>
        <v>166</v>
      </c>
    </row>
    <row r="216" spans="1:18" x14ac:dyDescent="0.25">
      <c r="A216" s="2" t="s">
        <v>345</v>
      </c>
      <c r="B216" s="2" t="s">
        <v>348</v>
      </c>
      <c r="C216">
        <f>IFERROR(VLOOKUP($B216,Miljövärden!$B$3:$H$552,MATCH(C$2,Miljövärden!$B$2:$H$2,0),FALSE),"Saknas")</f>
        <v>2.1169500000000001E-2</v>
      </c>
      <c r="D216">
        <f>IFERROR(VLOOKUP($B216,Miljövärden!$B$3:$H$552,MATCH(D$2,Miljövärden!$B$2:$H$2,0),FALSE),"Saknas")</f>
        <v>2.3159200000000002</v>
      </c>
      <c r="E216">
        <f>IFERROR(VLOOKUP($B216,Miljövärden!$B$3:$H$552,MATCH(E$2,Miljövärden!$B$2:$H$2,0),FALSE),"Saknas")</f>
        <v>4.0528599999999999</v>
      </c>
      <c r="F216">
        <f>IFERROR(VLOOKUP($B216,Miljövärden!$B$3:$H$552,MATCH(F$2,Miljövärden!$B$2:$H$2,0),FALSE),"Saknas")</f>
        <v>0</v>
      </c>
      <c r="G216" t="str">
        <f>IFERROR(VLOOKUP($B216,Miljövärden!$B$3:$H$552,MATCH(G$2,Miljövärden!$B$2:$H$2,0),FALSE),"Nej, saknas")</f>
        <v>Ja</v>
      </c>
      <c r="H216" s="30" t="str">
        <f>IFERROR(VLOOKUP($B216,Miljövärden!$B$3:$H$552,MATCH(H$2,Miljövärden!$B$2:$H$2,0),FALSE),"Nej, saknas")</f>
        <v>Ja</v>
      </c>
      <c r="P216" s="37" t="str">
        <f t="shared" si="6"/>
        <v>ja</v>
      </c>
      <c r="R216">
        <f t="shared" si="7"/>
        <v>167</v>
      </c>
    </row>
    <row r="217" spans="1:18" x14ac:dyDescent="0.25">
      <c r="A217" s="2" t="s">
        <v>349</v>
      </c>
      <c r="B217" s="2" t="s">
        <v>350</v>
      </c>
      <c r="C217">
        <f>IFERROR(VLOOKUP($B217,Miljövärden!$B$3:$H$552,MATCH(C$2,Miljövärden!$B$2:$H$2,0),FALSE),"Saknas")</f>
        <v>0</v>
      </c>
      <c r="D217">
        <f>IFERROR(VLOOKUP($B217,Miljövärden!$B$3:$H$552,MATCH(D$2,Miljövärden!$B$2:$H$2,0),FALSE),"Saknas")</f>
        <v>0</v>
      </c>
      <c r="E217">
        <f>IFERROR(VLOOKUP($B217,Miljövärden!$B$3:$H$552,MATCH(E$2,Miljövärden!$B$2:$H$2,0),FALSE),"Saknas")</f>
        <v>0</v>
      </c>
      <c r="F217">
        <f>IFERROR(VLOOKUP($B217,Miljövärden!$B$3:$H$552,MATCH(F$2,Miljövärden!$B$2:$H$2,0),FALSE),"Saknas")</f>
        <v>0</v>
      </c>
      <c r="G217" t="str">
        <f>IFERROR(VLOOKUP($B217,Miljövärden!$B$3:$H$552,MATCH(G$2,Miljövärden!$B$2:$H$2,0),FALSE),"Nej, saknas")</f>
        <v>Nej</v>
      </c>
      <c r="H217" s="30" t="str">
        <f>IFERROR(VLOOKUP($B217,Miljövärden!$B$3:$H$552,MATCH(H$2,Miljövärden!$B$2:$H$2,0),FALSE),"Nej, saknas")</f>
        <v>Nej</v>
      </c>
      <c r="P217" s="37" t="str">
        <f t="shared" si="6"/>
        <v>nej</v>
      </c>
      <c r="R217">
        <f t="shared" si="7"/>
        <v>167</v>
      </c>
    </row>
    <row r="218" spans="1:18" x14ac:dyDescent="0.25">
      <c r="A218" s="2" t="s">
        <v>360</v>
      </c>
      <c r="B218" s="2" t="s">
        <v>361</v>
      </c>
      <c r="C218">
        <f>IFERROR(VLOOKUP($B218,Miljövärden!$B$3:$H$552,MATCH(C$2,Miljövärden!$B$2:$H$2,0),FALSE),"Saknas")</f>
        <v>0</v>
      </c>
      <c r="D218">
        <f>IFERROR(VLOOKUP($B218,Miljövärden!$B$3:$H$552,MATCH(D$2,Miljövärden!$B$2:$H$2,0),FALSE),"Saknas")</f>
        <v>0</v>
      </c>
      <c r="E218">
        <f>IFERROR(VLOOKUP($B218,Miljövärden!$B$3:$H$552,MATCH(E$2,Miljövärden!$B$2:$H$2,0),FALSE),"Saknas")</f>
        <v>0</v>
      </c>
      <c r="F218">
        <f>IFERROR(VLOOKUP($B218,Miljövärden!$B$3:$H$552,MATCH(F$2,Miljövärden!$B$2:$H$2,0),FALSE),"Saknas")</f>
        <v>0</v>
      </c>
      <c r="G218" t="str">
        <f>IFERROR(VLOOKUP($B218,Miljövärden!$B$3:$H$552,MATCH(G$2,Miljövärden!$B$2:$H$2,0),FALSE),"Nej, saknas")</f>
        <v>Nej</v>
      </c>
      <c r="H218" s="30" t="str">
        <f>IFERROR(VLOOKUP($B218,Miljövärden!$B$3:$H$552,MATCH(H$2,Miljövärden!$B$2:$H$2,0),FALSE),"Nej, saknas")</f>
        <v>Nej</v>
      </c>
      <c r="P218" s="37" t="str">
        <f t="shared" si="6"/>
        <v>nej</v>
      </c>
      <c r="R218">
        <f t="shared" si="7"/>
        <v>167</v>
      </c>
    </row>
    <row r="219" spans="1:18" x14ac:dyDescent="0.25">
      <c r="A219" s="2" t="s">
        <v>360</v>
      </c>
      <c r="B219" s="2" t="s">
        <v>353</v>
      </c>
      <c r="C219">
        <f>IFERROR(VLOOKUP($B219,Miljövärden!$B$3:$H$552,MATCH(C$2,Miljövärden!$B$2:$H$2,0),FALSE),"Saknas")</f>
        <v>0</v>
      </c>
      <c r="D219">
        <f>IFERROR(VLOOKUP($B219,Miljövärden!$B$3:$H$552,MATCH(D$2,Miljövärden!$B$2:$H$2,0),FALSE),"Saknas")</f>
        <v>0</v>
      </c>
      <c r="E219">
        <f>IFERROR(VLOOKUP($B219,Miljövärden!$B$3:$H$552,MATCH(E$2,Miljövärden!$B$2:$H$2,0),FALSE),"Saknas")</f>
        <v>0</v>
      </c>
      <c r="F219">
        <f>IFERROR(VLOOKUP($B219,Miljövärden!$B$3:$H$552,MATCH(F$2,Miljövärden!$B$2:$H$2,0),FALSE),"Saknas")</f>
        <v>0</v>
      </c>
      <c r="G219" t="str">
        <f>IFERROR(VLOOKUP($B219,Miljövärden!$B$3:$H$552,MATCH(G$2,Miljövärden!$B$2:$H$2,0),FALSE),"Nej, saknas")</f>
        <v>Nej</v>
      </c>
      <c r="H219" s="30" t="str">
        <f>IFERROR(VLOOKUP($B219,Miljövärden!$B$3:$H$552,MATCH(H$2,Miljövärden!$B$2:$H$2,0),FALSE),"Nej, saknas")</f>
        <v>Nej</v>
      </c>
      <c r="P219" s="37" t="str">
        <f t="shared" si="6"/>
        <v>nej</v>
      </c>
      <c r="R219">
        <f t="shared" si="7"/>
        <v>167</v>
      </c>
    </row>
    <row r="220" spans="1:18" x14ac:dyDescent="0.25">
      <c r="A220" s="2" t="s">
        <v>360</v>
      </c>
      <c r="B220" s="2" t="s">
        <v>354</v>
      </c>
      <c r="C220">
        <f>IFERROR(VLOOKUP($B220,Miljövärden!$B$3:$H$552,MATCH(C$2,Miljövärden!$B$2:$H$2,0),FALSE),"Saknas")</f>
        <v>0</v>
      </c>
      <c r="D220">
        <f>IFERROR(VLOOKUP($B220,Miljövärden!$B$3:$H$552,MATCH(D$2,Miljövärden!$B$2:$H$2,0),FALSE),"Saknas")</f>
        <v>0</v>
      </c>
      <c r="E220">
        <f>IFERROR(VLOOKUP($B220,Miljövärden!$B$3:$H$552,MATCH(E$2,Miljövärden!$B$2:$H$2,0),FALSE),"Saknas")</f>
        <v>0</v>
      </c>
      <c r="F220">
        <f>IFERROR(VLOOKUP($B220,Miljövärden!$B$3:$H$552,MATCH(F$2,Miljövärden!$B$2:$H$2,0),FALSE),"Saknas")</f>
        <v>0</v>
      </c>
      <c r="G220" t="str">
        <f>IFERROR(VLOOKUP($B220,Miljövärden!$B$3:$H$552,MATCH(G$2,Miljövärden!$B$2:$H$2,0),FALSE),"Nej, saknas")</f>
        <v>Nej</v>
      </c>
      <c r="H220" s="30" t="str">
        <f>IFERROR(VLOOKUP($B220,Miljövärden!$B$3:$H$552,MATCH(H$2,Miljövärden!$B$2:$H$2,0),FALSE),"Nej, saknas")</f>
        <v>Nej</v>
      </c>
      <c r="P220" s="37" t="str">
        <f t="shared" si="6"/>
        <v>nej</v>
      </c>
      <c r="R220">
        <f t="shared" si="7"/>
        <v>167</v>
      </c>
    </row>
    <row r="221" spans="1:18" x14ac:dyDescent="0.25">
      <c r="A221" s="2" t="s">
        <v>360</v>
      </c>
      <c r="B221" s="2" t="s">
        <v>362</v>
      </c>
      <c r="C221">
        <f>IFERROR(VLOOKUP($B221,Miljövärden!$B$3:$H$552,MATCH(C$2,Miljövärden!$B$2:$H$2,0),FALSE),"Saknas")</f>
        <v>0</v>
      </c>
      <c r="D221">
        <f>IFERROR(VLOOKUP($B221,Miljövärden!$B$3:$H$552,MATCH(D$2,Miljövärden!$B$2:$H$2,0),FALSE),"Saknas")</f>
        <v>0</v>
      </c>
      <c r="E221">
        <f>IFERROR(VLOOKUP($B221,Miljövärden!$B$3:$H$552,MATCH(E$2,Miljövärden!$B$2:$H$2,0),FALSE),"Saknas")</f>
        <v>0</v>
      </c>
      <c r="F221">
        <f>IFERROR(VLOOKUP($B221,Miljövärden!$B$3:$H$552,MATCH(F$2,Miljövärden!$B$2:$H$2,0),FALSE),"Saknas")</f>
        <v>0</v>
      </c>
      <c r="G221" t="str">
        <f>IFERROR(VLOOKUP($B221,Miljövärden!$B$3:$H$552,MATCH(G$2,Miljövärden!$B$2:$H$2,0),FALSE),"Nej, saknas")</f>
        <v>Nej</v>
      </c>
      <c r="H221" s="30" t="str">
        <f>IFERROR(VLOOKUP($B221,Miljövärden!$B$3:$H$552,MATCH(H$2,Miljövärden!$B$2:$H$2,0),FALSE),"Nej, saknas")</f>
        <v>Nej</v>
      </c>
      <c r="P221" s="37" t="str">
        <f t="shared" si="6"/>
        <v>nej</v>
      </c>
      <c r="R221">
        <f t="shared" si="7"/>
        <v>167</v>
      </c>
    </row>
    <row r="222" spans="1:18" x14ac:dyDescent="0.25">
      <c r="A222" s="2" t="s">
        <v>360</v>
      </c>
      <c r="B222" s="2" t="s">
        <v>355</v>
      </c>
      <c r="C222">
        <f>IFERROR(VLOOKUP($B222,Miljövärden!$B$3:$H$552,MATCH(C$2,Miljövärden!$B$2:$H$2,0),FALSE),"Saknas")</f>
        <v>0</v>
      </c>
      <c r="D222">
        <f>IFERROR(VLOOKUP($B222,Miljövärden!$B$3:$H$552,MATCH(D$2,Miljövärden!$B$2:$H$2,0),FALSE),"Saknas")</f>
        <v>0</v>
      </c>
      <c r="E222">
        <f>IFERROR(VLOOKUP($B222,Miljövärden!$B$3:$H$552,MATCH(E$2,Miljövärden!$B$2:$H$2,0),FALSE),"Saknas")</f>
        <v>0</v>
      </c>
      <c r="F222">
        <f>IFERROR(VLOOKUP($B222,Miljövärden!$B$3:$H$552,MATCH(F$2,Miljövärden!$B$2:$H$2,0),FALSE),"Saknas")</f>
        <v>0</v>
      </c>
      <c r="G222" t="str">
        <f>IFERROR(VLOOKUP($B222,Miljövärden!$B$3:$H$552,MATCH(G$2,Miljövärden!$B$2:$H$2,0),FALSE),"Nej, saknas")</f>
        <v>Nej</v>
      </c>
      <c r="H222" s="30" t="str">
        <f>IFERROR(VLOOKUP($B222,Miljövärden!$B$3:$H$552,MATCH(H$2,Miljövärden!$B$2:$H$2,0),FALSE),"Nej, saknas")</f>
        <v>Nej</v>
      </c>
      <c r="P222" s="37" t="str">
        <f t="shared" si="6"/>
        <v>nej</v>
      </c>
      <c r="R222">
        <f t="shared" si="7"/>
        <v>167</v>
      </c>
    </row>
    <row r="223" spans="1:18" x14ac:dyDescent="0.25">
      <c r="A223" s="2" t="s">
        <v>360</v>
      </c>
      <c r="B223" s="2" t="s">
        <v>356</v>
      </c>
      <c r="C223">
        <f>IFERROR(VLOOKUP($B223,Miljövärden!$B$3:$H$552,MATCH(C$2,Miljövärden!$B$2:$H$2,0),FALSE),"Saknas")</f>
        <v>0</v>
      </c>
      <c r="D223">
        <f>IFERROR(VLOOKUP($B223,Miljövärden!$B$3:$H$552,MATCH(D$2,Miljövärden!$B$2:$H$2,0),FALSE),"Saknas")</f>
        <v>0</v>
      </c>
      <c r="E223">
        <f>IFERROR(VLOOKUP($B223,Miljövärden!$B$3:$H$552,MATCH(E$2,Miljövärden!$B$2:$H$2,0),FALSE),"Saknas")</f>
        <v>0</v>
      </c>
      <c r="F223">
        <f>IFERROR(VLOOKUP($B223,Miljövärden!$B$3:$H$552,MATCH(F$2,Miljövärden!$B$2:$H$2,0),FALSE),"Saknas")</f>
        <v>0</v>
      </c>
      <c r="G223" t="str">
        <f>IFERROR(VLOOKUP($B223,Miljövärden!$B$3:$H$552,MATCH(G$2,Miljövärden!$B$2:$H$2,0),FALSE),"Nej, saknas")</f>
        <v>Nej</v>
      </c>
      <c r="H223" s="30" t="str">
        <f>IFERROR(VLOOKUP($B223,Miljövärden!$B$3:$H$552,MATCH(H$2,Miljövärden!$B$2:$H$2,0),FALSE),"Nej, saknas")</f>
        <v>Nej</v>
      </c>
      <c r="P223" s="37" t="str">
        <f t="shared" si="6"/>
        <v>nej</v>
      </c>
      <c r="R223">
        <f t="shared" si="7"/>
        <v>167</v>
      </c>
    </row>
    <row r="224" spans="1:18" x14ac:dyDescent="0.25">
      <c r="A224" s="2" t="s">
        <v>360</v>
      </c>
      <c r="B224" s="2" t="s">
        <v>357</v>
      </c>
      <c r="C224">
        <f>IFERROR(VLOOKUP($B224,Miljövärden!$B$3:$H$552,MATCH(C$2,Miljövärden!$B$2:$H$2,0),FALSE),"Saknas")</f>
        <v>0</v>
      </c>
      <c r="D224">
        <f>IFERROR(VLOOKUP($B224,Miljövärden!$B$3:$H$552,MATCH(D$2,Miljövärden!$B$2:$H$2,0),FALSE),"Saknas")</f>
        <v>0</v>
      </c>
      <c r="E224">
        <f>IFERROR(VLOOKUP($B224,Miljövärden!$B$3:$H$552,MATCH(E$2,Miljövärden!$B$2:$H$2,0),FALSE),"Saknas")</f>
        <v>0</v>
      </c>
      <c r="F224">
        <f>IFERROR(VLOOKUP($B224,Miljövärden!$B$3:$H$552,MATCH(F$2,Miljövärden!$B$2:$H$2,0),FALSE),"Saknas")</f>
        <v>0</v>
      </c>
      <c r="G224" t="str">
        <f>IFERROR(VLOOKUP($B224,Miljövärden!$B$3:$H$552,MATCH(G$2,Miljövärden!$B$2:$H$2,0),FALSE),"Nej, saknas")</f>
        <v>Nej</v>
      </c>
      <c r="H224" s="30" t="str">
        <f>IFERROR(VLOOKUP($B224,Miljövärden!$B$3:$H$552,MATCH(H$2,Miljövärden!$B$2:$H$2,0),FALSE),"Nej, saknas")</f>
        <v>Nej</v>
      </c>
      <c r="P224" s="37" t="str">
        <f t="shared" si="6"/>
        <v>nej</v>
      </c>
      <c r="R224">
        <f t="shared" si="7"/>
        <v>167</v>
      </c>
    </row>
    <row r="225" spans="1:18" x14ac:dyDescent="0.25">
      <c r="A225" s="2" t="s">
        <v>360</v>
      </c>
      <c r="B225" s="2" t="s">
        <v>358</v>
      </c>
      <c r="C225">
        <f>IFERROR(VLOOKUP($B225,Miljövärden!$B$3:$H$552,MATCH(C$2,Miljövärden!$B$2:$H$2,0),FALSE),"Saknas")</f>
        <v>0</v>
      </c>
      <c r="D225">
        <f>IFERROR(VLOOKUP($B225,Miljövärden!$B$3:$H$552,MATCH(D$2,Miljövärden!$B$2:$H$2,0),FALSE),"Saknas")</f>
        <v>0</v>
      </c>
      <c r="E225">
        <f>IFERROR(VLOOKUP($B225,Miljövärden!$B$3:$H$552,MATCH(E$2,Miljövärden!$B$2:$H$2,0),FALSE),"Saknas")</f>
        <v>0</v>
      </c>
      <c r="F225">
        <f>IFERROR(VLOOKUP($B225,Miljövärden!$B$3:$H$552,MATCH(F$2,Miljövärden!$B$2:$H$2,0),FALSE),"Saknas")</f>
        <v>0</v>
      </c>
      <c r="G225" t="str">
        <f>IFERROR(VLOOKUP($B225,Miljövärden!$B$3:$H$552,MATCH(G$2,Miljövärden!$B$2:$H$2,0),FALSE),"Nej, saknas")</f>
        <v>Nej</v>
      </c>
      <c r="H225" s="30" t="str">
        <f>IFERROR(VLOOKUP($B225,Miljövärden!$B$3:$H$552,MATCH(H$2,Miljövärden!$B$2:$H$2,0),FALSE),"Nej, saknas")</f>
        <v>Nej</v>
      </c>
      <c r="P225" s="37" t="str">
        <f t="shared" si="6"/>
        <v>nej</v>
      </c>
      <c r="R225">
        <f t="shared" si="7"/>
        <v>167</v>
      </c>
    </row>
    <row r="226" spans="1:18" x14ac:dyDescent="0.25">
      <c r="A226" s="2" t="s">
        <v>360</v>
      </c>
      <c r="B226" s="2" t="s">
        <v>363</v>
      </c>
      <c r="C226">
        <f>IFERROR(VLOOKUP($B226,Miljövärden!$B$3:$H$552,MATCH(C$2,Miljövärden!$B$2:$H$2,0),FALSE),"Saknas")</f>
        <v>0</v>
      </c>
      <c r="D226">
        <f>IFERROR(VLOOKUP($B226,Miljövärden!$B$3:$H$552,MATCH(D$2,Miljövärden!$B$2:$H$2,0),FALSE),"Saknas")</f>
        <v>0</v>
      </c>
      <c r="E226">
        <f>IFERROR(VLOOKUP($B226,Miljövärden!$B$3:$H$552,MATCH(E$2,Miljövärden!$B$2:$H$2,0),FALSE),"Saknas")</f>
        <v>0</v>
      </c>
      <c r="F226">
        <f>IFERROR(VLOOKUP($B226,Miljövärden!$B$3:$H$552,MATCH(F$2,Miljövärden!$B$2:$H$2,0),FALSE),"Saknas")</f>
        <v>0</v>
      </c>
      <c r="G226" t="str">
        <f>IFERROR(VLOOKUP($B226,Miljövärden!$B$3:$H$552,MATCH(G$2,Miljövärden!$B$2:$H$2,0),FALSE),"Nej, saknas")</f>
        <v>Nej</v>
      </c>
      <c r="H226" s="30" t="str">
        <f>IFERROR(VLOOKUP($B226,Miljövärden!$B$3:$H$552,MATCH(H$2,Miljövärden!$B$2:$H$2,0),FALSE),"Nej, saknas")</f>
        <v>Nej</v>
      </c>
      <c r="P226" s="37" t="str">
        <f t="shared" si="6"/>
        <v>nej</v>
      </c>
      <c r="R226">
        <f t="shared" si="7"/>
        <v>167</v>
      </c>
    </row>
    <row r="227" spans="1:18" x14ac:dyDescent="0.25">
      <c r="A227" s="2" t="s">
        <v>360</v>
      </c>
      <c r="B227" s="2" t="s">
        <v>359</v>
      </c>
      <c r="C227">
        <f>IFERROR(VLOOKUP($B227,Miljövärden!$B$3:$H$552,MATCH(C$2,Miljövärden!$B$2:$H$2,0),FALSE),"Saknas")</f>
        <v>0</v>
      </c>
      <c r="D227">
        <f>IFERROR(VLOOKUP($B227,Miljövärden!$B$3:$H$552,MATCH(D$2,Miljövärden!$B$2:$H$2,0),FALSE),"Saknas")</f>
        <v>0</v>
      </c>
      <c r="E227">
        <f>IFERROR(VLOOKUP($B227,Miljövärden!$B$3:$H$552,MATCH(E$2,Miljövärden!$B$2:$H$2,0),FALSE),"Saknas")</f>
        <v>0</v>
      </c>
      <c r="F227">
        <f>IFERROR(VLOOKUP($B227,Miljövärden!$B$3:$H$552,MATCH(F$2,Miljövärden!$B$2:$H$2,0),FALSE),"Saknas")</f>
        <v>0</v>
      </c>
      <c r="G227" t="str">
        <f>IFERROR(VLOOKUP($B227,Miljövärden!$B$3:$H$552,MATCH(G$2,Miljövärden!$B$2:$H$2,0),FALSE),"Nej, saknas")</f>
        <v>Nej</v>
      </c>
      <c r="H227" s="30" t="str">
        <f>IFERROR(VLOOKUP($B227,Miljövärden!$B$3:$H$552,MATCH(H$2,Miljövärden!$B$2:$H$2,0),FALSE),"Nej, saknas")</f>
        <v>Nej</v>
      </c>
      <c r="P227" s="37" t="str">
        <f t="shared" si="6"/>
        <v>nej</v>
      </c>
      <c r="R227">
        <f t="shared" si="7"/>
        <v>167</v>
      </c>
    </row>
    <row r="228" spans="1:18" x14ac:dyDescent="0.25">
      <c r="A228" s="2" t="s">
        <v>364</v>
      </c>
      <c r="B228" s="2" t="s">
        <v>365</v>
      </c>
      <c r="C228">
        <f>IFERROR(VLOOKUP($B228,Miljövärden!$B$3:$H$552,MATCH(C$2,Miljövärden!$B$2:$H$2,0),FALSE),"Saknas")</f>
        <v>0.111176</v>
      </c>
      <c r="D228">
        <f>IFERROR(VLOOKUP($B228,Miljövärden!$B$3:$H$552,MATCH(D$2,Miljövärden!$B$2:$H$2,0),FALSE),"Saknas")</f>
        <v>16.378499999999999</v>
      </c>
      <c r="E228">
        <f>IFERROR(VLOOKUP($B228,Miljövärden!$B$3:$H$552,MATCH(E$2,Miljövärden!$B$2:$H$2,0),FALSE),"Saknas")</f>
        <v>10.261200000000001</v>
      </c>
      <c r="F228">
        <f>IFERROR(VLOOKUP($B228,Miljövärden!$B$3:$H$552,MATCH(F$2,Miljövärden!$B$2:$H$2,0),FALSE),"Saknas")</f>
        <v>9.7066400000000008E-3</v>
      </c>
      <c r="G228" t="str">
        <f>IFERROR(VLOOKUP($B228,Miljövärden!$B$3:$H$552,MATCH(G$2,Miljövärden!$B$2:$H$2,0),FALSE),"Nej, saknas")</f>
        <v>Ja</v>
      </c>
      <c r="H228" s="30" t="str">
        <f>IFERROR(VLOOKUP($B228,Miljövärden!$B$3:$H$552,MATCH(H$2,Miljövärden!$B$2:$H$2,0),FALSE),"Nej, saknas")</f>
        <v>Ja</v>
      </c>
      <c r="P228" s="37" t="str">
        <f t="shared" si="6"/>
        <v>ja</v>
      </c>
      <c r="R228">
        <f t="shared" si="7"/>
        <v>168</v>
      </c>
    </row>
    <row r="229" spans="1:18" x14ac:dyDescent="0.25">
      <c r="A229" s="2" t="s">
        <v>364</v>
      </c>
      <c r="B229" s="2" t="s">
        <v>366</v>
      </c>
      <c r="C229">
        <f>IFERROR(VLOOKUP($B229,Miljövärden!$B$3:$H$552,MATCH(C$2,Miljövärden!$B$2:$H$2,0),FALSE),"Saknas")</f>
        <v>0.14162</v>
      </c>
      <c r="D229">
        <f>IFERROR(VLOOKUP($B229,Miljövärden!$B$3:$H$552,MATCH(D$2,Miljövärden!$B$2:$H$2,0),FALSE),"Saknas")</f>
        <v>22.954000000000001</v>
      </c>
      <c r="E229">
        <f>IFERROR(VLOOKUP($B229,Miljövärden!$B$3:$H$552,MATCH(E$2,Miljövärden!$B$2:$H$2,0),FALSE),"Saknas")</f>
        <v>10.309699999999999</v>
      </c>
      <c r="F229">
        <f>IFERROR(VLOOKUP($B229,Miljövärden!$B$3:$H$552,MATCH(F$2,Miljövärden!$B$2:$H$2,0),FALSE),"Saknas")</f>
        <v>2.6378499999999999E-2</v>
      </c>
      <c r="G229" t="str">
        <f>IFERROR(VLOOKUP($B229,Miljövärden!$B$3:$H$552,MATCH(G$2,Miljövärden!$B$2:$H$2,0),FALSE),"Nej, saknas")</f>
        <v>Ja</v>
      </c>
      <c r="H229" s="30" t="str">
        <f>IFERROR(VLOOKUP($B229,Miljövärden!$B$3:$H$552,MATCH(H$2,Miljövärden!$B$2:$H$2,0),FALSE),"Nej, saknas")</f>
        <v>Ja</v>
      </c>
      <c r="P229" s="37" t="str">
        <f t="shared" si="6"/>
        <v>ja</v>
      </c>
      <c r="R229">
        <f t="shared" si="7"/>
        <v>169</v>
      </c>
    </row>
    <row r="230" spans="1:18" x14ac:dyDescent="0.25">
      <c r="A230" s="2" t="s">
        <v>367</v>
      </c>
      <c r="B230" s="2" t="s">
        <v>368</v>
      </c>
      <c r="C230">
        <f>IFERROR(VLOOKUP($B230,Miljövärden!$B$3:$H$552,MATCH(C$2,Miljövärden!$B$2:$H$2,0),FALSE),"Saknas")</f>
        <v>0.13994999999999999</v>
      </c>
      <c r="D230">
        <f>IFERROR(VLOOKUP($B230,Miljövärden!$B$3:$H$552,MATCH(D$2,Miljövärden!$B$2:$H$2,0),FALSE),"Saknas")</f>
        <v>23.215</v>
      </c>
      <c r="E230">
        <f>IFERROR(VLOOKUP($B230,Miljövärden!$B$3:$H$552,MATCH(E$2,Miljövärden!$B$2:$H$2,0),FALSE),"Saknas")</f>
        <v>11.05</v>
      </c>
      <c r="F230">
        <f>IFERROR(VLOOKUP($B230,Miljövärden!$B$3:$H$552,MATCH(F$2,Miljövärden!$B$2:$H$2,0),FALSE),"Saknas")</f>
        <v>2.5414800000000001E-2</v>
      </c>
      <c r="G230" t="str">
        <f>IFERROR(VLOOKUP($B230,Miljövärden!$B$3:$H$552,MATCH(G$2,Miljövärden!$B$2:$H$2,0),FALSE),"Nej, saknas")</f>
        <v>Ja</v>
      </c>
      <c r="H230" s="30" t="str">
        <f>IFERROR(VLOOKUP($B230,Miljövärden!$B$3:$H$552,MATCH(H$2,Miljövärden!$B$2:$H$2,0),FALSE),"Nej, saknas")</f>
        <v>Ja</v>
      </c>
      <c r="P230" s="37" t="str">
        <f t="shared" si="6"/>
        <v>ja</v>
      </c>
      <c r="R230">
        <f t="shared" si="7"/>
        <v>170</v>
      </c>
    </row>
    <row r="231" spans="1:18" x14ac:dyDescent="0.25">
      <c r="A231" s="2" t="s">
        <v>367</v>
      </c>
      <c r="B231" s="2" t="s">
        <v>369</v>
      </c>
      <c r="C231">
        <f>IFERROR(VLOOKUP($B231,Miljövärden!$B$3:$H$552,MATCH(C$2,Miljövärden!$B$2:$H$2,0),FALSE),"Saknas")</f>
        <v>0.13563800000000001</v>
      </c>
      <c r="D231">
        <f>IFERROR(VLOOKUP($B231,Miljövärden!$B$3:$H$552,MATCH(D$2,Miljövärden!$B$2:$H$2,0),FALSE),"Saknas")</f>
        <v>20.634599999999999</v>
      </c>
      <c r="E231">
        <f>IFERROR(VLOOKUP($B231,Miljövärden!$B$3:$H$552,MATCH(E$2,Miljövärden!$B$2:$H$2,0),FALSE),"Saknas")</f>
        <v>6.0061299999999997</v>
      </c>
      <c r="F231">
        <f>IFERROR(VLOOKUP($B231,Miljövärden!$B$3:$H$552,MATCH(F$2,Miljövärden!$B$2:$H$2,0),FALSE),"Saknas")</f>
        <v>2.7327299999999999E-2</v>
      </c>
      <c r="G231" t="str">
        <f>IFERROR(VLOOKUP($B231,Miljövärden!$B$3:$H$552,MATCH(G$2,Miljövärden!$B$2:$H$2,0),FALSE),"Nej, saknas")</f>
        <v>Nej</v>
      </c>
      <c r="H231" s="30" t="str">
        <f>IFERROR(VLOOKUP($B231,Miljövärden!$B$3:$H$552,MATCH(H$2,Miljövärden!$B$2:$H$2,0),FALSE),"Nej, saknas")</f>
        <v>Ja</v>
      </c>
      <c r="P231" s="37" t="str">
        <f t="shared" si="6"/>
        <v>ja</v>
      </c>
      <c r="R231">
        <f t="shared" si="7"/>
        <v>171</v>
      </c>
    </row>
    <row r="232" spans="1:18" x14ac:dyDescent="0.25">
      <c r="A232" s="2" t="s">
        <v>370</v>
      </c>
      <c r="B232" s="2" t="s">
        <v>371</v>
      </c>
      <c r="C232">
        <f>IFERROR(VLOOKUP($B232,Miljövärden!$B$3:$H$552,MATCH(C$2,Miljövärden!$B$2:$H$2,0),FALSE),"Saknas")</f>
        <v>0.19347600000000001</v>
      </c>
      <c r="D232">
        <f>IFERROR(VLOOKUP($B232,Miljövärden!$B$3:$H$552,MATCH(D$2,Miljövärden!$B$2:$H$2,0),FALSE),"Saknas")</f>
        <v>35.425400000000003</v>
      </c>
      <c r="E232">
        <f>IFERROR(VLOOKUP($B232,Miljövärden!$B$3:$H$552,MATCH(E$2,Miljövärden!$B$2:$H$2,0),FALSE),"Saknas")</f>
        <v>10.358599999999999</v>
      </c>
      <c r="F232">
        <f>IFERROR(VLOOKUP($B232,Miljövärden!$B$3:$H$552,MATCH(F$2,Miljövärden!$B$2:$H$2,0),FALSE),"Saknas")</f>
        <v>7.2265800000000005E-2</v>
      </c>
      <c r="G232" t="str">
        <f>IFERROR(VLOOKUP($B232,Miljövärden!$B$3:$H$552,MATCH(G$2,Miljövärden!$B$2:$H$2,0),FALSE),"Nej, saknas")</f>
        <v>Ja</v>
      </c>
      <c r="H232" s="30" t="str">
        <f>IFERROR(VLOOKUP($B232,Miljövärden!$B$3:$H$552,MATCH(H$2,Miljövärden!$B$2:$H$2,0),FALSE),"Nej, saknas")</f>
        <v>Ja</v>
      </c>
      <c r="P232" s="37" t="str">
        <f t="shared" si="6"/>
        <v>ja</v>
      </c>
      <c r="R232">
        <f t="shared" si="7"/>
        <v>172</v>
      </c>
    </row>
    <row r="233" spans="1:18" x14ac:dyDescent="0.25">
      <c r="A233" s="2" t="s">
        <v>372</v>
      </c>
      <c r="B233" s="2" t="s">
        <v>373</v>
      </c>
      <c r="C233">
        <f>IFERROR(VLOOKUP($B233,Miljövärden!$B$3:$H$552,MATCH(C$2,Miljövärden!$B$2:$H$2,0),FALSE),"Saknas")</f>
        <v>0.36629299999999998</v>
      </c>
      <c r="D233">
        <f>IFERROR(VLOOKUP($B233,Miljövärden!$B$3:$H$552,MATCH(D$2,Miljövärden!$B$2:$H$2,0),FALSE),"Saknas")</f>
        <v>1.86795</v>
      </c>
      <c r="E233">
        <f>IFERROR(VLOOKUP($B233,Miljövärden!$B$3:$H$552,MATCH(E$2,Miljövärden!$B$2:$H$2,0),FALSE),"Saknas")</f>
        <v>2.2062599999999999</v>
      </c>
      <c r="F233">
        <f>IFERROR(VLOOKUP($B233,Miljövärden!$B$3:$H$552,MATCH(F$2,Miljövärden!$B$2:$H$2,0),FALSE),"Saknas")</f>
        <v>4.2553599999999997E-3</v>
      </c>
      <c r="G233" t="str">
        <f>IFERROR(VLOOKUP($B233,Miljövärden!$B$3:$H$552,MATCH(G$2,Miljövärden!$B$2:$H$2,0),FALSE),"Nej, saknas")</f>
        <v>Nej</v>
      </c>
      <c r="H233" s="30" t="str">
        <f>IFERROR(VLOOKUP($B233,Miljövärden!$B$3:$H$552,MATCH(H$2,Miljövärden!$B$2:$H$2,0),FALSE),"Nej, saknas")</f>
        <v>Ja</v>
      </c>
      <c r="P233" s="37" t="str">
        <f t="shared" si="6"/>
        <v>ja</v>
      </c>
      <c r="R233">
        <f t="shared" si="7"/>
        <v>173</v>
      </c>
    </row>
    <row r="234" spans="1:18" x14ac:dyDescent="0.25">
      <c r="A234" s="2" t="s">
        <v>374</v>
      </c>
      <c r="B234" s="2" t="s">
        <v>375</v>
      </c>
      <c r="C234">
        <f>IFERROR(VLOOKUP($B234,Miljövärden!$B$3:$H$552,MATCH(C$2,Miljövärden!$B$2:$H$2,0),FALSE),"Saknas")</f>
        <v>0.140602</v>
      </c>
      <c r="D234">
        <f>IFERROR(VLOOKUP($B234,Miljövärden!$B$3:$H$552,MATCH(D$2,Miljövärden!$B$2:$H$2,0),FALSE),"Saknas")</f>
        <v>11.882</v>
      </c>
      <c r="E234">
        <f>IFERROR(VLOOKUP($B234,Miljövärden!$B$3:$H$552,MATCH(E$2,Miljövärden!$B$2:$H$2,0),FALSE),"Saknas")</f>
        <v>10.7361</v>
      </c>
      <c r="F234">
        <f>IFERROR(VLOOKUP($B234,Miljövärden!$B$3:$H$552,MATCH(F$2,Miljövärden!$B$2:$H$2,0),FALSE),"Saknas")</f>
        <v>1.0002199999999999E-2</v>
      </c>
      <c r="G234" t="str">
        <f>IFERROR(VLOOKUP($B234,Miljövärden!$B$3:$H$552,MATCH(G$2,Miljövärden!$B$2:$H$2,0),FALSE),"Nej, saknas")</f>
        <v>Nej</v>
      </c>
      <c r="H234" s="30" t="str">
        <f>IFERROR(VLOOKUP($B234,Miljövärden!$B$3:$H$552,MATCH(H$2,Miljövärden!$B$2:$H$2,0),FALSE),"Nej, saknas")</f>
        <v>Ja</v>
      </c>
      <c r="P234" s="37" t="str">
        <f t="shared" si="6"/>
        <v>ja</v>
      </c>
      <c r="R234">
        <f t="shared" si="7"/>
        <v>174</v>
      </c>
    </row>
    <row r="235" spans="1:18" x14ac:dyDescent="0.25">
      <c r="A235" s="2" t="s">
        <v>374</v>
      </c>
      <c r="B235" s="2" t="s">
        <v>376</v>
      </c>
      <c r="C235">
        <f>IFERROR(VLOOKUP($B235,Miljövärden!$B$3:$H$552,MATCH(C$2,Miljövärden!$B$2:$H$2,0),FALSE),"Saknas")</f>
        <v>0.12645000000000001</v>
      </c>
      <c r="D235">
        <f>IFERROR(VLOOKUP($B235,Miljövärden!$B$3:$H$552,MATCH(D$2,Miljövärden!$B$2:$H$2,0),FALSE),"Saknas")</f>
        <v>19.520800000000001</v>
      </c>
      <c r="E235">
        <f>IFERROR(VLOOKUP($B235,Miljövärden!$B$3:$H$552,MATCH(E$2,Miljövärden!$B$2:$H$2,0),FALSE),"Saknas")</f>
        <v>6.9530000000000003</v>
      </c>
      <c r="F235">
        <f>IFERROR(VLOOKUP($B235,Miljövärden!$B$3:$H$552,MATCH(F$2,Miljövärden!$B$2:$H$2,0),FALSE),"Saknas")</f>
        <v>1.9415999999999999E-2</v>
      </c>
      <c r="G235" t="str">
        <f>IFERROR(VLOOKUP($B235,Miljövärden!$B$3:$H$552,MATCH(G$2,Miljövärden!$B$2:$H$2,0),FALSE),"Nej, saknas")</f>
        <v>Nej</v>
      </c>
      <c r="H235" s="30" t="str">
        <f>IFERROR(VLOOKUP($B235,Miljövärden!$B$3:$H$552,MATCH(H$2,Miljövärden!$B$2:$H$2,0),FALSE),"Nej, saknas")</f>
        <v>Ja</v>
      </c>
      <c r="P235" s="37" t="str">
        <f t="shared" si="6"/>
        <v>ja</v>
      </c>
      <c r="R235">
        <f t="shared" si="7"/>
        <v>175</v>
      </c>
    </row>
    <row r="236" spans="1:18" x14ac:dyDescent="0.25">
      <c r="A236" s="2" t="s">
        <v>374</v>
      </c>
      <c r="B236" s="2" t="s">
        <v>377</v>
      </c>
      <c r="C236">
        <f>IFERROR(VLOOKUP($B236,Miljövärden!$B$3:$H$552,MATCH(C$2,Miljövärden!$B$2:$H$2,0),FALSE),"Saknas")</f>
        <v>0.24405099999999999</v>
      </c>
      <c r="D236">
        <f>IFERROR(VLOOKUP($B236,Miljövärden!$B$3:$H$552,MATCH(D$2,Miljövärden!$B$2:$H$2,0),FALSE),"Saknas")</f>
        <v>40.1389</v>
      </c>
      <c r="E236">
        <f>IFERROR(VLOOKUP($B236,Miljövärden!$B$3:$H$552,MATCH(E$2,Miljövärden!$B$2:$H$2,0),FALSE),"Saknas")</f>
        <v>8.8847100000000001</v>
      </c>
      <c r="F236">
        <f>IFERROR(VLOOKUP($B236,Miljövärden!$B$3:$H$552,MATCH(F$2,Miljövärden!$B$2:$H$2,0),FALSE),"Saknas")</f>
        <v>4.6975900000000001E-2</v>
      </c>
      <c r="G236" t="str">
        <f>IFERROR(VLOOKUP($B236,Miljövärden!$B$3:$H$552,MATCH(G$2,Miljövärden!$B$2:$H$2,0),FALSE),"Nej, saknas")</f>
        <v>Nej</v>
      </c>
      <c r="H236" s="30" t="str">
        <f>IFERROR(VLOOKUP($B236,Miljövärden!$B$3:$H$552,MATCH(H$2,Miljövärden!$B$2:$H$2,0),FALSE),"Nej, saknas")</f>
        <v>Ja</v>
      </c>
      <c r="P236" s="37" t="str">
        <f t="shared" si="6"/>
        <v>ja</v>
      </c>
      <c r="R236">
        <f t="shared" si="7"/>
        <v>176</v>
      </c>
    </row>
    <row r="237" spans="1:18" x14ac:dyDescent="0.25">
      <c r="A237" s="2" t="s">
        <v>378</v>
      </c>
      <c r="B237" s="2" t="s">
        <v>379</v>
      </c>
      <c r="C237">
        <f>IFERROR(VLOOKUP($B237,Miljövärden!$B$3:$H$552,MATCH(C$2,Miljövärden!$B$2:$H$2,0),FALSE),"Saknas")</f>
        <v>0</v>
      </c>
      <c r="D237">
        <f>IFERROR(VLOOKUP($B237,Miljövärden!$B$3:$H$552,MATCH(D$2,Miljövärden!$B$2:$H$2,0),FALSE),"Saknas")</f>
        <v>0</v>
      </c>
      <c r="E237">
        <f>IFERROR(VLOOKUP($B237,Miljövärden!$B$3:$H$552,MATCH(E$2,Miljövärden!$B$2:$H$2,0),FALSE),"Saknas")</f>
        <v>0</v>
      </c>
      <c r="F237">
        <f>IFERROR(VLOOKUP($B237,Miljövärden!$B$3:$H$552,MATCH(F$2,Miljövärden!$B$2:$H$2,0),FALSE),"Saknas")</f>
        <v>0</v>
      </c>
      <c r="G237" t="str">
        <f>IFERROR(VLOOKUP($B237,Miljövärden!$B$3:$H$552,MATCH(G$2,Miljövärden!$B$2:$H$2,0),FALSE),"Nej, saknas")</f>
        <v>Nej</v>
      </c>
      <c r="H237" s="30" t="str">
        <f>IFERROR(VLOOKUP($B237,Miljövärden!$B$3:$H$552,MATCH(H$2,Miljövärden!$B$2:$H$2,0),FALSE),"Nej, saknas")</f>
        <v>Nej</v>
      </c>
      <c r="P237" s="37" t="str">
        <f t="shared" si="6"/>
        <v>nej</v>
      </c>
      <c r="R237">
        <f t="shared" si="7"/>
        <v>176</v>
      </c>
    </row>
    <row r="238" spans="1:18" x14ac:dyDescent="0.25">
      <c r="A238" s="2" t="s">
        <v>380</v>
      </c>
      <c r="B238" s="2" t="s">
        <v>381</v>
      </c>
      <c r="C238">
        <f>IFERROR(VLOOKUP($B238,Miljövärden!$B$3:$H$552,MATCH(C$2,Miljövärden!$B$2:$H$2,0),FALSE),"Saknas")</f>
        <v>0.100984</v>
      </c>
      <c r="D238">
        <f>IFERROR(VLOOKUP($B238,Miljövärden!$B$3:$H$552,MATCH(D$2,Miljövärden!$B$2:$H$2,0),FALSE),"Saknas")</f>
        <v>108.842</v>
      </c>
      <c r="E238">
        <f>IFERROR(VLOOKUP($B238,Miljövärden!$B$3:$H$552,MATCH(E$2,Miljövärden!$B$2:$H$2,0),FALSE),"Saknas")</f>
        <v>5.1242299999999998</v>
      </c>
      <c r="F238">
        <f>IFERROR(VLOOKUP($B238,Miljövärden!$B$3:$H$552,MATCH(F$2,Miljövärden!$B$2:$H$2,0),FALSE),"Saknas")</f>
        <v>3.4017600000000002E-3</v>
      </c>
      <c r="G238" t="str">
        <f>IFERROR(VLOOKUP($B238,Miljövärden!$B$3:$H$552,MATCH(G$2,Miljövärden!$B$2:$H$2,0),FALSE),"Nej, saknas")</f>
        <v>Ja</v>
      </c>
      <c r="H238" s="30" t="str">
        <f>IFERROR(VLOOKUP($B238,Miljövärden!$B$3:$H$552,MATCH(H$2,Miljövärden!$B$2:$H$2,0),FALSE),"Nej, saknas")</f>
        <v>Ja</v>
      </c>
      <c r="P238" s="37" t="str">
        <f t="shared" si="6"/>
        <v>ja</v>
      </c>
      <c r="R238">
        <f t="shared" si="7"/>
        <v>177</v>
      </c>
    </row>
    <row r="239" spans="1:18" x14ac:dyDescent="0.25">
      <c r="A239" s="2" t="s">
        <v>382</v>
      </c>
      <c r="B239" s="2" t="s">
        <v>383</v>
      </c>
      <c r="C239">
        <f>IFERROR(VLOOKUP($B239,Miljövärden!$B$3:$H$552,MATCH(C$2,Miljövärden!$B$2:$H$2,0),FALSE),"Saknas")</f>
        <v>0</v>
      </c>
      <c r="D239">
        <f>IFERROR(VLOOKUP($B239,Miljövärden!$B$3:$H$552,MATCH(D$2,Miljövärden!$B$2:$H$2,0),FALSE),"Saknas")</f>
        <v>0</v>
      </c>
      <c r="E239">
        <f>IFERROR(VLOOKUP($B239,Miljövärden!$B$3:$H$552,MATCH(E$2,Miljövärden!$B$2:$H$2,0),FALSE),"Saknas")</f>
        <v>0</v>
      </c>
      <c r="F239">
        <f>IFERROR(VLOOKUP($B239,Miljövärden!$B$3:$H$552,MATCH(F$2,Miljövärden!$B$2:$H$2,0),FALSE),"Saknas")</f>
        <v>0</v>
      </c>
      <c r="G239" t="str">
        <f>IFERROR(VLOOKUP($B239,Miljövärden!$B$3:$H$552,MATCH(G$2,Miljövärden!$B$2:$H$2,0),FALSE),"Nej, saknas")</f>
        <v>Nej</v>
      </c>
      <c r="H239" s="30" t="str">
        <f>IFERROR(VLOOKUP($B239,Miljövärden!$B$3:$H$552,MATCH(H$2,Miljövärden!$B$2:$H$2,0),FALSE),"Nej, saknas")</f>
        <v>Nej</v>
      </c>
      <c r="P239" s="37" t="str">
        <f t="shared" si="6"/>
        <v>nej</v>
      </c>
      <c r="R239">
        <f t="shared" si="7"/>
        <v>177</v>
      </c>
    </row>
    <row r="240" spans="1:18" x14ac:dyDescent="0.25">
      <c r="A240" s="2" t="s">
        <v>382</v>
      </c>
      <c r="B240" s="2" t="s">
        <v>384</v>
      </c>
      <c r="C240">
        <f>IFERROR(VLOOKUP($B240,Miljövärden!$B$3:$H$552,MATCH(C$2,Miljövärden!$B$2:$H$2,0),FALSE),"Saknas")</f>
        <v>0</v>
      </c>
      <c r="D240">
        <f>IFERROR(VLOOKUP($B240,Miljövärden!$B$3:$H$552,MATCH(D$2,Miljövärden!$B$2:$H$2,0),FALSE),"Saknas")</f>
        <v>0</v>
      </c>
      <c r="E240">
        <f>IFERROR(VLOOKUP($B240,Miljövärden!$B$3:$H$552,MATCH(E$2,Miljövärden!$B$2:$H$2,0),FALSE),"Saknas")</f>
        <v>0</v>
      </c>
      <c r="F240">
        <f>IFERROR(VLOOKUP($B240,Miljövärden!$B$3:$H$552,MATCH(F$2,Miljövärden!$B$2:$H$2,0),FALSE),"Saknas")</f>
        <v>0</v>
      </c>
      <c r="G240" t="str">
        <f>IFERROR(VLOOKUP($B240,Miljövärden!$B$3:$H$552,MATCH(G$2,Miljövärden!$B$2:$H$2,0),FALSE),"Nej, saknas")</f>
        <v>Nej</v>
      </c>
      <c r="H240" s="30" t="str">
        <f>IFERROR(VLOOKUP($B240,Miljövärden!$B$3:$H$552,MATCH(H$2,Miljövärden!$B$2:$H$2,0),FALSE),"Nej, saknas")</f>
        <v>Nej</v>
      </c>
      <c r="P240" s="37" t="str">
        <f t="shared" si="6"/>
        <v>nej</v>
      </c>
      <c r="R240">
        <f t="shared" si="7"/>
        <v>177</v>
      </c>
    </row>
    <row r="241" spans="1:18" x14ac:dyDescent="0.25">
      <c r="A241" s="2" t="s">
        <v>382</v>
      </c>
      <c r="B241" s="2" t="s">
        <v>385</v>
      </c>
      <c r="C241">
        <f>IFERROR(VLOOKUP($B241,Miljövärden!$B$3:$H$552,MATCH(C$2,Miljövärden!$B$2:$H$2,0),FALSE),"Saknas")</f>
        <v>0</v>
      </c>
      <c r="D241">
        <f>IFERROR(VLOOKUP($B241,Miljövärden!$B$3:$H$552,MATCH(D$2,Miljövärden!$B$2:$H$2,0),FALSE),"Saknas")</f>
        <v>0</v>
      </c>
      <c r="E241">
        <f>IFERROR(VLOOKUP($B241,Miljövärden!$B$3:$H$552,MATCH(E$2,Miljövärden!$B$2:$H$2,0),FALSE),"Saknas")</f>
        <v>0</v>
      </c>
      <c r="F241">
        <f>IFERROR(VLOOKUP($B241,Miljövärden!$B$3:$H$552,MATCH(F$2,Miljövärden!$B$2:$H$2,0),FALSE),"Saknas")</f>
        <v>0</v>
      </c>
      <c r="G241" t="str">
        <f>IFERROR(VLOOKUP($B241,Miljövärden!$B$3:$H$552,MATCH(G$2,Miljövärden!$B$2:$H$2,0),FALSE),"Nej, saknas")</f>
        <v>Nej</v>
      </c>
      <c r="H241" s="30" t="str">
        <f>IFERROR(VLOOKUP($B241,Miljövärden!$B$3:$H$552,MATCH(H$2,Miljövärden!$B$2:$H$2,0),FALSE),"Nej, saknas")</f>
        <v>Nej</v>
      </c>
      <c r="P241" s="37" t="str">
        <f t="shared" si="6"/>
        <v>nej</v>
      </c>
      <c r="R241">
        <f t="shared" si="7"/>
        <v>177</v>
      </c>
    </row>
    <row r="242" spans="1:18" x14ac:dyDescent="0.25">
      <c r="A242" s="2" t="s">
        <v>386</v>
      </c>
      <c r="B242" s="2" t="s">
        <v>387</v>
      </c>
      <c r="C242">
        <f>IFERROR(VLOOKUP($B242,Miljövärden!$B$3:$H$552,MATCH(C$2,Miljövärden!$B$2:$H$2,0),FALSE),"Saknas")</f>
        <v>0.18356</v>
      </c>
      <c r="D242">
        <f>IFERROR(VLOOKUP($B242,Miljövärden!$B$3:$H$552,MATCH(D$2,Miljövärden!$B$2:$H$2,0),FALSE),"Saknas")</f>
        <v>29.9373</v>
      </c>
      <c r="E242">
        <f>IFERROR(VLOOKUP($B242,Miljövärden!$B$3:$H$552,MATCH(E$2,Miljövärden!$B$2:$H$2,0),FALSE),"Saknas")</f>
        <v>8.2398000000000007</v>
      </c>
      <c r="F242">
        <f>IFERROR(VLOOKUP($B242,Miljövärden!$B$3:$H$552,MATCH(F$2,Miljövärden!$B$2:$H$2,0),FALSE),"Saknas")</f>
        <v>5.2354900000000003E-2</v>
      </c>
      <c r="G242" t="str">
        <f>IFERROR(VLOOKUP($B242,Miljövärden!$B$3:$H$552,MATCH(G$2,Miljövärden!$B$2:$H$2,0),FALSE),"Nej, saknas")</f>
        <v>Nej</v>
      </c>
      <c r="H242" s="30" t="str">
        <f>IFERROR(VLOOKUP($B242,Miljövärden!$B$3:$H$552,MATCH(H$2,Miljövärden!$B$2:$H$2,0),FALSE),"Nej, saknas")</f>
        <v>Ja</v>
      </c>
      <c r="P242" s="37" t="str">
        <f t="shared" si="6"/>
        <v>ja</v>
      </c>
      <c r="R242">
        <f t="shared" si="7"/>
        <v>178</v>
      </c>
    </row>
    <row r="243" spans="1:18" x14ac:dyDescent="0.25">
      <c r="A243" s="2" t="s">
        <v>388</v>
      </c>
      <c r="B243" s="2" t="s">
        <v>389</v>
      </c>
      <c r="C243">
        <f>IFERROR(VLOOKUP($B243,Miljövärden!$B$3:$H$552,MATCH(C$2,Miljövärden!$B$2:$H$2,0),FALSE),"Saknas")</f>
        <v>0</v>
      </c>
      <c r="D243">
        <f>IFERROR(VLOOKUP($B243,Miljövärden!$B$3:$H$552,MATCH(D$2,Miljövärden!$B$2:$H$2,0),FALSE),"Saknas")</f>
        <v>0</v>
      </c>
      <c r="E243">
        <f>IFERROR(VLOOKUP($B243,Miljövärden!$B$3:$H$552,MATCH(E$2,Miljövärden!$B$2:$H$2,0),FALSE),"Saknas")</f>
        <v>0</v>
      </c>
      <c r="F243">
        <f>IFERROR(VLOOKUP($B243,Miljövärden!$B$3:$H$552,MATCH(F$2,Miljövärden!$B$2:$H$2,0),FALSE),"Saknas")</f>
        <v>0</v>
      </c>
      <c r="G243" t="str">
        <f>IFERROR(VLOOKUP($B243,Miljövärden!$B$3:$H$552,MATCH(G$2,Miljövärden!$B$2:$H$2,0),FALSE),"Nej, saknas")</f>
        <v>Nej</v>
      </c>
      <c r="H243" s="30" t="str">
        <f>IFERROR(VLOOKUP($B243,Miljövärden!$B$3:$H$552,MATCH(H$2,Miljövärden!$B$2:$H$2,0),FALSE),"Nej, saknas")</f>
        <v>Nej</v>
      </c>
      <c r="P243" s="37" t="str">
        <f t="shared" si="6"/>
        <v>nej</v>
      </c>
      <c r="R243">
        <f t="shared" si="7"/>
        <v>178</v>
      </c>
    </row>
    <row r="244" spans="1:18" x14ac:dyDescent="0.25">
      <c r="A244" s="2" t="s">
        <v>388</v>
      </c>
      <c r="B244" s="2" t="s">
        <v>390</v>
      </c>
      <c r="C244">
        <f>IFERROR(VLOOKUP($B244,Miljövärden!$B$3:$H$552,MATCH(C$2,Miljövärden!$B$2:$H$2,0),FALSE),"Saknas")</f>
        <v>0</v>
      </c>
      <c r="D244">
        <f>IFERROR(VLOOKUP($B244,Miljövärden!$B$3:$H$552,MATCH(D$2,Miljövärden!$B$2:$H$2,0),FALSE),"Saknas")</f>
        <v>0</v>
      </c>
      <c r="E244">
        <f>IFERROR(VLOOKUP($B244,Miljövärden!$B$3:$H$552,MATCH(E$2,Miljövärden!$B$2:$H$2,0),FALSE),"Saknas")</f>
        <v>0</v>
      </c>
      <c r="F244">
        <f>IFERROR(VLOOKUP($B244,Miljövärden!$B$3:$H$552,MATCH(F$2,Miljövärden!$B$2:$H$2,0),FALSE),"Saknas")</f>
        <v>0</v>
      </c>
      <c r="G244" t="str">
        <f>IFERROR(VLOOKUP($B244,Miljövärden!$B$3:$H$552,MATCH(G$2,Miljövärden!$B$2:$H$2,0),FALSE),"Nej, saknas")</f>
        <v>Nej</v>
      </c>
      <c r="H244" s="30" t="str">
        <f>IFERROR(VLOOKUP($B244,Miljövärden!$B$3:$H$552,MATCH(H$2,Miljövärden!$B$2:$H$2,0),FALSE),"Nej, saknas")</f>
        <v>Nej</v>
      </c>
      <c r="P244" s="37" t="str">
        <f t="shared" si="6"/>
        <v>nej</v>
      </c>
      <c r="R244">
        <f t="shared" si="7"/>
        <v>178</v>
      </c>
    </row>
    <row r="245" spans="1:18" x14ac:dyDescent="0.25">
      <c r="A245" s="2" t="s">
        <v>391</v>
      </c>
      <c r="B245" s="2" t="s">
        <v>392</v>
      </c>
      <c r="C245">
        <f>IFERROR(VLOOKUP($B245,Miljövärden!$B$3:$H$552,MATCH(C$2,Miljövärden!$B$2:$H$2,0),FALSE),"Saknas")</f>
        <v>4.2962199999999999E-2</v>
      </c>
      <c r="D245">
        <f>IFERROR(VLOOKUP($B245,Miljövärden!$B$3:$H$552,MATCH(D$2,Miljövärden!$B$2:$H$2,0),FALSE),"Saknas")</f>
        <v>5.5178200000000004</v>
      </c>
      <c r="E245">
        <f>IFERROR(VLOOKUP($B245,Miljövärden!$B$3:$H$552,MATCH(E$2,Miljövärden!$B$2:$H$2,0),FALSE),"Saknas")</f>
        <v>7.7759099999999997</v>
      </c>
      <c r="F245">
        <f>IFERROR(VLOOKUP($B245,Miljövärden!$B$3:$H$552,MATCH(F$2,Miljövärden!$B$2:$H$2,0),FALSE),"Saknas")</f>
        <v>3.7901599999999999E-3</v>
      </c>
      <c r="G245" t="str">
        <f>IFERROR(VLOOKUP($B245,Miljövärden!$B$3:$H$552,MATCH(G$2,Miljövärden!$B$2:$H$2,0),FALSE),"Nej, saknas")</f>
        <v>Ja</v>
      </c>
      <c r="H245" s="30" t="str">
        <f>IFERROR(VLOOKUP($B245,Miljövärden!$B$3:$H$552,MATCH(H$2,Miljövärden!$B$2:$H$2,0),FALSE),"Nej, saknas")</f>
        <v>Ja</v>
      </c>
      <c r="P245" s="37" t="str">
        <f t="shared" si="6"/>
        <v>ja</v>
      </c>
      <c r="R245">
        <f t="shared" si="7"/>
        <v>179</v>
      </c>
    </row>
    <row r="246" spans="1:18" x14ac:dyDescent="0.25">
      <c r="A246" s="2" t="s">
        <v>393</v>
      </c>
      <c r="B246" s="2" t="s">
        <v>394</v>
      </c>
      <c r="C246">
        <f>IFERROR(VLOOKUP($B246,Miljövärden!$B$3:$H$552,MATCH(C$2,Miljövärden!$B$2:$H$2,0),FALSE),"Saknas")</f>
        <v>7.4474299999999993E-2</v>
      </c>
      <c r="D246">
        <f>IFERROR(VLOOKUP($B246,Miljövärden!$B$3:$H$552,MATCH(D$2,Miljövärden!$B$2:$H$2,0),FALSE),"Saknas")</f>
        <v>12.2713</v>
      </c>
      <c r="E246">
        <f>IFERROR(VLOOKUP($B246,Miljövärden!$B$3:$H$552,MATCH(E$2,Miljövärden!$B$2:$H$2,0),FALSE),"Saknas")</f>
        <v>0.144175</v>
      </c>
      <c r="F246">
        <f>IFERROR(VLOOKUP($B246,Miljövärden!$B$3:$H$552,MATCH(F$2,Miljövärden!$B$2:$H$2,0),FALSE),"Saknas")</f>
        <v>1.71059E-2</v>
      </c>
      <c r="G246" t="str">
        <f>IFERROR(VLOOKUP($B246,Miljövärden!$B$3:$H$552,MATCH(G$2,Miljövärden!$B$2:$H$2,0),FALSE),"Nej, saknas")</f>
        <v>Nej</v>
      </c>
      <c r="H246" s="30" t="str">
        <f>IFERROR(VLOOKUP($B246,Miljövärden!$B$3:$H$552,MATCH(H$2,Miljövärden!$B$2:$H$2,0),FALSE),"Nej, saknas")</f>
        <v>Ja</v>
      </c>
      <c r="P246" s="37" t="str">
        <f t="shared" si="6"/>
        <v>ja</v>
      </c>
      <c r="R246">
        <f t="shared" si="7"/>
        <v>180</v>
      </c>
    </row>
    <row r="247" spans="1:18" x14ac:dyDescent="0.25">
      <c r="A247" s="2" t="s">
        <v>395</v>
      </c>
      <c r="B247" s="2" t="s">
        <v>396</v>
      </c>
      <c r="C247">
        <f>IFERROR(VLOOKUP($B247,Miljövärden!$B$3:$H$552,MATCH(C$2,Miljövärden!$B$2:$H$2,0),FALSE),"Saknas")</f>
        <v>0</v>
      </c>
      <c r="D247">
        <f>IFERROR(VLOOKUP($B247,Miljövärden!$B$3:$H$552,MATCH(D$2,Miljövärden!$B$2:$H$2,0),FALSE),"Saknas")</f>
        <v>0</v>
      </c>
      <c r="E247">
        <f>IFERROR(VLOOKUP($B247,Miljövärden!$B$3:$H$552,MATCH(E$2,Miljövärden!$B$2:$H$2,0),FALSE),"Saknas")</f>
        <v>0</v>
      </c>
      <c r="F247">
        <f>IFERROR(VLOOKUP($B247,Miljövärden!$B$3:$H$552,MATCH(F$2,Miljövärden!$B$2:$H$2,0),FALSE),"Saknas")</f>
        <v>0</v>
      </c>
      <c r="G247" t="str">
        <f>IFERROR(VLOOKUP($B247,Miljövärden!$B$3:$H$552,MATCH(G$2,Miljövärden!$B$2:$H$2,0),FALSE),"Nej, saknas")</f>
        <v>Nej</v>
      </c>
      <c r="H247" s="30" t="str">
        <f>IFERROR(VLOOKUP($B247,Miljövärden!$B$3:$H$552,MATCH(H$2,Miljövärden!$B$2:$H$2,0),FALSE),"Nej, saknas")</f>
        <v>Nej</v>
      </c>
      <c r="P247" s="37" t="str">
        <f t="shared" si="6"/>
        <v>nej</v>
      </c>
      <c r="R247">
        <f t="shared" si="7"/>
        <v>180</v>
      </c>
    </row>
    <row r="248" spans="1:18" x14ac:dyDescent="0.25">
      <c r="A248" s="2" t="s">
        <v>398</v>
      </c>
      <c r="B248" s="2" t="s">
        <v>399</v>
      </c>
      <c r="C248">
        <f>IFERROR(VLOOKUP($B248,Miljövärden!$B$3:$H$552,MATCH(C$2,Miljövärden!$B$2:$H$2,0),FALSE),"Saknas")</f>
        <v>0</v>
      </c>
      <c r="D248">
        <f>IFERROR(VLOOKUP($B248,Miljövärden!$B$3:$H$552,MATCH(D$2,Miljövärden!$B$2:$H$2,0),FALSE),"Saknas")</f>
        <v>0</v>
      </c>
      <c r="E248">
        <f>IFERROR(VLOOKUP($B248,Miljövärden!$B$3:$H$552,MATCH(E$2,Miljövärden!$B$2:$H$2,0),FALSE),"Saknas")</f>
        <v>0</v>
      </c>
      <c r="F248">
        <f>IFERROR(VLOOKUP($B248,Miljövärden!$B$3:$H$552,MATCH(F$2,Miljövärden!$B$2:$H$2,0),FALSE),"Saknas")</f>
        <v>0</v>
      </c>
      <c r="G248" t="str">
        <f>IFERROR(VLOOKUP($B248,Miljövärden!$B$3:$H$552,MATCH(G$2,Miljövärden!$B$2:$H$2,0),FALSE),"Nej, saknas")</f>
        <v>Nej</v>
      </c>
      <c r="H248" s="30" t="str">
        <f>IFERROR(VLOOKUP($B248,Miljövärden!$B$3:$H$552,MATCH(H$2,Miljövärden!$B$2:$H$2,0),FALSE),"Nej, saknas")</f>
        <v>Nej</v>
      </c>
      <c r="P248" s="37" t="str">
        <f t="shared" si="6"/>
        <v>nej</v>
      </c>
      <c r="R248">
        <f t="shared" si="7"/>
        <v>180</v>
      </c>
    </row>
    <row r="249" spans="1:18" x14ac:dyDescent="0.25">
      <c r="A249" s="2" t="s">
        <v>750</v>
      </c>
      <c r="B249" s="9" t="s">
        <v>1110</v>
      </c>
      <c r="C249" t="str">
        <f>IFERROR(VLOOKUP($B249,Miljövärden!$B$3:$H$552,MATCH(C$2,Miljövärden!$B$2:$H$2,0),FALSE),"Saknas")</f>
        <v>Saknas</v>
      </c>
      <c r="D249" t="str">
        <f>IFERROR(VLOOKUP($B249,Miljövärden!$B$3:$H$552,MATCH(D$2,Miljövärden!$B$2:$H$2,0),FALSE),"Saknas")</f>
        <v>Saknas</v>
      </c>
      <c r="E249" t="str">
        <f>IFERROR(VLOOKUP($B249,Miljövärden!$B$3:$H$552,MATCH(E$2,Miljövärden!$B$2:$H$2,0),FALSE),"Saknas")</f>
        <v>Saknas</v>
      </c>
      <c r="F249" t="str">
        <f>IFERROR(VLOOKUP($B249,Miljövärden!$B$3:$H$552,MATCH(F$2,Miljövärden!$B$2:$H$2,0),FALSE),"Saknas")</f>
        <v>Saknas</v>
      </c>
      <c r="G249" t="str">
        <f>IFERROR(VLOOKUP($B249,Miljövärden!$B$3:$H$552,MATCH(G$2,Miljövärden!$B$2:$H$2,0),FALSE),"Nej, saknas")</f>
        <v>Nej, saknas</v>
      </c>
      <c r="H249" s="30" t="str">
        <f>IFERROR(VLOOKUP($B249,Miljövärden!$B$3:$H$552,MATCH(H$2,Miljövärden!$B$2:$H$2,0),FALSE),"Nej, saknas")</f>
        <v>Nej, saknas</v>
      </c>
      <c r="P249" s="37" t="str">
        <f t="shared" si="6"/>
        <v>nej</v>
      </c>
      <c r="R249">
        <f t="shared" si="7"/>
        <v>180</v>
      </c>
    </row>
    <row r="250" spans="1:18" x14ac:dyDescent="0.25">
      <c r="A250" s="2" t="s">
        <v>400</v>
      </c>
      <c r="B250" s="2" t="s">
        <v>401</v>
      </c>
      <c r="C250" t="str">
        <f>IFERROR(VLOOKUP($B250,Miljövärden!$B$3:$H$552,MATCH(C$2,Miljövärden!$B$2:$H$2,0),FALSE),"Saknas")</f>
        <v/>
      </c>
      <c r="D250" t="str">
        <f>IFERROR(VLOOKUP($B250,Miljövärden!$B$3:$H$552,MATCH(D$2,Miljövärden!$B$2:$H$2,0),FALSE),"Saknas")</f>
        <v/>
      </c>
      <c r="E250" t="str">
        <f>IFERROR(VLOOKUP($B250,Miljövärden!$B$3:$H$552,MATCH(E$2,Miljövärden!$B$2:$H$2,0),FALSE),"Saknas")</f>
        <v/>
      </c>
      <c r="F250" t="str">
        <f>IFERROR(VLOOKUP($B250,Miljövärden!$B$3:$H$552,MATCH(F$2,Miljövärden!$B$2:$H$2,0),FALSE),"Saknas")</f>
        <v/>
      </c>
      <c r="G250" t="str">
        <f>IFERROR(VLOOKUP($B250,Miljövärden!$B$3:$H$552,MATCH(G$2,Miljövärden!$B$2:$H$2,0),FALSE),"Nej, saknas")</f>
        <v>Nej</v>
      </c>
      <c r="H250" s="30" t="str">
        <f>IFERROR(VLOOKUP($B250,Miljövärden!$B$3:$H$552,MATCH(H$2,Miljövärden!$B$2:$H$2,0),FALSE),"Nej, saknas")</f>
        <v>Nej</v>
      </c>
      <c r="P250" s="37" t="str">
        <f t="shared" si="6"/>
        <v>nej</v>
      </c>
      <c r="R250">
        <f t="shared" si="7"/>
        <v>180</v>
      </c>
    </row>
    <row r="251" spans="1:18" x14ac:dyDescent="0.25">
      <c r="A251" s="2" t="s">
        <v>400</v>
      </c>
      <c r="B251" s="2" t="s">
        <v>402</v>
      </c>
      <c r="C251">
        <f>IFERROR(VLOOKUP($B251,Miljövärden!$B$3:$H$552,MATCH(C$2,Miljövärden!$B$2:$H$2,0),FALSE),"Saknas")</f>
        <v>0</v>
      </c>
      <c r="D251">
        <f>IFERROR(VLOOKUP($B251,Miljövärden!$B$3:$H$552,MATCH(D$2,Miljövärden!$B$2:$H$2,0),FALSE),"Saknas")</f>
        <v>0</v>
      </c>
      <c r="E251">
        <f>IFERROR(VLOOKUP($B251,Miljövärden!$B$3:$H$552,MATCH(E$2,Miljövärden!$B$2:$H$2,0),FALSE),"Saknas")</f>
        <v>0</v>
      </c>
      <c r="F251">
        <f>IFERROR(VLOOKUP($B251,Miljövärden!$B$3:$H$552,MATCH(F$2,Miljövärden!$B$2:$H$2,0),FALSE),"Saknas")</f>
        <v>0</v>
      </c>
      <c r="G251" t="str">
        <f>IFERROR(VLOOKUP($B251,Miljövärden!$B$3:$H$552,MATCH(G$2,Miljövärden!$B$2:$H$2,0),FALSE),"Nej, saknas")</f>
        <v>Nej</v>
      </c>
      <c r="H251" s="30" t="str">
        <f>IFERROR(VLOOKUP($B251,Miljövärden!$B$3:$H$552,MATCH(H$2,Miljövärden!$B$2:$H$2,0),FALSE),"Nej, saknas")</f>
        <v>Nej</v>
      </c>
      <c r="P251" s="37" t="str">
        <f t="shared" si="6"/>
        <v>nej</v>
      </c>
      <c r="R251">
        <f t="shared" si="7"/>
        <v>180</v>
      </c>
    </row>
    <row r="252" spans="1:18" x14ac:dyDescent="0.25">
      <c r="A252" s="2" t="s">
        <v>400</v>
      </c>
      <c r="B252" s="9" t="s">
        <v>1104</v>
      </c>
      <c r="C252">
        <f>IFERROR(VLOOKUP($B252,Miljövärden!$B$3:$H$552,MATCH(C$2,Miljövärden!$B$2:$H$2,0),FALSE),"Saknas")</f>
        <v>0</v>
      </c>
      <c r="D252">
        <f>IFERROR(VLOOKUP($B252,Miljövärden!$B$3:$H$552,MATCH(D$2,Miljövärden!$B$2:$H$2,0),FALSE),"Saknas")</f>
        <v>0</v>
      </c>
      <c r="E252">
        <f>IFERROR(VLOOKUP($B252,Miljövärden!$B$3:$H$552,MATCH(E$2,Miljövärden!$B$2:$H$2,0),FALSE),"Saknas")</f>
        <v>0</v>
      </c>
      <c r="F252">
        <f>IFERROR(VLOOKUP($B252,Miljövärden!$B$3:$H$552,MATCH(F$2,Miljövärden!$B$2:$H$2,0),FALSE),"Saknas")</f>
        <v>0</v>
      </c>
      <c r="G252" t="str">
        <f>IFERROR(VLOOKUP($B252,Miljövärden!$B$3:$H$552,MATCH(G$2,Miljövärden!$B$2:$H$2,0),FALSE),"Nej, saknas")</f>
        <v>Nej</v>
      </c>
      <c r="H252" s="30" t="str">
        <f>IFERROR(VLOOKUP($B252,Miljövärden!$B$3:$H$552,MATCH(H$2,Miljövärden!$B$2:$H$2,0),FALSE),"Nej, saknas")</f>
        <v>Nej</v>
      </c>
      <c r="P252" s="37" t="str">
        <f t="shared" si="6"/>
        <v>nej</v>
      </c>
      <c r="R252">
        <f t="shared" si="7"/>
        <v>180</v>
      </c>
    </row>
    <row r="253" spans="1:18" x14ac:dyDescent="0.25">
      <c r="A253" s="2" t="s">
        <v>403</v>
      </c>
      <c r="B253" s="2" t="s">
        <v>404</v>
      </c>
      <c r="C253">
        <f>IFERROR(VLOOKUP($B253,Miljövärden!$B$3:$H$552,MATCH(C$2,Miljövärden!$B$2:$H$2,0),FALSE),"Saknas")</f>
        <v>2.7449999999999999E-2</v>
      </c>
      <c r="D253">
        <f>IFERROR(VLOOKUP($B253,Miljövärden!$B$3:$H$552,MATCH(D$2,Miljövärden!$B$2:$H$2,0),FALSE),"Saknas")</f>
        <v>3.3965200000000002</v>
      </c>
      <c r="E253">
        <f>IFERROR(VLOOKUP($B253,Miljövärden!$B$3:$H$552,MATCH(E$2,Miljövärden!$B$2:$H$2,0),FALSE),"Saknas")</f>
        <v>5.8467399999999996</v>
      </c>
      <c r="F253">
        <f>IFERROR(VLOOKUP($B253,Miljövärden!$B$3:$H$552,MATCH(F$2,Miljövärden!$B$2:$H$2,0),FALSE),"Saknas")</f>
        <v>1.70736E-4</v>
      </c>
      <c r="G253" t="str">
        <f>IFERROR(VLOOKUP($B253,Miljövärden!$B$3:$H$552,MATCH(G$2,Miljövärden!$B$2:$H$2,0),FALSE),"Nej, saknas")</f>
        <v>Ja</v>
      </c>
      <c r="H253" s="30" t="str">
        <f>IFERROR(VLOOKUP($B253,Miljövärden!$B$3:$H$552,MATCH(H$2,Miljövärden!$B$2:$H$2,0),FALSE),"Nej, saknas")</f>
        <v>Ja</v>
      </c>
      <c r="P253" s="37" t="str">
        <f t="shared" si="6"/>
        <v>ja</v>
      </c>
      <c r="R253">
        <f t="shared" si="7"/>
        <v>181</v>
      </c>
    </row>
    <row r="254" spans="1:18" x14ac:dyDescent="0.25">
      <c r="A254" s="2" t="s">
        <v>405</v>
      </c>
      <c r="B254" s="2" t="s">
        <v>406</v>
      </c>
      <c r="C254">
        <f>IFERROR(VLOOKUP($B254,Miljövärden!$B$3:$H$552,MATCH(C$2,Miljövärden!$B$2:$H$2,0),FALSE),"Saknas")</f>
        <v>0.259602</v>
      </c>
      <c r="D254">
        <f>IFERROR(VLOOKUP($B254,Miljövärden!$B$3:$H$552,MATCH(D$2,Miljövärden!$B$2:$H$2,0),FALSE),"Saknas")</f>
        <v>5.1310900000000004</v>
      </c>
      <c r="E254">
        <f>IFERROR(VLOOKUP($B254,Miljövärden!$B$3:$H$552,MATCH(E$2,Miljövärden!$B$2:$H$2,0),FALSE),"Saknas")</f>
        <v>17.232299999999999</v>
      </c>
      <c r="F254">
        <f>IFERROR(VLOOKUP($B254,Miljövärden!$B$3:$H$552,MATCH(F$2,Miljövärden!$B$2:$H$2,0),FALSE),"Saknas")</f>
        <v>5.9072900000000002E-4</v>
      </c>
      <c r="G254" t="str">
        <f>IFERROR(VLOOKUP($B254,Miljövärden!$B$3:$H$552,MATCH(G$2,Miljövärden!$B$2:$H$2,0),FALSE),"Nej, saknas")</f>
        <v>Ja</v>
      </c>
      <c r="H254" s="30" t="str">
        <f>IFERROR(VLOOKUP($B254,Miljövärden!$B$3:$H$552,MATCH(H$2,Miljövärden!$B$2:$H$2,0),FALSE),"Nej, saknas")</f>
        <v>Ja</v>
      </c>
      <c r="P254" s="37" t="str">
        <f t="shared" si="6"/>
        <v>ja</v>
      </c>
      <c r="R254">
        <f t="shared" si="7"/>
        <v>182</v>
      </c>
    </row>
    <row r="255" spans="1:18" x14ac:dyDescent="0.25">
      <c r="A255" s="2" t="s">
        <v>405</v>
      </c>
      <c r="B255" s="2" t="s">
        <v>407</v>
      </c>
      <c r="C255">
        <f>IFERROR(VLOOKUP($B255,Miljövärden!$B$3:$H$552,MATCH(C$2,Miljövärden!$B$2:$H$2,0),FALSE),"Saknas")</f>
        <v>2.4337000000000001E-2</v>
      </c>
      <c r="D255">
        <f>IFERROR(VLOOKUP($B255,Miljövärden!$B$3:$H$552,MATCH(D$2,Miljövärden!$B$2:$H$2,0),FALSE),"Saknas")</f>
        <v>3.7594799999999999</v>
      </c>
      <c r="E255">
        <f>IFERROR(VLOOKUP($B255,Miljövärden!$B$3:$H$552,MATCH(E$2,Miljövärden!$B$2:$H$2,0),FALSE),"Saknas")</f>
        <v>0.301427</v>
      </c>
      <c r="F255">
        <f>IFERROR(VLOOKUP($B255,Miljövärden!$B$3:$H$552,MATCH(F$2,Miljövärden!$B$2:$H$2,0),FALSE),"Saknas")</f>
        <v>1.1373299999999999E-2</v>
      </c>
      <c r="G255" t="str">
        <f>IFERROR(VLOOKUP($B255,Miljövärden!$B$3:$H$552,MATCH(G$2,Miljövärden!$B$2:$H$2,0),FALSE),"Nej, saknas")</f>
        <v>Ja</v>
      </c>
      <c r="H255" s="30" t="str">
        <f>IFERROR(VLOOKUP($B255,Miljövärden!$B$3:$H$552,MATCH(H$2,Miljövärden!$B$2:$H$2,0),FALSE),"Nej, saknas")</f>
        <v>Ja</v>
      </c>
      <c r="P255" s="37" t="str">
        <f t="shared" si="6"/>
        <v>ja</v>
      </c>
      <c r="R255">
        <f t="shared" si="7"/>
        <v>183</v>
      </c>
    </row>
    <row r="256" spans="1:18" x14ac:dyDescent="0.25">
      <c r="A256" s="2" t="s">
        <v>405</v>
      </c>
      <c r="B256" s="2" t="s">
        <v>408</v>
      </c>
      <c r="C256">
        <f>IFERROR(VLOOKUP($B256,Miljövärden!$B$3:$H$552,MATCH(C$2,Miljövärden!$B$2:$H$2,0),FALSE),"Saknas")</f>
        <v>7.4938099999999994E-2</v>
      </c>
      <c r="D256">
        <f>IFERROR(VLOOKUP($B256,Miljövärden!$B$3:$H$552,MATCH(D$2,Miljövärden!$B$2:$H$2,0),FALSE),"Saknas")</f>
        <v>5.5917399999999997</v>
      </c>
      <c r="E256">
        <f>IFERROR(VLOOKUP($B256,Miljövärden!$B$3:$H$552,MATCH(E$2,Miljövärden!$B$2:$H$2,0),FALSE),"Saknas")</f>
        <v>9.7855100000000004</v>
      </c>
      <c r="F256">
        <f>IFERROR(VLOOKUP($B256,Miljövärden!$B$3:$H$552,MATCH(F$2,Miljövärden!$B$2:$H$2,0),FALSE),"Saknas")</f>
        <v>0</v>
      </c>
      <c r="G256" t="str">
        <f>IFERROR(VLOOKUP($B256,Miljövärden!$B$3:$H$552,MATCH(G$2,Miljövärden!$B$2:$H$2,0),FALSE),"Nej, saknas")</f>
        <v>Nej</v>
      </c>
      <c r="H256" s="30" t="str">
        <f>IFERROR(VLOOKUP($B256,Miljövärden!$B$3:$H$552,MATCH(H$2,Miljövärden!$B$2:$H$2,0),FALSE),"Nej, saknas")</f>
        <v>Ja</v>
      </c>
      <c r="P256" s="37" t="str">
        <f t="shared" si="6"/>
        <v>ja</v>
      </c>
      <c r="R256">
        <f t="shared" si="7"/>
        <v>184</v>
      </c>
    </row>
    <row r="257" spans="1:18" x14ac:dyDescent="0.25">
      <c r="A257" s="2" t="s">
        <v>405</v>
      </c>
      <c r="B257" s="2" t="s">
        <v>409</v>
      </c>
      <c r="C257">
        <f>IFERROR(VLOOKUP($B257,Miljövärden!$B$3:$H$552,MATCH(C$2,Miljövärden!$B$2:$H$2,0),FALSE),"Saknas")</f>
        <v>0.38527600000000001</v>
      </c>
      <c r="D257">
        <f>IFERROR(VLOOKUP($B257,Miljövärden!$B$3:$H$552,MATCH(D$2,Miljövärden!$B$2:$H$2,0),FALSE),"Saknas")</f>
        <v>14.153700000000001</v>
      </c>
      <c r="E257">
        <f>IFERROR(VLOOKUP($B257,Miljövärden!$B$3:$H$552,MATCH(E$2,Miljövärden!$B$2:$H$2,0),FALSE),"Saknas")</f>
        <v>16.4693</v>
      </c>
      <c r="F257">
        <f>IFERROR(VLOOKUP($B257,Miljövärden!$B$3:$H$552,MATCH(F$2,Miljövärden!$B$2:$H$2,0),FALSE),"Saknas")</f>
        <v>2.6591699999999999E-2</v>
      </c>
      <c r="G257" t="str">
        <f>IFERROR(VLOOKUP($B257,Miljövärden!$B$3:$H$552,MATCH(G$2,Miljövärden!$B$2:$H$2,0),FALSE),"Nej, saknas")</f>
        <v>Ja</v>
      </c>
      <c r="H257" s="30" t="str">
        <f>IFERROR(VLOOKUP($B257,Miljövärden!$B$3:$H$552,MATCH(H$2,Miljövärden!$B$2:$H$2,0),FALSE),"Nej, saknas")</f>
        <v>Ja</v>
      </c>
      <c r="P257" s="37" t="str">
        <f t="shared" si="6"/>
        <v>ja</v>
      </c>
      <c r="R257">
        <f t="shared" si="7"/>
        <v>185</v>
      </c>
    </row>
    <row r="258" spans="1:18" x14ac:dyDescent="0.25">
      <c r="A258" s="2" t="s">
        <v>410</v>
      </c>
      <c r="B258" s="2" t="s">
        <v>411</v>
      </c>
      <c r="C258">
        <f>IFERROR(VLOOKUP($B258,Miljövärden!$B$3:$H$552,MATCH(C$2,Miljövärden!$B$2:$H$2,0),FALSE),"Saknas")</f>
        <v>0</v>
      </c>
      <c r="D258">
        <f>IFERROR(VLOOKUP($B258,Miljövärden!$B$3:$H$552,MATCH(D$2,Miljövärden!$B$2:$H$2,0),FALSE),"Saknas")</f>
        <v>0</v>
      </c>
      <c r="E258">
        <f>IFERROR(VLOOKUP($B258,Miljövärden!$B$3:$H$552,MATCH(E$2,Miljövärden!$B$2:$H$2,0),FALSE),"Saknas")</f>
        <v>0</v>
      </c>
      <c r="F258">
        <f>IFERROR(VLOOKUP($B258,Miljövärden!$B$3:$H$552,MATCH(F$2,Miljövärden!$B$2:$H$2,0),FALSE),"Saknas")</f>
        <v>0</v>
      </c>
      <c r="G258" t="str">
        <f>IFERROR(VLOOKUP($B258,Miljövärden!$B$3:$H$552,MATCH(G$2,Miljövärden!$B$2:$H$2,0),FALSE),"Nej, saknas")</f>
        <v>Nej</v>
      </c>
      <c r="H258" s="30" t="str">
        <f>IFERROR(VLOOKUP($B258,Miljövärden!$B$3:$H$552,MATCH(H$2,Miljövärden!$B$2:$H$2,0),FALSE),"Nej, saknas")</f>
        <v>Nej</v>
      </c>
      <c r="P258" s="37" t="str">
        <f t="shared" si="6"/>
        <v>nej</v>
      </c>
      <c r="R258">
        <f t="shared" si="7"/>
        <v>185</v>
      </c>
    </row>
    <row r="259" spans="1:18" x14ac:dyDescent="0.25">
      <c r="A259" s="2" t="s">
        <v>412</v>
      </c>
      <c r="B259" s="2" t="s">
        <v>413</v>
      </c>
      <c r="C259">
        <f>IFERROR(VLOOKUP($B259,Miljövärden!$B$3:$H$552,MATCH(C$2,Miljövärden!$B$2:$H$2,0),FALSE),"Saknas")</f>
        <v>0.29310799999999998</v>
      </c>
      <c r="D259">
        <f>IFERROR(VLOOKUP($B259,Miljövärden!$B$3:$H$552,MATCH(D$2,Miljövärden!$B$2:$H$2,0),FALSE),"Saknas")</f>
        <v>43.556199999999997</v>
      </c>
      <c r="E259">
        <f>IFERROR(VLOOKUP($B259,Miljövärden!$B$3:$H$552,MATCH(E$2,Miljövärden!$B$2:$H$2,0),FALSE),"Saknas")</f>
        <v>13.842700000000001</v>
      </c>
      <c r="F259">
        <f>IFERROR(VLOOKUP($B259,Miljövärden!$B$3:$H$552,MATCH(F$2,Miljövärden!$B$2:$H$2,0),FALSE),"Saknas")</f>
        <v>5.3563100000000002E-2</v>
      </c>
      <c r="G259" t="str">
        <f>IFERROR(VLOOKUP($B259,Miljövärden!$B$3:$H$552,MATCH(G$2,Miljövärden!$B$2:$H$2,0),FALSE),"Nej, saknas")</f>
        <v>Nej</v>
      </c>
      <c r="H259" s="30" t="str">
        <f>IFERROR(VLOOKUP($B259,Miljövärden!$B$3:$H$552,MATCH(H$2,Miljövärden!$B$2:$H$2,0),FALSE),"Nej, saknas")</f>
        <v>Ja</v>
      </c>
      <c r="P259" s="37" t="str">
        <f t="shared" ref="P259:P322" si="8">IF(K259="x","nej",
IF(L259="x","ja",
IF(H259="ja","ja","nej")))</f>
        <v>ja</v>
      </c>
      <c r="R259">
        <f t="shared" si="7"/>
        <v>186</v>
      </c>
    </row>
    <row r="260" spans="1:18" x14ac:dyDescent="0.25">
      <c r="A260" s="2" t="s">
        <v>414</v>
      </c>
      <c r="B260" s="2" t="s">
        <v>415</v>
      </c>
      <c r="C260">
        <f>IFERROR(VLOOKUP($B260,Miljövärden!$B$3:$H$552,MATCH(C$2,Miljövärden!$B$2:$H$2,0),FALSE),"Saknas")</f>
        <v>0</v>
      </c>
      <c r="D260">
        <f>IFERROR(VLOOKUP($B260,Miljövärden!$B$3:$H$552,MATCH(D$2,Miljövärden!$B$2:$H$2,0),FALSE),"Saknas")</f>
        <v>0</v>
      </c>
      <c r="E260">
        <f>IFERROR(VLOOKUP($B260,Miljövärden!$B$3:$H$552,MATCH(E$2,Miljövärden!$B$2:$H$2,0),FALSE),"Saknas")</f>
        <v>0</v>
      </c>
      <c r="F260">
        <f>IFERROR(VLOOKUP($B260,Miljövärden!$B$3:$H$552,MATCH(F$2,Miljövärden!$B$2:$H$2,0),FALSE),"Saknas")</f>
        <v>0</v>
      </c>
      <c r="G260" t="str">
        <f>IFERROR(VLOOKUP($B260,Miljövärden!$B$3:$H$552,MATCH(G$2,Miljövärden!$B$2:$H$2,0),FALSE),"Nej, saknas")</f>
        <v>Nej</v>
      </c>
      <c r="H260" s="30" t="str">
        <f>IFERROR(VLOOKUP($B260,Miljövärden!$B$3:$H$552,MATCH(H$2,Miljövärden!$B$2:$H$2,0),FALSE),"Nej, saknas")</f>
        <v>Nej</v>
      </c>
      <c r="P260" s="37" t="str">
        <f t="shared" si="8"/>
        <v>nej</v>
      </c>
      <c r="R260">
        <f t="shared" si="7"/>
        <v>186</v>
      </c>
    </row>
    <row r="261" spans="1:18" x14ac:dyDescent="0.25">
      <c r="A261" s="2" t="s">
        <v>414</v>
      </c>
      <c r="B261" s="2" t="s">
        <v>416</v>
      </c>
      <c r="C261" t="str">
        <f>IFERROR(VLOOKUP($B261,Miljövärden!$B$3:$H$552,MATCH(C$2,Miljövärden!$B$2:$H$2,0),FALSE),"Saknas")</f>
        <v/>
      </c>
      <c r="D261" t="str">
        <f>IFERROR(VLOOKUP($B261,Miljövärden!$B$3:$H$552,MATCH(D$2,Miljövärden!$B$2:$H$2,0),FALSE),"Saknas")</f>
        <v/>
      </c>
      <c r="E261" t="str">
        <f>IFERROR(VLOOKUP($B261,Miljövärden!$B$3:$H$552,MATCH(E$2,Miljövärden!$B$2:$H$2,0),FALSE),"Saknas")</f>
        <v/>
      </c>
      <c r="F261" t="str">
        <f>IFERROR(VLOOKUP($B261,Miljövärden!$B$3:$H$552,MATCH(F$2,Miljövärden!$B$2:$H$2,0),FALSE),"Saknas")</f>
        <v/>
      </c>
      <c r="G261" t="str">
        <f>IFERROR(VLOOKUP($B261,Miljövärden!$B$3:$H$552,MATCH(G$2,Miljövärden!$B$2:$H$2,0),FALSE),"Nej, saknas")</f>
        <v>Nej</v>
      </c>
      <c r="H261" s="30" t="str">
        <f>IFERROR(VLOOKUP($B261,Miljövärden!$B$3:$H$552,MATCH(H$2,Miljövärden!$B$2:$H$2,0),FALSE),"Nej, saknas")</f>
        <v>Nej</v>
      </c>
      <c r="P261" s="37" t="str">
        <f t="shared" si="8"/>
        <v>nej</v>
      </c>
      <c r="R261">
        <f t="shared" ref="R261:R324" si="9">IF(ISERROR(P261),R260,IF(P261="ja",R260+1,R260))</f>
        <v>186</v>
      </c>
    </row>
    <row r="262" spans="1:18" x14ac:dyDescent="0.25">
      <c r="A262" s="2" t="s">
        <v>414</v>
      </c>
      <c r="B262" s="2" t="s">
        <v>417</v>
      </c>
      <c r="C262">
        <f>IFERROR(VLOOKUP($B262,Miljövärden!$B$3:$H$552,MATCH(C$2,Miljövärden!$B$2:$H$2,0),FALSE),"Saknas")</f>
        <v>0</v>
      </c>
      <c r="D262">
        <f>IFERROR(VLOOKUP($B262,Miljövärden!$B$3:$H$552,MATCH(D$2,Miljövärden!$B$2:$H$2,0),FALSE),"Saknas")</f>
        <v>0</v>
      </c>
      <c r="E262">
        <f>IFERROR(VLOOKUP($B262,Miljövärden!$B$3:$H$552,MATCH(E$2,Miljövärden!$B$2:$H$2,0),FALSE),"Saknas")</f>
        <v>0</v>
      </c>
      <c r="F262">
        <f>IFERROR(VLOOKUP($B262,Miljövärden!$B$3:$H$552,MATCH(F$2,Miljövärden!$B$2:$H$2,0),FALSE),"Saknas")</f>
        <v>0</v>
      </c>
      <c r="G262" t="str">
        <f>IFERROR(VLOOKUP($B262,Miljövärden!$B$3:$H$552,MATCH(G$2,Miljövärden!$B$2:$H$2,0),FALSE),"Nej, saknas")</f>
        <v>Nej</v>
      </c>
      <c r="H262" s="30" t="str">
        <f>IFERROR(VLOOKUP($B262,Miljövärden!$B$3:$H$552,MATCH(H$2,Miljövärden!$B$2:$H$2,0),FALSE),"Nej, saknas")</f>
        <v>Nej</v>
      </c>
      <c r="P262" s="37" t="str">
        <f t="shared" si="8"/>
        <v>nej</v>
      </c>
      <c r="R262">
        <f t="shared" si="9"/>
        <v>186</v>
      </c>
    </row>
    <row r="263" spans="1:18" x14ac:dyDescent="0.25">
      <c r="A263" s="2" t="s">
        <v>414</v>
      </c>
      <c r="B263" s="2" t="s">
        <v>418</v>
      </c>
      <c r="C263">
        <f>IFERROR(VLOOKUP($B263,Miljövärden!$B$3:$H$552,MATCH(C$2,Miljövärden!$B$2:$H$2,0),FALSE),"Saknas")</f>
        <v>0</v>
      </c>
      <c r="D263">
        <f>IFERROR(VLOOKUP($B263,Miljövärden!$B$3:$H$552,MATCH(D$2,Miljövärden!$B$2:$H$2,0),FALSE),"Saknas")</f>
        <v>0</v>
      </c>
      <c r="E263">
        <f>IFERROR(VLOOKUP($B263,Miljövärden!$B$3:$H$552,MATCH(E$2,Miljövärden!$B$2:$H$2,0),FALSE),"Saknas")</f>
        <v>0</v>
      </c>
      <c r="F263">
        <f>IFERROR(VLOOKUP($B263,Miljövärden!$B$3:$H$552,MATCH(F$2,Miljövärden!$B$2:$H$2,0),FALSE),"Saknas")</f>
        <v>0</v>
      </c>
      <c r="G263" t="str">
        <f>IFERROR(VLOOKUP($B263,Miljövärden!$B$3:$H$552,MATCH(G$2,Miljövärden!$B$2:$H$2,0),FALSE),"Nej, saknas")</f>
        <v>Nej</v>
      </c>
      <c r="H263" s="30" t="str">
        <f>IFERROR(VLOOKUP($B263,Miljövärden!$B$3:$H$552,MATCH(H$2,Miljövärden!$B$2:$H$2,0),FALSE),"Nej, saknas")</f>
        <v>Nej</v>
      </c>
      <c r="P263" s="37" t="str">
        <f t="shared" si="8"/>
        <v>nej</v>
      </c>
      <c r="R263">
        <f t="shared" si="9"/>
        <v>186</v>
      </c>
    </row>
    <row r="264" spans="1:18" x14ac:dyDescent="0.25">
      <c r="A264" s="2" t="s">
        <v>414</v>
      </c>
      <c r="B264" s="2" t="s">
        <v>419</v>
      </c>
      <c r="C264">
        <f>IFERROR(VLOOKUP($B264,Miljövärden!$B$3:$H$552,MATCH(C$2,Miljövärden!$B$2:$H$2,0),FALSE),"Saknas")</f>
        <v>0</v>
      </c>
      <c r="D264">
        <f>IFERROR(VLOOKUP($B264,Miljövärden!$B$3:$H$552,MATCH(D$2,Miljövärden!$B$2:$H$2,0),FALSE),"Saknas")</f>
        <v>0</v>
      </c>
      <c r="E264">
        <f>IFERROR(VLOOKUP($B264,Miljövärden!$B$3:$H$552,MATCH(E$2,Miljövärden!$B$2:$H$2,0),FALSE),"Saknas")</f>
        <v>0</v>
      </c>
      <c r="F264">
        <f>IFERROR(VLOOKUP($B264,Miljövärden!$B$3:$H$552,MATCH(F$2,Miljövärden!$B$2:$H$2,0),FALSE),"Saknas")</f>
        <v>0</v>
      </c>
      <c r="G264" t="str">
        <f>IFERROR(VLOOKUP($B264,Miljövärden!$B$3:$H$552,MATCH(G$2,Miljövärden!$B$2:$H$2,0),FALSE),"Nej, saknas")</f>
        <v>Nej</v>
      </c>
      <c r="H264" s="30" t="str">
        <f>IFERROR(VLOOKUP($B264,Miljövärden!$B$3:$H$552,MATCH(H$2,Miljövärden!$B$2:$H$2,0),FALSE),"Nej, saknas")</f>
        <v>Nej</v>
      </c>
      <c r="P264" s="37" t="str">
        <f t="shared" si="8"/>
        <v>nej</v>
      </c>
      <c r="R264">
        <f t="shared" si="9"/>
        <v>186</v>
      </c>
    </row>
    <row r="265" spans="1:18" x14ac:dyDescent="0.25">
      <c r="A265" s="2" t="s">
        <v>414</v>
      </c>
      <c r="B265" s="2" t="s">
        <v>420</v>
      </c>
      <c r="C265">
        <f>IFERROR(VLOOKUP($B265,Miljövärden!$B$3:$H$552,MATCH(C$2,Miljövärden!$B$2:$H$2,0),FALSE),"Saknas")</f>
        <v>0</v>
      </c>
      <c r="D265">
        <f>IFERROR(VLOOKUP($B265,Miljövärden!$B$3:$H$552,MATCH(D$2,Miljövärden!$B$2:$H$2,0),FALSE),"Saknas")</f>
        <v>0</v>
      </c>
      <c r="E265">
        <f>IFERROR(VLOOKUP($B265,Miljövärden!$B$3:$H$552,MATCH(E$2,Miljövärden!$B$2:$H$2,0),FALSE),"Saknas")</f>
        <v>0</v>
      </c>
      <c r="F265">
        <f>IFERROR(VLOOKUP($B265,Miljövärden!$B$3:$H$552,MATCH(F$2,Miljövärden!$B$2:$H$2,0),FALSE),"Saknas")</f>
        <v>0</v>
      </c>
      <c r="G265" t="str">
        <f>IFERROR(VLOOKUP($B265,Miljövärden!$B$3:$H$552,MATCH(G$2,Miljövärden!$B$2:$H$2,0),FALSE),"Nej, saknas")</f>
        <v>Nej</v>
      </c>
      <c r="H265" s="30" t="str">
        <f>IFERROR(VLOOKUP($B265,Miljövärden!$B$3:$H$552,MATCH(H$2,Miljövärden!$B$2:$H$2,0),FALSE),"Nej, saknas")</f>
        <v>Nej</v>
      </c>
      <c r="P265" s="37" t="str">
        <f t="shared" si="8"/>
        <v>nej</v>
      </c>
      <c r="R265">
        <f t="shared" si="9"/>
        <v>186</v>
      </c>
    </row>
    <row r="266" spans="1:18" x14ac:dyDescent="0.25">
      <c r="A266" s="2" t="s">
        <v>414</v>
      </c>
      <c r="B266" s="2" t="s">
        <v>421</v>
      </c>
      <c r="C266">
        <f>IFERROR(VLOOKUP($B266,Miljövärden!$B$3:$H$552,MATCH(C$2,Miljövärden!$B$2:$H$2,0),FALSE),"Saknas")</f>
        <v>0</v>
      </c>
      <c r="D266">
        <f>IFERROR(VLOOKUP($B266,Miljövärden!$B$3:$H$552,MATCH(D$2,Miljövärden!$B$2:$H$2,0),FALSE),"Saknas")</f>
        <v>0</v>
      </c>
      <c r="E266">
        <f>IFERROR(VLOOKUP($B266,Miljövärden!$B$3:$H$552,MATCH(E$2,Miljövärden!$B$2:$H$2,0),FALSE),"Saknas")</f>
        <v>0</v>
      </c>
      <c r="F266">
        <f>IFERROR(VLOOKUP($B266,Miljövärden!$B$3:$H$552,MATCH(F$2,Miljövärden!$B$2:$H$2,0),FALSE),"Saknas")</f>
        <v>0</v>
      </c>
      <c r="G266" t="str">
        <f>IFERROR(VLOOKUP($B266,Miljövärden!$B$3:$H$552,MATCH(G$2,Miljövärden!$B$2:$H$2,0),FALSE),"Nej, saknas")</f>
        <v>Nej</v>
      </c>
      <c r="H266" s="30" t="str">
        <f>IFERROR(VLOOKUP($B266,Miljövärden!$B$3:$H$552,MATCH(H$2,Miljövärden!$B$2:$H$2,0),FALSE),"Nej, saknas")</f>
        <v>Nej</v>
      </c>
      <c r="P266" s="37" t="str">
        <f t="shared" si="8"/>
        <v>nej</v>
      </c>
      <c r="R266">
        <f t="shared" si="9"/>
        <v>186</v>
      </c>
    </row>
    <row r="267" spans="1:18" x14ac:dyDescent="0.25">
      <c r="A267" s="2" t="s">
        <v>414</v>
      </c>
      <c r="B267" s="2" t="s">
        <v>422</v>
      </c>
      <c r="C267">
        <f>IFERROR(VLOOKUP($B267,Miljövärden!$B$3:$H$552,MATCH(C$2,Miljövärden!$B$2:$H$2,0),FALSE),"Saknas")</f>
        <v>0</v>
      </c>
      <c r="D267">
        <f>IFERROR(VLOOKUP($B267,Miljövärden!$B$3:$H$552,MATCH(D$2,Miljövärden!$B$2:$H$2,0),FALSE),"Saknas")</f>
        <v>0</v>
      </c>
      <c r="E267">
        <f>IFERROR(VLOOKUP($B267,Miljövärden!$B$3:$H$552,MATCH(E$2,Miljövärden!$B$2:$H$2,0),FALSE),"Saknas")</f>
        <v>0</v>
      </c>
      <c r="F267">
        <f>IFERROR(VLOOKUP($B267,Miljövärden!$B$3:$H$552,MATCH(F$2,Miljövärden!$B$2:$H$2,0),FALSE),"Saknas")</f>
        <v>0</v>
      </c>
      <c r="G267" t="str">
        <f>IFERROR(VLOOKUP($B267,Miljövärden!$B$3:$H$552,MATCH(G$2,Miljövärden!$B$2:$H$2,0),FALSE),"Nej, saknas")</f>
        <v>Nej</v>
      </c>
      <c r="H267" s="30" t="str">
        <f>IFERROR(VLOOKUP($B267,Miljövärden!$B$3:$H$552,MATCH(H$2,Miljövärden!$B$2:$H$2,0),FALSE),"Nej, saknas")</f>
        <v>Nej</v>
      </c>
      <c r="P267" s="37" t="str">
        <f t="shared" si="8"/>
        <v>nej</v>
      </c>
      <c r="R267">
        <f t="shared" si="9"/>
        <v>186</v>
      </c>
    </row>
    <row r="268" spans="1:18" x14ac:dyDescent="0.25">
      <c r="A268" s="2" t="s">
        <v>414</v>
      </c>
      <c r="B268" s="2" t="s">
        <v>423</v>
      </c>
      <c r="C268">
        <f>IFERROR(VLOOKUP($B268,Miljövärden!$B$3:$H$552,MATCH(C$2,Miljövärden!$B$2:$H$2,0),FALSE),"Saknas")</f>
        <v>0</v>
      </c>
      <c r="D268">
        <f>IFERROR(VLOOKUP($B268,Miljövärden!$B$3:$H$552,MATCH(D$2,Miljövärden!$B$2:$H$2,0),FALSE),"Saknas")</f>
        <v>0</v>
      </c>
      <c r="E268">
        <f>IFERROR(VLOOKUP($B268,Miljövärden!$B$3:$H$552,MATCH(E$2,Miljövärden!$B$2:$H$2,0),FALSE),"Saknas")</f>
        <v>0</v>
      </c>
      <c r="F268">
        <f>IFERROR(VLOOKUP($B268,Miljövärden!$B$3:$H$552,MATCH(F$2,Miljövärden!$B$2:$H$2,0),FALSE),"Saknas")</f>
        <v>0</v>
      </c>
      <c r="G268" t="str">
        <f>IFERROR(VLOOKUP($B268,Miljövärden!$B$3:$H$552,MATCH(G$2,Miljövärden!$B$2:$H$2,0),FALSE),"Nej, saknas")</f>
        <v>Nej</v>
      </c>
      <c r="H268" s="30" t="str">
        <f>IFERROR(VLOOKUP($B268,Miljövärden!$B$3:$H$552,MATCH(H$2,Miljövärden!$B$2:$H$2,0),FALSE),"Nej, saknas")</f>
        <v>Nej</v>
      </c>
      <c r="P268" s="37" t="str">
        <f t="shared" si="8"/>
        <v>nej</v>
      </c>
      <c r="R268">
        <f t="shared" si="9"/>
        <v>186</v>
      </c>
    </row>
    <row r="269" spans="1:18" x14ac:dyDescent="0.25">
      <c r="A269" s="2" t="s">
        <v>414</v>
      </c>
      <c r="B269" s="2" t="s">
        <v>424</v>
      </c>
      <c r="C269">
        <f>IFERROR(VLOOKUP($B269,Miljövärden!$B$3:$H$552,MATCH(C$2,Miljövärden!$B$2:$H$2,0),FALSE),"Saknas")</f>
        <v>0</v>
      </c>
      <c r="D269">
        <f>IFERROR(VLOOKUP($B269,Miljövärden!$B$3:$H$552,MATCH(D$2,Miljövärden!$B$2:$H$2,0),FALSE),"Saknas")</f>
        <v>0</v>
      </c>
      <c r="E269">
        <f>IFERROR(VLOOKUP($B269,Miljövärden!$B$3:$H$552,MATCH(E$2,Miljövärden!$B$2:$H$2,0),FALSE),"Saknas")</f>
        <v>0</v>
      </c>
      <c r="F269">
        <f>IFERROR(VLOOKUP($B269,Miljövärden!$B$3:$H$552,MATCH(F$2,Miljövärden!$B$2:$H$2,0),FALSE),"Saknas")</f>
        <v>0</v>
      </c>
      <c r="G269" t="str">
        <f>IFERROR(VLOOKUP($B269,Miljövärden!$B$3:$H$552,MATCH(G$2,Miljövärden!$B$2:$H$2,0),FALSE),"Nej, saknas")</f>
        <v>Nej</v>
      </c>
      <c r="H269" s="30" t="str">
        <f>IFERROR(VLOOKUP($B269,Miljövärden!$B$3:$H$552,MATCH(H$2,Miljövärden!$B$2:$H$2,0),FALSE),"Nej, saknas")</f>
        <v>Nej</v>
      </c>
      <c r="P269" s="37" t="str">
        <f t="shared" si="8"/>
        <v>nej</v>
      </c>
      <c r="R269">
        <f t="shared" si="9"/>
        <v>186</v>
      </c>
    </row>
    <row r="270" spans="1:18" x14ac:dyDescent="0.25">
      <c r="A270" s="2" t="s">
        <v>414</v>
      </c>
      <c r="B270" s="2" t="s">
        <v>425</v>
      </c>
      <c r="C270">
        <f>IFERROR(VLOOKUP($B270,Miljövärden!$B$3:$H$552,MATCH(C$2,Miljövärden!$B$2:$H$2,0),FALSE),"Saknas")</f>
        <v>0</v>
      </c>
      <c r="D270">
        <f>IFERROR(VLOOKUP($B270,Miljövärden!$B$3:$H$552,MATCH(D$2,Miljövärden!$B$2:$H$2,0),FALSE),"Saknas")</f>
        <v>0</v>
      </c>
      <c r="E270">
        <f>IFERROR(VLOOKUP($B270,Miljövärden!$B$3:$H$552,MATCH(E$2,Miljövärden!$B$2:$H$2,0),FALSE),"Saknas")</f>
        <v>0</v>
      </c>
      <c r="F270">
        <f>IFERROR(VLOOKUP($B270,Miljövärden!$B$3:$H$552,MATCH(F$2,Miljövärden!$B$2:$H$2,0),FALSE),"Saknas")</f>
        <v>0</v>
      </c>
      <c r="G270" t="str">
        <f>IFERROR(VLOOKUP($B270,Miljövärden!$B$3:$H$552,MATCH(G$2,Miljövärden!$B$2:$H$2,0),FALSE),"Nej, saknas")</f>
        <v>Nej</v>
      </c>
      <c r="H270" s="30" t="str">
        <f>IFERROR(VLOOKUP($B270,Miljövärden!$B$3:$H$552,MATCH(H$2,Miljövärden!$B$2:$H$2,0),FALSE),"Nej, saknas")</f>
        <v>Nej</v>
      </c>
      <c r="P270" s="37" t="str">
        <f t="shared" si="8"/>
        <v>nej</v>
      </c>
      <c r="R270">
        <f t="shared" si="9"/>
        <v>186</v>
      </c>
    </row>
    <row r="271" spans="1:18" x14ac:dyDescent="0.25">
      <c r="A271" s="2" t="s">
        <v>414</v>
      </c>
      <c r="B271" s="2" t="s">
        <v>426</v>
      </c>
      <c r="C271">
        <f>IFERROR(VLOOKUP($B271,Miljövärden!$B$3:$H$552,MATCH(C$2,Miljövärden!$B$2:$H$2,0),FALSE),"Saknas")</f>
        <v>0</v>
      </c>
      <c r="D271">
        <f>IFERROR(VLOOKUP($B271,Miljövärden!$B$3:$H$552,MATCH(D$2,Miljövärden!$B$2:$H$2,0),FALSE),"Saknas")</f>
        <v>0</v>
      </c>
      <c r="E271">
        <f>IFERROR(VLOOKUP($B271,Miljövärden!$B$3:$H$552,MATCH(E$2,Miljövärden!$B$2:$H$2,0),FALSE),"Saknas")</f>
        <v>0</v>
      </c>
      <c r="F271">
        <f>IFERROR(VLOOKUP($B271,Miljövärden!$B$3:$H$552,MATCH(F$2,Miljövärden!$B$2:$H$2,0),FALSE),"Saknas")</f>
        <v>0</v>
      </c>
      <c r="G271" t="str">
        <f>IFERROR(VLOOKUP($B271,Miljövärden!$B$3:$H$552,MATCH(G$2,Miljövärden!$B$2:$H$2,0),FALSE),"Nej, saknas")</f>
        <v>Nej</v>
      </c>
      <c r="H271" s="30" t="str">
        <f>IFERROR(VLOOKUP($B271,Miljövärden!$B$3:$H$552,MATCH(H$2,Miljövärden!$B$2:$H$2,0),FALSE),"Nej, saknas")</f>
        <v>Nej</v>
      </c>
      <c r="P271" s="37" t="str">
        <f t="shared" si="8"/>
        <v>nej</v>
      </c>
      <c r="R271">
        <f t="shared" si="9"/>
        <v>186</v>
      </c>
    </row>
    <row r="272" spans="1:18" x14ac:dyDescent="0.25">
      <c r="A272" s="2" t="s">
        <v>414</v>
      </c>
      <c r="B272" s="2" t="s">
        <v>427</v>
      </c>
      <c r="C272">
        <f>IFERROR(VLOOKUP($B272,Miljövärden!$B$3:$H$552,MATCH(C$2,Miljövärden!$B$2:$H$2,0),FALSE),"Saknas")</f>
        <v>0</v>
      </c>
      <c r="D272">
        <f>IFERROR(VLOOKUP($B272,Miljövärden!$B$3:$H$552,MATCH(D$2,Miljövärden!$B$2:$H$2,0),FALSE),"Saknas")</f>
        <v>0</v>
      </c>
      <c r="E272">
        <f>IFERROR(VLOOKUP($B272,Miljövärden!$B$3:$H$552,MATCH(E$2,Miljövärden!$B$2:$H$2,0),FALSE),"Saknas")</f>
        <v>0</v>
      </c>
      <c r="F272">
        <f>IFERROR(VLOOKUP($B272,Miljövärden!$B$3:$H$552,MATCH(F$2,Miljövärden!$B$2:$H$2,0),FALSE),"Saknas")</f>
        <v>0</v>
      </c>
      <c r="G272" t="str">
        <f>IFERROR(VLOOKUP($B272,Miljövärden!$B$3:$H$552,MATCH(G$2,Miljövärden!$B$2:$H$2,0),FALSE),"Nej, saknas")</f>
        <v>Nej</v>
      </c>
      <c r="H272" s="30" t="str">
        <f>IFERROR(VLOOKUP($B272,Miljövärden!$B$3:$H$552,MATCH(H$2,Miljövärden!$B$2:$H$2,0),FALSE),"Nej, saknas")</f>
        <v>Nej</v>
      </c>
      <c r="P272" s="37" t="str">
        <f t="shared" si="8"/>
        <v>nej</v>
      </c>
      <c r="R272">
        <f t="shared" si="9"/>
        <v>186</v>
      </c>
    </row>
    <row r="273" spans="1:18" x14ac:dyDescent="0.25">
      <c r="A273" s="2" t="s">
        <v>414</v>
      </c>
      <c r="B273" s="2" t="s">
        <v>20</v>
      </c>
      <c r="C273">
        <f>IFERROR(VLOOKUP($B273,Miljövärden!$B$3:$H$552,MATCH(C$2,Miljövärden!$B$2:$H$2,0),FALSE),"Saknas")</f>
        <v>0</v>
      </c>
      <c r="D273">
        <f>IFERROR(VLOOKUP($B273,Miljövärden!$B$3:$H$552,MATCH(D$2,Miljövärden!$B$2:$H$2,0),FALSE),"Saknas")</f>
        <v>0</v>
      </c>
      <c r="E273">
        <f>IFERROR(VLOOKUP($B273,Miljövärden!$B$3:$H$552,MATCH(E$2,Miljövärden!$B$2:$H$2,0),FALSE),"Saknas")</f>
        <v>0</v>
      </c>
      <c r="F273">
        <f>IFERROR(VLOOKUP($B273,Miljövärden!$B$3:$H$552,MATCH(F$2,Miljövärden!$B$2:$H$2,0),FALSE),"Saknas")</f>
        <v>0</v>
      </c>
      <c r="G273" t="str">
        <f>IFERROR(VLOOKUP($B273,Miljövärden!$B$3:$H$552,MATCH(G$2,Miljövärden!$B$2:$H$2,0),FALSE),"Nej, saknas")</f>
        <v>Nej</v>
      </c>
      <c r="H273" s="30" t="str">
        <f>IFERROR(VLOOKUP($B273,Miljövärden!$B$3:$H$552,MATCH(H$2,Miljövärden!$B$2:$H$2,0),FALSE),"Nej, saknas")</f>
        <v>Nej</v>
      </c>
      <c r="P273" s="37" t="str">
        <f t="shared" si="8"/>
        <v>nej</v>
      </c>
      <c r="R273">
        <f t="shared" si="9"/>
        <v>186</v>
      </c>
    </row>
    <row r="274" spans="1:18" x14ac:dyDescent="0.25">
      <c r="A274" s="2" t="s">
        <v>753</v>
      </c>
      <c r="B274" s="9" t="s">
        <v>1111</v>
      </c>
      <c r="C274" t="str">
        <f>IFERROR(VLOOKUP($B274,Miljövärden!$B$3:$H$552,MATCH(C$2,Miljövärden!$B$2:$H$2,0),FALSE),"Saknas")</f>
        <v>Saknas</v>
      </c>
      <c r="D274" t="str">
        <f>IFERROR(VLOOKUP($B274,Miljövärden!$B$3:$H$552,MATCH(D$2,Miljövärden!$B$2:$H$2,0),FALSE),"Saknas")</f>
        <v>Saknas</v>
      </c>
      <c r="E274" t="str">
        <f>IFERROR(VLOOKUP($B274,Miljövärden!$B$3:$H$552,MATCH(E$2,Miljövärden!$B$2:$H$2,0),FALSE),"Saknas")</f>
        <v>Saknas</v>
      </c>
      <c r="F274" t="str">
        <f>IFERROR(VLOOKUP($B274,Miljövärden!$B$3:$H$552,MATCH(F$2,Miljövärden!$B$2:$H$2,0),FALSE),"Saknas")</f>
        <v>Saknas</v>
      </c>
      <c r="G274" t="str">
        <f>IFERROR(VLOOKUP($B274,Miljövärden!$B$3:$H$552,MATCH(G$2,Miljövärden!$B$2:$H$2,0),FALSE),"Nej, saknas")</f>
        <v>Nej, saknas</v>
      </c>
      <c r="H274" s="30" t="str">
        <f>IFERROR(VLOOKUP($B274,Miljövärden!$B$3:$H$552,MATCH(H$2,Miljövärden!$B$2:$H$2,0),FALSE),"Nej, saknas")</f>
        <v>Nej, saknas</v>
      </c>
      <c r="P274" s="37" t="str">
        <f t="shared" si="8"/>
        <v>nej</v>
      </c>
      <c r="R274">
        <f t="shared" si="9"/>
        <v>186</v>
      </c>
    </row>
    <row r="275" spans="1:18" x14ac:dyDescent="0.25">
      <c r="A275" s="2" t="s">
        <v>428</v>
      </c>
      <c r="B275" s="2" t="s">
        <v>429</v>
      </c>
      <c r="C275">
        <f>IFERROR(VLOOKUP($B275,Miljövärden!$B$3:$H$552,MATCH(C$2,Miljövärden!$B$2:$H$2,0),FALSE),"Saknas")</f>
        <v>9.7840300000000005E-2</v>
      </c>
      <c r="D275">
        <f>IFERROR(VLOOKUP($B275,Miljövärden!$B$3:$H$552,MATCH(D$2,Miljövärden!$B$2:$H$2,0),FALSE),"Saknas")</f>
        <v>9.21021</v>
      </c>
      <c r="E275">
        <f>IFERROR(VLOOKUP($B275,Miljövärden!$B$3:$H$552,MATCH(E$2,Miljövärden!$B$2:$H$2,0),FALSE),"Saknas")</f>
        <v>11.130599999999999</v>
      </c>
      <c r="F275">
        <f>IFERROR(VLOOKUP($B275,Miljövärden!$B$3:$H$552,MATCH(F$2,Miljövärden!$B$2:$H$2,0),FALSE),"Saknas")</f>
        <v>9.0996199999999992E-3</v>
      </c>
      <c r="G275" t="str">
        <f>IFERROR(VLOOKUP($B275,Miljövärden!$B$3:$H$552,MATCH(G$2,Miljövärden!$B$2:$H$2,0),FALSE),"Nej, saknas")</f>
        <v>Ja</v>
      </c>
      <c r="H275" s="30" t="str">
        <f>IFERROR(VLOOKUP($B275,Miljövärden!$B$3:$H$552,MATCH(H$2,Miljövärden!$B$2:$H$2,0),FALSE),"Nej, saknas")</f>
        <v>Ja</v>
      </c>
      <c r="P275" s="37" t="str">
        <f t="shared" si="8"/>
        <v>ja</v>
      </c>
      <c r="R275">
        <f t="shared" si="9"/>
        <v>187</v>
      </c>
    </row>
    <row r="276" spans="1:18" x14ac:dyDescent="0.25">
      <c r="A276" s="2" t="s">
        <v>428</v>
      </c>
      <c r="B276" s="2" t="s">
        <v>430</v>
      </c>
      <c r="C276">
        <f>IFERROR(VLOOKUP($B276,Miljövärden!$B$3:$H$552,MATCH(C$2,Miljövärden!$B$2:$H$2,0),FALSE),"Saknas")</f>
        <v>0.107919</v>
      </c>
      <c r="D276">
        <f>IFERROR(VLOOKUP($B276,Miljövärden!$B$3:$H$552,MATCH(D$2,Miljövärden!$B$2:$H$2,0),FALSE),"Saknas")</f>
        <v>7.3614899999999999</v>
      </c>
      <c r="E276">
        <f>IFERROR(VLOOKUP($B276,Miljövärden!$B$3:$H$552,MATCH(E$2,Miljövärden!$B$2:$H$2,0),FALSE),"Saknas")</f>
        <v>11.565</v>
      </c>
      <c r="F276">
        <f>IFERROR(VLOOKUP($B276,Miljövärden!$B$3:$H$552,MATCH(F$2,Miljövärden!$B$2:$H$2,0),FALSE),"Saknas")</f>
        <v>8.84244E-3</v>
      </c>
      <c r="G276" t="str">
        <f>IFERROR(VLOOKUP($B276,Miljövärden!$B$3:$H$552,MATCH(G$2,Miljövärden!$B$2:$H$2,0),FALSE),"Nej, saknas")</f>
        <v>Ja</v>
      </c>
      <c r="H276" s="30" t="str">
        <f>IFERROR(VLOOKUP($B276,Miljövärden!$B$3:$H$552,MATCH(H$2,Miljövärden!$B$2:$H$2,0),FALSE),"Nej, saknas")</f>
        <v>Ja</v>
      </c>
      <c r="P276" s="37" t="str">
        <f t="shared" si="8"/>
        <v>ja</v>
      </c>
      <c r="R276">
        <f t="shared" si="9"/>
        <v>188</v>
      </c>
    </row>
    <row r="277" spans="1:18" x14ac:dyDescent="0.25">
      <c r="A277" s="2" t="s">
        <v>431</v>
      </c>
      <c r="B277" s="2" t="s">
        <v>432</v>
      </c>
      <c r="C277">
        <f>IFERROR(VLOOKUP($B277,Miljövärden!$B$3:$H$552,MATCH(C$2,Miljövärden!$B$2:$H$2,0),FALSE),"Saknas")</f>
        <v>0</v>
      </c>
      <c r="D277">
        <f>IFERROR(VLOOKUP($B277,Miljövärden!$B$3:$H$552,MATCH(D$2,Miljövärden!$B$2:$H$2,0),FALSE),"Saknas")</f>
        <v>0</v>
      </c>
      <c r="E277">
        <f>IFERROR(VLOOKUP($B277,Miljövärden!$B$3:$H$552,MATCH(E$2,Miljövärden!$B$2:$H$2,0),FALSE),"Saknas")</f>
        <v>0</v>
      </c>
      <c r="F277">
        <f>IFERROR(VLOOKUP($B277,Miljövärden!$B$3:$H$552,MATCH(F$2,Miljövärden!$B$2:$H$2,0),FALSE),"Saknas")</f>
        <v>0</v>
      </c>
      <c r="G277" t="str">
        <f>IFERROR(VLOOKUP($B277,Miljövärden!$B$3:$H$552,MATCH(G$2,Miljövärden!$B$2:$H$2,0),FALSE),"Nej, saknas")</f>
        <v>Nej</v>
      </c>
      <c r="H277" s="30" t="str">
        <f>IFERROR(VLOOKUP($B277,Miljövärden!$B$3:$H$552,MATCH(H$2,Miljövärden!$B$2:$H$2,0),FALSE),"Nej, saknas")</f>
        <v>Nej</v>
      </c>
      <c r="P277" s="37" t="str">
        <f t="shared" si="8"/>
        <v>nej</v>
      </c>
      <c r="R277">
        <f t="shared" si="9"/>
        <v>188</v>
      </c>
    </row>
    <row r="278" spans="1:18" x14ac:dyDescent="0.25">
      <c r="A278" s="2" t="s">
        <v>433</v>
      </c>
      <c r="B278" s="2" t="s">
        <v>434</v>
      </c>
      <c r="C278">
        <f>IFERROR(VLOOKUP($B278,Miljövärden!$B$3:$H$552,MATCH(C$2,Miljövärden!$B$2:$H$2,0),FALSE),"Saknas")</f>
        <v>4.9318099999999997E-2</v>
      </c>
      <c r="D278">
        <f>IFERROR(VLOOKUP($B278,Miljövärden!$B$3:$H$552,MATCH(D$2,Miljövärden!$B$2:$H$2,0),FALSE),"Saknas")</f>
        <v>3.5110299999999999</v>
      </c>
      <c r="E278">
        <f>IFERROR(VLOOKUP($B278,Miljövärden!$B$3:$H$552,MATCH(E$2,Miljövärden!$B$2:$H$2,0),FALSE),"Saknas")</f>
        <v>7.52806</v>
      </c>
      <c r="F278">
        <f>IFERROR(VLOOKUP($B278,Miljövärden!$B$3:$H$552,MATCH(F$2,Miljövärden!$B$2:$H$2,0),FALSE),"Saknas")</f>
        <v>0</v>
      </c>
      <c r="G278" t="str">
        <f>IFERROR(VLOOKUP($B278,Miljövärden!$B$3:$H$552,MATCH(G$2,Miljövärden!$B$2:$H$2,0),FALSE),"Nej, saknas")</f>
        <v>Nej</v>
      </c>
      <c r="H278" s="30" t="str">
        <f>IFERROR(VLOOKUP($B278,Miljövärden!$B$3:$H$552,MATCH(H$2,Miljövärden!$B$2:$H$2,0),FALSE),"Nej, saknas")</f>
        <v>Ja</v>
      </c>
      <c r="P278" s="37" t="str">
        <f t="shared" si="8"/>
        <v>ja</v>
      </c>
      <c r="R278">
        <f t="shared" si="9"/>
        <v>189</v>
      </c>
    </row>
    <row r="279" spans="1:18" x14ac:dyDescent="0.25">
      <c r="A279" s="2" t="s">
        <v>435</v>
      </c>
      <c r="B279" s="2" t="s">
        <v>436</v>
      </c>
      <c r="C279">
        <f>IFERROR(VLOOKUP($B279,Miljövärden!$B$3:$H$552,MATCH(C$2,Miljövärden!$B$2:$H$2,0),FALSE),"Saknas")</f>
        <v>0.61864399999999997</v>
      </c>
      <c r="D279">
        <f>IFERROR(VLOOKUP($B279,Miljövärden!$B$3:$H$552,MATCH(D$2,Miljövärden!$B$2:$H$2,0),FALSE),"Saknas")</f>
        <v>205.48599999999999</v>
      </c>
      <c r="E279">
        <f>IFERROR(VLOOKUP($B279,Miljövärden!$B$3:$H$552,MATCH(E$2,Miljövärden!$B$2:$H$2,0),FALSE),"Saknas")</f>
        <v>24.218699999999998</v>
      </c>
      <c r="F279">
        <f>IFERROR(VLOOKUP($B279,Miljövärden!$B$3:$H$552,MATCH(F$2,Miljövärden!$B$2:$H$2,0),FALSE),"Saknas")</f>
        <v>2.0495800000000002E-2</v>
      </c>
      <c r="G279" t="str">
        <f>IFERROR(VLOOKUP($B279,Miljövärden!$B$3:$H$552,MATCH(G$2,Miljövärden!$B$2:$H$2,0),FALSE),"Nej, saknas")</f>
        <v>Ja</v>
      </c>
      <c r="H279" s="30" t="str">
        <f>IFERROR(VLOOKUP($B279,Miljövärden!$B$3:$H$552,MATCH(H$2,Miljövärden!$B$2:$H$2,0),FALSE),"Nej, saknas")</f>
        <v>Ja</v>
      </c>
      <c r="P279" s="37" t="str">
        <f t="shared" si="8"/>
        <v>ja</v>
      </c>
      <c r="R279">
        <f t="shared" si="9"/>
        <v>190</v>
      </c>
    </row>
    <row r="280" spans="1:18" x14ac:dyDescent="0.25">
      <c r="A280" s="2" t="s">
        <v>437</v>
      </c>
      <c r="B280" s="2" t="s">
        <v>438</v>
      </c>
      <c r="C280">
        <f>IFERROR(VLOOKUP($B280,Miljövärden!$B$3:$H$552,MATCH(C$2,Miljövärden!$B$2:$H$2,0),FALSE),"Saknas")</f>
        <v>8.7110400000000004E-2</v>
      </c>
      <c r="D280">
        <f>IFERROR(VLOOKUP($B280,Miljövärden!$B$3:$H$552,MATCH(D$2,Miljövärden!$B$2:$H$2,0),FALSE),"Saknas")</f>
        <v>12.8317</v>
      </c>
      <c r="E280">
        <f>IFERROR(VLOOKUP($B280,Miljövärden!$B$3:$H$552,MATCH(E$2,Miljövärden!$B$2:$H$2,0),FALSE),"Saknas")</f>
        <v>7.2972999999999999</v>
      </c>
      <c r="F280">
        <f>IFERROR(VLOOKUP($B280,Miljövärden!$B$3:$H$552,MATCH(F$2,Miljövärden!$B$2:$H$2,0),FALSE),"Saknas")</f>
        <v>1.0721E-2</v>
      </c>
      <c r="G280" t="str">
        <f>IFERROR(VLOOKUP($B280,Miljövärden!$B$3:$H$552,MATCH(G$2,Miljövärden!$B$2:$H$2,0),FALSE),"Nej, saknas")</f>
        <v>Nej</v>
      </c>
      <c r="H280" s="30" t="str">
        <f>IFERROR(VLOOKUP($B280,Miljövärden!$B$3:$H$552,MATCH(H$2,Miljövärden!$B$2:$H$2,0),FALSE),"Nej, saknas")</f>
        <v>Ja</v>
      </c>
      <c r="P280" s="37" t="str">
        <f t="shared" si="8"/>
        <v>ja</v>
      </c>
      <c r="R280">
        <f t="shared" si="9"/>
        <v>191</v>
      </c>
    </row>
    <row r="281" spans="1:18" x14ac:dyDescent="0.25">
      <c r="A281" s="2" t="s">
        <v>439</v>
      </c>
      <c r="B281" s="2" t="s">
        <v>440</v>
      </c>
      <c r="C281">
        <f>IFERROR(VLOOKUP($B281,Miljövärden!$B$3:$H$552,MATCH(C$2,Miljövärden!$B$2:$H$2,0),FALSE),"Saknas")</f>
        <v>0.16125700000000001</v>
      </c>
      <c r="D281">
        <f>IFERROR(VLOOKUP($B281,Miljövärden!$B$3:$H$552,MATCH(D$2,Miljövärden!$B$2:$H$2,0),FALSE),"Saknas")</f>
        <v>7.0109300000000001</v>
      </c>
      <c r="E281">
        <f>IFERROR(VLOOKUP($B281,Miljövärden!$B$3:$H$552,MATCH(E$2,Miljövärden!$B$2:$H$2,0),FALSE),"Saknas")</f>
        <v>17.5213</v>
      </c>
      <c r="F281">
        <f>IFERROR(VLOOKUP($B281,Miljövärden!$B$3:$H$552,MATCH(F$2,Miljövärden!$B$2:$H$2,0),FALSE),"Saknas")</f>
        <v>6.0618099999999999E-3</v>
      </c>
      <c r="G281" t="str">
        <f>IFERROR(VLOOKUP($B281,Miljövärden!$B$3:$H$552,MATCH(G$2,Miljövärden!$B$2:$H$2,0),FALSE),"Nej, saknas")</f>
        <v>Ja</v>
      </c>
      <c r="H281" s="30" t="str">
        <f>IFERROR(VLOOKUP($B281,Miljövärden!$B$3:$H$552,MATCH(H$2,Miljövärden!$B$2:$H$2,0),FALSE),"Nej, saknas")</f>
        <v>Ja</v>
      </c>
      <c r="P281" s="37" t="str">
        <f t="shared" si="8"/>
        <v>ja</v>
      </c>
      <c r="R281">
        <f t="shared" si="9"/>
        <v>192</v>
      </c>
    </row>
    <row r="282" spans="1:18" x14ac:dyDescent="0.25">
      <c r="A282" s="2" t="s">
        <v>439</v>
      </c>
      <c r="B282" s="2" t="s">
        <v>441</v>
      </c>
      <c r="C282">
        <f>IFERROR(VLOOKUP($B282,Miljövärden!$B$3:$H$552,MATCH(C$2,Miljövärden!$B$2:$H$2,0),FALSE),"Saknas")</f>
        <v>0.176506</v>
      </c>
      <c r="D282">
        <f>IFERROR(VLOOKUP($B282,Miljövärden!$B$3:$H$552,MATCH(D$2,Miljövärden!$B$2:$H$2,0),FALSE),"Saknas")</f>
        <v>10.1274</v>
      </c>
      <c r="E282">
        <f>IFERROR(VLOOKUP($B282,Miljövärden!$B$3:$H$552,MATCH(E$2,Miljövärden!$B$2:$H$2,0),FALSE),"Saknas")</f>
        <v>18.768699999999999</v>
      </c>
      <c r="F282">
        <f>IFERROR(VLOOKUP($B282,Miljövärden!$B$3:$H$552,MATCH(F$2,Miljövärden!$B$2:$H$2,0),FALSE),"Saknas")</f>
        <v>1.35637E-2</v>
      </c>
      <c r="G282" t="str">
        <f>IFERROR(VLOOKUP($B282,Miljövärden!$B$3:$H$552,MATCH(G$2,Miljövärden!$B$2:$H$2,0),FALSE),"Nej, saknas")</f>
        <v>Ja</v>
      </c>
      <c r="H282" s="30" t="str">
        <f>IFERROR(VLOOKUP($B282,Miljövärden!$B$3:$H$552,MATCH(H$2,Miljövärden!$B$2:$H$2,0),FALSE),"Nej, saknas")</f>
        <v>Ja</v>
      </c>
      <c r="P282" s="37" t="str">
        <f t="shared" si="8"/>
        <v>ja</v>
      </c>
      <c r="R282">
        <f t="shared" si="9"/>
        <v>193</v>
      </c>
    </row>
    <row r="283" spans="1:18" x14ac:dyDescent="0.25">
      <c r="A283" s="2" t="s">
        <v>439</v>
      </c>
      <c r="B283" s="2" t="s">
        <v>442</v>
      </c>
      <c r="C283">
        <f>IFERROR(VLOOKUP($B283,Miljövärden!$B$3:$H$552,MATCH(C$2,Miljövärden!$B$2:$H$2,0),FALSE),"Saknas")</f>
        <v>0.110335</v>
      </c>
      <c r="D283">
        <f>IFERROR(VLOOKUP($B283,Miljövärden!$B$3:$H$552,MATCH(D$2,Miljövärden!$B$2:$H$2,0),FALSE),"Saknas")</f>
        <v>10.6554</v>
      </c>
      <c r="E283">
        <f>IFERROR(VLOOKUP($B283,Miljövärden!$B$3:$H$552,MATCH(E$2,Miljövärden!$B$2:$H$2,0),FALSE),"Saknas")</f>
        <v>11.670500000000001</v>
      </c>
      <c r="F283">
        <f>IFERROR(VLOOKUP($B283,Miljövärden!$B$3:$H$552,MATCH(F$2,Miljövärden!$B$2:$H$2,0),FALSE),"Saknas")</f>
        <v>1.50218E-2</v>
      </c>
      <c r="G283" t="str">
        <f>IFERROR(VLOOKUP($B283,Miljövärden!$B$3:$H$552,MATCH(G$2,Miljövärden!$B$2:$H$2,0),FALSE),"Nej, saknas")</f>
        <v>Ja</v>
      </c>
      <c r="H283" s="30" t="str">
        <f>IFERROR(VLOOKUP($B283,Miljövärden!$B$3:$H$552,MATCH(H$2,Miljövärden!$B$2:$H$2,0),FALSE),"Nej, saknas")</f>
        <v>Ja</v>
      </c>
      <c r="P283" s="37" t="str">
        <f t="shared" si="8"/>
        <v>ja</v>
      </c>
      <c r="R283">
        <f t="shared" si="9"/>
        <v>194</v>
      </c>
    </row>
    <row r="284" spans="1:18" x14ac:dyDescent="0.25">
      <c r="A284" s="2" t="s">
        <v>439</v>
      </c>
      <c r="B284" s="2" t="s">
        <v>443</v>
      </c>
      <c r="C284">
        <f>IFERROR(VLOOKUP($B284,Miljövärden!$B$3:$H$552,MATCH(C$2,Miljövärden!$B$2:$H$2,0),FALSE),"Saknas")</f>
        <v>0.158299</v>
      </c>
      <c r="D284">
        <f>IFERROR(VLOOKUP($B284,Miljövärden!$B$3:$H$552,MATCH(D$2,Miljövärden!$B$2:$H$2,0),FALSE),"Saknas")</f>
        <v>8.3900199999999998</v>
      </c>
      <c r="E284">
        <f>IFERROR(VLOOKUP($B284,Miljövärden!$B$3:$H$552,MATCH(E$2,Miljövärden!$B$2:$H$2,0),FALSE),"Saknas")</f>
        <v>17.244599999999998</v>
      </c>
      <c r="F284">
        <f>IFERROR(VLOOKUP($B284,Miljövärden!$B$3:$H$552,MATCH(F$2,Miljövärden!$B$2:$H$2,0),FALSE),"Saknas")</f>
        <v>1.0716699999999999E-2</v>
      </c>
      <c r="G284" t="str">
        <f>IFERROR(VLOOKUP($B284,Miljövärden!$B$3:$H$552,MATCH(G$2,Miljövärden!$B$2:$H$2,0),FALSE),"Nej, saknas")</f>
        <v>Ja</v>
      </c>
      <c r="H284" s="30" t="str">
        <f>IFERROR(VLOOKUP($B284,Miljövärden!$B$3:$H$552,MATCH(H$2,Miljövärden!$B$2:$H$2,0),FALSE),"Nej, saknas")</f>
        <v>Ja</v>
      </c>
      <c r="P284" s="37" t="str">
        <f t="shared" si="8"/>
        <v>ja</v>
      </c>
      <c r="R284">
        <f t="shared" si="9"/>
        <v>195</v>
      </c>
    </row>
    <row r="285" spans="1:18" x14ac:dyDescent="0.25">
      <c r="A285" s="2" t="s">
        <v>439</v>
      </c>
      <c r="B285" s="2" t="s">
        <v>444</v>
      </c>
      <c r="C285">
        <f>IFERROR(VLOOKUP($B285,Miljövärden!$B$3:$H$552,MATCH(C$2,Miljövärden!$B$2:$H$2,0),FALSE),"Saknas")</f>
        <v>0.201492</v>
      </c>
      <c r="D285">
        <f>IFERROR(VLOOKUP($B285,Miljövärden!$B$3:$H$552,MATCH(D$2,Miljövärden!$B$2:$H$2,0),FALSE),"Saknas")</f>
        <v>10.7837</v>
      </c>
      <c r="E285">
        <f>IFERROR(VLOOKUP($B285,Miljövärden!$B$3:$H$552,MATCH(E$2,Miljövärden!$B$2:$H$2,0),FALSE),"Saknas")</f>
        <v>20.4129</v>
      </c>
      <c r="F285">
        <f>IFERROR(VLOOKUP($B285,Miljövärden!$B$3:$H$552,MATCH(F$2,Miljövärden!$B$2:$H$2,0),FALSE),"Saknas")</f>
        <v>1.2862699999999999E-2</v>
      </c>
      <c r="G285" t="str">
        <f>IFERROR(VLOOKUP($B285,Miljövärden!$B$3:$H$552,MATCH(G$2,Miljövärden!$B$2:$H$2,0),FALSE),"Nej, saknas")</f>
        <v>Ja</v>
      </c>
      <c r="H285" s="30" t="str">
        <f>IFERROR(VLOOKUP($B285,Miljövärden!$B$3:$H$552,MATCH(H$2,Miljövärden!$B$2:$H$2,0),FALSE),"Nej, saknas")</f>
        <v>Ja</v>
      </c>
      <c r="P285" s="37" t="str">
        <f t="shared" si="8"/>
        <v>ja</v>
      </c>
      <c r="R285">
        <f t="shared" si="9"/>
        <v>196</v>
      </c>
    </row>
    <row r="286" spans="1:18" x14ac:dyDescent="0.25">
      <c r="A286" s="2" t="s">
        <v>439</v>
      </c>
      <c r="B286" s="2" t="s">
        <v>445</v>
      </c>
      <c r="C286">
        <f>IFERROR(VLOOKUP($B286,Miljövärden!$B$3:$H$552,MATCH(C$2,Miljövärden!$B$2:$H$2,0),FALSE),"Saknas")</f>
        <v>0</v>
      </c>
      <c r="D286">
        <f>IFERROR(VLOOKUP($B286,Miljövärden!$B$3:$H$552,MATCH(D$2,Miljövärden!$B$2:$H$2,0),FALSE),"Saknas")</f>
        <v>0</v>
      </c>
      <c r="E286">
        <f>IFERROR(VLOOKUP($B286,Miljövärden!$B$3:$H$552,MATCH(E$2,Miljövärden!$B$2:$H$2,0),FALSE),"Saknas")</f>
        <v>0</v>
      </c>
      <c r="F286">
        <f>IFERROR(VLOOKUP($B286,Miljövärden!$B$3:$H$552,MATCH(F$2,Miljövärden!$B$2:$H$2,0),FALSE),"Saknas")</f>
        <v>0</v>
      </c>
      <c r="G286" t="str">
        <f>IFERROR(VLOOKUP($B286,Miljövärden!$B$3:$H$552,MATCH(G$2,Miljövärden!$B$2:$H$2,0),FALSE),"Nej, saknas")</f>
        <v>Nej</v>
      </c>
      <c r="H286" s="30" t="str">
        <f>IFERROR(VLOOKUP($B286,Miljövärden!$B$3:$H$552,MATCH(H$2,Miljövärden!$B$2:$H$2,0),FALSE),"Nej, saknas")</f>
        <v>Nej</v>
      </c>
      <c r="P286" s="37" t="str">
        <f t="shared" si="8"/>
        <v>nej</v>
      </c>
      <c r="R286">
        <f t="shared" si="9"/>
        <v>196</v>
      </c>
    </row>
    <row r="287" spans="1:18" x14ac:dyDescent="0.25">
      <c r="A287" s="2" t="s">
        <v>439</v>
      </c>
      <c r="B287" s="2" t="s">
        <v>446</v>
      </c>
      <c r="C287">
        <f>IFERROR(VLOOKUP($B287,Miljövärden!$B$3:$H$552,MATCH(C$2,Miljövärden!$B$2:$H$2,0),FALSE),"Saknas")</f>
        <v>0.17166500000000001</v>
      </c>
      <c r="D287">
        <f>IFERROR(VLOOKUP($B287,Miljövärden!$B$3:$H$552,MATCH(D$2,Miljövärden!$B$2:$H$2,0),FALSE),"Saknas")</f>
        <v>5.6635200000000001</v>
      </c>
      <c r="E287">
        <f>IFERROR(VLOOKUP($B287,Miljövärden!$B$3:$H$552,MATCH(E$2,Miljövärden!$B$2:$H$2,0),FALSE),"Saknas")</f>
        <v>18.7834</v>
      </c>
      <c r="F287">
        <f>IFERROR(VLOOKUP($B287,Miljövärden!$B$3:$H$552,MATCH(F$2,Miljövärden!$B$2:$H$2,0),FALSE),"Saknas")</f>
        <v>8.3137E-4</v>
      </c>
      <c r="G287" t="str">
        <f>IFERROR(VLOOKUP($B287,Miljövärden!$B$3:$H$552,MATCH(G$2,Miljövärden!$B$2:$H$2,0),FALSE),"Nej, saknas")</f>
        <v>Ja</v>
      </c>
      <c r="H287" s="30" t="str">
        <f>IFERROR(VLOOKUP($B287,Miljövärden!$B$3:$H$552,MATCH(H$2,Miljövärden!$B$2:$H$2,0),FALSE),"Nej, saknas")</f>
        <v>Ja</v>
      </c>
      <c r="P287" s="37" t="str">
        <f t="shared" si="8"/>
        <v>ja</v>
      </c>
      <c r="R287">
        <f t="shared" si="9"/>
        <v>197</v>
      </c>
    </row>
    <row r="288" spans="1:18" x14ac:dyDescent="0.25">
      <c r="A288" s="2" t="s">
        <v>439</v>
      </c>
      <c r="B288" s="2" t="s">
        <v>447</v>
      </c>
      <c r="C288">
        <f>IFERROR(VLOOKUP($B288,Miljövärden!$B$3:$H$552,MATCH(C$2,Miljövärden!$B$2:$H$2,0),FALSE),"Saknas")</f>
        <v>0.17005200000000001</v>
      </c>
      <c r="D288">
        <f>IFERROR(VLOOKUP($B288,Miljövärden!$B$3:$H$552,MATCH(D$2,Miljövärden!$B$2:$H$2,0),FALSE),"Saknas")</f>
        <v>9.8495899999999992</v>
      </c>
      <c r="E288">
        <f>IFERROR(VLOOKUP($B288,Miljövärden!$B$3:$H$552,MATCH(E$2,Miljövärden!$B$2:$H$2,0),FALSE),"Saknas")</f>
        <v>18.104199999999999</v>
      </c>
      <c r="F288">
        <f>IFERROR(VLOOKUP($B288,Miljövärden!$B$3:$H$552,MATCH(F$2,Miljövärden!$B$2:$H$2,0),FALSE),"Saknas")</f>
        <v>1.3809E-2</v>
      </c>
      <c r="G288" t="str">
        <f>IFERROR(VLOOKUP($B288,Miljövärden!$B$3:$H$552,MATCH(G$2,Miljövärden!$B$2:$H$2,0),FALSE),"Nej, saknas")</f>
        <v>Ja</v>
      </c>
      <c r="H288" s="30" t="str">
        <f>IFERROR(VLOOKUP($B288,Miljövärden!$B$3:$H$552,MATCH(H$2,Miljövärden!$B$2:$H$2,0),FALSE),"Nej, saknas")</f>
        <v>Ja</v>
      </c>
      <c r="P288" s="37" t="str">
        <f t="shared" si="8"/>
        <v>ja</v>
      </c>
      <c r="R288">
        <f t="shared" si="9"/>
        <v>198</v>
      </c>
    </row>
    <row r="289" spans="1:18" x14ac:dyDescent="0.25">
      <c r="A289" s="2" t="s">
        <v>439</v>
      </c>
      <c r="B289" s="2" t="s">
        <v>448</v>
      </c>
      <c r="C289">
        <f>IFERROR(VLOOKUP($B289,Miljövärden!$B$3:$H$552,MATCH(C$2,Miljövärden!$B$2:$H$2,0),FALSE),"Saknas")</f>
        <v>0.27998099999999998</v>
      </c>
      <c r="D289">
        <f>IFERROR(VLOOKUP($B289,Miljövärden!$B$3:$H$552,MATCH(D$2,Miljövärden!$B$2:$H$2,0),FALSE),"Saknas")</f>
        <v>96.842799999999997</v>
      </c>
      <c r="E289">
        <f>IFERROR(VLOOKUP($B289,Miljövärden!$B$3:$H$552,MATCH(E$2,Miljövärden!$B$2:$H$2,0),FALSE),"Saknas")</f>
        <v>14.321400000000001</v>
      </c>
      <c r="F289">
        <f>IFERROR(VLOOKUP($B289,Miljövärden!$B$3:$H$552,MATCH(F$2,Miljövärden!$B$2:$H$2,0),FALSE),"Saknas")</f>
        <v>3.6564700000000002E-3</v>
      </c>
      <c r="G289" t="str">
        <f>IFERROR(VLOOKUP($B289,Miljövärden!$B$3:$H$552,MATCH(G$2,Miljövärden!$B$2:$H$2,0),FALSE),"Nej, saknas")</f>
        <v>Ja</v>
      </c>
      <c r="H289" s="30" t="str">
        <f>IFERROR(VLOOKUP($B289,Miljövärden!$B$3:$H$552,MATCH(H$2,Miljövärden!$B$2:$H$2,0),FALSE),"Nej, saknas")</f>
        <v>Ja</v>
      </c>
      <c r="P289" s="37" t="str">
        <f t="shared" si="8"/>
        <v>ja</v>
      </c>
      <c r="R289">
        <f t="shared" si="9"/>
        <v>199</v>
      </c>
    </row>
    <row r="290" spans="1:18" x14ac:dyDescent="0.25">
      <c r="A290" s="2" t="s">
        <v>439</v>
      </c>
      <c r="B290" s="2" t="s">
        <v>449</v>
      </c>
      <c r="C290">
        <f>IFERROR(VLOOKUP($B290,Miljövärden!$B$3:$H$552,MATCH(C$2,Miljövärden!$B$2:$H$2,0),FALSE),"Saknas")</f>
        <v>0.16822200000000001</v>
      </c>
      <c r="D290">
        <f>IFERROR(VLOOKUP($B290,Miljövärden!$B$3:$H$552,MATCH(D$2,Miljövärden!$B$2:$H$2,0),FALSE),"Saknas")</f>
        <v>8.1405399999999997</v>
      </c>
      <c r="E290">
        <f>IFERROR(VLOOKUP($B290,Miljövärden!$B$3:$H$552,MATCH(E$2,Miljövärden!$B$2:$H$2,0),FALSE),"Saknas")</f>
        <v>18.136900000000001</v>
      </c>
      <c r="F290">
        <f>IFERROR(VLOOKUP($B290,Miljövärden!$B$3:$H$552,MATCH(F$2,Miljövärden!$B$2:$H$2,0),FALSE),"Saknas")</f>
        <v>8.6671400000000003E-3</v>
      </c>
      <c r="G290" t="str">
        <f>IFERROR(VLOOKUP($B290,Miljövärden!$B$3:$H$552,MATCH(G$2,Miljövärden!$B$2:$H$2,0),FALSE),"Nej, saknas")</f>
        <v>Ja</v>
      </c>
      <c r="H290" s="30" t="str">
        <f>IFERROR(VLOOKUP($B290,Miljövärden!$B$3:$H$552,MATCH(H$2,Miljövärden!$B$2:$H$2,0),FALSE),"Nej, saknas")</f>
        <v>Ja</v>
      </c>
      <c r="P290" s="37" t="str">
        <f t="shared" si="8"/>
        <v>ja</v>
      </c>
      <c r="R290">
        <f t="shared" si="9"/>
        <v>200</v>
      </c>
    </row>
    <row r="291" spans="1:18" x14ac:dyDescent="0.25">
      <c r="A291" s="2" t="s">
        <v>439</v>
      </c>
      <c r="B291" s="2" t="s">
        <v>450</v>
      </c>
      <c r="C291">
        <f>IFERROR(VLOOKUP($B291,Miljövärden!$B$3:$H$552,MATCH(C$2,Miljövärden!$B$2:$H$2,0),FALSE),"Saknas")</f>
        <v>6.4928399999999997E-2</v>
      </c>
      <c r="D291">
        <f>IFERROR(VLOOKUP($B291,Miljövärden!$B$3:$H$552,MATCH(D$2,Miljövärden!$B$2:$H$2,0),FALSE),"Saknas")</f>
        <v>8.5415899999999993</v>
      </c>
      <c r="E291">
        <f>IFERROR(VLOOKUP($B291,Miljövärden!$B$3:$H$552,MATCH(E$2,Miljövärden!$B$2:$H$2,0),FALSE),"Saknas")</f>
        <v>7.6981099999999998</v>
      </c>
      <c r="F291">
        <f>IFERROR(VLOOKUP($B291,Miljövärden!$B$3:$H$552,MATCH(F$2,Miljövärden!$B$2:$H$2,0),FALSE),"Saknas")</f>
        <v>1.9712E-2</v>
      </c>
      <c r="G291" t="str">
        <f>IFERROR(VLOOKUP($B291,Miljövärden!$B$3:$H$552,MATCH(G$2,Miljövärden!$B$2:$H$2,0),FALSE),"Nej, saknas")</f>
        <v>Ja</v>
      </c>
      <c r="H291" s="30" t="str">
        <f>IFERROR(VLOOKUP($B291,Miljövärden!$B$3:$H$552,MATCH(H$2,Miljövärden!$B$2:$H$2,0),FALSE),"Nej, saknas")</f>
        <v>Ja</v>
      </c>
      <c r="P291" s="37" t="str">
        <f t="shared" si="8"/>
        <v>ja</v>
      </c>
      <c r="R291">
        <f t="shared" si="9"/>
        <v>201</v>
      </c>
    </row>
    <row r="292" spans="1:18" x14ac:dyDescent="0.25">
      <c r="A292" s="2" t="s">
        <v>439</v>
      </c>
      <c r="B292" s="2" t="s">
        <v>451</v>
      </c>
      <c r="C292">
        <f>IFERROR(VLOOKUP($B292,Miljövärden!$B$3:$H$552,MATCH(C$2,Miljövärden!$B$2:$H$2,0),FALSE),"Saknas")</f>
        <v>0.122099</v>
      </c>
      <c r="D292">
        <f>IFERROR(VLOOKUP($B292,Miljövärden!$B$3:$H$552,MATCH(D$2,Miljövärden!$B$2:$H$2,0),FALSE),"Saknas")</f>
        <v>6.3241800000000001</v>
      </c>
      <c r="E292">
        <f>IFERROR(VLOOKUP($B292,Miljövärden!$B$3:$H$552,MATCH(E$2,Miljövärden!$B$2:$H$2,0),FALSE),"Saknas")</f>
        <v>10.8843</v>
      </c>
      <c r="F292">
        <f>IFERROR(VLOOKUP($B292,Miljövärden!$B$3:$H$552,MATCH(F$2,Miljövärden!$B$2:$H$2,0),FALSE),"Saknas")</f>
        <v>9.7431900000000005E-3</v>
      </c>
      <c r="G292" t="str">
        <f>IFERROR(VLOOKUP($B292,Miljövärden!$B$3:$H$552,MATCH(G$2,Miljövärden!$B$2:$H$2,0),FALSE),"Nej, saknas")</f>
        <v>Ja</v>
      </c>
      <c r="H292" s="30" t="str">
        <f>IFERROR(VLOOKUP($B292,Miljövärden!$B$3:$H$552,MATCH(H$2,Miljövärden!$B$2:$H$2,0),FALSE),"Nej, saknas")</f>
        <v>Ja</v>
      </c>
      <c r="P292" s="37" t="str">
        <f t="shared" si="8"/>
        <v>ja</v>
      </c>
      <c r="R292">
        <f t="shared" si="9"/>
        <v>202</v>
      </c>
    </row>
    <row r="293" spans="1:18" x14ac:dyDescent="0.25">
      <c r="A293" s="2" t="s">
        <v>439</v>
      </c>
      <c r="B293" s="2" t="s">
        <v>452</v>
      </c>
      <c r="C293">
        <f>IFERROR(VLOOKUP($B293,Miljövärden!$B$3:$H$552,MATCH(C$2,Miljövärden!$B$2:$H$2,0),FALSE),"Saknas")</f>
        <v>0.15929599999999999</v>
      </c>
      <c r="D293">
        <f>IFERROR(VLOOKUP($B293,Miljövärden!$B$3:$H$552,MATCH(D$2,Miljövärden!$B$2:$H$2,0),FALSE),"Saknas")</f>
        <v>7.82721</v>
      </c>
      <c r="E293">
        <f>IFERROR(VLOOKUP($B293,Miljövärden!$B$3:$H$552,MATCH(E$2,Miljövärden!$B$2:$H$2,0),FALSE),"Saknas")</f>
        <v>17.795300000000001</v>
      </c>
      <c r="F293">
        <f>IFERROR(VLOOKUP($B293,Miljövärden!$B$3:$H$552,MATCH(F$2,Miljövärden!$B$2:$H$2,0),FALSE),"Saknas")</f>
        <v>8.2207400000000007E-3</v>
      </c>
      <c r="G293" t="str">
        <f>IFERROR(VLOOKUP($B293,Miljövärden!$B$3:$H$552,MATCH(G$2,Miljövärden!$B$2:$H$2,0),FALSE),"Nej, saknas")</f>
        <v>Ja</v>
      </c>
      <c r="H293" s="30" t="str">
        <f>IFERROR(VLOOKUP($B293,Miljövärden!$B$3:$H$552,MATCH(H$2,Miljövärden!$B$2:$H$2,0),FALSE),"Nej, saknas")</f>
        <v>Ja</v>
      </c>
      <c r="P293" s="37" t="str">
        <f t="shared" si="8"/>
        <v>ja</v>
      </c>
      <c r="R293">
        <f t="shared" si="9"/>
        <v>203</v>
      </c>
    </row>
    <row r="294" spans="1:18" x14ac:dyDescent="0.25">
      <c r="A294" s="2" t="s">
        <v>439</v>
      </c>
      <c r="B294" s="2" t="s">
        <v>453</v>
      </c>
      <c r="C294">
        <f>IFERROR(VLOOKUP($B294,Miljövärden!$B$3:$H$552,MATCH(C$2,Miljövärden!$B$2:$H$2,0),FALSE),"Saknas")</f>
        <v>0.140371</v>
      </c>
      <c r="D294">
        <f>IFERROR(VLOOKUP($B294,Miljövärden!$B$3:$H$552,MATCH(D$2,Miljövärden!$B$2:$H$2,0),FALSE),"Saknas")</f>
        <v>42.425800000000002</v>
      </c>
      <c r="E294">
        <f>IFERROR(VLOOKUP($B294,Miljövärden!$B$3:$H$552,MATCH(E$2,Miljövärden!$B$2:$H$2,0),FALSE),"Saknas")</f>
        <v>8.3551900000000003</v>
      </c>
      <c r="F294">
        <f>IFERROR(VLOOKUP($B294,Miljövärden!$B$3:$H$552,MATCH(F$2,Miljövärden!$B$2:$H$2,0),FALSE),"Saknas")</f>
        <v>6.7401700000000002E-3</v>
      </c>
      <c r="G294" t="str">
        <f>IFERROR(VLOOKUP($B294,Miljövärden!$B$3:$H$552,MATCH(G$2,Miljövärden!$B$2:$H$2,0),FALSE),"Nej, saknas")</f>
        <v>Ja</v>
      </c>
      <c r="H294" s="30" t="str">
        <f>IFERROR(VLOOKUP($B294,Miljövärden!$B$3:$H$552,MATCH(H$2,Miljövärden!$B$2:$H$2,0),FALSE),"Nej, saknas")</f>
        <v>Ja</v>
      </c>
      <c r="P294" s="37" t="str">
        <f t="shared" si="8"/>
        <v>ja</v>
      </c>
      <c r="R294">
        <f t="shared" si="9"/>
        <v>204</v>
      </c>
    </row>
    <row r="295" spans="1:18" x14ac:dyDescent="0.25">
      <c r="A295" s="2" t="s">
        <v>439</v>
      </c>
      <c r="B295" s="2" t="s">
        <v>454</v>
      </c>
      <c r="C295">
        <f>IFERROR(VLOOKUP($B295,Miljövärden!$B$3:$H$552,MATCH(C$2,Miljövärden!$B$2:$H$2,0),FALSE),"Saknas")</f>
        <v>0.20472799999999999</v>
      </c>
      <c r="D295">
        <f>IFERROR(VLOOKUP($B295,Miljövärden!$B$3:$H$552,MATCH(D$2,Miljövärden!$B$2:$H$2,0),FALSE),"Saknas")</f>
        <v>10.794</v>
      </c>
      <c r="E295">
        <f>IFERROR(VLOOKUP($B295,Miljövärden!$B$3:$H$552,MATCH(E$2,Miljövärden!$B$2:$H$2,0),FALSE),"Saknas")</f>
        <v>20.943000000000001</v>
      </c>
      <c r="F295">
        <f>IFERROR(VLOOKUP($B295,Miljövärden!$B$3:$H$552,MATCH(F$2,Miljövärden!$B$2:$H$2,0),FALSE),"Saknas")</f>
        <v>1.21835E-2</v>
      </c>
      <c r="G295" t="str">
        <f>IFERROR(VLOOKUP($B295,Miljövärden!$B$3:$H$552,MATCH(G$2,Miljövärden!$B$2:$H$2,0),FALSE),"Nej, saknas")</f>
        <v>Ja</v>
      </c>
      <c r="H295" s="30" t="str">
        <f>IFERROR(VLOOKUP($B295,Miljövärden!$B$3:$H$552,MATCH(H$2,Miljövärden!$B$2:$H$2,0),FALSE),"Nej, saknas")</f>
        <v>Ja</v>
      </c>
      <c r="P295" s="37" t="str">
        <f t="shared" si="8"/>
        <v>ja</v>
      </c>
      <c r="R295">
        <f t="shared" si="9"/>
        <v>205</v>
      </c>
    </row>
    <row r="296" spans="1:18" x14ac:dyDescent="0.25">
      <c r="A296" s="2" t="s">
        <v>439</v>
      </c>
      <c r="B296" s="2" t="s">
        <v>455</v>
      </c>
      <c r="C296">
        <f>IFERROR(VLOOKUP($B296,Miljövärden!$B$3:$H$552,MATCH(C$2,Miljövärden!$B$2:$H$2,0),FALSE),"Saknas")</f>
        <v>3.4960999999999998E-4</v>
      </c>
      <c r="D296">
        <f>IFERROR(VLOOKUP($B296,Miljövärden!$B$3:$H$552,MATCH(D$2,Miljövärden!$B$2:$H$2,0),FALSE),"Saknas")</f>
        <v>0</v>
      </c>
      <c r="E296">
        <f>IFERROR(VLOOKUP($B296,Miljövärden!$B$3:$H$552,MATCH(E$2,Miljövärden!$B$2:$H$2,0),FALSE),"Saknas")</f>
        <v>0</v>
      </c>
      <c r="F296">
        <f>IFERROR(VLOOKUP($B296,Miljövärden!$B$3:$H$552,MATCH(F$2,Miljövärden!$B$2:$H$2,0),FALSE),"Saknas")</f>
        <v>0</v>
      </c>
      <c r="G296" t="str">
        <f>IFERROR(VLOOKUP($B296,Miljövärden!$B$3:$H$552,MATCH(G$2,Miljövärden!$B$2:$H$2,0),FALSE),"Nej, saknas")</f>
        <v>Ja</v>
      </c>
      <c r="H296" s="30" t="str">
        <f>IFERROR(VLOOKUP($B296,Miljövärden!$B$3:$H$552,MATCH(H$2,Miljövärden!$B$2:$H$2,0),FALSE),"Nej, saknas")</f>
        <v>Ja</v>
      </c>
      <c r="P296" s="37" t="str">
        <f t="shared" si="8"/>
        <v>ja</v>
      </c>
      <c r="R296">
        <f t="shared" si="9"/>
        <v>206</v>
      </c>
    </row>
    <row r="297" spans="1:18" x14ac:dyDescent="0.25">
      <c r="A297" s="2" t="s">
        <v>439</v>
      </c>
      <c r="B297" s="2" t="s">
        <v>456</v>
      </c>
      <c r="C297">
        <f>IFERROR(VLOOKUP($B297,Miljövärden!$B$3:$H$552,MATCH(C$2,Miljövärden!$B$2:$H$2,0),FALSE),"Saknas")</f>
        <v>0.202404</v>
      </c>
      <c r="D297">
        <f>IFERROR(VLOOKUP($B297,Miljövärden!$B$3:$H$552,MATCH(D$2,Miljövärden!$B$2:$H$2,0),FALSE),"Saknas")</f>
        <v>14.6968</v>
      </c>
      <c r="E297">
        <f>IFERROR(VLOOKUP($B297,Miljövärden!$B$3:$H$552,MATCH(E$2,Miljövärden!$B$2:$H$2,0),FALSE),"Saknas")</f>
        <v>20.436399999999999</v>
      </c>
      <c r="F297">
        <f>IFERROR(VLOOKUP($B297,Miljövärden!$B$3:$H$552,MATCH(F$2,Miljövärden!$B$2:$H$2,0),FALSE),"Saknas")</f>
        <v>2.3331600000000001E-2</v>
      </c>
      <c r="G297" t="str">
        <f>IFERROR(VLOOKUP($B297,Miljövärden!$B$3:$H$552,MATCH(G$2,Miljövärden!$B$2:$H$2,0),FALSE),"Nej, saknas")</f>
        <v>Ja</v>
      </c>
      <c r="H297" s="30" t="str">
        <f>IFERROR(VLOOKUP($B297,Miljövärden!$B$3:$H$552,MATCH(H$2,Miljövärden!$B$2:$H$2,0),FALSE),"Nej, saknas")</f>
        <v>Ja</v>
      </c>
      <c r="P297" s="37" t="str">
        <f t="shared" si="8"/>
        <v>ja</v>
      </c>
      <c r="R297">
        <f t="shared" si="9"/>
        <v>207</v>
      </c>
    </row>
    <row r="298" spans="1:18" x14ac:dyDescent="0.25">
      <c r="A298" s="2" t="s">
        <v>439</v>
      </c>
      <c r="B298" s="2" t="s">
        <v>457</v>
      </c>
      <c r="C298">
        <f>IFERROR(VLOOKUP($B298,Miljövärden!$B$3:$H$552,MATCH(C$2,Miljövärden!$B$2:$H$2,0),FALSE),"Saknas")</f>
        <v>0.19068399999999999</v>
      </c>
      <c r="D298">
        <f>IFERROR(VLOOKUP($B298,Miljövärden!$B$3:$H$552,MATCH(D$2,Miljövärden!$B$2:$H$2,0),FALSE),"Saknas")</f>
        <v>11.0692</v>
      </c>
      <c r="E298">
        <f>IFERROR(VLOOKUP($B298,Miljövärden!$B$3:$H$552,MATCH(E$2,Miljövärden!$B$2:$H$2,0),FALSE),"Saknas")</f>
        <v>19.238</v>
      </c>
      <c r="F298">
        <f>IFERROR(VLOOKUP($B298,Miljövärden!$B$3:$H$552,MATCH(F$2,Miljövärden!$B$2:$H$2,0),FALSE),"Saknas")</f>
        <v>1.541E-2</v>
      </c>
      <c r="G298" t="str">
        <f>IFERROR(VLOOKUP($B298,Miljövärden!$B$3:$H$552,MATCH(G$2,Miljövärden!$B$2:$H$2,0),FALSE),"Nej, saknas")</f>
        <v>Ja</v>
      </c>
      <c r="H298" s="30" t="str">
        <f>IFERROR(VLOOKUP($B298,Miljövärden!$B$3:$H$552,MATCH(H$2,Miljövärden!$B$2:$H$2,0),FALSE),"Nej, saknas")</f>
        <v>Ja</v>
      </c>
      <c r="P298" s="37" t="str">
        <f t="shared" si="8"/>
        <v>ja</v>
      </c>
      <c r="R298">
        <f t="shared" si="9"/>
        <v>208</v>
      </c>
    </row>
    <row r="299" spans="1:18" x14ac:dyDescent="0.25">
      <c r="A299" s="2" t="s">
        <v>458</v>
      </c>
      <c r="B299" s="2" t="s">
        <v>459</v>
      </c>
      <c r="C299">
        <f>IFERROR(VLOOKUP($B299,Miljövärden!$B$3:$H$552,MATCH(C$2,Miljövärden!$B$2:$H$2,0),FALSE),"Saknas")</f>
        <v>0.161748</v>
      </c>
      <c r="D299">
        <f>IFERROR(VLOOKUP($B299,Miljövärden!$B$3:$H$552,MATCH(D$2,Miljövärden!$B$2:$H$2,0),FALSE),"Saknas")</f>
        <v>7.7833600000000001</v>
      </c>
      <c r="E299">
        <f>IFERROR(VLOOKUP($B299,Miljövärden!$B$3:$H$552,MATCH(E$2,Miljövärden!$B$2:$H$2,0),FALSE),"Saknas")</f>
        <v>17.958500000000001</v>
      </c>
      <c r="F299">
        <f>IFERROR(VLOOKUP($B299,Miljövärden!$B$3:$H$552,MATCH(F$2,Miljövärden!$B$2:$H$2,0),FALSE),"Saknas")</f>
        <v>7.8740200000000007E-3</v>
      </c>
      <c r="G299" t="str">
        <f>IFERROR(VLOOKUP($B299,Miljövärden!$B$3:$H$552,MATCH(G$2,Miljövärden!$B$2:$H$2,0),FALSE),"Nej, saknas")</f>
        <v>Ja</v>
      </c>
      <c r="H299" s="30" t="str">
        <f>IFERROR(VLOOKUP($B299,Miljövärden!$B$3:$H$552,MATCH(H$2,Miljövärden!$B$2:$H$2,0),FALSE),"Nej, saknas")</f>
        <v>Ja</v>
      </c>
      <c r="P299" s="37" t="str">
        <f t="shared" si="8"/>
        <v>ja</v>
      </c>
      <c r="R299">
        <f t="shared" si="9"/>
        <v>209</v>
      </c>
    </row>
    <row r="300" spans="1:18" x14ac:dyDescent="0.25">
      <c r="A300" s="2" t="s">
        <v>458</v>
      </c>
      <c r="B300" s="2" t="s">
        <v>460</v>
      </c>
      <c r="C300">
        <f>IFERROR(VLOOKUP($B300,Miljövärden!$B$3:$H$552,MATCH(C$2,Miljövärden!$B$2:$H$2,0),FALSE),"Saknas")</f>
        <v>8.21157E-2</v>
      </c>
      <c r="D300">
        <f>IFERROR(VLOOKUP($B300,Miljövärden!$B$3:$H$552,MATCH(D$2,Miljövärden!$B$2:$H$2,0),FALSE),"Saknas")</f>
        <v>55.038699999999999</v>
      </c>
      <c r="E300">
        <f>IFERROR(VLOOKUP($B300,Miljövärden!$B$3:$H$552,MATCH(E$2,Miljövärden!$B$2:$H$2,0),FALSE),"Saknas")</f>
        <v>5.2380800000000001</v>
      </c>
      <c r="F300">
        <f>IFERROR(VLOOKUP($B300,Miljövärden!$B$3:$H$552,MATCH(F$2,Miljövärden!$B$2:$H$2,0),FALSE),"Saknas")</f>
        <v>4.9143499999999996E-3</v>
      </c>
      <c r="G300" t="str">
        <f>IFERROR(VLOOKUP($B300,Miljövärden!$B$3:$H$552,MATCH(G$2,Miljövärden!$B$2:$H$2,0),FALSE),"Nej, saknas")</f>
        <v>Ja</v>
      </c>
      <c r="H300" s="30" t="str">
        <f>IFERROR(VLOOKUP($B300,Miljövärden!$B$3:$H$552,MATCH(H$2,Miljövärden!$B$2:$H$2,0),FALSE),"Nej, saknas")</f>
        <v>Ja</v>
      </c>
      <c r="P300" s="37" t="str">
        <f t="shared" si="8"/>
        <v>ja</v>
      </c>
      <c r="R300">
        <f t="shared" si="9"/>
        <v>210</v>
      </c>
    </row>
    <row r="301" spans="1:18" x14ac:dyDescent="0.25">
      <c r="A301" s="2" t="s">
        <v>458</v>
      </c>
      <c r="B301" s="2" t="s">
        <v>461</v>
      </c>
      <c r="C301">
        <f>IFERROR(VLOOKUP($B301,Miljövärden!$B$3:$H$552,MATCH(C$2,Miljövärden!$B$2:$H$2,0),FALSE),"Saknas")</f>
        <v>0.14199400000000001</v>
      </c>
      <c r="D301">
        <f>IFERROR(VLOOKUP($B301,Miljövärden!$B$3:$H$552,MATCH(D$2,Miljövärden!$B$2:$H$2,0),FALSE),"Saknas")</f>
        <v>8.4701199999999996</v>
      </c>
      <c r="E301">
        <f>IFERROR(VLOOKUP($B301,Miljövärden!$B$3:$H$552,MATCH(E$2,Miljövärden!$B$2:$H$2,0),FALSE),"Saknas")</f>
        <v>14.162800000000001</v>
      </c>
      <c r="F301">
        <f>IFERROR(VLOOKUP($B301,Miljövärden!$B$3:$H$552,MATCH(F$2,Miljövärden!$B$2:$H$2,0),FALSE),"Saknas")</f>
        <v>1.66445E-2</v>
      </c>
      <c r="G301" t="str">
        <f>IFERROR(VLOOKUP($B301,Miljövärden!$B$3:$H$552,MATCH(G$2,Miljövärden!$B$2:$H$2,0),FALSE),"Nej, saknas")</f>
        <v>Ja</v>
      </c>
      <c r="H301" s="30" t="str">
        <f>IFERROR(VLOOKUP($B301,Miljövärden!$B$3:$H$552,MATCH(H$2,Miljövärden!$B$2:$H$2,0),FALSE),"Nej, saknas")</f>
        <v>Ja</v>
      </c>
      <c r="P301" s="37" t="str">
        <f t="shared" si="8"/>
        <v>ja</v>
      </c>
      <c r="R301">
        <f t="shared" si="9"/>
        <v>211</v>
      </c>
    </row>
    <row r="302" spans="1:18" x14ac:dyDescent="0.25">
      <c r="A302" s="2" t="s">
        <v>458</v>
      </c>
      <c r="B302" s="2" t="s">
        <v>462</v>
      </c>
      <c r="C302">
        <f>IFERROR(VLOOKUP($B302,Miljövärden!$B$3:$H$552,MATCH(C$2,Miljövärden!$B$2:$H$2,0),FALSE),"Saknas")</f>
        <v>0.16481100000000001</v>
      </c>
      <c r="D302">
        <f>IFERROR(VLOOKUP($B302,Miljövärden!$B$3:$H$552,MATCH(D$2,Miljövärden!$B$2:$H$2,0),FALSE),"Saknas")</f>
        <v>9.7383699999999997</v>
      </c>
      <c r="E302">
        <f>IFERROR(VLOOKUP($B302,Miljövärden!$B$3:$H$552,MATCH(E$2,Miljövärden!$B$2:$H$2,0),FALSE),"Saknas")</f>
        <v>17.22</v>
      </c>
      <c r="F302">
        <f>IFERROR(VLOOKUP($B302,Miljövärden!$B$3:$H$552,MATCH(F$2,Miljövärden!$B$2:$H$2,0),FALSE),"Saknas")</f>
        <v>1.4960599999999999E-2</v>
      </c>
      <c r="G302" t="str">
        <f>IFERROR(VLOOKUP($B302,Miljövärden!$B$3:$H$552,MATCH(G$2,Miljövärden!$B$2:$H$2,0),FALSE),"Nej, saknas")</f>
        <v>Ja</v>
      </c>
      <c r="H302" s="30" t="str">
        <f>IFERROR(VLOOKUP($B302,Miljövärden!$B$3:$H$552,MATCH(H$2,Miljövärden!$B$2:$H$2,0),FALSE),"Nej, saknas")</f>
        <v>Ja</v>
      </c>
      <c r="P302" s="37" t="str">
        <f t="shared" si="8"/>
        <v>ja</v>
      </c>
      <c r="R302">
        <f t="shared" si="9"/>
        <v>212</v>
      </c>
    </row>
    <row r="303" spans="1:18" x14ac:dyDescent="0.25">
      <c r="A303" s="2" t="s">
        <v>458</v>
      </c>
      <c r="B303" s="2" t="s">
        <v>463</v>
      </c>
      <c r="C303">
        <f>IFERROR(VLOOKUP($B303,Miljövärden!$B$3:$H$552,MATCH(C$2,Miljövärden!$B$2:$H$2,0),FALSE),"Saknas")</f>
        <v>0.15335499999999999</v>
      </c>
      <c r="D303">
        <f>IFERROR(VLOOKUP($B303,Miljövärden!$B$3:$H$552,MATCH(D$2,Miljövärden!$B$2:$H$2,0),FALSE),"Saknas")</f>
        <v>6.4975199999999997</v>
      </c>
      <c r="E303">
        <f>IFERROR(VLOOKUP($B303,Miljövärden!$B$3:$H$552,MATCH(E$2,Miljövärden!$B$2:$H$2,0),FALSE),"Saknas")</f>
        <v>16.369700000000002</v>
      </c>
      <c r="F303">
        <f>IFERROR(VLOOKUP($B303,Miljövärden!$B$3:$H$552,MATCH(F$2,Miljövärden!$B$2:$H$2,0),FALSE),"Saknas")</f>
        <v>5.8856500000000001E-3</v>
      </c>
      <c r="G303" t="str">
        <f>IFERROR(VLOOKUP($B303,Miljövärden!$B$3:$H$552,MATCH(G$2,Miljövärden!$B$2:$H$2,0),FALSE),"Nej, saknas")</f>
        <v>Ja</v>
      </c>
      <c r="H303" s="30" t="str">
        <f>IFERROR(VLOOKUP($B303,Miljövärden!$B$3:$H$552,MATCH(H$2,Miljövärden!$B$2:$H$2,0),FALSE),"Nej, saknas")</f>
        <v>Ja</v>
      </c>
      <c r="P303" s="37" t="str">
        <f t="shared" si="8"/>
        <v>ja</v>
      </c>
      <c r="R303">
        <f t="shared" si="9"/>
        <v>213</v>
      </c>
    </row>
    <row r="304" spans="1:18" x14ac:dyDescent="0.25">
      <c r="A304" s="2" t="s">
        <v>464</v>
      </c>
      <c r="B304" s="2" t="s">
        <v>465</v>
      </c>
      <c r="C304">
        <f>IFERROR(VLOOKUP($B304,Miljövärden!$B$3:$H$552,MATCH(C$2,Miljövärden!$B$2:$H$2,0),FALSE),"Saknas")</f>
        <v>0.29088700000000001</v>
      </c>
      <c r="D304">
        <f>IFERROR(VLOOKUP($B304,Miljövärden!$B$3:$H$552,MATCH(D$2,Miljövärden!$B$2:$H$2,0),FALSE),"Saknas")</f>
        <v>41.563299999999998</v>
      </c>
      <c r="E304">
        <f>IFERROR(VLOOKUP($B304,Miljövärden!$B$3:$H$552,MATCH(E$2,Miljövärden!$B$2:$H$2,0),FALSE),"Saknas")</f>
        <v>4.6908799999999999</v>
      </c>
      <c r="F304">
        <f>IFERROR(VLOOKUP($B304,Miljövärden!$B$3:$H$552,MATCH(F$2,Miljövärden!$B$2:$H$2,0),FALSE),"Saknas")</f>
        <v>5.16842E-2</v>
      </c>
      <c r="G304" t="str">
        <f>IFERROR(VLOOKUP($B304,Miljövärden!$B$3:$H$552,MATCH(G$2,Miljövärden!$B$2:$H$2,0),FALSE),"Nej, saknas")</f>
        <v>Nej</v>
      </c>
      <c r="H304" s="30" t="str">
        <f>IFERROR(VLOOKUP($B304,Miljövärden!$B$3:$H$552,MATCH(H$2,Miljövärden!$B$2:$H$2,0),FALSE),"Nej, saknas")</f>
        <v>Ja</v>
      </c>
      <c r="P304" s="37" t="str">
        <f t="shared" si="8"/>
        <v>ja</v>
      </c>
      <c r="R304">
        <f t="shared" si="9"/>
        <v>214</v>
      </c>
    </row>
    <row r="305" spans="1:18" x14ac:dyDescent="0.25">
      <c r="A305" s="2" t="s">
        <v>464</v>
      </c>
      <c r="B305" s="2" t="s">
        <v>466</v>
      </c>
      <c r="C305">
        <f>IFERROR(VLOOKUP($B305,Miljövärden!$B$3:$H$552,MATCH(C$2,Miljövärden!$B$2:$H$2,0),FALSE),"Saknas")</f>
        <v>0.108191</v>
      </c>
      <c r="D305">
        <f>IFERROR(VLOOKUP($B305,Miljövärden!$B$3:$H$552,MATCH(D$2,Miljövärden!$B$2:$H$2,0),FALSE),"Saknas")</f>
        <v>17.653500000000001</v>
      </c>
      <c r="E305">
        <f>IFERROR(VLOOKUP($B305,Miljövärden!$B$3:$H$552,MATCH(E$2,Miljövärden!$B$2:$H$2,0),FALSE),"Saknas")</f>
        <v>9.3839500000000005</v>
      </c>
      <c r="F305">
        <f>IFERROR(VLOOKUP($B305,Miljövärden!$B$3:$H$552,MATCH(F$2,Miljövärden!$B$2:$H$2,0),FALSE),"Saknas")</f>
        <v>2.1166600000000001E-2</v>
      </c>
      <c r="G305" t="str">
        <f>IFERROR(VLOOKUP($B305,Miljövärden!$B$3:$H$552,MATCH(G$2,Miljövärden!$B$2:$H$2,0),FALSE),"Nej, saknas")</f>
        <v>Ja</v>
      </c>
      <c r="H305" s="30" t="str">
        <f>IFERROR(VLOOKUP($B305,Miljövärden!$B$3:$H$552,MATCH(H$2,Miljövärden!$B$2:$H$2,0),FALSE),"Nej, saknas")</f>
        <v>Ja</v>
      </c>
      <c r="P305" s="37" t="str">
        <f t="shared" si="8"/>
        <v>ja</v>
      </c>
      <c r="R305">
        <f t="shared" si="9"/>
        <v>215</v>
      </c>
    </row>
    <row r="306" spans="1:18" x14ac:dyDescent="0.25">
      <c r="A306" s="2" t="s">
        <v>467</v>
      </c>
      <c r="B306" s="2" t="s">
        <v>468</v>
      </c>
      <c r="C306">
        <f>IFERROR(VLOOKUP($B306,Miljövärden!$B$3:$H$552,MATCH(C$2,Miljövärden!$B$2:$H$2,0),FALSE),"Saknas")</f>
        <v>0.158196</v>
      </c>
      <c r="D306">
        <f>IFERROR(VLOOKUP($B306,Miljövärden!$B$3:$H$552,MATCH(D$2,Miljövärden!$B$2:$H$2,0),FALSE),"Saknas")</f>
        <v>79.897900000000007</v>
      </c>
      <c r="E306">
        <f>IFERROR(VLOOKUP($B306,Miljövärden!$B$3:$H$552,MATCH(E$2,Miljövärden!$B$2:$H$2,0),FALSE),"Saknas")</f>
        <v>4.7802199999999999</v>
      </c>
      <c r="F306">
        <f>IFERROR(VLOOKUP($B306,Miljövärden!$B$3:$H$552,MATCH(F$2,Miljövärden!$B$2:$H$2,0),FALSE),"Saknas")</f>
        <v>6.8202299999999993E-2</v>
      </c>
      <c r="G306" t="str">
        <f>IFERROR(VLOOKUP($B306,Miljövärden!$B$3:$H$552,MATCH(G$2,Miljövärden!$B$2:$H$2,0),FALSE),"Nej, saknas")</f>
        <v>Ja</v>
      </c>
      <c r="H306" s="30" t="str">
        <f>IFERROR(VLOOKUP($B306,Miljövärden!$B$3:$H$552,MATCH(H$2,Miljövärden!$B$2:$H$2,0),FALSE),"Nej, saknas")</f>
        <v>Ja</v>
      </c>
      <c r="P306" s="37" t="str">
        <f t="shared" si="8"/>
        <v>ja</v>
      </c>
      <c r="R306">
        <f t="shared" si="9"/>
        <v>216</v>
      </c>
    </row>
    <row r="307" spans="1:18" x14ac:dyDescent="0.25">
      <c r="A307" s="2" t="s">
        <v>469</v>
      </c>
      <c r="B307" s="2" t="s">
        <v>9</v>
      </c>
      <c r="C307">
        <f>IFERROR(VLOOKUP($B307,Miljövärden!$B$3:$H$552,MATCH(C$2,Miljövärden!$B$2:$H$2,0),FALSE),"Saknas")</f>
        <v>0</v>
      </c>
      <c r="D307">
        <f>IFERROR(VLOOKUP($B307,Miljövärden!$B$3:$H$552,MATCH(D$2,Miljövärden!$B$2:$H$2,0),FALSE),"Saknas")</f>
        <v>0</v>
      </c>
      <c r="E307">
        <f>IFERROR(VLOOKUP($B307,Miljövärden!$B$3:$H$552,MATCH(E$2,Miljövärden!$B$2:$H$2,0),FALSE),"Saknas")</f>
        <v>0</v>
      </c>
      <c r="F307">
        <f>IFERROR(VLOOKUP($B307,Miljövärden!$B$3:$H$552,MATCH(F$2,Miljövärden!$B$2:$H$2,0),FALSE),"Saknas")</f>
        <v>0</v>
      </c>
      <c r="G307" t="str">
        <f>IFERROR(VLOOKUP($B307,Miljövärden!$B$3:$H$552,MATCH(G$2,Miljövärden!$B$2:$H$2,0),FALSE),"Nej, saknas")</f>
        <v>Nej</v>
      </c>
      <c r="H307" s="30" t="str">
        <f>IFERROR(VLOOKUP($B307,Miljövärden!$B$3:$H$552,MATCH(H$2,Miljövärden!$B$2:$H$2,0),FALSE),"Nej, saknas")</f>
        <v>Nej</v>
      </c>
      <c r="P307" s="37" t="str">
        <f t="shared" si="8"/>
        <v>nej</v>
      </c>
      <c r="R307">
        <f t="shared" si="9"/>
        <v>216</v>
      </c>
    </row>
    <row r="308" spans="1:18" x14ac:dyDescent="0.25">
      <c r="A308" s="2" t="s">
        <v>469</v>
      </c>
      <c r="B308" s="2" t="s">
        <v>470</v>
      </c>
      <c r="C308">
        <f>IFERROR(VLOOKUP($B308,Miljövärden!$B$3:$H$552,MATCH(C$2,Miljövärden!$B$2:$H$2,0),FALSE),"Saknas")</f>
        <v>0</v>
      </c>
      <c r="D308">
        <f>IFERROR(VLOOKUP($B308,Miljövärden!$B$3:$H$552,MATCH(D$2,Miljövärden!$B$2:$H$2,0),FALSE),"Saknas")</f>
        <v>0</v>
      </c>
      <c r="E308">
        <f>IFERROR(VLOOKUP($B308,Miljövärden!$B$3:$H$552,MATCH(E$2,Miljövärden!$B$2:$H$2,0),FALSE),"Saknas")</f>
        <v>0</v>
      </c>
      <c r="F308">
        <f>IFERROR(VLOOKUP($B308,Miljövärden!$B$3:$H$552,MATCH(F$2,Miljövärden!$B$2:$H$2,0),FALSE),"Saknas")</f>
        <v>0</v>
      </c>
      <c r="G308" t="str">
        <f>IFERROR(VLOOKUP($B308,Miljövärden!$B$3:$H$552,MATCH(G$2,Miljövärden!$B$2:$H$2,0),FALSE),"Nej, saknas")</f>
        <v>Nej</v>
      </c>
      <c r="H308" s="30" t="str">
        <f>IFERROR(VLOOKUP($B308,Miljövärden!$B$3:$H$552,MATCH(H$2,Miljövärden!$B$2:$H$2,0),FALSE),"Nej, saknas")</f>
        <v>Nej</v>
      </c>
      <c r="P308" s="37" t="str">
        <f t="shared" si="8"/>
        <v>nej</v>
      </c>
      <c r="R308">
        <f t="shared" si="9"/>
        <v>216</v>
      </c>
    </row>
    <row r="309" spans="1:18" x14ac:dyDescent="0.25">
      <c r="A309" s="2" t="s">
        <v>469</v>
      </c>
      <c r="B309" s="2" t="s">
        <v>471</v>
      </c>
      <c r="C309">
        <f>IFERROR(VLOOKUP($B309,Miljövärden!$B$3:$H$552,MATCH(C$2,Miljövärden!$B$2:$H$2,0),FALSE),"Saknas")</f>
        <v>0</v>
      </c>
      <c r="D309">
        <f>IFERROR(VLOOKUP($B309,Miljövärden!$B$3:$H$552,MATCH(D$2,Miljövärden!$B$2:$H$2,0),FALSE),"Saknas")</f>
        <v>0</v>
      </c>
      <c r="E309">
        <f>IFERROR(VLOOKUP($B309,Miljövärden!$B$3:$H$552,MATCH(E$2,Miljövärden!$B$2:$H$2,0),FALSE),"Saknas")</f>
        <v>0</v>
      </c>
      <c r="F309">
        <f>IFERROR(VLOOKUP($B309,Miljövärden!$B$3:$H$552,MATCH(F$2,Miljövärden!$B$2:$H$2,0),FALSE),"Saknas")</f>
        <v>0</v>
      </c>
      <c r="G309" t="str">
        <f>IFERROR(VLOOKUP($B309,Miljövärden!$B$3:$H$552,MATCH(G$2,Miljövärden!$B$2:$H$2,0),FALSE),"Nej, saknas")</f>
        <v>Nej</v>
      </c>
      <c r="H309" s="30" t="str">
        <f>IFERROR(VLOOKUP($B309,Miljövärden!$B$3:$H$552,MATCH(H$2,Miljövärden!$B$2:$H$2,0),FALSE),"Nej, saknas")</f>
        <v>Nej</v>
      </c>
      <c r="P309" s="37" t="str">
        <f t="shared" si="8"/>
        <v>nej</v>
      </c>
      <c r="R309">
        <f t="shared" si="9"/>
        <v>216</v>
      </c>
    </row>
    <row r="310" spans="1:18" x14ac:dyDescent="0.25">
      <c r="A310" s="2" t="s">
        <v>469</v>
      </c>
      <c r="B310" s="2" t="s">
        <v>12</v>
      </c>
      <c r="C310">
        <f>IFERROR(VLOOKUP($B310,Miljövärden!$B$3:$H$552,MATCH(C$2,Miljövärden!$B$2:$H$2,0),FALSE),"Saknas")</f>
        <v>0</v>
      </c>
      <c r="D310">
        <f>IFERROR(VLOOKUP($B310,Miljövärden!$B$3:$H$552,MATCH(D$2,Miljövärden!$B$2:$H$2,0),FALSE),"Saknas")</f>
        <v>0</v>
      </c>
      <c r="E310">
        <f>IFERROR(VLOOKUP($B310,Miljövärden!$B$3:$H$552,MATCH(E$2,Miljövärden!$B$2:$H$2,0),FALSE),"Saknas")</f>
        <v>0</v>
      </c>
      <c r="F310">
        <f>IFERROR(VLOOKUP($B310,Miljövärden!$B$3:$H$552,MATCH(F$2,Miljövärden!$B$2:$H$2,0),FALSE),"Saknas")</f>
        <v>0</v>
      </c>
      <c r="G310" t="str">
        <f>IFERROR(VLOOKUP($B310,Miljövärden!$B$3:$H$552,MATCH(G$2,Miljövärden!$B$2:$H$2,0),FALSE),"Nej, saknas")</f>
        <v>Nej</v>
      </c>
      <c r="H310" s="30" t="str">
        <f>IFERROR(VLOOKUP($B310,Miljövärden!$B$3:$H$552,MATCH(H$2,Miljövärden!$B$2:$H$2,0),FALSE),"Nej, saknas")</f>
        <v>Nej</v>
      </c>
      <c r="P310" s="37" t="str">
        <f t="shared" si="8"/>
        <v>nej</v>
      </c>
      <c r="R310">
        <f t="shared" si="9"/>
        <v>216</v>
      </c>
    </row>
    <row r="311" spans="1:18" x14ac:dyDescent="0.25">
      <c r="A311" s="2" t="s">
        <v>469</v>
      </c>
      <c r="B311" s="2" t="s">
        <v>13</v>
      </c>
      <c r="C311">
        <f>IFERROR(VLOOKUP($B311,Miljövärden!$B$3:$H$552,MATCH(C$2,Miljövärden!$B$2:$H$2,0),FALSE),"Saknas")</f>
        <v>0</v>
      </c>
      <c r="D311">
        <f>IFERROR(VLOOKUP($B311,Miljövärden!$B$3:$H$552,MATCH(D$2,Miljövärden!$B$2:$H$2,0),FALSE),"Saknas")</f>
        <v>0</v>
      </c>
      <c r="E311">
        <f>IFERROR(VLOOKUP($B311,Miljövärden!$B$3:$H$552,MATCH(E$2,Miljövärden!$B$2:$H$2,0),FALSE),"Saknas")</f>
        <v>0</v>
      </c>
      <c r="F311">
        <f>IFERROR(VLOOKUP($B311,Miljövärden!$B$3:$H$552,MATCH(F$2,Miljövärden!$B$2:$H$2,0),FALSE),"Saknas")</f>
        <v>0</v>
      </c>
      <c r="G311" t="str">
        <f>IFERROR(VLOOKUP($B311,Miljövärden!$B$3:$H$552,MATCH(G$2,Miljövärden!$B$2:$H$2,0),FALSE),"Nej, saknas")</f>
        <v>Nej</v>
      </c>
      <c r="H311" s="30" t="str">
        <f>IFERROR(VLOOKUP($B311,Miljövärden!$B$3:$H$552,MATCH(H$2,Miljövärden!$B$2:$H$2,0),FALSE),"Nej, saknas")</f>
        <v>Nej</v>
      </c>
      <c r="P311" s="37" t="str">
        <f t="shared" si="8"/>
        <v>nej</v>
      </c>
      <c r="R311">
        <f t="shared" si="9"/>
        <v>216</v>
      </c>
    </row>
    <row r="312" spans="1:18" x14ac:dyDescent="0.25">
      <c r="A312" s="2" t="s">
        <v>469</v>
      </c>
      <c r="B312" s="2" t="s">
        <v>14</v>
      </c>
      <c r="C312">
        <f>IFERROR(VLOOKUP($B312,Miljövärden!$B$3:$H$552,MATCH(C$2,Miljövärden!$B$2:$H$2,0),FALSE),"Saknas")</f>
        <v>0</v>
      </c>
      <c r="D312">
        <f>IFERROR(VLOOKUP($B312,Miljövärden!$B$3:$H$552,MATCH(D$2,Miljövärden!$B$2:$H$2,0),FALSE),"Saknas")</f>
        <v>0</v>
      </c>
      <c r="E312">
        <f>IFERROR(VLOOKUP($B312,Miljövärden!$B$3:$H$552,MATCH(E$2,Miljövärden!$B$2:$H$2,0),FALSE),"Saknas")</f>
        <v>0</v>
      </c>
      <c r="F312">
        <f>IFERROR(VLOOKUP($B312,Miljövärden!$B$3:$H$552,MATCH(F$2,Miljövärden!$B$2:$H$2,0),FALSE),"Saknas")</f>
        <v>0</v>
      </c>
      <c r="G312" t="str">
        <f>IFERROR(VLOOKUP($B312,Miljövärden!$B$3:$H$552,MATCH(G$2,Miljövärden!$B$2:$H$2,0),FALSE),"Nej, saknas")</f>
        <v>Nej</v>
      </c>
      <c r="H312" s="30" t="str">
        <f>IFERROR(VLOOKUP($B312,Miljövärden!$B$3:$H$552,MATCH(H$2,Miljövärden!$B$2:$H$2,0),FALSE),"Nej, saknas")</f>
        <v>Nej</v>
      </c>
      <c r="P312" s="37" t="str">
        <f t="shared" si="8"/>
        <v>nej</v>
      </c>
      <c r="R312">
        <f t="shared" si="9"/>
        <v>216</v>
      </c>
    </row>
    <row r="313" spans="1:18" x14ac:dyDescent="0.25">
      <c r="A313" s="2" t="s">
        <v>469</v>
      </c>
      <c r="B313" s="2" t="s">
        <v>15</v>
      </c>
      <c r="C313">
        <f>IFERROR(VLOOKUP($B313,Miljövärden!$B$3:$H$552,MATCH(C$2,Miljövärden!$B$2:$H$2,0),FALSE),"Saknas")</f>
        <v>0</v>
      </c>
      <c r="D313">
        <f>IFERROR(VLOOKUP($B313,Miljövärden!$B$3:$H$552,MATCH(D$2,Miljövärden!$B$2:$H$2,0),FALSE),"Saknas")</f>
        <v>0</v>
      </c>
      <c r="E313">
        <f>IFERROR(VLOOKUP($B313,Miljövärden!$B$3:$H$552,MATCH(E$2,Miljövärden!$B$2:$H$2,0),FALSE),"Saknas")</f>
        <v>0</v>
      </c>
      <c r="F313">
        <f>IFERROR(VLOOKUP($B313,Miljövärden!$B$3:$H$552,MATCH(F$2,Miljövärden!$B$2:$H$2,0),FALSE),"Saknas")</f>
        <v>0</v>
      </c>
      <c r="G313" t="str">
        <f>IFERROR(VLOOKUP($B313,Miljövärden!$B$3:$H$552,MATCH(G$2,Miljövärden!$B$2:$H$2,0),FALSE),"Nej, saknas")</f>
        <v>Nej</v>
      </c>
      <c r="H313" s="30" t="str">
        <f>IFERROR(VLOOKUP($B313,Miljövärden!$B$3:$H$552,MATCH(H$2,Miljövärden!$B$2:$H$2,0),FALSE),"Nej, saknas")</f>
        <v>Nej</v>
      </c>
      <c r="P313" s="37" t="str">
        <f t="shared" si="8"/>
        <v>nej</v>
      </c>
      <c r="R313">
        <f t="shared" si="9"/>
        <v>216</v>
      </c>
    </row>
    <row r="314" spans="1:18" x14ac:dyDescent="0.25">
      <c r="A314" s="2" t="s">
        <v>469</v>
      </c>
      <c r="B314" s="2" t="s">
        <v>16</v>
      </c>
      <c r="C314">
        <f>IFERROR(VLOOKUP($B314,Miljövärden!$B$3:$H$552,MATCH(C$2,Miljövärden!$B$2:$H$2,0),FALSE),"Saknas")</f>
        <v>0</v>
      </c>
      <c r="D314">
        <f>IFERROR(VLOOKUP($B314,Miljövärden!$B$3:$H$552,MATCH(D$2,Miljövärden!$B$2:$H$2,0),FALSE),"Saknas")</f>
        <v>0</v>
      </c>
      <c r="E314">
        <f>IFERROR(VLOOKUP($B314,Miljövärden!$B$3:$H$552,MATCH(E$2,Miljövärden!$B$2:$H$2,0),FALSE),"Saknas")</f>
        <v>0</v>
      </c>
      <c r="F314">
        <f>IFERROR(VLOOKUP($B314,Miljövärden!$B$3:$H$552,MATCH(F$2,Miljövärden!$B$2:$H$2,0),FALSE),"Saknas")</f>
        <v>0</v>
      </c>
      <c r="G314" t="str">
        <f>IFERROR(VLOOKUP($B314,Miljövärden!$B$3:$H$552,MATCH(G$2,Miljövärden!$B$2:$H$2,0),FALSE),"Nej, saknas")</f>
        <v>Nej</v>
      </c>
      <c r="H314" s="30" t="str">
        <f>IFERROR(VLOOKUP($B314,Miljövärden!$B$3:$H$552,MATCH(H$2,Miljövärden!$B$2:$H$2,0),FALSE),"Nej, saknas")</f>
        <v>Nej</v>
      </c>
      <c r="P314" s="37" t="str">
        <f t="shared" si="8"/>
        <v>nej</v>
      </c>
      <c r="R314">
        <f t="shared" si="9"/>
        <v>216</v>
      </c>
    </row>
    <row r="315" spans="1:18" x14ac:dyDescent="0.25">
      <c r="A315" s="2" t="s">
        <v>469</v>
      </c>
      <c r="B315" s="2" t="s">
        <v>17</v>
      </c>
      <c r="C315">
        <f>IFERROR(VLOOKUP($B315,Miljövärden!$B$3:$H$552,MATCH(C$2,Miljövärden!$B$2:$H$2,0),FALSE),"Saknas")</f>
        <v>0</v>
      </c>
      <c r="D315">
        <f>IFERROR(VLOOKUP($B315,Miljövärden!$B$3:$H$552,MATCH(D$2,Miljövärden!$B$2:$H$2,0),FALSE),"Saknas")</f>
        <v>0</v>
      </c>
      <c r="E315">
        <f>IFERROR(VLOOKUP($B315,Miljövärden!$B$3:$H$552,MATCH(E$2,Miljövärden!$B$2:$H$2,0),FALSE),"Saknas")</f>
        <v>0</v>
      </c>
      <c r="F315">
        <f>IFERROR(VLOOKUP($B315,Miljövärden!$B$3:$H$552,MATCH(F$2,Miljövärden!$B$2:$H$2,0),FALSE),"Saknas")</f>
        <v>0</v>
      </c>
      <c r="G315" t="str">
        <f>IFERROR(VLOOKUP($B315,Miljövärden!$B$3:$H$552,MATCH(G$2,Miljövärden!$B$2:$H$2,0),FALSE),"Nej, saknas")</f>
        <v>Nej</v>
      </c>
      <c r="H315" s="30" t="str">
        <f>IFERROR(VLOOKUP($B315,Miljövärden!$B$3:$H$552,MATCH(H$2,Miljövärden!$B$2:$H$2,0),FALSE),"Nej, saknas")</f>
        <v>Nej</v>
      </c>
      <c r="P315" s="37" t="str">
        <f t="shared" si="8"/>
        <v>nej</v>
      </c>
      <c r="R315">
        <f t="shared" si="9"/>
        <v>216</v>
      </c>
    </row>
    <row r="316" spans="1:18" x14ac:dyDescent="0.25">
      <c r="A316" s="2" t="s">
        <v>469</v>
      </c>
      <c r="B316" s="2" t="s">
        <v>18</v>
      </c>
      <c r="C316">
        <f>IFERROR(VLOOKUP($B316,Miljövärden!$B$3:$H$552,MATCH(C$2,Miljövärden!$B$2:$H$2,0),FALSE),"Saknas")</f>
        <v>0</v>
      </c>
      <c r="D316">
        <f>IFERROR(VLOOKUP($B316,Miljövärden!$B$3:$H$552,MATCH(D$2,Miljövärden!$B$2:$H$2,0),FALSE),"Saknas")</f>
        <v>0</v>
      </c>
      <c r="E316">
        <f>IFERROR(VLOOKUP($B316,Miljövärden!$B$3:$H$552,MATCH(E$2,Miljövärden!$B$2:$H$2,0),FALSE),"Saknas")</f>
        <v>0</v>
      </c>
      <c r="F316">
        <f>IFERROR(VLOOKUP($B316,Miljövärden!$B$3:$H$552,MATCH(F$2,Miljövärden!$B$2:$H$2,0),FALSE),"Saknas")</f>
        <v>0</v>
      </c>
      <c r="G316" t="str">
        <f>IFERROR(VLOOKUP($B316,Miljövärden!$B$3:$H$552,MATCH(G$2,Miljövärden!$B$2:$H$2,0),FALSE),"Nej, saknas")</f>
        <v>Nej</v>
      </c>
      <c r="H316" s="30" t="str">
        <f>IFERROR(VLOOKUP($B316,Miljövärden!$B$3:$H$552,MATCH(H$2,Miljövärden!$B$2:$H$2,0),FALSE),"Nej, saknas")</f>
        <v>Nej</v>
      </c>
      <c r="P316" s="37" t="str">
        <f t="shared" si="8"/>
        <v>nej</v>
      </c>
      <c r="R316">
        <f t="shared" si="9"/>
        <v>216</v>
      </c>
    </row>
    <row r="317" spans="1:18" x14ac:dyDescent="0.25">
      <c r="A317" s="2" t="s">
        <v>469</v>
      </c>
      <c r="B317" s="2" t="s">
        <v>19</v>
      </c>
      <c r="C317">
        <f>IFERROR(VLOOKUP($B317,Miljövärden!$B$3:$H$552,MATCH(C$2,Miljövärden!$B$2:$H$2,0),FALSE),"Saknas")</f>
        <v>0</v>
      </c>
      <c r="D317">
        <f>IFERROR(VLOOKUP($B317,Miljövärden!$B$3:$H$552,MATCH(D$2,Miljövärden!$B$2:$H$2,0),FALSE),"Saknas")</f>
        <v>0</v>
      </c>
      <c r="E317">
        <f>IFERROR(VLOOKUP($B317,Miljövärden!$B$3:$H$552,MATCH(E$2,Miljövärden!$B$2:$H$2,0),FALSE),"Saknas")</f>
        <v>0</v>
      </c>
      <c r="F317">
        <f>IFERROR(VLOOKUP($B317,Miljövärden!$B$3:$H$552,MATCH(F$2,Miljövärden!$B$2:$H$2,0),FALSE),"Saknas")</f>
        <v>0</v>
      </c>
      <c r="G317" t="str">
        <f>IFERROR(VLOOKUP($B317,Miljövärden!$B$3:$H$552,MATCH(G$2,Miljövärden!$B$2:$H$2,0),FALSE),"Nej, saknas")</f>
        <v>Nej</v>
      </c>
      <c r="H317" s="30" t="str">
        <f>IFERROR(VLOOKUP($B317,Miljövärden!$B$3:$H$552,MATCH(H$2,Miljövärden!$B$2:$H$2,0),FALSE),"Nej, saknas")</f>
        <v>Nej</v>
      </c>
      <c r="P317" s="37" t="str">
        <f t="shared" si="8"/>
        <v>nej</v>
      </c>
      <c r="R317">
        <f t="shared" si="9"/>
        <v>216</v>
      </c>
    </row>
    <row r="318" spans="1:18" x14ac:dyDescent="0.25">
      <c r="A318" s="2" t="s">
        <v>472</v>
      </c>
      <c r="B318" s="2" t="s">
        <v>473</v>
      </c>
      <c r="C318">
        <f>IFERROR(VLOOKUP($B318,Miljövärden!$B$3:$H$552,MATCH(C$2,Miljövärden!$B$2:$H$2,0),FALSE),"Saknas")</f>
        <v>0.209762</v>
      </c>
      <c r="D318">
        <f>IFERROR(VLOOKUP($B318,Miljövärden!$B$3:$H$552,MATCH(D$2,Miljövärden!$B$2:$H$2,0),FALSE),"Saknas")</f>
        <v>33.241399999999999</v>
      </c>
      <c r="E318">
        <f>IFERROR(VLOOKUP($B318,Miljövärden!$B$3:$H$552,MATCH(E$2,Miljövärden!$B$2:$H$2,0),FALSE),"Saknas")</f>
        <v>5.1693600000000002</v>
      </c>
      <c r="F318">
        <f>IFERROR(VLOOKUP($B318,Miljövärden!$B$3:$H$552,MATCH(F$2,Miljövärden!$B$2:$H$2,0),FALSE),"Saknas")</f>
        <v>5.35495E-2</v>
      </c>
      <c r="G318" t="str">
        <f>IFERROR(VLOOKUP($B318,Miljövärden!$B$3:$H$552,MATCH(G$2,Miljövärden!$B$2:$H$2,0),FALSE),"Nej, saknas")</f>
        <v>Nej</v>
      </c>
      <c r="H318" s="30" t="str">
        <f>IFERROR(VLOOKUP($B318,Miljövärden!$B$3:$H$552,MATCH(H$2,Miljövärden!$B$2:$H$2,0),FALSE),"Nej, saknas")</f>
        <v>Ja</v>
      </c>
      <c r="P318" s="37" t="str">
        <f t="shared" si="8"/>
        <v>ja</v>
      </c>
      <c r="R318">
        <f t="shared" si="9"/>
        <v>217</v>
      </c>
    </row>
    <row r="319" spans="1:18" x14ac:dyDescent="0.25">
      <c r="A319" s="2" t="s">
        <v>474</v>
      </c>
      <c r="B319" s="2" t="s">
        <v>475</v>
      </c>
      <c r="C319">
        <f>IFERROR(VLOOKUP($B319,Miljövärden!$B$3:$H$552,MATCH(C$2,Miljövärden!$B$2:$H$2,0),FALSE),"Saknas")</f>
        <v>0</v>
      </c>
      <c r="D319">
        <f>IFERROR(VLOOKUP($B319,Miljövärden!$B$3:$H$552,MATCH(D$2,Miljövärden!$B$2:$H$2,0),FALSE),"Saknas")</f>
        <v>0</v>
      </c>
      <c r="E319">
        <f>IFERROR(VLOOKUP($B319,Miljövärden!$B$3:$H$552,MATCH(E$2,Miljövärden!$B$2:$H$2,0),FALSE),"Saknas")</f>
        <v>0</v>
      </c>
      <c r="F319">
        <f>IFERROR(VLOOKUP($B319,Miljövärden!$B$3:$H$552,MATCH(F$2,Miljövärden!$B$2:$H$2,0),FALSE),"Saknas")</f>
        <v>0</v>
      </c>
      <c r="G319" t="str">
        <f>IFERROR(VLOOKUP($B319,Miljövärden!$B$3:$H$552,MATCH(G$2,Miljövärden!$B$2:$H$2,0),FALSE),"Nej, saknas")</f>
        <v>Nej</v>
      </c>
      <c r="H319" s="30" t="str">
        <f>IFERROR(VLOOKUP($B319,Miljövärden!$B$3:$H$552,MATCH(H$2,Miljövärden!$B$2:$H$2,0),FALSE),"Nej, saknas")</f>
        <v>Nej</v>
      </c>
      <c r="P319" s="37" t="str">
        <f t="shared" si="8"/>
        <v>nej</v>
      </c>
      <c r="R319">
        <f t="shared" si="9"/>
        <v>217</v>
      </c>
    </row>
    <row r="320" spans="1:18" x14ac:dyDescent="0.25">
      <c r="A320" s="2" t="s">
        <v>476</v>
      </c>
      <c r="B320" s="2" t="s">
        <v>477</v>
      </c>
      <c r="C320">
        <f>IFERROR(VLOOKUP($B320,Miljövärden!$B$3:$H$552,MATCH(C$2,Miljövärden!$B$2:$H$2,0),FALSE),"Saknas")</f>
        <v>6.1698500000000003E-2</v>
      </c>
      <c r="D320">
        <f>IFERROR(VLOOKUP($B320,Miljövärden!$B$3:$H$552,MATCH(D$2,Miljövärden!$B$2:$H$2,0),FALSE),"Saknas")</f>
        <v>4.2765199999999997</v>
      </c>
      <c r="E320">
        <f>IFERROR(VLOOKUP($B320,Miljövärden!$B$3:$H$552,MATCH(E$2,Miljövärden!$B$2:$H$2,0),FALSE),"Saknas")</f>
        <v>7.5017699999999996</v>
      </c>
      <c r="F320">
        <f>IFERROR(VLOOKUP($B320,Miljövärden!$B$3:$H$552,MATCH(F$2,Miljövärden!$B$2:$H$2,0),FALSE),"Saknas")</f>
        <v>0</v>
      </c>
      <c r="G320" t="str">
        <f>IFERROR(VLOOKUP($B320,Miljövärden!$B$3:$H$552,MATCH(G$2,Miljövärden!$B$2:$H$2,0),FALSE),"Nej, saknas")</f>
        <v>Ja</v>
      </c>
      <c r="H320" s="30" t="str">
        <f>IFERROR(VLOOKUP($B320,Miljövärden!$B$3:$H$552,MATCH(H$2,Miljövärden!$B$2:$H$2,0),FALSE),"Nej, saknas")</f>
        <v>Ja</v>
      </c>
      <c r="P320" s="37" t="str">
        <f t="shared" si="8"/>
        <v>ja</v>
      </c>
      <c r="R320">
        <f t="shared" si="9"/>
        <v>218</v>
      </c>
    </row>
    <row r="321" spans="1:18" x14ac:dyDescent="0.25">
      <c r="A321" s="2" t="s">
        <v>476</v>
      </c>
      <c r="B321" s="2" t="s">
        <v>478</v>
      </c>
      <c r="C321">
        <f>IFERROR(VLOOKUP($B321,Miljövärden!$B$3:$H$552,MATCH(C$2,Miljövärden!$B$2:$H$2,0),FALSE),"Saknas")</f>
        <v>7.0982699999999996E-2</v>
      </c>
      <c r="D321">
        <f>IFERROR(VLOOKUP($B321,Miljövärden!$B$3:$H$552,MATCH(D$2,Miljövärden!$B$2:$H$2,0),FALSE),"Saknas")</f>
        <v>4.6121800000000004</v>
      </c>
      <c r="E321">
        <f>IFERROR(VLOOKUP($B321,Miljövärden!$B$3:$H$552,MATCH(E$2,Miljövärden!$B$2:$H$2,0),FALSE),"Saknas")</f>
        <v>7.8839899999999998</v>
      </c>
      <c r="F321">
        <f>IFERROR(VLOOKUP($B321,Miljövärden!$B$3:$H$552,MATCH(F$2,Miljövärden!$B$2:$H$2,0),FALSE),"Saknas")</f>
        <v>3.3932800000000001E-4</v>
      </c>
      <c r="G321" t="str">
        <f>IFERROR(VLOOKUP($B321,Miljövärden!$B$3:$H$552,MATCH(G$2,Miljövärden!$B$2:$H$2,0),FALSE),"Nej, saknas")</f>
        <v>Ja</v>
      </c>
      <c r="H321" s="30" t="str">
        <f>IFERROR(VLOOKUP($B321,Miljövärden!$B$3:$H$552,MATCH(H$2,Miljövärden!$B$2:$H$2,0),FALSE),"Nej, saknas")</f>
        <v>Ja</v>
      </c>
      <c r="P321" s="37" t="str">
        <f t="shared" si="8"/>
        <v>ja</v>
      </c>
      <c r="R321">
        <f t="shared" si="9"/>
        <v>219</v>
      </c>
    </row>
    <row r="322" spans="1:18" x14ac:dyDescent="0.25">
      <c r="A322" s="2" t="s">
        <v>476</v>
      </c>
      <c r="B322" s="2" t="s">
        <v>479</v>
      </c>
      <c r="C322">
        <f>IFERROR(VLOOKUP($B322,Miljövärden!$B$3:$H$552,MATCH(C$2,Miljövärden!$B$2:$H$2,0),FALSE),"Saknas")</f>
        <v>0.100707</v>
      </c>
      <c r="D322">
        <f>IFERROR(VLOOKUP($B322,Miljövärden!$B$3:$H$552,MATCH(D$2,Miljövärden!$B$2:$H$2,0),FALSE),"Saknas")</f>
        <v>13.494899999999999</v>
      </c>
      <c r="E322">
        <f>IFERROR(VLOOKUP($B322,Miljövärden!$B$3:$H$552,MATCH(E$2,Miljövärden!$B$2:$H$2,0),FALSE),"Saknas")</f>
        <v>9.0673399999999997</v>
      </c>
      <c r="F322">
        <f>IFERROR(VLOOKUP($B322,Miljövärden!$B$3:$H$552,MATCH(F$2,Miljövärden!$B$2:$H$2,0),FALSE),"Saknas")</f>
        <v>2.2656200000000001E-2</v>
      </c>
      <c r="G322" t="str">
        <f>IFERROR(VLOOKUP($B322,Miljövärden!$B$3:$H$552,MATCH(G$2,Miljövärden!$B$2:$H$2,0),FALSE),"Nej, saknas")</f>
        <v>Ja</v>
      </c>
      <c r="H322" s="30" t="str">
        <f>IFERROR(VLOOKUP($B322,Miljövärden!$B$3:$H$552,MATCH(H$2,Miljövärden!$B$2:$H$2,0),FALSE),"Nej, saknas")</f>
        <v>Ja</v>
      </c>
      <c r="P322" s="37" t="str">
        <f t="shared" si="8"/>
        <v>ja</v>
      </c>
      <c r="R322">
        <f t="shared" si="9"/>
        <v>220</v>
      </c>
    </row>
    <row r="323" spans="1:18" x14ac:dyDescent="0.25">
      <c r="A323" s="2" t="s">
        <v>476</v>
      </c>
      <c r="B323" s="2" t="s">
        <v>480</v>
      </c>
      <c r="C323">
        <f>IFERROR(VLOOKUP($B323,Miljövärden!$B$3:$H$552,MATCH(C$2,Miljövärden!$B$2:$H$2,0),FALSE),"Saknas")</f>
        <v>6.8110799999999999E-2</v>
      </c>
      <c r="D323">
        <f>IFERROR(VLOOKUP($B323,Miljövärden!$B$3:$H$552,MATCH(D$2,Miljövärden!$B$2:$H$2,0),FALSE),"Saknas")</f>
        <v>6.8647799999999997</v>
      </c>
      <c r="E323">
        <f>IFERROR(VLOOKUP($B323,Miljövärden!$B$3:$H$552,MATCH(E$2,Miljövärden!$B$2:$H$2,0),FALSE),"Saknas")</f>
        <v>8.1144200000000009</v>
      </c>
      <c r="F323">
        <f>IFERROR(VLOOKUP($B323,Miljövärden!$B$3:$H$552,MATCH(F$2,Miljövärden!$B$2:$H$2,0),FALSE),"Saknas")</f>
        <v>6.7077600000000001E-3</v>
      </c>
      <c r="G323" t="str">
        <f>IFERROR(VLOOKUP($B323,Miljövärden!$B$3:$H$552,MATCH(G$2,Miljövärden!$B$2:$H$2,0),FALSE),"Nej, saknas")</f>
        <v>Ja</v>
      </c>
      <c r="H323" s="30" t="str">
        <f>IFERROR(VLOOKUP($B323,Miljövärden!$B$3:$H$552,MATCH(H$2,Miljövärden!$B$2:$H$2,0),FALSE),"Nej, saknas")</f>
        <v>Ja</v>
      </c>
      <c r="P323" s="37" t="str">
        <f t="shared" ref="P323:P386" si="10">IF(K323="x","nej",
IF(L323="x","ja",
IF(H323="ja","ja","nej")))</f>
        <v>ja</v>
      </c>
      <c r="R323">
        <f t="shared" si="9"/>
        <v>221</v>
      </c>
    </row>
    <row r="324" spans="1:18" x14ac:dyDescent="0.25">
      <c r="A324" s="2" t="s">
        <v>481</v>
      </c>
      <c r="B324" s="2" t="s">
        <v>482</v>
      </c>
      <c r="C324">
        <f>IFERROR(VLOOKUP($B324,Miljövärden!$B$3:$H$552,MATCH(C$2,Miljövärden!$B$2:$H$2,0),FALSE),"Saknas")</f>
        <v>2.2722099999999999E-2</v>
      </c>
      <c r="D324">
        <f>IFERROR(VLOOKUP($B324,Miljövärden!$B$3:$H$552,MATCH(D$2,Miljövärden!$B$2:$H$2,0),FALSE),"Saknas")</f>
        <v>1.5492900000000001</v>
      </c>
      <c r="E324">
        <f>IFERROR(VLOOKUP($B324,Miljövärden!$B$3:$H$552,MATCH(E$2,Miljövärden!$B$2:$H$2,0),FALSE),"Saknas")</f>
        <v>0.339117</v>
      </c>
      <c r="F324">
        <f>IFERROR(VLOOKUP($B324,Miljövärden!$B$3:$H$552,MATCH(F$2,Miljövärden!$B$2:$H$2,0),FALSE),"Saknas")</f>
        <v>6.1897100000000002E-3</v>
      </c>
      <c r="G324" t="str">
        <f>IFERROR(VLOOKUP($B324,Miljövärden!$B$3:$H$552,MATCH(G$2,Miljövärden!$B$2:$H$2,0),FALSE),"Nej, saknas")</f>
        <v>Ja</v>
      </c>
      <c r="H324" s="30" t="str">
        <f>IFERROR(VLOOKUP($B324,Miljövärden!$B$3:$H$552,MATCH(H$2,Miljövärden!$B$2:$H$2,0),FALSE),"Nej, saknas")</f>
        <v>Ja</v>
      </c>
      <c r="P324" s="37" t="str">
        <f t="shared" si="10"/>
        <v>ja</v>
      </c>
      <c r="R324">
        <f t="shared" si="9"/>
        <v>222</v>
      </c>
    </row>
    <row r="325" spans="1:18" x14ac:dyDescent="0.25">
      <c r="A325" s="2" t="s">
        <v>481</v>
      </c>
      <c r="B325" s="2" t="s">
        <v>483</v>
      </c>
      <c r="C325">
        <f>IFERROR(VLOOKUP($B325,Miljövärden!$B$3:$H$552,MATCH(C$2,Miljövärden!$B$2:$H$2,0),FALSE),"Saknas")</f>
        <v>0.170655</v>
      </c>
      <c r="D325">
        <f>IFERROR(VLOOKUP($B325,Miljövärden!$B$3:$H$552,MATCH(D$2,Miljövärden!$B$2:$H$2,0),FALSE),"Saknas")</f>
        <v>11.3009</v>
      </c>
      <c r="E325">
        <f>IFERROR(VLOOKUP($B325,Miljövärden!$B$3:$H$552,MATCH(E$2,Miljövärden!$B$2:$H$2,0),FALSE),"Saknas")</f>
        <v>14.2212</v>
      </c>
      <c r="F325">
        <f>IFERROR(VLOOKUP($B325,Miljövärden!$B$3:$H$552,MATCH(F$2,Miljövärden!$B$2:$H$2,0),FALSE),"Saknas")</f>
        <v>2.6849399999999999E-2</v>
      </c>
      <c r="G325" t="str">
        <f>IFERROR(VLOOKUP($B325,Miljövärden!$B$3:$H$552,MATCH(G$2,Miljövärden!$B$2:$H$2,0),FALSE),"Nej, saknas")</f>
        <v>Ja</v>
      </c>
      <c r="H325" s="30" t="str">
        <f>IFERROR(VLOOKUP($B325,Miljövärden!$B$3:$H$552,MATCH(H$2,Miljövärden!$B$2:$H$2,0),FALSE),"Nej, saknas")</f>
        <v>Ja</v>
      </c>
      <c r="P325" s="37" t="str">
        <f t="shared" si="10"/>
        <v>ja</v>
      </c>
      <c r="R325">
        <f t="shared" ref="R325:R388" si="11">IF(ISERROR(P325),R324,IF(P325="ja",R324+1,R324))</f>
        <v>223</v>
      </c>
    </row>
    <row r="326" spans="1:18" x14ac:dyDescent="0.25">
      <c r="A326" s="2" t="s">
        <v>484</v>
      </c>
      <c r="B326" s="2" t="s">
        <v>485</v>
      </c>
      <c r="C326">
        <f>IFERROR(VLOOKUP($B326,Miljövärden!$B$3:$H$552,MATCH(C$2,Miljövärden!$B$2:$H$2,0),FALSE),"Saknas")</f>
        <v>0</v>
      </c>
      <c r="D326">
        <f>IFERROR(VLOOKUP($B326,Miljövärden!$B$3:$H$552,MATCH(D$2,Miljövärden!$B$2:$H$2,0),FALSE),"Saknas")</f>
        <v>0</v>
      </c>
      <c r="E326">
        <f>IFERROR(VLOOKUP($B326,Miljövärden!$B$3:$H$552,MATCH(E$2,Miljövärden!$B$2:$H$2,0),FALSE),"Saknas")</f>
        <v>0</v>
      </c>
      <c r="F326">
        <f>IFERROR(VLOOKUP($B326,Miljövärden!$B$3:$H$552,MATCH(F$2,Miljövärden!$B$2:$H$2,0),FALSE),"Saknas")</f>
        <v>0</v>
      </c>
      <c r="G326" t="str">
        <f>IFERROR(VLOOKUP($B326,Miljövärden!$B$3:$H$552,MATCH(G$2,Miljövärden!$B$2:$H$2,0),FALSE),"Nej, saknas")</f>
        <v>Nej</v>
      </c>
      <c r="H326" s="30" t="str">
        <f>IFERROR(VLOOKUP($B326,Miljövärden!$B$3:$H$552,MATCH(H$2,Miljövärden!$B$2:$H$2,0),FALSE),"Nej, saknas")</f>
        <v>Nej</v>
      </c>
      <c r="P326" s="37" t="str">
        <f t="shared" si="10"/>
        <v>nej</v>
      </c>
      <c r="R326">
        <f t="shared" si="11"/>
        <v>223</v>
      </c>
    </row>
    <row r="327" spans="1:18" x14ac:dyDescent="0.25">
      <c r="A327" s="2" t="s">
        <v>484</v>
      </c>
      <c r="B327" s="2" t="s">
        <v>486</v>
      </c>
      <c r="C327">
        <f>IFERROR(VLOOKUP($B327,Miljövärden!$B$3:$H$552,MATCH(C$2,Miljövärden!$B$2:$H$2,0),FALSE),"Saknas")</f>
        <v>0</v>
      </c>
      <c r="D327">
        <f>IFERROR(VLOOKUP($B327,Miljövärden!$B$3:$H$552,MATCH(D$2,Miljövärden!$B$2:$H$2,0),FALSE),"Saknas")</f>
        <v>0</v>
      </c>
      <c r="E327">
        <f>IFERROR(VLOOKUP($B327,Miljövärden!$B$3:$H$552,MATCH(E$2,Miljövärden!$B$2:$H$2,0),FALSE),"Saknas")</f>
        <v>0</v>
      </c>
      <c r="F327">
        <f>IFERROR(VLOOKUP($B327,Miljövärden!$B$3:$H$552,MATCH(F$2,Miljövärden!$B$2:$H$2,0),FALSE),"Saknas")</f>
        <v>0</v>
      </c>
      <c r="G327" t="str">
        <f>IFERROR(VLOOKUP($B327,Miljövärden!$B$3:$H$552,MATCH(G$2,Miljövärden!$B$2:$H$2,0),FALSE),"Nej, saknas")</f>
        <v>Nej</v>
      </c>
      <c r="H327" s="30" t="str">
        <f>IFERROR(VLOOKUP($B327,Miljövärden!$B$3:$H$552,MATCH(H$2,Miljövärden!$B$2:$H$2,0),FALSE),"Nej, saknas")</f>
        <v>Nej</v>
      </c>
      <c r="P327" s="37" t="str">
        <f t="shared" si="10"/>
        <v>nej</v>
      </c>
      <c r="R327">
        <f t="shared" si="11"/>
        <v>223</v>
      </c>
    </row>
    <row r="328" spans="1:18" x14ac:dyDescent="0.25">
      <c r="A328" s="2" t="s">
        <v>484</v>
      </c>
      <c r="B328" s="2" t="s">
        <v>487</v>
      </c>
      <c r="C328">
        <f>IFERROR(VLOOKUP($B328,Miljövärden!$B$3:$H$552,MATCH(C$2,Miljövärden!$B$2:$H$2,0),FALSE),"Saknas")</f>
        <v>0</v>
      </c>
      <c r="D328">
        <f>IFERROR(VLOOKUP($B328,Miljövärden!$B$3:$H$552,MATCH(D$2,Miljövärden!$B$2:$H$2,0),FALSE),"Saknas")</f>
        <v>0</v>
      </c>
      <c r="E328">
        <f>IFERROR(VLOOKUP($B328,Miljövärden!$B$3:$H$552,MATCH(E$2,Miljövärden!$B$2:$H$2,0),FALSE),"Saknas")</f>
        <v>0</v>
      </c>
      <c r="F328">
        <f>IFERROR(VLOOKUP($B328,Miljövärden!$B$3:$H$552,MATCH(F$2,Miljövärden!$B$2:$H$2,0),FALSE),"Saknas")</f>
        <v>0</v>
      </c>
      <c r="G328" t="str">
        <f>IFERROR(VLOOKUP($B328,Miljövärden!$B$3:$H$552,MATCH(G$2,Miljövärden!$B$2:$H$2,0),FALSE),"Nej, saknas")</f>
        <v>Nej</v>
      </c>
      <c r="H328" s="30" t="str">
        <f>IFERROR(VLOOKUP($B328,Miljövärden!$B$3:$H$552,MATCH(H$2,Miljövärden!$B$2:$H$2,0),FALSE),"Nej, saknas")</f>
        <v>Nej</v>
      </c>
      <c r="P328" s="37" t="str">
        <f t="shared" si="10"/>
        <v>nej</v>
      </c>
      <c r="R328">
        <f t="shared" si="11"/>
        <v>223</v>
      </c>
    </row>
    <row r="329" spans="1:18" x14ac:dyDescent="0.25">
      <c r="A329" s="2" t="s">
        <v>484</v>
      </c>
      <c r="B329" s="2" t="s">
        <v>488</v>
      </c>
      <c r="C329">
        <f>IFERROR(VLOOKUP($B329,Miljövärden!$B$3:$H$552,MATCH(C$2,Miljövärden!$B$2:$H$2,0),FALSE),"Saknas")</f>
        <v>0.13700799999999999</v>
      </c>
      <c r="D329">
        <f>IFERROR(VLOOKUP($B329,Miljövärden!$B$3:$H$552,MATCH(D$2,Miljövärden!$B$2:$H$2,0),FALSE),"Saknas")</f>
        <v>65.877799999999993</v>
      </c>
      <c r="E329">
        <f>IFERROR(VLOOKUP($B329,Miljövärden!$B$3:$H$552,MATCH(E$2,Miljövärden!$B$2:$H$2,0),FALSE),"Saknas")</f>
        <v>4.7271099999999997</v>
      </c>
      <c r="F329">
        <f>IFERROR(VLOOKUP($B329,Miljövärden!$B$3:$H$552,MATCH(F$2,Miljövärden!$B$2:$H$2,0),FALSE),"Saknas")</f>
        <v>9.7503099999999995E-2</v>
      </c>
      <c r="G329" t="str">
        <f>IFERROR(VLOOKUP($B329,Miljövärden!$B$3:$H$552,MATCH(G$2,Miljövärden!$B$2:$H$2,0),FALSE),"Nej, saknas")</f>
        <v>Ja</v>
      </c>
      <c r="H329" s="30" t="str">
        <f>IFERROR(VLOOKUP($B329,Miljövärden!$B$3:$H$552,MATCH(H$2,Miljövärden!$B$2:$H$2,0),FALSE),"Nej, saknas")</f>
        <v>Ja</v>
      </c>
      <c r="P329" s="37" t="str">
        <f t="shared" si="10"/>
        <v>ja</v>
      </c>
      <c r="R329">
        <f t="shared" si="11"/>
        <v>224</v>
      </c>
    </row>
    <row r="330" spans="1:18" x14ac:dyDescent="0.25">
      <c r="A330" s="2" t="s">
        <v>484</v>
      </c>
      <c r="B330" s="2" t="s">
        <v>489</v>
      </c>
      <c r="C330">
        <f>IFERROR(VLOOKUP($B330,Miljövärden!$B$3:$H$552,MATCH(C$2,Miljövärden!$B$2:$H$2,0),FALSE),"Saknas")</f>
        <v>0</v>
      </c>
      <c r="D330">
        <f>IFERROR(VLOOKUP($B330,Miljövärden!$B$3:$H$552,MATCH(D$2,Miljövärden!$B$2:$H$2,0),FALSE),"Saknas")</f>
        <v>0</v>
      </c>
      <c r="E330">
        <f>IFERROR(VLOOKUP($B330,Miljövärden!$B$3:$H$552,MATCH(E$2,Miljövärden!$B$2:$H$2,0),FALSE),"Saknas")</f>
        <v>0</v>
      </c>
      <c r="F330">
        <f>IFERROR(VLOOKUP($B330,Miljövärden!$B$3:$H$552,MATCH(F$2,Miljövärden!$B$2:$H$2,0),FALSE),"Saknas")</f>
        <v>0</v>
      </c>
      <c r="G330" t="str">
        <f>IFERROR(VLOOKUP($B330,Miljövärden!$B$3:$H$552,MATCH(G$2,Miljövärden!$B$2:$H$2,0),FALSE),"Nej, saknas")</f>
        <v>Nej</v>
      </c>
      <c r="H330" s="30" t="str">
        <f>IFERROR(VLOOKUP($B330,Miljövärden!$B$3:$H$552,MATCH(H$2,Miljövärden!$B$2:$H$2,0),FALSE),"Nej, saknas")</f>
        <v>Nej</v>
      </c>
      <c r="P330" s="37" t="str">
        <f t="shared" si="10"/>
        <v>nej</v>
      </c>
      <c r="R330">
        <f t="shared" si="11"/>
        <v>224</v>
      </c>
    </row>
    <row r="331" spans="1:18" x14ac:dyDescent="0.25">
      <c r="A331" s="2" t="s">
        <v>484</v>
      </c>
      <c r="B331" s="2" t="s">
        <v>490</v>
      </c>
      <c r="C331">
        <f>IFERROR(VLOOKUP($B331,Miljövärden!$B$3:$H$552,MATCH(C$2,Miljövärden!$B$2:$H$2,0),FALSE),"Saknas")</f>
        <v>0</v>
      </c>
      <c r="D331">
        <f>IFERROR(VLOOKUP($B331,Miljövärden!$B$3:$H$552,MATCH(D$2,Miljövärden!$B$2:$H$2,0),FALSE),"Saknas")</f>
        <v>0</v>
      </c>
      <c r="E331">
        <f>IFERROR(VLOOKUP($B331,Miljövärden!$B$3:$H$552,MATCH(E$2,Miljövärden!$B$2:$H$2,0),FALSE),"Saknas")</f>
        <v>0</v>
      </c>
      <c r="F331">
        <f>IFERROR(VLOOKUP($B331,Miljövärden!$B$3:$H$552,MATCH(F$2,Miljövärden!$B$2:$H$2,0),FALSE),"Saknas")</f>
        <v>0</v>
      </c>
      <c r="G331" t="str">
        <f>IFERROR(VLOOKUP($B331,Miljövärden!$B$3:$H$552,MATCH(G$2,Miljövärden!$B$2:$H$2,0),FALSE),"Nej, saknas")</f>
        <v>Nej</v>
      </c>
      <c r="H331" s="30" t="str">
        <f>IFERROR(VLOOKUP($B331,Miljövärden!$B$3:$H$552,MATCH(H$2,Miljövärden!$B$2:$H$2,0),FALSE),"Nej, saknas")</f>
        <v>Nej</v>
      </c>
      <c r="P331" s="37" t="str">
        <f t="shared" si="10"/>
        <v>nej</v>
      </c>
      <c r="R331">
        <f t="shared" si="11"/>
        <v>224</v>
      </c>
    </row>
    <row r="332" spans="1:18" x14ac:dyDescent="0.25">
      <c r="A332" s="2" t="s">
        <v>484</v>
      </c>
      <c r="B332" s="2" t="s">
        <v>491</v>
      </c>
      <c r="C332">
        <f>IFERROR(VLOOKUP($B332,Miljövärden!$B$3:$H$552,MATCH(C$2,Miljövärden!$B$2:$H$2,0),FALSE),"Saknas")</f>
        <v>0</v>
      </c>
      <c r="D332">
        <f>IFERROR(VLOOKUP($B332,Miljövärden!$B$3:$H$552,MATCH(D$2,Miljövärden!$B$2:$H$2,0),FALSE),"Saknas")</f>
        <v>0</v>
      </c>
      <c r="E332">
        <f>IFERROR(VLOOKUP($B332,Miljövärden!$B$3:$H$552,MATCH(E$2,Miljövärden!$B$2:$H$2,0),FALSE),"Saknas")</f>
        <v>0</v>
      </c>
      <c r="F332">
        <f>IFERROR(VLOOKUP($B332,Miljövärden!$B$3:$H$552,MATCH(F$2,Miljövärden!$B$2:$H$2,0),FALSE),"Saknas")</f>
        <v>0</v>
      </c>
      <c r="G332" t="str">
        <f>IFERROR(VLOOKUP($B332,Miljövärden!$B$3:$H$552,MATCH(G$2,Miljövärden!$B$2:$H$2,0),FALSE),"Nej, saknas")</f>
        <v>Nej</v>
      </c>
      <c r="H332" s="30" t="str">
        <f>IFERROR(VLOOKUP($B332,Miljövärden!$B$3:$H$552,MATCH(H$2,Miljövärden!$B$2:$H$2,0),FALSE),"Nej, saknas")</f>
        <v>Nej</v>
      </c>
      <c r="P332" s="37" t="str">
        <f t="shared" si="10"/>
        <v>nej</v>
      </c>
      <c r="R332">
        <f t="shared" si="11"/>
        <v>224</v>
      </c>
    </row>
    <row r="333" spans="1:18" x14ac:dyDescent="0.25">
      <c r="A333" s="2" t="s">
        <v>484</v>
      </c>
      <c r="B333" s="2" t="s">
        <v>492</v>
      </c>
      <c r="C333">
        <f>IFERROR(VLOOKUP($B333,Miljövärden!$B$3:$H$552,MATCH(C$2,Miljövärden!$B$2:$H$2,0),FALSE),"Saknas")</f>
        <v>0</v>
      </c>
      <c r="D333">
        <f>IFERROR(VLOOKUP($B333,Miljövärden!$B$3:$H$552,MATCH(D$2,Miljövärden!$B$2:$H$2,0),FALSE),"Saknas")</f>
        <v>0</v>
      </c>
      <c r="E333">
        <f>IFERROR(VLOOKUP($B333,Miljövärden!$B$3:$H$552,MATCH(E$2,Miljövärden!$B$2:$H$2,0),FALSE),"Saknas")</f>
        <v>0</v>
      </c>
      <c r="F333">
        <f>IFERROR(VLOOKUP($B333,Miljövärden!$B$3:$H$552,MATCH(F$2,Miljövärden!$B$2:$H$2,0),FALSE),"Saknas")</f>
        <v>0</v>
      </c>
      <c r="G333" t="str">
        <f>IFERROR(VLOOKUP($B333,Miljövärden!$B$3:$H$552,MATCH(G$2,Miljövärden!$B$2:$H$2,0),FALSE),"Nej, saknas")</f>
        <v>Nej</v>
      </c>
      <c r="H333" s="30" t="str">
        <f>IFERROR(VLOOKUP($B333,Miljövärden!$B$3:$H$552,MATCH(H$2,Miljövärden!$B$2:$H$2,0),FALSE),"Nej, saknas")</f>
        <v>Nej</v>
      </c>
      <c r="P333" s="37" t="str">
        <f t="shared" si="10"/>
        <v>nej</v>
      </c>
      <c r="R333">
        <f t="shared" si="11"/>
        <v>224</v>
      </c>
    </row>
    <row r="334" spans="1:18" x14ac:dyDescent="0.25">
      <c r="A334" s="2" t="s">
        <v>484</v>
      </c>
      <c r="B334" s="2" t="s">
        <v>493</v>
      </c>
      <c r="C334">
        <f>IFERROR(VLOOKUP($B334,Miljövärden!$B$3:$H$552,MATCH(C$2,Miljövärden!$B$2:$H$2,0),FALSE),"Saknas")</f>
        <v>0</v>
      </c>
      <c r="D334">
        <f>IFERROR(VLOOKUP($B334,Miljövärden!$B$3:$H$552,MATCH(D$2,Miljövärden!$B$2:$H$2,0),FALSE),"Saknas")</f>
        <v>0</v>
      </c>
      <c r="E334">
        <f>IFERROR(VLOOKUP($B334,Miljövärden!$B$3:$H$552,MATCH(E$2,Miljövärden!$B$2:$H$2,0),FALSE),"Saknas")</f>
        <v>0</v>
      </c>
      <c r="F334">
        <f>IFERROR(VLOOKUP($B334,Miljövärden!$B$3:$H$552,MATCH(F$2,Miljövärden!$B$2:$H$2,0),FALSE),"Saknas")</f>
        <v>0</v>
      </c>
      <c r="G334" t="str">
        <f>IFERROR(VLOOKUP($B334,Miljövärden!$B$3:$H$552,MATCH(G$2,Miljövärden!$B$2:$H$2,0),FALSE),"Nej, saknas")</f>
        <v>Nej</v>
      </c>
      <c r="H334" s="30" t="str">
        <f>IFERROR(VLOOKUP($B334,Miljövärden!$B$3:$H$552,MATCH(H$2,Miljövärden!$B$2:$H$2,0),FALSE),"Nej, saknas")</f>
        <v>Nej</v>
      </c>
      <c r="P334" s="37" t="str">
        <f t="shared" si="10"/>
        <v>nej</v>
      </c>
      <c r="R334">
        <f t="shared" si="11"/>
        <v>224</v>
      </c>
    </row>
    <row r="335" spans="1:18" x14ac:dyDescent="0.25">
      <c r="A335" s="2" t="s">
        <v>484</v>
      </c>
      <c r="B335" s="2" t="s">
        <v>494</v>
      </c>
      <c r="C335">
        <f>IFERROR(VLOOKUP($B335,Miljövärden!$B$3:$H$552,MATCH(C$2,Miljövärden!$B$2:$H$2,0),FALSE),"Saknas")</f>
        <v>0</v>
      </c>
      <c r="D335">
        <f>IFERROR(VLOOKUP($B335,Miljövärden!$B$3:$H$552,MATCH(D$2,Miljövärden!$B$2:$H$2,0),FALSE),"Saknas")</f>
        <v>0</v>
      </c>
      <c r="E335">
        <f>IFERROR(VLOOKUP($B335,Miljövärden!$B$3:$H$552,MATCH(E$2,Miljövärden!$B$2:$H$2,0),FALSE),"Saknas")</f>
        <v>0</v>
      </c>
      <c r="F335">
        <f>IFERROR(VLOOKUP($B335,Miljövärden!$B$3:$H$552,MATCH(F$2,Miljövärden!$B$2:$H$2,0),FALSE),"Saknas")</f>
        <v>0</v>
      </c>
      <c r="G335" t="str">
        <f>IFERROR(VLOOKUP($B335,Miljövärden!$B$3:$H$552,MATCH(G$2,Miljövärden!$B$2:$H$2,0),FALSE),"Nej, saknas")</f>
        <v>Nej</v>
      </c>
      <c r="H335" s="30" t="str">
        <f>IFERROR(VLOOKUP($B335,Miljövärden!$B$3:$H$552,MATCH(H$2,Miljövärden!$B$2:$H$2,0),FALSE),"Nej, saknas")</f>
        <v>Nej</v>
      </c>
      <c r="P335" s="37" t="str">
        <f t="shared" si="10"/>
        <v>nej</v>
      </c>
      <c r="R335">
        <f t="shared" si="11"/>
        <v>224</v>
      </c>
    </row>
    <row r="336" spans="1:18" x14ac:dyDescent="0.25">
      <c r="A336" s="2" t="s">
        <v>484</v>
      </c>
      <c r="B336" s="2" t="s">
        <v>495</v>
      </c>
      <c r="C336">
        <f>IFERROR(VLOOKUP($B336,Miljövärden!$B$3:$H$552,MATCH(C$2,Miljövärden!$B$2:$H$2,0),FALSE),"Saknas")</f>
        <v>0.594051</v>
      </c>
      <c r="D336">
        <f>IFERROR(VLOOKUP($B336,Miljövärden!$B$3:$H$552,MATCH(D$2,Miljövärden!$B$2:$H$2,0),FALSE),"Saknas")</f>
        <v>100.127</v>
      </c>
      <c r="E336">
        <f>IFERROR(VLOOKUP($B336,Miljövärden!$B$3:$H$552,MATCH(E$2,Miljövärden!$B$2:$H$2,0),FALSE),"Saknas")</f>
        <v>8.2667300000000008</v>
      </c>
      <c r="F336">
        <f>IFERROR(VLOOKUP($B336,Miljövärden!$B$3:$H$552,MATCH(F$2,Miljövärden!$B$2:$H$2,0),FALSE),"Saknas")</f>
        <v>0.19925100000000001</v>
      </c>
      <c r="G336" t="str">
        <f>IFERROR(VLOOKUP($B336,Miljövärden!$B$3:$H$552,MATCH(G$2,Miljövärden!$B$2:$H$2,0),FALSE),"Nej, saknas")</f>
        <v>Nej</v>
      </c>
      <c r="H336" s="30" t="str">
        <f>IFERROR(VLOOKUP($B336,Miljövärden!$B$3:$H$552,MATCH(H$2,Miljövärden!$B$2:$H$2,0),FALSE),"Nej, saknas")</f>
        <v>Ja</v>
      </c>
      <c r="P336" s="37" t="str">
        <f t="shared" si="10"/>
        <v>ja</v>
      </c>
      <c r="R336">
        <f t="shared" si="11"/>
        <v>225</v>
      </c>
    </row>
    <row r="337" spans="1:18" x14ac:dyDescent="0.25">
      <c r="A337" s="2" t="s">
        <v>484</v>
      </c>
      <c r="B337" s="2" t="s">
        <v>496</v>
      </c>
      <c r="C337">
        <f>IFERROR(VLOOKUP($B337,Miljövärden!$B$3:$H$552,MATCH(C$2,Miljövärden!$B$2:$H$2,0),FALSE),"Saknas")</f>
        <v>0</v>
      </c>
      <c r="D337">
        <f>IFERROR(VLOOKUP($B337,Miljövärden!$B$3:$H$552,MATCH(D$2,Miljövärden!$B$2:$H$2,0),FALSE),"Saknas")</f>
        <v>0</v>
      </c>
      <c r="E337">
        <f>IFERROR(VLOOKUP($B337,Miljövärden!$B$3:$H$552,MATCH(E$2,Miljövärden!$B$2:$H$2,0),FALSE),"Saknas")</f>
        <v>0</v>
      </c>
      <c r="F337">
        <f>IFERROR(VLOOKUP($B337,Miljövärden!$B$3:$H$552,MATCH(F$2,Miljövärden!$B$2:$H$2,0),FALSE),"Saknas")</f>
        <v>0</v>
      </c>
      <c r="G337" t="str">
        <f>IFERROR(VLOOKUP($B337,Miljövärden!$B$3:$H$552,MATCH(G$2,Miljövärden!$B$2:$H$2,0),FALSE),"Nej, saknas")</f>
        <v>Nej</v>
      </c>
      <c r="H337" s="30" t="str">
        <f>IFERROR(VLOOKUP($B337,Miljövärden!$B$3:$H$552,MATCH(H$2,Miljövärden!$B$2:$H$2,0),FALSE),"Nej, saknas")</f>
        <v>Nej</v>
      </c>
      <c r="P337" s="37" t="str">
        <f t="shared" si="10"/>
        <v>nej</v>
      </c>
      <c r="R337">
        <f t="shared" si="11"/>
        <v>225</v>
      </c>
    </row>
    <row r="338" spans="1:18" x14ac:dyDescent="0.25">
      <c r="A338" s="2" t="s">
        <v>497</v>
      </c>
      <c r="B338" s="2" t="s">
        <v>498</v>
      </c>
      <c r="C338">
        <f>IFERROR(VLOOKUP($B338,Miljövärden!$B$3:$H$552,MATCH(C$2,Miljövärden!$B$2:$H$2,0),FALSE),"Saknas")</f>
        <v>9.2966199999999999E-2</v>
      </c>
      <c r="D338">
        <f>IFERROR(VLOOKUP($B338,Miljövärden!$B$3:$H$552,MATCH(D$2,Miljövärden!$B$2:$H$2,0),FALSE),"Saknas")</f>
        <v>11.7346</v>
      </c>
      <c r="E338">
        <f>IFERROR(VLOOKUP($B338,Miljövärden!$B$3:$H$552,MATCH(E$2,Miljövärden!$B$2:$H$2,0),FALSE),"Saknas")</f>
        <v>6.3385300000000004</v>
      </c>
      <c r="F338">
        <f>IFERROR(VLOOKUP($B338,Miljövärden!$B$3:$H$552,MATCH(F$2,Miljövärden!$B$2:$H$2,0),FALSE),"Saknas")</f>
        <v>1.7484699999999999E-2</v>
      </c>
      <c r="G338" t="str">
        <f>IFERROR(VLOOKUP($B338,Miljövärden!$B$3:$H$552,MATCH(G$2,Miljövärden!$B$2:$H$2,0),FALSE),"Nej, saknas")</f>
        <v>Ja</v>
      </c>
      <c r="H338" s="30" t="str">
        <f>IFERROR(VLOOKUP($B338,Miljövärden!$B$3:$H$552,MATCH(H$2,Miljövärden!$B$2:$H$2,0),FALSE),"Nej, saknas")</f>
        <v>Ja</v>
      </c>
      <c r="P338" s="37" t="str">
        <f t="shared" si="10"/>
        <v>ja</v>
      </c>
      <c r="R338">
        <f t="shared" si="11"/>
        <v>226</v>
      </c>
    </row>
    <row r="339" spans="1:18" x14ac:dyDescent="0.25">
      <c r="A339" s="2" t="s">
        <v>499</v>
      </c>
      <c r="B339" s="2" t="s">
        <v>500</v>
      </c>
      <c r="C339">
        <f>IFERROR(VLOOKUP($B339,Miljövärden!$B$3:$H$552,MATCH(C$2,Miljövärden!$B$2:$H$2,0),FALSE),"Saknas")</f>
        <v>0</v>
      </c>
      <c r="D339">
        <f>IFERROR(VLOOKUP($B339,Miljövärden!$B$3:$H$552,MATCH(D$2,Miljövärden!$B$2:$H$2,0),FALSE),"Saknas")</f>
        <v>0</v>
      </c>
      <c r="E339">
        <f>IFERROR(VLOOKUP($B339,Miljövärden!$B$3:$H$552,MATCH(E$2,Miljövärden!$B$2:$H$2,0),FALSE),"Saknas")</f>
        <v>0</v>
      </c>
      <c r="F339">
        <f>IFERROR(VLOOKUP($B339,Miljövärden!$B$3:$H$552,MATCH(F$2,Miljövärden!$B$2:$H$2,0),FALSE),"Saknas")</f>
        <v>0</v>
      </c>
      <c r="G339" t="str">
        <f>IFERROR(VLOOKUP($B339,Miljövärden!$B$3:$H$552,MATCH(G$2,Miljövärden!$B$2:$H$2,0),FALSE),"Nej, saknas")</f>
        <v>Nej</v>
      </c>
      <c r="H339" s="30" t="str">
        <f>IFERROR(VLOOKUP($B339,Miljövärden!$B$3:$H$552,MATCH(H$2,Miljövärden!$B$2:$H$2,0),FALSE),"Nej, saknas")</f>
        <v>Nej</v>
      </c>
      <c r="P339" s="37" t="str">
        <f t="shared" si="10"/>
        <v>nej</v>
      </c>
      <c r="R339">
        <f t="shared" si="11"/>
        <v>226</v>
      </c>
    </row>
    <row r="340" spans="1:18" x14ac:dyDescent="0.25">
      <c r="A340" s="2" t="s">
        <v>501</v>
      </c>
      <c r="B340" s="2" t="s">
        <v>502</v>
      </c>
      <c r="C340">
        <f>IFERROR(VLOOKUP($B340,Miljövärden!$B$3:$H$552,MATCH(C$2,Miljövärden!$B$2:$H$2,0),FALSE),"Saknas")</f>
        <v>0.22139</v>
      </c>
      <c r="D340">
        <f>IFERROR(VLOOKUP($B340,Miljövärden!$B$3:$H$552,MATCH(D$2,Miljövärden!$B$2:$H$2,0),FALSE),"Saknas")</f>
        <v>44.215600000000002</v>
      </c>
      <c r="E340">
        <f>IFERROR(VLOOKUP($B340,Miljövärden!$B$3:$H$552,MATCH(E$2,Miljövärden!$B$2:$H$2,0),FALSE),"Saknas")</f>
        <v>9.4479500000000005</v>
      </c>
      <c r="F340">
        <f>IFERROR(VLOOKUP($B340,Miljövärden!$B$3:$H$552,MATCH(F$2,Miljövärden!$B$2:$H$2,0),FALSE),"Saknas")</f>
        <v>9.1967800000000002E-2</v>
      </c>
      <c r="G340" t="str">
        <f>IFERROR(VLOOKUP($B340,Miljövärden!$B$3:$H$552,MATCH(G$2,Miljövärden!$B$2:$H$2,0),FALSE),"Nej, saknas")</f>
        <v>Nej</v>
      </c>
      <c r="H340" s="30" t="str">
        <f>IFERROR(VLOOKUP($B340,Miljövärden!$B$3:$H$552,MATCH(H$2,Miljövärden!$B$2:$H$2,0),FALSE),"Nej, saknas")</f>
        <v>Ja</v>
      </c>
      <c r="P340" s="37" t="str">
        <f t="shared" si="10"/>
        <v>ja</v>
      </c>
      <c r="R340">
        <f t="shared" si="11"/>
        <v>227</v>
      </c>
    </row>
    <row r="341" spans="1:18" x14ac:dyDescent="0.25">
      <c r="A341" s="2" t="s">
        <v>501</v>
      </c>
      <c r="B341" s="2" t="s">
        <v>503</v>
      </c>
      <c r="C341">
        <f>IFERROR(VLOOKUP($B341,Miljövärden!$B$3:$H$552,MATCH(C$2,Miljövärden!$B$2:$H$2,0),FALSE),"Saknas")</f>
        <v>0.124083</v>
      </c>
      <c r="D341">
        <f>IFERROR(VLOOKUP($B341,Miljövärden!$B$3:$H$552,MATCH(D$2,Miljövärden!$B$2:$H$2,0),FALSE),"Saknas")</f>
        <v>20.147099999999998</v>
      </c>
      <c r="E341">
        <f>IFERROR(VLOOKUP($B341,Miljövärden!$B$3:$H$552,MATCH(E$2,Miljövärden!$B$2:$H$2,0),FALSE),"Saknas")</f>
        <v>7.4954799999999997</v>
      </c>
      <c r="F341">
        <f>IFERROR(VLOOKUP($B341,Miljövärden!$B$3:$H$552,MATCH(F$2,Miljövärden!$B$2:$H$2,0),FALSE),"Saknas")</f>
        <v>2.7322800000000001E-2</v>
      </c>
      <c r="G341" t="str">
        <f>IFERROR(VLOOKUP($B341,Miljövärden!$B$3:$H$552,MATCH(G$2,Miljövärden!$B$2:$H$2,0),FALSE),"Nej, saknas")</f>
        <v>Nej</v>
      </c>
      <c r="H341" s="30" t="str">
        <f>IFERROR(VLOOKUP($B341,Miljövärden!$B$3:$H$552,MATCH(H$2,Miljövärden!$B$2:$H$2,0),FALSE),"Nej, saknas")</f>
        <v>Ja</v>
      </c>
      <c r="P341" s="37" t="str">
        <f t="shared" si="10"/>
        <v>ja</v>
      </c>
      <c r="R341">
        <f t="shared" si="11"/>
        <v>228</v>
      </c>
    </row>
    <row r="342" spans="1:18" x14ac:dyDescent="0.25">
      <c r="A342" s="2" t="s">
        <v>501</v>
      </c>
      <c r="B342" s="2" t="s">
        <v>504</v>
      </c>
      <c r="C342">
        <f>IFERROR(VLOOKUP($B342,Miljövärden!$B$3:$H$552,MATCH(C$2,Miljövärden!$B$2:$H$2,0),FALSE),"Saknas")</f>
        <v>0.165107</v>
      </c>
      <c r="D342">
        <f>IFERROR(VLOOKUP($B342,Miljövärden!$B$3:$H$552,MATCH(D$2,Miljövärden!$B$2:$H$2,0),FALSE),"Saknas")</f>
        <v>117.64100000000001</v>
      </c>
      <c r="E342">
        <f>IFERROR(VLOOKUP($B342,Miljövärden!$B$3:$H$552,MATCH(E$2,Miljövärden!$B$2:$H$2,0),FALSE),"Saknas")</f>
        <v>5.4433499999999997</v>
      </c>
      <c r="F342">
        <f>IFERROR(VLOOKUP($B342,Miljövärden!$B$3:$H$552,MATCH(F$2,Miljövärden!$B$2:$H$2,0),FALSE),"Saknas")</f>
        <v>2.1140599999999999E-2</v>
      </c>
      <c r="G342" t="str">
        <f>IFERROR(VLOOKUP($B342,Miljövärden!$B$3:$H$552,MATCH(G$2,Miljövärden!$B$2:$H$2,0),FALSE),"Nej, saknas")</f>
        <v>Nej</v>
      </c>
      <c r="H342" s="30" t="str">
        <f>IFERROR(VLOOKUP($B342,Miljövärden!$B$3:$H$552,MATCH(H$2,Miljövärden!$B$2:$H$2,0),FALSE),"Nej, saknas")</f>
        <v>Ja</v>
      </c>
      <c r="P342" s="37" t="str">
        <f t="shared" si="10"/>
        <v>ja</v>
      </c>
      <c r="R342">
        <f t="shared" si="11"/>
        <v>229</v>
      </c>
    </row>
    <row r="343" spans="1:18" x14ac:dyDescent="0.25">
      <c r="A343" s="2" t="s">
        <v>501</v>
      </c>
      <c r="B343" s="2" t="s">
        <v>505</v>
      </c>
      <c r="C343">
        <f>IFERROR(VLOOKUP($B343,Miljövärden!$B$3:$H$552,MATCH(C$2,Miljövärden!$B$2:$H$2,0),FALSE),"Saknas")</f>
        <v>1.32399</v>
      </c>
      <c r="D343">
        <f>IFERROR(VLOOKUP($B343,Miljövärden!$B$3:$H$552,MATCH(D$2,Miljövärden!$B$2:$H$2,0),FALSE),"Saknas")</f>
        <v>263.82799999999997</v>
      </c>
      <c r="E343">
        <f>IFERROR(VLOOKUP($B343,Miljövärden!$B$3:$H$552,MATCH(E$2,Miljövärden!$B$2:$H$2,0),FALSE),"Saknas")</f>
        <v>1.6330800000000001</v>
      </c>
      <c r="F343">
        <f>IFERROR(VLOOKUP($B343,Miljövärden!$B$3:$H$552,MATCH(F$2,Miljövärden!$B$2:$H$2,0),FALSE),"Saknas")</f>
        <v>0.27085999999999999</v>
      </c>
      <c r="G343" t="str">
        <f>IFERROR(VLOOKUP($B343,Miljövärden!$B$3:$H$552,MATCH(G$2,Miljövärden!$B$2:$H$2,0),FALSE),"Nej, saknas")</f>
        <v>Nej</v>
      </c>
      <c r="H343" s="30" t="str">
        <f>IFERROR(VLOOKUP($B343,Miljövärden!$B$3:$H$552,MATCH(H$2,Miljövärden!$B$2:$H$2,0),FALSE),"Nej, saknas")</f>
        <v>Ja</v>
      </c>
      <c r="P343" s="37" t="str">
        <f t="shared" si="10"/>
        <v>ja</v>
      </c>
      <c r="R343">
        <f t="shared" si="11"/>
        <v>230</v>
      </c>
    </row>
    <row r="344" spans="1:18" x14ac:dyDescent="0.25">
      <c r="A344" s="2" t="s">
        <v>501</v>
      </c>
      <c r="B344" s="2" t="s">
        <v>506</v>
      </c>
      <c r="C344">
        <f>IFERROR(VLOOKUP($B344,Miljövärden!$B$3:$H$552,MATCH(C$2,Miljövärden!$B$2:$H$2,0),FALSE),"Saknas")</f>
        <v>0.25806499999999999</v>
      </c>
      <c r="D344">
        <f>IFERROR(VLOOKUP($B344,Miljövärden!$B$3:$H$552,MATCH(D$2,Miljövärden!$B$2:$H$2,0),FALSE),"Saknas")</f>
        <v>31.702999999999999</v>
      </c>
      <c r="E344">
        <f>IFERROR(VLOOKUP($B344,Miljövärden!$B$3:$H$552,MATCH(E$2,Miljövärden!$B$2:$H$2,0),FALSE),"Saknas")</f>
        <v>19.332100000000001</v>
      </c>
      <c r="F344">
        <f>IFERROR(VLOOKUP($B344,Miljövärden!$B$3:$H$552,MATCH(F$2,Miljövärden!$B$2:$H$2,0),FALSE),"Saknas")</f>
        <v>7.4692599999999998E-2</v>
      </c>
      <c r="G344" t="str">
        <f>IFERROR(VLOOKUP($B344,Miljövärden!$B$3:$H$552,MATCH(G$2,Miljövärden!$B$2:$H$2,0),FALSE),"Nej, saknas")</f>
        <v>Nej</v>
      </c>
      <c r="H344" s="30" t="str">
        <f>IFERROR(VLOOKUP($B344,Miljövärden!$B$3:$H$552,MATCH(H$2,Miljövärden!$B$2:$H$2,0),FALSE),"Nej, saknas")</f>
        <v>Ja</v>
      </c>
      <c r="P344" s="37" t="str">
        <f t="shared" si="10"/>
        <v>ja</v>
      </c>
      <c r="R344">
        <f t="shared" si="11"/>
        <v>231</v>
      </c>
    </row>
    <row r="345" spans="1:18" x14ac:dyDescent="0.25">
      <c r="A345" s="2" t="s">
        <v>512</v>
      </c>
      <c r="B345" s="2" t="s">
        <v>513</v>
      </c>
      <c r="C345">
        <f>IFERROR(VLOOKUP($B345,Miljövärden!$B$3:$H$552,MATCH(C$2,Miljövärden!$B$2:$H$2,0),FALSE),"Saknas")</f>
        <v>0.62347399999999997</v>
      </c>
      <c r="D345">
        <f>IFERROR(VLOOKUP($B345,Miljövärden!$B$3:$H$552,MATCH(D$2,Miljövärden!$B$2:$H$2,0),FALSE),"Saknas")</f>
        <v>138.58099999999999</v>
      </c>
      <c r="E345">
        <f>IFERROR(VLOOKUP($B345,Miljövärden!$B$3:$H$552,MATCH(E$2,Miljövärden!$B$2:$H$2,0),FALSE),"Saknas")</f>
        <v>15.990500000000001</v>
      </c>
      <c r="F345">
        <f>IFERROR(VLOOKUP($B345,Miljövärden!$B$3:$H$552,MATCH(F$2,Miljövärden!$B$2:$H$2,0),FALSE),"Saknas")</f>
        <v>0.35464899999999999</v>
      </c>
      <c r="G345" t="str">
        <f>IFERROR(VLOOKUP($B345,Miljövärden!$B$3:$H$552,MATCH(G$2,Miljövärden!$B$2:$H$2,0),FALSE),"Nej, saknas")</f>
        <v>Nej</v>
      </c>
      <c r="H345" s="30" t="str">
        <f>IFERROR(VLOOKUP($B345,Miljövärden!$B$3:$H$552,MATCH(H$2,Miljövärden!$B$2:$H$2,0),FALSE),"Nej, saknas")</f>
        <v>Nej</v>
      </c>
      <c r="P345" s="37" t="str">
        <f t="shared" si="10"/>
        <v>nej</v>
      </c>
      <c r="R345">
        <f t="shared" si="11"/>
        <v>231</v>
      </c>
    </row>
    <row r="346" spans="1:18" x14ac:dyDescent="0.25">
      <c r="A346" s="2" t="s">
        <v>512</v>
      </c>
      <c r="B346" s="2" t="s">
        <v>514</v>
      </c>
      <c r="C346">
        <f>IFERROR(VLOOKUP($B346,Miljövärden!$B$3:$H$552,MATCH(C$2,Miljövärden!$B$2:$H$2,0),FALSE),"Saknas")</f>
        <v>0</v>
      </c>
      <c r="D346">
        <f>IFERROR(VLOOKUP($B346,Miljövärden!$B$3:$H$552,MATCH(D$2,Miljövärden!$B$2:$H$2,0),FALSE),"Saknas")</f>
        <v>0</v>
      </c>
      <c r="E346">
        <f>IFERROR(VLOOKUP($B346,Miljövärden!$B$3:$H$552,MATCH(E$2,Miljövärden!$B$2:$H$2,0),FALSE),"Saknas")</f>
        <v>0</v>
      </c>
      <c r="F346">
        <f>IFERROR(VLOOKUP($B346,Miljövärden!$B$3:$H$552,MATCH(F$2,Miljövärden!$B$2:$H$2,0),FALSE),"Saknas")</f>
        <v>0</v>
      </c>
      <c r="G346" t="str">
        <f>IFERROR(VLOOKUP($B346,Miljövärden!$B$3:$H$552,MATCH(G$2,Miljövärden!$B$2:$H$2,0),FALSE),"Nej, saknas")</f>
        <v>Nej</v>
      </c>
      <c r="H346" s="30" t="str">
        <f>IFERROR(VLOOKUP($B346,Miljövärden!$B$3:$H$552,MATCH(H$2,Miljövärden!$B$2:$H$2,0),FALSE),"Nej, saknas")</f>
        <v>Nej</v>
      </c>
      <c r="P346" s="37" t="str">
        <f t="shared" si="10"/>
        <v>nej</v>
      </c>
      <c r="R346">
        <f t="shared" si="11"/>
        <v>231</v>
      </c>
    </row>
    <row r="347" spans="1:18" x14ac:dyDescent="0.25">
      <c r="A347" s="2" t="s">
        <v>512</v>
      </c>
      <c r="B347" s="2" t="s">
        <v>515</v>
      </c>
      <c r="C347">
        <f>IFERROR(VLOOKUP($B347,Miljövärden!$B$3:$H$552,MATCH(C$2,Miljövärden!$B$2:$H$2,0),FALSE),"Saknas")</f>
        <v>0.47224899999999997</v>
      </c>
      <c r="D347">
        <f>IFERROR(VLOOKUP($B347,Miljövärden!$B$3:$H$552,MATCH(D$2,Miljövärden!$B$2:$H$2,0),FALSE),"Saknas")</f>
        <v>100.985</v>
      </c>
      <c r="E347">
        <f>IFERROR(VLOOKUP($B347,Miljövärden!$B$3:$H$552,MATCH(E$2,Miljövärden!$B$2:$H$2,0),FALSE),"Saknas")</f>
        <v>13.9924</v>
      </c>
      <c r="F347">
        <f>IFERROR(VLOOKUP($B347,Miljövärden!$B$3:$H$552,MATCH(F$2,Miljövärden!$B$2:$H$2,0),FALSE),"Saknas")</f>
        <v>0.193551</v>
      </c>
      <c r="G347" t="str">
        <f>IFERROR(VLOOKUP($B347,Miljövärden!$B$3:$H$552,MATCH(G$2,Miljövärden!$B$2:$H$2,0),FALSE),"Nej, saknas")</f>
        <v>Nej</v>
      </c>
      <c r="H347" s="30" t="str">
        <f>IFERROR(VLOOKUP($B347,Miljövärden!$B$3:$H$552,MATCH(H$2,Miljövärden!$B$2:$H$2,0),FALSE),"Nej, saknas")</f>
        <v>Nej</v>
      </c>
      <c r="P347" s="37" t="str">
        <f t="shared" si="10"/>
        <v>nej</v>
      </c>
      <c r="R347">
        <f t="shared" si="11"/>
        <v>231</v>
      </c>
    </row>
    <row r="348" spans="1:18" x14ac:dyDescent="0.25">
      <c r="A348" s="2" t="s">
        <v>516</v>
      </c>
      <c r="B348" s="2" t="s">
        <v>517</v>
      </c>
      <c r="C348">
        <f>IFERROR(VLOOKUP($B348,Miljövärden!$B$3:$H$552,MATCH(C$2,Miljövärden!$B$2:$H$2,0),FALSE),"Saknas")</f>
        <v>0</v>
      </c>
      <c r="D348">
        <f>IFERROR(VLOOKUP($B348,Miljövärden!$B$3:$H$552,MATCH(D$2,Miljövärden!$B$2:$H$2,0),FALSE),"Saknas")</f>
        <v>0</v>
      </c>
      <c r="E348">
        <f>IFERROR(VLOOKUP($B348,Miljövärden!$B$3:$H$552,MATCH(E$2,Miljövärden!$B$2:$H$2,0),FALSE),"Saknas")</f>
        <v>0</v>
      </c>
      <c r="F348">
        <f>IFERROR(VLOOKUP($B348,Miljövärden!$B$3:$H$552,MATCH(F$2,Miljövärden!$B$2:$H$2,0),FALSE),"Saknas")</f>
        <v>0</v>
      </c>
      <c r="G348" t="str">
        <f>IFERROR(VLOOKUP($B348,Miljövärden!$B$3:$H$552,MATCH(G$2,Miljövärden!$B$2:$H$2,0),FALSE),"Nej, saknas")</f>
        <v>Ja</v>
      </c>
      <c r="H348" s="30" t="str">
        <f>IFERROR(VLOOKUP($B348,Miljövärden!$B$3:$H$552,MATCH(H$2,Miljövärden!$B$2:$H$2,0),FALSE),"Nej, saknas")</f>
        <v>Nej</v>
      </c>
      <c r="P348" s="37" t="str">
        <f t="shared" si="10"/>
        <v>nej</v>
      </c>
      <c r="R348">
        <f t="shared" si="11"/>
        <v>231</v>
      </c>
    </row>
    <row r="349" spans="1:18" x14ac:dyDescent="0.25">
      <c r="A349" s="2" t="s">
        <v>518</v>
      </c>
      <c r="B349" s="2" t="s">
        <v>519</v>
      </c>
      <c r="C349">
        <f>IFERROR(VLOOKUP($B349,Miljövärden!$B$3:$H$552,MATCH(C$2,Miljövärden!$B$2:$H$2,0),FALSE),"Saknas")</f>
        <v>0.19380800000000001</v>
      </c>
      <c r="D349">
        <f>IFERROR(VLOOKUP($B349,Miljövärden!$B$3:$H$552,MATCH(D$2,Miljövärden!$B$2:$H$2,0),FALSE),"Saknas")</f>
        <v>39.936</v>
      </c>
      <c r="E349">
        <f>IFERROR(VLOOKUP($B349,Miljövärden!$B$3:$H$552,MATCH(E$2,Miljövärden!$B$2:$H$2,0),FALSE),"Saknas")</f>
        <v>11.821999999999999</v>
      </c>
      <c r="F349">
        <f>IFERROR(VLOOKUP($B349,Miljövärden!$B$3:$H$552,MATCH(F$2,Miljövärden!$B$2:$H$2,0),FALSE),"Saknas")</f>
        <v>8.8281200000000004E-2</v>
      </c>
      <c r="G349" t="str">
        <f>IFERROR(VLOOKUP($B349,Miljövärden!$B$3:$H$552,MATCH(G$2,Miljövärden!$B$2:$H$2,0),FALSE),"Nej, saknas")</f>
        <v>Ja</v>
      </c>
      <c r="H349" s="30" t="str">
        <f>IFERROR(VLOOKUP($B349,Miljövärden!$B$3:$H$552,MATCH(H$2,Miljövärden!$B$2:$H$2,0),FALSE),"Nej, saknas")</f>
        <v>Ja</v>
      </c>
      <c r="P349" s="37" t="str">
        <f t="shared" si="10"/>
        <v>ja</v>
      </c>
      <c r="R349">
        <f t="shared" si="11"/>
        <v>232</v>
      </c>
    </row>
    <row r="350" spans="1:18" x14ac:dyDescent="0.25">
      <c r="A350" s="2" t="s">
        <v>518</v>
      </c>
      <c r="B350" s="2" t="s">
        <v>520</v>
      </c>
      <c r="C350">
        <f>IFERROR(VLOOKUP($B350,Miljövärden!$B$3:$H$552,MATCH(C$2,Miljövärden!$B$2:$H$2,0),FALSE),"Saknas")</f>
        <v>0</v>
      </c>
      <c r="D350">
        <f>IFERROR(VLOOKUP($B350,Miljövärden!$B$3:$H$552,MATCH(D$2,Miljövärden!$B$2:$H$2,0),FALSE),"Saknas")</f>
        <v>0</v>
      </c>
      <c r="E350">
        <f>IFERROR(VLOOKUP($B350,Miljövärden!$B$3:$H$552,MATCH(E$2,Miljövärden!$B$2:$H$2,0),FALSE),"Saknas")</f>
        <v>0</v>
      </c>
      <c r="F350">
        <f>IFERROR(VLOOKUP($B350,Miljövärden!$B$3:$H$552,MATCH(F$2,Miljövärden!$B$2:$H$2,0),FALSE),"Saknas")</f>
        <v>0</v>
      </c>
      <c r="G350" t="str">
        <f>IFERROR(VLOOKUP($B350,Miljövärden!$B$3:$H$552,MATCH(G$2,Miljövärden!$B$2:$H$2,0),FALSE),"Nej, saknas")</f>
        <v>Ja</v>
      </c>
      <c r="H350" s="30" t="str">
        <f>IFERROR(VLOOKUP($B350,Miljövärden!$B$3:$H$552,MATCH(H$2,Miljövärden!$B$2:$H$2,0),FALSE),"Nej, saknas")</f>
        <v>Nej</v>
      </c>
      <c r="P350" s="37" t="str">
        <f t="shared" si="10"/>
        <v>nej</v>
      </c>
      <c r="R350">
        <f t="shared" si="11"/>
        <v>232</v>
      </c>
    </row>
    <row r="351" spans="1:18" x14ac:dyDescent="0.25">
      <c r="A351" s="2" t="s">
        <v>518</v>
      </c>
      <c r="B351" s="2" t="s">
        <v>521</v>
      </c>
      <c r="C351">
        <f>IFERROR(VLOOKUP($B351,Miljövärden!$B$3:$H$552,MATCH(C$2,Miljövärden!$B$2:$H$2,0),FALSE),"Saknas")</f>
        <v>0.165219</v>
      </c>
      <c r="D351">
        <f>IFERROR(VLOOKUP($B351,Miljövärden!$B$3:$H$552,MATCH(D$2,Miljövärden!$B$2:$H$2,0),FALSE),"Saknas")</f>
        <v>7.5900999999999996</v>
      </c>
      <c r="E351">
        <f>IFERROR(VLOOKUP($B351,Miljövärden!$B$3:$H$552,MATCH(E$2,Miljövärden!$B$2:$H$2,0),FALSE),"Saknas")</f>
        <v>17.646999999999998</v>
      </c>
      <c r="F351">
        <f>IFERROR(VLOOKUP($B351,Miljövärden!$B$3:$H$552,MATCH(F$2,Miljövärden!$B$2:$H$2,0),FALSE),"Saknas")</f>
        <v>7.6550899999999998E-3</v>
      </c>
      <c r="G351" t="str">
        <f>IFERROR(VLOOKUP($B351,Miljövärden!$B$3:$H$552,MATCH(G$2,Miljövärden!$B$2:$H$2,0),FALSE),"Nej, saknas")</f>
        <v>Ja</v>
      </c>
      <c r="H351" s="30" t="str">
        <f>IFERROR(VLOOKUP($B351,Miljövärden!$B$3:$H$552,MATCH(H$2,Miljövärden!$B$2:$H$2,0),FALSE),"Nej, saknas")</f>
        <v>Ja</v>
      </c>
      <c r="P351" s="37" t="str">
        <f t="shared" si="10"/>
        <v>ja</v>
      </c>
      <c r="R351">
        <f t="shared" si="11"/>
        <v>233</v>
      </c>
    </row>
    <row r="352" spans="1:18" x14ac:dyDescent="0.25">
      <c r="A352" s="2" t="s">
        <v>518</v>
      </c>
      <c r="B352" s="2" t="s">
        <v>522</v>
      </c>
      <c r="C352">
        <f>IFERROR(VLOOKUP($B352,Miljövärden!$B$3:$H$552,MATCH(C$2,Miljövärden!$B$2:$H$2,0),FALSE),"Saknas")</f>
        <v>9.4874799999999995E-2</v>
      </c>
      <c r="D352">
        <f>IFERROR(VLOOKUP($B352,Miljövärden!$B$3:$H$552,MATCH(D$2,Miljövärden!$B$2:$H$2,0),FALSE),"Saknas")</f>
        <v>6.1344599999999998</v>
      </c>
      <c r="E352">
        <f>IFERROR(VLOOKUP($B352,Miljövärden!$B$3:$H$552,MATCH(E$2,Miljövärden!$B$2:$H$2,0),FALSE),"Saknas")</f>
        <v>6.8569800000000001</v>
      </c>
      <c r="F352">
        <f>IFERROR(VLOOKUP($B352,Miljövärden!$B$3:$H$552,MATCH(F$2,Miljövärden!$B$2:$H$2,0),FALSE),"Saknas")</f>
        <v>9.4188999999999991E-3</v>
      </c>
      <c r="G352" t="str">
        <f>IFERROR(VLOOKUP($B352,Miljövärden!$B$3:$H$552,MATCH(G$2,Miljövärden!$B$2:$H$2,0),FALSE),"Nej, saknas")</f>
        <v>Ja</v>
      </c>
      <c r="H352" s="30" t="str">
        <f>IFERROR(VLOOKUP($B352,Miljövärden!$B$3:$H$552,MATCH(H$2,Miljövärden!$B$2:$H$2,0),FALSE),"Nej, saknas")</f>
        <v>Ja</v>
      </c>
      <c r="P352" s="37" t="str">
        <f t="shared" si="10"/>
        <v>ja</v>
      </c>
      <c r="R352">
        <f t="shared" si="11"/>
        <v>234</v>
      </c>
    </row>
    <row r="353" spans="1:18" x14ac:dyDescent="0.25">
      <c r="A353" s="2" t="s">
        <v>523</v>
      </c>
      <c r="B353" s="2" t="s">
        <v>524</v>
      </c>
      <c r="C353">
        <f>IFERROR(VLOOKUP($B353,Miljövärden!$B$3:$H$552,MATCH(C$2,Miljövärden!$B$2:$H$2,0),FALSE),"Saknas")</f>
        <v>5.5313800000000003E-2</v>
      </c>
      <c r="D353">
        <f>IFERROR(VLOOKUP($B353,Miljövärden!$B$3:$H$552,MATCH(D$2,Miljövärden!$B$2:$H$2,0),FALSE),"Saknas")</f>
        <v>29.462299999999999</v>
      </c>
      <c r="E353">
        <f>IFERROR(VLOOKUP($B353,Miljövärden!$B$3:$H$552,MATCH(E$2,Miljövärden!$B$2:$H$2,0),FALSE),"Saknas")</f>
        <v>3.3081900000000002</v>
      </c>
      <c r="F353">
        <f>IFERROR(VLOOKUP($B353,Miljövärden!$B$3:$H$552,MATCH(F$2,Miljövärden!$B$2:$H$2,0),FALSE),"Saknas")</f>
        <v>6.3564700000000003E-3</v>
      </c>
      <c r="G353" t="str">
        <f>IFERROR(VLOOKUP($B353,Miljövärden!$B$3:$H$552,MATCH(G$2,Miljövärden!$B$2:$H$2,0),FALSE),"Nej, saknas")</f>
        <v>Nej</v>
      </c>
      <c r="H353" s="30" t="str">
        <f>IFERROR(VLOOKUP($B353,Miljövärden!$B$3:$H$552,MATCH(H$2,Miljövärden!$B$2:$H$2,0),FALSE),"Nej, saknas")</f>
        <v>Ja</v>
      </c>
      <c r="P353" s="37" t="str">
        <f t="shared" si="10"/>
        <v>ja</v>
      </c>
      <c r="R353">
        <f t="shared" si="11"/>
        <v>235</v>
      </c>
    </row>
    <row r="354" spans="1:18" x14ac:dyDescent="0.25">
      <c r="A354" s="2" t="s">
        <v>525</v>
      </c>
      <c r="B354" s="2" t="s">
        <v>526</v>
      </c>
      <c r="C354">
        <f>IFERROR(VLOOKUP($B354,Miljövärden!$B$3:$H$552,MATCH(C$2,Miljövärden!$B$2:$H$2,0),FALSE),"Saknas")</f>
        <v>0</v>
      </c>
      <c r="D354">
        <f>IFERROR(VLOOKUP($B354,Miljövärden!$B$3:$H$552,MATCH(D$2,Miljövärden!$B$2:$H$2,0),FALSE),"Saknas")</f>
        <v>0</v>
      </c>
      <c r="E354">
        <f>IFERROR(VLOOKUP($B354,Miljövärden!$B$3:$H$552,MATCH(E$2,Miljövärden!$B$2:$H$2,0),FALSE),"Saknas")</f>
        <v>0</v>
      </c>
      <c r="F354">
        <f>IFERROR(VLOOKUP($B354,Miljövärden!$B$3:$H$552,MATCH(F$2,Miljövärden!$B$2:$H$2,0),FALSE),"Saknas")</f>
        <v>0</v>
      </c>
      <c r="G354" t="str">
        <f>IFERROR(VLOOKUP($B354,Miljövärden!$B$3:$H$552,MATCH(G$2,Miljövärden!$B$2:$H$2,0),FALSE),"Nej, saknas")</f>
        <v>Nej</v>
      </c>
      <c r="H354" s="30" t="str">
        <f>IFERROR(VLOOKUP($B354,Miljövärden!$B$3:$H$552,MATCH(H$2,Miljövärden!$B$2:$H$2,0),FALSE),"Nej, saknas")</f>
        <v>Nej</v>
      </c>
      <c r="P354" s="37" t="str">
        <f t="shared" si="10"/>
        <v>nej</v>
      </c>
      <c r="R354">
        <f t="shared" si="11"/>
        <v>235</v>
      </c>
    </row>
    <row r="355" spans="1:18" x14ac:dyDescent="0.25">
      <c r="A355" s="2" t="s">
        <v>529</v>
      </c>
      <c r="B355" s="2" t="s">
        <v>530</v>
      </c>
      <c r="C355">
        <f>IFERROR(VLOOKUP($B355,Miljövärden!$B$3:$H$552,MATCH(C$2,Miljövärden!$B$2:$H$2,0),FALSE),"Saknas")</f>
        <v>8.4936899999999996E-2</v>
      </c>
      <c r="D355">
        <f>IFERROR(VLOOKUP($B355,Miljövärden!$B$3:$H$552,MATCH(D$2,Miljövärden!$B$2:$H$2,0),FALSE),"Saknas")</f>
        <v>5.9054099999999998</v>
      </c>
      <c r="E355">
        <f>IFERROR(VLOOKUP($B355,Miljövärden!$B$3:$H$552,MATCH(E$2,Miljövärden!$B$2:$H$2,0),FALSE),"Saknas")</f>
        <v>10.486499999999999</v>
      </c>
      <c r="F355">
        <f>IFERROR(VLOOKUP($B355,Miljövärden!$B$3:$H$552,MATCH(F$2,Miljövärden!$B$2:$H$2,0),FALSE),"Saknas")</f>
        <v>0</v>
      </c>
      <c r="G355" t="str">
        <f>IFERROR(VLOOKUP($B355,Miljövärden!$B$3:$H$552,MATCH(G$2,Miljövärden!$B$2:$H$2,0),FALSE),"Nej, saknas")</f>
        <v>Ja</v>
      </c>
      <c r="H355" s="30" t="str">
        <f>IFERROR(VLOOKUP($B355,Miljövärden!$B$3:$H$552,MATCH(H$2,Miljövärden!$B$2:$H$2,0),FALSE),"Nej, saknas")</f>
        <v>Ja</v>
      </c>
      <c r="P355" s="37" t="str">
        <f t="shared" si="10"/>
        <v>ja</v>
      </c>
      <c r="R355">
        <f t="shared" si="11"/>
        <v>236</v>
      </c>
    </row>
    <row r="356" spans="1:18" x14ac:dyDescent="0.25">
      <c r="A356" s="2" t="s">
        <v>529</v>
      </c>
      <c r="B356" s="2" t="s">
        <v>531</v>
      </c>
      <c r="C356">
        <f>IFERROR(VLOOKUP($B356,Miljövärden!$B$3:$H$552,MATCH(C$2,Miljövärden!$B$2:$H$2,0),FALSE),"Saknas")</f>
        <v>8.8484900000000005E-2</v>
      </c>
      <c r="D356">
        <f>IFERROR(VLOOKUP($B356,Miljövärden!$B$3:$H$552,MATCH(D$2,Miljövärden!$B$2:$H$2,0),FALSE),"Saknas")</f>
        <v>5.1830400000000001</v>
      </c>
      <c r="E356">
        <f>IFERROR(VLOOKUP($B356,Miljövärden!$B$3:$H$552,MATCH(E$2,Miljövärden!$B$2:$H$2,0),FALSE),"Saknas")</f>
        <v>4.5032399999999999</v>
      </c>
      <c r="F356">
        <f>IFERROR(VLOOKUP($B356,Miljövärden!$B$3:$H$552,MATCH(F$2,Miljövärden!$B$2:$H$2,0),FALSE),"Saknas")</f>
        <v>3.7380600000000001E-3</v>
      </c>
      <c r="G356" t="str">
        <f>IFERROR(VLOOKUP($B356,Miljövärden!$B$3:$H$552,MATCH(G$2,Miljövärden!$B$2:$H$2,0),FALSE),"Nej, saknas")</f>
        <v>Ja</v>
      </c>
      <c r="H356" s="30" t="str">
        <f>IFERROR(VLOOKUP($B356,Miljövärden!$B$3:$H$552,MATCH(H$2,Miljövärden!$B$2:$H$2,0),FALSE),"Nej, saknas")</f>
        <v>Ja</v>
      </c>
      <c r="P356" s="37" t="str">
        <f t="shared" si="10"/>
        <v>ja</v>
      </c>
      <c r="R356">
        <f t="shared" si="11"/>
        <v>237</v>
      </c>
    </row>
    <row r="357" spans="1:18" x14ac:dyDescent="0.25">
      <c r="A357" s="2" t="s">
        <v>529</v>
      </c>
      <c r="B357" s="2" t="s">
        <v>532</v>
      </c>
      <c r="C357">
        <f>IFERROR(VLOOKUP($B357,Miljövärden!$B$3:$H$552,MATCH(C$2,Miljövärden!$B$2:$H$2,0),FALSE),"Saknas")</f>
        <v>0.117659</v>
      </c>
      <c r="D357">
        <f>IFERROR(VLOOKUP($B357,Miljövärden!$B$3:$H$552,MATCH(D$2,Miljövärden!$B$2:$H$2,0),FALSE),"Saknas")</f>
        <v>23.767099999999999</v>
      </c>
      <c r="E357">
        <f>IFERROR(VLOOKUP($B357,Miljövärden!$B$3:$H$552,MATCH(E$2,Miljövärden!$B$2:$H$2,0),FALSE),"Saknas")</f>
        <v>10.906499999999999</v>
      </c>
      <c r="F357">
        <f>IFERROR(VLOOKUP($B357,Miljövärden!$B$3:$H$552,MATCH(F$2,Miljövärden!$B$2:$H$2,0),FALSE),"Saknas")</f>
        <v>4.8616300000000001E-2</v>
      </c>
      <c r="G357" t="str">
        <f>IFERROR(VLOOKUP($B357,Miljövärden!$B$3:$H$552,MATCH(G$2,Miljövärden!$B$2:$H$2,0),FALSE),"Nej, saknas")</f>
        <v>Ja</v>
      </c>
      <c r="H357" s="30" t="str">
        <f>IFERROR(VLOOKUP($B357,Miljövärden!$B$3:$H$552,MATCH(H$2,Miljövärden!$B$2:$H$2,0),FALSE),"Nej, saknas")</f>
        <v>Ja</v>
      </c>
      <c r="P357" s="37" t="str">
        <f t="shared" si="10"/>
        <v>ja</v>
      </c>
      <c r="R357">
        <f t="shared" si="11"/>
        <v>238</v>
      </c>
    </row>
    <row r="358" spans="1:18" x14ac:dyDescent="0.25">
      <c r="A358" s="2" t="s">
        <v>529</v>
      </c>
      <c r="B358" s="2" t="s">
        <v>533</v>
      </c>
      <c r="C358">
        <f>IFERROR(VLOOKUP($B358,Miljövärden!$B$3:$H$552,MATCH(C$2,Miljövärden!$B$2:$H$2,0),FALSE),"Saknas")</f>
        <v>9.4258499999999995E-2</v>
      </c>
      <c r="D358">
        <f>IFERROR(VLOOKUP($B358,Miljövärden!$B$3:$H$552,MATCH(D$2,Miljövärden!$B$2:$H$2,0),FALSE),"Saknas")</f>
        <v>100.58799999999999</v>
      </c>
      <c r="E358">
        <f>IFERROR(VLOOKUP($B358,Miljövärden!$B$3:$H$552,MATCH(E$2,Miljövärden!$B$2:$H$2,0),FALSE),"Saknas")</f>
        <v>3.7904399999999998</v>
      </c>
      <c r="F358">
        <f>IFERROR(VLOOKUP($B358,Miljövärden!$B$3:$H$552,MATCH(F$2,Miljövärden!$B$2:$H$2,0),FALSE),"Saknas")</f>
        <v>2.49962E-2</v>
      </c>
      <c r="G358" t="str">
        <f>IFERROR(VLOOKUP($B358,Miljövärden!$B$3:$H$552,MATCH(G$2,Miljövärden!$B$2:$H$2,0),FALSE),"Nej, saknas")</f>
        <v>Ja</v>
      </c>
      <c r="H358" s="30" t="str">
        <f>IFERROR(VLOOKUP($B358,Miljövärden!$B$3:$H$552,MATCH(H$2,Miljövärden!$B$2:$H$2,0),FALSE),"Nej, saknas")</f>
        <v>Ja</v>
      </c>
      <c r="P358" s="37" t="str">
        <f t="shared" si="10"/>
        <v>ja</v>
      </c>
      <c r="R358">
        <f t="shared" si="11"/>
        <v>239</v>
      </c>
    </row>
    <row r="359" spans="1:18" x14ac:dyDescent="0.25">
      <c r="A359" s="2" t="s">
        <v>529</v>
      </c>
      <c r="B359" s="2" t="s">
        <v>534</v>
      </c>
      <c r="C359">
        <f>IFERROR(VLOOKUP($B359,Miljövärden!$B$3:$H$552,MATCH(C$2,Miljövärden!$B$2:$H$2,0),FALSE),"Saknas")</f>
        <v>0.298628</v>
      </c>
      <c r="D359">
        <f>IFERROR(VLOOKUP($B359,Miljövärden!$B$3:$H$552,MATCH(D$2,Miljövärden!$B$2:$H$2,0),FALSE),"Saknas")</f>
        <v>67.233999999999995</v>
      </c>
      <c r="E359">
        <f>IFERROR(VLOOKUP($B359,Miljövärden!$B$3:$H$552,MATCH(E$2,Miljövärden!$B$2:$H$2,0),FALSE),"Saknas")</f>
        <v>8.2385000000000002</v>
      </c>
      <c r="F359">
        <f>IFERROR(VLOOKUP($B359,Miljövärden!$B$3:$H$552,MATCH(F$2,Miljövärden!$B$2:$H$2,0),FALSE),"Saknas")</f>
        <v>0.15898799999999999</v>
      </c>
      <c r="G359" t="str">
        <f>IFERROR(VLOOKUP($B359,Miljövärden!$B$3:$H$552,MATCH(G$2,Miljövärden!$B$2:$H$2,0),FALSE),"Nej, saknas")</f>
        <v>Ja</v>
      </c>
      <c r="H359" s="30" t="str">
        <f>IFERROR(VLOOKUP($B359,Miljövärden!$B$3:$H$552,MATCH(H$2,Miljövärden!$B$2:$H$2,0),FALSE),"Nej, saknas")</f>
        <v>Ja</v>
      </c>
      <c r="P359" s="37" t="str">
        <f t="shared" si="10"/>
        <v>ja</v>
      </c>
      <c r="R359">
        <f t="shared" si="11"/>
        <v>240</v>
      </c>
    </row>
    <row r="360" spans="1:18" x14ac:dyDescent="0.25">
      <c r="A360" s="2" t="s">
        <v>529</v>
      </c>
      <c r="B360" s="2" t="s">
        <v>535</v>
      </c>
      <c r="C360">
        <f>IFERROR(VLOOKUP($B360,Miljövärden!$B$3:$H$552,MATCH(C$2,Miljövärden!$B$2:$H$2,0),FALSE),"Saknas")</f>
        <v>8.4735000000000005E-2</v>
      </c>
      <c r="D360">
        <f>IFERROR(VLOOKUP($B360,Miljövärden!$B$3:$H$552,MATCH(D$2,Miljövärden!$B$2:$H$2,0),FALSE),"Saknas")</f>
        <v>13.0213</v>
      </c>
      <c r="E360">
        <f>IFERROR(VLOOKUP($B360,Miljövärden!$B$3:$H$552,MATCH(E$2,Miljövärden!$B$2:$H$2,0),FALSE),"Saknas")</f>
        <v>8.7751199999999994</v>
      </c>
      <c r="F360">
        <f>IFERROR(VLOOKUP($B360,Miljövärden!$B$3:$H$552,MATCH(F$2,Miljövärden!$B$2:$H$2,0),FALSE),"Saknas")</f>
        <v>1.21669E-2</v>
      </c>
      <c r="G360" t="str">
        <f>IFERROR(VLOOKUP($B360,Miljövärden!$B$3:$H$552,MATCH(G$2,Miljövärden!$B$2:$H$2,0),FALSE),"Nej, saknas")</f>
        <v>Ja</v>
      </c>
      <c r="H360" s="30" t="str">
        <f>IFERROR(VLOOKUP($B360,Miljövärden!$B$3:$H$552,MATCH(H$2,Miljövärden!$B$2:$H$2,0),FALSE),"Nej, saknas")</f>
        <v>Ja</v>
      </c>
      <c r="P360" s="37" t="str">
        <f t="shared" si="10"/>
        <v>ja</v>
      </c>
      <c r="R360">
        <f t="shared" si="11"/>
        <v>241</v>
      </c>
    </row>
    <row r="361" spans="1:18" x14ac:dyDescent="0.25">
      <c r="A361" s="2" t="s">
        <v>536</v>
      </c>
      <c r="B361" s="2" t="s">
        <v>537</v>
      </c>
      <c r="C361">
        <f>IFERROR(VLOOKUP($B361,Miljövärden!$B$3:$H$552,MATCH(C$2,Miljövärden!$B$2:$H$2,0),FALSE),"Saknas")</f>
        <v>8.5341700000000006E-2</v>
      </c>
      <c r="D361">
        <f>IFERROR(VLOOKUP($B361,Miljövärden!$B$3:$H$552,MATCH(D$2,Miljövärden!$B$2:$H$2,0),FALSE),"Saknas")</f>
        <v>5.1520000000000001</v>
      </c>
      <c r="E361">
        <f>IFERROR(VLOOKUP($B361,Miljövärden!$B$3:$H$552,MATCH(E$2,Miljövärden!$B$2:$H$2,0),FALSE),"Saknas")</f>
        <v>9.8604599999999998</v>
      </c>
      <c r="F361">
        <f>IFERROR(VLOOKUP($B361,Miljövärden!$B$3:$H$552,MATCH(F$2,Miljövärden!$B$2:$H$2,0),FALSE),"Saknas")</f>
        <v>9.12706E-4</v>
      </c>
      <c r="G361" t="str">
        <f>IFERROR(VLOOKUP($B361,Miljövärden!$B$3:$H$552,MATCH(G$2,Miljövärden!$B$2:$H$2,0),FALSE),"Nej, saknas")</f>
        <v>Nej</v>
      </c>
      <c r="H361" s="30" t="str">
        <f>IFERROR(VLOOKUP($B361,Miljövärden!$B$3:$H$552,MATCH(H$2,Miljövärden!$B$2:$H$2,0),FALSE),"Nej, saknas")</f>
        <v>Ja</v>
      </c>
      <c r="P361" s="37" t="str">
        <f t="shared" si="10"/>
        <v>ja</v>
      </c>
      <c r="R361">
        <f t="shared" si="11"/>
        <v>242</v>
      </c>
    </row>
    <row r="362" spans="1:18" x14ac:dyDescent="0.25">
      <c r="A362" s="2" t="s">
        <v>536</v>
      </c>
      <c r="B362" s="2" t="s">
        <v>538</v>
      </c>
      <c r="C362">
        <f>IFERROR(VLOOKUP($B362,Miljövärden!$B$3:$H$552,MATCH(C$2,Miljövärden!$B$2:$H$2,0),FALSE),"Saknas")</f>
        <v>0</v>
      </c>
      <c r="D362">
        <f>IFERROR(VLOOKUP($B362,Miljövärden!$B$3:$H$552,MATCH(D$2,Miljövärden!$B$2:$H$2,0),FALSE),"Saknas")</f>
        <v>0</v>
      </c>
      <c r="E362">
        <f>IFERROR(VLOOKUP($B362,Miljövärden!$B$3:$H$552,MATCH(E$2,Miljövärden!$B$2:$H$2,0),FALSE),"Saknas")</f>
        <v>0</v>
      </c>
      <c r="F362">
        <f>IFERROR(VLOOKUP($B362,Miljövärden!$B$3:$H$552,MATCH(F$2,Miljövärden!$B$2:$H$2,0),FALSE),"Saknas")</f>
        <v>0</v>
      </c>
      <c r="G362" t="str">
        <f>IFERROR(VLOOKUP($B362,Miljövärden!$B$3:$H$552,MATCH(G$2,Miljövärden!$B$2:$H$2,0),FALSE),"Nej, saknas")</f>
        <v>Nej</v>
      </c>
      <c r="H362" s="30" t="str">
        <f>IFERROR(VLOOKUP($B362,Miljövärden!$B$3:$H$552,MATCH(H$2,Miljövärden!$B$2:$H$2,0),FALSE),"Nej, saknas")</f>
        <v>Nej</v>
      </c>
      <c r="P362" s="37" t="str">
        <f t="shared" si="10"/>
        <v>nej</v>
      </c>
      <c r="R362">
        <f t="shared" si="11"/>
        <v>242</v>
      </c>
    </row>
    <row r="363" spans="1:18" x14ac:dyDescent="0.25">
      <c r="A363" s="2" t="s">
        <v>536</v>
      </c>
      <c r="B363" s="2" t="s">
        <v>539</v>
      </c>
      <c r="C363">
        <f>IFERROR(VLOOKUP($B363,Miljövärden!$B$3:$H$552,MATCH(C$2,Miljövärden!$B$2:$H$2,0),FALSE),"Saknas")</f>
        <v>6.0425899999999998E-2</v>
      </c>
      <c r="D363">
        <f>IFERROR(VLOOKUP($B363,Miljövärden!$B$3:$H$552,MATCH(D$2,Miljövärden!$B$2:$H$2,0),FALSE),"Saknas")</f>
        <v>34.148800000000001</v>
      </c>
      <c r="E363">
        <f>IFERROR(VLOOKUP($B363,Miljövärden!$B$3:$H$552,MATCH(E$2,Miljövärden!$B$2:$H$2,0),FALSE),"Saknas")</f>
        <v>3.33223</v>
      </c>
      <c r="F363">
        <f>IFERROR(VLOOKUP($B363,Miljövärden!$B$3:$H$552,MATCH(F$2,Miljövärden!$B$2:$H$2,0),FALSE),"Saknas")</f>
        <v>4.2524199999999998E-3</v>
      </c>
      <c r="G363" t="str">
        <f>IFERROR(VLOOKUP($B363,Miljövärden!$B$3:$H$552,MATCH(G$2,Miljövärden!$B$2:$H$2,0),FALSE),"Nej, saknas")</f>
        <v>Ja</v>
      </c>
      <c r="H363" s="30" t="str">
        <f>IFERROR(VLOOKUP($B363,Miljövärden!$B$3:$H$552,MATCH(H$2,Miljövärden!$B$2:$H$2,0),FALSE),"Nej, saknas")</f>
        <v>Ja</v>
      </c>
      <c r="P363" s="37" t="str">
        <f t="shared" si="10"/>
        <v>ja</v>
      </c>
      <c r="R363">
        <f t="shared" si="11"/>
        <v>243</v>
      </c>
    </row>
    <row r="364" spans="1:18" x14ac:dyDescent="0.25">
      <c r="A364" s="2" t="s">
        <v>540</v>
      </c>
      <c r="B364" s="2" t="s">
        <v>541</v>
      </c>
      <c r="C364">
        <f>IFERROR(VLOOKUP($B364,Miljövärden!$B$3:$H$552,MATCH(C$2,Miljövärden!$B$2:$H$2,0),FALSE),"Saknas")</f>
        <v>0.103183</v>
      </c>
      <c r="D364">
        <f>IFERROR(VLOOKUP($B364,Miljövärden!$B$3:$H$552,MATCH(D$2,Miljövärden!$B$2:$H$2,0),FALSE),"Saknas")</f>
        <v>5.0011799999999997</v>
      </c>
      <c r="E364">
        <f>IFERROR(VLOOKUP($B364,Miljövärden!$B$3:$H$552,MATCH(E$2,Miljövärden!$B$2:$H$2,0),FALSE),"Saknas")</f>
        <v>5.7575500000000002</v>
      </c>
      <c r="F364">
        <f>IFERROR(VLOOKUP($B364,Miljövärden!$B$3:$H$552,MATCH(F$2,Miljövärden!$B$2:$H$2,0),FALSE),"Saknas")</f>
        <v>2.2781199999999998E-3</v>
      </c>
      <c r="G364" t="str">
        <f>IFERROR(VLOOKUP($B364,Miljövärden!$B$3:$H$552,MATCH(G$2,Miljövärden!$B$2:$H$2,0),FALSE),"Nej, saknas")</f>
        <v>Ja</v>
      </c>
      <c r="H364" s="30" t="str">
        <f>IFERROR(VLOOKUP($B364,Miljövärden!$B$3:$H$552,MATCH(H$2,Miljövärden!$B$2:$H$2,0),FALSE),"Nej, saknas")</f>
        <v>Ja</v>
      </c>
      <c r="P364" s="37" t="str">
        <f t="shared" si="10"/>
        <v>ja</v>
      </c>
      <c r="R364">
        <f t="shared" si="11"/>
        <v>244</v>
      </c>
    </row>
    <row r="365" spans="1:18" x14ac:dyDescent="0.25">
      <c r="A365" s="2" t="s">
        <v>542</v>
      </c>
      <c r="B365" s="2" t="s">
        <v>543</v>
      </c>
      <c r="C365">
        <f>IFERROR(VLOOKUP($B365,Miljövärden!$B$3:$H$552,MATCH(C$2,Miljövärden!$B$2:$H$2,0),FALSE),"Saknas")</f>
        <v>0.161354</v>
      </c>
      <c r="D365">
        <f>IFERROR(VLOOKUP($B365,Miljövärden!$B$3:$H$552,MATCH(D$2,Miljövärden!$B$2:$H$2,0),FALSE),"Saknas")</f>
        <v>14.9232</v>
      </c>
      <c r="E365">
        <f>IFERROR(VLOOKUP($B365,Miljövärden!$B$3:$H$552,MATCH(E$2,Miljövärden!$B$2:$H$2,0),FALSE),"Saknas")</f>
        <v>16.1829</v>
      </c>
      <c r="F365">
        <f>IFERROR(VLOOKUP($B365,Miljövärden!$B$3:$H$552,MATCH(F$2,Miljövärden!$B$2:$H$2,0),FALSE),"Saknas")</f>
        <v>9.6223200000000002E-3</v>
      </c>
      <c r="G365" t="str">
        <f>IFERROR(VLOOKUP($B365,Miljövärden!$B$3:$H$552,MATCH(G$2,Miljövärden!$B$2:$H$2,0),FALSE),"Nej, saknas")</f>
        <v>Ja</v>
      </c>
      <c r="H365" s="30" t="str">
        <f>IFERROR(VLOOKUP($B365,Miljövärden!$B$3:$H$552,MATCH(H$2,Miljövärden!$B$2:$H$2,0),FALSE),"Nej, saknas")</f>
        <v>Ja</v>
      </c>
      <c r="P365" s="37" t="str">
        <f t="shared" si="10"/>
        <v>ja</v>
      </c>
      <c r="R365">
        <f t="shared" si="11"/>
        <v>245</v>
      </c>
    </row>
    <row r="366" spans="1:18" x14ac:dyDescent="0.25">
      <c r="A366" s="2" t="s">
        <v>542</v>
      </c>
      <c r="B366" s="2" t="s">
        <v>544</v>
      </c>
      <c r="C366">
        <f>IFERROR(VLOOKUP($B366,Miljövärden!$B$3:$H$552,MATCH(C$2,Miljövärden!$B$2:$H$2,0),FALSE),"Saknas")</f>
        <v>0</v>
      </c>
      <c r="D366">
        <f>IFERROR(VLOOKUP($B366,Miljövärden!$B$3:$H$552,MATCH(D$2,Miljövärden!$B$2:$H$2,0),FALSE),"Saknas")</f>
        <v>0</v>
      </c>
      <c r="E366">
        <f>IFERROR(VLOOKUP($B366,Miljövärden!$B$3:$H$552,MATCH(E$2,Miljövärden!$B$2:$H$2,0),FALSE),"Saknas")</f>
        <v>0</v>
      </c>
      <c r="F366">
        <f>IFERROR(VLOOKUP($B366,Miljövärden!$B$3:$H$552,MATCH(F$2,Miljövärden!$B$2:$H$2,0),FALSE),"Saknas")</f>
        <v>0</v>
      </c>
      <c r="G366" t="str">
        <f>IFERROR(VLOOKUP($B366,Miljövärden!$B$3:$H$552,MATCH(G$2,Miljövärden!$B$2:$H$2,0),FALSE),"Nej, saknas")</f>
        <v>Nej</v>
      </c>
      <c r="H366" s="30" t="str">
        <f>IFERROR(VLOOKUP($B366,Miljövärden!$B$3:$H$552,MATCH(H$2,Miljövärden!$B$2:$H$2,0),FALSE),"Nej, saknas")</f>
        <v>Nej</v>
      </c>
      <c r="P366" s="37" t="str">
        <f t="shared" si="10"/>
        <v>nej</v>
      </c>
      <c r="R366">
        <f t="shared" si="11"/>
        <v>245</v>
      </c>
    </row>
    <row r="367" spans="1:18" x14ac:dyDescent="0.25">
      <c r="A367" s="2" t="s">
        <v>545</v>
      </c>
      <c r="B367" s="2" t="s">
        <v>546</v>
      </c>
      <c r="C367">
        <f>IFERROR(VLOOKUP($B367,Miljövärden!$B$3:$H$552,MATCH(C$2,Miljövärden!$B$2:$H$2,0),FALSE),"Saknas")</f>
        <v>0</v>
      </c>
      <c r="D367">
        <f>IFERROR(VLOOKUP($B367,Miljövärden!$B$3:$H$552,MATCH(D$2,Miljövärden!$B$2:$H$2,0),FALSE),"Saknas")</f>
        <v>0</v>
      </c>
      <c r="E367">
        <f>IFERROR(VLOOKUP($B367,Miljövärden!$B$3:$H$552,MATCH(E$2,Miljövärden!$B$2:$H$2,0),FALSE),"Saknas")</f>
        <v>0</v>
      </c>
      <c r="F367">
        <f>IFERROR(VLOOKUP($B367,Miljövärden!$B$3:$H$552,MATCH(F$2,Miljövärden!$B$2:$H$2,0),FALSE),"Saknas")</f>
        <v>0</v>
      </c>
      <c r="G367" t="str">
        <f>IFERROR(VLOOKUP($B367,Miljövärden!$B$3:$H$552,MATCH(G$2,Miljövärden!$B$2:$H$2,0),FALSE),"Nej, saknas")</f>
        <v>Nej</v>
      </c>
      <c r="H367" s="30" t="str">
        <f>IFERROR(VLOOKUP($B367,Miljövärden!$B$3:$H$552,MATCH(H$2,Miljövärden!$B$2:$H$2,0),FALSE),"Nej, saknas")</f>
        <v>Nej</v>
      </c>
      <c r="P367" s="37" t="str">
        <f t="shared" si="10"/>
        <v>nej</v>
      </c>
      <c r="R367">
        <f t="shared" si="11"/>
        <v>245</v>
      </c>
    </row>
    <row r="368" spans="1:18" x14ac:dyDescent="0.25">
      <c r="A368" s="2" t="s">
        <v>547</v>
      </c>
      <c r="B368" s="2" t="s">
        <v>547</v>
      </c>
      <c r="C368">
        <f>IFERROR(VLOOKUP($B368,Miljövärden!$B$3:$H$552,MATCH(C$2,Miljövärden!$B$2:$H$2,0),FALSE),"Saknas")</f>
        <v>0.230485</v>
      </c>
      <c r="D368">
        <f>IFERROR(VLOOKUP($B368,Miljövärden!$B$3:$H$552,MATCH(D$2,Miljövärden!$B$2:$H$2,0),FALSE),"Saknas")</f>
        <v>32.134099999999997</v>
      </c>
      <c r="E368">
        <f>IFERROR(VLOOKUP($B368,Miljövärden!$B$3:$H$552,MATCH(E$2,Miljövärden!$B$2:$H$2,0),FALSE),"Saknas")</f>
        <v>17.633299999999998</v>
      </c>
      <c r="F368">
        <f>IFERROR(VLOOKUP($B368,Miljövärden!$B$3:$H$552,MATCH(F$2,Miljövärden!$B$2:$H$2,0),FALSE),"Saknas")</f>
        <v>3.653E-2</v>
      </c>
      <c r="G368" t="str">
        <f>IFERROR(VLOOKUP($B368,Miljövärden!$B$3:$H$552,MATCH(G$2,Miljövärden!$B$2:$H$2,0),FALSE),"Nej, saknas")</f>
        <v>Ja</v>
      </c>
      <c r="H368" s="30" t="str">
        <f>IFERROR(VLOOKUP($B368,Miljövärden!$B$3:$H$552,MATCH(H$2,Miljövärden!$B$2:$H$2,0),FALSE),"Nej, saknas")</f>
        <v>Ja</v>
      </c>
      <c r="P368" s="37" t="str">
        <f t="shared" si="10"/>
        <v>ja</v>
      </c>
      <c r="R368">
        <f t="shared" si="11"/>
        <v>246</v>
      </c>
    </row>
    <row r="369" spans="1:18" x14ac:dyDescent="0.25">
      <c r="A369" s="2" t="s">
        <v>550</v>
      </c>
      <c r="B369" s="2" t="s">
        <v>549</v>
      </c>
      <c r="C369">
        <f>IFERROR(VLOOKUP($B369,Miljövärden!$B$3:$H$552,MATCH(C$2,Miljövärden!$B$2:$H$2,0),FALSE),"Saknas")</f>
        <v>0</v>
      </c>
      <c r="D369">
        <f>IFERROR(VLOOKUP($B369,Miljövärden!$B$3:$H$552,MATCH(D$2,Miljövärden!$B$2:$H$2,0),FALSE),"Saknas")</f>
        <v>0</v>
      </c>
      <c r="E369">
        <f>IFERROR(VLOOKUP($B369,Miljövärden!$B$3:$H$552,MATCH(E$2,Miljövärden!$B$2:$H$2,0),FALSE),"Saknas")</f>
        <v>0</v>
      </c>
      <c r="F369">
        <f>IFERROR(VLOOKUP($B369,Miljövärden!$B$3:$H$552,MATCH(F$2,Miljövärden!$B$2:$H$2,0),FALSE),"Saknas")</f>
        <v>0</v>
      </c>
      <c r="G369" t="str">
        <f>IFERROR(VLOOKUP($B369,Miljövärden!$B$3:$H$552,MATCH(G$2,Miljövärden!$B$2:$H$2,0),FALSE),"Nej, saknas")</f>
        <v>Nej</v>
      </c>
      <c r="H369" s="30" t="str">
        <f>IFERROR(VLOOKUP($B369,Miljövärden!$B$3:$H$552,MATCH(H$2,Miljövärden!$B$2:$H$2,0),FALSE),"Nej, saknas")</f>
        <v>Nej</v>
      </c>
      <c r="P369" s="37" t="str">
        <f t="shared" si="10"/>
        <v>nej</v>
      </c>
      <c r="R369">
        <f t="shared" si="11"/>
        <v>246</v>
      </c>
    </row>
    <row r="370" spans="1:18" x14ac:dyDescent="0.25">
      <c r="A370" s="2" t="s">
        <v>551</v>
      </c>
      <c r="B370" s="2" t="s">
        <v>552</v>
      </c>
      <c r="C370">
        <f>IFERROR(VLOOKUP($B370,Miljövärden!$B$3:$H$552,MATCH(C$2,Miljövärden!$B$2:$H$2,0),FALSE),"Saknas")</f>
        <v>0</v>
      </c>
      <c r="D370">
        <f>IFERROR(VLOOKUP($B370,Miljövärden!$B$3:$H$552,MATCH(D$2,Miljövärden!$B$2:$H$2,0),FALSE),"Saknas")</f>
        <v>0</v>
      </c>
      <c r="E370">
        <f>IFERROR(VLOOKUP($B370,Miljövärden!$B$3:$H$552,MATCH(E$2,Miljövärden!$B$2:$H$2,0),FALSE),"Saknas")</f>
        <v>0</v>
      </c>
      <c r="F370">
        <f>IFERROR(VLOOKUP($B370,Miljövärden!$B$3:$H$552,MATCH(F$2,Miljövärden!$B$2:$H$2,0),FALSE),"Saknas")</f>
        <v>0</v>
      </c>
      <c r="G370" t="str">
        <f>IFERROR(VLOOKUP($B370,Miljövärden!$B$3:$H$552,MATCH(G$2,Miljövärden!$B$2:$H$2,0),FALSE),"Nej, saknas")</f>
        <v>Nej</v>
      </c>
      <c r="H370" s="30" t="str">
        <f>IFERROR(VLOOKUP($B370,Miljövärden!$B$3:$H$552,MATCH(H$2,Miljövärden!$B$2:$H$2,0),FALSE),"Nej, saknas")</f>
        <v>Nej</v>
      </c>
      <c r="P370" s="37" t="str">
        <f t="shared" si="10"/>
        <v>nej</v>
      </c>
      <c r="R370">
        <f t="shared" si="11"/>
        <v>246</v>
      </c>
    </row>
    <row r="371" spans="1:18" x14ac:dyDescent="0.25">
      <c r="A371" s="2" t="s">
        <v>553</v>
      </c>
      <c r="B371" s="2" t="s">
        <v>554</v>
      </c>
      <c r="C371">
        <f>IFERROR(VLOOKUP($B371,Miljövärden!$B$3:$H$552,MATCH(C$2,Miljövärden!$B$2:$H$2,0),FALSE),"Saknas")</f>
        <v>7.5359700000000002E-2</v>
      </c>
      <c r="D371">
        <f>IFERROR(VLOOKUP($B371,Miljövärden!$B$3:$H$552,MATCH(D$2,Miljövärden!$B$2:$H$2,0),FALSE),"Saknas")</f>
        <v>3.8571300000000002</v>
      </c>
      <c r="E371">
        <f>IFERROR(VLOOKUP($B371,Miljövärden!$B$3:$H$552,MATCH(E$2,Miljövärden!$B$2:$H$2,0),FALSE),"Saknas")</f>
        <v>6.2529000000000003</v>
      </c>
      <c r="F371">
        <f>IFERROR(VLOOKUP($B371,Miljövärden!$B$3:$H$552,MATCH(F$2,Miljövärden!$B$2:$H$2,0),FALSE),"Saknas")</f>
        <v>9.6547199999999999E-4</v>
      </c>
      <c r="G371" t="str">
        <f>IFERROR(VLOOKUP($B371,Miljövärden!$B$3:$H$552,MATCH(G$2,Miljövärden!$B$2:$H$2,0),FALSE),"Nej, saknas")</f>
        <v>Ja</v>
      </c>
      <c r="H371" s="30" t="str">
        <f>IFERROR(VLOOKUP($B371,Miljövärden!$B$3:$H$552,MATCH(H$2,Miljövärden!$B$2:$H$2,0),FALSE),"Nej, saknas")</f>
        <v>Ja</v>
      </c>
      <c r="P371" s="37" t="str">
        <f t="shared" si="10"/>
        <v>ja</v>
      </c>
      <c r="R371">
        <f t="shared" si="11"/>
        <v>247</v>
      </c>
    </row>
    <row r="372" spans="1:18" x14ac:dyDescent="0.25">
      <c r="A372" s="2" t="s">
        <v>555</v>
      </c>
      <c r="B372" s="2" t="s">
        <v>556</v>
      </c>
      <c r="C372">
        <f>IFERROR(VLOOKUP($B372,Miljövärden!$B$3:$H$552,MATCH(C$2,Miljövärden!$B$2:$H$2,0),FALSE),"Saknas")</f>
        <v>0.10596700000000001</v>
      </c>
      <c r="D372">
        <f>IFERROR(VLOOKUP($B372,Miljövärden!$B$3:$H$552,MATCH(D$2,Miljövärden!$B$2:$H$2,0),FALSE),"Saknas")</f>
        <v>11.0183</v>
      </c>
      <c r="E372">
        <f>IFERROR(VLOOKUP($B372,Miljövärden!$B$3:$H$552,MATCH(E$2,Miljövärden!$B$2:$H$2,0),FALSE),"Saknas")</f>
        <v>10.9221</v>
      </c>
      <c r="F372">
        <f>IFERROR(VLOOKUP($B372,Miljövärden!$B$3:$H$552,MATCH(F$2,Miljövärden!$B$2:$H$2,0),FALSE),"Saknas")</f>
        <v>8.76737E-3</v>
      </c>
      <c r="G372" t="str">
        <f>IFERROR(VLOOKUP($B372,Miljövärden!$B$3:$H$552,MATCH(G$2,Miljövärden!$B$2:$H$2,0),FALSE),"Nej, saknas")</f>
        <v>Nej</v>
      </c>
      <c r="H372" s="30" t="str">
        <f>IFERROR(VLOOKUP($B372,Miljövärden!$B$3:$H$552,MATCH(H$2,Miljövärden!$B$2:$H$2,0),FALSE),"Nej, saknas")</f>
        <v>Ja</v>
      </c>
      <c r="P372" s="37" t="str">
        <f t="shared" si="10"/>
        <v>ja</v>
      </c>
      <c r="R372">
        <f t="shared" si="11"/>
        <v>248</v>
      </c>
    </row>
    <row r="373" spans="1:18" x14ac:dyDescent="0.25">
      <c r="A373" s="2" t="s">
        <v>557</v>
      </c>
      <c r="B373" s="2" t="s">
        <v>558</v>
      </c>
      <c r="C373">
        <f>IFERROR(VLOOKUP($B373,Miljövärden!$B$3:$H$552,MATCH(C$2,Miljövärden!$B$2:$H$2,0),FALSE),"Saknas")</f>
        <v>3.8018999999999997E-2</v>
      </c>
      <c r="D373">
        <f>IFERROR(VLOOKUP($B373,Miljövärden!$B$3:$H$552,MATCH(D$2,Miljövärden!$B$2:$H$2,0),FALSE),"Saknas")</f>
        <v>5.3267699999999998</v>
      </c>
      <c r="E373">
        <f>IFERROR(VLOOKUP($B373,Miljövärden!$B$3:$H$552,MATCH(E$2,Miljövärden!$B$2:$H$2,0),FALSE),"Saknas")</f>
        <v>6.9647100000000002</v>
      </c>
      <c r="F373">
        <f>IFERROR(VLOOKUP($B373,Miljövärden!$B$3:$H$552,MATCH(F$2,Miljövärden!$B$2:$H$2,0),FALSE),"Saknas")</f>
        <v>4.68368E-3</v>
      </c>
      <c r="G373" t="str">
        <f>IFERROR(VLOOKUP($B373,Miljövärden!$B$3:$H$552,MATCH(G$2,Miljövärden!$B$2:$H$2,0),FALSE),"Nej, saknas")</f>
        <v>Ja</v>
      </c>
      <c r="H373" s="30" t="str">
        <f>IFERROR(VLOOKUP($B373,Miljövärden!$B$3:$H$552,MATCH(H$2,Miljövärden!$B$2:$H$2,0),FALSE),"Nej, saknas")</f>
        <v>Ja</v>
      </c>
      <c r="P373" s="37" t="str">
        <f t="shared" si="10"/>
        <v>ja</v>
      </c>
      <c r="R373">
        <f t="shared" si="11"/>
        <v>249</v>
      </c>
    </row>
    <row r="374" spans="1:18" x14ac:dyDescent="0.25">
      <c r="A374" s="2" t="s">
        <v>758</v>
      </c>
      <c r="B374" s="9" t="s">
        <v>1112</v>
      </c>
      <c r="C374" t="str">
        <f>IFERROR(VLOOKUP($B374,Miljövärden!$B$3:$H$552,MATCH(C$2,Miljövärden!$B$2:$H$2,0),FALSE),"Saknas")</f>
        <v>Saknas</v>
      </c>
      <c r="D374" t="str">
        <f>IFERROR(VLOOKUP($B374,Miljövärden!$B$3:$H$552,MATCH(D$2,Miljövärden!$B$2:$H$2,0),FALSE),"Saknas")</f>
        <v>Saknas</v>
      </c>
      <c r="E374" t="str">
        <f>IFERROR(VLOOKUP($B374,Miljövärden!$B$3:$H$552,MATCH(E$2,Miljövärden!$B$2:$H$2,0),FALSE),"Saknas")</f>
        <v>Saknas</v>
      </c>
      <c r="F374" t="str">
        <f>IFERROR(VLOOKUP($B374,Miljövärden!$B$3:$H$552,MATCH(F$2,Miljövärden!$B$2:$H$2,0),FALSE),"Saknas")</f>
        <v>Saknas</v>
      </c>
      <c r="G374" t="str">
        <f>IFERROR(VLOOKUP($B374,Miljövärden!$B$3:$H$552,MATCH(G$2,Miljövärden!$B$2:$H$2,0),FALSE),"Nej, saknas")</f>
        <v>Nej, saknas</v>
      </c>
      <c r="H374" s="30" t="str">
        <f>IFERROR(VLOOKUP($B374,Miljövärden!$B$3:$H$552,MATCH(H$2,Miljövärden!$B$2:$H$2,0),FALSE),"Nej, saknas")</f>
        <v>Nej, saknas</v>
      </c>
      <c r="P374" s="37" t="str">
        <f t="shared" si="10"/>
        <v>nej</v>
      </c>
      <c r="R374">
        <f t="shared" si="11"/>
        <v>249</v>
      </c>
    </row>
    <row r="375" spans="1:18" x14ac:dyDescent="0.25">
      <c r="A375" s="2" t="s">
        <v>559</v>
      </c>
      <c r="B375" s="2" t="s">
        <v>560</v>
      </c>
      <c r="C375">
        <f>IFERROR(VLOOKUP($B375,Miljövärden!$B$3:$H$552,MATCH(C$2,Miljövärden!$B$2:$H$2,0),FALSE),"Saknas")</f>
        <v>0.17263500000000001</v>
      </c>
      <c r="D375">
        <f>IFERROR(VLOOKUP($B375,Miljövärden!$B$3:$H$552,MATCH(D$2,Miljövärden!$B$2:$H$2,0),FALSE),"Saknas")</f>
        <v>13.2714</v>
      </c>
      <c r="E375">
        <f>IFERROR(VLOOKUP($B375,Miljövärden!$B$3:$H$552,MATCH(E$2,Miljövärden!$B$2:$H$2,0),FALSE),"Saknas")</f>
        <v>16.498699999999999</v>
      </c>
      <c r="F375">
        <f>IFERROR(VLOOKUP($B375,Miljövärden!$B$3:$H$552,MATCH(F$2,Miljövärden!$B$2:$H$2,0),FALSE),"Saknas")</f>
        <v>7.9102200000000008E-3</v>
      </c>
      <c r="G375" t="str">
        <f>IFERROR(VLOOKUP($B375,Miljövärden!$B$3:$H$552,MATCH(G$2,Miljövärden!$B$2:$H$2,0),FALSE),"Nej, saknas")</f>
        <v>Ja</v>
      </c>
      <c r="H375" s="30" t="str">
        <f>IFERROR(VLOOKUP($B375,Miljövärden!$B$3:$H$552,MATCH(H$2,Miljövärden!$B$2:$H$2,0),FALSE),"Nej, saknas")</f>
        <v>Ja</v>
      </c>
      <c r="P375" s="37" t="str">
        <f t="shared" si="10"/>
        <v>ja</v>
      </c>
      <c r="R375">
        <f t="shared" si="11"/>
        <v>250</v>
      </c>
    </row>
    <row r="376" spans="1:18" x14ac:dyDescent="0.25">
      <c r="A376" s="2" t="s">
        <v>559</v>
      </c>
      <c r="B376" s="2" t="s">
        <v>561</v>
      </c>
      <c r="C376">
        <f>IFERROR(VLOOKUP($B376,Miljövärden!$B$3:$H$552,MATCH(C$2,Miljövärden!$B$2:$H$2,0),FALSE),"Saknas")</f>
        <v>0.12642100000000001</v>
      </c>
      <c r="D376">
        <f>IFERROR(VLOOKUP($B376,Miljövärden!$B$3:$H$552,MATCH(D$2,Miljövärden!$B$2:$H$2,0),FALSE),"Saknas")</f>
        <v>12.226900000000001</v>
      </c>
      <c r="E376">
        <f>IFERROR(VLOOKUP($B376,Miljövärden!$B$3:$H$552,MATCH(E$2,Miljövärden!$B$2:$H$2,0),FALSE),"Saknas")</f>
        <v>12.786</v>
      </c>
      <c r="F376">
        <f>IFERROR(VLOOKUP($B376,Miljövärden!$B$3:$H$552,MATCH(F$2,Miljövärden!$B$2:$H$2,0),FALSE),"Saknas")</f>
        <v>7.2711700000000004E-3</v>
      </c>
      <c r="G376" t="str">
        <f>IFERROR(VLOOKUP($B376,Miljövärden!$B$3:$H$552,MATCH(G$2,Miljövärden!$B$2:$H$2,0),FALSE),"Nej, saknas")</f>
        <v>Ja</v>
      </c>
      <c r="H376" s="30" t="str">
        <f>IFERROR(VLOOKUP($B376,Miljövärden!$B$3:$H$552,MATCH(H$2,Miljövärden!$B$2:$H$2,0),FALSE),"Nej, saknas")</f>
        <v>Ja</v>
      </c>
      <c r="P376" s="37" t="str">
        <f t="shared" si="10"/>
        <v>ja</v>
      </c>
      <c r="R376">
        <f t="shared" si="11"/>
        <v>251</v>
      </c>
    </row>
    <row r="377" spans="1:18" x14ac:dyDescent="0.25">
      <c r="A377" s="2" t="s">
        <v>559</v>
      </c>
      <c r="B377" s="2" t="s">
        <v>562</v>
      </c>
      <c r="C377">
        <f>IFERROR(VLOOKUP($B377,Miljövärden!$B$3:$H$552,MATCH(C$2,Miljövärden!$B$2:$H$2,0),FALSE),"Saknas")</f>
        <v>0.18116499999999999</v>
      </c>
      <c r="D377">
        <f>IFERROR(VLOOKUP($B377,Miljövärden!$B$3:$H$552,MATCH(D$2,Miljövärden!$B$2:$H$2,0),FALSE),"Saknas")</f>
        <v>114.06</v>
      </c>
      <c r="E377">
        <f>IFERROR(VLOOKUP($B377,Miljövärden!$B$3:$H$552,MATCH(E$2,Miljövärden!$B$2:$H$2,0),FALSE),"Saknas")</f>
        <v>5.3509900000000004</v>
      </c>
      <c r="F377">
        <f>IFERROR(VLOOKUP($B377,Miljövärden!$B$3:$H$552,MATCH(F$2,Miljövärden!$B$2:$H$2,0),FALSE),"Saknas")</f>
        <v>1.9156300000000001E-2</v>
      </c>
      <c r="G377" t="str">
        <f>IFERROR(VLOOKUP($B377,Miljövärden!$B$3:$H$552,MATCH(G$2,Miljövärden!$B$2:$H$2,0),FALSE),"Nej, saknas")</f>
        <v>Ja</v>
      </c>
      <c r="H377" s="30" t="str">
        <f>IFERROR(VLOOKUP($B377,Miljövärden!$B$3:$H$552,MATCH(H$2,Miljövärden!$B$2:$H$2,0),FALSE),"Nej, saknas")</f>
        <v>Ja</v>
      </c>
      <c r="P377" s="37" t="str">
        <f t="shared" si="10"/>
        <v>ja</v>
      </c>
      <c r="R377">
        <f t="shared" si="11"/>
        <v>252</v>
      </c>
    </row>
    <row r="378" spans="1:18" x14ac:dyDescent="0.25">
      <c r="A378" s="2" t="s">
        <v>563</v>
      </c>
      <c r="B378" s="2" t="s">
        <v>564</v>
      </c>
      <c r="C378">
        <f>IFERROR(VLOOKUP($B378,Miljövärden!$B$3:$H$552,MATCH(C$2,Miljövärden!$B$2:$H$2,0),FALSE),"Saknas")</f>
        <v>0.19864100000000001</v>
      </c>
      <c r="D378">
        <f>IFERROR(VLOOKUP($B378,Miljövärden!$B$3:$H$552,MATCH(D$2,Miljövärden!$B$2:$H$2,0),FALSE),"Saknas")</f>
        <v>17.353400000000001</v>
      </c>
      <c r="E378">
        <f>IFERROR(VLOOKUP($B378,Miljövärden!$B$3:$H$552,MATCH(E$2,Miljövärden!$B$2:$H$2,0),FALSE),"Saknas")</f>
        <v>17.784300000000002</v>
      </c>
      <c r="F378">
        <f>IFERROR(VLOOKUP($B378,Miljövärden!$B$3:$H$552,MATCH(F$2,Miljövärden!$B$2:$H$2,0),FALSE),"Saknas")</f>
        <v>2.6684699999999999E-2</v>
      </c>
      <c r="G378" t="str">
        <f>IFERROR(VLOOKUP($B378,Miljövärden!$B$3:$H$552,MATCH(G$2,Miljövärden!$B$2:$H$2,0),FALSE),"Nej, saknas")</f>
        <v>Ja</v>
      </c>
      <c r="H378" s="30" t="str">
        <f>IFERROR(VLOOKUP($B378,Miljövärden!$B$3:$H$552,MATCH(H$2,Miljövärden!$B$2:$H$2,0),FALSE),"Nej, saknas")</f>
        <v>Ja</v>
      </c>
      <c r="P378" s="37" t="str">
        <f t="shared" si="10"/>
        <v>ja</v>
      </c>
      <c r="R378">
        <f t="shared" si="11"/>
        <v>253</v>
      </c>
    </row>
    <row r="379" spans="1:18" x14ac:dyDescent="0.25">
      <c r="A379" s="2" t="s">
        <v>563</v>
      </c>
      <c r="B379" s="2" t="s">
        <v>565</v>
      </c>
      <c r="C379">
        <f>IFERROR(VLOOKUP($B379,Miljövärden!$B$3:$H$552,MATCH(C$2,Miljövärden!$B$2:$H$2,0),FALSE),"Saknas")</f>
        <v>0.191301</v>
      </c>
      <c r="D379">
        <f>IFERROR(VLOOKUP($B379,Miljövärden!$B$3:$H$552,MATCH(D$2,Miljövärden!$B$2:$H$2,0),FALSE),"Saknas")</f>
        <v>11.732699999999999</v>
      </c>
      <c r="E379">
        <f>IFERROR(VLOOKUP($B379,Miljövärden!$B$3:$H$552,MATCH(E$2,Miljövärden!$B$2:$H$2,0),FALSE),"Saknas")</f>
        <v>19.286200000000001</v>
      </c>
      <c r="F379">
        <f>IFERROR(VLOOKUP($B379,Miljövärden!$B$3:$H$552,MATCH(F$2,Miljövärden!$B$2:$H$2,0),FALSE),"Saknas")</f>
        <v>6.1578400000000004E-3</v>
      </c>
      <c r="G379" t="str">
        <f>IFERROR(VLOOKUP($B379,Miljövärden!$B$3:$H$552,MATCH(G$2,Miljövärden!$B$2:$H$2,0),FALSE),"Nej, saknas")</f>
        <v>Ja</v>
      </c>
      <c r="H379" s="30" t="str">
        <f>IFERROR(VLOOKUP($B379,Miljövärden!$B$3:$H$552,MATCH(H$2,Miljövärden!$B$2:$H$2,0),FALSE),"Nej, saknas")</f>
        <v>Ja</v>
      </c>
      <c r="P379" s="37" t="str">
        <f t="shared" si="10"/>
        <v>ja</v>
      </c>
      <c r="R379">
        <f t="shared" si="11"/>
        <v>254</v>
      </c>
    </row>
    <row r="380" spans="1:18" x14ac:dyDescent="0.25">
      <c r="A380" s="2" t="s">
        <v>563</v>
      </c>
      <c r="B380" s="2" t="s">
        <v>566</v>
      </c>
      <c r="C380">
        <f>IFERROR(VLOOKUP($B380,Miljövärden!$B$3:$H$552,MATCH(C$2,Miljövärden!$B$2:$H$2,0),FALSE),"Saknas")</f>
        <v>5.8178500000000001E-2</v>
      </c>
      <c r="D380">
        <f>IFERROR(VLOOKUP($B380,Miljövärden!$B$3:$H$552,MATCH(D$2,Miljövärden!$B$2:$H$2,0),FALSE),"Saknas")</f>
        <v>8.8751800000000003</v>
      </c>
      <c r="E380">
        <f>IFERROR(VLOOKUP($B380,Miljövärden!$B$3:$H$552,MATCH(E$2,Miljövärden!$B$2:$H$2,0),FALSE),"Saknas")</f>
        <v>3.9525100000000002</v>
      </c>
      <c r="F380">
        <f>IFERROR(VLOOKUP($B380,Miljövärden!$B$3:$H$552,MATCH(F$2,Miljövärden!$B$2:$H$2,0),FALSE),"Saknas")</f>
        <v>1.27172E-2</v>
      </c>
      <c r="G380" t="str">
        <f>IFERROR(VLOOKUP($B380,Miljövärden!$B$3:$H$552,MATCH(G$2,Miljövärden!$B$2:$H$2,0),FALSE),"Nej, saknas")</f>
        <v>Ja</v>
      </c>
      <c r="H380" s="30" t="str">
        <f>IFERROR(VLOOKUP($B380,Miljövärden!$B$3:$H$552,MATCH(H$2,Miljövärden!$B$2:$H$2,0),FALSE),"Nej, saknas")</f>
        <v>Ja</v>
      </c>
      <c r="P380" s="37" t="str">
        <f t="shared" si="10"/>
        <v>ja</v>
      </c>
      <c r="R380">
        <f t="shared" si="11"/>
        <v>255</v>
      </c>
    </row>
    <row r="381" spans="1:18" x14ac:dyDescent="0.25">
      <c r="A381" s="2" t="s">
        <v>567</v>
      </c>
      <c r="B381" s="2" t="s">
        <v>568</v>
      </c>
      <c r="C381">
        <f>IFERROR(VLOOKUP($B381,Miljövärden!$B$3:$H$552,MATCH(C$2,Miljövärden!$B$2:$H$2,0),FALSE),"Saknas")</f>
        <v>0.363817</v>
      </c>
      <c r="D381">
        <f>IFERROR(VLOOKUP($B381,Miljövärden!$B$3:$H$552,MATCH(D$2,Miljövärden!$B$2:$H$2,0),FALSE),"Saknas")</f>
        <v>58.447600000000001</v>
      </c>
      <c r="E381">
        <f>IFERROR(VLOOKUP($B381,Miljövärden!$B$3:$H$552,MATCH(E$2,Miljövärden!$B$2:$H$2,0),FALSE),"Saknas")</f>
        <v>19.184699999999999</v>
      </c>
      <c r="F381">
        <f>IFERROR(VLOOKUP($B381,Miljövärden!$B$3:$H$552,MATCH(F$2,Miljövärden!$B$2:$H$2,0),FALSE),"Saknas")</f>
        <v>0.15701000000000001</v>
      </c>
      <c r="G381" t="str">
        <f>IFERROR(VLOOKUP($B381,Miljövärden!$B$3:$H$552,MATCH(G$2,Miljövärden!$B$2:$H$2,0),FALSE),"Nej, saknas")</f>
        <v>Ja</v>
      </c>
      <c r="H381" s="30" t="str">
        <f>IFERROR(VLOOKUP($B381,Miljövärden!$B$3:$H$552,MATCH(H$2,Miljövärden!$B$2:$H$2,0),FALSE),"Nej, saknas")</f>
        <v>Ja</v>
      </c>
      <c r="P381" s="37" t="str">
        <f t="shared" si="10"/>
        <v>ja</v>
      </c>
      <c r="R381">
        <f t="shared" si="11"/>
        <v>256</v>
      </c>
    </row>
    <row r="382" spans="1:18" x14ac:dyDescent="0.25">
      <c r="A382" s="2" t="s">
        <v>567</v>
      </c>
      <c r="B382" s="2" t="s">
        <v>569</v>
      </c>
      <c r="C382">
        <f>IFERROR(VLOOKUP($B382,Miljövärden!$B$3:$H$552,MATCH(C$2,Miljövärden!$B$2:$H$2,0),FALSE),"Saknas")</f>
        <v>0.21445700000000001</v>
      </c>
      <c r="D382">
        <f>IFERROR(VLOOKUP($B382,Miljövärden!$B$3:$H$552,MATCH(D$2,Miljövärden!$B$2:$H$2,0),FALSE),"Saknas")</f>
        <v>11.8042</v>
      </c>
      <c r="E382">
        <f>IFERROR(VLOOKUP($B382,Miljövärden!$B$3:$H$552,MATCH(E$2,Miljövärden!$B$2:$H$2,0),FALSE),"Saknas")</f>
        <v>20.214099999999998</v>
      </c>
      <c r="F382">
        <f>IFERROR(VLOOKUP($B382,Miljövärden!$B$3:$H$552,MATCH(F$2,Miljövärden!$B$2:$H$2,0),FALSE),"Saknas")</f>
        <v>1.38902E-2</v>
      </c>
      <c r="G382" t="str">
        <f>IFERROR(VLOOKUP($B382,Miljövärden!$B$3:$H$552,MATCH(G$2,Miljövärden!$B$2:$H$2,0),FALSE),"Nej, saknas")</f>
        <v>Ja</v>
      </c>
      <c r="H382" s="30" t="str">
        <f>IFERROR(VLOOKUP($B382,Miljövärden!$B$3:$H$552,MATCH(H$2,Miljövärden!$B$2:$H$2,0),FALSE),"Nej, saknas")</f>
        <v>Ja</v>
      </c>
      <c r="P382" s="37" t="str">
        <f t="shared" si="10"/>
        <v>ja</v>
      </c>
      <c r="R382">
        <f t="shared" si="11"/>
        <v>257</v>
      </c>
    </row>
    <row r="383" spans="1:18" x14ac:dyDescent="0.25">
      <c r="A383" s="2" t="s">
        <v>567</v>
      </c>
      <c r="B383" s="2" t="s">
        <v>570</v>
      </c>
      <c r="C383">
        <f>IFERROR(VLOOKUP($B383,Miljövärden!$B$3:$H$552,MATCH(C$2,Miljövärden!$B$2:$H$2,0),FALSE),"Saknas")</f>
        <v>0.13177</v>
      </c>
      <c r="D383">
        <f>IFERROR(VLOOKUP($B383,Miljövärden!$B$3:$H$552,MATCH(D$2,Miljövärden!$B$2:$H$2,0),FALSE),"Saknas")</f>
        <v>25.965</v>
      </c>
      <c r="E383">
        <f>IFERROR(VLOOKUP($B383,Miljövärden!$B$3:$H$552,MATCH(E$2,Miljövärden!$B$2:$H$2,0),FALSE),"Saknas")</f>
        <v>11.3393</v>
      </c>
      <c r="F383">
        <f>IFERROR(VLOOKUP($B383,Miljövärden!$B$3:$H$552,MATCH(F$2,Miljövärden!$B$2:$H$2,0),FALSE),"Saknas")</f>
        <v>5.18348E-2</v>
      </c>
      <c r="G383" t="str">
        <f>IFERROR(VLOOKUP($B383,Miljövärden!$B$3:$H$552,MATCH(G$2,Miljövärden!$B$2:$H$2,0),FALSE),"Nej, saknas")</f>
        <v>Ja</v>
      </c>
      <c r="H383" s="30" t="str">
        <f>IFERROR(VLOOKUP($B383,Miljövärden!$B$3:$H$552,MATCH(H$2,Miljövärden!$B$2:$H$2,0),FALSE),"Nej, saknas")</f>
        <v>Ja</v>
      </c>
      <c r="P383" s="37" t="str">
        <f t="shared" si="10"/>
        <v>ja</v>
      </c>
      <c r="R383">
        <f t="shared" si="11"/>
        <v>258</v>
      </c>
    </row>
    <row r="384" spans="1:18" x14ac:dyDescent="0.25">
      <c r="A384" s="2" t="s">
        <v>567</v>
      </c>
      <c r="B384" s="2" t="s">
        <v>571</v>
      </c>
      <c r="C384">
        <f>IFERROR(VLOOKUP($B384,Miljövärden!$B$3:$H$552,MATCH(C$2,Miljövärden!$B$2:$H$2,0),FALSE),"Saknas")</f>
        <v>0.144259</v>
      </c>
      <c r="D384">
        <f>IFERROR(VLOOKUP($B384,Miljövärden!$B$3:$H$552,MATCH(D$2,Miljövärden!$B$2:$H$2,0),FALSE),"Saknas")</f>
        <v>55.396999999999998</v>
      </c>
      <c r="E384">
        <f>IFERROR(VLOOKUP($B384,Miljövärden!$B$3:$H$552,MATCH(E$2,Miljövärden!$B$2:$H$2,0),FALSE),"Saknas")</f>
        <v>5.2609700000000004</v>
      </c>
      <c r="F384">
        <f>IFERROR(VLOOKUP($B384,Miljövärden!$B$3:$H$552,MATCH(F$2,Miljövärden!$B$2:$H$2,0),FALSE),"Saknas")</f>
        <v>2.2220500000000001E-2</v>
      </c>
      <c r="G384" t="str">
        <f>IFERROR(VLOOKUP($B384,Miljövärden!$B$3:$H$552,MATCH(G$2,Miljövärden!$B$2:$H$2,0),FALSE),"Nej, saknas")</f>
        <v>Ja</v>
      </c>
      <c r="H384" s="30" t="str">
        <f>IFERROR(VLOOKUP($B384,Miljövärden!$B$3:$H$552,MATCH(H$2,Miljövärden!$B$2:$H$2,0),FALSE),"Nej, saknas")</f>
        <v>Ja</v>
      </c>
      <c r="P384" s="37" t="str">
        <f t="shared" si="10"/>
        <v>ja</v>
      </c>
      <c r="R384">
        <f t="shared" si="11"/>
        <v>259</v>
      </c>
    </row>
    <row r="385" spans="1:18" x14ac:dyDescent="0.25">
      <c r="A385" s="2" t="s">
        <v>572</v>
      </c>
      <c r="B385" s="2" t="s">
        <v>573</v>
      </c>
      <c r="C385">
        <f>IFERROR(VLOOKUP($B385,Miljövärden!$B$3:$H$552,MATCH(C$2,Miljövärden!$B$2:$H$2,0),FALSE),"Saknas")</f>
        <v>0.126559</v>
      </c>
      <c r="D385">
        <f>IFERROR(VLOOKUP($B385,Miljövärden!$B$3:$H$552,MATCH(D$2,Miljövärden!$B$2:$H$2,0),FALSE),"Saknas")</f>
        <v>11.8414</v>
      </c>
      <c r="E385">
        <f>IFERROR(VLOOKUP($B385,Miljövärden!$B$3:$H$552,MATCH(E$2,Miljövärden!$B$2:$H$2,0),FALSE),"Saknas")</f>
        <v>12.485900000000001</v>
      </c>
      <c r="F385">
        <f>IFERROR(VLOOKUP($B385,Miljövärden!$B$3:$H$552,MATCH(F$2,Miljövärden!$B$2:$H$2,0),FALSE),"Saknas")</f>
        <v>1.74056E-2</v>
      </c>
      <c r="G385" t="str">
        <f>IFERROR(VLOOKUP($B385,Miljövärden!$B$3:$H$552,MATCH(G$2,Miljövärden!$B$2:$H$2,0),FALSE),"Nej, saknas")</f>
        <v>Ja</v>
      </c>
      <c r="H385" s="30" t="str">
        <f>IFERROR(VLOOKUP($B385,Miljövärden!$B$3:$H$552,MATCH(H$2,Miljövärden!$B$2:$H$2,0),FALSE),"Nej, saknas")</f>
        <v>Ja</v>
      </c>
      <c r="P385" s="37" t="str">
        <f t="shared" si="10"/>
        <v>ja</v>
      </c>
      <c r="R385">
        <f t="shared" si="11"/>
        <v>260</v>
      </c>
    </row>
    <row r="386" spans="1:18" x14ac:dyDescent="0.25">
      <c r="A386" s="2" t="s">
        <v>572</v>
      </c>
      <c r="B386" s="2" t="s">
        <v>574</v>
      </c>
      <c r="C386">
        <f>IFERROR(VLOOKUP($B386,Miljövärden!$B$3:$H$552,MATCH(C$2,Miljövärden!$B$2:$H$2,0),FALSE),"Saknas")</f>
        <v>8.2534399999999994E-2</v>
      </c>
      <c r="D386">
        <f>IFERROR(VLOOKUP($B386,Miljövärden!$B$3:$H$552,MATCH(D$2,Miljövärden!$B$2:$H$2,0),FALSE),"Saknas")</f>
        <v>8.3255300000000005</v>
      </c>
      <c r="E386">
        <f>IFERROR(VLOOKUP($B386,Miljövärden!$B$3:$H$552,MATCH(E$2,Miljövärden!$B$2:$H$2,0),FALSE),"Saknas")</f>
        <v>8.4938099999999999</v>
      </c>
      <c r="F386">
        <f>IFERROR(VLOOKUP($B386,Miljövärden!$B$3:$H$552,MATCH(F$2,Miljövärden!$B$2:$H$2,0),FALSE),"Saknas")</f>
        <v>1.0133400000000001E-2</v>
      </c>
      <c r="G386" t="str">
        <f>IFERROR(VLOOKUP($B386,Miljövärden!$B$3:$H$552,MATCH(G$2,Miljövärden!$B$2:$H$2,0),FALSE),"Nej, saknas")</f>
        <v>Ja</v>
      </c>
      <c r="H386" s="30" t="str">
        <f>IFERROR(VLOOKUP($B386,Miljövärden!$B$3:$H$552,MATCH(H$2,Miljövärden!$B$2:$H$2,0),FALSE),"Nej, saknas")</f>
        <v>Ja</v>
      </c>
      <c r="P386" s="37" t="str">
        <f t="shared" si="10"/>
        <v>ja</v>
      </c>
      <c r="R386">
        <f t="shared" si="11"/>
        <v>261</v>
      </c>
    </row>
    <row r="387" spans="1:18" x14ac:dyDescent="0.25">
      <c r="A387" s="2" t="s">
        <v>575</v>
      </c>
      <c r="B387" s="2" t="s">
        <v>576</v>
      </c>
      <c r="C387">
        <f>IFERROR(VLOOKUP($B387,Miljövärden!$B$3:$H$552,MATCH(C$2,Miljövärden!$B$2:$H$2,0),FALSE),"Saknas")</f>
        <v>3.41401E-2</v>
      </c>
      <c r="D387">
        <f>IFERROR(VLOOKUP($B387,Miljövärden!$B$3:$H$552,MATCH(D$2,Miljövärden!$B$2:$H$2,0),FALSE),"Saknas")</f>
        <v>4.6056499999999998</v>
      </c>
      <c r="E387">
        <f>IFERROR(VLOOKUP($B387,Miljövärden!$B$3:$H$552,MATCH(E$2,Miljövärden!$B$2:$H$2,0),FALSE),"Saknas")</f>
        <v>7.86008</v>
      </c>
      <c r="F387">
        <f>IFERROR(VLOOKUP($B387,Miljövärden!$B$3:$H$552,MATCH(F$2,Miljövärden!$B$2:$H$2,0),FALSE),"Saknas")</f>
        <v>3.4840899999999999E-4</v>
      </c>
      <c r="G387" t="str">
        <f>IFERROR(VLOOKUP($B387,Miljövärden!$B$3:$H$552,MATCH(G$2,Miljövärden!$B$2:$H$2,0),FALSE),"Nej, saknas")</f>
        <v>Nej</v>
      </c>
      <c r="H387" s="30" t="str">
        <f>IFERROR(VLOOKUP($B387,Miljövärden!$B$3:$H$552,MATCH(H$2,Miljövärden!$B$2:$H$2,0),FALSE),"Nej, saknas")</f>
        <v>Ja</v>
      </c>
      <c r="P387" s="37" t="str">
        <f t="shared" ref="P387:P450" si="12">IF(K387="x","nej",
IF(L387="x","ja",
IF(H387="ja","ja","nej")))</f>
        <v>ja</v>
      </c>
      <c r="R387">
        <f t="shared" si="11"/>
        <v>262</v>
      </c>
    </row>
    <row r="388" spans="1:18" x14ac:dyDescent="0.25">
      <c r="A388" s="2" t="s">
        <v>577</v>
      </c>
      <c r="B388" s="2" t="s">
        <v>578</v>
      </c>
      <c r="C388">
        <f>IFERROR(VLOOKUP($B388,Miljövärden!$B$3:$H$552,MATCH(C$2,Miljövärden!$B$2:$H$2,0),FALSE),"Saknas")</f>
        <v>0.25729200000000002</v>
      </c>
      <c r="D388">
        <f>IFERROR(VLOOKUP($B388,Miljövärden!$B$3:$H$552,MATCH(D$2,Miljövärden!$B$2:$H$2,0),FALSE),"Saknas")</f>
        <v>19.9572</v>
      </c>
      <c r="E388">
        <f>IFERROR(VLOOKUP($B388,Miljövärden!$B$3:$H$552,MATCH(E$2,Miljövärden!$B$2:$H$2,0),FALSE),"Saknas")</f>
        <v>16.5839</v>
      </c>
      <c r="F388">
        <f>IFERROR(VLOOKUP($B388,Miljövärden!$B$3:$H$552,MATCH(F$2,Miljövärden!$B$2:$H$2,0),FALSE),"Saknas")</f>
        <v>4.5636799999999998E-2</v>
      </c>
      <c r="G388" t="str">
        <f>IFERROR(VLOOKUP($B388,Miljövärden!$B$3:$H$552,MATCH(G$2,Miljövärden!$B$2:$H$2,0),FALSE),"Nej, saknas")</f>
        <v>Ja</v>
      </c>
      <c r="H388" s="30" t="str">
        <f>IFERROR(VLOOKUP($B388,Miljövärden!$B$3:$H$552,MATCH(H$2,Miljövärden!$B$2:$H$2,0),FALSE),"Nej, saknas")</f>
        <v>Ja</v>
      </c>
      <c r="P388" s="37" t="str">
        <f t="shared" si="12"/>
        <v>ja</v>
      </c>
      <c r="R388">
        <f t="shared" si="11"/>
        <v>263</v>
      </c>
    </row>
    <row r="389" spans="1:18" x14ac:dyDescent="0.25">
      <c r="A389" s="2" t="s">
        <v>577</v>
      </c>
      <c r="B389" s="2" t="s">
        <v>579</v>
      </c>
      <c r="C389">
        <f>IFERROR(VLOOKUP($B389,Miljövärden!$B$3:$H$552,MATCH(C$2,Miljövärden!$B$2:$H$2,0),FALSE),"Saknas")</f>
        <v>3.3629300000000001E-2</v>
      </c>
      <c r="D389">
        <f>IFERROR(VLOOKUP($B389,Miljövärden!$B$3:$H$552,MATCH(D$2,Miljövärden!$B$2:$H$2,0),FALSE),"Saknas")</f>
        <v>2.7327300000000001</v>
      </c>
      <c r="E389">
        <f>IFERROR(VLOOKUP($B389,Miljövärden!$B$3:$H$552,MATCH(E$2,Miljövärden!$B$2:$H$2,0),FALSE),"Saknas")</f>
        <v>2.86084</v>
      </c>
      <c r="F389">
        <f>IFERROR(VLOOKUP($B389,Miljövärden!$B$3:$H$552,MATCH(F$2,Miljövärden!$B$2:$H$2,0),FALSE),"Saknas")</f>
        <v>4.3954500000000004E-3</v>
      </c>
      <c r="G389" t="str">
        <f>IFERROR(VLOOKUP($B389,Miljövärden!$B$3:$H$552,MATCH(G$2,Miljövärden!$B$2:$H$2,0),FALSE),"Nej, saknas")</f>
        <v>Nej</v>
      </c>
      <c r="H389" s="30" t="str">
        <f>IFERROR(VLOOKUP($B389,Miljövärden!$B$3:$H$552,MATCH(H$2,Miljövärden!$B$2:$H$2,0),FALSE),"Nej, saknas")</f>
        <v>Ja</v>
      </c>
      <c r="P389" s="37" t="str">
        <f t="shared" si="12"/>
        <v>ja</v>
      </c>
      <c r="R389">
        <f t="shared" ref="R389:R452" si="13">IF(ISERROR(P389),R388,IF(P389="ja",R388+1,R388))</f>
        <v>264</v>
      </c>
    </row>
    <row r="390" spans="1:18" x14ac:dyDescent="0.25">
      <c r="A390" s="2" t="s">
        <v>577</v>
      </c>
      <c r="B390" s="2" t="s">
        <v>580</v>
      </c>
      <c r="C390">
        <f>IFERROR(VLOOKUP($B390,Miljövärden!$B$3:$H$552,MATCH(C$2,Miljövärden!$B$2:$H$2,0),FALSE),"Saknas")</f>
        <v>0.31576399999999999</v>
      </c>
      <c r="D390">
        <f>IFERROR(VLOOKUP($B390,Miljövärden!$B$3:$H$552,MATCH(D$2,Miljövärden!$B$2:$H$2,0),FALSE),"Saknas")</f>
        <v>49.317399999999999</v>
      </c>
      <c r="E390">
        <f>IFERROR(VLOOKUP($B390,Miljövärden!$B$3:$H$552,MATCH(E$2,Miljövärden!$B$2:$H$2,0),FALSE),"Saknas")</f>
        <v>18.555199999999999</v>
      </c>
      <c r="F390">
        <f>IFERROR(VLOOKUP($B390,Miljövärden!$B$3:$H$552,MATCH(F$2,Miljövärden!$B$2:$H$2,0),FALSE),"Saknas")</f>
        <v>0.134523</v>
      </c>
      <c r="G390" t="str">
        <f>IFERROR(VLOOKUP($B390,Miljövärden!$B$3:$H$552,MATCH(G$2,Miljövärden!$B$2:$H$2,0),FALSE),"Nej, saknas")</f>
        <v>Nej</v>
      </c>
      <c r="H390" s="30" t="str">
        <f>IFERROR(VLOOKUP($B390,Miljövärden!$B$3:$H$552,MATCH(H$2,Miljövärden!$B$2:$H$2,0),FALSE),"Nej, saknas")</f>
        <v>Ja</v>
      </c>
      <c r="P390" s="37" t="str">
        <f t="shared" si="12"/>
        <v>ja</v>
      </c>
      <c r="R390">
        <f t="shared" si="13"/>
        <v>265</v>
      </c>
    </row>
    <row r="391" spans="1:18" x14ac:dyDescent="0.25">
      <c r="A391" s="2" t="s">
        <v>581</v>
      </c>
      <c r="B391" s="2" t="s">
        <v>582</v>
      </c>
      <c r="C391">
        <f>IFERROR(VLOOKUP($B391,Miljövärden!$B$3:$H$552,MATCH(C$2,Miljövärden!$B$2:$H$2,0),FALSE),"Saknas")</f>
        <v>0.112717</v>
      </c>
      <c r="D391">
        <f>IFERROR(VLOOKUP($B391,Miljövärden!$B$3:$H$552,MATCH(D$2,Miljövärden!$B$2:$H$2,0),FALSE),"Saknas")</f>
        <v>16.672999999999998</v>
      </c>
      <c r="E391">
        <f>IFERROR(VLOOKUP($B391,Miljövärden!$B$3:$H$552,MATCH(E$2,Miljövärden!$B$2:$H$2,0),FALSE),"Saknas")</f>
        <v>8.8089499999999994</v>
      </c>
      <c r="F391">
        <f>IFERROR(VLOOKUP($B391,Miljövärden!$B$3:$H$552,MATCH(F$2,Miljövärden!$B$2:$H$2,0),FALSE),"Saknas")</f>
        <v>2.0709999999999999E-2</v>
      </c>
      <c r="G391" t="str">
        <f>IFERROR(VLOOKUP($B391,Miljövärden!$B$3:$H$552,MATCH(G$2,Miljövärden!$B$2:$H$2,0),FALSE),"Nej, saknas")</f>
        <v>Nej</v>
      </c>
      <c r="H391" s="30" t="str">
        <f>IFERROR(VLOOKUP($B391,Miljövärden!$B$3:$H$552,MATCH(H$2,Miljövärden!$B$2:$H$2,0),FALSE),"Nej, saknas")</f>
        <v>Ja</v>
      </c>
      <c r="P391" s="37" t="str">
        <f t="shared" si="12"/>
        <v>ja</v>
      </c>
      <c r="R391">
        <f t="shared" si="13"/>
        <v>266</v>
      </c>
    </row>
    <row r="392" spans="1:18" x14ac:dyDescent="0.25">
      <c r="A392" s="2" t="s">
        <v>581</v>
      </c>
      <c r="B392" s="2" t="s">
        <v>583</v>
      </c>
      <c r="C392">
        <f>IFERROR(VLOOKUP($B392,Miljövärden!$B$3:$H$552,MATCH(C$2,Miljövärden!$B$2:$H$2,0),FALSE),"Saknas")</f>
        <v>5.2071699999999999E-2</v>
      </c>
      <c r="D392">
        <f>IFERROR(VLOOKUP($B392,Miljövärden!$B$3:$H$552,MATCH(D$2,Miljövärden!$B$2:$H$2,0),FALSE),"Saknas")</f>
        <v>7.3272000000000004</v>
      </c>
      <c r="E392">
        <f>IFERROR(VLOOKUP($B392,Miljövärden!$B$3:$H$552,MATCH(E$2,Miljövärden!$B$2:$H$2,0),FALSE),"Saknas")</f>
        <v>9.9321099999999998</v>
      </c>
      <c r="F392">
        <f>IFERROR(VLOOKUP($B392,Miljövärden!$B$3:$H$552,MATCH(F$2,Miljövärden!$B$2:$H$2,0),FALSE),"Saknas")</f>
        <v>2.3846800000000001E-3</v>
      </c>
      <c r="G392" t="str">
        <f>IFERROR(VLOOKUP($B392,Miljövärden!$B$3:$H$552,MATCH(G$2,Miljövärden!$B$2:$H$2,0),FALSE),"Nej, saknas")</f>
        <v>Nej</v>
      </c>
      <c r="H392" s="30" t="str">
        <f>IFERROR(VLOOKUP($B392,Miljövärden!$B$3:$H$552,MATCH(H$2,Miljövärden!$B$2:$H$2,0),FALSE),"Nej, saknas")</f>
        <v>Ja</v>
      </c>
      <c r="P392" s="37" t="str">
        <f t="shared" si="12"/>
        <v>ja</v>
      </c>
      <c r="R392">
        <f t="shared" si="13"/>
        <v>267</v>
      </c>
    </row>
    <row r="393" spans="1:18" x14ac:dyDescent="0.25">
      <c r="A393" s="2" t="s">
        <v>581</v>
      </c>
      <c r="B393" s="2" t="s">
        <v>11</v>
      </c>
      <c r="C393">
        <f>IFERROR(VLOOKUP($B393,Miljövärden!$B$3:$H$552,MATCH(C$2,Miljövärden!$B$2:$H$2,0),FALSE),"Saknas")</f>
        <v>0.180587</v>
      </c>
      <c r="D393">
        <f>IFERROR(VLOOKUP($B393,Miljövärden!$B$3:$H$552,MATCH(D$2,Miljövärden!$B$2:$H$2,0),FALSE),"Saknas")</f>
        <v>30.568100000000001</v>
      </c>
      <c r="E393">
        <f>IFERROR(VLOOKUP($B393,Miljövärden!$B$3:$H$552,MATCH(E$2,Miljövärden!$B$2:$H$2,0),FALSE),"Saknas")</f>
        <v>8.5012899999999991</v>
      </c>
      <c r="F393">
        <f>IFERROR(VLOOKUP($B393,Miljövärden!$B$3:$H$552,MATCH(F$2,Miljövärden!$B$2:$H$2,0),FALSE),"Saknas")</f>
        <v>4.4228799999999999E-2</v>
      </c>
      <c r="G393" t="str">
        <f>IFERROR(VLOOKUP($B393,Miljövärden!$B$3:$H$552,MATCH(G$2,Miljövärden!$B$2:$H$2,0),FALSE),"Nej, saknas")</f>
        <v>Nej</v>
      </c>
      <c r="H393" s="30" t="str">
        <f>IFERROR(VLOOKUP($B393,Miljövärden!$B$3:$H$552,MATCH(H$2,Miljövärden!$B$2:$H$2,0),FALSE),"Nej, saknas")</f>
        <v>Ja</v>
      </c>
      <c r="P393" s="37" t="str">
        <f t="shared" si="12"/>
        <v>ja</v>
      </c>
      <c r="R393">
        <f t="shared" si="13"/>
        <v>268</v>
      </c>
    </row>
    <row r="394" spans="1:18" x14ac:dyDescent="0.25">
      <c r="A394" s="2" t="s">
        <v>581</v>
      </c>
      <c r="B394" s="2" t="s">
        <v>584</v>
      </c>
      <c r="C394">
        <f>IFERROR(VLOOKUP($B394,Miljövärden!$B$3:$H$552,MATCH(C$2,Miljövärden!$B$2:$H$2,0),FALSE),"Saknas")</f>
        <v>0.200409</v>
      </c>
      <c r="D394">
        <f>IFERROR(VLOOKUP($B394,Miljövärden!$B$3:$H$552,MATCH(D$2,Miljövärden!$B$2:$H$2,0),FALSE),"Saknas")</f>
        <v>17.718</v>
      </c>
      <c r="E394">
        <f>IFERROR(VLOOKUP($B394,Miljövärden!$B$3:$H$552,MATCH(E$2,Miljövärden!$B$2:$H$2,0),FALSE),"Saknas")</f>
        <v>17.220600000000001</v>
      </c>
      <c r="F394">
        <f>IFERROR(VLOOKUP($B394,Miljövärden!$B$3:$H$552,MATCH(F$2,Miljövärden!$B$2:$H$2,0),FALSE),"Saknas")</f>
        <v>2.6005799999999999E-2</v>
      </c>
      <c r="G394" t="str">
        <f>IFERROR(VLOOKUP($B394,Miljövärden!$B$3:$H$552,MATCH(G$2,Miljövärden!$B$2:$H$2,0),FALSE),"Nej, saknas")</f>
        <v>Nej</v>
      </c>
      <c r="H394" s="30" t="str">
        <f>IFERROR(VLOOKUP($B394,Miljövärden!$B$3:$H$552,MATCH(H$2,Miljövärden!$B$2:$H$2,0),FALSE),"Nej, saknas")</f>
        <v>Ja</v>
      </c>
      <c r="P394" s="37" t="str">
        <f t="shared" si="12"/>
        <v>ja</v>
      </c>
      <c r="R394">
        <f t="shared" si="13"/>
        <v>269</v>
      </c>
    </row>
    <row r="395" spans="1:18" x14ac:dyDescent="0.25">
      <c r="A395" s="2" t="s">
        <v>581</v>
      </c>
      <c r="B395" s="2" t="s">
        <v>326</v>
      </c>
      <c r="C395">
        <f>IFERROR(VLOOKUP($B395,Miljövärden!$B$3:$H$552,MATCH(C$2,Miljövärden!$B$2:$H$2,0),FALSE),"Saknas")</f>
        <v>0.10086000000000001</v>
      </c>
      <c r="D395">
        <f>IFERROR(VLOOKUP($B395,Miljövärden!$B$3:$H$552,MATCH(D$2,Miljövärden!$B$2:$H$2,0),FALSE),"Saknas")</f>
        <v>15.428699999999999</v>
      </c>
      <c r="E395">
        <f>IFERROR(VLOOKUP($B395,Miljövärden!$B$3:$H$552,MATCH(E$2,Miljövärden!$B$2:$H$2,0),FALSE),"Saknas")</f>
        <v>8.7161100000000005</v>
      </c>
      <c r="F395">
        <f>IFERROR(VLOOKUP($B395,Miljövärden!$B$3:$H$552,MATCH(F$2,Miljövärden!$B$2:$H$2,0),FALSE),"Saknas")</f>
        <v>1.31588E-2</v>
      </c>
      <c r="G395" t="str">
        <f>IFERROR(VLOOKUP($B395,Miljövärden!$B$3:$H$552,MATCH(G$2,Miljövärden!$B$2:$H$2,0),FALSE),"Nej, saknas")</f>
        <v>Nej</v>
      </c>
      <c r="H395" s="30" t="str">
        <f>IFERROR(VLOOKUP($B395,Miljövärden!$B$3:$H$552,MATCH(H$2,Miljövärden!$B$2:$H$2,0),FALSE),"Nej, saknas")</f>
        <v>Ja</v>
      </c>
      <c r="P395" s="37" t="str">
        <f t="shared" si="12"/>
        <v>ja</v>
      </c>
      <c r="R395">
        <f t="shared" si="13"/>
        <v>270</v>
      </c>
    </row>
    <row r="396" spans="1:18" x14ac:dyDescent="0.25">
      <c r="A396" s="2" t="s">
        <v>585</v>
      </c>
      <c r="B396" s="2" t="s">
        <v>586</v>
      </c>
      <c r="C396">
        <f>IFERROR(VLOOKUP($B396,Miljövärden!$B$3:$H$552,MATCH(C$2,Miljövärden!$B$2:$H$2,0),FALSE),"Saknas")</f>
        <v>0.146785</v>
      </c>
      <c r="D396">
        <f>IFERROR(VLOOKUP($B396,Miljövärden!$B$3:$H$552,MATCH(D$2,Miljövärden!$B$2:$H$2,0),FALSE),"Saknas")</f>
        <v>16.524899999999999</v>
      </c>
      <c r="E396">
        <f>IFERROR(VLOOKUP($B396,Miljövärden!$B$3:$H$552,MATCH(E$2,Miljövärden!$B$2:$H$2,0),FALSE),"Saknas")</f>
        <v>8.1394400000000005</v>
      </c>
      <c r="F396">
        <f>IFERROR(VLOOKUP($B396,Miljövärden!$B$3:$H$552,MATCH(F$2,Miljövärden!$B$2:$H$2,0),FALSE),"Saknas")</f>
        <v>4.2360399999999999E-2</v>
      </c>
      <c r="G396" t="str">
        <f>IFERROR(VLOOKUP($B396,Miljövärden!$B$3:$H$552,MATCH(G$2,Miljövärden!$B$2:$H$2,0),FALSE),"Nej, saknas")</f>
        <v>Nej</v>
      </c>
      <c r="H396" s="30" t="str">
        <f>IFERROR(VLOOKUP($B396,Miljövärden!$B$3:$H$552,MATCH(H$2,Miljövärden!$B$2:$H$2,0),FALSE),"Nej, saknas")</f>
        <v>Ja</v>
      </c>
      <c r="P396" s="37" t="str">
        <f t="shared" si="12"/>
        <v>ja</v>
      </c>
      <c r="R396">
        <f t="shared" si="13"/>
        <v>271</v>
      </c>
    </row>
    <row r="397" spans="1:18" x14ac:dyDescent="0.25">
      <c r="A397" s="2" t="s">
        <v>585</v>
      </c>
      <c r="B397" s="2" t="s">
        <v>587</v>
      </c>
      <c r="C397">
        <f>IFERROR(VLOOKUP($B397,Miljövärden!$B$3:$H$552,MATCH(C$2,Miljövärden!$B$2:$H$2,0),FALSE),"Saknas")</f>
        <v>7.8845799999999994E-2</v>
      </c>
      <c r="D397">
        <f>IFERROR(VLOOKUP($B397,Miljövärden!$B$3:$H$552,MATCH(D$2,Miljövärden!$B$2:$H$2,0),FALSE),"Saknas")</f>
        <v>4.0445500000000001</v>
      </c>
      <c r="E397">
        <f>IFERROR(VLOOKUP($B397,Miljövärden!$B$3:$H$552,MATCH(E$2,Miljövärden!$B$2:$H$2,0),FALSE),"Saknas")</f>
        <v>7.7931299999999997</v>
      </c>
      <c r="F397">
        <f>IFERROR(VLOOKUP($B397,Miljövärden!$B$3:$H$552,MATCH(F$2,Miljövärden!$B$2:$H$2,0),FALSE),"Saknas")</f>
        <v>0</v>
      </c>
      <c r="G397" t="str">
        <f>IFERROR(VLOOKUP($B397,Miljövärden!$B$3:$H$552,MATCH(G$2,Miljövärden!$B$2:$H$2,0),FALSE),"Nej, saknas")</f>
        <v>Nej</v>
      </c>
      <c r="H397" s="30" t="str">
        <f>IFERROR(VLOOKUP($B397,Miljövärden!$B$3:$H$552,MATCH(H$2,Miljövärden!$B$2:$H$2,0),FALSE),"Nej, saknas")</f>
        <v>Ja</v>
      </c>
      <c r="P397" s="37" t="str">
        <f t="shared" si="12"/>
        <v>ja</v>
      </c>
      <c r="R397">
        <f t="shared" si="13"/>
        <v>272</v>
      </c>
    </row>
    <row r="398" spans="1:18" x14ac:dyDescent="0.25">
      <c r="A398" s="2" t="s">
        <v>585</v>
      </c>
      <c r="B398" s="2" t="s">
        <v>588</v>
      </c>
      <c r="C398">
        <f>IFERROR(VLOOKUP($B398,Miljövärden!$B$3:$H$552,MATCH(C$2,Miljövärden!$B$2:$H$2,0),FALSE),"Saknas")</f>
        <v>0.106907</v>
      </c>
      <c r="D398">
        <f>IFERROR(VLOOKUP($B398,Miljövärden!$B$3:$H$552,MATCH(D$2,Miljövärden!$B$2:$H$2,0),FALSE),"Saknas")</f>
        <v>3.1601300000000001</v>
      </c>
      <c r="E398">
        <f>IFERROR(VLOOKUP($B398,Miljövärden!$B$3:$H$552,MATCH(E$2,Miljövärden!$B$2:$H$2,0),FALSE),"Saknas")</f>
        <v>8.3124000000000002</v>
      </c>
      <c r="F398">
        <f>IFERROR(VLOOKUP($B398,Miljövärden!$B$3:$H$552,MATCH(F$2,Miljövärden!$B$2:$H$2,0),FALSE),"Saknas")</f>
        <v>0</v>
      </c>
      <c r="G398" t="str">
        <f>IFERROR(VLOOKUP($B398,Miljövärden!$B$3:$H$552,MATCH(G$2,Miljövärden!$B$2:$H$2,0),FALSE),"Nej, saknas")</f>
        <v>Nej</v>
      </c>
      <c r="H398" s="30" t="str">
        <f>IFERROR(VLOOKUP($B398,Miljövärden!$B$3:$H$552,MATCH(H$2,Miljövärden!$B$2:$H$2,0),FALSE),"Nej, saknas")</f>
        <v>Ja</v>
      </c>
      <c r="P398" s="37" t="str">
        <f t="shared" si="12"/>
        <v>ja</v>
      </c>
      <c r="R398">
        <f t="shared" si="13"/>
        <v>273</v>
      </c>
    </row>
    <row r="399" spans="1:18" x14ac:dyDescent="0.25">
      <c r="A399" s="2" t="s">
        <v>585</v>
      </c>
      <c r="B399" s="9" t="s">
        <v>1106</v>
      </c>
      <c r="C399">
        <f>IFERROR(VLOOKUP($B399,Miljövärden!$B$3:$H$552,MATCH(C$2,Miljövärden!$B$2:$H$2,0),FALSE),"Saknas")</f>
        <v>0.13452800000000001</v>
      </c>
      <c r="D399">
        <f>IFERROR(VLOOKUP($B399,Miljövärden!$B$3:$H$552,MATCH(D$2,Miljövärden!$B$2:$H$2,0),FALSE),"Saknas")</f>
        <v>9.5224399999999996</v>
      </c>
      <c r="E399">
        <f>IFERROR(VLOOKUP($B399,Miljövärden!$B$3:$H$552,MATCH(E$2,Miljövärden!$B$2:$H$2,0),FALSE),"Saknas")</f>
        <v>10.480700000000001</v>
      </c>
      <c r="F399">
        <f>IFERROR(VLOOKUP($B399,Miljövärden!$B$3:$H$552,MATCH(F$2,Miljövärden!$B$2:$H$2,0),FALSE),"Saknas")</f>
        <v>9.1720099999999995E-3</v>
      </c>
      <c r="G399" t="str">
        <f>IFERROR(VLOOKUP($B399,Miljövärden!$B$3:$H$552,MATCH(G$2,Miljövärden!$B$2:$H$2,0),FALSE),"Nej, saknas")</f>
        <v>Nej</v>
      </c>
      <c r="H399" s="30" t="str">
        <f>IFERROR(VLOOKUP($B399,Miljövärden!$B$3:$H$552,MATCH(H$2,Miljövärden!$B$2:$H$2,0),FALSE),"Nej, saknas")</f>
        <v>Ja</v>
      </c>
      <c r="P399" s="37" t="str">
        <f t="shared" si="12"/>
        <v>ja</v>
      </c>
      <c r="R399">
        <f t="shared" si="13"/>
        <v>274</v>
      </c>
    </row>
    <row r="400" spans="1:18" x14ac:dyDescent="0.25">
      <c r="A400" s="2" t="s">
        <v>585</v>
      </c>
      <c r="B400" s="2" t="s">
        <v>590</v>
      </c>
      <c r="C400">
        <f>IFERROR(VLOOKUP($B400,Miljövärden!$B$3:$H$552,MATCH(C$2,Miljövärden!$B$2:$H$2,0),FALSE),"Saknas")</f>
        <v>5.6351800000000001E-2</v>
      </c>
      <c r="D400">
        <f>IFERROR(VLOOKUP($B400,Miljövärden!$B$3:$H$552,MATCH(D$2,Miljövärden!$B$2:$H$2,0),FALSE),"Saknas")</f>
        <v>10.3155</v>
      </c>
      <c r="E400">
        <f>IFERROR(VLOOKUP($B400,Miljövärden!$B$3:$H$552,MATCH(E$2,Miljövärden!$B$2:$H$2,0),FALSE),"Saknas")</f>
        <v>6.8153100000000002</v>
      </c>
      <c r="F400">
        <f>IFERROR(VLOOKUP($B400,Miljövärden!$B$3:$H$552,MATCH(F$2,Miljövärden!$B$2:$H$2,0),FALSE),"Saknas")</f>
        <v>2.04236E-2</v>
      </c>
      <c r="G400" t="str">
        <f>IFERROR(VLOOKUP($B400,Miljövärden!$B$3:$H$552,MATCH(G$2,Miljövärden!$B$2:$H$2,0),FALSE),"Nej, saknas")</f>
        <v>Ja</v>
      </c>
      <c r="H400" s="30" t="str">
        <f>IFERROR(VLOOKUP($B400,Miljövärden!$B$3:$H$552,MATCH(H$2,Miljövärden!$B$2:$H$2,0),FALSE),"Nej, saknas")</f>
        <v>Ja</v>
      </c>
      <c r="P400" s="37" t="str">
        <f t="shared" si="12"/>
        <v>ja</v>
      </c>
      <c r="R400">
        <f t="shared" si="13"/>
        <v>275</v>
      </c>
    </row>
    <row r="401" spans="1:18" x14ac:dyDescent="0.25">
      <c r="A401" s="2" t="s">
        <v>585</v>
      </c>
      <c r="B401" s="2" t="s">
        <v>591</v>
      </c>
      <c r="C401">
        <f>IFERROR(VLOOKUP($B401,Miljövärden!$B$3:$H$552,MATCH(C$2,Miljövärden!$B$2:$H$2,0),FALSE),"Saknas")</f>
        <v>5.3446399999999998E-2</v>
      </c>
      <c r="D401">
        <f>IFERROR(VLOOKUP($B401,Miljövärden!$B$3:$H$552,MATCH(D$2,Miljövärden!$B$2:$H$2,0),FALSE),"Saknas")</f>
        <v>6.8576600000000001</v>
      </c>
      <c r="E401">
        <f>IFERROR(VLOOKUP($B401,Miljövärden!$B$3:$H$552,MATCH(E$2,Miljövärden!$B$2:$H$2,0),FALSE),"Saknas")</f>
        <v>3.2634599999999998</v>
      </c>
      <c r="F401">
        <f>IFERROR(VLOOKUP($B401,Miljövärden!$B$3:$H$552,MATCH(F$2,Miljövärden!$B$2:$H$2,0),FALSE),"Saknas")</f>
        <v>1.31202E-2</v>
      </c>
      <c r="G401" t="str">
        <f>IFERROR(VLOOKUP($B401,Miljövärden!$B$3:$H$552,MATCH(G$2,Miljövärden!$B$2:$H$2,0),FALSE),"Nej, saknas")</f>
        <v>Nej</v>
      </c>
      <c r="H401" s="30" t="str">
        <f>IFERROR(VLOOKUP($B401,Miljövärden!$B$3:$H$552,MATCH(H$2,Miljövärden!$B$2:$H$2,0),FALSE),"Nej, saknas")</f>
        <v>Ja</v>
      </c>
      <c r="P401" s="37" t="str">
        <f t="shared" si="12"/>
        <v>ja</v>
      </c>
      <c r="R401">
        <f t="shared" si="13"/>
        <v>276</v>
      </c>
    </row>
    <row r="402" spans="1:18" x14ac:dyDescent="0.25">
      <c r="A402" s="2" t="s">
        <v>585</v>
      </c>
      <c r="B402" s="2" t="s">
        <v>592</v>
      </c>
      <c r="C402">
        <f>IFERROR(VLOOKUP($B402,Miljövärden!$B$3:$H$552,MATCH(C$2,Miljövärden!$B$2:$H$2,0),FALSE),"Saknas")</f>
        <v>7.6703999999999994E-2</v>
      </c>
      <c r="D402">
        <f>IFERROR(VLOOKUP($B402,Miljövärden!$B$3:$H$552,MATCH(D$2,Miljövärden!$B$2:$H$2,0),FALSE),"Saknas")</f>
        <v>1.0456799999999999</v>
      </c>
      <c r="E402">
        <f>IFERROR(VLOOKUP($B402,Miljövärden!$B$3:$H$552,MATCH(E$2,Miljövärden!$B$2:$H$2,0),FALSE),"Saknas")</f>
        <v>4.1790599999999998</v>
      </c>
      <c r="F402">
        <f>IFERROR(VLOOKUP($B402,Miljövärden!$B$3:$H$552,MATCH(F$2,Miljövärden!$B$2:$H$2,0),FALSE),"Saknas")</f>
        <v>0</v>
      </c>
      <c r="G402" t="str">
        <f>IFERROR(VLOOKUP($B402,Miljövärden!$B$3:$H$552,MATCH(G$2,Miljövärden!$B$2:$H$2,0),FALSE),"Nej, saknas")</f>
        <v>Nej</v>
      </c>
      <c r="H402" s="30" t="str">
        <f>IFERROR(VLOOKUP($B402,Miljövärden!$B$3:$H$552,MATCH(H$2,Miljövärden!$B$2:$H$2,0),FALSE),"Nej, saknas")</f>
        <v>Ja</v>
      </c>
      <c r="P402" s="37" t="str">
        <f t="shared" si="12"/>
        <v>ja</v>
      </c>
      <c r="R402">
        <f t="shared" si="13"/>
        <v>277</v>
      </c>
    </row>
    <row r="403" spans="1:18" x14ac:dyDescent="0.25">
      <c r="A403" s="2" t="s">
        <v>585</v>
      </c>
      <c r="B403" s="2" t="s">
        <v>593</v>
      </c>
      <c r="C403">
        <f>IFERROR(VLOOKUP($B403,Miljövärden!$B$3:$H$552,MATCH(C$2,Miljövärden!$B$2:$H$2,0),FALSE),"Saknas")</f>
        <v>0.19214999999999999</v>
      </c>
      <c r="D403">
        <f>IFERROR(VLOOKUP($B403,Miljövärden!$B$3:$H$552,MATCH(D$2,Miljövärden!$B$2:$H$2,0),FALSE),"Saknas")</f>
        <v>6.16357</v>
      </c>
      <c r="E403">
        <f>IFERROR(VLOOKUP($B403,Miljövärden!$B$3:$H$552,MATCH(E$2,Miljövärden!$B$2:$H$2,0),FALSE),"Saknas")</f>
        <v>20.915700000000001</v>
      </c>
      <c r="F403">
        <f>IFERROR(VLOOKUP($B403,Miljövärden!$B$3:$H$552,MATCH(F$2,Miljövärden!$B$2:$H$2,0),FALSE),"Saknas")</f>
        <v>4.73709E-4</v>
      </c>
      <c r="G403" t="str">
        <f>IFERROR(VLOOKUP($B403,Miljövärden!$B$3:$H$552,MATCH(G$2,Miljövärden!$B$2:$H$2,0),FALSE),"Nej, saknas")</f>
        <v>Nej</v>
      </c>
      <c r="H403" s="30" t="str">
        <f>IFERROR(VLOOKUP($B403,Miljövärden!$B$3:$H$552,MATCH(H$2,Miljövärden!$B$2:$H$2,0),FALSE),"Nej, saknas")</f>
        <v>Ja</v>
      </c>
      <c r="P403" s="37" t="str">
        <f t="shared" si="12"/>
        <v>ja</v>
      </c>
      <c r="R403">
        <f t="shared" si="13"/>
        <v>278</v>
      </c>
    </row>
    <row r="404" spans="1:18" x14ac:dyDescent="0.25">
      <c r="A404" s="2" t="s">
        <v>585</v>
      </c>
      <c r="B404" s="2" t="s">
        <v>594</v>
      </c>
      <c r="C404">
        <f>IFERROR(VLOOKUP($B404,Miljövärden!$B$3:$H$552,MATCH(C$2,Miljövärden!$B$2:$H$2,0),FALSE),"Saknas")</f>
        <v>0.54255299999999995</v>
      </c>
      <c r="D404">
        <f>IFERROR(VLOOKUP($B404,Miljövärden!$B$3:$H$552,MATCH(D$2,Miljövärden!$B$2:$H$2,0),FALSE),"Saknas")</f>
        <v>193.99600000000001</v>
      </c>
      <c r="E404">
        <f>IFERROR(VLOOKUP($B404,Miljövärden!$B$3:$H$552,MATCH(E$2,Miljövärden!$B$2:$H$2,0),FALSE),"Saknas")</f>
        <v>12.531499999999999</v>
      </c>
      <c r="F404">
        <f>IFERROR(VLOOKUP($B404,Miljövärden!$B$3:$H$552,MATCH(F$2,Miljövärden!$B$2:$H$2,0),FALSE),"Saknas")</f>
        <v>1.79513E-2</v>
      </c>
      <c r="G404" t="str">
        <f>IFERROR(VLOOKUP($B404,Miljövärden!$B$3:$H$552,MATCH(G$2,Miljövärden!$B$2:$H$2,0),FALSE),"Nej, saknas")</f>
        <v>Nej</v>
      </c>
      <c r="H404" s="30" t="str">
        <f>IFERROR(VLOOKUP($B404,Miljövärden!$B$3:$H$552,MATCH(H$2,Miljövärden!$B$2:$H$2,0),FALSE),"Nej, saknas")</f>
        <v>Ja</v>
      </c>
      <c r="P404" s="37" t="str">
        <f t="shared" si="12"/>
        <v>ja</v>
      </c>
      <c r="R404">
        <f t="shared" si="13"/>
        <v>279</v>
      </c>
    </row>
    <row r="405" spans="1:18" x14ac:dyDescent="0.25">
      <c r="A405" s="2" t="s">
        <v>585</v>
      </c>
      <c r="B405" s="2" t="s">
        <v>595</v>
      </c>
      <c r="C405">
        <f>IFERROR(VLOOKUP($B405,Miljövärden!$B$3:$H$552,MATCH(C$2,Miljövärden!$B$2:$H$2,0),FALSE),"Saknas")</f>
        <v>2.5747200000000001E-2</v>
      </c>
      <c r="D405">
        <f>IFERROR(VLOOKUP($B405,Miljövärden!$B$3:$H$552,MATCH(D$2,Miljövärden!$B$2:$H$2,0),FALSE),"Saknas")</f>
        <v>0.79148700000000005</v>
      </c>
      <c r="E405">
        <f>IFERROR(VLOOKUP($B405,Miljövärden!$B$3:$H$552,MATCH(E$2,Miljövärden!$B$2:$H$2,0),FALSE),"Saknas")</f>
        <v>0.82230499999999995</v>
      </c>
      <c r="F405">
        <f>IFERROR(VLOOKUP($B405,Miljövärden!$B$3:$H$552,MATCH(F$2,Miljövärden!$B$2:$H$2,0),FALSE),"Saknas")</f>
        <v>1.93424E-3</v>
      </c>
      <c r="G405" t="str">
        <f>IFERROR(VLOOKUP($B405,Miljövärden!$B$3:$H$552,MATCH(G$2,Miljövärden!$B$2:$H$2,0),FALSE),"Nej, saknas")</f>
        <v>Nej</v>
      </c>
      <c r="H405" s="30" t="str">
        <f>IFERROR(VLOOKUP($B405,Miljövärden!$B$3:$H$552,MATCH(H$2,Miljövärden!$B$2:$H$2,0),FALSE),"Nej, saknas")</f>
        <v>Ja</v>
      </c>
      <c r="P405" s="37" t="str">
        <f t="shared" si="12"/>
        <v>ja</v>
      </c>
      <c r="R405">
        <f t="shared" si="13"/>
        <v>280</v>
      </c>
    </row>
    <row r="406" spans="1:18" x14ac:dyDescent="0.25">
      <c r="A406" s="2" t="s">
        <v>596</v>
      </c>
      <c r="B406" s="2" t="s">
        <v>597</v>
      </c>
      <c r="C406">
        <f>IFERROR(VLOOKUP($B406,Miljövärden!$B$3:$H$552,MATCH(C$2,Miljövärden!$B$2:$H$2,0),FALSE),"Saknas")</f>
        <v>0.32756600000000002</v>
      </c>
      <c r="D406">
        <f>IFERROR(VLOOKUP($B406,Miljövärden!$B$3:$H$552,MATCH(D$2,Miljövärden!$B$2:$H$2,0),FALSE),"Saknas")</f>
        <v>48.341500000000003</v>
      </c>
      <c r="E406">
        <f>IFERROR(VLOOKUP($B406,Miljövärden!$B$3:$H$552,MATCH(E$2,Miljövärden!$B$2:$H$2,0),FALSE),"Saknas")</f>
        <v>19.882999999999999</v>
      </c>
      <c r="F406">
        <f>IFERROR(VLOOKUP($B406,Miljövärden!$B$3:$H$552,MATCH(F$2,Miljövärden!$B$2:$H$2,0),FALSE),"Saknas")</f>
        <v>0.107961</v>
      </c>
      <c r="G406" t="str">
        <f>IFERROR(VLOOKUP($B406,Miljövärden!$B$3:$H$552,MATCH(G$2,Miljövärden!$B$2:$H$2,0),FALSE),"Nej, saknas")</f>
        <v>Nej</v>
      </c>
      <c r="H406" s="30" t="str">
        <f>IFERROR(VLOOKUP($B406,Miljövärden!$B$3:$H$552,MATCH(H$2,Miljövärden!$B$2:$H$2,0),FALSE),"Nej, saknas")</f>
        <v>Ja</v>
      </c>
      <c r="P406" s="37" t="str">
        <f t="shared" si="12"/>
        <v>ja</v>
      </c>
      <c r="R406">
        <f t="shared" si="13"/>
        <v>281</v>
      </c>
    </row>
    <row r="407" spans="1:18" x14ac:dyDescent="0.25">
      <c r="A407" s="2" t="s">
        <v>596</v>
      </c>
      <c r="B407" s="9" t="s">
        <v>1105</v>
      </c>
      <c r="C407">
        <f>IFERROR(VLOOKUP($B407,Miljövärden!$B$3:$H$552,MATCH(C$2,Miljövärden!$B$2:$H$2,0),FALSE),"Saknas")</f>
        <v>0.21951200000000001</v>
      </c>
      <c r="D407">
        <f>IFERROR(VLOOKUP($B407,Miljövärden!$B$3:$H$552,MATCH(D$2,Miljövärden!$B$2:$H$2,0),FALSE),"Saknas")</f>
        <v>20.644500000000001</v>
      </c>
      <c r="E407">
        <f>IFERROR(VLOOKUP($B407,Miljövärden!$B$3:$H$552,MATCH(E$2,Miljövärden!$B$2:$H$2,0),FALSE),"Saknas")</f>
        <v>12.7034</v>
      </c>
      <c r="F407">
        <f>IFERROR(VLOOKUP($B407,Miljövärden!$B$3:$H$552,MATCH(F$2,Miljövärden!$B$2:$H$2,0),FALSE),"Saknas")</f>
        <v>1.9808200000000002E-2</v>
      </c>
      <c r="G407" t="str">
        <f>IFERROR(VLOOKUP($B407,Miljövärden!$B$3:$H$552,MATCH(G$2,Miljövärden!$B$2:$H$2,0),FALSE),"Nej, saknas")</f>
        <v>Nej</v>
      </c>
      <c r="H407" s="30" t="str">
        <f>IFERROR(VLOOKUP($B407,Miljövärden!$B$3:$H$552,MATCH(H$2,Miljövärden!$B$2:$H$2,0),FALSE),"Nej, saknas")</f>
        <v>Ja</v>
      </c>
      <c r="P407" s="37" t="str">
        <f t="shared" si="12"/>
        <v>ja</v>
      </c>
      <c r="R407">
        <f t="shared" si="13"/>
        <v>282</v>
      </c>
    </row>
    <row r="408" spans="1:18" x14ac:dyDescent="0.25">
      <c r="A408" s="2" t="s">
        <v>598</v>
      </c>
      <c r="B408" s="2" t="s">
        <v>599</v>
      </c>
      <c r="C408">
        <f>IFERROR(VLOOKUP($B408,Miljövärden!$B$3:$H$552,MATCH(C$2,Miljövärden!$B$2:$H$2,0),FALSE),"Saknas")</f>
        <v>0.108949</v>
      </c>
      <c r="D408">
        <f>IFERROR(VLOOKUP($B408,Miljövärden!$B$3:$H$552,MATCH(D$2,Miljövärden!$B$2:$H$2,0),FALSE),"Saknas")</f>
        <v>16.081499999999998</v>
      </c>
      <c r="E408">
        <f>IFERROR(VLOOKUP($B408,Miljövärden!$B$3:$H$552,MATCH(E$2,Miljövärden!$B$2:$H$2,0),FALSE),"Saknas")</f>
        <v>9.7413799999999995</v>
      </c>
      <c r="F408">
        <f>IFERROR(VLOOKUP($B408,Miljövärden!$B$3:$H$552,MATCH(F$2,Miljövärden!$B$2:$H$2,0),FALSE),"Saknas")</f>
        <v>1.0213699999999999E-2</v>
      </c>
      <c r="G408" t="str">
        <f>IFERROR(VLOOKUP($B408,Miljövärden!$B$3:$H$552,MATCH(G$2,Miljövärden!$B$2:$H$2,0),FALSE),"Nej, saknas")</f>
        <v>Nej</v>
      </c>
      <c r="H408" s="30" t="str">
        <f>IFERROR(VLOOKUP($B408,Miljövärden!$B$3:$H$552,MATCH(H$2,Miljövärden!$B$2:$H$2,0),FALSE),"Nej, saknas")</f>
        <v>Ja</v>
      </c>
      <c r="P408" s="37" t="str">
        <f t="shared" si="12"/>
        <v>ja</v>
      </c>
      <c r="R408">
        <f t="shared" si="13"/>
        <v>283</v>
      </c>
    </row>
    <row r="409" spans="1:18" x14ac:dyDescent="0.25">
      <c r="A409" s="2" t="s">
        <v>598</v>
      </c>
      <c r="B409" s="2" t="s">
        <v>600</v>
      </c>
      <c r="C409">
        <f>IFERROR(VLOOKUP($B409,Miljövärden!$B$3:$H$552,MATCH(C$2,Miljövärden!$B$2:$H$2,0),FALSE),"Saknas")</f>
        <v>7.6369500000000007E-2</v>
      </c>
      <c r="D409">
        <f>IFERROR(VLOOKUP($B409,Miljövärden!$B$3:$H$552,MATCH(D$2,Miljövärden!$B$2:$H$2,0),FALSE),"Saknas")</f>
        <v>5.6449199999999999</v>
      </c>
      <c r="E409">
        <f>IFERROR(VLOOKUP($B409,Miljövärden!$B$3:$H$552,MATCH(E$2,Miljövärden!$B$2:$H$2,0),FALSE),"Saknas")</f>
        <v>10.1868</v>
      </c>
      <c r="F409">
        <f>IFERROR(VLOOKUP($B409,Miljövärden!$B$3:$H$552,MATCH(F$2,Miljövärden!$B$2:$H$2,0),FALSE),"Saknas")</f>
        <v>0</v>
      </c>
      <c r="G409" t="str">
        <f>IFERROR(VLOOKUP($B409,Miljövärden!$B$3:$H$552,MATCH(G$2,Miljövärden!$B$2:$H$2,0),FALSE),"Nej, saknas")</f>
        <v>Nej</v>
      </c>
      <c r="H409" s="30" t="str">
        <f>IFERROR(VLOOKUP($B409,Miljövärden!$B$3:$H$552,MATCH(H$2,Miljövärden!$B$2:$H$2,0),FALSE),"Nej, saknas")</f>
        <v>Ja</v>
      </c>
      <c r="P409" s="37" t="str">
        <f t="shared" si="12"/>
        <v>ja</v>
      </c>
      <c r="R409">
        <f t="shared" si="13"/>
        <v>284</v>
      </c>
    </row>
    <row r="410" spans="1:18" x14ac:dyDescent="0.25">
      <c r="A410" s="2" t="s">
        <v>598</v>
      </c>
      <c r="B410" s="2" t="s">
        <v>601</v>
      </c>
      <c r="C410">
        <f>IFERROR(VLOOKUP($B410,Miljövärden!$B$3:$H$552,MATCH(C$2,Miljövärden!$B$2:$H$2,0),FALSE),"Saknas")</f>
        <v>6.9400000000000003E-2</v>
      </c>
      <c r="D410">
        <f>IFERROR(VLOOKUP($B410,Miljövärden!$B$3:$H$552,MATCH(D$2,Miljövärden!$B$2:$H$2,0),FALSE),"Saknas")</f>
        <v>5.9586399999999999</v>
      </c>
      <c r="E410">
        <f>IFERROR(VLOOKUP($B410,Miljövärden!$B$3:$H$552,MATCH(E$2,Miljövärden!$B$2:$H$2,0),FALSE),"Saknas")</f>
        <v>10.473800000000001</v>
      </c>
      <c r="F410">
        <f>IFERROR(VLOOKUP($B410,Miljövärden!$B$3:$H$552,MATCH(F$2,Miljövärden!$B$2:$H$2,0),FALSE),"Saknas")</f>
        <v>0</v>
      </c>
      <c r="G410" t="str">
        <f>IFERROR(VLOOKUP($B410,Miljövärden!$B$3:$H$552,MATCH(G$2,Miljövärden!$B$2:$H$2,0),FALSE),"Nej, saknas")</f>
        <v>Nej</v>
      </c>
      <c r="H410" s="30" t="str">
        <f>IFERROR(VLOOKUP($B410,Miljövärden!$B$3:$H$552,MATCH(H$2,Miljövärden!$B$2:$H$2,0),FALSE),"Nej, saknas")</f>
        <v>Ja</v>
      </c>
      <c r="P410" s="37" t="str">
        <f t="shared" si="12"/>
        <v>ja</v>
      </c>
      <c r="R410">
        <f t="shared" si="13"/>
        <v>285</v>
      </c>
    </row>
    <row r="411" spans="1:18" x14ac:dyDescent="0.25">
      <c r="A411" s="2" t="s">
        <v>598</v>
      </c>
      <c r="B411" s="2" t="s">
        <v>602</v>
      </c>
      <c r="C411">
        <f>IFERROR(VLOOKUP($B411,Miljövärden!$B$3:$H$552,MATCH(C$2,Miljövärden!$B$2:$H$2,0),FALSE),"Saknas")</f>
        <v>6.2447000000000003E-2</v>
      </c>
      <c r="D411">
        <f>IFERROR(VLOOKUP($B411,Miljövärden!$B$3:$H$552,MATCH(D$2,Miljövärden!$B$2:$H$2,0),FALSE),"Saknas")</f>
        <v>5.5727200000000003</v>
      </c>
      <c r="E411">
        <f>IFERROR(VLOOKUP($B411,Miljövärden!$B$3:$H$552,MATCH(E$2,Miljövärden!$B$2:$H$2,0),FALSE),"Saknas")</f>
        <v>9.7840399999999992</v>
      </c>
      <c r="F411">
        <f>IFERROR(VLOOKUP($B411,Miljövärden!$B$3:$H$552,MATCH(F$2,Miljövärden!$B$2:$H$2,0),FALSE),"Saknas")</f>
        <v>0</v>
      </c>
      <c r="G411" t="str">
        <f>IFERROR(VLOOKUP($B411,Miljövärden!$B$3:$H$552,MATCH(G$2,Miljövärden!$B$2:$H$2,0),FALSE),"Nej, saknas")</f>
        <v>Nej</v>
      </c>
      <c r="H411" s="30" t="str">
        <f>IFERROR(VLOOKUP($B411,Miljövärden!$B$3:$H$552,MATCH(H$2,Miljövärden!$B$2:$H$2,0),FALSE),"Nej, saknas")</f>
        <v>Ja</v>
      </c>
      <c r="P411" s="37" t="str">
        <f t="shared" si="12"/>
        <v>ja</v>
      </c>
      <c r="R411">
        <f t="shared" si="13"/>
        <v>286</v>
      </c>
    </row>
    <row r="412" spans="1:18" x14ac:dyDescent="0.25">
      <c r="A412" s="2" t="s">
        <v>598</v>
      </c>
      <c r="B412" s="2" t="s">
        <v>603</v>
      </c>
      <c r="C412">
        <f>IFERROR(VLOOKUP($B412,Miljövärden!$B$3:$H$552,MATCH(C$2,Miljövärden!$B$2:$H$2,0),FALSE),"Saknas")</f>
        <v>6.3025100000000001E-2</v>
      </c>
      <c r="D412">
        <f>IFERROR(VLOOKUP($B412,Miljövärden!$B$3:$H$552,MATCH(D$2,Miljövärden!$B$2:$H$2,0),FALSE),"Saknas")</f>
        <v>5.7234400000000001</v>
      </c>
      <c r="E412">
        <f>IFERROR(VLOOKUP($B412,Miljövärden!$B$3:$H$552,MATCH(E$2,Miljövärden!$B$2:$H$2,0),FALSE),"Saknas")</f>
        <v>8.1941900000000008</v>
      </c>
      <c r="F412">
        <f>IFERROR(VLOOKUP($B412,Miljövärden!$B$3:$H$552,MATCH(F$2,Miljövärden!$B$2:$H$2,0),FALSE),"Saknas")</f>
        <v>3.5176500000000002E-3</v>
      </c>
      <c r="G412" t="str">
        <f>IFERROR(VLOOKUP($B412,Miljövärden!$B$3:$H$552,MATCH(G$2,Miljövärden!$B$2:$H$2,0),FALSE),"Nej, saknas")</f>
        <v>Nej</v>
      </c>
      <c r="H412" s="30" t="str">
        <f>IFERROR(VLOOKUP($B412,Miljövärden!$B$3:$H$552,MATCH(H$2,Miljövärden!$B$2:$H$2,0),FALSE),"Nej, saknas")</f>
        <v>Ja</v>
      </c>
      <c r="P412" s="37" t="str">
        <f t="shared" si="12"/>
        <v>ja</v>
      </c>
      <c r="R412">
        <f t="shared" si="13"/>
        <v>287</v>
      </c>
    </row>
    <row r="413" spans="1:18" x14ac:dyDescent="0.25">
      <c r="A413" s="2" t="s">
        <v>604</v>
      </c>
      <c r="B413" s="2" t="s">
        <v>605</v>
      </c>
      <c r="C413">
        <f>IFERROR(VLOOKUP($B413,Miljövärden!$B$3:$H$552,MATCH(C$2,Miljövärden!$B$2:$H$2,0),FALSE),"Saknas")</f>
        <v>0.242009</v>
      </c>
      <c r="D413">
        <f>IFERROR(VLOOKUP($B413,Miljövärden!$B$3:$H$552,MATCH(D$2,Miljövärden!$B$2:$H$2,0),FALSE),"Saknas")</f>
        <v>23.1479</v>
      </c>
      <c r="E413">
        <f>IFERROR(VLOOKUP($B413,Miljövärden!$B$3:$H$552,MATCH(E$2,Miljövärden!$B$2:$H$2,0),FALSE),"Saknas")</f>
        <v>19.2409</v>
      </c>
      <c r="F413">
        <f>IFERROR(VLOOKUP($B413,Miljövärden!$B$3:$H$552,MATCH(F$2,Miljövärden!$B$2:$H$2,0),FALSE),"Saknas")</f>
        <v>4.9555700000000001E-2</v>
      </c>
      <c r="G413" t="str">
        <f>IFERROR(VLOOKUP($B413,Miljövärden!$B$3:$H$552,MATCH(G$2,Miljövärden!$B$2:$H$2,0),FALSE),"Nej, saknas")</f>
        <v>Ja</v>
      </c>
      <c r="H413" s="30" t="str">
        <f>IFERROR(VLOOKUP($B413,Miljövärden!$B$3:$H$552,MATCH(H$2,Miljövärden!$B$2:$H$2,0),FALSE),"Nej, saknas")</f>
        <v>Ja</v>
      </c>
      <c r="P413" s="37" t="str">
        <f t="shared" si="12"/>
        <v>ja</v>
      </c>
      <c r="R413">
        <f t="shared" si="13"/>
        <v>288</v>
      </c>
    </row>
    <row r="414" spans="1:18" x14ac:dyDescent="0.25">
      <c r="A414" s="2" t="s">
        <v>604</v>
      </c>
      <c r="B414" s="2" t="s">
        <v>606</v>
      </c>
      <c r="C414">
        <f>IFERROR(VLOOKUP($B414,Miljövärden!$B$3:$H$552,MATCH(C$2,Miljövärden!$B$2:$H$2,0),FALSE),"Saknas")</f>
        <v>4.0900699999999998E-2</v>
      </c>
      <c r="D414">
        <f>IFERROR(VLOOKUP($B414,Miljövärden!$B$3:$H$552,MATCH(D$2,Miljövärden!$B$2:$H$2,0),FALSE),"Saknas")</f>
        <v>3.2017199999999999</v>
      </c>
      <c r="E414">
        <f>IFERROR(VLOOKUP($B414,Miljövärden!$B$3:$H$552,MATCH(E$2,Miljövärden!$B$2:$H$2,0),FALSE),"Saknas")</f>
        <v>2.39011</v>
      </c>
      <c r="F414">
        <f>IFERROR(VLOOKUP($B414,Miljövärden!$B$3:$H$552,MATCH(F$2,Miljövärden!$B$2:$H$2,0),FALSE),"Saknas")</f>
        <v>0</v>
      </c>
      <c r="G414" t="str">
        <f>IFERROR(VLOOKUP($B414,Miljövärden!$B$3:$H$552,MATCH(G$2,Miljövärden!$B$2:$H$2,0),FALSE),"Nej, saknas")</f>
        <v>Ja</v>
      </c>
      <c r="H414" s="30" t="str">
        <f>IFERROR(VLOOKUP($B414,Miljövärden!$B$3:$H$552,MATCH(H$2,Miljövärden!$B$2:$H$2,0),FALSE),"Nej, saknas")</f>
        <v>Ja</v>
      </c>
      <c r="P414" s="37" t="str">
        <f t="shared" si="12"/>
        <v>ja</v>
      </c>
      <c r="R414">
        <f t="shared" si="13"/>
        <v>289</v>
      </c>
    </row>
    <row r="415" spans="1:18" x14ac:dyDescent="0.25">
      <c r="A415" s="2" t="s">
        <v>604</v>
      </c>
      <c r="B415" s="2" t="s">
        <v>607</v>
      </c>
      <c r="C415">
        <f>IFERROR(VLOOKUP($B415,Miljövärden!$B$3:$H$552,MATCH(C$2,Miljövärden!$B$2:$H$2,0),FALSE),"Saknas")</f>
        <v>6.2759400000000007E-2</v>
      </c>
      <c r="D415">
        <f>IFERROR(VLOOKUP($B415,Miljövärden!$B$3:$H$552,MATCH(D$2,Miljövärden!$B$2:$H$2,0),FALSE),"Saknas")</f>
        <v>4.8390899999999997</v>
      </c>
      <c r="E415">
        <f>IFERROR(VLOOKUP($B415,Miljövärden!$B$3:$H$552,MATCH(E$2,Miljövärden!$B$2:$H$2,0),FALSE),"Saknas")</f>
        <v>8.5232200000000002</v>
      </c>
      <c r="F415">
        <f>IFERROR(VLOOKUP($B415,Miljövärden!$B$3:$H$552,MATCH(F$2,Miljövärden!$B$2:$H$2,0),FALSE),"Saknas")</f>
        <v>0</v>
      </c>
      <c r="G415" t="str">
        <f>IFERROR(VLOOKUP($B415,Miljövärden!$B$3:$H$552,MATCH(G$2,Miljövärden!$B$2:$H$2,0),FALSE),"Nej, saknas")</f>
        <v>Ja</v>
      </c>
      <c r="H415" s="30" t="str">
        <f>IFERROR(VLOOKUP($B415,Miljövärden!$B$3:$H$552,MATCH(H$2,Miljövärden!$B$2:$H$2,0),FALSE),"Nej, saknas")</f>
        <v>Ja</v>
      </c>
      <c r="P415" s="37" t="str">
        <f t="shared" si="12"/>
        <v>ja</v>
      </c>
      <c r="R415">
        <f t="shared" si="13"/>
        <v>290</v>
      </c>
    </row>
    <row r="416" spans="1:18" x14ac:dyDescent="0.25">
      <c r="A416" s="2" t="s">
        <v>608</v>
      </c>
      <c r="B416" s="2" t="s">
        <v>609</v>
      </c>
      <c r="C416">
        <f>IFERROR(VLOOKUP($B416,Miljövärden!$B$3:$H$552,MATCH(C$2,Miljövärden!$B$2:$H$2,0),FALSE),"Saknas")</f>
        <v>0</v>
      </c>
      <c r="D416">
        <f>IFERROR(VLOOKUP($B416,Miljövärden!$B$3:$H$552,MATCH(D$2,Miljövärden!$B$2:$H$2,0),FALSE),"Saknas")</f>
        <v>0</v>
      </c>
      <c r="E416">
        <f>IFERROR(VLOOKUP($B416,Miljövärden!$B$3:$H$552,MATCH(E$2,Miljövärden!$B$2:$H$2,0),FALSE),"Saknas")</f>
        <v>0</v>
      </c>
      <c r="F416">
        <f>IFERROR(VLOOKUP($B416,Miljövärden!$B$3:$H$552,MATCH(F$2,Miljövärden!$B$2:$H$2,0),FALSE),"Saknas")</f>
        <v>0</v>
      </c>
      <c r="G416" t="str">
        <f>IFERROR(VLOOKUP($B416,Miljövärden!$B$3:$H$552,MATCH(G$2,Miljövärden!$B$2:$H$2,0),FALSE),"Nej, saknas")</f>
        <v>Nej</v>
      </c>
      <c r="H416" s="30" t="str">
        <f>IFERROR(VLOOKUP($B416,Miljövärden!$B$3:$H$552,MATCH(H$2,Miljövärden!$B$2:$H$2,0),FALSE),"Nej, saknas")</f>
        <v>Nej</v>
      </c>
      <c r="P416" s="37" t="str">
        <f t="shared" si="12"/>
        <v>nej</v>
      </c>
      <c r="R416">
        <f t="shared" si="13"/>
        <v>290</v>
      </c>
    </row>
    <row r="417" spans="1:18" x14ac:dyDescent="0.25">
      <c r="A417" s="2" t="s">
        <v>608</v>
      </c>
      <c r="B417" s="2" t="s">
        <v>609</v>
      </c>
      <c r="C417">
        <f>IFERROR(VLOOKUP($B417,Miljövärden!$B$3:$H$552,MATCH(C$2,Miljövärden!$B$2:$H$2,0),FALSE),"Saknas")</f>
        <v>0</v>
      </c>
      <c r="D417">
        <f>IFERROR(VLOOKUP($B417,Miljövärden!$B$3:$H$552,MATCH(D$2,Miljövärden!$B$2:$H$2,0),FALSE),"Saknas")</f>
        <v>0</v>
      </c>
      <c r="E417">
        <f>IFERROR(VLOOKUP($B417,Miljövärden!$B$3:$H$552,MATCH(E$2,Miljövärden!$B$2:$H$2,0),FALSE),"Saknas")</f>
        <v>0</v>
      </c>
      <c r="F417">
        <f>IFERROR(VLOOKUP($B417,Miljövärden!$B$3:$H$552,MATCH(F$2,Miljövärden!$B$2:$H$2,0),FALSE),"Saknas")</f>
        <v>0</v>
      </c>
      <c r="G417" t="str">
        <f>IFERROR(VLOOKUP($B417,Miljövärden!$B$3:$H$552,MATCH(G$2,Miljövärden!$B$2:$H$2,0),FALSE),"Nej, saknas")</f>
        <v>Nej</v>
      </c>
      <c r="H417" s="30" t="str">
        <f>IFERROR(VLOOKUP($B417,Miljövärden!$B$3:$H$552,MATCH(H$2,Miljövärden!$B$2:$H$2,0),FALSE),"Nej, saknas")</f>
        <v>Nej</v>
      </c>
      <c r="P417" s="37" t="str">
        <f t="shared" si="12"/>
        <v>nej</v>
      </c>
      <c r="R417">
        <f t="shared" si="13"/>
        <v>290</v>
      </c>
    </row>
    <row r="418" spans="1:18" x14ac:dyDescent="0.25">
      <c r="A418" s="2" t="s">
        <v>608</v>
      </c>
      <c r="B418" s="2" t="s">
        <v>610</v>
      </c>
      <c r="C418">
        <f>IFERROR(VLOOKUP($B418,Miljövärden!$B$3:$H$552,MATCH(C$2,Miljövärden!$B$2:$H$2,0),FALSE),"Saknas")</f>
        <v>0.25674200000000003</v>
      </c>
      <c r="D418">
        <f>IFERROR(VLOOKUP($B418,Miljövärden!$B$3:$H$552,MATCH(D$2,Miljövärden!$B$2:$H$2,0),FALSE),"Saknas")</f>
        <v>141.96</v>
      </c>
      <c r="E418">
        <f>IFERROR(VLOOKUP($B418,Miljövärden!$B$3:$H$552,MATCH(E$2,Miljövärden!$B$2:$H$2,0),FALSE),"Saknas")</f>
        <v>6.5240099999999996</v>
      </c>
      <c r="F418">
        <f>IFERROR(VLOOKUP($B418,Miljövärden!$B$3:$H$552,MATCH(F$2,Miljövärden!$B$2:$H$2,0),FALSE),"Saknas")</f>
        <v>8.7307800000000005E-2</v>
      </c>
      <c r="G418" t="str">
        <f>IFERROR(VLOOKUP($B418,Miljövärden!$B$3:$H$552,MATCH(G$2,Miljövärden!$B$2:$H$2,0),FALSE),"Nej, saknas")</f>
        <v>Nej</v>
      </c>
      <c r="H418" s="30" t="str">
        <f>IFERROR(VLOOKUP($B418,Miljövärden!$B$3:$H$552,MATCH(H$2,Miljövärden!$B$2:$H$2,0),FALSE),"Nej, saknas")</f>
        <v>Ja</v>
      </c>
      <c r="P418" s="37" t="str">
        <f t="shared" si="12"/>
        <v>ja</v>
      </c>
      <c r="R418">
        <f t="shared" si="13"/>
        <v>291</v>
      </c>
    </row>
    <row r="419" spans="1:18" x14ac:dyDescent="0.25">
      <c r="A419" s="2" t="s">
        <v>608</v>
      </c>
      <c r="B419" s="2" t="s">
        <v>611</v>
      </c>
      <c r="C419">
        <f>IFERROR(VLOOKUP($B419,Miljövärden!$B$3:$H$552,MATCH(C$2,Miljövärden!$B$2:$H$2,0),FALSE),"Saknas")</f>
        <v>0.133296</v>
      </c>
      <c r="D419">
        <f>IFERROR(VLOOKUP($B419,Miljövärden!$B$3:$H$552,MATCH(D$2,Miljövärden!$B$2:$H$2,0),FALSE),"Saknas")</f>
        <v>14.2598</v>
      </c>
      <c r="E419">
        <f>IFERROR(VLOOKUP($B419,Miljövärden!$B$3:$H$552,MATCH(E$2,Miljövärden!$B$2:$H$2,0),FALSE),"Saknas")</f>
        <v>8.2403600000000008</v>
      </c>
      <c r="F419">
        <f>IFERROR(VLOOKUP($B419,Miljövärden!$B$3:$H$552,MATCH(F$2,Miljövärden!$B$2:$H$2,0),FALSE),"Saknas")</f>
        <v>2.8326799999999999E-2</v>
      </c>
      <c r="G419" t="str">
        <f>IFERROR(VLOOKUP($B419,Miljövärden!$B$3:$H$552,MATCH(G$2,Miljövärden!$B$2:$H$2,0),FALSE),"Nej, saknas")</f>
        <v>Nej</v>
      </c>
      <c r="H419" s="30" t="str">
        <f>IFERROR(VLOOKUP($B419,Miljövärden!$B$3:$H$552,MATCH(H$2,Miljövärden!$B$2:$H$2,0),FALSE),"Nej, saknas")</f>
        <v>Ja</v>
      </c>
      <c r="P419" s="37" t="str">
        <f t="shared" si="12"/>
        <v>ja</v>
      </c>
      <c r="R419">
        <f t="shared" si="13"/>
        <v>292</v>
      </c>
    </row>
    <row r="420" spans="1:18" x14ac:dyDescent="0.25">
      <c r="A420" s="2" t="s">
        <v>608</v>
      </c>
      <c r="B420" s="2" t="s">
        <v>612</v>
      </c>
      <c r="C420">
        <f>IFERROR(VLOOKUP($B420,Miljövärden!$B$3:$H$552,MATCH(C$2,Miljövärden!$B$2:$H$2,0),FALSE),"Saknas")</f>
        <v>0.13098599999999999</v>
      </c>
      <c r="D420">
        <f>IFERROR(VLOOKUP($B420,Miljövärden!$B$3:$H$552,MATCH(D$2,Miljövärden!$B$2:$H$2,0),FALSE),"Saknas")</f>
        <v>29.851099999999999</v>
      </c>
      <c r="E420">
        <f>IFERROR(VLOOKUP($B420,Miljövärden!$B$3:$H$552,MATCH(E$2,Miljövärden!$B$2:$H$2,0),FALSE),"Saknas")</f>
        <v>2.9574699999999998</v>
      </c>
      <c r="F420">
        <f>IFERROR(VLOOKUP($B420,Miljövärden!$B$3:$H$552,MATCH(F$2,Miljövärden!$B$2:$H$2,0),FALSE),"Saknas")</f>
        <v>8.30182E-2</v>
      </c>
      <c r="G420" t="str">
        <f>IFERROR(VLOOKUP($B420,Miljövärden!$B$3:$H$552,MATCH(G$2,Miljövärden!$B$2:$H$2,0),FALSE),"Nej, saknas")</f>
        <v>Nej</v>
      </c>
      <c r="H420" s="30" t="str">
        <f>IFERROR(VLOOKUP($B420,Miljövärden!$B$3:$H$552,MATCH(H$2,Miljövärden!$B$2:$H$2,0),FALSE),"Nej, saknas")</f>
        <v>Ja</v>
      </c>
      <c r="P420" s="37" t="str">
        <f t="shared" si="12"/>
        <v>ja</v>
      </c>
      <c r="R420">
        <f t="shared" si="13"/>
        <v>293</v>
      </c>
    </row>
    <row r="421" spans="1:18" x14ac:dyDescent="0.25">
      <c r="A421" s="2" t="s">
        <v>608</v>
      </c>
      <c r="B421" s="2" t="s">
        <v>613</v>
      </c>
      <c r="C421">
        <f>IFERROR(VLOOKUP($B421,Miljövärden!$B$3:$H$552,MATCH(C$2,Miljövärden!$B$2:$H$2,0),FALSE),"Saknas")</f>
        <v>0.24598600000000001</v>
      </c>
      <c r="D421">
        <f>IFERROR(VLOOKUP($B421,Miljövärden!$B$3:$H$552,MATCH(D$2,Miljövärden!$B$2:$H$2,0),FALSE),"Saknas")</f>
        <v>18.805800000000001</v>
      </c>
      <c r="E421">
        <f>IFERROR(VLOOKUP($B421,Miljövärden!$B$3:$H$552,MATCH(E$2,Miljövärden!$B$2:$H$2,0),FALSE),"Saknas")</f>
        <v>20.0898</v>
      </c>
      <c r="F421">
        <f>IFERROR(VLOOKUP($B421,Miljövärden!$B$3:$H$552,MATCH(F$2,Miljövärden!$B$2:$H$2,0),FALSE),"Saknas")</f>
        <v>3.4982300000000001E-2</v>
      </c>
      <c r="G421" t="str">
        <f>IFERROR(VLOOKUP($B421,Miljövärden!$B$3:$H$552,MATCH(G$2,Miljövärden!$B$2:$H$2,0),FALSE),"Nej, saknas")</f>
        <v>Nej</v>
      </c>
      <c r="H421" s="30" t="str">
        <f>IFERROR(VLOOKUP($B421,Miljövärden!$B$3:$H$552,MATCH(H$2,Miljövärden!$B$2:$H$2,0),FALSE),"Nej, saknas")</f>
        <v>Ja</v>
      </c>
      <c r="P421" s="37" t="str">
        <f t="shared" si="12"/>
        <v>ja</v>
      </c>
      <c r="R421">
        <f t="shared" si="13"/>
        <v>294</v>
      </c>
    </row>
    <row r="422" spans="1:18" x14ac:dyDescent="0.25">
      <c r="A422" s="2" t="s">
        <v>608</v>
      </c>
      <c r="B422" s="2" t="s">
        <v>614</v>
      </c>
      <c r="C422">
        <f>IFERROR(VLOOKUP($B422,Miljövärden!$B$3:$H$552,MATCH(C$2,Miljövärden!$B$2:$H$2,0),FALSE),"Saknas")</f>
        <v>7.9510200000000003E-2</v>
      </c>
      <c r="D422">
        <f>IFERROR(VLOOKUP($B422,Miljövärden!$B$3:$H$552,MATCH(D$2,Miljövärden!$B$2:$H$2,0),FALSE),"Saknas")</f>
        <v>1.9586600000000001</v>
      </c>
      <c r="E422">
        <f>IFERROR(VLOOKUP($B422,Miljövärden!$B$3:$H$552,MATCH(E$2,Miljövärden!$B$2:$H$2,0),FALSE),"Saknas")</f>
        <v>3.3795600000000001</v>
      </c>
      <c r="F422">
        <f>IFERROR(VLOOKUP($B422,Miljövärden!$B$3:$H$552,MATCH(F$2,Miljövärden!$B$2:$H$2,0),FALSE),"Saknas")</f>
        <v>1.1625000000000001E-4</v>
      </c>
      <c r="G422" t="str">
        <f>IFERROR(VLOOKUP($B422,Miljövärden!$B$3:$H$552,MATCH(G$2,Miljövärden!$B$2:$H$2,0),FALSE),"Nej, saknas")</f>
        <v>Nej</v>
      </c>
      <c r="H422" s="30" t="str">
        <f>IFERROR(VLOOKUP($B422,Miljövärden!$B$3:$H$552,MATCH(H$2,Miljövärden!$B$2:$H$2,0),FALSE),"Nej, saknas")</f>
        <v>Ja</v>
      </c>
      <c r="P422" s="37" t="str">
        <f t="shared" si="12"/>
        <v>ja</v>
      </c>
      <c r="R422">
        <f t="shared" si="13"/>
        <v>295</v>
      </c>
    </row>
    <row r="423" spans="1:18" x14ac:dyDescent="0.25">
      <c r="A423" s="2" t="s">
        <v>608</v>
      </c>
      <c r="B423" s="2" t="s">
        <v>615</v>
      </c>
      <c r="C423">
        <f>IFERROR(VLOOKUP($B423,Miljövärden!$B$3:$H$552,MATCH(C$2,Miljövärden!$B$2:$H$2,0),FALSE),"Saknas")</f>
        <v>0.108489</v>
      </c>
      <c r="D423">
        <f>IFERROR(VLOOKUP($B423,Miljövärden!$B$3:$H$552,MATCH(D$2,Miljövärden!$B$2:$H$2,0),FALSE),"Saknas")</f>
        <v>7.7849700000000004</v>
      </c>
      <c r="E423">
        <f>IFERROR(VLOOKUP($B423,Miljövärden!$B$3:$H$552,MATCH(E$2,Miljövärden!$B$2:$H$2,0),FALSE),"Saknas")</f>
        <v>5.7330199999999998</v>
      </c>
      <c r="F423">
        <f>IFERROR(VLOOKUP($B423,Miljövärden!$B$3:$H$552,MATCH(F$2,Miljövärden!$B$2:$H$2,0),FALSE),"Saknas")</f>
        <v>1.6975899999999999E-2</v>
      </c>
      <c r="G423" t="str">
        <f>IFERROR(VLOOKUP($B423,Miljövärden!$B$3:$H$552,MATCH(G$2,Miljövärden!$B$2:$H$2,0),FALSE),"Nej, saknas")</f>
        <v>Nej</v>
      </c>
      <c r="H423" s="30" t="str">
        <f>IFERROR(VLOOKUP($B423,Miljövärden!$B$3:$H$552,MATCH(H$2,Miljövärden!$B$2:$H$2,0),FALSE),"Nej, saknas")</f>
        <v>Ja</v>
      </c>
      <c r="P423" s="37" t="str">
        <f t="shared" si="12"/>
        <v>ja</v>
      </c>
      <c r="R423">
        <f t="shared" si="13"/>
        <v>296</v>
      </c>
    </row>
    <row r="424" spans="1:18" x14ac:dyDescent="0.25">
      <c r="A424" s="2" t="s">
        <v>608</v>
      </c>
      <c r="B424" s="2" t="s">
        <v>616</v>
      </c>
      <c r="C424">
        <f>IFERROR(VLOOKUP($B424,Miljövärden!$B$3:$H$552,MATCH(C$2,Miljövärden!$B$2:$H$2,0),FALSE),"Saknas")</f>
        <v>0.110736</v>
      </c>
      <c r="D424">
        <f>IFERROR(VLOOKUP($B424,Miljövärden!$B$3:$H$552,MATCH(D$2,Miljövärden!$B$2:$H$2,0),FALSE),"Saknas")</f>
        <v>10.800700000000001</v>
      </c>
      <c r="E424">
        <f>IFERROR(VLOOKUP($B424,Miljövärden!$B$3:$H$552,MATCH(E$2,Miljövärden!$B$2:$H$2,0),FALSE),"Saknas")</f>
        <v>8.3868500000000008</v>
      </c>
      <c r="F424">
        <f>IFERROR(VLOOKUP($B424,Miljövärden!$B$3:$H$552,MATCH(F$2,Miljövärden!$B$2:$H$2,0),FALSE),"Saknas")</f>
        <v>1.48708E-2</v>
      </c>
      <c r="G424" t="str">
        <f>IFERROR(VLOOKUP($B424,Miljövärden!$B$3:$H$552,MATCH(G$2,Miljövärden!$B$2:$H$2,0),FALSE),"Nej, saknas")</f>
        <v>Nej</v>
      </c>
      <c r="H424" s="30" t="str">
        <f>IFERROR(VLOOKUP($B424,Miljövärden!$B$3:$H$552,MATCH(H$2,Miljövärden!$B$2:$H$2,0),FALSE),"Nej, saknas")</f>
        <v>Ja</v>
      </c>
      <c r="P424" s="37" t="str">
        <f t="shared" si="12"/>
        <v>ja</v>
      </c>
      <c r="R424">
        <f t="shared" si="13"/>
        <v>297</v>
      </c>
    </row>
    <row r="425" spans="1:18" x14ac:dyDescent="0.25">
      <c r="A425" s="2" t="s">
        <v>608</v>
      </c>
      <c r="B425" s="2" t="s">
        <v>617</v>
      </c>
      <c r="C425">
        <f>IFERROR(VLOOKUP($B425,Miljövärden!$B$3:$H$552,MATCH(C$2,Miljövärden!$B$2:$H$2,0),FALSE),"Saknas")</f>
        <v>0.208949</v>
      </c>
      <c r="D425">
        <f>IFERROR(VLOOKUP($B425,Miljövärden!$B$3:$H$552,MATCH(D$2,Miljövärden!$B$2:$H$2,0),FALSE),"Saknas")</f>
        <v>47.856299999999997</v>
      </c>
      <c r="E425">
        <f>IFERROR(VLOOKUP($B425,Miljövärden!$B$3:$H$552,MATCH(E$2,Miljövärden!$B$2:$H$2,0),FALSE),"Saknas")</f>
        <v>5.7529500000000002</v>
      </c>
      <c r="F425">
        <f>IFERROR(VLOOKUP($B425,Miljövärden!$B$3:$H$552,MATCH(F$2,Miljövärden!$B$2:$H$2,0),FALSE),"Saknas")</f>
        <v>0.149729</v>
      </c>
      <c r="G425" t="str">
        <f>IFERROR(VLOOKUP($B425,Miljövärden!$B$3:$H$552,MATCH(G$2,Miljövärden!$B$2:$H$2,0),FALSE),"Nej, saknas")</f>
        <v>Nej</v>
      </c>
      <c r="H425" s="30" t="str">
        <f>IFERROR(VLOOKUP($B425,Miljövärden!$B$3:$H$552,MATCH(H$2,Miljövärden!$B$2:$H$2,0),FALSE),"Nej, saknas")</f>
        <v>Ja</v>
      </c>
      <c r="P425" s="37" t="str">
        <f t="shared" si="12"/>
        <v>ja</v>
      </c>
      <c r="R425">
        <f t="shared" si="13"/>
        <v>298</v>
      </c>
    </row>
    <row r="426" spans="1:18" x14ac:dyDescent="0.25">
      <c r="A426" s="2" t="s">
        <v>608</v>
      </c>
      <c r="B426" s="2" t="s">
        <v>618</v>
      </c>
      <c r="C426">
        <f>IFERROR(VLOOKUP($B426,Miljövärden!$B$3:$H$552,MATCH(C$2,Miljövärden!$B$2:$H$2,0),FALSE),"Saknas")</f>
        <v>0.142037</v>
      </c>
      <c r="D426">
        <f>IFERROR(VLOOKUP($B426,Miljövärden!$B$3:$H$552,MATCH(D$2,Miljövärden!$B$2:$H$2,0),FALSE),"Saknas")</f>
        <v>14.855700000000001</v>
      </c>
      <c r="E426">
        <f>IFERROR(VLOOKUP($B426,Miljövärden!$B$3:$H$552,MATCH(E$2,Miljövärden!$B$2:$H$2,0),FALSE),"Saknas")</f>
        <v>10.1479</v>
      </c>
      <c r="F426">
        <f>IFERROR(VLOOKUP($B426,Miljövärden!$B$3:$H$552,MATCH(F$2,Miljövärden!$B$2:$H$2,0),FALSE),"Saknas")</f>
        <v>2.7517400000000001E-2</v>
      </c>
      <c r="G426" t="str">
        <f>IFERROR(VLOOKUP($B426,Miljövärden!$B$3:$H$552,MATCH(G$2,Miljövärden!$B$2:$H$2,0),FALSE),"Nej, saknas")</f>
        <v>Nej</v>
      </c>
      <c r="H426" s="30" t="str">
        <f>IFERROR(VLOOKUP($B426,Miljövärden!$B$3:$H$552,MATCH(H$2,Miljövärden!$B$2:$H$2,0),FALSE),"Nej, saknas")</f>
        <v>Ja</v>
      </c>
      <c r="P426" s="37" t="str">
        <f t="shared" si="12"/>
        <v>ja</v>
      </c>
      <c r="R426">
        <f t="shared" si="13"/>
        <v>299</v>
      </c>
    </row>
    <row r="427" spans="1:18" x14ac:dyDescent="0.25">
      <c r="A427" s="2" t="s">
        <v>608</v>
      </c>
      <c r="B427" s="2" t="s">
        <v>619</v>
      </c>
      <c r="C427">
        <f>IFERROR(VLOOKUP($B427,Miljövärden!$B$3:$H$552,MATCH(C$2,Miljövärden!$B$2:$H$2,0),FALSE),"Saknas")</f>
        <v>9.9953100000000003E-2</v>
      </c>
      <c r="D427">
        <f>IFERROR(VLOOKUP($B427,Miljövärden!$B$3:$H$552,MATCH(D$2,Miljövärden!$B$2:$H$2,0),FALSE),"Saknas")</f>
        <v>8.3755699999999997</v>
      </c>
      <c r="E427">
        <f>IFERROR(VLOOKUP($B427,Miljövärden!$B$3:$H$552,MATCH(E$2,Miljövärden!$B$2:$H$2,0),FALSE),"Saknas")</f>
        <v>7.5786899999999999</v>
      </c>
      <c r="F427">
        <f>IFERROR(VLOOKUP($B427,Miljövärden!$B$3:$H$552,MATCH(F$2,Miljövärden!$B$2:$H$2,0),FALSE),"Saknas")</f>
        <v>1.47387E-2</v>
      </c>
      <c r="G427" t="str">
        <f>IFERROR(VLOOKUP($B427,Miljövärden!$B$3:$H$552,MATCH(G$2,Miljövärden!$B$2:$H$2,0),FALSE),"Nej, saknas")</f>
        <v>Nej</v>
      </c>
      <c r="H427" s="30" t="str">
        <f>IFERROR(VLOOKUP($B427,Miljövärden!$B$3:$H$552,MATCH(H$2,Miljövärden!$B$2:$H$2,0),FALSE),"Nej, saknas")</f>
        <v>Ja</v>
      </c>
      <c r="P427" s="37" t="str">
        <f t="shared" si="12"/>
        <v>ja</v>
      </c>
      <c r="R427">
        <f t="shared" si="13"/>
        <v>300</v>
      </c>
    </row>
    <row r="428" spans="1:18" x14ac:dyDescent="0.25">
      <c r="A428" s="2" t="s">
        <v>608</v>
      </c>
      <c r="B428" s="2" t="s">
        <v>620</v>
      </c>
      <c r="C428" t="str">
        <f>IFERROR(VLOOKUP($B428,Miljövärden!$B$3:$H$552,MATCH(C$2,Miljövärden!$B$2:$H$2,0),FALSE),"Saknas")</f>
        <v/>
      </c>
      <c r="D428" t="str">
        <f>IFERROR(VLOOKUP($B428,Miljövärden!$B$3:$H$552,MATCH(D$2,Miljövärden!$B$2:$H$2,0),FALSE),"Saknas")</f>
        <v/>
      </c>
      <c r="E428" t="str">
        <f>IFERROR(VLOOKUP($B428,Miljövärden!$B$3:$H$552,MATCH(E$2,Miljövärden!$B$2:$H$2,0),FALSE),"Saknas")</f>
        <v/>
      </c>
      <c r="F428" t="str">
        <f>IFERROR(VLOOKUP($B428,Miljövärden!$B$3:$H$552,MATCH(F$2,Miljövärden!$B$2:$H$2,0),FALSE),"Saknas")</f>
        <v/>
      </c>
      <c r="G428" t="str">
        <f>IFERROR(VLOOKUP($B428,Miljövärden!$B$3:$H$552,MATCH(G$2,Miljövärden!$B$2:$H$2,0),FALSE),"Nej, saknas")</f>
        <v>Nej</v>
      </c>
      <c r="H428" s="30" t="str">
        <f>IFERROR(VLOOKUP($B428,Miljövärden!$B$3:$H$552,MATCH(H$2,Miljövärden!$B$2:$H$2,0),FALSE),"Nej, saknas")</f>
        <v>Nej</v>
      </c>
      <c r="P428" s="37" t="str">
        <f t="shared" si="12"/>
        <v>nej</v>
      </c>
      <c r="R428">
        <f t="shared" si="13"/>
        <v>300</v>
      </c>
    </row>
    <row r="429" spans="1:18" x14ac:dyDescent="0.25">
      <c r="A429" s="2" t="s">
        <v>608</v>
      </c>
      <c r="B429" s="2" t="s">
        <v>621</v>
      </c>
      <c r="C429">
        <f>IFERROR(VLOOKUP($B429,Miljövärden!$B$3:$H$552,MATCH(C$2,Miljövärden!$B$2:$H$2,0),FALSE),"Saknas")</f>
        <v>0.75256199999999995</v>
      </c>
      <c r="D429">
        <f>IFERROR(VLOOKUP($B429,Miljövärden!$B$3:$H$552,MATCH(D$2,Miljövärden!$B$2:$H$2,0),FALSE),"Saknas")</f>
        <v>134.96799999999999</v>
      </c>
      <c r="E429">
        <f>IFERROR(VLOOKUP($B429,Miljövärden!$B$3:$H$552,MATCH(E$2,Miljövärden!$B$2:$H$2,0),FALSE),"Saknas")</f>
        <v>30.621700000000001</v>
      </c>
      <c r="F429">
        <f>IFERROR(VLOOKUP($B429,Miljövärden!$B$3:$H$552,MATCH(F$2,Miljövärden!$B$2:$H$2,0),FALSE),"Saknas")</f>
        <v>0.24838199999999999</v>
      </c>
      <c r="G429" t="str">
        <f>IFERROR(VLOOKUP($B429,Miljövärden!$B$3:$H$552,MATCH(G$2,Miljövärden!$B$2:$H$2,0),FALSE),"Nej, saknas")</f>
        <v>Nej</v>
      </c>
      <c r="H429" s="30" t="str">
        <f>IFERROR(VLOOKUP($B429,Miljövärden!$B$3:$H$552,MATCH(H$2,Miljövärden!$B$2:$H$2,0),FALSE),"Nej, saknas")</f>
        <v>Ja</v>
      </c>
      <c r="P429" s="37" t="str">
        <f t="shared" si="12"/>
        <v>ja</v>
      </c>
      <c r="R429">
        <f t="shared" si="13"/>
        <v>301</v>
      </c>
    </row>
    <row r="430" spans="1:18" x14ac:dyDescent="0.25">
      <c r="A430" s="2" t="s">
        <v>608</v>
      </c>
      <c r="B430" s="2" t="s">
        <v>622</v>
      </c>
      <c r="C430">
        <f>IFERROR(VLOOKUP($B430,Miljövärden!$B$3:$H$552,MATCH(C$2,Miljövärden!$B$2:$H$2,0),FALSE),"Saknas")</f>
        <v>0.13531399999999999</v>
      </c>
      <c r="D430">
        <f>IFERROR(VLOOKUP($B430,Miljövärden!$B$3:$H$552,MATCH(D$2,Miljövärden!$B$2:$H$2,0),FALSE),"Saknas")</f>
        <v>12.0083</v>
      </c>
      <c r="E430">
        <f>IFERROR(VLOOKUP($B430,Miljövärden!$B$3:$H$552,MATCH(E$2,Miljövärden!$B$2:$H$2,0),FALSE),"Saknas")</f>
        <v>10.263199999999999</v>
      </c>
      <c r="F430">
        <f>IFERROR(VLOOKUP($B430,Miljövärden!$B$3:$H$552,MATCH(F$2,Miljövärden!$B$2:$H$2,0),FALSE),"Saknas")</f>
        <v>2.95658E-2</v>
      </c>
      <c r="G430" t="str">
        <f>IFERROR(VLOOKUP($B430,Miljövärden!$B$3:$H$552,MATCH(G$2,Miljövärden!$B$2:$H$2,0),FALSE),"Nej, saknas")</f>
        <v>Nej</v>
      </c>
      <c r="H430" s="30" t="str">
        <f>IFERROR(VLOOKUP($B430,Miljövärden!$B$3:$H$552,MATCH(H$2,Miljövärden!$B$2:$H$2,0),FALSE),"Nej, saknas")</f>
        <v>Ja</v>
      </c>
      <c r="P430" s="37" t="str">
        <f t="shared" si="12"/>
        <v>ja</v>
      </c>
      <c r="R430">
        <f t="shared" si="13"/>
        <v>302</v>
      </c>
    </row>
    <row r="431" spans="1:18" x14ac:dyDescent="0.25">
      <c r="A431" s="2" t="s">
        <v>608</v>
      </c>
      <c r="B431" s="2" t="s">
        <v>623</v>
      </c>
      <c r="C431">
        <f>IFERROR(VLOOKUP($B431,Miljövärden!$B$3:$H$552,MATCH(C$2,Miljövärden!$B$2:$H$2,0),FALSE),"Saknas")</f>
        <v>9.6471699999999994E-2</v>
      </c>
      <c r="D431">
        <f>IFERROR(VLOOKUP($B431,Miljövärden!$B$3:$H$552,MATCH(D$2,Miljövärden!$B$2:$H$2,0),FALSE),"Saknas")</f>
        <v>12.0525</v>
      </c>
      <c r="E431">
        <f>IFERROR(VLOOKUP($B431,Miljövärden!$B$3:$H$552,MATCH(E$2,Miljövärden!$B$2:$H$2,0),FALSE),"Saknas")</f>
        <v>9.2296999999999993</v>
      </c>
      <c r="F431">
        <f>IFERROR(VLOOKUP($B431,Miljövärden!$B$3:$H$552,MATCH(F$2,Miljövärden!$B$2:$H$2,0),FALSE),"Saknas")</f>
        <v>2.0786800000000001E-2</v>
      </c>
      <c r="G431" t="str">
        <f>IFERROR(VLOOKUP($B431,Miljövärden!$B$3:$H$552,MATCH(G$2,Miljövärden!$B$2:$H$2,0),FALSE),"Nej, saknas")</f>
        <v>Nej</v>
      </c>
      <c r="H431" s="30" t="str">
        <f>IFERROR(VLOOKUP($B431,Miljövärden!$B$3:$H$552,MATCH(H$2,Miljövärden!$B$2:$H$2,0),FALSE),"Nej, saknas")</f>
        <v>Ja</v>
      </c>
      <c r="P431" s="37" t="str">
        <f t="shared" si="12"/>
        <v>ja</v>
      </c>
      <c r="R431">
        <f t="shared" si="13"/>
        <v>303</v>
      </c>
    </row>
    <row r="432" spans="1:18" x14ac:dyDescent="0.25">
      <c r="A432" s="2" t="s">
        <v>608</v>
      </c>
      <c r="B432" s="2" t="s">
        <v>624</v>
      </c>
      <c r="C432">
        <f>IFERROR(VLOOKUP($B432,Miljövärden!$B$3:$H$552,MATCH(C$2,Miljövärden!$B$2:$H$2,0),FALSE),"Saknas")</f>
        <v>0.109919</v>
      </c>
      <c r="D432">
        <f>IFERROR(VLOOKUP($B432,Miljövärden!$B$3:$H$552,MATCH(D$2,Miljövärden!$B$2:$H$2,0),FALSE),"Saknas")</f>
        <v>8.9401100000000007</v>
      </c>
      <c r="E432">
        <f>IFERROR(VLOOKUP($B432,Miljövärden!$B$3:$H$552,MATCH(E$2,Miljövärden!$B$2:$H$2,0),FALSE),"Saknas")</f>
        <v>7.1363000000000003</v>
      </c>
      <c r="F432">
        <f>IFERROR(VLOOKUP($B432,Miljövärden!$B$3:$H$552,MATCH(F$2,Miljövärden!$B$2:$H$2,0),FALSE),"Saknas")</f>
        <v>1.5543700000000001E-2</v>
      </c>
      <c r="G432" t="str">
        <f>IFERROR(VLOOKUP($B432,Miljövärden!$B$3:$H$552,MATCH(G$2,Miljövärden!$B$2:$H$2,0),FALSE),"Nej, saknas")</f>
        <v>Nej</v>
      </c>
      <c r="H432" s="30" t="str">
        <f>IFERROR(VLOOKUP($B432,Miljövärden!$B$3:$H$552,MATCH(H$2,Miljövärden!$B$2:$H$2,0),FALSE),"Nej, saknas")</f>
        <v>Ja</v>
      </c>
      <c r="P432" s="37" t="str">
        <f t="shared" si="12"/>
        <v>ja</v>
      </c>
      <c r="R432">
        <f t="shared" si="13"/>
        <v>304</v>
      </c>
    </row>
    <row r="433" spans="1:18" x14ac:dyDescent="0.25">
      <c r="A433" s="2" t="s">
        <v>608</v>
      </c>
      <c r="B433" s="2" t="s">
        <v>625</v>
      </c>
      <c r="C433">
        <f>IFERROR(VLOOKUP($B433,Miljövärden!$B$3:$H$552,MATCH(C$2,Miljövärden!$B$2:$H$2,0),FALSE),"Saknas")</f>
        <v>0</v>
      </c>
      <c r="D433">
        <f>IFERROR(VLOOKUP($B433,Miljövärden!$B$3:$H$552,MATCH(D$2,Miljövärden!$B$2:$H$2,0),FALSE),"Saknas")</f>
        <v>0</v>
      </c>
      <c r="E433">
        <f>IFERROR(VLOOKUP($B433,Miljövärden!$B$3:$H$552,MATCH(E$2,Miljövärden!$B$2:$H$2,0),FALSE),"Saknas")</f>
        <v>0</v>
      </c>
      <c r="F433">
        <f>IFERROR(VLOOKUP($B433,Miljövärden!$B$3:$H$552,MATCH(F$2,Miljövärden!$B$2:$H$2,0),FALSE),"Saknas")</f>
        <v>0</v>
      </c>
      <c r="G433" t="str">
        <f>IFERROR(VLOOKUP($B433,Miljövärden!$B$3:$H$552,MATCH(G$2,Miljövärden!$B$2:$H$2,0),FALSE),"Nej, saknas")</f>
        <v>Nej</v>
      </c>
      <c r="H433" s="30" t="str">
        <f>IFERROR(VLOOKUP($B433,Miljövärden!$B$3:$H$552,MATCH(H$2,Miljövärden!$B$2:$H$2,0),FALSE),"Nej, saknas")</f>
        <v>Nej</v>
      </c>
      <c r="P433" s="37" t="str">
        <f t="shared" si="12"/>
        <v>nej</v>
      </c>
      <c r="R433">
        <f t="shared" si="13"/>
        <v>304</v>
      </c>
    </row>
    <row r="434" spans="1:18" x14ac:dyDescent="0.25">
      <c r="A434" s="2" t="s">
        <v>626</v>
      </c>
      <c r="B434" s="2" t="s">
        <v>627</v>
      </c>
      <c r="C434">
        <f>IFERROR(VLOOKUP($B434,Miljövärden!$B$3:$H$552,MATCH(C$2,Miljövärden!$B$2:$H$2,0),FALSE),"Saknas")</f>
        <v>7.6687000000000005E-2</v>
      </c>
      <c r="D434">
        <f>IFERROR(VLOOKUP($B434,Miljövärden!$B$3:$H$552,MATCH(D$2,Miljövärden!$B$2:$H$2,0),FALSE),"Saknas")</f>
        <v>5.8275399999999999</v>
      </c>
      <c r="E434">
        <f>IFERROR(VLOOKUP($B434,Miljövärden!$B$3:$H$552,MATCH(E$2,Miljövärden!$B$2:$H$2,0),FALSE),"Saknas")</f>
        <v>10.188499999999999</v>
      </c>
      <c r="F434">
        <f>IFERROR(VLOOKUP($B434,Miljövärden!$B$3:$H$552,MATCH(F$2,Miljövärden!$B$2:$H$2,0),FALSE),"Saknas")</f>
        <v>1.4610800000000001E-5</v>
      </c>
      <c r="G434" t="str">
        <f>IFERROR(VLOOKUP($B434,Miljövärden!$B$3:$H$552,MATCH(G$2,Miljövärden!$B$2:$H$2,0),FALSE),"Nej, saknas")</f>
        <v>Nej</v>
      </c>
      <c r="H434" s="30" t="str">
        <f>IFERROR(VLOOKUP($B434,Miljövärden!$B$3:$H$552,MATCH(H$2,Miljövärden!$B$2:$H$2,0),FALSE),"Nej, saknas")</f>
        <v>Ja</v>
      </c>
      <c r="P434" s="37" t="str">
        <f t="shared" si="12"/>
        <v>ja</v>
      </c>
      <c r="R434">
        <f t="shared" si="13"/>
        <v>305</v>
      </c>
    </row>
    <row r="435" spans="1:18" x14ac:dyDescent="0.25">
      <c r="A435" s="2" t="s">
        <v>626</v>
      </c>
      <c r="B435" s="2" t="s">
        <v>628</v>
      </c>
      <c r="C435">
        <f>IFERROR(VLOOKUP($B435,Miljövärden!$B$3:$H$552,MATCH(C$2,Miljövärden!$B$2:$H$2,0),FALSE),"Saknas")</f>
        <v>6.3838300000000001E-2</v>
      </c>
      <c r="D435">
        <f>IFERROR(VLOOKUP($B435,Miljövärden!$B$3:$H$552,MATCH(D$2,Miljövärden!$B$2:$H$2,0),FALSE),"Saknas")</f>
        <v>4.3480499999999997</v>
      </c>
      <c r="E435">
        <f>IFERROR(VLOOKUP($B435,Miljövärden!$B$3:$H$552,MATCH(E$2,Miljövärden!$B$2:$H$2,0),FALSE),"Saknas")</f>
        <v>6.4372999999999996</v>
      </c>
      <c r="F435">
        <f>IFERROR(VLOOKUP($B435,Miljövärden!$B$3:$H$552,MATCH(F$2,Miljövärden!$B$2:$H$2,0),FALSE),"Saknas")</f>
        <v>2.2981400000000002E-3</v>
      </c>
      <c r="G435" t="str">
        <f>IFERROR(VLOOKUP($B435,Miljövärden!$B$3:$H$552,MATCH(G$2,Miljövärden!$B$2:$H$2,0),FALSE),"Nej, saknas")</f>
        <v>Nej</v>
      </c>
      <c r="H435" s="30" t="str">
        <f>IFERROR(VLOOKUP($B435,Miljövärden!$B$3:$H$552,MATCH(H$2,Miljövärden!$B$2:$H$2,0),FALSE),"Nej, saknas")</f>
        <v>Ja</v>
      </c>
      <c r="P435" s="37" t="str">
        <f t="shared" si="12"/>
        <v>ja</v>
      </c>
      <c r="R435">
        <f t="shared" si="13"/>
        <v>306</v>
      </c>
    </row>
    <row r="436" spans="1:18" x14ac:dyDescent="0.25">
      <c r="A436" s="2" t="s">
        <v>629</v>
      </c>
      <c r="B436" s="2" t="s">
        <v>630</v>
      </c>
      <c r="C436">
        <f>IFERROR(VLOOKUP($B436,Miljövärden!$B$3:$H$552,MATCH(C$2,Miljövärden!$B$2:$H$2,0),FALSE),"Saknas")</f>
        <v>0.118328</v>
      </c>
      <c r="D436">
        <f>IFERROR(VLOOKUP($B436,Miljövärden!$B$3:$H$552,MATCH(D$2,Miljövärden!$B$2:$H$2,0),FALSE),"Saknas")</f>
        <v>37.097499999999997</v>
      </c>
      <c r="E436">
        <f>IFERROR(VLOOKUP($B436,Miljövärden!$B$3:$H$552,MATCH(E$2,Miljövärden!$B$2:$H$2,0),FALSE),"Saknas")</f>
        <v>9.2232800000000008</v>
      </c>
      <c r="F436">
        <f>IFERROR(VLOOKUP($B436,Miljövärden!$B$3:$H$552,MATCH(F$2,Miljövärden!$B$2:$H$2,0),FALSE),"Saknas")</f>
        <v>1.0180499999999999E-3</v>
      </c>
      <c r="G436" t="str">
        <f>IFERROR(VLOOKUP($B436,Miljövärden!$B$3:$H$552,MATCH(G$2,Miljövärden!$B$2:$H$2,0),FALSE),"Nej, saknas")</f>
        <v>Ja</v>
      </c>
      <c r="H436" s="30" t="str">
        <f>IFERROR(VLOOKUP($B436,Miljövärden!$B$3:$H$552,MATCH(H$2,Miljövärden!$B$2:$H$2,0),FALSE),"Nej, saknas")</f>
        <v>Ja</v>
      </c>
      <c r="P436" s="37" t="str">
        <f t="shared" si="12"/>
        <v>ja</v>
      </c>
      <c r="R436">
        <f t="shared" si="13"/>
        <v>307</v>
      </c>
    </row>
    <row r="437" spans="1:18" x14ac:dyDescent="0.25">
      <c r="A437" s="2" t="s">
        <v>629</v>
      </c>
      <c r="B437" s="2" t="s">
        <v>631</v>
      </c>
      <c r="C437">
        <f>IFERROR(VLOOKUP($B437,Miljövärden!$B$3:$H$552,MATCH(C$2,Miljövärden!$B$2:$H$2,0),FALSE),"Saknas")</f>
        <v>9.7484899999999999E-2</v>
      </c>
      <c r="D437">
        <f>IFERROR(VLOOKUP($B437,Miljövärden!$B$3:$H$552,MATCH(D$2,Miljövärden!$B$2:$H$2,0),FALSE),"Saknas")</f>
        <v>19.226400000000002</v>
      </c>
      <c r="E437">
        <f>IFERROR(VLOOKUP($B437,Miljövärden!$B$3:$H$552,MATCH(E$2,Miljövärden!$B$2:$H$2,0),FALSE),"Saknas")</f>
        <v>9.6175599999999992</v>
      </c>
      <c r="F437">
        <f>IFERROR(VLOOKUP($B437,Miljövärden!$B$3:$H$552,MATCH(F$2,Miljövärden!$B$2:$H$2,0),FALSE),"Saknas")</f>
        <v>4.1647700000000003E-2</v>
      </c>
      <c r="G437" t="str">
        <f>IFERROR(VLOOKUP($B437,Miljövärden!$B$3:$H$552,MATCH(G$2,Miljövärden!$B$2:$H$2,0),FALSE),"Nej, saknas")</f>
        <v>Ja</v>
      </c>
      <c r="H437" s="30" t="str">
        <f>IFERROR(VLOOKUP($B437,Miljövärden!$B$3:$H$552,MATCH(H$2,Miljövärden!$B$2:$H$2,0),FALSE),"Nej, saknas")</f>
        <v>Ja</v>
      </c>
      <c r="P437" s="37" t="str">
        <f t="shared" si="12"/>
        <v>ja</v>
      </c>
      <c r="R437">
        <f t="shared" si="13"/>
        <v>308</v>
      </c>
    </row>
    <row r="438" spans="1:18" x14ac:dyDescent="0.25">
      <c r="A438" s="2" t="s">
        <v>629</v>
      </c>
      <c r="B438" s="2" t="s">
        <v>632</v>
      </c>
      <c r="C438">
        <f>IFERROR(VLOOKUP($B438,Miljövärden!$B$3:$H$552,MATCH(C$2,Miljövärden!$B$2:$H$2,0),FALSE),"Saknas")</f>
        <v>6.0997299999999997E-2</v>
      </c>
      <c r="D438">
        <f>IFERROR(VLOOKUP($B438,Miljövärden!$B$3:$H$552,MATCH(D$2,Miljövärden!$B$2:$H$2,0),FALSE),"Saknas")</f>
        <v>6.5477499999999997</v>
      </c>
      <c r="E438">
        <f>IFERROR(VLOOKUP($B438,Miljövärden!$B$3:$H$552,MATCH(E$2,Miljövärden!$B$2:$H$2,0),FALSE),"Saknas")</f>
        <v>4.4506199999999998</v>
      </c>
      <c r="F438">
        <f>IFERROR(VLOOKUP($B438,Miljövärden!$B$3:$H$552,MATCH(F$2,Miljövärden!$B$2:$H$2,0),FALSE),"Saknas")</f>
        <v>7.2909899999999998E-3</v>
      </c>
      <c r="G438" t="str">
        <f>IFERROR(VLOOKUP($B438,Miljövärden!$B$3:$H$552,MATCH(G$2,Miljövärden!$B$2:$H$2,0),FALSE),"Nej, saknas")</f>
        <v>Ja</v>
      </c>
      <c r="H438" s="30" t="str">
        <f>IFERROR(VLOOKUP($B438,Miljövärden!$B$3:$H$552,MATCH(H$2,Miljövärden!$B$2:$H$2,0),FALSE),"Nej, saknas")</f>
        <v>Ja</v>
      </c>
      <c r="P438" s="37" t="str">
        <f t="shared" si="12"/>
        <v>ja</v>
      </c>
      <c r="R438">
        <f t="shared" si="13"/>
        <v>309</v>
      </c>
    </row>
    <row r="439" spans="1:18" x14ac:dyDescent="0.25">
      <c r="A439" s="2" t="s">
        <v>629</v>
      </c>
      <c r="B439" s="2" t="s">
        <v>633</v>
      </c>
      <c r="C439">
        <f>IFERROR(VLOOKUP($B439,Miljövärden!$B$3:$H$552,MATCH(C$2,Miljövärden!$B$2:$H$2,0),FALSE),"Saknas")</f>
        <v>4.5473199999999998E-2</v>
      </c>
      <c r="D439">
        <f>IFERROR(VLOOKUP($B439,Miljövärden!$B$3:$H$552,MATCH(D$2,Miljövärden!$B$2:$H$2,0),FALSE),"Saknas")</f>
        <v>8.1258400000000002</v>
      </c>
      <c r="E439">
        <f>IFERROR(VLOOKUP($B439,Miljövärden!$B$3:$H$552,MATCH(E$2,Miljövärden!$B$2:$H$2,0),FALSE),"Saknas")</f>
        <v>1.7227399999999999</v>
      </c>
      <c r="F439">
        <f>IFERROR(VLOOKUP($B439,Miljövärden!$B$3:$H$552,MATCH(F$2,Miljövärden!$B$2:$H$2,0),FALSE),"Saknas")</f>
        <v>2.19004E-2</v>
      </c>
      <c r="G439" t="str">
        <f>IFERROR(VLOOKUP($B439,Miljövärden!$B$3:$H$552,MATCH(G$2,Miljövärden!$B$2:$H$2,0),FALSE),"Nej, saknas")</f>
        <v>Ja</v>
      </c>
      <c r="H439" s="30" t="str">
        <f>IFERROR(VLOOKUP($B439,Miljövärden!$B$3:$H$552,MATCH(H$2,Miljövärden!$B$2:$H$2,0),FALSE),"Nej, saknas")</f>
        <v>Ja</v>
      </c>
      <c r="P439" s="37" t="str">
        <f t="shared" si="12"/>
        <v>ja</v>
      </c>
      <c r="R439">
        <f t="shared" si="13"/>
        <v>310</v>
      </c>
    </row>
    <row r="440" spans="1:18" x14ac:dyDescent="0.25">
      <c r="A440" s="2" t="s">
        <v>634</v>
      </c>
      <c r="B440" s="2" t="s">
        <v>635</v>
      </c>
      <c r="C440">
        <f>IFERROR(VLOOKUP($B440,Miljövärden!$B$3:$H$552,MATCH(C$2,Miljövärden!$B$2:$H$2,0),FALSE),"Saknas")</f>
        <v>0.18154200000000001</v>
      </c>
      <c r="D440">
        <f>IFERROR(VLOOKUP($B440,Miljövärden!$B$3:$H$552,MATCH(D$2,Miljövärden!$B$2:$H$2,0),FALSE),"Saknas")</f>
        <v>30.586099999999998</v>
      </c>
      <c r="E440">
        <f>IFERROR(VLOOKUP($B440,Miljövärden!$B$3:$H$552,MATCH(E$2,Miljövärden!$B$2:$H$2,0),FALSE),"Saknas")</f>
        <v>10.254200000000001</v>
      </c>
      <c r="F440">
        <f>IFERROR(VLOOKUP($B440,Miljövärden!$B$3:$H$552,MATCH(F$2,Miljövärden!$B$2:$H$2,0),FALSE),"Saknas")</f>
        <v>3.8592799999999997E-2</v>
      </c>
      <c r="G440" t="str">
        <f>IFERROR(VLOOKUP($B440,Miljövärden!$B$3:$H$552,MATCH(G$2,Miljövärden!$B$2:$H$2,0),FALSE),"Nej, saknas")</f>
        <v>Nej</v>
      </c>
      <c r="H440" s="30" t="str">
        <f>IFERROR(VLOOKUP($B440,Miljövärden!$B$3:$H$552,MATCH(H$2,Miljövärden!$B$2:$H$2,0),FALSE),"Nej, saknas")</f>
        <v>Ja</v>
      </c>
      <c r="P440" s="37" t="str">
        <f t="shared" si="12"/>
        <v>ja</v>
      </c>
      <c r="R440">
        <f t="shared" si="13"/>
        <v>311</v>
      </c>
    </row>
    <row r="441" spans="1:18" x14ac:dyDescent="0.25">
      <c r="A441" s="2" t="s">
        <v>634</v>
      </c>
      <c r="B441" s="2" t="s">
        <v>636</v>
      </c>
      <c r="C441">
        <f>IFERROR(VLOOKUP($B441,Miljövärden!$B$3:$H$552,MATCH(C$2,Miljövärden!$B$2:$H$2,0),FALSE),"Saknas")</f>
        <v>0.26764900000000003</v>
      </c>
      <c r="D441">
        <f>IFERROR(VLOOKUP($B441,Miljövärden!$B$3:$H$552,MATCH(D$2,Miljövärden!$B$2:$H$2,0),FALSE),"Saknas")</f>
        <v>54.452800000000003</v>
      </c>
      <c r="E441">
        <f>IFERROR(VLOOKUP($B441,Miljövärden!$B$3:$H$552,MATCH(E$2,Miljövärden!$B$2:$H$2,0),FALSE),"Saknas")</f>
        <v>10.4514</v>
      </c>
      <c r="F441">
        <f>IFERROR(VLOOKUP($B441,Miljövärden!$B$3:$H$552,MATCH(F$2,Miljövärden!$B$2:$H$2,0),FALSE),"Saknas")</f>
        <v>0.129028</v>
      </c>
      <c r="G441" t="str">
        <f>IFERROR(VLOOKUP($B441,Miljövärden!$B$3:$H$552,MATCH(G$2,Miljövärden!$B$2:$H$2,0),FALSE),"Nej, saknas")</f>
        <v>Nej</v>
      </c>
      <c r="H441" s="30" t="str">
        <f>IFERROR(VLOOKUP($B441,Miljövärden!$B$3:$H$552,MATCH(H$2,Miljövärden!$B$2:$H$2,0),FALSE),"Nej, saknas")</f>
        <v>Ja</v>
      </c>
      <c r="P441" s="37" t="str">
        <f t="shared" si="12"/>
        <v>ja</v>
      </c>
      <c r="R441">
        <f t="shared" si="13"/>
        <v>312</v>
      </c>
    </row>
    <row r="442" spans="1:18" x14ac:dyDescent="0.25">
      <c r="A442" s="2" t="s">
        <v>634</v>
      </c>
      <c r="B442" s="2" t="s">
        <v>637</v>
      </c>
      <c r="C442">
        <f>IFERROR(VLOOKUP($B442,Miljövärden!$B$3:$H$552,MATCH(C$2,Miljövärden!$B$2:$H$2,0),FALSE),"Saknas")</f>
        <v>0.14385700000000001</v>
      </c>
      <c r="D442">
        <f>IFERROR(VLOOKUP($B442,Miljövärden!$B$3:$H$552,MATCH(D$2,Miljövärden!$B$2:$H$2,0),FALSE),"Saknas")</f>
        <v>141.97200000000001</v>
      </c>
      <c r="E442">
        <f>IFERROR(VLOOKUP($B442,Miljövärden!$B$3:$H$552,MATCH(E$2,Miljövärden!$B$2:$H$2,0),FALSE),"Saknas")</f>
        <v>4.8665399999999996</v>
      </c>
      <c r="F442">
        <f>IFERROR(VLOOKUP($B442,Miljövärden!$B$3:$H$552,MATCH(F$2,Miljövärden!$B$2:$H$2,0),FALSE),"Saknas")</f>
        <v>3.46191E-2</v>
      </c>
      <c r="G442" t="str">
        <f>IFERROR(VLOOKUP($B442,Miljövärden!$B$3:$H$552,MATCH(G$2,Miljövärden!$B$2:$H$2,0),FALSE),"Nej, saknas")</f>
        <v>Nej</v>
      </c>
      <c r="H442" s="30" t="str">
        <f>IFERROR(VLOOKUP($B442,Miljövärden!$B$3:$H$552,MATCH(H$2,Miljövärden!$B$2:$H$2,0),FALSE),"Nej, saknas")</f>
        <v>Ja</v>
      </c>
      <c r="P442" s="37" t="str">
        <f t="shared" si="12"/>
        <v>ja</v>
      </c>
      <c r="R442">
        <f t="shared" si="13"/>
        <v>313</v>
      </c>
    </row>
    <row r="443" spans="1:18" x14ac:dyDescent="0.25">
      <c r="A443" s="2" t="s">
        <v>638</v>
      </c>
      <c r="B443" s="2" t="s">
        <v>639</v>
      </c>
      <c r="C443">
        <f>IFERROR(VLOOKUP($B443,Miljövärden!$B$3:$H$552,MATCH(C$2,Miljövärden!$B$2:$H$2,0),FALSE),"Saknas")</f>
        <v>3.9877500000000003E-2</v>
      </c>
      <c r="D443">
        <f>IFERROR(VLOOKUP($B443,Miljövärden!$B$3:$H$552,MATCH(D$2,Miljövärden!$B$2:$H$2,0),FALSE),"Saknas")</f>
        <v>27.3613</v>
      </c>
      <c r="E443">
        <f>IFERROR(VLOOKUP($B443,Miljövärden!$B$3:$H$552,MATCH(E$2,Miljövärden!$B$2:$H$2,0),FALSE),"Saknas")</f>
        <v>2.78477</v>
      </c>
      <c r="F443">
        <f>IFERROR(VLOOKUP($B443,Miljövärden!$B$3:$H$552,MATCH(F$2,Miljövärden!$B$2:$H$2,0),FALSE),"Saknas")</f>
        <v>2.9239799999999997E-4</v>
      </c>
      <c r="G443" t="str">
        <f>IFERROR(VLOOKUP($B443,Miljövärden!$B$3:$H$552,MATCH(G$2,Miljövärden!$B$2:$H$2,0),FALSE),"Nej, saknas")</f>
        <v>Nej</v>
      </c>
      <c r="H443" s="30" t="str">
        <f>IFERROR(VLOOKUP($B443,Miljövärden!$B$3:$H$552,MATCH(H$2,Miljövärden!$B$2:$H$2,0),FALSE),"Nej, saknas")</f>
        <v>Ja</v>
      </c>
      <c r="P443" s="37" t="str">
        <f t="shared" si="12"/>
        <v>ja</v>
      </c>
      <c r="R443">
        <f t="shared" si="13"/>
        <v>314</v>
      </c>
    </row>
    <row r="444" spans="1:18" x14ac:dyDescent="0.25">
      <c r="A444" s="2" t="s">
        <v>638</v>
      </c>
      <c r="B444" s="2" t="s">
        <v>640</v>
      </c>
      <c r="C444">
        <f>IFERROR(VLOOKUP($B444,Miljövärden!$B$3:$H$552,MATCH(C$2,Miljövärden!$B$2:$H$2,0),FALSE),"Saknas")</f>
        <v>0</v>
      </c>
      <c r="D444">
        <f>IFERROR(VLOOKUP($B444,Miljövärden!$B$3:$H$552,MATCH(D$2,Miljövärden!$B$2:$H$2,0),FALSE),"Saknas")</f>
        <v>0</v>
      </c>
      <c r="E444">
        <f>IFERROR(VLOOKUP($B444,Miljövärden!$B$3:$H$552,MATCH(E$2,Miljövärden!$B$2:$H$2,0),FALSE),"Saknas")</f>
        <v>0</v>
      </c>
      <c r="F444">
        <f>IFERROR(VLOOKUP($B444,Miljövärden!$B$3:$H$552,MATCH(F$2,Miljövärden!$B$2:$H$2,0),FALSE),"Saknas")</f>
        <v>0</v>
      </c>
      <c r="G444" t="str">
        <f>IFERROR(VLOOKUP($B444,Miljövärden!$B$3:$H$552,MATCH(G$2,Miljövärden!$B$2:$H$2,0),FALSE),"Nej, saknas")</f>
        <v>Nej</v>
      </c>
      <c r="H444" s="30" t="str">
        <f>IFERROR(VLOOKUP($B444,Miljövärden!$B$3:$H$552,MATCH(H$2,Miljövärden!$B$2:$H$2,0),FALSE),"Nej, saknas")</f>
        <v>Nej</v>
      </c>
      <c r="P444" s="37" t="str">
        <f t="shared" si="12"/>
        <v>nej</v>
      </c>
      <c r="R444">
        <f t="shared" si="13"/>
        <v>314</v>
      </c>
    </row>
    <row r="445" spans="1:18" x14ac:dyDescent="0.25">
      <c r="A445" s="2" t="s">
        <v>638</v>
      </c>
      <c r="B445" s="2" t="s">
        <v>641</v>
      </c>
      <c r="C445">
        <f>IFERROR(VLOOKUP($B445,Miljövärden!$B$3:$H$552,MATCH(C$2,Miljövärden!$B$2:$H$2,0),FALSE),"Saknas")</f>
        <v>0</v>
      </c>
      <c r="D445">
        <f>IFERROR(VLOOKUP($B445,Miljövärden!$B$3:$H$552,MATCH(D$2,Miljövärden!$B$2:$H$2,0),FALSE),"Saknas")</f>
        <v>0</v>
      </c>
      <c r="E445">
        <f>IFERROR(VLOOKUP($B445,Miljövärden!$B$3:$H$552,MATCH(E$2,Miljövärden!$B$2:$H$2,0),FALSE),"Saknas")</f>
        <v>0</v>
      </c>
      <c r="F445">
        <f>IFERROR(VLOOKUP($B445,Miljövärden!$B$3:$H$552,MATCH(F$2,Miljövärden!$B$2:$H$2,0),FALSE),"Saknas")</f>
        <v>0</v>
      </c>
      <c r="G445" t="str">
        <f>IFERROR(VLOOKUP($B445,Miljövärden!$B$3:$H$552,MATCH(G$2,Miljövärden!$B$2:$H$2,0),FALSE),"Nej, saknas")</f>
        <v>Nej</v>
      </c>
      <c r="H445" s="30" t="str">
        <f>IFERROR(VLOOKUP($B445,Miljövärden!$B$3:$H$552,MATCH(H$2,Miljövärden!$B$2:$H$2,0),FALSE),"Nej, saknas")</f>
        <v>Nej</v>
      </c>
      <c r="P445" s="37" t="str">
        <f t="shared" si="12"/>
        <v>nej</v>
      </c>
      <c r="R445">
        <f t="shared" si="13"/>
        <v>314</v>
      </c>
    </row>
    <row r="446" spans="1:18" x14ac:dyDescent="0.25">
      <c r="A446" s="2" t="s">
        <v>638</v>
      </c>
      <c r="B446" s="2" t="s">
        <v>642</v>
      </c>
      <c r="C446">
        <f>IFERROR(VLOOKUP($B446,Miljövärden!$B$3:$H$552,MATCH(C$2,Miljövärden!$B$2:$H$2,0),FALSE),"Saknas")</f>
        <v>0</v>
      </c>
      <c r="D446">
        <f>IFERROR(VLOOKUP($B446,Miljövärden!$B$3:$H$552,MATCH(D$2,Miljövärden!$B$2:$H$2,0),FALSE),"Saknas")</f>
        <v>0</v>
      </c>
      <c r="E446">
        <f>IFERROR(VLOOKUP($B446,Miljövärden!$B$3:$H$552,MATCH(E$2,Miljövärden!$B$2:$H$2,0),FALSE),"Saknas")</f>
        <v>0</v>
      </c>
      <c r="F446">
        <f>IFERROR(VLOOKUP($B446,Miljövärden!$B$3:$H$552,MATCH(F$2,Miljövärden!$B$2:$H$2,0),FALSE),"Saknas")</f>
        <v>0</v>
      </c>
      <c r="G446" t="str">
        <f>IFERROR(VLOOKUP($B446,Miljövärden!$B$3:$H$552,MATCH(G$2,Miljövärden!$B$2:$H$2,0),FALSE),"Nej, saknas")</f>
        <v>Nej</v>
      </c>
      <c r="H446" s="30" t="str">
        <f>IFERROR(VLOOKUP($B446,Miljövärden!$B$3:$H$552,MATCH(H$2,Miljövärden!$B$2:$H$2,0),FALSE),"Nej, saknas")</f>
        <v>Nej</v>
      </c>
      <c r="P446" s="37" t="str">
        <f t="shared" si="12"/>
        <v>nej</v>
      </c>
      <c r="R446">
        <f t="shared" si="13"/>
        <v>314</v>
      </c>
    </row>
    <row r="447" spans="1:18" x14ac:dyDescent="0.25">
      <c r="A447" s="2" t="s">
        <v>643</v>
      </c>
      <c r="B447" s="2" t="s">
        <v>644</v>
      </c>
      <c r="C447">
        <f>IFERROR(VLOOKUP($B447,Miljövärden!$B$3:$H$552,MATCH(C$2,Miljövärden!$B$2:$H$2,0),FALSE),"Saknas")</f>
        <v>7.0952600000000005E-2</v>
      </c>
      <c r="D447">
        <f>IFERROR(VLOOKUP($B447,Miljövärden!$B$3:$H$552,MATCH(D$2,Miljövärden!$B$2:$H$2,0),FALSE),"Saknas")</f>
        <v>5.7492200000000002</v>
      </c>
      <c r="E447">
        <f>IFERROR(VLOOKUP($B447,Miljövärden!$B$3:$H$552,MATCH(E$2,Miljövärden!$B$2:$H$2,0),FALSE),"Saknas")</f>
        <v>12.399800000000001</v>
      </c>
      <c r="F447">
        <f>IFERROR(VLOOKUP($B447,Miljövärden!$B$3:$H$552,MATCH(F$2,Miljövärden!$B$2:$H$2,0),FALSE),"Saknas")</f>
        <v>0</v>
      </c>
      <c r="G447" t="str">
        <f>IFERROR(VLOOKUP($B447,Miljövärden!$B$3:$H$552,MATCH(G$2,Miljövärden!$B$2:$H$2,0),FALSE),"Nej, saknas")</f>
        <v>Ja</v>
      </c>
      <c r="H447" s="30" t="str">
        <f>IFERROR(VLOOKUP($B447,Miljövärden!$B$3:$H$552,MATCH(H$2,Miljövärden!$B$2:$H$2,0),FALSE),"Nej, saknas")</f>
        <v>Ja</v>
      </c>
      <c r="P447" s="37" t="str">
        <f t="shared" si="12"/>
        <v>ja</v>
      </c>
      <c r="R447">
        <f t="shared" si="13"/>
        <v>315</v>
      </c>
    </row>
    <row r="448" spans="1:18" x14ac:dyDescent="0.25">
      <c r="A448" s="2" t="s">
        <v>643</v>
      </c>
      <c r="B448" s="2" t="s">
        <v>645</v>
      </c>
      <c r="C448">
        <f>IFERROR(VLOOKUP($B448,Miljövärden!$B$3:$H$552,MATCH(C$2,Miljövärden!$B$2:$H$2,0),FALSE),"Saknas")</f>
        <v>7.5411199999999998E-2</v>
      </c>
      <c r="D448">
        <f>IFERROR(VLOOKUP($B448,Miljövärden!$B$3:$H$552,MATCH(D$2,Miljövärden!$B$2:$H$2,0),FALSE),"Saknas")</f>
        <v>4.6902699999999999</v>
      </c>
      <c r="E448">
        <f>IFERROR(VLOOKUP($B448,Miljövärden!$B$3:$H$552,MATCH(E$2,Miljövärden!$B$2:$H$2,0),FALSE),"Saknas")</f>
        <v>11.548</v>
      </c>
      <c r="F448">
        <f>IFERROR(VLOOKUP($B448,Miljövärden!$B$3:$H$552,MATCH(F$2,Miljövärden!$B$2:$H$2,0),FALSE),"Saknas")</f>
        <v>0</v>
      </c>
      <c r="G448" t="str">
        <f>IFERROR(VLOOKUP($B448,Miljövärden!$B$3:$H$552,MATCH(G$2,Miljövärden!$B$2:$H$2,0),FALSE),"Nej, saknas")</f>
        <v>Ja</v>
      </c>
      <c r="H448" s="30" t="str">
        <f>IFERROR(VLOOKUP($B448,Miljövärden!$B$3:$H$552,MATCH(H$2,Miljövärden!$B$2:$H$2,0),FALSE),"Nej, saknas")</f>
        <v>Ja</v>
      </c>
      <c r="P448" s="37" t="str">
        <f t="shared" si="12"/>
        <v>ja</v>
      </c>
      <c r="R448">
        <f t="shared" si="13"/>
        <v>316</v>
      </c>
    </row>
    <row r="449" spans="1:18" x14ac:dyDescent="0.25">
      <c r="A449" s="2" t="s">
        <v>643</v>
      </c>
      <c r="B449" s="2" t="s">
        <v>646</v>
      </c>
      <c r="C449">
        <f>IFERROR(VLOOKUP($B449,Miljövärden!$B$3:$H$552,MATCH(C$2,Miljövärden!$B$2:$H$2,0),FALSE),"Saknas")</f>
        <v>4.3247599999999997E-2</v>
      </c>
      <c r="D449">
        <f>IFERROR(VLOOKUP($B449,Miljövärden!$B$3:$H$552,MATCH(D$2,Miljövärden!$B$2:$H$2,0),FALSE),"Saknas")</f>
        <v>5.2056300000000002</v>
      </c>
      <c r="E449">
        <f>IFERROR(VLOOKUP($B449,Miljövärden!$B$3:$H$552,MATCH(E$2,Miljövärden!$B$2:$H$2,0),FALSE),"Saknas")</f>
        <v>9.3584499999999995</v>
      </c>
      <c r="F449">
        <f>IFERROR(VLOOKUP($B449,Miljövärden!$B$3:$H$552,MATCH(F$2,Miljövärden!$B$2:$H$2,0),FALSE),"Saknas")</f>
        <v>0</v>
      </c>
      <c r="G449" t="str">
        <f>IFERROR(VLOOKUP($B449,Miljövärden!$B$3:$H$552,MATCH(G$2,Miljövärden!$B$2:$H$2,0),FALSE),"Nej, saknas")</f>
        <v>Ja</v>
      </c>
      <c r="H449" s="30" t="str">
        <f>IFERROR(VLOOKUP($B449,Miljövärden!$B$3:$H$552,MATCH(H$2,Miljövärden!$B$2:$H$2,0),FALSE),"Nej, saknas")</f>
        <v>Ja</v>
      </c>
      <c r="P449" s="37" t="str">
        <f t="shared" si="12"/>
        <v>ja</v>
      </c>
      <c r="R449">
        <f t="shared" si="13"/>
        <v>317</v>
      </c>
    </row>
    <row r="450" spans="1:18" x14ac:dyDescent="0.25">
      <c r="A450" s="2" t="s">
        <v>643</v>
      </c>
      <c r="B450" s="2" t="s">
        <v>647</v>
      </c>
      <c r="C450">
        <f>IFERROR(VLOOKUP($B450,Miljövärden!$B$3:$H$552,MATCH(C$2,Miljövärden!$B$2:$H$2,0),FALSE),"Saknas")</f>
        <v>3.2326000000000001E-2</v>
      </c>
      <c r="D450">
        <f>IFERROR(VLOOKUP($B450,Miljövärden!$B$3:$H$552,MATCH(D$2,Miljövärden!$B$2:$H$2,0),FALSE),"Saknas")</f>
        <v>2.7823600000000002</v>
      </c>
      <c r="E450">
        <f>IFERROR(VLOOKUP($B450,Miljövärden!$B$3:$H$552,MATCH(E$2,Miljövärden!$B$2:$H$2,0),FALSE),"Saknas")</f>
        <v>4.8691399999999998</v>
      </c>
      <c r="F450">
        <f>IFERROR(VLOOKUP($B450,Miljövärden!$B$3:$H$552,MATCH(F$2,Miljövärden!$B$2:$H$2,0),FALSE),"Saknas")</f>
        <v>0</v>
      </c>
      <c r="G450" t="str">
        <f>IFERROR(VLOOKUP($B450,Miljövärden!$B$3:$H$552,MATCH(G$2,Miljövärden!$B$2:$H$2,0),FALSE),"Nej, saknas")</f>
        <v>Nej</v>
      </c>
      <c r="H450" s="30" t="str">
        <f>IFERROR(VLOOKUP($B450,Miljövärden!$B$3:$H$552,MATCH(H$2,Miljövärden!$B$2:$H$2,0),FALSE),"Nej, saknas")</f>
        <v>Nej</v>
      </c>
      <c r="P450" s="37" t="str">
        <f t="shared" si="12"/>
        <v>nej</v>
      </c>
      <c r="R450">
        <f t="shared" si="13"/>
        <v>317</v>
      </c>
    </row>
    <row r="451" spans="1:18" x14ac:dyDescent="0.25">
      <c r="A451" s="2" t="s">
        <v>643</v>
      </c>
      <c r="B451" s="2" t="s">
        <v>648</v>
      </c>
      <c r="C451">
        <f>IFERROR(VLOOKUP($B451,Miljövärden!$B$3:$H$552,MATCH(C$2,Miljövärden!$B$2:$H$2,0),FALSE),"Saknas")</f>
        <v>6.0590499999999999E-2</v>
      </c>
      <c r="D451">
        <f>IFERROR(VLOOKUP($B451,Miljövärden!$B$3:$H$552,MATCH(D$2,Miljövärden!$B$2:$H$2,0),FALSE),"Saknas")</f>
        <v>16.4297</v>
      </c>
      <c r="E451">
        <f>IFERROR(VLOOKUP($B451,Miljövärden!$B$3:$H$552,MATCH(E$2,Miljövärden!$B$2:$H$2,0),FALSE),"Saknas")</f>
        <v>6.5005699999999997</v>
      </c>
      <c r="F451">
        <f>IFERROR(VLOOKUP($B451,Miljövärden!$B$3:$H$552,MATCH(F$2,Miljövärden!$B$2:$H$2,0),FALSE),"Saknas")</f>
        <v>4.2209400000000003E-3</v>
      </c>
      <c r="G451" t="str">
        <f>IFERROR(VLOOKUP($B451,Miljövärden!$B$3:$H$552,MATCH(G$2,Miljövärden!$B$2:$H$2,0),FALSE),"Nej, saknas")</f>
        <v>Ja</v>
      </c>
      <c r="H451" s="30" t="str">
        <f>IFERROR(VLOOKUP($B451,Miljövärden!$B$3:$H$552,MATCH(H$2,Miljövärden!$B$2:$H$2,0),FALSE),"Nej, saknas")</f>
        <v>Ja</v>
      </c>
      <c r="P451" s="37" t="str">
        <f t="shared" ref="P451:P476" si="14">IF(K451="x","nej",
IF(L451="x","ja",
IF(H451="ja","ja","nej")))</f>
        <v>ja</v>
      </c>
      <c r="R451">
        <f t="shared" si="13"/>
        <v>318</v>
      </c>
    </row>
    <row r="452" spans="1:18" x14ac:dyDescent="0.25">
      <c r="A452" s="2" t="s">
        <v>643</v>
      </c>
      <c r="B452" s="2" t="s">
        <v>649</v>
      </c>
      <c r="C452" t="str">
        <f>IFERROR(VLOOKUP($B452,Miljövärden!$B$3:$H$552,MATCH(C$2,Miljövärden!$B$2:$H$2,0),FALSE),"Saknas")</f>
        <v/>
      </c>
      <c r="D452" t="str">
        <f>IFERROR(VLOOKUP($B452,Miljövärden!$B$3:$H$552,MATCH(D$2,Miljövärden!$B$2:$H$2,0),FALSE),"Saknas")</f>
        <v/>
      </c>
      <c r="E452" t="str">
        <f>IFERROR(VLOOKUP($B452,Miljövärden!$B$3:$H$552,MATCH(E$2,Miljövärden!$B$2:$H$2,0),FALSE),"Saknas")</f>
        <v/>
      </c>
      <c r="F452" t="str">
        <f>IFERROR(VLOOKUP($B452,Miljövärden!$B$3:$H$552,MATCH(F$2,Miljövärden!$B$2:$H$2,0),FALSE),"Saknas")</f>
        <v/>
      </c>
      <c r="G452" t="str">
        <f>IFERROR(VLOOKUP($B452,Miljövärden!$B$3:$H$552,MATCH(G$2,Miljövärden!$B$2:$H$2,0),FALSE),"Nej, saknas")</f>
        <v>Nej</v>
      </c>
      <c r="H452" s="30" t="str">
        <f>IFERROR(VLOOKUP($B452,Miljövärden!$B$3:$H$552,MATCH(H$2,Miljövärden!$B$2:$H$2,0),FALSE),"Nej, saknas")</f>
        <v>Nej</v>
      </c>
      <c r="P452" s="37" t="str">
        <f t="shared" si="14"/>
        <v>nej</v>
      </c>
      <c r="R452">
        <f t="shared" si="13"/>
        <v>318</v>
      </c>
    </row>
    <row r="453" spans="1:18" x14ac:dyDescent="0.25">
      <c r="A453" s="2" t="s">
        <v>650</v>
      </c>
      <c r="B453" s="2" t="s">
        <v>651</v>
      </c>
      <c r="C453">
        <f>IFERROR(VLOOKUP($B453,Miljövärden!$B$3:$H$552,MATCH(C$2,Miljövärden!$B$2:$H$2,0),FALSE),"Saknas")</f>
        <v>0</v>
      </c>
      <c r="D453">
        <f>IFERROR(VLOOKUP($B453,Miljövärden!$B$3:$H$552,MATCH(D$2,Miljövärden!$B$2:$H$2,0),FALSE),"Saknas")</f>
        <v>0</v>
      </c>
      <c r="E453">
        <f>IFERROR(VLOOKUP($B453,Miljövärden!$B$3:$H$552,MATCH(E$2,Miljövärden!$B$2:$H$2,0),FALSE),"Saknas")</f>
        <v>0</v>
      </c>
      <c r="F453">
        <f>IFERROR(VLOOKUP($B453,Miljövärden!$B$3:$H$552,MATCH(F$2,Miljövärden!$B$2:$H$2,0),FALSE),"Saknas")</f>
        <v>0</v>
      </c>
      <c r="G453" t="str">
        <f>IFERROR(VLOOKUP($B453,Miljövärden!$B$3:$H$552,MATCH(G$2,Miljövärden!$B$2:$H$2,0),FALSE),"Nej, saknas")</f>
        <v>Nej</v>
      </c>
      <c r="H453" s="30" t="str">
        <f>IFERROR(VLOOKUP($B453,Miljövärden!$B$3:$H$552,MATCH(H$2,Miljövärden!$B$2:$H$2,0),FALSE),"Nej, saknas")</f>
        <v>Nej</v>
      </c>
      <c r="P453" s="37" t="str">
        <f t="shared" si="14"/>
        <v>nej</v>
      </c>
      <c r="R453">
        <f t="shared" ref="R453:R476" si="15">IF(ISERROR(P453),R452,IF(P453="ja",R452+1,R452))</f>
        <v>318</v>
      </c>
    </row>
    <row r="454" spans="1:18" x14ac:dyDescent="0.25">
      <c r="A454" s="2" t="s">
        <v>652</v>
      </c>
      <c r="B454" s="2" t="s">
        <v>653</v>
      </c>
      <c r="C454">
        <f>IFERROR(VLOOKUP($B454,Miljövärden!$B$3:$H$552,MATCH(C$2,Miljövärden!$B$2:$H$2,0),FALSE),"Saknas")</f>
        <v>0.14321500000000001</v>
      </c>
      <c r="D454">
        <f>IFERROR(VLOOKUP($B454,Miljövärden!$B$3:$H$552,MATCH(D$2,Miljövärden!$B$2:$H$2,0),FALSE),"Saknas")</f>
        <v>18.817299999999999</v>
      </c>
      <c r="E454">
        <f>IFERROR(VLOOKUP($B454,Miljövärden!$B$3:$H$552,MATCH(E$2,Miljövärden!$B$2:$H$2,0),FALSE),"Saknas")</f>
        <v>10.389900000000001</v>
      </c>
      <c r="F454">
        <f>IFERROR(VLOOKUP($B454,Miljövärden!$B$3:$H$552,MATCH(F$2,Miljövärden!$B$2:$H$2,0),FALSE),"Saknas")</f>
        <v>3.9670999999999998E-2</v>
      </c>
      <c r="G454" t="str">
        <f>IFERROR(VLOOKUP($B454,Miljövärden!$B$3:$H$552,MATCH(G$2,Miljövärden!$B$2:$H$2,0),FALSE),"Nej, saknas")</f>
        <v>Ja</v>
      </c>
      <c r="H454" s="30" t="str">
        <f>IFERROR(VLOOKUP($B454,Miljövärden!$B$3:$H$552,MATCH(H$2,Miljövärden!$B$2:$H$2,0),FALSE),"Nej, saknas")</f>
        <v>Ja</v>
      </c>
      <c r="P454" s="37" t="str">
        <f t="shared" si="14"/>
        <v>ja</v>
      </c>
      <c r="R454">
        <f t="shared" si="15"/>
        <v>319</v>
      </c>
    </row>
    <row r="455" spans="1:18" x14ac:dyDescent="0.25">
      <c r="A455" s="2" t="s">
        <v>654</v>
      </c>
      <c r="B455" s="2" t="s">
        <v>655</v>
      </c>
      <c r="C455">
        <f>IFERROR(VLOOKUP($B455,Miljövärden!$B$3:$H$552,MATCH(C$2,Miljövärden!$B$2:$H$2,0),FALSE),"Saknas")</f>
        <v>0.19570299999999999</v>
      </c>
      <c r="D455">
        <f>IFERROR(VLOOKUP($B455,Miljövärden!$B$3:$H$552,MATCH(D$2,Miljövärden!$B$2:$H$2,0),FALSE),"Saknas")</f>
        <v>16.493200000000002</v>
      </c>
      <c r="E455">
        <f>IFERROR(VLOOKUP($B455,Miljövärden!$B$3:$H$552,MATCH(E$2,Miljövärden!$B$2:$H$2,0),FALSE),"Saknas")</f>
        <v>17.302900000000001</v>
      </c>
      <c r="F455">
        <f>IFERROR(VLOOKUP($B455,Miljövärden!$B$3:$H$552,MATCH(F$2,Miljövärden!$B$2:$H$2,0),FALSE),"Saknas")</f>
        <v>2.2640199999999999E-2</v>
      </c>
      <c r="G455" t="str">
        <f>IFERROR(VLOOKUP($B455,Miljövärden!$B$3:$H$552,MATCH(G$2,Miljövärden!$B$2:$H$2,0),FALSE),"Nej, saknas")</f>
        <v>Ja</v>
      </c>
      <c r="H455" s="30" t="str">
        <f>IFERROR(VLOOKUP($B455,Miljövärden!$B$3:$H$552,MATCH(H$2,Miljövärden!$B$2:$H$2,0),FALSE),"Nej, saknas")</f>
        <v>Ja</v>
      </c>
      <c r="P455" s="37" t="str">
        <f t="shared" si="14"/>
        <v>ja</v>
      </c>
      <c r="R455">
        <f t="shared" si="15"/>
        <v>320</v>
      </c>
    </row>
    <row r="456" spans="1:18" x14ac:dyDescent="0.25">
      <c r="A456" s="2" t="s">
        <v>654</v>
      </c>
      <c r="B456" s="2" t="s">
        <v>656</v>
      </c>
      <c r="C456">
        <f>IFERROR(VLOOKUP($B456,Miljövärden!$B$3:$H$552,MATCH(C$2,Miljövärden!$B$2:$H$2,0),FALSE),"Saknas")</f>
        <v>0</v>
      </c>
      <c r="D456">
        <f>IFERROR(VLOOKUP($B456,Miljövärden!$B$3:$H$552,MATCH(D$2,Miljövärden!$B$2:$H$2,0),FALSE),"Saknas")</f>
        <v>0</v>
      </c>
      <c r="E456">
        <f>IFERROR(VLOOKUP($B456,Miljövärden!$B$3:$H$552,MATCH(E$2,Miljövärden!$B$2:$H$2,0),FALSE),"Saknas")</f>
        <v>0</v>
      </c>
      <c r="F456">
        <f>IFERROR(VLOOKUP($B456,Miljövärden!$B$3:$H$552,MATCH(F$2,Miljövärden!$B$2:$H$2,0),FALSE),"Saknas")</f>
        <v>0</v>
      </c>
      <c r="G456" t="str">
        <f>IFERROR(VLOOKUP($B456,Miljövärden!$B$3:$H$552,MATCH(G$2,Miljövärden!$B$2:$H$2,0),FALSE),"Nej, saknas")</f>
        <v>Ja</v>
      </c>
      <c r="H456" s="30" t="str">
        <f>IFERROR(VLOOKUP($B456,Miljövärden!$B$3:$H$552,MATCH(H$2,Miljövärden!$B$2:$H$2,0),FALSE),"Nej, saknas")</f>
        <v>Nej</v>
      </c>
      <c r="P456" s="37" t="str">
        <f t="shared" si="14"/>
        <v>nej</v>
      </c>
      <c r="R456">
        <f t="shared" si="15"/>
        <v>320</v>
      </c>
    </row>
    <row r="457" spans="1:18" x14ac:dyDescent="0.25">
      <c r="A457" s="2" t="s">
        <v>654</v>
      </c>
      <c r="B457" s="2" t="s">
        <v>657</v>
      </c>
      <c r="C457">
        <f>IFERROR(VLOOKUP($B457,Miljövärden!$B$3:$H$552,MATCH(C$2,Miljövärden!$B$2:$H$2,0),FALSE),"Saknas")</f>
        <v>8.1864000000000006E-2</v>
      </c>
      <c r="D457">
        <f>IFERROR(VLOOKUP($B457,Miljövärden!$B$3:$H$552,MATCH(D$2,Miljövärden!$B$2:$H$2,0),FALSE),"Saknas")</f>
        <v>12.0907</v>
      </c>
      <c r="E457">
        <f>IFERROR(VLOOKUP($B457,Miljövärden!$B$3:$H$552,MATCH(E$2,Miljövärden!$B$2:$H$2,0),FALSE),"Saknas")</f>
        <v>3.60934</v>
      </c>
      <c r="F457">
        <f>IFERROR(VLOOKUP($B457,Miljövärden!$B$3:$H$552,MATCH(F$2,Miljövärden!$B$2:$H$2,0),FALSE),"Saknas")</f>
        <v>1.11384E-2</v>
      </c>
      <c r="G457" t="str">
        <f>IFERROR(VLOOKUP($B457,Miljövärden!$B$3:$H$552,MATCH(G$2,Miljövärden!$B$2:$H$2,0),FALSE),"Nej, saknas")</f>
        <v>Ja</v>
      </c>
      <c r="H457" s="30" t="str">
        <f>IFERROR(VLOOKUP($B457,Miljövärden!$B$3:$H$552,MATCH(H$2,Miljövärden!$B$2:$H$2,0),FALSE),"Nej, saknas")</f>
        <v>Ja</v>
      </c>
      <c r="P457" s="37" t="str">
        <f t="shared" si="14"/>
        <v>ja</v>
      </c>
      <c r="R457">
        <f t="shared" si="15"/>
        <v>321</v>
      </c>
    </row>
    <row r="458" spans="1:18" x14ac:dyDescent="0.25">
      <c r="A458" s="2" t="s">
        <v>658</v>
      </c>
      <c r="B458" s="2" t="s">
        <v>659</v>
      </c>
      <c r="C458">
        <f>IFERROR(VLOOKUP($B458,Miljövärden!$B$3:$H$552,MATCH(C$2,Miljövärden!$B$2:$H$2,0),FALSE),"Saknas")</f>
        <v>0</v>
      </c>
      <c r="D458">
        <f>IFERROR(VLOOKUP($B458,Miljövärden!$B$3:$H$552,MATCH(D$2,Miljövärden!$B$2:$H$2,0),FALSE),"Saknas")</f>
        <v>0</v>
      </c>
      <c r="E458">
        <f>IFERROR(VLOOKUP($B458,Miljövärden!$B$3:$H$552,MATCH(E$2,Miljövärden!$B$2:$H$2,0),FALSE),"Saknas")</f>
        <v>0</v>
      </c>
      <c r="F458">
        <f>IFERROR(VLOOKUP($B458,Miljövärden!$B$3:$H$552,MATCH(F$2,Miljövärden!$B$2:$H$2,0),FALSE),"Saknas")</f>
        <v>0</v>
      </c>
      <c r="G458" t="str">
        <f>IFERROR(VLOOKUP($B458,Miljövärden!$B$3:$H$552,MATCH(G$2,Miljövärden!$B$2:$H$2,0),FALSE),"Nej, saknas")</f>
        <v>Nej</v>
      </c>
      <c r="H458" s="30" t="str">
        <f>IFERROR(VLOOKUP($B458,Miljövärden!$B$3:$H$552,MATCH(H$2,Miljövärden!$B$2:$H$2,0),FALSE),"Nej, saknas")</f>
        <v>Nej</v>
      </c>
      <c r="P458" s="37" t="str">
        <f t="shared" si="14"/>
        <v>nej</v>
      </c>
      <c r="R458">
        <f t="shared" si="15"/>
        <v>321</v>
      </c>
    </row>
    <row r="459" spans="1:18" x14ac:dyDescent="0.25">
      <c r="A459" s="2" t="s">
        <v>661</v>
      </c>
      <c r="B459" s="2" t="s">
        <v>662</v>
      </c>
      <c r="C459">
        <f>IFERROR(VLOOKUP($B459,Miljövärden!$B$3:$H$552,MATCH(C$2,Miljövärden!$B$2:$H$2,0),FALSE),"Saknas")</f>
        <v>0</v>
      </c>
      <c r="D459">
        <f>IFERROR(VLOOKUP($B459,Miljövärden!$B$3:$H$552,MATCH(D$2,Miljövärden!$B$2:$H$2,0),FALSE),"Saknas")</f>
        <v>0</v>
      </c>
      <c r="E459">
        <f>IFERROR(VLOOKUP($B459,Miljövärden!$B$3:$H$552,MATCH(E$2,Miljövärden!$B$2:$H$2,0),FALSE),"Saknas")</f>
        <v>0</v>
      </c>
      <c r="F459">
        <f>IFERROR(VLOOKUP($B459,Miljövärden!$B$3:$H$552,MATCH(F$2,Miljövärden!$B$2:$H$2,0),FALSE),"Saknas")</f>
        <v>0</v>
      </c>
      <c r="G459" t="str">
        <f>IFERROR(VLOOKUP($B459,Miljövärden!$B$3:$H$552,MATCH(G$2,Miljövärden!$B$2:$H$2,0),FALSE),"Nej, saknas")</f>
        <v>Nej</v>
      </c>
      <c r="H459" s="30" t="str">
        <f>IFERROR(VLOOKUP($B459,Miljövärden!$B$3:$H$552,MATCH(H$2,Miljövärden!$B$2:$H$2,0),FALSE),"Nej, saknas")</f>
        <v>Nej</v>
      </c>
      <c r="P459" s="37" t="str">
        <f t="shared" si="14"/>
        <v>nej</v>
      </c>
      <c r="R459">
        <f t="shared" si="15"/>
        <v>321</v>
      </c>
    </row>
    <row r="460" spans="1:18" x14ac:dyDescent="0.25">
      <c r="A460" s="2" t="s">
        <v>664</v>
      </c>
      <c r="B460" s="2" t="s">
        <v>665</v>
      </c>
      <c r="C460">
        <f>IFERROR(VLOOKUP($B460,Miljövärden!$B$3:$H$552,MATCH(C$2,Miljövärden!$B$2:$H$2,0),FALSE),"Saknas")</f>
        <v>0.104253</v>
      </c>
      <c r="D460">
        <f>IFERROR(VLOOKUP($B460,Miljövärden!$B$3:$H$552,MATCH(D$2,Miljövärden!$B$2:$H$2,0),FALSE),"Saknas")</f>
        <v>45.552</v>
      </c>
      <c r="E460">
        <f>IFERROR(VLOOKUP($B460,Miljövärden!$B$3:$H$552,MATCH(E$2,Miljövärden!$B$2:$H$2,0),FALSE),"Saknas")</f>
        <v>3.1740900000000001</v>
      </c>
      <c r="F460">
        <f>IFERROR(VLOOKUP($B460,Miljövärden!$B$3:$H$552,MATCH(F$2,Miljövärden!$B$2:$H$2,0),FALSE),"Saknas")</f>
        <v>4.0578000000000003E-3</v>
      </c>
      <c r="G460" t="str">
        <f>IFERROR(VLOOKUP($B460,Miljövärden!$B$3:$H$552,MATCH(G$2,Miljövärden!$B$2:$H$2,0),FALSE),"Nej, saknas")</f>
        <v>Ja</v>
      </c>
      <c r="H460" s="30" t="str">
        <f>IFERROR(VLOOKUP($B460,Miljövärden!$B$3:$H$552,MATCH(H$2,Miljövärden!$B$2:$H$2,0),FALSE),"Nej, saknas")</f>
        <v>Ja</v>
      </c>
      <c r="P460" s="37" t="str">
        <f t="shared" si="14"/>
        <v>ja</v>
      </c>
      <c r="R460">
        <f t="shared" si="15"/>
        <v>322</v>
      </c>
    </row>
    <row r="461" spans="1:18" x14ac:dyDescent="0.25">
      <c r="A461" s="2" t="s">
        <v>664</v>
      </c>
      <c r="B461" s="2" t="s">
        <v>666</v>
      </c>
      <c r="C461">
        <f>IFERROR(VLOOKUP($B461,Miljövärden!$B$3:$H$552,MATCH(C$2,Miljövärden!$B$2:$H$2,0),FALSE),"Saknas")</f>
        <v>0.180955</v>
      </c>
      <c r="D461">
        <f>IFERROR(VLOOKUP($B461,Miljövärden!$B$3:$H$552,MATCH(D$2,Miljövärden!$B$2:$H$2,0),FALSE),"Saknas")</f>
        <v>5.8318199999999996</v>
      </c>
      <c r="E461">
        <f>IFERROR(VLOOKUP($B461,Miljövärden!$B$3:$H$552,MATCH(E$2,Miljövärden!$B$2:$H$2,0),FALSE),"Saknas")</f>
        <v>18.850000000000001</v>
      </c>
      <c r="F461">
        <f>IFERROR(VLOOKUP($B461,Miljövärden!$B$3:$H$552,MATCH(F$2,Miljövärden!$B$2:$H$2,0),FALSE),"Saknas")</f>
        <v>1.24069E-3</v>
      </c>
      <c r="G461" t="str">
        <f>IFERROR(VLOOKUP($B461,Miljövärden!$B$3:$H$552,MATCH(G$2,Miljövärden!$B$2:$H$2,0),FALSE),"Nej, saknas")</f>
        <v>Ja</v>
      </c>
      <c r="H461" s="30" t="str">
        <f>IFERROR(VLOOKUP($B461,Miljövärden!$B$3:$H$552,MATCH(H$2,Miljövärden!$B$2:$H$2,0),FALSE),"Nej, saknas")</f>
        <v>Ja</v>
      </c>
      <c r="P461" s="37" t="str">
        <f t="shared" si="14"/>
        <v>ja</v>
      </c>
      <c r="R461">
        <f t="shared" si="15"/>
        <v>323</v>
      </c>
    </row>
    <row r="462" spans="1:18" x14ac:dyDescent="0.25">
      <c r="A462" s="2" t="s">
        <v>664</v>
      </c>
      <c r="B462" s="2" t="s">
        <v>667</v>
      </c>
      <c r="C462">
        <f>IFERROR(VLOOKUP($B462,Miljövärden!$B$3:$H$552,MATCH(C$2,Miljövärden!$B$2:$H$2,0),FALSE),"Saknas")</f>
        <v>0.17859900000000001</v>
      </c>
      <c r="D462">
        <f>IFERROR(VLOOKUP($B462,Miljövärden!$B$3:$H$552,MATCH(D$2,Miljövärden!$B$2:$H$2,0),FALSE),"Saknas")</f>
        <v>6.2656499999999999</v>
      </c>
      <c r="E462">
        <f>IFERROR(VLOOKUP($B462,Miljövärden!$B$3:$H$552,MATCH(E$2,Miljövärden!$B$2:$H$2,0),FALSE),"Saknas")</f>
        <v>19.6602</v>
      </c>
      <c r="F462">
        <f>IFERROR(VLOOKUP($B462,Miljövärden!$B$3:$H$552,MATCH(F$2,Miljövärden!$B$2:$H$2,0),FALSE),"Saknas")</f>
        <v>1.7415E-3</v>
      </c>
      <c r="G462" t="str">
        <f>IFERROR(VLOOKUP($B462,Miljövärden!$B$3:$H$552,MATCH(G$2,Miljövärden!$B$2:$H$2,0),FALSE),"Nej, saknas")</f>
        <v>Ja</v>
      </c>
      <c r="H462" s="30" t="str">
        <f>IFERROR(VLOOKUP($B462,Miljövärden!$B$3:$H$552,MATCH(H$2,Miljövärden!$B$2:$H$2,0),FALSE),"Nej, saknas")</f>
        <v>Ja</v>
      </c>
      <c r="P462" s="37" t="str">
        <f t="shared" si="14"/>
        <v>ja</v>
      </c>
      <c r="R462">
        <f t="shared" si="15"/>
        <v>324</v>
      </c>
    </row>
    <row r="463" spans="1:18" x14ac:dyDescent="0.25">
      <c r="A463" s="2" t="s">
        <v>664</v>
      </c>
      <c r="B463" s="2" t="s">
        <v>668</v>
      </c>
      <c r="C463">
        <f>IFERROR(VLOOKUP($B463,Miljövärden!$B$3:$H$552,MATCH(C$2,Miljövärden!$B$2:$H$2,0),FALSE),"Saknas")</f>
        <v>0.12593299999999999</v>
      </c>
      <c r="D463">
        <f>IFERROR(VLOOKUP($B463,Miljövärden!$B$3:$H$552,MATCH(D$2,Miljövärden!$B$2:$H$2,0),FALSE),"Saknas")</f>
        <v>7.3291700000000004</v>
      </c>
      <c r="E463">
        <f>IFERROR(VLOOKUP($B463,Miljövärden!$B$3:$H$552,MATCH(E$2,Miljövärden!$B$2:$H$2,0),FALSE),"Saknas")</f>
        <v>4.3924000000000003</v>
      </c>
      <c r="F463">
        <f>IFERROR(VLOOKUP($B463,Miljövärden!$B$3:$H$552,MATCH(F$2,Miljövärden!$B$2:$H$2,0),FALSE),"Saknas")</f>
        <v>1.0542699999999999E-3</v>
      </c>
      <c r="G463" t="str">
        <f>IFERROR(VLOOKUP($B463,Miljövärden!$B$3:$H$552,MATCH(G$2,Miljövärden!$B$2:$H$2,0),FALSE),"Nej, saknas")</f>
        <v>Ja</v>
      </c>
      <c r="H463" s="30" t="str">
        <f>IFERROR(VLOOKUP($B463,Miljövärden!$B$3:$H$552,MATCH(H$2,Miljövärden!$B$2:$H$2,0),FALSE),"Nej, saknas")</f>
        <v>Ja</v>
      </c>
      <c r="P463" s="37" t="str">
        <f t="shared" si="14"/>
        <v>ja</v>
      </c>
      <c r="R463">
        <f t="shared" si="15"/>
        <v>325</v>
      </c>
    </row>
    <row r="464" spans="1:18" x14ac:dyDescent="0.25">
      <c r="A464" s="2" t="s">
        <v>669</v>
      </c>
      <c r="B464" s="2" t="s">
        <v>670</v>
      </c>
      <c r="C464">
        <f>IFERROR(VLOOKUP($B464,Miljövärden!$B$3:$H$552,MATCH(C$2,Miljövärden!$B$2:$H$2,0),FALSE),"Saknas")</f>
        <v>0.10778699999999999</v>
      </c>
      <c r="D464">
        <f>IFERROR(VLOOKUP($B464,Miljövärden!$B$3:$H$552,MATCH(D$2,Miljövärden!$B$2:$H$2,0),FALSE),"Saknas")</f>
        <v>16.3597</v>
      </c>
      <c r="E464">
        <f>IFERROR(VLOOKUP($B464,Miljövärden!$B$3:$H$552,MATCH(E$2,Miljövärden!$B$2:$H$2,0),FALSE),"Saknas")</f>
        <v>8.6146200000000004</v>
      </c>
      <c r="F464">
        <f>IFERROR(VLOOKUP($B464,Miljövärden!$B$3:$H$552,MATCH(F$2,Miljövärden!$B$2:$H$2,0),FALSE),"Saknas")</f>
        <v>1.26163E-2</v>
      </c>
      <c r="G464" t="str">
        <f>IFERROR(VLOOKUP($B464,Miljövärden!$B$3:$H$552,MATCH(G$2,Miljövärden!$B$2:$H$2,0),FALSE),"Nej, saknas")</f>
        <v>Nej</v>
      </c>
      <c r="H464" s="30" t="str">
        <f>IFERROR(VLOOKUP($B464,Miljövärden!$B$3:$H$552,MATCH(H$2,Miljövärden!$B$2:$H$2,0),FALSE),"Nej, saknas")</f>
        <v>Ja</v>
      </c>
      <c r="P464" s="37" t="str">
        <f t="shared" si="14"/>
        <v>ja</v>
      </c>
      <c r="R464">
        <f t="shared" si="15"/>
        <v>326</v>
      </c>
    </row>
    <row r="465" spans="1:18" x14ac:dyDescent="0.25">
      <c r="A465" s="2" t="s">
        <v>671</v>
      </c>
      <c r="B465" s="2" t="s">
        <v>672</v>
      </c>
      <c r="C465">
        <f>IFERROR(VLOOKUP($B465,Miljövärden!$B$3:$H$552,MATCH(C$2,Miljövärden!$B$2:$H$2,0),FALSE),"Saknas")</f>
        <v>0.18588399999999999</v>
      </c>
      <c r="D465">
        <f>IFERROR(VLOOKUP($B465,Miljövärden!$B$3:$H$552,MATCH(D$2,Miljövärden!$B$2:$H$2,0),FALSE),"Saknas")</f>
        <v>33.176699999999997</v>
      </c>
      <c r="E465">
        <f>IFERROR(VLOOKUP($B465,Miljövärden!$B$3:$H$552,MATCH(E$2,Miljövärden!$B$2:$H$2,0),FALSE),"Saknas")</f>
        <v>9.3222500000000004</v>
      </c>
      <c r="F465">
        <f>IFERROR(VLOOKUP($B465,Miljövärden!$B$3:$H$552,MATCH(F$2,Miljövärden!$B$2:$H$2,0),FALSE),"Saknas")</f>
        <v>5.7133400000000001E-2</v>
      </c>
      <c r="G465" t="str">
        <f>IFERROR(VLOOKUP($B465,Miljövärden!$B$3:$H$552,MATCH(G$2,Miljövärden!$B$2:$H$2,0),FALSE),"Nej, saknas")</f>
        <v>Ja</v>
      </c>
      <c r="H465" s="30" t="str">
        <f>IFERROR(VLOOKUP($B465,Miljövärden!$B$3:$H$552,MATCH(H$2,Miljövärden!$B$2:$H$2,0),FALSE),"Nej, saknas")</f>
        <v>Ja</v>
      </c>
      <c r="P465" s="37" t="str">
        <f t="shared" si="14"/>
        <v>ja</v>
      </c>
      <c r="R465">
        <f t="shared" si="15"/>
        <v>327</v>
      </c>
    </row>
    <row r="466" spans="1:18" x14ac:dyDescent="0.25">
      <c r="A466" s="2" t="s">
        <v>673</v>
      </c>
      <c r="B466" s="2" t="s">
        <v>21</v>
      </c>
      <c r="C466">
        <f>IFERROR(VLOOKUP($B466,Miljövärden!$B$3:$H$552,MATCH(C$2,Miljövärden!$B$2:$H$2,0),FALSE),"Saknas")</f>
        <v>0</v>
      </c>
      <c r="D466">
        <f>IFERROR(VLOOKUP($B466,Miljövärden!$B$3:$H$552,MATCH(D$2,Miljövärden!$B$2:$H$2,0),FALSE),"Saknas")</f>
        <v>0</v>
      </c>
      <c r="E466">
        <f>IFERROR(VLOOKUP($B466,Miljövärden!$B$3:$H$552,MATCH(E$2,Miljövärden!$B$2:$H$2,0),FALSE),"Saknas")</f>
        <v>0</v>
      </c>
      <c r="F466">
        <f>IFERROR(VLOOKUP($B466,Miljövärden!$B$3:$H$552,MATCH(F$2,Miljövärden!$B$2:$H$2,0),FALSE),"Saknas")</f>
        <v>0</v>
      </c>
      <c r="G466" t="str">
        <f>IFERROR(VLOOKUP($B466,Miljövärden!$B$3:$H$552,MATCH(G$2,Miljövärden!$B$2:$H$2,0),FALSE),"Nej, saknas")</f>
        <v>Nej</v>
      </c>
      <c r="H466" s="30" t="str">
        <f>IFERROR(VLOOKUP($B466,Miljövärden!$B$3:$H$552,MATCH(H$2,Miljövärden!$B$2:$H$2,0),FALSE),"Nej, saknas")</f>
        <v>Nej</v>
      </c>
      <c r="P466" s="37" t="str">
        <f t="shared" si="14"/>
        <v>nej</v>
      </c>
      <c r="R466">
        <f t="shared" si="15"/>
        <v>327</v>
      </c>
    </row>
    <row r="467" spans="1:18" x14ac:dyDescent="0.25">
      <c r="A467" s="2" t="s">
        <v>675</v>
      </c>
      <c r="B467" s="2" t="s">
        <v>22</v>
      </c>
      <c r="C467">
        <f>IFERROR(VLOOKUP($B467,Miljövärden!$B$3:$H$552,MATCH(C$2,Miljövärden!$B$2:$H$2,0),FALSE),"Saknas")</f>
        <v>0</v>
      </c>
      <c r="D467">
        <f>IFERROR(VLOOKUP($B467,Miljövärden!$B$3:$H$552,MATCH(D$2,Miljövärden!$B$2:$H$2,0),FALSE),"Saknas")</f>
        <v>0</v>
      </c>
      <c r="E467">
        <f>IFERROR(VLOOKUP($B467,Miljövärden!$B$3:$H$552,MATCH(E$2,Miljövärden!$B$2:$H$2,0),FALSE),"Saknas")</f>
        <v>0</v>
      </c>
      <c r="F467">
        <f>IFERROR(VLOOKUP($B467,Miljövärden!$B$3:$H$552,MATCH(F$2,Miljövärden!$B$2:$H$2,0),FALSE),"Saknas")</f>
        <v>0</v>
      </c>
      <c r="G467" t="str">
        <f>IFERROR(VLOOKUP($B467,Miljövärden!$B$3:$H$552,MATCH(G$2,Miljövärden!$B$2:$H$2,0),FALSE),"Nej, saknas")</f>
        <v>Nej</v>
      </c>
      <c r="H467" s="30" t="str">
        <f>IFERROR(VLOOKUP($B467,Miljövärden!$B$3:$H$552,MATCH(H$2,Miljövärden!$B$2:$H$2,0),FALSE),"Nej, saknas")</f>
        <v>Nej</v>
      </c>
      <c r="P467" s="37" t="str">
        <f t="shared" si="14"/>
        <v>nej</v>
      </c>
      <c r="R467">
        <f t="shared" si="15"/>
        <v>327</v>
      </c>
    </row>
    <row r="468" spans="1:18" x14ac:dyDescent="0.25">
      <c r="A468" s="2" t="s">
        <v>676</v>
      </c>
      <c r="B468" s="9" t="s">
        <v>1107</v>
      </c>
      <c r="C468">
        <f>IFERROR(VLOOKUP($B468,Miljövärden!$B$3:$H$552,MATCH(C$2,Miljövärden!$B$2:$H$2,0),FALSE),"Saknas")</f>
        <v>0</v>
      </c>
      <c r="D468">
        <f>IFERROR(VLOOKUP($B468,Miljövärden!$B$3:$H$552,MATCH(D$2,Miljövärden!$B$2:$H$2,0),FALSE),"Saknas")</f>
        <v>0</v>
      </c>
      <c r="E468">
        <f>IFERROR(VLOOKUP($B468,Miljövärden!$B$3:$H$552,MATCH(E$2,Miljövärden!$B$2:$H$2,0),FALSE),"Saknas")</f>
        <v>0</v>
      </c>
      <c r="F468">
        <f>IFERROR(VLOOKUP($B468,Miljövärden!$B$3:$H$552,MATCH(F$2,Miljövärden!$B$2:$H$2,0),FALSE),"Saknas")</f>
        <v>0</v>
      </c>
      <c r="G468" t="str">
        <f>IFERROR(VLOOKUP($B468,Miljövärden!$B$3:$H$552,MATCH(G$2,Miljövärden!$B$2:$H$2,0),FALSE),"Nej, saknas")</f>
        <v>Nej</v>
      </c>
      <c r="H468" s="30" t="str">
        <f>IFERROR(VLOOKUP($B468,Miljövärden!$B$3:$H$552,MATCH(H$2,Miljövärden!$B$2:$H$2,0),FALSE),"Nej, saknas")</f>
        <v>Nej</v>
      </c>
      <c r="P468" s="37" t="str">
        <f t="shared" si="14"/>
        <v>nej</v>
      </c>
      <c r="R468">
        <f t="shared" si="15"/>
        <v>327</v>
      </c>
    </row>
    <row r="469" spans="1:18" x14ac:dyDescent="0.25">
      <c r="A469" s="2" t="s">
        <v>677</v>
      </c>
      <c r="B469" s="2" t="s">
        <v>678</v>
      </c>
      <c r="C469">
        <f>IFERROR(VLOOKUP($B469,Miljövärden!$B$3:$H$552,MATCH(C$2,Miljövärden!$B$2:$H$2,0),FALSE),"Saknas")</f>
        <v>5.7016499999999998E-2</v>
      </c>
      <c r="D469">
        <f>IFERROR(VLOOKUP($B469,Miljövärden!$B$3:$H$552,MATCH(D$2,Miljövärden!$B$2:$H$2,0),FALSE),"Saknas")</f>
        <v>8.3404600000000002</v>
      </c>
      <c r="E469">
        <f>IFERROR(VLOOKUP($B469,Miljövärden!$B$3:$H$552,MATCH(E$2,Miljövärden!$B$2:$H$2,0),FALSE),"Saknas")</f>
        <v>8.9894999999999996</v>
      </c>
      <c r="F469">
        <f>IFERROR(VLOOKUP($B469,Miljövärden!$B$3:$H$552,MATCH(F$2,Miljövärden!$B$2:$H$2,0),FALSE),"Saknas")</f>
        <v>2.44998E-3</v>
      </c>
      <c r="G469" t="str">
        <f>IFERROR(VLOOKUP($B469,Miljövärden!$B$3:$H$552,MATCH(G$2,Miljövärden!$B$2:$H$2,0),FALSE),"Nej, saknas")</f>
        <v>Nej</v>
      </c>
      <c r="H469" s="30" t="str">
        <f>IFERROR(VLOOKUP($B469,Miljövärden!$B$3:$H$552,MATCH(H$2,Miljövärden!$B$2:$H$2,0),FALSE),"Nej, saknas")</f>
        <v>Ja</v>
      </c>
      <c r="P469" s="37" t="str">
        <f t="shared" si="14"/>
        <v>ja</v>
      </c>
      <c r="R469">
        <f t="shared" si="15"/>
        <v>328</v>
      </c>
    </row>
    <row r="470" spans="1:18" x14ac:dyDescent="0.25">
      <c r="A470" s="2" t="s">
        <v>677</v>
      </c>
      <c r="B470" s="2" t="s">
        <v>679</v>
      </c>
      <c r="C470">
        <f>IFERROR(VLOOKUP($B470,Miljövärden!$B$3:$H$552,MATCH(C$2,Miljövärden!$B$2:$H$2,0),FALSE),"Saknas")</f>
        <v>7.0236699999999999E-2</v>
      </c>
      <c r="D470">
        <f>IFERROR(VLOOKUP($B470,Miljövärden!$B$3:$H$552,MATCH(D$2,Miljövärden!$B$2:$H$2,0),FALSE),"Saknas")</f>
        <v>14.666</v>
      </c>
      <c r="E470">
        <f>IFERROR(VLOOKUP($B470,Miljövärden!$B$3:$H$552,MATCH(E$2,Miljövärden!$B$2:$H$2,0),FALSE),"Saknas")</f>
        <v>7.4232300000000002</v>
      </c>
      <c r="F470">
        <f>IFERROR(VLOOKUP($B470,Miljövärden!$B$3:$H$552,MATCH(F$2,Miljövärden!$B$2:$H$2,0),FALSE),"Saknas")</f>
        <v>1.7305599999999999E-3</v>
      </c>
      <c r="G470" t="str">
        <f>IFERROR(VLOOKUP($B470,Miljövärden!$B$3:$H$552,MATCH(G$2,Miljövärden!$B$2:$H$2,0),FALSE),"Nej, saknas")</f>
        <v>Nej</v>
      </c>
      <c r="H470" s="30" t="str">
        <f>IFERROR(VLOOKUP($B470,Miljövärden!$B$3:$H$552,MATCH(H$2,Miljövärden!$B$2:$H$2,0),FALSE),"Nej, saknas")</f>
        <v>Ja</v>
      </c>
      <c r="P470" s="37" t="str">
        <f t="shared" si="14"/>
        <v>ja</v>
      </c>
      <c r="R470">
        <f t="shared" si="15"/>
        <v>329</v>
      </c>
    </row>
    <row r="471" spans="1:18" x14ac:dyDescent="0.25">
      <c r="A471" s="2" t="s">
        <v>677</v>
      </c>
      <c r="B471" s="2" t="s">
        <v>680</v>
      </c>
      <c r="C471">
        <f>IFERROR(VLOOKUP($B471,Miljövärden!$B$3:$H$552,MATCH(C$2,Miljövärden!$B$2:$H$2,0),FALSE),"Saknas")</f>
        <v>0.15390499999999999</v>
      </c>
      <c r="D471">
        <f>IFERROR(VLOOKUP($B471,Miljövärden!$B$3:$H$552,MATCH(D$2,Miljövärden!$B$2:$H$2,0),FALSE),"Saknas")</f>
        <v>30.332000000000001</v>
      </c>
      <c r="E471">
        <f>IFERROR(VLOOKUP($B471,Miljövärden!$B$3:$H$552,MATCH(E$2,Miljövärden!$B$2:$H$2,0),FALSE),"Saknas")</f>
        <v>4.0485699999999998</v>
      </c>
      <c r="F471">
        <f>IFERROR(VLOOKUP($B471,Miljövärden!$B$3:$H$552,MATCH(F$2,Miljövärden!$B$2:$H$2,0),FALSE),"Saknas")</f>
        <v>6.6968600000000003E-2</v>
      </c>
      <c r="G471" t="str">
        <f>IFERROR(VLOOKUP($B471,Miljövärden!$B$3:$H$552,MATCH(G$2,Miljövärden!$B$2:$H$2,0),FALSE),"Nej, saknas")</f>
        <v>Nej</v>
      </c>
      <c r="H471" s="30" t="str">
        <f>IFERROR(VLOOKUP($B471,Miljövärden!$B$3:$H$552,MATCH(H$2,Miljövärden!$B$2:$H$2,0),FALSE),"Nej, saknas")</f>
        <v>Ja</v>
      </c>
      <c r="P471" s="37" t="str">
        <f t="shared" si="14"/>
        <v>ja</v>
      </c>
      <c r="R471">
        <f t="shared" si="15"/>
        <v>330</v>
      </c>
    </row>
    <row r="472" spans="1:18" x14ac:dyDescent="0.25">
      <c r="A472" s="2" t="s">
        <v>677</v>
      </c>
      <c r="B472" s="2" t="s">
        <v>681</v>
      </c>
      <c r="C472">
        <f>IFERROR(VLOOKUP($B472,Miljövärden!$B$3:$H$552,MATCH(C$2,Miljövärden!$B$2:$H$2,0),FALSE),"Saknas")</f>
        <v>0.19490099999999999</v>
      </c>
      <c r="D472">
        <f>IFERROR(VLOOKUP($B472,Miljövärden!$B$3:$H$552,MATCH(D$2,Miljövärden!$B$2:$H$2,0),FALSE),"Saknas")</f>
        <v>19.023299999999999</v>
      </c>
      <c r="E472">
        <f>IFERROR(VLOOKUP($B472,Miljövärden!$B$3:$H$552,MATCH(E$2,Miljövärden!$B$2:$H$2,0),FALSE),"Saknas")</f>
        <v>18.704599999999999</v>
      </c>
      <c r="F472">
        <f>IFERROR(VLOOKUP($B472,Miljövärden!$B$3:$H$552,MATCH(F$2,Miljövärden!$B$2:$H$2,0),FALSE),"Saknas")</f>
        <v>3.2795199999999997E-2</v>
      </c>
      <c r="G472" t="str">
        <f>IFERROR(VLOOKUP($B472,Miljövärden!$B$3:$H$552,MATCH(G$2,Miljövärden!$B$2:$H$2,0),FALSE),"Nej, saknas")</f>
        <v>Nej</v>
      </c>
      <c r="H472" s="30" t="str">
        <f>IFERROR(VLOOKUP($B472,Miljövärden!$B$3:$H$552,MATCH(H$2,Miljövärden!$B$2:$H$2,0),FALSE),"Nej, saknas")</f>
        <v>Ja</v>
      </c>
      <c r="P472" s="37" t="str">
        <f t="shared" si="14"/>
        <v>ja</v>
      </c>
      <c r="R472">
        <f t="shared" si="15"/>
        <v>331</v>
      </c>
    </row>
    <row r="473" spans="1:18" x14ac:dyDescent="0.25">
      <c r="A473" s="2" t="s">
        <v>677</v>
      </c>
      <c r="B473" s="2" t="s">
        <v>682</v>
      </c>
      <c r="C473">
        <f>IFERROR(VLOOKUP($B473,Miljövärden!$B$3:$H$552,MATCH(C$2,Miljövärden!$B$2:$H$2,0),FALSE),"Saknas")</f>
        <v>0.21107300000000001</v>
      </c>
      <c r="D473">
        <f>IFERROR(VLOOKUP($B473,Miljövärden!$B$3:$H$552,MATCH(D$2,Miljövärden!$B$2:$H$2,0),FALSE),"Saknas")</f>
        <v>66.858800000000002</v>
      </c>
      <c r="E473">
        <f>IFERROR(VLOOKUP($B473,Miljövärden!$B$3:$H$552,MATCH(E$2,Miljövärden!$B$2:$H$2,0),FALSE),"Saknas")</f>
        <v>10.9754</v>
      </c>
      <c r="F473">
        <f>IFERROR(VLOOKUP($B473,Miljövärden!$B$3:$H$552,MATCH(F$2,Miljövärden!$B$2:$H$2,0),FALSE),"Saknas")</f>
        <v>5.7488299999999999E-2</v>
      </c>
      <c r="G473" t="str">
        <f>IFERROR(VLOOKUP($B473,Miljövärden!$B$3:$H$552,MATCH(G$2,Miljövärden!$B$2:$H$2,0),FALSE),"Nej, saknas")</f>
        <v>Nej</v>
      </c>
      <c r="H473" s="30" t="str">
        <f>IFERROR(VLOOKUP($B473,Miljövärden!$B$3:$H$552,MATCH(H$2,Miljövärden!$B$2:$H$2,0),FALSE),"Nej, saknas")</f>
        <v>Ja</v>
      </c>
      <c r="P473" s="37" t="str">
        <f t="shared" si="14"/>
        <v>ja</v>
      </c>
      <c r="R473">
        <f t="shared" si="15"/>
        <v>332</v>
      </c>
    </row>
    <row r="474" spans="1:18" x14ac:dyDescent="0.25">
      <c r="A474" s="2" t="s">
        <v>677</v>
      </c>
      <c r="B474" s="2" t="s">
        <v>683</v>
      </c>
      <c r="C474">
        <f>IFERROR(VLOOKUP($B474,Miljövärden!$B$3:$H$552,MATCH(C$2,Miljövärden!$B$2:$H$2,0),FALSE),"Saknas")</f>
        <v>0.118216</v>
      </c>
      <c r="D474">
        <f>IFERROR(VLOOKUP($B474,Miljövärden!$B$3:$H$552,MATCH(D$2,Miljövärden!$B$2:$H$2,0),FALSE),"Saknas")</f>
        <v>39.933599999999998</v>
      </c>
      <c r="E474">
        <f>IFERROR(VLOOKUP($B474,Miljövärden!$B$3:$H$552,MATCH(E$2,Miljövärden!$B$2:$H$2,0),FALSE),"Saknas")</f>
        <v>7.2350700000000003</v>
      </c>
      <c r="F474">
        <f>IFERROR(VLOOKUP($B474,Miljövärden!$B$3:$H$552,MATCH(F$2,Miljövärden!$B$2:$H$2,0),FALSE),"Saknas")</f>
        <v>5.3102000000000002E-3</v>
      </c>
      <c r="G474" t="str">
        <f>IFERROR(VLOOKUP($B474,Miljövärden!$B$3:$H$552,MATCH(G$2,Miljövärden!$B$2:$H$2,0),FALSE),"Nej, saknas")</f>
        <v>Nej</v>
      </c>
      <c r="H474" s="30" t="str">
        <f>IFERROR(VLOOKUP($B474,Miljövärden!$B$3:$H$552,MATCH(H$2,Miljövärden!$B$2:$H$2,0),FALSE),"Nej, saknas")</f>
        <v>Ja</v>
      </c>
      <c r="P474" s="37" t="str">
        <f t="shared" si="14"/>
        <v>ja</v>
      </c>
      <c r="R474">
        <f t="shared" si="15"/>
        <v>333</v>
      </c>
    </row>
    <row r="475" spans="1:18" x14ac:dyDescent="0.25">
      <c r="P475" s="37" t="str">
        <f t="shared" si="14"/>
        <v>nej</v>
      </c>
      <c r="R475">
        <f t="shared" si="15"/>
        <v>333</v>
      </c>
    </row>
    <row r="476" spans="1:18" x14ac:dyDescent="0.25">
      <c r="P476" s="37" t="str">
        <f t="shared" si="14"/>
        <v>nej</v>
      </c>
      <c r="R476">
        <f t="shared" si="15"/>
        <v>333</v>
      </c>
    </row>
  </sheetData>
  <mergeCells count="1">
    <mergeCell ref="A1:E1"/>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87"/>
  <sheetViews>
    <sheetView topLeftCell="F1" workbookViewId="0">
      <selection activeCell="C2" sqref="C2"/>
    </sheetView>
  </sheetViews>
  <sheetFormatPr defaultRowHeight="15" x14ac:dyDescent="0.25"/>
  <cols>
    <col min="1" max="1" width="19.5703125" customWidth="1"/>
    <col min="2" max="2" width="24.28515625" customWidth="1"/>
    <col min="3" max="3" width="31.7109375" customWidth="1"/>
    <col min="4" max="4" width="22.140625" customWidth="1"/>
    <col min="5" max="5" width="27.7109375" customWidth="1"/>
    <col min="6" max="7" width="24.85546875" customWidth="1"/>
    <col min="14" max="14" width="32.85546875" customWidth="1"/>
    <col min="16" max="16" width="9.140625" style="61"/>
    <col min="17" max="17" width="24.85546875" customWidth="1"/>
    <col min="18" max="18" width="28.28515625" customWidth="1"/>
    <col min="19" max="19" width="19.7109375" customWidth="1"/>
  </cols>
  <sheetData>
    <row r="1" spans="1:19" ht="30" x14ac:dyDescent="0.25">
      <c r="A1" s="59"/>
      <c r="B1" s="60" t="s">
        <v>1225</v>
      </c>
      <c r="C1" s="59"/>
      <c r="D1" s="59"/>
      <c r="E1" s="59"/>
      <c r="F1" s="59"/>
      <c r="G1" s="59"/>
      <c r="H1" s="59"/>
      <c r="I1" s="60"/>
      <c r="J1" s="60" t="s">
        <v>1226</v>
      </c>
      <c r="K1" s="59"/>
      <c r="L1" s="59"/>
      <c r="Q1" s="1" t="s">
        <v>1227</v>
      </c>
    </row>
    <row r="2" spans="1:19" ht="30" x14ac:dyDescent="0.25">
      <c r="A2" s="59"/>
      <c r="B2" s="59"/>
      <c r="C2" s="59"/>
      <c r="D2" s="59"/>
      <c r="E2" s="59"/>
      <c r="F2" s="59"/>
      <c r="G2" s="59"/>
      <c r="H2" s="59"/>
      <c r="I2" s="59"/>
      <c r="J2" s="62"/>
      <c r="K2" s="59"/>
      <c r="L2" s="59"/>
      <c r="Q2" s="35" t="s">
        <v>1228</v>
      </c>
      <c r="R2" s="212" t="str">
        <f>'Redovisning för kunder'!B4</f>
        <v>Västerbergslagens Energi AB</v>
      </c>
    </row>
    <row r="3" spans="1:19" x14ac:dyDescent="0.25">
      <c r="A3" s="63" t="s">
        <v>1229</v>
      </c>
      <c r="B3" s="59"/>
      <c r="C3" s="59"/>
      <c r="D3" s="59"/>
      <c r="E3" s="59"/>
      <c r="F3" s="59"/>
      <c r="G3" s="59"/>
      <c r="H3" s="63"/>
      <c r="I3" s="59"/>
      <c r="J3" s="62" t="s">
        <v>1230</v>
      </c>
      <c r="K3" s="59"/>
      <c r="L3" s="59"/>
      <c r="M3" t="s">
        <v>1231</v>
      </c>
      <c r="P3" s="61" t="s">
        <v>1232</v>
      </c>
      <c r="Q3" s="64" t="s">
        <v>1233</v>
      </c>
      <c r="R3" s="64"/>
      <c r="S3" t="s">
        <v>1234</v>
      </c>
    </row>
    <row r="4" spans="1:19" ht="30" x14ac:dyDescent="0.25">
      <c r="A4" s="65">
        <v>1</v>
      </c>
      <c r="B4" s="60" t="s">
        <v>0</v>
      </c>
      <c r="C4" s="60" t="s">
        <v>1</v>
      </c>
      <c r="D4" s="66" t="s">
        <v>2</v>
      </c>
      <c r="E4" s="66" t="s">
        <v>3</v>
      </c>
      <c r="F4" s="66" t="s">
        <v>4</v>
      </c>
      <c r="G4" s="66" t="s">
        <v>5</v>
      </c>
      <c r="H4" s="65"/>
      <c r="I4" s="60"/>
      <c r="J4" s="62">
        <v>0</v>
      </c>
      <c r="K4" s="66"/>
      <c r="L4" s="66"/>
      <c r="N4" t="s">
        <v>1235</v>
      </c>
      <c r="P4" s="61">
        <v>0</v>
      </c>
      <c r="Q4" s="35" t="str">
        <f>IF(B4=$R$2,C4,"")</f>
        <v/>
      </c>
      <c r="R4" s="35"/>
      <c r="S4" t="s">
        <v>1236</v>
      </c>
    </row>
    <row r="5" spans="1:19" x14ac:dyDescent="0.25">
      <c r="A5" s="59">
        <v>2</v>
      </c>
      <c r="B5" t="str">
        <f>IFERROR(INDEX('Miljövärden urval för publ'!$A$2:$AA$475,MATCH($A5,'Miljövärden urval för publ'!$R$2:$R$476,0),1),"")</f>
        <v>Adven Värme AB.</v>
      </c>
      <c r="C5" t="str">
        <f>IFERROR(INDEX('Miljövärden urval för publ'!$A$2:$AA$475,MATCH($A5,'Miljövärden urval för publ'!$R$2:$R$476,0),2),"")</f>
        <v>Bollstabruk</v>
      </c>
      <c r="D5">
        <f>IFERROR(VLOOKUP($C5,'Miljövärden urval för publ'!$B$2:$H$490,MATCH(D$4,'Miljövärden urval för publ'!$B$2:$H$2,0),FALSE),"")</f>
        <v>7.2214500000000001E-2</v>
      </c>
      <c r="E5">
        <f>IFERROR(VLOOKUP($C5,'Miljövärden urval för publ'!$B$2:$H$490,MATCH(E$4,'Miljövärden urval för publ'!$B$2:$H$2,0),FALSE),"")</f>
        <v>5.6295099999999998</v>
      </c>
      <c r="F5">
        <f>IFERROR(VLOOKUP($C5,'Miljövärden urval för publ'!$B$2:$H$490,MATCH(F$4,'Miljövärden urval för publ'!$B$2:$H$2,0),FALSE),"")</f>
        <v>9.8500599999999991</v>
      </c>
      <c r="G5">
        <f>IFERROR(VLOOKUP($C5,'Miljövärden urval för publ'!$B$2:$H$490,MATCH(G$4,'Miljövärden urval för publ'!$B$2:$H$2,0),FALSE),"")</f>
        <v>0</v>
      </c>
      <c r="J5">
        <f>IF(B5=B4,J4,J4+1)</f>
        <v>1</v>
      </c>
      <c r="M5">
        <v>1</v>
      </c>
      <c r="N5" t="str">
        <f>IFERROR(INDEX($B$4:$J$487,MATCH(M5,$J$4:$J$369,0),1),"")</f>
        <v>Adven Värme AB.</v>
      </c>
      <c r="P5" s="61">
        <f>IF(Q5="",P4,P4+1)</f>
        <v>0</v>
      </c>
      <c r="Q5" s="35" t="str">
        <f t="shared" ref="Q5:Q68" si="0">IF(B5=$R$2,C5,"")</f>
        <v/>
      </c>
      <c r="R5">
        <v>1</v>
      </c>
      <c r="S5" t="str">
        <f>IFERROR(INDEX($P$4:$Q$468,MATCH(R5,$P$4:$P$468,0),2),"")</f>
        <v>Fagersta</v>
      </c>
    </row>
    <row r="6" spans="1:19" x14ac:dyDescent="0.25">
      <c r="A6" s="59">
        <v>3</v>
      </c>
      <c r="B6" t="str">
        <f>IFERROR(INDEX('Miljövärden urval för publ'!$A$2:$AA$475,MATCH($A6,'Miljövärden urval för publ'!$R$2:$R$476,0),1),"")</f>
        <v>Adven Värme AB.</v>
      </c>
      <c r="C6" t="str">
        <f>IFERROR(INDEX('Miljövärden urval för publ'!$A$2:$AA$475,MATCH($A6,'Miljövärden urval för publ'!$R$2:$R$476,0),2),"")</f>
        <v>Bräcke, Enycon</v>
      </c>
      <c r="D6">
        <f>IFERROR(VLOOKUP($C6,'Miljövärden urval för publ'!$B$2:$H$490,MATCH(D$4,'Miljövärden urval för publ'!$B$2:$H$2,0),FALSE),"")</f>
        <v>0.119106</v>
      </c>
      <c r="E6">
        <f>IFERROR(VLOOKUP($C6,'Miljövärden urval för publ'!$B$2:$H$490,MATCH(E$4,'Miljövärden urval för publ'!$B$2:$H$2,0),FALSE),"")</f>
        <v>14.4811</v>
      </c>
      <c r="F6">
        <f>IFERROR(VLOOKUP($C6,'Miljövärden urval för publ'!$B$2:$H$490,MATCH(F$4,'Miljövärden urval för publ'!$B$2:$H$2,0),FALSE),"")</f>
        <v>11.960900000000001</v>
      </c>
      <c r="G6">
        <f>IFERROR(VLOOKUP($C6,'Miljövärden urval för publ'!$B$2:$H$490,MATCH(G$4,'Miljövärden urval för publ'!$B$2:$H$2,0),FALSE),"")</f>
        <v>2.34375E-2</v>
      </c>
      <c r="J6">
        <f t="shared" ref="J6:J69" si="1">IF(B6=B5,J5,J5+1)</f>
        <v>1</v>
      </c>
      <c r="M6">
        <v>2</v>
      </c>
      <c r="N6" t="str">
        <f t="shared" ref="N6:N69" si="2">IFERROR(INDEX($B$4:$J$487,MATCH(M6,$J$4:$J$369,0),1),"")</f>
        <v>Affärsverken Karlskrona AB</v>
      </c>
      <c r="P6" s="61">
        <f t="shared" ref="P6:P69" si="3">IF(Q6="",P5,P5+1)</f>
        <v>0</v>
      </c>
      <c r="Q6" s="35" t="str">
        <f t="shared" si="0"/>
        <v/>
      </c>
      <c r="R6">
        <v>2</v>
      </c>
      <c r="S6" t="str">
        <f t="shared" ref="S6:S34" si="4">IFERROR(INDEX($P$4:$Q$468,MATCH(R6,$P$4:$P$468,0),2),"")</f>
        <v>Grängesberg</v>
      </c>
    </row>
    <row r="7" spans="1:19" x14ac:dyDescent="0.25">
      <c r="A7" s="59">
        <v>4</v>
      </c>
      <c r="B7" t="str">
        <f>IFERROR(INDEX('Miljövärden urval för publ'!$A$2:$AA$475,MATCH($A7,'Miljövärden urval för publ'!$R$2:$R$476,0),1),"")</f>
        <v>Adven Värme AB.</v>
      </c>
      <c r="C7" t="str">
        <f>IFERROR(INDEX('Miljövärden urval för publ'!$A$2:$AA$475,MATCH($A7,'Miljövärden urval för publ'!$R$2:$R$476,0),2),"")</f>
        <v>Friggesund</v>
      </c>
      <c r="D7">
        <f>IFERROR(VLOOKUP($C7,'Miljövärden urval för publ'!$B$2:$H$490,MATCH(D$4,'Miljövärden urval för publ'!$B$2:$H$2,0),FALSE),"")</f>
        <v>4.3939400000000003E-2</v>
      </c>
      <c r="E7">
        <f>IFERROR(VLOOKUP($C7,'Miljövärden urval för publ'!$B$2:$H$490,MATCH(E$4,'Miljövärden urval för publ'!$B$2:$H$2,0),FALSE),"")</f>
        <v>5.4546400000000004</v>
      </c>
      <c r="F7">
        <f>IFERROR(VLOOKUP($C7,'Miljövärden urval för publ'!$B$2:$H$490,MATCH(F$4,'Miljövärden urval för publ'!$B$2:$H$2,0),FALSE),"")</f>
        <v>9.5454500000000007</v>
      </c>
      <c r="G7">
        <f>IFERROR(VLOOKUP($C7,'Miljövärden urval för publ'!$B$2:$H$490,MATCH(G$4,'Miljövärden urval för publ'!$B$2:$H$2,0),FALSE),"")</f>
        <v>0</v>
      </c>
      <c r="J7">
        <f t="shared" si="1"/>
        <v>1</v>
      </c>
      <c r="M7">
        <v>3</v>
      </c>
      <c r="N7" t="str">
        <f t="shared" si="2"/>
        <v>Alingsås Energi Nät AB</v>
      </c>
      <c r="P7" s="61">
        <f t="shared" si="3"/>
        <v>0</v>
      </c>
      <c r="Q7" s="35" t="str">
        <f t="shared" si="0"/>
        <v/>
      </c>
      <c r="R7">
        <v>3</v>
      </c>
      <c r="S7" t="str">
        <f t="shared" si="4"/>
        <v>Ludvika</v>
      </c>
    </row>
    <row r="8" spans="1:19" x14ac:dyDescent="0.25">
      <c r="A8" s="59">
        <v>5</v>
      </c>
      <c r="B8" t="str">
        <f>IFERROR(INDEX('Miljövärden urval för publ'!$A$2:$AA$475,MATCH($A8,'Miljövärden urval för publ'!$R$2:$R$476,0),1),"")</f>
        <v>Adven Värme AB.</v>
      </c>
      <c r="C8" t="str">
        <f>IFERROR(INDEX('Miljövärden urval för publ'!$A$2:$AA$475,MATCH($A8,'Miljövärden urval för publ'!$R$2:$R$476,0),2),"")</f>
        <v>Funäsdalen</v>
      </c>
      <c r="D8">
        <f>IFERROR(VLOOKUP($C8,'Miljövärden urval för publ'!$B$2:$H$490,MATCH(D$4,'Miljövärden urval för publ'!$B$2:$H$2,0),FALSE),"")</f>
        <v>6.1228100000000001E-2</v>
      </c>
      <c r="E8">
        <f>IFERROR(VLOOKUP($C8,'Miljövärden urval för publ'!$B$2:$H$490,MATCH(E$4,'Miljövärden urval för publ'!$B$2:$H$2,0),FALSE),"")</f>
        <v>5.8250900000000003</v>
      </c>
      <c r="F8">
        <f>IFERROR(VLOOKUP($C8,'Miljövärden urval för publ'!$B$2:$H$490,MATCH(F$4,'Miljövärden urval för publ'!$B$2:$H$2,0),FALSE),"")</f>
        <v>10.193</v>
      </c>
      <c r="G8">
        <f>IFERROR(VLOOKUP($C8,'Miljövärden urval för publ'!$B$2:$H$490,MATCH(G$4,'Miljövärden urval för publ'!$B$2:$H$2,0),FALSE),"")</f>
        <v>0</v>
      </c>
      <c r="J8">
        <f t="shared" si="1"/>
        <v>1</v>
      </c>
      <c r="M8">
        <v>4</v>
      </c>
      <c r="N8" t="str">
        <f t="shared" si="2"/>
        <v>Alvesta Energi AB</v>
      </c>
      <c r="P8" s="61">
        <f t="shared" si="3"/>
        <v>0</v>
      </c>
      <c r="Q8" s="35" t="str">
        <f t="shared" si="0"/>
        <v/>
      </c>
      <c r="R8">
        <v>4</v>
      </c>
      <c r="S8" t="str">
        <f t="shared" si="4"/>
        <v>Norberg</v>
      </c>
    </row>
    <row r="9" spans="1:19" x14ac:dyDescent="0.25">
      <c r="A9" s="59">
        <v>6</v>
      </c>
      <c r="B9" t="str">
        <f>IFERROR(INDEX('Miljövärden urval för publ'!$A$2:$AA$475,MATCH($A9,'Miljövärden urval för publ'!$R$2:$R$476,0),1),"")</f>
        <v>Adven Värme AB.</v>
      </c>
      <c r="C9" t="str">
        <f>IFERROR(INDEX('Miljövärden urval för publ'!$A$2:$AA$475,MATCH($A9,'Miljövärden urval för publ'!$R$2:$R$476,0),2),"")</f>
        <v>Hede</v>
      </c>
      <c r="D9">
        <f>IFERROR(VLOOKUP($C9,'Miljövärden urval för publ'!$B$2:$H$490,MATCH(D$4,'Miljövärden urval för publ'!$B$2:$H$2,0),FALSE),"")</f>
        <v>5.9740300000000003E-2</v>
      </c>
      <c r="E9">
        <f>IFERROR(VLOOKUP($C9,'Miljövärden urval för publ'!$B$2:$H$490,MATCH(E$4,'Miljövärden urval för publ'!$B$2:$H$2,0),FALSE),"")</f>
        <v>6.2341600000000001</v>
      </c>
      <c r="F9">
        <f>IFERROR(VLOOKUP($C9,'Miljövärden urval för publ'!$B$2:$H$490,MATCH(F$4,'Miljövärden urval för publ'!$B$2:$H$2,0),FALSE),"")</f>
        <v>10.9091</v>
      </c>
      <c r="G9">
        <f>IFERROR(VLOOKUP($C9,'Miljövärden urval för publ'!$B$2:$H$490,MATCH(G$4,'Miljövärden urval för publ'!$B$2:$H$2,0),FALSE),"")</f>
        <v>0</v>
      </c>
      <c r="J9">
        <f t="shared" si="1"/>
        <v>1</v>
      </c>
      <c r="M9">
        <v>5</v>
      </c>
      <c r="N9" t="str">
        <f t="shared" si="2"/>
        <v xml:space="preserve">Aneby Miljö &amp; Vatten AB </v>
      </c>
      <c r="P9" s="61">
        <f t="shared" si="3"/>
        <v>0</v>
      </c>
      <c r="Q9" s="35" t="str">
        <f t="shared" si="0"/>
        <v/>
      </c>
      <c r="R9">
        <v>5</v>
      </c>
      <c r="S9" t="str">
        <f t="shared" si="4"/>
        <v/>
      </c>
    </row>
    <row r="10" spans="1:19" x14ac:dyDescent="0.25">
      <c r="A10" s="59">
        <v>7</v>
      </c>
      <c r="B10" t="str">
        <f>IFERROR(INDEX('Miljövärden urval för publ'!$A$2:$AA$475,MATCH($A10,'Miljövärden urval för publ'!$R$2:$R$476,0),1),"")</f>
        <v>Adven Värme AB.</v>
      </c>
      <c r="C10" t="str">
        <f>IFERROR(INDEX('Miljövärden urval för publ'!$A$2:$AA$475,MATCH($A10,'Miljövärden urval för publ'!$R$2:$R$476,0),2),"")</f>
        <v>Långsele</v>
      </c>
      <c r="D10">
        <f>IFERROR(VLOOKUP($C10,'Miljövärden urval för publ'!$B$2:$H$490,MATCH(D$4,'Miljövärden urval för publ'!$B$2:$H$2,0),FALSE),"")</f>
        <v>0.32928600000000002</v>
      </c>
      <c r="E10">
        <f>IFERROR(VLOOKUP($C10,'Miljövärden urval för publ'!$B$2:$H$490,MATCH(E$4,'Miljövärden urval för publ'!$B$2:$H$2,0),FALSE),"")</f>
        <v>49.048299999999998</v>
      </c>
      <c r="F10">
        <f>IFERROR(VLOOKUP($C10,'Miljövärden urval för publ'!$B$2:$H$490,MATCH(F$4,'Miljövärden urval för publ'!$B$2:$H$2,0),FALSE),"")</f>
        <v>19</v>
      </c>
      <c r="G10">
        <f>IFERROR(VLOOKUP($C10,'Miljövärden urval för publ'!$B$2:$H$490,MATCH(G$4,'Miljövärden urval för publ'!$B$2:$H$2,0),FALSE),"")</f>
        <v>0.12963</v>
      </c>
      <c r="J10">
        <f t="shared" si="1"/>
        <v>1</v>
      </c>
      <c r="M10">
        <v>6</v>
      </c>
      <c r="N10" t="str">
        <f t="shared" si="2"/>
        <v>Arvika Fjärrvärme AB</v>
      </c>
      <c r="P10" s="61">
        <f t="shared" si="3"/>
        <v>0</v>
      </c>
      <c r="Q10" s="35" t="str">
        <f t="shared" si="0"/>
        <v/>
      </c>
      <c r="R10">
        <v>6</v>
      </c>
      <c r="S10" t="str">
        <f t="shared" si="4"/>
        <v/>
      </c>
    </row>
    <row r="11" spans="1:19" x14ac:dyDescent="0.25">
      <c r="A11" s="59">
        <v>8</v>
      </c>
      <c r="B11" t="str">
        <f>IFERROR(INDEX('Miljövärden urval för publ'!$A$2:$AA$475,MATCH($A11,'Miljövärden urval för publ'!$R$2:$R$476,0),1),"")</f>
        <v>Adven Värme AB.</v>
      </c>
      <c r="C11" t="str">
        <f>IFERROR(INDEX('Miljövärden urval för publ'!$A$2:$AA$475,MATCH($A11,'Miljövärden urval för publ'!$R$2:$R$476,0),2),"")</f>
        <v>Näsåker</v>
      </c>
      <c r="D11">
        <f>IFERROR(VLOOKUP($C11,'Miljövärden urval för publ'!$B$2:$H$490,MATCH(D$4,'Miljövärden urval för publ'!$B$2:$H$2,0),FALSE),"")</f>
        <v>0.22529399999999999</v>
      </c>
      <c r="E11">
        <f>IFERROR(VLOOKUP($C11,'Miljövärden urval för publ'!$B$2:$H$490,MATCH(E$4,'Miljövärden urval för publ'!$B$2:$H$2,0),FALSE),"")</f>
        <v>20.941700000000001</v>
      </c>
      <c r="F11">
        <f>IFERROR(VLOOKUP($C11,'Miljövärden urval för publ'!$B$2:$H$490,MATCH(F$4,'Miljövärden urval för publ'!$B$2:$H$2,0),FALSE),"")</f>
        <v>19.411799999999999</v>
      </c>
      <c r="G11">
        <f>IFERROR(VLOOKUP($C11,'Miljövärden urval för publ'!$B$2:$H$490,MATCH(G$4,'Miljövärden urval för publ'!$B$2:$H$2,0),FALSE),"")</f>
        <v>4.2918499999999998E-2</v>
      </c>
      <c r="J11">
        <f t="shared" si="1"/>
        <v>1</v>
      </c>
      <c r="M11">
        <v>7</v>
      </c>
      <c r="N11" t="str">
        <f t="shared" si="2"/>
        <v>Bodens Energi AB</v>
      </c>
      <c r="P11" s="61">
        <f t="shared" si="3"/>
        <v>0</v>
      </c>
      <c r="Q11" s="35" t="str">
        <f t="shared" si="0"/>
        <v/>
      </c>
      <c r="R11">
        <v>7</v>
      </c>
      <c r="S11" t="str">
        <f t="shared" si="4"/>
        <v/>
      </c>
    </row>
    <row r="12" spans="1:19" x14ac:dyDescent="0.25">
      <c r="A12" s="59">
        <v>9</v>
      </c>
      <c r="B12" t="str">
        <f>IFERROR(INDEX('Miljövärden urval för publ'!$A$2:$AA$475,MATCH($A12,'Miljövärden urval för publ'!$R$2:$R$476,0),1),"")</f>
        <v>Adven Värme AB.</v>
      </c>
      <c r="C12" t="str">
        <f>IFERROR(INDEX('Miljövärden urval för publ'!$A$2:$AA$475,MATCH($A12,'Miljövärden urval för publ'!$R$2:$R$476,0),2),"")</f>
        <v>Ramsele</v>
      </c>
      <c r="D12">
        <f>IFERROR(VLOOKUP($C12,'Miljövärden urval för publ'!$B$2:$H$490,MATCH(D$4,'Miljövärden urval för publ'!$B$2:$H$2,0),FALSE),"")</f>
        <v>0.14075499999999999</v>
      </c>
      <c r="E12">
        <f>IFERROR(VLOOKUP($C12,'Miljövärden urval för publ'!$B$2:$H$490,MATCH(E$4,'Miljövärden urval för publ'!$B$2:$H$2,0),FALSE),"")</f>
        <v>20.529399999999999</v>
      </c>
      <c r="F12">
        <f>IFERROR(VLOOKUP($C12,'Miljövärden urval för publ'!$B$2:$H$490,MATCH(F$4,'Miljövärden urval för publ'!$B$2:$H$2,0),FALSE),"")</f>
        <v>10.6226</v>
      </c>
      <c r="G12">
        <f>IFERROR(VLOOKUP($C12,'Miljövärden urval för publ'!$B$2:$H$490,MATCH(G$4,'Miljövärden urval för publ'!$B$2:$H$2,0),FALSE),"")</f>
        <v>3.94737E-2</v>
      </c>
      <c r="J12">
        <f t="shared" si="1"/>
        <v>1</v>
      </c>
      <c r="M12">
        <v>8</v>
      </c>
      <c r="N12" t="str">
        <f t="shared" si="2"/>
        <v>Bollnäs Energi AB</v>
      </c>
      <c r="P12" s="61">
        <f t="shared" si="3"/>
        <v>0</v>
      </c>
      <c r="Q12" s="35" t="str">
        <f t="shared" si="0"/>
        <v/>
      </c>
      <c r="R12">
        <v>8</v>
      </c>
      <c r="S12" t="str">
        <f t="shared" si="4"/>
        <v/>
      </c>
    </row>
    <row r="13" spans="1:19" x14ac:dyDescent="0.25">
      <c r="A13" s="59">
        <v>10</v>
      </c>
      <c r="B13" t="str">
        <f>IFERROR(INDEX('Miljövärden urval för publ'!$A$2:$AA$475,MATCH($A13,'Miljövärden urval för publ'!$R$2:$R$476,0),1),"")</f>
        <v>Affärsverken Karlskrona AB</v>
      </c>
      <c r="C13" t="str">
        <f>IFERROR(INDEX('Miljövärden urval för publ'!$A$2:$AA$475,MATCH($A13,'Miljövärden urval för publ'!$R$2:$R$476,0),2),"")</f>
        <v>Fridlevstad</v>
      </c>
      <c r="D13">
        <f>IFERROR(VLOOKUP($C13,'Miljövärden urval för publ'!$B$2:$H$490,MATCH(D$4,'Miljövärden urval för publ'!$B$2:$H$2,0),FALSE),"")</f>
        <v>0.183892</v>
      </c>
      <c r="E13">
        <f>IFERROR(VLOOKUP($C13,'Miljövärden urval för publ'!$B$2:$H$490,MATCH(E$4,'Miljövärden urval för publ'!$B$2:$H$2,0),FALSE),"")</f>
        <v>9.4054099999999998</v>
      </c>
      <c r="F13">
        <f>IFERROR(VLOOKUP($C13,'Miljövärden urval för publ'!$B$2:$H$490,MATCH(F$4,'Miljövärden urval för publ'!$B$2:$H$2,0),FALSE),"")</f>
        <v>18.064900000000002</v>
      </c>
      <c r="G13">
        <f>IFERROR(VLOOKUP($C13,'Miljövärden urval för publ'!$B$2:$H$490,MATCH(G$4,'Miljövärden urval för publ'!$B$2:$H$2,0),FALSE),"")</f>
        <v>1.24224E-2</v>
      </c>
      <c r="J13">
        <f t="shared" si="1"/>
        <v>2</v>
      </c>
      <c r="M13">
        <v>9</v>
      </c>
      <c r="N13" t="str">
        <f t="shared" si="2"/>
        <v>Borgholm Energi AB</v>
      </c>
      <c r="P13" s="61">
        <f t="shared" si="3"/>
        <v>0</v>
      </c>
      <c r="Q13" s="35" t="str">
        <f t="shared" si="0"/>
        <v/>
      </c>
      <c r="R13">
        <v>9</v>
      </c>
      <c r="S13" t="str">
        <f t="shared" si="4"/>
        <v/>
      </c>
    </row>
    <row r="14" spans="1:19" x14ac:dyDescent="0.25">
      <c r="A14" s="59">
        <v>11</v>
      </c>
      <c r="B14" t="str">
        <f>IFERROR(INDEX('Miljövärden urval för publ'!$A$2:$AA$475,MATCH($A14,'Miljövärden urval för publ'!$R$2:$R$476,0),1),"")</f>
        <v>Affärsverken Karlskrona AB</v>
      </c>
      <c r="C14" t="str">
        <f>IFERROR(INDEX('Miljövärden urval för publ'!$A$2:$AA$475,MATCH($A14,'Miljövärden urval för publ'!$R$2:$R$476,0),2),"")</f>
        <v>Jämjö</v>
      </c>
      <c r="D14">
        <f>IFERROR(VLOOKUP($C14,'Miljövärden urval för publ'!$B$2:$H$490,MATCH(D$4,'Miljövärden urval för publ'!$B$2:$H$2,0),FALSE),"")</f>
        <v>0.18725600000000001</v>
      </c>
      <c r="E14">
        <f>IFERROR(VLOOKUP($C14,'Miljövärden urval för publ'!$B$2:$H$490,MATCH(E$4,'Miljövärden urval för publ'!$B$2:$H$2,0),FALSE),"")</f>
        <v>8.3391999999999999</v>
      </c>
      <c r="F14">
        <f>IFERROR(VLOOKUP($C14,'Miljövärden urval för publ'!$B$2:$H$490,MATCH(F$4,'Miljövärden urval för publ'!$B$2:$H$2,0),FALSE),"")</f>
        <v>19.844000000000001</v>
      </c>
      <c r="G14">
        <f>IFERROR(VLOOKUP($C14,'Miljövärden urval för publ'!$B$2:$H$490,MATCH(G$4,'Miljövärden urval för publ'!$B$2:$H$2,0),FALSE),"")</f>
        <v>7.1258900000000002E-3</v>
      </c>
      <c r="J14">
        <f t="shared" si="1"/>
        <v>2</v>
      </c>
      <c r="M14">
        <v>10</v>
      </c>
      <c r="N14" t="str">
        <f t="shared" si="2"/>
        <v>Borlänge Energi AB</v>
      </c>
      <c r="P14" s="61">
        <f t="shared" si="3"/>
        <v>0</v>
      </c>
      <c r="Q14" s="35" t="str">
        <f t="shared" si="0"/>
        <v/>
      </c>
      <c r="R14">
        <v>10</v>
      </c>
      <c r="S14" t="str">
        <f t="shared" si="4"/>
        <v/>
      </c>
    </row>
    <row r="15" spans="1:19" x14ac:dyDescent="0.25">
      <c r="A15" s="59">
        <v>12</v>
      </c>
      <c r="B15" t="str">
        <f>IFERROR(INDEX('Miljövärden urval för publ'!$A$2:$AA$475,MATCH($A15,'Miljövärden urval för publ'!$R$2:$R$476,0),1),"")</f>
        <v>Affärsverken Karlskrona AB</v>
      </c>
      <c r="C15" t="str">
        <f>IFERROR(INDEX('Miljövärden urval för publ'!$A$2:$AA$475,MATCH($A15,'Miljövärden urval för publ'!$R$2:$R$476,0),2),"")</f>
        <v>Karlskrona</v>
      </c>
      <c r="D15">
        <f>IFERROR(VLOOKUP($C15,'Miljövärden urval för publ'!$B$2:$H$490,MATCH(D$4,'Miljövärden urval för publ'!$B$2:$H$2,0),FALSE),"")</f>
        <v>0.10639899999999999</v>
      </c>
      <c r="E15">
        <f>IFERROR(VLOOKUP($C15,'Miljövärden urval för publ'!$B$2:$H$490,MATCH(E$4,'Miljövärden urval för publ'!$B$2:$H$2,0),FALSE),"")</f>
        <v>16.583500000000001</v>
      </c>
      <c r="F15">
        <f>IFERROR(VLOOKUP($C15,'Miljövärden urval för publ'!$B$2:$H$490,MATCH(F$4,'Miljövärden urval för publ'!$B$2:$H$2,0),FALSE),"")</f>
        <v>6.8681000000000001</v>
      </c>
      <c r="G15">
        <f>IFERROR(VLOOKUP($C15,'Miljövärden urval för publ'!$B$2:$H$490,MATCH(G$4,'Miljövärden urval för publ'!$B$2:$H$2,0),FALSE),"")</f>
        <v>2.40742E-3</v>
      </c>
      <c r="J15">
        <f t="shared" si="1"/>
        <v>2</v>
      </c>
      <c r="M15">
        <v>11</v>
      </c>
      <c r="N15" t="str">
        <f t="shared" si="2"/>
        <v>Borås Energi och Miljö AB</v>
      </c>
      <c r="P15" s="61">
        <f t="shared" si="3"/>
        <v>0</v>
      </c>
      <c r="Q15" s="35" t="str">
        <f t="shared" si="0"/>
        <v/>
      </c>
      <c r="R15">
        <v>11</v>
      </c>
      <c r="S15" t="str">
        <f t="shared" si="4"/>
        <v/>
      </c>
    </row>
    <row r="16" spans="1:19" x14ac:dyDescent="0.25">
      <c r="A16" s="59">
        <v>13</v>
      </c>
      <c r="B16" t="str">
        <f>IFERROR(INDEX('Miljövärden urval för publ'!$A$2:$AA$475,MATCH($A16,'Miljövärden urval för publ'!$R$2:$R$476,0),1),"")</f>
        <v>Affärsverken Karlskrona AB</v>
      </c>
      <c r="C16" t="str">
        <f>IFERROR(INDEX('Miljövärden urval för publ'!$A$2:$AA$475,MATCH($A16,'Miljövärden urval för publ'!$R$2:$R$476,0),2),"")</f>
        <v>Nättraby</v>
      </c>
      <c r="D16">
        <f>IFERROR(VLOOKUP($C16,'Miljövärden urval för publ'!$B$2:$H$490,MATCH(D$4,'Miljövärden urval för publ'!$B$2:$H$2,0),FALSE),"")</f>
        <v>0.22578899999999999</v>
      </c>
      <c r="E16">
        <f>IFERROR(VLOOKUP($C16,'Miljövärden urval för publ'!$B$2:$H$490,MATCH(E$4,'Miljövärden urval för publ'!$B$2:$H$2,0),FALSE),"")</f>
        <v>16.3279</v>
      </c>
      <c r="F16">
        <f>IFERROR(VLOOKUP($C16,'Miljövärden urval för publ'!$B$2:$H$490,MATCH(F$4,'Miljövärden urval för publ'!$B$2:$H$2,0),FALSE),"")</f>
        <v>20.035599999999999</v>
      </c>
      <c r="G16">
        <f>IFERROR(VLOOKUP($C16,'Miljövärden urval för publ'!$B$2:$H$490,MATCH(G$4,'Miljövärden urval för publ'!$B$2:$H$2,0),FALSE),"")</f>
        <v>2.8221900000000001E-2</v>
      </c>
      <c r="J16">
        <f t="shared" si="1"/>
        <v>2</v>
      </c>
      <c r="M16">
        <v>12</v>
      </c>
      <c r="N16" t="str">
        <f t="shared" si="2"/>
        <v>BTEA Energi</v>
      </c>
      <c r="P16" s="61">
        <f t="shared" si="3"/>
        <v>0</v>
      </c>
      <c r="Q16" s="35" t="str">
        <f t="shared" si="0"/>
        <v/>
      </c>
      <c r="R16">
        <v>12</v>
      </c>
      <c r="S16" t="str">
        <f t="shared" si="4"/>
        <v/>
      </c>
    </row>
    <row r="17" spans="1:19" x14ac:dyDescent="0.25">
      <c r="A17" s="59">
        <v>14</v>
      </c>
      <c r="B17" t="str">
        <f>IFERROR(INDEX('Miljövärden urval för publ'!$A$2:$AA$475,MATCH($A17,'Miljövärden urval för publ'!$R$2:$R$476,0),1),"")</f>
        <v>Affärsverken Karlskrona AB</v>
      </c>
      <c r="C17" t="str">
        <f>IFERROR(INDEX('Miljövärden urval för publ'!$A$2:$AA$475,MATCH($A17,'Miljövärden urval för publ'!$R$2:$R$476,0),2),"")</f>
        <v>Sturkö</v>
      </c>
      <c r="D17">
        <f>IFERROR(VLOOKUP($C17,'Miljövärden urval för publ'!$B$2:$H$490,MATCH(D$4,'Miljövärden urval för publ'!$B$2:$H$2,0),FALSE),"")</f>
        <v>0.34150999999999998</v>
      </c>
      <c r="E17">
        <f>IFERROR(VLOOKUP($C17,'Miljövärden urval för publ'!$B$2:$H$490,MATCH(E$4,'Miljövärden urval för publ'!$B$2:$H$2,0),FALSE),"")</f>
        <v>40.279699999999998</v>
      </c>
      <c r="F17">
        <f>IFERROR(VLOOKUP($C17,'Miljövärden urval för publ'!$B$2:$H$490,MATCH(F$4,'Miljövärden urval för publ'!$B$2:$H$2,0),FALSE),"")</f>
        <v>16.7105</v>
      </c>
      <c r="G17">
        <f>IFERROR(VLOOKUP($C17,'Miljövärden urval för publ'!$B$2:$H$490,MATCH(G$4,'Miljövärden urval för publ'!$B$2:$H$2,0),FALSE),"")</f>
        <v>0.11385000000000001</v>
      </c>
      <c r="J17">
        <f t="shared" si="1"/>
        <v>2</v>
      </c>
      <c r="M17">
        <v>13</v>
      </c>
      <c r="N17" t="str">
        <f t="shared" si="2"/>
        <v>C4 Energi AB</v>
      </c>
      <c r="P17" s="61">
        <f t="shared" si="3"/>
        <v>0</v>
      </c>
      <c r="Q17" s="35" t="str">
        <f t="shared" si="0"/>
        <v/>
      </c>
      <c r="R17">
        <v>13</v>
      </c>
      <c r="S17" t="str">
        <f t="shared" si="4"/>
        <v/>
      </c>
    </row>
    <row r="18" spans="1:19" x14ac:dyDescent="0.25">
      <c r="A18" s="59">
        <v>15</v>
      </c>
      <c r="B18" t="str">
        <f>IFERROR(INDEX('Miljövärden urval för publ'!$A$2:$AA$475,MATCH($A18,'Miljövärden urval för publ'!$R$2:$R$476,0),1),"")</f>
        <v>Alingsås Energi Nät AB</v>
      </c>
      <c r="C18" t="str">
        <f>IFERROR(INDEX('Miljövärden urval för publ'!$A$2:$AA$475,MATCH($A18,'Miljövärden urval för publ'!$R$2:$R$476,0),2),"")</f>
        <v>Alingsås</v>
      </c>
      <c r="D18">
        <f>IFERROR(VLOOKUP($C18,'Miljövärden urval för publ'!$B$2:$H$490,MATCH(D$4,'Miljövärden urval för publ'!$B$2:$H$2,0),FALSE),"")</f>
        <v>6.17107E-2</v>
      </c>
      <c r="E18">
        <f>IFERROR(VLOOKUP($C18,'Miljövärden urval för publ'!$B$2:$H$490,MATCH(E$4,'Miljövärden urval för publ'!$B$2:$H$2,0),FALSE),"")</f>
        <v>4.8209600000000004</v>
      </c>
      <c r="F18">
        <f>IFERROR(VLOOKUP($C18,'Miljövärden urval för publ'!$B$2:$H$490,MATCH(F$4,'Miljövärden urval för publ'!$B$2:$H$2,0),FALSE),"")</f>
        <v>6.3519399999999999</v>
      </c>
      <c r="G18">
        <f>IFERROR(VLOOKUP($C18,'Miljövärden urval för publ'!$B$2:$H$490,MATCH(G$4,'Miljövärden urval för publ'!$B$2:$H$2,0),FALSE),"")</f>
        <v>4.4049700000000002E-3</v>
      </c>
      <c r="J18">
        <f t="shared" si="1"/>
        <v>3</v>
      </c>
      <c r="M18">
        <v>14</v>
      </c>
      <c r="N18" t="str">
        <f t="shared" si="2"/>
        <v>Dala Energi Värme AB</v>
      </c>
      <c r="P18" s="61">
        <f t="shared" si="3"/>
        <v>0</v>
      </c>
      <c r="Q18" s="35" t="str">
        <f t="shared" si="0"/>
        <v/>
      </c>
      <c r="R18">
        <v>14</v>
      </c>
      <c r="S18" t="str">
        <f t="shared" si="4"/>
        <v/>
      </c>
    </row>
    <row r="19" spans="1:19" x14ac:dyDescent="0.25">
      <c r="A19" s="59">
        <v>16</v>
      </c>
      <c r="B19" t="str">
        <f>IFERROR(INDEX('Miljövärden urval för publ'!$A$2:$AA$475,MATCH($A19,'Miljövärden urval för publ'!$R$2:$R$476,0),1),"")</f>
        <v>Alvesta Energi AB</v>
      </c>
      <c r="C19" t="str">
        <f>IFERROR(INDEX('Miljövärden urval för publ'!$A$2:$AA$475,MATCH($A19,'Miljövärden urval för publ'!$R$2:$R$476,0),2),"")</f>
        <v>Alvesta</v>
      </c>
      <c r="D19">
        <f>IFERROR(VLOOKUP($C19,'Miljövärden urval för publ'!$B$2:$H$490,MATCH(D$4,'Miljövärden urval för publ'!$B$2:$H$2,0),FALSE),"")</f>
        <v>0.10900600000000001</v>
      </c>
      <c r="E19">
        <f>IFERROR(VLOOKUP($C19,'Miljövärden urval för publ'!$B$2:$H$490,MATCH(E$4,'Miljövärden urval för publ'!$B$2:$H$2,0),FALSE),"")</f>
        <v>11.5106</v>
      </c>
      <c r="F19">
        <f>IFERROR(VLOOKUP($C19,'Miljövärden urval för publ'!$B$2:$H$490,MATCH(F$4,'Miljövärden urval för publ'!$B$2:$H$2,0),FALSE),"")</f>
        <v>8.5434400000000004</v>
      </c>
      <c r="G19">
        <f>IFERROR(VLOOKUP($C19,'Miljövärden urval för publ'!$B$2:$H$490,MATCH(G$4,'Miljövärden urval för publ'!$B$2:$H$2,0),FALSE),"")</f>
        <v>1.58371E-2</v>
      </c>
      <c r="J19">
        <f t="shared" si="1"/>
        <v>4</v>
      </c>
      <c r="M19">
        <v>15</v>
      </c>
      <c r="N19" t="str">
        <f t="shared" si="2"/>
        <v>Degerfors Energi AB</v>
      </c>
      <c r="P19" s="61">
        <f t="shared" si="3"/>
        <v>0</v>
      </c>
      <c r="Q19" s="35" t="str">
        <f t="shared" si="0"/>
        <v/>
      </c>
      <c r="R19">
        <v>15</v>
      </c>
      <c r="S19" t="str">
        <f t="shared" si="4"/>
        <v/>
      </c>
    </row>
    <row r="20" spans="1:19" x14ac:dyDescent="0.25">
      <c r="A20" s="59">
        <v>17</v>
      </c>
      <c r="B20" t="str">
        <f>IFERROR(INDEX('Miljövärden urval för publ'!$A$2:$AA$475,MATCH($A20,'Miljövärden urval för publ'!$R$2:$R$476,0),1),"")</f>
        <v>Alvesta Energi AB</v>
      </c>
      <c r="C20" t="str">
        <f>IFERROR(INDEX('Miljövärden urval för publ'!$A$2:$AA$475,MATCH($A20,'Miljövärden urval för publ'!$R$2:$R$476,0),2),"")</f>
        <v>Moheda</v>
      </c>
      <c r="D20">
        <f>IFERROR(VLOOKUP($C20,'Miljövärden urval för publ'!$B$2:$H$490,MATCH(D$4,'Miljövärden urval för publ'!$B$2:$H$2,0),FALSE),"")</f>
        <v>0.105938</v>
      </c>
      <c r="E20">
        <f>IFERROR(VLOOKUP($C20,'Miljövärden urval för publ'!$B$2:$H$490,MATCH(E$4,'Miljövärden urval för publ'!$B$2:$H$2,0),FALSE),"")</f>
        <v>10.488300000000001</v>
      </c>
      <c r="F20">
        <f>IFERROR(VLOOKUP($C20,'Miljövärden urval för publ'!$B$2:$H$490,MATCH(F$4,'Miljövärden urval för publ'!$B$2:$H$2,0),FALSE),"")</f>
        <v>9.0388300000000008</v>
      </c>
      <c r="G20">
        <f>IFERROR(VLOOKUP($C20,'Miljövärden urval för publ'!$B$2:$H$490,MATCH(G$4,'Miljövärden urval för publ'!$B$2:$H$2,0),FALSE),"")</f>
        <v>1.0989499999999999E-2</v>
      </c>
      <c r="J20">
        <f t="shared" si="1"/>
        <v>4</v>
      </c>
      <c r="M20">
        <v>16</v>
      </c>
      <c r="N20" t="str">
        <f t="shared" si="2"/>
        <v>E.ON Värme Sverige AB</v>
      </c>
      <c r="P20" s="61">
        <f t="shared" si="3"/>
        <v>0</v>
      </c>
      <c r="Q20" s="35" t="str">
        <f t="shared" si="0"/>
        <v/>
      </c>
      <c r="R20">
        <v>16</v>
      </c>
      <c r="S20" t="str">
        <f t="shared" si="4"/>
        <v/>
      </c>
    </row>
    <row r="21" spans="1:19" x14ac:dyDescent="0.25">
      <c r="A21" s="59">
        <v>18</v>
      </c>
      <c r="B21" t="str">
        <f>IFERROR(INDEX('Miljövärden urval för publ'!$A$2:$AA$475,MATCH($A21,'Miljövärden urval för publ'!$R$2:$R$476,0),1),"")</f>
        <v>Alvesta Energi AB</v>
      </c>
      <c r="C21" t="str">
        <f>IFERROR(INDEX('Miljövärden urval för publ'!$A$2:$AA$475,MATCH($A21,'Miljövärden urval för publ'!$R$2:$R$476,0),2),"")</f>
        <v>Vislanda</v>
      </c>
      <c r="D21">
        <f>IFERROR(VLOOKUP($C21,'Miljövärden urval för publ'!$B$2:$H$490,MATCH(D$4,'Miljövärden urval för publ'!$B$2:$H$2,0),FALSE),"")</f>
        <v>0.10155500000000001</v>
      </c>
      <c r="E21">
        <f>IFERROR(VLOOKUP($C21,'Miljövärden urval för publ'!$B$2:$H$490,MATCH(E$4,'Miljövärden urval för publ'!$B$2:$H$2,0),FALSE),"")</f>
        <v>9.9038400000000006</v>
      </c>
      <c r="F21">
        <f>IFERROR(VLOOKUP($C21,'Miljövärden urval för publ'!$B$2:$H$490,MATCH(F$4,'Miljövärden urval för publ'!$B$2:$H$2,0),FALSE),"")</f>
        <v>8.0161300000000004</v>
      </c>
      <c r="G21">
        <f>IFERROR(VLOOKUP($C21,'Miljövärden urval för publ'!$B$2:$H$490,MATCH(G$4,'Miljövärden urval för publ'!$B$2:$H$2,0),FALSE),"")</f>
        <v>1.23558E-2</v>
      </c>
      <c r="J21">
        <f t="shared" si="1"/>
        <v>4</v>
      </c>
      <c r="M21">
        <v>17</v>
      </c>
      <c r="N21" t="str">
        <f t="shared" si="2"/>
        <v>Eksjö Energi AB</v>
      </c>
      <c r="P21" s="61">
        <f t="shared" si="3"/>
        <v>0</v>
      </c>
      <c r="Q21" s="35" t="str">
        <f t="shared" si="0"/>
        <v/>
      </c>
      <c r="R21">
        <v>17</v>
      </c>
      <c r="S21" t="str">
        <f t="shared" si="4"/>
        <v/>
      </c>
    </row>
    <row r="22" spans="1:19" x14ac:dyDescent="0.25">
      <c r="A22" s="59">
        <v>19</v>
      </c>
      <c r="B22" t="str">
        <f>IFERROR(INDEX('Miljövärden urval för publ'!$A$2:$AA$475,MATCH($A22,'Miljövärden urval för publ'!$R$2:$R$476,0),1),"")</f>
        <v xml:space="preserve">Aneby Miljö &amp; Vatten AB </v>
      </c>
      <c r="C22" t="str">
        <f>IFERROR(INDEX('Miljövärden urval för publ'!$A$2:$AA$475,MATCH($A22,'Miljövärden urval för publ'!$R$2:$R$476,0),2),"")</f>
        <v xml:space="preserve">Aneby </v>
      </c>
      <c r="D22">
        <f>IFERROR(VLOOKUP($C22,'Miljövärden urval för publ'!$B$2:$H$490,MATCH(D$4,'Miljövärden urval för publ'!$B$2:$H$2,0),FALSE),"")</f>
        <v>8.1178500000000001E-2</v>
      </c>
      <c r="E22">
        <f>IFERROR(VLOOKUP($C22,'Miljövärden urval för publ'!$B$2:$H$490,MATCH(E$4,'Miljövärden urval för publ'!$B$2:$H$2,0),FALSE),"")</f>
        <v>5.5793299999999997</v>
      </c>
      <c r="F22">
        <f>IFERROR(VLOOKUP($C22,'Miljövärden urval för publ'!$B$2:$H$490,MATCH(F$4,'Miljövärden urval för publ'!$B$2:$H$2,0),FALSE),"")</f>
        <v>11.2982</v>
      </c>
      <c r="G22">
        <f>IFERROR(VLOOKUP($C22,'Miljövärden urval för publ'!$B$2:$H$490,MATCH(G$4,'Miljövärden urval för publ'!$B$2:$H$2,0),FALSE),"")</f>
        <v>0</v>
      </c>
      <c r="J22">
        <f t="shared" si="1"/>
        <v>5</v>
      </c>
      <c r="M22">
        <v>18</v>
      </c>
      <c r="N22" t="str">
        <f t="shared" si="2"/>
        <v>Emmaboda Energi &amp; Miljö AB</v>
      </c>
      <c r="P22" s="61">
        <f t="shared" si="3"/>
        <v>0</v>
      </c>
      <c r="Q22" s="35" t="str">
        <f t="shared" si="0"/>
        <v/>
      </c>
      <c r="R22">
        <v>18</v>
      </c>
      <c r="S22" t="str">
        <f t="shared" si="4"/>
        <v/>
      </c>
    </row>
    <row r="23" spans="1:19" x14ac:dyDescent="0.25">
      <c r="A23" s="59">
        <v>20</v>
      </c>
      <c r="B23" t="str">
        <f>IFERROR(INDEX('Miljövärden urval för publ'!$A$2:$AA$475,MATCH($A23,'Miljövärden urval för publ'!$R$2:$R$476,0),1),"")</f>
        <v>Arvika Fjärrvärme AB</v>
      </c>
      <c r="C23" t="str">
        <f>IFERROR(INDEX('Miljövärden urval för publ'!$A$2:$AA$475,MATCH($A23,'Miljövärden urval för publ'!$R$2:$R$476,0),2),"")</f>
        <v>Arvika</v>
      </c>
      <c r="D23">
        <f>IFERROR(VLOOKUP($C23,'Miljövärden urval för publ'!$B$2:$H$490,MATCH(D$4,'Miljövärden urval för publ'!$B$2:$H$2,0),FALSE),"")</f>
        <v>0.101245</v>
      </c>
      <c r="E23">
        <f>IFERROR(VLOOKUP($C23,'Miljövärden urval för publ'!$B$2:$H$490,MATCH(E$4,'Miljövärden urval för publ'!$B$2:$H$2,0),FALSE),"")</f>
        <v>10.4222</v>
      </c>
      <c r="F23">
        <f>IFERROR(VLOOKUP($C23,'Miljövärden urval för publ'!$B$2:$H$490,MATCH(F$4,'Miljövärden urval för publ'!$B$2:$H$2,0),FALSE),"")</f>
        <v>8.0878999999999994</v>
      </c>
      <c r="G23">
        <f>IFERROR(VLOOKUP($C23,'Miljövärden urval för publ'!$B$2:$H$490,MATCH(G$4,'Miljövärden urval för publ'!$B$2:$H$2,0),FALSE),"")</f>
        <v>1.9879399999999998E-2</v>
      </c>
      <c r="J23">
        <f t="shared" si="1"/>
        <v>6</v>
      </c>
      <c r="M23">
        <v>19</v>
      </c>
      <c r="N23" t="str">
        <f t="shared" si="2"/>
        <v>Ena Energi AB</v>
      </c>
      <c r="P23" s="61">
        <f t="shared" si="3"/>
        <v>0</v>
      </c>
      <c r="Q23" s="35" t="str">
        <f t="shared" si="0"/>
        <v/>
      </c>
      <c r="R23">
        <v>19</v>
      </c>
      <c r="S23" t="str">
        <f t="shared" si="4"/>
        <v/>
      </c>
    </row>
    <row r="24" spans="1:19" x14ac:dyDescent="0.25">
      <c r="A24" s="59">
        <v>21</v>
      </c>
      <c r="B24" t="str">
        <f>IFERROR(INDEX('Miljövärden urval för publ'!$A$2:$AA$475,MATCH($A24,'Miljövärden urval för publ'!$R$2:$R$476,0),1),"")</f>
        <v>Bodens Energi AB</v>
      </c>
      <c r="C24" t="str">
        <f>IFERROR(INDEX('Miljövärden urval för publ'!$A$2:$AA$475,MATCH($A24,'Miljövärden urval för publ'!$R$2:$R$476,0),2),"")</f>
        <v>Boden</v>
      </c>
      <c r="D24">
        <f>IFERROR(VLOOKUP($C24,'Miljövärden urval för publ'!$B$2:$H$490,MATCH(D$4,'Miljövärden urval för publ'!$B$2:$H$2,0),FALSE),"")</f>
        <v>0.18579499999999999</v>
      </c>
      <c r="E24">
        <f>IFERROR(VLOOKUP($C24,'Miljövärden urval för publ'!$B$2:$H$490,MATCH(E$4,'Miljövärden urval för publ'!$B$2:$H$2,0),FALSE),"")</f>
        <v>138.44800000000001</v>
      </c>
      <c r="F24">
        <f>IFERROR(VLOOKUP($C24,'Miljövärden urval för publ'!$B$2:$H$490,MATCH(F$4,'Miljövärden urval för publ'!$B$2:$H$2,0),FALSE),"")</f>
        <v>5.2877000000000001</v>
      </c>
      <c r="G24">
        <f>IFERROR(VLOOKUP($C24,'Miljövärden urval för publ'!$B$2:$H$490,MATCH(G$4,'Miljövärden urval för publ'!$B$2:$H$2,0),FALSE),"")</f>
        <v>3.5917200000000003E-2</v>
      </c>
      <c r="J24">
        <f t="shared" si="1"/>
        <v>7</v>
      </c>
      <c r="M24">
        <v>20</v>
      </c>
      <c r="N24" t="str">
        <f t="shared" si="2"/>
        <v>Eskilstuna Energi &amp; Miljö AB</v>
      </c>
      <c r="P24" s="61">
        <f t="shared" si="3"/>
        <v>0</v>
      </c>
      <c r="Q24" s="35" t="str">
        <f t="shared" si="0"/>
        <v/>
      </c>
      <c r="R24">
        <v>20</v>
      </c>
      <c r="S24" t="str">
        <f t="shared" si="4"/>
        <v/>
      </c>
    </row>
    <row r="25" spans="1:19" x14ac:dyDescent="0.25">
      <c r="A25" s="59">
        <v>22</v>
      </c>
      <c r="B25" t="str">
        <f>IFERROR(INDEX('Miljövärden urval för publ'!$A$2:$AA$475,MATCH($A25,'Miljövärden urval för publ'!$R$2:$R$476,0),1),"")</f>
        <v>Bollnäs Energi AB</v>
      </c>
      <c r="C25" t="str">
        <f>IFERROR(INDEX('Miljövärden urval för publ'!$A$2:$AA$475,MATCH($A25,'Miljövärden urval för publ'!$R$2:$R$476,0),2),"")</f>
        <v>Arbrå</v>
      </c>
      <c r="D25">
        <f>IFERROR(VLOOKUP($C25,'Miljövärden urval för publ'!$B$2:$H$490,MATCH(D$4,'Miljövärden urval för publ'!$B$2:$H$2,0),FALSE),"")</f>
        <v>0.10359</v>
      </c>
      <c r="E25">
        <f>IFERROR(VLOOKUP($C25,'Miljövärden urval för publ'!$B$2:$H$490,MATCH(E$4,'Miljövärden urval för publ'!$B$2:$H$2,0),FALSE),"")</f>
        <v>14.801600000000001</v>
      </c>
      <c r="F25">
        <f>IFERROR(VLOOKUP($C25,'Miljövärden urval för publ'!$B$2:$H$490,MATCH(F$4,'Miljövärden urval för publ'!$B$2:$H$2,0),FALSE),"")</f>
        <v>9.5388500000000001</v>
      </c>
      <c r="G25">
        <f>IFERROR(VLOOKUP($C25,'Miljövärden urval för publ'!$B$2:$H$490,MATCH(G$4,'Miljövärden urval för publ'!$B$2:$H$2,0),FALSE),"")</f>
        <v>2.5851599999999999E-2</v>
      </c>
      <c r="J25">
        <f t="shared" si="1"/>
        <v>8</v>
      </c>
      <c r="M25">
        <v>21</v>
      </c>
      <c r="N25" t="str">
        <f t="shared" si="2"/>
        <v>Falbygdens Energi AB</v>
      </c>
      <c r="P25" s="61">
        <f t="shared" si="3"/>
        <v>0</v>
      </c>
      <c r="Q25" s="35" t="str">
        <f t="shared" si="0"/>
        <v/>
      </c>
      <c r="R25">
        <v>21</v>
      </c>
      <c r="S25" t="str">
        <f t="shared" si="4"/>
        <v/>
      </c>
    </row>
    <row r="26" spans="1:19" x14ac:dyDescent="0.25">
      <c r="A26" s="59">
        <v>23</v>
      </c>
      <c r="B26" t="str">
        <f>IFERROR(INDEX('Miljövärden urval för publ'!$A$2:$AA$475,MATCH($A26,'Miljövärden urval för publ'!$R$2:$R$476,0),1),"")</f>
        <v>Bollnäs Energi AB</v>
      </c>
      <c r="C26" t="str">
        <f>IFERROR(INDEX('Miljövärden urval för publ'!$A$2:$AA$475,MATCH($A26,'Miljövärden urval för publ'!$R$2:$R$476,0),2),"")</f>
        <v>Bollnäs</v>
      </c>
      <c r="D26">
        <f>IFERROR(VLOOKUP($C26,'Miljövärden urval för publ'!$B$2:$H$490,MATCH(D$4,'Miljövärden urval för publ'!$B$2:$H$2,0),FALSE),"")</f>
        <v>0.13827500000000001</v>
      </c>
      <c r="E26">
        <f>IFERROR(VLOOKUP($C26,'Miljövärden urval för publ'!$B$2:$H$490,MATCH(E$4,'Miljövärden urval för publ'!$B$2:$H$2,0),FALSE),"")</f>
        <v>89.9666</v>
      </c>
      <c r="F26">
        <f>IFERROR(VLOOKUP($C26,'Miljövärden urval för publ'!$B$2:$H$490,MATCH(F$4,'Miljövärden urval för publ'!$B$2:$H$2,0),FALSE),"")</f>
        <v>3.5842399999999999</v>
      </c>
      <c r="G26">
        <f>IFERROR(VLOOKUP($C26,'Miljövärden urval för publ'!$B$2:$H$490,MATCH(G$4,'Miljövärden urval för publ'!$B$2:$H$2,0),FALSE),"")</f>
        <v>1.9639E-2</v>
      </c>
      <c r="J26">
        <f t="shared" si="1"/>
        <v>8</v>
      </c>
      <c r="M26">
        <v>22</v>
      </c>
      <c r="N26" t="str">
        <f t="shared" si="2"/>
        <v>Falkenberg Energi AB</v>
      </c>
      <c r="P26" s="61">
        <f t="shared" si="3"/>
        <v>0</v>
      </c>
      <c r="Q26" s="35" t="str">
        <f t="shared" si="0"/>
        <v/>
      </c>
      <c r="R26">
        <v>22</v>
      </c>
      <c r="S26" t="str">
        <f t="shared" si="4"/>
        <v/>
      </c>
    </row>
    <row r="27" spans="1:19" x14ac:dyDescent="0.25">
      <c r="A27" s="59">
        <v>24</v>
      </c>
      <c r="B27" t="str">
        <f>IFERROR(INDEX('Miljövärden urval för publ'!$A$2:$AA$475,MATCH($A27,'Miljövärden urval för publ'!$R$2:$R$476,0),1),"")</f>
        <v>Bollnäs Energi AB</v>
      </c>
      <c r="C27" t="str">
        <f>IFERROR(INDEX('Miljövärden urval för publ'!$A$2:$AA$475,MATCH($A27,'Miljövärden urval för publ'!$R$2:$R$476,0),2),"")</f>
        <v>Kilafors</v>
      </c>
      <c r="D27">
        <f>IFERROR(VLOOKUP($C27,'Miljövärden urval för publ'!$B$2:$H$490,MATCH(D$4,'Miljövärden urval för publ'!$B$2:$H$2,0),FALSE),"")</f>
        <v>7.0114499999999996E-2</v>
      </c>
      <c r="E27">
        <f>IFERROR(VLOOKUP($C27,'Miljövärden urval för publ'!$B$2:$H$490,MATCH(E$4,'Miljövärden urval för publ'!$B$2:$H$2,0),FALSE),"")</f>
        <v>6.7047100000000004</v>
      </c>
      <c r="F27">
        <f>IFERROR(VLOOKUP($C27,'Miljövärden urval för publ'!$B$2:$H$490,MATCH(F$4,'Miljövärden urval för publ'!$B$2:$H$2,0),FALSE),"")</f>
        <v>7.7060399999999998</v>
      </c>
      <c r="G27">
        <f>IFERROR(VLOOKUP($C27,'Miljövärden urval för publ'!$B$2:$H$490,MATCH(G$4,'Miljövärden urval för publ'!$B$2:$H$2,0),FALSE),"")</f>
        <v>7.0299899999999999E-3</v>
      </c>
      <c r="J27">
        <f t="shared" si="1"/>
        <v>8</v>
      </c>
      <c r="M27">
        <v>23</v>
      </c>
      <c r="N27" t="str">
        <f t="shared" si="2"/>
        <v>Falu Energi &amp; Vatten AB</v>
      </c>
      <c r="P27" s="61">
        <f t="shared" si="3"/>
        <v>0</v>
      </c>
      <c r="Q27" s="35" t="str">
        <f t="shared" si="0"/>
        <v/>
      </c>
      <c r="R27">
        <v>23</v>
      </c>
      <c r="S27" t="str">
        <f t="shared" si="4"/>
        <v/>
      </c>
    </row>
    <row r="28" spans="1:19" x14ac:dyDescent="0.25">
      <c r="A28" s="59">
        <v>25</v>
      </c>
      <c r="B28" t="str">
        <f>IFERROR(INDEX('Miljövärden urval för publ'!$A$2:$AA$475,MATCH($A28,'Miljövärden urval för publ'!$R$2:$R$476,0),1),"")</f>
        <v>Borgholm Energi AB</v>
      </c>
      <c r="C28" t="str">
        <f>IFERROR(INDEX('Miljövärden urval för publ'!$A$2:$AA$475,MATCH($A28,'Miljövärden urval för publ'!$R$2:$R$476,0),2),"")</f>
        <v>Borgholm</v>
      </c>
      <c r="D28">
        <f>IFERROR(VLOOKUP($C28,'Miljövärden urval för publ'!$B$2:$H$490,MATCH(D$4,'Miljövärden urval för publ'!$B$2:$H$2,0),FALSE),"")</f>
        <v>0.105416</v>
      </c>
      <c r="E28">
        <f>IFERROR(VLOOKUP($C28,'Miljövärden urval för publ'!$B$2:$H$490,MATCH(E$4,'Miljövärden urval för publ'!$B$2:$H$2,0),FALSE),"")</f>
        <v>16.0779</v>
      </c>
      <c r="F28">
        <f>IFERROR(VLOOKUP($C28,'Miljövärden urval för publ'!$B$2:$H$490,MATCH(F$4,'Miljövärden urval för publ'!$B$2:$H$2,0),FALSE),"")</f>
        <v>7.9937699999999996</v>
      </c>
      <c r="G28">
        <f>IFERROR(VLOOKUP($C28,'Miljövärden urval för publ'!$B$2:$H$490,MATCH(G$4,'Miljövärden urval för publ'!$B$2:$H$2,0),FALSE),"")</f>
        <v>1.37141E-2</v>
      </c>
      <c r="J28">
        <f t="shared" si="1"/>
        <v>9</v>
      </c>
      <c r="M28">
        <v>24</v>
      </c>
      <c r="N28" t="str">
        <f t="shared" si="2"/>
        <v>Finspångs Tekniska Verk AB</v>
      </c>
      <c r="P28" s="61">
        <f t="shared" si="3"/>
        <v>0</v>
      </c>
      <c r="Q28" s="35" t="str">
        <f t="shared" si="0"/>
        <v/>
      </c>
      <c r="R28">
        <v>24</v>
      </c>
      <c r="S28" t="str">
        <f t="shared" si="4"/>
        <v/>
      </c>
    </row>
    <row r="29" spans="1:19" x14ac:dyDescent="0.25">
      <c r="A29" s="59">
        <v>26</v>
      </c>
      <c r="B29" t="str">
        <f>IFERROR(INDEX('Miljövärden urval för publ'!$A$2:$AA$475,MATCH($A29,'Miljövärden urval för publ'!$R$2:$R$476,0),1),"")</f>
        <v>Borgholm Energi AB</v>
      </c>
      <c r="C29" t="str">
        <f>IFERROR(INDEX('Miljövärden urval för publ'!$A$2:$AA$475,MATCH($A29,'Miljövärden urval för publ'!$R$2:$R$476,0),2),"")</f>
        <v>Löttorp</v>
      </c>
      <c r="D29">
        <f>IFERROR(VLOOKUP($C29,'Miljövärden urval för publ'!$B$2:$H$490,MATCH(D$4,'Miljövärden urval för publ'!$B$2:$H$2,0),FALSE),"")</f>
        <v>0.18459100000000001</v>
      </c>
      <c r="E29">
        <f>IFERROR(VLOOKUP($C29,'Miljövärden urval för publ'!$B$2:$H$490,MATCH(E$4,'Miljövärden urval för publ'!$B$2:$H$2,0),FALSE),"")</f>
        <v>33.620600000000003</v>
      </c>
      <c r="F29">
        <f>IFERROR(VLOOKUP($C29,'Miljövärden urval för publ'!$B$2:$H$490,MATCH(F$4,'Miljövärden urval för publ'!$B$2:$H$2,0),FALSE),"")</f>
        <v>12.6708</v>
      </c>
      <c r="G29">
        <f>IFERROR(VLOOKUP($C29,'Miljövärden urval för publ'!$B$2:$H$490,MATCH(G$4,'Miljövärden urval för publ'!$B$2:$H$2,0),FALSE),"")</f>
        <v>4.4892099999999997E-2</v>
      </c>
      <c r="J29">
        <f t="shared" si="1"/>
        <v>9</v>
      </c>
      <c r="M29">
        <v>25</v>
      </c>
      <c r="N29" t="str">
        <f t="shared" si="2"/>
        <v>Gislaved Energi AB</v>
      </c>
      <c r="P29" s="61">
        <f t="shared" si="3"/>
        <v>0</v>
      </c>
      <c r="Q29" s="35" t="str">
        <f t="shared" si="0"/>
        <v/>
      </c>
      <c r="R29">
        <v>25</v>
      </c>
      <c r="S29" t="str">
        <f t="shared" si="4"/>
        <v/>
      </c>
    </row>
    <row r="30" spans="1:19" x14ac:dyDescent="0.25">
      <c r="A30" s="59">
        <v>27</v>
      </c>
      <c r="B30" t="str">
        <f>IFERROR(INDEX('Miljövärden urval för publ'!$A$2:$AA$475,MATCH($A30,'Miljövärden urval för publ'!$R$2:$R$476,0),1),"")</f>
        <v>Borlänge Energi AB</v>
      </c>
      <c r="C30" t="str">
        <f>IFERROR(INDEX('Miljövärden urval för publ'!$A$2:$AA$475,MATCH($A30,'Miljövärden urval för publ'!$R$2:$R$476,0),2),"")</f>
        <v>Borlänge</v>
      </c>
      <c r="D30">
        <f>IFERROR(VLOOKUP($C30,'Miljövärden urval för publ'!$B$2:$H$490,MATCH(D$4,'Miljövärden urval för publ'!$B$2:$H$2,0),FALSE),"")</f>
        <v>6.4355999999999997E-2</v>
      </c>
      <c r="E30">
        <f>IFERROR(VLOOKUP($C30,'Miljövärden urval för publ'!$B$2:$H$490,MATCH(E$4,'Miljövärden urval för publ'!$B$2:$H$2,0),FALSE),"")</f>
        <v>68.032799999999995</v>
      </c>
      <c r="F30">
        <f>IFERROR(VLOOKUP($C30,'Miljövärden urval för publ'!$B$2:$H$490,MATCH(F$4,'Miljövärden urval för publ'!$B$2:$H$2,0),FALSE),"")</f>
        <v>4.0382300000000004</v>
      </c>
      <c r="G30">
        <f>IFERROR(VLOOKUP($C30,'Miljövärden urval för publ'!$B$2:$H$490,MATCH(G$4,'Miljövärden urval för publ'!$B$2:$H$2,0),FALSE),"")</f>
        <v>5.8809999999999999E-3</v>
      </c>
      <c r="J30">
        <f t="shared" si="1"/>
        <v>10</v>
      </c>
      <c r="M30">
        <v>26</v>
      </c>
      <c r="N30" t="str">
        <f t="shared" si="2"/>
        <v>Gotlands Energi AB</v>
      </c>
      <c r="P30" s="61">
        <f t="shared" si="3"/>
        <v>0</v>
      </c>
      <c r="Q30" s="35" t="str">
        <f t="shared" si="0"/>
        <v/>
      </c>
      <c r="R30">
        <v>26</v>
      </c>
      <c r="S30" t="str">
        <f t="shared" si="4"/>
        <v/>
      </c>
    </row>
    <row r="31" spans="1:19" x14ac:dyDescent="0.25">
      <c r="A31" s="59">
        <v>28</v>
      </c>
      <c r="B31" t="str">
        <f>IFERROR(INDEX('Miljövärden urval för publ'!$A$2:$AA$475,MATCH($A31,'Miljövärden urval för publ'!$R$2:$R$476,0),1),"")</f>
        <v>Borlänge Energi AB</v>
      </c>
      <c r="C31" t="str">
        <f>IFERROR(INDEX('Miljövärden urval för publ'!$A$2:$AA$475,MATCH($A31,'Miljövärden urval för publ'!$R$2:$R$476,0),2),"")</f>
        <v>Ornäs</v>
      </c>
      <c r="D31">
        <f>IFERROR(VLOOKUP($C31,'Miljövärden urval för publ'!$B$2:$H$490,MATCH(D$4,'Miljövärden urval för publ'!$B$2:$H$2,0),FALSE),"")</f>
        <v>0.17809900000000001</v>
      </c>
      <c r="E31">
        <f>IFERROR(VLOOKUP($C31,'Miljövärden urval för publ'!$B$2:$H$490,MATCH(E$4,'Miljövärden urval för publ'!$B$2:$H$2,0),FALSE),"")</f>
        <v>7.0409600000000001</v>
      </c>
      <c r="F31">
        <f>IFERROR(VLOOKUP($C31,'Miljövärden urval för publ'!$B$2:$H$490,MATCH(F$4,'Miljövärden urval för publ'!$B$2:$H$2,0),FALSE),"")</f>
        <v>21.6417</v>
      </c>
      <c r="G31">
        <f>IFERROR(VLOOKUP($C31,'Miljövärden urval för publ'!$B$2:$H$490,MATCH(G$4,'Miljövärden urval för publ'!$B$2:$H$2,0),FALSE),"")</f>
        <v>2.1161800000000001E-3</v>
      </c>
      <c r="J31">
        <f t="shared" si="1"/>
        <v>10</v>
      </c>
      <c r="M31">
        <v>27</v>
      </c>
      <c r="N31" t="str">
        <f t="shared" si="2"/>
        <v>Gällivare Energi AB</v>
      </c>
      <c r="P31" s="61">
        <f t="shared" si="3"/>
        <v>0</v>
      </c>
      <c r="Q31" s="35" t="str">
        <f t="shared" si="0"/>
        <v/>
      </c>
      <c r="R31">
        <v>27</v>
      </c>
      <c r="S31" t="str">
        <f t="shared" si="4"/>
        <v/>
      </c>
    </row>
    <row r="32" spans="1:19" x14ac:dyDescent="0.25">
      <c r="A32" s="59">
        <v>29</v>
      </c>
      <c r="B32" t="str">
        <f>IFERROR(INDEX('Miljövärden urval för publ'!$A$2:$AA$475,MATCH($A32,'Miljövärden urval för publ'!$R$2:$R$476,0),1),"")</f>
        <v>Borlänge Energi AB</v>
      </c>
      <c r="C32" t="str">
        <f>IFERROR(INDEX('Miljövärden urval för publ'!$A$2:$AA$475,MATCH($A32,'Miljövärden urval för publ'!$R$2:$R$476,0),2),"")</f>
        <v>Torsång</v>
      </c>
      <c r="D32">
        <f>IFERROR(VLOOKUP($C32,'Miljövärden urval för publ'!$B$2:$H$490,MATCH(D$4,'Miljövärden urval för publ'!$B$2:$H$2,0),FALSE),"")</f>
        <v>0.178148</v>
      </c>
      <c r="E32">
        <f>IFERROR(VLOOKUP($C32,'Miljövärden urval för publ'!$B$2:$H$490,MATCH(E$4,'Miljövärden urval för publ'!$B$2:$H$2,0),FALSE),"")</f>
        <v>5.7225799999999998</v>
      </c>
      <c r="F32">
        <f>IFERROR(VLOOKUP($C32,'Miljövärden urval för publ'!$B$2:$H$490,MATCH(F$4,'Miljövärden urval för publ'!$B$2:$H$2,0),FALSE),"")</f>
        <v>18.2561</v>
      </c>
      <c r="G32">
        <f>IFERROR(VLOOKUP($C32,'Miljövärden urval för publ'!$B$2:$H$490,MATCH(G$4,'Miljövärden urval för publ'!$B$2:$H$2,0),FALSE),"")</f>
        <v>1.4521899999999999E-3</v>
      </c>
      <c r="J32">
        <f t="shared" si="1"/>
        <v>10</v>
      </c>
      <c r="M32">
        <v>28</v>
      </c>
      <c r="N32" t="str">
        <f t="shared" si="2"/>
        <v>Gävle Energi AB</v>
      </c>
      <c r="P32" s="61">
        <f t="shared" si="3"/>
        <v>0</v>
      </c>
      <c r="Q32" s="35" t="str">
        <f t="shared" si="0"/>
        <v/>
      </c>
      <c r="R32">
        <v>28</v>
      </c>
      <c r="S32" t="str">
        <f t="shared" si="4"/>
        <v/>
      </c>
    </row>
    <row r="33" spans="1:19" x14ac:dyDescent="0.25">
      <c r="A33" s="59">
        <v>30</v>
      </c>
      <c r="B33" t="str">
        <f>IFERROR(INDEX('Miljövärden urval för publ'!$A$2:$AA$475,MATCH($A33,'Miljövärden urval för publ'!$R$2:$R$476,0),1),"")</f>
        <v>Borås Energi och Miljö AB</v>
      </c>
      <c r="C33" t="str">
        <f>IFERROR(INDEX('Miljövärden urval för publ'!$A$2:$AA$475,MATCH($A33,'Miljövärden urval för publ'!$R$2:$R$476,0),2),"")</f>
        <v>Borås</v>
      </c>
      <c r="D33">
        <f>IFERROR(VLOOKUP($C33,'Miljövärden urval för publ'!$B$2:$H$490,MATCH(D$4,'Miljövärden urval för publ'!$B$2:$H$2,0),FALSE),"")</f>
        <v>0.122433</v>
      </c>
      <c r="E33">
        <f>IFERROR(VLOOKUP($C33,'Miljövärden urval för publ'!$B$2:$H$490,MATCH(E$4,'Miljövärden urval för publ'!$B$2:$H$2,0),FALSE),"")</f>
        <v>49.730699999999999</v>
      </c>
      <c r="F33">
        <f>IFERROR(VLOOKUP($C33,'Miljövärden urval för publ'!$B$2:$H$490,MATCH(F$4,'Miljövärden urval för publ'!$B$2:$H$2,0),FALSE),"")</f>
        <v>6.75406</v>
      </c>
      <c r="G33">
        <f>IFERROR(VLOOKUP($C33,'Miljövärden urval för publ'!$B$2:$H$490,MATCH(G$4,'Miljövärden urval för publ'!$B$2:$H$2,0),FALSE),"")</f>
        <v>1.11856E-2</v>
      </c>
      <c r="J33">
        <f t="shared" si="1"/>
        <v>11</v>
      </c>
      <c r="M33">
        <v>29</v>
      </c>
      <c r="N33" t="str">
        <f t="shared" si="2"/>
        <v>Göteborg Energi AB</v>
      </c>
      <c r="P33" s="61">
        <f t="shared" si="3"/>
        <v>0</v>
      </c>
      <c r="Q33" s="35" t="str">
        <f t="shared" si="0"/>
        <v/>
      </c>
      <c r="R33">
        <v>29</v>
      </c>
      <c r="S33" t="str">
        <f t="shared" si="4"/>
        <v/>
      </c>
    </row>
    <row r="34" spans="1:19" x14ac:dyDescent="0.25">
      <c r="A34" s="59">
        <v>31</v>
      </c>
      <c r="B34" t="str">
        <f>IFERROR(INDEX('Miljövärden urval för publ'!$A$2:$AA$475,MATCH($A34,'Miljövärden urval för publ'!$R$2:$R$476,0),1),"")</f>
        <v>Borås Energi och Miljö AB</v>
      </c>
      <c r="C34" t="str">
        <f>IFERROR(INDEX('Miljövärden urval för publ'!$A$2:$AA$475,MATCH($A34,'Miljövärden urval för publ'!$R$2:$R$476,0),2),"")</f>
        <v>Fristad</v>
      </c>
      <c r="D34">
        <f>IFERROR(VLOOKUP($C34,'Miljövärden urval för publ'!$B$2:$H$490,MATCH(D$4,'Miljövärden urval för publ'!$B$2:$H$2,0),FALSE),"")</f>
        <v>0.24035400000000001</v>
      </c>
      <c r="E34">
        <f>IFERROR(VLOOKUP($C34,'Miljövärden urval för publ'!$B$2:$H$490,MATCH(E$4,'Miljövärden urval för publ'!$B$2:$H$2,0),FALSE),"")</f>
        <v>23.133500000000002</v>
      </c>
      <c r="F34">
        <f>IFERROR(VLOOKUP($C34,'Miljövärden urval för publ'!$B$2:$H$490,MATCH(F$4,'Miljövärden urval för publ'!$B$2:$H$2,0),FALSE),"")</f>
        <v>19.490600000000001</v>
      </c>
      <c r="G34">
        <f>IFERROR(VLOOKUP($C34,'Miljövärden urval för publ'!$B$2:$H$490,MATCH(G$4,'Miljövärden urval för publ'!$B$2:$H$2,0),FALSE),"")</f>
        <v>4.8739600000000001E-2</v>
      </c>
      <c r="J34">
        <f t="shared" si="1"/>
        <v>11</v>
      </c>
      <c r="M34">
        <v>30</v>
      </c>
      <c r="N34" t="str">
        <f t="shared" si="2"/>
        <v>Götene Vatten &amp; Värme AB</v>
      </c>
      <c r="P34" s="61">
        <f t="shared" si="3"/>
        <v>0</v>
      </c>
      <c r="Q34" s="35" t="str">
        <f t="shared" si="0"/>
        <v/>
      </c>
      <c r="R34">
        <v>30</v>
      </c>
      <c r="S34" t="str">
        <f t="shared" si="4"/>
        <v/>
      </c>
    </row>
    <row r="35" spans="1:19" x14ac:dyDescent="0.25">
      <c r="A35" s="59">
        <v>32</v>
      </c>
      <c r="B35" t="str">
        <f>IFERROR(INDEX('Miljövärden urval för publ'!$A$2:$AA$475,MATCH($A35,'Miljövärden urval för publ'!$R$2:$R$476,0),1),"")</f>
        <v>BTEA Energi</v>
      </c>
      <c r="C35" t="str">
        <f>IFERROR(INDEX('Miljövärden urval för publ'!$A$2:$AA$475,MATCH($A35,'Miljövärden urval för publ'!$R$2:$R$476,0),2),"")</f>
        <v>Berg</v>
      </c>
      <c r="D35">
        <f>IFERROR(VLOOKUP($C35,'Miljövärden urval för publ'!$B$2:$H$490,MATCH(D$4,'Miljövärden urval för publ'!$B$2:$H$2,0),FALSE),"")</f>
        <v>0.117227</v>
      </c>
      <c r="E35">
        <f>IFERROR(VLOOKUP($C35,'Miljövärden urval för publ'!$B$2:$H$490,MATCH(E$4,'Miljövärden urval för publ'!$B$2:$H$2,0),FALSE),"")</f>
        <v>18.127800000000001</v>
      </c>
      <c r="F35">
        <f>IFERROR(VLOOKUP($C35,'Miljövärden urval för publ'!$B$2:$H$490,MATCH(F$4,'Miljövärden urval för publ'!$B$2:$H$2,0),FALSE),"")</f>
        <v>8.1653500000000001</v>
      </c>
      <c r="G35">
        <f>IFERROR(VLOOKUP($C35,'Miljövärden urval för publ'!$B$2:$H$490,MATCH(G$4,'Miljövärden urval för publ'!$B$2:$H$2,0),FALSE),"")</f>
        <v>2.3973000000000001E-2</v>
      </c>
      <c r="J35">
        <f t="shared" si="1"/>
        <v>12</v>
      </c>
      <c r="M35">
        <v>31</v>
      </c>
      <c r="N35" t="str">
        <f t="shared" si="2"/>
        <v>Habo Energi AB</v>
      </c>
      <c r="P35" s="61">
        <f t="shared" si="3"/>
        <v>0</v>
      </c>
      <c r="Q35" s="35" t="str">
        <f t="shared" si="0"/>
        <v/>
      </c>
    </row>
    <row r="36" spans="1:19" x14ac:dyDescent="0.25">
      <c r="A36" s="59">
        <v>33</v>
      </c>
      <c r="B36" t="str">
        <f>IFERROR(INDEX('Miljövärden urval för publ'!$A$2:$AA$475,MATCH($A36,'Miljövärden urval för publ'!$R$2:$R$476,0),1),"")</f>
        <v>C4 Energi AB</v>
      </c>
      <c r="C36" t="str">
        <f>IFERROR(INDEX('Miljövärden urval för publ'!$A$2:$AA$475,MATCH($A36,'Miljövärden urval för publ'!$R$2:$R$476,0),2),"")</f>
        <v>Fjälkinge</v>
      </c>
      <c r="D36">
        <f>IFERROR(VLOOKUP($C36,'Miljövärden urval för publ'!$B$2:$H$490,MATCH(D$4,'Miljövärden urval för publ'!$B$2:$H$2,0),FALSE),"")</f>
        <v>5.1450500000000003E-2</v>
      </c>
      <c r="E36">
        <f>IFERROR(VLOOKUP($C36,'Miljövärden urval för publ'!$B$2:$H$490,MATCH(E$4,'Miljövärden urval för publ'!$B$2:$H$2,0),FALSE),"")</f>
        <v>5.8450100000000003</v>
      </c>
      <c r="F36">
        <f>IFERROR(VLOOKUP($C36,'Miljövärden urval för publ'!$B$2:$H$490,MATCH(F$4,'Miljövärden urval för publ'!$B$2:$H$2,0),FALSE),"")</f>
        <v>10.3444</v>
      </c>
      <c r="G36">
        <f>IFERROR(VLOOKUP($C36,'Miljövärden urval för publ'!$B$2:$H$490,MATCH(G$4,'Miljövärden urval för publ'!$B$2:$H$2,0),FALSE),"")</f>
        <v>2.7662500000000002E-4</v>
      </c>
      <c r="J36">
        <f t="shared" si="1"/>
        <v>13</v>
      </c>
      <c r="M36">
        <v>32</v>
      </c>
      <c r="N36" t="str">
        <f t="shared" si="2"/>
        <v>Hagfors Energi AB</v>
      </c>
      <c r="P36" s="61">
        <f t="shared" si="3"/>
        <v>0</v>
      </c>
      <c r="Q36" s="35" t="str">
        <f t="shared" si="0"/>
        <v/>
      </c>
    </row>
    <row r="37" spans="1:19" x14ac:dyDescent="0.25">
      <c r="A37" s="59">
        <v>34</v>
      </c>
      <c r="B37" t="str">
        <f>IFERROR(INDEX('Miljövärden urval för publ'!$A$2:$AA$475,MATCH($A37,'Miljövärden urval för publ'!$R$2:$R$476,0),1),"")</f>
        <v>C4 Energi AB</v>
      </c>
      <c r="C37" t="str">
        <f>IFERROR(INDEX('Miljövärden urval för publ'!$A$2:$AA$475,MATCH($A37,'Miljövärden urval för publ'!$R$2:$R$476,0),2),"")</f>
        <v>Kristianstad</v>
      </c>
      <c r="D37">
        <f>IFERROR(VLOOKUP($C37,'Miljövärden urval för publ'!$B$2:$H$490,MATCH(D$4,'Miljövärden urval för publ'!$B$2:$H$2,0),FALSE),"")</f>
        <v>3.8282299999999998E-2</v>
      </c>
      <c r="E37">
        <f>IFERROR(VLOOKUP($C37,'Miljövärden urval för publ'!$B$2:$H$490,MATCH(E$4,'Miljövärden urval för publ'!$B$2:$H$2,0),FALSE),"")</f>
        <v>3.6017399999999999</v>
      </c>
      <c r="F37">
        <f>IFERROR(VLOOKUP($C37,'Miljövärden urval för publ'!$B$2:$H$490,MATCH(F$4,'Miljövärden urval för publ'!$B$2:$H$2,0),FALSE),"")</f>
        <v>5.8734299999999999</v>
      </c>
      <c r="G37">
        <f>IFERROR(VLOOKUP($C37,'Miljövärden urval för publ'!$B$2:$H$490,MATCH(G$4,'Miljövärden urval för publ'!$B$2:$H$2,0),FALSE),"")</f>
        <v>2.3477699999999999E-3</v>
      </c>
      <c r="J37">
        <f t="shared" si="1"/>
        <v>13</v>
      </c>
      <c r="M37">
        <v>33</v>
      </c>
      <c r="N37" t="str">
        <f t="shared" si="2"/>
        <v>Halmstads Energi och Miljö AB</v>
      </c>
      <c r="P37" s="61">
        <f t="shared" si="3"/>
        <v>0</v>
      </c>
      <c r="Q37" s="35" t="str">
        <f t="shared" si="0"/>
        <v/>
      </c>
    </row>
    <row r="38" spans="1:19" x14ac:dyDescent="0.25">
      <c r="A38" s="59">
        <v>35</v>
      </c>
      <c r="B38" t="str">
        <f>IFERROR(INDEX('Miljövärden urval för publ'!$A$2:$AA$475,MATCH($A38,'Miljövärden urval för publ'!$R$2:$R$476,0),1),"")</f>
        <v>Dala Energi Värme AB</v>
      </c>
      <c r="C38" t="str">
        <f>IFERROR(INDEX('Miljövärden urval för publ'!$A$2:$AA$475,MATCH($A38,'Miljövärden urval för publ'!$R$2:$R$476,0),2),"")</f>
        <v>Insjön</v>
      </c>
      <c r="D38">
        <f>IFERROR(VLOOKUP($C38,'Miljövärden urval för publ'!$B$2:$H$490,MATCH(D$4,'Miljövärden urval för publ'!$B$2:$H$2,0),FALSE),"")</f>
        <v>4.6826600000000003E-2</v>
      </c>
      <c r="E38">
        <f>IFERROR(VLOOKUP($C38,'Miljövärden urval för publ'!$B$2:$H$490,MATCH(E$4,'Miljövärden urval för publ'!$B$2:$H$2,0),FALSE),"")</f>
        <v>5.7666599999999999</v>
      </c>
      <c r="F38">
        <f>IFERROR(VLOOKUP($C38,'Miljövärden urval för publ'!$B$2:$H$490,MATCH(F$4,'Miljövärden urval för publ'!$B$2:$H$2,0),FALSE),"")</f>
        <v>10.0916</v>
      </c>
      <c r="G38">
        <f>IFERROR(VLOOKUP($C38,'Miljövärden urval för publ'!$B$2:$H$490,MATCH(G$4,'Miljövärden urval för publ'!$B$2:$H$2,0),FALSE),"")</f>
        <v>0</v>
      </c>
      <c r="J38">
        <f t="shared" si="1"/>
        <v>14</v>
      </c>
      <c r="M38">
        <v>34</v>
      </c>
      <c r="N38" t="str">
        <f t="shared" si="2"/>
        <v>Hammarö Energi AB</v>
      </c>
      <c r="P38" s="61">
        <f t="shared" si="3"/>
        <v>0</v>
      </c>
      <c r="Q38" s="35" t="str">
        <f t="shared" si="0"/>
        <v/>
      </c>
    </row>
    <row r="39" spans="1:19" x14ac:dyDescent="0.25">
      <c r="A39" s="59">
        <v>36</v>
      </c>
      <c r="B39" t="str">
        <f>IFERROR(INDEX('Miljövärden urval för publ'!$A$2:$AA$475,MATCH($A39,'Miljövärden urval för publ'!$R$2:$R$476,0),1),"")</f>
        <v>Dala Energi Värme AB</v>
      </c>
      <c r="C39" t="str">
        <f>IFERROR(INDEX('Miljövärden urval för publ'!$A$2:$AA$475,MATCH($A39,'Miljövärden urval för publ'!$R$2:$R$476,0),2),"")</f>
        <v>Leksand</v>
      </c>
      <c r="D39">
        <f>IFERROR(VLOOKUP($C39,'Miljövärden urval för publ'!$B$2:$H$490,MATCH(D$4,'Miljövärden urval för publ'!$B$2:$H$2,0),FALSE),"")</f>
        <v>7.6818899999999996E-2</v>
      </c>
      <c r="E39">
        <f>IFERROR(VLOOKUP($C39,'Miljövärden urval för publ'!$B$2:$H$490,MATCH(E$4,'Miljövärden urval för publ'!$B$2:$H$2,0),FALSE),"")</f>
        <v>5.5143399999999998</v>
      </c>
      <c r="F39">
        <f>IFERROR(VLOOKUP($C39,'Miljövärden urval för publ'!$B$2:$H$490,MATCH(F$4,'Miljövärden urval för publ'!$B$2:$H$2,0),FALSE),"")</f>
        <v>8.4972200000000004</v>
      </c>
      <c r="G39">
        <f>IFERROR(VLOOKUP($C39,'Miljövärden urval för publ'!$B$2:$H$490,MATCH(G$4,'Miljövärden urval för publ'!$B$2:$H$2,0),FALSE),"")</f>
        <v>1.8249E-3</v>
      </c>
      <c r="J39">
        <f t="shared" si="1"/>
        <v>14</v>
      </c>
      <c r="M39">
        <v>35</v>
      </c>
      <c r="N39" t="str">
        <f t="shared" si="2"/>
        <v>Haparanda Värmeverk AB</v>
      </c>
      <c r="P39" s="61">
        <f t="shared" si="3"/>
        <v>0</v>
      </c>
      <c r="Q39" s="35" t="str">
        <f t="shared" si="0"/>
        <v/>
      </c>
    </row>
    <row r="40" spans="1:19" x14ac:dyDescent="0.25">
      <c r="A40" s="59">
        <v>37</v>
      </c>
      <c r="B40" t="str">
        <f>IFERROR(INDEX('Miljövärden urval för publ'!$A$2:$AA$475,MATCH($A40,'Miljövärden urval för publ'!$R$2:$R$476,0),1),"")</f>
        <v>Degerfors Energi AB</v>
      </c>
      <c r="C40" t="str">
        <f>IFERROR(INDEX('Miljövärden urval för publ'!$A$2:$AA$475,MATCH($A40,'Miljövärden urval för publ'!$R$2:$R$476,0),2),"")</f>
        <v>HVC Degerfors</v>
      </c>
      <c r="D40">
        <f>IFERROR(VLOOKUP($C40,'Miljövärden urval för publ'!$B$2:$H$490,MATCH(D$4,'Miljövärden urval för publ'!$B$2:$H$2,0),FALSE),"")</f>
        <v>8.6228100000000002E-2</v>
      </c>
      <c r="E40">
        <f>IFERROR(VLOOKUP($C40,'Miljövärden urval för publ'!$B$2:$H$490,MATCH(E$4,'Miljövärden urval för publ'!$B$2:$H$2,0),FALSE),"")</f>
        <v>5.7015099999999999</v>
      </c>
      <c r="F40">
        <f>IFERROR(VLOOKUP($C40,'Miljövärden urval för publ'!$B$2:$H$490,MATCH(F$4,'Miljövärden urval för publ'!$B$2:$H$2,0),FALSE),"")</f>
        <v>11.189299999999999</v>
      </c>
      <c r="G40">
        <f>IFERROR(VLOOKUP($C40,'Miljövärden urval för publ'!$B$2:$H$490,MATCH(G$4,'Miljövärden urval för publ'!$B$2:$H$2,0),FALSE),"")</f>
        <v>1.4550800000000001E-3</v>
      </c>
      <c r="J40">
        <f t="shared" si="1"/>
        <v>15</v>
      </c>
      <c r="M40">
        <v>36</v>
      </c>
      <c r="N40" t="str">
        <f t="shared" si="2"/>
        <v>Herrljunga Elektriska AB</v>
      </c>
      <c r="P40" s="61">
        <f t="shared" si="3"/>
        <v>0</v>
      </c>
      <c r="Q40" s="35" t="str">
        <f t="shared" si="0"/>
        <v/>
      </c>
    </row>
    <row r="41" spans="1:19" x14ac:dyDescent="0.25">
      <c r="A41" s="59">
        <v>38</v>
      </c>
      <c r="B41" t="str">
        <f>IFERROR(INDEX('Miljövärden urval för publ'!$A$2:$AA$475,MATCH($A41,'Miljövärden urval för publ'!$R$2:$R$476,0),1),"")</f>
        <v>Degerfors Energi AB</v>
      </c>
      <c r="C41" t="str">
        <f>IFERROR(INDEX('Miljövärden urval för publ'!$A$2:$AA$475,MATCH($A41,'Miljövärden urval för publ'!$R$2:$R$476,0),2),"")</f>
        <v>Kvarnberg</v>
      </c>
      <c r="D41">
        <f>IFERROR(VLOOKUP($C41,'Miljövärden urval för publ'!$B$2:$H$490,MATCH(D$4,'Miljövärden urval för publ'!$B$2:$H$2,0),FALSE),"")</f>
        <v>0.125668</v>
      </c>
      <c r="E41">
        <f>IFERROR(VLOOKUP($C41,'Miljövärden urval för publ'!$B$2:$H$490,MATCH(E$4,'Miljövärden urval för publ'!$B$2:$H$2,0),FALSE),"")</f>
        <v>10.2217</v>
      </c>
      <c r="F41">
        <f>IFERROR(VLOOKUP($C41,'Miljövärden urval för publ'!$B$2:$H$490,MATCH(F$4,'Miljövärden urval för publ'!$B$2:$H$2,0),FALSE),"")</f>
        <v>10.392799999999999</v>
      </c>
      <c r="G41">
        <f>IFERROR(VLOOKUP($C41,'Miljövärden urval för publ'!$B$2:$H$490,MATCH(G$4,'Miljövärden urval för publ'!$B$2:$H$2,0),FALSE),"")</f>
        <v>3.73005E-2</v>
      </c>
      <c r="J41">
        <f t="shared" si="1"/>
        <v>15</v>
      </c>
      <c r="M41">
        <v>37</v>
      </c>
      <c r="N41" t="str">
        <f t="shared" si="2"/>
        <v>Hjo Energi AB</v>
      </c>
      <c r="P41" s="61">
        <f t="shared" si="3"/>
        <v>0</v>
      </c>
      <c r="Q41" s="35" t="str">
        <f t="shared" si="0"/>
        <v/>
      </c>
    </row>
    <row r="42" spans="1:19" x14ac:dyDescent="0.25">
      <c r="A42" s="59">
        <v>39</v>
      </c>
      <c r="B42" t="str">
        <f>IFERROR(INDEX('Miljövärden urval för publ'!$A$2:$AA$475,MATCH($A42,'Miljövärden urval för publ'!$R$2:$R$476,0),1),"")</f>
        <v>Degerfors Energi AB</v>
      </c>
      <c r="C42" t="str">
        <f>IFERROR(INDEX('Miljövärden urval för publ'!$A$2:$AA$475,MATCH($A42,'Miljövärden urval för publ'!$R$2:$R$476,0),2),"")</f>
        <v>Svartå</v>
      </c>
      <c r="D42">
        <f>IFERROR(VLOOKUP($C42,'Miljövärden urval för publ'!$B$2:$H$490,MATCH(D$4,'Miljövärden urval för publ'!$B$2:$H$2,0),FALSE),"")</f>
        <v>0.19491</v>
      </c>
      <c r="E42">
        <f>IFERROR(VLOOKUP($C42,'Miljövärden urval för publ'!$B$2:$H$490,MATCH(E$4,'Miljövärden urval för publ'!$B$2:$H$2,0),FALSE),"")</f>
        <v>6.5269000000000004</v>
      </c>
      <c r="F42">
        <f>IFERROR(VLOOKUP($C42,'Miljövärden urval för publ'!$B$2:$H$490,MATCH(F$4,'Miljövärden urval för publ'!$B$2:$H$2,0),FALSE),"")</f>
        <v>20.3172</v>
      </c>
      <c r="G42">
        <f>IFERROR(VLOOKUP($C42,'Miljövärden urval för publ'!$B$2:$H$490,MATCH(G$4,'Miljövärden urval för publ'!$B$2:$H$2,0),FALSE),"")</f>
        <v>1.86472E-3</v>
      </c>
      <c r="J42">
        <f t="shared" si="1"/>
        <v>15</v>
      </c>
      <c r="M42">
        <v>38</v>
      </c>
      <c r="N42" t="str">
        <f t="shared" si="2"/>
        <v>Härnösand Energi &amp; Miljö AB</v>
      </c>
      <c r="P42" s="61">
        <f t="shared" si="3"/>
        <v>0</v>
      </c>
      <c r="Q42" s="35" t="str">
        <f t="shared" si="0"/>
        <v/>
      </c>
    </row>
    <row r="43" spans="1:19" x14ac:dyDescent="0.25">
      <c r="A43" s="59">
        <v>40</v>
      </c>
      <c r="B43" t="str">
        <f>IFERROR(INDEX('Miljövärden urval för publ'!$A$2:$AA$475,MATCH($A43,'Miljövärden urval för publ'!$R$2:$R$476,0),1),"")</f>
        <v>Degerfors Energi AB</v>
      </c>
      <c r="C43" t="str">
        <f>IFERROR(INDEX('Miljövärden urval för publ'!$A$2:$AA$475,MATCH($A43,'Miljövärden urval för publ'!$R$2:$R$476,0),2),"")</f>
        <v>Åtorp</v>
      </c>
      <c r="D43">
        <f>IFERROR(VLOOKUP($C43,'Miljövärden urval för publ'!$B$2:$H$490,MATCH(D$4,'Miljövärden urval för publ'!$B$2:$H$2,0),FALSE),"")</f>
        <v>0.157689</v>
      </c>
      <c r="E43">
        <f>IFERROR(VLOOKUP($C43,'Miljövärden urval för publ'!$B$2:$H$490,MATCH(E$4,'Miljövärden urval för publ'!$B$2:$H$2,0),FALSE),"")</f>
        <v>5.0529299999999999</v>
      </c>
      <c r="F43">
        <f>IFERROR(VLOOKUP($C43,'Miljövärden urval för publ'!$B$2:$H$490,MATCH(F$4,'Miljövärden urval för publ'!$B$2:$H$2,0),FALSE),"")</f>
        <v>15.597799999999999</v>
      </c>
      <c r="G43">
        <f>IFERROR(VLOOKUP($C43,'Miljövärden urval för publ'!$B$2:$H$490,MATCH(G$4,'Miljövärden urval för publ'!$B$2:$H$2,0),FALSE),"")</f>
        <v>1.9941099999999999E-3</v>
      </c>
      <c r="J43">
        <f t="shared" si="1"/>
        <v>15</v>
      </c>
      <c r="M43">
        <v>39</v>
      </c>
      <c r="N43" t="str">
        <f t="shared" si="2"/>
        <v>Hässleholm Miljö AB</v>
      </c>
      <c r="P43" s="61">
        <f t="shared" si="3"/>
        <v>0</v>
      </c>
      <c r="Q43" s="35" t="str">
        <f t="shared" si="0"/>
        <v/>
      </c>
    </row>
    <row r="44" spans="1:19" x14ac:dyDescent="0.25">
      <c r="A44" s="59">
        <v>41</v>
      </c>
      <c r="B44" t="str">
        <f>IFERROR(INDEX('Miljövärden urval för publ'!$A$2:$AA$475,MATCH($A44,'Miljövärden urval för publ'!$R$2:$R$476,0),1),"")</f>
        <v>E.ON Värme Sverige AB</v>
      </c>
      <c r="C44" t="str">
        <f>IFERROR(INDEX('Miljövärden urval för publ'!$A$2:$AA$475,MATCH($A44,'Miljövärden urval för publ'!$R$2:$R$476,0),2),"")</f>
        <v>Bara</v>
      </c>
      <c r="D44">
        <f>IFERROR(VLOOKUP($C44,'Miljövärden urval för publ'!$B$2:$H$490,MATCH(D$4,'Miljövärden urval för publ'!$B$2:$H$2,0),FALSE),"")</f>
        <v>0.14493400000000001</v>
      </c>
      <c r="E44">
        <f>IFERROR(VLOOKUP($C44,'Miljövärden urval för publ'!$B$2:$H$490,MATCH(E$4,'Miljövärden urval för publ'!$B$2:$H$2,0),FALSE),"")</f>
        <v>6.2936199999999998</v>
      </c>
      <c r="F44">
        <f>IFERROR(VLOOKUP($C44,'Miljövärden urval för publ'!$B$2:$H$490,MATCH(F$4,'Miljövärden urval för publ'!$B$2:$H$2,0),FALSE),"")</f>
        <v>16.379899999999999</v>
      </c>
      <c r="G44">
        <f>IFERROR(VLOOKUP($C44,'Miljövärden urval för publ'!$B$2:$H$490,MATCH(G$4,'Miljövärden urval för publ'!$B$2:$H$2,0),FALSE),"")</f>
        <v>2.0750500000000002E-3</v>
      </c>
      <c r="J44">
        <f t="shared" si="1"/>
        <v>16</v>
      </c>
      <c r="M44">
        <v>40</v>
      </c>
      <c r="N44" t="str">
        <f t="shared" si="2"/>
        <v>Höganäs Energi AB</v>
      </c>
      <c r="P44" s="61">
        <f t="shared" si="3"/>
        <v>0</v>
      </c>
      <c r="Q44" s="35" t="str">
        <f t="shared" si="0"/>
        <v/>
      </c>
    </row>
    <row r="45" spans="1:19" x14ac:dyDescent="0.25">
      <c r="A45" s="59">
        <v>42</v>
      </c>
      <c r="B45" t="str">
        <f>IFERROR(INDEX('Miljövärden urval för publ'!$A$2:$AA$475,MATCH($A45,'Miljövärden urval för publ'!$R$2:$R$476,0),1),"")</f>
        <v>E.ON Värme Sverige AB</v>
      </c>
      <c r="C45" t="str">
        <f>IFERROR(INDEX('Miljövärden urval för publ'!$A$2:$AA$475,MATCH($A45,'Miljövärden urval för publ'!$R$2:$R$476,0),2),"")</f>
        <v>Boxholm</v>
      </c>
      <c r="D45">
        <f>IFERROR(VLOOKUP($C45,'Miljövärden urval för publ'!$B$2:$H$490,MATCH(D$4,'Miljövärden urval för publ'!$B$2:$H$2,0),FALSE),"")</f>
        <v>9.4183600000000006E-2</v>
      </c>
      <c r="E45">
        <f>IFERROR(VLOOKUP($C45,'Miljövärden urval för publ'!$B$2:$H$490,MATCH(E$4,'Miljövärden urval för publ'!$B$2:$H$2,0),FALSE),"")</f>
        <v>12.081899999999999</v>
      </c>
      <c r="F45">
        <f>IFERROR(VLOOKUP($C45,'Miljövärden urval för publ'!$B$2:$H$490,MATCH(F$4,'Miljövärden urval för publ'!$B$2:$H$2,0),FALSE),"")</f>
        <v>9.0947499999999994</v>
      </c>
      <c r="G45">
        <f>IFERROR(VLOOKUP($C45,'Miljövärden urval för publ'!$B$2:$H$490,MATCH(G$4,'Miljövärden urval för publ'!$B$2:$H$2,0),FALSE),"")</f>
        <v>7.6114700000000004E-3</v>
      </c>
      <c r="J45">
        <f t="shared" si="1"/>
        <v>16</v>
      </c>
      <c r="M45">
        <v>41</v>
      </c>
      <c r="N45" t="str">
        <f t="shared" si="2"/>
        <v>Jokkmokks Värmeverk AB</v>
      </c>
      <c r="P45" s="61">
        <f t="shared" si="3"/>
        <v>0</v>
      </c>
      <c r="Q45" s="35" t="str">
        <f t="shared" si="0"/>
        <v/>
      </c>
    </row>
    <row r="46" spans="1:19" x14ac:dyDescent="0.25">
      <c r="A46" s="59">
        <v>43</v>
      </c>
      <c r="B46" t="str">
        <f>IFERROR(INDEX('Miljövärden urval för publ'!$A$2:$AA$475,MATCH($A46,'Miljövärden urval för publ'!$R$2:$R$476,0),1),"")</f>
        <v>E.ON Värme Sverige AB</v>
      </c>
      <c r="C46" t="str">
        <f>IFERROR(INDEX('Miljövärden urval för publ'!$A$2:$AA$475,MATCH($A46,'Miljövärden urval för publ'!$R$2:$R$476,0),2),"")</f>
        <v>Bro</v>
      </c>
      <c r="D46">
        <f>IFERROR(VLOOKUP($C46,'Miljövärden urval för publ'!$B$2:$H$490,MATCH(D$4,'Miljövärden urval för publ'!$B$2:$H$2,0),FALSE),"")</f>
        <v>2.83764E-2</v>
      </c>
      <c r="E46">
        <f>IFERROR(VLOOKUP($C46,'Miljövärden urval för publ'!$B$2:$H$490,MATCH(E$4,'Miljövärden urval för publ'!$B$2:$H$2,0),FALSE),"")</f>
        <v>1.26119</v>
      </c>
      <c r="F46">
        <f>IFERROR(VLOOKUP($C46,'Miljövärden urval för publ'!$B$2:$H$490,MATCH(F$4,'Miljövärden urval för publ'!$B$2:$H$2,0),FALSE),"")</f>
        <v>1.71034</v>
      </c>
      <c r="G46">
        <f>IFERROR(VLOOKUP($C46,'Miljövärden urval för publ'!$B$2:$H$490,MATCH(G$4,'Miljövärden urval för publ'!$B$2:$H$2,0),FALSE),"")</f>
        <v>8.9286000000000001E-3</v>
      </c>
      <c r="J46">
        <f t="shared" si="1"/>
        <v>16</v>
      </c>
      <c r="M46">
        <v>42</v>
      </c>
      <c r="N46" t="str">
        <f t="shared" si="2"/>
        <v>Jämtkraft AB</v>
      </c>
      <c r="P46" s="61">
        <f t="shared" si="3"/>
        <v>0</v>
      </c>
      <c r="Q46" s="35" t="str">
        <f t="shared" si="0"/>
        <v/>
      </c>
    </row>
    <row r="47" spans="1:19" x14ac:dyDescent="0.25">
      <c r="A47" s="59">
        <v>44</v>
      </c>
      <c r="B47" t="str">
        <f>IFERROR(INDEX('Miljövärden urval för publ'!$A$2:$AA$475,MATCH($A47,'Miljövärden urval för publ'!$R$2:$R$476,0),1),"")</f>
        <v>E.ON Värme Sverige AB</v>
      </c>
      <c r="C47" t="str">
        <f>IFERROR(INDEX('Miljövärden urval för publ'!$A$2:$AA$475,MATCH($A47,'Miljövärden urval för publ'!$R$2:$R$476,0),2),"")</f>
        <v>Bålsta</v>
      </c>
      <c r="D47">
        <f>IFERROR(VLOOKUP($C47,'Miljövärden urval för publ'!$B$2:$H$490,MATCH(D$4,'Miljövärden urval för publ'!$B$2:$H$2,0),FALSE),"")</f>
        <v>0.119142</v>
      </c>
      <c r="E47">
        <f>IFERROR(VLOOKUP($C47,'Miljövärden urval för publ'!$B$2:$H$490,MATCH(E$4,'Miljövärden urval för publ'!$B$2:$H$2,0),FALSE),"")</f>
        <v>15.569000000000001</v>
      </c>
      <c r="F47">
        <f>IFERROR(VLOOKUP($C47,'Miljövärden urval för publ'!$B$2:$H$490,MATCH(F$4,'Miljövärden urval för publ'!$B$2:$H$2,0),FALSE),"")</f>
        <v>8.6145399999999999</v>
      </c>
      <c r="G47">
        <f>IFERROR(VLOOKUP($C47,'Miljövärden urval för publ'!$B$2:$H$490,MATCH(G$4,'Miljövärden urval för publ'!$B$2:$H$2,0),FALSE),"")</f>
        <v>1.4803999999999999E-2</v>
      </c>
      <c r="J47">
        <f t="shared" si="1"/>
        <v>16</v>
      </c>
      <c r="M47">
        <v>43</v>
      </c>
      <c r="N47" t="str">
        <f t="shared" si="2"/>
        <v xml:space="preserve">Jämtlandsvärme </v>
      </c>
      <c r="P47" s="61">
        <f t="shared" si="3"/>
        <v>0</v>
      </c>
      <c r="Q47" s="35" t="str">
        <f t="shared" si="0"/>
        <v/>
      </c>
    </row>
    <row r="48" spans="1:19" x14ac:dyDescent="0.25">
      <c r="A48" s="59">
        <v>45</v>
      </c>
      <c r="B48" t="str">
        <f>IFERROR(INDEX('Miljövärden urval för publ'!$A$2:$AA$475,MATCH($A48,'Miljövärden urval för publ'!$R$2:$R$476,0),1),"")</f>
        <v>E.ON Värme Sverige AB</v>
      </c>
      <c r="C48" t="str">
        <f>IFERROR(INDEX('Miljövärden urval för publ'!$A$2:$AA$475,MATCH($A48,'Miljövärden urval för publ'!$R$2:$R$476,0),2),"")</f>
        <v>Coop</v>
      </c>
      <c r="D48">
        <f>IFERROR(VLOOKUP($C48,'Miljövärden urval för publ'!$B$2:$H$490,MATCH(D$4,'Miljövärden urval för publ'!$B$2:$H$2,0),FALSE),"")</f>
        <v>0.23877200000000001</v>
      </c>
      <c r="E48">
        <f>IFERROR(VLOOKUP($C48,'Miljövärden urval för publ'!$B$2:$H$490,MATCH(E$4,'Miljövärden urval för publ'!$B$2:$H$2,0),FALSE),"")</f>
        <v>16.05</v>
      </c>
      <c r="F48">
        <f>IFERROR(VLOOKUP($C48,'Miljövärden urval för publ'!$B$2:$H$490,MATCH(F$4,'Miljövärden urval för publ'!$B$2:$H$2,0),FALSE),"")</f>
        <v>33.139899999999997</v>
      </c>
      <c r="G48">
        <f>IFERROR(VLOOKUP($C48,'Miljövärden urval för publ'!$B$2:$H$490,MATCH(G$4,'Miljövärden urval för publ'!$B$2:$H$2,0),FALSE),"")</f>
        <v>1.3774200000000001E-3</v>
      </c>
      <c r="J48">
        <f t="shared" si="1"/>
        <v>16</v>
      </c>
      <c r="M48">
        <v>44</v>
      </c>
      <c r="N48" t="str">
        <f t="shared" si="2"/>
        <v>Jönköping Energi AB</v>
      </c>
      <c r="P48" s="61">
        <f t="shared" si="3"/>
        <v>0</v>
      </c>
      <c r="Q48" s="35" t="str">
        <f t="shared" si="0"/>
        <v/>
      </c>
    </row>
    <row r="49" spans="1:17" x14ac:dyDescent="0.25">
      <c r="A49" s="59">
        <v>46</v>
      </c>
      <c r="B49" t="str">
        <f>IFERROR(INDEX('Miljövärden urval för publ'!$A$2:$AA$475,MATCH($A49,'Miljövärden urval för publ'!$R$2:$R$476,0),1),"")</f>
        <v>E.ON Värme Sverige AB</v>
      </c>
      <c r="C49" t="str">
        <f>IFERROR(INDEX('Miljövärden urval för publ'!$A$2:$AA$475,MATCH($A49,'Miljövärden urval för publ'!$R$2:$R$476,0),2),"")</f>
        <v>HÖK</v>
      </c>
      <c r="D49">
        <f>IFERROR(VLOOKUP($C49,'Miljövärden urval för publ'!$B$2:$H$490,MATCH(D$4,'Miljövärden urval för publ'!$B$2:$H$2,0),FALSE),"")</f>
        <v>0.28527799999999998</v>
      </c>
      <c r="E49">
        <f>IFERROR(VLOOKUP($C49,'Miljövärden urval för publ'!$B$2:$H$490,MATCH(E$4,'Miljövärden urval för publ'!$B$2:$H$2,0),FALSE),"")</f>
        <v>85.820499999999996</v>
      </c>
      <c r="F49">
        <f>IFERROR(VLOOKUP($C49,'Miljövärden urval för publ'!$B$2:$H$490,MATCH(F$4,'Miljövärden urval för publ'!$B$2:$H$2,0),FALSE),"")</f>
        <v>7.5209000000000001</v>
      </c>
      <c r="G49">
        <f>IFERROR(VLOOKUP($C49,'Miljövärden urval för publ'!$B$2:$H$490,MATCH(G$4,'Miljövärden urval för publ'!$B$2:$H$2,0),FALSE),"")</f>
        <v>8.7448399999999996E-2</v>
      </c>
      <c r="J49">
        <f t="shared" si="1"/>
        <v>16</v>
      </c>
      <c r="M49">
        <v>45</v>
      </c>
      <c r="N49" t="str">
        <f t="shared" si="2"/>
        <v>Kalmar Energi Värme AB</v>
      </c>
      <c r="P49" s="61">
        <f t="shared" si="3"/>
        <v>0</v>
      </c>
      <c r="Q49" s="35" t="str">
        <f t="shared" si="0"/>
        <v/>
      </c>
    </row>
    <row r="50" spans="1:17" x14ac:dyDescent="0.25">
      <c r="A50" s="59">
        <v>47</v>
      </c>
      <c r="B50" t="str">
        <f>IFERROR(INDEX('Miljövärden urval för publ'!$A$2:$AA$475,MATCH($A50,'Miljövärden urval för publ'!$R$2:$R$476,0),1),"")</f>
        <v>E.ON Värme Sverige AB</v>
      </c>
      <c r="C50" t="str">
        <f>IFERROR(INDEX('Miljövärden urval för publ'!$A$2:$AA$475,MATCH($A50,'Miljövärden urval för publ'!$R$2:$R$476,0),2),"")</f>
        <v>Järfälla</v>
      </c>
      <c r="D50">
        <f>IFERROR(VLOOKUP($C50,'Miljövärden urval för publ'!$B$2:$H$490,MATCH(D$4,'Miljövärden urval för publ'!$B$2:$H$2,0),FALSE),"")</f>
        <v>0.57572100000000004</v>
      </c>
      <c r="E50">
        <f>IFERROR(VLOOKUP($C50,'Miljövärden urval för publ'!$B$2:$H$490,MATCH(E$4,'Miljövärden urval för publ'!$B$2:$H$2,0),FALSE),"")</f>
        <v>16.026599999999998</v>
      </c>
      <c r="F50">
        <f>IFERROR(VLOOKUP($C50,'Miljövärden urval för publ'!$B$2:$H$490,MATCH(F$4,'Miljövärden urval för publ'!$B$2:$H$2,0),FALSE),"")</f>
        <v>5.4530399999999997</v>
      </c>
      <c r="G50">
        <f>IFERROR(VLOOKUP($C50,'Miljövärden urval för publ'!$B$2:$H$490,MATCH(G$4,'Miljövärden urval för publ'!$B$2:$H$2,0),FALSE),"")</f>
        <v>2.40444E-2</v>
      </c>
      <c r="J50">
        <f t="shared" si="1"/>
        <v>16</v>
      </c>
      <c r="M50">
        <v>46</v>
      </c>
      <c r="N50" t="str">
        <f t="shared" si="2"/>
        <v>Karlsborg Värme AB</v>
      </c>
      <c r="P50" s="61">
        <f t="shared" si="3"/>
        <v>0</v>
      </c>
      <c r="Q50" s="35" t="str">
        <f t="shared" si="0"/>
        <v/>
      </c>
    </row>
    <row r="51" spans="1:17" x14ac:dyDescent="0.25">
      <c r="A51" s="59">
        <v>48</v>
      </c>
      <c r="B51" t="str">
        <f>IFERROR(INDEX('Miljövärden urval för publ'!$A$2:$AA$475,MATCH($A51,'Miljövärden urval för publ'!$R$2:$R$476,0),1),"")</f>
        <v>E.ON Värme Sverige AB</v>
      </c>
      <c r="C51" t="str">
        <f>IFERROR(INDEX('Miljövärden urval för publ'!$A$2:$AA$475,MATCH($A51,'Miljövärden urval för publ'!$R$2:$R$476,0),2),"")</f>
        <v>Kungsängen</v>
      </c>
      <c r="D51">
        <f>IFERROR(VLOOKUP($C51,'Miljövärden urval för publ'!$B$2:$H$490,MATCH(D$4,'Miljövärden urval för publ'!$B$2:$H$2,0),FALSE),"")</f>
        <v>0.530505</v>
      </c>
      <c r="E51">
        <f>IFERROR(VLOOKUP($C51,'Miljövärden urval för publ'!$B$2:$H$490,MATCH(E$4,'Miljövärden urval för publ'!$B$2:$H$2,0),FALSE),"")</f>
        <v>72.886399999999995</v>
      </c>
      <c r="F51">
        <f>IFERROR(VLOOKUP($C51,'Miljövärden urval för publ'!$B$2:$H$490,MATCH(F$4,'Miljövärden urval för publ'!$B$2:$H$2,0),FALSE),"")</f>
        <v>11.0175</v>
      </c>
      <c r="G51">
        <f>IFERROR(VLOOKUP($C51,'Miljövärden urval för publ'!$B$2:$H$490,MATCH(G$4,'Miljövärden urval för publ'!$B$2:$H$2,0),FALSE),"")</f>
        <v>7.7804300000000007E-2</v>
      </c>
      <c r="J51">
        <f t="shared" si="1"/>
        <v>16</v>
      </c>
      <c r="M51">
        <v>47</v>
      </c>
      <c r="N51" t="str">
        <f t="shared" si="2"/>
        <v>Karlshamn Energi AB</v>
      </c>
      <c r="P51" s="61">
        <f t="shared" si="3"/>
        <v>0</v>
      </c>
      <c r="Q51" s="35" t="str">
        <f t="shared" si="0"/>
        <v/>
      </c>
    </row>
    <row r="52" spans="1:17" x14ac:dyDescent="0.25">
      <c r="A52" s="59">
        <v>49</v>
      </c>
      <c r="B52" t="str">
        <f>IFERROR(INDEX('Miljövärden urval för publ'!$A$2:$AA$475,MATCH($A52,'Miljövärden urval för publ'!$R$2:$R$476,0),1),"")</f>
        <v>E.ON Värme Sverige AB</v>
      </c>
      <c r="C52" t="str">
        <f>IFERROR(INDEX('Miljövärden urval för publ'!$A$2:$AA$475,MATCH($A52,'Miljövärden urval för publ'!$R$2:$R$476,0),2),"")</f>
        <v>Malmö</v>
      </c>
      <c r="D52">
        <f>IFERROR(VLOOKUP($C52,'Miljövärden urval för publ'!$B$2:$H$490,MATCH(D$4,'Miljövärden urval för publ'!$B$2:$H$2,0),FALSE),"")</f>
        <v>0.31914799999999999</v>
      </c>
      <c r="E52">
        <f>IFERROR(VLOOKUP($C52,'Miljövärden urval för publ'!$B$2:$H$490,MATCH(E$4,'Miljövärden urval för publ'!$B$2:$H$2,0),FALSE),"")</f>
        <v>119.04600000000001</v>
      </c>
      <c r="F52">
        <f>IFERROR(VLOOKUP($C52,'Miljövärden urval för publ'!$B$2:$H$490,MATCH(F$4,'Miljövärden urval för publ'!$B$2:$H$2,0),FALSE),"")</f>
        <v>12.6046</v>
      </c>
      <c r="G52">
        <f>IFERROR(VLOOKUP($C52,'Miljövärden urval för publ'!$B$2:$H$490,MATCH(G$4,'Miljövärden urval för publ'!$B$2:$H$2,0),FALSE),"")</f>
        <v>0.25365599999999999</v>
      </c>
      <c r="J52">
        <f t="shared" si="1"/>
        <v>16</v>
      </c>
      <c r="M52">
        <v>48</v>
      </c>
      <c r="N52" t="str">
        <f t="shared" si="2"/>
        <v>Karlskoga Energi och Miljö AB</v>
      </c>
      <c r="P52" s="61">
        <f t="shared" si="3"/>
        <v>0</v>
      </c>
      <c r="Q52" s="35" t="str">
        <f t="shared" si="0"/>
        <v/>
      </c>
    </row>
    <row r="53" spans="1:17" x14ac:dyDescent="0.25">
      <c r="A53" s="59">
        <v>50</v>
      </c>
      <c r="B53" t="str">
        <f>IFERROR(INDEX('Miljövärden urval för publ'!$A$2:$AA$475,MATCH($A53,'Miljövärden urval för publ'!$R$2:$R$476,0),1),"")</f>
        <v>E.ON Värme Sverige AB</v>
      </c>
      <c r="C53" t="str">
        <f>IFERROR(INDEX('Miljövärden urval för publ'!$A$2:$AA$475,MATCH($A53,'Miljövärden urval för publ'!$R$2:$R$476,0),2),"")</f>
        <v>Mora</v>
      </c>
      <c r="D53">
        <f>IFERROR(VLOOKUP($C53,'Miljövärden urval för publ'!$B$2:$H$490,MATCH(D$4,'Miljövärden urval för publ'!$B$2:$H$2,0),FALSE),"")</f>
        <v>0.120945</v>
      </c>
      <c r="E53">
        <f>IFERROR(VLOOKUP($C53,'Miljövärden urval för publ'!$B$2:$H$490,MATCH(E$4,'Miljövärden urval för publ'!$B$2:$H$2,0),FALSE),"")</f>
        <v>85.772900000000007</v>
      </c>
      <c r="F53">
        <f>IFERROR(VLOOKUP($C53,'Miljövärden urval för publ'!$B$2:$H$490,MATCH(F$4,'Miljövärden urval för publ'!$B$2:$H$2,0),FALSE),"")</f>
        <v>6.8549699999999998</v>
      </c>
      <c r="G53">
        <f>IFERROR(VLOOKUP($C53,'Miljövärden urval för publ'!$B$2:$H$490,MATCH(G$4,'Miljövärden urval för publ'!$B$2:$H$2,0),FALSE),"")</f>
        <v>1.94445E-2</v>
      </c>
      <c r="J53">
        <f t="shared" si="1"/>
        <v>16</v>
      </c>
      <c r="M53">
        <v>49</v>
      </c>
      <c r="N53" t="str">
        <f t="shared" si="2"/>
        <v>Karlstads Energi AB</v>
      </c>
      <c r="P53" s="61">
        <f t="shared" si="3"/>
        <v>0</v>
      </c>
      <c r="Q53" s="35" t="str">
        <f t="shared" si="0"/>
        <v/>
      </c>
    </row>
    <row r="54" spans="1:17" x14ac:dyDescent="0.25">
      <c r="A54" s="59">
        <v>51</v>
      </c>
      <c r="B54" t="str">
        <f>IFERROR(INDEX('Miljövärden urval för publ'!$A$2:$AA$475,MATCH($A54,'Miljövärden urval för publ'!$R$2:$R$476,0),1),"")</f>
        <v>E.ON Värme Sverige AB</v>
      </c>
      <c r="C54" t="str">
        <f>IFERROR(INDEX('Miljövärden urval för publ'!$A$2:$AA$475,MATCH($A54,'Miljövärden urval för publ'!$R$2:$R$476,0),2),"")</f>
        <v>Norrköping - Söderköping</v>
      </c>
      <c r="D54">
        <f>IFERROR(VLOOKUP($C54,'Miljövärden urval för publ'!$B$2:$H$490,MATCH(D$4,'Miljövärden urval för publ'!$B$2:$H$2,0),FALSE),"")</f>
        <v>0.113876</v>
      </c>
      <c r="E54">
        <f>IFERROR(VLOOKUP($C54,'Miljövärden urval för publ'!$B$2:$H$490,MATCH(E$4,'Miljövärden urval för publ'!$B$2:$H$2,0),FALSE),"")</f>
        <v>123.82599999999999</v>
      </c>
      <c r="F54">
        <f>IFERROR(VLOOKUP($C54,'Miljövärden urval för publ'!$B$2:$H$490,MATCH(F$4,'Miljövärden urval för publ'!$B$2:$H$2,0),FALSE),"")</f>
        <v>4.02163</v>
      </c>
      <c r="G54">
        <f>IFERROR(VLOOKUP($C54,'Miljövärden urval för publ'!$B$2:$H$490,MATCH(G$4,'Miljövärden urval för publ'!$B$2:$H$2,0),FALSE),"")</f>
        <v>6.5098799999999998E-2</v>
      </c>
      <c r="J54">
        <f t="shared" si="1"/>
        <v>16</v>
      </c>
      <c r="M54">
        <v>50</v>
      </c>
      <c r="N54" t="str">
        <f t="shared" si="2"/>
        <v>Kils Energi AB</v>
      </c>
      <c r="P54" s="61">
        <f t="shared" si="3"/>
        <v>0</v>
      </c>
      <c r="Q54" s="35" t="str">
        <f t="shared" si="0"/>
        <v/>
      </c>
    </row>
    <row r="55" spans="1:17" x14ac:dyDescent="0.25">
      <c r="A55" s="59">
        <v>52</v>
      </c>
      <c r="B55" t="str">
        <f>IFERROR(INDEX('Miljövärden urval för publ'!$A$2:$AA$475,MATCH($A55,'Miljövärden urval för publ'!$R$2:$R$476,0),1),"")</f>
        <v>E.ON Värme Sverige AB</v>
      </c>
      <c r="C55" t="str">
        <f>IFERROR(INDEX('Miljövärden urval för publ'!$A$2:$AA$475,MATCH($A55,'Miljövärden urval för publ'!$R$2:$R$476,0),2),"")</f>
        <v>Orsa</v>
      </c>
      <c r="D55">
        <f>IFERROR(VLOOKUP($C55,'Miljövärden urval för publ'!$B$2:$H$490,MATCH(D$4,'Miljövärden urval för publ'!$B$2:$H$2,0),FALSE),"")</f>
        <v>7.5037300000000001E-2</v>
      </c>
      <c r="E55">
        <f>IFERROR(VLOOKUP($C55,'Miljövärden urval för publ'!$B$2:$H$490,MATCH(E$4,'Miljövärden urval för publ'!$B$2:$H$2,0),FALSE),"")</f>
        <v>9.8061399999999992</v>
      </c>
      <c r="F55">
        <f>IFERROR(VLOOKUP($C55,'Miljövärden urval för publ'!$B$2:$H$490,MATCH(F$4,'Miljövärden urval för publ'!$B$2:$H$2,0),FALSE),"")</f>
        <v>7.7389599999999996</v>
      </c>
      <c r="G55">
        <f>IFERROR(VLOOKUP($C55,'Miljövärden urval för publ'!$B$2:$H$490,MATCH(G$4,'Miljövärden urval för publ'!$B$2:$H$2,0),FALSE),"")</f>
        <v>8.6607300000000002E-3</v>
      </c>
      <c r="J55">
        <f t="shared" si="1"/>
        <v>16</v>
      </c>
      <c r="M55">
        <v>51</v>
      </c>
      <c r="N55" t="str">
        <f t="shared" si="2"/>
        <v>Kiruna Kraft AB</v>
      </c>
      <c r="P55" s="61">
        <f t="shared" si="3"/>
        <v>0</v>
      </c>
      <c r="Q55" s="35" t="str">
        <f t="shared" si="0"/>
        <v/>
      </c>
    </row>
    <row r="56" spans="1:17" x14ac:dyDescent="0.25">
      <c r="A56" s="59">
        <v>53</v>
      </c>
      <c r="B56" t="str">
        <f>IFERROR(INDEX('Miljövärden urval för publ'!$A$2:$AA$475,MATCH($A56,'Miljövärden urval för publ'!$R$2:$R$476,0),1),"")</f>
        <v>E.ON Värme Sverige AB</v>
      </c>
      <c r="C56" t="str">
        <f>IFERROR(INDEX('Miljövärden urval för publ'!$A$2:$AA$475,MATCH($A56,'Miljövärden urval för publ'!$R$2:$R$476,0),2),"")</f>
        <v>Sollefteå</v>
      </c>
      <c r="D56">
        <f>IFERROR(VLOOKUP($C56,'Miljövärden urval för publ'!$B$2:$H$490,MATCH(D$4,'Miljövärden urval för publ'!$B$2:$H$2,0),FALSE),"")</f>
        <v>0.110752</v>
      </c>
      <c r="E56">
        <f>IFERROR(VLOOKUP($C56,'Miljövärden urval för publ'!$B$2:$H$490,MATCH(E$4,'Miljövärden urval för publ'!$B$2:$H$2,0),FALSE),"")</f>
        <v>14.978199999999999</v>
      </c>
      <c r="F56">
        <f>IFERROR(VLOOKUP($C56,'Miljövärden urval för publ'!$B$2:$H$490,MATCH(F$4,'Miljövärden urval för publ'!$B$2:$H$2,0),FALSE),"")</f>
        <v>7.69184</v>
      </c>
      <c r="G56">
        <f>IFERROR(VLOOKUP($C56,'Miljövärden urval för publ'!$B$2:$H$490,MATCH(G$4,'Miljövärden urval för publ'!$B$2:$H$2,0),FALSE),"")</f>
        <v>2.1474799999999999E-2</v>
      </c>
      <c r="J56">
        <f t="shared" si="1"/>
        <v>16</v>
      </c>
      <c r="M56">
        <v>52</v>
      </c>
      <c r="N56" t="str">
        <f t="shared" si="2"/>
        <v>Kraftringen Energi AB (publ)</v>
      </c>
      <c r="P56" s="61">
        <f t="shared" si="3"/>
        <v>0</v>
      </c>
      <c r="Q56" s="35" t="str">
        <f t="shared" si="0"/>
        <v/>
      </c>
    </row>
    <row r="57" spans="1:17" x14ac:dyDescent="0.25">
      <c r="A57" s="59">
        <v>54</v>
      </c>
      <c r="B57" t="str">
        <f>IFERROR(INDEX('Miljövärden urval för publ'!$A$2:$AA$475,MATCH($A57,'Miljövärden urval för publ'!$R$2:$R$476,0),1),"")</f>
        <v>E.ON Värme Sverige AB</v>
      </c>
      <c r="C57" t="str">
        <f>IFERROR(INDEX('Miljövärden urval för publ'!$A$2:$AA$475,MATCH($A57,'Miljövärden urval för publ'!$R$2:$R$476,0),2),"")</f>
        <v>Staffanstorp</v>
      </c>
      <c r="D57">
        <f>IFERROR(VLOOKUP($C57,'Miljövärden urval för publ'!$B$2:$H$490,MATCH(D$4,'Miljövärden urval för publ'!$B$2:$H$2,0),FALSE),"")</f>
        <v>0.100281</v>
      </c>
      <c r="E57">
        <f>IFERROR(VLOOKUP($C57,'Miljövärden urval för publ'!$B$2:$H$490,MATCH(E$4,'Miljövärden urval för publ'!$B$2:$H$2,0),FALSE),"")</f>
        <v>11.047499999999999</v>
      </c>
      <c r="F57">
        <f>IFERROR(VLOOKUP($C57,'Miljövärden urval för publ'!$B$2:$H$490,MATCH(F$4,'Miljövärden urval för publ'!$B$2:$H$2,0),FALSE),"")</f>
        <v>8.5281000000000002</v>
      </c>
      <c r="G57">
        <f>IFERROR(VLOOKUP($C57,'Miljövärden urval för publ'!$B$2:$H$490,MATCH(G$4,'Miljövärden urval för publ'!$B$2:$H$2,0),FALSE),"")</f>
        <v>6.7746899999999999E-3</v>
      </c>
      <c r="J57">
        <f t="shared" si="1"/>
        <v>16</v>
      </c>
      <c r="M57">
        <v>53</v>
      </c>
      <c r="N57" t="str">
        <f t="shared" si="2"/>
        <v>Kungälv Energi AB</v>
      </c>
      <c r="P57" s="61">
        <f t="shared" si="3"/>
        <v>0</v>
      </c>
      <c r="Q57" s="35" t="str">
        <f t="shared" si="0"/>
        <v/>
      </c>
    </row>
    <row r="58" spans="1:17" x14ac:dyDescent="0.25">
      <c r="A58" s="59">
        <v>55</v>
      </c>
      <c r="B58" t="str">
        <f>IFERROR(INDEX('Miljövärden urval för publ'!$A$2:$AA$475,MATCH($A58,'Miljövärden urval för publ'!$R$2:$R$476,0),1),"")</f>
        <v>E.ON Värme Sverige AB</v>
      </c>
      <c r="C58" t="str">
        <f>IFERROR(INDEX('Miljövärden urval för publ'!$A$2:$AA$475,MATCH($A58,'Miljövärden urval för publ'!$R$2:$R$476,0),2),"")</f>
        <v>Timrå</v>
      </c>
      <c r="D58">
        <f>IFERROR(VLOOKUP($C58,'Miljövärden urval för publ'!$B$2:$H$490,MATCH(D$4,'Miljövärden urval för publ'!$B$2:$H$2,0),FALSE),"")</f>
        <v>0.12492399999999999</v>
      </c>
      <c r="E58">
        <f>IFERROR(VLOOKUP($C58,'Miljövärden urval för publ'!$B$2:$H$490,MATCH(E$4,'Miljövärden urval för publ'!$B$2:$H$2,0),FALSE),"")</f>
        <v>24.452100000000002</v>
      </c>
      <c r="F58">
        <f>IFERROR(VLOOKUP($C58,'Miljövärden urval för publ'!$B$2:$H$490,MATCH(F$4,'Miljövärden urval för publ'!$B$2:$H$2,0),FALSE),"")</f>
        <v>1.1440900000000001</v>
      </c>
      <c r="G58">
        <f>IFERROR(VLOOKUP($C58,'Miljövärden urval för publ'!$B$2:$H$490,MATCH(G$4,'Miljövärden urval för publ'!$B$2:$H$2,0),FALSE),"")</f>
        <v>5.3381999999999999E-2</v>
      </c>
      <c r="J58">
        <f t="shared" si="1"/>
        <v>16</v>
      </c>
      <c r="M58">
        <v>54</v>
      </c>
      <c r="N58" t="str">
        <f t="shared" si="2"/>
        <v>Landskrona Energi AB</v>
      </c>
      <c r="P58" s="61">
        <f t="shared" si="3"/>
        <v>0</v>
      </c>
      <c r="Q58" s="35" t="str">
        <f t="shared" si="0"/>
        <v/>
      </c>
    </row>
    <row r="59" spans="1:17" x14ac:dyDescent="0.25">
      <c r="A59" s="59">
        <v>56</v>
      </c>
      <c r="B59" t="str">
        <f>IFERROR(INDEX('Miljövärden urval för publ'!$A$2:$AA$475,MATCH($A59,'Miljövärden urval för publ'!$R$2:$R$476,0),1),"")</f>
        <v>E.ON Värme Sverige AB</v>
      </c>
      <c r="C59" t="str">
        <f>IFERROR(INDEX('Miljövärden urval för publ'!$A$2:$AA$475,MATCH($A59,'Miljövärden urval för publ'!$R$2:$R$476,0),2),"")</f>
        <v>Täby E.ON.</v>
      </c>
      <c r="D59">
        <f>IFERROR(VLOOKUP($C59,'Miljövärden urval för publ'!$B$2:$H$490,MATCH(D$4,'Miljövärden urval för publ'!$B$2:$H$2,0),FALSE),"")</f>
        <v>0.112058</v>
      </c>
      <c r="E59">
        <f>IFERROR(VLOOKUP($C59,'Miljövärden urval för publ'!$B$2:$H$490,MATCH(E$4,'Miljövärden urval för publ'!$B$2:$H$2,0),FALSE),"")</f>
        <v>5.9179899999999996</v>
      </c>
      <c r="F59">
        <f>IFERROR(VLOOKUP($C59,'Miljövärden urval för publ'!$B$2:$H$490,MATCH(F$4,'Miljövärden urval för publ'!$B$2:$H$2,0),FALSE),"")</f>
        <v>8.1697799999999994</v>
      </c>
      <c r="G59">
        <f>IFERROR(VLOOKUP($C59,'Miljövärden urval för publ'!$B$2:$H$490,MATCH(G$4,'Miljövärden urval för publ'!$B$2:$H$2,0),FALSE),"")</f>
        <v>3.2715399999999999E-3</v>
      </c>
      <c r="J59">
        <f t="shared" si="1"/>
        <v>16</v>
      </c>
      <c r="M59">
        <v>55</v>
      </c>
      <c r="N59" t="str">
        <f t="shared" si="2"/>
        <v>Lantmännen Agrovärme AB</v>
      </c>
      <c r="P59" s="61">
        <f t="shared" si="3"/>
        <v>0</v>
      </c>
      <c r="Q59" s="35" t="str">
        <f t="shared" si="0"/>
        <v/>
      </c>
    </row>
    <row r="60" spans="1:17" x14ac:dyDescent="0.25">
      <c r="A60" s="59">
        <v>57</v>
      </c>
      <c r="B60" t="str">
        <f>IFERROR(INDEX('Miljövärden urval för publ'!$A$2:$AA$475,MATCH($A60,'Miljövärden urval för publ'!$R$2:$R$476,0),1),"")</f>
        <v>E.ON Värme Sverige AB</v>
      </c>
      <c r="C60" t="str">
        <f>IFERROR(INDEX('Miljövärden urval för publ'!$A$2:$AA$475,MATCH($A60,'Miljövärden urval för publ'!$R$2:$R$476,0),2),"")</f>
        <v>Vallentuna</v>
      </c>
      <c r="D60">
        <f>IFERROR(VLOOKUP($C60,'Miljövärden urval för publ'!$B$2:$H$490,MATCH(D$4,'Miljövärden urval för publ'!$B$2:$H$2,0),FALSE),"")</f>
        <v>0.49943700000000002</v>
      </c>
      <c r="E60">
        <f>IFERROR(VLOOKUP($C60,'Miljövärden urval för publ'!$B$2:$H$490,MATCH(E$4,'Miljövärden urval för publ'!$B$2:$H$2,0),FALSE),"")</f>
        <v>77.544799999999995</v>
      </c>
      <c r="F60">
        <f>IFERROR(VLOOKUP($C60,'Miljövärden urval för publ'!$B$2:$H$490,MATCH(F$4,'Miljövärden urval för publ'!$B$2:$H$2,0),FALSE),"")</f>
        <v>5.47898</v>
      </c>
      <c r="G60">
        <f>IFERROR(VLOOKUP($C60,'Miljövärden urval för publ'!$B$2:$H$490,MATCH(G$4,'Miljövärden urval för publ'!$B$2:$H$2,0),FALSE),"")</f>
        <v>8.1911899999999996E-2</v>
      </c>
      <c r="J60">
        <f t="shared" si="1"/>
        <v>16</v>
      </c>
      <c r="M60">
        <v>56</v>
      </c>
      <c r="N60" t="str">
        <f t="shared" si="2"/>
        <v>Lerum Fjärrvärme AB</v>
      </c>
      <c r="P60" s="61">
        <f t="shared" si="3"/>
        <v>0</v>
      </c>
      <c r="Q60" s="35" t="str">
        <f t="shared" si="0"/>
        <v/>
      </c>
    </row>
    <row r="61" spans="1:17" x14ac:dyDescent="0.25">
      <c r="A61" s="59">
        <v>58</v>
      </c>
      <c r="B61" t="str">
        <f>IFERROR(INDEX('Miljövärden urval för publ'!$A$2:$AA$475,MATCH($A61,'Miljövärden urval för publ'!$R$2:$R$476,0),1),"")</f>
        <v>E.ON Värme Sverige AB</v>
      </c>
      <c r="C61" t="str">
        <f>IFERROR(INDEX('Miljövärden urval för publ'!$A$2:$AA$475,MATCH($A61,'Miljövärden urval för publ'!$R$2:$R$476,0),2),"")</f>
        <v>Vaxholm</v>
      </c>
      <c r="D61">
        <f>IFERROR(VLOOKUP($C61,'Miljövärden urval för publ'!$B$2:$H$490,MATCH(D$4,'Miljövärden urval för publ'!$B$2:$H$2,0),FALSE),"")</f>
        <v>0.13459299999999999</v>
      </c>
      <c r="E61">
        <f>IFERROR(VLOOKUP($C61,'Miljövärden urval för publ'!$B$2:$H$490,MATCH(E$4,'Miljövärden urval för publ'!$B$2:$H$2,0),FALSE),"")</f>
        <v>21.1096</v>
      </c>
      <c r="F61">
        <f>IFERROR(VLOOKUP($C61,'Miljövärden urval för publ'!$B$2:$H$490,MATCH(F$4,'Miljövärden urval för publ'!$B$2:$H$2,0),FALSE),"")</f>
        <v>8.2596500000000006</v>
      </c>
      <c r="G61">
        <f>IFERROR(VLOOKUP($C61,'Miljövärden urval för publ'!$B$2:$H$490,MATCH(G$4,'Miljövärden urval för publ'!$B$2:$H$2,0),FALSE),"")</f>
        <v>2.5463599999999999E-2</v>
      </c>
      <c r="J61">
        <f t="shared" si="1"/>
        <v>16</v>
      </c>
      <c r="M61">
        <v>57</v>
      </c>
      <c r="N61" t="str">
        <f t="shared" si="2"/>
        <v>LEVA i Lysekil AB</v>
      </c>
      <c r="P61" s="61">
        <f t="shared" si="3"/>
        <v>0</v>
      </c>
      <c r="Q61" s="35" t="str">
        <f t="shared" si="0"/>
        <v/>
      </c>
    </row>
    <row r="62" spans="1:17" x14ac:dyDescent="0.25">
      <c r="A62" s="59">
        <v>59</v>
      </c>
      <c r="B62" t="str">
        <f>IFERROR(INDEX('Miljövärden urval för publ'!$A$2:$AA$475,MATCH($A62,'Miljövärden urval för publ'!$R$2:$R$476,0),1),"")</f>
        <v>E.ON Värme Sverige AB</v>
      </c>
      <c r="C62" t="str">
        <f>IFERROR(INDEX('Miljövärden urval för publ'!$A$2:$AA$475,MATCH($A62,'Miljövärden urval för publ'!$R$2:$R$476,0),2),"")</f>
        <v>Älmhult</v>
      </c>
      <c r="D62">
        <f>IFERROR(VLOOKUP($C62,'Miljövärden urval för publ'!$B$2:$H$490,MATCH(D$4,'Miljövärden urval för publ'!$B$2:$H$2,0),FALSE),"")</f>
        <v>0.30386099999999999</v>
      </c>
      <c r="E62">
        <f>IFERROR(VLOOKUP($C62,'Miljövärden urval för publ'!$B$2:$H$490,MATCH(E$4,'Miljövärden urval för publ'!$B$2:$H$2,0),FALSE),"")</f>
        <v>8.5563000000000002</v>
      </c>
      <c r="F62">
        <f>IFERROR(VLOOKUP($C62,'Miljövärden urval för publ'!$B$2:$H$490,MATCH(F$4,'Miljövärden urval för publ'!$B$2:$H$2,0),FALSE),"")</f>
        <v>13.701000000000001</v>
      </c>
      <c r="G62">
        <f>IFERROR(VLOOKUP($C62,'Miljövärden urval för publ'!$B$2:$H$490,MATCH(G$4,'Miljövärden urval för publ'!$B$2:$H$2,0),FALSE),"")</f>
        <v>5.3635699999999998E-3</v>
      </c>
      <c r="J62">
        <f t="shared" si="1"/>
        <v>16</v>
      </c>
      <c r="M62">
        <v>58</v>
      </c>
      <c r="N62" t="str">
        <f t="shared" si="2"/>
        <v>Lidköpings Värmeverk AB</v>
      </c>
      <c r="P62" s="61">
        <f t="shared" si="3"/>
        <v>0</v>
      </c>
      <c r="Q62" s="35" t="str">
        <f t="shared" si="0"/>
        <v/>
      </c>
    </row>
    <row r="63" spans="1:17" x14ac:dyDescent="0.25">
      <c r="A63" s="59">
        <v>60</v>
      </c>
      <c r="B63" t="str">
        <f>IFERROR(INDEX('Miljövärden urval för publ'!$A$2:$AA$475,MATCH($A63,'Miljövärden urval för publ'!$R$2:$R$476,0),1),"")</f>
        <v>E.ON Värme Sverige AB</v>
      </c>
      <c r="C63" t="str">
        <f>IFERROR(INDEX('Miljövärden urval för publ'!$A$2:$AA$475,MATCH($A63,'Miljövärden urval för publ'!$R$2:$R$476,0),2),"")</f>
        <v>Österåker</v>
      </c>
      <c r="D63">
        <f>IFERROR(VLOOKUP($C63,'Miljövärden urval för publ'!$B$2:$H$490,MATCH(D$4,'Miljövärden urval för publ'!$B$2:$H$2,0),FALSE),"")</f>
        <v>9.7465499999999997E-2</v>
      </c>
      <c r="E63">
        <f>IFERROR(VLOOKUP($C63,'Miljövärden urval för publ'!$B$2:$H$490,MATCH(E$4,'Miljövärden urval för publ'!$B$2:$H$2,0),FALSE),"")</f>
        <v>13.1906</v>
      </c>
      <c r="F63">
        <f>IFERROR(VLOOKUP($C63,'Miljövärden urval för publ'!$B$2:$H$490,MATCH(F$4,'Miljövärden urval för publ'!$B$2:$H$2,0),FALSE),"")</f>
        <v>8.2055100000000003</v>
      </c>
      <c r="G63">
        <f>IFERROR(VLOOKUP($C63,'Miljövärden urval för publ'!$B$2:$H$490,MATCH(G$4,'Miljövärden urval för publ'!$B$2:$H$2,0),FALSE),"")</f>
        <v>1.23702E-2</v>
      </c>
      <c r="J63">
        <f t="shared" si="1"/>
        <v>16</v>
      </c>
      <c r="M63">
        <v>59</v>
      </c>
      <c r="N63" t="str">
        <f t="shared" si="2"/>
        <v>Lilla Edets Fjärrvärme AB</v>
      </c>
      <c r="P63" s="61">
        <f t="shared" si="3"/>
        <v>0</v>
      </c>
      <c r="Q63" s="35" t="str">
        <f t="shared" si="0"/>
        <v/>
      </c>
    </row>
    <row r="64" spans="1:17" x14ac:dyDescent="0.25">
      <c r="A64" s="59">
        <v>61</v>
      </c>
      <c r="B64" t="str">
        <f>IFERROR(INDEX('Miljövärden urval för publ'!$A$2:$AA$475,MATCH($A64,'Miljövärden urval för publ'!$R$2:$R$476,0),1),"")</f>
        <v>Eksjö Energi AB</v>
      </c>
      <c r="C64" t="str">
        <f>IFERROR(INDEX('Miljövärden urval för publ'!$A$2:$AA$475,MATCH($A64,'Miljövärden urval för publ'!$R$2:$R$476,0),2),"")</f>
        <v>Eksjö</v>
      </c>
      <c r="D64">
        <f>IFERROR(VLOOKUP($C64,'Miljövärden urval för publ'!$B$2:$H$490,MATCH(D$4,'Miljövärden urval för publ'!$B$2:$H$2,0),FALSE),"")</f>
        <v>0.12013699999999999</v>
      </c>
      <c r="E64">
        <f>IFERROR(VLOOKUP($C64,'Miljövärden urval för publ'!$B$2:$H$490,MATCH(E$4,'Miljövärden urval för publ'!$B$2:$H$2,0),FALSE),"")</f>
        <v>161.05600000000001</v>
      </c>
      <c r="F64">
        <f>IFERROR(VLOOKUP($C64,'Miljövärden urval för publ'!$B$2:$H$490,MATCH(F$4,'Miljövärden urval för publ'!$B$2:$H$2,0),FALSE),"")</f>
        <v>4.7818300000000002</v>
      </c>
      <c r="G64">
        <f>IFERROR(VLOOKUP($C64,'Miljövärden urval för publ'!$B$2:$H$490,MATCH(G$4,'Miljövärden urval för publ'!$B$2:$H$2,0),FALSE),"")</f>
        <v>9.8526299999999994E-3</v>
      </c>
      <c r="J64">
        <f t="shared" si="1"/>
        <v>17</v>
      </c>
      <c r="M64">
        <v>60</v>
      </c>
      <c r="N64" t="str">
        <f t="shared" si="2"/>
        <v>Linde Energi AB</v>
      </c>
      <c r="P64" s="61">
        <f t="shared" si="3"/>
        <v>0</v>
      </c>
      <c r="Q64" s="35" t="str">
        <f t="shared" si="0"/>
        <v/>
      </c>
    </row>
    <row r="65" spans="1:17" x14ac:dyDescent="0.25">
      <c r="A65" s="59">
        <v>62</v>
      </c>
      <c r="B65" t="str">
        <f>IFERROR(INDEX('Miljövärden urval för publ'!$A$2:$AA$475,MATCH($A65,'Miljövärden urval för publ'!$R$2:$R$476,0),1),"")</f>
        <v>Eksjö Energi AB</v>
      </c>
      <c r="C65" t="str">
        <f>IFERROR(INDEX('Miljövärden urval för publ'!$A$2:$AA$475,MATCH($A65,'Miljövärden urval för publ'!$R$2:$R$476,0),2),"")</f>
        <v>Ingatorp</v>
      </c>
      <c r="D65">
        <f>IFERROR(VLOOKUP($C65,'Miljövärden urval för publ'!$B$2:$H$490,MATCH(D$4,'Miljövärden urval för publ'!$B$2:$H$2,0),FALSE),"")</f>
        <v>0.116159</v>
      </c>
      <c r="E65">
        <f>IFERROR(VLOOKUP($C65,'Miljövärden urval för publ'!$B$2:$H$490,MATCH(E$4,'Miljövärden urval för publ'!$B$2:$H$2,0),FALSE),"")</f>
        <v>16.940999999999999</v>
      </c>
      <c r="F65">
        <f>IFERROR(VLOOKUP($C65,'Miljövärden urval för publ'!$B$2:$H$490,MATCH(F$4,'Miljövärden urval för publ'!$B$2:$H$2,0),FALSE),"")</f>
        <v>11.298400000000001</v>
      </c>
      <c r="G65">
        <f>IFERROR(VLOOKUP($C65,'Miljövärden urval för publ'!$B$2:$H$490,MATCH(G$4,'Miljövärden urval för publ'!$B$2:$H$2,0),FALSE),"")</f>
        <v>8.7779899999999994E-3</v>
      </c>
      <c r="J65">
        <f t="shared" si="1"/>
        <v>17</v>
      </c>
      <c r="M65">
        <v>61</v>
      </c>
      <c r="N65" t="str">
        <f t="shared" si="2"/>
        <v>Ljungby Energi AB</v>
      </c>
      <c r="P65" s="61">
        <f t="shared" si="3"/>
        <v>0</v>
      </c>
      <c r="Q65" s="35" t="str">
        <f t="shared" si="0"/>
        <v/>
      </c>
    </row>
    <row r="66" spans="1:17" x14ac:dyDescent="0.25">
      <c r="A66" s="59">
        <v>63</v>
      </c>
      <c r="B66" t="str">
        <f>IFERROR(INDEX('Miljövärden urval för publ'!$A$2:$AA$475,MATCH($A66,'Miljövärden urval för publ'!$R$2:$R$476,0),1),"")</f>
        <v>Eksjö Energi AB</v>
      </c>
      <c r="C66" t="str">
        <f>IFERROR(INDEX('Miljövärden urval för publ'!$A$2:$AA$475,MATCH($A66,'Miljövärden urval för publ'!$R$2:$R$476,0),2),"")</f>
        <v>Mariannelund</v>
      </c>
      <c r="D66">
        <f>IFERROR(VLOOKUP($C66,'Miljövärden urval för publ'!$B$2:$H$490,MATCH(D$4,'Miljövärden urval för publ'!$B$2:$H$2,0),FALSE),"")</f>
        <v>0.115928</v>
      </c>
      <c r="E66">
        <f>IFERROR(VLOOKUP($C66,'Miljövärden urval för publ'!$B$2:$H$490,MATCH(E$4,'Miljövärden urval för publ'!$B$2:$H$2,0),FALSE),"")</f>
        <v>16.979900000000001</v>
      </c>
      <c r="F66">
        <f>IFERROR(VLOOKUP($C66,'Miljövärden urval för publ'!$B$2:$H$490,MATCH(F$4,'Miljövärden urval för publ'!$B$2:$H$2,0),FALSE),"")</f>
        <v>11.3302</v>
      </c>
      <c r="G66">
        <f>IFERROR(VLOOKUP($C66,'Miljövärden urval för publ'!$B$2:$H$490,MATCH(G$4,'Miljövärden urval för publ'!$B$2:$H$2,0),FALSE),"")</f>
        <v>8.79045E-3</v>
      </c>
      <c r="J66">
        <f t="shared" si="1"/>
        <v>17</v>
      </c>
      <c r="M66">
        <v>62</v>
      </c>
      <c r="N66" t="str">
        <f t="shared" si="2"/>
        <v>Ljusdal Energi AB</v>
      </c>
      <c r="P66" s="61">
        <f t="shared" si="3"/>
        <v>0</v>
      </c>
      <c r="Q66" s="35" t="str">
        <f t="shared" si="0"/>
        <v/>
      </c>
    </row>
    <row r="67" spans="1:17" x14ac:dyDescent="0.25">
      <c r="A67" s="59">
        <v>64</v>
      </c>
      <c r="B67" t="str">
        <f>IFERROR(INDEX('Miljövärden urval för publ'!$A$2:$AA$475,MATCH($A67,'Miljövärden urval för publ'!$R$2:$R$476,0),1),"")</f>
        <v>Emmaboda Energi &amp; Miljö AB</v>
      </c>
      <c r="C67" t="str">
        <f>IFERROR(INDEX('Miljövärden urval för publ'!$A$2:$AA$475,MATCH($A67,'Miljövärden urval för publ'!$R$2:$R$476,0),2),"")</f>
        <v>Emmaboda</v>
      </c>
      <c r="D67">
        <f>IFERROR(VLOOKUP($C67,'Miljövärden urval för publ'!$B$2:$H$490,MATCH(D$4,'Miljövärden urval för publ'!$B$2:$H$2,0),FALSE),"")</f>
        <v>9.1932600000000003E-2</v>
      </c>
      <c r="E67">
        <f>IFERROR(VLOOKUP($C67,'Miljövärden urval för publ'!$B$2:$H$490,MATCH(E$4,'Miljövärden urval för publ'!$B$2:$H$2,0),FALSE),"")</f>
        <v>8.5852199999999996</v>
      </c>
      <c r="F67">
        <f>IFERROR(VLOOKUP($C67,'Miljövärden urval för publ'!$B$2:$H$490,MATCH(F$4,'Miljövärden urval för publ'!$B$2:$H$2,0),FALSE),"")</f>
        <v>9.9908699999999993</v>
      </c>
      <c r="G67">
        <f>IFERROR(VLOOKUP($C67,'Miljövärden urval för publ'!$B$2:$H$490,MATCH(G$4,'Miljövärden urval för publ'!$B$2:$H$2,0),FALSE),"")</f>
        <v>8.5149400000000004E-3</v>
      </c>
      <c r="J67">
        <f t="shared" si="1"/>
        <v>18</v>
      </c>
      <c r="M67">
        <v>63</v>
      </c>
      <c r="N67" t="str">
        <f t="shared" si="2"/>
        <v>Luleå Energi AB</v>
      </c>
      <c r="P67" s="61">
        <f t="shared" si="3"/>
        <v>0</v>
      </c>
      <c r="Q67" s="35" t="str">
        <f t="shared" si="0"/>
        <v/>
      </c>
    </row>
    <row r="68" spans="1:17" x14ac:dyDescent="0.25">
      <c r="A68" s="59">
        <v>65</v>
      </c>
      <c r="B68" t="str">
        <f>IFERROR(INDEX('Miljövärden urval för publ'!$A$2:$AA$475,MATCH($A68,'Miljövärden urval för publ'!$R$2:$R$476,0),1),"")</f>
        <v>Ena Energi AB</v>
      </c>
      <c r="C68" t="str">
        <f>IFERROR(INDEX('Miljövärden urval för publ'!$A$2:$AA$475,MATCH($A68,'Miljövärden urval för publ'!$R$2:$R$476,0),2),"")</f>
        <v>Enköping</v>
      </c>
      <c r="D68">
        <f>IFERROR(VLOOKUP($C68,'Miljövärden urval för publ'!$B$2:$H$490,MATCH(D$4,'Miljövärden urval för publ'!$B$2:$H$2,0),FALSE),"")</f>
        <v>6.1196500000000001E-2</v>
      </c>
      <c r="E68">
        <f>IFERROR(VLOOKUP($C68,'Miljövärden urval för publ'!$B$2:$H$490,MATCH(E$4,'Miljövärden urval för publ'!$B$2:$H$2,0),FALSE),"")</f>
        <v>4.62826</v>
      </c>
      <c r="F68">
        <f>IFERROR(VLOOKUP($C68,'Miljövärden urval för publ'!$B$2:$H$490,MATCH(F$4,'Miljövärden urval för publ'!$B$2:$H$2,0),FALSE),"")</f>
        <v>4.2649299999999997</v>
      </c>
      <c r="G68">
        <f>IFERROR(VLOOKUP($C68,'Miljövärden urval för publ'!$B$2:$H$490,MATCH(G$4,'Miljövärden urval för publ'!$B$2:$H$2,0),FALSE),"")</f>
        <v>3.13862E-3</v>
      </c>
      <c r="J68">
        <f t="shared" si="1"/>
        <v>19</v>
      </c>
      <c r="M68">
        <v>64</v>
      </c>
      <c r="N68" t="str">
        <f t="shared" si="2"/>
        <v>Malung-Sälens kommun</v>
      </c>
      <c r="P68" s="61">
        <f t="shared" si="3"/>
        <v>0</v>
      </c>
      <c r="Q68" s="35" t="str">
        <f t="shared" si="0"/>
        <v/>
      </c>
    </row>
    <row r="69" spans="1:17" x14ac:dyDescent="0.25">
      <c r="A69" s="59">
        <v>66</v>
      </c>
      <c r="B69" t="str">
        <f>IFERROR(INDEX('Miljövärden urval för publ'!$A$2:$AA$475,MATCH($A69,'Miljövärden urval för publ'!$R$2:$R$476,0),1),"")</f>
        <v>Eskilstuna Energi &amp; Miljö AB</v>
      </c>
      <c r="C69" t="str">
        <f>IFERROR(INDEX('Miljövärden urval för publ'!$A$2:$AA$475,MATCH($A69,'Miljövärden urval för publ'!$R$2:$R$476,0),2),"")</f>
        <v>Eskilstuna-Torshälla</v>
      </c>
      <c r="D69">
        <f>IFERROR(VLOOKUP($C69,'Miljövärden urval för publ'!$B$2:$H$490,MATCH(D$4,'Miljövärden urval för publ'!$B$2:$H$2,0),FALSE),"")</f>
        <v>4.3072600000000003E-2</v>
      </c>
      <c r="E69">
        <f>IFERROR(VLOOKUP($C69,'Miljövärden urval för publ'!$B$2:$H$490,MATCH(E$4,'Miljövärden urval för publ'!$B$2:$H$2,0),FALSE),"")</f>
        <v>7.8249500000000003</v>
      </c>
      <c r="F69">
        <f>IFERROR(VLOOKUP($C69,'Miljövärden urval för publ'!$B$2:$H$490,MATCH(F$4,'Miljövärden urval för publ'!$B$2:$H$2,0),FALSE),"")</f>
        <v>5.7235800000000001</v>
      </c>
      <c r="G69">
        <f>IFERROR(VLOOKUP($C69,'Miljövärden urval för publ'!$B$2:$H$490,MATCH(G$4,'Miljövärden urval för publ'!$B$2:$H$2,0),FALSE),"")</f>
        <v>1.6107E-2</v>
      </c>
      <c r="J69">
        <f t="shared" si="1"/>
        <v>20</v>
      </c>
      <c r="M69">
        <v>65</v>
      </c>
      <c r="N69" t="str">
        <f t="shared" si="2"/>
        <v>Mark Kraftvärme AB</v>
      </c>
      <c r="P69" s="61">
        <f t="shared" si="3"/>
        <v>0</v>
      </c>
      <c r="Q69" s="35" t="str">
        <f t="shared" ref="Q69:Q132" si="5">IF(B69=$R$2,C69,"")</f>
        <v/>
      </c>
    </row>
    <row r="70" spans="1:17" x14ac:dyDescent="0.25">
      <c r="A70" s="59">
        <v>67</v>
      </c>
      <c r="B70" t="str">
        <f>IFERROR(INDEX('Miljövärden urval för publ'!$A$2:$AA$475,MATCH($A70,'Miljövärden urval för publ'!$R$2:$R$476,0),1),"")</f>
        <v>Eskilstuna Energi &amp; Miljö AB</v>
      </c>
      <c r="C70" t="str">
        <f>IFERROR(INDEX('Miljövärden urval för publ'!$A$2:$AA$475,MATCH($A70,'Miljövärden urval för publ'!$R$2:$R$476,0),2),"")</f>
        <v>Kvicksund</v>
      </c>
      <c r="D70">
        <f>IFERROR(VLOOKUP($C70,'Miljövärden urval för publ'!$B$2:$H$490,MATCH(D$4,'Miljövärden urval för publ'!$B$2:$H$2,0),FALSE),"")</f>
        <v>0.88472899999999999</v>
      </c>
      <c r="E70">
        <f>IFERROR(VLOOKUP($C70,'Miljövärden urval för publ'!$B$2:$H$490,MATCH(E$4,'Miljövärden urval för publ'!$B$2:$H$2,0),FALSE),"")</f>
        <v>197.119</v>
      </c>
      <c r="F70">
        <f>IFERROR(VLOOKUP($C70,'Miljövärden urval för publ'!$B$2:$H$490,MATCH(F$4,'Miljövärden urval för publ'!$B$2:$H$2,0),FALSE),"")</f>
        <v>26.1082</v>
      </c>
      <c r="G70">
        <f>IFERROR(VLOOKUP($C70,'Miljövärden urval för publ'!$B$2:$H$490,MATCH(G$4,'Miljövärden urval för publ'!$B$2:$H$2,0),FALSE),"")</f>
        <v>0.48912099999999997</v>
      </c>
      <c r="J70">
        <f t="shared" ref="J70:J133" si="6">IF(B70=B69,J69,J69+1)</f>
        <v>20</v>
      </c>
      <c r="M70">
        <v>66</v>
      </c>
      <c r="N70" t="str">
        <f t="shared" ref="N70:N133" si="7">IFERROR(INDEX($B$4:$J$487,MATCH(M70,$J$4:$J$369,0),1),"")</f>
        <v>Mjölby-Svartådalen Energi AB</v>
      </c>
      <c r="P70" s="61">
        <f t="shared" ref="P70:P133" si="8">IF(Q70="",P69,P69+1)</f>
        <v>0</v>
      </c>
      <c r="Q70" s="35" t="str">
        <f t="shared" si="5"/>
        <v/>
      </c>
    </row>
    <row r="71" spans="1:17" x14ac:dyDescent="0.25">
      <c r="A71" s="59">
        <v>68</v>
      </c>
      <c r="B71" t="str">
        <f>IFERROR(INDEX('Miljövärden urval för publ'!$A$2:$AA$475,MATCH($A71,'Miljövärden urval för publ'!$R$2:$R$476,0),1),"")</f>
        <v>Eskilstuna Energi &amp; Miljö AB</v>
      </c>
      <c r="C71" t="str">
        <f>IFERROR(INDEX('Miljövärden urval för publ'!$A$2:$AA$475,MATCH($A71,'Miljövärden urval för publ'!$R$2:$R$476,0),2),"")</f>
        <v>Ärla</v>
      </c>
      <c r="D71">
        <f>IFERROR(VLOOKUP($C71,'Miljövärden urval för publ'!$B$2:$H$490,MATCH(D$4,'Miljövärden urval för publ'!$B$2:$H$2,0),FALSE),"")</f>
        <v>0.12801000000000001</v>
      </c>
      <c r="E71">
        <f>IFERROR(VLOOKUP($C71,'Miljövärden urval för publ'!$B$2:$H$490,MATCH(E$4,'Miljövärden urval för publ'!$B$2:$H$2,0),FALSE),"")</f>
        <v>4.4936199999999999</v>
      </c>
      <c r="F71">
        <f>IFERROR(VLOOKUP($C71,'Miljövärden urval för publ'!$B$2:$H$490,MATCH(F$4,'Miljövärden urval för publ'!$B$2:$H$2,0),FALSE),"")</f>
        <v>15.677899999999999</v>
      </c>
      <c r="G71">
        <f>IFERROR(VLOOKUP($C71,'Miljövärden urval för publ'!$B$2:$H$490,MATCH(G$4,'Miljövärden urval för publ'!$B$2:$H$2,0),FALSE),"")</f>
        <v>0</v>
      </c>
      <c r="J71">
        <f t="shared" si="6"/>
        <v>20</v>
      </c>
      <c r="M71">
        <v>67</v>
      </c>
      <c r="N71" t="str">
        <f t="shared" si="7"/>
        <v>Mullsjö Energi &amp; Miljö AB</v>
      </c>
      <c r="P71" s="61">
        <f t="shared" si="8"/>
        <v>0</v>
      </c>
      <c r="Q71" s="35" t="str">
        <f t="shared" si="5"/>
        <v/>
      </c>
    </row>
    <row r="72" spans="1:17" x14ac:dyDescent="0.25">
      <c r="A72" s="59">
        <v>69</v>
      </c>
      <c r="B72" t="str">
        <f>IFERROR(INDEX('Miljövärden urval för publ'!$A$2:$AA$475,MATCH($A72,'Miljövärden urval för publ'!$R$2:$R$476,0),1),"")</f>
        <v>Falbygdens Energi AB</v>
      </c>
      <c r="C72" t="str">
        <f>IFERROR(INDEX('Miljövärden urval för publ'!$A$2:$AA$475,MATCH($A72,'Miljövärden urval för publ'!$R$2:$R$476,0),2),"")</f>
        <v>Falköping</v>
      </c>
      <c r="D72">
        <f>IFERROR(VLOOKUP($C72,'Miljövärden urval för publ'!$B$2:$H$490,MATCH(D$4,'Miljövärden urval för publ'!$B$2:$H$2,0),FALSE),"")</f>
        <v>7.28988E-2</v>
      </c>
      <c r="E72">
        <f>IFERROR(VLOOKUP($C72,'Miljövärden urval för publ'!$B$2:$H$490,MATCH(E$4,'Miljövärden urval för publ'!$B$2:$H$2,0),FALSE),"")</f>
        <v>3.9281199999999998</v>
      </c>
      <c r="F72">
        <f>IFERROR(VLOOKUP($C72,'Miljövärden urval för publ'!$B$2:$H$490,MATCH(F$4,'Miljövärden urval för publ'!$B$2:$H$2,0),FALSE),"")</f>
        <v>7.0667299999999997</v>
      </c>
      <c r="G72">
        <f>IFERROR(VLOOKUP($C72,'Miljövärden urval för publ'!$B$2:$H$490,MATCH(G$4,'Miljövärden urval för publ'!$B$2:$H$2,0),FALSE),"")</f>
        <v>0</v>
      </c>
      <c r="J72">
        <f t="shared" si="6"/>
        <v>21</v>
      </c>
      <c r="M72">
        <v>68</v>
      </c>
      <c r="N72" t="str">
        <f t="shared" si="7"/>
        <v>Mälarenergi AB</v>
      </c>
      <c r="P72" s="61">
        <f t="shared" si="8"/>
        <v>0</v>
      </c>
      <c r="Q72" s="35" t="str">
        <f t="shared" si="5"/>
        <v/>
      </c>
    </row>
    <row r="73" spans="1:17" x14ac:dyDescent="0.25">
      <c r="A73" s="59">
        <v>70</v>
      </c>
      <c r="B73" t="str">
        <f>IFERROR(INDEX('Miljövärden urval för publ'!$A$2:$AA$475,MATCH($A73,'Miljövärden urval för publ'!$R$2:$R$476,0),1),"")</f>
        <v>Falbygdens Energi AB</v>
      </c>
      <c r="C73" t="str">
        <f>IFERROR(INDEX('Miljövärden urval för publ'!$A$2:$AA$475,MATCH($A73,'Miljövärden urval för publ'!$R$2:$R$476,0),2),"")</f>
        <v>Floby</v>
      </c>
      <c r="D73">
        <f>IFERROR(VLOOKUP($C73,'Miljövärden urval för publ'!$B$2:$H$490,MATCH(D$4,'Miljövärden urval för publ'!$B$2:$H$2,0),FALSE),"")</f>
        <v>0.134459</v>
      </c>
      <c r="E73">
        <f>IFERROR(VLOOKUP($C73,'Miljövärden urval för publ'!$B$2:$H$490,MATCH(E$4,'Miljövärden urval för publ'!$B$2:$H$2,0),FALSE),"")</f>
        <v>4.4679200000000003</v>
      </c>
      <c r="F73">
        <f>IFERROR(VLOOKUP($C73,'Miljövärden urval för publ'!$B$2:$H$490,MATCH(F$4,'Miljövärden urval för publ'!$B$2:$H$2,0),FALSE),"")</f>
        <v>15.436</v>
      </c>
      <c r="G73">
        <f>IFERROR(VLOOKUP($C73,'Miljövärden urval för publ'!$B$2:$H$490,MATCH(G$4,'Miljövärden urval för publ'!$B$2:$H$2,0),FALSE),"")</f>
        <v>0</v>
      </c>
      <c r="J73">
        <f t="shared" si="6"/>
        <v>21</v>
      </c>
      <c r="M73">
        <v>69</v>
      </c>
      <c r="N73" t="str">
        <f t="shared" si="7"/>
        <v>Mölndal Energi AB</v>
      </c>
      <c r="P73" s="61">
        <f t="shared" si="8"/>
        <v>0</v>
      </c>
      <c r="Q73" s="35" t="str">
        <f t="shared" si="5"/>
        <v/>
      </c>
    </row>
    <row r="74" spans="1:17" x14ac:dyDescent="0.25">
      <c r="A74" s="59">
        <v>71</v>
      </c>
      <c r="B74" t="str">
        <f>IFERROR(INDEX('Miljövärden urval för publ'!$A$2:$AA$475,MATCH($A74,'Miljövärden urval för publ'!$R$2:$R$476,0),1),"")</f>
        <v>Falbygdens Energi AB</v>
      </c>
      <c r="C74" t="str">
        <f>IFERROR(INDEX('Miljövärden urval för publ'!$A$2:$AA$475,MATCH($A74,'Miljövärden urval för publ'!$R$2:$R$476,0),2),"")</f>
        <v>Stenstorp</v>
      </c>
      <c r="D74">
        <f>IFERROR(VLOOKUP($C74,'Miljövärden urval för publ'!$B$2:$H$490,MATCH(D$4,'Miljövärden urval för publ'!$B$2:$H$2,0),FALSE),"")</f>
        <v>0.31976700000000002</v>
      </c>
      <c r="E74">
        <f>IFERROR(VLOOKUP($C74,'Miljövärden urval för publ'!$B$2:$H$490,MATCH(E$4,'Miljövärden urval för publ'!$B$2:$H$2,0),FALSE),"")</f>
        <v>5.1976699999999996</v>
      </c>
      <c r="F74">
        <f>IFERROR(VLOOKUP($C74,'Miljövärden urval för publ'!$B$2:$H$490,MATCH(F$4,'Miljövärden urval för publ'!$B$2:$H$2,0),FALSE),"")</f>
        <v>14.976699999999999</v>
      </c>
      <c r="G74">
        <f>IFERROR(VLOOKUP($C74,'Miljövärden urval för publ'!$B$2:$H$490,MATCH(G$4,'Miljövärden urval för publ'!$B$2:$H$2,0),FALSE),"")</f>
        <v>0</v>
      </c>
      <c r="J74">
        <f t="shared" si="6"/>
        <v>21</v>
      </c>
      <c r="M74">
        <v>70</v>
      </c>
      <c r="N74" t="str">
        <f t="shared" si="7"/>
        <v>Njudung Energi Sävsjö AB</v>
      </c>
      <c r="P74" s="61">
        <f t="shared" si="8"/>
        <v>0</v>
      </c>
      <c r="Q74" s="35" t="str">
        <f t="shared" si="5"/>
        <v/>
      </c>
    </row>
    <row r="75" spans="1:17" x14ac:dyDescent="0.25">
      <c r="A75" s="59">
        <v>72</v>
      </c>
      <c r="B75" t="str">
        <f>IFERROR(INDEX('Miljövärden urval för publ'!$A$2:$AA$475,MATCH($A75,'Miljövärden urval för publ'!$R$2:$R$476,0),1),"")</f>
        <v>Falkenberg Energi AB</v>
      </c>
      <c r="C75" t="str">
        <f>IFERROR(INDEX('Miljövärden urval för publ'!$A$2:$AA$475,MATCH($A75,'Miljövärden urval för publ'!$R$2:$R$476,0),2),"")</f>
        <v>Falkenberg</v>
      </c>
      <c r="D75">
        <f>IFERROR(VLOOKUP($C75,'Miljövärden urval för publ'!$B$2:$H$490,MATCH(D$4,'Miljövärden urval för publ'!$B$2:$H$2,0),FALSE),"")</f>
        <v>6.9145799999999993E-2</v>
      </c>
      <c r="E75">
        <f>IFERROR(VLOOKUP($C75,'Miljövärden urval för publ'!$B$2:$H$490,MATCH(E$4,'Miljövärden urval för publ'!$B$2:$H$2,0),FALSE),"")</f>
        <v>6.7276400000000001</v>
      </c>
      <c r="F75">
        <f>IFERROR(VLOOKUP($C75,'Miljövärden urval för publ'!$B$2:$H$490,MATCH(F$4,'Miljövärden urval för publ'!$B$2:$H$2,0),FALSE),"")</f>
        <v>8.52806</v>
      </c>
      <c r="G75">
        <f>IFERROR(VLOOKUP($C75,'Miljövärden urval för publ'!$B$2:$H$490,MATCH(G$4,'Miljövärden urval för publ'!$B$2:$H$2,0),FALSE),"")</f>
        <v>7.8067099999999997E-3</v>
      </c>
      <c r="J75">
        <f t="shared" si="6"/>
        <v>22</v>
      </c>
      <c r="M75">
        <v>71</v>
      </c>
      <c r="N75" t="str">
        <f t="shared" si="7"/>
        <v>Njudung Energi Vetlanda AB</v>
      </c>
      <c r="P75" s="61">
        <f t="shared" si="8"/>
        <v>0</v>
      </c>
      <c r="Q75" s="35" t="str">
        <f t="shared" si="5"/>
        <v/>
      </c>
    </row>
    <row r="76" spans="1:17" x14ac:dyDescent="0.25">
      <c r="A76" s="59">
        <v>73</v>
      </c>
      <c r="B76" t="str">
        <f>IFERROR(INDEX('Miljövärden urval för publ'!$A$2:$AA$475,MATCH($A76,'Miljövärden urval för publ'!$R$2:$R$476,0),1),"")</f>
        <v>Falkenberg Energi AB</v>
      </c>
      <c r="C76" t="str">
        <f>IFERROR(INDEX('Miljövärden urval för publ'!$A$2:$AA$475,MATCH($A76,'Miljövärden urval för publ'!$R$2:$R$476,0),2),"")</f>
        <v>Ullared-närvärme</v>
      </c>
      <c r="D76">
        <f>IFERROR(VLOOKUP($C76,'Miljövärden urval för publ'!$B$2:$H$490,MATCH(D$4,'Miljövärden urval för publ'!$B$2:$H$2,0),FALSE),"")</f>
        <v>0.17142199999999999</v>
      </c>
      <c r="E76">
        <f>IFERROR(VLOOKUP($C76,'Miljövärden urval för publ'!$B$2:$H$490,MATCH(E$4,'Miljövärden urval för publ'!$B$2:$H$2,0),FALSE),"")</f>
        <v>10.1927</v>
      </c>
      <c r="F76">
        <f>IFERROR(VLOOKUP($C76,'Miljövärden urval för publ'!$B$2:$H$490,MATCH(F$4,'Miljövärden urval för publ'!$B$2:$H$2,0),FALSE),"")</f>
        <v>17.525300000000001</v>
      </c>
      <c r="G76">
        <f>IFERROR(VLOOKUP($C76,'Miljövärden urval för publ'!$B$2:$H$490,MATCH(G$4,'Miljövärden urval för publ'!$B$2:$H$2,0),FALSE),"")</f>
        <v>1.57407E-2</v>
      </c>
      <c r="J76">
        <f t="shared" si="6"/>
        <v>22</v>
      </c>
      <c r="M76">
        <v>72</v>
      </c>
      <c r="N76" t="str">
        <f t="shared" si="7"/>
        <v>Nordanstigs Fjärrvärme AB</v>
      </c>
      <c r="P76" s="61">
        <f t="shared" si="8"/>
        <v>0</v>
      </c>
      <c r="Q76" s="35" t="str">
        <f t="shared" si="5"/>
        <v/>
      </c>
    </row>
    <row r="77" spans="1:17" x14ac:dyDescent="0.25">
      <c r="A77" s="59">
        <v>74</v>
      </c>
      <c r="B77" t="str">
        <f>IFERROR(INDEX('Miljövärden urval för publ'!$A$2:$AA$475,MATCH($A77,'Miljövärden urval för publ'!$R$2:$R$476,0),1),"")</f>
        <v>Falkenberg Energi AB</v>
      </c>
      <c r="C77" t="str">
        <f>IFERROR(INDEX('Miljövärden urval för publ'!$A$2:$AA$475,MATCH($A77,'Miljövärden urval för publ'!$R$2:$R$476,0),2),"")</f>
        <v>Vessigebro-närvärme</v>
      </c>
      <c r="D77">
        <f>IFERROR(VLOOKUP($C77,'Miljövärden urval för publ'!$B$2:$H$490,MATCH(D$4,'Miljövärden urval för publ'!$B$2:$H$2,0),FALSE),"")</f>
        <v>0.17474000000000001</v>
      </c>
      <c r="E77">
        <f>IFERROR(VLOOKUP($C77,'Miljövärden urval för publ'!$B$2:$H$490,MATCH(E$4,'Miljövärden urval för publ'!$B$2:$H$2,0),FALSE),"")</f>
        <v>11.619400000000001</v>
      </c>
      <c r="F77">
        <f>IFERROR(VLOOKUP($C77,'Miljövärden urval för publ'!$B$2:$H$490,MATCH(F$4,'Miljövärden urval för publ'!$B$2:$H$2,0),FALSE),"")</f>
        <v>17.160299999999999</v>
      </c>
      <c r="G77">
        <f>IFERROR(VLOOKUP($C77,'Miljövärden urval för publ'!$B$2:$H$490,MATCH(G$4,'Miljövärden urval för publ'!$B$2:$H$2,0),FALSE),"")</f>
        <v>2.1058799999999999E-2</v>
      </c>
      <c r="J77">
        <f t="shared" si="6"/>
        <v>22</v>
      </c>
      <c r="M77">
        <v>73</v>
      </c>
      <c r="N77" t="str">
        <f t="shared" si="7"/>
        <v>Norrenergi AB</v>
      </c>
      <c r="P77" s="61">
        <f t="shared" si="8"/>
        <v>0</v>
      </c>
      <c r="Q77" s="35" t="str">
        <f t="shared" si="5"/>
        <v/>
      </c>
    </row>
    <row r="78" spans="1:17" x14ac:dyDescent="0.25">
      <c r="A78" s="59">
        <v>75</v>
      </c>
      <c r="B78" t="str">
        <f>IFERROR(INDEX('Miljövärden urval för publ'!$A$2:$AA$475,MATCH($A78,'Miljövärden urval för publ'!$R$2:$R$476,0),1),"")</f>
        <v>Falu Energi &amp; Vatten AB</v>
      </c>
      <c r="C78" t="str">
        <f>IFERROR(INDEX('Miljövärden urval för publ'!$A$2:$AA$475,MATCH($A78,'Miljövärden urval för publ'!$R$2:$R$476,0),2),"")</f>
        <v>Bjursås</v>
      </c>
      <c r="D78">
        <f>IFERROR(VLOOKUP($C78,'Miljövärden urval för publ'!$B$2:$H$490,MATCH(D$4,'Miljövärden urval för publ'!$B$2:$H$2,0),FALSE),"")</f>
        <v>0.213778</v>
      </c>
      <c r="E78">
        <f>IFERROR(VLOOKUP($C78,'Miljövärden urval för publ'!$B$2:$H$490,MATCH(E$4,'Miljövärden urval för publ'!$B$2:$H$2,0),FALSE),"")</f>
        <v>8.7822800000000001</v>
      </c>
      <c r="F78">
        <f>IFERROR(VLOOKUP($C78,'Miljövärden urval för publ'!$B$2:$H$490,MATCH(F$4,'Miljövärden urval för publ'!$B$2:$H$2,0),FALSE),"")</f>
        <v>26.6797</v>
      </c>
      <c r="G78">
        <f>IFERROR(VLOOKUP($C78,'Miljövärden urval för publ'!$B$2:$H$490,MATCH(G$4,'Miljövärden urval för publ'!$B$2:$H$2,0),FALSE),"")</f>
        <v>2.3049099999999999E-3</v>
      </c>
      <c r="J78">
        <f t="shared" si="6"/>
        <v>23</v>
      </c>
      <c r="M78">
        <v>74</v>
      </c>
      <c r="N78" t="str">
        <f t="shared" si="7"/>
        <v>Norrtälje Energi AB</v>
      </c>
      <c r="P78" s="61">
        <f t="shared" si="8"/>
        <v>0</v>
      </c>
      <c r="Q78" s="35" t="str">
        <f t="shared" si="5"/>
        <v/>
      </c>
    </row>
    <row r="79" spans="1:17" x14ac:dyDescent="0.25">
      <c r="A79" s="59">
        <v>76</v>
      </c>
      <c r="B79" t="str">
        <f>IFERROR(INDEX('Miljövärden urval för publ'!$A$2:$AA$475,MATCH($A79,'Miljövärden urval för publ'!$R$2:$R$476,0),1),"")</f>
        <v>Falu Energi &amp; Vatten AB</v>
      </c>
      <c r="C79" t="str">
        <f>IFERROR(INDEX('Miljövärden urval för publ'!$A$2:$AA$475,MATCH($A79,'Miljövärden urval för publ'!$R$2:$R$476,0),2),"")</f>
        <v>Falun</v>
      </c>
      <c r="D79">
        <f>IFERROR(VLOOKUP($C79,'Miljövärden urval för publ'!$B$2:$H$490,MATCH(D$4,'Miljövärden urval för publ'!$B$2:$H$2,0),FALSE),"")</f>
        <v>4.3341699999999997E-2</v>
      </c>
      <c r="E79">
        <f>IFERROR(VLOOKUP($C79,'Miljövärden urval för publ'!$B$2:$H$490,MATCH(E$4,'Miljövärden urval för publ'!$B$2:$H$2,0),FALSE),"")</f>
        <v>7.0918999999999999</v>
      </c>
      <c r="F79">
        <f>IFERROR(VLOOKUP($C79,'Miljövärden urval för publ'!$B$2:$H$490,MATCH(F$4,'Miljövärden urval för publ'!$B$2:$H$2,0),FALSE),"")</f>
        <v>5.5652100000000004</v>
      </c>
      <c r="G79">
        <f>IFERROR(VLOOKUP($C79,'Miljövärden urval för publ'!$B$2:$H$490,MATCH(G$4,'Miljövärden urval för publ'!$B$2:$H$2,0),FALSE),"")</f>
        <v>1.18327E-2</v>
      </c>
      <c r="J79">
        <f t="shared" si="6"/>
        <v>23</v>
      </c>
      <c r="M79">
        <v>75</v>
      </c>
      <c r="N79" t="str">
        <f t="shared" si="7"/>
        <v>Nybro Energi AB</v>
      </c>
      <c r="P79" s="61">
        <f t="shared" si="8"/>
        <v>0</v>
      </c>
      <c r="Q79" s="35" t="str">
        <f t="shared" si="5"/>
        <v/>
      </c>
    </row>
    <row r="80" spans="1:17" x14ac:dyDescent="0.25">
      <c r="A80" s="59">
        <v>77</v>
      </c>
      <c r="B80" t="str">
        <f>IFERROR(INDEX('Miljövärden urval för publ'!$A$2:$AA$475,MATCH($A80,'Miljövärden urval för publ'!$R$2:$R$476,0),1),"")</f>
        <v>Falu Energi &amp; Vatten AB</v>
      </c>
      <c r="C80" t="str">
        <f>IFERROR(INDEX('Miljövärden urval för publ'!$A$2:$AA$475,MATCH($A80,'Miljövärden urval för publ'!$R$2:$R$476,0),2),"")</f>
        <v>Grycksbo</v>
      </c>
      <c r="D80">
        <f>IFERROR(VLOOKUP($C80,'Miljövärden urval för publ'!$B$2:$H$490,MATCH(D$4,'Miljövärden urval för publ'!$B$2:$H$2,0),FALSE),"")</f>
        <v>0.145535</v>
      </c>
      <c r="E80">
        <f>IFERROR(VLOOKUP($C80,'Miljövärden urval för publ'!$B$2:$H$490,MATCH(E$4,'Miljövärden urval för publ'!$B$2:$H$2,0),FALSE),"")</f>
        <v>5.2921800000000001</v>
      </c>
      <c r="F80">
        <f>IFERROR(VLOOKUP($C80,'Miljövärden urval för publ'!$B$2:$H$490,MATCH(F$4,'Miljövärden urval för publ'!$B$2:$H$2,0),FALSE),"")</f>
        <v>18.522600000000001</v>
      </c>
      <c r="G80">
        <f>IFERROR(VLOOKUP($C80,'Miljövärden urval för publ'!$B$2:$H$490,MATCH(G$4,'Miljövärden urval för publ'!$B$2:$H$2,0),FALSE),"")</f>
        <v>0</v>
      </c>
      <c r="J80">
        <f t="shared" si="6"/>
        <v>23</v>
      </c>
      <c r="M80">
        <v>76</v>
      </c>
      <c r="N80" t="str">
        <f t="shared" si="7"/>
        <v>Olofströms Kraft AB</v>
      </c>
      <c r="P80" s="61">
        <f t="shared" si="8"/>
        <v>0</v>
      </c>
      <c r="Q80" s="35" t="str">
        <f t="shared" si="5"/>
        <v/>
      </c>
    </row>
    <row r="81" spans="1:17" x14ac:dyDescent="0.25">
      <c r="A81" s="59">
        <v>78</v>
      </c>
      <c r="B81" t="str">
        <f>IFERROR(INDEX('Miljövärden urval för publ'!$A$2:$AA$475,MATCH($A81,'Miljövärden urval för publ'!$R$2:$R$476,0),1),"")</f>
        <v>Falu Energi &amp; Vatten AB</v>
      </c>
      <c r="C81" t="str">
        <f>IFERROR(INDEX('Miljövärden urval för publ'!$A$2:$AA$475,MATCH($A81,'Miljövärden urval för publ'!$R$2:$R$476,0),2),"")</f>
        <v>Svärdsjö</v>
      </c>
      <c r="D81">
        <f>IFERROR(VLOOKUP($C81,'Miljövärden urval för publ'!$B$2:$H$490,MATCH(D$4,'Miljövärden urval för publ'!$B$2:$H$2,0),FALSE),"")</f>
        <v>0.16148799999999999</v>
      </c>
      <c r="E81">
        <f>IFERROR(VLOOKUP($C81,'Miljövärden urval för publ'!$B$2:$H$490,MATCH(E$4,'Miljövärden urval för publ'!$B$2:$H$2,0),FALSE),"")</f>
        <v>7.3039800000000001</v>
      </c>
      <c r="F81">
        <f>IFERROR(VLOOKUP($C81,'Miljövärden urval för publ'!$B$2:$H$490,MATCH(F$4,'Miljövärden urval för publ'!$B$2:$H$2,0),FALSE),"")</f>
        <v>19.802900000000001</v>
      </c>
      <c r="G81">
        <f>IFERROR(VLOOKUP($C81,'Miljövärden urval för publ'!$B$2:$H$490,MATCH(G$4,'Miljövärden urval för publ'!$B$2:$H$2,0),FALSE),"")</f>
        <v>4.3885299999999999E-3</v>
      </c>
      <c r="J81">
        <f t="shared" si="6"/>
        <v>23</v>
      </c>
      <c r="M81">
        <v>77</v>
      </c>
      <c r="N81" t="str">
        <f t="shared" si="7"/>
        <v>Oskarshamn Energi AB</v>
      </c>
      <c r="P81" s="61">
        <f t="shared" si="8"/>
        <v>0</v>
      </c>
      <c r="Q81" s="35" t="str">
        <f t="shared" si="5"/>
        <v/>
      </c>
    </row>
    <row r="82" spans="1:17" x14ac:dyDescent="0.25">
      <c r="A82" s="59">
        <v>79</v>
      </c>
      <c r="B82" t="str">
        <f>IFERROR(INDEX('Miljövärden urval för publ'!$A$2:$AA$475,MATCH($A82,'Miljövärden urval för publ'!$R$2:$R$476,0),1),"")</f>
        <v>Finspångs Tekniska Verk AB</v>
      </c>
      <c r="C82" t="str">
        <f>IFERROR(INDEX('Miljövärden urval för publ'!$A$2:$AA$475,MATCH($A82,'Miljövärden urval för publ'!$R$2:$R$476,0),2),"")</f>
        <v>Finspång</v>
      </c>
      <c r="D82">
        <f>IFERROR(VLOOKUP($C82,'Miljövärden urval för publ'!$B$2:$H$490,MATCH(D$4,'Miljövärden urval för publ'!$B$2:$H$2,0),FALSE),"")</f>
        <v>9.2934600000000006E-2</v>
      </c>
      <c r="E82">
        <f>IFERROR(VLOOKUP($C82,'Miljövärden urval för publ'!$B$2:$H$490,MATCH(E$4,'Miljövärden urval för publ'!$B$2:$H$2,0),FALSE),"")</f>
        <v>84.453299999999999</v>
      </c>
      <c r="F82">
        <f>IFERROR(VLOOKUP($C82,'Miljövärden urval för publ'!$B$2:$H$490,MATCH(F$4,'Miljövärden urval för publ'!$B$2:$H$2,0),FALSE),"")</f>
        <v>5.36822</v>
      </c>
      <c r="G82">
        <f>IFERROR(VLOOKUP($C82,'Miljövärden urval för publ'!$B$2:$H$490,MATCH(G$4,'Miljövärden urval för publ'!$B$2:$H$2,0),FALSE),"")</f>
        <v>9.1420500000000005E-3</v>
      </c>
      <c r="J82">
        <f t="shared" si="6"/>
        <v>24</v>
      </c>
      <c r="M82">
        <v>78</v>
      </c>
      <c r="N82" t="str">
        <f t="shared" si="7"/>
        <v>Oxelö Energi AB</v>
      </c>
      <c r="P82" s="61">
        <f t="shared" si="8"/>
        <v>0</v>
      </c>
      <c r="Q82" s="35" t="str">
        <f t="shared" si="5"/>
        <v/>
      </c>
    </row>
    <row r="83" spans="1:17" x14ac:dyDescent="0.25">
      <c r="A83" s="59">
        <v>80</v>
      </c>
      <c r="B83" t="str">
        <f>IFERROR(INDEX('Miljövärden urval för publ'!$A$2:$AA$475,MATCH($A83,'Miljövärden urval för publ'!$R$2:$R$476,0),1),"")</f>
        <v>Gislaved Energi AB</v>
      </c>
      <c r="C83" t="str">
        <f>IFERROR(INDEX('Miljövärden urval för publ'!$A$2:$AA$475,MATCH($A83,'Miljövärden urval för publ'!$R$2:$R$476,0),2),"")</f>
        <v>Gislaved</v>
      </c>
      <c r="D83">
        <f>IFERROR(VLOOKUP($C83,'Miljövärden urval för publ'!$B$2:$H$490,MATCH(D$4,'Miljövärden urval för publ'!$B$2:$H$2,0),FALSE),"")</f>
        <v>0.111993</v>
      </c>
      <c r="E83">
        <f>IFERROR(VLOOKUP($C83,'Miljövärden urval för publ'!$B$2:$H$490,MATCH(E$4,'Miljövärden urval för publ'!$B$2:$H$2,0),FALSE),"")</f>
        <v>10.6464</v>
      </c>
      <c r="F83">
        <f>IFERROR(VLOOKUP($C83,'Miljövärden urval för publ'!$B$2:$H$490,MATCH(F$4,'Miljövärden urval för publ'!$B$2:$H$2,0),FALSE),"")</f>
        <v>9.7857800000000008</v>
      </c>
      <c r="G83">
        <f>IFERROR(VLOOKUP($C83,'Miljövärden urval för publ'!$B$2:$H$490,MATCH(G$4,'Miljövärden urval för publ'!$B$2:$H$2,0),FALSE),"")</f>
        <v>1.7631600000000001E-2</v>
      </c>
      <c r="J83">
        <f t="shared" si="6"/>
        <v>25</v>
      </c>
      <c r="M83">
        <v>79</v>
      </c>
      <c r="N83" t="str">
        <f t="shared" si="7"/>
        <v>Perstorps Fjärrvärme AB</v>
      </c>
      <c r="P83" s="61">
        <f t="shared" si="8"/>
        <v>0</v>
      </c>
      <c r="Q83" s="35" t="str">
        <f t="shared" si="5"/>
        <v/>
      </c>
    </row>
    <row r="84" spans="1:17" x14ac:dyDescent="0.25">
      <c r="A84" s="59">
        <v>81</v>
      </c>
      <c r="B84" t="str">
        <f>IFERROR(INDEX('Miljövärden urval för publ'!$A$2:$AA$475,MATCH($A84,'Miljövärden urval för publ'!$R$2:$R$476,0),1),"")</f>
        <v>Gislaved Energi AB</v>
      </c>
      <c r="C84" t="str">
        <f>IFERROR(INDEX('Miljövärden urval för publ'!$A$2:$AA$475,MATCH($A84,'Miljövärden urval för publ'!$R$2:$R$476,0),2),"")</f>
        <v>Hestra</v>
      </c>
      <c r="D84">
        <f>IFERROR(VLOOKUP($C84,'Miljövärden urval för publ'!$B$2:$H$490,MATCH(D$4,'Miljövärden urval för publ'!$B$2:$H$2,0),FALSE),"")</f>
        <v>0.10775700000000001</v>
      </c>
      <c r="E84">
        <f>IFERROR(VLOOKUP($C84,'Miljövärden urval för publ'!$B$2:$H$490,MATCH(E$4,'Miljövärden urval för publ'!$B$2:$H$2,0),FALSE),"")</f>
        <v>15.922599999999999</v>
      </c>
      <c r="F84">
        <f>IFERROR(VLOOKUP($C84,'Miljövärden urval för publ'!$B$2:$H$490,MATCH(F$4,'Miljövärden urval för publ'!$B$2:$H$2,0),FALSE),"")</f>
        <v>9.4633099999999999</v>
      </c>
      <c r="G84">
        <f>IFERROR(VLOOKUP($C84,'Miljövärden urval för publ'!$B$2:$H$490,MATCH(G$4,'Miljövärden urval för publ'!$B$2:$H$2,0),FALSE),"")</f>
        <v>1.0507300000000001E-2</v>
      </c>
      <c r="J84">
        <f t="shared" si="6"/>
        <v>25</v>
      </c>
      <c r="M84">
        <v>80</v>
      </c>
      <c r="N84" t="str">
        <f t="shared" si="7"/>
        <v>PiteEnergi AB</v>
      </c>
      <c r="P84" s="61">
        <f t="shared" si="8"/>
        <v>0</v>
      </c>
      <c r="Q84" s="35" t="str">
        <f t="shared" si="5"/>
        <v/>
      </c>
    </row>
    <row r="85" spans="1:17" x14ac:dyDescent="0.25">
      <c r="A85" s="59">
        <v>82</v>
      </c>
      <c r="B85" t="str">
        <f>IFERROR(INDEX('Miljövärden urval för publ'!$A$2:$AA$475,MATCH($A85,'Miljövärden urval för publ'!$R$2:$R$476,0),1),"")</f>
        <v>Gislaved Energi AB</v>
      </c>
      <c r="C85" t="str">
        <f>IFERROR(INDEX('Miljövärden urval för publ'!$A$2:$AA$475,MATCH($A85,'Miljövärden urval för publ'!$R$2:$R$476,0),2),"")</f>
        <v>Reftele</v>
      </c>
      <c r="D85">
        <f>IFERROR(VLOOKUP($C85,'Miljövärden urval för publ'!$B$2:$H$490,MATCH(D$4,'Miljövärden urval för publ'!$B$2:$H$2,0),FALSE),"")</f>
        <v>0.149866</v>
      </c>
      <c r="E85">
        <f>IFERROR(VLOOKUP($C85,'Miljövärden urval för publ'!$B$2:$H$490,MATCH(E$4,'Miljövärden urval för publ'!$B$2:$H$2,0),FALSE),"")</f>
        <v>3.9464100000000002</v>
      </c>
      <c r="F85">
        <f>IFERROR(VLOOKUP($C85,'Miljövärden urval för publ'!$B$2:$H$490,MATCH(F$4,'Miljövärden urval för publ'!$B$2:$H$2,0),FALSE),"")</f>
        <v>13.8124</v>
      </c>
      <c r="G85">
        <f>IFERROR(VLOOKUP($C85,'Miljövärden urval för publ'!$B$2:$H$490,MATCH(G$4,'Miljövärden urval för publ'!$B$2:$H$2,0),FALSE),"")</f>
        <v>0</v>
      </c>
      <c r="J85">
        <f t="shared" si="6"/>
        <v>25</v>
      </c>
      <c r="M85">
        <v>81</v>
      </c>
      <c r="N85" t="str">
        <f t="shared" si="7"/>
        <v>Ragunda Energi och Teknik AB</v>
      </c>
      <c r="P85" s="61">
        <f t="shared" si="8"/>
        <v>0</v>
      </c>
      <c r="Q85" s="35" t="str">
        <f t="shared" si="5"/>
        <v/>
      </c>
    </row>
    <row r="86" spans="1:17" x14ac:dyDescent="0.25">
      <c r="A86" s="59">
        <v>83</v>
      </c>
      <c r="B86" t="str">
        <f>IFERROR(INDEX('Miljövärden urval för publ'!$A$2:$AA$475,MATCH($A86,'Miljövärden urval för publ'!$R$2:$R$476,0),1),"")</f>
        <v>Gotlands Energi AB</v>
      </c>
      <c r="C86" t="str">
        <f>IFERROR(INDEX('Miljövärden urval för publ'!$A$2:$AA$475,MATCH($A86,'Miljövärden urval för publ'!$R$2:$R$476,0),2),"")</f>
        <v>Hemse</v>
      </c>
      <c r="D86">
        <f>IFERROR(VLOOKUP($C86,'Miljövärden urval för publ'!$B$2:$H$490,MATCH(D$4,'Miljövärden urval för publ'!$B$2:$H$2,0),FALSE),"")</f>
        <v>0.10297000000000001</v>
      </c>
      <c r="E86">
        <f>IFERROR(VLOOKUP($C86,'Miljövärden urval för publ'!$B$2:$H$490,MATCH(E$4,'Miljövärden urval för publ'!$B$2:$H$2,0),FALSE),"")</f>
        <v>13.2722</v>
      </c>
      <c r="F86">
        <f>IFERROR(VLOOKUP($C86,'Miljövärden urval för publ'!$B$2:$H$490,MATCH(F$4,'Miljövärden urval för publ'!$B$2:$H$2,0),FALSE),"")</f>
        <v>8.5393500000000007</v>
      </c>
      <c r="G86">
        <f>IFERROR(VLOOKUP($C86,'Miljövärden urval för publ'!$B$2:$H$490,MATCH(G$4,'Miljövärden urval för publ'!$B$2:$H$2,0),FALSE),"")</f>
        <v>2.7856700000000002E-2</v>
      </c>
      <c r="J86">
        <f t="shared" si="6"/>
        <v>26</v>
      </c>
      <c r="M86">
        <v>82</v>
      </c>
      <c r="N86" t="str">
        <f t="shared" si="7"/>
        <v>Ronneby Miljö och Teknik AB</v>
      </c>
      <c r="P86" s="61">
        <f t="shared" si="8"/>
        <v>0</v>
      </c>
      <c r="Q86" s="35" t="str">
        <f t="shared" si="5"/>
        <v/>
      </c>
    </row>
    <row r="87" spans="1:17" x14ac:dyDescent="0.25">
      <c r="A87" s="59">
        <v>84</v>
      </c>
      <c r="B87" t="str">
        <f>IFERROR(INDEX('Miljövärden urval för publ'!$A$2:$AA$475,MATCH($A87,'Miljövärden urval för publ'!$R$2:$R$476,0),1),"")</f>
        <v>Gotlands Energi AB</v>
      </c>
      <c r="C87" t="str">
        <f>IFERROR(INDEX('Miljövärden urval för publ'!$A$2:$AA$475,MATCH($A87,'Miljövärden urval för publ'!$R$2:$R$476,0),2),"")</f>
        <v>Klintehamn</v>
      </c>
      <c r="D87">
        <f>IFERROR(VLOOKUP($C87,'Miljövärden urval för publ'!$B$2:$H$490,MATCH(D$4,'Miljövärden urval för publ'!$B$2:$H$2,0),FALSE),"")</f>
        <v>1.2762500000000001</v>
      </c>
      <c r="E87">
        <f>IFERROR(VLOOKUP($C87,'Miljövärden urval för publ'!$B$2:$H$490,MATCH(E$4,'Miljövärden urval för publ'!$B$2:$H$2,0),FALSE),"")</f>
        <v>11.5496</v>
      </c>
      <c r="F87">
        <f>IFERROR(VLOOKUP($C87,'Miljövärden urval för publ'!$B$2:$H$490,MATCH(F$4,'Miljövärden urval för publ'!$B$2:$H$2,0),FALSE),"")</f>
        <v>38.740699999999997</v>
      </c>
      <c r="G87">
        <f>IFERROR(VLOOKUP($C87,'Miljövärden urval för publ'!$B$2:$H$490,MATCH(G$4,'Miljövärden urval för publ'!$B$2:$H$2,0),FALSE),"")</f>
        <v>2.1302399999999999E-2</v>
      </c>
      <c r="J87">
        <f t="shared" si="6"/>
        <v>26</v>
      </c>
      <c r="M87">
        <v>83</v>
      </c>
      <c r="N87" t="str">
        <f t="shared" si="7"/>
        <v>Sala-Heby Energi AB</v>
      </c>
      <c r="P87" s="61">
        <f t="shared" si="8"/>
        <v>0</v>
      </c>
      <c r="Q87" s="35" t="str">
        <f t="shared" si="5"/>
        <v/>
      </c>
    </row>
    <row r="88" spans="1:17" x14ac:dyDescent="0.25">
      <c r="A88" s="59">
        <v>85</v>
      </c>
      <c r="B88" t="str">
        <f>IFERROR(INDEX('Miljövärden urval för publ'!$A$2:$AA$475,MATCH($A88,'Miljövärden urval för publ'!$R$2:$R$476,0),1),"")</f>
        <v>Gotlands Energi AB</v>
      </c>
      <c r="C88" t="str">
        <f>IFERROR(INDEX('Miljövärden urval för publ'!$A$2:$AA$475,MATCH($A88,'Miljövärden urval för publ'!$R$2:$R$476,0),2),"")</f>
        <v>Slite</v>
      </c>
      <c r="D88">
        <f>IFERROR(VLOOKUP($C88,'Miljövärden urval för publ'!$B$2:$H$490,MATCH(D$4,'Miljövärden urval för publ'!$B$2:$H$2,0),FALSE),"")</f>
        <v>8.90045E-2</v>
      </c>
      <c r="E88">
        <f>IFERROR(VLOOKUP($C88,'Miljövärden urval för publ'!$B$2:$H$490,MATCH(E$4,'Miljövärden urval för publ'!$B$2:$H$2,0),FALSE),"")</f>
        <v>11.892799999999999</v>
      </c>
      <c r="F88">
        <f>IFERROR(VLOOKUP($C88,'Miljövärden urval för publ'!$B$2:$H$490,MATCH(F$4,'Miljövärden urval för publ'!$B$2:$H$2,0),FALSE),"")</f>
        <v>1.8124100000000001</v>
      </c>
      <c r="G88">
        <f>IFERROR(VLOOKUP($C88,'Miljövärden urval för publ'!$B$2:$H$490,MATCH(G$4,'Miljövärden urval för publ'!$B$2:$H$2,0),FALSE),"")</f>
        <v>3.7519999999999998E-2</v>
      </c>
      <c r="J88">
        <f t="shared" si="6"/>
        <v>26</v>
      </c>
      <c r="M88">
        <v>84</v>
      </c>
      <c r="N88" t="str">
        <f t="shared" si="7"/>
        <v>Sandviken Energi AB</v>
      </c>
      <c r="P88" s="61">
        <f t="shared" si="8"/>
        <v>0</v>
      </c>
      <c r="Q88" s="35" t="str">
        <f t="shared" si="5"/>
        <v/>
      </c>
    </row>
    <row r="89" spans="1:17" x14ac:dyDescent="0.25">
      <c r="A89" s="59">
        <v>86</v>
      </c>
      <c r="B89" t="str">
        <f>IFERROR(INDEX('Miljövärden urval för publ'!$A$2:$AA$475,MATCH($A89,'Miljövärden urval för publ'!$R$2:$R$476,0),1),"")</f>
        <v>Gotlands Energi AB</v>
      </c>
      <c r="C89" t="str">
        <f>IFERROR(INDEX('Miljövärden urval för publ'!$A$2:$AA$475,MATCH($A89,'Miljövärden urval för publ'!$R$2:$R$476,0),2),"")</f>
        <v>Visby</v>
      </c>
      <c r="D89">
        <f>IFERROR(VLOOKUP($C89,'Miljövärden urval för publ'!$B$2:$H$490,MATCH(D$4,'Miljövärden urval för publ'!$B$2:$H$2,0),FALSE),"")</f>
        <v>0.15628500000000001</v>
      </c>
      <c r="E89">
        <f>IFERROR(VLOOKUP($C89,'Miljövärden urval för publ'!$B$2:$H$490,MATCH(E$4,'Miljövärden urval för publ'!$B$2:$H$2,0),FALSE),"")</f>
        <v>4.0638100000000001</v>
      </c>
      <c r="F89">
        <f>IFERROR(VLOOKUP($C89,'Miljövärden urval för publ'!$B$2:$H$490,MATCH(F$4,'Miljövärden urval för publ'!$B$2:$H$2,0),FALSE),"")</f>
        <v>7.2928600000000001</v>
      </c>
      <c r="G89">
        <f>IFERROR(VLOOKUP($C89,'Miljövärden urval för publ'!$B$2:$H$490,MATCH(G$4,'Miljövärden urval för publ'!$B$2:$H$2,0),FALSE),"")</f>
        <v>0</v>
      </c>
      <c r="J89">
        <f t="shared" si="6"/>
        <v>26</v>
      </c>
      <c r="M89">
        <v>85</v>
      </c>
      <c r="N89" t="str">
        <f t="shared" si="7"/>
        <v>Skara Energi AB</v>
      </c>
      <c r="P89" s="61">
        <f t="shared" si="8"/>
        <v>0</v>
      </c>
      <c r="Q89" s="35" t="str">
        <f t="shared" si="5"/>
        <v/>
      </c>
    </row>
    <row r="90" spans="1:17" x14ac:dyDescent="0.25">
      <c r="A90" s="59">
        <v>87</v>
      </c>
      <c r="B90" t="str">
        <f>IFERROR(INDEX('Miljövärden urval för publ'!$A$2:$AA$475,MATCH($A90,'Miljövärden urval för publ'!$R$2:$R$476,0),1),"")</f>
        <v>Gällivare Energi AB</v>
      </c>
      <c r="C90" t="str">
        <f>IFERROR(INDEX('Miljövärden urval för publ'!$A$2:$AA$475,MATCH($A90,'Miljövärden urval för publ'!$R$2:$R$476,0),2),"")</f>
        <v>Gällivare-Malmberget</v>
      </c>
      <c r="D90">
        <f>IFERROR(VLOOKUP($C90,'Miljövärden urval för publ'!$B$2:$H$490,MATCH(D$4,'Miljövärden urval för publ'!$B$2:$H$2,0),FALSE),"")</f>
        <v>0.54941099999999998</v>
      </c>
      <c r="E90">
        <f>IFERROR(VLOOKUP($C90,'Miljövärden urval för publ'!$B$2:$H$490,MATCH(E$4,'Miljövärden urval för publ'!$B$2:$H$2,0),FALSE),"")</f>
        <v>183.38300000000001</v>
      </c>
      <c r="F90">
        <f>IFERROR(VLOOKUP($C90,'Miljövärden urval för publ'!$B$2:$H$490,MATCH(F$4,'Miljövärden urval för publ'!$B$2:$H$2,0),FALSE),"")</f>
        <v>20.2117</v>
      </c>
      <c r="G90">
        <f>IFERROR(VLOOKUP($C90,'Miljövärden urval för publ'!$B$2:$H$490,MATCH(G$4,'Miljövärden urval för publ'!$B$2:$H$2,0),FALSE),"")</f>
        <v>2.3428500000000001E-2</v>
      </c>
      <c r="J90">
        <f t="shared" si="6"/>
        <v>27</v>
      </c>
      <c r="M90">
        <v>86</v>
      </c>
      <c r="N90" t="str">
        <f t="shared" si="7"/>
        <v>Skellefteå Kraft AB</v>
      </c>
      <c r="P90" s="61">
        <f t="shared" si="8"/>
        <v>0</v>
      </c>
      <c r="Q90" s="35" t="str">
        <f t="shared" si="5"/>
        <v/>
      </c>
    </row>
    <row r="91" spans="1:17" x14ac:dyDescent="0.25">
      <c r="A91" s="59">
        <v>88</v>
      </c>
      <c r="B91" t="str">
        <f>IFERROR(INDEX('Miljövärden urval för publ'!$A$2:$AA$475,MATCH($A91,'Miljövärden urval för publ'!$R$2:$R$476,0),1),"")</f>
        <v>Gävle Energi AB</v>
      </c>
      <c r="C91" t="str">
        <f>IFERROR(INDEX('Miljövärden urval för publ'!$A$2:$AA$475,MATCH($A91,'Miljövärden urval för publ'!$R$2:$R$476,0),2),"")</f>
        <v>Gävle</v>
      </c>
      <c r="D91">
        <f>IFERROR(VLOOKUP($C91,'Miljövärden urval för publ'!$B$2:$H$490,MATCH(D$4,'Miljövärden urval för publ'!$B$2:$H$2,0),FALSE),"")</f>
        <v>1.8397500000000001E-2</v>
      </c>
      <c r="E91">
        <f>IFERROR(VLOOKUP($C91,'Miljövärden urval för publ'!$B$2:$H$490,MATCH(E$4,'Miljövärden urval för publ'!$B$2:$H$2,0),FALSE),"")</f>
        <v>1.7373000000000001</v>
      </c>
      <c r="F91">
        <f>IFERROR(VLOOKUP($C91,'Miljövärden urval för publ'!$B$2:$H$490,MATCH(F$4,'Miljövärden urval för publ'!$B$2:$H$2,0),FALSE),"")</f>
        <v>2.1707700000000001</v>
      </c>
      <c r="G91">
        <f>IFERROR(VLOOKUP($C91,'Miljövärden urval för publ'!$B$2:$H$490,MATCH(G$4,'Miljövärden urval för publ'!$B$2:$H$2,0),FALSE),"")</f>
        <v>9.3210600000000004E-4</v>
      </c>
      <c r="J91">
        <f t="shared" si="6"/>
        <v>28</v>
      </c>
      <c r="M91">
        <v>87</v>
      </c>
      <c r="N91" t="str">
        <f t="shared" si="7"/>
        <v>Skövde Värmeverk AB</v>
      </c>
      <c r="P91" s="61">
        <f t="shared" si="8"/>
        <v>0</v>
      </c>
      <c r="Q91" s="35" t="str">
        <f t="shared" si="5"/>
        <v/>
      </c>
    </row>
    <row r="92" spans="1:17" x14ac:dyDescent="0.25">
      <c r="A92" s="59">
        <v>89</v>
      </c>
      <c r="B92" t="str">
        <f>IFERROR(INDEX('Miljövärden urval för publ'!$A$2:$AA$475,MATCH($A92,'Miljövärden urval för publ'!$R$2:$R$476,0),1),"")</f>
        <v>Göteborg Energi AB</v>
      </c>
      <c r="C92" t="str">
        <f>IFERROR(INDEX('Miljövärden urval för publ'!$A$2:$AA$475,MATCH($A92,'Miljövärden urval för publ'!$R$2:$R$476,0),2),"")</f>
        <v>Göteborg Ale och Partille</v>
      </c>
      <c r="D92">
        <f>IFERROR(VLOOKUP($C92,'Miljövärden urval för publ'!$B$2:$H$490,MATCH(D$4,'Miljövärden urval för publ'!$B$2:$H$2,0),FALSE),"")</f>
        <v>0.17610200000000001</v>
      </c>
      <c r="E92">
        <f>IFERROR(VLOOKUP($C92,'Miljövärden urval för publ'!$B$2:$H$490,MATCH(E$4,'Miljövärden urval för publ'!$B$2:$H$2,0),FALSE),"")</f>
        <v>52.445900000000002</v>
      </c>
      <c r="F92">
        <f>IFERROR(VLOOKUP($C92,'Miljövärden urval för publ'!$B$2:$H$490,MATCH(F$4,'Miljövärden urval för publ'!$B$2:$H$2,0),FALSE),"")</f>
        <v>5.6682899999999998</v>
      </c>
      <c r="G92">
        <f>IFERROR(VLOOKUP($C92,'Miljövärden urval för publ'!$B$2:$H$490,MATCH(G$4,'Miljövärden urval för publ'!$B$2:$H$2,0),FALSE),"")</f>
        <v>7.54417E-2</v>
      </c>
      <c r="J92">
        <f t="shared" si="6"/>
        <v>29</v>
      </c>
      <c r="M92">
        <v>88</v>
      </c>
      <c r="N92" t="str">
        <f t="shared" si="7"/>
        <v>Smedjebacken Energi AB</v>
      </c>
      <c r="P92" s="61">
        <f t="shared" si="8"/>
        <v>0</v>
      </c>
      <c r="Q92" s="35" t="str">
        <f t="shared" si="5"/>
        <v/>
      </c>
    </row>
    <row r="93" spans="1:17" x14ac:dyDescent="0.25">
      <c r="A93" s="59">
        <v>90</v>
      </c>
      <c r="B93" t="str">
        <f>IFERROR(INDEX('Miljövärden urval för publ'!$A$2:$AA$475,MATCH($A93,'Miljövärden urval för publ'!$R$2:$R$476,0),1),"")</f>
        <v>Göteborg Energi AB</v>
      </c>
      <c r="C93" t="str">
        <f>IFERROR(INDEX('Miljövärden urval för publ'!$A$2:$AA$475,MATCH($A93,'Miljövärden urval för publ'!$R$2:$R$476,0),2),"")</f>
        <v>Göteborg Ale och Partille Bra Miljöval</v>
      </c>
      <c r="D93">
        <f>IFERROR(VLOOKUP($C93,'Miljövärden urval för publ'!$B$2:$H$490,MATCH(D$4,'Miljövärden urval för publ'!$B$2:$H$2,0),FALSE),"")</f>
        <v>7.3024400000000003E-2</v>
      </c>
      <c r="E93">
        <f>IFERROR(VLOOKUP($C93,'Miljövärden urval för publ'!$B$2:$H$490,MATCH(E$4,'Miljövärden urval för publ'!$B$2:$H$2,0),FALSE),"")</f>
        <v>3.3885000000000001</v>
      </c>
      <c r="F93">
        <f>IFERROR(VLOOKUP($C93,'Miljövärden urval för publ'!$B$2:$H$490,MATCH(F$4,'Miljövärden urval för publ'!$B$2:$H$2,0),FALSE),"")</f>
        <v>5.5452199999999996</v>
      </c>
      <c r="G93">
        <f>IFERROR(VLOOKUP($C93,'Miljövärden urval för publ'!$B$2:$H$490,MATCH(G$4,'Miljövärden urval för publ'!$B$2:$H$2,0),FALSE),"")</f>
        <v>0</v>
      </c>
      <c r="J93">
        <f t="shared" si="6"/>
        <v>29</v>
      </c>
      <c r="M93">
        <v>89</v>
      </c>
      <c r="N93" t="str">
        <f t="shared" si="7"/>
        <v>Sollentuna Energi och Miljö AB</v>
      </c>
      <c r="P93" s="61">
        <f t="shared" si="8"/>
        <v>0</v>
      </c>
      <c r="Q93" s="35" t="str">
        <f t="shared" si="5"/>
        <v/>
      </c>
    </row>
    <row r="94" spans="1:17" x14ac:dyDescent="0.25">
      <c r="A94" s="59">
        <v>91</v>
      </c>
      <c r="B94" t="str">
        <f>IFERROR(INDEX('Miljövärden urval för publ'!$A$2:$AA$475,MATCH($A94,'Miljövärden urval för publ'!$R$2:$R$476,0),1),"")</f>
        <v>Götene Vatten &amp; Värme AB</v>
      </c>
      <c r="C94" t="str">
        <f>IFERROR(INDEX('Miljövärden urval för publ'!$A$2:$AA$475,MATCH($A94,'Miljövärden urval för publ'!$R$2:$R$476,0),2),"")</f>
        <v>Götene</v>
      </c>
      <c r="D94">
        <f>IFERROR(VLOOKUP($C94,'Miljövärden urval för publ'!$B$2:$H$490,MATCH(D$4,'Miljövärden urval för publ'!$B$2:$H$2,0),FALSE),"")</f>
        <v>0.12154</v>
      </c>
      <c r="E94">
        <f>IFERROR(VLOOKUP($C94,'Miljövärden urval för publ'!$B$2:$H$490,MATCH(E$4,'Miljövärden urval för publ'!$B$2:$H$2,0),FALSE),"")</f>
        <v>16.893799999999999</v>
      </c>
      <c r="F94">
        <f>IFERROR(VLOOKUP($C94,'Miljövärden urval för publ'!$B$2:$H$490,MATCH(F$4,'Miljövärden urval för publ'!$B$2:$H$2,0),FALSE),"")</f>
        <v>9.1973599999999998</v>
      </c>
      <c r="G94">
        <f>IFERROR(VLOOKUP($C94,'Miljövärden urval för publ'!$B$2:$H$490,MATCH(G$4,'Miljövärden urval för publ'!$B$2:$H$2,0),FALSE),"")</f>
        <v>3.3135699999999997E-2</v>
      </c>
      <c r="J94">
        <f t="shared" si="6"/>
        <v>30</v>
      </c>
      <c r="M94">
        <v>90</v>
      </c>
      <c r="N94" t="str">
        <f t="shared" si="7"/>
        <v>Solör Bioenergi Svenljunga AB</v>
      </c>
      <c r="P94" s="61">
        <f t="shared" si="8"/>
        <v>0</v>
      </c>
      <c r="Q94" s="35" t="str">
        <f t="shared" si="5"/>
        <v/>
      </c>
    </row>
    <row r="95" spans="1:17" x14ac:dyDescent="0.25">
      <c r="A95" s="59">
        <v>92</v>
      </c>
      <c r="B95" t="str">
        <f>IFERROR(INDEX('Miljövärden urval för publ'!$A$2:$AA$475,MATCH($A95,'Miljövärden urval för publ'!$R$2:$R$476,0),1),"")</f>
        <v>Götene Vatten &amp; Värme AB</v>
      </c>
      <c r="C95" t="str">
        <f>IFERROR(INDEX('Miljövärden urval för publ'!$A$2:$AA$475,MATCH($A95,'Miljövärden urval för publ'!$R$2:$R$476,0),2),"")</f>
        <v>Hällekis</v>
      </c>
      <c r="D95">
        <f>IFERROR(VLOOKUP($C95,'Miljövärden urval för publ'!$B$2:$H$490,MATCH(D$4,'Miljövärden urval för publ'!$B$2:$H$2,0),FALSE),"")</f>
        <v>4.6226900000000001E-2</v>
      </c>
      <c r="E95">
        <f>IFERROR(VLOOKUP($C95,'Miljövärden urval för publ'!$B$2:$H$490,MATCH(E$4,'Miljövärden urval för publ'!$B$2:$H$2,0),FALSE),"")</f>
        <v>2.2284600000000001</v>
      </c>
      <c r="F95">
        <f>IFERROR(VLOOKUP($C95,'Miljövärden urval för publ'!$B$2:$H$490,MATCH(F$4,'Miljövärden urval för publ'!$B$2:$H$2,0),FALSE),"")</f>
        <v>0.86538499999999996</v>
      </c>
      <c r="G95">
        <f>IFERROR(VLOOKUP($C95,'Miljövärden urval för publ'!$B$2:$H$490,MATCH(G$4,'Miljövärden urval för publ'!$B$2:$H$2,0),FALSE),"")</f>
        <v>4.9104600000000002E-3</v>
      </c>
      <c r="J95">
        <f t="shared" si="6"/>
        <v>30</v>
      </c>
      <c r="M95">
        <v>91</v>
      </c>
      <c r="N95" t="str">
        <f t="shared" si="7"/>
        <v>Statkraft Värme AB</v>
      </c>
      <c r="P95" s="61">
        <f t="shared" si="8"/>
        <v>0</v>
      </c>
      <c r="Q95" s="35" t="str">
        <f t="shared" si="5"/>
        <v/>
      </c>
    </row>
    <row r="96" spans="1:17" x14ac:dyDescent="0.25">
      <c r="A96" s="59">
        <v>93</v>
      </c>
      <c r="B96" t="str">
        <f>IFERROR(INDEX('Miljövärden urval för publ'!$A$2:$AA$475,MATCH($A96,'Miljövärden urval för publ'!$R$2:$R$476,0),1),"")</f>
        <v>Habo Energi AB</v>
      </c>
      <c r="C96" t="str">
        <f>IFERROR(INDEX('Miljövärden urval för publ'!$A$2:$AA$475,MATCH($A96,'Miljövärden urval för publ'!$R$2:$R$476,0),2),"")</f>
        <v>Habo</v>
      </c>
      <c r="D96">
        <f>IFERROR(VLOOKUP($C96,'Miljövärden urval för publ'!$B$2:$H$490,MATCH(D$4,'Miljövärden urval för publ'!$B$2:$H$2,0),FALSE),"")</f>
        <v>5.92788E-2</v>
      </c>
      <c r="E96">
        <f>IFERROR(VLOOKUP($C96,'Miljövärden urval för publ'!$B$2:$H$490,MATCH(E$4,'Miljövärden urval för publ'!$B$2:$H$2,0),FALSE),"")</f>
        <v>6.2115400000000003</v>
      </c>
      <c r="F96">
        <f>IFERROR(VLOOKUP($C96,'Miljövärden urval för publ'!$B$2:$H$490,MATCH(F$4,'Miljövärden urval för publ'!$B$2:$H$2,0),FALSE),"")</f>
        <v>10.870200000000001</v>
      </c>
      <c r="G96">
        <f>IFERROR(VLOOKUP($C96,'Miljövärden urval för publ'!$B$2:$H$490,MATCH(G$4,'Miljövärden urval för publ'!$B$2:$H$2,0),FALSE),"")</f>
        <v>0</v>
      </c>
      <c r="J96">
        <f t="shared" si="6"/>
        <v>31</v>
      </c>
      <c r="M96">
        <v>92</v>
      </c>
      <c r="N96" t="str">
        <f t="shared" si="7"/>
        <v>Stenungsunds Energi &amp; Miljö AB</v>
      </c>
      <c r="P96" s="61">
        <f t="shared" si="8"/>
        <v>0</v>
      </c>
      <c r="Q96" s="35" t="str">
        <f t="shared" si="5"/>
        <v/>
      </c>
    </row>
    <row r="97" spans="1:17" x14ac:dyDescent="0.25">
      <c r="A97" s="59">
        <v>94</v>
      </c>
      <c r="B97" t="str">
        <f>IFERROR(INDEX('Miljövärden urval för publ'!$A$2:$AA$475,MATCH($A97,'Miljövärden urval för publ'!$R$2:$R$476,0),1),"")</f>
        <v>Hagfors Energi AB</v>
      </c>
      <c r="C97" t="str">
        <f>IFERROR(INDEX('Miljövärden urval för publ'!$A$2:$AA$475,MATCH($A97,'Miljövärden urval för publ'!$R$2:$R$476,0),2),"")</f>
        <v>Ekshärad</v>
      </c>
      <c r="D97">
        <f>IFERROR(VLOOKUP($C97,'Miljövärden urval för publ'!$B$2:$H$490,MATCH(D$4,'Miljövärden urval för publ'!$B$2:$H$2,0),FALSE),"")</f>
        <v>0.119722</v>
      </c>
      <c r="E97">
        <f>IFERROR(VLOOKUP($C97,'Miljövärden urval för publ'!$B$2:$H$490,MATCH(E$4,'Miljövärden urval för publ'!$B$2:$H$2,0),FALSE),"")</f>
        <v>21.630299999999998</v>
      </c>
      <c r="F97">
        <f>IFERROR(VLOOKUP($C97,'Miljövärden urval för publ'!$B$2:$H$490,MATCH(F$4,'Miljövärden urval för publ'!$B$2:$H$2,0),FALSE),"")</f>
        <v>9.3538099999999993</v>
      </c>
      <c r="G97">
        <f>IFERROR(VLOOKUP($C97,'Miljövärden urval för publ'!$B$2:$H$490,MATCH(G$4,'Miljövärden urval för publ'!$B$2:$H$2,0),FALSE),"")</f>
        <v>3.14778E-2</v>
      </c>
      <c r="J97">
        <f t="shared" si="6"/>
        <v>32</v>
      </c>
      <c r="M97">
        <v>93</v>
      </c>
      <c r="N97" t="str">
        <f t="shared" si="7"/>
        <v>Stockholm Exergi AB</v>
      </c>
      <c r="P97" s="61">
        <f t="shared" si="8"/>
        <v>0</v>
      </c>
      <c r="Q97" s="35" t="str">
        <f t="shared" si="5"/>
        <v/>
      </c>
    </row>
    <row r="98" spans="1:17" x14ac:dyDescent="0.25">
      <c r="A98" s="59">
        <v>95</v>
      </c>
      <c r="B98" t="str">
        <f>IFERROR(INDEX('Miljövärden urval för publ'!$A$2:$AA$475,MATCH($A98,'Miljövärden urval för publ'!$R$2:$R$476,0),1),"")</f>
        <v>Hagfors Energi AB</v>
      </c>
      <c r="C98" t="str">
        <f>IFERROR(INDEX('Miljövärden urval för publ'!$A$2:$AA$475,MATCH($A98,'Miljövärden urval för publ'!$R$2:$R$476,0),2),"")</f>
        <v>Hagfors</v>
      </c>
      <c r="D98">
        <f>IFERROR(VLOOKUP($C98,'Miljövärden urval för publ'!$B$2:$H$490,MATCH(D$4,'Miljövärden urval för publ'!$B$2:$H$2,0),FALSE),"")</f>
        <v>0.14108100000000001</v>
      </c>
      <c r="E98">
        <f>IFERROR(VLOOKUP($C98,'Miljövärden urval för publ'!$B$2:$H$490,MATCH(E$4,'Miljövärden urval för publ'!$B$2:$H$2,0),FALSE),"")</f>
        <v>23.508099999999999</v>
      </c>
      <c r="F98">
        <f>IFERROR(VLOOKUP($C98,'Miljövärden urval för publ'!$B$2:$H$490,MATCH(F$4,'Miljövärden urval för publ'!$B$2:$H$2,0),FALSE),"")</f>
        <v>10.342700000000001</v>
      </c>
      <c r="G98">
        <f>IFERROR(VLOOKUP($C98,'Miljövärden urval för publ'!$B$2:$H$490,MATCH(G$4,'Miljövärden urval för publ'!$B$2:$H$2,0),FALSE),"")</f>
        <v>5.2008899999999997E-2</v>
      </c>
      <c r="J98">
        <f t="shared" si="6"/>
        <v>32</v>
      </c>
      <c r="M98">
        <v>94</v>
      </c>
      <c r="N98" t="str">
        <f t="shared" si="7"/>
        <v>Strängnäs Energi AB, SEVAB</v>
      </c>
      <c r="P98" s="61">
        <f t="shared" si="8"/>
        <v>0</v>
      </c>
      <c r="Q98" s="35" t="str">
        <f t="shared" si="5"/>
        <v/>
      </c>
    </row>
    <row r="99" spans="1:17" x14ac:dyDescent="0.25">
      <c r="A99" s="59">
        <v>96</v>
      </c>
      <c r="B99" t="str">
        <f>IFERROR(INDEX('Miljövärden urval för publ'!$A$2:$AA$475,MATCH($A99,'Miljövärden urval för publ'!$R$2:$R$476,0),1),"")</f>
        <v>Hagfors Energi AB</v>
      </c>
      <c r="C99" t="str">
        <f>IFERROR(INDEX('Miljövärden urval för publ'!$A$2:$AA$475,MATCH($A99,'Miljövärden urval för publ'!$R$2:$R$476,0),2),"")</f>
        <v>Sunnemo</v>
      </c>
      <c r="D99">
        <f>IFERROR(VLOOKUP($C99,'Miljövärden urval för publ'!$B$2:$H$490,MATCH(D$4,'Miljövärden urval för publ'!$B$2:$H$2,0),FALSE),"")</f>
        <v>0.29494300000000001</v>
      </c>
      <c r="E99">
        <f>IFERROR(VLOOKUP($C99,'Miljövärden urval för publ'!$B$2:$H$490,MATCH(E$4,'Miljövärden urval för publ'!$B$2:$H$2,0),FALSE),"")</f>
        <v>39.168700000000001</v>
      </c>
      <c r="F99">
        <f>IFERROR(VLOOKUP($C99,'Miljövärden urval för publ'!$B$2:$H$490,MATCH(F$4,'Miljövärden urval för publ'!$B$2:$H$2,0),FALSE),"")</f>
        <v>18.311299999999999</v>
      </c>
      <c r="G99">
        <f>IFERROR(VLOOKUP($C99,'Miljövärden urval för publ'!$B$2:$H$490,MATCH(G$4,'Miljövärden urval för publ'!$B$2:$H$2,0),FALSE),"")</f>
        <v>8.0830899999999997E-2</v>
      </c>
      <c r="J99">
        <f t="shared" si="6"/>
        <v>32</v>
      </c>
      <c r="M99">
        <v>95</v>
      </c>
      <c r="N99" t="str">
        <f t="shared" si="7"/>
        <v>Sundsvall Energi AB</v>
      </c>
      <c r="P99" s="61">
        <f t="shared" si="8"/>
        <v>0</v>
      </c>
      <c r="Q99" s="35" t="str">
        <f t="shared" si="5"/>
        <v/>
      </c>
    </row>
    <row r="100" spans="1:17" x14ac:dyDescent="0.25">
      <c r="A100" s="59">
        <v>97</v>
      </c>
      <c r="B100" t="str">
        <f>IFERROR(INDEX('Miljövärden urval för publ'!$A$2:$AA$475,MATCH($A100,'Miljövärden urval för publ'!$R$2:$R$476,0),1),"")</f>
        <v>Halmstads Energi och Miljö AB</v>
      </c>
      <c r="C100" t="str">
        <f>IFERROR(INDEX('Miljövärden urval för publ'!$A$2:$AA$475,MATCH($A100,'Miljövärden urval för publ'!$R$2:$R$476,0),2),"")</f>
        <v>Halmstad</v>
      </c>
      <c r="D100">
        <f>IFERROR(VLOOKUP($C100,'Miljövärden urval för publ'!$B$2:$H$490,MATCH(D$4,'Miljövärden urval för publ'!$B$2:$H$2,0),FALSE),"")</f>
        <v>0.11750099999999999</v>
      </c>
      <c r="E100">
        <f>IFERROR(VLOOKUP($C100,'Miljövärden urval för publ'!$B$2:$H$490,MATCH(E$4,'Miljövärden urval för publ'!$B$2:$H$2,0),FALSE),"")</f>
        <v>104.15300000000001</v>
      </c>
      <c r="F100">
        <f>IFERROR(VLOOKUP($C100,'Miljövärden urval för publ'!$B$2:$H$490,MATCH(F$4,'Miljövärden urval för publ'!$B$2:$H$2,0),FALSE),"")</f>
        <v>5.6481399999999997</v>
      </c>
      <c r="G100">
        <f>IFERROR(VLOOKUP($C100,'Miljövärden urval för publ'!$B$2:$H$490,MATCH(G$4,'Miljövärden urval för publ'!$B$2:$H$2,0),FALSE),"")</f>
        <v>2.80235E-2</v>
      </c>
      <c r="J100">
        <f t="shared" si="6"/>
        <v>33</v>
      </c>
      <c r="M100">
        <v>96</v>
      </c>
      <c r="N100" t="str">
        <f t="shared" si="7"/>
        <v>Söderhamn Nära AB</v>
      </c>
      <c r="P100" s="61">
        <f t="shared" si="8"/>
        <v>0</v>
      </c>
      <c r="Q100" s="35" t="str">
        <f t="shared" si="5"/>
        <v/>
      </c>
    </row>
    <row r="101" spans="1:17" x14ac:dyDescent="0.25">
      <c r="A101" s="59">
        <v>98</v>
      </c>
      <c r="B101" t="str">
        <f>IFERROR(INDEX('Miljövärden urval för publ'!$A$2:$AA$475,MATCH($A101,'Miljövärden urval för publ'!$R$2:$R$476,0),1),"")</f>
        <v>Hammarö Energi AB</v>
      </c>
      <c r="C101" t="str">
        <f>IFERROR(INDEX('Miljövärden urval för publ'!$A$2:$AA$475,MATCH($A101,'Miljövärden urval för publ'!$R$2:$R$476,0),2),"")</f>
        <v>Skoghall</v>
      </c>
      <c r="D101">
        <f>IFERROR(VLOOKUP($C101,'Miljövärden urval för publ'!$B$2:$H$490,MATCH(D$4,'Miljövärden urval för publ'!$B$2:$H$2,0),FALSE),"")</f>
        <v>0.21430299999999999</v>
      </c>
      <c r="E101">
        <f>IFERROR(VLOOKUP($C101,'Miljövärden urval för publ'!$B$2:$H$490,MATCH(E$4,'Miljövärden urval för publ'!$B$2:$H$2,0),FALSE),"")</f>
        <v>58.721299999999999</v>
      </c>
      <c r="F101">
        <f>IFERROR(VLOOKUP($C101,'Miljövärden urval för publ'!$B$2:$H$490,MATCH(F$4,'Miljövärden urval för publ'!$B$2:$H$2,0),FALSE),"")</f>
        <v>7.9166999999999996</v>
      </c>
      <c r="G101">
        <f>IFERROR(VLOOKUP($C101,'Miljövärden urval för publ'!$B$2:$H$490,MATCH(G$4,'Miljövärden urval för publ'!$B$2:$H$2,0),FALSE),"")</f>
        <v>3.2482999999999998E-2</v>
      </c>
      <c r="J101">
        <f t="shared" si="6"/>
        <v>34</v>
      </c>
      <c r="M101">
        <v>97</v>
      </c>
      <c r="N101" t="str">
        <f t="shared" si="7"/>
        <v>Södertörns Fjärrvärme AB</v>
      </c>
      <c r="P101" s="61">
        <f t="shared" si="8"/>
        <v>0</v>
      </c>
      <c r="Q101" s="35" t="str">
        <f t="shared" si="5"/>
        <v/>
      </c>
    </row>
    <row r="102" spans="1:17" x14ac:dyDescent="0.25">
      <c r="A102" s="59">
        <v>99</v>
      </c>
      <c r="B102" t="str">
        <f>IFERROR(INDEX('Miljövärden urval för publ'!$A$2:$AA$475,MATCH($A102,'Miljövärden urval för publ'!$R$2:$R$476,0),1),"")</f>
        <v>Haparanda Värmeverk AB</v>
      </c>
      <c r="C102" t="str">
        <f>IFERROR(INDEX('Miljövärden urval för publ'!$A$2:$AA$475,MATCH($A102,'Miljövärden urval för publ'!$R$2:$R$476,0),2),"")</f>
        <v>Haparanda</v>
      </c>
      <c r="D102">
        <f>IFERROR(VLOOKUP($C102,'Miljövärden urval för publ'!$B$2:$H$490,MATCH(D$4,'Miljövärden urval för publ'!$B$2:$H$2,0),FALSE),"")</f>
        <v>1.30206</v>
      </c>
      <c r="E102">
        <f>IFERROR(VLOOKUP($C102,'Miljövärden urval för publ'!$B$2:$H$490,MATCH(E$4,'Miljövärden urval för publ'!$B$2:$H$2,0),FALSE),"")</f>
        <v>492.87099999999998</v>
      </c>
      <c r="F102">
        <f>IFERROR(VLOOKUP($C102,'Miljövärden urval för publ'!$B$2:$H$490,MATCH(F$4,'Miljövärden urval för publ'!$B$2:$H$2,0),FALSE),"")</f>
        <v>50.002200000000002</v>
      </c>
      <c r="G102">
        <f>IFERROR(VLOOKUP($C102,'Miljövärden urval för publ'!$B$2:$H$490,MATCH(G$4,'Miljövärden urval för publ'!$B$2:$H$2,0),FALSE),"")</f>
        <v>4.2527499999999996E-3</v>
      </c>
      <c r="J102">
        <f t="shared" si="6"/>
        <v>35</v>
      </c>
      <c r="M102">
        <v>98</v>
      </c>
      <c r="N102" t="str">
        <f t="shared" si="7"/>
        <v>Tekniska Verken i Linköping AB</v>
      </c>
      <c r="P102" s="61">
        <f t="shared" si="8"/>
        <v>0</v>
      </c>
      <c r="Q102" s="35" t="str">
        <f t="shared" si="5"/>
        <v/>
      </c>
    </row>
    <row r="103" spans="1:17" x14ac:dyDescent="0.25">
      <c r="A103" s="59">
        <v>100</v>
      </c>
      <c r="B103" t="str">
        <f>IFERROR(INDEX('Miljövärden urval för publ'!$A$2:$AA$475,MATCH($A103,'Miljövärden urval för publ'!$R$2:$R$476,0),1),"")</f>
        <v>Herrljunga Elektriska AB</v>
      </c>
      <c r="C103" t="str">
        <f>IFERROR(INDEX('Miljövärden urval för publ'!$A$2:$AA$475,MATCH($A103,'Miljövärden urval för publ'!$R$2:$R$476,0),2),"")</f>
        <v>Herrljunga</v>
      </c>
      <c r="D103">
        <f>IFERROR(VLOOKUP($C103,'Miljövärden urval för publ'!$B$2:$H$490,MATCH(D$4,'Miljövärden urval för publ'!$B$2:$H$2,0),FALSE),"")</f>
        <v>7.5095300000000004E-2</v>
      </c>
      <c r="E103">
        <f>IFERROR(VLOOKUP($C103,'Miljövärden urval för publ'!$B$2:$H$490,MATCH(E$4,'Miljövärden urval för publ'!$B$2:$H$2,0),FALSE),"")</f>
        <v>13.047800000000001</v>
      </c>
      <c r="F103">
        <f>IFERROR(VLOOKUP($C103,'Miljövärden urval för publ'!$B$2:$H$490,MATCH(F$4,'Miljövärden urval för publ'!$B$2:$H$2,0),FALSE),"")</f>
        <v>10.4031</v>
      </c>
      <c r="G103">
        <f>IFERROR(VLOOKUP($C103,'Miljövärden urval för publ'!$B$2:$H$490,MATCH(G$4,'Miljövärden urval för publ'!$B$2:$H$2,0),FALSE),"")</f>
        <v>1.7696400000000001E-2</v>
      </c>
      <c r="J103">
        <f t="shared" si="6"/>
        <v>36</v>
      </c>
      <c r="M103">
        <v>99</v>
      </c>
      <c r="N103" t="str">
        <f t="shared" si="7"/>
        <v>Telge Nät AB</v>
      </c>
      <c r="P103" s="61">
        <f t="shared" si="8"/>
        <v>0</v>
      </c>
      <c r="Q103" s="35" t="str">
        <f t="shared" si="5"/>
        <v/>
      </c>
    </row>
    <row r="104" spans="1:17" x14ac:dyDescent="0.25">
      <c r="A104" s="59">
        <v>101</v>
      </c>
      <c r="B104" t="str">
        <f>IFERROR(INDEX('Miljövärden urval för publ'!$A$2:$AA$475,MATCH($A104,'Miljövärden urval för publ'!$R$2:$R$476,0),1),"")</f>
        <v>Hjo Energi AB</v>
      </c>
      <c r="C104" t="str">
        <f>IFERROR(INDEX('Miljövärden urval för publ'!$A$2:$AA$475,MATCH($A104,'Miljövärden urval för publ'!$R$2:$R$476,0),2),"")</f>
        <v>Hjo</v>
      </c>
      <c r="D104">
        <f>IFERROR(VLOOKUP($C104,'Miljövärden urval för publ'!$B$2:$H$490,MATCH(D$4,'Miljövärden urval för publ'!$B$2:$H$2,0),FALSE),"")</f>
        <v>7.5971800000000006E-2</v>
      </c>
      <c r="E104">
        <f>IFERROR(VLOOKUP($C104,'Miljövärden urval för publ'!$B$2:$H$490,MATCH(E$4,'Miljövärden urval för publ'!$B$2:$H$2,0),FALSE),"")</f>
        <v>7.3153499999999996</v>
      </c>
      <c r="F104">
        <f>IFERROR(VLOOKUP($C104,'Miljövärden urval för publ'!$B$2:$H$490,MATCH(F$4,'Miljövärden urval för publ'!$B$2:$H$2,0),FALSE),"")</f>
        <v>8.8526299999999996</v>
      </c>
      <c r="G104">
        <f>IFERROR(VLOOKUP($C104,'Miljövärden urval för publ'!$B$2:$H$490,MATCH(G$4,'Miljövärden urval för publ'!$B$2:$H$2,0),FALSE),"")</f>
        <v>6.1103499999999996E-3</v>
      </c>
      <c r="J104">
        <f t="shared" si="6"/>
        <v>37</v>
      </c>
      <c r="M104">
        <v>100</v>
      </c>
      <c r="N104" t="str">
        <f t="shared" si="7"/>
        <v>Tidaholms Energi AB</v>
      </c>
      <c r="P104" s="61">
        <f t="shared" si="8"/>
        <v>0</v>
      </c>
      <c r="Q104" s="35" t="str">
        <f t="shared" si="5"/>
        <v/>
      </c>
    </row>
    <row r="105" spans="1:17" x14ac:dyDescent="0.25">
      <c r="A105" s="59">
        <v>102</v>
      </c>
      <c r="B105" t="str">
        <f>IFERROR(INDEX('Miljövärden urval för publ'!$A$2:$AA$475,MATCH($A105,'Miljövärden urval för publ'!$R$2:$R$476,0),1),"")</f>
        <v>Härnösand Energi &amp; Miljö AB</v>
      </c>
      <c r="C105" t="str">
        <f>IFERROR(INDEX('Miljövärden urval för publ'!$A$2:$AA$475,MATCH($A105,'Miljövärden urval för publ'!$R$2:$R$476,0),2),"")</f>
        <v>Härnösand</v>
      </c>
      <c r="D105">
        <f>IFERROR(VLOOKUP($C105,'Miljövärden urval för publ'!$B$2:$H$490,MATCH(D$4,'Miljövärden urval för publ'!$B$2:$H$2,0),FALSE),"")</f>
        <v>0.14360800000000001</v>
      </c>
      <c r="E105">
        <f>IFERROR(VLOOKUP($C105,'Miljövärden urval för publ'!$B$2:$H$490,MATCH(E$4,'Miljövärden urval för publ'!$B$2:$H$2,0),FALSE),"")</f>
        <v>48.1233</v>
      </c>
      <c r="F105">
        <f>IFERROR(VLOOKUP($C105,'Miljövärden urval för publ'!$B$2:$H$490,MATCH(F$4,'Miljövärden urval för publ'!$B$2:$H$2,0),FALSE),"")</f>
        <v>8.8405900000000006</v>
      </c>
      <c r="G105">
        <f>IFERROR(VLOOKUP($C105,'Miljövärden urval för publ'!$B$2:$H$490,MATCH(G$4,'Miljövärden urval för publ'!$B$2:$H$2,0),FALSE),"")</f>
        <v>5.2447500000000003E-3</v>
      </c>
      <c r="J105">
        <f t="shared" si="6"/>
        <v>38</v>
      </c>
      <c r="M105">
        <v>101</v>
      </c>
      <c r="N105" t="str">
        <f t="shared" si="7"/>
        <v>Tierps Fjärrvärme AB</v>
      </c>
      <c r="P105" s="61">
        <f t="shared" si="8"/>
        <v>0</v>
      </c>
      <c r="Q105" s="35" t="str">
        <f t="shared" si="5"/>
        <v/>
      </c>
    </row>
    <row r="106" spans="1:17" x14ac:dyDescent="0.25">
      <c r="A106" s="59">
        <v>103</v>
      </c>
      <c r="B106" t="str">
        <f>IFERROR(INDEX('Miljövärden urval för publ'!$A$2:$AA$475,MATCH($A106,'Miljövärden urval för publ'!$R$2:$R$476,0),1),"")</f>
        <v>Hässleholm Miljö AB</v>
      </c>
      <c r="C106" t="str">
        <f>IFERROR(INDEX('Miljövärden urval för publ'!$A$2:$AA$475,MATCH($A106,'Miljövärden urval för publ'!$R$2:$R$476,0),2),"")</f>
        <v>Hässleholm</v>
      </c>
      <c r="D106">
        <f>IFERROR(VLOOKUP($C106,'Miljövärden urval för publ'!$B$2:$H$490,MATCH(D$4,'Miljövärden urval för publ'!$B$2:$H$2,0),FALSE),"")</f>
        <v>9.7123299999999996E-2</v>
      </c>
      <c r="E106">
        <f>IFERROR(VLOOKUP($C106,'Miljövärden urval för publ'!$B$2:$H$490,MATCH(E$4,'Miljövärden urval för publ'!$B$2:$H$2,0),FALSE),"")</f>
        <v>85.438599999999994</v>
      </c>
      <c r="F106">
        <f>IFERROR(VLOOKUP($C106,'Miljövärden urval för publ'!$B$2:$H$490,MATCH(F$4,'Miljövärden urval för publ'!$B$2:$H$2,0),FALSE),"")</f>
        <v>6.0152799999999997</v>
      </c>
      <c r="G106">
        <f>IFERROR(VLOOKUP($C106,'Miljövärden urval för publ'!$B$2:$H$490,MATCH(G$4,'Miljövärden urval för publ'!$B$2:$H$2,0),FALSE),"")</f>
        <v>4.6125000000000003E-3</v>
      </c>
      <c r="J106">
        <f t="shared" si="6"/>
        <v>39</v>
      </c>
      <c r="M106">
        <v>102</v>
      </c>
      <c r="N106" t="str">
        <f t="shared" si="7"/>
        <v>Torsby kommun</v>
      </c>
      <c r="P106" s="61">
        <f t="shared" si="8"/>
        <v>0</v>
      </c>
      <c r="Q106" s="35" t="str">
        <f t="shared" si="5"/>
        <v/>
      </c>
    </row>
    <row r="107" spans="1:17" x14ac:dyDescent="0.25">
      <c r="A107" s="59">
        <v>104</v>
      </c>
      <c r="B107" t="str">
        <f>IFERROR(INDEX('Miljövärden urval för publ'!$A$2:$AA$475,MATCH($A107,'Miljövärden urval för publ'!$R$2:$R$476,0),1),"")</f>
        <v>Hässleholm Miljö AB</v>
      </c>
      <c r="C107" t="str">
        <f>IFERROR(INDEX('Miljövärden urval för publ'!$A$2:$AA$475,MATCH($A107,'Miljövärden urval för publ'!$R$2:$R$476,0),2),"")</f>
        <v>Tyringe</v>
      </c>
      <c r="D107">
        <f>IFERROR(VLOOKUP($C107,'Miljövärden urval för publ'!$B$2:$H$490,MATCH(D$4,'Miljövärden urval för publ'!$B$2:$H$2,0),FALSE),"")</f>
        <v>8.7265499999999996E-2</v>
      </c>
      <c r="E107">
        <f>IFERROR(VLOOKUP($C107,'Miljövärden urval för publ'!$B$2:$H$490,MATCH(E$4,'Miljövärden urval för publ'!$B$2:$H$2,0),FALSE),"")</f>
        <v>7.9147800000000004</v>
      </c>
      <c r="F107">
        <f>IFERROR(VLOOKUP($C107,'Miljövärden urval för publ'!$B$2:$H$490,MATCH(F$4,'Miljövärden urval för publ'!$B$2:$H$2,0),FALSE),"")</f>
        <v>9.8090399999999995</v>
      </c>
      <c r="G107">
        <f>IFERROR(VLOOKUP($C107,'Miljövärden urval för publ'!$B$2:$H$490,MATCH(G$4,'Miljövärden urval för publ'!$B$2:$H$2,0),FALSE),"")</f>
        <v>6.3897800000000003E-3</v>
      </c>
      <c r="J107">
        <f t="shared" si="6"/>
        <v>39</v>
      </c>
      <c r="M107">
        <v>103</v>
      </c>
      <c r="N107" t="str">
        <f t="shared" si="7"/>
        <v>Tranås Energi AB</v>
      </c>
      <c r="P107" s="61">
        <f t="shared" si="8"/>
        <v>0</v>
      </c>
      <c r="Q107" s="35" t="str">
        <f t="shared" si="5"/>
        <v/>
      </c>
    </row>
    <row r="108" spans="1:17" x14ac:dyDescent="0.25">
      <c r="A108" s="59">
        <v>105</v>
      </c>
      <c r="B108" t="str">
        <f>IFERROR(INDEX('Miljövärden urval för publ'!$A$2:$AA$475,MATCH($A108,'Miljövärden urval för publ'!$R$2:$R$476,0),1),"")</f>
        <v>Höganäs Energi AB</v>
      </c>
      <c r="C108" t="str">
        <f>IFERROR(INDEX('Miljövärden urval för publ'!$A$2:$AA$475,MATCH($A108,'Miljövärden urval för publ'!$R$2:$R$476,0),2),"")</f>
        <v>Höganäs</v>
      </c>
      <c r="D108">
        <f>IFERROR(VLOOKUP($C108,'Miljövärden urval för publ'!$B$2:$H$490,MATCH(D$4,'Miljövärden urval för publ'!$B$2:$H$2,0),FALSE),"")</f>
        <v>2.4967400000000001E-2</v>
      </c>
      <c r="E108">
        <f>IFERROR(VLOOKUP($C108,'Miljövärden urval för publ'!$B$2:$H$490,MATCH(E$4,'Miljövärden urval för publ'!$B$2:$H$2,0),FALSE),"")</f>
        <v>2.2454000000000001</v>
      </c>
      <c r="F108">
        <f>IFERROR(VLOOKUP($C108,'Miljövärden urval för publ'!$B$2:$H$490,MATCH(F$4,'Miljövärden urval för publ'!$B$2:$H$2,0),FALSE),"")</f>
        <v>0.88555099999999998</v>
      </c>
      <c r="G108">
        <f>IFERROR(VLOOKUP($C108,'Miljövärden urval för publ'!$B$2:$H$490,MATCH(G$4,'Miljövärden urval för publ'!$B$2:$H$2,0),FALSE),"")</f>
        <v>9.1271100000000008E-3</v>
      </c>
      <c r="J108">
        <f t="shared" si="6"/>
        <v>40</v>
      </c>
      <c r="M108">
        <v>104</v>
      </c>
      <c r="N108" t="str">
        <f t="shared" si="7"/>
        <v>Trelleborgs Fjärrvärme AB</v>
      </c>
      <c r="P108" s="61">
        <f t="shared" si="8"/>
        <v>0</v>
      </c>
      <c r="Q108" s="35" t="str">
        <f t="shared" si="5"/>
        <v/>
      </c>
    </row>
    <row r="109" spans="1:17" x14ac:dyDescent="0.25">
      <c r="A109" s="59">
        <v>106</v>
      </c>
      <c r="B109" t="str">
        <f>IFERROR(INDEX('Miljövärden urval för publ'!$A$2:$AA$475,MATCH($A109,'Miljövärden urval för publ'!$R$2:$R$476,0),1),"")</f>
        <v>Jokkmokks Värmeverk AB</v>
      </c>
      <c r="C109" t="str">
        <f>IFERROR(INDEX('Miljövärden urval för publ'!$A$2:$AA$475,MATCH($A109,'Miljövärden urval för publ'!$R$2:$R$476,0),2),"")</f>
        <v>Jokkmokk</v>
      </c>
      <c r="D109">
        <f>IFERROR(VLOOKUP($C109,'Miljövärden urval för publ'!$B$2:$H$490,MATCH(D$4,'Miljövärden urval för publ'!$B$2:$H$2,0),FALSE),"")</f>
        <v>0.11032400000000001</v>
      </c>
      <c r="E109">
        <f>IFERROR(VLOOKUP($C109,'Miljövärden urval för publ'!$B$2:$H$490,MATCH(E$4,'Miljövärden urval för publ'!$B$2:$H$2,0),FALSE),"")</f>
        <v>5.7294099999999997</v>
      </c>
      <c r="F109">
        <f>IFERROR(VLOOKUP($C109,'Miljövärden urval för publ'!$B$2:$H$490,MATCH(F$4,'Miljövärden urval för publ'!$B$2:$H$2,0),FALSE),"")</f>
        <v>9.7411799999999999</v>
      </c>
      <c r="G109">
        <f>IFERROR(VLOOKUP($C109,'Miljövärden urval för publ'!$B$2:$H$490,MATCH(G$4,'Miljövärden urval för publ'!$B$2:$H$2,0),FALSE),"")</f>
        <v>2.0040100000000001E-3</v>
      </c>
      <c r="J109">
        <f t="shared" si="6"/>
        <v>41</v>
      </c>
      <c r="M109">
        <v>105</v>
      </c>
      <c r="N109" t="str">
        <f t="shared" si="7"/>
        <v>Trollhättan Energi AB</v>
      </c>
      <c r="P109" s="61">
        <f t="shared" si="8"/>
        <v>0</v>
      </c>
      <c r="Q109" s="35" t="str">
        <f t="shared" si="5"/>
        <v/>
      </c>
    </row>
    <row r="110" spans="1:17" x14ac:dyDescent="0.25">
      <c r="A110" s="59">
        <v>107</v>
      </c>
      <c r="B110" t="str">
        <f>IFERROR(INDEX('Miljövärden urval för publ'!$A$2:$AA$475,MATCH($A110,'Miljövärden urval för publ'!$R$2:$R$476,0),1),"")</f>
        <v>Jämtkraft AB</v>
      </c>
      <c r="C110" t="str">
        <f>IFERROR(INDEX('Miljövärden urval för publ'!$A$2:$AA$475,MATCH($A110,'Miljövärden urval för publ'!$R$2:$R$476,0),2),"")</f>
        <v>Krokom</v>
      </c>
      <c r="D110">
        <f>IFERROR(VLOOKUP($C110,'Miljövärden urval för publ'!$B$2:$H$490,MATCH(D$4,'Miljövärden urval för publ'!$B$2:$H$2,0),FALSE),"")</f>
        <v>0.15733</v>
      </c>
      <c r="E110">
        <f>IFERROR(VLOOKUP($C110,'Miljövärden urval för publ'!$B$2:$H$490,MATCH(E$4,'Miljövärden urval för publ'!$B$2:$H$2,0),FALSE),"")</f>
        <v>12.6889</v>
      </c>
      <c r="F110">
        <f>IFERROR(VLOOKUP($C110,'Miljövärden urval för publ'!$B$2:$H$490,MATCH(F$4,'Miljövärden urval för publ'!$B$2:$H$2,0),FALSE),"")</f>
        <v>13.4495</v>
      </c>
      <c r="G110">
        <f>IFERROR(VLOOKUP($C110,'Miljövärden urval för publ'!$B$2:$H$490,MATCH(G$4,'Miljövärden urval för publ'!$B$2:$H$2,0),FALSE),"")</f>
        <v>1.8462200000000002E-2</v>
      </c>
      <c r="J110">
        <f t="shared" si="6"/>
        <v>42</v>
      </c>
      <c r="M110">
        <v>106</v>
      </c>
      <c r="N110" t="str">
        <f t="shared" si="7"/>
        <v>Uddevalla Energi AB</v>
      </c>
      <c r="P110" s="61">
        <f t="shared" si="8"/>
        <v>0</v>
      </c>
      <c r="Q110" s="35" t="str">
        <f t="shared" si="5"/>
        <v/>
      </c>
    </row>
    <row r="111" spans="1:17" x14ac:dyDescent="0.25">
      <c r="A111" s="59">
        <v>108</v>
      </c>
      <c r="B111" t="str">
        <f>IFERROR(INDEX('Miljövärden urval för publ'!$A$2:$AA$475,MATCH($A111,'Miljövärden urval för publ'!$R$2:$R$476,0),1),"")</f>
        <v>Jämtkraft AB</v>
      </c>
      <c r="C111" t="str">
        <f>IFERROR(INDEX('Miljövärden urval för publ'!$A$2:$AA$475,MATCH($A111,'Miljövärden urval för publ'!$R$2:$R$476,0),2),"")</f>
        <v>Åre</v>
      </c>
      <c r="D111">
        <f>IFERROR(VLOOKUP($C111,'Miljövärden urval för publ'!$B$2:$H$490,MATCH(D$4,'Miljövärden urval för publ'!$B$2:$H$2,0),FALSE),"")</f>
        <v>0.15185299999999999</v>
      </c>
      <c r="E111">
        <f>IFERROR(VLOOKUP($C111,'Miljövärden urval för publ'!$B$2:$H$490,MATCH(E$4,'Miljövärden urval för publ'!$B$2:$H$2,0),FALSE),"")</f>
        <v>19.564499999999999</v>
      </c>
      <c r="F111">
        <f>IFERROR(VLOOKUP($C111,'Miljövärden urval för publ'!$B$2:$H$490,MATCH(F$4,'Miljövärden urval för publ'!$B$2:$H$2,0),FALSE),"")</f>
        <v>11.007899999999999</v>
      </c>
      <c r="G111">
        <f>IFERROR(VLOOKUP($C111,'Miljövärden urval för publ'!$B$2:$H$490,MATCH(G$4,'Miljövärden urval för publ'!$B$2:$H$2,0),FALSE),"")</f>
        <v>3.9654200000000001E-2</v>
      </c>
      <c r="J111">
        <f t="shared" si="6"/>
        <v>42</v>
      </c>
      <c r="M111">
        <v>107</v>
      </c>
      <c r="N111" t="str">
        <f t="shared" si="7"/>
        <v>Ulricehamns Energi AB</v>
      </c>
      <c r="P111" s="61">
        <f t="shared" si="8"/>
        <v>0</v>
      </c>
      <c r="Q111" s="35" t="str">
        <f t="shared" si="5"/>
        <v/>
      </c>
    </row>
    <row r="112" spans="1:17" x14ac:dyDescent="0.25">
      <c r="A112" s="59">
        <v>109</v>
      </c>
      <c r="B112" t="str">
        <f>IFERROR(INDEX('Miljövärden urval för publ'!$A$2:$AA$475,MATCH($A112,'Miljövärden urval för publ'!$R$2:$R$476,0),1),"")</f>
        <v>Jämtkraft AB</v>
      </c>
      <c r="C112" t="str">
        <f>IFERROR(INDEX('Miljövärden urval för publ'!$A$2:$AA$475,MATCH($A112,'Miljövärden urval för publ'!$R$2:$R$476,0),2),"")</f>
        <v>Östersund</v>
      </c>
      <c r="D112">
        <f>IFERROR(VLOOKUP($C112,'Miljövärden urval för publ'!$B$2:$H$490,MATCH(D$4,'Miljövärden urval för publ'!$B$2:$H$2,0),FALSE),"")</f>
        <v>0.10516200000000001</v>
      </c>
      <c r="E112">
        <f>IFERROR(VLOOKUP($C112,'Miljövärden urval för publ'!$B$2:$H$490,MATCH(E$4,'Miljövärden urval för publ'!$B$2:$H$2,0),FALSE),"")</f>
        <v>22.9438</v>
      </c>
      <c r="F112">
        <f>IFERROR(VLOOKUP($C112,'Miljövärden urval för publ'!$B$2:$H$490,MATCH(F$4,'Miljövärden urval för publ'!$B$2:$H$2,0),FALSE),"")</f>
        <v>6.3998200000000001</v>
      </c>
      <c r="G112">
        <f>IFERROR(VLOOKUP($C112,'Miljövärden urval för publ'!$B$2:$H$490,MATCH(G$4,'Miljövärden urval för publ'!$B$2:$H$2,0),FALSE),"")</f>
        <v>6.8706399999999999E-3</v>
      </c>
      <c r="J112">
        <f t="shared" si="6"/>
        <v>42</v>
      </c>
      <c r="M112">
        <v>108</v>
      </c>
      <c r="N112" t="str">
        <f t="shared" si="7"/>
        <v>Umeå Energi AB</v>
      </c>
      <c r="P112" s="61">
        <f t="shared" si="8"/>
        <v>0</v>
      </c>
      <c r="Q112" s="35" t="str">
        <f t="shared" si="5"/>
        <v/>
      </c>
    </row>
    <row r="113" spans="1:17" x14ac:dyDescent="0.25">
      <c r="A113" s="59">
        <v>110</v>
      </c>
      <c r="B113" t="str">
        <f>IFERROR(INDEX('Miljövärden urval för publ'!$A$2:$AA$475,MATCH($A113,'Miljövärden urval för publ'!$R$2:$R$476,0),1),"")</f>
        <v xml:space="preserve">Jämtlandsvärme </v>
      </c>
      <c r="C113" t="str">
        <f>IFERROR(INDEX('Miljövärden urval för publ'!$A$2:$AA$475,MATCH($A113,'Miljövärden urval för publ'!$R$2:$R$476,0),2),"")</f>
        <v>Strömsund</v>
      </c>
      <c r="D113">
        <f>IFERROR(VLOOKUP($C113,'Miljövärden urval för publ'!$B$2:$H$490,MATCH(D$4,'Miljövärden urval för publ'!$B$2:$H$2,0),FALSE),"")</f>
        <v>0.101572</v>
      </c>
      <c r="E113">
        <f>IFERROR(VLOOKUP($C113,'Miljövärden urval för publ'!$B$2:$H$490,MATCH(E$4,'Miljövärden urval för publ'!$B$2:$H$2,0),FALSE),"")</f>
        <v>14.175000000000001</v>
      </c>
      <c r="F113">
        <f>IFERROR(VLOOKUP($C113,'Miljövärden urval för publ'!$B$2:$H$490,MATCH(F$4,'Miljövärden urval för publ'!$B$2:$H$2,0),FALSE),"")</f>
        <v>9.62242</v>
      </c>
      <c r="G113">
        <f>IFERROR(VLOOKUP($C113,'Miljövärden urval för publ'!$B$2:$H$490,MATCH(G$4,'Miljövärden urval för publ'!$B$2:$H$2,0),FALSE),"")</f>
        <v>1.4853099999999999E-2</v>
      </c>
      <c r="J113">
        <f t="shared" si="6"/>
        <v>43</v>
      </c>
      <c r="M113">
        <v>109</v>
      </c>
      <c r="N113" t="str">
        <f t="shared" si="7"/>
        <v>Vaggeryds Energi AB</v>
      </c>
      <c r="P113" s="61">
        <f t="shared" si="8"/>
        <v>0</v>
      </c>
      <c r="Q113" s="35" t="str">
        <f t="shared" si="5"/>
        <v/>
      </c>
    </row>
    <row r="114" spans="1:17" x14ac:dyDescent="0.25">
      <c r="A114" s="59">
        <v>111</v>
      </c>
      <c r="B114" t="str">
        <f>IFERROR(INDEX('Miljövärden urval för publ'!$A$2:$AA$475,MATCH($A114,'Miljövärden urval för publ'!$R$2:$R$476,0),1),"")</f>
        <v>Jönköping Energi AB</v>
      </c>
      <c r="C114" t="str">
        <f>IFERROR(INDEX('Miljövärden urval för publ'!$A$2:$AA$475,MATCH($A114,'Miljövärden urval för publ'!$R$2:$R$476,0),2),"")</f>
        <v>Gränna</v>
      </c>
      <c r="D114">
        <f>IFERROR(VLOOKUP($C114,'Miljövärden urval för publ'!$B$2:$H$490,MATCH(D$4,'Miljövärden urval för publ'!$B$2:$H$2,0),FALSE),"")</f>
        <v>0.129833</v>
      </c>
      <c r="E114">
        <f>IFERROR(VLOOKUP($C114,'Miljövärden urval för publ'!$B$2:$H$490,MATCH(E$4,'Miljövärden urval för publ'!$B$2:$H$2,0),FALSE),"")</f>
        <v>9.7965499999999999</v>
      </c>
      <c r="F114">
        <f>IFERROR(VLOOKUP($C114,'Miljövärden urval för publ'!$B$2:$H$490,MATCH(F$4,'Miljövärden urval för publ'!$B$2:$H$2,0),FALSE),"")</f>
        <v>9.0174000000000003</v>
      </c>
      <c r="G114">
        <f>IFERROR(VLOOKUP($C114,'Miljövärden urval för publ'!$B$2:$H$490,MATCH(G$4,'Miljövärden urval för publ'!$B$2:$H$2,0),FALSE),"")</f>
        <v>1.23675E-2</v>
      </c>
      <c r="J114">
        <f t="shared" si="6"/>
        <v>44</v>
      </c>
      <c r="M114">
        <v>110</v>
      </c>
      <c r="N114" t="str">
        <f t="shared" si="7"/>
        <v>Vara Energi Värme AB</v>
      </c>
      <c r="P114" s="61">
        <f t="shared" si="8"/>
        <v>0</v>
      </c>
      <c r="Q114" s="35" t="str">
        <f t="shared" si="5"/>
        <v/>
      </c>
    </row>
    <row r="115" spans="1:17" x14ac:dyDescent="0.25">
      <c r="A115" s="59">
        <v>112</v>
      </c>
      <c r="B115" t="str">
        <f>IFERROR(INDEX('Miljövärden urval för publ'!$A$2:$AA$475,MATCH($A115,'Miljövärden urval för publ'!$R$2:$R$476,0),1),"")</f>
        <v>Jönköping Energi AB</v>
      </c>
      <c r="C115" t="str">
        <f>IFERROR(INDEX('Miljövärden urval för publ'!$A$2:$AA$475,MATCH($A115,'Miljövärden urval för publ'!$R$2:$R$476,0),2),"")</f>
        <v>Jönköping</v>
      </c>
      <c r="D115">
        <f>IFERROR(VLOOKUP($C115,'Miljövärden urval för publ'!$B$2:$H$490,MATCH(D$4,'Miljövärden urval för publ'!$B$2:$H$2,0),FALSE),"")</f>
        <v>0.14998</v>
      </c>
      <c r="E115">
        <f>IFERROR(VLOOKUP($C115,'Miljövärden urval för publ'!$B$2:$H$490,MATCH(E$4,'Miljövärden urval för publ'!$B$2:$H$2,0),FALSE),"")</f>
        <v>54.6008</v>
      </c>
      <c r="F115">
        <f>IFERROR(VLOOKUP($C115,'Miljövärden urval för publ'!$B$2:$H$490,MATCH(F$4,'Miljövärden urval för publ'!$B$2:$H$2,0),FALSE),"")</f>
        <v>4.73529</v>
      </c>
      <c r="G115">
        <f>IFERROR(VLOOKUP($C115,'Miljövärden urval för publ'!$B$2:$H$490,MATCH(G$4,'Miljövärden urval för publ'!$B$2:$H$2,0),FALSE),"")</f>
        <v>2.7072300000000001E-2</v>
      </c>
      <c r="J115">
        <f t="shared" si="6"/>
        <v>44</v>
      </c>
      <c r="M115">
        <v>111</v>
      </c>
      <c r="N115" t="str">
        <f t="shared" si="7"/>
        <v>Varberg Energi AB</v>
      </c>
      <c r="P115" s="61">
        <f t="shared" si="8"/>
        <v>0</v>
      </c>
      <c r="Q115" s="35" t="str">
        <f t="shared" si="5"/>
        <v/>
      </c>
    </row>
    <row r="116" spans="1:17" x14ac:dyDescent="0.25">
      <c r="A116" s="59">
        <v>113</v>
      </c>
      <c r="B116" t="str">
        <f>IFERROR(INDEX('Miljövärden urval för publ'!$A$2:$AA$475,MATCH($A116,'Miljövärden urval för publ'!$R$2:$R$476,0),1),"")</f>
        <v>Jönköping Energi AB</v>
      </c>
      <c r="C116" t="str">
        <f>IFERROR(INDEX('Miljövärden urval för publ'!$A$2:$AA$475,MATCH($A116,'Miljövärden urval för publ'!$R$2:$R$476,0),2),"")</f>
        <v>Stigamo</v>
      </c>
      <c r="D116">
        <f>IFERROR(VLOOKUP($C116,'Miljövärden urval för publ'!$B$2:$H$490,MATCH(D$4,'Miljövärden urval för publ'!$B$2:$H$2,0),FALSE),"")</f>
        <v>0.39749299999999999</v>
      </c>
      <c r="E116">
        <f>IFERROR(VLOOKUP($C116,'Miljövärden urval för publ'!$B$2:$H$490,MATCH(E$4,'Miljövärden urval för publ'!$B$2:$H$2,0),FALSE),"")</f>
        <v>25.960999999999999</v>
      </c>
      <c r="F116">
        <f>IFERROR(VLOOKUP($C116,'Miljövärden urval för publ'!$B$2:$H$490,MATCH(F$4,'Miljövärden urval för publ'!$B$2:$H$2,0),FALSE),"")</f>
        <v>22.822700000000001</v>
      </c>
      <c r="G116">
        <f>IFERROR(VLOOKUP($C116,'Miljövärden urval för publ'!$B$2:$H$490,MATCH(G$4,'Miljövärden urval för publ'!$B$2:$H$2,0),FALSE),"")</f>
        <v>4.4692700000000002E-2</v>
      </c>
      <c r="J116">
        <f t="shared" si="6"/>
        <v>44</v>
      </c>
      <c r="M116">
        <v>112</v>
      </c>
      <c r="N116" t="str">
        <f t="shared" si="7"/>
        <v>Vasa Värme Holding AB</v>
      </c>
      <c r="P116" s="61">
        <f t="shared" si="8"/>
        <v>0</v>
      </c>
      <c r="Q116" s="35" t="str">
        <f t="shared" si="5"/>
        <v/>
      </c>
    </row>
    <row r="117" spans="1:17" x14ac:dyDescent="0.25">
      <c r="A117" s="59">
        <v>114</v>
      </c>
      <c r="B117" t="str">
        <f>IFERROR(INDEX('Miljövärden urval för publ'!$A$2:$AA$475,MATCH($A117,'Miljövärden urval för publ'!$R$2:$R$476,0),1),"")</f>
        <v>Kalmar Energi Värme AB</v>
      </c>
      <c r="C117" t="str">
        <f>IFERROR(INDEX('Miljövärden urval för publ'!$A$2:$AA$475,MATCH($A117,'Miljövärden urval för publ'!$R$2:$R$476,0),2),"")</f>
        <v>Kalmar</v>
      </c>
      <c r="D117">
        <f>IFERROR(VLOOKUP($C117,'Miljövärden urval för publ'!$B$2:$H$490,MATCH(D$4,'Miljövärden urval för publ'!$B$2:$H$2,0),FALSE),"")</f>
        <v>9.1605400000000003E-2</v>
      </c>
      <c r="E117">
        <f>IFERROR(VLOOKUP($C117,'Miljövärden urval för publ'!$B$2:$H$490,MATCH(E$4,'Miljövärden urval för publ'!$B$2:$H$2,0),FALSE),"")</f>
        <v>5.9893200000000002</v>
      </c>
      <c r="F117">
        <f>IFERROR(VLOOKUP($C117,'Miljövärden urval för publ'!$B$2:$H$490,MATCH(F$4,'Miljövärden urval för publ'!$B$2:$H$2,0),FALSE),"")</f>
        <v>6.44801</v>
      </c>
      <c r="G117">
        <f>IFERROR(VLOOKUP($C117,'Miljövärden urval för publ'!$B$2:$H$490,MATCH(G$4,'Miljövärden urval för publ'!$B$2:$H$2,0),FALSE),"")</f>
        <v>1.0554600000000001E-2</v>
      </c>
      <c r="J117">
        <f t="shared" si="6"/>
        <v>45</v>
      </c>
      <c r="M117">
        <v>113</v>
      </c>
      <c r="N117" t="str">
        <f t="shared" si="7"/>
        <v>Vattenfall AB Värme</v>
      </c>
      <c r="P117" s="61">
        <f t="shared" si="8"/>
        <v>0</v>
      </c>
      <c r="Q117" s="35" t="str">
        <f t="shared" si="5"/>
        <v/>
      </c>
    </row>
    <row r="118" spans="1:17" x14ac:dyDescent="0.25">
      <c r="A118" s="59">
        <v>115</v>
      </c>
      <c r="B118" t="str">
        <f>IFERROR(INDEX('Miljövärden urval för publ'!$A$2:$AA$475,MATCH($A118,'Miljövärden urval för publ'!$R$2:$R$476,0),1),"")</f>
        <v>Karlsborg Värme AB</v>
      </c>
      <c r="C118" t="str">
        <f>IFERROR(INDEX('Miljövärden urval för publ'!$A$2:$AA$475,MATCH($A118,'Miljövärden urval för publ'!$R$2:$R$476,0),2),"")</f>
        <v>Karlsborg</v>
      </c>
      <c r="D118">
        <f>IFERROR(VLOOKUP($C118,'Miljövärden urval för publ'!$B$2:$H$490,MATCH(D$4,'Miljövärden urval för publ'!$B$2:$H$2,0),FALSE),"")</f>
        <v>0.115421</v>
      </c>
      <c r="E118">
        <f>IFERROR(VLOOKUP($C118,'Miljövärden urval för publ'!$B$2:$H$490,MATCH(E$4,'Miljövärden urval för publ'!$B$2:$H$2,0),FALSE),"")</f>
        <v>14.9077</v>
      </c>
      <c r="F118">
        <f>IFERROR(VLOOKUP($C118,'Miljövärden urval för publ'!$B$2:$H$490,MATCH(F$4,'Miljövärden urval för publ'!$B$2:$H$2,0),FALSE),"")</f>
        <v>7.5335400000000003</v>
      </c>
      <c r="G118">
        <f>IFERROR(VLOOKUP($C118,'Miljövärden urval för publ'!$B$2:$H$490,MATCH(G$4,'Miljövärden urval för publ'!$B$2:$H$2,0),FALSE),"")</f>
        <v>2.3483199999999999E-2</v>
      </c>
      <c r="J118">
        <f t="shared" si="6"/>
        <v>46</v>
      </c>
      <c r="M118">
        <v>114</v>
      </c>
      <c r="N118" t="str">
        <f t="shared" si="7"/>
        <v>Veolia</v>
      </c>
      <c r="P118" s="61">
        <f t="shared" si="8"/>
        <v>0</v>
      </c>
      <c r="Q118" s="35" t="str">
        <f t="shared" si="5"/>
        <v/>
      </c>
    </row>
    <row r="119" spans="1:17" x14ac:dyDescent="0.25">
      <c r="A119" s="59">
        <v>116</v>
      </c>
      <c r="B119" t="str">
        <f>IFERROR(INDEX('Miljövärden urval för publ'!$A$2:$AA$475,MATCH($A119,'Miljövärden urval för publ'!$R$2:$R$476,0),1),"")</f>
        <v>Karlshamn Energi AB</v>
      </c>
      <c r="C119" t="str">
        <f>IFERROR(INDEX('Miljövärden urval för publ'!$A$2:$AA$475,MATCH($A119,'Miljövärden urval för publ'!$R$2:$R$476,0),2),"")</f>
        <v>Karlshamn</v>
      </c>
      <c r="D119">
        <f>IFERROR(VLOOKUP($C119,'Miljövärden urval för publ'!$B$2:$H$490,MATCH(D$4,'Miljövärden urval för publ'!$B$2:$H$2,0),FALSE),"")</f>
        <v>4.0817300000000001E-2</v>
      </c>
      <c r="E119">
        <f>IFERROR(VLOOKUP($C119,'Miljövärden urval för publ'!$B$2:$H$490,MATCH(E$4,'Miljövärden urval för publ'!$B$2:$H$2,0),FALSE),"")</f>
        <v>6.5527499999999996</v>
      </c>
      <c r="F119">
        <f>IFERROR(VLOOKUP($C119,'Miljövärden urval för publ'!$B$2:$H$490,MATCH(F$4,'Miljövärden urval för publ'!$B$2:$H$2,0),FALSE),"")</f>
        <v>2.0707100000000001</v>
      </c>
      <c r="G119">
        <f>IFERROR(VLOOKUP($C119,'Miljövärden urval för publ'!$B$2:$H$490,MATCH(G$4,'Miljövärden urval för publ'!$B$2:$H$2,0),FALSE),"")</f>
        <v>2.0013199999999998E-2</v>
      </c>
      <c r="J119">
        <f t="shared" si="6"/>
        <v>47</v>
      </c>
      <c r="M119">
        <v>115</v>
      </c>
      <c r="N119" t="str">
        <f t="shared" si="7"/>
        <v>Vimmerby Energi &amp; Miljö AB</v>
      </c>
      <c r="P119" s="61">
        <f t="shared" si="8"/>
        <v>0</v>
      </c>
      <c r="Q119" s="35" t="str">
        <f t="shared" si="5"/>
        <v/>
      </c>
    </row>
    <row r="120" spans="1:17" x14ac:dyDescent="0.25">
      <c r="A120" s="59">
        <v>117</v>
      </c>
      <c r="B120" t="str">
        <f>IFERROR(INDEX('Miljövärden urval för publ'!$A$2:$AA$475,MATCH($A120,'Miljövärden urval för publ'!$R$2:$R$476,0),1),"")</f>
        <v>Karlskoga Energi och Miljö AB</v>
      </c>
      <c r="C120" t="str">
        <f>IFERROR(INDEX('Miljövärden urval för publ'!$A$2:$AA$475,MATCH($A120,'Miljövärden urval för publ'!$R$2:$R$476,0),2),"")</f>
        <v>Karlskoga</v>
      </c>
      <c r="D120">
        <f>IFERROR(VLOOKUP($C120,'Miljövärden urval för publ'!$B$2:$H$490,MATCH(D$4,'Miljövärden urval för publ'!$B$2:$H$2,0),FALSE),"")</f>
        <v>0.27786300000000003</v>
      </c>
      <c r="E120">
        <f>IFERROR(VLOOKUP($C120,'Miljövärden urval för publ'!$B$2:$H$490,MATCH(E$4,'Miljövärden urval för publ'!$B$2:$H$2,0),FALSE),"")</f>
        <v>101.419</v>
      </c>
      <c r="F120">
        <f>IFERROR(VLOOKUP($C120,'Miljövärden urval för publ'!$B$2:$H$490,MATCH(F$4,'Miljövärden urval för publ'!$B$2:$H$2,0),FALSE),"")</f>
        <v>9.1754800000000003</v>
      </c>
      <c r="G120">
        <f>IFERROR(VLOOKUP($C120,'Miljövärden urval för publ'!$B$2:$H$490,MATCH(G$4,'Miljövärden urval för publ'!$B$2:$H$2,0),FALSE),"")</f>
        <v>4.3652400000000001E-2</v>
      </c>
      <c r="J120">
        <f t="shared" si="6"/>
        <v>48</v>
      </c>
      <c r="M120">
        <v>116</v>
      </c>
      <c r="N120" t="str">
        <f t="shared" si="7"/>
        <v>Väner Energi AB</v>
      </c>
      <c r="P120" s="61">
        <f t="shared" si="8"/>
        <v>0</v>
      </c>
      <c r="Q120" s="35" t="str">
        <f t="shared" si="5"/>
        <v/>
      </c>
    </row>
    <row r="121" spans="1:17" x14ac:dyDescent="0.25">
      <c r="A121" s="59">
        <v>118</v>
      </c>
      <c r="B121" t="str">
        <f>IFERROR(INDEX('Miljövärden urval för publ'!$A$2:$AA$475,MATCH($A121,'Miljövärden urval för publ'!$R$2:$R$476,0),1),"")</f>
        <v>Karlstads Energi AB</v>
      </c>
      <c r="C121" t="str">
        <f>IFERROR(INDEX('Miljövärden urval för publ'!$A$2:$AA$475,MATCH($A121,'Miljövärden urval för publ'!$R$2:$R$476,0),2),"")</f>
        <v>Karlstad</v>
      </c>
      <c r="D121">
        <f>IFERROR(VLOOKUP($C121,'Miljövärden urval för publ'!$B$2:$H$490,MATCH(D$4,'Miljövärden urval för publ'!$B$2:$H$2,0),FALSE),"")</f>
        <v>9.6206600000000003E-2</v>
      </c>
      <c r="E121">
        <f>IFERROR(VLOOKUP($C121,'Miljövärden urval för publ'!$B$2:$H$490,MATCH(E$4,'Miljövärden urval för publ'!$B$2:$H$2,0),FALSE),"")</f>
        <v>40.918300000000002</v>
      </c>
      <c r="F121">
        <f>IFERROR(VLOOKUP($C121,'Miljövärden urval för publ'!$B$2:$H$490,MATCH(F$4,'Miljövärden urval för publ'!$B$2:$H$2,0),FALSE),"")</f>
        <v>5.0496499999999997</v>
      </c>
      <c r="G121">
        <f>IFERROR(VLOOKUP($C121,'Miljövärden urval för publ'!$B$2:$H$490,MATCH(G$4,'Miljövärden urval för publ'!$B$2:$H$2,0),FALSE),"")</f>
        <v>1.06757E-2</v>
      </c>
      <c r="J121">
        <f t="shared" si="6"/>
        <v>49</v>
      </c>
      <c r="M121">
        <v>117</v>
      </c>
      <c r="N121" t="str">
        <f t="shared" si="7"/>
        <v>Värmevärden AB</v>
      </c>
      <c r="P121" s="61">
        <f t="shared" si="8"/>
        <v>0</v>
      </c>
      <c r="Q121" s="35" t="str">
        <f t="shared" si="5"/>
        <v/>
      </c>
    </row>
    <row r="122" spans="1:17" x14ac:dyDescent="0.25">
      <c r="A122" s="59">
        <v>119</v>
      </c>
      <c r="B122" t="str">
        <f>IFERROR(INDEX('Miljövärden urval för publ'!$A$2:$AA$475,MATCH($A122,'Miljövärden urval för publ'!$R$2:$R$476,0),1),"")</f>
        <v>Kils Energi AB</v>
      </c>
      <c r="C122" t="str">
        <f>IFERROR(INDEX('Miljövärden urval för publ'!$A$2:$AA$475,MATCH($A122,'Miljövärden urval för publ'!$R$2:$R$476,0),2),"")</f>
        <v>Kil</v>
      </c>
      <c r="D122">
        <f>IFERROR(VLOOKUP($C122,'Miljövärden urval för publ'!$B$2:$H$490,MATCH(D$4,'Miljövärden urval för publ'!$B$2:$H$2,0),FALSE),"")</f>
        <v>0.14232700000000001</v>
      </c>
      <c r="E122">
        <f>IFERROR(VLOOKUP($C122,'Miljövärden urval för publ'!$B$2:$H$490,MATCH(E$4,'Miljövärden urval för publ'!$B$2:$H$2,0),FALSE),"")</f>
        <v>6.7536100000000001</v>
      </c>
      <c r="F122">
        <f>IFERROR(VLOOKUP($C122,'Miljövärden urval för publ'!$B$2:$H$490,MATCH(F$4,'Miljövärden urval för publ'!$B$2:$H$2,0),FALSE),"")</f>
        <v>4.83406</v>
      </c>
      <c r="G122">
        <f>IFERROR(VLOOKUP($C122,'Miljövärden urval för publ'!$B$2:$H$490,MATCH(G$4,'Miljövärden urval för publ'!$B$2:$H$2,0),FALSE),"")</f>
        <v>3.8931E-3</v>
      </c>
      <c r="J122">
        <f t="shared" si="6"/>
        <v>50</v>
      </c>
      <c r="M122">
        <v>118</v>
      </c>
      <c r="N122" t="str">
        <f t="shared" si="7"/>
        <v>Värnamo Energi AB</v>
      </c>
      <c r="P122" s="61">
        <f t="shared" si="8"/>
        <v>0</v>
      </c>
      <c r="Q122" s="35" t="str">
        <f t="shared" si="5"/>
        <v/>
      </c>
    </row>
    <row r="123" spans="1:17" x14ac:dyDescent="0.25">
      <c r="A123" s="59">
        <v>120</v>
      </c>
      <c r="B123" t="str">
        <f>IFERROR(INDEX('Miljövärden urval för publ'!$A$2:$AA$475,MATCH($A123,'Miljövärden urval för publ'!$R$2:$R$476,0),1),"")</f>
        <v>Kiruna Kraft AB</v>
      </c>
      <c r="C123" t="str">
        <f>IFERROR(INDEX('Miljövärden urval för publ'!$A$2:$AA$475,MATCH($A123,'Miljövärden urval för publ'!$R$2:$R$476,0),2),"")</f>
        <v>Kiruna C</v>
      </c>
      <c r="D123">
        <f>IFERROR(VLOOKUP($C123,'Miljövärden urval för publ'!$B$2:$H$490,MATCH(D$4,'Miljövärden urval för publ'!$B$2:$H$2,0),FALSE),"")</f>
        <v>0.382548</v>
      </c>
      <c r="E123">
        <f>IFERROR(VLOOKUP($C123,'Miljövärden urval för publ'!$B$2:$H$490,MATCH(E$4,'Miljövärden urval för publ'!$B$2:$H$2,0),FALSE),"")</f>
        <v>107.45699999999999</v>
      </c>
      <c r="F123">
        <f>IFERROR(VLOOKUP($C123,'Miljövärden urval för publ'!$B$2:$H$490,MATCH(F$4,'Miljövärden urval för publ'!$B$2:$H$2,0),FALSE),"")</f>
        <v>4.0571599999999997</v>
      </c>
      <c r="G123">
        <f>IFERROR(VLOOKUP($C123,'Miljövärden urval för publ'!$B$2:$H$490,MATCH(G$4,'Miljövärden urval för publ'!$B$2:$H$2,0),FALSE),"")</f>
        <v>5.50299E-2</v>
      </c>
      <c r="J123">
        <f t="shared" si="6"/>
        <v>51</v>
      </c>
      <c r="M123">
        <v>119</v>
      </c>
      <c r="N123" t="str">
        <f t="shared" si="7"/>
        <v>Västerbergslagens Energi AB</v>
      </c>
      <c r="P123" s="61">
        <f t="shared" si="8"/>
        <v>0</v>
      </c>
      <c r="Q123" s="35" t="str">
        <f t="shared" si="5"/>
        <v/>
      </c>
    </row>
    <row r="124" spans="1:17" x14ac:dyDescent="0.25">
      <c r="A124" s="59">
        <v>121</v>
      </c>
      <c r="B124" t="str">
        <f>IFERROR(INDEX('Miljövärden urval för publ'!$A$2:$AA$475,MATCH($A124,'Miljövärden urval för publ'!$R$2:$R$476,0),1),"")</f>
        <v>Kiruna Kraft AB</v>
      </c>
      <c r="C124" t="str">
        <f>IFERROR(INDEX('Miljövärden urval för publ'!$A$2:$AA$475,MATCH($A124,'Miljövärden urval för publ'!$R$2:$R$476,0),2),"")</f>
        <v>Vittangi</v>
      </c>
      <c r="D124">
        <f>IFERROR(VLOOKUP($C124,'Miljövärden urval för publ'!$B$2:$H$490,MATCH(D$4,'Miljövärden urval för publ'!$B$2:$H$2,0),FALSE),"")</f>
        <v>0.61227200000000004</v>
      </c>
      <c r="E124">
        <f>IFERROR(VLOOKUP($C124,'Miljövärden urval för publ'!$B$2:$H$490,MATCH(E$4,'Miljövärden urval för publ'!$B$2:$H$2,0),FALSE),"")</f>
        <v>25.3691</v>
      </c>
      <c r="F124">
        <f>IFERROR(VLOOKUP($C124,'Miljövärden urval för publ'!$B$2:$H$490,MATCH(F$4,'Miljövärden urval för publ'!$B$2:$H$2,0),FALSE),"")</f>
        <v>11.189299999999999</v>
      </c>
      <c r="G124">
        <f>IFERROR(VLOOKUP($C124,'Miljövärden urval för publ'!$B$2:$H$490,MATCH(G$4,'Miljövärden urval för publ'!$B$2:$H$2,0),FALSE),"")</f>
        <v>2.85714E-2</v>
      </c>
      <c r="J124">
        <f t="shared" si="6"/>
        <v>51</v>
      </c>
      <c r="M124">
        <v>120</v>
      </c>
      <c r="N124" t="str">
        <f t="shared" si="7"/>
        <v>Västervik Miljö &amp; Energi AB</v>
      </c>
      <c r="P124" s="61">
        <f t="shared" si="8"/>
        <v>0</v>
      </c>
      <c r="Q124" s="35" t="str">
        <f t="shared" si="5"/>
        <v/>
      </c>
    </row>
    <row r="125" spans="1:17" x14ac:dyDescent="0.25">
      <c r="A125" s="59">
        <v>122</v>
      </c>
      <c r="B125" t="str">
        <f>IFERROR(INDEX('Miljövärden urval för publ'!$A$2:$AA$475,MATCH($A125,'Miljövärden urval för publ'!$R$2:$R$476,0),1),"")</f>
        <v>Kraftringen Energi AB (publ)</v>
      </c>
      <c r="C125" t="str">
        <f>IFERROR(INDEX('Miljövärden urval för publ'!$A$2:$AA$475,MATCH($A125,'Miljövärden urval för publ'!$R$2:$R$476,0),2),"")</f>
        <v>Eslöv-Lund-Lomma m fl</v>
      </c>
      <c r="D125">
        <f>IFERROR(VLOOKUP($C125,'Miljövärden urval för publ'!$B$2:$H$490,MATCH(D$4,'Miljövärden urval för publ'!$B$2:$H$2,0),FALSE),"")</f>
        <v>0.28760000000000002</v>
      </c>
      <c r="E125">
        <f>IFERROR(VLOOKUP($C125,'Miljövärden urval för publ'!$B$2:$H$490,MATCH(E$4,'Miljövärden urval för publ'!$B$2:$H$2,0),FALSE),"")</f>
        <v>19.7913</v>
      </c>
      <c r="F125">
        <f>IFERROR(VLOOKUP($C125,'Miljövärden urval för publ'!$B$2:$H$490,MATCH(F$4,'Miljövärden urval för publ'!$B$2:$H$2,0),FALSE),"")</f>
        <v>4.8608799999999999</v>
      </c>
      <c r="G125">
        <f>IFERROR(VLOOKUP($C125,'Miljövärden urval för publ'!$B$2:$H$490,MATCH(G$4,'Miljövärden urval för publ'!$B$2:$H$2,0),FALSE),"")</f>
        <v>0</v>
      </c>
      <c r="J125">
        <f t="shared" si="6"/>
        <v>52</v>
      </c>
      <c r="M125">
        <v>121</v>
      </c>
      <c r="N125" t="str">
        <f t="shared" si="7"/>
        <v>Västra Mälardalens Energi Miljö AB (VME)</v>
      </c>
      <c r="P125" s="61">
        <f t="shared" si="8"/>
        <v>0</v>
      </c>
      <c r="Q125" s="35" t="str">
        <f t="shared" si="5"/>
        <v/>
      </c>
    </row>
    <row r="126" spans="1:17" x14ac:dyDescent="0.25">
      <c r="A126" s="59">
        <v>123</v>
      </c>
      <c r="B126" t="str">
        <f>IFERROR(INDEX('Miljövärden urval för publ'!$A$2:$AA$475,MATCH($A126,'Miljövärden urval för publ'!$R$2:$R$476,0),1),"")</f>
        <v>Kraftringen Energi AB (publ)</v>
      </c>
      <c r="C126" t="str">
        <f>IFERROR(INDEX('Miljövärden urval för publ'!$A$2:$AA$475,MATCH($A126,'Miljövärden urval för publ'!$R$2:$R$476,0),2),"")</f>
        <v>Klippan-Ljungbyhed-Östra Ljungby</v>
      </c>
      <c r="D126">
        <f>IFERROR(VLOOKUP($C126,'Miljövärden urval för publ'!$B$2:$H$490,MATCH(D$4,'Miljövärden urval för publ'!$B$2:$H$2,0),FALSE),"")</f>
        <v>0.13889899999999999</v>
      </c>
      <c r="E126">
        <f>IFERROR(VLOOKUP($C126,'Miljövärden urval för publ'!$B$2:$H$490,MATCH(E$4,'Miljövärden urval för publ'!$B$2:$H$2,0),FALSE),"")</f>
        <v>4.6826299999999996</v>
      </c>
      <c r="F126">
        <f>IFERROR(VLOOKUP($C126,'Miljövärden urval för publ'!$B$2:$H$490,MATCH(F$4,'Miljövärden urval för publ'!$B$2:$H$2,0),FALSE),"")</f>
        <v>11.0381</v>
      </c>
      <c r="G126">
        <f>IFERROR(VLOOKUP($C126,'Miljövärden urval för publ'!$B$2:$H$490,MATCH(G$4,'Miljövärden urval för publ'!$B$2:$H$2,0),FALSE),"")</f>
        <v>0</v>
      </c>
      <c r="J126">
        <f t="shared" si="6"/>
        <v>52</v>
      </c>
      <c r="M126">
        <v>122</v>
      </c>
      <c r="N126" t="str">
        <f t="shared" si="7"/>
        <v>Växjö Energi AB</v>
      </c>
      <c r="P126" s="61">
        <f t="shared" si="8"/>
        <v>0</v>
      </c>
      <c r="Q126" s="35" t="str">
        <f t="shared" si="5"/>
        <v/>
      </c>
    </row>
    <row r="127" spans="1:17" x14ac:dyDescent="0.25">
      <c r="A127" s="59">
        <v>124</v>
      </c>
      <c r="B127" t="str">
        <f>IFERROR(INDEX('Miljövärden urval för publ'!$A$2:$AA$475,MATCH($A127,'Miljövärden urval för publ'!$R$2:$R$476,0),1),"")</f>
        <v>Kungälv Energi AB</v>
      </c>
      <c r="C127" t="str">
        <f>IFERROR(INDEX('Miljövärden urval för publ'!$A$2:$AA$475,MATCH($A127,'Miljövärden urval för publ'!$R$2:$R$476,0),2),"")</f>
        <v>HVC Kode</v>
      </c>
      <c r="D127">
        <f>IFERROR(VLOOKUP($C127,'Miljövärden urval för publ'!$B$2:$H$490,MATCH(D$4,'Miljövärden urval för publ'!$B$2:$H$2,0),FALSE),"")</f>
        <v>0.180509</v>
      </c>
      <c r="E127">
        <f>IFERROR(VLOOKUP($C127,'Miljövärden urval för publ'!$B$2:$H$490,MATCH(E$4,'Miljövärden urval för publ'!$B$2:$H$2,0),FALSE),"")</f>
        <v>9.0943400000000008</v>
      </c>
      <c r="F127">
        <f>IFERROR(VLOOKUP($C127,'Miljövärden urval för publ'!$B$2:$H$490,MATCH(F$4,'Miljövärden urval för publ'!$B$2:$H$2,0),FALSE),"")</f>
        <v>18.003799999999998</v>
      </c>
      <c r="G127">
        <f>IFERROR(VLOOKUP($C127,'Miljövärden urval för publ'!$B$2:$H$490,MATCH(G$4,'Miljövärden urval för publ'!$B$2:$H$2,0),FALSE),"")</f>
        <v>1.1611E-2</v>
      </c>
      <c r="J127">
        <f t="shared" si="6"/>
        <v>53</v>
      </c>
      <c r="M127">
        <v>123</v>
      </c>
      <c r="N127" t="str">
        <f t="shared" si="7"/>
        <v>Ystad Energi AB</v>
      </c>
      <c r="P127" s="61">
        <f t="shared" si="8"/>
        <v>0</v>
      </c>
      <c r="Q127" s="35" t="str">
        <f t="shared" si="5"/>
        <v/>
      </c>
    </row>
    <row r="128" spans="1:17" x14ac:dyDescent="0.25">
      <c r="A128" s="59">
        <v>125</v>
      </c>
      <c r="B128" t="str">
        <f>IFERROR(INDEX('Miljövärden urval för publ'!$A$2:$AA$475,MATCH($A128,'Miljövärden urval för publ'!$R$2:$R$476,0),1),"")</f>
        <v>Kungälv Energi AB</v>
      </c>
      <c r="C128" t="str">
        <f>IFERROR(INDEX('Miljövärden urval för publ'!$A$2:$AA$475,MATCH($A128,'Miljövärden urval för publ'!$R$2:$R$476,0),2),"")</f>
        <v>HVC Kärna</v>
      </c>
      <c r="D128">
        <f>IFERROR(VLOOKUP($C128,'Miljövärden urval för publ'!$B$2:$H$490,MATCH(D$4,'Miljövärden urval för publ'!$B$2:$H$2,0),FALSE),"")</f>
        <v>0.19664000000000001</v>
      </c>
      <c r="E128">
        <f>IFERROR(VLOOKUP($C128,'Miljövärden urval för publ'!$B$2:$H$490,MATCH(E$4,'Miljövärden urval för publ'!$B$2:$H$2,0),FALSE),"")</f>
        <v>8.0853300000000008</v>
      </c>
      <c r="F128">
        <f>IFERROR(VLOOKUP($C128,'Miljövärden urval för publ'!$B$2:$H$490,MATCH(F$4,'Miljövärden urval för publ'!$B$2:$H$2,0),FALSE),"")</f>
        <v>18.527999999999999</v>
      </c>
      <c r="G128">
        <f>IFERROR(VLOOKUP($C128,'Miljövärden urval för publ'!$B$2:$H$490,MATCH(G$4,'Miljövärden urval för publ'!$B$2:$H$2,0),FALSE),"")</f>
        <v>7.8740200000000007E-3</v>
      </c>
      <c r="J128">
        <f t="shared" si="6"/>
        <v>53</v>
      </c>
      <c r="M128">
        <v>124</v>
      </c>
      <c r="N128" t="str">
        <f t="shared" si="7"/>
        <v>Ånge Energi AB</v>
      </c>
      <c r="P128" s="61">
        <f t="shared" si="8"/>
        <v>0</v>
      </c>
      <c r="Q128" s="35" t="str">
        <f t="shared" si="5"/>
        <v/>
      </c>
    </row>
    <row r="129" spans="1:17" x14ac:dyDescent="0.25">
      <c r="A129" s="59">
        <v>126</v>
      </c>
      <c r="B129" t="str">
        <f>IFERROR(INDEX('Miljövärden urval för publ'!$A$2:$AA$475,MATCH($A129,'Miljövärden urval för publ'!$R$2:$R$476,0),1),"")</f>
        <v>Kungälv Energi AB</v>
      </c>
      <c r="C129" t="str">
        <f>IFERROR(INDEX('Miljövärden urval för publ'!$A$2:$AA$475,MATCH($A129,'Miljövärden urval för publ'!$R$2:$R$476,0),2),"")</f>
        <v>HVC Stålkullen</v>
      </c>
      <c r="D129">
        <f>IFERROR(VLOOKUP($C129,'Miljövärden urval för publ'!$B$2:$H$490,MATCH(D$4,'Miljövärden urval för publ'!$B$2:$H$2,0),FALSE),"")</f>
        <v>0.16605500000000001</v>
      </c>
      <c r="E129">
        <f>IFERROR(VLOOKUP($C129,'Miljövärden urval för publ'!$B$2:$H$490,MATCH(E$4,'Miljövärden urval för publ'!$B$2:$H$2,0),FALSE),"")</f>
        <v>12.099299999999999</v>
      </c>
      <c r="F129">
        <f>IFERROR(VLOOKUP($C129,'Miljövärden urval för publ'!$B$2:$H$490,MATCH(F$4,'Miljövärden urval för publ'!$B$2:$H$2,0),FALSE),"")</f>
        <v>15.183400000000001</v>
      </c>
      <c r="G129">
        <f>IFERROR(VLOOKUP($C129,'Miljövärden urval för publ'!$B$2:$H$490,MATCH(G$4,'Miljövärden urval för publ'!$B$2:$H$2,0),FALSE),"")</f>
        <v>2.7336300000000001E-2</v>
      </c>
      <c r="J129">
        <f t="shared" si="6"/>
        <v>53</v>
      </c>
      <c r="M129">
        <v>125</v>
      </c>
      <c r="N129" t="str">
        <f t="shared" si="7"/>
        <v>Öresundskraft AB</v>
      </c>
      <c r="P129" s="61">
        <f t="shared" si="8"/>
        <v>0</v>
      </c>
      <c r="Q129" s="35" t="str">
        <f t="shared" si="5"/>
        <v/>
      </c>
    </row>
    <row r="130" spans="1:17" x14ac:dyDescent="0.25">
      <c r="A130" s="59">
        <v>127</v>
      </c>
      <c r="B130" t="str">
        <f>IFERROR(INDEX('Miljövärden urval för publ'!$A$2:$AA$475,MATCH($A130,'Miljövärden urval för publ'!$R$2:$R$476,0),1),"")</f>
        <v>Kungälv Energi AB</v>
      </c>
      <c r="C130" t="str">
        <f>IFERROR(INDEX('Miljövärden urval för publ'!$A$2:$AA$475,MATCH($A130,'Miljövärden urval för publ'!$R$2:$R$476,0),2),"")</f>
        <v>Kungälv</v>
      </c>
      <c r="D130">
        <f>IFERROR(VLOOKUP($C130,'Miljövärden urval för publ'!$B$2:$H$490,MATCH(D$4,'Miljövärden urval för publ'!$B$2:$H$2,0),FALSE),"")</f>
        <v>0.13242599999999999</v>
      </c>
      <c r="E130">
        <f>IFERROR(VLOOKUP($C130,'Miljövärden urval för publ'!$B$2:$H$490,MATCH(E$4,'Miljövärden urval för publ'!$B$2:$H$2,0),FALSE),"")</f>
        <v>20.564599999999999</v>
      </c>
      <c r="F130">
        <f>IFERROR(VLOOKUP($C130,'Miljövärden urval för publ'!$B$2:$H$490,MATCH(F$4,'Miljövärden urval för publ'!$B$2:$H$2,0),FALSE),"")</f>
        <v>7.5758299999999998</v>
      </c>
      <c r="G130">
        <f>IFERROR(VLOOKUP($C130,'Miljövärden urval för publ'!$B$2:$H$490,MATCH(G$4,'Miljövärden urval för publ'!$B$2:$H$2,0),FALSE),"")</f>
        <v>2.6870000000000002E-2</v>
      </c>
      <c r="J130">
        <f t="shared" si="6"/>
        <v>53</v>
      </c>
      <c r="M130">
        <v>126</v>
      </c>
      <c r="N130" t="str">
        <f t="shared" si="7"/>
        <v>Örkelljunga Fjärrvärmeverk AB</v>
      </c>
      <c r="P130" s="61">
        <f t="shared" si="8"/>
        <v>0</v>
      </c>
      <c r="Q130" s="35" t="str">
        <f t="shared" si="5"/>
        <v/>
      </c>
    </row>
    <row r="131" spans="1:17" x14ac:dyDescent="0.25">
      <c r="A131" s="59">
        <v>128</v>
      </c>
      <c r="B131" t="str">
        <f>IFERROR(INDEX('Miljövärden urval för publ'!$A$2:$AA$475,MATCH($A131,'Miljövärden urval för publ'!$R$2:$R$476,0),1),"")</f>
        <v>Landskrona Energi AB</v>
      </c>
      <c r="C131" t="str">
        <f>IFERROR(INDEX('Miljövärden urval för publ'!$A$2:$AA$475,MATCH($A131,'Miljövärden urval för publ'!$R$2:$R$476,0),2),"")</f>
        <v>Landskrona</v>
      </c>
      <c r="D131">
        <f>IFERROR(VLOOKUP($C131,'Miljövärden urval för publ'!$B$2:$H$490,MATCH(D$4,'Miljövärden urval för publ'!$B$2:$H$2,0),FALSE),"")</f>
        <v>0.12092899999999999</v>
      </c>
      <c r="E131">
        <f>IFERROR(VLOOKUP($C131,'Miljövärden urval för publ'!$B$2:$H$490,MATCH(E$4,'Miljövärden urval för publ'!$B$2:$H$2,0),FALSE),"")</f>
        <v>62.881399999999999</v>
      </c>
      <c r="F131">
        <f>IFERROR(VLOOKUP($C131,'Miljövärden urval för publ'!$B$2:$H$490,MATCH(F$4,'Miljövärden urval för publ'!$B$2:$H$2,0),FALSE),"")</f>
        <v>4.2245999999999997</v>
      </c>
      <c r="G131">
        <f>IFERROR(VLOOKUP($C131,'Miljövärden urval för publ'!$B$2:$H$490,MATCH(G$4,'Miljövärden urval för publ'!$B$2:$H$2,0),FALSE),"")</f>
        <v>3.5412099999999999E-3</v>
      </c>
      <c r="J131">
        <f t="shared" si="6"/>
        <v>54</v>
      </c>
      <c r="M131">
        <v>127</v>
      </c>
      <c r="N131" t="str">
        <f t="shared" si="7"/>
        <v>Österlens Kraft AB</v>
      </c>
      <c r="P131" s="61">
        <f t="shared" si="8"/>
        <v>0</v>
      </c>
      <c r="Q131" s="35" t="str">
        <f t="shared" si="5"/>
        <v/>
      </c>
    </row>
    <row r="132" spans="1:17" x14ac:dyDescent="0.25">
      <c r="A132" s="59">
        <v>129</v>
      </c>
      <c r="B132" t="str">
        <f>IFERROR(INDEX('Miljövärden urval för publ'!$A$2:$AA$475,MATCH($A132,'Miljövärden urval för publ'!$R$2:$R$476,0),1),"")</f>
        <v>Lantmännen Agrovärme AB</v>
      </c>
      <c r="C132" t="str">
        <f>IFERROR(INDEX('Miljövärden urval för publ'!$A$2:$AA$475,MATCH($A132,'Miljövärden urval för publ'!$R$2:$R$476,0),2),"")</f>
        <v>Bjärnum</v>
      </c>
      <c r="D132">
        <f>IFERROR(VLOOKUP($C132,'Miljövärden urval för publ'!$B$2:$H$490,MATCH(D$4,'Miljövärden urval för publ'!$B$2:$H$2,0),FALSE),"")</f>
        <v>0.14060400000000001</v>
      </c>
      <c r="E132">
        <f>IFERROR(VLOOKUP($C132,'Miljövärden urval för publ'!$B$2:$H$490,MATCH(E$4,'Miljövärden urval för publ'!$B$2:$H$2,0),FALSE),"")</f>
        <v>4.3974200000000003</v>
      </c>
      <c r="F132">
        <f>IFERROR(VLOOKUP($C132,'Miljövärden urval för publ'!$B$2:$H$490,MATCH(F$4,'Miljövärden urval för publ'!$B$2:$H$2,0),FALSE),"")</f>
        <v>14.734299999999999</v>
      </c>
      <c r="G132">
        <f>IFERROR(VLOOKUP($C132,'Miljövärden urval för publ'!$B$2:$H$490,MATCH(G$4,'Miljövärden urval för publ'!$B$2:$H$2,0),FALSE),"")</f>
        <v>0</v>
      </c>
      <c r="J132">
        <f t="shared" si="6"/>
        <v>55</v>
      </c>
      <c r="M132">
        <v>128</v>
      </c>
      <c r="N132" t="str">
        <f t="shared" si="7"/>
        <v>Övik Energi AB</v>
      </c>
      <c r="P132" s="61">
        <f t="shared" si="8"/>
        <v>0</v>
      </c>
      <c r="Q132" s="35" t="str">
        <f t="shared" si="5"/>
        <v/>
      </c>
    </row>
    <row r="133" spans="1:17" x14ac:dyDescent="0.25">
      <c r="A133" s="59">
        <v>130</v>
      </c>
      <c r="B133" t="str">
        <f>IFERROR(INDEX('Miljövärden urval för publ'!$A$2:$AA$475,MATCH($A133,'Miljövärden urval för publ'!$R$2:$R$476,0),1),"")</f>
        <v>Lantmännen Agrovärme AB</v>
      </c>
      <c r="C133" t="str">
        <f>IFERROR(INDEX('Miljövärden urval för publ'!$A$2:$AA$475,MATCH($A133,'Miljövärden urval för publ'!$R$2:$R$476,0),2),"")</f>
        <v>Ed</v>
      </c>
      <c r="D133">
        <f>IFERROR(VLOOKUP($C133,'Miljövärden urval för publ'!$B$2:$H$490,MATCH(D$4,'Miljövärden urval för publ'!$B$2:$H$2,0),FALSE),"")</f>
        <v>0.13405600000000001</v>
      </c>
      <c r="E133">
        <f>IFERROR(VLOOKUP($C133,'Miljövärden urval för publ'!$B$2:$H$490,MATCH(E$4,'Miljövärden urval för publ'!$B$2:$H$2,0),FALSE),"")</f>
        <v>20.4755</v>
      </c>
      <c r="F133">
        <f>IFERROR(VLOOKUP($C133,'Miljövärden urval för publ'!$B$2:$H$490,MATCH(F$4,'Miljövärden urval för publ'!$B$2:$H$2,0),FALSE),"")</f>
        <v>10.244400000000001</v>
      </c>
      <c r="G133">
        <f>IFERROR(VLOOKUP($C133,'Miljövärden urval för publ'!$B$2:$H$490,MATCH(G$4,'Miljövärden urval för publ'!$B$2:$H$2,0),FALSE),"")</f>
        <v>4.0983600000000002E-2</v>
      </c>
      <c r="J133">
        <f t="shared" si="6"/>
        <v>55</v>
      </c>
      <c r="M133">
        <v>129</v>
      </c>
      <c r="N133" t="str">
        <f t="shared" si="7"/>
        <v/>
      </c>
      <c r="P133" s="61">
        <f t="shared" si="8"/>
        <v>0</v>
      </c>
      <c r="Q133" s="35" t="str">
        <f t="shared" ref="Q133:Q196" si="9">IF(B133=$R$2,C133,"")</f>
        <v/>
      </c>
    </row>
    <row r="134" spans="1:17" x14ac:dyDescent="0.25">
      <c r="A134" s="59">
        <v>131</v>
      </c>
      <c r="B134" t="str">
        <f>IFERROR(INDEX('Miljövärden urval för publ'!$A$2:$AA$475,MATCH($A134,'Miljövärden urval för publ'!$R$2:$R$476,0),1),"")</f>
        <v>Lantmännen Agrovärme AB</v>
      </c>
      <c r="C134" t="str">
        <f>IFERROR(INDEX('Miljövärden urval för publ'!$A$2:$AA$475,MATCH($A134,'Miljövärden urval för publ'!$R$2:$R$476,0),2),"")</f>
        <v>Grästorp</v>
      </c>
      <c r="D134">
        <f>IFERROR(VLOOKUP($C134,'Miljövärden urval för publ'!$B$2:$H$490,MATCH(D$4,'Miljövärden urval för publ'!$B$2:$H$2,0),FALSE),"")</f>
        <v>0.42818400000000001</v>
      </c>
      <c r="E134">
        <f>IFERROR(VLOOKUP($C134,'Miljövärden urval för publ'!$B$2:$H$490,MATCH(E$4,'Miljövärden urval för publ'!$B$2:$H$2,0),FALSE),"")</f>
        <v>16.5915</v>
      </c>
      <c r="F134">
        <f>IFERROR(VLOOKUP($C134,'Miljövärden urval för publ'!$B$2:$H$490,MATCH(F$4,'Miljövärden urval för publ'!$B$2:$H$2,0),FALSE),"")</f>
        <v>18.174399999999999</v>
      </c>
      <c r="G134">
        <f>IFERROR(VLOOKUP($C134,'Miljövärden urval för publ'!$B$2:$H$490,MATCH(G$4,'Miljövärden urval för publ'!$B$2:$H$2,0),FALSE),"")</f>
        <v>2.9024399999999999E-2</v>
      </c>
      <c r="J134">
        <f t="shared" ref="J134:J197" si="10">IF(B134=B133,J133,J133+1)</f>
        <v>55</v>
      </c>
      <c r="M134">
        <v>130</v>
      </c>
      <c r="N134" t="str">
        <f t="shared" ref="N134:N197" si="11">IFERROR(INDEX($B$4:$J$487,MATCH(M134,$J$4:$J$369,0),1),"")</f>
        <v/>
      </c>
      <c r="P134" s="61">
        <f t="shared" ref="P134:P197" si="12">IF(Q134="",P133,P133+1)</f>
        <v>0</v>
      </c>
      <c r="Q134" s="35" t="str">
        <f t="shared" si="9"/>
        <v/>
      </c>
    </row>
    <row r="135" spans="1:17" x14ac:dyDescent="0.25">
      <c r="A135" s="59">
        <v>132</v>
      </c>
      <c r="B135" t="str">
        <f>IFERROR(INDEX('Miljövärden urval för publ'!$A$2:$AA$475,MATCH($A135,'Miljövärden urval för publ'!$R$2:$R$476,0),1),"")</f>
        <v>Lantmännen Agrovärme AB</v>
      </c>
      <c r="C135" t="str">
        <f>IFERROR(INDEX('Miljövärden urval för publ'!$A$2:$AA$475,MATCH($A135,'Miljövärden urval för publ'!$R$2:$R$476,0),2),"")</f>
        <v>Horred</v>
      </c>
      <c r="D135">
        <f>IFERROR(VLOOKUP($C135,'Miljövärden urval för publ'!$B$2:$H$490,MATCH(D$4,'Miljövärden urval för publ'!$B$2:$H$2,0),FALSE),"")</f>
        <v>0.22009899999999999</v>
      </c>
      <c r="E135">
        <f>IFERROR(VLOOKUP($C135,'Miljövärden urval för publ'!$B$2:$H$490,MATCH(E$4,'Miljövärden urval för publ'!$B$2:$H$2,0),FALSE),"")</f>
        <v>14.904999999999999</v>
      </c>
      <c r="F135">
        <f>IFERROR(VLOOKUP($C135,'Miljövärden urval för publ'!$B$2:$H$490,MATCH(F$4,'Miljövärden urval för publ'!$B$2:$H$2,0),FALSE),"")</f>
        <v>21.070399999999999</v>
      </c>
      <c r="G135">
        <f>IFERROR(VLOOKUP($C135,'Miljövärden urval för publ'!$B$2:$H$490,MATCH(G$4,'Miljövärden urval för publ'!$B$2:$H$2,0),FALSE),"")</f>
        <v>2.2076100000000001E-2</v>
      </c>
      <c r="J135">
        <f t="shared" si="10"/>
        <v>55</v>
      </c>
      <c r="M135">
        <v>131</v>
      </c>
      <c r="N135" t="str">
        <f t="shared" si="11"/>
        <v/>
      </c>
      <c r="P135" s="61">
        <f t="shared" si="12"/>
        <v>0</v>
      </c>
      <c r="Q135" s="35" t="str">
        <f t="shared" si="9"/>
        <v/>
      </c>
    </row>
    <row r="136" spans="1:17" x14ac:dyDescent="0.25">
      <c r="A136" s="59">
        <v>133</v>
      </c>
      <c r="B136" t="str">
        <f>IFERROR(INDEX('Miljövärden urval för publ'!$A$2:$AA$475,MATCH($A136,'Miljövärden urval för publ'!$R$2:$R$476,0),1),"")</f>
        <v>Lantmännen Agrovärme AB</v>
      </c>
      <c r="C136" t="str">
        <f>IFERROR(INDEX('Miljövärden urval för publ'!$A$2:$AA$475,MATCH($A136,'Miljövärden urval för publ'!$R$2:$R$476,0),2),"")</f>
        <v>Kvänum</v>
      </c>
      <c r="D136">
        <f>IFERROR(VLOOKUP($C136,'Miljövärden urval för publ'!$B$2:$H$490,MATCH(D$4,'Miljövärden urval för publ'!$B$2:$H$2,0),FALSE),"")</f>
        <v>0.56159099999999995</v>
      </c>
      <c r="E136">
        <f>IFERROR(VLOOKUP($C136,'Miljövärden urval för publ'!$B$2:$H$490,MATCH(E$4,'Miljövärden urval för publ'!$B$2:$H$2,0),FALSE),"")</f>
        <v>5.0739799999999997</v>
      </c>
      <c r="F136">
        <f>IFERROR(VLOOKUP($C136,'Miljövärden urval för publ'!$B$2:$H$490,MATCH(F$4,'Miljövärden urval för publ'!$B$2:$H$2,0),FALSE),"")</f>
        <v>24.3428</v>
      </c>
      <c r="G136">
        <f>IFERROR(VLOOKUP($C136,'Miljövärden urval för publ'!$B$2:$H$490,MATCH(G$4,'Miljövärden urval för publ'!$B$2:$H$2,0),FALSE),"")</f>
        <v>1.1983600000000001E-3</v>
      </c>
      <c r="J136">
        <f t="shared" si="10"/>
        <v>55</v>
      </c>
      <c r="M136">
        <v>132</v>
      </c>
      <c r="N136" t="str">
        <f t="shared" si="11"/>
        <v/>
      </c>
      <c r="P136" s="61">
        <f t="shared" si="12"/>
        <v>0</v>
      </c>
      <c r="Q136" s="35" t="str">
        <f t="shared" si="9"/>
        <v/>
      </c>
    </row>
    <row r="137" spans="1:17" x14ac:dyDescent="0.25">
      <c r="A137" s="59">
        <v>134</v>
      </c>
      <c r="B137" t="str">
        <f>IFERROR(INDEX('Miljövärden urval för publ'!$A$2:$AA$475,MATCH($A137,'Miljövärden urval för publ'!$R$2:$R$476,0),1),"")</f>
        <v>Lantmännen Agrovärme AB</v>
      </c>
      <c r="C137" t="str">
        <f>IFERROR(INDEX('Miljövärden urval för publ'!$A$2:$AA$475,MATCH($A137,'Miljövärden urval för publ'!$R$2:$R$476,0),2),"")</f>
        <v>Skurup</v>
      </c>
      <c r="D137">
        <f>IFERROR(VLOOKUP($C137,'Miljövärden urval för publ'!$B$2:$H$490,MATCH(D$4,'Miljövärden urval för publ'!$B$2:$H$2,0),FALSE),"")</f>
        <v>1.0790999999999999</v>
      </c>
      <c r="E137">
        <f>IFERROR(VLOOKUP($C137,'Miljövärden urval för publ'!$B$2:$H$490,MATCH(E$4,'Miljövärden urval för publ'!$B$2:$H$2,0),FALSE),"")</f>
        <v>13.0817</v>
      </c>
      <c r="F137">
        <f>IFERROR(VLOOKUP($C137,'Miljövärden urval för publ'!$B$2:$H$490,MATCH(F$4,'Miljövärden urval för publ'!$B$2:$H$2,0),FALSE),"")</f>
        <v>34.771000000000001</v>
      </c>
      <c r="G137">
        <f>IFERROR(VLOOKUP($C137,'Miljövärden urval för publ'!$B$2:$H$490,MATCH(G$4,'Miljövärden urval för publ'!$B$2:$H$2,0),FALSE),"")</f>
        <v>2.4829799999999999E-2</v>
      </c>
      <c r="J137">
        <f t="shared" si="10"/>
        <v>55</v>
      </c>
      <c r="M137">
        <v>133</v>
      </c>
      <c r="N137" t="str">
        <f t="shared" si="11"/>
        <v/>
      </c>
      <c r="P137" s="61">
        <f t="shared" si="12"/>
        <v>0</v>
      </c>
      <c r="Q137" s="35" t="str">
        <f t="shared" si="9"/>
        <v/>
      </c>
    </row>
    <row r="138" spans="1:17" x14ac:dyDescent="0.25">
      <c r="A138" s="59">
        <v>135</v>
      </c>
      <c r="B138" t="str">
        <f>IFERROR(INDEX('Miljövärden urval för publ'!$A$2:$AA$475,MATCH($A138,'Miljövärden urval för publ'!$R$2:$R$476,0),1),"")</f>
        <v>Lantmännen Agrovärme AB</v>
      </c>
      <c r="C138" t="str">
        <f>IFERROR(INDEX('Miljövärden urval för publ'!$A$2:$AA$475,MATCH($A138,'Miljövärden urval för publ'!$R$2:$R$476,0),2),"")</f>
        <v>Vinslöv</v>
      </c>
      <c r="D138">
        <f>IFERROR(VLOOKUP($C138,'Miljövärden urval för publ'!$B$2:$H$490,MATCH(D$4,'Miljövärden urval för publ'!$B$2:$H$2,0),FALSE),"")</f>
        <v>0.101274</v>
      </c>
      <c r="E138">
        <f>IFERROR(VLOOKUP($C138,'Miljövärden urval för publ'!$B$2:$H$490,MATCH(E$4,'Miljövärden urval för publ'!$B$2:$H$2,0),FALSE),"")</f>
        <v>15.058199999999999</v>
      </c>
      <c r="F138">
        <f>IFERROR(VLOOKUP($C138,'Miljövärden urval för publ'!$B$2:$H$490,MATCH(F$4,'Miljövärden urval för publ'!$B$2:$H$2,0),FALSE),"")</f>
        <v>7.9506199999999998</v>
      </c>
      <c r="G138">
        <f>IFERROR(VLOOKUP($C138,'Miljövärden urval för publ'!$B$2:$H$490,MATCH(G$4,'Miljövärden urval för publ'!$B$2:$H$2,0),FALSE),"")</f>
        <v>1.2455000000000001E-2</v>
      </c>
      <c r="J138">
        <f t="shared" si="10"/>
        <v>55</v>
      </c>
      <c r="M138">
        <v>134</v>
      </c>
      <c r="N138" t="str">
        <f t="shared" si="11"/>
        <v/>
      </c>
      <c r="P138" s="61">
        <f t="shared" si="12"/>
        <v>0</v>
      </c>
      <c r="Q138" s="35" t="str">
        <f t="shared" si="9"/>
        <v/>
      </c>
    </row>
    <row r="139" spans="1:17" x14ac:dyDescent="0.25">
      <c r="A139" s="59">
        <v>136</v>
      </c>
      <c r="B139" t="str">
        <f>IFERROR(INDEX('Miljövärden urval för publ'!$A$2:$AA$475,MATCH($A139,'Miljövärden urval för publ'!$R$2:$R$476,0),1),"")</f>
        <v>Lantmännen Agrovärme AB</v>
      </c>
      <c r="C139" t="str">
        <f>IFERROR(INDEX('Miljövärden urval för publ'!$A$2:$AA$475,MATCH($A139,'Miljövärden urval för publ'!$R$2:$R$476,0),2),"")</f>
        <v>Ödeshög</v>
      </c>
      <c r="D139">
        <f>IFERROR(VLOOKUP($C139,'Miljövärden urval för publ'!$B$2:$H$490,MATCH(D$4,'Miljövärden urval för publ'!$B$2:$H$2,0),FALSE),"")</f>
        <v>8.54134E-2</v>
      </c>
      <c r="E139">
        <f>IFERROR(VLOOKUP($C139,'Miljövärden urval för publ'!$B$2:$H$490,MATCH(E$4,'Miljövärden urval för publ'!$B$2:$H$2,0),FALSE),"")</f>
        <v>9.5801700000000007</v>
      </c>
      <c r="F139">
        <f>IFERROR(VLOOKUP($C139,'Miljövärden urval för publ'!$B$2:$H$490,MATCH(F$4,'Miljövärden urval för publ'!$B$2:$H$2,0),FALSE),"")</f>
        <v>9.6106700000000007</v>
      </c>
      <c r="G139">
        <f>IFERROR(VLOOKUP($C139,'Miljövärden urval för publ'!$B$2:$H$490,MATCH(G$4,'Miljövärden urval för publ'!$B$2:$H$2,0),FALSE),"")</f>
        <v>1.11307E-2</v>
      </c>
      <c r="J139">
        <f t="shared" si="10"/>
        <v>55</v>
      </c>
      <c r="M139">
        <v>135</v>
      </c>
      <c r="N139" t="str">
        <f t="shared" si="11"/>
        <v/>
      </c>
      <c r="P139" s="61">
        <f t="shared" si="12"/>
        <v>0</v>
      </c>
      <c r="Q139" s="35" t="str">
        <f t="shared" si="9"/>
        <v/>
      </c>
    </row>
    <row r="140" spans="1:17" x14ac:dyDescent="0.25">
      <c r="A140" s="59">
        <v>137</v>
      </c>
      <c r="B140" t="str">
        <f>IFERROR(INDEX('Miljövärden urval för publ'!$A$2:$AA$475,MATCH($A140,'Miljövärden urval för publ'!$R$2:$R$476,0),1),"")</f>
        <v>Lantmännen Agrovärme AB</v>
      </c>
      <c r="C140" t="str">
        <f>IFERROR(INDEX('Miljövärden urval för publ'!$A$2:$AA$475,MATCH($A140,'Miljövärden urval för publ'!$R$2:$R$476,0),2),"")</f>
        <v>Örsundsbro</v>
      </c>
      <c r="D140">
        <f>IFERROR(VLOOKUP($C140,'Miljövärden urval för publ'!$B$2:$H$490,MATCH(D$4,'Miljövärden urval för publ'!$B$2:$H$2,0),FALSE),"")</f>
        <v>7.7834299999999995E-2</v>
      </c>
      <c r="E140">
        <f>IFERROR(VLOOKUP($C140,'Miljövärden urval för publ'!$B$2:$H$490,MATCH(E$4,'Miljövärden urval för publ'!$B$2:$H$2,0),FALSE),"")</f>
        <v>7.4426699999999997</v>
      </c>
      <c r="F140">
        <f>IFERROR(VLOOKUP($C140,'Miljövärden urval för publ'!$B$2:$H$490,MATCH(F$4,'Miljövärden urval för publ'!$B$2:$H$2,0),FALSE),"")</f>
        <v>8.0607699999999998</v>
      </c>
      <c r="G140">
        <f>IFERROR(VLOOKUP($C140,'Miljövärden urval för publ'!$B$2:$H$490,MATCH(G$4,'Miljövärden urval för publ'!$B$2:$H$2,0),FALSE),"")</f>
        <v>8.7330700000000008E-3</v>
      </c>
      <c r="J140">
        <f t="shared" si="10"/>
        <v>55</v>
      </c>
      <c r="M140">
        <v>136</v>
      </c>
      <c r="N140" t="str">
        <f t="shared" si="11"/>
        <v/>
      </c>
      <c r="P140" s="61">
        <f t="shared" si="12"/>
        <v>0</v>
      </c>
      <c r="Q140" s="35" t="str">
        <f t="shared" si="9"/>
        <v/>
      </c>
    </row>
    <row r="141" spans="1:17" x14ac:dyDescent="0.25">
      <c r="A141" s="59">
        <v>138</v>
      </c>
      <c r="B141" t="str">
        <f>IFERROR(INDEX('Miljövärden urval för publ'!$A$2:$AA$475,MATCH($A141,'Miljövärden urval för publ'!$R$2:$R$476,0),1),"")</f>
        <v>Lerum Fjärrvärme AB</v>
      </c>
      <c r="C141" t="str">
        <f>IFERROR(INDEX('Miljövärden urval för publ'!$A$2:$AA$475,MATCH($A141,'Miljövärden urval för publ'!$R$2:$R$476,0),2),"")</f>
        <v>Floda</v>
      </c>
      <c r="D141">
        <f>IFERROR(VLOOKUP($C141,'Miljövärden urval för publ'!$B$2:$H$490,MATCH(D$4,'Miljövärden urval för publ'!$B$2:$H$2,0),FALSE),"")</f>
        <v>0.16195100000000001</v>
      </c>
      <c r="E141">
        <f>IFERROR(VLOOKUP($C141,'Miljövärden urval för publ'!$B$2:$H$490,MATCH(E$4,'Miljövärden urval för publ'!$B$2:$H$2,0),FALSE),"")</f>
        <v>29.5244</v>
      </c>
      <c r="F141">
        <f>IFERROR(VLOOKUP($C141,'Miljövärden urval för publ'!$B$2:$H$490,MATCH(F$4,'Miljövärden urval för publ'!$B$2:$H$2,0),FALSE),"")</f>
        <v>9.87805</v>
      </c>
      <c r="G141">
        <f>IFERROR(VLOOKUP($C141,'Miljövärden urval för publ'!$B$2:$H$490,MATCH(G$4,'Miljövärden urval för publ'!$B$2:$H$2,0),FALSE),"")</f>
        <v>5.8509800000000001E-2</v>
      </c>
      <c r="J141">
        <f t="shared" si="10"/>
        <v>56</v>
      </c>
      <c r="M141">
        <v>137</v>
      </c>
      <c r="N141" t="str">
        <f t="shared" si="11"/>
        <v/>
      </c>
      <c r="P141" s="61">
        <f t="shared" si="12"/>
        <v>0</v>
      </c>
      <c r="Q141" s="35" t="str">
        <f t="shared" si="9"/>
        <v/>
      </c>
    </row>
    <row r="142" spans="1:17" x14ac:dyDescent="0.25">
      <c r="A142" s="59">
        <v>139</v>
      </c>
      <c r="B142" t="str">
        <f>IFERROR(INDEX('Miljövärden urval för publ'!$A$2:$AA$475,MATCH($A142,'Miljövärden urval för publ'!$R$2:$R$476,0),1),"")</f>
        <v>Lerum Fjärrvärme AB</v>
      </c>
      <c r="C142" t="str">
        <f>IFERROR(INDEX('Miljövärden urval för publ'!$A$2:$AA$475,MATCH($A142,'Miljövärden urval för publ'!$R$2:$R$476,0),2),"")</f>
        <v>Gråbo</v>
      </c>
      <c r="D142">
        <f>IFERROR(VLOOKUP($C142,'Miljövärden urval för publ'!$B$2:$H$490,MATCH(D$4,'Miljövärden urval för publ'!$B$2:$H$2,0),FALSE),"")</f>
        <v>0.15545</v>
      </c>
      <c r="E142">
        <f>IFERROR(VLOOKUP($C142,'Miljövärden urval för publ'!$B$2:$H$490,MATCH(E$4,'Miljövärden urval för publ'!$B$2:$H$2,0),FALSE),"")</f>
        <v>10.16</v>
      </c>
      <c r="F142">
        <f>IFERROR(VLOOKUP($C142,'Miljövärden urval för publ'!$B$2:$H$490,MATCH(F$4,'Miljövärden urval för publ'!$B$2:$H$2,0),FALSE),"")</f>
        <v>17.239999999999998</v>
      </c>
      <c r="G142">
        <f>IFERROR(VLOOKUP($C142,'Miljövärden urval för publ'!$B$2:$H$490,MATCH(G$4,'Miljövärden urval för publ'!$B$2:$H$2,0),FALSE),"")</f>
        <v>1.6227200000000001E-2</v>
      </c>
      <c r="J142">
        <f t="shared" si="10"/>
        <v>56</v>
      </c>
      <c r="M142">
        <v>138</v>
      </c>
      <c r="N142" t="str">
        <f t="shared" si="11"/>
        <v/>
      </c>
      <c r="P142" s="61">
        <f t="shared" si="12"/>
        <v>0</v>
      </c>
      <c r="Q142" s="35" t="str">
        <f t="shared" si="9"/>
        <v/>
      </c>
    </row>
    <row r="143" spans="1:17" x14ac:dyDescent="0.25">
      <c r="A143" s="59">
        <v>140</v>
      </c>
      <c r="B143" t="str">
        <f>IFERROR(INDEX('Miljövärden urval för publ'!$A$2:$AA$475,MATCH($A143,'Miljövärden urval för publ'!$R$2:$R$476,0),1),"")</f>
        <v>Lerum Fjärrvärme AB</v>
      </c>
      <c r="C143" t="str">
        <f>IFERROR(INDEX('Miljövärden urval för publ'!$A$2:$AA$475,MATCH($A143,'Miljövärden urval för publ'!$R$2:$R$476,0),2),"")</f>
        <v>Lerum</v>
      </c>
      <c r="D143">
        <f>IFERROR(VLOOKUP($C143,'Miljövärden urval för publ'!$B$2:$H$490,MATCH(D$4,'Miljövärden urval för publ'!$B$2:$H$2,0),FALSE),"")</f>
        <v>7.7346700000000004E-2</v>
      </c>
      <c r="E143">
        <f>IFERROR(VLOOKUP($C143,'Miljövärden urval för publ'!$B$2:$H$490,MATCH(E$4,'Miljövärden urval för publ'!$B$2:$H$2,0),FALSE),"")</f>
        <v>6.66533</v>
      </c>
      <c r="F143">
        <f>IFERROR(VLOOKUP($C143,'Miljövärden urval för publ'!$B$2:$H$490,MATCH(F$4,'Miljövärden urval för publ'!$B$2:$H$2,0),FALSE),"")</f>
        <v>11.141299999999999</v>
      </c>
      <c r="G143">
        <f>IFERROR(VLOOKUP($C143,'Miljövärden urval för publ'!$B$2:$H$490,MATCH(G$4,'Miljövärden urval för publ'!$B$2:$H$2,0),FALSE),"")</f>
        <v>7.6219499999999997E-3</v>
      </c>
      <c r="J143">
        <f t="shared" si="10"/>
        <v>56</v>
      </c>
      <c r="M143">
        <v>139</v>
      </c>
      <c r="N143" t="str">
        <f t="shared" si="11"/>
        <v/>
      </c>
      <c r="P143" s="61">
        <f t="shared" si="12"/>
        <v>0</v>
      </c>
      <c r="Q143" s="35" t="str">
        <f t="shared" si="9"/>
        <v/>
      </c>
    </row>
    <row r="144" spans="1:17" x14ac:dyDescent="0.25">
      <c r="A144" s="59">
        <v>141</v>
      </c>
      <c r="B144" t="str">
        <f>IFERROR(INDEX('Miljövärden urval för publ'!$A$2:$AA$475,MATCH($A144,'Miljövärden urval för publ'!$R$2:$R$476,0),1),"")</f>
        <v>Lerum Fjärrvärme AB</v>
      </c>
      <c r="C144" t="str">
        <f>IFERROR(INDEX('Miljövärden urval för publ'!$A$2:$AA$475,MATCH($A144,'Miljövärden urval för publ'!$R$2:$R$476,0),2),"")</f>
        <v>Stenkullen</v>
      </c>
      <c r="D144">
        <f>IFERROR(VLOOKUP($C144,'Miljövärden urval för publ'!$B$2:$H$490,MATCH(D$4,'Miljövärden urval för publ'!$B$2:$H$2,0),FALSE),"")</f>
        <v>0.13029399999999999</v>
      </c>
      <c r="E144">
        <f>IFERROR(VLOOKUP($C144,'Miljövärden urval för publ'!$B$2:$H$490,MATCH(E$4,'Miljövärden urval för publ'!$B$2:$H$2,0),FALSE),"")</f>
        <v>6.0470600000000001</v>
      </c>
      <c r="F144">
        <f>IFERROR(VLOOKUP($C144,'Miljövärden urval för publ'!$B$2:$H$490,MATCH(F$4,'Miljövärden urval för publ'!$B$2:$H$2,0),FALSE),"")</f>
        <v>15.7765</v>
      </c>
      <c r="G144">
        <f>IFERROR(VLOOKUP($C144,'Miljövärden urval för publ'!$B$2:$H$490,MATCH(G$4,'Miljövärden urval för publ'!$B$2:$H$2,0),FALSE),"")</f>
        <v>5.1975099999999998E-3</v>
      </c>
      <c r="J144">
        <f t="shared" si="10"/>
        <v>56</v>
      </c>
      <c r="M144">
        <v>140</v>
      </c>
      <c r="N144" t="str">
        <f t="shared" si="11"/>
        <v/>
      </c>
      <c r="P144" s="61">
        <f t="shared" si="12"/>
        <v>0</v>
      </c>
      <c r="Q144" s="35" t="str">
        <f t="shared" si="9"/>
        <v/>
      </c>
    </row>
    <row r="145" spans="1:17" x14ac:dyDescent="0.25">
      <c r="A145" s="59">
        <v>142</v>
      </c>
      <c r="B145" t="str">
        <f>IFERROR(INDEX('Miljövärden urval för publ'!$A$2:$AA$475,MATCH($A145,'Miljövärden urval för publ'!$R$2:$R$476,0),1),"")</f>
        <v>LEVA i Lysekil AB</v>
      </c>
      <c r="C145" t="str">
        <f>IFERROR(INDEX('Miljövärden urval för publ'!$A$2:$AA$475,MATCH($A145,'Miljövärden urval för publ'!$R$2:$R$476,0),2),"")</f>
        <v>Lysekil</v>
      </c>
      <c r="D145">
        <f>IFERROR(VLOOKUP($C145,'Miljövärden urval för publ'!$B$2:$H$490,MATCH(D$4,'Miljövärden urval för publ'!$B$2:$H$2,0),FALSE),"")</f>
        <v>0.19958999999999999</v>
      </c>
      <c r="E145">
        <f>IFERROR(VLOOKUP($C145,'Miljövärden urval för publ'!$B$2:$H$490,MATCH(E$4,'Miljövärden urval för publ'!$B$2:$H$2,0),FALSE),"")</f>
        <v>42.479399999999998</v>
      </c>
      <c r="F145">
        <f>IFERROR(VLOOKUP($C145,'Miljövärden urval för publ'!$B$2:$H$490,MATCH(F$4,'Miljövärden urval för publ'!$B$2:$H$2,0),FALSE),"")</f>
        <v>2.6239400000000002</v>
      </c>
      <c r="G145">
        <f>IFERROR(VLOOKUP($C145,'Miljövärden urval för publ'!$B$2:$H$490,MATCH(G$4,'Miljövärden urval för publ'!$B$2:$H$2,0),FALSE),"")</f>
        <v>0.10031900000000001</v>
      </c>
      <c r="J145">
        <f t="shared" si="10"/>
        <v>57</v>
      </c>
      <c r="M145">
        <v>141</v>
      </c>
      <c r="N145" t="str">
        <f t="shared" si="11"/>
        <v/>
      </c>
      <c r="P145" s="61">
        <f t="shared" si="12"/>
        <v>0</v>
      </c>
      <c r="Q145" s="35" t="str">
        <f t="shared" si="9"/>
        <v/>
      </c>
    </row>
    <row r="146" spans="1:17" x14ac:dyDescent="0.25">
      <c r="A146" s="59">
        <v>143</v>
      </c>
      <c r="B146" t="str">
        <f>IFERROR(INDEX('Miljövärden urval för publ'!$A$2:$AA$475,MATCH($A146,'Miljövärden urval för publ'!$R$2:$R$476,0),1),"")</f>
        <v>Lidköpings Värmeverk AB</v>
      </c>
      <c r="C146" t="str">
        <f>IFERROR(INDEX('Miljövärden urval för publ'!$A$2:$AA$475,MATCH($A146,'Miljövärden urval för publ'!$R$2:$R$476,0),2),"")</f>
        <v>Klimateffektiv fjärrvärme</v>
      </c>
      <c r="D146">
        <f>IFERROR(VLOOKUP($C146,'Miljövärden urval för publ'!$B$2:$H$490,MATCH(D$4,'Miljövärden urval för publ'!$B$2:$H$2,0),FALSE),"")</f>
        <v>0.43116300000000002</v>
      </c>
      <c r="E146">
        <f>IFERROR(VLOOKUP($C146,'Miljövärden urval för publ'!$B$2:$H$490,MATCH(E$4,'Miljövärden urval för publ'!$B$2:$H$2,0),FALSE),"")</f>
        <v>119.59</v>
      </c>
      <c r="F146">
        <f>IFERROR(VLOOKUP($C146,'Miljövärden urval för publ'!$B$2:$H$490,MATCH(F$4,'Miljövärden urval för publ'!$B$2:$H$2,0),FALSE),"")</f>
        <v>2.8922500000000002</v>
      </c>
      <c r="G146">
        <f>IFERROR(VLOOKUP($C146,'Miljövärden urval för publ'!$B$2:$H$490,MATCH(G$4,'Miljövärden urval för publ'!$B$2:$H$2,0),FALSE),"")</f>
        <v>0</v>
      </c>
      <c r="J146">
        <f t="shared" si="10"/>
        <v>58</v>
      </c>
      <c r="M146">
        <v>142</v>
      </c>
      <c r="N146" t="str">
        <f t="shared" si="11"/>
        <v/>
      </c>
      <c r="P146" s="61">
        <f t="shared" si="12"/>
        <v>0</v>
      </c>
      <c r="Q146" s="35" t="str">
        <f t="shared" si="9"/>
        <v/>
      </c>
    </row>
    <row r="147" spans="1:17" x14ac:dyDescent="0.25">
      <c r="A147" s="59">
        <v>144</v>
      </c>
      <c r="B147" t="str">
        <f>IFERROR(INDEX('Miljövärden urval för publ'!$A$2:$AA$475,MATCH($A147,'Miljövärden urval för publ'!$R$2:$R$476,0),1),"")</f>
        <v>Lidköpings Värmeverk AB</v>
      </c>
      <c r="C147" t="str">
        <f>IFERROR(INDEX('Miljövärden urval för publ'!$A$2:$AA$475,MATCH($A147,'Miljövärden urval för publ'!$R$2:$R$476,0),2),"")</f>
        <v>Lidköping</v>
      </c>
      <c r="D147">
        <f>IFERROR(VLOOKUP($C147,'Miljövärden urval för publ'!$B$2:$H$490,MATCH(D$4,'Miljövärden urval för publ'!$B$2:$H$2,0),FALSE),"")</f>
        <v>5.78597E-2</v>
      </c>
      <c r="E147">
        <f>IFERROR(VLOOKUP($C147,'Miljövärden urval för publ'!$B$2:$H$490,MATCH(E$4,'Miljövärden urval för publ'!$B$2:$H$2,0),FALSE),"")</f>
        <v>158.35300000000001</v>
      </c>
      <c r="F147">
        <f>IFERROR(VLOOKUP($C147,'Miljövärden urval för publ'!$B$2:$H$490,MATCH(F$4,'Miljövärden urval för publ'!$B$2:$H$2,0),FALSE),"")</f>
        <v>3.8626200000000002</v>
      </c>
      <c r="G147">
        <f>IFERROR(VLOOKUP($C147,'Miljövärden urval för publ'!$B$2:$H$490,MATCH(G$4,'Miljövärden urval för publ'!$B$2:$H$2,0),FALSE),"")</f>
        <v>5.4053900000000004E-3</v>
      </c>
      <c r="J147">
        <f t="shared" si="10"/>
        <v>58</v>
      </c>
      <c r="M147">
        <v>143</v>
      </c>
      <c r="N147" t="str">
        <f t="shared" si="11"/>
        <v/>
      </c>
      <c r="P147" s="61">
        <f t="shared" si="12"/>
        <v>0</v>
      </c>
      <c r="Q147" s="35" t="str">
        <f t="shared" si="9"/>
        <v/>
      </c>
    </row>
    <row r="148" spans="1:17" x14ac:dyDescent="0.25">
      <c r="A148" s="59">
        <v>145</v>
      </c>
      <c r="B148" t="str">
        <f>IFERROR(INDEX('Miljövärden urval för publ'!$A$2:$AA$475,MATCH($A148,'Miljövärden urval för publ'!$R$2:$R$476,0),1),"")</f>
        <v>Lilla Edets Fjärrvärme AB</v>
      </c>
      <c r="C148" t="str">
        <f>IFERROR(INDEX('Miljövärden urval för publ'!$A$2:$AA$475,MATCH($A148,'Miljövärden urval för publ'!$R$2:$R$476,0),2),"")</f>
        <v>Lilla Edet</v>
      </c>
      <c r="D148">
        <f>IFERROR(VLOOKUP($C148,'Miljövärden urval för publ'!$B$2:$H$490,MATCH(D$4,'Miljövärden urval för publ'!$B$2:$H$2,0),FALSE),"")</f>
        <v>0.17927799999999999</v>
      </c>
      <c r="E148">
        <f>IFERROR(VLOOKUP($C148,'Miljövärden urval för publ'!$B$2:$H$490,MATCH(E$4,'Miljövärden urval för publ'!$B$2:$H$2,0),FALSE),"")</f>
        <v>33.511299999999999</v>
      </c>
      <c r="F148">
        <f>IFERROR(VLOOKUP($C148,'Miljövärden urval för publ'!$B$2:$H$490,MATCH(F$4,'Miljövärden urval för publ'!$B$2:$H$2,0),FALSE),"")</f>
        <v>10.2476</v>
      </c>
      <c r="G148">
        <f>IFERROR(VLOOKUP($C148,'Miljövärden urval för publ'!$B$2:$H$490,MATCH(G$4,'Miljövärden urval för publ'!$B$2:$H$2,0),FALSE),"")</f>
        <v>6.0456599999999999E-2</v>
      </c>
      <c r="J148">
        <f t="shared" si="10"/>
        <v>59</v>
      </c>
      <c r="M148">
        <v>144</v>
      </c>
      <c r="N148" t="str">
        <f t="shared" si="11"/>
        <v/>
      </c>
      <c r="P148" s="61">
        <f t="shared" si="12"/>
        <v>0</v>
      </c>
      <c r="Q148" s="35" t="str">
        <f t="shared" si="9"/>
        <v/>
      </c>
    </row>
    <row r="149" spans="1:17" x14ac:dyDescent="0.25">
      <c r="A149" s="59">
        <v>146</v>
      </c>
      <c r="B149" t="str">
        <f>IFERROR(INDEX('Miljövärden urval för publ'!$A$2:$AA$475,MATCH($A149,'Miljövärden urval för publ'!$R$2:$R$476,0),1),"")</f>
        <v>Linde Energi AB</v>
      </c>
      <c r="C149" t="str">
        <f>IFERROR(INDEX('Miljövärden urval för publ'!$A$2:$AA$475,MATCH($A149,'Miljövärden urval för publ'!$R$2:$R$476,0),2),"")</f>
        <v>Frövi</v>
      </c>
      <c r="D149">
        <f>IFERROR(VLOOKUP($C149,'Miljövärden urval för publ'!$B$2:$H$490,MATCH(D$4,'Miljövärden urval för publ'!$B$2:$H$2,0),FALSE),"")</f>
        <v>5.0903400000000001E-2</v>
      </c>
      <c r="E149">
        <f>IFERROR(VLOOKUP($C149,'Miljövärden urval för publ'!$B$2:$H$490,MATCH(E$4,'Miljövärden urval för publ'!$B$2:$H$2,0),FALSE),"")</f>
        <v>8.6732399999999998</v>
      </c>
      <c r="F149">
        <f>IFERROR(VLOOKUP($C149,'Miljövärden urval för publ'!$B$2:$H$490,MATCH(F$4,'Miljövärden urval för publ'!$B$2:$H$2,0),FALSE),"")</f>
        <v>0.98673</v>
      </c>
      <c r="G149">
        <f>IFERROR(VLOOKUP($C149,'Miljövärden urval för publ'!$B$2:$H$490,MATCH(G$4,'Miljövärden urval för publ'!$B$2:$H$2,0),FALSE),"")</f>
        <v>2.4714199999999999E-2</v>
      </c>
      <c r="J149">
        <f t="shared" si="10"/>
        <v>60</v>
      </c>
      <c r="M149">
        <v>145</v>
      </c>
      <c r="N149" t="str">
        <f t="shared" si="11"/>
        <v/>
      </c>
      <c r="P149" s="61">
        <f t="shared" si="12"/>
        <v>0</v>
      </c>
      <c r="Q149" s="35" t="str">
        <f t="shared" si="9"/>
        <v/>
      </c>
    </row>
    <row r="150" spans="1:17" x14ac:dyDescent="0.25">
      <c r="A150" s="59">
        <v>147</v>
      </c>
      <c r="B150" t="str">
        <f>IFERROR(INDEX('Miljövärden urval för publ'!$A$2:$AA$475,MATCH($A150,'Miljövärden urval för publ'!$R$2:$R$476,0),1),"")</f>
        <v>Linde Energi AB</v>
      </c>
      <c r="C150" t="str">
        <f>IFERROR(INDEX('Miljövärden urval för publ'!$A$2:$AA$475,MATCH($A150,'Miljövärden urval för publ'!$R$2:$R$476,0),2),"")</f>
        <v>Guldsmedhyttan</v>
      </c>
      <c r="D150">
        <f>IFERROR(VLOOKUP($C150,'Miljövärden urval för publ'!$B$2:$H$490,MATCH(D$4,'Miljövärden urval för publ'!$B$2:$H$2,0),FALSE),"")</f>
        <v>0.28805500000000001</v>
      </c>
      <c r="E150">
        <f>IFERROR(VLOOKUP($C150,'Miljövärden urval för publ'!$B$2:$H$490,MATCH(E$4,'Miljövärden urval för publ'!$B$2:$H$2,0),FALSE),"")</f>
        <v>3.87385</v>
      </c>
      <c r="F150">
        <f>IFERROR(VLOOKUP($C150,'Miljövärden urval för publ'!$B$2:$H$490,MATCH(F$4,'Miljövärden urval för publ'!$B$2:$H$2,0),FALSE),"")</f>
        <v>13.5585</v>
      </c>
      <c r="G150">
        <f>IFERROR(VLOOKUP($C150,'Miljövärden urval för publ'!$B$2:$H$490,MATCH(G$4,'Miljövärden urval för publ'!$B$2:$H$2,0),FALSE),"")</f>
        <v>0</v>
      </c>
      <c r="J150">
        <f t="shared" si="10"/>
        <v>60</v>
      </c>
      <c r="M150">
        <v>146</v>
      </c>
      <c r="N150" t="str">
        <f t="shared" si="11"/>
        <v/>
      </c>
      <c r="P150" s="61">
        <f t="shared" si="12"/>
        <v>0</v>
      </c>
      <c r="Q150" s="35" t="str">
        <f t="shared" si="9"/>
        <v/>
      </c>
    </row>
    <row r="151" spans="1:17" x14ac:dyDescent="0.25">
      <c r="A151" s="59">
        <v>148</v>
      </c>
      <c r="B151" t="str">
        <f>IFERROR(INDEX('Miljövärden urval för publ'!$A$2:$AA$475,MATCH($A151,'Miljövärden urval för publ'!$R$2:$R$476,0),1),"")</f>
        <v>Linde Energi AB</v>
      </c>
      <c r="C151" t="str">
        <f>IFERROR(INDEX('Miljövärden urval för publ'!$A$2:$AA$475,MATCH($A151,'Miljövärden urval för publ'!$R$2:$R$476,0),2),"")</f>
        <v>Lindesberg</v>
      </c>
      <c r="D151">
        <f>IFERROR(VLOOKUP($C151,'Miljövärden urval för publ'!$B$2:$H$490,MATCH(D$4,'Miljövärden urval för publ'!$B$2:$H$2,0),FALSE),"")</f>
        <v>0.130967</v>
      </c>
      <c r="E151">
        <f>IFERROR(VLOOKUP($C151,'Miljövärden urval för publ'!$B$2:$H$490,MATCH(E$4,'Miljövärden urval för publ'!$B$2:$H$2,0),FALSE),"")</f>
        <v>2.28382</v>
      </c>
      <c r="F151">
        <f>IFERROR(VLOOKUP($C151,'Miljövärden urval för publ'!$B$2:$H$490,MATCH(F$4,'Miljövärden urval för publ'!$B$2:$H$2,0),FALSE),"")</f>
        <v>3.0236100000000001</v>
      </c>
      <c r="G151">
        <f>IFERROR(VLOOKUP($C151,'Miljövärden urval för publ'!$B$2:$H$490,MATCH(G$4,'Miljövärden urval för publ'!$B$2:$H$2,0),FALSE),"")</f>
        <v>6.5209400000000002E-3</v>
      </c>
      <c r="J151">
        <f t="shared" si="10"/>
        <v>60</v>
      </c>
      <c r="M151">
        <v>147</v>
      </c>
      <c r="N151" t="str">
        <f t="shared" si="11"/>
        <v/>
      </c>
      <c r="P151" s="61">
        <f t="shared" si="12"/>
        <v>0</v>
      </c>
      <c r="Q151" s="35" t="str">
        <f t="shared" si="9"/>
        <v/>
      </c>
    </row>
    <row r="152" spans="1:17" x14ac:dyDescent="0.25">
      <c r="A152" s="59">
        <v>149</v>
      </c>
      <c r="B152" t="str">
        <f>IFERROR(INDEX('Miljövärden urval för publ'!$A$2:$AA$475,MATCH($A152,'Miljövärden urval för publ'!$R$2:$R$476,0),1),"")</f>
        <v>Linde Energi AB</v>
      </c>
      <c r="C152" t="str">
        <f>IFERROR(INDEX('Miljövärden urval för publ'!$A$2:$AA$475,MATCH($A152,'Miljövärden urval för publ'!$R$2:$R$476,0),2),"")</f>
        <v>Vedevåg</v>
      </c>
      <c r="D152">
        <f>IFERROR(VLOOKUP($C152,'Miljövärden urval för publ'!$B$2:$H$490,MATCH(D$4,'Miljövärden urval för publ'!$B$2:$H$2,0),FALSE),"")</f>
        <v>0.152754</v>
      </c>
      <c r="E152">
        <f>IFERROR(VLOOKUP($C152,'Miljövärden urval för publ'!$B$2:$H$490,MATCH(E$4,'Miljövärden urval för publ'!$B$2:$H$2,0),FALSE),"")</f>
        <v>13.0915</v>
      </c>
      <c r="F152">
        <f>IFERROR(VLOOKUP($C152,'Miljövärden urval för publ'!$B$2:$H$490,MATCH(F$4,'Miljövärden urval för publ'!$B$2:$H$2,0),FALSE),"")</f>
        <v>3.8795700000000002</v>
      </c>
      <c r="G152">
        <f>IFERROR(VLOOKUP($C152,'Miljövärden urval för publ'!$B$2:$H$490,MATCH(G$4,'Miljövärden urval för publ'!$B$2:$H$2,0),FALSE),"")</f>
        <v>3.84561E-2</v>
      </c>
      <c r="J152">
        <f t="shared" si="10"/>
        <v>60</v>
      </c>
      <c r="M152">
        <v>148</v>
      </c>
      <c r="N152" t="str">
        <f t="shared" si="11"/>
        <v/>
      </c>
      <c r="P152" s="61">
        <f t="shared" si="12"/>
        <v>0</v>
      </c>
      <c r="Q152" s="35" t="str">
        <f t="shared" si="9"/>
        <v/>
      </c>
    </row>
    <row r="153" spans="1:17" x14ac:dyDescent="0.25">
      <c r="A153" s="59">
        <v>150</v>
      </c>
      <c r="B153" t="str">
        <f>IFERROR(INDEX('Miljövärden urval för publ'!$A$2:$AA$475,MATCH($A153,'Miljövärden urval för publ'!$R$2:$R$476,0),1),"")</f>
        <v>Ljungby Energi AB</v>
      </c>
      <c r="C153" t="str">
        <f>IFERROR(INDEX('Miljövärden urval för publ'!$A$2:$AA$475,MATCH($A153,'Miljövärden urval för publ'!$R$2:$R$476,0),2),"")</f>
        <v>Ljungby</v>
      </c>
      <c r="D153">
        <f>IFERROR(VLOOKUP($C153,'Miljövärden urval för publ'!$B$2:$H$490,MATCH(D$4,'Miljövärden urval för publ'!$B$2:$H$2,0),FALSE),"")</f>
        <v>0.25082500000000002</v>
      </c>
      <c r="E153">
        <f>IFERROR(VLOOKUP($C153,'Miljövärden urval för publ'!$B$2:$H$490,MATCH(E$4,'Miljövärden urval för publ'!$B$2:$H$2,0),FALSE),"")</f>
        <v>166.71899999999999</v>
      </c>
      <c r="F153">
        <f>IFERROR(VLOOKUP($C153,'Miljövärden urval för publ'!$B$2:$H$490,MATCH(F$4,'Miljövärden urval för publ'!$B$2:$H$2,0),FALSE),"")</f>
        <v>10.461499999999999</v>
      </c>
      <c r="G153">
        <f>IFERROR(VLOOKUP($C153,'Miljövärden urval för publ'!$B$2:$H$490,MATCH(G$4,'Miljövärden urval för publ'!$B$2:$H$2,0),FALSE),"")</f>
        <v>1.22971E-2</v>
      </c>
      <c r="J153">
        <f t="shared" si="10"/>
        <v>61</v>
      </c>
      <c r="M153">
        <v>149</v>
      </c>
      <c r="N153" t="str">
        <f t="shared" si="11"/>
        <v/>
      </c>
      <c r="P153" s="61">
        <f t="shared" si="12"/>
        <v>0</v>
      </c>
      <c r="Q153" s="35" t="str">
        <f t="shared" si="9"/>
        <v/>
      </c>
    </row>
    <row r="154" spans="1:17" x14ac:dyDescent="0.25">
      <c r="A154" s="59">
        <v>151</v>
      </c>
      <c r="B154" t="str">
        <f>IFERROR(INDEX('Miljövärden urval för publ'!$A$2:$AA$475,MATCH($A154,'Miljövärden urval för publ'!$R$2:$R$476,0),1),"")</f>
        <v>Ljusdal Energi AB</v>
      </c>
      <c r="C154" t="str">
        <f>IFERROR(INDEX('Miljövärden urval för publ'!$A$2:$AA$475,MATCH($A154,'Miljövärden urval för publ'!$R$2:$R$476,0),2),"")</f>
        <v>Färila</v>
      </c>
      <c r="D154">
        <f>IFERROR(VLOOKUP($C154,'Miljövärden urval för publ'!$B$2:$H$490,MATCH(D$4,'Miljövärden urval för publ'!$B$2:$H$2,0),FALSE),"")</f>
        <v>8.9099999999999999E-2</v>
      </c>
      <c r="E154">
        <f>IFERROR(VLOOKUP($C154,'Miljövärden urval för publ'!$B$2:$H$490,MATCH(E$4,'Miljövärden urval för publ'!$B$2:$H$2,0),FALSE),"")</f>
        <v>7.41</v>
      </c>
      <c r="F154">
        <f>IFERROR(VLOOKUP($C154,'Miljövärden urval för publ'!$B$2:$H$490,MATCH(F$4,'Miljövärden urval för publ'!$B$2:$H$2,0),FALSE),"")</f>
        <v>11.19</v>
      </c>
      <c r="G154">
        <f>IFERROR(VLOOKUP($C154,'Miljövärden urval för publ'!$B$2:$H$490,MATCH(G$4,'Miljövärden urval för publ'!$B$2:$H$2,0),FALSE),"")</f>
        <v>5.4436600000000003E-3</v>
      </c>
      <c r="J154">
        <f t="shared" si="10"/>
        <v>62</v>
      </c>
      <c r="M154">
        <v>150</v>
      </c>
      <c r="N154" t="str">
        <f t="shared" si="11"/>
        <v/>
      </c>
      <c r="P154" s="61">
        <f t="shared" si="12"/>
        <v>0</v>
      </c>
      <c r="Q154" s="35" t="str">
        <f t="shared" si="9"/>
        <v/>
      </c>
    </row>
    <row r="155" spans="1:17" x14ac:dyDescent="0.25">
      <c r="A155" s="59">
        <v>152</v>
      </c>
      <c r="B155" t="str">
        <f>IFERROR(INDEX('Miljövärden urval för publ'!$A$2:$AA$475,MATCH($A155,'Miljövärden urval för publ'!$R$2:$R$476,0),1),"")</f>
        <v>Ljusdal Energi AB</v>
      </c>
      <c r="C155" t="str">
        <f>IFERROR(INDEX('Miljövärden urval för publ'!$A$2:$AA$475,MATCH($A155,'Miljövärden urval för publ'!$R$2:$R$476,0),2),"")</f>
        <v>Järvsö</v>
      </c>
      <c r="D155">
        <f>IFERROR(VLOOKUP($C155,'Miljövärden urval för publ'!$B$2:$H$490,MATCH(D$4,'Miljövärden urval för publ'!$B$2:$H$2,0),FALSE),"")</f>
        <v>0.12523599999999999</v>
      </c>
      <c r="E155">
        <f>IFERROR(VLOOKUP($C155,'Miljövärden urval för publ'!$B$2:$H$490,MATCH(E$4,'Miljövärden urval för publ'!$B$2:$H$2,0),FALSE),"")</f>
        <v>19.132100000000001</v>
      </c>
      <c r="F155">
        <f>IFERROR(VLOOKUP($C155,'Miljövärden urval för publ'!$B$2:$H$490,MATCH(F$4,'Miljövärden urval för publ'!$B$2:$H$2,0),FALSE),"")</f>
        <v>8.1792499999999997</v>
      </c>
      <c r="G155">
        <f>IFERROR(VLOOKUP($C155,'Miljövärden urval för publ'!$B$2:$H$490,MATCH(G$4,'Miljövärden urval för publ'!$B$2:$H$2,0),FALSE),"")</f>
        <v>4.5402999999999999E-2</v>
      </c>
      <c r="J155">
        <f t="shared" si="10"/>
        <v>62</v>
      </c>
      <c r="M155">
        <v>151</v>
      </c>
      <c r="N155" t="str">
        <f t="shared" si="11"/>
        <v/>
      </c>
      <c r="P155" s="61">
        <f t="shared" si="12"/>
        <v>0</v>
      </c>
      <c r="Q155" s="35" t="str">
        <f t="shared" si="9"/>
        <v/>
      </c>
    </row>
    <row r="156" spans="1:17" x14ac:dyDescent="0.25">
      <c r="A156" s="59">
        <v>153</v>
      </c>
      <c r="B156" t="str">
        <f>IFERROR(INDEX('Miljövärden urval för publ'!$A$2:$AA$475,MATCH($A156,'Miljövärden urval för publ'!$R$2:$R$476,0),1),"")</f>
        <v>Ljusdal Energi AB</v>
      </c>
      <c r="C156" t="str">
        <f>IFERROR(INDEX('Miljövärden urval för publ'!$A$2:$AA$475,MATCH($A156,'Miljövärden urval för publ'!$R$2:$R$476,0),2),"")</f>
        <v>Ljusdal</v>
      </c>
      <c r="D156">
        <f>IFERROR(VLOOKUP($C156,'Miljövärden urval för publ'!$B$2:$H$490,MATCH(D$4,'Miljövärden urval för publ'!$B$2:$H$2,0),FALSE),"")</f>
        <v>7.4062500000000003E-2</v>
      </c>
      <c r="E156">
        <f>IFERROR(VLOOKUP($C156,'Miljövärden urval för publ'!$B$2:$H$490,MATCH(E$4,'Miljövärden urval för publ'!$B$2:$H$2,0),FALSE),"")</f>
        <v>4.375</v>
      </c>
      <c r="F156">
        <f>IFERROR(VLOOKUP($C156,'Miljövärden urval för publ'!$B$2:$H$490,MATCH(F$4,'Miljövärden urval för publ'!$B$2:$H$2,0),FALSE),"")</f>
        <v>7.65625</v>
      </c>
      <c r="G156">
        <f>IFERROR(VLOOKUP($C156,'Miljövärden urval för publ'!$B$2:$H$490,MATCH(G$4,'Miljövärden urval för publ'!$B$2:$H$2,0),FALSE),"")</f>
        <v>0</v>
      </c>
      <c r="J156">
        <f t="shared" si="10"/>
        <v>62</v>
      </c>
      <c r="M156">
        <v>152</v>
      </c>
      <c r="N156" t="str">
        <f t="shared" si="11"/>
        <v/>
      </c>
      <c r="P156" s="61">
        <f t="shared" si="12"/>
        <v>0</v>
      </c>
      <c r="Q156" s="35" t="str">
        <f t="shared" si="9"/>
        <v/>
      </c>
    </row>
    <row r="157" spans="1:17" x14ac:dyDescent="0.25">
      <c r="A157" s="59">
        <v>154</v>
      </c>
      <c r="B157" t="str">
        <f>IFERROR(INDEX('Miljövärden urval för publ'!$A$2:$AA$475,MATCH($A157,'Miljövärden urval för publ'!$R$2:$R$476,0),1),"")</f>
        <v>Luleå Energi AB</v>
      </c>
      <c r="C157" t="str">
        <f>IFERROR(INDEX('Miljövärden urval för publ'!$A$2:$AA$475,MATCH($A157,'Miljövärden urval för publ'!$R$2:$R$476,0),2),"")</f>
        <v>Luleå</v>
      </c>
      <c r="D157">
        <f>IFERROR(VLOOKUP($C157,'Miljövärden urval för publ'!$B$2:$H$490,MATCH(D$4,'Miljövärden urval för publ'!$B$2:$H$2,0),FALSE),"")</f>
        <v>3.82242E-2</v>
      </c>
      <c r="E157">
        <f>IFERROR(VLOOKUP($C157,'Miljövärden urval för publ'!$B$2:$H$490,MATCH(E$4,'Miljövärden urval för publ'!$B$2:$H$2,0),FALSE),"")</f>
        <v>9.0177600000000009</v>
      </c>
      <c r="F157">
        <f>IFERROR(VLOOKUP($C157,'Miljövärden urval för publ'!$B$2:$H$490,MATCH(F$4,'Miljövärden urval för publ'!$B$2:$H$2,0),FALSE),"")</f>
        <v>1.00227</v>
      </c>
      <c r="G157">
        <f>IFERROR(VLOOKUP($C157,'Miljövärden urval för publ'!$B$2:$H$490,MATCH(G$4,'Miljövärden urval för publ'!$B$2:$H$2,0),FALSE),"")</f>
        <v>2.8616900000000001E-2</v>
      </c>
      <c r="J157">
        <f t="shared" si="10"/>
        <v>63</v>
      </c>
      <c r="M157">
        <v>153</v>
      </c>
      <c r="N157" t="str">
        <f t="shared" si="11"/>
        <v/>
      </c>
      <c r="P157" s="61">
        <f t="shared" si="12"/>
        <v>0</v>
      </c>
      <c r="Q157" s="35" t="str">
        <f t="shared" si="9"/>
        <v/>
      </c>
    </row>
    <row r="158" spans="1:17" x14ac:dyDescent="0.25">
      <c r="A158" s="59">
        <v>155</v>
      </c>
      <c r="B158" t="str">
        <f>IFERROR(INDEX('Miljövärden urval för publ'!$A$2:$AA$475,MATCH($A158,'Miljövärden urval för publ'!$R$2:$R$476,0),1),"")</f>
        <v>Luleå Energi AB</v>
      </c>
      <c r="C158" t="str">
        <f>IFERROR(INDEX('Miljövärden urval för publ'!$A$2:$AA$475,MATCH($A158,'Miljövärden urval för publ'!$R$2:$R$476,0),2),"")</f>
        <v>Luleå Klimatneutral</v>
      </c>
      <c r="D158">
        <f>IFERROR(VLOOKUP($C158,'Miljövärden urval för publ'!$B$2:$H$490,MATCH(D$4,'Miljövärden urval för publ'!$B$2:$H$2,0),FALSE),"")</f>
        <v>3.96774E-3</v>
      </c>
      <c r="E158">
        <f>IFERROR(VLOOKUP($C158,'Miljövärden urval för publ'!$B$2:$H$490,MATCH(E$4,'Miljövärden urval för publ'!$B$2:$H$2,0),FALSE),"")</f>
        <v>0.103226</v>
      </c>
      <c r="F158">
        <f>IFERROR(VLOOKUP($C158,'Miljövärden urval för publ'!$B$2:$H$490,MATCH(F$4,'Miljövärden urval för publ'!$B$2:$H$2,0),FALSE),"")</f>
        <v>0.36129</v>
      </c>
      <c r="G158">
        <f>IFERROR(VLOOKUP($C158,'Miljövärden urval för publ'!$B$2:$H$490,MATCH(G$4,'Miljövärden urval för publ'!$B$2:$H$2,0),FALSE),"")</f>
        <v>0</v>
      </c>
      <c r="J158">
        <f t="shared" si="10"/>
        <v>63</v>
      </c>
      <c r="M158">
        <v>154</v>
      </c>
      <c r="N158" t="str">
        <f t="shared" si="11"/>
        <v/>
      </c>
      <c r="P158" s="61">
        <f t="shared" si="12"/>
        <v>0</v>
      </c>
      <c r="Q158" s="35" t="str">
        <f t="shared" si="9"/>
        <v/>
      </c>
    </row>
    <row r="159" spans="1:17" x14ac:dyDescent="0.25">
      <c r="A159" s="59">
        <v>156</v>
      </c>
      <c r="B159" t="str">
        <f>IFERROR(INDEX('Miljövärden urval för publ'!$A$2:$AA$475,MATCH($A159,'Miljövärden urval för publ'!$R$2:$R$476,0),1),"")</f>
        <v>Luleå Energi AB</v>
      </c>
      <c r="C159" t="str">
        <f>IFERROR(INDEX('Miljövärden urval för publ'!$A$2:$AA$475,MATCH($A159,'Miljövärden urval för publ'!$R$2:$R$476,0),2),"")</f>
        <v>Råneå</v>
      </c>
      <c r="D159">
        <f>IFERROR(VLOOKUP($C159,'Miljövärden urval för publ'!$B$2:$H$490,MATCH(D$4,'Miljövärden urval för publ'!$B$2:$H$2,0),FALSE),"")</f>
        <v>0.14643200000000001</v>
      </c>
      <c r="E159">
        <f>IFERROR(VLOOKUP($C159,'Miljövärden urval för publ'!$B$2:$H$490,MATCH(E$4,'Miljövärden urval för publ'!$B$2:$H$2,0),FALSE),"")</f>
        <v>19.347999999999999</v>
      </c>
      <c r="F159">
        <f>IFERROR(VLOOKUP($C159,'Miljövärden urval för publ'!$B$2:$H$490,MATCH(F$4,'Miljövärden urval för publ'!$B$2:$H$2,0),FALSE),"")</f>
        <v>14.3612</v>
      </c>
      <c r="G159">
        <f>IFERROR(VLOOKUP($C159,'Miljövärden urval för publ'!$B$2:$H$490,MATCH(G$4,'Miljövärden urval för publ'!$B$2:$H$2,0),FALSE),"")</f>
        <v>3.8734699999999997E-2</v>
      </c>
      <c r="J159">
        <f t="shared" si="10"/>
        <v>63</v>
      </c>
      <c r="M159">
        <v>155</v>
      </c>
      <c r="N159" t="str">
        <f t="shared" si="11"/>
        <v/>
      </c>
      <c r="P159" s="61">
        <f t="shared" si="12"/>
        <v>0</v>
      </c>
      <c r="Q159" s="35" t="str">
        <f t="shared" si="9"/>
        <v/>
      </c>
    </row>
    <row r="160" spans="1:17" x14ac:dyDescent="0.25">
      <c r="A160" s="59">
        <v>157</v>
      </c>
      <c r="B160" t="str">
        <f>IFERROR(INDEX('Miljövärden urval för publ'!$A$2:$AA$475,MATCH($A160,'Miljövärden urval för publ'!$R$2:$R$476,0),1),"")</f>
        <v>Malung-Sälens kommun</v>
      </c>
      <c r="C160" t="str">
        <f>IFERROR(INDEX('Miljövärden urval för publ'!$A$2:$AA$475,MATCH($A160,'Miljövärden urval för publ'!$R$2:$R$476,0),2),"")</f>
        <v>Malung</v>
      </c>
      <c r="D160">
        <f>IFERROR(VLOOKUP($C160,'Miljövärden urval för publ'!$B$2:$H$490,MATCH(D$4,'Miljövärden urval för publ'!$B$2:$H$2,0),FALSE),"")</f>
        <v>3.7217699999999999E-2</v>
      </c>
      <c r="E160">
        <f>IFERROR(VLOOKUP($C160,'Miljövärden urval för publ'!$B$2:$H$490,MATCH(E$4,'Miljövärden urval för publ'!$B$2:$H$2,0),FALSE),"")</f>
        <v>5.6708499999999997</v>
      </c>
      <c r="F160">
        <f>IFERROR(VLOOKUP($C160,'Miljövärden urval för publ'!$B$2:$H$490,MATCH(F$4,'Miljövärden urval för publ'!$B$2:$H$2,0),FALSE),"")</f>
        <v>7.2848699999999997</v>
      </c>
      <c r="G160">
        <f>IFERROR(VLOOKUP($C160,'Miljövärden urval för publ'!$B$2:$H$490,MATCH(G$4,'Miljövärden urval för publ'!$B$2:$H$2,0),FALSE),"")</f>
        <v>4.9751200000000004E-3</v>
      </c>
      <c r="J160">
        <f t="shared" si="10"/>
        <v>64</v>
      </c>
      <c r="M160">
        <v>156</v>
      </c>
      <c r="N160" t="str">
        <f t="shared" si="11"/>
        <v/>
      </c>
      <c r="P160" s="61">
        <f t="shared" si="12"/>
        <v>0</v>
      </c>
      <c r="Q160" s="35" t="str">
        <f t="shared" si="9"/>
        <v/>
      </c>
    </row>
    <row r="161" spans="1:17" x14ac:dyDescent="0.25">
      <c r="A161" s="59">
        <v>158</v>
      </c>
      <c r="B161" t="str">
        <f>IFERROR(INDEX('Miljövärden urval för publ'!$A$2:$AA$475,MATCH($A161,'Miljövärden urval för publ'!$R$2:$R$476,0),1),"")</f>
        <v>Mark Kraftvärme AB</v>
      </c>
      <c r="C161" t="str">
        <f>IFERROR(INDEX('Miljövärden urval för publ'!$A$2:$AA$475,MATCH($A161,'Miljövärden urval för publ'!$R$2:$R$476,0),2),"")</f>
        <v>Assberg - Fritslanäten</v>
      </c>
      <c r="D161">
        <f>IFERROR(VLOOKUP($C161,'Miljövärden urval för publ'!$B$2:$H$490,MATCH(D$4,'Miljövärden urval för publ'!$B$2:$H$2,0),FALSE),"")</f>
        <v>6.9425399999999998E-2</v>
      </c>
      <c r="E161">
        <f>IFERROR(VLOOKUP($C161,'Miljövärden urval för publ'!$B$2:$H$490,MATCH(E$4,'Miljövärden urval för publ'!$B$2:$H$2,0),FALSE),"")</f>
        <v>7.2925500000000003</v>
      </c>
      <c r="F161">
        <f>IFERROR(VLOOKUP($C161,'Miljövärden urval för publ'!$B$2:$H$490,MATCH(F$4,'Miljövärden urval för publ'!$B$2:$H$2,0),FALSE),"")</f>
        <v>8.7756500000000006</v>
      </c>
      <c r="G161">
        <f>IFERROR(VLOOKUP($C161,'Miljövärden urval för publ'!$B$2:$H$490,MATCH(G$4,'Miljövärden urval för publ'!$B$2:$H$2,0),FALSE),"")</f>
        <v>6.5818200000000004E-3</v>
      </c>
      <c r="J161">
        <f t="shared" si="10"/>
        <v>65</v>
      </c>
      <c r="M161">
        <v>157</v>
      </c>
      <c r="N161" t="str">
        <f t="shared" si="11"/>
        <v/>
      </c>
      <c r="P161" s="61">
        <f t="shared" si="12"/>
        <v>0</v>
      </c>
      <c r="Q161" s="35" t="str">
        <f t="shared" si="9"/>
        <v/>
      </c>
    </row>
    <row r="162" spans="1:17" x14ac:dyDescent="0.25">
      <c r="A162" s="59">
        <v>159</v>
      </c>
      <c r="B162" t="str">
        <f>IFERROR(INDEX('Miljövärden urval för publ'!$A$2:$AA$475,MATCH($A162,'Miljövärden urval för publ'!$R$2:$R$476,0),1),"")</f>
        <v>Mark Kraftvärme AB</v>
      </c>
      <c r="C162" t="str">
        <f>IFERROR(INDEX('Miljövärden urval för publ'!$A$2:$AA$475,MATCH($A162,'Miljövärden urval för publ'!$R$2:$R$476,0),2),"")</f>
        <v>Hyssna</v>
      </c>
      <c r="D162">
        <f>IFERROR(VLOOKUP($C162,'Miljövärden urval för publ'!$B$2:$H$490,MATCH(D$4,'Miljövärden urval för publ'!$B$2:$H$2,0),FALSE),"")</f>
        <v>0.20394100000000001</v>
      </c>
      <c r="E162">
        <f>IFERROR(VLOOKUP($C162,'Miljövärden urval för publ'!$B$2:$H$490,MATCH(E$4,'Miljövärden urval för publ'!$B$2:$H$2,0),FALSE),"")</f>
        <v>9.6166099999999997</v>
      </c>
      <c r="F162">
        <f>IFERROR(VLOOKUP($C162,'Miljövärden urval för publ'!$B$2:$H$490,MATCH(F$4,'Miljövärden urval för publ'!$B$2:$H$2,0),FALSE),"")</f>
        <v>19.560099999999998</v>
      </c>
      <c r="G162">
        <f>IFERROR(VLOOKUP($C162,'Miljövärden urval för publ'!$B$2:$H$490,MATCH(G$4,'Miljövärden urval för publ'!$B$2:$H$2,0),FALSE),"")</f>
        <v>1.08316E-2</v>
      </c>
      <c r="J162">
        <f t="shared" si="10"/>
        <v>65</v>
      </c>
      <c r="M162">
        <v>158</v>
      </c>
      <c r="N162" t="str">
        <f t="shared" si="11"/>
        <v/>
      </c>
      <c r="P162" s="61">
        <f t="shared" si="12"/>
        <v>0</v>
      </c>
      <c r="Q162" s="35" t="str">
        <f t="shared" si="9"/>
        <v/>
      </c>
    </row>
    <row r="163" spans="1:17" x14ac:dyDescent="0.25">
      <c r="A163" s="59">
        <v>160</v>
      </c>
      <c r="B163" t="str">
        <f>IFERROR(INDEX('Miljövärden urval för publ'!$A$2:$AA$475,MATCH($A163,'Miljövärden urval för publ'!$R$2:$R$476,0),1),"")</f>
        <v>Mjölby-Svartådalen Energi AB</v>
      </c>
      <c r="C163" t="str">
        <f>IFERROR(INDEX('Miljövärden urval för publ'!$A$2:$AA$475,MATCH($A163,'Miljövärden urval för publ'!$R$2:$R$476,0),2),"")</f>
        <v>Mjölby</v>
      </c>
      <c r="D163">
        <f>IFERROR(VLOOKUP($C163,'Miljövärden urval för publ'!$B$2:$H$490,MATCH(D$4,'Miljövärden urval för publ'!$B$2:$H$2,0),FALSE),"")</f>
        <v>0.108622</v>
      </c>
      <c r="E163">
        <f>IFERROR(VLOOKUP($C163,'Miljövärden urval för publ'!$B$2:$H$490,MATCH(E$4,'Miljövärden urval för publ'!$B$2:$H$2,0),FALSE),"")</f>
        <v>56.825600000000001</v>
      </c>
      <c r="F163">
        <f>IFERROR(VLOOKUP($C163,'Miljövärden urval för publ'!$B$2:$H$490,MATCH(F$4,'Miljövärden urval för publ'!$B$2:$H$2,0),FALSE),"")</f>
        <v>6.7661199999999999</v>
      </c>
      <c r="G163">
        <f>IFERROR(VLOOKUP($C163,'Miljövärden urval för publ'!$B$2:$H$490,MATCH(G$4,'Miljövärden urval för publ'!$B$2:$H$2,0),FALSE),"")</f>
        <v>1.6924000000000002E-2</v>
      </c>
      <c r="J163">
        <f t="shared" si="10"/>
        <v>66</v>
      </c>
      <c r="M163">
        <v>159</v>
      </c>
      <c r="N163" t="str">
        <f t="shared" si="11"/>
        <v/>
      </c>
      <c r="P163" s="61">
        <f t="shared" si="12"/>
        <v>0</v>
      </c>
      <c r="Q163" s="35" t="str">
        <f t="shared" si="9"/>
        <v/>
      </c>
    </row>
    <row r="164" spans="1:17" x14ac:dyDescent="0.25">
      <c r="A164" s="59">
        <v>161</v>
      </c>
      <c r="B164" t="str">
        <f>IFERROR(INDEX('Miljövärden urval för publ'!$A$2:$AA$475,MATCH($A164,'Miljövärden urval för publ'!$R$2:$R$476,0),1),"")</f>
        <v>Mullsjö Energi &amp; Miljö AB</v>
      </c>
      <c r="C164" t="str">
        <f>IFERROR(INDEX('Miljövärden urval för publ'!$A$2:$AA$475,MATCH($A164,'Miljövärden urval för publ'!$R$2:$R$476,0),2),"")</f>
        <v>Mullsjö</v>
      </c>
      <c r="D164">
        <f>IFERROR(VLOOKUP($C164,'Miljövärden urval för publ'!$B$2:$H$490,MATCH(D$4,'Miljövärden urval för publ'!$B$2:$H$2,0),FALSE),"")</f>
        <v>9.1556799999999994E-2</v>
      </c>
      <c r="E164">
        <f>IFERROR(VLOOKUP($C164,'Miljövärden urval för publ'!$B$2:$H$490,MATCH(E$4,'Miljövärden urval för publ'!$B$2:$H$2,0),FALSE),"")</f>
        <v>12.346</v>
      </c>
      <c r="F164">
        <f>IFERROR(VLOOKUP($C164,'Miljövärden urval för publ'!$B$2:$H$490,MATCH(F$4,'Miljövärden urval för publ'!$B$2:$H$2,0),FALSE),"")</f>
        <v>11.7006</v>
      </c>
      <c r="G164">
        <f>IFERROR(VLOOKUP($C164,'Miljövärden urval för publ'!$B$2:$H$490,MATCH(G$4,'Miljövärden urval för publ'!$B$2:$H$2,0),FALSE),"")</f>
        <v>6.6752900000000004E-3</v>
      </c>
      <c r="J164">
        <f t="shared" si="10"/>
        <v>67</v>
      </c>
      <c r="M164">
        <v>160</v>
      </c>
      <c r="N164" t="str">
        <f t="shared" si="11"/>
        <v/>
      </c>
      <c r="P164" s="61">
        <f t="shared" si="12"/>
        <v>0</v>
      </c>
      <c r="Q164" s="35" t="str">
        <f t="shared" si="9"/>
        <v/>
      </c>
    </row>
    <row r="165" spans="1:17" x14ac:dyDescent="0.25">
      <c r="A165" s="59">
        <v>162</v>
      </c>
      <c r="B165" t="str">
        <f>IFERROR(INDEX('Miljövärden urval för publ'!$A$2:$AA$475,MATCH($A165,'Miljövärden urval för publ'!$R$2:$R$476,0),1),"")</f>
        <v>Mälarenergi AB</v>
      </c>
      <c r="C165" t="str">
        <f>IFERROR(INDEX('Miljövärden urval för publ'!$A$2:$AA$475,MATCH($A165,'Miljövärden urval för publ'!$R$2:$R$476,0),2),"")</f>
        <v>Kungsör</v>
      </c>
      <c r="D165">
        <f>IFERROR(VLOOKUP($C165,'Miljövärden urval för publ'!$B$2:$H$490,MATCH(D$4,'Miljövärden urval för publ'!$B$2:$H$2,0),FALSE),"")</f>
        <v>8.1822099999999995E-2</v>
      </c>
      <c r="E165">
        <f>IFERROR(VLOOKUP($C165,'Miljövärden urval för publ'!$B$2:$H$490,MATCH(E$4,'Miljövärden urval för publ'!$B$2:$H$2,0),FALSE),"")</f>
        <v>10.3195</v>
      </c>
      <c r="F165">
        <f>IFERROR(VLOOKUP($C165,'Miljövärden urval för publ'!$B$2:$H$490,MATCH(F$4,'Miljövärden urval för publ'!$B$2:$H$2,0),FALSE),"")</f>
        <v>8.7794799999999995</v>
      </c>
      <c r="G165">
        <f>IFERROR(VLOOKUP($C165,'Miljövärden urval för publ'!$B$2:$H$490,MATCH(G$4,'Miljövärden urval för publ'!$B$2:$H$2,0),FALSE),"")</f>
        <v>1.6791400000000001E-2</v>
      </c>
      <c r="J165">
        <f t="shared" si="10"/>
        <v>68</v>
      </c>
      <c r="M165">
        <v>161</v>
      </c>
      <c r="N165" t="str">
        <f t="shared" si="11"/>
        <v/>
      </c>
      <c r="P165" s="61">
        <f t="shared" si="12"/>
        <v>0</v>
      </c>
      <c r="Q165" s="35" t="str">
        <f t="shared" si="9"/>
        <v/>
      </c>
    </row>
    <row r="166" spans="1:17" x14ac:dyDescent="0.25">
      <c r="A166" s="59">
        <v>163</v>
      </c>
      <c r="B166" t="str">
        <f>IFERROR(INDEX('Miljövärden urval för publ'!$A$2:$AA$475,MATCH($A166,'Miljövärden urval för publ'!$R$2:$R$476,0),1),"")</f>
        <v>Mälarenergi AB</v>
      </c>
      <c r="C166" t="str">
        <f>IFERROR(INDEX('Miljövärden urval för publ'!$A$2:$AA$475,MATCH($A166,'Miljövärden urval för publ'!$R$2:$R$476,0),2),"")</f>
        <v>Västerås</v>
      </c>
      <c r="D166">
        <f>IFERROR(VLOOKUP($C166,'Miljövärden urval för publ'!$B$2:$H$490,MATCH(D$4,'Miljövärden urval för publ'!$B$2:$H$2,0),FALSE),"")</f>
        <v>0.207618</v>
      </c>
      <c r="E166">
        <f>IFERROR(VLOOKUP($C166,'Miljövärden urval för publ'!$B$2:$H$490,MATCH(E$4,'Miljövärden urval för publ'!$B$2:$H$2,0),FALSE),"")</f>
        <v>107.22799999999999</v>
      </c>
      <c r="F166">
        <f>IFERROR(VLOOKUP($C166,'Miljövärden urval för publ'!$B$2:$H$490,MATCH(F$4,'Miljövärden urval för publ'!$B$2:$H$2,0),FALSE),"")</f>
        <v>7.2964700000000002</v>
      </c>
      <c r="G166">
        <f>IFERROR(VLOOKUP($C166,'Miljövärden urval för publ'!$B$2:$H$490,MATCH(G$4,'Miljövärden urval för publ'!$B$2:$H$2,0),FALSE),"")</f>
        <v>8.4906400000000007E-2</v>
      </c>
      <c r="J166">
        <f t="shared" si="10"/>
        <v>68</v>
      </c>
      <c r="M166">
        <v>162</v>
      </c>
      <c r="N166" t="str">
        <f t="shared" si="11"/>
        <v/>
      </c>
      <c r="P166" s="61">
        <f t="shared" si="12"/>
        <v>0</v>
      </c>
      <c r="Q166" s="35" t="str">
        <f t="shared" si="9"/>
        <v/>
      </c>
    </row>
    <row r="167" spans="1:17" x14ac:dyDescent="0.25">
      <c r="A167" s="59">
        <v>164</v>
      </c>
      <c r="B167" t="str">
        <f>IFERROR(INDEX('Miljövärden urval för publ'!$A$2:$AA$475,MATCH($A167,'Miljövärden urval för publ'!$R$2:$R$476,0),1),"")</f>
        <v>Mälarenergi AB</v>
      </c>
      <c r="C167" t="str">
        <f>IFERROR(INDEX('Miljövärden urval för publ'!$A$2:$AA$475,MATCH($A167,'Miljövärden urval för publ'!$R$2:$R$476,0),2),"")</f>
        <v>Västerås Miljömärkt</v>
      </c>
      <c r="D167">
        <f>IFERROR(VLOOKUP($C167,'Miljövärden urval för publ'!$B$2:$H$490,MATCH(D$4,'Miljövärden urval för publ'!$B$2:$H$2,0),FALSE),"")</f>
        <v>0.181584</v>
      </c>
      <c r="E167">
        <f>IFERROR(VLOOKUP($C167,'Miljövärden urval för publ'!$B$2:$H$490,MATCH(E$4,'Miljövärden urval för publ'!$B$2:$H$2,0),FALSE),"")</f>
        <v>97.799800000000005</v>
      </c>
      <c r="F167">
        <f>IFERROR(VLOOKUP($C167,'Miljövärden urval för publ'!$B$2:$H$490,MATCH(F$4,'Miljövärden urval för publ'!$B$2:$H$2,0),FALSE),"")</f>
        <v>7.3951799999999999</v>
      </c>
      <c r="G167">
        <f>IFERROR(VLOOKUP($C167,'Miljövärden urval för publ'!$B$2:$H$490,MATCH(G$4,'Miljövärden urval för publ'!$B$2:$H$2,0),FALSE),"")</f>
        <v>5.7050999999999998E-2</v>
      </c>
      <c r="J167">
        <f t="shared" si="10"/>
        <v>68</v>
      </c>
      <c r="M167">
        <v>163</v>
      </c>
      <c r="N167" t="str">
        <f t="shared" si="11"/>
        <v/>
      </c>
      <c r="P167" s="61">
        <f t="shared" si="12"/>
        <v>0</v>
      </c>
      <c r="Q167" s="35" t="str">
        <f t="shared" si="9"/>
        <v/>
      </c>
    </row>
    <row r="168" spans="1:17" x14ac:dyDescent="0.25">
      <c r="A168" s="59">
        <v>165</v>
      </c>
      <c r="B168" t="str">
        <f>IFERROR(INDEX('Miljövärden urval för publ'!$A$2:$AA$475,MATCH($A168,'Miljövärden urval för publ'!$R$2:$R$476,0),1),"")</f>
        <v>Mölndal Energi AB</v>
      </c>
      <c r="C168" t="str">
        <f>IFERROR(INDEX('Miljövärden urval för publ'!$A$2:$AA$475,MATCH($A168,'Miljövärden urval för publ'!$R$2:$R$476,0),2),"")</f>
        <v>Mölndal</v>
      </c>
      <c r="D168">
        <f>IFERROR(VLOOKUP($C168,'Miljövärden urval för publ'!$B$2:$H$490,MATCH(D$4,'Miljövärden urval för publ'!$B$2:$H$2,0),FALSE),"")</f>
        <v>8.0158199999999999E-2</v>
      </c>
      <c r="E168">
        <f>IFERROR(VLOOKUP($C168,'Miljövärden urval för publ'!$B$2:$H$490,MATCH(E$4,'Miljövärden urval för publ'!$B$2:$H$2,0),FALSE),"")</f>
        <v>26.441700000000001</v>
      </c>
      <c r="F168">
        <f>IFERROR(VLOOKUP($C168,'Miljövärden urval för publ'!$B$2:$H$490,MATCH(F$4,'Miljövärden urval för publ'!$B$2:$H$2,0),FALSE),"")</f>
        <v>4.5589000000000004</v>
      </c>
      <c r="G168">
        <f>IFERROR(VLOOKUP($C168,'Miljövärden urval för publ'!$B$2:$H$490,MATCH(G$4,'Miljövärden urval för publ'!$B$2:$H$2,0),FALSE),"")</f>
        <v>7.5106799999999996E-3</v>
      </c>
      <c r="J168">
        <f t="shared" si="10"/>
        <v>69</v>
      </c>
      <c r="M168">
        <v>164</v>
      </c>
      <c r="N168" t="str">
        <f t="shared" si="11"/>
        <v/>
      </c>
      <c r="P168" s="61">
        <f t="shared" si="12"/>
        <v>0</v>
      </c>
      <c r="Q168" s="35" t="str">
        <f t="shared" si="9"/>
        <v/>
      </c>
    </row>
    <row r="169" spans="1:17" x14ac:dyDescent="0.25">
      <c r="A169" s="59">
        <v>166</v>
      </c>
      <c r="B169" t="str">
        <f>IFERROR(INDEX('Miljövärden urval för publ'!$A$2:$AA$475,MATCH($A169,'Miljövärden urval för publ'!$R$2:$R$476,0),1),"")</f>
        <v>Mölndal Energi AB</v>
      </c>
      <c r="C169" t="str">
        <f>IFERROR(INDEX('Miljövärden urval för publ'!$A$2:$AA$475,MATCH($A169,'Miljövärden urval för publ'!$R$2:$R$476,0),2),"")</f>
        <v>Mölndal Biovärmepaket</v>
      </c>
      <c r="D169">
        <f>IFERROR(VLOOKUP($C169,'Miljövärden urval för publ'!$B$2:$H$490,MATCH(D$4,'Miljövärden urval för publ'!$B$2:$H$2,0),FALSE),"")</f>
        <v>2.1167800000000001E-2</v>
      </c>
      <c r="E169">
        <f>IFERROR(VLOOKUP($C169,'Miljövärden urval för publ'!$B$2:$H$490,MATCH(E$4,'Miljövärden urval för publ'!$B$2:$H$2,0),FALSE),"")</f>
        <v>2.3160099999999999</v>
      </c>
      <c r="F169">
        <f>IFERROR(VLOOKUP($C169,'Miljövärden urval för publ'!$B$2:$H$490,MATCH(F$4,'Miljövärden urval för publ'!$B$2:$H$2,0),FALSE),"")</f>
        <v>4.0530099999999996</v>
      </c>
      <c r="G169">
        <f>IFERROR(VLOOKUP($C169,'Miljövärden urval för publ'!$B$2:$H$490,MATCH(G$4,'Miljövärden urval för publ'!$B$2:$H$2,0),FALSE),"")</f>
        <v>0</v>
      </c>
      <c r="J169">
        <f t="shared" si="10"/>
        <v>69</v>
      </c>
      <c r="M169">
        <v>165</v>
      </c>
      <c r="N169" t="str">
        <f t="shared" si="11"/>
        <v/>
      </c>
      <c r="P169" s="61">
        <f t="shared" si="12"/>
        <v>0</v>
      </c>
      <c r="Q169" s="35" t="str">
        <f t="shared" si="9"/>
        <v/>
      </c>
    </row>
    <row r="170" spans="1:17" x14ac:dyDescent="0.25">
      <c r="A170" s="59">
        <v>167</v>
      </c>
      <c r="B170" t="str">
        <f>IFERROR(INDEX('Miljövärden urval för publ'!$A$2:$AA$475,MATCH($A170,'Miljövärden urval för publ'!$R$2:$R$476,0),1),"")</f>
        <v>Mölndal Energi AB</v>
      </c>
      <c r="C170" t="str">
        <f>IFERROR(INDEX('Miljövärden urval för publ'!$A$2:$AA$475,MATCH($A170,'Miljövärden urval för publ'!$R$2:$R$476,0),2),"")</f>
        <v>Mölndal Bra Miljöval</v>
      </c>
      <c r="D170">
        <f>IFERROR(VLOOKUP($C170,'Miljövärden urval för publ'!$B$2:$H$490,MATCH(D$4,'Miljövärden urval för publ'!$B$2:$H$2,0),FALSE),"")</f>
        <v>2.1169500000000001E-2</v>
      </c>
      <c r="E170">
        <f>IFERROR(VLOOKUP($C170,'Miljövärden urval för publ'!$B$2:$H$490,MATCH(E$4,'Miljövärden urval för publ'!$B$2:$H$2,0),FALSE),"")</f>
        <v>2.3159200000000002</v>
      </c>
      <c r="F170">
        <f>IFERROR(VLOOKUP($C170,'Miljövärden urval för publ'!$B$2:$H$490,MATCH(F$4,'Miljövärden urval för publ'!$B$2:$H$2,0),FALSE),"")</f>
        <v>4.0528599999999999</v>
      </c>
      <c r="G170">
        <f>IFERROR(VLOOKUP($C170,'Miljövärden urval för publ'!$B$2:$H$490,MATCH(G$4,'Miljövärden urval för publ'!$B$2:$H$2,0),FALSE),"")</f>
        <v>0</v>
      </c>
      <c r="J170">
        <f t="shared" si="10"/>
        <v>69</v>
      </c>
      <c r="M170">
        <v>166</v>
      </c>
      <c r="N170" t="str">
        <f t="shared" si="11"/>
        <v/>
      </c>
      <c r="P170" s="61">
        <f t="shared" si="12"/>
        <v>0</v>
      </c>
      <c r="Q170" s="35" t="str">
        <f t="shared" si="9"/>
        <v/>
      </c>
    </row>
    <row r="171" spans="1:17" x14ac:dyDescent="0.25">
      <c r="A171" s="59">
        <v>168</v>
      </c>
      <c r="B171" t="str">
        <f>IFERROR(INDEX('Miljövärden urval för publ'!$A$2:$AA$475,MATCH($A171,'Miljövärden urval för publ'!$R$2:$R$476,0),1),"")</f>
        <v>Njudung Energi Sävsjö AB</v>
      </c>
      <c r="C171" t="str">
        <f>IFERROR(INDEX('Miljövärden urval för publ'!$A$2:$AA$475,MATCH($A171,'Miljövärden urval för publ'!$R$2:$R$476,0),2),"")</f>
        <v>Rörvik</v>
      </c>
      <c r="D171">
        <f>IFERROR(VLOOKUP($C171,'Miljövärden urval för publ'!$B$2:$H$490,MATCH(D$4,'Miljövärden urval för publ'!$B$2:$H$2,0),FALSE),"")</f>
        <v>0.111176</v>
      </c>
      <c r="E171">
        <f>IFERROR(VLOOKUP($C171,'Miljövärden urval för publ'!$B$2:$H$490,MATCH(E$4,'Miljövärden urval för publ'!$B$2:$H$2,0),FALSE),"")</f>
        <v>16.378499999999999</v>
      </c>
      <c r="F171">
        <f>IFERROR(VLOOKUP($C171,'Miljövärden urval för publ'!$B$2:$H$490,MATCH(F$4,'Miljövärden urval för publ'!$B$2:$H$2,0),FALSE),"")</f>
        <v>10.261200000000001</v>
      </c>
      <c r="G171">
        <f>IFERROR(VLOOKUP($C171,'Miljövärden urval för publ'!$B$2:$H$490,MATCH(G$4,'Miljövärden urval för publ'!$B$2:$H$2,0),FALSE),"")</f>
        <v>9.7066400000000008E-3</v>
      </c>
      <c r="J171">
        <f t="shared" si="10"/>
        <v>70</v>
      </c>
      <c r="M171">
        <v>167</v>
      </c>
      <c r="N171" t="str">
        <f t="shared" si="11"/>
        <v/>
      </c>
      <c r="P171" s="61">
        <f t="shared" si="12"/>
        <v>0</v>
      </c>
      <c r="Q171" s="35" t="str">
        <f t="shared" si="9"/>
        <v/>
      </c>
    </row>
    <row r="172" spans="1:17" x14ac:dyDescent="0.25">
      <c r="A172" s="59">
        <v>169</v>
      </c>
      <c r="B172" t="str">
        <f>IFERROR(INDEX('Miljövärden urval för publ'!$A$2:$AA$475,MATCH($A172,'Miljövärden urval för publ'!$R$2:$R$476,0),1),"")</f>
        <v>Njudung Energi Sävsjö AB</v>
      </c>
      <c r="C172" t="str">
        <f>IFERROR(INDEX('Miljövärden urval för publ'!$A$2:$AA$475,MATCH($A172,'Miljövärden urval för publ'!$R$2:$R$476,0),2),"")</f>
        <v>Sävsjö</v>
      </c>
      <c r="D172">
        <f>IFERROR(VLOOKUP($C172,'Miljövärden urval för publ'!$B$2:$H$490,MATCH(D$4,'Miljövärden urval för publ'!$B$2:$H$2,0),FALSE),"")</f>
        <v>0.14162</v>
      </c>
      <c r="E172">
        <f>IFERROR(VLOOKUP($C172,'Miljövärden urval för publ'!$B$2:$H$490,MATCH(E$4,'Miljövärden urval för publ'!$B$2:$H$2,0),FALSE),"")</f>
        <v>22.954000000000001</v>
      </c>
      <c r="F172">
        <f>IFERROR(VLOOKUP($C172,'Miljövärden urval för publ'!$B$2:$H$490,MATCH(F$4,'Miljövärden urval för publ'!$B$2:$H$2,0),FALSE),"")</f>
        <v>10.309699999999999</v>
      </c>
      <c r="G172">
        <f>IFERROR(VLOOKUP($C172,'Miljövärden urval för publ'!$B$2:$H$490,MATCH(G$4,'Miljövärden urval för publ'!$B$2:$H$2,0),FALSE),"")</f>
        <v>2.6378499999999999E-2</v>
      </c>
      <c r="J172">
        <f t="shared" si="10"/>
        <v>70</v>
      </c>
      <c r="M172">
        <v>168</v>
      </c>
      <c r="N172" t="str">
        <f t="shared" si="11"/>
        <v/>
      </c>
      <c r="P172" s="61">
        <f t="shared" si="12"/>
        <v>0</v>
      </c>
      <c r="Q172" s="35" t="str">
        <f t="shared" si="9"/>
        <v/>
      </c>
    </row>
    <row r="173" spans="1:17" x14ac:dyDescent="0.25">
      <c r="A173" s="59">
        <v>170</v>
      </c>
      <c r="B173" t="str">
        <f>IFERROR(INDEX('Miljövärden urval för publ'!$A$2:$AA$475,MATCH($A173,'Miljövärden urval för publ'!$R$2:$R$476,0),1),"")</f>
        <v>Njudung Energi Vetlanda AB</v>
      </c>
      <c r="C173" t="str">
        <f>IFERROR(INDEX('Miljövärden urval för publ'!$A$2:$AA$475,MATCH($A173,'Miljövärden urval för publ'!$R$2:$R$476,0),2),"")</f>
        <v>Holsby</v>
      </c>
      <c r="D173">
        <f>IFERROR(VLOOKUP($C173,'Miljövärden urval för publ'!$B$2:$H$490,MATCH(D$4,'Miljövärden urval för publ'!$B$2:$H$2,0),FALSE),"")</f>
        <v>0.13994999999999999</v>
      </c>
      <c r="E173">
        <f>IFERROR(VLOOKUP($C173,'Miljövärden urval för publ'!$B$2:$H$490,MATCH(E$4,'Miljövärden urval för publ'!$B$2:$H$2,0),FALSE),"")</f>
        <v>23.215</v>
      </c>
      <c r="F173">
        <f>IFERROR(VLOOKUP($C173,'Miljövärden urval för publ'!$B$2:$H$490,MATCH(F$4,'Miljövärden urval för publ'!$B$2:$H$2,0),FALSE),"")</f>
        <v>11.05</v>
      </c>
      <c r="G173">
        <f>IFERROR(VLOOKUP($C173,'Miljövärden urval för publ'!$B$2:$H$490,MATCH(G$4,'Miljövärden urval för publ'!$B$2:$H$2,0),FALSE),"")</f>
        <v>2.5414800000000001E-2</v>
      </c>
      <c r="J173">
        <f t="shared" si="10"/>
        <v>71</v>
      </c>
      <c r="M173">
        <v>169</v>
      </c>
      <c r="N173" t="str">
        <f t="shared" si="11"/>
        <v/>
      </c>
      <c r="P173" s="61">
        <f t="shared" si="12"/>
        <v>0</v>
      </c>
      <c r="Q173" s="35" t="str">
        <f t="shared" si="9"/>
        <v/>
      </c>
    </row>
    <row r="174" spans="1:17" x14ac:dyDescent="0.25">
      <c r="A174" s="59">
        <v>171</v>
      </c>
      <c r="B174" t="str">
        <f>IFERROR(INDEX('Miljövärden urval för publ'!$A$2:$AA$475,MATCH($A174,'Miljövärden urval för publ'!$R$2:$R$476,0),1),"")</f>
        <v>Njudung Energi Vetlanda AB</v>
      </c>
      <c r="C174" t="str">
        <f>IFERROR(INDEX('Miljövärden urval för publ'!$A$2:$AA$475,MATCH($A174,'Miljövärden urval för publ'!$R$2:$R$476,0),2),"")</f>
        <v>Vetlanda</v>
      </c>
      <c r="D174">
        <f>IFERROR(VLOOKUP($C174,'Miljövärden urval för publ'!$B$2:$H$490,MATCH(D$4,'Miljövärden urval för publ'!$B$2:$H$2,0),FALSE),"")</f>
        <v>0.13563800000000001</v>
      </c>
      <c r="E174">
        <f>IFERROR(VLOOKUP($C174,'Miljövärden urval för publ'!$B$2:$H$490,MATCH(E$4,'Miljövärden urval för publ'!$B$2:$H$2,0),FALSE),"")</f>
        <v>20.634599999999999</v>
      </c>
      <c r="F174">
        <f>IFERROR(VLOOKUP($C174,'Miljövärden urval för publ'!$B$2:$H$490,MATCH(F$4,'Miljövärden urval för publ'!$B$2:$H$2,0),FALSE),"")</f>
        <v>6.0061299999999997</v>
      </c>
      <c r="G174">
        <f>IFERROR(VLOOKUP($C174,'Miljövärden urval för publ'!$B$2:$H$490,MATCH(G$4,'Miljövärden urval för publ'!$B$2:$H$2,0),FALSE),"")</f>
        <v>2.7327299999999999E-2</v>
      </c>
      <c r="J174">
        <f t="shared" si="10"/>
        <v>71</v>
      </c>
      <c r="M174">
        <v>170</v>
      </c>
      <c r="N174" t="str">
        <f t="shared" si="11"/>
        <v/>
      </c>
      <c r="P174" s="61">
        <f t="shared" si="12"/>
        <v>0</v>
      </c>
      <c r="Q174" s="35" t="str">
        <f t="shared" si="9"/>
        <v/>
      </c>
    </row>
    <row r="175" spans="1:17" x14ac:dyDescent="0.25">
      <c r="A175" s="59">
        <v>172</v>
      </c>
      <c r="B175" t="str">
        <f>IFERROR(INDEX('Miljövärden urval för publ'!$A$2:$AA$475,MATCH($A175,'Miljövärden urval för publ'!$R$2:$R$476,0),1),"")</f>
        <v>Nordanstigs Fjärrvärme AB</v>
      </c>
      <c r="C175" t="str">
        <f>IFERROR(INDEX('Miljövärden urval för publ'!$A$2:$AA$475,MATCH($A175,'Miljövärden urval för publ'!$R$2:$R$476,0),2),"")</f>
        <v>Nordanstig</v>
      </c>
      <c r="D175">
        <f>IFERROR(VLOOKUP($C175,'Miljövärden urval för publ'!$B$2:$H$490,MATCH(D$4,'Miljövärden urval för publ'!$B$2:$H$2,0),FALSE),"")</f>
        <v>0.19347600000000001</v>
      </c>
      <c r="E175">
        <f>IFERROR(VLOOKUP($C175,'Miljövärden urval för publ'!$B$2:$H$490,MATCH(E$4,'Miljövärden urval för publ'!$B$2:$H$2,0),FALSE),"")</f>
        <v>35.425400000000003</v>
      </c>
      <c r="F175">
        <f>IFERROR(VLOOKUP($C175,'Miljövärden urval för publ'!$B$2:$H$490,MATCH(F$4,'Miljövärden urval för publ'!$B$2:$H$2,0),FALSE),"")</f>
        <v>10.358599999999999</v>
      </c>
      <c r="G175">
        <f>IFERROR(VLOOKUP($C175,'Miljövärden urval för publ'!$B$2:$H$490,MATCH(G$4,'Miljövärden urval för publ'!$B$2:$H$2,0),FALSE),"")</f>
        <v>7.2265800000000005E-2</v>
      </c>
      <c r="J175">
        <f t="shared" si="10"/>
        <v>72</v>
      </c>
      <c r="M175">
        <v>171</v>
      </c>
      <c r="N175" t="str">
        <f t="shared" si="11"/>
        <v/>
      </c>
      <c r="P175" s="61">
        <f t="shared" si="12"/>
        <v>0</v>
      </c>
      <c r="Q175" s="35" t="str">
        <f t="shared" si="9"/>
        <v/>
      </c>
    </row>
    <row r="176" spans="1:17" x14ac:dyDescent="0.25">
      <c r="A176" s="59">
        <v>173</v>
      </c>
      <c r="B176" t="str">
        <f>IFERROR(INDEX('Miljövärden urval för publ'!$A$2:$AA$475,MATCH($A176,'Miljövärden urval för publ'!$R$2:$R$476,0),1),"")</f>
        <v>Norrenergi AB</v>
      </c>
      <c r="C176" t="str">
        <f>IFERROR(INDEX('Miljövärden urval för publ'!$A$2:$AA$475,MATCH($A176,'Miljövärden urval för publ'!$R$2:$R$476,0),2),"")</f>
        <v>Sundbyberg-Solna</v>
      </c>
      <c r="D176">
        <f>IFERROR(VLOOKUP($C176,'Miljövärden urval för publ'!$B$2:$H$490,MATCH(D$4,'Miljövärden urval för publ'!$B$2:$H$2,0),FALSE),"")</f>
        <v>0.36629299999999998</v>
      </c>
      <c r="E176">
        <f>IFERROR(VLOOKUP($C176,'Miljövärden urval för publ'!$B$2:$H$490,MATCH(E$4,'Miljövärden urval för publ'!$B$2:$H$2,0),FALSE),"")</f>
        <v>1.86795</v>
      </c>
      <c r="F176">
        <f>IFERROR(VLOOKUP($C176,'Miljövärden urval för publ'!$B$2:$H$490,MATCH(F$4,'Miljövärden urval för publ'!$B$2:$H$2,0),FALSE),"")</f>
        <v>2.2062599999999999</v>
      </c>
      <c r="G176">
        <f>IFERROR(VLOOKUP($C176,'Miljövärden urval för publ'!$B$2:$H$490,MATCH(G$4,'Miljövärden urval för publ'!$B$2:$H$2,0),FALSE),"")</f>
        <v>4.2553599999999997E-3</v>
      </c>
      <c r="J176">
        <f t="shared" si="10"/>
        <v>73</v>
      </c>
      <c r="M176">
        <v>172</v>
      </c>
      <c r="N176" t="str">
        <f t="shared" si="11"/>
        <v/>
      </c>
      <c r="P176" s="61">
        <f t="shared" si="12"/>
        <v>0</v>
      </c>
      <c r="Q176" s="35" t="str">
        <f t="shared" si="9"/>
        <v/>
      </c>
    </row>
    <row r="177" spans="1:17" x14ac:dyDescent="0.25">
      <c r="A177" s="59">
        <v>174</v>
      </c>
      <c r="B177" t="str">
        <f>IFERROR(INDEX('Miljövärden urval för publ'!$A$2:$AA$475,MATCH($A177,'Miljövärden urval för publ'!$R$2:$R$476,0),1),"")</f>
        <v>Norrtälje Energi AB</v>
      </c>
      <c r="C177" t="str">
        <f>IFERROR(INDEX('Miljövärden urval för publ'!$A$2:$AA$475,MATCH($A177,'Miljövärden urval för publ'!$R$2:$R$476,0),2),"")</f>
        <v>Hallstavik</v>
      </c>
      <c r="D177">
        <f>IFERROR(VLOOKUP($C177,'Miljövärden urval för publ'!$B$2:$H$490,MATCH(D$4,'Miljövärden urval för publ'!$B$2:$H$2,0),FALSE),"")</f>
        <v>0.140602</v>
      </c>
      <c r="E177">
        <f>IFERROR(VLOOKUP($C177,'Miljövärden urval för publ'!$B$2:$H$490,MATCH(E$4,'Miljövärden urval för publ'!$B$2:$H$2,0),FALSE),"")</f>
        <v>11.882</v>
      </c>
      <c r="F177">
        <f>IFERROR(VLOOKUP($C177,'Miljövärden urval för publ'!$B$2:$H$490,MATCH(F$4,'Miljövärden urval för publ'!$B$2:$H$2,0),FALSE),"")</f>
        <v>10.7361</v>
      </c>
      <c r="G177">
        <f>IFERROR(VLOOKUP($C177,'Miljövärden urval för publ'!$B$2:$H$490,MATCH(G$4,'Miljövärden urval för publ'!$B$2:$H$2,0),FALSE),"")</f>
        <v>1.0002199999999999E-2</v>
      </c>
      <c r="J177">
        <f t="shared" si="10"/>
        <v>74</v>
      </c>
      <c r="M177">
        <v>173</v>
      </c>
      <c r="N177" t="str">
        <f t="shared" si="11"/>
        <v/>
      </c>
      <c r="P177" s="61">
        <f t="shared" si="12"/>
        <v>0</v>
      </c>
      <c r="Q177" s="35" t="str">
        <f t="shared" si="9"/>
        <v/>
      </c>
    </row>
    <row r="178" spans="1:17" x14ac:dyDescent="0.25">
      <c r="A178" s="59">
        <v>175</v>
      </c>
      <c r="B178" t="str">
        <f>IFERROR(INDEX('Miljövärden urval för publ'!$A$2:$AA$475,MATCH($A178,'Miljövärden urval för publ'!$R$2:$R$476,0),1),"")</f>
        <v>Norrtälje Energi AB</v>
      </c>
      <c r="C178" t="str">
        <f>IFERROR(INDEX('Miljövärden urval för publ'!$A$2:$AA$475,MATCH($A178,'Miljövärden urval för publ'!$R$2:$R$476,0),2),"")</f>
        <v>Norrtälje</v>
      </c>
      <c r="D178">
        <f>IFERROR(VLOOKUP($C178,'Miljövärden urval för publ'!$B$2:$H$490,MATCH(D$4,'Miljövärden urval för publ'!$B$2:$H$2,0),FALSE),"")</f>
        <v>0.12645000000000001</v>
      </c>
      <c r="E178">
        <f>IFERROR(VLOOKUP($C178,'Miljövärden urval för publ'!$B$2:$H$490,MATCH(E$4,'Miljövärden urval för publ'!$B$2:$H$2,0),FALSE),"")</f>
        <v>19.520800000000001</v>
      </c>
      <c r="F178">
        <f>IFERROR(VLOOKUP($C178,'Miljövärden urval för publ'!$B$2:$H$490,MATCH(F$4,'Miljövärden urval för publ'!$B$2:$H$2,0),FALSE),"")</f>
        <v>6.9530000000000003</v>
      </c>
      <c r="G178">
        <f>IFERROR(VLOOKUP($C178,'Miljövärden urval för publ'!$B$2:$H$490,MATCH(G$4,'Miljövärden urval för publ'!$B$2:$H$2,0),FALSE),"")</f>
        <v>1.9415999999999999E-2</v>
      </c>
      <c r="J178">
        <f t="shared" si="10"/>
        <v>74</v>
      </c>
      <c r="M178">
        <v>174</v>
      </c>
      <c r="N178" t="str">
        <f t="shared" si="11"/>
        <v/>
      </c>
      <c r="P178" s="61">
        <f t="shared" si="12"/>
        <v>0</v>
      </c>
      <c r="Q178" s="35" t="str">
        <f t="shared" si="9"/>
        <v/>
      </c>
    </row>
    <row r="179" spans="1:17" x14ac:dyDescent="0.25">
      <c r="A179" s="59">
        <v>176</v>
      </c>
      <c r="B179" t="str">
        <f>IFERROR(INDEX('Miljövärden urval för publ'!$A$2:$AA$475,MATCH($A179,'Miljövärden urval för publ'!$R$2:$R$476,0),1),"")</f>
        <v>Norrtälje Energi AB</v>
      </c>
      <c r="C179" t="str">
        <f>IFERROR(INDEX('Miljövärden urval för publ'!$A$2:$AA$475,MATCH($A179,'Miljövärden urval för publ'!$R$2:$R$476,0),2),"")</f>
        <v>Rimbo</v>
      </c>
      <c r="D179">
        <f>IFERROR(VLOOKUP($C179,'Miljövärden urval för publ'!$B$2:$H$490,MATCH(D$4,'Miljövärden urval för publ'!$B$2:$H$2,0),FALSE),"")</f>
        <v>0.24405099999999999</v>
      </c>
      <c r="E179">
        <f>IFERROR(VLOOKUP($C179,'Miljövärden urval för publ'!$B$2:$H$490,MATCH(E$4,'Miljövärden urval för publ'!$B$2:$H$2,0),FALSE),"")</f>
        <v>40.1389</v>
      </c>
      <c r="F179">
        <f>IFERROR(VLOOKUP($C179,'Miljövärden urval för publ'!$B$2:$H$490,MATCH(F$4,'Miljövärden urval för publ'!$B$2:$H$2,0),FALSE),"")</f>
        <v>8.8847100000000001</v>
      </c>
      <c r="G179">
        <f>IFERROR(VLOOKUP($C179,'Miljövärden urval för publ'!$B$2:$H$490,MATCH(G$4,'Miljövärden urval för publ'!$B$2:$H$2,0),FALSE),"")</f>
        <v>4.6975900000000001E-2</v>
      </c>
      <c r="J179">
        <f t="shared" si="10"/>
        <v>74</v>
      </c>
      <c r="M179">
        <v>175</v>
      </c>
      <c r="N179" t="str">
        <f t="shared" si="11"/>
        <v/>
      </c>
      <c r="P179" s="61">
        <f t="shared" si="12"/>
        <v>0</v>
      </c>
      <c r="Q179" s="35" t="str">
        <f t="shared" si="9"/>
        <v/>
      </c>
    </row>
    <row r="180" spans="1:17" x14ac:dyDescent="0.25">
      <c r="A180" s="59">
        <v>177</v>
      </c>
      <c r="B180" t="str">
        <f>IFERROR(INDEX('Miljövärden urval för publ'!$A$2:$AA$475,MATCH($A180,'Miljövärden urval för publ'!$R$2:$R$476,0),1),"")</f>
        <v>Nybro Energi AB</v>
      </c>
      <c r="C180" t="str">
        <f>IFERROR(INDEX('Miljövärden urval för publ'!$A$2:$AA$475,MATCH($A180,'Miljövärden urval för publ'!$R$2:$R$476,0),2),"")</f>
        <v>Nybro stadsnät</v>
      </c>
      <c r="D180">
        <f>IFERROR(VLOOKUP($C180,'Miljövärden urval för publ'!$B$2:$H$490,MATCH(D$4,'Miljövärden urval för publ'!$B$2:$H$2,0),FALSE),"")</f>
        <v>0.100984</v>
      </c>
      <c r="E180">
        <f>IFERROR(VLOOKUP($C180,'Miljövärden urval för publ'!$B$2:$H$490,MATCH(E$4,'Miljövärden urval för publ'!$B$2:$H$2,0),FALSE),"")</f>
        <v>108.842</v>
      </c>
      <c r="F180">
        <f>IFERROR(VLOOKUP($C180,'Miljövärden urval för publ'!$B$2:$H$490,MATCH(F$4,'Miljövärden urval för publ'!$B$2:$H$2,0),FALSE),"")</f>
        <v>5.1242299999999998</v>
      </c>
      <c r="G180">
        <f>IFERROR(VLOOKUP($C180,'Miljövärden urval för publ'!$B$2:$H$490,MATCH(G$4,'Miljövärden urval för publ'!$B$2:$H$2,0),FALSE),"")</f>
        <v>3.4017600000000002E-3</v>
      </c>
      <c r="J180">
        <f t="shared" si="10"/>
        <v>75</v>
      </c>
      <c r="M180">
        <v>176</v>
      </c>
      <c r="N180" t="str">
        <f t="shared" si="11"/>
        <v/>
      </c>
      <c r="P180" s="61">
        <f t="shared" si="12"/>
        <v>0</v>
      </c>
      <c r="Q180" s="35" t="str">
        <f t="shared" si="9"/>
        <v/>
      </c>
    </row>
    <row r="181" spans="1:17" x14ac:dyDescent="0.25">
      <c r="A181" s="59">
        <v>178</v>
      </c>
      <c r="B181" t="str">
        <f>IFERROR(INDEX('Miljövärden urval för publ'!$A$2:$AA$475,MATCH($A181,'Miljövärden urval för publ'!$R$2:$R$476,0),1),"")</f>
        <v>Olofströms Kraft AB</v>
      </c>
      <c r="C181" t="str">
        <f>IFERROR(INDEX('Miljövärden urval för publ'!$A$2:$AA$475,MATCH($A181,'Miljövärden urval för publ'!$R$2:$R$476,0),2),"")</f>
        <v>Olofström</v>
      </c>
      <c r="D181">
        <f>IFERROR(VLOOKUP($C181,'Miljövärden urval för publ'!$B$2:$H$490,MATCH(D$4,'Miljövärden urval för publ'!$B$2:$H$2,0),FALSE),"")</f>
        <v>0.18356</v>
      </c>
      <c r="E181">
        <f>IFERROR(VLOOKUP($C181,'Miljövärden urval för publ'!$B$2:$H$490,MATCH(E$4,'Miljövärden urval för publ'!$B$2:$H$2,0),FALSE),"")</f>
        <v>29.9373</v>
      </c>
      <c r="F181">
        <f>IFERROR(VLOOKUP($C181,'Miljövärden urval för publ'!$B$2:$H$490,MATCH(F$4,'Miljövärden urval för publ'!$B$2:$H$2,0),FALSE),"")</f>
        <v>8.2398000000000007</v>
      </c>
      <c r="G181">
        <f>IFERROR(VLOOKUP($C181,'Miljövärden urval för publ'!$B$2:$H$490,MATCH(G$4,'Miljövärden urval för publ'!$B$2:$H$2,0),FALSE),"")</f>
        <v>5.2354900000000003E-2</v>
      </c>
      <c r="J181">
        <f t="shared" si="10"/>
        <v>76</v>
      </c>
      <c r="M181">
        <v>177</v>
      </c>
      <c r="N181" t="str">
        <f t="shared" si="11"/>
        <v/>
      </c>
      <c r="P181" s="61">
        <f t="shared" si="12"/>
        <v>0</v>
      </c>
      <c r="Q181" s="35" t="str">
        <f t="shared" si="9"/>
        <v/>
      </c>
    </row>
    <row r="182" spans="1:17" x14ac:dyDescent="0.25">
      <c r="A182" s="59">
        <v>179</v>
      </c>
      <c r="B182" t="str">
        <f>IFERROR(INDEX('Miljövärden urval för publ'!$A$2:$AA$475,MATCH($A182,'Miljövärden urval för publ'!$R$2:$R$476,0),1),"")</f>
        <v>Oskarshamn Energi AB</v>
      </c>
      <c r="C182" t="str">
        <f>IFERROR(INDEX('Miljövärden urval för publ'!$A$2:$AA$475,MATCH($A182,'Miljövärden urval för publ'!$R$2:$R$476,0),2),"")</f>
        <v>Oskarshamn</v>
      </c>
      <c r="D182">
        <f>IFERROR(VLOOKUP($C182,'Miljövärden urval för publ'!$B$2:$H$490,MATCH(D$4,'Miljövärden urval för publ'!$B$2:$H$2,0),FALSE),"")</f>
        <v>4.2962199999999999E-2</v>
      </c>
      <c r="E182">
        <f>IFERROR(VLOOKUP($C182,'Miljövärden urval för publ'!$B$2:$H$490,MATCH(E$4,'Miljövärden urval för publ'!$B$2:$H$2,0),FALSE),"")</f>
        <v>5.5178200000000004</v>
      </c>
      <c r="F182">
        <f>IFERROR(VLOOKUP($C182,'Miljövärden urval för publ'!$B$2:$H$490,MATCH(F$4,'Miljövärden urval för publ'!$B$2:$H$2,0),FALSE),"")</f>
        <v>7.7759099999999997</v>
      </c>
      <c r="G182">
        <f>IFERROR(VLOOKUP($C182,'Miljövärden urval för publ'!$B$2:$H$490,MATCH(G$4,'Miljövärden urval för publ'!$B$2:$H$2,0),FALSE),"")</f>
        <v>3.7901599999999999E-3</v>
      </c>
      <c r="J182">
        <f t="shared" si="10"/>
        <v>77</v>
      </c>
      <c r="M182">
        <v>178</v>
      </c>
      <c r="N182" t="str">
        <f t="shared" si="11"/>
        <v/>
      </c>
      <c r="P182" s="61">
        <f t="shared" si="12"/>
        <v>0</v>
      </c>
      <c r="Q182" s="35" t="str">
        <f t="shared" si="9"/>
        <v/>
      </c>
    </row>
    <row r="183" spans="1:17" x14ac:dyDescent="0.25">
      <c r="A183" s="59">
        <v>180</v>
      </c>
      <c r="B183" t="str">
        <f>IFERROR(INDEX('Miljövärden urval för publ'!$A$2:$AA$475,MATCH($A183,'Miljövärden urval för publ'!$R$2:$R$476,0),1),"")</f>
        <v>Oxelö Energi AB</v>
      </c>
      <c r="C183" t="str">
        <f>IFERROR(INDEX('Miljövärden urval för publ'!$A$2:$AA$475,MATCH($A183,'Miljövärden urval för publ'!$R$2:$R$476,0),2),"")</f>
        <v>Oxelösund</v>
      </c>
      <c r="D183">
        <f>IFERROR(VLOOKUP($C183,'Miljövärden urval för publ'!$B$2:$H$490,MATCH(D$4,'Miljövärden urval för publ'!$B$2:$H$2,0),FALSE),"")</f>
        <v>7.4474299999999993E-2</v>
      </c>
      <c r="E183">
        <f>IFERROR(VLOOKUP($C183,'Miljövärden urval för publ'!$B$2:$H$490,MATCH(E$4,'Miljövärden urval för publ'!$B$2:$H$2,0),FALSE),"")</f>
        <v>12.2713</v>
      </c>
      <c r="F183">
        <f>IFERROR(VLOOKUP($C183,'Miljövärden urval för publ'!$B$2:$H$490,MATCH(F$4,'Miljövärden urval för publ'!$B$2:$H$2,0),FALSE),"")</f>
        <v>0.144175</v>
      </c>
      <c r="G183">
        <f>IFERROR(VLOOKUP($C183,'Miljövärden urval för publ'!$B$2:$H$490,MATCH(G$4,'Miljövärden urval för publ'!$B$2:$H$2,0),FALSE),"")</f>
        <v>1.71059E-2</v>
      </c>
      <c r="J183">
        <f t="shared" si="10"/>
        <v>78</v>
      </c>
      <c r="M183">
        <v>179</v>
      </c>
      <c r="N183" t="str">
        <f t="shared" si="11"/>
        <v/>
      </c>
      <c r="P183" s="61">
        <f t="shared" si="12"/>
        <v>0</v>
      </c>
      <c r="Q183" s="35" t="str">
        <f t="shared" si="9"/>
        <v/>
      </c>
    </row>
    <row r="184" spans="1:17" x14ac:dyDescent="0.25">
      <c r="A184" s="59">
        <v>181</v>
      </c>
      <c r="B184" t="str">
        <f>IFERROR(INDEX('Miljövärden urval för publ'!$A$2:$AA$475,MATCH($A184,'Miljövärden urval för publ'!$R$2:$R$476,0),1),"")</f>
        <v>Perstorps Fjärrvärme AB</v>
      </c>
      <c r="C184" t="str">
        <f>IFERROR(INDEX('Miljövärden urval för publ'!$A$2:$AA$475,MATCH($A184,'Miljövärden urval för publ'!$R$2:$R$476,0),2),"")</f>
        <v>Perstorp</v>
      </c>
      <c r="D184">
        <f>IFERROR(VLOOKUP($C184,'Miljövärden urval för publ'!$B$2:$H$490,MATCH(D$4,'Miljövärden urval för publ'!$B$2:$H$2,0),FALSE),"")</f>
        <v>2.7449999999999999E-2</v>
      </c>
      <c r="E184">
        <f>IFERROR(VLOOKUP($C184,'Miljövärden urval för publ'!$B$2:$H$490,MATCH(E$4,'Miljövärden urval för publ'!$B$2:$H$2,0),FALSE),"")</f>
        <v>3.3965200000000002</v>
      </c>
      <c r="F184">
        <f>IFERROR(VLOOKUP($C184,'Miljövärden urval för publ'!$B$2:$H$490,MATCH(F$4,'Miljövärden urval för publ'!$B$2:$H$2,0),FALSE),"")</f>
        <v>5.8467399999999996</v>
      </c>
      <c r="G184">
        <f>IFERROR(VLOOKUP($C184,'Miljövärden urval för publ'!$B$2:$H$490,MATCH(G$4,'Miljövärden urval för publ'!$B$2:$H$2,0),FALSE),"")</f>
        <v>1.70736E-4</v>
      </c>
      <c r="J184">
        <f t="shared" si="10"/>
        <v>79</v>
      </c>
      <c r="M184">
        <v>180</v>
      </c>
      <c r="N184" t="str">
        <f t="shared" si="11"/>
        <v/>
      </c>
      <c r="P184" s="61">
        <f t="shared" si="12"/>
        <v>0</v>
      </c>
      <c r="Q184" s="35" t="str">
        <f t="shared" si="9"/>
        <v/>
      </c>
    </row>
    <row r="185" spans="1:17" x14ac:dyDescent="0.25">
      <c r="A185" s="59">
        <v>182</v>
      </c>
      <c r="B185" t="str">
        <f>IFERROR(INDEX('Miljövärden urval för publ'!$A$2:$AA$475,MATCH($A185,'Miljövärden urval för publ'!$R$2:$R$476,0),1),"")</f>
        <v>PiteEnergi AB</v>
      </c>
      <c r="C185" t="str">
        <f>IFERROR(INDEX('Miljövärden urval för publ'!$A$2:$AA$475,MATCH($A185,'Miljövärden urval för publ'!$R$2:$R$476,0),2),"")</f>
        <v>Norrfjärden</v>
      </c>
      <c r="D185">
        <f>IFERROR(VLOOKUP($C185,'Miljövärden urval för publ'!$B$2:$H$490,MATCH(D$4,'Miljövärden urval för publ'!$B$2:$H$2,0),FALSE),"")</f>
        <v>0.259602</v>
      </c>
      <c r="E185">
        <f>IFERROR(VLOOKUP($C185,'Miljövärden urval för publ'!$B$2:$H$490,MATCH(E$4,'Miljövärden urval för publ'!$B$2:$H$2,0),FALSE),"")</f>
        <v>5.1310900000000004</v>
      </c>
      <c r="F185">
        <f>IFERROR(VLOOKUP($C185,'Miljövärden urval för publ'!$B$2:$H$490,MATCH(F$4,'Miljövärden urval för publ'!$B$2:$H$2,0),FALSE),"")</f>
        <v>17.232299999999999</v>
      </c>
      <c r="G185">
        <f>IFERROR(VLOOKUP($C185,'Miljövärden urval för publ'!$B$2:$H$490,MATCH(G$4,'Miljövärden urval för publ'!$B$2:$H$2,0),FALSE),"")</f>
        <v>5.9072900000000002E-4</v>
      </c>
      <c r="J185">
        <f t="shared" si="10"/>
        <v>80</v>
      </c>
      <c r="M185">
        <v>181</v>
      </c>
      <c r="N185" t="str">
        <f t="shared" si="11"/>
        <v/>
      </c>
      <c r="P185" s="61">
        <f t="shared" si="12"/>
        <v>0</v>
      </c>
      <c r="Q185" s="35" t="str">
        <f t="shared" si="9"/>
        <v/>
      </c>
    </row>
    <row r="186" spans="1:17" x14ac:dyDescent="0.25">
      <c r="A186" s="59">
        <v>183</v>
      </c>
      <c r="B186" t="str">
        <f>IFERROR(INDEX('Miljövärden urval för publ'!$A$2:$AA$475,MATCH($A186,'Miljövärden urval för publ'!$R$2:$R$476,0),1),"")</f>
        <v>PiteEnergi AB</v>
      </c>
      <c r="C186" t="str">
        <f>IFERROR(INDEX('Miljövärden urval för publ'!$A$2:$AA$475,MATCH($A186,'Miljövärden urval för publ'!$R$2:$R$476,0),2),"")</f>
        <v>Piteå</v>
      </c>
      <c r="D186">
        <f>IFERROR(VLOOKUP($C186,'Miljövärden urval för publ'!$B$2:$H$490,MATCH(D$4,'Miljövärden urval för publ'!$B$2:$H$2,0),FALSE),"")</f>
        <v>2.4337000000000001E-2</v>
      </c>
      <c r="E186">
        <f>IFERROR(VLOOKUP($C186,'Miljövärden urval för publ'!$B$2:$H$490,MATCH(E$4,'Miljövärden urval för publ'!$B$2:$H$2,0),FALSE),"")</f>
        <v>3.7594799999999999</v>
      </c>
      <c r="F186">
        <f>IFERROR(VLOOKUP($C186,'Miljövärden urval för publ'!$B$2:$H$490,MATCH(F$4,'Miljövärden urval för publ'!$B$2:$H$2,0),FALSE),"")</f>
        <v>0.301427</v>
      </c>
      <c r="G186">
        <f>IFERROR(VLOOKUP($C186,'Miljövärden urval för publ'!$B$2:$H$490,MATCH(G$4,'Miljövärden urval för publ'!$B$2:$H$2,0),FALSE),"")</f>
        <v>1.1373299999999999E-2</v>
      </c>
      <c r="J186">
        <f t="shared" si="10"/>
        <v>80</v>
      </c>
      <c r="M186">
        <v>182</v>
      </c>
      <c r="N186" t="str">
        <f t="shared" si="11"/>
        <v/>
      </c>
      <c r="P186" s="61">
        <f t="shared" si="12"/>
        <v>0</v>
      </c>
      <c r="Q186" s="35" t="str">
        <f t="shared" si="9"/>
        <v/>
      </c>
    </row>
    <row r="187" spans="1:17" x14ac:dyDescent="0.25">
      <c r="A187" s="59">
        <v>184</v>
      </c>
      <c r="B187" t="str">
        <f>IFERROR(INDEX('Miljövärden urval för publ'!$A$2:$AA$475,MATCH($A187,'Miljövärden urval för publ'!$R$2:$R$476,0),1),"")</f>
        <v>PiteEnergi AB</v>
      </c>
      <c r="C187" t="str">
        <f>IFERROR(INDEX('Miljövärden urval för publ'!$A$2:$AA$475,MATCH($A187,'Miljövärden urval för publ'!$R$2:$R$476,0),2),"")</f>
        <v>Rosvik</v>
      </c>
      <c r="D187">
        <f>IFERROR(VLOOKUP($C187,'Miljövärden urval för publ'!$B$2:$H$490,MATCH(D$4,'Miljövärden urval för publ'!$B$2:$H$2,0),FALSE),"")</f>
        <v>7.4938099999999994E-2</v>
      </c>
      <c r="E187">
        <f>IFERROR(VLOOKUP($C187,'Miljövärden urval för publ'!$B$2:$H$490,MATCH(E$4,'Miljövärden urval för publ'!$B$2:$H$2,0),FALSE),"")</f>
        <v>5.5917399999999997</v>
      </c>
      <c r="F187">
        <f>IFERROR(VLOOKUP($C187,'Miljövärden urval för publ'!$B$2:$H$490,MATCH(F$4,'Miljövärden urval för publ'!$B$2:$H$2,0),FALSE),"")</f>
        <v>9.7855100000000004</v>
      </c>
      <c r="G187">
        <f>IFERROR(VLOOKUP($C187,'Miljövärden urval för publ'!$B$2:$H$490,MATCH(G$4,'Miljövärden urval för publ'!$B$2:$H$2,0),FALSE),"")</f>
        <v>0</v>
      </c>
      <c r="J187">
        <f t="shared" si="10"/>
        <v>80</v>
      </c>
      <c r="M187">
        <v>183</v>
      </c>
      <c r="N187" t="str">
        <f t="shared" si="11"/>
        <v/>
      </c>
      <c r="P187" s="61">
        <f t="shared" si="12"/>
        <v>0</v>
      </c>
      <c r="Q187" s="35" t="str">
        <f t="shared" si="9"/>
        <v/>
      </c>
    </row>
    <row r="188" spans="1:17" x14ac:dyDescent="0.25">
      <c r="A188" s="59">
        <v>185</v>
      </c>
      <c r="B188" t="str">
        <f>IFERROR(INDEX('Miljövärden urval för publ'!$A$2:$AA$475,MATCH($A188,'Miljövärden urval för publ'!$R$2:$R$476,0),1),"")</f>
        <v>PiteEnergi AB</v>
      </c>
      <c r="C188" t="str">
        <f>IFERROR(INDEX('Miljövärden urval för publ'!$A$2:$AA$475,MATCH($A188,'Miljövärden urval för publ'!$R$2:$R$476,0),2),"")</f>
        <v>Sjulnäs</v>
      </c>
      <c r="D188">
        <f>IFERROR(VLOOKUP($C188,'Miljövärden urval för publ'!$B$2:$H$490,MATCH(D$4,'Miljövärden urval för publ'!$B$2:$H$2,0),FALSE),"")</f>
        <v>0.38527600000000001</v>
      </c>
      <c r="E188">
        <f>IFERROR(VLOOKUP($C188,'Miljövärden urval för publ'!$B$2:$H$490,MATCH(E$4,'Miljövärden urval för publ'!$B$2:$H$2,0),FALSE),"")</f>
        <v>14.153700000000001</v>
      </c>
      <c r="F188">
        <f>IFERROR(VLOOKUP($C188,'Miljövärden urval för publ'!$B$2:$H$490,MATCH(F$4,'Miljövärden urval för publ'!$B$2:$H$2,0),FALSE),"")</f>
        <v>16.4693</v>
      </c>
      <c r="G188">
        <f>IFERROR(VLOOKUP($C188,'Miljövärden urval för publ'!$B$2:$H$490,MATCH(G$4,'Miljövärden urval för publ'!$B$2:$H$2,0),FALSE),"")</f>
        <v>2.6591699999999999E-2</v>
      </c>
      <c r="J188">
        <f t="shared" si="10"/>
        <v>80</v>
      </c>
      <c r="M188">
        <v>184</v>
      </c>
      <c r="N188" t="str">
        <f t="shared" si="11"/>
        <v/>
      </c>
      <c r="P188" s="61">
        <f t="shared" si="12"/>
        <v>0</v>
      </c>
      <c r="Q188" s="35" t="str">
        <f t="shared" si="9"/>
        <v/>
      </c>
    </row>
    <row r="189" spans="1:17" x14ac:dyDescent="0.25">
      <c r="A189" s="59">
        <v>186</v>
      </c>
      <c r="B189" t="str">
        <f>IFERROR(INDEX('Miljövärden urval för publ'!$A$2:$AA$475,MATCH($A189,'Miljövärden urval för publ'!$R$2:$R$476,0),1),"")</f>
        <v>Ragunda Energi och Teknik AB</v>
      </c>
      <c r="C189" t="str">
        <f>IFERROR(INDEX('Miljövärden urval för publ'!$A$2:$AA$475,MATCH($A189,'Miljövärden urval för publ'!$R$2:$R$476,0),2),"")</f>
        <v>Hammarstrand</v>
      </c>
      <c r="D189">
        <f>IFERROR(VLOOKUP($C189,'Miljövärden urval för publ'!$B$2:$H$490,MATCH(D$4,'Miljövärden urval för publ'!$B$2:$H$2,0),FALSE),"")</f>
        <v>0.29310799999999998</v>
      </c>
      <c r="E189">
        <f>IFERROR(VLOOKUP($C189,'Miljövärden urval för publ'!$B$2:$H$490,MATCH(E$4,'Miljövärden urval för publ'!$B$2:$H$2,0),FALSE),"")</f>
        <v>43.556199999999997</v>
      </c>
      <c r="F189">
        <f>IFERROR(VLOOKUP($C189,'Miljövärden urval för publ'!$B$2:$H$490,MATCH(F$4,'Miljövärden urval för publ'!$B$2:$H$2,0),FALSE),"")</f>
        <v>13.842700000000001</v>
      </c>
      <c r="G189">
        <f>IFERROR(VLOOKUP($C189,'Miljövärden urval för publ'!$B$2:$H$490,MATCH(G$4,'Miljövärden urval för publ'!$B$2:$H$2,0),FALSE),"")</f>
        <v>5.3563100000000002E-2</v>
      </c>
      <c r="J189">
        <f t="shared" si="10"/>
        <v>81</v>
      </c>
      <c r="M189">
        <v>185</v>
      </c>
      <c r="N189" t="str">
        <f t="shared" si="11"/>
        <v/>
      </c>
      <c r="P189" s="61">
        <f t="shared" si="12"/>
        <v>0</v>
      </c>
      <c r="Q189" s="35" t="str">
        <f t="shared" si="9"/>
        <v/>
      </c>
    </row>
    <row r="190" spans="1:17" x14ac:dyDescent="0.25">
      <c r="A190" s="59">
        <v>187</v>
      </c>
      <c r="B190" t="str">
        <f>IFERROR(INDEX('Miljövärden urval för publ'!$A$2:$AA$475,MATCH($A190,'Miljövärden urval för publ'!$R$2:$R$476,0),1),"")</f>
        <v>Ronneby Miljö och Teknik AB</v>
      </c>
      <c r="C190" t="str">
        <f>IFERROR(INDEX('Miljövärden urval för publ'!$A$2:$AA$475,MATCH($A190,'Miljövärden urval för publ'!$R$2:$R$476,0),2),"")</f>
        <v>Bräkne-Hoby</v>
      </c>
      <c r="D190">
        <f>IFERROR(VLOOKUP($C190,'Miljövärden urval för publ'!$B$2:$H$490,MATCH(D$4,'Miljövärden urval för publ'!$B$2:$H$2,0),FALSE),"")</f>
        <v>9.7840300000000005E-2</v>
      </c>
      <c r="E190">
        <f>IFERROR(VLOOKUP($C190,'Miljövärden urval för publ'!$B$2:$H$490,MATCH(E$4,'Miljövärden urval för publ'!$B$2:$H$2,0),FALSE),"")</f>
        <v>9.21021</v>
      </c>
      <c r="F190">
        <f>IFERROR(VLOOKUP($C190,'Miljövärden urval för publ'!$B$2:$H$490,MATCH(F$4,'Miljövärden urval för publ'!$B$2:$H$2,0),FALSE),"")</f>
        <v>11.130599999999999</v>
      </c>
      <c r="G190">
        <f>IFERROR(VLOOKUP($C190,'Miljövärden urval för publ'!$B$2:$H$490,MATCH(G$4,'Miljövärden urval för publ'!$B$2:$H$2,0),FALSE),"")</f>
        <v>9.0996199999999992E-3</v>
      </c>
      <c r="J190">
        <f t="shared" si="10"/>
        <v>82</v>
      </c>
      <c r="M190">
        <v>186</v>
      </c>
      <c r="N190" t="str">
        <f t="shared" si="11"/>
        <v/>
      </c>
      <c r="P190" s="61">
        <f t="shared" si="12"/>
        <v>0</v>
      </c>
      <c r="Q190" s="35" t="str">
        <f t="shared" si="9"/>
        <v/>
      </c>
    </row>
    <row r="191" spans="1:17" x14ac:dyDescent="0.25">
      <c r="A191" s="59">
        <v>188</v>
      </c>
      <c r="B191" t="str">
        <f>IFERROR(INDEX('Miljövärden urval för publ'!$A$2:$AA$475,MATCH($A191,'Miljövärden urval för publ'!$R$2:$R$476,0),1),"")</f>
        <v>Ronneby Miljö och Teknik AB</v>
      </c>
      <c r="C191" t="str">
        <f>IFERROR(INDEX('Miljövärden urval för publ'!$A$2:$AA$475,MATCH($A191,'Miljövärden urval för publ'!$R$2:$R$476,0),2),"")</f>
        <v>Ronneby-Kallinge</v>
      </c>
      <c r="D191">
        <f>IFERROR(VLOOKUP($C191,'Miljövärden urval för publ'!$B$2:$H$490,MATCH(D$4,'Miljövärden urval för publ'!$B$2:$H$2,0),FALSE),"")</f>
        <v>0.107919</v>
      </c>
      <c r="E191">
        <f>IFERROR(VLOOKUP($C191,'Miljövärden urval för publ'!$B$2:$H$490,MATCH(E$4,'Miljövärden urval för publ'!$B$2:$H$2,0),FALSE),"")</f>
        <v>7.3614899999999999</v>
      </c>
      <c r="F191">
        <f>IFERROR(VLOOKUP($C191,'Miljövärden urval för publ'!$B$2:$H$490,MATCH(F$4,'Miljövärden urval för publ'!$B$2:$H$2,0),FALSE),"")</f>
        <v>11.565</v>
      </c>
      <c r="G191">
        <f>IFERROR(VLOOKUP($C191,'Miljövärden urval för publ'!$B$2:$H$490,MATCH(G$4,'Miljövärden urval för publ'!$B$2:$H$2,0),FALSE),"")</f>
        <v>8.84244E-3</v>
      </c>
      <c r="J191">
        <f t="shared" si="10"/>
        <v>82</v>
      </c>
      <c r="M191">
        <v>187</v>
      </c>
      <c r="N191" t="str">
        <f t="shared" si="11"/>
        <v/>
      </c>
      <c r="P191" s="61">
        <f t="shared" si="12"/>
        <v>0</v>
      </c>
      <c r="Q191" s="35" t="str">
        <f t="shared" si="9"/>
        <v/>
      </c>
    </row>
    <row r="192" spans="1:17" x14ac:dyDescent="0.25">
      <c r="A192" s="59">
        <v>189</v>
      </c>
      <c r="B192" t="str">
        <f>IFERROR(INDEX('Miljövärden urval för publ'!$A$2:$AA$475,MATCH($A192,'Miljövärden urval för publ'!$R$2:$R$476,0),1),"")</f>
        <v>Sala-Heby Energi AB</v>
      </c>
      <c r="C192" t="str">
        <f>IFERROR(INDEX('Miljövärden urval för publ'!$A$2:$AA$475,MATCH($A192,'Miljövärden urval för publ'!$R$2:$R$476,0),2),"")</f>
        <v>Sala-Heby</v>
      </c>
      <c r="D192">
        <f>IFERROR(VLOOKUP($C192,'Miljövärden urval för publ'!$B$2:$H$490,MATCH(D$4,'Miljövärden urval för publ'!$B$2:$H$2,0),FALSE),"")</f>
        <v>4.9318099999999997E-2</v>
      </c>
      <c r="E192">
        <f>IFERROR(VLOOKUP($C192,'Miljövärden urval för publ'!$B$2:$H$490,MATCH(E$4,'Miljövärden urval för publ'!$B$2:$H$2,0),FALSE),"")</f>
        <v>3.5110299999999999</v>
      </c>
      <c r="F192">
        <f>IFERROR(VLOOKUP($C192,'Miljövärden urval för publ'!$B$2:$H$490,MATCH(F$4,'Miljövärden urval för publ'!$B$2:$H$2,0),FALSE),"")</f>
        <v>7.52806</v>
      </c>
      <c r="G192">
        <f>IFERROR(VLOOKUP($C192,'Miljövärden urval för publ'!$B$2:$H$490,MATCH(G$4,'Miljövärden urval för publ'!$B$2:$H$2,0),FALSE),"")</f>
        <v>0</v>
      </c>
      <c r="J192">
        <f t="shared" si="10"/>
        <v>83</v>
      </c>
      <c r="M192">
        <v>188</v>
      </c>
      <c r="N192" t="str">
        <f t="shared" si="11"/>
        <v/>
      </c>
      <c r="P192" s="61">
        <f t="shared" si="12"/>
        <v>0</v>
      </c>
      <c r="Q192" s="35" t="str">
        <f t="shared" si="9"/>
        <v/>
      </c>
    </row>
    <row r="193" spans="1:17" x14ac:dyDescent="0.25">
      <c r="A193" s="59">
        <v>190</v>
      </c>
      <c r="B193" t="str">
        <f>IFERROR(INDEX('Miljövärden urval för publ'!$A$2:$AA$475,MATCH($A193,'Miljövärden urval för publ'!$R$2:$R$476,0),1),"")</f>
        <v>Sandviken Energi AB</v>
      </c>
      <c r="C193" t="str">
        <f>IFERROR(INDEX('Miljövärden urval för publ'!$A$2:$AA$475,MATCH($A193,'Miljövärden urval för publ'!$R$2:$R$476,0),2),"")</f>
        <v>Sandviken</v>
      </c>
      <c r="D193">
        <f>IFERROR(VLOOKUP($C193,'Miljövärden urval för publ'!$B$2:$H$490,MATCH(D$4,'Miljövärden urval för publ'!$B$2:$H$2,0),FALSE),"")</f>
        <v>0.61864399999999997</v>
      </c>
      <c r="E193">
        <f>IFERROR(VLOOKUP($C193,'Miljövärden urval för publ'!$B$2:$H$490,MATCH(E$4,'Miljövärden urval för publ'!$B$2:$H$2,0),FALSE),"")</f>
        <v>205.48599999999999</v>
      </c>
      <c r="F193">
        <f>IFERROR(VLOOKUP($C193,'Miljövärden urval för publ'!$B$2:$H$490,MATCH(F$4,'Miljövärden urval för publ'!$B$2:$H$2,0),FALSE),"")</f>
        <v>24.218699999999998</v>
      </c>
      <c r="G193">
        <f>IFERROR(VLOOKUP($C193,'Miljövärden urval för publ'!$B$2:$H$490,MATCH(G$4,'Miljövärden urval för publ'!$B$2:$H$2,0),FALSE),"")</f>
        <v>2.0495800000000002E-2</v>
      </c>
      <c r="J193">
        <f t="shared" si="10"/>
        <v>84</v>
      </c>
      <c r="M193">
        <v>189</v>
      </c>
      <c r="N193" t="str">
        <f t="shared" si="11"/>
        <v/>
      </c>
      <c r="P193" s="61">
        <f t="shared" si="12"/>
        <v>0</v>
      </c>
      <c r="Q193" s="35" t="str">
        <f t="shared" si="9"/>
        <v/>
      </c>
    </row>
    <row r="194" spans="1:17" x14ac:dyDescent="0.25">
      <c r="A194" s="59">
        <v>191</v>
      </c>
      <c r="B194" t="str">
        <f>IFERROR(INDEX('Miljövärden urval för publ'!$A$2:$AA$475,MATCH($A194,'Miljövärden urval för publ'!$R$2:$R$476,0),1),"")</f>
        <v>Skara Energi AB</v>
      </c>
      <c r="C194" t="str">
        <f>IFERROR(INDEX('Miljövärden urval för publ'!$A$2:$AA$475,MATCH($A194,'Miljövärden urval för publ'!$R$2:$R$476,0),2),"")</f>
        <v>Skara</v>
      </c>
      <c r="D194">
        <f>IFERROR(VLOOKUP($C194,'Miljövärden urval för publ'!$B$2:$H$490,MATCH(D$4,'Miljövärden urval för publ'!$B$2:$H$2,0),FALSE),"")</f>
        <v>8.7110400000000004E-2</v>
      </c>
      <c r="E194">
        <f>IFERROR(VLOOKUP($C194,'Miljövärden urval för publ'!$B$2:$H$490,MATCH(E$4,'Miljövärden urval för publ'!$B$2:$H$2,0),FALSE),"")</f>
        <v>12.8317</v>
      </c>
      <c r="F194">
        <f>IFERROR(VLOOKUP($C194,'Miljövärden urval för publ'!$B$2:$H$490,MATCH(F$4,'Miljövärden urval för publ'!$B$2:$H$2,0),FALSE),"")</f>
        <v>7.2972999999999999</v>
      </c>
      <c r="G194">
        <f>IFERROR(VLOOKUP($C194,'Miljövärden urval för publ'!$B$2:$H$490,MATCH(G$4,'Miljövärden urval för publ'!$B$2:$H$2,0),FALSE),"")</f>
        <v>1.0721E-2</v>
      </c>
      <c r="J194">
        <f t="shared" si="10"/>
        <v>85</v>
      </c>
      <c r="M194">
        <v>190</v>
      </c>
      <c r="N194" t="str">
        <f t="shared" si="11"/>
        <v/>
      </c>
      <c r="P194" s="61">
        <f t="shared" si="12"/>
        <v>0</v>
      </c>
      <c r="Q194" s="35" t="str">
        <f t="shared" si="9"/>
        <v/>
      </c>
    </row>
    <row r="195" spans="1:17" x14ac:dyDescent="0.25">
      <c r="A195" s="59">
        <v>192</v>
      </c>
      <c r="B195" t="str">
        <f>IFERROR(INDEX('Miljövärden urval för publ'!$A$2:$AA$475,MATCH($A195,'Miljövärden urval för publ'!$R$2:$R$476,0),1),"")</f>
        <v>Skellefteå Kraft AB</v>
      </c>
      <c r="C195" t="str">
        <f>IFERROR(INDEX('Miljövärden urval för publ'!$A$2:$AA$475,MATCH($A195,'Miljövärden urval för publ'!$R$2:$R$476,0),2),"")</f>
        <v>Boliden</v>
      </c>
      <c r="D195">
        <f>IFERROR(VLOOKUP($C195,'Miljövärden urval för publ'!$B$2:$H$490,MATCH(D$4,'Miljövärden urval för publ'!$B$2:$H$2,0),FALSE),"")</f>
        <v>0.16125700000000001</v>
      </c>
      <c r="E195">
        <f>IFERROR(VLOOKUP($C195,'Miljövärden urval för publ'!$B$2:$H$490,MATCH(E$4,'Miljövärden urval för publ'!$B$2:$H$2,0),FALSE),"")</f>
        <v>7.0109300000000001</v>
      </c>
      <c r="F195">
        <f>IFERROR(VLOOKUP($C195,'Miljövärden urval för publ'!$B$2:$H$490,MATCH(F$4,'Miljövärden urval för publ'!$B$2:$H$2,0),FALSE),"")</f>
        <v>17.5213</v>
      </c>
      <c r="G195">
        <f>IFERROR(VLOOKUP($C195,'Miljövärden urval för publ'!$B$2:$H$490,MATCH(G$4,'Miljövärden urval för publ'!$B$2:$H$2,0),FALSE),"")</f>
        <v>6.0618099999999999E-3</v>
      </c>
      <c r="J195">
        <f t="shared" si="10"/>
        <v>86</v>
      </c>
      <c r="M195">
        <v>191</v>
      </c>
      <c r="N195" t="str">
        <f t="shared" si="11"/>
        <v/>
      </c>
      <c r="P195" s="61">
        <f t="shared" si="12"/>
        <v>0</v>
      </c>
      <c r="Q195" s="35" t="str">
        <f t="shared" si="9"/>
        <v/>
      </c>
    </row>
    <row r="196" spans="1:17" x14ac:dyDescent="0.25">
      <c r="A196" s="59">
        <v>193</v>
      </c>
      <c r="B196" t="str">
        <f>IFERROR(INDEX('Miljövärden urval för publ'!$A$2:$AA$475,MATCH($A196,'Miljövärden urval för publ'!$R$2:$R$476,0),1),"")</f>
        <v>Skellefteå Kraft AB</v>
      </c>
      <c r="C196" t="str">
        <f>IFERROR(INDEX('Miljövärden urval för publ'!$A$2:$AA$475,MATCH($A196,'Miljövärden urval för publ'!$R$2:$R$476,0),2),"")</f>
        <v>Bureå</v>
      </c>
      <c r="D196">
        <f>IFERROR(VLOOKUP($C196,'Miljövärden urval för publ'!$B$2:$H$490,MATCH(D$4,'Miljövärden urval för publ'!$B$2:$H$2,0),FALSE),"")</f>
        <v>0.176506</v>
      </c>
      <c r="E196">
        <f>IFERROR(VLOOKUP($C196,'Miljövärden urval för publ'!$B$2:$H$490,MATCH(E$4,'Miljövärden urval för publ'!$B$2:$H$2,0),FALSE),"")</f>
        <v>10.1274</v>
      </c>
      <c r="F196">
        <f>IFERROR(VLOOKUP($C196,'Miljövärden urval för publ'!$B$2:$H$490,MATCH(F$4,'Miljövärden urval för publ'!$B$2:$H$2,0),FALSE),"")</f>
        <v>18.768699999999999</v>
      </c>
      <c r="G196">
        <f>IFERROR(VLOOKUP($C196,'Miljövärden urval för publ'!$B$2:$H$490,MATCH(G$4,'Miljövärden urval för publ'!$B$2:$H$2,0),FALSE),"")</f>
        <v>1.35637E-2</v>
      </c>
      <c r="J196">
        <f t="shared" si="10"/>
        <v>86</v>
      </c>
      <c r="M196">
        <v>192</v>
      </c>
      <c r="N196" t="str">
        <f t="shared" si="11"/>
        <v/>
      </c>
      <c r="P196" s="61">
        <f t="shared" si="12"/>
        <v>0</v>
      </c>
      <c r="Q196" s="35" t="str">
        <f t="shared" si="9"/>
        <v/>
      </c>
    </row>
    <row r="197" spans="1:17" x14ac:dyDescent="0.25">
      <c r="A197" s="59">
        <v>194</v>
      </c>
      <c r="B197" t="str">
        <f>IFERROR(INDEX('Miljövärden urval för publ'!$A$2:$AA$475,MATCH($A197,'Miljövärden urval för publ'!$R$2:$R$476,0),1),"")</f>
        <v>Skellefteå Kraft AB</v>
      </c>
      <c r="C197" t="str">
        <f>IFERROR(INDEX('Miljövärden urval för publ'!$A$2:$AA$475,MATCH($A197,'Miljövärden urval för publ'!$R$2:$R$476,0),2),"")</f>
        <v>Burträsk</v>
      </c>
      <c r="D197">
        <f>IFERROR(VLOOKUP($C197,'Miljövärden urval för publ'!$B$2:$H$490,MATCH(D$4,'Miljövärden urval för publ'!$B$2:$H$2,0),FALSE),"")</f>
        <v>0.110335</v>
      </c>
      <c r="E197">
        <f>IFERROR(VLOOKUP($C197,'Miljövärden urval för publ'!$B$2:$H$490,MATCH(E$4,'Miljövärden urval för publ'!$B$2:$H$2,0),FALSE),"")</f>
        <v>10.6554</v>
      </c>
      <c r="F197">
        <f>IFERROR(VLOOKUP($C197,'Miljövärden urval för publ'!$B$2:$H$490,MATCH(F$4,'Miljövärden urval för publ'!$B$2:$H$2,0),FALSE),"")</f>
        <v>11.670500000000001</v>
      </c>
      <c r="G197">
        <f>IFERROR(VLOOKUP($C197,'Miljövärden urval för publ'!$B$2:$H$490,MATCH(G$4,'Miljövärden urval för publ'!$B$2:$H$2,0),FALSE),"")</f>
        <v>1.50218E-2</v>
      </c>
      <c r="J197">
        <f t="shared" si="10"/>
        <v>86</v>
      </c>
      <c r="M197">
        <v>193</v>
      </c>
      <c r="N197" t="str">
        <f t="shared" si="11"/>
        <v/>
      </c>
      <c r="P197" s="61">
        <f t="shared" si="12"/>
        <v>0</v>
      </c>
      <c r="Q197" s="35" t="str">
        <f t="shared" ref="Q197:Q260" si="13">IF(B197=$R$2,C197,"")</f>
        <v/>
      </c>
    </row>
    <row r="198" spans="1:17" x14ac:dyDescent="0.25">
      <c r="A198" s="59">
        <v>195</v>
      </c>
      <c r="B198" t="str">
        <f>IFERROR(INDEX('Miljövärden urval för publ'!$A$2:$AA$475,MATCH($A198,'Miljövärden urval för publ'!$R$2:$R$476,0),1),"")</f>
        <v>Skellefteå Kraft AB</v>
      </c>
      <c r="C198" t="str">
        <f>IFERROR(INDEX('Miljövärden urval för publ'!$A$2:$AA$475,MATCH($A198,'Miljövärden urval för publ'!$R$2:$R$476,0),2),"")</f>
        <v>Byske</v>
      </c>
      <c r="D198">
        <f>IFERROR(VLOOKUP($C198,'Miljövärden urval för publ'!$B$2:$H$490,MATCH(D$4,'Miljövärden urval för publ'!$B$2:$H$2,0),FALSE),"")</f>
        <v>0.158299</v>
      </c>
      <c r="E198">
        <f>IFERROR(VLOOKUP($C198,'Miljövärden urval för publ'!$B$2:$H$490,MATCH(E$4,'Miljövärden urval för publ'!$B$2:$H$2,0),FALSE),"")</f>
        <v>8.3900199999999998</v>
      </c>
      <c r="F198">
        <f>IFERROR(VLOOKUP($C198,'Miljövärden urval för publ'!$B$2:$H$490,MATCH(F$4,'Miljövärden urval för publ'!$B$2:$H$2,0),FALSE),"")</f>
        <v>17.244599999999998</v>
      </c>
      <c r="G198">
        <f>IFERROR(VLOOKUP($C198,'Miljövärden urval för publ'!$B$2:$H$490,MATCH(G$4,'Miljövärden urval för publ'!$B$2:$H$2,0),FALSE),"")</f>
        <v>1.0716699999999999E-2</v>
      </c>
      <c r="J198">
        <f t="shared" ref="J198:J261" si="14">IF(B198=B197,J197,J197+1)</f>
        <v>86</v>
      </c>
      <c r="M198">
        <v>194</v>
      </c>
      <c r="N198" t="str">
        <f t="shared" ref="N198:N261" si="15">IFERROR(INDEX($B$4:$J$487,MATCH(M198,$J$4:$J$369,0),1),"")</f>
        <v/>
      </c>
      <c r="P198" s="61">
        <f t="shared" ref="P198:P261" si="16">IF(Q198="",P197,P197+1)</f>
        <v>0</v>
      </c>
      <c r="Q198" s="35" t="str">
        <f t="shared" si="13"/>
        <v/>
      </c>
    </row>
    <row r="199" spans="1:17" x14ac:dyDescent="0.25">
      <c r="A199" s="59">
        <v>196</v>
      </c>
      <c r="B199" t="str">
        <f>IFERROR(INDEX('Miljövärden urval för publ'!$A$2:$AA$475,MATCH($A199,'Miljövärden urval för publ'!$R$2:$R$476,0),1),"")</f>
        <v>Skellefteå Kraft AB</v>
      </c>
      <c r="C199" t="str">
        <f>IFERROR(INDEX('Miljövärden urval för publ'!$A$2:$AA$475,MATCH($A199,'Miljövärden urval för publ'!$R$2:$R$476,0),2),"")</f>
        <v>Jörn</v>
      </c>
      <c r="D199">
        <f>IFERROR(VLOOKUP($C199,'Miljövärden urval för publ'!$B$2:$H$490,MATCH(D$4,'Miljövärden urval för publ'!$B$2:$H$2,0),FALSE),"")</f>
        <v>0.201492</v>
      </c>
      <c r="E199">
        <f>IFERROR(VLOOKUP($C199,'Miljövärden urval för publ'!$B$2:$H$490,MATCH(E$4,'Miljövärden urval för publ'!$B$2:$H$2,0),FALSE),"")</f>
        <v>10.7837</v>
      </c>
      <c r="F199">
        <f>IFERROR(VLOOKUP($C199,'Miljövärden urval för publ'!$B$2:$H$490,MATCH(F$4,'Miljövärden urval för publ'!$B$2:$H$2,0),FALSE),"")</f>
        <v>20.4129</v>
      </c>
      <c r="G199">
        <f>IFERROR(VLOOKUP($C199,'Miljövärden urval för publ'!$B$2:$H$490,MATCH(G$4,'Miljövärden urval för publ'!$B$2:$H$2,0),FALSE),"")</f>
        <v>1.2862699999999999E-2</v>
      </c>
      <c r="J199">
        <f t="shared" si="14"/>
        <v>86</v>
      </c>
      <c r="M199">
        <v>195</v>
      </c>
      <c r="N199" t="str">
        <f t="shared" si="15"/>
        <v/>
      </c>
      <c r="P199" s="61">
        <f t="shared" si="16"/>
        <v>0</v>
      </c>
      <c r="Q199" s="35" t="str">
        <f t="shared" si="13"/>
        <v/>
      </c>
    </row>
    <row r="200" spans="1:17" x14ac:dyDescent="0.25">
      <c r="A200" s="59">
        <v>197</v>
      </c>
      <c r="B200" t="str">
        <f>IFERROR(INDEX('Miljövärden urval för publ'!$A$2:$AA$475,MATCH($A200,'Miljövärden urval för publ'!$R$2:$R$476,0),1),"")</f>
        <v>Skellefteå Kraft AB</v>
      </c>
      <c r="C200" t="str">
        <f>IFERROR(INDEX('Miljövärden urval för publ'!$A$2:$AA$475,MATCH($A200,'Miljövärden urval för publ'!$R$2:$R$476,0),2),"")</f>
        <v>Kåge</v>
      </c>
      <c r="D200">
        <f>IFERROR(VLOOKUP($C200,'Miljövärden urval för publ'!$B$2:$H$490,MATCH(D$4,'Miljövärden urval för publ'!$B$2:$H$2,0),FALSE),"")</f>
        <v>0.17166500000000001</v>
      </c>
      <c r="E200">
        <f>IFERROR(VLOOKUP($C200,'Miljövärden urval för publ'!$B$2:$H$490,MATCH(E$4,'Miljövärden urval för publ'!$B$2:$H$2,0),FALSE),"")</f>
        <v>5.6635200000000001</v>
      </c>
      <c r="F200">
        <f>IFERROR(VLOOKUP($C200,'Miljövärden urval för publ'!$B$2:$H$490,MATCH(F$4,'Miljövärden urval för publ'!$B$2:$H$2,0),FALSE),"")</f>
        <v>18.7834</v>
      </c>
      <c r="G200">
        <f>IFERROR(VLOOKUP($C200,'Miljövärden urval för publ'!$B$2:$H$490,MATCH(G$4,'Miljövärden urval för publ'!$B$2:$H$2,0),FALSE),"")</f>
        <v>8.3137E-4</v>
      </c>
      <c r="J200">
        <f t="shared" si="14"/>
        <v>86</v>
      </c>
      <c r="M200">
        <v>196</v>
      </c>
      <c r="N200" t="str">
        <f t="shared" si="15"/>
        <v/>
      </c>
      <c r="P200" s="61">
        <f t="shared" si="16"/>
        <v>0</v>
      </c>
      <c r="Q200" s="35" t="str">
        <f t="shared" si="13"/>
        <v/>
      </c>
    </row>
    <row r="201" spans="1:17" x14ac:dyDescent="0.25">
      <c r="A201" s="59">
        <v>198</v>
      </c>
      <c r="B201" t="str">
        <f>IFERROR(INDEX('Miljövärden urval för publ'!$A$2:$AA$475,MATCH($A201,'Miljövärden urval för publ'!$R$2:$R$476,0),1),"")</f>
        <v>Skellefteå Kraft AB</v>
      </c>
      <c r="C201" t="str">
        <f>IFERROR(INDEX('Miljövärden urval för publ'!$A$2:$AA$475,MATCH($A201,'Miljövärden urval för publ'!$R$2:$R$476,0),2),"")</f>
        <v>Lidbacken</v>
      </c>
      <c r="D201">
        <f>IFERROR(VLOOKUP($C201,'Miljövärden urval för publ'!$B$2:$H$490,MATCH(D$4,'Miljövärden urval för publ'!$B$2:$H$2,0),FALSE),"")</f>
        <v>0.17005200000000001</v>
      </c>
      <c r="E201">
        <f>IFERROR(VLOOKUP($C201,'Miljövärden urval för publ'!$B$2:$H$490,MATCH(E$4,'Miljövärden urval för publ'!$B$2:$H$2,0),FALSE),"")</f>
        <v>9.8495899999999992</v>
      </c>
      <c r="F201">
        <f>IFERROR(VLOOKUP($C201,'Miljövärden urval för publ'!$B$2:$H$490,MATCH(F$4,'Miljövärden urval för publ'!$B$2:$H$2,0),FALSE),"")</f>
        <v>18.104199999999999</v>
      </c>
      <c r="G201">
        <f>IFERROR(VLOOKUP($C201,'Miljövärden urval för publ'!$B$2:$H$490,MATCH(G$4,'Miljövärden urval för publ'!$B$2:$H$2,0),FALSE),"")</f>
        <v>1.3809E-2</v>
      </c>
      <c r="J201">
        <f t="shared" si="14"/>
        <v>86</v>
      </c>
      <c r="M201">
        <v>197</v>
      </c>
      <c r="N201" t="str">
        <f t="shared" si="15"/>
        <v/>
      </c>
      <c r="P201" s="61">
        <f t="shared" si="16"/>
        <v>0</v>
      </c>
      <c r="Q201" s="35" t="str">
        <f t="shared" si="13"/>
        <v/>
      </c>
    </row>
    <row r="202" spans="1:17" x14ac:dyDescent="0.25">
      <c r="A202" s="59">
        <v>199</v>
      </c>
      <c r="B202" t="str">
        <f>IFERROR(INDEX('Miljövärden urval för publ'!$A$2:$AA$475,MATCH($A202,'Miljövärden urval för publ'!$R$2:$R$476,0),1),"")</f>
        <v>Skellefteå Kraft AB</v>
      </c>
      <c r="C202" t="str">
        <f>IFERROR(INDEX('Miljövärden urval för publ'!$A$2:$AA$475,MATCH($A202,'Miljövärden urval för publ'!$R$2:$R$476,0),2),"")</f>
        <v>Lycksele</v>
      </c>
      <c r="D202">
        <f>IFERROR(VLOOKUP($C202,'Miljövärden urval för publ'!$B$2:$H$490,MATCH(D$4,'Miljövärden urval för publ'!$B$2:$H$2,0),FALSE),"")</f>
        <v>0.27998099999999998</v>
      </c>
      <c r="E202">
        <f>IFERROR(VLOOKUP($C202,'Miljövärden urval för publ'!$B$2:$H$490,MATCH(E$4,'Miljövärden urval för publ'!$B$2:$H$2,0),FALSE),"")</f>
        <v>96.842799999999997</v>
      </c>
      <c r="F202">
        <f>IFERROR(VLOOKUP($C202,'Miljövärden urval för publ'!$B$2:$H$490,MATCH(F$4,'Miljövärden urval för publ'!$B$2:$H$2,0),FALSE),"")</f>
        <v>14.321400000000001</v>
      </c>
      <c r="G202">
        <f>IFERROR(VLOOKUP($C202,'Miljövärden urval för publ'!$B$2:$H$490,MATCH(G$4,'Miljövärden urval för publ'!$B$2:$H$2,0),FALSE),"")</f>
        <v>3.6564700000000002E-3</v>
      </c>
      <c r="J202">
        <f t="shared" si="14"/>
        <v>86</v>
      </c>
      <c r="M202">
        <v>198</v>
      </c>
      <c r="N202" t="str">
        <f t="shared" si="15"/>
        <v/>
      </c>
      <c r="P202" s="61">
        <f t="shared" si="16"/>
        <v>0</v>
      </c>
      <c r="Q202" s="35" t="str">
        <f t="shared" si="13"/>
        <v/>
      </c>
    </row>
    <row r="203" spans="1:17" x14ac:dyDescent="0.25">
      <c r="A203" s="59">
        <v>200</v>
      </c>
      <c r="B203" t="str">
        <f>IFERROR(INDEX('Miljövärden urval för publ'!$A$2:$AA$475,MATCH($A203,'Miljövärden urval för publ'!$R$2:$R$476,0),1),"")</f>
        <v>Skellefteå Kraft AB</v>
      </c>
      <c r="C203" t="str">
        <f>IFERROR(INDEX('Miljövärden urval för publ'!$A$2:$AA$475,MATCH($A203,'Miljövärden urval för publ'!$R$2:$R$476,0),2),"")</f>
        <v>Lövånger</v>
      </c>
      <c r="D203">
        <f>IFERROR(VLOOKUP($C203,'Miljövärden urval för publ'!$B$2:$H$490,MATCH(D$4,'Miljövärden urval för publ'!$B$2:$H$2,0),FALSE),"")</f>
        <v>0.16822200000000001</v>
      </c>
      <c r="E203">
        <f>IFERROR(VLOOKUP($C203,'Miljövärden urval för publ'!$B$2:$H$490,MATCH(E$4,'Miljövärden urval för publ'!$B$2:$H$2,0),FALSE),"")</f>
        <v>8.1405399999999997</v>
      </c>
      <c r="F203">
        <f>IFERROR(VLOOKUP($C203,'Miljövärden urval för publ'!$B$2:$H$490,MATCH(F$4,'Miljövärden urval för publ'!$B$2:$H$2,0),FALSE),"")</f>
        <v>18.136900000000001</v>
      </c>
      <c r="G203">
        <f>IFERROR(VLOOKUP($C203,'Miljövärden urval för publ'!$B$2:$H$490,MATCH(G$4,'Miljövärden urval för publ'!$B$2:$H$2,0),FALSE),"")</f>
        <v>8.6671400000000003E-3</v>
      </c>
      <c r="J203">
        <f t="shared" si="14"/>
        <v>86</v>
      </c>
      <c r="M203">
        <v>199</v>
      </c>
      <c r="N203" t="str">
        <f t="shared" si="15"/>
        <v/>
      </c>
      <c r="P203" s="61">
        <f t="shared" si="16"/>
        <v>0</v>
      </c>
      <c r="Q203" s="35" t="str">
        <f t="shared" si="13"/>
        <v/>
      </c>
    </row>
    <row r="204" spans="1:17" x14ac:dyDescent="0.25">
      <c r="A204" s="59">
        <v>201</v>
      </c>
      <c r="B204" t="str">
        <f>IFERROR(INDEX('Miljövärden urval för publ'!$A$2:$AA$475,MATCH($A204,'Miljövärden urval för publ'!$R$2:$R$476,0),1),"")</f>
        <v>Skellefteå Kraft AB</v>
      </c>
      <c r="C204" t="str">
        <f>IFERROR(INDEX('Miljövärden urval för publ'!$A$2:$AA$475,MATCH($A204,'Miljövärden urval för publ'!$R$2:$R$476,0),2),"")</f>
        <v>Malå</v>
      </c>
      <c r="D204">
        <f>IFERROR(VLOOKUP($C204,'Miljövärden urval för publ'!$B$2:$H$490,MATCH(D$4,'Miljövärden urval för publ'!$B$2:$H$2,0),FALSE),"")</f>
        <v>6.4928399999999997E-2</v>
      </c>
      <c r="E204">
        <f>IFERROR(VLOOKUP($C204,'Miljövärden urval för publ'!$B$2:$H$490,MATCH(E$4,'Miljövärden urval för publ'!$B$2:$H$2,0),FALSE),"")</f>
        <v>8.5415899999999993</v>
      </c>
      <c r="F204">
        <f>IFERROR(VLOOKUP($C204,'Miljövärden urval för publ'!$B$2:$H$490,MATCH(F$4,'Miljövärden urval för publ'!$B$2:$H$2,0),FALSE),"")</f>
        <v>7.6981099999999998</v>
      </c>
      <c r="G204">
        <f>IFERROR(VLOOKUP($C204,'Miljövärden urval för publ'!$B$2:$H$490,MATCH(G$4,'Miljövärden urval för publ'!$B$2:$H$2,0),FALSE),"")</f>
        <v>1.9712E-2</v>
      </c>
      <c r="J204">
        <f t="shared" si="14"/>
        <v>86</v>
      </c>
      <c r="M204">
        <v>200</v>
      </c>
      <c r="N204" t="str">
        <f t="shared" si="15"/>
        <v/>
      </c>
      <c r="P204" s="61">
        <f t="shared" si="16"/>
        <v>0</v>
      </c>
      <c r="Q204" s="35" t="str">
        <f t="shared" si="13"/>
        <v/>
      </c>
    </row>
    <row r="205" spans="1:17" x14ac:dyDescent="0.25">
      <c r="A205" s="59">
        <v>202</v>
      </c>
      <c r="B205" t="str">
        <f>IFERROR(INDEX('Miljövärden urval för publ'!$A$2:$AA$475,MATCH($A205,'Miljövärden urval för publ'!$R$2:$R$476,0),1),"")</f>
        <v>Skellefteå Kraft AB</v>
      </c>
      <c r="C205" t="str">
        <f>IFERROR(INDEX('Miljövärden urval för publ'!$A$2:$AA$475,MATCH($A205,'Miljövärden urval för publ'!$R$2:$R$476,0),2),"")</f>
        <v>Norsjö</v>
      </c>
      <c r="D205">
        <f>IFERROR(VLOOKUP($C205,'Miljövärden urval för publ'!$B$2:$H$490,MATCH(D$4,'Miljövärden urval för publ'!$B$2:$H$2,0),FALSE),"")</f>
        <v>0.122099</v>
      </c>
      <c r="E205">
        <f>IFERROR(VLOOKUP($C205,'Miljövärden urval för publ'!$B$2:$H$490,MATCH(E$4,'Miljövärden urval för publ'!$B$2:$H$2,0),FALSE),"")</f>
        <v>6.3241800000000001</v>
      </c>
      <c r="F205">
        <f>IFERROR(VLOOKUP($C205,'Miljövärden urval för publ'!$B$2:$H$490,MATCH(F$4,'Miljövärden urval för publ'!$B$2:$H$2,0),FALSE),"")</f>
        <v>10.8843</v>
      </c>
      <c r="G205">
        <f>IFERROR(VLOOKUP($C205,'Miljövärden urval för publ'!$B$2:$H$490,MATCH(G$4,'Miljövärden urval för publ'!$B$2:$H$2,0),FALSE),"")</f>
        <v>9.7431900000000005E-3</v>
      </c>
      <c r="J205">
        <f t="shared" si="14"/>
        <v>86</v>
      </c>
      <c r="M205">
        <v>201</v>
      </c>
      <c r="N205" t="str">
        <f t="shared" si="15"/>
        <v/>
      </c>
      <c r="P205" s="61">
        <f t="shared" si="16"/>
        <v>0</v>
      </c>
      <c r="Q205" s="35" t="str">
        <f t="shared" si="13"/>
        <v/>
      </c>
    </row>
    <row r="206" spans="1:17" x14ac:dyDescent="0.25">
      <c r="A206" s="59">
        <v>203</v>
      </c>
      <c r="B206" t="str">
        <f>IFERROR(INDEX('Miljövärden urval för publ'!$A$2:$AA$475,MATCH($A206,'Miljövärden urval för publ'!$R$2:$R$476,0),1),"")</f>
        <v>Skellefteå Kraft AB</v>
      </c>
      <c r="C206" t="str">
        <f>IFERROR(INDEX('Miljövärden urval för publ'!$A$2:$AA$475,MATCH($A206,'Miljövärden urval för publ'!$R$2:$R$476,0),2),"")</f>
        <v>Robertsfors</v>
      </c>
      <c r="D206">
        <f>IFERROR(VLOOKUP($C206,'Miljövärden urval för publ'!$B$2:$H$490,MATCH(D$4,'Miljövärden urval för publ'!$B$2:$H$2,0),FALSE),"")</f>
        <v>0.15929599999999999</v>
      </c>
      <c r="E206">
        <f>IFERROR(VLOOKUP($C206,'Miljövärden urval för publ'!$B$2:$H$490,MATCH(E$4,'Miljövärden urval för publ'!$B$2:$H$2,0),FALSE),"")</f>
        <v>7.82721</v>
      </c>
      <c r="F206">
        <f>IFERROR(VLOOKUP($C206,'Miljövärden urval för publ'!$B$2:$H$490,MATCH(F$4,'Miljövärden urval för publ'!$B$2:$H$2,0),FALSE),"")</f>
        <v>17.795300000000001</v>
      </c>
      <c r="G206">
        <f>IFERROR(VLOOKUP($C206,'Miljövärden urval för publ'!$B$2:$H$490,MATCH(G$4,'Miljövärden urval för publ'!$B$2:$H$2,0),FALSE),"")</f>
        <v>8.2207400000000007E-3</v>
      </c>
      <c r="J206">
        <f t="shared" si="14"/>
        <v>86</v>
      </c>
      <c r="M206">
        <v>202</v>
      </c>
      <c r="N206" t="str">
        <f t="shared" si="15"/>
        <v/>
      </c>
      <c r="P206" s="61">
        <f t="shared" si="16"/>
        <v>0</v>
      </c>
      <c r="Q206" s="35" t="str">
        <f t="shared" si="13"/>
        <v/>
      </c>
    </row>
    <row r="207" spans="1:17" x14ac:dyDescent="0.25">
      <c r="A207" s="59">
        <v>204</v>
      </c>
      <c r="B207" t="str">
        <f>IFERROR(INDEX('Miljövärden urval för publ'!$A$2:$AA$475,MATCH($A207,'Miljövärden urval för publ'!$R$2:$R$476,0),1),"")</f>
        <v>Skellefteå Kraft AB</v>
      </c>
      <c r="C207" t="str">
        <f>IFERROR(INDEX('Miljövärden urval för publ'!$A$2:$AA$475,MATCH($A207,'Miljövärden urval för publ'!$R$2:$R$476,0),2),"")</f>
        <v>Skellefteå</v>
      </c>
      <c r="D207">
        <f>IFERROR(VLOOKUP($C207,'Miljövärden urval för publ'!$B$2:$H$490,MATCH(D$4,'Miljövärden urval för publ'!$B$2:$H$2,0),FALSE),"")</f>
        <v>0.140371</v>
      </c>
      <c r="E207">
        <f>IFERROR(VLOOKUP($C207,'Miljövärden urval för publ'!$B$2:$H$490,MATCH(E$4,'Miljövärden urval för publ'!$B$2:$H$2,0),FALSE),"")</f>
        <v>42.425800000000002</v>
      </c>
      <c r="F207">
        <f>IFERROR(VLOOKUP($C207,'Miljövärden urval för publ'!$B$2:$H$490,MATCH(F$4,'Miljövärden urval för publ'!$B$2:$H$2,0),FALSE),"")</f>
        <v>8.3551900000000003</v>
      </c>
      <c r="G207">
        <f>IFERROR(VLOOKUP($C207,'Miljövärden urval för publ'!$B$2:$H$490,MATCH(G$4,'Miljövärden urval för publ'!$B$2:$H$2,0),FALSE),"")</f>
        <v>6.7401700000000002E-3</v>
      </c>
      <c r="J207">
        <f t="shared" si="14"/>
        <v>86</v>
      </c>
      <c r="M207">
        <v>203</v>
      </c>
      <c r="N207" t="str">
        <f t="shared" si="15"/>
        <v/>
      </c>
      <c r="P207" s="61">
        <f t="shared" si="16"/>
        <v>0</v>
      </c>
      <c r="Q207" s="35" t="str">
        <f t="shared" si="13"/>
        <v/>
      </c>
    </row>
    <row r="208" spans="1:17" x14ac:dyDescent="0.25">
      <c r="A208" s="59">
        <v>205</v>
      </c>
      <c r="B208" t="str">
        <f>IFERROR(INDEX('Miljövärden urval för publ'!$A$2:$AA$475,MATCH($A208,'Miljövärden urval för publ'!$R$2:$R$476,0),1),"")</f>
        <v>Skellefteå Kraft AB</v>
      </c>
      <c r="C208" t="str">
        <f>IFERROR(INDEX('Miljövärden urval för publ'!$A$2:$AA$475,MATCH($A208,'Miljövärden urval för publ'!$R$2:$R$476,0),2),"")</f>
        <v>Storuman</v>
      </c>
      <c r="D208">
        <f>IFERROR(VLOOKUP($C208,'Miljövärden urval för publ'!$B$2:$H$490,MATCH(D$4,'Miljövärden urval för publ'!$B$2:$H$2,0),FALSE),"")</f>
        <v>0.20472799999999999</v>
      </c>
      <c r="E208">
        <f>IFERROR(VLOOKUP($C208,'Miljövärden urval för publ'!$B$2:$H$490,MATCH(E$4,'Miljövärden urval för publ'!$B$2:$H$2,0),FALSE),"")</f>
        <v>10.794</v>
      </c>
      <c r="F208">
        <f>IFERROR(VLOOKUP($C208,'Miljövärden urval för publ'!$B$2:$H$490,MATCH(F$4,'Miljövärden urval för publ'!$B$2:$H$2,0),FALSE),"")</f>
        <v>20.943000000000001</v>
      </c>
      <c r="G208">
        <f>IFERROR(VLOOKUP($C208,'Miljövärden urval för publ'!$B$2:$H$490,MATCH(G$4,'Miljövärden urval för publ'!$B$2:$H$2,0),FALSE),"")</f>
        <v>1.21835E-2</v>
      </c>
      <c r="J208">
        <f t="shared" si="14"/>
        <v>86</v>
      </c>
      <c r="M208">
        <v>204</v>
      </c>
      <c r="N208" t="str">
        <f t="shared" si="15"/>
        <v/>
      </c>
      <c r="P208" s="61">
        <f t="shared" si="16"/>
        <v>0</v>
      </c>
      <c r="Q208" s="35" t="str">
        <f t="shared" si="13"/>
        <v/>
      </c>
    </row>
    <row r="209" spans="1:17" x14ac:dyDescent="0.25">
      <c r="A209" s="59">
        <v>206</v>
      </c>
      <c r="B209" t="str">
        <f>IFERROR(INDEX('Miljövärden urval för publ'!$A$2:$AA$475,MATCH($A209,'Miljövärden urval för publ'!$R$2:$R$476,0),1),"")</f>
        <v>Skellefteå Kraft AB</v>
      </c>
      <c r="C209" t="str">
        <f>IFERROR(INDEX('Miljövärden urval för publ'!$A$2:$AA$475,MATCH($A209,'Miljövärden urval för publ'!$R$2:$R$476,0),2),"")</f>
        <v>Ursviken-Skelleftehamn</v>
      </c>
      <c r="D209">
        <f>IFERROR(VLOOKUP($C209,'Miljövärden urval för publ'!$B$2:$H$490,MATCH(D$4,'Miljövärden urval för publ'!$B$2:$H$2,0),FALSE),"")</f>
        <v>3.4960999999999998E-4</v>
      </c>
      <c r="E209">
        <f>IFERROR(VLOOKUP($C209,'Miljövärden urval för publ'!$B$2:$H$490,MATCH(E$4,'Miljövärden urval för publ'!$B$2:$H$2,0),FALSE),"")</f>
        <v>0</v>
      </c>
      <c r="F209">
        <f>IFERROR(VLOOKUP($C209,'Miljövärden urval för publ'!$B$2:$H$490,MATCH(F$4,'Miljövärden urval för publ'!$B$2:$H$2,0),FALSE),"")</f>
        <v>0</v>
      </c>
      <c r="G209">
        <f>IFERROR(VLOOKUP($C209,'Miljövärden urval för publ'!$B$2:$H$490,MATCH(G$4,'Miljövärden urval för publ'!$B$2:$H$2,0),FALSE),"")</f>
        <v>0</v>
      </c>
      <c r="J209">
        <f t="shared" si="14"/>
        <v>86</v>
      </c>
      <c r="M209">
        <v>205</v>
      </c>
      <c r="N209" t="str">
        <f t="shared" si="15"/>
        <v/>
      </c>
      <c r="P209" s="61">
        <f t="shared" si="16"/>
        <v>0</v>
      </c>
      <c r="Q209" s="35" t="str">
        <f t="shared" si="13"/>
        <v/>
      </c>
    </row>
    <row r="210" spans="1:17" x14ac:dyDescent="0.25">
      <c r="A210" s="59">
        <v>207</v>
      </c>
      <c r="B210" t="str">
        <f>IFERROR(INDEX('Miljövärden urval för publ'!$A$2:$AA$475,MATCH($A210,'Miljövärden urval för publ'!$R$2:$R$476,0),1),"")</f>
        <v>Skellefteå Kraft AB</v>
      </c>
      <c r="C210" t="str">
        <f>IFERROR(INDEX('Miljövärden urval för publ'!$A$2:$AA$475,MATCH($A210,'Miljövärden urval för publ'!$R$2:$R$476,0),2),"")</f>
        <v>Vindeln</v>
      </c>
      <c r="D210">
        <f>IFERROR(VLOOKUP($C210,'Miljövärden urval för publ'!$B$2:$H$490,MATCH(D$4,'Miljövärden urval för publ'!$B$2:$H$2,0),FALSE),"")</f>
        <v>0.202404</v>
      </c>
      <c r="E210">
        <f>IFERROR(VLOOKUP($C210,'Miljövärden urval för publ'!$B$2:$H$490,MATCH(E$4,'Miljövärden urval för publ'!$B$2:$H$2,0),FALSE),"")</f>
        <v>14.6968</v>
      </c>
      <c r="F210">
        <f>IFERROR(VLOOKUP($C210,'Miljövärden urval för publ'!$B$2:$H$490,MATCH(F$4,'Miljövärden urval för publ'!$B$2:$H$2,0),FALSE),"")</f>
        <v>20.436399999999999</v>
      </c>
      <c r="G210">
        <f>IFERROR(VLOOKUP($C210,'Miljövärden urval för publ'!$B$2:$H$490,MATCH(G$4,'Miljövärden urval för publ'!$B$2:$H$2,0),FALSE),"")</f>
        <v>2.3331600000000001E-2</v>
      </c>
      <c r="J210">
        <f t="shared" si="14"/>
        <v>86</v>
      </c>
      <c r="M210">
        <v>206</v>
      </c>
      <c r="N210" t="str">
        <f t="shared" si="15"/>
        <v/>
      </c>
      <c r="P210" s="61">
        <f t="shared" si="16"/>
        <v>0</v>
      </c>
      <c r="Q210" s="35" t="str">
        <f t="shared" si="13"/>
        <v/>
      </c>
    </row>
    <row r="211" spans="1:17" x14ac:dyDescent="0.25">
      <c r="A211" s="59">
        <v>208</v>
      </c>
      <c r="B211" t="str">
        <f>IFERROR(INDEX('Miljövärden urval för publ'!$A$2:$AA$475,MATCH($A211,'Miljövärden urval för publ'!$R$2:$R$476,0),1),"")</f>
        <v>Skellefteå Kraft AB</v>
      </c>
      <c r="C211" t="str">
        <f>IFERROR(INDEX('Miljövärden urval för publ'!$A$2:$AA$475,MATCH($A211,'Miljövärden urval för publ'!$R$2:$R$476,0),2),"")</f>
        <v>Ånäset</v>
      </c>
      <c r="D211">
        <f>IFERROR(VLOOKUP($C211,'Miljövärden urval för publ'!$B$2:$H$490,MATCH(D$4,'Miljövärden urval för publ'!$B$2:$H$2,0),FALSE),"")</f>
        <v>0.19068399999999999</v>
      </c>
      <c r="E211">
        <f>IFERROR(VLOOKUP($C211,'Miljövärden urval för publ'!$B$2:$H$490,MATCH(E$4,'Miljövärden urval för publ'!$B$2:$H$2,0),FALSE),"")</f>
        <v>11.0692</v>
      </c>
      <c r="F211">
        <f>IFERROR(VLOOKUP($C211,'Miljövärden urval för publ'!$B$2:$H$490,MATCH(F$4,'Miljövärden urval för publ'!$B$2:$H$2,0),FALSE),"")</f>
        <v>19.238</v>
      </c>
      <c r="G211">
        <f>IFERROR(VLOOKUP($C211,'Miljövärden urval för publ'!$B$2:$H$490,MATCH(G$4,'Miljövärden urval för publ'!$B$2:$H$2,0),FALSE),"")</f>
        <v>1.541E-2</v>
      </c>
      <c r="J211">
        <f t="shared" si="14"/>
        <v>86</v>
      </c>
      <c r="M211">
        <v>207</v>
      </c>
      <c r="N211" t="str">
        <f t="shared" si="15"/>
        <v/>
      </c>
      <c r="P211" s="61">
        <f t="shared" si="16"/>
        <v>0</v>
      </c>
      <c r="Q211" s="35" t="str">
        <f t="shared" si="13"/>
        <v/>
      </c>
    </row>
    <row r="212" spans="1:17" x14ac:dyDescent="0.25">
      <c r="A212" s="59">
        <v>209</v>
      </c>
      <c r="B212" t="str">
        <f>IFERROR(INDEX('Miljövärden urval för publ'!$A$2:$AA$475,MATCH($A212,'Miljövärden urval för publ'!$R$2:$R$476,0),1),"")</f>
        <v>Skövde Värmeverk AB</v>
      </c>
      <c r="C212" t="str">
        <f>IFERROR(INDEX('Miljövärden urval för publ'!$A$2:$AA$475,MATCH($A212,'Miljövärden urval för publ'!$R$2:$R$476,0),2),"")</f>
        <v>Skultorp</v>
      </c>
      <c r="D212">
        <f>IFERROR(VLOOKUP($C212,'Miljövärden urval för publ'!$B$2:$H$490,MATCH(D$4,'Miljövärden urval för publ'!$B$2:$H$2,0),FALSE),"")</f>
        <v>0.161748</v>
      </c>
      <c r="E212">
        <f>IFERROR(VLOOKUP($C212,'Miljövärden urval för publ'!$B$2:$H$490,MATCH(E$4,'Miljövärden urval för publ'!$B$2:$H$2,0),FALSE),"")</f>
        <v>7.7833600000000001</v>
      </c>
      <c r="F212">
        <f>IFERROR(VLOOKUP($C212,'Miljövärden urval för publ'!$B$2:$H$490,MATCH(F$4,'Miljövärden urval för publ'!$B$2:$H$2,0),FALSE),"")</f>
        <v>17.958500000000001</v>
      </c>
      <c r="G212">
        <f>IFERROR(VLOOKUP($C212,'Miljövärden urval för publ'!$B$2:$H$490,MATCH(G$4,'Miljövärden urval för publ'!$B$2:$H$2,0),FALSE),"")</f>
        <v>7.8740200000000007E-3</v>
      </c>
      <c r="J212">
        <f t="shared" si="14"/>
        <v>87</v>
      </c>
      <c r="M212">
        <v>208</v>
      </c>
      <c r="N212" t="str">
        <f t="shared" si="15"/>
        <v/>
      </c>
      <c r="P212" s="61">
        <f t="shared" si="16"/>
        <v>0</v>
      </c>
      <c r="Q212" s="35" t="str">
        <f t="shared" si="13"/>
        <v/>
      </c>
    </row>
    <row r="213" spans="1:17" x14ac:dyDescent="0.25">
      <c r="A213" s="59">
        <v>210</v>
      </c>
      <c r="B213" t="str">
        <f>IFERROR(INDEX('Miljövärden urval för publ'!$A$2:$AA$475,MATCH($A213,'Miljövärden urval för publ'!$R$2:$R$476,0),1),"")</f>
        <v>Skövde Värmeverk AB</v>
      </c>
      <c r="C213" t="str">
        <f>IFERROR(INDEX('Miljövärden urval för publ'!$A$2:$AA$475,MATCH($A213,'Miljövärden urval för publ'!$R$2:$R$476,0),2),"")</f>
        <v>Skövde</v>
      </c>
      <c r="D213">
        <f>IFERROR(VLOOKUP($C213,'Miljövärden urval för publ'!$B$2:$H$490,MATCH(D$4,'Miljövärden urval för publ'!$B$2:$H$2,0),FALSE),"")</f>
        <v>8.21157E-2</v>
      </c>
      <c r="E213">
        <f>IFERROR(VLOOKUP($C213,'Miljövärden urval för publ'!$B$2:$H$490,MATCH(E$4,'Miljövärden urval för publ'!$B$2:$H$2,0),FALSE),"")</f>
        <v>55.038699999999999</v>
      </c>
      <c r="F213">
        <f>IFERROR(VLOOKUP($C213,'Miljövärden urval för publ'!$B$2:$H$490,MATCH(F$4,'Miljövärden urval för publ'!$B$2:$H$2,0),FALSE),"")</f>
        <v>5.2380800000000001</v>
      </c>
      <c r="G213">
        <f>IFERROR(VLOOKUP($C213,'Miljövärden urval för publ'!$B$2:$H$490,MATCH(G$4,'Miljövärden urval för publ'!$B$2:$H$2,0),FALSE),"")</f>
        <v>4.9143499999999996E-3</v>
      </c>
      <c r="J213">
        <f t="shared" si="14"/>
        <v>87</v>
      </c>
      <c r="M213">
        <v>209</v>
      </c>
      <c r="N213" t="str">
        <f t="shared" si="15"/>
        <v/>
      </c>
      <c r="P213" s="61">
        <f t="shared" si="16"/>
        <v>0</v>
      </c>
      <c r="Q213" s="35" t="str">
        <f t="shared" si="13"/>
        <v/>
      </c>
    </row>
    <row r="214" spans="1:17" x14ac:dyDescent="0.25">
      <c r="A214" s="59">
        <v>211</v>
      </c>
      <c r="B214" t="str">
        <f>IFERROR(INDEX('Miljövärden urval för publ'!$A$2:$AA$475,MATCH($A214,'Miljövärden urval för publ'!$R$2:$R$476,0),1),"")</f>
        <v>Skövde Värmeverk AB</v>
      </c>
      <c r="C214" t="str">
        <f>IFERROR(INDEX('Miljövärden urval för publ'!$A$2:$AA$475,MATCH($A214,'Miljövärden urval för publ'!$R$2:$R$476,0),2),"")</f>
        <v>Stöpen</v>
      </c>
      <c r="D214">
        <f>IFERROR(VLOOKUP($C214,'Miljövärden urval för publ'!$B$2:$H$490,MATCH(D$4,'Miljövärden urval för publ'!$B$2:$H$2,0),FALSE),"")</f>
        <v>0.14199400000000001</v>
      </c>
      <c r="E214">
        <f>IFERROR(VLOOKUP($C214,'Miljövärden urval för publ'!$B$2:$H$490,MATCH(E$4,'Miljövärden urval för publ'!$B$2:$H$2,0),FALSE),"")</f>
        <v>8.4701199999999996</v>
      </c>
      <c r="F214">
        <f>IFERROR(VLOOKUP($C214,'Miljövärden urval för publ'!$B$2:$H$490,MATCH(F$4,'Miljövärden urval för publ'!$B$2:$H$2,0),FALSE),"")</f>
        <v>14.162800000000001</v>
      </c>
      <c r="G214">
        <f>IFERROR(VLOOKUP($C214,'Miljövärden urval för publ'!$B$2:$H$490,MATCH(G$4,'Miljövärden urval för publ'!$B$2:$H$2,0),FALSE),"")</f>
        <v>1.66445E-2</v>
      </c>
      <c r="J214">
        <f t="shared" si="14"/>
        <v>87</v>
      </c>
      <c r="M214">
        <v>210</v>
      </c>
      <c r="N214" t="str">
        <f t="shared" si="15"/>
        <v/>
      </c>
      <c r="P214" s="61">
        <f t="shared" si="16"/>
        <v>0</v>
      </c>
      <c r="Q214" s="35" t="str">
        <f t="shared" si="13"/>
        <v/>
      </c>
    </row>
    <row r="215" spans="1:17" x14ac:dyDescent="0.25">
      <c r="A215" s="59">
        <v>212</v>
      </c>
      <c r="B215" t="str">
        <f>IFERROR(INDEX('Miljövärden urval för publ'!$A$2:$AA$475,MATCH($A215,'Miljövärden urval för publ'!$R$2:$R$476,0),1),"")</f>
        <v>Skövde Värmeverk AB</v>
      </c>
      <c r="C215" t="str">
        <f>IFERROR(INDEX('Miljövärden urval för publ'!$A$2:$AA$475,MATCH($A215,'Miljövärden urval för publ'!$R$2:$R$476,0),2),"")</f>
        <v>Tidan</v>
      </c>
      <c r="D215">
        <f>IFERROR(VLOOKUP($C215,'Miljövärden urval för publ'!$B$2:$H$490,MATCH(D$4,'Miljövärden urval för publ'!$B$2:$H$2,0),FALSE),"")</f>
        <v>0.16481100000000001</v>
      </c>
      <c r="E215">
        <f>IFERROR(VLOOKUP($C215,'Miljövärden urval för publ'!$B$2:$H$490,MATCH(E$4,'Miljövärden urval för publ'!$B$2:$H$2,0),FALSE),"")</f>
        <v>9.7383699999999997</v>
      </c>
      <c r="F215">
        <f>IFERROR(VLOOKUP($C215,'Miljövärden urval för publ'!$B$2:$H$490,MATCH(F$4,'Miljövärden urval för publ'!$B$2:$H$2,0),FALSE),"")</f>
        <v>17.22</v>
      </c>
      <c r="G215">
        <f>IFERROR(VLOOKUP($C215,'Miljövärden urval för publ'!$B$2:$H$490,MATCH(G$4,'Miljövärden urval för publ'!$B$2:$H$2,0),FALSE),"")</f>
        <v>1.4960599999999999E-2</v>
      </c>
      <c r="J215">
        <f t="shared" si="14"/>
        <v>87</v>
      </c>
      <c r="M215">
        <v>211</v>
      </c>
      <c r="N215" t="str">
        <f t="shared" si="15"/>
        <v/>
      </c>
      <c r="P215" s="61">
        <f t="shared" si="16"/>
        <v>0</v>
      </c>
      <c r="Q215" s="35" t="str">
        <f t="shared" si="13"/>
        <v/>
      </c>
    </row>
    <row r="216" spans="1:17" x14ac:dyDescent="0.25">
      <c r="A216" s="59">
        <v>213</v>
      </c>
      <c r="B216" t="str">
        <f>IFERROR(INDEX('Miljövärden urval för publ'!$A$2:$AA$475,MATCH($A216,'Miljövärden urval för publ'!$R$2:$R$476,0),1),"")</f>
        <v>Skövde Värmeverk AB</v>
      </c>
      <c r="C216" t="str">
        <f>IFERROR(INDEX('Miljövärden urval för publ'!$A$2:$AA$475,MATCH($A216,'Miljövärden urval för publ'!$R$2:$R$476,0),2),"")</f>
        <v>Timmersdala</v>
      </c>
      <c r="D216">
        <f>IFERROR(VLOOKUP($C216,'Miljövärden urval för publ'!$B$2:$H$490,MATCH(D$4,'Miljövärden urval för publ'!$B$2:$H$2,0),FALSE),"")</f>
        <v>0.15335499999999999</v>
      </c>
      <c r="E216">
        <f>IFERROR(VLOOKUP($C216,'Miljövärden urval för publ'!$B$2:$H$490,MATCH(E$4,'Miljövärden urval för publ'!$B$2:$H$2,0),FALSE),"")</f>
        <v>6.4975199999999997</v>
      </c>
      <c r="F216">
        <f>IFERROR(VLOOKUP($C216,'Miljövärden urval för publ'!$B$2:$H$490,MATCH(F$4,'Miljövärden urval för publ'!$B$2:$H$2,0),FALSE),"")</f>
        <v>16.369700000000002</v>
      </c>
      <c r="G216">
        <f>IFERROR(VLOOKUP($C216,'Miljövärden urval för publ'!$B$2:$H$490,MATCH(G$4,'Miljövärden urval för publ'!$B$2:$H$2,0),FALSE),"")</f>
        <v>5.8856500000000001E-3</v>
      </c>
      <c r="J216">
        <f t="shared" si="14"/>
        <v>87</v>
      </c>
      <c r="M216">
        <v>212</v>
      </c>
      <c r="N216" t="str">
        <f t="shared" si="15"/>
        <v/>
      </c>
      <c r="P216" s="61">
        <f t="shared" si="16"/>
        <v>0</v>
      </c>
      <c r="Q216" s="35" t="str">
        <f t="shared" si="13"/>
        <v/>
      </c>
    </row>
    <row r="217" spans="1:17" x14ac:dyDescent="0.25">
      <c r="A217" s="59">
        <v>214</v>
      </c>
      <c r="B217" t="str">
        <f>IFERROR(INDEX('Miljövärden urval för publ'!$A$2:$AA$475,MATCH($A217,'Miljövärden urval för publ'!$R$2:$R$476,0),1),"")</f>
        <v>Smedjebacken Energi AB</v>
      </c>
      <c r="C217" t="str">
        <f>IFERROR(INDEX('Miljövärden urval för publ'!$A$2:$AA$475,MATCH($A217,'Miljövärden urval för publ'!$R$2:$R$476,0),2),"")</f>
        <v>Smedjebacken</v>
      </c>
      <c r="D217">
        <f>IFERROR(VLOOKUP($C217,'Miljövärden urval för publ'!$B$2:$H$490,MATCH(D$4,'Miljövärden urval för publ'!$B$2:$H$2,0),FALSE),"")</f>
        <v>0.29088700000000001</v>
      </c>
      <c r="E217">
        <f>IFERROR(VLOOKUP($C217,'Miljövärden urval för publ'!$B$2:$H$490,MATCH(E$4,'Miljövärden urval för publ'!$B$2:$H$2,0),FALSE),"")</f>
        <v>41.563299999999998</v>
      </c>
      <c r="F217">
        <f>IFERROR(VLOOKUP($C217,'Miljövärden urval för publ'!$B$2:$H$490,MATCH(F$4,'Miljövärden urval för publ'!$B$2:$H$2,0),FALSE),"")</f>
        <v>4.6908799999999999</v>
      </c>
      <c r="G217">
        <f>IFERROR(VLOOKUP($C217,'Miljövärden urval för publ'!$B$2:$H$490,MATCH(G$4,'Miljövärden urval för publ'!$B$2:$H$2,0),FALSE),"")</f>
        <v>5.16842E-2</v>
      </c>
      <c r="J217">
        <f t="shared" si="14"/>
        <v>88</v>
      </c>
      <c r="M217">
        <v>213</v>
      </c>
      <c r="N217" t="str">
        <f t="shared" si="15"/>
        <v/>
      </c>
      <c r="P217" s="61">
        <f t="shared" si="16"/>
        <v>0</v>
      </c>
      <c r="Q217" s="35" t="str">
        <f t="shared" si="13"/>
        <v/>
      </c>
    </row>
    <row r="218" spans="1:17" x14ac:dyDescent="0.25">
      <c r="A218" s="59">
        <v>215</v>
      </c>
      <c r="B218" t="str">
        <f>IFERROR(INDEX('Miljövärden urval för publ'!$A$2:$AA$475,MATCH($A218,'Miljövärden urval för publ'!$R$2:$R$476,0),1),"")</f>
        <v>Smedjebacken Energi AB</v>
      </c>
      <c r="C218" t="str">
        <f>IFERROR(INDEX('Miljövärden urval för publ'!$A$2:$AA$475,MATCH($A218,'Miljövärden urval för publ'!$R$2:$R$476,0),2),"")</f>
        <v>Söderbärke</v>
      </c>
      <c r="D218">
        <f>IFERROR(VLOOKUP($C218,'Miljövärden urval för publ'!$B$2:$H$490,MATCH(D$4,'Miljövärden urval för publ'!$B$2:$H$2,0),FALSE),"")</f>
        <v>0.108191</v>
      </c>
      <c r="E218">
        <f>IFERROR(VLOOKUP($C218,'Miljövärden urval för publ'!$B$2:$H$490,MATCH(E$4,'Miljövärden urval för publ'!$B$2:$H$2,0),FALSE),"")</f>
        <v>17.653500000000001</v>
      </c>
      <c r="F218">
        <f>IFERROR(VLOOKUP($C218,'Miljövärden urval för publ'!$B$2:$H$490,MATCH(F$4,'Miljövärden urval för publ'!$B$2:$H$2,0),FALSE),"")</f>
        <v>9.3839500000000005</v>
      </c>
      <c r="G218">
        <f>IFERROR(VLOOKUP($C218,'Miljövärden urval för publ'!$B$2:$H$490,MATCH(G$4,'Miljövärden urval för publ'!$B$2:$H$2,0),FALSE),"")</f>
        <v>2.1166600000000001E-2</v>
      </c>
      <c r="J218">
        <f t="shared" si="14"/>
        <v>88</v>
      </c>
      <c r="M218">
        <v>214</v>
      </c>
      <c r="N218" t="str">
        <f t="shared" si="15"/>
        <v/>
      </c>
      <c r="P218" s="61">
        <f t="shared" si="16"/>
        <v>0</v>
      </c>
      <c r="Q218" s="35" t="str">
        <f t="shared" si="13"/>
        <v/>
      </c>
    </row>
    <row r="219" spans="1:17" x14ac:dyDescent="0.25">
      <c r="A219" s="59">
        <v>216</v>
      </c>
      <c r="B219" t="str">
        <f>IFERROR(INDEX('Miljövärden urval för publ'!$A$2:$AA$475,MATCH($A219,'Miljövärden urval för publ'!$R$2:$R$476,0),1),"")</f>
        <v>Sollentuna Energi och Miljö AB</v>
      </c>
      <c r="C219" t="str">
        <f>IFERROR(INDEX('Miljövärden urval för publ'!$A$2:$AA$475,MATCH($A219,'Miljövärden urval för publ'!$R$2:$R$476,0),2),"")</f>
        <v>Sollentuna</v>
      </c>
      <c r="D219">
        <f>IFERROR(VLOOKUP($C219,'Miljövärden urval för publ'!$B$2:$H$490,MATCH(D$4,'Miljövärden urval för publ'!$B$2:$H$2,0),FALSE),"")</f>
        <v>0.158196</v>
      </c>
      <c r="E219">
        <f>IFERROR(VLOOKUP($C219,'Miljövärden urval för publ'!$B$2:$H$490,MATCH(E$4,'Miljövärden urval för publ'!$B$2:$H$2,0),FALSE),"")</f>
        <v>79.897900000000007</v>
      </c>
      <c r="F219">
        <f>IFERROR(VLOOKUP($C219,'Miljövärden urval för publ'!$B$2:$H$490,MATCH(F$4,'Miljövärden urval för publ'!$B$2:$H$2,0),FALSE),"")</f>
        <v>4.7802199999999999</v>
      </c>
      <c r="G219">
        <f>IFERROR(VLOOKUP($C219,'Miljövärden urval för publ'!$B$2:$H$490,MATCH(G$4,'Miljövärden urval för publ'!$B$2:$H$2,0),FALSE),"")</f>
        <v>6.8202299999999993E-2</v>
      </c>
      <c r="J219">
        <f t="shared" si="14"/>
        <v>89</v>
      </c>
      <c r="M219">
        <v>215</v>
      </c>
      <c r="N219" t="str">
        <f t="shared" si="15"/>
        <v/>
      </c>
      <c r="P219" s="61">
        <f t="shared" si="16"/>
        <v>0</v>
      </c>
      <c r="Q219" s="35" t="str">
        <f t="shared" si="13"/>
        <v/>
      </c>
    </row>
    <row r="220" spans="1:17" x14ac:dyDescent="0.25">
      <c r="A220" s="59">
        <v>217</v>
      </c>
      <c r="B220" t="str">
        <f>IFERROR(INDEX('Miljövärden urval för publ'!$A$2:$AA$475,MATCH($A220,'Miljövärden urval för publ'!$R$2:$R$476,0),1),"")</f>
        <v>Solör Bioenergi Svenljunga AB</v>
      </c>
      <c r="C220" t="str">
        <f>IFERROR(INDEX('Miljövärden urval för publ'!$A$2:$AA$475,MATCH($A220,'Miljövärden urval för publ'!$R$2:$R$476,0),2),"")</f>
        <v>Svenljunga</v>
      </c>
      <c r="D220">
        <f>IFERROR(VLOOKUP($C220,'Miljövärden urval för publ'!$B$2:$H$490,MATCH(D$4,'Miljövärden urval för publ'!$B$2:$H$2,0),FALSE),"")</f>
        <v>0.209762</v>
      </c>
      <c r="E220">
        <f>IFERROR(VLOOKUP($C220,'Miljövärden urval för publ'!$B$2:$H$490,MATCH(E$4,'Miljövärden urval för publ'!$B$2:$H$2,0),FALSE),"")</f>
        <v>33.241399999999999</v>
      </c>
      <c r="F220">
        <f>IFERROR(VLOOKUP($C220,'Miljövärden urval för publ'!$B$2:$H$490,MATCH(F$4,'Miljövärden urval för publ'!$B$2:$H$2,0),FALSE),"")</f>
        <v>5.1693600000000002</v>
      </c>
      <c r="G220">
        <f>IFERROR(VLOOKUP($C220,'Miljövärden urval för publ'!$B$2:$H$490,MATCH(G$4,'Miljövärden urval för publ'!$B$2:$H$2,0),FALSE),"")</f>
        <v>5.35495E-2</v>
      </c>
      <c r="J220">
        <f t="shared" si="14"/>
        <v>90</v>
      </c>
      <c r="M220">
        <v>216</v>
      </c>
      <c r="N220" t="str">
        <f t="shared" si="15"/>
        <v/>
      </c>
      <c r="P220" s="61">
        <f t="shared" si="16"/>
        <v>0</v>
      </c>
      <c r="Q220" s="35" t="str">
        <f t="shared" si="13"/>
        <v/>
      </c>
    </row>
    <row r="221" spans="1:17" x14ac:dyDescent="0.25">
      <c r="A221" s="59">
        <v>218</v>
      </c>
      <c r="B221" t="str">
        <f>IFERROR(INDEX('Miljövärden urval för publ'!$A$2:$AA$475,MATCH($A221,'Miljövärden urval för publ'!$R$2:$R$476,0),1),"")</f>
        <v>Statkraft Värme AB</v>
      </c>
      <c r="C221" t="str">
        <f>IFERROR(INDEX('Miljövärden urval för publ'!$A$2:$AA$475,MATCH($A221,'Miljövärden urval för publ'!$R$2:$R$476,0),2),"")</f>
        <v>Kungsbacka</v>
      </c>
      <c r="D221">
        <f>IFERROR(VLOOKUP($C221,'Miljövärden urval för publ'!$B$2:$H$490,MATCH(D$4,'Miljövärden urval för publ'!$B$2:$H$2,0),FALSE),"")</f>
        <v>6.1698500000000003E-2</v>
      </c>
      <c r="E221">
        <f>IFERROR(VLOOKUP($C221,'Miljövärden urval för publ'!$B$2:$H$490,MATCH(E$4,'Miljövärden urval för publ'!$B$2:$H$2,0),FALSE),"")</f>
        <v>4.2765199999999997</v>
      </c>
      <c r="F221">
        <f>IFERROR(VLOOKUP($C221,'Miljövärden urval för publ'!$B$2:$H$490,MATCH(F$4,'Miljövärden urval för publ'!$B$2:$H$2,0),FALSE),"")</f>
        <v>7.5017699999999996</v>
      </c>
      <c r="G221">
        <f>IFERROR(VLOOKUP($C221,'Miljövärden urval för publ'!$B$2:$H$490,MATCH(G$4,'Miljövärden urval för publ'!$B$2:$H$2,0),FALSE),"")</f>
        <v>0</v>
      </c>
      <c r="J221">
        <f t="shared" si="14"/>
        <v>91</v>
      </c>
      <c r="M221">
        <v>217</v>
      </c>
      <c r="N221" t="str">
        <f t="shared" si="15"/>
        <v/>
      </c>
      <c r="P221" s="61">
        <f t="shared" si="16"/>
        <v>0</v>
      </c>
      <c r="Q221" s="35" t="str">
        <f t="shared" si="13"/>
        <v/>
      </c>
    </row>
    <row r="222" spans="1:17" x14ac:dyDescent="0.25">
      <c r="A222" s="59">
        <v>219</v>
      </c>
      <c r="B222" t="str">
        <f>IFERROR(INDEX('Miljövärden urval för publ'!$A$2:$AA$475,MATCH($A222,'Miljövärden urval för publ'!$R$2:$R$476,0),1),"")</f>
        <v>Statkraft Värme AB</v>
      </c>
      <c r="C222" t="str">
        <f>IFERROR(INDEX('Miljövärden urval för publ'!$A$2:$AA$475,MATCH($A222,'Miljövärden urval för publ'!$R$2:$R$476,0),2),"")</f>
        <v>Trosa</v>
      </c>
      <c r="D222">
        <f>IFERROR(VLOOKUP($C222,'Miljövärden urval för publ'!$B$2:$H$490,MATCH(D$4,'Miljövärden urval för publ'!$B$2:$H$2,0),FALSE),"")</f>
        <v>7.0982699999999996E-2</v>
      </c>
      <c r="E222">
        <f>IFERROR(VLOOKUP($C222,'Miljövärden urval för publ'!$B$2:$H$490,MATCH(E$4,'Miljövärden urval för publ'!$B$2:$H$2,0),FALSE),"")</f>
        <v>4.6121800000000004</v>
      </c>
      <c r="F222">
        <f>IFERROR(VLOOKUP($C222,'Miljövärden urval för publ'!$B$2:$H$490,MATCH(F$4,'Miljövärden urval för publ'!$B$2:$H$2,0),FALSE),"")</f>
        <v>7.8839899999999998</v>
      </c>
      <c r="G222">
        <f>IFERROR(VLOOKUP($C222,'Miljövärden urval för publ'!$B$2:$H$490,MATCH(G$4,'Miljövärden urval för publ'!$B$2:$H$2,0),FALSE),"")</f>
        <v>3.3932800000000001E-4</v>
      </c>
      <c r="J222">
        <f t="shared" si="14"/>
        <v>91</v>
      </c>
      <c r="M222">
        <v>218</v>
      </c>
      <c r="N222" t="str">
        <f t="shared" si="15"/>
        <v/>
      </c>
      <c r="P222" s="61">
        <f t="shared" si="16"/>
        <v>0</v>
      </c>
      <c r="Q222" s="35" t="str">
        <f t="shared" si="13"/>
        <v/>
      </c>
    </row>
    <row r="223" spans="1:17" x14ac:dyDescent="0.25">
      <c r="A223" s="59">
        <v>220</v>
      </c>
      <c r="B223" t="str">
        <f>IFERROR(INDEX('Miljövärden urval för publ'!$A$2:$AA$475,MATCH($A223,'Miljövärden urval för publ'!$R$2:$R$476,0),1),"")</f>
        <v>Statkraft Värme AB</v>
      </c>
      <c r="C223" t="str">
        <f>IFERROR(INDEX('Miljövärden urval för publ'!$A$2:$AA$475,MATCH($A223,'Miljövärden urval för publ'!$R$2:$R$476,0),2),"")</f>
        <v>Vagnhärad</v>
      </c>
      <c r="D223">
        <f>IFERROR(VLOOKUP($C223,'Miljövärden urval för publ'!$B$2:$H$490,MATCH(D$4,'Miljövärden urval för publ'!$B$2:$H$2,0),FALSE),"")</f>
        <v>0.100707</v>
      </c>
      <c r="E223">
        <f>IFERROR(VLOOKUP($C223,'Miljövärden urval för publ'!$B$2:$H$490,MATCH(E$4,'Miljövärden urval för publ'!$B$2:$H$2,0),FALSE),"")</f>
        <v>13.494899999999999</v>
      </c>
      <c r="F223">
        <f>IFERROR(VLOOKUP($C223,'Miljövärden urval för publ'!$B$2:$H$490,MATCH(F$4,'Miljövärden urval för publ'!$B$2:$H$2,0),FALSE),"")</f>
        <v>9.0673399999999997</v>
      </c>
      <c r="G223">
        <f>IFERROR(VLOOKUP($C223,'Miljövärden urval för publ'!$B$2:$H$490,MATCH(G$4,'Miljövärden urval för publ'!$B$2:$H$2,0),FALSE),"")</f>
        <v>2.2656200000000001E-2</v>
      </c>
      <c r="J223">
        <f t="shared" si="14"/>
        <v>91</v>
      </c>
      <c r="M223">
        <v>219</v>
      </c>
      <c r="N223" t="str">
        <f t="shared" si="15"/>
        <v/>
      </c>
      <c r="P223" s="61">
        <f t="shared" si="16"/>
        <v>0</v>
      </c>
      <c r="Q223" s="35" t="str">
        <f t="shared" si="13"/>
        <v/>
      </c>
    </row>
    <row r="224" spans="1:17" x14ac:dyDescent="0.25">
      <c r="A224" s="59">
        <v>221</v>
      </c>
      <c r="B224" t="str">
        <f>IFERROR(INDEX('Miljövärden urval för publ'!$A$2:$AA$475,MATCH($A224,'Miljövärden urval för publ'!$R$2:$R$476,0),1),"")</f>
        <v>Statkraft Värme AB</v>
      </c>
      <c r="C224" t="str">
        <f>IFERROR(INDEX('Miljövärden urval för publ'!$A$2:$AA$475,MATCH($A224,'Miljövärden urval för publ'!$R$2:$R$476,0),2),"")</f>
        <v>Åmål</v>
      </c>
      <c r="D224">
        <f>IFERROR(VLOOKUP($C224,'Miljövärden urval för publ'!$B$2:$H$490,MATCH(D$4,'Miljövärden urval för publ'!$B$2:$H$2,0),FALSE),"")</f>
        <v>6.8110799999999999E-2</v>
      </c>
      <c r="E224">
        <f>IFERROR(VLOOKUP($C224,'Miljövärden urval för publ'!$B$2:$H$490,MATCH(E$4,'Miljövärden urval för publ'!$B$2:$H$2,0),FALSE),"")</f>
        <v>6.8647799999999997</v>
      </c>
      <c r="F224">
        <f>IFERROR(VLOOKUP($C224,'Miljövärden urval för publ'!$B$2:$H$490,MATCH(F$4,'Miljövärden urval för publ'!$B$2:$H$2,0),FALSE),"")</f>
        <v>8.1144200000000009</v>
      </c>
      <c r="G224">
        <f>IFERROR(VLOOKUP($C224,'Miljövärden urval för publ'!$B$2:$H$490,MATCH(G$4,'Miljövärden urval för publ'!$B$2:$H$2,0),FALSE),"")</f>
        <v>6.7077600000000001E-3</v>
      </c>
      <c r="J224">
        <f t="shared" si="14"/>
        <v>91</v>
      </c>
      <c r="M224">
        <v>220</v>
      </c>
      <c r="N224" t="str">
        <f t="shared" si="15"/>
        <v/>
      </c>
      <c r="P224" s="61">
        <f t="shared" si="16"/>
        <v>0</v>
      </c>
      <c r="Q224" s="35" t="str">
        <f t="shared" si="13"/>
        <v/>
      </c>
    </row>
    <row r="225" spans="1:17" x14ac:dyDescent="0.25">
      <c r="A225" s="59">
        <v>222</v>
      </c>
      <c r="B225" t="str">
        <f>IFERROR(INDEX('Miljövärden urval för publ'!$A$2:$AA$475,MATCH($A225,'Miljövärden urval för publ'!$R$2:$R$476,0),1),"")</f>
        <v>Stenungsunds Energi &amp; Miljö AB</v>
      </c>
      <c r="C225" t="str">
        <f>IFERROR(INDEX('Miljövärden urval för publ'!$A$2:$AA$475,MATCH($A225,'Miljövärden urval för publ'!$R$2:$R$476,0),2),"")</f>
        <v>Stenungsund</v>
      </c>
      <c r="D225">
        <f>IFERROR(VLOOKUP($C225,'Miljövärden urval för publ'!$B$2:$H$490,MATCH(D$4,'Miljövärden urval för publ'!$B$2:$H$2,0),FALSE),"")</f>
        <v>2.2722099999999999E-2</v>
      </c>
      <c r="E225">
        <f>IFERROR(VLOOKUP($C225,'Miljövärden urval för publ'!$B$2:$H$490,MATCH(E$4,'Miljövärden urval för publ'!$B$2:$H$2,0),FALSE),"")</f>
        <v>1.5492900000000001</v>
      </c>
      <c r="F225">
        <f>IFERROR(VLOOKUP($C225,'Miljövärden urval för publ'!$B$2:$H$490,MATCH(F$4,'Miljövärden urval för publ'!$B$2:$H$2,0),FALSE),"")</f>
        <v>0.339117</v>
      </c>
      <c r="G225">
        <f>IFERROR(VLOOKUP($C225,'Miljövärden urval för publ'!$B$2:$H$490,MATCH(G$4,'Miljövärden urval för publ'!$B$2:$H$2,0),FALSE),"")</f>
        <v>6.1897100000000002E-3</v>
      </c>
      <c r="J225">
        <f t="shared" si="14"/>
        <v>92</v>
      </c>
      <c r="M225">
        <v>221</v>
      </c>
      <c r="N225" t="str">
        <f t="shared" si="15"/>
        <v/>
      </c>
      <c r="P225" s="61">
        <f t="shared" si="16"/>
        <v>0</v>
      </c>
      <c r="Q225" s="35" t="str">
        <f t="shared" si="13"/>
        <v/>
      </c>
    </row>
    <row r="226" spans="1:17" x14ac:dyDescent="0.25">
      <c r="A226" s="59">
        <v>223</v>
      </c>
      <c r="B226" t="str">
        <f>IFERROR(INDEX('Miljövärden urval för publ'!$A$2:$AA$475,MATCH($A226,'Miljövärden urval för publ'!$R$2:$R$476,0),1),"")</f>
        <v>Stenungsunds Energi &amp; Miljö AB</v>
      </c>
      <c r="C226" t="str">
        <f>IFERROR(INDEX('Miljövärden urval för publ'!$A$2:$AA$475,MATCH($A226,'Miljövärden urval för publ'!$R$2:$R$476,0),2),"")</f>
        <v>Stora Höga</v>
      </c>
      <c r="D226">
        <f>IFERROR(VLOOKUP($C226,'Miljövärden urval för publ'!$B$2:$H$490,MATCH(D$4,'Miljövärden urval för publ'!$B$2:$H$2,0),FALSE),"")</f>
        <v>0.170655</v>
      </c>
      <c r="E226">
        <f>IFERROR(VLOOKUP($C226,'Miljövärden urval för publ'!$B$2:$H$490,MATCH(E$4,'Miljövärden urval för publ'!$B$2:$H$2,0),FALSE),"")</f>
        <v>11.3009</v>
      </c>
      <c r="F226">
        <f>IFERROR(VLOOKUP($C226,'Miljövärden urval för publ'!$B$2:$H$490,MATCH(F$4,'Miljövärden urval för publ'!$B$2:$H$2,0),FALSE),"")</f>
        <v>14.2212</v>
      </c>
      <c r="G226">
        <f>IFERROR(VLOOKUP($C226,'Miljövärden urval för publ'!$B$2:$H$490,MATCH(G$4,'Miljövärden urval för publ'!$B$2:$H$2,0),FALSE),"")</f>
        <v>2.6849399999999999E-2</v>
      </c>
      <c r="J226">
        <f t="shared" si="14"/>
        <v>92</v>
      </c>
      <c r="M226">
        <v>222</v>
      </c>
      <c r="N226" t="str">
        <f t="shared" si="15"/>
        <v/>
      </c>
      <c r="P226" s="61">
        <f t="shared" si="16"/>
        <v>0</v>
      </c>
      <c r="Q226" s="35" t="str">
        <f t="shared" si="13"/>
        <v/>
      </c>
    </row>
    <row r="227" spans="1:17" x14ac:dyDescent="0.25">
      <c r="A227" s="59">
        <v>224</v>
      </c>
      <c r="B227" t="str">
        <f>IFERROR(INDEX('Miljövärden urval för publ'!$A$2:$AA$475,MATCH($A227,'Miljövärden urval för publ'!$R$2:$R$476,0),1),"")</f>
        <v>Stockholm Exergi AB</v>
      </c>
      <c r="C227" t="str">
        <f>IFERROR(INDEX('Miljövärden urval för publ'!$A$2:$AA$475,MATCH($A227,'Miljövärden urval för publ'!$R$2:$R$476,0),2),"")</f>
        <v>Stockholm</v>
      </c>
      <c r="D227">
        <f>IFERROR(VLOOKUP($C227,'Miljövärden urval för publ'!$B$2:$H$490,MATCH(D$4,'Miljövärden urval för publ'!$B$2:$H$2,0),FALSE),"")</f>
        <v>0.13700799999999999</v>
      </c>
      <c r="E227">
        <f>IFERROR(VLOOKUP($C227,'Miljövärden urval för publ'!$B$2:$H$490,MATCH(E$4,'Miljövärden urval för publ'!$B$2:$H$2,0),FALSE),"")</f>
        <v>65.877799999999993</v>
      </c>
      <c r="F227">
        <f>IFERROR(VLOOKUP($C227,'Miljövärden urval för publ'!$B$2:$H$490,MATCH(F$4,'Miljövärden urval för publ'!$B$2:$H$2,0),FALSE),"")</f>
        <v>4.7271099999999997</v>
      </c>
      <c r="G227">
        <f>IFERROR(VLOOKUP($C227,'Miljövärden urval för publ'!$B$2:$H$490,MATCH(G$4,'Miljövärden urval för publ'!$B$2:$H$2,0),FALSE),"")</f>
        <v>9.7503099999999995E-2</v>
      </c>
      <c r="J227">
        <f t="shared" si="14"/>
        <v>93</v>
      </c>
      <c r="M227">
        <v>223</v>
      </c>
      <c r="N227" t="str">
        <f t="shared" si="15"/>
        <v/>
      </c>
      <c r="P227" s="61">
        <f t="shared" si="16"/>
        <v>0</v>
      </c>
      <c r="Q227" s="35" t="str">
        <f t="shared" si="13"/>
        <v/>
      </c>
    </row>
    <row r="228" spans="1:17" x14ac:dyDescent="0.25">
      <c r="A228" s="59">
        <v>225</v>
      </c>
      <c r="B228" t="str">
        <f>IFERROR(INDEX('Miljövärden urval för publ'!$A$2:$AA$475,MATCH($A228,'Miljövärden urval för publ'!$R$2:$R$476,0),1),"")</f>
        <v>Stockholm Exergi AB</v>
      </c>
      <c r="C228" t="str">
        <f>IFERROR(INDEX('Miljövärden urval för publ'!$A$2:$AA$475,MATCH($A228,'Miljövärden urval för publ'!$R$2:$R$476,0),2),"")</f>
        <v>Täby</v>
      </c>
      <c r="D228">
        <f>IFERROR(VLOOKUP($C228,'Miljövärden urval för publ'!$B$2:$H$490,MATCH(D$4,'Miljövärden urval för publ'!$B$2:$H$2,0),FALSE),"")</f>
        <v>0.594051</v>
      </c>
      <c r="E228">
        <f>IFERROR(VLOOKUP($C228,'Miljövärden urval för publ'!$B$2:$H$490,MATCH(E$4,'Miljövärden urval för publ'!$B$2:$H$2,0),FALSE),"")</f>
        <v>100.127</v>
      </c>
      <c r="F228">
        <f>IFERROR(VLOOKUP($C228,'Miljövärden urval för publ'!$B$2:$H$490,MATCH(F$4,'Miljövärden urval för publ'!$B$2:$H$2,0),FALSE),"")</f>
        <v>8.2667300000000008</v>
      </c>
      <c r="G228">
        <f>IFERROR(VLOOKUP($C228,'Miljövärden urval för publ'!$B$2:$H$490,MATCH(G$4,'Miljövärden urval för publ'!$B$2:$H$2,0),FALSE),"")</f>
        <v>0.19925100000000001</v>
      </c>
      <c r="J228">
        <f t="shared" si="14"/>
        <v>93</v>
      </c>
      <c r="M228">
        <v>224</v>
      </c>
      <c r="N228" t="str">
        <f t="shared" si="15"/>
        <v/>
      </c>
      <c r="P228" s="61">
        <f t="shared" si="16"/>
        <v>0</v>
      </c>
      <c r="Q228" s="35" t="str">
        <f t="shared" si="13"/>
        <v/>
      </c>
    </row>
    <row r="229" spans="1:17" x14ac:dyDescent="0.25">
      <c r="A229" s="59">
        <v>226</v>
      </c>
      <c r="B229" t="str">
        <f>IFERROR(INDEX('Miljövärden urval för publ'!$A$2:$AA$475,MATCH($A229,'Miljövärden urval för publ'!$R$2:$R$476,0),1),"")</f>
        <v>Strängnäs Energi AB, SEVAB</v>
      </c>
      <c r="C229" t="str">
        <f>IFERROR(INDEX('Miljövärden urval för publ'!$A$2:$AA$475,MATCH($A229,'Miljövärden urval för publ'!$R$2:$R$476,0),2),"")</f>
        <v>Strängnäs</v>
      </c>
      <c r="D229">
        <f>IFERROR(VLOOKUP($C229,'Miljövärden urval för publ'!$B$2:$H$490,MATCH(D$4,'Miljövärden urval för publ'!$B$2:$H$2,0),FALSE),"")</f>
        <v>9.2966199999999999E-2</v>
      </c>
      <c r="E229">
        <f>IFERROR(VLOOKUP($C229,'Miljövärden urval för publ'!$B$2:$H$490,MATCH(E$4,'Miljövärden urval för publ'!$B$2:$H$2,0),FALSE),"")</f>
        <v>11.7346</v>
      </c>
      <c r="F229">
        <f>IFERROR(VLOOKUP($C229,'Miljövärden urval för publ'!$B$2:$H$490,MATCH(F$4,'Miljövärden urval för publ'!$B$2:$H$2,0),FALSE),"")</f>
        <v>6.3385300000000004</v>
      </c>
      <c r="G229">
        <f>IFERROR(VLOOKUP($C229,'Miljövärden urval för publ'!$B$2:$H$490,MATCH(G$4,'Miljövärden urval för publ'!$B$2:$H$2,0),FALSE),"")</f>
        <v>1.7484699999999999E-2</v>
      </c>
      <c r="J229">
        <f t="shared" si="14"/>
        <v>94</v>
      </c>
      <c r="M229">
        <v>225</v>
      </c>
      <c r="N229" t="str">
        <f t="shared" si="15"/>
        <v/>
      </c>
      <c r="P229" s="61">
        <f t="shared" si="16"/>
        <v>0</v>
      </c>
      <c r="Q229" s="35" t="str">
        <f t="shared" si="13"/>
        <v/>
      </c>
    </row>
    <row r="230" spans="1:17" x14ac:dyDescent="0.25">
      <c r="A230" s="59">
        <v>227</v>
      </c>
      <c r="B230" t="str">
        <f>IFERROR(INDEX('Miljövärden urval för publ'!$A$2:$AA$475,MATCH($A230,'Miljövärden urval för publ'!$R$2:$R$476,0),1),"")</f>
        <v>Sundsvall Energi AB</v>
      </c>
      <c r="C230" t="str">
        <f>IFERROR(INDEX('Miljövärden urval för publ'!$A$2:$AA$475,MATCH($A230,'Miljövärden urval för publ'!$R$2:$R$476,0),2),"")</f>
        <v>Kvissleby</v>
      </c>
      <c r="D230">
        <f>IFERROR(VLOOKUP($C230,'Miljövärden urval för publ'!$B$2:$H$490,MATCH(D$4,'Miljövärden urval för publ'!$B$2:$H$2,0),FALSE),"")</f>
        <v>0.22139</v>
      </c>
      <c r="E230">
        <f>IFERROR(VLOOKUP($C230,'Miljövärden urval för publ'!$B$2:$H$490,MATCH(E$4,'Miljövärden urval för publ'!$B$2:$H$2,0),FALSE),"")</f>
        <v>44.215600000000002</v>
      </c>
      <c r="F230">
        <f>IFERROR(VLOOKUP($C230,'Miljövärden urval för publ'!$B$2:$H$490,MATCH(F$4,'Miljövärden urval för publ'!$B$2:$H$2,0),FALSE),"")</f>
        <v>9.4479500000000005</v>
      </c>
      <c r="G230">
        <f>IFERROR(VLOOKUP($C230,'Miljövärden urval för publ'!$B$2:$H$490,MATCH(G$4,'Miljövärden urval för publ'!$B$2:$H$2,0),FALSE),"")</f>
        <v>9.1967800000000002E-2</v>
      </c>
      <c r="J230">
        <f t="shared" si="14"/>
        <v>95</v>
      </c>
      <c r="M230">
        <v>226</v>
      </c>
      <c r="N230" t="str">
        <f t="shared" si="15"/>
        <v/>
      </c>
      <c r="P230" s="61">
        <f t="shared" si="16"/>
        <v>0</v>
      </c>
      <c r="Q230" s="35" t="str">
        <f t="shared" si="13"/>
        <v/>
      </c>
    </row>
    <row r="231" spans="1:17" x14ac:dyDescent="0.25">
      <c r="A231" s="59">
        <v>228</v>
      </c>
      <c r="B231" t="str">
        <f>IFERROR(INDEX('Miljövärden urval för publ'!$A$2:$AA$475,MATCH($A231,'Miljövärden urval för publ'!$R$2:$R$476,0),1),"")</f>
        <v>Sundsvall Energi AB</v>
      </c>
      <c r="C231" t="str">
        <f>IFERROR(INDEX('Miljövärden urval för publ'!$A$2:$AA$475,MATCH($A231,'Miljövärden urval för publ'!$R$2:$R$476,0),2),"")</f>
        <v>Matfors</v>
      </c>
      <c r="D231">
        <f>IFERROR(VLOOKUP($C231,'Miljövärden urval för publ'!$B$2:$H$490,MATCH(D$4,'Miljövärden urval för publ'!$B$2:$H$2,0),FALSE),"")</f>
        <v>0.124083</v>
      </c>
      <c r="E231">
        <f>IFERROR(VLOOKUP($C231,'Miljövärden urval för publ'!$B$2:$H$490,MATCH(E$4,'Miljövärden urval för publ'!$B$2:$H$2,0),FALSE),"")</f>
        <v>20.147099999999998</v>
      </c>
      <c r="F231">
        <f>IFERROR(VLOOKUP($C231,'Miljövärden urval för publ'!$B$2:$H$490,MATCH(F$4,'Miljövärden urval för publ'!$B$2:$H$2,0),FALSE),"")</f>
        <v>7.4954799999999997</v>
      </c>
      <c r="G231">
        <f>IFERROR(VLOOKUP($C231,'Miljövärden urval för publ'!$B$2:$H$490,MATCH(G$4,'Miljövärden urval för publ'!$B$2:$H$2,0),FALSE),"")</f>
        <v>2.7322800000000001E-2</v>
      </c>
      <c r="J231">
        <f t="shared" si="14"/>
        <v>95</v>
      </c>
      <c r="M231">
        <v>227</v>
      </c>
      <c r="N231" t="str">
        <f t="shared" si="15"/>
        <v/>
      </c>
      <c r="P231" s="61">
        <f t="shared" si="16"/>
        <v>0</v>
      </c>
      <c r="Q231" s="35" t="str">
        <f t="shared" si="13"/>
        <v/>
      </c>
    </row>
    <row r="232" spans="1:17" x14ac:dyDescent="0.25">
      <c r="A232" s="59">
        <v>229</v>
      </c>
      <c r="B232" t="str">
        <f>IFERROR(INDEX('Miljövärden urval för publ'!$A$2:$AA$475,MATCH($A232,'Miljövärden urval för publ'!$R$2:$R$476,0),1),"")</f>
        <v>Sundsvall Energi AB</v>
      </c>
      <c r="C232" t="str">
        <f>IFERROR(INDEX('Miljövärden urval för publ'!$A$2:$AA$475,MATCH($A232,'Miljövärden urval för publ'!$R$2:$R$476,0),2),"")</f>
        <v>Sundsvall</v>
      </c>
      <c r="D232">
        <f>IFERROR(VLOOKUP($C232,'Miljövärden urval för publ'!$B$2:$H$490,MATCH(D$4,'Miljövärden urval för publ'!$B$2:$H$2,0),FALSE),"")</f>
        <v>0.165107</v>
      </c>
      <c r="E232">
        <f>IFERROR(VLOOKUP($C232,'Miljövärden urval för publ'!$B$2:$H$490,MATCH(E$4,'Miljövärden urval för publ'!$B$2:$H$2,0),FALSE),"")</f>
        <v>117.64100000000001</v>
      </c>
      <c r="F232">
        <f>IFERROR(VLOOKUP($C232,'Miljövärden urval för publ'!$B$2:$H$490,MATCH(F$4,'Miljövärden urval för publ'!$B$2:$H$2,0),FALSE),"")</f>
        <v>5.4433499999999997</v>
      </c>
      <c r="G232">
        <f>IFERROR(VLOOKUP($C232,'Miljövärden urval för publ'!$B$2:$H$490,MATCH(G$4,'Miljövärden urval för publ'!$B$2:$H$2,0),FALSE),"")</f>
        <v>2.1140599999999999E-2</v>
      </c>
      <c r="J232">
        <f t="shared" si="14"/>
        <v>95</v>
      </c>
      <c r="M232">
        <v>228</v>
      </c>
      <c r="N232" t="str">
        <f t="shared" si="15"/>
        <v/>
      </c>
      <c r="P232" s="61">
        <f t="shared" si="16"/>
        <v>0</v>
      </c>
      <c r="Q232" s="35" t="str">
        <f t="shared" si="13"/>
        <v/>
      </c>
    </row>
    <row r="233" spans="1:17" x14ac:dyDescent="0.25">
      <c r="A233" s="59">
        <v>230</v>
      </c>
      <c r="B233" t="str">
        <f>IFERROR(INDEX('Miljövärden urval för publ'!$A$2:$AA$475,MATCH($A233,'Miljövärden urval för publ'!$R$2:$R$476,0),1),"")</f>
        <v>Sundsvall Energi AB</v>
      </c>
      <c r="C233" t="str">
        <f>IFERROR(INDEX('Miljövärden urval för publ'!$A$2:$AA$475,MATCH($A233,'Miljövärden urval för publ'!$R$2:$R$476,0),2),"")</f>
        <v>Tunadal</v>
      </c>
      <c r="D233">
        <f>IFERROR(VLOOKUP($C233,'Miljövärden urval för publ'!$B$2:$H$490,MATCH(D$4,'Miljövärden urval för publ'!$B$2:$H$2,0),FALSE),"")</f>
        <v>1.32399</v>
      </c>
      <c r="E233">
        <f>IFERROR(VLOOKUP($C233,'Miljövärden urval för publ'!$B$2:$H$490,MATCH(E$4,'Miljövärden urval för publ'!$B$2:$H$2,0),FALSE),"")</f>
        <v>263.82799999999997</v>
      </c>
      <c r="F233">
        <f>IFERROR(VLOOKUP($C233,'Miljövärden urval för publ'!$B$2:$H$490,MATCH(F$4,'Miljövärden urval för publ'!$B$2:$H$2,0),FALSE),"")</f>
        <v>1.6330800000000001</v>
      </c>
      <c r="G233">
        <f>IFERROR(VLOOKUP($C233,'Miljövärden urval för publ'!$B$2:$H$490,MATCH(G$4,'Miljövärden urval för publ'!$B$2:$H$2,0),FALSE),"")</f>
        <v>0.27085999999999999</v>
      </c>
      <c r="J233">
        <f t="shared" si="14"/>
        <v>95</v>
      </c>
      <c r="M233">
        <v>229</v>
      </c>
      <c r="N233" t="str">
        <f t="shared" si="15"/>
        <v/>
      </c>
      <c r="P233" s="61">
        <f t="shared" si="16"/>
        <v>0</v>
      </c>
      <c r="Q233" s="35" t="str">
        <f t="shared" si="13"/>
        <v/>
      </c>
    </row>
    <row r="234" spans="1:17" x14ac:dyDescent="0.25">
      <c r="A234" s="59">
        <v>231</v>
      </c>
      <c r="B234" t="str">
        <f>IFERROR(INDEX('Miljövärden urval för publ'!$A$2:$AA$475,MATCH($A234,'Miljövärden urval för publ'!$R$2:$R$476,0),1),"")</f>
        <v>Sundsvall Energi AB</v>
      </c>
      <c r="C234" t="str">
        <f>IFERROR(INDEX('Miljövärden urval för publ'!$A$2:$AA$475,MATCH($A234,'Miljövärden urval för publ'!$R$2:$R$476,0),2),"")</f>
        <v>Övriga nät Sundsvall energi</v>
      </c>
      <c r="D234">
        <f>IFERROR(VLOOKUP($C234,'Miljövärden urval för publ'!$B$2:$H$490,MATCH(D$4,'Miljövärden urval för publ'!$B$2:$H$2,0),FALSE),"")</f>
        <v>0.25806499999999999</v>
      </c>
      <c r="E234">
        <f>IFERROR(VLOOKUP($C234,'Miljövärden urval för publ'!$B$2:$H$490,MATCH(E$4,'Miljövärden urval för publ'!$B$2:$H$2,0),FALSE),"")</f>
        <v>31.702999999999999</v>
      </c>
      <c r="F234">
        <f>IFERROR(VLOOKUP($C234,'Miljövärden urval för publ'!$B$2:$H$490,MATCH(F$4,'Miljövärden urval för publ'!$B$2:$H$2,0),FALSE),"")</f>
        <v>19.332100000000001</v>
      </c>
      <c r="G234">
        <f>IFERROR(VLOOKUP($C234,'Miljövärden urval för publ'!$B$2:$H$490,MATCH(G$4,'Miljövärden urval för publ'!$B$2:$H$2,0),FALSE),"")</f>
        <v>7.4692599999999998E-2</v>
      </c>
      <c r="J234">
        <f t="shared" si="14"/>
        <v>95</v>
      </c>
      <c r="M234">
        <v>230</v>
      </c>
      <c r="N234" t="str">
        <f t="shared" si="15"/>
        <v/>
      </c>
      <c r="P234" s="61">
        <f t="shared" si="16"/>
        <v>0</v>
      </c>
      <c r="Q234" s="35" t="str">
        <f t="shared" si="13"/>
        <v/>
      </c>
    </row>
    <row r="235" spans="1:17" x14ac:dyDescent="0.25">
      <c r="A235" s="59">
        <v>232</v>
      </c>
      <c r="B235" t="str">
        <f>IFERROR(INDEX('Miljövärden urval för publ'!$A$2:$AA$475,MATCH($A235,'Miljövärden urval för publ'!$R$2:$R$476,0),1),"")</f>
        <v>Söderhamn Nära AB</v>
      </c>
      <c r="C235" t="str">
        <f>IFERROR(INDEX('Miljövärden urval för publ'!$A$2:$AA$475,MATCH($A235,'Miljövärden urval för publ'!$R$2:$R$476,0),2),"")</f>
        <v>Ljusne</v>
      </c>
      <c r="D235">
        <f>IFERROR(VLOOKUP($C235,'Miljövärden urval för publ'!$B$2:$H$490,MATCH(D$4,'Miljövärden urval för publ'!$B$2:$H$2,0),FALSE),"")</f>
        <v>0.19380800000000001</v>
      </c>
      <c r="E235">
        <f>IFERROR(VLOOKUP($C235,'Miljövärden urval för publ'!$B$2:$H$490,MATCH(E$4,'Miljövärden urval för publ'!$B$2:$H$2,0),FALSE),"")</f>
        <v>39.936</v>
      </c>
      <c r="F235">
        <f>IFERROR(VLOOKUP($C235,'Miljövärden urval för publ'!$B$2:$H$490,MATCH(F$4,'Miljövärden urval för publ'!$B$2:$H$2,0),FALSE),"")</f>
        <v>11.821999999999999</v>
      </c>
      <c r="G235">
        <f>IFERROR(VLOOKUP($C235,'Miljövärden urval för publ'!$B$2:$H$490,MATCH(G$4,'Miljövärden urval för publ'!$B$2:$H$2,0),FALSE),"")</f>
        <v>8.8281200000000004E-2</v>
      </c>
      <c r="J235">
        <f t="shared" si="14"/>
        <v>96</v>
      </c>
      <c r="M235">
        <v>231</v>
      </c>
      <c r="N235" t="str">
        <f t="shared" si="15"/>
        <v/>
      </c>
      <c r="P235" s="61">
        <f t="shared" si="16"/>
        <v>0</v>
      </c>
      <c r="Q235" s="35" t="str">
        <f t="shared" si="13"/>
        <v/>
      </c>
    </row>
    <row r="236" spans="1:17" x14ac:dyDescent="0.25">
      <c r="A236" s="59">
        <v>233</v>
      </c>
      <c r="B236" t="str">
        <f>IFERROR(INDEX('Miljövärden urval för publ'!$A$2:$AA$475,MATCH($A236,'Miljövärden urval för publ'!$R$2:$R$476,0),1),"")</f>
        <v>Söderhamn Nära AB</v>
      </c>
      <c r="C236" t="str">
        <f>IFERROR(INDEX('Miljövärden urval för publ'!$A$2:$AA$475,MATCH($A236,'Miljövärden urval för publ'!$R$2:$R$476,0),2),"")</f>
        <v>Sandarne</v>
      </c>
      <c r="D236">
        <f>IFERROR(VLOOKUP($C236,'Miljövärden urval för publ'!$B$2:$H$490,MATCH(D$4,'Miljövärden urval för publ'!$B$2:$H$2,0),FALSE),"")</f>
        <v>0.165219</v>
      </c>
      <c r="E236">
        <f>IFERROR(VLOOKUP($C236,'Miljövärden urval för publ'!$B$2:$H$490,MATCH(E$4,'Miljövärden urval för publ'!$B$2:$H$2,0),FALSE),"")</f>
        <v>7.5900999999999996</v>
      </c>
      <c r="F236">
        <f>IFERROR(VLOOKUP($C236,'Miljövärden urval för publ'!$B$2:$H$490,MATCH(F$4,'Miljövärden urval för publ'!$B$2:$H$2,0),FALSE),"")</f>
        <v>17.646999999999998</v>
      </c>
      <c r="G236">
        <f>IFERROR(VLOOKUP($C236,'Miljövärden urval för publ'!$B$2:$H$490,MATCH(G$4,'Miljövärden urval för publ'!$B$2:$H$2,0),FALSE),"")</f>
        <v>7.6550899999999998E-3</v>
      </c>
      <c r="J236">
        <f t="shared" si="14"/>
        <v>96</v>
      </c>
      <c r="M236">
        <v>232</v>
      </c>
      <c r="N236" t="str">
        <f t="shared" si="15"/>
        <v/>
      </c>
      <c r="P236" s="61">
        <f t="shared" si="16"/>
        <v>0</v>
      </c>
      <c r="Q236" s="35" t="str">
        <f t="shared" si="13"/>
        <v/>
      </c>
    </row>
    <row r="237" spans="1:17" x14ac:dyDescent="0.25">
      <c r="A237" s="59">
        <v>234</v>
      </c>
      <c r="B237" t="str">
        <f>IFERROR(INDEX('Miljövärden urval för publ'!$A$2:$AA$475,MATCH($A237,'Miljövärden urval för publ'!$R$2:$R$476,0),1),"")</f>
        <v>Söderhamn Nära AB</v>
      </c>
      <c r="C237" t="str">
        <f>IFERROR(INDEX('Miljövärden urval för publ'!$A$2:$AA$475,MATCH($A237,'Miljövärden urval för publ'!$R$2:$R$476,0),2),"")</f>
        <v>Söderhamn</v>
      </c>
      <c r="D237">
        <f>IFERROR(VLOOKUP($C237,'Miljövärden urval för publ'!$B$2:$H$490,MATCH(D$4,'Miljövärden urval för publ'!$B$2:$H$2,0),FALSE),"")</f>
        <v>9.4874799999999995E-2</v>
      </c>
      <c r="E237">
        <f>IFERROR(VLOOKUP($C237,'Miljövärden urval för publ'!$B$2:$H$490,MATCH(E$4,'Miljövärden urval för publ'!$B$2:$H$2,0),FALSE),"")</f>
        <v>6.1344599999999998</v>
      </c>
      <c r="F237">
        <f>IFERROR(VLOOKUP($C237,'Miljövärden urval för publ'!$B$2:$H$490,MATCH(F$4,'Miljövärden urval för publ'!$B$2:$H$2,0),FALSE),"")</f>
        <v>6.8569800000000001</v>
      </c>
      <c r="G237">
        <f>IFERROR(VLOOKUP($C237,'Miljövärden urval för publ'!$B$2:$H$490,MATCH(G$4,'Miljövärden urval för publ'!$B$2:$H$2,0),FALSE),"")</f>
        <v>9.4188999999999991E-3</v>
      </c>
      <c r="J237">
        <f t="shared" si="14"/>
        <v>96</v>
      </c>
      <c r="M237">
        <v>233</v>
      </c>
      <c r="N237" t="str">
        <f t="shared" si="15"/>
        <v/>
      </c>
      <c r="P237" s="61">
        <f t="shared" si="16"/>
        <v>0</v>
      </c>
      <c r="Q237" s="35" t="str">
        <f t="shared" si="13"/>
        <v/>
      </c>
    </row>
    <row r="238" spans="1:17" x14ac:dyDescent="0.25">
      <c r="A238" s="59">
        <v>235</v>
      </c>
      <c r="B238" t="str">
        <f>IFERROR(INDEX('Miljövärden urval för publ'!$A$2:$AA$475,MATCH($A238,'Miljövärden urval för publ'!$R$2:$R$476,0),1),"")</f>
        <v>Södertörns Fjärrvärme AB</v>
      </c>
      <c r="C238" t="str">
        <f>IFERROR(INDEX('Miljövärden urval för publ'!$A$2:$AA$475,MATCH($A238,'Miljövärden urval för publ'!$R$2:$R$476,0),2),"")</f>
        <v>Södertörn Fjärrvärme Totalt</v>
      </c>
      <c r="D238">
        <f>IFERROR(VLOOKUP($C238,'Miljövärden urval för publ'!$B$2:$H$490,MATCH(D$4,'Miljövärden urval för publ'!$B$2:$H$2,0),FALSE),"")</f>
        <v>5.5313800000000003E-2</v>
      </c>
      <c r="E238">
        <f>IFERROR(VLOOKUP($C238,'Miljövärden urval för publ'!$B$2:$H$490,MATCH(E$4,'Miljövärden urval för publ'!$B$2:$H$2,0),FALSE),"")</f>
        <v>29.462299999999999</v>
      </c>
      <c r="F238">
        <f>IFERROR(VLOOKUP($C238,'Miljövärden urval för publ'!$B$2:$H$490,MATCH(F$4,'Miljövärden urval för publ'!$B$2:$H$2,0),FALSE),"")</f>
        <v>3.3081900000000002</v>
      </c>
      <c r="G238">
        <f>IFERROR(VLOOKUP($C238,'Miljövärden urval för publ'!$B$2:$H$490,MATCH(G$4,'Miljövärden urval för publ'!$B$2:$H$2,0),FALSE),"")</f>
        <v>6.3564700000000003E-3</v>
      </c>
      <c r="J238">
        <f t="shared" si="14"/>
        <v>97</v>
      </c>
      <c r="M238">
        <v>234</v>
      </c>
      <c r="N238" t="str">
        <f t="shared" si="15"/>
        <v/>
      </c>
      <c r="P238" s="61">
        <f t="shared" si="16"/>
        <v>0</v>
      </c>
      <c r="Q238" s="35" t="str">
        <f t="shared" si="13"/>
        <v/>
      </c>
    </row>
    <row r="239" spans="1:17" x14ac:dyDescent="0.25">
      <c r="A239" s="59">
        <v>236</v>
      </c>
      <c r="B239" t="str">
        <f>IFERROR(INDEX('Miljövärden urval för publ'!$A$2:$AA$475,MATCH($A239,'Miljövärden urval för publ'!$R$2:$R$476,0),1),"")</f>
        <v>Tekniska Verken i Linköping AB</v>
      </c>
      <c r="C239" t="str">
        <f>IFERROR(INDEX('Miljövärden urval för publ'!$A$2:$AA$475,MATCH($A239,'Miljövärden urval för publ'!$R$2:$R$476,0),2),"")</f>
        <v>Borensberg</v>
      </c>
      <c r="D239">
        <f>IFERROR(VLOOKUP($C239,'Miljövärden urval för publ'!$B$2:$H$490,MATCH(D$4,'Miljövärden urval för publ'!$B$2:$H$2,0),FALSE),"")</f>
        <v>8.4936899999999996E-2</v>
      </c>
      <c r="E239">
        <f>IFERROR(VLOOKUP($C239,'Miljövärden urval för publ'!$B$2:$H$490,MATCH(E$4,'Miljövärden urval för publ'!$B$2:$H$2,0),FALSE),"")</f>
        <v>5.9054099999999998</v>
      </c>
      <c r="F239">
        <f>IFERROR(VLOOKUP($C239,'Miljövärden urval för publ'!$B$2:$H$490,MATCH(F$4,'Miljövärden urval för publ'!$B$2:$H$2,0),FALSE),"")</f>
        <v>10.486499999999999</v>
      </c>
      <c r="G239">
        <f>IFERROR(VLOOKUP($C239,'Miljövärden urval för publ'!$B$2:$H$490,MATCH(G$4,'Miljövärden urval för publ'!$B$2:$H$2,0),FALSE),"")</f>
        <v>0</v>
      </c>
      <c r="J239">
        <f t="shared" si="14"/>
        <v>98</v>
      </c>
      <c r="M239">
        <v>235</v>
      </c>
      <c r="N239" t="str">
        <f t="shared" si="15"/>
        <v/>
      </c>
      <c r="P239" s="61">
        <f t="shared" si="16"/>
        <v>0</v>
      </c>
      <c r="Q239" s="35" t="str">
        <f t="shared" si="13"/>
        <v/>
      </c>
    </row>
    <row r="240" spans="1:17" x14ac:dyDescent="0.25">
      <c r="A240" s="59">
        <v>237</v>
      </c>
      <c r="B240" t="str">
        <f>IFERROR(INDEX('Miljövärden urval för publ'!$A$2:$AA$475,MATCH($A240,'Miljövärden urval för publ'!$R$2:$R$476,0),1),"")</f>
        <v>Tekniska Verken i Linköping AB</v>
      </c>
      <c r="C240" t="str">
        <f>IFERROR(INDEX('Miljövärden urval för publ'!$A$2:$AA$475,MATCH($A240,'Miljövärden urval för publ'!$R$2:$R$476,0),2),"")</f>
        <v>Katrineholm</v>
      </c>
      <c r="D240">
        <f>IFERROR(VLOOKUP($C240,'Miljövärden urval för publ'!$B$2:$H$490,MATCH(D$4,'Miljövärden urval för publ'!$B$2:$H$2,0),FALSE),"")</f>
        <v>8.8484900000000005E-2</v>
      </c>
      <c r="E240">
        <f>IFERROR(VLOOKUP($C240,'Miljövärden urval för publ'!$B$2:$H$490,MATCH(E$4,'Miljövärden urval för publ'!$B$2:$H$2,0),FALSE),"")</f>
        <v>5.1830400000000001</v>
      </c>
      <c r="F240">
        <f>IFERROR(VLOOKUP($C240,'Miljövärden urval för publ'!$B$2:$H$490,MATCH(F$4,'Miljövärden urval för publ'!$B$2:$H$2,0),FALSE),"")</f>
        <v>4.5032399999999999</v>
      </c>
      <c r="G240">
        <f>IFERROR(VLOOKUP($C240,'Miljövärden urval för publ'!$B$2:$H$490,MATCH(G$4,'Miljövärden urval för publ'!$B$2:$H$2,0),FALSE),"")</f>
        <v>3.7380600000000001E-3</v>
      </c>
      <c r="J240">
        <f t="shared" si="14"/>
        <v>98</v>
      </c>
      <c r="M240">
        <v>236</v>
      </c>
      <c r="N240" t="str">
        <f t="shared" si="15"/>
        <v/>
      </c>
      <c r="P240" s="61">
        <f t="shared" si="16"/>
        <v>0</v>
      </c>
      <c r="Q240" s="35" t="str">
        <f t="shared" si="13"/>
        <v/>
      </c>
    </row>
    <row r="241" spans="1:17" x14ac:dyDescent="0.25">
      <c r="A241" s="59">
        <v>238</v>
      </c>
      <c r="B241" t="str">
        <f>IFERROR(INDEX('Miljövärden urval för publ'!$A$2:$AA$475,MATCH($A241,'Miljövärden urval för publ'!$R$2:$R$476,0),1),"")</f>
        <v>Tekniska Verken i Linköping AB</v>
      </c>
      <c r="C241" t="str">
        <f>IFERROR(INDEX('Miljövärden urval för publ'!$A$2:$AA$475,MATCH($A241,'Miljövärden urval för publ'!$R$2:$R$476,0),2),"")</f>
        <v>Kisa</v>
      </c>
      <c r="D241">
        <f>IFERROR(VLOOKUP($C241,'Miljövärden urval för publ'!$B$2:$H$490,MATCH(D$4,'Miljövärden urval för publ'!$B$2:$H$2,0),FALSE),"")</f>
        <v>0.117659</v>
      </c>
      <c r="E241">
        <f>IFERROR(VLOOKUP($C241,'Miljövärden urval för publ'!$B$2:$H$490,MATCH(E$4,'Miljövärden urval för publ'!$B$2:$H$2,0),FALSE),"")</f>
        <v>23.767099999999999</v>
      </c>
      <c r="F241">
        <f>IFERROR(VLOOKUP($C241,'Miljövärden urval för publ'!$B$2:$H$490,MATCH(F$4,'Miljövärden urval för publ'!$B$2:$H$2,0),FALSE),"")</f>
        <v>10.906499999999999</v>
      </c>
      <c r="G241">
        <f>IFERROR(VLOOKUP($C241,'Miljövärden urval för publ'!$B$2:$H$490,MATCH(G$4,'Miljövärden urval för publ'!$B$2:$H$2,0),FALSE),"")</f>
        <v>4.8616300000000001E-2</v>
      </c>
      <c r="J241">
        <f t="shared" si="14"/>
        <v>98</v>
      </c>
      <c r="M241">
        <v>237</v>
      </c>
      <c r="N241" t="str">
        <f t="shared" si="15"/>
        <v/>
      </c>
      <c r="P241" s="61">
        <f t="shared" si="16"/>
        <v>0</v>
      </c>
      <c r="Q241" s="35" t="str">
        <f t="shared" si="13"/>
        <v/>
      </c>
    </row>
    <row r="242" spans="1:17" x14ac:dyDescent="0.25">
      <c r="A242" s="59">
        <v>239</v>
      </c>
      <c r="B242" t="str">
        <f>IFERROR(INDEX('Miljövärden urval för publ'!$A$2:$AA$475,MATCH($A242,'Miljövärden urval för publ'!$R$2:$R$476,0),1),"")</f>
        <v>Tekniska Verken i Linköping AB</v>
      </c>
      <c r="C242" t="str">
        <f>IFERROR(INDEX('Miljövärden urval för publ'!$A$2:$AA$475,MATCH($A242,'Miljövärden urval för publ'!$R$2:$R$476,0),2),"")</f>
        <v>Linköping</v>
      </c>
      <c r="D242">
        <f>IFERROR(VLOOKUP($C242,'Miljövärden urval för publ'!$B$2:$H$490,MATCH(D$4,'Miljövärden urval för publ'!$B$2:$H$2,0),FALSE),"")</f>
        <v>9.4258499999999995E-2</v>
      </c>
      <c r="E242">
        <f>IFERROR(VLOOKUP($C242,'Miljövärden urval för publ'!$B$2:$H$490,MATCH(E$4,'Miljövärden urval för publ'!$B$2:$H$2,0),FALSE),"")</f>
        <v>100.58799999999999</v>
      </c>
      <c r="F242">
        <f>IFERROR(VLOOKUP($C242,'Miljövärden urval för publ'!$B$2:$H$490,MATCH(F$4,'Miljövärden urval för publ'!$B$2:$H$2,0),FALSE),"")</f>
        <v>3.7904399999999998</v>
      </c>
      <c r="G242">
        <f>IFERROR(VLOOKUP($C242,'Miljövärden urval för publ'!$B$2:$H$490,MATCH(G$4,'Miljövärden urval för publ'!$B$2:$H$2,0),FALSE),"")</f>
        <v>2.49962E-2</v>
      </c>
      <c r="J242">
        <f t="shared" si="14"/>
        <v>98</v>
      </c>
      <c r="M242">
        <v>238</v>
      </c>
      <c r="N242" t="str">
        <f t="shared" si="15"/>
        <v/>
      </c>
      <c r="P242" s="61">
        <f t="shared" si="16"/>
        <v>0</v>
      </c>
      <c r="Q242" s="35" t="str">
        <f t="shared" si="13"/>
        <v/>
      </c>
    </row>
    <row r="243" spans="1:17" x14ac:dyDescent="0.25">
      <c r="A243" s="59">
        <v>240</v>
      </c>
      <c r="B243" t="str">
        <f>IFERROR(INDEX('Miljövärden urval för publ'!$A$2:$AA$475,MATCH($A243,'Miljövärden urval för publ'!$R$2:$R$476,0),1),"")</f>
        <v>Tekniska Verken i Linköping AB</v>
      </c>
      <c r="C243" t="str">
        <f>IFERROR(INDEX('Miljövärden urval för publ'!$A$2:$AA$475,MATCH($A243,'Miljövärden urval för publ'!$R$2:$R$476,0),2),"")</f>
        <v>Skärblacka</v>
      </c>
      <c r="D243">
        <f>IFERROR(VLOOKUP($C243,'Miljövärden urval för publ'!$B$2:$H$490,MATCH(D$4,'Miljövärden urval för publ'!$B$2:$H$2,0),FALSE),"")</f>
        <v>0.298628</v>
      </c>
      <c r="E243">
        <f>IFERROR(VLOOKUP($C243,'Miljövärden urval för publ'!$B$2:$H$490,MATCH(E$4,'Miljövärden urval för publ'!$B$2:$H$2,0),FALSE),"")</f>
        <v>67.233999999999995</v>
      </c>
      <c r="F243">
        <f>IFERROR(VLOOKUP($C243,'Miljövärden urval för publ'!$B$2:$H$490,MATCH(F$4,'Miljövärden urval för publ'!$B$2:$H$2,0),FALSE),"")</f>
        <v>8.2385000000000002</v>
      </c>
      <c r="G243">
        <f>IFERROR(VLOOKUP($C243,'Miljövärden urval för publ'!$B$2:$H$490,MATCH(G$4,'Miljövärden urval för publ'!$B$2:$H$2,0),FALSE),"")</f>
        <v>0.15898799999999999</v>
      </c>
      <c r="J243">
        <f t="shared" si="14"/>
        <v>98</v>
      </c>
      <c r="M243">
        <v>239</v>
      </c>
      <c r="N243" t="str">
        <f t="shared" si="15"/>
        <v/>
      </c>
      <c r="P243" s="61">
        <f t="shared" si="16"/>
        <v>0</v>
      </c>
      <c r="Q243" s="35" t="str">
        <f t="shared" si="13"/>
        <v/>
      </c>
    </row>
    <row r="244" spans="1:17" x14ac:dyDescent="0.25">
      <c r="A244" s="59">
        <v>241</v>
      </c>
      <c r="B244" t="str">
        <f>IFERROR(INDEX('Miljövärden urval för publ'!$A$2:$AA$475,MATCH($A244,'Miljövärden urval för publ'!$R$2:$R$476,0),1),"")</f>
        <v>Tekniska Verken i Linköping AB</v>
      </c>
      <c r="C244" t="str">
        <f>IFERROR(INDEX('Miljövärden urval för publ'!$A$2:$AA$475,MATCH($A244,'Miljövärden urval för publ'!$R$2:$R$476,0),2),"")</f>
        <v>Åtvidaberg</v>
      </c>
      <c r="D244">
        <f>IFERROR(VLOOKUP($C244,'Miljövärden urval för publ'!$B$2:$H$490,MATCH(D$4,'Miljövärden urval för publ'!$B$2:$H$2,0),FALSE),"")</f>
        <v>8.4735000000000005E-2</v>
      </c>
      <c r="E244">
        <f>IFERROR(VLOOKUP($C244,'Miljövärden urval för publ'!$B$2:$H$490,MATCH(E$4,'Miljövärden urval för publ'!$B$2:$H$2,0),FALSE),"")</f>
        <v>13.0213</v>
      </c>
      <c r="F244">
        <f>IFERROR(VLOOKUP($C244,'Miljövärden urval för publ'!$B$2:$H$490,MATCH(F$4,'Miljövärden urval för publ'!$B$2:$H$2,0),FALSE),"")</f>
        <v>8.7751199999999994</v>
      </c>
      <c r="G244">
        <f>IFERROR(VLOOKUP($C244,'Miljövärden urval för publ'!$B$2:$H$490,MATCH(G$4,'Miljövärden urval för publ'!$B$2:$H$2,0),FALSE),"")</f>
        <v>1.21669E-2</v>
      </c>
      <c r="J244">
        <f t="shared" si="14"/>
        <v>98</v>
      </c>
      <c r="M244">
        <v>240</v>
      </c>
      <c r="N244" t="str">
        <f t="shared" si="15"/>
        <v/>
      </c>
      <c r="P244" s="61">
        <f t="shared" si="16"/>
        <v>0</v>
      </c>
      <c r="Q244" s="35" t="str">
        <f t="shared" si="13"/>
        <v/>
      </c>
    </row>
    <row r="245" spans="1:17" x14ac:dyDescent="0.25">
      <c r="A245" s="59">
        <v>242</v>
      </c>
      <c r="B245" t="str">
        <f>IFERROR(INDEX('Miljövärden urval för publ'!$A$2:$AA$475,MATCH($A245,'Miljövärden urval för publ'!$R$2:$R$476,0),1),"")</f>
        <v>Telge Nät AB</v>
      </c>
      <c r="C245" t="str">
        <f>IFERROR(INDEX('Miljövärden urval för publ'!$A$2:$AA$475,MATCH($A245,'Miljövärden urval för publ'!$R$2:$R$476,0),2),"")</f>
        <v>Järna</v>
      </c>
      <c r="D245">
        <f>IFERROR(VLOOKUP($C245,'Miljövärden urval för publ'!$B$2:$H$490,MATCH(D$4,'Miljövärden urval för publ'!$B$2:$H$2,0),FALSE),"")</f>
        <v>8.5341700000000006E-2</v>
      </c>
      <c r="E245">
        <f>IFERROR(VLOOKUP($C245,'Miljövärden urval för publ'!$B$2:$H$490,MATCH(E$4,'Miljövärden urval för publ'!$B$2:$H$2,0),FALSE),"")</f>
        <v>5.1520000000000001</v>
      </c>
      <c r="F245">
        <f>IFERROR(VLOOKUP($C245,'Miljövärden urval för publ'!$B$2:$H$490,MATCH(F$4,'Miljövärden urval för publ'!$B$2:$H$2,0),FALSE),"")</f>
        <v>9.8604599999999998</v>
      </c>
      <c r="G245">
        <f>IFERROR(VLOOKUP($C245,'Miljövärden urval för publ'!$B$2:$H$490,MATCH(G$4,'Miljövärden urval för publ'!$B$2:$H$2,0),FALSE),"")</f>
        <v>9.12706E-4</v>
      </c>
      <c r="J245">
        <f t="shared" si="14"/>
        <v>99</v>
      </c>
      <c r="M245">
        <v>241</v>
      </c>
      <c r="N245" t="str">
        <f t="shared" si="15"/>
        <v/>
      </c>
      <c r="P245" s="61">
        <f t="shared" si="16"/>
        <v>0</v>
      </c>
      <c r="Q245" s="35" t="str">
        <f t="shared" si="13"/>
        <v/>
      </c>
    </row>
    <row r="246" spans="1:17" x14ac:dyDescent="0.25">
      <c r="A246" s="59">
        <v>243</v>
      </c>
      <c r="B246" t="str">
        <f>IFERROR(INDEX('Miljövärden urval för publ'!$A$2:$AA$475,MATCH($A246,'Miljövärden urval för publ'!$R$2:$R$476,0),1),"")</f>
        <v>Telge Nät AB</v>
      </c>
      <c r="C246" t="str">
        <f>IFERROR(INDEX('Miljövärden urval för publ'!$A$2:$AA$475,MATCH($A246,'Miljövärden urval för publ'!$R$2:$R$476,0),2),"")</f>
        <v>Södertälje</v>
      </c>
      <c r="D246">
        <f>IFERROR(VLOOKUP($C246,'Miljövärden urval för publ'!$B$2:$H$490,MATCH(D$4,'Miljövärden urval för publ'!$B$2:$H$2,0),FALSE),"")</f>
        <v>6.0425899999999998E-2</v>
      </c>
      <c r="E246">
        <f>IFERROR(VLOOKUP($C246,'Miljövärden urval för publ'!$B$2:$H$490,MATCH(E$4,'Miljövärden urval för publ'!$B$2:$H$2,0),FALSE),"")</f>
        <v>34.148800000000001</v>
      </c>
      <c r="F246">
        <f>IFERROR(VLOOKUP($C246,'Miljövärden urval för publ'!$B$2:$H$490,MATCH(F$4,'Miljövärden urval för publ'!$B$2:$H$2,0),FALSE),"")</f>
        <v>3.33223</v>
      </c>
      <c r="G246">
        <f>IFERROR(VLOOKUP($C246,'Miljövärden urval för publ'!$B$2:$H$490,MATCH(G$4,'Miljövärden urval för publ'!$B$2:$H$2,0),FALSE),"")</f>
        <v>4.2524199999999998E-3</v>
      </c>
      <c r="J246">
        <f t="shared" si="14"/>
        <v>99</v>
      </c>
      <c r="M246">
        <v>242</v>
      </c>
      <c r="N246" t="str">
        <f t="shared" si="15"/>
        <v/>
      </c>
      <c r="P246" s="61">
        <f t="shared" si="16"/>
        <v>0</v>
      </c>
      <c r="Q246" s="35" t="str">
        <f t="shared" si="13"/>
        <v/>
      </c>
    </row>
    <row r="247" spans="1:17" x14ac:dyDescent="0.25">
      <c r="A247" s="59">
        <v>244</v>
      </c>
      <c r="B247" t="str">
        <f>IFERROR(INDEX('Miljövärden urval för publ'!$A$2:$AA$475,MATCH($A247,'Miljövärden urval för publ'!$R$2:$R$476,0),1),"")</f>
        <v>Tidaholms Energi AB</v>
      </c>
      <c r="C247" t="str">
        <f>IFERROR(INDEX('Miljövärden urval för publ'!$A$2:$AA$475,MATCH($A247,'Miljövärden urval för publ'!$R$2:$R$476,0),2),"")</f>
        <v>Tidaholm</v>
      </c>
      <c r="D247">
        <f>IFERROR(VLOOKUP($C247,'Miljövärden urval för publ'!$B$2:$H$490,MATCH(D$4,'Miljövärden urval för publ'!$B$2:$H$2,0),FALSE),"")</f>
        <v>0.103183</v>
      </c>
      <c r="E247">
        <f>IFERROR(VLOOKUP($C247,'Miljövärden urval för publ'!$B$2:$H$490,MATCH(E$4,'Miljövärden urval för publ'!$B$2:$H$2,0),FALSE),"")</f>
        <v>5.0011799999999997</v>
      </c>
      <c r="F247">
        <f>IFERROR(VLOOKUP($C247,'Miljövärden urval för publ'!$B$2:$H$490,MATCH(F$4,'Miljövärden urval för publ'!$B$2:$H$2,0),FALSE),"")</f>
        <v>5.7575500000000002</v>
      </c>
      <c r="G247">
        <f>IFERROR(VLOOKUP($C247,'Miljövärden urval för publ'!$B$2:$H$490,MATCH(G$4,'Miljövärden urval för publ'!$B$2:$H$2,0),FALSE),"")</f>
        <v>2.2781199999999998E-3</v>
      </c>
      <c r="J247">
        <f t="shared" si="14"/>
        <v>100</v>
      </c>
      <c r="M247">
        <v>243</v>
      </c>
      <c r="N247" t="str">
        <f t="shared" si="15"/>
        <v/>
      </c>
      <c r="P247" s="61">
        <f t="shared" si="16"/>
        <v>0</v>
      </c>
      <c r="Q247" s="35" t="str">
        <f t="shared" si="13"/>
        <v/>
      </c>
    </row>
    <row r="248" spans="1:17" x14ac:dyDescent="0.25">
      <c r="A248" s="59">
        <v>245</v>
      </c>
      <c r="B248" t="str">
        <f>IFERROR(INDEX('Miljövärden urval för publ'!$A$2:$AA$475,MATCH($A248,'Miljövärden urval för publ'!$R$2:$R$476,0),1),"")</f>
        <v>Tierps Fjärrvärme AB</v>
      </c>
      <c r="C248" t="str">
        <f>IFERROR(INDEX('Miljövärden urval för publ'!$A$2:$AA$475,MATCH($A248,'Miljövärden urval för publ'!$R$2:$R$476,0),2),"")</f>
        <v>Tierp</v>
      </c>
      <c r="D248">
        <f>IFERROR(VLOOKUP($C248,'Miljövärden urval för publ'!$B$2:$H$490,MATCH(D$4,'Miljövärden urval för publ'!$B$2:$H$2,0),FALSE),"")</f>
        <v>0.161354</v>
      </c>
      <c r="E248">
        <f>IFERROR(VLOOKUP($C248,'Miljövärden urval för publ'!$B$2:$H$490,MATCH(E$4,'Miljövärden urval för publ'!$B$2:$H$2,0),FALSE),"")</f>
        <v>14.9232</v>
      </c>
      <c r="F248">
        <f>IFERROR(VLOOKUP($C248,'Miljövärden urval för publ'!$B$2:$H$490,MATCH(F$4,'Miljövärden urval för publ'!$B$2:$H$2,0),FALSE),"")</f>
        <v>16.1829</v>
      </c>
      <c r="G248">
        <f>IFERROR(VLOOKUP($C248,'Miljövärden urval för publ'!$B$2:$H$490,MATCH(G$4,'Miljövärden urval för publ'!$B$2:$H$2,0),FALSE),"")</f>
        <v>9.6223200000000002E-3</v>
      </c>
      <c r="J248">
        <f t="shared" si="14"/>
        <v>101</v>
      </c>
      <c r="M248">
        <v>244</v>
      </c>
      <c r="N248" t="str">
        <f t="shared" si="15"/>
        <v/>
      </c>
      <c r="P248" s="61">
        <f t="shared" si="16"/>
        <v>0</v>
      </c>
      <c r="Q248" s="35" t="str">
        <f t="shared" si="13"/>
        <v/>
      </c>
    </row>
    <row r="249" spans="1:17" x14ac:dyDescent="0.25">
      <c r="A249" s="59">
        <v>246</v>
      </c>
      <c r="B249" t="str">
        <f>IFERROR(INDEX('Miljövärden urval för publ'!$A$2:$AA$475,MATCH($A249,'Miljövärden urval för publ'!$R$2:$R$476,0),1),"")</f>
        <v>Torsby kommun</v>
      </c>
      <c r="C249" t="str">
        <f>IFERROR(INDEX('Miljövärden urval för publ'!$A$2:$AA$475,MATCH($A249,'Miljövärden urval för publ'!$R$2:$R$476,0),2),"")</f>
        <v>Torsby kommun</v>
      </c>
      <c r="D249">
        <f>IFERROR(VLOOKUP($C249,'Miljövärden urval för publ'!$B$2:$H$490,MATCH(D$4,'Miljövärden urval för publ'!$B$2:$H$2,0),FALSE),"")</f>
        <v>0.230485</v>
      </c>
      <c r="E249">
        <f>IFERROR(VLOOKUP($C249,'Miljövärden urval för publ'!$B$2:$H$490,MATCH(E$4,'Miljövärden urval för publ'!$B$2:$H$2,0),FALSE),"")</f>
        <v>32.134099999999997</v>
      </c>
      <c r="F249">
        <f>IFERROR(VLOOKUP($C249,'Miljövärden urval för publ'!$B$2:$H$490,MATCH(F$4,'Miljövärden urval för publ'!$B$2:$H$2,0),FALSE),"")</f>
        <v>17.633299999999998</v>
      </c>
      <c r="G249">
        <f>IFERROR(VLOOKUP($C249,'Miljövärden urval för publ'!$B$2:$H$490,MATCH(G$4,'Miljövärden urval för publ'!$B$2:$H$2,0),FALSE),"")</f>
        <v>3.653E-2</v>
      </c>
      <c r="J249">
        <f t="shared" si="14"/>
        <v>102</v>
      </c>
      <c r="M249">
        <v>245</v>
      </c>
      <c r="N249" t="str">
        <f t="shared" si="15"/>
        <v/>
      </c>
      <c r="P249" s="61">
        <f t="shared" si="16"/>
        <v>0</v>
      </c>
      <c r="Q249" s="35" t="str">
        <f t="shared" si="13"/>
        <v/>
      </c>
    </row>
    <row r="250" spans="1:17" x14ac:dyDescent="0.25">
      <c r="A250" s="59">
        <v>247</v>
      </c>
      <c r="B250" t="str">
        <f>IFERROR(INDEX('Miljövärden urval för publ'!$A$2:$AA$475,MATCH($A250,'Miljövärden urval för publ'!$R$2:$R$476,0),1),"")</f>
        <v>Tranås Energi AB</v>
      </c>
      <c r="C250" t="str">
        <f>IFERROR(INDEX('Miljövärden urval för publ'!$A$2:$AA$475,MATCH($A250,'Miljövärden urval för publ'!$R$2:$R$476,0),2),"")</f>
        <v>Tranås</v>
      </c>
      <c r="D250">
        <f>IFERROR(VLOOKUP($C250,'Miljövärden urval för publ'!$B$2:$H$490,MATCH(D$4,'Miljövärden urval för publ'!$B$2:$H$2,0),FALSE),"")</f>
        <v>7.5359700000000002E-2</v>
      </c>
      <c r="E250">
        <f>IFERROR(VLOOKUP($C250,'Miljövärden urval för publ'!$B$2:$H$490,MATCH(E$4,'Miljövärden urval för publ'!$B$2:$H$2,0),FALSE),"")</f>
        <v>3.8571300000000002</v>
      </c>
      <c r="F250">
        <f>IFERROR(VLOOKUP($C250,'Miljövärden urval för publ'!$B$2:$H$490,MATCH(F$4,'Miljövärden urval för publ'!$B$2:$H$2,0),FALSE),"")</f>
        <v>6.2529000000000003</v>
      </c>
      <c r="G250">
        <f>IFERROR(VLOOKUP($C250,'Miljövärden urval för publ'!$B$2:$H$490,MATCH(G$4,'Miljövärden urval för publ'!$B$2:$H$2,0),FALSE),"")</f>
        <v>9.6547199999999999E-4</v>
      </c>
      <c r="J250">
        <f t="shared" si="14"/>
        <v>103</v>
      </c>
      <c r="M250">
        <v>246</v>
      </c>
      <c r="N250" t="str">
        <f t="shared" si="15"/>
        <v/>
      </c>
      <c r="P250" s="61">
        <f t="shared" si="16"/>
        <v>0</v>
      </c>
      <c r="Q250" s="35" t="str">
        <f t="shared" si="13"/>
        <v/>
      </c>
    </row>
    <row r="251" spans="1:17" x14ac:dyDescent="0.25">
      <c r="A251" s="59">
        <v>248</v>
      </c>
      <c r="B251" t="str">
        <f>IFERROR(INDEX('Miljövärden urval för publ'!$A$2:$AA$475,MATCH($A251,'Miljövärden urval för publ'!$R$2:$R$476,0),1),"")</f>
        <v>Trelleborgs Fjärrvärme AB</v>
      </c>
      <c r="C251" t="str">
        <f>IFERROR(INDEX('Miljövärden urval för publ'!$A$2:$AA$475,MATCH($A251,'Miljövärden urval för publ'!$R$2:$R$476,0),2),"")</f>
        <v>Trelleborg</v>
      </c>
      <c r="D251">
        <f>IFERROR(VLOOKUP($C251,'Miljövärden urval för publ'!$B$2:$H$490,MATCH(D$4,'Miljövärden urval för publ'!$B$2:$H$2,0),FALSE),"")</f>
        <v>0.10596700000000001</v>
      </c>
      <c r="E251">
        <f>IFERROR(VLOOKUP($C251,'Miljövärden urval för publ'!$B$2:$H$490,MATCH(E$4,'Miljövärden urval för publ'!$B$2:$H$2,0),FALSE),"")</f>
        <v>11.0183</v>
      </c>
      <c r="F251">
        <f>IFERROR(VLOOKUP($C251,'Miljövärden urval för publ'!$B$2:$H$490,MATCH(F$4,'Miljövärden urval för publ'!$B$2:$H$2,0),FALSE),"")</f>
        <v>10.9221</v>
      </c>
      <c r="G251">
        <f>IFERROR(VLOOKUP($C251,'Miljövärden urval för publ'!$B$2:$H$490,MATCH(G$4,'Miljövärden urval för publ'!$B$2:$H$2,0),FALSE),"")</f>
        <v>8.76737E-3</v>
      </c>
      <c r="J251">
        <f t="shared" si="14"/>
        <v>104</v>
      </c>
      <c r="M251">
        <v>247</v>
      </c>
      <c r="N251" t="str">
        <f t="shared" si="15"/>
        <v/>
      </c>
      <c r="P251" s="61">
        <f t="shared" si="16"/>
        <v>0</v>
      </c>
      <c r="Q251" s="35" t="str">
        <f t="shared" si="13"/>
        <v/>
      </c>
    </row>
    <row r="252" spans="1:17" x14ac:dyDescent="0.25">
      <c r="A252" s="59">
        <v>249</v>
      </c>
      <c r="B252" t="str">
        <f>IFERROR(INDEX('Miljövärden urval för publ'!$A$2:$AA$475,MATCH($A252,'Miljövärden urval för publ'!$R$2:$R$476,0),1),"")</f>
        <v>Trollhättan Energi AB</v>
      </c>
      <c r="C252" t="str">
        <f>IFERROR(INDEX('Miljövärden urval för publ'!$A$2:$AA$475,MATCH($A252,'Miljövärden urval för publ'!$R$2:$R$476,0),2),"")</f>
        <v>Trollhättan</v>
      </c>
      <c r="D252">
        <f>IFERROR(VLOOKUP($C252,'Miljövärden urval för publ'!$B$2:$H$490,MATCH(D$4,'Miljövärden urval för publ'!$B$2:$H$2,0),FALSE),"")</f>
        <v>3.8018999999999997E-2</v>
      </c>
      <c r="E252">
        <f>IFERROR(VLOOKUP($C252,'Miljövärden urval för publ'!$B$2:$H$490,MATCH(E$4,'Miljövärden urval för publ'!$B$2:$H$2,0),FALSE),"")</f>
        <v>5.3267699999999998</v>
      </c>
      <c r="F252">
        <f>IFERROR(VLOOKUP($C252,'Miljövärden urval för publ'!$B$2:$H$490,MATCH(F$4,'Miljövärden urval för publ'!$B$2:$H$2,0),FALSE),"")</f>
        <v>6.9647100000000002</v>
      </c>
      <c r="G252">
        <f>IFERROR(VLOOKUP($C252,'Miljövärden urval för publ'!$B$2:$H$490,MATCH(G$4,'Miljövärden urval för publ'!$B$2:$H$2,0),FALSE),"")</f>
        <v>4.68368E-3</v>
      </c>
      <c r="J252">
        <f t="shared" si="14"/>
        <v>105</v>
      </c>
      <c r="M252">
        <v>248</v>
      </c>
      <c r="N252" t="str">
        <f t="shared" si="15"/>
        <v/>
      </c>
      <c r="P252" s="61">
        <f t="shared" si="16"/>
        <v>0</v>
      </c>
      <c r="Q252" s="35" t="str">
        <f t="shared" si="13"/>
        <v/>
      </c>
    </row>
    <row r="253" spans="1:17" x14ac:dyDescent="0.25">
      <c r="A253" s="59">
        <v>250</v>
      </c>
      <c r="B253" t="str">
        <f>IFERROR(INDEX('Miljövärden urval för publ'!$A$2:$AA$475,MATCH($A253,'Miljövärden urval för publ'!$R$2:$R$476,0),1),"")</f>
        <v>Uddevalla Energi AB</v>
      </c>
      <c r="C253" t="str">
        <f>IFERROR(INDEX('Miljövärden urval för publ'!$A$2:$AA$475,MATCH($A253,'Miljövärden urval för publ'!$R$2:$R$476,0),2),"")</f>
        <v>Ljungskile</v>
      </c>
      <c r="D253">
        <f>IFERROR(VLOOKUP($C253,'Miljövärden urval för publ'!$B$2:$H$490,MATCH(D$4,'Miljövärden urval för publ'!$B$2:$H$2,0),FALSE),"")</f>
        <v>0.17263500000000001</v>
      </c>
      <c r="E253">
        <f>IFERROR(VLOOKUP($C253,'Miljövärden urval för publ'!$B$2:$H$490,MATCH(E$4,'Miljövärden urval för publ'!$B$2:$H$2,0),FALSE),"")</f>
        <v>13.2714</v>
      </c>
      <c r="F253">
        <f>IFERROR(VLOOKUP($C253,'Miljövärden urval för publ'!$B$2:$H$490,MATCH(F$4,'Miljövärden urval för publ'!$B$2:$H$2,0),FALSE),"")</f>
        <v>16.498699999999999</v>
      </c>
      <c r="G253">
        <f>IFERROR(VLOOKUP($C253,'Miljövärden urval för publ'!$B$2:$H$490,MATCH(G$4,'Miljövärden urval för publ'!$B$2:$H$2,0),FALSE),"")</f>
        <v>7.9102200000000008E-3</v>
      </c>
      <c r="J253">
        <f t="shared" si="14"/>
        <v>106</v>
      </c>
      <c r="M253">
        <v>249</v>
      </c>
      <c r="N253" t="str">
        <f t="shared" si="15"/>
        <v/>
      </c>
      <c r="P253" s="61">
        <f t="shared" si="16"/>
        <v>0</v>
      </c>
      <c r="Q253" s="35" t="str">
        <f t="shared" si="13"/>
        <v/>
      </c>
    </row>
    <row r="254" spans="1:17" x14ac:dyDescent="0.25">
      <c r="A254" s="59">
        <v>251</v>
      </c>
      <c r="B254" t="str">
        <f>IFERROR(INDEX('Miljövärden urval för publ'!$A$2:$AA$475,MATCH($A254,'Miljövärden urval för publ'!$R$2:$R$476,0),1),"")</f>
        <v>Uddevalla Energi AB</v>
      </c>
      <c r="C254" t="str">
        <f>IFERROR(INDEX('Miljövärden urval för publ'!$A$2:$AA$475,MATCH($A254,'Miljövärden urval för publ'!$R$2:$R$476,0),2),"")</f>
        <v>Munkedal</v>
      </c>
      <c r="D254">
        <f>IFERROR(VLOOKUP($C254,'Miljövärden urval för publ'!$B$2:$H$490,MATCH(D$4,'Miljövärden urval för publ'!$B$2:$H$2,0),FALSE),"")</f>
        <v>0.12642100000000001</v>
      </c>
      <c r="E254">
        <f>IFERROR(VLOOKUP($C254,'Miljövärden urval för publ'!$B$2:$H$490,MATCH(E$4,'Miljövärden urval för publ'!$B$2:$H$2,0),FALSE),"")</f>
        <v>12.226900000000001</v>
      </c>
      <c r="F254">
        <f>IFERROR(VLOOKUP($C254,'Miljövärden urval för publ'!$B$2:$H$490,MATCH(F$4,'Miljövärden urval för publ'!$B$2:$H$2,0),FALSE),"")</f>
        <v>12.786</v>
      </c>
      <c r="G254">
        <f>IFERROR(VLOOKUP($C254,'Miljövärden urval för publ'!$B$2:$H$490,MATCH(G$4,'Miljövärden urval för publ'!$B$2:$H$2,0),FALSE),"")</f>
        <v>7.2711700000000004E-3</v>
      </c>
      <c r="J254">
        <f t="shared" si="14"/>
        <v>106</v>
      </c>
      <c r="M254">
        <v>250</v>
      </c>
      <c r="N254" t="str">
        <f t="shared" si="15"/>
        <v/>
      </c>
      <c r="P254" s="61">
        <f t="shared" si="16"/>
        <v>0</v>
      </c>
      <c r="Q254" s="35" t="str">
        <f t="shared" si="13"/>
        <v/>
      </c>
    </row>
    <row r="255" spans="1:17" x14ac:dyDescent="0.25">
      <c r="A255" s="59">
        <v>252</v>
      </c>
      <c r="B255" t="str">
        <f>IFERROR(INDEX('Miljövärden urval för publ'!$A$2:$AA$475,MATCH($A255,'Miljövärden urval för publ'!$R$2:$R$476,0),1),"")</f>
        <v>Uddevalla Energi AB</v>
      </c>
      <c r="C255" t="str">
        <f>IFERROR(INDEX('Miljövärden urval för publ'!$A$2:$AA$475,MATCH($A255,'Miljövärden urval för publ'!$R$2:$R$476,0),2),"")</f>
        <v>Uddevalla</v>
      </c>
      <c r="D255">
        <f>IFERROR(VLOOKUP($C255,'Miljövärden urval för publ'!$B$2:$H$490,MATCH(D$4,'Miljövärden urval för publ'!$B$2:$H$2,0),FALSE),"")</f>
        <v>0.18116499999999999</v>
      </c>
      <c r="E255">
        <f>IFERROR(VLOOKUP($C255,'Miljövärden urval för publ'!$B$2:$H$490,MATCH(E$4,'Miljövärden urval för publ'!$B$2:$H$2,0),FALSE),"")</f>
        <v>114.06</v>
      </c>
      <c r="F255">
        <f>IFERROR(VLOOKUP($C255,'Miljövärden urval för publ'!$B$2:$H$490,MATCH(F$4,'Miljövärden urval för publ'!$B$2:$H$2,0),FALSE),"")</f>
        <v>5.3509900000000004</v>
      </c>
      <c r="G255">
        <f>IFERROR(VLOOKUP($C255,'Miljövärden urval för publ'!$B$2:$H$490,MATCH(G$4,'Miljövärden urval för publ'!$B$2:$H$2,0),FALSE),"")</f>
        <v>1.9156300000000001E-2</v>
      </c>
      <c r="J255">
        <f t="shared" si="14"/>
        <v>106</v>
      </c>
      <c r="M255">
        <v>251</v>
      </c>
      <c r="N255" t="str">
        <f t="shared" si="15"/>
        <v/>
      </c>
      <c r="P255" s="61">
        <f t="shared" si="16"/>
        <v>0</v>
      </c>
      <c r="Q255" s="35" t="str">
        <f t="shared" si="13"/>
        <v/>
      </c>
    </row>
    <row r="256" spans="1:17" x14ac:dyDescent="0.25">
      <c r="A256" s="59">
        <v>253</v>
      </c>
      <c r="B256" t="str">
        <f>IFERROR(INDEX('Miljövärden urval för publ'!$A$2:$AA$475,MATCH($A256,'Miljövärden urval för publ'!$R$2:$R$476,0),1),"")</f>
        <v>Ulricehamns Energi AB</v>
      </c>
      <c r="C256" t="str">
        <f>IFERROR(INDEX('Miljövärden urval för publ'!$A$2:$AA$475,MATCH($A256,'Miljövärden urval för publ'!$R$2:$R$476,0),2),"")</f>
        <v>Gällstad</v>
      </c>
      <c r="D256">
        <f>IFERROR(VLOOKUP($C256,'Miljövärden urval för publ'!$B$2:$H$490,MATCH(D$4,'Miljövärden urval för publ'!$B$2:$H$2,0),FALSE),"")</f>
        <v>0.19864100000000001</v>
      </c>
      <c r="E256">
        <f>IFERROR(VLOOKUP($C256,'Miljövärden urval för publ'!$B$2:$H$490,MATCH(E$4,'Miljövärden urval för publ'!$B$2:$H$2,0),FALSE),"")</f>
        <v>17.353400000000001</v>
      </c>
      <c r="F256">
        <f>IFERROR(VLOOKUP($C256,'Miljövärden urval för publ'!$B$2:$H$490,MATCH(F$4,'Miljövärden urval för publ'!$B$2:$H$2,0),FALSE),"")</f>
        <v>17.784300000000002</v>
      </c>
      <c r="G256">
        <f>IFERROR(VLOOKUP($C256,'Miljövärden urval för publ'!$B$2:$H$490,MATCH(G$4,'Miljövärden urval för publ'!$B$2:$H$2,0),FALSE),"")</f>
        <v>2.6684699999999999E-2</v>
      </c>
      <c r="J256">
        <f t="shared" si="14"/>
        <v>107</v>
      </c>
      <c r="M256">
        <v>252</v>
      </c>
      <c r="N256" t="str">
        <f t="shared" si="15"/>
        <v/>
      </c>
      <c r="P256" s="61">
        <f t="shared" si="16"/>
        <v>0</v>
      </c>
      <c r="Q256" s="35" t="str">
        <f t="shared" si="13"/>
        <v/>
      </c>
    </row>
    <row r="257" spans="1:17" x14ac:dyDescent="0.25">
      <c r="A257" s="59">
        <v>254</v>
      </c>
      <c r="B257" t="str">
        <f>IFERROR(INDEX('Miljövärden urval för publ'!$A$2:$AA$475,MATCH($A257,'Miljövärden urval för publ'!$R$2:$R$476,0),1),"")</f>
        <v>Ulricehamns Energi AB</v>
      </c>
      <c r="C257" t="str">
        <f>IFERROR(INDEX('Miljövärden urval för publ'!$A$2:$AA$475,MATCH($A257,'Miljövärden urval för publ'!$R$2:$R$476,0),2),"")</f>
        <v>Timmele</v>
      </c>
      <c r="D257">
        <f>IFERROR(VLOOKUP($C257,'Miljövärden urval för publ'!$B$2:$H$490,MATCH(D$4,'Miljövärden urval för publ'!$B$2:$H$2,0),FALSE),"")</f>
        <v>0.191301</v>
      </c>
      <c r="E257">
        <f>IFERROR(VLOOKUP($C257,'Miljövärden urval för publ'!$B$2:$H$490,MATCH(E$4,'Miljövärden urval för publ'!$B$2:$H$2,0),FALSE),"")</f>
        <v>11.732699999999999</v>
      </c>
      <c r="F257">
        <f>IFERROR(VLOOKUP($C257,'Miljövärden urval för publ'!$B$2:$H$490,MATCH(F$4,'Miljövärden urval för publ'!$B$2:$H$2,0),FALSE),"")</f>
        <v>19.286200000000001</v>
      </c>
      <c r="G257">
        <f>IFERROR(VLOOKUP($C257,'Miljövärden urval för publ'!$B$2:$H$490,MATCH(G$4,'Miljövärden urval för publ'!$B$2:$H$2,0),FALSE),"")</f>
        <v>6.1578400000000004E-3</v>
      </c>
      <c r="J257">
        <f t="shared" si="14"/>
        <v>107</v>
      </c>
      <c r="M257">
        <v>253</v>
      </c>
      <c r="N257" t="str">
        <f t="shared" si="15"/>
        <v/>
      </c>
      <c r="P257" s="61">
        <f t="shared" si="16"/>
        <v>0</v>
      </c>
      <c r="Q257" s="35" t="str">
        <f t="shared" si="13"/>
        <v/>
      </c>
    </row>
    <row r="258" spans="1:17" x14ac:dyDescent="0.25">
      <c r="A258" s="59">
        <v>255</v>
      </c>
      <c r="B258" t="str">
        <f>IFERROR(INDEX('Miljövärden urval för publ'!$A$2:$AA$475,MATCH($A258,'Miljövärden urval för publ'!$R$2:$R$476,0),1),"")</f>
        <v>Ulricehamns Energi AB</v>
      </c>
      <c r="C258" t="str">
        <f>IFERROR(INDEX('Miljövärden urval för publ'!$A$2:$AA$475,MATCH($A258,'Miljövärden urval för publ'!$R$2:$R$476,0),2),"")</f>
        <v>Ulricehamn</v>
      </c>
      <c r="D258">
        <f>IFERROR(VLOOKUP($C258,'Miljövärden urval för publ'!$B$2:$H$490,MATCH(D$4,'Miljövärden urval för publ'!$B$2:$H$2,0),FALSE),"")</f>
        <v>5.8178500000000001E-2</v>
      </c>
      <c r="E258">
        <f>IFERROR(VLOOKUP($C258,'Miljövärden urval för publ'!$B$2:$H$490,MATCH(E$4,'Miljövärden urval för publ'!$B$2:$H$2,0),FALSE),"")</f>
        <v>8.8751800000000003</v>
      </c>
      <c r="F258">
        <f>IFERROR(VLOOKUP($C258,'Miljövärden urval för publ'!$B$2:$H$490,MATCH(F$4,'Miljövärden urval för publ'!$B$2:$H$2,0),FALSE),"")</f>
        <v>3.9525100000000002</v>
      </c>
      <c r="G258">
        <f>IFERROR(VLOOKUP($C258,'Miljövärden urval för publ'!$B$2:$H$490,MATCH(G$4,'Miljövärden urval för publ'!$B$2:$H$2,0),FALSE),"")</f>
        <v>1.27172E-2</v>
      </c>
      <c r="J258">
        <f t="shared" si="14"/>
        <v>107</v>
      </c>
      <c r="M258">
        <v>254</v>
      </c>
      <c r="N258" t="str">
        <f t="shared" si="15"/>
        <v/>
      </c>
      <c r="P258" s="61">
        <f t="shared" si="16"/>
        <v>0</v>
      </c>
      <c r="Q258" s="35" t="str">
        <f t="shared" si="13"/>
        <v/>
      </c>
    </row>
    <row r="259" spans="1:17" x14ac:dyDescent="0.25">
      <c r="A259" s="59">
        <v>256</v>
      </c>
      <c r="B259" t="str">
        <f>IFERROR(INDEX('Miljövärden urval för publ'!$A$2:$AA$475,MATCH($A259,'Miljövärden urval för publ'!$R$2:$R$476,0),1),"")</f>
        <v>Umeå Energi AB</v>
      </c>
      <c r="C259" t="str">
        <f>IFERROR(INDEX('Miljövärden urval för publ'!$A$2:$AA$475,MATCH($A259,'Miljövärden urval för publ'!$R$2:$R$476,0),2),"")</f>
        <v>Bjurholm</v>
      </c>
      <c r="D259">
        <f>IFERROR(VLOOKUP($C259,'Miljövärden urval för publ'!$B$2:$H$490,MATCH(D$4,'Miljövärden urval för publ'!$B$2:$H$2,0),FALSE),"")</f>
        <v>0.363817</v>
      </c>
      <c r="E259">
        <f>IFERROR(VLOOKUP($C259,'Miljövärden urval för publ'!$B$2:$H$490,MATCH(E$4,'Miljövärden urval för publ'!$B$2:$H$2,0),FALSE),"")</f>
        <v>58.447600000000001</v>
      </c>
      <c r="F259">
        <f>IFERROR(VLOOKUP($C259,'Miljövärden urval för publ'!$B$2:$H$490,MATCH(F$4,'Miljövärden urval för publ'!$B$2:$H$2,0),FALSE),"")</f>
        <v>19.184699999999999</v>
      </c>
      <c r="G259">
        <f>IFERROR(VLOOKUP($C259,'Miljövärden urval för publ'!$B$2:$H$490,MATCH(G$4,'Miljövärden urval för publ'!$B$2:$H$2,0),FALSE),"")</f>
        <v>0.15701000000000001</v>
      </c>
      <c r="J259">
        <f t="shared" si="14"/>
        <v>108</v>
      </c>
      <c r="M259">
        <v>255</v>
      </c>
      <c r="N259" t="str">
        <f t="shared" si="15"/>
        <v/>
      </c>
      <c r="P259" s="61">
        <f t="shared" si="16"/>
        <v>0</v>
      </c>
      <c r="Q259" s="35" t="str">
        <f t="shared" si="13"/>
        <v/>
      </c>
    </row>
    <row r="260" spans="1:17" x14ac:dyDescent="0.25">
      <c r="A260" s="59">
        <v>257</v>
      </c>
      <c r="B260" t="str">
        <f>IFERROR(INDEX('Miljövärden urval för publ'!$A$2:$AA$475,MATCH($A260,'Miljövärden urval för publ'!$R$2:$R$476,0),1),"")</f>
        <v>Umeå Energi AB</v>
      </c>
      <c r="C260" t="str">
        <f>IFERROR(INDEX('Miljövärden urval för publ'!$A$2:$AA$475,MATCH($A260,'Miljövärden urval för publ'!$R$2:$R$476,0),2),"")</f>
        <v>Hörnefors</v>
      </c>
      <c r="D260">
        <f>IFERROR(VLOOKUP($C260,'Miljövärden urval för publ'!$B$2:$H$490,MATCH(D$4,'Miljövärden urval för publ'!$B$2:$H$2,0),FALSE),"")</f>
        <v>0.21445700000000001</v>
      </c>
      <c r="E260">
        <f>IFERROR(VLOOKUP($C260,'Miljövärden urval för publ'!$B$2:$H$490,MATCH(E$4,'Miljövärden urval för publ'!$B$2:$H$2,0),FALSE),"")</f>
        <v>11.8042</v>
      </c>
      <c r="F260">
        <f>IFERROR(VLOOKUP($C260,'Miljövärden urval för publ'!$B$2:$H$490,MATCH(F$4,'Miljövärden urval för publ'!$B$2:$H$2,0),FALSE),"")</f>
        <v>20.214099999999998</v>
      </c>
      <c r="G260">
        <f>IFERROR(VLOOKUP($C260,'Miljövärden urval för publ'!$B$2:$H$490,MATCH(G$4,'Miljövärden urval för publ'!$B$2:$H$2,0),FALSE),"")</f>
        <v>1.38902E-2</v>
      </c>
      <c r="J260">
        <f t="shared" si="14"/>
        <v>108</v>
      </c>
      <c r="M260">
        <v>256</v>
      </c>
      <c r="N260" t="str">
        <f t="shared" si="15"/>
        <v/>
      </c>
      <c r="P260" s="61">
        <f t="shared" si="16"/>
        <v>0</v>
      </c>
      <c r="Q260" s="35" t="str">
        <f t="shared" si="13"/>
        <v/>
      </c>
    </row>
    <row r="261" spans="1:17" x14ac:dyDescent="0.25">
      <c r="A261" s="59">
        <v>258</v>
      </c>
      <c r="B261" t="str">
        <f>IFERROR(INDEX('Miljövärden urval för publ'!$A$2:$AA$475,MATCH($A261,'Miljövärden urval för publ'!$R$2:$R$476,0),1),"")</f>
        <v>Umeå Energi AB</v>
      </c>
      <c r="C261" t="str">
        <f>IFERROR(INDEX('Miljövärden urval för publ'!$A$2:$AA$475,MATCH($A261,'Miljövärden urval för publ'!$R$2:$R$476,0),2),"")</f>
        <v>Sävar</v>
      </c>
      <c r="D261">
        <f>IFERROR(VLOOKUP($C261,'Miljövärden urval för publ'!$B$2:$H$490,MATCH(D$4,'Miljövärden urval för publ'!$B$2:$H$2,0),FALSE),"")</f>
        <v>0.13177</v>
      </c>
      <c r="E261">
        <f>IFERROR(VLOOKUP($C261,'Miljövärden urval för publ'!$B$2:$H$490,MATCH(E$4,'Miljövärden urval för publ'!$B$2:$H$2,0),FALSE),"")</f>
        <v>25.965</v>
      </c>
      <c r="F261">
        <f>IFERROR(VLOOKUP($C261,'Miljövärden urval för publ'!$B$2:$H$490,MATCH(F$4,'Miljövärden urval för publ'!$B$2:$H$2,0),FALSE),"")</f>
        <v>11.3393</v>
      </c>
      <c r="G261">
        <f>IFERROR(VLOOKUP($C261,'Miljövärden urval för publ'!$B$2:$H$490,MATCH(G$4,'Miljövärden urval för publ'!$B$2:$H$2,0),FALSE),"")</f>
        <v>5.18348E-2</v>
      </c>
      <c r="J261">
        <f t="shared" si="14"/>
        <v>108</v>
      </c>
      <c r="M261">
        <v>257</v>
      </c>
      <c r="N261" t="str">
        <f t="shared" si="15"/>
        <v/>
      </c>
      <c r="P261" s="61">
        <f t="shared" si="16"/>
        <v>0</v>
      </c>
      <c r="Q261" s="35" t="str">
        <f t="shared" ref="Q261:Q324" si="17">IF(B261=$R$2,C261,"")</f>
        <v/>
      </c>
    </row>
    <row r="262" spans="1:17" x14ac:dyDescent="0.25">
      <c r="A262" s="59">
        <v>259</v>
      </c>
      <c r="B262" t="str">
        <f>IFERROR(INDEX('Miljövärden urval för publ'!$A$2:$AA$475,MATCH($A262,'Miljövärden urval för publ'!$R$2:$R$476,0),1),"")</f>
        <v>Umeå Energi AB</v>
      </c>
      <c r="C262" t="str">
        <f>IFERROR(INDEX('Miljövärden urval för publ'!$A$2:$AA$475,MATCH($A262,'Miljövärden urval för publ'!$R$2:$R$476,0),2),"")</f>
        <v>Umeå</v>
      </c>
      <c r="D262">
        <f>IFERROR(VLOOKUP($C262,'Miljövärden urval för publ'!$B$2:$H$490,MATCH(D$4,'Miljövärden urval för publ'!$B$2:$H$2,0),FALSE),"")</f>
        <v>0.144259</v>
      </c>
      <c r="E262">
        <f>IFERROR(VLOOKUP($C262,'Miljövärden urval för publ'!$B$2:$H$490,MATCH(E$4,'Miljövärden urval för publ'!$B$2:$H$2,0),FALSE),"")</f>
        <v>55.396999999999998</v>
      </c>
      <c r="F262">
        <f>IFERROR(VLOOKUP($C262,'Miljövärden urval för publ'!$B$2:$H$490,MATCH(F$4,'Miljövärden urval för publ'!$B$2:$H$2,0),FALSE),"")</f>
        <v>5.2609700000000004</v>
      </c>
      <c r="G262">
        <f>IFERROR(VLOOKUP($C262,'Miljövärden urval för publ'!$B$2:$H$490,MATCH(G$4,'Miljövärden urval för publ'!$B$2:$H$2,0),FALSE),"")</f>
        <v>2.2220500000000001E-2</v>
      </c>
      <c r="J262">
        <f t="shared" ref="J262:J325" si="18">IF(B262=B261,J261,J261+1)</f>
        <v>108</v>
      </c>
      <c r="M262">
        <v>258</v>
      </c>
      <c r="N262" t="str">
        <f t="shared" ref="N262:N325" si="19">IFERROR(INDEX($B$4:$J$487,MATCH(M262,$J$4:$J$369,0),1),"")</f>
        <v/>
      </c>
      <c r="P262" s="61">
        <f t="shared" ref="P262:P325" si="20">IF(Q262="",P261,P261+1)</f>
        <v>0</v>
      </c>
      <c r="Q262" s="35" t="str">
        <f t="shared" si="17"/>
        <v/>
      </c>
    </row>
    <row r="263" spans="1:17" x14ac:dyDescent="0.25">
      <c r="A263" s="59">
        <v>260</v>
      </c>
      <c r="B263" t="str">
        <f>IFERROR(INDEX('Miljövärden urval för publ'!$A$2:$AA$475,MATCH($A263,'Miljövärden urval för publ'!$R$2:$R$476,0),1),"")</f>
        <v>Vaggeryds Energi AB</v>
      </c>
      <c r="C263" t="str">
        <f>IFERROR(INDEX('Miljövärden urval för publ'!$A$2:$AA$475,MATCH($A263,'Miljövärden urval för publ'!$R$2:$R$476,0),2),"")</f>
        <v>Skillingaryd</v>
      </c>
      <c r="D263">
        <f>IFERROR(VLOOKUP($C263,'Miljövärden urval för publ'!$B$2:$H$490,MATCH(D$4,'Miljövärden urval för publ'!$B$2:$H$2,0),FALSE),"")</f>
        <v>0.126559</v>
      </c>
      <c r="E263">
        <f>IFERROR(VLOOKUP($C263,'Miljövärden urval för publ'!$B$2:$H$490,MATCH(E$4,'Miljövärden urval för publ'!$B$2:$H$2,0),FALSE),"")</f>
        <v>11.8414</v>
      </c>
      <c r="F263">
        <f>IFERROR(VLOOKUP($C263,'Miljövärden urval för publ'!$B$2:$H$490,MATCH(F$4,'Miljövärden urval för publ'!$B$2:$H$2,0),FALSE),"")</f>
        <v>12.485900000000001</v>
      </c>
      <c r="G263">
        <f>IFERROR(VLOOKUP($C263,'Miljövärden urval för publ'!$B$2:$H$490,MATCH(G$4,'Miljövärden urval för publ'!$B$2:$H$2,0),FALSE),"")</f>
        <v>1.74056E-2</v>
      </c>
      <c r="J263">
        <f t="shared" si="18"/>
        <v>109</v>
      </c>
      <c r="M263">
        <v>259</v>
      </c>
      <c r="N263" t="str">
        <f t="shared" si="19"/>
        <v/>
      </c>
      <c r="P263" s="61">
        <f t="shared" si="20"/>
        <v>0</v>
      </c>
      <c r="Q263" s="35" t="str">
        <f t="shared" si="17"/>
        <v/>
      </c>
    </row>
    <row r="264" spans="1:17" x14ac:dyDescent="0.25">
      <c r="A264" s="59">
        <v>261</v>
      </c>
      <c r="B264" t="str">
        <f>IFERROR(INDEX('Miljövärden urval för publ'!$A$2:$AA$475,MATCH($A264,'Miljövärden urval för publ'!$R$2:$R$476,0),1),"")</f>
        <v>Vaggeryds Energi AB</v>
      </c>
      <c r="C264" t="str">
        <f>IFERROR(INDEX('Miljövärden urval för publ'!$A$2:$AA$475,MATCH($A264,'Miljövärden urval för publ'!$R$2:$R$476,0),2),"")</f>
        <v>Vaggeryd</v>
      </c>
      <c r="D264">
        <f>IFERROR(VLOOKUP($C264,'Miljövärden urval för publ'!$B$2:$H$490,MATCH(D$4,'Miljövärden urval för publ'!$B$2:$H$2,0),FALSE),"")</f>
        <v>8.2534399999999994E-2</v>
      </c>
      <c r="E264">
        <f>IFERROR(VLOOKUP($C264,'Miljövärden urval för publ'!$B$2:$H$490,MATCH(E$4,'Miljövärden urval för publ'!$B$2:$H$2,0),FALSE),"")</f>
        <v>8.3255300000000005</v>
      </c>
      <c r="F264">
        <f>IFERROR(VLOOKUP($C264,'Miljövärden urval för publ'!$B$2:$H$490,MATCH(F$4,'Miljövärden urval för publ'!$B$2:$H$2,0),FALSE),"")</f>
        <v>8.4938099999999999</v>
      </c>
      <c r="G264">
        <f>IFERROR(VLOOKUP($C264,'Miljövärden urval för publ'!$B$2:$H$490,MATCH(G$4,'Miljövärden urval för publ'!$B$2:$H$2,0),FALSE),"")</f>
        <v>1.0133400000000001E-2</v>
      </c>
      <c r="J264">
        <f t="shared" si="18"/>
        <v>109</v>
      </c>
      <c r="M264">
        <v>260</v>
      </c>
      <c r="N264" t="str">
        <f t="shared" si="19"/>
        <v/>
      </c>
      <c r="P264" s="61">
        <f t="shared" si="20"/>
        <v>0</v>
      </c>
      <c r="Q264" s="35" t="str">
        <f t="shared" si="17"/>
        <v/>
      </c>
    </row>
    <row r="265" spans="1:17" x14ac:dyDescent="0.25">
      <c r="A265" s="59">
        <v>262</v>
      </c>
      <c r="B265" t="str">
        <f>IFERROR(INDEX('Miljövärden urval för publ'!$A$2:$AA$475,MATCH($A265,'Miljövärden urval för publ'!$R$2:$R$476,0),1),"")</f>
        <v>Vara Energi Värme AB</v>
      </c>
      <c r="C265" t="str">
        <f>IFERROR(INDEX('Miljövärden urval för publ'!$A$2:$AA$475,MATCH($A265,'Miljövärden urval för publ'!$R$2:$R$476,0),2),"")</f>
        <v>Vara</v>
      </c>
      <c r="D265">
        <f>IFERROR(VLOOKUP($C265,'Miljövärden urval för publ'!$B$2:$H$490,MATCH(D$4,'Miljövärden urval för publ'!$B$2:$H$2,0),FALSE),"")</f>
        <v>3.41401E-2</v>
      </c>
      <c r="E265">
        <f>IFERROR(VLOOKUP($C265,'Miljövärden urval för publ'!$B$2:$H$490,MATCH(E$4,'Miljövärden urval för publ'!$B$2:$H$2,0),FALSE),"")</f>
        <v>4.6056499999999998</v>
      </c>
      <c r="F265">
        <f>IFERROR(VLOOKUP($C265,'Miljövärden urval för publ'!$B$2:$H$490,MATCH(F$4,'Miljövärden urval för publ'!$B$2:$H$2,0),FALSE),"")</f>
        <v>7.86008</v>
      </c>
      <c r="G265">
        <f>IFERROR(VLOOKUP($C265,'Miljövärden urval för publ'!$B$2:$H$490,MATCH(G$4,'Miljövärden urval för publ'!$B$2:$H$2,0),FALSE),"")</f>
        <v>3.4840899999999999E-4</v>
      </c>
      <c r="J265">
        <f t="shared" si="18"/>
        <v>110</v>
      </c>
      <c r="M265">
        <v>261</v>
      </c>
      <c r="N265" t="str">
        <f t="shared" si="19"/>
        <v/>
      </c>
      <c r="P265" s="61">
        <f t="shared" si="20"/>
        <v>0</v>
      </c>
      <c r="Q265" s="35" t="str">
        <f t="shared" si="17"/>
        <v/>
      </c>
    </row>
    <row r="266" spans="1:17" x14ac:dyDescent="0.25">
      <c r="A266" s="59">
        <v>263</v>
      </c>
      <c r="B266" t="str">
        <f>IFERROR(INDEX('Miljövärden urval för publ'!$A$2:$AA$475,MATCH($A266,'Miljövärden urval för publ'!$R$2:$R$476,0),1),"")</f>
        <v>Varberg Energi AB</v>
      </c>
      <c r="C266" t="str">
        <f>IFERROR(INDEX('Miljövärden urval för publ'!$A$2:$AA$475,MATCH($A266,'Miljövärden urval för publ'!$R$2:$R$476,0),2),"")</f>
        <v>Tvååker (Närv)</v>
      </c>
      <c r="D266">
        <f>IFERROR(VLOOKUP($C266,'Miljövärden urval för publ'!$B$2:$H$490,MATCH(D$4,'Miljövärden urval för publ'!$B$2:$H$2,0),FALSE),"")</f>
        <v>0.25729200000000002</v>
      </c>
      <c r="E266">
        <f>IFERROR(VLOOKUP($C266,'Miljövärden urval för publ'!$B$2:$H$490,MATCH(E$4,'Miljövärden urval för publ'!$B$2:$H$2,0),FALSE),"")</f>
        <v>19.9572</v>
      </c>
      <c r="F266">
        <f>IFERROR(VLOOKUP($C266,'Miljövärden urval för publ'!$B$2:$H$490,MATCH(F$4,'Miljövärden urval för publ'!$B$2:$H$2,0),FALSE),"")</f>
        <v>16.5839</v>
      </c>
      <c r="G266">
        <f>IFERROR(VLOOKUP($C266,'Miljövärden urval för publ'!$B$2:$H$490,MATCH(G$4,'Miljövärden urval för publ'!$B$2:$H$2,0),FALSE),"")</f>
        <v>4.5636799999999998E-2</v>
      </c>
      <c r="J266">
        <f t="shared" si="18"/>
        <v>111</v>
      </c>
      <c r="M266">
        <v>262</v>
      </c>
      <c r="N266" t="str">
        <f t="shared" si="19"/>
        <v/>
      </c>
      <c r="P266" s="61">
        <f t="shared" si="20"/>
        <v>0</v>
      </c>
      <c r="Q266" s="35" t="str">
        <f t="shared" si="17"/>
        <v/>
      </c>
    </row>
    <row r="267" spans="1:17" x14ac:dyDescent="0.25">
      <c r="A267" s="59">
        <v>264</v>
      </c>
      <c r="B267" t="str">
        <f>IFERROR(INDEX('Miljövärden urval för publ'!$A$2:$AA$475,MATCH($A267,'Miljövärden urval för publ'!$R$2:$R$476,0),1),"")</f>
        <v>Varberg Energi AB</v>
      </c>
      <c r="C267" t="str">
        <f>IFERROR(INDEX('Miljövärden urval för publ'!$A$2:$AA$475,MATCH($A267,'Miljövärden urval för publ'!$R$2:$R$476,0),2),"")</f>
        <v>Varberg (Fjv)</v>
      </c>
      <c r="D267">
        <f>IFERROR(VLOOKUP($C267,'Miljövärden urval för publ'!$B$2:$H$490,MATCH(D$4,'Miljövärden urval för publ'!$B$2:$H$2,0),FALSE),"")</f>
        <v>3.3629300000000001E-2</v>
      </c>
      <c r="E267">
        <f>IFERROR(VLOOKUP($C267,'Miljövärden urval för publ'!$B$2:$H$490,MATCH(E$4,'Miljövärden urval för publ'!$B$2:$H$2,0),FALSE),"")</f>
        <v>2.7327300000000001</v>
      </c>
      <c r="F267">
        <f>IFERROR(VLOOKUP($C267,'Miljövärden urval för publ'!$B$2:$H$490,MATCH(F$4,'Miljövärden urval för publ'!$B$2:$H$2,0),FALSE),"")</f>
        <v>2.86084</v>
      </c>
      <c r="G267">
        <f>IFERROR(VLOOKUP($C267,'Miljövärden urval för publ'!$B$2:$H$490,MATCH(G$4,'Miljövärden urval för publ'!$B$2:$H$2,0),FALSE),"")</f>
        <v>4.3954500000000004E-3</v>
      </c>
      <c r="J267">
        <f t="shared" si="18"/>
        <v>111</v>
      </c>
      <c r="M267">
        <v>263</v>
      </c>
      <c r="N267" t="str">
        <f t="shared" si="19"/>
        <v/>
      </c>
      <c r="P267" s="61">
        <f t="shared" si="20"/>
        <v>0</v>
      </c>
      <c r="Q267" s="35" t="str">
        <f t="shared" si="17"/>
        <v/>
      </c>
    </row>
    <row r="268" spans="1:17" x14ac:dyDescent="0.25">
      <c r="A268" s="59">
        <v>265</v>
      </c>
      <c r="B268" t="str">
        <f>IFERROR(INDEX('Miljövärden urval för publ'!$A$2:$AA$475,MATCH($A268,'Miljövärden urval för publ'!$R$2:$R$476,0),1),"")</f>
        <v>Varberg Energi AB</v>
      </c>
      <c r="C268" t="str">
        <f>IFERROR(INDEX('Miljövärden urval för publ'!$A$2:$AA$475,MATCH($A268,'Miljövärden urval för publ'!$R$2:$R$476,0),2),"")</f>
        <v>Veddige</v>
      </c>
      <c r="D268">
        <f>IFERROR(VLOOKUP($C268,'Miljövärden urval för publ'!$B$2:$H$490,MATCH(D$4,'Miljövärden urval för publ'!$B$2:$H$2,0),FALSE),"")</f>
        <v>0.31576399999999999</v>
      </c>
      <c r="E268">
        <f>IFERROR(VLOOKUP($C268,'Miljövärden urval för publ'!$B$2:$H$490,MATCH(E$4,'Miljövärden urval för publ'!$B$2:$H$2,0),FALSE),"")</f>
        <v>49.317399999999999</v>
      </c>
      <c r="F268">
        <f>IFERROR(VLOOKUP($C268,'Miljövärden urval för publ'!$B$2:$H$490,MATCH(F$4,'Miljövärden urval för publ'!$B$2:$H$2,0),FALSE),"")</f>
        <v>18.555199999999999</v>
      </c>
      <c r="G268">
        <f>IFERROR(VLOOKUP($C268,'Miljövärden urval för publ'!$B$2:$H$490,MATCH(G$4,'Miljövärden urval för publ'!$B$2:$H$2,0),FALSE),"")</f>
        <v>0.134523</v>
      </c>
      <c r="J268">
        <f t="shared" si="18"/>
        <v>111</v>
      </c>
      <c r="M268">
        <v>264</v>
      </c>
      <c r="N268" t="str">
        <f t="shared" si="19"/>
        <v/>
      </c>
      <c r="P268" s="61">
        <f t="shared" si="20"/>
        <v>0</v>
      </c>
      <c r="Q268" s="35" t="str">
        <f t="shared" si="17"/>
        <v/>
      </c>
    </row>
    <row r="269" spans="1:17" x14ac:dyDescent="0.25">
      <c r="A269" s="59">
        <v>266</v>
      </c>
      <c r="B269" t="str">
        <f>IFERROR(INDEX('Miljövärden urval för publ'!$A$2:$AA$475,MATCH($A269,'Miljövärden urval för publ'!$R$2:$R$476,0),1),"")</f>
        <v>Vasa Värme Holding AB</v>
      </c>
      <c r="C269" t="str">
        <f>IFERROR(INDEX('Miljövärden urval för publ'!$A$2:$AA$475,MATCH($A269,'Miljövärden urval för publ'!$R$2:$R$476,0),2),"")</f>
        <v>Alfta</v>
      </c>
      <c r="D269">
        <f>IFERROR(VLOOKUP($C269,'Miljövärden urval för publ'!$B$2:$H$490,MATCH(D$4,'Miljövärden urval för publ'!$B$2:$H$2,0),FALSE),"")</f>
        <v>0.112717</v>
      </c>
      <c r="E269">
        <f>IFERROR(VLOOKUP($C269,'Miljövärden urval för publ'!$B$2:$H$490,MATCH(E$4,'Miljövärden urval för publ'!$B$2:$H$2,0),FALSE),"")</f>
        <v>16.672999999999998</v>
      </c>
      <c r="F269">
        <f>IFERROR(VLOOKUP($C269,'Miljövärden urval för publ'!$B$2:$H$490,MATCH(F$4,'Miljövärden urval för publ'!$B$2:$H$2,0),FALSE),"")</f>
        <v>8.8089499999999994</v>
      </c>
      <c r="G269">
        <f>IFERROR(VLOOKUP($C269,'Miljövärden urval för publ'!$B$2:$H$490,MATCH(G$4,'Miljövärden urval för publ'!$B$2:$H$2,0),FALSE),"")</f>
        <v>2.0709999999999999E-2</v>
      </c>
      <c r="J269">
        <f t="shared" si="18"/>
        <v>112</v>
      </c>
      <c r="M269">
        <v>265</v>
      </c>
      <c r="N269" t="str">
        <f t="shared" si="19"/>
        <v/>
      </c>
      <c r="P269" s="61">
        <f t="shared" si="20"/>
        <v>0</v>
      </c>
      <c r="Q269" s="35" t="str">
        <f t="shared" si="17"/>
        <v/>
      </c>
    </row>
    <row r="270" spans="1:17" x14ac:dyDescent="0.25">
      <c r="A270" s="59">
        <v>267</v>
      </c>
      <c r="B270" t="str">
        <f>IFERROR(INDEX('Miljövärden urval för publ'!$A$2:$AA$475,MATCH($A270,'Miljövärden urval för publ'!$R$2:$R$476,0),1),"")</f>
        <v>Vasa Värme Holding AB</v>
      </c>
      <c r="C270" t="str">
        <f>IFERROR(INDEX('Miljövärden urval för publ'!$A$2:$AA$475,MATCH($A270,'Miljövärden urval för publ'!$R$2:$R$476,0),2),"")</f>
        <v>Edsbyn</v>
      </c>
      <c r="D270">
        <f>IFERROR(VLOOKUP($C270,'Miljövärden urval för publ'!$B$2:$H$490,MATCH(D$4,'Miljövärden urval för publ'!$B$2:$H$2,0),FALSE),"")</f>
        <v>5.2071699999999999E-2</v>
      </c>
      <c r="E270">
        <f>IFERROR(VLOOKUP($C270,'Miljövärden urval för publ'!$B$2:$H$490,MATCH(E$4,'Miljövärden urval för publ'!$B$2:$H$2,0),FALSE),"")</f>
        <v>7.3272000000000004</v>
      </c>
      <c r="F270">
        <f>IFERROR(VLOOKUP($C270,'Miljövärden urval för publ'!$B$2:$H$490,MATCH(F$4,'Miljövärden urval för publ'!$B$2:$H$2,0),FALSE),"")</f>
        <v>9.9321099999999998</v>
      </c>
      <c r="G270">
        <f>IFERROR(VLOOKUP($C270,'Miljövärden urval för publ'!$B$2:$H$490,MATCH(G$4,'Miljövärden urval för publ'!$B$2:$H$2,0),FALSE),"")</f>
        <v>2.3846800000000001E-3</v>
      </c>
      <c r="J270">
        <f t="shared" si="18"/>
        <v>112</v>
      </c>
      <c r="M270">
        <v>266</v>
      </c>
      <c r="N270" t="str">
        <f t="shared" si="19"/>
        <v/>
      </c>
      <c r="P270" s="61">
        <f t="shared" si="20"/>
        <v>0</v>
      </c>
      <c r="Q270" s="35" t="str">
        <f t="shared" si="17"/>
        <v/>
      </c>
    </row>
    <row r="271" spans="1:17" x14ac:dyDescent="0.25">
      <c r="A271" s="59">
        <v>268</v>
      </c>
      <c r="B271" t="str">
        <f>IFERROR(INDEX('Miljövärden urval för publ'!$A$2:$AA$475,MATCH($A271,'Miljövärden urval för publ'!$R$2:$R$476,0),1),"")</f>
        <v>Vasa Värme Holding AB</v>
      </c>
      <c r="C271" t="str">
        <f>IFERROR(INDEX('Miljövärden urval för publ'!$A$2:$AA$475,MATCH($A271,'Miljövärden urval för publ'!$R$2:$R$476,0),2),"")</f>
        <v>Kalix</v>
      </c>
      <c r="D271">
        <f>IFERROR(VLOOKUP($C271,'Miljövärden urval för publ'!$B$2:$H$490,MATCH(D$4,'Miljövärden urval för publ'!$B$2:$H$2,0),FALSE),"")</f>
        <v>0.180587</v>
      </c>
      <c r="E271">
        <f>IFERROR(VLOOKUP($C271,'Miljövärden urval för publ'!$B$2:$H$490,MATCH(E$4,'Miljövärden urval för publ'!$B$2:$H$2,0),FALSE),"")</f>
        <v>30.568100000000001</v>
      </c>
      <c r="F271">
        <f>IFERROR(VLOOKUP($C271,'Miljövärden urval för publ'!$B$2:$H$490,MATCH(F$4,'Miljövärden urval för publ'!$B$2:$H$2,0),FALSE),"")</f>
        <v>8.5012899999999991</v>
      </c>
      <c r="G271">
        <f>IFERROR(VLOOKUP($C271,'Miljövärden urval för publ'!$B$2:$H$490,MATCH(G$4,'Miljövärden urval för publ'!$B$2:$H$2,0),FALSE),"")</f>
        <v>4.4228799999999999E-2</v>
      </c>
      <c r="J271">
        <f t="shared" si="18"/>
        <v>112</v>
      </c>
      <c r="M271">
        <v>267</v>
      </c>
      <c r="N271" t="str">
        <f t="shared" si="19"/>
        <v/>
      </c>
      <c r="P271" s="61">
        <f t="shared" si="20"/>
        <v>0</v>
      </c>
      <c r="Q271" s="35" t="str">
        <f t="shared" si="17"/>
        <v/>
      </c>
    </row>
    <row r="272" spans="1:17" x14ac:dyDescent="0.25">
      <c r="A272" s="59">
        <v>269</v>
      </c>
      <c r="B272" t="str">
        <f>IFERROR(INDEX('Miljövärden urval för publ'!$A$2:$AA$475,MATCH($A272,'Miljövärden urval för publ'!$R$2:$R$476,0),1),"")</f>
        <v>Vasa Värme Holding AB</v>
      </c>
      <c r="C272" t="str">
        <f>IFERROR(INDEX('Miljövärden urval för publ'!$A$2:$AA$475,MATCH($A272,'Miljövärden urval för publ'!$R$2:$R$476,0),2),"")</f>
        <v>Krokek</v>
      </c>
      <c r="D272">
        <f>IFERROR(VLOOKUP($C272,'Miljövärden urval för publ'!$B$2:$H$490,MATCH(D$4,'Miljövärden urval för publ'!$B$2:$H$2,0),FALSE),"")</f>
        <v>0.200409</v>
      </c>
      <c r="E272">
        <f>IFERROR(VLOOKUP($C272,'Miljövärden urval för publ'!$B$2:$H$490,MATCH(E$4,'Miljövärden urval för publ'!$B$2:$H$2,0),FALSE),"")</f>
        <v>17.718</v>
      </c>
      <c r="F272">
        <f>IFERROR(VLOOKUP($C272,'Miljövärden urval för publ'!$B$2:$H$490,MATCH(F$4,'Miljövärden urval för publ'!$B$2:$H$2,0),FALSE),"")</f>
        <v>17.220600000000001</v>
      </c>
      <c r="G272">
        <f>IFERROR(VLOOKUP($C272,'Miljövärden urval för publ'!$B$2:$H$490,MATCH(G$4,'Miljövärden urval för publ'!$B$2:$H$2,0),FALSE),"")</f>
        <v>2.6005799999999999E-2</v>
      </c>
      <c r="J272">
        <f t="shared" si="18"/>
        <v>112</v>
      </c>
      <c r="M272">
        <v>268</v>
      </c>
      <c r="N272" t="str">
        <f t="shared" si="19"/>
        <v/>
      </c>
      <c r="P272" s="61">
        <f t="shared" si="20"/>
        <v>0</v>
      </c>
      <c r="Q272" s="35" t="str">
        <f t="shared" si="17"/>
        <v/>
      </c>
    </row>
    <row r="273" spans="1:17" x14ac:dyDescent="0.25">
      <c r="A273" s="59">
        <v>270</v>
      </c>
      <c r="B273" t="str">
        <f>IFERROR(INDEX('Miljövärden urval för publ'!$A$2:$AA$475,MATCH($A273,'Miljövärden urval för publ'!$R$2:$R$476,0),1),"")</f>
        <v>Vasa Värme Holding AB</v>
      </c>
      <c r="C273" t="str">
        <f>IFERROR(INDEX('Miljövärden urval för publ'!$A$2:$AA$475,MATCH($A273,'Miljövärden urval för publ'!$R$2:$R$476,0),2),"")</f>
        <v>Malmköping</v>
      </c>
      <c r="D273">
        <f>IFERROR(VLOOKUP($C273,'Miljövärden urval för publ'!$B$2:$H$490,MATCH(D$4,'Miljövärden urval för publ'!$B$2:$H$2,0),FALSE),"")</f>
        <v>0.10086000000000001</v>
      </c>
      <c r="E273">
        <f>IFERROR(VLOOKUP($C273,'Miljövärden urval för publ'!$B$2:$H$490,MATCH(E$4,'Miljövärden urval för publ'!$B$2:$H$2,0),FALSE),"")</f>
        <v>15.428699999999999</v>
      </c>
      <c r="F273">
        <f>IFERROR(VLOOKUP($C273,'Miljövärden urval för publ'!$B$2:$H$490,MATCH(F$4,'Miljövärden urval för publ'!$B$2:$H$2,0),FALSE),"")</f>
        <v>8.7161100000000005</v>
      </c>
      <c r="G273">
        <f>IFERROR(VLOOKUP($C273,'Miljövärden urval för publ'!$B$2:$H$490,MATCH(G$4,'Miljövärden urval för publ'!$B$2:$H$2,0),FALSE),"")</f>
        <v>1.31588E-2</v>
      </c>
      <c r="J273">
        <f t="shared" si="18"/>
        <v>112</v>
      </c>
      <c r="M273">
        <v>269</v>
      </c>
      <c r="N273" t="str">
        <f t="shared" si="19"/>
        <v/>
      </c>
      <c r="P273" s="61">
        <f t="shared" si="20"/>
        <v>0</v>
      </c>
      <c r="Q273" s="35" t="str">
        <f t="shared" si="17"/>
        <v/>
      </c>
    </row>
    <row r="274" spans="1:17" x14ac:dyDescent="0.25">
      <c r="A274" s="59">
        <v>271</v>
      </c>
      <c r="B274" t="str">
        <f>IFERROR(INDEX('Miljövärden urval för publ'!$A$2:$AA$475,MATCH($A274,'Miljövärden urval för publ'!$R$2:$R$476,0),1),"")</f>
        <v>Vattenfall AB Värme</v>
      </c>
      <c r="C274" t="str">
        <f>IFERROR(INDEX('Miljövärden urval för publ'!$A$2:$AA$475,MATCH($A274,'Miljövärden urval för publ'!$R$2:$R$476,0),2),"")</f>
        <v>Askersund</v>
      </c>
      <c r="D274">
        <f>IFERROR(VLOOKUP($C274,'Miljövärden urval för publ'!$B$2:$H$490,MATCH(D$4,'Miljövärden urval för publ'!$B$2:$H$2,0),FALSE),"")</f>
        <v>0.146785</v>
      </c>
      <c r="E274">
        <f>IFERROR(VLOOKUP($C274,'Miljövärden urval för publ'!$B$2:$H$490,MATCH(E$4,'Miljövärden urval för publ'!$B$2:$H$2,0),FALSE),"")</f>
        <v>16.524899999999999</v>
      </c>
      <c r="F274">
        <f>IFERROR(VLOOKUP($C274,'Miljövärden urval för publ'!$B$2:$H$490,MATCH(F$4,'Miljövärden urval för publ'!$B$2:$H$2,0),FALSE),"")</f>
        <v>8.1394400000000005</v>
      </c>
      <c r="G274">
        <f>IFERROR(VLOOKUP($C274,'Miljövärden urval för publ'!$B$2:$H$490,MATCH(G$4,'Miljövärden urval för publ'!$B$2:$H$2,0),FALSE),"")</f>
        <v>4.2360399999999999E-2</v>
      </c>
      <c r="J274">
        <f t="shared" si="18"/>
        <v>113</v>
      </c>
      <c r="M274">
        <v>270</v>
      </c>
      <c r="N274" t="str">
        <f t="shared" si="19"/>
        <v/>
      </c>
      <c r="P274" s="61">
        <f t="shared" si="20"/>
        <v>0</v>
      </c>
      <c r="Q274" s="35" t="str">
        <f t="shared" si="17"/>
        <v/>
      </c>
    </row>
    <row r="275" spans="1:17" x14ac:dyDescent="0.25">
      <c r="A275" s="59">
        <v>272</v>
      </c>
      <c r="B275" t="str">
        <f>IFERROR(INDEX('Miljövärden urval för publ'!$A$2:$AA$475,MATCH($A275,'Miljövärden urval för publ'!$R$2:$R$476,0),1),"")</f>
        <v>Vattenfall AB Värme</v>
      </c>
      <c r="C275" t="str">
        <f>IFERROR(INDEX('Miljövärden urval för publ'!$A$2:$AA$475,MATCH($A275,'Miljövärden urval för publ'!$R$2:$R$476,0),2),"")</f>
        <v>Drefviken</v>
      </c>
      <c r="D275">
        <f>IFERROR(VLOOKUP($C275,'Miljövärden urval för publ'!$B$2:$H$490,MATCH(D$4,'Miljövärden urval för publ'!$B$2:$H$2,0),FALSE),"")</f>
        <v>7.8845799999999994E-2</v>
      </c>
      <c r="E275">
        <f>IFERROR(VLOOKUP($C275,'Miljövärden urval för publ'!$B$2:$H$490,MATCH(E$4,'Miljövärden urval för publ'!$B$2:$H$2,0),FALSE),"")</f>
        <v>4.0445500000000001</v>
      </c>
      <c r="F275">
        <f>IFERROR(VLOOKUP($C275,'Miljövärden urval för publ'!$B$2:$H$490,MATCH(F$4,'Miljövärden urval för publ'!$B$2:$H$2,0),FALSE),"")</f>
        <v>7.7931299999999997</v>
      </c>
      <c r="G275">
        <f>IFERROR(VLOOKUP($C275,'Miljövärden urval för publ'!$B$2:$H$490,MATCH(G$4,'Miljövärden urval för publ'!$B$2:$H$2,0),FALSE),"")</f>
        <v>0</v>
      </c>
      <c r="J275">
        <f t="shared" si="18"/>
        <v>113</v>
      </c>
      <c r="M275">
        <v>271</v>
      </c>
      <c r="N275" t="str">
        <f t="shared" si="19"/>
        <v/>
      </c>
      <c r="P275" s="61">
        <f t="shared" si="20"/>
        <v>0</v>
      </c>
      <c r="Q275" s="35" t="str">
        <f t="shared" si="17"/>
        <v/>
      </c>
    </row>
    <row r="276" spans="1:17" x14ac:dyDescent="0.25">
      <c r="A276" s="59">
        <v>273</v>
      </c>
      <c r="B276" t="str">
        <f>IFERROR(INDEX('Miljövärden urval för publ'!$A$2:$AA$475,MATCH($A276,'Miljövärden urval för publ'!$R$2:$R$476,0),1),"")</f>
        <v>Vattenfall AB Värme</v>
      </c>
      <c r="C276" t="str">
        <f>IFERROR(INDEX('Miljövärden urval för publ'!$A$2:$AA$475,MATCH($A276,'Miljövärden urval för publ'!$R$2:$R$476,0),2),"")</f>
        <v>Gustavsberg</v>
      </c>
      <c r="D276">
        <f>IFERROR(VLOOKUP($C276,'Miljövärden urval för publ'!$B$2:$H$490,MATCH(D$4,'Miljövärden urval för publ'!$B$2:$H$2,0),FALSE),"")</f>
        <v>0.106907</v>
      </c>
      <c r="E276">
        <f>IFERROR(VLOOKUP($C276,'Miljövärden urval för publ'!$B$2:$H$490,MATCH(E$4,'Miljövärden urval för publ'!$B$2:$H$2,0),FALSE),"")</f>
        <v>3.1601300000000001</v>
      </c>
      <c r="F276">
        <f>IFERROR(VLOOKUP($C276,'Miljövärden urval för publ'!$B$2:$H$490,MATCH(F$4,'Miljövärden urval för publ'!$B$2:$H$2,0),FALSE),"")</f>
        <v>8.3124000000000002</v>
      </c>
      <c r="G276">
        <f>IFERROR(VLOOKUP($C276,'Miljövärden urval för publ'!$B$2:$H$490,MATCH(G$4,'Miljövärden urval för publ'!$B$2:$H$2,0),FALSE),"")</f>
        <v>0</v>
      </c>
      <c r="J276">
        <f t="shared" si="18"/>
        <v>113</v>
      </c>
      <c r="M276">
        <v>272</v>
      </c>
      <c r="N276" t="str">
        <f t="shared" si="19"/>
        <v/>
      </c>
      <c r="P276" s="61">
        <f t="shared" si="20"/>
        <v>0</v>
      </c>
      <c r="Q276" s="35" t="str">
        <f t="shared" si="17"/>
        <v/>
      </c>
    </row>
    <row r="277" spans="1:17" x14ac:dyDescent="0.25">
      <c r="A277" s="59">
        <v>274</v>
      </c>
      <c r="B277" t="str">
        <f>IFERROR(INDEX('Miljövärden urval för publ'!$A$2:$AA$475,MATCH($A277,'Miljövärden urval för publ'!$R$2:$R$476,0),1),"")</f>
        <v>Vattenfall AB Värme</v>
      </c>
      <c r="C277" t="str">
        <f>IFERROR(INDEX('Miljövärden urval för publ'!$A$2:$AA$475,MATCH($A277,'Miljövärden urval för publ'!$R$2:$R$476,0),2),"")</f>
        <v>Knivsta (Vattenfall AB Värme)</v>
      </c>
      <c r="D277">
        <f>IFERROR(VLOOKUP($C277,'Miljövärden urval för publ'!$B$2:$H$490,MATCH(D$4,'Miljövärden urval för publ'!$B$2:$H$2,0),FALSE),"")</f>
        <v>0.13452800000000001</v>
      </c>
      <c r="E277">
        <f>IFERROR(VLOOKUP($C277,'Miljövärden urval för publ'!$B$2:$H$490,MATCH(E$4,'Miljövärden urval för publ'!$B$2:$H$2,0),FALSE),"")</f>
        <v>9.5224399999999996</v>
      </c>
      <c r="F277">
        <f>IFERROR(VLOOKUP($C277,'Miljövärden urval för publ'!$B$2:$H$490,MATCH(F$4,'Miljövärden urval för publ'!$B$2:$H$2,0),FALSE),"")</f>
        <v>10.480700000000001</v>
      </c>
      <c r="G277">
        <f>IFERROR(VLOOKUP($C277,'Miljövärden urval för publ'!$B$2:$H$490,MATCH(G$4,'Miljövärden urval för publ'!$B$2:$H$2,0),FALSE),"")</f>
        <v>9.1720099999999995E-3</v>
      </c>
      <c r="J277">
        <f t="shared" si="18"/>
        <v>113</v>
      </c>
      <c r="M277">
        <v>273</v>
      </c>
      <c r="N277" t="str">
        <f t="shared" si="19"/>
        <v/>
      </c>
      <c r="P277" s="61">
        <f t="shared" si="20"/>
        <v>0</v>
      </c>
      <c r="Q277" s="35" t="str">
        <f t="shared" si="17"/>
        <v/>
      </c>
    </row>
    <row r="278" spans="1:17" x14ac:dyDescent="0.25">
      <c r="A278" s="59">
        <v>275</v>
      </c>
      <c r="B278" t="str">
        <f>IFERROR(INDEX('Miljövärden urval för publ'!$A$2:$AA$475,MATCH($A278,'Miljövärden urval för publ'!$R$2:$R$476,0),1),"")</f>
        <v>Vattenfall AB Värme</v>
      </c>
      <c r="C278" t="str">
        <f>IFERROR(INDEX('Miljövärden urval för publ'!$A$2:$AA$475,MATCH($A278,'Miljövärden urval för publ'!$R$2:$R$476,0),2),"")</f>
        <v>Motala</v>
      </c>
      <c r="D278">
        <f>IFERROR(VLOOKUP($C278,'Miljövärden urval för publ'!$B$2:$H$490,MATCH(D$4,'Miljövärden urval för publ'!$B$2:$H$2,0),FALSE),"")</f>
        <v>5.6351800000000001E-2</v>
      </c>
      <c r="E278">
        <f>IFERROR(VLOOKUP($C278,'Miljövärden urval för publ'!$B$2:$H$490,MATCH(E$4,'Miljövärden urval för publ'!$B$2:$H$2,0),FALSE),"")</f>
        <v>10.3155</v>
      </c>
      <c r="F278">
        <f>IFERROR(VLOOKUP($C278,'Miljövärden urval för publ'!$B$2:$H$490,MATCH(F$4,'Miljövärden urval för publ'!$B$2:$H$2,0),FALSE),"")</f>
        <v>6.8153100000000002</v>
      </c>
      <c r="G278">
        <f>IFERROR(VLOOKUP($C278,'Miljövärden urval för publ'!$B$2:$H$490,MATCH(G$4,'Miljövärden urval för publ'!$B$2:$H$2,0),FALSE),"")</f>
        <v>2.04236E-2</v>
      </c>
      <c r="J278">
        <f t="shared" si="18"/>
        <v>113</v>
      </c>
      <c r="M278">
        <v>274</v>
      </c>
      <c r="N278" t="str">
        <f t="shared" si="19"/>
        <v/>
      </c>
      <c r="P278" s="61">
        <f t="shared" si="20"/>
        <v>0</v>
      </c>
      <c r="Q278" s="35" t="str">
        <f t="shared" si="17"/>
        <v/>
      </c>
    </row>
    <row r="279" spans="1:17" x14ac:dyDescent="0.25">
      <c r="A279" s="59">
        <v>276</v>
      </c>
      <c r="B279" t="str">
        <f>IFERROR(INDEX('Miljövärden urval för publ'!$A$2:$AA$475,MATCH($A279,'Miljövärden urval för publ'!$R$2:$R$476,0),1),"")</f>
        <v>Vattenfall AB Värme</v>
      </c>
      <c r="C279" t="str">
        <f>IFERROR(INDEX('Miljövärden urval för publ'!$A$2:$AA$475,MATCH($A279,'Miljövärden urval för publ'!$R$2:$R$476,0),2),"")</f>
        <v>Nyköping</v>
      </c>
      <c r="D279">
        <f>IFERROR(VLOOKUP($C279,'Miljövärden urval för publ'!$B$2:$H$490,MATCH(D$4,'Miljövärden urval för publ'!$B$2:$H$2,0),FALSE),"")</f>
        <v>5.3446399999999998E-2</v>
      </c>
      <c r="E279">
        <f>IFERROR(VLOOKUP($C279,'Miljövärden urval för publ'!$B$2:$H$490,MATCH(E$4,'Miljövärden urval för publ'!$B$2:$H$2,0),FALSE),"")</f>
        <v>6.8576600000000001</v>
      </c>
      <c r="F279">
        <f>IFERROR(VLOOKUP($C279,'Miljövärden urval för publ'!$B$2:$H$490,MATCH(F$4,'Miljövärden urval för publ'!$B$2:$H$2,0),FALSE),"")</f>
        <v>3.2634599999999998</v>
      </c>
      <c r="G279">
        <f>IFERROR(VLOOKUP($C279,'Miljövärden urval för publ'!$B$2:$H$490,MATCH(G$4,'Miljövärden urval för publ'!$B$2:$H$2,0),FALSE),"")</f>
        <v>1.31202E-2</v>
      </c>
      <c r="J279">
        <f t="shared" si="18"/>
        <v>113</v>
      </c>
      <c r="M279">
        <v>275</v>
      </c>
      <c r="N279" t="str">
        <f t="shared" si="19"/>
        <v/>
      </c>
      <c r="P279" s="61">
        <f t="shared" si="20"/>
        <v>0</v>
      </c>
      <c r="Q279" s="35" t="str">
        <f t="shared" si="17"/>
        <v/>
      </c>
    </row>
    <row r="280" spans="1:17" x14ac:dyDescent="0.25">
      <c r="A280" s="59">
        <v>277</v>
      </c>
      <c r="B280" t="str">
        <f>IFERROR(INDEX('Miljövärden urval för publ'!$A$2:$AA$475,MATCH($A280,'Miljövärden urval för publ'!$R$2:$R$476,0),1),"")</f>
        <v>Vattenfall AB Värme</v>
      </c>
      <c r="C280" t="str">
        <f>IFERROR(INDEX('Miljövärden urval för publ'!$A$2:$AA$475,MATCH($A280,'Miljövärden urval för publ'!$R$2:$R$476,0),2),"")</f>
        <v>Saltsjöbaden</v>
      </c>
      <c r="D280">
        <f>IFERROR(VLOOKUP($C280,'Miljövärden urval för publ'!$B$2:$H$490,MATCH(D$4,'Miljövärden urval för publ'!$B$2:$H$2,0),FALSE),"")</f>
        <v>7.6703999999999994E-2</v>
      </c>
      <c r="E280">
        <f>IFERROR(VLOOKUP($C280,'Miljövärden urval för publ'!$B$2:$H$490,MATCH(E$4,'Miljövärden urval för publ'!$B$2:$H$2,0),FALSE),"")</f>
        <v>1.0456799999999999</v>
      </c>
      <c r="F280">
        <f>IFERROR(VLOOKUP($C280,'Miljövärden urval för publ'!$B$2:$H$490,MATCH(F$4,'Miljövärden urval för publ'!$B$2:$H$2,0),FALSE),"")</f>
        <v>4.1790599999999998</v>
      </c>
      <c r="G280">
        <f>IFERROR(VLOOKUP($C280,'Miljövärden urval för publ'!$B$2:$H$490,MATCH(G$4,'Miljövärden urval för publ'!$B$2:$H$2,0),FALSE),"")</f>
        <v>0</v>
      </c>
      <c r="J280">
        <f t="shared" si="18"/>
        <v>113</v>
      </c>
      <c r="M280">
        <v>276</v>
      </c>
      <c r="N280" t="str">
        <f t="shared" si="19"/>
        <v/>
      </c>
      <c r="P280" s="61">
        <f t="shared" si="20"/>
        <v>0</v>
      </c>
      <c r="Q280" s="35" t="str">
        <f t="shared" si="17"/>
        <v/>
      </c>
    </row>
    <row r="281" spans="1:17" x14ac:dyDescent="0.25">
      <c r="A281" s="59">
        <v>278</v>
      </c>
      <c r="B281" t="str">
        <f>IFERROR(INDEX('Miljövärden urval för publ'!$A$2:$AA$475,MATCH($A281,'Miljövärden urval för publ'!$R$2:$R$476,0),1),"")</f>
        <v>Vattenfall AB Värme</v>
      </c>
      <c r="C281" t="str">
        <f>IFERROR(INDEX('Miljövärden urval för publ'!$A$2:$AA$475,MATCH($A281,'Miljövärden urval för publ'!$R$2:$R$476,0),2),"")</f>
        <v>Storvreta</v>
      </c>
      <c r="D281">
        <f>IFERROR(VLOOKUP($C281,'Miljövärden urval för publ'!$B$2:$H$490,MATCH(D$4,'Miljövärden urval för publ'!$B$2:$H$2,0),FALSE),"")</f>
        <v>0.19214999999999999</v>
      </c>
      <c r="E281">
        <f>IFERROR(VLOOKUP($C281,'Miljövärden urval för publ'!$B$2:$H$490,MATCH(E$4,'Miljövärden urval för publ'!$B$2:$H$2,0),FALSE),"")</f>
        <v>6.16357</v>
      </c>
      <c r="F281">
        <f>IFERROR(VLOOKUP($C281,'Miljövärden urval för publ'!$B$2:$H$490,MATCH(F$4,'Miljövärden urval för publ'!$B$2:$H$2,0),FALSE),"")</f>
        <v>20.915700000000001</v>
      </c>
      <c r="G281">
        <f>IFERROR(VLOOKUP($C281,'Miljövärden urval för publ'!$B$2:$H$490,MATCH(G$4,'Miljövärden urval för publ'!$B$2:$H$2,0),FALSE),"")</f>
        <v>4.73709E-4</v>
      </c>
      <c r="J281">
        <f t="shared" si="18"/>
        <v>113</v>
      </c>
      <c r="M281">
        <v>277</v>
      </c>
      <c r="N281" t="str">
        <f t="shared" si="19"/>
        <v/>
      </c>
      <c r="P281" s="61">
        <f t="shared" si="20"/>
        <v>0</v>
      </c>
      <c r="Q281" s="35" t="str">
        <f t="shared" si="17"/>
        <v/>
      </c>
    </row>
    <row r="282" spans="1:17" x14ac:dyDescent="0.25">
      <c r="A282" s="59">
        <v>279</v>
      </c>
      <c r="B282" t="str">
        <f>IFERROR(INDEX('Miljövärden urval för publ'!$A$2:$AA$475,MATCH($A282,'Miljövärden urval för publ'!$R$2:$R$476,0),1),"")</f>
        <v>Vattenfall AB Värme</v>
      </c>
      <c r="C282" t="str">
        <f>IFERROR(INDEX('Miljövärden urval för publ'!$A$2:$AA$475,MATCH($A282,'Miljövärden urval för publ'!$R$2:$R$476,0),2),"")</f>
        <v>Uppsala</v>
      </c>
      <c r="D282">
        <f>IFERROR(VLOOKUP($C282,'Miljövärden urval för publ'!$B$2:$H$490,MATCH(D$4,'Miljövärden urval för publ'!$B$2:$H$2,0),FALSE),"")</f>
        <v>0.54255299999999995</v>
      </c>
      <c r="E282">
        <f>IFERROR(VLOOKUP($C282,'Miljövärden urval för publ'!$B$2:$H$490,MATCH(E$4,'Miljövärden urval för publ'!$B$2:$H$2,0),FALSE),"")</f>
        <v>193.99600000000001</v>
      </c>
      <c r="F282">
        <f>IFERROR(VLOOKUP($C282,'Miljövärden urval för publ'!$B$2:$H$490,MATCH(F$4,'Miljövärden urval för publ'!$B$2:$H$2,0),FALSE),"")</f>
        <v>12.531499999999999</v>
      </c>
      <c r="G282">
        <f>IFERROR(VLOOKUP($C282,'Miljövärden urval för publ'!$B$2:$H$490,MATCH(G$4,'Miljövärden urval för publ'!$B$2:$H$2,0),FALSE),"")</f>
        <v>1.79513E-2</v>
      </c>
      <c r="J282">
        <f t="shared" si="18"/>
        <v>113</v>
      </c>
      <c r="M282">
        <v>278</v>
      </c>
      <c r="N282" t="str">
        <f t="shared" si="19"/>
        <v/>
      </c>
      <c r="P282" s="61">
        <f t="shared" si="20"/>
        <v>0</v>
      </c>
      <c r="Q282" s="35" t="str">
        <f t="shared" si="17"/>
        <v/>
      </c>
    </row>
    <row r="283" spans="1:17" x14ac:dyDescent="0.25">
      <c r="A283" s="59">
        <v>280</v>
      </c>
      <c r="B283" t="str">
        <f>IFERROR(INDEX('Miljövärden urval för publ'!$A$2:$AA$475,MATCH($A283,'Miljövärden urval för publ'!$R$2:$R$476,0),1),"")</f>
        <v>Vattenfall AB Värme</v>
      </c>
      <c r="C283" t="str">
        <f>IFERROR(INDEX('Miljövärden urval för publ'!$A$2:$AA$475,MATCH($A283,'Miljövärden urval för publ'!$R$2:$R$476,0),2),"")</f>
        <v>Vänersborg</v>
      </c>
      <c r="D283">
        <f>IFERROR(VLOOKUP($C283,'Miljövärden urval för publ'!$B$2:$H$490,MATCH(D$4,'Miljövärden urval för publ'!$B$2:$H$2,0),FALSE),"")</f>
        <v>2.5747200000000001E-2</v>
      </c>
      <c r="E283">
        <f>IFERROR(VLOOKUP($C283,'Miljövärden urval för publ'!$B$2:$H$490,MATCH(E$4,'Miljövärden urval för publ'!$B$2:$H$2,0),FALSE),"")</f>
        <v>0.79148700000000005</v>
      </c>
      <c r="F283">
        <f>IFERROR(VLOOKUP($C283,'Miljövärden urval för publ'!$B$2:$H$490,MATCH(F$4,'Miljövärden urval för publ'!$B$2:$H$2,0),FALSE),"")</f>
        <v>0.82230499999999995</v>
      </c>
      <c r="G283">
        <f>IFERROR(VLOOKUP($C283,'Miljövärden urval för publ'!$B$2:$H$490,MATCH(G$4,'Miljövärden urval för publ'!$B$2:$H$2,0),FALSE),"")</f>
        <v>1.93424E-3</v>
      </c>
      <c r="J283">
        <f t="shared" si="18"/>
        <v>113</v>
      </c>
      <c r="M283">
        <v>279</v>
      </c>
      <c r="N283" t="str">
        <f t="shared" si="19"/>
        <v/>
      </c>
      <c r="P283" s="61">
        <f t="shared" si="20"/>
        <v>0</v>
      </c>
      <c r="Q283" s="35" t="str">
        <f t="shared" si="17"/>
        <v/>
      </c>
    </row>
    <row r="284" spans="1:17" x14ac:dyDescent="0.25">
      <c r="A284" s="59">
        <v>281</v>
      </c>
      <c r="B284" t="str">
        <f>IFERROR(INDEX('Miljövärden urval för publ'!$A$2:$AA$475,MATCH($A284,'Miljövärden urval för publ'!$R$2:$R$476,0),1),"")</f>
        <v>Veolia</v>
      </c>
      <c r="C284" t="str">
        <f>IFERROR(INDEX('Miljövärden urval för publ'!$A$2:$AA$475,MATCH($A284,'Miljövärden urval för publ'!$R$2:$R$476,0),2),"")</f>
        <v>Ekerö</v>
      </c>
      <c r="D284">
        <f>IFERROR(VLOOKUP($C284,'Miljövärden urval för publ'!$B$2:$H$490,MATCH(D$4,'Miljövärden urval för publ'!$B$2:$H$2,0),FALSE),"")</f>
        <v>0.32756600000000002</v>
      </c>
      <c r="E284">
        <f>IFERROR(VLOOKUP($C284,'Miljövärden urval för publ'!$B$2:$H$490,MATCH(E$4,'Miljövärden urval för publ'!$B$2:$H$2,0),FALSE),"")</f>
        <v>48.341500000000003</v>
      </c>
      <c r="F284">
        <f>IFERROR(VLOOKUP($C284,'Miljövärden urval för publ'!$B$2:$H$490,MATCH(F$4,'Miljövärden urval för publ'!$B$2:$H$2,0),FALSE),"")</f>
        <v>19.882999999999999</v>
      </c>
      <c r="G284">
        <f>IFERROR(VLOOKUP($C284,'Miljövärden urval för publ'!$B$2:$H$490,MATCH(G$4,'Miljövärden urval för publ'!$B$2:$H$2,0),FALSE),"")</f>
        <v>0.107961</v>
      </c>
      <c r="J284">
        <f t="shared" si="18"/>
        <v>114</v>
      </c>
      <c r="M284">
        <v>280</v>
      </c>
      <c r="N284" t="str">
        <f t="shared" si="19"/>
        <v/>
      </c>
      <c r="P284" s="61">
        <f t="shared" si="20"/>
        <v>0</v>
      </c>
      <c r="Q284" s="35" t="str">
        <f t="shared" si="17"/>
        <v/>
      </c>
    </row>
    <row r="285" spans="1:17" x14ac:dyDescent="0.25">
      <c r="A285" s="59">
        <v>282</v>
      </c>
      <c r="B285" t="str">
        <f>IFERROR(INDEX('Miljövärden urval för publ'!$A$2:$AA$475,MATCH($A285,'Miljövärden urval för publ'!$R$2:$R$476,0),1),"")</f>
        <v>Veolia</v>
      </c>
      <c r="C285" t="str">
        <f>IFERROR(INDEX('Miljövärden urval för publ'!$A$2:$AA$475,MATCH($A285,'Miljövärden urval för publ'!$R$2:$R$476,0),2),"")</f>
        <v>Knivsta (Veolia)</v>
      </c>
      <c r="D285">
        <f>IFERROR(VLOOKUP($C285,'Miljövärden urval för publ'!$B$2:$H$490,MATCH(D$4,'Miljövärden urval för publ'!$B$2:$H$2,0),FALSE),"")</f>
        <v>0.21951200000000001</v>
      </c>
      <c r="E285">
        <f>IFERROR(VLOOKUP($C285,'Miljövärden urval för publ'!$B$2:$H$490,MATCH(E$4,'Miljövärden urval för publ'!$B$2:$H$2,0),FALSE),"")</f>
        <v>20.644500000000001</v>
      </c>
      <c r="F285">
        <f>IFERROR(VLOOKUP($C285,'Miljövärden urval för publ'!$B$2:$H$490,MATCH(F$4,'Miljövärden urval för publ'!$B$2:$H$2,0),FALSE),"")</f>
        <v>12.7034</v>
      </c>
      <c r="G285">
        <f>IFERROR(VLOOKUP($C285,'Miljövärden urval för publ'!$B$2:$H$490,MATCH(G$4,'Miljövärden urval för publ'!$B$2:$H$2,0),FALSE),"")</f>
        <v>1.9808200000000002E-2</v>
      </c>
      <c r="J285">
        <f t="shared" si="18"/>
        <v>114</v>
      </c>
      <c r="M285">
        <v>281</v>
      </c>
      <c r="N285" t="str">
        <f t="shared" si="19"/>
        <v/>
      </c>
      <c r="P285" s="61">
        <f t="shared" si="20"/>
        <v>0</v>
      </c>
      <c r="Q285" s="35" t="str">
        <f t="shared" si="17"/>
        <v/>
      </c>
    </row>
    <row r="286" spans="1:17" x14ac:dyDescent="0.25">
      <c r="A286" s="59">
        <v>283</v>
      </c>
      <c r="B286" t="str">
        <f>IFERROR(INDEX('Miljövärden urval för publ'!$A$2:$AA$475,MATCH($A286,'Miljövärden urval för publ'!$R$2:$R$476,0),1),"")</f>
        <v>Vimmerby Energi &amp; Miljö AB</v>
      </c>
      <c r="C286" t="str">
        <f>IFERROR(INDEX('Miljövärden urval för publ'!$A$2:$AA$475,MATCH($A286,'Miljövärden urval för publ'!$R$2:$R$476,0),2),"")</f>
        <v>Frödinge</v>
      </c>
      <c r="D286">
        <f>IFERROR(VLOOKUP($C286,'Miljövärden urval för publ'!$B$2:$H$490,MATCH(D$4,'Miljövärden urval för publ'!$B$2:$H$2,0),FALSE),"")</f>
        <v>0.108949</v>
      </c>
      <c r="E286">
        <f>IFERROR(VLOOKUP($C286,'Miljövärden urval för publ'!$B$2:$H$490,MATCH(E$4,'Miljövärden urval för publ'!$B$2:$H$2,0),FALSE),"")</f>
        <v>16.081499999999998</v>
      </c>
      <c r="F286">
        <f>IFERROR(VLOOKUP($C286,'Miljövärden urval för publ'!$B$2:$H$490,MATCH(F$4,'Miljövärden urval för publ'!$B$2:$H$2,0),FALSE),"")</f>
        <v>9.7413799999999995</v>
      </c>
      <c r="G286">
        <f>IFERROR(VLOOKUP($C286,'Miljövärden urval för publ'!$B$2:$H$490,MATCH(G$4,'Miljövärden urval för publ'!$B$2:$H$2,0),FALSE),"")</f>
        <v>1.0213699999999999E-2</v>
      </c>
      <c r="J286">
        <f t="shared" si="18"/>
        <v>115</v>
      </c>
      <c r="M286">
        <v>282</v>
      </c>
      <c r="N286" t="str">
        <f t="shared" si="19"/>
        <v/>
      </c>
      <c r="P286" s="61">
        <f t="shared" si="20"/>
        <v>0</v>
      </c>
      <c r="Q286" s="35" t="str">
        <f t="shared" si="17"/>
        <v/>
      </c>
    </row>
    <row r="287" spans="1:17" x14ac:dyDescent="0.25">
      <c r="A287" s="59">
        <v>284</v>
      </c>
      <c r="B287" t="str">
        <f>IFERROR(INDEX('Miljövärden urval för publ'!$A$2:$AA$475,MATCH($A287,'Miljövärden urval för publ'!$R$2:$R$476,0),1),"")</f>
        <v>Vimmerby Energi &amp; Miljö AB</v>
      </c>
      <c r="C287" t="str">
        <f>IFERROR(INDEX('Miljövärden urval för publ'!$A$2:$AA$475,MATCH($A287,'Miljövärden urval för publ'!$R$2:$R$476,0),2),"")</f>
        <v>Gullringen</v>
      </c>
      <c r="D287">
        <f>IFERROR(VLOOKUP($C287,'Miljövärden urval för publ'!$B$2:$H$490,MATCH(D$4,'Miljövärden urval för publ'!$B$2:$H$2,0),FALSE),"")</f>
        <v>7.6369500000000007E-2</v>
      </c>
      <c r="E287">
        <f>IFERROR(VLOOKUP($C287,'Miljövärden urval för publ'!$B$2:$H$490,MATCH(E$4,'Miljövärden urval för publ'!$B$2:$H$2,0),FALSE),"")</f>
        <v>5.6449199999999999</v>
      </c>
      <c r="F287">
        <f>IFERROR(VLOOKUP($C287,'Miljövärden urval för publ'!$B$2:$H$490,MATCH(F$4,'Miljövärden urval för publ'!$B$2:$H$2,0),FALSE),"")</f>
        <v>10.1868</v>
      </c>
      <c r="G287">
        <f>IFERROR(VLOOKUP($C287,'Miljövärden urval för publ'!$B$2:$H$490,MATCH(G$4,'Miljövärden urval för publ'!$B$2:$H$2,0),FALSE),"")</f>
        <v>0</v>
      </c>
      <c r="J287">
        <f t="shared" si="18"/>
        <v>115</v>
      </c>
      <c r="M287">
        <v>283</v>
      </c>
      <c r="N287" t="str">
        <f t="shared" si="19"/>
        <v/>
      </c>
      <c r="P287" s="61">
        <f t="shared" si="20"/>
        <v>0</v>
      </c>
      <c r="Q287" s="35" t="str">
        <f t="shared" si="17"/>
        <v/>
      </c>
    </row>
    <row r="288" spans="1:17" x14ac:dyDescent="0.25">
      <c r="A288" s="59">
        <v>285</v>
      </c>
      <c r="B288" t="str">
        <f>IFERROR(INDEX('Miljövärden urval för publ'!$A$2:$AA$475,MATCH($A288,'Miljövärden urval för publ'!$R$2:$R$476,0),1),"")</f>
        <v>Vimmerby Energi &amp; Miljö AB</v>
      </c>
      <c r="C288" t="str">
        <f>IFERROR(INDEX('Miljövärden urval för publ'!$A$2:$AA$475,MATCH($A288,'Miljövärden urval för publ'!$R$2:$R$476,0),2),"")</f>
        <v>Storebro</v>
      </c>
      <c r="D288">
        <f>IFERROR(VLOOKUP($C288,'Miljövärden urval för publ'!$B$2:$H$490,MATCH(D$4,'Miljövärden urval för publ'!$B$2:$H$2,0),FALSE),"")</f>
        <v>6.9400000000000003E-2</v>
      </c>
      <c r="E288">
        <f>IFERROR(VLOOKUP($C288,'Miljövärden urval för publ'!$B$2:$H$490,MATCH(E$4,'Miljövärden urval för publ'!$B$2:$H$2,0),FALSE),"")</f>
        <v>5.9586399999999999</v>
      </c>
      <c r="F288">
        <f>IFERROR(VLOOKUP($C288,'Miljövärden urval för publ'!$B$2:$H$490,MATCH(F$4,'Miljövärden urval för publ'!$B$2:$H$2,0),FALSE),"")</f>
        <v>10.473800000000001</v>
      </c>
      <c r="G288">
        <f>IFERROR(VLOOKUP($C288,'Miljövärden urval för publ'!$B$2:$H$490,MATCH(G$4,'Miljövärden urval för publ'!$B$2:$H$2,0),FALSE),"")</f>
        <v>0</v>
      </c>
      <c r="J288">
        <f t="shared" si="18"/>
        <v>115</v>
      </c>
      <c r="M288">
        <v>284</v>
      </c>
      <c r="N288" t="str">
        <f t="shared" si="19"/>
        <v/>
      </c>
      <c r="P288" s="61">
        <f t="shared" si="20"/>
        <v>0</v>
      </c>
      <c r="Q288" s="35" t="str">
        <f t="shared" si="17"/>
        <v/>
      </c>
    </row>
    <row r="289" spans="1:17" x14ac:dyDescent="0.25">
      <c r="A289" s="59">
        <v>286</v>
      </c>
      <c r="B289" t="str">
        <f>IFERROR(INDEX('Miljövärden urval för publ'!$A$2:$AA$475,MATCH($A289,'Miljövärden urval för publ'!$R$2:$R$476,0),1),"")</f>
        <v>Vimmerby Energi &amp; Miljö AB</v>
      </c>
      <c r="C289" t="str">
        <f>IFERROR(INDEX('Miljövärden urval för publ'!$A$2:$AA$475,MATCH($A289,'Miljövärden urval för publ'!$R$2:$R$476,0),2),"")</f>
        <v>Södra Vi</v>
      </c>
      <c r="D289">
        <f>IFERROR(VLOOKUP($C289,'Miljövärden urval för publ'!$B$2:$H$490,MATCH(D$4,'Miljövärden urval för publ'!$B$2:$H$2,0),FALSE),"")</f>
        <v>6.2447000000000003E-2</v>
      </c>
      <c r="E289">
        <f>IFERROR(VLOOKUP($C289,'Miljövärden urval för publ'!$B$2:$H$490,MATCH(E$4,'Miljövärden urval för publ'!$B$2:$H$2,0),FALSE),"")</f>
        <v>5.5727200000000003</v>
      </c>
      <c r="F289">
        <f>IFERROR(VLOOKUP($C289,'Miljövärden urval för publ'!$B$2:$H$490,MATCH(F$4,'Miljövärden urval för publ'!$B$2:$H$2,0),FALSE),"")</f>
        <v>9.7840399999999992</v>
      </c>
      <c r="G289">
        <f>IFERROR(VLOOKUP($C289,'Miljövärden urval för publ'!$B$2:$H$490,MATCH(G$4,'Miljövärden urval för publ'!$B$2:$H$2,0),FALSE),"")</f>
        <v>0</v>
      </c>
      <c r="J289">
        <f t="shared" si="18"/>
        <v>115</v>
      </c>
      <c r="M289">
        <v>285</v>
      </c>
      <c r="N289" t="str">
        <f t="shared" si="19"/>
        <v/>
      </c>
      <c r="P289" s="61">
        <f t="shared" si="20"/>
        <v>0</v>
      </c>
      <c r="Q289" s="35" t="str">
        <f t="shared" si="17"/>
        <v/>
      </c>
    </row>
    <row r="290" spans="1:17" x14ac:dyDescent="0.25">
      <c r="A290" s="59">
        <v>287</v>
      </c>
      <c r="B290" t="str">
        <f>IFERROR(INDEX('Miljövärden urval för publ'!$A$2:$AA$475,MATCH($A290,'Miljövärden urval för publ'!$R$2:$R$476,0),1),"")</f>
        <v>Vimmerby Energi &amp; Miljö AB</v>
      </c>
      <c r="C290" t="str">
        <f>IFERROR(INDEX('Miljövärden urval för publ'!$A$2:$AA$475,MATCH($A290,'Miljövärden urval för publ'!$R$2:$R$476,0),2),"")</f>
        <v>Vimmerby</v>
      </c>
      <c r="D290">
        <f>IFERROR(VLOOKUP($C290,'Miljövärden urval för publ'!$B$2:$H$490,MATCH(D$4,'Miljövärden urval för publ'!$B$2:$H$2,0),FALSE),"")</f>
        <v>6.3025100000000001E-2</v>
      </c>
      <c r="E290">
        <f>IFERROR(VLOOKUP($C290,'Miljövärden urval för publ'!$B$2:$H$490,MATCH(E$4,'Miljövärden urval för publ'!$B$2:$H$2,0),FALSE),"")</f>
        <v>5.7234400000000001</v>
      </c>
      <c r="F290">
        <f>IFERROR(VLOOKUP($C290,'Miljövärden urval för publ'!$B$2:$H$490,MATCH(F$4,'Miljövärden urval för publ'!$B$2:$H$2,0),FALSE),"")</f>
        <v>8.1941900000000008</v>
      </c>
      <c r="G290">
        <f>IFERROR(VLOOKUP($C290,'Miljövärden urval för publ'!$B$2:$H$490,MATCH(G$4,'Miljövärden urval för publ'!$B$2:$H$2,0),FALSE),"")</f>
        <v>3.5176500000000002E-3</v>
      </c>
      <c r="J290">
        <f t="shared" si="18"/>
        <v>115</v>
      </c>
      <c r="M290">
        <v>286</v>
      </c>
      <c r="N290" t="str">
        <f t="shared" si="19"/>
        <v/>
      </c>
      <c r="P290" s="61">
        <f t="shared" si="20"/>
        <v>0</v>
      </c>
      <c r="Q290" s="35" t="str">
        <f t="shared" si="17"/>
        <v/>
      </c>
    </row>
    <row r="291" spans="1:17" x14ac:dyDescent="0.25">
      <c r="A291" s="59">
        <v>288</v>
      </c>
      <c r="B291" t="str">
        <f>IFERROR(INDEX('Miljövärden urval för publ'!$A$2:$AA$475,MATCH($A291,'Miljövärden urval för publ'!$R$2:$R$476,0),1),"")</f>
        <v>Väner Energi AB</v>
      </c>
      <c r="C291" t="str">
        <f>IFERROR(INDEX('Miljövärden urval för publ'!$A$2:$AA$475,MATCH($A291,'Miljövärden urval för publ'!$R$2:$R$476,0),2),"")</f>
        <v>Lyrestad</v>
      </c>
      <c r="D291">
        <f>IFERROR(VLOOKUP($C291,'Miljövärden urval för publ'!$B$2:$H$490,MATCH(D$4,'Miljövärden urval för publ'!$B$2:$H$2,0),FALSE),"")</f>
        <v>0.242009</v>
      </c>
      <c r="E291">
        <f>IFERROR(VLOOKUP($C291,'Miljövärden urval för publ'!$B$2:$H$490,MATCH(E$4,'Miljövärden urval för publ'!$B$2:$H$2,0),FALSE),"")</f>
        <v>23.1479</v>
      </c>
      <c r="F291">
        <f>IFERROR(VLOOKUP($C291,'Miljövärden urval för publ'!$B$2:$H$490,MATCH(F$4,'Miljövärden urval för publ'!$B$2:$H$2,0),FALSE),"")</f>
        <v>19.2409</v>
      </c>
      <c r="G291">
        <f>IFERROR(VLOOKUP($C291,'Miljövärden urval för publ'!$B$2:$H$490,MATCH(G$4,'Miljövärden urval för publ'!$B$2:$H$2,0),FALSE),"")</f>
        <v>4.9555700000000001E-2</v>
      </c>
      <c r="J291">
        <f t="shared" si="18"/>
        <v>116</v>
      </c>
      <c r="M291">
        <v>287</v>
      </c>
      <c r="N291" t="str">
        <f t="shared" si="19"/>
        <v/>
      </c>
      <c r="P291" s="61">
        <f t="shared" si="20"/>
        <v>0</v>
      </c>
      <c r="Q291" s="35" t="str">
        <f t="shared" si="17"/>
        <v/>
      </c>
    </row>
    <row r="292" spans="1:17" x14ac:dyDescent="0.25">
      <c r="A292" s="59">
        <v>289</v>
      </c>
      <c r="B292" t="str">
        <f>IFERROR(INDEX('Miljövärden urval för publ'!$A$2:$AA$475,MATCH($A292,'Miljövärden urval för publ'!$R$2:$R$476,0),1),"")</f>
        <v>Väner Energi AB</v>
      </c>
      <c r="C292" t="str">
        <f>IFERROR(INDEX('Miljövärden urval för publ'!$A$2:$AA$475,MATCH($A292,'Miljövärden urval för publ'!$R$2:$R$476,0),2),"")</f>
        <v>Mariestad</v>
      </c>
      <c r="D292">
        <f>IFERROR(VLOOKUP($C292,'Miljövärden urval för publ'!$B$2:$H$490,MATCH(D$4,'Miljövärden urval för publ'!$B$2:$H$2,0),FALSE),"")</f>
        <v>4.0900699999999998E-2</v>
      </c>
      <c r="E292">
        <f>IFERROR(VLOOKUP($C292,'Miljövärden urval för publ'!$B$2:$H$490,MATCH(E$4,'Miljövärden urval för publ'!$B$2:$H$2,0),FALSE),"")</f>
        <v>3.2017199999999999</v>
      </c>
      <c r="F292">
        <f>IFERROR(VLOOKUP($C292,'Miljövärden urval för publ'!$B$2:$H$490,MATCH(F$4,'Miljövärden urval för publ'!$B$2:$H$2,0),FALSE),"")</f>
        <v>2.39011</v>
      </c>
      <c r="G292">
        <f>IFERROR(VLOOKUP($C292,'Miljövärden urval för publ'!$B$2:$H$490,MATCH(G$4,'Miljövärden urval för publ'!$B$2:$H$2,0),FALSE),"")</f>
        <v>0</v>
      </c>
      <c r="J292">
        <f t="shared" si="18"/>
        <v>116</v>
      </c>
      <c r="M292">
        <v>288</v>
      </c>
      <c r="N292" t="str">
        <f t="shared" si="19"/>
        <v/>
      </c>
      <c r="P292" s="61">
        <f t="shared" si="20"/>
        <v>0</v>
      </c>
      <c r="Q292" s="35" t="str">
        <f t="shared" si="17"/>
        <v/>
      </c>
    </row>
    <row r="293" spans="1:17" x14ac:dyDescent="0.25">
      <c r="A293" s="59">
        <v>290</v>
      </c>
      <c r="B293" t="str">
        <f>IFERROR(INDEX('Miljövärden urval för publ'!$A$2:$AA$475,MATCH($A293,'Miljövärden urval för publ'!$R$2:$R$476,0),1),"")</f>
        <v>Väner Energi AB</v>
      </c>
      <c r="C293" t="str">
        <f>IFERROR(INDEX('Miljövärden urval för publ'!$A$2:$AA$475,MATCH($A293,'Miljövärden urval för publ'!$R$2:$R$476,0),2),"")</f>
        <v>Töreboda</v>
      </c>
      <c r="D293">
        <f>IFERROR(VLOOKUP($C293,'Miljövärden urval för publ'!$B$2:$H$490,MATCH(D$4,'Miljövärden urval för publ'!$B$2:$H$2,0),FALSE),"")</f>
        <v>6.2759400000000007E-2</v>
      </c>
      <c r="E293">
        <f>IFERROR(VLOOKUP($C293,'Miljövärden urval för publ'!$B$2:$H$490,MATCH(E$4,'Miljövärden urval för publ'!$B$2:$H$2,0),FALSE),"")</f>
        <v>4.8390899999999997</v>
      </c>
      <c r="F293">
        <f>IFERROR(VLOOKUP($C293,'Miljövärden urval för publ'!$B$2:$H$490,MATCH(F$4,'Miljövärden urval för publ'!$B$2:$H$2,0),FALSE),"")</f>
        <v>8.5232200000000002</v>
      </c>
      <c r="G293">
        <f>IFERROR(VLOOKUP($C293,'Miljövärden urval för publ'!$B$2:$H$490,MATCH(G$4,'Miljövärden urval för publ'!$B$2:$H$2,0),FALSE),"")</f>
        <v>0</v>
      </c>
      <c r="J293">
        <f t="shared" si="18"/>
        <v>116</v>
      </c>
      <c r="M293">
        <v>289</v>
      </c>
      <c r="N293" t="str">
        <f t="shared" si="19"/>
        <v/>
      </c>
      <c r="P293" s="61">
        <f t="shared" si="20"/>
        <v>0</v>
      </c>
      <c r="Q293" s="35" t="str">
        <f t="shared" si="17"/>
        <v/>
      </c>
    </row>
    <row r="294" spans="1:17" x14ac:dyDescent="0.25">
      <c r="A294" s="59">
        <v>291</v>
      </c>
      <c r="B294" t="str">
        <f>IFERROR(INDEX('Miljövärden urval för publ'!$A$2:$AA$475,MATCH($A294,'Miljövärden urval för publ'!$R$2:$R$476,0),1),"")</f>
        <v>Värmevärden AB</v>
      </c>
      <c r="C294" t="str">
        <f>IFERROR(INDEX('Miljövärden urval för publ'!$A$2:$AA$475,MATCH($A294,'Miljövärden urval för publ'!$R$2:$R$476,0),2),"")</f>
        <v>Avesta</v>
      </c>
      <c r="D294">
        <f>IFERROR(VLOOKUP($C294,'Miljövärden urval för publ'!$B$2:$H$490,MATCH(D$4,'Miljövärden urval för publ'!$B$2:$H$2,0),FALSE),"")</f>
        <v>0.25674200000000003</v>
      </c>
      <c r="E294">
        <f>IFERROR(VLOOKUP($C294,'Miljövärden urval för publ'!$B$2:$H$490,MATCH(E$4,'Miljövärden urval för publ'!$B$2:$H$2,0),FALSE),"")</f>
        <v>141.96</v>
      </c>
      <c r="F294">
        <f>IFERROR(VLOOKUP($C294,'Miljövärden urval för publ'!$B$2:$H$490,MATCH(F$4,'Miljövärden urval för publ'!$B$2:$H$2,0),FALSE),"")</f>
        <v>6.5240099999999996</v>
      </c>
      <c r="G294">
        <f>IFERROR(VLOOKUP($C294,'Miljövärden urval för publ'!$B$2:$H$490,MATCH(G$4,'Miljövärden urval för publ'!$B$2:$H$2,0),FALSE),"")</f>
        <v>8.7307800000000005E-2</v>
      </c>
      <c r="J294">
        <f t="shared" si="18"/>
        <v>117</v>
      </c>
      <c r="M294">
        <v>290</v>
      </c>
      <c r="N294" t="str">
        <f t="shared" si="19"/>
        <v/>
      </c>
      <c r="P294" s="61">
        <f t="shared" si="20"/>
        <v>0</v>
      </c>
      <c r="Q294" s="35" t="str">
        <f t="shared" si="17"/>
        <v/>
      </c>
    </row>
    <row r="295" spans="1:17" x14ac:dyDescent="0.25">
      <c r="A295" s="59">
        <v>292</v>
      </c>
      <c r="B295" t="str">
        <f>IFERROR(INDEX('Miljövärden urval för publ'!$A$2:$AA$475,MATCH($A295,'Miljövärden urval för publ'!$R$2:$R$476,0),1),"")</f>
        <v>Värmevärden AB</v>
      </c>
      <c r="C295" t="str">
        <f>IFERROR(INDEX('Miljövärden urval för publ'!$A$2:$AA$475,MATCH($A295,'Miljövärden urval för publ'!$R$2:$R$476,0),2),"")</f>
        <v>Delsbo</v>
      </c>
      <c r="D295">
        <f>IFERROR(VLOOKUP($C295,'Miljövärden urval för publ'!$B$2:$H$490,MATCH(D$4,'Miljövärden urval för publ'!$B$2:$H$2,0),FALSE),"")</f>
        <v>0.133296</v>
      </c>
      <c r="E295">
        <f>IFERROR(VLOOKUP($C295,'Miljövärden urval för publ'!$B$2:$H$490,MATCH(E$4,'Miljövärden urval för publ'!$B$2:$H$2,0),FALSE),"")</f>
        <v>14.2598</v>
      </c>
      <c r="F295">
        <f>IFERROR(VLOOKUP($C295,'Miljövärden urval för publ'!$B$2:$H$490,MATCH(F$4,'Miljövärden urval för publ'!$B$2:$H$2,0),FALSE),"")</f>
        <v>8.2403600000000008</v>
      </c>
      <c r="G295">
        <f>IFERROR(VLOOKUP($C295,'Miljövärden urval för publ'!$B$2:$H$490,MATCH(G$4,'Miljövärden urval för publ'!$B$2:$H$2,0),FALSE),"")</f>
        <v>2.8326799999999999E-2</v>
      </c>
      <c r="J295">
        <f t="shared" si="18"/>
        <v>117</v>
      </c>
      <c r="M295">
        <v>291</v>
      </c>
      <c r="N295" t="str">
        <f t="shared" si="19"/>
        <v/>
      </c>
      <c r="P295" s="61">
        <f t="shared" si="20"/>
        <v>0</v>
      </c>
      <c r="Q295" s="35" t="str">
        <f t="shared" si="17"/>
        <v/>
      </c>
    </row>
    <row r="296" spans="1:17" x14ac:dyDescent="0.25">
      <c r="A296" s="59">
        <v>293</v>
      </c>
      <c r="B296" t="str">
        <f>IFERROR(INDEX('Miljövärden urval för publ'!$A$2:$AA$475,MATCH($A296,'Miljövärden urval för publ'!$R$2:$R$476,0),1),"")</f>
        <v>Värmevärden AB</v>
      </c>
      <c r="C296" t="str">
        <f>IFERROR(INDEX('Miljövärden urval för publ'!$A$2:$AA$475,MATCH($A296,'Miljövärden urval för publ'!$R$2:$R$476,0),2),"")</f>
        <v>Grums</v>
      </c>
      <c r="D296">
        <f>IFERROR(VLOOKUP($C296,'Miljövärden urval för publ'!$B$2:$H$490,MATCH(D$4,'Miljövärden urval för publ'!$B$2:$H$2,0),FALSE),"")</f>
        <v>0.13098599999999999</v>
      </c>
      <c r="E296">
        <f>IFERROR(VLOOKUP($C296,'Miljövärden urval för publ'!$B$2:$H$490,MATCH(E$4,'Miljövärden urval för publ'!$B$2:$H$2,0),FALSE),"")</f>
        <v>29.851099999999999</v>
      </c>
      <c r="F296">
        <f>IFERROR(VLOOKUP($C296,'Miljövärden urval för publ'!$B$2:$H$490,MATCH(F$4,'Miljövärden urval för publ'!$B$2:$H$2,0),FALSE),"")</f>
        <v>2.9574699999999998</v>
      </c>
      <c r="G296">
        <f>IFERROR(VLOOKUP($C296,'Miljövärden urval för publ'!$B$2:$H$490,MATCH(G$4,'Miljövärden urval för publ'!$B$2:$H$2,0),FALSE),"")</f>
        <v>8.30182E-2</v>
      </c>
      <c r="J296">
        <f t="shared" si="18"/>
        <v>117</v>
      </c>
      <c r="M296">
        <v>292</v>
      </c>
      <c r="N296" t="str">
        <f t="shared" si="19"/>
        <v/>
      </c>
      <c r="P296" s="61">
        <f t="shared" si="20"/>
        <v>0</v>
      </c>
      <c r="Q296" s="35" t="str">
        <f t="shared" si="17"/>
        <v/>
      </c>
    </row>
    <row r="297" spans="1:17" x14ac:dyDescent="0.25">
      <c r="A297" s="59">
        <v>294</v>
      </c>
      <c r="B297" t="str">
        <f>IFERROR(INDEX('Miljövärden urval för publ'!$A$2:$AA$475,MATCH($A297,'Miljövärden urval för publ'!$R$2:$R$476,0),1),"")</f>
        <v>Värmevärden AB</v>
      </c>
      <c r="C297" t="str">
        <f>IFERROR(INDEX('Miljövärden urval för publ'!$A$2:$AA$475,MATCH($A297,'Miljövärden urval för publ'!$R$2:$R$476,0),2),"")</f>
        <v>Grythyttan</v>
      </c>
      <c r="D297">
        <f>IFERROR(VLOOKUP($C297,'Miljövärden urval för publ'!$B$2:$H$490,MATCH(D$4,'Miljövärden urval för publ'!$B$2:$H$2,0),FALSE),"")</f>
        <v>0.24598600000000001</v>
      </c>
      <c r="E297">
        <f>IFERROR(VLOOKUP($C297,'Miljövärden urval för publ'!$B$2:$H$490,MATCH(E$4,'Miljövärden urval för publ'!$B$2:$H$2,0),FALSE),"")</f>
        <v>18.805800000000001</v>
      </c>
      <c r="F297">
        <f>IFERROR(VLOOKUP($C297,'Miljövärden urval för publ'!$B$2:$H$490,MATCH(F$4,'Miljövärden urval för publ'!$B$2:$H$2,0),FALSE),"")</f>
        <v>20.0898</v>
      </c>
      <c r="G297">
        <f>IFERROR(VLOOKUP($C297,'Miljövärden urval för publ'!$B$2:$H$490,MATCH(G$4,'Miljövärden urval för publ'!$B$2:$H$2,0),FALSE),"")</f>
        <v>3.4982300000000001E-2</v>
      </c>
      <c r="J297">
        <f t="shared" si="18"/>
        <v>117</v>
      </c>
      <c r="M297">
        <v>293</v>
      </c>
      <c r="N297" t="str">
        <f t="shared" si="19"/>
        <v/>
      </c>
      <c r="P297" s="61">
        <f t="shared" si="20"/>
        <v>0</v>
      </c>
      <c r="Q297" s="35" t="str">
        <f t="shared" si="17"/>
        <v/>
      </c>
    </row>
    <row r="298" spans="1:17" x14ac:dyDescent="0.25">
      <c r="A298" s="59">
        <v>295</v>
      </c>
      <c r="B298" t="str">
        <f>IFERROR(INDEX('Miljövärden urval för publ'!$A$2:$AA$475,MATCH($A298,'Miljövärden urval för publ'!$R$2:$R$476,0),1),"")</f>
        <v>Värmevärden AB</v>
      </c>
      <c r="C298" t="str">
        <f>IFERROR(INDEX('Miljövärden urval för publ'!$A$2:$AA$475,MATCH($A298,'Miljövärden urval för publ'!$R$2:$R$476,0),2),"")</f>
        <v>Hofors(Värmevärden)</v>
      </c>
      <c r="D298">
        <f>IFERROR(VLOOKUP($C298,'Miljövärden urval för publ'!$B$2:$H$490,MATCH(D$4,'Miljövärden urval för publ'!$B$2:$H$2,0),FALSE),"")</f>
        <v>7.9510200000000003E-2</v>
      </c>
      <c r="E298">
        <f>IFERROR(VLOOKUP($C298,'Miljövärden urval för publ'!$B$2:$H$490,MATCH(E$4,'Miljövärden urval för publ'!$B$2:$H$2,0),FALSE),"")</f>
        <v>1.9586600000000001</v>
      </c>
      <c r="F298">
        <f>IFERROR(VLOOKUP($C298,'Miljövärden urval för publ'!$B$2:$H$490,MATCH(F$4,'Miljövärden urval för publ'!$B$2:$H$2,0),FALSE),"")</f>
        <v>3.3795600000000001</v>
      </c>
      <c r="G298">
        <f>IFERROR(VLOOKUP($C298,'Miljövärden urval för publ'!$B$2:$H$490,MATCH(G$4,'Miljövärden urval för publ'!$B$2:$H$2,0),FALSE),"")</f>
        <v>1.1625000000000001E-4</v>
      </c>
      <c r="J298">
        <f t="shared" si="18"/>
        <v>117</v>
      </c>
      <c r="M298">
        <v>294</v>
      </c>
      <c r="N298" t="str">
        <f t="shared" si="19"/>
        <v/>
      </c>
      <c r="P298" s="61">
        <f t="shared" si="20"/>
        <v>0</v>
      </c>
      <c r="Q298" s="35" t="str">
        <f t="shared" si="17"/>
        <v/>
      </c>
    </row>
    <row r="299" spans="1:17" x14ac:dyDescent="0.25">
      <c r="A299" s="59">
        <v>296</v>
      </c>
      <c r="B299" t="str">
        <f>IFERROR(INDEX('Miljövärden urval för publ'!$A$2:$AA$475,MATCH($A299,'Miljövärden urval för publ'!$R$2:$R$476,0),1),"")</f>
        <v>Värmevärden AB</v>
      </c>
      <c r="C299" t="str">
        <f>IFERROR(INDEX('Miljövärden urval för publ'!$A$2:$AA$475,MATCH($A299,'Miljövärden urval för publ'!$R$2:$R$476,0),2),"")</f>
        <v>Hudiksvall</v>
      </c>
      <c r="D299">
        <f>IFERROR(VLOOKUP($C299,'Miljövärden urval för publ'!$B$2:$H$490,MATCH(D$4,'Miljövärden urval för publ'!$B$2:$H$2,0),FALSE),"")</f>
        <v>0.108489</v>
      </c>
      <c r="E299">
        <f>IFERROR(VLOOKUP($C299,'Miljövärden urval för publ'!$B$2:$H$490,MATCH(E$4,'Miljövärden urval för publ'!$B$2:$H$2,0),FALSE),"")</f>
        <v>7.7849700000000004</v>
      </c>
      <c r="F299">
        <f>IFERROR(VLOOKUP($C299,'Miljövärden urval för publ'!$B$2:$H$490,MATCH(F$4,'Miljövärden urval för publ'!$B$2:$H$2,0),FALSE),"")</f>
        <v>5.7330199999999998</v>
      </c>
      <c r="G299">
        <f>IFERROR(VLOOKUP($C299,'Miljövärden urval för publ'!$B$2:$H$490,MATCH(G$4,'Miljövärden urval för publ'!$B$2:$H$2,0),FALSE),"")</f>
        <v>1.6975899999999999E-2</v>
      </c>
      <c r="J299">
        <f t="shared" si="18"/>
        <v>117</v>
      </c>
      <c r="M299">
        <v>295</v>
      </c>
      <c r="N299" t="str">
        <f t="shared" si="19"/>
        <v/>
      </c>
      <c r="P299" s="61">
        <f t="shared" si="20"/>
        <v>0</v>
      </c>
      <c r="Q299" s="35" t="str">
        <f t="shared" si="17"/>
        <v/>
      </c>
    </row>
    <row r="300" spans="1:17" x14ac:dyDescent="0.25">
      <c r="A300" s="59">
        <v>297</v>
      </c>
      <c r="B300" t="str">
        <f>IFERROR(INDEX('Miljövärden urval för publ'!$A$2:$AA$475,MATCH($A300,'Miljövärden urval för publ'!$R$2:$R$476,0),1),"")</f>
        <v>Värmevärden AB</v>
      </c>
      <c r="C300" t="str">
        <f>IFERROR(INDEX('Miljövärden urval för publ'!$A$2:$AA$475,MATCH($A300,'Miljövärden urval för publ'!$R$2:$R$476,0),2),"")</f>
        <v>Hällefors</v>
      </c>
      <c r="D300">
        <f>IFERROR(VLOOKUP($C300,'Miljövärden urval för publ'!$B$2:$H$490,MATCH(D$4,'Miljövärden urval för publ'!$B$2:$H$2,0),FALSE),"")</f>
        <v>0.110736</v>
      </c>
      <c r="E300">
        <f>IFERROR(VLOOKUP($C300,'Miljövärden urval för publ'!$B$2:$H$490,MATCH(E$4,'Miljövärden urval för publ'!$B$2:$H$2,0),FALSE),"")</f>
        <v>10.800700000000001</v>
      </c>
      <c r="F300">
        <f>IFERROR(VLOOKUP($C300,'Miljövärden urval för publ'!$B$2:$H$490,MATCH(F$4,'Miljövärden urval för publ'!$B$2:$H$2,0),FALSE),"")</f>
        <v>8.3868500000000008</v>
      </c>
      <c r="G300">
        <f>IFERROR(VLOOKUP($C300,'Miljövärden urval för publ'!$B$2:$H$490,MATCH(G$4,'Miljövärden urval för publ'!$B$2:$H$2,0),FALSE),"")</f>
        <v>1.48708E-2</v>
      </c>
      <c r="J300">
        <f t="shared" si="18"/>
        <v>117</v>
      </c>
      <c r="M300">
        <v>296</v>
      </c>
      <c r="N300" t="str">
        <f t="shared" si="19"/>
        <v/>
      </c>
      <c r="P300" s="61">
        <f t="shared" si="20"/>
        <v>0</v>
      </c>
      <c r="Q300" s="35" t="str">
        <f t="shared" si="17"/>
        <v/>
      </c>
    </row>
    <row r="301" spans="1:17" x14ac:dyDescent="0.25">
      <c r="A301" s="59">
        <v>298</v>
      </c>
      <c r="B301" t="str">
        <f>IFERROR(INDEX('Miljövärden urval för publ'!$A$2:$AA$475,MATCH($A301,'Miljövärden urval för publ'!$R$2:$R$476,0),1),"")</f>
        <v>Värmevärden AB</v>
      </c>
      <c r="C301" t="str">
        <f>IFERROR(INDEX('Miljövärden urval för publ'!$A$2:$AA$475,MATCH($A301,'Miljövärden urval för publ'!$R$2:$R$476,0),2),"")</f>
        <v>Iggesund</v>
      </c>
      <c r="D301">
        <f>IFERROR(VLOOKUP($C301,'Miljövärden urval för publ'!$B$2:$H$490,MATCH(D$4,'Miljövärden urval för publ'!$B$2:$H$2,0),FALSE),"")</f>
        <v>0.208949</v>
      </c>
      <c r="E301">
        <f>IFERROR(VLOOKUP($C301,'Miljövärden urval för publ'!$B$2:$H$490,MATCH(E$4,'Miljövärden urval för publ'!$B$2:$H$2,0),FALSE),"")</f>
        <v>47.856299999999997</v>
      </c>
      <c r="F301">
        <f>IFERROR(VLOOKUP($C301,'Miljövärden urval för publ'!$B$2:$H$490,MATCH(F$4,'Miljövärden urval för publ'!$B$2:$H$2,0),FALSE),"")</f>
        <v>5.7529500000000002</v>
      </c>
      <c r="G301">
        <f>IFERROR(VLOOKUP($C301,'Miljövärden urval för publ'!$B$2:$H$490,MATCH(G$4,'Miljövärden urval för publ'!$B$2:$H$2,0),FALSE),"")</f>
        <v>0.149729</v>
      </c>
      <c r="J301">
        <f t="shared" si="18"/>
        <v>117</v>
      </c>
      <c r="M301">
        <v>297</v>
      </c>
      <c r="N301" t="str">
        <f t="shared" si="19"/>
        <v/>
      </c>
      <c r="P301" s="61">
        <f t="shared" si="20"/>
        <v>0</v>
      </c>
      <c r="Q301" s="35" t="str">
        <f t="shared" si="17"/>
        <v/>
      </c>
    </row>
    <row r="302" spans="1:17" x14ac:dyDescent="0.25">
      <c r="A302" s="59">
        <v>299</v>
      </c>
      <c r="B302" t="str">
        <f>IFERROR(INDEX('Miljövärden urval för publ'!$A$2:$AA$475,MATCH($A302,'Miljövärden urval för publ'!$R$2:$R$476,0),1),"")</f>
        <v>Värmevärden AB</v>
      </c>
      <c r="C302" t="str">
        <f>IFERROR(INDEX('Miljövärden urval för publ'!$A$2:$AA$475,MATCH($A302,'Miljövärden urval för publ'!$R$2:$R$476,0),2),"")</f>
        <v>Kopparberg</v>
      </c>
      <c r="D302">
        <f>IFERROR(VLOOKUP($C302,'Miljövärden urval för publ'!$B$2:$H$490,MATCH(D$4,'Miljövärden urval för publ'!$B$2:$H$2,0),FALSE),"")</f>
        <v>0.142037</v>
      </c>
      <c r="E302">
        <f>IFERROR(VLOOKUP($C302,'Miljövärden urval för publ'!$B$2:$H$490,MATCH(E$4,'Miljövärden urval för publ'!$B$2:$H$2,0),FALSE),"")</f>
        <v>14.855700000000001</v>
      </c>
      <c r="F302">
        <f>IFERROR(VLOOKUP($C302,'Miljövärden urval för publ'!$B$2:$H$490,MATCH(F$4,'Miljövärden urval för publ'!$B$2:$H$2,0),FALSE),"")</f>
        <v>10.1479</v>
      </c>
      <c r="G302">
        <f>IFERROR(VLOOKUP($C302,'Miljövärden urval för publ'!$B$2:$H$490,MATCH(G$4,'Miljövärden urval för publ'!$B$2:$H$2,0),FALSE),"")</f>
        <v>2.7517400000000001E-2</v>
      </c>
      <c r="J302">
        <f t="shared" si="18"/>
        <v>117</v>
      </c>
      <c r="M302">
        <v>298</v>
      </c>
      <c r="N302" t="str">
        <f t="shared" si="19"/>
        <v/>
      </c>
      <c r="P302" s="61">
        <f t="shared" si="20"/>
        <v>0</v>
      </c>
      <c r="Q302" s="35" t="str">
        <f t="shared" si="17"/>
        <v/>
      </c>
    </row>
    <row r="303" spans="1:17" x14ac:dyDescent="0.25">
      <c r="A303" s="59">
        <v>300</v>
      </c>
      <c r="B303" t="str">
        <f>IFERROR(INDEX('Miljövärden urval för publ'!$A$2:$AA$475,MATCH($A303,'Miljövärden urval för publ'!$R$2:$R$476,0),1),"")</f>
        <v>Värmevärden AB</v>
      </c>
      <c r="C303" t="str">
        <f>IFERROR(INDEX('Miljövärden urval för publ'!$A$2:$AA$475,MATCH($A303,'Miljövärden urval för publ'!$R$2:$R$476,0),2),"")</f>
        <v>Kristinehamn(Värmevärden)</v>
      </c>
      <c r="D303">
        <f>IFERROR(VLOOKUP($C303,'Miljövärden urval för publ'!$B$2:$H$490,MATCH(D$4,'Miljövärden urval för publ'!$B$2:$H$2,0),FALSE),"")</f>
        <v>9.9953100000000003E-2</v>
      </c>
      <c r="E303">
        <f>IFERROR(VLOOKUP($C303,'Miljövärden urval för publ'!$B$2:$H$490,MATCH(E$4,'Miljövärden urval för publ'!$B$2:$H$2,0),FALSE),"")</f>
        <v>8.3755699999999997</v>
      </c>
      <c r="F303">
        <f>IFERROR(VLOOKUP($C303,'Miljövärden urval för publ'!$B$2:$H$490,MATCH(F$4,'Miljövärden urval för publ'!$B$2:$H$2,0),FALSE),"")</f>
        <v>7.5786899999999999</v>
      </c>
      <c r="G303">
        <f>IFERROR(VLOOKUP($C303,'Miljövärden urval för publ'!$B$2:$H$490,MATCH(G$4,'Miljövärden urval för publ'!$B$2:$H$2,0),FALSE),"")</f>
        <v>1.47387E-2</v>
      </c>
      <c r="J303">
        <f t="shared" si="18"/>
        <v>117</v>
      </c>
      <c r="M303">
        <v>299</v>
      </c>
      <c r="N303" t="str">
        <f t="shared" si="19"/>
        <v/>
      </c>
      <c r="P303" s="61">
        <f t="shared" si="20"/>
        <v>0</v>
      </c>
      <c r="Q303" s="35" t="str">
        <f t="shared" si="17"/>
        <v/>
      </c>
    </row>
    <row r="304" spans="1:17" x14ac:dyDescent="0.25">
      <c r="A304" s="59">
        <v>301</v>
      </c>
      <c r="B304" t="str">
        <f>IFERROR(INDEX('Miljövärden urval för publ'!$A$2:$AA$475,MATCH($A304,'Miljövärden urval för publ'!$R$2:$R$476,0),1),"")</f>
        <v>Värmevärden AB</v>
      </c>
      <c r="C304" t="str">
        <f>IFERROR(INDEX('Miljövärden urval för publ'!$A$2:$AA$475,MATCH($A304,'Miljövärden urval för publ'!$R$2:$R$476,0),2),"")</f>
        <v>Stöllet</v>
      </c>
      <c r="D304">
        <f>IFERROR(VLOOKUP($C304,'Miljövärden urval för publ'!$B$2:$H$490,MATCH(D$4,'Miljövärden urval för publ'!$B$2:$H$2,0),FALSE),"")</f>
        <v>0.75256199999999995</v>
      </c>
      <c r="E304">
        <f>IFERROR(VLOOKUP($C304,'Miljövärden urval för publ'!$B$2:$H$490,MATCH(E$4,'Miljövärden urval för publ'!$B$2:$H$2,0),FALSE),"")</f>
        <v>134.96799999999999</v>
      </c>
      <c r="F304">
        <f>IFERROR(VLOOKUP($C304,'Miljövärden urval för publ'!$B$2:$H$490,MATCH(F$4,'Miljövärden urval för publ'!$B$2:$H$2,0),FALSE),"")</f>
        <v>30.621700000000001</v>
      </c>
      <c r="G304">
        <f>IFERROR(VLOOKUP($C304,'Miljövärden urval för publ'!$B$2:$H$490,MATCH(G$4,'Miljövärden urval för publ'!$B$2:$H$2,0),FALSE),"")</f>
        <v>0.24838199999999999</v>
      </c>
      <c r="J304">
        <f t="shared" si="18"/>
        <v>117</v>
      </c>
      <c r="M304">
        <v>300</v>
      </c>
      <c r="N304" t="str">
        <f t="shared" si="19"/>
        <v/>
      </c>
      <c r="P304" s="61">
        <f t="shared" si="20"/>
        <v>0</v>
      </c>
      <c r="Q304" s="35" t="str">
        <f t="shared" si="17"/>
        <v/>
      </c>
    </row>
    <row r="305" spans="1:17" x14ac:dyDescent="0.25">
      <c r="A305" s="59">
        <v>302</v>
      </c>
      <c r="B305" t="str">
        <f>IFERROR(INDEX('Miljövärden urval för publ'!$A$2:$AA$475,MATCH($A305,'Miljövärden urval för publ'!$R$2:$R$476,0),1),"")</f>
        <v>Värmevärden AB</v>
      </c>
      <c r="C305" t="str">
        <f>IFERROR(INDEX('Miljövärden urval för publ'!$A$2:$AA$475,MATCH($A305,'Miljövärden urval för publ'!$R$2:$R$476,0),2),"")</f>
        <v xml:space="preserve">Säffle </v>
      </c>
      <c r="D305">
        <f>IFERROR(VLOOKUP($C305,'Miljövärden urval för publ'!$B$2:$H$490,MATCH(D$4,'Miljövärden urval för publ'!$B$2:$H$2,0),FALSE),"")</f>
        <v>0.13531399999999999</v>
      </c>
      <c r="E305">
        <f>IFERROR(VLOOKUP($C305,'Miljövärden urval för publ'!$B$2:$H$490,MATCH(E$4,'Miljövärden urval för publ'!$B$2:$H$2,0),FALSE),"")</f>
        <v>12.0083</v>
      </c>
      <c r="F305">
        <f>IFERROR(VLOOKUP($C305,'Miljövärden urval för publ'!$B$2:$H$490,MATCH(F$4,'Miljövärden urval för publ'!$B$2:$H$2,0),FALSE),"")</f>
        <v>10.263199999999999</v>
      </c>
      <c r="G305">
        <f>IFERROR(VLOOKUP($C305,'Miljövärden urval för publ'!$B$2:$H$490,MATCH(G$4,'Miljövärden urval för publ'!$B$2:$H$2,0),FALSE),"")</f>
        <v>2.95658E-2</v>
      </c>
      <c r="J305">
        <f t="shared" si="18"/>
        <v>117</v>
      </c>
      <c r="M305">
        <v>301</v>
      </c>
      <c r="N305" t="str">
        <f t="shared" si="19"/>
        <v/>
      </c>
      <c r="P305" s="61">
        <f t="shared" si="20"/>
        <v>0</v>
      </c>
      <c r="Q305" s="35" t="str">
        <f t="shared" si="17"/>
        <v/>
      </c>
    </row>
    <row r="306" spans="1:17" x14ac:dyDescent="0.25">
      <c r="A306" s="59">
        <v>303</v>
      </c>
      <c r="B306" t="str">
        <f>IFERROR(INDEX('Miljövärden urval för publ'!$A$2:$AA$475,MATCH($A306,'Miljövärden urval för publ'!$R$2:$R$476,0),1),"")</f>
        <v>Värmevärden AB</v>
      </c>
      <c r="C306" t="str">
        <f>IFERROR(INDEX('Miljövärden urval för publ'!$A$2:$AA$475,MATCH($A306,'Miljövärden urval för publ'!$R$2:$R$476,0),2),"")</f>
        <v>Sörforsa</v>
      </c>
      <c r="D306">
        <f>IFERROR(VLOOKUP($C306,'Miljövärden urval för publ'!$B$2:$H$490,MATCH(D$4,'Miljövärden urval för publ'!$B$2:$H$2,0),FALSE),"")</f>
        <v>9.6471699999999994E-2</v>
      </c>
      <c r="E306">
        <f>IFERROR(VLOOKUP($C306,'Miljövärden urval för publ'!$B$2:$H$490,MATCH(E$4,'Miljövärden urval för publ'!$B$2:$H$2,0),FALSE),"")</f>
        <v>12.0525</v>
      </c>
      <c r="F306">
        <f>IFERROR(VLOOKUP($C306,'Miljövärden urval för publ'!$B$2:$H$490,MATCH(F$4,'Miljövärden urval för publ'!$B$2:$H$2,0),FALSE),"")</f>
        <v>9.2296999999999993</v>
      </c>
      <c r="G306">
        <f>IFERROR(VLOOKUP($C306,'Miljövärden urval för publ'!$B$2:$H$490,MATCH(G$4,'Miljövärden urval för publ'!$B$2:$H$2,0),FALSE),"")</f>
        <v>2.0786800000000001E-2</v>
      </c>
      <c r="J306">
        <f t="shared" si="18"/>
        <v>117</v>
      </c>
      <c r="M306">
        <v>302</v>
      </c>
      <c r="N306" t="str">
        <f t="shared" si="19"/>
        <v/>
      </c>
      <c r="P306" s="61">
        <f t="shared" si="20"/>
        <v>0</v>
      </c>
      <c r="Q306" s="35" t="str">
        <f t="shared" si="17"/>
        <v/>
      </c>
    </row>
    <row r="307" spans="1:17" x14ac:dyDescent="0.25">
      <c r="A307" s="59">
        <v>304</v>
      </c>
      <c r="B307" t="str">
        <f>IFERROR(INDEX('Miljövärden urval för publ'!$A$2:$AA$475,MATCH($A307,'Miljövärden urval för publ'!$R$2:$R$476,0),1),"")</f>
        <v>Värmevärden AB</v>
      </c>
      <c r="C307" t="str">
        <f>IFERROR(INDEX('Miljövärden urval för publ'!$A$2:$AA$475,MATCH($A307,'Miljövärden urval för publ'!$R$2:$R$476,0),2),"")</f>
        <v>Torsby</v>
      </c>
      <c r="D307">
        <f>IFERROR(VLOOKUP($C307,'Miljövärden urval för publ'!$B$2:$H$490,MATCH(D$4,'Miljövärden urval för publ'!$B$2:$H$2,0),FALSE),"")</f>
        <v>0.109919</v>
      </c>
      <c r="E307">
        <f>IFERROR(VLOOKUP($C307,'Miljövärden urval för publ'!$B$2:$H$490,MATCH(E$4,'Miljövärden urval för publ'!$B$2:$H$2,0),FALSE),"")</f>
        <v>8.9401100000000007</v>
      </c>
      <c r="F307">
        <f>IFERROR(VLOOKUP($C307,'Miljövärden urval för publ'!$B$2:$H$490,MATCH(F$4,'Miljövärden urval för publ'!$B$2:$H$2,0),FALSE),"")</f>
        <v>7.1363000000000003</v>
      </c>
      <c r="G307">
        <f>IFERROR(VLOOKUP($C307,'Miljövärden urval för publ'!$B$2:$H$490,MATCH(G$4,'Miljövärden urval för publ'!$B$2:$H$2,0),FALSE),"")</f>
        <v>1.5543700000000001E-2</v>
      </c>
      <c r="J307">
        <f t="shared" si="18"/>
        <v>117</v>
      </c>
      <c r="M307">
        <v>303</v>
      </c>
      <c r="N307" t="str">
        <f t="shared" si="19"/>
        <v/>
      </c>
      <c r="P307" s="61">
        <f t="shared" si="20"/>
        <v>0</v>
      </c>
      <c r="Q307" s="35" t="str">
        <f t="shared" si="17"/>
        <v/>
      </c>
    </row>
    <row r="308" spans="1:17" x14ac:dyDescent="0.25">
      <c r="A308" s="59">
        <v>305</v>
      </c>
      <c r="B308" t="str">
        <f>IFERROR(INDEX('Miljövärden urval för publ'!$A$2:$AA$475,MATCH($A308,'Miljövärden urval för publ'!$R$2:$R$476,0),1),"")</f>
        <v>Värnamo Energi AB</v>
      </c>
      <c r="C308" t="str">
        <f>IFERROR(INDEX('Miljövärden urval för publ'!$A$2:$AA$475,MATCH($A308,'Miljövärden urval för publ'!$R$2:$R$476,0),2),"")</f>
        <v>Rydaholm</v>
      </c>
      <c r="D308">
        <f>IFERROR(VLOOKUP($C308,'Miljövärden urval för publ'!$B$2:$H$490,MATCH(D$4,'Miljövärden urval för publ'!$B$2:$H$2,0),FALSE),"")</f>
        <v>7.6687000000000005E-2</v>
      </c>
      <c r="E308">
        <f>IFERROR(VLOOKUP($C308,'Miljövärden urval för publ'!$B$2:$H$490,MATCH(E$4,'Miljövärden urval för publ'!$B$2:$H$2,0),FALSE),"")</f>
        <v>5.8275399999999999</v>
      </c>
      <c r="F308">
        <f>IFERROR(VLOOKUP($C308,'Miljövärden urval för publ'!$B$2:$H$490,MATCH(F$4,'Miljövärden urval för publ'!$B$2:$H$2,0),FALSE),"")</f>
        <v>10.188499999999999</v>
      </c>
      <c r="G308">
        <f>IFERROR(VLOOKUP($C308,'Miljövärden urval för publ'!$B$2:$H$490,MATCH(G$4,'Miljövärden urval för publ'!$B$2:$H$2,0),FALSE),"")</f>
        <v>1.4610800000000001E-5</v>
      </c>
      <c r="J308">
        <f t="shared" si="18"/>
        <v>118</v>
      </c>
      <c r="M308">
        <v>304</v>
      </c>
      <c r="N308" t="str">
        <f t="shared" si="19"/>
        <v/>
      </c>
      <c r="P308" s="61">
        <f t="shared" si="20"/>
        <v>0</v>
      </c>
      <c r="Q308" s="35" t="str">
        <f t="shared" si="17"/>
        <v/>
      </c>
    </row>
    <row r="309" spans="1:17" x14ac:dyDescent="0.25">
      <c r="A309" s="59">
        <v>306</v>
      </c>
      <c r="B309" t="str">
        <f>IFERROR(INDEX('Miljövärden urval för publ'!$A$2:$AA$475,MATCH($A309,'Miljövärden urval för publ'!$R$2:$R$476,0),1),"")</f>
        <v>Värnamo Energi AB</v>
      </c>
      <c r="C309" t="str">
        <f>IFERROR(INDEX('Miljövärden urval för publ'!$A$2:$AA$475,MATCH($A309,'Miljövärden urval för publ'!$R$2:$R$476,0),2),"")</f>
        <v>Värnamo</v>
      </c>
      <c r="D309">
        <f>IFERROR(VLOOKUP($C309,'Miljövärden urval för publ'!$B$2:$H$490,MATCH(D$4,'Miljövärden urval för publ'!$B$2:$H$2,0),FALSE),"")</f>
        <v>6.3838300000000001E-2</v>
      </c>
      <c r="E309">
        <f>IFERROR(VLOOKUP($C309,'Miljövärden urval för publ'!$B$2:$H$490,MATCH(E$4,'Miljövärden urval för publ'!$B$2:$H$2,0),FALSE),"")</f>
        <v>4.3480499999999997</v>
      </c>
      <c r="F309">
        <f>IFERROR(VLOOKUP($C309,'Miljövärden urval för publ'!$B$2:$H$490,MATCH(F$4,'Miljövärden urval för publ'!$B$2:$H$2,0),FALSE),"")</f>
        <v>6.4372999999999996</v>
      </c>
      <c r="G309">
        <f>IFERROR(VLOOKUP($C309,'Miljövärden urval för publ'!$B$2:$H$490,MATCH(G$4,'Miljövärden urval för publ'!$B$2:$H$2,0),FALSE),"")</f>
        <v>2.2981400000000002E-3</v>
      </c>
      <c r="J309">
        <f t="shared" si="18"/>
        <v>118</v>
      </c>
      <c r="M309">
        <v>305</v>
      </c>
      <c r="N309" t="str">
        <f t="shared" si="19"/>
        <v/>
      </c>
      <c r="P309" s="61">
        <f t="shared" si="20"/>
        <v>0</v>
      </c>
      <c r="Q309" s="35" t="str">
        <f t="shared" si="17"/>
        <v/>
      </c>
    </row>
    <row r="310" spans="1:17" x14ac:dyDescent="0.25">
      <c r="A310" s="59">
        <v>307</v>
      </c>
      <c r="B310" t="str">
        <f>IFERROR(INDEX('Miljövärden urval för publ'!$A$2:$AA$475,MATCH($A310,'Miljövärden urval för publ'!$R$2:$R$476,0),1),"")</f>
        <v>Västerbergslagens Energi AB</v>
      </c>
      <c r="C310" t="str">
        <f>IFERROR(INDEX('Miljövärden urval för publ'!$A$2:$AA$475,MATCH($A310,'Miljövärden urval för publ'!$R$2:$R$476,0),2),"")</f>
        <v>Fagersta</v>
      </c>
      <c r="D310">
        <f>IFERROR(VLOOKUP($C310,'Miljövärden urval för publ'!$B$2:$H$490,MATCH(D$4,'Miljövärden urval för publ'!$B$2:$H$2,0),FALSE),"")</f>
        <v>0.118328</v>
      </c>
      <c r="E310">
        <f>IFERROR(VLOOKUP($C310,'Miljövärden urval för publ'!$B$2:$H$490,MATCH(E$4,'Miljövärden urval för publ'!$B$2:$H$2,0),FALSE),"")</f>
        <v>37.097499999999997</v>
      </c>
      <c r="F310">
        <f>IFERROR(VLOOKUP($C310,'Miljövärden urval för publ'!$B$2:$H$490,MATCH(F$4,'Miljövärden urval för publ'!$B$2:$H$2,0),FALSE),"")</f>
        <v>9.2232800000000008</v>
      </c>
      <c r="G310">
        <f>IFERROR(VLOOKUP($C310,'Miljövärden urval för publ'!$B$2:$H$490,MATCH(G$4,'Miljövärden urval för publ'!$B$2:$H$2,0),FALSE),"")</f>
        <v>1.0180499999999999E-3</v>
      </c>
      <c r="J310">
        <f t="shared" si="18"/>
        <v>119</v>
      </c>
      <c r="M310">
        <v>306</v>
      </c>
      <c r="N310" t="str">
        <f t="shared" si="19"/>
        <v/>
      </c>
      <c r="P310" s="61">
        <f t="shared" si="20"/>
        <v>1</v>
      </c>
      <c r="Q310" s="35" t="str">
        <f t="shared" si="17"/>
        <v>Fagersta</v>
      </c>
    </row>
    <row r="311" spans="1:17" x14ac:dyDescent="0.25">
      <c r="A311" s="59">
        <v>308</v>
      </c>
      <c r="B311" t="str">
        <f>IFERROR(INDEX('Miljövärden urval för publ'!$A$2:$AA$475,MATCH($A311,'Miljövärden urval för publ'!$R$2:$R$476,0),1),"")</f>
        <v>Västerbergslagens Energi AB</v>
      </c>
      <c r="C311" t="str">
        <f>IFERROR(INDEX('Miljövärden urval för publ'!$A$2:$AA$475,MATCH($A311,'Miljövärden urval för publ'!$R$2:$R$476,0),2),"")</f>
        <v>Grängesberg</v>
      </c>
      <c r="D311">
        <f>IFERROR(VLOOKUP($C311,'Miljövärden urval för publ'!$B$2:$H$490,MATCH(D$4,'Miljövärden urval för publ'!$B$2:$H$2,0),FALSE),"")</f>
        <v>9.7484899999999999E-2</v>
      </c>
      <c r="E311">
        <f>IFERROR(VLOOKUP($C311,'Miljövärden urval för publ'!$B$2:$H$490,MATCH(E$4,'Miljövärden urval för publ'!$B$2:$H$2,0),FALSE),"")</f>
        <v>19.226400000000002</v>
      </c>
      <c r="F311">
        <f>IFERROR(VLOOKUP($C311,'Miljövärden urval för publ'!$B$2:$H$490,MATCH(F$4,'Miljövärden urval för publ'!$B$2:$H$2,0),FALSE),"")</f>
        <v>9.6175599999999992</v>
      </c>
      <c r="G311">
        <f>IFERROR(VLOOKUP($C311,'Miljövärden urval för publ'!$B$2:$H$490,MATCH(G$4,'Miljövärden urval för publ'!$B$2:$H$2,0),FALSE),"")</f>
        <v>4.1647700000000003E-2</v>
      </c>
      <c r="J311">
        <f t="shared" si="18"/>
        <v>119</v>
      </c>
      <c r="M311">
        <v>307</v>
      </c>
      <c r="N311" t="str">
        <f t="shared" si="19"/>
        <v/>
      </c>
      <c r="P311" s="61">
        <f t="shared" si="20"/>
        <v>2</v>
      </c>
      <c r="Q311" s="35" t="str">
        <f t="shared" si="17"/>
        <v>Grängesberg</v>
      </c>
    </row>
    <row r="312" spans="1:17" x14ac:dyDescent="0.25">
      <c r="A312" s="59">
        <v>309</v>
      </c>
      <c r="B312" t="str">
        <f>IFERROR(INDEX('Miljövärden urval för publ'!$A$2:$AA$475,MATCH($A312,'Miljövärden urval för publ'!$R$2:$R$476,0),1),"")</f>
        <v>Västerbergslagens Energi AB</v>
      </c>
      <c r="C312" t="str">
        <f>IFERROR(INDEX('Miljövärden urval för publ'!$A$2:$AA$475,MATCH($A312,'Miljövärden urval för publ'!$R$2:$R$476,0),2),"")</f>
        <v>Ludvika</v>
      </c>
      <c r="D312">
        <f>IFERROR(VLOOKUP($C312,'Miljövärden urval för publ'!$B$2:$H$490,MATCH(D$4,'Miljövärden urval för publ'!$B$2:$H$2,0),FALSE),"")</f>
        <v>6.0997299999999997E-2</v>
      </c>
      <c r="E312">
        <f>IFERROR(VLOOKUP($C312,'Miljövärden urval för publ'!$B$2:$H$490,MATCH(E$4,'Miljövärden urval för publ'!$B$2:$H$2,0),FALSE),"")</f>
        <v>6.5477499999999997</v>
      </c>
      <c r="F312">
        <f>IFERROR(VLOOKUP($C312,'Miljövärden urval för publ'!$B$2:$H$490,MATCH(F$4,'Miljövärden urval för publ'!$B$2:$H$2,0),FALSE),"")</f>
        <v>4.4506199999999998</v>
      </c>
      <c r="G312">
        <f>IFERROR(VLOOKUP($C312,'Miljövärden urval för publ'!$B$2:$H$490,MATCH(G$4,'Miljövärden urval för publ'!$B$2:$H$2,0),FALSE),"")</f>
        <v>7.2909899999999998E-3</v>
      </c>
      <c r="J312">
        <f t="shared" si="18"/>
        <v>119</v>
      </c>
      <c r="M312">
        <v>308</v>
      </c>
      <c r="N312" t="str">
        <f t="shared" si="19"/>
        <v/>
      </c>
      <c r="P312" s="61">
        <f t="shared" si="20"/>
        <v>3</v>
      </c>
      <c r="Q312" s="35" t="str">
        <f t="shared" si="17"/>
        <v>Ludvika</v>
      </c>
    </row>
    <row r="313" spans="1:17" x14ac:dyDescent="0.25">
      <c r="A313" s="59">
        <v>310</v>
      </c>
      <c r="B313" t="str">
        <f>IFERROR(INDEX('Miljövärden urval för publ'!$A$2:$AA$475,MATCH($A313,'Miljövärden urval för publ'!$R$2:$R$476,0),1),"")</f>
        <v>Västerbergslagens Energi AB</v>
      </c>
      <c r="C313" t="str">
        <f>IFERROR(INDEX('Miljövärden urval för publ'!$A$2:$AA$475,MATCH($A313,'Miljövärden urval för publ'!$R$2:$R$476,0),2),"")</f>
        <v>Norberg</v>
      </c>
      <c r="D313">
        <f>IFERROR(VLOOKUP($C313,'Miljövärden urval för publ'!$B$2:$H$490,MATCH(D$4,'Miljövärden urval för publ'!$B$2:$H$2,0),FALSE),"")</f>
        <v>4.5473199999999998E-2</v>
      </c>
      <c r="E313">
        <f>IFERROR(VLOOKUP($C313,'Miljövärden urval för publ'!$B$2:$H$490,MATCH(E$4,'Miljövärden urval för publ'!$B$2:$H$2,0),FALSE),"")</f>
        <v>8.1258400000000002</v>
      </c>
      <c r="F313">
        <f>IFERROR(VLOOKUP($C313,'Miljövärden urval för publ'!$B$2:$H$490,MATCH(F$4,'Miljövärden urval för publ'!$B$2:$H$2,0),FALSE),"")</f>
        <v>1.7227399999999999</v>
      </c>
      <c r="G313">
        <f>IFERROR(VLOOKUP($C313,'Miljövärden urval för publ'!$B$2:$H$490,MATCH(G$4,'Miljövärden urval för publ'!$B$2:$H$2,0),FALSE),"")</f>
        <v>2.19004E-2</v>
      </c>
      <c r="J313">
        <f t="shared" si="18"/>
        <v>119</v>
      </c>
      <c r="M313">
        <v>309</v>
      </c>
      <c r="N313" t="str">
        <f t="shared" si="19"/>
        <v/>
      </c>
      <c r="P313" s="61">
        <f t="shared" si="20"/>
        <v>4</v>
      </c>
      <c r="Q313" s="35" t="str">
        <f t="shared" si="17"/>
        <v>Norberg</v>
      </c>
    </row>
    <row r="314" spans="1:17" x14ac:dyDescent="0.25">
      <c r="A314" s="59">
        <v>311</v>
      </c>
      <c r="B314" t="str">
        <f>IFERROR(INDEX('Miljövärden urval för publ'!$A$2:$AA$475,MATCH($A314,'Miljövärden urval för publ'!$R$2:$R$476,0),1),"")</f>
        <v>Västervik Miljö &amp; Energi AB</v>
      </c>
      <c r="C314" t="str">
        <f>IFERROR(INDEX('Miljövärden urval för publ'!$A$2:$AA$475,MATCH($A314,'Miljövärden urval för publ'!$R$2:$R$476,0),2),"")</f>
        <v>Ankarsrum</v>
      </c>
      <c r="D314">
        <f>IFERROR(VLOOKUP($C314,'Miljövärden urval för publ'!$B$2:$H$490,MATCH(D$4,'Miljövärden urval för publ'!$B$2:$H$2,0),FALSE),"")</f>
        <v>0.18154200000000001</v>
      </c>
      <c r="E314">
        <f>IFERROR(VLOOKUP($C314,'Miljövärden urval för publ'!$B$2:$H$490,MATCH(E$4,'Miljövärden urval för publ'!$B$2:$H$2,0),FALSE),"")</f>
        <v>30.586099999999998</v>
      </c>
      <c r="F314">
        <f>IFERROR(VLOOKUP($C314,'Miljövärden urval för publ'!$B$2:$H$490,MATCH(F$4,'Miljövärden urval för publ'!$B$2:$H$2,0),FALSE),"")</f>
        <v>10.254200000000001</v>
      </c>
      <c r="G314">
        <f>IFERROR(VLOOKUP($C314,'Miljövärden urval för publ'!$B$2:$H$490,MATCH(G$4,'Miljövärden urval för publ'!$B$2:$H$2,0),FALSE),"")</f>
        <v>3.8592799999999997E-2</v>
      </c>
      <c r="J314">
        <f t="shared" si="18"/>
        <v>120</v>
      </c>
      <c r="M314">
        <v>310</v>
      </c>
      <c r="N314" t="str">
        <f t="shared" si="19"/>
        <v/>
      </c>
      <c r="P314" s="61">
        <f t="shared" si="20"/>
        <v>4</v>
      </c>
      <c r="Q314" s="35" t="str">
        <f t="shared" si="17"/>
        <v/>
      </c>
    </row>
    <row r="315" spans="1:17" x14ac:dyDescent="0.25">
      <c r="A315" s="59">
        <v>312</v>
      </c>
      <c r="B315" t="str">
        <f>IFERROR(INDEX('Miljövärden urval för publ'!$A$2:$AA$475,MATCH($A315,'Miljövärden urval för publ'!$R$2:$R$476,0),1),"")</f>
        <v>Västervik Miljö &amp; Energi AB</v>
      </c>
      <c r="C315" t="str">
        <f>IFERROR(INDEX('Miljövärden urval för publ'!$A$2:$AA$475,MATCH($A315,'Miljövärden urval för publ'!$R$2:$R$476,0),2),"")</f>
        <v>Gamleby</v>
      </c>
      <c r="D315">
        <f>IFERROR(VLOOKUP($C315,'Miljövärden urval för publ'!$B$2:$H$490,MATCH(D$4,'Miljövärden urval för publ'!$B$2:$H$2,0),FALSE),"")</f>
        <v>0.26764900000000003</v>
      </c>
      <c r="E315">
        <f>IFERROR(VLOOKUP($C315,'Miljövärden urval för publ'!$B$2:$H$490,MATCH(E$4,'Miljövärden urval för publ'!$B$2:$H$2,0),FALSE),"")</f>
        <v>54.452800000000003</v>
      </c>
      <c r="F315">
        <f>IFERROR(VLOOKUP($C315,'Miljövärden urval för publ'!$B$2:$H$490,MATCH(F$4,'Miljövärden urval för publ'!$B$2:$H$2,0),FALSE),"")</f>
        <v>10.4514</v>
      </c>
      <c r="G315">
        <f>IFERROR(VLOOKUP($C315,'Miljövärden urval för publ'!$B$2:$H$490,MATCH(G$4,'Miljövärden urval för publ'!$B$2:$H$2,0),FALSE),"")</f>
        <v>0.129028</v>
      </c>
      <c r="J315">
        <f t="shared" si="18"/>
        <v>120</v>
      </c>
      <c r="M315">
        <v>311</v>
      </c>
      <c r="N315" t="str">
        <f t="shared" si="19"/>
        <v/>
      </c>
      <c r="P315" s="61">
        <f t="shared" si="20"/>
        <v>4</v>
      </c>
      <c r="Q315" s="35" t="str">
        <f t="shared" si="17"/>
        <v/>
      </c>
    </row>
    <row r="316" spans="1:17" x14ac:dyDescent="0.25">
      <c r="A316" s="59">
        <v>313</v>
      </c>
      <c r="B316" t="str">
        <f>IFERROR(INDEX('Miljövärden urval för publ'!$A$2:$AA$475,MATCH($A316,'Miljövärden urval för publ'!$R$2:$R$476,0),1),"")</f>
        <v>Västervik Miljö &amp; Energi AB</v>
      </c>
      <c r="C316" t="str">
        <f>IFERROR(INDEX('Miljövärden urval för publ'!$A$2:$AA$475,MATCH($A316,'Miljövärden urval för publ'!$R$2:$R$476,0),2),"")</f>
        <v>Västervik</v>
      </c>
      <c r="D316">
        <f>IFERROR(VLOOKUP($C316,'Miljövärden urval för publ'!$B$2:$H$490,MATCH(D$4,'Miljövärden urval för publ'!$B$2:$H$2,0),FALSE),"")</f>
        <v>0.14385700000000001</v>
      </c>
      <c r="E316">
        <f>IFERROR(VLOOKUP($C316,'Miljövärden urval för publ'!$B$2:$H$490,MATCH(E$4,'Miljövärden urval för publ'!$B$2:$H$2,0),FALSE),"")</f>
        <v>141.97200000000001</v>
      </c>
      <c r="F316">
        <f>IFERROR(VLOOKUP($C316,'Miljövärden urval för publ'!$B$2:$H$490,MATCH(F$4,'Miljövärden urval för publ'!$B$2:$H$2,0),FALSE),"")</f>
        <v>4.8665399999999996</v>
      </c>
      <c r="G316">
        <f>IFERROR(VLOOKUP($C316,'Miljövärden urval för publ'!$B$2:$H$490,MATCH(G$4,'Miljövärden urval för publ'!$B$2:$H$2,0),FALSE),"")</f>
        <v>3.46191E-2</v>
      </c>
      <c r="J316">
        <f t="shared" si="18"/>
        <v>120</v>
      </c>
      <c r="M316">
        <v>312</v>
      </c>
      <c r="N316" t="str">
        <f t="shared" si="19"/>
        <v/>
      </c>
      <c r="P316" s="61">
        <f t="shared" si="20"/>
        <v>4</v>
      </c>
      <c r="Q316" s="35" t="str">
        <f t="shared" si="17"/>
        <v/>
      </c>
    </row>
    <row r="317" spans="1:17" x14ac:dyDescent="0.25">
      <c r="A317" s="59">
        <v>314</v>
      </c>
      <c r="B317" t="str">
        <f>IFERROR(INDEX('Miljövärden urval för publ'!$A$2:$AA$475,MATCH($A317,'Miljövärden urval för publ'!$R$2:$R$476,0),1),"")</f>
        <v>Västra Mälardalens Energi Miljö AB (VME)</v>
      </c>
      <c r="C317" t="str">
        <f>IFERROR(INDEX('Miljövärden urval för publ'!$A$2:$AA$475,MATCH($A317,'Miljövärden urval för publ'!$R$2:$R$476,0),2),"")</f>
        <v>Arboga - Köping</v>
      </c>
      <c r="D317">
        <f>IFERROR(VLOOKUP($C317,'Miljövärden urval för publ'!$B$2:$H$490,MATCH(D$4,'Miljövärden urval för publ'!$B$2:$H$2,0),FALSE),"")</f>
        <v>3.9877500000000003E-2</v>
      </c>
      <c r="E317">
        <f>IFERROR(VLOOKUP($C317,'Miljövärden urval för publ'!$B$2:$H$490,MATCH(E$4,'Miljövärden urval för publ'!$B$2:$H$2,0),FALSE),"")</f>
        <v>27.3613</v>
      </c>
      <c r="F317">
        <f>IFERROR(VLOOKUP($C317,'Miljövärden urval för publ'!$B$2:$H$490,MATCH(F$4,'Miljövärden urval för publ'!$B$2:$H$2,0),FALSE),"")</f>
        <v>2.78477</v>
      </c>
      <c r="G317">
        <f>IFERROR(VLOOKUP($C317,'Miljövärden urval för publ'!$B$2:$H$490,MATCH(G$4,'Miljövärden urval för publ'!$B$2:$H$2,0),FALSE),"")</f>
        <v>2.9239799999999997E-4</v>
      </c>
      <c r="J317">
        <f t="shared" si="18"/>
        <v>121</v>
      </c>
      <c r="M317">
        <v>313</v>
      </c>
      <c r="N317" t="str">
        <f t="shared" si="19"/>
        <v/>
      </c>
      <c r="P317" s="61">
        <f t="shared" si="20"/>
        <v>4</v>
      </c>
      <c r="Q317" s="35" t="str">
        <f t="shared" si="17"/>
        <v/>
      </c>
    </row>
    <row r="318" spans="1:17" x14ac:dyDescent="0.25">
      <c r="A318" s="59">
        <v>315</v>
      </c>
      <c r="B318" t="str">
        <f>IFERROR(INDEX('Miljövärden urval för publ'!$A$2:$AA$475,MATCH($A318,'Miljövärden urval för publ'!$R$2:$R$476,0),1),"")</f>
        <v>Växjö Energi AB</v>
      </c>
      <c r="C318" t="str">
        <f>IFERROR(INDEX('Miljövärden urval för publ'!$A$2:$AA$475,MATCH($A318,'Miljövärden urval för publ'!$R$2:$R$476,0),2),"")</f>
        <v>Braås</v>
      </c>
      <c r="D318">
        <f>IFERROR(VLOOKUP($C318,'Miljövärden urval för publ'!$B$2:$H$490,MATCH(D$4,'Miljövärden urval för publ'!$B$2:$H$2,0),FALSE),"")</f>
        <v>7.0952600000000005E-2</v>
      </c>
      <c r="E318">
        <f>IFERROR(VLOOKUP($C318,'Miljövärden urval för publ'!$B$2:$H$490,MATCH(E$4,'Miljövärden urval för publ'!$B$2:$H$2,0),FALSE),"")</f>
        <v>5.7492200000000002</v>
      </c>
      <c r="F318">
        <f>IFERROR(VLOOKUP($C318,'Miljövärden urval för publ'!$B$2:$H$490,MATCH(F$4,'Miljövärden urval för publ'!$B$2:$H$2,0),FALSE),"")</f>
        <v>12.399800000000001</v>
      </c>
      <c r="G318">
        <f>IFERROR(VLOOKUP($C318,'Miljövärden urval för publ'!$B$2:$H$490,MATCH(G$4,'Miljövärden urval för publ'!$B$2:$H$2,0),FALSE),"")</f>
        <v>0</v>
      </c>
      <c r="J318">
        <f t="shared" si="18"/>
        <v>122</v>
      </c>
      <c r="M318">
        <v>314</v>
      </c>
      <c r="N318" t="str">
        <f t="shared" si="19"/>
        <v/>
      </c>
      <c r="P318" s="61">
        <f t="shared" si="20"/>
        <v>4</v>
      </c>
      <c r="Q318" s="35" t="str">
        <f t="shared" si="17"/>
        <v/>
      </c>
    </row>
    <row r="319" spans="1:17" x14ac:dyDescent="0.25">
      <c r="A319" s="59">
        <v>316</v>
      </c>
      <c r="B319" t="str">
        <f>IFERROR(INDEX('Miljövärden urval för publ'!$A$2:$AA$475,MATCH($A319,'Miljövärden urval för publ'!$R$2:$R$476,0),1),"")</f>
        <v>Växjö Energi AB</v>
      </c>
      <c r="C319" t="str">
        <f>IFERROR(INDEX('Miljövärden urval för publ'!$A$2:$AA$475,MATCH($A319,'Miljövärden urval för publ'!$R$2:$R$476,0),2),"")</f>
        <v>Ingelstad</v>
      </c>
      <c r="D319">
        <f>IFERROR(VLOOKUP($C319,'Miljövärden urval för publ'!$B$2:$H$490,MATCH(D$4,'Miljövärden urval för publ'!$B$2:$H$2,0),FALSE),"")</f>
        <v>7.5411199999999998E-2</v>
      </c>
      <c r="E319">
        <f>IFERROR(VLOOKUP($C319,'Miljövärden urval för publ'!$B$2:$H$490,MATCH(E$4,'Miljövärden urval för publ'!$B$2:$H$2,0),FALSE),"")</f>
        <v>4.6902699999999999</v>
      </c>
      <c r="F319">
        <f>IFERROR(VLOOKUP($C319,'Miljövärden urval för publ'!$B$2:$H$490,MATCH(F$4,'Miljövärden urval för publ'!$B$2:$H$2,0),FALSE),"")</f>
        <v>11.548</v>
      </c>
      <c r="G319">
        <f>IFERROR(VLOOKUP($C319,'Miljövärden urval för publ'!$B$2:$H$490,MATCH(G$4,'Miljövärden urval för publ'!$B$2:$H$2,0),FALSE),"")</f>
        <v>0</v>
      </c>
      <c r="J319">
        <f t="shared" si="18"/>
        <v>122</v>
      </c>
      <c r="M319">
        <v>315</v>
      </c>
      <c r="N319" t="str">
        <f t="shared" si="19"/>
        <v/>
      </c>
      <c r="P319" s="61">
        <f t="shared" si="20"/>
        <v>4</v>
      </c>
      <c r="Q319" s="35" t="str">
        <f t="shared" si="17"/>
        <v/>
      </c>
    </row>
    <row r="320" spans="1:17" x14ac:dyDescent="0.25">
      <c r="A320" s="59">
        <v>317</v>
      </c>
      <c r="B320" t="str">
        <f>IFERROR(INDEX('Miljövärden urval för publ'!$A$2:$AA$475,MATCH($A320,'Miljövärden urval för publ'!$R$2:$R$476,0),1),"")</f>
        <v>Växjö Energi AB</v>
      </c>
      <c r="C320" t="str">
        <f>IFERROR(INDEX('Miljövärden urval för publ'!$A$2:$AA$475,MATCH($A320,'Miljövärden urval för publ'!$R$2:$R$476,0),2),"")</f>
        <v>Rottne</v>
      </c>
      <c r="D320">
        <f>IFERROR(VLOOKUP($C320,'Miljövärden urval för publ'!$B$2:$H$490,MATCH(D$4,'Miljövärden urval för publ'!$B$2:$H$2,0),FALSE),"")</f>
        <v>4.3247599999999997E-2</v>
      </c>
      <c r="E320">
        <f>IFERROR(VLOOKUP($C320,'Miljövärden urval för publ'!$B$2:$H$490,MATCH(E$4,'Miljövärden urval för publ'!$B$2:$H$2,0),FALSE),"")</f>
        <v>5.2056300000000002</v>
      </c>
      <c r="F320">
        <f>IFERROR(VLOOKUP($C320,'Miljövärden urval för publ'!$B$2:$H$490,MATCH(F$4,'Miljövärden urval för publ'!$B$2:$H$2,0),FALSE),"")</f>
        <v>9.3584499999999995</v>
      </c>
      <c r="G320">
        <f>IFERROR(VLOOKUP($C320,'Miljövärden urval för publ'!$B$2:$H$490,MATCH(G$4,'Miljövärden urval för publ'!$B$2:$H$2,0),FALSE),"")</f>
        <v>0</v>
      </c>
      <c r="J320">
        <f t="shared" si="18"/>
        <v>122</v>
      </c>
      <c r="M320">
        <v>316</v>
      </c>
      <c r="N320" t="str">
        <f t="shared" si="19"/>
        <v/>
      </c>
      <c r="P320" s="61">
        <f t="shared" si="20"/>
        <v>4</v>
      </c>
      <c r="Q320" s="35" t="str">
        <f t="shared" si="17"/>
        <v/>
      </c>
    </row>
    <row r="321" spans="1:17" x14ac:dyDescent="0.25">
      <c r="A321" s="59">
        <v>318</v>
      </c>
      <c r="B321" t="str">
        <f>IFERROR(INDEX('Miljövärden urval för publ'!$A$2:$AA$475,MATCH($A321,'Miljövärden urval för publ'!$R$2:$R$476,0),1),"")</f>
        <v>Växjö Energi AB</v>
      </c>
      <c r="C321" t="str">
        <f>IFERROR(INDEX('Miljövärden urval för publ'!$A$2:$AA$475,MATCH($A321,'Miljövärden urval för publ'!$R$2:$R$476,0),2),"")</f>
        <v>Växjö fjärrvärme</v>
      </c>
      <c r="D321">
        <f>IFERROR(VLOOKUP($C321,'Miljövärden urval för publ'!$B$2:$H$490,MATCH(D$4,'Miljövärden urval för publ'!$B$2:$H$2,0),FALSE),"")</f>
        <v>6.0590499999999999E-2</v>
      </c>
      <c r="E321">
        <f>IFERROR(VLOOKUP($C321,'Miljövärden urval för publ'!$B$2:$H$490,MATCH(E$4,'Miljövärden urval för publ'!$B$2:$H$2,0),FALSE),"")</f>
        <v>16.4297</v>
      </c>
      <c r="F321">
        <f>IFERROR(VLOOKUP($C321,'Miljövärden urval för publ'!$B$2:$H$490,MATCH(F$4,'Miljövärden urval för publ'!$B$2:$H$2,0),FALSE),"")</f>
        <v>6.5005699999999997</v>
      </c>
      <c r="G321">
        <f>IFERROR(VLOOKUP($C321,'Miljövärden urval för publ'!$B$2:$H$490,MATCH(G$4,'Miljövärden urval för publ'!$B$2:$H$2,0),FALSE),"")</f>
        <v>4.2209400000000003E-3</v>
      </c>
      <c r="J321">
        <f t="shared" si="18"/>
        <v>122</v>
      </c>
      <c r="M321">
        <v>317</v>
      </c>
      <c r="N321" t="str">
        <f t="shared" si="19"/>
        <v/>
      </c>
      <c r="P321" s="61">
        <f t="shared" si="20"/>
        <v>4</v>
      </c>
      <c r="Q321" s="35" t="str">
        <f t="shared" si="17"/>
        <v/>
      </c>
    </row>
    <row r="322" spans="1:17" x14ac:dyDescent="0.25">
      <c r="A322" s="59">
        <v>319</v>
      </c>
      <c r="B322" t="str">
        <f>IFERROR(INDEX('Miljövärden urval för publ'!$A$2:$AA$475,MATCH($A322,'Miljövärden urval för publ'!$R$2:$R$476,0),1),"")</f>
        <v>Ystad Energi AB</v>
      </c>
      <c r="C322" t="str">
        <f>IFERROR(INDEX('Miljövärden urval för publ'!$A$2:$AA$475,MATCH($A322,'Miljövärden urval för publ'!$R$2:$R$476,0),2),"")</f>
        <v>Ystad</v>
      </c>
      <c r="D322">
        <f>IFERROR(VLOOKUP($C322,'Miljövärden urval för publ'!$B$2:$H$490,MATCH(D$4,'Miljövärden urval för publ'!$B$2:$H$2,0),FALSE),"")</f>
        <v>0.14321500000000001</v>
      </c>
      <c r="E322">
        <f>IFERROR(VLOOKUP($C322,'Miljövärden urval för publ'!$B$2:$H$490,MATCH(E$4,'Miljövärden urval för publ'!$B$2:$H$2,0),FALSE),"")</f>
        <v>18.817299999999999</v>
      </c>
      <c r="F322">
        <f>IFERROR(VLOOKUP($C322,'Miljövärden urval för publ'!$B$2:$H$490,MATCH(F$4,'Miljövärden urval för publ'!$B$2:$H$2,0),FALSE),"")</f>
        <v>10.389900000000001</v>
      </c>
      <c r="G322">
        <f>IFERROR(VLOOKUP($C322,'Miljövärden urval för publ'!$B$2:$H$490,MATCH(G$4,'Miljövärden urval för publ'!$B$2:$H$2,0),FALSE),"")</f>
        <v>3.9670999999999998E-2</v>
      </c>
      <c r="J322">
        <f t="shared" si="18"/>
        <v>123</v>
      </c>
      <c r="M322">
        <v>318</v>
      </c>
      <c r="N322" t="str">
        <f t="shared" si="19"/>
        <v/>
      </c>
      <c r="P322" s="61">
        <f t="shared" si="20"/>
        <v>4</v>
      </c>
      <c r="Q322" s="35" t="str">
        <f t="shared" si="17"/>
        <v/>
      </c>
    </row>
    <row r="323" spans="1:17" x14ac:dyDescent="0.25">
      <c r="A323" s="59">
        <v>320</v>
      </c>
      <c r="B323" t="str">
        <f>IFERROR(INDEX('Miljövärden urval för publ'!$A$2:$AA$475,MATCH($A323,'Miljövärden urval för publ'!$R$2:$R$476,0),1),"")</f>
        <v>Ånge Energi AB</v>
      </c>
      <c r="C323" t="str">
        <f>IFERROR(INDEX('Miljövärden urval för publ'!$A$2:$AA$475,MATCH($A323,'Miljövärden urval för publ'!$R$2:$R$476,0),2),"")</f>
        <v>Fränsta</v>
      </c>
      <c r="D323">
        <f>IFERROR(VLOOKUP($C323,'Miljövärden urval för publ'!$B$2:$H$490,MATCH(D$4,'Miljövärden urval för publ'!$B$2:$H$2,0),FALSE),"")</f>
        <v>0.19570299999999999</v>
      </c>
      <c r="E323">
        <f>IFERROR(VLOOKUP($C323,'Miljövärden urval för publ'!$B$2:$H$490,MATCH(E$4,'Miljövärden urval för publ'!$B$2:$H$2,0),FALSE),"")</f>
        <v>16.493200000000002</v>
      </c>
      <c r="F323">
        <f>IFERROR(VLOOKUP($C323,'Miljövärden urval för publ'!$B$2:$H$490,MATCH(F$4,'Miljövärden urval för publ'!$B$2:$H$2,0),FALSE),"")</f>
        <v>17.302900000000001</v>
      </c>
      <c r="G323">
        <f>IFERROR(VLOOKUP($C323,'Miljövärden urval för publ'!$B$2:$H$490,MATCH(G$4,'Miljövärden urval för publ'!$B$2:$H$2,0),FALSE),"")</f>
        <v>2.2640199999999999E-2</v>
      </c>
      <c r="J323">
        <f t="shared" si="18"/>
        <v>124</v>
      </c>
      <c r="M323">
        <v>319</v>
      </c>
      <c r="N323" t="str">
        <f t="shared" si="19"/>
        <v/>
      </c>
      <c r="P323" s="61">
        <f t="shared" si="20"/>
        <v>4</v>
      </c>
      <c r="Q323" s="35" t="str">
        <f t="shared" si="17"/>
        <v/>
      </c>
    </row>
    <row r="324" spans="1:17" x14ac:dyDescent="0.25">
      <c r="A324" s="59">
        <v>321</v>
      </c>
      <c r="B324" t="str">
        <f>IFERROR(INDEX('Miljövärden urval för publ'!$A$2:$AA$475,MATCH($A324,'Miljövärden urval för publ'!$R$2:$R$476,0),1),"")</f>
        <v>Ånge Energi AB</v>
      </c>
      <c r="C324" t="str">
        <f>IFERROR(INDEX('Miljövärden urval för publ'!$A$2:$AA$475,MATCH($A324,'Miljövärden urval för publ'!$R$2:$R$476,0),2),"")</f>
        <v>Ånge</v>
      </c>
      <c r="D324">
        <f>IFERROR(VLOOKUP($C324,'Miljövärden urval för publ'!$B$2:$H$490,MATCH(D$4,'Miljövärden urval för publ'!$B$2:$H$2,0),FALSE),"")</f>
        <v>8.1864000000000006E-2</v>
      </c>
      <c r="E324">
        <f>IFERROR(VLOOKUP($C324,'Miljövärden urval för publ'!$B$2:$H$490,MATCH(E$4,'Miljövärden urval för publ'!$B$2:$H$2,0),FALSE),"")</f>
        <v>12.0907</v>
      </c>
      <c r="F324">
        <f>IFERROR(VLOOKUP($C324,'Miljövärden urval för publ'!$B$2:$H$490,MATCH(F$4,'Miljövärden urval för publ'!$B$2:$H$2,0),FALSE),"")</f>
        <v>3.60934</v>
      </c>
      <c r="G324">
        <f>IFERROR(VLOOKUP($C324,'Miljövärden urval för publ'!$B$2:$H$490,MATCH(G$4,'Miljövärden urval för publ'!$B$2:$H$2,0),FALSE),"")</f>
        <v>1.11384E-2</v>
      </c>
      <c r="J324">
        <f t="shared" si="18"/>
        <v>124</v>
      </c>
      <c r="M324">
        <v>320</v>
      </c>
      <c r="N324" t="str">
        <f t="shared" si="19"/>
        <v/>
      </c>
      <c r="P324" s="61">
        <f t="shared" si="20"/>
        <v>4</v>
      </c>
      <c r="Q324" s="35" t="str">
        <f t="shared" si="17"/>
        <v/>
      </c>
    </row>
    <row r="325" spans="1:17" x14ac:dyDescent="0.25">
      <c r="A325" s="59">
        <v>322</v>
      </c>
      <c r="B325" t="str">
        <f>IFERROR(INDEX('Miljövärden urval för publ'!$A$2:$AA$475,MATCH($A325,'Miljövärden urval för publ'!$R$2:$R$476,0),1),"")</f>
        <v>Öresundskraft AB</v>
      </c>
      <c r="C325" t="str">
        <f>IFERROR(INDEX('Miljövärden urval för publ'!$A$2:$AA$475,MATCH($A325,'Miljövärden urval för publ'!$R$2:$R$476,0),2),"")</f>
        <v>Helsingborg</v>
      </c>
      <c r="D325">
        <f>IFERROR(VLOOKUP($C325,'Miljövärden urval för publ'!$B$2:$H$490,MATCH(D$4,'Miljövärden urval för publ'!$B$2:$H$2,0),FALSE),"")</f>
        <v>0.104253</v>
      </c>
      <c r="E325">
        <f>IFERROR(VLOOKUP($C325,'Miljövärden urval för publ'!$B$2:$H$490,MATCH(E$4,'Miljövärden urval för publ'!$B$2:$H$2,0),FALSE),"")</f>
        <v>45.552</v>
      </c>
      <c r="F325">
        <f>IFERROR(VLOOKUP($C325,'Miljövärden urval för publ'!$B$2:$H$490,MATCH(F$4,'Miljövärden urval för publ'!$B$2:$H$2,0),FALSE),"")</f>
        <v>3.1740900000000001</v>
      </c>
      <c r="G325">
        <f>IFERROR(VLOOKUP($C325,'Miljövärden urval för publ'!$B$2:$H$490,MATCH(G$4,'Miljövärden urval för publ'!$B$2:$H$2,0),FALSE),"")</f>
        <v>4.0578000000000003E-3</v>
      </c>
      <c r="J325">
        <f t="shared" si="18"/>
        <v>125</v>
      </c>
      <c r="M325">
        <v>321</v>
      </c>
      <c r="N325" t="str">
        <f t="shared" si="19"/>
        <v/>
      </c>
      <c r="P325" s="61">
        <f t="shared" si="20"/>
        <v>4</v>
      </c>
      <c r="Q325" s="35" t="str">
        <f t="shared" ref="Q325:Q388" si="21">IF(B325=$R$2,C325,"")</f>
        <v/>
      </c>
    </row>
    <row r="326" spans="1:17" x14ac:dyDescent="0.25">
      <c r="A326" s="59">
        <v>323</v>
      </c>
      <c r="B326" t="str">
        <f>IFERROR(INDEX('Miljövärden urval för publ'!$A$2:$AA$475,MATCH($A326,'Miljövärden urval för publ'!$R$2:$R$476,0),1),"")</f>
        <v>Öresundskraft AB</v>
      </c>
      <c r="C326" t="str">
        <f>IFERROR(INDEX('Miljövärden urval för publ'!$A$2:$AA$475,MATCH($A326,'Miljövärden urval för publ'!$R$2:$R$476,0),2),"")</f>
        <v>Hjärnarp</v>
      </c>
      <c r="D326">
        <f>IFERROR(VLOOKUP($C326,'Miljövärden urval för publ'!$B$2:$H$490,MATCH(D$4,'Miljövärden urval för publ'!$B$2:$H$2,0),FALSE),"")</f>
        <v>0.180955</v>
      </c>
      <c r="E326">
        <f>IFERROR(VLOOKUP($C326,'Miljövärden urval för publ'!$B$2:$H$490,MATCH(E$4,'Miljövärden urval för publ'!$B$2:$H$2,0),FALSE),"")</f>
        <v>5.8318199999999996</v>
      </c>
      <c r="F326">
        <f>IFERROR(VLOOKUP($C326,'Miljövärden urval för publ'!$B$2:$H$490,MATCH(F$4,'Miljövärden urval för publ'!$B$2:$H$2,0),FALSE),"")</f>
        <v>18.850000000000001</v>
      </c>
      <c r="G326">
        <f>IFERROR(VLOOKUP($C326,'Miljövärden urval för publ'!$B$2:$H$490,MATCH(G$4,'Miljövärden urval för publ'!$B$2:$H$2,0),FALSE),"")</f>
        <v>1.24069E-3</v>
      </c>
      <c r="J326">
        <f t="shared" ref="J326:J369" si="22">IF(B326=B325,J325,J325+1)</f>
        <v>125</v>
      </c>
      <c r="M326">
        <v>322</v>
      </c>
      <c r="N326" t="str">
        <f t="shared" ref="N326:N389" si="23">IFERROR(INDEX($B$4:$J$487,MATCH(M326,$J$4:$J$369,0),1),"")</f>
        <v/>
      </c>
      <c r="P326" s="61">
        <f t="shared" ref="P326:P389" si="24">IF(Q326="",P325,P325+1)</f>
        <v>4</v>
      </c>
      <c r="Q326" s="35" t="str">
        <f t="shared" si="21"/>
        <v/>
      </c>
    </row>
    <row r="327" spans="1:17" x14ac:dyDescent="0.25">
      <c r="A327" s="59">
        <v>324</v>
      </c>
      <c r="B327" t="str">
        <f>IFERROR(INDEX('Miljövärden urval för publ'!$A$2:$AA$475,MATCH($A327,'Miljövärden urval för publ'!$R$2:$R$476,0),1),"")</f>
        <v>Öresundskraft AB</v>
      </c>
      <c r="C327" t="str">
        <f>IFERROR(INDEX('Miljövärden urval för publ'!$A$2:$AA$475,MATCH($A327,'Miljövärden urval för publ'!$R$2:$R$476,0),2),"")</f>
        <v>Vejbystrand</v>
      </c>
      <c r="D327">
        <f>IFERROR(VLOOKUP($C327,'Miljövärden urval för publ'!$B$2:$H$490,MATCH(D$4,'Miljövärden urval för publ'!$B$2:$H$2,0),FALSE),"")</f>
        <v>0.17859900000000001</v>
      </c>
      <c r="E327">
        <f>IFERROR(VLOOKUP($C327,'Miljövärden urval för publ'!$B$2:$H$490,MATCH(E$4,'Miljövärden urval för publ'!$B$2:$H$2,0),FALSE),"")</f>
        <v>6.2656499999999999</v>
      </c>
      <c r="F327">
        <f>IFERROR(VLOOKUP($C327,'Miljövärden urval för publ'!$B$2:$H$490,MATCH(F$4,'Miljövärden urval för publ'!$B$2:$H$2,0),FALSE),"")</f>
        <v>19.6602</v>
      </c>
      <c r="G327">
        <f>IFERROR(VLOOKUP($C327,'Miljövärden urval för publ'!$B$2:$H$490,MATCH(G$4,'Miljövärden urval för publ'!$B$2:$H$2,0),FALSE),"")</f>
        <v>1.7415E-3</v>
      </c>
      <c r="J327">
        <f t="shared" si="22"/>
        <v>125</v>
      </c>
      <c r="M327">
        <v>323</v>
      </c>
      <c r="N327" t="str">
        <f t="shared" si="23"/>
        <v/>
      </c>
      <c r="P327" s="61">
        <f t="shared" si="24"/>
        <v>4</v>
      </c>
      <c r="Q327" s="35" t="str">
        <f t="shared" si="21"/>
        <v/>
      </c>
    </row>
    <row r="328" spans="1:17" x14ac:dyDescent="0.25">
      <c r="A328" s="59">
        <v>325</v>
      </c>
      <c r="B328" t="str">
        <f>IFERROR(INDEX('Miljövärden urval för publ'!$A$2:$AA$475,MATCH($A328,'Miljövärden urval för publ'!$R$2:$R$476,0),1),"")</f>
        <v>Öresundskraft AB</v>
      </c>
      <c r="C328" t="str">
        <f>IFERROR(INDEX('Miljövärden urval för publ'!$A$2:$AA$475,MATCH($A328,'Miljövärden urval för publ'!$R$2:$R$476,0),2),"")</f>
        <v>Ängelholm</v>
      </c>
      <c r="D328">
        <f>IFERROR(VLOOKUP($C328,'Miljövärden urval för publ'!$B$2:$H$490,MATCH(D$4,'Miljövärden urval för publ'!$B$2:$H$2,0),FALSE),"")</f>
        <v>0.12593299999999999</v>
      </c>
      <c r="E328">
        <f>IFERROR(VLOOKUP($C328,'Miljövärden urval för publ'!$B$2:$H$490,MATCH(E$4,'Miljövärden urval för publ'!$B$2:$H$2,0),FALSE),"")</f>
        <v>7.3291700000000004</v>
      </c>
      <c r="F328">
        <f>IFERROR(VLOOKUP($C328,'Miljövärden urval för publ'!$B$2:$H$490,MATCH(F$4,'Miljövärden urval för publ'!$B$2:$H$2,0),FALSE),"")</f>
        <v>4.3924000000000003</v>
      </c>
      <c r="G328">
        <f>IFERROR(VLOOKUP($C328,'Miljövärden urval för publ'!$B$2:$H$490,MATCH(G$4,'Miljövärden urval för publ'!$B$2:$H$2,0),FALSE),"")</f>
        <v>1.0542699999999999E-3</v>
      </c>
      <c r="J328">
        <f t="shared" si="22"/>
        <v>125</v>
      </c>
      <c r="M328">
        <v>324</v>
      </c>
      <c r="N328" t="str">
        <f t="shared" si="23"/>
        <v/>
      </c>
      <c r="P328" s="61">
        <f t="shared" si="24"/>
        <v>4</v>
      </c>
      <c r="Q328" s="35" t="str">
        <f t="shared" si="21"/>
        <v/>
      </c>
    </row>
    <row r="329" spans="1:17" x14ac:dyDescent="0.25">
      <c r="A329" s="59">
        <v>326</v>
      </c>
      <c r="B329" t="str">
        <f>IFERROR(INDEX('Miljövärden urval för publ'!$A$2:$AA$475,MATCH($A329,'Miljövärden urval för publ'!$R$2:$R$476,0),1),"")</f>
        <v>Örkelljunga Fjärrvärmeverk AB</v>
      </c>
      <c r="C329" t="str">
        <f>IFERROR(INDEX('Miljövärden urval för publ'!$A$2:$AA$475,MATCH($A329,'Miljövärden urval för publ'!$R$2:$R$476,0),2),"")</f>
        <v>Örkelljunga</v>
      </c>
      <c r="D329">
        <f>IFERROR(VLOOKUP($C329,'Miljövärden urval för publ'!$B$2:$H$490,MATCH(D$4,'Miljövärden urval för publ'!$B$2:$H$2,0),FALSE),"")</f>
        <v>0.10778699999999999</v>
      </c>
      <c r="E329">
        <f>IFERROR(VLOOKUP($C329,'Miljövärden urval för publ'!$B$2:$H$490,MATCH(E$4,'Miljövärden urval för publ'!$B$2:$H$2,0),FALSE),"")</f>
        <v>16.3597</v>
      </c>
      <c r="F329">
        <f>IFERROR(VLOOKUP($C329,'Miljövärden urval för publ'!$B$2:$H$490,MATCH(F$4,'Miljövärden urval för publ'!$B$2:$H$2,0),FALSE),"")</f>
        <v>8.6146200000000004</v>
      </c>
      <c r="G329">
        <f>IFERROR(VLOOKUP($C329,'Miljövärden urval för publ'!$B$2:$H$490,MATCH(G$4,'Miljövärden urval för publ'!$B$2:$H$2,0),FALSE),"")</f>
        <v>1.26163E-2</v>
      </c>
      <c r="J329">
        <f t="shared" si="22"/>
        <v>126</v>
      </c>
      <c r="M329">
        <v>325</v>
      </c>
      <c r="N329" t="str">
        <f t="shared" si="23"/>
        <v/>
      </c>
      <c r="P329" s="61">
        <f t="shared" si="24"/>
        <v>4</v>
      </c>
      <c r="Q329" s="35" t="str">
        <f t="shared" si="21"/>
        <v/>
      </c>
    </row>
    <row r="330" spans="1:17" x14ac:dyDescent="0.25">
      <c r="A330" s="59">
        <v>327</v>
      </c>
      <c r="B330" t="str">
        <f>IFERROR(INDEX('Miljövärden urval för publ'!$A$2:$AA$475,MATCH($A330,'Miljövärden urval för publ'!$R$2:$R$476,0),1),"")</f>
        <v>Österlens Kraft AB</v>
      </c>
      <c r="C330" t="str">
        <f>IFERROR(INDEX('Miljövärden urval för publ'!$A$2:$AA$475,MATCH($A330,'Miljövärden urval för publ'!$R$2:$R$476,0),2),"")</f>
        <v>Simrishamn</v>
      </c>
      <c r="D330">
        <f>IFERROR(VLOOKUP($C330,'Miljövärden urval för publ'!$B$2:$H$490,MATCH(D$4,'Miljövärden urval för publ'!$B$2:$H$2,0),FALSE),"")</f>
        <v>0.18588399999999999</v>
      </c>
      <c r="E330">
        <f>IFERROR(VLOOKUP($C330,'Miljövärden urval för publ'!$B$2:$H$490,MATCH(E$4,'Miljövärden urval för publ'!$B$2:$H$2,0),FALSE),"")</f>
        <v>33.176699999999997</v>
      </c>
      <c r="F330">
        <f>IFERROR(VLOOKUP($C330,'Miljövärden urval för publ'!$B$2:$H$490,MATCH(F$4,'Miljövärden urval för publ'!$B$2:$H$2,0),FALSE),"")</f>
        <v>9.3222500000000004</v>
      </c>
      <c r="G330">
        <f>IFERROR(VLOOKUP($C330,'Miljövärden urval för publ'!$B$2:$H$490,MATCH(G$4,'Miljövärden urval för publ'!$B$2:$H$2,0),FALSE),"")</f>
        <v>5.7133400000000001E-2</v>
      </c>
      <c r="J330">
        <f t="shared" si="22"/>
        <v>127</v>
      </c>
      <c r="M330">
        <v>326</v>
      </c>
      <c r="N330" t="str">
        <f t="shared" si="23"/>
        <v/>
      </c>
      <c r="P330" s="61">
        <f t="shared" si="24"/>
        <v>4</v>
      </c>
      <c r="Q330" s="35" t="str">
        <f t="shared" si="21"/>
        <v/>
      </c>
    </row>
    <row r="331" spans="1:17" x14ac:dyDescent="0.25">
      <c r="A331" s="59">
        <v>328</v>
      </c>
      <c r="B331" t="str">
        <f>IFERROR(INDEX('Miljövärden urval för publ'!$A$2:$AA$475,MATCH($A331,'Miljövärden urval för publ'!$R$2:$R$476,0),1),"")</f>
        <v>Övik Energi AB</v>
      </c>
      <c r="C331" t="str">
        <f>IFERROR(INDEX('Miljövärden urval för publ'!$A$2:$AA$475,MATCH($A331,'Miljövärden urval för publ'!$R$2:$R$476,0),2),"")</f>
        <v>Bjästa</v>
      </c>
      <c r="D331">
        <f>IFERROR(VLOOKUP($C331,'Miljövärden urval för publ'!$B$2:$H$490,MATCH(D$4,'Miljövärden urval för publ'!$B$2:$H$2,0),FALSE),"")</f>
        <v>5.7016499999999998E-2</v>
      </c>
      <c r="E331">
        <f>IFERROR(VLOOKUP($C331,'Miljövärden urval för publ'!$B$2:$H$490,MATCH(E$4,'Miljövärden urval för publ'!$B$2:$H$2,0),FALSE),"")</f>
        <v>8.3404600000000002</v>
      </c>
      <c r="F331">
        <f>IFERROR(VLOOKUP($C331,'Miljövärden urval för publ'!$B$2:$H$490,MATCH(F$4,'Miljövärden urval för publ'!$B$2:$H$2,0),FALSE),"")</f>
        <v>8.9894999999999996</v>
      </c>
      <c r="G331">
        <f>IFERROR(VLOOKUP($C331,'Miljövärden urval för publ'!$B$2:$H$490,MATCH(G$4,'Miljövärden urval för publ'!$B$2:$H$2,0),FALSE),"")</f>
        <v>2.44998E-3</v>
      </c>
      <c r="J331">
        <f t="shared" si="22"/>
        <v>128</v>
      </c>
      <c r="M331">
        <v>327</v>
      </c>
      <c r="N331" t="str">
        <f t="shared" si="23"/>
        <v/>
      </c>
      <c r="P331" s="61">
        <f t="shared" si="24"/>
        <v>4</v>
      </c>
      <c r="Q331" s="35" t="str">
        <f t="shared" si="21"/>
        <v/>
      </c>
    </row>
    <row r="332" spans="1:17" x14ac:dyDescent="0.25">
      <c r="A332" s="59">
        <v>329</v>
      </c>
      <c r="B332" t="str">
        <f>IFERROR(INDEX('Miljövärden urval för publ'!$A$2:$AA$475,MATCH($A332,'Miljövärden urval för publ'!$R$2:$R$476,0),1),"")</f>
        <v>Övik Energi AB</v>
      </c>
      <c r="C332" t="str">
        <f>IFERROR(INDEX('Miljövärden urval för publ'!$A$2:$AA$475,MATCH($A332,'Miljövärden urval för publ'!$R$2:$R$476,0),2),"")</f>
        <v>Bredbyn</v>
      </c>
      <c r="D332">
        <f>IFERROR(VLOOKUP($C332,'Miljövärden urval för publ'!$B$2:$H$490,MATCH(D$4,'Miljövärden urval för publ'!$B$2:$H$2,0),FALSE),"")</f>
        <v>7.0236699999999999E-2</v>
      </c>
      <c r="E332">
        <f>IFERROR(VLOOKUP($C332,'Miljövärden urval för publ'!$B$2:$H$490,MATCH(E$4,'Miljövärden urval för publ'!$B$2:$H$2,0),FALSE),"")</f>
        <v>14.666</v>
      </c>
      <c r="F332">
        <f>IFERROR(VLOOKUP($C332,'Miljövärden urval för publ'!$B$2:$H$490,MATCH(F$4,'Miljövärden urval för publ'!$B$2:$H$2,0),FALSE),"")</f>
        <v>7.4232300000000002</v>
      </c>
      <c r="G332">
        <f>IFERROR(VLOOKUP($C332,'Miljövärden urval för publ'!$B$2:$H$490,MATCH(G$4,'Miljövärden urval för publ'!$B$2:$H$2,0),FALSE),"")</f>
        <v>1.7305599999999999E-3</v>
      </c>
      <c r="J332">
        <f t="shared" si="22"/>
        <v>128</v>
      </c>
      <c r="M332">
        <v>328</v>
      </c>
      <c r="N332" t="str">
        <f t="shared" si="23"/>
        <v/>
      </c>
      <c r="P332" s="61">
        <f t="shared" si="24"/>
        <v>4</v>
      </c>
      <c r="Q332" s="35" t="str">
        <f t="shared" si="21"/>
        <v/>
      </c>
    </row>
    <row r="333" spans="1:17" x14ac:dyDescent="0.25">
      <c r="A333" s="59">
        <v>330</v>
      </c>
      <c r="B333" t="str">
        <f>IFERROR(INDEX('Miljövärden urval för publ'!$A$2:$AA$475,MATCH($A333,'Miljövärden urval för publ'!$R$2:$R$476,0),1),"")</f>
        <v>Övik Energi AB</v>
      </c>
      <c r="C333" t="str">
        <f>IFERROR(INDEX('Miljövärden urval för publ'!$A$2:$AA$475,MATCH($A333,'Miljövärden urval för publ'!$R$2:$R$476,0),2),"")</f>
        <v>Husum</v>
      </c>
      <c r="D333">
        <f>IFERROR(VLOOKUP($C333,'Miljövärden urval för publ'!$B$2:$H$490,MATCH(D$4,'Miljövärden urval för publ'!$B$2:$H$2,0),FALSE),"")</f>
        <v>0.15390499999999999</v>
      </c>
      <c r="E333">
        <f>IFERROR(VLOOKUP($C333,'Miljövärden urval för publ'!$B$2:$H$490,MATCH(E$4,'Miljövärden urval för publ'!$B$2:$H$2,0),FALSE),"")</f>
        <v>30.332000000000001</v>
      </c>
      <c r="F333">
        <f>IFERROR(VLOOKUP($C333,'Miljövärden urval för publ'!$B$2:$H$490,MATCH(F$4,'Miljövärden urval för publ'!$B$2:$H$2,0),FALSE),"")</f>
        <v>4.0485699999999998</v>
      </c>
      <c r="G333">
        <f>IFERROR(VLOOKUP($C333,'Miljövärden urval för publ'!$B$2:$H$490,MATCH(G$4,'Miljövärden urval för publ'!$B$2:$H$2,0),FALSE),"")</f>
        <v>6.6968600000000003E-2</v>
      </c>
      <c r="J333">
        <f t="shared" si="22"/>
        <v>128</v>
      </c>
      <c r="M333">
        <v>329</v>
      </c>
      <c r="N333" t="str">
        <f t="shared" si="23"/>
        <v/>
      </c>
      <c r="P333" s="61">
        <f t="shared" si="24"/>
        <v>4</v>
      </c>
      <c r="Q333" s="35" t="str">
        <f t="shared" si="21"/>
        <v/>
      </c>
    </row>
    <row r="334" spans="1:17" x14ac:dyDescent="0.25">
      <c r="A334" s="59">
        <v>331</v>
      </c>
      <c r="B334" t="str">
        <f>IFERROR(INDEX('Miljövärden urval för publ'!$A$2:$AA$475,MATCH($A334,'Miljövärden urval för publ'!$R$2:$R$476,0),1),"")</f>
        <v>Övik Energi AB</v>
      </c>
      <c r="C334" t="str">
        <f>IFERROR(INDEX('Miljövärden urval för publ'!$A$2:$AA$475,MATCH($A334,'Miljövärden urval för publ'!$R$2:$R$476,0),2),"")</f>
        <v>Moliden</v>
      </c>
      <c r="D334">
        <f>IFERROR(VLOOKUP($C334,'Miljövärden urval för publ'!$B$2:$H$490,MATCH(D$4,'Miljövärden urval för publ'!$B$2:$H$2,0),FALSE),"")</f>
        <v>0.19490099999999999</v>
      </c>
      <c r="E334">
        <f>IFERROR(VLOOKUP($C334,'Miljövärden urval för publ'!$B$2:$H$490,MATCH(E$4,'Miljövärden urval för publ'!$B$2:$H$2,0),FALSE),"")</f>
        <v>19.023299999999999</v>
      </c>
      <c r="F334">
        <f>IFERROR(VLOOKUP($C334,'Miljövärden urval för publ'!$B$2:$H$490,MATCH(F$4,'Miljövärden urval för publ'!$B$2:$H$2,0),FALSE),"")</f>
        <v>18.704599999999999</v>
      </c>
      <c r="G334">
        <f>IFERROR(VLOOKUP($C334,'Miljövärden urval för publ'!$B$2:$H$490,MATCH(G$4,'Miljövärden urval för publ'!$B$2:$H$2,0),FALSE),"")</f>
        <v>3.2795199999999997E-2</v>
      </c>
      <c r="J334">
        <f t="shared" si="22"/>
        <v>128</v>
      </c>
      <c r="M334">
        <v>330</v>
      </c>
      <c r="N334" t="str">
        <f t="shared" si="23"/>
        <v/>
      </c>
      <c r="P334" s="61">
        <f t="shared" si="24"/>
        <v>4</v>
      </c>
      <c r="Q334" s="35" t="str">
        <f t="shared" si="21"/>
        <v/>
      </c>
    </row>
    <row r="335" spans="1:17" x14ac:dyDescent="0.25">
      <c r="A335" s="59">
        <v>332</v>
      </c>
      <c r="B335" t="str">
        <f>IFERROR(INDEX('Miljövärden urval för publ'!$A$2:$AA$475,MATCH($A335,'Miljövärden urval för publ'!$R$2:$R$476,0),1),"")</f>
        <v>Övik Energi AB</v>
      </c>
      <c r="C335" t="str">
        <f>IFERROR(INDEX('Miljövärden urval för publ'!$A$2:$AA$475,MATCH($A335,'Miljövärden urval för publ'!$R$2:$R$476,0),2),"")</f>
        <v>Processånga</v>
      </c>
      <c r="D335">
        <f>IFERROR(VLOOKUP($C335,'Miljövärden urval för publ'!$B$2:$H$490,MATCH(D$4,'Miljövärden urval för publ'!$B$2:$H$2,0),FALSE),"")</f>
        <v>0.21107300000000001</v>
      </c>
      <c r="E335">
        <f>IFERROR(VLOOKUP($C335,'Miljövärden urval för publ'!$B$2:$H$490,MATCH(E$4,'Miljövärden urval för publ'!$B$2:$H$2,0),FALSE),"")</f>
        <v>66.858800000000002</v>
      </c>
      <c r="F335">
        <f>IFERROR(VLOOKUP($C335,'Miljövärden urval för publ'!$B$2:$H$490,MATCH(F$4,'Miljövärden urval för publ'!$B$2:$H$2,0),FALSE),"")</f>
        <v>10.9754</v>
      </c>
      <c r="G335">
        <f>IFERROR(VLOOKUP($C335,'Miljövärden urval för publ'!$B$2:$H$490,MATCH(G$4,'Miljövärden urval för publ'!$B$2:$H$2,0),FALSE),"")</f>
        <v>5.7488299999999999E-2</v>
      </c>
      <c r="J335">
        <f t="shared" si="22"/>
        <v>128</v>
      </c>
      <c r="M335">
        <v>331</v>
      </c>
      <c r="N335" t="str">
        <f t="shared" si="23"/>
        <v/>
      </c>
      <c r="P335" s="61">
        <f t="shared" si="24"/>
        <v>4</v>
      </c>
      <c r="Q335" s="35" t="str">
        <f t="shared" si="21"/>
        <v/>
      </c>
    </row>
    <row r="336" spans="1:17" x14ac:dyDescent="0.25">
      <c r="A336" s="59">
        <v>333</v>
      </c>
      <c r="B336" t="str">
        <f>IFERROR(INDEX('Miljövärden urval för publ'!$A$2:$AA$475,MATCH($A336,'Miljövärden urval för publ'!$R$2:$R$476,0),1),"")</f>
        <v>Övik Energi AB</v>
      </c>
      <c r="C336" t="str">
        <f>IFERROR(INDEX('Miljövärden urval för publ'!$A$2:$AA$475,MATCH($A336,'Miljövärden urval för publ'!$R$2:$R$476,0),2),"")</f>
        <v>Örnsköldsvik</v>
      </c>
      <c r="D336">
        <f>IFERROR(VLOOKUP($C336,'Miljövärden urval för publ'!$B$2:$H$490,MATCH(D$4,'Miljövärden urval för publ'!$B$2:$H$2,0),FALSE),"")</f>
        <v>0.118216</v>
      </c>
      <c r="E336">
        <f>IFERROR(VLOOKUP($C336,'Miljövärden urval för publ'!$B$2:$H$490,MATCH(E$4,'Miljövärden urval för publ'!$B$2:$H$2,0),FALSE),"")</f>
        <v>39.933599999999998</v>
      </c>
      <c r="F336">
        <f>IFERROR(VLOOKUP($C336,'Miljövärden urval för publ'!$B$2:$H$490,MATCH(F$4,'Miljövärden urval för publ'!$B$2:$H$2,0),FALSE),"")</f>
        <v>7.2350700000000003</v>
      </c>
      <c r="G336">
        <f>IFERROR(VLOOKUP($C336,'Miljövärden urval för publ'!$B$2:$H$490,MATCH(G$4,'Miljövärden urval för publ'!$B$2:$H$2,0),FALSE),"")</f>
        <v>5.3102000000000002E-3</v>
      </c>
      <c r="J336">
        <f t="shared" si="22"/>
        <v>128</v>
      </c>
      <c r="M336">
        <v>332</v>
      </c>
      <c r="N336" t="str">
        <f t="shared" si="23"/>
        <v/>
      </c>
      <c r="P336" s="61">
        <f t="shared" si="24"/>
        <v>4</v>
      </c>
      <c r="Q336" s="35" t="str">
        <f t="shared" si="21"/>
        <v/>
      </c>
    </row>
    <row r="337" spans="1:17" x14ac:dyDescent="0.25">
      <c r="A337" s="59">
        <v>334</v>
      </c>
      <c r="B337" t="str">
        <f>IFERROR(INDEX('Miljövärden urval för publ'!$A$2:$AA$475,MATCH($A337,'Miljövärden urval för publ'!$R$2:$R$476,0),1),"")</f>
        <v/>
      </c>
      <c r="C337" t="str">
        <f>IFERROR(INDEX('Miljövärden urval för publ'!$A$2:$AA$475,MATCH($A337,'Miljövärden urval för publ'!$R$2:$R$476,0),2),"")</f>
        <v/>
      </c>
      <c r="D337" t="str">
        <f>IFERROR(VLOOKUP($C337,'Miljövärden urval för publ'!$B$2:$H$490,MATCH(D$4,'Miljövärden urval för publ'!$B$2:$H$2,0),FALSE),"")</f>
        <v/>
      </c>
      <c r="E337" t="str">
        <f>IFERROR(VLOOKUP($C337,'Miljövärden urval för publ'!$B$2:$H$490,MATCH(E$4,'Miljövärden urval för publ'!$B$2:$H$2,0),FALSE),"")</f>
        <v/>
      </c>
      <c r="F337" t="str">
        <f>IFERROR(VLOOKUP($C337,'Miljövärden urval för publ'!$B$2:$H$490,MATCH(F$4,'Miljövärden urval för publ'!$B$2:$H$2,0),FALSE),"")</f>
        <v/>
      </c>
      <c r="G337" t="str">
        <f>IFERROR(VLOOKUP($C337,'Miljövärden urval för publ'!$B$2:$H$490,MATCH(G$4,'Miljövärden urval för publ'!$B$2:$H$2,0),FALSE),"")</f>
        <v/>
      </c>
      <c r="J337">
        <f t="shared" si="22"/>
        <v>129</v>
      </c>
      <c r="M337">
        <v>333</v>
      </c>
      <c r="N337" t="str">
        <f t="shared" si="23"/>
        <v/>
      </c>
      <c r="P337" s="61">
        <f t="shared" si="24"/>
        <v>4</v>
      </c>
      <c r="Q337" s="35" t="str">
        <f t="shared" si="21"/>
        <v/>
      </c>
    </row>
    <row r="338" spans="1:17" x14ac:dyDescent="0.25">
      <c r="A338" s="59">
        <v>335</v>
      </c>
      <c r="B338" t="str">
        <f>IFERROR(INDEX('Miljövärden urval för publ'!$A$2:$AA$475,MATCH($A338,'Miljövärden urval för publ'!$R$2:$R$476,0),1),"")</f>
        <v/>
      </c>
      <c r="C338" t="str">
        <f>IFERROR(INDEX('Miljövärden urval för publ'!$A$2:$AA$475,MATCH($A338,'Miljövärden urval för publ'!$R$2:$R$476,0),2),"")</f>
        <v/>
      </c>
      <c r="D338" t="str">
        <f>IFERROR(VLOOKUP($C338,'Miljövärden urval för publ'!$B$2:$H$490,MATCH(D$4,'Miljövärden urval för publ'!$B$2:$H$2,0),FALSE),"")</f>
        <v/>
      </c>
      <c r="E338" t="str">
        <f>IFERROR(VLOOKUP($C338,'Miljövärden urval för publ'!$B$2:$H$490,MATCH(E$4,'Miljövärden urval för publ'!$B$2:$H$2,0),FALSE),"")</f>
        <v/>
      </c>
      <c r="F338" t="str">
        <f>IFERROR(VLOOKUP($C338,'Miljövärden urval för publ'!$B$2:$H$490,MATCH(F$4,'Miljövärden urval för publ'!$B$2:$H$2,0),FALSE),"")</f>
        <v/>
      </c>
      <c r="G338" t="str">
        <f>IFERROR(VLOOKUP($C338,'Miljövärden urval för publ'!$B$2:$H$490,MATCH(G$4,'Miljövärden urval för publ'!$B$2:$H$2,0),FALSE),"")</f>
        <v/>
      </c>
      <c r="J338">
        <f t="shared" si="22"/>
        <v>129</v>
      </c>
      <c r="M338">
        <v>334</v>
      </c>
      <c r="N338" t="str">
        <f t="shared" si="23"/>
        <v/>
      </c>
      <c r="P338" s="61">
        <f t="shared" si="24"/>
        <v>4</v>
      </c>
      <c r="Q338" s="35" t="str">
        <f t="shared" si="21"/>
        <v/>
      </c>
    </row>
    <row r="339" spans="1:17" x14ac:dyDescent="0.25">
      <c r="A339" s="59">
        <v>336</v>
      </c>
      <c r="B339" t="str">
        <f>IFERROR(INDEX('Miljövärden urval för publ'!$A$2:$AA$475,MATCH($A339,'Miljövärden urval för publ'!$R$2:$R$476,0),1),"")</f>
        <v/>
      </c>
      <c r="C339" t="str">
        <f>IFERROR(INDEX('Miljövärden urval för publ'!$A$2:$AA$475,MATCH($A339,'Miljövärden urval för publ'!$R$2:$R$476,0),2),"")</f>
        <v/>
      </c>
      <c r="D339" t="str">
        <f>IFERROR(VLOOKUP($C339,'Miljövärden urval för publ'!$B$2:$H$490,MATCH(D$4,'Miljövärden urval för publ'!$B$2:$H$2,0),FALSE),"")</f>
        <v/>
      </c>
      <c r="E339" t="str">
        <f>IFERROR(VLOOKUP($C339,'Miljövärden urval för publ'!$B$2:$H$490,MATCH(E$4,'Miljövärden urval för publ'!$B$2:$H$2,0),FALSE),"")</f>
        <v/>
      </c>
      <c r="F339" t="str">
        <f>IFERROR(VLOOKUP($C339,'Miljövärden urval för publ'!$B$2:$H$490,MATCH(F$4,'Miljövärden urval för publ'!$B$2:$H$2,0),FALSE),"")</f>
        <v/>
      </c>
      <c r="G339" t="str">
        <f>IFERROR(VLOOKUP($C339,'Miljövärden urval för publ'!$B$2:$H$490,MATCH(G$4,'Miljövärden urval för publ'!$B$2:$H$2,0),FALSE),"")</f>
        <v/>
      </c>
      <c r="J339">
        <f t="shared" si="22"/>
        <v>129</v>
      </c>
      <c r="M339">
        <v>335</v>
      </c>
      <c r="N339" t="str">
        <f t="shared" si="23"/>
        <v/>
      </c>
      <c r="P339" s="61">
        <f t="shared" si="24"/>
        <v>4</v>
      </c>
      <c r="Q339" s="35" t="str">
        <f t="shared" si="21"/>
        <v/>
      </c>
    </row>
    <row r="340" spans="1:17" x14ac:dyDescent="0.25">
      <c r="A340" s="59">
        <v>337</v>
      </c>
      <c r="B340" t="str">
        <f>IFERROR(INDEX('Miljövärden urval för publ'!$A$2:$AA$475,MATCH($A340,'Miljövärden urval för publ'!$R$2:$R$476,0),1),"")</f>
        <v/>
      </c>
      <c r="C340" t="str">
        <f>IFERROR(INDEX('Miljövärden urval för publ'!$A$2:$AA$475,MATCH($A340,'Miljövärden urval för publ'!$R$2:$R$476,0),2),"")</f>
        <v/>
      </c>
      <c r="D340" t="str">
        <f>IFERROR(VLOOKUP($C340,'Miljövärden urval för publ'!$B$2:$H$490,MATCH(D$4,'Miljövärden urval för publ'!$B$2:$H$2,0),FALSE),"")</f>
        <v/>
      </c>
      <c r="E340" t="str">
        <f>IFERROR(VLOOKUP($C340,'Miljövärden urval för publ'!$B$2:$H$490,MATCH(E$4,'Miljövärden urval för publ'!$B$2:$H$2,0),FALSE),"")</f>
        <v/>
      </c>
      <c r="F340" t="str">
        <f>IFERROR(VLOOKUP($C340,'Miljövärden urval för publ'!$B$2:$H$490,MATCH(F$4,'Miljövärden urval för publ'!$B$2:$H$2,0),FALSE),"")</f>
        <v/>
      </c>
      <c r="G340" t="str">
        <f>IFERROR(VLOOKUP($C340,'Miljövärden urval för publ'!$B$2:$H$490,MATCH(G$4,'Miljövärden urval för publ'!$B$2:$H$2,0),FALSE),"")</f>
        <v/>
      </c>
      <c r="J340">
        <f t="shared" si="22"/>
        <v>129</v>
      </c>
      <c r="M340">
        <v>336</v>
      </c>
      <c r="N340" t="str">
        <f t="shared" si="23"/>
        <v/>
      </c>
      <c r="P340" s="61">
        <f t="shared" si="24"/>
        <v>4</v>
      </c>
      <c r="Q340" s="35" t="str">
        <f t="shared" si="21"/>
        <v/>
      </c>
    </row>
    <row r="341" spans="1:17" x14ac:dyDescent="0.25">
      <c r="A341" s="59">
        <v>338</v>
      </c>
      <c r="B341" t="str">
        <f>IFERROR(INDEX('Miljövärden urval för publ'!$A$2:$AA$475,MATCH($A341,'Miljövärden urval för publ'!$R$2:$R$476,0),1),"")</f>
        <v/>
      </c>
      <c r="C341" t="str">
        <f>IFERROR(INDEX('Miljövärden urval för publ'!$A$2:$AA$475,MATCH($A341,'Miljövärden urval för publ'!$R$2:$R$476,0),2),"")</f>
        <v/>
      </c>
      <c r="D341" t="str">
        <f>IFERROR(VLOOKUP($C341,'Miljövärden urval för publ'!$B$2:$H$490,MATCH(D$4,'Miljövärden urval för publ'!$B$2:$H$2,0),FALSE),"")</f>
        <v/>
      </c>
      <c r="E341" t="str">
        <f>IFERROR(VLOOKUP($C341,'Miljövärden urval för publ'!$B$2:$H$490,MATCH(E$4,'Miljövärden urval för publ'!$B$2:$H$2,0),FALSE),"")</f>
        <v/>
      </c>
      <c r="F341" t="str">
        <f>IFERROR(VLOOKUP($C341,'Miljövärden urval för publ'!$B$2:$H$490,MATCH(F$4,'Miljövärden urval för publ'!$B$2:$H$2,0),FALSE),"")</f>
        <v/>
      </c>
      <c r="G341" t="str">
        <f>IFERROR(VLOOKUP($C341,'Miljövärden urval för publ'!$B$2:$H$490,MATCH(G$4,'Miljövärden urval för publ'!$B$2:$H$2,0),FALSE),"")</f>
        <v/>
      </c>
      <c r="J341">
        <f t="shared" si="22"/>
        <v>129</v>
      </c>
      <c r="M341">
        <v>337</v>
      </c>
      <c r="N341" t="str">
        <f t="shared" si="23"/>
        <v/>
      </c>
      <c r="P341" s="61">
        <f t="shared" si="24"/>
        <v>4</v>
      </c>
      <c r="Q341" s="35" t="str">
        <f t="shared" si="21"/>
        <v/>
      </c>
    </row>
    <row r="342" spans="1:17" x14ac:dyDescent="0.25">
      <c r="A342" s="59">
        <v>339</v>
      </c>
      <c r="B342" t="str">
        <f>IFERROR(INDEX('Miljövärden urval för publ'!$A$2:$AA$475,MATCH($A342,'Miljövärden urval för publ'!$R$2:$R$476,0),1),"")</f>
        <v/>
      </c>
      <c r="C342" t="str">
        <f>IFERROR(INDEX('Miljövärden urval för publ'!$A$2:$AA$475,MATCH($A342,'Miljövärden urval för publ'!$R$2:$R$476,0),2),"")</f>
        <v/>
      </c>
      <c r="D342" t="str">
        <f>IFERROR(VLOOKUP($C342,'Miljövärden urval för publ'!$B$2:$H$490,MATCH(D$4,'Miljövärden urval för publ'!$B$2:$H$2,0),FALSE),"")</f>
        <v/>
      </c>
      <c r="E342" t="str">
        <f>IFERROR(VLOOKUP($C342,'Miljövärden urval för publ'!$B$2:$H$490,MATCH(E$4,'Miljövärden urval för publ'!$B$2:$H$2,0),FALSE),"")</f>
        <v/>
      </c>
      <c r="F342" t="str">
        <f>IFERROR(VLOOKUP($C342,'Miljövärden urval för publ'!$B$2:$H$490,MATCH(F$4,'Miljövärden urval för publ'!$B$2:$H$2,0),FALSE),"")</f>
        <v/>
      </c>
      <c r="G342" t="str">
        <f>IFERROR(VLOOKUP($C342,'Miljövärden urval för publ'!$B$2:$H$490,MATCH(G$4,'Miljövärden urval för publ'!$B$2:$H$2,0),FALSE),"")</f>
        <v/>
      </c>
      <c r="J342">
        <f t="shared" si="22"/>
        <v>129</v>
      </c>
      <c r="M342">
        <v>338</v>
      </c>
      <c r="N342" t="str">
        <f t="shared" si="23"/>
        <v/>
      </c>
      <c r="P342" s="61">
        <f t="shared" si="24"/>
        <v>4</v>
      </c>
      <c r="Q342" s="35" t="str">
        <f t="shared" si="21"/>
        <v/>
      </c>
    </row>
    <row r="343" spans="1:17" x14ac:dyDescent="0.25">
      <c r="A343" s="59">
        <v>340</v>
      </c>
      <c r="B343" t="str">
        <f>IFERROR(INDEX('Miljövärden urval för publ'!$A$2:$AA$475,MATCH($A343,'Miljövärden urval för publ'!$R$2:$R$476,0),1),"")</f>
        <v/>
      </c>
      <c r="C343" t="str">
        <f>IFERROR(INDEX('Miljövärden urval för publ'!$A$2:$AA$475,MATCH($A343,'Miljövärden urval för publ'!$R$2:$R$476,0),2),"")</f>
        <v/>
      </c>
      <c r="D343" t="str">
        <f>IFERROR(VLOOKUP($C343,'Miljövärden urval för publ'!$B$2:$H$490,MATCH(D$4,'Miljövärden urval för publ'!$B$2:$H$2,0),FALSE),"")</f>
        <v/>
      </c>
      <c r="E343" t="str">
        <f>IFERROR(VLOOKUP($C343,'Miljövärden urval för publ'!$B$2:$H$490,MATCH(E$4,'Miljövärden urval för publ'!$B$2:$H$2,0),FALSE),"")</f>
        <v/>
      </c>
      <c r="F343" t="str">
        <f>IFERROR(VLOOKUP($C343,'Miljövärden urval för publ'!$B$2:$H$490,MATCH(F$4,'Miljövärden urval för publ'!$B$2:$H$2,0),FALSE),"")</f>
        <v/>
      </c>
      <c r="G343" t="str">
        <f>IFERROR(VLOOKUP($C343,'Miljövärden urval för publ'!$B$2:$H$490,MATCH(G$4,'Miljövärden urval för publ'!$B$2:$H$2,0),FALSE),"")</f>
        <v/>
      </c>
      <c r="J343">
        <f t="shared" si="22"/>
        <v>129</v>
      </c>
      <c r="M343">
        <v>339</v>
      </c>
      <c r="N343" t="str">
        <f t="shared" si="23"/>
        <v/>
      </c>
      <c r="P343" s="61">
        <f t="shared" si="24"/>
        <v>4</v>
      </c>
      <c r="Q343" s="35" t="str">
        <f t="shared" si="21"/>
        <v/>
      </c>
    </row>
    <row r="344" spans="1:17" x14ac:dyDescent="0.25">
      <c r="A344" s="59">
        <v>341</v>
      </c>
      <c r="B344" t="str">
        <f>IFERROR(INDEX('Miljövärden urval för publ'!$A$2:$AA$475,MATCH($A344,'Miljövärden urval för publ'!$R$2:$R$476,0),1),"")</f>
        <v/>
      </c>
      <c r="C344" t="str">
        <f>IFERROR(INDEX('Miljövärden urval för publ'!$A$2:$AA$475,MATCH($A344,'Miljövärden urval för publ'!$R$2:$R$476,0),2),"")</f>
        <v/>
      </c>
      <c r="D344" t="str">
        <f>IFERROR(VLOOKUP($C344,'Miljövärden urval för publ'!$B$2:$H$490,MATCH(D$4,'Miljövärden urval för publ'!$B$2:$H$2,0),FALSE),"")</f>
        <v/>
      </c>
      <c r="E344" t="str">
        <f>IFERROR(VLOOKUP($C344,'Miljövärden urval för publ'!$B$2:$H$490,MATCH(E$4,'Miljövärden urval för publ'!$B$2:$H$2,0),FALSE),"")</f>
        <v/>
      </c>
      <c r="F344" t="str">
        <f>IFERROR(VLOOKUP($C344,'Miljövärden urval för publ'!$B$2:$H$490,MATCH(F$4,'Miljövärden urval för publ'!$B$2:$H$2,0),FALSE),"")</f>
        <v/>
      </c>
      <c r="G344" t="str">
        <f>IFERROR(VLOOKUP($C344,'Miljövärden urval för publ'!$B$2:$H$490,MATCH(G$4,'Miljövärden urval för publ'!$B$2:$H$2,0),FALSE),"")</f>
        <v/>
      </c>
      <c r="J344">
        <f t="shared" si="22"/>
        <v>129</v>
      </c>
      <c r="M344">
        <v>340</v>
      </c>
      <c r="N344" t="str">
        <f t="shared" si="23"/>
        <v/>
      </c>
      <c r="P344" s="61">
        <f t="shared" si="24"/>
        <v>4</v>
      </c>
      <c r="Q344" s="35" t="str">
        <f t="shared" si="21"/>
        <v/>
      </c>
    </row>
    <row r="345" spans="1:17" x14ac:dyDescent="0.25">
      <c r="A345" s="59">
        <v>342</v>
      </c>
      <c r="B345" t="str">
        <f>IFERROR(INDEX('Miljövärden urval för publ'!$A$2:$AA$475,MATCH($A345,'Miljövärden urval för publ'!$R$2:$R$476,0),1),"")</f>
        <v/>
      </c>
      <c r="C345" t="str">
        <f>IFERROR(INDEX('Miljövärden urval för publ'!$A$2:$AA$475,MATCH($A345,'Miljövärden urval för publ'!$R$2:$R$476,0),2),"")</f>
        <v/>
      </c>
      <c r="D345" t="str">
        <f>IFERROR(VLOOKUP($C345,'Miljövärden urval för publ'!$B$2:$H$490,MATCH(D$4,'Miljövärden urval för publ'!$B$2:$H$2,0),FALSE),"")</f>
        <v/>
      </c>
      <c r="E345" t="str">
        <f>IFERROR(VLOOKUP($C345,'Miljövärden urval för publ'!$B$2:$H$490,MATCH(E$4,'Miljövärden urval för publ'!$B$2:$H$2,0),FALSE),"")</f>
        <v/>
      </c>
      <c r="F345" t="str">
        <f>IFERROR(VLOOKUP($C345,'Miljövärden urval för publ'!$B$2:$H$490,MATCH(F$4,'Miljövärden urval för publ'!$B$2:$H$2,0),FALSE),"")</f>
        <v/>
      </c>
      <c r="G345" t="str">
        <f>IFERROR(VLOOKUP($C345,'Miljövärden urval för publ'!$B$2:$H$490,MATCH(G$4,'Miljövärden urval för publ'!$B$2:$H$2,0),FALSE),"")</f>
        <v/>
      </c>
      <c r="J345">
        <f t="shared" si="22"/>
        <v>129</v>
      </c>
      <c r="M345">
        <v>341</v>
      </c>
      <c r="N345" t="str">
        <f t="shared" si="23"/>
        <v/>
      </c>
      <c r="P345" s="61">
        <f t="shared" si="24"/>
        <v>4</v>
      </c>
      <c r="Q345" s="35" t="str">
        <f t="shared" si="21"/>
        <v/>
      </c>
    </row>
    <row r="346" spans="1:17" x14ac:dyDescent="0.25">
      <c r="A346" s="59">
        <v>343</v>
      </c>
      <c r="B346" t="str">
        <f>IFERROR(INDEX('Miljövärden urval för publ'!$A$2:$AA$475,MATCH($A346,'Miljövärden urval för publ'!$R$2:$R$476,0),1),"")</f>
        <v/>
      </c>
      <c r="C346" t="str">
        <f>IFERROR(INDEX('Miljövärden urval för publ'!$A$2:$AA$475,MATCH($A346,'Miljövärden urval för publ'!$R$2:$R$476,0),2),"")</f>
        <v/>
      </c>
      <c r="D346" t="str">
        <f>IFERROR(VLOOKUP($C346,'Miljövärden urval för publ'!$B$2:$H$490,MATCH(D$4,'Miljövärden urval för publ'!$B$2:$H$2,0),FALSE),"")</f>
        <v/>
      </c>
      <c r="E346" t="str">
        <f>IFERROR(VLOOKUP($C346,'Miljövärden urval för publ'!$B$2:$H$490,MATCH(E$4,'Miljövärden urval för publ'!$B$2:$H$2,0),FALSE),"")</f>
        <v/>
      </c>
      <c r="F346" t="str">
        <f>IFERROR(VLOOKUP($C346,'Miljövärden urval för publ'!$B$2:$H$490,MATCH(F$4,'Miljövärden urval för publ'!$B$2:$H$2,0),FALSE),"")</f>
        <v/>
      </c>
      <c r="G346" t="str">
        <f>IFERROR(VLOOKUP($C346,'Miljövärden urval för publ'!$B$2:$H$490,MATCH(G$4,'Miljövärden urval för publ'!$B$2:$H$2,0),FALSE),"")</f>
        <v/>
      </c>
      <c r="J346">
        <f t="shared" si="22"/>
        <v>129</v>
      </c>
      <c r="M346">
        <v>342</v>
      </c>
      <c r="N346" t="str">
        <f t="shared" si="23"/>
        <v/>
      </c>
      <c r="P346" s="61">
        <f t="shared" si="24"/>
        <v>4</v>
      </c>
      <c r="Q346" s="35" t="str">
        <f t="shared" si="21"/>
        <v/>
      </c>
    </row>
    <row r="347" spans="1:17" x14ac:dyDescent="0.25">
      <c r="A347" s="59">
        <v>344</v>
      </c>
      <c r="B347" t="str">
        <f>IFERROR(INDEX('Miljövärden urval för publ'!$A$2:$AA$475,MATCH($A347,'Miljövärden urval för publ'!$R$2:$R$476,0),1),"")</f>
        <v/>
      </c>
      <c r="C347" t="str">
        <f>IFERROR(INDEX('Miljövärden urval för publ'!$A$2:$AA$475,MATCH($A347,'Miljövärden urval för publ'!$R$2:$R$476,0),2),"")</f>
        <v/>
      </c>
      <c r="D347" t="str">
        <f>IFERROR(VLOOKUP($C347,'Miljövärden urval för publ'!$B$2:$H$490,MATCH(D$4,'Miljövärden urval för publ'!$B$2:$H$2,0),FALSE),"")</f>
        <v/>
      </c>
      <c r="E347" t="str">
        <f>IFERROR(VLOOKUP($C347,'Miljövärden urval för publ'!$B$2:$H$490,MATCH(E$4,'Miljövärden urval för publ'!$B$2:$H$2,0),FALSE),"")</f>
        <v/>
      </c>
      <c r="F347" t="str">
        <f>IFERROR(VLOOKUP($C347,'Miljövärden urval för publ'!$B$2:$H$490,MATCH(F$4,'Miljövärden urval för publ'!$B$2:$H$2,0),FALSE),"")</f>
        <v/>
      </c>
      <c r="G347" t="str">
        <f>IFERROR(VLOOKUP($C347,'Miljövärden urval för publ'!$B$2:$H$490,MATCH(G$4,'Miljövärden urval för publ'!$B$2:$H$2,0),FALSE),"")</f>
        <v/>
      </c>
      <c r="J347">
        <f t="shared" si="22"/>
        <v>129</v>
      </c>
      <c r="M347">
        <v>343</v>
      </c>
      <c r="N347" t="str">
        <f t="shared" si="23"/>
        <v/>
      </c>
      <c r="P347" s="61">
        <f t="shared" si="24"/>
        <v>4</v>
      </c>
      <c r="Q347" s="35" t="str">
        <f t="shared" si="21"/>
        <v/>
      </c>
    </row>
    <row r="348" spans="1:17" x14ac:dyDescent="0.25">
      <c r="A348" s="59">
        <v>345</v>
      </c>
      <c r="B348" t="str">
        <f>IFERROR(INDEX('Miljövärden urval för publ'!$A$2:$AA$475,MATCH($A348,'Miljövärden urval för publ'!$R$2:$R$476,0),1),"")</f>
        <v/>
      </c>
      <c r="C348" t="str">
        <f>IFERROR(INDEX('Miljövärden urval för publ'!$A$2:$AA$475,MATCH($A348,'Miljövärden urval för publ'!$R$2:$R$476,0),2),"")</f>
        <v/>
      </c>
      <c r="D348" t="str">
        <f>IFERROR(VLOOKUP($C348,'Miljövärden urval för publ'!$B$2:$H$490,MATCH(D$4,'Miljövärden urval för publ'!$B$2:$H$2,0),FALSE),"")</f>
        <v/>
      </c>
      <c r="E348" t="str">
        <f>IFERROR(VLOOKUP($C348,'Miljövärden urval för publ'!$B$2:$H$490,MATCH(E$4,'Miljövärden urval för publ'!$B$2:$H$2,0),FALSE),"")</f>
        <v/>
      </c>
      <c r="F348" t="str">
        <f>IFERROR(VLOOKUP($C348,'Miljövärden urval för publ'!$B$2:$H$490,MATCH(F$4,'Miljövärden urval för publ'!$B$2:$H$2,0),FALSE),"")</f>
        <v/>
      </c>
      <c r="G348" t="str">
        <f>IFERROR(VLOOKUP($C348,'Miljövärden urval för publ'!$B$2:$H$490,MATCH(G$4,'Miljövärden urval för publ'!$B$2:$H$2,0),FALSE),"")</f>
        <v/>
      </c>
      <c r="J348">
        <f t="shared" si="22"/>
        <v>129</v>
      </c>
      <c r="M348">
        <v>344</v>
      </c>
      <c r="N348" t="str">
        <f t="shared" si="23"/>
        <v/>
      </c>
      <c r="P348" s="61">
        <f t="shared" si="24"/>
        <v>4</v>
      </c>
      <c r="Q348" s="35" t="str">
        <f t="shared" si="21"/>
        <v/>
      </c>
    </row>
    <row r="349" spans="1:17" x14ac:dyDescent="0.25">
      <c r="A349" s="59">
        <v>346</v>
      </c>
      <c r="B349" t="str">
        <f>IFERROR(INDEX('Miljövärden urval för publ'!$A$2:$AA$475,MATCH($A349,'Miljövärden urval för publ'!$R$2:$R$476,0),1),"")</f>
        <v/>
      </c>
      <c r="C349" t="str">
        <f>IFERROR(INDEX('Miljövärden urval för publ'!$A$2:$AA$475,MATCH($A349,'Miljövärden urval för publ'!$R$2:$R$476,0),2),"")</f>
        <v/>
      </c>
      <c r="D349" t="str">
        <f>IFERROR(VLOOKUP($C349,'Miljövärden urval för publ'!$B$2:$H$490,MATCH(D$4,'Miljövärden urval för publ'!$B$2:$H$2,0),FALSE),"")</f>
        <v/>
      </c>
      <c r="E349" t="str">
        <f>IFERROR(VLOOKUP($C349,'Miljövärden urval för publ'!$B$2:$H$490,MATCH(E$4,'Miljövärden urval för publ'!$B$2:$H$2,0),FALSE),"")</f>
        <v/>
      </c>
      <c r="F349" t="str">
        <f>IFERROR(VLOOKUP($C349,'Miljövärden urval för publ'!$B$2:$H$490,MATCH(F$4,'Miljövärden urval för publ'!$B$2:$H$2,0),FALSE),"")</f>
        <v/>
      </c>
      <c r="G349" t="str">
        <f>IFERROR(VLOOKUP($C349,'Miljövärden urval för publ'!$B$2:$H$490,MATCH(G$4,'Miljövärden urval för publ'!$B$2:$H$2,0),FALSE),"")</f>
        <v/>
      </c>
      <c r="J349">
        <f t="shared" si="22"/>
        <v>129</v>
      </c>
      <c r="M349">
        <v>345</v>
      </c>
      <c r="N349" t="str">
        <f t="shared" si="23"/>
        <v/>
      </c>
      <c r="P349" s="61">
        <f t="shared" si="24"/>
        <v>4</v>
      </c>
      <c r="Q349" s="35" t="str">
        <f t="shared" si="21"/>
        <v/>
      </c>
    </row>
    <row r="350" spans="1:17" x14ac:dyDescent="0.25">
      <c r="A350" s="59">
        <v>347</v>
      </c>
      <c r="B350" t="str">
        <f>IFERROR(INDEX('Miljövärden urval för publ'!$A$2:$AA$475,MATCH($A350,'Miljövärden urval för publ'!$R$2:$R$476,0),1),"")</f>
        <v/>
      </c>
      <c r="C350" t="str">
        <f>IFERROR(INDEX('Miljövärden urval för publ'!$A$2:$AA$475,MATCH($A350,'Miljövärden urval för publ'!$R$2:$R$476,0),2),"")</f>
        <v/>
      </c>
      <c r="D350" t="str">
        <f>IFERROR(VLOOKUP($C350,'Miljövärden urval för publ'!$B$2:$H$490,MATCH(D$4,'Miljövärden urval för publ'!$B$2:$H$2,0),FALSE),"")</f>
        <v/>
      </c>
      <c r="E350" t="str">
        <f>IFERROR(VLOOKUP($C350,'Miljövärden urval för publ'!$B$2:$H$490,MATCH(E$4,'Miljövärden urval för publ'!$B$2:$H$2,0),FALSE),"")</f>
        <v/>
      </c>
      <c r="F350" t="str">
        <f>IFERROR(VLOOKUP($C350,'Miljövärden urval för publ'!$B$2:$H$490,MATCH(F$4,'Miljövärden urval för publ'!$B$2:$H$2,0),FALSE),"")</f>
        <v/>
      </c>
      <c r="G350" t="str">
        <f>IFERROR(VLOOKUP($C350,'Miljövärden urval för publ'!$B$2:$H$490,MATCH(G$4,'Miljövärden urval för publ'!$B$2:$H$2,0),FALSE),"")</f>
        <v/>
      </c>
      <c r="J350">
        <f t="shared" si="22"/>
        <v>129</v>
      </c>
      <c r="M350">
        <v>346</v>
      </c>
      <c r="N350" t="str">
        <f t="shared" si="23"/>
        <v/>
      </c>
      <c r="P350" s="61">
        <f t="shared" si="24"/>
        <v>4</v>
      </c>
      <c r="Q350" s="35" t="str">
        <f t="shared" si="21"/>
        <v/>
      </c>
    </row>
    <row r="351" spans="1:17" x14ac:dyDescent="0.25">
      <c r="A351" s="59">
        <v>348</v>
      </c>
      <c r="B351" t="str">
        <f>IFERROR(INDEX('Miljövärden urval för publ'!$A$2:$AA$475,MATCH($A351,'Miljövärden urval för publ'!$R$2:$R$476,0),1),"")</f>
        <v/>
      </c>
      <c r="C351" t="str">
        <f>IFERROR(INDEX('Miljövärden urval för publ'!$A$2:$AA$475,MATCH($A351,'Miljövärden urval för publ'!$R$2:$R$476,0),2),"")</f>
        <v/>
      </c>
      <c r="D351" t="str">
        <f>IFERROR(VLOOKUP($C351,'Miljövärden urval för publ'!$B$2:$H$490,MATCH(D$4,'Miljövärden urval för publ'!$B$2:$H$2,0),FALSE),"")</f>
        <v/>
      </c>
      <c r="E351" t="str">
        <f>IFERROR(VLOOKUP($C351,'Miljövärden urval för publ'!$B$2:$H$490,MATCH(E$4,'Miljövärden urval för publ'!$B$2:$H$2,0),FALSE),"")</f>
        <v/>
      </c>
      <c r="F351" t="str">
        <f>IFERROR(VLOOKUP($C351,'Miljövärden urval för publ'!$B$2:$H$490,MATCH(F$4,'Miljövärden urval för publ'!$B$2:$H$2,0),FALSE),"")</f>
        <v/>
      </c>
      <c r="G351" t="str">
        <f>IFERROR(VLOOKUP($C351,'Miljövärden urval för publ'!$B$2:$H$490,MATCH(G$4,'Miljövärden urval för publ'!$B$2:$H$2,0),FALSE),"")</f>
        <v/>
      </c>
      <c r="J351">
        <f t="shared" si="22"/>
        <v>129</v>
      </c>
      <c r="M351">
        <v>347</v>
      </c>
      <c r="N351" t="str">
        <f t="shared" si="23"/>
        <v/>
      </c>
      <c r="P351" s="61">
        <f t="shared" si="24"/>
        <v>4</v>
      </c>
      <c r="Q351" s="35" t="str">
        <f t="shared" si="21"/>
        <v/>
      </c>
    </row>
    <row r="352" spans="1:17" x14ac:dyDescent="0.25">
      <c r="A352" s="59">
        <v>349</v>
      </c>
      <c r="B352" t="str">
        <f>IFERROR(INDEX('Miljövärden urval för publ'!$A$2:$AA$475,MATCH($A352,'Miljövärden urval för publ'!$R$2:$R$476,0),1),"")</f>
        <v/>
      </c>
      <c r="C352" t="str">
        <f>IFERROR(INDEX('Miljövärden urval för publ'!$A$2:$AA$475,MATCH($A352,'Miljövärden urval för publ'!$R$2:$R$476,0),2),"")</f>
        <v/>
      </c>
      <c r="D352" t="str">
        <f>IFERROR(VLOOKUP($C352,'Miljövärden urval för publ'!$B$2:$H$490,MATCH(D$4,'Miljövärden urval för publ'!$B$2:$H$2,0),FALSE),"")</f>
        <v/>
      </c>
      <c r="E352" t="str">
        <f>IFERROR(VLOOKUP($C352,'Miljövärden urval för publ'!$B$2:$H$490,MATCH(E$4,'Miljövärden urval för publ'!$B$2:$H$2,0),FALSE),"")</f>
        <v/>
      </c>
      <c r="F352" t="str">
        <f>IFERROR(VLOOKUP($C352,'Miljövärden urval för publ'!$B$2:$H$490,MATCH(F$4,'Miljövärden urval för publ'!$B$2:$H$2,0),FALSE),"")</f>
        <v/>
      </c>
      <c r="G352" t="str">
        <f>IFERROR(VLOOKUP($C352,'Miljövärden urval för publ'!$B$2:$H$490,MATCH(G$4,'Miljövärden urval för publ'!$B$2:$H$2,0),FALSE),"")</f>
        <v/>
      </c>
      <c r="J352">
        <f t="shared" si="22"/>
        <v>129</v>
      </c>
      <c r="M352">
        <v>348</v>
      </c>
      <c r="N352" t="str">
        <f t="shared" si="23"/>
        <v/>
      </c>
      <c r="P352" s="61">
        <f t="shared" si="24"/>
        <v>4</v>
      </c>
      <c r="Q352" s="35" t="str">
        <f t="shared" si="21"/>
        <v/>
      </c>
    </row>
    <row r="353" spans="1:17" x14ac:dyDescent="0.25">
      <c r="A353" s="59">
        <v>350</v>
      </c>
      <c r="B353" t="str">
        <f>IFERROR(INDEX('Miljövärden urval för publ'!$A$2:$AA$475,MATCH($A353,'Miljövärden urval för publ'!$R$2:$R$476,0),1),"")</f>
        <v/>
      </c>
      <c r="C353" t="str">
        <f>IFERROR(INDEX('Miljövärden urval för publ'!$A$2:$AA$475,MATCH($A353,'Miljövärden urval för publ'!$R$2:$R$476,0),2),"")</f>
        <v/>
      </c>
      <c r="D353" t="str">
        <f>IFERROR(VLOOKUP($C353,'Miljövärden urval för publ'!$B$2:$H$490,MATCH(D$4,'Miljövärden urval för publ'!$B$2:$H$2,0),FALSE),"")</f>
        <v/>
      </c>
      <c r="E353" t="str">
        <f>IFERROR(VLOOKUP($C353,'Miljövärden urval för publ'!$B$2:$H$490,MATCH(E$4,'Miljövärden urval för publ'!$B$2:$H$2,0),FALSE),"")</f>
        <v/>
      </c>
      <c r="F353" t="str">
        <f>IFERROR(VLOOKUP($C353,'Miljövärden urval för publ'!$B$2:$H$490,MATCH(F$4,'Miljövärden urval för publ'!$B$2:$H$2,0),FALSE),"")</f>
        <v/>
      </c>
      <c r="G353" t="str">
        <f>IFERROR(VLOOKUP($C353,'Miljövärden urval för publ'!$B$2:$H$490,MATCH(G$4,'Miljövärden urval för publ'!$B$2:$H$2,0),FALSE),"")</f>
        <v/>
      </c>
      <c r="J353">
        <f t="shared" si="22"/>
        <v>129</v>
      </c>
      <c r="M353">
        <v>349</v>
      </c>
      <c r="N353" t="str">
        <f t="shared" si="23"/>
        <v/>
      </c>
      <c r="P353" s="61">
        <f t="shared" si="24"/>
        <v>4</v>
      </c>
      <c r="Q353" s="35" t="str">
        <f t="shared" si="21"/>
        <v/>
      </c>
    </row>
    <row r="354" spans="1:17" x14ac:dyDescent="0.25">
      <c r="A354" s="59">
        <v>351</v>
      </c>
      <c r="B354" t="str">
        <f>IFERROR(INDEX('Miljövärden urval för publ'!$A$2:$AA$475,MATCH($A354,'Miljövärden urval för publ'!$R$2:$R$476,0),1),"")</f>
        <v/>
      </c>
      <c r="C354" t="str">
        <f>IFERROR(INDEX('Miljövärden urval för publ'!$A$2:$AA$475,MATCH($A354,'Miljövärden urval för publ'!$R$2:$R$476,0),2),"")</f>
        <v/>
      </c>
      <c r="D354" t="str">
        <f>IFERROR(VLOOKUP($C354,'Miljövärden urval för publ'!$B$2:$H$490,MATCH(D$4,'Miljövärden urval för publ'!$B$2:$H$2,0),FALSE),"")</f>
        <v/>
      </c>
      <c r="E354" t="str">
        <f>IFERROR(VLOOKUP($C354,'Miljövärden urval för publ'!$B$2:$H$490,MATCH(E$4,'Miljövärden urval för publ'!$B$2:$H$2,0),FALSE),"")</f>
        <v/>
      </c>
      <c r="F354" t="str">
        <f>IFERROR(VLOOKUP($C354,'Miljövärden urval för publ'!$B$2:$H$490,MATCH(F$4,'Miljövärden urval för publ'!$B$2:$H$2,0),FALSE),"")</f>
        <v/>
      </c>
      <c r="G354" t="str">
        <f>IFERROR(VLOOKUP($C354,'Miljövärden urval för publ'!$B$2:$H$490,MATCH(G$4,'Miljövärden urval för publ'!$B$2:$H$2,0),FALSE),"")</f>
        <v/>
      </c>
      <c r="J354">
        <f t="shared" si="22"/>
        <v>129</v>
      </c>
      <c r="M354">
        <v>350</v>
      </c>
      <c r="N354" t="str">
        <f t="shared" si="23"/>
        <v/>
      </c>
      <c r="P354" s="61">
        <f t="shared" si="24"/>
        <v>4</v>
      </c>
      <c r="Q354" s="35" t="str">
        <f t="shared" si="21"/>
        <v/>
      </c>
    </row>
    <row r="355" spans="1:17" x14ac:dyDescent="0.25">
      <c r="A355" s="59">
        <v>352</v>
      </c>
      <c r="B355" t="str">
        <f>IFERROR(INDEX('Miljövärden urval för publ'!$A$2:$AA$475,MATCH($A355,'Miljövärden urval för publ'!$R$2:$R$476,0),1),"")</f>
        <v/>
      </c>
      <c r="C355" t="str">
        <f>IFERROR(INDEX('Miljövärden urval för publ'!$A$2:$AA$475,MATCH($A355,'Miljövärden urval för publ'!$R$2:$R$476,0),2),"")</f>
        <v/>
      </c>
      <c r="D355" t="str">
        <f>IFERROR(VLOOKUP($C355,'Miljövärden urval för publ'!$B$2:$H$490,MATCH(D$4,'Miljövärden urval för publ'!$B$2:$H$2,0),FALSE),"")</f>
        <v/>
      </c>
      <c r="E355" t="str">
        <f>IFERROR(VLOOKUP($C355,'Miljövärden urval för publ'!$B$2:$H$490,MATCH(E$4,'Miljövärden urval för publ'!$B$2:$H$2,0),FALSE),"")</f>
        <v/>
      </c>
      <c r="F355" t="str">
        <f>IFERROR(VLOOKUP($C355,'Miljövärden urval för publ'!$B$2:$H$490,MATCH(F$4,'Miljövärden urval för publ'!$B$2:$H$2,0),FALSE),"")</f>
        <v/>
      </c>
      <c r="G355" t="str">
        <f>IFERROR(VLOOKUP($C355,'Miljövärden urval för publ'!$B$2:$H$490,MATCH(G$4,'Miljövärden urval för publ'!$B$2:$H$2,0),FALSE),"")</f>
        <v/>
      </c>
      <c r="J355">
        <f t="shared" si="22"/>
        <v>129</v>
      </c>
      <c r="M355">
        <v>351</v>
      </c>
      <c r="N355" t="str">
        <f t="shared" si="23"/>
        <v/>
      </c>
      <c r="P355" s="61">
        <f t="shared" si="24"/>
        <v>4</v>
      </c>
      <c r="Q355" s="35" t="str">
        <f t="shared" si="21"/>
        <v/>
      </c>
    </row>
    <row r="356" spans="1:17" x14ac:dyDescent="0.25">
      <c r="A356" s="59">
        <v>353</v>
      </c>
      <c r="B356" t="str">
        <f>IFERROR(INDEX('Miljövärden urval för publ'!$A$2:$AA$475,MATCH($A356,'Miljövärden urval för publ'!$R$2:$R$476,0),1),"")</f>
        <v/>
      </c>
      <c r="C356" t="str">
        <f>IFERROR(INDEX('Miljövärden urval för publ'!$A$2:$AA$475,MATCH($A356,'Miljövärden urval för publ'!$R$2:$R$476,0),2),"")</f>
        <v/>
      </c>
      <c r="D356" t="str">
        <f>IFERROR(VLOOKUP($C356,'Miljövärden urval för publ'!$B$2:$H$490,MATCH(D$4,'Miljövärden urval för publ'!$B$2:$H$2,0),FALSE),"")</f>
        <v/>
      </c>
      <c r="E356" t="str">
        <f>IFERROR(VLOOKUP($C356,'Miljövärden urval för publ'!$B$2:$H$490,MATCH(E$4,'Miljövärden urval för publ'!$B$2:$H$2,0),FALSE),"")</f>
        <v/>
      </c>
      <c r="F356" t="str">
        <f>IFERROR(VLOOKUP($C356,'Miljövärden urval för publ'!$B$2:$H$490,MATCH(F$4,'Miljövärden urval för publ'!$B$2:$H$2,0),FALSE),"")</f>
        <v/>
      </c>
      <c r="G356" t="str">
        <f>IFERROR(VLOOKUP($C356,'Miljövärden urval för publ'!$B$2:$H$490,MATCH(G$4,'Miljövärden urval för publ'!$B$2:$H$2,0),FALSE),"")</f>
        <v/>
      </c>
      <c r="J356">
        <f t="shared" si="22"/>
        <v>129</v>
      </c>
      <c r="M356">
        <v>352</v>
      </c>
      <c r="N356" t="str">
        <f t="shared" si="23"/>
        <v/>
      </c>
      <c r="P356" s="61">
        <f t="shared" si="24"/>
        <v>4</v>
      </c>
      <c r="Q356" s="35" t="str">
        <f t="shared" si="21"/>
        <v/>
      </c>
    </row>
    <row r="357" spans="1:17" x14ac:dyDescent="0.25">
      <c r="A357" s="59">
        <v>354</v>
      </c>
      <c r="B357" t="str">
        <f>IFERROR(INDEX('Miljövärden urval för publ'!$A$2:$AA$475,MATCH($A357,'Miljövärden urval för publ'!$R$2:$R$476,0),1),"")</f>
        <v/>
      </c>
      <c r="C357" t="str">
        <f>IFERROR(INDEX('Miljövärden urval för publ'!$A$2:$AA$475,MATCH($A357,'Miljövärden urval för publ'!$R$2:$R$476,0),2),"")</f>
        <v/>
      </c>
      <c r="D357" t="str">
        <f>IFERROR(VLOOKUP($C357,'Miljövärden urval för publ'!$B$2:$H$490,MATCH(D$4,'Miljövärden urval för publ'!$B$2:$H$2,0),FALSE),"")</f>
        <v/>
      </c>
      <c r="E357" t="str">
        <f>IFERROR(VLOOKUP($C357,'Miljövärden urval för publ'!$B$2:$H$490,MATCH(E$4,'Miljövärden urval för publ'!$B$2:$H$2,0),FALSE),"")</f>
        <v/>
      </c>
      <c r="F357" t="str">
        <f>IFERROR(VLOOKUP($C357,'Miljövärden urval för publ'!$B$2:$H$490,MATCH(F$4,'Miljövärden urval för publ'!$B$2:$H$2,0),FALSE),"")</f>
        <v/>
      </c>
      <c r="G357" t="str">
        <f>IFERROR(VLOOKUP($C357,'Miljövärden urval för publ'!$B$2:$H$490,MATCH(G$4,'Miljövärden urval för publ'!$B$2:$H$2,0),FALSE),"")</f>
        <v/>
      </c>
      <c r="J357">
        <f t="shared" si="22"/>
        <v>129</v>
      </c>
      <c r="M357">
        <v>353</v>
      </c>
      <c r="N357" t="str">
        <f t="shared" si="23"/>
        <v/>
      </c>
      <c r="P357" s="61">
        <f t="shared" si="24"/>
        <v>4</v>
      </c>
      <c r="Q357" s="35" t="str">
        <f t="shared" si="21"/>
        <v/>
      </c>
    </row>
    <row r="358" spans="1:17" x14ac:dyDescent="0.25">
      <c r="A358" s="59">
        <v>355</v>
      </c>
      <c r="B358" t="str">
        <f>IFERROR(INDEX('Miljövärden urval för publ'!$A$2:$AA$475,MATCH($A358,'Miljövärden urval för publ'!$R$2:$R$476,0),1),"")</f>
        <v/>
      </c>
      <c r="C358" t="str">
        <f>IFERROR(INDEX('Miljövärden urval för publ'!$A$2:$AA$475,MATCH($A358,'Miljövärden urval för publ'!$R$2:$R$476,0),2),"")</f>
        <v/>
      </c>
      <c r="D358" t="str">
        <f>IFERROR(VLOOKUP($C358,'Miljövärden urval för publ'!$B$2:$H$490,MATCH(D$4,'Miljövärden urval för publ'!$B$2:$H$2,0),FALSE),"")</f>
        <v/>
      </c>
      <c r="E358" t="str">
        <f>IFERROR(VLOOKUP($C358,'Miljövärden urval för publ'!$B$2:$H$490,MATCH(E$4,'Miljövärden urval för publ'!$B$2:$H$2,0),FALSE),"")</f>
        <v/>
      </c>
      <c r="F358" t="str">
        <f>IFERROR(VLOOKUP($C358,'Miljövärden urval för publ'!$B$2:$H$490,MATCH(F$4,'Miljövärden urval för publ'!$B$2:$H$2,0),FALSE),"")</f>
        <v/>
      </c>
      <c r="G358" t="str">
        <f>IFERROR(VLOOKUP($C358,'Miljövärden urval för publ'!$B$2:$H$490,MATCH(G$4,'Miljövärden urval för publ'!$B$2:$H$2,0),FALSE),"")</f>
        <v/>
      </c>
      <c r="J358">
        <f t="shared" si="22"/>
        <v>129</v>
      </c>
      <c r="M358">
        <v>354</v>
      </c>
      <c r="N358" t="str">
        <f t="shared" si="23"/>
        <v/>
      </c>
      <c r="P358" s="61">
        <f t="shared" si="24"/>
        <v>4</v>
      </c>
      <c r="Q358" s="35" t="str">
        <f t="shared" si="21"/>
        <v/>
      </c>
    </row>
    <row r="359" spans="1:17" x14ac:dyDescent="0.25">
      <c r="A359" s="59">
        <v>356</v>
      </c>
      <c r="B359" t="str">
        <f>IFERROR(INDEX('Miljövärden urval för publ'!$A$2:$AA$475,MATCH($A359,'Miljövärden urval för publ'!$R$2:$R$476,0),1),"")</f>
        <v/>
      </c>
      <c r="C359" t="str">
        <f>IFERROR(INDEX('Miljövärden urval för publ'!$A$2:$AA$475,MATCH($A359,'Miljövärden urval för publ'!$R$2:$R$476,0),2),"")</f>
        <v/>
      </c>
      <c r="D359" t="str">
        <f>IFERROR(VLOOKUP($C359,'Miljövärden urval för publ'!$B$2:$H$490,MATCH(D$4,'Miljövärden urval för publ'!$B$2:$H$2,0),FALSE),"")</f>
        <v/>
      </c>
      <c r="E359" t="str">
        <f>IFERROR(VLOOKUP($C359,'Miljövärden urval för publ'!$B$2:$H$490,MATCH(E$4,'Miljövärden urval för publ'!$B$2:$H$2,0),FALSE),"")</f>
        <v/>
      </c>
      <c r="F359" t="str">
        <f>IFERROR(VLOOKUP($C359,'Miljövärden urval för publ'!$B$2:$H$490,MATCH(F$4,'Miljövärden urval för publ'!$B$2:$H$2,0),FALSE),"")</f>
        <v/>
      </c>
      <c r="G359" t="str">
        <f>IFERROR(VLOOKUP($C359,'Miljövärden urval för publ'!$B$2:$H$490,MATCH(G$4,'Miljövärden urval för publ'!$B$2:$H$2,0),FALSE),"")</f>
        <v/>
      </c>
      <c r="J359">
        <f t="shared" si="22"/>
        <v>129</v>
      </c>
      <c r="M359">
        <v>355</v>
      </c>
      <c r="N359" t="str">
        <f t="shared" si="23"/>
        <v/>
      </c>
      <c r="P359" s="61">
        <f t="shared" si="24"/>
        <v>4</v>
      </c>
      <c r="Q359" s="35" t="str">
        <f t="shared" si="21"/>
        <v/>
      </c>
    </row>
    <row r="360" spans="1:17" x14ac:dyDescent="0.25">
      <c r="A360" s="59">
        <v>357</v>
      </c>
      <c r="B360" t="str">
        <f>IFERROR(INDEX('Miljövärden urval för publ'!$A$2:$AA$475,MATCH($A360,'Miljövärden urval för publ'!$R$2:$R$476,0),1),"")</f>
        <v/>
      </c>
      <c r="C360" t="str">
        <f>IFERROR(INDEX('Miljövärden urval för publ'!$A$2:$AA$475,MATCH($A360,'Miljövärden urval för publ'!$R$2:$R$476,0),2),"")</f>
        <v/>
      </c>
      <c r="D360" t="str">
        <f>IFERROR(VLOOKUP($C360,'Miljövärden urval för publ'!$B$2:$H$490,MATCH(D$4,'Miljövärden urval för publ'!$B$2:$H$2,0),FALSE),"")</f>
        <v/>
      </c>
      <c r="E360" t="str">
        <f>IFERROR(VLOOKUP($C360,'Miljövärden urval för publ'!$B$2:$H$490,MATCH(E$4,'Miljövärden urval för publ'!$B$2:$H$2,0),FALSE),"")</f>
        <v/>
      </c>
      <c r="F360" t="str">
        <f>IFERROR(VLOOKUP($C360,'Miljövärden urval för publ'!$B$2:$H$490,MATCH(F$4,'Miljövärden urval för publ'!$B$2:$H$2,0),FALSE),"")</f>
        <v/>
      </c>
      <c r="G360" t="str">
        <f>IFERROR(VLOOKUP($C360,'Miljövärden urval för publ'!$B$2:$H$490,MATCH(G$4,'Miljövärden urval för publ'!$B$2:$H$2,0),FALSE),"")</f>
        <v/>
      </c>
      <c r="J360">
        <f t="shared" si="22"/>
        <v>129</v>
      </c>
      <c r="M360">
        <v>356</v>
      </c>
      <c r="N360" t="str">
        <f t="shared" si="23"/>
        <v/>
      </c>
      <c r="P360" s="61">
        <f t="shared" si="24"/>
        <v>4</v>
      </c>
      <c r="Q360" s="35" t="str">
        <f t="shared" si="21"/>
        <v/>
      </c>
    </row>
    <row r="361" spans="1:17" x14ac:dyDescent="0.25">
      <c r="A361" s="59">
        <v>358</v>
      </c>
      <c r="B361" t="str">
        <f>IFERROR(INDEX('Miljövärden urval för publ'!$A$2:$AA$475,MATCH($A361,'Miljövärden urval för publ'!$R$2:$R$476,0),1),"")</f>
        <v/>
      </c>
      <c r="C361" t="str">
        <f>IFERROR(INDEX('Miljövärden urval för publ'!$A$2:$AA$475,MATCH($A361,'Miljövärden urval för publ'!$R$2:$R$476,0),2),"")</f>
        <v/>
      </c>
      <c r="D361" t="str">
        <f>IFERROR(VLOOKUP($C361,'Miljövärden urval för publ'!$B$2:$H$490,MATCH(D$4,'Miljövärden urval för publ'!$B$2:$H$2,0),FALSE),"")</f>
        <v/>
      </c>
      <c r="E361" t="str">
        <f>IFERROR(VLOOKUP($C361,'Miljövärden urval för publ'!$B$2:$H$490,MATCH(E$4,'Miljövärden urval för publ'!$B$2:$H$2,0),FALSE),"")</f>
        <v/>
      </c>
      <c r="F361" t="str">
        <f>IFERROR(VLOOKUP($C361,'Miljövärden urval för publ'!$B$2:$H$490,MATCH(F$4,'Miljövärden urval för publ'!$B$2:$H$2,0),FALSE),"")</f>
        <v/>
      </c>
      <c r="G361" t="str">
        <f>IFERROR(VLOOKUP($C361,'Miljövärden urval för publ'!$B$2:$H$490,MATCH(G$4,'Miljövärden urval för publ'!$B$2:$H$2,0),FALSE),"")</f>
        <v/>
      </c>
      <c r="J361">
        <f t="shared" si="22"/>
        <v>129</v>
      </c>
      <c r="M361">
        <v>357</v>
      </c>
      <c r="N361" t="str">
        <f t="shared" si="23"/>
        <v/>
      </c>
      <c r="P361" s="61">
        <f t="shared" si="24"/>
        <v>4</v>
      </c>
      <c r="Q361" s="35" t="str">
        <f t="shared" si="21"/>
        <v/>
      </c>
    </row>
    <row r="362" spans="1:17" x14ac:dyDescent="0.25">
      <c r="A362" s="59">
        <v>359</v>
      </c>
      <c r="B362" t="str">
        <f>IFERROR(INDEX('Miljövärden urval för publ'!$A$2:$AA$475,MATCH($A362,'Miljövärden urval för publ'!$R$2:$R$476,0),1),"")</f>
        <v/>
      </c>
      <c r="C362" t="str">
        <f>IFERROR(INDEX('Miljövärden urval för publ'!$A$2:$AA$475,MATCH($A362,'Miljövärden urval för publ'!$R$2:$R$476,0),2),"")</f>
        <v/>
      </c>
      <c r="D362" t="str">
        <f>IFERROR(VLOOKUP($C362,'Miljövärden urval för publ'!$B$2:$H$490,MATCH(D$4,'Miljövärden urval för publ'!$B$2:$H$2,0),FALSE),"")</f>
        <v/>
      </c>
      <c r="E362" t="str">
        <f>IFERROR(VLOOKUP($C362,'Miljövärden urval för publ'!$B$2:$H$490,MATCH(E$4,'Miljövärden urval för publ'!$B$2:$H$2,0),FALSE),"")</f>
        <v/>
      </c>
      <c r="F362" t="str">
        <f>IFERROR(VLOOKUP($C362,'Miljövärden urval för publ'!$B$2:$H$490,MATCH(F$4,'Miljövärden urval för publ'!$B$2:$H$2,0),FALSE),"")</f>
        <v/>
      </c>
      <c r="G362" t="str">
        <f>IFERROR(VLOOKUP($C362,'Miljövärden urval för publ'!$B$2:$H$490,MATCH(G$4,'Miljövärden urval för publ'!$B$2:$H$2,0),FALSE),"")</f>
        <v/>
      </c>
      <c r="J362">
        <f t="shared" si="22"/>
        <v>129</v>
      </c>
      <c r="M362">
        <v>358</v>
      </c>
      <c r="N362" t="str">
        <f t="shared" si="23"/>
        <v/>
      </c>
      <c r="P362" s="61">
        <f t="shared" si="24"/>
        <v>4</v>
      </c>
      <c r="Q362" s="35" t="str">
        <f t="shared" si="21"/>
        <v/>
      </c>
    </row>
    <row r="363" spans="1:17" x14ac:dyDescent="0.25">
      <c r="A363" s="59">
        <v>360</v>
      </c>
      <c r="B363" t="str">
        <f>IFERROR(INDEX('Miljövärden urval för publ'!$A$2:$AA$475,MATCH($A363,'Miljövärden urval för publ'!$R$2:$R$476,0),1),"")</f>
        <v/>
      </c>
      <c r="C363" t="str">
        <f>IFERROR(INDEX('Miljövärden urval för publ'!$A$2:$AA$475,MATCH($A363,'Miljövärden urval för publ'!$R$2:$R$476,0),2),"")</f>
        <v/>
      </c>
      <c r="D363" t="str">
        <f>IFERROR(VLOOKUP($C363,'Miljövärden urval för publ'!$B$2:$H$490,MATCH(D$4,'Miljövärden urval för publ'!$B$2:$H$2,0),FALSE),"")</f>
        <v/>
      </c>
      <c r="E363" t="str">
        <f>IFERROR(VLOOKUP($C363,'Miljövärden urval för publ'!$B$2:$H$490,MATCH(E$4,'Miljövärden urval för publ'!$B$2:$H$2,0),FALSE),"")</f>
        <v/>
      </c>
      <c r="F363" t="str">
        <f>IFERROR(VLOOKUP($C363,'Miljövärden urval för publ'!$B$2:$H$490,MATCH(F$4,'Miljövärden urval för publ'!$B$2:$H$2,0),FALSE),"")</f>
        <v/>
      </c>
      <c r="G363" t="str">
        <f>IFERROR(VLOOKUP($C363,'Miljövärden urval för publ'!$B$2:$H$490,MATCH(G$4,'Miljövärden urval för publ'!$B$2:$H$2,0),FALSE),"")</f>
        <v/>
      </c>
      <c r="J363">
        <f t="shared" si="22"/>
        <v>129</v>
      </c>
      <c r="M363">
        <v>359</v>
      </c>
      <c r="N363" t="str">
        <f t="shared" si="23"/>
        <v/>
      </c>
      <c r="P363" s="61">
        <f t="shared" si="24"/>
        <v>4</v>
      </c>
      <c r="Q363" s="35" t="str">
        <f t="shared" si="21"/>
        <v/>
      </c>
    </row>
    <row r="364" spans="1:17" x14ac:dyDescent="0.25">
      <c r="A364" s="59">
        <v>361</v>
      </c>
      <c r="B364" t="str">
        <f>IFERROR(INDEX('Miljövärden urval för publ'!$A$2:$AA$475,MATCH($A364,'Miljövärden urval för publ'!$R$2:$R$476,0),1),"")</f>
        <v/>
      </c>
      <c r="C364" t="str">
        <f>IFERROR(INDEX('Miljövärden urval för publ'!$A$2:$AA$475,MATCH($A364,'Miljövärden urval för publ'!$R$2:$R$476,0),2),"")</f>
        <v/>
      </c>
      <c r="D364" t="str">
        <f>IFERROR(VLOOKUP($C364,'Miljövärden urval för publ'!$B$2:$H$490,MATCH(D$4,'Miljövärden urval för publ'!$B$2:$H$2,0),FALSE),"")</f>
        <v/>
      </c>
      <c r="E364" t="str">
        <f>IFERROR(VLOOKUP($C364,'Miljövärden urval för publ'!$B$2:$H$490,MATCH(E$4,'Miljövärden urval för publ'!$B$2:$H$2,0),FALSE),"")</f>
        <v/>
      </c>
      <c r="F364" t="str">
        <f>IFERROR(VLOOKUP($C364,'Miljövärden urval för publ'!$B$2:$H$490,MATCH(F$4,'Miljövärden urval för publ'!$B$2:$H$2,0),FALSE),"")</f>
        <v/>
      </c>
      <c r="G364" t="str">
        <f>IFERROR(VLOOKUP($C364,'Miljövärden urval för publ'!$B$2:$H$490,MATCH(G$4,'Miljövärden urval för publ'!$B$2:$H$2,0),FALSE),"")</f>
        <v/>
      </c>
      <c r="J364">
        <f t="shared" si="22"/>
        <v>129</v>
      </c>
      <c r="M364">
        <v>360</v>
      </c>
      <c r="N364" t="str">
        <f t="shared" si="23"/>
        <v/>
      </c>
      <c r="P364" s="61">
        <f t="shared" si="24"/>
        <v>4</v>
      </c>
      <c r="Q364" s="35" t="str">
        <f t="shared" si="21"/>
        <v/>
      </c>
    </row>
    <row r="365" spans="1:17" x14ac:dyDescent="0.25">
      <c r="A365" s="59">
        <v>362</v>
      </c>
      <c r="B365" t="str">
        <f>IFERROR(INDEX('Miljövärden urval för publ'!$A$2:$AA$475,MATCH($A365,'Miljövärden urval för publ'!$R$2:$R$476,0),1),"")</f>
        <v/>
      </c>
      <c r="C365" t="str">
        <f>IFERROR(INDEX('Miljövärden urval för publ'!$A$2:$AA$475,MATCH($A365,'Miljövärden urval för publ'!$R$2:$R$476,0),2),"")</f>
        <v/>
      </c>
      <c r="D365" t="str">
        <f>IFERROR(VLOOKUP($C365,'Miljövärden urval för publ'!$B$2:$H$490,MATCH(D$4,'Miljövärden urval för publ'!$B$2:$H$2,0),FALSE),"")</f>
        <v/>
      </c>
      <c r="E365" t="str">
        <f>IFERROR(VLOOKUP($C365,'Miljövärden urval för publ'!$B$2:$H$490,MATCH(E$4,'Miljövärden urval för publ'!$B$2:$H$2,0),FALSE),"")</f>
        <v/>
      </c>
      <c r="F365" t="str">
        <f>IFERROR(VLOOKUP($C365,'Miljövärden urval för publ'!$B$2:$H$490,MATCH(F$4,'Miljövärden urval för publ'!$B$2:$H$2,0),FALSE),"")</f>
        <v/>
      </c>
      <c r="G365" t="str">
        <f>IFERROR(VLOOKUP($C365,'Miljövärden urval för publ'!$B$2:$H$490,MATCH(G$4,'Miljövärden urval för publ'!$B$2:$H$2,0),FALSE),"")</f>
        <v/>
      </c>
      <c r="J365">
        <f t="shared" si="22"/>
        <v>129</v>
      </c>
      <c r="M365">
        <v>361</v>
      </c>
      <c r="N365" t="str">
        <f t="shared" si="23"/>
        <v/>
      </c>
      <c r="P365" s="61">
        <f t="shared" si="24"/>
        <v>4</v>
      </c>
      <c r="Q365" s="35" t="str">
        <f t="shared" si="21"/>
        <v/>
      </c>
    </row>
    <row r="366" spans="1:17" x14ac:dyDescent="0.25">
      <c r="A366" s="59">
        <v>363</v>
      </c>
      <c r="B366" t="str">
        <f>IFERROR(INDEX('Miljövärden urval för publ'!$A$2:$AA$475,MATCH($A366,'Miljövärden urval för publ'!$R$2:$R$476,0),1),"")</f>
        <v/>
      </c>
      <c r="C366" t="str">
        <f>IFERROR(INDEX('Miljövärden urval för publ'!$A$2:$AA$475,MATCH($A366,'Miljövärden urval för publ'!$R$2:$R$476,0),2),"")</f>
        <v/>
      </c>
      <c r="D366" t="str">
        <f>IFERROR(VLOOKUP($C366,'Miljövärden urval för publ'!$B$2:$H$490,MATCH(D$4,'Miljövärden urval för publ'!$B$2:$H$2,0),FALSE),"")</f>
        <v/>
      </c>
      <c r="E366" t="str">
        <f>IFERROR(VLOOKUP($C366,'Miljövärden urval för publ'!$B$2:$H$490,MATCH(E$4,'Miljövärden urval för publ'!$B$2:$H$2,0),FALSE),"")</f>
        <v/>
      </c>
      <c r="F366" t="str">
        <f>IFERROR(VLOOKUP($C366,'Miljövärden urval för publ'!$B$2:$H$490,MATCH(F$4,'Miljövärden urval för publ'!$B$2:$H$2,0),FALSE),"")</f>
        <v/>
      </c>
      <c r="G366" t="str">
        <f>IFERROR(VLOOKUP($C366,'Miljövärden urval för publ'!$B$2:$H$490,MATCH(G$4,'Miljövärden urval för publ'!$B$2:$H$2,0),FALSE),"")</f>
        <v/>
      </c>
      <c r="J366">
        <f t="shared" si="22"/>
        <v>129</v>
      </c>
      <c r="M366">
        <v>362</v>
      </c>
      <c r="N366" t="str">
        <f t="shared" si="23"/>
        <v/>
      </c>
      <c r="P366" s="61">
        <f t="shared" si="24"/>
        <v>4</v>
      </c>
      <c r="Q366" s="35" t="str">
        <f t="shared" si="21"/>
        <v/>
      </c>
    </row>
    <row r="367" spans="1:17" x14ac:dyDescent="0.25">
      <c r="A367" s="59">
        <v>364</v>
      </c>
      <c r="B367" t="str">
        <f>IFERROR(INDEX('Miljövärden urval för publ'!$A$2:$AA$475,MATCH($A367,'Miljövärden urval för publ'!$R$2:$R$476,0),1),"")</f>
        <v/>
      </c>
      <c r="C367" t="str">
        <f>IFERROR(INDEX('Miljövärden urval för publ'!$A$2:$AA$475,MATCH($A367,'Miljövärden urval för publ'!$R$2:$R$476,0),2),"")</f>
        <v/>
      </c>
      <c r="D367" t="str">
        <f>IFERROR(VLOOKUP($C367,'Miljövärden urval för publ'!$B$2:$H$490,MATCH(D$4,'Miljövärden urval för publ'!$B$2:$H$2,0),FALSE),"")</f>
        <v/>
      </c>
      <c r="E367" t="str">
        <f>IFERROR(VLOOKUP($C367,'Miljövärden urval för publ'!$B$2:$H$490,MATCH(E$4,'Miljövärden urval för publ'!$B$2:$H$2,0),FALSE),"")</f>
        <v/>
      </c>
      <c r="F367" t="str">
        <f>IFERROR(VLOOKUP($C367,'Miljövärden urval för publ'!$B$2:$H$490,MATCH(F$4,'Miljövärden urval för publ'!$B$2:$H$2,0),FALSE),"")</f>
        <v/>
      </c>
      <c r="G367" t="str">
        <f>IFERROR(VLOOKUP($C367,'Miljövärden urval för publ'!$B$2:$H$490,MATCH(G$4,'Miljövärden urval för publ'!$B$2:$H$2,0),FALSE),"")</f>
        <v/>
      </c>
      <c r="J367">
        <f t="shared" si="22"/>
        <v>129</v>
      </c>
      <c r="M367">
        <v>363</v>
      </c>
      <c r="N367" t="str">
        <f t="shared" si="23"/>
        <v/>
      </c>
      <c r="P367" s="61">
        <f t="shared" si="24"/>
        <v>4</v>
      </c>
      <c r="Q367" s="35" t="str">
        <f t="shared" si="21"/>
        <v/>
      </c>
    </row>
    <row r="368" spans="1:17" x14ac:dyDescent="0.25">
      <c r="A368" s="59">
        <v>365</v>
      </c>
      <c r="B368" t="str">
        <f>IFERROR(INDEX('Miljövärden urval för publ'!$A$2:$AA$475,MATCH($A368,'Miljövärden urval för publ'!$R$2:$R$476,0),1),"")</f>
        <v/>
      </c>
      <c r="C368" t="str">
        <f>IFERROR(INDEX('Miljövärden urval för publ'!$A$2:$AA$475,MATCH($A368,'Miljövärden urval för publ'!$R$2:$R$476,0),2),"")</f>
        <v/>
      </c>
      <c r="D368" t="str">
        <f>IFERROR(VLOOKUP($C368,'Miljövärden urval för publ'!$B$2:$H$490,MATCH(D$4,'Miljövärden urval för publ'!$B$2:$H$2,0),FALSE),"")</f>
        <v/>
      </c>
      <c r="E368" t="str">
        <f>IFERROR(VLOOKUP($C368,'Miljövärden urval för publ'!$B$2:$H$490,MATCH(E$4,'Miljövärden urval för publ'!$B$2:$H$2,0),FALSE),"")</f>
        <v/>
      </c>
      <c r="F368" t="str">
        <f>IFERROR(VLOOKUP($C368,'Miljövärden urval för publ'!$B$2:$H$490,MATCH(F$4,'Miljövärden urval för publ'!$B$2:$H$2,0),FALSE),"")</f>
        <v/>
      </c>
      <c r="G368" t="str">
        <f>IFERROR(VLOOKUP($C368,'Miljövärden urval för publ'!$B$2:$H$490,MATCH(G$4,'Miljövärden urval för publ'!$B$2:$H$2,0),FALSE),"")</f>
        <v/>
      </c>
      <c r="J368">
        <f t="shared" si="22"/>
        <v>129</v>
      </c>
      <c r="M368">
        <v>364</v>
      </c>
      <c r="N368" t="str">
        <f t="shared" si="23"/>
        <v/>
      </c>
      <c r="P368" s="61">
        <f t="shared" si="24"/>
        <v>4</v>
      </c>
      <c r="Q368" s="35" t="str">
        <f t="shared" si="21"/>
        <v/>
      </c>
    </row>
    <row r="369" spans="1:17" x14ac:dyDescent="0.25">
      <c r="A369" s="59">
        <v>366</v>
      </c>
      <c r="B369" t="str">
        <f>IFERROR(INDEX('Miljövärden urval för publ'!$A$2:$AA$475,MATCH($A369,'Miljövärden urval för publ'!$R$2:$R$476,0),1),"")</f>
        <v/>
      </c>
      <c r="C369" t="str">
        <f>IFERROR(INDEX('Miljövärden urval för publ'!$A$2:$AA$475,MATCH($A369,'Miljövärden urval för publ'!$R$2:$R$476,0),2),"")</f>
        <v/>
      </c>
      <c r="D369" t="str">
        <f>IFERROR(VLOOKUP($C369,'Miljövärden urval för publ'!$B$2:$H$490,MATCH(D$4,'Miljövärden urval för publ'!$B$2:$H$2,0),FALSE),"")</f>
        <v/>
      </c>
      <c r="E369" t="str">
        <f>IFERROR(VLOOKUP($C369,'Miljövärden urval för publ'!$B$2:$H$490,MATCH(E$4,'Miljövärden urval för publ'!$B$2:$H$2,0),FALSE),"")</f>
        <v/>
      </c>
      <c r="F369" t="str">
        <f>IFERROR(VLOOKUP($C369,'Miljövärden urval för publ'!$B$2:$H$490,MATCH(F$4,'Miljövärden urval för publ'!$B$2:$H$2,0),FALSE),"")</f>
        <v/>
      </c>
      <c r="G369" t="str">
        <f>IFERROR(VLOOKUP($C369,'Miljövärden urval för publ'!$B$2:$H$490,MATCH(G$4,'Miljövärden urval för publ'!$B$2:$H$2,0),FALSE),"")</f>
        <v/>
      </c>
      <c r="J369">
        <f t="shared" si="22"/>
        <v>129</v>
      </c>
      <c r="M369">
        <v>365</v>
      </c>
      <c r="N369" t="str">
        <f t="shared" si="23"/>
        <v/>
      </c>
      <c r="P369" s="61">
        <f t="shared" si="24"/>
        <v>4</v>
      </c>
      <c r="Q369" s="35" t="str">
        <f t="shared" si="21"/>
        <v/>
      </c>
    </row>
    <row r="370" spans="1:17" x14ac:dyDescent="0.25">
      <c r="A370" s="59">
        <v>367</v>
      </c>
      <c r="B370" t="str">
        <f>IFERROR(INDEX('Miljövärden urval för publ'!$A$2:$AA$475,MATCH($A370,'Miljövärden urval för publ'!$R$2:$R$476,0),1),"")</f>
        <v/>
      </c>
      <c r="C370" t="str">
        <f>IFERROR(INDEX('Miljövärden urval för publ'!$A$2:$AA$475,MATCH($A370,'Miljövärden urval för publ'!$R$2:$R$476,0),2),"")</f>
        <v/>
      </c>
      <c r="D370" t="str">
        <f>IFERROR(VLOOKUP($C370,'Miljövärden urval för publ'!$B$2:$H$490,MATCH(D$4,'Miljövärden urval för publ'!$B$2:$H$2,0),FALSE),"")</f>
        <v/>
      </c>
      <c r="E370" t="str">
        <f>IFERROR(VLOOKUP($C370,'Miljövärden urval för publ'!$B$2:$H$490,MATCH(E$4,'Miljövärden urval för publ'!$B$2:$H$2,0),FALSE),"")</f>
        <v/>
      </c>
      <c r="F370" t="str">
        <f>IFERROR(VLOOKUP($C370,'Miljövärden urval för publ'!$B$2:$H$490,MATCH(F$4,'Miljövärden urval för publ'!$B$2:$H$2,0),FALSE),"")</f>
        <v/>
      </c>
      <c r="G370" t="str">
        <f>IFERROR(VLOOKUP($C370,'Miljövärden urval för publ'!$B$2:$H$490,MATCH(G$4,'Miljövärden urval för publ'!$B$2:$H$2,0),FALSE),"")</f>
        <v/>
      </c>
      <c r="M370">
        <v>366</v>
      </c>
      <c r="N370" t="str">
        <f t="shared" si="23"/>
        <v/>
      </c>
      <c r="P370" s="61">
        <f t="shared" si="24"/>
        <v>4</v>
      </c>
      <c r="Q370" s="35" t="str">
        <f t="shared" si="21"/>
        <v/>
      </c>
    </row>
    <row r="371" spans="1:17" x14ac:dyDescent="0.25">
      <c r="A371" s="59">
        <v>368</v>
      </c>
      <c r="B371" t="str">
        <f>IFERROR(INDEX('Miljövärden urval för publ'!$A$2:$AA$475,MATCH($A371,'Miljövärden urval för publ'!$R$2:$R$476,0),1),"")</f>
        <v/>
      </c>
      <c r="C371" t="str">
        <f>IFERROR(INDEX('Miljövärden urval för publ'!$A$2:$AA$475,MATCH($A371,'Miljövärden urval för publ'!$R$2:$R$476,0),2),"")</f>
        <v/>
      </c>
      <c r="D371" t="str">
        <f>IFERROR(VLOOKUP($C371,'Miljövärden urval för publ'!$B$2:$H$490,MATCH(D$4,'Miljövärden urval för publ'!$B$2:$H$2,0),FALSE),"")</f>
        <v/>
      </c>
      <c r="E371" t="str">
        <f>IFERROR(VLOOKUP($C371,'Miljövärden urval för publ'!$B$2:$H$490,MATCH(E$4,'Miljövärden urval för publ'!$B$2:$H$2,0),FALSE),"")</f>
        <v/>
      </c>
      <c r="F371" t="str">
        <f>IFERROR(VLOOKUP($C371,'Miljövärden urval för publ'!$B$2:$H$490,MATCH(F$4,'Miljövärden urval för publ'!$B$2:$H$2,0),FALSE),"")</f>
        <v/>
      </c>
      <c r="G371" t="str">
        <f>IFERROR(VLOOKUP($C371,'Miljövärden urval för publ'!$B$2:$H$490,MATCH(G$4,'Miljövärden urval för publ'!$B$2:$H$2,0),FALSE),"")</f>
        <v/>
      </c>
      <c r="M371">
        <v>367</v>
      </c>
      <c r="N371" t="str">
        <f t="shared" si="23"/>
        <v/>
      </c>
      <c r="P371" s="61">
        <f t="shared" si="24"/>
        <v>4</v>
      </c>
      <c r="Q371" s="35" t="str">
        <f t="shared" si="21"/>
        <v/>
      </c>
    </row>
    <row r="372" spans="1:17" x14ac:dyDescent="0.25">
      <c r="A372" s="59">
        <v>369</v>
      </c>
      <c r="B372" t="str">
        <f>IFERROR(INDEX('Miljövärden urval för publ'!$A$2:$AA$475,MATCH($A372,'Miljövärden urval för publ'!$R$2:$R$476,0),1),"")</f>
        <v/>
      </c>
      <c r="C372" t="str">
        <f>IFERROR(INDEX('Miljövärden urval för publ'!$A$2:$AA$475,MATCH($A372,'Miljövärden urval för publ'!$R$2:$R$476,0),2),"")</f>
        <v/>
      </c>
      <c r="D372" t="str">
        <f>IFERROR(VLOOKUP($C372,'Miljövärden urval för publ'!$B$2:$H$490,MATCH(D$4,'Miljövärden urval för publ'!$B$2:$H$2,0),FALSE),"")</f>
        <v/>
      </c>
      <c r="E372" t="str">
        <f>IFERROR(VLOOKUP($C372,'Miljövärden urval för publ'!$B$2:$H$490,MATCH(E$4,'Miljövärden urval för publ'!$B$2:$H$2,0),FALSE),"")</f>
        <v/>
      </c>
      <c r="F372" t="str">
        <f>IFERROR(VLOOKUP($C372,'Miljövärden urval för publ'!$B$2:$H$490,MATCH(F$4,'Miljövärden urval för publ'!$B$2:$H$2,0),FALSE),"")</f>
        <v/>
      </c>
      <c r="G372" t="str">
        <f>IFERROR(VLOOKUP($C372,'Miljövärden urval för publ'!$B$2:$H$490,MATCH(G$4,'Miljövärden urval för publ'!$B$2:$H$2,0),FALSE),"")</f>
        <v/>
      </c>
      <c r="M372">
        <v>368</v>
      </c>
      <c r="N372" t="str">
        <f t="shared" si="23"/>
        <v/>
      </c>
      <c r="P372" s="61">
        <f t="shared" si="24"/>
        <v>4</v>
      </c>
      <c r="Q372" s="35" t="str">
        <f t="shared" si="21"/>
        <v/>
      </c>
    </row>
    <row r="373" spans="1:17" x14ac:dyDescent="0.25">
      <c r="A373" s="59">
        <v>370</v>
      </c>
      <c r="B373" t="str">
        <f>IFERROR(INDEX('Miljövärden urval för publ'!$A$2:$AA$475,MATCH($A373,'Miljövärden urval för publ'!$R$2:$R$476,0),1),"")</f>
        <v/>
      </c>
      <c r="C373" t="str">
        <f>IFERROR(INDEX('Miljövärden urval för publ'!$A$2:$AA$475,MATCH($A373,'Miljövärden urval för publ'!$R$2:$R$476,0),2),"")</f>
        <v/>
      </c>
      <c r="D373" t="str">
        <f>IFERROR(VLOOKUP($C373,'Miljövärden urval för publ'!$B$2:$H$490,MATCH(D$4,'Miljövärden urval för publ'!$B$2:$H$2,0),FALSE),"")</f>
        <v/>
      </c>
      <c r="E373" t="str">
        <f>IFERROR(VLOOKUP($C373,'Miljövärden urval för publ'!$B$2:$H$490,MATCH(E$4,'Miljövärden urval för publ'!$B$2:$H$2,0),FALSE),"")</f>
        <v/>
      </c>
      <c r="F373" t="str">
        <f>IFERROR(VLOOKUP($C373,'Miljövärden urval för publ'!$B$2:$H$490,MATCH(F$4,'Miljövärden urval för publ'!$B$2:$H$2,0),FALSE),"")</f>
        <v/>
      </c>
      <c r="G373" t="str">
        <f>IFERROR(VLOOKUP($C373,'Miljövärden urval för publ'!$B$2:$H$490,MATCH(G$4,'Miljövärden urval för publ'!$B$2:$H$2,0),FALSE),"")</f>
        <v/>
      </c>
      <c r="M373">
        <v>369</v>
      </c>
      <c r="N373" t="str">
        <f t="shared" si="23"/>
        <v/>
      </c>
      <c r="P373" s="61">
        <f t="shared" si="24"/>
        <v>4</v>
      </c>
      <c r="Q373" s="35" t="str">
        <f t="shared" si="21"/>
        <v/>
      </c>
    </row>
    <row r="374" spans="1:17" x14ac:dyDescent="0.25">
      <c r="A374" s="59">
        <v>371</v>
      </c>
      <c r="B374" t="str">
        <f>IFERROR(INDEX('Miljövärden urval för publ'!$A$2:$AA$475,MATCH($A374,'Miljövärden urval för publ'!$R$2:$R$476,0),1),"")</f>
        <v/>
      </c>
      <c r="C374" t="str">
        <f>IFERROR(INDEX('Miljövärden urval för publ'!$A$2:$AA$475,MATCH($A374,'Miljövärden urval för publ'!$R$2:$R$476,0),2),"")</f>
        <v/>
      </c>
      <c r="D374" t="str">
        <f>IFERROR(VLOOKUP($C374,'Miljövärden urval för publ'!$B$2:$H$490,MATCH(D$4,'Miljövärden urval för publ'!$B$2:$H$2,0),FALSE),"")</f>
        <v/>
      </c>
      <c r="E374" t="str">
        <f>IFERROR(VLOOKUP($C374,'Miljövärden urval för publ'!$B$2:$H$490,MATCH(E$4,'Miljövärden urval för publ'!$B$2:$H$2,0),FALSE),"")</f>
        <v/>
      </c>
      <c r="F374" t="str">
        <f>IFERROR(VLOOKUP($C374,'Miljövärden urval för publ'!$B$2:$H$490,MATCH(F$4,'Miljövärden urval för publ'!$B$2:$H$2,0),FALSE),"")</f>
        <v/>
      </c>
      <c r="G374" t="str">
        <f>IFERROR(VLOOKUP($C374,'Miljövärden urval för publ'!$B$2:$H$490,MATCH(G$4,'Miljövärden urval för publ'!$B$2:$H$2,0),FALSE),"")</f>
        <v/>
      </c>
      <c r="M374">
        <v>370</v>
      </c>
      <c r="N374" t="str">
        <f t="shared" si="23"/>
        <v/>
      </c>
      <c r="P374" s="61">
        <f t="shared" si="24"/>
        <v>4</v>
      </c>
      <c r="Q374" s="35" t="str">
        <f t="shared" si="21"/>
        <v/>
      </c>
    </row>
    <row r="375" spans="1:17" x14ac:dyDescent="0.25">
      <c r="A375" s="59">
        <v>372</v>
      </c>
      <c r="B375" t="str">
        <f>IFERROR(INDEX('Miljövärden urval för publ'!$A$2:$AA$475,MATCH($A375,'Miljövärden urval för publ'!$R$2:$R$476,0),1),"")</f>
        <v/>
      </c>
      <c r="C375" t="str">
        <f>IFERROR(INDEX('Miljövärden urval för publ'!$A$2:$AA$475,MATCH($A375,'Miljövärden urval för publ'!$R$2:$R$476,0),2),"")</f>
        <v/>
      </c>
      <c r="D375" t="str">
        <f>IFERROR(VLOOKUP($C375,'Miljövärden urval för publ'!$B$2:$H$490,MATCH(D$4,'Miljövärden urval för publ'!$B$2:$H$2,0),FALSE),"")</f>
        <v/>
      </c>
      <c r="E375" t="str">
        <f>IFERROR(VLOOKUP($C375,'Miljövärden urval för publ'!$B$2:$H$490,MATCH(E$4,'Miljövärden urval för publ'!$B$2:$H$2,0),FALSE),"")</f>
        <v/>
      </c>
      <c r="F375" t="str">
        <f>IFERROR(VLOOKUP($C375,'Miljövärden urval för publ'!$B$2:$H$490,MATCH(F$4,'Miljövärden urval för publ'!$B$2:$H$2,0),FALSE),"")</f>
        <v/>
      </c>
      <c r="G375" t="str">
        <f>IFERROR(VLOOKUP($C375,'Miljövärden urval för publ'!$B$2:$H$490,MATCH(G$4,'Miljövärden urval för publ'!$B$2:$H$2,0),FALSE),"")</f>
        <v/>
      </c>
      <c r="M375">
        <v>371</v>
      </c>
      <c r="N375" t="str">
        <f t="shared" si="23"/>
        <v/>
      </c>
      <c r="P375" s="61">
        <f t="shared" si="24"/>
        <v>4</v>
      </c>
      <c r="Q375" s="35" t="str">
        <f t="shared" si="21"/>
        <v/>
      </c>
    </row>
    <row r="376" spans="1:17" x14ac:dyDescent="0.25">
      <c r="A376" s="59">
        <v>373</v>
      </c>
      <c r="B376" t="str">
        <f>IFERROR(INDEX('Miljövärden urval för publ'!$A$2:$AA$475,MATCH($A376,'Miljövärden urval för publ'!$R$2:$R$476,0),1),"")</f>
        <v/>
      </c>
      <c r="C376" t="str">
        <f>IFERROR(INDEX('Miljövärden urval för publ'!$A$2:$AA$475,MATCH($A376,'Miljövärden urval för publ'!$R$2:$R$476,0),2),"")</f>
        <v/>
      </c>
      <c r="D376" t="str">
        <f>IFERROR(VLOOKUP($C376,'Miljövärden urval för publ'!$B$2:$H$490,MATCH(D$4,'Miljövärden urval för publ'!$B$2:$H$2,0),FALSE),"")</f>
        <v/>
      </c>
      <c r="E376" t="str">
        <f>IFERROR(VLOOKUP($C376,'Miljövärden urval för publ'!$B$2:$H$490,MATCH(E$4,'Miljövärden urval för publ'!$B$2:$H$2,0),FALSE),"")</f>
        <v/>
      </c>
      <c r="F376" t="str">
        <f>IFERROR(VLOOKUP($C376,'Miljövärden urval för publ'!$B$2:$H$490,MATCH(F$4,'Miljövärden urval för publ'!$B$2:$H$2,0),FALSE),"")</f>
        <v/>
      </c>
      <c r="G376" t="str">
        <f>IFERROR(VLOOKUP($C376,'Miljövärden urval för publ'!$B$2:$H$490,MATCH(G$4,'Miljövärden urval för publ'!$B$2:$H$2,0),FALSE),"")</f>
        <v/>
      </c>
      <c r="M376">
        <v>372</v>
      </c>
      <c r="N376" t="str">
        <f t="shared" si="23"/>
        <v/>
      </c>
      <c r="P376" s="61">
        <f t="shared" si="24"/>
        <v>4</v>
      </c>
      <c r="Q376" s="35" t="str">
        <f t="shared" si="21"/>
        <v/>
      </c>
    </row>
    <row r="377" spans="1:17" x14ac:dyDescent="0.25">
      <c r="A377" s="59">
        <v>374</v>
      </c>
      <c r="B377" t="str">
        <f>IFERROR(INDEX('Miljövärden urval för publ'!$A$2:$AA$475,MATCH($A377,'Miljövärden urval för publ'!$R$2:$R$476,0),1),"")</f>
        <v/>
      </c>
      <c r="C377" t="str">
        <f>IFERROR(INDEX('Miljövärden urval för publ'!$A$2:$AA$475,MATCH($A377,'Miljövärden urval för publ'!$R$2:$R$476,0),2),"")</f>
        <v/>
      </c>
      <c r="D377" t="str">
        <f>IFERROR(VLOOKUP($C377,'Miljövärden urval för publ'!$B$2:$H$490,MATCH(D$4,'Miljövärden urval för publ'!$B$2:$H$2,0),FALSE),"")</f>
        <v/>
      </c>
      <c r="E377" t="str">
        <f>IFERROR(VLOOKUP($C377,'Miljövärden urval för publ'!$B$2:$H$490,MATCH(E$4,'Miljövärden urval för publ'!$B$2:$H$2,0),FALSE),"")</f>
        <v/>
      </c>
      <c r="F377" t="str">
        <f>IFERROR(VLOOKUP($C377,'Miljövärden urval för publ'!$B$2:$H$490,MATCH(F$4,'Miljövärden urval för publ'!$B$2:$H$2,0),FALSE),"")</f>
        <v/>
      </c>
      <c r="G377" t="str">
        <f>IFERROR(VLOOKUP($C377,'Miljövärden urval för publ'!$B$2:$H$490,MATCH(G$4,'Miljövärden urval för publ'!$B$2:$H$2,0),FALSE),"")</f>
        <v/>
      </c>
      <c r="M377">
        <v>373</v>
      </c>
      <c r="N377" t="str">
        <f t="shared" si="23"/>
        <v/>
      </c>
      <c r="P377" s="61">
        <f t="shared" si="24"/>
        <v>4</v>
      </c>
      <c r="Q377" s="35" t="str">
        <f t="shared" si="21"/>
        <v/>
      </c>
    </row>
    <row r="378" spans="1:17" x14ac:dyDescent="0.25">
      <c r="A378" s="59">
        <v>375</v>
      </c>
      <c r="B378" t="str">
        <f>IFERROR(INDEX('Miljövärden urval för publ'!$A$2:$AA$475,MATCH($A378,'Miljövärden urval för publ'!$R$2:$R$476,0),1),"")</f>
        <v/>
      </c>
      <c r="C378" t="str">
        <f>IFERROR(INDEX('Miljövärden urval för publ'!$A$2:$AA$475,MATCH($A378,'Miljövärden urval för publ'!$R$2:$R$476,0),2),"")</f>
        <v/>
      </c>
      <c r="D378" t="str">
        <f>IFERROR(VLOOKUP($C378,'Miljövärden urval för publ'!$B$2:$H$490,MATCH(D$4,'Miljövärden urval för publ'!$B$2:$H$2,0),FALSE),"")</f>
        <v/>
      </c>
      <c r="E378" t="str">
        <f>IFERROR(VLOOKUP($C378,'Miljövärden urval för publ'!$B$2:$H$490,MATCH(E$4,'Miljövärden urval för publ'!$B$2:$H$2,0),FALSE),"")</f>
        <v/>
      </c>
      <c r="F378" t="str">
        <f>IFERROR(VLOOKUP($C378,'Miljövärden urval för publ'!$B$2:$H$490,MATCH(F$4,'Miljövärden urval för publ'!$B$2:$H$2,0),FALSE),"")</f>
        <v/>
      </c>
      <c r="G378" t="str">
        <f>IFERROR(VLOOKUP($C378,'Miljövärden urval för publ'!$B$2:$H$490,MATCH(G$4,'Miljövärden urval för publ'!$B$2:$H$2,0),FALSE),"")</f>
        <v/>
      </c>
      <c r="M378">
        <v>374</v>
      </c>
      <c r="N378" t="str">
        <f t="shared" si="23"/>
        <v/>
      </c>
      <c r="P378" s="61">
        <f t="shared" si="24"/>
        <v>4</v>
      </c>
      <c r="Q378" s="35" t="str">
        <f t="shared" si="21"/>
        <v/>
      </c>
    </row>
    <row r="379" spans="1:17" x14ac:dyDescent="0.25">
      <c r="A379" s="59">
        <v>376</v>
      </c>
      <c r="B379" t="str">
        <f>IFERROR(INDEX('Miljövärden urval för publ'!$A$2:$AA$475,MATCH($A379,'Miljövärden urval för publ'!$R$2:$R$476,0),1),"")</f>
        <v/>
      </c>
      <c r="C379" t="str">
        <f>IFERROR(INDEX('Miljövärden urval för publ'!$A$2:$AA$475,MATCH($A379,'Miljövärden urval för publ'!$R$2:$R$476,0),2),"")</f>
        <v/>
      </c>
      <c r="D379" t="str">
        <f>IFERROR(VLOOKUP($C379,'Miljövärden urval för publ'!$B$2:$H$490,MATCH(D$4,'Miljövärden urval för publ'!$B$2:$H$2,0),FALSE),"")</f>
        <v/>
      </c>
      <c r="E379" t="str">
        <f>IFERROR(VLOOKUP($C379,'Miljövärden urval för publ'!$B$2:$H$490,MATCH(E$4,'Miljövärden urval för publ'!$B$2:$H$2,0),FALSE),"")</f>
        <v/>
      </c>
      <c r="F379" t="str">
        <f>IFERROR(VLOOKUP($C379,'Miljövärden urval för publ'!$B$2:$H$490,MATCH(F$4,'Miljövärden urval för publ'!$B$2:$H$2,0),FALSE),"")</f>
        <v/>
      </c>
      <c r="G379" t="str">
        <f>IFERROR(VLOOKUP($C379,'Miljövärden urval för publ'!$B$2:$H$490,MATCH(G$4,'Miljövärden urval för publ'!$B$2:$H$2,0),FALSE),"")</f>
        <v/>
      </c>
      <c r="M379">
        <v>375</v>
      </c>
      <c r="N379" t="str">
        <f t="shared" si="23"/>
        <v/>
      </c>
      <c r="P379" s="61">
        <f t="shared" si="24"/>
        <v>4</v>
      </c>
      <c r="Q379" s="35" t="str">
        <f t="shared" si="21"/>
        <v/>
      </c>
    </row>
    <row r="380" spans="1:17" x14ac:dyDescent="0.25">
      <c r="A380" s="59">
        <v>377</v>
      </c>
      <c r="B380" t="str">
        <f>IFERROR(INDEX('Miljövärden urval för publ'!$A$2:$AA$475,MATCH($A380,'Miljövärden urval för publ'!$R$2:$R$476,0),1),"")</f>
        <v/>
      </c>
      <c r="C380" t="str">
        <f>IFERROR(INDEX('Miljövärden urval för publ'!$A$2:$AA$475,MATCH($A380,'Miljövärden urval för publ'!$R$2:$R$476,0),2),"")</f>
        <v/>
      </c>
      <c r="D380" t="str">
        <f>IFERROR(VLOOKUP($C380,'Miljövärden urval för publ'!$B$2:$H$490,MATCH(D$4,'Miljövärden urval för publ'!$B$2:$H$2,0),FALSE),"")</f>
        <v/>
      </c>
      <c r="E380" t="str">
        <f>IFERROR(VLOOKUP($C380,'Miljövärden urval för publ'!$B$2:$H$490,MATCH(E$4,'Miljövärden urval för publ'!$B$2:$H$2,0),FALSE),"")</f>
        <v/>
      </c>
      <c r="F380" t="str">
        <f>IFERROR(VLOOKUP($C380,'Miljövärden urval för publ'!$B$2:$H$490,MATCH(F$4,'Miljövärden urval för publ'!$B$2:$H$2,0),FALSE),"")</f>
        <v/>
      </c>
      <c r="G380" t="str">
        <f>IFERROR(VLOOKUP($C380,'Miljövärden urval för publ'!$B$2:$H$490,MATCH(G$4,'Miljövärden urval för publ'!$B$2:$H$2,0),FALSE),"")</f>
        <v/>
      </c>
      <c r="M380">
        <v>376</v>
      </c>
      <c r="N380" t="str">
        <f t="shared" si="23"/>
        <v/>
      </c>
      <c r="P380" s="61">
        <f t="shared" si="24"/>
        <v>4</v>
      </c>
      <c r="Q380" s="35" t="str">
        <f t="shared" si="21"/>
        <v/>
      </c>
    </row>
    <row r="381" spans="1:17" x14ac:dyDescent="0.25">
      <c r="A381" s="59">
        <v>378</v>
      </c>
      <c r="B381" t="str">
        <f>IFERROR(INDEX('Miljövärden urval för publ'!$A$2:$AA$475,MATCH($A381,'Miljövärden urval för publ'!$R$2:$R$476,0),1),"")</f>
        <v/>
      </c>
      <c r="C381" t="str">
        <f>IFERROR(INDEX('Miljövärden urval för publ'!$A$2:$AA$475,MATCH($A381,'Miljövärden urval för publ'!$R$2:$R$476,0),2),"")</f>
        <v/>
      </c>
      <c r="D381" t="str">
        <f>IFERROR(VLOOKUP($C381,'Miljövärden urval för publ'!$B$2:$H$490,MATCH(D$4,'Miljövärden urval för publ'!$B$2:$H$2,0),FALSE),"")</f>
        <v/>
      </c>
      <c r="E381" t="str">
        <f>IFERROR(VLOOKUP($C381,'Miljövärden urval för publ'!$B$2:$H$490,MATCH(E$4,'Miljövärden urval för publ'!$B$2:$H$2,0),FALSE),"")</f>
        <v/>
      </c>
      <c r="F381" t="str">
        <f>IFERROR(VLOOKUP($C381,'Miljövärden urval för publ'!$B$2:$H$490,MATCH(F$4,'Miljövärden urval för publ'!$B$2:$H$2,0),FALSE),"")</f>
        <v/>
      </c>
      <c r="G381" t="str">
        <f>IFERROR(VLOOKUP($C381,'Miljövärden urval för publ'!$B$2:$H$490,MATCH(G$4,'Miljövärden urval för publ'!$B$2:$H$2,0),FALSE),"")</f>
        <v/>
      </c>
      <c r="M381">
        <v>377</v>
      </c>
      <c r="N381" t="str">
        <f t="shared" si="23"/>
        <v/>
      </c>
      <c r="P381" s="61">
        <f t="shared" si="24"/>
        <v>4</v>
      </c>
      <c r="Q381" s="35" t="str">
        <f t="shared" si="21"/>
        <v/>
      </c>
    </row>
    <row r="382" spans="1:17" x14ac:dyDescent="0.25">
      <c r="A382" s="59">
        <v>379</v>
      </c>
      <c r="B382" t="str">
        <f>IFERROR(INDEX('Miljövärden urval för publ'!$A$2:$AA$475,MATCH($A382,'Miljövärden urval för publ'!$R$2:$R$476,0),1),"")</f>
        <v/>
      </c>
      <c r="C382" t="str">
        <f>IFERROR(INDEX('Miljövärden urval för publ'!$A$2:$AA$475,MATCH($A382,'Miljövärden urval för publ'!$R$2:$R$476,0),2),"")</f>
        <v/>
      </c>
      <c r="D382" t="str">
        <f>IFERROR(VLOOKUP($C382,'Miljövärden urval för publ'!$B$2:$H$490,MATCH(D$4,'Miljövärden urval för publ'!$B$2:$H$2,0),FALSE),"")</f>
        <v/>
      </c>
      <c r="E382" t="str">
        <f>IFERROR(VLOOKUP($C382,'Miljövärden urval för publ'!$B$2:$H$490,MATCH(E$4,'Miljövärden urval för publ'!$B$2:$H$2,0),FALSE),"")</f>
        <v/>
      </c>
      <c r="F382" t="str">
        <f>IFERROR(VLOOKUP($C382,'Miljövärden urval för publ'!$B$2:$H$490,MATCH(F$4,'Miljövärden urval för publ'!$B$2:$H$2,0),FALSE),"")</f>
        <v/>
      </c>
      <c r="G382" t="str">
        <f>IFERROR(VLOOKUP($C382,'Miljövärden urval för publ'!$B$2:$H$490,MATCH(G$4,'Miljövärden urval för publ'!$B$2:$H$2,0),FALSE),"")</f>
        <v/>
      </c>
      <c r="M382">
        <v>378</v>
      </c>
      <c r="N382" t="str">
        <f t="shared" si="23"/>
        <v/>
      </c>
      <c r="P382" s="61">
        <f t="shared" si="24"/>
        <v>4</v>
      </c>
      <c r="Q382" s="35" t="str">
        <f t="shared" si="21"/>
        <v/>
      </c>
    </row>
    <row r="383" spans="1:17" x14ac:dyDescent="0.25">
      <c r="A383" s="59">
        <v>380</v>
      </c>
      <c r="B383" t="str">
        <f>IFERROR(INDEX('Miljövärden urval för publ'!$A$2:$AA$475,MATCH($A383,'Miljövärden urval för publ'!$R$2:$R$476,0),1),"")</f>
        <v/>
      </c>
      <c r="C383" t="str">
        <f>IFERROR(INDEX('Miljövärden urval för publ'!$A$2:$AA$475,MATCH($A383,'Miljövärden urval för publ'!$R$2:$R$476,0),2),"")</f>
        <v/>
      </c>
      <c r="D383" t="str">
        <f>IFERROR(VLOOKUP($C383,'Miljövärden urval för publ'!$B$2:$H$490,MATCH(D$4,'Miljövärden urval för publ'!$B$2:$H$2,0),FALSE),"")</f>
        <v/>
      </c>
      <c r="E383" t="str">
        <f>IFERROR(VLOOKUP($C383,'Miljövärden urval för publ'!$B$2:$H$490,MATCH(E$4,'Miljövärden urval för publ'!$B$2:$H$2,0),FALSE),"")</f>
        <v/>
      </c>
      <c r="F383" t="str">
        <f>IFERROR(VLOOKUP($C383,'Miljövärden urval för publ'!$B$2:$H$490,MATCH(F$4,'Miljövärden urval för publ'!$B$2:$H$2,0),FALSE),"")</f>
        <v/>
      </c>
      <c r="G383" t="str">
        <f>IFERROR(VLOOKUP($C383,'Miljövärden urval för publ'!$B$2:$H$490,MATCH(G$4,'Miljövärden urval för publ'!$B$2:$H$2,0),FALSE),"")</f>
        <v/>
      </c>
      <c r="M383">
        <v>379</v>
      </c>
      <c r="N383" t="str">
        <f t="shared" si="23"/>
        <v/>
      </c>
      <c r="P383" s="61">
        <f t="shared" si="24"/>
        <v>4</v>
      </c>
      <c r="Q383" s="35" t="str">
        <f t="shared" si="21"/>
        <v/>
      </c>
    </row>
    <row r="384" spans="1:17" x14ac:dyDescent="0.25">
      <c r="A384" s="59">
        <v>381</v>
      </c>
      <c r="B384" t="str">
        <f>IFERROR(INDEX('Miljövärden urval för publ'!$A$2:$AA$475,MATCH($A384,'Miljövärden urval för publ'!$R$2:$R$476,0),1),"")</f>
        <v/>
      </c>
      <c r="C384" t="str">
        <f>IFERROR(INDEX('Miljövärden urval för publ'!$A$2:$AA$475,MATCH($A384,'Miljövärden urval för publ'!$R$2:$R$476,0),2),"")</f>
        <v/>
      </c>
      <c r="D384" t="str">
        <f>IFERROR(VLOOKUP($C384,'Miljövärden urval för publ'!$B$2:$H$490,MATCH(D$4,'Miljövärden urval för publ'!$B$2:$H$2,0),FALSE),"")</f>
        <v/>
      </c>
      <c r="E384" t="str">
        <f>IFERROR(VLOOKUP($C384,'Miljövärden urval för publ'!$B$2:$H$490,MATCH(E$4,'Miljövärden urval för publ'!$B$2:$H$2,0),FALSE),"")</f>
        <v/>
      </c>
      <c r="F384" t="str">
        <f>IFERROR(VLOOKUP($C384,'Miljövärden urval för publ'!$B$2:$H$490,MATCH(F$4,'Miljövärden urval för publ'!$B$2:$H$2,0),FALSE),"")</f>
        <v/>
      </c>
      <c r="G384" t="str">
        <f>IFERROR(VLOOKUP($C384,'Miljövärden urval för publ'!$B$2:$H$490,MATCH(G$4,'Miljövärden urval för publ'!$B$2:$H$2,0),FALSE),"")</f>
        <v/>
      </c>
      <c r="M384">
        <v>380</v>
      </c>
      <c r="N384" t="str">
        <f t="shared" si="23"/>
        <v/>
      </c>
      <c r="P384" s="61">
        <f t="shared" si="24"/>
        <v>4</v>
      </c>
      <c r="Q384" s="35" t="str">
        <f t="shared" si="21"/>
        <v/>
      </c>
    </row>
    <row r="385" spans="1:17" x14ac:dyDescent="0.25">
      <c r="A385" s="59">
        <v>382</v>
      </c>
      <c r="B385" t="str">
        <f>IFERROR(INDEX('Miljövärden urval för publ'!$A$2:$AA$475,MATCH($A385,'Miljövärden urval för publ'!$R$2:$R$476,0),1),"")</f>
        <v/>
      </c>
      <c r="C385" t="str">
        <f>IFERROR(INDEX('Miljövärden urval för publ'!$A$2:$AA$475,MATCH($A385,'Miljövärden urval för publ'!$R$2:$R$476,0),2),"")</f>
        <v/>
      </c>
      <c r="D385" t="str">
        <f>IFERROR(VLOOKUP($C385,'Miljövärden urval för publ'!$B$2:$H$490,MATCH(D$4,'Miljövärden urval för publ'!$B$2:$H$2,0),FALSE),"")</f>
        <v/>
      </c>
      <c r="E385" t="str">
        <f>IFERROR(VLOOKUP($C385,'Miljövärden urval för publ'!$B$2:$H$490,MATCH(E$4,'Miljövärden urval för publ'!$B$2:$H$2,0),FALSE),"")</f>
        <v/>
      </c>
      <c r="F385" t="str">
        <f>IFERROR(VLOOKUP($C385,'Miljövärden urval för publ'!$B$2:$H$490,MATCH(F$4,'Miljövärden urval för publ'!$B$2:$H$2,0),FALSE),"")</f>
        <v/>
      </c>
      <c r="G385" t="str">
        <f>IFERROR(VLOOKUP($C385,'Miljövärden urval för publ'!$B$2:$H$490,MATCH(G$4,'Miljövärden urval för publ'!$B$2:$H$2,0),FALSE),"")</f>
        <v/>
      </c>
      <c r="M385">
        <v>381</v>
      </c>
      <c r="N385" t="str">
        <f t="shared" si="23"/>
        <v/>
      </c>
      <c r="P385" s="61">
        <f t="shared" si="24"/>
        <v>4</v>
      </c>
      <c r="Q385" s="35" t="str">
        <f t="shared" si="21"/>
        <v/>
      </c>
    </row>
    <row r="386" spans="1:17" x14ac:dyDescent="0.25">
      <c r="A386" s="59">
        <v>383</v>
      </c>
      <c r="B386" t="str">
        <f>IFERROR(INDEX('Miljövärden urval för publ'!$A$2:$AA$475,MATCH($A386,'Miljövärden urval för publ'!$R$2:$R$476,0),1),"")</f>
        <v/>
      </c>
      <c r="C386" t="str">
        <f>IFERROR(INDEX('Miljövärden urval för publ'!$A$2:$AA$475,MATCH($A386,'Miljövärden urval för publ'!$R$2:$R$476,0),2),"")</f>
        <v/>
      </c>
      <c r="D386" t="str">
        <f>IFERROR(VLOOKUP($C386,'Miljövärden urval för publ'!$B$2:$H$490,MATCH(D$4,'Miljövärden urval för publ'!$B$2:$H$2,0),FALSE),"")</f>
        <v/>
      </c>
      <c r="E386" t="str">
        <f>IFERROR(VLOOKUP($C386,'Miljövärden urval för publ'!$B$2:$H$490,MATCH(E$4,'Miljövärden urval för publ'!$B$2:$H$2,0),FALSE),"")</f>
        <v/>
      </c>
      <c r="F386" t="str">
        <f>IFERROR(VLOOKUP($C386,'Miljövärden urval för publ'!$B$2:$H$490,MATCH(F$4,'Miljövärden urval för publ'!$B$2:$H$2,0),FALSE),"")</f>
        <v/>
      </c>
      <c r="G386" t="str">
        <f>IFERROR(VLOOKUP($C386,'Miljövärden urval för publ'!$B$2:$H$490,MATCH(G$4,'Miljövärden urval för publ'!$B$2:$H$2,0),FALSE),"")</f>
        <v/>
      </c>
      <c r="M386">
        <v>382</v>
      </c>
      <c r="N386" t="str">
        <f t="shared" si="23"/>
        <v/>
      </c>
      <c r="P386" s="61">
        <f t="shared" si="24"/>
        <v>4</v>
      </c>
      <c r="Q386" s="35" t="str">
        <f t="shared" si="21"/>
        <v/>
      </c>
    </row>
    <row r="387" spans="1:17" x14ac:dyDescent="0.25">
      <c r="A387" s="59">
        <v>384</v>
      </c>
      <c r="B387" t="str">
        <f>IFERROR(INDEX('Miljövärden urval för publ'!$A$2:$AA$475,MATCH($A387,'Miljövärden urval för publ'!$R$2:$R$476,0),1),"")</f>
        <v/>
      </c>
      <c r="C387" t="str">
        <f>IFERROR(INDEX('Miljövärden urval för publ'!$A$2:$AA$475,MATCH($A387,'Miljövärden urval för publ'!$R$2:$R$476,0),2),"")</f>
        <v/>
      </c>
      <c r="D387" t="str">
        <f>IFERROR(VLOOKUP($C387,'Miljövärden urval för publ'!$B$2:$H$490,MATCH(D$4,'Miljövärden urval för publ'!$B$2:$H$2,0),FALSE),"")</f>
        <v/>
      </c>
      <c r="E387" t="str">
        <f>IFERROR(VLOOKUP($C387,'Miljövärden urval för publ'!$B$2:$H$490,MATCH(E$4,'Miljövärden urval för publ'!$B$2:$H$2,0),FALSE),"")</f>
        <v/>
      </c>
      <c r="F387" t="str">
        <f>IFERROR(VLOOKUP($C387,'Miljövärden urval för publ'!$B$2:$H$490,MATCH(F$4,'Miljövärden urval för publ'!$B$2:$H$2,0),FALSE),"")</f>
        <v/>
      </c>
      <c r="G387" t="str">
        <f>IFERROR(VLOOKUP($C387,'Miljövärden urval för publ'!$B$2:$H$490,MATCH(G$4,'Miljövärden urval för publ'!$B$2:$H$2,0),FALSE),"")</f>
        <v/>
      </c>
      <c r="M387">
        <v>383</v>
      </c>
      <c r="N387" t="str">
        <f t="shared" si="23"/>
        <v/>
      </c>
      <c r="P387" s="61">
        <f t="shared" si="24"/>
        <v>4</v>
      </c>
      <c r="Q387" s="35" t="str">
        <f t="shared" si="21"/>
        <v/>
      </c>
    </row>
    <row r="388" spans="1:17" x14ac:dyDescent="0.25">
      <c r="A388" s="59">
        <v>385</v>
      </c>
      <c r="B388" t="str">
        <f>IFERROR(INDEX('Miljövärden urval för publ'!$A$2:$AA$475,MATCH($A388,'Miljövärden urval för publ'!$R$2:$R$476,0),1),"")</f>
        <v/>
      </c>
      <c r="C388" t="str">
        <f>IFERROR(INDEX('Miljövärden urval för publ'!$A$2:$AA$475,MATCH($A388,'Miljövärden urval för publ'!$R$2:$R$476,0),2),"")</f>
        <v/>
      </c>
      <c r="D388" t="str">
        <f>IFERROR(VLOOKUP($C388,'Miljövärden urval för publ'!$B$2:$H$490,MATCH(D$4,'Miljövärden urval för publ'!$B$2:$H$2,0),FALSE),"")</f>
        <v/>
      </c>
      <c r="E388" t="str">
        <f>IFERROR(VLOOKUP($C388,'Miljövärden urval för publ'!$B$2:$H$490,MATCH(E$4,'Miljövärden urval för publ'!$B$2:$H$2,0),FALSE),"")</f>
        <v/>
      </c>
      <c r="F388" t="str">
        <f>IFERROR(VLOOKUP($C388,'Miljövärden urval för publ'!$B$2:$H$490,MATCH(F$4,'Miljövärden urval för publ'!$B$2:$H$2,0),FALSE),"")</f>
        <v/>
      </c>
      <c r="G388" t="str">
        <f>IFERROR(VLOOKUP($C388,'Miljövärden urval för publ'!$B$2:$H$490,MATCH(G$4,'Miljövärden urval för publ'!$B$2:$H$2,0),FALSE),"")</f>
        <v/>
      </c>
      <c r="M388">
        <v>384</v>
      </c>
      <c r="N388" t="str">
        <f t="shared" si="23"/>
        <v/>
      </c>
      <c r="P388" s="61">
        <f t="shared" si="24"/>
        <v>4</v>
      </c>
      <c r="Q388" s="35" t="str">
        <f t="shared" si="21"/>
        <v/>
      </c>
    </row>
    <row r="389" spans="1:17" x14ac:dyDescent="0.25">
      <c r="A389" s="59">
        <v>386</v>
      </c>
      <c r="B389" t="str">
        <f>IFERROR(INDEX('Miljövärden urval för publ'!$A$2:$AA$475,MATCH($A389,'Miljövärden urval för publ'!$R$2:$R$476,0),1),"")</f>
        <v/>
      </c>
      <c r="C389" t="str">
        <f>IFERROR(INDEX('Miljövärden urval för publ'!$A$2:$AA$475,MATCH($A389,'Miljövärden urval för publ'!$R$2:$R$476,0),2),"")</f>
        <v/>
      </c>
      <c r="D389" t="str">
        <f>IFERROR(VLOOKUP($C389,'Miljövärden urval för publ'!$B$2:$H$490,MATCH(D$4,'Miljövärden urval för publ'!$B$2:$H$2,0),FALSE),"")</f>
        <v/>
      </c>
      <c r="E389" t="str">
        <f>IFERROR(VLOOKUP($C389,'Miljövärden urval för publ'!$B$2:$H$490,MATCH(E$4,'Miljövärden urval för publ'!$B$2:$H$2,0),FALSE),"")</f>
        <v/>
      </c>
      <c r="F389" t="str">
        <f>IFERROR(VLOOKUP($C389,'Miljövärden urval för publ'!$B$2:$H$490,MATCH(F$4,'Miljövärden urval för publ'!$B$2:$H$2,0),FALSE),"")</f>
        <v/>
      </c>
      <c r="G389" t="str">
        <f>IFERROR(VLOOKUP($C389,'Miljövärden urval för publ'!$B$2:$H$490,MATCH(G$4,'Miljövärden urval för publ'!$B$2:$H$2,0),FALSE),"")</f>
        <v/>
      </c>
      <c r="M389">
        <v>385</v>
      </c>
      <c r="N389" t="str">
        <f t="shared" si="23"/>
        <v/>
      </c>
      <c r="P389" s="61">
        <f t="shared" si="24"/>
        <v>4</v>
      </c>
      <c r="Q389" s="35" t="str">
        <f t="shared" ref="Q389:Q452" si="25">IF(B389=$R$2,C389,"")</f>
        <v/>
      </c>
    </row>
    <row r="390" spans="1:17" x14ac:dyDescent="0.25">
      <c r="A390" s="59">
        <v>387</v>
      </c>
      <c r="B390" t="str">
        <f>IFERROR(INDEX('Miljövärden urval för publ'!$A$2:$AA$475,MATCH($A390,'Miljövärden urval för publ'!$R$2:$R$476,0),1),"")</f>
        <v/>
      </c>
      <c r="C390" t="str">
        <f>IFERROR(INDEX('Miljövärden urval för publ'!$A$2:$AA$475,MATCH($A390,'Miljövärden urval för publ'!$R$2:$R$476,0),2),"")</f>
        <v/>
      </c>
      <c r="D390" t="str">
        <f>IFERROR(VLOOKUP($C390,'Miljövärden urval för publ'!$B$2:$H$490,MATCH(D$4,'Miljövärden urval för publ'!$B$2:$H$2,0),FALSE),"")</f>
        <v/>
      </c>
      <c r="E390" t="str">
        <f>IFERROR(VLOOKUP($C390,'Miljövärden urval för publ'!$B$2:$H$490,MATCH(E$4,'Miljövärden urval för publ'!$B$2:$H$2,0),FALSE),"")</f>
        <v/>
      </c>
      <c r="F390" t="str">
        <f>IFERROR(VLOOKUP($C390,'Miljövärden urval för publ'!$B$2:$H$490,MATCH(F$4,'Miljövärden urval för publ'!$B$2:$H$2,0),FALSE),"")</f>
        <v/>
      </c>
      <c r="G390" t="str">
        <f>IFERROR(VLOOKUP($C390,'Miljövärden urval för publ'!$B$2:$H$490,MATCH(G$4,'Miljövärden urval för publ'!$B$2:$H$2,0),FALSE),"")</f>
        <v/>
      </c>
      <c r="M390">
        <v>386</v>
      </c>
      <c r="N390" t="str">
        <f t="shared" ref="N390:N411" si="26">IFERROR(INDEX($B$4:$J$487,MATCH(M390,$J$4:$J$369,0),1),"")</f>
        <v/>
      </c>
      <c r="P390" s="61">
        <f t="shared" ref="P390:P453" si="27">IF(Q390="",P389,P389+1)</f>
        <v>4</v>
      </c>
      <c r="Q390" s="35" t="str">
        <f t="shared" si="25"/>
        <v/>
      </c>
    </row>
    <row r="391" spans="1:17" x14ac:dyDescent="0.25">
      <c r="A391" s="59">
        <v>388</v>
      </c>
      <c r="B391" t="str">
        <f>IFERROR(INDEX('Miljövärden urval för publ'!$A$2:$AA$475,MATCH($A391,'Miljövärden urval för publ'!$R$2:$R$476,0),1),"")</f>
        <v/>
      </c>
      <c r="C391" t="str">
        <f>IFERROR(INDEX('Miljövärden urval för publ'!$A$2:$AA$475,MATCH($A391,'Miljövärden urval för publ'!$R$2:$R$476,0),2),"")</f>
        <v/>
      </c>
      <c r="D391" t="str">
        <f>IFERROR(VLOOKUP($C391,'Miljövärden urval för publ'!$B$2:$H$490,MATCH(D$4,'Miljövärden urval för publ'!$B$2:$H$2,0),FALSE),"")</f>
        <v/>
      </c>
      <c r="E391" t="str">
        <f>IFERROR(VLOOKUP($C391,'Miljövärden urval för publ'!$B$2:$H$490,MATCH(E$4,'Miljövärden urval för publ'!$B$2:$H$2,0),FALSE),"")</f>
        <v/>
      </c>
      <c r="F391" t="str">
        <f>IFERROR(VLOOKUP($C391,'Miljövärden urval för publ'!$B$2:$H$490,MATCH(F$4,'Miljövärden urval för publ'!$B$2:$H$2,0),FALSE),"")</f>
        <v/>
      </c>
      <c r="G391" t="str">
        <f>IFERROR(VLOOKUP($C391,'Miljövärden urval för publ'!$B$2:$H$490,MATCH(G$4,'Miljövärden urval för publ'!$B$2:$H$2,0),FALSE),"")</f>
        <v/>
      </c>
      <c r="M391">
        <v>387</v>
      </c>
      <c r="N391" t="str">
        <f t="shared" si="26"/>
        <v/>
      </c>
      <c r="P391" s="61">
        <f t="shared" si="27"/>
        <v>4</v>
      </c>
      <c r="Q391" s="35" t="str">
        <f t="shared" si="25"/>
        <v/>
      </c>
    </row>
    <row r="392" spans="1:17" x14ac:dyDescent="0.25">
      <c r="A392" s="59">
        <v>389</v>
      </c>
      <c r="B392" t="str">
        <f>IFERROR(INDEX('Miljövärden urval för publ'!$A$2:$AA$475,MATCH($A392,'Miljövärden urval för publ'!$R$2:$R$476,0),1),"")</f>
        <v/>
      </c>
      <c r="C392" t="str">
        <f>IFERROR(INDEX('Miljövärden urval för publ'!$A$2:$AA$475,MATCH($A392,'Miljövärden urval för publ'!$R$2:$R$476,0),2),"")</f>
        <v/>
      </c>
      <c r="D392" t="str">
        <f>IFERROR(VLOOKUP($C392,'Miljövärden urval för publ'!$B$2:$H$490,MATCH(D$4,'Miljövärden urval för publ'!$B$2:$H$2,0),FALSE),"")</f>
        <v/>
      </c>
      <c r="E392" t="str">
        <f>IFERROR(VLOOKUP($C392,'Miljövärden urval för publ'!$B$2:$H$490,MATCH(E$4,'Miljövärden urval för publ'!$B$2:$H$2,0),FALSE),"")</f>
        <v/>
      </c>
      <c r="F392" t="str">
        <f>IFERROR(VLOOKUP($C392,'Miljövärden urval för publ'!$B$2:$H$490,MATCH(F$4,'Miljövärden urval för publ'!$B$2:$H$2,0),FALSE),"")</f>
        <v/>
      </c>
      <c r="G392" t="str">
        <f>IFERROR(VLOOKUP($C392,'Miljövärden urval för publ'!$B$2:$H$490,MATCH(G$4,'Miljövärden urval för publ'!$B$2:$H$2,0),FALSE),"")</f>
        <v/>
      </c>
      <c r="M392">
        <v>388</v>
      </c>
      <c r="N392" t="str">
        <f t="shared" si="26"/>
        <v/>
      </c>
      <c r="P392" s="61">
        <f t="shared" si="27"/>
        <v>4</v>
      </c>
      <c r="Q392" s="35" t="str">
        <f t="shared" si="25"/>
        <v/>
      </c>
    </row>
    <row r="393" spans="1:17" x14ac:dyDescent="0.25">
      <c r="A393" s="59">
        <v>390</v>
      </c>
      <c r="B393" t="str">
        <f>IFERROR(INDEX('Miljövärden urval för publ'!$A$2:$AA$475,MATCH($A393,'Miljövärden urval för publ'!$R$2:$R$476,0),1),"")</f>
        <v/>
      </c>
      <c r="C393" t="str">
        <f>IFERROR(INDEX('Miljövärden urval för publ'!$A$2:$AA$475,MATCH($A393,'Miljövärden urval för publ'!$R$2:$R$476,0),2),"")</f>
        <v/>
      </c>
      <c r="D393" t="str">
        <f>IFERROR(VLOOKUP($C393,'Miljövärden urval för publ'!$B$2:$H$490,MATCH(D$4,'Miljövärden urval för publ'!$B$2:$H$2,0),FALSE),"")</f>
        <v/>
      </c>
      <c r="E393" t="str">
        <f>IFERROR(VLOOKUP($C393,'Miljövärden urval för publ'!$B$2:$H$490,MATCH(E$4,'Miljövärden urval för publ'!$B$2:$H$2,0),FALSE),"")</f>
        <v/>
      </c>
      <c r="F393" t="str">
        <f>IFERROR(VLOOKUP($C393,'Miljövärden urval för publ'!$B$2:$H$490,MATCH(F$4,'Miljövärden urval för publ'!$B$2:$H$2,0),FALSE),"")</f>
        <v/>
      </c>
      <c r="G393" t="str">
        <f>IFERROR(VLOOKUP($C393,'Miljövärden urval för publ'!$B$2:$H$490,MATCH(G$4,'Miljövärden urval för publ'!$B$2:$H$2,0),FALSE),"")</f>
        <v/>
      </c>
      <c r="M393">
        <v>389</v>
      </c>
      <c r="N393" t="str">
        <f t="shared" si="26"/>
        <v/>
      </c>
      <c r="P393" s="61">
        <f t="shared" si="27"/>
        <v>4</v>
      </c>
      <c r="Q393" s="35" t="str">
        <f t="shared" si="25"/>
        <v/>
      </c>
    </row>
    <row r="394" spans="1:17" x14ac:dyDescent="0.25">
      <c r="A394" s="59">
        <v>391</v>
      </c>
      <c r="B394" t="str">
        <f>IFERROR(INDEX('Miljövärden urval för publ'!$A$2:$AA$475,MATCH($A394,'Miljövärden urval för publ'!$R$2:$R$476,0),1),"")</f>
        <v/>
      </c>
      <c r="C394" t="str">
        <f>IFERROR(INDEX('Miljövärden urval för publ'!$A$2:$AA$475,MATCH($A394,'Miljövärden urval för publ'!$R$2:$R$476,0),2),"")</f>
        <v/>
      </c>
      <c r="D394" t="str">
        <f>IFERROR(VLOOKUP($C394,'Miljövärden urval för publ'!$B$2:$H$490,MATCH(D$4,'Miljövärden urval för publ'!$B$2:$H$2,0),FALSE),"")</f>
        <v/>
      </c>
      <c r="E394" t="str">
        <f>IFERROR(VLOOKUP($C394,'Miljövärden urval för publ'!$B$2:$H$490,MATCH(E$4,'Miljövärden urval för publ'!$B$2:$H$2,0),FALSE),"")</f>
        <v/>
      </c>
      <c r="F394" t="str">
        <f>IFERROR(VLOOKUP($C394,'Miljövärden urval för publ'!$B$2:$H$490,MATCH(F$4,'Miljövärden urval för publ'!$B$2:$H$2,0),FALSE),"")</f>
        <v/>
      </c>
      <c r="G394" t="str">
        <f>IFERROR(VLOOKUP($C394,'Miljövärden urval för publ'!$B$2:$H$490,MATCH(G$4,'Miljövärden urval för publ'!$B$2:$H$2,0),FALSE),"")</f>
        <v/>
      </c>
      <c r="M394">
        <v>390</v>
      </c>
      <c r="N394" t="str">
        <f t="shared" si="26"/>
        <v/>
      </c>
      <c r="P394" s="61">
        <f t="shared" si="27"/>
        <v>4</v>
      </c>
      <c r="Q394" s="35" t="str">
        <f t="shared" si="25"/>
        <v/>
      </c>
    </row>
    <row r="395" spans="1:17" x14ac:dyDescent="0.25">
      <c r="A395" s="59">
        <v>392</v>
      </c>
      <c r="B395" t="str">
        <f>IFERROR(INDEX('Miljövärden urval för publ'!$A$2:$AA$475,MATCH($A395,'Miljövärden urval för publ'!$R$2:$R$476,0),1),"")</f>
        <v/>
      </c>
      <c r="C395" t="str">
        <f>IFERROR(INDEX('Miljövärden urval för publ'!$A$2:$AA$475,MATCH($A395,'Miljövärden urval för publ'!$R$2:$R$476,0),2),"")</f>
        <v/>
      </c>
      <c r="D395" t="str">
        <f>IFERROR(VLOOKUP($C395,'Miljövärden urval för publ'!$B$2:$H$490,MATCH(D$4,'Miljövärden urval för publ'!$B$2:$H$2,0),FALSE),"")</f>
        <v/>
      </c>
      <c r="E395" t="str">
        <f>IFERROR(VLOOKUP($C395,'Miljövärden urval för publ'!$B$2:$H$490,MATCH(E$4,'Miljövärden urval för publ'!$B$2:$H$2,0),FALSE),"")</f>
        <v/>
      </c>
      <c r="F395" t="str">
        <f>IFERROR(VLOOKUP($C395,'Miljövärden urval för publ'!$B$2:$H$490,MATCH(F$4,'Miljövärden urval för publ'!$B$2:$H$2,0),FALSE),"")</f>
        <v/>
      </c>
      <c r="G395" t="str">
        <f>IFERROR(VLOOKUP($C395,'Miljövärden urval för publ'!$B$2:$H$490,MATCH(G$4,'Miljövärden urval för publ'!$B$2:$H$2,0),FALSE),"")</f>
        <v/>
      </c>
      <c r="M395">
        <v>391</v>
      </c>
      <c r="N395" t="str">
        <f t="shared" si="26"/>
        <v/>
      </c>
      <c r="P395" s="61">
        <f t="shared" si="27"/>
        <v>4</v>
      </c>
      <c r="Q395" s="35" t="str">
        <f t="shared" si="25"/>
        <v/>
      </c>
    </row>
    <row r="396" spans="1:17" x14ac:dyDescent="0.25">
      <c r="A396" s="59">
        <v>393</v>
      </c>
      <c r="B396" t="str">
        <f>IFERROR(INDEX('Miljövärden urval för publ'!$A$2:$AA$475,MATCH($A396,'Miljövärden urval för publ'!$R$2:$R$476,0),1),"")</f>
        <v/>
      </c>
      <c r="C396" t="str">
        <f>IFERROR(INDEX('Miljövärden urval för publ'!$A$2:$AA$475,MATCH($A396,'Miljövärden urval för publ'!$R$2:$R$476,0),2),"")</f>
        <v/>
      </c>
      <c r="D396" t="str">
        <f>IFERROR(VLOOKUP($C396,'Miljövärden urval för publ'!$B$2:$H$490,MATCH(D$4,'Miljövärden urval för publ'!$B$2:$H$2,0),FALSE),"")</f>
        <v/>
      </c>
      <c r="E396" t="str">
        <f>IFERROR(VLOOKUP($C396,'Miljövärden urval för publ'!$B$2:$H$490,MATCH(E$4,'Miljövärden urval för publ'!$B$2:$H$2,0),FALSE),"")</f>
        <v/>
      </c>
      <c r="F396" t="str">
        <f>IFERROR(VLOOKUP($C396,'Miljövärden urval för publ'!$B$2:$H$490,MATCH(F$4,'Miljövärden urval för publ'!$B$2:$H$2,0),FALSE),"")</f>
        <v/>
      </c>
      <c r="G396" t="str">
        <f>IFERROR(VLOOKUP($C396,'Miljövärden urval för publ'!$B$2:$H$490,MATCH(G$4,'Miljövärden urval för publ'!$B$2:$H$2,0),FALSE),"")</f>
        <v/>
      </c>
      <c r="M396">
        <v>392</v>
      </c>
      <c r="N396" t="str">
        <f t="shared" si="26"/>
        <v/>
      </c>
      <c r="P396" s="61">
        <f t="shared" si="27"/>
        <v>4</v>
      </c>
      <c r="Q396" s="35" t="str">
        <f t="shared" si="25"/>
        <v/>
      </c>
    </row>
    <row r="397" spans="1:17" x14ac:dyDescent="0.25">
      <c r="A397" s="59">
        <v>394</v>
      </c>
      <c r="B397" t="str">
        <f>IFERROR(INDEX('Miljövärden urval för publ'!$A$2:$AA$475,MATCH($A397,'Miljövärden urval för publ'!$R$2:$R$476,0),1),"")</f>
        <v/>
      </c>
      <c r="C397" t="str">
        <f>IFERROR(INDEX('Miljövärden urval för publ'!$A$2:$AA$475,MATCH($A397,'Miljövärden urval för publ'!$R$2:$R$476,0),2),"")</f>
        <v/>
      </c>
      <c r="D397" t="str">
        <f>IFERROR(VLOOKUP($C397,'Miljövärden urval för publ'!$B$2:$H$490,MATCH(D$4,'Miljövärden urval för publ'!$B$2:$H$2,0),FALSE),"")</f>
        <v/>
      </c>
      <c r="E397" t="str">
        <f>IFERROR(VLOOKUP($C397,'Miljövärden urval för publ'!$B$2:$H$490,MATCH(E$4,'Miljövärden urval för publ'!$B$2:$H$2,0),FALSE),"")</f>
        <v/>
      </c>
      <c r="F397" t="str">
        <f>IFERROR(VLOOKUP($C397,'Miljövärden urval för publ'!$B$2:$H$490,MATCH(F$4,'Miljövärden urval för publ'!$B$2:$H$2,0),FALSE),"")</f>
        <v/>
      </c>
      <c r="G397" t="str">
        <f>IFERROR(VLOOKUP($C397,'Miljövärden urval för publ'!$B$2:$H$490,MATCH(G$4,'Miljövärden urval för publ'!$B$2:$H$2,0),FALSE),"")</f>
        <v/>
      </c>
      <c r="M397">
        <v>393</v>
      </c>
      <c r="N397" t="str">
        <f t="shared" si="26"/>
        <v/>
      </c>
      <c r="P397" s="61">
        <f t="shared" si="27"/>
        <v>4</v>
      </c>
      <c r="Q397" s="35" t="str">
        <f t="shared" si="25"/>
        <v/>
      </c>
    </row>
    <row r="398" spans="1:17" x14ac:dyDescent="0.25">
      <c r="A398" s="59">
        <v>395</v>
      </c>
      <c r="B398" t="str">
        <f>IFERROR(INDEX('Miljövärden urval för publ'!$A$2:$AA$475,MATCH($A398,'Miljövärden urval för publ'!$R$2:$R$476,0),1),"")</f>
        <v/>
      </c>
      <c r="C398" t="str">
        <f>IFERROR(INDEX('Miljövärden urval för publ'!$A$2:$AA$475,MATCH($A398,'Miljövärden urval för publ'!$R$2:$R$476,0),2),"")</f>
        <v/>
      </c>
      <c r="D398" t="str">
        <f>IFERROR(VLOOKUP($C398,'Miljövärden urval för publ'!$B$2:$H$490,MATCH(D$4,'Miljövärden urval för publ'!$B$2:$H$2,0),FALSE),"")</f>
        <v/>
      </c>
      <c r="E398" t="str">
        <f>IFERROR(VLOOKUP($C398,'Miljövärden urval för publ'!$B$2:$H$490,MATCH(E$4,'Miljövärden urval för publ'!$B$2:$H$2,0),FALSE),"")</f>
        <v/>
      </c>
      <c r="F398" t="str">
        <f>IFERROR(VLOOKUP($C398,'Miljövärden urval för publ'!$B$2:$H$490,MATCH(F$4,'Miljövärden urval för publ'!$B$2:$H$2,0),FALSE),"")</f>
        <v/>
      </c>
      <c r="G398" t="str">
        <f>IFERROR(VLOOKUP($C398,'Miljövärden urval för publ'!$B$2:$H$490,MATCH(G$4,'Miljövärden urval för publ'!$B$2:$H$2,0),FALSE),"")</f>
        <v/>
      </c>
      <c r="M398">
        <v>394</v>
      </c>
      <c r="N398" t="str">
        <f t="shared" si="26"/>
        <v/>
      </c>
      <c r="P398" s="61">
        <f t="shared" si="27"/>
        <v>4</v>
      </c>
      <c r="Q398" s="35" t="str">
        <f t="shared" si="25"/>
        <v/>
      </c>
    </row>
    <row r="399" spans="1:17" x14ac:dyDescent="0.25">
      <c r="A399" s="59">
        <v>396</v>
      </c>
      <c r="B399" t="str">
        <f>IFERROR(INDEX('Miljövärden urval för publ'!$A$2:$AA$475,MATCH($A399,'Miljövärden urval för publ'!$R$2:$R$476,0),1),"")</f>
        <v/>
      </c>
      <c r="C399" t="str">
        <f>IFERROR(INDEX('Miljövärden urval för publ'!$A$2:$AA$475,MATCH($A399,'Miljövärden urval för publ'!$R$2:$R$476,0),2),"")</f>
        <v/>
      </c>
      <c r="D399" t="str">
        <f>IFERROR(VLOOKUP($C399,'Miljövärden urval för publ'!$B$2:$H$490,MATCH(D$4,'Miljövärden urval för publ'!$B$2:$H$2,0),FALSE),"")</f>
        <v/>
      </c>
      <c r="E399" t="str">
        <f>IFERROR(VLOOKUP($C399,'Miljövärden urval för publ'!$B$2:$H$490,MATCH(E$4,'Miljövärden urval för publ'!$B$2:$H$2,0),FALSE),"")</f>
        <v/>
      </c>
      <c r="F399" t="str">
        <f>IFERROR(VLOOKUP($C399,'Miljövärden urval för publ'!$B$2:$H$490,MATCH(F$4,'Miljövärden urval för publ'!$B$2:$H$2,0),FALSE),"")</f>
        <v/>
      </c>
      <c r="G399" t="str">
        <f>IFERROR(VLOOKUP($C399,'Miljövärden urval för publ'!$B$2:$H$490,MATCH(G$4,'Miljövärden urval för publ'!$B$2:$H$2,0),FALSE),"")</f>
        <v/>
      </c>
      <c r="M399">
        <v>395</v>
      </c>
      <c r="N399" t="str">
        <f t="shared" si="26"/>
        <v/>
      </c>
      <c r="P399" s="61">
        <f t="shared" si="27"/>
        <v>4</v>
      </c>
      <c r="Q399" s="35" t="str">
        <f t="shared" si="25"/>
        <v/>
      </c>
    </row>
    <row r="400" spans="1:17" x14ac:dyDescent="0.25">
      <c r="A400" s="59">
        <v>397</v>
      </c>
      <c r="B400" t="str">
        <f>IFERROR(INDEX('Miljövärden urval för publ'!$A$2:$AA$475,MATCH($A400,'Miljövärden urval för publ'!$R$2:$R$476,0),1),"")</f>
        <v/>
      </c>
      <c r="C400" t="str">
        <f>IFERROR(INDEX('Miljövärden urval för publ'!$A$2:$AA$475,MATCH($A400,'Miljövärden urval för publ'!$R$2:$R$476,0),2),"")</f>
        <v/>
      </c>
      <c r="D400" t="str">
        <f>IFERROR(VLOOKUP($C400,'Miljövärden urval för publ'!$B$2:$H$490,MATCH(D$4,'Miljövärden urval för publ'!$B$2:$H$2,0),FALSE),"")</f>
        <v/>
      </c>
      <c r="E400" t="str">
        <f>IFERROR(VLOOKUP($C400,'Miljövärden urval för publ'!$B$2:$H$490,MATCH(E$4,'Miljövärden urval för publ'!$B$2:$H$2,0),FALSE),"")</f>
        <v/>
      </c>
      <c r="F400" t="str">
        <f>IFERROR(VLOOKUP($C400,'Miljövärden urval för publ'!$B$2:$H$490,MATCH(F$4,'Miljövärden urval för publ'!$B$2:$H$2,0),FALSE),"")</f>
        <v/>
      </c>
      <c r="G400" t="str">
        <f>IFERROR(VLOOKUP($C400,'Miljövärden urval för publ'!$B$2:$H$490,MATCH(G$4,'Miljövärden urval för publ'!$B$2:$H$2,0),FALSE),"")</f>
        <v/>
      </c>
      <c r="M400">
        <v>396</v>
      </c>
      <c r="N400" t="str">
        <f t="shared" si="26"/>
        <v/>
      </c>
      <c r="P400" s="61">
        <f t="shared" si="27"/>
        <v>4</v>
      </c>
      <c r="Q400" s="35" t="str">
        <f t="shared" si="25"/>
        <v/>
      </c>
    </row>
    <row r="401" spans="1:17" x14ac:dyDescent="0.25">
      <c r="A401" s="59">
        <v>398</v>
      </c>
      <c r="B401" t="str">
        <f>IFERROR(INDEX('Miljövärden urval för publ'!$A$2:$AA$475,MATCH($A401,'Miljövärden urval för publ'!$R$2:$R$476,0),1),"")</f>
        <v/>
      </c>
      <c r="C401" t="str">
        <f>IFERROR(INDEX('Miljövärden urval för publ'!$A$2:$AA$475,MATCH($A401,'Miljövärden urval för publ'!$R$2:$R$476,0),2),"")</f>
        <v/>
      </c>
      <c r="D401" t="str">
        <f>IFERROR(VLOOKUP($C401,'Miljövärden urval för publ'!$B$2:$H$490,MATCH(D$4,'Miljövärden urval för publ'!$B$2:$H$2,0),FALSE),"")</f>
        <v/>
      </c>
      <c r="E401" t="str">
        <f>IFERROR(VLOOKUP($C401,'Miljövärden urval för publ'!$B$2:$H$490,MATCH(E$4,'Miljövärden urval för publ'!$B$2:$H$2,0),FALSE),"")</f>
        <v/>
      </c>
      <c r="F401" t="str">
        <f>IFERROR(VLOOKUP($C401,'Miljövärden urval för publ'!$B$2:$H$490,MATCH(F$4,'Miljövärden urval för publ'!$B$2:$H$2,0),FALSE),"")</f>
        <v/>
      </c>
      <c r="G401" t="str">
        <f>IFERROR(VLOOKUP($C401,'Miljövärden urval för publ'!$B$2:$H$490,MATCH(G$4,'Miljövärden urval för publ'!$B$2:$H$2,0),FALSE),"")</f>
        <v/>
      </c>
      <c r="M401">
        <v>397</v>
      </c>
      <c r="N401" t="str">
        <f t="shared" si="26"/>
        <v/>
      </c>
      <c r="P401" s="61">
        <f t="shared" si="27"/>
        <v>4</v>
      </c>
      <c r="Q401" s="35" t="str">
        <f t="shared" si="25"/>
        <v/>
      </c>
    </row>
    <row r="402" spans="1:17" x14ac:dyDescent="0.25">
      <c r="A402" s="59">
        <v>399</v>
      </c>
      <c r="B402" t="str">
        <f>IFERROR(INDEX('Miljövärden urval för publ'!$A$2:$AA$475,MATCH($A402,'Miljövärden urval för publ'!$R$2:$R$476,0),1),"")</f>
        <v/>
      </c>
      <c r="C402" t="str">
        <f>IFERROR(INDEX('Miljövärden urval för publ'!$A$2:$AA$475,MATCH($A402,'Miljövärden urval för publ'!$R$2:$R$476,0),2),"")</f>
        <v/>
      </c>
      <c r="D402" t="str">
        <f>IFERROR(VLOOKUP($C402,'Miljövärden urval för publ'!$B$2:$H$490,MATCH(D$4,'Miljövärden urval för publ'!$B$2:$H$2,0),FALSE),"")</f>
        <v/>
      </c>
      <c r="E402" t="str">
        <f>IFERROR(VLOOKUP($C402,'Miljövärden urval för publ'!$B$2:$H$490,MATCH(E$4,'Miljövärden urval för publ'!$B$2:$H$2,0),FALSE),"")</f>
        <v/>
      </c>
      <c r="F402" t="str">
        <f>IFERROR(VLOOKUP($C402,'Miljövärden urval för publ'!$B$2:$H$490,MATCH(F$4,'Miljövärden urval för publ'!$B$2:$H$2,0),FALSE),"")</f>
        <v/>
      </c>
      <c r="G402" t="str">
        <f>IFERROR(VLOOKUP($C402,'Miljövärden urval för publ'!$B$2:$H$490,MATCH(G$4,'Miljövärden urval för publ'!$B$2:$H$2,0),FALSE),"")</f>
        <v/>
      </c>
      <c r="M402">
        <v>398</v>
      </c>
      <c r="N402" t="str">
        <f t="shared" si="26"/>
        <v/>
      </c>
      <c r="P402" s="61">
        <f t="shared" si="27"/>
        <v>4</v>
      </c>
      <c r="Q402" s="35" t="str">
        <f t="shared" si="25"/>
        <v/>
      </c>
    </row>
    <row r="403" spans="1:17" x14ac:dyDescent="0.25">
      <c r="A403" s="59">
        <v>400</v>
      </c>
      <c r="B403" t="str">
        <f>IFERROR(INDEX('Miljövärden urval för publ'!$A$2:$AA$475,MATCH($A403,'Miljövärden urval för publ'!$R$2:$R$476,0),1),"")</f>
        <v/>
      </c>
      <c r="C403" t="str">
        <f>IFERROR(INDEX('Miljövärden urval för publ'!$A$2:$AA$475,MATCH($A403,'Miljövärden urval för publ'!$R$2:$R$476,0),2),"")</f>
        <v/>
      </c>
      <c r="D403" t="str">
        <f>IFERROR(VLOOKUP($C403,'Miljövärden urval för publ'!$B$2:$H$490,MATCH(D$4,'Miljövärden urval för publ'!$B$2:$H$2,0),FALSE),"")</f>
        <v/>
      </c>
      <c r="E403" t="str">
        <f>IFERROR(VLOOKUP($C403,'Miljövärden urval för publ'!$B$2:$H$490,MATCH(E$4,'Miljövärden urval för publ'!$B$2:$H$2,0),FALSE),"")</f>
        <v/>
      </c>
      <c r="F403" t="str">
        <f>IFERROR(VLOOKUP($C403,'Miljövärden urval för publ'!$B$2:$H$490,MATCH(F$4,'Miljövärden urval för publ'!$B$2:$H$2,0),FALSE),"")</f>
        <v/>
      </c>
      <c r="G403" t="str">
        <f>IFERROR(VLOOKUP($C403,'Miljövärden urval för publ'!$B$2:$H$490,MATCH(G$4,'Miljövärden urval för publ'!$B$2:$H$2,0),FALSE),"")</f>
        <v/>
      </c>
      <c r="M403">
        <v>399</v>
      </c>
      <c r="N403" t="str">
        <f t="shared" si="26"/>
        <v/>
      </c>
      <c r="P403" s="61">
        <f t="shared" si="27"/>
        <v>4</v>
      </c>
      <c r="Q403" s="35" t="str">
        <f t="shared" si="25"/>
        <v/>
      </c>
    </row>
    <row r="404" spans="1:17" x14ac:dyDescent="0.25">
      <c r="A404" s="59">
        <v>401</v>
      </c>
      <c r="B404" t="str">
        <f>IFERROR(INDEX('Miljövärden urval för publ'!$A$2:$AA$475,MATCH($A404,'Miljövärden urval för publ'!$R$2:$R$476,0),1),"")</f>
        <v/>
      </c>
      <c r="C404" t="str">
        <f>IFERROR(INDEX('Miljövärden urval för publ'!$A$2:$AA$475,MATCH($A404,'Miljövärden urval för publ'!$R$2:$R$476,0),2),"")</f>
        <v/>
      </c>
      <c r="D404" t="str">
        <f>IFERROR(VLOOKUP($C404,'Miljövärden urval för publ'!$B$2:$H$490,MATCH(D$4,'Miljövärden urval för publ'!$B$2:$H$2,0),FALSE),"")</f>
        <v/>
      </c>
      <c r="E404" t="str">
        <f>IFERROR(VLOOKUP($C404,'Miljövärden urval för publ'!$B$2:$H$490,MATCH(E$4,'Miljövärden urval för publ'!$B$2:$H$2,0),FALSE),"")</f>
        <v/>
      </c>
      <c r="F404" t="str">
        <f>IFERROR(VLOOKUP($C404,'Miljövärden urval för publ'!$B$2:$H$490,MATCH(F$4,'Miljövärden urval för publ'!$B$2:$H$2,0),FALSE),"")</f>
        <v/>
      </c>
      <c r="G404" t="str">
        <f>IFERROR(VLOOKUP($C404,'Miljövärden urval för publ'!$B$2:$H$490,MATCH(G$4,'Miljövärden urval för publ'!$B$2:$H$2,0),FALSE),"")</f>
        <v/>
      </c>
      <c r="M404">
        <v>400</v>
      </c>
      <c r="N404" t="str">
        <f t="shared" si="26"/>
        <v/>
      </c>
      <c r="P404" s="61">
        <f t="shared" si="27"/>
        <v>4</v>
      </c>
      <c r="Q404" s="35" t="str">
        <f t="shared" si="25"/>
        <v/>
      </c>
    </row>
    <row r="405" spans="1:17" x14ac:dyDescent="0.25">
      <c r="A405" s="59">
        <v>402</v>
      </c>
      <c r="B405" t="str">
        <f>IFERROR(INDEX('Miljövärden urval för publ'!$A$2:$AA$475,MATCH($A405,'Miljövärden urval för publ'!$R$2:$R$476,0),1),"")</f>
        <v/>
      </c>
      <c r="C405" t="str">
        <f>IFERROR(INDEX('Miljövärden urval för publ'!$A$2:$AA$475,MATCH($A405,'Miljövärden urval för publ'!$R$2:$R$476,0),2),"")</f>
        <v/>
      </c>
      <c r="D405" t="str">
        <f>IFERROR(VLOOKUP($C405,'Miljövärden urval för publ'!$B$2:$H$490,MATCH(D$4,'Miljövärden urval för publ'!$B$2:$H$2,0),FALSE),"")</f>
        <v/>
      </c>
      <c r="E405" t="str">
        <f>IFERROR(VLOOKUP($C405,'Miljövärden urval för publ'!$B$2:$H$490,MATCH(E$4,'Miljövärden urval för publ'!$B$2:$H$2,0),FALSE),"")</f>
        <v/>
      </c>
      <c r="F405" t="str">
        <f>IFERROR(VLOOKUP($C405,'Miljövärden urval för publ'!$B$2:$H$490,MATCH(F$4,'Miljövärden urval för publ'!$B$2:$H$2,0),FALSE),"")</f>
        <v/>
      </c>
      <c r="G405" t="str">
        <f>IFERROR(VLOOKUP($C405,'Miljövärden urval för publ'!$B$2:$H$490,MATCH(G$4,'Miljövärden urval för publ'!$B$2:$H$2,0),FALSE),"")</f>
        <v/>
      </c>
      <c r="M405">
        <v>401</v>
      </c>
      <c r="N405" t="str">
        <f t="shared" si="26"/>
        <v/>
      </c>
      <c r="P405" s="61">
        <f t="shared" si="27"/>
        <v>4</v>
      </c>
      <c r="Q405" s="35" t="str">
        <f t="shared" si="25"/>
        <v/>
      </c>
    </row>
    <row r="406" spans="1:17" x14ac:dyDescent="0.25">
      <c r="A406" s="59">
        <v>403</v>
      </c>
      <c r="B406" t="str">
        <f>IFERROR(INDEX('Miljövärden urval för publ'!$A$2:$AA$475,MATCH($A406,'Miljövärden urval för publ'!$R$2:$R$476,0),1),"")</f>
        <v/>
      </c>
      <c r="C406" t="str">
        <f>IFERROR(INDEX('Miljövärden urval för publ'!$A$2:$AA$475,MATCH($A406,'Miljövärden urval för publ'!$R$2:$R$476,0),2),"")</f>
        <v/>
      </c>
      <c r="D406" t="str">
        <f>IFERROR(VLOOKUP($C406,'Miljövärden urval för publ'!$B$2:$H$490,MATCH(D$4,'Miljövärden urval för publ'!$B$2:$H$2,0),FALSE),"")</f>
        <v/>
      </c>
      <c r="E406" t="str">
        <f>IFERROR(VLOOKUP($C406,'Miljövärden urval för publ'!$B$2:$H$490,MATCH(E$4,'Miljövärden urval för publ'!$B$2:$H$2,0),FALSE),"")</f>
        <v/>
      </c>
      <c r="F406" t="str">
        <f>IFERROR(VLOOKUP($C406,'Miljövärden urval för publ'!$B$2:$H$490,MATCH(F$4,'Miljövärden urval för publ'!$B$2:$H$2,0),FALSE),"")</f>
        <v/>
      </c>
      <c r="G406" t="str">
        <f>IFERROR(VLOOKUP($C406,'Miljövärden urval för publ'!$B$2:$H$490,MATCH(G$4,'Miljövärden urval för publ'!$B$2:$H$2,0),FALSE),"")</f>
        <v/>
      </c>
      <c r="M406">
        <v>402</v>
      </c>
      <c r="N406" t="str">
        <f t="shared" si="26"/>
        <v/>
      </c>
      <c r="P406" s="61">
        <f t="shared" si="27"/>
        <v>4</v>
      </c>
      <c r="Q406" s="35" t="str">
        <f t="shared" si="25"/>
        <v/>
      </c>
    </row>
    <row r="407" spans="1:17" x14ac:dyDescent="0.25">
      <c r="A407" s="59">
        <v>404</v>
      </c>
      <c r="B407" t="str">
        <f>IFERROR(INDEX('Miljövärden urval för publ'!$A$2:$AA$475,MATCH($A407,'Miljövärden urval för publ'!$R$2:$R$476,0),1),"")</f>
        <v/>
      </c>
      <c r="C407" t="str">
        <f>IFERROR(INDEX('Miljövärden urval för publ'!$A$2:$AA$475,MATCH($A407,'Miljövärden urval för publ'!$R$2:$R$476,0),2),"")</f>
        <v/>
      </c>
      <c r="D407" t="str">
        <f>IFERROR(VLOOKUP($C407,'Miljövärden urval för publ'!$B$2:$H$490,MATCH(D$4,'Miljövärden urval för publ'!$B$2:$H$2,0),FALSE),"")</f>
        <v/>
      </c>
      <c r="E407" t="str">
        <f>IFERROR(VLOOKUP($C407,'Miljövärden urval för publ'!$B$2:$H$490,MATCH(E$4,'Miljövärden urval för publ'!$B$2:$H$2,0),FALSE),"")</f>
        <v/>
      </c>
      <c r="F407" t="str">
        <f>IFERROR(VLOOKUP($C407,'Miljövärden urval för publ'!$B$2:$H$490,MATCH(F$4,'Miljövärden urval för publ'!$B$2:$H$2,0),FALSE),"")</f>
        <v/>
      </c>
      <c r="G407" t="str">
        <f>IFERROR(VLOOKUP($C407,'Miljövärden urval för publ'!$B$2:$H$490,MATCH(G$4,'Miljövärden urval för publ'!$B$2:$H$2,0),FALSE),"")</f>
        <v/>
      </c>
      <c r="M407">
        <v>403</v>
      </c>
      <c r="N407" t="str">
        <f t="shared" si="26"/>
        <v/>
      </c>
      <c r="P407" s="61">
        <f t="shared" si="27"/>
        <v>4</v>
      </c>
      <c r="Q407" s="35" t="str">
        <f t="shared" si="25"/>
        <v/>
      </c>
    </row>
    <row r="408" spans="1:17" x14ac:dyDescent="0.25">
      <c r="A408" s="59">
        <v>405</v>
      </c>
      <c r="B408" t="str">
        <f>IFERROR(INDEX('Miljövärden urval för publ'!$A$2:$AA$475,MATCH($A408,'Miljövärden urval för publ'!$R$2:$R$476,0),1),"")</f>
        <v/>
      </c>
      <c r="C408" t="str">
        <f>IFERROR(INDEX('Miljövärden urval för publ'!$A$2:$AA$475,MATCH($A408,'Miljövärden urval för publ'!$R$2:$R$476,0),2),"")</f>
        <v/>
      </c>
      <c r="D408" t="str">
        <f>IFERROR(VLOOKUP($C408,'Miljövärden urval för publ'!$B$2:$H$490,MATCH(D$4,'Miljövärden urval för publ'!$B$2:$H$2,0),FALSE),"")</f>
        <v/>
      </c>
      <c r="E408" t="str">
        <f>IFERROR(VLOOKUP($C408,'Miljövärden urval för publ'!$B$2:$H$490,MATCH(E$4,'Miljövärden urval för publ'!$B$2:$H$2,0),FALSE),"")</f>
        <v/>
      </c>
      <c r="F408" t="str">
        <f>IFERROR(VLOOKUP($C408,'Miljövärden urval för publ'!$B$2:$H$490,MATCH(F$4,'Miljövärden urval för publ'!$B$2:$H$2,0),FALSE),"")</f>
        <v/>
      </c>
      <c r="G408" t="str">
        <f>IFERROR(VLOOKUP($C408,'Miljövärden urval för publ'!$B$2:$H$490,MATCH(G$4,'Miljövärden urval för publ'!$B$2:$H$2,0),FALSE),"")</f>
        <v/>
      </c>
      <c r="M408">
        <v>404</v>
      </c>
      <c r="N408" t="str">
        <f t="shared" si="26"/>
        <v/>
      </c>
      <c r="P408" s="61">
        <f t="shared" si="27"/>
        <v>4</v>
      </c>
      <c r="Q408" s="35" t="str">
        <f t="shared" si="25"/>
        <v/>
      </c>
    </row>
    <row r="409" spans="1:17" x14ac:dyDescent="0.25">
      <c r="A409" s="59">
        <v>406</v>
      </c>
      <c r="B409" t="str">
        <f>IFERROR(INDEX('Miljövärden urval för publ'!$A$2:$AA$475,MATCH($A409,'Miljövärden urval för publ'!$R$2:$R$476,0),1),"")</f>
        <v/>
      </c>
      <c r="C409" t="str">
        <f>IFERROR(INDEX('Miljövärden urval för publ'!$A$2:$AA$475,MATCH($A409,'Miljövärden urval för publ'!$R$2:$R$476,0),2),"")</f>
        <v/>
      </c>
      <c r="D409" t="str">
        <f>IFERROR(VLOOKUP($C409,'Miljövärden urval för publ'!$B$2:$H$490,MATCH(D$4,'Miljövärden urval för publ'!$B$2:$H$2,0),FALSE),"")</f>
        <v/>
      </c>
      <c r="E409" t="str">
        <f>IFERROR(VLOOKUP($C409,'Miljövärden urval för publ'!$B$2:$H$490,MATCH(E$4,'Miljövärden urval för publ'!$B$2:$H$2,0),FALSE),"")</f>
        <v/>
      </c>
      <c r="F409" t="str">
        <f>IFERROR(VLOOKUP($C409,'Miljövärden urval för publ'!$B$2:$H$490,MATCH(F$4,'Miljövärden urval för publ'!$B$2:$H$2,0),FALSE),"")</f>
        <v/>
      </c>
      <c r="G409" t="str">
        <f>IFERROR(VLOOKUP($C409,'Miljövärden urval för publ'!$B$2:$H$490,MATCH(G$4,'Miljövärden urval för publ'!$B$2:$H$2,0),FALSE),"")</f>
        <v/>
      </c>
      <c r="M409">
        <v>405</v>
      </c>
      <c r="N409" t="str">
        <f t="shared" si="26"/>
        <v/>
      </c>
      <c r="P409" s="61">
        <f t="shared" si="27"/>
        <v>4</v>
      </c>
      <c r="Q409" s="35" t="str">
        <f t="shared" si="25"/>
        <v/>
      </c>
    </row>
    <row r="410" spans="1:17" x14ac:dyDescent="0.25">
      <c r="A410" s="59">
        <v>407</v>
      </c>
      <c r="B410" t="str">
        <f>IFERROR(INDEX('Miljövärden urval för publ'!$A$2:$AA$475,MATCH($A410,'Miljövärden urval för publ'!$R$2:$R$476,0),1),"")</f>
        <v/>
      </c>
      <c r="C410" t="str">
        <f>IFERROR(INDEX('Miljövärden urval för publ'!$A$2:$AA$475,MATCH($A410,'Miljövärden urval för publ'!$R$2:$R$476,0),2),"")</f>
        <v/>
      </c>
      <c r="D410" t="str">
        <f>IFERROR(VLOOKUP($C410,'Miljövärden urval för publ'!$B$2:$H$490,MATCH(D$4,'Miljövärden urval för publ'!$B$2:$H$2,0),FALSE),"")</f>
        <v/>
      </c>
      <c r="E410" t="str">
        <f>IFERROR(VLOOKUP($C410,'Miljövärden urval för publ'!$B$2:$H$490,MATCH(E$4,'Miljövärden urval för publ'!$B$2:$H$2,0),FALSE),"")</f>
        <v/>
      </c>
      <c r="F410" t="str">
        <f>IFERROR(VLOOKUP($C410,'Miljövärden urval för publ'!$B$2:$H$490,MATCH(F$4,'Miljövärden urval för publ'!$B$2:$H$2,0),FALSE),"")</f>
        <v/>
      </c>
      <c r="G410" t="str">
        <f>IFERROR(VLOOKUP($C410,'Miljövärden urval för publ'!$B$2:$H$490,MATCH(G$4,'Miljövärden urval för publ'!$B$2:$H$2,0),FALSE),"")</f>
        <v/>
      </c>
      <c r="M410">
        <v>406</v>
      </c>
      <c r="N410" t="str">
        <f t="shared" si="26"/>
        <v/>
      </c>
      <c r="P410" s="61">
        <f t="shared" si="27"/>
        <v>4</v>
      </c>
      <c r="Q410" s="35" t="str">
        <f t="shared" si="25"/>
        <v/>
      </c>
    </row>
    <row r="411" spans="1:17" x14ac:dyDescent="0.25">
      <c r="A411" s="59">
        <v>408</v>
      </c>
      <c r="B411" t="str">
        <f>IFERROR(INDEX('Miljövärden urval för publ'!$A$2:$AA$475,MATCH($A411,'Miljövärden urval för publ'!$R$2:$R$476,0),1),"")</f>
        <v/>
      </c>
      <c r="C411" t="str">
        <f>IFERROR(INDEX('Miljövärden urval för publ'!$A$2:$AA$475,MATCH($A411,'Miljövärden urval för publ'!$R$2:$R$476,0),2),"")</f>
        <v/>
      </c>
      <c r="D411" t="str">
        <f>IFERROR(VLOOKUP($C411,'Miljövärden urval för publ'!$B$2:$H$490,MATCH(D$4,'Miljövärden urval för publ'!$B$2:$H$2,0),FALSE),"")</f>
        <v/>
      </c>
      <c r="E411" t="str">
        <f>IFERROR(VLOOKUP($C411,'Miljövärden urval för publ'!$B$2:$H$490,MATCH(E$4,'Miljövärden urval för publ'!$B$2:$H$2,0),FALSE),"")</f>
        <v/>
      </c>
      <c r="F411" t="str">
        <f>IFERROR(VLOOKUP($C411,'Miljövärden urval för publ'!$B$2:$H$490,MATCH(F$4,'Miljövärden urval för publ'!$B$2:$H$2,0),FALSE),"")</f>
        <v/>
      </c>
      <c r="G411" t="str">
        <f>IFERROR(VLOOKUP($C411,'Miljövärden urval för publ'!$B$2:$H$490,MATCH(G$4,'Miljövärden urval för publ'!$B$2:$H$2,0),FALSE),"")</f>
        <v/>
      </c>
      <c r="M411">
        <v>407</v>
      </c>
      <c r="N411" t="str">
        <f t="shared" si="26"/>
        <v/>
      </c>
      <c r="P411" s="61">
        <f t="shared" si="27"/>
        <v>4</v>
      </c>
      <c r="Q411" s="35" t="str">
        <f t="shared" si="25"/>
        <v/>
      </c>
    </row>
    <row r="412" spans="1:17" x14ac:dyDescent="0.25">
      <c r="A412" s="59">
        <v>409</v>
      </c>
      <c r="B412" t="str">
        <f>IFERROR(INDEX('Miljövärden urval för publ'!$A$2:$AA$475,MATCH($A412,'Miljövärden urval för publ'!$R$2:$R$476,0),1),"")</f>
        <v/>
      </c>
      <c r="C412" t="str">
        <f>IFERROR(INDEX('Miljövärden urval för publ'!$A$2:$AA$475,MATCH($A412,'Miljövärden urval för publ'!$R$2:$R$476,0),2),"")</f>
        <v/>
      </c>
      <c r="D412" t="str">
        <f>IFERROR(VLOOKUP($C412,'Miljövärden urval för publ'!$B$2:$H$490,MATCH(D$4,'Miljövärden urval för publ'!$B$2:$H$2,0),FALSE),"")</f>
        <v/>
      </c>
      <c r="E412" t="str">
        <f>IFERROR(VLOOKUP($C412,'Miljövärden urval för publ'!$B$2:$H$490,MATCH(E$4,'Miljövärden urval för publ'!$B$2:$H$2,0),FALSE),"")</f>
        <v/>
      </c>
      <c r="F412" t="str">
        <f>IFERROR(VLOOKUP($C412,'Miljövärden urval för publ'!$B$2:$H$490,MATCH(F$4,'Miljövärden urval för publ'!$B$2:$H$2,0),FALSE),"")</f>
        <v/>
      </c>
      <c r="G412" t="str">
        <f>IFERROR(VLOOKUP($C412,'Miljövärden urval för publ'!$B$2:$H$490,MATCH(G$4,'Miljövärden urval för publ'!$B$2:$H$2,0),FALSE),"")</f>
        <v/>
      </c>
      <c r="P412" s="61">
        <f t="shared" si="27"/>
        <v>4</v>
      </c>
      <c r="Q412" s="35" t="str">
        <f t="shared" si="25"/>
        <v/>
      </c>
    </row>
    <row r="413" spans="1:17" x14ac:dyDescent="0.25">
      <c r="A413" s="59">
        <v>410</v>
      </c>
      <c r="B413" t="str">
        <f>IFERROR(INDEX('Miljövärden urval för publ'!$A$2:$AA$475,MATCH($A413,'Miljövärden urval för publ'!$R$2:$R$476,0),1),"")</f>
        <v/>
      </c>
      <c r="C413" t="str">
        <f>IFERROR(INDEX('Miljövärden urval för publ'!$A$2:$AA$475,MATCH($A413,'Miljövärden urval för publ'!$R$2:$R$476,0),2),"")</f>
        <v/>
      </c>
      <c r="D413" t="str">
        <f>IFERROR(VLOOKUP($C413,'Miljövärden urval för publ'!$B$2:$H$490,MATCH(D$4,'Miljövärden urval för publ'!$B$2:$H$2,0),FALSE),"")</f>
        <v/>
      </c>
      <c r="E413" t="str">
        <f>IFERROR(VLOOKUP($C413,'Miljövärden urval för publ'!$B$2:$H$490,MATCH(E$4,'Miljövärden urval för publ'!$B$2:$H$2,0),FALSE),"")</f>
        <v/>
      </c>
      <c r="F413" t="str">
        <f>IFERROR(VLOOKUP($C413,'Miljövärden urval för publ'!$B$2:$H$490,MATCH(F$4,'Miljövärden urval för publ'!$B$2:$H$2,0),FALSE),"")</f>
        <v/>
      </c>
      <c r="G413" t="str">
        <f>IFERROR(VLOOKUP($C413,'Miljövärden urval för publ'!$B$2:$H$490,MATCH(G$4,'Miljövärden urval för publ'!$B$2:$H$2,0),FALSE),"")</f>
        <v/>
      </c>
      <c r="P413" s="61">
        <f t="shared" si="27"/>
        <v>4</v>
      </c>
      <c r="Q413" s="35" t="str">
        <f t="shared" si="25"/>
        <v/>
      </c>
    </row>
    <row r="414" spans="1:17" x14ac:dyDescent="0.25">
      <c r="A414" s="59">
        <v>411</v>
      </c>
      <c r="B414" t="str">
        <f>IFERROR(INDEX('Miljövärden urval för publ'!$A$2:$AA$475,MATCH($A414,'Miljövärden urval för publ'!$R$2:$R$476,0),1),"")</f>
        <v/>
      </c>
      <c r="C414" t="str">
        <f>IFERROR(INDEX('Miljövärden urval för publ'!$A$2:$AA$475,MATCH($A414,'Miljövärden urval för publ'!$R$2:$R$476,0),2),"")</f>
        <v/>
      </c>
      <c r="D414" t="str">
        <f>IFERROR(VLOOKUP($C414,'Miljövärden urval för publ'!$B$2:$H$490,MATCH(D$4,'Miljövärden urval för publ'!$B$2:$H$2,0),FALSE),"")</f>
        <v/>
      </c>
      <c r="E414" t="str">
        <f>IFERROR(VLOOKUP($C414,'Miljövärden urval för publ'!$B$2:$H$490,MATCH(E$4,'Miljövärden urval för publ'!$B$2:$H$2,0),FALSE),"")</f>
        <v/>
      </c>
      <c r="F414" t="str">
        <f>IFERROR(VLOOKUP($C414,'Miljövärden urval för publ'!$B$2:$H$490,MATCH(F$4,'Miljövärden urval för publ'!$B$2:$H$2,0),FALSE),"")</f>
        <v/>
      </c>
      <c r="G414" t="str">
        <f>IFERROR(VLOOKUP($C414,'Miljövärden urval för publ'!$B$2:$H$490,MATCH(G$4,'Miljövärden urval för publ'!$B$2:$H$2,0),FALSE),"")</f>
        <v/>
      </c>
      <c r="P414" s="61">
        <f t="shared" si="27"/>
        <v>4</v>
      </c>
      <c r="Q414" s="35" t="str">
        <f t="shared" si="25"/>
        <v/>
      </c>
    </row>
    <row r="415" spans="1:17" x14ac:dyDescent="0.25">
      <c r="A415" s="59">
        <v>412</v>
      </c>
      <c r="B415" t="str">
        <f>IFERROR(INDEX('Miljövärden urval för publ'!$A$2:$AA$475,MATCH($A415,'Miljövärden urval för publ'!$R$2:$R$476,0),1),"")</f>
        <v/>
      </c>
      <c r="C415" t="str">
        <f>IFERROR(INDEX('Miljövärden urval för publ'!$A$2:$AA$475,MATCH($A415,'Miljövärden urval för publ'!$R$2:$R$476,0),2),"")</f>
        <v/>
      </c>
      <c r="D415" t="str">
        <f>IFERROR(VLOOKUP($C415,'Miljövärden urval för publ'!$B$2:$H$490,MATCH(D$4,'Miljövärden urval för publ'!$B$2:$H$2,0),FALSE),"")</f>
        <v/>
      </c>
      <c r="E415" t="str">
        <f>IFERROR(VLOOKUP($C415,'Miljövärden urval för publ'!$B$2:$H$490,MATCH(E$4,'Miljövärden urval för publ'!$B$2:$H$2,0),FALSE),"")</f>
        <v/>
      </c>
      <c r="F415" t="str">
        <f>IFERROR(VLOOKUP($C415,'Miljövärden urval för publ'!$B$2:$H$490,MATCH(F$4,'Miljövärden urval för publ'!$B$2:$H$2,0),FALSE),"")</f>
        <v/>
      </c>
      <c r="G415" t="str">
        <f>IFERROR(VLOOKUP($C415,'Miljövärden urval för publ'!$B$2:$H$490,MATCH(G$4,'Miljövärden urval för publ'!$B$2:$H$2,0),FALSE),"")</f>
        <v/>
      </c>
      <c r="P415" s="61">
        <f t="shared" si="27"/>
        <v>4</v>
      </c>
      <c r="Q415" s="35" t="str">
        <f t="shared" si="25"/>
        <v/>
      </c>
    </row>
    <row r="416" spans="1:17" x14ac:dyDescent="0.25">
      <c r="A416" s="59">
        <v>413</v>
      </c>
      <c r="B416" t="str">
        <f>IFERROR(INDEX('Miljövärden urval för publ'!$A$2:$AA$475,MATCH($A416,'Miljövärden urval för publ'!$R$2:$R$476,0),1),"")</f>
        <v/>
      </c>
      <c r="C416" t="str">
        <f>IFERROR(INDEX('Miljövärden urval för publ'!$A$2:$AA$475,MATCH($A416,'Miljövärden urval för publ'!$R$2:$R$476,0),2),"")</f>
        <v/>
      </c>
      <c r="D416" t="str">
        <f>IFERROR(VLOOKUP($C416,'Miljövärden urval för publ'!$B$2:$H$490,MATCH(D$4,'Miljövärden urval för publ'!$B$2:$H$2,0),FALSE),"")</f>
        <v/>
      </c>
      <c r="E416" t="str">
        <f>IFERROR(VLOOKUP($C416,'Miljövärden urval för publ'!$B$2:$H$490,MATCH(E$4,'Miljövärden urval för publ'!$B$2:$H$2,0),FALSE),"")</f>
        <v/>
      </c>
      <c r="F416" t="str">
        <f>IFERROR(VLOOKUP($C416,'Miljövärden urval för publ'!$B$2:$H$490,MATCH(F$4,'Miljövärden urval för publ'!$B$2:$H$2,0),FALSE),"")</f>
        <v/>
      </c>
      <c r="G416" t="str">
        <f>IFERROR(VLOOKUP($C416,'Miljövärden urval för publ'!$B$2:$H$490,MATCH(G$4,'Miljövärden urval för publ'!$B$2:$H$2,0),FALSE),"")</f>
        <v/>
      </c>
      <c r="P416" s="61">
        <f t="shared" si="27"/>
        <v>4</v>
      </c>
      <c r="Q416" s="35" t="str">
        <f t="shared" si="25"/>
        <v/>
      </c>
    </row>
    <row r="417" spans="1:17" x14ac:dyDescent="0.25">
      <c r="A417" s="59">
        <v>414</v>
      </c>
      <c r="B417" t="str">
        <f>IFERROR(INDEX('Miljövärden urval för publ'!$A$2:$AA$475,MATCH($A417,'Miljövärden urval för publ'!$R$2:$R$476,0),1),"")</f>
        <v/>
      </c>
      <c r="C417" t="str">
        <f>IFERROR(INDEX('Miljövärden urval för publ'!$A$2:$AA$475,MATCH($A417,'Miljövärden urval för publ'!$R$2:$R$476,0),2),"")</f>
        <v/>
      </c>
      <c r="D417" t="str">
        <f>IFERROR(VLOOKUP($C417,'Miljövärden urval för publ'!$B$2:$H$490,MATCH(D$4,'Miljövärden urval för publ'!$B$2:$H$2,0),FALSE),"")</f>
        <v/>
      </c>
      <c r="E417" t="str">
        <f>IFERROR(VLOOKUP($C417,'Miljövärden urval för publ'!$B$2:$H$490,MATCH(E$4,'Miljövärden urval för publ'!$B$2:$H$2,0),FALSE),"")</f>
        <v/>
      </c>
      <c r="F417" t="str">
        <f>IFERROR(VLOOKUP($C417,'Miljövärden urval för publ'!$B$2:$H$490,MATCH(F$4,'Miljövärden urval för publ'!$B$2:$H$2,0),FALSE),"")</f>
        <v/>
      </c>
      <c r="G417" t="str">
        <f>IFERROR(VLOOKUP($C417,'Miljövärden urval för publ'!$B$2:$H$490,MATCH(G$4,'Miljövärden urval för publ'!$B$2:$H$2,0),FALSE),"")</f>
        <v/>
      </c>
      <c r="P417" s="61">
        <f t="shared" si="27"/>
        <v>4</v>
      </c>
      <c r="Q417" s="35" t="str">
        <f t="shared" si="25"/>
        <v/>
      </c>
    </row>
    <row r="418" spans="1:17" x14ac:dyDescent="0.25">
      <c r="A418" s="59">
        <v>415</v>
      </c>
      <c r="B418" t="str">
        <f>IFERROR(INDEX('Miljövärden urval för publ'!$A$2:$AA$475,MATCH($A418,'Miljövärden urval för publ'!$R$2:$R$476,0),1),"")</f>
        <v/>
      </c>
      <c r="C418" t="str">
        <f>IFERROR(INDEX('Miljövärden urval för publ'!$A$2:$AA$475,MATCH($A418,'Miljövärden urval för publ'!$R$2:$R$476,0),2),"")</f>
        <v/>
      </c>
      <c r="D418" t="str">
        <f>IFERROR(VLOOKUP($C418,'Miljövärden urval för publ'!$B$2:$H$490,MATCH(D$4,'Miljövärden urval för publ'!$B$2:$H$2,0),FALSE),"")</f>
        <v/>
      </c>
      <c r="E418" t="str">
        <f>IFERROR(VLOOKUP($C418,'Miljövärden urval för publ'!$B$2:$H$490,MATCH(E$4,'Miljövärden urval för publ'!$B$2:$H$2,0),FALSE),"")</f>
        <v/>
      </c>
      <c r="F418" t="str">
        <f>IFERROR(VLOOKUP($C418,'Miljövärden urval för publ'!$B$2:$H$490,MATCH(F$4,'Miljövärden urval för publ'!$B$2:$H$2,0),FALSE),"")</f>
        <v/>
      </c>
      <c r="G418" t="str">
        <f>IFERROR(VLOOKUP($C418,'Miljövärden urval för publ'!$B$2:$H$490,MATCH(G$4,'Miljövärden urval för publ'!$B$2:$H$2,0),FALSE),"")</f>
        <v/>
      </c>
      <c r="P418" s="61">
        <f t="shared" si="27"/>
        <v>4</v>
      </c>
      <c r="Q418" s="35" t="str">
        <f t="shared" si="25"/>
        <v/>
      </c>
    </row>
    <row r="419" spans="1:17" x14ac:dyDescent="0.25">
      <c r="A419" s="59">
        <v>416</v>
      </c>
      <c r="B419" t="str">
        <f>IFERROR(INDEX('Miljövärden urval för publ'!$A$2:$AA$475,MATCH($A419,'Miljövärden urval för publ'!$R$2:$R$476,0),1),"")</f>
        <v/>
      </c>
      <c r="C419" t="str">
        <f>IFERROR(INDEX('Miljövärden urval för publ'!$A$2:$AA$475,MATCH($A419,'Miljövärden urval för publ'!$R$2:$R$476,0),2),"")</f>
        <v/>
      </c>
      <c r="D419" t="str">
        <f>IFERROR(VLOOKUP($C419,'Miljövärden urval för publ'!$B$2:$H$490,MATCH(D$4,'Miljövärden urval för publ'!$B$2:$H$2,0),FALSE),"")</f>
        <v/>
      </c>
      <c r="E419" t="str">
        <f>IFERROR(VLOOKUP($C419,'Miljövärden urval för publ'!$B$2:$H$490,MATCH(E$4,'Miljövärden urval för publ'!$B$2:$H$2,0),FALSE),"")</f>
        <v/>
      </c>
      <c r="F419" t="str">
        <f>IFERROR(VLOOKUP($C419,'Miljövärden urval för publ'!$B$2:$H$490,MATCH(F$4,'Miljövärden urval för publ'!$B$2:$H$2,0),FALSE),"")</f>
        <v/>
      </c>
      <c r="G419" t="str">
        <f>IFERROR(VLOOKUP($C419,'Miljövärden urval för publ'!$B$2:$H$490,MATCH(G$4,'Miljövärden urval för publ'!$B$2:$H$2,0),FALSE),"")</f>
        <v/>
      </c>
      <c r="P419" s="61">
        <f t="shared" si="27"/>
        <v>4</v>
      </c>
      <c r="Q419" s="35" t="str">
        <f t="shared" si="25"/>
        <v/>
      </c>
    </row>
    <row r="420" spans="1:17" x14ac:dyDescent="0.25">
      <c r="A420" s="59">
        <v>417</v>
      </c>
      <c r="B420" t="str">
        <f>IFERROR(INDEX('Miljövärden urval för publ'!$A$2:$AA$475,MATCH($A420,'Miljövärden urval för publ'!$R$2:$R$476,0),1),"")</f>
        <v/>
      </c>
      <c r="C420" t="str">
        <f>IFERROR(INDEX('Miljövärden urval för publ'!$A$2:$AA$475,MATCH($A420,'Miljövärden urval för publ'!$R$2:$R$476,0),2),"")</f>
        <v/>
      </c>
      <c r="D420" t="str">
        <f>IFERROR(VLOOKUP($C420,'Miljövärden urval för publ'!$B$2:$H$490,MATCH(D$4,'Miljövärden urval för publ'!$B$2:$H$2,0),FALSE),"")</f>
        <v/>
      </c>
      <c r="E420" t="str">
        <f>IFERROR(VLOOKUP($C420,'Miljövärden urval för publ'!$B$2:$H$490,MATCH(E$4,'Miljövärden urval för publ'!$B$2:$H$2,0),FALSE),"")</f>
        <v/>
      </c>
      <c r="F420" t="str">
        <f>IFERROR(VLOOKUP($C420,'Miljövärden urval för publ'!$B$2:$H$490,MATCH(F$4,'Miljövärden urval för publ'!$B$2:$H$2,0),FALSE),"")</f>
        <v/>
      </c>
      <c r="G420" t="str">
        <f>IFERROR(VLOOKUP($C420,'Miljövärden urval för publ'!$B$2:$H$490,MATCH(G$4,'Miljövärden urval för publ'!$B$2:$H$2,0),FALSE),"")</f>
        <v/>
      </c>
      <c r="P420" s="61">
        <f t="shared" si="27"/>
        <v>4</v>
      </c>
      <c r="Q420" s="35" t="str">
        <f t="shared" si="25"/>
        <v/>
      </c>
    </row>
    <row r="421" spans="1:17" x14ac:dyDescent="0.25">
      <c r="A421" s="59">
        <v>418</v>
      </c>
      <c r="B421" t="str">
        <f>IFERROR(INDEX('Miljövärden urval för publ'!$A$2:$AA$475,MATCH($A421,'Miljövärden urval för publ'!$R$2:$R$476,0),1),"")</f>
        <v/>
      </c>
      <c r="C421" t="str">
        <f>IFERROR(INDEX('Miljövärden urval för publ'!$A$2:$AA$475,MATCH($A421,'Miljövärden urval för publ'!$R$2:$R$476,0),2),"")</f>
        <v/>
      </c>
      <c r="D421" t="str">
        <f>IFERROR(VLOOKUP($C421,'Miljövärden urval för publ'!$B$2:$H$490,MATCH(D$4,'Miljövärden urval för publ'!$B$2:$H$2,0),FALSE),"")</f>
        <v/>
      </c>
      <c r="E421" t="str">
        <f>IFERROR(VLOOKUP($C421,'Miljövärden urval för publ'!$B$2:$H$490,MATCH(E$4,'Miljövärden urval för publ'!$B$2:$H$2,0),FALSE),"")</f>
        <v/>
      </c>
      <c r="F421" t="str">
        <f>IFERROR(VLOOKUP($C421,'Miljövärden urval för publ'!$B$2:$H$490,MATCH(F$4,'Miljövärden urval för publ'!$B$2:$H$2,0),FALSE),"")</f>
        <v/>
      </c>
      <c r="G421" t="str">
        <f>IFERROR(VLOOKUP($C421,'Miljövärden urval för publ'!$B$2:$H$490,MATCH(G$4,'Miljövärden urval för publ'!$B$2:$H$2,0),FALSE),"")</f>
        <v/>
      </c>
      <c r="P421" s="61">
        <f t="shared" si="27"/>
        <v>4</v>
      </c>
      <c r="Q421" s="35" t="str">
        <f t="shared" si="25"/>
        <v/>
      </c>
    </row>
    <row r="422" spans="1:17" x14ac:dyDescent="0.25">
      <c r="A422" s="59">
        <v>419</v>
      </c>
      <c r="B422" t="str">
        <f>IFERROR(INDEX('Miljövärden urval för publ'!$A$2:$AA$475,MATCH($A422,'Miljövärden urval för publ'!$R$2:$R$476,0),1),"")</f>
        <v/>
      </c>
      <c r="C422" t="str">
        <f>IFERROR(INDEX('Miljövärden urval för publ'!$A$2:$AA$475,MATCH($A422,'Miljövärden urval för publ'!$R$2:$R$476,0),2),"")</f>
        <v/>
      </c>
      <c r="D422" t="str">
        <f>IFERROR(VLOOKUP($C422,'Miljövärden urval för publ'!$B$2:$H$490,MATCH(D$4,'Miljövärden urval för publ'!$B$2:$H$2,0),FALSE),"")</f>
        <v/>
      </c>
      <c r="E422" t="str">
        <f>IFERROR(VLOOKUP($C422,'Miljövärden urval för publ'!$B$2:$H$490,MATCH(E$4,'Miljövärden urval för publ'!$B$2:$H$2,0),FALSE),"")</f>
        <v/>
      </c>
      <c r="F422" t="str">
        <f>IFERROR(VLOOKUP($C422,'Miljövärden urval för publ'!$B$2:$H$490,MATCH(F$4,'Miljövärden urval för publ'!$B$2:$H$2,0),FALSE),"")</f>
        <v/>
      </c>
      <c r="G422" t="str">
        <f>IFERROR(VLOOKUP($C422,'Miljövärden urval för publ'!$B$2:$H$490,MATCH(G$4,'Miljövärden urval för publ'!$B$2:$H$2,0),FALSE),"")</f>
        <v/>
      </c>
      <c r="P422" s="61">
        <f t="shared" si="27"/>
        <v>4</v>
      </c>
      <c r="Q422" s="35" t="str">
        <f t="shared" si="25"/>
        <v/>
      </c>
    </row>
    <row r="423" spans="1:17" x14ac:dyDescent="0.25">
      <c r="A423" s="59">
        <v>420</v>
      </c>
      <c r="B423" t="str">
        <f>IFERROR(INDEX('Miljövärden urval för publ'!$A$2:$AA$475,MATCH($A423,'Miljövärden urval för publ'!$R$2:$R$476,0),1),"")</f>
        <v/>
      </c>
      <c r="C423" t="str">
        <f>IFERROR(INDEX('Miljövärden urval för publ'!$A$2:$AA$475,MATCH($A423,'Miljövärden urval för publ'!$R$2:$R$476,0),2),"")</f>
        <v/>
      </c>
      <c r="D423" t="str">
        <f>IFERROR(VLOOKUP($C423,'Miljövärden urval för publ'!$B$2:$H$490,MATCH(D$4,'Miljövärden urval för publ'!$B$2:$H$2,0),FALSE),"")</f>
        <v/>
      </c>
      <c r="E423" t="str">
        <f>IFERROR(VLOOKUP($C423,'Miljövärden urval för publ'!$B$2:$H$490,MATCH(E$4,'Miljövärden urval för publ'!$B$2:$H$2,0),FALSE),"")</f>
        <v/>
      </c>
      <c r="F423" t="str">
        <f>IFERROR(VLOOKUP($C423,'Miljövärden urval för publ'!$B$2:$H$490,MATCH(F$4,'Miljövärden urval för publ'!$B$2:$H$2,0),FALSE),"")</f>
        <v/>
      </c>
      <c r="G423" t="str">
        <f>IFERROR(VLOOKUP($C423,'Miljövärden urval för publ'!$B$2:$H$490,MATCH(G$4,'Miljövärden urval för publ'!$B$2:$H$2,0),FALSE),"")</f>
        <v/>
      </c>
      <c r="P423" s="61">
        <f t="shared" si="27"/>
        <v>4</v>
      </c>
      <c r="Q423" s="35" t="str">
        <f t="shared" si="25"/>
        <v/>
      </c>
    </row>
    <row r="424" spans="1:17" x14ac:dyDescent="0.25">
      <c r="A424" s="59">
        <v>421</v>
      </c>
      <c r="B424" t="str">
        <f>IFERROR(INDEX('Miljövärden urval för publ'!$A$2:$AA$475,MATCH($A424,'Miljövärden urval för publ'!$R$2:$R$476,0),1),"")</f>
        <v/>
      </c>
      <c r="C424" t="str">
        <f>IFERROR(INDEX('Miljövärden urval för publ'!$A$2:$AA$475,MATCH($A424,'Miljövärden urval för publ'!$R$2:$R$476,0),2),"")</f>
        <v/>
      </c>
      <c r="D424" t="str">
        <f>IFERROR(VLOOKUP($C424,'Miljövärden urval för publ'!$B$2:$H$490,MATCH(D$4,'Miljövärden urval för publ'!$B$2:$H$2,0),FALSE),"")</f>
        <v/>
      </c>
      <c r="E424" t="str">
        <f>IFERROR(VLOOKUP($C424,'Miljövärden urval för publ'!$B$2:$H$490,MATCH(E$4,'Miljövärden urval för publ'!$B$2:$H$2,0),FALSE),"")</f>
        <v/>
      </c>
      <c r="F424" t="str">
        <f>IFERROR(VLOOKUP($C424,'Miljövärden urval för publ'!$B$2:$H$490,MATCH(F$4,'Miljövärden urval för publ'!$B$2:$H$2,0),FALSE),"")</f>
        <v/>
      </c>
      <c r="G424" t="str">
        <f>IFERROR(VLOOKUP($C424,'Miljövärden urval för publ'!$B$2:$H$490,MATCH(G$4,'Miljövärden urval för publ'!$B$2:$H$2,0),FALSE),"")</f>
        <v/>
      </c>
      <c r="P424" s="61">
        <f t="shared" si="27"/>
        <v>4</v>
      </c>
      <c r="Q424" s="35" t="str">
        <f t="shared" si="25"/>
        <v/>
      </c>
    </row>
    <row r="425" spans="1:17" x14ac:dyDescent="0.25">
      <c r="A425" s="59">
        <v>422</v>
      </c>
      <c r="B425" t="str">
        <f>IFERROR(INDEX('Miljövärden urval för publ'!$A$2:$AA$475,MATCH($A425,'Miljövärden urval för publ'!$R$2:$R$476,0),1),"")</f>
        <v/>
      </c>
      <c r="C425" t="str">
        <f>IFERROR(INDEX('Miljövärden urval för publ'!$A$2:$AA$475,MATCH($A425,'Miljövärden urval för publ'!$R$2:$R$476,0),2),"")</f>
        <v/>
      </c>
      <c r="D425" t="str">
        <f>IFERROR(VLOOKUP($C425,'Miljövärden urval för publ'!$B$2:$H$490,MATCH(D$4,'Miljövärden urval för publ'!$B$2:$H$2,0),FALSE),"")</f>
        <v/>
      </c>
      <c r="E425" t="str">
        <f>IFERROR(VLOOKUP($C425,'Miljövärden urval för publ'!$B$2:$H$490,MATCH(E$4,'Miljövärden urval för publ'!$B$2:$H$2,0),FALSE),"")</f>
        <v/>
      </c>
      <c r="F425" t="str">
        <f>IFERROR(VLOOKUP($C425,'Miljövärden urval för publ'!$B$2:$H$490,MATCH(F$4,'Miljövärden urval för publ'!$B$2:$H$2,0),FALSE),"")</f>
        <v/>
      </c>
      <c r="G425" t="str">
        <f>IFERROR(VLOOKUP($C425,'Miljövärden urval för publ'!$B$2:$H$490,MATCH(G$4,'Miljövärden urval för publ'!$B$2:$H$2,0),FALSE),"")</f>
        <v/>
      </c>
      <c r="P425" s="61">
        <f t="shared" si="27"/>
        <v>4</v>
      </c>
      <c r="Q425" s="35" t="str">
        <f t="shared" si="25"/>
        <v/>
      </c>
    </row>
    <row r="426" spans="1:17" x14ac:dyDescent="0.25">
      <c r="A426" s="59">
        <v>423</v>
      </c>
      <c r="B426" t="str">
        <f>IFERROR(INDEX('Miljövärden urval för publ'!$A$2:$AA$475,MATCH($A426,'Miljövärden urval för publ'!$R$2:$R$476,0),1),"")</f>
        <v/>
      </c>
      <c r="C426" t="str">
        <f>IFERROR(INDEX('Miljövärden urval för publ'!$A$2:$AA$475,MATCH($A426,'Miljövärden urval för publ'!$R$2:$R$476,0),2),"")</f>
        <v/>
      </c>
      <c r="D426" t="str">
        <f>IFERROR(VLOOKUP($C426,'Miljövärden urval för publ'!$B$2:$H$490,MATCH(D$4,'Miljövärden urval för publ'!$B$2:$H$2,0),FALSE),"")</f>
        <v/>
      </c>
      <c r="E426" t="str">
        <f>IFERROR(VLOOKUP($C426,'Miljövärden urval för publ'!$B$2:$H$490,MATCH(E$4,'Miljövärden urval för publ'!$B$2:$H$2,0),FALSE),"")</f>
        <v/>
      </c>
      <c r="F426" t="str">
        <f>IFERROR(VLOOKUP($C426,'Miljövärden urval för publ'!$B$2:$H$490,MATCH(F$4,'Miljövärden urval för publ'!$B$2:$H$2,0),FALSE),"")</f>
        <v/>
      </c>
      <c r="G426" t="str">
        <f>IFERROR(VLOOKUP($C426,'Miljövärden urval för publ'!$B$2:$H$490,MATCH(G$4,'Miljövärden urval för publ'!$B$2:$H$2,0),FALSE),"")</f>
        <v/>
      </c>
      <c r="P426" s="61">
        <f t="shared" si="27"/>
        <v>4</v>
      </c>
      <c r="Q426" s="35" t="str">
        <f t="shared" si="25"/>
        <v/>
      </c>
    </row>
    <row r="427" spans="1:17" x14ac:dyDescent="0.25">
      <c r="A427" s="59">
        <v>424</v>
      </c>
      <c r="B427" t="str">
        <f>IFERROR(INDEX('Miljövärden urval för publ'!$A$2:$AA$475,MATCH($A427,'Miljövärden urval för publ'!$R$2:$R$476,0),1),"")</f>
        <v/>
      </c>
      <c r="C427" t="str">
        <f>IFERROR(INDEX('Miljövärden urval för publ'!$A$2:$AA$475,MATCH($A427,'Miljövärden urval för publ'!$R$2:$R$476,0),2),"")</f>
        <v/>
      </c>
      <c r="D427" t="str">
        <f>IFERROR(VLOOKUP($C427,'Miljövärden urval för publ'!$B$2:$H$490,MATCH(D$4,'Miljövärden urval för publ'!$B$2:$H$2,0),FALSE),"")</f>
        <v/>
      </c>
      <c r="E427" t="str">
        <f>IFERROR(VLOOKUP($C427,'Miljövärden urval för publ'!$B$2:$H$490,MATCH(E$4,'Miljövärden urval för publ'!$B$2:$H$2,0),FALSE),"")</f>
        <v/>
      </c>
      <c r="F427" t="str">
        <f>IFERROR(VLOOKUP($C427,'Miljövärden urval för publ'!$B$2:$H$490,MATCH(F$4,'Miljövärden urval för publ'!$B$2:$H$2,0),FALSE),"")</f>
        <v/>
      </c>
      <c r="G427" t="str">
        <f>IFERROR(VLOOKUP($C427,'Miljövärden urval för publ'!$B$2:$H$490,MATCH(G$4,'Miljövärden urval för publ'!$B$2:$H$2,0),FALSE),"")</f>
        <v/>
      </c>
      <c r="P427" s="61">
        <f t="shared" si="27"/>
        <v>4</v>
      </c>
      <c r="Q427" s="35" t="str">
        <f t="shared" si="25"/>
        <v/>
      </c>
    </row>
    <row r="428" spans="1:17" x14ac:dyDescent="0.25">
      <c r="A428" s="59">
        <v>425</v>
      </c>
      <c r="B428" t="str">
        <f>IFERROR(INDEX('Miljövärden urval för publ'!$A$2:$AA$475,MATCH($A428,'Miljövärden urval för publ'!$R$2:$R$476,0),1),"")</f>
        <v/>
      </c>
      <c r="C428" t="str">
        <f>IFERROR(INDEX('Miljövärden urval för publ'!$A$2:$AA$475,MATCH($A428,'Miljövärden urval för publ'!$R$2:$R$476,0),2),"")</f>
        <v/>
      </c>
      <c r="D428" t="str">
        <f>IFERROR(VLOOKUP($C428,'Miljövärden urval för publ'!$B$2:$H$490,MATCH(D$4,'Miljövärden urval för publ'!$B$2:$H$2,0),FALSE),"")</f>
        <v/>
      </c>
      <c r="E428" t="str">
        <f>IFERROR(VLOOKUP($C428,'Miljövärden urval för publ'!$B$2:$H$490,MATCH(E$4,'Miljövärden urval för publ'!$B$2:$H$2,0),FALSE),"")</f>
        <v/>
      </c>
      <c r="F428" t="str">
        <f>IFERROR(VLOOKUP($C428,'Miljövärden urval för publ'!$B$2:$H$490,MATCH(F$4,'Miljövärden urval för publ'!$B$2:$H$2,0),FALSE),"")</f>
        <v/>
      </c>
      <c r="G428" t="str">
        <f>IFERROR(VLOOKUP($C428,'Miljövärden urval för publ'!$B$2:$H$490,MATCH(G$4,'Miljövärden urval för publ'!$B$2:$H$2,0),FALSE),"")</f>
        <v/>
      </c>
      <c r="P428" s="61">
        <f t="shared" si="27"/>
        <v>4</v>
      </c>
      <c r="Q428" s="35" t="str">
        <f t="shared" si="25"/>
        <v/>
      </c>
    </row>
    <row r="429" spans="1:17" x14ac:dyDescent="0.25">
      <c r="A429" s="59">
        <v>426</v>
      </c>
      <c r="B429" t="str">
        <f>IFERROR(INDEX('Miljövärden urval för publ'!$A$2:$AA$475,MATCH($A429,'Miljövärden urval för publ'!$R$2:$R$476,0),1),"")</f>
        <v/>
      </c>
      <c r="C429" t="str">
        <f>IFERROR(INDEX('Miljövärden urval för publ'!$A$2:$AA$475,MATCH($A429,'Miljövärden urval för publ'!$R$2:$R$476,0),2),"")</f>
        <v/>
      </c>
      <c r="D429" t="str">
        <f>IFERROR(VLOOKUP($C429,'Miljövärden urval för publ'!$B$2:$H$490,MATCH(D$4,'Miljövärden urval för publ'!$B$2:$H$2,0),FALSE),"")</f>
        <v/>
      </c>
      <c r="E429" t="str">
        <f>IFERROR(VLOOKUP($C429,'Miljövärden urval för publ'!$B$2:$H$490,MATCH(E$4,'Miljövärden urval för publ'!$B$2:$H$2,0),FALSE),"")</f>
        <v/>
      </c>
      <c r="F429" t="str">
        <f>IFERROR(VLOOKUP($C429,'Miljövärden urval för publ'!$B$2:$H$490,MATCH(F$4,'Miljövärden urval för publ'!$B$2:$H$2,0),FALSE),"")</f>
        <v/>
      </c>
      <c r="G429" t="str">
        <f>IFERROR(VLOOKUP($C429,'Miljövärden urval för publ'!$B$2:$H$490,MATCH(G$4,'Miljövärden urval för publ'!$B$2:$H$2,0),FALSE),"")</f>
        <v/>
      </c>
      <c r="P429" s="61">
        <f t="shared" si="27"/>
        <v>4</v>
      </c>
      <c r="Q429" s="35" t="str">
        <f t="shared" si="25"/>
        <v/>
      </c>
    </row>
    <row r="430" spans="1:17" x14ac:dyDescent="0.25">
      <c r="A430" s="59">
        <v>427</v>
      </c>
      <c r="B430" t="str">
        <f>IFERROR(INDEX('Miljövärden urval för publ'!$A$2:$AA$475,MATCH($A430,'Miljövärden urval för publ'!$R$2:$R$476,0),1),"")</f>
        <v/>
      </c>
      <c r="C430" t="str">
        <f>IFERROR(INDEX('Miljövärden urval för publ'!$A$2:$AA$475,MATCH($A430,'Miljövärden urval för publ'!$R$2:$R$476,0),2),"")</f>
        <v/>
      </c>
      <c r="D430" t="str">
        <f>IFERROR(VLOOKUP($C430,'Miljövärden urval för publ'!$B$2:$H$490,MATCH(D$4,'Miljövärden urval för publ'!$B$2:$H$2,0),FALSE),"")</f>
        <v/>
      </c>
      <c r="E430" t="str">
        <f>IFERROR(VLOOKUP($C430,'Miljövärden urval för publ'!$B$2:$H$490,MATCH(E$4,'Miljövärden urval för publ'!$B$2:$H$2,0),FALSE),"")</f>
        <v/>
      </c>
      <c r="F430" t="str">
        <f>IFERROR(VLOOKUP($C430,'Miljövärden urval för publ'!$B$2:$H$490,MATCH(F$4,'Miljövärden urval för publ'!$B$2:$H$2,0),FALSE),"")</f>
        <v/>
      </c>
      <c r="G430" t="str">
        <f>IFERROR(VLOOKUP($C430,'Miljövärden urval för publ'!$B$2:$H$490,MATCH(G$4,'Miljövärden urval för publ'!$B$2:$H$2,0),FALSE),"")</f>
        <v/>
      </c>
      <c r="P430" s="61">
        <f t="shared" si="27"/>
        <v>4</v>
      </c>
      <c r="Q430" s="35" t="str">
        <f t="shared" si="25"/>
        <v/>
      </c>
    </row>
    <row r="431" spans="1:17" x14ac:dyDescent="0.25">
      <c r="A431" s="59">
        <v>428</v>
      </c>
      <c r="B431" t="str">
        <f>IFERROR(INDEX('Miljövärden urval för publ'!$A$2:$AA$475,MATCH($A431,'Miljövärden urval för publ'!$R$2:$R$476,0),1),"")</f>
        <v/>
      </c>
      <c r="C431" t="str">
        <f>IFERROR(INDEX('Miljövärden urval för publ'!$A$2:$AA$475,MATCH($A431,'Miljövärden urval för publ'!$R$2:$R$476,0),2),"")</f>
        <v/>
      </c>
      <c r="D431" t="str">
        <f>IFERROR(VLOOKUP($C431,'Miljövärden urval för publ'!$B$2:$H$490,MATCH(D$4,'Miljövärden urval för publ'!$B$2:$H$2,0),FALSE),"")</f>
        <v/>
      </c>
      <c r="E431" t="str">
        <f>IFERROR(VLOOKUP($C431,'Miljövärden urval för publ'!$B$2:$H$490,MATCH(E$4,'Miljövärden urval för publ'!$B$2:$H$2,0),FALSE),"")</f>
        <v/>
      </c>
      <c r="F431" t="str">
        <f>IFERROR(VLOOKUP($C431,'Miljövärden urval för publ'!$B$2:$H$490,MATCH(F$4,'Miljövärden urval för publ'!$B$2:$H$2,0),FALSE),"")</f>
        <v/>
      </c>
      <c r="G431" t="str">
        <f>IFERROR(VLOOKUP($C431,'Miljövärden urval för publ'!$B$2:$H$490,MATCH(G$4,'Miljövärden urval för publ'!$B$2:$H$2,0),FALSE),"")</f>
        <v/>
      </c>
      <c r="P431" s="61">
        <f t="shared" si="27"/>
        <v>4</v>
      </c>
      <c r="Q431" s="35" t="str">
        <f t="shared" si="25"/>
        <v/>
      </c>
    </row>
    <row r="432" spans="1:17" x14ac:dyDescent="0.25">
      <c r="A432" s="59">
        <v>429</v>
      </c>
      <c r="B432" t="str">
        <f>IFERROR(INDEX('Miljövärden urval för publ'!$A$2:$AA$475,MATCH($A432,'Miljövärden urval för publ'!$R$2:$R$476,0),1),"")</f>
        <v/>
      </c>
      <c r="C432" t="str">
        <f>IFERROR(INDEX('Miljövärden urval för publ'!$A$2:$AA$475,MATCH($A432,'Miljövärden urval för publ'!$R$2:$R$476,0),2),"")</f>
        <v/>
      </c>
      <c r="D432" t="str">
        <f>IFERROR(VLOOKUP($C432,'Miljövärden urval för publ'!$B$2:$H$490,MATCH(D$4,'Miljövärden urval för publ'!$B$2:$H$2,0),FALSE),"")</f>
        <v/>
      </c>
      <c r="E432" t="str">
        <f>IFERROR(VLOOKUP($C432,'Miljövärden urval för publ'!$B$2:$H$490,MATCH(E$4,'Miljövärden urval för publ'!$B$2:$H$2,0),FALSE),"")</f>
        <v/>
      </c>
      <c r="F432" t="str">
        <f>IFERROR(VLOOKUP($C432,'Miljövärden urval för publ'!$B$2:$H$490,MATCH(F$4,'Miljövärden urval för publ'!$B$2:$H$2,0),FALSE),"")</f>
        <v/>
      </c>
      <c r="G432" t="str">
        <f>IFERROR(VLOOKUP($C432,'Miljövärden urval för publ'!$B$2:$H$490,MATCH(G$4,'Miljövärden urval för publ'!$B$2:$H$2,0),FALSE),"")</f>
        <v/>
      </c>
      <c r="P432" s="61">
        <f t="shared" si="27"/>
        <v>4</v>
      </c>
      <c r="Q432" s="35" t="str">
        <f t="shared" si="25"/>
        <v/>
      </c>
    </row>
    <row r="433" spans="1:17" x14ac:dyDescent="0.25">
      <c r="A433" s="59">
        <v>430</v>
      </c>
      <c r="B433" t="str">
        <f>IFERROR(INDEX('Miljövärden urval för publ'!$A$2:$AA$475,MATCH($A433,'Miljövärden urval för publ'!$R$2:$R$476,0),1),"")</f>
        <v/>
      </c>
      <c r="C433" t="str">
        <f>IFERROR(INDEX('Miljövärden urval för publ'!$A$2:$AA$475,MATCH($A433,'Miljövärden urval för publ'!$R$2:$R$476,0),2),"")</f>
        <v/>
      </c>
      <c r="D433" t="str">
        <f>IFERROR(VLOOKUP($C433,'Miljövärden urval för publ'!$B$2:$H$490,MATCH(D$4,'Miljövärden urval för publ'!$B$2:$H$2,0),FALSE),"")</f>
        <v/>
      </c>
      <c r="E433" t="str">
        <f>IFERROR(VLOOKUP($C433,'Miljövärden urval för publ'!$B$2:$H$490,MATCH(E$4,'Miljövärden urval för publ'!$B$2:$H$2,0),FALSE),"")</f>
        <v/>
      </c>
      <c r="F433" t="str">
        <f>IFERROR(VLOOKUP($C433,'Miljövärden urval för publ'!$B$2:$H$490,MATCH(F$4,'Miljövärden urval för publ'!$B$2:$H$2,0),FALSE),"")</f>
        <v/>
      </c>
      <c r="G433" t="str">
        <f>IFERROR(VLOOKUP($C433,'Miljövärden urval för publ'!$B$2:$H$490,MATCH(G$4,'Miljövärden urval för publ'!$B$2:$H$2,0),FALSE),"")</f>
        <v/>
      </c>
      <c r="P433" s="61">
        <f t="shared" si="27"/>
        <v>4</v>
      </c>
      <c r="Q433" s="35" t="str">
        <f t="shared" si="25"/>
        <v/>
      </c>
    </row>
    <row r="434" spans="1:17" x14ac:dyDescent="0.25">
      <c r="A434" s="59">
        <v>431</v>
      </c>
      <c r="B434" t="str">
        <f>IFERROR(INDEX('Miljövärden urval för publ'!$A$2:$AA$475,MATCH($A434,'Miljövärden urval för publ'!$R$2:$R$476,0),1),"")</f>
        <v/>
      </c>
      <c r="C434" t="str">
        <f>IFERROR(INDEX('Miljövärden urval för publ'!$A$2:$AA$475,MATCH($A434,'Miljövärden urval för publ'!$R$2:$R$476,0),2),"")</f>
        <v/>
      </c>
      <c r="D434" t="str">
        <f>IFERROR(VLOOKUP($C434,'Miljövärden urval för publ'!$B$2:$H$490,MATCH(D$4,'Miljövärden urval för publ'!$B$2:$H$2,0),FALSE),"")</f>
        <v/>
      </c>
      <c r="E434" t="str">
        <f>IFERROR(VLOOKUP($C434,'Miljövärden urval för publ'!$B$2:$H$490,MATCH(E$4,'Miljövärden urval för publ'!$B$2:$H$2,0),FALSE),"")</f>
        <v/>
      </c>
      <c r="F434" t="str">
        <f>IFERROR(VLOOKUP($C434,'Miljövärden urval för publ'!$B$2:$H$490,MATCH(F$4,'Miljövärden urval för publ'!$B$2:$H$2,0),FALSE),"")</f>
        <v/>
      </c>
      <c r="G434" t="str">
        <f>IFERROR(VLOOKUP($C434,'Miljövärden urval för publ'!$B$2:$H$490,MATCH(G$4,'Miljövärden urval för publ'!$B$2:$H$2,0),FALSE),"")</f>
        <v/>
      </c>
      <c r="P434" s="61">
        <f t="shared" si="27"/>
        <v>4</v>
      </c>
      <c r="Q434" s="35" t="str">
        <f t="shared" si="25"/>
        <v/>
      </c>
    </row>
    <row r="435" spans="1:17" x14ac:dyDescent="0.25">
      <c r="A435" s="59">
        <v>432</v>
      </c>
      <c r="B435" t="str">
        <f>IFERROR(INDEX('Miljövärden urval för publ'!$A$2:$AA$475,MATCH($A435,'Miljövärden urval för publ'!$R$2:$R$476,0),1),"")</f>
        <v/>
      </c>
      <c r="C435" t="str">
        <f>IFERROR(INDEX('Miljövärden urval för publ'!$A$2:$AA$475,MATCH($A435,'Miljövärden urval för publ'!$R$2:$R$476,0),2),"")</f>
        <v/>
      </c>
      <c r="D435" t="str">
        <f>IFERROR(VLOOKUP($C435,'Miljövärden urval för publ'!$B$2:$H$490,MATCH(D$4,'Miljövärden urval för publ'!$B$2:$H$2,0),FALSE),"")</f>
        <v/>
      </c>
      <c r="E435" t="str">
        <f>IFERROR(VLOOKUP($C435,'Miljövärden urval för publ'!$B$2:$H$490,MATCH(E$4,'Miljövärden urval för publ'!$B$2:$H$2,0),FALSE),"")</f>
        <v/>
      </c>
      <c r="F435" t="str">
        <f>IFERROR(VLOOKUP($C435,'Miljövärden urval för publ'!$B$2:$H$490,MATCH(F$4,'Miljövärden urval för publ'!$B$2:$H$2,0),FALSE),"")</f>
        <v/>
      </c>
      <c r="G435" t="str">
        <f>IFERROR(VLOOKUP($C435,'Miljövärden urval för publ'!$B$2:$H$490,MATCH(G$4,'Miljövärden urval för publ'!$B$2:$H$2,0),FALSE),"")</f>
        <v/>
      </c>
      <c r="P435" s="61">
        <f t="shared" si="27"/>
        <v>4</v>
      </c>
      <c r="Q435" s="35" t="str">
        <f t="shared" si="25"/>
        <v/>
      </c>
    </row>
    <row r="436" spans="1:17" x14ac:dyDescent="0.25">
      <c r="A436" s="59">
        <v>433</v>
      </c>
      <c r="B436" t="str">
        <f>IFERROR(INDEX('Miljövärden urval för publ'!$A$2:$AA$475,MATCH($A436,'Miljövärden urval för publ'!$R$2:$R$476,0),1),"")</f>
        <v/>
      </c>
      <c r="C436" t="str">
        <f>IFERROR(INDEX('Miljövärden urval för publ'!$A$2:$AA$475,MATCH($A436,'Miljövärden urval för publ'!$R$2:$R$476,0),2),"")</f>
        <v/>
      </c>
      <c r="D436" t="str">
        <f>IFERROR(VLOOKUP($C436,'Miljövärden urval för publ'!$B$2:$H$490,MATCH(D$4,'Miljövärden urval för publ'!$B$2:$H$2,0),FALSE),"")</f>
        <v/>
      </c>
      <c r="E436" t="str">
        <f>IFERROR(VLOOKUP($C436,'Miljövärden urval för publ'!$B$2:$H$490,MATCH(E$4,'Miljövärden urval för publ'!$B$2:$H$2,0),FALSE),"")</f>
        <v/>
      </c>
      <c r="F436" t="str">
        <f>IFERROR(VLOOKUP($C436,'Miljövärden urval för publ'!$B$2:$H$490,MATCH(F$4,'Miljövärden urval för publ'!$B$2:$H$2,0),FALSE),"")</f>
        <v/>
      </c>
      <c r="G436" t="str">
        <f>IFERROR(VLOOKUP($C436,'Miljövärden urval för publ'!$B$2:$H$490,MATCH(G$4,'Miljövärden urval för publ'!$B$2:$H$2,0),FALSE),"")</f>
        <v/>
      </c>
      <c r="P436" s="61">
        <f t="shared" si="27"/>
        <v>4</v>
      </c>
      <c r="Q436" s="35" t="str">
        <f t="shared" si="25"/>
        <v/>
      </c>
    </row>
    <row r="437" spans="1:17" x14ac:dyDescent="0.25">
      <c r="A437" s="59">
        <v>434</v>
      </c>
      <c r="B437" t="str">
        <f>IFERROR(INDEX('Miljövärden urval för publ'!$A$2:$AA$475,MATCH($A437,'Miljövärden urval för publ'!$R$2:$R$476,0),1),"")</f>
        <v/>
      </c>
      <c r="C437" t="str">
        <f>IFERROR(INDEX('Miljövärden urval för publ'!$A$2:$AA$475,MATCH($A437,'Miljövärden urval för publ'!$R$2:$R$476,0),2),"")</f>
        <v/>
      </c>
      <c r="D437" t="str">
        <f>IFERROR(VLOOKUP($C437,'Miljövärden urval för publ'!$B$2:$H$490,MATCH(D$4,'Miljövärden urval för publ'!$B$2:$H$2,0),FALSE),"")</f>
        <v/>
      </c>
      <c r="E437" t="str">
        <f>IFERROR(VLOOKUP($C437,'Miljövärden urval för publ'!$B$2:$H$490,MATCH(E$4,'Miljövärden urval för publ'!$B$2:$H$2,0),FALSE),"")</f>
        <v/>
      </c>
      <c r="F437" t="str">
        <f>IFERROR(VLOOKUP($C437,'Miljövärden urval för publ'!$B$2:$H$490,MATCH(F$4,'Miljövärden urval för publ'!$B$2:$H$2,0),FALSE),"")</f>
        <v/>
      </c>
      <c r="G437" t="str">
        <f>IFERROR(VLOOKUP($C437,'Miljövärden urval för publ'!$B$2:$H$490,MATCH(G$4,'Miljövärden urval för publ'!$B$2:$H$2,0),FALSE),"")</f>
        <v/>
      </c>
      <c r="P437" s="61">
        <f t="shared" si="27"/>
        <v>4</v>
      </c>
      <c r="Q437" s="35" t="str">
        <f t="shared" si="25"/>
        <v/>
      </c>
    </row>
    <row r="438" spans="1:17" x14ac:dyDescent="0.25">
      <c r="A438" s="59">
        <v>435</v>
      </c>
      <c r="B438" t="str">
        <f>IFERROR(INDEX('Miljövärden urval för publ'!$A$2:$AA$475,MATCH($A438,'Miljövärden urval för publ'!$R$2:$R$476,0),1),"")</f>
        <v/>
      </c>
      <c r="C438" t="str">
        <f>IFERROR(INDEX('Miljövärden urval för publ'!$A$2:$AA$475,MATCH($A438,'Miljövärden urval för publ'!$R$2:$R$476,0),2),"")</f>
        <v/>
      </c>
      <c r="D438" t="str">
        <f>IFERROR(VLOOKUP($C438,'Miljövärden urval för publ'!$B$2:$H$490,MATCH(D$4,'Miljövärden urval för publ'!$B$2:$H$2,0),FALSE),"")</f>
        <v/>
      </c>
      <c r="E438" t="str">
        <f>IFERROR(VLOOKUP($C438,'Miljövärden urval för publ'!$B$2:$H$490,MATCH(E$4,'Miljövärden urval för publ'!$B$2:$H$2,0),FALSE),"")</f>
        <v/>
      </c>
      <c r="F438" t="str">
        <f>IFERROR(VLOOKUP($C438,'Miljövärden urval för publ'!$B$2:$H$490,MATCH(F$4,'Miljövärden urval för publ'!$B$2:$H$2,0),FALSE),"")</f>
        <v/>
      </c>
      <c r="G438" t="str">
        <f>IFERROR(VLOOKUP($C438,'Miljövärden urval för publ'!$B$2:$H$490,MATCH(G$4,'Miljövärden urval för publ'!$B$2:$H$2,0),FALSE),"")</f>
        <v/>
      </c>
      <c r="P438" s="61">
        <f t="shared" si="27"/>
        <v>4</v>
      </c>
      <c r="Q438" s="35" t="str">
        <f t="shared" si="25"/>
        <v/>
      </c>
    </row>
    <row r="439" spans="1:17" x14ac:dyDescent="0.25">
      <c r="A439" s="59">
        <v>436</v>
      </c>
      <c r="B439" t="str">
        <f>IFERROR(INDEX('Miljövärden urval för publ'!$A$2:$AA$475,MATCH($A439,'Miljövärden urval för publ'!$R$2:$R$476,0),1),"")</f>
        <v/>
      </c>
      <c r="C439" t="str">
        <f>IFERROR(INDEX('Miljövärden urval för publ'!$A$2:$AA$475,MATCH($A439,'Miljövärden urval för publ'!$R$2:$R$476,0),2),"")</f>
        <v/>
      </c>
      <c r="D439" t="str">
        <f>IFERROR(VLOOKUP($C439,'Miljövärden urval för publ'!$B$2:$H$490,MATCH(D$4,'Miljövärden urval för publ'!$B$2:$H$2,0),FALSE),"")</f>
        <v/>
      </c>
      <c r="E439" t="str">
        <f>IFERROR(VLOOKUP($C439,'Miljövärden urval för publ'!$B$2:$H$490,MATCH(E$4,'Miljövärden urval för publ'!$B$2:$H$2,0),FALSE),"")</f>
        <v/>
      </c>
      <c r="F439" t="str">
        <f>IFERROR(VLOOKUP($C439,'Miljövärden urval för publ'!$B$2:$H$490,MATCH(F$4,'Miljövärden urval för publ'!$B$2:$H$2,0),FALSE),"")</f>
        <v/>
      </c>
      <c r="G439" t="str">
        <f>IFERROR(VLOOKUP($C439,'Miljövärden urval för publ'!$B$2:$H$490,MATCH(G$4,'Miljövärden urval för publ'!$B$2:$H$2,0),FALSE),"")</f>
        <v/>
      </c>
      <c r="P439" s="61">
        <f t="shared" si="27"/>
        <v>4</v>
      </c>
      <c r="Q439" s="35" t="str">
        <f t="shared" si="25"/>
        <v/>
      </c>
    </row>
    <row r="440" spans="1:17" x14ac:dyDescent="0.25">
      <c r="A440" s="59">
        <v>437</v>
      </c>
      <c r="B440" t="str">
        <f>IFERROR(INDEX('Miljövärden urval för publ'!$A$2:$AA$475,MATCH($A440,'Miljövärden urval för publ'!$R$2:$R$476,0),1),"")</f>
        <v/>
      </c>
      <c r="C440" t="str">
        <f>IFERROR(INDEX('Miljövärden urval för publ'!$A$2:$AA$475,MATCH($A440,'Miljövärden urval för publ'!$R$2:$R$476,0),2),"")</f>
        <v/>
      </c>
      <c r="D440" t="str">
        <f>IFERROR(VLOOKUP($C440,'Miljövärden urval för publ'!$B$2:$H$490,MATCH(D$4,'Miljövärden urval för publ'!$B$2:$H$2,0),FALSE),"")</f>
        <v/>
      </c>
      <c r="E440" t="str">
        <f>IFERROR(VLOOKUP($C440,'Miljövärden urval för publ'!$B$2:$H$490,MATCH(E$4,'Miljövärden urval för publ'!$B$2:$H$2,0),FALSE),"")</f>
        <v/>
      </c>
      <c r="F440" t="str">
        <f>IFERROR(VLOOKUP($C440,'Miljövärden urval för publ'!$B$2:$H$490,MATCH(F$4,'Miljövärden urval för publ'!$B$2:$H$2,0),FALSE),"")</f>
        <v/>
      </c>
      <c r="G440" t="str">
        <f>IFERROR(VLOOKUP($C440,'Miljövärden urval för publ'!$B$2:$H$490,MATCH(G$4,'Miljövärden urval för publ'!$B$2:$H$2,0),FALSE),"")</f>
        <v/>
      </c>
      <c r="P440" s="61">
        <f t="shared" si="27"/>
        <v>4</v>
      </c>
      <c r="Q440" s="35" t="str">
        <f t="shared" si="25"/>
        <v/>
      </c>
    </row>
    <row r="441" spans="1:17" x14ac:dyDescent="0.25">
      <c r="A441" s="59">
        <v>438</v>
      </c>
      <c r="B441" t="str">
        <f>IFERROR(INDEX('Miljövärden urval för publ'!$A$2:$AA$475,MATCH($A441,'Miljövärden urval för publ'!$R$2:$R$476,0),1),"")</f>
        <v/>
      </c>
      <c r="C441" t="str">
        <f>IFERROR(INDEX('Miljövärden urval för publ'!$A$2:$AA$475,MATCH($A441,'Miljövärden urval för publ'!$R$2:$R$476,0),2),"")</f>
        <v/>
      </c>
      <c r="D441" t="str">
        <f>IFERROR(VLOOKUP($C441,'Miljövärden urval för publ'!$B$2:$H$490,MATCH(D$4,'Miljövärden urval för publ'!$B$2:$H$2,0),FALSE),"")</f>
        <v/>
      </c>
      <c r="E441" t="str">
        <f>IFERROR(VLOOKUP($C441,'Miljövärden urval för publ'!$B$2:$H$490,MATCH(E$4,'Miljövärden urval för publ'!$B$2:$H$2,0),FALSE),"")</f>
        <v/>
      </c>
      <c r="F441" t="str">
        <f>IFERROR(VLOOKUP($C441,'Miljövärden urval för publ'!$B$2:$H$490,MATCH(F$4,'Miljövärden urval för publ'!$B$2:$H$2,0),FALSE),"")</f>
        <v/>
      </c>
      <c r="G441" t="str">
        <f>IFERROR(VLOOKUP($C441,'Miljövärden urval för publ'!$B$2:$H$490,MATCH(G$4,'Miljövärden urval för publ'!$B$2:$H$2,0),FALSE),"")</f>
        <v/>
      </c>
      <c r="P441" s="61">
        <f t="shared" si="27"/>
        <v>4</v>
      </c>
      <c r="Q441" s="35" t="str">
        <f t="shared" si="25"/>
        <v/>
      </c>
    </row>
    <row r="442" spans="1:17" x14ac:dyDescent="0.25">
      <c r="A442" s="59">
        <v>439</v>
      </c>
      <c r="B442" t="str">
        <f>IFERROR(INDEX('Miljövärden urval för publ'!$A$2:$AA$475,MATCH($A442,'Miljövärden urval för publ'!$R$2:$R$476,0),1),"")</f>
        <v/>
      </c>
      <c r="C442" t="str">
        <f>IFERROR(INDEX('Miljövärden urval för publ'!$A$2:$AA$475,MATCH($A442,'Miljövärden urval för publ'!$R$2:$R$476,0),2),"")</f>
        <v/>
      </c>
      <c r="D442" t="str">
        <f>IFERROR(VLOOKUP($C442,'Miljövärden urval för publ'!$B$2:$H$490,MATCH(D$4,'Miljövärden urval för publ'!$B$2:$H$2,0),FALSE),"")</f>
        <v/>
      </c>
      <c r="E442" t="str">
        <f>IFERROR(VLOOKUP($C442,'Miljövärden urval för publ'!$B$2:$H$490,MATCH(E$4,'Miljövärden urval för publ'!$B$2:$H$2,0),FALSE),"")</f>
        <v/>
      </c>
      <c r="F442" t="str">
        <f>IFERROR(VLOOKUP($C442,'Miljövärden urval för publ'!$B$2:$H$490,MATCH(F$4,'Miljövärden urval för publ'!$B$2:$H$2,0),FALSE),"")</f>
        <v/>
      </c>
      <c r="G442" t="str">
        <f>IFERROR(VLOOKUP($C442,'Miljövärden urval för publ'!$B$2:$H$490,MATCH(G$4,'Miljövärden urval för publ'!$B$2:$H$2,0),FALSE),"")</f>
        <v/>
      </c>
      <c r="P442" s="61">
        <f t="shared" si="27"/>
        <v>4</v>
      </c>
      <c r="Q442" s="35" t="str">
        <f t="shared" si="25"/>
        <v/>
      </c>
    </row>
    <row r="443" spans="1:17" x14ac:dyDescent="0.25">
      <c r="A443" s="59">
        <v>440</v>
      </c>
      <c r="B443" t="str">
        <f>IFERROR(INDEX('Miljövärden urval för publ'!$A$2:$AA$475,MATCH($A443,'Miljövärden urval för publ'!$R$2:$R$476,0),1),"")</f>
        <v/>
      </c>
      <c r="C443" t="str">
        <f>IFERROR(INDEX('Miljövärden urval för publ'!$A$2:$AA$475,MATCH($A443,'Miljövärden urval för publ'!$R$2:$R$476,0),2),"")</f>
        <v/>
      </c>
      <c r="D443" t="str">
        <f>IFERROR(VLOOKUP($C443,'Miljövärden urval för publ'!$B$2:$H$490,MATCH(D$4,'Miljövärden urval för publ'!$B$2:$H$2,0),FALSE),"")</f>
        <v/>
      </c>
      <c r="E443" t="str">
        <f>IFERROR(VLOOKUP($C443,'Miljövärden urval för publ'!$B$2:$H$490,MATCH(E$4,'Miljövärden urval för publ'!$B$2:$H$2,0),FALSE),"")</f>
        <v/>
      </c>
      <c r="F443" t="str">
        <f>IFERROR(VLOOKUP($C443,'Miljövärden urval för publ'!$B$2:$H$490,MATCH(F$4,'Miljövärden urval för publ'!$B$2:$H$2,0),FALSE),"")</f>
        <v/>
      </c>
      <c r="G443" t="str">
        <f>IFERROR(VLOOKUP($C443,'Miljövärden urval för publ'!$B$2:$H$490,MATCH(G$4,'Miljövärden urval för publ'!$B$2:$H$2,0),FALSE),"")</f>
        <v/>
      </c>
      <c r="P443" s="61">
        <f t="shared" si="27"/>
        <v>4</v>
      </c>
      <c r="Q443" s="35" t="str">
        <f t="shared" si="25"/>
        <v/>
      </c>
    </row>
    <row r="444" spans="1:17" x14ac:dyDescent="0.25">
      <c r="A444" s="59">
        <v>441</v>
      </c>
      <c r="B444" t="str">
        <f>IFERROR(INDEX('Miljövärden urval för publ'!$A$2:$AA$475,MATCH($A444,'Miljövärden urval för publ'!$R$2:$R$476,0),1),"")</f>
        <v/>
      </c>
      <c r="C444" t="str">
        <f>IFERROR(INDEX('Miljövärden urval för publ'!$A$2:$AA$475,MATCH($A444,'Miljövärden urval för publ'!$R$2:$R$476,0),2),"")</f>
        <v/>
      </c>
      <c r="D444" t="str">
        <f>IFERROR(VLOOKUP($C444,'Miljövärden urval för publ'!$B$2:$H$490,MATCH(D$4,'Miljövärden urval för publ'!$B$2:$H$2,0),FALSE),"")</f>
        <v/>
      </c>
      <c r="E444" t="str">
        <f>IFERROR(VLOOKUP($C444,'Miljövärden urval för publ'!$B$2:$H$490,MATCH(E$4,'Miljövärden urval för publ'!$B$2:$H$2,0),FALSE),"")</f>
        <v/>
      </c>
      <c r="F444" t="str">
        <f>IFERROR(VLOOKUP($C444,'Miljövärden urval för publ'!$B$2:$H$490,MATCH(F$4,'Miljövärden urval för publ'!$B$2:$H$2,0),FALSE),"")</f>
        <v/>
      </c>
      <c r="G444" t="str">
        <f>IFERROR(VLOOKUP($C444,'Miljövärden urval för publ'!$B$2:$H$490,MATCH(G$4,'Miljövärden urval för publ'!$B$2:$H$2,0),FALSE),"")</f>
        <v/>
      </c>
      <c r="P444" s="61">
        <f t="shared" si="27"/>
        <v>4</v>
      </c>
      <c r="Q444" s="35" t="str">
        <f t="shared" si="25"/>
        <v/>
      </c>
    </row>
    <row r="445" spans="1:17" x14ac:dyDescent="0.25">
      <c r="A445" s="59">
        <v>442</v>
      </c>
      <c r="B445" t="str">
        <f>IFERROR(INDEX('Miljövärden urval för publ'!$A$2:$AA$475,MATCH($A445,'Miljövärden urval för publ'!$R$2:$R$476,0),1),"")</f>
        <v/>
      </c>
      <c r="C445" t="str">
        <f>IFERROR(INDEX('Miljövärden urval för publ'!$A$2:$AA$475,MATCH($A445,'Miljövärden urval för publ'!$R$2:$R$476,0),2),"")</f>
        <v/>
      </c>
      <c r="D445" t="str">
        <f>IFERROR(VLOOKUP($C445,'Miljövärden urval för publ'!$B$2:$H$490,MATCH(D$4,'Miljövärden urval för publ'!$B$2:$H$2,0),FALSE),"")</f>
        <v/>
      </c>
      <c r="E445" t="str">
        <f>IFERROR(VLOOKUP($C445,'Miljövärden urval för publ'!$B$2:$H$490,MATCH(E$4,'Miljövärden urval för publ'!$B$2:$H$2,0),FALSE),"")</f>
        <v/>
      </c>
      <c r="F445" t="str">
        <f>IFERROR(VLOOKUP($C445,'Miljövärden urval för publ'!$B$2:$H$490,MATCH(F$4,'Miljövärden urval för publ'!$B$2:$H$2,0),FALSE),"")</f>
        <v/>
      </c>
      <c r="G445" t="str">
        <f>IFERROR(VLOOKUP($C445,'Miljövärden urval för publ'!$B$2:$H$490,MATCH(G$4,'Miljövärden urval för publ'!$B$2:$H$2,0),FALSE),"")</f>
        <v/>
      </c>
      <c r="P445" s="61">
        <f t="shared" si="27"/>
        <v>4</v>
      </c>
      <c r="Q445" s="35" t="str">
        <f t="shared" si="25"/>
        <v/>
      </c>
    </row>
    <row r="446" spans="1:17" x14ac:dyDescent="0.25">
      <c r="A446" s="59">
        <v>443</v>
      </c>
      <c r="B446" t="str">
        <f>IFERROR(INDEX('Miljövärden urval för publ'!$A$2:$AA$475,MATCH($A446,'Miljövärden urval för publ'!$R$2:$R$476,0),1),"")</f>
        <v/>
      </c>
      <c r="C446" t="str">
        <f>IFERROR(INDEX('Miljövärden urval för publ'!$A$2:$AA$475,MATCH($A446,'Miljövärden urval för publ'!$R$2:$R$476,0),2),"")</f>
        <v/>
      </c>
      <c r="D446" t="str">
        <f>IFERROR(VLOOKUP($C446,'Miljövärden urval för publ'!$B$2:$H$490,MATCH(D$4,'Miljövärden urval för publ'!$B$2:$H$2,0),FALSE),"")</f>
        <v/>
      </c>
      <c r="E446" t="str">
        <f>IFERROR(VLOOKUP($C446,'Miljövärden urval för publ'!$B$2:$H$490,MATCH(E$4,'Miljövärden urval för publ'!$B$2:$H$2,0),FALSE),"")</f>
        <v/>
      </c>
      <c r="F446" t="str">
        <f>IFERROR(VLOOKUP($C446,'Miljövärden urval för publ'!$B$2:$H$490,MATCH(F$4,'Miljövärden urval för publ'!$B$2:$H$2,0),FALSE),"")</f>
        <v/>
      </c>
      <c r="G446" t="str">
        <f>IFERROR(VLOOKUP($C446,'Miljövärden urval för publ'!$B$2:$H$490,MATCH(G$4,'Miljövärden urval för publ'!$B$2:$H$2,0),FALSE),"")</f>
        <v/>
      </c>
      <c r="P446" s="61">
        <f t="shared" si="27"/>
        <v>4</v>
      </c>
      <c r="Q446" s="35" t="str">
        <f t="shared" si="25"/>
        <v/>
      </c>
    </row>
    <row r="447" spans="1:17" x14ac:dyDescent="0.25">
      <c r="A447" s="59">
        <v>444</v>
      </c>
      <c r="B447" t="str">
        <f>IFERROR(INDEX('Miljövärden urval för publ'!$A$2:$AA$475,MATCH($A447,'Miljövärden urval för publ'!$R$2:$R$476,0),1),"")</f>
        <v/>
      </c>
      <c r="C447" t="str">
        <f>IFERROR(INDEX('Miljövärden urval för publ'!$A$2:$AA$475,MATCH($A447,'Miljövärden urval för publ'!$R$2:$R$476,0),2),"")</f>
        <v/>
      </c>
      <c r="D447" t="str">
        <f>IFERROR(VLOOKUP($C447,'Miljövärden urval för publ'!$B$2:$H$490,MATCH(D$4,'Miljövärden urval för publ'!$B$2:$H$2,0),FALSE),"")</f>
        <v/>
      </c>
      <c r="E447" t="str">
        <f>IFERROR(VLOOKUP($C447,'Miljövärden urval för publ'!$B$2:$H$490,MATCH(E$4,'Miljövärden urval för publ'!$B$2:$H$2,0),FALSE),"")</f>
        <v/>
      </c>
      <c r="F447" t="str">
        <f>IFERROR(VLOOKUP($C447,'Miljövärden urval för publ'!$B$2:$H$490,MATCH(F$4,'Miljövärden urval för publ'!$B$2:$H$2,0),FALSE),"")</f>
        <v/>
      </c>
      <c r="G447" t="str">
        <f>IFERROR(VLOOKUP($C447,'Miljövärden urval för publ'!$B$2:$H$490,MATCH(G$4,'Miljövärden urval för publ'!$B$2:$H$2,0),FALSE),"")</f>
        <v/>
      </c>
      <c r="P447" s="61">
        <f t="shared" si="27"/>
        <v>4</v>
      </c>
      <c r="Q447" s="35" t="str">
        <f t="shared" si="25"/>
        <v/>
      </c>
    </row>
    <row r="448" spans="1:17" x14ac:dyDescent="0.25">
      <c r="A448" s="59">
        <v>445</v>
      </c>
      <c r="B448" t="str">
        <f>IFERROR(INDEX('Miljövärden urval för publ'!$A$2:$AA$475,MATCH($A448,'Miljövärden urval för publ'!$R$2:$R$476,0),1),"")</f>
        <v/>
      </c>
      <c r="C448" t="str">
        <f>IFERROR(INDEX('Miljövärden urval för publ'!$A$2:$AA$475,MATCH($A448,'Miljövärden urval för publ'!$R$2:$R$476,0),2),"")</f>
        <v/>
      </c>
      <c r="D448" t="str">
        <f>IFERROR(VLOOKUP($C448,'Miljövärden urval för publ'!$B$2:$H$490,MATCH(D$4,'Miljövärden urval för publ'!$B$2:$H$2,0),FALSE),"")</f>
        <v/>
      </c>
      <c r="E448" t="str">
        <f>IFERROR(VLOOKUP($C448,'Miljövärden urval för publ'!$B$2:$H$490,MATCH(E$4,'Miljövärden urval för publ'!$B$2:$H$2,0),FALSE),"")</f>
        <v/>
      </c>
      <c r="F448" t="str">
        <f>IFERROR(VLOOKUP($C448,'Miljövärden urval för publ'!$B$2:$H$490,MATCH(F$4,'Miljövärden urval för publ'!$B$2:$H$2,0),FALSE),"")</f>
        <v/>
      </c>
      <c r="G448" t="str">
        <f>IFERROR(VLOOKUP($C448,'Miljövärden urval för publ'!$B$2:$H$490,MATCH(G$4,'Miljövärden urval för publ'!$B$2:$H$2,0),FALSE),"")</f>
        <v/>
      </c>
      <c r="P448" s="61">
        <f t="shared" si="27"/>
        <v>4</v>
      </c>
      <c r="Q448" s="35" t="str">
        <f t="shared" si="25"/>
        <v/>
      </c>
    </row>
    <row r="449" spans="1:17" x14ac:dyDescent="0.25">
      <c r="A449" s="59">
        <v>446</v>
      </c>
      <c r="B449" t="str">
        <f>IFERROR(INDEX('Miljövärden urval för publ'!$A$2:$AA$475,MATCH($A449,'Miljövärden urval för publ'!$R$2:$R$476,0),1),"")</f>
        <v/>
      </c>
      <c r="C449" t="str">
        <f>IFERROR(INDEX('Miljövärden urval för publ'!$A$2:$AA$475,MATCH($A449,'Miljövärden urval för publ'!$R$2:$R$476,0),2),"")</f>
        <v/>
      </c>
      <c r="D449" t="str">
        <f>IFERROR(VLOOKUP($C449,'Miljövärden urval för publ'!$B$2:$H$490,MATCH(D$4,'Miljövärden urval för publ'!$B$2:$H$2,0),FALSE),"")</f>
        <v/>
      </c>
      <c r="E449" t="str">
        <f>IFERROR(VLOOKUP($C449,'Miljövärden urval för publ'!$B$2:$H$490,MATCH(E$4,'Miljövärden urval för publ'!$B$2:$H$2,0),FALSE),"")</f>
        <v/>
      </c>
      <c r="F449" t="str">
        <f>IFERROR(VLOOKUP($C449,'Miljövärden urval för publ'!$B$2:$H$490,MATCH(F$4,'Miljövärden urval för publ'!$B$2:$H$2,0),FALSE),"")</f>
        <v/>
      </c>
      <c r="G449" t="str">
        <f>IFERROR(VLOOKUP($C449,'Miljövärden urval för publ'!$B$2:$H$490,MATCH(G$4,'Miljövärden urval för publ'!$B$2:$H$2,0),FALSE),"")</f>
        <v/>
      </c>
      <c r="P449" s="61">
        <f t="shared" si="27"/>
        <v>4</v>
      </c>
      <c r="Q449" s="35" t="str">
        <f t="shared" si="25"/>
        <v/>
      </c>
    </row>
    <row r="450" spans="1:17" x14ac:dyDescent="0.25">
      <c r="A450" s="59">
        <v>447</v>
      </c>
      <c r="B450" t="str">
        <f>IFERROR(INDEX('Miljövärden urval för publ'!$A$2:$AA$475,MATCH($A450,'Miljövärden urval för publ'!$R$2:$R$476,0),1),"")</f>
        <v/>
      </c>
      <c r="C450" t="str">
        <f>IFERROR(INDEX('Miljövärden urval för publ'!$A$2:$AA$475,MATCH($A450,'Miljövärden urval för publ'!$R$2:$R$476,0),2),"")</f>
        <v/>
      </c>
      <c r="D450" t="str">
        <f>IFERROR(VLOOKUP($C450,'Miljövärden urval för publ'!$B$2:$H$490,MATCH(D$4,'Miljövärden urval för publ'!$B$2:$H$2,0),FALSE),"")</f>
        <v/>
      </c>
      <c r="E450" t="str">
        <f>IFERROR(VLOOKUP($C450,'Miljövärden urval för publ'!$B$2:$H$490,MATCH(E$4,'Miljövärden urval för publ'!$B$2:$H$2,0),FALSE),"")</f>
        <v/>
      </c>
      <c r="F450" t="str">
        <f>IFERROR(VLOOKUP($C450,'Miljövärden urval för publ'!$B$2:$H$490,MATCH(F$4,'Miljövärden urval för publ'!$B$2:$H$2,0),FALSE),"")</f>
        <v/>
      </c>
      <c r="G450" t="str">
        <f>IFERROR(VLOOKUP($C450,'Miljövärden urval för publ'!$B$2:$H$490,MATCH(G$4,'Miljövärden urval för publ'!$B$2:$H$2,0),FALSE),"")</f>
        <v/>
      </c>
      <c r="P450" s="61">
        <f t="shared" si="27"/>
        <v>4</v>
      </c>
      <c r="Q450" s="35" t="str">
        <f t="shared" si="25"/>
        <v/>
      </c>
    </row>
    <row r="451" spans="1:17" x14ac:dyDescent="0.25">
      <c r="A451" s="59">
        <v>448</v>
      </c>
      <c r="B451" t="str">
        <f>IFERROR(INDEX('Miljövärden urval för publ'!$A$2:$AA$475,MATCH($A451,'Miljövärden urval för publ'!$R$2:$R$476,0),1),"")</f>
        <v/>
      </c>
      <c r="C451" t="str">
        <f>IFERROR(INDEX('Miljövärden urval för publ'!$A$2:$AA$475,MATCH($A451,'Miljövärden urval för publ'!$R$2:$R$476,0),2),"")</f>
        <v/>
      </c>
      <c r="D451" t="str">
        <f>IFERROR(VLOOKUP($C451,'Miljövärden urval för publ'!$B$2:$H$490,MATCH(D$4,'Miljövärden urval för publ'!$B$2:$H$2,0),FALSE),"")</f>
        <v/>
      </c>
      <c r="E451" t="str">
        <f>IFERROR(VLOOKUP($C451,'Miljövärden urval för publ'!$B$2:$H$490,MATCH(E$4,'Miljövärden urval för publ'!$B$2:$H$2,0),FALSE),"")</f>
        <v/>
      </c>
      <c r="F451" t="str">
        <f>IFERROR(VLOOKUP($C451,'Miljövärden urval för publ'!$B$2:$H$490,MATCH(F$4,'Miljövärden urval för publ'!$B$2:$H$2,0),FALSE),"")</f>
        <v/>
      </c>
      <c r="G451" t="str">
        <f>IFERROR(VLOOKUP($C451,'Miljövärden urval för publ'!$B$2:$H$490,MATCH(G$4,'Miljövärden urval för publ'!$B$2:$H$2,0),FALSE),"")</f>
        <v/>
      </c>
      <c r="P451" s="61">
        <f t="shared" si="27"/>
        <v>4</v>
      </c>
      <c r="Q451" s="35" t="str">
        <f t="shared" si="25"/>
        <v/>
      </c>
    </row>
    <row r="452" spans="1:17" x14ac:dyDescent="0.25">
      <c r="A452" s="59">
        <v>449</v>
      </c>
      <c r="B452" t="str">
        <f>IFERROR(INDEX('Miljövärden urval för publ'!$A$2:$AA$475,MATCH($A452,'Miljövärden urval för publ'!$R$2:$R$476,0),1),"")</f>
        <v/>
      </c>
      <c r="C452" t="str">
        <f>IFERROR(INDEX('Miljövärden urval för publ'!$A$2:$AA$475,MATCH($A452,'Miljövärden urval för publ'!$R$2:$R$476,0),2),"")</f>
        <v/>
      </c>
      <c r="D452" t="str">
        <f>IFERROR(VLOOKUP($C452,'Miljövärden urval för publ'!$B$2:$H$490,MATCH(D$4,'Miljövärden urval för publ'!$B$2:$H$2,0),FALSE),"")</f>
        <v/>
      </c>
      <c r="E452" t="str">
        <f>IFERROR(VLOOKUP($C452,'Miljövärden urval för publ'!$B$2:$H$490,MATCH(E$4,'Miljövärden urval för publ'!$B$2:$H$2,0),FALSE),"")</f>
        <v/>
      </c>
      <c r="F452" t="str">
        <f>IFERROR(VLOOKUP($C452,'Miljövärden urval för publ'!$B$2:$H$490,MATCH(F$4,'Miljövärden urval för publ'!$B$2:$H$2,0),FALSE),"")</f>
        <v/>
      </c>
      <c r="G452" t="str">
        <f>IFERROR(VLOOKUP($C452,'Miljövärden urval för publ'!$B$2:$H$490,MATCH(G$4,'Miljövärden urval för publ'!$B$2:$H$2,0),FALSE),"")</f>
        <v/>
      </c>
      <c r="P452" s="61">
        <f t="shared" si="27"/>
        <v>4</v>
      </c>
      <c r="Q452" s="35" t="str">
        <f t="shared" si="25"/>
        <v/>
      </c>
    </row>
    <row r="453" spans="1:17" x14ac:dyDescent="0.25">
      <c r="A453" s="59">
        <v>450</v>
      </c>
      <c r="B453" t="str">
        <f>IFERROR(INDEX('Miljövärden urval för publ'!$A$2:$AA$475,MATCH($A453,'Miljövärden urval för publ'!$R$2:$R$476,0),1),"")</f>
        <v/>
      </c>
      <c r="C453" t="str">
        <f>IFERROR(INDEX('Miljövärden urval för publ'!$A$2:$AA$475,MATCH($A453,'Miljövärden urval för publ'!$R$2:$R$476,0),2),"")</f>
        <v/>
      </c>
      <c r="D453" t="str">
        <f>IFERROR(VLOOKUP($C453,'Miljövärden urval för publ'!$B$2:$H$490,MATCH(D$4,'Miljövärden urval för publ'!$B$2:$H$2,0),FALSE),"")</f>
        <v/>
      </c>
      <c r="E453" t="str">
        <f>IFERROR(VLOOKUP($C453,'Miljövärden urval för publ'!$B$2:$H$490,MATCH(E$4,'Miljövärden urval för publ'!$B$2:$H$2,0),FALSE),"")</f>
        <v/>
      </c>
      <c r="F453" t="str">
        <f>IFERROR(VLOOKUP($C453,'Miljövärden urval för publ'!$B$2:$H$490,MATCH(F$4,'Miljövärden urval för publ'!$B$2:$H$2,0),FALSE),"")</f>
        <v/>
      </c>
      <c r="G453" t="str">
        <f>IFERROR(VLOOKUP($C453,'Miljövärden urval för publ'!$B$2:$H$490,MATCH(G$4,'Miljövärden urval för publ'!$B$2:$H$2,0),FALSE),"")</f>
        <v/>
      </c>
      <c r="P453" s="61">
        <f t="shared" si="27"/>
        <v>4</v>
      </c>
      <c r="Q453" s="35" t="str">
        <f t="shared" ref="Q453:Q468" si="28">IF(B453=$R$2,C453,"")</f>
        <v/>
      </c>
    </row>
    <row r="454" spans="1:17" x14ac:dyDescent="0.25">
      <c r="A454" s="59">
        <v>451</v>
      </c>
      <c r="B454" t="str">
        <f>IFERROR(INDEX('Miljövärden urval för publ'!$A$2:$AA$475,MATCH($A454,'Miljövärden urval för publ'!$R$2:$R$476,0),1),"")</f>
        <v/>
      </c>
      <c r="C454" t="str">
        <f>IFERROR(INDEX('Miljövärden urval för publ'!$A$2:$AA$475,MATCH($A454,'Miljövärden urval för publ'!$R$2:$R$476,0),2),"")</f>
        <v/>
      </c>
      <c r="D454" t="str">
        <f>IFERROR(VLOOKUP($C454,'Miljövärden urval för publ'!$B$2:$H$490,MATCH(D$4,'Miljövärden urval för publ'!$B$2:$H$2,0),FALSE),"")</f>
        <v/>
      </c>
      <c r="E454" t="str">
        <f>IFERROR(VLOOKUP($C454,'Miljövärden urval för publ'!$B$2:$H$490,MATCH(E$4,'Miljövärden urval för publ'!$B$2:$H$2,0),FALSE),"")</f>
        <v/>
      </c>
      <c r="F454" t="str">
        <f>IFERROR(VLOOKUP($C454,'Miljövärden urval för publ'!$B$2:$H$490,MATCH(F$4,'Miljövärden urval för publ'!$B$2:$H$2,0),FALSE),"")</f>
        <v/>
      </c>
      <c r="G454" t="str">
        <f>IFERROR(VLOOKUP($C454,'Miljövärden urval för publ'!$B$2:$H$490,MATCH(G$4,'Miljövärden urval för publ'!$B$2:$H$2,0),FALSE),"")</f>
        <v/>
      </c>
      <c r="P454" s="61">
        <f t="shared" ref="P454:P468" si="29">IF(Q454="",P453,P453+1)</f>
        <v>4</v>
      </c>
      <c r="Q454" s="35" t="str">
        <f t="shared" si="28"/>
        <v/>
      </c>
    </row>
    <row r="455" spans="1:17" x14ac:dyDescent="0.25">
      <c r="A455" s="59">
        <v>452</v>
      </c>
      <c r="B455" t="str">
        <f>IFERROR(INDEX('Miljövärden urval för publ'!$A$2:$AA$475,MATCH($A455,'Miljövärden urval för publ'!$R$2:$R$476,0),1),"")</f>
        <v/>
      </c>
      <c r="C455" t="str">
        <f>IFERROR(INDEX('Miljövärden urval för publ'!$A$2:$AA$475,MATCH($A455,'Miljövärden urval för publ'!$R$2:$R$476,0),2),"")</f>
        <v/>
      </c>
      <c r="D455" t="str">
        <f>IFERROR(VLOOKUP($C455,'Miljövärden urval för publ'!$B$2:$H$490,MATCH(D$4,'Miljövärden urval för publ'!$B$2:$H$2,0),FALSE),"")</f>
        <v/>
      </c>
      <c r="E455" t="str">
        <f>IFERROR(VLOOKUP($C455,'Miljövärden urval för publ'!$B$2:$H$490,MATCH(E$4,'Miljövärden urval för publ'!$B$2:$H$2,0),FALSE),"")</f>
        <v/>
      </c>
      <c r="F455" t="str">
        <f>IFERROR(VLOOKUP($C455,'Miljövärden urval för publ'!$B$2:$H$490,MATCH(F$4,'Miljövärden urval för publ'!$B$2:$H$2,0),FALSE),"")</f>
        <v/>
      </c>
      <c r="G455" t="str">
        <f>IFERROR(VLOOKUP($C455,'Miljövärden urval för publ'!$B$2:$H$490,MATCH(G$4,'Miljövärden urval för publ'!$B$2:$H$2,0),FALSE),"")</f>
        <v/>
      </c>
      <c r="P455" s="61">
        <f t="shared" si="29"/>
        <v>4</v>
      </c>
      <c r="Q455" s="35" t="str">
        <f t="shared" si="28"/>
        <v/>
      </c>
    </row>
    <row r="456" spans="1:17" x14ac:dyDescent="0.25">
      <c r="A456" s="59">
        <v>453</v>
      </c>
      <c r="B456" t="str">
        <f>IFERROR(INDEX('Miljövärden urval för publ'!$A$2:$AA$475,MATCH($A456,'Miljövärden urval för publ'!$R$2:$R$476,0),1),"")</f>
        <v/>
      </c>
      <c r="C456" t="str">
        <f>IFERROR(INDEX('Miljövärden urval för publ'!$A$2:$AA$475,MATCH($A456,'Miljövärden urval för publ'!$R$2:$R$476,0),2),"")</f>
        <v/>
      </c>
      <c r="D456" t="str">
        <f>IFERROR(VLOOKUP($C456,'Miljövärden urval för publ'!$B$2:$H$490,MATCH(D$4,'Miljövärden urval för publ'!$B$2:$H$2,0),FALSE),"")</f>
        <v/>
      </c>
      <c r="E456" t="str">
        <f>IFERROR(VLOOKUP($C456,'Miljövärden urval för publ'!$B$2:$H$490,MATCH(E$4,'Miljövärden urval för publ'!$B$2:$H$2,0),FALSE),"")</f>
        <v/>
      </c>
      <c r="F456" t="str">
        <f>IFERROR(VLOOKUP($C456,'Miljövärden urval för publ'!$B$2:$H$490,MATCH(F$4,'Miljövärden urval för publ'!$B$2:$H$2,0),FALSE),"")</f>
        <v/>
      </c>
      <c r="G456" t="str">
        <f>IFERROR(VLOOKUP($C456,'Miljövärden urval för publ'!$B$2:$H$490,MATCH(G$4,'Miljövärden urval för publ'!$B$2:$H$2,0),FALSE),"")</f>
        <v/>
      </c>
      <c r="P456" s="61">
        <f t="shared" si="29"/>
        <v>4</v>
      </c>
      <c r="Q456" s="35" t="str">
        <f t="shared" si="28"/>
        <v/>
      </c>
    </row>
    <row r="457" spans="1:17" x14ac:dyDescent="0.25">
      <c r="A457" s="59">
        <v>454</v>
      </c>
      <c r="B457" t="str">
        <f>IFERROR(INDEX('Miljövärden urval för publ'!$A$2:$AA$475,MATCH($A457,'Miljövärden urval för publ'!$R$2:$R$476,0),1),"")</f>
        <v/>
      </c>
      <c r="C457" t="str">
        <f>IFERROR(INDEX('Miljövärden urval för publ'!$A$2:$AA$475,MATCH($A457,'Miljövärden urval för publ'!$R$2:$R$476,0),2),"")</f>
        <v/>
      </c>
      <c r="D457" t="str">
        <f>IFERROR(VLOOKUP($C457,'Miljövärden urval för publ'!$B$2:$H$490,MATCH(D$4,'Miljövärden urval för publ'!$B$2:$H$2,0),FALSE),"")</f>
        <v/>
      </c>
      <c r="E457" t="str">
        <f>IFERROR(VLOOKUP($C457,'Miljövärden urval för publ'!$B$2:$H$490,MATCH(E$4,'Miljövärden urval för publ'!$B$2:$H$2,0),FALSE),"")</f>
        <v/>
      </c>
      <c r="F457" t="str">
        <f>IFERROR(VLOOKUP($C457,'Miljövärden urval för publ'!$B$2:$H$490,MATCH(F$4,'Miljövärden urval för publ'!$B$2:$H$2,0),FALSE),"")</f>
        <v/>
      </c>
      <c r="G457" t="str">
        <f>IFERROR(VLOOKUP($C457,'Miljövärden urval för publ'!$B$2:$H$490,MATCH(G$4,'Miljövärden urval för publ'!$B$2:$H$2,0),FALSE),"")</f>
        <v/>
      </c>
      <c r="P457" s="61">
        <f t="shared" si="29"/>
        <v>4</v>
      </c>
      <c r="Q457" s="35" t="str">
        <f t="shared" si="28"/>
        <v/>
      </c>
    </row>
    <row r="458" spans="1:17" x14ac:dyDescent="0.25">
      <c r="A458" s="59">
        <v>455</v>
      </c>
      <c r="B458" t="str">
        <f>IFERROR(INDEX('Miljövärden urval för publ'!$A$2:$AA$475,MATCH($A458,'Miljövärden urval för publ'!$R$2:$R$476,0),1),"")</f>
        <v/>
      </c>
      <c r="C458" t="str">
        <f>IFERROR(INDEX('Miljövärden urval för publ'!$A$2:$AA$475,MATCH($A458,'Miljövärden urval för publ'!$R$2:$R$476,0),2),"")</f>
        <v/>
      </c>
      <c r="D458" t="str">
        <f>IFERROR(VLOOKUP($C458,'Miljövärden urval för publ'!$B$2:$H$490,MATCH(D$4,'Miljövärden urval för publ'!$B$2:$H$2,0),FALSE),"")</f>
        <v/>
      </c>
      <c r="E458" t="str">
        <f>IFERROR(VLOOKUP($C458,'Miljövärden urval för publ'!$B$2:$H$490,MATCH(E$4,'Miljövärden urval för publ'!$B$2:$H$2,0),FALSE),"")</f>
        <v/>
      </c>
      <c r="F458" t="str">
        <f>IFERROR(VLOOKUP($C458,'Miljövärden urval för publ'!$B$2:$H$490,MATCH(F$4,'Miljövärden urval för publ'!$B$2:$H$2,0),FALSE),"")</f>
        <v/>
      </c>
      <c r="G458" t="str">
        <f>IFERROR(VLOOKUP($C458,'Miljövärden urval för publ'!$B$2:$H$490,MATCH(G$4,'Miljövärden urval för publ'!$B$2:$H$2,0),FALSE),"")</f>
        <v/>
      </c>
      <c r="P458" s="61">
        <f t="shared" si="29"/>
        <v>4</v>
      </c>
      <c r="Q458" s="35" t="str">
        <f t="shared" si="28"/>
        <v/>
      </c>
    </row>
    <row r="459" spans="1:17" x14ac:dyDescent="0.25">
      <c r="A459" s="59">
        <v>456</v>
      </c>
      <c r="B459" t="str">
        <f>IFERROR(INDEX('Miljövärden urval för publ'!$A$2:$AA$475,MATCH($A459,'Miljövärden urval för publ'!$R$2:$R$476,0),1),"")</f>
        <v/>
      </c>
      <c r="C459" t="str">
        <f>IFERROR(INDEX('Miljövärden urval för publ'!$A$2:$AA$475,MATCH($A459,'Miljövärden urval för publ'!$R$2:$R$476,0),2),"")</f>
        <v/>
      </c>
      <c r="D459" t="str">
        <f>IFERROR(VLOOKUP($C459,'Miljövärden urval för publ'!$B$2:$H$490,MATCH(D$4,'Miljövärden urval för publ'!$B$2:$H$2,0),FALSE),"")</f>
        <v/>
      </c>
      <c r="E459" t="str">
        <f>IFERROR(VLOOKUP($C459,'Miljövärden urval för publ'!$B$2:$H$490,MATCH(E$4,'Miljövärden urval för publ'!$B$2:$H$2,0),FALSE),"")</f>
        <v/>
      </c>
      <c r="F459" t="str">
        <f>IFERROR(VLOOKUP($C459,'Miljövärden urval för publ'!$B$2:$H$490,MATCH(F$4,'Miljövärden urval för publ'!$B$2:$H$2,0),FALSE),"")</f>
        <v/>
      </c>
      <c r="G459" t="str">
        <f>IFERROR(VLOOKUP($C459,'Miljövärden urval för publ'!$B$2:$H$490,MATCH(G$4,'Miljövärden urval för publ'!$B$2:$H$2,0),FALSE),"")</f>
        <v/>
      </c>
      <c r="P459" s="61">
        <f t="shared" si="29"/>
        <v>4</v>
      </c>
      <c r="Q459" s="35" t="str">
        <f t="shared" si="28"/>
        <v/>
      </c>
    </row>
    <row r="460" spans="1:17" x14ac:dyDescent="0.25">
      <c r="A460" s="59">
        <v>457</v>
      </c>
      <c r="B460" t="str">
        <f>IFERROR(INDEX('Miljövärden urval för publ'!$A$2:$AA$475,MATCH($A460,'Miljövärden urval för publ'!$R$2:$R$476,0),1),"")</f>
        <v/>
      </c>
      <c r="C460" t="str">
        <f>IFERROR(INDEX('Miljövärden urval för publ'!$A$2:$AA$475,MATCH($A460,'Miljövärden urval för publ'!$R$2:$R$476,0),2),"")</f>
        <v/>
      </c>
      <c r="D460" t="str">
        <f>IFERROR(VLOOKUP($C460,'Miljövärden urval för publ'!$B$2:$H$490,MATCH(D$4,'Miljövärden urval för publ'!$B$2:$H$2,0),FALSE),"")</f>
        <v/>
      </c>
      <c r="E460" t="str">
        <f>IFERROR(VLOOKUP($C460,'Miljövärden urval för publ'!$B$2:$H$490,MATCH(E$4,'Miljövärden urval för publ'!$B$2:$H$2,0),FALSE),"")</f>
        <v/>
      </c>
      <c r="F460" t="str">
        <f>IFERROR(VLOOKUP($C460,'Miljövärden urval för publ'!$B$2:$H$490,MATCH(F$4,'Miljövärden urval för publ'!$B$2:$H$2,0),FALSE),"")</f>
        <v/>
      </c>
      <c r="G460" t="str">
        <f>IFERROR(VLOOKUP($C460,'Miljövärden urval för publ'!$B$2:$H$490,MATCH(G$4,'Miljövärden urval för publ'!$B$2:$H$2,0),FALSE),"")</f>
        <v/>
      </c>
      <c r="P460" s="61">
        <f t="shared" si="29"/>
        <v>4</v>
      </c>
      <c r="Q460" s="35" t="str">
        <f t="shared" si="28"/>
        <v/>
      </c>
    </row>
    <row r="461" spans="1:17" x14ac:dyDescent="0.25">
      <c r="A461" s="59">
        <v>458</v>
      </c>
      <c r="B461" t="str">
        <f>IFERROR(INDEX('Miljövärden urval för publ'!$A$2:$AA$475,MATCH($A461,'Miljövärden urval för publ'!$R$2:$R$476,0),1),"")</f>
        <v/>
      </c>
      <c r="C461" t="str">
        <f>IFERROR(INDEX('Miljövärden urval för publ'!$A$2:$AA$475,MATCH($A461,'Miljövärden urval för publ'!$R$2:$R$476,0),2),"")</f>
        <v/>
      </c>
      <c r="D461" t="str">
        <f>IFERROR(VLOOKUP($C461,'Miljövärden urval för publ'!$B$2:$H$490,MATCH(D$4,'Miljövärden urval för publ'!$B$2:$H$2,0),FALSE),"")</f>
        <v/>
      </c>
      <c r="E461" t="str">
        <f>IFERROR(VLOOKUP($C461,'Miljövärden urval för publ'!$B$2:$H$490,MATCH(E$4,'Miljövärden urval för publ'!$B$2:$H$2,0),FALSE),"")</f>
        <v/>
      </c>
      <c r="F461" t="str">
        <f>IFERROR(VLOOKUP($C461,'Miljövärden urval för publ'!$B$2:$H$490,MATCH(F$4,'Miljövärden urval för publ'!$B$2:$H$2,0),FALSE),"")</f>
        <v/>
      </c>
      <c r="G461" t="str">
        <f>IFERROR(VLOOKUP($C461,'Miljövärden urval för publ'!$B$2:$H$490,MATCH(G$4,'Miljövärden urval för publ'!$B$2:$H$2,0),FALSE),"")</f>
        <v/>
      </c>
      <c r="P461" s="61">
        <f t="shared" si="29"/>
        <v>4</v>
      </c>
      <c r="Q461" s="35" t="str">
        <f t="shared" si="28"/>
        <v/>
      </c>
    </row>
    <row r="462" spans="1:17" x14ac:dyDescent="0.25">
      <c r="A462" s="59">
        <v>459</v>
      </c>
      <c r="B462" t="str">
        <f>IFERROR(INDEX('Miljövärden urval för publ'!$A$2:$AA$475,MATCH($A462,'Miljövärden urval för publ'!$R$2:$R$476,0),1),"")</f>
        <v/>
      </c>
      <c r="C462" t="str">
        <f>IFERROR(INDEX('Miljövärden urval för publ'!$A$2:$AA$475,MATCH($A462,'Miljövärden urval för publ'!$R$2:$R$476,0),2),"")</f>
        <v/>
      </c>
      <c r="D462" t="str">
        <f>IFERROR(VLOOKUP($C462,'Miljövärden urval för publ'!$B$2:$H$490,MATCH(D$4,'Miljövärden urval för publ'!$B$2:$H$2,0),FALSE),"")</f>
        <v/>
      </c>
      <c r="E462" t="str">
        <f>IFERROR(VLOOKUP($C462,'Miljövärden urval för publ'!$B$2:$H$490,MATCH(E$4,'Miljövärden urval för publ'!$B$2:$H$2,0),FALSE),"")</f>
        <v/>
      </c>
      <c r="F462" t="str">
        <f>IFERROR(VLOOKUP($C462,'Miljövärden urval för publ'!$B$2:$H$490,MATCH(F$4,'Miljövärden urval för publ'!$B$2:$H$2,0),FALSE),"")</f>
        <v/>
      </c>
      <c r="G462" t="str">
        <f>IFERROR(VLOOKUP($C462,'Miljövärden urval för publ'!$B$2:$H$490,MATCH(G$4,'Miljövärden urval för publ'!$B$2:$H$2,0),FALSE),"")</f>
        <v/>
      </c>
      <c r="P462" s="61">
        <f t="shared" si="29"/>
        <v>4</v>
      </c>
      <c r="Q462" s="35" t="str">
        <f t="shared" si="28"/>
        <v/>
      </c>
    </row>
    <row r="463" spans="1:17" x14ac:dyDescent="0.25">
      <c r="A463" s="59">
        <v>460</v>
      </c>
      <c r="B463" t="str">
        <f>IFERROR(INDEX('Miljövärden urval för publ'!$A$2:$AA$475,MATCH($A463,'Miljövärden urval för publ'!$R$2:$R$476,0),1),"")</f>
        <v/>
      </c>
      <c r="C463" t="str">
        <f>IFERROR(INDEX('Miljövärden urval för publ'!$A$2:$AA$475,MATCH($A463,'Miljövärden urval för publ'!$R$2:$R$476,0),2),"")</f>
        <v/>
      </c>
      <c r="D463" t="str">
        <f>IFERROR(VLOOKUP($C463,'Miljövärden urval för publ'!$B$2:$H$490,MATCH(D$4,'Miljövärden urval för publ'!$B$2:$H$2,0),FALSE),"")</f>
        <v/>
      </c>
      <c r="E463" t="str">
        <f>IFERROR(VLOOKUP($C463,'Miljövärden urval för publ'!$B$2:$H$490,MATCH(E$4,'Miljövärden urval för publ'!$B$2:$H$2,0),FALSE),"")</f>
        <v/>
      </c>
      <c r="F463" t="str">
        <f>IFERROR(VLOOKUP($C463,'Miljövärden urval för publ'!$B$2:$H$490,MATCH(F$4,'Miljövärden urval för publ'!$B$2:$H$2,0),FALSE),"")</f>
        <v/>
      </c>
      <c r="G463" t="str">
        <f>IFERROR(VLOOKUP($C463,'Miljövärden urval för publ'!$B$2:$H$490,MATCH(G$4,'Miljövärden urval för publ'!$B$2:$H$2,0),FALSE),"")</f>
        <v/>
      </c>
      <c r="P463" s="61">
        <f t="shared" si="29"/>
        <v>4</v>
      </c>
      <c r="Q463" s="35" t="str">
        <f t="shared" si="28"/>
        <v/>
      </c>
    </row>
    <row r="464" spans="1:17" x14ac:dyDescent="0.25">
      <c r="A464" s="59">
        <v>461</v>
      </c>
      <c r="B464" t="str">
        <f>IFERROR(INDEX('Miljövärden urval för publ'!$A$2:$AA$475,MATCH($A464,'Miljövärden urval för publ'!$R$2:$R$476,0),1),"")</f>
        <v/>
      </c>
      <c r="C464" t="str">
        <f>IFERROR(INDEX('Miljövärden urval för publ'!$A$2:$AA$475,MATCH($A464,'Miljövärden urval för publ'!$R$2:$R$476,0),2),"")</f>
        <v/>
      </c>
      <c r="D464" t="str">
        <f>IFERROR(VLOOKUP($C464,'Miljövärden urval för publ'!$B$2:$H$490,MATCH(D$4,'Miljövärden urval för publ'!$B$2:$H$2,0),FALSE),"")</f>
        <v/>
      </c>
      <c r="E464" t="str">
        <f>IFERROR(VLOOKUP($C464,'Miljövärden urval för publ'!$B$2:$H$490,MATCH(E$4,'Miljövärden urval för publ'!$B$2:$H$2,0),FALSE),"")</f>
        <v/>
      </c>
      <c r="F464" t="str">
        <f>IFERROR(VLOOKUP($C464,'Miljövärden urval för publ'!$B$2:$H$490,MATCH(F$4,'Miljövärden urval för publ'!$B$2:$H$2,0),FALSE),"")</f>
        <v/>
      </c>
      <c r="G464" t="str">
        <f>IFERROR(VLOOKUP($C464,'Miljövärden urval för publ'!$B$2:$H$490,MATCH(G$4,'Miljövärden urval för publ'!$B$2:$H$2,0),FALSE),"")</f>
        <v/>
      </c>
      <c r="P464" s="61">
        <f t="shared" si="29"/>
        <v>4</v>
      </c>
      <c r="Q464" s="35" t="str">
        <f t="shared" si="28"/>
        <v/>
      </c>
    </row>
    <row r="465" spans="1:17" x14ac:dyDescent="0.25">
      <c r="A465" s="59">
        <v>462</v>
      </c>
      <c r="B465" t="str">
        <f>IFERROR(INDEX('Miljövärden urval för publ'!$A$2:$AA$475,MATCH($A465,'Miljövärden urval för publ'!$R$2:$R$476,0),1),"")</f>
        <v/>
      </c>
      <c r="C465" t="str">
        <f>IFERROR(INDEX('Miljövärden urval för publ'!$A$2:$AA$475,MATCH($A465,'Miljövärden urval för publ'!$R$2:$R$476,0),2),"")</f>
        <v/>
      </c>
      <c r="D465" t="str">
        <f>IFERROR(VLOOKUP($C465,'Miljövärden urval för publ'!$B$2:$H$490,MATCH(D$4,'Miljövärden urval för publ'!$B$2:$H$2,0),FALSE),"")</f>
        <v/>
      </c>
      <c r="E465" t="str">
        <f>IFERROR(VLOOKUP($C465,'Miljövärden urval för publ'!$B$2:$H$490,MATCH(E$4,'Miljövärden urval för publ'!$B$2:$H$2,0),FALSE),"")</f>
        <v/>
      </c>
      <c r="F465" t="str">
        <f>IFERROR(VLOOKUP($C465,'Miljövärden urval för publ'!$B$2:$H$490,MATCH(F$4,'Miljövärden urval för publ'!$B$2:$H$2,0),FALSE),"")</f>
        <v/>
      </c>
      <c r="G465" t="str">
        <f>IFERROR(VLOOKUP($C465,'Miljövärden urval för publ'!$B$2:$H$490,MATCH(G$4,'Miljövärden urval för publ'!$B$2:$H$2,0),FALSE),"")</f>
        <v/>
      </c>
      <c r="P465" s="61">
        <f t="shared" si="29"/>
        <v>4</v>
      </c>
      <c r="Q465" s="35" t="str">
        <f t="shared" si="28"/>
        <v/>
      </c>
    </row>
    <row r="466" spans="1:17" x14ac:dyDescent="0.25">
      <c r="A466" s="59">
        <v>463</v>
      </c>
      <c r="B466" t="str">
        <f>IFERROR(INDEX('Miljövärden urval för publ'!$A$2:$AA$475,MATCH($A466,'Miljövärden urval för publ'!$R$2:$R$476,0),1),"")</f>
        <v/>
      </c>
      <c r="C466" t="str">
        <f>IFERROR(INDEX('Miljövärden urval för publ'!$A$2:$AA$475,MATCH($A466,'Miljövärden urval för publ'!$R$2:$R$476,0),2),"")</f>
        <v/>
      </c>
      <c r="D466" t="str">
        <f>IFERROR(VLOOKUP($C466,'Miljövärden urval för publ'!$B$2:$H$490,MATCH(D$4,'Miljövärden urval för publ'!$B$2:$H$2,0),FALSE),"")</f>
        <v/>
      </c>
      <c r="E466" t="str">
        <f>IFERROR(VLOOKUP($C466,'Miljövärden urval för publ'!$B$2:$H$490,MATCH(E$4,'Miljövärden urval för publ'!$B$2:$H$2,0),FALSE),"")</f>
        <v/>
      </c>
      <c r="F466" t="str">
        <f>IFERROR(VLOOKUP($C466,'Miljövärden urval för publ'!$B$2:$H$490,MATCH(F$4,'Miljövärden urval för publ'!$B$2:$H$2,0),FALSE),"")</f>
        <v/>
      </c>
      <c r="G466" t="str">
        <f>IFERROR(VLOOKUP($C466,'Miljövärden urval för publ'!$B$2:$H$490,MATCH(G$4,'Miljövärden urval för publ'!$B$2:$H$2,0),FALSE),"")</f>
        <v/>
      </c>
      <c r="P466" s="61">
        <f t="shared" si="29"/>
        <v>4</v>
      </c>
      <c r="Q466" s="35" t="str">
        <f t="shared" si="28"/>
        <v/>
      </c>
    </row>
    <row r="467" spans="1:17" x14ac:dyDescent="0.25">
      <c r="A467" s="59">
        <v>464</v>
      </c>
      <c r="B467" t="str">
        <f>IFERROR(INDEX('Miljövärden urval för publ'!$A$2:$AA$475,MATCH($A467,'Miljövärden urval för publ'!$R$2:$R$476,0),1),"")</f>
        <v/>
      </c>
      <c r="C467" t="str">
        <f>IFERROR(INDEX('Miljövärden urval för publ'!$A$2:$AA$475,MATCH($A467,'Miljövärden urval för publ'!$R$2:$R$476,0),2),"")</f>
        <v/>
      </c>
      <c r="D467" t="str">
        <f>IFERROR(VLOOKUP($C467,'Miljövärden urval för publ'!$B$2:$H$490,MATCH(D$4,'Miljövärden urval för publ'!$B$2:$H$2,0),FALSE),"")</f>
        <v/>
      </c>
      <c r="E467" t="str">
        <f>IFERROR(VLOOKUP($C467,'Miljövärden urval för publ'!$B$2:$H$490,MATCH(E$4,'Miljövärden urval för publ'!$B$2:$H$2,0),FALSE),"")</f>
        <v/>
      </c>
      <c r="F467" t="str">
        <f>IFERROR(VLOOKUP($C467,'Miljövärden urval för publ'!$B$2:$H$490,MATCH(F$4,'Miljövärden urval för publ'!$B$2:$H$2,0),FALSE),"")</f>
        <v/>
      </c>
      <c r="G467" t="str">
        <f>IFERROR(VLOOKUP($C467,'Miljövärden urval för publ'!$B$2:$H$490,MATCH(G$4,'Miljövärden urval för publ'!$B$2:$H$2,0),FALSE),"")</f>
        <v/>
      </c>
      <c r="P467" s="61">
        <f t="shared" si="29"/>
        <v>4</v>
      </c>
      <c r="Q467" s="35" t="str">
        <f t="shared" si="28"/>
        <v/>
      </c>
    </row>
    <row r="468" spans="1:17" x14ac:dyDescent="0.25">
      <c r="A468" s="59">
        <v>465</v>
      </c>
      <c r="B468" t="str">
        <f>IFERROR(INDEX('Miljövärden urval för publ'!$A$2:$AA$475,MATCH($A468,'Miljövärden urval för publ'!$R$2:$R$476,0),1),"")</f>
        <v/>
      </c>
      <c r="C468" t="str">
        <f>IFERROR(INDEX('Miljövärden urval för publ'!$A$2:$AA$475,MATCH($A468,'Miljövärden urval för publ'!$R$2:$R$476,0),2),"")</f>
        <v/>
      </c>
      <c r="D468" t="str">
        <f>IFERROR(VLOOKUP($C468,'Miljövärden urval för publ'!$B$2:$H$490,MATCH(D$4,'Miljövärden urval för publ'!$B$2:$H$2,0),FALSE),"")</f>
        <v/>
      </c>
      <c r="E468" t="str">
        <f>IFERROR(VLOOKUP($C468,'Miljövärden urval för publ'!$B$2:$H$490,MATCH(E$4,'Miljövärden urval för publ'!$B$2:$H$2,0),FALSE),"")</f>
        <v/>
      </c>
      <c r="F468" t="str">
        <f>IFERROR(VLOOKUP($C468,'Miljövärden urval för publ'!$B$2:$H$490,MATCH(F$4,'Miljövärden urval för publ'!$B$2:$H$2,0),FALSE),"")</f>
        <v/>
      </c>
      <c r="G468" t="str">
        <f>IFERROR(VLOOKUP($C468,'Miljövärden urval för publ'!$B$2:$H$490,MATCH(G$4,'Miljövärden urval för publ'!$B$2:$H$2,0),FALSE),"")</f>
        <v/>
      </c>
      <c r="P468" s="61">
        <f t="shared" si="29"/>
        <v>4</v>
      </c>
      <c r="Q468" s="35" t="str">
        <f t="shared" si="28"/>
        <v/>
      </c>
    </row>
    <row r="469" spans="1:17" x14ac:dyDescent="0.25">
      <c r="A469" s="59">
        <v>466</v>
      </c>
      <c r="B469" t="str">
        <f>IFERROR(INDEX('Miljövärden urval för publ'!$A$2:$AA$475,MATCH($A469,'Miljövärden urval för publ'!$R$2:$R$476,0),1),"")</f>
        <v/>
      </c>
      <c r="C469" t="str">
        <f>IFERROR(INDEX('Miljövärden urval för publ'!$A$2:$AA$475,MATCH($A469,'Miljövärden urval för publ'!$R$2:$R$476,0),2),"")</f>
        <v/>
      </c>
      <c r="D469" t="str">
        <f>IFERROR(VLOOKUP($C469,'Miljövärden urval för publ'!$B$2:$H$490,MATCH(D$4,'Miljövärden urval för publ'!$B$2:$H$2,0),FALSE),"")</f>
        <v/>
      </c>
      <c r="E469" t="str">
        <f>IFERROR(VLOOKUP($C469,'Miljövärden urval för publ'!$B$2:$H$490,MATCH(E$4,'Miljövärden urval för publ'!$B$2:$H$2,0),FALSE),"")</f>
        <v/>
      </c>
      <c r="F469" t="str">
        <f>IFERROR(VLOOKUP($C469,'Miljövärden urval för publ'!$B$2:$H$490,MATCH(F$4,'Miljövärden urval för publ'!$B$2:$H$2,0),FALSE),"")</f>
        <v/>
      </c>
      <c r="G469" t="str">
        <f>IFERROR(VLOOKUP($C469,'Miljövärden urval för publ'!$B$2:$H$490,MATCH(G$4,'Miljövärden urval för publ'!$B$2:$H$2,0),FALSE),"")</f>
        <v/>
      </c>
    </row>
    <row r="470" spans="1:17" x14ac:dyDescent="0.25">
      <c r="A470" s="59">
        <v>467</v>
      </c>
      <c r="B470" t="str">
        <f>IFERROR(INDEX('Miljövärden urval för publ'!$A$2:$AA$475,MATCH($A470,'Miljövärden urval för publ'!$R$2:$R$476,0),1),"")</f>
        <v/>
      </c>
      <c r="C470" t="str">
        <f>IFERROR(INDEX('Miljövärden urval för publ'!$A$2:$AA$475,MATCH($A470,'Miljövärden urval för publ'!$R$2:$R$476,0),2),"")</f>
        <v/>
      </c>
      <c r="D470" t="str">
        <f>IFERROR(VLOOKUP($C470,'Miljövärden urval för publ'!$B$2:$H$490,MATCH(D$4,'Miljövärden urval för publ'!$B$2:$H$2,0),FALSE),"")</f>
        <v/>
      </c>
      <c r="E470" t="str">
        <f>IFERROR(VLOOKUP($C470,'Miljövärden urval för publ'!$B$2:$H$490,MATCH(E$4,'Miljövärden urval för publ'!$B$2:$H$2,0),FALSE),"")</f>
        <v/>
      </c>
      <c r="F470" t="str">
        <f>IFERROR(VLOOKUP($C470,'Miljövärden urval för publ'!$B$2:$H$490,MATCH(F$4,'Miljövärden urval för publ'!$B$2:$H$2,0),FALSE),"")</f>
        <v/>
      </c>
      <c r="G470" t="str">
        <f>IFERROR(VLOOKUP($C470,'Miljövärden urval för publ'!$B$2:$H$490,MATCH(G$4,'Miljövärden urval för publ'!$B$2:$H$2,0),FALSE),"")</f>
        <v/>
      </c>
    </row>
    <row r="471" spans="1:17" x14ac:dyDescent="0.25">
      <c r="A471" s="59">
        <v>468</v>
      </c>
      <c r="B471" t="str">
        <f>IFERROR(INDEX('Miljövärden urval för publ'!$A$2:$AA$475,MATCH($A471,'Miljövärden urval för publ'!$R$2:$R$476,0),1),"")</f>
        <v/>
      </c>
      <c r="C471" t="str">
        <f>IFERROR(INDEX('Miljövärden urval för publ'!$A$2:$AA$475,MATCH($A471,'Miljövärden urval för publ'!$R$2:$R$476,0),2),"")</f>
        <v/>
      </c>
      <c r="D471" t="str">
        <f>IFERROR(VLOOKUP($C471,'Miljövärden urval för publ'!$B$2:$H$490,MATCH(D$4,'Miljövärden urval för publ'!$B$2:$H$2,0),FALSE),"")</f>
        <v/>
      </c>
      <c r="E471" t="str">
        <f>IFERROR(VLOOKUP($C471,'Miljövärden urval för publ'!$B$2:$H$490,MATCH(E$4,'Miljövärden urval för publ'!$B$2:$H$2,0),FALSE),"")</f>
        <v/>
      </c>
      <c r="F471" t="str">
        <f>IFERROR(VLOOKUP($C471,'Miljövärden urval för publ'!$B$2:$H$490,MATCH(F$4,'Miljövärden urval för publ'!$B$2:$H$2,0),FALSE),"")</f>
        <v/>
      </c>
      <c r="G471" t="str">
        <f>IFERROR(VLOOKUP($C471,'Miljövärden urval för publ'!$B$2:$H$490,MATCH(G$4,'Miljövärden urval för publ'!$B$2:$H$2,0),FALSE),"")</f>
        <v/>
      </c>
    </row>
    <row r="472" spans="1:17" x14ac:dyDescent="0.25">
      <c r="A472" s="59">
        <v>469</v>
      </c>
      <c r="B472" t="str">
        <f>IFERROR(INDEX('Miljövärden urval för publ'!$A$2:$AA$475,MATCH($A472,'Miljövärden urval för publ'!$R$2:$R$476,0),1),"")</f>
        <v/>
      </c>
      <c r="C472" t="str">
        <f>IFERROR(INDEX('Miljövärden urval för publ'!$A$2:$AA$475,MATCH($A472,'Miljövärden urval för publ'!$R$2:$R$476,0),2),"")</f>
        <v/>
      </c>
      <c r="D472" t="str">
        <f>IFERROR(VLOOKUP($C472,'Miljövärden urval för publ'!$B$2:$H$490,MATCH(D$4,'Miljövärden urval för publ'!$B$2:$H$2,0),FALSE),"")</f>
        <v/>
      </c>
      <c r="E472" t="str">
        <f>IFERROR(VLOOKUP($C472,'Miljövärden urval för publ'!$B$2:$H$490,MATCH(E$4,'Miljövärden urval för publ'!$B$2:$H$2,0),FALSE),"")</f>
        <v/>
      </c>
      <c r="F472" t="str">
        <f>IFERROR(VLOOKUP($C472,'Miljövärden urval för publ'!$B$2:$H$490,MATCH(F$4,'Miljövärden urval för publ'!$B$2:$H$2,0),FALSE),"")</f>
        <v/>
      </c>
      <c r="G472" t="str">
        <f>IFERROR(VLOOKUP($C472,'Miljövärden urval för publ'!$B$2:$H$490,MATCH(G$4,'Miljövärden urval för publ'!$B$2:$H$2,0),FALSE),"")</f>
        <v/>
      </c>
    </row>
    <row r="473" spans="1:17" x14ac:dyDescent="0.25">
      <c r="A473" s="59">
        <v>470</v>
      </c>
      <c r="B473" t="str">
        <f>IFERROR(INDEX('Miljövärden urval för publ'!$A$2:$AA$475,MATCH($A473,'Miljövärden urval för publ'!$R$2:$R$476,0),1),"")</f>
        <v/>
      </c>
      <c r="C473" t="str">
        <f>IFERROR(INDEX('Miljövärden urval för publ'!$A$2:$AA$475,MATCH($A473,'Miljövärden urval för publ'!$R$2:$R$476,0),2),"")</f>
        <v/>
      </c>
      <c r="D473" t="str">
        <f>IFERROR(VLOOKUP($C473,'Miljövärden urval för publ'!$B$2:$H$490,MATCH(D$4,'Miljövärden urval för publ'!$B$2:$H$2,0),FALSE),"")</f>
        <v/>
      </c>
      <c r="E473" t="str">
        <f>IFERROR(VLOOKUP($C473,'Miljövärden urval för publ'!$B$2:$H$490,MATCH(E$4,'Miljövärden urval för publ'!$B$2:$H$2,0),FALSE),"")</f>
        <v/>
      </c>
      <c r="F473" t="str">
        <f>IFERROR(VLOOKUP($C473,'Miljövärden urval för publ'!$B$2:$H$490,MATCH(F$4,'Miljövärden urval för publ'!$B$2:$H$2,0),FALSE),"")</f>
        <v/>
      </c>
      <c r="G473" t="str">
        <f>IFERROR(VLOOKUP($C473,'Miljövärden urval för publ'!$B$2:$H$490,MATCH(G$4,'Miljövärden urval för publ'!$B$2:$H$2,0),FALSE),"")</f>
        <v/>
      </c>
    </row>
    <row r="474" spans="1:17" x14ac:dyDescent="0.25">
      <c r="A474" s="59">
        <v>471</v>
      </c>
      <c r="B474" t="str">
        <f>IFERROR(INDEX('Miljövärden urval för publ'!$A$2:$AA$475,MATCH($A474,'Miljövärden urval för publ'!$R$2:$R$476,0),1),"")</f>
        <v/>
      </c>
      <c r="C474" t="str">
        <f>IFERROR(INDEX('Miljövärden urval för publ'!$A$2:$AA$475,MATCH($A474,'Miljövärden urval för publ'!$R$2:$R$476,0),2),"")</f>
        <v/>
      </c>
      <c r="D474" t="str">
        <f>IFERROR(VLOOKUP($C474,'Miljövärden urval för publ'!$B$2:$H$490,MATCH(D$4,'Miljövärden urval för publ'!$B$2:$H$2,0),FALSE),"")</f>
        <v/>
      </c>
      <c r="E474" t="str">
        <f>IFERROR(VLOOKUP($C474,'Miljövärden urval för publ'!$B$2:$H$490,MATCH(E$4,'Miljövärden urval för publ'!$B$2:$H$2,0),FALSE),"")</f>
        <v/>
      </c>
      <c r="F474" t="str">
        <f>IFERROR(VLOOKUP($C474,'Miljövärden urval för publ'!$B$2:$H$490,MATCH(F$4,'Miljövärden urval för publ'!$B$2:$H$2,0),FALSE),"")</f>
        <v/>
      </c>
      <c r="G474" t="str">
        <f>IFERROR(VLOOKUP($C474,'Miljövärden urval för publ'!$B$2:$H$490,MATCH(G$4,'Miljövärden urval för publ'!$B$2:$H$2,0),FALSE),"")</f>
        <v/>
      </c>
    </row>
    <row r="475" spans="1:17" x14ac:dyDescent="0.25">
      <c r="A475" s="59">
        <v>472</v>
      </c>
      <c r="B475" t="str">
        <f>IFERROR(INDEX('Miljövärden urval för publ'!$A$2:$AA$475,MATCH($A475,'Miljövärden urval för publ'!$R$2:$R$476,0),1),"")</f>
        <v/>
      </c>
      <c r="C475" t="str">
        <f>IFERROR(INDEX('Miljövärden urval för publ'!$A$2:$AA$475,MATCH($A475,'Miljövärden urval för publ'!$R$2:$R$476,0),2),"")</f>
        <v/>
      </c>
      <c r="D475" t="str">
        <f>IFERROR(VLOOKUP($C475,'Miljövärden urval för publ'!$B$2:$H$490,MATCH(D$4,'Miljövärden urval för publ'!$B$2:$H$2,0),FALSE),"")</f>
        <v/>
      </c>
      <c r="E475" t="str">
        <f>IFERROR(VLOOKUP($C475,'Miljövärden urval för publ'!$B$2:$H$490,MATCH(E$4,'Miljövärden urval för publ'!$B$2:$H$2,0),FALSE),"")</f>
        <v/>
      </c>
      <c r="F475" t="str">
        <f>IFERROR(VLOOKUP($C475,'Miljövärden urval för publ'!$B$2:$H$490,MATCH(F$4,'Miljövärden urval för publ'!$B$2:$H$2,0),FALSE),"")</f>
        <v/>
      </c>
      <c r="G475" t="str">
        <f>IFERROR(VLOOKUP($C475,'Miljövärden urval för publ'!$B$2:$H$490,MATCH(G$4,'Miljövärden urval för publ'!$B$2:$H$2,0),FALSE),"")</f>
        <v/>
      </c>
    </row>
    <row r="476" spans="1:17" x14ac:dyDescent="0.25">
      <c r="A476" s="59">
        <v>473</v>
      </c>
      <c r="B476" t="str">
        <f>IFERROR(INDEX('Miljövärden urval för publ'!$A$2:$AA$475,MATCH($A476,'Miljövärden urval för publ'!$R$2:$R$476,0),1),"")</f>
        <v/>
      </c>
      <c r="C476" t="str">
        <f>IFERROR(INDEX('Miljövärden urval för publ'!$A$2:$AA$475,MATCH($A476,'Miljövärden urval för publ'!$R$2:$R$476,0),2),"")</f>
        <v/>
      </c>
      <c r="D476" t="str">
        <f>IFERROR(VLOOKUP($C476,'Miljövärden urval för publ'!$B$2:$H$490,MATCH(D$4,'Miljövärden urval för publ'!$B$2:$H$2,0),FALSE),"")</f>
        <v/>
      </c>
      <c r="E476" t="str">
        <f>IFERROR(VLOOKUP($C476,'Miljövärden urval för publ'!$B$2:$H$490,MATCH(E$4,'Miljövärden urval för publ'!$B$2:$H$2,0),FALSE),"")</f>
        <v/>
      </c>
      <c r="F476" t="str">
        <f>IFERROR(VLOOKUP($C476,'Miljövärden urval för publ'!$B$2:$H$490,MATCH(F$4,'Miljövärden urval för publ'!$B$2:$H$2,0),FALSE),"")</f>
        <v/>
      </c>
      <c r="G476" t="str">
        <f>IFERROR(VLOOKUP($C476,'Miljövärden urval för publ'!$B$2:$H$490,MATCH(G$4,'Miljövärden urval för publ'!$B$2:$H$2,0),FALSE),"")</f>
        <v/>
      </c>
    </row>
    <row r="477" spans="1:17" x14ac:dyDescent="0.25">
      <c r="A477" s="59">
        <v>474</v>
      </c>
      <c r="B477" t="str">
        <f>IFERROR(INDEX('Miljövärden urval för publ'!$A$2:$AA$475,MATCH($A477,'Miljövärden urval för publ'!$R$2:$R$476,0),1),"")</f>
        <v/>
      </c>
      <c r="C477" t="str">
        <f>IFERROR(INDEX('Miljövärden urval för publ'!$A$2:$AA$475,MATCH($A477,'Miljövärden urval för publ'!$R$2:$R$476,0),2),"")</f>
        <v/>
      </c>
      <c r="D477" t="str">
        <f>IFERROR(VLOOKUP($C477,'Miljövärden urval för publ'!$B$2:$H$490,MATCH(D$4,'Miljövärden urval för publ'!$B$2:$H$2,0),FALSE),"")</f>
        <v/>
      </c>
      <c r="E477" t="str">
        <f>IFERROR(VLOOKUP($C477,'Miljövärden urval för publ'!$B$2:$H$490,MATCH(E$4,'Miljövärden urval för publ'!$B$2:$H$2,0),FALSE),"")</f>
        <v/>
      </c>
      <c r="F477" t="str">
        <f>IFERROR(VLOOKUP($C477,'Miljövärden urval för publ'!$B$2:$H$490,MATCH(F$4,'Miljövärden urval för publ'!$B$2:$H$2,0),FALSE),"")</f>
        <v/>
      </c>
      <c r="G477" t="str">
        <f>IFERROR(VLOOKUP($C477,'Miljövärden urval för publ'!$B$2:$H$490,MATCH(G$4,'Miljövärden urval för publ'!$B$2:$H$2,0),FALSE),"")</f>
        <v/>
      </c>
    </row>
    <row r="478" spans="1:17" x14ac:dyDescent="0.25">
      <c r="A478" s="59">
        <v>475</v>
      </c>
      <c r="B478" t="str">
        <f>IFERROR(INDEX('Miljövärden urval för publ'!$A$2:$AA$475,MATCH($A478,'Miljövärden urval för publ'!$R$2:$R$476,0),1),"")</f>
        <v/>
      </c>
      <c r="C478" t="str">
        <f>IFERROR(INDEX('Miljövärden urval för publ'!$A$2:$AA$475,MATCH($A478,'Miljövärden urval för publ'!$R$2:$R$476,0),2),"")</f>
        <v/>
      </c>
      <c r="D478" t="str">
        <f>IFERROR(VLOOKUP($C478,'Miljövärden urval för publ'!$B$2:$H$490,MATCH(D$4,'Miljövärden urval för publ'!$B$2:$H$2,0),FALSE),"")</f>
        <v/>
      </c>
      <c r="E478" t="str">
        <f>IFERROR(VLOOKUP($C478,'Miljövärden urval för publ'!$B$2:$H$490,MATCH(E$4,'Miljövärden urval för publ'!$B$2:$H$2,0),FALSE),"")</f>
        <v/>
      </c>
      <c r="F478" t="str">
        <f>IFERROR(VLOOKUP($C478,'Miljövärden urval för publ'!$B$2:$H$490,MATCH(F$4,'Miljövärden urval för publ'!$B$2:$H$2,0),FALSE),"")</f>
        <v/>
      </c>
      <c r="G478" t="str">
        <f>IFERROR(VLOOKUP($C478,'Miljövärden urval för publ'!$B$2:$H$490,MATCH(G$4,'Miljövärden urval för publ'!$B$2:$H$2,0),FALSE),"")</f>
        <v/>
      </c>
    </row>
    <row r="479" spans="1:17" x14ac:dyDescent="0.25">
      <c r="A479" s="59">
        <v>476</v>
      </c>
      <c r="B479" t="str">
        <f>IFERROR(INDEX('Miljövärden urval för publ'!$A$2:$AA$475,MATCH($A479,'Miljövärden urval för publ'!$R$2:$R$476,0),1),"")</f>
        <v/>
      </c>
      <c r="C479" t="str">
        <f>IFERROR(INDEX('Miljövärden urval för publ'!$A$2:$AA$475,MATCH($A479,'Miljövärden urval för publ'!$R$2:$R$476,0),2),"")</f>
        <v/>
      </c>
      <c r="D479" t="str">
        <f>IFERROR(VLOOKUP($C479,'Miljövärden urval för publ'!$B$2:$H$490,MATCH(D$4,'Miljövärden urval för publ'!$B$2:$H$2,0),FALSE),"")</f>
        <v/>
      </c>
      <c r="E479" t="str">
        <f>IFERROR(VLOOKUP($C479,'Miljövärden urval för publ'!$B$2:$H$490,MATCH(E$4,'Miljövärden urval för publ'!$B$2:$H$2,0),FALSE),"")</f>
        <v/>
      </c>
      <c r="F479" t="str">
        <f>IFERROR(VLOOKUP($C479,'Miljövärden urval för publ'!$B$2:$H$490,MATCH(F$4,'Miljövärden urval för publ'!$B$2:$H$2,0),FALSE),"")</f>
        <v/>
      </c>
      <c r="G479" t="str">
        <f>IFERROR(VLOOKUP($C479,'Miljövärden urval för publ'!$B$2:$H$490,MATCH(G$4,'Miljövärden urval för publ'!$B$2:$H$2,0),FALSE),"")</f>
        <v/>
      </c>
    </row>
    <row r="480" spans="1:17" x14ac:dyDescent="0.25">
      <c r="A480" s="59">
        <v>477</v>
      </c>
      <c r="B480" t="str">
        <f>IFERROR(INDEX('Miljövärden urval för publ'!$A$2:$AA$475,MATCH($A480,'Miljövärden urval för publ'!$R$2:$R$476,0),1),"")</f>
        <v/>
      </c>
      <c r="C480" t="str">
        <f>IFERROR(INDEX('Miljövärden urval för publ'!$A$2:$AA$475,MATCH($A480,'Miljövärden urval för publ'!$R$2:$R$476,0),2),"")</f>
        <v/>
      </c>
      <c r="D480" t="str">
        <f>IFERROR(VLOOKUP($C480,'Miljövärden urval för publ'!$B$2:$H$490,MATCH(D$4,'Miljövärden urval för publ'!$B$2:$H$2,0),FALSE),"")</f>
        <v/>
      </c>
      <c r="E480" t="str">
        <f>IFERROR(VLOOKUP($C480,'Miljövärden urval för publ'!$B$2:$H$490,MATCH(E$4,'Miljövärden urval för publ'!$B$2:$H$2,0),FALSE),"")</f>
        <v/>
      </c>
      <c r="F480" t="str">
        <f>IFERROR(VLOOKUP($C480,'Miljövärden urval för publ'!$B$2:$H$490,MATCH(F$4,'Miljövärden urval för publ'!$B$2:$H$2,0),FALSE),"")</f>
        <v/>
      </c>
      <c r="G480" t="str">
        <f>IFERROR(VLOOKUP($C480,'Miljövärden urval för publ'!$B$2:$H$490,MATCH(G$4,'Miljövärden urval för publ'!$B$2:$H$2,0),FALSE),"")</f>
        <v/>
      </c>
    </row>
    <row r="481" spans="1:7" x14ac:dyDescent="0.25">
      <c r="A481" s="59">
        <v>478</v>
      </c>
      <c r="B481" t="str">
        <f>IFERROR(INDEX('Miljövärden urval för publ'!$A$2:$AA$475,MATCH($A481,'Miljövärden urval för publ'!$R$2:$R$476,0),1),"")</f>
        <v/>
      </c>
      <c r="C481" t="str">
        <f>IFERROR(INDEX('Miljövärden urval för publ'!$A$2:$AA$475,MATCH($A481,'Miljövärden urval för publ'!$R$2:$R$476,0),2),"")</f>
        <v/>
      </c>
      <c r="D481" t="str">
        <f>IFERROR(VLOOKUP($C481,'Miljövärden urval för publ'!$B$2:$H$490,MATCH(D$4,'Miljövärden urval för publ'!$B$2:$H$2,0),FALSE),"")</f>
        <v/>
      </c>
      <c r="E481" t="str">
        <f>IFERROR(VLOOKUP($C481,'Miljövärden urval för publ'!$B$2:$H$490,MATCH(E$4,'Miljövärden urval för publ'!$B$2:$H$2,0),FALSE),"")</f>
        <v/>
      </c>
      <c r="F481" t="str">
        <f>IFERROR(VLOOKUP($C481,'Miljövärden urval för publ'!$B$2:$H$490,MATCH(F$4,'Miljövärden urval för publ'!$B$2:$H$2,0),FALSE),"")</f>
        <v/>
      </c>
      <c r="G481" t="str">
        <f>IFERROR(VLOOKUP($C481,'Miljövärden urval för publ'!$B$2:$H$490,MATCH(G$4,'Miljövärden urval för publ'!$B$2:$H$2,0),FALSE),"")</f>
        <v/>
      </c>
    </row>
    <row r="482" spans="1:7" x14ac:dyDescent="0.25">
      <c r="A482" s="59">
        <v>479</v>
      </c>
      <c r="B482" t="str">
        <f>IFERROR(INDEX('Miljövärden urval för publ'!$A$2:$AA$475,MATCH($A482,'Miljövärden urval för publ'!$R$2:$R$476,0),1),"")</f>
        <v/>
      </c>
      <c r="C482" t="str">
        <f>IFERROR(INDEX('Miljövärden urval för publ'!$A$2:$AA$475,MATCH($A482,'Miljövärden urval för publ'!$R$2:$R$476,0),2),"")</f>
        <v/>
      </c>
      <c r="D482" t="str">
        <f>IFERROR(VLOOKUP($C482,'Miljövärden urval för publ'!$B$2:$H$490,MATCH(D$4,'Miljövärden urval för publ'!$B$2:$H$2,0),FALSE),"")</f>
        <v/>
      </c>
      <c r="E482" t="str">
        <f>IFERROR(VLOOKUP($C482,'Miljövärden urval för publ'!$B$2:$H$490,MATCH(E$4,'Miljövärden urval för publ'!$B$2:$H$2,0),FALSE),"")</f>
        <v/>
      </c>
      <c r="F482" t="str">
        <f>IFERROR(VLOOKUP($C482,'Miljövärden urval för publ'!$B$2:$H$490,MATCH(F$4,'Miljövärden urval för publ'!$B$2:$H$2,0),FALSE),"")</f>
        <v/>
      </c>
      <c r="G482" t="str">
        <f>IFERROR(VLOOKUP($C482,'Miljövärden urval för publ'!$B$2:$H$490,MATCH(G$4,'Miljövärden urval för publ'!$B$2:$H$2,0),FALSE),"")</f>
        <v/>
      </c>
    </row>
    <row r="483" spans="1:7" x14ac:dyDescent="0.25">
      <c r="A483" s="59">
        <v>480</v>
      </c>
      <c r="B483" t="str">
        <f>IFERROR(INDEX('Miljövärden urval för publ'!$A$2:$AA$475,MATCH($A483,'Miljövärden urval för publ'!$R$2:$R$476,0),1),"")</f>
        <v/>
      </c>
      <c r="C483" t="str">
        <f>IFERROR(INDEX('Miljövärden urval för publ'!$A$2:$AA$475,MATCH($A483,'Miljövärden urval för publ'!$R$2:$R$476,0),2),"")</f>
        <v/>
      </c>
      <c r="D483" t="str">
        <f>IFERROR(VLOOKUP($C483,'Miljövärden urval för publ'!$B$2:$H$490,MATCH(D$4,'Miljövärden urval för publ'!$B$2:$H$2,0),FALSE),"")</f>
        <v/>
      </c>
      <c r="E483" t="str">
        <f>IFERROR(VLOOKUP($C483,'Miljövärden urval för publ'!$B$2:$H$490,MATCH(E$4,'Miljövärden urval för publ'!$B$2:$H$2,0),FALSE),"")</f>
        <v/>
      </c>
      <c r="F483" t="str">
        <f>IFERROR(VLOOKUP($C483,'Miljövärden urval för publ'!$B$2:$H$490,MATCH(F$4,'Miljövärden urval för publ'!$B$2:$H$2,0),FALSE),"")</f>
        <v/>
      </c>
      <c r="G483" t="str">
        <f>IFERROR(VLOOKUP($C483,'Miljövärden urval för publ'!$B$2:$H$490,MATCH(G$4,'Miljövärden urval för publ'!$B$2:$H$2,0),FALSE),"")</f>
        <v/>
      </c>
    </row>
    <row r="484" spans="1:7" x14ac:dyDescent="0.25">
      <c r="A484" s="59">
        <v>481</v>
      </c>
      <c r="B484" t="str">
        <f>IFERROR(INDEX('Miljövärden urval för publ'!$A$2:$AA$475,MATCH($A484,'Miljövärden urval för publ'!$R$2:$R$476,0),1),"")</f>
        <v/>
      </c>
      <c r="C484" t="str">
        <f>IFERROR(INDEX('Miljövärden urval för publ'!$A$2:$AA$475,MATCH($A484,'Miljövärden urval för publ'!$R$2:$R$476,0),2),"")</f>
        <v/>
      </c>
      <c r="D484" t="str">
        <f>IFERROR(VLOOKUP($C484,'Miljövärden urval för publ'!$B$2:$H$490,MATCH(D$4,'Miljövärden urval för publ'!$B$2:$H$2,0),FALSE),"")</f>
        <v/>
      </c>
      <c r="E484" t="str">
        <f>IFERROR(VLOOKUP($C484,'Miljövärden urval för publ'!$B$2:$H$490,MATCH(E$4,'Miljövärden urval för publ'!$B$2:$H$2,0),FALSE),"")</f>
        <v/>
      </c>
      <c r="F484" t="str">
        <f>IFERROR(VLOOKUP($C484,'Miljövärden urval för publ'!$B$2:$H$490,MATCH(F$4,'Miljövärden urval för publ'!$B$2:$H$2,0),FALSE),"")</f>
        <v/>
      </c>
      <c r="G484" t="str">
        <f>IFERROR(VLOOKUP($C484,'Miljövärden urval för publ'!$B$2:$H$490,MATCH(G$4,'Miljövärden urval för publ'!$B$2:$H$2,0),FALSE),"")</f>
        <v/>
      </c>
    </row>
    <row r="485" spans="1:7" x14ac:dyDescent="0.25">
      <c r="A485" s="59">
        <v>482</v>
      </c>
      <c r="B485" t="str">
        <f>IFERROR(INDEX('Miljövärden urval för publ'!$A$2:$AA$475,MATCH($A485,'Miljövärden urval för publ'!$R$2:$R$476,0),1),"")</f>
        <v/>
      </c>
      <c r="C485" t="str">
        <f>IFERROR(INDEX('Miljövärden urval för publ'!$A$2:$AA$475,MATCH($A485,'Miljövärden urval för publ'!$R$2:$R$476,0),2),"")</f>
        <v/>
      </c>
      <c r="D485" t="str">
        <f>IFERROR(VLOOKUP($C485,'Miljövärden urval för publ'!$B$2:$H$490,MATCH(D$4,'Miljövärden urval för publ'!$B$2:$H$2,0),FALSE),"")</f>
        <v/>
      </c>
      <c r="E485" t="str">
        <f>IFERROR(VLOOKUP($C485,'Miljövärden urval för publ'!$B$2:$H$490,MATCH(E$4,'Miljövärden urval för publ'!$B$2:$H$2,0),FALSE),"")</f>
        <v/>
      </c>
      <c r="F485" t="str">
        <f>IFERROR(VLOOKUP($C485,'Miljövärden urval för publ'!$B$2:$H$490,MATCH(F$4,'Miljövärden urval för publ'!$B$2:$H$2,0),FALSE),"")</f>
        <v/>
      </c>
      <c r="G485" t="str">
        <f>IFERROR(VLOOKUP($C485,'Miljövärden urval för publ'!$B$2:$H$490,MATCH(G$4,'Miljövärden urval för publ'!$B$2:$H$2,0),FALSE),"")</f>
        <v/>
      </c>
    </row>
    <row r="486" spans="1:7" x14ac:dyDescent="0.25">
      <c r="A486" s="59">
        <v>483</v>
      </c>
      <c r="B486" t="str">
        <f>IFERROR(INDEX('Miljövärden urval för publ'!$A$2:$AA$475,MATCH($A486,'Miljövärden urval för publ'!$R$2:$R$476,0),1),"")</f>
        <v/>
      </c>
      <c r="C486" t="str">
        <f>IFERROR(INDEX('Miljövärden urval för publ'!$A$2:$AA$475,MATCH($A486,'Miljövärden urval för publ'!$R$2:$R$476,0),2),"")</f>
        <v/>
      </c>
      <c r="D486" t="str">
        <f>IFERROR(VLOOKUP($C486,'Miljövärden urval för publ'!$B$2:$H$490,MATCH(D$4,'Miljövärden urval för publ'!$B$2:$H$2,0),FALSE),"")</f>
        <v/>
      </c>
      <c r="E486" t="str">
        <f>IFERROR(VLOOKUP($C486,'Miljövärden urval för publ'!$B$2:$H$490,MATCH(E$4,'Miljövärden urval för publ'!$B$2:$H$2,0),FALSE),"")</f>
        <v/>
      </c>
      <c r="F486" t="str">
        <f>IFERROR(VLOOKUP($C486,'Miljövärden urval för publ'!$B$2:$H$490,MATCH(F$4,'Miljövärden urval för publ'!$B$2:$H$2,0),FALSE),"")</f>
        <v/>
      </c>
      <c r="G486" t="str">
        <f>IFERROR(VLOOKUP($C486,'Miljövärden urval för publ'!$B$2:$H$490,MATCH(G$4,'Miljövärden urval för publ'!$B$2:$H$2,0),FALSE),"")</f>
        <v/>
      </c>
    </row>
    <row r="487" spans="1:7" x14ac:dyDescent="0.25">
      <c r="A487" s="59">
        <v>484</v>
      </c>
      <c r="B487" t="str">
        <f>IFERROR(INDEX('Miljövärden urval för publ'!$A$2:$AA$475,MATCH($A487,'Miljövärden urval för publ'!$R$2:$R$476,0),1),"")</f>
        <v/>
      </c>
      <c r="C487" t="str">
        <f>IFERROR(INDEX('Miljövärden urval för publ'!$A$2:$AA$475,MATCH($A487,'Miljövärden urval för publ'!$R$2:$R$476,0),2),"")</f>
        <v/>
      </c>
      <c r="D487" t="str">
        <f>IFERROR(VLOOKUP($C487,'Miljövärden urval för publ'!$B$2:$H$490,MATCH(D$4,'Miljövärden urval för publ'!$B$2:$H$2,0),FALSE),"")</f>
        <v/>
      </c>
      <c r="E487" t="str">
        <f>IFERROR(VLOOKUP($C487,'Miljövärden urval för publ'!$B$2:$H$490,MATCH(E$4,'Miljövärden urval för publ'!$B$2:$H$2,0),FALSE),"")</f>
        <v/>
      </c>
      <c r="F487" t="str">
        <f>IFERROR(VLOOKUP($C487,'Miljövärden urval för publ'!$B$2:$H$490,MATCH(F$4,'Miljövärden urval för publ'!$B$2:$H$2,0),FALSE),"")</f>
        <v/>
      </c>
      <c r="G487" t="str">
        <f>IFERROR(VLOOKUP($C487,'Miljövärden urval för publ'!$B$2:$H$490,MATCH(G$4,'Miljövärden urval för publ'!$B$2:$H$2,0),FALSE),"")</f>
        <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3"/>
  <sheetViews>
    <sheetView workbookViewId="0">
      <selection activeCell="B4" sqref="B4:E4"/>
    </sheetView>
  </sheetViews>
  <sheetFormatPr defaultRowHeight="15" x14ac:dyDescent="0.25"/>
  <cols>
    <col min="1" max="1" width="29.5703125" customWidth="1"/>
    <col min="2" max="2" width="29.7109375" customWidth="1"/>
    <col min="3" max="3" width="18.140625" customWidth="1"/>
    <col min="4" max="4" width="28.28515625" customWidth="1"/>
    <col min="5" max="5" width="39.7109375" style="13" customWidth="1"/>
    <col min="6" max="6" width="17.85546875" customWidth="1"/>
    <col min="7" max="7" width="18.42578125" customWidth="1"/>
    <col min="8" max="8" width="23.85546875" customWidth="1"/>
  </cols>
  <sheetData>
    <row r="1" spans="1:10" ht="60" x14ac:dyDescent="0.25">
      <c r="A1" s="33" t="s">
        <v>684</v>
      </c>
      <c r="B1" s="33" t="s">
        <v>1</v>
      </c>
      <c r="C1" s="70" t="s">
        <v>1244</v>
      </c>
      <c r="D1" s="70" t="s">
        <v>1245</v>
      </c>
      <c r="E1" s="70" t="s">
        <v>1242</v>
      </c>
      <c r="F1" s="71" t="s">
        <v>1246</v>
      </c>
      <c r="G1" s="72" t="s">
        <v>1247</v>
      </c>
      <c r="H1" s="229" t="s">
        <v>1248</v>
      </c>
      <c r="I1" s="71"/>
      <c r="J1" s="71" t="s">
        <v>1249</v>
      </c>
    </row>
    <row r="2" spans="1:10" x14ac:dyDescent="0.25">
      <c r="A2" s="2" t="s">
        <v>23</v>
      </c>
      <c r="B2" s="2" t="s">
        <v>24</v>
      </c>
      <c r="D2" t="str">
        <f>IF(ISERROR(1/VLOOKUP($B2,Kraftvärmeprod!$B$1:$D$480,MATCH("Total värmeproduktion i kraftvärmeverk i kombinerad drift (GWh)",Kraftvärmeprod!$B$1:$AV$1,0),FALSE)),"Ej kraftvärme","Alternativproduktionsmetoden")</f>
        <v>Ej kraftvärme</v>
      </c>
      <c r="E2" s="73" t="str">
        <f>IF(ISERROR(1/VLOOKUP($B2,Kraftvärmeprod!$B$1:$BD$480,MATCH("Total värmeproduktion i kraftvärmeverk i kombinerad drift (GWh)",Kraftvärmeprod!$B$1:$AV$1,0),FALSE)),"",VLOOKUP($B2,'Slutlig allokering kvv'!$B$1:$BC$480,MATCH(E$1,'Slutlig allokering kvv'!$B$1:$AU$1,0),FALSE))</f>
        <v/>
      </c>
      <c r="F2" t="str">
        <f>IF(ISERROR(1/VLOOKUP($B2,Kraftvärmeprod!$B$1:$AV$480,MATCH("Producerad elenergi i kraftvärmeverk (GWh)",Kraftvärmeprod!$B$1:$AV$1,0),FALSE)),"",VLOOKUP($B2,Kraftvärmeprod!$B$1:$AV$480,MATCH("Producerad elenergi i kraftvärmeverk (GWh)",Kraftvärmeprod!$B$1:$AV$1,0),FALSE))</f>
        <v/>
      </c>
      <c r="G2" t="str">
        <f>IF(ISERROR(1/VLOOKUP($B2,Miljö!$B$1:$T$480,MATCH("Såld mängd produktionsspecifik fjärrvärme (GWh)",Miljö!$B$1:$T$1,0),FALSE)),"",VLOOKUP($B2,Miljö!$B$1:$T$480,MATCH("Såld mängd produktionsspecifik fjärrvärme (GWh)",Miljö!$B$1:$T$1,0),FALSE))</f>
        <v/>
      </c>
      <c r="J2" t="str">
        <f>A2</f>
        <v>Adven Värme AB.</v>
      </c>
    </row>
    <row r="3" spans="1:10" x14ac:dyDescent="0.25">
      <c r="A3" s="2" t="s">
        <v>23</v>
      </c>
      <c r="B3" s="2" t="s">
        <v>26</v>
      </c>
      <c r="D3" t="str">
        <f>IF(ISERROR(1/VLOOKUP($B3,Kraftvärmeprod!$B$1:$D$480,MATCH("Total värmeproduktion i kraftvärmeverk i kombinerad drift (GWh)",Kraftvärmeprod!$B$1:$AV$1,0),FALSE)),"Ej kraftvärme","Alternativproduktionsmetoden")</f>
        <v>Ej kraftvärme</v>
      </c>
      <c r="E3" s="73" t="str">
        <f>IF(ISERROR(1/VLOOKUP($B3,Kraftvärmeprod!$B$1:$BD$480,MATCH("Total värmeproduktion i kraftvärmeverk i kombinerad drift (GWh)",Kraftvärmeprod!$B$1:$AV$1,0),FALSE)),"",VLOOKUP($B3,'Slutlig allokering kvv'!$B$1:$BC$480,MATCH(E$1,'Slutlig allokering kvv'!$B$1:$AU$1,0),FALSE))</f>
        <v/>
      </c>
      <c r="F3" t="str">
        <f>IF(ISERROR(1/VLOOKUP($B3,Kraftvärmeprod!$B$1:$AV$480,MATCH("Producerad elenergi i kraftvärmeverk (GWh)",Kraftvärmeprod!$B$1:$AV$1,0),FALSE)),"",VLOOKUP($B3,Kraftvärmeprod!$B$1:$AV$480,MATCH("Producerad elenergi i kraftvärmeverk (GWh)",Kraftvärmeprod!$B$1:$AV$1,0),FALSE))</f>
        <v/>
      </c>
      <c r="G3" t="str">
        <f>IF(ISERROR(1/VLOOKUP($B3,Miljö!$B$1:$T$480,MATCH("Såld mängd produktionsspecifik fjärrvärme (GWh)",Miljö!$B$1:$T$1,0),FALSE)),"",VLOOKUP($B3,Miljö!$B$1:$T$480,MATCH("Såld mängd produktionsspecifik fjärrvärme (GWh)",Miljö!$B$1:$T$1,0),FALSE))</f>
        <v/>
      </c>
      <c r="J3" t="str">
        <f t="shared" ref="J3:J66" si="0">A3</f>
        <v>Adven Värme AB.</v>
      </c>
    </row>
    <row r="4" spans="1:10" x14ac:dyDescent="0.25">
      <c r="A4" s="2" t="s">
        <v>23</v>
      </c>
      <c r="B4" s="2" t="s">
        <v>27</v>
      </c>
      <c r="D4" t="str">
        <f>IF(ISERROR(1/VLOOKUP($B4,Kraftvärmeprod!$B$1:$D$480,MATCH("Total värmeproduktion i kraftvärmeverk i kombinerad drift (GWh)",Kraftvärmeprod!$B$1:$AV$1,0),FALSE)),"Ej kraftvärme","Alternativproduktionsmetoden")</f>
        <v>Ej kraftvärme</v>
      </c>
      <c r="E4" s="73" t="str">
        <f>IF(ISERROR(1/VLOOKUP($B4,Kraftvärmeprod!$B$1:$BD$480,MATCH("Total värmeproduktion i kraftvärmeverk i kombinerad drift (GWh)",Kraftvärmeprod!$B$1:$AV$1,0),FALSE)),"",VLOOKUP($B4,'Slutlig allokering kvv'!$B$1:$BC$480,MATCH(E$1,'Slutlig allokering kvv'!$B$1:$AU$1,0),FALSE))</f>
        <v/>
      </c>
      <c r="F4" t="str">
        <f>IF(ISERROR(1/VLOOKUP($B4,Kraftvärmeprod!$B$1:$AV$480,MATCH("Producerad elenergi i kraftvärmeverk (GWh)",Kraftvärmeprod!$B$1:$AV$1,0),FALSE)),"",VLOOKUP($B4,Kraftvärmeprod!$B$1:$AV$480,MATCH("Producerad elenergi i kraftvärmeverk (GWh)",Kraftvärmeprod!$B$1:$AV$1,0),FALSE))</f>
        <v/>
      </c>
      <c r="G4" t="str">
        <f>IF(ISERROR(1/VLOOKUP($B4,Miljö!$B$1:$T$480,MATCH("Såld mängd produktionsspecifik fjärrvärme (GWh)",Miljö!$B$1:$T$1,0),FALSE)),"",VLOOKUP($B4,Miljö!$B$1:$T$480,MATCH("Såld mängd produktionsspecifik fjärrvärme (GWh)",Miljö!$B$1:$T$1,0),FALSE))</f>
        <v/>
      </c>
      <c r="J4" t="str">
        <f t="shared" si="0"/>
        <v>Adven Värme AB.</v>
      </c>
    </row>
    <row r="5" spans="1:10" x14ac:dyDescent="0.25">
      <c r="A5" s="2" t="s">
        <v>23</v>
      </c>
      <c r="B5" s="2" t="s">
        <v>28</v>
      </c>
      <c r="D5" t="str">
        <f>IF(ISERROR(1/VLOOKUP($B5,Kraftvärmeprod!$B$1:$D$480,MATCH("Total värmeproduktion i kraftvärmeverk i kombinerad drift (GWh)",Kraftvärmeprod!$B$1:$AV$1,0),FALSE)),"Ej kraftvärme","Alternativproduktionsmetoden")</f>
        <v>Ej kraftvärme</v>
      </c>
      <c r="E5" s="73" t="str">
        <f>IF(ISERROR(1/VLOOKUP($B5,Kraftvärmeprod!$B$1:$BD$480,MATCH("Total värmeproduktion i kraftvärmeverk i kombinerad drift (GWh)",Kraftvärmeprod!$B$1:$AV$1,0),FALSE)),"",VLOOKUP($B5,'Slutlig allokering kvv'!$B$1:$BC$480,MATCH(E$1,'Slutlig allokering kvv'!$B$1:$AU$1,0),FALSE))</f>
        <v/>
      </c>
      <c r="F5" t="str">
        <f>IF(ISERROR(1/VLOOKUP($B5,Kraftvärmeprod!$B$1:$AV$480,MATCH("Producerad elenergi i kraftvärmeverk (GWh)",Kraftvärmeprod!$B$1:$AV$1,0),FALSE)),"",VLOOKUP($B5,Kraftvärmeprod!$B$1:$AV$480,MATCH("Producerad elenergi i kraftvärmeverk (GWh)",Kraftvärmeprod!$B$1:$AV$1,0),FALSE))</f>
        <v/>
      </c>
      <c r="G5" t="str">
        <f>IF(ISERROR(1/VLOOKUP($B5,Miljö!$B$1:$T$480,MATCH("Såld mängd produktionsspecifik fjärrvärme (GWh)",Miljö!$B$1:$T$1,0),FALSE)),"",VLOOKUP($B5,Miljö!$B$1:$T$480,MATCH("Såld mängd produktionsspecifik fjärrvärme (GWh)",Miljö!$B$1:$T$1,0),FALSE))</f>
        <v/>
      </c>
      <c r="J5" t="str">
        <f t="shared" si="0"/>
        <v>Adven Värme AB.</v>
      </c>
    </row>
    <row r="6" spans="1:10" x14ac:dyDescent="0.25">
      <c r="A6" s="2" t="s">
        <v>23</v>
      </c>
      <c r="B6" s="2" t="s">
        <v>29</v>
      </c>
      <c r="D6" t="str">
        <f>IF(ISERROR(1/VLOOKUP($B6,Kraftvärmeprod!$B$1:$D$480,MATCH("Total värmeproduktion i kraftvärmeverk i kombinerad drift (GWh)",Kraftvärmeprod!$B$1:$AV$1,0),FALSE)),"Ej kraftvärme","Alternativproduktionsmetoden")</f>
        <v>Ej kraftvärme</v>
      </c>
      <c r="E6" s="73" t="str">
        <f>IF(ISERROR(1/VLOOKUP($B6,Kraftvärmeprod!$B$1:$BD$480,MATCH("Total värmeproduktion i kraftvärmeverk i kombinerad drift (GWh)",Kraftvärmeprod!$B$1:$AV$1,0),FALSE)),"",VLOOKUP($B6,'Slutlig allokering kvv'!$B$1:$BC$480,MATCH(E$1,'Slutlig allokering kvv'!$B$1:$AU$1,0),FALSE))</f>
        <v/>
      </c>
      <c r="F6" t="str">
        <f>IF(ISERROR(1/VLOOKUP($B6,Kraftvärmeprod!$B$1:$AV$480,MATCH("Producerad elenergi i kraftvärmeverk (GWh)",Kraftvärmeprod!$B$1:$AV$1,0),FALSE)),"",VLOOKUP($B6,Kraftvärmeprod!$B$1:$AV$480,MATCH("Producerad elenergi i kraftvärmeverk (GWh)",Kraftvärmeprod!$B$1:$AV$1,0),FALSE))</f>
        <v/>
      </c>
      <c r="G6" t="str">
        <f>IF(ISERROR(1/VLOOKUP($B6,Miljö!$B$1:$T$480,MATCH("Såld mängd produktionsspecifik fjärrvärme (GWh)",Miljö!$B$1:$T$1,0),FALSE)),"",VLOOKUP($B6,Miljö!$B$1:$T$480,MATCH("Såld mängd produktionsspecifik fjärrvärme (GWh)",Miljö!$B$1:$T$1,0),FALSE))</f>
        <v/>
      </c>
      <c r="J6" t="str">
        <f t="shared" si="0"/>
        <v>Adven Värme AB.</v>
      </c>
    </row>
    <row r="7" spans="1:10" x14ac:dyDescent="0.25">
      <c r="A7" s="2" t="s">
        <v>23</v>
      </c>
      <c r="B7" s="2" t="s">
        <v>30</v>
      </c>
      <c r="D7" t="str">
        <f>IF(ISERROR(1/VLOOKUP($B7,Kraftvärmeprod!$B$1:$D$480,MATCH("Total värmeproduktion i kraftvärmeverk i kombinerad drift (GWh)",Kraftvärmeprod!$B$1:$AV$1,0),FALSE)),"Ej kraftvärme","Alternativproduktionsmetoden")</f>
        <v>Ej kraftvärme</v>
      </c>
      <c r="E7" s="73" t="str">
        <f>IF(ISERROR(1/VLOOKUP($B7,Kraftvärmeprod!$B$1:$BD$480,MATCH("Total värmeproduktion i kraftvärmeverk i kombinerad drift (GWh)",Kraftvärmeprod!$B$1:$AV$1,0),FALSE)),"",VLOOKUP($B7,'Slutlig allokering kvv'!$B$1:$BC$480,MATCH(E$1,'Slutlig allokering kvv'!$B$1:$AU$1,0),FALSE))</f>
        <v/>
      </c>
      <c r="F7" t="str">
        <f>IF(ISERROR(1/VLOOKUP($B7,Kraftvärmeprod!$B$1:$AV$480,MATCH("Producerad elenergi i kraftvärmeverk (GWh)",Kraftvärmeprod!$B$1:$AV$1,0),FALSE)),"",VLOOKUP($B7,Kraftvärmeprod!$B$1:$AV$480,MATCH("Producerad elenergi i kraftvärmeverk (GWh)",Kraftvärmeprod!$B$1:$AV$1,0),FALSE))</f>
        <v/>
      </c>
      <c r="G7" t="str">
        <f>IF(ISERROR(1/VLOOKUP($B7,Miljö!$B$1:$T$480,MATCH("Såld mängd produktionsspecifik fjärrvärme (GWh)",Miljö!$B$1:$T$1,0),FALSE)),"",VLOOKUP($B7,Miljö!$B$1:$T$480,MATCH("Såld mängd produktionsspecifik fjärrvärme (GWh)",Miljö!$B$1:$T$1,0),FALSE))</f>
        <v/>
      </c>
      <c r="J7" t="str">
        <f t="shared" si="0"/>
        <v>Adven Värme AB.</v>
      </c>
    </row>
    <row r="8" spans="1:10" x14ac:dyDescent="0.25">
      <c r="A8" s="2" t="s">
        <v>23</v>
      </c>
      <c r="B8" s="2" t="s">
        <v>31</v>
      </c>
      <c r="D8" t="str">
        <f>IF(ISERROR(1/VLOOKUP($B8,Kraftvärmeprod!$B$1:$D$480,MATCH("Total värmeproduktion i kraftvärmeverk i kombinerad drift (GWh)",Kraftvärmeprod!$B$1:$AV$1,0),FALSE)),"Ej kraftvärme","Alternativproduktionsmetoden")</f>
        <v>Ej kraftvärme</v>
      </c>
      <c r="E8" s="73" t="str">
        <f>IF(ISERROR(1/VLOOKUP($B8,Kraftvärmeprod!$B$1:$BD$480,MATCH("Total värmeproduktion i kraftvärmeverk i kombinerad drift (GWh)",Kraftvärmeprod!$B$1:$AV$1,0),FALSE)),"",VLOOKUP($B8,'Slutlig allokering kvv'!$B$1:$BC$480,MATCH(E$1,'Slutlig allokering kvv'!$B$1:$AU$1,0),FALSE))</f>
        <v/>
      </c>
      <c r="F8" t="str">
        <f>IF(ISERROR(1/VLOOKUP($B8,Kraftvärmeprod!$B$1:$AV$480,MATCH("Producerad elenergi i kraftvärmeverk (GWh)",Kraftvärmeprod!$B$1:$AV$1,0),FALSE)),"",VLOOKUP($B8,Kraftvärmeprod!$B$1:$AV$480,MATCH("Producerad elenergi i kraftvärmeverk (GWh)",Kraftvärmeprod!$B$1:$AV$1,0),FALSE))</f>
        <v/>
      </c>
      <c r="G8" t="str">
        <f>IF(ISERROR(1/VLOOKUP($B8,Miljö!$B$1:$T$480,MATCH("Såld mängd produktionsspecifik fjärrvärme (GWh)",Miljö!$B$1:$T$1,0),FALSE)),"",VLOOKUP($B8,Miljö!$B$1:$T$480,MATCH("Såld mängd produktionsspecifik fjärrvärme (GWh)",Miljö!$B$1:$T$1,0),FALSE))</f>
        <v/>
      </c>
      <c r="J8" t="str">
        <f t="shared" si="0"/>
        <v>Adven Värme AB.</v>
      </c>
    </row>
    <row r="9" spans="1:10" x14ac:dyDescent="0.25">
      <c r="A9" s="2" t="s">
        <v>23</v>
      </c>
      <c r="B9" s="2" t="s">
        <v>32</v>
      </c>
      <c r="D9" t="str">
        <f>IF(ISERROR(1/VLOOKUP($B9,Kraftvärmeprod!$B$1:$D$480,MATCH("Total värmeproduktion i kraftvärmeverk i kombinerad drift (GWh)",Kraftvärmeprod!$B$1:$AV$1,0),FALSE)),"Ej kraftvärme","Alternativproduktionsmetoden")</f>
        <v>Ej kraftvärme</v>
      </c>
      <c r="E9" s="73" t="str">
        <f>IF(ISERROR(1/VLOOKUP($B9,Kraftvärmeprod!$B$1:$BD$480,MATCH("Total värmeproduktion i kraftvärmeverk i kombinerad drift (GWh)",Kraftvärmeprod!$B$1:$AV$1,0),FALSE)),"",VLOOKUP($B9,'Slutlig allokering kvv'!$B$1:$BC$480,MATCH(E$1,'Slutlig allokering kvv'!$B$1:$AU$1,0),FALSE))</f>
        <v/>
      </c>
      <c r="F9" t="str">
        <f>IF(ISERROR(1/VLOOKUP($B9,Kraftvärmeprod!$B$1:$AV$480,MATCH("Producerad elenergi i kraftvärmeverk (GWh)",Kraftvärmeprod!$B$1:$AV$1,0),FALSE)),"",VLOOKUP($B9,Kraftvärmeprod!$B$1:$AV$480,MATCH("Producerad elenergi i kraftvärmeverk (GWh)",Kraftvärmeprod!$B$1:$AV$1,0),FALSE))</f>
        <v/>
      </c>
      <c r="G9" t="str">
        <f>IF(ISERROR(1/VLOOKUP($B9,Miljö!$B$1:$T$480,MATCH("Såld mängd produktionsspecifik fjärrvärme (GWh)",Miljö!$B$1:$T$1,0),FALSE)),"",VLOOKUP($B9,Miljö!$B$1:$T$480,MATCH("Såld mängd produktionsspecifik fjärrvärme (GWh)",Miljö!$B$1:$T$1,0),FALSE))</f>
        <v/>
      </c>
      <c r="J9" t="str">
        <f t="shared" si="0"/>
        <v>Adven Värme AB.</v>
      </c>
    </row>
    <row r="10" spans="1:10" x14ac:dyDescent="0.25">
      <c r="A10" s="2" t="s">
        <v>33</v>
      </c>
      <c r="B10" s="2" t="s">
        <v>34</v>
      </c>
      <c r="D10" t="str">
        <f>IF(ISERROR(1/VLOOKUP($B10,Kraftvärmeprod!$B$1:$D$480,MATCH("Total värmeproduktion i kraftvärmeverk i kombinerad drift (GWh)",Kraftvärmeprod!$B$1:$AV$1,0),FALSE)),"Ej kraftvärme","Alternativproduktionsmetoden")</f>
        <v>Ej kraftvärme</v>
      </c>
      <c r="E10" s="73" t="str">
        <f>IF(ISERROR(1/VLOOKUP($B10,Kraftvärmeprod!$B$1:$BD$480,MATCH("Total värmeproduktion i kraftvärmeverk i kombinerad drift (GWh)",Kraftvärmeprod!$B$1:$AV$1,0),FALSE)),"",VLOOKUP($B10,'Slutlig allokering kvv'!$B$1:$BC$480,MATCH(E$1,'Slutlig allokering kvv'!$B$1:$AU$1,0),FALSE))</f>
        <v/>
      </c>
      <c r="F10" t="str">
        <f>IF(ISERROR(1/VLOOKUP($B10,Kraftvärmeprod!$B$1:$AV$480,MATCH("Producerad elenergi i kraftvärmeverk (GWh)",Kraftvärmeprod!$B$1:$AV$1,0),FALSE)),"",VLOOKUP($B10,Kraftvärmeprod!$B$1:$AV$480,MATCH("Producerad elenergi i kraftvärmeverk (GWh)",Kraftvärmeprod!$B$1:$AV$1,0),FALSE))</f>
        <v/>
      </c>
      <c r="G10" t="str">
        <f>IF(ISERROR(1/VLOOKUP($B10,Miljö!$B$1:$T$480,MATCH("Såld mängd produktionsspecifik fjärrvärme (GWh)",Miljö!$B$1:$T$1,0),FALSE)),"",VLOOKUP($B10,Miljö!$B$1:$T$480,MATCH("Såld mängd produktionsspecifik fjärrvärme (GWh)",Miljö!$B$1:$T$1,0),FALSE))</f>
        <v/>
      </c>
      <c r="J10" t="str">
        <f t="shared" si="0"/>
        <v>Affärsverken Karlskrona AB</v>
      </c>
    </row>
    <row r="11" spans="1:10" x14ac:dyDescent="0.25">
      <c r="A11" s="2" t="s">
        <v>33</v>
      </c>
      <c r="B11" s="2" t="s">
        <v>35</v>
      </c>
      <c r="D11" t="str">
        <f>IF(ISERROR(1/VLOOKUP($B11,Kraftvärmeprod!$B$1:$D$480,MATCH("Total värmeproduktion i kraftvärmeverk i kombinerad drift (GWh)",Kraftvärmeprod!$B$1:$AV$1,0),FALSE)),"Ej kraftvärme","Alternativproduktionsmetoden")</f>
        <v>Ej kraftvärme</v>
      </c>
      <c r="E11" s="73" t="str">
        <f>IF(ISERROR(1/VLOOKUP($B11,Kraftvärmeprod!$B$1:$BD$480,MATCH("Total värmeproduktion i kraftvärmeverk i kombinerad drift (GWh)",Kraftvärmeprod!$B$1:$AV$1,0),FALSE)),"",VLOOKUP($B11,'Slutlig allokering kvv'!$B$1:$BC$480,MATCH(E$1,'Slutlig allokering kvv'!$B$1:$AU$1,0),FALSE))</f>
        <v/>
      </c>
      <c r="F11" t="str">
        <f>IF(ISERROR(1/VLOOKUP($B11,Kraftvärmeprod!$B$1:$AV$480,MATCH("Producerad elenergi i kraftvärmeverk (GWh)",Kraftvärmeprod!$B$1:$AV$1,0),FALSE)),"",VLOOKUP($B11,Kraftvärmeprod!$B$1:$AV$480,MATCH("Producerad elenergi i kraftvärmeverk (GWh)",Kraftvärmeprod!$B$1:$AV$1,0),FALSE))</f>
        <v/>
      </c>
      <c r="G11" t="str">
        <f>IF(ISERROR(1/VLOOKUP($B11,Miljö!$B$1:$T$480,MATCH("Såld mängd produktionsspecifik fjärrvärme (GWh)",Miljö!$B$1:$T$1,0),FALSE)),"",VLOOKUP($B11,Miljö!$B$1:$T$480,MATCH("Såld mängd produktionsspecifik fjärrvärme (GWh)",Miljö!$B$1:$T$1,0),FALSE))</f>
        <v/>
      </c>
      <c r="J11" t="str">
        <f t="shared" si="0"/>
        <v>Affärsverken Karlskrona AB</v>
      </c>
    </row>
    <row r="12" spans="1:10" x14ac:dyDescent="0.25">
      <c r="A12" s="2" t="s">
        <v>33</v>
      </c>
      <c r="B12" s="2" t="s">
        <v>36</v>
      </c>
      <c r="D12" t="str">
        <f>IF(ISERROR(1/VLOOKUP($B12,Kraftvärmeprod!$B$1:$D$480,MATCH("Total värmeproduktion i kraftvärmeverk i kombinerad drift (GWh)",Kraftvärmeprod!$B$1:$AV$1,0),FALSE)),"Ej kraftvärme","Alternativproduktionsmetoden")</f>
        <v>Alternativproduktionsmetoden</v>
      </c>
      <c r="E12" s="73">
        <f>IF(ISERROR(1/VLOOKUP($B12,Kraftvärmeprod!$B$1:$BD$480,MATCH("Total värmeproduktion i kraftvärmeverk i kombinerad drift (GWh)",Kraftvärmeprod!$B$1:$AV$1,0),FALSE)),"",VLOOKUP($B12,'Slutlig allokering kvv'!$B$1:$BC$480,MATCH(E$1,'Slutlig allokering kvv'!$B$1:$AU$1,0),FALSE))</f>
        <v>0.58631070432059107</v>
      </c>
      <c r="F12">
        <f>IF(ISERROR(1/VLOOKUP($B12,Kraftvärmeprod!$B$1:$AV$480,MATCH("Producerad elenergi i kraftvärmeverk (GWh)",Kraftvärmeprod!$B$1:$AV$1,0),FALSE)),"",VLOOKUP($B12,Kraftvärmeprod!$B$1:$AV$480,MATCH("Producerad elenergi i kraftvärmeverk (GWh)",Kraftvärmeprod!$B$1:$AV$1,0),FALSE))</f>
        <v>65.334999999999994</v>
      </c>
      <c r="G12" t="str">
        <f>IF(ISERROR(1/VLOOKUP($B12,Miljö!$B$1:$T$480,MATCH("Såld mängd produktionsspecifik fjärrvärme (GWh)",Miljö!$B$1:$T$1,0),FALSE)),"",VLOOKUP($B12,Miljö!$B$1:$T$480,MATCH("Såld mängd produktionsspecifik fjärrvärme (GWh)",Miljö!$B$1:$T$1,0),FALSE))</f>
        <v/>
      </c>
      <c r="J12" t="str">
        <f t="shared" si="0"/>
        <v>Affärsverken Karlskrona AB</v>
      </c>
    </row>
    <row r="13" spans="1:10" x14ac:dyDescent="0.25">
      <c r="A13" s="2" t="s">
        <v>33</v>
      </c>
      <c r="B13" s="2" t="s">
        <v>37</v>
      </c>
      <c r="D13" t="str">
        <f>IF(ISERROR(1/VLOOKUP($B13,Kraftvärmeprod!$B$1:$D$480,MATCH("Total värmeproduktion i kraftvärmeverk i kombinerad drift (GWh)",Kraftvärmeprod!$B$1:$AV$1,0),FALSE)),"Ej kraftvärme","Alternativproduktionsmetoden")</f>
        <v>Ej kraftvärme</v>
      </c>
      <c r="E13" s="73" t="str">
        <f>IF(ISERROR(1/VLOOKUP($B13,Kraftvärmeprod!$B$1:$BD$480,MATCH("Total värmeproduktion i kraftvärmeverk i kombinerad drift (GWh)",Kraftvärmeprod!$B$1:$AV$1,0),FALSE)),"",VLOOKUP($B13,'Slutlig allokering kvv'!$B$1:$BC$480,MATCH(E$1,'Slutlig allokering kvv'!$B$1:$AU$1,0),FALSE))</f>
        <v/>
      </c>
      <c r="F13" t="str">
        <f>IF(ISERROR(1/VLOOKUP($B13,Kraftvärmeprod!$B$1:$AV$480,MATCH("Producerad elenergi i kraftvärmeverk (GWh)",Kraftvärmeprod!$B$1:$AV$1,0),FALSE)),"",VLOOKUP($B13,Kraftvärmeprod!$B$1:$AV$480,MATCH("Producerad elenergi i kraftvärmeverk (GWh)",Kraftvärmeprod!$B$1:$AV$1,0),FALSE))</f>
        <v/>
      </c>
      <c r="G13" t="str">
        <f>IF(ISERROR(1/VLOOKUP($B13,Miljö!$B$1:$T$480,MATCH("Såld mängd produktionsspecifik fjärrvärme (GWh)",Miljö!$B$1:$T$1,0),FALSE)),"",VLOOKUP($B13,Miljö!$B$1:$T$480,MATCH("Såld mängd produktionsspecifik fjärrvärme (GWh)",Miljö!$B$1:$T$1,0),FALSE))</f>
        <v/>
      </c>
      <c r="J13" t="str">
        <f t="shared" si="0"/>
        <v>Affärsverken Karlskrona AB</v>
      </c>
    </row>
    <row r="14" spans="1:10" x14ac:dyDescent="0.25">
      <c r="A14" s="2" t="s">
        <v>33</v>
      </c>
      <c r="B14" s="2" t="s">
        <v>38</v>
      </c>
      <c r="D14" t="str">
        <f>IF(ISERROR(1/VLOOKUP($B14,Kraftvärmeprod!$B$1:$D$480,MATCH("Total värmeproduktion i kraftvärmeverk i kombinerad drift (GWh)",Kraftvärmeprod!$B$1:$AV$1,0),FALSE)),"Ej kraftvärme","Alternativproduktionsmetoden")</f>
        <v>Ej kraftvärme</v>
      </c>
      <c r="E14" s="73" t="str">
        <f>IF(ISERROR(1/VLOOKUP($B14,Kraftvärmeprod!$B$1:$BD$480,MATCH("Total värmeproduktion i kraftvärmeverk i kombinerad drift (GWh)",Kraftvärmeprod!$B$1:$AV$1,0),FALSE)),"",VLOOKUP($B14,'Slutlig allokering kvv'!$B$1:$BC$480,MATCH(E$1,'Slutlig allokering kvv'!$B$1:$AU$1,0),FALSE))</f>
        <v/>
      </c>
      <c r="F14" t="str">
        <f>IF(ISERROR(1/VLOOKUP($B14,Kraftvärmeprod!$B$1:$AV$480,MATCH("Producerad elenergi i kraftvärmeverk (GWh)",Kraftvärmeprod!$B$1:$AV$1,0),FALSE)),"",VLOOKUP($B14,Kraftvärmeprod!$B$1:$AV$480,MATCH("Producerad elenergi i kraftvärmeverk (GWh)",Kraftvärmeprod!$B$1:$AV$1,0),FALSE))</f>
        <v/>
      </c>
      <c r="G14" t="str">
        <f>IF(ISERROR(1/VLOOKUP($B14,Miljö!$B$1:$T$480,MATCH("Såld mängd produktionsspecifik fjärrvärme (GWh)",Miljö!$B$1:$T$1,0),FALSE)),"",VLOOKUP($B14,Miljö!$B$1:$T$480,MATCH("Såld mängd produktionsspecifik fjärrvärme (GWh)",Miljö!$B$1:$T$1,0),FALSE))</f>
        <v/>
      </c>
      <c r="J14" t="str">
        <f t="shared" si="0"/>
        <v>Affärsverken Karlskrona AB</v>
      </c>
    </row>
    <row r="15" spans="1:10" x14ac:dyDescent="0.25">
      <c r="A15" s="2" t="s">
        <v>39</v>
      </c>
      <c r="B15" s="2" t="s">
        <v>40</v>
      </c>
      <c r="D15" t="str">
        <f>IF(ISERROR(1/VLOOKUP($B15,Kraftvärmeprod!$B$1:$D$480,MATCH("Total värmeproduktion i kraftvärmeverk i kombinerad drift (GWh)",Kraftvärmeprod!$B$1:$AV$1,0),FALSE)),"Ej kraftvärme","Alternativproduktionsmetoden")</f>
        <v>Ej kraftvärme</v>
      </c>
      <c r="E15" s="73" t="str">
        <f>IF(ISERROR(1/VLOOKUP($B15,Kraftvärmeprod!$B$1:$BD$480,MATCH("Total värmeproduktion i kraftvärmeverk i kombinerad drift (GWh)",Kraftvärmeprod!$B$1:$AV$1,0),FALSE)),"",VLOOKUP($B15,'Slutlig allokering kvv'!$B$1:$BC$480,MATCH(E$1,'Slutlig allokering kvv'!$B$1:$AU$1,0),FALSE))</f>
        <v/>
      </c>
      <c r="F15" t="str">
        <f>IF(ISERROR(1/VLOOKUP($B15,Kraftvärmeprod!$B$1:$AV$480,MATCH("Producerad elenergi i kraftvärmeverk (GWh)",Kraftvärmeprod!$B$1:$AV$1,0),FALSE)),"",VLOOKUP($B15,Kraftvärmeprod!$B$1:$AV$480,MATCH("Producerad elenergi i kraftvärmeverk (GWh)",Kraftvärmeprod!$B$1:$AV$1,0),FALSE))</f>
        <v/>
      </c>
      <c r="G15" t="str">
        <f>IF(ISERROR(1/VLOOKUP($B15,Miljö!$B$1:$T$480,MATCH("Såld mängd produktionsspecifik fjärrvärme (GWh)",Miljö!$B$1:$T$1,0),FALSE)),"",VLOOKUP($B15,Miljö!$B$1:$T$480,MATCH("Såld mängd produktionsspecifik fjärrvärme (GWh)",Miljö!$B$1:$T$1,0),FALSE))</f>
        <v/>
      </c>
      <c r="J15" t="str">
        <f t="shared" si="0"/>
        <v>Alingsås Energi Nät AB</v>
      </c>
    </row>
    <row r="16" spans="1:10" x14ac:dyDescent="0.25">
      <c r="A16" s="2" t="s">
        <v>41</v>
      </c>
      <c r="B16" s="2" t="s">
        <v>42</v>
      </c>
      <c r="D16" t="str">
        <f>IF(ISERROR(1/VLOOKUP($B16,Kraftvärmeprod!$B$1:$D$480,MATCH("Total värmeproduktion i kraftvärmeverk i kombinerad drift (GWh)",Kraftvärmeprod!$B$1:$AV$1,0),FALSE)),"Ej kraftvärme","Alternativproduktionsmetoden")</f>
        <v>Ej kraftvärme</v>
      </c>
      <c r="E16" s="73" t="str">
        <f>IF(ISERROR(1/VLOOKUP($B16,Kraftvärmeprod!$B$1:$BD$480,MATCH("Total värmeproduktion i kraftvärmeverk i kombinerad drift (GWh)",Kraftvärmeprod!$B$1:$AV$1,0),FALSE)),"",VLOOKUP($B16,'Slutlig allokering kvv'!$B$1:$BC$480,MATCH(E$1,'Slutlig allokering kvv'!$B$1:$AU$1,0),FALSE))</f>
        <v/>
      </c>
      <c r="F16" t="str">
        <f>IF(ISERROR(1/VLOOKUP($B16,Kraftvärmeprod!$B$1:$AV$480,MATCH("Producerad elenergi i kraftvärmeverk (GWh)",Kraftvärmeprod!$B$1:$AV$1,0),FALSE)),"",VLOOKUP($B16,Kraftvärmeprod!$B$1:$AV$480,MATCH("Producerad elenergi i kraftvärmeverk (GWh)",Kraftvärmeprod!$B$1:$AV$1,0),FALSE))</f>
        <v/>
      </c>
      <c r="G16" t="str">
        <f>IF(ISERROR(1/VLOOKUP($B16,Miljö!$B$1:$T$480,MATCH("Såld mängd produktionsspecifik fjärrvärme (GWh)",Miljö!$B$1:$T$1,0),FALSE)),"",VLOOKUP($B16,Miljö!$B$1:$T$480,MATCH("Såld mängd produktionsspecifik fjärrvärme (GWh)",Miljö!$B$1:$T$1,0),FALSE))</f>
        <v/>
      </c>
      <c r="J16" t="str">
        <f t="shared" si="0"/>
        <v>Alvesta Energi AB</v>
      </c>
    </row>
    <row r="17" spans="1:10" x14ac:dyDescent="0.25">
      <c r="A17" s="2" t="s">
        <v>41</v>
      </c>
      <c r="B17" s="2" t="s">
        <v>43</v>
      </c>
      <c r="D17" t="str">
        <f>IF(ISERROR(1/VLOOKUP($B17,Kraftvärmeprod!$B$1:$D$480,MATCH("Total värmeproduktion i kraftvärmeverk i kombinerad drift (GWh)",Kraftvärmeprod!$B$1:$AV$1,0),FALSE)),"Ej kraftvärme","Alternativproduktionsmetoden")</f>
        <v>Ej kraftvärme</v>
      </c>
      <c r="E17" s="73" t="str">
        <f>IF(ISERROR(1/VLOOKUP($B17,Kraftvärmeprod!$B$1:$BD$480,MATCH("Total värmeproduktion i kraftvärmeverk i kombinerad drift (GWh)",Kraftvärmeprod!$B$1:$AV$1,0),FALSE)),"",VLOOKUP($B17,'Slutlig allokering kvv'!$B$1:$BC$480,MATCH(E$1,'Slutlig allokering kvv'!$B$1:$AU$1,0),FALSE))</f>
        <v/>
      </c>
      <c r="F17" t="str">
        <f>IF(ISERROR(1/VLOOKUP($B17,Kraftvärmeprod!$B$1:$AV$480,MATCH("Producerad elenergi i kraftvärmeverk (GWh)",Kraftvärmeprod!$B$1:$AV$1,0),FALSE)),"",VLOOKUP($B17,Kraftvärmeprod!$B$1:$AV$480,MATCH("Producerad elenergi i kraftvärmeverk (GWh)",Kraftvärmeprod!$B$1:$AV$1,0),FALSE))</f>
        <v/>
      </c>
      <c r="G17" t="str">
        <f>IF(ISERROR(1/VLOOKUP($B17,Miljö!$B$1:$T$480,MATCH("Såld mängd produktionsspecifik fjärrvärme (GWh)",Miljö!$B$1:$T$1,0),FALSE)),"",VLOOKUP($B17,Miljö!$B$1:$T$480,MATCH("Såld mängd produktionsspecifik fjärrvärme (GWh)",Miljö!$B$1:$T$1,0),FALSE))</f>
        <v/>
      </c>
      <c r="J17" t="str">
        <f t="shared" si="0"/>
        <v>Alvesta Energi AB</v>
      </c>
    </row>
    <row r="18" spans="1:10" x14ac:dyDescent="0.25">
      <c r="A18" s="2" t="s">
        <v>41</v>
      </c>
      <c r="B18" s="2" t="s">
        <v>44</v>
      </c>
      <c r="D18" t="str">
        <f>IF(ISERROR(1/VLOOKUP($B18,Kraftvärmeprod!$B$1:$D$480,MATCH("Total värmeproduktion i kraftvärmeverk i kombinerad drift (GWh)",Kraftvärmeprod!$B$1:$AV$1,0),FALSE)),"Ej kraftvärme","Alternativproduktionsmetoden")</f>
        <v>Ej kraftvärme</v>
      </c>
      <c r="E18" s="73" t="str">
        <f>IF(ISERROR(1/VLOOKUP($B18,Kraftvärmeprod!$B$1:$BD$480,MATCH("Total värmeproduktion i kraftvärmeverk i kombinerad drift (GWh)",Kraftvärmeprod!$B$1:$AV$1,0),FALSE)),"",VLOOKUP($B18,'Slutlig allokering kvv'!$B$1:$BC$480,MATCH(E$1,'Slutlig allokering kvv'!$B$1:$AU$1,0),FALSE))</f>
        <v/>
      </c>
      <c r="F18" t="str">
        <f>IF(ISERROR(1/VLOOKUP($B18,Kraftvärmeprod!$B$1:$AV$480,MATCH("Producerad elenergi i kraftvärmeverk (GWh)",Kraftvärmeprod!$B$1:$AV$1,0),FALSE)),"",VLOOKUP($B18,Kraftvärmeprod!$B$1:$AV$480,MATCH("Producerad elenergi i kraftvärmeverk (GWh)",Kraftvärmeprod!$B$1:$AV$1,0),FALSE))</f>
        <v/>
      </c>
      <c r="G18" t="str">
        <f>IF(ISERROR(1/VLOOKUP($B18,Miljö!$B$1:$T$480,MATCH("Såld mängd produktionsspecifik fjärrvärme (GWh)",Miljö!$B$1:$T$1,0),FALSE)),"",VLOOKUP($B18,Miljö!$B$1:$T$480,MATCH("Såld mängd produktionsspecifik fjärrvärme (GWh)",Miljö!$B$1:$T$1,0),FALSE))</f>
        <v/>
      </c>
      <c r="J18" t="str">
        <f t="shared" si="0"/>
        <v>Alvesta Energi AB</v>
      </c>
    </row>
    <row r="19" spans="1:10" x14ac:dyDescent="0.25">
      <c r="A19" s="2" t="s">
        <v>45</v>
      </c>
      <c r="B19" s="2" t="s">
        <v>46</v>
      </c>
      <c r="D19" t="str">
        <f>IF(ISERROR(1/VLOOKUP($B19,Kraftvärmeprod!$B$1:$D$480,MATCH("Total värmeproduktion i kraftvärmeverk i kombinerad drift (GWh)",Kraftvärmeprod!$B$1:$AV$1,0),FALSE)),"Ej kraftvärme","Alternativproduktionsmetoden")</f>
        <v>Ej kraftvärme</v>
      </c>
      <c r="E19" s="73" t="str">
        <f>IF(ISERROR(1/VLOOKUP($B19,Kraftvärmeprod!$B$1:$BD$480,MATCH("Total värmeproduktion i kraftvärmeverk i kombinerad drift (GWh)",Kraftvärmeprod!$B$1:$AV$1,0),FALSE)),"",VLOOKUP($B19,'Slutlig allokering kvv'!$B$1:$BC$480,MATCH(E$1,'Slutlig allokering kvv'!$B$1:$AU$1,0),FALSE))</f>
        <v/>
      </c>
      <c r="F19" t="str">
        <f>IF(ISERROR(1/VLOOKUP($B19,Kraftvärmeprod!$B$1:$AV$480,MATCH("Producerad elenergi i kraftvärmeverk (GWh)",Kraftvärmeprod!$B$1:$AV$1,0),FALSE)),"",VLOOKUP($B19,Kraftvärmeprod!$B$1:$AV$480,MATCH("Producerad elenergi i kraftvärmeverk (GWh)",Kraftvärmeprod!$B$1:$AV$1,0),FALSE))</f>
        <v/>
      </c>
      <c r="G19" t="str">
        <f>IF(ISERROR(1/VLOOKUP($B19,Miljö!$B$1:$T$480,MATCH("Såld mängd produktionsspecifik fjärrvärme (GWh)",Miljö!$B$1:$T$1,0),FALSE)),"",VLOOKUP($B19,Miljö!$B$1:$T$480,MATCH("Såld mängd produktionsspecifik fjärrvärme (GWh)",Miljö!$B$1:$T$1,0),FALSE))</f>
        <v/>
      </c>
      <c r="J19" t="str">
        <f t="shared" si="0"/>
        <v xml:space="preserve">Aneby Miljö &amp; Vatten AB </v>
      </c>
    </row>
    <row r="20" spans="1:10" x14ac:dyDescent="0.25">
      <c r="A20" s="2" t="s">
        <v>728</v>
      </c>
      <c r="B20" s="9" t="s">
        <v>1109</v>
      </c>
      <c r="D20" t="str">
        <f>IF(ISERROR(1/VLOOKUP($B20,Kraftvärmeprod!$B$1:$D$480,MATCH("Total värmeproduktion i kraftvärmeverk i kombinerad drift (GWh)",Kraftvärmeprod!$B$1:$AV$1,0),FALSE)),"Ej kraftvärme","Alternativproduktionsmetoden")</f>
        <v>Ej kraftvärme</v>
      </c>
      <c r="E20" s="73" t="str">
        <f>IF(ISERROR(1/VLOOKUP($B20,Kraftvärmeprod!$B$1:$BD$480,MATCH("Total värmeproduktion i kraftvärmeverk i kombinerad drift (GWh)",Kraftvärmeprod!$B$1:$AV$1,0),FALSE)),"",VLOOKUP($B20,'Slutlig allokering kvv'!$B$1:$BC$480,MATCH(E$1,'Slutlig allokering kvv'!$B$1:$AU$1,0),FALSE))</f>
        <v/>
      </c>
      <c r="F20" t="str">
        <f>IF(ISERROR(1/VLOOKUP($B20,Kraftvärmeprod!$B$1:$AV$480,MATCH("Producerad elenergi i kraftvärmeverk (GWh)",Kraftvärmeprod!$B$1:$AV$1,0),FALSE)),"",VLOOKUP($B20,Kraftvärmeprod!$B$1:$AV$480,MATCH("Producerad elenergi i kraftvärmeverk (GWh)",Kraftvärmeprod!$B$1:$AV$1,0),FALSE))</f>
        <v/>
      </c>
      <c r="G20" t="str">
        <f>IF(ISERROR(1/VLOOKUP($B20,Miljö!$B$1:$T$480,MATCH("Såld mängd produktionsspecifik fjärrvärme (GWh)",Miljö!$B$1:$T$1,0),FALSE)),"",VLOOKUP($B20,Miljö!$B$1:$T$480,MATCH("Såld mängd produktionsspecifik fjärrvärme (GWh)",Miljö!$B$1:$T$1,0),FALSE))</f>
        <v/>
      </c>
      <c r="J20" t="str">
        <f t="shared" si="0"/>
        <v>Arboga Energi AB</v>
      </c>
    </row>
    <row r="21" spans="1:10" x14ac:dyDescent="0.25">
      <c r="A21" s="2" t="s">
        <v>47</v>
      </c>
      <c r="B21" s="2" t="s">
        <v>48</v>
      </c>
      <c r="D21" t="str">
        <f>IF(ISERROR(1/VLOOKUP($B21,Kraftvärmeprod!$B$1:$D$480,MATCH("Total värmeproduktion i kraftvärmeverk i kombinerad drift (GWh)",Kraftvärmeprod!$B$1:$AV$1,0),FALSE)),"Ej kraftvärme","Alternativproduktionsmetoden")</f>
        <v>Ej kraftvärme</v>
      </c>
      <c r="E21" s="73" t="str">
        <f>IF(ISERROR(1/VLOOKUP($B21,Kraftvärmeprod!$B$1:$BD$480,MATCH("Total värmeproduktion i kraftvärmeverk i kombinerad drift (GWh)",Kraftvärmeprod!$B$1:$AV$1,0),FALSE)),"",VLOOKUP($B21,'Slutlig allokering kvv'!$B$1:$BC$480,MATCH(E$1,'Slutlig allokering kvv'!$B$1:$AU$1,0),FALSE))</f>
        <v/>
      </c>
      <c r="F21" t="str">
        <f>IF(ISERROR(1/VLOOKUP($B21,Kraftvärmeprod!$B$1:$AV$480,MATCH("Producerad elenergi i kraftvärmeverk (GWh)",Kraftvärmeprod!$B$1:$AV$1,0),FALSE)),"",VLOOKUP($B21,Kraftvärmeprod!$B$1:$AV$480,MATCH("Producerad elenergi i kraftvärmeverk (GWh)",Kraftvärmeprod!$B$1:$AV$1,0),FALSE))</f>
        <v/>
      </c>
      <c r="G21" t="str">
        <f>IF(ISERROR(1/VLOOKUP($B21,Miljö!$B$1:$T$480,MATCH("Såld mängd produktionsspecifik fjärrvärme (GWh)",Miljö!$B$1:$T$1,0),FALSE)),"",VLOOKUP($B21,Miljö!$B$1:$T$480,MATCH("Såld mängd produktionsspecifik fjärrvärme (GWh)",Miljö!$B$1:$T$1,0),FALSE))</f>
        <v/>
      </c>
      <c r="J21" t="str">
        <f t="shared" si="0"/>
        <v>Arjeplogs Kommun</v>
      </c>
    </row>
    <row r="22" spans="1:10" x14ac:dyDescent="0.25">
      <c r="A22" s="2" t="s">
        <v>49</v>
      </c>
      <c r="B22" s="2" t="s">
        <v>50</v>
      </c>
      <c r="D22" t="str">
        <f>IF(ISERROR(1/VLOOKUP($B22,Kraftvärmeprod!$B$1:$D$480,MATCH("Total värmeproduktion i kraftvärmeverk i kombinerad drift (GWh)",Kraftvärmeprod!$B$1:$AV$1,0),FALSE)),"Ej kraftvärme","Alternativproduktionsmetoden")</f>
        <v>Ej kraftvärme</v>
      </c>
      <c r="E22" s="73" t="str">
        <f>IF(ISERROR(1/VLOOKUP($B22,Kraftvärmeprod!$B$1:$BD$480,MATCH("Total värmeproduktion i kraftvärmeverk i kombinerad drift (GWh)",Kraftvärmeprod!$B$1:$AV$1,0),FALSE)),"",VLOOKUP($B22,'Slutlig allokering kvv'!$B$1:$BC$480,MATCH(E$1,'Slutlig allokering kvv'!$B$1:$AU$1,0),FALSE))</f>
        <v/>
      </c>
      <c r="F22" t="str">
        <f>IF(ISERROR(1/VLOOKUP($B22,Kraftvärmeprod!$B$1:$AV$480,MATCH("Producerad elenergi i kraftvärmeverk (GWh)",Kraftvärmeprod!$B$1:$AV$1,0),FALSE)),"",VLOOKUP($B22,Kraftvärmeprod!$B$1:$AV$480,MATCH("Producerad elenergi i kraftvärmeverk (GWh)",Kraftvärmeprod!$B$1:$AV$1,0),FALSE))</f>
        <v/>
      </c>
      <c r="G22" t="str">
        <f>IF(ISERROR(1/VLOOKUP($B22,Miljö!$B$1:$T$480,MATCH("Såld mängd produktionsspecifik fjärrvärme (GWh)",Miljö!$B$1:$T$1,0),FALSE)),"",VLOOKUP($B22,Miljö!$B$1:$T$480,MATCH("Såld mängd produktionsspecifik fjärrvärme (GWh)",Miljö!$B$1:$T$1,0),FALSE))</f>
        <v/>
      </c>
      <c r="J22" t="str">
        <f t="shared" si="0"/>
        <v>Arvidsjaur Energi AB</v>
      </c>
    </row>
    <row r="23" spans="1:10" x14ac:dyDescent="0.25">
      <c r="A23" s="2" t="s">
        <v>53</v>
      </c>
      <c r="B23" s="2" t="s">
        <v>54</v>
      </c>
      <c r="D23" t="str">
        <f>IF(ISERROR(1/VLOOKUP($B23,Kraftvärmeprod!$B$1:$D$480,MATCH("Total värmeproduktion i kraftvärmeverk i kombinerad drift (GWh)",Kraftvärmeprod!$B$1:$AV$1,0),FALSE)),"Ej kraftvärme","Alternativproduktionsmetoden")</f>
        <v>Ej kraftvärme</v>
      </c>
      <c r="E23" s="73" t="str">
        <f>IF(ISERROR(1/VLOOKUP($B23,Kraftvärmeprod!$B$1:$BD$480,MATCH("Total värmeproduktion i kraftvärmeverk i kombinerad drift (GWh)",Kraftvärmeprod!$B$1:$AV$1,0),FALSE)),"",VLOOKUP($B23,'Slutlig allokering kvv'!$B$1:$BC$480,MATCH(E$1,'Slutlig allokering kvv'!$B$1:$AU$1,0),FALSE))</f>
        <v/>
      </c>
      <c r="F23" t="str">
        <f>IF(ISERROR(1/VLOOKUP($B23,Kraftvärmeprod!$B$1:$AV$480,MATCH("Producerad elenergi i kraftvärmeverk (GWh)",Kraftvärmeprod!$B$1:$AV$1,0),FALSE)),"",VLOOKUP($B23,Kraftvärmeprod!$B$1:$AV$480,MATCH("Producerad elenergi i kraftvärmeverk (GWh)",Kraftvärmeprod!$B$1:$AV$1,0),FALSE))</f>
        <v/>
      </c>
      <c r="G23" t="str">
        <f>IF(ISERROR(1/VLOOKUP($B23,Miljö!$B$1:$T$480,MATCH("Såld mängd produktionsspecifik fjärrvärme (GWh)",Miljö!$B$1:$T$1,0),FALSE)),"",VLOOKUP($B23,Miljö!$B$1:$T$480,MATCH("Såld mängd produktionsspecifik fjärrvärme (GWh)",Miljö!$B$1:$T$1,0),FALSE))</f>
        <v/>
      </c>
      <c r="J23" t="str">
        <f t="shared" si="0"/>
        <v>Arvika Fjärrvärme AB</v>
      </c>
    </row>
    <row r="24" spans="1:10" x14ac:dyDescent="0.25">
      <c r="A24" s="2" t="s">
        <v>55</v>
      </c>
      <c r="B24" s="2" t="s">
        <v>56</v>
      </c>
      <c r="D24" t="str">
        <f>IF(ISERROR(1/VLOOKUP($B24,Kraftvärmeprod!$B$1:$D$480,MATCH("Total värmeproduktion i kraftvärmeverk i kombinerad drift (GWh)",Kraftvärmeprod!$B$1:$AV$1,0),FALSE)),"Ej kraftvärme","Alternativproduktionsmetoden")</f>
        <v>Ej kraftvärme</v>
      </c>
      <c r="E24" s="73" t="str">
        <f>IF(ISERROR(1/VLOOKUP($B24,Kraftvärmeprod!$B$1:$BD$480,MATCH("Total värmeproduktion i kraftvärmeverk i kombinerad drift (GWh)",Kraftvärmeprod!$B$1:$AV$1,0),FALSE)),"",VLOOKUP($B24,'Slutlig allokering kvv'!$B$1:$BC$480,MATCH(E$1,'Slutlig allokering kvv'!$B$1:$AU$1,0),FALSE))</f>
        <v/>
      </c>
      <c r="F24" t="str">
        <f>IF(ISERROR(1/VLOOKUP($B24,Kraftvärmeprod!$B$1:$AV$480,MATCH("Producerad elenergi i kraftvärmeverk (GWh)",Kraftvärmeprod!$B$1:$AV$1,0),FALSE)),"",VLOOKUP($B24,Kraftvärmeprod!$B$1:$AV$480,MATCH("Producerad elenergi i kraftvärmeverk (GWh)",Kraftvärmeprod!$B$1:$AV$1,0),FALSE))</f>
        <v/>
      </c>
      <c r="G24" t="str">
        <f>IF(ISERROR(1/VLOOKUP($B24,Miljö!$B$1:$T$480,MATCH("Såld mängd produktionsspecifik fjärrvärme (GWh)",Miljö!$B$1:$T$1,0),FALSE)),"",VLOOKUP($B24,Miljö!$B$1:$T$480,MATCH("Såld mängd produktionsspecifik fjärrvärme (GWh)",Miljö!$B$1:$T$1,0),FALSE))</f>
        <v/>
      </c>
      <c r="J24" t="str">
        <f t="shared" si="0"/>
        <v>Bengtsfors Energi</v>
      </c>
    </row>
    <row r="25" spans="1:10" x14ac:dyDescent="0.25">
      <c r="A25" s="2" t="s">
        <v>57</v>
      </c>
      <c r="B25" s="2" t="s">
        <v>58</v>
      </c>
      <c r="D25" t="str">
        <f>IF(ISERROR(1/VLOOKUP($B25,Kraftvärmeprod!$B$1:$D$480,MATCH("Total värmeproduktion i kraftvärmeverk i kombinerad drift (GWh)",Kraftvärmeprod!$B$1:$AV$1,0),FALSE)),"Ej kraftvärme","Alternativproduktionsmetoden")</f>
        <v>Ej kraftvärme</v>
      </c>
      <c r="E25" s="73" t="str">
        <f>IF(ISERROR(1/VLOOKUP($B25,Kraftvärmeprod!$B$1:$BD$480,MATCH("Total värmeproduktion i kraftvärmeverk i kombinerad drift (GWh)",Kraftvärmeprod!$B$1:$AV$1,0),FALSE)),"",VLOOKUP($B25,'Slutlig allokering kvv'!$B$1:$BC$480,MATCH(E$1,'Slutlig allokering kvv'!$B$1:$AU$1,0),FALSE))</f>
        <v/>
      </c>
      <c r="F25" t="str">
        <f>IF(ISERROR(1/VLOOKUP($B25,Kraftvärmeprod!$B$1:$AV$480,MATCH("Producerad elenergi i kraftvärmeverk (GWh)",Kraftvärmeprod!$B$1:$AV$1,0),FALSE)),"",VLOOKUP($B25,Kraftvärmeprod!$B$1:$AV$480,MATCH("Producerad elenergi i kraftvärmeverk (GWh)",Kraftvärmeprod!$B$1:$AV$1,0),FALSE))</f>
        <v/>
      </c>
      <c r="G25" t="str">
        <f>IF(ISERROR(1/VLOOKUP($B25,Miljö!$B$1:$T$480,MATCH("Såld mängd produktionsspecifik fjärrvärme (GWh)",Miljö!$B$1:$T$1,0),FALSE)),"",VLOOKUP($B25,Miljö!$B$1:$T$480,MATCH("Såld mängd produktionsspecifik fjärrvärme (GWh)",Miljö!$B$1:$T$1,0),FALSE))</f>
        <v/>
      </c>
      <c r="J25" t="str">
        <f t="shared" si="0"/>
        <v>Bionär Närvärme AB</v>
      </c>
    </row>
    <row r="26" spans="1:10" x14ac:dyDescent="0.25">
      <c r="A26" s="2" t="s">
        <v>57</v>
      </c>
      <c r="B26" s="2" t="s">
        <v>59</v>
      </c>
      <c r="D26" t="str">
        <f>IF(ISERROR(1/VLOOKUP($B26,Kraftvärmeprod!$B$1:$D$480,MATCH("Total värmeproduktion i kraftvärmeverk i kombinerad drift (GWh)",Kraftvärmeprod!$B$1:$AV$1,0),FALSE)),"Ej kraftvärme","Alternativproduktionsmetoden")</f>
        <v>Ej kraftvärme</v>
      </c>
      <c r="E26" s="73" t="str">
        <f>IF(ISERROR(1/VLOOKUP($B26,Kraftvärmeprod!$B$1:$BD$480,MATCH("Total värmeproduktion i kraftvärmeverk i kombinerad drift (GWh)",Kraftvärmeprod!$B$1:$AV$1,0),FALSE)),"",VLOOKUP($B26,'Slutlig allokering kvv'!$B$1:$BC$480,MATCH(E$1,'Slutlig allokering kvv'!$B$1:$AU$1,0),FALSE))</f>
        <v/>
      </c>
      <c r="F26" t="str">
        <f>IF(ISERROR(1/VLOOKUP($B26,Kraftvärmeprod!$B$1:$AV$480,MATCH("Producerad elenergi i kraftvärmeverk (GWh)",Kraftvärmeprod!$B$1:$AV$1,0),FALSE)),"",VLOOKUP($B26,Kraftvärmeprod!$B$1:$AV$480,MATCH("Producerad elenergi i kraftvärmeverk (GWh)",Kraftvärmeprod!$B$1:$AV$1,0),FALSE))</f>
        <v/>
      </c>
      <c r="G26" t="str">
        <f>IF(ISERROR(1/VLOOKUP($B26,Miljö!$B$1:$T$480,MATCH("Såld mängd produktionsspecifik fjärrvärme (GWh)",Miljö!$B$1:$T$1,0),FALSE)),"",VLOOKUP($B26,Miljö!$B$1:$T$480,MATCH("Såld mängd produktionsspecifik fjärrvärme (GWh)",Miljö!$B$1:$T$1,0),FALSE))</f>
        <v/>
      </c>
      <c r="J26" t="str">
        <f t="shared" si="0"/>
        <v>Bionär Närvärme AB</v>
      </c>
    </row>
    <row r="27" spans="1:10" x14ac:dyDescent="0.25">
      <c r="A27" s="2" t="s">
        <v>57</v>
      </c>
      <c r="B27" s="2" t="s">
        <v>60</v>
      </c>
      <c r="D27" t="str">
        <f>IF(ISERROR(1/VLOOKUP($B27,Kraftvärmeprod!$B$1:$D$480,MATCH("Total värmeproduktion i kraftvärmeverk i kombinerad drift (GWh)",Kraftvärmeprod!$B$1:$AV$1,0),FALSE)),"Ej kraftvärme","Alternativproduktionsmetoden")</f>
        <v>Ej kraftvärme</v>
      </c>
      <c r="E27" s="73" t="str">
        <f>IF(ISERROR(1/VLOOKUP($B27,Kraftvärmeprod!$B$1:$BD$480,MATCH("Total värmeproduktion i kraftvärmeverk i kombinerad drift (GWh)",Kraftvärmeprod!$B$1:$AV$1,0),FALSE)),"",VLOOKUP($B27,'Slutlig allokering kvv'!$B$1:$BC$480,MATCH(E$1,'Slutlig allokering kvv'!$B$1:$AU$1,0),FALSE))</f>
        <v/>
      </c>
      <c r="F27" t="str">
        <f>IF(ISERROR(1/VLOOKUP($B27,Kraftvärmeprod!$B$1:$AV$480,MATCH("Producerad elenergi i kraftvärmeverk (GWh)",Kraftvärmeprod!$B$1:$AV$1,0),FALSE)),"",VLOOKUP($B27,Kraftvärmeprod!$B$1:$AV$480,MATCH("Producerad elenergi i kraftvärmeverk (GWh)",Kraftvärmeprod!$B$1:$AV$1,0),FALSE))</f>
        <v/>
      </c>
      <c r="G27" t="str">
        <f>IF(ISERROR(1/VLOOKUP($B27,Miljö!$B$1:$T$480,MATCH("Såld mängd produktionsspecifik fjärrvärme (GWh)",Miljö!$B$1:$T$1,0),FALSE)),"",VLOOKUP($B27,Miljö!$B$1:$T$480,MATCH("Såld mängd produktionsspecifik fjärrvärme (GWh)",Miljö!$B$1:$T$1,0),FALSE))</f>
        <v/>
      </c>
      <c r="J27" t="str">
        <f t="shared" si="0"/>
        <v>Bionär Närvärme AB</v>
      </c>
    </row>
    <row r="28" spans="1:10" x14ac:dyDescent="0.25">
      <c r="A28" s="2" t="s">
        <v>57</v>
      </c>
      <c r="B28" s="2" t="s">
        <v>61</v>
      </c>
      <c r="D28" t="str">
        <f>IF(ISERROR(1/VLOOKUP($B28,Kraftvärmeprod!$B$1:$D$480,MATCH("Total värmeproduktion i kraftvärmeverk i kombinerad drift (GWh)",Kraftvärmeprod!$B$1:$AV$1,0),FALSE)),"Ej kraftvärme","Alternativproduktionsmetoden")</f>
        <v>Ej kraftvärme</v>
      </c>
      <c r="E28" s="73" t="str">
        <f>IF(ISERROR(1/VLOOKUP($B28,Kraftvärmeprod!$B$1:$BD$480,MATCH("Total värmeproduktion i kraftvärmeverk i kombinerad drift (GWh)",Kraftvärmeprod!$B$1:$AV$1,0),FALSE)),"",VLOOKUP($B28,'Slutlig allokering kvv'!$B$1:$BC$480,MATCH(E$1,'Slutlig allokering kvv'!$B$1:$AU$1,0),FALSE))</f>
        <v/>
      </c>
      <c r="F28" t="str">
        <f>IF(ISERROR(1/VLOOKUP($B28,Kraftvärmeprod!$B$1:$AV$480,MATCH("Producerad elenergi i kraftvärmeverk (GWh)",Kraftvärmeprod!$B$1:$AV$1,0),FALSE)),"",VLOOKUP($B28,Kraftvärmeprod!$B$1:$AV$480,MATCH("Producerad elenergi i kraftvärmeverk (GWh)",Kraftvärmeprod!$B$1:$AV$1,0),FALSE))</f>
        <v/>
      </c>
      <c r="G28" t="str">
        <f>IF(ISERROR(1/VLOOKUP($B28,Miljö!$B$1:$T$480,MATCH("Såld mängd produktionsspecifik fjärrvärme (GWh)",Miljö!$B$1:$T$1,0),FALSE)),"",VLOOKUP($B28,Miljö!$B$1:$T$480,MATCH("Såld mängd produktionsspecifik fjärrvärme (GWh)",Miljö!$B$1:$T$1,0),FALSE))</f>
        <v/>
      </c>
      <c r="J28" t="str">
        <f t="shared" si="0"/>
        <v>Bionär Närvärme AB</v>
      </c>
    </row>
    <row r="29" spans="1:10" x14ac:dyDescent="0.25">
      <c r="A29" s="2" t="s">
        <v>57</v>
      </c>
      <c r="B29" s="2" t="s">
        <v>62</v>
      </c>
      <c r="D29" t="str">
        <f>IF(ISERROR(1/VLOOKUP($B29,Kraftvärmeprod!$B$1:$D$480,MATCH("Total värmeproduktion i kraftvärmeverk i kombinerad drift (GWh)",Kraftvärmeprod!$B$1:$AV$1,0),FALSE)),"Ej kraftvärme","Alternativproduktionsmetoden")</f>
        <v>Ej kraftvärme</v>
      </c>
      <c r="E29" s="73" t="str">
        <f>IF(ISERROR(1/VLOOKUP($B29,Kraftvärmeprod!$B$1:$BD$480,MATCH("Total värmeproduktion i kraftvärmeverk i kombinerad drift (GWh)",Kraftvärmeprod!$B$1:$AV$1,0),FALSE)),"",VLOOKUP($B29,'Slutlig allokering kvv'!$B$1:$BC$480,MATCH(E$1,'Slutlig allokering kvv'!$B$1:$AU$1,0),FALSE))</f>
        <v/>
      </c>
      <c r="F29" t="str">
        <f>IF(ISERROR(1/VLOOKUP($B29,Kraftvärmeprod!$B$1:$AV$480,MATCH("Producerad elenergi i kraftvärmeverk (GWh)",Kraftvärmeprod!$B$1:$AV$1,0),FALSE)),"",VLOOKUP($B29,Kraftvärmeprod!$B$1:$AV$480,MATCH("Producerad elenergi i kraftvärmeverk (GWh)",Kraftvärmeprod!$B$1:$AV$1,0),FALSE))</f>
        <v/>
      </c>
      <c r="G29" t="str">
        <f>IF(ISERROR(1/VLOOKUP($B29,Miljö!$B$1:$T$480,MATCH("Såld mängd produktionsspecifik fjärrvärme (GWh)",Miljö!$B$1:$T$1,0),FALSE)),"",VLOOKUP($B29,Miljö!$B$1:$T$480,MATCH("Såld mängd produktionsspecifik fjärrvärme (GWh)",Miljö!$B$1:$T$1,0),FALSE))</f>
        <v/>
      </c>
      <c r="J29" t="str">
        <f t="shared" si="0"/>
        <v>Bionär Närvärme AB</v>
      </c>
    </row>
    <row r="30" spans="1:10" x14ac:dyDescent="0.25">
      <c r="A30" s="2" t="s">
        <v>57</v>
      </c>
      <c r="B30" s="2" t="s">
        <v>63</v>
      </c>
      <c r="D30" t="str">
        <f>IF(ISERROR(1/VLOOKUP($B30,Kraftvärmeprod!$B$1:$D$480,MATCH("Total värmeproduktion i kraftvärmeverk i kombinerad drift (GWh)",Kraftvärmeprod!$B$1:$AV$1,0),FALSE)),"Ej kraftvärme","Alternativproduktionsmetoden")</f>
        <v>Ej kraftvärme</v>
      </c>
      <c r="E30" s="73" t="str">
        <f>IF(ISERROR(1/VLOOKUP($B30,Kraftvärmeprod!$B$1:$BD$480,MATCH("Total värmeproduktion i kraftvärmeverk i kombinerad drift (GWh)",Kraftvärmeprod!$B$1:$AV$1,0),FALSE)),"",VLOOKUP($B30,'Slutlig allokering kvv'!$B$1:$BC$480,MATCH(E$1,'Slutlig allokering kvv'!$B$1:$AU$1,0),FALSE))</f>
        <v/>
      </c>
      <c r="F30" t="str">
        <f>IF(ISERROR(1/VLOOKUP($B30,Kraftvärmeprod!$B$1:$AV$480,MATCH("Producerad elenergi i kraftvärmeverk (GWh)",Kraftvärmeprod!$B$1:$AV$1,0),FALSE)),"",VLOOKUP($B30,Kraftvärmeprod!$B$1:$AV$480,MATCH("Producerad elenergi i kraftvärmeverk (GWh)",Kraftvärmeprod!$B$1:$AV$1,0),FALSE))</f>
        <v/>
      </c>
      <c r="G30" t="str">
        <f>IF(ISERROR(1/VLOOKUP($B30,Miljö!$B$1:$T$480,MATCH("Såld mängd produktionsspecifik fjärrvärme (GWh)",Miljö!$B$1:$T$1,0),FALSE)),"",VLOOKUP($B30,Miljö!$B$1:$T$480,MATCH("Såld mängd produktionsspecifik fjärrvärme (GWh)",Miljö!$B$1:$T$1,0),FALSE))</f>
        <v/>
      </c>
      <c r="J30" t="str">
        <f t="shared" si="0"/>
        <v>Bionär Närvärme AB</v>
      </c>
    </row>
    <row r="31" spans="1:10" x14ac:dyDescent="0.25">
      <c r="A31" s="2" t="s">
        <v>57</v>
      </c>
      <c r="B31" s="2" t="s">
        <v>64</v>
      </c>
      <c r="D31" t="str">
        <f>IF(ISERROR(1/VLOOKUP($B31,Kraftvärmeprod!$B$1:$D$480,MATCH("Total värmeproduktion i kraftvärmeverk i kombinerad drift (GWh)",Kraftvärmeprod!$B$1:$AV$1,0),FALSE)),"Ej kraftvärme","Alternativproduktionsmetoden")</f>
        <v>Ej kraftvärme</v>
      </c>
      <c r="E31" s="73" t="str">
        <f>IF(ISERROR(1/VLOOKUP($B31,Kraftvärmeprod!$B$1:$BD$480,MATCH("Total värmeproduktion i kraftvärmeverk i kombinerad drift (GWh)",Kraftvärmeprod!$B$1:$AV$1,0),FALSE)),"",VLOOKUP($B31,'Slutlig allokering kvv'!$B$1:$BC$480,MATCH(E$1,'Slutlig allokering kvv'!$B$1:$AU$1,0),FALSE))</f>
        <v/>
      </c>
      <c r="F31" t="str">
        <f>IF(ISERROR(1/VLOOKUP($B31,Kraftvärmeprod!$B$1:$AV$480,MATCH("Producerad elenergi i kraftvärmeverk (GWh)",Kraftvärmeprod!$B$1:$AV$1,0),FALSE)),"",VLOOKUP($B31,Kraftvärmeprod!$B$1:$AV$480,MATCH("Producerad elenergi i kraftvärmeverk (GWh)",Kraftvärmeprod!$B$1:$AV$1,0),FALSE))</f>
        <v/>
      </c>
      <c r="G31" t="str">
        <f>IF(ISERROR(1/VLOOKUP($B31,Miljö!$B$1:$T$480,MATCH("Såld mängd produktionsspecifik fjärrvärme (GWh)",Miljö!$B$1:$T$1,0),FALSE)),"",VLOOKUP($B31,Miljö!$B$1:$T$480,MATCH("Såld mängd produktionsspecifik fjärrvärme (GWh)",Miljö!$B$1:$T$1,0),FALSE))</f>
        <v/>
      </c>
      <c r="J31" t="str">
        <f t="shared" si="0"/>
        <v>Bionär Närvärme AB</v>
      </c>
    </row>
    <row r="32" spans="1:10" x14ac:dyDescent="0.25">
      <c r="A32" s="2" t="s">
        <v>57</v>
      </c>
      <c r="B32" s="2" t="s">
        <v>65</v>
      </c>
      <c r="D32" t="str">
        <f>IF(ISERROR(1/VLOOKUP($B32,Kraftvärmeprod!$B$1:$D$480,MATCH("Total värmeproduktion i kraftvärmeverk i kombinerad drift (GWh)",Kraftvärmeprod!$B$1:$AV$1,0),FALSE)),"Ej kraftvärme","Alternativproduktionsmetoden")</f>
        <v>Ej kraftvärme</v>
      </c>
      <c r="E32" s="73" t="str">
        <f>IF(ISERROR(1/VLOOKUP($B32,Kraftvärmeprod!$B$1:$BD$480,MATCH("Total värmeproduktion i kraftvärmeverk i kombinerad drift (GWh)",Kraftvärmeprod!$B$1:$AV$1,0),FALSE)),"",VLOOKUP($B32,'Slutlig allokering kvv'!$B$1:$BC$480,MATCH(E$1,'Slutlig allokering kvv'!$B$1:$AU$1,0),FALSE))</f>
        <v/>
      </c>
      <c r="F32" t="str">
        <f>IF(ISERROR(1/VLOOKUP($B32,Kraftvärmeprod!$B$1:$AV$480,MATCH("Producerad elenergi i kraftvärmeverk (GWh)",Kraftvärmeprod!$B$1:$AV$1,0),FALSE)),"",VLOOKUP($B32,Kraftvärmeprod!$B$1:$AV$480,MATCH("Producerad elenergi i kraftvärmeverk (GWh)",Kraftvärmeprod!$B$1:$AV$1,0),FALSE))</f>
        <v/>
      </c>
      <c r="G32" t="str">
        <f>IF(ISERROR(1/VLOOKUP($B32,Miljö!$B$1:$T$480,MATCH("Såld mängd produktionsspecifik fjärrvärme (GWh)",Miljö!$B$1:$T$1,0),FALSE)),"",VLOOKUP($B32,Miljö!$B$1:$T$480,MATCH("Såld mängd produktionsspecifik fjärrvärme (GWh)",Miljö!$B$1:$T$1,0),FALSE))</f>
        <v/>
      </c>
      <c r="J32" t="str">
        <f t="shared" si="0"/>
        <v>Bionär Närvärme AB</v>
      </c>
    </row>
    <row r="33" spans="1:10" x14ac:dyDescent="0.25">
      <c r="A33" s="2" t="s">
        <v>57</v>
      </c>
      <c r="B33" s="2" t="s">
        <v>66</v>
      </c>
      <c r="D33" t="str">
        <f>IF(ISERROR(1/VLOOKUP($B33,Kraftvärmeprod!$B$1:$D$480,MATCH("Total värmeproduktion i kraftvärmeverk i kombinerad drift (GWh)",Kraftvärmeprod!$B$1:$AV$1,0),FALSE)),"Ej kraftvärme","Alternativproduktionsmetoden")</f>
        <v>Ej kraftvärme</v>
      </c>
      <c r="E33" s="73" t="str">
        <f>IF(ISERROR(1/VLOOKUP($B33,Kraftvärmeprod!$B$1:$BD$480,MATCH("Total värmeproduktion i kraftvärmeverk i kombinerad drift (GWh)",Kraftvärmeprod!$B$1:$AV$1,0),FALSE)),"",VLOOKUP($B33,'Slutlig allokering kvv'!$B$1:$BC$480,MATCH(E$1,'Slutlig allokering kvv'!$B$1:$AU$1,0),FALSE))</f>
        <v/>
      </c>
      <c r="F33" t="str">
        <f>IF(ISERROR(1/VLOOKUP($B33,Kraftvärmeprod!$B$1:$AV$480,MATCH("Producerad elenergi i kraftvärmeverk (GWh)",Kraftvärmeprod!$B$1:$AV$1,0),FALSE)),"",VLOOKUP($B33,Kraftvärmeprod!$B$1:$AV$480,MATCH("Producerad elenergi i kraftvärmeverk (GWh)",Kraftvärmeprod!$B$1:$AV$1,0),FALSE))</f>
        <v/>
      </c>
      <c r="G33" t="str">
        <f>IF(ISERROR(1/VLOOKUP($B33,Miljö!$B$1:$T$480,MATCH("Såld mängd produktionsspecifik fjärrvärme (GWh)",Miljö!$B$1:$T$1,0),FALSE)),"",VLOOKUP($B33,Miljö!$B$1:$T$480,MATCH("Såld mängd produktionsspecifik fjärrvärme (GWh)",Miljö!$B$1:$T$1,0),FALSE))</f>
        <v/>
      </c>
      <c r="J33" t="str">
        <f t="shared" si="0"/>
        <v>Bionär Närvärme AB</v>
      </c>
    </row>
    <row r="34" spans="1:10" x14ac:dyDescent="0.25">
      <c r="A34" s="2" t="s">
        <v>57</v>
      </c>
      <c r="B34" s="2" t="s">
        <v>67</v>
      </c>
      <c r="D34" t="str">
        <f>IF(ISERROR(1/VLOOKUP($B34,Kraftvärmeprod!$B$1:$D$480,MATCH("Total värmeproduktion i kraftvärmeverk i kombinerad drift (GWh)",Kraftvärmeprod!$B$1:$AV$1,0),FALSE)),"Ej kraftvärme","Alternativproduktionsmetoden")</f>
        <v>Ej kraftvärme</v>
      </c>
      <c r="E34" s="73" t="str">
        <f>IF(ISERROR(1/VLOOKUP($B34,Kraftvärmeprod!$B$1:$BD$480,MATCH("Total värmeproduktion i kraftvärmeverk i kombinerad drift (GWh)",Kraftvärmeprod!$B$1:$AV$1,0),FALSE)),"",VLOOKUP($B34,'Slutlig allokering kvv'!$B$1:$BC$480,MATCH(E$1,'Slutlig allokering kvv'!$B$1:$AU$1,0),FALSE))</f>
        <v/>
      </c>
      <c r="F34" t="str">
        <f>IF(ISERROR(1/VLOOKUP($B34,Kraftvärmeprod!$B$1:$AV$480,MATCH("Producerad elenergi i kraftvärmeverk (GWh)",Kraftvärmeprod!$B$1:$AV$1,0),FALSE)),"",VLOOKUP($B34,Kraftvärmeprod!$B$1:$AV$480,MATCH("Producerad elenergi i kraftvärmeverk (GWh)",Kraftvärmeprod!$B$1:$AV$1,0),FALSE))</f>
        <v/>
      </c>
      <c r="G34" t="str">
        <f>IF(ISERROR(1/VLOOKUP($B34,Miljö!$B$1:$T$480,MATCH("Såld mängd produktionsspecifik fjärrvärme (GWh)",Miljö!$B$1:$T$1,0),FALSE)),"",VLOOKUP($B34,Miljö!$B$1:$T$480,MATCH("Såld mängd produktionsspecifik fjärrvärme (GWh)",Miljö!$B$1:$T$1,0),FALSE))</f>
        <v/>
      </c>
      <c r="J34" t="str">
        <f t="shared" si="0"/>
        <v>Bionär Närvärme AB</v>
      </c>
    </row>
    <row r="35" spans="1:10" x14ac:dyDescent="0.25">
      <c r="A35" s="2" t="s">
        <v>68</v>
      </c>
      <c r="B35" s="2" t="s">
        <v>69</v>
      </c>
      <c r="D35" t="str">
        <f>IF(ISERROR(1/VLOOKUP($B35,Kraftvärmeprod!$B$1:$D$480,MATCH("Total värmeproduktion i kraftvärmeverk i kombinerad drift (GWh)",Kraftvärmeprod!$B$1:$AV$1,0),FALSE)),"Ej kraftvärme","Alternativproduktionsmetoden")</f>
        <v>Alternativproduktionsmetoden</v>
      </c>
      <c r="E35" s="73">
        <f>IF(ISERROR(1/VLOOKUP($B35,Kraftvärmeprod!$B$1:$BD$480,MATCH("Total värmeproduktion i kraftvärmeverk i kombinerad drift (GWh)",Kraftvärmeprod!$B$1:$AV$1,0),FALSE)),"",VLOOKUP($B35,'Slutlig allokering kvv'!$B$1:$BC$480,MATCH(E$1,'Slutlig allokering kvv'!$B$1:$AU$1,0),FALSE))</f>
        <v>0.66469698795180721</v>
      </c>
      <c r="F35">
        <f>IF(ISERROR(1/VLOOKUP($B35,Kraftvärmeprod!$B$1:$AV$480,MATCH("Producerad elenergi i kraftvärmeverk (GWh)",Kraftvärmeprod!$B$1:$AV$1,0),FALSE)),"",VLOOKUP($B35,Kraftvärmeprod!$B$1:$AV$480,MATCH("Producerad elenergi i kraftvärmeverk (GWh)",Kraftvärmeprod!$B$1:$AV$1,0),FALSE))</f>
        <v>24</v>
      </c>
      <c r="G35" t="str">
        <f>IF(ISERROR(1/VLOOKUP($B35,Miljö!$B$1:$T$480,MATCH("Såld mängd produktionsspecifik fjärrvärme (GWh)",Miljö!$B$1:$T$1,0),FALSE)),"",VLOOKUP($B35,Miljö!$B$1:$T$480,MATCH("Såld mängd produktionsspecifik fjärrvärme (GWh)",Miljö!$B$1:$T$1,0),FALSE))</f>
        <v/>
      </c>
      <c r="J35" t="str">
        <f t="shared" si="0"/>
        <v>Bodens Energi AB</v>
      </c>
    </row>
    <row r="36" spans="1:10" x14ac:dyDescent="0.25">
      <c r="A36" s="2" t="s">
        <v>72</v>
      </c>
      <c r="B36" s="2" t="s">
        <v>73</v>
      </c>
      <c r="D36" t="str">
        <f>IF(ISERROR(1/VLOOKUP($B36,Kraftvärmeprod!$B$1:$D$480,MATCH("Total värmeproduktion i kraftvärmeverk i kombinerad drift (GWh)",Kraftvärmeprod!$B$1:$AV$1,0),FALSE)),"Ej kraftvärme","Alternativproduktionsmetoden")</f>
        <v>Ej kraftvärme</v>
      </c>
      <c r="E36" s="73" t="str">
        <f>IF(ISERROR(1/VLOOKUP($B36,Kraftvärmeprod!$B$1:$BD$480,MATCH("Total värmeproduktion i kraftvärmeverk i kombinerad drift (GWh)",Kraftvärmeprod!$B$1:$AV$1,0),FALSE)),"",VLOOKUP($B36,'Slutlig allokering kvv'!$B$1:$BC$480,MATCH(E$1,'Slutlig allokering kvv'!$B$1:$AU$1,0),FALSE))</f>
        <v/>
      </c>
      <c r="F36" t="str">
        <f>IF(ISERROR(1/VLOOKUP($B36,Kraftvärmeprod!$B$1:$AV$480,MATCH("Producerad elenergi i kraftvärmeverk (GWh)",Kraftvärmeprod!$B$1:$AV$1,0),FALSE)),"",VLOOKUP($B36,Kraftvärmeprod!$B$1:$AV$480,MATCH("Producerad elenergi i kraftvärmeverk (GWh)",Kraftvärmeprod!$B$1:$AV$1,0),FALSE))</f>
        <v/>
      </c>
      <c r="G36" t="str">
        <f>IF(ISERROR(1/VLOOKUP($B36,Miljö!$B$1:$T$480,MATCH("Såld mängd produktionsspecifik fjärrvärme (GWh)",Miljö!$B$1:$T$1,0),FALSE)),"",VLOOKUP($B36,Miljö!$B$1:$T$480,MATCH("Såld mängd produktionsspecifik fjärrvärme (GWh)",Miljö!$B$1:$T$1,0),FALSE))</f>
        <v/>
      </c>
      <c r="J36" t="str">
        <f t="shared" si="0"/>
        <v>Bollnäs Energi AB</v>
      </c>
    </row>
    <row r="37" spans="1:10" x14ac:dyDescent="0.25">
      <c r="A37" s="2" t="s">
        <v>72</v>
      </c>
      <c r="B37" s="2" t="s">
        <v>74</v>
      </c>
      <c r="D37" t="str">
        <f>IF(ISERROR(1/VLOOKUP($B37,Kraftvärmeprod!$B$1:$D$480,MATCH("Total värmeproduktion i kraftvärmeverk i kombinerad drift (GWh)",Kraftvärmeprod!$B$1:$AV$1,0),FALSE)),"Ej kraftvärme","Alternativproduktionsmetoden")</f>
        <v>Alternativproduktionsmetoden</v>
      </c>
      <c r="E37" s="73">
        <f>IF(ISERROR(1/VLOOKUP($B37,Kraftvärmeprod!$B$1:$BD$480,MATCH("Total värmeproduktion i kraftvärmeverk i kombinerad drift (GWh)",Kraftvärmeprod!$B$1:$AV$1,0),FALSE)),"",VLOOKUP($B37,'Slutlig allokering kvv'!$B$1:$BC$480,MATCH(E$1,'Slutlig allokering kvv'!$B$1:$AU$1,0),FALSE))</f>
        <v>0.55597015548226425</v>
      </c>
      <c r="F37">
        <f>IF(ISERROR(1/VLOOKUP($B37,Kraftvärmeprod!$B$1:$AV$480,MATCH("Producerad elenergi i kraftvärmeverk (GWh)",Kraftvärmeprod!$B$1:$AV$1,0),FALSE)),"",VLOOKUP($B37,Kraftvärmeprod!$B$1:$AV$480,MATCH("Producerad elenergi i kraftvärmeverk (GWh)",Kraftvärmeprod!$B$1:$AV$1,0),FALSE))</f>
        <v>26.9</v>
      </c>
      <c r="G37" t="str">
        <f>IF(ISERROR(1/VLOOKUP($B37,Miljö!$B$1:$T$480,MATCH("Såld mängd produktionsspecifik fjärrvärme (GWh)",Miljö!$B$1:$T$1,0),FALSE)),"",VLOOKUP($B37,Miljö!$B$1:$T$480,MATCH("Såld mängd produktionsspecifik fjärrvärme (GWh)",Miljö!$B$1:$T$1,0),FALSE))</f>
        <v/>
      </c>
      <c r="J37" t="str">
        <f t="shared" si="0"/>
        <v>Bollnäs Energi AB</v>
      </c>
    </row>
    <row r="38" spans="1:10" x14ac:dyDescent="0.25">
      <c r="A38" s="2" t="s">
        <v>72</v>
      </c>
      <c r="B38" s="2" t="s">
        <v>75</v>
      </c>
      <c r="D38" t="str">
        <f>IF(ISERROR(1/VLOOKUP($B38,Kraftvärmeprod!$B$1:$D$480,MATCH("Total värmeproduktion i kraftvärmeverk i kombinerad drift (GWh)",Kraftvärmeprod!$B$1:$AV$1,0),FALSE)),"Ej kraftvärme","Alternativproduktionsmetoden")</f>
        <v>Ej kraftvärme</v>
      </c>
      <c r="E38" s="73" t="str">
        <f>IF(ISERROR(1/VLOOKUP($B38,Kraftvärmeprod!$B$1:$BD$480,MATCH("Total värmeproduktion i kraftvärmeverk i kombinerad drift (GWh)",Kraftvärmeprod!$B$1:$AV$1,0),FALSE)),"",VLOOKUP($B38,'Slutlig allokering kvv'!$B$1:$BC$480,MATCH(E$1,'Slutlig allokering kvv'!$B$1:$AU$1,0),FALSE))</f>
        <v/>
      </c>
      <c r="F38" t="str">
        <f>IF(ISERROR(1/VLOOKUP($B38,Kraftvärmeprod!$B$1:$AV$480,MATCH("Producerad elenergi i kraftvärmeverk (GWh)",Kraftvärmeprod!$B$1:$AV$1,0),FALSE)),"",VLOOKUP($B38,Kraftvärmeprod!$B$1:$AV$480,MATCH("Producerad elenergi i kraftvärmeverk (GWh)",Kraftvärmeprod!$B$1:$AV$1,0),FALSE))</f>
        <v/>
      </c>
      <c r="G38" t="str">
        <f>IF(ISERROR(1/VLOOKUP($B38,Miljö!$B$1:$T$480,MATCH("Såld mängd produktionsspecifik fjärrvärme (GWh)",Miljö!$B$1:$T$1,0),FALSE)),"",VLOOKUP($B38,Miljö!$B$1:$T$480,MATCH("Såld mängd produktionsspecifik fjärrvärme (GWh)",Miljö!$B$1:$T$1,0),FALSE))</f>
        <v/>
      </c>
      <c r="J38" t="str">
        <f t="shared" si="0"/>
        <v>Bollnäs Energi AB</v>
      </c>
    </row>
    <row r="39" spans="1:10" x14ac:dyDescent="0.25">
      <c r="A39" s="2" t="s">
        <v>76</v>
      </c>
      <c r="B39" s="2" t="s">
        <v>77</v>
      </c>
      <c r="D39" t="str">
        <f>IF(ISERROR(1/VLOOKUP($B39,Kraftvärmeprod!$B$1:$D$480,MATCH("Total värmeproduktion i kraftvärmeverk i kombinerad drift (GWh)",Kraftvärmeprod!$B$1:$AV$1,0),FALSE)),"Ej kraftvärme","Alternativproduktionsmetoden")</f>
        <v>Ej kraftvärme</v>
      </c>
      <c r="E39" s="73" t="str">
        <f>IF(ISERROR(1/VLOOKUP($B39,Kraftvärmeprod!$B$1:$BD$480,MATCH("Total värmeproduktion i kraftvärmeverk i kombinerad drift (GWh)",Kraftvärmeprod!$B$1:$AV$1,0),FALSE)),"",VLOOKUP($B39,'Slutlig allokering kvv'!$B$1:$BC$480,MATCH(E$1,'Slutlig allokering kvv'!$B$1:$AU$1,0),FALSE))</f>
        <v/>
      </c>
      <c r="F39" t="str">
        <f>IF(ISERROR(1/VLOOKUP($B39,Kraftvärmeprod!$B$1:$AV$480,MATCH("Producerad elenergi i kraftvärmeverk (GWh)",Kraftvärmeprod!$B$1:$AV$1,0),FALSE)),"",VLOOKUP($B39,Kraftvärmeprod!$B$1:$AV$480,MATCH("Producerad elenergi i kraftvärmeverk (GWh)",Kraftvärmeprod!$B$1:$AV$1,0),FALSE))</f>
        <v/>
      </c>
      <c r="G39" t="str">
        <f>IF(ISERROR(1/VLOOKUP($B39,Miljö!$B$1:$T$480,MATCH("Såld mängd produktionsspecifik fjärrvärme (GWh)",Miljö!$B$1:$T$1,0),FALSE)),"",VLOOKUP($B39,Miljö!$B$1:$T$480,MATCH("Såld mängd produktionsspecifik fjärrvärme (GWh)",Miljö!$B$1:$T$1,0),FALSE))</f>
        <v/>
      </c>
      <c r="J39" t="str">
        <f t="shared" si="0"/>
        <v>Borgholm Energi AB</v>
      </c>
    </row>
    <row r="40" spans="1:10" x14ac:dyDescent="0.25">
      <c r="A40" s="2" t="s">
        <v>76</v>
      </c>
      <c r="B40" s="2" t="s">
        <v>78</v>
      </c>
      <c r="D40" t="str">
        <f>IF(ISERROR(1/VLOOKUP($B40,Kraftvärmeprod!$B$1:$D$480,MATCH("Total värmeproduktion i kraftvärmeverk i kombinerad drift (GWh)",Kraftvärmeprod!$B$1:$AV$1,0),FALSE)),"Ej kraftvärme","Alternativproduktionsmetoden")</f>
        <v>Ej kraftvärme</v>
      </c>
      <c r="E40" s="73" t="str">
        <f>IF(ISERROR(1/VLOOKUP($B40,Kraftvärmeprod!$B$1:$BD$480,MATCH("Total värmeproduktion i kraftvärmeverk i kombinerad drift (GWh)",Kraftvärmeprod!$B$1:$AV$1,0),FALSE)),"",VLOOKUP($B40,'Slutlig allokering kvv'!$B$1:$BC$480,MATCH(E$1,'Slutlig allokering kvv'!$B$1:$AU$1,0),FALSE))</f>
        <v/>
      </c>
      <c r="F40" t="str">
        <f>IF(ISERROR(1/VLOOKUP($B40,Kraftvärmeprod!$B$1:$AV$480,MATCH("Producerad elenergi i kraftvärmeverk (GWh)",Kraftvärmeprod!$B$1:$AV$1,0),FALSE)),"",VLOOKUP($B40,Kraftvärmeprod!$B$1:$AV$480,MATCH("Producerad elenergi i kraftvärmeverk (GWh)",Kraftvärmeprod!$B$1:$AV$1,0),FALSE))</f>
        <v/>
      </c>
      <c r="G40" t="str">
        <f>IF(ISERROR(1/VLOOKUP($B40,Miljö!$B$1:$T$480,MATCH("Såld mängd produktionsspecifik fjärrvärme (GWh)",Miljö!$B$1:$T$1,0),FALSE)),"",VLOOKUP($B40,Miljö!$B$1:$T$480,MATCH("Såld mängd produktionsspecifik fjärrvärme (GWh)",Miljö!$B$1:$T$1,0),FALSE))</f>
        <v/>
      </c>
      <c r="J40" t="str">
        <f t="shared" si="0"/>
        <v>Borgholm Energi AB</v>
      </c>
    </row>
    <row r="41" spans="1:10" x14ac:dyDescent="0.25">
      <c r="A41" s="2" t="s">
        <v>79</v>
      </c>
      <c r="B41" s="2" t="s">
        <v>80</v>
      </c>
      <c r="D41" t="str">
        <f>IF(ISERROR(1/VLOOKUP($B41,Kraftvärmeprod!$B$1:$D$480,MATCH("Total värmeproduktion i kraftvärmeverk i kombinerad drift (GWh)",Kraftvärmeprod!$B$1:$AV$1,0),FALSE)),"Ej kraftvärme","Alternativproduktionsmetoden")</f>
        <v>Alternativproduktionsmetoden</v>
      </c>
      <c r="E41" s="73">
        <f>IF(ISERROR(1/VLOOKUP($B41,Kraftvärmeprod!$B$1:$BD$480,MATCH("Total värmeproduktion i kraftvärmeverk i kombinerad drift (GWh)",Kraftvärmeprod!$B$1:$AV$1,0),FALSE)),"",VLOOKUP($B41,'Slutlig allokering kvv'!$B$1:$BC$480,MATCH(E$1,'Slutlig allokering kvv'!$B$1:$AU$1,0),FALSE))</f>
        <v>0.57428036752658462</v>
      </c>
      <c r="F41">
        <f>IF(ISERROR(1/VLOOKUP($B41,Kraftvärmeprod!$B$1:$AV$480,MATCH("Producerad elenergi i kraftvärmeverk (GWh)",Kraftvärmeprod!$B$1:$AV$1,0),FALSE)),"",VLOOKUP($B41,Kraftvärmeprod!$B$1:$AV$480,MATCH("Producerad elenergi i kraftvärmeverk (GWh)",Kraftvärmeprod!$B$1:$AV$1,0),FALSE))</f>
        <v>42.152999999999999</v>
      </c>
      <c r="G41">
        <f>IF(ISERROR(1/VLOOKUP($B41,Miljö!$B$1:$T$480,MATCH("Såld mängd produktionsspecifik fjärrvärme (GWh)",Miljö!$B$1:$T$1,0),FALSE)),"",VLOOKUP($B41,Miljö!$B$1:$T$480,MATCH("Såld mängd produktionsspecifik fjärrvärme (GWh)",Miljö!$B$1:$T$1,0),FALSE))</f>
        <v>54.850999999999999</v>
      </c>
      <c r="J41" t="str">
        <f t="shared" si="0"/>
        <v>Borlänge Energi AB</v>
      </c>
    </row>
    <row r="42" spans="1:10" x14ac:dyDescent="0.25">
      <c r="A42" s="2" t="s">
        <v>79</v>
      </c>
      <c r="B42" s="2" t="s">
        <v>81</v>
      </c>
      <c r="D42" t="str">
        <f>IF(ISERROR(1/VLOOKUP($B42,Kraftvärmeprod!$B$1:$D$480,MATCH("Total värmeproduktion i kraftvärmeverk i kombinerad drift (GWh)",Kraftvärmeprod!$B$1:$AV$1,0),FALSE)),"Ej kraftvärme","Alternativproduktionsmetoden")</f>
        <v>Ej kraftvärme</v>
      </c>
      <c r="E42" s="73" t="str">
        <f>IF(ISERROR(1/VLOOKUP($B42,Kraftvärmeprod!$B$1:$BD$480,MATCH("Total värmeproduktion i kraftvärmeverk i kombinerad drift (GWh)",Kraftvärmeprod!$B$1:$AV$1,0),FALSE)),"",VLOOKUP($B42,'Slutlig allokering kvv'!$B$1:$BC$480,MATCH(E$1,'Slutlig allokering kvv'!$B$1:$AU$1,0),FALSE))</f>
        <v/>
      </c>
      <c r="F42" t="str">
        <f>IF(ISERROR(1/VLOOKUP($B42,Kraftvärmeprod!$B$1:$AV$480,MATCH("Producerad elenergi i kraftvärmeverk (GWh)",Kraftvärmeprod!$B$1:$AV$1,0),FALSE)),"",VLOOKUP($B42,Kraftvärmeprod!$B$1:$AV$480,MATCH("Producerad elenergi i kraftvärmeverk (GWh)",Kraftvärmeprod!$B$1:$AV$1,0),FALSE))</f>
        <v/>
      </c>
      <c r="G42" t="str">
        <f>IF(ISERROR(1/VLOOKUP($B42,Miljö!$B$1:$T$480,MATCH("Såld mängd produktionsspecifik fjärrvärme (GWh)",Miljö!$B$1:$T$1,0),FALSE)),"",VLOOKUP($B42,Miljö!$B$1:$T$480,MATCH("Såld mängd produktionsspecifik fjärrvärme (GWh)",Miljö!$B$1:$T$1,0),FALSE))</f>
        <v/>
      </c>
      <c r="J42" t="str">
        <f t="shared" si="0"/>
        <v>Borlänge Energi AB</v>
      </c>
    </row>
    <row r="43" spans="1:10" x14ac:dyDescent="0.25">
      <c r="A43" s="2" t="s">
        <v>79</v>
      </c>
      <c r="B43" s="2" t="s">
        <v>82</v>
      </c>
      <c r="D43" t="str">
        <f>IF(ISERROR(1/VLOOKUP($B43,Kraftvärmeprod!$B$1:$D$480,MATCH("Total värmeproduktion i kraftvärmeverk i kombinerad drift (GWh)",Kraftvärmeprod!$B$1:$AV$1,0),FALSE)),"Ej kraftvärme","Alternativproduktionsmetoden")</f>
        <v>Ej kraftvärme</v>
      </c>
      <c r="E43" s="73" t="str">
        <f>IF(ISERROR(1/VLOOKUP($B43,Kraftvärmeprod!$B$1:$BD$480,MATCH("Total värmeproduktion i kraftvärmeverk i kombinerad drift (GWh)",Kraftvärmeprod!$B$1:$AV$1,0),FALSE)),"",VLOOKUP($B43,'Slutlig allokering kvv'!$B$1:$BC$480,MATCH(E$1,'Slutlig allokering kvv'!$B$1:$AU$1,0),FALSE))</f>
        <v/>
      </c>
      <c r="F43" t="str">
        <f>IF(ISERROR(1/VLOOKUP($B43,Kraftvärmeprod!$B$1:$AV$480,MATCH("Producerad elenergi i kraftvärmeverk (GWh)",Kraftvärmeprod!$B$1:$AV$1,0),FALSE)),"",VLOOKUP($B43,Kraftvärmeprod!$B$1:$AV$480,MATCH("Producerad elenergi i kraftvärmeverk (GWh)",Kraftvärmeprod!$B$1:$AV$1,0),FALSE))</f>
        <v/>
      </c>
      <c r="G43" t="str">
        <f>IF(ISERROR(1/VLOOKUP($B43,Miljö!$B$1:$T$480,MATCH("Såld mängd produktionsspecifik fjärrvärme (GWh)",Miljö!$B$1:$T$1,0),FALSE)),"",VLOOKUP($B43,Miljö!$B$1:$T$480,MATCH("Såld mängd produktionsspecifik fjärrvärme (GWh)",Miljö!$B$1:$T$1,0),FALSE))</f>
        <v/>
      </c>
      <c r="J43" t="str">
        <f t="shared" si="0"/>
        <v>Borlänge Energi AB</v>
      </c>
    </row>
    <row r="44" spans="1:10" x14ac:dyDescent="0.25">
      <c r="A44" s="2" t="s">
        <v>83</v>
      </c>
      <c r="B44" s="2" t="s">
        <v>84</v>
      </c>
      <c r="D44" t="str">
        <f>IF(ISERROR(1/VLOOKUP($B44,Kraftvärmeprod!$B$1:$D$480,MATCH("Total värmeproduktion i kraftvärmeverk i kombinerad drift (GWh)",Kraftvärmeprod!$B$1:$AV$1,0),FALSE)),"Ej kraftvärme","Alternativproduktionsmetoden")</f>
        <v>Alternativproduktionsmetoden</v>
      </c>
      <c r="E44" s="73">
        <f>IF(ISERROR(1/VLOOKUP($B44,Kraftvärmeprod!$B$1:$BD$480,MATCH("Total värmeproduktion i kraftvärmeverk i kombinerad drift (GWh)",Kraftvärmeprod!$B$1:$AV$1,0),FALSE)),"",VLOOKUP($B44,'Slutlig allokering kvv'!$B$1:$BC$480,MATCH(E$1,'Slutlig allokering kvv'!$B$1:$AU$1,0),FALSE))</f>
        <v>0.65754978461842284</v>
      </c>
      <c r="F44">
        <f>IF(ISERROR(1/VLOOKUP($B44,Kraftvärmeprod!$B$1:$AV$480,MATCH("Producerad elenergi i kraftvärmeverk (GWh)",Kraftvärmeprod!$B$1:$AV$1,0),FALSE)),"",VLOOKUP($B44,Kraftvärmeprod!$B$1:$AV$480,MATCH("Producerad elenergi i kraftvärmeverk (GWh)",Kraftvärmeprod!$B$1:$AV$1,0),FALSE))</f>
        <v>103.53</v>
      </c>
      <c r="G44" t="str">
        <f>IF(ISERROR(1/VLOOKUP($B44,Miljö!$B$1:$T$480,MATCH("Såld mängd produktionsspecifik fjärrvärme (GWh)",Miljö!$B$1:$T$1,0),FALSE)),"",VLOOKUP($B44,Miljö!$B$1:$T$480,MATCH("Såld mängd produktionsspecifik fjärrvärme (GWh)",Miljö!$B$1:$T$1,0),FALSE))</f>
        <v/>
      </c>
      <c r="J44" t="str">
        <f t="shared" si="0"/>
        <v>Borås Energi och Miljö AB</v>
      </c>
    </row>
    <row r="45" spans="1:10" x14ac:dyDescent="0.25">
      <c r="A45" s="2" t="s">
        <v>83</v>
      </c>
      <c r="B45" s="2" t="s">
        <v>85</v>
      </c>
      <c r="D45" t="str">
        <f>IF(ISERROR(1/VLOOKUP($B45,Kraftvärmeprod!$B$1:$D$480,MATCH("Total värmeproduktion i kraftvärmeverk i kombinerad drift (GWh)",Kraftvärmeprod!$B$1:$AV$1,0),FALSE)),"Ej kraftvärme","Alternativproduktionsmetoden")</f>
        <v>Ej kraftvärme</v>
      </c>
      <c r="E45" s="73" t="str">
        <f>IF(ISERROR(1/VLOOKUP($B45,Kraftvärmeprod!$B$1:$BD$480,MATCH("Total värmeproduktion i kraftvärmeverk i kombinerad drift (GWh)",Kraftvärmeprod!$B$1:$AV$1,0),FALSE)),"",VLOOKUP($B45,'Slutlig allokering kvv'!$B$1:$BC$480,MATCH(E$1,'Slutlig allokering kvv'!$B$1:$AU$1,0),FALSE))</f>
        <v/>
      </c>
      <c r="F45" t="str">
        <f>IF(ISERROR(1/VLOOKUP($B45,Kraftvärmeprod!$B$1:$AV$480,MATCH("Producerad elenergi i kraftvärmeverk (GWh)",Kraftvärmeprod!$B$1:$AV$1,0),FALSE)),"",VLOOKUP($B45,Kraftvärmeprod!$B$1:$AV$480,MATCH("Producerad elenergi i kraftvärmeverk (GWh)",Kraftvärmeprod!$B$1:$AV$1,0),FALSE))</f>
        <v/>
      </c>
      <c r="G45" t="str">
        <f>IF(ISERROR(1/VLOOKUP($B45,Miljö!$B$1:$T$480,MATCH("Såld mängd produktionsspecifik fjärrvärme (GWh)",Miljö!$B$1:$T$1,0),FALSE)),"",VLOOKUP($B45,Miljö!$B$1:$T$480,MATCH("Såld mängd produktionsspecifik fjärrvärme (GWh)",Miljö!$B$1:$T$1,0),FALSE))</f>
        <v/>
      </c>
      <c r="J45" t="str">
        <f t="shared" si="0"/>
        <v>Borås Energi och Miljö AB</v>
      </c>
    </row>
    <row r="46" spans="1:10" x14ac:dyDescent="0.25">
      <c r="A46" s="2" t="s">
        <v>86</v>
      </c>
      <c r="B46" s="9" t="s">
        <v>1103</v>
      </c>
      <c r="D46" t="str">
        <f>IF(ISERROR(1/VLOOKUP($B46,Kraftvärmeprod!$B$1:$D$480,MATCH("Total värmeproduktion i kraftvärmeverk i kombinerad drift (GWh)",Kraftvärmeprod!$B$1:$AV$1,0),FALSE)),"Ej kraftvärme","Alternativproduktionsmetoden")</f>
        <v>Ej kraftvärme</v>
      </c>
      <c r="E46" s="73" t="str">
        <f>IF(ISERROR(1/VLOOKUP($B46,Kraftvärmeprod!$B$1:$BD$480,MATCH("Total värmeproduktion i kraftvärmeverk i kombinerad drift (GWh)",Kraftvärmeprod!$B$1:$AV$1,0),FALSE)),"",VLOOKUP($B46,'Slutlig allokering kvv'!$B$1:$BC$480,MATCH(E$1,'Slutlig allokering kvv'!$B$1:$AU$1,0),FALSE))</f>
        <v/>
      </c>
      <c r="F46" t="str">
        <f>IF(ISERROR(1/VLOOKUP($B46,Kraftvärmeprod!$B$1:$AV$480,MATCH("Producerad elenergi i kraftvärmeverk (GWh)",Kraftvärmeprod!$B$1:$AV$1,0),FALSE)),"",VLOOKUP($B46,Kraftvärmeprod!$B$1:$AV$480,MATCH("Producerad elenergi i kraftvärmeverk (GWh)",Kraftvärmeprod!$B$1:$AV$1,0),FALSE))</f>
        <v/>
      </c>
      <c r="G46" t="str">
        <f>IF(ISERROR(1/VLOOKUP($B46,Miljö!$B$1:$T$480,MATCH("Såld mängd produktionsspecifik fjärrvärme (GWh)",Miljö!$B$1:$T$1,0),FALSE)),"",VLOOKUP($B46,Miljö!$B$1:$T$480,MATCH("Såld mängd produktionsspecifik fjärrvärme (GWh)",Miljö!$B$1:$T$1,0),FALSE))</f>
        <v/>
      </c>
      <c r="J46" t="str">
        <f t="shared" si="0"/>
        <v>Bostadsstiftelsen Hyltebostäder</v>
      </c>
    </row>
    <row r="47" spans="1:10" x14ac:dyDescent="0.25">
      <c r="A47" s="2" t="s">
        <v>88</v>
      </c>
      <c r="B47" s="2" t="s">
        <v>89</v>
      </c>
      <c r="D47" t="str">
        <f>IF(ISERROR(1/VLOOKUP($B47,Kraftvärmeprod!$B$1:$D$480,MATCH("Total värmeproduktion i kraftvärmeverk i kombinerad drift (GWh)",Kraftvärmeprod!$B$1:$AV$1,0),FALSE)),"Ej kraftvärme","Alternativproduktionsmetoden")</f>
        <v>Ej kraftvärme</v>
      </c>
      <c r="E47" s="73" t="str">
        <f>IF(ISERROR(1/VLOOKUP($B47,Kraftvärmeprod!$B$1:$BD$480,MATCH("Total värmeproduktion i kraftvärmeverk i kombinerad drift (GWh)",Kraftvärmeprod!$B$1:$AV$1,0),FALSE)),"",VLOOKUP($B47,'Slutlig allokering kvv'!$B$1:$BC$480,MATCH(E$1,'Slutlig allokering kvv'!$B$1:$AU$1,0),FALSE))</f>
        <v/>
      </c>
      <c r="F47" t="str">
        <f>IF(ISERROR(1/VLOOKUP($B47,Kraftvärmeprod!$B$1:$AV$480,MATCH("Producerad elenergi i kraftvärmeverk (GWh)",Kraftvärmeprod!$B$1:$AV$1,0),FALSE)),"",VLOOKUP($B47,Kraftvärmeprod!$B$1:$AV$480,MATCH("Producerad elenergi i kraftvärmeverk (GWh)",Kraftvärmeprod!$B$1:$AV$1,0),FALSE))</f>
        <v/>
      </c>
      <c r="G47" t="str">
        <f>IF(ISERROR(1/VLOOKUP($B47,Miljö!$B$1:$T$480,MATCH("Såld mängd produktionsspecifik fjärrvärme (GWh)",Miljö!$B$1:$T$1,0),FALSE)),"",VLOOKUP($B47,Miljö!$B$1:$T$480,MATCH("Såld mängd produktionsspecifik fjärrvärme (GWh)",Miljö!$B$1:$T$1,0),FALSE))</f>
        <v/>
      </c>
      <c r="J47" t="str">
        <f t="shared" si="0"/>
        <v>Bromölla Fjärrvärme AB</v>
      </c>
    </row>
    <row r="48" spans="1:10" x14ac:dyDescent="0.25">
      <c r="A48" s="2" t="s">
        <v>93</v>
      </c>
      <c r="B48" s="2" t="s">
        <v>94</v>
      </c>
      <c r="D48" t="str">
        <f>IF(ISERROR(1/VLOOKUP($B48,Kraftvärmeprod!$B$1:$D$480,MATCH("Total värmeproduktion i kraftvärmeverk i kombinerad drift (GWh)",Kraftvärmeprod!$B$1:$AV$1,0),FALSE)),"Ej kraftvärme","Alternativproduktionsmetoden")</f>
        <v>Ej kraftvärme</v>
      </c>
      <c r="E48" s="73" t="str">
        <f>IF(ISERROR(1/VLOOKUP($B48,Kraftvärmeprod!$B$1:$BD$480,MATCH("Total värmeproduktion i kraftvärmeverk i kombinerad drift (GWh)",Kraftvärmeprod!$B$1:$AV$1,0),FALSE)),"",VLOOKUP($B48,'Slutlig allokering kvv'!$B$1:$BC$480,MATCH(E$1,'Slutlig allokering kvv'!$B$1:$AU$1,0),FALSE))</f>
        <v/>
      </c>
      <c r="F48" t="str">
        <f>IF(ISERROR(1/VLOOKUP($B48,Kraftvärmeprod!$B$1:$AV$480,MATCH("Producerad elenergi i kraftvärmeverk (GWh)",Kraftvärmeprod!$B$1:$AV$1,0),FALSE)),"",VLOOKUP($B48,Kraftvärmeprod!$B$1:$AV$480,MATCH("Producerad elenergi i kraftvärmeverk (GWh)",Kraftvärmeprod!$B$1:$AV$1,0),FALSE))</f>
        <v/>
      </c>
      <c r="G48" t="str">
        <f>IF(ISERROR(1/VLOOKUP($B48,Miljö!$B$1:$T$480,MATCH("Såld mängd produktionsspecifik fjärrvärme (GWh)",Miljö!$B$1:$T$1,0),FALSE)),"",VLOOKUP($B48,Miljö!$B$1:$T$480,MATCH("Såld mängd produktionsspecifik fjärrvärme (GWh)",Miljö!$B$1:$T$1,0),FALSE))</f>
        <v/>
      </c>
      <c r="J48" t="str">
        <f t="shared" si="0"/>
        <v>BTEA Energi</v>
      </c>
    </row>
    <row r="49" spans="1:10" x14ac:dyDescent="0.25">
      <c r="A49" s="2" t="s">
        <v>98</v>
      </c>
      <c r="B49" s="2" t="s">
        <v>99</v>
      </c>
      <c r="D49" t="str">
        <f>IF(ISERROR(1/VLOOKUP($B49,Kraftvärmeprod!$B$1:$D$480,MATCH("Total värmeproduktion i kraftvärmeverk i kombinerad drift (GWh)",Kraftvärmeprod!$B$1:$AV$1,0),FALSE)),"Ej kraftvärme","Alternativproduktionsmetoden")</f>
        <v>Ej kraftvärme</v>
      </c>
      <c r="E49" s="73" t="str">
        <f>IF(ISERROR(1/VLOOKUP($B49,Kraftvärmeprod!$B$1:$BD$480,MATCH("Total värmeproduktion i kraftvärmeverk i kombinerad drift (GWh)",Kraftvärmeprod!$B$1:$AV$1,0),FALSE)),"",VLOOKUP($B49,'Slutlig allokering kvv'!$B$1:$BC$480,MATCH(E$1,'Slutlig allokering kvv'!$B$1:$AU$1,0),FALSE))</f>
        <v/>
      </c>
      <c r="F49" t="str">
        <f>IF(ISERROR(1/VLOOKUP($B49,Kraftvärmeprod!$B$1:$AV$480,MATCH("Producerad elenergi i kraftvärmeverk (GWh)",Kraftvärmeprod!$B$1:$AV$1,0),FALSE)),"",VLOOKUP($B49,Kraftvärmeprod!$B$1:$AV$480,MATCH("Producerad elenergi i kraftvärmeverk (GWh)",Kraftvärmeprod!$B$1:$AV$1,0),FALSE))</f>
        <v/>
      </c>
      <c r="G49" t="str">
        <f>IF(ISERROR(1/VLOOKUP($B49,Miljö!$B$1:$T$480,MATCH("Såld mängd produktionsspecifik fjärrvärme (GWh)",Miljö!$B$1:$T$1,0),FALSE)),"",VLOOKUP($B49,Miljö!$B$1:$T$480,MATCH("Såld mängd produktionsspecifik fjärrvärme (GWh)",Miljö!$B$1:$T$1,0),FALSE))</f>
        <v/>
      </c>
      <c r="J49" t="str">
        <f t="shared" si="0"/>
        <v>C4 Energi AB</v>
      </c>
    </row>
    <row r="50" spans="1:10" x14ac:dyDescent="0.25">
      <c r="A50" s="2" t="s">
        <v>98</v>
      </c>
      <c r="B50" s="2" t="s">
        <v>100</v>
      </c>
      <c r="D50" t="str">
        <f>IF(ISERROR(1/VLOOKUP($B50,Kraftvärmeprod!$B$1:$D$480,MATCH("Total värmeproduktion i kraftvärmeverk i kombinerad drift (GWh)",Kraftvärmeprod!$B$1:$AV$1,0),FALSE)),"Ej kraftvärme","Alternativproduktionsmetoden")</f>
        <v>Alternativproduktionsmetoden</v>
      </c>
      <c r="E50" s="73">
        <f>IF(ISERROR(1/VLOOKUP($B50,Kraftvärmeprod!$B$1:$BD$480,MATCH("Total värmeproduktion i kraftvärmeverk i kombinerad drift (GWh)",Kraftvärmeprod!$B$1:$AV$1,0),FALSE)),"",VLOOKUP($B50,'Slutlig allokering kvv'!$B$1:$BC$480,MATCH(E$1,'Slutlig allokering kvv'!$B$1:$AU$1,0),FALSE))</f>
        <v>0.58503391093924517</v>
      </c>
      <c r="F50">
        <f>IF(ISERROR(1/VLOOKUP($B50,Kraftvärmeprod!$B$1:$AV$480,MATCH("Producerad elenergi i kraftvärmeverk (GWh)",Kraftvärmeprod!$B$1:$AV$1,0),FALSE)),"",VLOOKUP($B50,Kraftvärmeprod!$B$1:$AV$480,MATCH("Producerad elenergi i kraftvärmeverk (GWh)",Kraftvärmeprod!$B$1:$AV$1,0),FALSE))</f>
        <v>88.111000000000004</v>
      </c>
      <c r="G50" t="str">
        <f>IF(ISERROR(1/VLOOKUP($B50,Miljö!$B$1:$T$480,MATCH("Såld mängd produktionsspecifik fjärrvärme (GWh)",Miljö!$B$1:$T$1,0),FALSE)),"",VLOOKUP($B50,Miljö!$B$1:$T$480,MATCH("Såld mängd produktionsspecifik fjärrvärme (GWh)",Miljö!$B$1:$T$1,0),FALSE))</f>
        <v/>
      </c>
      <c r="J50" t="str">
        <f t="shared" si="0"/>
        <v>C4 Energi AB</v>
      </c>
    </row>
    <row r="51" spans="1:10" x14ac:dyDescent="0.25">
      <c r="A51" s="2" t="s">
        <v>101</v>
      </c>
      <c r="B51" s="2" t="s">
        <v>102</v>
      </c>
      <c r="D51" t="str">
        <f>IF(ISERROR(1/VLOOKUP($B51,Kraftvärmeprod!$B$1:$D$480,MATCH("Total värmeproduktion i kraftvärmeverk i kombinerad drift (GWh)",Kraftvärmeprod!$B$1:$AV$1,0),FALSE)),"Ej kraftvärme","Alternativproduktionsmetoden")</f>
        <v>Ej kraftvärme</v>
      </c>
      <c r="E51" s="73" t="str">
        <f>IF(ISERROR(1/VLOOKUP($B51,Kraftvärmeprod!$B$1:$BD$480,MATCH("Total värmeproduktion i kraftvärmeverk i kombinerad drift (GWh)",Kraftvärmeprod!$B$1:$AV$1,0),FALSE)),"",VLOOKUP($B51,'Slutlig allokering kvv'!$B$1:$BC$480,MATCH(E$1,'Slutlig allokering kvv'!$B$1:$AU$1,0),FALSE))</f>
        <v/>
      </c>
      <c r="F51" t="str">
        <f>IF(ISERROR(1/VLOOKUP($B51,Kraftvärmeprod!$B$1:$AV$480,MATCH("Producerad elenergi i kraftvärmeverk (GWh)",Kraftvärmeprod!$B$1:$AV$1,0),FALSE)),"",VLOOKUP($B51,Kraftvärmeprod!$B$1:$AV$480,MATCH("Producerad elenergi i kraftvärmeverk (GWh)",Kraftvärmeprod!$B$1:$AV$1,0),FALSE))</f>
        <v/>
      </c>
      <c r="G51" t="str">
        <f>IF(ISERROR(1/VLOOKUP($B51,Miljö!$B$1:$T$480,MATCH("Såld mängd produktionsspecifik fjärrvärme (GWh)",Miljö!$B$1:$T$1,0),FALSE)),"",VLOOKUP($B51,Miljö!$B$1:$T$480,MATCH("Såld mängd produktionsspecifik fjärrvärme (GWh)",Miljö!$B$1:$T$1,0),FALSE))</f>
        <v/>
      </c>
      <c r="J51" t="str">
        <f t="shared" si="0"/>
        <v>Dala Energi Värme AB</v>
      </c>
    </row>
    <row r="52" spans="1:10" x14ac:dyDescent="0.25">
      <c r="A52" s="2" t="s">
        <v>101</v>
      </c>
      <c r="B52" s="2" t="s">
        <v>103</v>
      </c>
      <c r="D52" t="str">
        <f>IF(ISERROR(1/VLOOKUP($B52,Kraftvärmeprod!$B$1:$D$480,MATCH("Total värmeproduktion i kraftvärmeverk i kombinerad drift (GWh)",Kraftvärmeprod!$B$1:$AV$1,0),FALSE)),"Ej kraftvärme","Alternativproduktionsmetoden")</f>
        <v>Ej kraftvärme</v>
      </c>
      <c r="E52" s="73" t="str">
        <f>IF(ISERROR(1/VLOOKUP($B52,Kraftvärmeprod!$B$1:$BD$480,MATCH("Total värmeproduktion i kraftvärmeverk i kombinerad drift (GWh)",Kraftvärmeprod!$B$1:$AV$1,0),FALSE)),"",VLOOKUP($B52,'Slutlig allokering kvv'!$B$1:$BC$480,MATCH(E$1,'Slutlig allokering kvv'!$B$1:$AU$1,0),FALSE))</f>
        <v/>
      </c>
      <c r="F52" t="str">
        <f>IF(ISERROR(1/VLOOKUP($B52,Kraftvärmeprod!$B$1:$AV$480,MATCH("Producerad elenergi i kraftvärmeverk (GWh)",Kraftvärmeprod!$B$1:$AV$1,0),FALSE)),"",VLOOKUP($B52,Kraftvärmeprod!$B$1:$AV$480,MATCH("Producerad elenergi i kraftvärmeverk (GWh)",Kraftvärmeprod!$B$1:$AV$1,0),FALSE))</f>
        <v/>
      </c>
      <c r="G52" t="str">
        <f>IF(ISERROR(1/VLOOKUP($B52,Miljö!$B$1:$T$480,MATCH("Såld mängd produktionsspecifik fjärrvärme (GWh)",Miljö!$B$1:$T$1,0),FALSE)),"",VLOOKUP($B52,Miljö!$B$1:$T$480,MATCH("Såld mängd produktionsspecifik fjärrvärme (GWh)",Miljö!$B$1:$T$1,0),FALSE))</f>
        <v/>
      </c>
      <c r="J52" t="str">
        <f t="shared" si="0"/>
        <v>Dala Energi Värme AB</v>
      </c>
    </row>
    <row r="53" spans="1:10" x14ac:dyDescent="0.25">
      <c r="A53" s="2" t="s">
        <v>104</v>
      </c>
      <c r="B53" s="2" t="s">
        <v>105</v>
      </c>
      <c r="D53" t="str">
        <f>IF(ISERROR(1/VLOOKUP($B53,Kraftvärmeprod!$B$1:$D$480,MATCH("Total värmeproduktion i kraftvärmeverk i kombinerad drift (GWh)",Kraftvärmeprod!$B$1:$AV$1,0),FALSE)),"Ej kraftvärme","Alternativproduktionsmetoden")</f>
        <v>Ej kraftvärme</v>
      </c>
      <c r="E53" s="73" t="str">
        <f>IF(ISERROR(1/VLOOKUP($B53,Kraftvärmeprod!$B$1:$BD$480,MATCH("Total värmeproduktion i kraftvärmeverk i kombinerad drift (GWh)",Kraftvärmeprod!$B$1:$AV$1,0),FALSE)),"",VLOOKUP($B53,'Slutlig allokering kvv'!$B$1:$BC$480,MATCH(E$1,'Slutlig allokering kvv'!$B$1:$AU$1,0),FALSE))</f>
        <v/>
      </c>
      <c r="F53" t="str">
        <f>IF(ISERROR(1/VLOOKUP($B53,Kraftvärmeprod!$B$1:$AV$480,MATCH("Producerad elenergi i kraftvärmeverk (GWh)",Kraftvärmeprod!$B$1:$AV$1,0),FALSE)),"",VLOOKUP($B53,Kraftvärmeprod!$B$1:$AV$480,MATCH("Producerad elenergi i kraftvärmeverk (GWh)",Kraftvärmeprod!$B$1:$AV$1,0),FALSE))</f>
        <v/>
      </c>
      <c r="G53" t="str">
        <f>IF(ISERROR(1/VLOOKUP($B53,Miljö!$B$1:$T$480,MATCH("Såld mängd produktionsspecifik fjärrvärme (GWh)",Miljö!$B$1:$T$1,0),FALSE)),"",VLOOKUP($B53,Miljö!$B$1:$T$480,MATCH("Såld mängd produktionsspecifik fjärrvärme (GWh)",Miljö!$B$1:$T$1,0),FALSE))</f>
        <v/>
      </c>
      <c r="J53" t="str">
        <f t="shared" si="0"/>
        <v>Degerfors Energi AB</v>
      </c>
    </row>
    <row r="54" spans="1:10" x14ac:dyDescent="0.25">
      <c r="A54" s="2" t="s">
        <v>104</v>
      </c>
      <c r="B54" s="2" t="s">
        <v>106</v>
      </c>
      <c r="D54" t="str">
        <f>IF(ISERROR(1/VLOOKUP($B54,Kraftvärmeprod!$B$1:$D$480,MATCH("Total värmeproduktion i kraftvärmeverk i kombinerad drift (GWh)",Kraftvärmeprod!$B$1:$AV$1,0),FALSE)),"Ej kraftvärme","Alternativproduktionsmetoden")</f>
        <v>Ej kraftvärme</v>
      </c>
      <c r="E54" s="73" t="str">
        <f>IF(ISERROR(1/VLOOKUP($B54,Kraftvärmeprod!$B$1:$BD$480,MATCH("Total värmeproduktion i kraftvärmeverk i kombinerad drift (GWh)",Kraftvärmeprod!$B$1:$AV$1,0),FALSE)),"",VLOOKUP($B54,'Slutlig allokering kvv'!$B$1:$BC$480,MATCH(E$1,'Slutlig allokering kvv'!$B$1:$AU$1,0),FALSE))</f>
        <v/>
      </c>
      <c r="F54" t="str">
        <f>IF(ISERROR(1/VLOOKUP($B54,Kraftvärmeprod!$B$1:$AV$480,MATCH("Producerad elenergi i kraftvärmeverk (GWh)",Kraftvärmeprod!$B$1:$AV$1,0),FALSE)),"",VLOOKUP($B54,Kraftvärmeprod!$B$1:$AV$480,MATCH("Producerad elenergi i kraftvärmeverk (GWh)",Kraftvärmeprod!$B$1:$AV$1,0),FALSE))</f>
        <v/>
      </c>
      <c r="G54" t="str">
        <f>IF(ISERROR(1/VLOOKUP($B54,Miljö!$B$1:$T$480,MATCH("Såld mängd produktionsspecifik fjärrvärme (GWh)",Miljö!$B$1:$T$1,0),FALSE)),"",VLOOKUP($B54,Miljö!$B$1:$T$480,MATCH("Såld mängd produktionsspecifik fjärrvärme (GWh)",Miljö!$B$1:$T$1,0),FALSE))</f>
        <v/>
      </c>
      <c r="J54" t="str">
        <f t="shared" si="0"/>
        <v>Degerfors Energi AB</v>
      </c>
    </row>
    <row r="55" spans="1:10" x14ac:dyDescent="0.25">
      <c r="A55" s="2" t="s">
        <v>104</v>
      </c>
      <c r="B55" s="2" t="s">
        <v>107</v>
      </c>
      <c r="D55" t="str">
        <f>IF(ISERROR(1/VLOOKUP($B55,Kraftvärmeprod!$B$1:$D$480,MATCH("Total värmeproduktion i kraftvärmeverk i kombinerad drift (GWh)",Kraftvärmeprod!$B$1:$AV$1,0),FALSE)),"Ej kraftvärme","Alternativproduktionsmetoden")</f>
        <v>Ej kraftvärme</v>
      </c>
      <c r="E55" s="73" t="str">
        <f>IF(ISERROR(1/VLOOKUP($B55,Kraftvärmeprod!$B$1:$BD$480,MATCH("Total värmeproduktion i kraftvärmeverk i kombinerad drift (GWh)",Kraftvärmeprod!$B$1:$AV$1,0),FALSE)),"",VLOOKUP($B55,'Slutlig allokering kvv'!$B$1:$BC$480,MATCH(E$1,'Slutlig allokering kvv'!$B$1:$AU$1,0),FALSE))</f>
        <v/>
      </c>
      <c r="F55" t="str">
        <f>IF(ISERROR(1/VLOOKUP($B55,Kraftvärmeprod!$B$1:$AV$480,MATCH("Producerad elenergi i kraftvärmeverk (GWh)",Kraftvärmeprod!$B$1:$AV$1,0),FALSE)),"",VLOOKUP($B55,Kraftvärmeprod!$B$1:$AV$480,MATCH("Producerad elenergi i kraftvärmeverk (GWh)",Kraftvärmeprod!$B$1:$AV$1,0),FALSE))</f>
        <v/>
      </c>
      <c r="G55" t="str">
        <f>IF(ISERROR(1/VLOOKUP($B55,Miljö!$B$1:$T$480,MATCH("Såld mängd produktionsspecifik fjärrvärme (GWh)",Miljö!$B$1:$T$1,0),FALSE)),"",VLOOKUP($B55,Miljö!$B$1:$T$480,MATCH("Såld mängd produktionsspecifik fjärrvärme (GWh)",Miljö!$B$1:$T$1,0),FALSE))</f>
        <v/>
      </c>
      <c r="J55" t="str">
        <f t="shared" si="0"/>
        <v>Degerfors Energi AB</v>
      </c>
    </row>
    <row r="56" spans="1:10" x14ac:dyDescent="0.25">
      <c r="A56" s="2" t="s">
        <v>104</v>
      </c>
      <c r="B56" s="2" t="s">
        <v>108</v>
      </c>
      <c r="D56" t="str">
        <f>IF(ISERROR(1/VLOOKUP($B56,Kraftvärmeprod!$B$1:$D$480,MATCH("Total värmeproduktion i kraftvärmeverk i kombinerad drift (GWh)",Kraftvärmeprod!$B$1:$AV$1,0),FALSE)),"Ej kraftvärme","Alternativproduktionsmetoden")</f>
        <v>Ej kraftvärme</v>
      </c>
      <c r="E56" s="73" t="str">
        <f>IF(ISERROR(1/VLOOKUP($B56,Kraftvärmeprod!$B$1:$BD$480,MATCH("Total värmeproduktion i kraftvärmeverk i kombinerad drift (GWh)",Kraftvärmeprod!$B$1:$AV$1,0),FALSE)),"",VLOOKUP($B56,'Slutlig allokering kvv'!$B$1:$BC$480,MATCH(E$1,'Slutlig allokering kvv'!$B$1:$AU$1,0),FALSE))</f>
        <v/>
      </c>
      <c r="F56" t="str">
        <f>IF(ISERROR(1/VLOOKUP($B56,Kraftvärmeprod!$B$1:$AV$480,MATCH("Producerad elenergi i kraftvärmeverk (GWh)",Kraftvärmeprod!$B$1:$AV$1,0),FALSE)),"",VLOOKUP($B56,Kraftvärmeprod!$B$1:$AV$480,MATCH("Producerad elenergi i kraftvärmeverk (GWh)",Kraftvärmeprod!$B$1:$AV$1,0),FALSE))</f>
        <v/>
      </c>
      <c r="G56" t="str">
        <f>IF(ISERROR(1/VLOOKUP($B56,Miljö!$B$1:$T$480,MATCH("Såld mängd produktionsspecifik fjärrvärme (GWh)",Miljö!$B$1:$T$1,0),FALSE)),"",VLOOKUP($B56,Miljö!$B$1:$T$480,MATCH("Såld mängd produktionsspecifik fjärrvärme (GWh)",Miljö!$B$1:$T$1,0),FALSE))</f>
        <v/>
      </c>
      <c r="J56" t="str">
        <f t="shared" si="0"/>
        <v>Degerfors Energi AB</v>
      </c>
    </row>
    <row r="57" spans="1:10" x14ac:dyDescent="0.25">
      <c r="A57" s="2" t="s">
        <v>109</v>
      </c>
      <c r="B57" s="2" t="s">
        <v>110</v>
      </c>
      <c r="C57" s="13" t="s">
        <v>1250</v>
      </c>
      <c r="D57" t="str">
        <f>IF(ISERROR(1/VLOOKUP($B57,Kraftvärmeprod!$B$1:$D$480,MATCH("Total värmeproduktion i kraftvärmeverk i kombinerad drift (GWh)",Kraftvärmeprod!$B$1:$AV$1,0),FALSE)),"Ej kraftvärme","Alternativproduktionsmetoden")</f>
        <v>Ej kraftvärme</v>
      </c>
      <c r="E57" s="73" t="str">
        <f>IF(ISERROR(1/VLOOKUP($B57,Kraftvärmeprod!$B$1:$BD$480,MATCH("Total värmeproduktion i kraftvärmeverk i kombinerad drift (GWh)",Kraftvärmeprod!$B$1:$AV$1,0),FALSE)),"",VLOOKUP($B57,'Slutlig allokering kvv'!$B$1:$BC$480,MATCH(E$1,'Slutlig allokering kvv'!$B$1:$AU$1,0),FALSE))</f>
        <v/>
      </c>
      <c r="F57" t="str">
        <f>IF(ISERROR(1/VLOOKUP($B57,Kraftvärmeprod!$B$1:$AV$480,MATCH("Producerad elenergi i kraftvärmeverk (GWh)",Kraftvärmeprod!$B$1:$AV$1,0),FALSE)),"",VLOOKUP($B57,Kraftvärmeprod!$B$1:$AV$480,MATCH("Producerad elenergi i kraftvärmeverk (GWh)",Kraftvärmeprod!$B$1:$AV$1,0),FALSE))</f>
        <v/>
      </c>
      <c r="G57" t="str">
        <f>IF(ISERROR(1/VLOOKUP($B57,Miljö!$B$1:$T$480,MATCH("Såld mängd produktionsspecifik fjärrvärme (GWh)",Miljö!$B$1:$T$1,0),FALSE)),"",VLOOKUP($B57,Miljö!$B$1:$T$480,MATCH("Såld mängd produktionsspecifik fjärrvärme (GWh)",Miljö!$B$1:$T$1,0),FALSE))</f>
        <v/>
      </c>
      <c r="J57" t="str">
        <f t="shared" si="0"/>
        <v>E.ON Värme Sverige AB</v>
      </c>
    </row>
    <row r="58" spans="1:10" x14ac:dyDescent="0.25">
      <c r="A58" s="2" t="s">
        <v>109</v>
      </c>
      <c r="B58" s="2" t="s">
        <v>111</v>
      </c>
      <c r="C58" s="13" t="s">
        <v>1250</v>
      </c>
      <c r="D58" t="str">
        <f>IF(ISERROR(1/VLOOKUP($B58,Kraftvärmeprod!$B$1:$D$480,MATCH("Total värmeproduktion i kraftvärmeverk i kombinerad drift (GWh)",Kraftvärmeprod!$B$1:$AV$1,0),FALSE)),"Ej kraftvärme","Alternativproduktionsmetoden")</f>
        <v>Ej kraftvärme</v>
      </c>
      <c r="E58" s="73" t="str">
        <f>IF(ISERROR(1/VLOOKUP($B58,Kraftvärmeprod!$B$1:$BD$480,MATCH("Total värmeproduktion i kraftvärmeverk i kombinerad drift (GWh)",Kraftvärmeprod!$B$1:$AV$1,0),FALSE)),"",VLOOKUP($B58,'Slutlig allokering kvv'!$B$1:$BC$480,MATCH(E$1,'Slutlig allokering kvv'!$B$1:$AU$1,0),FALSE))</f>
        <v/>
      </c>
      <c r="F58" t="str">
        <f>IF(ISERROR(1/VLOOKUP($B58,Kraftvärmeprod!$B$1:$AV$480,MATCH("Producerad elenergi i kraftvärmeverk (GWh)",Kraftvärmeprod!$B$1:$AV$1,0),FALSE)),"",VLOOKUP($B58,Kraftvärmeprod!$B$1:$AV$480,MATCH("Producerad elenergi i kraftvärmeverk (GWh)",Kraftvärmeprod!$B$1:$AV$1,0),FALSE))</f>
        <v/>
      </c>
      <c r="G58" t="str">
        <f>IF(ISERROR(1/VLOOKUP($B58,Miljö!$B$1:$T$480,MATCH("Såld mängd produktionsspecifik fjärrvärme (GWh)",Miljö!$B$1:$T$1,0),FALSE)),"",VLOOKUP($B58,Miljö!$B$1:$T$480,MATCH("Såld mängd produktionsspecifik fjärrvärme (GWh)",Miljö!$B$1:$T$1,0),FALSE))</f>
        <v/>
      </c>
      <c r="J58" t="str">
        <f t="shared" si="0"/>
        <v>E.ON Värme Sverige AB</v>
      </c>
    </row>
    <row r="59" spans="1:10" x14ac:dyDescent="0.25">
      <c r="A59" s="2" t="s">
        <v>109</v>
      </c>
      <c r="B59" s="2" t="s">
        <v>112</v>
      </c>
      <c r="C59" s="13" t="s">
        <v>1250</v>
      </c>
      <c r="D59" t="str">
        <f>IF(ISERROR(1/VLOOKUP($B59,Kraftvärmeprod!$B$1:$D$480,MATCH("Total värmeproduktion i kraftvärmeverk i kombinerad drift (GWh)",Kraftvärmeprod!$B$1:$AV$1,0),FALSE)),"Ej kraftvärme","Alternativproduktionsmetoden")</f>
        <v>Ej kraftvärme</v>
      </c>
      <c r="E59" s="73" t="str">
        <f>IF(ISERROR(1/VLOOKUP($B59,Kraftvärmeprod!$B$1:$BD$480,MATCH("Total värmeproduktion i kraftvärmeverk i kombinerad drift (GWh)",Kraftvärmeprod!$B$1:$AV$1,0),FALSE)),"",VLOOKUP($B59,'Slutlig allokering kvv'!$B$1:$BC$480,MATCH(E$1,'Slutlig allokering kvv'!$B$1:$AU$1,0),FALSE))</f>
        <v/>
      </c>
      <c r="F59" t="str">
        <f>IF(ISERROR(1/VLOOKUP($B59,Kraftvärmeprod!$B$1:$AV$480,MATCH("Producerad elenergi i kraftvärmeverk (GWh)",Kraftvärmeprod!$B$1:$AV$1,0),FALSE)),"",VLOOKUP($B59,Kraftvärmeprod!$B$1:$AV$480,MATCH("Producerad elenergi i kraftvärmeverk (GWh)",Kraftvärmeprod!$B$1:$AV$1,0),FALSE))</f>
        <v/>
      </c>
      <c r="G59" t="str">
        <f>IF(ISERROR(1/VLOOKUP($B59,Miljö!$B$1:$T$480,MATCH("Såld mängd produktionsspecifik fjärrvärme (GWh)",Miljö!$B$1:$T$1,0),FALSE)),"",VLOOKUP($B59,Miljö!$B$1:$T$480,MATCH("Såld mängd produktionsspecifik fjärrvärme (GWh)",Miljö!$B$1:$T$1,0),FALSE))</f>
        <v/>
      </c>
      <c r="J59" t="str">
        <f t="shared" si="0"/>
        <v>E.ON Värme Sverige AB</v>
      </c>
    </row>
    <row r="60" spans="1:10" x14ac:dyDescent="0.25">
      <c r="A60" s="2" t="s">
        <v>109</v>
      </c>
      <c r="B60" s="2" t="s">
        <v>113</v>
      </c>
      <c r="C60" s="13" t="s">
        <v>1250</v>
      </c>
      <c r="D60" t="str">
        <f>IF(ISERROR(1/VLOOKUP($B60,Kraftvärmeprod!$B$1:$D$480,MATCH("Total värmeproduktion i kraftvärmeverk i kombinerad drift (GWh)",Kraftvärmeprod!$B$1:$AV$1,0),FALSE)),"Ej kraftvärme","Alternativproduktionsmetoden")</f>
        <v>Ej kraftvärme</v>
      </c>
      <c r="E60" s="73" t="str">
        <f>IF(ISERROR(1/VLOOKUP($B60,Kraftvärmeprod!$B$1:$BD$480,MATCH("Total värmeproduktion i kraftvärmeverk i kombinerad drift (GWh)",Kraftvärmeprod!$B$1:$AV$1,0),FALSE)),"",VLOOKUP($B60,'Slutlig allokering kvv'!$B$1:$BC$480,MATCH(E$1,'Slutlig allokering kvv'!$B$1:$AU$1,0),FALSE))</f>
        <v/>
      </c>
      <c r="F60" t="str">
        <f>IF(ISERROR(1/VLOOKUP($B60,Kraftvärmeprod!$B$1:$AV$480,MATCH("Producerad elenergi i kraftvärmeverk (GWh)",Kraftvärmeprod!$B$1:$AV$1,0),FALSE)),"",VLOOKUP($B60,Kraftvärmeprod!$B$1:$AV$480,MATCH("Producerad elenergi i kraftvärmeverk (GWh)",Kraftvärmeprod!$B$1:$AV$1,0),FALSE))</f>
        <v/>
      </c>
      <c r="G60" t="str">
        <f>IF(ISERROR(1/VLOOKUP($B60,Miljö!$B$1:$T$480,MATCH("Såld mängd produktionsspecifik fjärrvärme (GWh)",Miljö!$B$1:$T$1,0),FALSE)),"",VLOOKUP($B60,Miljö!$B$1:$T$480,MATCH("Såld mängd produktionsspecifik fjärrvärme (GWh)",Miljö!$B$1:$T$1,0),FALSE))</f>
        <v/>
      </c>
      <c r="J60" t="str">
        <f t="shared" si="0"/>
        <v>E.ON Värme Sverige AB</v>
      </c>
    </row>
    <row r="61" spans="1:10" x14ac:dyDescent="0.25">
      <c r="A61" s="2" t="s">
        <v>109</v>
      </c>
      <c r="B61" s="2" t="s">
        <v>114</v>
      </c>
      <c r="C61" s="13" t="s">
        <v>1250</v>
      </c>
      <c r="D61" t="str">
        <f>IF(ISERROR(1/VLOOKUP($B61,Kraftvärmeprod!$B$1:$D$480,MATCH("Total värmeproduktion i kraftvärmeverk i kombinerad drift (GWh)",Kraftvärmeprod!$B$1:$AV$1,0),FALSE)),"Ej kraftvärme","Alternativproduktionsmetoden")</f>
        <v>Ej kraftvärme</v>
      </c>
      <c r="E61" s="73" t="str">
        <f>IF(ISERROR(1/VLOOKUP($B61,Kraftvärmeprod!$B$1:$BD$480,MATCH("Total värmeproduktion i kraftvärmeverk i kombinerad drift (GWh)",Kraftvärmeprod!$B$1:$AV$1,0),FALSE)),"",VLOOKUP($B61,'Slutlig allokering kvv'!$B$1:$BC$480,MATCH(E$1,'Slutlig allokering kvv'!$B$1:$AU$1,0),FALSE))</f>
        <v/>
      </c>
      <c r="F61" t="str">
        <f>IF(ISERROR(1/VLOOKUP($B61,Kraftvärmeprod!$B$1:$AV$480,MATCH("Producerad elenergi i kraftvärmeverk (GWh)",Kraftvärmeprod!$B$1:$AV$1,0),FALSE)),"",VLOOKUP($B61,Kraftvärmeprod!$B$1:$AV$480,MATCH("Producerad elenergi i kraftvärmeverk (GWh)",Kraftvärmeprod!$B$1:$AV$1,0),FALSE))</f>
        <v/>
      </c>
      <c r="G61" t="str">
        <f>IF(ISERROR(1/VLOOKUP($B61,Miljö!$B$1:$T$480,MATCH("Såld mängd produktionsspecifik fjärrvärme (GWh)",Miljö!$B$1:$T$1,0),FALSE)),"",VLOOKUP($B61,Miljö!$B$1:$T$480,MATCH("Såld mängd produktionsspecifik fjärrvärme (GWh)",Miljö!$B$1:$T$1,0),FALSE))</f>
        <v/>
      </c>
      <c r="J61" t="str">
        <f t="shared" si="0"/>
        <v>E.ON Värme Sverige AB</v>
      </c>
    </row>
    <row r="62" spans="1:10" x14ac:dyDescent="0.25">
      <c r="A62" s="2" t="s">
        <v>109</v>
      </c>
      <c r="B62" s="2" t="s">
        <v>115</v>
      </c>
      <c r="C62" s="13" t="s">
        <v>1250</v>
      </c>
      <c r="D62" t="str">
        <f>IF(ISERROR(1/VLOOKUP($B62,Kraftvärmeprod!$B$1:$D$480,MATCH("Total värmeproduktion i kraftvärmeverk i kombinerad drift (GWh)",Kraftvärmeprod!$B$1:$AV$1,0),FALSE)),"Ej kraftvärme","Alternativproduktionsmetoden")</f>
        <v>Alternativproduktionsmetoden</v>
      </c>
      <c r="E62" s="73">
        <f>IF(ISERROR(1/VLOOKUP($B62,Kraftvärmeprod!$B$1:$BD$480,MATCH("Total värmeproduktion i kraftvärmeverk i kombinerad drift (GWh)",Kraftvärmeprod!$B$1:$AV$1,0),FALSE)),"",VLOOKUP($B62,'Slutlig allokering kvv'!$B$1:$BC$480,MATCH(E$1,'Slutlig allokering kvv'!$B$1:$AU$1,0),FALSE))</f>
        <v>0.53165158791314371</v>
      </c>
      <c r="F62">
        <f>IF(ISERROR(1/VLOOKUP($B62,Kraftvärmeprod!$B$1:$AV$480,MATCH("Producerad elenergi i kraftvärmeverk (GWh)",Kraftvärmeprod!$B$1:$AV$1,0),FALSE)),"",VLOOKUP($B62,Kraftvärmeprod!$B$1:$AV$480,MATCH("Producerad elenergi i kraftvärmeverk (GWh)",Kraftvärmeprod!$B$1:$AV$1,0),FALSE))</f>
        <v>223.43199999999999</v>
      </c>
      <c r="G62" t="str">
        <f>IF(ISERROR(1/VLOOKUP($B62,Miljö!$B$1:$T$480,MATCH("Såld mängd produktionsspecifik fjärrvärme (GWh)",Miljö!$B$1:$T$1,0),FALSE)),"",VLOOKUP($B62,Miljö!$B$1:$T$480,MATCH("Såld mängd produktionsspecifik fjärrvärme (GWh)",Miljö!$B$1:$T$1,0),FALSE))</f>
        <v/>
      </c>
      <c r="J62" t="str">
        <f t="shared" si="0"/>
        <v>E.ON Värme Sverige AB</v>
      </c>
    </row>
    <row r="63" spans="1:10" x14ac:dyDescent="0.25">
      <c r="A63" s="2" t="s">
        <v>109</v>
      </c>
      <c r="B63" s="2" t="s">
        <v>116</v>
      </c>
      <c r="C63" s="13" t="s">
        <v>1250</v>
      </c>
      <c r="D63" t="str">
        <f>IF(ISERROR(1/VLOOKUP($B63,Kraftvärmeprod!$B$1:$D$480,MATCH("Total värmeproduktion i kraftvärmeverk i kombinerad drift (GWh)",Kraftvärmeprod!$B$1:$AV$1,0),FALSE)),"Ej kraftvärme","Alternativproduktionsmetoden")</f>
        <v>Ej kraftvärme</v>
      </c>
      <c r="E63" s="73" t="str">
        <f>IF(ISERROR(1/VLOOKUP($B63,Kraftvärmeprod!$B$1:$BD$480,MATCH("Total värmeproduktion i kraftvärmeverk i kombinerad drift (GWh)",Kraftvärmeprod!$B$1:$AV$1,0),FALSE)),"",VLOOKUP($B63,'Slutlig allokering kvv'!$B$1:$BC$480,MATCH(E$1,'Slutlig allokering kvv'!$B$1:$AU$1,0),FALSE))</f>
        <v/>
      </c>
      <c r="F63" t="str">
        <f>IF(ISERROR(1/VLOOKUP($B63,Kraftvärmeprod!$B$1:$AV$480,MATCH("Producerad elenergi i kraftvärmeverk (GWh)",Kraftvärmeprod!$B$1:$AV$1,0),FALSE)),"",VLOOKUP($B63,Kraftvärmeprod!$B$1:$AV$480,MATCH("Producerad elenergi i kraftvärmeverk (GWh)",Kraftvärmeprod!$B$1:$AV$1,0),FALSE))</f>
        <v/>
      </c>
      <c r="G63" t="str">
        <f>IF(ISERROR(1/VLOOKUP($B63,Miljö!$B$1:$T$480,MATCH("Såld mängd produktionsspecifik fjärrvärme (GWh)",Miljö!$B$1:$T$1,0),FALSE)),"",VLOOKUP($B63,Miljö!$B$1:$T$480,MATCH("Såld mängd produktionsspecifik fjärrvärme (GWh)",Miljö!$B$1:$T$1,0),FALSE))</f>
        <v/>
      </c>
      <c r="J63" t="str">
        <f t="shared" si="0"/>
        <v>E.ON Värme Sverige AB</v>
      </c>
    </row>
    <row r="64" spans="1:10" x14ac:dyDescent="0.25">
      <c r="A64" s="2" t="s">
        <v>109</v>
      </c>
      <c r="B64" s="2" t="s">
        <v>117</v>
      </c>
      <c r="C64" s="13" t="s">
        <v>1250</v>
      </c>
      <c r="D64" t="str">
        <f>IF(ISERROR(1/VLOOKUP($B64,Kraftvärmeprod!$B$1:$D$480,MATCH("Total värmeproduktion i kraftvärmeverk i kombinerad drift (GWh)",Kraftvärmeprod!$B$1:$AV$1,0),FALSE)),"Ej kraftvärme","Alternativproduktionsmetoden")</f>
        <v>Ej kraftvärme</v>
      </c>
      <c r="E64" s="73" t="str">
        <f>IF(ISERROR(1/VLOOKUP($B64,Kraftvärmeprod!$B$1:$BD$480,MATCH("Total värmeproduktion i kraftvärmeverk i kombinerad drift (GWh)",Kraftvärmeprod!$B$1:$AV$1,0),FALSE)),"",VLOOKUP($B64,'Slutlig allokering kvv'!$B$1:$BC$480,MATCH(E$1,'Slutlig allokering kvv'!$B$1:$AU$1,0),FALSE))</f>
        <v/>
      </c>
      <c r="F64" t="str">
        <f>IF(ISERROR(1/VLOOKUP($B64,Kraftvärmeprod!$B$1:$AV$480,MATCH("Producerad elenergi i kraftvärmeverk (GWh)",Kraftvärmeprod!$B$1:$AV$1,0),FALSE)),"",VLOOKUP($B64,Kraftvärmeprod!$B$1:$AV$480,MATCH("Producerad elenergi i kraftvärmeverk (GWh)",Kraftvärmeprod!$B$1:$AV$1,0),FALSE))</f>
        <v/>
      </c>
      <c r="G64" t="str">
        <f>IF(ISERROR(1/VLOOKUP($B64,Miljö!$B$1:$T$480,MATCH("Såld mängd produktionsspecifik fjärrvärme (GWh)",Miljö!$B$1:$T$1,0),FALSE)),"",VLOOKUP($B64,Miljö!$B$1:$T$480,MATCH("Såld mängd produktionsspecifik fjärrvärme (GWh)",Miljö!$B$1:$T$1,0),FALSE))</f>
        <v/>
      </c>
      <c r="J64" t="str">
        <f t="shared" si="0"/>
        <v>E.ON Värme Sverige AB</v>
      </c>
    </row>
    <row r="65" spans="1:10" x14ac:dyDescent="0.25">
      <c r="A65" s="2" t="s">
        <v>109</v>
      </c>
      <c r="B65" s="2" t="s">
        <v>118</v>
      </c>
      <c r="C65" s="13" t="s">
        <v>1250</v>
      </c>
      <c r="D65" t="str">
        <f>IF(ISERROR(1/VLOOKUP($B65,Kraftvärmeprod!$B$1:$D$480,MATCH("Total värmeproduktion i kraftvärmeverk i kombinerad drift (GWh)",Kraftvärmeprod!$B$1:$AV$1,0),FALSE)),"Ej kraftvärme","Alternativproduktionsmetoden")</f>
        <v>Alternativproduktionsmetoden</v>
      </c>
      <c r="E65" s="73">
        <f>IF(ISERROR(1/VLOOKUP($B65,Kraftvärmeprod!$B$1:$BD$480,MATCH("Total värmeproduktion i kraftvärmeverk i kombinerad drift (GWh)",Kraftvärmeprod!$B$1:$AV$1,0),FALSE)),"",VLOOKUP($B65,'Slutlig allokering kvv'!$B$1:$BC$480,MATCH(E$1,'Slutlig allokering kvv'!$B$1:$AU$1,0),FALSE))</f>
        <v>0.63272193741787131</v>
      </c>
      <c r="F65">
        <f>IF(ISERROR(1/VLOOKUP($B65,Kraftvärmeprod!$B$1:$AV$480,MATCH("Producerad elenergi i kraftvärmeverk (GWh)",Kraftvärmeprod!$B$1:$AV$1,0),FALSE)),"",VLOOKUP($B65,Kraftvärmeprod!$B$1:$AV$480,MATCH("Producerad elenergi i kraftvärmeverk (GWh)",Kraftvärmeprod!$B$1:$AV$1,0),FALSE))</f>
        <v>416</v>
      </c>
      <c r="G65" t="str">
        <f>IF(ISERROR(1/VLOOKUP($B65,Miljö!$B$1:$T$480,MATCH("Såld mängd produktionsspecifik fjärrvärme (GWh)",Miljö!$B$1:$T$1,0),FALSE)),"",VLOOKUP($B65,Miljö!$B$1:$T$480,MATCH("Såld mängd produktionsspecifik fjärrvärme (GWh)",Miljö!$B$1:$T$1,0),FALSE))</f>
        <v/>
      </c>
      <c r="J65" t="str">
        <f t="shared" si="0"/>
        <v>E.ON Värme Sverige AB</v>
      </c>
    </row>
    <row r="66" spans="1:10" x14ac:dyDescent="0.25">
      <c r="A66" s="2" t="s">
        <v>109</v>
      </c>
      <c r="B66" s="2" t="s">
        <v>119</v>
      </c>
      <c r="C66" s="13" t="s">
        <v>1250</v>
      </c>
      <c r="D66" t="str">
        <f>IF(ISERROR(1/VLOOKUP($B66,Kraftvärmeprod!$B$1:$D$480,MATCH("Total värmeproduktion i kraftvärmeverk i kombinerad drift (GWh)",Kraftvärmeprod!$B$1:$AV$1,0),FALSE)),"Ej kraftvärme","Alternativproduktionsmetoden")</f>
        <v>Ej kraftvärme</v>
      </c>
      <c r="E66" s="73" t="str">
        <f>IF(ISERROR(1/VLOOKUP($B66,Kraftvärmeprod!$B$1:$BD$480,MATCH("Total värmeproduktion i kraftvärmeverk i kombinerad drift (GWh)",Kraftvärmeprod!$B$1:$AV$1,0),FALSE)),"",VLOOKUP($B66,'Slutlig allokering kvv'!$B$1:$BC$480,MATCH(E$1,'Slutlig allokering kvv'!$B$1:$AU$1,0),FALSE))</f>
        <v/>
      </c>
      <c r="F66" t="str">
        <f>IF(ISERROR(1/VLOOKUP($B66,Kraftvärmeprod!$B$1:$AV$480,MATCH("Producerad elenergi i kraftvärmeverk (GWh)",Kraftvärmeprod!$B$1:$AV$1,0),FALSE)),"",VLOOKUP($B66,Kraftvärmeprod!$B$1:$AV$480,MATCH("Producerad elenergi i kraftvärmeverk (GWh)",Kraftvärmeprod!$B$1:$AV$1,0),FALSE))</f>
        <v/>
      </c>
      <c r="G66" t="str">
        <f>IF(ISERROR(1/VLOOKUP($B66,Miljö!$B$1:$T$480,MATCH("Såld mängd produktionsspecifik fjärrvärme (GWh)",Miljö!$B$1:$T$1,0),FALSE)),"",VLOOKUP($B66,Miljö!$B$1:$T$480,MATCH("Såld mängd produktionsspecifik fjärrvärme (GWh)",Miljö!$B$1:$T$1,0),FALSE))</f>
        <v/>
      </c>
      <c r="J66" t="str">
        <f t="shared" si="0"/>
        <v>E.ON Värme Sverige AB</v>
      </c>
    </row>
    <row r="67" spans="1:10" x14ac:dyDescent="0.25">
      <c r="A67" s="2" t="s">
        <v>109</v>
      </c>
      <c r="B67" s="2" t="s">
        <v>120</v>
      </c>
      <c r="C67" s="13" t="s">
        <v>1250</v>
      </c>
      <c r="D67" t="str">
        <f>IF(ISERROR(1/VLOOKUP($B67,Kraftvärmeprod!$B$1:$D$480,MATCH("Total värmeproduktion i kraftvärmeverk i kombinerad drift (GWh)",Kraftvärmeprod!$B$1:$AV$1,0),FALSE)),"Ej kraftvärme","Alternativproduktionsmetoden")</f>
        <v>Alternativproduktionsmetoden</v>
      </c>
      <c r="E67" s="73">
        <f>IF(ISERROR(1/VLOOKUP($B67,Kraftvärmeprod!$B$1:$BD$480,MATCH("Total värmeproduktion i kraftvärmeverk i kombinerad drift (GWh)",Kraftvärmeprod!$B$1:$AV$1,0),FALSE)),"",VLOOKUP($B67,'Slutlig allokering kvv'!$B$1:$BC$480,MATCH(E$1,'Slutlig allokering kvv'!$B$1:$AU$1,0),FALSE))</f>
        <v>0.47996254392129301</v>
      </c>
      <c r="F67">
        <f>IF(ISERROR(1/VLOOKUP($B67,Kraftvärmeprod!$B$1:$AV$480,MATCH("Producerad elenergi i kraftvärmeverk (GWh)",Kraftvärmeprod!$B$1:$AV$1,0),FALSE)),"",VLOOKUP($B67,Kraftvärmeprod!$B$1:$AV$480,MATCH("Producerad elenergi i kraftvärmeverk (GWh)",Kraftvärmeprod!$B$1:$AV$1,0),FALSE))</f>
        <v>328</v>
      </c>
      <c r="G67">
        <f>IF(ISERROR(1/VLOOKUP($B67,Miljö!$B$1:$T$480,MATCH("Såld mängd produktionsspecifik fjärrvärme (GWh)",Miljö!$B$1:$T$1,0),FALSE)),"",VLOOKUP($B67,Miljö!$B$1:$T$480,MATCH("Såld mängd produktionsspecifik fjärrvärme (GWh)",Miljö!$B$1:$T$1,0),FALSE))</f>
        <v>27</v>
      </c>
      <c r="J67" t="str">
        <f t="shared" ref="J67:J130" si="1">A67</f>
        <v>E.ON Värme Sverige AB</v>
      </c>
    </row>
    <row r="68" spans="1:10" x14ac:dyDescent="0.25">
      <c r="A68" s="2" t="s">
        <v>109</v>
      </c>
      <c r="B68" s="2" t="s">
        <v>121</v>
      </c>
      <c r="C68" s="13" t="s">
        <v>1250</v>
      </c>
      <c r="D68" t="str">
        <f>IF(ISERROR(1/VLOOKUP($B68,Kraftvärmeprod!$B$1:$D$480,MATCH("Total värmeproduktion i kraftvärmeverk i kombinerad drift (GWh)",Kraftvärmeprod!$B$1:$AV$1,0),FALSE)),"Ej kraftvärme","Alternativproduktionsmetoden")</f>
        <v>Ej kraftvärme</v>
      </c>
      <c r="E68" s="73" t="str">
        <f>IF(ISERROR(1/VLOOKUP($B68,Kraftvärmeprod!$B$1:$BD$480,MATCH("Total värmeproduktion i kraftvärmeverk i kombinerad drift (GWh)",Kraftvärmeprod!$B$1:$AV$1,0),FALSE)),"",VLOOKUP($B68,'Slutlig allokering kvv'!$B$1:$BC$480,MATCH(E$1,'Slutlig allokering kvv'!$B$1:$AU$1,0),FALSE))</f>
        <v/>
      </c>
      <c r="F68" t="str">
        <f>IF(ISERROR(1/VLOOKUP($B68,Kraftvärmeprod!$B$1:$AV$480,MATCH("Producerad elenergi i kraftvärmeverk (GWh)",Kraftvärmeprod!$B$1:$AV$1,0),FALSE)),"",VLOOKUP($B68,Kraftvärmeprod!$B$1:$AV$480,MATCH("Producerad elenergi i kraftvärmeverk (GWh)",Kraftvärmeprod!$B$1:$AV$1,0),FALSE))</f>
        <v/>
      </c>
      <c r="G68" t="str">
        <f>IF(ISERROR(1/VLOOKUP($B68,Miljö!$B$1:$T$480,MATCH("Såld mängd produktionsspecifik fjärrvärme (GWh)",Miljö!$B$1:$T$1,0),FALSE)),"",VLOOKUP($B68,Miljö!$B$1:$T$480,MATCH("Såld mängd produktionsspecifik fjärrvärme (GWh)",Miljö!$B$1:$T$1,0),FALSE))</f>
        <v/>
      </c>
      <c r="J68" t="str">
        <f t="shared" si="1"/>
        <v>E.ON Värme Sverige AB</v>
      </c>
    </row>
    <row r="69" spans="1:10" x14ac:dyDescent="0.25">
      <c r="A69" s="2" t="s">
        <v>109</v>
      </c>
      <c r="B69" s="2" t="s">
        <v>122</v>
      </c>
      <c r="C69" s="13" t="s">
        <v>1250</v>
      </c>
      <c r="D69" t="str">
        <f>IF(ISERROR(1/VLOOKUP($B69,Kraftvärmeprod!$B$1:$D$480,MATCH("Total värmeproduktion i kraftvärmeverk i kombinerad drift (GWh)",Kraftvärmeprod!$B$1:$AV$1,0),FALSE)),"Ej kraftvärme","Alternativproduktionsmetoden")</f>
        <v>Ej kraftvärme</v>
      </c>
      <c r="E69" s="73" t="str">
        <f>IF(ISERROR(1/VLOOKUP($B69,Kraftvärmeprod!$B$1:$BD$480,MATCH("Total värmeproduktion i kraftvärmeverk i kombinerad drift (GWh)",Kraftvärmeprod!$B$1:$AV$1,0),FALSE)),"",VLOOKUP($B69,'Slutlig allokering kvv'!$B$1:$BC$480,MATCH(E$1,'Slutlig allokering kvv'!$B$1:$AU$1,0),FALSE))</f>
        <v/>
      </c>
      <c r="F69" t="str">
        <f>IF(ISERROR(1/VLOOKUP($B69,Kraftvärmeprod!$B$1:$AV$480,MATCH("Producerad elenergi i kraftvärmeverk (GWh)",Kraftvärmeprod!$B$1:$AV$1,0),FALSE)),"",VLOOKUP($B69,Kraftvärmeprod!$B$1:$AV$480,MATCH("Producerad elenergi i kraftvärmeverk (GWh)",Kraftvärmeprod!$B$1:$AV$1,0),FALSE))</f>
        <v/>
      </c>
      <c r="G69" t="str">
        <f>IF(ISERROR(1/VLOOKUP($B69,Miljö!$B$1:$T$480,MATCH("Såld mängd produktionsspecifik fjärrvärme (GWh)",Miljö!$B$1:$T$1,0),FALSE)),"",VLOOKUP($B69,Miljö!$B$1:$T$480,MATCH("Såld mängd produktionsspecifik fjärrvärme (GWh)",Miljö!$B$1:$T$1,0),FALSE))</f>
        <v/>
      </c>
      <c r="J69" t="str">
        <f t="shared" si="1"/>
        <v>E.ON Värme Sverige AB</v>
      </c>
    </row>
    <row r="70" spans="1:10" x14ac:dyDescent="0.25">
      <c r="A70" s="2" t="s">
        <v>109</v>
      </c>
      <c r="B70" s="2" t="s">
        <v>123</v>
      </c>
      <c r="C70" s="13" t="s">
        <v>1250</v>
      </c>
      <c r="D70" t="str">
        <f>IF(ISERROR(1/VLOOKUP($B70,Kraftvärmeprod!$B$1:$D$480,MATCH("Total värmeproduktion i kraftvärmeverk i kombinerad drift (GWh)",Kraftvärmeprod!$B$1:$AV$1,0),FALSE)),"Ej kraftvärme","Alternativproduktionsmetoden")</f>
        <v>Ej kraftvärme</v>
      </c>
      <c r="E70" s="73" t="str">
        <f>IF(ISERROR(1/VLOOKUP($B70,Kraftvärmeprod!$B$1:$BD$480,MATCH("Total värmeproduktion i kraftvärmeverk i kombinerad drift (GWh)",Kraftvärmeprod!$B$1:$AV$1,0),FALSE)),"",VLOOKUP($B70,'Slutlig allokering kvv'!$B$1:$BC$480,MATCH(E$1,'Slutlig allokering kvv'!$B$1:$AU$1,0),FALSE))</f>
        <v/>
      </c>
      <c r="F70" t="str">
        <f>IF(ISERROR(1/VLOOKUP($B70,Kraftvärmeprod!$B$1:$AV$480,MATCH("Producerad elenergi i kraftvärmeverk (GWh)",Kraftvärmeprod!$B$1:$AV$1,0),FALSE)),"",VLOOKUP($B70,Kraftvärmeprod!$B$1:$AV$480,MATCH("Producerad elenergi i kraftvärmeverk (GWh)",Kraftvärmeprod!$B$1:$AV$1,0),FALSE))</f>
        <v/>
      </c>
      <c r="G70" t="str">
        <f>IF(ISERROR(1/VLOOKUP($B70,Miljö!$B$1:$T$480,MATCH("Såld mängd produktionsspecifik fjärrvärme (GWh)",Miljö!$B$1:$T$1,0),FALSE)),"",VLOOKUP($B70,Miljö!$B$1:$T$480,MATCH("Såld mängd produktionsspecifik fjärrvärme (GWh)",Miljö!$B$1:$T$1,0),FALSE))</f>
        <v/>
      </c>
      <c r="J70" t="str">
        <f t="shared" si="1"/>
        <v>E.ON Värme Sverige AB</v>
      </c>
    </row>
    <row r="71" spans="1:10" x14ac:dyDescent="0.25">
      <c r="A71" s="2" t="s">
        <v>109</v>
      </c>
      <c r="B71" s="2" t="s">
        <v>124</v>
      </c>
      <c r="C71" s="13" t="s">
        <v>1250</v>
      </c>
      <c r="D71" t="str">
        <f>IF(ISERROR(1/VLOOKUP($B71,Kraftvärmeprod!$B$1:$D$480,MATCH("Total värmeproduktion i kraftvärmeverk i kombinerad drift (GWh)",Kraftvärmeprod!$B$1:$AV$1,0),FALSE)),"Ej kraftvärme","Alternativproduktionsmetoden")</f>
        <v>Ej kraftvärme</v>
      </c>
      <c r="E71" s="73" t="str">
        <f>IF(ISERROR(1/VLOOKUP($B71,Kraftvärmeprod!$B$1:$BD$480,MATCH("Total värmeproduktion i kraftvärmeverk i kombinerad drift (GWh)",Kraftvärmeprod!$B$1:$AV$1,0),FALSE)),"",VLOOKUP($B71,'Slutlig allokering kvv'!$B$1:$BC$480,MATCH(E$1,'Slutlig allokering kvv'!$B$1:$AU$1,0),FALSE))</f>
        <v/>
      </c>
      <c r="F71" t="str">
        <f>IF(ISERROR(1/VLOOKUP($B71,Kraftvärmeprod!$B$1:$AV$480,MATCH("Producerad elenergi i kraftvärmeverk (GWh)",Kraftvärmeprod!$B$1:$AV$1,0),FALSE)),"",VLOOKUP($B71,Kraftvärmeprod!$B$1:$AV$480,MATCH("Producerad elenergi i kraftvärmeverk (GWh)",Kraftvärmeprod!$B$1:$AV$1,0),FALSE))</f>
        <v/>
      </c>
      <c r="G71" t="str">
        <f>IF(ISERROR(1/VLOOKUP($B71,Miljö!$B$1:$T$480,MATCH("Såld mängd produktionsspecifik fjärrvärme (GWh)",Miljö!$B$1:$T$1,0),FALSE)),"",VLOOKUP($B71,Miljö!$B$1:$T$480,MATCH("Såld mängd produktionsspecifik fjärrvärme (GWh)",Miljö!$B$1:$T$1,0),FALSE))</f>
        <v/>
      </c>
      <c r="J71" t="str">
        <f t="shared" si="1"/>
        <v>E.ON Värme Sverige AB</v>
      </c>
    </row>
    <row r="72" spans="1:10" x14ac:dyDescent="0.25">
      <c r="A72" s="2" t="s">
        <v>109</v>
      </c>
      <c r="B72" s="2" t="s">
        <v>125</v>
      </c>
      <c r="C72" s="13" t="s">
        <v>1250</v>
      </c>
      <c r="D72" t="str">
        <f>IF(ISERROR(1/VLOOKUP($B72,Kraftvärmeprod!$B$1:$D$480,MATCH("Total värmeproduktion i kraftvärmeverk i kombinerad drift (GWh)",Kraftvärmeprod!$B$1:$AV$1,0),FALSE)),"Ej kraftvärme","Alternativproduktionsmetoden")</f>
        <v>Ej kraftvärme</v>
      </c>
      <c r="E72" s="73" t="str">
        <f>IF(ISERROR(1/VLOOKUP($B72,Kraftvärmeprod!$B$1:$BD$480,MATCH("Total värmeproduktion i kraftvärmeverk i kombinerad drift (GWh)",Kraftvärmeprod!$B$1:$AV$1,0),FALSE)),"",VLOOKUP($B72,'Slutlig allokering kvv'!$B$1:$BC$480,MATCH(E$1,'Slutlig allokering kvv'!$B$1:$AU$1,0),FALSE))</f>
        <v/>
      </c>
      <c r="F72" t="str">
        <f>IF(ISERROR(1/VLOOKUP($B72,Kraftvärmeprod!$B$1:$AV$480,MATCH("Producerad elenergi i kraftvärmeverk (GWh)",Kraftvärmeprod!$B$1:$AV$1,0),FALSE)),"",VLOOKUP($B72,Kraftvärmeprod!$B$1:$AV$480,MATCH("Producerad elenergi i kraftvärmeverk (GWh)",Kraftvärmeprod!$B$1:$AV$1,0),FALSE))</f>
        <v/>
      </c>
      <c r="G72" t="str">
        <f>IF(ISERROR(1/VLOOKUP($B72,Miljö!$B$1:$T$480,MATCH("Såld mängd produktionsspecifik fjärrvärme (GWh)",Miljö!$B$1:$T$1,0),FALSE)),"",VLOOKUP($B72,Miljö!$B$1:$T$480,MATCH("Såld mängd produktionsspecifik fjärrvärme (GWh)",Miljö!$B$1:$T$1,0),FALSE))</f>
        <v/>
      </c>
      <c r="J72" t="str">
        <f t="shared" si="1"/>
        <v>E.ON Värme Sverige AB</v>
      </c>
    </row>
    <row r="73" spans="1:10" x14ac:dyDescent="0.25">
      <c r="A73" s="2" t="s">
        <v>109</v>
      </c>
      <c r="B73" s="2" t="s">
        <v>126</v>
      </c>
      <c r="C73" s="13" t="s">
        <v>1250</v>
      </c>
      <c r="D73" t="str">
        <f>IF(ISERROR(1/VLOOKUP($B73,Kraftvärmeprod!$B$1:$D$480,MATCH("Total värmeproduktion i kraftvärmeverk i kombinerad drift (GWh)",Kraftvärmeprod!$B$1:$AV$1,0),FALSE)),"Ej kraftvärme","Alternativproduktionsmetoden")</f>
        <v>Ej kraftvärme</v>
      </c>
      <c r="E73" s="73" t="str">
        <f>IF(ISERROR(1/VLOOKUP($B73,Kraftvärmeprod!$B$1:$BD$480,MATCH("Total värmeproduktion i kraftvärmeverk i kombinerad drift (GWh)",Kraftvärmeprod!$B$1:$AV$1,0),FALSE)),"",VLOOKUP($B73,'Slutlig allokering kvv'!$B$1:$BC$480,MATCH(E$1,'Slutlig allokering kvv'!$B$1:$AU$1,0),FALSE))</f>
        <v/>
      </c>
      <c r="F73" t="str">
        <f>IF(ISERROR(1/VLOOKUP($B73,Kraftvärmeprod!$B$1:$AV$480,MATCH("Producerad elenergi i kraftvärmeverk (GWh)",Kraftvärmeprod!$B$1:$AV$1,0),FALSE)),"",VLOOKUP($B73,Kraftvärmeprod!$B$1:$AV$480,MATCH("Producerad elenergi i kraftvärmeverk (GWh)",Kraftvärmeprod!$B$1:$AV$1,0),FALSE))</f>
        <v/>
      </c>
      <c r="G73" t="str">
        <f>IF(ISERROR(1/VLOOKUP($B73,Miljö!$B$1:$T$480,MATCH("Såld mängd produktionsspecifik fjärrvärme (GWh)",Miljö!$B$1:$T$1,0),FALSE)),"",VLOOKUP($B73,Miljö!$B$1:$T$480,MATCH("Såld mängd produktionsspecifik fjärrvärme (GWh)",Miljö!$B$1:$T$1,0),FALSE))</f>
        <v/>
      </c>
      <c r="J73" t="str">
        <f t="shared" si="1"/>
        <v>E.ON Värme Sverige AB</v>
      </c>
    </row>
    <row r="74" spans="1:10" x14ac:dyDescent="0.25">
      <c r="A74" s="2" t="s">
        <v>109</v>
      </c>
      <c r="B74" s="2" t="s">
        <v>127</v>
      </c>
      <c r="C74" s="13" t="s">
        <v>1250</v>
      </c>
      <c r="D74" t="str">
        <f>IF(ISERROR(1/VLOOKUP($B74,Kraftvärmeprod!$B$1:$D$480,MATCH("Total värmeproduktion i kraftvärmeverk i kombinerad drift (GWh)",Kraftvärmeprod!$B$1:$AV$1,0),FALSE)),"Ej kraftvärme","Alternativproduktionsmetoden")</f>
        <v>Ej kraftvärme</v>
      </c>
      <c r="E74" s="73" t="str">
        <f>IF(ISERROR(1/VLOOKUP($B74,Kraftvärmeprod!$B$1:$BD$480,MATCH("Total värmeproduktion i kraftvärmeverk i kombinerad drift (GWh)",Kraftvärmeprod!$B$1:$AV$1,0),FALSE)),"",VLOOKUP($B74,'Slutlig allokering kvv'!$B$1:$BC$480,MATCH(E$1,'Slutlig allokering kvv'!$B$1:$AU$1,0),FALSE))</f>
        <v/>
      </c>
      <c r="F74" t="str">
        <f>IF(ISERROR(1/VLOOKUP($B74,Kraftvärmeprod!$B$1:$AV$480,MATCH("Producerad elenergi i kraftvärmeverk (GWh)",Kraftvärmeprod!$B$1:$AV$1,0),FALSE)),"",VLOOKUP($B74,Kraftvärmeprod!$B$1:$AV$480,MATCH("Producerad elenergi i kraftvärmeverk (GWh)",Kraftvärmeprod!$B$1:$AV$1,0),FALSE))</f>
        <v/>
      </c>
      <c r="G74" t="str">
        <f>IF(ISERROR(1/VLOOKUP($B74,Miljö!$B$1:$T$480,MATCH("Såld mängd produktionsspecifik fjärrvärme (GWh)",Miljö!$B$1:$T$1,0),FALSE)),"",VLOOKUP($B74,Miljö!$B$1:$T$480,MATCH("Såld mängd produktionsspecifik fjärrvärme (GWh)",Miljö!$B$1:$T$1,0),FALSE))</f>
        <v/>
      </c>
      <c r="J74" t="str">
        <f t="shared" si="1"/>
        <v>E.ON Värme Sverige AB</v>
      </c>
    </row>
    <row r="75" spans="1:10" x14ac:dyDescent="0.25">
      <c r="A75" s="2" t="s">
        <v>109</v>
      </c>
      <c r="B75" s="2" t="s">
        <v>128</v>
      </c>
      <c r="C75" s="13" t="s">
        <v>1250</v>
      </c>
      <c r="D75" t="str">
        <f>IF(ISERROR(1/VLOOKUP($B75,Kraftvärmeprod!$B$1:$D$480,MATCH("Total värmeproduktion i kraftvärmeverk i kombinerad drift (GWh)",Kraftvärmeprod!$B$1:$AV$1,0),FALSE)),"Ej kraftvärme","Alternativproduktionsmetoden")</f>
        <v>Ej kraftvärme</v>
      </c>
      <c r="E75" s="73" t="str">
        <f>IF(ISERROR(1/VLOOKUP($B75,Kraftvärmeprod!$B$1:$BD$480,MATCH("Total värmeproduktion i kraftvärmeverk i kombinerad drift (GWh)",Kraftvärmeprod!$B$1:$AV$1,0),FALSE)),"",VLOOKUP($B75,'Slutlig allokering kvv'!$B$1:$BC$480,MATCH(E$1,'Slutlig allokering kvv'!$B$1:$AU$1,0),FALSE))</f>
        <v/>
      </c>
      <c r="F75" t="str">
        <f>IF(ISERROR(1/VLOOKUP($B75,Kraftvärmeprod!$B$1:$AV$480,MATCH("Producerad elenergi i kraftvärmeverk (GWh)",Kraftvärmeprod!$B$1:$AV$1,0),FALSE)),"",VLOOKUP($B75,Kraftvärmeprod!$B$1:$AV$480,MATCH("Producerad elenergi i kraftvärmeverk (GWh)",Kraftvärmeprod!$B$1:$AV$1,0),FALSE))</f>
        <v/>
      </c>
      <c r="G75" t="str">
        <f>IF(ISERROR(1/VLOOKUP($B75,Miljö!$B$1:$T$480,MATCH("Såld mängd produktionsspecifik fjärrvärme (GWh)",Miljö!$B$1:$T$1,0),FALSE)),"",VLOOKUP($B75,Miljö!$B$1:$T$480,MATCH("Såld mängd produktionsspecifik fjärrvärme (GWh)",Miljö!$B$1:$T$1,0),FALSE))</f>
        <v/>
      </c>
      <c r="J75" t="str">
        <f t="shared" si="1"/>
        <v>E.ON Värme Sverige AB</v>
      </c>
    </row>
    <row r="76" spans="1:10" x14ac:dyDescent="0.25">
      <c r="A76" s="2" t="s">
        <v>109</v>
      </c>
      <c r="B76" s="2" t="s">
        <v>129</v>
      </c>
      <c r="C76" s="13" t="s">
        <v>1250</v>
      </c>
      <c r="D76" t="str">
        <f>IF(ISERROR(1/VLOOKUP($B76,Kraftvärmeprod!$B$1:$D$480,MATCH("Total värmeproduktion i kraftvärmeverk i kombinerad drift (GWh)",Kraftvärmeprod!$B$1:$AV$1,0),FALSE)),"Ej kraftvärme","Alternativproduktionsmetoden")</f>
        <v>Ej kraftvärme</v>
      </c>
      <c r="E76" s="73" t="str">
        <f>IF(ISERROR(1/VLOOKUP($B76,Kraftvärmeprod!$B$1:$BD$480,MATCH("Total värmeproduktion i kraftvärmeverk i kombinerad drift (GWh)",Kraftvärmeprod!$B$1:$AV$1,0),FALSE)),"",VLOOKUP($B76,'Slutlig allokering kvv'!$B$1:$BC$480,MATCH(E$1,'Slutlig allokering kvv'!$B$1:$AU$1,0),FALSE))</f>
        <v/>
      </c>
      <c r="F76" t="str">
        <f>IF(ISERROR(1/VLOOKUP($B76,Kraftvärmeprod!$B$1:$AV$480,MATCH("Producerad elenergi i kraftvärmeverk (GWh)",Kraftvärmeprod!$B$1:$AV$1,0),FALSE)),"",VLOOKUP($B76,Kraftvärmeprod!$B$1:$AV$480,MATCH("Producerad elenergi i kraftvärmeverk (GWh)",Kraftvärmeprod!$B$1:$AV$1,0),FALSE))</f>
        <v/>
      </c>
      <c r="G76" t="str">
        <f>IF(ISERROR(1/VLOOKUP($B76,Miljö!$B$1:$T$480,MATCH("Såld mängd produktionsspecifik fjärrvärme (GWh)",Miljö!$B$1:$T$1,0),FALSE)),"",VLOOKUP($B76,Miljö!$B$1:$T$480,MATCH("Såld mängd produktionsspecifik fjärrvärme (GWh)",Miljö!$B$1:$T$1,0),FALSE))</f>
        <v/>
      </c>
      <c r="J76" t="str">
        <f t="shared" si="1"/>
        <v>E.ON Värme Sverige AB</v>
      </c>
    </row>
    <row r="77" spans="1:10" x14ac:dyDescent="0.25">
      <c r="A77" s="2" t="s">
        <v>130</v>
      </c>
      <c r="B77" s="2" t="s">
        <v>131</v>
      </c>
      <c r="C77" s="13"/>
      <c r="D77" t="str">
        <f>IF(ISERROR(1/VLOOKUP($B77,Kraftvärmeprod!$B$1:$D$480,MATCH("Total värmeproduktion i kraftvärmeverk i kombinerad drift (GWh)",Kraftvärmeprod!$B$1:$AV$1,0),FALSE)),"Ej kraftvärme","Alternativproduktionsmetoden")</f>
        <v>Ej kraftvärme</v>
      </c>
      <c r="E77" s="73" t="str">
        <f>IF(ISERROR(1/VLOOKUP($B77,Kraftvärmeprod!$B$1:$BD$480,MATCH("Total värmeproduktion i kraftvärmeverk i kombinerad drift (GWh)",Kraftvärmeprod!$B$1:$AV$1,0),FALSE)),"",VLOOKUP($B77,'Slutlig allokering kvv'!$B$1:$BC$480,MATCH(E$1,'Slutlig allokering kvv'!$B$1:$AU$1,0),FALSE))</f>
        <v/>
      </c>
      <c r="F77" t="str">
        <f>IF(ISERROR(1/VLOOKUP($B77,Kraftvärmeprod!$B$1:$AV$480,MATCH("Producerad elenergi i kraftvärmeverk (GWh)",Kraftvärmeprod!$B$1:$AV$1,0),FALSE)),"",VLOOKUP($B77,Kraftvärmeprod!$B$1:$AV$480,MATCH("Producerad elenergi i kraftvärmeverk (GWh)",Kraftvärmeprod!$B$1:$AV$1,0),FALSE))</f>
        <v/>
      </c>
      <c r="G77" t="str">
        <f>IF(ISERROR(1/VLOOKUP($B77,Miljö!$B$1:$T$480,MATCH("Såld mängd produktionsspecifik fjärrvärme (GWh)",Miljö!$B$1:$T$1,0),FALSE)),"",VLOOKUP($B77,Miljö!$B$1:$T$480,MATCH("Såld mängd produktionsspecifik fjärrvärme (GWh)",Miljö!$B$1:$T$1,0),FALSE))</f>
        <v/>
      </c>
      <c r="J77" t="str">
        <f t="shared" si="1"/>
        <v>Eda Energi AB</v>
      </c>
    </row>
    <row r="78" spans="1:10" x14ac:dyDescent="0.25">
      <c r="A78" s="2" t="s">
        <v>132</v>
      </c>
      <c r="B78" s="2" t="s">
        <v>133</v>
      </c>
      <c r="D78" t="str">
        <f>IF(ISERROR(1/VLOOKUP($B78,Kraftvärmeprod!$B$1:$D$480,MATCH("Total värmeproduktion i kraftvärmeverk i kombinerad drift (GWh)",Kraftvärmeprod!$B$1:$AV$1,0),FALSE)),"Ej kraftvärme","Alternativproduktionsmetoden")</f>
        <v>Alternativproduktionsmetoden</v>
      </c>
      <c r="E78" s="73">
        <f>IF(ISERROR(1/VLOOKUP($B78,Kraftvärmeprod!$B$1:$BD$480,MATCH("Total värmeproduktion i kraftvärmeverk i kombinerad drift (GWh)",Kraftvärmeprod!$B$1:$AV$1,0),FALSE)),"",VLOOKUP($B78,'Slutlig allokering kvv'!$B$1:$BC$480,MATCH(E$1,'Slutlig allokering kvv'!$B$1:$AU$1,0),FALSE))</f>
        <v>0.74429029021855964</v>
      </c>
      <c r="F78">
        <f>IF(ISERROR(1/VLOOKUP($B78,Kraftvärmeprod!$B$1:$AV$480,MATCH("Producerad elenergi i kraftvärmeverk (GWh)",Kraftvärmeprod!$B$1:$AV$1,0),FALSE)),"",VLOOKUP($B78,Kraftvärmeprod!$B$1:$AV$480,MATCH("Producerad elenergi i kraftvärmeverk (GWh)",Kraftvärmeprod!$B$1:$AV$1,0),FALSE))</f>
        <v>15.8</v>
      </c>
      <c r="G78" t="str">
        <f>IF(ISERROR(1/VLOOKUP($B78,Miljö!$B$1:$T$480,MATCH("Såld mängd produktionsspecifik fjärrvärme (GWh)",Miljö!$B$1:$T$1,0),FALSE)),"",VLOOKUP($B78,Miljö!$B$1:$T$480,MATCH("Såld mängd produktionsspecifik fjärrvärme (GWh)",Miljö!$B$1:$T$1,0),FALSE))</f>
        <v/>
      </c>
      <c r="J78" t="str">
        <f t="shared" si="1"/>
        <v>Eksjö Energi AB</v>
      </c>
    </row>
    <row r="79" spans="1:10" x14ac:dyDescent="0.25">
      <c r="A79" s="2" t="s">
        <v>132</v>
      </c>
      <c r="B79" s="2" t="s">
        <v>134</v>
      </c>
      <c r="D79" t="str">
        <f>IF(ISERROR(1/VLOOKUP($B79,Kraftvärmeprod!$B$1:$D$480,MATCH("Total värmeproduktion i kraftvärmeverk i kombinerad drift (GWh)",Kraftvärmeprod!$B$1:$AV$1,0),FALSE)),"Ej kraftvärme","Alternativproduktionsmetoden")</f>
        <v>Ej kraftvärme</v>
      </c>
      <c r="E79" s="73" t="str">
        <f>IF(ISERROR(1/VLOOKUP($B79,Kraftvärmeprod!$B$1:$BD$480,MATCH("Total värmeproduktion i kraftvärmeverk i kombinerad drift (GWh)",Kraftvärmeprod!$B$1:$AV$1,0),FALSE)),"",VLOOKUP($B79,'Slutlig allokering kvv'!$B$1:$BC$480,MATCH(E$1,'Slutlig allokering kvv'!$B$1:$AU$1,0),FALSE))</f>
        <v/>
      </c>
      <c r="F79" t="str">
        <f>IF(ISERROR(1/VLOOKUP($B79,Kraftvärmeprod!$B$1:$AV$480,MATCH("Producerad elenergi i kraftvärmeverk (GWh)",Kraftvärmeprod!$B$1:$AV$1,0),FALSE)),"",VLOOKUP($B79,Kraftvärmeprod!$B$1:$AV$480,MATCH("Producerad elenergi i kraftvärmeverk (GWh)",Kraftvärmeprod!$B$1:$AV$1,0),FALSE))</f>
        <v/>
      </c>
      <c r="G79" t="str">
        <f>IF(ISERROR(1/VLOOKUP($B79,Miljö!$B$1:$T$480,MATCH("Såld mängd produktionsspecifik fjärrvärme (GWh)",Miljö!$B$1:$T$1,0),FALSE)),"",VLOOKUP($B79,Miljö!$B$1:$T$480,MATCH("Såld mängd produktionsspecifik fjärrvärme (GWh)",Miljö!$B$1:$T$1,0),FALSE))</f>
        <v/>
      </c>
      <c r="J79" t="str">
        <f t="shared" si="1"/>
        <v>Eksjö Energi AB</v>
      </c>
    </row>
    <row r="80" spans="1:10" x14ac:dyDescent="0.25">
      <c r="A80" s="2" t="s">
        <v>132</v>
      </c>
      <c r="B80" s="2" t="s">
        <v>135</v>
      </c>
      <c r="D80" t="str">
        <f>IF(ISERROR(1/VLOOKUP($B80,Kraftvärmeprod!$B$1:$D$480,MATCH("Total värmeproduktion i kraftvärmeverk i kombinerad drift (GWh)",Kraftvärmeprod!$B$1:$AV$1,0),FALSE)),"Ej kraftvärme","Alternativproduktionsmetoden")</f>
        <v>Ej kraftvärme</v>
      </c>
      <c r="E80" s="73" t="str">
        <f>IF(ISERROR(1/VLOOKUP($B80,Kraftvärmeprod!$B$1:$BD$480,MATCH("Total värmeproduktion i kraftvärmeverk i kombinerad drift (GWh)",Kraftvärmeprod!$B$1:$AV$1,0),FALSE)),"",VLOOKUP($B80,'Slutlig allokering kvv'!$B$1:$BC$480,MATCH(E$1,'Slutlig allokering kvv'!$B$1:$AU$1,0),FALSE))</f>
        <v/>
      </c>
      <c r="F80" t="str">
        <f>IF(ISERROR(1/VLOOKUP($B80,Kraftvärmeprod!$B$1:$AV$480,MATCH("Producerad elenergi i kraftvärmeverk (GWh)",Kraftvärmeprod!$B$1:$AV$1,0),FALSE)),"",VLOOKUP($B80,Kraftvärmeprod!$B$1:$AV$480,MATCH("Producerad elenergi i kraftvärmeverk (GWh)",Kraftvärmeprod!$B$1:$AV$1,0),FALSE))</f>
        <v/>
      </c>
      <c r="G80" t="str">
        <f>IF(ISERROR(1/VLOOKUP($B80,Miljö!$B$1:$T$480,MATCH("Såld mängd produktionsspecifik fjärrvärme (GWh)",Miljö!$B$1:$T$1,0),FALSE)),"",VLOOKUP($B80,Miljö!$B$1:$T$480,MATCH("Såld mängd produktionsspecifik fjärrvärme (GWh)",Miljö!$B$1:$T$1,0),FALSE))</f>
        <v/>
      </c>
      <c r="J80" t="str">
        <f t="shared" si="1"/>
        <v>Eksjö Energi AB</v>
      </c>
    </row>
    <row r="81" spans="1:10" x14ac:dyDescent="0.25">
      <c r="A81" s="2" t="s">
        <v>136</v>
      </c>
      <c r="B81" s="2" t="s">
        <v>137</v>
      </c>
      <c r="D81" t="str">
        <f>IF(ISERROR(1/VLOOKUP($B81,Kraftvärmeprod!$B$1:$D$480,MATCH("Total värmeproduktion i kraftvärmeverk i kombinerad drift (GWh)",Kraftvärmeprod!$B$1:$AV$1,0),FALSE)),"Ej kraftvärme","Alternativproduktionsmetoden")</f>
        <v>Ej kraftvärme</v>
      </c>
      <c r="E81" s="73" t="str">
        <f>IF(ISERROR(1/VLOOKUP($B81,Kraftvärmeprod!$B$1:$BD$480,MATCH("Total värmeproduktion i kraftvärmeverk i kombinerad drift (GWh)",Kraftvärmeprod!$B$1:$AV$1,0),FALSE)),"",VLOOKUP($B81,'Slutlig allokering kvv'!$B$1:$BC$480,MATCH(E$1,'Slutlig allokering kvv'!$B$1:$AU$1,0),FALSE))</f>
        <v/>
      </c>
      <c r="F81" t="str">
        <f>IF(ISERROR(1/VLOOKUP($B81,Kraftvärmeprod!$B$1:$AV$480,MATCH("Producerad elenergi i kraftvärmeverk (GWh)",Kraftvärmeprod!$B$1:$AV$1,0),FALSE)),"",VLOOKUP($B81,Kraftvärmeprod!$B$1:$AV$480,MATCH("Producerad elenergi i kraftvärmeverk (GWh)",Kraftvärmeprod!$B$1:$AV$1,0),FALSE))</f>
        <v/>
      </c>
      <c r="G81" t="str">
        <f>IF(ISERROR(1/VLOOKUP($B81,Miljö!$B$1:$T$480,MATCH("Såld mängd produktionsspecifik fjärrvärme (GWh)",Miljö!$B$1:$T$1,0),FALSE)),"",VLOOKUP($B81,Miljö!$B$1:$T$480,MATCH("Såld mängd produktionsspecifik fjärrvärme (GWh)",Miljö!$B$1:$T$1,0),FALSE))</f>
        <v/>
      </c>
      <c r="J81" t="str">
        <f t="shared" si="1"/>
        <v>Eksta Bostads AB</v>
      </c>
    </row>
    <row r="82" spans="1:10" x14ac:dyDescent="0.25">
      <c r="A82" s="2" t="s">
        <v>737</v>
      </c>
      <c r="B82" s="9" t="s">
        <v>1184</v>
      </c>
      <c r="D82" t="str">
        <f>IF(ISERROR(1/VLOOKUP($B82,Kraftvärmeprod!$B$1:$D$480,MATCH("Total värmeproduktion i kraftvärmeverk i kombinerad drift (GWh)",Kraftvärmeprod!$B$1:$AV$1,0),FALSE)),"Ej kraftvärme","Alternativproduktionsmetoden")</f>
        <v>Ej kraftvärme</v>
      </c>
      <c r="E82" s="73" t="str">
        <f>IF(ISERROR(1/VLOOKUP($B82,Kraftvärmeprod!$B$1:$BD$480,MATCH("Total värmeproduktion i kraftvärmeverk i kombinerad drift (GWh)",Kraftvärmeprod!$B$1:$AV$1,0),FALSE)),"",VLOOKUP($B82,'Slutlig allokering kvv'!$B$1:$BC$480,MATCH(E$1,'Slutlig allokering kvv'!$B$1:$AU$1,0),FALSE))</f>
        <v/>
      </c>
      <c r="F82" t="str">
        <f>IF(ISERROR(1/VLOOKUP($B82,Kraftvärmeprod!$B$1:$AV$480,MATCH("Producerad elenergi i kraftvärmeverk (GWh)",Kraftvärmeprod!$B$1:$AV$1,0),FALSE)),"",VLOOKUP($B82,Kraftvärmeprod!$B$1:$AV$480,MATCH("Producerad elenergi i kraftvärmeverk (GWh)",Kraftvärmeprod!$B$1:$AV$1,0),FALSE))</f>
        <v/>
      </c>
      <c r="G82" t="str">
        <f>IF(ISERROR(1/VLOOKUP($B82,Miljö!$B$1:$T$480,MATCH("Såld mängd produktionsspecifik fjärrvärme (GWh)",Miljö!$B$1:$T$1,0),FALSE)),"",VLOOKUP($B82,Miljö!$B$1:$T$480,MATCH("Såld mängd produktionsspecifik fjärrvärme (GWh)",Miljö!$B$1:$T$1,0),FALSE))</f>
        <v/>
      </c>
      <c r="J82" t="str">
        <f t="shared" si="1"/>
        <v>Elektra Värme AB</v>
      </c>
    </row>
    <row r="83" spans="1:10" x14ac:dyDescent="0.25">
      <c r="A83" s="2" t="s">
        <v>138</v>
      </c>
      <c r="B83" s="2" t="s">
        <v>139</v>
      </c>
      <c r="D83" t="str">
        <f>IF(ISERROR(1/VLOOKUP($B83,Kraftvärmeprod!$B$1:$D$480,MATCH("Total värmeproduktion i kraftvärmeverk i kombinerad drift (GWh)",Kraftvärmeprod!$B$1:$AV$1,0),FALSE)),"Ej kraftvärme","Alternativproduktionsmetoden")</f>
        <v>Ej kraftvärme</v>
      </c>
      <c r="E83" s="73" t="str">
        <f>IF(ISERROR(1/VLOOKUP($B83,Kraftvärmeprod!$B$1:$BD$480,MATCH("Total värmeproduktion i kraftvärmeverk i kombinerad drift (GWh)",Kraftvärmeprod!$B$1:$AV$1,0),FALSE)),"",VLOOKUP($B83,'Slutlig allokering kvv'!$B$1:$BC$480,MATCH(E$1,'Slutlig allokering kvv'!$B$1:$AU$1,0),FALSE))</f>
        <v/>
      </c>
      <c r="F83" t="str">
        <f>IF(ISERROR(1/VLOOKUP($B83,Kraftvärmeprod!$B$1:$AV$480,MATCH("Producerad elenergi i kraftvärmeverk (GWh)",Kraftvärmeprod!$B$1:$AV$1,0),FALSE)),"",VLOOKUP($B83,Kraftvärmeprod!$B$1:$AV$480,MATCH("Producerad elenergi i kraftvärmeverk (GWh)",Kraftvärmeprod!$B$1:$AV$1,0),FALSE))</f>
        <v/>
      </c>
      <c r="G83" t="str">
        <f>IF(ISERROR(1/VLOOKUP($B83,Miljö!$B$1:$T$480,MATCH("Såld mängd produktionsspecifik fjärrvärme (GWh)",Miljö!$B$1:$T$1,0),FALSE)),"",VLOOKUP($B83,Miljö!$B$1:$T$480,MATCH("Såld mängd produktionsspecifik fjärrvärme (GWh)",Miljö!$B$1:$T$1,0),FALSE))</f>
        <v/>
      </c>
      <c r="J83" t="str">
        <f t="shared" si="1"/>
        <v>Emmaboda Energi &amp; Miljö AB</v>
      </c>
    </row>
    <row r="84" spans="1:10" x14ac:dyDescent="0.25">
      <c r="A84" s="2" t="s">
        <v>140</v>
      </c>
      <c r="B84" s="2" t="s">
        <v>141</v>
      </c>
      <c r="D84" t="str">
        <f>IF(ISERROR(1/VLOOKUP($B84,Kraftvärmeprod!$B$1:$D$480,MATCH("Total värmeproduktion i kraftvärmeverk i kombinerad drift (GWh)",Kraftvärmeprod!$B$1:$AV$1,0),FALSE)),"Ej kraftvärme","Alternativproduktionsmetoden")</f>
        <v>Alternativproduktionsmetoden</v>
      </c>
      <c r="E84" s="73">
        <f>IF(ISERROR(1/VLOOKUP($B84,Kraftvärmeprod!$B$1:$BD$480,MATCH("Total värmeproduktion i kraftvärmeverk i kombinerad drift (GWh)",Kraftvärmeprod!$B$1:$AV$1,0),FALSE)),"",VLOOKUP($B84,'Slutlig allokering kvv'!$B$1:$BC$480,MATCH(E$1,'Slutlig allokering kvv'!$B$1:$AU$1,0),FALSE))</f>
        <v>0.52423928187358104</v>
      </c>
      <c r="F84">
        <f>IF(ISERROR(1/VLOOKUP($B84,Kraftvärmeprod!$B$1:$AV$480,MATCH("Producerad elenergi i kraftvärmeverk (GWh)",Kraftvärmeprod!$B$1:$AV$1,0),FALSE)),"",VLOOKUP($B84,Kraftvärmeprod!$B$1:$AV$480,MATCH("Producerad elenergi i kraftvärmeverk (GWh)",Kraftvärmeprod!$B$1:$AV$1,0),FALSE))</f>
        <v>78</v>
      </c>
      <c r="G84" t="str">
        <f>IF(ISERROR(1/VLOOKUP($B84,Miljö!$B$1:$T$480,MATCH("Såld mängd produktionsspecifik fjärrvärme (GWh)",Miljö!$B$1:$T$1,0),FALSE)),"",VLOOKUP($B84,Miljö!$B$1:$T$480,MATCH("Såld mängd produktionsspecifik fjärrvärme (GWh)",Miljö!$B$1:$T$1,0),FALSE))</f>
        <v/>
      </c>
      <c r="J84" t="str">
        <f t="shared" si="1"/>
        <v>Ena Energi AB</v>
      </c>
    </row>
    <row r="85" spans="1:10" x14ac:dyDescent="0.25">
      <c r="A85" s="2" t="s">
        <v>142</v>
      </c>
      <c r="B85" s="2" t="s">
        <v>143</v>
      </c>
      <c r="D85" t="str">
        <f>IF(ISERROR(1/VLOOKUP($B85,Kraftvärmeprod!$B$1:$D$480,MATCH("Total värmeproduktion i kraftvärmeverk i kombinerad drift (GWh)",Kraftvärmeprod!$B$1:$AV$1,0),FALSE)),"Ej kraftvärme","Alternativproduktionsmetoden")</f>
        <v>Alternativproduktionsmetoden</v>
      </c>
      <c r="E85" s="73">
        <f>IF(ISERROR(1/VLOOKUP($B85,Kraftvärmeprod!$B$1:$BD$480,MATCH("Total värmeproduktion i kraftvärmeverk i kombinerad drift (GWh)",Kraftvärmeprod!$B$1:$AV$1,0),FALSE)),"",VLOOKUP($B85,'Slutlig allokering kvv'!$B$1:$BC$480,MATCH(E$1,'Slutlig allokering kvv'!$B$1:$AU$1,0),FALSE))</f>
        <v>0.48486604433119834</v>
      </c>
      <c r="F85">
        <f>IF(ISERROR(1/VLOOKUP($B85,Kraftvärmeprod!$B$1:$AV$480,MATCH("Producerad elenergi i kraftvärmeverk (GWh)",Kraftvärmeprod!$B$1:$AV$1,0),FALSE)),"",VLOOKUP($B85,Kraftvärmeprod!$B$1:$AV$480,MATCH("Producerad elenergi i kraftvärmeverk (GWh)",Kraftvärmeprod!$B$1:$AV$1,0),FALSE))</f>
        <v>177.584</v>
      </c>
      <c r="G85" t="str">
        <f>IF(ISERROR(1/VLOOKUP($B85,Miljö!$B$1:$T$480,MATCH("Såld mängd produktionsspecifik fjärrvärme (GWh)",Miljö!$B$1:$T$1,0),FALSE)),"",VLOOKUP($B85,Miljö!$B$1:$T$480,MATCH("Såld mängd produktionsspecifik fjärrvärme (GWh)",Miljö!$B$1:$T$1,0),FALSE))</f>
        <v/>
      </c>
      <c r="J85" t="str">
        <f t="shared" si="1"/>
        <v>Eskilstuna Energi &amp; Miljö AB</v>
      </c>
    </row>
    <row r="86" spans="1:10" x14ac:dyDescent="0.25">
      <c r="A86" s="2" t="s">
        <v>142</v>
      </c>
      <c r="B86" s="2" t="s">
        <v>144</v>
      </c>
      <c r="D86" t="str">
        <f>IF(ISERROR(1/VLOOKUP($B86,Kraftvärmeprod!$B$1:$D$480,MATCH("Total värmeproduktion i kraftvärmeverk i kombinerad drift (GWh)",Kraftvärmeprod!$B$1:$AV$1,0),FALSE)),"Ej kraftvärme","Alternativproduktionsmetoden")</f>
        <v>Ej kraftvärme</v>
      </c>
      <c r="E86" s="73" t="str">
        <f>IF(ISERROR(1/VLOOKUP($B86,Kraftvärmeprod!$B$1:$BD$480,MATCH("Total värmeproduktion i kraftvärmeverk i kombinerad drift (GWh)",Kraftvärmeprod!$B$1:$AV$1,0),FALSE)),"",VLOOKUP($B86,'Slutlig allokering kvv'!$B$1:$BC$480,MATCH(E$1,'Slutlig allokering kvv'!$B$1:$AU$1,0),FALSE))</f>
        <v/>
      </c>
      <c r="F86" t="str">
        <f>IF(ISERROR(1/VLOOKUP($B86,Kraftvärmeprod!$B$1:$AV$480,MATCH("Producerad elenergi i kraftvärmeverk (GWh)",Kraftvärmeprod!$B$1:$AV$1,0),FALSE)),"",VLOOKUP($B86,Kraftvärmeprod!$B$1:$AV$480,MATCH("Producerad elenergi i kraftvärmeverk (GWh)",Kraftvärmeprod!$B$1:$AV$1,0),FALSE))</f>
        <v/>
      </c>
      <c r="G86" t="str">
        <f>IF(ISERROR(1/VLOOKUP($B86,Miljö!$B$1:$T$480,MATCH("Såld mängd produktionsspecifik fjärrvärme (GWh)",Miljö!$B$1:$T$1,0),FALSE)),"",VLOOKUP($B86,Miljö!$B$1:$T$480,MATCH("Såld mängd produktionsspecifik fjärrvärme (GWh)",Miljö!$B$1:$T$1,0),FALSE))</f>
        <v/>
      </c>
      <c r="J86" t="str">
        <f t="shared" si="1"/>
        <v>Eskilstuna Energi &amp; Miljö AB</v>
      </c>
    </row>
    <row r="87" spans="1:10" x14ac:dyDescent="0.25">
      <c r="A87" s="2" t="s">
        <v>142</v>
      </c>
      <c r="B87" s="2" t="s">
        <v>145</v>
      </c>
      <c r="D87" t="str">
        <f>IF(ISERROR(1/VLOOKUP($B87,Kraftvärmeprod!$B$1:$D$480,MATCH("Total värmeproduktion i kraftvärmeverk i kombinerad drift (GWh)",Kraftvärmeprod!$B$1:$AV$1,0),FALSE)),"Ej kraftvärme","Alternativproduktionsmetoden")</f>
        <v>Ej kraftvärme</v>
      </c>
      <c r="E87" s="73" t="str">
        <f>IF(ISERROR(1/VLOOKUP($B87,Kraftvärmeprod!$B$1:$BD$480,MATCH("Total värmeproduktion i kraftvärmeverk i kombinerad drift (GWh)",Kraftvärmeprod!$B$1:$AV$1,0),FALSE)),"",VLOOKUP($B87,'Slutlig allokering kvv'!$B$1:$BC$480,MATCH(E$1,'Slutlig allokering kvv'!$B$1:$AU$1,0),FALSE))</f>
        <v/>
      </c>
      <c r="F87" t="str">
        <f>IF(ISERROR(1/VLOOKUP($B87,Kraftvärmeprod!$B$1:$AV$480,MATCH("Producerad elenergi i kraftvärmeverk (GWh)",Kraftvärmeprod!$B$1:$AV$1,0),FALSE)),"",VLOOKUP($B87,Kraftvärmeprod!$B$1:$AV$480,MATCH("Producerad elenergi i kraftvärmeverk (GWh)",Kraftvärmeprod!$B$1:$AV$1,0),FALSE))</f>
        <v/>
      </c>
      <c r="G87" t="str">
        <f>IF(ISERROR(1/VLOOKUP($B87,Miljö!$B$1:$T$480,MATCH("Såld mängd produktionsspecifik fjärrvärme (GWh)",Miljö!$B$1:$T$1,0),FALSE)),"",VLOOKUP($B87,Miljö!$B$1:$T$480,MATCH("Såld mängd produktionsspecifik fjärrvärme (GWh)",Miljö!$B$1:$T$1,0),FALSE))</f>
        <v/>
      </c>
      <c r="J87" t="str">
        <f t="shared" si="1"/>
        <v>Eskilstuna Energi &amp; Miljö AB</v>
      </c>
    </row>
    <row r="88" spans="1:10" x14ac:dyDescent="0.25">
      <c r="A88" s="2" t="s">
        <v>146</v>
      </c>
      <c r="B88" s="2" t="s">
        <v>147</v>
      </c>
      <c r="D88" t="str">
        <f>IF(ISERROR(1/VLOOKUP($B88,Kraftvärmeprod!$B$1:$D$480,MATCH("Total värmeproduktion i kraftvärmeverk i kombinerad drift (GWh)",Kraftvärmeprod!$B$1:$AV$1,0),FALSE)),"Ej kraftvärme","Alternativproduktionsmetoden")</f>
        <v>Alternativproduktionsmetoden</v>
      </c>
      <c r="E88" s="73">
        <f>IF(ISERROR(1/VLOOKUP($B88,Kraftvärmeprod!$B$1:$BD$480,MATCH("Total värmeproduktion i kraftvärmeverk i kombinerad drift (GWh)",Kraftvärmeprod!$B$1:$AV$1,0),FALSE)),"",VLOOKUP($B88,'Slutlig allokering kvv'!$B$1:$BC$480,MATCH(E$1,'Slutlig allokering kvv'!$B$1:$AU$1,0),FALSE))</f>
        <v>0.73461437246963568</v>
      </c>
      <c r="F88">
        <f>IF(ISERROR(1/VLOOKUP($B88,Kraftvärmeprod!$B$1:$AV$480,MATCH("Producerad elenergi i kraftvärmeverk (GWh)",Kraftvärmeprod!$B$1:$AV$1,0),FALSE)),"",VLOOKUP($B88,Kraftvärmeprod!$B$1:$AV$480,MATCH("Producerad elenergi i kraftvärmeverk (GWh)",Kraftvärmeprod!$B$1:$AV$1,0),FALSE))</f>
        <v>12.4</v>
      </c>
      <c r="G88" t="str">
        <f>IF(ISERROR(1/VLOOKUP($B88,Miljö!$B$1:$T$480,MATCH("Såld mängd produktionsspecifik fjärrvärme (GWh)",Miljö!$B$1:$T$1,0),FALSE)),"",VLOOKUP($B88,Miljö!$B$1:$T$480,MATCH("Såld mängd produktionsspecifik fjärrvärme (GWh)",Miljö!$B$1:$T$1,0),FALSE))</f>
        <v/>
      </c>
      <c r="J88" t="str">
        <f t="shared" si="1"/>
        <v>Falbygdens Energi AB</v>
      </c>
    </row>
    <row r="89" spans="1:10" x14ac:dyDescent="0.25">
      <c r="A89" s="2" t="s">
        <v>146</v>
      </c>
      <c r="B89" s="2" t="s">
        <v>148</v>
      </c>
      <c r="D89" t="str">
        <f>IF(ISERROR(1/VLOOKUP($B89,Kraftvärmeprod!$B$1:$D$480,MATCH("Total värmeproduktion i kraftvärmeverk i kombinerad drift (GWh)",Kraftvärmeprod!$B$1:$AV$1,0),FALSE)),"Ej kraftvärme","Alternativproduktionsmetoden")</f>
        <v>Ej kraftvärme</v>
      </c>
      <c r="E89" s="73" t="str">
        <f>IF(ISERROR(1/VLOOKUP($B89,Kraftvärmeprod!$B$1:$BD$480,MATCH("Total värmeproduktion i kraftvärmeverk i kombinerad drift (GWh)",Kraftvärmeprod!$B$1:$AV$1,0),FALSE)),"",VLOOKUP($B89,'Slutlig allokering kvv'!$B$1:$BC$480,MATCH(E$1,'Slutlig allokering kvv'!$B$1:$AU$1,0),FALSE))</f>
        <v/>
      </c>
      <c r="F89" t="str">
        <f>IF(ISERROR(1/VLOOKUP($B89,Kraftvärmeprod!$B$1:$AV$480,MATCH("Producerad elenergi i kraftvärmeverk (GWh)",Kraftvärmeprod!$B$1:$AV$1,0),FALSE)),"",VLOOKUP($B89,Kraftvärmeprod!$B$1:$AV$480,MATCH("Producerad elenergi i kraftvärmeverk (GWh)",Kraftvärmeprod!$B$1:$AV$1,0),FALSE))</f>
        <v/>
      </c>
      <c r="G89" t="str">
        <f>IF(ISERROR(1/VLOOKUP($B89,Miljö!$B$1:$T$480,MATCH("Såld mängd produktionsspecifik fjärrvärme (GWh)",Miljö!$B$1:$T$1,0),FALSE)),"",VLOOKUP($B89,Miljö!$B$1:$T$480,MATCH("Såld mängd produktionsspecifik fjärrvärme (GWh)",Miljö!$B$1:$T$1,0),FALSE))</f>
        <v/>
      </c>
      <c r="J89" t="str">
        <f t="shared" si="1"/>
        <v>Falbygdens Energi AB</v>
      </c>
    </row>
    <row r="90" spans="1:10" x14ac:dyDescent="0.25">
      <c r="A90" s="2" t="s">
        <v>146</v>
      </c>
      <c r="B90" s="2" t="s">
        <v>149</v>
      </c>
      <c r="D90" t="str">
        <f>IF(ISERROR(1/VLOOKUP($B90,Kraftvärmeprod!$B$1:$D$480,MATCH("Total värmeproduktion i kraftvärmeverk i kombinerad drift (GWh)",Kraftvärmeprod!$B$1:$AV$1,0),FALSE)),"Ej kraftvärme","Alternativproduktionsmetoden")</f>
        <v>Ej kraftvärme</v>
      </c>
      <c r="E90" s="73" t="str">
        <f>IF(ISERROR(1/VLOOKUP($B90,Kraftvärmeprod!$B$1:$BD$480,MATCH("Total värmeproduktion i kraftvärmeverk i kombinerad drift (GWh)",Kraftvärmeprod!$B$1:$AV$1,0),FALSE)),"",VLOOKUP($B90,'Slutlig allokering kvv'!$B$1:$BC$480,MATCH(E$1,'Slutlig allokering kvv'!$B$1:$AU$1,0),FALSE))</f>
        <v/>
      </c>
      <c r="F90" t="str">
        <f>IF(ISERROR(1/VLOOKUP($B90,Kraftvärmeprod!$B$1:$AV$480,MATCH("Producerad elenergi i kraftvärmeverk (GWh)",Kraftvärmeprod!$B$1:$AV$1,0),FALSE)),"",VLOOKUP($B90,Kraftvärmeprod!$B$1:$AV$480,MATCH("Producerad elenergi i kraftvärmeverk (GWh)",Kraftvärmeprod!$B$1:$AV$1,0),FALSE))</f>
        <v/>
      </c>
      <c r="G90" t="str">
        <f>IF(ISERROR(1/VLOOKUP($B90,Miljö!$B$1:$T$480,MATCH("Såld mängd produktionsspecifik fjärrvärme (GWh)",Miljö!$B$1:$T$1,0),FALSE)),"",VLOOKUP($B90,Miljö!$B$1:$T$480,MATCH("Såld mängd produktionsspecifik fjärrvärme (GWh)",Miljö!$B$1:$T$1,0),FALSE))</f>
        <v/>
      </c>
      <c r="J90" t="str">
        <f t="shared" si="1"/>
        <v>Falbygdens Energi AB</v>
      </c>
    </row>
    <row r="91" spans="1:10" x14ac:dyDescent="0.25">
      <c r="A91" s="2" t="s">
        <v>150</v>
      </c>
      <c r="B91" s="2" t="s">
        <v>151</v>
      </c>
      <c r="D91" t="str">
        <f>IF(ISERROR(1/VLOOKUP($B91,Kraftvärmeprod!$B$1:$D$480,MATCH("Total värmeproduktion i kraftvärmeverk i kombinerad drift (GWh)",Kraftvärmeprod!$B$1:$AV$1,0),FALSE)),"Ej kraftvärme","Alternativproduktionsmetoden")</f>
        <v>Ej kraftvärme</v>
      </c>
      <c r="E91" s="73" t="str">
        <f>IF(ISERROR(1/VLOOKUP($B91,Kraftvärmeprod!$B$1:$BD$480,MATCH("Total värmeproduktion i kraftvärmeverk i kombinerad drift (GWh)",Kraftvärmeprod!$B$1:$AV$1,0),FALSE)),"",VLOOKUP($B91,'Slutlig allokering kvv'!$B$1:$BC$480,MATCH(E$1,'Slutlig allokering kvv'!$B$1:$AU$1,0),FALSE))</f>
        <v/>
      </c>
      <c r="F91" t="str">
        <f>IF(ISERROR(1/VLOOKUP($B91,Kraftvärmeprod!$B$1:$AV$480,MATCH("Producerad elenergi i kraftvärmeverk (GWh)",Kraftvärmeprod!$B$1:$AV$1,0),FALSE)),"",VLOOKUP($B91,Kraftvärmeprod!$B$1:$AV$480,MATCH("Producerad elenergi i kraftvärmeverk (GWh)",Kraftvärmeprod!$B$1:$AV$1,0),FALSE))</f>
        <v/>
      </c>
      <c r="G91" t="str">
        <f>IF(ISERROR(1/VLOOKUP($B91,Miljö!$B$1:$T$480,MATCH("Såld mängd produktionsspecifik fjärrvärme (GWh)",Miljö!$B$1:$T$1,0),FALSE)),"",VLOOKUP($B91,Miljö!$B$1:$T$480,MATCH("Såld mängd produktionsspecifik fjärrvärme (GWh)",Miljö!$B$1:$T$1,0),FALSE))</f>
        <v/>
      </c>
      <c r="J91" t="str">
        <f t="shared" si="1"/>
        <v>Falkenberg Energi AB</v>
      </c>
    </row>
    <row r="92" spans="1:10" x14ac:dyDescent="0.25">
      <c r="A92" s="2" t="s">
        <v>150</v>
      </c>
      <c r="B92" s="2" t="s">
        <v>152</v>
      </c>
      <c r="D92" t="str">
        <f>IF(ISERROR(1/VLOOKUP($B92,Kraftvärmeprod!$B$1:$D$480,MATCH("Total värmeproduktion i kraftvärmeverk i kombinerad drift (GWh)",Kraftvärmeprod!$B$1:$AV$1,0),FALSE)),"Ej kraftvärme","Alternativproduktionsmetoden")</f>
        <v>Ej kraftvärme</v>
      </c>
      <c r="E92" s="73" t="str">
        <f>IF(ISERROR(1/VLOOKUP($B92,Kraftvärmeprod!$B$1:$BD$480,MATCH("Total värmeproduktion i kraftvärmeverk i kombinerad drift (GWh)",Kraftvärmeprod!$B$1:$AV$1,0),FALSE)),"",VLOOKUP($B92,'Slutlig allokering kvv'!$B$1:$BC$480,MATCH(E$1,'Slutlig allokering kvv'!$B$1:$AU$1,0),FALSE))</f>
        <v/>
      </c>
      <c r="F92" t="str">
        <f>IF(ISERROR(1/VLOOKUP($B92,Kraftvärmeprod!$B$1:$AV$480,MATCH("Producerad elenergi i kraftvärmeverk (GWh)",Kraftvärmeprod!$B$1:$AV$1,0),FALSE)),"",VLOOKUP($B92,Kraftvärmeprod!$B$1:$AV$480,MATCH("Producerad elenergi i kraftvärmeverk (GWh)",Kraftvärmeprod!$B$1:$AV$1,0),FALSE))</f>
        <v/>
      </c>
      <c r="G92" t="str">
        <f>IF(ISERROR(1/VLOOKUP($B92,Miljö!$B$1:$T$480,MATCH("Såld mängd produktionsspecifik fjärrvärme (GWh)",Miljö!$B$1:$T$1,0),FALSE)),"",VLOOKUP($B92,Miljö!$B$1:$T$480,MATCH("Såld mängd produktionsspecifik fjärrvärme (GWh)",Miljö!$B$1:$T$1,0),FALSE))</f>
        <v/>
      </c>
      <c r="J92" t="str">
        <f t="shared" si="1"/>
        <v>Falkenberg Energi AB</v>
      </c>
    </row>
    <row r="93" spans="1:10" x14ac:dyDescent="0.25">
      <c r="A93" s="2" t="s">
        <v>150</v>
      </c>
      <c r="B93" s="2" t="s">
        <v>153</v>
      </c>
      <c r="D93" t="str">
        <f>IF(ISERROR(1/VLOOKUP($B93,Kraftvärmeprod!$B$1:$D$480,MATCH("Total värmeproduktion i kraftvärmeverk i kombinerad drift (GWh)",Kraftvärmeprod!$B$1:$AV$1,0),FALSE)),"Ej kraftvärme","Alternativproduktionsmetoden")</f>
        <v>Ej kraftvärme</v>
      </c>
      <c r="E93" s="73" t="str">
        <f>IF(ISERROR(1/VLOOKUP($B93,Kraftvärmeprod!$B$1:$BD$480,MATCH("Total värmeproduktion i kraftvärmeverk i kombinerad drift (GWh)",Kraftvärmeprod!$B$1:$AV$1,0),FALSE)),"",VLOOKUP($B93,'Slutlig allokering kvv'!$B$1:$BC$480,MATCH(E$1,'Slutlig allokering kvv'!$B$1:$AU$1,0),FALSE))</f>
        <v/>
      </c>
      <c r="F93" t="str">
        <f>IF(ISERROR(1/VLOOKUP($B93,Kraftvärmeprod!$B$1:$AV$480,MATCH("Producerad elenergi i kraftvärmeverk (GWh)",Kraftvärmeprod!$B$1:$AV$1,0),FALSE)),"",VLOOKUP($B93,Kraftvärmeprod!$B$1:$AV$480,MATCH("Producerad elenergi i kraftvärmeverk (GWh)",Kraftvärmeprod!$B$1:$AV$1,0),FALSE))</f>
        <v/>
      </c>
      <c r="G93" t="str">
        <f>IF(ISERROR(1/VLOOKUP($B93,Miljö!$B$1:$T$480,MATCH("Såld mängd produktionsspecifik fjärrvärme (GWh)",Miljö!$B$1:$T$1,0),FALSE)),"",VLOOKUP($B93,Miljö!$B$1:$T$480,MATCH("Såld mängd produktionsspecifik fjärrvärme (GWh)",Miljö!$B$1:$T$1,0),FALSE))</f>
        <v/>
      </c>
      <c r="J93" t="str">
        <f t="shared" si="1"/>
        <v>Falkenberg Energi AB</v>
      </c>
    </row>
    <row r="94" spans="1:10" x14ac:dyDescent="0.25">
      <c r="A94" s="2" t="s">
        <v>154</v>
      </c>
      <c r="B94" s="2" t="s">
        <v>155</v>
      </c>
      <c r="D94" t="str">
        <f>IF(ISERROR(1/VLOOKUP($B94,Kraftvärmeprod!$B$1:$D$480,MATCH("Total värmeproduktion i kraftvärmeverk i kombinerad drift (GWh)",Kraftvärmeprod!$B$1:$AV$1,0),FALSE)),"Ej kraftvärme","Alternativproduktionsmetoden")</f>
        <v>Ej kraftvärme</v>
      </c>
      <c r="E94" s="73" t="str">
        <f>IF(ISERROR(1/VLOOKUP($B94,Kraftvärmeprod!$B$1:$BD$480,MATCH("Total värmeproduktion i kraftvärmeverk i kombinerad drift (GWh)",Kraftvärmeprod!$B$1:$AV$1,0),FALSE)),"",VLOOKUP($B94,'Slutlig allokering kvv'!$B$1:$BC$480,MATCH(E$1,'Slutlig allokering kvv'!$B$1:$AU$1,0),FALSE))</f>
        <v/>
      </c>
      <c r="F94" t="str">
        <f>IF(ISERROR(1/VLOOKUP($B94,Kraftvärmeprod!$B$1:$AV$480,MATCH("Producerad elenergi i kraftvärmeverk (GWh)",Kraftvärmeprod!$B$1:$AV$1,0),FALSE)),"",VLOOKUP($B94,Kraftvärmeprod!$B$1:$AV$480,MATCH("Producerad elenergi i kraftvärmeverk (GWh)",Kraftvärmeprod!$B$1:$AV$1,0),FALSE))</f>
        <v/>
      </c>
      <c r="G94" t="str">
        <f>IF(ISERROR(1/VLOOKUP($B94,Miljö!$B$1:$T$480,MATCH("Såld mängd produktionsspecifik fjärrvärme (GWh)",Miljö!$B$1:$T$1,0),FALSE)),"",VLOOKUP($B94,Miljö!$B$1:$T$480,MATCH("Såld mängd produktionsspecifik fjärrvärme (GWh)",Miljö!$B$1:$T$1,0),FALSE))</f>
        <v/>
      </c>
      <c r="J94" t="str">
        <f t="shared" si="1"/>
        <v>Falu Energi &amp; Vatten AB</v>
      </c>
    </row>
    <row r="95" spans="1:10" x14ac:dyDescent="0.25">
      <c r="A95" s="2" t="s">
        <v>154</v>
      </c>
      <c r="B95" s="2" t="s">
        <v>156</v>
      </c>
      <c r="D95" t="str">
        <f>IF(ISERROR(1/VLOOKUP($B95,Kraftvärmeprod!$B$1:$D$480,MATCH("Total värmeproduktion i kraftvärmeverk i kombinerad drift (GWh)",Kraftvärmeprod!$B$1:$AV$1,0),FALSE)),"Ej kraftvärme","Alternativproduktionsmetoden")</f>
        <v>Alternativproduktionsmetoden</v>
      </c>
      <c r="E95" s="73">
        <f>IF(ISERROR(1/VLOOKUP($B95,Kraftvärmeprod!$B$1:$BD$480,MATCH("Total värmeproduktion i kraftvärmeverk i kombinerad drift (GWh)",Kraftvärmeprod!$B$1:$AV$1,0),FALSE)),"",VLOOKUP($B95,'Slutlig allokering kvv'!$B$1:$BC$480,MATCH(E$1,'Slutlig allokering kvv'!$B$1:$AU$1,0),FALSE))</f>
        <v>0.5608443727675001</v>
      </c>
      <c r="F95">
        <f>IF(ISERROR(1/VLOOKUP($B95,Kraftvärmeprod!$B$1:$AV$480,MATCH("Producerad elenergi i kraftvärmeverk (GWh)",Kraftvärmeprod!$B$1:$AV$1,0),FALSE)),"",VLOOKUP($B95,Kraftvärmeprod!$B$1:$AV$480,MATCH("Producerad elenergi i kraftvärmeverk (GWh)",Kraftvärmeprod!$B$1:$AV$1,0),FALSE))</f>
        <v>76.3</v>
      </c>
      <c r="G95">
        <f>IF(ISERROR(1/VLOOKUP($B95,Miljö!$B$1:$T$480,MATCH("Såld mängd produktionsspecifik fjärrvärme (GWh)",Miljö!$B$1:$T$1,0),FALSE)),"",VLOOKUP($B95,Miljö!$B$1:$T$480,MATCH("Såld mängd produktionsspecifik fjärrvärme (GWh)",Miljö!$B$1:$T$1,0),FALSE))</f>
        <v>3.55</v>
      </c>
      <c r="J95" t="str">
        <f t="shared" si="1"/>
        <v>Falu Energi &amp; Vatten AB</v>
      </c>
    </row>
    <row r="96" spans="1:10" x14ac:dyDescent="0.25">
      <c r="A96" s="2" t="s">
        <v>154</v>
      </c>
      <c r="B96" s="2" t="s">
        <v>157</v>
      </c>
      <c r="D96" t="str">
        <f>IF(ISERROR(1/VLOOKUP($B96,Kraftvärmeprod!$B$1:$D$480,MATCH("Total värmeproduktion i kraftvärmeverk i kombinerad drift (GWh)",Kraftvärmeprod!$B$1:$AV$1,0),FALSE)),"Ej kraftvärme","Alternativproduktionsmetoden")</f>
        <v>Ej kraftvärme</v>
      </c>
      <c r="E96" s="73" t="str">
        <f>IF(ISERROR(1/VLOOKUP($B96,Kraftvärmeprod!$B$1:$BD$480,MATCH("Total värmeproduktion i kraftvärmeverk i kombinerad drift (GWh)",Kraftvärmeprod!$B$1:$AV$1,0),FALSE)),"",VLOOKUP($B96,'Slutlig allokering kvv'!$B$1:$BC$480,MATCH(E$1,'Slutlig allokering kvv'!$B$1:$AU$1,0),FALSE))</f>
        <v/>
      </c>
      <c r="F96" t="str">
        <f>IF(ISERROR(1/VLOOKUP($B96,Kraftvärmeprod!$B$1:$AV$480,MATCH("Producerad elenergi i kraftvärmeverk (GWh)",Kraftvärmeprod!$B$1:$AV$1,0),FALSE)),"",VLOOKUP($B96,Kraftvärmeprod!$B$1:$AV$480,MATCH("Producerad elenergi i kraftvärmeverk (GWh)",Kraftvärmeprod!$B$1:$AV$1,0),FALSE))</f>
        <v/>
      </c>
      <c r="G96" t="str">
        <f>IF(ISERROR(1/VLOOKUP($B96,Miljö!$B$1:$T$480,MATCH("Såld mängd produktionsspecifik fjärrvärme (GWh)",Miljö!$B$1:$T$1,0),FALSE)),"",VLOOKUP($B96,Miljö!$B$1:$T$480,MATCH("Såld mängd produktionsspecifik fjärrvärme (GWh)",Miljö!$B$1:$T$1,0),FALSE))</f>
        <v/>
      </c>
      <c r="J96" t="str">
        <f t="shared" si="1"/>
        <v>Falu Energi &amp; Vatten AB</v>
      </c>
    </row>
    <row r="97" spans="1:10" x14ac:dyDescent="0.25">
      <c r="A97" s="2" t="s">
        <v>154</v>
      </c>
      <c r="B97" s="2" t="s">
        <v>158</v>
      </c>
      <c r="D97" t="str">
        <f>IF(ISERROR(1/VLOOKUP($B97,Kraftvärmeprod!$B$1:$D$480,MATCH("Total värmeproduktion i kraftvärmeverk i kombinerad drift (GWh)",Kraftvärmeprod!$B$1:$AV$1,0),FALSE)),"Ej kraftvärme","Alternativproduktionsmetoden")</f>
        <v>Ej kraftvärme</v>
      </c>
      <c r="E97" s="73" t="str">
        <f>IF(ISERROR(1/VLOOKUP($B97,Kraftvärmeprod!$B$1:$BD$480,MATCH("Total värmeproduktion i kraftvärmeverk i kombinerad drift (GWh)",Kraftvärmeprod!$B$1:$AV$1,0),FALSE)),"",VLOOKUP($B97,'Slutlig allokering kvv'!$B$1:$BC$480,MATCH(E$1,'Slutlig allokering kvv'!$B$1:$AU$1,0),FALSE))</f>
        <v/>
      </c>
      <c r="F97" t="str">
        <f>IF(ISERROR(1/VLOOKUP($B97,Kraftvärmeprod!$B$1:$AV$480,MATCH("Producerad elenergi i kraftvärmeverk (GWh)",Kraftvärmeprod!$B$1:$AV$1,0),FALSE)),"",VLOOKUP($B97,Kraftvärmeprod!$B$1:$AV$480,MATCH("Producerad elenergi i kraftvärmeverk (GWh)",Kraftvärmeprod!$B$1:$AV$1,0),FALSE))</f>
        <v/>
      </c>
      <c r="G97" t="str">
        <f>IF(ISERROR(1/VLOOKUP($B97,Miljö!$B$1:$T$480,MATCH("Såld mängd produktionsspecifik fjärrvärme (GWh)",Miljö!$B$1:$T$1,0),FALSE)),"",VLOOKUP($B97,Miljö!$B$1:$T$480,MATCH("Såld mängd produktionsspecifik fjärrvärme (GWh)",Miljö!$B$1:$T$1,0),FALSE))</f>
        <v/>
      </c>
      <c r="J97" t="str">
        <f t="shared" si="1"/>
        <v>Falu Energi &amp; Vatten AB</v>
      </c>
    </row>
    <row r="98" spans="1:10" x14ac:dyDescent="0.25">
      <c r="A98" s="2" t="s">
        <v>159</v>
      </c>
      <c r="B98" s="2" t="s">
        <v>160</v>
      </c>
      <c r="D98" t="str">
        <f>IF(ISERROR(1/VLOOKUP($B98,Kraftvärmeprod!$B$1:$D$480,MATCH("Total värmeproduktion i kraftvärmeverk i kombinerad drift (GWh)",Kraftvärmeprod!$B$1:$AV$1,0),FALSE)),"Ej kraftvärme","Alternativproduktionsmetoden")</f>
        <v>Ej kraftvärme</v>
      </c>
      <c r="E98" s="73" t="str">
        <f>IF(ISERROR(1/VLOOKUP($B98,Kraftvärmeprod!$B$1:$BD$480,MATCH("Total värmeproduktion i kraftvärmeverk i kombinerad drift (GWh)",Kraftvärmeprod!$B$1:$AV$1,0),FALSE)),"",VLOOKUP($B98,'Slutlig allokering kvv'!$B$1:$BC$480,MATCH(E$1,'Slutlig allokering kvv'!$B$1:$AU$1,0),FALSE))</f>
        <v/>
      </c>
      <c r="F98" t="str">
        <f>IF(ISERROR(1/VLOOKUP($B98,Kraftvärmeprod!$B$1:$AV$480,MATCH("Producerad elenergi i kraftvärmeverk (GWh)",Kraftvärmeprod!$B$1:$AV$1,0),FALSE)),"",VLOOKUP($B98,Kraftvärmeprod!$B$1:$AV$480,MATCH("Producerad elenergi i kraftvärmeverk (GWh)",Kraftvärmeprod!$B$1:$AV$1,0),FALSE))</f>
        <v/>
      </c>
      <c r="G98" t="str">
        <f>IF(ISERROR(1/VLOOKUP($B98,Miljö!$B$1:$T$480,MATCH("Såld mängd produktionsspecifik fjärrvärme (GWh)",Miljö!$B$1:$T$1,0),FALSE)),"",VLOOKUP($B98,Miljö!$B$1:$T$480,MATCH("Såld mängd produktionsspecifik fjärrvärme (GWh)",Miljö!$B$1:$T$1,0),FALSE))</f>
        <v/>
      </c>
      <c r="J98" t="str">
        <f t="shared" si="1"/>
        <v>Finspångs Tekniska Verk AB</v>
      </c>
    </row>
    <row r="99" spans="1:10" x14ac:dyDescent="0.25">
      <c r="A99" s="2" t="s">
        <v>163</v>
      </c>
      <c r="B99" s="2" t="s">
        <v>162</v>
      </c>
      <c r="D99" t="str">
        <f>IF(ISERROR(1/VLOOKUP($B99,Kraftvärmeprod!$B$1:$D$480,MATCH("Total värmeproduktion i kraftvärmeverk i kombinerad drift (GWh)",Kraftvärmeprod!$B$1:$AV$1,0),FALSE)),"Ej kraftvärme","Alternativproduktionsmetoden")</f>
        <v>Ej kraftvärme</v>
      </c>
      <c r="E99" s="73" t="str">
        <f>IF(ISERROR(1/VLOOKUP($B99,Kraftvärmeprod!$B$1:$BD$480,MATCH("Total värmeproduktion i kraftvärmeverk i kombinerad drift (GWh)",Kraftvärmeprod!$B$1:$AV$1,0),FALSE)),"",VLOOKUP($B99,'Slutlig allokering kvv'!$B$1:$BC$480,MATCH(E$1,'Slutlig allokering kvv'!$B$1:$AU$1,0),FALSE))</f>
        <v/>
      </c>
      <c r="F99" t="str">
        <f>IF(ISERROR(1/VLOOKUP($B99,Kraftvärmeprod!$B$1:$AV$480,MATCH("Producerad elenergi i kraftvärmeverk (GWh)",Kraftvärmeprod!$B$1:$AV$1,0),FALSE)),"",VLOOKUP($B99,Kraftvärmeprod!$B$1:$AV$480,MATCH("Producerad elenergi i kraftvärmeverk (GWh)",Kraftvärmeprod!$B$1:$AV$1,0),FALSE))</f>
        <v/>
      </c>
      <c r="G99" t="str">
        <f>IF(ISERROR(1/VLOOKUP($B99,Miljö!$B$1:$T$480,MATCH("Såld mängd produktionsspecifik fjärrvärme (GWh)",Miljö!$B$1:$T$1,0),FALSE)),"",VLOOKUP($B99,Miljö!$B$1:$T$480,MATCH("Såld mängd produktionsspecifik fjärrvärme (GWh)",Miljö!$B$1:$T$1,0),FALSE))</f>
        <v/>
      </c>
      <c r="J99" t="str">
        <f t="shared" si="1"/>
        <v>Fjärrvärme Osby AB</v>
      </c>
    </row>
    <row r="100" spans="1:10" x14ac:dyDescent="0.25">
      <c r="A100" s="2" t="s">
        <v>168</v>
      </c>
      <c r="B100" s="2" t="s">
        <v>165</v>
      </c>
      <c r="D100" t="str">
        <f>IF(ISERROR(1/VLOOKUP($B100,Kraftvärmeprod!$B$1:$D$480,MATCH("Total värmeproduktion i kraftvärmeverk i kombinerad drift (GWh)",Kraftvärmeprod!$B$1:$AV$1,0),FALSE)),"Ej kraftvärme","Alternativproduktionsmetoden")</f>
        <v>Ej kraftvärme</v>
      </c>
      <c r="E100" s="73" t="str">
        <f>IF(ISERROR(1/VLOOKUP($B100,Kraftvärmeprod!$B$1:$BD$480,MATCH("Total värmeproduktion i kraftvärmeverk i kombinerad drift (GWh)",Kraftvärmeprod!$B$1:$AV$1,0),FALSE)),"",VLOOKUP($B100,'Slutlig allokering kvv'!$B$1:$BC$480,MATCH(E$1,'Slutlig allokering kvv'!$B$1:$AU$1,0),FALSE))</f>
        <v/>
      </c>
      <c r="F100" t="str">
        <f>IF(ISERROR(1/VLOOKUP($B100,Kraftvärmeprod!$B$1:$AV$480,MATCH("Producerad elenergi i kraftvärmeverk (GWh)",Kraftvärmeprod!$B$1:$AV$1,0),FALSE)),"",VLOOKUP($B100,Kraftvärmeprod!$B$1:$AV$480,MATCH("Producerad elenergi i kraftvärmeverk (GWh)",Kraftvärmeprod!$B$1:$AV$1,0),FALSE))</f>
        <v/>
      </c>
      <c r="G100" t="str">
        <f>IF(ISERROR(1/VLOOKUP($B100,Miljö!$B$1:$T$480,MATCH("Såld mängd produktionsspecifik fjärrvärme (GWh)",Miljö!$B$1:$T$1,0),FALSE)),"",VLOOKUP($B100,Miljö!$B$1:$T$480,MATCH("Såld mängd produktionsspecifik fjärrvärme (GWh)",Miljö!$B$1:$T$1,0),FALSE))</f>
        <v/>
      </c>
      <c r="J100" t="str">
        <f t="shared" si="1"/>
        <v>Forshaga Energi AB</v>
      </c>
    </row>
    <row r="101" spans="1:10" x14ac:dyDescent="0.25">
      <c r="A101" s="2" t="s">
        <v>169</v>
      </c>
      <c r="B101" s="2" t="s">
        <v>170</v>
      </c>
      <c r="D101" t="str">
        <f>IF(ISERROR(1/VLOOKUP($B101,Kraftvärmeprod!$B$1:$D$480,MATCH("Total värmeproduktion i kraftvärmeverk i kombinerad drift (GWh)",Kraftvärmeprod!$B$1:$AV$1,0),FALSE)),"Ej kraftvärme","Alternativproduktionsmetoden")</f>
        <v>Ej kraftvärme</v>
      </c>
      <c r="E101" s="73" t="str">
        <f>IF(ISERROR(1/VLOOKUP($B101,Kraftvärmeprod!$B$1:$BD$480,MATCH("Total värmeproduktion i kraftvärmeverk i kombinerad drift (GWh)",Kraftvärmeprod!$B$1:$AV$1,0),FALSE)),"",VLOOKUP($B101,'Slutlig allokering kvv'!$B$1:$BC$480,MATCH(E$1,'Slutlig allokering kvv'!$B$1:$AU$1,0),FALSE))</f>
        <v/>
      </c>
      <c r="F101" t="str">
        <f>IF(ISERROR(1/VLOOKUP($B101,Kraftvärmeprod!$B$1:$AV$480,MATCH("Producerad elenergi i kraftvärmeverk (GWh)",Kraftvärmeprod!$B$1:$AV$1,0),FALSE)),"",VLOOKUP($B101,Kraftvärmeprod!$B$1:$AV$480,MATCH("Producerad elenergi i kraftvärmeverk (GWh)",Kraftvärmeprod!$B$1:$AV$1,0),FALSE))</f>
        <v/>
      </c>
      <c r="G101" t="str">
        <f>IF(ISERROR(1/VLOOKUP($B101,Miljö!$B$1:$T$480,MATCH("Såld mängd produktionsspecifik fjärrvärme (GWh)",Miljö!$B$1:$T$1,0),FALSE)),"",VLOOKUP($B101,Miljö!$B$1:$T$480,MATCH("Såld mängd produktionsspecifik fjärrvärme (GWh)",Miljö!$B$1:$T$1,0),FALSE))</f>
        <v/>
      </c>
      <c r="J101" t="str">
        <f t="shared" si="1"/>
        <v>Gimmersta Energi AB</v>
      </c>
    </row>
    <row r="102" spans="1:10" x14ac:dyDescent="0.25">
      <c r="A102" s="2" t="s">
        <v>169</v>
      </c>
      <c r="B102" s="2" t="s">
        <v>171</v>
      </c>
      <c r="D102" t="str">
        <f>IF(ISERROR(1/VLOOKUP($B102,Kraftvärmeprod!$B$1:$D$480,MATCH("Total värmeproduktion i kraftvärmeverk i kombinerad drift (GWh)",Kraftvärmeprod!$B$1:$AV$1,0),FALSE)),"Ej kraftvärme","Alternativproduktionsmetoden")</f>
        <v>Ej kraftvärme</v>
      </c>
      <c r="E102" s="73" t="str">
        <f>IF(ISERROR(1/VLOOKUP($B102,Kraftvärmeprod!$B$1:$BD$480,MATCH("Total värmeproduktion i kraftvärmeverk i kombinerad drift (GWh)",Kraftvärmeprod!$B$1:$AV$1,0),FALSE)),"",VLOOKUP($B102,'Slutlig allokering kvv'!$B$1:$BC$480,MATCH(E$1,'Slutlig allokering kvv'!$B$1:$AU$1,0),FALSE))</f>
        <v/>
      </c>
      <c r="F102" t="str">
        <f>IF(ISERROR(1/VLOOKUP($B102,Kraftvärmeprod!$B$1:$AV$480,MATCH("Producerad elenergi i kraftvärmeverk (GWh)",Kraftvärmeprod!$B$1:$AV$1,0),FALSE)),"",VLOOKUP($B102,Kraftvärmeprod!$B$1:$AV$480,MATCH("Producerad elenergi i kraftvärmeverk (GWh)",Kraftvärmeprod!$B$1:$AV$1,0),FALSE))</f>
        <v/>
      </c>
      <c r="G102" t="str">
        <f>IF(ISERROR(1/VLOOKUP($B102,Miljö!$B$1:$T$480,MATCH("Såld mängd produktionsspecifik fjärrvärme (GWh)",Miljö!$B$1:$T$1,0),FALSE)),"",VLOOKUP($B102,Miljö!$B$1:$T$480,MATCH("Såld mängd produktionsspecifik fjärrvärme (GWh)",Miljö!$B$1:$T$1,0),FALSE))</f>
        <v/>
      </c>
      <c r="J102" t="str">
        <f t="shared" si="1"/>
        <v>Gimmersta Energi AB</v>
      </c>
    </row>
    <row r="103" spans="1:10" x14ac:dyDescent="0.25">
      <c r="A103" s="2" t="s">
        <v>169</v>
      </c>
      <c r="B103" s="2" t="s">
        <v>172</v>
      </c>
      <c r="D103" t="str">
        <f>IF(ISERROR(1/VLOOKUP($B103,Kraftvärmeprod!$B$1:$D$480,MATCH("Total värmeproduktion i kraftvärmeverk i kombinerad drift (GWh)",Kraftvärmeprod!$B$1:$AV$1,0),FALSE)),"Ej kraftvärme","Alternativproduktionsmetoden")</f>
        <v>Ej kraftvärme</v>
      </c>
      <c r="E103" s="73" t="str">
        <f>IF(ISERROR(1/VLOOKUP($B103,Kraftvärmeprod!$B$1:$BD$480,MATCH("Total värmeproduktion i kraftvärmeverk i kombinerad drift (GWh)",Kraftvärmeprod!$B$1:$AV$1,0),FALSE)),"",VLOOKUP($B103,'Slutlig allokering kvv'!$B$1:$BC$480,MATCH(E$1,'Slutlig allokering kvv'!$B$1:$AU$1,0),FALSE))</f>
        <v/>
      </c>
      <c r="F103" t="str">
        <f>IF(ISERROR(1/VLOOKUP($B103,Kraftvärmeprod!$B$1:$AV$480,MATCH("Producerad elenergi i kraftvärmeverk (GWh)",Kraftvärmeprod!$B$1:$AV$1,0),FALSE)),"",VLOOKUP($B103,Kraftvärmeprod!$B$1:$AV$480,MATCH("Producerad elenergi i kraftvärmeverk (GWh)",Kraftvärmeprod!$B$1:$AV$1,0),FALSE))</f>
        <v/>
      </c>
      <c r="G103" t="str">
        <f>IF(ISERROR(1/VLOOKUP($B103,Miljö!$B$1:$T$480,MATCH("Såld mängd produktionsspecifik fjärrvärme (GWh)",Miljö!$B$1:$T$1,0),FALSE)),"",VLOOKUP($B103,Miljö!$B$1:$T$480,MATCH("Såld mängd produktionsspecifik fjärrvärme (GWh)",Miljö!$B$1:$T$1,0),FALSE))</f>
        <v/>
      </c>
      <c r="J103" t="str">
        <f t="shared" si="1"/>
        <v>Gimmersta Energi AB</v>
      </c>
    </row>
    <row r="104" spans="1:10" x14ac:dyDescent="0.25">
      <c r="A104" s="2" t="s">
        <v>169</v>
      </c>
      <c r="B104" s="2" t="s">
        <v>173</v>
      </c>
      <c r="D104" t="str">
        <f>IF(ISERROR(1/VLOOKUP($B104,Kraftvärmeprod!$B$1:$D$480,MATCH("Total värmeproduktion i kraftvärmeverk i kombinerad drift (GWh)",Kraftvärmeprod!$B$1:$AV$1,0),FALSE)),"Ej kraftvärme","Alternativproduktionsmetoden")</f>
        <v>Ej kraftvärme</v>
      </c>
      <c r="E104" s="73" t="str">
        <f>IF(ISERROR(1/VLOOKUP($B104,Kraftvärmeprod!$B$1:$BD$480,MATCH("Total värmeproduktion i kraftvärmeverk i kombinerad drift (GWh)",Kraftvärmeprod!$B$1:$AV$1,0),FALSE)),"",VLOOKUP($B104,'Slutlig allokering kvv'!$B$1:$BC$480,MATCH(E$1,'Slutlig allokering kvv'!$B$1:$AU$1,0),FALSE))</f>
        <v/>
      </c>
      <c r="F104" t="str">
        <f>IF(ISERROR(1/VLOOKUP($B104,Kraftvärmeprod!$B$1:$AV$480,MATCH("Producerad elenergi i kraftvärmeverk (GWh)",Kraftvärmeprod!$B$1:$AV$1,0),FALSE)),"",VLOOKUP($B104,Kraftvärmeprod!$B$1:$AV$480,MATCH("Producerad elenergi i kraftvärmeverk (GWh)",Kraftvärmeprod!$B$1:$AV$1,0),FALSE))</f>
        <v/>
      </c>
      <c r="G104" t="str">
        <f>IF(ISERROR(1/VLOOKUP($B104,Miljö!$B$1:$T$480,MATCH("Såld mängd produktionsspecifik fjärrvärme (GWh)",Miljö!$B$1:$T$1,0),FALSE)),"",VLOOKUP($B104,Miljö!$B$1:$T$480,MATCH("Såld mängd produktionsspecifik fjärrvärme (GWh)",Miljö!$B$1:$T$1,0),FALSE))</f>
        <v/>
      </c>
      <c r="J104" t="str">
        <f t="shared" si="1"/>
        <v>Gimmersta Energi AB</v>
      </c>
    </row>
    <row r="105" spans="1:10" x14ac:dyDescent="0.25">
      <c r="A105" s="2" t="s">
        <v>169</v>
      </c>
      <c r="B105" s="2" t="s">
        <v>174</v>
      </c>
      <c r="D105" t="str">
        <f>IF(ISERROR(1/VLOOKUP($B105,Kraftvärmeprod!$B$1:$D$480,MATCH("Total värmeproduktion i kraftvärmeverk i kombinerad drift (GWh)",Kraftvärmeprod!$B$1:$AV$1,0),FALSE)),"Ej kraftvärme","Alternativproduktionsmetoden")</f>
        <v>Ej kraftvärme</v>
      </c>
      <c r="E105" s="73" t="str">
        <f>IF(ISERROR(1/VLOOKUP($B105,Kraftvärmeprod!$B$1:$BD$480,MATCH("Total värmeproduktion i kraftvärmeverk i kombinerad drift (GWh)",Kraftvärmeprod!$B$1:$AV$1,0),FALSE)),"",VLOOKUP($B105,'Slutlig allokering kvv'!$B$1:$BC$480,MATCH(E$1,'Slutlig allokering kvv'!$B$1:$AU$1,0),FALSE))</f>
        <v/>
      </c>
      <c r="F105" t="str">
        <f>IF(ISERROR(1/VLOOKUP($B105,Kraftvärmeprod!$B$1:$AV$480,MATCH("Producerad elenergi i kraftvärmeverk (GWh)",Kraftvärmeprod!$B$1:$AV$1,0),FALSE)),"",VLOOKUP($B105,Kraftvärmeprod!$B$1:$AV$480,MATCH("Producerad elenergi i kraftvärmeverk (GWh)",Kraftvärmeprod!$B$1:$AV$1,0),FALSE))</f>
        <v/>
      </c>
      <c r="G105" t="str">
        <f>IF(ISERROR(1/VLOOKUP($B105,Miljö!$B$1:$T$480,MATCH("Såld mängd produktionsspecifik fjärrvärme (GWh)",Miljö!$B$1:$T$1,0),FALSE)),"",VLOOKUP($B105,Miljö!$B$1:$T$480,MATCH("Såld mängd produktionsspecifik fjärrvärme (GWh)",Miljö!$B$1:$T$1,0),FALSE))</f>
        <v/>
      </c>
      <c r="J105" t="str">
        <f t="shared" si="1"/>
        <v>Gimmersta Energi AB</v>
      </c>
    </row>
    <row r="106" spans="1:10" x14ac:dyDescent="0.25">
      <c r="A106" s="2" t="s">
        <v>169</v>
      </c>
      <c r="B106" s="2" t="s">
        <v>175</v>
      </c>
      <c r="D106" t="str">
        <f>IF(ISERROR(1/VLOOKUP($B106,Kraftvärmeprod!$B$1:$D$480,MATCH("Total värmeproduktion i kraftvärmeverk i kombinerad drift (GWh)",Kraftvärmeprod!$B$1:$AV$1,0),FALSE)),"Ej kraftvärme","Alternativproduktionsmetoden")</f>
        <v>Ej kraftvärme</v>
      </c>
      <c r="E106" s="73" t="str">
        <f>IF(ISERROR(1/VLOOKUP($B106,Kraftvärmeprod!$B$1:$BD$480,MATCH("Total värmeproduktion i kraftvärmeverk i kombinerad drift (GWh)",Kraftvärmeprod!$B$1:$AV$1,0),FALSE)),"",VLOOKUP($B106,'Slutlig allokering kvv'!$B$1:$BC$480,MATCH(E$1,'Slutlig allokering kvv'!$B$1:$AU$1,0),FALSE))</f>
        <v/>
      </c>
      <c r="F106" t="str">
        <f>IF(ISERROR(1/VLOOKUP($B106,Kraftvärmeprod!$B$1:$AV$480,MATCH("Producerad elenergi i kraftvärmeverk (GWh)",Kraftvärmeprod!$B$1:$AV$1,0),FALSE)),"",VLOOKUP($B106,Kraftvärmeprod!$B$1:$AV$480,MATCH("Producerad elenergi i kraftvärmeverk (GWh)",Kraftvärmeprod!$B$1:$AV$1,0),FALSE))</f>
        <v/>
      </c>
      <c r="G106" t="str">
        <f>IF(ISERROR(1/VLOOKUP($B106,Miljö!$B$1:$T$480,MATCH("Såld mängd produktionsspecifik fjärrvärme (GWh)",Miljö!$B$1:$T$1,0),FALSE)),"",VLOOKUP($B106,Miljö!$B$1:$T$480,MATCH("Såld mängd produktionsspecifik fjärrvärme (GWh)",Miljö!$B$1:$T$1,0),FALSE))</f>
        <v/>
      </c>
      <c r="J106" t="str">
        <f t="shared" si="1"/>
        <v>Gimmersta Energi AB</v>
      </c>
    </row>
    <row r="107" spans="1:10" x14ac:dyDescent="0.25">
      <c r="A107" s="2" t="s">
        <v>169</v>
      </c>
      <c r="B107" s="2" t="s">
        <v>176</v>
      </c>
      <c r="D107" t="str">
        <f>IF(ISERROR(1/VLOOKUP($B107,Kraftvärmeprod!$B$1:$D$480,MATCH("Total värmeproduktion i kraftvärmeverk i kombinerad drift (GWh)",Kraftvärmeprod!$B$1:$AV$1,0),FALSE)),"Ej kraftvärme","Alternativproduktionsmetoden")</f>
        <v>Ej kraftvärme</v>
      </c>
      <c r="E107" s="73" t="str">
        <f>IF(ISERROR(1/VLOOKUP($B107,Kraftvärmeprod!$B$1:$BD$480,MATCH("Total värmeproduktion i kraftvärmeverk i kombinerad drift (GWh)",Kraftvärmeprod!$B$1:$AV$1,0),FALSE)),"",VLOOKUP($B107,'Slutlig allokering kvv'!$B$1:$BC$480,MATCH(E$1,'Slutlig allokering kvv'!$B$1:$AU$1,0),FALSE))</f>
        <v/>
      </c>
      <c r="F107" t="str">
        <f>IF(ISERROR(1/VLOOKUP($B107,Kraftvärmeprod!$B$1:$AV$480,MATCH("Producerad elenergi i kraftvärmeverk (GWh)",Kraftvärmeprod!$B$1:$AV$1,0),FALSE)),"",VLOOKUP($B107,Kraftvärmeprod!$B$1:$AV$480,MATCH("Producerad elenergi i kraftvärmeverk (GWh)",Kraftvärmeprod!$B$1:$AV$1,0),FALSE))</f>
        <v/>
      </c>
      <c r="G107" t="str">
        <f>IF(ISERROR(1/VLOOKUP($B107,Miljö!$B$1:$T$480,MATCH("Såld mängd produktionsspecifik fjärrvärme (GWh)",Miljö!$B$1:$T$1,0),FALSE)),"",VLOOKUP($B107,Miljö!$B$1:$T$480,MATCH("Såld mängd produktionsspecifik fjärrvärme (GWh)",Miljö!$B$1:$T$1,0),FALSE))</f>
        <v/>
      </c>
      <c r="J107" t="str">
        <f t="shared" si="1"/>
        <v>Gimmersta Energi AB</v>
      </c>
    </row>
    <row r="108" spans="1:10" x14ac:dyDescent="0.25">
      <c r="A108" s="2" t="s">
        <v>177</v>
      </c>
      <c r="B108" s="2" t="s">
        <v>178</v>
      </c>
      <c r="D108" t="str">
        <f>IF(ISERROR(1/VLOOKUP($B108,Kraftvärmeprod!$B$1:$D$480,MATCH("Total värmeproduktion i kraftvärmeverk i kombinerad drift (GWh)",Kraftvärmeprod!$B$1:$AV$1,0),FALSE)),"Ej kraftvärme","Alternativproduktionsmetoden")</f>
        <v>Ej kraftvärme</v>
      </c>
      <c r="E108" s="73" t="str">
        <f>IF(ISERROR(1/VLOOKUP($B108,Kraftvärmeprod!$B$1:$BD$480,MATCH("Total värmeproduktion i kraftvärmeverk i kombinerad drift (GWh)",Kraftvärmeprod!$B$1:$AV$1,0),FALSE)),"",VLOOKUP($B108,'Slutlig allokering kvv'!$B$1:$BC$480,MATCH(E$1,'Slutlig allokering kvv'!$B$1:$AU$1,0),FALSE))</f>
        <v/>
      </c>
      <c r="F108" t="str">
        <f>IF(ISERROR(1/VLOOKUP($B108,Kraftvärmeprod!$B$1:$AV$480,MATCH("Producerad elenergi i kraftvärmeverk (GWh)",Kraftvärmeprod!$B$1:$AV$1,0),FALSE)),"",VLOOKUP($B108,Kraftvärmeprod!$B$1:$AV$480,MATCH("Producerad elenergi i kraftvärmeverk (GWh)",Kraftvärmeprod!$B$1:$AV$1,0),FALSE))</f>
        <v/>
      </c>
      <c r="G108" t="str">
        <f>IF(ISERROR(1/VLOOKUP($B108,Miljö!$B$1:$T$480,MATCH("Såld mängd produktionsspecifik fjärrvärme (GWh)",Miljö!$B$1:$T$1,0),FALSE)),"",VLOOKUP($B108,Miljö!$B$1:$T$480,MATCH("Såld mängd produktionsspecifik fjärrvärme (GWh)",Miljö!$B$1:$T$1,0),FALSE))</f>
        <v/>
      </c>
      <c r="J108" t="str">
        <f t="shared" si="1"/>
        <v>Gislaved Energi AB</v>
      </c>
    </row>
    <row r="109" spans="1:10" x14ac:dyDescent="0.25">
      <c r="A109" s="2" t="s">
        <v>177</v>
      </c>
      <c r="B109" s="2" t="s">
        <v>179</v>
      </c>
      <c r="D109" t="str">
        <f>IF(ISERROR(1/VLOOKUP($B109,Kraftvärmeprod!$B$1:$D$480,MATCH("Total värmeproduktion i kraftvärmeverk i kombinerad drift (GWh)",Kraftvärmeprod!$B$1:$AV$1,0),FALSE)),"Ej kraftvärme","Alternativproduktionsmetoden")</f>
        <v>Ej kraftvärme</v>
      </c>
      <c r="E109" s="73" t="str">
        <f>IF(ISERROR(1/VLOOKUP($B109,Kraftvärmeprod!$B$1:$BD$480,MATCH("Total värmeproduktion i kraftvärmeverk i kombinerad drift (GWh)",Kraftvärmeprod!$B$1:$AV$1,0),FALSE)),"",VLOOKUP($B109,'Slutlig allokering kvv'!$B$1:$BC$480,MATCH(E$1,'Slutlig allokering kvv'!$B$1:$AU$1,0),FALSE))</f>
        <v/>
      </c>
      <c r="F109" t="str">
        <f>IF(ISERROR(1/VLOOKUP($B109,Kraftvärmeprod!$B$1:$AV$480,MATCH("Producerad elenergi i kraftvärmeverk (GWh)",Kraftvärmeprod!$B$1:$AV$1,0),FALSE)),"",VLOOKUP($B109,Kraftvärmeprod!$B$1:$AV$480,MATCH("Producerad elenergi i kraftvärmeverk (GWh)",Kraftvärmeprod!$B$1:$AV$1,0),FALSE))</f>
        <v/>
      </c>
      <c r="G109" t="str">
        <f>IF(ISERROR(1/VLOOKUP($B109,Miljö!$B$1:$T$480,MATCH("Såld mängd produktionsspecifik fjärrvärme (GWh)",Miljö!$B$1:$T$1,0),FALSE)),"",VLOOKUP($B109,Miljö!$B$1:$T$480,MATCH("Såld mängd produktionsspecifik fjärrvärme (GWh)",Miljö!$B$1:$T$1,0),FALSE))</f>
        <v/>
      </c>
      <c r="J109" t="str">
        <f t="shared" si="1"/>
        <v>Gislaved Energi AB</v>
      </c>
    </row>
    <row r="110" spans="1:10" x14ac:dyDescent="0.25">
      <c r="A110" s="2" t="s">
        <v>177</v>
      </c>
      <c r="B110" s="2" t="s">
        <v>180</v>
      </c>
      <c r="D110" t="str">
        <f>IF(ISERROR(1/VLOOKUP($B110,Kraftvärmeprod!$B$1:$D$480,MATCH("Total värmeproduktion i kraftvärmeverk i kombinerad drift (GWh)",Kraftvärmeprod!$B$1:$AV$1,0),FALSE)),"Ej kraftvärme","Alternativproduktionsmetoden")</f>
        <v>Ej kraftvärme</v>
      </c>
      <c r="E110" s="73" t="str">
        <f>IF(ISERROR(1/VLOOKUP($B110,Kraftvärmeprod!$B$1:$BD$480,MATCH("Total värmeproduktion i kraftvärmeverk i kombinerad drift (GWh)",Kraftvärmeprod!$B$1:$AV$1,0),FALSE)),"",VLOOKUP($B110,'Slutlig allokering kvv'!$B$1:$BC$480,MATCH(E$1,'Slutlig allokering kvv'!$B$1:$AU$1,0),FALSE))</f>
        <v/>
      </c>
      <c r="F110" t="str">
        <f>IF(ISERROR(1/VLOOKUP($B110,Kraftvärmeprod!$B$1:$AV$480,MATCH("Producerad elenergi i kraftvärmeverk (GWh)",Kraftvärmeprod!$B$1:$AV$1,0),FALSE)),"",VLOOKUP($B110,Kraftvärmeprod!$B$1:$AV$480,MATCH("Producerad elenergi i kraftvärmeverk (GWh)",Kraftvärmeprod!$B$1:$AV$1,0),FALSE))</f>
        <v/>
      </c>
      <c r="G110" t="str">
        <f>IF(ISERROR(1/VLOOKUP($B110,Miljö!$B$1:$T$480,MATCH("Såld mängd produktionsspecifik fjärrvärme (GWh)",Miljö!$B$1:$T$1,0),FALSE)),"",VLOOKUP($B110,Miljö!$B$1:$T$480,MATCH("Såld mängd produktionsspecifik fjärrvärme (GWh)",Miljö!$B$1:$T$1,0),FALSE))</f>
        <v/>
      </c>
      <c r="J110" t="str">
        <f t="shared" si="1"/>
        <v>Gislaved Energi AB</v>
      </c>
    </row>
    <row r="111" spans="1:10" x14ac:dyDescent="0.25">
      <c r="A111" s="2" t="s">
        <v>181</v>
      </c>
      <c r="B111" s="2" t="s">
        <v>182</v>
      </c>
      <c r="D111" t="str">
        <f>IF(ISERROR(1/VLOOKUP($B111,Kraftvärmeprod!$B$1:$D$480,MATCH("Total värmeproduktion i kraftvärmeverk i kombinerad drift (GWh)",Kraftvärmeprod!$B$1:$AV$1,0),FALSE)),"Ej kraftvärme","Alternativproduktionsmetoden")</f>
        <v>Ej kraftvärme</v>
      </c>
      <c r="E111" s="73" t="str">
        <f>IF(ISERROR(1/VLOOKUP($B111,Kraftvärmeprod!$B$1:$BD$480,MATCH("Total värmeproduktion i kraftvärmeverk i kombinerad drift (GWh)",Kraftvärmeprod!$B$1:$AV$1,0),FALSE)),"",VLOOKUP($B111,'Slutlig allokering kvv'!$B$1:$BC$480,MATCH(E$1,'Slutlig allokering kvv'!$B$1:$AU$1,0),FALSE))</f>
        <v/>
      </c>
      <c r="F111" t="str">
        <f>IF(ISERROR(1/VLOOKUP($B111,Kraftvärmeprod!$B$1:$AV$480,MATCH("Producerad elenergi i kraftvärmeverk (GWh)",Kraftvärmeprod!$B$1:$AV$1,0),FALSE)),"",VLOOKUP($B111,Kraftvärmeprod!$B$1:$AV$480,MATCH("Producerad elenergi i kraftvärmeverk (GWh)",Kraftvärmeprod!$B$1:$AV$1,0),FALSE))</f>
        <v/>
      </c>
      <c r="G111" t="str">
        <f>IF(ISERROR(1/VLOOKUP($B111,Miljö!$B$1:$T$480,MATCH("Såld mängd produktionsspecifik fjärrvärme (GWh)",Miljö!$B$1:$T$1,0),FALSE)),"",VLOOKUP($B111,Miljö!$B$1:$T$480,MATCH("Såld mängd produktionsspecifik fjärrvärme (GWh)",Miljö!$B$1:$T$1,0),FALSE))</f>
        <v/>
      </c>
      <c r="J111" t="str">
        <f t="shared" si="1"/>
        <v>Gotlands Energi AB</v>
      </c>
    </row>
    <row r="112" spans="1:10" x14ac:dyDescent="0.25">
      <c r="A112" s="2" t="s">
        <v>181</v>
      </c>
      <c r="B112" s="2" t="s">
        <v>183</v>
      </c>
      <c r="D112" t="str">
        <f>IF(ISERROR(1/VLOOKUP($B112,Kraftvärmeprod!$B$1:$D$480,MATCH("Total värmeproduktion i kraftvärmeverk i kombinerad drift (GWh)",Kraftvärmeprod!$B$1:$AV$1,0),FALSE)),"Ej kraftvärme","Alternativproduktionsmetoden")</f>
        <v>Ej kraftvärme</v>
      </c>
      <c r="E112" s="73" t="str">
        <f>IF(ISERROR(1/VLOOKUP($B112,Kraftvärmeprod!$B$1:$BD$480,MATCH("Total värmeproduktion i kraftvärmeverk i kombinerad drift (GWh)",Kraftvärmeprod!$B$1:$AV$1,0),FALSE)),"",VLOOKUP($B112,'Slutlig allokering kvv'!$B$1:$BC$480,MATCH(E$1,'Slutlig allokering kvv'!$B$1:$AU$1,0),FALSE))</f>
        <v/>
      </c>
      <c r="F112" t="str">
        <f>IF(ISERROR(1/VLOOKUP($B112,Kraftvärmeprod!$B$1:$AV$480,MATCH("Producerad elenergi i kraftvärmeverk (GWh)",Kraftvärmeprod!$B$1:$AV$1,0),FALSE)),"",VLOOKUP($B112,Kraftvärmeprod!$B$1:$AV$480,MATCH("Producerad elenergi i kraftvärmeverk (GWh)",Kraftvärmeprod!$B$1:$AV$1,0),FALSE))</f>
        <v/>
      </c>
      <c r="G112" t="str">
        <f>IF(ISERROR(1/VLOOKUP($B112,Miljö!$B$1:$T$480,MATCH("Såld mängd produktionsspecifik fjärrvärme (GWh)",Miljö!$B$1:$T$1,0),FALSE)),"",VLOOKUP($B112,Miljö!$B$1:$T$480,MATCH("Såld mängd produktionsspecifik fjärrvärme (GWh)",Miljö!$B$1:$T$1,0),FALSE))</f>
        <v/>
      </c>
      <c r="J112" t="str">
        <f t="shared" si="1"/>
        <v>Gotlands Energi AB</v>
      </c>
    </row>
    <row r="113" spans="1:10" x14ac:dyDescent="0.25">
      <c r="A113" s="2" t="s">
        <v>181</v>
      </c>
      <c r="B113" s="2" t="s">
        <v>184</v>
      </c>
      <c r="D113" t="str">
        <f>IF(ISERROR(1/VLOOKUP($B113,Kraftvärmeprod!$B$1:$D$480,MATCH("Total värmeproduktion i kraftvärmeverk i kombinerad drift (GWh)",Kraftvärmeprod!$B$1:$AV$1,0),FALSE)),"Ej kraftvärme","Alternativproduktionsmetoden")</f>
        <v>Ej kraftvärme</v>
      </c>
      <c r="E113" s="73" t="str">
        <f>IF(ISERROR(1/VLOOKUP($B113,Kraftvärmeprod!$B$1:$BD$480,MATCH("Total värmeproduktion i kraftvärmeverk i kombinerad drift (GWh)",Kraftvärmeprod!$B$1:$AV$1,0),FALSE)),"",VLOOKUP($B113,'Slutlig allokering kvv'!$B$1:$BC$480,MATCH(E$1,'Slutlig allokering kvv'!$B$1:$AU$1,0),FALSE))</f>
        <v/>
      </c>
      <c r="F113" t="str">
        <f>IF(ISERROR(1/VLOOKUP($B113,Kraftvärmeprod!$B$1:$AV$480,MATCH("Producerad elenergi i kraftvärmeverk (GWh)",Kraftvärmeprod!$B$1:$AV$1,0),FALSE)),"",VLOOKUP($B113,Kraftvärmeprod!$B$1:$AV$480,MATCH("Producerad elenergi i kraftvärmeverk (GWh)",Kraftvärmeprod!$B$1:$AV$1,0),FALSE))</f>
        <v/>
      </c>
      <c r="G113" t="str">
        <f>IF(ISERROR(1/VLOOKUP($B113,Miljö!$B$1:$T$480,MATCH("Såld mängd produktionsspecifik fjärrvärme (GWh)",Miljö!$B$1:$T$1,0),FALSE)),"",VLOOKUP($B113,Miljö!$B$1:$T$480,MATCH("Såld mängd produktionsspecifik fjärrvärme (GWh)",Miljö!$B$1:$T$1,0),FALSE))</f>
        <v/>
      </c>
      <c r="J113" t="str">
        <f t="shared" si="1"/>
        <v>Gotlands Energi AB</v>
      </c>
    </row>
    <row r="114" spans="1:10" x14ac:dyDescent="0.25">
      <c r="A114" s="2" t="s">
        <v>181</v>
      </c>
      <c r="B114" s="2" t="s">
        <v>185</v>
      </c>
      <c r="D114" t="str">
        <f>IF(ISERROR(1/VLOOKUP($B114,Kraftvärmeprod!$B$1:$D$480,MATCH("Total värmeproduktion i kraftvärmeverk i kombinerad drift (GWh)",Kraftvärmeprod!$B$1:$AV$1,0),FALSE)),"Ej kraftvärme","Alternativproduktionsmetoden")</f>
        <v>Ej kraftvärme</v>
      </c>
      <c r="E114" s="73" t="str">
        <f>IF(ISERROR(1/VLOOKUP($B114,Kraftvärmeprod!$B$1:$BD$480,MATCH("Total värmeproduktion i kraftvärmeverk i kombinerad drift (GWh)",Kraftvärmeprod!$B$1:$AV$1,0),FALSE)),"",VLOOKUP($B114,'Slutlig allokering kvv'!$B$1:$BC$480,MATCH(E$1,'Slutlig allokering kvv'!$B$1:$AU$1,0),FALSE))</f>
        <v/>
      </c>
      <c r="F114" t="str">
        <f>IF(ISERROR(1/VLOOKUP($B114,Kraftvärmeprod!$B$1:$AV$480,MATCH("Producerad elenergi i kraftvärmeverk (GWh)",Kraftvärmeprod!$B$1:$AV$1,0),FALSE)),"",VLOOKUP($B114,Kraftvärmeprod!$B$1:$AV$480,MATCH("Producerad elenergi i kraftvärmeverk (GWh)",Kraftvärmeprod!$B$1:$AV$1,0),FALSE))</f>
        <v/>
      </c>
      <c r="G114" t="str">
        <f>IF(ISERROR(1/VLOOKUP($B114,Miljö!$B$1:$T$480,MATCH("Såld mängd produktionsspecifik fjärrvärme (GWh)",Miljö!$B$1:$T$1,0),FALSE)),"",VLOOKUP($B114,Miljö!$B$1:$T$480,MATCH("Såld mängd produktionsspecifik fjärrvärme (GWh)",Miljö!$B$1:$T$1,0),FALSE))</f>
        <v/>
      </c>
      <c r="J114" t="str">
        <f t="shared" si="1"/>
        <v>Gotlands Energi AB</v>
      </c>
    </row>
    <row r="115" spans="1:10" x14ac:dyDescent="0.25">
      <c r="A115" s="2" t="s">
        <v>186</v>
      </c>
      <c r="B115" s="2" t="s">
        <v>187</v>
      </c>
      <c r="D115" t="str">
        <f>IF(ISERROR(1/VLOOKUP($B115,Kraftvärmeprod!$B$1:$D$480,MATCH("Total värmeproduktion i kraftvärmeverk i kombinerad drift (GWh)",Kraftvärmeprod!$B$1:$AV$1,0),FALSE)),"Ej kraftvärme","Alternativproduktionsmetoden")</f>
        <v>Alternativproduktionsmetoden</v>
      </c>
      <c r="E115" s="73">
        <f>IF(ISERROR(1/VLOOKUP($B115,Kraftvärmeprod!$B$1:$BD$480,MATCH("Total värmeproduktion i kraftvärmeverk i kombinerad drift (GWh)",Kraftvärmeprod!$B$1:$AV$1,0),FALSE)),"",VLOOKUP($B115,'Slutlig allokering kvv'!$B$1:$BC$480,MATCH(E$1,'Slutlig allokering kvv'!$B$1:$AU$1,0),FALSE))</f>
        <v>0.70930097560975613</v>
      </c>
      <c r="F115">
        <f>IF(ISERROR(1/VLOOKUP($B115,Kraftvärmeprod!$B$1:$AV$480,MATCH("Producerad elenergi i kraftvärmeverk (GWh)",Kraftvärmeprod!$B$1:$AV$1,0),FALSE)),"",VLOOKUP($B115,Kraftvärmeprod!$B$1:$AV$480,MATCH("Producerad elenergi i kraftvärmeverk (GWh)",Kraftvärmeprod!$B$1:$AV$1,0),FALSE))</f>
        <v>31</v>
      </c>
      <c r="G115" t="str">
        <f>IF(ISERROR(1/VLOOKUP($B115,Miljö!$B$1:$T$480,MATCH("Såld mängd produktionsspecifik fjärrvärme (GWh)",Miljö!$B$1:$T$1,0),FALSE)),"",VLOOKUP($B115,Miljö!$B$1:$T$480,MATCH("Såld mängd produktionsspecifik fjärrvärme (GWh)",Miljö!$B$1:$T$1,0),FALSE))</f>
        <v/>
      </c>
      <c r="J115" t="str">
        <f t="shared" si="1"/>
        <v>Gällivare Energi AB</v>
      </c>
    </row>
    <row r="116" spans="1:10" x14ac:dyDescent="0.25">
      <c r="A116" s="2" t="s">
        <v>188</v>
      </c>
      <c r="B116" s="2" t="s">
        <v>189</v>
      </c>
      <c r="D116" t="str">
        <f>IF(ISERROR(1/VLOOKUP($B116,Kraftvärmeprod!$B$1:$D$480,MATCH("Total värmeproduktion i kraftvärmeverk i kombinerad drift (GWh)",Kraftvärmeprod!$B$1:$AV$1,0),FALSE)),"Ej kraftvärme","Alternativproduktionsmetoden")</f>
        <v>Alternativproduktionsmetoden</v>
      </c>
      <c r="E116" s="73">
        <f>IF(ISERROR(1/VLOOKUP($B116,Kraftvärmeprod!$B$1:$BD$480,MATCH("Total värmeproduktion i kraftvärmeverk i kombinerad drift (GWh)",Kraftvärmeprod!$B$1:$AV$1,0),FALSE)),"",VLOOKUP($B116,'Slutlig allokering kvv'!$B$1:$BC$480,MATCH(E$1,'Slutlig allokering kvv'!$B$1:$AU$1,0),FALSE))</f>
        <v>0.55543854276047133</v>
      </c>
      <c r="F116">
        <f>IF(ISERROR(1/VLOOKUP($B116,Kraftvärmeprod!$B$1:$AV$480,MATCH("Producerad elenergi i kraftvärmeverk (GWh)",Kraftvärmeprod!$B$1:$AV$1,0),FALSE)),"",VLOOKUP($B116,Kraftvärmeprod!$B$1:$AV$480,MATCH("Producerad elenergi i kraftvärmeverk (GWh)",Kraftvärmeprod!$B$1:$AV$1,0),FALSE))</f>
        <v>62.6</v>
      </c>
      <c r="G116" t="str">
        <f>IF(ISERROR(1/VLOOKUP($B116,Miljö!$B$1:$T$480,MATCH("Såld mängd produktionsspecifik fjärrvärme (GWh)",Miljö!$B$1:$T$1,0),FALSE)),"",VLOOKUP($B116,Miljö!$B$1:$T$480,MATCH("Såld mängd produktionsspecifik fjärrvärme (GWh)",Miljö!$B$1:$T$1,0),FALSE))</f>
        <v/>
      </c>
      <c r="J116" t="str">
        <f t="shared" si="1"/>
        <v>Gävle Energi AB</v>
      </c>
    </row>
    <row r="117" spans="1:10" x14ac:dyDescent="0.25">
      <c r="A117" s="2" t="s">
        <v>190</v>
      </c>
      <c r="B117" s="2" t="s">
        <v>191</v>
      </c>
      <c r="D117" t="str">
        <f>IF(ISERROR(1/VLOOKUP($B117,Kraftvärmeprod!$B$1:$D$480,MATCH("Total värmeproduktion i kraftvärmeverk i kombinerad drift (GWh)",Kraftvärmeprod!$B$1:$AV$1,0),FALSE)),"Ej kraftvärme","Alternativproduktionsmetoden")</f>
        <v>Ej kraftvärme</v>
      </c>
      <c r="E117" s="73" t="str">
        <f>IF(ISERROR(1/VLOOKUP($B117,Kraftvärmeprod!$B$1:$BD$480,MATCH("Total värmeproduktion i kraftvärmeverk i kombinerad drift (GWh)",Kraftvärmeprod!$B$1:$AV$1,0),FALSE)),"",VLOOKUP($B117,'Slutlig allokering kvv'!$B$1:$BC$480,MATCH(E$1,'Slutlig allokering kvv'!$B$1:$AU$1,0),FALSE))</f>
        <v/>
      </c>
      <c r="F117" t="str">
        <f>IF(ISERROR(1/VLOOKUP($B117,Kraftvärmeprod!$B$1:$AV$480,MATCH("Producerad elenergi i kraftvärmeverk (GWh)",Kraftvärmeprod!$B$1:$AV$1,0),FALSE)),"",VLOOKUP($B117,Kraftvärmeprod!$B$1:$AV$480,MATCH("Producerad elenergi i kraftvärmeverk (GWh)",Kraftvärmeprod!$B$1:$AV$1,0),FALSE))</f>
        <v/>
      </c>
      <c r="G117" t="str">
        <f>IF(ISERROR(1/VLOOKUP($B117,Miljö!$B$1:$T$480,MATCH("Såld mängd produktionsspecifik fjärrvärme (GWh)",Miljö!$B$1:$T$1,0),FALSE)),"",VLOOKUP($B117,Miljö!$B$1:$T$480,MATCH("Såld mängd produktionsspecifik fjärrvärme (GWh)",Miljö!$B$1:$T$1,0),FALSE))</f>
        <v/>
      </c>
      <c r="J117" t="str">
        <f t="shared" si="1"/>
        <v>Göteborg Energi AB</v>
      </c>
    </row>
    <row r="118" spans="1:10" x14ac:dyDescent="0.25">
      <c r="A118" s="2" t="s">
        <v>190</v>
      </c>
      <c r="B118" s="2" t="s">
        <v>192</v>
      </c>
      <c r="D118" t="str">
        <f>IF(ISERROR(1/VLOOKUP($B118,Kraftvärmeprod!$B$1:$D$480,MATCH("Total värmeproduktion i kraftvärmeverk i kombinerad drift (GWh)",Kraftvärmeprod!$B$1:$AV$1,0),FALSE)),"Ej kraftvärme","Alternativproduktionsmetoden")</f>
        <v>Alternativproduktionsmetoden</v>
      </c>
      <c r="E118" s="73">
        <f>IF(ISERROR(1/VLOOKUP($B118,Kraftvärmeprod!$B$1:$BD$480,MATCH("Total värmeproduktion i kraftvärmeverk i kombinerad drift (GWh)",Kraftvärmeprod!$B$1:$AV$1,0),FALSE)),"",VLOOKUP($B118,'Slutlig allokering kvv'!$B$1:$BC$480,MATCH(E$1,'Slutlig allokering kvv'!$B$1:$AU$1,0),FALSE))</f>
        <v>0.51797379616053807</v>
      </c>
      <c r="F118">
        <f>IF(ISERROR(1/VLOOKUP($B118,Kraftvärmeprod!$B$1:$AV$480,MATCH("Producerad elenergi i kraftvärmeverk (GWh)",Kraftvärmeprod!$B$1:$AV$1,0),FALSE)),"",VLOOKUP($B118,Kraftvärmeprod!$B$1:$AV$480,MATCH("Producerad elenergi i kraftvärmeverk (GWh)",Kraftvärmeprod!$B$1:$AV$1,0),FALSE))</f>
        <v>240.46600000000001</v>
      </c>
      <c r="G118">
        <f>IF(ISERROR(1/VLOOKUP($B118,Miljö!$B$1:$T$480,MATCH("Såld mängd produktionsspecifik fjärrvärme (GWh)",Miljö!$B$1:$T$1,0),FALSE)),"",VLOOKUP($B118,Miljö!$B$1:$T$480,MATCH("Såld mängd produktionsspecifik fjärrvärme (GWh)",Miljö!$B$1:$T$1,0),FALSE))</f>
        <v>113.78400000000001</v>
      </c>
      <c r="J118" t="str">
        <f t="shared" si="1"/>
        <v>Göteborg Energi AB</v>
      </c>
    </row>
    <row r="119" spans="1:10" x14ac:dyDescent="0.25">
      <c r="A119" s="2" t="s">
        <v>190</v>
      </c>
      <c r="B119" s="2" t="s">
        <v>193</v>
      </c>
      <c r="D119" t="str">
        <f>IF(ISERROR(1/VLOOKUP($B119,Kraftvärmeprod!$B$1:$D$480,MATCH("Total värmeproduktion i kraftvärmeverk i kombinerad drift (GWh)",Kraftvärmeprod!$B$1:$AV$1,0),FALSE)),"Ej kraftvärme","Alternativproduktionsmetoden")</f>
        <v>Alternativproduktionsmetoden</v>
      </c>
      <c r="E119" s="73">
        <f>IF(ISERROR(1/VLOOKUP($B119,Kraftvärmeprod!$B$1:$BD$480,MATCH("Total värmeproduktion i kraftvärmeverk i kombinerad drift (GWh)",Kraftvärmeprod!$B$1:$AV$1,0),FALSE)),"",VLOOKUP($B119,'Slutlig allokering kvv'!$B$1:$BC$480,MATCH(E$1,'Slutlig allokering kvv'!$B$1:$AU$1,0),FALSE))</f>
        <v>0.73678768660829419</v>
      </c>
      <c r="F119">
        <f>IF(ISERROR(1/VLOOKUP($B119,Kraftvärmeprod!$B$1:$AV$480,MATCH("Producerad elenergi i kraftvärmeverk (GWh)",Kraftvärmeprod!$B$1:$AV$1,0),FALSE)),"",VLOOKUP($B119,Kraftvärmeprod!$B$1:$AV$480,MATCH("Producerad elenergi i kraftvärmeverk (GWh)",Kraftvärmeprod!$B$1:$AV$1,0),FALSE))</f>
        <v>18.792000000000002</v>
      </c>
      <c r="G119" t="str">
        <f>IF(ISERROR(1/VLOOKUP($B119,Miljö!$B$1:$T$480,MATCH("Såld mängd produktionsspecifik fjärrvärme (GWh)",Miljö!$B$1:$T$1,0),FALSE)),"",VLOOKUP($B119,Miljö!$B$1:$T$480,MATCH("Såld mängd produktionsspecifik fjärrvärme (GWh)",Miljö!$B$1:$T$1,0),FALSE))</f>
        <v/>
      </c>
      <c r="J119" t="str">
        <f t="shared" si="1"/>
        <v>Göteborg Energi AB</v>
      </c>
    </row>
    <row r="120" spans="1:10" x14ac:dyDescent="0.25">
      <c r="A120" s="2" t="s">
        <v>190</v>
      </c>
      <c r="B120" s="2" t="s">
        <v>190</v>
      </c>
      <c r="D120" t="str">
        <f>IF(ISERROR(1/VLOOKUP($B120,Kraftvärmeprod!$B$1:$D$480,MATCH("Total värmeproduktion i kraftvärmeverk i kombinerad drift (GWh)",Kraftvärmeprod!$B$1:$AV$1,0),FALSE)),"Ej kraftvärme","Alternativproduktionsmetoden")</f>
        <v>Ej kraftvärme</v>
      </c>
      <c r="E120" s="73" t="str">
        <f>IF(ISERROR(1/VLOOKUP($B120,Kraftvärmeprod!$B$1:$BD$480,MATCH("Total värmeproduktion i kraftvärmeverk i kombinerad drift (GWh)",Kraftvärmeprod!$B$1:$AV$1,0),FALSE)),"",VLOOKUP($B120,'Slutlig allokering kvv'!$B$1:$BC$480,MATCH(E$1,'Slutlig allokering kvv'!$B$1:$AU$1,0),FALSE))</f>
        <v/>
      </c>
      <c r="F120" t="str">
        <f>IF(ISERROR(1/VLOOKUP($B120,Kraftvärmeprod!$B$1:$AV$480,MATCH("Producerad elenergi i kraftvärmeverk (GWh)",Kraftvärmeprod!$B$1:$AV$1,0),FALSE)),"",VLOOKUP($B120,Kraftvärmeprod!$B$1:$AV$480,MATCH("Producerad elenergi i kraftvärmeverk (GWh)",Kraftvärmeprod!$B$1:$AV$1,0),FALSE))</f>
        <v/>
      </c>
      <c r="G120" t="str">
        <f>IF(ISERROR(1/VLOOKUP($B120,Miljö!$B$1:$T$480,MATCH("Såld mängd produktionsspecifik fjärrvärme (GWh)",Miljö!$B$1:$T$1,0),FALSE)),"",VLOOKUP($B120,Miljö!$B$1:$T$480,MATCH("Såld mängd produktionsspecifik fjärrvärme (GWh)",Miljö!$B$1:$T$1,0),FALSE))</f>
        <v/>
      </c>
      <c r="J120" t="str">
        <f t="shared" si="1"/>
        <v>Göteborg Energi AB</v>
      </c>
    </row>
    <row r="121" spans="1:10" x14ac:dyDescent="0.25">
      <c r="A121" s="2" t="s">
        <v>190</v>
      </c>
      <c r="B121" s="2" t="s">
        <v>194</v>
      </c>
      <c r="D121" t="str">
        <f>IF(ISERROR(1/VLOOKUP($B121,Kraftvärmeprod!$B$1:$D$480,MATCH("Total värmeproduktion i kraftvärmeverk i kombinerad drift (GWh)",Kraftvärmeprod!$B$1:$AV$1,0),FALSE)),"Ej kraftvärme","Alternativproduktionsmetoden")</f>
        <v>Ej kraftvärme</v>
      </c>
      <c r="E121" s="73" t="str">
        <f>IF(ISERROR(1/VLOOKUP($B121,Kraftvärmeprod!$B$1:$BD$480,MATCH("Total värmeproduktion i kraftvärmeverk i kombinerad drift (GWh)",Kraftvärmeprod!$B$1:$AV$1,0),FALSE)),"",VLOOKUP($B121,'Slutlig allokering kvv'!$B$1:$BC$480,MATCH(E$1,'Slutlig allokering kvv'!$B$1:$AU$1,0),FALSE))</f>
        <v/>
      </c>
      <c r="F121" t="str">
        <f>IF(ISERROR(1/VLOOKUP($B121,Kraftvärmeprod!$B$1:$AV$480,MATCH("Producerad elenergi i kraftvärmeverk (GWh)",Kraftvärmeprod!$B$1:$AV$1,0),FALSE)),"",VLOOKUP($B121,Kraftvärmeprod!$B$1:$AV$480,MATCH("Producerad elenergi i kraftvärmeverk (GWh)",Kraftvärmeprod!$B$1:$AV$1,0),FALSE))</f>
        <v/>
      </c>
      <c r="G121" t="str">
        <f>IF(ISERROR(1/VLOOKUP($B121,Miljö!$B$1:$T$480,MATCH("Såld mängd produktionsspecifik fjärrvärme (GWh)",Miljö!$B$1:$T$1,0),FALSE)),"",VLOOKUP($B121,Miljö!$B$1:$T$480,MATCH("Såld mängd produktionsspecifik fjärrvärme (GWh)",Miljö!$B$1:$T$1,0),FALSE))</f>
        <v/>
      </c>
      <c r="J121" t="str">
        <f t="shared" si="1"/>
        <v>Göteborg Energi AB</v>
      </c>
    </row>
    <row r="122" spans="1:10" x14ac:dyDescent="0.25">
      <c r="A122" s="2" t="s">
        <v>190</v>
      </c>
      <c r="B122" s="2" t="s">
        <v>195</v>
      </c>
      <c r="D122" t="str">
        <f>IF(ISERROR(1/VLOOKUP($B122,Kraftvärmeprod!$B$1:$D$480,MATCH("Total värmeproduktion i kraftvärmeverk i kombinerad drift (GWh)",Kraftvärmeprod!$B$1:$AV$1,0),FALSE)),"Ej kraftvärme","Alternativproduktionsmetoden")</f>
        <v>Ej kraftvärme</v>
      </c>
      <c r="E122" s="73" t="str">
        <f>IF(ISERROR(1/VLOOKUP($B122,Kraftvärmeprod!$B$1:$BD$480,MATCH("Total värmeproduktion i kraftvärmeverk i kombinerad drift (GWh)",Kraftvärmeprod!$B$1:$AV$1,0),FALSE)),"",VLOOKUP($B122,'Slutlig allokering kvv'!$B$1:$BC$480,MATCH(E$1,'Slutlig allokering kvv'!$B$1:$AU$1,0),FALSE))</f>
        <v/>
      </c>
      <c r="F122" t="str">
        <f>IF(ISERROR(1/VLOOKUP($B122,Kraftvärmeprod!$B$1:$AV$480,MATCH("Producerad elenergi i kraftvärmeverk (GWh)",Kraftvärmeprod!$B$1:$AV$1,0),FALSE)),"",VLOOKUP($B122,Kraftvärmeprod!$B$1:$AV$480,MATCH("Producerad elenergi i kraftvärmeverk (GWh)",Kraftvärmeprod!$B$1:$AV$1,0),FALSE))</f>
        <v/>
      </c>
      <c r="G122" t="str">
        <f>IF(ISERROR(1/VLOOKUP($B122,Miljö!$B$1:$T$480,MATCH("Såld mängd produktionsspecifik fjärrvärme (GWh)",Miljö!$B$1:$T$1,0),FALSE)),"",VLOOKUP($B122,Miljö!$B$1:$T$480,MATCH("Såld mängd produktionsspecifik fjärrvärme (GWh)",Miljö!$B$1:$T$1,0),FALSE))</f>
        <v/>
      </c>
      <c r="J122" t="str">
        <f t="shared" si="1"/>
        <v>Göteborg Energi AB</v>
      </c>
    </row>
    <row r="123" spans="1:10" x14ac:dyDescent="0.25">
      <c r="A123" s="2" t="s">
        <v>190</v>
      </c>
      <c r="B123" s="2" t="s">
        <v>196</v>
      </c>
      <c r="D123" t="str">
        <f>IF(ISERROR(1/VLOOKUP($B123,Kraftvärmeprod!$B$1:$D$480,MATCH("Total värmeproduktion i kraftvärmeverk i kombinerad drift (GWh)",Kraftvärmeprod!$B$1:$AV$1,0),FALSE)),"Ej kraftvärme","Alternativproduktionsmetoden")</f>
        <v>Ej kraftvärme</v>
      </c>
      <c r="E123" s="73" t="str">
        <f>IF(ISERROR(1/VLOOKUP($B123,Kraftvärmeprod!$B$1:$BD$480,MATCH("Total värmeproduktion i kraftvärmeverk i kombinerad drift (GWh)",Kraftvärmeprod!$B$1:$AV$1,0),FALSE)),"",VLOOKUP($B123,'Slutlig allokering kvv'!$B$1:$BC$480,MATCH(E$1,'Slutlig allokering kvv'!$B$1:$AU$1,0),FALSE))</f>
        <v/>
      </c>
      <c r="F123" t="str">
        <f>IF(ISERROR(1/VLOOKUP($B123,Kraftvärmeprod!$B$1:$AV$480,MATCH("Producerad elenergi i kraftvärmeverk (GWh)",Kraftvärmeprod!$B$1:$AV$1,0),FALSE)),"",VLOOKUP($B123,Kraftvärmeprod!$B$1:$AV$480,MATCH("Producerad elenergi i kraftvärmeverk (GWh)",Kraftvärmeprod!$B$1:$AV$1,0),FALSE))</f>
        <v/>
      </c>
      <c r="G123" t="str">
        <f>IF(ISERROR(1/VLOOKUP($B123,Miljö!$B$1:$T$480,MATCH("Såld mängd produktionsspecifik fjärrvärme (GWh)",Miljö!$B$1:$T$1,0),FALSE)),"",VLOOKUP($B123,Miljö!$B$1:$T$480,MATCH("Såld mängd produktionsspecifik fjärrvärme (GWh)",Miljö!$B$1:$T$1,0),FALSE))</f>
        <v/>
      </c>
      <c r="J123" t="str">
        <f t="shared" si="1"/>
        <v>Göteborg Energi AB</v>
      </c>
    </row>
    <row r="124" spans="1:10" x14ac:dyDescent="0.25">
      <c r="A124" s="2" t="s">
        <v>197</v>
      </c>
      <c r="B124" s="2" t="s">
        <v>198</v>
      </c>
      <c r="D124" t="str">
        <f>IF(ISERROR(1/VLOOKUP($B124,Kraftvärmeprod!$B$1:$D$480,MATCH("Total värmeproduktion i kraftvärmeverk i kombinerad drift (GWh)",Kraftvärmeprod!$B$1:$AV$1,0),FALSE)),"Ej kraftvärme","Alternativproduktionsmetoden")</f>
        <v>Ej kraftvärme</v>
      </c>
      <c r="E124" s="73" t="str">
        <f>IF(ISERROR(1/VLOOKUP($B124,Kraftvärmeprod!$B$1:$BD$480,MATCH("Total värmeproduktion i kraftvärmeverk i kombinerad drift (GWh)",Kraftvärmeprod!$B$1:$AV$1,0),FALSE)),"",VLOOKUP($B124,'Slutlig allokering kvv'!$B$1:$BC$480,MATCH(E$1,'Slutlig allokering kvv'!$B$1:$AU$1,0),FALSE))</f>
        <v/>
      </c>
      <c r="F124" t="str">
        <f>IF(ISERROR(1/VLOOKUP($B124,Kraftvärmeprod!$B$1:$AV$480,MATCH("Producerad elenergi i kraftvärmeverk (GWh)",Kraftvärmeprod!$B$1:$AV$1,0),FALSE)),"",VLOOKUP($B124,Kraftvärmeprod!$B$1:$AV$480,MATCH("Producerad elenergi i kraftvärmeverk (GWh)",Kraftvärmeprod!$B$1:$AV$1,0),FALSE))</f>
        <v/>
      </c>
      <c r="G124" t="str">
        <f>IF(ISERROR(1/VLOOKUP($B124,Miljö!$B$1:$T$480,MATCH("Såld mängd produktionsspecifik fjärrvärme (GWh)",Miljö!$B$1:$T$1,0),FALSE)),"",VLOOKUP($B124,Miljö!$B$1:$T$480,MATCH("Såld mängd produktionsspecifik fjärrvärme (GWh)",Miljö!$B$1:$T$1,0),FALSE))</f>
        <v/>
      </c>
      <c r="J124" t="str">
        <f t="shared" si="1"/>
        <v>Götene Vatten &amp; Värme AB</v>
      </c>
    </row>
    <row r="125" spans="1:10" x14ac:dyDescent="0.25">
      <c r="A125" s="2" t="s">
        <v>197</v>
      </c>
      <c r="B125" s="2" t="s">
        <v>199</v>
      </c>
      <c r="D125" t="str">
        <f>IF(ISERROR(1/VLOOKUP($B125,Kraftvärmeprod!$B$1:$D$480,MATCH("Total värmeproduktion i kraftvärmeverk i kombinerad drift (GWh)",Kraftvärmeprod!$B$1:$AV$1,0),FALSE)),"Ej kraftvärme","Alternativproduktionsmetoden")</f>
        <v>Ej kraftvärme</v>
      </c>
      <c r="E125" s="73" t="str">
        <f>IF(ISERROR(1/VLOOKUP($B125,Kraftvärmeprod!$B$1:$BD$480,MATCH("Total värmeproduktion i kraftvärmeverk i kombinerad drift (GWh)",Kraftvärmeprod!$B$1:$AV$1,0),FALSE)),"",VLOOKUP($B125,'Slutlig allokering kvv'!$B$1:$BC$480,MATCH(E$1,'Slutlig allokering kvv'!$B$1:$AU$1,0),FALSE))</f>
        <v/>
      </c>
      <c r="F125" t="str">
        <f>IF(ISERROR(1/VLOOKUP($B125,Kraftvärmeprod!$B$1:$AV$480,MATCH("Producerad elenergi i kraftvärmeverk (GWh)",Kraftvärmeprod!$B$1:$AV$1,0),FALSE)),"",VLOOKUP($B125,Kraftvärmeprod!$B$1:$AV$480,MATCH("Producerad elenergi i kraftvärmeverk (GWh)",Kraftvärmeprod!$B$1:$AV$1,0),FALSE))</f>
        <v/>
      </c>
      <c r="G125" t="str">
        <f>IF(ISERROR(1/VLOOKUP($B125,Miljö!$B$1:$T$480,MATCH("Såld mängd produktionsspecifik fjärrvärme (GWh)",Miljö!$B$1:$T$1,0),FALSE)),"",VLOOKUP($B125,Miljö!$B$1:$T$480,MATCH("Såld mängd produktionsspecifik fjärrvärme (GWh)",Miljö!$B$1:$T$1,0),FALSE))</f>
        <v/>
      </c>
      <c r="J125" t="str">
        <f t="shared" si="1"/>
        <v>Götene Vatten &amp; Värme AB</v>
      </c>
    </row>
    <row r="126" spans="1:10" x14ac:dyDescent="0.25">
      <c r="A126" s="2" t="s">
        <v>200</v>
      </c>
      <c r="B126" s="2" t="s">
        <v>201</v>
      </c>
      <c r="D126" t="str">
        <f>IF(ISERROR(1/VLOOKUP($B126,Kraftvärmeprod!$B$1:$D$480,MATCH("Total värmeproduktion i kraftvärmeverk i kombinerad drift (GWh)",Kraftvärmeprod!$B$1:$AV$1,0),FALSE)),"Ej kraftvärme","Alternativproduktionsmetoden")</f>
        <v>Ej kraftvärme</v>
      </c>
      <c r="E126" s="73" t="str">
        <f>IF(ISERROR(1/VLOOKUP($B126,Kraftvärmeprod!$B$1:$BD$480,MATCH("Total värmeproduktion i kraftvärmeverk i kombinerad drift (GWh)",Kraftvärmeprod!$B$1:$AV$1,0),FALSE)),"",VLOOKUP($B126,'Slutlig allokering kvv'!$B$1:$BC$480,MATCH(E$1,'Slutlig allokering kvv'!$B$1:$AU$1,0),FALSE))</f>
        <v/>
      </c>
      <c r="F126" t="str">
        <f>IF(ISERROR(1/VLOOKUP($B126,Kraftvärmeprod!$B$1:$AV$480,MATCH("Producerad elenergi i kraftvärmeverk (GWh)",Kraftvärmeprod!$B$1:$AV$1,0),FALSE)),"",VLOOKUP($B126,Kraftvärmeprod!$B$1:$AV$480,MATCH("Producerad elenergi i kraftvärmeverk (GWh)",Kraftvärmeprod!$B$1:$AV$1,0),FALSE))</f>
        <v/>
      </c>
      <c r="G126" t="str">
        <f>IF(ISERROR(1/VLOOKUP($B126,Miljö!$B$1:$T$480,MATCH("Såld mängd produktionsspecifik fjärrvärme (GWh)",Miljö!$B$1:$T$1,0),FALSE)),"",VLOOKUP($B126,Miljö!$B$1:$T$480,MATCH("Såld mängd produktionsspecifik fjärrvärme (GWh)",Miljö!$B$1:$T$1,0),FALSE))</f>
        <v/>
      </c>
      <c r="J126" t="str">
        <f t="shared" si="1"/>
        <v>Habo Energi AB</v>
      </c>
    </row>
    <row r="127" spans="1:10" x14ac:dyDescent="0.25">
      <c r="A127" s="2" t="s">
        <v>202</v>
      </c>
      <c r="B127" s="2" t="s">
        <v>203</v>
      </c>
      <c r="D127" t="str">
        <f>IF(ISERROR(1/VLOOKUP($B127,Kraftvärmeprod!$B$1:$D$480,MATCH("Total värmeproduktion i kraftvärmeverk i kombinerad drift (GWh)",Kraftvärmeprod!$B$1:$AV$1,0),FALSE)),"Ej kraftvärme","Alternativproduktionsmetoden")</f>
        <v>Ej kraftvärme</v>
      </c>
      <c r="E127" s="73" t="str">
        <f>IF(ISERROR(1/VLOOKUP($B127,Kraftvärmeprod!$B$1:$BD$480,MATCH("Total värmeproduktion i kraftvärmeverk i kombinerad drift (GWh)",Kraftvärmeprod!$B$1:$AV$1,0),FALSE)),"",VLOOKUP($B127,'Slutlig allokering kvv'!$B$1:$BC$480,MATCH(E$1,'Slutlig allokering kvv'!$B$1:$AU$1,0),FALSE))</f>
        <v/>
      </c>
      <c r="F127" t="str">
        <f>IF(ISERROR(1/VLOOKUP($B127,Kraftvärmeprod!$B$1:$AV$480,MATCH("Producerad elenergi i kraftvärmeverk (GWh)",Kraftvärmeprod!$B$1:$AV$1,0),FALSE)),"",VLOOKUP($B127,Kraftvärmeprod!$B$1:$AV$480,MATCH("Producerad elenergi i kraftvärmeverk (GWh)",Kraftvärmeprod!$B$1:$AV$1,0),FALSE))</f>
        <v/>
      </c>
      <c r="G127" t="str">
        <f>IF(ISERROR(1/VLOOKUP($B127,Miljö!$B$1:$T$480,MATCH("Såld mängd produktionsspecifik fjärrvärme (GWh)",Miljö!$B$1:$T$1,0),FALSE)),"",VLOOKUP($B127,Miljö!$B$1:$T$480,MATCH("Såld mängd produktionsspecifik fjärrvärme (GWh)",Miljö!$B$1:$T$1,0),FALSE))</f>
        <v/>
      </c>
      <c r="J127" t="str">
        <f t="shared" si="1"/>
        <v>Hagfors Energi AB</v>
      </c>
    </row>
    <row r="128" spans="1:10" x14ac:dyDescent="0.25">
      <c r="A128" s="2" t="s">
        <v>202</v>
      </c>
      <c r="B128" s="2" t="s">
        <v>204</v>
      </c>
      <c r="D128" t="str">
        <f>IF(ISERROR(1/VLOOKUP($B128,Kraftvärmeprod!$B$1:$D$480,MATCH("Total värmeproduktion i kraftvärmeverk i kombinerad drift (GWh)",Kraftvärmeprod!$B$1:$AV$1,0),FALSE)),"Ej kraftvärme","Alternativproduktionsmetoden")</f>
        <v>Ej kraftvärme</v>
      </c>
      <c r="E128" s="73" t="str">
        <f>IF(ISERROR(1/VLOOKUP($B128,Kraftvärmeprod!$B$1:$BD$480,MATCH("Total värmeproduktion i kraftvärmeverk i kombinerad drift (GWh)",Kraftvärmeprod!$B$1:$AV$1,0),FALSE)),"",VLOOKUP($B128,'Slutlig allokering kvv'!$B$1:$BC$480,MATCH(E$1,'Slutlig allokering kvv'!$B$1:$AU$1,0),FALSE))</f>
        <v/>
      </c>
      <c r="F128" t="str">
        <f>IF(ISERROR(1/VLOOKUP($B128,Kraftvärmeprod!$B$1:$AV$480,MATCH("Producerad elenergi i kraftvärmeverk (GWh)",Kraftvärmeprod!$B$1:$AV$1,0),FALSE)),"",VLOOKUP($B128,Kraftvärmeprod!$B$1:$AV$480,MATCH("Producerad elenergi i kraftvärmeverk (GWh)",Kraftvärmeprod!$B$1:$AV$1,0),FALSE))</f>
        <v/>
      </c>
      <c r="G128" t="str">
        <f>IF(ISERROR(1/VLOOKUP($B128,Miljö!$B$1:$T$480,MATCH("Såld mängd produktionsspecifik fjärrvärme (GWh)",Miljö!$B$1:$T$1,0),FALSE)),"",VLOOKUP($B128,Miljö!$B$1:$T$480,MATCH("Såld mängd produktionsspecifik fjärrvärme (GWh)",Miljö!$B$1:$T$1,0),FALSE))</f>
        <v/>
      </c>
      <c r="J128" t="str">
        <f t="shared" si="1"/>
        <v>Hagfors Energi AB</v>
      </c>
    </row>
    <row r="129" spans="1:10" x14ac:dyDescent="0.25">
      <c r="A129" s="2" t="s">
        <v>202</v>
      </c>
      <c r="B129" s="2" t="s">
        <v>205</v>
      </c>
      <c r="D129" t="str">
        <f>IF(ISERROR(1/VLOOKUP($B129,Kraftvärmeprod!$B$1:$D$480,MATCH("Total värmeproduktion i kraftvärmeverk i kombinerad drift (GWh)",Kraftvärmeprod!$B$1:$AV$1,0),FALSE)),"Ej kraftvärme","Alternativproduktionsmetoden")</f>
        <v>Ej kraftvärme</v>
      </c>
      <c r="E129" s="73" t="str">
        <f>IF(ISERROR(1/VLOOKUP($B129,Kraftvärmeprod!$B$1:$BD$480,MATCH("Total värmeproduktion i kraftvärmeverk i kombinerad drift (GWh)",Kraftvärmeprod!$B$1:$AV$1,0),FALSE)),"",VLOOKUP($B129,'Slutlig allokering kvv'!$B$1:$BC$480,MATCH(E$1,'Slutlig allokering kvv'!$B$1:$AU$1,0),FALSE))</f>
        <v/>
      </c>
      <c r="F129" t="str">
        <f>IF(ISERROR(1/VLOOKUP($B129,Kraftvärmeprod!$B$1:$AV$480,MATCH("Producerad elenergi i kraftvärmeverk (GWh)",Kraftvärmeprod!$B$1:$AV$1,0),FALSE)),"",VLOOKUP($B129,Kraftvärmeprod!$B$1:$AV$480,MATCH("Producerad elenergi i kraftvärmeverk (GWh)",Kraftvärmeprod!$B$1:$AV$1,0),FALSE))</f>
        <v/>
      </c>
      <c r="G129" t="str">
        <f>IF(ISERROR(1/VLOOKUP($B129,Miljö!$B$1:$T$480,MATCH("Såld mängd produktionsspecifik fjärrvärme (GWh)",Miljö!$B$1:$T$1,0),FALSE)),"",VLOOKUP($B129,Miljö!$B$1:$T$480,MATCH("Såld mängd produktionsspecifik fjärrvärme (GWh)",Miljö!$B$1:$T$1,0),FALSE))</f>
        <v/>
      </c>
      <c r="J129" t="str">
        <f t="shared" si="1"/>
        <v>Hagfors Energi AB</v>
      </c>
    </row>
    <row r="130" spans="1:10" x14ac:dyDescent="0.25">
      <c r="A130" s="2" t="s">
        <v>206</v>
      </c>
      <c r="B130" s="2" t="s">
        <v>207</v>
      </c>
      <c r="D130" t="str">
        <f>IF(ISERROR(1/VLOOKUP($B130,Kraftvärmeprod!$B$1:$D$480,MATCH("Total värmeproduktion i kraftvärmeverk i kombinerad drift (GWh)",Kraftvärmeprod!$B$1:$AV$1,0),FALSE)),"Ej kraftvärme","Alternativproduktionsmetoden")</f>
        <v>Alternativproduktionsmetoden</v>
      </c>
      <c r="E130" s="73">
        <f>IF(ISERROR(1/VLOOKUP($B130,Kraftvärmeprod!$B$1:$BD$480,MATCH("Total värmeproduktion i kraftvärmeverk i kombinerad drift (GWh)",Kraftvärmeprod!$B$1:$AV$1,0),FALSE)),"",VLOOKUP($B130,'Slutlig allokering kvv'!$B$1:$BC$480,MATCH(E$1,'Slutlig allokering kvv'!$B$1:$AU$1,0),FALSE))</f>
        <v>0.58324070579666953</v>
      </c>
      <c r="F130">
        <f>IF(ISERROR(1/VLOOKUP($B130,Kraftvärmeprod!$B$1:$AV$480,MATCH("Producerad elenergi i kraftvärmeverk (GWh)",Kraftvärmeprod!$B$1:$AV$1,0),FALSE)),"",VLOOKUP($B130,Kraftvärmeprod!$B$1:$AV$480,MATCH("Producerad elenergi i kraftvärmeverk (GWh)",Kraftvärmeprod!$B$1:$AV$1,0),FALSE))</f>
        <v>81.099999999999994</v>
      </c>
      <c r="G130">
        <f>IF(ISERROR(1/VLOOKUP($B130,Miljö!$B$1:$T$480,MATCH("Såld mängd produktionsspecifik fjärrvärme (GWh)",Miljö!$B$1:$T$1,0),FALSE)),"",VLOOKUP($B130,Miljö!$B$1:$T$480,MATCH("Såld mängd produktionsspecifik fjärrvärme (GWh)",Miljö!$B$1:$T$1,0),FALSE))</f>
        <v>1</v>
      </c>
      <c r="J130" t="str">
        <f t="shared" si="1"/>
        <v>Halmstads Energi och Miljö AB</v>
      </c>
    </row>
    <row r="131" spans="1:10" x14ac:dyDescent="0.25">
      <c r="A131" s="2" t="s">
        <v>208</v>
      </c>
      <c r="B131" s="2" t="s">
        <v>209</v>
      </c>
      <c r="D131" t="str">
        <f>IF(ISERROR(1/VLOOKUP($B131,Kraftvärmeprod!$B$1:$D$480,MATCH("Total värmeproduktion i kraftvärmeverk i kombinerad drift (GWh)",Kraftvärmeprod!$B$1:$AV$1,0),FALSE)),"Ej kraftvärme","Alternativproduktionsmetoden")</f>
        <v>Ej kraftvärme</v>
      </c>
      <c r="E131" s="73" t="str">
        <f>IF(ISERROR(1/VLOOKUP($B131,Kraftvärmeprod!$B$1:$BD$480,MATCH("Total värmeproduktion i kraftvärmeverk i kombinerad drift (GWh)",Kraftvärmeprod!$B$1:$AV$1,0),FALSE)),"",VLOOKUP($B131,'Slutlig allokering kvv'!$B$1:$BC$480,MATCH(E$1,'Slutlig allokering kvv'!$B$1:$AU$1,0),FALSE))</f>
        <v/>
      </c>
      <c r="F131" t="str">
        <f>IF(ISERROR(1/VLOOKUP($B131,Kraftvärmeprod!$B$1:$AV$480,MATCH("Producerad elenergi i kraftvärmeverk (GWh)",Kraftvärmeprod!$B$1:$AV$1,0),FALSE)),"",VLOOKUP($B131,Kraftvärmeprod!$B$1:$AV$480,MATCH("Producerad elenergi i kraftvärmeverk (GWh)",Kraftvärmeprod!$B$1:$AV$1,0),FALSE))</f>
        <v/>
      </c>
      <c r="G131" t="str">
        <f>IF(ISERROR(1/VLOOKUP($B131,Miljö!$B$1:$T$480,MATCH("Såld mängd produktionsspecifik fjärrvärme (GWh)",Miljö!$B$1:$T$1,0),FALSE)),"",VLOOKUP($B131,Miljö!$B$1:$T$480,MATCH("Såld mängd produktionsspecifik fjärrvärme (GWh)",Miljö!$B$1:$T$1,0),FALSE))</f>
        <v/>
      </c>
      <c r="J131" t="str">
        <f t="shared" ref="J131:J194" si="2">A131</f>
        <v>Hammarö Energi AB</v>
      </c>
    </row>
    <row r="132" spans="1:10" x14ac:dyDescent="0.25">
      <c r="A132" s="2" t="s">
        <v>210</v>
      </c>
      <c r="B132" s="2" t="s">
        <v>211</v>
      </c>
      <c r="D132" t="str">
        <f>IF(ISERROR(1/VLOOKUP($B132,Kraftvärmeprod!$B$1:$D$480,MATCH("Total värmeproduktion i kraftvärmeverk i kombinerad drift (GWh)",Kraftvärmeprod!$B$1:$AV$1,0),FALSE)),"Ej kraftvärme","Alternativproduktionsmetoden")</f>
        <v>Ej kraftvärme</v>
      </c>
      <c r="E132" s="73" t="str">
        <f>IF(ISERROR(1/VLOOKUP($B132,Kraftvärmeprod!$B$1:$BD$480,MATCH("Total värmeproduktion i kraftvärmeverk i kombinerad drift (GWh)",Kraftvärmeprod!$B$1:$AV$1,0),FALSE)),"",VLOOKUP($B132,'Slutlig allokering kvv'!$B$1:$BC$480,MATCH(E$1,'Slutlig allokering kvv'!$B$1:$AU$1,0),FALSE))</f>
        <v/>
      </c>
      <c r="F132" t="str">
        <f>IF(ISERROR(1/VLOOKUP($B132,Kraftvärmeprod!$B$1:$AV$480,MATCH("Producerad elenergi i kraftvärmeverk (GWh)",Kraftvärmeprod!$B$1:$AV$1,0),FALSE)),"",VLOOKUP($B132,Kraftvärmeprod!$B$1:$AV$480,MATCH("Producerad elenergi i kraftvärmeverk (GWh)",Kraftvärmeprod!$B$1:$AV$1,0),FALSE))</f>
        <v/>
      </c>
      <c r="G132" t="str">
        <f>IF(ISERROR(1/VLOOKUP($B132,Miljö!$B$1:$T$480,MATCH("Såld mängd produktionsspecifik fjärrvärme (GWh)",Miljö!$B$1:$T$1,0),FALSE)),"",VLOOKUP($B132,Miljö!$B$1:$T$480,MATCH("Såld mängd produktionsspecifik fjärrvärme (GWh)",Miljö!$B$1:$T$1,0),FALSE))</f>
        <v/>
      </c>
      <c r="J132" t="str">
        <f t="shared" si="2"/>
        <v>Haparanda Värmeverk AB</v>
      </c>
    </row>
    <row r="133" spans="1:10" x14ac:dyDescent="0.25">
      <c r="A133" s="2" t="s">
        <v>212</v>
      </c>
      <c r="B133" s="2" t="s">
        <v>213</v>
      </c>
      <c r="D133" t="str">
        <f>IF(ISERROR(1/VLOOKUP($B133,Kraftvärmeprod!$B$1:$D$480,MATCH("Total värmeproduktion i kraftvärmeverk i kombinerad drift (GWh)",Kraftvärmeprod!$B$1:$AV$1,0),FALSE)),"Ej kraftvärme","Alternativproduktionsmetoden")</f>
        <v>Ej kraftvärme</v>
      </c>
      <c r="E133" s="73" t="str">
        <f>IF(ISERROR(1/VLOOKUP($B133,Kraftvärmeprod!$B$1:$BD$480,MATCH("Total värmeproduktion i kraftvärmeverk i kombinerad drift (GWh)",Kraftvärmeprod!$B$1:$AV$1,0),FALSE)),"",VLOOKUP($B133,'Slutlig allokering kvv'!$B$1:$BC$480,MATCH(E$1,'Slutlig allokering kvv'!$B$1:$AU$1,0),FALSE))</f>
        <v/>
      </c>
      <c r="F133" t="str">
        <f>IF(ISERROR(1/VLOOKUP($B133,Kraftvärmeprod!$B$1:$AV$480,MATCH("Producerad elenergi i kraftvärmeverk (GWh)",Kraftvärmeprod!$B$1:$AV$1,0),FALSE)),"",VLOOKUP($B133,Kraftvärmeprod!$B$1:$AV$480,MATCH("Producerad elenergi i kraftvärmeverk (GWh)",Kraftvärmeprod!$B$1:$AV$1,0),FALSE))</f>
        <v/>
      </c>
      <c r="G133" t="str">
        <f>IF(ISERROR(1/VLOOKUP($B133,Miljö!$B$1:$T$480,MATCH("Såld mängd produktionsspecifik fjärrvärme (GWh)",Miljö!$B$1:$T$1,0),FALSE)),"",VLOOKUP($B133,Miljö!$B$1:$T$480,MATCH("Såld mängd produktionsspecifik fjärrvärme (GWh)",Miljö!$B$1:$T$1,0),FALSE))</f>
        <v/>
      </c>
      <c r="J133" t="str">
        <f t="shared" si="2"/>
        <v>Hedemora Energi AB</v>
      </c>
    </row>
    <row r="134" spans="1:10" x14ac:dyDescent="0.25">
      <c r="A134" s="2" t="s">
        <v>212</v>
      </c>
      <c r="B134" s="2" t="s">
        <v>214</v>
      </c>
      <c r="D134" t="str">
        <f>IF(ISERROR(1/VLOOKUP($B134,Kraftvärmeprod!$B$1:$D$480,MATCH("Total värmeproduktion i kraftvärmeverk i kombinerad drift (GWh)",Kraftvärmeprod!$B$1:$AV$1,0),FALSE)),"Ej kraftvärme","Alternativproduktionsmetoden")</f>
        <v>Ej kraftvärme</v>
      </c>
      <c r="E134" s="73" t="str">
        <f>IF(ISERROR(1/VLOOKUP($B134,Kraftvärmeprod!$B$1:$BD$480,MATCH("Total värmeproduktion i kraftvärmeverk i kombinerad drift (GWh)",Kraftvärmeprod!$B$1:$AV$1,0),FALSE)),"",VLOOKUP($B134,'Slutlig allokering kvv'!$B$1:$BC$480,MATCH(E$1,'Slutlig allokering kvv'!$B$1:$AU$1,0),FALSE))</f>
        <v/>
      </c>
      <c r="F134" t="str">
        <f>IF(ISERROR(1/VLOOKUP($B134,Kraftvärmeprod!$B$1:$AV$480,MATCH("Producerad elenergi i kraftvärmeverk (GWh)",Kraftvärmeprod!$B$1:$AV$1,0),FALSE)),"",VLOOKUP($B134,Kraftvärmeprod!$B$1:$AV$480,MATCH("Producerad elenergi i kraftvärmeverk (GWh)",Kraftvärmeprod!$B$1:$AV$1,0),FALSE))</f>
        <v/>
      </c>
      <c r="G134" t="str">
        <f>IF(ISERROR(1/VLOOKUP($B134,Miljö!$B$1:$T$480,MATCH("Såld mängd produktionsspecifik fjärrvärme (GWh)",Miljö!$B$1:$T$1,0),FALSE)),"",VLOOKUP($B134,Miljö!$B$1:$T$480,MATCH("Såld mängd produktionsspecifik fjärrvärme (GWh)",Miljö!$B$1:$T$1,0),FALSE))</f>
        <v/>
      </c>
      <c r="J134" t="str">
        <f t="shared" si="2"/>
        <v>Hedemora Energi AB</v>
      </c>
    </row>
    <row r="135" spans="1:10" x14ac:dyDescent="0.25">
      <c r="A135" s="2" t="s">
        <v>212</v>
      </c>
      <c r="B135" s="2" t="s">
        <v>215</v>
      </c>
      <c r="D135" t="str">
        <f>IF(ISERROR(1/VLOOKUP($B135,Kraftvärmeprod!$B$1:$D$480,MATCH("Total värmeproduktion i kraftvärmeverk i kombinerad drift (GWh)",Kraftvärmeprod!$B$1:$AV$1,0),FALSE)),"Ej kraftvärme","Alternativproduktionsmetoden")</f>
        <v>Ej kraftvärme</v>
      </c>
      <c r="E135" s="73" t="str">
        <f>IF(ISERROR(1/VLOOKUP($B135,Kraftvärmeprod!$B$1:$BD$480,MATCH("Total värmeproduktion i kraftvärmeverk i kombinerad drift (GWh)",Kraftvärmeprod!$B$1:$AV$1,0),FALSE)),"",VLOOKUP($B135,'Slutlig allokering kvv'!$B$1:$BC$480,MATCH(E$1,'Slutlig allokering kvv'!$B$1:$AU$1,0),FALSE))</f>
        <v/>
      </c>
      <c r="F135" t="str">
        <f>IF(ISERROR(1/VLOOKUP($B135,Kraftvärmeprod!$B$1:$AV$480,MATCH("Producerad elenergi i kraftvärmeverk (GWh)",Kraftvärmeprod!$B$1:$AV$1,0),FALSE)),"",VLOOKUP($B135,Kraftvärmeprod!$B$1:$AV$480,MATCH("Producerad elenergi i kraftvärmeverk (GWh)",Kraftvärmeprod!$B$1:$AV$1,0),FALSE))</f>
        <v/>
      </c>
      <c r="G135" t="str">
        <f>IF(ISERROR(1/VLOOKUP($B135,Miljö!$B$1:$T$480,MATCH("Såld mängd produktionsspecifik fjärrvärme (GWh)",Miljö!$B$1:$T$1,0),FALSE)),"",VLOOKUP($B135,Miljö!$B$1:$T$480,MATCH("Såld mängd produktionsspecifik fjärrvärme (GWh)",Miljö!$B$1:$T$1,0),FALSE))</f>
        <v/>
      </c>
      <c r="J135" t="str">
        <f t="shared" si="2"/>
        <v>Hedemora Energi AB</v>
      </c>
    </row>
    <row r="136" spans="1:10" x14ac:dyDescent="0.25">
      <c r="A136" s="2" t="s">
        <v>212</v>
      </c>
      <c r="B136" s="2" t="s">
        <v>216</v>
      </c>
      <c r="D136" t="str">
        <f>IF(ISERROR(1/VLOOKUP($B136,Kraftvärmeprod!$B$1:$D$480,MATCH("Total värmeproduktion i kraftvärmeverk i kombinerad drift (GWh)",Kraftvärmeprod!$B$1:$AV$1,0),FALSE)),"Ej kraftvärme","Alternativproduktionsmetoden")</f>
        <v>Ej kraftvärme</v>
      </c>
      <c r="E136" s="73" t="str">
        <f>IF(ISERROR(1/VLOOKUP($B136,Kraftvärmeprod!$B$1:$BD$480,MATCH("Total värmeproduktion i kraftvärmeverk i kombinerad drift (GWh)",Kraftvärmeprod!$B$1:$AV$1,0),FALSE)),"",VLOOKUP($B136,'Slutlig allokering kvv'!$B$1:$BC$480,MATCH(E$1,'Slutlig allokering kvv'!$B$1:$AU$1,0),FALSE))</f>
        <v/>
      </c>
      <c r="F136" t="str">
        <f>IF(ISERROR(1/VLOOKUP($B136,Kraftvärmeprod!$B$1:$AV$480,MATCH("Producerad elenergi i kraftvärmeverk (GWh)",Kraftvärmeprod!$B$1:$AV$1,0),FALSE)),"",VLOOKUP($B136,Kraftvärmeprod!$B$1:$AV$480,MATCH("Producerad elenergi i kraftvärmeverk (GWh)",Kraftvärmeprod!$B$1:$AV$1,0),FALSE))</f>
        <v/>
      </c>
      <c r="G136" t="str">
        <f>IF(ISERROR(1/VLOOKUP($B136,Miljö!$B$1:$T$480,MATCH("Såld mängd produktionsspecifik fjärrvärme (GWh)",Miljö!$B$1:$T$1,0),FALSE)),"",VLOOKUP($B136,Miljö!$B$1:$T$480,MATCH("Såld mängd produktionsspecifik fjärrvärme (GWh)",Miljö!$B$1:$T$1,0),FALSE))</f>
        <v/>
      </c>
      <c r="J136" t="str">
        <f t="shared" si="2"/>
        <v>Hedemora Energi AB</v>
      </c>
    </row>
    <row r="137" spans="1:10" x14ac:dyDescent="0.25">
      <c r="A137" s="2" t="s">
        <v>217</v>
      </c>
      <c r="B137" s="2" t="s">
        <v>218</v>
      </c>
      <c r="D137" t="str">
        <f>IF(ISERROR(1/VLOOKUP($B137,Kraftvärmeprod!$B$1:$D$480,MATCH("Total värmeproduktion i kraftvärmeverk i kombinerad drift (GWh)",Kraftvärmeprod!$B$1:$AV$1,0),FALSE)),"Ej kraftvärme","Alternativproduktionsmetoden")</f>
        <v>Ej kraftvärme</v>
      </c>
      <c r="E137" s="73" t="str">
        <f>IF(ISERROR(1/VLOOKUP($B137,Kraftvärmeprod!$B$1:$BD$480,MATCH("Total värmeproduktion i kraftvärmeverk i kombinerad drift (GWh)",Kraftvärmeprod!$B$1:$AV$1,0),FALSE)),"",VLOOKUP($B137,'Slutlig allokering kvv'!$B$1:$BC$480,MATCH(E$1,'Slutlig allokering kvv'!$B$1:$AU$1,0),FALSE))</f>
        <v/>
      </c>
      <c r="F137" t="str">
        <f>IF(ISERROR(1/VLOOKUP($B137,Kraftvärmeprod!$B$1:$AV$480,MATCH("Producerad elenergi i kraftvärmeverk (GWh)",Kraftvärmeprod!$B$1:$AV$1,0),FALSE)),"",VLOOKUP($B137,Kraftvärmeprod!$B$1:$AV$480,MATCH("Producerad elenergi i kraftvärmeverk (GWh)",Kraftvärmeprod!$B$1:$AV$1,0),FALSE))</f>
        <v/>
      </c>
      <c r="G137" t="str">
        <f>IF(ISERROR(1/VLOOKUP($B137,Miljö!$B$1:$T$480,MATCH("Såld mängd produktionsspecifik fjärrvärme (GWh)",Miljö!$B$1:$T$1,0),FALSE)),"",VLOOKUP($B137,Miljö!$B$1:$T$480,MATCH("Såld mängd produktionsspecifik fjärrvärme (GWh)",Miljö!$B$1:$T$1,0),FALSE))</f>
        <v/>
      </c>
      <c r="J137" t="str">
        <f t="shared" si="2"/>
        <v>Herrljunga Elektriska AB</v>
      </c>
    </row>
    <row r="138" spans="1:10" x14ac:dyDescent="0.25">
      <c r="A138" s="2" t="s">
        <v>220</v>
      </c>
      <c r="B138" s="2" t="s">
        <v>221</v>
      </c>
      <c r="D138" t="str">
        <f>IF(ISERROR(1/VLOOKUP($B138,Kraftvärmeprod!$B$1:$D$480,MATCH("Total värmeproduktion i kraftvärmeverk i kombinerad drift (GWh)",Kraftvärmeprod!$B$1:$AV$1,0),FALSE)),"Ej kraftvärme","Alternativproduktionsmetoden")</f>
        <v>Ej kraftvärme</v>
      </c>
      <c r="E138" s="73" t="str">
        <f>IF(ISERROR(1/VLOOKUP($B138,Kraftvärmeprod!$B$1:$BD$480,MATCH("Total värmeproduktion i kraftvärmeverk i kombinerad drift (GWh)",Kraftvärmeprod!$B$1:$AV$1,0),FALSE)),"",VLOOKUP($B138,'Slutlig allokering kvv'!$B$1:$BC$480,MATCH(E$1,'Slutlig allokering kvv'!$B$1:$AU$1,0),FALSE))</f>
        <v/>
      </c>
      <c r="F138" t="str">
        <f>IF(ISERROR(1/VLOOKUP($B138,Kraftvärmeprod!$B$1:$AV$480,MATCH("Producerad elenergi i kraftvärmeverk (GWh)",Kraftvärmeprod!$B$1:$AV$1,0),FALSE)),"",VLOOKUP($B138,Kraftvärmeprod!$B$1:$AV$480,MATCH("Producerad elenergi i kraftvärmeverk (GWh)",Kraftvärmeprod!$B$1:$AV$1,0),FALSE))</f>
        <v/>
      </c>
      <c r="G138" t="str">
        <f>IF(ISERROR(1/VLOOKUP($B138,Miljö!$B$1:$T$480,MATCH("Såld mängd produktionsspecifik fjärrvärme (GWh)",Miljö!$B$1:$T$1,0),FALSE)),"",VLOOKUP($B138,Miljö!$B$1:$T$480,MATCH("Såld mängd produktionsspecifik fjärrvärme (GWh)",Miljö!$B$1:$T$1,0),FALSE))</f>
        <v/>
      </c>
      <c r="J138" t="str">
        <f t="shared" si="2"/>
        <v>Hjo Energi AB</v>
      </c>
    </row>
    <row r="139" spans="1:10" x14ac:dyDescent="0.25">
      <c r="A139" s="2" t="s">
        <v>222</v>
      </c>
      <c r="B139" s="2" t="s">
        <v>87</v>
      </c>
      <c r="D139" t="str">
        <f>IF(ISERROR(1/VLOOKUP($B139,Kraftvärmeprod!$B$1:$D$480,MATCH("Total värmeproduktion i kraftvärmeverk i kombinerad drift (GWh)",Kraftvärmeprod!$B$1:$AV$1,0),FALSE)),"Ej kraftvärme","Alternativproduktionsmetoden")</f>
        <v>Ej kraftvärme</v>
      </c>
      <c r="E139" s="73" t="str">
        <f>IF(ISERROR(1/VLOOKUP($B139,Kraftvärmeprod!$B$1:$BD$480,MATCH("Total värmeproduktion i kraftvärmeverk i kombinerad drift (GWh)",Kraftvärmeprod!$B$1:$AV$1,0),FALSE)),"",VLOOKUP($B139,'Slutlig allokering kvv'!$B$1:$BC$480,MATCH(E$1,'Slutlig allokering kvv'!$B$1:$AU$1,0),FALSE))</f>
        <v/>
      </c>
      <c r="F139" t="str">
        <f>IF(ISERROR(1/VLOOKUP($B139,Kraftvärmeprod!$B$1:$AV$480,MATCH("Producerad elenergi i kraftvärmeverk (GWh)",Kraftvärmeprod!$B$1:$AV$1,0),FALSE)),"",VLOOKUP($B139,Kraftvärmeprod!$B$1:$AV$480,MATCH("Producerad elenergi i kraftvärmeverk (GWh)",Kraftvärmeprod!$B$1:$AV$1,0),FALSE))</f>
        <v/>
      </c>
      <c r="G139" t="str">
        <f>IF(ISERROR(1/VLOOKUP($B139,Miljö!$B$1:$T$480,MATCH("Såld mängd produktionsspecifik fjärrvärme (GWh)",Miljö!$B$1:$T$1,0),FALSE)),"",VLOOKUP($B139,Miljö!$B$1:$T$480,MATCH("Såld mängd produktionsspecifik fjärrvärme (GWh)",Miljö!$B$1:$T$1,0),FALSE))</f>
        <v/>
      </c>
      <c r="J139" t="str">
        <f t="shared" si="2"/>
        <v>Hylte Kommun</v>
      </c>
    </row>
    <row r="140" spans="1:10" x14ac:dyDescent="0.25">
      <c r="A140" s="2" t="s">
        <v>223</v>
      </c>
      <c r="B140" s="2" t="s">
        <v>224</v>
      </c>
      <c r="D140" t="str">
        <f>IF(ISERROR(1/VLOOKUP($B140,Kraftvärmeprod!$B$1:$D$480,MATCH("Total värmeproduktion i kraftvärmeverk i kombinerad drift (GWh)",Kraftvärmeprod!$B$1:$AV$1,0),FALSE)),"Ej kraftvärme","Alternativproduktionsmetoden")</f>
        <v>Alternativproduktionsmetoden</v>
      </c>
      <c r="E140" s="73">
        <f>IF(ISERROR(1/VLOOKUP($B140,Kraftvärmeprod!$B$1:$BD$480,MATCH("Total värmeproduktion i kraftvärmeverk i kombinerad drift (GWh)",Kraftvärmeprod!$B$1:$AV$1,0),FALSE)),"",VLOOKUP($B140,'Slutlig allokering kvv'!$B$1:$BC$480,MATCH(E$1,'Slutlig allokering kvv'!$B$1:$AU$1,0),FALSE))</f>
        <v>0.61851190751445084</v>
      </c>
      <c r="F140">
        <f>IF(ISERROR(1/VLOOKUP($B140,Kraftvärmeprod!$B$1:$AV$480,MATCH("Producerad elenergi i kraftvärmeverk (GWh)",Kraftvärmeprod!$B$1:$AV$1,0),FALSE)),"",VLOOKUP($B140,Kraftvärmeprod!$B$1:$AV$480,MATCH("Producerad elenergi i kraftvärmeverk (GWh)",Kraftvärmeprod!$B$1:$AV$1,0),FALSE))</f>
        <v>32.4</v>
      </c>
      <c r="G140" t="str">
        <f>IF(ISERROR(1/VLOOKUP($B140,Miljö!$B$1:$T$480,MATCH("Såld mängd produktionsspecifik fjärrvärme (GWh)",Miljö!$B$1:$T$1,0),FALSE)),"",VLOOKUP($B140,Miljö!$B$1:$T$480,MATCH("Såld mängd produktionsspecifik fjärrvärme (GWh)",Miljö!$B$1:$T$1,0),FALSE))</f>
        <v/>
      </c>
      <c r="J140" t="str">
        <f t="shared" si="2"/>
        <v>Härnösand Energi &amp; Miljö AB</v>
      </c>
    </row>
    <row r="141" spans="1:10" x14ac:dyDescent="0.25">
      <c r="A141" s="2" t="s">
        <v>225</v>
      </c>
      <c r="B141" s="2" t="s">
        <v>226</v>
      </c>
      <c r="D141" t="str">
        <f>IF(ISERROR(1/VLOOKUP($B141,Kraftvärmeprod!$B$1:$D$480,MATCH("Total värmeproduktion i kraftvärmeverk i kombinerad drift (GWh)",Kraftvärmeprod!$B$1:$AV$1,0),FALSE)),"Ej kraftvärme","Alternativproduktionsmetoden")</f>
        <v>Alternativproduktionsmetoden</v>
      </c>
      <c r="E141" s="73">
        <f>IF(ISERROR(1/VLOOKUP($B141,Kraftvärmeprod!$B$1:$BD$480,MATCH("Total värmeproduktion i kraftvärmeverk i kombinerad drift (GWh)",Kraftvärmeprod!$B$1:$AV$1,0),FALSE)),"",VLOOKUP($B141,'Slutlig allokering kvv'!$B$1:$BC$480,MATCH(E$1,'Slutlig allokering kvv'!$B$1:$AU$1,0),FALSE))</f>
        <v>0.76824658068783047</v>
      </c>
      <c r="F141">
        <f>IF(ISERROR(1/VLOOKUP($B141,Kraftvärmeprod!$B$1:$AV$480,MATCH("Producerad elenergi i kraftvärmeverk (GWh)",Kraftvärmeprod!$B$1:$AV$1,0),FALSE)),"",VLOOKUP($B141,Kraftvärmeprod!$B$1:$AV$480,MATCH("Producerad elenergi i kraftvärmeverk (GWh)",Kraftvärmeprod!$B$1:$AV$1,0),FALSE))</f>
        <v>10.9</v>
      </c>
      <c r="G141" t="str">
        <f>IF(ISERROR(1/VLOOKUP($B141,Miljö!$B$1:$T$480,MATCH("Såld mängd produktionsspecifik fjärrvärme (GWh)",Miljö!$B$1:$T$1,0),FALSE)),"",VLOOKUP($B141,Miljö!$B$1:$T$480,MATCH("Såld mängd produktionsspecifik fjärrvärme (GWh)",Miljö!$B$1:$T$1,0),FALSE))</f>
        <v/>
      </c>
      <c r="J141" t="str">
        <f t="shared" si="2"/>
        <v>Hässleholm Miljö AB</v>
      </c>
    </row>
    <row r="142" spans="1:10" x14ac:dyDescent="0.25">
      <c r="A142" s="2" t="s">
        <v>225</v>
      </c>
      <c r="B142" s="2" t="s">
        <v>227</v>
      </c>
      <c r="D142" t="str">
        <f>IF(ISERROR(1/VLOOKUP($B142,Kraftvärmeprod!$B$1:$D$480,MATCH("Total värmeproduktion i kraftvärmeverk i kombinerad drift (GWh)",Kraftvärmeprod!$B$1:$AV$1,0),FALSE)),"Ej kraftvärme","Alternativproduktionsmetoden")</f>
        <v>Ej kraftvärme</v>
      </c>
      <c r="E142" s="73" t="str">
        <f>IF(ISERROR(1/VLOOKUP($B142,Kraftvärmeprod!$B$1:$BD$480,MATCH("Total värmeproduktion i kraftvärmeverk i kombinerad drift (GWh)",Kraftvärmeprod!$B$1:$AV$1,0),FALSE)),"",VLOOKUP($B142,'Slutlig allokering kvv'!$B$1:$BC$480,MATCH(E$1,'Slutlig allokering kvv'!$B$1:$AU$1,0),FALSE))</f>
        <v/>
      </c>
      <c r="F142" t="str">
        <f>IF(ISERROR(1/VLOOKUP($B142,Kraftvärmeprod!$B$1:$AV$480,MATCH("Producerad elenergi i kraftvärmeverk (GWh)",Kraftvärmeprod!$B$1:$AV$1,0),FALSE)),"",VLOOKUP($B142,Kraftvärmeprod!$B$1:$AV$480,MATCH("Producerad elenergi i kraftvärmeverk (GWh)",Kraftvärmeprod!$B$1:$AV$1,0),FALSE))</f>
        <v/>
      </c>
      <c r="G142" t="str">
        <f>IF(ISERROR(1/VLOOKUP($B142,Miljö!$B$1:$T$480,MATCH("Såld mängd produktionsspecifik fjärrvärme (GWh)",Miljö!$B$1:$T$1,0),FALSE)),"",VLOOKUP($B142,Miljö!$B$1:$T$480,MATCH("Såld mängd produktionsspecifik fjärrvärme (GWh)",Miljö!$B$1:$T$1,0),FALSE))</f>
        <v/>
      </c>
      <c r="J142" t="str">
        <f t="shared" si="2"/>
        <v>Hässleholm Miljö AB</v>
      </c>
    </row>
    <row r="143" spans="1:10" x14ac:dyDescent="0.25">
      <c r="A143" s="2" t="s">
        <v>228</v>
      </c>
      <c r="B143" s="2" t="s">
        <v>229</v>
      </c>
      <c r="D143" t="str">
        <f>IF(ISERROR(1/VLOOKUP($B143,Kraftvärmeprod!$B$1:$D$480,MATCH("Total värmeproduktion i kraftvärmeverk i kombinerad drift (GWh)",Kraftvärmeprod!$B$1:$AV$1,0),FALSE)),"Ej kraftvärme","Alternativproduktionsmetoden")</f>
        <v>Ej kraftvärme</v>
      </c>
      <c r="E143" s="73" t="str">
        <f>IF(ISERROR(1/VLOOKUP($B143,Kraftvärmeprod!$B$1:$BD$480,MATCH("Total värmeproduktion i kraftvärmeverk i kombinerad drift (GWh)",Kraftvärmeprod!$B$1:$AV$1,0),FALSE)),"",VLOOKUP($B143,'Slutlig allokering kvv'!$B$1:$BC$480,MATCH(E$1,'Slutlig allokering kvv'!$B$1:$AU$1,0),FALSE))</f>
        <v/>
      </c>
      <c r="F143" t="str">
        <f>IF(ISERROR(1/VLOOKUP($B143,Kraftvärmeprod!$B$1:$AV$480,MATCH("Producerad elenergi i kraftvärmeverk (GWh)",Kraftvärmeprod!$B$1:$AV$1,0),FALSE)),"",VLOOKUP($B143,Kraftvärmeprod!$B$1:$AV$480,MATCH("Producerad elenergi i kraftvärmeverk (GWh)",Kraftvärmeprod!$B$1:$AV$1,0),FALSE))</f>
        <v/>
      </c>
      <c r="G143" t="str">
        <f>IF(ISERROR(1/VLOOKUP($B143,Miljö!$B$1:$T$480,MATCH("Såld mängd produktionsspecifik fjärrvärme (GWh)",Miljö!$B$1:$T$1,0),FALSE)),"",VLOOKUP($B143,Miljö!$B$1:$T$480,MATCH("Såld mängd produktionsspecifik fjärrvärme (GWh)",Miljö!$B$1:$T$1,0),FALSE))</f>
        <v/>
      </c>
      <c r="J143" t="str">
        <f t="shared" si="2"/>
        <v>Höganäs Energi AB</v>
      </c>
    </row>
    <row r="144" spans="1:10" x14ac:dyDescent="0.25">
      <c r="A144" s="2" t="s">
        <v>230</v>
      </c>
      <c r="B144" s="2" t="s">
        <v>231</v>
      </c>
      <c r="D144" t="str">
        <f>IF(ISERROR(1/VLOOKUP($B144,Kraftvärmeprod!$B$1:$D$480,MATCH("Total värmeproduktion i kraftvärmeverk i kombinerad drift (GWh)",Kraftvärmeprod!$B$1:$AV$1,0),FALSE)),"Ej kraftvärme","Alternativproduktionsmetoden")</f>
        <v>Ej kraftvärme</v>
      </c>
      <c r="E144" s="73" t="str">
        <f>IF(ISERROR(1/VLOOKUP($B144,Kraftvärmeprod!$B$1:$BD$480,MATCH("Total värmeproduktion i kraftvärmeverk i kombinerad drift (GWh)",Kraftvärmeprod!$B$1:$AV$1,0),FALSE)),"",VLOOKUP($B144,'Slutlig allokering kvv'!$B$1:$BC$480,MATCH(E$1,'Slutlig allokering kvv'!$B$1:$AU$1,0),FALSE))</f>
        <v/>
      </c>
      <c r="F144" t="str">
        <f>IF(ISERROR(1/VLOOKUP($B144,Kraftvärmeprod!$B$1:$AV$480,MATCH("Producerad elenergi i kraftvärmeverk (GWh)",Kraftvärmeprod!$B$1:$AV$1,0),FALSE)),"",VLOOKUP($B144,Kraftvärmeprod!$B$1:$AV$480,MATCH("Producerad elenergi i kraftvärmeverk (GWh)",Kraftvärmeprod!$B$1:$AV$1,0),FALSE))</f>
        <v/>
      </c>
      <c r="G144" t="str">
        <f>IF(ISERROR(1/VLOOKUP($B144,Miljö!$B$1:$T$480,MATCH("Såld mängd produktionsspecifik fjärrvärme (GWh)",Miljö!$B$1:$T$1,0),FALSE)),"",VLOOKUP($B144,Miljö!$B$1:$T$480,MATCH("Såld mängd produktionsspecifik fjärrvärme (GWh)",Miljö!$B$1:$T$1,0),FALSE))</f>
        <v/>
      </c>
      <c r="J144" t="str">
        <f t="shared" si="2"/>
        <v>Jokkmokks Värmeverk AB</v>
      </c>
    </row>
    <row r="145" spans="1:10" x14ac:dyDescent="0.25">
      <c r="A145" s="2" t="s">
        <v>232</v>
      </c>
      <c r="B145" s="2" t="s">
        <v>233</v>
      </c>
      <c r="D145" t="str">
        <f>IF(ISERROR(1/VLOOKUP($B145,Kraftvärmeprod!$B$1:$D$480,MATCH("Total värmeproduktion i kraftvärmeverk i kombinerad drift (GWh)",Kraftvärmeprod!$B$1:$AV$1,0),FALSE)),"Ej kraftvärme","Alternativproduktionsmetoden")</f>
        <v>Ej kraftvärme</v>
      </c>
      <c r="E145" s="73" t="str">
        <f>IF(ISERROR(1/VLOOKUP($B145,Kraftvärmeprod!$B$1:$BD$480,MATCH("Total värmeproduktion i kraftvärmeverk i kombinerad drift (GWh)",Kraftvärmeprod!$B$1:$AV$1,0),FALSE)),"",VLOOKUP($B145,'Slutlig allokering kvv'!$B$1:$BC$480,MATCH(E$1,'Slutlig allokering kvv'!$B$1:$AU$1,0),FALSE))</f>
        <v/>
      </c>
      <c r="F145" t="str">
        <f>IF(ISERROR(1/VLOOKUP($B145,Kraftvärmeprod!$B$1:$AV$480,MATCH("Producerad elenergi i kraftvärmeverk (GWh)",Kraftvärmeprod!$B$1:$AV$1,0),FALSE)),"",VLOOKUP($B145,Kraftvärmeprod!$B$1:$AV$480,MATCH("Producerad elenergi i kraftvärmeverk (GWh)",Kraftvärmeprod!$B$1:$AV$1,0),FALSE))</f>
        <v/>
      </c>
      <c r="G145" t="str">
        <f>IF(ISERROR(1/VLOOKUP($B145,Miljö!$B$1:$T$480,MATCH("Såld mängd produktionsspecifik fjärrvärme (GWh)",Miljö!$B$1:$T$1,0),FALSE)),"",VLOOKUP($B145,Miljö!$B$1:$T$480,MATCH("Såld mängd produktionsspecifik fjärrvärme (GWh)",Miljö!$B$1:$T$1,0),FALSE))</f>
        <v/>
      </c>
      <c r="J145" t="str">
        <f t="shared" si="2"/>
        <v>Jämtkraft AB</v>
      </c>
    </row>
    <row r="146" spans="1:10" x14ac:dyDescent="0.25">
      <c r="A146" s="2" t="s">
        <v>232</v>
      </c>
      <c r="B146" s="2" t="s">
        <v>234</v>
      </c>
      <c r="D146" t="str">
        <f>IF(ISERROR(1/VLOOKUP($B146,Kraftvärmeprod!$B$1:$D$480,MATCH("Total värmeproduktion i kraftvärmeverk i kombinerad drift (GWh)",Kraftvärmeprod!$B$1:$AV$1,0),FALSE)),"Ej kraftvärme","Alternativproduktionsmetoden")</f>
        <v>Ej kraftvärme</v>
      </c>
      <c r="E146" s="73" t="str">
        <f>IF(ISERROR(1/VLOOKUP($B146,Kraftvärmeprod!$B$1:$BD$480,MATCH("Total värmeproduktion i kraftvärmeverk i kombinerad drift (GWh)",Kraftvärmeprod!$B$1:$AV$1,0),FALSE)),"",VLOOKUP($B146,'Slutlig allokering kvv'!$B$1:$BC$480,MATCH(E$1,'Slutlig allokering kvv'!$B$1:$AU$1,0),FALSE))</f>
        <v/>
      </c>
      <c r="F146" t="str">
        <f>IF(ISERROR(1/VLOOKUP($B146,Kraftvärmeprod!$B$1:$AV$480,MATCH("Producerad elenergi i kraftvärmeverk (GWh)",Kraftvärmeprod!$B$1:$AV$1,0),FALSE)),"",VLOOKUP($B146,Kraftvärmeprod!$B$1:$AV$480,MATCH("Producerad elenergi i kraftvärmeverk (GWh)",Kraftvärmeprod!$B$1:$AV$1,0),FALSE))</f>
        <v/>
      </c>
      <c r="G146" t="str">
        <f>IF(ISERROR(1/VLOOKUP($B146,Miljö!$B$1:$T$480,MATCH("Såld mängd produktionsspecifik fjärrvärme (GWh)",Miljö!$B$1:$T$1,0),FALSE)),"",VLOOKUP($B146,Miljö!$B$1:$T$480,MATCH("Såld mängd produktionsspecifik fjärrvärme (GWh)",Miljö!$B$1:$T$1,0),FALSE))</f>
        <v/>
      </c>
      <c r="J146" t="str">
        <f t="shared" si="2"/>
        <v>Jämtkraft AB</v>
      </c>
    </row>
    <row r="147" spans="1:10" x14ac:dyDescent="0.25">
      <c r="A147" s="2" t="s">
        <v>232</v>
      </c>
      <c r="B147" s="2" t="s">
        <v>235</v>
      </c>
      <c r="D147" t="str">
        <f>IF(ISERROR(1/VLOOKUP($B147,Kraftvärmeprod!$B$1:$D$480,MATCH("Total värmeproduktion i kraftvärmeverk i kombinerad drift (GWh)",Kraftvärmeprod!$B$1:$AV$1,0),FALSE)),"Ej kraftvärme","Alternativproduktionsmetoden")</f>
        <v>Ej kraftvärme</v>
      </c>
      <c r="E147" s="73" t="str">
        <f>IF(ISERROR(1/VLOOKUP($B147,Kraftvärmeprod!$B$1:$BD$480,MATCH("Total värmeproduktion i kraftvärmeverk i kombinerad drift (GWh)",Kraftvärmeprod!$B$1:$AV$1,0),FALSE)),"",VLOOKUP($B147,'Slutlig allokering kvv'!$B$1:$BC$480,MATCH(E$1,'Slutlig allokering kvv'!$B$1:$AU$1,0),FALSE))</f>
        <v/>
      </c>
      <c r="F147" t="str">
        <f>IF(ISERROR(1/VLOOKUP($B147,Kraftvärmeprod!$B$1:$AV$480,MATCH("Producerad elenergi i kraftvärmeverk (GWh)",Kraftvärmeprod!$B$1:$AV$1,0),FALSE)),"",VLOOKUP($B147,Kraftvärmeprod!$B$1:$AV$480,MATCH("Producerad elenergi i kraftvärmeverk (GWh)",Kraftvärmeprod!$B$1:$AV$1,0),FALSE))</f>
        <v/>
      </c>
      <c r="G147" t="str">
        <f>IF(ISERROR(1/VLOOKUP($B147,Miljö!$B$1:$T$480,MATCH("Såld mängd produktionsspecifik fjärrvärme (GWh)",Miljö!$B$1:$T$1,0),FALSE)),"",VLOOKUP($B147,Miljö!$B$1:$T$480,MATCH("Såld mängd produktionsspecifik fjärrvärme (GWh)",Miljö!$B$1:$T$1,0),FALSE))</f>
        <v/>
      </c>
      <c r="J147" t="str">
        <f t="shared" si="2"/>
        <v>Jämtkraft AB</v>
      </c>
    </row>
    <row r="148" spans="1:10" x14ac:dyDescent="0.25">
      <c r="A148" s="2" t="s">
        <v>232</v>
      </c>
      <c r="B148" s="2" t="s">
        <v>236</v>
      </c>
      <c r="D148" t="str">
        <f>IF(ISERROR(1/VLOOKUP($B148,Kraftvärmeprod!$B$1:$D$480,MATCH("Total värmeproduktion i kraftvärmeverk i kombinerad drift (GWh)",Kraftvärmeprod!$B$1:$AV$1,0),FALSE)),"Ej kraftvärme","Alternativproduktionsmetoden")</f>
        <v>Alternativproduktionsmetoden</v>
      </c>
      <c r="E148" s="73">
        <f>IF(ISERROR(1/VLOOKUP($B148,Kraftvärmeprod!$B$1:$BD$480,MATCH("Total värmeproduktion i kraftvärmeverk i kombinerad drift (GWh)",Kraftvärmeprod!$B$1:$AV$1,0),FALSE)),"",VLOOKUP($B148,'Slutlig allokering kvv'!$B$1:$BC$480,MATCH(E$1,'Slutlig allokering kvv'!$B$1:$AU$1,0),FALSE))</f>
        <v>0.45781873272318424</v>
      </c>
      <c r="F148">
        <f>IF(ISERROR(1/VLOOKUP($B148,Kraftvärmeprod!$B$1:$AV$480,MATCH("Producerad elenergi i kraftvärmeverk (GWh)",Kraftvärmeprod!$B$1:$AV$1,0),FALSE)),"",VLOOKUP($B148,Kraftvärmeprod!$B$1:$AV$480,MATCH("Producerad elenergi i kraftvärmeverk (GWh)",Kraftvärmeprod!$B$1:$AV$1,0),FALSE))</f>
        <v>200</v>
      </c>
      <c r="G148">
        <f>IF(ISERROR(1/VLOOKUP($B148,Miljö!$B$1:$T$480,MATCH("Såld mängd produktionsspecifik fjärrvärme (GWh)",Miljö!$B$1:$T$1,0),FALSE)),"",VLOOKUP($B148,Miljö!$B$1:$T$480,MATCH("Såld mängd produktionsspecifik fjärrvärme (GWh)",Miljö!$B$1:$T$1,0),FALSE))</f>
        <v>1.7050000000000001</v>
      </c>
      <c r="J148" t="str">
        <f t="shared" si="2"/>
        <v>Jämtkraft AB</v>
      </c>
    </row>
    <row r="149" spans="1:10" x14ac:dyDescent="0.25">
      <c r="A149" s="2" t="s">
        <v>237</v>
      </c>
      <c r="B149" s="2" t="s">
        <v>238</v>
      </c>
      <c r="D149" t="str">
        <f>IF(ISERROR(1/VLOOKUP($B149,Kraftvärmeprod!$B$1:$D$480,MATCH("Total värmeproduktion i kraftvärmeverk i kombinerad drift (GWh)",Kraftvärmeprod!$B$1:$AV$1,0),FALSE)),"Ej kraftvärme","Alternativproduktionsmetoden")</f>
        <v>Ej kraftvärme</v>
      </c>
      <c r="E149" s="73" t="str">
        <f>IF(ISERROR(1/VLOOKUP($B149,Kraftvärmeprod!$B$1:$BD$480,MATCH("Total värmeproduktion i kraftvärmeverk i kombinerad drift (GWh)",Kraftvärmeprod!$B$1:$AV$1,0),FALSE)),"",VLOOKUP($B149,'Slutlig allokering kvv'!$B$1:$BC$480,MATCH(E$1,'Slutlig allokering kvv'!$B$1:$AU$1,0),FALSE))</f>
        <v/>
      </c>
      <c r="F149" t="str">
        <f>IF(ISERROR(1/VLOOKUP($B149,Kraftvärmeprod!$B$1:$AV$480,MATCH("Producerad elenergi i kraftvärmeverk (GWh)",Kraftvärmeprod!$B$1:$AV$1,0),FALSE)),"",VLOOKUP($B149,Kraftvärmeprod!$B$1:$AV$480,MATCH("Producerad elenergi i kraftvärmeverk (GWh)",Kraftvärmeprod!$B$1:$AV$1,0),FALSE))</f>
        <v/>
      </c>
      <c r="G149" t="str">
        <f>IF(ISERROR(1/VLOOKUP($B149,Miljö!$B$1:$T$480,MATCH("Såld mängd produktionsspecifik fjärrvärme (GWh)",Miljö!$B$1:$T$1,0),FALSE)),"",VLOOKUP($B149,Miljö!$B$1:$T$480,MATCH("Såld mängd produktionsspecifik fjärrvärme (GWh)",Miljö!$B$1:$T$1,0),FALSE))</f>
        <v/>
      </c>
      <c r="J149" t="str">
        <f t="shared" si="2"/>
        <v xml:space="preserve">Jämtlandsvärme </v>
      </c>
    </row>
    <row r="150" spans="1:10" x14ac:dyDescent="0.25">
      <c r="A150" s="2" t="s">
        <v>240</v>
      </c>
      <c r="B150" s="2" t="s">
        <v>241</v>
      </c>
      <c r="D150" t="str">
        <f>IF(ISERROR(1/VLOOKUP($B150,Kraftvärmeprod!$B$1:$D$480,MATCH("Total värmeproduktion i kraftvärmeverk i kombinerad drift (GWh)",Kraftvärmeprod!$B$1:$AV$1,0),FALSE)),"Ej kraftvärme","Alternativproduktionsmetoden")</f>
        <v>Ej kraftvärme</v>
      </c>
      <c r="E150" s="73" t="str">
        <f>IF(ISERROR(1/VLOOKUP($B150,Kraftvärmeprod!$B$1:$BD$480,MATCH("Total värmeproduktion i kraftvärmeverk i kombinerad drift (GWh)",Kraftvärmeprod!$B$1:$AV$1,0),FALSE)),"",VLOOKUP($B150,'Slutlig allokering kvv'!$B$1:$BC$480,MATCH(E$1,'Slutlig allokering kvv'!$B$1:$AU$1,0),FALSE))</f>
        <v/>
      </c>
      <c r="F150" t="str">
        <f>IF(ISERROR(1/VLOOKUP($B150,Kraftvärmeprod!$B$1:$AV$480,MATCH("Producerad elenergi i kraftvärmeverk (GWh)",Kraftvärmeprod!$B$1:$AV$1,0),FALSE)),"",VLOOKUP($B150,Kraftvärmeprod!$B$1:$AV$480,MATCH("Producerad elenergi i kraftvärmeverk (GWh)",Kraftvärmeprod!$B$1:$AV$1,0),FALSE))</f>
        <v/>
      </c>
      <c r="G150" t="str">
        <f>IF(ISERROR(1/VLOOKUP($B150,Miljö!$B$1:$T$480,MATCH("Såld mängd produktionsspecifik fjärrvärme (GWh)",Miljö!$B$1:$T$1,0),FALSE)),"",VLOOKUP($B150,Miljö!$B$1:$T$480,MATCH("Såld mängd produktionsspecifik fjärrvärme (GWh)",Miljö!$B$1:$T$1,0),FALSE))</f>
        <v/>
      </c>
      <c r="J150" t="str">
        <f t="shared" si="2"/>
        <v>Jönköping Energi AB</v>
      </c>
    </row>
    <row r="151" spans="1:10" x14ac:dyDescent="0.25">
      <c r="A151" s="2" t="s">
        <v>240</v>
      </c>
      <c r="B151" s="2" t="s">
        <v>242</v>
      </c>
      <c r="D151" t="str">
        <f>IF(ISERROR(1/VLOOKUP($B151,Kraftvärmeprod!$B$1:$D$480,MATCH("Total värmeproduktion i kraftvärmeverk i kombinerad drift (GWh)",Kraftvärmeprod!$B$1:$AV$1,0),FALSE)),"Ej kraftvärme","Alternativproduktionsmetoden")</f>
        <v>Alternativproduktionsmetoden</v>
      </c>
      <c r="E151" s="73">
        <f>IF(ISERROR(1/VLOOKUP($B151,Kraftvärmeprod!$B$1:$BD$480,MATCH("Total värmeproduktion i kraftvärmeverk i kombinerad drift (GWh)",Kraftvärmeprod!$B$1:$AV$1,0),FALSE)),"",VLOOKUP($B151,'Slutlig allokering kvv'!$B$1:$BC$480,MATCH(E$1,'Slutlig allokering kvv'!$B$1:$AU$1,0),FALSE))</f>
        <v>0.49588878572709733</v>
      </c>
      <c r="F151">
        <f>IF(ISERROR(1/VLOOKUP($B151,Kraftvärmeprod!$B$1:$AV$480,MATCH("Producerad elenergi i kraftvärmeverk (GWh)",Kraftvärmeprod!$B$1:$AV$1,0),FALSE)),"",VLOOKUP($B151,Kraftvärmeprod!$B$1:$AV$480,MATCH("Producerad elenergi i kraftvärmeverk (GWh)",Kraftvärmeprod!$B$1:$AV$1,0),FALSE))</f>
        <v>219.87</v>
      </c>
      <c r="G151">
        <f>IF(ISERROR(1/VLOOKUP($B151,Miljö!$B$1:$T$480,MATCH("Såld mängd produktionsspecifik fjärrvärme (GWh)",Miljö!$B$1:$T$1,0),FALSE)),"",VLOOKUP($B151,Miljö!$B$1:$T$480,MATCH("Såld mängd produktionsspecifik fjärrvärme (GWh)",Miljö!$B$1:$T$1,0),FALSE))</f>
        <v>8.2989999999999995</v>
      </c>
      <c r="J151" t="str">
        <f t="shared" si="2"/>
        <v>Jönköping Energi AB</v>
      </c>
    </row>
    <row r="152" spans="1:10" x14ac:dyDescent="0.25">
      <c r="A152" s="2" t="s">
        <v>240</v>
      </c>
      <c r="B152" s="2" t="s">
        <v>243</v>
      </c>
      <c r="D152" t="str">
        <f>IF(ISERROR(1/VLOOKUP($B152,Kraftvärmeprod!$B$1:$D$480,MATCH("Total värmeproduktion i kraftvärmeverk i kombinerad drift (GWh)",Kraftvärmeprod!$B$1:$AV$1,0),FALSE)),"Ej kraftvärme","Alternativproduktionsmetoden")</f>
        <v>Ej kraftvärme</v>
      </c>
      <c r="E152" s="73" t="str">
        <f>IF(ISERROR(1/VLOOKUP($B152,Kraftvärmeprod!$B$1:$BD$480,MATCH("Total värmeproduktion i kraftvärmeverk i kombinerad drift (GWh)",Kraftvärmeprod!$B$1:$AV$1,0),FALSE)),"",VLOOKUP($B152,'Slutlig allokering kvv'!$B$1:$BC$480,MATCH(E$1,'Slutlig allokering kvv'!$B$1:$AU$1,0),FALSE))</f>
        <v/>
      </c>
      <c r="F152" t="str">
        <f>IF(ISERROR(1/VLOOKUP($B152,Kraftvärmeprod!$B$1:$AV$480,MATCH("Producerad elenergi i kraftvärmeverk (GWh)",Kraftvärmeprod!$B$1:$AV$1,0),FALSE)),"",VLOOKUP($B152,Kraftvärmeprod!$B$1:$AV$480,MATCH("Producerad elenergi i kraftvärmeverk (GWh)",Kraftvärmeprod!$B$1:$AV$1,0),FALSE))</f>
        <v/>
      </c>
      <c r="G152" t="str">
        <f>IF(ISERROR(1/VLOOKUP($B152,Miljö!$B$1:$T$480,MATCH("Såld mängd produktionsspecifik fjärrvärme (GWh)",Miljö!$B$1:$T$1,0),FALSE)),"",VLOOKUP($B152,Miljö!$B$1:$T$480,MATCH("Såld mängd produktionsspecifik fjärrvärme (GWh)",Miljö!$B$1:$T$1,0),FALSE))</f>
        <v/>
      </c>
      <c r="J152" t="str">
        <f t="shared" si="2"/>
        <v>Jönköping Energi AB</v>
      </c>
    </row>
    <row r="153" spans="1:10" x14ac:dyDescent="0.25">
      <c r="A153" s="2" t="s">
        <v>244</v>
      </c>
      <c r="B153" s="2" t="s">
        <v>245</v>
      </c>
      <c r="D153" t="str">
        <f>IF(ISERROR(1/VLOOKUP($B153,Kraftvärmeprod!$B$1:$D$480,MATCH("Total värmeproduktion i kraftvärmeverk i kombinerad drift (GWh)",Kraftvärmeprod!$B$1:$AV$1,0),FALSE)),"Ej kraftvärme","Alternativproduktionsmetoden")</f>
        <v>Alternativproduktionsmetoden</v>
      </c>
      <c r="E153" s="73">
        <f>IF(ISERROR(1/VLOOKUP($B153,Kraftvärmeprod!$B$1:$BD$480,MATCH("Total värmeproduktion i kraftvärmeverk i kombinerad drift (GWh)",Kraftvärmeprod!$B$1:$AV$1,0),FALSE)),"",VLOOKUP($B153,'Slutlig allokering kvv'!$B$1:$BC$480,MATCH(E$1,'Slutlig allokering kvv'!$B$1:$AU$1,0),FALSE))</f>
        <v>0.45434707730986795</v>
      </c>
      <c r="F153">
        <f>IF(ISERROR(1/VLOOKUP($B153,Kraftvärmeprod!$B$1:$AV$480,MATCH("Producerad elenergi i kraftvärmeverk (GWh)",Kraftvärmeprod!$B$1:$AV$1,0),FALSE)),"",VLOOKUP($B153,Kraftvärmeprod!$B$1:$AV$480,MATCH("Producerad elenergi i kraftvärmeverk (GWh)",Kraftvärmeprod!$B$1:$AV$1,0),FALSE))</f>
        <v>125.9</v>
      </c>
      <c r="G153" t="str">
        <f>IF(ISERROR(1/VLOOKUP($B153,Miljö!$B$1:$T$480,MATCH("Såld mängd produktionsspecifik fjärrvärme (GWh)",Miljö!$B$1:$T$1,0),FALSE)),"",VLOOKUP($B153,Miljö!$B$1:$T$480,MATCH("Såld mängd produktionsspecifik fjärrvärme (GWh)",Miljö!$B$1:$T$1,0),FALSE))</f>
        <v/>
      </c>
      <c r="J153" t="str">
        <f t="shared" si="2"/>
        <v>Kalmar Energi Värme AB</v>
      </c>
    </row>
    <row r="154" spans="1:10" x14ac:dyDescent="0.25">
      <c r="A154" s="2" t="s">
        <v>248</v>
      </c>
      <c r="B154" s="2" t="s">
        <v>249</v>
      </c>
      <c r="D154" t="str">
        <f>IF(ISERROR(1/VLOOKUP($B154,Kraftvärmeprod!$B$1:$D$480,MATCH("Total värmeproduktion i kraftvärmeverk i kombinerad drift (GWh)",Kraftvärmeprod!$B$1:$AV$1,0),FALSE)),"Ej kraftvärme","Alternativproduktionsmetoden")</f>
        <v>Ej kraftvärme</v>
      </c>
      <c r="E154" s="73" t="str">
        <f>IF(ISERROR(1/VLOOKUP($B154,Kraftvärmeprod!$B$1:$BD$480,MATCH("Total värmeproduktion i kraftvärmeverk i kombinerad drift (GWh)",Kraftvärmeprod!$B$1:$AV$1,0),FALSE)),"",VLOOKUP($B154,'Slutlig allokering kvv'!$B$1:$BC$480,MATCH(E$1,'Slutlig allokering kvv'!$B$1:$AU$1,0),FALSE))</f>
        <v/>
      </c>
      <c r="F154" t="str">
        <f>IF(ISERROR(1/VLOOKUP($B154,Kraftvärmeprod!$B$1:$AV$480,MATCH("Producerad elenergi i kraftvärmeverk (GWh)",Kraftvärmeprod!$B$1:$AV$1,0),FALSE)),"",VLOOKUP($B154,Kraftvärmeprod!$B$1:$AV$480,MATCH("Producerad elenergi i kraftvärmeverk (GWh)",Kraftvärmeprod!$B$1:$AV$1,0),FALSE))</f>
        <v/>
      </c>
      <c r="G154" t="str">
        <f>IF(ISERROR(1/VLOOKUP($B154,Miljö!$B$1:$T$480,MATCH("Såld mängd produktionsspecifik fjärrvärme (GWh)",Miljö!$B$1:$T$1,0),FALSE)),"",VLOOKUP($B154,Miljö!$B$1:$T$480,MATCH("Såld mängd produktionsspecifik fjärrvärme (GWh)",Miljö!$B$1:$T$1,0),FALSE))</f>
        <v/>
      </c>
      <c r="J154" t="str">
        <f t="shared" si="2"/>
        <v>Karlsborg Värme AB</v>
      </c>
    </row>
    <row r="155" spans="1:10" x14ac:dyDescent="0.25">
      <c r="A155" s="2" t="s">
        <v>250</v>
      </c>
      <c r="B155" s="2" t="s">
        <v>251</v>
      </c>
      <c r="D155" t="str">
        <f>IF(ISERROR(1/VLOOKUP($B155,Kraftvärmeprod!$B$1:$D$480,MATCH("Total värmeproduktion i kraftvärmeverk i kombinerad drift (GWh)",Kraftvärmeprod!$B$1:$AV$1,0),FALSE)),"Ej kraftvärme","Alternativproduktionsmetoden")</f>
        <v>Ej kraftvärme</v>
      </c>
      <c r="E155" s="73" t="str">
        <f>IF(ISERROR(1/VLOOKUP($B155,Kraftvärmeprod!$B$1:$BD$480,MATCH("Total värmeproduktion i kraftvärmeverk i kombinerad drift (GWh)",Kraftvärmeprod!$B$1:$AV$1,0),FALSE)),"",VLOOKUP($B155,'Slutlig allokering kvv'!$B$1:$BC$480,MATCH(E$1,'Slutlig allokering kvv'!$B$1:$AU$1,0),FALSE))</f>
        <v/>
      </c>
      <c r="F155" t="str">
        <f>IF(ISERROR(1/VLOOKUP($B155,Kraftvärmeprod!$B$1:$AV$480,MATCH("Producerad elenergi i kraftvärmeverk (GWh)",Kraftvärmeprod!$B$1:$AV$1,0),FALSE)),"",VLOOKUP($B155,Kraftvärmeprod!$B$1:$AV$480,MATCH("Producerad elenergi i kraftvärmeverk (GWh)",Kraftvärmeprod!$B$1:$AV$1,0),FALSE))</f>
        <v/>
      </c>
      <c r="G155" t="str">
        <f>IF(ISERROR(1/VLOOKUP($B155,Miljö!$B$1:$T$480,MATCH("Såld mängd produktionsspecifik fjärrvärme (GWh)",Miljö!$B$1:$T$1,0),FALSE)),"",VLOOKUP($B155,Miljö!$B$1:$T$480,MATCH("Såld mängd produktionsspecifik fjärrvärme (GWh)",Miljö!$B$1:$T$1,0),FALSE))</f>
        <v/>
      </c>
      <c r="J155" t="str">
        <f t="shared" si="2"/>
        <v>Karlshamn Energi AB</v>
      </c>
    </row>
    <row r="156" spans="1:10" x14ac:dyDescent="0.25">
      <c r="A156" s="2" t="s">
        <v>254</v>
      </c>
      <c r="B156" s="2" t="s">
        <v>253</v>
      </c>
      <c r="D156" t="str">
        <f>IF(ISERROR(1/VLOOKUP($B156,Kraftvärmeprod!$B$1:$D$480,MATCH("Total värmeproduktion i kraftvärmeverk i kombinerad drift (GWh)",Kraftvärmeprod!$B$1:$AV$1,0),FALSE)),"Ej kraftvärme","Alternativproduktionsmetoden")</f>
        <v>Alternativproduktionsmetoden</v>
      </c>
      <c r="E156" s="73">
        <f>IF(ISERROR(1/VLOOKUP($B156,Kraftvärmeprod!$B$1:$BD$480,MATCH("Total värmeproduktion i kraftvärmeverk i kombinerad drift (GWh)",Kraftvärmeprod!$B$1:$AV$1,0),FALSE)),"",VLOOKUP($B156,'Slutlig allokering kvv'!$B$1:$BC$480,MATCH(E$1,'Slutlig allokering kvv'!$B$1:$AU$1,0),FALSE))</f>
        <v>0.8113371668597914</v>
      </c>
      <c r="F156">
        <f>IF(ISERROR(1/VLOOKUP($B156,Kraftvärmeprod!$B$1:$AV$480,MATCH("Producerad elenergi i kraftvärmeverk (GWh)",Kraftvärmeprod!$B$1:$AV$1,0),FALSE)),"",VLOOKUP($B156,Kraftvärmeprod!$B$1:$AV$480,MATCH("Producerad elenergi i kraftvärmeverk (GWh)",Kraftvärmeprod!$B$1:$AV$1,0),FALSE))</f>
        <v>24.1</v>
      </c>
      <c r="G156" t="str">
        <f>IF(ISERROR(1/VLOOKUP($B156,Miljö!$B$1:$T$480,MATCH("Såld mängd produktionsspecifik fjärrvärme (GWh)",Miljö!$B$1:$T$1,0),FALSE)),"",VLOOKUP($B156,Miljö!$B$1:$T$480,MATCH("Såld mängd produktionsspecifik fjärrvärme (GWh)",Miljö!$B$1:$T$1,0),FALSE))</f>
        <v/>
      </c>
      <c r="J156" t="str">
        <f t="shared" si="2"/>
        <v>Karlskoga Energi och Miljö AB</v>
      </c>
    </row>
    <row r="157" spans="1:10" x14ac:dyDescent="0.25">
      <c r="A157" s="2" t="s">
        <v>257</v>
      </c>
      <c r="B157" s="2" t="s">
        <v>258</v>
      </c>
      <c r="D157" t="str">
        <f>IF(ISERROR(1/VLOOKUP($B157,Kraftvärmeprod!$B$1:$D$480,MATCH("Total värmeproduktion i kraftvärmeverk i kombinerad drift (GWh)",Kraftvärmeprod!$B$1:$AV$1,0),FALSE)),"Ej kraftvärme","Alternativproduktionsmetoden")</f>
        <v>Alternativproduktionsmetoden</v>
      </c>
      <c r="E157" s="73">
        <f>IF(ISERROR(1/VLOOKUP($B157,Kraftvärmeprod!$B$1:$BD$480,MATCH("Total värmeproduktion i kraftvärmeverk i kombinerad drift (GWh)",Kraftvärmeprod!$B$1:$AV$1,0),FALSE)),"",VLOOKUP($B157,'Slutlig allokering kvv'!$B$1:$BC$480,MATCH(E$1,'Slutlig allokering kvv'!$B$1:$AU$1,0),FALSE))</f>
        <v>0.56287889955107728</v>
      </c>
      <c r="F157">
        <f>IF(ISERROR(1/VLOOKUP($B157,Kraftvärmeprod!$B$1:$AV$480,MATCH("Producerad elenergi i kraftvärmeverk (GWh)",Kraftvärmeprod!$B$1:$AV$1,0),FALSE)),"",VLOOKUP($B157,Kraftvärmeprod!$B$1:$AV$480,MATCH("Producerad elenergi i kraftvärmeverk (GWh)",Kraftvärmeprod!$B$1:$AV$1,0),FALSE))</f>
        <v>136.78</v>
      </c>
      <c r="G157" t="str">
        <f>IF(ISERROR(1/VLOOKUP($B157,Miljö!$B$1:$T$480,MATCH("Såld mängd produktionsspecifik fjärrvärme (GWh)",Miljö!$B$1:$T$1,0),FALSE)),"",VLOOKUP($B157,Miljö!$B$1:$T$480,MATCH("Såld mängd produktionsspecifik fjärrvärme (GWh)",Miljö!$B$1:$T$1,0),FALSE))</f>
        <v/>
      </c>
      <c r="J157" t="str">
        <f t="shared" si="2"/>
        <v>Karlstads Energi AB</v>
      </c>
    </row>
    <row r="158" spans="1:10" x14ac:dyDescent="0.25">
      <c r="A158" s="2" t="s">
        <v>259</v>
      </c>
      <c r="B158" s="2" t="s">
        <v>260</v>
      </c>
      <c r="D158" t="str">
        <f>IF(ISERROR(1/VLOOKUP($B158,Kraftvärmeprod!$B$1:$D$480,MATCH("Total värmeproduktion i kraftvärmeverk i kombinerad drift (GWh)",Kraftvärmeprod!$B$1:$AV$1,0),FALSE)),"Ej kraftvärme","Alternativproduktionsmetoden")</f>
        <v>Ej kraftvärme</v>
      </c>
      <c r="E158" s="73" t="str">
        <f>IF(ISERROR(1/VLOOKUP($B158,Kraftvärmeprod!$B$1:$BD$480,MATCH("Total värmeproduktion i kraftvärmeverk i kombinerad drift (GWh)",Kraftvärmeprod!$B$1:$AV$1,0),FALSE)),"",VLOOKUP($B158,'Slutlig allokering kvv'!$B$1:$BC$480,MATCH(E$1,'Slutlig allokering kvv'!$B$1:$AU$1,0),FALSE))</f>
        <v/>
      </c>
      <c r="F158" t="str">
        <f>IF(ISERROR(1/VLOOKUP($B158,Kraftvärmeprod!$B$1:$AV$480,MATCH("Producerad elenergi i kraftvärmeverk (GWh)",Kraftvärmeprod!$B$1:$AV$1,0),FALSE)),"",VLOOKUP($B158,Kraftvärmeprod!$B$1:$AV$480,MATCH("Producerad elenergi i kraftvärmeverk (GWh)",Kraftvärmeprod!$B$1:$AV$1,0),FALSE))</f>
        <v/>
      </c>
      <c r="G158" t="str">
        <f>IF(ISERROR(1/VLOOKUP($B158,Miljö!$B$1:$T$480,MATCH("Såld mängd produktionsspecifik fjärrvärme (GWh)",Miljö!$B$1:$T$1,0),FALSE)),"",VLOOKUP($B158,Miljö!$B$1:$T$480,MATCH("Såld mängd produktionsspecifik fjärrvärme (GWh)",Miljö!$B$1:$T$1,0),FALSE))</f>
        <v/>
      </c>
      <c r="J158" t="str">
        <f t="shared" si="2"/>
        <v>Katrinefors Kraftvärme AB</v>
      </c>
    </row>
    <row r="159" spans="1:10" x14ac:dyDescent="0.25">
      <c r="A159" s="2" t="s">
        <v>261</v>
      </c>
      <c r="B159" s="2" t="s">
        <v>262</v>
      </c>
      <c r="D159" t="str">
        <f>IF(ISERROR(1/VLOOKUP($B159,Kraftvärmeprod!$B$1:$D$480,MATCH("Total värmeproduktion i kraftvärmeverk i kombinerad drift (GWh)",Kraftvärmeprod!$B$1:$AV$1,0),FALSE)),"Ej kraftvärme","Alternativproduktionsmetoden")</f>
        <v>Ej kraftvärme</v>
      </c>
      <c r="E159" s="73" t="str">
        <f>IF(ISERROR(1/VLOOKUP($B159,Kraftvärmeprod!$B$1:$BD$480,MATCH("Total värmeproduktion i kraftvärmeverk i kombinerad drift (GWh)",Kraftvärmeprod!$B$1:$AV$1,0),FALSE)),"",VLOOKUP($B159,'Slutlig allokering kvv'!$B$1:$BC$480,MATCH(E$1,'Slutlig allokering kvv'!$B$1:$AU$1,0),FALSE))</f>
        <v/>
      </c>
      <c r="F159" t="str">
        <f>IF(ISERROR(1/VLOOKUP($B159,Kraftvärmeprod!$B$1:$AV$480,MATCH("Producerad elenergi i kraftvärmeverk (GWh)",Kraftvärmeprod!$B$1:$AV$1,0),FALSE)),"",VLOOKUP($B159,Kraftvärmeprod!$B$1:$AV$480,MATCH("Producerad elenergi i kraftvärmeverk (GWh)",Kraftvärmeprod!$B$1:$AV$1,0),FALSE))</f>
        <v/>
      </c>
      <c r="G159" t="str">
        <f>IF(ISERROR(1/VLOOKUP($B159,Miljö!$B$1:$T$480,MATCH("Såld mängd produktionsspecifik fjärrvärme (GWh)",Miljö!$B$1:$T$1,0),FALSE)),"",VLOOKUP($B159,Miljö!$B$1:$T$480,MATCH("Såld mängd produktionsspecifik fjärrvärme (GWh)",Miljö!$B$1:$T$1,0),FALSE))</f>
        <v/>
      </c>
      <c r="J159" t="str">
        <f t="shared" si="2"/>
        <v>Kils Energi AB</v>
      </c>
    </row>
    <row r="160" spans="1:10" x14ac:dyDescent="0.25">
      <c r="A160" s="2" t="s">
        <v>263</v>
      </c>
      <c r="B160" s="2" t="s">
        <v>264</v>
      </c>
      <c r="D160" t="str">
        <f>IF(ISERROR(1/VLOOKUP($B160,Kraftvärmeprod!$B$1:$D$480,MATCH("Total värmeproduktion i kraftvärmeverk i kombinerad drift (GWh)",Kraftvärmeprod!$B$1:$AV$1,0),FALSE)),"Ej kraftvärme","Alternativproduktionsmetoden")</f>
        <v>Alternativproduktionsmetoden</v>
      </c>
      <c r="E160" s="73">
        <f>IF(ISERROR(1/VLOOKUP($B160,Kraftvärmeprod!$B$1:$BD$480,MATCH("Total värmeproduktion i kraftvärmeverk i kombinerad drift (GWh)",Kraftvärmeprod!$B$1:$AV$1,0),FALSE)),"",VLOOKUP($B160,'Slutlig allokering kvv'!$B$1:$BC$480,MATCH(E$1,'Slutlig allokering kvv'!$B$1:$AU$1,0),FALSE))</f>
        <v>0.68943151529137803</v>
      </c>
      <c r="F160">
        <f>IF(ISERROR(1/VLOOKUP($B160,Kraftvärmeprod!$B$1:$AV$480,MATCH("Producerad elenergi i kraftvärmeverk (GWh)",Kraftvärmeprod!$B$1:$AV$1,0),FALSE)),"",VLOOKUP($B160,Kraftvärmeprod!$B$1:$AV$480,MATCH("Producerad elenergi i kraftvärmeverk (GWh)",Kraftvärmeprod!$B$1:$AV$1,0),FALSE))</f>
        <v>19.367000000000001</v>
      </c>
      <c r="G160" t="str">
        <f>IF(ISERROR(1/VLOOKUP($B160,Miljö!$B$1:$T$480,MATCH("Såld mängd produktionsspecifik fjärrvärme (GWh)",Miljö!$B$1:$T$1,0),FALSE)),"",VLOOKUP($B160,Miljö!$B$1:$T$480,MATCH("Såld mängd produktionsspecifik fjärrvärme (GWh)",Miljö!$B$1:$T$1,0),FALSE))</f>
        <v/>
      </c>
      <c r="J160" t="str">
        <f t="shared" si="2"/>
        <v>Kiruna Kraft AB</v>
      </c>
    </row>
    <row r="161" spans="1:10" x14ac:dyDescent="0.25">
      <c r="A161" s="2" t="s">
        <v>263</v>
      </c>
      <c r="B161" s="2" t="s">
        <v>265</v>
      </c>
      <c r="D161" t="str">
        <f>IF(ISERROR(1/VLOOKUP($B161,Kraftvärmeprod!$B$1:$D$480,MATCH("Total värmeproduktion i kraftvärmeverk i kombinerad drift (GWh)",Kraftvärmeprod!$B$1:$AV$1,0),FALSE)),"Ej kraftvärme","Alternativproduktionsmetoden")</f>
        <v>Ej kraftvärme</v>
      </c>
      <c r="E161" s="73" t="str">
        <f>IF(ISERROR(1/VLOOKUP($B161,Kraftvärmeprod!$B$1:$BD$480,MATCH("Total värmeproduktion i kraftvärmeverk i kombinerad drift (GWh)",Kraftvärmeprod!$B$1:$AV$1,0),FALSE)),"",VLOOKUP($B161,'Slutlig allokering kvv'!$B$1:$BC$480,MATCH(E$1,'Slutlig allokering kvv'!$B$1:$AU$1,0),FALSE))</f>
        <v/>
      </c>
      <c r="F161" t="str">
        <f>IF(ISERROR(1/VLOOKUP($B161,Kraftvärmeprod!$B$1:$AV$480,MATCH("Producerad elenergi i kraftvärmeverk (GWh)",Kraftvärmeprod!$B$1:$AV$1,0),FALSE)),"",VLOOKUP($B161,Kraftvärmeprod!$B$1:$AV$480,MATCH("Producerad elenergi i kraftvärmeverk (GWh)",Kraftvärmeprod!$B$1:$AV$1,0),FALSE))</f>
        <v/>
      </c>
      <c r="G161" t="str">
        <f>IF(ISERROR(1/VLOOKUP($B161,Miljö!$B$1:$T$480,MATCH("Såld mängd produktionsspecifik fjärrvärme (GWh)",Miljö!$B$1:$T$1,0),FALSE)),"",VLOOKUP($B161,Miljö!$B$1:$T$480,MATCH("Såld mängd produktionsspecifik fjärrvärme (GWh)",Miljö!$B$1:$T$1,0),FALSE))</f>
        <v/>
      </c>
      <c r="J161" t="str">
        <f t="shared" si="2"/>
        <v>Kiruna Kraft AB</v>
      </c>
    </row>
    <row r="162" spans="1:10" x14ac:dyDescent="0.25">
      <c r="A162" s="2" t="s">
        <v>266</v>
      </c>
      <c r="B162" s="2" t="s">
        <v>267</v>
      </c>
      <c r="D162" t="str">
        <f>IF(ISERROR(1/VLOOKUP($B162,Kraftvärmeprod!$B$1:$D$480,MATCH("Total värmeproduktion i kraftvärmeverk i kombinerad drift (GWh)",Kraftvärmeprod!$B$1:$AV$1,0),FALSE)),"Ej kraftvärme","Alternativproduktionsmetoden")</f>
        <v>Alternativproduktionsmetoden</v>
      </c>
      <c r="E162" s="73">
        <f>IF(ISERROR(1/VLOOKUP($B162,Kraftvärmeprod!$B$1:$BD$480,MATCH("Total värmeproduktion i kraftvärmeverk i kombinerad drift (GWh)",Kraftvärmeprod!$B$1:$AV$1,0),FALSE)),"",VLOOKUP($B162,'Slutlig allokering kvv'!$B$1:$BC$480,MATCH(E$1,'Slutlig allokering kvv'!$B$1:$AU$1,0),FALSE))</f>
        <v>0.53737108343194273</v>
      </c>
      <c r="F162">
        <f>IF(ISERROR(1/VLOOKUP($B162,Kraftvärmeprod!$B$1:$AV$480,MATCH("Producerad elenergi i kraftvärmeverk (GWh)",Kraftvärmeprod!$B$1:$AV$1,0),FALSE)),"",VLOOKUP($B162,Kraftvärmeprod!$B$1:$AV$480,MATCH("Producerad elenergi i kraftvärmeverk (GWh)",Kraftvärmeprod!$B$1:$AV$1,0),FALSE))</f>
        <v>172.47</v>
      </c>
      <c r="G162">
        <f>IF(ISERROR(1/VLOOKUP($B162,Miljö!$B$1:$T$480,MATCH("Såld mängd produktionsspecifik fjärrvärme (GWh)",Miljö!$B$1:$T$1,0),FALSE)),"",VLOOKUP($B162,Miljö!$B$1:$T$480,MATCH("Såld mängd produktionsspecifik fjärrvärme (GWh)",Miljö!$B$1:$T$1,0),FALSE))</f>
        <v>100.21</v>
      </c>
      <c r="J162" t="str">
        <f t="shared" si="2"/>
        <v>Kraftringen Energi AB (publ)</v>
      </c>
    </row>
    <row r="163" spans="1:10" x14ac:dyDescent="0.25">
      <c r="A163" s="2" t="s">
        <v>266</v>
      </c>
      <c r="B163" s="2" t="s">
        <v>268</v>
      </c>
      <c r="D163" t="str">
        <f>IF(ISERROR(1/VLOOKUP($B163,Kraftvärmeprod!$B$1:$D$480,MATCH("Total värmeproduktion i kraftvärmeverk i kombinerad drift (GWh)",Kraftvärmeprod!$B$1:$AV$1,0),FALSE)),"Ej kraftvärme","Alternativproduktionsmetoden")</f>
        <v>Ej kraftvärme</v>
      </c>
      <c r="E163" s="73" t="str">
        <f>IF(ISERROR(1/VLOOKUP($B163,Kraftvärmeprod!$B$1:$BD$480,MATCH("Total värmeproduktion i kraftvärmeverk i kombinerad drift (GWh)",Kraftvärmeprod!$B$1:$AV$1,0),FALSE)),"",VLOOKUP($B163,'Slutlig allokering kvv'!$B$1:$BC$480,MATCH(E$1,'Slutlig allokering kvv'!$B$1:$AU$1,0),FALSE))</f>
        <v/>
      </c>
      <c r="F163" t="str">
        <f>IF(ISERROR(1/VLOOKUP($B163,Kraftvärmeprod!$B$1:$AV$480,MATCH("Producerad elenergi i kraftvärmeverk (GWh)",Kraftvärmeprod!$B$1:$AV$1,0),FALSE)),"",VLOOKUP($B163,Kraftvärmeprod!$B$1:$AV$480,MATCH("Producerad elenergi i kraftvärmeverk (GWh)",Kraftvärmeprod!$B$1:$AV$1,0),FALSE))</f>
        <v/>
      </c>
      <c r="G163" t="str">
        <f>IF(ISERROR(1/VLOOKUP($B163,Miljö!$B$1:$T$480,MATCH("Såld mängd produktionsspecifik fjärrvärme (GWh)",Miljö!$B$1:$T$1,0),FALSE)),"",VLOOKUP($B163,Miljö!$B$1:$T$480,MATCH("Såld mängd produktionsspecifik fjärrvärme (GWh)",Miljö!$B$1:$T$1,0),FALSE))</f>
        <v/>
      </c>
      <c r="J163" t="str">
        <f t="shared" si="2"/>
        <v>Kraftringen Energi AB (publ)</v>
      </c>
    </row>
    <row r="164" spans="1:10" x14ac:dyDescent="0.25">
      <c r="A164" s="2" t="s">
        <v>269</v>
      </c>
      <c r="B164" s="2" t="s">
        <v>270</v>
      </c>
      <c r="D164" t="str">
        <f>IF(ISERROR(1/VLOOKUP($B164,Kraftvärmeprod!$B$1:$D$480,MATCH("Total värmeproduktion i kraftvärmeverk i kombinerad drift (GWh)",Kraftvärmeprod!$B$1:$AV$1,0),FALSE)),"Ej kraftvärme","Alternativproduktionsmetoden")</f>
        <v>Ej kraftvärme</v>
      </c>
      <c r="E164" s="73" t="str">
        <f>IF(ISERROR(1/VLOOKUP($B164,Kraftvärmeprod!$B$1:$BD$480,MATCH("Total värmeproduktion i kraftvärmeverk i kombinerad drift (GWh)",Kraftvärmeprod!$B$1:$AV$1,0),FALSE)),"",VLOOKUP($B164,'Slutlig allokering kvv'!$B$1:$BC$480,MATCH(E$1,'Slutlig allokering kvv'!$B$1:$AU$1,0),FALSE))</f>
        <v/>
      </c>
      <c r="F164" t="str">
        <f>IF(ISERROR(1/VLOOKUP($B164,Kraftvärmeprod!$B$1:$AV$480,MATCH("Producerad elenergi i kraftvärmeverk (GWh)",Kraftvärmeprod!$B$1:$AV$1,0),FALSE)),"",VLOOKUP($B164,Kraftvärmeprod!$B$1:$AV$480,MATCH("Producerad elenergi i kraftvärmeverk (GWh)",Kraftvärmeprod!$B$1:$AV$1,0),FALSE))</f>
        <v/>
      </c>
      <c r="G164" t="str">
        <f>IF(ISERROR(1/VLOOKUP($B164,Miljö!$B$1:$T$480,MATCH("Såld mängd produktionsspecifik fjärrvärme (GWh)",Miljö!$B$1:$T$1,0),FALSE)),"",VLOOKUP($B164,Miljö!$B$1:$T$480,MATCH("Såld mängd produktionsspecifik fjärrvärme (GWh)",Miljö!$B$1:$T$1,0),FALSE))</f>
        <v/>
      </c>
      <c r="J164" t="str">
        <f t="shared" si="2"/>
        <v>Kristinehamns Fjärrvärme AB</v>
      </c>
    </row>
    <row r="165" spans="1:10" x14ac:dyDescent="0.25">
      <c r="A165" s="2" t="s">
        <v>271</v>
      </c>
      <c r="B165" s="2" t="s">
        <v>272</v>
      </c>
      <c r="D165" t="str">
        <f>IF(ISERROR(1/VLOOKUP($B165,Kraftvärmeprod!$B$1:$D$480,MATCH("Total värmeproduktion i kraftvärmeverk i kombinerad drift (GWh)",Kraftvärmeprod!$B$1:$AV$1,0),FALSE)),"Ej kraftvärme","Alternativproduktionsmetoden")</f>
        <v>Ej kraftvärme</v>
      </c>
      <c r="E165" s="73" t="str">
        <f>IF(ISERROR(1/VLOOKUP($B165,Kraftvärmeprod!$B$1:$BD$480,MATCH("Total värmeproduktion i kraftvärmeverk i kombinerad drift (GWh)",Kraftvärmeprod!$B$1:$AV$1,0),FALSE)),"",VLOOKUP($B165,'Slutlig allokering kvv'!$B$1:$BC$480,MATCH(E$1,'Slutlig allokering kvv'!$B$1:$AU$1,0),FALSE))</f>
        <v/>
      </c>
      <c r="F165" t="str">
        <f>IF(ISERROR(1/VLOOKUP($B165,Kraftvärmeprod!$B$1:$AV$480,MATCH("Producerad elenergi i kraftvärmeverk (GWh)",Kraftvärmeprod!$B$1:$AV$1,0),FALSE)),"",VLOOKUP($B165,Kraftvärmeprod!$B$1:$AV$480,MATCH("Producerad elenergi i kraftvärmeverk (GWh)",Kraftvärmeprod!$B$1:$AV$1,0),FALSE))</f>
        <v/>
      </c>
      <c r="G165" t="str">
        <f>IF(ISERROR(1/VLOOKUP($B165,Miljö!$B$1:$T$480,MATCH("Såld mängd produktionsspecifik fjärrvärme (GWh)",Miljö!$B$1:$T$1,0),FALSE)),"",VLOOKUP($B165,Miljö!$B$1:$T$480,MATCH("Såld mängd produktionsspecifik fjärrvärme (GWh)",Miljö!$B$1:$T$1,0),FALSE))</f>
        <v/>
      </c>
      <c r="J165" t="str">
        <f t="shared" si="2"/>
        <v>Kungälv Energi AB</v>
      </c>
    </row>
    <row r="166" spans="1:10" x14ac:dyDescent="0.25">
      <c r="A166" s="2" t="s">
        <v>271</v>
      </c>
      <c r="B166" s="2" t="s">
        <v>273</v>
      </c>
      <c r="D166" t="str">
        <f>IF(ISERROR(1/VLOOKUP($B166,Kraftvärmeprod!$B$1:$D$480,MATCH("Total värmeproduktion i kraftvärmeverk i kombinerad drift (GWh)",Kraftvärmeprod!$B$1:$AV$1,0),FALSE)),"Ej kraftvärme","Alternativproduktionsmetoden")</f>
        <v>Ej kraftvärme</v>
      </c>
      <c r="E166" s="73" t="str">
        <f>IF(ISERROR(1/VLOOKUP($B166,Kraftvärmeprod!$B$1:$BD$480,MATCH("Total värmeproduktion i kraftvärmeverk i kombinerad drift (GWh)",Kraftvärmeprod!$B$1:$AV$1,0),FALSE)),"",VLOOKUP($B166,'Slutlig allokering kvv'!$B$1:$BC$480,MATCH(E$1,'Slutlig allokering kvv'!$B$1:$AU$1,0),FALSE))</f>
        <v/>
      </c>
      <c r="F166" t="str">
        <f>IF(ISERROR(1/VLOOKUP($B166,Kraftvärmeprod!$B$1:$AV$480,MATCH("Producerad elenergi i kraftvärmeverk (GWh)",Kraftvärmeprod!$B$1:$AV$1,0),FALSE)),"",VLOOKUP($B166,Kraftvärmeprod!$B$1:$AV$480,MATCH("Producerad elenergi i kraftvärmeverk (GWh)",Kraftvärmeprod!$B$1:$AV$1,0),FALSE))</f>
        <v/>
      </c>
      <c r="G166" t="str">
        <f>IF(ISERROR(1/VLOOKUP($B166,Miljö!$B$1:$T$480,MATCH("Såld mängd produktionsspecifik fjärrvärme (GWh)",Miljö!$B$1:$T$1,0),FALSE)),"",VLOOKUP($B166,Miljö!$B$1:$T$480,MATCH("Såld mängd produktionsspecifik fjärrvärme (GWh)",Miljö!$B$1:$T$1,0),FALSE))</f>
        <v/>
      </c>
      <c r="J166" t="str">
        <f t="shared" si="2"/>
        <v>Kungälv Energi AB</v>
      </c>
    </row>
    <row r="167" spans="1:10" x14ac:dyDescent="0.25">
      <c r="A167" s="2" t="s">
        <v>271</v>
      </c>
      <c r="B167" s="2" t="s">
        <v>274</v>
      </c>
      <c r="D167" t="str">
        <f>IF(ISERROR(1/VLOOKUP($B167,Kraftvärmeprod!$B$1:$D$480,MATCH("Total värmeproduktion i kraftvärmeverk i kombinerad drift (GWh)",Kraftvärmeprod!$B$1:$AV$1,0),FALSE)),"Ej kraftvärme","Alternativproduktionsmetoden")</f>
        <v>Ej kraftvärme</v>
      </c>
      <c r="E167" s="73" t="str">
        <f>IF(ISERROR(1/VLOOKUP($B167,Kraftvärmeprod!$B$1:$BD$480,MATCH("Total värmeproduktion i kraftvärmeverk i kombinerad drift (GWh)",Kraftvärmeprod!$B$1:$AV$1,0),FALSE)),"",VLOOKUP($B167,'Slutlig allokering kvv'!$B$1:$BC$480,MATCH(E$1,'Slutlig allokering kvv'!$B$1:$AU$1,0),FALSE))</f>
        <v/>
      </c>
      <c r="F167" t="str">
        <f>IF(ISERROR(1/VLOOKUP($B167,Kraftvärmeprod!$B$1:$AV$480,MATCH("Producerad elenergi i kraftvärmeverk (GWh)",Kraftvärmeprod!$B$1:$AV$1,0),FALSE)),"",VLOOKUP($B167,Kraftvärmeprod!$B$1:$AV$480,MATCH("Producerad elenergi i kraftvärmeverk (GWh)",Kraftvärmeprod!$B$1:$AV$1,0),FALSE))</f>
        <v/>
      </c>
      <c r="G167" t="str">
        <f>IF(ISERROR(1/VLOOKUP($B167,Miljö!$B$1:$T$480,MATCH("Såld mängd produktionsspecifik fjärrvärme (GWh)",Miljö!$B$1:$T$1,0),FALSE)),"",VLOOKUP($B167,Miljö!$B$1:$T$480,MATCH("Såld mängd produktionsspecifik fjärrvärme (GWh)",Miljö!$B$1:$T$1,0),FALSE))</f>
        <v/>
      </c>
      <c r="J167" t="str">
        <f t="shared" si="2"/>
        <v>Kungälv Energi AB</v>
      </c>
    </row>
    <row r="168" spans="1:10" x14ac:dyDescent="0.25">
      <c r="A168" s="2" t="s">
        <v>271</v>
      </c>
      <c r="B168" s="2" t="s">
        <v>275</v>
      </c>
      <c r="D168" t="str">
        <f>IF(ISERROR(1/VLOOKUP($B168,Kraftvärmeprod!$B$1:$D$480,MATCH("Total värmeproduktion i kraftvärmeverk i kombinerad drift (GWh)",Kraftvärmeprod!$B$1:$AV$1,0),FALSE)),"Ej kraftvärme","Alternativproduktionsmetoden")</f>
        <v>Alternativproduktionsmetoden</v>
      </c>
      <c r="E168" s="73">
        <f>IF(ISERROR(1/VLOOKUP($B168,Kraftvärmeprod!$B$1:$BD$480,MATCH("Total värmeproduktion i kraftvärmeverk i kombinerad drift (GWh)",Kraftvärmeprod!$B$1:$AV$1,0),FALSE)),"",VLOOKUP($B168,'Slutlig allokering kvv'!$B$1:$BC$480,MATCH(E$1,'Slutlig allokering kvv'!$B$1:$AU$1,0),FALSE))</f>
        <v>0.80569199999999996</v>
      </c>
      <c r="F168">
        <f>IF(ISERROR(1/VLOOKUP($B168,Kraftvärmeprod!$B$1:$AV$480,MATCH("Producerad elenergi i kraftvärmeverk (GWh)",Kraftvärmeprod!$B$1:$AV$1,0),FALSE)),"",VLOOKUP($B168,Kraftvärmeprod!$B$1:$AV$480,MATCH("Producerad elenergi i kraftvärmeverk (GWh)",Kraftvärmeprod!$B$1:$AV$1,0),FALSE))</f>
        <v>6.7</v>
      </c>
      <c r="G168" t="str">
        <f>IF(ISERROR(1/VLOOKUP($B168,Miljö!$B$1:$T$480,MATCH("Såld mängd produktionsspecifik fjärrvärme (GWh)",Miljö!$B$1:$T$1,0),FALSE)),"",VLOOKUP($B168,Miljö!$B$1:$T$480,MATCH("Såld mängd produktionsspecifik fjärrvärme (GWh)",Miljö!$B$1:$T$1,0),FALSE))</f>
        <v/>
      </c>
      <c r="J168" t="str">
        <f t="shared" si="2"/>
        <v>Kungälv Energi AB</v>
      </c>
    </row>
    <row r="169" spans="1:10" x14ac:dyDescent="0.25">
      <c r="A169" s="2" t="s">
        <v>748</v>
      </c>
      <c r="B169" s="9" t="s">
        <v>1113</v>
      </c>
      <c r="D169" t="str">
        <f>IF(ISERROR(1/VLOOKUP($B169,Kraftvärmeprod!$B$1:$D$480,MATCH("Total värmeproduktion i kraftvärmeverk i kombinerad drift (GWh)",Kraftvärmeprod!$B$1:$AV$1,0),FALSE)),"Ej kraftvärme","Alternativproduktionsmetoden")</f>
        <v>Ej kraftvärme</v>
      </c>
      <c r="E169" s="73" t="str">
        <f>IF(ISERROR(1/VLOOKUP($B169,Kraftvärmeprod!$B$1:$BD$480,MATCH("Total värmeproduktion i kraftvärmeverk i kombinerad drift (GWh)",Kraftvärmeprod!$B$1:$AV$1,0),FALSE)),"",VLOOKUP($B169,'Slutlig allokering kvv'!$B$1:$BC$480,MATCH(E$1,'Slutlig allokering kvv'!$B$1:$AU$1,0),FALSE))</f>
        <v/>
      </c>
      <c r="F169" t="str">
        <f>IF(ISERROR(1/VLOOKUP($B169,Kraftvärmeprod!$B$1:$AV$480,MATCH("Producerad elenergi i kraftvärmeverk (GWh)",Kraftvärmeprod!$B$1:$AV$1,0),FALSE)),"",VLOOKUP($B169,Kraftvärmeprod!$B$1:$AV$480,MATCH("Producerad elenergi i kraftvärmeverk (GWh)",Kraftvärmeprod!$B$1:$AV$1,0),FALSE))</f>
        <v/>
      </c>
      <c r="G169" t="str">
        <f>IF(ISERROR(1/VLOOKUP($B169,Miljö!$B$1:$T$480,MATCH("Såld mängd produktionsspecifik fjärrvärme (GWh)",Miljö!$B$1:$T$1,0),FALSE)),"",VLOOKUP($B169,Miljö!$B$1:$T$480,MATCH("Såld mängd produktionsspecifik fjärrvärme (GWh)",Miljö!$B$1:$T$1,0),FALSE))</f>
        <v/>
      </c>
      <c r="J169" t="str">
        <f t="shared" si="2"/>
        <v>Köpings kommun</v>
      </c>
    </row>
    <row r="170" spans="1:10" x14ac:dyDescent="0.25">
      <c r="A170" s="2" t="s">
        <v>276</v>
      </c>
      <c r="B170" s="2" t="s">
        <v>277</v>
      </c>
      <c r="D170" t="str">
        <f>IF(ISERROR(1/VLOOKUP($B170,Kraftvärmeprod!$B$1:$D$480,MATCH("Total värmeproduktion i kraftvärmeverk i kombinerad drift (GWh)",Kraftvärmeprod!$B$1:$AV$1,0),FALSE)),"Ej kraftvärme","Alternativproduktionsmetoden")</f>
        <v>Alternativproduktionsmetoden</v>
      </c>
      <c r="E170" s="73">
        <f>IF(ISERROR(1/VLOOKUP($B170,Kraftvärmeprod!$B$1:$BD$480,MATCH("Total värmeproduktion i kraftvärmeverk i kombinerad drift (GWh)",Kraftvärmeprod!$B$1:$AV$1,0),FALSE)),"",VLOOKUP($B170,'Slutlig allokering kvv'!$B$1:$BC$480,MATCH(E$1,'Slutlig allokering kvv'!$B$1:$AU$1,0),FALSE))</f>
        <v>0.57513840714338327</v>
      </c>
      <c r="F170">
        <f>IF(ISERROR(1/VLOOKUP($B170,Kraftvärmeprod!$B$1:$AV$480,MATCH("Producerad elenergi i kraftvärmeverk (GWh)",Kraftvärmeprod!$B$1:$AV$1,0),FALSE)),"",VLOOKUP($B170,Kraftvärmeprod!$B$1:$AV$480,MATCH("Producerad elenergi i kraftvärmeverk (GWh)",Kraftvärmeprod!$B$1:$AV$1,0),FALSE))</f>
        <v>40.186999999999998</v>
      </c>
      <c r="G170">
        <f>IF(ISERROR(1/VLOOKUP($B170,Miljö!$B$1:$T$480,MATCH("Såld mängd produktionsspecifik fjärrvärme (GWh)",Miljö!$B$1:$T$1,0),FALSE)),"",VLOOKUP($B170,Miljö!$B$1:$T$480,MATCH("Såld mängd produktionsspecifik fjärrvärme (GWh)",Miljö!$B$1:$T$1,0),FALSE))</f>
        <v>32.299999999999997</v>
      </c>
      <c r="J170" t="str">
        <f t="shared" si="2"/>
        <v>Landskrona Energi AB</v>
      </c>
    </row>
    <row r="171" spans="1:10" x14ac:dyDescent="0.25">
      <c r="A171" s="2" t="s">
        <v>278</v>
      </c>
      <c r="B171" s="2" t="s">
        <v>279</v>
      </c>
      <c r="D171" t="str">
        <f>IF(ISERROR(1/VLOOKUP($B171,Kraftvärmeprod!$B$1:$D$480,MATCH("Total värmeproduktion i kraftvärmeverk i kombinerad drift (GWh)",Kraftvärmeprod!$B$1:$AV$1,0),FALSE)),"Ej kraftvärme","Alternativproduktionsmetoden")</f>
        <v>Ej kraftvärme</v>
      </c>
      <c r="E171" s="73" t="str">
        <f>IF(ISERROR(1/VLOOKUP($B171,Kraftvärmeprod!$B$1:$BD$480,MATCH("Total värmeproduktion i kraftvärmeverk i kombinerad drift (GWh)",Kraftvärmeprod!$B$1:$AV$1,0),FALSE)),"",VLOOKUP($B171,'Slutlig allokering kvv'!$B$1:$BC$480,MATCH(E$1,'Slutlig allokering kvv'!$B$1:$AU$1,0),FALSE))</f>
        <v/>
      </c>
      <c r="F171" t="str">
        <f>IF(ISERROR(1/VLOOKUP($B171,Kraftvärmeprod!$B$1:$AV$480,MATCH("Producerad elenergi i kraftvärmeverk (GWh)",Kraftvärmeprod!$B$1:$AV$1,0),FALSE)),"",VLOOKUP($B171,Kraftvärmeprod!$B$1:$AV$480,MATCH("Producerad elenergi i kraftvärmeverk (GWh)",Kraftvärmeprod!$B$1:$AV$1,0),FALSE))</f>
        <v/>
      </c>
      <c r="G171" t="str">
        <f>IF(ISERROR(1/VLOOKUP($B171,Miljö!$B$1:$T$480,MATCH("Såld mängd produktionsspecifik fjärrvärme (GWh)",Miljö!$B$1:$T$1,0),FALSE)),"",VLOOKUP($B171,Miljö!$B$1:$T$480,MATCH("Såld mängd produktionsspecifik fjärrvärme (GWh)",Miljö!$B$1:$T$1,0),FALSE))</f>
        <v/>
      </c>
      <c r="J171" t="str">
        <f t="shared" si="2"/>
        <v>Lantmännen Agrovärme AB</v>
      </c>
    </row>
    <row r="172" spans="1:10" x14ac:dyDescent="0.25">
      <c r="A172" s="2" t="s">
        <v>278</v>
      </c>
      <c r="B172" s="2" t="s">
        <v>280</v>
      </c>
      <c r="D172" t="str">
        <f>IF(ISERROR(1/VLOOKUP($B172,Kraftvärmeprod!$B$1:$D$480,MATCH("Total värmeproduktion i kraftvärmeverk i kombinerad drift (GWh)",Kraftvärmeprod!$B$1:$AV$1,0),FALSE)),"Ej kraftvärme","Alternativproduktionsmetoden")</f>
        <v>Ej kraftvärme</v>
      </c>
      <c r="E172" s="73" t="str">
        <f>IF(ISERROR(1/VLOOKUP($B172,Kraftvärmeprod!$B$1:$BD$480,MATCH("Total värmeproduktion i kraftvärmeverk i kombinerad drift (GWh)",Kraftvärmeprod!$B$1:$AV$1,0),FALSE)),"",VLOOKUP($B172,'Slutlig allokering kvv'!$B$1:$BC$480,MATCH(E$1,'Slutlig allokering kvv'!$B$1:$AU$1,0),FALSE))</f>
        <v/>
      </c>
      <c r="F172" t="str">
        <f>IF(ISERROR(1/VLOOKUP($B172,Kraftvärmeprod!$B$1:$AV$480,MATCH("Producerad elenergi i kraftvärmeverk (GWh)",Kraftvärmeprod!$B$1:$AV$1,0),FALSE)),"",VLOOKUP($B172,Kraftvärmeprod!$B$1:$AV$480,MATCH("Producerad elenergi i kraftvärmeverk (GWh)",Kraftvärmeprod!$B$1:$AV$1,0),FALSE))</f>
        <v/>
      </c>
      <c r="G172" t="str">
        <f>IF(ISERROR(1/VLOOKUP($B172,Miljö!$B$1:$T$480,MATCH("Såld mängd produktionsspecifik fjärrvärme (GWh)",Miljö!$B$1:$T$1,0),FALSE)),"",VLOOKUP($B172,Miljö!$B$1:$T$480,MATCH("Såld mängd produktionsspecifik fjärrvärme (GWh)",Miljö!$B$1:$T$1,0),FALSE))</f>
        <v/>
      </c>
      <c r="J172" t="str">
        <f t="shared" si="2"/>
        <v>Lantmännen Agrovärme AB</v>
      </c>
    </row>
    <row r="173" spans="1:10" x14ac:dyDescent="0.25">
      <c r="A173" s="2" t="s">
        <v>278</v>
      </c>
      <c r="B173" s="2" t="s">
        <v>281</v>
      </c>
      <c r="D173" t="str">
        <f>IF(ISERROR(1/VLOOKUP($B173,Kraftvärmeprod!$B$1:$D$480,MATCH("Total värmeproduktion i kraftvärmeverk i kombinerad drift (GWh)",Kraftvärmeprod!$B$1:$AV$1,0),FALSE)),"Ej kraftvärme","Alternativproduktionsmetoden")</f>
        <v>Ej kraftvärme</v>
      </c>
      <c r="E173" s="73" t="str">
        <f>IF(ISERROR(1/VLOOKUP($B173,Kraftvärmeprod!$B$1:$BD$480,MATCH("Total värmeproduktion i kraftvärmeverk i kombinerad drift (GWh)",Kraftvärmeprod!$B$1:$AV$1,0),FALSE)),"",VLOOKUP($B173,'Slutlig allokering kvv'!$B$1:$BC$480,MATCH(E$1,'Slutlig allokering kvv'!$B$1:$AU$1,0),FALSE))</f>
        <v/>
      </c>
      <c r="F173" t="str">
        <f>IF(ISERROR(1/VLOOKUP($B173,Kraftvärmeprod!$B$1:$AV$480,MATCH("Producerad elenergi i kraftvärmeverk (GWh)",Kraftvärmeprod!$B$1:$AV$1,0),FALSE)),"",VLOOKUP($B173,Kraftvärmeprod!$B$1:$AV$480,MATCH("Producerad elenergi i kraftvärmeverk (GWh)",Kraftvärmeprod!$B$1:$AV$1,0),FALSE))</f>
        <v/>
      </c>
      <c r="G173" t="str">
        <f>IF(ISERROR(1/VLOOKUP($B173,Miljö!$B$1:$T$480,MATCH("Såld mängd produktionsspecifik fjärrvärme (GWh)",Miljö!$B$1:$T$1,0),FALSE)),"",VLOOKUP($B173,Miljö!$B$1:$T$480,MATCH("Såld mängd produktionsspecifik fjärrvärme (GWh)",Miljö!$B$1:$T$1,0),FALSE))</f>
        <v/>
      </c>
      <c r="J173" t="str">
        <f t="shared" si="2"/>
        <v>Lantmännen Agrovärme AB</v>
      </c>
    </row>
    <row r="174" spans="1:10" x14ac:dyDescent="0.25">
      <c r="A174" s="2" t="s">
        <v>278</v>
      </c>
      <c r="B174" s="2" t="s">
        <v>282</v>
      </c>
      <c r="D174" t="str">
        <f>IF(ISERROR(1/VLOOKUP($B174,Kraftvärmeprod!$B$1:$D$480,MATCH("Total värmeproduktion i kraftvärmeverk i kombinerad drift (GWh)",Kraftvärmeprod!$B$1:$AV$1,0),FALSE)),"Ej kraftvärme","Alternativproduktionsmetoden")</f>
        <v>Ej kraftvärme</v>
      </c>
      <c r="E174" s="73" t="str">
        <f>IF(ISERROR(1/VLOOKUP($B174,Kraftvärmeprod!$B$1:$BD$480,MATCH("Total värmeproduktion i kraftvärmeverk i kombinerad drift (GWh)",Kraftvärmeprod!$B$1:$AV$1,0),FALSE)),"",VLOOKUP($B174,'Slutlig allokering kvv'!$B$1:$BC$480,MATCH(E$1,'Slutlig allokering kvv'!$B$1:$AU$1,0),FALSE))</f>
        <v/>
      </c>
      <c r="F174" t="str">
        <f>IF(ISERROR(1/VLOOKUP($B174,Kraftvärmeprod!$B$1:$AV$480,MATCH("Producerad elenergi i kraftvärmeverk (GWh)",Kraftvärmeprod!$B$1:$AV$1,0),FALSE)),"",VLOOKUP($B174,Kraftvärmeprod!$B$1:$AV$480,MATCH("Producerad elenergi i kraftvärmeverk (GWh)",Kraftvärmeprod!$B$1:$AV$1,0),FALSE))</f>
        <v/>
      </c>
      <c r="G174" t="str">
        <f>IF(ISERROR(1/VLOOKUP($B174,Miljö!$B$1:$T$480,MATCH("Såld mängd produktionsspecifik fjärrvärme (GWh)",Miljö!$B$1:$T$1,0),FALSE)),"",VLOOKUP($B174,Miljö!$B$1:$T$480,MATCH("Såld mängd produktionsspecifik fjärrvärme (GWh)",Miljö!$B$1:$T$1,0),FALSE))</f>
        <v/>
      </c>
      <c r="J174" t="str">
        <f t="shared" si="2"/>
        <v>Lantmännen Agrovärme AB</v>
      </c>
    </row>
    <row r="175" spans="1:10" x14ac:dyDescent="0.25">
      <c r="A175" s="2" t="s">
        <v>278</v>
      </c>
      <c r="B175" s="2" t="s">
        <v>283</v>
      </c>
      <c r="D175" t="str">
        <f>IF(ISERROR(1/VLOOKUP($B175,Kraftvärmeprod!$B$1:$D$480,MATCH("Total värmeproduktion i kraftvärmeverk i kombinerad drift (GWh)",Kraftvärmeprod!$B$1:$AV$1,0),FALSE)),"Ej kraftvärme","Alternativproduktionsmetoden")</f>
        <v>Ej kraftvärme</v>
      </c>
      <c r="E175" s="73" t="str">
        <f>IF(ISERROR(1/VLOOKUP($B175,Kraftvärmeprod!$B$1:$BD$480,MATCH("Total värmeproduktion i kraftvärmeverk i kombinerad drift (GWh)",Kraftvärmeprod!$B$1:$AV$1,0),FALSE)),"",VLOOKUP($B175,'Slutlig allokering kvv'!$B$1:$BC$480,MATCH(E$1,'Slutlig allokering kvv'!$B$1:$AU$1,0),FALSE))</f>
        <v/>
      </c>
      <c r="F175" t="str">
        <f>IF(ISERROR(1/VLOOKUP($B175,Kraftvärmeprod!$B$1:$AV$480,MATCH("Producerad elenergi i kraftvärmeverk (GWh)",Kraftvärmeprod!$B$1:$AV$1,0),FALSE)),"",VLOOKUP($B175,Kraftvärmeprod!$B$1:$AV$480,MATCH("Producerad elenergi i kraftvärmeverk (GWh)",Kraftvärmeprod!$B$1:$AV$1,0),FALSE))</f>
        <v/>
      </c>
      <c r="G175" t="str">
        <f>IF(ISERROR(1/VLOOKUP($B175,Miljö!$B$1:$T$480,MATCH("Såld mängd produktionsspecifik fjärrvärme (GWh)",Miljö!$B$1:$T$1,0),FALSE)),"",VLOOKUP($B175,Miljö!$B$1:$T$480,MATCH("Såld mängd produktionsspecifik fjärrvärme (GWh)",Miljö!$B$1:$T$1,0),FALSE))</f>
        <v/>
      </c>
      <c r="J175" t="str">
        <f t="shared" si="2"/>
        <v>Lantmännen Agrovärme AB</v>
      </c>
    </row>
    <row r="176" spans="1:10" x14ac:dyDescent="0.25">
      <c r="A176" s="2" t="s">
        <v>278</v>
      </c>
      <c r="B176" s="2" t="s">
        <v>284</v>
      </c>
      <c r="D176" t="str">
        <f>IF(ISERROR(1/VLOOKUP($B176,Kraftvärmeprod!$B$1:$D$480,MATCH("Total värmeproduktion i kraftvärmeverk i kombinerad drift (GWh)",Kraftvärmeprod!$B$1:$AV$1,0),FALSE)),"Ej kraftvärme","Alternativproduktionsmetoden")</f>
        <v>Ej kraftvärme</v>
      </c>
      <c r="E176" s="73" t="str">
        <f>IF(ISERROR(1/VLOOKUP($B176,Kraftvärmeprod!$B$1:$BD$480,MATCH("Total värmeproduktion i kraftvärmeverk i kombinerad drift (GWh)",Kraftvärmeprod!$B$1:$AV$1,0),FALSE)),"",VLOOKUP($B176,'Slutlig allokering kvv'!$B$1:$BC$480,MATCH(E$1,'Slutlig allokering kvv'!$B$1:$AU$1,0),FALSE))</f>
        <v/>
      </c>
      <c r="F176" t="str">
        <f>IF(ISERROR(1/VLOOKUP($B176,Kraftvärmeprod!$B$1:$AV$480,MATCH("Producerad elenergi i kraftvärmeverk (GWh)",Kraftvärmeprod!$B$1:$AV$1,0),FALSE)),"",VLOOKUP($B176,Kraftvärmeprod!$B$1:$AV$480,MATCH("Producerad elenergi i kraftvärmeverk (GWh)",Kraftvärmeprod!$B$1:$AV$1,0),FALSE))</f>
        <v/>
      </c>
      <c r="G176" t="str">
        <f>IF(ISERROR(1/VLOOKUP($B176,Miljö!$B$1:$T$480,MATCH("Såld mängd produktionsspecifik fjärrvärme (GWh)",Miljö!$B$1:$T$1,0),FALSE)),"",VLOOKUP($B176,Miljö!$B$1:$T$480,MATCH("Såld mängd produktionsspecifik fjärrvärme (GWh)",Miljö!$B$1:$T$1,0),FALSE))</f>
        <v/>
      </c>
      <c r="J176" t="str">
        <f t="shared" si="2"/>
        <v>Lantmännen Agrovärme AB</v>
      </c>
    </row>
    <row r="177" spans="1:10" x14ac:dyDescent="0.25">
      <c r="A177" s="2" t="s">
        <v>278</v>
      </c>
      <c r="B177" s="2" t="s">
        <v>285</v>
      </c>
      <c r="D177" t="str">
        <f>IF(ISERROR(1/VLOOKUP($B177,Kraftvärmeprod!$B$1:$D$480,MATCH("Total värmeproduktion i kraftvärmeverk i kombinerad drift (GWh)",Kraftvärmeprod!$B$1:$AV$1,0),FALSE)),"Ej kraftvärme","Alternativproduktionsmetoden")</f>
        <v>Ej kraftvärme</v>
      </c>
      <c r="E177" s="73" t="str">
        <f>IF(ISERROR(1/VLOOKUP($B177,Kraftvärmeprod!$B$1:$BD$480,MATCH("Total värmeproduktion i kraftvärmeverk i kombinerad drift (GWh)",Kraftvärmeprod!$B$1:$AV$1,0),FALSE)),"",VLOOKUP($B177,'Slutlig allokering kvv'!$B$1:$BC$480,MATCH(E$1,'Slutlig allokering kvv'!$B$1:$AU$1,0),FALSE))</f>
        <v/>
      </c>
      <c r="F177" t="str">
        <f>IF(ISERROR(1/VLOOKUP($B177,Kraftvärmeprod!$B$1:$AV$480,MATCH("Producerad elenergi i kraftvärmeverk (GWh)",Kraftvärmeprod!$B$1:$AV$1,0),FALSE)),"",VLOOKUP($B177,Kraftvärmeprod!$B$1:$AV$480,MATCH("Producerad elenergi i kraftvärmeverk (GWh)",Kraftvärmeprod!$B$1:$AV$1,0),FALSE))</f>
        <v/>
      </c>
      <c r="G177" t="str">
        <f>IF(ISERROR(1/VLOOKUP($B177,Miljö!$B$1:$T$480,MATCH("Såld mängd produktionsspecifik fjärrvärme (GWh)",Miljö!$B$1:$T$1,0),FALSE)),"",VLOOKUP($B177,Miljö!$B$1:$T$480,MATCH("Såld mängd produktionsspecifik fjärrvärme (GWh)",Miljö!$B$1:$T$1,0),FALSE))</f>
        <v/>
      </c>
      <c r="J177" t="str">
        <f t="shared" si="2"/>
        <v>Lantmännen Agrovärme AB</v>
      </c>
    </row>
    <row r="178" spans="1:10" x14ac:dyDescent="0.25">
      <c r="A178" s="2" t="s">
        <v>278</v>
      </c>
      <c r="B178" s="2" t="s">
        <v>286</v>
      </c>
      <c r="D178" t="str">
        <f>IF(ISERROR(1/VLOOKUP($B178,Kraftvärmeprod!$B$1:$D$480,MATCH("Total värmeproduktion i kraftvärmeverk i kombinerad drift (GWh)",Kraftvärmeprod!$B$1:$AV$1,0),FALSE)),"Ej kraftvärme","Alternativproduktionsmetoden")</f>
        <v>Ej kraftvärme</v>
      </c>
      <c r="E178" s="73" t="str">
        <f>IF(ISERROR(1/VLOOKUP($B178,Kraftvärmeprod!$B$1:$BD$480,MATCH("Total värmeproduktion i kraftvärmeverk i kombinerad drift (GWh)",Kraftvärmeprod!$B$1:$AV$1,0),FALSE)),"",VLOOKUP($B178,'Slutlig allokering kvv'!$B$1:$BC$480,MATCH(E$1,'Slutlig allokering kvv'!$B$1:$AU$1,0),FALSE))</f>
        <v/>
      </c>
      <c r="F178" t="str">
        <f>IF(ISERROR(1/VLOOKUP($B178,Kraftvärmeprod!$B$1:$AV$480,MATCH("Producerad elenergi i kraftvärmeverk (GWh)",Kraftvärmeprod!$B$1:$AV$1,0),FALSE)),"",VLOOKUP($B178,Kraftvärmeprod!$B$1:$AV$480,MATCH("Producerad elenergi i kraftvärmeverk (GWh)",Kraftvärmeprod!$B$1:$AV$1,0),FALSE))</f>
        <v/>
      </c>
      <c r="G178" t="str">
        <f>IF(ISERROR(1/VLOOKUP($B178,Miljö!$B$1:$T$480,MATCH("Såld mängd produktionsspecifik fjärrvärme (GWh)",Miljö!$B$1:$T$1,0),FALSE)),"",VLOOKUP($B178,Miljö!$B$1:$T$480,MATCH("Såld mängd produktionsspecifik fjärrvärme (GWh)",Miljö!$B$1:$T$1,0),FALSE))</f>
        <v/>
      </c>
      <c r="J178" t="str">
        <f t="shared" si="2"/>
        <v>Lantmännen Agrovärme AB</v>
      </c>
    </row>
    <row r="179" spans="1:10" x14ac:dyDescent="0.25">
      <c r="A179" s="2" t="s">
        <v>278</v>
      </c>
      <c r="B179" s="2" t="s">
        <v>287</v>
      </c>
      <c r="D179" t="str">
        <f>IF(ISERROR(1/VLOOKUP($B179,Kraftvärmeprod!$B$1:$D$480,MATCH("Total värmeproduktion i kraftvärmeverk i kombinerad drift (GWh)",Kraftvärmeprod!$B$1:$AV$1,0),FALSE)),"Ej kraftvärme","Alternativproduktionsmetoden")</f>
        <v>Ej kraftvärme</v>
      </c>
      <c r="E179" s="73" t="str">
        <f>IF(ISERROR(1/VLOOKUP($B179,Kraftvärmeprod!$B$1:$BD$480,MATCH("Total värmeproduktion i kraftvärmeverk i kombinerad drift (GWh)",Kraftvärmeprod!$B$1:$AV$1,0),FALSE)),"",VLOOKUP($B179,'Slutlig allokering kvv'!$B$1:$BC$480,MATCH(E$1,'Slutlig allokering kvv'!$B$1:$AU$1,0),FALSE))</f>
        <v/>
      </c>
      <c r="F179" t="str">
        <f>IF(ISERROR(1/VLOOKUP($B179,Kraftvärmeprod!$B$1:$AV$480,MATCH("Producerad elenergi i kraftvärmeverk (GWh)",Kraftvärmeprod!$B$1:$AV$1,0),FALSE)),"",VLOOKUP($B179,Kraftvärmeprod!$B$1:$AV$480,MATCH("Producerad elenergi i kraftvärmeverk (GWh)",Kraftvärmeprod!$B$1:$AV$1,0),FALSE))</f>
        <v/>
      </c>
      <c r="G179" t="str">
        <f>IF(ISERROR(1/VLOOKUP($B179,Miljö!$B$1:$T$480,MATCH("Såld mängd produktionsspecifik fjärrvärme (GWh)",Miljö!$B$1:$T$1,0),FALSE)),"",VLOOKUP($B179,Miljö!$B$1:$T$480,MATCH("Såld mängd produktionsspecifik fjärrvärme (GWh)",Miljö!$B$1:$T$1,0),FALSE))</f>
        <v/>
      </c>
      <c r="J179" t="str">
        <f t="shared" si="2"/>
        <v>Lantmännen Agrovärme AB</v>
      </c>
    </row>
    <row r="180" spans="1:10" x14ac:dyDescent="0.25">
      <c r="A180" s="2" t="s">
        <v>288</v>
      </c>
      <c r="B180" s="2" t="s">
        <v>289</v>
      </c>
      <c r="D180" t="str">
        <f>IF(ISERROR(1/VLOOKUP($B180,Kraftvärmeprod!$B$1:$D$480,MATCH("Total värmeproduktion i kraftvärmeverk i kombinerad drift (GWh)",Kraftvärmeprod!$B$1:$AV$1,0),FALSE)),"Ej kraftvärme","Alternativproduktionsmetoden")</f>
        <v>Ej kraftvärme</v>
      </c>
      <c r="E180" s="73" t="str">
        <f>IF(ISERROR(1/VLOOKUP($B180,Kraftvärmeprod!$B$1:$BD$480,MATCH("Total värmeproduktion i kraftvärmeverk i kombinerad drift (GWh)",Kraftvärmeprod!$B$1:$AV$1,0),FALSE)),"",VLOOKUP($B180,'Slutlig allokering kvv'!$B$1:$BC$480,MATCH(E$1,'Slutlig allokering kvv'!$B$1:$AU$1,0),FALSE))</f>
        <v/>
      </c>
      <c r="F180" t="str">
        <f>IF(ISERROR(1/VLOOKUP($B180,Kraftvärmeprod!$B$1:$AV$480,MATCH("Producerad elenergi i kraftvärmeverk (GWh)",Kraftvärmeprod!$B$1:$AV$1,0),FALSE)),"",VLOOKUP($B180,Kraftvärmeprod!$B$1:$AV$480,MATCH("Producerad elenergi i kraftvärmeverk (GWh)",Kraftvärmeprod!$B$1:$AV$1,0),FALSE))</f>
        <v/>
      </c>
      <c r="G180" t="str">
        <f>IF(ISERROR(1/VLOOKUP($B180,Miljö!$B$1:$T$480,MATCH("Såld mängd produktionsspecifik fjärrvärme (GWh)",Miljö!$B$1:$T$1,0),FALSE)),"",VLOOKUP($B180,Miljö!$B$1:$T$480,MATCH("Såld mängd produktionsspecifik fjärrvärme (GWh)",Miljö!$B$1:$T$1,0),FALSE))</f>
        <v/>
      </c>
      <c r="J180" t="str">
        <f t="shared" si="2"/>
        <v>Laxå Värme AB</v>
      </c>
    </row>
    <row r="181" spans="1:10" x14ac:dyDescent="0.25">
      <c r="A181" s="2" t="s">
        <v>290</v>
      </c>
      <c r="B181" s="2" t="s">
        <v>291</v>
      </c>
      <c r="D181" t="str">
        <f>IF(ISERROR(1/VLOOKUP($B181,Kraftvärmeprod!$B$1:$D$480,MATCH("Total värmeproduktion i kraftvärmeverk i kombinerad drift (GWh)",Kraftvärmeprod!$B$1:$AV$1,0),FALSE)),"Ej kraftvärme","Alternativproduktionsmetoden")</f>
        <v>Ej kraftvärme</v>
      </c>
      <c r="E181" s="73" t="str">
        <f>IF(ISERROR(1/VLOOKUP($B181,Kraftvärmeprod!$B$1:$BD$480,MATCH("Total värmeproduktion i kraftvärmeverk i kombinerad drift (GWh)",Kraftvärmeprod!$B$1:$AV$1,0),FALSE)),"",VLOOKUP($B181,'Slutlig allokering kvv'!$B$1:$BC$480,MATCH(E$1,'Slutlig allokering kvv'!$B$1:$AU$1,0),FALSE))</f>
        <v/>
      </c>
      <c r="F181" t="str">
        <f>IF(ISERROR(1/VLOOKUP($B181,Kraftvärmeprod!$B$1:$AV$480,MATCH("Producerad elenergi i kraftvärmeverk (GWh)",Kraftvärmeprod!$B$1:$AV$1,0),FALSE)),"",VLOOKUP($B181,Kraftvärmeprod!$B$1:$AV$480,MATCH("Producerad elenergi i kraftvärmeverk (GWh)",Kraftvärmeprod!$B$1:$AV$1,0),FALSE))</f>
        <v/>
      </c>
      <c r="G181" t="str">
        <f>IF(ISERROR(1/VLOOKUP($B181,Miljö!$B$1:$T$480,MATCH("Såld mängd produktionsspecifik fjärrvärme (GWh)",Miljö!$B$1:$T$1,0),FALSE)),"",VLOOKUP($B181,Miljö!$B$1:$T$480,MATCH("Såld mängd produktionsspecifik fjärrvärme (GWh)",Miljö!$B$1:$T$1,0),FALSE))</f>
        <v/>
      </c>
      <c r="J181" t="str">
        <f t="shared" si="2"/>
        <v>Lekeberg Bioenergi AB</v>
      </c>
    </row>
    <row r="182" spans="1:10" x14ac:dyDescent="0.25">
      <c r="A182" s="2" t="s">
        <v>294</v>
      </c>
      <c r="B182" s="2" t="s">
        <v>10</v>
      </c>
      <c r="D182" t="str">
        <f>IF(ISERROR(1/VLOOKUP($B182,Kraftvärmeprod!$B$1:$D$480,MATCH("Total värmeproduktion i kraftvärmeverk i kombinerad drift (GWh)",Kraftvärmeprod!$B$1:$AV$1,0),FALSE)),"Ej kraftvärme","Alternativproduktionsmetoden")</f>
        <v>Ej kraftvärme</v>
      </c>
      <c r="E182" s="73" t="str">
        <f>IF(ISERROR(1/VLOOKUP($B182,Kraftvärmeprod!$B$1:$BD$480,MATCH("Total värmeproduktion i kraftvärmeverk i kombinerad drift (GWh)",Kraftvärmeprod!$B$1:$AV$1,0),FALSE)),"",VLOOKUP($B182,'Slutlig allokering kvv'!$B$1:$BC$480,MATCH(E$1,'Slutlig allokering kvv'!$B$1:$AU$1,0),FALSE))</f>
        <v/>
      </c>
      <c r="F182" t="str">
        <f>IF(ISERROR(1/VLOOKUP($B182,Kraftvärmeprod!$B$1:$AV$480,MATCH("Producerad elenergi i kraftvärmeverk (GWh)",Kraftvärmeprod!$B$1:$AV$1,0),FALSE)),"",VLOOKUP($B182,Kraftvärmeprod!$B$1:$AV$480,MATCH("Producerad elenergi i kraftvärmeverk (GWh)",Kraftvärmeprod!$B$1:$AV$1,0),FALSE))</f>
        <v/>
      </c>
      <c r="G182" t="str">
        <f>IF(ISERROR(1/VLOOKUP($B182,Miljö!$B$1:$T$480,MATCH("Såld mängd produktionsspecifik fjärrvärme (GWh)",Miljö!$B$1:$T$1,0),FALSE)),"",VLOOKUP($B182,Miljö!$B$1:$T$480,MATCH("Såld mängd produktionsspecifik fjärrvärme (GWh)",Miljö!$B$1:$T$1,0),FALSE))</f>
        <v/>
      </c>
      <c r="J182" t="str">
        <f t="shared" si="2"/>
        <v>Lerum Fjärrvärme AB</v>
      </c>
    </row>
    <row r="183" spans="1:10" x14ac:dyDescent="0.25">
      <c r="A183" s="2" t="s">
        <v>294</v>
      </c>
      <c r="B183" s="2" t="s">
        <v>295</v>
      </c>
      <c r="D183" t="str">
        <f>IF(ISERROR(1/VLOOKUP($B183,Kraftvärmeprod!$B$1:$D$480,MATCH("Total värmeproduktion i kraftvärmeverk i kombinerad drift (GWh)",Kraftvärmeprod!$B$1:$AV$1,0),FALSE)),"Ej kraftvärme","Alternativproduktionsmetoden")</f>
        <v>Ej kraftvärme</v>
      </c>
      <c r="E183" s="73" t="str">
        <f>IF(ISERROR(1/VLOOKUP($B183,Kraftvärmeprod!$B$1:$BD$480,MATCH("Total värmeproduktion i kraftvärmeverk i kombinerad drift (GWh)",Kraftvärmeprod!$B$1:$AV$1,0),FALSE)),"",VLOOKUP($B183,'Slutlig allokering kvv'!$B$1:$BC$480,MATCH(E$1,'Slutlig allokering kvv'!$B$1:$AU$1,0),FALSE))</f>
        <v/>
      </c>
      <c r="F183" t="str">
        <f>IF(ISERROR(1/VLOOKUP($B183,Kraftvärmeprod!$B$1:$AV$480,MATCH("Producerad elenergi i kraftvärmeverk (GWh)",Kraftvärmeprod!$B$1:$AV$1,0),FALSE)),"",VLOOKUP($B183,Kraftvärmeprod!$B$1:$AV$480,MATCH("Producerad elenergi i kraftvärmeverk (GWh)",Kraftvärmeprod!$B$1:$AV$1,0),FALSE))</f>
        <v/>
      </c>
      <c r="G183" t="str">
        <f>IF(ISERROR(1/VLOOKUP($B183,Miljö!$B$1:$T$480,MATCH("Såld mängd produktionsspecifik fjärrvärme (GWh)",Miljö!$B$1:$T$1,0),FALSE)),"",VLOOKUP($B183,Miljö!$B$1:$T$480,MATCH("Såld mängd produktionsspecifik fjärrvärme (GWh)",Miljö!$B$1:$T$1,0),FALSE))</f>
        <v/>
      </c>
      <c r="J183" t="str">
        <f t="shared" si="2"/>
        <v>Lerum Fjärrvärme AB</v>
      </c>
    </row>
    <row r="184" spans="1:10" x14ac:dyDescent="0.25">
      <c r="A184" s="2" t="s">
        <v>294</v>
      </c>
      <c r="B184" s="2" t="s">
        <v>296</v>
      </c>
      <c r="D184" t="str">
        <f>IF(ISERROR(1/VLOOKUP($B184,Kraftvärmeprod!$B$1:$D$480,MATCH("Total värmeproduktion i kraftvärmeverk i kombinerad drift (GWh)",Kraftvärmeprod!$B$1:$AV$1,0),FALSE)),"Ej kraftvärme","Alternativproduktionsmetoden")</f>
        <v>Ej kraftvärme</v>
      </c>
      <c r="E184" s="73" t="str">
        <f>IF(ISERROR(1/VLOOKUP($B184,Kraftvärmeprod!$B$1:$BD$480,MATCH("Total värmeproduktion i kraftvärmeverk i kombinerad drift (GWh)",Kraftvärmeprod!$B$1:$AV$1,0),FALSE)),"",VLOOKUP($B184,'Slutlig allokering kvv'!$B$1:$BC$480,MATCH(E$1,'Slutlig allokering kvv'!$B$1:$AU$1,0),FALSE))</f>
        <v/>
      </c>
      <c r="F184" t="str">
        <f>IF(ISERROR(1/VLOOKUP($B184,Kraftvärmeprod!$B$1:$AV$480,MATCH("Producerad elenergi i kraftvärmeverk (GWh)",Kraftvärmeprod!$B$1:$AV$1,0),FALSE)),"",VLOOKUP($B184,Kraftvärmeprod!$B$1:$AV$480,MATCH("Producerad elenergi i kraftvärmeverk (GWh)",Kraftvärmeprod!$B$1:$AV$1,0),FALSE))</f>
        <v/>
      </c>
      <c r="G184" t="str">
        <f>IF(ISERROR(1/VLOOKUP($B184,Miljö!$B$1:$T$480,MATCH("Såld mängd produktionsspecifik fjärrvärme (GWh)",Miljö!$B$1:$T$1,0),FALSE)),"",VLOOKUP($B184,Miljö!$B$1:$T$480,MATCH("Såld mängd produktionsspecifik fjärrvärme (GWh)",Miljö!$B$1:$T$1,0),FALSE))</f>
        <v/>
      </c>
      <c r="J184" t="str">
        <f t="shared" si="2"/>
        <v>Lerum Fjärrvärme AB</v>
      </c>
    </row>
    <row r="185" spans="1:10" x14ac:dyDescent="0.25">
      <c r="A185" s="2" t="s">
        <v>294</v>
      </c>
      <c r="B185" s="2" t="s">
        <v>297</v>
      </c>
      <c r="D185" t="str">
        <f>IF(ISERROR(1/VLOOKUP($B185,Kraftvärmeprod!$B$1:$D$480,MATCH("Total värmeproduktion i kraftvärmeverk i kombinerad drift (GWh)",Kraftvärmeprod!$B$1:$AV$1,0),FALSE)),"Ej kraftvärme","Alternativproduktionsmetoden")</f>
        <v>Ej kraftvärme</v>
      </c>
      <c r="E185" s="73" t="str">
        <f>IF(ISERROR(1/VLOOKUP($B185,Kraftvärmeprod!$B$1:$BD$480,MATCH("Total värmeproduktion i kraftvärmeverk i kombinerad drift (GWh)",Kraftvärmeprod!$B$1:$AV$1,0),FALSE)),"",VLOOKUP($B185,'Slutlig allokering kvv'!$B$1:$BC$480,MATCH(E$1,'Slutlig allokering kvv'!$B$1:$AU$1,0),FALSE))</f>
        <v/>
      </c>
      <c r="F185" t="str">
        <f>IF(ISERROR(1/VLOOKUP($B185,Kraftvärmeprod!$B$1:$AV$480,MATCH("Producerad elenergi i kraftvärmeverk (GWh)",Kraftvärmeprod!$B$1:$AV$1,0),FALSE)),"",VLOOKUP($B185,Kraftvärmeprod!$B$1:$AV$480,MATCH("Producerad elenergi i kraftvärmeverk (GWh)",Kraftvärmeprod!$B$1:$AV$1,0),FALSE))</f>
        <v/>
      </c>
      <c r="G185" t="str">
        <f>IF(ISERROR(1/VLOOKUP($B185,Miljö!$B$1:$T$480,MATCH("Såld mängd produktionsspecifik fjärrvärme (GWh)",Miljö!$B$1:$T$1,0),FALSE)),"",VLOOKUP($B185,Miljö!$B$1:$T$480,MATCH("Såld mängd produktionsspecifik fjärrvärme (GWh)",Miljö!$B$1:$T$1,0),FALSE))</f>
        <v/>
      </c>
      <c r="J185" t="str">
        <f t="shared" si="2"/>
        <v>Lerum Fjärrvärme AB</v>
      </c>
    </row>
    <row r="186" spans="1:10" x14ac:dyDescent="0.25">
      <c r="A186" s="2" t="s">
        <v>298</v>
      </c>
      <c r="B186" s="2" t="s">
        <v>299</v>
      </c>
      <c r="D186" t="str">
        <f>IF(ISERROR(1/VLOOKUP($B186,Kraftvärmeprod!$B$1:$D$480,MATCH("Total värmeproduktion i kraftvärmeverk i kombinerad drift (GWh)",Kraftvärmeprod!$B$1:$AV$1,0),FALSE)),"Ej kraftvärme","Alternativproduktionsmetoden")</f>
        <v>Ej kraftvärme</v>
      </c>
      <c r="E186" s="73" t="str">
        <f>IF(ISERROR(1/VLOOKUP($B186,Kraftvärmeprod!$B$1:$BD$480,MATCH("Total värmeproduktion i kraftvärmeverk i kombinerad drift (GWh)",Kraftvärmeprod!$B$1:$AV$1,0),FALSE)),"",VLOOKUP($B186,'Slutlig allokering kvv'!$B$1:$BC$480,MATCH(E$1,'Slutlig allokering kvv'!$B$1:$AU$1,0),FALSE))</f>
        <v/>
      </c>
      <c r="F186" t="str">
        <f>IF(ISERROR(1/VLOOKUP($B186,Kraftvärmeprod!$B$1:$AV$480,MATCH("Producerad elenergi i kraftvärmeverk (GWh)",Kraftvärmeprod!$B$1:$AV$1,0),FALSE)),"",VLOOKUP($B186,Kraftvärmeprod!$B$1:$AV$480,MATCH("Producerad elenergi i kraftvärmeverk (GWh)",Kraftvärmeprod!$B$1:$AV$1,0),FALSE))</f>
        <v/>
      </c>
      <c r="G186" t="str">
        <f>IF(ISERROR(1/VLOOKUP($B186,Miljö!$B$1:$T$480,MATCH("Såld mängd produktionsspecifik fjärrvärme (GWh)",Miljö!$B$1:$T$1,0),FALSE)),"",VLOOKUP($B186,Miljö!$B$1:$T$480,MATCH("Såld mängd produktionsspecifik fjärrvärme (GWh)",Miljö!$B$1:$T$1,0),FALSE))</f>
        <v/>
      </c>
      <c r="J186" t="str">
        <f t="shared" si="2"/>
        <v>Lessebo fjärrvärme</v>
      </c>
    </row>
    <row r="187" spans="1:10" x14ac:dyDescent="0.25">
      <c r="A187" s="2" t="s">
        <v>301</v>
      </c>
      <c r="B187" s="2" t="s">
        <v>302</v>
      </c>
      <c r="D187" t="str">
        <f>IF(ISERROR(1/VLOOKUP($B187,Kraftvärmeprod!$B$1:$D$480,MATCH("Total värmeproduktion i kraftvärmeverk i kombinerad drift (GWh)",Kraftvärmeprod!$B$1:$AV$1,0),FALSE)),"Ej kraftvärme","Alternativproduktionsmetoden")</f>
        <v>Ej kraftvärme</v>
      </c>
      <c r="E187" s="73" t="str">
        <f>IF(ISERROR(1/VLOOKUP($B187,Kraftvärmeprod!$B$1:$BD$480,MATCH("Total värmeproduktion i kraftvärmeverk i kombinerad drift (GWh)",Kraftvärmeprod!$B$1:$AV$1,0),FALSE)),"",VLOOKUP($B187,'Slutlig allokering kvv'!$B$1:$BC$480,MATCH(E$1,'Slutlig allokering kvv'!$B$1:$AU$1,0),FALSE))</f>
        <v/>
      </c>
      <c r="F187" t="str">
        <f>IF(ISERROR(1/VLOOKUP($B187,Kraftvärmeprod!$B$1:$AV$480,MATCH("Producerad elenergi i kraftvärmeverk (GWh)",Kraftvärmeprod!$B$1:$AV$1,0),FALSE)),"",VLOOKUP($B187,Kraftvärmeprod!$B$1:$AV$480,MATCH("Producerad elenergi i kraftvärmeverk (GWh)",Kraftvärmeprod!$B$1:$AV$1,0),FALSE))</f>
        <v/>
      </c>
      <c r="G187" t="str">
        <f>IF(ISERROR(1/VLOOKUP($B187,Miljö!$B$1:$T$480,MATCH("Såld mängd produktionsspecifik fjärrvärme (GWh)",Miljö!$B$1:$T$1,0),FALSE)),"",VLOOKUP($B187,Miljö!$B$1:$T$480,MATCH("Såld mängd produktionsspecifik fjärrvärme (GWh)",Miljö!$B$1:$T$1,0),FALSE))</f>
        <v/>
      </c>
      <c r="J187" t="str">
        <f t="shared" si="2"/>
        <v>LEVA i Lysekil AB</v>
      </c>
    </row>
    <row r="188" spans="1:10" x14ac:dyDescent="0.25">
      <c r="A188" s="2" t="s">
        <v>303</v>
      </c>
      <c r="B188" s="2" t="s">
        <v>304</v>
      </c>
      <c r="D188" t="str">
        <f>IF(ISERROR(1/VLOOKUP($B188,Kraftvärmeprod!$B$1:$D$480,MATCH("Total värmeproduktion i kraftvärmeverk i kombinerad drift (GWh)",Kraftvärmeprod!$B$1:$AV$1,0),FALSE)),"Ej kraftvärme","Alternativproduktionsmetoden")</f>
        <v>Alternativproduktionsmetoden</v>
      </c>
      <c r="E188" s="73">
        <f>IF(ISERROR(1/VLOOKUP($B188,Kraftvärmeprod!$B$1:$BD$480,MATCH("Total värmeproduktion i kraftvärmeverk i kombinerad drift (GWh)",Kraftvärmeprod!$B$1:$AV$1,0),FALSE)),"",VLOOKUP($B188,'Slutlig allokering kvv'!$B$1:$BC$480,MATCH(E$1,'Slutlig allokering kvv'!$B$1:$AU$1,0),FALSE))</f>
        <v>1</v>
      </c>
      <c r="F188" t="str">
        <f>IF(ISERROR(1/VLOOKUP($B188,Kraftvärmeprod!$B$1:$AV$480,MATCH("Producerad elenergi i kraftvärmeverk (GWh)",Kraftvärmeprod!$B$1:$AV$1,0),FALSE)),"",VLOOKUP($B188,Kraftvärmeprod!$B$1:$AV$480,MATCH("Producerad elenergi i kraftvärmeverk (GWh)",Kraftvärmeprod!$B$1:$AV$1,0),FALSE))</f>
        <v/>
      </c>
      <c r="G188" t="str">
        <f>IF(ISERROR(1/VLOOKUP($B188,Miljö!$B$1:$T$480,MATCH("Såld mängd produktionsspecifik fjärrvärme (GWh)",Miljö!$B$1:$T$1,0),FALSE)),"",VLOOKUP($B188,Miljö!$B$1:$T$480,MATCH("Såld mängd produktionsspecifik fjärrvärme (GWh)",Miljö!$B$1:$T$1,0),FALSE))</f>
        <v/>
      </c>
      <c r="J188" t="str">
        <f t="shared" si="2"/>
        <v>Lidköpings Värmeverk AB</v>
      </c>
    </row>
    <row r="189" spans="1:10" x14ac:dyDescent="0.25">
      <c r="A189" s="2" t="s">
        <v>303</v>
      </c>
      <c r="B189" s="2" t="s">
        <v>305</v>
      </c>
      <c r="D189" t="str">
        <f>IF(ISERROR(1/VLOOKUP($B189,Kraftvärmeprod!$B$1:$D$480,MATCH("Total värmeproduktion i kraftvärmeverk i kombinerad drift (GWh)",Kraftvärmeprod!$B$1:$AV$1,0),FALSE)),"Ej kraftvärme","Alternativproduktionsmetoden")</f>
        <v>Alternativproduktionsmetoden</v>
      </c>
      <c r="E189" s="73">
        <f>IF(ISERROR(1/VLOOKUP($B189,Kraftvärmeprod!$B$1:$BD$480,MATCH("Total värmeproduktion i kraftvärmeverk i kombinerad drift (GWh)",Kraftvärmeprod!$B$1:$AV$1,0),FALSE)),"",VLOOKUP($B189,'Slutlig allokering kvv'!$B$1:$BC$480,MATCH(E$1,'Slutlig allokering kvv'!$B$1:$AU$1,0),FALSE))</f>
        <v>0.59710421430904925</v>
      </c>
      <c r="F189">
        <f>IF(ISERROR(1/VLOOKUP($B189,Kraftvärmeprod!$B$1:$AV$480,MATCH("Producerad elenergi i kraftvärmeverk (GWh)",Kraftvärmeprod!$B$1:$AV$1,0),FALSE)),"",VLOOKUP($B189,Kraftvärmeprod!$B$1:$AV$480,MATCH("Producerad elenergi i kraftvärmeverk (GWh)",Kraftvärmeprod!$B$1:$AV$1,0),FALSE))</f>
        <v>17.802</v>
      </c>
      <c r="G189" t="str">
        <f>IF(ISERROR(1/VLOOKUP($B189,Miljö!$B$1:$T$480,MATCH("Såld mängd produktionsspecifik fjärrvärme (GWh)",Miljö!$B$1:$T$1,0),FALSE)),"",VLOOKUP($B189,Miljö!$B$1:$T$480,MATCH("Såld mängd produktionsspecifik fjärrvärme (GWh)",Miljö!$B$1:$T$1,0),FALSE))</f>
        <v/>
      </c>
      <c r="J189" t="str">
        <f t="shared" si="2"/>
        <v>Lidköpings Värmeverk AB</v>
      </c>
    </row>
    <row r="190" spans="1:10" x14ac:dyDescent="0.25">
      <c r="A190" s="2" t="s">
        <v>306</v>
      </c>
      <c r="B190" s="2" t="s">
        <v>307</v>
      </c>
      <c r="D190" t="str">
        <f>IF(ISERROR(1/VLOOKUP($B190,Kraftvärmeprod!$B$1:$D$480,MATCH("Total värmeproduktion i kraftvärmeverk i kombinerad drift (GWh)",Kraftvärmeprod!$B$1:$AV$1,0),FALSE)),"Ej kraftvärme","Alternativproduktionsmetoden")</f>
        <v>Ej kraftvärme</v>
      </c>
      <c r="E190" s="73" t="str">
        <f>IF(ISERROR(1/VLOOKUP($B190,Kraftvärmeprod!$B$1:$BD$480,MATCH("Total värmeproduktion i kraftvärmeverk i kombinerad drift (GWh)",Kraftvärmeprod!$B$1:$AV$1,0),FALSE)),"",VLOOKUP($B190,'Slutlig allokering kvv'!$B$1:$BC$480,MATCH(E$1,'Slutlig allokering kvv'!$B$1:$AU$1,0),FALSE))</f>
        <v/>
      </c>
      <c r="F190" t="str">
        <f>IF(ISERROR(1/VLOOKUP($B190,Kraftvärmeprod!$B$1:$AV$480,MATCH("Producerad elenergi i kraftvärmeverk (GWh)",Kraftvärmeprod!$B$1:$AV$1,0),FALSE)),"",VLOOKUP($B190,Kraftvärmeprod!$B$1:$AV$480,MATCH("Producerad elenergi i kraftvärmeverk (GWh)",Kraftvärmeprod!$B$1:$AV$1,0),FALSE))</f>
        <v/>
      </c>
      <c r="G190" t="str">
        <f>IF(ISERROR(1/VLOOKUP($B190,Miljö!$B$1:$T$480,MATCH("Såld mängd produktionsspecifik fjärrvärme (GWh)",Miljö!$B$1:$T$1,0),FALSE)),"",VLOOKUP($B190,Miljö!$B$1:$T$480,MATCH("Såld mängd produktionsspecifik fjärrvärme (GWh)",Miljö!$B$1:$T$1,0),FALSE))</f>
        <v/>
      </c>
      <c r="J190" t="str">
        <f t="shared" si="2"/>
        <v>Lilla Edets Fjärrvärme AB</v>
      </c>
    </row>
    <row r="191" spans="1:10" x14ac:dyDescent="0.25">
      <c r="A191" s="2" t="s">
        <v>308</v>
      </c>
      <c r="B191" s="2" t="s">
        <v>309</v>
      </c>
      <c r="D191" t="str">
        <f>IF(ISERROR(1/VLOOKUP($B191,Kraftvärmeprod!$B$1:$D$480,MATCH("Total värmeproduktion i kraftvärmeverk i kombinerad drift (GWh)",Kraftvärmeprod!$B$1:$AV$1,0),FALSE)),"Ej kraftvärme","Alternativproduktionsmetoden")</f>
        <v>Ej kraftvärme</v>
      </c>
      <c r="E191" s="73" t="str">
        <f>IF(ISERROR(1/VLOOKUP($B191,Kraftvärmeprod!$B$1:$BD$480,MATCH("Total värmeproduktion i kraftvärmeverk i kombinerad drift (GWh)",Kraftvärmeprod!$B$1:$AV$1,0),FALSE)),"",VLOOKUP($B191,'Slutlig allokering kvv'!$B$1:$BC$480,MATCH(E$1,'Slutlig allokering kvv'!$B$1:$AU$1,0),FALSE))</f>
        <v/>
      </c>
      <c r="F191" t="str">
        <f>IF(ISERROR(1/VLOOKUP($B191,Kraftvärmeprod!$B$1:$AV$480,MATCH("Producerad elenergi i kraftvärmeverk (GWh)",Kraftvärmeprod!$B$1:$AV$1,0),FALSE)),"",VLOOKUP($B191,Kraftvärmeprod!$B$1:$AV$480,MATCH("Producerad elenergi i kraftvärmeverk (GWh)",Kraftvärmeprod!$B$1:$AV$1,0),FALSE))</f>
        <v/>
      </c>
      <c r="G191" t="str">
        <f>IF(ISERROR(1/VLOOKUP($B191,Miljö!$B$1:$T$480,MATCH("Såld mängd produktionsspecifik fjärrvärme (GWh)",Miljö!$B$1:$T$1,0),FALSE)),"",VLOOKUP($B191,Miljö!$B$1:$T$480,MATCH("Såld mängd produktionsspecifik fjärrvärme (GWh)",Miljö!$B$1:$T$1,0),FALSE))</f>
        <v/>
      </c>
      <c r="J191" t="str">
        <f t="shared" si="2"/>
        <v>Linde Energi AB</v>
      </c>
    </row>
    <row r="192" spans="1:10" x14ac:dyDescent="0.25">
      <c r="A192" s="2" t="s">
        <v>308</v>
      </c>
      <c r="B192" s="2" t="s">
        <v>310</v>
      </c>
      <c r="D192" t="str">
        <f>IF(ISERROR(1/VLOOKUP($B192,Kraftvärmeprod!$B$1:$D$480,MATCH("Total värmeproduktion i kraftvärmeverk i kombinerad drift (GWh)",Kraftvärmeprod!$B$1:$AV$1,0),FALSE)),"Ej kraftvärme","Alternativproduktionsmetoden")</f>
        <v>Ej kraftvärme</v>
      </c>
      <c r="E192" s="73" t="str">
        <f>IF(ISERROR(1/VLOOKUP($B192,Kraftvärmeprod!$B$1:$BD$480,MATCH("Total värmeproduktion i kraftvärmeverk i kombinerad drift (GWh)",Kraftvärmeprod!$B$1:$AV$1,0),FALSE)),"",VLOOKUP($B192,'Slutlig allokering kvv'!$B$1:$BC$480,MATCH(E$1,'Slutlig allokering kvv'!$B$1:$AU$1,0),FALSE))</f>
        <v/>
      </c>
      <c r="F192" t="str">
        <f>IF(ISERROR(1/VLOOKUP($B192,Kraftvärmeprod!$B$1:$AV$480,MATCH("Producerad elenergi i kraftvärmeverk (GWh)",Kraftvärmeprod!$B$1:$AV$1,0),FALSE)),"",VLOOKUP($B192,Kraftvärmeprod!$B$1:$AV$480,MATCH("Producerad elenergi i kraftvärmeverk (GWh)",Kraftvärmeprod!$B$1:$AV$1,0),FALSE))</f>
        <v/>
      </c>
      <c r="G192" t="str">
        <f>IF(ISERROR(1/VLOOKUP($B192,Miljö!$B$1:$T$480,MATCH("Såld mängd produktionsspecifik fjärrvärme (GWh)",Miljö!$B$1:$T$1,0),FALSE)),"",VLOOKUP($B192,Miljö!$B$1:$T$480,MATCH("Såld mängd produktionsspecifik fjärrvärme (GWh)",Miljö!$B$1:$T$1,0),FALSE))</f>
        <v/>
      </c>
      <c r="J192" t="str">
        <f t="shared" si="2"/>
        <v>Linde Energi AB</v>
      </c>
    </row>
    <row r="193" spans="1:10" x14ac:dyDescent="0.25">
      <c r="A193" s="2" t="s">
        <v>308</v>
      </c>
      <c r="B193" s="2" t="s">
        <v>311</v>
      </c>
      <c r="D193" t="str">
        <f>IF(ISERROR(1/VLOOKUP($B193,Kraftvärmeprod!$B$1:$D$480,MATCH("Total värmeproduktion i kraftvärmeverk i kombinerad drift (GWh)",Kraftvärmeprod!$B$1:$AV$1,0),FALSE)),"Ej kraftvärme","Alternativproduktionsmetoden")</f>
        <v>Ej kraftvärme</v>
      </c>
      <c r="E193" s="73" t="str">
        <f>IF(ISERROR(1/VLOOKUP($B193,Kraftvärmeprod!$B$1:$BD$480,MATCH("Total värmeproduktion i kraftvärmeverk i kombinerad drift (GWh)",Kraftvärmeprod!$B$1:$AV$1,0),FALSE)),"",VLOOKUP($B193,'Slutlig allokering kvv'!$B$1:$BC$480,MATCH(E$1,'Slutlig allokering kvv'!$B$1:$AU$1,0),FALSE))</f>
        <v/>
      </c>
      <c r="F193" t="str">
        <f>IF(ISERROR(1/VLOOKUP($B193,Kraftvärmeprod!$B$1:$AV$480,MATCH("Producerad elenergi i kraftvärmeverk (GWh)",Kraftvärmeprod!$B$1:$AV$1,0),FALSE)),"",VLOOKUP($B193,Kraftvärmeprod!$B$1:$AV$480,MATCH("Producerad elenergi i kraftvärmeverk (GWh)",Kraftvärmeprod!$B$1:$AV$1,0),FALSE))</f>
        <v/>
      </c>
      <c r="G193" t="str">
        <f>IF(ISERROR(1/VLOOKUP($B193,Miljö!$B$1:$T$480,MATCH("Såld mängd produktionsspecifik fjärrvärme (GWh)",Miljö!$B$1:$T$1,0),FALSE)),"",VLOOKUP($B193,Miljö!$B$1:$T$480,MATCH("Såld mängd produktionsspecifik fjärrvärme (GWh)",Miljö!$B$1:$T$1,0),FALSE))</f>
        <v/>
      </c>
      <c r="J193" t="str">
        <f t="shared" si="2"/>
        <v>Linde Energi AB</v>
      </c>
    </row>
    <row r="194" spans="1:10" x14ac:dyDescent="0.25">
      <c r="A194" s="2" t="s">
        <v>308</v>
      </c>
      <c r="B194" s="2" t="s">
        <v>312</v>
      </c>
      <c r="D194" t="str">
        <f>IF(ISERROR(1/VLOOKUP($B194,Kraftvärmeprod!$B$1:$D$480,MATCH("Total värmeproduktion i kraftvärmeverk i kombinerad drift (GWh)",Kraftvärmeprod!$B$1:$AV$1,0),FALSE)),"Ej kraftvärme","Alternativproduktionsmetoden")</f>
        <v>Ej kraftvärme</v>
      </c>
      <c r="E194" s="73" t="str">
        <f>IF(ISERROR(1/VLOOKUP($B194,Kraftvärmeprod!$B$1:$BD$480,MATCH("Total värmeproduktion i kraftvärmeverk i kombinerad drift (GWh)",Kraftvärmeprod!$B$1:$AV$1,0),FALSE)),"",VLOOKUP($B194,'Slutlig allokering kvv'!$B$1:$BC$480,MATCH(E$1,'Slutlig allokering kvv'!$B$1:$AU$1,0),FALSE))</f>
        <v/>
      </c>
      <c r="F194" t="str">
        <f>IF(ISERROR(1/VLOOKUP($B194,Kraftvärmeprod!$B$1:$AV$480,MATCH("Producerad elenergi i kraftvärmeverk (GWh)",Kraftvärmeprod!$B$1:$AV$1,0),FALSE)),"",VLOOKUP($B194,Kraftvärmeprod!$B$1:$AV$480,MATCH("Producerad elenergi i kraftvärmeverk (GWh)",Kraftvärmeprod!$B$1:$AV$1,0),FALSE))</f>
        <v/>
      </c>
      <c r="G194" t="str">
        <f>IF(ISERROR(1/VLOOKUP($B194,Miljö!$B$1:$T$480,MATCH("Såld mängd produktionsspecifik fjärrvärme (GWh)",Miljö!$B$1:$T$1,0),FALSE)),"",VLOOKUP($B194,Miljö!$B$1:$T$480,MATCH("Såld mängd produktionsspecifik fjärrvärme (GWh)",Miljö!$B$1:$T$1,0),FALSE))</f>
        <v/>
      </c>
      <c r="J194" t="str">
        <f t="shared" si="2"/>
        <v>Linde Energi AB</v>
      </c>
    </row>
    <row r="195" spans="1:10" x14ac:dyDescent="0.25">
      <c r="A195" s="2" t="s">
        <v>308</v>
      </c>
      <c r="B195" s="2" t="s">
        <v>314</v>
      </c>
      <c r="D195" t="str">
        <f>IF(ISERROR(1/VLOOKUP($B195,Kraftvärmeprod!$B$1:$D$480,MATCH("Total värmeproduktion i kraftvärmeverk i kombinerad drift (GWh)",Kraftvärmeprod!$B$1:$AV$1,0),FALSE)),"Ej kraftvärme","Alternativproduktionsmetoden")</f>
        <v>Ej kraftvärme</v>
      </c>
      <c r="E195" s="73" t="str">
        <f>IF(ISERROR(1/VLOOKUP($B195,Kraftvärmeprod!$B$1:$BD$480,MATCH("Total värmeproduktion i kraftvärmeverk i kombinerad drift (GWh)",Kraftvärmeprod!$B$1:$AV$1,0),FALSE)),"",VLOOKUP($B195,'Slutlig allokering kvv'!$B$1:$BC$480,MATCH(E$1,'Slutlig allokering kvv'!$B$1:$AU$1,0),FALSE))</f>
        <v/>
      </c>
      <c r="F195" t="str">
        <f>IF(ISERROR(1/VLOOKUP($B195,Kraftvärmeprod!$B$1:$AV$480,MATCH("Producerad elenergi i kraftvärmeverk (GWh)",Kraftvärmeprod!$B$1:$AV$1,0),FALSE)),"",VLOOKUP($B195,Kraftvärmeprod!$B$1:$AV$480,MATCH("Producerad elenergi i kraftvärmeverk (GWh)",Kraftvärmeprod!$B$1:$AV$1,0),FALSE))</f>
        <v/>
      </c>
      <c r="G195" t="str">
        <f>IF(ISERROR(1/VLOOKUP($B195,Miljö!$B$1:$T$480,MATCH("Såld mängd produktionsspecifik fjärrvärme (GWh)",Miljö!$B$1:$T$1,0),FALSE)),"",VLOOKUP($B195,Miljö!$B$1:$T$480,MATCH("Såld mängd produktionsspecifik fjärrvärme (GWh)",Miljö!$B$1:$T$1,0),FALSE))</f>
        <v/>
      </c>
      <c r="J195" t="str">
        <f t="shared" ref="J195:J258" si="3">A195</f>
        <v>Linde Energi AB</v>
      </c>
    </row>
    <row r="196" spans="1:10" x14ac:dyDescent="0.25">
      <c r="A196" s="2" t="s">
        <v>315</v>
      </c>
      <c r="B196" s="2" t="s">
        <v>316</v>
      </c>
      <c r="D196" t="str">
        <f>IF(ISERROR(1/VLOOKUP($B196,Kraftvärmeprod!$B$1:$D$480,MATCH("Total värmeproduktion i kraftvärmeverk i kombinerad drift (GWh)",Kraftvärmeprod!$B$1:$AV$1,0),FALSE)),"Ej kraftvärme","Alternativproduktionsmetoden")</f>
        <v>Alternativproduktionsmetoden</v>
      </c>
      <c r="E196" s="73">
        <f>IF(ISERROR(1/VLOOKUP($B196,Kraftvärmeprod!$B$1:$BD$480,MATCH("Total värmeproduktion i kraftvärmeverk i kombinerad drift (GWh)",Kraftvärmeprod!$B$1:$AV$1,0),FALSE)),"",VLOOKUP($B196,'Slutlig allokering kvv'!$B$1:$BC$480,MATCH(E$1,'Slutlig allokering kvv'!$B$1:$AU$1,0),FALSE))</f>
        <v>0.7601636413641365</v>
      </c>
      <c r="F196">
        <f>IF(ISERROR(1/VLOOKUP($B196,Kraftvärmeprod!$B$1:$AV$480,MATCH("Producerad elenergi i kraftvärmeverk (GWh)",Kraftvärmeprod!$B$1:$AV$1,0),FALSE)),"",VLOOKUP($B196,Kraftvärmeprod!$B$1:$AV$480,MATCH("Producerad elenergi i kraftvärmeverk (GWh)",Kraftvärmeprod!$B$1:$AV$1,0),FALSE))</f>
        <v>20.420000000000002</v>
      </c>
      <c r="G196" t="str">
        <f>IF(ISERROR(1/VLOOKUP($B196,Miljö!$B$1:$T$480,MATCH("Såld mängd produktionsspecifik fjärrvärme (GWh)",Miljö!$B$1:$T$1,0),FALSE)),"",VLOOKUP($B196,Miljö!$B$1:$T$480,MATCH("Såld mängd produktionsspecifik fjärrvärme (GWh)",Miljö!$B$1:$T$1,0),FALSE))</f>
        <v/>
      </c>
      <c r="J196" t="str">
        <f t="shared" si="3"/>
        <v>Ljungby Energi AB</v>
      </c>
    </row>
    <row r="197" spans="1:10" x14ac:dyDescent="0.25">
      <c r="A197" s="2" t="s">
        <v>317</v>
      </c>
      <c r="B197" s="2" t="s">
        <v>318</v>
      </c>
      <c r="D197" t="str">
        <f>IF(ISERROR(1/VLOOKUP($B197,Kraftvärmeprod!$B$1:$D$480,MATCH("Total värmeproduktion i kraftvärmeverk i kombinerad drift (GWh)",Kraftvärmeprod!$B$1:$AV$1,0),FALSE)),"Ej kraftvärme","Alternativproduktionsmetoden")</f>
        <v>Ej kraftvärme</v>
      </c>
      <c r="E197" s="73" t="str">
        <f>IF(ISERROR(1/VLOOKUP($B197,Kraftvärmeprod!$B$1:$BD$480,MATCH("Total värmeproduktion i kraftvärmeverk i kombinerad drift (GWh)",Kraftvärmeprod!$B$1:$AV$1,0),FALSE)),"",VLOOKUP($B197,'Slutlig allokering kvv'!$B$1:$BC$480,MATCH(E$1,'Slutlig allokering kvv'!$B$1:$AU$1,0),FALSE))</f>
        <v/>
      </c>
      <c r="F197" t="str">
        <f>IF(ISERROR(1/VLOOKUP($B197,Kraftvärmeprod!$B$1:$AV$480,MATCH("Producerad elenergi i kraftvärmeverk (GWh)",Kraftvärmeprod!$B$1:$AV$1,0),FALSE)),"",VLOOKUP($B197,Kraftvärmeprod!$B$1:$AV$480,MATCH("Producerad elenergi i kraftvärmeverk (GWh)",Kraftvärmeprod!$B$1:$AV$1,0),FALSE))</f>
        <v/>
      </c>
      <c r="G197" t="str">
        <f>IF(ISERROR(1/VLOOKUP($B197,Miljö!$B$1:$T$480,MATCH("Såld mängd produktionsspecifik fjärrvärme (GWh)",Miljö!$B$1:$T$1,0),FALSE)),"",VLOOKUP($B197,Miljö!$B$1:$T$480,MATCH("Såld mängd produktionsspecifik fjärrvärme (GWh)",Miljö!$B$1:$T$1,0),FALSE))</f>
        <v/>
      </c>
      <c r="J197" t="str">
        <f t="shared" si="3"/>
        <v>Ljusdal Energi AB</v>
      </c>
    </row>
    <row r="198" spans="1:10" x14ac:dyDescent="0.25">
      <c r="A198" s="2" t="s">
        <v>317</v>
      </c>
      <c r="B198" s="2" t="s">
        <v>319</v>
      </c>
      <c r="D198" t="str">
        <f>IF(ISERROR(1/VLOOKUP($B198,Kraftvärmeprod!$B$1:$D$480,MATCH("Total värmeproduktion i kraftvärmeverk i kombinerad drift (GWh)",Kraftvärmeprod!$B$1:$AV$1,0),FALSE)),"Ej kraftvärme","Alternativproduktionsmetoden")</f>
        <v>Ej kraftvärme</v>
      </c>
      <c r="E198" s="73" t="str">
        <f>IF(ISERROR(1/VLOOKUP($B198,Kraftvärmeprod!$B$1:$BD$480,MATCH("Total värmeproduktion i kraftvärmeverk i kombinerad drift (GWh)",Kraftvärmeprod!$B$1:$AV$1,0),FALSE)),"",VLOOKUP($B198,'Slutlig allokering kvv'!$B$1:$BC$480,MATCH(E$1,'Slutlig allokering kvv'!$B$1:$AU$1,0),FALSE))</f>
        <v/>
      </c>
      <c r="F198" t="str">
        <f>IF(ISERROR(1/VLOOKUP($B198,Kraftvärmeprod!$B$1:$AV$480,MATCH("Producerad elenergi i kraftvärmeverk (GWh)",Kraftvärmeprod!$B$1:$AV$1,0),FALSE)),"",VLOOKUP($B198,Kraftvärmeprod!$B$1:$AV$480,MATCH("Producerad elenergi i kraftvärmeverk (GWh)",Kraftvärmeprod!$B$1:$AV$1,0),FALSE))</f>
        <v/>
      </c>
      <c r="G198" t="str">
        <f>IF(ISERROR(1/VLOOKUP($B198,Miljö!$B$1:$T$480,MATCH("Såld mängd produktionsspecifik fjärrvärme (GWh)",Miljö!$B$1:$T$1,0),FALSE)),"",VLOOKUP($B198,Miljö!$B$1:$T$480,MATCH("Såld mängd produktionsspecifik fjärrvärme (GWh)",Miljö!$B$1:$T$1,0),FALSE))</f>
        <v/>
      </c>
      <c r="J198" t="str">
        <f t="shared" si="3"/>
        <v>Ljusdal Energi AB</v>
      </c>
    </row>
    <row r="199" spans="1:10" x14ac:dyDescent="0.25">
      <c r="A199" s="2" t="s">
        <v>317</v>
      </c>
      <c r="B199" s="2" t="s">
        <v>320</v>
      </c>
      <c r="D199" t="str">
        <f>IF(ISERROR(1/VLOOKUP($B199,Kraftvärmeprod!$B$1:$D$480,MATCH("Total värmeproduktion i kraftvärmeverk i kombinerad drift (GWh)",Kraftvärmeprod!$B$1:$AV$1,0),FALSE)),"Ej kraftvärme","Alternativproduktionsmetoden")</f>
        <v>Ej kraftvärme</v>
      </c>
      <c r="E199" s="73" t="str">
        <f>IF(ISERROR(1/VLOOKUP($B199,Kraftvärmeprod!$B$1:$BD$480,MATCH("Total värmeproduktion i kraftvärmeverk i kombinerad drift (GWh)",Kraftvärmeprod!$B$1:$AV$1,0),FALSE)),"",VLOOKUP($B199,'Slutlig allokering kvv'!$B$1:$BC$480,MATCH(E$1,'Slutlig allokering kvv'!$B$1:$AU$1,0),FALSE))</f>
        <v/>
      </c>
      <c r="F199" t="str">
        <f>IF(ISERROR(1/VLOOKUP($B199,Kraftvärmeprod!$B$1:$AV$480,MATCH("Producerad elenergi i kraftvärmeverk (GWh)",Kraftvärmeprod!$B$1:$AV$1,0),FALSE)),"",VLOOKUP($B199,Kraftvärmeprod!$B$1:$AV$480,MATCH("Producerad elenergi i kraftvärmeverk (GWh)",Kraftvärmeprod!$B$1:$AV$1,0),FALSE))</f>
        <v/>
      </c>
      <c r="G199" t="str">
        <f>IF(ISERROR(1/VLOOKUP($B199,Miljö!$B$1:$T$480,MATCH("Såld mängd produktionsspecifik fjärrvärme (GWh)",Miljö!$B$1:$T$1,0),FALSE)),"",VLOOKUP($B199,Miljö!$B$1:$T$480,MATCH("Såld mängd produktionsspecifik fjärrvärme (GWh)",Miljö!$B$1:$T$1,0),FALSE))</f>
        <v/>
      </c>
      <c r="J199" t="str">
        <f t="shared" si="3"/>
        <v>Ljusdal Energi AB</v>
      </c>
    </row>
    <row r="200" spans="1:10" x14ac:dyDescent="0.25">
      <c r="A200" s="2" t="s">
        <v>321</v>
      </c>
      <c r="B200" s="2" t="s">
        <v>322</v>
      </c>
      <c r="D200" t="str">
        <f>IF(ISERROR(1/VLOOKUP($B200,Kraftvärmeprod!$B$1:$D$480,MATCH("Total värmeproduktion i kraftvärmeverk i kombinerad drift (GWh)",Kraftvärmeprod!$B$1:$AV$1,0),FALSE)),"Ej kraftvärme","Alternativproduktionsmetoden")</f>
        <v>Ej kraftvärme</v>
      </c>
      <c r="E200" s="73" t="str">
        <f>IF(ISERROR(1/VLOOKUP($B200,Kraftvärmeprod!$B$1:$BD$480,MATCH("Total värmeproduktion i kraftvärmeverk i kombinerad drift (GWh)",Kraftvärmeprod!$B$1:$AV$1,0),FALSE)),"",VLOOKUP($B200,'Slutlig allokering kvv'!$B$1:$BC$480,MATCH(E$1,'Slutlig allokering kvv'!$B$1:$AU$1,0),FALSE))</f>
        <v/>
      </c>
      <c r="F200" t="str">
        <f>IF(ISERROR(1/VLOOKUP($B200,Kraftvärmeprod!$B$1:$AV$480,MATCH("Producerad elenergi i kraftvärmeverk (GWh)",Kraftvärmeprod!$B$1:$AV$1,0),FALSE)),"",VLOOKUP($B200,Kraftvärmeprod!$B$1:$AV$480,MATCH("Producerad elenergi i kraftvärmeverk (GWh)",Kraftvärmeprod!$B$1:$AV$1,0),FALSE))</f>
        <v/>
      </c>
      <c r="G200" t="str">
        <f>IF(ISERROR(1/VLOOKUP($B200,Miljö!$B$1:$T$480,MATCH("Såld mängd produktionsspecifik fjärrvärme (GWh)",Miljö!$B$1:$T$1,0),FALSE)),"",VLOOKUP($B200,Miljö!$B$1:$T$480,MATCH("Såld mängd produktionsspecifik fjärrvärme (GWh)",Miljö!$B$1:$T$1,0),FALSE))</f>
        <v/>
      </c>
      <c r="J200" t="str">
        <f t="shared" si="3"/>
        <v>Luleå Energi AB</v>
      </c>
    </row>
    <row r="201" spans="1:10" x14ac:dyDescent="0.25">
      <c r="A201" s="2" t="s">
        <v>321</v>
      </c>
      <c r="B201" s="2" t="s">
        <v>323</v>
      </c>
      <c r="D201" t="str">
        <f>IF(ISERROR(1/VLOOKUP($B201,Kraftvärmeprod!$B$1:$D$480,MATCH("Total värmeproduktion i kraftvärmeverk i kombinerad drift (GWh)",Kraftvärmeprod!$B$1:$AV$1,0),FALSE)),"Ej kraftvärme","Alternativproduktionsmetoden")</f>
        <v>Ej kraftvärme</v>
      </c>
      <c r="E201" s="73" t="str">
        <f>IF(ISERROR(1/VLOOKUP($B201,Kraftvärmeprod!$B$1:$BD$480,MATCH("Total värmeproduktion i kraftvärmeverk i kombinerad drift (GWh)",Kraftvärmeprod!$B$1:$AV$1,0),FALSE)),"",VLOOKUP($B201,'Slutlig allokering kvv'!$B$1:$BC$480,MATCH(E$1,'Slutlig allokering kvv'!$B$1:$AU$1,0),FALSE))</f>
        <v/>
      </c>
      <c r="F201" t="str">
        <f>IF(ISERROR(1/VLOOKUP($B201,Kraftvärmeprod!$B$1:$AV$480,MATCH("Producerad elenergi i kraftvärmeverk (GWh)",Kraftvärmeprod!$B$1:$AV$1,0),FALSE)),"",VLOOKUP($B201,Kraftvärmeprod!$B$1:$AV$480,MATCH("Producerad elenergi i kraftvärmeverk (GWh)",Kraftvärmeprod!$B$1:$AV$1,0),FALSE))</f>
        <v/>
      </c>
      <c r="G201" t="str">
        <f>IF(ISERROR(1/VLOOKUP($B201,Miljö!$B$1:$T$480,MATCH("Såld mängd produktionsspecifik fjärrvärme (GWh)",Miljö!$B$1:$T$1,0),FALSE)),"",VLOOKUP($B201,Miljö!$B$1:$T$480,MATCH("Såld mängd produktionsspecifik fjärrvärme (GWh)",Miljö!$B$1:$T$1,0),FALSE))</f>
        <v/>
      </c>
      <c r="J201" t="str">
        <f t="shared" si="3"/>
        <v>Luleå Energi AB</v>
      </c>
    </row>
    <row r="202" spans="1:10" x14ac:dyDescent="0.25">
      <c r="A202" s="2" t="s">
        <v>321</v>
      </c>
      <c r="B202" s="2" t="s">
        <v>324</v>
      </c>
      <c r="D202" t="str">
        <f>IF(ISERROR(1/VLOOKUP($B202,Kraftvärmeprod!$B$1:$D$480,MATCH("Total värmeproduktion i kraftvärmeverk i kombinerad drift (GWh)",Kraftvärmeprod!$B$1:$AV$1,0),FALSE)),"Ej kraftvärme","Alternativproduktionsmetoden")</f>
        <v>Ej kraftvärme</v>
      </c>
      <c r="E202" s="73" t="str">
        <f>IF(ISERROR(1/VLOOKUP($B202,Kraftvärmeprod!$B$1:$BD$480,MATCH("Total värmeproduktion i kraftvärmeverk i kombinerad drift (GWh)",Kraftvärmeprod!$B$1:$AV$1,0),FALSE)),"",VLOOKUP($B202,'Slutlig allokering kvv'!$B$1:$BC$480,MATCH(E$1,'Slutlig allokering kvv'!$B$1:$AU$1,0),FALSE))</f>
        <v/>
      </c>
      <c r="F202" t="str">
        <f>IF(ISERROR(1/VLOOKUP($B202,Kraftvärmeprod!$B$1:$AV$480,MATCH("Producerad elenergi i kraftvärmeverk (GWh)",Kraftvärmeprod!$B$1:$AV$1,0),FALSE)),"",VLOOKUP($B202,Kraftvärmeprod!$B$1:$AV$480,MATCH("Producerad elenergi i kraftvärmeverk (GWh)",Kraftvärmeprod!$B$1:$AV$1,0),FALSE))</f>
        <v/>
      </c>
      <c r="G202" t="str">
        <f>IF(ISERROR(1/VLOOKUP($B202,Miljö!$B$1:$T$480,MATCH("Såld mängd produktionsspecifik fjärrvärme (GWh)",Miljö!$B$1:$T$1,0),FALSE)),"",VLOOKUP($B202,Miljö!$B$1:$T$480,MATCH("Såld mängd produktionsspecifik fjärrvärme (GWh)",Miljö!$B$1:$T$1,0),FALSE))</f>
        <v/>
      </c>
      <c r="J202" t="str">
        <f t="shared" si="3"/>
        <v>Luleå Energi AB</v>
      </c>
    </row>
    <row r="203" spans="1:10" x14ac:dyDescent="0.25">
      <c r="A203" s="2" t="s">
        <v>327</v>
      </c>
      <c r="B203" s="2" t="s">
        <v>328</v>
      </c>
      <c r="D203" t="str">
        <f>IF(ISERROR(1/VLOOKUP($B203,Kraftvärmeprod!$B$1:$D$480,MATCH("Total värmeproduktion i kraftvärmeverk i kombinerad drift (GWh)",Kraftvärmeprod!$B$1:$AV$1,0),FALSE)),"Ej kraftvärme","Alternativproduktionsmetoden")</f>
        <v>Ej kraftvärme</v>
      </c>
      <c r="E203" s="73" t="str">
        <f>IF(ISERROR(1/VLOOKUP($B203,Kraftvärmeprod!$B$1:$BD$480,MATCH("Total värmeproduktion i kraftvärmeverk i kombinerad drift (GWh)",Kraftvärmeprod!$B$1:$AV$1,0),FALSE)),"",VLOOKUP($B203,'Slutlig allokering kvv'!$B$1:$BC$480,MATCH(E$1,'Slutlig allokering kvv'!$B$1:$AU$1,0),FALSE))</f>
        <v/>
      </c>
      <c r="F203" t="str">
        <f>IF(ISERROR(1/VLOOKUP($B203,Kraftvärmeprod!$B$1:$AV$480,MATCH("Producerad elenergi i kraftvärmeverk (GWh)",Kraftvärmeprod!$B$1:$AV$1,0),FALSE)),"",VLOOKUP($B203,Kraftvärmeprod!$B$1:$AV$480,MATCH("Producerad elenergi i kraftvärmeverk (GWh)",Kraftvärmeprod!$B$1:$AV$1,0),FALSE))</f>
        <v/>
      </c>
      <c r="G203" t="str">
        <f>IF(ISERROR(1/VLOOKUP($B203,Miljö!$B$1:$T$480,MATCH("Såld mängd produktionsspecifik fjärrvärme (GWh)",Miljö!$B$1:$T$1,0),FALSE)),"",VLOOKUP($B203,Miljö!$B$1:$T$480,MATCH("Såld mängd produktionsspecifik fjärrvärme (GWh)",Miljö!$B$1:$T$1,0),FALSE))</f>
        <v/>
      </c>
      <c r="J203" t="str">
        <f t="shared" si="3"/>
        <v>Malung-Sälens kommun</v>
      </c>
    </row>
    <row r="204" spans="1:10" x14ac:dyDescent="0.25">
      <c r="A204" s="2" t="s">
        <v>329</v>
      </c>
      <c r="B204" s="2" t="s">
        <v>330</v>
      </c>
      <c r="D204" t="str">
        <f>IF(ISERROR(1/VLOOKUP($B204,Kraftvärmeprod!$B$1:$D$480,MATCH("Total värmeproduktion i kraftvärmeverk i kombinerad drift (GWh)",Kraftvärmeprod!$B$1:$AV$1,0),FALSE)),"Ej kraftvärme","Alternativproduktionsmetoden")</f>
        <v>Alternativproduktionsmetoden</v>
      </c>
      <c r="E204" s="73">
        <f>IF(ISERROR(1/VLOOKUP($B204,Kraftvärmeprod!$B$1:$BD$480,MATCH("Total värmeproduktion i kraftvärmeverk i kombinerad drift (GWh)",Kraftvärmeprod!$B$1:$AV$1,0),FALSE)),"",VLOOKUP($B204,'Slutlig allokering kvv'!$B$1:$BC$480,MATCH(E$1,'Slutlig allokering kvv'!$B$1:$AU$1,0),FALSE))</f>
        <v>0.72354775075670597</v>
      </c>
      <c r="F204">
        <f>IF(ISERROR(1/VLOOKUP($B204,Kraftvärmeprod!$B$1:$AV$480,MATCH("Producerad elenergi i kraftvärmeverk (GWh)",Kraftvärmeprod!$B$1:$AV$1,0),FALSE)),"",VLOOKUP($B204,Kraftvärmeprod!$B$1:$AV$480,MATCH("Producerad elenergi i kraftvärmeverk (GWh)",Kraftvärmeprod!$B$1:$AV$1,0),FALSE))</f>
        <v>10.6</v>
      </c>
      <c r="G204" t="str">
        <f>IF(ISERROR(1/VLOOKUP($B204,Miljö!$B$1:$T$480,MATCH("Såld mängd produktionsspecifik fjärrvärme (GWh)",Miljö!$B$1:$T$1,0),FALSE)),"",VLOOKUP($B204,Miljö!$B$1:$T$480,MATCH("Såld mängd produktionsspecifik fjärrvärme (GWh)",Miljö!$B$1:$T$1,0),FALSE))</f>
        <v/>
      </c>
      <c r="J204" t="str">
        <f t="shared" si="3"/>
        <v>Mark Kraftvärme AB</v>
      </c>
    </row>
    <row r="205" spans="1:10" x14ac:dyDescent="0.25">
      <c r="A205" s="2" t="s">
        <v>329</v>
      </c>
      <c r="B205" s="2" t="s">
        <v>331</v>
      </c>
      <c r="D205" t="str">
        <f>IF(ISERROR(1/VLOOKUP($B205,Kraftvärmeprod!$B$1:$D$480,MATCH("Total värmeproduktion i kraftvärmeverk i kombinerad drift (GWh)",Kraftvärmeprod!$B$1:$AV$1,0),FALSE)),"Ej kraftvärme","Alternativproduktionsmetoden")</f>
        <v>Ej kraftvärme</v>
      </c>
      <c r="E205" s="73" t="str">
        <f>IF(ISERROR(1/VLOOKUP($B205,Kraftvärmeprod!$B$1:$BD$480,MATCH("Total värmeproduktion i kraftvärmeverk i kombinerad drift (GWh)",Kraftvärmeprod!$B$1:$AV$1,0),FALSE)),"",VLOOKUP($B205,'Slutlig allokering kvv'!$B$1:$BC$480,MATCH(E$1,'Slutlig allokering kvv'!$B$1:$AU$1,0),FALSE))</f>
        <v/>
      </c>
      <c r="F205" t="str">
        <f>IF(ISERROR(1/VLOOKUP($B205,Kraftvärmeprod!$B$1:$AV$480,MATCH("Producerad elenergi i kraftvärmeverk (GWh)",Kraftvärmeprod!$B$1:$AV$1,0),FALSE)),"",VLOOKUP($B205,Kraftvärmeprod!$B$1:$AV$480,MATCH("Producerad elenergi i kraftvärmeverk (GWh)",Kraftvärmeprod!$B$1:$AV$1,0),FALSE))</f>
        <v/>
      </c>
      <c r="G205" t="str">
        <f>IF(ISERROR(1/VLOOKUP($B205,Miljö!$B$1:$T$480,MATCH("Såld mängd produktionsspecifik fjärrvärme (GWh)",Miljö!$B$1:$T$1,0),FALSE)),"",VLOOKUP($B205,Miljö!$B$1:$T$480,MATCH("Såld mängd produktionsspecifik fjärrvärme (GWh)",Miljö!$B$1:$T$1,0),FALSE))</f>
        <v/>
      </c>
      <c r="J205" t="str">
        <f t="shared" si="3"/>
        <v>Mark Kraftvärme AB</v>
      </c>
    </row>
    <row r="206" spans="1:10" x14ac:dyDescent="0.25">
      <c r="A206" s="2" t="s">
        <v>334</v>
      </c>
      <c r="B206" s="2" t="s">
        <v>335</v>
      </c>
      <c r="D206" t="str">
        <f>IF(ISERROR(1/VLOOKUP($B206,Kraftvärmeprod!$B$1:$D$480,MATCH("Total värmeproduktion i kraftvärmeverk i kombinerad drift (GWh)",Kraftvärmeprod!$B$1:$AV$1,0),FALSE)),"Ej kraftvärme","Alternativproduktionsmetoden")</f>
        <v>Alternativproduktionsmetoden</v>
      </c>
      <c r="E206" s="73">
        <f>IF(ISERROR(1/VLOOKUP($B206,Kraftvärmeprod!$B$1:$BD$480,MATCH("Total värmeproduktion i kraftvärmeverk i kombinerad drift (GWh)",Kraftvärmeprod!$B$1:$AV$1,0),FALSE)),"",VLOOKUP($B206,'Slutlig allokering kvv'!$B$1:$BC$480,MATCH(E$1,'Slutlig allokering kvv'!$B$1:$AU$1,0),FALSE))</f>
        <v>0.49123415242165225</v>
      </c>
      <c r="F206">
        <f>IF(ISERROR(1/VLOOKUP($B206,Kraftvärmeprod!$B$1:$AV$480,MATCH("Producerad elenergi i kraftvärmeverk (GWh)",Kraftvärmeprod!$B$1:$AV$1,0),FALSE)),"",VLOOKUP($B206,Kraftvärmeprod!$B$1:$AV$480,MATCH("Producerad elenergi i kraftvärmeverk (GWh)",Kraftvärmeprod!$B$1:$AV$1,0),FALSE))</f>
        <v>34.6</v>
      </c>
      <c r="G206" t="str">
        <f>IF(ISERROR(1/VLOOKUP($B206,Miljö!$B$1:$T$480,MATCH("Såld mängd produktionsspecifik fjärrvärme (GWh)",Miljö!$B$1:$T$1,0),FALSE)),"",VLOOKUP($B206,Miljö!$B$1:$T$480,MATCH("Såld mängd produktionsspecifik fjärrvärme (GWh)",Miljö!$B$1:$T$1,0),FALSE))</f>
        <v/>
      </c>
      <c r="J206" t="str">
        <f t="shared" si="3"/>
        <v>Mjölby-Svartådalen Energi AB</v>
      </c>
    </row>
    <row r="207" spans="1:10" x14ac:dyDescent="0.25">
      <c r="A207" s="2" t="s">
        <v>336</v>
      </c>
      <c r="B207" s="2" t="s">
        <v>337</v>
      </c>
      <c r="D207" t="str">
        <f>IF(ISERROR(1/VLOOKUP($B207,Kraftvärmeprod!$B$1:$D$480,MATCH("Total värmeproduktion i kraftvärmeverk i kombinerad drift (GWh)",Kraftvärmeprod!$B$1:$AV$1,0),FALSE)),"Ej kraftvärme","Alternativproduktionsmetoden")</f>
        <v>Ej kraftvärme</v>
      </c>
      <c r="E207" s="73" t="str">
        <f>IF(ISERROR(1/VLOOKUP($B207,Kraftvärmeprod!$B$1:$BD$480,MATCH("Total värmeproduktion i kraftvärmeverk i kombinerad drift (GWh)",Kraftvärmeprod!$B$1:$AV$1,0),FALSE)),"",VLOOKUP($B207,'Slutlig allokering kvv'!$B$1:$BC$480,MATCH(E$1,'Slutlig allokering kvv'!$B$1:$AU$1,0),FALSE))</f>
        <v/>
      </c>
      <c r="F207" t="str">
        <f>IF(ISERROR(1/VLOOKUP($B207,Kraftvärmeprod!$B$1:$AV$480,MATCH("Producerad elenergi i kraftvärmeverk (GWh)",Kraftvärmeprod!$B$1:$AV$1,0),FALSE)),"",VLOOKUP($B207,Kraftvärmeprod!$B$1:$AV$480,MATCH("Producerad elenergi i kraftvärmeverk (GWh)",Kraftvärmeprod!$B$1:$AV$1,0),FALSE))</f>
        <v/>
      </c>
      <c r="G207" t="str">
        <f>IF(ISERROR(1/VLOOKUP($B207,Miljö!$B$1:$T$480,MATCH("Såld mängd produktionsspecifik fjärrvärme (GWh)",Miljö!$B$1:$T$1,0),FALSE)),"",VLOOKUP($B207,Miljö!$B$1:$T$480,MATCH("Såld mängd produktionsspecifik fjärrvärme (GWh)",Miljö!$B$1:$T$1,0),FALSE))</f>
        <v/>
      </c>
      <c r="J207" t="str">
        <f t="shared" si="3"/>
        <v>Mullsjö Energi &amp; Miljö AB</v>
      </c>
    </row>
    <row r="208" spans="1:10" x14ac:dyDescent="0.25">
      <c r="A208" s="2" t="s">
        <v>338</v>
      </c>
      <c r="B208" s="2" t="s">
        <v>339</v>
      </c>
      <c r="D208" t="str">
        <f>IF(ISERROR(1/VLOOKUP($B208,Kraftvärmeprod!$B$1:$D$480,MATCH("Total värmeproduktion i kraftvärmeverk i kombinerad drift (GWh)",Kraftvärmeprod!$B$1:$AV$1,0),FALSE)),"Ej kraftvärme","Alternativproduktionsmetoden")</f>
        <v>Ej kraftvärme</v>
      </c>
      <c r="E208" s="73" t="str">
        <f>IF(ISERROR(1/VLOOKUP($B208,Kraftvärmeprod!$B$1:$BD$480,MATCH("Total värmeproduktion i kraftvärmeverk i kombinerad drift (GWh)",Kraftvärmeprod!$B$1:$AV$1,0),FALSE)),"",VLOOKUP($B208,'Slutlig allokering kvv'!$B$1:$BC$480,MATCH(E$1,'Slutlig allokering kvv'!$B$1:$AU$1,0),FALSE))</f>
        <v/>
      </c>
      <c r="F208" t="str">
        <f>IF(ISERROR(1/VLOOKUP($B208,Kraftvärmeprod!$B$1:$AV$480,MATCH("Producerad elenergi i kraftvärmeverk (GWh)",Kraftvärmeprod!$B$1:$AV$1,0),FALSE)),"",VLOOKUP($B208,Kraftvärmeprod!$B$1:$AV$480,MATCH("Producerad elenergi i kraftvärmeverk (GWh)",Kraftvärmeprod!$B$1:$AV$1,0),FALSE))</f>
        <v/>
      </c>
      <c r="G208" t="str">
        <f>IF(ISERROR(1/VLOOKUP($B208,Miljö!$B$1:$T$480,MATCH("Såld mängd produktionsspecifik fjärrvärme (GWh)",Miljö!$B$1:$T$1,0),FALSE)),"",VLOOKUP($B208,Miljö!$B$1:$T$480,MATCH("Såld mängd produktionsspecifik fjärrvärme (GWh)",Miljö!$B$1:$T$1,0),FALSE))</f>
        <v/>
      </c>
      <c r="J208" t="str">
        <f t="shared" si="3"/>
        <v>Munkfors Energi AB</v>
      </c>
    </row>
    <row r="209" spans="1:10" x14ac:dyDescent="0.25">
      <c r="A209" s="2" t="s">
        <v>340</v>
      </c>
      <c r="B209" s="2" t="s">
        <v>341</v>
      </c>
      <c r="D209" t="str">
        <f>IF(ISERROR(1/VLOOKUP($B209,Kraftvärmeprod!$B$1:$D$480,MATCH("Total värmeproduktion i kraftvärmeverk i kombinerad drift (GWh)",Kraftvärmeprod!$B$1:$AV$1,0),FALSE)),"Ej kraftvärme","Alternativproduktionsmetoden")</f>
        <v>Ej kraftvärme</v>
      </c>
      <c r="E209" s="73" t="str">
        <f>IF(ISERROR(1/VLOOKUP($B209,Kraftvärmeprod!$B$1:$BD$480,MATCH("Total värmeproduktion i kraftvärmeverk i kombinerad drift (GWh)",Kraftvärmeprod!$B$1:$AV$1,0),FALSE)),"",VLOOKUP($B209,'Slutlig allokering kvv'!$B$1:$BC$480,MATCH(E$1,'Slutlig allokering kvv'!$B$1:$AU$1,0),FALSE))</f>
        <v/>
      </c>
      <c r="F209" t="str">
        <f>IF(ISERROR(1/VLOOKUP($B209,Kraftvärmeprod!$B$1:$AV$480,MATCH("Producerad elenergi i kraftvärmeverk (GWh)",Kraftvärmeprod!$B$1:$AV$1,0),FALSE)),"",VLOOKUP($B209,Kraftvärmeprod!$B$1:$AV$480,MATCH("Producerad elenergi i kraftvärmeverk (GWh)",Kraftvärmeprod!$B$1:$AV$1,0),FALSE))</f>
        <v/>
      </c>
      <c r="G209" t="str">
        <f>IF(ISERROR(1/VLOOKUP($B209,Miljö!$B$1:$T$480,MATCH("Såld mängd produktionsspecifik fjärrvärme (GWh)",Miljö!$B$1:$T$1,0),FALSE)),"",VLOOKUP($B209,Miljö!$B$1:$T$480,MATCH("Såld mängd produktionsspecifik fjärrvärme (GWh)",Miljö!$B$1:$T$1,0),FALSE))</f>
        <v/>
      </c>
      <c r="J209" t="str">
        <f t="shared" si="3"/>
        <v>Mälarenergi AB</v>
      </c>
    </row>
    <row r="210" spans="1:10" x14ac:dyDescent="0.25">
      <c r="A210" s="2" t="s">
        <v>340</v>
      </c>
      <c r="B210" s="2" t="s">
        <v>342</v>
      </c>
      <c r="D210" t="str">
        <f>IF(ISERROR(1/VLOOKUP($B210,Kraftvärmeprod!$B$1:$D$480,MATCH("Total värmeproduktion i kraftvärmeverk i kombinerad drift (GWh)",Kraftvärmeprod!$B$1:$AV$1,0),FALSE)),"Ej kraftvärme","Alternativproduktionsmetoden")</f>
        <v>Ej kraftvärme</v>
      </c>
      <c r="E210" s="73" t="str">
        <f>IF(ISERROR(1/VLOOKUP($B210,Kraftvärmeprod!$B$1:$BD$480,MATCH("Total värmeproduktion i kraftvärmeverk i kombinerad drift (GWh)",Kraftvärmeprod!$B$1:$AV$1,0),FALSE)),"",VLOOKUP($B210,'Slutlig allokering kvv'!$B$1:$BC$480,MATCH(E$1,'Slutlig allokering kvv'!$B$1:$AU$1,0),FALSE))</f>
        <v/>
      </c>
      <c r="F210" t="str">
        <f>IF(ISERROR(1/VLOOKUP($B210,Kraftvärmeprod!$B$1:$AV$480,MATCH("Producerad elenergi i kraftvärmeverk (GWh)",Kraftvärmeprod!$B$1:$AV$1,0),FALSE)),"",VLOOKUP($B210,Kraftvärmeprod!$B$1:$AV$480,MATCH("Producerad elenergi i kraftvärmeverk (GWh)",Kraftvärmeprod!$B$1:$AV$1,0),FALSE))</f>
        <v/>
      </c>
      <c r="G210" t="str">
        <f>IF(ISERROR(1/VLOOKUP($B210,Miljö!$B$1:$T$480,MATCH("Såld mängd produktionsspecifik fjärrvärme (GWh)",Miljö!$B$1:$T$1,0),FALSE)),"",VLOOKUP($B210,Miljö!$B$1:$T$480,MATCH("Såld mängd produktionsspecifik fjärrvärme (GWh)",Miljö!$B$1:$T$1,0),FALSE))</f>
        <v/>
      </c>
      <c r="J210" t="str">
        <f t="shared" si="3"/>
        <v>Mälarenergi AB</v>
      </c>
    </row>
    <row r="211" spans="1:10" x14ac:dyDescent="0.25">
      <c r="A211" s="2" t="s">
        <v>340</v>
      </c>
      <c r="B211" s="2" t="s">
        <v>343</v>
      </c>
      <c r="D211" t="str">
        <f>IF(ISERROR(1/VLOOKUP($B211,Kraftvärmeprod!$B$1:$D$480,MATCH("Total värmeproduktion i kraftvärmeverk i kombinerad drift (GWh)",Kraftvärmeprod!$B$1:$AV$1,0),FALSE)),"Ej kraftvärme","Alternativproduktionsmetoden")</f>
        <v>Alternativproduktionsmetoden</v>
      </c>
      <c r="E211" s="73">
        <f>IF(ISERROR(1/VLOOKUP($B211,Kraftvärmeprod!$B$1:$BD$480,MATCH("Total värmeproduktion i kraftvärmeverk i kombinerad drift (GWh)",Kraftvärmeprod!$B$1:$AV$1,0),FALSE)),"",VLOOKUP($B211,'Slutlig allokering kvv'!$B$1:$BC$480,MATCH(E$1,'Slutlig allokering kvv'!$B$1:$AU$1,0),FALSE))</f>
        <v>0.50604041779011022</v>
      </c>
      <c r="F211">
        <f>IF(ISERROR(1/VLOOKUP($B211,Kraftvärmeprod!$B$1:$AV$480,MATCH("Producerad elenergi i kraftvärmeverk (GWh)",Kraftvärmeprod!$B$1:$AV$1,0),FALSE)),"",VLOOKUP($B211,Kraftvärmeprod!$B$1:$AV$480,MATCH("Producerad elenergi i kraftvärmeverk (GWh)",Kraftvärmeprod!$B$1:$AV$1,0),FALSE))</f>
        <v>413.43</v>
      </c>
      <c r="G211" t="str">
        <f>IF(ISERROR(1/VLOOKUP($B211,Miljö!$B$1:$T$480,MATCH("Såld mängd produktionsspecifik fjärrvärme (GWh)",Miljö!$B$1:$T$1,0),FALSE)),"",VLOOKUP($B211,Miljö!$B$1:$T$480,MATCH("Såld mängd produktionsspecifik fjärrvärme (GWh)",Miljö!$B$1:$T$1,0),FALSE))</f>
        <v/>
      </c>
      <c r="J211" t="str">
        <f t="shared" si="3"/>
        <v>Mälarenergi AB</v>
      </c>
    </row>
    <row r="212" spans="1:10" x14ac:dyDescent="0.25">
      <c r="A212" s="2" t="s">
        <v>340</v>
      </c>
      <c r="B212" s="2" t="s">
        <v>344</v>
      </c>
      <c r="D212" t="str">
        <f>IF(ISERROR(1/VLOOKUP($B212,Kraftvärmeprod!$B$1:$D$480,MATCH("Total värmeproduktion i kraftvärmeverk i kombinerad drift (GWh)",Kraftvärmeprod!$B$1:$AV$1,0),FALSE)),"Ej kraftvärme","Alternativproduktionsmetoden")</f>
        <v>Alternativproduktionsmetoden</v>
      </c>
      <c r="E212" s="73">
        <f>IF(ISERROR(1/VLOOKUP($B212,Kraftvärmeprod!$B$1:$BD$480,MATCH("Total värmeproduktion i kraftvärmeverk i kombinerad drift (GWh)",Kraftvärmeprod!$B$1:$AV$1,0),FALSE)),"",VLOOKUP($B212,'Slutlig allokering kvv'!$B$1:$BC$480,MATCH(E$1,'Slutlig allokering kvv'!$B$1:$AU$1,0),FALSE))</f>
        <v>0.50592810218389472</v>
      </c>
      <c r="F212">
        <f>IF(ISERROR(1/VLOOKUP($B212,Kraftvärmeprod!$B$1:$AV$480,MATCH("Producerad elenergi i kraftvärmeverk (GWh)",Kraftvärmeprod!$B$1:$AV$1,0),FALSE)),"",VLOOKUP($B212,Kraftvärmeprod!$B$1:$AV$480,MATCH("Producerad elenergi i kraftvärmeverk (GWh)",Kraftvärmeprod!$B$1:$AV$1,0),FALSE))</f>
        <v>5.4242999999999997</v>
      </c>
      <c r="G212" t="str">
        <f>IF(ISERROR(1/VLOOKUP($B212,Miljö!$B$1:$T$480,MATCH("Såld mängd produktionsspecifik fjärrvärme (GWh)",Miljö!$B$1:$T$1,0),FALSE)),"",VLOOKUP($B212,Miljö!$B$1:$T$480,MATCH("Såld mängd produktionsspecifik fjärrvärme (GWh)",Miljö!$B$1:$T$1,0),FALSE))</f>
        <v/>
      </c>
      <c r="J212" t="str">
        <f t="shared" si="3"/>
        <v>Mälarenergi AB</v>
      </c>
    </row>
    <row r="213" spans="1:10" x14ac:dyDescent="0.25">
      <c r="A213" s="2" t="s">
        <v>345</v>
      </c>
      <c r="B213" s="2" t="s">
        <v>346</v>
      </c>
      <c r="D213" t="str">
        <f>IF(ISERROR(1/VLOOKUP($B213,Kraftvärmeprod!$B$1:$D$480,MATCH("Total värmeproduktion i kraftvärmeverk i kombinerad drift (GWh)",Kraftvärmeprod!$B$1:$AV$1,0),FALSE)),"Ej kraftvärme","Alternativproduktionsmetoden")</f>
        <v>Alternativproduktionsmetoden</v>
      </c>
      <c r="E213" s="73">
        <f>IF(ISERROR(1/VLOOKUP($B213,Kraftvärmeprod!$B$1:$BD$480,MATCH("Total värmeproduktion i kraftvärmeverk i kombinerad drift (GWh)",Kraftvärmeprod!$B$1:$AV$1,0),FALSE)),"",VLOOKUP($B213,'Slutlig allokering kvv'!$B$1:$BC$480,MATCH(E$1,'Slutlig allokering kvv'!$B$1:$AU$1,0),FALSE))</f>
        <v>0.4602363384053586</v>
      </c>
      <c r="F213">
        <f>IF(ISERROR(1/VLOOKUP($B213,Kraftvärmeprod!$B$1:$AV$480,MATCH("Producerad elenergi i kraftvärmeverk (GWh)",Kraftvärmeprod!$B$1:$AV$1,0),FALSE)),"",VLOOKUP($B213,Kraftvärmeprod!$B$1:$AV$480,MATCH("Producerad elenergi i kraftvärmeverk (GWh)",Kraftvärmeprod!$B$1:$AV$1,0),FALSE))</f>
        <v>105.73</v>
      </c>
      <c r="G213">
        <f>IF(ISERROR(1/VLOOKUP($B213,Miljö!$B$1:$T$480,MATCH("Såld mängd produktionsspecifik fjärrvärme (GWh)",Miljö!$B$1:$T$1,0),FALSE)),"",VLOOKUP($B213,Miljö!$B$1:$T$480,MATCH("Såld mängd produktionsspecifik fjärrvärme (GWh)",Miljö!$B$1:$T$1,0),FALSE))</f>
        <v>137.83000000000001</v>
      </c>
      <c r="J213" t="str">
        <f t="shared" si="3"/>
        <v>Mölndal Energi AB</v>
      </c>
    </row>
    <row r="214" spans="1:10" x14ac:dyDescent="0.25">
      <c r="A214" s="2" t="s">
        <v>345</v>
      </c>
      <c r="B214" s="2" t="s">
        <v>347</v>
      </c>
      <c r="D214" t="str">
        <f>IF(ISERROR(1/VLOOKUP($B214,Kraftvärmeprod!$B$1:$D$480,MATCH("Total värmeproduktion i kraftvärmeverk i kombinerad drift (GWh)",Kraftvärmeprod!$B$1:$AV$1,0),FALSE)),"Ej kraftvärme","Alternativproduktionsmetoden")</f>
        <v>Alternativproduktionsmetoden</v>
      </c>
      <c r="E214" s="73">
        <f>IF(ISERROR(1/VLOOKUP($B214,Kraftvärmeprod!$B$1:$BD$480,MATCH("Total värmeproduktion i kraftvärmeverk i kombinerad drift (GWh)",Kraftvärmeprod!$B$1:$AV$1,0),FALSE)),"",VLOOKUP($B214,'Slutlig allokering kvv'!$B$1:$BC$480,MATCH(E$1,'Slutlig allokering kvv'!$B$1:$AU$1,0),FALSE))</f>
        <v>0.4580092054018513</v>
      </c>
      <c r="F214">
        <f>IF(ISERROR(1/VLOOKUP($B214,Kraftvärmeprod!$B$1:$AV$480,MATCH("Producerad elenergi i kraftvärmeverk (GWh)",Kraftvärmeprod!$B$1:$AV$1,0),FALSE)),"",VLOOKUP($B214,Kraftvärmeprod!$B$1:$AV$480,MATCH("Producerad elenergi i kraftvärmeverk (GWh)",Kraftvärmeprod!$B$1:$AV$1,0),FALSE))</f>
        <v>10.6005</v>
      </c>
      <c r="G214" t="str">
        <f>IF(ISERROR(1/VLOOKUP($B214,Miljö!$B$1:$T$480,MATCH("Såld mängd produktionsspecifik fjärrvärme (GWh)",Miljö!$B$1:$T$1,0),FALSE)),"",VLOOKUP($B214,Miljö!$B$1:$T$480,MATCH("Såld mängd produktionsspecifik fjärrvärme (GWh)",Miljö!$B$1:$T$1,0),FALSE))</f>
        <v/>
      </c>
      <c r="J214" t="str">
        <f t="shared" si="3"/>
        <v>Mölndal Energi AB</v>
      </c>
    </row>
    <row r="215" spans="1:10" x14ac:dyDescent="0.25">
      <c r="A215" s="2" t="s">
        <v>345</v>
      </c>
      <c r="B215" s="2" t="s">
        <v>348</v>
      </c>
      <c r="D215" t="str">
        <f>IF(ISERROR(1/VLOOKUP($B215,Kraftvärmeprod!$B$1:$D$480,MATCH("Total värmeproduktion i kraftvärmeverk i kombinerad drift (GWh)",Kraftvärmeprod!$B$1:$AV$1,0),FALSE)),"Ej kraftvärme","Alternativproduktionsmetoden")</f>
        <v>Alternativproduktionsmetoden</v>
      </c>
      <c r="E215" s="73">
        <f>IF(ISERROR(1/VLOOKUP($B215,Kraftvärmeprod!$B$1:$BD$480,MATCH("Total värmeproduktion i kraftvärmeverk i kombinerad drift (GWh)",Kraftvärmeprod!$B$1:$AV$1,0),FALSE)),"",VLOOKUP($B215,'Slutlig allokering kvv'!$B$1:$BC$480,MATCH(E$1,'Slutlig allokering kvv'!$B$1:$AU$1,0),FALSE))</f>
        <v>0.45799842395587081</v>
      </c>
      <c r="F215">
        <f>IF(ISERROR(1/VLOOKUP($B215,Kraftvärmeprod!$B$1:$AV$480,MATCH("Producerad elenergi i kraftvärmeverk (GWh)",Kraftvärmeprod!$B$1:$AV$1,0),FALSE)),"",VLOOKUP($B215,Kraftvärmeprod!$B$1:$AV$480,MATCH("Producerad elenergi i kraftvärmeverk (GWh)",Kraftvärmeprod!$B$1:$AV$1,0),FALSE))</f>
        <v>6.1239999999999997</v>
      </c>
      <c r="G215" t="str">
        <f>IF(ISERROR(1/VLOOKUP($B215,Miljö!$B$1:$T$480,MATCH("Såld mängd produktionsspecifik fjärrvärme (GWh)",Miljö!$B$1:$T$1,0),FALSE)),"",VLOOKUP($B215,Miljö!$B$1:$T$480,MATCH("Såld mängd produktionsspecifik fjärrvärme (GWh)",Miljö!$B$1:$T$1,0),FALSE))</f>
        <v/>
      </c>
      <c r="J215" t="str">
        <f t="shared" si="3"/>
        <v>Mölndal Energi AB</v>
      </c>
    </row>
    <row r="216" spans="1:10" x14ac:dyDescent="0.25">
      <c r="A216" s="2" t="s">
        <v>349</v>
      </c>
      <c r="B216" s="2" t="s">
        <v>350</v>
      </c>
      <c r="D216" t="str">
        <f>IF(ISERROR(1/VLOOKUP($B216,Kraftvärmeprod!$B$1:$D$480,MATCH("Total värmeproduktion i kraftvärmeverk i kombinerad drift (GWh)",Kraftvärmeprod!$B$1:$AV$1,0),FALSE)),"Ej kraftvärme","Alternativproduktionsmetoden")</f>
        <v>Ej kraftvärme</v>
      </c>
      <c r="E216" s="73" t="str">
        <f>IF(ISERROR(1/VLOOKUP($B216,Kraftvärmeprod!$B$1:$BD$480,MATCH("Total värmeproduktion i kraftvärmeverk i kombinerad drift (GWh)",Kraftvärmeprod!$B$1:$AV$1,0),FALSE)),"",VLOOKUP($B216,'Slutlig allokering kvv'!$B$1:$BC$480,MATCH(E$1,'Slutlig allokering kvv'!$B$1:$AU$1,0),FALSE))</f>
        <v/>
      </c>
      <c r="F216" t="str">
        <f>IF(ISERROR(1/VLOOKUP($B216,Kraftvärmeprod!$B$1:$AV$480,MATCH("Producerad elenergi i kraftvärmeverk (GWh)",Kraftvärmeprod!$B$1:$AV$1,0),FALSE)),"",VLOOKUP($B216,Kraftvärmeprod!$B$1:$AV$480,MATCH("Producerad elenergi i kraftvärmeverk (GWh)",Kraftvärmeprod!$B$1:$AV$1,0),FALSE))</f>
        <v/>
      </c>
      <c r="G216" t="str">
        <f>IF(ISERROR(1/VLOOKUP($B216,Miljö!$B$1:$T$480,MATCH("Såld mängd produktionsspecifik fjärrvärme (GWh)",Miljö!$B$1:$T$1,0),FALSE)),"",VLOOKUP($B216,Miljö!$B$1:$T$480,MATCH("Såld mängd produktionsspecifik fjärrvärme (GWh)",Miljö!$B$1:$T$1,0),FALSE))</f>
        <v/>
      </c>
      <c r="J216" t="str">
        <f t="shared" si="3"/>
        <v>Mörbylånga Kommun</v>
      </c>
    </row>
    <row r="217" spans="1:10" x14ac:dyDescent="0.25">
      <c r="A217" s="2" t="s">
        <v>360</v>
      </c>
      <c r="B217" s="2" t="s">
        <v>361</v>
      </c>
      <c r="D217" t="str">
        <f>IF(ISERROR(1/VLOOKUP($B217,Kraftvärmeprod!$B$1:$D$480,MATCH("Total värmeproduktion i kraftvärmeverk i kombinerad drift (GWh)",Kraftvärmeprod!$B$1:$AV$1,0),FALSE)),"Ej kraftvärme","Alternativproduktionsmetoden")</f>
        <v>Ej kraftvärme</v>
      </c>
      <c r="E217" s="73" t="str">
        <f>IF(ISERROR(1/VLOOKUP($B217,Kraftvärmeprod!$B$1:$BD$480,MATCH("Total värmeproduktion i kraftvärmeverk i kombinerad drift (GWh)",Kraftvärmeprod!$B$1:$AV$1,0),FALSE)),"",VLOOKUP($B217,'Slutlig allokering kvv'!$B$1:$BC$480,MATCH(E$1,'Slutlig allokering kvv'!$B$1:$AU$1,0),FALSE))</f>
        <v/>
      </c>
      <c r="F217" t="str">
        <f>IF(ISERROR(1/VLOOKUP($B217,Kraftvärmeprod!$B$1:$AV$480,MATCH("Producerad elenergi i kraftvärmeverk (GWh)",Kraftvärmeprod!$B$1:$AV$1,0),FALSE)),"",VLOOKUP($B217,Kraftvärmeprod!$B$1:$AV$480,MATCH("Producerad elenergi i kraftvärmeverk (GWh)",Kraftvärmeprod!$B$1:$AV$1,0),FALSE))</f>
        <v/>
      </c>
      <c r="G217" t="str">
        <f>IF(ISERROR(1/VLOOKUP($B217,Miljö!$B$1:$T$480,MATCH("Såld mängd produktionsspecifik fjärrvärme (GWh)",Miljö!$B$1:$T$1,0),FALSE)),"",VLOOKUP($B217,Miljö!$B$1:$T$480,MATCH("Såld mängd produktionsspecifik fjärrvärme (GWh)",Miljö!$B$1:$T$1,0),FALSE))</f>
        <v/>
      </c>
      <c r="J217" t="str">
        <f t="shared" si="3"/>
        <v>Neova AB</v>
      </c>
    </row>
    <row r="218" spans="1:10" x14ac:dyDescent="0.25">
      <c r="A218" s="2" t="s">
        <v>360</v>
      </c>
      <c r="B218" s="2" t="s">
        <v>353</v>
      </c>
      <c r="D218" t="str">
        <f>IF(ISERROR(1/VLOOKUP($B218,Kraftvärmeprod!$B$1:$D$480,MATCH("Total värmeproduktion i kraftvärmeverk i kombinerad drift (GWh)",Kraftvärmeprod!$B$1:$AV$1,0),FALSE)),"Ej kraftvärme","Alternativproduktionsmetoden")</f>
        <v>Ej kraftvärme</v>
      </c>
      <c r="E218" s="73" t="str">
        <f>IF(ISERROR(1/VLOOKUP($B218,Kraftvärmeprod!$B$1:$BD$480,MATCH("Total värmeproduktion i kraftvärmeverk i kombinerad drift (GWh)",Kraftvärmeprod!$B$1:$AV$1,0),FALSE)),"",VLOOKUP($B218,'Slutlig allokering kvv'!$B$1:$BC$480,MATCH(E$1,'Slutlig allokering kvv'!$B$1:$AU$1,0),FALSE))</f>
        <v/>
      </c>
      <c r="F218" t="str">
        <f>IF(ISERROR(1/VLOOKUP($B218,Kraftvärmeprod!$B$1:$AV$480,MATCH("Producerad elenergi i kraftvärmeverk (GWh)",Kraftvärmeprod!$B$1:$AV$1,0),FALSE)),"",VLOOKUP($B218,Kraftvärmeprod!$B$1:$AV$480,MATCH("Producerad elenergi i kraftvärmeverk (GWh)",Kraftvärmeprod!$B$1:$AV$1,0),FALSE))</f>
        <v/>
      </c>
      <c r="G218" t="str">
        <f>IF(ISERROR(1/VLOOKUP($B218,Miljö!$B$1:$T$480,MATCH("Såld mängd produktionsspecifik fjärrvärme (GWh)",Miljö!$B$1:$T$1,0),FALSE)),"",VLOOKUP($B218,Miljö!$B$1:$T$480,MATCH("Såld mängd produktionsspecifik fjärrvärme (GWh)",Miljö!$B$1:$T$1,0),FALSE))</f>
        <v/>
      </c>
      <c r="J218" t="str">
        <f t="shared" si="3"/>
        <v>Neova AB</v>
      </c>
    </row>
    <row r="219" spans="1:10" x14ac:dyDescent="0.25">
      <c r="A219" s="2" t="s">
        <v>360</v>
      </c>
      <c r="B219" s="2" t="s">
        <v>354</v>
      </c>
      <c r="D219" t="str">
        <f>IF(ISERROR(1/VLOOKUP($B219,Kraftvärmeprod!$B$1:$D$480,MATCH("Total värmeproduktion i kraftvärmeverk i kombinerad drift (GWh)",Kraftvärmeprod!$B$1:$AV$1,0),FALSE)),"Ej kraftvärme","Alternativproduktionsmetoden")</f>
        <v>Ej kraftvärme</v>
      </c>
      <c r="E219" s="73" t="str">
        <f>IF(ISERROR(1/VLOOKUP($B219,Kraftvärmeprod!$B$1:$BD$480,MATCH("Total värmeproduktion i kraftvärmeverk i kombinerad drift (GWh)",Kraftvärmeprod!$B$1:$AV$1,0),FALSE)),"",VLOOKUP($B219,'Slutlig allokering kvv'!$B$1:$BC$480,MATCH(E$1,'Slutlig allokering kvv'!$B$1:$AU$1,0),FALSE))</f>
        <v/>
      </c>
      <c r="F219" t="str">
        <f>IF(ISERROR(1/VLOOKUP($B219,Kraftvärmeprod!$B$1:$AV$480,MATCH("Producerad elenergi i kraftvärmeverk (GWh)",Kraftvärmeprod!$B$1:$AV$1,0),FALSE)),"",VLOOKUP($B219,Kraftvärmeprod!$B$1:$AV$480,MATCH("Producerad elenergi i kraftvärmeverk (GWh)",Kraftvärmeprod!$B$1:$AV$1,0),FALSE))</f>
        <v/>
      </c>
      <c r="G219" t="str">
        <f>IF(ISERROR(1/VLOOKUP($B219,Miljö!$B$1:$T$480,MATCH("Såld mängd produktionsspecifik fjärrvärme (GWh)",Miljö!$B$1:$T$1,0),FALSE)),"",VLOOKUP($B219,Miljö!$B$1:$T$480,MATCH("Såld mängd produktionsspecifik fjärrvärme (GWh)",Miljö!$B$1:$T$1,0),FALSE))</f>
        <v/>
      </c>
      <c r="J219" t="str">
        <f t="shared" si="3"/>
        <v>Neova AB</v>
      </c>
    </row>
    <row r="220" spans="1:10" x14ac:dyDescent="0.25">
      <c r="A220" s="2" t="s">
        <v>360</v>
      </c>
      <c r="B220" s="2" t="s">
        <v>362</v>
      </c>
      <c r="D220" t="str">
        <f>IF(ISERROR(1/VLOOKUP($B220,Kraftvärmeprod!$B$1:$D$480,MATCH("Total värmeproduktion i kraftvärmeverk i kombinerad drift (GWh)",Kraftvärmeprod!$B$1:$AV$1,0),FALSE)),"Ej kraftvärme","Alternativproduktionsmetoden")</f>
        <v>Ej kraftvärme</v>
      </c>
      <c r="E220" s="73" t="str">
        <f>IF(ISERROR(1/VLOOKUP($B220,Kraftvärmeprod!$B$1:$BD$480,MATCH("Total värmeproduktion i kraftvärmeverk i kombinerad drift (GWh)",Kraftvärmeprod!$B$1:$AV$1,0),FALSE)),"",VLOOKUP($B220,'Slutlig allokering kvv'!$B$1:$BC$480,MATCH(E$1,'Slutlig allokering kvv'!$B$1:$AU$1,0),FALSE))</f>
        <v/>
      </c>
      <c r="F220" t="str">
        <f>IF(ISERROR(1/VLOOKUP($B220,Kraftvärmeprod!$B$1:$AV$480,MATCH("Producerad elenergi i kraftvärmeverk (GWh)",Kraftvärmeprod!$B$1:$AV$1,0),FALSE)),"",VLOOKUP($B220,Kraftvärmeprod!$B$1:$AV$480,MATCH("Producerad elenergi i kraftvärmeverk (GWh)",Kraftvärmeprod!$B$1:$AV$1,0),FALSE))</f>
        <v/>
      </c>
      <c r="G220" t="str">
        <f>IF(ISERROR(1/VLOOKUP($B220,Miljö!$B$1:$T$480,MATCH("Såld mängd produktionsspecifik fjärrvärme (GWh)",Miljö!$B$1:$T$1,0),FALSE)),"",VLOOKUP($B220,Miljö!$B$1:$T$480,MATCH("Såld mängd produktionsspecifik fjärrvärme (GWh)",Miljö!$B$1:$T$1,0),FALSE))</f>
        <v/>
      </c>
      <c r="J220" t="str">
        <f t="shared" si="3"/>
        <v>Neova AB</v>
      </c>
    </row>
    <row r="221" spans="1:10" x14ac:dyDescent="0.25">
      <c r="A221" s="2" t="s">
        <v>360</v>
      </c>
      <c r="B221" s="2" t="s">
        <v>355</v>
      </c>
      <c r="D221" t="str">
        <f>IF(ISERROR(1/VLOOKUP($B221,Kraftvärmeprod!$B$1:$D$480,MATCH("Total värmeproduktion i kraftvärmeverk i kombinerad drift (GWh)",Kraftvärmeprod!$B$1:$AV$1,0),FALSE)),"Ej kraftvärme","Alternativproduktionsmetoden")</f>
        <v>Ej kraftvärme</v>
      </c>
      <c r="E221" s="73" t="str">
        <f>IF(ISERROR(1/VLOOKUP($B221,Kraftvärmeprod!$B$1:$BD$480,MATCH("Total värmeproduktion i kraftvärmeverk i kombinerad drift (GWh)",Kraftvärmeprod!$B$1:$AV$1,0),FALSE)),"",VLOOKUP($B221,'Slutlig allokering kvv'!$B$1:$BC$480,MATCH(E$1,'Slutlig allokering kvv'!$B$1:$AU$1,0),FALSE))</f>
        <v/>
      </c>
      <c r="F221" t="str">
        <f>IF(ISERROR(1/VLOOKUP($B221,Kraftvärmeprod!$B$1:$AV$480,MATCH("Producerad elenergi i kraftvärmeverk (GWh)",Kraftvärmeprod!$B$1:$AV$1,0),FALSE)),"",VLOOKUP($B221,Kraftvärmeprod!$B$1:$AV$480,MATCH("Producerad elenergi i kraftvärmeverk (GWh)",Kraftvärmeprod!$B$1:$AV$1,0),FALSE))</f>
        <v/>
      </c>
      <c r="G221" t="str">
        <f>IF(ISERROR(1/VLOOKUP($B221,Miljö!$B$1:$T$480,MATCH("Såld mängd produktionsspecifik fjärrvärme (GWh)",Miljö!$B$1:$T$1,0),FALSE)),"",VLOOKUP($B221,Miljö!$B$1:$T$480,MATCH("Såld mängd produktionsspecifik fjärrvärme (GWh)",Miljö!$B$1:$T$1,0),FALSE))</f>
        <v/>
      </c>
      <c r="J221" t="str">
        <f t="shared" si="3"/>
        <v>Neova AB</v>
      </c>
    </row>
    <row r="222" spans="1:10" x14ac:dyDescent="0.25">
      <c r="A222" s="2" t="s">
        <v>360</v>
      </c>
      <c r="B222" s="2" t="s">
        <v>356</v>
      </c>
      <c r="D222" t="str">
        <f>IF(ISERROR(1/VLOOKUP($B222,Kraftvärmeprod!$B$1:$D$480,MATCH("Total värmeproduktion i kraftvärmeverk i kombinerad drift (GWh)",Kraftvärmeprod!$B$1:$AV$1,0),FALSE)),"Ej kraftvärme","Alternativproduktionsmetoden")</f>
        <v>Ej kraftvärme</v>
      </c>
      <c r="E222" s="73" t="str">
        <f>IF(ISERROR(1/VLOOKUP($B222,Kraftvärmeprod!$B$1:$BD$480,MATCH("Total värmeproduktion i kraftvärmeverk i kombinerad drift (GWh)",Kraftvärmeprod!$B$1:$AV$1,0),FALSE)),"",VLOOKUP($B222,'Slutlig allokering kvv'!$B$1:$BC$480,MATCH(E$1,'Slutlig allokering kvv'!$B$1:$AU$1,0),FALSE))</f>
        <v/>
      </c>
      <c r="F222" t="str">
        <f>IF(ISERROR(1/VLOOKUP($B222,Kraftvärmeprod!$B$1:$AV$480,MATCH("Producerad elenergi i kraftvärmeverk (GWh)",Kraftvärmeprod!$B$1:$AV$1,0),FALSE)),"",VLOOKUP($B222,Kraftvärmeprod!$B$1:$AV$480,MATCH("Producerad elenergi i kraftvärmeverk (GWh)",Kraftvärmeprod!$B$1:$AV$1,0),FALSE))</f>
        <v/>
      </c>
      <c r="G222" t="str">
        <f>IF(ISERROR(1/VLOOKUP($B222,Miljö!$B$1:$T$480,MATCH("Såld mängd produktionsspecifik fjärrvärme (GWh)",Miljö!$B$1:$T$1,0),FALSE)),"",VLOOKUP($B222,Miljö!$B$1:$T$480,MATCH("Såld mängd produktionsspecifik fjärrvärme (GWh)",Miljö!$B$1:$T$1,0),FALSE))</f>
        <v/>
      </c>
      <c r="J222" t="str">
        <f t="shared" si="3"/>
        <v>Neova AB</v>
      </c>
    </row>
    <row r="223" spans="1:10" x14ac:dyDescent="0.25">
      <c r="A223" s="2" t="s">
        <v>360</v>
      </c>
      <c r="B223" s="2" t="s">
        <v>357</v>
      </c>
      <c r="D223" t="str">
        <f>IF(ISERROR(1/VLOOKUP($B223,Kraftvärmeprod!$B$1:$D$480,MATCH("Total värmeproduktion i kraftvärmeverk i kombinerad drift (GWh)",Kraftvärmeprod!$B$1:$AV$1,0),FALSE)),"Ej kraftvärme","Alternativproduktionsmetoden")</f>
        <v>Ej kraftvärme</v>
      </c>
      <c r="E223" s="73" t="str">
        <f>IF(ISERROR(1/VLOOKUP($B223,Kraftvärmeprod!$B$1:$BD$480,MATCH("Total värmeproduktion i kraftvärmeverk i kombinerad drift (GWh)",Kraftvärmeprod!$B$1:$AV$1,0),FALSE)),"",VLOOKUP($B223,'Slutlig allokering kvv'!$B$1:$BC$480,MATCH(E$1,'Slutlig allokering kvv'!$B$1:$AU$1,0),FALSE))</f>
        <v/>
      </c>
      <c r="F223" t="str">
        <f>IF(ISERROR(1/VLOOKUP($B223,Kraftvärmeprod!$B$1:$AV$480,MATCH("Producerad elenergi i kraftvärmeverk (GWh)",Kraftvärmeprod!$B$1:$AV$1,0),FALSE)),"",VLOOKUP($B223,Kraftvärmeprod!$B$1:$AV$480,MATCH("Producerad elenergi i kraftvärmeverk (GWh)",Kraftvärmeprod!$B$1:$AV$1,0),FALSE))</f>
        <v/>
      </c>
      <c r="G223" t="str">
        <f>IF(ISERROR(1/VLOOKUP($B223,Miljö!$B$1:$T$480,MATCH("Såld mängd produktionsspecifik fjärrvärme (GWh)",Miljö!$B$1:$T$1,0),FALSE)),"",VLOOKUP($B223,Miljö!$B$1:$T$480,MATCH("Såld mängd produktionsspecifik fjärrvärme (GWh)",Miljö!$B$1:$T$1,0),FALSE))</f>
        <v/>
      </c>
      <c r="J223" t="str">
        <f t="shared" si="3"/>
        <v>Neova AB</v>
      </c>
    </row>
    <row r="224" spans="1:10" x14ac:dyDescent="0.25">
      <c r="A224" s="2" t="s">
        <v>360</v>
      </c>
      <c r="B224" s="2" t="s">
        <v>358</v>
      </c>
      <c r="D224" t="str">
        <f>IF(ISERROR(1/VLOOKUP($B224,Kraftvärmeprod!$B$1:$D$480,MATCH("Total värmeproduktion i kraftvärmeverk i kombinerad drift (GWh)",Kraftvärmeprod!$B$1:$AV$1,0),FALSE)),"Ej kraftvärme","Alternativproduktionsmetoden")</f>
        <v>Ej kraftvärme</v>
      </c>
      <c r="E224" s="73" t="str">
        <f>IF(ISERROR(1/VLOOKUP($B224,Kraftvärmeprod!$B$1:$BD$480,MATCH("Total värmeproduktion i kraftvärmeverk i kombinerad drift (GWh)",Kraftvärmeprod!$B$1:$AV$1,0),FALSE)),"",VLOOKUP($B224,'Slutlig allokering kvv'!$B$1:$BC$480,MATCH(E$1,'Slutlig allokering kvv'!$B$1:$AU$1,0),FALSE))</f>
        <v/>
      </c>
      <c r="F224" t="str">
        <f>IF(ISERROR(1/VLOOKUP($B224,Kraftvärmeprod!$B$1:$AV$480,MATCH("Producerad elenergi i kraftvärmeverk (GWh)",Kraftvärmeprod!$B$1:$AV$1,0),FALSE)),"",VLOOKUP($B224,Kraftvärmeprod!$B$1:$AV$480,MATCH("Producerad elenergi i kraftvärmeverk (GWh)",Kraftvärmeprod!$B$1:$AV$1,0),FALSE))</f>
        <v/>
      </c>
      <c r="G224" t="str">
        <f>IF(ISERROR(1/VLOOKUP($B224,Miljö!$B$1:$T$480,MATCH("Såld mängd produktionsspecifik fjärrvärme (GWh)",Miljö!$B$1:$T$1,0),FALSE)),"",VLOOKUP($B224,Miljö!$B$1:$T$480,MATCH("Såld mängd produktionsspecifik fjärrvärme (GWh)",Miljö!$B$1:$T$1,0),FALSE))</f>
        <v/>
      </c>
      <c r="J224" t="str">
        <f t="shared" si="3"/>
        <v>Neova AB</v>
      </c>
    </row>
    <row r="225" spans="1:10" x14ac:dyDescent="0.25">
      <c r="A225" s="2" t="s">
        <v>360</v>
      </c>
      <c r="B225" s="2" t="s">
        <v>363</v>
      </c>
      <c r="D225" t="str">
        <f>IF(ISERROR(1/VLOOKUP($B225,Kraftvärmeprod!$B$1:$D$480,MATCH("Total värmeproduktion i kraftvärmeverk i kombinerad drift (GWh)",Kraftvärmeprod!$B$1:$AV$1,0),FALSE)),"Ej kraftvärme","Alternativproduktionsmetoden")</f>
        <v>Ej kraftvärme</v>
      </c>
      <c r="E225" s="73" t="str">
        <f>IF(ISERROR(1/VLOOKUP($B225,Kraftvärmeprod!$B$1:$BD$480,MATCH("Total värmeproduktion i kraftvärmeverk i kombinerad drift (GWh)",Kraftvärmeprod!$B$1:$AV$1,0),FALSE)),"",VLOOKUP($B225,'Slutlig allokering kvv'!$B$1:$BC$480,MATCH(E$1,'Slutlig allokering kvv'!$B$1:$AU$1,0),FALSE))</f>
        <v/>
      </c>
      <c r="F225" t="str">
        <f>IF(ISERROR(1/VLOOKUP($B225,Kraftvärmeprod!$B$1:$AV$480,MATCH("Producerad elenergi i kraftvärmeverk (GWh)",Kraftvärmeprod!$B$1:$AV$1,0),FALSE)),"",VLOOKUP($B225,Kraftvärmeprod!$B$1:$AV$480,MATCH("Producerad elenergi i kraftvärmeverk (GWh)",Kraftvärmeprod!$B$1:$AV$1,0),FALSE))</f>
        <v/>
      </c>
      <c r="G225" t="str">
        <f>IF(ISERROR(1/VLOOKUP($B225,Miljö!$B$1:$T$480,MATCH("Såld mängd produktionsspecifik fjärrvärme (GWh)",Miljö!$B$1:$T$1,0),FALSE)),"",VLOOKUP($B225,Miljö!$B$1:$T$480,MATCH("Såld mängd produktionsspecifik fjärrvärme (GWh)",Miljö!$B$1:$T$1,0),FALSE))</f>
        <v/>
      </c>
      <c r="J225" t="str">
        <f t="shared" si="3"/>
        <v>Neova AB</v>
      </c>
    </row>
    <row r="226" spans="1:10" x14ac:dyDescent="0.25">
      <c r="A226" s="2" t="s">
        <v>360</v>
      </c>
      <c r="B226" s="2" t="s">
        <v>359</v>
      </c>
      <c r="D226" t="str">
        <f>IF(ISERROR(1/VLOOKUP($B226,Kraftvärmeprod!$B$1:$D$480,MATCH("Total värmeproduktion i kraftvärmeverk i kombinerad drift (GWh)",Kraftvärmeprod!$B$1:$AV$1,0),FALSE)),"Ej kraftvärme","Alternativproduktionsmetoden")</f>
        <v>Ej kraftvärme</v>
      </c>
      <c r="E226" s="73" t="str">
        <f>IF(ISERROR(1/VLOOKUP($B226,Kraftvärmeprod!$B$1:$BD$480,MATCH("Total värmeproduktion i kraftvärmeverk i kombinerad drift (GWh)",Kraftvärmeprod!$B$1:$AV$1,0),FALSE)),"",VLOOKUP($B226,'Slutlig allokering kvv'!$B$1:$BC$480,MATCH(E$1,'Slutlig allokering kvv'!$B$1:$AU$1,0),FALSE))</f>
        <v/>
      </c>
      <c r="F226" t="str">
        <f>IF(ISERROR(1/VLOOKUP($B226,Kraftvärmeprod!$B$1:$AV$480,MATCH("Producerad elenergi i kraftvärmeverk (GWh)",Kraftvärmeprod!$B$1:$AV$1,0),FALSE)),"",VLOOKUP($B226,Kraftvärmeprod!$B$1:$AV$480,MATCH("Producerad elenergi i kraftvärmeverk (GWh)",Kraftvärmeprod!$B$1:$AV$1,0),FALSE))</f>
        <v/>
      </c>
      <c r="G226" t="str">
        <f>IF(ISERROR(1/VLOOKUP($B226,Miljö!$B$1:$T$480,MATCH("Såld mängd produktionsspecifik fjärrvärme (GWh)",Miljö!$B$1:$T$1,0),FALSE)),"",VLOOKUP($B226,Miljö!$B$1:$T$480,MATCH("Såld mängd produktionsspecifik fjärrvärme (GWh)",Miljö!$B$1:$T$1,0),FALSE))</f>
        <v/>
      </c>
      <c r="J226" t="str">
        <f t="shared" si="3"/>
        <v>Neova AB</v>
      </c>
    </row>
    <row r="227" spans="1:10" x14ac:dyDescent="0.25">
      <c r="A227" s="2" t="s">
        <v>364</v>
      </c>
      <c r="B227" s="2" t="s">
        <v>365</v>
      </c>
      <c r="D227" t="str">
        <f>IF(ISERROR(1/VLOOKUP($B227,Kraftvärmeprod!$B$1:$D$480,MATCH("Total värmeproduktion i kraftvärmeverk i kombinerad drift (GWh)",Kraftvärmeprod!$B$1:$AV$1,0),FALSE)),"Ej kraftvärme","Alternativproduktionsmetoden")</f>
        <v>Ej kraftvärme</v>
      </c>
      <c r="E227" s="73" t="str">
        <f>IF(ISERROR(1/VLOOKUP($B227,Kraftvärmeprod!$B$1:$BD$480,MATCH("Total värmeproduktion i kraftvärmeverk i kombinerad drift (GWh)",Kraftvärmeprod!$B$1:$AV$1,0),FALSE)),"",VLOOKUP($B227,'Slutlig allokering kvv'!$B$1:$BC$480,MATCH(E$1,'Slutlig allokering kvv'!$B$1:$AU$1,0),FALSE))</f>
        <v/>
      </c>
      <c r="F227" t="str">
        <f>IF(ISERROR(1/VLOOKUP($B227,Kraftvärmeprod!$B$1:$AV$480,MATCH("Producerad elenergi i kraftvärmeverk (GWh)",Kraftvärmeprod!$B$1:$AV$1,0),FALSE)),"",VLOOKUP($B227,Kraftvärmeprod!$B$1:$AV$480,MATCH("Producerad elenergi i kraftvärmeverk (GWh)",Kraftvärmeprod!$B$1:$AV$1,0),FALSE))</f>
        <v/>
      </c>
      <c r="G227" t="str">
        <f>IF(ISERROR(1/VLOOKUP($B227,Miljö!$B$1:$T$480,MATCH("Såld mängd produktionsspecifik fjärrvärme (GWh)",Miljö!$B$1:$T$1,0),FALSE)),"",VLOOKUP($B227,Miljö!$B$1:$T$480,MATCH("Såld mängd produktionsspecifik fjärrvärme (GWh)",Miljö!$B$1:$T$1,0),FALSE))</f>
        <v/>
      </c>
      <c r="J227" t="str">
        <f t="shared" si="3"/>
        <v>Njudung Energi Sävsjö AB</v>
      </c>
    </row>
    <row r="228" spans="1:10" x14ac:dyDescent="0.25">
      <c r="A228" s="2" t="s">
        <v>364</v>
      </c>
      <c r="B228" s="2" t="s">
        <v>366</v>
      </c>
      <c r="D228" t="str">
        <f>IF(ISERROR(1/VLOOKUP($B228,Kraftvärmeprod!$B$1:$D$480,MATCH("Total värmeproduktion i kraftvärmeverk i kombinerad drift (GWh)",Kraftvärmeprod!$B$1:$AV$1,0),FALSE)),"Ej kraftvärme","Alternativproduktionsmetoden")</f>
        <v>Ej kraftvärme</v>
      </c>
      <c r="E228" s="73" t="str">
        <f>IF(ISERROR(1/VLOOKUP($B228,Kraftvärmeprod!$B$1:$BD$480,MATCH("Total värmeproduktion i kraftvärmeverk i kombinerad drift (GWh)",Kraftvärmeprod!$B$1:$AV$1,0),FALSE)),"",VLOOKUP($B228,'Slutlig allokering kvv'!$B$1:$BC$480,MATCH(E$1,'Slutlig allokering kvv'!$B$1:$AU$1,0),FALSE))</f>
        <v/>
      </c>
      <c r="F228" t="str">
        <f>IF(ISERROR(1/VLOOKUP($B228,Kraftvärmeprod!$B$1:$AV$480,MATCH("Producerad elenergi i kraftvärmeverk (GWh)",Kraftvärmeprod!$B$1:$AV$1,0),FALSE)),"",VLOOKUP($B228,Kraftvärmeprod!$B$1:$AV$480,MATCH("Producerad elenergi i kraftvärmeverk (GWh)",Kraftvärmeprod!$B$1:$AV$1,0),FALSE))</f>
        <v/>
      </c>
      <c r="G228" t="str">
        <f>IF(ISERROR(1/VLOOKUP($B228,Miljö!$B$1:$T$480,MATCH("Såld mängd produktionsspecifik fjärrvärme (GWh)",Miljö!$B$1:$T$1,0),FALSE)),"",VLOOKUP($B228,Miljö!$B$1:$T$480,MATCH("Såld mängd produktionsspecifik fjärrvärme (GWh)",Miljö!$B$1:$T$1,0),FALSE))</f>
        <v/>
      </c>
      <c r="J228" t="str">
        <f t="shared" si="3"/>
        <v>Njudung Energi Sävsjö AB</v>
      </c>
    </row>
    <row r="229" spans="1:10" x14ac:dyDescent="0.25">
      <c r="A229" s="2" t="s">
        <v>367</v>
      </c>
      <c r="B229" s="2" t="s">
        <v>368</v>
      </c>
      <c r="D229" t="str">
        <f>IF(ISERROR(1/VLOOKUP($B229,Kraftvärmeprod!$B$1:$D$480,MATCH("Total värmeproduktion i kraftvärmeverk i kombinerad drift (GWh)",Kraftvärmeprod!$B$1:$AV$1,0),FALSE)),"Ej kraftvärme","Alternativproduktionsmetoden")</f>
        <v>Ej kraftvärme</v>
      </c>
      <c r="E229" s="73" t="str">
        <f>IF(ISERROR(1/VLOOKUP($B229,Kraftvärmeprod!$B$1:$BD$480,MATCH("Total värmeproduktion i kraftvärmeverk i kombinerad drift (GWh)",Kraftvärmeprod!$B$1:$AV$1,0),FALSE)),"",VLOOKUP($B229,'Slutlig allokering kvv'!$B$1:$BC$480,MATCH(E$1,'Slutlig allokering kvv'!$B$1:$AU$1,0),FALSE))</f>
        <v/>
      </c>
      <c r="F229" t="str">
        <f>IF(ISERROR(1/VLOOKUP($B229,Kraftvärmeprod!$B$1:$AV$480,MATCH("Producerad elenergi i kraftvärmeverk (GWh)",Kraftvärmeprod!$B$1:$AV$1,0),FALSE)),"",VLOOKUP($B229,Kraftvärmeprod!$B$1:$AV$480,MATCH("Producerad elenergi i kraftvärmeverk (GWh)",Kraftvärmeprod!$B$1:$AV$1,0),FALSE))</f>
        <v/>
      </c>
      <c r="G229" t="str">
        <f>IF(ISERROR(1/VLOOKUP($B229,Miljö!$B$1:$T$480,MATCH("Såld mängd produktionsspecifik fjärrvärme (GWh)",Miljö!$B$1:$T$1,0),FALSE)),"",VLOOKUP($B229,Miljö!$B$1:$T$480,MATCH("Såld mängd produktionsspecifik fjärrvärme (GWh)",Miljö!$B$1:$T$1,0),FALSE))</f>
        <v/>
      </c>
      <c r="J229" t="str">
        <f t="shared" si="3"/>
        <v>Njudung Energi Vetlanda AB</v>
      </c>
    </row>
    <row r="230" spans="1:10" x14ac:dyDescent="0.25">
      <c r="A230" s="2" t="s">
        <v>367</v>
      </c>
      <c r="B230" s="2" t="s">
        <v>369</v>
      </c>
      <c r="D230" t="str">
        <f>IF(ISERROR(1/VLOOKUP($B230,Kraftvärmeprod!$B$1:$D$480,MATCH("Total värmeproduktion i kraftvärmeverk i kombinerad drift (GWh)",Kraftvärmeprod!$B$1:$AV$1,0),FALSE)),"Ej kraftvärme","Alternativproduktionsmetoden")</f>
        <v>Alternativproduktionsmetoden</v>
      </c>
      <c r="E230" s="73">
        <f>IF(ISERROR(1/VLOOKUP($B230,Kraftvärmeprod!$B$1:$BD$480,MATCH("Total värmeproduktion i kraftvärmeverk i kombinerad drift (GWh)",Kraftvärmeprod!$B$1:$AV$1,0),FALSE)),"",VLOOKUP($B230,'Slutlig allokering kvv'!$B$1:$BC$480,MATCH(E$1,'Slutlig allokering kvv'!$B$1:$AU$1,0),FALSE))</f>
        <v>0.67579137522768673</v>
      </c>
      <c r="F230">
        <f>IF(ISERROR(1/VLOOKUP($B230,Kraftvärmeprod!$B$1:$AV$480,MATCH("Producerad elenergi i kraftvärmeverk (GWh)",Kraftvärmeprod!$B$1:$AV$1,0),FALSE)),"",VLOOKUP($B230,Kraftvärmeprod!$B$1:$AV$480,MATCH("Producerad elenergi i kraftvärmeverk (GWh)",Kraftvärmeprod!$B$1:$AV$1,0),FALSE))</f>
        <v>15.4</v>
      </c>
      <c r="G230" t="str">
        <f>IF(ISERROR(1/VLOOKUP($B230,Miljö!$B$1:$T$480,MATCH("Såld mängd produktionsspecifik fjärrvärme (GWh)",Miljö!$B$1:$T$1,0),FALSE)),"",VLOOKUP($B230,Miljö!$B$1:$T$480,MATCH("Såld mängd produktionsspecifik fjärrvärme (GWh)",Miljö!$B$1:$T$1,0),FALSE))</f>
        <v/>
      </c>
      <c r="J230" t="str">
        <f t="shared" si="3"/>
        <v>Njudung Energi Vetlanda AB</v>
      </c>
    </row>
    <row r="231" spans="1:10" x14ac:dyDescent="0.25">
      <c r="A231" s="2" t="s">
        <v>370</v>
      </c>
      <c r="B231" s="2" t="s">
        <v>371</v>
      </c>
      <c r="D231" t="str">
        <f>IF(ISERROR(1/VLOOKUP($B231,Kraftvärmeprod!$B$1:$D$480,MATCH("Total värmeproduktion i kraftvärmeverk i kombinerad drift (GWh)",Kraftvärmeprod!$B$1:$AV$1,0),FALSE)),"Ej kraftvärme","Alternativproduktionsmetoden")</f>
        <v>Ej kraftvärme</v>
      </c>
      <c r="E231" s="73" t="str">
        <f>IF(ISERROR(1/VLOOKUP($B231,Kraftvärmeprod!$B$1:$BD$480,MATCH("Total värmeproduktion i kraftvärmeverk i kombinerad drift (GWh)",Kraftvärmeprod!$B$1:$AV$1,0),FALSE)),"",VLOOKUP($B231,'Slutlig allokering kvv'!$B$1:$BC$480,MATCH(E$1,'Slutlig allokering kvv'!$B$1:$AU$1,0),FALSE))</f>
        <v/>
      </c>
      <c r="F231" t="str">
        <f>IF(ISERROR(1/VLOOKUP($B231,Kraftvärmeprod!$B$1:$AV$480,MATCH("Producerad elenergi i kraftvärmeverk (GWh)",Kraftvärmeprod!$B$1:$AV$1,0),FALSE)),"",VLOOKUP($B231,Kraftvärmeprod!$B$1:$AV$480,MATCH("Producerad elenergi i kraftvärmeverk (GWh)",Kraftvärmeprod!$B$1:$AV$1,0),FALSE))</f>
        <v/>
      </c>
      <c r="G231" t="str">
        <f>IF(ISERROR(1/VLOOKUP($B231,Miljö!$B$1:$T$480,MATCH("Såld mängd produktionsspecifik fjärrvärme (GWh)",Miljö!$B$1:$T$1,0),FALSE)),"",VLOOKUP($B231,Miljö!$B$1:$T$480,MATCH("Såld mängd produktionsspecifik fjärrvärme (GWh)",Miljö!$B$1:$T$1,0),FALSE))</f>
        <v/>
      </c>
      <c r="J231" t="str">
        <f t="shared" si="3"/>
        <v>Nordanstigs Fjärrvärme AB</v>
      </c>
    </row>
    <row r="232" spans="1:10" x14ac:dyDescent="0.25">
      <c r="A232" s="2" t="s">
        <v>372</v>
      </c>
      <c r="B232" s="2" t="s">
        <v>373</v>
      </c>
      <c r="D232" t="str">
        <f>IF(ISERROR(1/VLOOKUP($B232,Kraftvärmeprod!$B$1:$D$480,MATCH("Total värmeproduktion i kraftvärmeverk i kombinerad drift (GWh)",Kraftvärmeprod!$B$1:$AV$1,0),FALSE)),"Ej kraftvärme","Alternativproduktionsmetoden")</f>
        <v>Ej kraftvärme</v>
      </c>
      <c r="E232" s="73" t="str">
        <f>IF(ISERROR(1/VLOOKUP($B232,Kraftvärmeprod!$B$1:$BD$480,MATCH("Total värmeproduktion i kraftvärmeverk i kombinerad drift (GWh)",Kraftvärmeprod!$B$1:$AV$1,0),FALSE)),"",VLOOKUP($B232,'Slutlig allokering kvv'!$B$1:$BC$480,MATCH(E$1,'Slutlig allokering kvv'!$B$1:$AU$1,0),FALSE))</f>
        <v/>
      </c>
      <c r="F232" t="str">
        <f>IF(ISERROR(1/VLOOKUP($B232,Kraftvärmeprod!$B$1:$AV$480,MATCH("Producerad elenergi i kraftvärmeverk (GWh)",Kraftvärmeprod!$B$1:$AV$1,0),FALSE)),"",VLOOKUP($B232,Kraftvärmeprod!$B$1:$AV$480,MATCH("Producerad elenergi i kraftvärmeverk (GWh)",Kraftvärmeprod!$B$1:$AV$1,0),FALSE))</f>
        <v/>
      </c>
      <c r="G232">
        <f>IF(ISERROR(1/VLOOKUP($B232,Miljö!$B$1:$T$480,MATCH("Såld mängd produktionsspecifik fjärrvärme (GWh)",Miljö!$B$1:$T$1,0),FALSE)),"",VLOOKUP($B232,Miljö!$B$1:$T$480,MATCH("Såld mängd produktionsspecifik fjärrvärme (GWh)",Miljö!$B$1:$T$1,0),FALSE))</f>
        <v>4.4630000000000001</v>
      </c>
      <c r="J232" t="str">
        <f t="shared" si="3"/>
        <v>Norrenergi AB</v>
      </c>
    </row>
    <row r="233" spans="1:10" x14ac:dyDescent="0.25">
      <c r="A233" s="2" t="s">
        <v>374</v>
      </c>
      <c r="B233" s="2" t="s">
        <v>375</v>
      </c>
      <c r="D233" t="str">
        <f>IF(ISERROR(1/VLOOKUP($B233,Kraftvärmeprod!$B$1:$D$480,MATCH("Total värmeproduktion i kraftvärmeverk i kombinerad drift (GWh)",Kraftvärmeprod!$B$1:$AV$1,0),FALSE)),"Ej kraftvärme","Alternativproduktionsmetoden")</f>
        <v>Ej kraftvärme</v>
      </c>
      <c r="E233" s="73" t="str">
        <f>IF(ISERROR(1/VLOOKUP($B233,Kraftvärmeprod!$B$1:$BD$480,MATCH("Total värmeproduktion i kraftvärmeverk i kombinerad drift (GWh)",Kraftvärmeprod!$B$1:$AV$1,0),FALSE)),"",VLOOKUP($B233,'Slutlig allokering kvv'!$B$1:$BC$480,MATCH(E$1,'Slutlig allokering kvv'!$B$1:$AU$1,0),FALSE))</f>
        <v/>
      </c>
      <c r="F233" t="str">
        <f>IF(ISERROR(1/VLOOKUP($B233,Kraftvärmeprod!$B$1:$AV$480,MATCH("Producerad elenergi i kraftvärmeverk (GWh)",Kraftvärmeprod!$B$1:$AV$1,0),FALSE)),"",VLOOKUP($B233,Kraftvärmeprod!$B$1:$AV$480,MATCH("Producerad elenergi i kraftvärmeverk (GWh)",Kraftvärmeprod!$B$1:$AV$1,0),FALSE))</f>
        <v/>
      </c>
      <c r="G233" t="str">
        <f>IF(ISERROR(1/VLOOKUP($B233,Miljö!$B$1:$T$480,MATCH("Såld mängd produktionsspecifik fjärrvärme (GWh)",Miljö!$B$1:$T$1,0),FALSE)),"",VLOOKUP($B233,Miljö!$B$1:$T$480,MATCH("Såld mängd produktionsspecifik fjärrvärme (GWh)",Miljö!$B$1:$T$1,0),FALSE))</f>
        <v/>
      </c>
      <c r="J233" t="str">
        <f t="shared" si="3"/>
        <v>Norrtälje Energi AB</v>
      </c>
    </row>
    <row r="234" spans="1:10" x14ac:dyDescent="0.25">
      <c r="A234" s="2" t="s">
        <v>374</v>
      </c>
      <c r="B234" s="2" t="s">
        <v>376</v>
      </c>
      <c r="D234" t="str">
        <f>IF(ISERROR(1/VLOOKUP($B234,Kraftvärmeprod!$B$1:$D$480,MATCH("Total värmeproduktion i kraftvärmeverk i kombinerad drift (GWh)",Kraftvärmeprod!$B$1:$AV$1,0),FALSE)),"Ej kraftvärme","Alternativproduktionsmetoden")</f>
        <v>Alternativproduktionsmetoden</v>
      </c>
      <c r="E234" s="73">
        <f>IF(ISERROR(1/VLOOKUP($B234,Kraftvärmeprod!$B$1:$BD$480,MATCH("Total värmeproduktion i kraftvärmeverk i kombinerad drift (GWh)",Kraftvärmeprod!$B$1:$AV$1,0),FALSE)),"",VLOOKUP($B234,'Slutlig allokering kvv'!$B$1:$BC$480,MATCH(E$1,'Slutlig allokering kvv'!$B$1:$AU$1,0),FALSE))</f>
        <v>0.61068412279483264</v>
      </c>
      <c r="F234">
        <f>IF(ISERROR(1/VLOOKUP($B234,Kraftvärmeprod!$B$1:$AV$480,MATCH("Producerad elenergi i kraftvärmeverk (GWh)",Kraftvärmeprod!$B$1:$AV$1,0),FALSE)),"",VLOOKUP($B234,Kraftvärmeprod!$B$1:$AV$480,MATCH("Producerad elenergi i kraftvärmeverk (GWh)",Kraftvärmeprod!$B$1:$AV$1,0),FALSE))</f>
        <v>20.981999999999999</v>
      </c>
      <c r="G234" t="str">
        <f>IF(ISERROR(1/VLOOKUP($B234,Miljö!$B$1:$T$480,MATCH("Såld mängd produktionsspecifik fjärrvärme (GWh)",Miljö!$B$1:$T$1,0),FALSE)),"",VLOOKUP($B234,Miljö!$B$1:$T$480,MATCH("Såld mängd produktionsspecifik fjärrvärme (GWh)",Miljö!$B$1:$T$1,0),FALSE))</f>
        <v/>
      </c>
      <c r="J234" t="str">
        <f t="shared" si="3"/>
        <v>Norrtälje Energi AB</v>
      </c>
    </row>
    <row r="235" spans="1:10" x14ac:dyDescent="0.25">
      <c r="A235" s="2" t="s">
        <v>374</v>
      </c>
      <c r="B235" s="2" t="s">
        <v>377</v>
      </c>
      <c r="D235" t="str">
        <f>IF(ISERROR(1/VLOOKUP($B235,Kraftvärmeprod!$B$1:$D$480,MATCH("Total värmeproduktion i kraftvärmeverk i kombinerad drift (GWh)",Kraftvärmeprod!$B$1:$AV$1,0),FALSE)),"Ej kraftvärme","Alternativproduktionsmetoden")</f>
        <v>Ej kraftvärme</v>
      </c>
      <c r="E235" s="73" t="str">
        <f>IF(ISERROR(1/VLOOKUP($B235,Kraftvärmeprod!$B$1:$BD$480,MATCH("Total värmeproduktion i kraftvärmeverk i kombinerad drift (GWh)",Kraftvärmeprod!$B$1:$AV$1,0),FALSE)),"",VLOOKUP($B235,'Slutlig allokering kvv'!$B$1:$BC$480,MATCH(E$1,'Slutlig allokering kvv'!$B$1:$AU$1,0),FALSE))</f>
        <v/>
      </c>
      <c r="F235" t="str">
        <f>IF(ISERROR(1/VLOOKUP($B235,Kraftvärmeprod!$B$1:$AV$480,MATCH("Producerad elenergi i kraftvärmeverk (GWh)",Kraftvärmeprod!$B$1:$AV$1,0),FALSE)),"",VLOOKUP($B235,Kraftvärmeprod!$B$1:$AV$480,MATCH("Producerad elenergi i kraftvärmeverk (GWh)",Kraftvärmeprod!$B$1:$AV$1,0),FALSE))</f>
        <v/>
      </c>
      <c r="G235" t="str">
        <f>IF(ISERROR(1/VLOOKUP($B235,Miljö!$B$1:$T$480,MATCH("Såld mängd produktionsspecifik fjärrvärme (GWh)",Miljö!$B$1:$T$1,0),FALSE)),"",VLOOKUP($B235,Miljö!$B$1:$T$480,MATCH("Såld mängd produktionsspecifik fjärrvärme (GWh)",Miljö!$B$1:$T$1,0),FALSE))</f>
        <v/>
      </c>
      <c r="J235" t="str">
        <f t="shared" si="3"/>
        <v>Norrtälje Energi AB</v>
      </c>
    </row>
    <row r="236" spans="1:10" x14ac:dyDescent="0.25">
      <c r="A236" s="2" t="s">
        <v>378</v>
      </c>
      <c r="B236" s="2" t="s">
        <v>379</v>
      </c>
      <c r="D236" t="str">
        <f>IF(ISERROR(1/VLOOKUP($B236,Kraftvärmeprod!$B$1:$D$480,MATCH("Total värmeproduktion i kraftvärmeverk i kombinerad drift (GWh)",Kraftvärmeprod!$B$1:$AV$1,0),FALSE)),"Ej kraftvärme","Alternativproduktionsmetoden")</f>
        <v>Ej kraftvärme</v>
      </c>
      <c r="E236" s="73" t="str">
        <f>IF(ISERROR(1/VLOOKUP($B236,Kraftvärmeprod!$B$1:$BD$480,MATCH("Total värmeproduktion i kraftvärmeverk i kombinerad drift (GWh)",Kraftvärmeprod!$B$1:$AV$1,0),FALSE)),"",VLOOKUP($B236,'Slutlig allokering kvv'!$B$1:$BC$480,MATCH(E$1,'Slutlig allokering kvv'!$B$1:$AU$1,0),FALSE))</f>
        <v/>
      </c>
      <c r="F236" t="str">
        <f>IF(ISERROR(1/VLOOKUP($B236,Kraftvärmeprod!$B$1:$AV$480,MATCH("Producerad elenergi i kraftvärmeverk (GWh)",Kraftvärmeprod!$B$1:$AV$1,0),FALSE)),"",VLOOKUP($B236,Kraftvärmeprod!$B$1:$AV$480,MATCH("Producerad elenergi i kraftvärmeverk (GWh)",Kraftvärmeprod!$B$1:$AV$1,0),FALSE))</f>
        <v/>
      </c>
      <c r="G236" t="str">
        <f>IF(ISERROR(1/VLOOKUP($B236,Miljö!$B$1:$T$480,MATCH("Såld mängd produktionsspecifik fjärrvärme (GWh)",Miljö!$B$1:$T$1,0),FALSE)),"",VLOOKUP($B236,Miljö!$B$1:$T$480,MATCH("Såld mängd produktionsspecifik fjärrvärme (GWh)",Miljö!$B$1:$T$1,0),FALSE))</f>
        <v/>
      </c>
      <c r="J236" t="str">
        <f t="shared" si="3"/>
        <v>Nossebro Energi</v>
      </c>
    </row>
    <row r="237" spans="1:10" x14ac:dyDescent="0.25">
      <c r="A237" s="2" t="s">
        <v>380</v>
      </c>
      <c r="B237" s="2" t="s">
        <v>381</v>
      </c>
      <c r="D237" t="str">
        <f>IF(ISERROR(1/VLOOKUP($B237,Kraftvärmeprod!$B$1:$D$480,MATCH("Total värmeproduktion i kraftvärmeverk i kombinerad drift (GWh)",Kraftvärmeprod!$B$1:$AV$1,0),FALSE)),"Ej kraftvärme","Alternativproduktionsmetoden")</f>
        <v>Alternativproduktionsmetoden</v>
      </c>
      <c r="E237" s="73">
        <f>IF(ISERROR(1/VLOOKUP($B237,Kraftvärmeprod!$B$1:$BD$480,MATCH("Total värmeproduktion i kraftvärmeverk i kombinerad drift (GWh)",Kraftvärmeprod!$B$1:$AV$1,0),FALSE)),"",VLOOKUP($B237,'Slutlig allokering kvv'!$B$1:$BC$480,MATCH(E$1,'Slutlig allokering kvv'!$B$1:$AU$1,0),FALSE))</f>
        <v>0.75759549299556894</v>
      </c>
      <c r="F237">
        <f>IF(ISERROR(1/VLOOKUP($B237,Kraftvärmeprod!$B$1:$AV$480,MATCH("Producerad elenergi i kraftvärmeverk (GWh)",Kraftvärmeprod!$B$1:$AV$1,0),FALSE)),"",VLOOKUP($B237,Kraftvärmeprod!$B$1:$AV$480,MATCH("Producerad elenergi i kraftvärmeverk (GWh)",Kraftvärmeprod!$B$1:$AV$1,0),FALSE))</f>
        <v>16.399999999999999</v>
      </c>
      <c r="G237" t="str">
        <f>IF(ISERROR(1/VLOOKUP($B237,Miljö!$B$1:$T$480,MATCH("Såld mängd produktionsspecifik fjärrvärme (GWh)",Miljö!$B$1:$T$1,0),FALSE)),"",VLOOKUP($B237,Miljö!$B$1:$T$480,MATCH("Såld mängd produktionsspecifik fjärrvärme (GWh)",Miljö!$B$1:$T$1,0),FALSE))</f>
        <v/>
      </c>
      <c r="J237" t="str">
        <f t="shared" si="3"/>
        <v>Nybro Energi AB</v>
      </c>
    </row>
    <row r="238" spans="1:10" x14ac:dyDescent="0.25">
      <c r="A238" s="2" t="s">
        <v>382</v>
      </c>
      <c r="B238" s="2" t="s">
        <v>383</v>
      </c>
      <c r="D238" t="str">
        <f>IF(ISERROR(1/VLOOKUP($B238,Kraftvärmeprod!$B$1:$D$480,MATCH("Total värmeproduktion i kraftvärmeverk i kombinerad drift (GWh)",Kraftvärmeprod!$B$1:$AV$1,0),FALSE)),"Ej kraftvärme","Alternativproduktionsmetoden")</f>
        <v>Ej kraftvärme</v>
      </c>
      <c r="E238" s="73" t="str">
        <f>IF(ISERROR(1/VLOOKUP($B238,Kraftvärmeprod!$B$1:$BD$480,MATCH("Total värmeproduktion i kraftvärmeverk i kombinerad drift (GWh)",Kraftvärmeprod!$B$1:$AV$1,0),FALSE)),"",VLOOKUP($B238,'Slutlig allokering kvv'!$B$1:$BC$480,MATCH(E$1,'Slutlig allokering kvv'!$B$1:$AU$1,0),FALSE))</f>
        <v/>
      </c>
      <c r="F238" t="str">
        <f>IF(ISERROR(1/VLOOKUP($B238,Kraftvärmeprod!$B$1:$AV$480,MATCH("Producerad elenergi i kraftvärmeverk (GWh)",Kraftvärmeprod!$B$1:$AV$1,0),FALSE)),"",VLOOKUP($B238,Kraftvärmeprod!$B$1:$AV$480,MATCH("Producerad elenergi i kraftvärmeverk (GWh)",Kraftvärmeprod!$B$1:$AV$1,0),FALSE))</f>
        <v/>
      </c>
      <c r="G238" t="str">
        <f>IF(ISERROR(1/VLOOKUP($B238,Miljö!$B$1:$T$480,MATCH("Såld mängd produktionsspecifik fjärrvärme (GWh)",Miljö!$B$1:$T$1,0),FALSE)),"",VLOOKUP($B238,Miljö!$B$1:$T$480,MATCH("Såld mängd produktionsspecifik fjärrvärme (GWh)",Miljö!$B$1:$T$1,0),FALSE))</f>
        <v/>
      </c>
      <c r="J238" t="str">
        <f t="shared" si="3"/>
        <v>Nässjö Affärsverk AB</v>
      </c>
    </row>
    <row r="239" spans="1:10" x14ac:dyDescent="0.25">
      <c r="A239" s="2" t="s">
        <v>382</v>
      </c>
      <c r="B239" s="2" t="s">
        <v>384</v>
      </c>
      <c r="D239" t="str">
        <f>IF(ISERROR(1/VLOOKUP($B239,Kraftvärmeprod!$B$1:$D$480,MATCH("Total värmeproduktion i kraftvärmeverk i kombinerad drift (GWh)",Kraftvärmeprod!$B$1:$AV$1,0),FALSE)),"Ej kraftvärme","Alternativproduktionsmetoden")</f>
        <v>Ej kraftvärme</v>
      </c>
      <c r="E239" s="73" t="str">
        <f>IF(ISERROR(1/VLOOKUP($B239,Kraftvärmeprod!$B$1:$BD$480,MATCH("Total värmeproduktion i kraftvärmeverk i kombinerad drift (GWh)",Kraftvärmeprod!$B$1:$AV$1,0),FALSE)),"",VLOOKUP($B239,'Slutlig allokering kvv'!$B$1:$BC$480,MATCH(E$1,'Slutlig allokering kvv'!$B$1:$AU$1,0),FALSE))</f>
        <v/>
      </c>
      <c r="F239" t="str">
        <f>IF(ISERROR(1/VLOOKUP($B239,Kraftvärmeprod!$B$1:$AV$480,MATCH("Producerad elenergi i kraftvärmeverk (GWh)",Kraftvärmeprod!$B$1:$AV$1,0),FALSE)),"",VLOOKUP($B239,Kraftvärmeprod!$B$1:$AV$480,MATCH("Producerad elenergi i kraftvärmeverk (GWh)",Kraftvärmeprod!$B$1:$AV$1,0),FALSE))</f>
        <v/>
      </c>
      <c r="G239" t="str">
        <f>IF(ISERROR(1/VLOOKUP($B239,Miljö!$B$1:$T$480,MATCH("Såld mängd produktionsspecifik fjärrvärme (GWh)",Miljö!$B$1:$T$1,0),FALSE)),"",VLOOKUP($B239,Miljö!$B$1:$T$480,MATCH("Såld mängd produktionsspecifik fjärrvärme (GWh)",Miljö!$B$1:$T$1,0),FALSE))</f>
        <v/>
      </c>
      <c r="J239" t="str">
        <f t="shared" si="3"/>
        <v>Nässjö Affärsverk AB</v>
      </c>
    </row>
    <row r="240" spans="1:10" x14ac:dyDescent="0.25">
      <c r="A240" s="2" t="s">
        <v>382</v>
      </c>
      <c r="B240" s="2" t="s">
        <v>385</v>
      </c>
      <c r="D240" t="str">
        <f>IF(ISERROR(1/VLOOKUP($B240,Kraftvärmeprod!$B$1:$D$480,MATCH("Total värmeproduktion i kraftvärmeverk i kombinerad drift (GWh)",Kraftvärmeprod!$B$1:$AV$1,0),FALSE)),"Ej kraftvärme","Alternativproduktionsmetoden")</f>
        <v>Ej kraftvärme</v>
      </c>
      <c r="E240" s="73" t="str">
        <f>IF(ISERROR(1/VLOOKUP($B240,Kraftvärmeprod!$B$1:$BD$480,MATCH("Total värmeproduktion i kraftvärmeverk i kombinerad drift (GWh)",Kraftvärmeprod!$B$1:$AV$1,0),FALSE)),"",VLOOKUP($B240,'Slutlig allokering kvv'!$B$1:$BC$480,MATCH(E$1,'Slutlig allokering kvv'!$B$1:$AU$1,0),FALSE))</f>
        <v/>
      </c>
      <c r="F240" t="str">
        <f>IF(ISERROR(1/VLOOKUP($B240,Kraftvärmeprod!$B$1:$AV$480,MATCH("Producerad elenergi i kraftvärmeverk (GWh)",Kraftvärmeprod!$B$1:$AV$1,0),FALSE)),"",VLOOKUP($B240,Kraftvärmeprod!$B$1:$AV$480,MATCH("Producerad elenergi i kraftvärmeverk (GWh)",Kraftvärmeprod!$B$1:$AV$1,0),FALSE))</f>
        <v/>
      </c>
      <c r="G240" t="str">
        <f>IF(ISERROR(1/VLOOKUP($B240,Miljö!$B$1:$T$480,MATCH("Såld mängd produktionsspecifik fjärrvärme (GWh)",Miljö!$B$1:$T$1,0),FALSE)),"",VLOOKUP($B240,Miljö!$B$1:$T$480,MATCH("Såld mängd produktionsspecifik fjärrvärme (GWh)",Miljö!$B$1:$T$1,0),FALSE))</f>
        <v/>
      </c>
      <c r="J240" t="str">
        <f t="shared" si="3"/>
        <v>Nässjö Affärsverk AB</v>
      </c>
    </row>
    <row r="241" spans="1:10" x14ac:dyDescent="0.25">
      <c r="A241" s="2" t="s">
        <v>386</v>
      </c>
      <c r="B241" s="2" t="s">
        <v>387</v>
      </c>
      <c r="D241" t="str">
        <f>IF(ISERROR(1/VLOOKUP($B241,Kraftvärmeprod!$B$1:$D$480,MATCH("Total värmeproduktion i kraftvärmeverk i kombinerad drift (GWh)",Kraftvärmeprod!$B$1:$AV$1,0),FALSE)),"Ej kraftvärme","Alternativproduktionsmetoden")</f>
        <v>Ej kraftvärme</v>
      </c>
      <c r="E241" s="73" t="str">
        <f>IF(ISERROR(1/VLOOKUP($B241,Kraftvärmeprod!$B$1:$BD$480,MATCH("Total värmeproduktion i kraftvärmeverk i kombinerad drift (GWh)",Kraftvärmeprod!$B$1:$AV$1,0),FALSE)),"",VLOOKUP($B241,'Slutlig allokering kvv'!$B$1:$BC$480,MATCH(E$1,'Slutlig allokering kvv'!$B$1:$AU$1,0),FALSE))</f>
        <v/>
      </c>
      <c r="F241" t="str">
        <f>IF(ISERROR(1/VLOOKUP($B241,Kraftvärmeprod!$B$1:$AV$480,MATCH("Producerad elenergi i kraftvärmeverk (GWh)",Kraftvärmeprod!$B$1:$AV$1,0),FALSE)),"",VLOOKUP($B241,Kraftvärmeprod!$B$1:$AV$480,MATCH("Producerad elenergi i kraftvärmeverk (GWh)",Kraftvärmeprod!$B$1:$AV$1,0),FALSE))</f>
        <v/>
      </c>
      <c r="G241" t="str">
        <f>IF(ISERROR(1/VLOOKUP($B241,Miljö!$B$1:$T$480,MATCH("Såld mängd produktionsspecifik fjärrvärme (GWh)",Miljö!$B$1:$T$1,0),FALSE)),"",VLOOKUP($B241,Miljö!$B$1:$T$480,MATCH("Såld mängd produktionsspecifik fjärrvärme (GWh)",Miljö!$B$1:$T$1,0),FALSE))</f>
        <v/>
      </c>
      <c r="J241" t="str">
        <f t="shared" si="3"/>
        <v>Olofströms Kraft AB</v>
      </c>
    </row>
    <row r="242" spans="1:10" x14ac:dyDescent="0.25">
      <c r="A242" s="2" t="s">
        <v>388</v>
      </c>
      <c r="B242" s="2" t="s">
        <v>389</v>
      </c>
      <c r="D242" t="str">
        <f>IF(ISERROR(1/VLOOKUP($B242,Kraftvärmeprod!$B$1:$D$480,MATCH("Total värmeproduktion i kraftvärmeverk i kombinerad drift (GWh)",Kraftvärmeprod!$B$1:$AV$1,0),FALSE)),"Ej kraftvärme","Alternativproduktionsmetoden")</f>
        <v>Ej kraftvärme</v>
      </c>
      <c r="E242" s="73" t="str">
        <f>IF(ISERROR(1/VLOOKUP($B242,Kraftvärmeprod!$B$1:$BD$480,MATCH("Total värmeproduktion i kraftvärmeverk i kombinerad drift (GWh)",Kraftvärmeprod!$B$1:$AV$1,0),FALSE)),"",VLOOKUP($B242,'Slutlig allokering kvv'!$B$1:$BC$480,MATCH(E$1,'Slutlig allokering kvv'!$B$1:$AU$1,0),FALSE))</f>
        <v/>
      </c>
      <c r="F242" t="str">
        <f>IF(ISERROR(1/VLOOKUP($B242,Kraftvärmeprod!$B$1:$AV$480,MATCH("Producerad elenergi i kraftvärmeverk (GWh)",Kraftvärmeprod!$B$1:$AV$1,0),FALSE)),"",VLOOKUP($B242,Kraftvärmeprod!$B$1:$AV$480,MATCH("Producerad elenergi i kraftvärmeverk (GWh)",Kraftvärmeprod!$B$1:$AV$1,0),FALSE))</f>
        <v/>
      </c>
      <c r="G242" t="str">
        <f>IF(ISERROR(1/VLOOKUP($B242,Miljö!$B$1:$T$480,MATCH("Såld mängd produktionsspecifik fjärrvärme (GWh)",Miljö!$B$1:$T$1,0),FALSE)),"",VLOOKUP($B242,Miljö!$B$1:$T$480,MATCH("Såld mängd produktionsspecifik fjärrvärme (GWh)",Miljö!$B$1:$T$1,0),FALSE))</f>
        <v/>
      </c>
      <c r="J242" t="str">
        <f t="shared" si="3"/>
        <v>Orust Kommun</v>
      </c>
    </row>
    <row r="243" spans="1:10" x14ac:dyDescent="0.25">
      <c r="A243" s="2" t="s">
        <v>388</v>
      </c>
      <c r="B243" s="2" t="s">
        <v>390</v>
      </c>
      <c r="D243" t="str">
        <f>IF(ISERROR(1/VLOOKUP($B243,Kraftvärmeprod!$B$1:$D$480,MATCH("Total värmeproduktion i kraftvärmeverk i kombinerad drift (GWh)",Kraftvärmeprod!$B$1:$AV$1,0),FALSE)),"Ej kraftvärme","Alternativproduktionsmetoden")</f>
        <v>Ej kraftvärme</v>
      </c>
      <c r="E243" s="73" t="str">
        <f>IF(ISERROR(1/VLOOKUP($B243,Kraftvärmeprod!$B$1:$BD$480,MATCH("Total värmeproduktion i kraftvärmeverk i kombinerad drift (GWh)",Kraftvärmeprod!$B$1:$AV$1,0),FALSE)),"",VLOOKUP($B243,'Slutlig allokering kvv'!$B$1:$BC$480,MATCH(E$1,'Slutlig allokering kvv'!$B$1:$AU$1,0),FALSE))</f>
        <v/>
      </c>
      <c r="F243" t="str">
        <f>IF(ISERROR(1/VLOOKUP($B243,Kraftvärmeprod!$B$1:$AV$480,MATCH("Producerad elenergi i kraftvärmeverk (GWh)",Kraftvärmeprod!$B$1:$AV$1,0),FALSE)),"",VLOOKUP($B243,Kraftvärmeprod!$B$1:$AV$480,MATCH("Producerad elenergi i kraftvärmeverk (GWh)",Kraftvärmeprod!$B$1:$AV$1,0),FALSE))</f>
        <v/>
      </c>
      <c r="G243" t="str">
        <f>IF(ISERROR(1/VLOOKUP($B243,Miljö!$B$1:$T$480,MATCH("Såld mängd produktionsspecifik fjärrvärme (GWh)",Miljö!$B$1:$T$1,0),FALSE)),"",VLOOKUP($B243,Miljö!$B$1:$T$480,MATCH("Såld mängd produktionsspecifik fjärrvärme (GWh)",Miljö!$B$1:$T$1,0),FALSE))</f>
        <v/>
      </c>
      <c r="J243" t="str">
        <f t="shared" si="3"/>
        <v>Orust Kommun</v>
      </c>
    </row>
    <row r="244" spans="1:10" x14ac:dyDescent="0.25">
      <c r="A244" s="2" t="s">
        <v>391</v>
      </c>
      <c r="B244" s="2" t="s">
        <v>392</v>
      </c>
      <c r="D244" t="str">
        <f>IF(ISERROR(1/VLOOKUP($B244,Kraftvärmeprod!$B$1:$D$480,MATCH("Total värmeproduktion i kraftvärmeverk i kombinerad drift (GWh)",Kraftvärmeprod!$B$1:$AV$1,0),FALSE)),"Ej kraftvärme","Alternativproduktionsmetoden")</f>
        <v>Alternativproduktionsmetoden</v>
      </c>
      <c r="E244" s="73">
        <f>IF(ISERROR(1/VLOOKUP($B244,Kraftvärmeprod!$B$1:$BD$480,MATCH("Total värmeproduktion i kraftvärmeverk i kombinerad drift (GWh)",Kraftvärmeprod!$B$1:$AV$1,0),FALSE)),"",VLOOKUP($B244,'Slutlig allokering kvv'!$B$1:$BC$480,MATCH(E$1,'Slutlig allokering kvv'!$B$1:$AU$1,0),FALSE))</f>
        <v>0.82375851996105154</v>
      </c>
      <c r="F244">
        <f>IF(ISERROR(1/VLOOKUP($B244,Kraftvärmeprod!$B$1:$AV$480,MATCH("Producerad elenergi i kraftvärmeverk (GWh)",Kraftvärmeprod!$B$1:$AV$1,0),FALSE)),"",VLOOKUP($B244,Kraftvärmeprod!$B$1:$AV$480,MATCH("Producerad elenergi i kraftvärmeverk (GWh)",Kraftvärmeprod!$B$1:$AV$1,0),FALSE))</f>
        <v>14</v>
      </c>
      <c r="G244" t="str">
        <f>IF(ISERROR(1/VLOOKUP($B244,Miljö!$B$1:$T$480,MATCH("Såld mängd produktionsspecifik fjärrvärme (GWh)",Miljö!$B$1:$T$1,0),FALSE)),"",VLOOKUP($B244,Miljö!$B$1:$T$480,MATCH("Såld mängd produktionsspecifik fjärrvärme (GWh)",Miljö!$B$1:$T$1,0),FALSE))</f>
        <v/>
      </c>
      <c r="J244" t="str">
        <f t="shared" si="3"/>
        <v>Oskarshamn Energi AB</v>
      </c>
    </row>
    <row r="245" spans="1:10" x14ac:dyDescent="0.25">
      <c r="A245" s="2" t="s">
        <v>393</v>
      </c>
      <c r="B245" s="2" t="s">
        <v>394</v>
      </c>
      <c r="D245" t="str">
        <f>IF(ISERROR(1/VLOOKUP($B245,Kraftvärmeprod!$B$1:$D$480,MATCH("Total värmeproduktion i kraftvärmeverk i kombinerad drift (GWh)",Kraftvärmeprod!$B$1:$AV$1,0),FALSE)),"Ej kraftvärme","Alternativproduktionsmetoden")</f>
        <v>Ej kraftvärme</v>
      </c>
      <c r="E245" s="73" t="str">
        <f>IF(ISERROR(1/VLOOKUP($B245,Kraftvärmeprod!$B$1:$BD$480,MATCH("Total värmeproduktion i kraftvärmeverk i kombinerad drift (GWh)",Kraftvärmeprod!$B$1:$AV$1,0),FALSE)),"",VLOOKUP($B245,'Slutlig allokering kvv'!$B$1:$BC$480,MATCH(E$1,'Slutlig allokering kvv'!$B$1:$AU$1,0),FALSE))</f>
        <v/>
      </c>
      <c r="F245" t="str">
        <f>IF(ISERROR(1/VLOOKUP($B245,Kraftvärmeprod!$B$1:$AV$480,MATCH("Producerad elenergi i kraftvärmeverk (GWh)",Kraftvärmeprod!$B$1:$AV$1,0),FALSE)),"",VLOOKUP($B245,Kraftvärmeprod!$B$1:$AV$480,MATCH("Producerad elenergi i kraftvärmeverk (GWh)",Kraftvärmeprod!$B$1:$AV$1,0),FALSE))</f>
        <v/>
      </c>
      <c r="G245" t="str">
        <f>IF(ISERROR(1/VLOOKUP($B245,Miljö!$B$1:$T$480,MATCH("Såld mängd produktionsspecifik fjärrvärme (GWh)",Miljö!$B$1:$T$1,0),FALSE)),"",VLOOKUP($B245,Miljö!$B$1:$T$480,MATCH("Såld mängd produktionsspecifik fjärrvärme (GWh)",Miljö!$B$1:$T$1,0),FALSE))</f>
        <v/>
      </c>
      <c r="J245" t="str">
        <f t="shared" si="3"/>
        <v>Oxelö Energi AB</v>
      </c>
    </row>
    <row r="246" spans="1:10" x14ac:dyDescent="0.25">
      <c r="A246" s="2" t="s">
        <v>395</v>
      </c>
      <c r="B246" s="2" t="s">
        <v>396</v>
      </c>
      <c r="D246" t="str">
        <f>IF(ISERROR(1/VLOOKUP($B246,Kraftvärmeprod!$B$1:$D$480,MATCH("Total värmeproduktion i kraftvärmeverk i kombinerad drift (GWh)",Kraftvärmeprod!$B$1:$AV$1,0),FALSE)),"Ej kraftvärme","Alternativproduktionsmetoden")</f>
        <v>Ej kraftvärme</v>
      </c>
      <c r="E246" s="73" t="str">
        <f>IF(ISERROR(1/VLOOKUP($B246,Kraftvärmeprod!$B$1:$BD$480,MATCH("Total värmeproduktion i kraftvärmeverk i kombinerad drift (GWh)",Kraftvärmeprod!$B$1:$AV$1,0),FALSE)),"",VLOOKUP($B246,'Slutlig allokering kvv'!$B$1:$BC$480,MATCH(E$1,'Slutlig allokering kvv'!$B$1:$AU$1,0),FALSE))</f>
        <v/>
      </c>
      <c r="F246" t="str">
        <f>IF(ISERROR(1/VLOOKUP($B246,Kraftvärmeprod!$B$1:$AV$480,MATCH("Producerad elenergi i kraftvärmeverk (GWh)",Kraftvärmeprod!$B$1:$AV$1,0),FALSE)),"",VLOOKUP($B246,Kraftvärmeprod!$B$1:$AV$480,MATCH("Producerad elenergi i kraftvärmeverk (GWh)",Kraftvärmeprod!$B$1:$AV$1,0),FALSE))</f>
        <v/>
      </c>
      <c r="G246" t="str">
        <f>IF(ISERROR(1/VLOOKUP($B246,Miljö!$B$1:$T$480,MATCH("Såld mängd produktionsspecifik fjärrvärme (GWh)",Miljö!$B$1:$T$1,0),FALSE)),"",VLOOKUP($B246,Miljö!$B$1:$T$480,MATCH("Såld mängd produktionsspecifik fjärrvärme (GWh)",Miljö!$B$1:$T$1,0),FALSE))</f>
        <v/>
      </c>
      <c r="J246" t="str">
        <f t="shared" si="3"/>
        <v>Pajala Värmeverk AB</v>
      </c>
    </row>
    <row r="247" spans="1:10" x14ac:dyDescent="0.25">
      <c r="A247" s="2" t="s">
        <v>398</v>
      </c>
      <c r="B247" s="2" t="s">
        <v>399</v>
      </c>
      <c r="D247" t="str">
        <f>IF(ISERROR(1/VLOOKUP($B247,Kraftvärmeprod!$B$1:$D$480,MATCH("Total värmeproduktion i kraftvärmeverk i kombinerad drift (GWh)",Kraftvärmeprod!$B$1:$AV$1,0),FALSE)),"Ej kraftvärme","Alternativproduktionsmetoden")</f>
        <v>Ej kraftvärme</v>
      </c>
      <c r="E247" s="73" t="str">
        <f>IF(ISERROR(1/VLOOKUP($B247,Kraftvärmeprod!$B$1:$BD$480,MATCH("Total värmeproduktion i kraftvärmeverk i kombinerad drift (GWh)",Kraftvärmeprod!$B$1:$AV$1,0),FALSE)),"",VLOOKUP($B247,'Slutlig allokering kvv'!$B$1:$BC$480,MATCH(E$1,'Slutlig allokering kvv'!$B$1:$AU$1,0),FALSE))</f>
        <v/>
      </c>
      <c r="F247" t="str">
        <f>IF(ISERROR(1/VLOOKUP($B247,Kraftvärmeprod!$B$1:$AV$480,MATCH("Producerad elenergi i kraftvärmeverk (GWh)",Kraftvärmeprod!$B$1:$AV$1,0),FALSE)),"",VLOOKUP($B247,Kraftvärmeprod!$B$1:$AV$480,MATCH("Producerad elenergi i kraftvärmeverk (GWh)",Kraftvärmeprod!$B$1:$AV$1,0),FALSE))</f>
        <v/>
      </c>
      <c r="G247" t="str">
        <f>IF(ISERROR(1/VLOOKUP($B247,Miljö!$B$1:$T$480,MATCH("Såld mängd produktionsspecifik fjärrvärme (GWh)",Miljö!$B$1:$T$1,0),FALSE)),"",VLOOKUP($B247,Miljö!$B$1:$T$480,MATCH("Såld mängd produktionsspecifik fjärrvärme (GWh)",Miljö!$B$1:$T$1,0),FALSE))</f>
        <v/>
      </c>
      <c r="J247" t="str">
        <f t="shared" si="3"/>
        <v>Partille Energi</v>
      </c>
    </row>
    <row r="248" spans="1:10" x14ac:dyDescent="0.25">
      <c r="A248" s="2" t="s">
        <v>750</v>
      </c>
      <c r="B248" s="9" t="s">
        <v>1110</v>
      </c>
      <c r="D248" t="str">
        <f>IF(ISERROR(1/VLOOKUP($B248,Kraftvärmeprod!$B$1:$D$480,MATCH("Total värmeproduktion i kraftvärmeverk i kombinerad drift (GWh)",Kraftvärmeprod!$B$1:$AV$1,0),FALSE)),"Ej kraftvärme","Alternativproduktionsmetoden")</f>
        <v>Ej kraftvärme</v>
      </c>
      <c r="E248" s="73" t="str">
        <f>IF(ISERROR(1/VLOOKUP($B248,Kraftvärmeprod!$B$1:$BD$480,MATCH("Total värmeproduktion i kraftvärmeverk i kombinerad drift (GWh)",Kraftvärmeprod!$B$1:$AV$1,0),FALSE)),"",VLOOKUP($B248,'Slutlig allokering kvv'!$B$1:$BC$480,MATCH(E$1,'Slutlig allokering kvv'!$B$1:$AU$1,0),FALSE))</f>
        <v/>
      </c>
      <c r="F248" t="str">
        <f>IF(ISERROR(1/VLOOKUP($B248,Kraftvärmeprod!$B$1:$AV$480,MATCH("Producerad elenergi i kraftvärmeverk (GWh)",Kraftvärmeprod!$B$1:$AV$1,0),FALSE)),"",VLOOKUP($B248,Kraftvärmeprod!$B$1:$AV$480,MATCH("Producerad elenergi i kraftvärmeverk (GWh)",Kraftvärmeprod!$B$1:$AV$1,0),FALSE))</f>
        <v/>
      </c>
      <c r="G248" t="str">
        <f>IF(ISERROR(1/VLOOKUP($B248,Miljö!$B$1:$T$480,MATCH("Såld mängd produktionsspecifik fjärrvärme (GWh)",Miljö!$B$1:$T$1,0),FALSE)),"",VLOOKUP($B248,Miljö!$B$1:$T$480,MATCH("Såld mängd produktionsspecifik fjärrvärme (GWh)",Miljö!$B$1:$T$1,0),FALSE))</f>
        <v/>
      </c>
      <c r="J248" t="str">
        <f t="shared" si="3"/>
        <v>Peab Energi AB</v>
      </c>
    </row>
    <row r="249" spans="1:10" x14ac:dyDescent="0.25">
      <c r="A249" s="2" t="s">
        <v>400</v>
      </c>
      <c r="B249" s="2" t="s">
        <v>401</v>
      </c>
      <c r="D249" t="str">
        <f>IF(ISERROR(1/VLOOKUP($B249,Kraftvärmeprod!$B$1:$D$480,MATCH("Total värmeproduktion i kraftvärmeverk i kombinerad drift (GWh)",Kraftvärmeprod!$B$1:$AV$1,0),FALSE)),"Ej kraftvärme","Alternativproduktionsmetoden")</f>
        <v>Ej kraftvärme</v>
      </c>
      <c r="E249" s="73" t="str">
        <f>IF(ISERROR(1/VLOOKUP($B249,Kraftvärmeprod!$B$1:$BD$480,MATCH("Total värmeproduktion i kraftvärmeverk i kombinerad drift (GWh)",Kraftvärmeprod!$B$1:$AV$1,0),FALSE)),"",VLOOKUP($B249,'Slutlig allokering kvv'!$B$1:$BC$480,MATCH(E$1,'Slutlig allokering kvv'!$B$1:$AU$1,0),FALSE))</f>
        <v/>
      </c>
      <c r="F249" t="str">
        <f>IF(ISERROR(1/VLOOKUP($B249,Kraftvärmeprod!$B$1:$AV$480,MATCH("Producerad elenergi i kraftvärmeverk (GWh)",Kraftvärmeprod!$B$1:$AV$1,0),FALSE)),"",VLOOKUP($B249,Kraftvärmeprod!$B$1:$AV$480,MATCH("Producerad elenergi i kraftvärmeverk (GWh)",Kraftvärmeprod!$B$1:$AV$1,0),FALSE))</f>
        <v/>
      </c>
      <c r="G249" t="str">
        <f>IF(ISERROR(1/VLOOKUP($B249,Miljö!$B$1:$T$480,MATCH("Såld mängd produktionsspecifik fjärrvärme (GWh)",Miljö!$B$1:$T$1,0),FALSE)),"",VLOOKUP($B249,Miljö!$B$1:$T$480,MATCH("Såld mängd produktionsspecifik fjärrvärme (GWh)",Miljö!$B$1:$T$1,0),FALSE))</f>
        <v/>
      </c>
      <c r="J249" t="str">
        <f t="shared" si="3"/>
        <v>Pemco Energi</v>
      </c>
    </row>
    <row r="250" spans="1:10" x14ac:dyDescent="0.25">
      <c r="A250" s="2" t="s">
        <v>400</v>
      </c>
      <c r="B250" s="2" t="s">
        <v>402</v>
      </c>
      <c r="D250" t="str">
        <f>IF(ISERROR(1/VLOOKUP($B250,Kraftvärmeprod!$B$1:$D$480,MATCH("Total värmeproduktion i kraftvärmeverk i kombinerad drift (GWh)",Kraftvärmeprod!$B$1:$AV$1,0),FALSE)),"Ej kraftvärme","Alternativproduktionsmetoden")</f>
        <v>Ej kraftvärme</v>
      </c>
      <c r="E250" s="73" t="str">
        <f>IF(ISERROR(1/VLOOKUP($B250,Kraftvärmeprod!$B$1:$BD$480,MATCH("Total värmeproduktion i kraftvärmeverk i kombinerad drift (GWh)",Kraftvärmeprod!$B$1:$AV$1,0),FALSE)),"",VLOOKUP($B250,'Slutlig allokering kvv'!$B$1:$BC$480,MATCH(E$1,'Slutlig allokering kvv'!$B$1:$AU$1,0),FALSE))</f>
        <v/>
      </c>
      <c r="F250" t="str">
        <f>IF(ISERROR(1/VLOOKUP($B250,Kraftvärmeprod!$B$1:$AV$480,MATCH("Producerad elenergi i kraftvärmeverk (GWh)",Kraftvärmeprod!$B$1:$AV$1,0),FALSE)),"",VLOOKUP($B250,Kraftvärmeprod!$B$1:$AV$480,MATCH("Producerad elenergi i kraftvärmeverk (GWh)",Kraftvärmeprod!$B$1:$AV$1,0),FALSE))</f>
        <v/>
      </c>
      <c r="G250" t="str">
        <f>IF(ISERROR(1/VLOOKUP($B250,Miljö!$B$1:$T$480,MATCH("Såld mängd produktionsspecifik fjärrvärme (GWh)",Miljö!$B$1:$T$1,0),FALSE)),"",VLOOKUP($B250,Miljö!$B$1:$T$480,MATCH("Såld mängd produktionsspecifik fjärrvärme (GWh)",Miljö!$B$1:$T$1,0),FALSE))</f>
        <v/>
      </c>
      <c r="J250" t="str">
        <f t="shared" si="3"/>
        <v>Pemco Energi</v>
      </c>
    </row>
    <row r="251" spans="1:10" x14ac:dyDescent="0.25">
      <c r="A251" s="2" t="s">
        <v>400</v>
      </c>
      <c r="B251" s="9" t="s">
        <v>1104</v>
      </c>
      <c r="D251" t="str">
        <f>IF(ISERROR(1/VLOOKUP($B251,Kraftvärmeprod!$B$1:$D$480,MATCH("Total värmeproduktion i kraftvärmeverk i kombinerad drift (GWh)",Kraftvärmeprod!$B$1:$AV$1,0),FALSE)),"Ej kraftvärme","Alternativproduktionsmetoden")</f>
        <v>Ej kraftvärme</v>
      </c>
      <c r="E251" s="73" t="str">
        <f>IF(ISERROR(1/VLOOKUP($B251,Kraftvärmeprod!$B$1:$BD$480,MATCH("Total värmeproduktion i kraftvärmeverk i kombinerad drift (GWh)",Kraftvärmeprod!$B$1:$AV$1,0),FALSE)),"",VLOOKUP($B251,'Slutlig allokering kvv'!$B$1:$BC$480,MATCH(E$1,'Slutlig allokering kvv'!$B$1:$AU$1,0),FALSE))</f>
        <v/>
      </c>
      <c r="F251" t="str">
        <f>IF(ISERROR(1/VLOOKUP($B251,Kraftvärmeprod!$B$1:$AV$480,MATCH("Producerad elenergi i kraftvärmeverk (GWh)",Kraftvärmeprod!$B$1:$AV$1,0),FALSE)),"",VLOOKUP($B251,Kraftvärmeprod!$B$1:$AV$480,MATCH("Producerad elenergi i kraftvärmeverk (GWh)",Kraftvärmeprod!$B$1:$AV$1,0),FALSE))</f>
        <v/>
      </c>
      <c r="G251" t="str">
        <f>IF(ISERROR(1/VLOOKUP($B251,Miljö!$B$1:$T$480,MATCH("Såld mängd produktionsspecifik fjärrvärme (GWh)",Miljö!$B$1:$T$1,0),FALSE)),"",VLOOKUP($B251,Miljö!$B$1:$T$480,MATCH("Såld mängd produktionsspecifik fjärrvärme (GWh)",Miljö!$B$1:$T$1,0),FALSE))</f>
        <v/>
      </c>
      <c r="J251" t="str">
        <f t="shared" si="3"/>
        <v>Pemco Energi</v>
      </c>
    </row>
    <row r="252" spans="1:10" x14ac:dyDescent="0.25">
      <c r="A252" s="2" t="s">
        <v>403</v>
      </c>
      <c r="B252" s="2" t="s">
        <v>404</v>
      </c>
      <c r="D252" t="str">
        <f>IF(ISERROR(1/VLOOKUP($B252,Kraftvärmeprod!$B$1:$D$480,MATCH("Total värmeproduktion i kraftvärmeverk i kombinerad drift (GWh)",Kraftvärmeprod!$B$1:$AV$1,0),FALSE)),"Ej kraftvärme","Alternativproduktionsmetoden")</f>
        <v>Ej kraftvärme</v>
      </c>
      <c r="E252" s="73" t="str">
        <f>IF(ISERROR(1/VLOOKUP($B252,Kraftvärmeprod!$B$1:$BD$480,MATCH("Total värmeproduktion i kraftvärmeverk i kombinerad drift (GWh)",Kraftvärmeprod!$B$1:$AV$1,0),FALSE)),"",VLOOKUP($B252,'Slutlig allokering kvv'!$B$1:$BC$480,MATCH(E$1,'Slutlig allokering kvv'!$B$1:$AU$1,0),FALSE))</f>
        <v/>
      </c>
      <c r="F252" t="str">
        <f>IF(ISERROR(1/VLOOKUP($B252,Kraftvärmeprod!$B$1:$AV$480,MATCH("Producerad elenergi i kraftvärmeverk (GWh)",Kraftvärmeprod!$B$1:$AV$1,0),FALSE)),"",VLOOKUP($B252,Kraftvärmeprod!$B$1:$AV$480,MATCH("Producerad elenergi i kraftvärmeverk (GWh)",Kraftvärmeprod!$B$1:$AV$1,0),FALSE))</f>
        <v/>
      </c>
      <c r="G252" t="str">
        <f>IF(ISERROR(1/VLOOKUP($B252,Miljö!$B$1:$T$480,MATCH("Såld mängd produktionsspecifik fjärrvärme (GWh)",Miljö!$B$1:$T$1,0),FALSE)),"",VLOOKUP($B252,Miljö!$B$1:$T$480,MATCH("Såld mängd produktionsspecifik fjärrvärme (GWh)",Miljö!$B$1:$T$1,0),FALSE))</f>
        <v/>
      </c>
      <c r="J252" t="str">
        <f t="shared" si="3"/>
        <v>Perstorps Fjärrvärme AB</v>
      </c>
    </row>
    <row r="253" spans="1:10" x14ac:dyDescent="0.25">
      <c r="A253" s="2" t="s">
        <v>405</v>
      </c>
      <c r="B253" s="2" t="s">
        <v>406</v>
      </c>
      <c r="D253" t="str">
        <f>IF(ISERROR(1/VLOOKUP($B253,Kraftvärmeprod!$B$1:$D$480,MATCH("Total värmeproduktion i kraftvärmeverk i kombinerad drift (GWh)",Kraftvärmeprod!$B$1:$AV$1,0),FALSE)),"Ej kraftvärme","Alternativproduktionsmetoden")</f>
        <v>Ej kraftvärme</v>
      </c>
      <c r="E253" s="73" t="str">
        <f>IF(ISERROR(1/VLOOKUP($B253,Kraftvärmeprod!$B$1:$BD$480,MATCH("Total värmeproduktion i kraftvärmeverk i kombinerad drift (GWh)",Kraftvärmeprod!$B$1:$AV$1,0),FALSE)),"",VLOOKUP($B253,'Slutlig allokering kvv'!$B$1:$BC$480,MATCH(E$1,'Slutlig allokering kvv'!$B$1:$AU$1,0),FALSE))</f>
        <v/>
      </c>
      <c r="F253" t="str">
        <f>IF(ISERROR(1/VLOOKUP($B253,Kraftvärmeprod!$B$1:$AV$480,MATCH("Producerad elenergi i kraftvärmeverk (GWh)",Kraftvärmeprod!$B$1:$AV$1,0),FALSE)),"",VLOOKUP($B253,Kraftvärmeprod!$B$1:$AV$480,MATCH("Producerad elenergi i kraftvärmeverk (GWh)",Kraftvärmeprod!$B$1:$AV$1,0),FALSE))</f>
        <v/>
      </c>
      <c r="G253" t="str">
        <f>IF(ISERROR(1/VLOOKUP($B253,Miljö!$B$1:$T$480,MATCH("Såld mängd produktionsspecifik fjärrvärme (GWh)",Miljö!$B$1:$T$1,0),FALSE)),"",VLOOKUP($B253,Miljö!$B$1:$T$480,MATCH("Såld mängd produktionsspecifik fjärrvärme (GWh)",Miljö!$B$1:$T$1,0),FALSE))</f>
        <v/>
      </c>
      <c r="J253" t="str">
        <f t="shared" si="3"/>
        <v>PiteEnergi AB</v>
      </c>
    </row>
    <row r="254" spans="1:10" x14ac:dyDescent="0.25">
      <c r="A254" s="2" t="s">
        <v>405</v>
      </c>
      <c r="B254" s="2" t="s">
        <v>407</v>
      </c>
      <c r="D254" t="str">
        <f>IF(ISERROR(1/VLOOKUP($B254,Kraftvärmeprod!$B$1:$D$480,MATCH("Total värmeproduktion i kraftvärmeverk i kombinerad drift (GWh)",Kraftvärmeprod!$B$1:$AV$1,0),FALSE)),"Ej kraftvärme","Alternativproduktionsmetoden")</f>
        <v>Ej kraftvärme</v>
      </c>
      <c r="E254" s="73" t="str">
        <f>IF(ISERROR(1/VLOOKUP($B254,Kraftvärmeprod!$B$1:$BD$480,MATCH("Total värmeproduktion i kraftvärmeverk i kombinerad drift (GWh)",Kraftvärmeprod!$B$1:$AV$1,0),FALSE)),"",VLOOKUP($B254,'Slutlig allokering kvv'!$B$1:$BC$480,MATCH(E$1,'Slutlig allokering kvv'!$B$1:$AU$1,0),FALSE))</f>
        <v/>
      </c>
      <c r="F254" t="str">
        <f>IF(ISERROR(1/VLOOKUP($B254,Kraftvärmeprod!$B$1:$AV$480,MATCH("Producerad elenergi i kraftvärmeverk (GWh)",Kraftvärmeprod!$B$1:$AV$1,0),FALSE)),"",VLOOKUP($B254,Kraftvärmeprod!$B$1:$AV$480,MATCH("Producerad elenergi i kraftvärmeverk (GWh)",Kraftvärmeprod!$B$1:$AV$1,0),FALSE))</f>
        <v/>
      </c>
      <c r="G254" t="str">
        <f>IF(ISERROR(1/VLOOKUP($B254,Miljö!$B$1:$T$480,MATCH("Såld mängd produktionsspecifik fjärrvärme (GWh)",Miljö!$B$1:$T$1,0),FALSE)),"",VLOOKUP($B254,Miljö!$B$1:$T$480,MATCH("Såld mängd produktionsspecifik fjärrvärme (GWh)",Miljö!$B$1:$T$1,0),FALSE))</f>
        <v/>
      </c>
      <c r="J254" t="str">
        <f t="shared" si="3"/>
        <v>PiteEnergi AB</v>
      </c>
    </row>
    <row r="255" spans="1:10" x14ac:dyDescent="0.25">
      <c r="A255" s="2" t="s">
        <v>405</v>
      </c>
      <c r="B255" s="2" t="s">
        <v>408</v>
      </c>
      <c r="D255" t="str">
        <f>IF(ISERROR(1/VLOOKUP($B255,Kraftvärmeprod!$B$1:$D$480,MATCH("Total värmeproduktion i kraftvärmeverk i kombinerad drift (GWh)",Kraftvärmeprod!$B$1:$AV$1,0),FALSE)),"Ej kraftvärme","Alternativproduktionsmetoden")</f>
        <v>Ej kraftvärme</v>
      </c>
      <c r="E255" s="73" t="str">
        <f>IF(ISERROR(1/VLOOKUP($B255,Kraftvärmeprod!$B$1:$BD$480,MATCH("Total värmeproduktion i kraftvärmeverk i kombinerad drift (GWh)",Kraftvärmeprod!$B$1:$AV$1,0),FALSE)),"",VLOOKUP($B255,'Slutlig allokering kvv'!$B$1:$BC$480,MATCH(E$1,'Slutlig allokering kvv'!$B$1:$AU$1,0),FALSE))</f>
        <v/>
      </c>
      <c r="F255" t="str">
        <f>IF(ISERROR(1/VLOOKUP($B255,Kraftvärmeprod!$B$1:$AV$480,MATCH("Producerad elenergi i kraftvärmeverk (GWh)",Kraftvärmeprod!$B$1:$AV$1,0),FALSE)),"",VLOOKUP($B255,Kraftvärmeprod!$B$1:$AV$480,MATCH("Producerad elenergi i kraftvärmeverk (GWh)",Kraftvärmeprod!$B$1:$AV$1,0),FALSE))</f>
        <v/>
      </c>
      <c r="G255" t="str">
        <f>IF(ISERROR(1/VLOOKUP($B255,Miljö!$B$1:$T$480,MATCH("Såld mängd produktionsspecifik fjärrvärme (GWh)",Miljö!$B$1:$T$1,0),FALSE)),"",VLOOKUP($B255,Miljö!$B$1:$T$480,MATCH("Såld mängd produktionsspecifik fjärrvärme (GWh)",Miljö!$B$1:$T$1,0),FALSE))</f>
        <v/>
      </c>
      <c r="J255" t="str">
        <f t="shared" si="3"/>
        <v>PiteEnergi AB</v>
      </c>
    </row>
    <row r="256" spans="1:10" x14ac:dyDescent="0.25">
      <c r="A256" s="2" t="s">
        <v>405</v>
      </c>
      <c r="B256" s="2" t="s">
        <v>409</v>
      </c>
      <c r="D256" t="str">
        <f>IF(ISERROR(1/VLOOKUP($B256,Kraftvärmeprod!$B$1:$D$480,MATCH("Total värmeproduktion i kraftvärmeverk i kombinerad drift (GWh)",Kraftvärmeprod!$B$1:$AV$1,0),FALSE)),"Ej kraftvärme","Alternativproduktionsmetoden")</f>
        <v>Ej kraftvärme</v>
      </c>
      <c r="E256" s="73" t="str">
        <f>IF(ISERROR(1/VLOOKUP($B256,Kraftvärmeprod!$B$1:$BD$480,MATCH("Total värmeproduktion i kraftvärmeverk i kombinerad drift (GWh)",Kraftvärmeprod!$B$1:$AV$1,0),FALSE)),"",VLOOKUP($B256,'Slutlig allokering kvv'!$B$1:$BC$480,MATCH(E$1,'Slutlig allokering kvv'!$B$1:$AU$1,0),FALSE))</f>
        <v/>
      </c>
      <c r="F256" t="str">
        <f>IF(ISERROR(1/VLOOKUP($B256,Kraftvärmeprod!$B$1:$AV$480,MATCH("Producerad elenergi i kraftvärmeverk (GWh)",Kraftvärmeprod!$B$1:$AV$1,0),FALSE)),"",VLOOKUP($B256,Kraftvärmeprod!$B$1:$AV$480,MATCH("Producerad elenergi i kraftvärmeverk (GWh)",Kraftvärmeprod!$B$1:$AV$1,0),FALSE))</f>
        <v/>
      </c>
      <c r="G256" t="str">
        <f>IF(ISERROR(1/VLOOKUP($B256,Miljö!$B$1:$T$480,MATCH("Såld mängd produktionsspecifik fjärrvärme (GWh)",Miljö!$B$1:$T$1,0),FALSE)),"",VLOOKUP($B256,Miljö!$B$1:$T$480,MATCH("Såld mängd produktionsspecifik fjärrvärme (GWh)",Miljö!$B$1:$T$1,0),FALSE))</f>
        <v/>
      </c>
      <c r="J256" t="str">
        <f t="shared" si="3"/>
        <v>PiteEnergi AB</v>
      </c>
    </row>
    <row r="257" spans="1:10" x14ac:dyDescent="0.25">
      <c r="A257" s="2" t="s">
        <v>410</v>
      </c>
      <c r="B257" s="2" t="s">
        <v>411</v>
      </c>
      <c r="D257" t="str">
        <f>IF(ISERROR(1/VLOOKUP($B257,Kraftvärmeprod!$B$1:$D$480,MATCH("Total värmeproduktion i kraftvärmeverk i kombinerad drift (GWh)",Kraftvärmeprod!$B$1:$AV$1,0),FALSE)),"Ej kraftvärme","Alternativproduktionsmetoden")</f>
        <v>Ej kraftvärme</v>
      </c>
      <c r="E257" s="73" t="str">
        <f>IF(ISERROR(1/VLOOKUP($B257,Kraftvärmeprod!$B$1:$BD$480,MATCH("Total värmeproduktion i kraftvärmeverk i kombinerad drift (GWh)",Kraftvärmeprod!$B$1:$AV$1,0),FALSE)),"",VLOOKUP($B257,'Slutlig allokering kvv'!$B$1:$BC$480,MATCH(E$1,'Slutlig allokering kvv'!$B$1:$AU$1,0),FALSE))</f>
        <v/>
      </c>
      <c r="F257" t="str">
        <f>IF(ISERROR(1/VLOOKUP($B257,Kraftvärmeprod!$B$1:$AV$480,MATCH("Producerad elenergi i kraftvärmeverk (GWh)",Kraftvärmeprod!$B$1:$AV$1,0),FALSE)),"",VLOOKUP($B257,Kraftvärmeprod!$B$1:$AV$480,MATCH("Producerad elenergi i kraftvärmeverk (GWh)",Kraftvärmeprod!$B$1:$AV$1,0),FALSE))</f>
        <v/>
      </c>
      <c r="G257" t="str">
        <f>IF(ISERROR(1/VLOOKUP($B257,Miljö!$B$1:$T$480,MATCH("Såld mängd produktionsspecifik fjärrvärme (GWh)",Miljö!$B$1:$T$1,0),FALSE)),"",VLOOKUP($B257,Miljö!$B$1:$T$480,MATCH("Såld mängd produktionsspecifik fjärrvärme (GWh)",Miljö!$B$1:$T$1,0),FALSE))</f>
        <v/>
      </c>
      <c r="J257" t="str">
        <f t="shared" si="3"/>
        <v>POB Energi i Aneby AB</v>
      </c>
    </row>
    <row r="258" spans="1:10" x14ac:dyDescent="0.25">
      <c r="A258" s="2" t="s">
        <v>412</v>
      </c>
      <c r="B258" s="2" t="s">
        <v>413</v>
      </c>
      <c r="D258" t="str">
        <f>IF(ISERROR(1/VLOOKUP($B258,Kraftvärmeprod!$B$1:$D$480,MATCH("Total värmeproduktion i kraftvärmeverk i kombinerad drift (GWh)",Kraftvärmeprod!$B$1:$AV$1,0),FALSE)),"Ej kraftvärme","Alternativproduktionsmetoden")</f>
        <v>Ej kraftvärme</v>
      </c>
      <c r="E258" s="73" t="str">
        <f>IF(ISERROR(1/VLOOKUP($B258,Kraftvärmeprod!$B$1:$BD$480,MATCH("Total värmeproduktion i kraftvärmeverk i kombinerad drift (GWh)",Kraftvärmeprod!$B$1:$AV$1,0),FALSE)),"",VLOOKUP($B258,'Slutlig allokering kvv'!$B$1:$BC$480,MATCH(E$1,'Slutlig allokering kvv'!$B$1:$AU$1,0),FALSE))</f>
        <v/>
      </c>
      <c r="F258" t="str">
        <f>IF(ISERROR(1/VLOOKUP($B258,Kraftvärmeprod!$B$1:$AV$480,MATCH("Producerad elenergi i kraftvärmeverk (GWh)",Kraftvärmeprod!$B$1:$AV$1,0),FALSE)),"",VLOOKUP($B258,Kraftvärmeprod!$B$1:$AV$480,MATCH("Producerad elenergi i kraftvärmeverk (GWh)",Kraftvärmeprod!$B$1:$AV$1,0),FALSE))</f>
        <v/>
      </c>
      <c r="G258" t="str">
        <f>IF(ISERROR(1/VLOOKUP($B258,Miljö!$B$1:$T$480,MATCH("Såld mängd produktionsspecifik fjärrvärme (GWh)",Miljö!$B$1:$T$1,0),FALSE)),"",VLOOKUP($B258,Miljö!$B$1:$T$480,MATCH("Såld mängd produktionsspecifik fjärrvärme (GWh)",Miljö!$B$1:$T$1,0),FALSE))</f>
        <v/>
      </c>
      <c r="J258" t="str">
        <f t="shared" si="3"/>
        <v>Ragunda Energi och Teknik AB</v>
      </c>
    </row>
    <row r="259" spans="1:10" x14ac:dyDescent="0.25">
      <c r="A259" s="2" t="s">
        <v>414</v>
      </c>
      <c r="B259" s="2" t="s">
        <v>415</v>
      </c>
      <c r="D259" t="str">
        <f>IF(ISERROR(1/VLOOKUP($B259,Kraftvärmeprod!$B$1:$D$480,MATCH("Total värmeproduktion i kraftvärmeverk i kombinerad drift (GWh)",Kraftvärmeprod!$B$1:$AV$1,0),FALSE)),"Ej kraftvärme","Alternativproduktionsmetoden")</f>
        <v>Ej kraftvärme</v>
      </c>
      <c r="E259" s="73" t="str">
        <f>IF(ISERROR(1/VLOOKUP($B259,Kraftvärmeprod!$B$1:$BD$480,MATCH("Total värmeproduktion i kraftvärmeverk i kombinerad drift (GWh)",Kraftvärmeprod!$B$1:$AV$1,0),FALSE)),"",VLOOKUP($B259,'Slutlig allokering kvv'!$B$1:$BC$480,MATCH(E$1,'Slutlig allokering kvv'!$B$1:$AU$1,0),FALSE))</f>
        <v/>
      </c>
      <c r="F259" t="str">
        <f>IF(ISERROR(1/VLOOKUP($B259,Kraftvärmeprod!$B$1:$AV$480,MATCH("Producerad elenergi i kraftvärmeverk (GWh)",Kraftvärmeprod!$B$1:$AV$1,0),FALSE)),"",VLOOKUP($B259,Kraftvärmeprod!$B$1:$AV$480,MATCH("Producerad elenergi i kraftvärmeverk (GWh)",Kraftvärmeprod!$B$1:$AV$1,0),FALSE))</f>
        <v/>
      </c>
      <c r="G259" t="str">
        <f>IF(ISERROR(1/VLOOKUP($B259,Miljö!$B$1:$T$480,MATCH("Såld mängd produktionsspecifik fjärrvärme (GWh)",Miljö!$B$1:$T$1,0),FALSE)),"",VLOOKUP($B259,Miljö!$B$1:$T$480,MATCH("Såld mängd produktionsspecifik fjärrvärme (GWh)",Miljö!$B$1:$T$1,0),FALSE))</f>
        <v/>
      </c>
      <c r="J259" t="str">
        <f t="shared" ref="J259:J322" si="4">A259</f>
        <v>Rindi Energi AB</v>
      </c>
    </row>
    <row r="260" spans="1:10" x14ac:dyDescent="0.25">
      <c r="A260" s="2" t="s">
        <v>414</v>
      </c>
      <c r="B260" s="2" t="s">
        <v>416</v>
      </c>
      <c r="D260" t="str">
        <f>IF(ISERROR(1/VLOOKUP($B260,Kraftvärmeprod!$B$1:$D$480,MATCH("Total värmeproduktion i kraftvärmeverk i kombinerad drift (GWh)",Kraftvärmeprod!$B$1:$AV$1,0),FALSE)),"Ej kraftvärme","Alternativproduktionsmetoden")</f>
        <v>Ej kraftvärme</v>
      </c>
      <c r="E260" s="73" t="str">
        <f>IF(ISERROR(1/VLOOKUP($B260,Kraftvärmeprod!$B$1:$BD$480,MATCH("Total värmeproduktion i kraftvärmeverk i kombinerad drift (GWh)",Kraftvärmeprod!$B$1:$AV$1,0),FALSE)),"",VLOOKUP($B260,'Slutlig allokering kvv'!$B$1:$BC$480,MATCH(E$1,'Slutlig allokering kvv'!$B$1:$AU$1,0),FALSE))</f>
        <v/>
      </c>
      <c r="F260" t="str">
        <f>IF(ISERROR(1/VLOOKUP($B260,Kraftvärmeprod!$B$1:$AV$480,MATCH("Producerad elenergi i kraftvärmeverk (GWh)",Kraftvärmeprod!$B$1:$AV$1,0),FALSE)),"",VLOOKUP($B260,Kraftvärmeprod!$B$1:$AV$480,MATCH("Producerad elenergi i kraftvärmeverk (GWh)",Kraftvärmeprod!$B$1:$AV$1,0),FALSE))</f>
        <v/>
      </c>
      <c r="G260" t="str">
        <f>IF(ISERROR(1/VLOOKUP($B260,Miljö!$B$1:$T$480,MATCH("Såld mängd produktionsspecifik fjärrvärme (GWh)",Miljö!$B$1:$T$1,0),FALSE)),"",VLOOKUP($B260,Miljö!$B$1:$T$480,MATCH("Såld mängd produktionsspecifik fjärrvärme (GWh)",Miljö!$B$1:$T$1,0),FALSE))</f>
        <v/>
      </c>
      <c r="J260" t="str">
        <f t="shared" si="4"/>
        <v>Rindi Energi AB</v>
      </c>
    </row>
    <row r="261" spans="1:10" x14ac:dyDescent="0.25">
      <c r="A261" s="2" t="s">
        <v>414</v>
      </c>
      <c r="B261" s="2" t="s">
        <v>417</v>
      </c>
      <c r="D261" t="str">
        <f>IF(ISERROR(1/VLOOKUP($B261,Kraftvärmeprod!$B$1:$D$480,MATCH("Total värmeproduktion i kraftvärmeverk i kombinerad drift (GWh)",Kraftvärmeprod!$B$1:$AV$1,0),FALSE)),"Ej kraftvärme","Alternativproduktionsmetoden")</f>
        <v>Ej kraftvärme</v>
      </c>
      <c r="E261" s="73" t="str">
        <f>IF(ISERROR(1/VLOOKUP($B261,Kraftvärmeprod!$B$1:$BD$480,MATCH("Total värmeproduktion i kraftvärmeverk i kombinerad drift (GWh)",Kraftvärmeprod!$B$1:$AV$1,0),FALSE)),"",VLOOKUP($B261,'Slutlig allokering kvv'!$B$1:$BC$480,MATCH(E$1,'Slutlig allokering kvv'!$B$1:$AU$1,0),FALSE))</f>
        <v/>
      </c>
      <c r="F261" t="str">
        <f>IF(ISERROR(1/VLOOKUP($B261,Kraftvärmeprod!$B$1:$AV$480,MATCH("Producerad elenergi i kraftvärmeverk (GWh)",Kraftvärmeprod!$B$1:$AV$1,0),FALSE)),"",VLOOKUP($B261,Kraftvärmeprod!$B$1:$AV$480,MATCH("Producerad elenergi i kraftvärmeverk (GWh)",Kraftvärmeprod!$B$1:$AV$1,0),FALSE))</f>
        <v/>
      </c>
      <c r="G261" t="str">
        <f>IF(ISERROR(1/VLOOKUP($B261,Miljö!$B$1:$T$480,MATCH("Såld mängd produktionsspecifik fjärrvärme (GWh)",Miljö!$B$1:$T$1,0),FALSE)),"",VLOOKUP($B261,Miljö!$B$1:$T$480,MATCH("Såld mängd produktionsspecifik fjärrvärme (GWh)",Miljö!$B$1:$T$1,0),FALSE))</f>
        <v/>
      </c>
      <c r="J261" t="str">
        <f t="shared" si="4"/>
        <v>Rindi Energi AB</v>
      </c>
    </row>
    <row r="262" spans="1:10" x14ac:dyDescent="0.25">
      <c r="A262" s="2" t="s">
        <v>414</v>
      </c>
      <c r="B262" s="2" t="s">
        <v>418</v>
      </c>
      <c r="D262" t="str">
        <f>IF(ISERROR(1/VLOOKUP($B262,Kraftvärmeprod!$B$1:$D$480,MATCH("Total värmeproduktion i kraftvärmeverk i kombinerad drift (GWh)",Kraftvärmeprod!$B$1:$AV$1,0),FALSE)),"Ej kraftvärme","Alternativproduktionsmetoden")</f>
        <v>Ej kraftvärme</v>
      </c>
      <c r="E262" s="73" t="str">
        <f>IF(ISERROR(1/VLOOKUP($B262,Kraftvärmeprod!$B$1:$BD$480,MATCH("Total värmeproduktion i kraftvärmeverk i kombinerad drift (GWh)",Kraftvärmeprod!$B$1:$AV$1,0),FALSE)),"",VLOOKUP($B262,'Slutlig allokering kvv'!$B$1:$BC$480,MATCH(E$1,'Slutlig allokering kvv'!$B$1:$AU$1,0),FALSE))</f>
        <v/>
      </c>
      <c r="F262" t="str">
        <f>IF(ISERROR(1/VLOOKUP($B262,Kraftvärmeprod!$B$1:$AV$480,MATCH("Producerad elenergi i kraftvärmeverk (GWh)",Kraftvärmeprod!$B$1:$AV$1,0),FALSE)),"",VLOOKUP($B262,Kraftvärmeprod!$B$1:$AV$480,MATCH("Producerad elenergi i kraftvärmeverk (GWh)",Kraftvärmeprod!$B$1:$AV$1,0),FALSE))</f>
        <v/>
      </c>
      <c r="G262" t="str">
        <f>IF(ISERROR(1/VLOOKUP($B262,Miljö!$B$1:$T$480,MATCH("Såld mängd produktionsspecifik fjärrvärme (GWh)",Miljö!$B$1:$T$1,0),FALSE)),"",VLOOKUP($B262,Miljö!$B$1:$T$480,MATCH("Såld mängd produktionsspecifik fjärrvärme (GWh)",Miljö!$B$1:$T$1,0),FALSE))</f>
        <v/>
      </c>
      <c r="J262" t="str">
        <f t="shared" si="4"/>
        <v>Rindi Energi AB</v>
      </c>
    </row>
    <row r="263" spans="1:10" x14ac:dyDescent="0.25">
      <c r="A263" s="2" t="s">
        <v>414</v>
      </c>
      <c r="B263" s="2" t="s">
        <v>419</v>
      </c>
      <c r="D263" t="str">
        <f>IF(ISERROR(1/VLOOKUP($B263,Kraftvärmeprod!$B$1:$D$480,MATCH("Total värmeproduktion i kraftvärmeverk i kombinerad drift (GWh)",Kraftvärmeprod!$B$1:$AV$1,0),FALSE)),"Ej kraftvärme","Alternativproduktionsmetoden")</f>
        <v>Ej kraftvärme</v>
      </c>
      <c r="E263" s="73" t="str">
        <f>IF(ISERROR(1/VLOOKUP($B263,Kraftvärmeprod!$B$1:$BD$480,MATCH("Total värmeproduktion i kraftvärmeverk i kombinerad drift (GWh)",Kraftvärmeprod!$B$1:$AV$1,0),FALSE)),"",VLOOKUP($B263,'Slutlig allokering kvv'!$B$1:$BC$480,MATCH(E$1,'Slutlig allokering kvv'!$B$1:$AU$1,0),FALSE))</f>
        <v/>
      </c>
      <c r="F263" t="str">
        <f>IF(ISERROR(1/VLOOKUP($B263,Kraftvärmeprod!$B$1:$AV$480,MATCH("Producerad elenergi i kraftvärmeverk (GWh)",Kraftvärmeprod!$B$1:$AV$1,0),FALSE)),"",VLOOKUP($B263,Kraftvärmeprod!$B$1:$AV$480,MATCH("Producerad elenergi i kraftvärmeverk (GWh)",Kraftvärmeprod!$B$1:$AV$1,0),FALSE))</f>
        <v/>
      </c>
      <c r="G263" t="str">
        <f>IF(ISERROR(1/VLOOKUP($B263,Miljö!$B$1:$T$480,MATCH("Såld mängd produktionsspecifik fjärrvärme (GWh)",Miljö!$B$1:$T$1,0),FALSE)),"",VLOOKUP($B263,Miljö!$B$1:$T$480,MATCH("Såld mängd produktionsspecifik fjärrvärme (GWh)",Miljö!$B$1:$T$1,0),FALSE))</f>
        <v/>
      </c>
      <c r="J263" t="str">
        <f t="shared" si="4"/>
        <v>Rindi Energi AB</v>
      </c>
    </row>
    <row r="264" spans="1:10" x14ac:dyDescent="0.25">
      <c r="A264" s="2" t="s">
        <v>414</v>
      </c>
      <c r="B264" s="2" t="s">
        <v>420</v>
      </c>
      <c r="D264" t="str">
        <f>IF(ISERROR(1/VLOOKUP($B264,Kraftvärmeprod!$B$1:$D$480,MATCH("Total värmeproduktion i kraftvärmeverk i kombinerad drift (GWh)",Kraftvärmeprod!$B$1:$AV$1,0),FALSE)),"Ej kraftvärme","Alternativproduktionsmetoden")</f>
        <v>Ej kraftvärme</v>
      </c>
      <c r="E264" s="73" t="str">
        <f>IF(ISERROR(1/VLOOKUP($B264,Kraftvärmeprod!$B$1:$BD$480,MATCH("Total värmeproduktion i kraftvärmeverk i kombinerad drift (GWh)",Kraftvärmeprod!$B$1:$AV$1,0),FALSE)),"",VLOOKUP($B264,'Slutlig allokering kvv'!$B$1:$BC$480,MATCH(E$1,'Slutlig allokering kvv'!$B$1:$AU$1,0),FALSE))</f>
        <v/>
      </c>
      <c r="F264" t="str">
        <f>IF(ISERROR(1/VLOOKUP($B264,Kraftvärmeprod!$B$1:$AV$480,MATCH("Producerad elenergi i kraftvärmeverk (GWh)",Kraftvärmeprod!$B$1:$AV$1,0),FALSE)),"",VLOOKUP($B264,Kraftvärmeprod!$B$1:$AV$480,MATCH("Producerad elenergi i kraftvärmeverk (GWh)",Kraftvärmeprod!$B$1:$AV$1,0),FALSE))</f>
        <v/>
      </c>
      <c r="G264" t="str">
        <f>IF(ISERROR(1/VLOOKUP($B264,Miljö!$B$1:$T$480,MATCH("Såld mängd produktionsspecifik fjärrvärme (GWh)",Miljö!$B$1:$T$1,0),FALSE)),"",VLOOKUP($B264,Miljö!$B$1:$T$480,MATCH("Såld mängd produktionsspecifik fjärrvärme (GWh)",Miljö!$B$1:$T$1,0),FALSE))</f>
        <v/>
      </c>
      <c r="J264" t="str">
        <f t="shared" si="4"/>
        <v>Rindi Energi AB</v>
      </c>
    </row>
    <row r="265" spans="1:10" x14ac:dyDescent="0.25">
      <c r="A265" s="2" t="s">
        <v>414</v>
      </c>
      <c r="B265" s="2" t="s">
        <v>421</v>
      </c>
      <c r="D265" t="str">
        <f>IF(ISERROR(1/VLOOKUP($B265,Kraftvärmeprod!$B$1:$D$480,MATCH("Total värmeproduktion i kraftvärmeverk i kombinerad drift (GWh)",Kraftvärmeprod!$B$1:$AV$1,0),FALSE)),"Ej kraftvärme","Alternativproduktionsmetoden")</f>
        <v>Ej kraftvärme</v>
      </c>
      <c r="E265" s="73" t="str">
        <f>IF(ISERROR(1/VLOOKUP($B265,Kraftvärmeprod!$B$1:$BD$480,MATCH("Total värmeproduktion i kraftvärmeverk i kombinerad drift (GWh)",Kraftvärmeprod!$B$1:$AV$1,0),FALSE)),"",VLOOKUP($B265,'Slutlig allokering kvv'!$B$1:$BC$480,MATCH(E$1,'Slutlig allokering kvv'!$B$1:$AU$1,0),FALSE))</f>
        <v/>
      </c>
      <c r="F265" t="str">
        <f>IF(ISERROR(1/VLOOKUP($B265,Kraftvärmeprod!$B$1:$AV$480,MATCH("Producerad elenergi i kraftvärmeverk (GWh)",Kraftvärmeprod!$B$1:$AV$1,0),FALSE)),"",VLOOKUP($B265,Kraftvärmeprod!$B$1:$AV$480,MATCH("Producerad elenergi i kraftvärmeverk (GWh)",Kraftvärmeprod!$B$1:$AV$1,0),FALSE))</f>
        <v/>
      </c>
      <c r="G265" t="str">
        <f>IF(ISERROR(1/VLOOKUP($B265,Miljö!$B$1:$T$480,MATCH("Såld mängd produktionsspecifik fjärrvärme (GWh)",Miljö!$B$1:$T$1,0),FALSE)),"",VLOOKUP($B265,Miljö!$B$1:$T$480,MATCH("Såld mängd produktionsspecifik fjärrvärme (GWh)",Miljö!$B$1:$T$1,0),FALSE))</f>
        <v/>
      </c>
      <c r="J265" t="str">
        <f t="shared" si="4"/>
        <v>Rindi Energi AB</v>
      </c>
    </row>
    <row r="266" spans="1:10" x14ac:dyDescent="0.25">
      <c r="A266" s="2" t="s">
        <v>414</v>
      </c>
      <c r="B266" s="2" t="s">
        <v>422</v>
      </c>
      <c r="D266" t="str">
        <f>IF(ISERROR(1/VLOOKUP($B266,Kraftvärmeprod!$B$1:$D$480,MATCH("Total värmeproduktion i kraftvärmeverk i kombinerad drift (GWh)",Kraftvärmeprod!$B$1:$AV$1,0),FALSE)),"Ej kraftvärme","Alternativproduktionsmetoden")</f>
        <v>Ej kraftvärme</v>
      </c>
      <c r="E266" s="73" t="str">
        <f>IF(ISERROR(1/VLOOKUP($B266,Kraftvärmeprod!$B$1:$BD$480,MATCH("Total värmeproduktion i kraftvärmeverk i kombinerad drift (GWh)",Kraftvärmeprod!$B$1:$AV$1,0),FALSE)),"",VLOOKUP($B266,'Slutlig allokering kvv'!$B$1:$BC$480,MATCH(E$1,'Slutlig allokering kvv'!$B$1:$AU$1,0),FALSE))</f>
        <v/>
      </c>
      <c r="F266" t="str">
        <f>IF(ISERROR(1/VLOOKUP($B266,Kraftvärmeprod!$B$1:$AV$480,MATCH("Producerad elenergi i kraftvärmeverk (GWh)",Kraftvärmeprod!$B$1:$AV$1,0),FALSE)),"",VLOOKUP($B266,Kraftvärmeprod!$B$1:$AV$480,MATCH("Producerad elenergi i kraftvärmeverk (GWh)",Kraftvärmeprod!$B$1:$AV$1,0),FALSE))</f>
        <v/>
      </c>
      <c r="G266" t="str">
        <f>IF(ISERROR(1/VLOOKUP($B266,Miljö!$B$1:$T$480,MATCH("Såld mängd produktionsspecifik fjärrvärme (GWh)",Miljö!$B$1:$T$1,0),FALSE)),"",VLOOKUP($B266,Miljö!$B$1:$T$480,MATCH("Såld mängd produktionsspecifik fjärrvärme (GWh)",Miljö!$B$1:$T$1,0),FALSE))</f>
        <v/>
      </c>
      <c r="J266" t="str">
        <f t="shared" si="4"/>
        <v>Rindi Energi AB</v>
      </c>
    </row>
    <row r="267" spans="1:10" x14ac:dyDescent="0.25">
      <c r="A267" s="2" t="s">
        <v>414</v>
      </c>
      <c r="B267" s="2" t="s">
        <v>423</v>
      </c>
      <c r="D267" t="str">
        <f>IF(ISERROR(1/VLOOKUP($B267,Kraftvärmeprod!$B$1:$D$480,MATCH("Total värmeproduktion i kraftvärmeverk i kombinerad drift (GWh)",Kraftvärmeprod!$B$1:$AV$1,0),FALSE)),"Ej kraftvärme","Alternativproduktionsmetoden")</f>
        <v>Ej kraftvärme</v>
      </c>
      <c r="E267" s="73" t="str">
        <f>IF(ISERROR(1/VLOOKUP($B267,Kraftvärmeprod!$B$1:$BD$480,MATCH("Total värmeproduktion i kraftvärmeverk i kombinerad drift (GWh)",Kraftvärmeprod!$B$1:$AV$1,0),FALSE)),"",VLOOKUP($B267,'Slutlig allokering kvv'!$B$1:$BC$480,MATCH(E$1,'Slutlig allokering kvv'!$B$1:$AU$1,0),FALSE))</f>
        <v/>
      </c>
      <c r="F267" t="str">
        <f>IF(ISERROR(1/VLOOKUP($B267,Kraftvärmeprod!$B$1:$AV$480,MATCH("Producerad elenergi i kraftvärmeverk (GWh)",Kraftvärmeprod!$B$1:$AV$1,0),FALSE)),"",VLOOKUP($B267,Kraftvärmeprod!$B$1:$AV$480,MATCH("Producerad elenergi i kraftvärmeverk (GWh)",Kraftvärmeprod!$B$1:$AV$1,0),FALSE))</f>
        <v/>
      </c>
      <c r="G267" t="str">
        <f>IF(ISERROR(1/VLOOKUP($B267,Miljö!$B$1:$T$480,MATCH("Såld mängd produktionsspecifik fjärrvärme (GWh)",Miljö!$B$1:$T$1,0),FALSE)),"",VLOOKUP($B267,Miljö!$B$1:$T$480,MATCH("Såld mängd produktionsspecifik fjärrvärme (GWh)",Miljö!$B$1:$T$1,0),FALSE))</f>
        <v/>
      </c>
      <c r="J267" t="str">
        <f t="shared" si="4"/>
        <v>Rindi Energi AB</v>
      </c>
    </row>
    <row r="268" spans="1:10" x14ac:dyDescent="0.25">
      <c r="A268" s="2" t="s">
        <v>414</v>
      </c>
      <c r="B268" s="2" t="s">
        <v>424</v>
      </c>
      <c r="D268" t="str">
        <f>IF(ISERROR(1/VLOOKUP($B268,Kraftvärmeprod!$B$1:$D$480,MATCH("Total värmeproduktion i kraftvärmeverk i kombinerad drift (GWh)",Kraftvärmeprod!$B$1:$AV$1,0),FALSE)),"Ej kraftvärme","Alternativproduktionsmetoden")</f>
        <v>Ej kraftvärme</v>
      </c>
      <c r="E268" s="73" t="str">
        <f>IF(ISERROR(1/VLOOKUP($B268,Kraftvärmeprod!$B$1:$BD$480,MATCH("Total värmeproduktion i kraftvärmeverk i kombinerad drift (GWh)",Kraftvärmeprod!$B$1:$AV$1,0),FALSE)),"",VLOOKUP($B268,'Slutlig allokering kvv'!$B$1:$BC$480,MATCH(E$1,'Slutlig allokering kvv'!$B$1:$AU$1,0),FALSE))</f>
        <v/>
      </c>
      <c r="F268" t="str">
        <f>IF(ISERROR(1/VLOOKUP($B268,Kraftvärmeprod!$B$1:$AV$480,MATCH("Producerad elenergi i kraftvärmeverk (GWh)",Kraftvärmeprod!$B$1:$AV$1,0),FALSE)),"",VLOOKUP($B268,Kraftvärmeprod!$B$1:$AV$480,MATCH("Producerad elenergi i kraftvärmeverk (GWh)",Kraftvärmeprod!$B$1:$AV$1,0),FALSE))</f>
        <v/>
      </c>
      <c r="G268" t="str">
        <f>IF(ISERROR(1/VLOOKUP($B268,Miljö!$B$1:$T$480,MATCH("Såld mängd produktionsspecifik fjärrvärme (GWh)",Miljö!$B$1:$T$1,0),FALSE)),"",VLOOKUP($B268,Miljö!$B$1:$T$480,MATCH("Såld mängd produktionsspecifik fjärrvärme (GWh)",Miljö!$B$1:$T$1,0),FALSE))</f>
        <v/>
      </c>
      <c r="J268" t="str">
        <f t="shared" si="4"/>
        <v>Rindi Energi AB</v>
      </c>
    </row>
    <row r="269" spans="1:10" x14ac:dyDescent="0.25">
      <c r="A269" s="2" t="s">
        <v>414</v>
      </c>
      <c r="B269" s="2" t="s">
        <v>425</v>
      </c>
      <c r="D269" t="str">
        <f>IF(ISERROR(1/VLOOKUP($B269,Kraftvärmeprod!$B$1:$D$480,MATCH("Total värmeproduktion i kraftvärmeverk i kombinerad drift (GWh)",Kraftvärmeprod!$B$1:$AV$1,0),FALSE)),"Ej kraftvärme","Alternativproduktionsmetoden")</f>
        <v>Ej kraftvärme</v>
      </c>
      <c r="E269" s="73" t="str">
        <f>IF(ISERROR(1/VLOOKUP($B269,Kraftvärmeprod!$B$1:$BD$480,MATCH("Total värmeproduktion i kraftvärmeverk i kombinerad drift (GWh)",Kraftvärmeprod!$B$1:$AV$1,0),FALSE)),"",VLOOKUP($B269,'Slutlig allokering kvv'!$B$1:$BC$480,MATCH(E$1,'Slutlig allokering kvv'!$B$1:$AU$1,0),FALSE))</f>
        <v/>
      </c>
      <c r="F269" t="str">
        <f>IF(ISERROR(1/VLOOKUP($B269,Kraftvärmeprod!$B$1:$AV$480,MATCH("Producerad elenergi i kraftvärmeverk (GWh)",Kraftvärmeprod!$B$1:$AV$1,0),FALSE)),"",VLOOKUP($B269,Kraftvärmeprod!$B$1:$AV$480,MATCH("Producerad elenergi i kraftvärmeverk (GWh)",Kraftvärmeprod!$B$1:$AV$1,0),FALSE))</f>
        <v/>
      </c>
      <c r="G269" t="str">
        <f>IF(ISERROR(1/VLOOKUP($B269,Miljö!$B$1:$T$480,MATCH("Såld mängd produktionsspecifik fjärrvärme (GWh)",Miljö!$B$1:$T$1,0),FALSE)),"",VLOOKUP($B269,Miljö!$B$1:$T$480,MATCH("Såld mängd produktionsspecifik fjärrvärme (GWh)",Miljö!$B$1:$T$1,0),FALSE))</f>
        <v/>
      </c>
      <c r="J269" t="str">
        <f t="shared" si="4"/>
        <v>Rindi Energi AB</v>
      </c>
    </row>
    <row r="270" spans="1:10" x14ac:dyDescent="0.25">
      <c r="A270" s="2" t="s">
        <v>414</v>
      </c>
      <c r="B270" s="2" t="s">
        <v>426</v>
      </c>
      <c r="D270" t="str">
        <f>IF(ISERROR(1/VLOOKUP($B270,Kraftvärmeprod!$B$1:$D$480,MATCH("Total värmeproduktion i kraftvärmeverk i kombinerad drift (GWh)",Kraftvärmeprod!$B$1:$AV$1,0),FALSE)),"Ej kraftvärme","Alternativproduktionsmetoden")</f>
        <v>Ej kraftvärme</v>
      </c>
      <c r="E270" s="73" t="str">
        <f>IF(ISERROR(1/VLOOKUP($B270,Kraftvärmeprod!$B$1:$BD$480,MATCH("Total värmeproduktion i kraftvärmeverk i kombinerad drift (GWh)",Kraftvärmeprod!$B$1:$AV$1,0),FALSE)),"",VLOOKUP($B270,'Slutlig allokering kvv'!$B$1:$BC$480,MATCH(E$1,'Slutlig allokering kvv'!$B$1:$AU$1,0),FALSE))</f>
        <v/>
      </c>
      <c r="F270" t="str">
        <f>IF(ISERROR(1/VLOOKUP($B270,Kraftvärmeprod!$B$1:$AV$480,MATCH("Producerad elenergi i kraftvärmeverk (GWh)",Kraftvärmeprod!$B$1:$AV$1,0),FALSE)),"",VLOOKUP($B270,Kraftvärmeprod!$B$1:$AV$480,MATCH("Producerad elenergi i kraftvärmeverk (GWh)",Kraftvärmeprod!$B$1:$AV$1,0),FALSE))</f>
        <v/>
      </c>
      <c r="G270" t="str">
        <f>IF(ISERROR(1/VLOOKUP($B270,Miljö!$B$1:$T$480,MATCH("Såld mängd produktionsspecifik fjärrvärme (GWh)",Miljö!$B$1:$T$1,0),FALSE)),"",VLOOKUP($B270,Miljö!$B$1:$T$480,MATCH("Såld mängd produktionsspecifik fjärrvärme (GWh)",Miljö!$B$1:$T$1,0),FALSE))</f>
        <v/>
      </c>
      <c r="J270" t="str">
        <f t="shared" si="4"/>
        <v>Rindi Energi AB</v>
      </c>
    </row>
    <row r="271" spans="1:10" x14ac:dyDescent="0.25">
      <c r="A271" s="2" t="s">
        <v>414</v>
      </c>
      <c r="B271" s="2" t="s">
        <v>427</v>
      </c>
      <c r="D271" t="str">
        <f>IF(ISERROR(1/VLOOKUP($B271,Kraftvärmeprod!$B$1:$D$480,MATCH("Total värmeproduktion i kraftvärmeverk i kombinerad drift (GWh)",Kraftvärmeprod!$B$1:$AV$1,0),FALSE)),"Ej kraftvärme","Alternativproduktionsmetoden")</f>
        <v>Ej kraftvärme</v>
      </c>
      <c r="E271" s="73" t="str">
        <f>IF(ISERROR(1/VLOOKUP($B271,Kraftvärmeprod!$B$1:$BD$480,MATCH("Total värmeproduktion i kraftvärmeverk i kombinerad drift (GWh)",Kraftvärmeprod!$B$1:$AV$1,0),FALSE)),"",VLOOKUP($B271,'Slutlig allokering kvv'!$B$1:$BC$480,MATCH(E$1,'Slutlig allokering kvv'!$B$1:$AU$1,0),FALSE))</f>
        <v/>
      </c>
      <c r="F271" t="str">
        <f>IF(ISERROR(1/VLOOKUP($B271,Kraftvärmeprod!$B$1:$AV$480,MATCH("Producerad elenergi i kraftvärmeverk (GWh)",Kraftvärmeprod!$B$1:$AV$1,0),FALSE)),"",VLOOKUP($B271,Kraftvärmeprod!$B$1:$AV$480,MATCH("Producerad elenergi i kraftvärmeverk (GWh)",Kraftvärmeprod!$B$1:$AV$1,0),FALSE))</f>
        <v/>
      </c>
      <c r="G271" t="str">
        <f>IF(ISERROR(1/VLOOKUP($B271,Miljö!$B$1:$T$480,MATCH("Såld mängd produktionsspecifik fjärrvärme (GWh)",Miljö!$B$1:$T$1,0),FALSE)),"",VLOOKUP($B271,Miljö!$B$1:$T$480,MATCH("Såld mängd produktionsspecifik fjärrvärme (GWh)",Miljö!$B$1:$T$1,0),FALSE))</f>
        <v/>
      </c>
      <c r="J271" t="str">
        <f t="shared" si="4"/>
        <v>Rindi Energi AB</v>
      </c>
    </row>
    <row r="272" spans="1:10" x14ac:dyDescent="0.25">
      <c r="A272" s="2" t="s">
        <v>414</v>
      </c>
      <c r="B272" s="2" t="s">
        <v>20</v>
      </c>
      <c r="D272" t="str">
        <f>IF(ISERROR(1/VLOOKUP($B272,Kraftvärmeprod!$B$1:$D$480,MATCH("Total värmeproduktion i kraftvärmeverk i kombinerad drift (GWh)",Kraftvärmeprod!$B$1:$AV$1,0),FALSE)),"Ej kraftvärme","Alternativproduktionsmetoden")</f>
        <v>Ej kraftvärme</v>
      </c>
      <c r="E272" s="73" t="str">
        <f>IF(ISERROR(1/VLOOKUP($B272,Kraftvärmeprod!$B$1:$BD$480,MATCH("Total värmeproduktion i kraftvärmeverk i kombinerad drift (GWh)",Kraftvärmeprod!$B$1:$AV$1,0),FALSE)),"",VLOOKUP($B272,'Slutlig allokering kvv'!$B$1:$BC$480,MATCH(E$1,'Slutlig allokering kvv'!$B$1:$AU$1,0),FALSE))</f>
        <v/>
      </c>
      <c r="F272" t="str">
        <f>IF(ISERROR(1/VLOOKUP($B272,Kraftvärmeprod!$B$1:$AV$480,MATCH("Producerad elenergi i kraftvärmeverk (GWh)",Kraftvärmeprod!$B$1:$AV$1,0),FALSE)),"",VLOOKUP($B272,Kraftvärmeprod!$B$1:$AV$480,MATCH("Producerad elenergi i kraftvärmeverk (GWh)",Kraftvärmeprod!$B$1:$AV$1,0),FALSE))</f>
        <v/>
      </c>
      <c r="G272" t="str">
        <f>IF(ISERROR(1/VLOOKUP($B272,Miljö!$B$1:$T$480,MATCH("Såld mängd produktionsspecifik fjärrvärme (GWh)",Miljö!$B$1:$T$1,0),FALSE)),"",VLOOKUP($B272,Miljö!$B$1:$T$480,MATCH("Såld mängd produktionsspecifik fjärrvärme (GWh)",Miljö!$B$1:$T$1,0),FALSE))</f>
        <v/>
      </c>
      <c r="J272" t="str">
        <f t="shared" si="4"/>
        <v>Rindi Energi AB</v>
      </c>
    </row>
    <row r="273" spans="1:10" x14ac:dyDescent="0.25">
      <c r="A273" s="2" t="s">
        <v>753</v>
      </c>
      <c r="B273" s="9" t="s">
        <v>1111</v>
      </c>
      <c r="D273" t="str">
        <f>IF(ISERROR(1/VLOOKUP($B273,Kraftvärmeprod!$B$1:$D$480,MATCH("Total värmeproduktion i kraftvärmeverk i kombinerad drift (GWh)",Kraftvärmeprod!$B$1:$AV$1,0),FALSE)),"Ej kraftvärme","Alternativproduktionsmetoden")</f>
        <v>Ej kraftvärme</v>
      </c>
      <c r="E273" s="73" t="str">
        <f>IF(ISERROR(1/VLOOKUP($B273,Kraftvärmeprod!$B$1:$BD$480,MATCH("Total värmeproduktion i kraftvärmeverk i kombinerad drift (GWh)",Kraftvärmeprod!$B$1:$AV$1,0),FALSE)),"",VLOOKUP($B273,'Slutlig allokering kvv'!$B$1:$BC$480,MATCH(E$1,'Slutlig allokering kvv'!$B$1:$AU$1,0),FALSE))</f>
        <v/>
      </c>
      <c r="F273" t="str">
        <f>IF(ISERROR(1/VLOOKUP($B273,Kraftvärmeprod!$B$1:$AV$480,MATCH("Producerad elenergi i kraftvärmeverk (GWh)",Kraftvärmeprod!$B$1:$AV$1,0),FALSE)),"",VLOOKUP($B273,Kraftvärmeprod!$B$1:$AV$480,MATCH("Producerad elenergi i kraftvärmeverk (GWh)",Kraftvärmeprod!$B$1:$AV$1,0),FALSE))</f>
        <v/>
      </c>
      <c r="G273" t="str">
        <f>IF(ISERROR(1/VLOOKUP($B273,Miljö!$B$1:$T$480,MATCH("Såld mängd produktionsspecifik fjärrvärme (GWh)",Miljö!$B$1:$T$1,0),FALSE)),"",VLOOKUP($B273,Miljö!$B$1:$T$480,MATCH("Såld mängd produktionsspecifik fjärrvärme (GWh)",Miljö!$B$1:$T$1,0),FALSE))</f>
        <v/>
      </c>
      <c r="J273" t="str">
        <f t="shared" si="4"/>
        <v xml:space="preserve">Rindi Energi AB Filipstad </v>
      </c>
    </row>
    <row r="274" spans="1:10" x14ac:dyDescent="0.25">
      <c r="A274" s="2" t="s">
        <v>428</v>
      </c>
      <c r="B274" s="2" t="s">
        <v>429</v>
      </c>
      <c r="D274" t="str">
        <f>IF(ISERROR(1/VLOOKUP($B274,Kraftvärmeprod!$B$1:$D$480,MATCH("Total värmeproduktion i kraftvärmeverk i kombinerad drift (GWh)",Kraftvärmeprod!$B$1:$AV$1,0),FALSE)),"Ej kraftvärme","Alternativproduktionsmetoden")</f>
        <v>Ej kraftvärme</v>
      </c>
      <c r="E274" s="73" t="str">
        <f>IF(ISERROR(1/VLOOKUP($B274,Kraftvärmeprod!$B$1:$BD$480,MATCH("Total värmeproduktion i kraftvärmeverk i kombinerad drift (GWh)",Kraftvärmeprod!$B$1:$AV$1,0),FALSE)),"",VLOOKUP($B274,'Slutlig allokering kvv'!$B$1:$BC$480,MATCH(E$1,'Slutlig allokering kvv'!$B$1:$AU$1,0),FALSE))</f>
        <v/>
      </c>
      <c r="F274" t="str">
        <f>IF(ISERROR(1/VLOOKUP($B274,Kraftvärmeprod!$B$1:$AV$480,MATCH("Producerad elenergi i kraftvärmeverk (GWh)",Kraftvärmeprod!$B$1:$AV$1,0),FALSE)),"",VLOOKUP($B274,Kraftvärmeprod!$B$1:$AV$480,MATCH("Producerad elenergi i kraftvärmeverk (GWh)",Kraftvärmeprod!$B$1:$AV$1,0),FALSE))</f>
        <v/>
      </c>
      <c r="G274" t="str">
        <f>IF(ISERROR(1/VLOOKUP($B274,Miljö!$B$1:$T$480,MATCH("Såld mängd produktionsspecifik fjärrvärme (GWh)",Miljö!$B$1:$T$1,0),FALSE)),"",VLOOKUP($B274,Miljö!$B$1:$T$480,MATCH("Såld mängd produktionsspecifik fjärrvärme (GWh)",Miljö!$B$1:$T$1,0),FALSE))</f>
        <v/>
      </c>
      <c r="J274" t="str">
        <f t="shared" si="4"/>
        <v>Ronneby Miljö och Teknik AB</v>
      </c>
    </row>
    <row r="275" spans="1:10" x14ac:dyDescent="0.25">
      <c r="A275" s="2" t="s">
        <v>428</v>
      </c>
      <c r="B275" s="2" t="s">
        <v>430</v>
      </c>
      <c r="D275" t="str">
        <f>IF(ISERROR(1/VLOOKUP($B275,Kraftvärmeprod!$B$1:$D$480,MATCH("Total värmeproduktion i kraftvärmeverk i kombinerad drift (GWh)",Kraftvärmeprod!$B$1:$AV$1,0),FALSE)),"Ej kraftvärme","Alternativproduktionsmetoden")</f>
        <v>Ej kraftvärme</v>
      </c>
      <c r="E275" s="73" t="str">
        <f>IF(ISERROR(1/VLOOKUP($B275,Kraftvärmeprod!$B$1:$BD$480,MATCH("Total värmeproduktion i kraftvärmeverk i kombinerad drift (GWh)",Kraftvärmeprod!$B$1:$AV$1,0),FALSE)),"",VLOOKUP($B275,'Slutlig allokering kvv'!$B$1:$BC$480,MATCH(E$1,'Slutlig allokering kvv'!$B$1:$AU$1,0),FALSE))</f>
        <v/>
      </c>
      <c r="F275" t="str">
        <f>IF(ISERROR(1/VLOOKUP($B275,Kraftvärmeprod!$B$1:$AV$480,MATCH("Producerad elenergi i kraftvärmeverk (GWh)",Kraftvärmeprod!$B$1:$AV$1,0),FALSE)),"",VLOOKUP($B275,Kraftvärmeprod!$B$1:$AV$480,MATCH("Producerad elenergi i kraftvärmeverk (GWh)",Kraftvärmeprod!$B$1:$AV$1,0),FALSE))</f>
        <v/>
      </c>
      <c r="G275" t="str">
        <f>IF(ISERROR(1/VLOOKUP($B275,Miljö!$B$1:$T$480,MATCH("Såld mängd produktionsspecifik fjärrvärme (GWh)",Miljö!$B$1:$T$1,0),FALSE)),"",VLOOKUP($B275,Miljö!$B$1:$T$480,MATCH("Såld mängd produktionsspecifik fjärrvärme (GWh)",Miljö!$B$1:$T$1,0),FALSE))</f>
        <v/>
      </c>
      <c r="J275" t="str">
        <f t="shared" si="4"/>
        <v>Ronneby Miljö och Teknik AB</v>
      </c>
    </row>
    <row r="276" spans="1:10" x14ac:dyDescent="0.25">
      <c r="A276" s="2" t="s">
        <v>431</v>
      </c>
      <c r="B276" s="2" t="s">
        <v>432</v>
      </c>
      <c r="D276" t="str">
        <f>IF(ISERROR(1/VLOOKUP($B276,Kraftvärmeprod!$B$1:$D$480,MATCH("Total värmeproduktion i kraftvärmeverk i kombinerad drift (GWh)",Kraftvärmeprod!$B$1:$AV$1,0),FALSE)),"Ej kraftvärme","Alternativproduktionsmetoden")</f>
        <v>Ej kraftvärme</v>
      </c>
      <c r="E276" s="73" t="str">
        <f>IF(ISERROR(1/VLOOKUP($B276,Kraftvärmeprod!$B$1:$BD$480,MATCH("Total värmeproduktion i kraftvärmeverk i kombinerad drift (GWh)",Kraftvärmeprod!$B$1:$AV$1,0),FALSE)),"",VLOOKUP($B276,'Slutlig allokering kvv'!$B$1:$BC$480,MATCH(E$1,'Slutlig allokering kvv'!$B$1:$AU$1,0),FALSE))</f>
        <v/>
      </c>
      <c r="F276" t="str">
        <f>IF(ISERROR(1/VLOOKUP($B276,Kraftvärmeprod!$B$1:$AV$480,MATCH("Producerad elenergi i kraftvärmeverk (GWh)",Kraftvärmeprod!$B$1:$AV$1,0),FALSE)),"",VLOOKUP($B276,Kraftvärmeprod!$B$1:$AV$480,MATCH("Producerad elenergi i kraftvärmeverk (GWh)",Kraftvärmeprod!$B$1:$AV$1,0),FALSE))</f>
        <v/>
      </c>
      <c r="G276" t="str">
        <f>IF(ISERROR(1/VLOOKUP($B276,Miljö!$B$1:$T$480,MATCH("Såld mängd produktionsspecifik fjärrvärme (GWh)",Miljö!$B$1:$T$1,0),FALSE)),"",VLOOKUP($B276,Miljö!$B$1:$T$480,MATCH("Såld mängd produktionsspecifik fjärrvärme (GWh)",Miljö!$B$1:$T$1,0),FALSE))</f>
        <v/>
      </c>
      <c r="J276" t="str">
        <f t="shared" si="4"/>
        <v>Rättviks Teknik AB</v>
      </c>
    </row>
    <row r="277" spans="1:10" x14ac:dyDescent="0.25">
      <c r="A277" s="2" t="s">
        <v>433</v>
      </c>
      <c r="B277" s="2" t="s">
        <v>434</v>
      </c>
      <c r="D277" t="str">
        <f>IF(ISERROR(1/VLOOKUP($B277,Kraftvärmeprod!$B$1:$D$480,MATCH("Total värmeproduktion i kraftvärmeverk i kombinerad drift (GWh)",Kraftvärmeprod!$B$1:$AV$1,0),FALSE)),"Ej kraftvärme","Alternativproduktionsmetoden")</f>
        <v>Alternativproduktionsmetoden</v>
      </c>
      <c r="E277" s="73">
        <f>IF(ISERROR(1/VLOOKUP($B277,Kraftvärmeprod!$B$1:$BD$480,MATCH("Total värmeproduktion i kraftvärmeverk i kombinerad drift (GWh)",Kraftvärmeprod!$B$1:$AV$1,0),FALSE)),"",VLOOKUP($B277,'Slutlig allokering kvv'!$B$1:$BC$480,MATCH(E$1,'Slutlig allokering kvv'!$B$1:$AU$1,0),FALSE))</f>
        <v>0.60079423092954098</v>
      </c>
      <c r="F277">
        <f>IF(ISERROR(1/VLOOKUP($B277,Kraftvärmeprod!$B$1:$AV$480,MATCH("Producerad elenergi i kraftvärmeverk (GWh)",Kraftvärmeprod!$B$1:$AV$1,0),FALSE)),"",VLOOKUP($B277,Kraftvärmeprod!$B$1:$AV$480,MATCH("Producerad elenergi i kraftvärmeverk (GWh)",Kraftvärmeprod!$B$1:$AV$1,0),FALSE))</f>
        <v>23.61</v>
      </c>
      <c r="G277" t="str">
        <f>IF(ISERROR(1/VLOOKUP($B277,Miljö!$B$1:$T$480,MATCH("Såld mängd produktionsspecifik fjärrvärme (GWh)",Miljö!$B$1:$T$1,0),FALSE)),"",VLOOKUP($B277,Miljö!$B$1:$T$480,MATCH("Såld mängd produktionsspecifik fjärrvärme (GWh)",Miljö!$B$1:$T$1,0),FALSE))</f>
        <v/>
      </c>
      <c r="J277" t="str">
        <f t="shared" si="4"/>
        <v>Sala-Heby Energi AB</v>
      </c>
    </row>
    <row r="278" spans="1:10" x14ac:dyDescent="0.25">
      <c r="A278" s="2" t="s">
        <v>435</v>
      </c>
      <c r="B278" s="2" t="s">
        <v>436</v>
      </c>
      <c r="D278" t="str">
        <f>IF(ISERROR(1/VLOOKUP($B278,Kraftvärmeprod!$B$1:$D$480,MATCH("Total värmeproduktion i kraftvärmeverk i kombinerad drift (GWh)",Kraftvärmeprod!$B$1:$AV$1,0),FALSE)),"Ej kraftvärme","Alternativproduktionsmetoden")</f>
        <v>Ej kraftvärme</v>
      </c>
      <c r="E278" s="73" t="str">
        <f>IF(ISERROR(1/VLOOKUP($B278,Kraftvärmeprod!$B$1:$BD$480,MATCH("Total värmeproduktion i kraftvärmeverk i kombinerad drift (GWh)",Kraftvärmeprod!$B$1:$AV$1,0),FALSE)),"",VLOOKUP($B278,'Slutlig allokering kvv'!$B$1:$BC$480,MATCH(E$1,'Slutlig allokering kvv'!$B$1:$AU$1,0),FALSE))</f>
        <v/>
      </c>
      <c r="F278" t="str">
        <f>IF(ISERROR(1/VLOOKUP($B278,Kraftvärmeprod!$B$1:$AV$480,MATCH("Producerad elenergi i kraftvärmeverk (GWh)",Kraftvärmeprod!$B$1:$AV$1,0),FALSE)),"",VLOOKUP($B278,Kraftvärmeprod!$B$1:$AV$480,MATCH("Producerad elenergi i kraftvärmeverk (GWh)",Kraftvärmeprod!$B$1:$AV$1,0),FALSE))</f>
        <v/>
      </c>
      <c r="G278" t="str">
        <f>IF(ISERROR(1/VLOOKUP($B278,Miljö!$B$1:$T$480,MATCH("Såld mängd produktionsspecifik fjärrvärme (GWh)",Miljö!$B$1:$T$1,0),FALSE)),"",VLOOKUP($B278,Miljö!$B$1:$T$480,MATCH("Såld mängd produktionsspecifik fjärrvärme (GWh)",Miljö!$B$1:$T$1,0),FALSE))</f>
        <v/>
      </c>
      <c r="J278" t="str">
        <f t="shared" si="4"/>
        <v>Sandviken Energi AB</v>
      </c>
    </row>
    <row r="279" spans="1:10" x14ac:dyDescent="0.25">
      <c r="A279" s="2" t="s">
        <v>437</v>
      </c>
      <c r="B279" s="2" t="s">
        <v>438</v>
      </c>
      <c r="D279" t="str">
        <f>IF(ISERROR(1/VLOOKUP($B279,Kraftvärmeprod!$B$1:$D$480,MATCH("Total värmeproduktion i kraftvärmeverk i kombinerad drift (GWh)",Kraftvärmeprod!$B$1:$AV$1,0),FALSE)),"Ej kraftvärme","Alternativproduktionsmetoden")</f>
        <v>Ej kraftvärme</v>
      </c>
      <c r="E279" s="73" t="str">
        <f>IF(ISERROR(1/VLOOKUP($B279,Kraftvärmeprod!$B$1:$BD$480,MATCH("Total värmeproduktion i kraftvärmeverk i kombinerad drift (GWh)",Kraftvärmeprod!$B$1:$AV$1,0),FALSE)),"",VLOOKUP($B279,'Slutlig allokering kvv'!$B$1:$BC$480,MATCH(E$1,'Slutlig allokering kvv'!$B$1:$AU$1,0),FALSE))</f>
        <v/>
      </c>
      <c r="F279" t="str">
        <f>IF(ISERROR(1/VLOOKUP($B279,Kraftvärmeprod!$B$1:$AV$480,MATCH("Producerad elenergi i kraftvärmeverk (GWh)",Kraftvärmeprod!$B$1:$AV$1,0),FALSE)),"",VLOOKUP($B279,Kraftvärmeprod!$B$1:$AV$480,MATCH("Producerad elenergi i kraftvärmeverk (GWh)",Kraftvärmeprod!$B$1:$AV$1,0),FALSE))</f>
        <v/>
      </c>
      <c r="G279" t="str">
        <f>IF(ISERROR(1/VLOOKUP($B279,Miljö!$B$1:$T$480,MATCH("Såld mängd produktionsspecifik fjärrvärme (GWh)",Miljö!$B$1:$T$1,0),FALSE)),"",VLOOKUP($B279,Miljö!$B$1:$T$480,MATCH("Såld mängd produktionsspecifik fjärrvärme (GWh)",Miljö!$B$1:$T$1,0),FALSE))</f>
        <v/>
      </c>
      <c r="J279" t="str">
        <f t="shared" si="4"/>
        <v>Skara Energi AB</v>
      </c>
    </row>
    <row r="280" spans="1:10" x14ac:dyDescent="0.25">
      <c r="A280" s="2" t="s">
        <v>439</v>
      </c>
      <c r="B280" s="2" t="s">
        <v>440</v>
      </c>
      <c r="D280" t="str">
        <f>IF(ISERROR(1/VLOOKUP($B280,Kraftvärmeprod!$B$1:$D$480,MATCH("Total värmeproduktion i kraftvärmeverk i kombinerad drift (GWh)",Kraftvärmeprod!$B$1:$AV$1,0),FALSE)),"Ej kraftvärme","Alternativproduktionsmetoden")</f>
        <v>Ej kraftvärme</v>
      </c>
      <c r="E280" s="73" t="str">
        <f>IF(ISERROR(1/VLOOKUP($B280,Kraftvärmeprod!$B$1:$BD$480,MATCH("Total värmeproduktion i kraftvärmeverk i kombinerad drift (GWh)",Kraftvärmeprod!$B$1:$AV$1,0),FALSE)),"",VLOOKUP($B280,'Slutlig allokering kvv'!$B$1:$BC$480,MATCH(E$1,'Slutlig allokering kvv'!$B$1:$AU$1,0),FALSE))</f>
        <v/>
      </c>
      <c r="F280" t="str">
        <f>IF(ISERROR(1/VLOOKUP($B280,Kraftvärmeprod!$B$1:$AV$480,MATCH("Producerad elenergi i kraftvärmeverk (GWh)",Kraftvärmeprod!$B$1:$AV$1,0),FALSE)),"",VLOOKUP($B280,Kraftvärmeprod!$B$1:$AV$480,MATCH("Producerad elenergi i kraftvärmeverk (GWh)",Kraftvärmeprod!$B$1:$AV$1,0),FALSE))</f>
        <v/>
      </c>
      <c r="G280" t="str">
        <f>IF(ISERROR(1/VLOOKUP($B280,Miljö!$B$1:$T$480,MATCH("Såld mängd produktionsspecifik fjärrvärme (GWh)",Miljö!$B$1:$T$1,0),FALSE)),"",VLOOKUP($B280,Miljö!$B$1:$T$480,MATCH("Såld mängd produktionsspecifik fjärrvärme (GWh)",Miljö!$B$1:$T$1,0),FALSE))</f>
        <v/>
      </c>
      <c r="J280" t="str">
        <f t="shared" si="4"/>
        <v>Skellefteå Kraft AB</v>
      </c>
    </row>
    <row r="281" spans="1:10" x14ac:dyDescent="0.25">
      <c r="A281" s="2" t="s">
        <v>439</v>
      </c>
      <c r="B281" s="2" t="s">
        <v>441</v>
      </c>
      <c r="D281" t="str">
        <f>IF(ISERROR(1/VLOOKUP($B281,Kraftvärmeprod!$B$1:$D$480,MATCH("Total värmeproduktion i kraftvärmeverk i kombinerad drift (GWh)",Kraftvärmeprod!$B$1:$AV$1,0),FALSE)),"Ej kraftvärme","Alternativproduktionsmetoden")</f>
        <v>Ej kraftvärme</v>
      </c>
      <c r="E281" s="73" t="str">
        <f>IF(ISERROR(1/VLOOKUP($B281,Kraftvärmeprod!$B$1:$BD$480,MATCH("Total värmeproduktion i kraftvärmeverk i kombinerad drift (GWh)",Kraftvärmeprod!$B$1:$AV$1,0),FALSE)),"",VLOOKUP($B281,'Slutlig allokering kvv'!$B$1:$BC$480,MATCH(E$1,'Slutlig allokering kvv'!$B$1:$AU$1,0),FALSE))</f>
        <v/>
      </c>
      <c r="F281" t="str">
        <f>IF(ISERROR(1/VLOOKUP($B281,Kraftvärmeprod!$B$1:$AV$480,MATCH("Producerad elenergi i kraftvärmeverk (GWh)",Kraftvärmeprod!$B$1:$AV$1,0),FALSE)),"",VLOOKUP($B281,Kraftvärmeprod!$B$1:$AV$480,MATCH("Producerad elenergi i kraftvärmeverk (GWh)",Kraftvärmeprod!$B$1:$AV$1,0),FALSE))</f>
        <v/>
      </c>
      <c r="G281" t="str">
        <f>IF(ISERROR(1/VLOOKUP($B281,Miljö!$B$1:$T$480,MATCH("Såld mängd produktionsspecifik fjärrvärme (GWh)",Miljö!$B$1:$T$1,0),FALSE)),"",VLOOKUP($B281,Miljö!$B$1:$T$480,MATCH("Såld mängd produktionsspecifik fjärrvärme (GWh)",Miljö!$B$1:$T$1,0),FALSE))</f>
        <v/>
      </c>
      <c r="J281" t="str">
        <f t="shared" si="4"/>
        <v>Skellefteå Kraft AB</v>
      </c>
    </row>
    <row r="282" spans="1:10" x14ac:dyDescent="0.25">
      <c r="A282" s="2" t="s">
        <v>439</v>
      </c>
      <c r="B282" s="2" t="s">
        <v>442</v>
      </c>
      <c r="D282" t="str">
        <f>IF(ISERROR(1/VLOOKUP($B282,Kraftvärmeprod!$B$1:$D$480,MATCH("Total värmeproduktion i kraftvärmeverk i kombinerad drift (GWh)",Kraftvärmeprod!$B$1:$AV$1,0),FALSE)),"Ej kraftvärme","Alternativproduktionsmetoden")</f>
        <v>Ej kraftvärme</v>
      </c>
      <c r="E282" s="73" t="str">
        <f>IF(ISERROR(1/VLOOKUP($B282,Kraftvärmeprod!$B$1:$BD$480,MATCH("Total värmeproduktion i kraftvärmeverk i kombinerad drift (GWh)",Kraftvärmeprod!$B$1:$AV$1,0),FALSE)),"",VLOOKUP($B282,'Slutlig allokering kvv'!$B$1:$BC$480,MATCH(E$1,'Slutlig allokering kvv'!$B$1:$AU$1,0),FALSE))</f>
        <v/>
      </c>
      <c r="F282" t="str">
        <f>IF(ISERROR(1/VLOOKUP($B282,Kraftvärmeprod!$B$1:$AV$480,MATCH("Producerad elenergi i kraftvärmeverk (GWh)",Kraftvärmeprod!$B$1:$AV$1,0),FALSE)),"",VLOOKUP($B282,Kraftvärmeprod!$B$1:$AV$480,MATCH("Producerad elenergi i kraftvärmeverk (GWh)",Kraftvärmeprod!$B$1:$AV$1,0),FALSE))</f>
        <v/>
      </c>
      <c r="G282" t="str">
        <f>IF(ISERROR(1/VLOOKUP($B282,Miljö!$B$1:$T$480,MATCH("Såld mängd produktionsspecifik fjärrvärme (GWh)",Miljö!$B$1:$T$1,0),FALSE)),"",VLOOKUP($B282,Miljö!$B$1:$T$480,MATCH("Såld mängd produktionsspecifik fjärrvärme (GWh)",Miljö!$B$1:$T$1,0),FALSE))</f>
        <v/>
      </c>
      <c r="J282" t="str">
        <f t="shared" si="4"/>
        <v>Skellefteå Kraft AB</v>
      </c>
    </row>
    <row r="283" spans="1:10" x14ac:dyDescent="0.25">
      <c r="A283" s="2" t="s">
        <v>439</v>
      </c>
      <c r="B283" s="2" t="s">
        <v>443</v>
      </c>
      <c r="D283" t="str">
        <f>IF(ISERROR(1/VLOOKUP($B283,Kraftvärmeprod!$B$1:$D$480,MATCH("Total värmeproduktion i kraftvärmeverk i kombinerad drift (GWh)",Kraftvärmeprod!$B$1:$AV$1,0),FALSE)),"Ej kraftvärme","Alternativproduktionsmetoden")</f>
        <v>Ej kraftvärme</v>
      </c>
      <c r="E283" s="73" t="str">
        <f>IF(ISERROR(1/VLOOKUP($B283,Kraftvärmeprod!$B$1:$BD$480,MATCH("Total värmeproduktion i kraftvärmeverk i kombinerad drift (GWh)",Kraftvärmeprod!$B$1:$AV$1,0),FALSE)),"",VLOOKUP($B283,'Slutlig allokering kvv'!$B$1:$BC$480,MATCH(E$1,'Slutlig allokering kvv'!$B$1:$AU$1,0),FALSE))</f>
        <v/>
      </c>
      <c r="F283" t="str">
        <f>IF(ISERROR(1/VLOOKUP($B283,Kraftvärmeprod!$B$1:$AV$480,MATCH("Producerad elenergi i kraftvärmeverk (GWh)",Kraftvärmeprod!$B$1:$AV$1,0),FALSE)),"",VLOOKUP($B283,Kraftvärmeprod!$B$1:$AV$480,MATCH("Producerad elenergi i kraftvärmeverk (GWh)",Kraftvärmeprod!$B$1:$AV$1,0),FALSE))</f>
        <v/>
      </c>
      <c r="G283" t="str">
        <f>IF(ISERROR(1/VLOOKUP($B283,Miljö!$B$1:$T$480,MATCH("Såld mängd produktionsspecifik fjärrvärme (GWh)",Miljö!$B$1:$T$1,0),FALSE)),"",VLOOKUP($B283,Miljö!$B$1:$T$480,MATCH("Såld mängd produktionsspecifik fjärrvärme (GWh)",Miljö!$B$1:$T$1,0),FALSE))</f>
        <v/>
      </c>
      <c r="J283" t="str">
        <f t="shared" si="4"/>
        <v>Skellefteå Kraft AB</v>
      </c>
    </row>
    <row r="284" spans="1:10" x14ac:dyDescent="0.25">
      <c r="A284" s="2" t="s">
        <v>439</v>
      </c>
      <c r="B284" s="2" t="s">
        <v>444</v>
      </c>
      <c r="D284" t="str">
        <f>IF(ISERROR(1/VLOOKUP($B284,Kraftvärmeprod!$B$1:$D$480,MATCH("Total värmeproduktion i kraftvärmeverk i kombinerad drift (GWh)",Kraftvärmeprod!$B$1:$AV$1,0),FALSE)),"Ej kraftvärme","Alternativproduktionsmetoden")</f>
        <v>Ej kraftvärme</v>
      </c>
      <c r="E284" s="73" t="str">
        <f>IF(ISERROR(1/VLOOKUP($B284,Kraftvärmeprod!$B$1:$BD$480,MATCH("Total värmeproduktion i kraftvärmeverk i kombinerad drift (GWh)",Kraftvärmeprod!$B$1:$AV$1,0),FALSE)),"",VLOOKUP($B284,'Slutlig allokering kvv'!$B$1:$BC$480,MATCH(E$1,'Slutlig allokering kvv'!$B$1:$AU$1,0),FALSE))</f>
        <v/>
      </c>
      <c r="F284" t="str">
        <f>IF(ISERROR(1/VLOOKUP($B284,Kraftvärmeprod!$B$1:$AV$480,MATCH("Producerad elenergi i kraftvärmeverk (GWh)",Kraftvärmeprod!$B$1:$AV$1,0),FALSE)),"",VLOOKUP($B284,Kraftvärmeprod!$B$1:$AV$480,MATCH("Producerad elenergi i kraftvärmeverk (GWh)",Kraftvärmeprod!$B$1:$AV$1,0),FALSE))</f>
        <v/>
      </c>
      <c r="G284" t="str">
        <f>IF(ISERROR(1/VLOOKUP($B284,Miljö!$B$1:$T$480,MATCH("Såld mängd produktionsspecifik fjärrvärme (GWh)",Miljö!$B$1:$T$1,0),FALSE)),"",VLOOKUP($B284,Miljö!$B$1:$T$480,MATCH("Såld mängd produktionsspecifik fjärrvärme (GWh)",Miljö!$B$1:$T$1,0),FALSE))</f>
        <v/>
      </c>
      <c r="J284" t="str">
        <f t="shared" si="4"/>
        <v>Skellefteå Kraft AB</v>
      </c>
    </row>
    <row r="285" spans="1:10" x14ac:dyDescent="0.25">
      <c r="A285" s="2" t="s">
        <v>439</v>
      </c>
      <c r="B285" s="2" t="s">
        <v>445</v>
      </c>
      <c r="D285" t="str">
        <f>IF(ISERROR(1/VLOOKUP($B285,Kraftvärmeprod!$B$1:$D$480,MATCH("Total värmeproduktion i kraftvärmeverk i kombinerad drift (GWh)",Kraftvärmeprod!$B$1:$AV$1,0),FALSE)),"Ej kraftvärme","Alternativproduktionsmetoden")</f>
        <v>Ej kraftvärme</v>
      </c>
      <c r="E285" s="73" t="str">
        <f>IF(ISERROR(1/VLOOKUP($B285,Kraftvärmeprod!$B$1:$BD$480,MATCH("Total värmeproduktion i kraftvärmeverk i kombinerad drift (GWh)",Kraftvärmeprod!$B$1:$AV$1,0),FALSE)),"",VLOOKUP($B285,'Slutlig allokering kvv'!$B$1:$BC$480,MATCH(E$1,'Slutlig allokering kvv'!$B$1:$AU$1,0),FALSE))</f>
        <v/>
      </c>
      <c r="F285" t="str">
        <f>IF(ISERROR(1/VLOOKUP($B285,Kraftvärmeprod!$B$1:$AV$480,MATCH("Producerad elenergi i kraftvärmeverk (GWh)",Kraftvärmeprod!$B$1:$AV$1,0),FALSE)),"",VLOOKUP($B285,Kraftvärmeprod!$B$1:$AV$480,MATCH("Producerad elenergi i kraftvärmeverk (GWh)",Kraftvärmeprod!$B$1:$AV$1,0),FALSE))</f>
        <v/>
      </c>
      <c r="G285" t="str">
        <f>IF(ISERROR(1/VLOOKUP($B285,Miljö!$B$1:$T$480,MATCH("Såld mängd produktionsspecifik fjärrvärme (GWh)",Miljö!$B$1:$T$1,0),FALSE)),"",VLOOKUP($B285,Miljö!$B$1:$T$480,MATCH("Såld mängd produktionsspecifik fjärrvärme (GWh)",Miljö!$B$1:$T$1,0),FALSE))</f>
        <v/>
      </c>
      <c r="J285" t="str">
        <f t="shared" si="4"/>
        <v>Skellefteå Kraft AB</v>
      </c>
    </row>
    <row r="286" spans="1:10" x14ac:dyDescent="0.25">
      <c r="A286" s="2" t="s">
        <v>439</v>
      </c>
      <c r="B286" s="2" t="s">
        <v>446</v>
      </c>
      <c r="D286" t="str">
        <f>IF(ISERROR(1/VLOOKUP($B286,Kraftvärmeprod!$B$1:$D$480,MATCH("Total värmeproduktion i kraftvärmeverk i kombinerad drift (GWh)",Kraftvärmeprod!$B$1:$AV$1,0),FALSE)),"Ej kraftvärme","Alternativproduktionsmetoden")</f>
        <v>Ej kraftvärme</v>
      </c>
      <c r="E286" s="73" t="str">
        <f>IF(ISERROR(1/VLOOKUP($B286,Kraftvärmeprod!$B$1:$BD$480,MATCH("Total värmeproduktion i kraftvärmeverk i kombinerad drift (GWh)",Kraftvärmeprod!$B$1:$AV$1,0),FALSE)),"",VLOOKUP($B286,'Slutlig allokering kvv'!$B$1:$BC$480,MATCH(E$1,'Slutlig allokering kvv'!$B$1:$AU$1,0),FALSE))</f>
        <v/>
      </c>
      <c r="F286" t="str">
        <f>IF(ISERROR(1/VLOOKUP($B286,Kraftvärmeprod!$B$1:$AV$480,MATCH("Producerad elenergi i kraftvärmeverk (GWh)",Kraftvärmeprod!$B$1:$AV$1,0),FALSE)),"",VLOOKUP($B286,Kraftvärmeprod!$B$1:$AV$480,MATCH("Producerad elenergi i kraftvärmeverk (GWh)",Kraftvärmeprod!$B$1:$AV$1,0),FALSE))</f>
        <v/>
      </c>
      <c r="G286" t="str">
        <f>IF(ISERROR(1/VLOOKUP($B286,Miljö!$B$1:$T$480,MATCH("Såld mängd produktionsspecifik fjärrvärme (GWh)",Miljö!$B$1:$T$1,0),FALSE)),"",VLOOKUP($B286,Miljö!$B$1:$T$480,MATCH("Såld mängd produktionsspecifik fjärrvärme (GWh)",Miljö!$B$1:$T$1,0),FALSE))</f>
        <v/>
      </c>
      <c r="J286" t="str">
        <f t="shared" si="4"/>
        <v>Skellefteå Kraft AB</v>
      </c>
    </row>
    <row r="287" spans="1:10" x14ac:dyDescent="0.25">
      <c r="A287" s="2" t="s">
        <v>439</v>
      </c>
      <c r="B287" s="2" t="s">
        <v>447</v>
      </c>
      <c r="D287" t="str">
        <f>IF(ISERROR(1/VLOOKUP($B287,Kraftvärmeprod!$B$1:$D$480,MATCH("Total värmeproduktion i kraftvärmeverk i kombinerad drift (GWh)",Kraftvärmeprod!$B$1:$AV$1,0),FALSE)),"Ej kraftvärme","Alternativproduktionsmetoden")</f>
        <v>Ej kraftvärme</v>
      </c>
      <c r="E287" s="73" t="str">
        <f>IF(ISERROR(1/VLOOKUP($B287,Kraftvärmeprod!$B$1:$BD$480,MATCH("Total värmeproduktion i kraftvärmeverk i kombinerad drift (GWh)",Kraftvärmeprod!$B$1:$AV$1,0),FALSE)),"",VLOOKUP($B287,'Slutlig allokering kvv'!$B$1:$BC$480,MATCH(E$1,'Slutlig allokering kvv'!$B$1:$AU$1,0),FALSE))</f>
        <v/>
      </c>
      <c r="F287" t="str">
        <f>IF(ISERROR(1/VLOOKUP($B287,Kraftvärmeprod!$B$1:$AV$480,MATCH("Producerad elenergi i kraftvärmeverk (GWh)",Kraftvärmeprod!$B$1:$AV$1,0),FALSE)),"",VLOOKUP($B287,Kraftvärmeprod!$B$1:$AV$480,MATCH("Producerad elenergi i kraftvärmeverk (GWh)",Kraftvärmeprod!$B$1:$AV$1,0),FALSE))</f>
        <v/>
      </c>
      <c r="G287" t="str">
        <f>IF(ISERROR(1/VLOOKUP($B287,Miljö!$B$1:$T$480,MATCH("Såld mängd produktionsspecifik fjärrvärme (GWh)",Miljö!$B$1:$T$1,0),FALSE)),"",VLOOKUP($B287,Miljö!$B$1:$T$480,MATCH("Såld mängd produktionsspecifik fjärrvärme (GWh)",Miljö!$B$1:$T$1,0),FALSE))</f>
        <v/>
      </c>
      <c r="J287" t="str">
        <f t="shared" si="4"/>
        <v>Skellefteå Kraft AB</v>
      </c>
    </row>
    <row r="288" spans="1:10" x14ac:dyDescent="0.25">
      <c r="A288" s="2" t="s">
        <v>439</v>
      </c>
      <c r="B288" s="2" t="s">
        <v>448</v>
      </c>
      <c r="D288" t="str">
        <f>IF(ISERROR(1/VLOOKUP($B288,Kraftvärmeprod!$B$1:$D$480,MATCH("Total värmeproduktion i kraftvärmeverk i kombinerad drift (GWh)",Kraftvärmeprod!$B$1:$AV$1,0),FALSE)),"Ej kraftvärme","Alternativproduktionsmetoden")</f>
        <v>Alternativproduktionsmetoden</v>
      </c>
      <c r="E288" s="73">
        <f>IF(ISERROR(1/VLOOKUP($B288,Kraftvärmeprod!$B$1:$BD$480,MATCH("Total värmeproduktion i kraftvärmeverk i kombinerad drift (GWh)",Kraftvärmeprod!$B$1:$AV$1,0),FALSE)),"",VLOOKUP($B288,'Slutlig allokering kvv'!$B$1:$BC$480,MATCH(E$1,'Slutlig allokering kvv'!$B$1:$AU$1,0),FALSE))</f>
        <v>0.49242054587547213</v>
      </c>
      <c r="F288">
        <f>IF(ISERROR(1/VLOOKUP($B288,Kraftvärmeprod!$B$1:$AV$480,MATCH("Producerad elenergi i kraftvärmeverk (GWh)",Kraftvärmeprod!$B$1:$AV$1,0),FALSE)),"",VLOOKUP($B288,Kraftvärmeprod!$B$1:$AV$480,MATCH("Producerad elenergi i kraftvärmeverk (GWh)",Kraftvärmeprod!$B$1:$AV$1,0),FALSE))</f>
        <v>43.264000000000003</v>
      </c>
      <c r="G288" t="str">
        <f>IF(ISERROR(1/VLOOKUP($B288,Miljö!$B$1:$T$480,MATCH("Såld mängd produktionsspecifik fjärrvärme (GWh)",Miljö!$B$1:$T$1,0),FALSE)),"",VLOOKUP($B288,Miljö!$B$1:$T$480,MATCH("Såld mängd produktionsspecifik fjärrvärme (GWh)",Miljö!$B$1:$T$1,0),FALSE))</f>
        <v/>
      </c>
      <c r="J288" t="str">
        <f t="shared" si="4"/>
        <v>Skellefteå Kraft AB</v>
      </c>
    </row>
    <row r="289" spans="1:10" x14ac:dyDescent="0.25">
      <c r="A289" s="2" t="s">
        <v>439</v>
      </c>
      <c r="B289" s="2" t="s">
        <v>449</v>
      </c>
      <c r="D289" t="str">
        <f>IF(ISERROR(1/VLOOKUP($B289,Kraftvärmeprod!$B$1:$D$480,MATCH("Total värmeproduktion i kraftvärmeverk i kombinerad drift (GWh)",Kraftvärmeprod!$B$1:$AV$1,0),FALSE)),"Ej kraftvärme","Alternativproduktionsmetoden")</f>
        <v>Ej kraftvärme</v>
      </c>
      <c r="E289" s="73" t="str">
        <f>IF(ISERROR(1/VLOOKUP($B289,Kraftvärmeprod!$B$1:$BD$480,MATCH("Total värmeproduktion i kraftvärmeverk i kombinerad drift (GWh)",Kraftvärmeprod!$B$1:$AV$1,0),FALSE)),"",VLOOKUP($B289,'Slutlig allokering kvv'!$B$1:$BC$480,MATCH(E$1,'Slutlig allokering kvv'!$B$1:$AU$1,0),FALSE))</f>
        <v/>
      </c>
      <c r="F289" t="str">
        <f>IF(ISERROR(1/VLOOKUP($B289,Kraftvärmeprod!$B$1:$AV$480,MATCH("Producerad elenergi i kraftvärmeverk (GWh)",Kraftvärmeprod!$B$1:$AV$1,0),FALSE)),"",VLOOKUP($B289,Kraftvärmeprod!$B$1:$AV$480,MATCH("Producerad elenergi i kraftvärmeverk (GWh)",Kraftvärmeprod!$B$1:$AV$1,0),FALSE))</f>
        <v/>
      </c>
      <c r="G289" t="str">
        <f>IF(ISERROR(1/VLOOKUP($B289,Miljö!$B$1:$T$480,MATCH("Såld mängd produktionsspecifik fjärrvärme (GWh)",Miljö!$B$1:$T$1,0),FALSE)),"",VLOOKUP($B289,Miljö!$B$1:$T$480,MATCH("Såld mängd produktionsspecifik fjärrvärme (GWh)",Miljö!$B$1:$T$1,0),FALSE))</f>
        <v/>
      </c>
      <c r="J289" t="str">
        <f t="shared" si="4"/>
        <v>Skellefteå Kraft AB</v>
      </c>
    </row>
    <row r="290" spans="1:10" x14ac:dyDescent="0.25">
      <c r="A290" s="2" t="s">
        <v>439</v>
      </c>
      <c r="B290" s="2" t="s">
        <v>450</v>
      </c>
      <c r="D290" t="str">
        <f>IF(ISERROR(1/VLOOKUP($B290,Kraftvärmeprod!$B$1:$D$480,MATCH("Total värmeproduktion i kraftvärmeverk i kombinerad drift (GWh)",Kraftvärmeprod!$B$1:$AV$1,0),FALSE)),"Ej kraftvärme","Alternativproduktionsmetoden")</f>
        <v>Alternativproduktionsmetoden</v>
      </c>
      <c r="E290" s="73">
        <f>IF(ISERROR(1/VLOOKUP($B290,Kraftvärmeprod!$B$1:$BD$480,MATCH("Total värmeproduktion i kraftvärmeverk i kombinerad drift (GWh)",Kraftvärmeprod!$B$1:$AV$1,0),FALSE)),"",VLOOKUP($B290,'Slutlig allokering kvv'!$B$1:$BC$480,MATCH(E$1,'Slutlig allokering kvv'!$B$1:$AU$1,0),FALSE))</f>
        <v>0.62752659007461808</v>
      </c>
      <c r="F290">
        <f>IF(ISERROR(1/VLOOKUP($B290,Kraftvärmeprod!$B$1:$AV$480,MATCH("Producerad elenergi i kraftvärmeverk (GWh)",Kraftvärmeprod!$B$1:$AV$1,0),FALSE)),"",VLOOKUP($B290,Kraftvärmeprod!$B$1:$AV$480,MATCH("Producerad elenergi i kraftvärmeverk (GWh)",Kraftvärmeprod!$B$1:$AV$1,0),FALSE))</f>
        <v>17.312999999999999</v>
      </c>
      <c r="G290" t="str">
        <f>IF(ISERROR(1/VLOOKUP($B290,Miljö!$B$1:$T$480,MATCH("Såld mängd produktionsspecifik fjärrvärme (GWh)",Miljö!$B$1:$T$1,0),FALSE)),"",VLOOKUP($B290,Miljö!$B$1:$T$480,MATCH("Såld mängd produktionsspecifik fjärrvärme (GWh)",Miljö!$B$1:$T$1,0),FALSE))</f>
        <v/>
      </c>
      <c r="J290" t="str">
        <f t="shared" si="4"/>
        <v>Skellefteå Kraft AB</v>
      </c>
    </row>
    <row r="291" spans="1:10" x14ac:dyDescent="0.25">
      <c r="A291" s="2" t="s">
        <v>439</v>
      </c>
      <c r="B291" s="2" t="s">
        <v>451</v>
      </c>
      <c r="D291" t="str">
        <f>IF(ISERROR(1/VLOOKUP($B291,Kraftvärmeprod!$B$1:$D$480,MATCH("Total värmeproduktion i kraftvärmeverk i kombinerad drift (GWh)",Kraftvärmeprod!$B$1:$AV$1,0),FALSE)),"Ej kraftvärme","Alternativproduktionsmetoden")</f>
        <v>Ej kraftvärme</v>
      </c>
      <c r="E291" s="73" t="str">
        <f>IF(ISERROR(1/VLOOKUP($B291,Kraftvärmeprod!$B$1:$BD$480,MATCH("Total värmeproduktion i kraftvärmeverk i kombinerad drift (GWh)",Kraftvärmeprod!$B$1:$AV$1,0),FALSE)),"",VLOOKUP($B291,'Slutlig allokering kvv'!$B$1:$BC$480,MATCH(E$1,'Slutlig allokering kvv'!$B$1:$AU$1,0),FALSE))</f>
        <v/>
      </c>
      <c r="F291" t="str">
        <f>IF(ISERROR(1/VLOOKUP($B291,Kraftvärmeprod!$B$1:$AV$480,MATCH("Producerad elenergi i kraftvärmeverk (GWh)",Kraftvärmeprod!$B$1:$AV$1,0),FALSE)),"",VLOOKUP($B291,Kraftvärmeprod!$B$1:$AV$480,MATCH("Producerad elenergi i kraftvärmeverk (GWh)",Kraftvärmeprod!$B$1:$AV$1,0),FALSE))</f>
        <v/>
      </c>
      <c r="G291" t="str">
        <f>IF(ISERROR(1/VLOOKUP($B291,Miljö!$B$1:$T$480,MATCH("Såld mängd produktionsspecifik fjärrvärme (GWh)",Miljö!$B$1:$T$1,0),FALSE)),"",VLOOKUP($B291,Miljö!$B$1:$T$480,MATCH("Såld mängd produktionsspecifik fjärrvärme (GWh)",Miljö!$B$1:$T$1,0),FALSE))</f>
        <v/>
      </c>
      <c r="J291" t="str">
        <f t="shared" si="4"/>
        <v>Skellefteå Kraft AB</v>
      </c>
    </row>
    <row r="292" spans="1:10" x14ac:dyDescent="0.25">
      <c r="A292" s="2" t="s">
        <v>439</v>
      </c>
      <c r="B292" s="2" t="s">
        <v>452</v>
      </c>
      <c r="D292" t="str">
        <f>IF(ISERROR(1/VLOOKUP($B292,Kraftvärmeprod!$B$1:$D$480,MATCH("Total värmeproduktion i kraftvärmeverk i kombinerad drift (GWh)",Kraftvärmeprod!$B$1:$AV$1,0),FALSE)),"Ej kraftvärme","Alternativproduktionsmetoden")</f>
        <v>Ej kraftvärme</v>
      </c>
      <c r="E292" s="73" t="str">
        <f>IF(ISERROR(1/VLOOKUP($B292,Kraftvärmeprod!$B$1:$BD$480,MATCH("Total värmeproduktion i kraftvärmeverk i kombinerad drift (GWh)",Kraftvärmeprod!$B$1:$AV$1,0),FALSE)),"",VLOOKUP($B292,'Slutlig allokering kvv'!$B$1:$BC$480,MATCH(E$1,'Slutlig allokering kvv'!$B$1:$AU$1,0),FALSE))</f>
        <v/>
      </c>
      <c r="F292" t="str">
        <f>IF(ISERROR(1/VLOOKUP($B292,Kraftvärmeprod!$B$1:$AV$480,MATCH("Producerad elenergi i kraftvärmeverk (GWh)",Kraftvärmeprod!$B$1:$AV$1,0),FALSE)),"",VLOOKUP($B292,Kraftvärmeprod!$B$1:$AV$480,MATCH("Producerad elenergi i kraftvärmeverk (GWh)",Kraftvärmeprod!$B$1:$AV$1,0),FALSE))</f>
        <v/>
      </c>
      <c r="G292" t="str">
        <f>IF(ISERROR(1/VLOOKUP($B292,Miljö!$B$1:$T$480,MATCH("Såld mängd produktionsspecifik fjärrvärme (GWh)",Miljö!$B$1:$T$1,0),FALSE)),"",VLOOKUP($B292,Miljö!$B$1:$T$480,MATCH("Såld mängd produktionsspecifik fjärrvärme (GWh)",Miljö!$B$1:$T$1,0),FALSE))</f>
        <v/>
      </c>
      <c r="J292" t="str">
        <f t="shared" si="4"/>
        <v>Skellefteå Kraft AB</v>
      </c>
    </row>
    <row r="293" spans="1:10" x14ac:dyDescent="0.25">
      <c r="A293" s="2" t="s">
        <v>439</v>
      </c>
      <c r="B293" s="2" t="s">
        <v>453</v>
      </c>
      <c r="D293" t="str">
        <f>IF(ISERROR(1/VLOOKUP($B293,Kraftvärmeprod!$B$1:$D$480,MATCH("Total värmeproduktion i kraftvärmeverk i kombinerad drift (GWh)",Kraftvärmeprod!$B$1:$AV$1,0),FALSE)),"Ej kraftvärme","Alternativproduktionsmetoden")</f>
        <v>Alternativproduktionsmetoden</v>
      </c>
      <c r="E293" s="73">
        <f>IF(ISERROR(1/VLOOKUP($B293,Kraftvärmeprod!$B$1:$BD$480,MATCH("Total värmeproduktion i kraftvärmeverk i kombinerad drift (GWh)",Kraftvärmeprod!$B$1:$AV$1,0),FALSE)),"",VLOOKUP($B293,'Slutlig allokering kvv'!$B$1:$BC$480,MATCH(E$1,'Slutlig allokering kvv'!$B$1:$AU$1,0),FALSE))</f>
        <v>0.47517474623427625</v>
      </c>
      <c r="F293">
        <f>IF(ISERROR(1/VLOOKUP($B293,Kraftvärmeprod!$B$1:$AV$480,MATCH("Producerad elenergi i kraftvärmeverk (GWh)",Kraftvärmeprod!$B$1:$AV$1,0),FALSE)),"",VLOOKUP($B293,Kraftvärmeprod!$B$1:$AV$480,MATCH("Producerad elenergi i kraftvärmeverk (GWh)",Kraftvärmeprod!$B$1:$AV$1,0),FALSE))</f>
        <v>117.483</v>
      </c>
      <c r="G293" t="str">
        <f>IF(ISERROR(1/VLOOKUP($B293,Miljö!$B$1:$T$480,MATCH("Såld mängd produktionsspecifik fjärrvärme (GWh)",Miljö!$B$1:$T$1,0),FALSE)),"",VLOOKUP($B293,Miljö!$B$1:$T$480,MATCH("Såld mängd produktionsspecifik fjärrvärme (GWh)",Miljö!$B$1:$T$1,0),FALSE))</f>
        <v/>
      </c>
      <c r="J293" t="str">
        <f t="shared" si="4"/>
        <v>Skellefteå Kraft AB</v>
      </c>
    </row>
    <row r="294" spans="1:10" x14ac:dyDescent="0.25">
      <c r="A294" s="2" t="s">
        <v>439</v>
      </c>
      <c r="B294" s="2" t="s">
        <v>454</v>
      </c>
      <c r="D294" t="str">
        <f>IF(ISERROR(1/VLOOKUP($B294,Kraftvärmeprod!$B$1:$D$480,MATCH("Total värmeproduktion i kraftvärmeverk i kombinerad drift (GWh)",Kraftvärmeprod!$B$1:$AV$1,0),FALSE)),"Ej kraftvärme","Alternativproduktionsmetoden")</f>
        <v>Ej kraftvärme</v>
      </c>
      <c r="E294" s="73" t="str">
        <f>IF(ISERROR(1/VLOOKUP($B294,Kraftvärmeprod!$B$1:$BD$480,MATCH("Total värmeproduktion i kraftvärmeverk i kombinerad drift (GWh)",Kraftvärmeprod!$B$1:$AV$1,0),FALSE)),"",VLOOKUP($B294,'Slutlig allokering kvv'!$B$1:$BC$480,MATCH(E$1,'Slutlig allokering kvv'!$B$1:$AU$1,0),FALSE))</f>
        <v/>
      </c>
      <c r="F294" t="str">
        <f>IF(ISERROR(1/VLOOKUP($B294,Kraftvärmeprod!$B$1:$AV$480,MATCH("Producerad elenergi i kraftvärmeverk (GWh)",Kraftvärmeprod!$B$1:$AV$1,0),FALSE)),"",VLOOKUP($B294,Kraftvärmeprod!$B$1:$AV$480,MATCH("Producerad elenergi i kraftvärmeverk (GWh)",Kraftvärmeprod!$B$1:$AV$1,0),FALSE))</f>
        <v/>
      </c>
      <c r="G294" t="str">
        <f>IF(ISERROR(1/VLOOKUP($B294,Miljö!$B$1:$T$480,MATCH("Såld mängd produktionsspecifik fjärrvärme (GWh)",Miljö!$B$1:$T$1,0),FALSE)),"",VLOOKUP($B294,Miljö!$B$1:$T$480,MATCH("Såld mängd produktionsspecifik fjärrvärme (GWh)",Miljö!$B$1:$T$1,0),FALSE))</f>
        <v/>
      </c>
      <c r="J294" t="str">
        <f t="shared" si="4"/>
        <v>Skellefteå Kraft AB</v>
      </c>
    </row>
    <row r="295" spans="1:10" x14ac:dyDescent="0.25">
      <c r="A295" s="2" t="s">
        <v>439</v>
      </c>
      <c r="B295" s="2" t="s">
        <v>455</v>
      </c>
      <c r="D295" t="str">
        <f>IF(ISERROR(1/VLOOKUP($B295,Kraftvärmeprod!$B$1:$D$480,MATCH("Total värmeproduktion i kraftvärmeverk i kombinerad drift (GWh)",Kraftvärmeprod!$B$1:$AV$1,0),FALSE)),"Ej kraftvärme","Alternativproduktionsmetoden")</f>
        <v>Ej kraftvärme</v>
      </c>
      <c r="E295" s="73" t="str">
        <f>IF(ISERROR(1/VLOOKUP($B295,Kraftvärmeprod!$B$1:$BD$480,MATCH("Total värmeproduktion i kraftvärmeverk i kombinerad drift (GWh)",Kraftvärmeprod!$B$1:$AV$1,0),FALSE)),"",VLOOKUP($B295,'Slutlig allokering kvv'!$B$1:$BC$480,MATCH(E$1,'Slutlig allokering kvv'!$B$1:$AU$1,0),FALSE))</f>
        <v/>
      </c>
      <c r="F295" t="str">
        <f>IF(ISERROR(1/VLOOKUP($B295,Kraftvärmeprod!$B$1:$AV$480,MATCH("Producerad elenergi i kraftvärmeverk (GWh)",Kraftvärmeprod!$B$1:$AV$1,0),FALSE)),"",VLOOKUP($B295,Kraftvärmeprod!$B$1:$AV$480,MATCH("Producerad elenergi i kraftvärmeverk (GWh)",Kraftvärmeprod!$B$1:$AV$1,0),FALSE))</f>
        <v/>
      </c>
      <c r="G295" t="str">
        <f>IF(ISERROR(1/VLOOKUP($B295,Miljö!$B$1:$T$480,MATCH("Såld mängd produktionsspecifik fjärrvärme (GWh)",Miljö!$B$1:$T$1,0),FALSE)),"",VLOOKUP($B295,Miljö!$B$1:$T$480,MATCH("Såld mängd produktionsspecifik fjärrvärme (GWh)",Miljö!$B$1:$T$1,0),FALSE))</f>
        <v/>
      </c>
      <c r="J295" t="str">
        <f t="shared" si="4"/>
        <v>Skellefteå Kraft AB</v>
      </c>
    </row>
    <row r="296" spans="1:10" x14ac:dyDescent="0.25">
      <c r="A296" s="2" t="s">
        <v>439</v>
      </c>
      <c r="B296" s="2" t="s">
        <v>456</v>
      </c>
      <c r="D296" t="str">
        <f>IF(ISERROR(1/VLOOKUP($B296,Kraftvärmeprod!$B$1:$D$480,MATCH("Total värmeproduktion i kraftvärmeverk i kombinerad drift (GWh)",Kraftvärmeprod!$B$1:$AV$1,0),FALSE)),"Ej kraftvärme","Alternativproduktionsmetoden")</f>
        <v>Ej kraftvärme</v>
      </c>
      <c r="E296" s="73" t="str">
        <f>IF(ISERROR(1/VLOOKUP($B296,Kraftvärmeprod!$B$1:$BD$480,MATCH("Total värmeproduktion i kraftvärmeverk i kombinerad drift (GWh)",Kraftvärmeprod!$B$1:$AV$1,0),FALSE)),"",VLOOKUP($B296,'Slutlig allokering kvv'!$B$1:$BC$480,MATCH(E$1,'Slutlig allokering kvv'!$B$1:$AU$1,0),FALSE))</f>
        <v/>
      </c>
      <c r="F296" t="str">
        <f>IF(ISERROR(1/VLOOKUP($B296,Kraftvärmeprod!$B$1:$AV$480,MATCH("Producerad elenergi i kraftvärmeverk (GWh)",Kraftvärmeprod!$B$1:$AV$1,0),FALSE)),"",VLOOKUP($B296,Kraftvärmeprod!$B$1:$AV$480,MATCH("Producerad elenergi i kraftvärmeverk (GWh)",Kraftvärmeprod!$B$1:$AV$1,0),FALSE))</f>
        <v/>
      </c>
      <c r="G296" t="str">
        <f>IF(ISERROR(1/VLOOKUP($B296,Miljö!$B$1:$T$480,MATCH("Såld mängd produktionsspecifik fjärrvärme (GWh)",Miljö!$B$1:$T$1,0),FALSE)),"",VLOOKUP($B296,Miljö!$B$1:$T$480,MATCH("Såld mängd produktionsspecifik fjärrvärme (GWh)",Miljö!$B$1:$T$1,0),FALSE))</f>
        <v/>
      </c>
      <c r="J296" t="str">
        <f t="shared" si="4"/>
        <v>Skellefteå Kraft AB</v>
      </c>
    </row>
    <row r="297" spans="1:10" x14ac:dyDescent="0.25">
      <c r="A297" s="2" t="s">
        <v>439</v>
      </c>
      <c r="B297" s="2" t="s">
        <v>457</v>
      </c>
      <c r="D297" t="str">
        <f>IF(ISERROR(1/VLOOKUP($B297,Kraftvärmeprod!$B$1:$D$480,MATCH("Total värmeproduktion i kraftvärmeverk i kombinerad drift (GWh)",Kraftvärmeprod!$B$1:$AV$1,0),FALSE)),"Ej kraftvärme","Alternativproduktionsmetoden")</f>
        <v>Ej kraftvärme</v>
      </c>
      <c r="E297" s="73" t="str">
        <f>IF(ISERROR(1/VLOOKUP($B297,Kraftvärmeprod!$B$1:$BD$480,MATCH("Total värmeproduktion i kraftvärmeverk i kombinerad drift (GWh)",Kraftvärmeprod!$B$1:$AV$1,0),FALSE)),"",VLOOKUP($B297,'Slutlig allokering kvv'!$B$1:$BC$480,MATCH(E$1,'Slutlig allokering kvv'!$B$1:$AU$1,0),FALSE))</f>
        <v/>
      </c>
      <c r="F297" t="str">
        <f>IF(ISERROR(1/VLOOKUP($B297,Kraftvärmeprod!$B$1:$AV$480,MATCH("Producerad elenergi i kraftvärmeverk (GWh)",Kraftvärmeprod!$B$1:$AV$1,0),FALSE)),"",VLOOKUP($B297,Kraftvärmeprod!$B$1:$AV$480,MATCH("Producerad elenergi i kraftvärmeverk (GWh)",Kraftvärmeprod!$B$1:$AV$1,0),FALSE))</f>
        <v/>
      </c>
      <c r="G297" t="str">
        <f>IF(ISERROR(1/VLOOKUP($B297,Miljö!$B$1:$T$480,MATCH("Såld mängd produktionsspecifik fjärrvärme (GWh)",Miljö!$B$1:$T$1,0),FALSE)),"",VLOOKUP($B297,Miljö!$B$1:$T$480,MATCH("Såld mängd produktionsspecifik fjärrvärme (GWh)",Miljö!$B$1:$T$1,0),FALSE))</f>
        <v/>
      </c>
      <c r="J297" t="str">
        <f t="shared" si="4"/>
        <v>Skellefteå Kraft AB</v>
      </c>
    </row>
    <row r="298" spans="1:10" x14ac:dyDescent="0.25">
      <c r="A298" s="2" t="s">
        <v>458</v>
      </c>
      <c r="B298" s="2" t="s">
        <v>459</v>
      </c>
      <c r="D298" t="str">
        <f>IF(ISERROR(1/VLOOKUP($B298,Kraftvärmeprod!$B$1:$D$480,MATCH("Total värmeproduktion i kraftvärmeverk i kombinerad drift (GWh)",Kraftvärmeprod!$B$1:$AV$1,0),FALSE)),"Ej kraftvärme","Alternativproduktionsmetoden")</f>
        <v>Ej kraftvärme</v>
      </c>
      <c r="E298" s="73" t="str">
        <f>IF(ISERROR(1/VLOOKUP($B298,Kraftvärmeprod!$B$1:$BD$480,MATCH("Total värmeproduktion i kraftvärmeverk i kombinerad drift (GWh)",Kraftvärmeprod!$B$1:$AV$1,0),FALSE)),"",VLOOKUP($B298,'Slutlig allokering kvv'!$B$1:$BC$480,MATCH(E$1,'Slutlig allokering kvv'!$B$1:$AU$1,0),FALSE))</f>
        <v/>
      </c>
      <c r="F298" t="str">
        <f>IF(ISERROR(1/VLOOKUP($B298,Kraftvärmeprod!$B$1:$AV$480,MATCH("Producerad elenergi i kraftvärmeverk (GWh)",Kraftvärmeprod!$B$1:$AV$1,0),FALSE)),"",VLOOKUP($B298,Kraftvärmeprod!$B$1:$AV$480,MATCH("Producerad elenergi i kraftvärmeverk (GWh)",Kraftvärmeprod!$B$1:$AV$1,0),FALSE))</f>
        <v/>
      </c>
      <c r="G298" t="str">
        <f>IF(ISERROR(1/VLOOKUP($B298,Miljö!$B$1:$T$480,MATCH("Såld mängd produktionsspecifik fjärrvärme (GWh)",Miljö!$B$1:$T$1,0),FALSE)),"",VLOOKUP($B298,Miljö!$B$1:$T$480,MATCH("Såld mängd produktionsspecifik fjärrvärme (GWh)",Miljö!$B$1:$T$1,0),FALSE))</f>
        <v/>
      </c>
      <c r="J298" t="str">
        <f t="shared" si="4"/>
        <v>Skövde Värmeverk AB</v>
      </c>
    </row>
    <row r="299" spans="1:10" x14ac:dyDescent="0.25">
      <c r="A299" s="2" t="s">
        <v>458</v>
      </c>
      <c r="B299" s="2" t="s">
        <v>460</v>
      </c>
      <c r="D299" t="str">
        <f>IF(ISERROR(1/VLOOKUP($B299,Kraftvärmeprod!$B$1:$D$480,MATCH("Total värmeproduktion i kraftvärmeverk i kombinerad drift (GWh)",Kraftvärmeprod!$B$1:$AV$1,0),FALSE)),"Ej kraftvärme","Alternativproduktionsmetoden")</f>
        <v>Alternativproduktionsmetoden</v>
      </c>
      <c r="E299" s="73">
        <f>IF(ISERROR(1/VLOOKUP($B299,Kraftvärmeprod!$B$1:$BD$480,MATCH("Total värmeproduktion i kraftvärmeverk i kombinerad drift (GWh)",Kraftvärmeprod!$B$1:$AV$1,0),FALSE)),"",VLOOKUP($B299,'Slutlig allokering kvv'!$B$1:$BC$480,MATCH(E$1,'Slutlig allokering kvv'!$B$1:$AU$1,0),FALSE))</f>
        <v>0.76427326472389434</v>
      </c>
      <c r="F299">
        <f>IF(ISERROR(1/VLOOKUP($B299,Kraftvärmeprod!$B$1:$AV$480,MATCH("Producerad elenergi i kraftvärmeverk (GWh)",Kraftvärmeprod!$B$1:$AV$1,0),FALSE)),"",VLOOKUP($B299,Kraftvärmeprod!$B$1:$AV$480,MATCH("Producerad elenergi i kraftvärmeverk (GWh)",Kraftvärmeprod!$B$1:$AV$1,0),FALSE))</f>
        <v>34.194000000000003</v>
      </c>
      <c r="G299" t="str">
        <f>IF(ISERROR(1/VLOOKUP($B299,Miljö!$B$1:$T$480,MATCH("Såld mängd produktionsspecifik fjärrvärme (GWh)",Miljö!$B$1:$T$1,0),FALSE)),"",VLOOKUP($B299,Miljö!$B$1:$T$480,MATCH("Såld mängd produktionsspecifik fjärrvärme (GWh)",Miljö!$B$1:$T$1,0),FALSE))</f>
        <v/>
      </c>
      <c r="J299" t="str">
        <f t="shared" si="4"/>
        <v>Skövde Värmeverk AB</v>
      </c>
    </row>
    <row r="300" spans="1:10" x14ac:dyDescent="0.25">
      <c r="A300" s="2" t="s">
        <v>458</v>
      </c>
      <c r="B300" s="2" t="s">
        <v>461</v>
      </c>
      <c r="D300" t="str">
        <f>IF(ISERROR(1/VLOOKUP($B300,Kraftvärmeprod!$B$1:$D$480,MATCH("Total värmeproduktion i kraftvärmeverk i kombinerad drift (GWh)",Kraftvärmeprod!$B$1:$AV$1,0),FALSE)),"Ej kraftvärme","Alternativproduktionsmetoden")</f>
        <v>Ej kraftvärme</v>
      </c>
      <c r="E300" s="73" t="str">
        <f>IF(ISERROR(1/VLOOKUP($B300,Kraftvärmeprod!$B$1:$BD$480,MATCH("Total värmeproduktion i kraftvärmeverk i kombinerad drift (GWh)",Kraftvärmeprod!$B$1:$AV$1,0),FALSE)),"",VLOOKUP($B300,'Slutlig allokering kvv'!$B$1:$BC$480,MATCH(E$1,'Slutlig allokering kvv'!$B$1:$AU$1,0),FALSE))</f>
        <v/>
      </c>
      <c r="F300" t="str">
        <f>IF(ISERROR(1/VLOOKUP($B300,Kraftvärmeprod!$B$1:$AV$480,MATCH("Producerad elenergi i kraftvärmeverk (GWh)",Kraftvärmeprod!$B$1:$AV$1,0),FALSE)),"",VLOOKUP($B300,Kraftvärmeprod!$B$1:$AV$480,MATCH("Producerad elenergi i kraftvärmeverk (GWh)",Kraftvärmeprod!$B$1:$AV$1,0),FALSE))</f>
        <v/>
      </c>
      <c r="G300" t="str">
        <f>IF(ISERROR(1/VLOOKUP($B300,Miljö!$B$1:$T$480,MATCH("Såld mängd produktionsspecifik fjärrvärme (GWh)",Miljö!$B$1:$T$1,0),FALSE)),"",VLOOKUP($B300,Miljö!$B$1:$T$480,MATCH("Såld mängd produktionsspecifik fjärrvärme (GWh)",Miljö!$B$1:$T$1,0),FALSE))</f>
        <v/>
      </c>
      <c r="J300" t="str">
        <f t="shared" si="4"/>
        <v>Skövde Värmeverk AB</v>
      </c>
    </row>
    <row r="301" spans="1:10" x14ac:dyDescent="0.25">
      <c r="A301" s="2" t="s">
        <v>458</v>
      </c>
      <c r="B301" s="2" t="s">
        <v>462</v>
      </c>
      <c r="D301" t="str">
        <f>IF(ISERROR(1/VLOOKUP($B301,Kraftvärmeprod!$B$1:$D$480,MATCH("Total värmeproduktion i kraftvärmeverk i kombinerad drift (GWh)",Kraftvärmeprod!$B$1:$AV$1,0),FALSE)),"Ej kraftvärme","Alternativproduktionsmetoden")</f>
        <v>Ej kraftvärme</v>
      </c>
      <c r="E301" s="73" t="str">
        <f>IF(ISERROR(1/VLOOKUP($B301,Kraftvärmeprod!$B$1:$BD$480,MATCH("Total värmeproduktion i kraftvärmeverk i kombinerad drift (GWh)",Kraftvärmeprod!$B$1:$AV$1,0),FALSE)),"",VLOOKUP($B301,'Slutlig allokering kvv'!$B$1:$BC$480,MATCH(E$1,'Slutlig allokering kvv'!$B$1:$AU$1,0),FALSE))</f>
        <v/>
      </c>
      <c r="F301" t="str">
        <f>IF(ISERROR(1/VLOOKUP($B301,Kraftvärmeprod!$B$1:$AV$480,MATCH("Producerad elenergi i kraftvärmeverk (GWh)",Kraftvärmeprod!$B$1:$AV$1,0),FALSE)),"",VLOOKUP($B301,Kraftvärmeprod!$B$1:$AV$480,MATCH("Producerad elenergi i kraftvärmeverk (GWh)",Kraftvärmeprod!$B$1:$AV$1,0),FALSE))</f>
        <v/>
      </c>
      <c r="G301" t="str">
        <f>IF(ISERROR(1/VLOOKUP($B301,Miljö!$B$1:$T$480,MATCH("Såld mängd produktionsspecifik fjärrvärme (GWh)",Miljö!$B$1:$T$1,0),FALSE)),"",VLOOKUP($B301,Miljö!$B$1:$T$480,MATCH("Såld mängd produktionsspecifik fjärrvärme (GWh)",Miljö!$B$1:$T$1,0),FALSE))</f>
        <v/>
      </c>
      <c r="J301" t="str">
        <f t="shared" si="4"/>
        <v>Skövde Värmeverk AB</v>
      </c>
    </row>
    <row r="302" spans="1:10" x14ac:dyDescent="0.25">
      <c r="A302" s="2" t="s">
        <v>458</v>
      </c>
      <c r="B302" s="2" t="s">
        <v>463</v>
      </c>
      <c r="D302" t="str">
        <f>IF(ISERROR(1/VLOOKUP($B302,Kraftvärmeprod!$B$1:$D$480,MATCH("Total värmeproduktion i kraftvärmeverk i kombinerad drift (GWh)",Kraftvärmeprod!$B$1:$AV$1,0),FALSE)),"Ej kraftvärme","Alternativproduktionsmetoden")</f>
        <v>Ej kraftvärme</v>
      </c>
      <c r="E302" s="73" t="str">
        <f>IF(ISERROR(1/VLOOKUP($B302,Kraftvärmeprod!$B$1:$BD$480,MATCH("Total värmeproduktion i kraftvärmeverk i kombinerad drift (GWh)",Kraftvärmeprod!$B$1:$AV$1,0),FALSE)),"",VLOOKUP($B302,'Slutlig allokering kvv'!$B$1:$BC$480,MATCH(E$1,'Slutlig allokering kvv'!$B$1:$AU$1,0),FALSE))</f>
        <v/>
      </c>
      <c r="F302" t="str">
        <f>IF(ISERROR(1/VLOOKUP($B302,Kraftvärmeprod!$B$1:$AV$480,MATCH("Producerad elenergi i kraftvärmeverk (GWh)",Kraftvärmeprod!$B$1:$AV$1,0),FALSE)),"",VLOOKUP($B302,Kraftvärmeprod!$B$1:$AV$480,MATCH("Producerad elenergi i kraftvärmeverk (GWh)",Kraftvärmeprod!$B$1:$AV$1,0),FALSE))</f>
        <v/>
      </c>
      <c r="G302" t="str">
        <f>IF(ISERROR(1/VLOOKUP($B302,Miljö!$B$1:$T$480,MATCH("Såld mängd produktionsspecifik fjärrvärme (GWh)",Miljö!$B$1:$T$1,0),FALSE)),"",VLOOKUP($B302,Miljö!$B$1:$T$480,MATCH("Såld mängd produktionsspecifik fjärrvärme (GWh)",Miljö!$B$1:$T$1,0),FALSE))</f>
        <v/>
      </c>
      <c r="J302" t="str">
        <f t="shared" si="4"/>
        <v>Skövde Värmeverk AB</v>
      </c>
    </row>
    <row r="303" spans="1:10" x14ac:dyDescent="0.25">
      <c r="A303" s="2" t="s">
        <v>464</v>
      </c>
      <c r="B303" s="2" t="s">
        <v>465</v>
      </c>
      <c r="D303" t="str">
        <f>IF(ISERROR(1/VLOOKUP($B303,Kraftvärmeprod!$B$1:$D$480,MATCH("Total värmeproduktion i kraftvärmeverk i kombinerad drift (GWh)",Kraftvärmeprod!$B$1:$AV$1,0),FALSE)),"Ej kraftvärme","Alternativproduktionsmetoden")</f>
        <v>Ej kraftvärme</v>
      </c>
      <c r="E303" s="73" t="str">
        <f>IF(ISERROR(1/VLOOKUP($B303,Kraftvärmeprod!$B$1:$BD$480,MATCH("Total värmeproduktion i kraftvärmeverk i kombinerad drift (GWh)",Kraftvärmeprod!$B$1:$AV$1,0),FALSE)),"",VLOOKUP($B303,'Slutlig allokering kvv'!$B$1:$BC$480,MATCH(E$1,'Slutlig allokering kvv'!$B$1:$AU$1,0),FALSE))</f>
        <v/>
      </c>
      <c r="F303" t="str">
        <f>IF(ISERROR(1/VLOOKUP($B303,Kraftvärmeprod!$B$1:$AV$480,MATCH("Producerad elenergi i kraftvärmeverk (GWh)",Kraftvärmeprod!$B$1:$AV$1,0),FALSE)),"",VLOOKUP($B303,Kraftvärmeprod!$B$1:$AV$480,MATCH("Producerad elenergi i kraftvärmeverk (GWh)",Kraftvärmeprod!$B$1:$AV$1,0),FALSE))</f>
        <v/>
      </c>
      <c r="G303" t="str">
        <f>IF(ISERROR(1/VLOOKUP($B303,Miljö!$B$1:$T$480,MATCH("Såld mängd produktionsspecifik fjärrvärme (GWh)",Miljö!$B$1:$T$1,0),FALSE)),"",VLOOKUP($B303,Miljö!$B$1:$T$480,MATCH("Såld mängd produktionsspecifik fjärrvärme (GWh)",Miljö!$B$1:$T$1,0),FALSE))</f>
        <v/>
      </c>
      <c r="J303" t="str">
        <f t="shared" si="4"/>
        <v>Smedjebacken Energi AB</v>
      </c>
    </row>
    <row r="304" spans="1:10" x14ac:dyDescent="0.25">
      <c r="A304" s="2" t="s">
        <v>464</v>
      </c>
      <c r="B304" s="2" t="s">
        <v>466</v>
      </c>
      <c r="D304" t="str">
        <f>IF(ISERROR(1/VLOOKUP($B304,Kraftvärmeprod!$B$1:$D$480,MATCH("Total värmeproduktion i kraftvärmeverk i kombinerad drift (GWh)",Kraftvärmeprod!$B$1:$AV$1,0),FALSE)),"Ej kraftvärme","Alternativproduktionsmetoden")</f>
        <v>Ej kraftvärme</v>
      </c>
      <c r="E304" s="73" t="str">
        <f>IF(ISERROR(1/VLOOKUP($B304,Kraftvärmeprod!$B$1:$BD$480,MATCH("Total värmeproduktion i kraftvärmeverk i kombinerad drift (GWh)",Kraftvärmeprod!$B$1:$AV$1,0),FALSE)),"",VLOOKUP($B304,'Slutlig allokering kvv'!$B$1:$BC$480,MATCH(E$1,'Slutlig allokering kvv'!$B$1:$AU$1,0),FALSE))</f>
        <v/>
      </c>
      <c r="F304" t="str">
        <f>IF(ISERROR(1/VLOOKUP($B304,Kraftvärmeprod!$B$1:$AV$480,MATCH("Producerad elenergi i kraftvärmeverk (GWh)",Kraftvärmeprod!$B$1:$AV$1,0),FALSE)),"",VLOOKUP($B304,Kraftvärmeprod!$B$1:$AV$480,MATCH("Producerad elenergi i kraftvärmeverk (GWh)",Kraftvärmeprod!$B$1:$AV$1,0),FALSE))</f>
        <v/>
      </c>
      <c r="G304" t="str">
        <f>IF(ISERROR(1/VLOOKUP($B304,Miljö!$B$1:$T$480,MATCH("Såld mängd produktionsspecifik fjärrvärme (GWh)",Miljö!$B$1:$T$1,0),FALSE)),"",VLOOKUP($B304,Miljö!$B$1:$T$480,MATCH("Såld mängd produktionsspecifik fjärrvärme (GWh)",Miljö!$B$1:$T$1,0),FALSE))</f>
        <v/>
      </c>
      <c r="J304" t="str">
        <f t="shared" si="4"/>
        <v>Smedjebacken Energi AB</v>
      </c>
    </row>
    <row r="305" spans="1:10" x14ac:dyDescent="0.25">
      <c r="A305" s="2" t="s">
        <v>467</v>
      </c>
      <c r="B305" s="2" t="s">
        <v>468</v>
      </c>
      <c r="D305" t="str">
        <f>IF(ISERROR(1/VLOOKUP($B305,Kraftvärmeprod!$B$1:$D$480,MATCH("Total värmeproduktion i kraftvärmeverk i kombinerad drift (GWh)",Kraftvärmeprod!$B$1:$AV$1,0),FALSE)),"Ej kraftvärme","Alternativproduktionsmetoden")</f>
        <v>Ej kraftvärme</v>
      </c>
      <c r="E305" s="73" t="str">
        <f>IF(ISERROR(1/VLOOKUP($B305,Kraftvärmeprod!$B$1:$BD$480,MATCH("Total värmeproduktion i kraftvärmeverk i kombinerad drift (GWh)",Kraftvärmeprod!$B$1:$AV$1,0),FALSE)),"",VLOOKUP($B305,'Slutlig allokering kvv'!$B$1:$BC$480,MATCH(E$1,'Slutlig allokering kvv'!$B$1:$AU$1,0),FALSE))</f>
        <v/>
      </c>
      <c r="F305" t="str">
        <f>IF(ISERROR(1/VLOOKUP($B305,Kraftvärmeprod!$B$1:$AV$480,MATCH("Producerad elenergi i kraftvärmeverk (GWh)",Kraftvärmeprod!$B$1:$AV$1,0),FALSE)),"",VLOOKUP($B305,Kraftvärmeprod!$B$1:$AV$480,MATCH("Producerad elenergi i kraftvärmeverk (GWh)",Kraftvärmeprod!$B$1:$AV$1,0),FALSE))</f>
        <v/>
      </c>
      <c r="G305" t="str">
        <f>IF(ISERROR(1/VLOOKUP($B305,Miljö!$B$1:$T$480,MATCH("Såld mängd produktionsspecifik fjärrvärme (GWh)",Miljö!$B$1:$T$1,0),FALSE)),"",VLOOKUP($B305,Miljö!$B$1:$T$480,MATCH("Såld mängd produktionsspecifik fjärrvärme (GWh)",Miljö!$B$1:$T$1,0),FALSE))</f>
        <v/>
      </c>
      <c r="J305" t="str">
        <f t="shared" si="4"/>
        <v>Sollentuna Energi och Miljö AB</v>
      </c>
    </row>
    <row r="306" spans="1:10" x14ac:dyDescent="0.25">
      <c r="A306" s="2" t="s">
        <v>469</v>
      </c>
      <c r="B306" s="2" t="s">
        <v>9</v>
      </c>
      <c r="D306" t="str">
        <f>IF(ISERROR(1/VLOOKUP($B306,Kraftvärmeprod!$B$1:$D$480,MATCH("Total värmeproduktion i kraftvärmeverk i kombinerad drift (GWh)",Kraftvärmeprod!$B$1:$AV$1,0),FALSE)),"Ej kraftvärme","Alternativproduktionsmetoden")</f>
        <v>Ej kraftvärme</v>
      </c>
      <c r="E306" s="73" t="str">
        <f>IF(ISERROR(1/VLOOKUP($B306,Kraftvärmeprod!$B$1:$BD$480,MATCH("Total värmeproduktion i kraftvärmeverk i kombinerad drift (GWh)",Kraftvärmeprod!$B$1:$AV$1,0),FALSE)),"",VLOOKUP($B306,'Slutlig allokering kvv'!$B$1:$BC$480,MATCH(E$1,'Slutlig allokering kvv'!$B$1:$AU$1,0),FALSE))</f>
        <v/>
      </c>
      <c r="F306" t="str">
        <f>IF(ISERROR(1/VLOOKUP($B306,Kraftvärmeprod!$B$1:$AV$480,MATCH("Producerad elenergi i kraftvärmeverk (GWh)",Kraftvärmeprod!$B$1:$AV$1,0),FALSE)),"",VLOOKUP($B306,Kraftvärmeprod!$B$1:$AV$480,MATCH("Producerad elenergi i kraftvärmeverk (GWh)",Kraftvärmeprod!$B$1:$AV$1,0),FALSE))</f>
        <v/>
      </c>
      <c r="G306" t="str">
        <f>IF(ISERROR(1/VLOOKUP($B306,Miljö!$B$1:$T$480,MATCH("Såld mängd produktionsspecifik fjärrvärme (GWh)",Miljö!$B$1:$T$1,0),FALSE)),"",VLOOKUP($B306,Miljö!$B$1:$T$480,MATCH("Såld mängd produktionsspecifik fjärrvärme (GWh)",Miljö!$B$1:$T$1,0),FALSE))</f>
        <v/>
      </c>
      <c r="J306" t="str">
        <f t="shared" si="4"/>
        <v>Solör Bioenergi Fjärrvärme AB (ej medlem)</v>
      </c>
    </row>
    <row r="307" spans="1:10" x14ac:dyDescent="0.25">
      <c r="A307" s="2" t="s">
        <v>469</v>
      </c>
      <c r="B307" s="2" t="s">
        <v>470</v>
      </c>
      <c r="D307" t="str">
        <f>IF(ISERROR(1/VLOOKUP($B307,Kraftvärmeprod!$B$1:$D$480,MATCH("Total värmeproduktion i kraftvärmeverk i kombinerad drift (GWh)",Kraftvärmeprod!$B$1:$AV$1,0),FALSE)),"Ej kraftvärme","Alternativproduktionsmetoden")</f>
        <v>Ej kraftvärme</v>
      </c>
      <c r="E307" s="73" t="str">
        <f>IF(ISERROR(1/VLOOKUP($B307,Kraftvärmeprod!$B$1:$BD$480,MATCH("Total värmeproduktion i kraftvärmeverk i kombinerad drift (GWh)",Kraftvärmeprod!$B$1:$AV$1,0),FALSE)),"",VLOOKUP($B307,'Slutlig allokering kvv'!$B$1:$BC$480,MATCH(E$1,'Slutlig allokering kvv'!$B$1:$AU$1,0),FALSE))</f>
        <v/>
      </c>
      <c r="F307" t="str">
        <f>IF(ISERROR(1/VLOOKUP($B307,Kraftvärmeprod!$B$1:$AV$480,MATCH("Producerad elenergi i kraftvärmeverk (GWh)",Kraftvärmeprod!$B$1:$AV$1,0),FALSE)),"",VLOOKUP($B307,Kraftvärmeprod!$B$1:$AV$480,MATCH("Producerad elenergi i kraftvärmeverk (GWh)",Kraftvärmeprod!$B$1:$AV$1,0),FALSE))</f>
        <v/>
      </c>
      <c r="G307" t="str">
        <f>IF(ISERROR(1/VLOOKUP($B307,Miljö!$B$1:$T$480,MATCH("Såld mängd produktionsspecifik fjärrvärme (GWh)",Miljö!$B$1:$T$1,0),FALSE)),"",VLOOKUP($B307,Miljö!$B$1:$T$480,MATCH("Såld mängd produktionsspecifik fjärrvärme (GWh)",Miljö!$B$1:$T$1,0),FALSE))</f>
        <v/>
      </c>
      <c r="J307" t="str">
        <f t="shared" si="4"/>
        <v>Solör Bioenergi Fjärrvärme AB (ej medlem)</v>
      </c>
    </row>
    <row r="308" spans="1:10" x14ac:dyDescent="0.25">
      <c r="A308" s="2" t="s">
        <v>469</v>
      </c>
      <c r="B308" s="2" t="s">
        <v>471</v>
      </c>
      <c r="D308" t="str">
        <f>IF(ISERROR(1/VLOOKUP($B308,Kraftvärmeprod!$B$1:$D$480,MATCH("Total värmeproduktion i kraftvärmeverk i kombinerad drift (GWh)",Kraftvärmeprod!$B$1:$AV$1,0),FALSE)),"Ej kraftvärme","Alternativproduktionsmetoden")</f>
        <v>Ej kraftvärme</v>
      </c>
      <c r="E308" s="73" t="str">
        <f>IF(ISERROR(1/VLOOKUP($B308,Kraftvärmeprod!$B$1:$BD$480,MATCH("Total värmeproduktion i kraftvärmeverk i kombinerad drift (GWh)",Kraftvärmeprod!$B$1:$AV$1,0),FALSE)),"",VLOOKUP($B308,'Slutlig allokering kvv'!$B$1:$BC$480,MATCH(E$1,'Slutlig allokering kvv'!$B$1:$AU$1,0),FALSE))</f>
        <v/>
      </c>
      <c r="F308" t="str">
        <f>IF(ISERROR(1/VLOOKUP($B308,Kraftvärmeprod!$B$1:$AV$480,MATCH("Producerad elenergi i kraftvärmeverk (GWh)",Kraftvärmeprod!$B$1:$AV$1,0),FALSE)),"",VLOOKUP($B308,Kraftvärmeprod!$B$1:$AV$480,MATCH("Producerad elenergi i kraftvärmeverk (GWh)",Kraftvärmeprod!$B$1:$AV$1,0),FALSE))</f>
        <v/>
      </c>
      <c r="G308" t="str">
        <f>IF(ISERROR(1/VLOOKUP($B308,Miljö!$B$1:$T$480,MATCH("Såld mängd produktionsspecifik fjärrvärme (GWh)",Miljö!$B$1:$T$1,0),FALSE)),"",VLOOKUP($B308,Miljö!$B$1:$T$480,MATCH("Såld mängd produktionsspecifik fjärrvärme (GWh)",Miljö!$B$1:$T$1,0),FALSE))</f>
        <v/>
      </c>
      <c r="J308" t="str">
        <f t="shared" si="4"/>
        <v>Solör Bioenergi Fjärrvärme AB (ej medlem)</v>
      </c>
    </row>
    <row r="309" spans="1:10" x14ac:dyDescent="0.25">
      <c r="A309" s="2" t="s">
        <v>469</v>
      </c>
      <c r="B309" s="2" t="s">
        <v>12</v>
      </c>
      <c r="D309" t="str">
        <f>IF(ISERROR(1/VLOOKUP($B309,Kraftvärmeprod!$B$1:$D$480,MATCH("Total värmeproduktion i kraftvärmeverk i kombinerad drift (GWh)",Kraftvärmeprod!$B$1:$AV$1,0),FALSE)),"Ej kraftvärme","Alternativproduktionsmetoden")</f>
        <v>Ej kraftvärme</v>
      </c>
      <c r="E309" s="73" t="str">
        <f>IF(ISERROR(1/VLOOKUP($B309,Kraftvärmeprod!$B$1:$BD$480,MATCH("Total värmeproduktion i kraftvärmeverk i kombinerad drift (GWh)",Kraftvärmeprod!$B$1:$AV$1,0),FALSE)),"",VLOOKUP($B309,'Slutlig allokering kvv'!$B$1:$BC$480,MATCH(E$1,'Slutlig allokering kvv'!$B$1:$AU$1,0),FALSE))</f>
        <v/>
      </c>
      <c r="F309" t="str">
        <f>IF(ISERROR(1/VLOOKUP($B309,Kraftvärmeprod!$B$1:$AV$480,MATCH("Producerad elenergi i kraftvärmeverk (GWh)",Kraftvärmeprod!$B$1:$AV$1,0),FALSE)),"",VLOOKUP($B309,Kraftvärmeprod!$B$1:$AV$480,MATCH("Producerad elenergi i kraftvärmeverk (GWh)",Kraftvärmeprod!$B$1:$AV$1,0),FALSE))</f>
        <v/>
      </c>
      <c r="G309" t="str">
        <f>IF(ISERROR(1/VLOOKUP($B309,Miljö!$B$1:$T$480,MATCH("Såld mängd produktionsspecifik fjärrvärme (GWh)",Miljö!$B$1:$T$1,0),FALSE)),"",VLOOKUP($B309,Miljö!$B$1:$T$480,MATCH("Såld mängd produktionsspecifik fjärrvärme (GWh)",Miljö!$B$1:$T$1,0),FALSE))</f>
        <v/>
      </c>
      <c r="J309" t="str">
        <f t="shared" si="4"/>
        <v>Solör Bioenergi Fjärrvärme AB (ej medlem)</v>
      </c>
    </row>
    <row r="310" spans="1:10" x14ac:dyDescent="0.25">
      <c r="A310" s="2" t="s">
        <v>469</v>
      </c>
      <c r="B310" s="2" t="s">
        <v>13</v>
      </c>
      <c r="D310" t="str">
        <f>IF(ISERROR(1/VLOOKUP($B310,Kraftvärmeprod!$B$1:$D$480,MATCH("Total värmeproduktion i kraftvärmeverk i kombinerad drift (GWh)",Kraftvärmeprod!$B$1:$AV$1,0),FALSE)),"Ej kraftvärme","Alternativproduktionsmetoden")</f>
        <v>Ej kraftvärme</v>
      </c>
      <c r="E310" s="73" t="str">
        <f>IF(ISERROR(1/VLOOKUP($B310,Kraftvärmeprod!$B$1:$BD$480,MATCH("Total värmeproduktion i kraftvärmeverk i kombinerad drift (GWh)",Kraftvärmeprod!$B$1:$AV$1,0),FALSE)),"",VLOOKUP($B310,'Slutlig allokering kvv'!$B$1:$BC$480,MATCH(E$1,'Slutlig allokering kvv'!$B$1:$AU$1,0),FALSE))</f>
        <v/>
      </c>
      <c r="F310" t="str">
        <f>IF(ISERROR(1/VLOOKUP($B310,Kraftvärmeprod!$B$1:$AV$480,MATCH("Producerad elenergi i kraftvärmeverk (GWh)",Kraftvärmeprod!$B$1:$AV$1,0),FALSE)),"",VLOOKUP($B310,Kraftvärmeprod!$B$1:$AV$480,MATCH("Producerad elenergi i kraftvärmeverk (GWh)",Kraftvärmeprod!$B$1:$AV$1,0),FALSE))</f>
        <v/>
      </c>
      <c r="G310" t="str">
        <f>IF(ISERROR(1/VLOOKUP($B310,Miljö!$B$1:$T$480,MATCH("Såld mängd produktionsspecifik fjärrvärme (GWh)",Miljö!$B$1:$T$1,0),FALSE)),"",VLOOKUP($B310,Miljö!$B$1:$T$480,MATCH("Såld mängd produktionsspecifik fjärrvärme (GWh)",Miljö!$B$1:$T$1,0),FALSE))</f>
        <v/>
      </c>
      <c r="J310" t="str">
        <f t="shared" si="4"/>
        <v>Solör Bioenergi Fjärrvärme AB (ej medlem)</v>
      </c>
    </row>
    <row r="311" spans="1:10" x14ac:dyDescent="0.25">
      <c r="A311" s="2" t="s">
        <v>469</v>
      </c>
      <c r="B311" s="2" t="s">
        <v>14</v>
      </c>
      <c r="D311" t="str">
        <f>IF(ISERROR(1/VLOOKUP($B311,Kraftvärmeprod!$B$1:$D$480,MATCH("Total värmeproduktion i kraftvärmeverk i kombinerad drift (GWh)",Kraftvärmeprod!$B$1:$AV$1,0),FALSE)),"Ej kraftvärme","Alternativproduktionsmetoden")</f>
        <v>Ej kraftvärme</v>
      </c>
      <c r="E311" s="73" t="str">
        <f>IF(ISERROR(1/VLOOKUP($B311,Kraftvärmeprod!$B$1:$BD$480,MATCH("Total värmeproduktion i kraftvärmeverk i kombinerad drift (GWh)",Kraftvärmeprod!$B$1:$AV$1,0),FALSE)),"",VLOOKUP($B311,'Slutlig allokering kvv'!$B$1:$BC$480,MATCH(E$1,'Slutlig allokering kvv'!$B$1:$AU$1,0),FALSE))</f>
        <v/>
      </c>
      <c r="F311" t="str">
        <f>IF(ISERROR(1/VLOOKUP($B311,Kraftvärmeprod!$B$1:$AV$480,MATCH("Producerad elenergi i kraftvärmeverk (GWh)",Kraftvärmeprod!$B$1:$AV$1,0),FALSE)),"",VLOOKUP($B311,Kraftvärmeprod!$B$1:$AV$480,MATCH("Producerad elenergi i kraftvärmeverk (GWh)",Kraftvärmeprod!$B$1:$AV$1,0),FALSE))</f>
        <v/>
      </c>
      <c r="G311" t="str">
        <f>IF(ISERROR(1/VLOOKUP($B311,Miljö!$B$1:$T$480,MATCH("Såld mängd produktionsspecifik fjärrvärme (GWh)",Miljö!$B$1:$T$1,0),FALSE)),"",VLOOKUP($B311,Miljö!$B$1:$T$480,MATCH("Såld mängd produktionsspecifik fjärrvärme (GWh)",Miljö!$B$1:$T$1,0),FALSE))</f>
        <v/>
      </c>
      <c r="J311" t="str">
        <f t="shared" si="4"/>
        <v>Solör Bioenergi Fjärrvärme AB (ej medlem)</v>
      </c>
    </row>
    <row r="312" spans="1:10" x14ac:dyDescent="0.25">
      <c r="A312" s="2" t="s">
        <v>469</v>
      </c>
      <c r="B312" s="2" t="s">
        <v>15</v>
      </c>
      <c r="D312" t="str">
        <f>IF(ISERROR(1/VLOOKUP($B312,Kraftvärmeprod!$B$1:$D$480,MATCH("Total värmeproduktion i kraftvärmeverk i kombinerad drift (GWh)",Kraftvärmeprod!$B$1:$AV$1,0),FALSE)),"Ej kraftvärme","Alternativproduktionsmetoden")</f>
        <v>Ej kraftvärme</v>
      </c>
      <c r="E312" s="73" t="str">
        <f>IF(ISERROR(1/VLOOKUP($B312,Kraftvärmeprod!$B$1:$BD$480,MATCH("Total värmeproduktion i kraftvärmeverk i kombinerad drift (GWh)",Kraftvärmeprod!$B$1:$AV$1,0),FALSE)),"",VLOOKUP($B312,'Slutlig allokering kvv'!$B$1:$BC$480,MATCH(E$1,'Slutlig allokering kvv'!$B$1:$AU$1,0),FALSE))</f>
        <v/>
      </c>
      <c r="F312" t="str">
        <f>IF(ISERROR(1/VLOOKUP($B312,Kraftvärmeprod!$B$1:$AV$480,MATCH("Producerad elenergi i kraftvärmeverk (GWh)",Kraftvärmeprod!$B$1:$AV$1,0),FALSE)),"",VLOOKUP($B312,Kraftvärmeprod!$B$1:$AV$480,MATCH("Producerad elenergi i kraftvärmeverk (GWh)",Kraftvärmeprod!$B$1:$AV$1,0),FALSE))</f>
        <v/>
      </c>
      <c r="G312" t="str">
        <f>IF(ISERROR(1/VLOOKUP($B312,Miljö!$B$1:$T$480,MATCH("Såld mängd produktionsspecifik fjärrvärme (GWh)",Miljö!$B$1:$T$1,0),FALSE)),"",VLOOKUP($B312,Miljö!$B$1:$T$480,MATCH("Såld mängd produktionsspecifik fjärrvärme (GWh)",Miljö!$B$1:$T$1,0),FALSE))</f>
        <v/>
      </c>
      <c r="J312" t="str">
        <f t="shared" si="4"/>
        <v>Solör Bioenergi Fjärrvärme AB (ej medlem)</v>
      </c>
    </row>
    <row r="313" spans="1:10" x14ac:dyDescent="0.25">
      <c r="A313" s="2" t="s">
        <v>469</v>
      </c>
      <c r="B313" s="2" t="s">
        <v>16</v>
      </c>
      <c r="D313" t="str">
        <f>IF(ISERROR(1/VLOOKUP($B313,Kraftvärmeprod!$B$1:$D$480,MATCH("Total värmeproduktion i kraftvärmeverk i kombinerad drift (GWh)",Kraftvärmeprod!$B$1:$AV$1,0),FALSE)),"Ej kraftvärme","Alternativproduktionsmetoden")</f>
        <v>Ej kraftvärme</v>
      </c>
      <c r="E313" s="73" t="str">
        <f>IF(ISERROR(1/VLOOKUP($B313,Kraftvärmeprod!$B$1:$BD$480,MATCH("Total värmeproduktion i kraftvärmeverk i kombinerad drift (GWh)",Kraftvärmeprod!$B$1:$AV$1,0),FALSE)),"",VLOOKUP($B313,'Slutlig allokering kvv'!$B$1:$BC$480,MATCH(E$1,'Slutlig allokering kvv'!$B$1:$AU$1,0),FALSE))</f>
        <v/>
      </c>
      <c r="F313" t="str">
        <f>IF(ISERROR(1/VLOOKUP($B313,Kraftvärmeprod!$B$1:$AV$480,MATCH("Producerad elenergi i kraftvärmeverk (GWh)",Kraftvärmeprod!$B$1:$AV$1,0),FALSE)),"",VLOOKUP($B313,Kraftvärmeprod!$B$1:$AV$480,MATCH("Producerad elenergi i kraftvärmeverk (GWh)",Kraftvärmeprod!$B$1:$AV$1,0),FALSE))</f>
        <v/>
      </c>
      <c r="G313" t="str">
        <f>IF(ISERROR(1/VLOOKUP($B313,Miljö!$B$1:$T$480,MATCH("Såld mängd produktionsspecifik fjärrvärme (GWh)",Miljö!$B$1:$T$1,0),FALSE)),"",VLOOKUP($B313,Miljö!$B$1:$T$480,MATCH("Såld mängd produktionsspecifik fjärrvärme (GWh)",Miljö!$B$1:$T$1,0),FALSE))</f>
        <v/>
      </c>
      <c r="J313" t="str">
        <f t="shared" si="4"/>
        <v>Solör Bioenergi Fjärrvärme AB (ej medlem)</v>
      </c>
    </row>
    <row r="314" spans="1:10" x14ac:dyDescent="0.25">
      <c r="A314" s="2" t="s">
        <v>469</v>
      </c>
      <c r="B314" s="2" t="s">
        <v>17</v>
      </c>
      <c r="D314" t="str">
        <f>IF(ISERROR(1/VLOOKUP($B314,Kraftvärmeprod!$B$1:$D$480,MATCH("Total värmeproduktion i kraftvärmeverk i kombinerad drift (GWh)",Kraftvärmeprod!$B$1:$AV$1,0),FALSE)),"Ej kraftvärme","Alternativproduktionsmetoden")</f>
        <v>Ej kraftvärme</v>
      </c>
      <c r="E314" s="73" t="str">
        <f>IF(ISERROR(1/VLOOKUP($B314,Kraftvärmeprod!$B$1:$BD$480,MATCH("Total värmeproduktion i kraftvärmeverk i kombinerad drift (GWh)",Kraftvärmeprod!$B$1:$AV$1,0),FALSE)),"",VLOOKUP($B314,'Slutlig allokering kvv'!$B$1:$BC$480,MATCH(E$1,'Slutlig allokering kvv'!$B$1:$AU$1,0),FALSE))</f>
        <v/>
      </c>
      <c r="F314" t="str">
        <f>IF(ISERROR(1/VLOOKUP($B314,Kraftvärmeprod!$B$1:$AV$480,MATCH("Producerad elenergi i kraftvärmeverk (GWh)",Kraftvärmeprod!$B$1:$AV$1,0),FALSE)),"",VLOOKUP($B314,Kraftvärmeprod!$B$1:$AV$480,MATCH("Producerad elenergi i kraftvärmeverk (GWh)",Kraftvärmeprod!$B$1:$AV$1,0),FALSE))</f>
        <v/>
      </c>
      <c r="G314" t="str">
        <f>IF(ISERROR(1/VLOOKUP($B314,Miljö!$B$1:$T$480,MATCH("Såld mängd produktionsspecifik fjärrvärme (GWh)",Miljö!$B$1:$T$1,0),FALSE)),"",VLOOKUP($B314,Miljö!$B$1:$T$480,MATCH("Såld mängd produktionsspecifik fjärrvärme (GWh)",Miljö!$B$1:$T$1,0),FALSE))</f>
        <v/>
      </c>
      <c r="J314" t="str">
        <f t="shared" si="4"/>
        <v>Solör Bioenergi Fjärrvärme AB (ej medlem)</v>
      </c>
    </row>
    <row r="315" spans="1:10" x14ac:dyDescent="0.25">
      <c r="A315" s="2" t="s">
        <v>469</v>
      </c>
      <c r="B315" s="2" t="s">
        <v>18</v>
      </c>
      <c r="D315" t="str">
        <f>IF(ISERROR(1/VLOOKUP($B315,Kraftvärmeprod!$B$1:$D$480,MATCH("Total värmeproduktion i kraftvärmeverk i kombinerad drift (GWh)",Kraftvärmeprod!$B$1:$AV$1,0),FALSE)),"Ej kraftvärme","Alternativproduktionsmetoden")</f>
        <v>Ej kraftvärme</v>
      </c>
      <c r="E315" s="73" t="str">
        <f>IF(ISERROR(1/VLOOKUP($B315,Kraftvärmeprod!$B$1:$BD$480,MATCH("Total värmeproduktion i kraftvärmeverk i kombinerad drift (GWh)",Kraftvärmeprod!$B$1:$AV$1,0),FALSE)),"",VLOOKUP($B315,'Slutlig allokering kvv'!$B$1:$BC$480,MATCH(E$1,'Slutlig allokering kvv'!$B$1:$AU$1,0),FALSE))</f>
        <v/>
      </c>
      <c r="F315" t="str">
        <f>IF(ISERROR(1/VLOOKUP($B315,Kraftvärmeprod!$B$1:$AV$480,MATCH("Producerad elenergi i kraftvärmeverk (GWh)",Kraftvärmeprod!$B$1:$AV$1,0),FALSE)),"",VLOOKUP($B315,Kraftvärmeprod!$B$1:$AV$480,MATCH("Producerad elenergi i kraftvärmeverk (GWh)",Kraftvärmeprod!$B$1:$AV$1,0),FALSE))</f>
        <v/>
      </c>
      <c r="G315" t="str">
        <f>IF(ISERROR(1/VLOOKUP($B315,Miljö!$B$1:$T$480,MATCH("Såld mängd produktionsspecifik fjärrvärme (GWh)",Miljö!$B$1:$T$1,0),FALSE)),"",VLOOKUP($B315,Miljö!$B$1:$T$480,MATCH("Såld mängd produktionsspecifik fjärrvärme (GWh)",Miljö!$B$1:$T$1,0),FALSE))</f>
        <v/>
      </c>
      <c r="J315" t="str">
        <f t="shared" si="4"/>
        <v>Solör Bioenergi Fjärrvärme AB (ej medlem)</v>
      </c>
    </row>
    <row r="316" spans="1:10" x14ac:dyDescent="0.25">
      <c r="A316" s="2" t="s">
        <v>469</v>
      </c>
      <c r="B316" s="2" t="s">
        <v>19</v>
      </c>
      <c r="D316" t="str">
        <f>IF(ISERROR(1/VLOOKUP($B316,Kraftvärmeprod!$B$1:$D$480,MATCH("Total värmeproduktion i kraftvärmeverk i kombinerad drift (GWh)",Kraftvärmeprod!$B$1:$AV$1,0),FALSE)),"Ej kraftvärme","Alternativproduktionsmetoden")</f>
        <v>Ej kraftvärme</v>
      </c>
      <c r="E316" s="73" t="str">
        <f>IF(ISERROR(1/VLOOKUP($B316,Kraftvärmeprod!$B$1:$BD$480,MATCH("Total värmeproduktion i kraftvärmeverk i kombinerad drift (GWh)",Kraftvärmeprod!$B$1:$AV$1,0),FALSE)),"",VLOOKUP($B316,'Slutlig allokering kvv'!$B$1:$BC$480,MATCH(E$1,'Slutlig allokering kvv'!$B$1:$AU$1,0),FALSE))</f>
        <v/>
      </c>
      <c r="F316" t="str">
        <f>IF(ISERROR(1/VLOOKUP($B316,Kraftvärmeprod!$B$1:$AV$480,MATCH("Producerad elenergi i kraftvärmeverk (GWh)",Kraftvärmeprod!$B$1:$AV$1,0),FALSE)),"",VLOOKUP($B316,Kraftvärmeprod!$B$1:$AV$480,MATCH("Producerad elenergi i kraftvärmeverk (GWh)",Kraftvärmeprod!$B$1:$AV$1,0),FALSE))</f>
        <v/>
      </c>
      <c r="G316" t="str">
        <f>IF(ISERROR(1/VLOOKUP($B316,Miljö!$B$1:$T$480,MATCH("Såld mängd produktionsspecifik fjärrvärme (GWh)",Miljö!$B$1:$T$1,0),FALSE)),"",VLOOKUP($B316,Miljö!$B$1:$T$480,MATCH("Såld mängd produktionsspecifik fjärrvärme (GWh)",Miljö!$B$1:$T$1,0),FALSE))</f>
        <v/>
      </c>
      <c r="J316" t="str">
        <f t="shared" si="4"/>
        <v>Solör Bioenergi Fjärrvärme AB (ej medlem)</v>
      </c>
    </row>
    <row r="317" spans="1:10" x14ac:dyDescent="0.25">
      <c r="A317" s="2" t="s">
        <v>472</v>
      </c>
      <c r="B317" s="2" t="s">
        <v>473</v>
      </c>
      <c r="D317" t="str">
        <f>IF(ISERROR(1/VLOOKUP($B317,Kraftvärmeprod!$B$1:$D$480,MATCH("Total värmeproduktion i kraftvärmeverk i kombinerad drift (GWh)",Kraftvärmeprod!$B$1:$AV$1,0),FALSE)),"Ej kraftvärme","Alternativproduktionsmetoden")</f>
        <v>Ej kraftvärme</v>
      </c>
      <c r="E317" s="73" t="str">
        <f>IF(ISERROR(1/VLOOKUP($B317,Kraftvärmeprod!$B$1:$BD$480,MATCH("Total värmeproduktion i kraftvärmeverk i kombinerad drift (GWh)",Kraftvärmeprod!$B$1:$AV$1,0),FALSE)),"",VLOOKUP($B317,'Slutlig allokering kvv'!$B$1:$BC$480,MATCH(E$1,'Slutlig allokering kvv'!$B$1:$AU$1,0),FALSE))</f>
        <v/>
      </c>
      <c r="F317" t="str">
        <f>IF(ISERROR(1/VLOOKUP($B317,Kraftvärmeprod!$B$1:$AV$480,MATCH("Producerad elenergi i kraftvärmeverk (GWh)",Kraftvärmeprod!$B$1:$AV$1,0),FALSE)),"",VLOOKUP($B317,Kraftvärmeprod!$B$1:$AV$480,MATCH("Producerad elenergi i kraftvärmeverk (GWh)",Kraftvärmeprod!$B$1:$AV$1,0),FALSE))</f>
        <v/>
      </c>
      <c r="G317" t="str">
        <f>IF(ISERROR(1/VLOOKUP($B317,Miljö!$B$1:$T$480,MATCH("Såld mängd produktionsspecifik fjärrvärme (GWh)",Miljö!$B$1:$T$1,0),FALSE)),"",VLOOKUP($B317,Miljö!$B$1:$T$480,MATCH("Såld mängd produktionsspecifik fjärrvärme (GWh)",Miljö!$B$1:$T$1,0),FALSE))</f>
        <v/>
      </c>
      <c r="J317" t="str">
        <f t="shared" si="4"/>
        <v>Solör Bioenergi Svenljunga AB</v>
      </c>
    </row>
    <row r="318" spans="1:10" x14ac:dyDescent="0.25">
      <c r="A318" s="2" t="s">
        <v>474</v>
      </c>
      <c r="B318" s="2" t="s">
        <v>475</v>
      </c>
      <c r="D318" t="str">
        <f>IF(ISERROR(1/VLOOKUP($B318,Kraftvärmeprod!$B$1:$D$480,MATCH("Total värmeproduktion i kraftvärmeverk i kombinerad drift (GWh)",Kraftvärmeprod!$B$1:$AV$1,0),FALSE)),"Ej kraftvärme","Alternativproduktionsmetoden")</f>
        <v>Ej kraftvärme</v>
      </c>
      <c r="E318" s="73" t="str">
        <f>IF(ISERROR(1/VLOOKUP($B318,Kraftvärmeprod!$B$1:$BD$480,MATCH("Total värmeproduktion i kraftvärmeverk i kombinerad drift (GWh)",Kraftvärmeprod!$B$1:$AV$1,0),FALSE)),"",VLOOKUP($B318,'Slutlig allokering kvv'!$B$1:$BC$480,MATCH(E$1,'Slutlig allokering kvv'!$B$1:$AU$1,0),FALSE))</f>
        <v/>
      </c>
      <c r="F318" t="str">
        <f>IF(ISERROR(1/VLOOKUP($B318,Kraftvärmeprod!$B$1:$AV$480,MATCH("Producerad elenergi i kraftvärmeverk (GWh)",Kraftvärmeprod!$B$1:$AV$1,0),FALSE)),"",VLOOKUP($B318,Kraftvärmeprod!$B$1:$AV$480,MATCH("Producerad elenergi i kraftvärmeverk (GWh)",Kraftvärmeprod!$B$1:$AV$1,0),FALSE))</f>
        <v/>
      </c>
      <c r="G318" t="str">
        <f>IF(ISERROR(1/VLOOKUP($B318,Miljö!$B$1:$T$480,MATCH("Såld mängd produktionsspecifik fjärrvärme (GWh)",Miljö!$B$1:$T$1,0),FALSE)),"",VLOOKUP($B318,Miljö!$B$1:$T$480,MATCH("Såld mängd produktionsspecifik fjärrvärme (GWh)",Miljö!$B$1:$T$1,0),FALSE))</f>
        <v/>
      </c>
      <c r="J318" t="str">
        <f t="shared" si="4"/>
        <v xml:space="preserve">Sorsele Värmeverk AB </v>
      </c>
    </row>
    <row r="319" spans="1:10" x14ac:dyDescent="0.25">
      <c r="A319" s="2" t="s">
        <v>476</v>
      </c>
      <c r="B319" s="2" t="s">
        <v>477</v>
      </c>
      <c r="D319" t="str">
        <f>IF(ISERROR(1/VLOOKUP($B319,Kraftvärmeprod!$B$1:$D$480,MATCH("Total värmeproduktion i kraftvärmeverk i kombinerad drift (GWh)",Kraftvärmeprod!$B$1:$AV$1,0),FALSE)),"Ej kraftvärme","Alternativproduktionsmetoden")</f>
        <v>Ej kraftvärme</v>
      </c>
      <c r="E319" s="73" t="str">
        <f>IF(ISERROR(1/VLOOKUP($B319,Kraftvärmeprod!$B$1:$BD$480,MATCH("Total värmeproduktion i kraftvärmeverk i kombinerad drift (GWh)",Kraftvärmeprod!$B$1:$AV$1,0),FALSE)),"",VLOOKUP($B319,'Slutlig allokering kvv'!$B$1:$BC$480,MATCH(E$1,'Slutlig allokering kvv'!$B$1:$AU$1,0),FALSE))</f>
        <v/>
      </c>
      <c r="F319" t="str">
        <f>IF(ISERROR(1/VLOOKUP($B319,Kraftvärmeprod!$B$1:$AV$480,MATCH("Producerad elenergi i kraftvärmeverk (GWh)",Kraftvärmeprod!$B$1:$AV$1,0),FALSE)),"",VLOOKUP($B319,Kraftvärmeprod!$B$1:$AV$480,MATCH("Producerad elenergi i kraftvärmeverk (GWh)",Kraftvärmeprod!$B$1:$AV$1,0),FALSE))</f>
        <v/>
      </c>
      <c r="G319" t="str">
        <f>IF(ISERROR(1/VLOOKUP($B319,Miljö!$B$1:$T$480,MATCH("Såld mängd produktionsspecifik fjärrvärme (GWh)",Miljö!$B$1:$T$1,0),FALSE)),"",VLOOKUP($B319,Miljö!$B$1:$T$480,MATCH("Såld mängd produktionsspecifik fjärrvärme (GWh)",Miljö!$B$1:$T$1,0),FALSE))</f>
        <v/>
      </c>
      <c r="J319" t="str">
        <f t="shared" si="4"/>
        <v>Statkraft Värme AB</v>
      </c>
    </row>
    <row r="320" spans="1:10" x14ac:dyDescent="0.25">
      <c r="A320" s="2" t="s">
        <v>476</v>
      </c>
      <c r="B320" s="2" t="s">
        <v>478</v>
      </c>
      <c r="D320" t="str">
        <f>IF(ISERROR(1/VLOOKUP($B320,Kraftvärmeprod!$B$1:$D$480,MATCH("Total värmeproduktion i kraftvärmeverk i kombinerad drift (GWh)",Kraftvärmeprod!$B$1:$AV$1,0),FALSE)),"Ej kraftvärme","Alternativproduktionsmetoden")</f>
        <v>Ej kraftvärme</v>
      </c>
      <c r="E320" s="73" t="str">
        <f>IF(ISERROR(1/VLOOKUP($B320,Kraftvärmeprod!$B$1:$BD$480,MATCH("Total värmeproduktion i kraftvärmeverk i kombinerad drift (GWh)",Kraftvärmeprod!$B$1:$AV$1,0),FALSE)),"",VLOOKUP($B320,'Slutlig allokering kvv'!$B$1:$BC$480,MATCH(E$1,'Slutlig allokering kvv'!$B$1:$AU$1,0),FALSE))</f>
        <v/>
      </c>
      <c r="F320" t="str">
        <f>IF(ISERROR(1/VLOOKUP($B320,Kraftvärmeprod!$B$1:$AV$480,MATCH("Producerad elenergi i kraftvärmeverk (GWh)",Kraftvärmeprod!$B$1:$AV$1,0),FALSE)),"",VLOOKUP($B320,Kraftvärmeprod!$B$1:$AV$480,MATCH("Producerad elenergi i kraftvärmeverk (GWh)",Kraftvärmeprod!$B$1:$AV$1,0),FALSE))</f>
        <v/>
      </c>
      <c r="G320" t="str">
        <f>IF(ISERROR(1/VLOOKUP($B320,Miljö!$B$1:$T$480,MATCH("Såld mängd produktionsspecifik fjärrvärme (GWh)",Miljö!$B$1:$T$1,0),FALSE)),"",VLOOKUP($B320,Miljö!$B$1:$T$480,MATCH("Såld mängd produktionsspecifik fjärrvärme (GWh)",Miljö!$B$1:$T$1,0),FALSE))</f>
        <v/>
      </c>
      <c r="J320" t="str">
        <f t="shared" si="4"/>
        <v>Statkraft Värme AB</v>
      </c>
    </row>
    <row r="321" spans="1:10" x14ac:dyDescent="0.25">
      <c r="A321" s="2" t="s">
        <v>476</v>
      </c>
      <c r="B321" s="2" t="s">
        <v>479</v>
      </c>
      <c r="D321" t="str">
        <f>IF(ISERROR(1/VLOOKUP($B321,Kraftvärmeprod!$B$1:$D$480,MATCH("Total värmeproduktion i kraftvärmeverk i kombinerad drift (GWh)",Kraftvärmeprod!$B$1:$AV$1,0),FALSE)),"Ej kraftvärme","Alternativproduktionsmetoden")</f>
        <v>Ej kraftvärme</v>
      </c>
      <c r="E321" s="73" t="str">
        <f>IF(ISERROR(1/VLOOKUP($B321,Kraftvärmeprod!$B$1:$BD$480,MATCH("Total värmeproduktion i kraftvärmeverk i kombinerad drift (GWh)",Kraftvärmeprod!$B$1:$AV$1,0),FALSE)),"",VLOOKUP($B321,'Slutlig allokering kvv'!$B$1:$BC$480,MATCH(E$1,'Slutlig allokering kvv'!$B$1:$AU$1,0),FALSE))</f>
        <v/>
      </c>
      <c r="F321" t="str">
        <f>IF(ISERROR(1/VLOOKUP($B321,Kraftvärmeprod!$B$1:$AV$480,MATCH("Producerad elenergi i kraftvärmeverk (GWh)",Kraftvärmeprod!$B$1:$AV$1,0),FALSE)),"",VLOOKUP($B321,Kraftvärmeprod!$B$1:$AV$480,MATCH("Producerad elenergi i kraftvärmeverk (GWh)",Kraftvärmeprod!$B$1:$AV$1,0),FALSE))</f>
        <v/>
      </c>
      <c r="G321" t="str">
        <f>IF(ISERROR(1/VLOOKUP($B321,Miljö!$B$1:$T$480,MATCH("Såld mängd produktionsspecifik fjärrvärme (GWh)",Miljö!$B$1:$T$1,0),FALSE)),"",VLOOKUP($B321,Miljö!$B$1:$T$480,MATCH("Såld mängd produktionsspecifik fjärrvärme (GWh)",Miljö!$B$1:$T$1,0),FALSE))</f>
        <v/>
      </c>
      <c r="J321" t="str">
        <f t="shared" si="4"/>
        <v>Statkraft Värme AB</v>
      </c>
    </row>
    <row r="322" spans="1:10" x14ac:dyDescent="0.25">
      <c r="A322" s="2" t="s">
        <v>476</v>
      </c>
      <c r="B322" s="2" t="s">
        <v>480</v>
      </c>
      <c r="D322" t="str">
        <f>IF(ISERROR(1/VLOOKUP($B322,Kraftvärmeprod!$B$1:$D$480,MATCH("Total värmeproduktion i kraftvärmeverk i kombinerad drift (GWh)",Kraftvärmeprod!$B$1:$AV$1,0),FALSE)),"Ej kraftvärme","Alternativproduktionsmetoden")</f>
        <v>Ej kraftvärme</v>
      </c>
      <c r="E322" s="73" t="str">
        <f>IF(ISERROR(1/VLOOKUP($B322,Kraftvärmeprod!$B$1:$BD$480,MATCH("Total värmeproduktion i kraftvärmeverk i kombinerad drift (GWh)",Kraftvärmeprod!$B$1:$AV$1,0),FALSE)),"",VLOOKUP($B322,'Slutlig allokering kvv'!$B$1:$BC$480,MATCH(E$1,'Slutlig allokering kvv'!$B$1:$AU$1,0),FALSE))</f>
        <v/>
      </c>
      <c r="F322" t="str">
        <f>IF(ISERROR(1/VLOOKUP($B322,Kraftvärmeprod!$B$1:$AV$480,MATCH("Producerad elenergi i kraftvärmeverk (GWh)",Kraftvärmeprod!$B$1:$AV$1,0),FALSE)),"",VLOOKUP($B322,Kraftvärmeprod!$B$1:$AV$480,MATCH("Producerad elenergi i kraftvärmeverk (GWh)",Kraftvärmeprod!$B$1:$AV$1,0),FALSE))</f>
        <v/>
      </c>
      <c r="G322" t="str">
        <f>IF(ISERROR(1/VLOOKUP($B322,Miljö!$B$1:$T$480,MATCH("Såld mängd produktionsspecifik fjärrvärme (GWh)",Miljö!$B$1:$T$1,0),FALSE)),"",VLOOKUP($B322,Miljö!$B$1:$T$480,MATCH("Såld mängd produktionsspecifik fjärrvärme (GWh)",Miljö!$B$1:$T$1,0),FALSE))</f>
        <v/>
      </c>
      <c r="J322" t="str">
        <f t="shared" si="4"/>
        <v>Statkraft Värme AB</v>
      </c>
    </row>
    <row r="323" spans="1:10" x14ac:dyDescent="0.25">
      <c r="A323" s="2" t="s">
        <v>481</v>
      </c>
      <c r="B323" s="2" t="s">
        <v>482</v>
      </c>
      <c r="D323" t="str">
        <f>IF(ISERROR(1/VLOOKUP($B323,Kraftvärmeprod!$B$1:$D$480,MATCH("Total värmeproduktion i kraftvärmeverk i kombinerad drift (GWh)",Kraftvärmeprod!$B$1:$AV$1,0),FALSE)),"Ej kraftvärme","Alternativproduktionsmetoden")</f>
        <v>Ej kraftvärme</v>
      </c>
      <c r="E323" s="73" t="str">
        <f>IF(ISERROR(1/VLOOKUP($B323,Kraftvärmeprod!$B$1:$BD$480,MATCH("Total värmeproduktion i kraftvärmeverk i kombinerad drift (GWh)",Kraftvärmeprod!$B$1:$AV$1,0),FALSE)),"",VLOOKUP($B323,'Slutlig allokering kvv'!$B$1:$BC$480,MATCH(E$1,'Slutlig allokering kvv'!$B$1:$AU$1,0),FALSE))</f>
        <v/>
      </c>
      <c r="F323" t="str">
        <f>IF(ISERROR(1/VLOOKUP($B323,Kraftvärmeprod!$B$1:$AV$480,MATCH("Producerad elenergi i kraftvärmeverk (GWh)",Kraftvärmeprod!$B$1:$AV$1,0),FALSE)),"",VLOOKUP($B323,Kraftvärmeprod!$B$1:$AV$480,MATCH("Producerad elenergi i kraftvärmeverk (GWh)",Kraftvärmeprod!$B$1:$AV$1,0),FALSE))</f>
        <v/>
      </c>
      <c r="G323" t="str">
        <f>IF(ISERROR(1/VLOOKUP($B323,Miljö!$B$1:$T$480,MATCH("Såld mängd produktionsspecifik fjärrvärme (GWh)",Miljö!$B$1:$T$1,0),FALSE)),"",VLOOKUP($B323,Miljö!$B$1:$T$480,MATCH("Såld mängd produktionsspecifik fjärrvärme (GWh)",Miljö!$B$1:$T$1,0),FALSE))</f>
        <v/>
      </c>
      <c r="J323" t="str">
        <f t="shared" ref="J323:J386" si="5">A323</f>
        <v>Stenungsunds Energi &amp; Miljö AB</v>
      </c>
    </row>
    <row r="324" spans="1:10" x14ac:dyDescent="0.25">
      <c r="A324" s="2" t="s">
        <v>481</v>
      </c>
      <c r="B324" s="2" t="s">
        <v>483</v>
      </c>
      <c r="D324" t="str">
        <f>IF(ISERROR(1/VLOOKUP($B324,Kraftvärmeprod!$B$1:$D$480,MATCH("Total värmeproduktion i kraftvärmeverk i kombinerad drift (GWh)",Kraftvärmeprod!$B$1:$AV$1,0),FALSE)),"Ej kraftvärme","Alternativproduktionsmetoden")</f>
        <v>Ej kraftvärme</v>
      </c>
      <c r="E324" s="73" t="str">
        <f>IF(ISERROR(1/VLOOKUP($B324,Kraftvärmeprod!$B$1:$BD$480,MATCH("Total värmeproduktion i kraftvärmeverk i kombinerad drift (GWh)",Kraftvärmeprod!$B$1:$AV$1,0),FALSE)),"",VLOOKUP($B324,'Slutlig allokering kvv'!$B$1:$BC$480,MATCH(E$1,'Slutlig allokering kvv'!$B$1:$AU$1,0),FALSE))</f>
        <v/>
      </c>
      <c r="F324" t="str">
        <f>IF(ISERROR(1/VLOOKUP($B324,Kraftvärmeprod!$B$1:$AV$480,MATCH("Producerad elenergi i kraftvärmeverk (GWh)",Kraftvärmeprod!$B$1:$AV$1,0),FALSE)),"",VLOOKUP($B324,Kraftvärmeprod!$B$1:$AV$480,MATCH("Producerad elenergi i kraftvärmeverk (GWh)",Kraftvärmeprod!$B$1:$AV$1,0),FALSE))</f>
        <v/>
      </c>
      <c r="G324" t="str">
        <f>IF(ISERROR(1/VLOOKUP($B324,Miljö!$B$1:$T$480,MATCH("Såld mängd produktionsspecifik fjärrvärme (GWh)",Miljö!$B$1:$T$1,0),FALSE)),"",VLOOKUP($B324,Miljö!$B$1:$T$480,MATCH("Såld mängd produktionsspecifik fjärrvärme (GWh)",Miljö!$B$1:$T$1,0),FALSE))</f>
        <v/>
      </c>
      <c r="J324" t="str">
        <f t="shared" si="5"/>
        <v>Stenungsunds Energi &amp; Miljö AB</v>
      </c>
    </row>
    <row r="325" spans="1:10" x14ac:dyDescent="0.25">
      <c r="A325" s="2" t="s">
        <v>484</v>
      </c>
      <c r="B325" s="2" t="s">
        <v>485</v>
      </c>
      <c r="D325" t="str">
        <f>IF(ISERROR(1/VLOOKUP($B325,Kraftvärmeprod!$B$1:$D$480,MATCH("Total värmeproduktion i kraftvärmeverk i kombinerad drift (GWh)",Kraftvärmeprod!$B$1:$AV$1,0),FALSE)),"Ej kraftvärme","Alternativproduktionsmetoden")</f>
        <v>Ej kraftvärme</v>
      </c>
      <c r="E325" s="73" t="str">
        <f>IF(ISERROR(1/VLOOKUP($B325,Kraftvärmeprod!$B$1:$BD$480,MATCH("Total värmeproduktion i kraftvärmeverk i kombinerad drift (GWh)",Kraftvärmeprod!$B$1:$AV$1,0),FALSE)),"",VLOOKUP($B325,'Slutlig allokering kvv'!$B$1:$BC$480,MATCH(E$1,'Slutlig allokering kvv'!$B$1:$AU$1,0),FALSE))</f>
        <v/>
      </c>
      <c r="F325" t="str">
        <f>IF(ISERROR(1/VLOOKUP($B325,Kraftvärmeprod!$B$1:$AV$480,MATCH("Producerad elenergi i kraftvärmeverk (GWh)",Kraftvärmeprod!$B$1:$AV$1,0),FALSE)),"",VLOOKUP($B325,Kraftvärmeprod!$B$1:$AV$480,MATCH("Producerad elenergi i kraftvärmeverk (GWh)",Kraftvärmeprod!$B$1:$AV$1,0),FALSE))</f>
        <v/>
      </c>
      <c r="G325" t="str">
        <f>IF(ISERROR(1/VLOOKUP($B325,Miljö!$B$1:$T$480,MATCH("Såld mängd produktionsspecifik fjärrvärme (GWh)",Miljö!$B$1:$T$1,0),FALSE)),"",VLOOKUP($B325,Miljö!$B$1:$T$480,MATCH("Såld mängd produktionsspecifik fjärrvärme (GWh)",Miljö!$B$1:$T$1,0),FALSE))</f>
        <v/>
      </c>
      <c r="J325" t="str">
        <f t="shared" si="5"/>
        <v>Stockholm Exergi AB</v>
      </c>
    </row>
    <row r="326" spans="1:10" x14ac:dyDescent="0.25">
      <c r="A326" s="2" t="s">
        <v>484</v>
      </c>
      <c r="B326" s="2" t="s">
        <v>486</v>
      </c>
      <c r="D326" t="str">
        <f>IF(ISERROR(1/VLOOKUP($B326,Kraftvärmeprod!$B$1:$D$480,MATCH("Total värmeproduktion i kraftvärmeverk i kombinerad drift (GWh)",Kraftvärmeprod!$B$1:$AV$1,0),FALSE)),"Ej kraftvärme","Alternativproduktionsmetoden")</f>
        <v>Ej kraftvärme</v>
      </c>
      <c r="E326" s="73" t="str">
        <f>IF(ISERROR(1/VLOOKUP($B326,Kraftvärmeprod!$B$1:$BD$480,MATCH("Total värmeproduktion i kraftvärmeverk i kombinerad drift (GWh)",Kraftvärmeprod!$B$1:$AV$1,0),FALSE)),"",VLOOKUP($B326,'Slutlig allokering kvv'!$B$1:$BC$480,MATCH(E$1,'Slutlig allokering kvv'!$B$1:$AU$1,0),FALSE))</f>
        <v/>
      </c>
      <c r="F326" t="str">
        <f>IF(ISERROR(1/VLOOKUP($B326,Kraftvärmeprod!$B$1:$AV$480,MATCH("Producerad elenergi i kraftvärmeverk (GWh)",Kraftvärmeprod!$B$1:$AV$1,0),FALSE)),"",VLOOKUP($B326,Kraftvärmeprod!$B$1:$AV$480,MATCH("Producerad elenergi i kraftvärmeverk (GWh)",Kraftvärmeprod!$B$1:$AV$1,0),FALSE))</f>
        <v/>
      </c>
      <c r="G326" t="str">
        <f>IF(ISERROR(1/VLOOKUP($B326,Miljö!$B$1:$T$480,MATCH("Såld mängd produktionsspecifik fjärrvärme (GWh)",Miljö!$B$1:$T$1,0),FALSE)),"",VLOOKUP($B326,Miljö!$B$1:$T$480,MATCH("Såld mängd produktionsspecifik fjärrvärme (GWh)",Miljö!$B$1:$T$1,0),FALSE))</f>
        <v/>
      </c>
      <c r="J326" t="str">
        <f t="shared" si="5"/>
        <v>Stockholm Exergi AB</v>
      </c>
    </row>
    <row r="327" spans="1:10" x14ac:dyDescent="0.25">
      <c r="A327" s="2" t="s">
        <v>484</v>
      </c>
      <c r="B327" s="2" t="s">
        <v>487</v>
      </c>
      <c r="D327" t="str">
        <f>IF(ISERROR(1/VLOOKUP($B327,Kraftvärmeprod!$B$1:$D$480,MATCH("Total värmeproduktion i kraftvärmeverk i kombinerad drift (GWh)",Kraftvärmeprod!$B$1:$AV$1,0),FALSE)),"Ej kraftvärme","Alternativproduktionsmetoden")</f>
        <v>Ej kraftvärme</v>
      </c>
      <c r="E327" s="73" t="str">
        <f>IF(ISERROR(1/VLOOKUP($B327,Kraftvärmeprod!$B$1:$BD$480,MATCH("Total värmeproduktion i kraftvärmeverk i kombinerad drift (GWh)",Kraftvärmeprod!$B$1:$AV$1,0),FALSE)),"",VLOOKUP($B327,'Slutlig allokering kvv'!$B$1:$BC$480,MATCH(E$1,'Slutlig allokering kvv'!$B$1:$AU$1,0),FALSE))</f>
        <v/>
      </c>
      <c r="F327" t="str">
        <f>IF(ISERROR(1/VLOOKUP($B327,Kraftvärmeprod!$B$1:$AV$480,MATCH("Producerad elenergi i kraftvärmeverk (GWh)",Kraftvärmeprod!$B$1:$AV$1,0),FALSE)),"",VLOOKUP($B327,Kraftvärmeprod!$B$1:$AV$480,MATCH("Producerad elenergi i kraftvärmeverk (GWh)",Kraftvärmeprod!$B$1:$AV$1,0),FALSE))</f>
        <v/>
      </c>
      <c r="G327" t="str">
        <f>IF(ISERROR(1/VLOOKUP($B327,Miljö!$B$1:$T$480,MATCH("Såld mängd produktionsspecifik fjärrvärme (GWh)",Miljö!$B$1:$T$1,0),FALSE)),"",VLOOKUP($B327,Miljö!$B$1:$T$480,MATCH("Såld mängd produktionsspecifik fjärrvärme (GWh)",Miljö!$B$1:$T$1,0),FALSE))</f>
        <v/>
      </c>
      <c r="J327" t="str">
        <f t="shared" si="5"/>
        <v>Stockholm Exergi AB</v>
      </c>
    </row>
    <row r="328" spans="1:10" x14ac:dyDescent="0.25">
      <c r="A328" s="2" t="s">
        <v>484</v>
      </c>
      <c r="B328" s="2" t="s">
        <v>488</v>
      </c>
      <c r="D328" t="str">
        <f>IF(ISERROR(1/VLOOKUP($B328,Kraftvärmeprod!$B$1:$D$480,MATCH("Total värmeproduktion i kraftvärmeverk i kombinerad drift (GWh)",Kraftvärmeprod!$B$1:$AV$1,0),FALSE)),"Ej kraftvärme","Alternativproduktionsmetoden")</f>
        <v>Alternativproduktionsmetoden</v>
      </c>
      <c r="E328" s="73">
        <f>IF(ISERROR(1/VLOOKUP($B328,Kraftvärmeprod!$B$1:$BD$480,MATCH("Total värmeproduktion i kraftvärmeverk i kombinerad drift (GWh)",Kraftvärmeprod!$B$1:$AV$1,0),FALSE)),"",VLOOKUP($B328,'Slutlig allokering kvv'!$B$1:$BC$480,MATCH(E$1,'Slutlig allokering kvv'!$B$1:$AU$1,0),FALSE))</f>
        <v>0.45844984130843613</v>
      </c>
      <c r="F328">
        <f>IF(ISERROR(1/VLOOKUP($B328,Kraftvärmeprod!$B$1:$AV$480,MATCH("Producerad elenergi i kraftvärmeverk (GWh)",Kraftvärmeprod!$B$1:$AV$1,0),FALSE)),"",VLOOKUP($B328,Kraftvärmeprod!$B$1:$AV$480,MATCH("Producerad elenergi i kraftvärmeverk (GWh)",Kraftvärmeprod!$B$1:$AV$1,0),FALSE))</f>
        <v>1682.6120000000001</v>
      </c>
      <c r="G328">
        <f>IF(ISERROR(1/VLOOKUP($B328,Miljö!$B$1:$T$480,MATCH("Såld mängd produktionsspecifik fjärrvärme (GWh)",Miljö!$B$1:$T$1,0),FALSE)),"",VLOOKUP($B328,Miljö!$B$1:$T$480,MATCH("Såld mängd produktionsspecifik fjärrvärme (GWh)",Miljö!$B$1:$T$1,0),FALSE))</f>
        <v>789.33</v>
      </c>
      <c r="J328" t="str">
        <f t="shared" si="5"/>
        <v>Stockholm Exergi AB</v>
      </c>
    </row>
    <row r="329" spans="1:10" x14ac:dyDescent="0.25">
      <c r="A329" s="2" t="s">
        <v>484</v>
      </c>
      <c r="B329" s="2" t="s">
        <v>489</v>
      </c>
      <c r="D329" t="str">
        <f>IF(ISERROR(1/VLOOKUP($B329,Kraftvärmeprod!$B$1:$D$480,MATCH("Total värmeproduktion i kraftvärmeverk i kombinerad drift (GWh)",Kraftvärmeprod!$B$1:$AV$1,0),FALSE)),"Ej kraftvärme","Alternativproduktionsmetoden")</f>
        <v>Ej kraftvärme</v>
      </c>
      <c r="E329" s="73" t="str">
        <f>IF(ISERROR(1/VLOOKUP($B329,Kraftvärmeprod!$B$1:$BD$480,MATCH("Total värmeproduktion i kraftvärmeverk i kombinerad drift (GWh)",Kraftvärmeprod!$B$1:$AV$1,0),FALSE)),"",VLOOKUP($B329,'Slutlig allokering kvv'!$B$1:$BC$480,MATCH(E$1,'Slutlig allokering kvv'!$B$1:$AU$1,0),FALSE))</f>
        <v/>
      </c>
      <c r="F329" t="str">
        <f>IF(ISERROR(1/VLOOKUP($B329,Kraftvärmeprod!$B$1:$AV$480,MATCH("Producerad elenergi i kraftvärmeverk (GWh)",Kraftvärmeprod!$B$1:$AV$1,0),FALSE)),"",VLOOKUP($B329,Kraftvärmeprod!$B$1:$AV$480,MATCH("Producerad elenergi i kraftvärmeverk (GWh)",Kraftvärmeprod!$B$1:$AV$1,0),FALSE))</f>
        <v/>
      </c>
      <c r="G329" t="str">
        <f>IF(ISERROR(1/VLOOKUP($B329,Miljö!$B$1:$T$480,MATCH("Såld mängd produktionsspecifik fjärrvärme (GWh)",Miljö!$B$1:$T$1,0),FALSE)),"",VLOOKUP($B329,Miljö!$B$1:$T$480,MATCH("Såld mängd produktionsspecifik fjärrvärme (GWh)",Miljö!$B$1:$T$1,0),FALSE))</f>
        <v/>
      </c>
      <c r="J329" t="str">
        <f t="shared" si="5"/>
        <v>Stockholm Exergi AB</v>
      </c>
    </row>
    <row r="330" spans="1:10" x14ac:dyDescent="0.25">
      <c r="A330" s="2" t="s">
        <v>484</v>
      </c>
      <c r="B330" s="2" t="s">
        <v>490</v>
      </c>
      <c r="D330" t="str">
        <f>IF(ISERROR(1/VLOOKUP($B330,Kraftvärmeprod!$B$1:$D$480,MATCH("Total värmeproduktion i kraftvärmeverk i kombinerad drift (GWh)",Kraftvärmeprod!$B$1:$AV$1,0),FALSE)),"Ej kraftvärme","Alternativproduktionsmetoden")</f>
        <v>Ej kraftvärme</v>
      </c>
      <c r="E330" s="73" t="str">
        <f>IF(ISERROR(1/VLOOKUP($B330,Kraftvärmeprod!$B$1:$BD$480,MATCH("Total värmeproduktion i kraftvärmeverk i kombinerad drift (GWh)",Kraftvärmeprod!$B$1:$AV$1,0),FALSE)),"",VLOOKUP($B330,'Slutlig allokering kvv'!$B$1:$BC$480,MATCH(E$1,'Slutlig allokering kvv'!$B$1:$AU$1,0),FALSE))</f>
        <v/>
      </c>
      <c r="F330" t="str">
        <f>IF(ISERROR(1/VLOOKUP($B330,Kraftvärmeprod!$B$1:$AV$480,MATCH("Producerad elenergi i kraftvärmeverk (GWh)",Kraftvärmeprod!$B$1:$AV$1,0),FALSE)),"",VLOOKUP($B330,Kraftvärmeprod!$B$1:$AV$480,MATCH("Producerad elenergi i kraftvärmeverk (GWh)",Kraftvärmeprod!$B$1:$AV$1,0),FALSE))</f>
        <v/>
      </c>
      <c r="G330" t="str">
        <f>IF(ISERROR(1/VLOOKUP($B330,Miljö!$B$1:$T$480,MATCH("Såld mängd produktionsspecifik fjärrvärme (GWh)",Miljö!$B$1:$T$1,0),FALSE)),"",VLOOKUP($B330,Miljö!$B$1:$T$480,MATCH("Såld mängd produktionsspecifik fjärrvärme (GWh)",Miljö!$B$1:$T$1,0),FALSE))</f>
        <v/>
      </c>
      <c r="J330" t="str">
        <f t="shared" si="5"/>
        <v>Stockholm Exergi AB</v>
      </c>
    </row>
    <row r="331" spans="1:10" x14ac:dyDescent="0.25">
      <c r="A331" s="2" t="s">
        <v>484</v>
      </c>
      <c r="B331" s="2" t="s">
        <v>491</v>
      </c>
      <c r="D331" t="str">
        <f>IF(ISERROR(1/VLOOKUP($B331,Kraftvärmeprod!$B$1:$D$480,MATCH("Total värmeproduktion i kraftvärmeverk i kombinerad drift (GWh)",Kraftvärmeprod!$B$1:$AV$1,0),FALSE)),"Ej kraftvärme","Alternativproduktionsmetoden")</f>
        <v>Ej kraftvärme</v>
      </c>
      <c r="E331" s="73" t="str">
        <f>IF(ISERROR(1/VLOOKUP($B331,Kraftvärmeprod!$B$1:$BD$480,MATCH("Total värmeproduktion i kraftvärmeverk i kombinerad drift (GWh)",Kraftvärmeprod!$B$1:$AV$1,0),FALSE)),"",VLOOKUP($B331,'Slutlig allokering kvv'!$B$1:$BC$480,MATCH(E$1,'Slutlig allokering kvv'!$B$1:$AU$1,0),FALSE))</f>
        <v/>
      </c>
      <c r="F331" t="str">
        <f>IF(ISERROR(1/VLOOKUP($B331,Kraftvärmeprod!$B$1:$AV$480,MATCH("Producerad elenergi i kraftvärmeverk (GWh)",Kraftvärmeprod!$B$1:$AV$1,0),FALSE)),"",VLOOKUP($B331,Kraftvärmeprod!$B$1:$AV$480,MATCH("Producerad elenergi i kraftvärmeverk (GWh)",Kraftvärmeprod!$B$1:$AV$1,0),FALSE))</f>
        <v/>
      </c>
      <c r="G331" t="str">
        <f>IF(ISERROR(1/VLOOKUP($B331,Miljö!$B$1:$T$480,MATCH("Såld mängd produktionsspecifik fjärrvärme (GWh)",Miljö!$B$1:$T$1,0),FALSE)),"",VLOOKUP($B331,Miljö!$B$1:$T$480,MATCH("Såld mängd produktionsspecifik fjärrvärme (GWh)",Miljö!$B$1:$T$1,0),FALSE))</f>
        <v/>
      </c>
      <c r="J331" t="str">
        <f t="shared" si="5"/>
        <v>Stockholm Exergi AB</v>
      </c>
    </row>
    <row r="332" spans="1:10" x14ac:dyDescent="0.25">
      <c r="A332" s="2" t="s">
        <v>484</v>
      </c>
      <c r="B332" s="2" t="s">
        <v>492</v>
      </c>
      <c r="D332" t="str">
        <f>IF(ISERROR(1/VLOOKUP($B332,Kraftvärmeprod!$B$1:$D$480,MATCH("Total värmeproduktion i kraftvärmeverk i kombinerad drift (GWh)",Kraftvärmeprod!$B$1:$AV$1,0),FALSE)),"Ej kraftvärme","Alternativproduktionsmetoden")</f>
        <v>Ej kraftvärme</v>
      </c>
      <c r="E332" s="73" t="str">
        <f>IF(ISERROR(1/VLOOKUP($B332,Kraftvärmeprod!$B$1:$BD$480,MATCH("Total värmeproduktion i kraftvärmeverk i kombinerad drift (GWh)",Kraftvärmeprod!$B$1:$AV$1,0),FALSE)),"",VLOOKUP($B332,'Slutlig allokering kvv'!$B$1:$BC$480,MATCH(E$1,'Slutlig allokering kvv'!$B$1:$AU$1,0),FALSE))</f>
        <v/>
      </c>
      <c r="F332" t="str">
        <f>IF(ISERROR(1/VLOOKUP($B332,Kraftvärmeprod!$B$1:$AV$480,MATCH("Producerad elenergi i kraftvärmeverk (GWh)",Kraftvärmeprod!$B$1:$AV$1,0),FALSE)),"",VLOOKUP($B332,Kraftvärmeprod!$B$1:$AV$480,MATCH("Producerad elenergi i kraftvärmeverk (GWh)",Kraftvärmeprod!$B$1:$AV$1,0),FALSE))</f>
        <v/>
      </c>
      <c r="G332" t="str">
        <f>IF(ISERROR(1/VLOOKUP($B332,Miljö!$B$1:$T$480,MATCH("Såld mängd produktionsspecifik fjärrvärme (GWh)",Miljö!$B$1:$T$1,0),FALSE)),"",VLOOKUP($B332,Miljö!$B$1:$T$480,MATCH("Såld mängd produktionsspecifik fjärrvärme (GWh)",Miljö!$B$1:$T$1,0),FALSE))</f>
        <v/>
      </c>
      <c r="J332" t="str">
        <f t="shared" si="5"/>
        <v>Stockholm Exergi AB</v>
      </c>
    </row>
    <row r="333" spans="1:10" x14ac:dyDescent="0.25">
      <c r="A333" s="2" t="s">
        <v>484</v>
      </c>
      <c r="B333" s="2" t="s">
        <v>493</v>
      </c>
      <c r="D333" t="str">
        <f>IF(ISERROR(1/VLOOKUP($B333,Kraftvärmeprod!$B$1:$D$480,MATCH("Total värmeproduktion i kraftvärmeverk i kombinerad drift (GWh)",Kraftvärmeprod!$B$1:$AV$1,0),FALSE)),"Ej kraftvärme","Alternativproduktionsmetoden")</f>
        <v>Ej kraftvärme</v>
      </c>
      <c r="E333" s="73" t="str">
        <f>IF(ISERROR(1/VLOOKUP($B333,Kraftvärmeprod!$B$1:$BD$480,MATCH("Total värmeproduktion i kraftvärmeverk i kombinerad drift (GWh)",Kraftvärmeprod!$B$1:$AV$1,0),FALSE)),"",VLOOKUP($B333,'Slutlig allokering kvv'!$B$1:$BC$480,MATCH(E$1,'Slutlig allokering kvv'!$B$1:$AU$1,0),FALSE))</f>
        <v/>
      </c>
      <c r="F333" t="str">
        <f>IF(ISERROR(1/VLOOKUP($B333,Kraftvärmeprod!$B$1:$AV$480,MATCH("Producerad elenergi i kraftvärmeverk (GWh)",Kraftvärmeprod!$B$1:$AV$1,0),FALSE)),"",VLOOKUP($B333,Kraftvärmeprod!$B$1:$AV$480,MATCH("Producerad elenergi i kraftvärmeverk (GWh)",Kraftvärmeprod!$B$1:$AV$1,0),FALSE))</f>
        <v/>
      </c>
      <c r="G333" t="str">
        <f>IF(ISERROR(1/VLOOKUP($B333,Miljö!$B$1:$T$480,MATCH("Såld mängd produktionsspecifik fjärrvärme (GWh)",Miljö!$B$1:$T$1,0),FALSE)),"",VLOOKUP($B333,Miljö!$B$1:$T$480,MATCH("Såld mängd produktionsspecifik fjärrvärme (GWh)",Miljö!$B$1:$T$1,0),FALSE))</f>
        <v/>
      </c>
      <c r="J333" t="str">
        <f t="shared" si="5"/>
        <v>Stockholm Exergi AB</v>
      </c>
    </row>
    <row r="334" spans="1:10" x14ac:dyDescent="0.25">
      <c r="A334" s="2" t="s">
        <v>484</v>
      </c>
      <c r="B334" s="2" t="s">
        <v>494</v>
      </c>
      <c r="D334" t="str">
        <f>IF(ISERROR(1/VLOOKUP($B334,Kraftvärmeprod!$B$1:$D$480,MATCH("Total värmeproduktion i kraftvärmeverk i kombinerad drift (GWh)",Kraftvärmeprod!$B$1:$AV$1,0),FALSE)),"Ej kraftvärme","Alternativproduktionsmetoden")</f>
        <v>Ej kraftvärme</v>
      </c>
      <c r="E334" s="73" t="str">
        <f>IF(ISERROR(1/VLOOKUP($B334,Kraftvärmeprod!$B$1:$BD$480,MATCH("Total värmeproduktion i kraftvärmeverk i kombinerad drift (GWh)",Kraftvärmeprod!$B$1:$AV$1,0),FALSE)),"",VLOOKUP($B334,'Slutlig allokering kvv'!$B$1:$BC$480,MATCH(E$1,'Slutlig allokering kvv'!$B$1:$AU$1,0),FALSE))</f>
        <v/>
      </c>
      <c r="F334" t="str">
        <f>IF(ISERROR(1/VLOOKUP($B334,Kraftvärmeprod!$B$1:$AV$480,MATCH("Producerad elenergi i kraftvärmeverk (GWh)",Kraftvärmeprod!$B$1:$AV$1,0),FALSE)),"",VLOOKUP($B334,Kraftvärmeprod!$B$1:$AV$480,MATCH("Producerad elenergi i kraftvärmeverk (GWh)",Kraftvärmeprod!$B$1:$AV$1,0),FALSE))</f>
        <v/>
      </c>
      <c r="G334" t="str">
        <f>IF(ISERROR(1/VLOOKUP($B334,Miljö!$B$1:$T$480,MATCH("Såld mängd produktionsspecifik fjärrvärme (GWh)",Miljö!$B$1:$T$1,0),FALSE)),"",VLOOKUP($B334,Miljö!$B$1:$T$480,MATCH("Såld mängd produktionsspecifik fjärrvärme (GWh)",Miljö!$B$1:$T$1,0),FALSE))</f>
        <v/>
      </c>
      <c r="J334" t="str">
        <f t="shared" si="5"/>
        <v>Stockholm Exergi AB</v>
      </c>
    </row>
    <row r="335" spans="1:10" x14ac:dyDescent="0.25">
      <c r="A335" s="2" t="s">
        <v>484</v>
      </c>
      <c r="B335" s="2" t="s">
        <v>495</v>
      </c>
      <c r="D335" t="str">
        <f>IF(ISERROR(1/VLOOKUP($B335,Kraftvärmeprod!$B$1:$D$480,MATCH("Total värmeproduktion i kraftvärmeverk i kombinerad drift (GWh)",Kraftvärmeprod!$B$1:$AV$1,0),FALSE)),"Ej kraftvärme","Alternativproduktionsmetoden")</f>
        <v>Ej kraftvärme</v>
      </c>
      <c r="E335" s="73" t="str">
        <f>IF(ISERROR(1/VLOOKUP($B335,Kraftvärmeprod!$B$1:$BD$480,MATCH("Total värmeproduktion i kraftvärmeverk i kombinerad drift (GWh)",Kraftvärmeprod!$B$1:$AV$1,0),FALSE)),"",VLOOKUP($B335,'Slutlig allokering kvv'!$B$1:$BC$480,MATCH(E$1,'Slutlig allokering kvv'!$B$1:$AU$1,0),FALSE))</f>
        <v/>
      </c>
      <c r="F335" t="str">
        <f>IF(ISERROR(1/VLOOKUP($B335,Kraftvärmeprod!$B$1:$AV$480,MATCH("Producerad elenergi i kraftvärmeverk (GWh)",Kraftvärmeprod!$B$1:$AV$1,0),FALSE)),"",VLOOKUP($B335,Kraftvärmeprod!$B$1:$AV$480,MATCH("Producerad elenergi i kraftvärmeverk (GWh)",Kraftvärmeprod!$B$1:$AV$1,0),FALSE))</f>
        <v/>
      </c>
      <c r="G335" t="str">
        <f>IF(ISERROR(1/VLOOKUP($B335,Miljö!$B$1:$T$480,MATCH("Såld mängd produktionsspecifik fjärrvärme (GWh)",Miljö!$B$1:$T$1,0),FALSE)),"",VLOOKUP($B335,Miljö!$B$1:$T$480,MATCH("Såld mängd produktionsspecifik fjärrvärme (GWh)",Miljö!$B$1:$T$1,0),FALSE))</f>
        <v/>
      </c>
      <c r="J335" t="str">
        <f t="shared" si="5"/>
        <v>Stockholm Exergi AB</v>
      </c>
    </row>
    <row r="336" spans="1:10" x14ac:dyDescent="0.25">
      <c r="A336" s="2" t="s">
        <v>484</v>
      </c>
      <c r="B336" s="2" t="s">
        <v>496</v>
      </c>
      <c r="D336" t="str">
        <f>IF(ISERROR(1/VLOOKUP($B336,Kraftvärmeprod!$B$1:$D$480,MATCH("Total värmeproduktion i kraftvärmeverk i kombinerad drift (GWh)",Kraftvärmeprod!$B$1:$AV$1,0),FALSE)),"Ej kraftvärme","Alternativproduktionsmetoden")</f>
        <v>Ej kraftvärme</v>
      </c>
      <c r="E336" s="73" t="str">
        <f>IF(ISERROR(1/VLOOKUP($B336,Kraftvärmeprod!$B$1:$BD$480,MATCH("Total värmeproduktion i kraftvärmeverk i kombinerad drift (GWh)",Kraftvärmeprod!$B$1:$AV$1,0),FALSE)),"",VLOOKUP($B336,'Slutlig allokering kvv'!$B$1:$BC$480,MATCH(E$1,'Slutlig allokering kvv'!$B$1:$AU$1,0),FALSE))</f>
        <v/>
      </c>
      <c r="F336" t="str">
        <f>IF(ISERROR(1/VLOOKUP($B336,Kraftvärmeprod!$B$1:$AV$480,MATCH("Producerad elenergi i kraftvärmeverk (GWh)",Kraftvärmeprod!$B$1:$AV$1,0),FALSE)),"",VLOOKUP($B336,Kraftvärmeprod!$B$1:$AV$480,MATCH("Producerad elenergi i kraftvärmeverk (GWh)",Kraftvärmeprod!$B$1:$AV$1,0),FALSE))</f>
        <v/>
      </c>
      <c r="G336" t="str">
        <f>IF(ISERROR(1/VLOOKUP($B336,Miljö!$B$1:$T$480,MATCH("Såld mängd produktionsspecifik fjärrvärme (GWh)",Miljö!$B$1:$T$1,0),FALSE)),"",VLOOKUP($B336,Miljö!$B$1:$T$480,MATCH("Såld mängd produktionsspecifik fjärrvärme (GWh)",Miljö!$B$1:$T$1,0),FALSE))</f>
        <v/>
      </c>
      <c r="J336" t="str">
        <f t="shared" si="5"/>
        <v>Stockholm Exergi AB</v>
      </c>
    </row>
    <row r="337" spans="1:10" x14ac:dyDescent="0.25">
      <c r="A337" s="2" t="s">
        <v>497</v>
      </c>
      <c r="B337" s="2" t="s">
        <v>498</v>
      </c>
      <c r="D337" t="str">
        <f>IF(ISERROR(1/VLOOKUP($B337,Kraftvärmeprod!$B$1:$D$480,MATCH("Total värmeproduktion i kraftvärmeverk i kombinerad drift (GWh)",Kraftvärmeprod!$B$1:$AV$1,0),FALSE)),"Ej kraftvärme","Alternativproduktionsmetoden")</f>
        <v>Alternativproduktionsmetoden</v>
      </c>
      <c r="E337" s="73">
        <f>IF(ISERROR(1/VLOOKUP($B337,Kraftvärmeprod!$B$1:$BD$480,MATCH("Total värmeproduktion i kraftvärmeverk i kombinerad drift (GWh)",Kraftvärmeprod!$B$1:$AV$1,0),FALSE)),"",VLOOKUP($B337,'Slutlig allokering kvv'!$B$1:$BC$480,MATCH(E$1,'Slutlig allokering kvv'!$B$1:$AU$1,0),FALSE))</f>
        <v>0.65234871805076056</v>
      </c>
      <c r="F337">
        <f>IF(ISERROR(1/VLOOKUP($B337,Kraftvärmeprod!$B$1:$AV$480,MATCH("Producerad elenergi i kraftvärmeverk (GWh)",Kraftvärmeprod!$B$1:$AV$1,0),FALSE)),"",VLOOKUP($B337,Kraftvärmeprod!$B$1:$AV$480,MATCH("Producerad elenergi i kraftvärmeverk (GWh)",Kraftvärmeprod!$B$1:$AV$1,0),FALSE))</f>
        <v>28.472999999999999</v>
      </c>
      <c r="G337" t="str">
        <f>IF(ISERROR(1/VLOOKUP($B337,Miljö!$B$1:$T$480,MATCH("Såld mängd produktionsspecifik fjärrvärme (GWh)",Miljö!$B$1:$T$1,0),FALSE)),"",VLOOKUP($B337,Miljö!$B$1:$T$480,MATCH("Såld mängd produktionsspecifik fjärrvärme (GWh)",Miljö!$B$1:$T$1,0),FALSE))</f>
        <v/>
      </c>
      <c r="J337" t="str">
        <f t="shared" si="5"/>
        <v>Strängnäs Energi AB, SEVAB</v>
      </c>
    </row>
    <row r="338" spans="1:10" x14ac:dyDescent="0.25">
      <c r="A338" s="2" t="s">
        <v>499</v>
      </c>
      <c r="B338" s="2" t="s">
        <v>500</v>
      </c>
      <c r="D338" t="str">
        <f>IF(ISERROR(1/VLOOKUP($B338,Kraftvärmeprod!$B$1:$D$480,MATCH("Total värmeproduktion i kraftvärmeverk i kombinerad drift (GWh)",Kraftvärmeprod!$B$1:$AV$1,0),FALSE)),"Ej kraftvärme","Alternativproduktionsmetoden")</f>
        <v>Ej kraftvärme</v>
      </c>
      <c r="E338" s="73" t="str">
        <f>IF(ISERROR(1/VLOOKUP($B338,Kraftvärmeprod!$B$1:$BD$480,MATCH("Total värmeproduktion i kraftvärmeverk i kombinerad drift (GWh)",Kraftvärmeprod!$B$1:$AV$1,0),FALSE)),"",VLOOKUP($B338,'Slutlig allokering kvv'!$B$1:$BC$480,MATCH(E$1,'Slutlig allokering kvv'!$B$1:$AU$1,0),FALSE))</f>
        <v/>
      </c>
      <c r="F338" t="str">
        <f>IF(ISERROR(1/VLOOKUP($B338,Kraftvärmeprod!$B$1:$AV$480,MATCH("Producerad elenergi i kraftvärmeverk (GWh)",Kraftvärmeprod!$B$1:$AV$1,0),FALSE)),"",VLOOKUP($B338,Kraftvärmeprod!$B$1:$AV$480,MATCH("Producerad elenergi i kraftvärmeverk (GWh)",Kraftvärmeprod!$B$1:$AV$1,0),FALSE))</f>
        <v/>
      </c>
      <c r="G338" t="str">
        <f>IF(ISERROR(1/VLOOKUP($B338,Miljö!$B$1:$T$480,MATCH("Såld mängd produktionsspecifik fjärrvärme (GWh)",Miljö!$B$1:$T$1,0),FALSE)),"",VLOOKUP($B338,Miljö!$B$1:$T$480,MATCH("Såld mängd produktionsspecifik fjärrvärme (GWh)",Miljö!$B$1:$T$1,0),FALSE))</f>
        <v/>
      </c>
      <c r="J338" t="str">
        <f t="shared" si="5"/>
        <v>Strömstads Kommun</v>
      </c>
    </row>
    <row r="339" spans="1:10" x14ac:dyDescent="0.25">
      <c r="A339" s="2" t="s">
        <v>501</v>
      </c>
      <c r="B339" s="2" t="s">
        <v>502</v>
      </c>
      <c r="D339" t="str">
        <f>IF(ISERROR(1/VLOOKUP($B339,Kraftvärmeprod!$B$1:$D$480,MATCH("Total värmeproduktion i kraftvärmeverk i kombinerad drift (GWh)",Kraftvärmeprod!$B$1:$AV$1,0),FALSE)),"Ej kraftvärme","Alternativproduktionsmetoden")</f>
        <v>Ej kraftvärme</v>
      </c>
      <c r="E339" s="73" t="str">
        <f>IF(ISERROR(1/VLOOKUP($B339,Kraftvärmeprod!$B$1:$BD$480,MATCH("Total värmeproduktion i kraftvärmeverk i kombinerad drift (GWh)",Kraftvärmeprod!$B$1:$AV$1,0),FALSE)),"",VLOOKUP($B339,'Slutlig allokering kvv'!$B$1:$BC$480,MATCH(E$1,'Slutlig allokering kvv'!$B$1:$AU$1,0),FALSE))</f>
        <v/>
      </c>
      <c r="F339" t="str">
        <f>IF(ISERROR(1/VLOOKUP($B339,Kraftvärmeprod!$B$1:$AV$480,MATCH("Producerad elenergi i kraftvärmeverk (GWh)",Kraftvärmeprod!$B$1:$AV$1,0),FALSE)),"",VLOOKUP($B339,Kraftvärmeprod!$B$1:$AV$480,MATCH("Producerad elenergi i kraftvärmeverk (GWh)",Kraftvärmeprod!$B$1:$AV$1,0),FALSE))</f>
        <v/>
      </c>
      <c r="G339" t="str">
        <f>IF(ISERROR(1/VLOOKUP($B339,Miljö!$B$1:$T$480,MATCH("Såld mängd produktionsspecifik fjärrvärme (GWh)",Miljö!$B$1:$T$1,0),FALSE)),"",VLOOKUP($B339,Miljö!$B$1:$T$480,MATCH("Såld mängd produktionsspecifik fjärrvärme (GWh)",Miljö!$B$1:$T$1,0),FALSE))</f>
        <v/>
      </c>
      <c r="J339" t="str">
        <f t="shared" si="5"/>
        <v>Sundsvall Energi AB</v>
      </c>
    </row>
    <row r="340" spans="1:10" x14ac:dyDescent="0.25">
      <c r="A340" s="2" t="s">
        <v>501</v>
      </c>
      <c r="B340" s="2" t="s">
        <v>503</v>
      </c>
      <c r="D340" t="str">
        <f>IF(ISERROR(1/VLOOKUP($B340,Kraftvärmeprod!$B$1:$D$480,MATCH("Total värmeproduktion i kraftvärmeverk i kombinerad drift (GWh)",Kraftvärmeprod!$B$1:$AV$1,0),FALSE)),"Ej kraftvärme","Alternativproduktionsmetoden")</f>
        <v>Ej kraftvärme</v>
      </c>
      <c r="E340" s="73" t="str">
        <f>IF(ISERROR(1/VLOOKUP($B340,Kraftvärmeprod!$B$1:$BD$480,MATCH("Total värmeproduktion i kraftvärmeverk i kombinerad drift (GWh)",Kraftvärmeprod!$B$1:$AV$1,0),FALSE)),"",VLOOKUP($B340,'Slutlig allokering kvv'!$B$1:$BC$480,MATCH(E$1,'Slutlig allokering kvv'!$B$1:$AU$1,0),FALSE))</f>
        <v/>
      </c>
      <c r="F340" t="str">
        <f>IF(ISERROR(1/VLOOKUP($B340,Kraftvärmeprod!$B$1:$AV$480,MATCH("Producerad elenergi i kraftvärmeverk (GWh)",Kraftvärmeprod!$B$1:$AV$1,0),FALSE)),"",VLOOKUP($B340,Kraftvärmeprod!$B$1:$AV$480,MATCH("Producerad elenergi i kraftvärmeverk (GWh)",Kraftvärmeprod!$B$1:$AV$1,0),FALSE))</f>
        <v/>
      </c>
      <c r="G340" t="str">
        <f>IF(ISERROR(1/VLOOKUP($B340,Miljö!$B$1:$T$480,MATCH("Såld mängd produktionsspecifik fjärrvärme (GWh)",Miljö!$B$1:$T$1,0),FALSE)),"",VLOOKUP($B340,Miljö!$B$1:$T$480,MATCH("Såld mängd produktionsspecifik fjärrvärme (GWh)",Miljö!$B$1:$T$1,0),FALSE))</f>
        <v/>
      </c>
      <c r="J340" t="str">
        <f t="shared" si="5"/>
        <v>Sundsvall Energi AB</v>
      </c>
    </row>
    <row r="341" spans="1:10" x14ac:dyDescent="0.25">
      <c r="A341" s="2" t="s">
        <v>501</v>
      </c>
      <c r="B341" s="2" t="s">
        <v>504</v>
      </c>
      <c r="D341" t="str">
        <f>IF(ISERROR(1/VLOOKUP($B341,Kraftvärmeprod!$B$1:$D$480,MATCH("Total värmeproduktion i kraftvärmeverk i kombinerad drift (GWh)",Kraftvärmeprod!$B$1:$AV$1,0),FALSE)),"Ej kraftvärme","Alternativproduktionsmetoden")</f>
        <v>Alternativproduktionsmetoden</v>
      </c>
      <c r="E341" s="73">
        <f>IF(ISERROR(1/VLOOKUP($B341,Kraftvärmeprod!$B$1:$BD$480,MATCH("Total värmeproduktion i kraftvärmeverk i kombinerad drift (GWh)",Kraftvärmeprod!$B$1:$AV$1,0),FALSE)),"",VLOOKUP($B341,'Slutlig allokering kvv'!$B$1:$BC$480,MATCH(E$1,'Slutlig allokering kvv'!$B$1:$AU$1,0),FALSE))</f>
        <v>0.54501388904636106</v>
      </c>
      <c r="F341">
        <f>IF(ISERROR(1/VLOOKUP($B341,Kraftvärmeprod!$B$1:$AV$480,MATCH("Producerad elenergi i kraftvärmeverk (GWh)",Kraftvärmeprod!$B$1:$AV$1,0),FALSE)),"",VLOOKUP($B341,Kraftvärmeprod!$B$1:$AV$480,MATCH("Producerad elenergi i kraftvärmeverk (GWh)",Kraftvärmeprod!$B$1:$AV$1,0),FALSE))</f>
        <v>42.973999999999997</v>
      </c>
      <c r="G341">
        <f>IF(ISERROR(1/VLOOKUP($B341,Miljö!$B$1:$T$480,MATCH("Såld mängd produktionsspecifik fjärrvärme (GWh)",Miljö!$B$1:$T$1,0),FALSE)),"",VLOOKUP($B341,Miljö!$B$1:$T$480,MATCH("Såld mängd produktionsspecifik fjärrvärme (GWh)",Miljö!$B$1:$T$1,0),FALSE))</f>
        <v>74.744</v>
      </c>
      <c r="J341" t="str">
        <f t="shared" si="5"/>
        <v>Sundsvall Energi AB</v>
      </c>
    </row>
    <row r="342" spans="1:10" x14ac:dyDescent="0.25">
      <c r="A342" s="2" t="s">
        <v>501</v>
      </c>
      <c r="B342" s="2" t="s">
        <v>505</v>
      </c>
      <c r="D342" t="str">
        <f>IF(ISERROR(1/VLOOKUP($B342,Kraftvärmeprod!$B$1:$D$480,MATCH("Total värmeproduktion i kraftvärmeverk i kombinerad drift (GWh)",Kraftvärmeprod!$B$1:$AV$1,0),FALSE)),"Ej kraftvärme","Alternativproduktionsmetoden")</f>
        <v>Alternativproduktionsmetoden</v>
      </c>
      <c r="E342" s="73">
        <f>IF(ISERROR(1/VLOOKUP($B342,Kraftvärmeprod!$B$1:$BD$480,MATCH("Total värmeproduktion i kraftvärmeverk i kombinerad drift (GWh)",Kraftvärmeprod!$B$1:$AV$1,0),FALSE)),"",VLOOKUP($B342,'Slutlig allokering kvv'!$B$1:$BC$480,MATCH(E$1,'Slutlig allokering kvv'!$B$1:$AU$1,0),FALSE))</f>
        <v>0.55065476569971306</v>
      </c>
      <c r="F342">
        <f>IF(ISERROR(1/VLOOKUP($B342,Kraftvärmeprod!$B$1:$AV$480,MATCH("Producerad elenergi i kraftvärmeverk (GWh)",Kraftvärmeprod!$B$1:$AV$1,0),FALSE)),"",VLOOKUP($B342,Kraftvärmeprod!$B$1:$AV$480,MATCH("Producerad elenergi i kraftvärmeverk (GWh)",Kraftvärmeprod!$B$1:$AV$1,0),FALSE))</f>
        <v>3.4</v>
      </c>
      <c r="G342" t="str">
        <f>IF(ISERROR(1/VLOOKUP($B342,Miljö!$B$1:$T$480,MATCH("Såld mängd produktionsspecifik fjärrvärme (GWh)",Miljö!$B$1:$T$1,0),FALSE)),"",VLOOKUP($B342,Miljö!$B$1:$T$480,MATCH("Såld mängd produktionsspecifik fjärrvärme (GWh)",Miljö!$B$1:$T$1,0),FALSE))</f>
        <v/>
      </c>
      <c r="J342" t="str">
        <f t="shared" si="5"/>
        <v>Sundsvall Energi AB</v>
      </c>
    </row>
    <row r="343" spans="1:10" x14ac:dyDescent="0.25">
      <c r="A343" s="2" t="s">
        <v>501</v>
      </c>
      <c r="B343" s="2" t="s">
        <v>506</v>
      </c>
      <c r="D343" t="str">
        <f>IF(ISERROR(1/VLOOKUP($B343,Kraftvärmeprod!$B$1:$D$480,MATCH("Total värmeproduktion i kraftvärmeverk i kombinerad drift (GWh)",Kraftvärmeprod!$B$1:$AV$1,0),FALSE)),"Ej kraftvärme","Alternativproduktionsmetoden")</f>
        <v>Ej kraftvärme</v>
      </c>
      <c r="E343" s="73" t="str">
        <f>IF(ISERROR(1/VLOOKUP($B343,Kraftvärmeprod!$B$1:$BD$480,MATCH("Total värmeproduktion i kraftvärmeverk i kombinerad drift (GWh)",Kraftvärmeprod!$B$1:$AV$1,0),FALSE)),"",VLOOKUP($B343,'Slutlig allokering kvv'!$B$1:$BC$480,MATCH(E$1,'Slutlig allokering kvv'!$B$1:$AU$1,0),FALSE))</f>
        <v/>
      </c>
      <c r="F343" t="str">
        <f>IF(ISERROR(1/VLOOKUP($B343,Kraftvärmeprod!$B$1:$AV$480,MATCH("Producerad elenergi i kraftvärmeverk (GWh)",Kraftvärmeprod!$B$1:$AV$1,0),FALSE)),"",VLOOKUP($B343,Kraftvärmeprod!$B$1:$AV$480,MATCH("Producerad elenergi i kraftvärmeverk (GWh)",Kraftvärmeprod!$B$1:$AV$1,0),FALSE))</f>
        <v/>
      </c>
      <c r="G343" t="str">
        <f>IF(ISERROR(1/VLOOKUP($B343,Miljö!$B$1:$T$480,MATCH("Såld mängd produktionsspecifik fjärrvärme (GWh)",Miljö!$B$1:$T$1,0),FALSE)),"",VLOOKUP($B343,Miljö!$B$1:$T$480,MATCH("Såld mängd produktionsspecifik fjärrvärme (GWh)",Miljö!$B$1:$T$1,0),FALSE))</f>
        <v/>
      </c>
      <c r="J343" t="str">
        <f t="shared" si="5"/>
        <v>Sundsvall Energi AB</v>
      </c>
    </row>
    <row r="344" spans="1:10" x14ac:dyDescent="0.25">
      <c r="A344" s="2" t="s">
        <v>512</v>
      </c>
      <c r="B344" s="2" t="s">
        <v>513</v>
      </c>
      <c r="D344" t="str">
        <f>IF(ISERROR(1/VLOOKUP($B344,Kraftvärmeprod!$B$1:$D$480,MATCH("Total värmeproduktion i kraftvärmeverk i kombinerad drift (GWh)",Kraftvärmeprod!$B$1:$AV$1,0),FALSE)),"Ej kraftvärme","Alternativproduktionsmetoden")</f>
        <v>Alternativproduktionsmetoden</v>
      </c>
      <c r="E344" s="73">
        <f>IF(ISERROR(1/VLOOKUP($B344,Kraftvärmeprod!$B$1:$BD$480,MATCH("Total värmeproduktion i kraftvärmeverk i kombinerad drift (GWh)",Kraftvärmeprod!$B$1:$AV$1,0),FALSE)),"",VLOOKUP($B344,'Slutlig allokering kvv'!$B$1:$BC$480,MATCH(E$1,'Slutlig allokering kvv'!$B$1:$AU$1,0),FALSE))</f>
        <v>0.58405945454545438</v>
      </c>
      <c r="F344">
        <f>IF(ISERROR(1/VLOOKUP($B344,Kraftvärmeprod!$B$1:$AV$480,MATCH("Producerad elenergi i kraftvärmeverk (GWh)",Kraftvärmeprod!$B$1:$AV$1,0),FALSE)),"",VLOOKUP($B344,Kraftvärmeprod!$B$1:$AV$480,MATCH("Producerad elenergi i kraftvärmeverk (GWh)",Kraftvärmeprod!$B$1:$AV$1,0),FALSE))</f>
        <v>300</v>
      </c>
      <c r="G344" t="str">
        <f>IF(ISERROR(1/VLOOKUP($B344,Miljö!$B$1:$T$480,MATCH("Såld mängd produktionsspecifik fjärrvärme (GWh)",Miljö!$B$1:$T$1,0),FALSE)),"",VLOOKUP($B344,Miljö!$B$1:$T$480,MATCH("Såld mängd produktionsspecifik fjärrvärme (GWh)",Miljö!$B$1:$T$1,0),FALSE))</f>
        <v/>
      </c>
      <c r="J344" t="str">
        <f t="shared" si="5"/>
        <v>Svensk Fjärrvärme</v>
      </c>
    </row>
    <row r="345" spans="1:10" x14ac:dyDescent="0.25">
      <c r="A345" s="2" t="s">
        <v>512</v>
      </c>
      <c r="B345" s="2" t="s">
        <v>514</v>
      </c>
      <c r="D345" t="str">
        <f>IF(ISERROR(1/VLOOKUP($B345,Kraftvärmeprod!$B$1:$D$480,MATCH("Total värmeproduktion i kraftvärmeverk i kombinerad drift (GWh)",Kraftvärmeprod!$B$1:$AV$1,0),FALSE)),"Ej kraftvärme","Alternativproduktionsmetoden")</f>
        <v>Ej kraftvärme</v>
      </c>
      <c r="E345" s="73" t="str">
        <f>IF(ISERROR(1/VLOOKUP($B345,Kraftvärmeprod!$B$1:$BD$480,MATCH("Total värmeproduktion i kraftvärmeverk i kombinerad drift (GWh)",Kraftvärmeprod!$B$1:$AV$1,0),FALSE)),"",VLOOKUP($B345,'Slutlig allokering kvv'!$B$1:$BC$480,MATCH(E$1,'Slutlig allokering kvv'!$B$1:$AU$1,0),FALSE))</f>
        <v/>
      </c>
      <c r="F345" t="str">
        <f>IF(ISERROR(1/VLOOKUP($B345,Kraftvärmeprod!$B$1:$AV$480,MATCH("Producerad elenergi i kraftvärmeverk (GWh)",Kraftvärmeprod!$B$1:$AV$1,0),FALSE)),"",VLOOKUP($B345,Kraftvärmeprod!$B$1:$AV$480,MATCH("Producerad elenergi i kraftvärmeverk (GWh)",Kraftvärmeprod!$B$1:$AV$1,0),FALSE))</f>
        <v/>
      </c>
      <c r="G345" t="str">
        <f>IF(ISERROR(1/VLOOKUP($B345,Miljö!$B$1:$T$480,MATCH("Såld mängd produktionsspecifik fjärrvärme (GWh)",Miljö!$B$1:$T$1,0),FALSE)),"",VLOOKUP($B345,Miljö!$B$1:$T$480,MATCH("Såld mängd produktionsspecifik fjärrvärme (GWh)",Miljö!$B$1:$T$1,0),FALSE))</f>
        <v/>
      </c>
      <c r="J345" t="str">
        <f t="shared" si="5"/>
        <v>Svensk Fjärrvärme</v>
      </c>
    </row>
    <row r="346" spans="1:10" x14ac:dyDescent="0.25">
      <c r="A346" s="2" t="s">
        <v>512</v>
      </c>
      <c r="B346" s="2" t="s">
        <v>515</v>
      </c>
      <c r="D346" t="str">
        <f>IF(ISERROR(1/VLOOKUP($B346,Kraftvärmeprod!$B$1:$D$480,MATCH("Total värmeproduktion i kraftvärmeverk i kombinerad drift (GWh)",Kraftvärmeprod!$B$1:$AV$1,0),FALSE)),"Ej kraftvärme","Alternativproduktionsmetoden")</f>
        <v>Alternativproduktionsmetoden</v>
      </c>
      <c r="E346" s="73">
        <f>IF(ISERROR(1/VLOOKUP($B346,Kraftvärmeprod!$B$1:$BD$480,MATCH("Total värmeproduktion i kraftvärmeverk i kombinerad drift (GWh)",Kraftvärmeprod!$B$1:$AV$1,0),FALSE)),"",VLOOKUP($B346,'Slutlig allokering kvv'!$B$1:$BC$480,MATCH(E$1,'Slutlig allokering kvv'!$B$1:$AU$1,0),FALSE))</f>
        <v>0.60130959493670888</v>
      </c>
      <c r="F346">
        <f>IF(ISERROR(1/VLOOKUP($B346,Kraftvärmeprod!$B$1:$AV$480,MATCH("Producerad elenergi i kraftvärmeverk (GWh)",Kraftvärmeprod!$B$1:$AV$1,0),FALSE)),"",VLOOKUP($B346,Kraftvärmeprod!$B$1:$AV$480,MATCH("Producerad elenergi i kraftvärmeverk (GWh)",Kraftvärmeprod!$B$1:$AV$1,0),FALSE))</f>
        <v>70</v>
      </c>
      <c r="G346" t="str">
        <f>IF(ISERROR(1/VLOOKUP($B346,Miljö!$B$1:$T$480,MATCH("Såld mängd produktionsspecifik fjärrvärme (GWh)",Miljö!$B$1:$T$1,0),FALSE)),"",VLOOKUP($B346,Miljö!$B$1:$T$480,MATCH("Såld mängd produktionsspecifik fjärrvärme (GWh)",Miljö!$B$1:$T$1,0),FALSE))</f>
        <v/>
      </c>
      <c r="J346" t="str">
        <f t="shared" si="5"/>
        <v>Svensk Fjärrvärme</v>
      </c>
    </row>
    <row r="347" spans="1:10" x14ac:dyDescent="0.25">
      <c r="A347" s="2" t="s">
        <v>516</v>
      </c>
      <c r="B347" s="2" t="s">
        <v>517</v>
      </c>
      <c r="D347" t="str">
        <f>IF(ISERROR(1/VLOOKUP($B347,Kraftvärmeprod!$B$1:$D$480,MATCH("Total värmeproduktion i kraftvärmeverk i kombinerad drift (GWh)",Kraftvärmeprod!$B$1:$AV$1,0),FALSE)),"Ej kraftvärme","Alternativproduktionsmetoden")</f>
        <v>Ej kraftvärme</v>
      </c>
      <c r="E347" s="73" t="str">
        <f>IF(ISERROR(1/VLOOKUP($B347,Kraftvärmeprod!$B$1:$BD$480,MATCH("Total värmeproduktion i kraftvärmeverk i kombinerad drift (GWh)",Kraftvärmeprod!$B$1:$AV$1,0),FALSE)),"",VLOOKUP($B347,'Slutlig allokering kvv'!$B$1:$BC$480,MATCH(E$1,'Slutlig allokering kvv'!$B$1:$AU$1,0),FALSE))</f>
        <v/>
      </c>
      <c r="F347" t="str">
        <f>IF(ISERROR(1/VLOOKUP($B347,Kraftvärmeprod!$B$1:$AV$480,MATCH("Producerad elenergi i kraftvärmeverk (GWh)",Kraftvärmeprod!$B$1:$AV$1,0),FALSE)),"",VLOOKUP($B347,Kraftvärmeprod!$B$1:$AV$480,MATCH("Producerad elenergi i kraftvärmeverk (GWh)",Kraftvärmeprod!$B$1:$AV$1,0),FALSE))</f>
        <v/>
      </c>
      <c r="G347" t="str">
        <f>IF(ISERROR(1/VLOOKUP($B347,Miljö!$B$1:$T$480,MATCH("Såld mängd produktionsspecifik fjärrvärme (GWh)",Miljö!$B$1:$T$1,0),FALSE)),"",VLOOKUP($B347,Miljö!$B$1:$T$480,MATCH("Såld mängd produktionsspecifik fjärrvärme (GWh)",Miljö!$B$1:$T$1,0),FALSE))</f>
        <v/>
      </c>
      <c r="J347" t="str">
        <f t="shared" si="5"/>
        <v>Söderenergi AB</v>
      </c>
    </row>
    <row r="348" spans="1:10" x14ac:dyDescent="0.25">
      <c r="A348" s="2" t="s">
        <v>518</v>
      </c>
      <c r="B348" s="2" t="s">
        <v>519</v>
      </c>
      <c r="D348" t="str">
        <f>IF(ISERROR(1/VLOOKUP($B348,Kraftvärmeprod!$B$1:$D$480,MATCH("Total värmeproduktion i kraftvärmeverk i kombinerad drift (GWh)",Kraftvärmeprod!$B$1:$AV$1,0),FALSE)),"Ej kraftvärme","Alternativproduktionsmetoden")</f>
        <v>Ej kraftvärme</v>
      </c>
      <c r="E348" s="73" t="str">
        <f>IF(ISERROR(1/VLOOKUP($B348,Kraftvärmeprod!$B$1:$BD$480,MATCH("Total värmeproduktion i kraftvärmeverk i kombinerad drift (GWh)",Kraftvärmeprod!$B$1:$AV$1,0),FALSE)),"",VLOOKUP($B348,'Slutlig allokering kvv'!$B$1:$BC$480,MATCH(E$1,'Slutlig allokering kvv'!$B$1:$AU$1,0),FALSE))</f>
        <v/>
      </c>
      <c r="F348" t="str">
        <f>IF(ISERROR(1/VLOOKUP($B348,Kraftvärmeprod!$B$1:$AV$480,MATCH("Producerad elenergi i kraftvärmeverk (GWh)",Kraftvärmeprod!$B$1:$AV$1,0),FALSE)),"",VLOOKUP($B348,Kraftvärmeprod!$B$1:$AV$480,MATCH("Producerad elenergi i kraftvärmeverk (GWh)",Kraftvärmeprod!$B$1:$AV$1,0),FALSE))</f>
        <v/>
      </c>
      <c r="G348" t="str">
        <f>IF(ISERROR(1/VLOOKUP($B348,Miljö!$B$1:$T$480,MATCH("Såld mängd produktionsspecifik fjärrvärme (GWh)",Miljö!$B$1:$T$1,0),FALSE)),"",VLOOKUP($B348,Miljö!$B$1:$T$480,MATCH("Såld mängd produktionsspecifik fjärrvärme (GWh)",Miljö!$B$1:$T$1,0),FALSE))</f>
        <v/>
      </c>
      <c r="J348" t="str">
        <f t="shared" si="5"/>
        <v>Söderhamn Nära AB</v>
      </c>
    </row>
    <row r="349" spans="1:10" x14ac:dyDescent="0.25">
      <c r="A349" s="2" t="s">
        <v>518</v>
      </c>
      <c r="B349" s="2" t="s">
        <v>520</v>
      </c>
      <c r="D349" t="str">
        <f>IF(ISERROR(1/VLOOKUP($B349,Kraftvärmeprod!$B$1:$D$480,MATCH("Total värmeproduktion i kraftvärmeverk i kombinerad drift (GWh)",Kraftvärmeprod!$B$1:$AV$1,0),FALSE)),"Ej kraftvärme","Alternativproduktionsmetoden")</f>
        <v>Ej kraftvärme</v>
      </c>
      <c r="E349" s="73" t="str">
        <f>IF(ISERROR(1/VLOOKUP($B349,Kraftvärmeprod!$B$1:$BD$480,MATCH("Total värmeproduktion i kraftvärmeverk i kombinerad drift (GWh)",Kraftvärmeprod!$B$1:$AV$1,0),FALSE)),"",VLOOKUP($B349,'Slutlig allokering kvv'!$B$1:$BC$480,MATCH(E$1,'Slutlig allokering kvv'!$B$1:$AU$1,0),FALSE))</f>
        <v/>
      </c>
      <c r="F349" t="str">
        <f>IF(ISERROR(1/VLOOKUP($B349,Kraftvärmeprod!$B$1:$AV$480,MATCH("Producerad elenergi i kraftvärmeverk (GWh)",Kraftvärmeprod!$B$1:$AV$1,0),FALSE)),"",VLOOKUP($B349,Kraftvärmeprod!$B$1:$AV$480,MATCH("Producerad elenergi i kraftvärmeverk (GWh)",Kraftvärmeprod!$B$1:$AV$1,0),FALSE))</f>
        <v/>
      </c>
      <c r="G349" t="str">
        <f>IF(ISERROR(1/VLOOKUP($B349,Miljö!$B$1:$T$480,MATCH("Såld mängd produktionsspecifik fjärrvärme (GWh)",Miljö!$B$1:$T$1,0),FALSE)),"",VLOOKUP($B349,Miljö!$B$1:$T$480,MATCH("Såld mängd produktionsspecifik fjärrvärme (GWh)",Miljö!$B$1:$T$1,0),FALSE))</f>
        <v/>
      </c>
      <c r="J349" t="str">
        <f t="shared" si="5"/>
        <v>Söderhamn Nära AB</v>
      </c>
    </row>
    <row r="350" spans="1:10" x14ac:dyDescent="0.25">
      <c r="A350" s="2" t="s">
        <v>518</v>
      </c>
      <c r="B350" s="2" t="s">
        <v>521</v>
      </c>
      <c r="D350" t="str">
        <f>IF(ISERROR(1/VLOOKUP($B350,Kraftvärmeprod!$B$1:$D$480,MATCH("Total värmeproduktion i kraftvärmeverk i kombinerad drift (GWh)",Kraftvärmeprod!$B$1:$AV$1,0),FALSE)),"Ej kraftvärme","Alternativproduktionsmetoden")</f>
        <v>Ej kraftvärme</v>
      </c>
      <c r="E350" s="73" t="str">
        <f>IF(ISERROR(1/VLOOKUP($B350,Kraftvärmeprod!$B$1:$BD$480,MATCH("Total värmeproduktion i kraftvärmeverk i kombinerad drift (GWh)",Kraftvärmeprod!$B$1:$AV$1,0),FALSE)),"",VLOOKUP($B350,'Slutlig allokering kvv'!$B$1:$BC$480,MATCH(E$1,'Slutlig allokering kvv'!$B$1:$AU$1,0),FALSE))</f>
        <v/>
      </c>
      <c r="F350" t="str">
        <f>IF(ISERROR(1/VLOOKUP($B350,Kraftvärmeprod!$B$1:$AV$480,MATCH("Producerad elenergi i kraftvärmeverk (GWh)",Kraftvärmeprod!$B$1:$AV$1,0),FALSE)),"",VLOOKUP($B350,Kraftvärmeprod!$B$1:$AV$480,MATCH("Producerad elenergi i kraftvärmeverk (GWh)",Kraftvärmeprod!$B$1:$AV$1,0),FALSE))</f>
        <v/>
      </c>
      <c r="G350" t="str">
        <f>IF(ISERROR(1/VLOOKUP($B350,Miljö!$B$1:$T$480,MATCH("Såld mängd produktionsspecifik fjärrvärme (GWh)",Miljö!$B$1:$T$1,0),FALSE)),"",VLOOKUP($B350,Miljö!$B$1:$T$480,MATCH("Såld mängd produktionsspecifik fjärrvärme (GWh)",Miljö!$B$1:$T$1,0),FALSE))</f>
        <v/>
      </c>
      <c r="J350" t="str">
        <f t="shared" si="5"/>
        <v>Söderhamn Nära AB</v>
      </c>
    </row>
    <row r="351" spans="1:10" x14ac:dyDescent="0.25">
      <c r="A351" s="2" t="s">
        <v>518</v>
      </c>
      <c r="B351" s="2" t="s">
        <v>522</v>
      </c>
      <c r="D351" t="str">
        <f>IF(ISERROR(1/VLOOKUP($B351,Kraftvärmeprod!$B$1:$D$480,MATCH("Total värmeproduktion i kraftvärmeverk i kombinerad drift (GWh)",Kraftvärmeprod!$B$1:$AV$1,0),FALSE)),"Ej kraftvärme","Alternativproduktionsmetoden")</f>
        <v>Alternativproduktionsmetoden</v>
      </c>
      <c r="E351" s="73">
        <f>IF(ISERROR(1/VLOOKUP($B351,Kraftvärmeprod!$B$1:$BD$480,MATCH("Total värmeproduktion i kraftvärmeverk i kombinerad drift (GWh)",Kraftvärmeprod!$B$1:$AV$1,0),FALSE)),"",VLOOKUP($B351,'Slutlig allokering kvv'!$B$1:$BC$480,MATCH(E$1,'Slutlig allokering kvv'!$B$1:$AU$1,0),FALSE))</f>
        <v>0.50884353741496591</v>
      </c>
      <c r="F351">
        <f>IF(ISERROR(1/VLOOKUP($B351,Kraftvärmeprod!$B$1:$AV$480,MATCH("Producerad elenergi i kraftvärmeverk (GWh)",Kraftvärmeprod!$B$1:$AV$1,0),FALSE)),"",VLOOKUP($B351,Kraftvärmeprod!$B$1:$AV$480,MATCH("Producerad elenergi i kraftvärmeverk (GWh)",Kraftvärmeprod!$B$1:$AV$1,0),FALSE))</f>
        <v>37.700000000000003</v>
      </c>
      <c r="G351" t="str">
        <f>IF(ISERROR(1/VLOOKUP($B351,Miljö!$B$1:$T$480,MATCH("Såld mängd produktionsspecifik fjärrvärme (GWh)",Miljö!$B$1:$T$1,0),FALSE)),"",VLOOKUP($B351,Miljö!$B$1:$T$480,MATCH("Såld mängd produktionsspecifik fjärrvärme (GWh)",Miljö!$B$1:$T$1,0),FALSE))</f>
        <v/>
      </c>
      <c r="J351" t="str">
        <f t="shared" si="5"/>
        <v>Söderhamn Nära AB</v>
      </c>
    </row>
    <row r="352" spans="1:10" x14ac:dyDescent="0.25">
      <c r="A352" s="2" t="s">
        <v>523</v>
      </c>
      <c r="B352" s="2" t="s">
        <v>524</v>
      </c>
      <c r="D352" t="str">
        <f>IF(ISERROR(1/VLOOKUP($B352,Kraftvärmeprod!$B$1:$D$480,MATCH("Total värmeproduktion i kraftvärmeverk i kombinerad drift (GWh)",Kraftvärmeprod!$B$1:$AV$1,0),FALSE)),"Ej kraftvärme","Alternativproduktionsmetoden")</f>
        <v>Alternativproduktionsmetoden</v>
      </c>
      <c r="E352" s="73">
        <f>IF(ISERROR(1/VLOOKUP($B352,Kraftvärmeprod!$B$1:$BD$480,MATCH("Total värmeproduktion i kraftvärmeverk i kombinerad drift (GWh)",Kraftvärmeprod!$B$1:$AV$1,0),FALSE)),"",VLOOKUP($B352,'Slutlig allokering kvv'!$B$1:$BC$480,MATCH(E$1,'Slutlig allokering kvv'!$B$1:$AU$1,0),FALSE))</f>
        <v>0.42965387527627669</v>
      </c>
      <c r="F352">
        <f>IF(ISERROR(1/VLOOKUP($B352,Kraftvärmeprod!$B$1:$AV$480,MATCH("Producerad elenergi i kraftvärmeverk (GWh)",Kraftvärmeprod!$B$1:$AV$1,0),FALSE)),"",VLOOKUP($B352,Kraftvärmeprod!$B$1:$AV$480,MATCH("Producerad elenergi i kraftvärmeverk (GWh)",Kraftvärmeprod!$B$1:$AV$1,0),FALSE))</f>
        <v>276.47000000000003</v>
      </c>
      <c r="G352" t="str">
        <f>IF(ISERROR(1/VLOOKUP($B352,Miljö!$B$1:$T$480,MATCH("Såld mängd produktionsspecifik fjärrvärme (GWh)",Miljö!$B$1:$T$1,0),FALSE)),"",VLOOKUP($B352,Miljö!$B$1:$T$480,MATCH("Såld mängd produktionsspecifik fjärrvärme (GWh)",Miljö!$B$1:$T$1,0),FALSE))</f>
        <v/>
      </c>
      <c r="J352" t="str">
        <f t="shared" si="5"/>
        <v>Södertörns Fjärrvärme AB</v>
      </c>
    </row>
    <row r="353" spans="1:10" x14ac:dyDescent="0.25">
      <c r="A353" s="2" t="s">
        <v>525</v>
      </c>
      <c r="B353" s="2" t="s">
        <v>526</v>
      </c>
      <c r="D353" t="str">
        <f>IF(ISERROR(1/VLOOKUP($B353,Kraftvärmeprod!$B$1:$D$480,MATCH("Total värmeproduktion i kraftvärmeverk i kombinerad drift (GWh)",Kraftvärmeprod!$B$1:$AV$1,0),FALSE)),"Ej kraftvärme","Alternativproduktionsmetoden")</f>
        <v>Ej kraftvärme</v>
      </c>
      <c r="E353" s="73" t="str">
        <f>IF(ISERROR(1/VLOOKUP($B353,Kraftvärmeprod!$B$1:$BD$480,MATCH("Total värmeproduktion i kraftvärmeverk i kombinerad drift (GWh)",Kraftvärmeprod!$B$1:$AV$1,0),FALSE)),"",VLOOKUP($B353,'Slutlig allokering kvv'!$B$1:$BC$480,MATCH(E$1,'Slutlig allokering kvv'!$B$1:$AU$1,0),FALSE))</f>
        <v/>
      </c>
      <c r="F353" t="str">
        <f>IF(ISERROR(1/VLOOKUP($B353,Kraftvärmeprod!$B$1:$AV$480,MATCH("Producerad elenergi i kraftvärmeverk (GWh)",Kraftvärmeprod!$B$1:$AV$1,0),FALSE)),"",VLOOKUP($B353,Kraftvärmeprod!$B$1:$AV$480,MATCH("Producerad elenergi i kraftvärmeverk (GWh)",Kraftvärmeprod!$B$1:$AV$1,0),FALSE))</f>
        <v/>
      </c>
      <c r="G353" t="str">
        <f>IF(ISERROR(1/VLOOKUP($B353,Miljö!$B$1:$T$480,MATCH("Såld mängd produktionsspecifik fjärrvärme (GWh)",Miljö!$B$1:$T$1,0),FALSE)),"",VLOOKUP($B353,Miljö!$B$1:$T$480,MATCH("Såld mängd produktionsspecifik fjärrvärme (GWh)",Miljö!$B$1:$T$1,0),FALSE))</f>
        <v/>
      </c>
      <c r="J353" t="str">
        <f t="shared" si="5"/>
        <v xml:space="preserve">Sölvesborgs Energi och Vatten AB  </v>
      </c>
    </row>
    <row r="354" spans="1:10" x14ac:dyDescent="0.25">
      <c r="A354" s="2" t="s">
        <v>529</v>
      </c>
      <c r="B354" s="2" t="s">
        <v>530</v>
      </c>
      <c r="D354" t="str">
        <f>IF(ISERROR(1/VLOOKUP($B354,Kraftvärmeprod!$B$1:$D$480,MATCH("Total värmeproduktion i kraftvärmeverk i kombinerad drift (GWh)",Kraftvärmeprod!$B$1:$AV$1,0),FALSE)),"Ej kraftvärme","Alternativproduktionsmetoden")</f>
        <v>Ej kraftvärme</v>
      </c>
      <c r="E354" s="73" t="str">
        <f>IF(ISERROR(1/VLOOKUP($B354,Kraftvärmeprod!$B$1:$BD$480,MATCH("Total värmeproduktion i kraftvärmeverk i kombinerad drift (GWh)",Kraftvärmeprod!$B$1:$AV$1,0),FALSE)),"",VLOOKUP($B354,'Slutlig allokering kvv'!$B$1:$BC$480,MATCH(E$1,'Slutlig allokering kvv'!$B$1:$AU$1,0),FALSE))</f>
        <v/>
      </c>
      <c r="F354" t="str">
        <f>IF(ISERROR(1/VLOOKUP($B354,Kraftvärmeprod!$B$1:$AV$480,MATCH("Producerad elenergi i kraftvärmeverk (GWh)",Kraftvärmeprod!$B$1:$AV$1,0),FALSE)),"",VLOOKUP($B354,Kraftvärmeprod!$B$1:$AV$480,MATCH("Producerad elenergi i kraftvärmeverk (GWh)",Kraftvärmeprod!$B$1:$AV$1,0),FALSE))</f>
        <v/>
      </c>
      <c r="G354" t="str">
        <f>IF(ISERROR(1/VLOOKUP($B354,Miljö!$B$1:$T$480,MATCH("Såld mängd produktionsspecifik fjärrvärme (GWh)",Miljö!$B$1:$T$1,0),FALSE)),"",VLOOKUP($B354,Miljö!$B$1:$T$480,MATCH("Såld mängd produktionsspecifik fjärrvärme (GWh)",Miljö!$B$1:$T$1,0),FALSE))</f>
        <v/>
      </c>
      <c r="J354" t="str">
        <f t="shared" si="5"/>
        <v>Tekniska Verken i Linköping AB</v>
      </c>
    </row>
    <row r="355" spans="1:10" x14ac:dyDescent="0.25">
      <c r="A355" s="2" t="s">
        <v>529</v>
      </c>
      <c r="B355" s="2" t="s">
        <v>531</v>
      </c>
      <c r="D355" t="str">
        <f>IF(ISERROR(1/VLOOKUP($B355,Kraftvärmeprod!$B$1:$D$480,MATCH("Total värmeproduktion i kraftvärmeverk i kombinerad drift (GWh)",Kraftvärmeprod!$B$1:$AV$1,0),FALSE)),"Ej kraftvärme","Alternativproduktionsmetoden")</f>
        <v>Alternativproduktionsmetoden</v>
      </c>
      <c r="E355" s="73">
        <f>IF(ISERROR(1/VLOOKUP($B355,Kraftvärmeprod!$B$1:$BD$480,MATCH("Total värmeproduktion i kraftvärmeverk i kombinerad drift (GWh)",Kraftvärmeprod!$B$1:$AV$1,0),FALSE)),"",VLOOKUP($B355,'Slutlig allokering kvv'!$B$1:$BC$480,MATCH(E$1,'Slutlig allokering kvv'!$B$1:$AU$1,0),FALSE))</f>
        <v>0.63050065947242218</v>
      </c>
      <c r="F355">
        <f>IF(ISERROR(1/VLOOKUP($B355,Kraftvärmeprod!$B$1:$AV$480,MATCH("Producerad elenergi i kraftvärmeverk (GWh)",Kraftvärmeprod!$B$1:$AV$1,0),FALSE)),"",VLOOKUP($B355,Kraftvärmeprod!$B$1:$AV$480,MATCH("Producerad elenergi i kraftvärmeverk (GWh)",Kraftvärmeprod!$B$1:$AV$1,0),FALSE))</f>
        <v>27.3</v>
      </c>
      <c r="G355" t="str">
        <f>IF(ISERROR(1/VLOOKUP($B355,Miljö!$B$1:$T$480,MATCH("Såld mängd produktionsspecifik fjärrvärme (GWh)",Miljö!$B$1:$T$1,0),FALSE)),"",VLOOKUP($B355,Miljö!$B$1:$T$480,MATCH("Såld mängd produktionsspecifik fjärrvärme (GWh)",Miljö!$B$1:$T$1,0),FALSE))</f>
        <v/>
      </c>
      <c r="J355" t="str">
        <f t="shared" si="5"/>
        <v>Tekniska Verken i Linköping AB</v>
      </c>
    </row>
    <row r="356" spans="1:10" x14ac:dyDescent="0.25">
      <c r="A356" s="2" t="s">
        <v>529</v>
      </c>
      <c r="B356" s="2" t="s">
        <v>532</v>
      </c>
      <c r="D356" t="str">
        <f>IF(ISERROR(1/VLOOKUP($B356,Kraftvärmeprod!$B$1:$D$480,MATCH("Total värmeproduktion i kraftvärmeverk i kombinerad drift (GWh)",Kraftvärmeprod!$B$1:$AV$1,0),FALSE)),"Ej kraftvärme","Alternativproduktionsmetoden")</f>
        <v>Ej kraftvärme</v>
      </c>
      <c r="E356" s="73" t="str">
        <f>IF(ISERROR(1/VLOOKUP($B356,Kraftvärmeprod!$B$1:$BD$480,MATCH("Total värmeproduktion i kraftvärmeverk i kombinerad drift (GWh)",Kraftvärmeprod!$B$1:$AV$1,0),FALSE)),"",VLOOKUP($B356,'Slutlig allokering kvv'!$B$1:$BC$480,MATCH(E$1,'Slutlig allokering kvv'!$B$1:$AU$1,0),FALSE))</f>
        <v/>
      </c>
      <c r="F356" t="str">
        <f>IF(ISERROR(1/VLOOKUP($B356,Kraftvärmeprod!$B$1:$AV$480,MATCH("Producerad elenergi i kraftvärmeverk (GWh)",Kraftvärmeprod!$B$1:$AV$1,0),FALSE)),"",VLOOKUP($B356,Kraftvärmeprod!$B$1:$AV$480,MATCH("Producerad elenergi i kraftvärmeverk (GWh)",Kraftvärmeprod!$B$1:$AV$1,0),FALSE))</f>
        <v/>
      </c>
      <c r="G356" t="str">
        <f>IF(ISERROR(1/VLOOKUP($B356,Miljö!$B$1:$T$480,MATCH("Såld mängd produktionsspecifik fjärrvärme (GWh)",Miljö!$B$1:$T$1,0),FALSE)),"",VLOOKUP($B356,Miljö!$B$1:$T$480,MATCH("Såld mängd produktionsspecifik fjärrvärme (GWh)",Miljö!$B$1:$T$1,0),FALSE))</f>
        <v/>
      </c>
      <c r="J356" t="str">
        <f t="shared" si="5"/>
        <v>Tekniska Verken i Linköping AB</v>
      </c>
    </row>
    <row r="357" spans="1:10" x14ac:dyDescent="0.25">
      <c r="A357" s="2" t="s">
        <v>529</v>
      </c>
      <c r="B357" s="2" t="s">
        <v>533</v>
      </c>
      <c r="D357" t="str">
        <f>IF(ISERROR(1/VLOOKUP($B357,Kraftvärmeprod!$B$1:$D$480,MATCH("Total värmeproduktion i kraftvärmeverk i kombinerad drift (GWh)",Kraftvärmeprod!$B$1:$AV$1,0),FALSE)),"Ej kraftvärme","Alternativproduktionsmetoden")</f>
        <v>Alternativproduktionsmetoden</v>
      </c>
      <c r="E357" s="73">
        <f>IF(ISERROR(1/VLOOKUP($B357,Kraftvärmeprod!$B$1:$BD$480,MATCH("Total värmeproduktion i kraftvärmeverk i kombinerad drift (GWh)",Kraftvärmeprod!$B$1:$AV$1,0),FALSE)),"",VLOOKUP($B357,'Slutlig allokering kvv'!$B$1:$BC$480,MATCH(E$1,'Slutlig allokering kvv'!$B$1:$AU$1,0),FALSE))</f>
        <v>0.91206748318924102</v>
      </c>
      <c r="F357">
        <f>IF(ISERROR(1/VLOOKUP($B357,Kraftvärmeprod!$B$1:$AV$480,MATCH("Producerad elenergi i kraftvärmeverk (GWh)",Kraftvärmeprod!$B$1:$AV$1,0),FALSE)),"",VLOOKUP($B357,Kraftvärmeprod!$B$1:$AV$480,MATCH("Producerad elenergi i kraftvärmeverk (GWh)",Kraftvärmeprod!$B$1:$AV$1,0),FALSE))</f>
        <v>241.8</v>
      </c>
      <c r="G357">
        <f>IF(ISERROR(1/VLOOKUP($B357,Miljö!$B$1:$T$480,MATCH("Såld mängd produktionsspecifik fjärrvärme (GWh)",Miljö!$B$1:$T$1,0),FALSE)),"",VLOOKUP($B357,Miljö!$B$1:$T$480,MATCH("Såld mängd produktionsspecifik fjärrvärme (GWh)",Miljö!$B$1:$T$1,0),FALSE))</f>
        <v>3.6</v>
      </c>
      <c r="J357" t="str">
        <f t="shared" si="5"/>
        <v>Tekniska Verken i Linköping AB</v>
      </c>
    </row>
    <row r="358" spans="1:10" x14ac:dyDescent="0.25">
      <c r="A358" s="2" t="s">
        <v>529</v>
      </c>
      <c r="B358" s="2" t="s">
        <v>534</v>
      </c>
      <c r="D358" t="str">
        <f>IF(ISERROR(1/VLOOKUP($B358,Kraftvärmeprod!$B$1:$D$480,MATCH("Total värmeproduktion i kraftvärmeverk i kombinerad drift (GWh)",Kraftvärmeprod!$B$1:$AV$1,0),FALSE)),"Ej kraftvärme","Alternativproduktionsmetoden")</f>
        <v>Ej kraftvärme</v>
      </c>
      <c r="E358" s="73" t="str">
        <f>IF(ISERROR(1/VLOOKUP($B358,Kraftvärmeprod!$B$1:$BD$480,MATCH("Total värmeproduktion i kraftvärmeverk i kombinerad drift (GWh)",Kraftvärmeprod!$B$1:$AV$1,0),FALSE)),"",VLOOKUP($B358,'Slutlig allokering kvv'!$B$1:$BC$480,MATCH(E$1,'Slutlig allokering kvv'!$B$1:$AU$1,0),FALSE))</f>
        <v/>
      </c>
      <c r="F358" t="str">
        <f>IF(ISERROR(1/VLOOKUP($B358,Kraftvärmeprod!$B$1:$AV$480,MATCH("Producerad elenergi i kraftvärmeverk (GWh)",Kraftvärmeprod!$B$1:$AV$1,0),FALSE)),"",VLOOKUP($B358,Kraftvärmeprod!$B$1:$AV$480,MATCH("Producerad elenergi i kraftvärmeverk (GWh)",Kraftvärmeprod!$B$1:$AV$1,0),FALSE))</f>
        <v/>
      </c>
      <c r="G358" t="str">
        <f>IF(ISERROR(1/VLOOKUP($B358,Miljö!$B$1:$T$480,MATCH("Såld mängd produktionsspecifik fjärrvärme (GWh)",Miljö!$B$1:$T$1,0),FALSE)),"",VLOOKUP($B358,Miljö!$B$1:$T$480,MATCH("Såld mängd produktionsspecifik fjärrvärme (GWh)",Miljö!$B$1:$T$1,0),FALSE))</f>
        <v/>
      </c>
      <c r="J358" t="str">
        <f t="shared" si="5"/>
        <v>Tekniska Verken i Linköping AB</v>
      </c>
    </row>
    <row r="359" spans="1:10" x14ac:dyDescent="0.25">
      <c r="A359" s="2" t="s">
        <v>529</v>
      </c>
      <c r="B359" s="2" t="s">
        <v>535</v>
      </c>
      <c r="D359" t="str">
        <f>IF(ISERROR(1/VLOOKUP($B359,Kraftvärmeprod!$B$1:$D$480,MATCH("Total värmeproduktion i kraftvärmeverk i kombinerad drift (GWh)",Kraftvärmeprod!$B$1:$AV$1,0),FALSE)),"Ej kraftvärme","Alternativproduktionsmetoden")</f>
        <v>Ej kraftvärme</v>
      </c>
      <c r="E359" s="73" t="str">
        <f>IF(ISERROR(1/VLOOKUP($B359,Kraftvärmeprod!$B$1:$BD$480,MATCH("Total värmeproduktion i kraftvärmeverk i kombinerad drift (GWh)",Kraftvärmeprod!$B$1:$AV$1,0),FALSE)),"",VLOOKUP($B359,'Slutlig allokering kvv'!$B$1:$BC$480,MATCH(E$1,'Slutlig allokering kvv'!$B$1:$AU$1,0),FALSE))</f>
        <v/>
      </c>
      <c r="F359" t="str">
        <f>IF(ISERROR(1/VLOOKUP($B359,Kraftvärmeprod!$B$1:$AV$480,MATCH("Producerad elenergi i kraftvärmeverk (GWh)",Kraftvärmeprod!$B$1:$AV$1,0),FALSE)),"",VLOOKUP($B359,Kraftvärmeprod!$B$1:$AV$480,MATCH("Producerad elenergi i kraftvärmeverk (GWh)",Kraftvärmeprod!$B$1:$AV$1,0),FALSE))</f>
        <v/>
      </c>
      <c r="G359" t="str">
        <f>IF(ISERROR(1/VLOOKUP($B359,Miljö!$B$1:$T$480,MATCH("Såld mängd produktionsspecifik fjärrvärme (GWh)",Miljö!$B$1:$T$1,0),FALSE)),"",VLOOKUP($B359,Miljö!$B$1:$T$480,MATCH("Såld mängd produktionsspecifik fjärrvärme (GWh)",Miljö!$B$1:$T$1,0),FALSE))</f>
        <v/>
      </c>
      <c r="J359" t="str">
        <f t="shared" si="5"/>
        <v>Tekniska Verken i Linköping AB</v>
      </c>
    </row>
    <row r="360" spans="1:10" x14ac:dyDescent="0.25">
      <c r="A360" s="2" t="s">
        <v>536</v>
      </c>
      <c r="B360" s="2" t="s">
        <v>537</v>
      </c>
      <c r="D360" t="str">
        <f>IF(ISERROR(1/VLOOKUP($B360,Kraftvärmeprod!$B$1:$D$480,MATCH("Total värmeproduktion i kraftvärmeverk i kombinerad drift (GWh)",Kraftvärmeprod!$B$1:$AV$1,0),FALSE)),"Ej kraftvärme","Alternativproduktionsmetoden")</f>
        <v>Ej kraftvärme</v>
      </c>
      <c r="E360" s="73" t="str">
        <f>IF(ISERROR(1/VLOOKUP($B360,Kraftvärmeprod!$B$1:$BD$480,MATCH("Total värmeproduktion i kraftvärmeverk i kombinerad drift (GWh)",Kraftvärmeprod!$B$1:$AV$1,0),FALSE)),"",VLOOKUP($B360,'Slutlig allokering kvv'!$B$1:$BC$480,MATCH(E$1,'Slutlig allokering kvv'!$B$1:$AU$1,0),FALSE))</f>
        <v/>
      </c>
      <c r="F360" t="str">
        <f>IF(ISERROR(1/VLOOKUP($B360,Kraftvärmeprod!$B$1:$AV$480,MATCH("Producerad elenergi i kraftvärmeverk (GWh)",Kraftvärmeprod!$B$1:$AV$1,0),FALSE)),"",VLOOKUP($B360,Kraftvärmeprod!$B$1:$AV$480,MATCH("Producerad elenergi i kraftvärmeverk (GWh)",Kraftvärmeprod!$B$1:$AV$1,0),FALSE))</f>
        <v/>
      </c>
      <c r="G360" t="str">
        <f>IF(ISERROR(1/VLOOKUP($B360,Miljö!$B$1:$T$480,MATCH("Såld mängd produktionsspecifik fjärrvärme (GWh)",Miljö!$B$1:$T$1,0),FALSE)),"",VLOOKUP($B360,Miljö!$B$1:$T$480,MATCH("Såld mängd produktionsspecifik fjärrvärme (GWh)",Miljö!$B$1:$T$1,0),FALSE))</f>
        <v/>
      </c>
      <c r="J360" t="str">
        <f t="shared" si="5"/>
        <v>Telge Nät AB</v>
      </c>
    </row>
    <row r="361" spans="1:10" x14ac:dyDescent="0.25">
      <c r="A361" s="2" t="s">
        <v>536</v>
      </c>
      <c r="B361" s="2" t="s">
        <v>538</v>
      </c>
      <c r="D361" t="str">
        <f>IF(ISERROR(1/VLOOKUP($B361,Kraftvärmeprod!$B$1:$D$480,MATCH("Total värmeproduktion i kraftvärmeverk i kombinerad drift (GWh)",Kraftvärmeprod!$B$1:$AV$1,0),FALSE)),"Ej kraftvärme","Alternativproduktionsmetoden")</f>
        <v>Ej kraftvärme</v>
      </c>
      <c r="E361" s="73" t="str">
        <f>IF(ISERROR(1/VLOOKUP($B361,Kraftvärmeprod!$B$1:$BD$480,MATCH("Total värmeproduktion i kraftvärmeverk i kombinerad drift (GWh)",Kraftvärmeprod!$B$1:$AV$1,0),FALSE)),"",VLOOKUP($B361,'Slutlig allokering kvv'!$B$1:$BC$480,MATCH(E$1,'Slutlig allokering kvv'!$B$1:$AU$1,0),FALSE))</f>
        <v/>
      </c>
      <c r="F361" t="str">
        <f>IF(ISERROR(1/VLOOKUP($B361,Kraftvärmeprod!$B$1:$AV$480,MATCH("Producerad elenergi i kraftvärmeverk (GWh)",Kraftvärmeprod!$B$1:$AV$1,0),FALSE)),"",VLOOKUP($B361,Kraftvärmeprod!$B$1:$AV$480,MATCH("Producerad elenergi i kraftvärmeverk (GWh)",Kraftvärmeprod!$B$1:$AV$1,0),FALSE))</f>
        <v/>
      </c>
      <c r="G361" t="str">
        <f>IF(ISERROR(1/VLOOKUP($B361,Miljö!$B$1:$T$480,MATCH("Såld mängd produktionsspecifik fjärrvärme (GWh)",Miljö!$B$1:$T$1,0),FALSE)),"",VLOOKUP($B361,Miljö!$B$1:$T$480,MATCH("Såld mängd produktionsspecifik fjärrvärme (GWh)",Miljö!$B$1:$T$1,0),FALSE))</f>
        <v/>
      </c>
      <c r="J361" t="str">
        <f t="shared" si="5"/>
        <v>Telge Nät AB</v>
      </c>
    </row>
    <row r="362" spans="1:10" x14ac:dyDescent="0.25">
      <c r="A362" s="2" t="s">
        <v>536</v>
      </c>
      <c r="B362" s="2" t="s">
        <v>539</v>
      </c>
      <c r="D362" t="str">
        <f>IF(ISERROR(1/VLOOKUP($B362,Kraftvärmeprod!$B$1:$D$480,MATCH("Total värmeproduktion i kraftvärmeverk i kombinerad drift (GWh)",Kraftvärmeprod!$B$1:$AV$1,0),FALSE)),"Ej kraftvärme","Alternativproduktionsmetoden")</f>
        <v>Alternativproduktionsmetoden</v>
      </c>
      <c r="E362" s="73">
        <f>IF(ISERROR(1/VLOOKUP($B362,Kraftvärmeprod!$B$1:$BD$480,MATCH("Total värmeproduktion i kraftvärmeverk i kombinerad drift (GWh)",Kraftvärmeprod!$B$1:$AV$1,0),FALSE)),"",VLOOKUP($B362,'Slutlig allokering kvv'!$B$1:$BC$480,MATCH(E$1,'Slutlig allokering kvv'!$B$1:$AU$1,0),FALSE))</f>
        <v>0.43022278352145427</v>
      </c>
      <c r="F362">
        <f>IF(ISERROR(1/VLOOKUP($B362,Kraftvärmeprod!$B$1:$AV$480,MATCH("Producerad elenergi i kraftvärmeverk (GWh)",Kraftvärmeprod!$B$1:$AV$1,0),FALSE)),"",VLOOKUP($B362,Kraftvärmeprod!$B$1:$AV$480,MATCH("Producerad elenergi i kraftvärmeverk (GWh)",Kraftvärmeprod!$B$1:$AV$1,0),FALSE))</f>
        <v>227.32</v>
      </c>
      <c r="G362" t="str">
        <f>IF(ISERROR(1/VLOOKUP($B362,Miljö!$B$1:$T$480,MATCH("Såld mängd produktionsspecifik fjärrvärme (GWh)",Miljö!$B$1:$T$1,0),FALSE)),"",VLOOKUP($B362,Miljö!$B$1:$T$480,MATCH("Såld mängd produktionsspecifik fjärrvärme (GWh)",Miljö!$B$1:$T$1,0),FALSE))</f>
        <v/>
      </c>
      <c r="J362" t="str">
        <f t="shared" si="5"/>
        <v>Telge Nät AB</v>
      </c>
    </row>
    <row r="363" spans="1:10" x14ac:dyDescent="0.25">
      <c r="A363" s="2" t="s">
        <v>540</v>
      </c>
      <c r="B363" s="2" t="s">
        <v>541</v>
      </c>
      <c r="D363" t="str">
        <f>IF(ISERROR(1/VLOOKUP($B363,Kraftvärmeprod!$B$1:$D$480,MATCH("Total värmeproduktion i kraftvärmeverk i kombinerad drift (GWh)",Kraftvärmeprod!$B$1:$AV$1,0),FALSE)),"Ej kraftvärme","Alternativproduktionsmetoden")</f>
        <v>Alternativproduktionsmetoden</v>
      </c>
      <c r="E363" s="73">
        <f>IF(ISERROR(1/VLOOKUP($B363,Kraftvärmeprod!$B$1:$BD$480,MATCH("Total värmeproduktion i kraftvärmeverk i kombinerad drift (GWh)",Kraftvärmeprod!$B$1:$AV$1,0),FALSE)),"",VLOOKUP($B363,'Slutlig allokering kvv'!$B$1:$BC$480,MATCH(E$1,'Slutlig allokering kvv'!$B$1:$AU$1,0),FALSE))</f>
        <v>0.67849000014814587</v>
      </c>
      <c r="F363">
        <f>IF(ISERROR(1/VLOOKUP($B363,Kraftvärmeprod!$B$1:$AV$480,MATCH("Producerad elenergi i kraftvärmeverk (GWh)",Kraftvärmeprod!$B$1:$AV$1,0),FALSE)),"",VLOOKUP($B363,Kraftvärmeprod!$B$1:$AV$480,MATCH("Producerad elenergi i kraftvärmeverk (GWh)",Kraftvärmeprod!$B$1:$AV$1,0),FALSE))</f>
        <v>8.9589999999999996</v>
      </c>
      <c r="G363" t="str">
        <f>IF(ISERROR(1/VLOOKUP($B363,Miljö!$B$1:$T$480,MATCH("Såld mängd produktionsspecifik fjärrvärme (GWh)",Miljö!$B$1:$T$1,0),FALSE)),"",VLOOKUP($B363,Miljö!$B$1:$T$480,MATCH("Såld mängd produktionsspecifik fjärrvärme (GWh)",Miljö!$B$1:$T$1,0),FALSE))</f>
        <v/>
      </c>
      <c r="J363" t="str">
        <f t="shared" si="5"/>
        <v>Tidaholms Energi AB</v>
      </c>
    </row>
    <row r="364" spans="1:10" x14ac:dyDescent="0.25">
      <c r="A364" s="2" t="s">
        <v>542</v>
      </c>
      <c r="B364" s="2" t="s">
        <v>543</v>
      </c>
      <c r="D364" t="str">
        <f>IF(ISERROR(1/VLOOKUP($B364,Kraftvärmeprod!$B$1:$D$480,MATCH("Total värmeproduktion i kraftvärmeverk i kombinerad drift (GWh)",Kraftvärmeprod!$B$1:$AV$1,0),FALSE)),"Ej kraftvärme","Alternativproduktionsmetoden")</f>
        <v>Ej kraftvärme</v>
      </c>
      <c r="E364" s="73" t="str">
        <f>IF(ISERROR(1/VLOOKUP($B364,Kraftvärmeprod!$B$1:$BD$480,MATCH("Total värmeproduktion i kraftvärmeverk i kombinerad drift (GWh)",Kraftvärmeprod!$B$1:$AV$1,0),FALSE)),"",VLOOKUP($B364,'Slutlig allokering kvv'!$B$1:$BC$480,MATCH(E$1,'Slutlig allokering kvv'!$B$1:$AU$1,0),FALSE))</f>
        <v/>
      </c>
      <c r="F364" t="str">
        <f>IF(ISERROR(1/VLOOKUP($B364,Kraftvärmeprod!$B$1:$AV$480,MATCH("Producerad elenergi i kraftvärmeverk (GWh)",Kraftvärmeprod!$B$1:$AV$1,0),FALSE)),"",VLOOKUP($B364,Kraftvärmeprod!$B$1:$AV$480,MATCH("Producerad elenergi i kraftvärmeverk (GWh)",Kraftvärmeprod!$B$1:$AV$1,0),FALSE))</f>
        <v/>
      </c>
      <c r="G364" t="str">
        <f>IF(ISERROR(1/VLOOKUP($B364,Miljö!$B$1:$T$480,MATCH("Såld mängd produktionsspecifik fjärrvärme (GWh)",Miljö!$B$1:$T$1,0),FALSE)),"",VLOOKUP($B364,Miljö!$B$1:$T$480,MATCH("Såld mängd produktionsspecifik fjärrvärme (GWh)",Miljö!$B$1:$T$1,0),FALSE))</f>
        <v/>
      </c>
      <c r="J364" t="str">
        <f t="shared" si="5"/>
        <v>Tierps Fjärrvärme AB</v>
      </c>
    </row>
    <row r="365" spans="1:10" x14ac:dyDescent="0.25">
      <c r="A365" s="2" t="s">
        <v>542</v>
      </c>
      <c r="B365" s="2" t="s">
        <v>544</v>
      </c>
      <c r="D365" t="str">
        <f>IF(ISERROR(1/VLOOKUP($B365,Kraftvärmeprod!$B$1:$D$480,MATCH("Total värmeproduktion i kraftvärmeverk i kombinerad drift (GWh)",Kraftvärmeprod!$B$1:$AV$1,0),FALSE)),"Ej kraftvärme","Alternativproduktionsmetoden")</f>
        <v>Ej kraftvärme</v>
      </c>
      <c r="E365" s="73" t="str">
        <f>IF(ISERROR(1/VLOOKUP($B365,Kraftvärmeprod!$B$1:$BD$480,MATCH("Total värmeproduktion i kraftvärmeverk i kombinerad drift (GWh)",Kraftvärmeprod!$B$1:$AV$1,0),FALSE)),"",VLOOKUP($B365,'Slutlig allokering kvv'!$B$1:$BC$480,MATCH(E$1,'Slutlig allokering kvv'!$B$1:$AU$1,0),FALSE))</f>
        <v/>
      </c>
      <c r="F365" t="str">
        <f>IF(ISERROR(1/VLOOKUP($B365,Kraftvärmeprod!$B$1:$AV$480,MATCH("Producerad elenergi i kraftvärmeverk (GWh)",Kraftvärmeprod!$B$1:$AV$1,0),FALSE)),"",VLOOKUP($B365,Kraftvärmeprod!$B$1:$AV$480,MATCH("Producerad elenergi i kraftvärmeverk (GWh)",Kraftvärmeprod!$B$1:$AV$1,0),FALSE))</f>
        <v/>
      </c>
      <c r="G365" t="str">
        <f>IF(ISERROR(1/VLOOKUP($B365,Miljö!$B$1:$T$480,MATCH("Såld mängd produktionsspecifik fjärrvärme (GWh)",Miljö!$B$1:$T$1,0),FALSE)),"",VLOOKUP($B365,Miljö!$B$1:$T$480,MATCH("Såld mängd produktionsspecifik fjärrvärme (GWh)",Miljö!$B$1:$T$1,0),FALSE))</f>
        <v/>
      </c>
      <c r="J365" t="str">
        <f t="shared" si="5"/>
        <v>Tierps Fjärrvärme AB</v>
      </c>
    </row>
    <row r="366" spans="1:10" x14ac:dyDescent="0.25">
      <c r="A366" s="2" t="s">
        <v>545</v>
      </c>
      <c r="B366" s="2" t="s">
        <v>546</v>
      </c>
      <c r="D366" t="str">
        <f>IF(ISERROR(1/VLOOKUP($B366,Kraftvärmeprod!$B$1:$D$480,MATCH("Total värmeproduktion i kraftvärmeverk i kombinerad drift (GWh)",Kraftvärmeprod!$B$1:$AV$1,0),FALSE)),"Ej kraftvärme","Alternativproduktionsmetoden")</f>
        <v>Ej kraftvärme</v>
      </c>
      <c r="E366" s="73" t="str">
        <f>IF(ISERROR(1/VLOOKUP($B366,Kraftvärmeprod!$B$1:$BD$480,MATCH("Total värmeproduktion i kraftvärmeverk i kombinerad drift (GWh)",Kraftvärmeprod!$B$1:$AV$1,0),FALSE)),"",VLOOKUP($B366,'Slutlig allokering kvv'!$B$1:$BC$480,MATCH(E$1,'Slutlig allokering kvv'!$B$1:$AU$1,0),FALSE))</f>
        <v/>
      </c>
      <c r="F366" t="str">
        <f>IF(ISERROR(1/VLOOKUP($B366,Kraftvärmeprod!$B$1:$AV$480,MATCH("Producerad elenergi i kraftvärmeverk (GWh)",Kraftvärmeprod!$B$1:$AV$1,0),FALSE)),"",VLOOKUP($B366,Kraftvärmeprod!$B$1:$AV$480,MATCH("Producerad elenergi i kraftvärmeverk (GWh)",Kraftvärmeprod!$B$1:$AV$1,0),FALSE))</f>
        <v/>
      </c>
      <c r="G366" t="str">
        <f>IF(ISERROR(1/VLOOKUP($B366,Miljö!$B$1:$T$480,MATCH("Såld mängd produktionsspecifik fjärrvärme (GWh)",Miljö!$B$1:$T$1,0),FALSE)),"",VLOOKUP($B366,Miljö!$B$1:$T$480,MATCH("Såld mängd produktionsspecifik fjärrvärme (GWh)",Miljö!$B$1:$T$1,0),FALSE))</f>
        <v/>
      </c>
      <c r="J366" t="str">
        <f t="shared" si="5"/>
        <v>Tingsryds Energi AB</v>
      </c>
    </row>
    <row r="367" spans="1:10" x14ac:dyDescent="0.25">
      <c r="A367" s="2" t="s">
        <v>547</v>
      </c>
      <c r="B367" s="2" t="s">
        <v>547</v>
      </c>
      <c r="D367" t="str">
        <f>IF(ISERROR(1/VLOOKUP($B367,Kraftvärmeprod!$B$1:$D$480,MATCH("Total värmeproduktion i kraftvärmeverk i kombinerad drift (GWh)",Kraftvärmeprod!$B$1:$AV$1,0),FALSE)),"Ej kraftvärme","Alternativproduktionsmetoden")</f>
        <v>Ej kraftvärme</v>
      </c>
      <c r="E367" s="73" t="str">
        <f>IF(ISERROR(1/VLOOKUP($B367,Kraftvärmeprod!$B$1:$BD$480,MATCH("Total värmeproduktion i kraftvärmeverk i kombinerad drift (GWh)",Kraftvärmeprod!$B$1:$AV$1,0),FALSE)),"",VLOOKUP($B367,'Slutlig allokering kvv'!$B$1:$BC$480,MATCH(E$1,'Slutlig allokering kvv'!$B$1:$AU$1,0),FALSE))</f>
        <v/>
      </c>
      <c r="F367" t="str">
        <f>IF(ISERROR(1/VLOOKUP($B367,Kraftvärmeprod!$B$1:$AV$480,MATCH("Producerad elenergi i kraftvärmeverk (GWh)",Kraftvärmeprod!$B$1:$AV$1,0),FALSE)),"",VLOOKUP($B367,Kraftvärmeprod!$B$1:$AV$480,MATCH("Producerad elenergi i kraftvärmeverk (GWh)",Kraftvärmeprod!$B$1:$AV$1,0),FALSE))</f>
        <v/>
      </c>
      <c r="G367" t="str">
        <f>IF(ISERROR(1/VLOOKUP($B367,Miljö!$B$1:$T$480,MATCH("Såld mängd produktionsspecifik fjärrvärme (GWh)",Miljö!$B$1:$T$1,0),FALSE)),"",VLOOKUP($B367,Miljö!$B$1:$T$480,MATCH("Såld mängd produktionsspecifik fjärrvärme (GWh)",Miljö!$B$1:$T$1,0),FALSE))</f>
        <v/>
      </c>
      <c r="J367" t="str">
        <f t="shared" si="5"/>
        <v>Torsby kommun</v>
      </c>
    </row>
    <row r="368" spans="1:10" x14ac:dyDescent="0.25">
      <c r="A368" s="2" t="s">
        <v>550</v>
      </c>
      <c r="B368" s="2" t="s">
        <v>549</v>
      </c>
      <c r="D368" t="str">
        <f>IF(ISERROR(1/VLOOKUP($B368,Kraftvärmeprod!$B$1:$D$480,MATCH("Total värmeproduktion i kraftvärmeverk i kombinerad drift (GWh)",Kraftvärmeprod!$B$1:$AV$1,0),FALSE)),"Ej kraftvärme","Alternativproduktionsmetoden")</f>
        <v>Ej kraftvärme</v>
      </c>
      <c r="E368" s="73" t="str">
        <f>IF(ISERROR(1/VLOOKUP($B368,Kraftvärmeprod!$B$1:$BD$480,MATCH("Total värmeproduktion i kraftvärmeverk i kombinerad drift (GWh)",Kraftvärmeprod!$B$1:$AV$1,0),FALSE)),"",VLOOKUP($B368,'Slutlig allokering kvv'!$B$1:$BC$480,MATCH(E$1,'Slutlig allokering kvv'!$B$1:$AU$1,0),FALSE))</f>
        <v/>
      </c>
      <c r="F368" t="str">
        <f>IF(ISERROR(1/VLOOKUP($B368,Kraftvärmeprod!$B$1:$AV$480,MATCH("Producerad elenergi i kraftvärmeverk (GWh)",Kraftvärmeprod!$B$1:$AV$1,0),FALSE)),"",VLOOKUP($B368,Kraftvärmeprod!$B$1:$AV$480,MATCH("Producerad elenergi i kraftvärmeverk (GWh)",Kraftvärmeprod!$B$1:$AV$1,0),FALSE))</f>
        <v/>
      </c>
      <c r="G368" t="str">
        <f>IF(ISERROR(1/VLOOKUP($B368,Miljö!$B$1:$T$480,MATCH("Såld mängd produktionsspecifik fjärrvärme (GWh)",Miljö!$B$1:$T$1,0),FALSE)),"",VLOOKUP($B368,Miljö!$B$1:$T$480,MATCH("Såld mängd produktionsspecifik fjärrvärme (GWh)",Miljö!$B$1:$T$1,0),FALSE))</f>
        <v/>
      </c>
      <c r="J368" t="str">
        <f t="shared" si="5"/>
        <v>Torsås fjärrvärmenät AB</v>
      </c>
    </row>
    <row r="369" spans="1:10" x14ac:dyDescent="0.25">
      <c r="A369" s="2" t="s">
        <v>551</v>
      </c>
      <c r="B369" s="2" t="s">
        <v>552</v>
      </c>
      <c r="D369" t="str">
        <f>IF(ISERROR(1/VLOOKUP($B369,Kraftvärmeprod!$B$1:$D$480,MATCH("Total värmeproduktion i kraftvärmeverk i kombinerad drift (GWh)",Kraftvärmeprod!$B$1:$AV$1,0),FALSE)),"Ej kraftvärme","Alternativproduktionsmetoden")</f>
        <v>Ej kraftvärme</v>
      </c>
      <c r="E369" s="73" t="str">
        <f>IF(ISERROR(1/VLOOKUP($B369,Kraftvärmeprod!$B$1:$BD$480,MATCH("Total värmeproduktion i kraftvärmeverk i kombinerad drift (GWh)",Kraftvärmeprod!$B$1:$AV$1,0),FALSE)),"",VLOOKUP($B369,'Slutlig allokering kvv'!$B$1:$BC$480,MATCH(E$1,'Slutlig allokering kvv'!$B$1:$AU$1,0),FALSE))</f>
        <v/>
      </c>
      <c r="F369" t="str">
        <f>IF(ISERROR(1/VLOOKUP($B369,Kraftvärmeprod!$B$1:$AV$480,MATCH("Producerad elenergi i kraftvärmeverk (GWh)",Kraftvärmeprod!$B$1:$AV$1,0),FALSE)),"",VLOOKUP($B369,Kraftvärmeprod!$B$1:$AV$480,MATCH("Producerad elenergi i kraftvärmeverk (GWh)",Kraftvärmeprod!$B$1:$AV$1,0),FALSE))</f>
        <v/>
      </c>
      <c r="G369" t="str">
        <f>IF(ISERROR(1/VLOOKUP($B369,Miljö!$B$1:$T$480,MATCH("Såld mängd produktionsspecifik fjärrvärme (GWh)",Miljö!$B$1:$T$1,0),FALSE)),"",VLOOKUP($B369,Miljö!$B$1:$T$480,MATCH("Såld mängd produktionsspecifik fjärrvärme (GWh)",Miljö!$B$1:$T$1,0),FALSE))</f>
        <v/>
      </c>
      <c r="J369" t="str">
        <f t="shared" si="5"/>
        <v>Tranemo Kommun</v>
      </c>
    </row>
    <row r="370" spans="1:10" x14ac:dyDescent="0.25">
      <c r="A370" s="2" t="s">
        <v>553</v>
      </c>
      <c r="B370" s="2" t="s">
        <v>554</v>
      </c>
      <c r="D370" t="str">
        <f>IF(ISERROR(1/VLOOKUP($B370,Kraftvärmeprod!$B$1:$D$480,MATCH("Total värmeproduktion i kraftvärmeverk i kombinerad drift (GWh)",Kraftvärmeprod!$B$1:$AV$1,0),FALSE)),"Ej kraftvärme","Alternativproduktionsmetoden")</f>
        <v>Alternativproduktionsmetoden</v>
      </c>
      <c r="E370" s="73">
        <f>IF(ISERROR(1/VLOOKUP($B370,Kraftvärmeprod!$B$1:$BD$480,MATCH("Total värmeproduktion i kraftvärmeverk i kombinerad drift (GWh)",Kraftvärmeprod!$B$1:$AV$1,0),FALSE)),"",VLOOKUP($B370,'Slutlig allokering kvv'!$B$1:$BC$480,MATCH(E$1,'Slutlig allokering kvv'!$B$1:$AU$1,0),FALSE))</f>
        <v>0.65130276420753208</v>
      </c>
      <c r="F370">
        <f>IF(ISERROR(1/VLOOKUP($B370,Kraftvärmeprod!$B$1:$AV$480,MATCH("Producerad elenergi i kraftvärmeverk (GWh)",Kraftvärmeprod!$B$1:$AV$1,0),FALSE)),"",VLOOKUP($B370,Kraftvärmeprod!$B$1:$AV$480,MATCH("Producerad elenergi i kraftvärmeverk (GWh)",Kraftvärmeprod!$B$1:$AV$1,0),FALSE))</f>
        <v>27.2</v>
      </c>
      <c r="G370" t="str">
        <f>IF(ISERROR(1/VLOOKUP($B370,Miljö!$B$1:$T$480,MATCH("Såld mängd produktionsspecifik fjärrvärme (GWh)",Miljö!$B$1:$T$1,0),FALSE)),"",VLOOKUP($B370,Miljö!$B$1:$T$480,MATCH("Såld mängd produktionsspecifik fjärrvärme (GWh)",Miljö!$B$1:$T$1,0),FALSE))</f>
        <v/>
      </c>
      <c r="J370" t="str">
        <f t="shared" si="5"/>
        <v>Tranås Energi AB</v>
      </c>
    </row>
    <row r="371" spans="1:10" x14ac:dyDescent="0.25">
      <c r="A371" s="2" t="s">
        <v>555</v>
      </c>
      <c r="B371" s="2" t="s">
        <v>556</v>
      </c>
      <c r="D371" t="str">
        <f>IF(ISERROR(1/VLOOKUP($B371,Kraftvärmeprod!$B$1:$D$480,MATCH("Total värmeproduktion i kraftvärmeverk i kombinerad drift (GWh)",Kraftvärmeprod!$B$1:$AV$1,0),FALSE)),"Ej kraftvärme","Alternativproduktionsmetoden")</f>
        <v>Ej kraftvärme</v>
      </c>
      <c r="E371" s="73" t="str">
        <f>IF(ISERROR(1/VLOOKUP($B371,Kraftvärmeprod!$B$1:$BD$480,MATCH("Total värmeproduktion i kraftvärmeverk i kombinerad drift (GWh)",Kraftvärmeprod!$B$1:$AV$1,0),FALSE)),"",VLOOKUP($B371,'Slutlig allokering kvv'!$B$1:$BC$480,MATCH(E$1,'Slutlig allokering kvv'!$B$1:$AU$1,0),FALSE))</f>
        <v/>
      </c>
      <c r="F371" t="str">
        <f>IF(ISERROR(1/VLOOKUP($B371,Kraftvärmeprod!$B$1:$AV$480,MATCH("Producerad elenergi i kraftvärmeverk (GWh)",Kraftvärmeprod!$B$1:$AV$1,0),FALSE)),"",VLOOKUP($B371,Kraftvärmeprod!$B$1:$AV$480,MATCH("Producerad elenergi i kraftvärmeverk (GWh)",Kraftvärmeprod!$B$1:$AV$1,0),FALSE))</f>
        <v/>
      </c>
      <c r="G371" t="str">
        <f>IF(ISERROR(1/VLOOKUP($B371,Miljö!$B$1:$T$480,MATCH("Såld mängd produktionsspecifik fjärrvärme (GWh)",Miljö!$B$1:$T$1,0),FALSE)),"",VLOOKUP($B371,Miljö!$B$1:$T$480,MATCH("Såld mängd produktionsspecifik fjärrvärme (GWh)",Miljö!$B$1:$T$1,0),FALSE))</f>
        <v/>
      </c>
      <c r="J371" t="str">
        <f t="shared" si="5"/>
        <v>Trelleborgs Fjärrvärme AB</v>
      </c>
    </row>
    <row r="372" spans="1:10" x14ac:dyDescent="0.25">
      <c r="A372" s="2" t="s">
        <v>557</v>
      </c>
      <c r="B372" s="2" t="s">
        <v>558</v>
      </c>
      <c r="D372" t="str">
        <f>IF(ISERROR(1/VLOOKUP($B372,Kraftvärmeprod!$B$1:$D$480,MATCH("Total värmeproduktion i kraftvärmeverk i kombinerad drift (GWh)",Kraftvärmeprod!$B$1:$AV$1,0),FALSE)),"Ej kraftvärme","Alternativproduktionsmetoden")</f>
        <v>Alternativproduktionsmetoden</v>
      </c>
      <c r="E372" s="73">
        <f>IF(ISERROR(1/VLOOKUP($B372,Kraftvärmeprod!$B$1:$BD$480,MATCH("Total värmeproduktion i kraftvärmeverk i kombinerad drift (GWh)",Kraftvärmeprod!$B$1:$AV$1,0),FALSE)),"",VLOOKUP($B372,'Slutlig allokering kvv'!$B$1:$BC$480,MATCH(E$1,'Slutlig allokering kvv'!$B$1:$AU$1,0),FALSE))</f>
        <v>0.61329206819866555</v>
      </c>
      <c r="F372">
        <f>IF(ISERROR(1/VLOOKUP($B372,Kraftvärmeprod!$B$1:$AV$480,MATCH("Producerad elenergi i kraftvärmeverk (GWh)",Kraftvärmeprod!$B$1:$AV$1,0),FALSE)),"",VLOOKUP($B372,Kraftvärmeprod!$B$1:$AV$480,MATCH("Producerad elenergi i kraftvärmeverk (GWh)",Kraftvärmeprod!$B$1:$AV$1,0),FALSE))</f>
        <v>21.8</v>
      </c>
      <c r="G372" t="str">
        <f>IF(ISERROR(1/VLOOKUP($B372,Miljö!$B$1:$T$480,MATCH("Såld mängd produktionsspecifik fjärrvärme (GWh)",Miljö!$B$1:$T$1,0),FALSE)),"",VLOOKUP($B372,Miljö!$B$1:$T$480,MATCH("Såld mängd produktionsspecifik fjärrvärme (GWh)",Miljö!$B$1:$T$1,0),FALSE))</f>
        <v/>
      </c>
      <c r="J372" t="str">
        <f t="shared" si="5"/>
        <v>Trollhättan Energi AB</v>
      </c>
    </row>
    <row r="373" spans="1:10" x14ac:dyDescent="0.25">
      <c r="A373" s="2" t="s">
        <v>758</v>
      </c>
      <c r="B373" s="9" t="s">
        <v>1112</v>
      </c>
      <c r="D373" t="str">
        <f>IF(ISERROR(1/VLOOKUP($B373,Kraftvärmeprod!$B$1:$D$480,MATCH("Total värmeproduktion i kraftvärmeverk i kombinerad drift (GWh)",Kraftvärmeprod!$B$1:$AV$1,0),FALSE)),"Ej kraftvärme","Alternativproduktionsmetoden")</f>
        <v>Ej kraftvärme</v>
      </c>
      <c r="E373" s="73" t="str">
        <f>IF(ISERROR(1/VLOOKUP($B373,Kraftvärmeprod!$B$1:$BD$480,MATCH("Total värmeproduktion i kraftvärmeverk i kombinerad drift (GWh)",Kraftvärmeprod!$B$1:$AV$1,0),FALSE)),"",VLOOKUP($B373,'Slutlig allokering kvv'!$B$1:$BC$480,MATCH(E$1,'Slutlig allokering kvv'!$B$1:$AU$1,0),FALSE))</f>
        <v/>
      </c>
      <c r="F373" t="str">
        <f>IF(ISERROR(1/VLOOKUP($B373,Kraftvärmeprod!$B$1:$AV$480,MATCH("Producerad elenergi i kraftvärmeverk (GWh)",Kraftvärmeprod!$B$1:$AV$1,0),FALSE)),"",VLOOKUP($B373,Kraftvärmeprod!$B$1:$AV$480,MATCH("Producerad elenergi i kraftvärmeverk (GWh)",Kraftvärmeprod!$B$1:$AV$1,0),FALSE))</f>
        <v/>
      </c>
      <c r="G373" t="str">
        <f>IF(ISERROR(1/VLOOKUP($B373,Miljö!$B$1:$T$480,MATCH("Såld mängd produktionsspecifik fjärrvärme (GWh)",Miljö!$B$1:$T$1,0),FALSE)),"",VLOOKUP($B373,Miljö!$B$1:$T$480,MATCH("Såld mängd produktionsspecifik fjärrvärme (GWh)",Miljö!$B$1:$T$1,0),FALSE))</f>
        <v/>
      </c>
      <c r="J373" t="str">
        <f t="shared" si="5"/>
        <v>Täby Miljövärme AB</v>
      </c>
    </row>
    <row r="374" spans="1:10" x14ac:dyDescent="0.25">
      <c r="A374" s="2" t="s">
        <v>559</v>
      </c>
      <c r="B374" s="2" t="s">
        <v>560</v>
      </c>
      <c r="D374" t="str">
        <f>IF(ISERROR(1/VLOOKUP($B374,Kraftvärmeprod!$B$1:$D$480,MATCH("Total värmeproduktion i kraftvärmeverk i kombinerad drift (GWh)",Kraftvärmeprod!$B$1:$AV$1,0),FALSE)),"Ej kraftvärme","Alternativproduktionsmetoden")</f>
        <v>Ej kraftvärme</v>
      </c>
      <c r="E374" s="73" t="str">
        <f>IF(ISERROR(1/VLOOKUP($B374,Kraftvärmeprod!$B$1:$BD$480,MATCH("Total värmeproduktion i kraftvärmeverk i kombinerad drift (GWh)",Kraftvärmeprod!$B$1:$AV$1,0),FALSE)),"",VLOOKUP($B374,'Slutlig allokering kvv'!$B$1:$BC$480,MATCH(E$1,'Slutlig allokering kvv'!$B$1:$AU$1,0),FALSE))</f>
        <v/>
      </c>
      <c r="F374" t="str">
        <f>IF(ISERROR(1/VLOOKUP($B374,Kraftvärmeprod!$B$1:$AV$480,MATCH("Producerad elenergi i kraftvärmeverk (GWh)",Kraftvärmeprod!$B$1:$AV$1,0),FALSE)),"",VLOOKUP($B374,Kraftvärmeprod!$B$1:$AV$480,MATCH("Producerad elenergi i kraftvärmeverk (GWh)",Kraftvärmeprod!$B$1:$AV$1,0),FALSE))</f>
        <v/>
      </c>
      <c r="G374" t="str">
        <f>IF(ISERROR(1/VLOOKUP($B374,Miljö!$B$1:$T$480,MATCH("Såld mängd produktionsspecifik fjärrvärme (GWh)",Miljö!$B$1:$T$1,0),FALSE)),"",VLOOKUP($B374,Miljö!$B$1:$T$480,MATCH("Såld mängd produktionsspecifik fjärrvärme (GWh)",Miljö!$B$1:$T$1,0),FALSE))</f>
        <v/>
      </c>
      <c r="J374" t="str">
        <f t="shared" si="5"/>
        <v>Uddevalla Energi AB</v>
      </c>
    </row>
    <row r="375" spans="1:10" x14ac:dyDescent="0.25">
      <c r="A375" s="2" t="s">
        <v>559</v>
      </c>
      <c r="B375" s="2" t="s">
        <v>561</v>
      </c>
      <c r="D375" t="str">
        <f>IF(ISERROR(1/VLOOKUP($B375,Kraftvärmeprod!$B$1:$D$480,MATCH("Total värmeproduktion i kraftvärmeverk i kombinerad drift (GWh)",Kraftvärmeprod!$B$1:$AV$1,0),FALSE)),"Ej kraftvärme","Alternativproduktionsmetoden")</f>
        <v>Ej kraftvärme</v>
      </c>
      <c r="E375" s="73" t="str">
        <f>IF(ISERROR(1/VLOOKUP($B375,Kraftvärmeprod!$B$1:$BD$480,MATCH("Total värmeproduktion i kraftvärmeverk i kombinerad drift (GWh)",Kraftvärmeprod!$B$1:$AV$1,0),FALSE)),"",VLOOKUP($B375,'Slutlig allokering kvv'!$B$1:$BC$480,MATCH(E$1,'Slutlig allokering kvv'!$B$1:$AU$1,0),FALSE))</f>
        <v/>
      </c>
      <c r="F375" t="str">
        <f>IF(ISERROR(1/VLOOKUP($B375,Kraftvärmeprod!$B$1:$AV$480,MATCH("Producerad elenergi i kraftvärmeverk (GWh)",Kraftvärmeprod!$B$1:$AV$1,0),FALSE)),"",VLOOKUP($B375,Kraftvärmeprod!$B$1:$AV$480,MATCH("Producerad elenergi i kraftvärmeverk (GWh)",Kraftvärmeprod!$B$1:$AV$1,0),FALSE))</f>
        <v/>
      </c>
      <c r="G375" t="str">
        <f>IF(ISERROR(1/VLOOKUP($B375,Miljö!$B$1:$T$480,MATCH("Såld mängd produktionsspecifik fjärrvärme (GWh)",Miljö!$B$1:$T$1,0),FALSE)),"",VLOOKUP($B375,Miljö!$B$1:$T$480,MATCH("Såld mängd produktionsspecifik fjärrvärme (GWh)",Miljö!$B$1:$T$1,0),FALSE))</f>
        <v/>
      </c>
      <c r="J375" t="str">
        <f t="shared" si="5"/>
        <v>Uddevalla Energi AB</v>
      </c>
    </row>
    <row r="376" spans="1:10" x14ac:dyDescent="0.25">
      <c r="A376" s="2" t="s">
        <v>559</v>
      </c>
      <c r="B376" s="2" t="s">
        <v>562</v>
      </c>
      <c r="D376" t="str">
        <f>IF(ISERROR(1/VLOOKUP($B376,Kraftvärmeprod!$B$1:$D$480,MATCH("Total värmeproduktion i kraftvärmeverk i kombinerad drift (GWh)",Kraftvärmeprod!$B$1:$AV$1,0),FALSE)),"Ej kraftvärme","Alternativproduktionsmetoden")</f>
        <v>Alternativproduktionsmetoden</v>
      </c>
      <c r="E376" s="73">
        <f>IF(ISERROR(1/VLOOKUP($B376,Kraftvärmeprod!$B$1:$BD$480,MATCH("Total värmeproduktion i kraftvärmeverk i kombinerad drift (GWh)",Kraftvärmeprod!$B$1:$AV$1,0),FALSE)),"",VLOOKUP($B376,'Slutlig allokering kvv'!$B$1:$BC$480,MATCH(E$1,'Slutlig allokering kvv'!$B$1:$AU$1,0),FALSE))</f>
        <v>0.51310912777585649</v>
      </c>
      <c r="F376">
        <f>IF(ISERROR(1/VLOOKUP($B376,Kraftvärmeprod!$B$1:$AV$480,MATCH("Producerad elenergi i kraftvärmeverk (GWh)",Kraftvärmeprod!$B$1:$AV$1,0),FALSE)),"",VLOOKUP($B376,Kraftvärmeprod!$B$1:$AV$480,MATCH("Producerad elenergi i kraftvärmeverk (GWh)",Kraftvärmeprod!$B$1:$AV$1,0),FALSE))</f>
        <v>67.673000000000002</v>
      </c>
      <c r="G376" t="str">
        <f>IF(ISERROR(1/VLOOKUP($B376,Miljö!$B$1:$T$480,MATCH("Såld mängd produktionsspecifik fjärrvärme (GWh)",Miljö!$B$1:$T$1,0),FALSE)),"",VLOOKUP($B376,Miljö!$B$1:$T$480,MATCH("Såld mängd produktionsspecifik fjärrvärme (GWh)",Miljö!$B$1:$T$1,0),FALSE))</f>
        <v/>
      </c>
      <c r="J376" t="str">
        <f t="shared" si="5"/>
        <v>Uddevalla Energi AB</v>
      </c>
    </row>
    <row r="377" spans="1:10" x14ac:dyDescent="0.25">
      <c r="A377" s="2" t="s">
        <v>563</v>
      </c>
      <c r="B377" s="2" t="s">
        <v>564</v>
      </c>
      <c r="D377" t="str">
        <f>IF(ISERROR(1/VLOOKUP($B377,Kraftvärmeprod!$B$1:$D$480,MATCH("Total värmeproduktion i kraftvärmeverk i kombinerad drift (GWh)",Kraftvärmeprod!$B$1:$AV$1,0),FALSE)),"Ej kraftvärme","Alternativproduktionsmetoden")</f>
        <v>Ej kraftvärme</v>
      </c>
      <c r="E377" s="73" t="str">
        <f>IF(ISERROR(1/VLOOKUP($B377,Kraftvärmeprod!$B$1:$BD$480,MATCH("Total värmeproduktion i kraftvärmeverk i kombinerad drift (GWh)",Kraftvärmeprod!$B$1:$AV$1,0),FALSE)),"",VLOOKUP($B377,'Slutlig allokering kvv'!$B$1:$BC$480,MATCH(E$1,'Slutlig allokering kvv'!$B$1:$AU$1,0),FALSE))</f>
        <v/>
      </c>
      <c r="F377" t="str">
        <f>IF(ISERROR(1/VLOOKUP($B377,Kraftvärmeprod!$B$1:$AV$480,MATCH("Producerad elenergi i kraftvärmeverk (GWh)",Kraftvärmeprod!$B$1:$AV$1,0),FALSE)),"",VLOOKUP($B377,Kraftvärmeprod!$B$1:$AV$480,MATCH("Producerad elenergi i kraftvärmeverk (GWh)",Kraftvärmeprod!$B$1:$AV$1,0),FALSE))</f>
        <v/>
      </c>
      <c r="G377" t="str">
        <f>IF(ISERROR(1/VLOOKUP($B377,Miljö!$B$1:$T$480,MATCH("Såld mängd produktionsspecifik fjärrvärme (GWh)",Miljö!$B$1:$T$1,0),FALSE)),"",VLOOKUP($B377,Miljö!$B$1:$T$480,MATCH("Såld mängd produktionsspecifik fjärrvärme (GWh)",Miljö!$B$1:$T$1,0),FALSE))</f>
        <v/>
      </c>
      <c r="J377" t="str">
        <f t="shared" si="5"/>
        <v>Ulricehamns Energi AB</v>
      </c>
    </row>
    <row r="378" spans="1:10" x14ac:dyDescent="0.25">
      <c r="A378" s="2" t="s">
        <v>563</v>
      </c>
      <c r="B378" s="2" t="s">
        <v>565</v>
      </c>
      <c r="D378" t="str">
        <f>IF(ISERROR(1/VLOOKUP($B378,Kraftvärmeprod!$B$1:$D$480,MATCH("Total värmeproduktion i kraftvärmeverk i kombinerad drift (GWh)",Kraftvärmeprod!$B$1:$AV$1,0),FALSE)),"Ej kraftvärme","Alternativproduktionsmetoden")</f>
        <v>Ej kraftvärme</v>
      </c>
      <c r="E378" s="73" t="str">
        <f>IF(ISERROR(1/VLOOKUP($B378,Kraftvärmeprod!$B$1:$BD$480,MATCH("Total värmeproduktion i kraftvärmeverk i kombinerad drift (GWh)",Kraftvärmeprod!$B$1:$AV$1,0),FALSE)),"",VLOOKUP($B378,'Slutlig allokering kvv'!$B$1:$BC$480,MATCH(E$1,'Slutlig allokering kvv'!$B$1:$AU$1,0),FALSE))</f>
        <v/>
      </c>
      <c r="F378" t="str">
        <f>IF(ISERROR(1/VLOOKUP($B378,Kraftvärmeprod!$B$1:$AV$480,MATCH("Producerad elenergi i kraftvärmeverk (GWh)",Kraftvärmeprod!$B$1:$AV$1,0),FALSE)),"",VLOOKUP($B378,Kraftvärmeprod!$B$1:$AV$480,MATCH("Producerad elenergi i kraftvärmeverk (GWh)",Kraftvärmeprod!$B$1:$AV$1,0),FALSE))</f>
        <v/>
      </c>
      <c r="G378" t="str">
        <f>IF(ISERROR(1/VLOOKUP($B378,Miljö!$B$1:$T$480,MATCH("Såld mängd produktionsspecifik fjärrvärme (GWh)",Miljö!$B$1:$T$1,0),FALSE)),"",VLOOKUP($B378,Miljö!$B$1:$T$480,MATCH("Såld mängd produktionsspecifik fjärrvärme (GWh)",Miljö!$B$1:$T$1,0),FALSE))</f>
        <v/>
      </c>
      <c r="J378" t="str">
        <f t="shared" si="5"/>
        <v>Ulricehamns Energi AB</v>
      </c>
    </row>
    <row r="379" spans="1:10" x14ac:dyDescent="0.25">
      <c r="A379" s="2" t="s">
        <v>563</v>
      </c>
      <c r="B379" s="2" t="s">
        <v>566</v>
      </c>
      <c r="D379" t="str">
        <f>IF(ISERROR(1/VLOOKUP($B379,Kraftvärmeprod!$B$1:$D$480,MATCH("Total värmeproduktion i kraftvärmeverk i kombinerad drift (GWh)",Kraftvärmeprod!$B$1:$AV$1,0),FALSE)),"Ej kraftvärme","Alternativproduktionsmetoden")</f>
        <v>Ej kraftvärme</v>
      </c>
      <c r="E379" s="73" t="str">
        <f>IF(ISERROR(1/VLOOKUP($B379,Kraftvärmeprod!$B$1:$BD$480,MATCH("Total värmeproduktion i kraftvärmeverk i kombinerad drift (GWh)",Kraftvärmeprod!$B$1:$AV$1,0),FALSE)),"",VLOOKUP($B379,'Slutlig allokering kvv'!$B$1:$BC$480,MATCH(E$1,'Slutlig allokering kvv'!$B$1:$AU$1,0),FALSE))</f>
        <v/>
      </c>
      <c r="F379" t="str">
        <f>IF(ISERROR(1/VLOOKUP($B379,Kraftvärmeprod!$B$1:$AV$480,MATCH("Producerad elenergi i kraftvärmeverk (GWh)",Kraftvärmeprod!$B$1:$AV$1,0),FALSE)),"",VLOOKUP($B379,Kraftvärmeprod!$B$1:$AV$480,MATCH("Producerad elenergi i kraftvärmeverk (GWh)",Kraftvärmeprod!$B$1:$AV$1,0),FALSE))</f>
        <v/>
      </c>
      <c r="G379" t="str">
        <f>IF(ISERROR(1/VLOOKUP($B379,Miljö!$B$1:$T$480,MATCH("Såld mängd produktionsspecifik fjärrvärme (GWh)",Miljö!$B$1:$T$1,0),FALSE)),"",VLOOKUP($B379,Miljö!$B$1:$T$480,MATCH("Såld mängd produktionsspecifik fjärrvärme (GWh)",Miljö!$B$1:$T$1,0),FALSE))</f>
        <v/>
      </c>
      <c r="J379" t="str">
        <f t="shared" si="5"/>
        <v>Ulricehamns Energi AB</v>
      </c>
    </row>
    <row r="380" spans="1:10" x14ac:dyDescent="0.25">
      <c r="A380" s="2" t="s">
        <v>567</v>
      </c>
      <c r="B380" s="2" t="s">
        <v>568</v>
      </c>
      <c r="D380" t="str">
        <f>IF(ISERROR(1/VLOOKUP($B380,Kraftvärmeprod!$B$1:$D$480,MATCH("Total värmeproduktion i kraftvärmeverk i kombinerad drift (GWh)",Kraftvärmeprod!$B$1:$AV$1,0),FALSE)),"Ej kraftvärme","Alternativproduktionsmetoden")</f>
        <v>Ej kraftvärme</v>
      </c>
      <c r="E380" s="73" t="str">
        <f>IF(ISERROR(1/VLOOKUP($B380,Kraftvärmeprod!$B$1:$BD$480,MATCH("Total värmeproduktion i kraftvärmeverk i kombinerad drift (GWh)",Kraftvärmeprod!$B$1:$AV$1,0),FALSE)),"",VLOOKUP($B380,'Slutlig allokering kvv'!$B$1:$BC$480,MATCH(E$1,'Slutlig allokering kvv'!$B$1:$AU$1,0),FALSE))</f>
        <v/>
      </c>
      <c r="F380" t="str">
        <f>IF(ISERROR(1/VLOOKUP($B380,Kraftvärmeprod!$B$1:$AV$480,MATCH("Producerad elenergi i kraftvärmeverk (GWh)",Kraftvärmeprod!$B$1:$AV$1,0),FALSE)),"",VLOOKUP($B380,Kraftvärmeprod!$B$1:$AV$480,MATCH("Producerad elenergi i kraftvärmeverk (GWh)",Kraftvärmeprod!$B$1:$AV$1,0),FALSE))</f>
        <v/>
      </c>
      <c r="G380" t="str">
        <f>IF(ISERROR(1/VLOOKUP($B380,Miljö!$B$1:$T$480,MATCH("Såld mängd produktionsspecifik fjärrvärme (GWh)",Miljö!$B$1:$T$1,0),FALSE)),"",VLOOKUP($B380,Miljö!$B$1:$T$480,MATCH("Såld mängd produktionsspecifik fjärrvärme (GWh)",Miljö!$B$1:$T$1,0),FALSE))</f>
        <v/>
      </c>
      <c r="J380" t="str">
        <f t="shared" si="5"/>
        <v>Umeå Energi AB</v>
      </c>
    </row>
    <row r="381" spans="1:10" x14ac:dyDescent="0.25">
      <c r="A381" s="2" t="s">
        <v>567</v>
      </c>
      <c r="B381" s="2" t="s">
        <v>569</v>
      </c>
      <c r="D381" t="str">
        <f>IF(ISERROR(1/VLOOKUP($B381,Kraftvärmeprod!$B$1:$D$480,MATCH("Total värmeproduktion i kraftvärmeverk i kombinerad drift (GWh)",Kraftvärmeprod!$B$1:$AV$1,0),FALSE)),"Ej kraftvärme","Alternativproduktionsmetoden")</f>
        <v>Ej kraftvärme</v>
      </c>
      <c r="E381" s="73" t="str">
        <f>IF(ISERROR(1/VLOOKUP($B381,Kraftvärmeprod!$B$1:$BD$480,MATCH("Total värmeproduktion i kraftvärmeverk i kombinerad drift (GWh)",Kraftvärmeprod!$B$1:$AV$1,0),FALSE)),"",VLOOKUP($B381,'Slutlig allokering kvv'!$B$1:$BC$480,MATCH(E$1,'Slutlig allokering kvv'!$B$1:$AU$1,0),FALSE))</f>
        <v/>
      </c>
      <c r="F381" t="str">
        <f>IF(ISERROR(1/VLOOKUP($B381,Kraftvärmeprod!$B$1:$AV$480,MATCH("Producerad elenergi i kraftvärmeverk (GWh)",Kraftvärmeprod!$B$1:$AV$1,0),FALSE)),"",VLOOKUP($B381,Kraftvärmeprod!$B$1:$AV$480,MATCH("Producerad elenergi i kraftvärmeverk (GWh)",Kraftvärmeprod!$B$1:$AV$1,0),FALSE))</f>
        <v/>
      </c>
      <c r="G381" t="str">
        <f>IF(ISERROR(1/VLOOKUP($B381,Miljö!$B$1:$T$480,MATCH("Såld mängd produktionsspecifik fjärrvärme (GWh)",Miljö!$B$1:$T$1,0),FALSE)),"",VLOOKUP($B381,Miljö!$B$1:$T$480,MATCH("Såld mängd produktionsspecifik fjärrvärme (GWh)",Miljö!$B$1:$T$1,0),FALSE))</f>
        <v/>
      </c>
      <c r="J381" t="str">
        <f t="shared" si="5"/>
        <v>Umeå Energi AB</v>
      </c>
    </row>
    <row r="382" spans="1:10" x14ac:dyDescent="0.25">
      <c r="A382" s="2" t="s">
        <v>567</v>
      </c>
      <c r="B382" s="2" t="s">
        <v>570</v>
      </c>
      <c r="D382" t="str">
        <f>IF(ISERROR(1/VLOOKUP($B382,Kraftvärmeprod!$B$1:$D$480,MATCH("Total värmeproduktion i kraftvärmeverk i kombinerad drift (GWh)",Kraftvärmeprod!$B$1:$AV$1,0),FALSE)),"Ej kraftvärme","Alternativproduktionsmetoden")</f>
        <v>Ej kraftvärme</v>
      </c>
      <c r="E382" s="73" t="str">
        <f>IF(ISERROR(1/VLOOKUP($B382,Kraftvärmeprod!$B$1:$BD$480,MATCH("Total värmeproduktion i kraftvärmeverk i kombinerad drift (GWh)",Kraftvärmeprod!$B$1:$AV$1,0),FALSE)),"",VLOOKUP($B382,'Slutlig allokering kvv'!$B$1:$BC$480,MATCH(E$1,'Slutlig allokering kvv'!$B$1:$AU$1,0),FALSE))</f>
        <v/>
      </c>
      <c r="F382" t="str">
        <f>IF(ISERROR(1/VLOOKUP($B382,Kraftvärmeprod!$B$1:$AV$480,MATCH("Producerad elenergi i kraftvärmeverk (GWh)",Kraftvärmeprod!$B$1:$AV$1,0),FALSE)),"",VLOOKUP($B382,Kraftvärmeprod!$B$1:$AV$480,MATCH("Producerad elenergi i kraftvärmeverk (GWh)",Kraftvärmeprod!$B$1:$AV$1,0),FALSE))</f>
        <v/>
      </c>
      <c r="G382" t="str">
        <f>IF(ISERROR(1/VLOOKUP($B382,Miljö!$B$1:$T$480,MATCH("Såld mängd produktionsspecifik fjärrvärme (GWh)",Miljö!$B$1:$T$1,0),FALSE)),"",VLOOKUP($B382,Miljö!$B$1:$T$480,MATCH("Såld mängd produktionsspecifik fjärrvärme (GWh)",Miljö!$B$1:$T$1,0),FALSE))</f>
        <v/>
      </c>
      <c r="J382" t="str">
        <f t="shared" si="5"/>
        <v>Umeå Energi AB</v>
      </c>
    </row>
    <row r="383" spans="1:10" x14ac:dyDescent="0.25">
      <c r="A383" s="2" t="s">
        <v>567</v>
      </c>
      <c r="B383" s="2" t="s">
        <v>571</v>
      </c>
      <c r="D383" t="str">
        <f>IF(ISERROR(1/VLOOKUP($B383,Kraftvärmeprod!$B$1:$D$480,MATCH("Total värmeproduktion i kraftvärmeverk i kombinerad drift (GWh)",Kraftvärmeprod!$B$1:$AV$1,0),FALSE)),"Ej kraftvärme","Alternativproduktionsmetoden")</f>
        <v>Alternativproduktionsmetoden</v>
      </c>
      <c r="E383" s="73">
        <f>IF(ISERROR(1/VLOOKUP($B383,Kraftvärmeprod!$B$1:$BD$480,MATCH("Total värmeproduktion i kraftvärmeverk i kombinerad drift (GWh)",Kraftvärmeprod!$B$1:$AV$1,0),FALSE)),"",VLOOKUP($B383,'Slutlig allokering kvv'!$B$1:$BC$480,MATCH(E$1,'Slutlig allokering kvv'!$B$1:$AU$1,0),FALSE))</f>
        <v>0.48782608695652174</v>
      </c>
      <c r="F383">
        <f>IF(ISERROR(1/VLOOKUP($B383,Kraftvärmeprod!$B$1:$AV$480,MATCH("Producerad elenergi i kraftvärmeverk (GWh)",Kraftvärmeprod!$B$1:$AV$1,0),FALSE)),"",VLOOKUP($B383,Kraftvärmeprod!$B$1:$AV$480,MATCH("Producerad elenergi i kraftvärmeverk (GWh)",Kraftvärmeprod!$B$1:$AV$1,0),FALSE))</f>
        <v>236.465</v>
      </c>
      <c r="G383" t="str">
        <f>IF(ISERROR(1/VLOOKUP($B383,Miljö!$B$1:$T$480,MATCH("Såld mängd produktionsspecifik fjärrvärme (GWh)",Miljö!$B$1:$T$1,0),FALSE)),"",VLOOKUP($B383,Miljö!$B$1:$T$480,MATCH("Såld mängd produktionsspecifik fjärrvärme (GWh)",Miljö!$B$1:$T$1,0),FALSE))</f>
        <v/>
      </c>
      <c r="J383" t="str">
        <f t="shared" si="5"/>
        <v>Umeå Energi AB</v>
      </c>
    </row>
    <row r="384" spans="1:10" x14ac:dyDescent="0.25">
      <c r="A384" s="2" t="s">
        <v>572</v>
      </c>
      <c r="B384" s="2" t="s">
        <v>573</v>
      </c>
      <c r="D384" t="str">
        <f>IF(ISERROR(1/VLOOKUP($B384,Kraftvärmeprod!$B$1:$D$480,MATCH("Total värmeproduktion i kraftvärmeverk i kombinerad drift (GWh)",Kraftvärmeprod!$B$1:$AV$1,0),FALSE)),"Ej kraftvärme","Alternativproduktionsmetoden")</f>
        <v>Ej kraftvärme</v>
      </c>
      <c r="E384" s="73" t="str">
        <f>IF(ISERROR(1/VLOOKUP($B384,Kraftvärmeprod!$B$1:$BD$480,MATCH("Total värmeproduktion i kraftvärmeverk i kombinerad drift (GWh)",Kraftvärmeprod!$B$1:$AV$1,0),FALSE)),"",VLOOKUP($B384,'Slutlig allokering kvv'!$B$1:$BC$480,MATCH(E$1,'Slutlig allokering kvv'!$B$1:$AU$1,0),FALSE))</f>
        <v/>
      </c>
      <c r="F384" t="str">
        <f>IF(ISERROR(1/VLOOKUP($B384,Kraftvärmeprod!$B$1:$AV$480,MATCH("Producerad elenergi i kraftvärmeverk (GWh)",Kraftvärmeprod!$B$1:$AV$1,0),FALSE)),"",VLOOKUP($B384,Kraftvärmeprod!$B$1:$AV$480,MATCH("Producerad elenergi i kraftvärmeverk (GWh)",Kraftvärmeprod!$B$1:$AV$1,0),FALSE))</f>
        <v/>
      </c>
      <c r="G384" t="str">
        <f>IF(ISERROR(1/VLOOKUP($B384,Miljö!$B$1:$T$480,MATCH("Såld mängd produktionsspecifik fjärrvärme (GWh)",Miljö!$B$1:$T$1,0),FALSE)),"",VLOOKUP($B384,Miljö!$B$1:$T$480,MATCH("Såld mängd produktionsspecifik fjärrvärme (GWh)",Miljö!$B$1:$T$1,0),FALSE))</f>
        <v/>
      </c>
      <c r="J384" t="str">
        <f t="shared" si="5"/>
        <v>Vaggeryds Energi AB</v>
      </c>
    </row>
    <row r="385" spans="1:10" x14ac:dyDescent="0.25">
      <c r="A385" s="2" t="s">
        <v>572</v>
      </c>
      <c r="B385" s="2" t="s">
        <v>574</v>
      </c>
      <c r="D385" t="str">
        <f>IF(ISERROR(1/VLOOKUP($B385,Kraftvärmeprod!$B$1:$D$480,MATCH("Total värmeproduktion i kraftvärmeverk i kombinerad drift (GWh)",Kraftvärmeprod!$B$1:$AV$1,0),FALSE)),"Ej kraftvärme","Alternativproduktionsmetoden")</f>
        <v>Ej kraftvärme</v>
      </c>
      <c r="E385" s="73" t="str">
        <f>IF(ISERROR(1/VLOOKUP($B385,Kraftvärmeprod!$B$1:$BD$480,MATCH("Total värmeproduktion i kraftvärmeverk i kombinerad drift (GWh)",Kraftvärmeprod!$B$1:$AV$1,0),FALSE)),"",VLOOKUP($B385,'Slutlig allokering kvv'!$B$1:$BC$480,MATCH(E$1,'Slutlig allokering kvv'!$B$1:$AU$1,0),FALSE))</f>
        <v/>
      </c>
      <c r="F385" t="str">
        <f>IF(ISERROR(1/VLOOKUP($B385,Kraftvärmeprod!$B$1:$AV$480,MATCH("Producerad elenergi i kraftvärmeverk (GWh)",Kraftvärmeprod!$B$1:$AV$1,0),FALSE)),"",VLOOKUP($B385,Kraftvärmeprod!$B$1:$AV$480,MATCH("Producerad elenergi i kraftvärmeverk (GWh)",Kraftvärmeprod!$B$1:$AV$1,0),FALSE))</f>
        <v/>
      </c>
      <c r="G385" t="str">
        <f>IF(ISERROR(1/VLOOKUP($B385,Miljö!$B$1:$T$480,MATCH("Såld mängd produktionsspecifik fjärrvärme (GWh)",Miljö!$B$1:$T$1,0),FALSE)),"",VLOOKUP($B385,Miljö!$B$1:$T$480,MATCH("Såld mängd produktionsspecifik fjärrvärme (GWh)",Miljö!$B$1:$T$1,0),FALSE))</f>
        <v/>
      </c>
      <c r="J385" t="str">
        <f t="shared" si="5"/>
        <v>Vaggeryds Energi AB</v>
      </c>
    </row>
    <row r="386" spans="1:10" x14ac:dyDescent="0.25">
      <c r="A386" s="2" t="s">
        <v>575</v>
      </c>
      <c r="B386" s="2" t="s">
        <v>576</v>
      </c>
      <c r="D386" t="str">
        <f>IF(ISERROR(1/VLOOKUP($B386,Kraftvärmeprod!$B$1:$D$480,MATCH("Total värmeproduktion i kraftvärmeverk i kombinerad drift (GWh)",Kraftvärmeprod!$B$1:$AV$1,0),FALSE)),"Ej kraftvärme","Alternativproduktionsmetoden")</f>
        <v>Ej kraftvärme</v>
      </c>
      <c r="E386" s="73" t="str">
        <f>IF(ISERROR(1/VLOOKUP($B386,Kraftvärmeprod!$B$1:$BD$480,MATCH("Total värmeproduktion i kraftvärmeverk i kombinerad drift (GWh)",Kraftvärmeprod!$B$1:$AV$1,0),FALSE)),"",VLOOKUP($B386,'Slutlig allokering kvv'!$B$1:$BC$480,MATCH(E$1,'Slutlig allokering kvv'!$B$1:$AU$1,0),FALSE))</f>
        <v/>
      </c>
      <c r="F386" t="str">
        <f>IF(ISERROR(1/VLOOKUP($B386,Kraftvärmeprod!$B$1:$AV$480,MATCH("Producerad elenergi i kraftvärmeverk (GWh)",Kraftvärmeprod!$B$1:$AV$1,0),FALSE)),"",VLOOKUP($B386,Kraftvärmeprod!$B$1:$AV$480,MATCH("Producerad elenergi i kraftvärmeverk (GWh)",Kraftvärmeprod!$B$1:$AV$1,0),FALSE))</f>
        <v/>
      </c>
      <c r="G386" t="str">
        <f>IF(ISERROR(1/VLOOKUP($B386,Miljö!$B$1:$T$480,MATCH("Såld mängd produktionsspecifik fjärrvärme (GWh)",Miljö!$B$1:$T$1,0),FALSE)),"",VLOOKUP($B386,Miljö!$B$1:$T$480,MATCH("Såld mängd produktionsspecifik fjärrvärme (GWh)",Miljö!$B$1:$T$1,0),FALSE))</f>
        <v/>
      </c>
      <c r="J386" t="str">
        <f t="shared" si="5"/>
        <v>Vara Energi Värme AB</v>
      </c>
    </row>
    <row r="387" spans="1:10" x14ac:dyDescent="0.25">
      <c r="A387" s="2" t="s">
        <v>577</v>
      </c>
      <c r="B387" s="2" t="s">
        <v>578</v>
      </c>
      <c r="D387" t="str">
        <f>IF(ISERROR(1/VLOOKUP($B387,Kraftvärmeprod!$B$1:$D$480,MATCH("Total värmeproduktion i kraftvärmeverk i kombinerad drift (GWh)",Kraftvärmeprod!$B$1:$AV$1,0),FALSE)),"Ej kraftvärme","Alternativproduktionsmetoden")</f>
        <v>Ej kraftvärme</v>
      </c>
      <c r="E387" s="73" t="str">
        <f>IF(ISERROR(1/VLOOKUP($B387,Kraftvärmeprod!$B$1:$BD$480,MATCH("Total värmeproduktion i kraftvärmeverk i kombinerad drift (GWh)",Kraftvärmeprod!$B$1:$AV$1,0),FALSE)),"",VLOOKUP($B387,'Slutlig allokering kvv'!$B$1:$BC$480,MATCH(E$1,'Slutlig allokering kvv'!$B$1:$AU$1,0),FALSE))</f>
        <v/>
      </c>
      <c r="F387" t="str">
        <f>IF(ISERROR(1/VLOOKUP($B387,Kraftvärmeprod!$B$1:$AV$480,MATCH("Producerad elenergi i kraftvärmeverk (GWh)",Kraftvärmeprod!$B$1:$AV$1,0),FALSE)),"",VLOOKUP($B387,Kraftvärmeprod!$B$1:$AV$480,MATCH("Producerad elenergi i kraftvärmeverk (GWh)",Kraftvärmeprod!$B$1:$AV$1,0),FALSE))</f>
        <v/>
      </c>
      <c r="G387" t="str">
        <f>IF(ISERROR(1/VLOOKUP($B387,Miljö!$B$1:$T$480,MATCH("Såld mängd produktionsspecifik fjärrvärme (GWh)",Miljö!$B$1:$T$1,0),FALSE)),"",VLOOKUP($B387,Miljö!$B$1:$T$480,MATCH("Såld mängd produktionsspecifik fjärrvärme (GWh)",Miljö!$B$1:$T$1,0),FALSE))</f>
        <v/>
      </c>
      <c r="J387" t="str">
        <f t="shared" ref="J387:J450" si="6">A387</f>
        <v>Varberg Energi AB</v>
      </c>
    </row>
    <row r="388" spans="1:10" x14ac:dyDescent="0.25">
      <c r="A388" s="2" t="s">
        <v>577</v>
      </c>
      <c r="B388" s="2" t="s">
        <v>579</v>
      </c>
      <c r="D388" t="str">
        <f>IF(ISERROR(1/VLOOKUP($B388,Kraftvärmeprod!$B$1:$D$480,MATCH("Total värmeproduktion i kraftvärmeverk i kombinerad drift (GWh)",Kraftvärmeprod!$B$1:$AV$1,0),FALSE)),"Ej kraftvärme","Alternativproduktionsmetoden")</f>
        <v>Ej kraftvärme</v>
      </c>
      <c r="E388" s="73" t="str">
        <f>IF(ISERROR(1/VLOOKUP($B388,Kraftvärmeprod!$B$1:$BD$480,MATCH("Total värmeproduktion i kraftvärmeverk i kombinerad drift (GWh)",Kraftvärmeprod!$B$1:$AV$1,0),FALSE)),"",VLOOKUP($B388,'Slutlig allokering kvv'!$B$1:$BC$480,MATCH(E$1,'Slutlig allokering kvv'!$B$1:$AU$1,0),FALSE))</f>
        <v/>
      </c>
      <c r="F388" t="str">
        <f>IF(ISERROR(1/VLOOKUP($B388,Kraftvärmeprod!$B$1:$AV$480,MATCH("Producerad elenergi i kraftvärmeverk (GWh)",Kraftvärmeprod!$B$1:$AV$1,0),FALSE)),"",VLOOKUP($B388,Kraftvärmeprod!$B$1:$AV$480,MATCH("Producerad elenergi i kraftvärmeverk (GWh)",Kraftvärmeprod!$B$1:$AV$1,0),FALSE))</f>
        <v/>
      </c>
      <c r="G388" t="str">
        <f>IF(ISERROR(1/VLOOKUP($B388,Miljö!$B$1:$T$480,MATCH("Såld mängd produktionsspecifik fjärrvärme (GWh)",Miljö!$B$1:$T$1,0),FALSE)),"",VLOOKUP($B388,Miljö!$B$1:$T$480,MATCH("Såld mängd produktionsspecifik fjärrvärme (GWh)",Miljö!$B$1:$T$1,0),FALSE))</f>
        <v/>
      </c>
      <c r="J388" t="str">
        <f t="shared" si="6"/>
        <v>Varberg Energi AB</v>
      </c>
    </row>
    <row r="389" spans="1:10" x14ac:dyDescent="0.25">
      <c r="A389" s="2" t="s">
        <v>577</v>
      </c>
      <c r="B389" s="2" t="s">
        <v>580</v>
      </c>
      <c r="D389" t="str">
        <f>IF(ISERROR(1/VLOOKUP($B389,Kraftvärmeprod!$B$1:$D$480,MATCH("Total värmeproduktion i kraftvärmeverk i kombinerad drift (GWh)",Kraftvärmeprod!$B$1:$AV$1,0),FALSE)),"Ej kraftvärme","Alternativproduktionsmetoden")</f>
        <v>Ej kraftvärme</v>
      </c>
      <c r="E389" s="73" t="str">
        <f>IF(ISERROR(1/VLOOKUP($B389,Kraftvärmeprod!$B$1:$BD$480,MATCH("Total värmeproduktion i kraftvärmeverk i kombinerad drift (GWh)",Kraftvärmeprod!$B$1:$AV$1,0),FALSE)),"",VLOOKUP($B389,'Slutlig allokering kvv'!$B$1:$BC$480,MATCH(E$1,'Slutlig allokering kvv'!$B$1:$AU$1,0),FALSE))</f>
        <v/>
      </c>
      <c r="F389" t="str">
        <f>IF(ISERROR(1/VLOOKUP($B389,Kraftvärmeprod!$B$1:$AV$480,MATCH("Producerad elenergi i kraftvärmeverk (GWh)",Kraftvärmeprod!$B$1:$AV$1,0),FALSE)),"",VLOOKUP($B389,Kraftvärmeprod!$B$1:$AV$480,MATCH("Producerad elenergi i kraftvärmeverk (GWh)",Kraftvärmeprod!$B$1:$AV$1,0),FALSE))</f>
        <v/>
      </c>
      <c r="G389" t="str">
        <f>IF(ISERROR(1/VLOOKUP($B389,Miljö!$B$1:$T$480,MATCH("Såld mängd produktionsspecifik fjärrvärme (GWh)",Miljö!$B$1:$T$1,0),FALSE)),"",VLOOKUP($B389,Miljö!$B$1:$T$480,MATCH("Såld mängd produktionsspecifik fjärrvärme (GWh)",Miljö!$B$1:$T$1,0),FALSE))</f>
        <v/>
      </c>
      <c r="J389" t="str">
        <f t="shared" si="6"/>
        <v>Varberg Energi AB</v>
      </c>
    </row>
    <row r="390" spans="1:10" x14ac:dyDescent="0.25">
      <c r="A390" s="2" t="s">
        <v>581</v>
      </c>
      <c r="B390" s="2" t="s">
        <v>582</v>
      </c>
      <c r="D390" t="str">
        <f>IF(ISERROR(1/VLOOKUP($B390,Kraftvärmeprod!$B$1:$D$480,MATCH("Total värmeproduktion i kraftvärmeverk i kombinerad drift (GWh)",Kraftvärmeprod!$B$1:$AV$1,0),FALSE)),"Ej kraftvärme","Alternativproduktionsmetoden")</f>
        <v>Ej kraftvärme</v>
      </c>
      <c r="E390" s="73" t="str">
        <f>IF(ISERROR(1/VLOOKUP($B390,Kraftvärmeprod!$B$1:$BD$480,MATCH("Total värmeproduktion i kraftvärmeverk i kombinerad drift (GWh)",Kraftvärmeprod!$B$1:$AV$1,0),FALSE)),"",VLOOKUP($B390,'Slutlig allokering kvv'!$B$1:$BC$480,MATCH(E$1,'Slutlig allokering kvv'!$B$1:$AU$1,0),FALSE))</f>
        <v/>
      </c>
      <c r="F390" t="str">
        <f>IF(ISERROR(1/VLOOKUP($B390,Kraftvärmeprod!$B$1:$AV$480,MATCH("Producerad elenergi i kraftvärmeverk (GWh)",Kraftvärmeprod!$B$1:$AV$1,0),FALSE)),"",VLOOKUP($B390,Kraftvärmeprod!$B$1:$AV$480,MATCH("Producerad elenergi i kraftvärmeverk (GWh)",Kraftvärmeprod!$B$1:$AV$1,0),FALSE))</f>
        <v/>
      </c>
      <c r="G390" t="str">
        <f>IF(ISERROR(1/VLOOKUP($B390,Miljö!$B$1:$T$480,MATCH("Såld mängd produktionsspecifik fjärrvärme (GWh)",Miljö!$B$1:$T$1,0),FALSE)),"",VLOOKUP($B390,Miljö!$B$1:$T$480,MATCH("Såld mängd produktionsspecifik fjärrvärme (GWh)",Miljö!$B$1:$T$1,0),FALSE))</f>
        <v/>
      </c>
      <c r="J390" t="str">
        <f t="shared" si="6"/>
        <v>Vasa Värme Holding AB</v>
      </c>
    </row>
    <row r="391" spans="1:10" x14ac:dyDescent="0.25">
      <c r="A391" s="2" t="s">
        <v>581</v>
      </c>
      <c r="B391" s="2" t="s">
        <v>583</v>
      </c>
      <c r="D391" t="str">
        <f>IF(ISERROR(1/VLOOKUP($B391,Kraftvärmeprod!$B$1:$D$480,MATCH("Total värmeproduktion i kraftvärmeverk i kombinerad drift (GWh)",Kraftvärmeprod!$B$1:$AV$1,0),FALSE)),"Ej kraftvärme","Alternativproduktionsmetoden")</f>
        <v>Ej kraftvärme</v>
      </c>
      <c r="E391" s="73" t="str">
        <f>IF(ISERROR(1/VLOOKUP($B391,Kraftvärmeprod!$B$1:$BD$480,MATCH("Total värmeproduktion i kraftvärmeverk i kombinerad drift (GWh)",Kraftvärmeprod!$B$1:$AV$1,0),FALSE)),"",VLOOKUP($B391,'Slutlig allokering kvv'!$B$1:$BC$480,MATCH(E$1,'Slutlig allokering kvv'!$B$1:$AU$1,0),FALSE))</f>
        <v/>
      </c>
      <c r="F391" t="str">
        <f>IF(ISERROR(1/VLOOKUP($B391,Kraftvärmeprod!$B$1:$AV$480,MATCH("Producerad elenergi i kraftvärmeverk (GWh)",Kraftvärmeprod!$B$1:$AV$1,0),FALSE)),"",VLOOKUP($B391,Kraftvärmeprod!$B$1:$AV$480,MATCH("Producerad elenergi i kraftvärmeverk (GWh)",Kraftvärmeprod!$B$1:$AV$1,0),FALSE))</f>
        <v/>
      </c>
      <c r="G391" t="str">
        <f>IF(ISERROR(1/VLOOKUP($B391,Miljö!$B$1:$T$480,MATCH("Såld mängd produktionsspecifik fjärrvärme (GWh)",Miljö!$B$1:$T$1,0),FALSE)),"",VLOOKUP($B391,Miljö!$B$1:$T$480,MATCH("Såld mängd produktionsspecifik fjärrvärme (GWh)",Miljö!$B$1:$T$1,0),FALSE))</f>
        <v/>
      </c>
      <c r="J391" t="str">
        <f t="shared" si="6"/>
        <v>Vasa Värme Holding AB</v>
      </c>
    </row>
    <row r="392" spans="1:10" x14ac:dyDescent="0.25">
      <c r="A392" s="2" t="s">
        <v>581</v>
      </c>
      <c r="B392" s="2" t="s">
        <v>11</v>
      </c>
      <c r="D392" t="str">
        <f>IF(ISERROR(1/VLOOKUP($B392,Kraftvärmeprod!$B$1:$D$480,MATCH("Total värmeproduktion i kraftvärmeverk i kombinerad drift (GWh)",Kraftvärmeprod!$B$1:$AV$1,0),FALSE)),"Ej kraftvärme","Alternativproduktionsmetoden")</f>
        <v>Ej kraftvärme</v>
      </c>
      <c r="E392" s="73" t="str">
        <f>IF(ISERROR(1/VLOOKUP($B392,Kraftvärmeprod!$B$1:$BD$480,MATCH("Total värmeproduktion i kraftvärmeverk i kombinerad drift (GWh)",Kraftvärmeprod!$B$1:$AV$1,0),FALSE)),"",VLOOKUP($B392,'Slutlig allokering kvv'!$B$1:$BC$480,MATCH(E$1,'Slutlig allokering kvv'!$B$1:$AU$1,0),FALSE))</f>
        <v/>
      </c>
      <c r="F392" t="str">
        <f>IF(ISERROR(1/VLOOKUP($B392,Kraftvärmeprod!$B$1:$AV$480,MATCH("Producerad elenergi i kraftvärmeverk (GWh)",Kraftvärmeprod!$B$1:$AV$1,0),FALSE)),"",VLOOKUP($B392,Kraftvärmeprod!$B$1:$AV$480,MATCH("Producerad elenergi i kraftvärmeverk (GWh)",Kraftvärmeprod!$B$1:$AV$1,0),FALSE))</f>
        <v/>
      </c>
      <c r="G392" t="str">
        <f>IF(ISERROR(1/VLOOKUP($B392,Miljö!$B$1:$T$480,MATCH("Såld mängd produktionsspecifik fjärrvärme (GWh)",Miljö!$B$1:$T$1,0),FALSE)),"",VLOOKUP($B392,Miljö!$B$1:$T$480,MATCH("Såld mängd produktionsspecifik fjärrvärme (GWh)",Miljö!$B$1:$T$1,0),FALSE))</f>
        <v/>
      </c>
      <c r="J392" t="str">
        <f t="shared" si="6"/>
        <v>Vasa Värme Holding AB</v>
      </c>
    </row>
    <row r="393" spans="1:10" x14ac:dyDescent="0.25">
      <c r="A393" s="2" t="s">
        <v>581</v>
      </c>
      <c r="B393" s="2" t="s">
        <v>584</v>
      </c>
      <c r="D393" t="str">
        <f>IF(ISERROR(1/VLOOKUP($B393,Kraftvärmeprod!$B$1:$D$480,MATCH("Total värmeproduktion i kraftvärmeverk i kombinerad drift (GWh)",Kraftvärmeprod!$B$1:$AV$1,0),FALSE)),"Ej kraftvärme","Alternativproduktionsmetoden")</f>
        <v>Ej kraftvärme</v>
      </c>
      <c r="E393" s="73" t="str">
        <f>IF(ISERROR(1/VLOOKUP($B393,Kraftvärmeprod!$B$1:$BD$480,MATCH("Total värmeproduktion i kraftvärmeverk i kombinerad drift (GWh)",Kraftvärmeprod!$B$1:$AV$1,0),FALSE)),"",VLOOKUP($B393,'Slutlig allokering kvv'!$B$1:$BC$480,MATCH(E$1,'Slutlig allokering kvv'!$B$1:$AU$1,0),FALSE))</f>
        <v/>
      </c>
      <c r="F393" t="str">
        <f>IF(ISERROR(1/VLOOKUP($B393,Kraftvärmeprod!$B$1:$AV$480,MATCH("Producerad elenergi i kraftvärmeverk (GWh)",Kraftvärmeprod!$B$1:$AV$1,0),FALSE)),"",VLOOKUP($B393,Kraftvärmeprod!$B$1:$AV$480,MATCH("Producerad elenergi i kraftvärmeverk (GWh)",Kraftvärmeprod!$B$1:$AV$1,0),FALSE))</f>
        <v/>
      </c>
      <c r="G393" t="str">
        <f>IF(ISERROR(1/VLOOKUP($B393,Miljö!$B$1:$T$480,MATCH("Såld mängd produktionsspecifik fjärrvärme (GWh)",Miljö!$B$1:$T$1,0),FALSE)),"",VLOOKUP($B393,Miljö!$B$1:$T$480,MATCH("Såld mängd produktionsspecifik fjärrvärme (GWh)",Miljö!$B$1:$T$1,0),FALSE))</f>
        <v/>
      </c>
      <c r="J393" t="str">
        <f t="shared" si="6"/>
        <v>Vasa Värme Holding AB</v>
      </c>
    </row>
    <row r="394" spans="1:10" x14ac:dyDescent="0.25">
      <c r="A394" s="2" t="s">
        <v>581</v>
      </c>
      <c r="B394" s="2" t="s">
        <v>326</v>
      </c>
      <c r="D394" t="str">
        <f>IF(ISERROR(1/VLOOKUP($B394,Kraftvärmeprod!$B$1:$D$480,MATCH("Total värmeproduktion i kraftvärmeverk i kombinerad drift (GWh)",Kraftvärmeprod!$B$1:$AV$1,0),FALSE)),"Ej kraftvärme","Alternativproduktionsmetoden")</f>
        <v>Ej kraftvärme</v>
      </c>
      <c r="E394" s="73" t="str">
        <f>IF(ISERROR(1/VLOOKUP($B394,Kraftvärmeprod!$B$1:$BD$480,MATCH("Total värmeproduktion i kraftvärmeverk i kombinerad drift (GWh)",Kraftvärmeprod!$B$1:$AV$1,0),FALSE)),"",VLOOKUP($B394,'Slutlig allokering kvv'!$B$1:$BC$480,MATCH(E$1,'Slutlig allokering kvv'!$B$1:$AU$1,0),FALSE))</f>
        <v/>
      </c>
      <c r="F394" t="str">
        <f>IF(ISERROR(1/VLOOKUP($B394,Kraftvärmeprod!$B$1:$AV$480,MATCH("Producerad elenergi i kraftvärmeverk (GWh)",Kraftvärmeprod!$B$1:$AV$1,0),FALSE)),"",VLOOKUP($B394,Kraftvärmeprod!$B$1:$AV$480,MATCH("Producerad elenergi i kraftvärmeverk (GWh)",Kraftvärmeprod!$B$1:$AV$1,0),FALSE))</f>
        <v/>
      </c>
      <c r="G394" t="str">
        <f>IF(ISERROR(1/VLOOKUP($B394,Miljö!$B$1:$T$480,MATCH("Såld mängd produktionsspecifik fjärrvärme (GWh)",Miljö!$B$1:$T$1,0),FALSE)),"",VLOOKUP($B394,Miljö!$B$1:$T$480,MATCH("Såld mängd produktionsspecifik fjärrvärme (GWh)",Miljö!$B$1:$T$1,0),FALSE))</f>
        <v/>
      </c>
      <c r="J394" t="str">
        <f t="shared" si="6"/>
        <v>Vasa Värme Holding AB</v>
      </c>
    </row>
    <row r="395" spans="1:10" x14ac:dyDescent="0.25">
      <c r="A395" s="2" t="s">
        <v>585</v>
      </c>
      <c r="B395" s="2" t="s">
        <v>586</v>
      </c>
      <c r="D395" t="str">
        <f>IF(ISERROR(1/VLOOKUP($B395,Kraftvärmeprod!$B$1:$D$480,MATCH("Total värmeproduktion i kraftvärmeverk i kombinerad drift (GWh)",Kraftvärmeprod!$B$1:$AV$1,0),FALSE)),"Ej kraftvärme","Alternativproduktionsmetoden")</f>
        <v>Ej kraftvärme</v>
      </c>
      <c r="E395" s="73" t="str">
        <f>IF(ISERROR(1/VLOOKUP($B395,Kraftvärmeprod!$B$1:$BD$480,MATCH("Total värmeproduktion i kraftvärmeverk i kombinerad drift (GWh)",Kraftvärmeprod!$B$1:$AV$1,0),FALSE)),"",VLOOKUP($B395,'Slutlig allokering kvv'!$B$1:$BC$480,MATCH(E$1,'Slutlig allokering kvv'!$B$1:$AU$1,0),FALSE))</f>
        <v/>
      </c>
      <c r="F395" t="str">
        <f>IF(ISERROR(1/VLOOKUP($B395,Kraftvärmeprod!$B$1:$AV$480,MATCH("Producerad elenergi i kraftvärmeverk (GWh)",Kraftvärmeprod!$B$1:$AV$1,0),FALSE)),"",VLOOKUP($B395,Kraftvärmeprod!$B$1:$AV$480,MATCH("Producerad elenergi i kraftvärmeverk (GWh)",Kraftvärmeprod!$B$1:$AV$1,0),FALSE))</f>
        <v/>
      </c>
      <c r="G395" t="str">
        <f>IF(ISERROR(1/VLOOKUP($B395,Miljö!$B$1:$T$480,MATCH("Såld mängd produktionsspecifik fjärrvärme (GWh)",Miljö!$B$1:$T$1,0),FALSE)),"",VLOOKUP($B395,Miljö!$B$1:$T$480,MATCH("Såld mängd produktionsspecifik fjärrvärme (GWh)",Miljö!$B$1:$T$1,0),FALSE))</f>
        <v/>
      </c>
      <c r="J395" t="str">
        <f t="shared" si="6"/>
        <v>Vattenfall AB Värme</v>
      </c>
    </row>
    <row r="396" spans="1:10" x14ac:dyDescent="0.25">
      <c r="A396" s="2" t="s">
        <v>585</v>
      </c>
      <c r="B396" s="2" t="s">
        <v>587</v>
      </c>
      <c r="D396" t="str">
        <f>IF(ISERROR(1/VLOOKUP($B396,Kraftvärmeprod!$B$1:$D$480,MATCH("Total värmeproduktion i kraftvärmeverk i kombinerad drift (GWh)",Kraftvärmeprod!$B$1:$AV$1,0),FALSE)),"Ej kraftvärme","Alternativproduktionsmetoden")</f>
        <v>Alternativproduktionsmetoden</v>
      </c>
      <c r="E396" s="73">
        <f>IF(ISERROR(1/VLOOKUP($B396,Kraftvärmeprod!$B$1:$BD$480,MATCH("Total värmeproduktion i kraftvärmeverk i kombinerad drift (GWh)",Kraftvärmeprod!$B$1:$AV$1,0),FALSE)),"",VLOOKUP($B396,'Slutlig allokering kvv'!$B$1:$BC$480,MATCH(E$1,'Slutlig allokering kvv'!$B$1:$AU$1,0),FALSE))</f>
        <v>0.63173350590571309</v>
      </c>
      <c r="F396">
        <f>IF(ISERROR(1/VLOOKUP($B396,Kraftvärmeprod!$B$1:$AV$480,MATCH("Producerad elenergi i kraftvärmeverk (GWh)",Kraftvärmeprod!$B$1:$AV$1,0),FALSE)),"",VLOOKUP($B396,Kraftvärmeprod!$B$1:$AV$480,MATCH("Producerad elenergi i kraftvärmeverk (GWh)",Kraftvärmeprod!$B$1:$AV$1,0),FALSE))</f>
        <v>67.926000000000002</v>
      </c>
      <c r="G396" t="str">
        <f>IF(ISERROR(1/VLOOKUP($B396,Miljö!$B$1:$T$480,MATCH("Såld mängd produktionsspecifik fjärrvärme (GWh)",Miljö!$B$1:$T$1,0),FALSE)),"",VLOOKUP($B396,Miljö!$B$1:$T$480,MATCH("Såld mängd produktionsspecifik fjärrvärme (GWh)",Miljö!$B$1:$T$1,0),FALSE))</f>
        <v/>
      </c>
      <c r="J396" t="str">
        <f t="shared" si="6"/>
        <v>Vattenfall AB Värme</v>
      </c>
    </row>
    <row r="397" spans="1:10" x14ac:dyDescent="0.25">
      <c r="A397" s="2" t="s">
        <v>585</v>
      </c>
      <c r="B397" s="2" t="s">
        <v>588</v>
      </c>
      <c r="D397" t="str">
        <f>IF(ISERROR(1/VLOOKUP($B397,Kraftvärmeprod!$B$1:$D$480,MATCH("Total värmeproduktion i kraftvärmeverk i kombinerad drift (GWh)",Kraftvärmeprod!$B$1:$AV$1,0),FALSE)),"Ej kraftvärme","Alternativproduktionsmetoden")</f>
        <v>Ej kraftvärme</v>
      </c>
      <c r="E397" s="73" t="str">
        <f>IF(ISERROR(1/VLOOKUP($B397,Kraftvärmeprod!$B$1:$BD$480,MATCH("Total värmeproduktion i kraftvärmeverk i kombinerad drift (GWh)",Kraftvärmeprod!$B$1:$AV$1,0),FALSE)),"",VLOOKUP($B397,'Slutlig allokering kvv'!$B$1:$BC$480,MATCH(E$1,'Slutlig allokering kvv'!$B$1:$AU$1,0),FALSE))</f>
        <v/>
      </c>
      <c r="F397" t="str">
        <f>IF(ISERROR(1/VLOOKUP($B397,Kraftvärmeprod!$B$1:$AV$480,MATCH("Producerad elenergi i kraftvärmeverk (GWh)",Kraftvärmeprod!$B$1:$AV$1,0),FALSE)),"",VLOOKUP($B397,Kraftvärmeprod!$B$1:$AV$480,MATCH("Producerad elenergi i kraftvärmeverk (GWh)",Kraftvärmeprod!$B$1:$AV$1,0),FALSE))</f>
        <v/>
      </c>
      <c r="G397" t="str">
        <f>IF(ISERROR(1/VLOOKUP($B397,Miljö!$B$1:$T$480,MATCH("Såld mängd produktionsspecifik fjärrvärme (GWh)",Miljö!$B$1:$T$1,0),FALSE)),"",VLOOKUP($B397,Miljö!$B$1:$T$480,MATCH("Såld mängd produktionsspecifik fjärrvärme (GWh)",Miljö!$B$1:$T$1,0),FALSE))</f>
        <v/>
      </c>
      <c r="J397" t="str">
        <f t="shared" si="6"/>
        <v>Vattenfall AB Värme</v>
      </c>
    </row>
    <row r="398" spans="1:10" x14ac:dyDescent="0.25">
      <c r="A398" s="2" t="s">
        <v>585</v>
      </c>
      <c r="B398" s="9" t="s">
        <v>1106</v>
      </c>
      <c r="D398" t="str">
        <f>IF(ISERROR(1/VLOOKUP($B398,Kraftvärmeprod!$B$1:$D$480,MATCH("Total värmeproduktion i kraftvärmeverk i kombinerad drift (GWh)",Kraftvärmeprod!$B$1:$AV$1,0),FALSE)),"Ej kraftvärme","Alternativproduktionsmetoden")</f>
        <v>Ej kraftvärme</v>
      </c>
      <c r="E398" s="73" t="str">
        <f>IF(ISERROR(1/VLOOKUP($B398,Kraftvärmeprod!$B$1:$BD$480,MATCH("Total värmeproduktion i kraftvärmeverk i kombinerad drift (GWh)",Kraftvärmeprod!$B$1:$AV$1,0),FALSE)),"",VLOOKUP($B398,'Slutlig allokering kvv'!$B$1:$BC$480,MATCH(E$1,'Slutlig allokering kvv'!$B$1:$AU$1,0),FALSE))</f>
        <v/>
      </c>
      <c r="F398" t="str">
        <f>IF(ISERROR(1/VLOOKUP($B398,Kraftvärmeprod!$B$1:$AV$480,MATCH("Producerad elenergi i kraftvärmeverk (GWh)",Kraftvärmeprod!$B$1:$AV$1,0),FALSE)),"",VLOOKUP($B398,Kraftvärmeprod!$B$1:$AV$480,MATCH("Producerad elenergi i kraftvärmeverk (GWh)",Kraftvärmeprod!$B$1:$AV$1,0),FALSE))</f>
        <v/>
      </c>
      <c r="G398" t="str">
        <f>IF(ISERROR(1/VLOOKUP($B398,Miljö!$B$1:$T$480,MATCH("Såld mängd produktionsspecifik fjärrvärme (GWh)",Miljö!$B$1:$T$1,0),FALSE)),"",VLOOKUP($B398,Miljö!$B$1:$T$480,MATCH("Såld mängd produktionsspecifik fjärrvärme (GWh)",Miljö!$B$1:$T$1,0),FALSE))</f>
        <v/>
      </c>
      <c r="J398" t="str">
        <f t="shared" si="6"/>
        <v>Vattenfall AB Värme</v>
      </c>
    </row>
    <row r="399" spans="1:10" x14ac:dyDescent="0.25">
      <c r="A399" s="2" t="s">
        <v>585</v>
      </c>
      <c r="B399" s="2" t="s">
        <v>590</v>
      </c>
      <c r="D399" t="str">
        <f>IF(ISERROR(1/VLOOKUP($B399,Kraftvärmeprod!$B$1:$D$480,MATCH("Total värmeproduktion i kraftvärmeverk i kombinerad drift (GWh)",Kraftvärmeprod!$B$1:$AV$1,0),FALSE)),"Ej kraftvärme","Alternativproduktionsmetoden")</f>
        <v>Alternativproduktionsmetoden</v>
      </c>
      <c r="E399" s="73">
        <f>IF(ISERROR(1/VLOOKUP($B399,Kraftvärmeprod!$B$1:$BD$480,MATCH("Total värmeproduktion i kraftvärmeverk i kombinerad drift (GWh)",Kraftvärmeprod!$B$1:$AV$1,0),FALSE)),"",VLOOKUP($B399,'Slutlig allokering kvv'!$B$1:$BC$480,MATCH(E$1,'Slutlig allokering kvv'!$B$1:$AU$1,0),FALSE))</f>
        <v>0.60961957184413584</v>
      </c>
      <c r="F399">
        <f>IF(ISERROR(1/VLOOKUP($B399,Kraftvärmeprod!$B$1:$AV$480,MATCH("Producerad elenergi i kraftvärmeverk (GWh)",Kraftvärmeprod!$B$1:$AV$1,0),FALSE)),"",VLOOKUP($B399,Kraftvärmeprod!$B$1:$AV$480,MATCH("Producerad elenergi i kraftvärmeverk (GWh)",Kraftvärmeprod!$B$1:$AV$1,0),FALSE))</f>
        <v>19</v>
      </c>
      <c r="G399" t="str">
        <f>IF(ISERROR(1/VLOOKUP($B399,Miljö!$B$1:$T$480,MATCH("Såld mängd produktionsspecifik fjärrvärme (GWh)",Miljö!$B$1:$T$1,0),FALSE)),"",VLOOKUP($B399,Miljö!$B$1:$T$480,MATCH("Såld mängd produktionsspecifik fjärrvärme (GWh)",Miljö!$B$1:$T$1,0),FALSE))</f>
        <v/>
      </c>
      <c r="J399" t="str">
        <f t="shared" si="6"/>
        <v>Vattenfall AB Värme</v>
      </c>
    </row>
    <row r="400" spans="1:10" x14ac:dyDescent="0.25">
      <c r="A400" s="2" t="s">
        <v>585</v>
      </c>
      <c r="B400" s="2" t="s">
        <v>591</v>
      </c>
      <c r="D400" t="str">
        <f>IF(ISERROR(1/VLOOKUP($B400,Kraftvärmeprod!$B$1:$D$480,MATCH("Total värmeproduktion i kraftvärmeverk i kombinerad drift (GWh)",Kraftvärmeprod!$B$1:$AV$1,0),FALSE)),"Ej kraftvärme","Alternativproduktionsmetoden")</f>
        <v>Alternativproduktionsmetoden</v>
      </c>
      <c r="E400" s="73">
        <f>IF(ISERROR(1/VLOOKUP($B400,Kraftvärmeprod!$B$1:$BD$480,MATCH("Total värmeproduktion i kraftvärmeverk i kombinerad drift (GWh)",Kraftvärmeprod!$B$1:$AV$1,0),FALSE)),"",VLOOKUP($B400,'Slutlig allokering kvv'!$B$1:$BC$480,MATCH(E$1,'Slutlig allokering kvv'!$B$1:$AU$1,0),FALSE))</f>
        <v>0.46503211399507932</v>
      </c>
      <c r="F400">
        <f>IF(ISERROR(1/VLOOKUP($B400,Kraftvärmeprod!$B$1:$AV$480,MATCH("Producerad elenergi i kraftvärmeverk (GWh)",Kraftvärmeprod!$B$1:$AV$1,0),FALSE)),"",VLOOKUP($B400,Kraftvärmeprod!$B$1:$AV$480,MATCH("Producerad elenergi i kraftvärmeverk (GWh)",Kraftvärmeprod!$B$1:$AV$1,0),FALSE))</f>
        <v>101.55500000000001</v>
      </c>
      <c r="G400" t="str">
        <f>IF(ISERROR(1/VLOOKUP($B400,Miljö!$B$1:$T$480,MATCH("Såld mängd produktionsspecifik fjärrvärme (GWh)",Miljö!$B$1:$T$1,0),FALSE)),"",VLOOKUP($B400,Miljö!$B$1:$T$480,MATCH("Såld mängd produktionsspecifik fjärrvärme (GWh)",Miljö!$B$1:$T$1,0),FALSE))</f>
        <v/>
      </c>
      <c r="J400" t="str">
        <f t="shared" si="6"/>
        <v>Vattenfall AB Värme</v>
      </c>
    </row>
    <row r="401" spans="1:10" x14ac:dyDescent="0.25">
      <c r="A401" s="2" t="s">
        <v>585</v>
      </c>
      <c r="B401" s="2" t="s">
        <v>592</v>
      </c>
      <c r="D401" t="str">
        <f>IF(ISERROR(1/VLOOKUP($B401,Kraftvärmeprod!$B$1:$D$480,MATCH("Total värmeproduktion i kraftvärmeverk i kombinerad drift (GWh)",Kraftvärmeprod!$B$1:$AV$1,0),FALSE)),"Ej kraftvärme","Alternativproduktionsmetoden")</f>
        <v>Ej kraftvärme</v>
      </c>
      <c r="E401" s="73" t="str">
        <f>IF(ISERROR(1/VLOOKUP($B401,Kraftvärmeprod!$B$1:$BD$480,MATCH("Total värmeproduktion i kraftvärmeverk i kombinerad drift (GWh)",Kraftvärmeprod!$B$1:$AV$1,0),FALSE)),"",VLOOKUP($B401,'Slutlig allokering kvv'!$B$1:$BC$480,MATCH(E$1,'Slutlig allokering kvv'!$B$1:$AU$1,0),FALSE))</f>
        <v/>
      </c>
      <c r="F401" t="str">
        <f>IF(ISERROR(1/VLOOKUP($B401,Kraftvärmeprod!$B$1:$AV$480,MATCH("Producerad elenergi i kraftvärmeverk (GWh)",Kraftvärmeprod!$B$1:$AV$1,0),FALSE)),"",VLOOKUP($B401,Kraftvärmeprod!$B$1:$AV$480,MATCH("Producerad elenergi i kraftvärmeverk (GWh)",Kraftvärmeprod!$B$1:$AV$1,0),FALSE))</f>
        <v/>
      </c>
      <c r="G401" t="str">
        <f>IF(ISERROR(1/VLOOKUP($B401,Miljö!$B$1:$T$480,MATCH("Såld mängd produktionsspecifik fjärrvärme (GWh)",Miljö!$B$1:$T$1,0),FALSE)),"",VLOOKUP($B401,Miljö!$B$1:$T$480,MATCH("Såld mängd produktionsspecifik fjärrvärme (GWh)",Miljö!$B$1:$T$1,0),FALSE))</f>
        <v/>
      </c>
      <c r="J401" t="str">
        <f t="shared" si="6"/>
        <v>Vattenfall AB Värme</v>
      </c>
    </row>
    <row r="402" spans="1:10" x14ac:dyDescent="0.25">
      <c r="A402" s="2" t="s">
        <v>585</v>
      </c>
      <c r="B402" s="2" t="s">
        <v>593</v>
      </c>
      <c r="D402" t="str">
        <f>IF(ISERROR(1/VLOOKUP($B402,Kraftvärmeprod!$B$1:$D$480,MATCH("Total värmeproduktion i kraftvärmeverk i kombinerad drift (GWh)",Kraftvärmeprod!$B$1:$AV$1,0),FALSE)),"Ej kraftvärme","Alternativproduktionsmetoden")</f>
        <v>Ej kraftvärme</v>
      </c>
      <c r="E402" s="73" t="str">
        <f>IF(ISERROR(1/VLOOKUP($B402,Kraftvärmeprod!$B$1:$BD$480,MATCH("Total värmeproduktion i kraftvärmeverk i kombinerad drift (GWh)",Kraftvärmeprod!$B$1:$AV$1,0),FALSE)),"",VLOOKUP($B402,'Slutlig allokering kvv'!$B$1:$BC$480,MATCH(E$1,'Slutlig allokering kvv'!$B$1:$AU$1,0),FALSE))</f>
        <v/>
      </c>
      <c r="F402" t="str">
        <f>IF(ISERROR(1/VLOOKUP($B402,Kraftvärmeprod!$B$1:$AV$480,MATCH("Producerad elenergi i kraftvärmeverk (GWh)",Kraftvärmeprod!$B$1:$AV$1,0),FALSE)),"",VLOOKUP($B402,Kraftvärmeprod!$B$1:$AV$480,MATCH("Producerad elenergi i kraftvärmeverk (GWh)",Kraftvärmeprod!$B$1:$AV$1,0),FALSE))</f>
        <v/>
      </c>
      <c r="G402" t="str">
        <f>IF(ISERROR(1/VLOOKUP($B402,Miljö!$B$1:$T$480,MATCH("Såld mängd produktionsspecifik fjärrvärme (GWh)",Miljö!$B$1:$T$1,0),FALSE)),"",VLOOKUP($B402,Miljö!$B$1:$T$480,MATCH("Såld mängd produktionsspecifik fjärrvärme (GWh)",Miljö!$B$1:$T$1,0),FALSE))</f>
        <v/>
      </c>
      <c r="J402" t="str">
        <f t="shared" si="6"/>
        <v>Vattenfall AB Värme</v>
      </c>
    </row>
    <row r="403" spans="1:10" x14ac:dyDescent="0.25">
      <c r="A403" s="2" t="s">
        <v>585</v>
      </c>
      <c r="B403" s="2" t="s">
        <v>594</v>
      </c>
      <c r="D403" t="str">
        <f>IF(ISERROR(1/VLOOKUP($B403,Kraftvärmeprod!$B$1:$D$480,MATCH("Total värmeproduktion i kraftvärmeverk i kombinerad drift (GWh)",Kraftvärmeprod!$B$1:$AV$1,0),FALSE)),"Ej kraftvärme","Alternativproduktionsmetoden")</f>
        <v>Alternativproduktionsmetoden</v>
      </c>
      <c r="E403" s="73">
        <f>IF(ISERROR(1/VLOOKUP($B403,Kraftvärmeprod!$B$1:$BD$480,MATCH("Total värmeproduktion i kraftvärmeverk i kombinerad drift (GWh)",Kraftvärmeprod!$B$1:$AV$1,0),FALSE)),"",VLOOKUP($B403,'Slutlig allokering kvv'!$B$1:$BC$480,MATCH(E$1,'Slutlig allokering kvv'!$B$1:$AU$1,0),FALSE))</f>
        <v>0.53789798115266474</v>
      </c>
      <c r="F403">
        <f>IF(ISERROR(1/VLOOKUP($B403,Kraftvärmeprod!$B$1:$AV$480,MATCH("Producerad elenergi i kraftvärmeverk (GWh)",Kraftvärmeprod!$B$1:$AV$1,0),FALSE)),"",VLOOKUP($B403,Kraftvärmeprod!$B$1:$AV$480,MATCH("Producerad elenergi i kraftvärmeverk (GWh)",Kraftvärmeprod!$B$1:$AV$1,0),FALSE))</f>
        <v>93.4</v>
      </c>
      <c r="G403">
        <f>IF(ISERROR(1/VLOOKUP($B403,Miljö!$B$1:$T$480,MATCH("Såld mängd produktionsspecifik fjärrvärme (GWh)",Miljö!$B$1:$T$1,0),FALSE)),"",VLOOKUP($B403,Miljö!$B$1:$T$480,MATCH("Såld mängd produktionsspecifik fjärrvärme (GWh)",Miljö!$B$1:$T$1,0),FALSE))</f>
        <v>96.9</v>
      </c>
      <c r="J403" t="str">
        <f t="shared" si="6"/>
        <v>Vattenfall AB Värme</v>
      </c>
    </row>
    <row r="404" spans="1:10" x14ac:dyDescent="0.25">
      <c r="A404" s="2" t="s">
        <v>585</v>
      </c>
      <c r="B404" s="2" t="s">
        <v>595</v>
      </c>
      <c r="D404" t="str">
        <f>IF(ISERROR(1/VLOOKUP($B404,Kraftvärmeprod!$B$1:$D$480,MATCH("Total värmeproduktion i kraftvärmeverk i kombinerad drift (GWh)",Kraftvärmeprod!$B$1:$AV$1,0),FALSE)),"Ej kraftvärme","Alternativproduktionsmetoden")</f>
        <v>Ej kraftvärme</v>
      </c>
      <c r="E404" s="73" t="str">
        <f>IF(ISERROR(1/VLOOKUP($B404,Kraftvärmeprod!$B$1:$BD$480,MATCH("Total värmeproduktion i kraftvärmeverk i kombinerad drift (GWh)",Kraftvärmeprod!$B$1:$AV$1,0),FALSE)),"",VLOOKUP($B404,'Slutlig allokering kvv'!$B$1:$BC$480,MATCH(E$1,'Slutlig allokering kvv'!$B$1:$AU$1,0),FALSE))</f>
        <v/>
      </c>
      <c r="F404" t="str">
        <f>IF(ISERROR(1/VLOOKUP($B404,Kraftvärmeprod!$B$1:$AV$480,MATCH("Producerad elenergi i kraftvärmeverk (GWh)",Kraftvärmeprod!$B$1:$AV$1,0),FALSE)),"",VLOOKUP($B404,Kraftvärmeprod!$B$1:$AV$480,MATCH("Producerad elenergi i kraftvärmeverk (GWh)",Kraftvärmeprod!$B$1:$AV$1,0),FALSE))</f>
        <v/>
      </c>
      <c r="G404" t="str">
        <f>IF(ISERROR(1/VLOOKUP($B404,Miljö!$B$1:$T$480,MATCH("Såld mängd produktionsspecifik fjärrvärme (GWh)",Miljö!$B$1:$T$1,0),FALSE)),"",VLOOKUP($B404,Miljö!$B$1:$T$480,MATCH("Såld mängd produktionsspecifik fjärrvärme (GWh)",Miljö!$B$1:$T$1,0),FALSE))</f>
        <v/>
      </c>
      <c r="J404" t="str">
        <f t="shared" si="6"/>
        <v>Vattenfall AB Värme</v>
      </c>
    </row>
    <row r="405" spans="1:10" x14ac:dyDescent="0.25">
      <c r="A405" s="2" t="s">
        <v>596</v>
      </c>
      <c r="B405" s="2" t="s">
        <v>597</v>
      </c>
      <c r="D405" t="str">
        <f>IF(ISERROR(1/VLOOKUP($B405,Kraftvärmeprod!$B$1:$D$480,MATCH("Total värmeproduktion i kraftvärmeverk i kombinerad drift (GWh)",Kraftvärmeprod!$B$1:$AV$1,0),FALSE)),"Ej kraftvärme","Alternativproduktionsmetoden")</f>
        <v>Ej kraftvärme</v>
      </c>
      <c r="E405" s="73" t="str">
        <f>IF(ISERROR(1/VLOOKUP($B405,Kraftvärmeprod!$B$1:$BD$480,MATCH("Total värmeproduktion i kraftvärmeverk i kombinerad drift (GWh)",Kraftvärmeprod!$B$1:$AV$1,0),FALSE)),"",VLOOKUP($B405,'Slutlig allokering kvv'!$B$1:$BC$480,MATCH(E$1,'Slutlig allokering kvv'!$B$1:$AU$1,0),FALSE))</f>
        <v/>
      </c>
      <c r="F405" t="str">
        <f>IF(ISERROR(1/VLOOKUP($B405,Kraftvärmeprod!$B$1:$AV$480,MATCH("Producerad elenergi i kraftvärmeverk (GWh)",Kraftvärmeprod!$B$1:$AV$1,0),FALSE)),"",VLOOKUP($B405,Kraftvärmeprod!$B$1:$AV$480,MATCH("Producerad elenergi i kraftvärmeverk (GWh)",Kraftvärmeprod!$B$1:$AV$1,0),FALSE))</f>
        <v/>
      </c>
      <c r="G405" t="str">
        <f>IF(ISERROR(1/VLOOKUP($B405,Miljö!$B$1:$T$480,MATCH("Såld mängd produktionsspecifik fjärrvärme (GWh)",Miljö!$B$1:$T$1,0),FALSE)),"",VLOOKUP($B405,Miljö!$B$1:$T$480,MATCH("Såld mängd produktionsspecifik fjärrvärme (GWh)",Miljö!$B$1:$T$1,0),FALSE))</f>
        <v/>
      </c>
      <c r="J405" t="str">
        <f t="shared" si="6"/>
        <v>Veolia</v>
      </c>
    </row>
    <row r="406" spans="1:10" x14ac:dyDescent="0.25">
      <c r="A406" s="2" t="s">
        <v>596</v>
      </c>
      <c r="B406" s="9" t="s">
        <v>1105</v>
      </c>
      <c r="D406" t="str">
        <f>IF(ISERROR(1/VLOOKUP($B406,Kraftvärmeprod!$B$1:$D$480,MATCH("Total värmeproduktion i kraftvärmeverk i kombinerad drift (GWh)",Kraftvärmeprod!$B$1:$AV$1,0),FALSE)),"Ej kraftvärme","Alternativproduktionsmetoden")</f>
        <v>Ej kraftvärme</v>
      </c>
      <c r="E406" s="73" t="str">
        <f>IF(ISERROR(1/VLOOKUP($B406,Kraftvärmeprod!$B$1:$BD$480,MATCH("Total värmeproduktion i kraftvärmeverk i kombinerad drift (GWh)",Kraftvärmeprod!$B$1:$AV$1,0),FALSE)),"",VLOOKUP($B406,'Slutlig allokering kvv'!$B$1:$BC$480,MATCH(E$1,'Slutlig allokering kvv'!$B$1:$AU$1,0),FALSE))</f>
        <v/>
      </c>
      <c r="F406" t="str">
        <f>IF(ISERROR(1/VLOOKUP($B406,Kraftvärmeprod!$B$1:$AV$480,MATCH("Producerad elenergi i kraftvärmeverk (GWh)",Kraftvärmeprod!$B$1:$AV$1,0),FALSE)),"",VLOOKUP($B406,Kraftvärmeprod!$B$1:$AV$480,MATCH("Producerad elenergi i kraftvärmeverk (GWh)",Kraftvärmeprod!$B$1:$AV$1,0),FALSE))</f>
        <v/>
      </c>
      <c r="G406" t="str">
        <f>IF(ISERROR(1/VLOOKUP($B406,Miljö!$B$1:$T$480,MATCH("Såld mängd produktionsspecifik fjärrvärme (GWh)",Miljö!$B$1:$T$1,0),FALSE)),"",VLOOKUP($B406,Miljö!$B$1:$T$480,MATCH("Såld mängd produktionsspecifik fjärrvärme (GWh)",Miljö!$B$1:$T$1,0),FALSE))</f>
        <v/>
      </c>
      <c r="J406" t="str">
        <f t="shared" si="6"/>
        <v>Veolia</v>
      </c>
    </row>
    <row r="407" spans="1:10" x14ac:dyDescent="0.25">
      <c r="A407" s="2" t="s">
        <v>598</v>
      </c>
      <c r="B407" s="2" t="s">
        <v>599</v>
      </c>
      <c r="D407" t="str">
        <f>IF(ISERROR(1/VLOOKUP($B407,Kraftvärmeprod!$B$1:$D$480,MATCH("Total värmeproduktion i kraftvärmeverk i kombinerad drift (GWh)",Kraftvärmeprod!$B$1:$AV$1,0),FALSE)),"Ej kraftvärme","Alternativproduktionsmetoden")</f>
        <v>Ej kraftvärme</v>
      </c>
      <c r="E407" s="73" t="str">
        <f>IF(ISERROR(1/VLOOKUP($B407,Kraftvärmeprod!$B$1:$BD$480,MATCH("Total värmeproduktion i kraftvärmeverk i kombinerad drift (GWh)",Kraftvärmeprod!$B$1:$AV$1,0),FALSE)),"",VLOOKUP($B407,'Slutlig allokering kvv'!$B$1:$BC$480,MATCH(E$1,'Slutlig allokering kvv'!$B$1:$AU$1,0),FALSE))</f>
        <v/>
      </c>
      <c r="F407" t="str">
        <f>IF(ISERROR(1/VLOOKUP($B407,Kraftvärmeprod!$B$1:$AV$480,MATCH("Producerad elenergi i kraftvärmeverk (GWh)",Kraftvärmeprod!$B$1:$AV$1,0),FALSE)),"",VLOOKUP($B407,Kraftvärmeprod!$B$1:$AV$480,MATCH("Producerad elenergi i kraftvärmeverk (GWh)",Kraftvärmeprod!$B$1:$AV$1,0),FALSE))</f>
        <v/>
      </c>
      <c r="G407" t="str">
        <f>IF(ISERROR(1/VLOOKUP($B407,Miljö!$B$1:$T$480,MATCH("Såld mängd produktionsspecifik fjärrvärme (GWh)",Miljö!$B$1:$T$1,0),FALSE)),"",VLOOKUP($B407,Miljö!$B$1:$T$480,MATCH("Såld mängd produktionsspecifik fjärrvärme (GWh)",Miljö!$B$1:$T$1,0),FALSE))</f>
        <v/>
      </c>
      <c r="J407" t="str">
        <f t="shared" si="6"/>
        <v>Vimmerby Energi &amp; Miljö AB</v>
      </c>
    </row>
    <row r="408" spans="1:10" x14ac:dyDescent="0.25">
      <c r="A408" s="2" t="s">
        <v>598</v>
      </c>
      <c r="B408" s="2" t="s">
        <v>600</v>
      </c>
      <c r="D408" t="str">
        <f>IF(ISERROR(1/VLOOKUP($B408,Kraftvärmeprod!$B$1:$D$480,MATCH("Total värmeproduktion i kraftvärmeverk i kombinerad drift (GWh)",Kraftvärmeprod!$B$1:$AV$1,0),FALSE)),"Ej kraftvärme","Alternativproduktionsmetoden")</f>
        <v>Ej kraftvärme</v>
      </c>
      <c r="E408" s="73" t="str">
        <f>IF(ISERROR(1/VLOOKUP($B408,Kraftvärmeprod!$B$1:$BD$480,MATCH("Total värmeproduktion i kraftvärmeverk i kombinerad drift (GWh)",Kraftvärmeprod!$B$1:$AV$1,0),FALSE)),"",VLOOKUP($B408,'Slutlig allokering kvv'!$B$1:$BC$480,MATCH(E$1,'Slutlig allokering kvv'!$B$1:$AU$1,0),FALSE))</f>
        <v/>
      </c>
      <c r="F408" t="str">
        <f>IF(ISERROR(1/VLOOKUP($B408,Kraftvärmeprod!$B$1:$AV$480,MATCH("Producerad elenergi i kraftvärmeverk (GWh)",Kraftvärmeprod!$B$1:$AV$1,0),FALSE)),"",VLOOKUP($B408,Kraftvärmeprod!$B$1:$AV$480,MATCH("Producerad elenergi i kraftvärmeverk (GWh)",Kraftvärmeprod!$B$1:$AV$1,0),FALSE))</f>
        <v/>
      </c>
      <c r="G408" t="str">
        <f>IF(ISERROR(1/VLOOKUP($B408,Miljö!$B$1:$T$480,MATCH("Såld mängd produktionsspecifik fjärrvärme (GWh)",Miljö!$B$1:$T$1,0),FALSE)),"",VLOOKUP($B408,Miljö!$B$1:$T$480,MATCH("Såld mängd produktionsspecifik fjärrvärme (GWh)",Miljö!$B$1:$T$1,0),FALSE))</f>
        <v/>
      </c>
      <c r="J408" t="str">
        <f t="shared" si="6"/>
        <v>Vimmerby Energi &amp; Miljö AB</v>
      </c>
    </row>
    <row r="409" spans="1:10" x14ac:dyDescent="0.25">
      <c r="A409" s="2" t="s">
        <v>598</v>
      </c>
      <c r="B409" s="2" t="s">
        <v>601</v>
      </c>
      <c r="D409" t="str">
        <f>IF(ISERROR(1/VLOOKUP($B409,Kraftvärmeprod!$B$1:$D$480,MATCH("Total värmeproduktion i kraftvärmeverk i kombinerad drift (GWh)",Kraftvärmeprod!$B$1:$AV$1,0),FALSE)),"Ej kraftvärme","Alternativproduktionsmetoden")</f>
        <v>Ej kraftvärme</v>
      </c>
      <c r="E409" s="73" t="str">
        <f>IF(ISERROR(1/VLOOKUP($B409,Kraftvärmeprod!$B$1:$BD$480,MATCH("Total värmeproduktion i kraftvärmeverk i kombinerad drift (GWh)",Kraftvärmeprod!$B$1:$AV$1,0),FALSE)),"",VLOOKUP($B409,'Slutlig allokering kvv'!$B$1:$BC$480,MATCH(E$1,'Slutlig allokering kvv'!$B$1:$AU$1,0),FALSE))</f>
        <v/>
      </c>
      <c r="F409" t="str">
        <f>IF(ISERROR(1/VLOOKUP($B409,Kraftvärmeprod!$B$1:$AV$480,MATCH("Producerad elenergi i kraftvärmeverk (GWh)",Kraftvärmeprod!$B$1:$AV$1,0),FALSE)),"",VLOOKUP($B409,Kraftvärmeprod!$B$1:$AV$480,MATCH("Producerad elenergi i kraftvärmeverk (GWh)",Kraftvärmeprod!$B$1:$AV$1,0),FALSE))</f>
        <v/>
      </c>
      <c r="G409" t="str">
        <f>IF(ISERROR(1/VLOOKUP($B409,Miljö!$B$1:$T$480,MATCH("Såld mängd produktionsspecifik fjärrvärme (GWh)",Miljö!$B$1:$T$1,0),FALSE)),"",VLOOKUP($B409,Miljö!$B$1:$T$480,MATCH("Såld mängd produktionsspecifik fjärrvärme (GWh)",Miljö!$B$1:$T$1,0),FALSE))</f>
        <v/>
      </c>
      <c r="J409" t="str">
        <f t="shared" si="6"/>
        <v>Vimmerby Energi &amp; Miljö AB</v>
      </c>
    </row>
    <row r="410" spans="1:10" x14ac:dyDescent="0.25">
      <c r="A410" s="2" t="s">
        <v>598</v>
      </c>
      <c r="B410" s="2" t="s">
        <v>602</v>
      </c>
      <c r="D410" t="str">
        <f>IF(ISERROR(1/VLOOKUP($B410,Kraftvärmeprod!$B$1:$D$480,MATCH("Total värmeproduktion i kraftvärmeverk i kombinerad drift (GWh)",Kraftvärmeprod!$B$1:$AV$1,0),FALSE)),"Ej kraftvärme","Alternativproduktionsmetoden")</f>
        <v>Ej kraftvärme</v>
      </c>
      <c r="E410" s="73" t="str">
        <f>IF(ISERROR(1/VLOOKUP($B410,Kraftvärmeprod!$B$1:$BD$480,MATCH("Total värmeproduktion i kraftvärmeverk i kombinerad drift (GWh)",Kraftvärmeprod!$B$1:$AV$1,0),FALSE)),"",VLOOKUP($B410,'Slutlig allokering kvv'!$B$1:$BC$480,MATCH(E$1,'Slutlig allokering kvv'!$B$1:$AU$1,0),FALSE))</f>
        <v/>
      </c>
      <c r="F410" t="str">
        <f>IF(ISERROR(1/VLOOKUP($B410,Kraftvärmeprod!$B$1:$AV$480,MATCH("Producerad elenergi i kraftvärmeverk (GWh)",Kraftvärmeprod!$B$1:$AV$1,0),FALSE)),"",VLOOKUP($B410,Kraftvärmeprod!$B$1:$AV$480,MATCH("Producerad elenergi i kraftvärmeverk (GWh)",Kraftvärmeprod!$B$1:$AV$1,0),FALSE))</f>
        <v/>
      </c>
      <c r="G410" t="str">
        <f>IF(ISERROR(1/VLOOKUP($B410,Miljö!$B$1:$T$480,MATCH("Såld mängd produktionsspecifik fjärrvärme (GWh)",Miljö!$B$1:$T$1,0),FALSE)),"",VLOOKUP($B410,Miljö!$B$1:$T$480,MATCH("Såld mängd produktionsspecifik fjärrvärme (GWh)",Miljö!$B$1:$T$1,0),FALSE))</f>
        <v/>
      </c>
      <c r="J410" t="str">
        <f t="shared" si="6"/>
        <v>Vimmerby Energi &amp; Miljö AB</v>
      </c>
    </row>
    <row r="411" spans="1:10" x14ac:dyDescent="0.25">
      <c r="A411" s="2" t="s">
        <v>598</v>
      </c>
      <c r="B411" s="2" t="s">
        <v>603</v>
      </c>
      <c r="D411" t="str">
        <f>IF(ISERROR(1/VLOOKUP($B411,Kraftvärmeprod!$B$1:$D$480,MATCH("Total värmeproduktion i kraftvärmeverk i kombinerad drift (GWh)",Kraftvärmeprod!$B$1:$AV$1,0),FALSE)),"Ej kraftvärme","Alternativproduktionsmetoden")</f>
        <v>Alternativproduktionsmetoden</v>
      </c>
      <c r="E411" s="73">
        <f>IF(ISERROR(1/VLOOKUP($B411,Kraftvärmeprod!$B$1:$BD$480,MATCH("Total värmeproduktion i kraftvärmeverk i kombinerad drift (GWh)",Kraftvärmeprod!$B$1:$AV$1,0),FALSE)),"",VLOOKUP($B411,'Slutlig allokering kvv'!$B$1:$BC$480,MATCH(E$1,'Slutlig allokering kvv'!$B$1:$AU$1,0),FALSE))</f>
        <v>0.69946460329496096</v>
      </c>
      <c r="F411">
        <f>IF(ISERROR(1/VLOOKUP($B411,Kraftvärmeprod!$B$1:$AV$480,MATCH("Producerad elenergi i kraftvärmeverk (GWh)",Kraftvärmeprod!$B$1:$AV$1,0),FALSE)),"",VLOOKUP($B411,Kraftvärmeprod!$B$1:$AV$480,MATCH("Producerad elenergi i kraftvärmeverk (GWh)",Kraftvärmeprod!$B$1:$AV$1,0),FALSE))</f>
        <v>19.11</v>
      </c>
      <c r="G411" t="str">
        <f>IF(ISERROR(1/VLOOKUP($B411,Miljö!$B$1:$T$480,MATCH("Såld mängd produktionsspecifik fjärrvärme (GWh)",Miljö!$B$1:$T$1,0),FALSE)),"",VLOOKUP($B411,Miljö!$B$1:$T$480,MATCH("Såld mängd produktionsspecifik fjärrvärme (GWh)",Miljö!$B$1:$T$1,0),FALSE))</f>
        <v/>
      </c>
      <c r="J411" t="str">
        <f t="shared" si="6"/>
        <v>Vimmerby Energi &amp; Miljö AB</v>
      </c>
    </row>
    <row r="412" spans="1:10" x14ac:dyDescent="0.25">
      <c r="A412" s="2" t="s">
        <v>604</v>
      </c>
      <c r="B412" s="2" t="s">
        <v>605</v>
      </c>
      <c r="D412" t="str">
        <f>IF(ISERROR(1/VLOOKUP($B412,Kraftvärmeprod!$B$1:$D$480,MATCH("Total värmeproduktion i kraftvärmeverk i kombinerad drift (GWh)",Kraftvärmeprod!$B$1:$AV$1,0),FALSE)),"Ej kraftvärme","Alternativproduktionsmetoden")</f>
        <v>Ej kraftvärme</v>
      </c>
      <c r="E412" s="73" t="str">
        <f>IF(ISERROR(1/VLOOKUP($B412,Kraftvärmeprod!$B$1:$BD$480,MATCH("Total värmeproduktion i kraftvärmeverk i kombinerad drift (GWh)",Kraftvärmeprod!$B$1:$AV$1,0),FALSE)),"",VLOOKUP($B412,'Slutlig allokering kvv'!$B$1:$BC$480,MATCH(E$1,'Slutlig allokering kvv'!$B$1:$AU$1,0),FALSE))</f>
        <v/>
      </c>
      <c r="F412" t="str">
        <f>IF(ISERROR(1/VLOOKUP($B412,Kraftvärmeprod!$B$1:$AV$480,MATCH("Producerad elenergi i kraftvärmeverk (GWh)",Kraftvärmeprod!$B$1:$AV$1,0),FALSE)),"",VLOOKUP($B412,Kraftvärmeprod!$B$1:$AV$480,MATCH("Producerad elenergi i kraftvärmeverk (GWh)",Kraftvärmeprod!$B$1:$AV$1,0),FALSE))</f>
        <v/>
      </c>
      <c r="G412" t="str">
        <f>IF(ISERROR(1/VLOOKUP($B412,Miljö!$B$1:$T$480,MATCH("Såld mängd produktionsspecifik fjärrvärme (GWh)",Miljö!$B$1:$T$1,0),FALSE)),"",VLOOKUP($B412,Miljö!$B$1:$T$480,MATCH("Såld mängd produktionsspecifik fjärrvärme (GWh)",Miljö!$B$1:$T$1,0),FALSE))</f>
        <v/>
      </c>
      <c r="J412" t="str">
        <f t="shared" si="6"/>
        <v>Väner Energi AB</v>
      </c>
    </row>
    <row r="413" spans="1:10" x14ac:dyDescent="0.25">
      <c r="A413" s="2" t="s">
        <v>604</v>
      </c>
      <c r="B413" s="2" t="s">
        <v>606</v>
      </c>
      <c r="D413" t="str">
        <f>IF(ISERROR(1/VLOOKUP($B413,Kraftvärmeprod!$B$1:$D$480,MATCH("Total värmeproduktion i kraftvärmeverk i kombinerad drift (GWh)",Kraftvärmeprod!$B$1:$AV$1,0),FALSE)),"Ej kraftvärme","Alternativproduktionsmetoden")</f>
        <v>Alternativproduktionsmetoden</v>
      </c>
      <c r="E413" s="73">
        <f>IF(ISERROR(1/VLOOKUP($B413,Kraftvärmeprod!$B$1:$BD$480,MATCH("Total värmeproduktion i kraftvärmeverk i kombinerad drift (GWh)",Kraftvärmeprod!$B$1:$AV$1,0),FALSE)),"",VLOOKUP($B413,'Slutlig allokering kvv'!$B$1:$BC$480,MATCH(E$1,'Slutlig allokering kvv'!$B$1:$AU$1,0),FALSE))</f>
        <v>0.63409299363057314</v>
      </c>
      <c r="F413">
        <f>IF(ISERROR(1/VLOOKUP($B413,Kraftvärmeprod!$B$1:$AV$480,MATCH("Producerad elenergi i kraftvärmeverk (GWh)",Kraftvärmeprod!$B$1:$AV$1,0),FALSE)),"",VLOOKUP($B413,Kraftvärmeprod!$B$1:$AV$480,MATCH("Producerad elenergi i kraftvärmeverk (GWh)",Kraftvärmeprod!$B$1:$AV$1,0),FALSE))</f>
        <v>31</v>
      </c>
      <c r="G413" t="str">
        <f>IF(ISERROR(1/VLOOKUP($B413,Miljö!$B$1:$T$480,MATCH("Såld mängd produktionsspecifik fjärrvärme (GWh)",Miljö!$B$1:$T$1,0),FALSE)),"",VLOOKUP($B413,Miljö!$B$1:$T$480,MATCH("Såld mängd produktionsspecifik fjärrvärme (GWh)",Miljö!$B$1:$T$1,0),FALSE))</f>
        <v/>
      </c>
      <c r="J413" t="str">
        <f t="shared" si="6"/>
        <v>Väner Energi AB</v>
      </c>
    </row>
    <row r="414" spans="1:10" x14ac:dyDescent="0.25">
      <c r="A414" s="2" t="s">
        <v>604</v>
      </c>
      <c r="B414" s="2" t="s">
        <v>607</v>
      </c>
      <c r="D414" t="str">
        <f>IF(ISERROR(1/VLOOKUP($B414,Kraftvärmeprod!$B$1:$D$480,MATCH("Total värmeproduktion i kraftvärmeverk i kombinerad drift (GWh)",Kraftvärmeprod!$B$1:$AV$1,0),FALSE)),"Ej kraftvärme","Alternativproduktionsmetoden")</f>
        <v>Ej kraftvärme</v>
      </c>
      <c r="E414" s="73" t="str">
        <f>IF(ISERROR(1/VLOOKUP($B414,Kraftvärmeprod!$B$1:$BD$480,MATCH("Total värmeproduktion i kraftvärmeverk i kombinerad drift (GWh)",Kraftvärmeprod!$B$1:$AV$1,0),FALSE)),"",VLOOKUP($B414,'Slutlig allokering kvv'!$B$1:$BC$480,MATCH(E$1,'Slutlig allokering kvv'!$B$1:$AU$1,0),FALSE))</f>
        <v/>
      </c>
      <c r="F414" t="str">
        <f>IF(ISERROR(1/VLOOKUP($B414,Kraftvärmeprod!$B$1:$AV$480,MATCH("Producerad elenergi i kraftvärmeverk (GWh)",Kraftvärmeprod!$B$1:$AV$1,0),FALSE)),"",VLOOKUP($B414,Kraftvärmeprod!$B$1:$AV$480,MATCH("Producerad elenergi i kraftvärmeverk (GWh)",Kraftvärmeprod!$B$1:$AV$1,0),FALSE))</f>
        <v/>
      </c>
      <c r="G414" t="str">
        <f>IF(ISERROR(1/VLOOKUP($B414,Miljö!$B$1:$T$480,MATCH("Såld mängd produktionsspecifik fjärrvärme (GWh)",Miljö!$B$1:$T$1,0),FALSE)),"",VLOOKUP($B414,Miljö!$B$1:$T$480,MATCH("Såld mängd produktionsspecifik fjärrvärme (GWh)",Miljö!$B$1:$T$1,0),FALSE))</f>
        <v/>
      </c>
      <c r="J414" t="str">
        <f t="shared" si="6"/>
        <v>Väner Energi AB</v>
      </c>
    </row>
    <row r="415" spans="1:10" x14ac:dyDescent="0.25">
      <c r="A415" s="2" t="s">
        <v>608</v>
      </c>
      <c r="B415" s="2" t="s">
        <v>609</v>
      </c>
      <c r="D415" t="str">
        <f>IF(ISERROR(1/VLOOKUP($B415,Kraftvärmeprod!$B$1:$D$480,MATCH("Total värmeproduktion i kraftvärmeverk i kombinerad drift (GWh)",Kraftvärmeprod!$B$1:$AV$1,0),FALSE)),"Ej kraftvärme","Alternativproduktionsmetoden")</f>
        <v>Ej kraftvärme</v>
      </c>
      <c r="E415" s="73" t="str">
        <f>IF(ISERROR(1/VLOOKUP($B415,Kraftvärmeprod!$B$1:$BD$480,MATCH("Total värmeproduktion i kraftvärmeverk i kombinerad drift (GWh)",Kraftvärmeprod!$B$1:$AV$1,0),FALSE)),"",VLOOKUP($B415,'Slutlig allokering kvv'!$B$1:$BC$480,MATCH(E$1,'Slutlig allokering kvv'!$B$1:$AU$1,0),FALSE))</f>
        <v/>
      </c>
      <c r="F415" t="str">
        <f>IF(ISERROR(1/VLOOKUP($B415,Kraftvärmeprod!$B$1:$AV$480,MATCH("Producerad elenergi i kraftvärmeverk (GWh)",Kraftvärmeprod!$B$1:$AV$1,0),FALSE)),"",VLOOKUP($B415,Kraftvärmeprod!$B$1:$AV$480,MATCH("Producerad elenergi i kraftvärmeverk (GWh)",Kraftvärmeprod!$B$1:$AV$1,0),FALSE))</f>
        <v/>
      </c>
      <c r="G415" t="str">
        <f>IF(ISERROR(1/VLOOKUP($B415,Miljö!$B$1:$T$480,MATCH("Såld mängd produktionsspecifik fjärrvärme (GWh)",Miljö!$B$1:$T$1,0),FALSE)),"",VLOOKUP($B415,Miljö!$B$1:$T$480,MATCH("Såld mängd produktionsspecifik fjärrvärme (GWh)",Miljö!$B$1:$T$1,0),FALSE))</f>
        <v/>
      </c>
      <c r="J415" t="str">
        <f t="shared" si="6"/>
        <v>Värmevärden AB</v>
      </c>
    </row>
    <row r="416" spans="1:10" x14ac:dyDescent="0.25">
      <c r="A416" s="2" t="s">
        <v>608</v>
      </c>
      <c r="B416" s="2" t="s">
        <v>609</v>
      </c>
      <c r="D416" t="str">
        <f>IF(ISERROR(1/VLOOKUP($B416,Kraftvärmeprod!$B$1:$D$480,MATCH("Total värmeproduktion i kraftvärmeverk i kombinerad drift (GWh)",Kraftvärmeprod!$B$1:$AV$1,0),FALSE)),"Ej kraftvärme","Alternativproduktionsmetoden")</f>
        <v>Ej kraftvärme</v>
      </c>
      <c r="E416" s="73" t="str">
        <f>IF(ISERROR(1/VLOOKUP($B416,Kraftvärmeprod!$B$1:$BD$480,MATCH("Total värmeproduktion i kraftvärmeverk i kombinerad drift (GWh)",Kraftvärmeprod!$B$1:$AV$1,0),FALSE)),"",VLOOKUP($B416,'Slutlig allokering kvv'!$B$1:$BC$480,MATCH(E$1,'Slutlig allokering kvv'!$B$1:$AU$1,0),FALSE))</f>
        <v/>
      </c>
      <c r="F416" t="str">
        <f>IF(ISERROR(1/VLOOKUP($B416,Kraftvärmeprod!$B$1:$AV$480,MATCH("Producerad elenergi i kraftvärmeverk (GWh)",Kraftvärmeprod!$B$1:$AV$1,0),FALSE)),"",VLOOKUP($B416,Kraftvärmeprod!$B$1:$AV$480,MATCH("Producerad elenergi i kraftvärmeverk (GWh)",Kraftvärmeprod!$B$1:$AV$1,0),FALSE))</f>
        <v/>
      </c>
      <c r="G416" t="str">
        <f>IF(ISERROR(1/VLOOKUP($B416,Miljö!$B$1:$T$480,MATCH("Såld mängd produktionsspecifik fjärrvärme (GWh)",Miljö!$B$1:$T$1,0),FALSE)),"",VLOOKUP($B416,Miljö!$B$1:$T$480,MATCH("Såld mängd produktionsspecifik fjärrvärme (GWh)",Miljö!$B$1:$T$1,0),FALSE))</f>
        <v/>
      </c>
      <c r="J416" t="str">
        <f t="shared" si="6"/>
        <v>Värmevärden AB</v>
      </c>
    </row>
    <row r="417" spans="1:10" x14ac:dyDescent="0.25">
      <c r="A417" s="2" t="s">
        <v>608</v>
      </c>
      <c r="B417" s="2" t="s">
        <v>610</v>
      </c>
      <c r="D417" t="str">
        <f>IF(ISERROR(1/VLOOKUP($B417,Kraftvärmeprod!$B$1:$D$480,MATCH("Total värmeproduktion i kraftvärmeverk i kombinerad drift (GWh)",Kraftvärmeprod!$B$1:$AV$1,0),FALSE)),"Ej kraftvärme","Alternativproduktionsmetoden")</f>
        <v>Ej kraftvärme</v>
      </c>
      <c r="E417" s="73" t="str">
        <f>IF(ISERROR(1/VLOOKUP($B417,Kraftvärmeprod!$B$1:$BD$480,MATCH("Total värmeproduktion i kraftvärmeverk i kombinerad drift (GWh)",Kraftvärmeprod!$B$1:$AV$1,0),FALSE)),"",VLOOKUP($B417,'Slutlig allokering kvv'!$B$1:$BC$480,MATCH(E$1,'Slutlig allokering kvv'!$B$1:$AU$1,0),FALSE))</f>
        <v/>
      </c>
      <c r="F417" t="str">
        <f>IF(ISERROR(1/VLOOKUP($B417,Kraftvärmeprod!$B$1:$AV$480,MATCH("Producerad elenergi i kraftvärmeverk (GWh)",Kraftvärmeprod!$B$1:$AV$1,0),FALSE)),"",VLOOKUP($B417,Kraftvärmeprod!$B$1:$AV$480,MATCH("Producerad elenergi i kraftvärmeverk (GWh)",Kraftvärmeprod!$B$1:$AV$1,0),FALSE))</f>
        <v/>
      </c>
      <c r="G417" t="str">
        <f>IF(ISERROR(1/VLOOKUP($B417,Miljö!$B$1:$T$480,MATCH("Såld mängd produktionsspecifik fjärrvärme (GWh)",Miljö!$B$1:$T$1,0),FALSE)),"",VLOOKUP($B417,Miljö!$B$1:$T$480,MATCH("Såld mängd produktionsspecifik fjärrvärme (GWh)",Miljö!$B$1:$T$1,0),FALSE))</f>
        <v/>
      </c>
      <c r="J417" t="str">
        <f t="shared" si="6"/>
        <v>Värmevärden AB</v>
      </c>
    </row>
    <row r="418" spans="1:10" x14ac:dyDescent="0.25">
      <c r="A418" s="2" t="s">
        <v>608</v>
      </c>
      <c r="B418" s="2" t="s">
        <v>611</v>
      </c>
      <c r="D418" t="str">
        <f>IF(ISERROR(1/VLOOKUP($B418,Kraftvärmeprod!$B$1:$D$480,MATCH("Total värmeproduktion i kraftvärmeverk i kombinerad drift (GWh)",Kraftvärmeprod!$B$1:$AV$1,0),FALSE)),"Ej kraftvärme","Alternativproduktionsmetoden")</f>
        <v>Ej kraftvärme</v>
      </c>
      <c r="E418" s="73" t="str">
        <f>IF(ISERROR(1/VLOOKUP($B418,Kraftvärmeprod!$B$1:$BD$480,MATCH("Total värmeproduktion i kraftvärmeverk i kombinerad drift (GWh)",Kraftvärmeprod!$B$1:$AV$1,0),FALSE)),"",VLOOKUP($B418,'Slutlig allokering kvv'!$B$1:$BC$480,MATCH(E$1,'Slutlig allokering kvv'!$B$1:$AU$1,0),FALSE))</f>
        <v/>
      </c>
      <c r="F418" t="str">
        <f>IF(ISERROR(1/VLOOKUP($B418,Kraftvärmeprod!$B$1:$AV$480,MATCH("Producerad elenergi i kraftvärmeverk (GWh)",Kraftvärmeprod!$B$1:$AV$1,0),FALSE)),"",VLOOKUP($B418,Kraftvärmeprod!$B$1:$AV$480,MATCH("Producerad elenergi i kraftvärmeverk (GWh)",Kraftvärmeprod!$B$1:$AV$1,0),FALSE))</f>
        <v/>
      </c>
      <c r="G418" t="str">
        <f>IF(ISERROR(1/VLOOKUP($B418,Miljö!$B$1:$T$480,MATCH("Såld mängd produktionsspecifik fjärrvärme (GWh)",Miljö!$B$1:$T$1,0),FALSE)),"",VLOOKUP($B418,Miljö!$B$1:$T$480,MATCH("Såld mängd produktionsspecifik fjärrvärme (GWh)",Miljö!$B$1:$T$1,0),FALSE))</f>
        <v/>
      </c>
      <c r="J418" t="str">
        <f t="shared" si="6"/>
        <v>Värmevärden AB</v>
      </c>
    </row>
    <row r="419" spans="1:10" x14ac:dyDescent="0.25">
      <c r="A419" s="2" t="s">
        <v>608</v>
      </c>
      <c r="B419" s="2" t="s">
        <v>612</v>
      </c>
      <c r="D419" t="str">
        <f>IF(ISERROR(1/VLOOKUP($B419,Kraftvärmeprod!$B$1:$D$480,MATCH("Total värmeproduktion i kraftvärmeverk i kombinerad drift (GWh)",Kraftvärmeprod!$B$1:$AV$1,0),FALSE)),"Ej kraftvärme","Alternativproduktionsmetoden")</f>
        <v>Ej kraftvärme</v>
      </c>
      <c r="E419" s="73" t="str">
        <f>IF(ISERROR(1/VLOOKUP($B419,Kraftvärmeprod!$B$1:$BD$480,MATCH("Total värmeproduktion i kraftvärmeverk i kombinerad drift (GWh)",Kraftvärmeprod!$B$1:$AV$1,0),FALSE)),"",VLOOKUP($B419,'Slutlig allokering kvv'!$B$1:$BC$480,MATCH(E$1,'Slutlig allokering kvv'!$B$1:$AU$1,0),FALSE))</f>
        <v/>
      </c>
      <c r="F419" t="str">
        <f>IF(ISERROR(1/VLOOKUP($B419,Kraftvärmeprod!$B$1:$AV$480,MATCH("Producerad elenergi i kraftvärmeverk (GWh)",Kraftvärmeprod!$B$1:$AV$1,0),FALSE)),"",VLOOKUP($B419,Kraftvärmeprod!$B$1:$AV$480,MATCH("Producerad elenergi i kraftvärmeverk (GWh)",Kraftvärmeprod!$B$1:$AV$1,0),FALSE))</f>
        <v/>
      </c>
      <c r="G419" t="str">
        <f>IF(ISERROR(1/VLOOKUP($B419,Miljö!$B$1:$T$480,MATCH("Såld mängd produktionsspecifik fjärrvärme (GWh)",Miljö!$B$1:$T$1,0),FALSE)),"",VLOOKUP($B419,Miljö!$B$1:$T$480,MATCH("Såld mängd produktionsspecifik fjärrvärme (GWh)",Miljö!$B$1:$T$1,0),FALSE))</f>
        <v/>
      </c>
      <c r="J419" t="str">
        <f t="shared" si="6"/>
        <v>Värmevärden AB</v>
      </c>
    </row>
    <row r="420" spans="1:10" x14ac:dyDescent="0.25">
      <c r="A420" s="2" t="s">
        <v>608</v>
      </c>
      <c r="B420" s="2" t="s">
        <v>613</v>
      </c>
      <c r="D420" t="str">
        <f>IF(ISERROR(1/VLOOKUP($B420,Kraftvärmeprod!$B$1:$D$480,MATCH("Total värmeproduktion i kraftvärmeverk i kombinerad drift (GWh)",Kraftvärmeprod!$B$1:$AV$1,0),FALSE)),"Ej kraftvärme","Alternativproduktionsmetoden")</f>
        <v>Ej kraftvärme</v>
      </c>
      <c r="E420" s="73" t="str">
        <f>IF(ISERROR(1/VLOOKUP($B420,Kraftvärmeprod!$B$1:$BD$480,MATCH("Total värmeproduktion i kraftvärmeverk i kombinerad drift (GWh)",Kraftvärmeprod!$B$1:$AV$1,0),FALSE)),"",VLOOKUP($B420,'Slutlig allokering kvv'!$B$1:$BC$480,MATCH(E$1,'Slutlig allokering kvv'!$B$1:$AU$1,0),FALSE))</f>
        <v/>
      </c>
      <c r="F420" t="str">
        <f>IF(ISERROR(1/VLOOKUP($B420,Kraftvärmeprod!$B$1:$AV$480,MATCH("Producerad elenergi i kraftvärmeverk (GWh)",Kraftvärmeprod!$B$1:$AV$1,0),FALSE)),"",VLOOKUP($B420,Kraftvärmeprod!$B$1:$AV$480,MATCH("Producerad elenergi i kraftvärmeverk (GWh)",Kraftvärmeprod!$B$1:$AV$1,0),FALSE))</f>
        <v/>
      </c>
      <c r="G420" t="str">
        <f>IF(ISERROR(1/VLOOKUP($B420,Miljö!$B$1:$T$480,MATCH("Såld mängd produktionsspecifik fjärrvärme (GWh)",Miljö!$B$1:$T$1,0),FALSE)),"",VLOOKUP($B420,Miljö!$B$1:$T$480,MATCH("Såld mängd produktionsspecifik fjärrvärme (GWh)",Miljö!$B$1:$T$1,0),FALSE))</f>
        <v/>
      </c>
      <c r="J420" t="str">
        <f t="shared" si="6"/>
        <v>Värmevärden AB</v>
      </c>
    </row>
    <row r="421" spans="1:10" x14ac:dyDescent="0.25">
      <c r="A421" s="2" t="s">
        <v>608</v>
      </c>
      <c r="B421" s="2" t="s">
        <v>614</v>
      </c>
      <c r="D421" t="str">
        <f>IF(ISERROR(1/VLOOKUP($B421,Kraftvärmeprod!$B$1:$D$480,MATCH("Total värmeproduktion i kraftvärmeverk i kombinerad drift (GWh)",Kraftvärmeprod!$B$1:$AV$1,0),FALSE)),"Ej kraftvärme","Alternativproduktionsmetoden")</f>
        <v>Alternativproduktionsmetoden</v>
      </c>
      <c r="E421" s="73">
        <f>IF(ISERROR(1/VLOOKUP($B421,Kraftvärmeprod!$B$1:$BD$480,MATCH("Total värmeproduktion i kraftvärmeverk i kombinerad drift (GWh)",Kraftvärmeprod!$B$1:$AV$1,0),FALSE)),"",VLOOKUP($B421,'Slutlig allokering kvv'!$B$1:$BC$480,MATCH(E$1,'Slutlig allokering kvv'!$B$1:$AU$1,0),FALSE))</f>
        <v>0.74970032737345749</v>
      </c>
      <c r="F421">
        <f>IF(ISERROR(1/VLOOKUP($B421,Kraftvärmeprod!$B$1:$AV$480,MATCH("Producerad elenergi i kraftvärmeverk (GWh)",Kraftvärmeprod!$B$1:$AV$1,0),FALSE)),"",VLOOKUP($B421,Kraftvärmeprod!$B$1:$AV$480,MATCH("Producerad elenergi i kraftvärmeverk (GWh)",Kraftvärmeprod!$B$1:$AV$1,0),FALSE))</f>
        <v>0.875</v>
      </c>
      <c r="G421" t="str">
        <f>IF(ISERROR(1/VLOOKUP($B421,Miljö!$B$1:$T$480,MATCH("Såld mängd produktionsspecifik fjärrvärme (GWh)",Miljö!$B$1:$T$1,0),FALSE)),"",VLOOKUP($B421,Miljö!$B$1:$T$480,MATCH("Såld mängd produktionsspecifik fjärrvärme (GWh)",Miljö!$B$1:$T$1,0),FALSE))</f>
        <v/>
      </c>
      <c r="J421" t="str">
        <f t="shared" si="6"/>
        <v>Värmevärden AB</v>
      </c>
    </row>
    <row r="422" spans="1:10" x14ac:dyDescent="0.25">
      <c r="A422" s="2" t="s">
        <v>608</v>
      </c>
      <c r="B422" s="2" t="s">
        <v>615</v>
      </c>
      <c r="D422" t="str">
        <f>IF(ISERROR(1/VLOOKUP($B422,Kraftvärmeprod!$B$1:$D$480,MATCH("Total värmeproduktion i kraftvärmeverk i kombinerad drift (GWh)",Kraftvärmeprod!$B$1:$AV$1,0),FALSE)),"Ej kraftvärme","Alternativproduktionsmetoden")</f>
        <v>Alternativproduktionsmetoden</v>
      </c>
      <c r="E422" s="73">
        <f>IF(ISERROR(1/VLOOKUP($B422,Kraftvärmeprod!$B$1:$BD$480,MATCH("Total värmeproduktion i kraftvärmeverk i kombinerad drift (GWh)",Kraftvärmeprod!$B$1:$AV$1,0),FALSE)),"",VLOOKUP($B422,'Slutlig allokering kvv'!$B$1:$BC$480,MATCH(E$1,'Slutlig allokering kvv'!$B$1:$AU$1,0),FALSE))</f>
        <v>0.5949036859342679</v>
      </c>
      <c r="F422">
        <f>IF(ISERROR(1/VLOOKUP($B422,Kraftvärmeprod!$B$1:$AV$480,MATCH("Producerad elenergi i kraftvärmeverk (GWh)",Kraftvärmeprod!$B$1:$AV$1,0),FALSE)),"",VLOOKUP($B422,Kraftvärmeprod!$B$1:$AV$480,MATCH("Producerad elenergi i kraftvärmeverk (GWh)",Kraftvärmeprod!$B$1:$AV$1,0),FALSE))</f>
        <v>23.896999999999998</v>
      </c>
      <c r="G422" t="str">
        <f>IF(ISERROR(1/VLOOKUP($B422,Miljö!$B$1:$T$480,MATCH("Såld mängd produktionsspecifik fjärrvärme (GWh)",Miljö!$B$1:$T$1,0),FALSE)),"",VLOOKUP($B422,Miljö!$B$1:$T$480,MATCH("Såld mängd produktionsspecifik fjärrvärme (GWh)",Miljö!$B$1:$T$1,0),FALSE))</f>
        <v/>
      </c>
      <c r="J422" t="str">
        <f t="shared" si="6"/>
        <v>Värmevärden AB</v>
      </c>
    </row>
    <row r="423" spans="1:10" x14ac:dyDescent="0.25">
      <c r="A423" s="2" t="s">
        <v>608</v>
      </c>
      <c r="B423" s="2" t="s">
        <v>616</v>
      </c>
      <c r="D423" t="str">
        <f>IF(ISERROR(1/VLOOKUP($B423,Kraftvärmeprod!$B$1:$D$480,MATCH("Total värmeproduktion i kraftvärmeverk i kombinerad drift (GWh)",Kraftvärmeprod!$B$1:$AV$1,0),FALSE)),"Ej kraftvärme","Alternativproduktionsmetoden")</f>
        <v>Ej kraftvärme</v>
      </c>
      <c r="E423" s="73" t="str">
        <f>IF(ISERROR(1/VLOOKUP($B423,Kraftvärmeprod!$B$1:$BD$480,MATCH("Total värmeproduktion i kraftvärmeverk i kombinerad drift (GWh)",Kraftvärmeprod!$B$1:$AV$1,0),FALSE)),"",VLOOKUP($B423,'Slutlig allokering kvv'!$B$1:$BC$480,MATCH(E$1,'Slutlig allokering kvv'!$B$1:$AU$1,0),FALSE))</f>
        <v/>
      </c>
      <c r="F423" t="str">
        <f>IF(ISERROR(1/VLOOKUP($B423,Kraftvärmeprod!$B$1:$AV$480,MATCH("Producerad elenergi i kraftvärmeverk (GWh)",Kraftvärmeprod!$B$1:$AV$1,0),FALSE)),"",VLOOKUP($B423,Kraftvärmeprod!$B$1:$AV$480,MATCH("Producerad elenergi i kraftvärmeverk (GWh)",Kraftvärmeprod!$B$1:$AV$1,0),FALSE))</f>
        <v/>
      </c>
      <c r="G423" t="str">
        <f>IF(ISERROR(1/VLOOKUP($B423,Miljö!$B$1:$T$480,MATCH("Såld mängd produktionsspecifik fjärrvärme (GWh)",Miljö!$B$1:$T$1,0),FALSE)),"",VLOOKUP($B423,Miljö!$B$1:$T$480,MATCH("Såld mängd produktionsspecifik fjärrvärme (GWh)",Miljö!$B$1:$T$1,0),FALSE))</f>
        <v/>
      </c>
      <c r="J423" t="str">
        <f t="shared" si="6"/>
        <v>Värmevärden AB</v>
      </c>
    </row>
    <row r="424" spans="1:10" x14ac:dyDescent="0.25">
      <c r="A424" s="2" t="s">
        <v>608</v>
      </c>
      <c r="B424" s="2" t="s">
        <v>617</v>
      </c>
      <c r="D424" t="str">
        <f>IF(ISERROR(1/VLOOKUP($B424,Kraftvärmeprod!$B$1:$D$480,MATCH("Total värmeproduktion i kraftvärmeverk i kombinerad drift (GWh)",Kraftvärmeprod!$B$1:$AV$1,0),FALSE)),"Ej kraftvärme","Alternativproduktionsmetoden")</f>
        <v>Ej kraftvärme</v>
      </c>
      <c r="E424" s="73" t="str">
        <f>IF(ISERROR(1/VLOOKUP($B424,Kraftvärmeprod!$B$1:$BD$480,MATCH("Total värmeproduktion i kraftvärmeverk i kombinerad drift (GWh)",Kraftvärmeprod!$B$1:$AV$1,0),FALSE)),"",VLOOKUP($B424,'Slutlig allokering kvv'!$B$1:$BC$480,MATCH(E$1,'Slutlig allokering kvv'!$B$1:$AU$1,0),FALSE))</f>
        <v/>
      </c>
      <c r="F424" t="str">
        <f>IF(ISERROR(1/VLOOKUP($B424,Kraftvärmeprod!$B$1:$AV$480,MATCH("Producerad elenergi i kraftvärmeverk (GWh)",Kraftvärmeprod!$B$1:$AV$1,0),FALSE)),"",VLOOKUP($B424,Kraftvärmeprod!$B$1:$AV$480,MATCH("Producerad elenergi i kraftvärmeverk (GWh)",Kraftvärmeprod!$B$1:$AV$1,0),FALSE))</f>
        <v/>
      </c>
      <c r="G424" t="str">
        <f>IF(ISERROR(1/VLOOKUP($B424,Miljö!$B$1:$T$480,MATCH("Såld mängd produktionsspecifik fjärrvärme (GWh)",Miljö!$B$1:$T$1,0),FALSE)),"",VLOOKUP($B424,Miljö!$B$1:$T$480,MATCH("Såld mängd produktionsspecifik fjärrvärme (GWh)",Miljö!$B$1:$T$1,0),FALSE))</f>
        <v/>
      </c>
      <c r="J424" t="str">
        <f t="shared" si="6"/>
        <v>Värmevärden AB</v>
      </c>
    </row>
    <row r="425" spans="1:10" x14ac:dyDescent="0.25">
      <c r="A425" s="2" t="s">
        <v>608</v>
      </c>
      <c r="B425" s="2" t="s">
        <v>618</v>
      </c>
      <c r="D425" t="str">
        <f>IF(ISERROR(1/VLOOKUP($B425,Kraftvärmeprod!$B$1:$D$480,MATCH("Total värmeproduktion i kraftvärmeverk i kombinerad drift (GWh)",Kraftvärmeprod!$B$1:$AV$1,0),FALSE)),"Ej kraftvärme","Alternativproduktionsmetoden")</f>
        <v>Ej kraftvärme</v>
      </c>
      <c r="E425" s="73" t="str">
        <f>IF(ISERROR(1/VLOOKUP($B425,Kraftvärmeprod!$B$1:$BD$480,MATCH("Total värmeproduktion i kraftvärmeverk i kombinerad drift (GWh)",Kraftvärmeprod!$B$1:$AV$1,0),FALSE)),"",VLOOKUP($B425,'Slutlig allokering kvv'!$B$1:$BC$480,MATCH(E$1,'Slutlig allokering kvv'!$B$1:$AU$1,0),FALSE))</f>
        <v/>
      </c>
      <c r="F425" t="str">
        <f>IF(ISERROR(1/VLOOKUP($B425,Kraftvärmeprod!$B$1:$AV$480,MATCH("Producerad elenergi i kraftvärmeverk (GWh)",Kraftvärmeprod!$B$1:$AV$1,0),FALSE)),"",VLOOKUP($B425,Kraftvärmeprod!$B$1:$AV$480,MATCH("Producerad elenergi i kraftvärmeverk (GWh)",Kraftvärmeprod!$B$1:$AV$1,0),FALSE))</f>
        <v/>
      </c>
      <c r="G425" t="str">
        <f>IF(ISERROR(1/VLOOKUP($B425,Miljö!$B$1:$T$480,MATCH("Såld mängd produktionsspecifik fjärrvärme (GWh)",Miljö!$B$1:$T$1,0),FALSE)),"",VLOOKUP($B425,Miljö!$B$1:$T$480,MATCH("Såld mängd produktionsspecifik fjärrvärme (GWh)",Miljö!$B$1:$T$1,0),FALSE))</f>
        <v/>
      </c>
      <c r="J425" t="str">
        <f t="shared" si="6"/>
        <v>Värmevärden AB</v>
      </c>
    </row>
    <row r="426" spans="1:10" x14ac:dyDescent="0.25">
      <c r="A426" s="2" t="s">
        <v>608</v>
      </c>
      <c r="B426" s="2" t="s">
        <v>619</v>
      </c>
      <c r="D426" t="str">
        <f>IF(ISERROR(1/VLOOKUP($B426,Kraftvärmeprod!$B$1:$D$480,MATCH("Total värmeproduktion i kraftvärmeverk i kombinerad drift (GWh)",Kraftvärmeprod!$B$1:$AV$1,0),FALSE)),"Ej kraftvärme","Alternativproduktionsmetoden")</f>
        <v>Ej kraftvärme</v>
      </c>
      <c r="E426" s="73" t="str">
        <f>IF(ISERROR(1/VLOOKUP($B426,Kraftvärmeprod!$B$1:$BD$480,MATCH("Total värmeproduktion i kraftvärmeverk i kombinerad drift (GWh)",Kraftvärmeprod!$B$1:$AV$1,0),FALSE)),"",VLOOKUP($B426,'Slutlig allokering kvv'!$B$1:$BC$480,MATCH(E$1,'Slutlig allokering kvv'!$B$1:$AU$1,0),FALSE))</f>
        <v/>
      </c>
      <c r="F426" t="str">
        <f>IF(ISERROR(1/VLOOKUP($B426,Kraftvärmeprod!$B$1:$AV$480,MATCH("Producerad elenergi i kraftvärmeverk (GWh)",Kraftvärmeprod!$B$1:$AV$1,0),FALSE)),"",VLOOKUP($B426,Kraftvärmeprod!$B$1:$AV$480,MATCH("Producerad elenergi i kraftvärmeverk (GWh)",Kraftvärmeprod!$B$1:$AV$1,0),FALSE))</f>
        <v/>
      </c>
      <c r="G426" t="str">
        <f>IF(ISERROR(1/VLOOKUP($B426,Miljö!$B$1:$T$480,MATCH("Såld mängd produktionsspecifik fjärrvärme (GWh)",Miljö!$B$1:$T$1,0),FALSE)),"",VLOOKUP($B426,Miljö!$B$1:$T$480,MATCH("Såld mängd produktionsspecifik fjärrvärme (GWh)",Miljö!$B$1:$T$1,0),FALSE))</f>
        <v/>
      </c>
      <c r="J426" t="str">
        <f t="shared" si="6"/>
        <v>Värmevärden AB</v>
      </c>
    </row>
    <row r="427" spans="1:10" x14ac:dyDescent="0.25">
      <c r="A427" s="2" t="s">
        <v>608</v>
      </c>
      <c r="B427" s="2" t="s">
        <v>620</v>
      </c>
      <c r="D427" t="str">
        <f>IF(ISERROR(1/VLOOKUP($B427,Kraftvärmeprod!$B$1:$D$480,MATCH("Total värmeproduktion i kraftvärmeverk i kombinerad drift (GWh)",Kraftvärmeprod!$B$1:$AV$1,0),FALSE)),"Ej kraftvärme","Alternativproduktionsmetoden")</f>
        <v>Ej kraftvärme</v>
      </c>
      <c r="E427" s="73" t="str">
        <f>IF(ISERROR(1/VLOOKUP($B427,Kraftvärmeprod!$B$1:$BD$480,MATCH("Total värmeproduktion i kraftvärmeverk i kombinerad drift (GWh)",Kraftvärmeprod!$B$1:$AV$1,0),FALSE)),"",VLOOKUP($B427,'Slutlig allokering kvv'!$B$1:$BC$480,MATCH(E$1,'Slutlig allokering kvv'!$B$1:$AU$1,0),FALSE))</f>
        <v/>
      </c>
      <c r="F427" t="str">
        <f>IF(ISERROR(1/VLOOKUP($B427,Kraftvärmeprod!$B$1:$AV$480,MATCH("Producerad elenergi i kraftvärmeverk (GWh)",Kraftvärmeprod!$B$1:$AV$1,0),FALSE)),"",VLOOKUP($B427,Kraftvärmeprod!$B$1:$AV$480,MATCH("Producerad elenergi i kraftvärmeverk (GWh)",Kraftvärmeprod!$B$1:$AV$1,0),FALSE))</f>
        <v/>
      </c>
      <c r="G427" t="str">
        <f>IF(ISERROR(1/VLOOKUP($B427,Miljö!$B$1:$T$480,MATCH("Såld mängd produktionsspecifik fjärrvärme (GWh)",Miljö!$B$1:$T$1,0),FALSE)),"",VLOOKUP($B427,Miljö!$B$1:$T$480,MATCH("Såld mängd produktionsspecifik fjärrvärme (GWh)",Miljö!$B$1:$T$1,0),FALSE))</f>
        <v/>
      </c>
      <c r="J427" t="str">
        <f t="shared" si="6"/>
        <v>Värmevärden AB</v>
      </c>
    </row>
    <row r="428" spans="1:10" x14ac:dyDescent="0.25">
      <c r="A428" s="2" t="s">
        <v>608</v>
      </c>
      <c r="B428" s="2" t="s">
        <v>621</v>
      </c>
      <c r="D428" t="str">
        <f>IF(ISERROR(1/VLOOKUP($B428,Kraftvärmeprod!$B$1:$D$480,MATCH("Total värmeproduktion i kraftvärmeverk i kombinerad drift (GWh)",Kraftvärmeprod!$B$1:$AV$1,0),FALSE)),"Ej kraftvärme","Alternativproduktionsmetoden")</f>
        <v>Ej kraftvärme</v>
      </c>
      <c r="E428" s="73" t="str">
        <f>IF(ISERROR(1/VLOOKUP($B428,Kraftvärmeprod!$B$1:$BD$480,MATCH("Total värmeproduktion i kraftvärmeverk i kombinerad drift (GWh)",Kraftvärmeprod!$B$1:$AV$1,0),FALSE)),"",VLOOKUP($B428,'Slutlig allokering kvv'!$B$1:$BC$480,MATCH(E$1,'Slutlig allokering kvv'!$B$1:$AU$1,0),FALSE))</f>
        <v/>
      </c>
      <c r="F428" t="str">
        <f>IF(ISERROR(1/VLOOKUP($B428,Kraftvärmeprod!$B$1:$AV$480,MATCH("Producerad elenergi i kraftvärmeverk (GWh)",Kraftvärmeprod!$B$1:$AV$1,0),FALSE)),"",VLOOKUP($B428,Kraftvärmeprod!$B$1:$AV$480,MATCH("Producerad elenergi i kraftvärmeverk (GWh)",Kraftvärmeprod!$B$1:$AV$1,0),FALSE))</f>
        <v/>
      </c>
      <c r="G428" t="str">
        <f>IF(ISERROR(1/VLOOKUP($B428,Miljö!$B$1:$T$480,MATCH("Såld mängd produktionsspecifik fjärrvärme (GWh)",Miljö!$B$1:$T$1,0),FALSE)),"",VLOOKUP($B428,Miljö!$B$1:$T$480,MATCH("Såld mängd produktionsspecifik fjärrvärme (GWh)",Miljö!$B$1:$T$1,0),FALSE))</f>
        <v/>
      </c>
      <c r="J428" t="str">
        <f t="shared" si="6"/>
        <v>Värmevärden AB</v>
      </c>
    </row>
    <row r="429" spans="1:10" x14ac:dyDescent="0.25">
      <c r="A429" s="2" t="s">
        <v>608</v>
      </c>
      <c r="B429" s="2" t="s">
        <v>622</v>
      </c>
      <c r="D429" t="str">
        <f>IF(ISERROR(1/VLOOKUP($B429,Kraftvärmeprod!$B$1:$D$480,MATCH("Total värmeproduktion i kraftvärmeverk i kombinerad drift (GWh)",Kraftvärmeprod!$B$1:$AV$1,0),FALSE)),"Ej kraftvärme","Alternativproduktionsmetoden")</f>
        <v>Ej kraftvärme</v>
      </c>
      <c r="E429" s="73" t="str">
        <f>IF(ISERROR(1/VLOOKUP($B429,Kraftvärmeprod!$B$1:$BD$480,MATCH("Total värmeproduktion i kraftvärmeverk i kombinerad drift (GWh)",Kraftvärmeprod!$B$1:$AV$1,0),FALSE)),"",VLOOKUP($B429,'Slutlig allokering kvv'!$B$1:$BC$480,MATCH(E$1,'Slutlig allokering kvv'!$B$1:$AU$1,0),FALSE))</f>
        <v/>
      </c>
      <c r="F429" t="str">
        <f>IF(ISERROR(1/VLOOKUP($B429,Kraftvärmeprod!$B$1:$AV$480,MATCH("Producerad elenergi i kraftvärmeverk (GWh)",Kraftvärmeprod!$B$1:$AV$1,0),FALSE)),"",VLOOKUP($B429,Kraftvärmeprod!$B$1:$AV$480,MATCH("Producerad elenergi i kraftvärmeverk (GWh)",Kraftvärmeprod!$B$1:$AV$1,0),FALSE))</f>
        <v/>
      </c>
      <c r="G429" t="str">
        <f>IF(ISERROR(1/VLOOKUP($B429,Miljö!$B$1:$T$480,MATCH("Såld mängd produktionsspecifik fjärrvärme (GWh)",Miljö!$B$1:$T$1,0),FALSE)),"",VLOOKUP($B429,Miljö!$B$1:$T$480,MATCH("Såld mängd produktionsspecifik fjärrvärme (GWh)",Miljö!$B$1:$T$1,0),FALSE))</f>
        <v/>
      </c>
      <c r="J429" t="str">
        <f t="shared" si="6"/>
        <v>Värmevärden AB</v>
      </c>
    </row>
    <row r="430" spans="1:10" x14ac:dyDescent="0.25">
      <c r="A430" s="2" t="s">
        <v>608</v>
      </c>
      <c r="B430" s="2" t="s">
        <v>623</v>
      </c>
      <c r="D430" t="str">
        <f>IF(ISERROR(1/VLOOKUP($B430,Kraftvärmeprod!$B$1:$D$480,MATCH("Total värmeproduktion i kraftvärmeverk i kombinerad drift (GWh)",Kraftvärmeprod!$B$1:$AV$1,0),FALSE)),"Ej kraftvärme","Alternativproduktionsmetoden")</f>
        <v>Ej kraftvärme</v>
      </c>
      <c r="E430" s="73" t="str">
        <f>IF(ISERROR(1/VLOOKUP($B430,Kraftvärmeprod!$B$1:$BD$480,MATCH("Total värmeproduktion i kraftvärmeverk i kombinerad drift (GWh)",Kraftvärmeprod!$B$1:$AV$1,0),FALSE)),"",VLOOKUP($B430,'Slutlig allokering kvv'!$B$1:$BC$480,MATCH(E$1,'Slutlig allokering kvv'!$B$1:$AU$1,0),FALSE))</f>
        <v/>
      </c>
      <c r="F430" t="str">
        <f>IF(ISERROR(1/VLOOKUP($B430,Kraftvärmeprod!$B$1:$AV$480,MATCH("Producerad elenergi i kraftvärmeverk (GWh)",Kraftvärmeprod!$B$1:$AV$1,0),FALSE)),"",VLOOKUP($B430,Kraftvärmeprod!$B$1:$AV$480,MATCH("Producerad elenergi i kraftvärmeverk (GWh)",Kraftvärmeprod!$B$1:$AV$1,0),FALSE))</f>
        <v/>
      </c>
      <c r="G430" t="str">
        <f>IF(ISERROR(1/VLOOKUP($B430,Miljö!$B$1:$T$480,MATCH("Såld mängd produktionsspecifik fjärrvärme (GWh)",Miljö!$B$1:$T$1,0),FALSE)),"",VLOOKUP($B430,Miljö!$B$1:$T$480,MATCH("Såld mängd produktionsspecifik fjärrvärme (GWh)",Miljö!$B$1:$T$1,0),FALSE))</f>
        <v/>
      </c>
      <c r="J430" t="str">
        <f t="shared" si="6"/>
        <v>Värmevärden AB</v>
      </c>
    </row>
    <row r="431" spans="1:10" x14ac:dyDescent="0.25">
      <c r="A431" s="2" t="s">
        <v>608</v>
      </c>
      <c r="B431" s="2" t="s">
        <v>624</v>
      </c>
      <c r="D431" t="str">
        <f>IF(ISERROR(1/VLOOKUP($B431,Kraftvärmeprod!$B$1:$D$480,MATCH("Total värmeproduktion i kraftvärmeverk i kombinerad drift (GWh)",Kraftvärmeprod!$B$1:$AV$1,0),FALSE)),"Ej kraftvärme","Alternativproduktionsmetoden")</f>
        <v>Ej kraftvärme</v>
      </c>
      <c r="E431" s="73" t="str">
        <f>IF(ISERROR(1/VLOOKUP($B431,Kraftvärmeprod!$B$1:$BD$480,MATCH("Total värmeproduktion i kraftvärmeverk i kombinerad drift (GWh)",Kraftvärmeprod!$B$1:$AV$1,0),FALSE)),"",VLOOKUP($B431,'Slutlig allokering kvv'!$B$1:$BC$480,MATCH(E$1,'Slutlig allokering kvv'!$B$1:$AU$1,0),FALSE))</f>
        <v/>
      </c>
      <c r="F431" t="str">
        <f>IF(ISERROR(1/VLOOKUP($B431,Kraftvärmeprod!$B$1:$AV$480,MATCH("Producerad elenergi i kraftvärmeverk (GWh)",Kraftvärmeprod!$B$1:$AV$1,0),FALSE)),"",VLOOKUP($B431,Kraftvärmeprod!$B$1:$AV$480,MATCH("Producerad elenergi i kraftvärmeverk (GWh)",Kraftvärmeprod!$B$1:$AV$1,0),FALSE))</f>
        <v/>
      </c>
      <c r="G431" t="str">
        <f>IF(ISERROR(1/VLOOKUP($B431,Miljö!$B$1:$T$480,MATCH("Såld mängd produktionsspecifik fjärrvärme (GWh)",Miljö!$B$1:$T$1,0),FALSE)),"",VLOOKUP($B431,Miljö!$B$1:$T$480,MATCH("Såld mängd produktionsspecifik fjärrvärme (GWh)",Miljö!$B$1:$T$1,0),FALSE))</f>
        <v/>
      </c>
      <c r="J431" t="str">
        <f t="shared" si="6"/>
        <v>Värmevärden AB</v>
      </c>
    </row>
    <row r="432" spans="1:10" x14ac:dyDescent="0.25">
      <c r="A432" s="2" t="s">
        <v>608</v>
      </c>
      <c r="B432" s="2" t="s">
        <v>625</v>
      </c>
      <c r="D432" t="str">
        <f>IF(ISERROR(1/VLOOKUP($B432,Kraftvärmeprod!$B$1:$D$480,MATCH("Total värmeproduktion i kraftvärmeverk i kombinerad drift (GWh)",Kraftvärmeprod!$B$1:$AV$1,0),FALSE)),"Ej kraftvärme","Alternativproduktionsmetoden")</f>
        <v>Ej kraftvärme</v>
      </c>
      <c r="E432" s="73" t="str">
        <f>IF(ISERROR(1/VLOOKUP($B432,Kraftvärmeprod!$B$1:$BD$480,MATCH("Total värmeproduktion i kraftvärmeverk i kombinerad drift (GWh)",Kraftvärmeprod!$B$1:$AV$1,0),FALSE)),"",VLOOKUP($B432,'Slutlig allokering kvv'!$B$1:$BC$480,MATCH(E$1,'Slutlig allokering kvv'!$B$1:$AU$1,0),FALSE))</f>
        <v/>
      </c>
      <c r="F432" t="str">
        <f>IF(ISERROR(1/VLOOKUP($B432,Kraftvärmeprod!$B$1:$AV$480,MATCH("Producerad elenergi i kraftvärmeverk (GWh)",Kraftvärmeprod!$B$1:$AV$1,0),FALSE)),"",VLOOKUP($B432,Kraftvärmeprod!$B$1:$AV$480,MATCH("Producerad elenergi i kraftvärmeverk (GWh)",Kraftvärmeprod!$B$1:$AV$1,0),FALSE))</f>
        <v/>
      </c>
      <c r="G432" t="str">
        <f>IF(ISERROR(1/VLOOKUP($B432,Miljö!$B$1:$T$480,MATCH("Såld mängd produktionsspecifik fjärrvärme (GWh)",Miljö!$B$1:$T$1,0),FALSE)),"",VLOOKUP($B432,Miljö!$B$1:$T$480,MATCH("Såld mängd produktionsspecifik fjärrvärme (GWh)",Miljö!$B$1:$T$1,0),FALSE))</f>
        <v/>
      </c>
      <c r="J432" t="str">
        <f t="shared" si="6"/>
        <v>Värmevärden AB</v>
      </c>
    </row>
    <row r="433" spans="1:10" x14ac:dyDescent="0.25">
      <c r="A433" s="2" t="s">
        <v>626</v>
      </c>
      <c r="B433" s="2" t="s">
        <v>627</v>
      </c>
      <c r="D433" t="str">
        <f>IF(ISERROR(1/VLOOKUP($B433,Kraftvärmeprod!$B$1:$D$480,MATCH("Total värmeproduktion i kraftvärmeverk i kombinerad drift (GWh)",Kraftvärmeprod!$B$1:$AV$1,0),FALSE)),"Ej kraftvärme","Alternativproduktionsmetoden")</f>
        <v>Ej kraftvärme</v>
      </c>
      <c r="E433" s="73" t="str">
        <f>IF(ISERROR(1/VLOOKUP($B433,Kraftvärmeprod!$B$1:$BD$480,MATCH("Total värmeproduktion i kraftvärmeverk i kombinerad drift (GWh)",Kraftvärmeprod!$B$1:$AV$1,0),FALSE)),"",VLOOKUP($B433,'Slutlig allokering kvv'!$B$1:$BC$480,MATCH(E$1,'Slutlig allokering kvv'!$B$1:$AU$1,0),FALSE))</f>
        <v/>
      </c>
      <c r="F433" t="str">
        <f>IF(ISERROR(1/VLOOKUP($B433,Kraftvärmeprod!$B$1:$AV$480,MATCH("Producerad elenergi i kraftvärmeverk (GWh)",Kraftvärmeprod!$B$1:$AV$1,0),FALSE)),"",VLOOKUP($B433,Kraftvärmeprod!$B$1:$AV$480,MATCH("Producerad elenergi i kraftvärmeverk (GWh)",Kraftvärmeprod!$B$1:$AV$1,0),FALSE))</f>
        <v/>
      </c>
      <c r="G433" t="str">
        <f>IF(ISERROR(1/VLOOKUP($B433,Miljö!$B$1:$T$480,MATCH("Såld mängd produktionsspecifik fjärrvärme (GWh)",Miljö!$B$1:$T$1,0),FALSE)),"",VLOOKUP($B433,Miljö!$B$1:$T$480,MATCH("Såld mängd produktionsspecifik fjärrvärme (GWh)",Miljö!$B$1:$T$1,0),FALSE))</f>
        <v/>
      </c>
      <c r="J433" t="str">
        <f t="shared" si="6"/>
        <v>Värnamo Energi AB</v>
      </c>
    </row>
    <row r="434" spans="1:10" x14ac:dyDescent="0.25">
      <c r="A434" s="2" t="s">
        <v>626</v>
      </c>
      <c r="B434" s="2" t="s">
        <v>628</v>
      </c>
      <c r="D434" t="str">
        <f>IF(ISERROR(1/VLOOKUP($B434,Kraftvärmeprod!$B$1:$D$480,MATCH("Total värmeproduktion i kraftvärmeverk i kombinerad drift (GWh)",Kraftvärmeprod!$B$1:$AV$1,0),FALSE)),"Ej kraftvärme","Alternativproduktionsmetoden")</f>
        <v>Alternativproduktionsmetoden</v>
      </c>
      <c r="E434" s="73">
        <f>IF(ISERROR(1/VLOOKUP($B434,Kraftvärmeprod!$B$1:$BD$480,MATCH("Total värmeproduktion i kraftvärmeverk i kombinerad drift (GWh)",Kraftvärmeprod!$B$1:$AV$1,0),FALSE)),"",VLOOKUP($B434,'Slutlig allokering kvv'!$B$1:$BC$480,MATCH(E$1,'Slutlig allokering kvv'!$B$1:$AU$1,0),FALSE))</f>
        <v>0.64749289094322637</v>
      </c>
      <c r="F434">
        <f>IF(ISERROR(1/VLOOKUP($B434,Kraftvärmeprod!$B$1:$AV$480,MATCH("Producerad elenergi i kraftvärmeverk (GWh)",Kraftvärmeprod!$B$1:$AV$1,0),FALSE)),"",VLOOKUP($B434,Kraftvärmeprod!$B$1:$AV$480,MATCH("Producerad elenergi i kraftvärmeverk (GWh)",Kraftvärmeprod!$B$1:$AV$1,0),FALSE))</f>
        <v>13.443</v>
      </c>
      <c r="G434" t="str">
        <f>IF(ISERROR(1/VLOOKUP($B434,Miljö!$B$1:$T$480,MATCH("Såld mängd produktionsspecifik fjärrvärme (GWh)",Miljö!$B$1:$T$1,0),FALSE)),"",VLOOKUP($B434,Miljö!$B$1:$T$480,MATCH("Såld mängd produktionsspecifik fjärrvärme (GWh)",Miljö!$B$1:$T$1,0),FALSE))</f>
        <v/>
      </c>
      <c r="J434" t="str">
        <f t="shared" si="6"/>
        <v>Värnamo Energi AB</v>
      </c>
    </row>
    <row r="435" spans="1:10" x14ac:dyDescent="0.25">
      <c r="A435" s="2" t="s">
        <v>629</v>
      </c>
      <c r="B435" s="2" t="s">
        <v>630</v>
      </c>
      <c r="D435" t="str">
        <f>IF(ISERROR(1/VLOOKUP($B435,Kraftvärmeprod!$B$1:$D$480,MATCH("Total värmeproduktion i kraftvärmeverk i kombinerad drift (GWh)",Kraftvärmeprod!$B$1:$AV$1,0),FALSE)),"Ej kraftvärme","Alternativproduktionsmetoden")</f>
        <v>Ej kraftvärme</v>
      </c>
      <c r="E435" s="73" t="str">
        <f>IF(ISERROR(1/VLOOKUP($B435,Kraftvärmeprod!$B$1:$BD$480,MATCH("Total värmeproduktion i kraftvärmeverk i kombinerad drift (GWh)",Kraftvärmeprod!$B$1:$AV$1,0),FALSE)),"",VLOOKUP($B435,'Slutlig allokering kvv'!$B$1:$BC$480,MATCH(E$1,'Slutlig allokering kvv'!$B$1:$AU$1,0),FALSE))</f>
        <v/>
      </c>
      <c r="F435" t="str">
        <f>IF(ISERROR(1/VLOOKUP($B435,Kraftvärmeprod!$B$1:$AV$480,MATCH("Producerad elenergi i kraftvärmeverk (GWh)",Kraftvärmeprod!$B$1:$AV$1,0),FALSE)),"",VLOOKUP($B435,Kraftvärmeprod!$B$1:$AV$480,MATCH("Producerad elenergi i kraftvärmeverk (GWh)",Kraftvärmeprod!$B$1:$AV$1,0),FALSE))</f>
        <v/>
      </c>
      <c r="G435" t="str">
        <f>IF(ISERROR(1/VLOOKUP($B435,Miljö!$B$1:$T$480,MATCH("Såld mängd produktionsspecifik fjärrvärme (GWh)",Miljö!$B$1:$T$1,0),FALSE)),"",VLOOKUP($B435,Miljö!$B$1:$T$480,MATCH("Såld mängd produktionsspecifik fjärrvärme (GWh)",Miljö!$B$1:$T$1,0),FALSE))</f>
        <v/>
      </c>
      <c r="J435" t="str">
        <f t="shared" si="6"/>
        <v>Västerbergslagens Energi AB</v>
      </c>
    </row>
    <row r="436" spans="1:10" x14ac:dyDescent="0.25">
      <c r="A436" s="2" t="s">
        <v>629</v>
      </c>
      <c r="B436" s="2" t="s">
        <v>631</v>
      </c>
      <c r="D436" t="str">
        <f>IF(ISERROR(1/VLOOKUP($B436,Kraftvärmeprod!$B$1:$D$480,MATCH("Total värmeproduktion i kraftvärmeverk i kombinerad drift (GWh)",Kraftvärmeprod!$B$1:$AV$1,0),FALSE)),"Ej kraftvärme","Alternativproduktionsmetoden")</f>
        <v>Ej kraftvärme</v>
      </c>
      <c r="E436" s="73" t="str">
        <f>IF(ISERROR(1/VLOOKUP($B436,Kraftvärmeprod!$B$1:$BD$480,MATCH("Total värmeproduktion i kraftvärmeverk i kombinerad drift (GWh)",Kraftvärmeprod!$B$1:$AV$1,0),FALSE)),"",VLOOKUP($B436,'Slutlig allokering kvv'!$B$1:$BC$480,MATCH(E$1,'Slutlig allokering kvv'!$B$1:$AU$1,0),FALSE))</f>
        <v/>
      </c>
      <c r="F436" t="str">
        <f>IF(ISERROR(1/VLOOKUP($B436,Kraftvärmeprod!$B$1:$AV$480,MATCH("Producerad elenergi i kraftvärmeverk (GWh)",Kraftvärmeprod!$B$1:$AV$1,0),FALSE)),"",VLOOKUP($B436,Kraftvärmeprod!$B$1:$AV$480,MATCH("Producerad elenergi i kraftvärmeverk (GWh)",Kraftvärmeprod!$B$1:$AV$1,0),FALSE))</f>
        <v/>
      </c>
      <c r="G436" t="str">
        <f>IF(ISERROR(1/VLOOKUP($B436,Miljö!$B$1:$T$480,MATCH("Såld mängd produktionsspecifik fjärrvärme (GWh)",Miljö!$B$1:$T$1,0),FALSE)),"",VLOOKUP($B436,Miljö!$B$1:$T$480,MATCH("Såld mängd produktionsspecifik fjärrvärme (GWh)",Miljö!$B$1:$T$1,0),FALSE))</f>
        <v/>
      </c>
      <c r="J436" t="str">
        <f t="shared" si="6"/>
        <v>Västerbergslagens Energi AB</v>
      </c>
    </row>
    <row r="437" spans="1:10" x14ac:dyDescent="0.25">
      <c r="A437" s="2" t="s">
        <v>629</v>
      </c>
      <c r="B437" s="2" t="s">
        <v>632</v>
      </c>
      <c r="D437" t="str">
        <f>IF(ISERROR(1/VLOOKUP($B437,Kraftvärmeprod!$B$1:$D$480,MATCH("Total värmeproduktion i kraftvärmeverk i kombinerad drift (GWh)",Kraftvärmeprod!$B$1:$AV$1,0),FALSE)),"Ej kraftvärme","Alternativproduktionsmetoden")</f>
        <v>Ej kraftvärme</v>
      </c>
      <c r="E437" s="73" t="str">
        <f>IF(ISERROR(1/VLOOKUP($B437,Kraftvärmeprod!$B$1:$BD$480,MATCH("Total värmeproduktion i kraftvärmeverk i kombinerad drift (GWh)",Kraftvärmeprod!$B$1:$AV$1,0),FALSE)),"",VLOOKUP($B437,'Slutlig allokering kvv'!$B$1:$BC$480,MATCH(E$1,'Slutlig allokering kvv'!$B$1:$AU$1,0),FALSE))</f>
        <v/>
      </c>
      <c r="F437" t="str">
        <f>IF(ISERROR(1/VLOOKUP($B437,Kraftvärmeprod!$B$1:$AV$480,MATCH("Producerad elenergi i kraftvärmeverk (GWh)",Kraftvärmeprod!$B$1:$AV$1,0),FALSE)),"",VLOOKUP($B437,Kraftvärmeprod!$B$1:$AV$480,MATCH("Producerad elenergi i kraftvärmeverk (GWh)",Kraftvärmeprod!$B$1:$AV$1,0),FALSE))</f>
        <v/>
      </c>
      <c r="G437" t="str">
        <f>IF(ISERROR(1/VLOOKUP($B437,Miljö!$B$1:$T$480,MATCH("Såld mängd produktionsspecifik fjärrvärme (GWh)",Miljö!$B$1:$T$1,0),FALSE)),"",VLOOKUP($B437,Miljö!$B$1:$T$480,MATCH("Såld mängd produktionsspecifik fjärrvärme (GWh)",Miljö!$B$1:$T$1,0),FALSE))</f>
        <v/>
      </c>
      <c r="J437" t="str">
        <f t="shared" si="6"/>
        <v>Västerbergslagens Energi AB</v>
      </c>
    </row>
    <row r="438" spans="1:10" x14ac:dyDescent="0.25">
      <c r="A438" s="2" t="s">
        <v>629</v>
      </c>
      <c r="B438" s="2" t="s">
        <v>633</v>
      </c>
      <c r="D438" t="str">
        <f>IF(ISERROR(1/VLOOKUP($B438,Kraftvärmeprod!$B$1:$D$480,MATCH("Total värmeproduktion i kraftvärmeverk i kombinerad drift (GWh)",Kraftvärmeprod!$B$1:$AV$1,0),FALSE)),"Ej kraftvärme","Alternativproduktionsmetoden")</f>
        <v>Ej kraftvärme</v>
      </c>
      <c r="E438" s="73" t="str">
        <f>IF(ISERROR(1/VLOOKUP($B438,Kraftvärmeprod!$B$1:$BD$480,MATCH("Total värmeproduktion i kraftvärmeverk i kombinerad drift (GWh)",Kraftvärmeprod!$B$1:$AV$1,0),FALSE)),"",VLOOKUP($B438,'Slutlig allokering kvv'!$B$1:$BC$480,MATCH(E$1,'Slutlig allokering kvv'!$B$1:$AU$1,0),FALSE))</f>
        <v/>
      </c>
      <c r="F438" t="str">
        <f>IF(ISERROR(1/VLOOKUP($B438,Kraftvärmeprod!$B$1:$AV$480,MATCH("Producerad elenergi i kraftvärmeverk (GWh)",Kraftvärmeprod!$B$1:$AV$1,0),FALSE)),"",VLOOKUP($B438,Kraftvärmeprod!$B$1:$AV$480,MATCH("Producerad elenergi i kraftvärmeverk (GWh)",Kraftvärmeprod!$B$1:$AV$1,0),FALSE))</f>
        <v/>
      </c>
      <c r="G438" t="str">
        <f>IF(ISERROR(1/VLOOKUP($B438,Miljö!$B$1:$T$480,MATCH("Såld mängd produktionsspecifik fjärrvärme (GWh)",Miljö!$B$1:$T$1,0),FALSE)),"",VLOOKUP($B438,Miljö!$B$1:$T$480,MATCH("Såld mängd produktionsspecifik fjärrvärme (GWh)",Miljö!$B$1:$T$1,0),FALSE))</f>
        <v/>
      </c>
      <c r="J438" t="str">
        <f t="shared" si="6"/>
        <v>Västerbergslagens Energi AB</v>
      </c>
    </row>
    <row r="439" spans="1:10" x14ac:dyDescent="0.25">
      <c r="A439" s="2" t="s">
        <v>634</v>
      </c>
      <c r="B439" s="2" t="s">
        <v>635</v>
      </c>
      <c r="D439" t="str">
        <f>IF(ISERROR(1/VLOOKUP($B439,Kraftvärmeprod!$B$1:$D$480,MATCH("Total värmeproduktion i kraftvärmeverk i kombinerad drift (GWh)",Kraftvärmeprod!$B$1:$AV$1,0),FALSE)),"Ej kraftvärme","Alternativproduktionsmetoden")</f>
        <v>Ej kraftvärme</v>
      </c>
      <c r="E439" s="73" t="str">
        <f>IF(ISERROR(1/VLOOKUP($B439,Kraftvärmeprod!$B$1:$BD$480,MATCH("Total värmeproduktion i kraftvärmeverk i kombinerad drift (GWh)",Kraftvärmeprod!$B$1:$AV$1,0),FALSE)),"",VLOOKUP($B439,'Slutlig allokering kvv'!$B$1:$BC$480,MATCH(E$1,'Slutlig allokering kvv'!$B$1:$AU$1,0),FALSE))</f>
        <v/>
      </c>
      <c r="F439" t="str">
        <f>IF(ISERROR(1/VLOOKUP($B439,Kraftvärmeprod!$B$1:$AV$480,MATCH("Producerad elenergi i kraftvärmeverk (GWh)",Kraftvärmeprod!$B$1:$AV$1,0),FALSE)),"",VLOOKUP($B439,Kraftvärmeprod!$B$1:$AV$480,MATCH("Producerad elenergi i kraftvärmeverk (GWh)",Kraftvärmeprod!$B$1:$AV$1,0),FALSE))</f>
        <v/>
      </c>
      <c r="G439" t="str">
        <f>IF(ISERROR(1/VLOOKUP($B439,Miljö!$B$1:$T$480,MATCH("Såld mängd produktionsspecifik fjärrvärme (GWh)",Miljö!$B$1:$T$1,0),FALSE)),"",VLOOKUP($B439,Miljö!$B$1:$T$480,MATCH("Såld mängd produktionsspecifik fjärrvärme (GWh)",Miljö!$B$1:$T$1,0),FALSE))</f>
        <v/>
      </c>
      <c r="J439" t="str">
        <f t="shared" si="6"/>
        <v>Västervik Miljö &amp; Energi AB</v>
      </c>
    </row>
    <row r="440" spans="1:10" x14ac:dyDescent="0.25">
      <c r="A440" s="2" t="s">
        <v>634</v>
      </c>
      <c r="B440" s="2" t="s">
        <v>636</v>
      </c>
      <c r="D440" t="str">
        <f>IF(ISERROR(1/VLOOKUP($B440,Kraftvärmeprod!$B$1:$D$480,MATCH("Total värmeproduktion i kraftvärmeverk i kombinerad drift (GWh)",Kraftvärmeprod!$B$1:$AV$1,0),FALSE)),"Ej kraftvärme","Alternativproduktionsmetoden")</f>
        <v>Ej kraftvärme</v>
      </c>
      <c r="E440" s="73" t="str">
        <f>IF(ISERROR(1/VLOOKUP($B440,Kraftvärmeprod!$B$1:$BD$480,MATCH("Total värmeproduktion i kraftvärmeverk i kombinerad drift (GWh)",Kraftvärmeprod!$B$1:$AV$1,0),FALSE)),"",VLOOKUP($B440,'Slutlig allokering kvv'!$B$1:$BC$480,MATCH(E$1,'Slutlig allokering kvv'!$B$1:$AU$1,0),FALSE))</f>
        <v/>
      </c>
      <c r="F440" t="str">
        <f>IF(ISERROR(1/VLOOKUP($B440,Kraftvärmeprod!$B$1:$AV$480,MATCH("Producerad elenergi i kraftvärmeverk (GWh)",Kraftvärmeprod!$B$1:$AV$1,0),FALSE)),"",VLOOKUP($B440,Kraftvärmeprod!$B$1:$AV$480,MATCH("Producerad elenergi i kraftvärmeverk (GWh)",Kraftvärmeprod!$B$1:$AV$1,0),FALSE))</f>
        <v/>
      </c>
      <c r="G440" t="str">
        <f>IF(ISERROR(1/VLOOKUP($B440,Miljö!$B$1:$T$480,MATCH("Såld mängd produktionsspecifik fjärrvärme (GWh)",Miljö!$B$1:$T$1,0),FALSE)),"",VLOOKUP($B440,Miljö!$B$1:$T$480,MATCH("Såld mängd produktionsspecifik fjärrvärme (GWh)",Miljö!$B$1:$T$1,0),FALSE))</f>
        <v/>
      </c>
      <c r="J440" t="str">
        <f t="shared" si="6"/>
        <v>Västervik Miljö &amp; Energi AB</v>
      </c>
    </row>
    <row r="441" spans="1:10" x14ac:dyDescent="0.25">
      <c r="A441" s="2" t="s">
        <v>634</v>
      </c>
      <c r="B441" s="2" t="s">
        <v>637</v>
      </c>
      <c r="D441" t="str">
        <f>IF(ISERROR(1/VLOOKUP($B441,Kraftvärmeprod!$B$1:$D$480,MATCH("Total värmeproduktion i kraftvärmeverk i kombinerad drift (GWh)",Kraftvärmeprod!$B$1:$AV$1,0),FALSE)),"Ej kraftvärme","Alternativproduktionsmetoden")</f>
        <v>Alternativproduktionsmetoden</v>
      </c>
      <c r="E441" s="73">
        <f>IF(ISERROR(1/VLOOKUP($B441,Kraftvärmeprod!$B$1:$BD$480,MATCH("Total värmeproduktion i kraftvärmeverk i kombinerad drift (GWh)",Kraftvärmeprod!$B$1:$AV$1,0),FALSE)),"",VLOOKUP($B441,'Slutlig allokering kvv'!$B$1:$BC$480,MATCH(E$1,'Slutlig allokering kvv'!$B$1:$AU$1,0),FALSE))</f>
        <v>0.60153917150936931</v>
      </c>
      <c r="F441">
        <f>IF(ISERROR(1/VLOOKUP($B441,Kraftvärmeprod!$B$1:$AV$480,MATCH("Producerad elenergi i kraftvärmeverk (GWh)",Kraftvärmeprod!$B$1:$AV$1,0),FALSE)),"",VLOOKUP($B441,Kraftvärmeprod!$B$1:$AV$480,MATCH("Producerad elenergi i kraftvärmeverk (GWh)",Kraftvärmeprod!$B$1:$AV$1,0),FALSE))</f>
        <v>20.8</v>
      </c>
      <c r="G441" t="str">
        <f>IF(ISERROR(1/VLOOKUP($B441,Miljö!$B$1:$T$480,MATCH("Såld mängd produktionsspecifik fjärrvärme (GWh)",Miljö!$B$1:$T$1,0),FALSE)),"",VLOOKUP($B441,Miljö!$B$1:$T$480,MATCH("Såld mängd produktionsspecifik fjärrvärme (GWh)",Miljö!$B$1:$T$1,0),FALSE))</f>
        <v/>
      </c>
      <c r="J441" t="str">
        <f t="shared" si="6"/>
        <v>Västervik Miljö &amp; Energi AB</v>
      </c>
    </row>
    <row r="442" spans="1:10" x14ac:dyDescent="0.25">
      <c r="A442" s="2" t="s">
        <v>638</v>
      </c>
      <c r="B442" s="2" t="s">
        <v>639</v>
      </c>
      <c r="D442" t="str">
        <f>IF(ISERROR(1/VLOOKUP($B442,Kraftvärmeprod!$B$1:$D$480,MATCH("Total värmeproduktion i kraftvärmeverk i kombinerad drift (GWh)",Kraftvärmeprod!$B$1:$AV$1,0),FALSE)),"Ej kraftvärme","Alternativproduktionsmetoden")</f>
        <v>Ej kraftvärme</v>
      </c>
      <c r="E442" s="73" t="str">
        <f>IF(ISERROR(1/VLOOKUP($B442,Kraftvärmeprod!$B$1:$BD$480,MATCH("Total värmeproduktion i kraftvärmeverk i kombinerad drift (GWh)",Kraftvärmeprod!$B$1:$AV$1,0),FALSE)),"",VLOOKUP($B442,'Slutlig allokering kvv'!$B$1:$BC$480,MATCH(E$1,'Slutlig allokering kvv'!$B$1:$AU$1,0),FALSE))</f>
        <v/>
      </c>
      <c r="F442" t="str">
        <f>IF(ISERROR(1/VLOOKUP($B442,Kraftvärmeprod!$B$1:$AV$480,MATCH("Producerad elenergi i kraftvärmeverk (GWh)",Kraftvärmeprod!$B$1:$AV$1,0),FALSE)),"",VLOOKUP($B442,Kraftvärmeprod!$B$1:$AV$480,MATCH("Producerad elenergi i kraftvärmeverk (GWh)",Kraftvärmeprod!$B$1:$AV$1,0),FALSE))</f>
        <v/>
      </c>
      <c r="G442" t="str">
        <f>IF(ISERROR(1/VLOOKUP($B442,Miljö!$B$1:$T$480,MATCH("Såld mängd produktionsspecifik fjärrvärme (GWh)",Miljö!$B$1:$T$1,0),FALSE)),"",VLOOKUP($B442,Miljö!$B$1:$T$480,MATCH("Såld mängd produktionsspecifik fjärrvärme (GWh)",Miljö!$B$1:$T$1,0),FALSE))</f>
        <v/>
      </c>
      <c r="J442" t="str">
        <f t="shared" si="6"/>
        <v>Västra Mälardalens Energi Miljö AB (VME)</v>
      </c>
    </row>
    <row r="443" spans="1:10" x14ac:dyDescent="0.25">
      <c r="A443" s="2" t="s">
        <v>638</v>
      </c>
      <c r="B443" s="2" t="s">
        <v>640</v>
      </c>
      <c r="D443" t="str">
        <f>IF(ISERROR(1/VLOOKUP($B443,Kraftvärmeprod!$B$1:$D$480,MATCH("Total värmeproduktion i kraftvärmeverk i kombinerad drift (GWh)",Kraftvärmeprod!$B$1:$AV$1,0),FALSE)),"Ej kraftvärme","Alternativproduktionsmetoden")</f>
        <v>Ej kraftvärme</v>
      </c>
      <c r="E443" s="73" t="str">
        <f>IF(ISERROR(1/VLOOKUP($B443,Kraftvärmeprod!$B$1:$BD$480,MATCH("Total värmeproduktion i kraftvärmeverk i kombinerad drift (GWh)",Kraftvärmeprod!$B$1:$AV$1,0),FALSE)),"",VLOOKUP($B443,'Slutlig allokering kvv'!$B$1:$BC$480,MATCH(E$1,'Slutlig allokering kvv'!$B$1:$AU$1,0),FALSE))</f>
        <v/>
      </c>
      <c r="F443" t="str">
        <f>IF(ISERROR(1/VLOOKUP($B443,Kraftvärmeprod!$B$1:$AV$480,MATCH("Producerad elenergi i kraftvärmeverk (GWh)",Kraftvärmeprod!$B$1:$AV$1,0),FALSE)),"",VLOOKUP($B443,Kraftvärmeprod!$B$1:$AV$480,MATCH("Producerad elenergi i kraftvärmeverk (GWh)",Kraftvärmeprod!$B$1:$AV$1,0),FALSE))</f>
        <v/>
      </c>
      <c r="G443" t="str">
        <f>IF(ISERROR(1/VLOOKUP($B443,Miljö!$B$1:$T$480,MATCH("Såld mängd produktionsspecifik fjärrvärme (GWh)",Miljö!$B$1:$T$1,0),FALSE)),"",VLOOKUP($B443,Miljö!$B$1:$T$480,MATCH("Såld mängd produktionsspecifik fjärrvärme (GWh)",Miljö!$B$1:$T$1,0),FALSE))</f>
        <v/>
      </c>
      <c r="J443" t="str">
        <f t="shared" si="6"/>
        <v>Västra Mälardalens Energi Miljö AB (VME)</v>
      </c>
    </row>
    <row r="444" spans="1:10" x14ac:dyDescent="0.25">
      <c r="A444" s="2" t="s">
        <v>638</v>
      </c>
      <c r="B444" s="2" t="s">
        <v>641</v>
      </c>
      <c r="D444" t="str">
        <f>IF(ISERROR(1/VLOOKUP($B444,Kraftvärmeprod!$B$1:$D$480,MATCH("Total värmeproduktion i kraftvärmeverk i kombinerad drift (GWh)",Kraftvärmeprod!$B$1:$AV$1,0),FALSE)),"Ej kraftvärme","Alternativproduktionsmetoden")</f>
        <v>Ej kraftvärme</v>
      </c>
      <c r="E444" s="73" t="str">
        <f>IF(ISERROR(1/VLOOKUP($B444,Kraftvärmeprod!$B$1:$BD$480,MATCH("Total värmeproduktion i kraftvärmeverk i kombinerad drift (GWh)",Kraftvärmeprod!$B$1:$AV$1,0),FALSE)),"",VLOOKUP($B444,'Slutlig allokering kvv'!$B$1:$BC$480,MATCH(E$1,'Slutlig allokering kvv'!$B$1:$AU$1,0),FALSE))</f>
        <v/>
      </c>
      <c r="F444" t="str">
        <f>IF(ISERROR(1/VLOOKUP($B444,Kraftvärmeprod!$B$1:$AV$480,MATCH("Producerad elenergi i kraftvärmeverk (GWh)",Kraftvärmeprod!$B$1:$AV$1,0),FALSE)),"",VLOOKUP($B444,Kraftvärmeprod!$B$1:$AV$480,MATCH("Producerad elenergi i kraftvärmeverk (GWh)",Kraftvärmeprod!$B$1:$AV$1,0),FALSE))</f>
        <v/>
      </c>
      <c r="G444" t="str">
        <f>IF(ISERROR(1/VLOOKUP($B444,Miljö!$B$1:$T$480,MATCH("Såld mängd produktionsspecifik fjärrvärme (GWh)",Miljö!$B$1:$T$1,0),FALSE)),"",VLOOKUP($B444,Miljö!$B$1:$T$480,MATCH("Såld mängd produktionsspecifik fjärrvärme (GWh)",Miljö!$B$1:$T$1,0),FALSE))</f>
        <v/>
      </c>
      <c r="J444" t="str">
        <f t="shared" si="6"/>
        <v>Västra Mälardalens Energi Miljö AB (VME)</v>
      </c>
    </row>
    <row r="445" spans="1:10" x14ac:dyDescent="0.25">
      <c r="A445" s="2" t="s">
        <v>638</v>
      </c>
      <c r="B445" s="2" t="s">
        <v>642</v>
      </c>
      <c r="D445" t="str">
        <f>IF(ISERROR(1/VLOOKUP($B445,Kraftvärmeprod!$B$1:$D$480,MATCH("Total värmeproduktion i kraftvärmeverk i kombinerad drift (GWh)",Kraftvärmeprod!$B$1:$AV$1,0),FALSE)),"Ej kraftvärme","Alternativproduktionsmetoden")</f>
        <v>Ej kraftvärme</v>
      </c>
      <c r="E445" s="73" t="str">
        <f>IF(ISERROR(1/VLOOKUP($B445,Kraftvärmeprod!$B$1:$BD$480,MATCH("Total värmeproduktion i kraftvärmeverk i kombinerad drift (GWh)",Kraftvärmeprod!$B$1:$AV$1,0),FALSE)),"",VLOOKUP($B445,'Slutlig allokering kvv'!$B$1:$BC$480,MATCH(E$1,'Slutlig allokering kvv'!$B$1:$AU$1,0),FALSE))</f>
        <v/>
      </c>
      <c r="F445" t="str">
        <f>IF(ISERROR(1/VLOOKUP($B445,Kraftvärmeprod!$B$1:$AV$480,MATCH("Producerad elenergi i kraftvärmeverk (GWh)",Kraftvärmeprod!$B$1:$AV$1,0),FALSE)),"",VLOOKUP($B445,Kraftvärmeprod!$B$1:$AV$480,MATCH("Producerad elenergi i kraftvärmeverk (GWh)",Kraftvärmeprod!$B$1:$AV$1,0),FALSE))</f>
        <v/>
      </c>
      <c r="G445" t="str">
        <f>IF(ISERROR(1/VLOOKUP($B445,Miljö!$B$1:$T$480,MATCH("Såld mängd produktionsspecifik fjärrvärme (GWh)",Miljö!$B$1:$T$1,0),FALSE)),"",VLOOKUP($B445,Miljö!$B$1:$T$480,MATCH("Såld mängd produktionsspecifik fjärrvärme (GWh)",Miljö!$B$1:$T$1,0),FALSE))</f>
        <v/>
      </c>
      <c r="J445" t="str">
        <f t="shared" si="6"/>
        <v>Västra Mälardalens Energi Miljö AB (VME)</v>
      </c>
    </row>
    <row r="446" spans="1:10" x14ac:dyDescent="0.25">
      <c r="A446" s="2" t="s">
        <v>643</v>
      </c>
      <c r="B446" s="2" t="s">
        <v>644</v>
      </c>
      <c r="D446" t="str">
        <f>IF(ISERROR(1/VLOOKUP($B446,Kraftvärmeprod!$B$1:$D$480,MATCH("Total värmeproduktion i kraftvärmeverk i kombinerad drift (GWh)",Kraftvärmeprod!$B$1:$AV$1,0),FALSE)),"Ej kraftvärme","Alternativproduktionsmetoden")</f>
        <v>Ej kraftvärme</v>
      </c>
      <c r="E446" s="73" t="str">
        <f>IF(ISERROR(1/VLOOKUP($B446,Kraftvärmeprod!$B$1:$BD$480,MATCH("Total värmeproduktion i kraftvärmeverk i kombinerad drift (GWh)",Kraftvärmeprod!$B$1:$AV$1,0),FALSE)),"",VLOOKUP($B446,'Slutlig allokering kvv'!$B$1:$BC$480,MATCH(E$1,'Slutlig allokering kvv'!$B$1:$AU$1,0),FALSE))</f>
        <v/>
      </c>
      <c r="F446" t="str">
        <f>IF(ISERROR(1/VLOOKUP($B446,Kraftvärmeprod!$B$1:$AV$480,MATCH("Producerad elenergi i kraftvärmeverk (GWh)",Kraftvärmeprod!$B$1:$AV$1,0),FALSE)),"",VLOOKUP($B446,Kraftvärmeprod!$B$1:$AV$480,MATCH("Producerad elenergi i kraftvärmeverk (GWh)",Kraftvärmeprod!$B$1:$AV$1,0),FALSE))</f>
        <v/>
      </c>
      <c r="G446" t="str">
        <f>IF(ISERROR(1/VLOOKUP($B446,Miljö!$B$1:$T$480,MATCH("Såld mängd produktionsspecifik fjärrvärme (GWh)",Miljö!$B$1:$T$1,0),FALSE)),"",VLOOKUP($B446,Miljö!$B$1:$T$480,MATCH("Såld mängd produktionsspecifik fjärrvärme (GWh)",Miljö!$B$1:$T$1,0),FALSE))</f>
        <v/>
      </c>
      <c r="J446" t="str">
        <f t="shared" si="6"/>
        <v>Växjö Energi AB</v>
      </c>
    </row>
    <row r="447" spans="1:10" x14ac:dyDescent="0.25">
      <c r="A447" s="2" t="s">
        <v>643</v>
      </c>
      <c r="B447" s="2" t="s">
        <v>645</v>
      </c>
      <c r="D447" t="str">
        <f>IF(ISERROR(1/VLOOKUP($B447,Kraftvärmeprod!$B$1:$D$480,MATCH("Total värmeproduktion i kraftvärmeverk i kombinerad drift (GWh)",Kraftvärmeprod!$B$1:$AV$1,0),FALSE)),"Ej kraftvärme","Alternativproduktionsmetoden")</f>
        <v>Ej kraftvärme</v>
      </c>
      <c r="E447" s="73" t="str">
        <f>IF(ISERROR(1/VLOOKUP($B447,Kraftvärmeprod!$B$1:$BD$480,MATCH("Total värmeproduktion i kraftvärmeverk i kombinerad drift (GWh)",Kraftvärmeprod!$B$1:$AV$1,0),FALSE)),"",VLOOKUP($B447,'Slutlig allokering kvv'!$B$1:$BC$480,MATCH(E$1,'Slutlig allokering kvv'!$B$1:$AU$1,0),FALSE))</f>
        <v/>
      </c>
      <c r="F447" t="str">
        <f>IF(ISERROR(1/VLOOKUP($B447,Kraftvärmeprod!$B$1:$AV$480,MATCH("Producerad elenergi i kraftvärmeverk (GWh)",Kraftvärmeprod!$B$1:$AV$1,0),FALSE)),"",VLOOKUP($B447,Kraftvärmeprod!$B$1:$AV$480,MATCH("Producerad elenergi i kraftvärmeverk (GWh)",Kraftvärmeprod!$B$1:$AV$1,0),FALSE))</f>
        <v/>
      </c>
      <c r="G447" t="str">
        <f>IF(ISERROR(1/VLOOKUP($B447,Miljö!$B$1:$T$480,MATCH("Såld mängd produktionsspecifik fjärrvärme (GWh)",Miljö!$B$1:$T$1,0),FALSE)),"",VLOOKUP($B447,Miljö!$B$1:$T$480,MATCH("Såld mängd produktionsspecifik fjärrvärme (GWh)",Miljö!$B$1:$T$1,0),FALSE))</f>
        <v/>
      </c>
      <c r="J447" t="str">
        <f t="shared" si="6"/>
        <v>Växjö Energi AB</v>
      </c>
    </row>
    <row r="448" spans="1:10" x14ac:dyDescent="0.25">
      <c r="A448" s="2" t="s">
        <v>643</v>
      </c>
      <c r="B448" s="2" t="s">
        <v>646</v>
      </c>
      <c r="D448" t="str">
        <f>IF(ISERROR(1/VLOOKUP($B448,Kraftvärmeprod!$B$1:$D$480,MATCH("Total värmeproduktion i kraftvärmeverk i kombinerad drift (GWh)",Kraftvärmeprod!$B$1:$AV$1,0),FALSE)),"Ej kraftvärme","Alternativproduktionsmetoden")</f>
        <v>Ej kraftvärme</v>
      </c>
      <c r="E448" s="73" t="str">
        <f>IF(ISERROR(1/VLOOKUP($B448,Kraftvärmeprod!$B$1:$BD$480,MATCH("Total värmeproduktion i kraftvärmeverk i kombinerad drift (GWh)",Kraftvärmeprod!$B$1:$AV$1,0),FALSE)),"",VLOOKUP($B448,'Slutlig allokering kvv'!$B$1:$BC$480,MATCH(E$1,'Slutlig allokering kvv'!$B$1:$AU$1,0),FALSE))</f>
        <v/>
      </c>
      <c r="F448" t="str">
        <f>IF(ISERROR(1/VLOOKUP($B448,Kraftvärmeprod!$B$1:$AV$480,MATCH("Producerad elenergi i kraftvärmeverk (GWh)",Kraftvärmeprod!$B$1:$AV$1,0),FALSE)),"",VLOOKUP($B448,Kraftvärmeprod!$B$1:$AV$480,MATCH("Producerad elenergi i kraftvärmeverk (GWh)",Kraftvärmeprod!$B$1:$AV$1,0),FALSE))</f>
        <v/>
      </c>
      <c r="G448" t="str">
        <f>IF(ISERROR(1/VLOOKUP($B448,Miljö!$B$1:$T$480,MATCH("Såld mängd produktionsspecifik fjärrvärme (GWh)",Miljö!$B$1:$T$1,0),FALSE)),"",VLOOKUP($B448,Miljö!$B$1:$T$480,MATCH("Såld mängd produktionsspecifik fjärrvärme (GWh)",Miljö!$B$1:$T$1,0),FALSE))</f>
        <v/>
      </c>
      <c r="J448" t="str">
        <f t="shared" si="6"/>
        <v>Växjö Energi AB</v>
      </c>
    </row>
    <row r="449" spans="1:10" x14ac:dyDescent="0.25">
      <c r="A449" s="2" t="s">
        <v>643</v>
      </c>
      <c r="B449" s="2" t="s">
        <v>647</v>
      </c>
      <c r="D449" t="str">
        <f>IF(ISERROR(1/VLOOKUP($B449,Kraftvärmeprod!$B$1:$D$480,MATCH("Total värmeproduktion i kraftvärmeverk i kombinerad drift (GWh)",Kraftvärmeprod!$B$1:$AV$1,0),FALSE)),"Ej kraftvärme","Alternativproduktionsmetoden")</f>
        <v>Ej kraftvärme</v>
      </c>
      <c r="E449" s="73" t="str">
        <f>IF(ISERROR(1/VLOOKUP($B449,Kraftvärmeprod!$B$1:$BD$480,MATCH("Total värmeproduktion i kraftvärmeverk i kombinerad drift (GWh)",Kraftvärmeprod!$B$1:$AV$1,0),FALSE)),"",VLOOKUP($B449,'Slutlig allokering kvv'!$B$1:$BC$480,MATCH(E$1,'Slutlig allokering kvv'!$B$1:$AU$1,0),FALSE))</f>
        <v/>
      </c>
      <c r="F449" t="str">
        <f>IF(ISERROR(1/VLOOKUP($B449,Kraftvärmeprod!$B$1:$AV$480,MATCH("Producerad elenergi i kraftvärmeverk (GWh)",Kraftvärmeprod!$B$1:$AV$1,0),FALSE)),"",VLOOKUP($B449,Kraftvärmeprod!$B$1:$AV$480,MATCH("Producerad elenergi i kraftvärmeverk (GWh)",Kraftvärmeprod!$B$1:$AV$1,0),FALSE))</f>
        <v/>
      </c>
      <c r="G449" t="str">
        <f>IF(ISERROR(1/VLOOKUP($B449,Miljö!$B$1:$T$480,MATCH("Såld mängd produktionsspecifik fjärrvärme (GWh)",Miljö!$B$1:$T$1,0),FALSE)),"",VLOOKUP($B449,Miljö!$B$1:$T$480,MATCH("Såld mängd produktionsspecifik fjärrvärme (GWh)",Miljö!$B$1:$T$1,0),FALSE))</f>
        <v/>
      </c>
      <c r="J449" t="str">
        <f t="shared" si="6"/>
        <v>Växjö Energi AB</v>
      </c>
    </row>
    <row r="450" spans="1:10" x14ac:dyDescent="0.25">
      <c r="A450" s="2" t="s">
        <v>643</v>
      </c>
      <c r="B450" s="2" t="s">
        <v>648</v>
      </c>
      <c r="D450" t="str">
        <f>IF(ISERROR(1/VLOOKUP($B450,Kraftvärmeprod!$B$1:$D$480,MATCH("Total värmeproduktion i kraftvärmeverk i kombinerad drift (GWh)",Kraftvärmeprod!$B$1:$AV$1,0),FALSE)),"Ej kraftvärme","Alternativproduktionsmetoden")</f>
        <v>Alternativproduktionsmetoden</v>
      </c>
      <c r="E450" s="73">
        <f>IF(ISERROR(1/VLOOKUP($B450,Kraftvärmeprod!$B$1:$BD$480,MATCH("Total värmeproduktion i kraftvärmeverk i kombinerad drift (GWh)",Kraftvärmeprod!$B$1:$AV$1,0),FALSE)),"",VLOOKUP($B450,'Slutlig allokering kvv'!$B$1:$BC$480,MATCH(E$1,'Slutlig allokering kvv'!$B$1:$AU$1,0),FALSE))</f>
        <v>0.43458527175763073</v>
      </c>
      <c r="F450">
        <f>IF(ISERROR(1/VLOOKUP($B450,Kraftvärmeprod!$B$1:$AV$480,MATCH("Producerad elenergi i kraftvärmeverk (GWh)",Kraftvärmeprod!$B$1:$AV$1,0),FALSE)),"",VLOOKUP($B450,Kraftvärmeprod!$B$1:$AV$480,MATCH("Producerad elenergi i kraftvärmeverk (GWh)",Kraftvärmeprod!$B$1:$AV$1,0),FALSE))</f>
        <v>229.9</v>
      </c>
      <c r="G450" t="str">
        <f>IF(ISERROR(1/VLOOKUP($B450,Miljö!$B$1:$T$480,MATCH("Såld mängd produktionsspecifik fjärrvärme (GWh)",Miljö!$B$1:$T$1,0),FALSE)),"",VLOOKUP($B450,Miljö!$B$1:$T$480,MATCH("Såld mängd produktionsspecifik fjärrvärme (GWh)",Miljö!$B$1:$T$1,0),FALSE))</f>
        <v/>
      </c>
      <c r="J450" t="str">
        <f t="shared" si="6"/>
        <v>Växjö Energi AB</v>
      </c>
    </row>
    <row r="451" spans="1:10" x14ac:dyDescent="0.25">
      <c r="A451" s="2" t="s">
        <v>643</v>
      </c>
      <c r="B451" s="2" t="s">
        <v>649</v>
      </c>
      <c r="D451" t="str">
        <f>IF(ISERROR(1/VLOOKUP($B451,Kraftvärmeprod!$B$1:$D$480,MATCH("Total värmeproduktion i kraftvärmeverk i kombinerad drift (GWh)",Kraftvärmeprod!$B$1:$AV$1,0),FALSE)),"Ej kraftvärme","Alternativproduktionsmetoden")</f>
        <v>Alternativproduktionsmetoden</v>
      </c>
      <c r="E451" s="73" t="str">
        <f>IF(ISERROR(1/VLOOKUP($B451,Kraftvärmeprod!$B$1:$BD$480,MATCH("Total värmeproduktion i kraftvärmeverk i kombinerad drift (GWh)",Kraftvärmeprod!$B$1:$AV$1,0),FALSE)),"",VLOOKUP($B451,'Slutlig allokering kvv'!$B$1:$BC$480,MATCH(E$1,'Slutlig allokering kvv'!$B$1:$AU$1,0),FALSE))</f>
        <v/>
      </c>
      <c r="F451">
        <f>IF(ISERROR(1/VLOOKUP($B451,Kraftvärmeprod!$B$1:$AV$480,MATCH("Producerad elenergi i kraftvärmeverk (GWh)",Kraftvärmeprod!$B$1:$AV$1,0),FALSE)),"",VLOOKUP($B451,Kraftvärmeprod!$B$1:$AV$480,MATCH("Producerad elenergi i kraftvärmeverk (GWh)",Kraftvärmeprod!$B$1:$AV$1,0),FALSE))</f>
        <v>8.08</v>
      </c>
      <c r="G451" t="str">
        <f>IF(ISERROR(1/VLOOKUP($B451,Miljö!$B$1:$T$480,MATCH("Såld mängd produktionsspecifik fjärrvärme (GWh)",Miljö!$B$1:$T$1,0),FALSE)),"",VLOOKUP($B451,Miljö!$B$1:$T$480,MATCH("Såld mängd produktionsspecifik fjärrvärme (GWh)",Miljö!$B$1:$T$1,0),FALSE))</f>
        <v/>
      </c>
      <c r="J451" t="str">
        <f t="shared" ref="J451:J473" si="7">A451</f>
        <v>Växjö Energi AB</v>
      </c>
    </row>
    <row r="452" spans="1:10" x14ac:dyDescent="0.25">
      <c r="A452" s="2" t="s">
        <v>650</v>
      </c>
      <c r="B452" s="2" t="s">
        <v>651</v>
      </c>
      <c r="D452" t="str">
        <f>IF(ISERROR(1/VLOOKUP($B452,Kraftvärmeprod!$B$1:$D$480,MATCH("Total värmeproduktion i kraftvärmeverk i kombinerad drift (GWh)",Kraftvärmeprod!$B$1:$AV$1,0),FALSE)),"Ej kraftvärme","Alternativproduktionsmetoden")</f>
        <v>Ej kraftvärme</v>
      </c>
      <c r="E452" s="73" t="str">
        <f>IF(ISERROR(1/VLOOKUP($B452,Kraftvärmeprod!$B$1:$BD$480,MATCH("Total värmeproduktion i kraftvärmeverk i kombinerad drift (GWh)",Kraftvärmeprod!$B$1:$AV$1,0),FALSE)),"",VLOOKUP($B452,'Slutlig allokering kvv'!$B$1:$BC$480,MATCH(E$1,'Slutlig allokering kvv'!$B$1:$AU$1,0),FALSE))</f>
        <v/>
      </c>
      <c r="F452" t="str">
        <f>IF(ISERROR(1/VLOOKUP($B452,Kraftvärmeprod!$B$1:$AV$480,MATCH("Producerad elenergi i kraftvärmeverk (GWh)",Kraftvärmeprod!$B$1:$AV$1,0),FALSE)),"",VLOOKUP($B452,Kraftvärmeprod!$B$1:$AV$480,MATCH("Producerad elenergi i kraftvärmeverk (GWh)",Kraftvärmeprod!$B$1:$AV$1,0),FALSE))</f>
        <v/>
      </c>
      <c r="G452" t="str">
        <f>IF(ISERROR(1/VLOOKUP($B452,Miljö!$B$1:$T$480,MATCH("Såld mängd produktionsspecifik fjärrvärme (GWh)",Miljö!$B$1:$T$1,0),FALSE)),"",VLOOKUP($B452,Miljö!$B$1:$T$480,MATCH("Såld mängd produktionsspecifik fjärrvärme (GWh)",Miljö!$B$1:$T$1,0),FALSE))</f>
        <v/>
      </c>
      <c r="J452" t="str">
        <f t="shared" si="7"/>
        <v>Ydre Kommun</v>
      </c>
    </row>
    <row r="453" spans="1:10" x14ac:dyDescent="0.25">
      <c r="A453" s="2" t="s">
        <v>652</v>
      </c>
      <c r="B453" s="2" t="s">
        <v>653</v>
      </c>
      <c r="D453" t="str">
        <f>IF(ISERROR(1/VLOOKUP($B453,Kraftvärmeprod!$B$1:$D$480,MATCH("Total värmeproduktion i kraftvärmeverk i kombinerad drift (GWh)",Kraftvärmeprod!$B$1:$AV$1,0),FALSE)),"Ej kraftvärme","Alternativproduktionsmetoden")</f>
        <v>Ej kraftvärme</v>
      </c>
      <c r="E453" s="73" t="str">
        <f>IF(ISERROR(1/VLOOKUP($B453,Kraftvärmeprod!$B$1:$BD$480,MATCH("Total värmeproduktion i kraftvärmeverk i kombinerad drift (GWh)",Kraftvärmeprod!$B$1:$AV$1,0),FALSE)),"",VLOOKUP($B453,'Slutlig allokering kvv'!$B$1:$BC$480,MATCH(E$1,'Slutlig allokering kvv'!$B$1:$AU$1,0),FALSE))</f>
        <v/>
      </c>
      <c r="F453" t="str">
        <f>IF(ISERROR(1/VLOOKUP($B453,Kraftvärmeprod!$B$1:$AV$480,MATCH("Producerad elenergi i kraftvärmeverk (GWh)",Kraftvärmeprod!$B$1:$AV$1,0),FALSE)),"",VLOOKUP($B453,Kraftvärmeprod!$B$1:$AV$480,MATCH("Producerad elenergi i kraftvärmeverk (GWh)",Kraftvärmeprod!$B$1:$AV$1,0),FALSE))</f>
        <v/>
      </c>
      <c r="G453" t="str">
        <f>IF(ISERROR(1/VLOOKUP($B453,Miljö!$B$1:$T$480,MATCH("Såld mängd produktionsspecifik fjärrvärme (GWh)",Miljö!$B$1:$T$1,0),FALSE)),"",VLOOKUP($B453,Miljö!$B$1:$T$480,MATCH("Såld mängd produktionsspecifik fjärrvärme (GWh)",Miljö!$B$1:$T$1,0),FALSE))</f>
        <v/>
      </c>
      <c r="J453" t="str">
        <f t="shared" si="7"/>
        <v>Ystad Energi AB</v>
      </c>
    </row>
    <row r="454" spans="1:10" x14ac:dyDescent="0.25">
      <c r="A454" s="2" t="s">
        <v>654</v>
      </c>
      <c r="B454" s="2" t="s">
        <v>655</v>
      </c>
      <c r="D454" t="str">
        <f>IF(ISERROR(1/VLOOKUP($B454,Kraftvärmeprod!$B$1:$D$480,MATCH("Total värmeproduktion i kraftvärmeverk i kombinerad drift (GWh)",Kraftvärmeprod!$B$1:$AV$1,0),FALSE)),"Ej kraftvärme","Alternativproduktionsmetoden")</f>
        <v>Ej kraftvärme</v>
      </c>
      <c r="E454" s="73" t="str">
        <f>IF(ISERROR(1/VLOOKUP($B454,Kraftvärmeprod!$B$1:$BD$480,MATCH("Total värmeproduktion i kraftvärmeverk i kombinerad drift (GWh)",Kraftvärmeprod!$B$1:$AV$1,0),FALSE)),"",VLOOKUP($B454,'Slutlig allokering kvv'!$B$1:$BC$480,MATCH(E$1,'Slutlig allokering kvv'!$B$1:$AU$1,0),FALSE))</f>
        <v/>
      </c>
      <c r="F454" t="str">
        <f>IF(ISERROR(1/VLOOKUP($B454,Kraftvärmeprod!$B$1:$AV$480,MATCH("Producerad elenergi i kraftvärmeverk (GWh)",Kraftvärmeprod!$B$1:$AV$1,0),FALSE)),"",VLOOKUP($B454,Kraftvärmeprod!$B$1:$AV$480,MATCH("Producerad elenergi i kraftvärmeverk (GWh)",Kraftvärmeprod!$B$1:$AV$1,0),FALSE))</f>
        <v/>
      </c>
      <c r="G454" t="str">
        <f>IF(ISERROR(1/VLOOKUP($B454,Miljö!$B$1:$T$480,MATCH("Såld mängd produktionsspecifik fjärrvärme (GWh)",Miljö!$B$1:$T$1,0),FALSE)),"",VLOOKUP($B454,Miljö!$B$1:$T$480,MATCH("Såld mängd produktionsspecifik fjärrvärme (GWh)",Miljö!$B$1:$T$1,0),FALSE))</f>
        <v/>
      </c>
      <c r="J454" t="str">
        <f t="shared" si="7"/>
        <v>Ånge Energi AB</v>
      </c>
    </row>
    <row r="455" spans="1:10" x14ac:dyDescent="0.25">
      <c r="A455" s="2" t="s">
        <v>654</v>
      </c>
      <c r="B455" s="2" t="s">
        <v>656</v>
      </c>
      <c r="D455" t="str">
        <f>IF(ISERROR(1/VLOOKUP($B455,Kraftvärmeprod!$B$1:$D$480,MATCH("Total värmeproduktion i kraftvärmeverk i kombinerad drift (GWh)",Kraftvärmeprod!$B$1:$AV$1,0),FALSE)),"Ej kraftvärme","Alternativproduktionsmetoden")</f>
        <v>Ej kraftvärme</v>
      </c>
      <c r="E455" s="73" t="str">
        <f>IF(ISERROR(1/VLOOKUP($B455,Kraftvärmeprod!$B$1:$BD$480,MATCH("Total värmeproduktion i kraftvärmeverk i kombinerad drift (GWh)",Kraftvärmeprod!$B$1:$AV$1,0),FALSE)),"",VLOOKUP($B455,'Slutlig allokering kvv'!$B$1:$BC$480,MATCH(E$1,'Slutlig allokering kvv'!$B$1:$AU$1,0),FALSE))</f>
        <v/>
      </c>
      <c r="F455" t="str">
        <f>IF(ISERROR(1/VLOOKUP($B455,Kraftvärmeprod!$B$1:$AV$480,MATCH("Producerad elenergi i kraftvärmeverk (GWh)",Kraftvärmeprod!$B$1:$AV$1,0),FALSE)),"",VLOOKUP($B455,Kraftvärmeprod!$B$1:$AV$480,MATCH("Producerad elenergi i kraftvärmeverk (GWh)",Kraftvärmeprod!$B$1:$AV$1,0),FALSE))</f>
        <v/>
      </c>
      <c r="G455" t="str">
        <f>IF(ISERROR(1/VLOOKUP($B455,Miljö!$B$1:$T$480,MATCH("Såld mängd produktionsspecifik fjärrvärme (GWh)",Miljö!$B$1:$T$1,0),FALSE)),"",VLOOKUP($B455,Miljö!$B$1:$T$480,MATCH("Såld mängd produktionsspecifik fjärrvärme (GWh)",Miljö!$B$1:$T$1,0),FALSE))</f>
        <v/>
      </c>
      <c r="J455" t="str">
        <f t="shared" si="7"/>
        <v>Ånge Energi AB</v>
      </c>
    </row>
    <row r="456" spans="1:10" x14ac:dyDescent="0.25">
      <c r="A456" s="2" t="s">
        <v>654</v>
      </c>
      <c r="B456" s="2" t="s">
        <v>657</v>
      </c>
      <c r="D456" t="str">
        <f>IF(ISERROR(1/VLOOKUP($B456,Kraftvärmeprod!$B$1:$D$480,MATCH("Total värmeproduktion i kraftvärmeverk i kombinerad drift (GWh)",Kraftvärmeprod!$B$1:$AV$1,0),FALSE)),"Ej kraftvärme","Alternativproduktionsmetoden")</f>
        <v>Ej kraftvärme</v>
      </c>
      <c r="E456" s="73" t="str">
        <f>IF(ISERROR(1/VLOOKUP($B456,Kraftvärmeprod!$B$1:$BD$480,MATCH("Total värmeproduktion i kraftvärmeverk i kombinerad drift (GWh)",Kraftvärmeprod!$B$1:$AV$1,0),FALSE)),"",VLOOKUP($B456,'Slutlig allokering kvv'!$B$1:$BC$480,MATCH(E$1,'Slutlig allokering kvv'!$B$1:$AU$1,0),FALSE))</f>
        <v/>
      </c>
      <c r="F456" t="str">
        <f>IF(ISERROR(1/VLOOKUP($B456,Kraftvärmeprod!$B$1:$AV$480,MATCH("Producerad elenergi i kraftvärmeverk (GWh)",Kraftvärmeprod!$B$1:$AV$1,0),FALSE)),"",VLOOKUP($B456,Kraftvärmeprod!$B$1:$AV$480,MATCH("Producerad elenergi i kraftvärmeverk (GWh)",Kraftvärmeprod!$B$1:$AV$1,0),FALSE))</f>
        <v/>
      </c>
      <c r="G456" t="str">
        <f>IF(ISERROR(1/VLOOKUP($B456,Miljö!$B$1:$T$480,MATCH("Såld mängd produktionsspecifik fjärrvärme (GWh)",Miljö!$B$1:$T$1,0),FALSE)),"",VLOOKUP($B456,Miljö!$B$1:$T$480,MATCH("Såld mängd produktionsspecifik fjärrvärme (GWh)",Miljö!$B$1:$T$1,0),FALSE))</f>
        <v/>
      </c>
      <c r="J456" t="str">
        <f t="shared" si="7"/>
        <v>Ånge Energi AB</v>
      </c>
    </row>
    <row r="457" spans="1:10" x14ac:dyDescent="0.25">
      <c r="A457" s="2" t="s">
        <v>658</v>
      </c>
      <c r="B457" s="2" t="s">
        <v>659</v>
      </c>
      <c r="D457" t="str">
        <f>IF(ISERROR(1/VLOOKUP($B457,Kraftvärmeprod!$B$1:$D$480,MATCH("Total värmeproduktion i kraftvärmeverk i kombinerad drift (GWh)",Kraftvärmeprod!$B$1:$AV$1,0),FALSE)),"Ej kraftvärme","Alternativproduktionsmetoden")</f>
        <v>Ej kraftvärme</v>
      </c>
      <c r="E457" s="73" t="str">
        <f>IF(ISERROR(1/VLOOKUP($B457,Kraftvärmeprod!$B$1:$BD$480,MATCH("Total värmeproduktion i kraftvärmeverk i kombinerad drift (GWh)",Kraftvärmeprod!$B$1:$AV$1,0),FALSE)),"",VLOOKUP($B457,'Slutlig allokering kvv'!$B$1:$BC$480,MATCH(E$1,'Slutlig allokering kvv'!$B$1:$AU$1,0),FALSE))</f>
        <v/>
      </c>
      <c r="F457" t="str">
        <f>IF(ISERROR(1/VLOOKUP($B457,Kraftvärmeprod!$B$1:$AV$480,MATCH("Producerad elenergi i kraftvärmeverk (GWh)",Kraftvärmeprod!$B$1:$AV$1,0),FALSE)),"",VLOOKUP($B457,Kraftvärmeprod!$B$1:$AV$480,MATCH("Producerad elenergi i kraftvärmeverk (GWh)",Kraftvärmeprod!$B$1:$AV$1,0),FALSE))</f>
        <v/>
      </c>
      <c r="G457" t="str">
        <f>IF(ISERROR(1/VLOOKUP($B457,Miljö!$B$1:$T$480,MATCH("Såld mängd produktionsspecifik fjärrvärme (GWh)",Miljö!$B$1:$T$1,0),FALSE)),"",VLOOKUP($B457,Miljö!$B$1:$T$480,MATCH("Såld mängd produktionsspecifik fjärrvärme (GWh)",Miljö!$B$1:$T$1,0),FALSE))</f>
        <v/>
      </c>
      <c r="J457" t="str">
        <f t="shared" si="7"/>
        <v>Åsele Energi AB</v>
      </c>
    </row>
    <row r="458" spans="1:10" x14ac:dyDescent="0.25">
      <c r="A458" s="2" t="s">
        <v>661</v>
      </c>
      <c r="B458" s="2" t="s">
        <v>662</v>
      </c>
      <c r="D458" t="str">
        <f>IF(ISERROR(1/VLOOKUP($B458,Kraftvärmeprod!$B$1:$D$480,MATCH("Total värmeproduktion i kraftvärmeverk i kombinerad drift (GWh)",Kraftvärmeprod!$B$1:$AV$1,0),FALSE)),"Ej kraftvärme","Alternativproduktionsmetoden")</f>
        <v>Ej kraftvärme</v>
      </c>
      <c r="E458" s="73" t="str">
        <f>IF(ISERROR(1/VLOOKUP($B458,Kraftvärmeprod!$B$1:$BD$480,MATCH("Total värmeproduktion i kraftvärmeverk i kombinerad drift (GWh)",Kraftvärmeprod!$B$1:$AV$1,0),FALSE)),"",VLOOKUP($B458,'Slutlig allokering kvv'!$B$1:$BC$480,MATCH(E$1,'Slutlig allokering kvv'!$B$1:$AU$1,0),FALSE))</f>
        <v/>
      </c>
      <c r="F458" t="str">
        <f>IF(ISERROR(1/VLOOKUP($B458,Kraftvärmeprod!$B$1:$AV$480,MATCH("Producerad elenergi i kraftvärmeverk (GWh)",Kraftvärmeprod!$B$1:$AV$1,0),FALSE)),"",VLOOKUP($B458,Kraftvärmeprod!$B$1:$AV$480,MATCH("Producerad elenergi i kraftvärmeverk (GWh)",Kraftvärmeprod!$B$1:$AV$1,0),FALSE))</f>
        <v/>
      </c>
      <c r="G458" t="str">
        <f>IF(ISERROR(1/VLOOKUP($B458,Miljö!$B$1:$T$480,MATCH("Såld mängd produktionsspecifik fjärrvärme (GWh)",Miljö!$B$1:$T$1,0),FALSE)),"",VLOOKUP($B458,Miljö!$B$1:$T$480,MATCH("Såld mängd produktionsspecifik fjärrvärme (GWh)",Miljö!$B$1:$T$1,0),FALSE))</f>
        <v/>
      </c>
      <c r="J458" t="str">
        <f t="shared" si="7"/>
        <v>Älvsbyns Energi</v>
      </c>
    </row>
    <row r="459" spans="1:10" x14ac:dyDescent="0.25">
      <c r="A459" s="2" t="s">
        <v>664</v>
      </c>
      <c r="B459" s="2" t="s">
        <v>665</v>
      </c>
      <c r="D459" t="str">
        <f>IF(ISERROR(1/VLOOKUP($B459,Kraftvärmeprod!$B$1:$D$480,MATCH("Total värmeproduktion i kraftvärmeverk i kombinerad drift (GWh)",Kraftvärmeprod!$B$1:$AV$1,0),FALSE)),"Ej kraftvärme","Alternativproduktionsmetoden")</f>
        <v>Alternativproduktionsmetoden</v>
      </c>
      <c r="E459" s="73">
        <f>IF(ISERROR(1/VLOOKUP($B459,Kraftvärmeprod!$B$1:$BD$480,MATCH("Total värmeproduktion i kraftvärmeverk i kombinerad drift (GWh)",Kraftvärmeprod!$B$1:$AV$1,0),FALSE)),"",VLOOKUP($B459,'Slutlig allokering kvv'!$B$1:$BC$480,MATCH(E$1,'Slutlig allokering kvv'!$B$1:$AU$1,0),FALSE))</f>
        <v>0.45882689255660664</v>
      </c>
      <c r="F459">
        <f>IF(ISERROR(1/VLOOKUP($B459,Kraftvärmeprod!$B$1:$AV$480,MATCH("Producerad elenergi i kraftvärmeverk (GWh)",Kraftvärmeprod!$B$1:$AV$1,0),FALSE)),"",VLOOKUP($B459,Kraftvärmeprod!$B$1:$AV$480,MATCH("Producerad elenergi i kraftvärmeverk (GWh)",Kraftvärmeprod!$B$1:$AV$1,0),FALSE))</f>
        <v>191.78299999999999</v>
      </c>
      <c r="G459">
        <f>IF(ISERROR(1/VLOOKUP($B459,Miljö!$B$1:$T$480,MATCH("Såld mängd produktionsspecifik fjärrvärme (GWh)",Miljö!$B$1:$T$1,0),FALSE)),"",VLOOKUP($B459,Miljö!$B$1:$T$480,MATCH("Såld mängd produktionsspecifik fjärrvärme (GWh)",Miljö!$B$1:$T$1,0),FALSE))</f>
        <v>270.3</v>
      </c>
      <c r="J459" t="str">
        <f t="shared" si="7"/>
        <v>Öresundskraft AB</v>
      </c>
    </row>
    <row r="460" spans="1:10" x14ac:dyDescent="0.25">
      <c r="A460" s="2" t="s">
        <v>664</v>
      </c>
      <c r="B460" s="2" t="s">
        <v>666</v>
      </c>
      <c r="D460" t="str">
        <f>IF(ISERROR(1/VLOOKUP($B460,Kraftvärmeprod!$B$1:$D$480,MATCH("Total värmeproduktion i kraftvärmeverk i kombinerad drift (GWh)",Kraftvärmeprod!$B$1:$AV$1,0),FALSE)),"Ej kraftvärme","Alternativproduktionsmetoden")</f>
        <v>Ej kraftvärme</v>
      </c>
      <c r="E460" s="73" t="str">
        <f>IF(ISERROR(1/VLOOKUP($B460,Kraftvärmeprod!$B$1:$BD$480,MATCH("Total värmeproduktion i kraftvärmeverk i kombinerad drift (GWh)",Kraftvärmeprod!$B$1:$AV$1,0),FALSE)),"",VLOOKUP($B460,'Slutlig allokering kvv'!$B$1:$BC$480,MATCH(E$1,'Slutlig allokering kvv'!$B$1:$AU$1,0),FALSE))</f>
        <v/>
      </c>
      <c r="F460" t="str">
        <f>IF(ISERROR(1/VLOOKUP($B460,Kraftvärmeprod!$B$1:$AV$480,MATCH("Producerad elenergi i kraftvärmeverk (GWh)",Kraftvärmeprod!$B$1:$AV$1,0),FALSE)),"",VLOOKUP($B460,Kraftvärmeprod!$B$1:$AV$480,MATCH("Producerad elenergi i kraftvärmeverk (GWh)",Kraftvärmeprod!$B$1:$AV$1,0),FALSE))</f>
        <v/>
      </c>
      <c r="G460" t="str">
        <f>IF(ISERROR(1/VLOOKUP($B460,Miljö!$B$1:$T$480,MATCH("Såld mängd produktionsspecifik fjärrvärme (GWh)",Miljö!$B$1:$T$1,0),FALSE)),"",VLOOKUP($B460,Miljö!$B$1:$T$480,MATCH("Såld mängd produktionsspecifik fjärrvärme (GWh)",Miljö!$B$1:$T$1,0),FALSE))</f>
        <v/>
      </c>
      <c r="J460" t="str">
        <f t="shared" si="7"/>
        <v>Öresundskraft AB</v>
      </c>
    </row>
    <row r="461" spans="1:10" x14ac:dyDescent="0.25">
      <c r="A461" s="2" t="s">
        <v>664</v>
      </c>
      <c r="B461" s="2" t="s">
        <v>667</v>
      </c>
      <c r="D461" t="str">
        <f>IF(ISERROR(1/VLOOKUP($B461,Kraftvärmeprod!$B$1:$D$480,MATCH("Total värmeproduktion i kraftvärmeverk i kombinerad drift (GWh)",Kraftvärmeprod!$B$1:$AV$1,0),FALSE)),"Ej kraftvärme","Alternativproduktionsmetoden")</f>
        <v>Ej kraftvärme</v>
      </c>
      <c r="E461" s="73" t="str">
        <f>IF(ISERROR(1/VLOOKUP($B461,Kraftvärmeprod!$B$1:$BD$480,MATCH("Total värmeproduktion i kraftvärmeverk i kombinerad drift (GWh)",Kraftvärmeprod!$B$1:$AV$1,0),FALSE)),"",VLOOKUP($B461,'Slutlig allokering kvv'!$B$1:$BC$480,MATCH(E$1,'Slutlig allokering kvv'!$B$1:$AU$1,0),FALSE))</f>
        <v/>
      </c>
      <c r="F461" t="str">
        <f>IF(ISERROR(1/VLOOKUP($B461,Kraftvärmeprod!$B$1:$AV$480,MATCH("Producerad elenergi i kraftvärmeverk (GWh)",Kraftvärmeprod!$B$1:$AV$1,0),FALSE)),"",VLOOKUP($B461,Kraftvärmeprod!$B$1:$AV$480,MATCH("Producerad elenergi i kraftvärmeverk (GWh)",Kraftvärmeprod!$B$1:$AV$1,0),FALSE))</f>
        <v/>
      </c>
      <c r="G461" t="str">
        <f>IF(ISERROR(1/VLOOKUP($B461,Miljö!$B$1:$T$480,MATCH("Såld mängd produktionsspecifik fjärrvärme (GWh)",Miljö!$B$1:$T$1,0),FALSE)),"",VLOOKUP($B461,Miljö!$B$1:$T$480,MATCH("Såld mängd produktionsspecifik fjärrvärme (GWh)",Miljö!$B$1:$T$1,0),FALSE))</f>
        <v/>
      </c>
      <c r="J461" t="str">
        <f t="shared" si="7"/>
        <v>Öresundskraft AB</v>
      </c>
    </row>
    <row r="462" spans="1:10" x14ac:dyDescent="0.25">
      <c r="A462" s="2" t="s">
        <v>664</v>
      </c>
      <c r="B462" s="2" t="s">
        <v>668</v>
      </c>
      <c r="D462" t="str">
        <f>IF(ISERROR(1/VLOOKUP($B462,Kraftvärmeprod!$B$1:$D$480,MATCH("Total värmeproduktion i kraftvärmeverk i kombinerad drift (GWh)",Kraftvärmeprod!$B$1:$AV$1,0),FALSE)),"Ej kraftvärme","Alternativproduktionsmetoden")</f>
        <v>Ej kraftvärme</v>
      </c>
      <c r="E462" s="73" t="str">
        <f>IF(ISERROR(1/VLOOKUP($B462,Kraftvärmeprod!$B$1:$BD$480,MATCH("Total värmeproduktion i kraftvärmeverk i kombinerad drift (GWh)",Kraftvärmeprod!$B$1:$AV$1,0),FALSE)),"",VLOOKUP($B462,'Slutlig allokering kvv'!$B$1:$BC$480,MATCH(E$1,'Slutlig allokering kvv'!$B$1:$AU$1,0),FALSE))</f>
        <v/>
      </c>
      <c r="F462" t="str">
        <f>IF(ISERROR(1/VLOOKUP($B462,Kraftvärmeprod!$B$1:$AV$480,MATCH("Producerad elenergi i kraftvärmeverk (GWh)",Kraftvärmeprod!$B$1:$AV$1,0),FALSE)),"",VLOOKUP($B462,Kraftvärmeprod!$B$1:$AV$480,MATCH("Producerad elenergi i kraftvärmeverk (GWh)",Kraftvärmeprod!$B$1:$AV$1,0),FALSE))</f>
        <v/>
      </c>
      <c r="G462" t="str">
        <f>IF(ISERROR(1/VLOOKUP($B462,Miljö!$B$1:$T$480,MATCH("Såld mängd produktionsspecifik fjärrvärme (GWh)",Miljö!$B$1:$T$1,0),FALSE)),"",VLOOKUP($B462,Miljö!$B$1:$T$480,MATCH("Såld mängd produktionsspecifik fjärrvärme (GWh)",Miljö!$B$1:$T$1,0),FALSE))</f>
        <v/>
      </c>
      <c r="J462" t="str">
        <f t="shared" si="7"/>
        <v>Öresundskraft AB</v>
      </c>
    </row>
    <row r="463" spans="1:10" x14ac:dyDescent="0.25">
      <c r="A463" s="2" t="s">
        <v>669</v>
      </c>
      <c r="B463" s="2" t="s">
        <v>670</v>
      </c>
      <c r="D463" t="str">
        <f>IF(ISERROR(1/VLOOKUP($B463,Kraftvärmeprod!$B$1:$D$480,MATCH("Total värmeproduktion i kraftvärmeverk i kombinerad drift (GWh)",Kraftvärmeprod!$B$1:$AV$1,0),FALSE)),"Ej kraftvärme","Alternativproduktionsmetoden")</f>
        <v>Ej kraftvärme</v>
      </c>
      <c r="E463" s="73" t="str">
        <f>IF(ISERROR(1/VLOOKUP($B463,Kraftvärmeprod!$B$1:$BD$480,MATCH("Total värmeproduktion i kraftvärmeverk i kombinerad drift (GWh)",Kraftvärmeprod!$B$1:$AV$1,0),FALSE)),"",VLOOKUP($B463,'Slutlig allokering kvv'!$B$1:$BC$480,MATCH(E$1,'Slutlig allokering kvv'!$B$1:$AU$1,0),FALSE))</f>
        <v/>
      </c>
      <c r="F463" t="str">
        <f>IF(ISERROR(1/VLOOKUP($B463,Kraftvärmeprod!$B$1:$AV$480,MATCH("Producerad elenergi i kraftvärmeverk (GWh)",Kraftvärmeprod!$B$1:$AV$1,0),FALSE)),"",VLOOKUP($B463,Kraftvärmeprod!$B$1:$AV$480,MATCH("Producerad elenergi i kraftvärmeverk (GWh)",Kraftvärmeprod!$B$1:$AV$1,0),FALSE))</f>
        <v/>
      </c>
      <c r="G463" t="str">
        <f>IF(ISERROR(1/VLOOKUP($B463,Miljö!$B$1:$T$480,MATCH("Såld mängd produktionsspecifik fjärrvärme (GWh)",Miljö!$B$1:$T$1,0),FALSE)),"",VLOOKUP($B463,Miljö!$B$1:$T$480,MATCH("Såld mängd produktionsspecifik fjärrvärme (GWh)",Miljö!$B$1:$T$1,0),FALSE))</f>
        <v/>
      </c>
      <c r="J463" t="str">
        <f t="shared" si="7"/>
        <v>Örkelljunga Fjärrvärmeverk AB</v>
      </c>
    </row>
    <row r="464" spans="1:10" x14ac:dyDescent="0.25">
      <c r="A464" s="2" t="s">
        <v>671</v>
      </c>
      <c r="B464" s="2" t="s">
        <v>672</v>
      </c>
      <c r="D464" t="str">
        <f>IF(ISERROR(1/VLOOKUP($B464,Kraftvärmeprod!$B$1:$D$480,MATCH("Total värmeproduktion i kraftvärmeverk i kombinerad drift (GWh)",Kraftvärmeprod!$B$1:$AV$1,0),FALSE)),"Ej kraftvärme","Alternativproduktionsmetoden")</f>
        <v>Ej kraftvärme</v>
      </c>
      <c r="E464" s="73" t="str">
        <f>IF(ISERROR(1/VLOOKUP($B464,Kraftvärmeprod!$B$1:$BD$480,MATCH("Total värmeproduktion i kraftvärmeverk i kombinerad drift (GWh)",Kraftvärmeprod!$B$1:$AV$1,0),FALSE)),"",VLOOKUP($B464,'Slutlig allokering kvv'!$B$1:$BC$480,MATCH(E$1,'Slutlig allokering kvv'!$B$1:$AU$1,0),FALSE))</f>
        <v/>
      </c>
      <c r="F464" t="str">
        <f>IF(ISERROR(1/VLOOKUP($B464,Kraftvärmeprod!$B$1:$AV$480,MATCH("Producerad elenergi i kraftvärmeverk (GWh)",Kraftvärmeprod!$B$1:$AV$1,0),FALSE)),"",VLOOKUP($B464,Kraftvärmeprod!$B$1:$AV$480,MATCH("Producerad elenergi i kraftvärmeverk (GWh)",Kraftvärmeprod!$B$1:$AV$1,0),FALSE))</f>
        <v/>
      </c>
      <c r="G464" t="str">
        <f>IF(ISERROR(1/VLOOKUP($B464,Miljö!$B$1:$T$480,MATCH("Såld mängd produktionsspecifik fjärrvärme (GWh)",Miljö!$B$1:$T$1,0),FALSE)),"",VLOOKUP($B464,Miljö!$B$1:$T$480,MATCH("Såld mängd produktionsspecifik fjärrvärme (GWh)",Miljö!$B$1:$T$1,0),FALSE))</f>
        <v/>
      </c>
      <c r="J464" t="str">
        <f t="shared" si="7"/>
        <v>Österlens Kraft AB</v>
      </c>
    </row>
    <row r="465" spans="1:10" x14ac:dyDescent="0.25">
      <c r="A465" s="2" t="s">
        <v>673</v>
      </c>
      <c r="B465" s="2" t="s">
        <v>21</v>
      </c>
      <c r="D465" t="str">
        <f>IF(ISERROR(1/VLOOKUP($B465,Kraftvärmeprod!$B$1:$D$480,MATCH("Total värmeproduktion i kraftvärmeverk i kombinerad drift (GWh)",Kraftvärmeprod!$B$1:$AV$1,0),FALSE)),"Ej kraftvärme","Alternativproduktionsmetoden")</f>
        <v>Ej kraftvärme</v>
      </c>
      <c r="E465" s="73" t="str">
        <f>IF(ISERROR(1/VLOOKUP($B465,Kraftvärmeprod!$B$1:$BD$480,MATCH("Total värmeproduktion i kraftvärmeverk i kombinerad drift (GWh)",Kraftvärmeprod!$B$1:$AV$1,0),FALSE)),"",VLOOKUP($B465,'Slutlig allokering kvv'!$B$1:$BC$480,MATCH(E$1,'Slutlig allokering kvv'!$B$1:$AU$1,0),FALSE))</f>
        <v/>
      </c>
      <c r="F465" t="str">
        <f>IF(ISERROR(1/VLOOKUP($B465,Kraftvärmeprod!$B$1:$AV$480,MATCH("Producerad elenergi i kraftvärmeverk (GWh)",Kraftvärmeprod!$B$1:$AV$1,0),FALSE)),"",VLOOKUP($B465,Kraftvärmeprod!$B$1:$AV$480,MATCH("Producerad elenergi i kraftvärmeverk (GWh)",Kraftvärmeprod!$B$1:$AV$1,0),FALSE))</f>
        <v/>
      </c>
      <c r="G465" t="str">
        <f>IF(ISERROR(1/VLOOKUP($B465,Miljö!$B$1:$T$480,MATCH("Såld mängd produktionsspecifik fjärrvärme (GWh)",Miljö!$B$1:$T$1,0),FALSE)),"",VLOOKUP($B465,Miljö!$B$1:$T$480,MATCH("Såld mängd produktionsspecifik fjärrvärme (GWh)",Miljö!$B$1:$T$1,0),FALSE))</f>
        <v/>
      </c>
      <c r="J465" t="str">
        <f t="shared" si="7"/>
        <v>Överkalix Kommun</v>
      </c>
    </row>
    <row r="466" spans="1:10" x14ac:dyDescent="0.25">
      <c r="A466" s="2" t="s">
        <v>675</v>
      </c>
      <c r="B466" s="2" t="s">
        <v>22</v>
      </c>
      <c r="D466" t="str">
        <f>IF(ISERROR(1/VLOOKUP($B466,Kraftvärmeprod!$B$1:$D$480,MATCH("Total värmeproduktion i kraftvärmeverk i kombinerad drift (GWh)",Kraftvärmeprod!$B$1:$AV$1,0),FALSE)),"Ej kraftvärme","Alternativproduktionsmetoden")</f>
        <v>Ej kraftvärme</v>
      </c>
      <c r="E466" s="73" t="str">
        <f>IF(ISERROR(1/VLOOKUP($B466,Kraftvärmeprod!$B$1:$BD$480,MATCH("Total värmeproduktion i kraftvärmeverk i kombinerad drift (GWh)",Kraftvärmeprod!$B$1:$AV$1,0),FALSE)),"",VLOOKUP($B466,'Slutlig allokering kvv'!$B$1:$BC$480,MATCH(E$1,'Slutlig allokering kvv'!$B$1:$AU$1,0),FALSE))</f>
        <v/>
      </c>
      <c r="F466" t="str">
        <f>IF(ISERROR(1/VLOOKUP($B466,Kraftvärmeprod!$B$1:$AV$480,MATCH("Producerad elenergi i kraftvärmeverk (GWh)",Kraftvärmeprod!$B$1:$AV$1,0),FALSE)),"",VLOOKUP($B466,Kraftvärmeprod!$B$1:$AV$480,MATCH("Producerad elenergi i kraftvärmeverk (GWh)",Kraftvärmeprod!$B$1:$AV$1,0),FALSE))</f>
        <v/>
      </c>
      <c r="G466" t="str">
        <f>IF(ISERROR(1/VLOOKUP($B466,Miljö!$B$1:$T$480,MATCH("Såld mängd produktionsspecifik fjärrvärme (GWh)",Miljö!$B$1:$T$1,0),FALSE)),"",VLOOKUP($B466,Miljö!$B$1:$T$480,MATCH("Såld mängd produktionsspecifik fjärrvärme (GWh)",Miljö!$B$1:$T$1,0),FALSE))</f>
        <v/>
      </c>
      <c r="J466" t="str">
        <f t="shared" si="7"/>
        <v>Övertorneå Energi som tas bort</v>
      </c>
    </row>
    <row r="467" spans="1:10" x14ac:dyDescent="0.25">
      <c r="A467" s="2" t="s">
        <v>676</v>
      </c>
      <c r="B467" s="9" t="s">
        <v>1107</v>
      </c>
      <c r="D467" t="str">
        <f>IF(ISERROR(1/VLOOKUP($B467,Kraftvärmeprod!$B$1:$D$480,MATCH("Total värmeproduktion i kraftvärmeverk i kombinerad drift (GWh)",Kraftvärmeprod!$B$1:$AV$1,0),FALSE)),"Ej kraftvärme","Alternativproduktionsmetoden")</f>
        <v>Ej kraftvärme</v>
      </c>
      <c r="E467" s="73" t="str">
        <f>IF(ISERROR(1/VLOOKUP($B467,Kraftvärmeprod!$B$1:$BD$480,MATCH("Total värmeproduktion i kraftvärmeverk i kombinerad drift (GWh)",Kraftvärmeprod!$B$1:$AV$1,0),FALSE)),"",VLOOKUP($B467,'Slutlig allokering kvv'!$B$1:$BC$480,MATCH(E$1,'Slutlig allokering kvv'!$B$1:$AU$1,0),FALSE))</f>
        <v/>
      </c>
      <c r="F467" t="str">
        <f>IF(ISERROR(1/VLOOKUP($B467,Kraftvärmeprod!$B$1:$AV$480,MATCH("Producerad elenergi i kraftvärmeverk (GWh)",Kraftvärmeprod!$B$1:$AV$1,0),FALSE)),"",VLOOKUP($B467,Kraftvärmeprod!$B$1:$AV$480,MATCH("Producerad elenergi i kraftvärmeverk (GWh)",Kraftvärmeprod!$B$1:$AV$1,0),FALSE))</f>
        <v/>
      </c>
      <c r="G467" t="str">
        <f>IF(ISERROR(1/VLOOKUP($B467,Miljö!$B$1:$T$480,MATCH("Såld mängd produktionsspecifik fjärrvärme (GWh)",Miljö!$B$1:$T$1,0),FALSE)),"",VLOOKUP($B467,Miljö!$B$1:$T$480,MATCH("Såld mängd produktionsspecifik fjärrvärme (GWh)",Miljö!$B$1:$T$1,0),FALSE))</f>
        <v/>
      </c>
      <c r="J467" t="str">
        <f t="shared" si="7"/>
        <v>Övertorneå Värmeverk AB</v>
      </c>
    </row>
    <row r="468" spans="1:10" x14ac:dyDescent="0.25">
      <c r="A468" s="2" t="s">
        <v>677</v>
      </c>
      <c r="B468" s="2" t="s">
        <v>678</v>
      </c>
      <c r="D468" t="str">
        <f>IF(ISERROR(1/VLOOKUP($B468,Kraftvärmeprod!$B$1:$D$480,MATCH("Total värmeproduktion i kraftvärmeverk i kombinerad drift (GWh)",Kraftvärmeprod!$B$1:$AV$1,0),FALSE)),"Ej kraftvärme","Alternativproduktionsmetoden")</f>
        <v>Ej kraftvärme</v>
      </c>
      <c r="E468" s="73" t="str">
        <f>IF(ISERROR(1/VLOOKUP($B468,Kraftvärmeprod!$B$1:$BD$480,MATCH("Total värmeproduktion i kraftvärmeverk i kombinerad drift (GWh)",Kraftvärmeprod!$B$1:$AV$1,0),FALSE)),"",VLOOKUP($B468,'Slutlig allokering kvv'!$B$1:$BC$480,MATCH(E$1,'Slutlig allokering kvv'!$B$1:$AU$1,0),FALSE))</f>
        <v/>
      </c>
      <c r="F468" t="str">
        <f>IF(ISERROR(1/VLOOKUP($B468,Kraftvärmeprod!$B$1:$AV$480,MATCH("Producerad elenergi i kraftvärmeverk (GWh)",Kraftvärmeprod!$B$1:$AV$1,0),FALSE)),"",VLOOKUP($B468,Kraftvärmeprod!$B$1:$AV$480,MATCH("Producerad elenergi i kraftvärmeverk (GWh)",Kraftvärmeprod!$B$1:$AV$1,0),FALSE))</f>
        <v/>
      </c>
      <c r="G468" t="str">
        <f>IF(ISERROR(1/VLOOKUP($B468,Miljö!$B$1:$T$480,MATCH("Såld mängd produktionsspecifik fjärrvärme (GWh)",Miljö!$B$1:$T$1,0),FALSE)),"",VLOOKUP($B468,Miljö!$B$1:$T$480,MATCH("Såld mängd produktionsspecifik fjärrvärme (GWh)",Miljö!$B$1:$T$1,0),FALSE))</f>
        <v/>
      </c>
      <c r="J468" t="str">
        <f t="shared" si="7"/>
        <v>Övik Energi AB</v>
      </c>
    </row>
    <row r="469" spans="1:10" x14ac:dyDescent="0.25">
      <c r="A469" s="2" t="s">
        <v>677</v>
      </c>
      <c r="B469" s="2" t="s">
        <v>679</v>
      </c>
      <c r="D469" t="str">
        <f>IF(ISERROR(1/VLOOKUP($B469,Kraftvärmeprod!$B$1:$D$480,MATCH("Total värmeproduktion i kraftvärmeverk i kombinerad drift (GWh)",Kraftvärmeprod!$B$1:$AV$1,0),FALSE)),"Ej kraftvärme","Alternativproduktionsmetoden")</f>
        <v>Ej kraftvärme</v>
      </c>
      <c r="E469" s="73" t="str">
        <f>IF(ISERROR(1/VLOOKUP($B469,Kraftvärmeprod!$B$1:$BD$480,MATCH("Total värmeproduktion i kraftvärmeverk i kombinerad drift (GWh)",Kraftvärmeprod!$B$1:$AV$1,0),FALSE)),"",VLOOKUP($B469,'Slutlig allokering kvv'!$B$1:$BC$480,MATCH(E$1,'Slutlig allokering kvv'!$B$1:$AU$1,0),FALSE))</f>
        <v/>
      </c>
      <c r="F469" t="str">
        <f>IF(ISERROR(1/VLOOKUP($B469,Kraftvärmeprod!$B$1:$AV$480,MATCH("Producerad elenergi i kraftvärmeverk (GWh)",Kraftvärmeprod!$B$1:$AV$1,0),FALSE)),"",VLOOKUP($B469,Kraftvärmeprod!$B$1:$AV$480,MATCH("Producerad elenergi i kraftvärmeverk (GWh)",Kraftvärmeprod!$B$1:$AV$1,0),FALSE))</f>
        <v/>
      </c>
      <c r="G469" t="str">
        <f>IF(ISERROR(1/VLOOKUP($B469,Miljö!$B$1:$T$480,MATCH("Såld mängd produktionsspecifik fjärrvärme (GWh)",Miljö!$B$1:$T$1,0),FALSE)),"",VLOOKUP($B469,Miljö!$B$1:$T$480,MATCH("Såld mängd produktionsspecifik fjärrvärme (GWh)",Miljö!$B$1:$T$1,0),FALSE))</f>
        <v/>
      </c>
      <c r="J469" t="str">
        <f t="shared" si="7"/>
        <v>Övik Energi AB</v>
      </c>
    </row>
    <row r="470" spans="1:10" x14ac:dyDescent="0.25">
      <c r="A470" s="2" t="s">
        <v>677</v>
      </c>
      <c r="B470" s="2" t="s">
        <v>680</v>
      </c>
      <c r="D470" t="str">
        <f>IF(ISERROR(1/VLOOKUP($B470,Kraftvärmeprod!$B$1:$D$480,MATCH("Total värmeproduktion i kraftvärmeverk i kombinerad drift (GWh)",Kraftvärmeprod!$B$1:$AV$1,0),FALSE)),"Ej kraftvärme","Alternativproduktionsmetoden")</f>
        <v>Ej kraftvärme</v>
      </c>
      <c r="E470" s="73" t="str">
        <f>IF(ISERROR(1/VLOOKUP($B470,Kraftvärmeprod!$B$1:$BD$480,MATCH("Total värmeproduktion i kraftvärmeverk i kombinerad drift (GWh)",Kraftvärmeprod!$B$1:$AV$1,0),FALSE)),"",VLOOKUP($B470,'Slutlig allokering kvv'!$B$1:$BC$480,MATCH(E$1,'Slutlig allokering kvv'!$B$1:$AU$1,0),FALSE))</f>
        <v/>
      </c>
      <c r="F470" t="str">
        <f>IF(ISERROR(1/VLOOKUP($B470,Kraftvärmeprod!$B$1:$AV$480,MATCH("Producerad elenergi i kraftvärmeverk (GWh)",Kraftvärmeprod!$B$1:$AV$1,0),FALSE)),"",VLOOKUP($B470,Kraftvärmeprod!$B$1:$AV$480,MATCH("Producerad elenergi i kraftvärmeverk (GWh)",Kraftvärmeprod!$B$1:$AV$1,0),FALSE))</f>
        <v/>
      </c>
      <c r="G470" t="str">
        <f>IF(ISERROR(1/VLOOKUP($B470,Miljö!$B$1:$T$480,MATCH("Såld mängd produktionsspecifik fjärrvärme (GWh)",Miljö!$B$1:$T$1,0),FALSE)),"",VLOOKUP($B470,Miljö!$B$1:$T$480,MATCH("Såld mängd produktionsspecifik fjärrvärme (GWh)",Miljö!$B$1:$T$1,0),FALSE))</f>
        <v/>
      </c>
      <c r="J470" t="str">
        <f t="shared" si="7"/>
        <v>Övik Energi AB</v>
      </c>
    </row>
    <row r="471" spans="1:10" x14ac:dyDescent="0.25">
      <c r="A471" s="2" t="s">
        <v>677</v>
      </c>
      <c r="B471" s="2" t="s">
        <v>681</v>
      </c>
      <c r="D471" t="str">
        <f>IF(ISERROR(1/VLOOKUP($B471,Kraftvärmeprod!$B$1:$D$480,MATCH("Total värmeproduktion i kraftvärmeverk i kombinerad drift (GWh)",Kraftvärmeprod!$B$1:$AV$1,0),FALSE)),"Ej kraftvärme","Alternativproduktionsmetoden")</f>
        <v>Ej kraftvärme</v>
      </c>
      <c r="E471" s="73" t="str">
        <f>IF(ISERROR(1/VLOOKUP($B471,Kraftvärmeprod!$B$1:$BD$480,MATCH("Total värmeproduktion i kraftvärmeverk i kombinerad drift (GWh)",Kraftvärmeprod!$B$1:$AV$1,0),FALSE)),"",VLOOKUP($B471,'Slutlig allokering kvv'!$B$1:$BC$480,MATCH(E$1,'Slutlig allokering kvv'!$B$1:$AU$1,0),FALSE))</f>
        <v/>
      </c>
      <c r="F471" t="str">
        <f>IF(ISERROR(1/VLOOKUP($B471,Kraftvärmeprod!$B$1:$AV$480,MATCH("Producerad elenergi i kraftvärmeverk (GWh)",Kraftvärmeprod!$B$1:$AV$1,0),FALSE)),"",VLOOKUP($B471,Kraftvärmeprod!$B$1:$AV$480,MATCH("Producerad elenergi i kraftvärmeverk (GWh)",Kraftvärmeprod!$B$1:$AV$1,0),FALSE))</f>
        <v/>
      </c>
      <c r="G471" t="str">
        <f>IF(ISERROR(1/VLOOKUP($B471,Miljö!$B$1:$T$480,MATCH("Såld mängd produktionsspecifik fjärrvärme (GWh)",Miljö!$B$1:$T$1,0),FALSE)),"",VLOOKUP($B471,Miljö!$B$1:$T$480,MATCH("Såld mängd produktionsspecifik fjärrvärme (GWh)",Miljö!$B$1:$T$1,0),FALSE))</f>
        <v/>
      </c>
      <c r="J471" t="str">
        <f t="shared" si="7"/>
        <v>Övik Energi AB</v>
      </c>
    </row>
    <row r="472" spans="1:10" x14ac:dyDescent="0.25">
      <c r="A472" s="2" t="s">
        <v>677</v>
      </c>
      <c r="B472" s="2" t="s">
        <v>682</v>
      </c>
      <c r="D472" t="str">
        <f>IF(ISERROR(1/VLOOKUP($B472,Kraftvärmeprod!$B$1:$D$480,MATCH("Total värmeproduktion i kraftvärmeverk i kombinerad drift (GWh)",Kraftvärmeprod!$B$1:$AV$1,0),FALSE)),"Ej kraftvärme","Alternativproduktionsmetoden")</f>
        <v>Alternativproduktionsmetoden</v>
      </c>
      <c r="E472" s="73">
        <f>IF(ISERROR(1/VLOOKUP($B472,Kraftvärmeprod!$B$1:$BD$480,MATCH("Total värmeproduktion i kraftvärmeverk i kombinerad drift (GWh)",Kraftvärmeprod!$B$1:$AV$1,0),FALSE)),"",VLOOKUP($B472,'Slutlig allokering kvv'!$B$1:$BC$480,MATCH(E$1,'Slutlig allokering kvv'!$B$1:$AU$1,0),FALSE))</f>
        <v>0.52570992529174743</v>
      </c>
      <c r="F472">
        <f>IF(ISERROR(1/VLOOKUP($B472,Kraftvärmeprod!$B$1:$AV$480,MATCH("Producerad elenergi i kraftvärmeverk (GWh)",Kraftvärmeprod!$B$1:$AV$1,0),FALSE)),"",VLOOKUP($B472,Kraftvärmeprod!$B$1:$AV$480,MATCH("Producerad elenergi i kraftvärmeverk (GWh)",Kraftvärmeprod!$B$1:$AV$1,0),FALSE))</f>
        <v>97.373999999999995</v>
      </c>
      <c r="G472" t="str">
        <f>IF(ISERROR(1/VLOOKUP($B472,Miljö!$B$1:$T$480,MATCH("Såld mängd produktionsspecifik fjärrvärme (GWh)",Miljö!$B$1:$T$1,0),FALSE)),"",VLOOKUP($B472,Miljö!$B$1:$T$480,MATCH("Såld mängd produktionsspecifik fjärrvärme (GWh)",Miljö!$B$1:$T$1,0),FALSE))</f>
        <v/>
      </c>
      <c r="J472" t="str">
        <f t="shared" si="7"/>
        <v>Övik Energi AB</v>
      </c>
    </row>
    <row r="473" spans="1:10" x14ac:dyDescent="0.25">
      <c r="A473" s="2" t="s">
        <v>677</v>
      </c>
      <c r="B473" s="2" t="s">
        <v>683</v>
      </c>
      <c r="D473" t="str">
        <f>IF(ISERROR(1/VLOOKUP($B473,Kraftvärmeprod!$B$1:$D$480,MATCH("Total värmeproduktion i kraftvärmeverk i kombinerad drift (GWh)",Kraftvärmeprod!$B$1:$AV$1,0),FALSE)),"Ej kraftvärme","Alternativproduktionsmetoden")</f>
        <v>Alternativproduktionsmetoden</v>
      </c>
      <c r="E473" s="73">
        <f>IF(ISERROR(1/VLOOKUP($B473,Kraftvärmeprod!$B$1:$BD$480,MATCH("Total värmeproduktion i kraftvärmeverk i kombinerad drift (GWh)",Kraftvärmeprod!$B$1:$AV$1,0),FALSE)),"",VLOOKUP($B473,'Slutlig allokering kvv'!$B$1:$BC$480,MATCH(E$1,'Slutlig allokering kvv'!$B$1:$AU$1,0),FALSE))</f>
        <v>0.44047253275225567</v>
      </c>
      <c r="F473">
        <f>IF(ISERROR(1/VLOOKUP($B473,Kraftvärmeprod!$B$1:$AV$480,MATCH("Producerad elenergi i kraftvärmeverk (GWh)",Kraftvärmeprod!$B$1:$AV$1,0),FALSE)),"",VLOOKUP($B473,Kraftvärmeprod!$B$1:$AV$480,MATCH("Producerad elenergi i kraftvärmeverk (GWh)",Kraftvärmeprod!$B$1:$AV$1,0),FALSE))</f>
        <v>91.77</v>
      </c>
      <c r="G473" t="str">
        <f>IF(ISERROR(1/VLOOKUP($B473,Miljö!$B$1:$T$480,MATCH("Såld mängd produktionsspecifik fjärrvärme (GWh)",Miljö!$B$1:$T$1,0),FALSE)),"",VLOOKUP($B473,Miljö!$B$1:$T$480,MATCH("Såld mängd produktionsspecifik fjärrvärme (GWh)",Miljö!$B$1:$T$1,0),FALSE))</f>
        <v/>
      </c>
      <c r="J473" t="str">
        <f t="shared" si="7"/>
        <v>Övik Energi AB</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3"/>
  <sheetViews>
    <sheetView workbookViewId="0"/>
  </sheetViews>
  <sheetFormatPr defaultRowHeight="15" x14ac:dyDescent="0.25"/>
  <cols>
    <col min="1" max="1" width="33" bestFit="1" customWidth="1"/>
    <col min="2" max="2" width="13.140625" bestFit="1" customWidth="1"/>
    <col min="4" max="4" width="50.5703125" customWidth="1"/>
    <col min="10" max="10" width="9.140625" style="13"/>
  </cols>
  <sheetData>
    <row r="1" spans="1:10" ht="21" x14ac:dyDescent="0.35">
      <c r="A1" s="5" t="s">
        <v>1101</v>
      </c>
    </row>
    <row r="2" spans="1:10" x14ac:dyDescent="0.25">
      <c r="A2" s="6" t="s">
        <v>0</v>
      </c>
      <c r="B2" s="6" t="s">
        <v>1</v>
      </c>
      <c r="D2" s="7" t="s">
        <v>1102</v>
      </c>
      <c r="J2" s="2"/>
    </row>
    <row r="3" spans="1:10" x14ac:dyDescent="0.25">
      <c r="A3" s="2" t="s">
        <v>86</v>
      </c>
      <c r="B3" s="2" t="s">
        <v>87</v>
      </c>
      <c r="C3" s="8"/>
      <c r="D3" s="9" t="s">
        <v>1103</v>
      </c>
      <c r="J3" s="2"/>
    </row>
    <row r="4" spans="1:10" x14ac:dyDescent="0.25">
      <c r="A4" s="2" t="s">
        <v>400</v>
      </c>
      <c r="B4" s="2" t="s">
        <v>20</v>
      </c>
      <c r="C4" s="8"/>
      <c r="D4" s="9" t="s">
        <v>1104</v>
      </c>
      <c r="J4" s="2"/>
    </row>
    <row r="5" spans="1:10" x14ac:dyDescent="0.25">
      <c r="A5" s="2" t="s">
        <v>596</v>
      </c>
      <c r="B5" s="2" t="s">
        <v>589</v>
      </c>
      <c r="C5" s="8"/>
      <c r="D5" s="9" t="s">
        <v>1105</v>
      </c>
      <c r="J5" s="2"/>
    </row>
    <row r="6" spans="1:10" x14ac:dyDescent="0.25">
      <c r="A6" s="2" t="s">
        <v>585</v>
      </c>
      <c r="B6" s="2" t="s">
        <v>589</v>
      </c>
      <c r="D6" s="9" t="s">
        <v>1106</v>
      </c>
      <c r="J6" s="2"/>
    </row>
    <row r="7" spans="1:10" x14ac:dyDescent="0.25">
      <c r="A7" s="2" t="s">
        <v>676</v>
      </c>
      <c r="B7" s="2" t="s">
        <v>22</v>
      </c>
      <c r="D7" s="9" t="s">
        <v>1107</v>
      </c>
      <c r="J7" s="2"/>
    </row>
    <row r="8" spans="1:10" x14ac:dyDescent="0.25">
      <c r="J8" s="2"/>
    </row>
    <row r="9" spans="1:10" x14ac:dyDescent="0.25">
      <c r="A9" s="358" t="s">
        <v>1142</v>
      </c>
      <c r="B9" s="358"/>
      <c r="J9" s="2"/>
    </row>
    <row r="10" spans="1:10" x14ac:dyDescent="0.25">
      <c r="A10" s="6" t="s">
        <v>0</v>
      </c>
      <c r="B10" s="6" t="s">
        <v>1</v>
      </c>
      <c r="D10" s="10" t="s">
        <v>1108</v>
      </c>
      <c r="J10" s="2"/>
    </row>
    <row r="11" spans="1:10" x14ac:dyDescent="0.25">
      <c r="A11" s="11" t="s">
        <v>728</v>
      </c>
      <c r="D11" s="9" t="s">
        <v>1109</v>
      </c>
      <c r="J11" s="2"/>
    </row>
    <row r="12" spans="1:10" x14ac:dyDescent="0.25">
      <c r="A12" s="2" t="s">
        <v>750</v>
      </c>
      <c r="B12" s="2" t="s">
        <v>729</v>
      </c>
      <c r="D12" s="9" t="s">
        <v>1110</v>
      </c>
      <c r="J12" s="2"/>
    </row>
    <row r="13" spans="1:10" x14ac:dyDescent="0.25">
      <c r="A13" s="2" t="s">
        <v>753</v>
      </c>
      <c r="B13" s="2" t="s">
        <v>729</v>
      </c>
      <c r="D13" s="9" t="s">
        <v>1111</v>
      </c>
      <c r="J13" s="2"/>
    </row>
    <row r="14" spans="1:10" x14ac:dyDescent="0.25">
      <c r="A14" s="2" t="s">
        <v>758</v>
      </c>
      <c r="B14" s="2" t="s">
        <v>729</v>
      </c>
      <c r="D14" s="9" t="s">
        <v>1112</v>
      </c>
      <c r="J14" s="2"/>
    </row>
    <row r="15" spans="1:10" x14ac:dyDescent="0.25">
      <c r="A15" s="2" t="s">
        <v>748</v>
      </c>
      <c r="B15" s="2" t="s">
        <v>729</v>
      </c>
      <c r="D15" s="9" t="s">
        <v>1113</v>
      </c>
      <c r="J15" s="2"/>
    </row>
    <row r="16" spans="1:10" x14ac:dyDescent="0.25">
      <c r="A16" s="2" t="s">
        <v>737</v>
      </c>
      <c r="D16" s="9" t="s">
        <v>1184</v>
      </c>
      <c r="J16" s="2"/>
    </row>
    <row r="17" spans="1:10" x14ac:dyDescent="0.25">
      <c r="A17" s="2"/>
      <c r="J17" s="2"/>
    </row>
    <row r="18" spans="1:10" x14ac:dyDescent="0.25">
      <c r="A18" s="6" t="s">
        <v>0</v>
      </c>
      <c r="B18" s="6" t="s">
        <v>1</v>
      </c>
      <c r="D18" s="7" t="s">
        <v>1114</v>
      </c>
      <c r="J18" s="2"/>
    </row>
    <row r="19" spans="1:10" x14ac:dyDescent="0.25">
      <c r="A19" t="s">
        <v>51</v>
      </c>
      <c r="B19" t="s">
        <v>50</v>
      </c>
      <c r="D19" s="12" t="s">
        <v>1115</v>
      </c>
      <c r="J19" s="2"/>
    </row>
    <row r="20" spans="1:10" x14ac:dyDescent="0.25">
      <c r="A20" t="s">
        <v>52</v>
      </c>
      <c r="B20" t="s">
        <v>50</v>
      </c>
      <c r="D20" s="12" t="s">
        <v>1116</v>
      </c>
      <c r="J20" s="2"/>
    </row>
    <row r="21" spans="1:10" x14ac:dyDescent="0.25">
      <c r="A21" t="s">
        <v>95</v>
      </c>
      <c r="B21" t="s">
        <v>94</v>
      </c>
      <c r="D21" s="12" t="s">
        <v>1117</v>
      </c>
    </row>
    <row r="22" spans="1:10" x14ac:dyDescent="0.25">
      <c r="A22" t="s">
        <v>161</v>
      </c>
      <c r="B22" t="s">
        <v>162</v>
      </c>
      <c r="D22" s="12" t="s">
        <v>1118</v>
      </c>
      <c r="J22" s="2"/>
    </row>
    <row r="23" spans="1:10" x14ac:dyDescent="0.25">
      <c r="A23" t="s">
        <v>164</v>
      </c>
      <c r="B23" t="s">
        <v>165</v>
      </c>
      <c r="D23" s="12" t="s">
        <v>1119</v>
      </c>
      <c r="J23" s="2"/>
    </row>
    <row r="24" spans="1:10" x14ac:dyDescent="0.25">
      <c r="A24" t="s">
        <v>219</v>
      </c>
      <c r="B24" t="s">
        <v>218</v>
      </c>
      <c r="D24" s="12" t="s">
        <v>1120</v>
      </c>
      <c r="J24" s="2"/>
    </row>
    <row r="25" spans="1:10" x14ac:dyDescent="0.25">
      <c r="A25" t="s">
        <v>239</v>
      </c>
      <c r="B25" t="s">
        <v>238</v>
      </c>
      <c r="D25" s="12" t="s">
        <v>1121</v>
      </c>
      <c r="J25" s="2"/>
    </row>
    <row r="26" spans="1:10" x14ac:dyDescent="0.25">
      <c r="A26" t="s">
        <v>252</v>
      </c>
      <c r="B26" t="s">
        <v>253</v>
      </c>
      <c r="D26" s="12" t="s">
        <v>1122</v>
      </c>
      <c r="J26" s="2"/>
    </row>
    <row r="27" spans="1:10" x14ac:dyDescent="0.25">
      <c r="A27" t="s">
        <v>255</v>
      </c>
      <c r="B27" t="s">
        <v>256</v>
      </c>
      <c r="D27" s="12" t="s">
        <v>1123</v>
      </c>
      <c r="J27" s="2"/>
    </row>
    <row r="28" spans="1:10" x14ac:dyDescent="0.25">
      <c r="A28" t="s">
        <v>292</v>
      </c>
      <c r="B28" t="s">
        <v>291</v>
      </c>
      <c r="D28" s="12" t="s">
        <v>1124</v>
      </c>
      <c r="J28" s="2"/>
    </row>
    <row r="29" spans="1:10" x14ac:dyDescent="0.25">
      <c r="A29" t="s">
        <v>300</v>
      </c>
      <c r="B29" t="s">
        <v>299</v>
      </c>
      <c r="D29" s="12" t="s">
        <v>1125</v>
      </c>
      <c r="J29" s="2"/>
    </row>
    <row r="30" spans="1:10" x14ac:dyDescent="0.25">
      <c r="A30" t="s">
        <v>351</v>
      </c>
      <c r="B30" t="s">
        <v>352</v>
      </c>
      <c r="D30" s="12" t="s">
        <v>1126</v>
      </c>
      <c r="J30" s="2"/>
    </row>
    <row r="31" spans="1:10" x14ac:dyDescent="0.25">
      <c r="A31" t="s">
        <v>351</v>
      </c>
      <c r="B31" t="s">
        <v>353</v>
      </c>
      <c r="D31" s="12" t="s">
        <v>1127</v>
      </c>
      <c r="J31" s="2"/>
    </row>
    <row r="32" spans="1:10" x14ac:dyDescent="0.25">
      <c r="A32" t="s">
        <v>351</v>
      </c>
      <c r="B32" t="s">
        <v>354</v>
      </c>
      <c r="D32" s="12" t="s">
        <v>1128</v>
      </c>
      <c r="J32" s="2"/>
    </row>
    <row r="33" spans="1:10" x14ac:dyDescent="0.25">
      <c r="A33" t="s">
        <v>351</v>
      </c>
      <c r="B33" t="s">
        <v>355</v>
      </c>
      <c r="D33" s="12" t="s">
        <v>1129</v>
      </c>
      <c r="J33" s="2"/>
    </row>
    <row r="34" spans="1:10" x14ac:dyDescent="0.25">
      <c r="A34" t="s">
        <v>351</v>
      </c>
      <c r="B34" t="s">
        <v>356</v>
      </c>
      <c r="D34" s="12" t="s">
        <v>1130</v>
      </c>
      <c r="J34" s="2"/>
    </row>
    <row r="35" spans="1:10" x14ac:dyDescent="0.25">
      <c r="A35" t="s">
        <v>351</v>
      </c>
      <c r="B35" t="s">
        <v>357</v>
      </c>
      <c r="D35" s="12" t="s">
        <v>1131</v>
      </c>
      <c r="J35" s="2"/>
    </row>
    <row r="36" spans="1:10" x14ac:dyDescent="0.25">
      <c r="A36" t="s">
        <v>351</v>
      </c>
      <c r="B36" t="s">
        <v>358</v>
      </c>
      <c r="D36" s="12" t="s">
        <v>1132</v>
      </c>
      <c r="J36" s="2"/>
    </row>
    <row r="37" spans="1:10" x14ac:dyDescent="0.25">
      <c r="A37" t="s">
        <v>351</v>
      </c>
      <c r="B37" t="s">
        <v>359</v>
      </c>
      <c r="D37" s="12" t="s">
        <v>1133</v>
      </c>
      <c r="J37" s="2"/>
    </row>
    <row r="38" spans="1:10" x14ac:dyDescent="0.25">
      <c r="A38" t="s">
        <v>397</v>
      </c>
      <c r="B38" t="s">
        <v>396</v>
      </c>
      <c r="D38" s="12" t="s">
        <v>1134</v>
      </c>
      <c r="J38" s="2"/>
    </row>
    <row r="39" spans="1:10" x14ac:dyDescent="0.25">
      <c r="A39" t="s">
        <v>507</v>
      </c>
      <c r="B39" t="s">
        <v>342</v>
      </c>
      <c r="D39" s="12" t="s">
        <v>1135</v>
      </c>
      <c r="J39" s="2"/>
    </row>
    <row r="40" spans="1:10" x14ac:dyDescent="0.25">
      <c r="A40" t="s">
        <v>511</v>
      </c>
      <c r="B40" t="s">
        <v>16</v>
      </c>
      <c r="D40" s="12" t="s">
        <v>1136</v>
      </c>
      <c r="J40" s="2"/>
    </row>
    <row r="41" spans="1:10" x14ac:dyDescent="0.25">
      <c r="A41" t="s">
        <v>548</v>
      </c>
      <c r="B41" t="s">
        <v>549</v>
      </c>
      <c r="D41" s="12" t="s">
        <v>1137</v>
      </c>
      <c r="J41" s="2"/>
    </row>
    <row r="42" spans="1:10" x14ac:dyDescent="0.25">
      <c r="A42" t="s">
        <v>325</v>
      </c>
      <c r="B42" t="s">
        <v>326</v>
      </c>
      <c r="D42" s="12" t="s">
        <v>1138</v>
      </c>
      <c r="J42" s="2"/>
    </row>
    <row r="43" spans="1:10" x14ac:dyDescent="0.25">
      <c r="A43" t="s">
        <v>660</v>
      </c>
      <c r="B43" t="s">
        <v>659</v>
      </c>
      <c r="D43" s="12" t="s">
        <v>1139</v>
      </c>
      <c r="J43" s="2"/>
    </row>
    <row r="44" spans="1:10" x14ac:dyDescent="0.25">
      <c r="A44" t="s">
        <v>663</v>
      </c>
      <c r="B44" t="s">
        <v>662</v>
      </c>
      <c r="D44" s="12" t="s">
        <v>1140</v>
      </c>
      <c r="J44" s="2"/>
    </row>
    <row r="45" spans="1:10" x14ac:dyDescent="0.25">
      <c r="A45" t="s">
        <v>674</v>
      </c>
      <c r="B45" t="s">
        <v>21</v>
      </c>
      <c r="D45" s="12" t="s">
        <v>1141</v>
      </c>
      <c r="J45" s="2"/>
    </row>
    <row r="46" spans="1:10" x14ac:dyDescent="0.25">
      <c r="J46" s="2"/>
    </row>
    <row r="48" spans="1:10" x14ac:dyDescent="0.25">
      <c r="J48" s="2"/>
    </row>
    <row r="49" spans="10:10" x14ac:dyDescent="0.25">
      <c r="J49" s="2"/>
    </row>
    <row r="50" spans="10:10" x14ac:dyDescent="0.25">
      <c r="J50" s="2"/>
    </row>
    <row r="51" spans="10:10" x14ac:dyDescent="0.25">
      <c r="J51" s="2"/>
    </row>
    <row r="52" spans="10:10" x14ac:dyDescent="0.25">
      <c r="J52" s="2"/>
    </row>
    <row r="53" spans="10:10" x14ac:dyDescent="0.25">
      <c r="J53" s="2"/>
    </row>
    <row r="54" spans="10:10" x14ac:dyDescent="0.25">
      <c r="J54" s="2"/>
    </row>
    <row r="55" spans="10:10" x14ac:dyDescent="0.25">
      <c r="J55" s="2"/>
    </row>
    <row r="56" spans="10:10" x14ac:dyDescent="0.25">
      <c r="J56" s="2"/>
    </row>
    <row r="57" spans="10:10" x14ac:dyDescent="0.25">
      <c r="J57" s="2"/>
    </row>
    <row r="58" spans="10:10" x14ac:dyDescent="0.25">
      <c r="J58" s="2"/>
    </row>
    <row r="59" spans="10:10" x14ac:dyDescent="0.25">
      <c r="J59" s="2"/>
    </row>
    <row r="60" spans="10:10" x14ac:dyDescent="0.25">
      <c r="J60" s="2"/>
    </row>
    <row r="61" spans="10:10" x14ac:dyDescent="0.25">
      <c r="J61" s="2"/>
    </row>
    <row r="62" spans="10:10" x14ac:dyDescent="0.25">
      <c r="J62" s="2"/>
    </row>
    <row r="63" spans="10:10" x14ac:dyDescent="0.25">
      <c r="J63" s="2"/>
    </row>
    <row r="64" spans="10:10" x14ac:dyDescent="0.25">
      <c r="J64" s="2"/>
    </row>
    <row r="65" spans="10:10" x14ac:dyDescent="0.25">
      <c r="J65" s="2"/>
    </row>
    <row r="66" spans="10:10" x14ac:dyDescent="0.25">
      <c r="J66" s="2"/>
    </row>
    <row r="67" spans="10:10" x14ac:dyDescent="0.25">
      <c r="J67" s="2"/>
    </row>
    <row r="68" spans="10:10" x14ac:dyDescent="0.25">
      <c r="J68" s="2"/>
    </row>
    <row r="69" spans="10:10" x14ac:dyDescent="0.25">
      <c r="J69" s="2"/>
    </row>
    <row r="70" spans="10:10" x14ac:dyDescent="0.25">
      <c r="J70" s="2"/>
    </row>
    <row r="71" spans="10:10" x14ac:dyDescent="0.25">
      <c r="J71" s="2"/>
    </row>
    <row r="72" spans="10:10" x14ac:dyDescent="0.25">
      <c r="J72" s="2"/>
    </row>
    <row r="73" spans="10:10" x14ac:dyDescent="0.25">
      <c r="J73" s="2"/>
    </row>
    <row r="74" spans="10:10" x14ac:dyDescent="0.25">
      <c r="J74" s="2"/>
    </row>
    <row r="75" spans="10:10" x14ac:dyDescent="0.25">
      <c r="J75" s="2"/>
    </row>
    <row r="76" spans="10:10" x14ac:dyDescent="0.25">
      <c r="J76" s="2"/>
    </row>
    <row r="77" spans="10:10" x14ac:dyDescent="0.25">
      <c r="J77" s="2"/>
    </row>
    <row r="78" spans="10:10" x14ac:dyDescent="0.25">
      <c r="J78" s="2"/>
    </row>
    <row r="79" spans="10:10" x14ac:dyDescent="0.25">
      <c r="J79" s="2"/>
    </row>
    <row r="80" spans="10:10" x14ac:dyDescent="0.25">
      <c r="J80" s="2"/>
    </row>
    <row r="81" spans="10:10" x14ac:dyDescent="0.25">
      <c r="J81" s="2"/>
    </row>
    <row r="82" spans="10:10" x14ac:dyDescent="0.25">
      <c r="J82" s="2"/>
    </row>
    <row r="83" spans="10:10" x14ac:dyDescent="0.25">
      <c r="J83" s="2"/>
    </row>
    <row r="84" spans="10:10" x14ac:dyDescent="0.25">
      <c r="J84" s="2"/>
    </row>
    <row r="85" spans="10:10" x14ac:dyDescent="0.25">
      <c r="J85" s="2"/>
    </row>
    <row r="86" spans="10:10" x14ac:dyDescent="0.25">
      <c r="J86" s="2"/>
    </row>
    <row r="87" spans="10:10" x14ac:dyDescent="0.25">
      <c r="J87" s="2"/>
    </row>
    <row r="88" spans="10:10" x14ac:dyDescent="0.25">
      <c r="J88" s="2"/>
    </row>
    <row r="89" spans="10:10" x14ac:dyDescent="0.25">
      <c r="J89" s="2"/>
    </row>
    <row r="90" spans="10:10" x14ac:dyDescent="0.25">
      <c r="J90" s="2"/>
    </row>
    <row r="91" spans="10:10" x14ac:dyDescent="0.25">
      <c r="J91" s="2"/>
    </row>
    <row r="92" spans="10:10" x14ac:dyDescent="0.25">
      <c r="J92" s="2"/>
    </row>
    <row r="93" spans="10:10" x14ac:dyDescent="0.25">
      <c r="J93" s="2"/>
    </row>
    <row r="94" spans="10:10" x14ac:dyDescent="0.25">
      <c r="J94" s="2"/>
    </row>
    <row r="95" spans="10:10" x14ac:dyDescent="0.25">
      <c r="J95" s="2"/>
    </row>
    <row r="96" spans="10:10" x14ac:dyDescent="0.25">
      <c r="J96" s="2"/>
    </row>
    <row r="97" spans="10:10" x14ac:dyDescent="0.25">
      <c r="J97" s="2"/>
    </row>
    <row r="98" spans="10:10" x14ac:dyDescent="0.25">
      <c r="J98" s="2"/>
    </row>
    <row r="99" spans="10:10" x14ac:dyDescent="0.25">
      <c r="J99" s="2"/>
    </row>
    <row r="100" spans="10:10" x14ac:dyDescent="0.25">
      <c r="J100" s="2"/>
    </row>
    <row r="101" spans="10:10" x14ac:dyDescent="0.25">
      <c r="J101" s="2"/>
    </row>
    <row r="102" spans="10:10" x14ac:dyDescent="0.25">
      <c r="J102" s="2"/>
    </row>
    <row r="103" spans="10:10" x14ac:dyDescent="0.25">
      <c r="J103" s="2"/>
    </row>
    <row r="104" spans="10:10" x14ac:dyDescent="0.25">
      <c r="J104" s="2"/>
    </row>
    <row r="105" spans="10:10" x14ac:dyDescent="0.25">
      <c r="J105" s="2"/>
    </row>
    <row r="106" spans="10:10" x14ac:dyDescent="0.25">
      <c r="J106" s="2"/>
    </row>
    <row r="107" spans="10:10" x14ac:dyDescent="0.25">
      <c r="J107" s="2"/>
    </row>
    <row r="108" spans="10:10" x14ac:dyDescent="0.25">
      <c r="J108" s="2"/>
    </row>
    <row r="109" spans="10:10" x14ac:dyDescent="0.25">
      <c r="J109" s="2"/>
    </row>
    <row r="110" spans="10:10" x14ac:dyDescent="0.25">
      <c r="J110" s="2"/>
    </row>
    <row r="111" spans="10:10" x14ac:dyDescent="0.25">
      <c r="J111" s="2"/>
    </row>
    <row r="112" spans="10:10" x14ac:dyDescent="0.25">
      <c r="J112" s="2"/>
    </row>
    <row r="113" spans="10:10" x14ac:dyDescent="0.25">
      <c r="J113" s="2"/>
    </row>
    <row r="114" spans="10:10" x14ac:dyDescent="0.25">
      <c r="J114" s="2"/>
    </row>
    <row r="115" spans="10:10" x14ac:dyDescent="0.25">
      <c r="J115" s="2"/>
    </row>
    <row r="116" spans="10:10" x14ac:dyDescent="0.25">
      <c r="J116" s="2"/>
    </row>
    <row r="117" spans="10:10" x14ac:dyDescent="0.25">
      <c r="J117" s="2"/>
    </row>
    <row r="118" spans="10:10" x14ac:dyDescent="0.25">
      <c r="J118" s="2"/>
    </row>
    <row r="119" spans="10:10" x14ac:dyDescent="0.25">
      <c r="J119" s="2"/>
    </row>
    <row r="120" spans="10:10" x14ac:dyDescent="0.25">
      <c r="J120" s="2"/>
    </row>
    <row r="121" spans="10:10" x14ac:dyDescent="0.25">
      <c r="J121" s="2"/>
    </row>
    <row r="122" spans="10:10" x14ac:dyDescent="0.25">
      <c r="J122" s="2"/>
    </row>
    <row r="123" spans="10:10" x14ac:dyDescent="0.25">
      <c r="J123" s="2"/>
    </row>
    <row r="124" spans="10:10" x14ac:dyDescent="0.25">
      <c r="J124" s="2"/>
    </row>
    <row r="125" spans="10:10" x14ac:dyDescent="0.25">
      <c r="J125" s="2"/>
    </row>
    <row r="126" spans="10:10" x14ac:dyDescent="0.25">
      <c r="J126" s="2"/>
    </row>
    <row r="127" spans="10:10" x14ac:dyDescent="0.25">
      <c r="J127" s="2"/>
    </row>
    <row r="128" spans="10:10" x14ac:dyDescent="0.25">
      <c r="J128" s="2"/>
    </row>
    <row r="129" spans="10:10" x14ac:dyDescent="0.25">
      <c r="J129" s="2"/>
    </row>
    <row r="130" spans="10:10" x14ac:dyDescent="0.25">
      <c r="J130" s="2"/>
    </row>
    <row r="131" spans="10:10" x14ac:dyDescent="0.25">
      <c r="J131" s="2"/>
    </row>
    <row r="132" spans="10:10" x14ac:dyDescent="0.25">
      <c r="J132" s="2"/>
    </row>
    <row r="133" spans="10:10" x14ac:dyDescent="0.25">
      <c r="J133" s="2"/>
    </row>
    <row r="134" spans="10:10" x14ac:dyDescent="0.25">
      <c r="J134" s="2"/>
    </row>
    <row r="135" spans="10:10" x14ac:dyDescent="0.25">
      <c r="J135" s="2"/>
    </row>
    <row r="136" spans="10:10" x14ac:dyDescent="0.25">
      <c r="J136" s="2"/>
    </row>
    <row r="137" spans="10:10" x14ac:dyDescent="0.25">
      <c r="J137" s="2"/>
    </row>
    <row r="138" spans="10:10" x14ac:dyDescent="0.25">
      <c r="J138" s="2"/>
    </row>
    <row r="139" spans="10:10" x14ac:dyDescent="0.25">
      <c r="J139" s="2"/>
    </row>
    <row r="140" spans="10:10" x14ac:dyDescent="0.25">
      <c r="J140" s="2"/>
    </row>
    <row r="141" spans="10:10" x14ac:dyDescent="0.25">
      <c r="J141" s="2"/>
    </row>
    <row r="142" spans="10:10" x14ac:dyDescent="0.25">
      <c r="J142" s="2"/>
    </row>
    <row r="143" spans="10:10" x14ac:dyDescent="0.25">
      <c r="J143" s="2"/>
    </row>
    <row r="144" spans="10:10" x14ac:dyDescent="0.25">
      <c r="J144" s="2"/>
    </row>
    <row r="145" spans="10:10" x14ac:dyDescent="0.25">
      <c r="J145" s="2"/>
    </row>
    <row r="146" spans="10:10" x14ac:dyDescent="0.25">
      <c r="J146" s="2"/>
    </row>
    <row r="147" spans="10:10" x14ac:dyDescent="0.25">
      <c r="J147" s="2"/>
    </row>
    <row r="148" spans="10:10" x14ac:dyDescent="0.25">
      <c r="J148" s="2"/>
    </row>
    <row r="149" spans="10:10" x14ac:dyDescent="0.25">
      <c r="J149" s="2"/>
    </row>
    <row r="150" spans="10:10" x14ac:dyDescent="0.25">
      <c r="J150" s="2"/>
    </row>
    <row r="151" spans="10:10" x14ac:dyDescent="0.25">
      <c r="J151" s="2"/>
    </row>
    <row r="152" spans="10:10" x14ac:dyDescent="0.25">
      <c r="J152" s="2"/>
    </row>
    <row r="153" spans="10:10" x14ac:dyDescent="0.25">
      <c r="J153" s="2"/>
    </row>
    <row r="154" spans="10:10" x14ac:dyDescent="0.25">
      <c r="J154" s="2"/>
    </row>
    <row r="155" spans="10:10" x14ac:dyDescent="0.25">
      <c r="J155" s="2"/>
    </row>
    <row r="156" spans="10:10" x14ac:dyDescent="0.25">
      <c r="J156" s="2"/>
    </row>
    <row r="157" spans="10:10" x14ac:dyDescent="0.25">
      <c r="J157" s="2"/>
    </row>
    <row r="158" spans="10:10" x14ac:dyDescent="0.25">
      <c r="J158" s="2"/>
    </row>
    <row r="159" spans="10:10" x14ac:dyDescent="0.25">
      <c r="J159" s="2"/>
    </row>
    <row r="160" spans="10:10" x14ac:dyDescent="0.25">
      <c r="J160" s="2"/>
    </row>
    <row r="161" spans="10:10" x14ac:dyDescent="0.25">
      <c r="J161" s="2"/>
    </row>
    <row r="162" spans="10:10" x14ac:dyDescent="0.25">
      <c r="J162" s="2"/>
    </row>
    <row r="163" spans="10:10" x14ac:dyDescent="0.25">
      <c r="J163" s="2"/>
    </row>
    <row r="164" spans="10:10" x14ac:dyDescent="0.25">
      <c r="J164" s="2"/>
    </row>
    <row r="165" spans="10:10" x14ac:dyDescent="0.25">
      <c r="J165" s="2"/>
    </row>
    <row r="166" spans="10:10" x14ac:dyDescent="0.25">
      <c r="J166" s="2"/>
    </row>
    <row r="167" spans="10:10" x14ac:dyDescent="0.25">
      <c r="J167" s="2"/>
    </row>
    <row r="168" spans="10:10" x14ac:dyDescent="0.25">
      <c r="J168" s="2"/>
    </row>
    <row r="169" spans="10:10" x14ac:dyDescent="0.25">
      <c r="J169" s="2"/>
    </row>
    <row r="171" spans="10:10" x14ac:dyDescent="0.25">
      <c r="J171" s="2"/>
    </row>
    <row r="172" spans="10:10" x14ac:dyDescent="0.25">
      <c r="J172" s="2"/>
    </row>
    <row r="173" spans="10:10" x14ac:dyDescent="0.25">
      <c r="J173" s="2"/>
    </row>
    <row r="174" spans="10:10" x14ac:dyDescent="0.25">
      <c r="J174" s="2"/>
    </row>
    <row r="175" spans="10:10" x14ac:dyDescent="0.25">
      <c r="J175" s="2"/>
    </row>
    <row r="176" spans="10:10" x14ac:dyDescent="0.25">
      <c r="J176" s="2"/>
    </row>
    <row r="177" spans="10:10" x14ac:dyDescent="0.25">
      <c r="J177" s="2"/>
    </row>
    <row r="178" spans="10:10" x14ac:dyDescent="0.25">
      <c r="J178" s="2"/>
    </row>
    <row r="179" spans="10:10" x14ac:dyDescent="0.25">
      <c r="J179" s="2"/>
    </row>
    <row r="180" spans="10:10" x14ac:dyDescent="0.25">
      <c r="J180" s="2"/>
    </row>
    <row r="181" spans="10:10" x14ac:dyDescent="0.25">
      <c r="J181" s="2"/>
    </row>
    <row r="182" spans="10:10" x14ac:dyDescent="0.25">
      <c r="J182" s="2"/>
    </row>
    <row r="183" spans="10:10" x14ac:dyDescent="0.25">
      <c r="J183" s="2"/>
    </row>
    <row r="184" spans="10:10" x14ac:dyDescent="0.25">
      <c r="J184" s="2"/>
    </row>
    <row r="185" spans="10:10" x14ac:dyDescent="0.25">
      <c r="J185" s="2"/>
    </row>
    <row r="186" spans="10:10" x14ac:dyDescent="0.25">
      <c r="J186" s="2"/>
    </row>
    <row r="187" spans="10:10" x14ac:dyDescent="0.25">
      <c r="J187" s="2"/>
    </row>
    <row r="188" spans="10:10" x14ac:dyDescent="0.25">
      <c r="J188" s="2"/>
    </row>
    <row r="189" spans="10:10" x14ac:dyDescent="0.25">
      <c r="J189" s="2"/>
    </row>
    <row r="190" spans="10:10" x14ac:dyDescent="0.25">
      <c r="J190" s="2"/>
    </row>
    <row r="191" spans="10:10" x14ac:dyDescent="0.25">
      <c r="J191" s="2"/>
    </row>
    <row r="192" spans="10:10" x14ac:dyDescent="0.25">
      <c r="J192" s="2"/>
    </row>
    <row r="193" spans="10:10" x14ac:dyDescent="0.25">
      <c r="J193" s="2"/>
    </row>
    <row r="194" spans="10:10" x14ac:dyDescent="0.25">
      <c r="J194" s="2"/>
    </row>
    <row r="195" spans="10:10" x14ac:dyDescent="0.25">
      <c r="J195" s="2"/>
    </row>
    <row r="196" spans="10:10" x14ac:dyDescent="0.25">
      <c r="J196" s="2"/>
    </row>
    <row r="197" spans="10:10" x14ac:dyDescent="0.25">
      <c r="J197" s="2"/>
    </row>
    <row r="198" spans="10:10" x14ac:dyDescent="0.25">
      <c r="J198" s="2"/>
    </row>
    <row r="199" spans="10:10" x14ac:dyDescent="0.25">
      <c r="J199" s="2"/>
    </row>
    <row r="200" spans="10:10" x14ac:dyDescent="0.25">
      <c r="J200" s="2"/>
    </row>
    <row r="201" spans="10:10" x14ac:dyDescent="0.25">
      <c r="J201" s="2"/>
    </row>
    <row r="202" spans="10:10" x14ac:dyDescent="0.25">
      <c r="J202" s="2"/>
    </row>
    <row r="203" spans="10:10" x14ac:dyDescent="0.25">
      <c r="J203" s="2"/>
    </row>
    <row r="204" spans="10:10" x14ac:dyDescent="0.25">
      <c r="J204" s="2"/>
    </row>
    <row r="205" spans="10:10" x14ac:dyDescent="0.25">
      <c r="J205" s="2"/>
    </row>
    <row r="206" spans="10:10" x14ac:dyDescent="0.25">
      <c r="J206" s="2"/>
    </row>
    <row r="207" spans="10:10" x14ac:dyDescent="0.25">
      <c r="J207" s="2"/>
    </row>
    <row r="208" spans="10:10" x14ac:dyDescent="0.25">
      <c r="J208" s="2"/>
    </row>
    <row r="209" spans="10:10" x14ac:dyDescent="0.25">
      <c r="J209" s="2"/>
    </row>
    <row r="210" spans="10:10" x14ac:dyDescent="0.25">
      <c r="J210" s="2"/>
    </row>
    <row r="211" spans="10:10" x14ac:dyDescent="0.25">
      <c r="J211" s="2"/>
    </row>
    <row r="212" spans="10:10" x14ac:dyDescent="0.25">
      <c r="J212" s="2"/>
    </row>
    <row r="213" spans="10:10" x14ac:dyDescent="0.25">
      <c r="J213" s="2"/>
    </row>
    <row r="214" spans="10:10" x14ac:dyDescent="0.25">
      <c r="J214" s="2"/>
    </row>
    <row r="215" spans="10:10" x14ac:dyDescent="0.25">
      <c r="J215" s="2"/>
    </row>
    <row r="216" spans="10:10" x14ac:dyDescent="0.25">
      <c r="J216" s="2"/>
    </row>
    <row r="217" spans="10:10" x14ac:dyDescent="0.25">
      <c r="J217" s="2"/>
    </row>
    <row r="218" spans="10:10" x14ac:dyDescent="0.25">
      <c r="J218" s="2"/>
    </row>
    <row r="219" spans="10:10" x14ac:dyDescent="0.25">
      <c r="J219" s="2"/>
    </row>
    <row r="220" spans="10:10" x14ac:dyDescent="0.25">
      <c r="J220" s="2"/>
    </row>
    <row r="221" spans="10:10" x14ac:dyDescent="0.25">
      <c r="J221" s="2"/>
    </row>
    <row r="222" spans="10:10" x14ac:dyDescent="0.25">
      <c r="J222" s="2"/>
    </row>
    <row r="223" spans="10:10" x14ac:dyDescent="0.25">
      <c r="J223" s="2"/>
    </row>
    <row r="224" spans="10:10" x14ac:dyDescent="0.25">
      <c r="J224" s="2"/>
    </row>
    <row r="225" spans="10:10" x14ac:dyDescent="0.25">
      <c r="J225" s="2"/>
    </row>
    <row r="226" spans="10:10" x14ac:dyDescent="0.25">
      <c r="J226" s="2"/>
    </row>
    <row r="227" spans="10:10" x14ac:dyDescent="0.25">
      <c r="J227" s="2"/>
    </row>
    <row r="228" spans="10:10" x14ac:dyDescent="0.25">
      <c r="J228" s="2"/>
    </row>
    <row r="229" spans="10:10" x14ac:dyDescent="0.25">
      <c r="J229" s="2"/>
    </row>
    <row r="230" spans="10:10" x14ac:dyDescent="0.25">
      <c r="J230" s="2"/>
    </row>
    <row r="231" spans="10:10" x14ac:dyDescent="0.25">
      <c r="J231" s="2"/>
    </row>
    <row r="232" spans="10:10" x14ac:dyDescent="0.25">
      <c r="J232" s="2"/>
    </row>
    <row r="233" spans="10:10" x14ac:dyDescent="0.25">
      <c r="J233" s="2"/>
    </row>
    <row r="234" spans="10:10" x14ac:dyDescent="0.25">
      <c r="J234" s="2"/>
    </row>
    <row r="235" spans="10:10" x14ac:dyDescent="0.25">
      <c r="J235" s="2"/>
    </row>
    <row r="236" spans="10:10" x14ac:dyDescent="0.25">
      <c r="J236" s="2"/>
    </row>
    <row r="237" spans="10:10" x14ac:dyDescent="0.25">
      <c r="J237" s="2"/>
    </row>
    <row r="238" spans="10:10" x14ac:dyDescent="0.25">
      <c r="J238" s="2"/>
    </row>
    <row r="239" spans="10:10" x14ac:dyDescent="0.25">
      <c r="J239" s="2"/>
    </row>
    <row r="240" spans="10:10" x14ac:dyDescent="0.25">
      <c r="J240" s="2"/>
    </row>
    <row r="241" spans="10:10" x14ac:dyDescent="0.25">
      <c r="J241" s="2"/>
    </row>
    <row r="242" spans="10:10" x14ac:dyDescent="0.25">
      <c r="J242" s="2"/>
    </row>
    <row r="243" spans="10:10" x14ac:dyDescent="0.25">
      <c r="J243" s="2"/>
    </row>
    <row r="244" spans="10:10" x14ac:dyDescent="0.25">
      <c r="J244" s="2"/>
    </row>
    <row r="245" spans="10:10" x14ac:dyDescent="0.25">
      <c r="J245" s="2"/>
    </row>
    <row r="246" spans="10:10" x14ac:dyDescent="0.25">
      <c r="J246" s="2"/>
    </row>
    <row r="247" spans="10:10" x14ac:dyDescent="0.25">
      <c r="J247" s="2"/>
    </row>
    <row r="248" spans="10:10" x14ac:dyDescent="0.25">
      <c r="J248" s="2"/>
    </row>
    <row r="250" spans="10:10" x14ac:dyDescent="0.25">
      <c r="J250" s="2"/>
    </row>
    <row r="251" spans="10:10" x14ac:dyDescent="0.25">
      <c r="J251" s="2"/>
    </row>
    <row r="253" spans="10:10" x14ac:dyDescent="0.25">
      <c r="J253" s="2"/>
    </row>
    <row r="254" spans="10:10" x14ac:dyDescent="0.25">
      <c r="J254" s="2"/>
    </row>
    <row r="255" spans="10:10" x14ac:dyDescent="0.25">
      <c r="J255" s="2"/>
    </row>
    <row r="256" spans="10:10" x14ac:dyDescent="0.25">
      <c r="J256" s="2"/>
    </row>
    <row r="257" spans="10:10" x14ac:dyDescent="0.25">
      <c r="J257" s="2"/>
    </row>
    <row r="258" spans="10:10" x14ac:dyDescent="0.25">
      <c r="J258" s="2"/>
    </row>
    <row r="259" spans="10:10" x14ac:dyDescent="0.25">
      <c r="J259" s="2"/>
    </row>
    <row r="260" spans="10:10" x14ac:dyDescent="0.25">
      <c r="J260" s="2"/>
    </row>
    <row r="261" spans="10:10" x14ac:dyDescent="0.25">
      <c r="J261" s="2"/>
    </row>
    <row r="262" spans="10:10" x14ac:dyDescent="0.25">
      <c r="J262" s="2"/>
    </row>
    <row r="263" spans="10:10" x14ac:dyDescent="0.25">
      <c r="J263" s="2"/>
    </row>
    <row r="264" spans="10:10" x14ac:dyDescent="0.25">
      <c r="J264" s="2"/>
    </row>
    <row r="265" spans="10:10" x14ac:dyDescent="0.25">
      <c r="J265" s="2"/>
    </row>
    <row r="266" spans="10:10" x14ac:dyDescent="0.25">
      <c r="J266" s="2"/>
    </row>
    <row r="267" spans="10:10" x14ac:dyDescent="0.25">
      <c r="J267" s="2"/>
    </row>
    <row r="268" spans="10:10" x14ac:dyDescent="0.25">
      <c r="J268" s="2"/>
    </row>
    <row r="269" spans="10:10" x14ac:dyDescent="0.25">
      <c r="J269" s="2"/>
    </row>
    <row r="270" spans="10:10" x14ac:dyDescent="0.25">
      <c r="J270" s="2"/>
    </row>
    <row r="271" spans="10:10" x14ac:dyDescent="0.25">
      <c r="J271" s="2"/>
    </row>
    <row r="272" spans="10:10" x14ac:dyDescent="0.25">
      <c r="J272" s="2"/>
    </row>
    <row r="273" spans="10:10" x14ac:dyDescent="0.25">
      <c r="J273" s="2"/>
    </row>
    <row r="275" spans="10:10" x14ac:dyDescent="0.25">
      <c r="J275" s="2"/>
    </row>
    <row r="276" spans="10:10" x14ac:dyDescent="0.25">
      <c r="J276" s="2"/>
    </row>
    <row r="277" spans="10:10" x14ac:dyDescent="0.25">
      <c r="J277" s="2"/>
    </row>
    <row r="278" spans="10:10" x14ac:dyDescent="0.25">
      <c r="J278" s="2"/>
    </row>
    <row r="279" spans="10:10" x14ac:dyDescent="0.25">
      <c r="J279" s="2"/>
    </row>
    <row r="280" spans="10:10" x14ac:dyDescent="0.25">
      <c r="J280" s="2"/>
    </row>
    <row r="281" spans="10:10" x14ac:dyDescent="0.25">
      <c r="J281" s="2"/>
    </row>
    <row r="282" spans="10:10" x14ac:dyDescent="0.25">
      <c r="J282" s="2"/>
    </row>
    <row r="283" spans="10:10" x14ac:dyDescent="0.25">
      <c r="J283" s="2"/>
    </row>
    <row r="284" spans="10:10" x14ac:dyDescent="0.25">
      <c r="J284" s="2"/>
    </row>
    <row r="285" spans="10:10" x14ac:dyDescent="0.25">
      <c r="J285" s="2"/>
    </row>
    <row r="286" spans="10:10" x14ac:dyDescent="0.25">
      <c r="J286" s="2"/>
    </row>
    <row r="287" spans="10:10" x14ac:dyDescent="0.25">
      <c r="J287" s="2"/>
    </row>
    <row r="288" spans="10:10" x14ac:dyDescent="0.25">
      <c r="J288" s="2"/>
    </row>
    <row r="289" spans="10:10" x14ac:dyDescent="0.25">
      <c r="J289" s="2"/>
    </row>
    <row r="290" spans="10:10" x14ac:dyDescent="0.25">
      <c r="J290" s="2"/>
    </row>
    <row r="291" spans="10:10" x14ac:dyDescent="0.25">
      <c r="J291" s="2"/>
    </row>
    <row r="292" spans="10:10" x14ac:dyDescent="0.25">
      <c r="J292" s="2"/>
    </row>
    <row r="293" spans="10:10" x14ac:dyDescent="0.25">
      <c r="J293" s="2"/>
    </row>
    <row r="294" spans="10:10" x14ac:dyDescent="0.25">
      <c r="J294" s="2"/>
    </row>
    <row r="295" spans="10:10" x14ac:dyDescent="0.25">
      <c r="J295" s="2"/>
    </row>
    <row r="296" spans="10:10" x14ac:dyDescent="0.25">
      <c r="J296" s="2"/>
    </row>
    <row r="297" spans="10:10" x14ac:dyDescent="0.25">
      <c r="J297" s="2"/>
    </row>
    <row r="298" spans="10:10" x14ac:dyDescent="0.25">
      <c r="J298" s="2"/>
    </row>
    <row r="299" spans="10:10" x14ac:dyDescent="0.25">
      <c r="J299" s="2"/>
    </row>
    <row r="300" spans="10:10" x14ac:dyDescent="0.25">
      <c r="J300" s="2"/>
    </row>
    <row r="301" spans="10:10" x14ac:dyDescent="0.25">
      <c r="J301" s="2"/>
    </row>
    <row r="302" spans="10:10" x14ac:dyDescent="0.25">
      <c r="J302" s="2"/>
    </row>
    <row r="303" spans="10:10" x14ac:dyDescent="0.25">
      <c r="J303" s="2"/>
    </row>
    <row r="304" spans="10:10" x14ac:dyDescent="0.25">
      <c r="J304" s="2"/>
    </row>
    <row r="305" spans="10:10" x14ac:dyDescent="0.25">
      <c r="J305" s="2"/>
    </row>
    <row r="306" spans="10:10" x14ac:dyDescent="0.25">
      <c r="J306" s="2"/>
    </row>
    <row r="307" spans="10:10" x14ac:dyDescent="0.25">
      <c r="J307" s="2"/>
    </row>
    <row r="308" spans="10:10" x14ac:dyDescent="0.25">
      <c r="J308" s="2"/>
    </row>
    <row r="309" spans="10:10" x14ac:dyDescent="0.25">
      <c r="J309" s="2"/>
    </row>
    <row r="310" spans="10:10" x14ac:dyDescent="0.25">
      <c r="J310" s="2"/>
    </row>
    <row r="311" spans="10:10" x14ac:dyDescent="0.25">
      <c r="J311" s="2"/>
    </row>
    <row r="312" spans="10:10" x14ac:dyDescent="0.25">
      <c r="J312" s="2"/>
    </row>
    <row r="313" spans="10:10" x14ac:dyDescent="0.25">
      <c r="J313" s="2"/>
    </row>
    <row r="314" spans="10:10" x14ac:dyDescent="0.25">
      <c r="J314" s="2"/>
    </row>
    <row r="315" spans="10:10" x14ac:dyDescent="0.25">
      <c r="J315" s="2"/>
    </row>
    <row r="316" spans="10:10" x14ac:dyDescent="0.25">
      <c r="J316" s="2"/>
    </row>
    <row r="317" spans="10:10" x14ac:dyDescent="0.25">
      <c r="J317" s="2"/>
    </row>
    <row r="318" spans="10:10" x14ac:dyDescent="0.25">
      <c r="J318" s="2"/>
    </row>
    <row r="319" spans="10:10" x14ac:dyDescent="0.25">
      <c r="J319" s="2"/>
    </row>
    <row r="320" spans="10:10" x14ac:dyDescent="0.25">
      <c r="J320" s="2"/>
    </row>
    <row r="321" spans="10:10" x14ac:dyDescent="0.25">
      <c r="J321" s="2"/>
    </row>
    <row r="322" spans="10:10" x14ac:dyDescent="0.25">
      <c r="J322" s="2"/>
    </row>
    <row r="323" spans="10:10" x14ac:dyDescent="0.25">
      <c r="J323" s="2"/>
    </row>
    <row r="324" spans="10:10" x14ac:dyDescent="0.25">
      <c r="J324" s="2"/>
    </row>
    <row r="325" spans="10:10" x14ac:dyDescent="0.25">
      <c r="J325" s="2"/>
    </row>
    <row r="326" spans="10:10" x14ac:dyDescent="0.25">
      <c r="J326" s="2"/>
    </row>
    <row r="327" spans="10:10" x14ac:dyDescent="0.25">
      <c r="J327" s="2"/>
    </row>
    <row r="328" spans="10:10" x14ac:dyDescent="0.25">
      <c r="J328" s="2"/>
    </row>
    <row r="329" spans="10:10" x14ac:dyDescent="0.25">
      <c r="J329" s="2"/>
    </row>
    <row r="330" spans="10:10" x14ac:dyDescent="0.25">
      <c r="J330" s="2"/>
    </row>
    <row r="331" spans="10:10" x14ac:dyDescent="0.25">
      <c r="J331" s="2"/>
    </row>
    <row r="332" spans="10:10" x14ac:dyDescent="0.25">
      <c r="J332" s="2"/>
    </row>
    <row r="333" spans="10:10" x14ac:dyDescent="0.25">
      <c r="J333" s="2"/>
    </row>
    <row r="334" spans="10:10" x14ac:dyDescent="0.25">
      <c r="J334" s="2"/>
    </row>
    <row r="335" spans="10:10" x14ac:dyDescent="0.25">
      <c r="J335" s="2"/>
    </row>
    <row r="336" spans="10:10" x14ac:dyDescent="0.25">
      <c r="J336" s="2"/>
    </row>
    <row r="337" spans="10:10" x14ac:dyDescent="0.25">
      <c r="J337" s="2"/>
    </row>
    <row r="338" spans="10:10" x14ac:dyDescent="0.25">
      <c r="J338" s="2"/>
    </row>
    <row r="339" spans="10:10" x14ac:dyDescent="0.25">
      <c r="J339" s="2"/>
    </row>
    <row r="340" spans="10:10" x14ac:dyDescent="0.25">
      <c r="J340" s="2"/>
    </row>
    <row r="341" spans="10:10" x14ac:dyDescent="0.25">
      <c r="J341" s="2"/>
    </row>
    <row r="342" spans="10:10" x14ac:dyDescent="0.25">
      <c r="J342" s="2"/>
    </row>
    <row r="343" spans="10:10" x14ac:dyDescent="0.25">
      <c r="J343" s="2"/>
    </row>
    <row r="344" spans="10:10" x14ac:dyDescent="0.25">
      <c r="J344" s="2"/>
    </row>
    <row r="345" spans="10:10" x14ac:dyDescent="0.25">
      <c r="J345" s="2"/>
    </row>
    <row r="346" spans="10:10" x14ac:dyDescent="0.25">
      <c r="J346" s="2"/>
    </row>
    <row r="347" spans="10:10" x14ac:dyDescent="0.25">
      <c r="J347" s="2"/>
    </row>
    <row r="348" spans="10:10" x14ac:dyDescent="0.25">
      <c r="J348" s="2"/>
    </row>
    <row r="349" spans="10:10" x14ac:dyDescent="0.25">
      <c r="J349" s="2"/>
    </row>
    <row r="350" spans="10:10" x14ac:dyDescent="0.25">
      <c r="J350" s="2"/>
    </row>
    <row r="351" spans="10:10" x14ac:dyDescent="0.25">
      <c r="J351" s="2"/>
    </row>
    <row r="352" spans="10:10" x14ac:dyDescent="0.25">
      <c r="J352" s="2"/>
    </row>
    <row r="353" spans="10:10" x14ac:dyDescent="0.25">
      <c r="J353" s="2"/>
    </row>
    <row r="354" spans="10:10" x14ac:dyDescent="0.25">
      <c r="J354" s="2"/>
    </row>
    <row r="355" spans="10:10" x14ac:dyDescent="0.25">
      <c r="J355" s="2"/>
    </row>
    <row r="356" spans="10:10" x14ac:dyDescent="0.25">
      <c r="J356" s="2"/>
    </row>
    <row r="357" spans="10:10" x14ac:dyDescent="0.25">
      <c r="J357" s="2"/>
    </row>
    <row r="358" spans="10:10" x14ac:dyDescent="0.25">
      <c r="J358" s="2"/>
    </row>
    <row r="359" spans="10:10" x14ac:dyDescent="0.25">
      <c r="J359" s="2"/>
    </row>
    <row r="360" spans="10:10" x14ac:dyDescent="0.25">
      <c r="J360" s="2"/>
    </row>
    <row r="361" spans="10:10" x14ac:dyDescent="0.25">
      <c r="J361" s="2"/>
    </row>
    <row r="362" spans="10:10" x14ac:dyDescent="0.25">
      <c r="J362" s="2"/>
    </row>
    <row r="363" spans="10:10" x14ac:dyDescent="0.25">
      <c r="J363" s="2"/>
    </row>
    <row r="364" spans="10:10" x14ac:dyDescent="0.25">
      <c r="J364" s="2"/>
    </row>
    <row r="365" spans="10:10" x14ac:dyDescent="0.25">
      <c r="J365" s="2"/>
    </row>
    <row r="366" spans="10:10" x14ac:dyDescent="0.25">
      <c r="J366" s="2"/>
    </row>
    <row r="367" spans="10:10" x14ac:dyDescent="0.25">
      <c r="J367" s="2"/>
    </row>
    <row r="368" spans="10:10" x14ac:dyDescent="0.25">
      <c r="J368" s="2"/>
    </row>
    <row r="369" spans="10:10" x14ac:dyDescent="0.25">
      <c r="J369" s="2"/>
    </row>
    <row r="370" spans="10:10" x14ac:dyDescent="0.25">
      <c r="J370" s="2"/>
    </row>
    <row r="371" spans="10:10" x14ac:dyDescent="0.25">
      <c r="J371" s="2"/>
    </row>
    <row r="372" spans="10:10" x14ac:dyDescent="0.25">
      <c r="J372" s="2"/>
    </row>
    <row r="373" spans="10:10" x14ac:dyDescent="0.25">
      <c r="J373" s="2"/>
    </row>
    <row r="375" spans="10:10" x14ac:dyDescent="0.25">
      <c r="J375" s="2"/>
    </row>
    <row r="376" spans="10:10" x14ac:dyDescent="0.25">
      <c r="J376" s="2"/>
    </row>
    <row r="377" spans="10:10" x14ac:dyDescent="0.25">
      <c r="J377" s="2"/>
    </row>
    <row r="378" spans="10:10" x14ac:dyDescent="0.25">
      <c r="J378" s="2"/>
    </row>
    <row r="379" spans="10:10" x14ac:dyDescent="0.25">
      <c r="J379" s="2"/>
    </row>
    <row r="380" spans="10:10" x14ac:dyDescent="0.25">
      <c r="J380" s="2"/>
    </row>
    <row r="381" spans="10:10" x14ac:dyDescent="0.25">
      <c r="J381" s="2"/>
    </row>
    <row r="382" spans="10:10" x14ac:dyDescent="0.25">
      <c r="J382" s="2"/>
    </row>
    <row r="383" spans="10:10" x14ac:dyDescent="0.25">
      <c r="J383" s="2"/>
    </row>
    <row r="384" spans="10:10" x14ac:dyDescent="0.25">
      <c r="J384" s="2"/>
    </row>
    <row r="385" spans="10:10" x14ac:dyDescent="0.25">
      <c r="J385" s="2"/>
    </row>
    <row r="386" spans="10:10" x14ac:dyDescent="0.25">
      <c r="J386" s="2"/>
    </row>
    <row r="387" spans="10:10" x14ac:dyDescent="0.25">
      <c r="J387" s="2"/>
    </row>
    <row r="388" spans="10:10" x14ac:dyDescent="0.25">
      <c r="J388" s="2"/>
    </row>
    <row r="389" spans="10:10" x14ac:dyDescent="0.25">
      <c r="J389" s="2"/>
    </row>
    <row r="390" spans="10:10" x14ac:dyDescent="0.25">
      <c r="J390" s="2"/>
    </row>
    <row r="391" spans="10:10" x14ac:dyDescent="0.25">
      <c r="J391" s="2"/>
    </row>
    <row r="392" spans="10:10" x14ac:dyDescent="0.25">
      <c r="J392" s="2"/>
    </row>
    <row r="393" spans="10:10" x14ac:dyDescent="0.25">
      <c r="J393" s="2"/>
    </row>
    <row r="394" spans="10:10" x14ac:dyDescent="0.25">
      <c r="J394" s="2"/>
    </row>
    <row r="395" spans="10:10" x14ac:dyDescent="0.25">
      <c r="J395" s="2"/>
    </row>
    <row r="396" spans="10:10" x14ac:dyDescent="0.25">
      <c r="J396" s="2"/>
    </row>
    <row r="397" spans="10:10" x14ac:dyDescent="0.25">
      <c r="J397" s="2"/>
    </row>
    <row r="398" spans="10:10" x14ac:dyDescent="0.25">
      <c r="J398" s="2"/>
    </row>
    <row r="400" spans="10:10" x14ac:dyDescent="0.25">
      <c r="J400" s="2"/>
    </row>
    <row r="401" spans="10:10" x14ac:dyDescent="0.25">
      <c r="J401" s="2"/>
    </row>
    <row r="402" spans="10:10" x14ac:dyDescent="0.25">
      <c r="J402" s="2"/>
    </row>
    <row r="403" spans="10:10" x14ac:dyDescent="0.25">
      <c r="J403" s="2"/>
    </row>
    <row r="404" spans="10:10" x14ac:dyDescent="0.25">
      <c r="J404" s="2"/>
    </row>
    <row r="405" spans="10:10" x14ac:dyDescent="0.25">
      <c r="J405" s="2"/>
    </row>
    <row r="406" spans="10:10" x14ac:dyDescent="0.25">
      <c r="J406" s="2"/>
    </row>
    <row r="408" spans="10:10" x14ac:dyDescent="0.25">
      <c r="J408" s="2"/>
    </row>
    <row r="409" spans="10:10" x14ac:dyDescent="0.25">
      <c r="J409" s="2"/>
    </row>
    <row r="410" spans="10:10" x14ac:dyDescent="0.25">
      <c r="J410" s="2"/>
    </row>
    <row r="411" spans="10:10" x14ac:dyDescent="0.25">
      <c r="J411" s="2"/>
    </row>
    <row r="412" spans="10:10" x14ac:dyDescent="0.25">
      <c r="J412" s="2"/>
    </row>
    <row r="413" spans="10:10" x14ac:dyDescent="0.25">
      <c r="J413" s="2"/>
    </row>
    <row r="414" spans="10:10" x14ac:dyDescent="0.25">
      <c r="J414" s="2"/>
    </row>
    <row r="415" spans="10:10" x14ac:dyDescent="0.25">
      <c r="J415" s="2"/>
    </row>
    <row r="416" spans="10:10" x14ac:dyDescent="0.25">
      <c r="J416" s="2"/>
    </row>
    <row r="417" spans="10:10" x14ac:dyDescent="0.25">
      <c r="J417" s="2"/>
    </row>
    <row r="418" spans="10:10" x14ac:dyDescent="0.25">
      <c r="J418" s="2"/>
    </row>
    <row r="419" spans="10:10" x14ac:dyDescent="0.25">
      <c r="J419" s="2"/>
    </row>
    <row r="420" spans="10:10" x14ac:dyDescent="0.25">
      <c r="J420" s="2"/>
    </row>
    <row r="421" spans="10:10" x14ac:dyDescent="0.25">
      <c r="J421" s="2"/>
    </row>
    <row r="422" spans="10:10" x14ac:dyDescent="0.25">
      <c r="J422" s="2"/>
    </row>
    <row r="423" spans="10:10" x14ac:dyDescent="0.25">
      <c r="J423" s="2"/>
    </row>
    <row r="424" spans="10:10" x14ac:dyDescent="0.25">
      <c r="J424" s="2"/>
    </row>
    <row r="425" spans="10:10" x14ac:dyDescent="0.25">
      <c r="J425" s="2"/>
    </row>
    <row r="426" spans="10:10" x14ac:dyDescent="0.25">
      <c r="J426" s="2"/>
    </row>
    <row r="427" spans="10:10" x14ac:dyDescent="0.25">
      <c r="J427" s="2"/>
    </row>
    <row r="428" spans="10:10" x14ac:dyDescent="0.25">
      <c r="J428" s="2"/>
    </row>
    <row r="429" spans="10:10" x14ac:dyDescent="0.25">
      <c r="J429" s="2"/>
    </row>
    <row r="430" spans="10:10" x14ac:dyDescent="0.25">
      <c r="J430" s="2"/>
    </row>
    <row r="431" spans="10:10" x14ac:dyDescent="0.25">
      <c r="J431" s="2"/>
    </row>
    <row r="432" spans="10:10" x14ac:dyDescent="0.25">
      <c r="J432" s="2"/>
    </row>
    <row r="433" spans="10:10" x14ac:dyDescent="0.25">
      <c r="J433" s="2"/>
    </row>
    <row r="434" spans="10:10" x14ac:dyDescent="0.25">
      <c r="J434" s="2"/>
    </row>
    <row r="435" spans="10:10" x14ac:dyDescent="0.25">
      <c r="J435" s="2"/>
    </row>
    <row r="436" spans="10:10" x14ac:dyDescent="0.25">
      <c r="J436" s="2"/>
    </row>
    <row r="437" spans="10:10" x14ac:dyDescent="0.25">
      <c r="J437" s="2"/>
    </row>
    <row r="438" spans="10:10" x14ac:dyDescent="0.25">
      <c r="J438" s="2"/>
    </row>
    <row r="439" spans="10:10" x14ac:dyDescent="0.25">
      <c r="J439" s="2"/>
    </row>
    <row r="440" spans="10:10" x14ac:dyDescent="0.25">
      <c r="J440" s="2"/>
    </row>
    <row r="441" spans="10:10" x14ac:dyDescent="0.25">
      <c r="J441" s="2"/>
    </row>
    <row r="442" spans="10:10" x14ac:dyDescent="0.25">
      <c r="J442" s="2"/>
    </row>
    <row r="443" spans="10:10" x14ac:dyDescent="0.25">
      <c r="J443" s="2"/>
    </row>
    <row r="444" spans="10:10" x14ac:dyDescent="0.25">
      <c r="J444" s="2"/>
    </row>
    <row r="445" spans="10:10" x14ac:dyDescent="0.25">
      <c r="J445" s="2"/>
    </row>
    <row r="446" spans="10:10" x14ac:dyDescent="0.25">
      <c r="J446" s="2"/>
    </row>
    <row r="447" spans="10:10" x14ac:dyDescent="0.25">
      <c r="J447" s="2"/>
    </row>
    <row r="448" spans="10:10" x14ac:dyDescent="0.25">
      <c r="J448" s="2"/>
    </row>
    <row r="449" spans="10:10" x14ac:dyDescent="0.25">
      <c r="J449" s="2"/>
    </row>
    <row r="450" spans="10:10" x14ac:dyDescent="0.25">
      <c r="J450" s="2"/>
    </row>
    <row r="451" spans="10:10" x14ac:dyDescent="0.25">
      <c r="J451" s="2"/>
    </row>
    <row r="452" spans="10:10" x14ac:dyDescent="0.25">
      <c r="J452" s="2"/>
    </row>
    <row r="453" spans="10:10" x14ac:dyDescent="0.25">
      <c r="J453" s="2"/>
    </row>
    <row r="454" spans="10:10" x14ac:dyDescent="0.25">
      <c r="J454" s="2"/>
    </row>
    <row r="455" spans="10:10" x14ac:dyDescent="0.25">
      <c r="J455" s="2"/>
    </row>
    <row r="456" spans="10:10" x14ac:dyDescent="0.25">
      <c r="J456" s="2"/>
    </row>
    <row r="457" spans="10:10" x14ac:dyDescent="0.25">
      <c r="J457" s="2"/>
    </row>
    <row r="458" spans="10:10" x14ac:dyDescent="0.25">
      <c r="J458" s="2"/>
    </row>
    <row r="459" spans="10:10" x14ac:dyDescent="0.25">
      <c r="J459" s="2"/>
    </row>
    <row r="460" spans="10:10" x14ac:dyDescent="0.25">
      <c r="J460" s="2"/>
    </row>
    <row r="461" spans="10:10" x14ac:dyDescent="0.25">
      <c r="J461" s="2"/>
    </row>
    <row r="462" spans="10:10" x14ac:dyDescent="0.25">
      <c r="J462" s="2"/>
    </row>
    <row r="463" spans="10:10" x14ac:dyDescent="0.25">
      <c r="J463" s="2"/>
    </row>
    <row r="464" spans="10:10" x14ac:dyDescent="0.25">
      <c r="J464" s="2"/>
    </row>
    <row r="465" spans="10:10" x14ac:dyDescent="0.25">
      <c r="J465" s="2"/>
    </row>
    <row r="466" spans="10:10" x14ac:dyDescent="0.25">
      <c r="J466" s="2"/>
    </row>
    <row r="468" spans="10:10" x14ac:dyDescent="0.25">
      <c r="J468" s="2"/>
    </row>
    <row r="469" spans="10:10" x14ac:dyDescent="0.25">
      <c r="J469" s="2"/>
    </row>
    <row r="470" spans="10:10" x14ac:dyDescent="0.25">
      <c r="J470" s="2"/>
    </row>
    <row r="471" spans="10:10" x14ac:dyDescent="0.25">
      <c r="J471" s="2"/>
    </row>
    <row r="472" spans="10:10" x14ac:dyDescent="0.25">
      <c r="J472" s="2"/>
    </row>
    <row r="473" spans="10:10" x14ac:dyDescent="0.25">
      <c r="J473" s="2"/>
    </row>
  </sheetData>
  <mergeCells count="1">
    <mergeCell ref="A9:B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91"/>
  <sheetViews>
    <sheetView topLeftCell="A51" zoomScale="80" zoomScaleNormal="80" workbookViewId="0">
      <selection activeCell="B4" sqref="B4:E4"/>
    </sheetView>
  </sheetViews>
  <sheetFormatPr defaultRowHeight="15" x14ac:dyDescent="0.25"/>
  <cols>
    <col min="1" max="1" width="25.85546875" style="75" customWidth="1"/>
    <col min="2" max="2" width="9.85546875" style="75" bestFit="1" customWidth="1"/>
    <col min="3" max="3" width="9.140625" style="75"/>
    <col min="4" max="5" width="9.85546875" style="75" bestFit="1" customWidth="1"/>
    <col min="6" max="6" width="10.28515625" style="75" customWidth="1"/>
    <col min="7" max="7" width="13.5703125" style="75" customWidth="1"/>
    <col min="8" max="8" width="15.7109375" style="75" customWidth="1"/>
    <col min="9" max="9" width="15.28515625" style="75" customWidth="1"/>
    <col min="10" max="10" width="13.28515625" style="75" customWidth="1"/>
    <col min="11" max="11" width="16.7109375" style="75" customWidth="1"/>
    <col min="12" max="12" width="9.140625" style="75"/>
    <col min="13" max="13" width="10.7109375" style="75" customWidth="1"/>
    <col min="14" max="14" width="9.140625" style="75"/>
    <col min="15" max="15" width="9.85546875" style="75" customWidth="1"/>
    <col min="16" max="20" width="9.140625" style="75"/>
    <col min="21" max="21" width="9.85546875" style="75" bestFit="1" customWidth="1"/>
    <col min="22" max="23" width="9.140625" style="75"/>
    <col min="24" max="24" width="34.5703125" style="75" customWidth="1"/>
    <col min="25" max="25" width="17.140625" style="75" customWidth="1"/>
    <col min="26" max="26" width="22" style="75" customWidth="1"/>
    <col min="27" max="27" width="9.85546875" style="75" bestFit="1" customWidth="1"/>
    <col min="28" max="244" width="9.140625" style="75"/>
    <col min="245" max="245" width="16" style="75" customWidth="1"/>
    <col min="246" max="500" width="9.140625" style="75"/>
    <col min="501" max="501" width="16" style="75" customWidth="1"/>
    <col min="502" max="756" width="9.140625" style="75"/>
    <col min="757" max="757" width="16" style="75" customWidth="1"/>
    <col min="758" max="1012" width="9.140625" style="75"/>
    <col min="1013" max="1013" width="16" style="75" customWidth="1"/>
    <col min="1014" max="1268" width="9.140625" style="75"/>
    <col min="1269" max="1269" width="16" style="75" customWidth="1"/>
    <col min="1270" max="1524" width="9.140625" style="75"/>
    <col min="1525" max="1525" width="16" style="75" customWidth="1"/>
    <col min="1526" max="1780" width="9.140625" style="75"/>
    <col min="1781" max="1781" width="16" style="75" customWidth="1"/>
    <col min="1782" max="2036" width="9.140625" style="75"/>
    <col min="2037" max="2037" width="16" style="75" customWidth="1"/>
    <col min="2038" max="2292" width="9.140625" style="75"/>
    <col min="2293" max="2293" width="16" style="75" customWidth="1"/>
    <col min="2294" max="2548" width="9.140625" style="75"/>
    <col min="2549" max="2549" width="16" style="75" customWidth="1"/>
    <col min="2550" max="2804" width="9.140625" style="75"/>
    <col min="2805" max="2805" width="16" style="75" customWidth="1"/>
    <col min="2806" max="3060" width="9.140625" style="75"/>
    <col min="3061" max="3061" width="16" style="75" customWidth="1"/>
    <col min="3062" max="3316" width="9.140625" style="75"/>
    <col min="3317" max="3317" width="16" style="75" customWidth="1"/>
    <col min="3318" max="3572" width="9.140625" style="75"/>
    <col min="3573" max="3573" width="16" style="75" customWidth="1"/>
    <col min="3574" max="3828" width="9.140625" style="75"/>
    <col min="3829" max="3829" width="16" style="75" customWidth="1"/>
    <col min="3830" max="4084" width="9.140625" style="75"/>
    <col min="4085" max="4085" width="16" style="75" customWidth="1"/>
    <col min="4086" max="4340" width="9.140625" style="75"/>
    <col min="4341" max="4341" width="16" style="75" customWidth="1"/>
    <col min="4342" max="4596" width="9.140625" style="75"/>
    <col min="4597" max="4597" width="16" style="75" customWidth="1"/>
    <col min="4598" max="4852" width="9.140625" style="75"/>
    <col min="4853" max="4853" width="16" style="75" customWidth="1"/>
    <col min="4854" max="5108" width="9.140625" style="75"/>
    <col min="5109" max="5109" width="16" style="75" customWidth="1"/>
    <col min="5110" max="5364" width="9.140625" style="75"/>
    <col min="5365" max="5365" width="16" style="75" customWidth="1"/>
    <col min="5366" max="5620" width="9.140625" style="75"/>
    <col min="5621" max="5621" width="16" style="75" customWidth="1"/>
    <col min="5622" max="5876" width="9.140625" style="75"/>
    <col min="5877" max="5877" width="16" style="75" customWidth="1"/>
    <col min="5878" max="6132" width="9.140625" style="75"/>
    <col min="6133" max="6133" width="16" style="75" customWidth="1"/>
    <col min="6134" max="6388" width="9.140625" style="75"/>
    <col min="6389" max="6389" width="16" style="75" customWidth="1"/>
    <col min="6390" max="6644" width="9.140625" style="75"/>
    <col min="6645" max="6645" width="16" style="75" customWidth="1"/>
    <col min="6646" max="6900" width="9.140625" style="75"/>
    <col min="6901" max="6901" width="16" style="75" customWidth="1"/>
    <col min="6902" max="7156" width="9.140625" style="75"/>
    <col min="7157" max="7157" width="16" style="75" customWidth="1"/>
    <col min="7158" max="7412" width="9.140625" style="75"/>
    <col min="7413" max="7413" width="16" style="75" customWidth="1"/>
    <col min="7414" max="7668" width="9.140625" style="75"/>
    <col min="7669" max="7669" width="16" style="75" customWidth="1"/>
    <col min="7670" max="7924" width="9.140625" style="75"/>
    <col min="7925" max="7925" width="16" style="75" customWidth="1"/>
    <col min="7926" max="8180" width="9.140625" style="75"/>
    <col min="8181" max="8181" width="16" style="75" customWidth="1"/>
    <col min="8182" max="8436" width="9.140625" style="75"/>
    <col min="8437" max="8437" width="16" style="75" customWidth="1"/>
    <col min="8438" max="8692" width="9.140625" style="75"/>
    <col min="8693" max="8693" width="16" style="75" customWidth="1"/>
    <col min="8694" max="8948" width="9.140625" style="75"/>
    <col min="8949" max="8949" width="16" style="75" customWidth="1"/>
    <col min="8950" max="9204" width="9.140625" style="75"/>
    <col min="9205" max="9205" width="16" style="75" customWidth="1"/>
    <col min="9206" max="9460" width="9.140625" style="75"/>
    <col min="9461" max="9461" width="16" style="75" customWidth="1"/>
    <col min="9462" max="9716" width="9.140625" style="75"/>
    <col min="9717" max="9717" width="16" style="75" customWidth="1"/>
    <col min="9718" max="9972" width="9.140625" style="75"/>
    <col min="9973" max="9973" width="16" style="75" customWidth="1"/>
    <col min="9974" max="10228" width="9.140625" style="75"/>
    <col min="10229" max="10229" width="16" style="75" customWidth="1"/>
    <col min="10230" max="10484" width="9.140625" style="75"/>
    <col min="10485" max="10485" width="16" style="75" customWidth="1"/>
    <col min="10486" max="10740" width="9.140625" style="75"/>
    <col min="10741" max="10741" width="16" style="75" customWidth="1"/>
    <col min="10742" max="10996" width="9.140625" style="75"/>
    <col min="10997" max="10997" width="16" style="75" customWidth="1"/>
    <col min="10998" max="11252" width="9.140625" style="75"/>
    <col min="11253" max="11253" width="16" style="75" customWidth="1"/>
    <col min="11254" max="11508" width="9.140625" style="75"/>
    <col min="11509" max="11509" width="16" style="75" customWidth="1"/>
    <col min="11510" max="11764" width="9.140625" style="75"/>
    <col min="11765" max="11765" width="16" style="75" customWidth="1"/>
    <col min="11766" max="12020" width="9.140625" style="75"/>
    <col min="12021" max="12021" width="16" style="75" customWidth="1"/>
    <col min="12022" max="12276" width="9.140625" style="75"/>
    <col min="12277" max="12277" width="16" style="75" customWidth="1"/>
    <col min="12278" max="12532" width="9.140625" style="75"/>
    <col min="12533" max="12533" width="16" style="75" customWidth="1"/>
    <col min="12534" max="12788" width="9.140625" style="75"/>
    <col min="12789" max="12789" width="16" style="75" customWidth="1"/>
    <col min="12790" max="13044" width="9.140625" style="75"/>
    <col min="13045" max="13045" width="16" style="75" customWidth="1"/>
    <col min="13046" max="13300" width="9.140625" style="75"/>
    <col min="13301" max="13301" width="16" style="75" customWidth="1"/>
    <col min="13302" max="13556" width="9.140625" style="75"/>
    <col min="13557" max="13557" width="16" style="75" customWidth="1"/>
    <col min="13558" max="13812" width="9.140625" style="75"/>
    <col min="13813" max="13813" width="16" style="75" customWidth="1"/>
    <col min="13814" max="14068" width="9.140625" style="75"/>
    <col min="14069" max="14069" width="16" style="75" customWidth="1"/>
    <col min="14070" max="14324" width="9.140625" style="75"/>
    <col min="14325" max="14325" width="16" style="75" customWidth="1"/>
    <col min="14326" max="14580" width="9.140625" style="75"/>
    <col min="14581" max="14581" width="16" style="75" customWidth="1"/>
    <col min="14582" max="14836" width="9.140625" style="75"/>
    <col min="14837" max="14837" width="16" style="75" customWidth="1"/>
    <col min="14838" max="15092" width="9.140625" style="75"/>
    <col min="15093" max="15093" width="16" style="75" customWidth="1"/>
    <col min="15094" max="15348" width="9.140625" style="75"/>
    <col min="15349" max="15349" width="16" style="75" customWidth="1"/>
    <col min="15350" max="15604" width="9.140625" style="75"/>
    <col min="15605" max="15605" width="16" style="75" customWidth="1"/>
    <col min="15606" max="15860" width="9.140625" style="75"/>
    <col min="15861" max="15861" width="16" style="75" customWidth="1"/>
    <col min="15862" max="16116" width="9.140625" style="75"/>
    <col min="16117" max="16117" width="16" style="75" customWidth="1"/>
    <col min="16118" max="16384" width="9.140625" style="75"/>
  </cols>
  <sheetData>
    <row r="1" spans="1:37" x14ac:dyDescent="0.25">
      <c r="A1" s="74" t="s">
        <v>1</v>
      </c>
      <c r="D1" s="76" t="s">
        <v>1251</v>
      </c>
      <c r="E1" s="76"/>
      <c r="I1" s="77"/>
    </row>
    <row r="2" spans="1:37" x14ac:dyDescent="0.25">
      <c r="A2" s="78" t="str">
        <f>'Redovisning för kunder'!B7</f>
        <v>Norberg</v>
      </c>
      <c r="B2" s="79"/>
      <c r="D2" s="80" t="str">
        <f>IF(VLOOKUP($A$2,'Miljövärden urval för publ'!$B$2:$V$500,MATCH("Visa se länk istället för miljövärden i publiceringsfilen: (sätt kryss manuellt)",'Miljövärden urval för publ'!$B$2:$R$2,0),FALSE)="x","Nej","Ja")</f>
        <v>Ja</v>
      </c>
      <c r="I2" s="81" t="s">
        <v>1252</v>
      </c>
      <c r="J2" s="81"/>
      <c r="K2" s="81" t="str">
        <f>'Redovisning för kunder'!$B$4</f>
        <v>Västerbergslagens Energi AB</v>
      </c>
    </row>
    <row r="3" spans="1:37" x14ac:dyDescent="0.25">
      <c r="I3" s="81" t="s">
        <v>1253</v>
      </c>
      <c r="J3" s="81"/>
      <c r="K3" s="81" t="str">
        <f>INDEX('Miljövärden för publ företag'!$B$4:$C$487,MATCH(A2,'Miljövärden för publ företag'!$C$4:$C$487,0),1)</f>
        <v>Västerbergslagens Energi AB</v>
      </c>
    </row>
    <row r="4" spans="1:37" x14ac:dyDescent="0.25">
      <c r="I4" s="81" t="s">
        <v>1254</v>
      </c>
      <c r="J4" s="81"/>
      <c r="K4" s="81" t="str">
        <f>IF(A2="Välj nät:","ja",IFERROR(IF(K2=K3,"ja","nej"),"nej"))</f>
        <v>ja</v>
      </c>
    </row>
    <row r="5" spans="1:37" ht="18.75" x14ac:dyDescent="0.3">
      <c r="A5" s="82" t="s">
        <v>1255</v>
      </c>
      <c r="B5" s="83"/>
      <c r="C5" s="83"/>
      <c r="D5" s="83"/>
      <c r="I5" s="77"/>
    </row>
    <row r="6" spans="1:37" s="84" customFormat="1" x14ac:dyDescent="0.25"/>
    <row r="7" spans="1:37" ht="105" x14ac:dyDescent="0.25">
      <c r="A7" s="85" t="s">
        <v>839</v>
      </c>
      <c r="B7" s="85" t="s">
        <v>838</v>
      </c>
      <c r="C7" s="85" t="s">
        <v>1185</v>
      </c>
      <c r="D7" s="85" t="s">
        <v>800</v>
      </c>
      <c r="E7" s="85" t="s">
        <v>768</v>
      </c>
      <c r="F7" s="85" t="s">
        <v>855</v>
      </c>
      <c r="G7" s="85" t="s">
        <v>767</v>
      </c>
      <c r="H7" s="40" t="s">
        <v>791</v>
      </c>
      <c r="I7" s="86" t="s">
        <v>837</v>
      </c>
      <c r="J7" s="85" t="s">
        <v>1186</v>
      </c>
      <c r="K7" s="85" t="s">
        <v>1187</v>
      </c>
      <c r="L7" s="85" t="s">
        <v>1188</v>
      </c>
      <c r="M7" s="85" t="s">
        <v>1189</v>
      </c>
      <c r="N7" s="85" t="s">
        <v>1190</v>
      </c>
      <c r="O7" s="85" t="s">
        <v>1191</v>
      </c>
      <c r="P7" s="85" t="s">
        <v>1192</v>
      </c>
      <c r="Q7" s="85" t="s">
        <v>1193</v>
      </c>
      <c r="R7" s="85" t="s">
        <v>1194</v>
      </c>
      <c r="S7" s="85" t="s">
        <v>1195</v>
      </c>
      <c r="T7" s="85" t="s">
        <v>854</v>
      </c>
      <c r="U7" s="85" t="s">
        <v>803</v>
      </c>
      <c r="V7" s="85" t="s">
        <v>1196</v>
      </c>
      <c r="W7" s="85" t="s">
        <v>1197</v>
      </c>
      <c r="X7" s="85" t="s">
        <v>1198</v>
      </c>
      <c r="Y7" s="85" t="s">
        <v>1199</v>
      </c>
      <c r="Z7" s="85" t="s">
        <v>1200</v>
      </c>
      <c r="AA7" s="85" t="s">
        <v>1201</v>
      </c>
      <c r="AB7" s="85" t="s">
        <v>823</v>
      </c>
      <c r="AC7" s="85" t="s">
        <v>1202</v>
      </c>
      <c r="AD7" s="86" t="s">
        <v>1203</v>
      </c>
      <c r="AE7" s="86" t="s">
        <v>1204</v>
      </c>
      <c r="AF7" s="87"/>
      <c r="AG7" s="88" t="s">
        <v>1256</v>
      </c>
      <c r="AH7" s="89" t="s">
        <v>1257</v>
      </c>
      <c r="AI7" s="89" t="s">
        <v>1168</v>
      </c>
      <c r="AJ7" s="89"/>
      <c r="AK7" s="90" t="s">
        <v>1258</v>
      </c>
    </row>
    <row r="8" spans="1:37" x14ac:dyDescent="0.25">
      <c r="A8" s="91">
        <f>IF($K$4="nej","",VLOOKUP($A$2,Totalt!$B$1:$BW$545,MATCH(A$7,Totalt!$B$1:$BQ$1,0),FALSE))</f>
        <v>0</v>
      </c>
      <c r="B8" s="92">
        <f>IF($K$4="nej","",VLOOKUP($A$2,Totalt!$B$1:$BW$545,MATCH(B$7,Totalt!$B$1:$BQ$1,0),FALSE))</f>
        <v>0.41666700000000001</v>
      </c>
      <c r="C8" s="92">
        <f>IF($K$4="nej","",VLOOKUP($A$2,Totalt!$B$1:$BW$545,MATCH(C$7,Totalt!$B$1:$BQ$1,0),FALSE))</f>
        <v>0</v>
      </c>
      <c r="D8" s="92">
        <f>IF($K$4="nej","",VLOOKUP($A$2,Totalt!$B$1:$BW$545,MATCH(D$7,Totalt!$B$1:$BQ$1,0),FALSE))</f>
        <v>0</v>
      </c>
      <c r="E8" s="92">
        <f>IF($K$4="nej","",VLOOKUP($A$2,Totalt!$B$1:$BW$545,MATCH(E$7,Totalt!$B$1:$BQ$1,0),FALSE))</f>
        <v>0</v>
      </c>
      <c r="F8" s="92">
        <f>IF($K$4="nej","",VLOOKUP($A$2,Totalt!$B$1:$BW$545,MATCH(F$7,Totalt!$B$1:$BQ$1,0),FALSE))</f>
        <v>0</v>
      </c>
      <c r="G8" s="92">
        <f>IF($K$4="nej","",VLOOKUP($A$2,Totalt!$B$1:$BW$545,MATCH(G$7,Totalt!$B$1:$BQ$1,0),FALSE))</f>
        <v>0</v>
      </c>
      <c r="H8" s="92">
        <f>IF($K$4="nej","",VLOOKUP($A$2,Totalt!$B$1:$BW$545,MATCH(H$7,Totalt!$B$1:$BQ$1,0),FALSE))</f>
        <v>0</v>
      </c>
      <c r="I8" s="92">
        <f>IF($K$4="nej","",VLOOKUP($A$2,Totalt!$B$1:$BW$545,MATCH(I$7,Totalt!$B$1:$BQ$1,0),FALSE))</f>
        <v>0</v>
      </c>
      <c r="J8" s="92">
        <f>IF($K$4="nej","",VLOOKUP($A$2,Totalt!$B$1:$BW$545,MATCH(J$7,Totalt!$B$1:$BQ$1,0),FALSE))</f>
        <v>0</v>
      </c>
      <c r="K8" s="92">
        <f>IF($K$4="nej","",VLOOKUP($A$2,Totalt!$B$1:$BW$545,MATCH(K$7,Totalt!$B$1:$BQ$1,0),FALSE))</f>
        <v>0</v>
      </c>
      <c r="L8" s="92">
        <f>IF($K$4="nej","",VLOOKUP($A$2,Totalt!$B$1:$BW$545,MATCH(L$7,Totalt!$B$1:$BQ$1,0),FALSE))</f>
        <v>0</v>
      </c>
      <c r="M8" s="92">
        <f>IF($K$4="nej","",VLOOKUP($A$2,Totalt!$B$1:$BW$545,MATCH(M$7,Totalt!$B$1:$BQ$1,0),FALSE))</f>
        <v>0</v>
      </c>
      <c r="N8" s="92">
        <f>IF($K$4="nej","",VLOOKUP($A$2,Totalt!$B$1:$BW$545,MATCH(N$7,Totalt!$B$1:$BQ$1,0),FALSE))</f>
        <v>0</v>
      </c>
      <c r="O8" s="92">
        <f>IF($K$4="nej","",VLOOKUP($A$2,Totalt!$B$1:$BW$545,MATCH(O$7,Totalt!$B$1:$BQ$1,0),FALSE))</f>
        <v>0</v>
      </c>
      <c r="P8" s="92">
        <f>IF($K$4="nej","",VLOOKUP($A$2,Totalt!$B$1:$BW$545,MATCH(P$7,Totalt!$B$1:$BQ$1,0),FALSE))</f>
        <v>1.5833299999999999</v>
      </c>
      <c r="Q8" s="92">
        <f>IF($K$4="nej","",VLOOKUP($A$2,Totalt!$B$1:$BW$545,MATCH(Q$7,Totalt!$B$1:$BQ$1,0),FALSE))</f>
        <v>0</v>
      </c>
      <c r="R8" s="92">
        <f>IF($K$4="nej","",VLOOKUP($A$2,Totalt!$B$1:$BW$545,MATCH(R$7,Totalt!$B$1:$BQ$1,0),FALSE))</f>
        <v>0</v>
      </c>
      <c r="S8" s="92">
        <f>IF($K$4="nej","",VLOOKUP($A$2,Totalt!$B$1:$BW$545,MATCH(S$7,Totalt!$B$1:$BQ$1,0),FALSE))</f>
        <v>0</v>
      </c>
      <c r="T8" s="92">
        <f>IF($K$4="nej","",VLOOKUP($A$2,Totalt!$B$1:$BW$545,MATCH(T$7,Totalt!$B$1:$BQ$1,0),FALSE))</f>
        <v>0</v>
      </c>
      <c r="U8" s="92">
        <f>IF($K$4="nej","",VLOOKUP($A$2,Totalt!$B$1:$BW$545,MATCH(U$7,Totalt!$B$1:$BQ$1,0),FALSE))</f>
        <v>0</v>
      </c>
      <c r="V8" s="92">
        <f>IF($K$4="nej","",VLOOKUP($A$2,Totalt!$B$1:$BW$545,MATCH(V$7,Totalt!$B$1:$BQ$1,0),FALSE))</f>
        <v>0</v>
      </c>
      <c r="W8" s="92">
        <f>IF($K$4="nej","",VLOOKUP($A$2,Totalt!$B$1:$BW$545,MATCH(W$7,Totalt!$B$1:$BQ$1,0),FALSE))</f>
        <v>0</v>
      </c>
      <c r="X8" s="92">
        <f>IF($K$4="nej","",VLOOKUP($A$2,Totalt!$B$1:$BW$545,MATCH(X$7,Totalt!$B$1:$BQ$1,0),FALSE))</f>
        <v>0</v>
      </c>
      <c r="Y8" s="92">
        <f>IF($K$4="nej","",VLOOKUP($A$2,Totalt!$B$1:$BW$545,MATCH(Y$7,Totalt!$B$1:$BQ$1,0),FALSE))</f>
        <v>0</v>
      </c>
      <c r="Z8" s="92">
        <f>IF($K$4="nej","",VLOOKUP($A$2,Totalt!$B$1:$BW$545,MATCH(Z$7,Totalt!$B$1:$BQ$1,0),FALSE))</f>
        <v>0</v>
      </c>
      <c r="AA8" s="92">
        <f>IF($K$4="nej","",VLOOKUP($A$2,Totalt!$B$1:$BW$545,MATCH(AA$7,Totalt!$B$1:$BQ$1,0),FALSE))</f>
        <v>0</v>
      </c>
      <c r="AB8" s="92">
        <f>IF($K$4="nej","",VLOOKUP($A$2,Totalt!$B$1:$BW$545,MATCH(AB$7,Totalt!$B$1:$BQ$1,0),FALSE))</f>
        <v>18.818999999999999</v>
      </c>
      <c r="AC8" s="92">
        <f>IF($K$4="nej","",VLOOKUP($A$2,Totalt!$B$1:$BW$545,MATCH(AC$7,Totalt!$B$1:$BQ$1,0),FALSE))</f>
        <v>0</v>
      </c>
      <c r="AD8" s="92">
        <f>IF($K$4="nej","",VLOOKUP($A$2,Totalt!$B$1:$BW$545,MATCH(AD$7,Totalt!$B$1:$BQ$1,0),FALSE))</f>
        <v>8.5000000000000006E-2</v>
      </c>
      <c r="AE8" s="93">
        <f>IF($K$4="nej","",VLOOKUP($A$2,Totalt!$B$1:$BW$545,MATCH(AE$7,Totalt!$B$1:$BQ$1,0),FALSE))</f>
        <v>0</v>
      </c>
      <c r="AF8" s="94"/>
      <c r="AG8" s="75">
        <f>SUM(A8:AE8)</f>
        <v>20.903997</v>
      </c>
      <c r="AH8" s="75">
        <f>VLOOKUP($A$2,Totalt!$B$1:$BW$545,MATCH("Totalt tillförd energi:",Totalt!$B$1:$BQ$1,0),FALSE)</f>
        <v>20.903997</v>
      </c>
      <c r="AI8" s="75">
        <f>AG8-AH8</f>
        <v>0</v>
      </c>
      <c r="AK8" s="95">
        <f>X8+Y8+AD8</f>
        <v>8.5000000000000006E-2</v>
      </c>
    </row>
    <row r="9" spans="1:37" s="87" customFormat="1" ht="56.25" customHeight="1" x14ac:dyDescent="0.25">
      <c r="B9" s="96" t="s">
        <v>1259</v>
      </c>
      <c r="C9" s="96" t="s">
        <v>1259</v>
      </c>
      <c r="D9" s="96" t="s">
        <v>1259</v>
      </c>
      <c r="H9" s="96"/>
      <c r="I9" s="96"/>
      <c r="J9" s="96"/>
      <c r="K9" s="96" t="s">
        <v>789</v>
      </c>
      <c r="L9" s="96" t="s">
        <v>789</v>
      </c>
      <c r="M9" s="96" t="s">
        <v>789</v>
      </c>
      <c r="N9" s="96" t="s">
        <v>789</v>
      </c>
      <c r="O9" s="96" t="s">
        <v>789</v>
      </c>
      <c r="P9" s="96" t="s">
        <v>1260</v>
      </c>
      <c r="Q9" s="96" t="s">
        <v>1260</v>
      </c>
      <c r="R9" s="96" t="s">
        <v>1260</v>
      </c>
      <c r="S9" s="96" t="s">
        <v>1260</v>
      </c>
      <c r="T9" s="96" t="s">
        <v>1261</v>
      </c>
      <c r="U9" s="96" t="s">
        <v>1261</v>
      </c>
      <c r="V9" s="96" t="s">
        <v>797</v>
      </c>
      <c r="W9" s="96"/>
      <c r="X9" s="96" t="s">
        <v>1262</v>
      </c>
      <c r="Y9" s="96" t="s">
        <v>1262</v>
      </c>
      <c r="Z9" s="84"/>
      <c r="AA9" s="84"/>
      <c r="AB9" s="84"/>
      <c r="AC9" s="96" t="s">
        <v>1263</v>
      </c>
      <c r="AD9" s="96" t="s">
        <v>1262</v>
      </c>
      <c r="AE9" s="96" t="s">
        <v>1264</v>
      </c>
    </row>
    <row r="10" spans="1:37" s="87" customFormat="1" x14ac:dyDescent="0.25"/>
    <row r="11" spans="1:37" s="87" customFormat="1" x14ac:dyDescent="0.25"/>
    <row r="12" spans="1:37" s="87" customFormat="1" x14ac:dyDescent="0.25"/>
    <row r="13" spans="1:37" s="87" customFormat="1" ht="18.75" x14ac:dyDescent="0.3">
      <c r="A13" s="82" t="s">
        <v>1265</v>
      </c>
    </row>
    <row r="14" spans="1:37" s="87" customFormat="1" x14ac:dyDescent="0.25"/>
    <row r="15" spans="1:37" s="87" customFormat="1" ht="40.5" customHeight="1" x14ac:dyDescent="0.25">
      <c r="A15" s="97" t="s">
        <v>1266</v>
      </c>
      <c r="B15" s="98"/>
      <c r="C15" s="98"/>
      <c r="D15" s="98"/>
      <c r="E15" s="98"/>
      <c r="F15" s="98"/>
      <c r="G15" s="99"/>
      <c r="H15" s="100"/>
      <c r="I15" s="383" t="s">
        <v>1267</v>
      </c>
      <c r="J15" s="384"/>
      <c r="K15" s="385"/>
    </row>
    <row r="16" spans="1:37" s="87" customFormat="1" ht="60" x14ac:dyDescent="0.25">
      <c r="A16" s="21" t="s">
        <v>1152</v>
      </c>
      <c r="B16" s="101" t="s">
        <v>1268</v>
      </c>
      <c r="C16" s="101"/>
      <c r="D16" s="101"/>
      <c r="E16" s="102" t="s">
        <v>1269</v>
      </c>
      <c r="F16" s="102" t="s">
        <v>1270</v>
      </c>
      <c r="G16" s="103" t="s">
        <v>1271</v>
      </c>
      <c r="I16" s="104" t="s">
        <v>1153</v>
      </c>
      <c r="J16" s="105" t="s">
        <v>1161</v>
      </c>
      <c r="K16" s="106" t="s">
        <v>1272</v>
      </c>
      <c r="L16" s="88"/>
      <c r="M16" s="88"/>
      <c r="N16" s="88"/>
    </row>
    <row r="17" spans="1:25" s="87" customFormat="1" x14ac:dyDescent="0.25">
      <c r="A17" s="87" t="str">
        <f>IF($K$4="nej","",VLOOKUP($A$2,Miljö!$B$1:$AK$550,MATCH(A16,Miljö!$B$1:$AF$1,0),FALSE))</f>
        <v>Nej</v>
      </c>
      <c r="B17" s="87" t="str">
        <f>IF($K$4="nej","",IF(A17="ja",VLOOKUP($A$2,Miljö!$B$1:$AK$550,MATCH("Typ av ursprungsspecificerad el   (Om inget värde anges används Nordisk residualmix, se inforuta) ()",Miljö!$B$1:$AF$1,0),FALSE),"Nordisk residual"))</f>
        <v>Nordisk residual</v>
      </c>
      <c r="E17" s="107">
        <f>IF($K$4="nej","",VLOOKUP($A$2,Miljö!$B$1:$AK$550,MATCH("Fossilandel för ursprungspecificerad el ()",Miljö!$B$1:$AF$1,0),FALSE))</f>
        <v>0.48399999999999999</v>
      </c>
      <c r="F17" s="107">
        <f>IF($K$4="nej","",1-E17-G17)</f>
        <v>0.16600000000000004</v>
      </c>
      <c r="G17" s="107">
        <f>IF($K$4="nej","",VLOOKUP($A$2,Miljö!$B$1:$AK$550,MATCH("Kärnkraftsandel för ursprungsspecificerad el ()",Miljö!$B$1:$AF$1,0),FALSE))</f>
        <v>0.35</v>
      </c>
      <c r="I17" s="87" t="str">
        <f>IF($K$4="nej","",IF(AE8&gt;0,"Ja","Nej"))</f>
        <v>Nej</v>
      </c>
      <c r="J17" s="107">
        <f>IF($K$4="nej","",IF(I17="ja",VLOOKUP($A$2,Miljö!$B$1:$AK$550,MATCH(J16,Miljö!$B$1:$AF$1,0),FALSE),0))</f>
        <v>0</v>
      </c>
      <c r="K17" s="107">
        <f>IF($K$4="nej","",IF(I17="ja",1-J17,0))</f>
        <v>0</v>
      </c>
    </row>
    <row r="18" spans="1:25" s="87" customFormat="1" x14ac:dyDescent="0.25"/>
    <row r="19" spans="1:25" s="87" customFormat="1" x14ac:dyDescent="0.25"/>
    <row r="20" spans="1:25" s="87" customFormat="1" x14ac:dyDescent="0.25"/>
    <row r="21" spans="1:25" s="87" customFormat="1" ht="18.75" x14ac:dyDescent="0.3">
      <c r="A21" s="82" t="s">
        <v>1273</v>
      </c>
    </row>
    <row r="22" spans="1:25" s="87" customFormat="1" x14ac:dyDescent="0.25"/>
    <row r="24" spans="1:25" x14ac:dyDescent="0.25">
      <c r="A24" s="386" t="s">
        <v>1274</v>
      </c>
      <c r="B24" s="387"/>
      <c r="C24" s="387"/>
      <c r="D24" s="387"/>
      <c r="E24" s="388"/>
      <c r="F24" s="386" t="s">
        <v>1275</v>
      </c>
      <c r="G24" s="387"/>
      <c r="H24" s="387"/>
      <c r="I24" s="387"/>
      <c r="J24" s="387"/>
      <c r="K24" s="387"/>
      <c r="L24" s="388"/>
      <c r="M24" s="386" t="s">
        <v>1276</v>
      </c>
      <c r="N24" s="387"/>
      <c r="O24" s="387"/>
      <c r="P24" s="389" t="s">
        <v>1277</v>
      </c>
      <c r="Q24" s="390"/>
      <c r="R24" s="390"/>
      <c r="S24" s="390"/>
      <c r="T24" s="390"/>
      <c r="U24" s="390"/>
      <c r="V24" s="391"/>
      <c r="W24" s="108"/>
      <c r="X24" s="386" t="s">
        <v>1278</v>
      </c>
      <c r="Y24" s="388"/>
    </row>
    <row r="25" spans="1:25" ht="105" x14ac:dyDescent="0.25">
      <c r="A25" s="109" t="s">
        <v>1260</v>
      </c>
      <c r="B25" s="110" t="s">
        <v>789</v>
      </c>
      <c r="C25" s="110" t="s">
        <v>797</v>
      </c>
      <c r="D25" s="110" t="s">
        <v>1261</v>
      </c>
      <c r="E25" s="111" t="s">
        <v>1279</v>
      </c>
      <c r="F25" s="112" t="s">
        <v>823</v>
      </c>
      <c r="G25" s="112" t="s">
        <v>767</v>
      </c>
      <c r="H25" s="110" t="s">
        <v>791</v>
      </c>
      <c r="I25" s="112" t="s">
        <v>837</v>
      </c>
      <c r="J25" s="112" t="s">
        <v>1186</v>
      </c>
      <c r="K25" s="112" t="s">
        <v>1280</v>
      </c>
      <c r="L25" s="112" t="s">
        <v>1201</v>
      </c>
      <c r="M25" s="113" t="s">
        <v>1281</v>
      </c>
      <c r="N25" s="110" t="s">
        <v>1282</v>
      </c>
      <c r="O25" s="114" t="s">
        <v>1283</v>
      </c>
      <c r="P25" s="115" t="s">
        <v>839</v>
      </c>
      <c r="Q25" s="112" t="s">
        <v>1259</v>
      </c>
      <c r="R25" s="112" t="s">
        <v>768</v>
      </c>
      <c r="S25" s="112" t="s">
        <v>855</v>
      </c>
      <c r="T25" s="112" t="s">
        <v>1284</v>
      </c>
      <c r="U25" s="112" t="s">
        <v>1263</v>
      </c>
      <c r="V25" s="114" t="s">
        <v>1285</v>
      </c>
      <c r="X25" s="115" t="s">
        <v>1286</v>
      </c>
      <c r="Y25" s="116" t="s">
        <v>1168</v>
      </c>
    </row>
    <row r="26" spans="1:25" x14ac:dyDescent="0.25">
      <c r="A26" s="75">
        <f>IF($D$2="Nej",0,P8+Q8+R8+S8)</f>
        <v>1.5833299999999999</v>
      </c>
      <c r="B26" s="75">
        <f>IF($D$2="Nej",0,K8+L8+M8+N8+O8)</f>
        <v>0</v>
      </c>
      <c r="C26" s="75">
        <f>IF($D$2="Nej",0,V8)</f>
        <v>0</v>
      </c>
      <c r="D26" s="75">
        <f>IF($D$2="Nej",0,U8+T8)</f>
        <v>0</v>
      </c>
      <c r="E26" s="75">
        <f>IF($D$2="Nej",0,F17*AK8)</f>
        <v>1.4110000000000004E-2</v>
      </c>
      <c r="F26" s="75">
        <f>IF($D$2="Nej",0,AB8)</f>
        <v>18.818999999999999</v>
      </c>
      <c r="G26" s="75">
        <f>IF($D$2="Nej",0,G8)</f>
        <v>0</v>
      </c>
      <c r="H26" s="75">
        <f>IF($D$2="Nej",0,H8)</f>
        <v>0</v>
      </c>
      <c r="I26" s="75">
        <f>IF($D$2="Nej",0,I8)</f>
        <v>0</v>
      </c>
      <c r="J26" s="75">
        <f>IF($D$2="Nej",0,J8)</f>
        <v>0</v>
      </c>
      <c r="K26" s="75">
        <f>IF($D$2="Nej",0,Z8)</f>
        <v>0</v>
      </c>
      <c r="L26" s="75">
        <f>IF($D$2="Nej",0,AA8)</f>
        <v>0</v>
      </c>
      <c r="M26" s="75">
        <f>IF($D$2="Nej",0,W8)</f>
        <v>0</v>
      </c>
      <c r="N26" s="75">
        <f>IF($D$2="Nej",0,AK8*G17)</f>
        <v>2.9749999999999999E-2</v>
      </c>
      <c r="O26" s="75">
        <f>IF($D$2="Nej",0,AE8*K17)</f>
        <v>0</v>
      </c>
      <c r="P26" s="75">
        <f>IF($D$2="Nej",0,A8)</f>
        <v>0</v>
      </c>
      <c r="Q26" s="75">
        <f>IF($D$2="Nej",0,B8+C8+D8)</f>
        <v>0.41666700000000001</v>
      </c>
      <c r="R26" s="75">
        <f>IF($D$2="Nej",0,E8)</f>
        <v>0</v>
      </c>
      <c r="S26" s="75">
        <f>IF($D$2="Nej",0,F8)</f>
        <v>0</v>
      </c>
      <c r="T26" s="75">
        <f>IF($D$2="Nej",0,AK8*E17)</f>
        <v>4.1140000000000003E-2</v>
      </c>
      <c r="U26" s="75">
        <f>IF($D$2="Nej",0,AC8)</f>
        <v>0</v>
      </c>
      <c r="V26" s="75">
        <f>IF($D$2="Nej",0,AE8*J17)</f>
        <v>0</v>
      </c>
      <c r="X26" s="75">
        <f>SUM(A26:V26)</f>
        <v>20.903996999999997</v>
      </c>
      <c r="Y26" s="117">
        <f>X26-AG8</f>
        <v>0</v>
      </c>
    </row>
    <row r="27" spans="1:25" x14ac:dyDescent="0.25">
      <c r="A27" s="118">
        <f t="shared" ref="A27:V27" si="0">A26/$X$26</f>
        <v>7.5742930885418711E-2</v>
      </c>
      <c r="B27" s="118">
        <f t="shared" si="0"/>
        <v>0</v>
      </c>
      <c r="C27" s="118">
        <f t="shared" si="0"/>
        <v>0</v>
      </c>
      <c r="D27" s="118">
        <f t="shared" si="0"/>
        <v>0</v>
      </c>
      <c r="E27" s="118">
        <f t="shared" si="0"/>
        <v>6.749905293231723E-4</v>
      </c>
      <c r="F27" s="118">
        <f t="shared" si="0"/>
        <v>0.90025845296476081</v>
      </c>
      <c r="G27" s="118">
        <f t="shared" si="0"/>
        <v>0</v>
      </c>
      <c r="H27" s="118">
        <f t="shared" si="0"/>
        <v>0</v>
      </c>
      <c r="I27" s="118">
        <f t="shared" si="0"/>
        <v>0</v>
      </c>
      <c r="J27" s="118">
        <f t="shared" si="0"/>
        <v>0</v>
      </c>
      <c r="K27" s="118">
        <f t="shared" si="0"/>
        <v>0</v>
      </c>
      <c r="L27" s="118">
        <f t="shared" si="0"/>
        <v>0</v>
      </c>
      <c r="M27" s="118">
        <f t="shared" si="0"/>
        <v>0</v>
      </c>
      <c r="N27" s="118">
        <f t="shared" si="0"/>
        <v>1.4231728027898206E-3</v>
      </c>
      <c r="O27" s="118">
        <f t="shared" si="0"/>
        <v>0</v>
      </c>
      <c r="P27" s="118">
        <f t="shared" si="0"/>
        <v>0</v>
      </c>
      <c r="Q27" s="118">
        <f t="shared" si="0"/>
        <v>1.9932408141849621E-2</v>
      </c>
      <c r="R27" s="118">
        <f t="shared" si="0"/>
        <v>0</v>
      </c>
      <c r="S27" s="118">
        <f t="shared" si="0"/>
        <v>0</v>
      </c>
      <c r="T27" s="118">
        <f t="shared" si="0"/>
        <v>1.9680446758579238E-3</v>
      </c>
      <c r="U27" s="118">
        <f t="shared" si="0"/>
        <v>0</v>
      </c>
      <c r="V27" s="118">
        <f t="shared" si="0"/>
        <v>0</v>
      </c>
      <c r="Y27" s="117"/>
    </row>
    <row r="29" spans="1:25" x14ac:dyDescent="0.25">
      <c r="A29" s="77" t="s">
        <v>1287</v>
      </c>
      <c r="B29" s="75">
        <f>SUM(A26:E26)</f>
        <v>1.59744</v>
      </c>
      <c r="F29" s="77" t="s">
        <v>1288</v>
      </c>
      <c r="G29" s="75">
        <f>SUM(F26:L26)</f>
        <v>18.818999999999999</v>
      </c>
      <c r="M29" s="77" t="s">
        <v>1289</v>
      </c>
      <c r="N29" s="75">
        <f>SUM(M26:O26)</f>
        <v>2.9749999999999999E-2</v>
      </c>
      <c r="P29" s="77" t="s">
        <v>1290</v>
      </c>
      <c r="Q29" s="75">
        <f>SUM(P26:V26)</f>
        <v>0.45780700000000002</v>
      </c>
      <c r="X29" s="75">
        <f>B29+G29+N29+Q29</f>
        <v>20.903996999999997</v>
      </c>
      <c r="Y29" s="117">
        <f>X26-X29</f>
        <v>0</v>
      </c>
    </row>
    <row r="30" spans="1:25" x14ac:dyDescent="0.25">
      <c r="A30" s="77" t="s">
        <v>1291</v>
      </c>
      <c r="B30" s="119">
        <f>B29/$X$26</f>
        <v>7.6417921414741893E-2</v>
      </c>
      <c r="F30" s="77" t="s">
        <v>1292</v>
      </c>
      <c r="G30" s="119">
        <f>G29/$X$26</f>
        <v>0.90025845296476081</v>
      </c>
      <c r="H30" s="119"/>
      <c r="M30" s="77" t="s">
        <v>1293</v>
      </c>
      <c r="N30" s="119">
        <f>N29/$X$26</f>
        <v>1.4231728027898206E-3</v>
      </c>
      <c r="P30" s="77" t="s">
        <v>1218</v>
      </c>
      <c r="Q30" s="119">
        <f>Q29/$X$26</f>
        <v>2.1900452817707545E-2</v>
      </c>
      <c r="X30" s="120">
        <f>B30+G30+N30+Q30</f>
        <v>1</v>
      </c>
      <c r="Y30" s="117">
        <f>100%-X30</f>
        <v>0</v>
      </c>
    </row>
    <row r="31" spans="1:25" s="121" customFormat="1" x14ac:dyDescent="0.25"/>
    <row r="32" spans="1:25" ht="18.75" x14ac:dyDescent="0.3">
      <c r="A32" s="82" t="s">
        <v>1294</v>
      </c>
    </row>
    <row r="33" spans="1:27" ht="18.75" x14ac:dyDescent="0.3">
      <c r="A33" s="82"/>
      <c r="B33" s="77" t="s">
        <v>1295</v>
      </c>
      <c r="D33" s="77" t="s">
        <v>1296</v>
      </c>
      <c r="E33" s="77"/>
      <c r="G33" s="83" t="s">
        <v>1297</v>
      </c>
    </row>
    <row r="34" spans="1:27" x14ac:dyDescent="0.25">
      <c r="A34" s="75" t="s">
        <v>1275</v>
      </c>
      <c r="B34" s="75">
        <f>G29</f>
        <v>18.818999999999999</v>
      </c>
      <c r="C34" s="122">
        <f>G30</f>
        <v>0.90025845296476081</v>
      </c>
      <c r="D34" s="75">
        <f t="shared" ref="D34:D36" si="1">ROUND(C34*100,IF(C34*100&gt;1,0,IF(C34*100&gt;=0.1,1,IF(C34*100&gt;0.01,2,3))))</f>
        <v>90</v>
      </c>
      <c r="G34" s="77" t="str">
        <f>A34&amp; " "&amp;D34&amp;"%"</f>
        <v>Återvunnen energi 90%</v>
      </c>
      <c r="AA34" s="87"/>
    </row>
    <row r="35" spans="1:27" x14ac:dyDescent="0.25">
      <c r="A35" s="77" t="s">
        <v>1298</v>
      </c>
      <c r="B35" s="75">
        <f>B29</f>
        <v>1.59744</v>
      </c>
      <c r="C35" s="122">
        <f>B30</f>
        <v>7.6417921414741893E-2</v>
      </c>
      <c r="D35" s="75">
        <f t="shared" si="1"/>
        <v>8</v>
      </c>
      <c r="G35" s="77" t="str">
        <f t="shared" ref="G35:G37" si="2">A35&amp; " "&amp;D35&amp;"%"</f>
        <v>Förnybart 8%</v>
      </c>
      <c r="T35" s="87"/>
    </row>
    <row r="36" spans="1:27" x14ac:dyDescent="0.25">
      <c r="A36" s="77" t="s">
        <v>1299</v>
      </c>
      <c r="B36" s="75">
        <f>N29</f>
        <v>2.9749999999999999E-2</v>
      </c>
      <c r="C36" s="122">
        <f>N30</f>
        <v>1.4231728027898206E-3</v>
      </c>
      <c r="D36" s="75">
        <f t="shared" si="1"/>
        <v>0.1</v>
      </c>
      <c r="G36" s="77" t="str">
        <f t="shared" si="2"/>
        <v>Övrigt 0,1%</v>
      </c>
    </row>
    <row r="37" spans="1:27" x14ac:dyDescent="0.25">
      <c r="A37" s="77" t="s">
        <v>1277</v>
      </c>
      <c r="B37" s="75">
        <f>Q29</f>
        <v>0.45780700000000002</v>
      </c>
      <c r="C37" s="122">
        <f>Q30</f>
        <v>2.1900452817707545E-2</v>
      </c>
      <c r="D37" s="75">
        <f>ROUND(C37*100,IF(C37*100&gt;1,0,IF(C37*100&gt;=0.1,1,IF(C37*100&gt;0.01,2,3))))</f>
        <v>2</v>
      </c>
      <c r="G37" s="77" t="str">
        <f t="shared" si="2"/>
        <v>Fossilt 2%</v>
      </c>
    </row>
    <row r="41" spans="1:27" ht="18.75" x14ac:dyDescent="0.3">
      <c r="A41" s="82" t="s">
        <v>1300</v>
      </c>
    </row>
    <row r="43" spans="1:27" x14ac:dyDescent="0.25">
      <c r="A43" s="83" t="s">
        <v>1301</v>
      </c>
      <c r="D43" s="77"/>
      <c r="F43" s="123" t="s">
        <v>1302</v>
      </c>
      <c r="G43" s="124"/>
      <c r="H43" s="124"/>
      <c r="I43" s="124"/>
      <c r="J43" s="124"/>
      <c r="K43" s="124"/>
      <c r="L43" s="124"/>
      <c r="M43" s="123" t="s">
        <v>1303</v>
      </c>
      <c r="N43" s="124"/>
      <c r="O43" s="124"/>
      <c r="P43" s="124"/>
      <c r="Q43" s="124"/>
      <c r="S43" s="123" t="s">
        <v>1304</v>
      </c>
      <c r="X43" s="83" t="s">
        <v>1305</v>
      </c>
    </row>
    <row r="44" spans="1:27" ht="54.75" customHeight="1" x14ac:dyDescent="0.25">
      <c r="A44" s="379" t="s">
        <v>1306</v>
      </c>
      <c r="B44" s="379"/>
      <c r="D44" s="77"/>
      <c r="F44" s="123"/>
      <c r="G44" s="124"/>
      <c r="H44" s="124"/>
      <c r="I44" s="125" t="s">
        <v>1307</v>
      </c>
      <c r="J44" s="124"/>
      <c r="K44" s="124"/>
      <c r="L44" s="124"/>
      <c r="M44" s="123"/>
      <c r="N44" s="124"/>
      <c r="O44" s="124"/>
      <c r="P44" s="124"/>
      <c r="Q44" s="124"/>
      <c r="S44" s="124" t="s">
        <v>1308</v>
      </c>
      <c r="T44" s="124"/>
      <c r="U44" s="124" t="s">
        <v>1309</v>
      </c>
      <c r="X44" s="380" t="s">
        <v>1310</v>
      </c>
      <c r="Y44" s="381"/>
      <c r="Z44" s="381"/>
      <c r="AA44" s="382"/>
    </row>
    <row r="45" spans="1:27" ht="30" x14ac:dyDescent="0.25">
      <c r="A45" s="126"/>
      <c r="B45" s="127" t="s">
        <v>1166</v>
      </c>
      <c r="C45" s="128"/>
      <c r="F45" s="124"/>
      <c r="G45" s="124"/>
      <c r="H45" s="124"/>
      <c r="I45" s="125">
        <v>0</v>
      </c>
      <c r="J45" s="124"/>
      <c r="K45" s="124"/>
      <c r="L45" s="125">
        <v>0</v>
      </c>
      <c r="M45" s="124" t="str">
        <f>IFERROR(INDEX($F$46:$I$53,MATCH($L45,$I$46:$I$53,0),1),"")</f>
        <v/>
      </c>
      <c r="N45" s="124"/>
      <c r="O45" s="124"/>
      <c r="P45" s="124"/>
      <c r="Q45" s="124"/>
      <c r="S45" s="124"/>
      <c r="T45" s="124"/>
      <c r="U45" s="124"/>
      <c r="X45" s="129"/>
      <c r="Y45" s="130" t="s">
        <v>1311</v>
      </c>
      <c r="Z45" s="130" t="s">
        <v>1312</v>
      </c>
      <c r="AA45" s="131"/>
    </row>
    <row r="46" spans="1:27" x14ac:dyDescent="0.25">
      <c r="A46" s="132" t="s">
        <v>1313</v>
      </c>
      <c r="B46" s="133">
        <f>G30</f>
        <v>0.90025845296476081</v>
      </c>
      <c r="C46" s="134" t="s">
        <v>1147</v>
      </c>
      <c r="F46" s="135" t="str">
        <f>A46</f>
        <v>Återvunnen energi:</v>
      </c>
      <c r="G46" s="124"/>
      <c r="H46" s="124"/>
      <c r="I46" s="125">
        <f t="shared" ref="I46:I76" si="3">IF(F46&lt;&gt;"",I45+1,I45)</f>
        <v>1</v>
      </c>
      <c r="J46" s="124"/>
      <c r="K46" s="124"/>
      <c r="L46" s="125">
        <v>1</v>
      </c>
      <c r="M46" s="124" t="str">
        <f>IFERROR(INDEX($F$46:$I$76,MATCH($L46,$I$46:$I$76,0),1),"")</f>
        <v>Återvunnen energi:</v>
      </c>
      <c r="N46" s="124"/>
      <c r="O46" s="124"/>
      <c r="P46" s="124"/>
      <c r="Q46" s="124"/>
      <c r="S46" s="124" t="str">
        <f t="shared" ref="S46:S76" si="4">IF(M46="","",M46)</f>
        <v>Återvunnen energi:</v>
      </c>
      <c r="T46" s="124"/>
      <c r="U46" s="124">
        <f t="shared" ref="U46:U76" si="5">IF(ISERROR(VLOOKUP(S46,$A$46:$B$74,2,FALSE)),"",IF(VLOOKUP(S46,$A$46:$B$74,2,FALSE)="","",VLOOKUP(S46,$A$46:$B$74,2,FALSE)))</f>
        <v>0.90025845296476081</v>
      </c>
      <c r="X46" s="136" t="str">
        <f t="shared" ref="X46:X76" si="6">S46</f>
        <v>Återvunnen energi:</v>
      </c>
      <c r="Y46" s="137" t="str">
        <f t="shared" ref="Y46:Y76" si="7">IF(ISERROR(VLOOKUP(X46,$A$46:$C$74,3,FALSE)),"",IF(VLOOKUP(X46,$A$46:$C$74,3,FALSE)="Summa","ja",""))</f>
        <v>ja</v>
      </c>
      <c r="Z46" s="137">
        <f>IF(TYPE(U46)=1,
IF(U46*100&gt;10,3,IF(AND(U46*100&lt;10,U46*100&gt;0.1),3,4)),
"")</f>
        <v>3</v>
      </c>
      <c r="AA46" s="138" t="str">
        <f>IFERROR(ROUND(U46,Z46)*100&amp;"%","")</f>
        <v>90%</v>
      </c>
    </row>
    <row r="47" spans="1:27" x14ac:dyDescent="0.25">
      <c r="A47" s="139" t="s">
        <v>1314</v>
      </c>
      <c r="B47" s="140">
        <f>F27</f>
        <v>0.90025845296476081</v>
      </c>
      <c r="C47" s="141"/>
      <c r="F47" s="124" t="str">
        <f t="shared" ref="F47:F74" si="8">IF(B47=0,"",A47)</f>
        <v>Industriell spillvärme</v>
      </c>
      <c r="G47" s="124"/>
      <c r="H47" s="124"/>
      <c r="I47" s="125">
        <f t="shared" si="3"/>
        <v>2</v>
      </c>
      <c r="J47" s="124"/>
      <c r="K47" s="124"/>
      <c r="L47" s="125">
        <v>2</v>
      </c>
      <c r="M47" s="124" t="str">
        <f t="shared" ref="M47:M76" si="9">IFERROR(INDEX($F$46:$I$76,MATCH($L47,$I$46:$I$76,0),1),"")</f>
        <v>Industriell spillvärme</v>
      </c>
      <c r="N47" s="124"/>
      <c r="O47" s="124"/>
      <c r="P47" s="124"/>
      <c r="Q47" s="124"/>
      <c r="S47" s="124" t="str">
        <f t="shared" si="4"/>
        <v>Industriell spillvärme</v>
      </c>
      <c r="T47" s="124"/>
      <c r="U47" s="124">
        <f t="shared" si="5"/>
        <v>0.90025845296476081</v>
      </c>
      <c r="X47" s="136" t="str">
        <f t="shared" si="6"/>
        <v>Industriell spillvärme</v>
      </c>
      <c r="Y47" s="137" t="str">
        <f t="shared" si="7"/>
        <v/>
      </c>
      <c r="Z47" s="137">
        <f t="shared" ref="Z47:Z76" si="10">IF(TYPE(U47)=1,
IF(U47*100&gt;10,3,IF(AND(U47*100&lt;10,U47*100&gt;0.1),3,4)),
"")</f>
        <v>3</v>
      </c>
      <c r="AA47" s="138" t="str">
        <f t="shared" ref="AA47:AA76" si="11">IFERROR(ROUND(U47,Z47)*100&amp;"%","")</f>
        <v>90%</v>
      </c>
    </row>
    <row r="48" spans="1:27" x14ac:dyDescent="0.25">
      <c r="A48" s="139" t="s">
        <v>1201</v>
      </c>
      <c r="B48" s="140">
        <f>L27</f>
        <v>0</v>
      </c>
      <c r="C48" s="141"/>
      <c r="F48" s="124" t="str">
        <f t="shared" si="8"/>
        <v/>
      </c>
      <c r="G48" s="124"/>
      <c r="H48" s="124"/>
      <c r="I48" s="125">
        <f t="shared" si="3"/>
        <v>2</v>
      </c>
      <c r="J48" s="124"/>
      <c r="K48" s="124"/>
      <c r="L48" s="125">
        <v>3</v>
      </c>
      <c r="M48" s="124" t="str">
        <f t="shared" si="9"/>
        <v xml:space="preserve"> </v>
      </c>
      <c r="N48" s="124"/>
      <c r="O48" s="124"/>
      <c r="P48" s="124"/>
      <c r="Q48" s="124"/>
      <c r="S48" s="124" t="str">
        <f t="shared" si="4"/>
        <v xml:space="preserve"> </v>
      </c>
      <c r="T48" s="124"/>
      <c r="U48" s="124" t="str">
        <f t="shared" si="5"/>
        <v/>
      </c>
      <c r="X48" s="136" t="str">
        <f t="shared" si="6"/>
        <v xml:space="preserve"> </v>
      </c>
      <c r="Y48" s="137" t="str">
        <f t="shared" si="7"/>
        <v/>
      </c>
      <c r="Z48" s="137" t="str">
        <f t="shared" si="10"/>
        <v/>
      </c>
      <c r="AA48" s="138" t="str">
        <f t="shared" si="11"/>
        <v/>
      </c>
    </row>
    <row r="49" spans="1:27" x14ac:dyDescent="0.25">
      <c r="A49" s="139" t="s">
        <v>1315</v>
      </c>
      <c r="B49" s="140">
        <f>K27</f>
        <v>0</v>
      </c>
      <c r="C49" s="141"/>
      <c r="F49" s="124" t="str">
        <f t="shared" si="8"/>
        <v/>
      </c>
      <c r="G49" s="124"/>
      <c r="H49" s="124"/>
      <c r="I49" s="125">
        <f t="shared" si="3"/>
        <v>2</v>
      </c>
      <c r="J49" s="124"/>
      <c r="K49" s="124"/>
      <c r="L49" s="125">
        <v>4</v>
      </c>
      <c r="M49" s="124" t="str">
        <f t="shared" si="9"/>
        <v>Förnybart:</v>
      </c>
      <c r="N49" s="124"/>
      <c r="O49" s="124"/>
      <c r="P49" s="124"/>
      <c r="Q49" s="124"/>
      <c r="S49" s="124" t="str">
        <f t="shared" si="4"/>
        <v>Förnybart:</v>
      </c>
      <c r="T49" s="124"/>
      <c r="U49" s="124">
        <f t="shared" si="5"/>
        <v>7.6417921414741893E-2</v>
      </c>
      <c r="X49" s="136" t="str">
        <f t="shared" si="6"/>
        <v>Förnybart:</v>
      </c>
      <c r="Y49" s="137" t="str">
        <f t="shared" si="7"/>
        <v>ja</v>
      </c>
      <c r="Z49" s="137">
        <f t="shared" si="10"/>
        <v>3</v>
      </c>
      <c r="AA49" s="138" t="str">
        <f t="shared" si="11"/>
        <v>7,6%</v>
      </c>
    </row>
    <row r="50" spans="1:27" x14ac:dyDescent="0.25">
      <c r="A50" s="139" t="s">
        <v>1186</v>
      </c>
      <c r="B50" s="140">
        <f>J27</f>
        <v>0</v>
      </c>
      <c r="C50" s="141"/>
      <c r="F50" s="124" t="str">
        <f t="shared" si="8"/>
        <v/>
      </c>
      <c r="G50" s="124"/>
      <c r="H50" s="124"/>
      <c r="I50" s="125">
        <f t="shared" si="3"/>
        <v>2</v>
      </c>
      <c r="J50" s="124"/>
      <c r="K50" s="124"/>
      <c r="L50" s="125">
        <v>5</v>
      </c>
      <c r="M50" s="124" t="str">
        <f t="shared" si="9"/>
        <v>Pellets, briketter och pulver</v>
      </c>
      <c r="N50" s="124"/>
      <c r="O50" s="124"/>
      <c r="P50" s="124"/>
      <c r="Q50" s="124"/>
      <c r="S50" s="124" t="str">
        <f t="shared" si="4"/>
        <v>Pellets, briketter och pulver</v>
      </c>
      <c r="T50" s="124"/>
      <c r="U50" s="124">
        <f t="shared" si="5"/>
        <v>7.5742930885418711E-2</v>
      </c>
      <c r="X50" s="136" t="str">
        <f t="shared" si="6"/>
        <v>Pellets, briketter och pulver</v>
      </c>
      <c r="Y50" s="137" t="str">
        <f t="shared" si="7"/>
        <v/>
      </c>
      <c r="Z50" s="137">
        <f t="shared" si="10"/>
        <v>3</v>
      </c>
      <c r="AA50" s="138" t="str">
        <f t="shared" si="11"/>
        <v>7,6%</v>
      </c>
    </row>
    <row r="51" spans="1:27" x14ac:dyDescent="0.25">
      <c r="A51" s="139" t="s">
        <v>767</v>
      </c>
      <c r="B51" s="140">
        <f>G27</f>
        <v>0</v>
      </c>
      <c r="C51" s="141"/>
      <c r="F51" s="124" t="str">
        <f t="shared" si="8"/>
        <v/>
      </c>
      <c r="G51" s="124"/>
      <c r="H51" s="124"/>
      <c r="I51" s="125">
        <f t="shared" si="3"/>
        <v>2</v>
      </c>
      <c r="J51" s="124"/>
      <c r="K51" s="124"/>
      <c r="L51" s="125">
        <v>6</v>
      </c>
      <c r="M51" s="124" t="str">
        <f t="shared" si="9"/>
        <v>Förnybar el till elpannor, värmepumpar och hjälpel till distribution</v>
      </c>
      <c r="N51" s="124"/>
      <c r="O51" s="124"/>
      <c r="P51" s="124"/>
      <c r="Q51" s="124"/>
      <c r="S51" s="124" t="str">
        <f t="shared" si="4"/>
        <v>Förnybar el till elpannor, värmepumpar och hjälpel till distribution</v>
      </c>
      <c r="T51" s="124"/>
      <c r="U51" s="124">
        <f t="shared" si="5"/>
        <v>6.749905293231723E-4</v>
      </c>
      <c r="X51" s="136" t="str">
        <f t="shared" si="6"/>
        <v>Förnybar el till elpannor, värmepumpar och hjälpel till distribution</v>
      </c>
      <c r="Y51" s="137" t="str">
        <f t="shared" si="7"/>
        <v/>
      </c>
      <c r="Z51" s="137">
        <f t="shared" si="10"/>
        <v>4</v>
      </c>
      <c r="AA51" s="138" t="str">
        <f t="shared" si="11"/>
        <v>0,07%</v>
      </c>
    </row>
    <row r="52" spans="1:27" x14ac:dyDescent="0.25">
      <c r="A52" s="282" t="s">
        <v>1437</v>
      </c>
      <c r="B52" s="140">
        <f>H27</f>
        <v>0</v>
      </c>
      <c r="C52" s="141"/>
      <c r="F52" s="124" t="str">
        <f t="shared" si="8"/>
        <v/>
      </c>
      <c r="G52" s="124"/>
      <c r="H52" s="124"/>
      <c r="I52" s="125">
        <f t="shared" si="3"/>
        <v>2</v>
      </c>
      <c r="J52" s="124"/>
      <c r="K52" s="124"/>
      <c r="L52" s="125">
        <v>7</v>
      </c>
      <c r="M52" s="124" t="str">
        <f t="shared" si="9"/>
        <v xml:space="preserve"> </v>
      </c>
      <c r="N52" s="124"/>
      <c r="O52" s="124"/>
      <c r="P52" s="124"/>
      <c r="Q52" s="124"/>
      <c r="S52" s="124" t="str">
        <f t="shared" si="4"/>
        <v xml:space="preserve"> </v>
      </c>
      <c r="T52" s="124"/>
      <c r="U52" s="124" t="str">
        <f t="shared" si="5"/>
        <v/>
      </c>
      <c r="X52" s="136" t="str">
        <f t="shared" si="6"/>
        <v xml:space="preserve"> </v>
      </c>
      <c r="Y52" s="137" t="str">
        <f t="shared" si="7"/>
        <v/>
      </c>
      <c r="Z52" s="137" t="str">
        <f t="shared" si="10"/>
        <v/>
      </c>
      <c r="AA52" s="138" t="str">
        <f t="shared" si="11"/>
        <v/>
      </c>
    </row>
    <row r="53" spans="1:27" x14ac:dyDescent="0.25">
      <c r="A53" s="282" t="s">
        <v>837</v>
      </c>
      <c r="B53" s="140">
        <f>I27</f>
        <v>0</v>
      </c>
      <c r="C53" s="141"/>
      <c r="E53" s="125"/>
      <c r="F53" s="124" t="str">
        <f t="shared" si="8"/>
        <v/>
      </c>
      <c r="G53" s="124"/>
      <c r="H53" s="124"/>
      <c r="I53" s="125">
        <f>IF(F53&lt;&gt;"",I52+1,I52)</f>
        <v>2</v>
      </c>
      <c r="J53" s="124"/>
      <c r="K53" s="124"/>
      <c r="L53" s="125">
        <v>8</v>
      </c>
      <c r="M53" s="124" t="str">
        <f t="shared" si="9"/>
        <v>Övrigt:</v>
      </c>
      <c r="N53" s="124"/>
      <c r="O53" s="124"/>
      <c r="P53" s="124"/>
      <c r="Q53" s="124"/>
      <c r="S53" s="124" t="str">
        <f t="shared" si="4"/>
        <v>Övrigt:</v>
      </c>
      <c r="T53" s="124"/>
      <c r="U53" s="124">
        <f t="shared" si="5"/>
        <v>1.4231728027898206E-3</v>
      </c>
      <c r="X53" s="136" t="str">
        <f t="shared" si="6"/>
        <v>Övrigt:</v>
      </c>
      <c r="Y53" s="137" t="str">
        <f t="shared" si="7"/>
        <v>ja</v>
      </c>
      <c r="Z53" s="137">
        <f t="shared" si="10"/>
        <v>3</v>
      </c>
      <c r="AA53" s="138" t="str">
        <f t="shared" si="11"/>
        <v>0,1%</v>
      </c>
    </row>
    <row r="54" spans="1:27" x14ac:dyDescent="0.25">
      <c r="A54" s="139"/>
      <c r="B54" s="142"/>
      <c r="C54" s="141"/>
      <c r="E54" s="125" t="s">
        <v>1316</v>
      </c>
      <c r="F54" s="135" t="s">
        <v>729</v>
      </c>
      <c r="G54" s="124"/>
      <c r="H54" s="124"/>
      <c r="I54" s="125">
        <f t="shared" si="3"/>
        <v>3</v>
      </c>
      <c r="J54" s="124"/>
      <c r="K54" s="124"/>
      <c r="L54" s="125">
        <v>9</v>
      </c>
      <c r="M54" s="124" t="str">
        <f t="shared" si="9"/>
        <v>El från kärnkraft till elpannor, värmepumpar och hjälpel till distribution</v>
      </c>
      <c r="N54" s="124"/>
      <c r="O54" s="124"/>
      <c r="P54" s="124"/>
      <c r="Q54" s="124"/>
      <c r="S54" s="124" t="str">
        <f t="shared" si="4"/>
        <v>El från kärnkraft till elpannor, värmepumpar och hjälpel till distribution</v>
      </c>
      <c r="T54" s="124"/>
      <c r="U54" s="124">
        <f t="shared" si="5"/>
        <v>1.4231728027898206E-3</v>
      </c>
      <c r="X54" s="136" t="str">
        <f t="shared" si="6"/>
        <v>El från kärnkraft till elpannor, värmepumpar och hjälpel till distribution</v>
      </c>
      <c r="Y54" s="137" t="str">
        <f t="shared" si="7"/>
        <v/>
      </c>
      <c r="Z54" s="137">
        <f t="shared" si="10"/>
        <v>3</v>
      </c>
      <c r="AA54" s="138" t="str">
        <f t="shared" si="11"/>
        <v>0,1%</v>
      </c>
    </row>
    <row r="55" spans="1:27" x14ac:dyDescent="0.25">
      <c r="A55" s="132" t="s">
        <v>1317</v>
      </c>
      <c r="B55" s="133">
        <f>B30</f>
        <v>7.6417921414741893E-2</v>
      </c>
      <c r="C55" s="134" t="s">
        <v>1147</v>
      </c>
      <c r="E55" s="124"/>
      <c r="F55" s="135" t="str">
        <f>A55</f>
        <v>Förnybart:</v>
      </c>
      <c r="G55" s="124"/>
      <c r="H55" s="124"/>
      <c r="I55" s="125">
        <f t="shared" si="3"/>
        <v>4</v>
      </c>
      <c r="J55" s="124"/>
      <c r="K55" s="124"/>
      <c r="L55" s="125">
        <v>10</v>
      </c>
      <c r="M55" s="124" t="str">
        <f t="shared" si="9"/>
        <v xml:space="preserve"> </v>
      </c>
      <c r="N55" s="124"/>
      <c r="O55" s="124"/>
      <c r="P55" s="124"/>
      <c r="Q55" s="124"/>
      <c r="S55" s="124" t="str">
        <f t="shared" si="4"/>
        <v xml:space="preserve"> </v>
      </c>
      <c r="T55" s="124"/>
      <c r="U55" s="124" t="str">
        <f t="shared" si="5"/>
        <v/>
      </c>
      <c r="X55" s="136" t="str">
        <f t="shared" si="6"/>
        <v xml:space="preserve"> </v>
      </c>
      <c r="Y55" s="137" t="str">
        <f t="shared" si="7"/>
        <v/>
      </c>
      <c r="Z55" s="137" t="str">
        <f t="shared" si="10"/>
        <v/>
      </c>
      <c r="AA55" s="138" t="str">
        <f t="shared" si="11"/>
        <v/>
      </c>
    </row>
    <row r="56" spans="1:27" x14ac:dyDescent="0.25">
      <c r="A56" s="143" t="s">
        <v>1260</v>
      </c>
      <c r="B56" s="140">
        <f>A27</f>
        <v>7.5742930885418711E-2</v>
      </c>
      <c r="C56" s="134"/>
      <c r="E56" s="124"/>
      <c r="F56" s="124" t="str">
        <f t="shared" si="8"/>
        <v>Pellets, briketter och pulver</v>
      </c>
      <c r="G56" s="124"/>
      <c r="H56" s="124"/>
      <c r="I56" s="125">
        <f>IF(F56&lt;&gt;"",I55+1,I55)</f>
        <v>5</v>
      </c>
      <c r="J56" s="124"/>
      <c r="K56" s="124"/>
      <c r="L56" s="125">
        <v>11</v>
      </c>
      <c r="M56" s="124" t="str">
        <f t="shared" si="9"/>
        <v>Fossilt:</v>
      </c>
      <c r="N56" s="124"/>
      <c r="O56" s="124"/>
      <c r="P56" s="124"/>
      <c r="Q56" s="124"/>
      <c r="S56" s="124" t="str">
        <f t="shared" si="4"/>
        <v>Fossilt:</v>
      </c>
      <c r="T56" s="124"/>
      <c r="U56" s="124">
        <f t="shared" si="5"/>
        <v>2.1900452817707545E-2</v>
      </c>
      <c r="X56" s="136" t="str">
        <f t="shared" si="6"/>
        <v>Fossilt:</v>
      </c>
      <c r="Y56" s="137" t="str">
        <f t="shared" si="7"/>
        <v>ja</v>
      </c>
      <c r="Z56" s="137">
        <f t="shared" si="10"/>
        <v>3</v>
      </c>
      <c r="AA56" s="138" t="str">
        <f t="shared" si="11"/>
        <v>2,2%</v>
      </c>
    </row>
    <row r="57" spans="1:27" x14ac:dyDescent="0.25">
      <c r="A57" s="139" t="s">
        <v>1318</v>
      </c>
      <c r="B57" s="140">
        <f>B27</f>
        <v>0</v>
      </c>
      <c r="C57" s="134"/>
      <c r="E57" s="124"/>
      <c r="F57" s="124" t="str">
        <f t="shared" si="8"/>
        <v/>
      </c>
      <c r="G57" s="124"/>
      <c r="H57" s="124"/>
      <c r="I57" s="125">
        <f t="shared" si="3"/>
        <v>5</v>
      </c>
      <c r="J57" s="124"/>
      <c r="K57" s="124"/>
      <c r="L57" s="125">
        <v>12</v>
      </c>
      <c r="M57" s="124" t="str">
        <f t="shared" si="9"/>
        <v>Eldningsolja</v>
      </c>
      <c r="N57" s="124"/>
      <c r="O57" s="124"/>
      <c r="P57" s="124"/>
      <c r="Q57" s="124"/>
      <c r="S57" s="124" t="str">
        <f t="shared" si="4"/>
        <v>Eldningsolja</v>
      </c>
      <c r="T57" s="124"/>
      <c r="U57" s="124">
        <f t="shared" si="5"/>
        <v>1.9932408141849621E-2</v>
      </c>
      <c r="X57" s="136" t="str">
        <f t="shared" si="6"/>
        <v>Eldningsolja</v>
      </c>
      <c r="Y57" s="137" t="str">
        <f t="shared" si="7"/>
        <v/>
      </c>
      <c r="Z57" s="137">
        <f t="shared" si="10"/>
        <v>3</v>
      </c>
      <c r="AA57" s="138" t="str">
        <f t="shared" si="11"/>
        <v>2%</v>
      </c>
    </row>
    <row r="58" spans="1:27" x14ac:dyDescent="0.25">
      <c r="A58" s="139" t="s">
        <v>1319</v>
      </c>
      <c r="B58" s="140">
        <f>C27</f>
        <v>0</v>
      </c>
      <c r="C58" s="141"/>
      <c r="E58" s="124"/>
      <c r="F58" s="124" t="str">
        <f t="shared" si="8"/>
        <v/>
      </c>
      <c r="G58" s="124"/>
      <c r="H58" s="124"/>
      <c r="I58" s="125">
        <f t="shared" si="3"/>
        <v>5</v>
      </c>
      <c r="J58" s="124"/>
      <c r="K58" s="124"/>
      <c r="L58" s="125">
        <v>13</v>
      </c>
      <c r="M58" s="124" t="str">
        <f t="shared" si="9"/>
        <v>Fossil el till elpannor, värmepumpar och hjälpel till distribution</v>
      </c>
      <c r="N58" s="124"/>
      <c r="O58" s="124"/>
      <c r="P58" s="124"/>
      <c r="Q58" s="124"/>
      <c r="S58" s="124" t="str">
        <f t="shared" si="4"/>
        <v>Fossil el till elpannor, värmepumpar och hjälpel till distribution</v>
      </c>
      <c r="T58" s="124"/>
      <c r="U58" s="124">
        <f t="shared" si="5"/>
        <v>1.9680446758579238E-3</v>
      </c>
      <c r="X58" s="136" t="str">
        <f t="shared" si="6"/>
        <v>Fossil el till elpannor, värmepumpar och hjälpel till distribution</v>
      </c>
      <c r="Y58" s="137" t="str">
        <f t="shared" si="7"/>
        <v/>
      </c>
      <c r="Z58" s="137">
        <f t="shared" si="10"/>
        <v>3</v>
      </c>
      <c r="AA58" s="138" t="str">
        <f t="shared" si="11"/>
        <v>0,2%</v>
      </c>
    </row>
    <row r="59" spans="1:27" x14ac:dyDescent="0.25">
      <c r="A59" s="139" t="s">
        <v>1261</v>
      </c>
      <c r="B59" s="140">
        <f>D27</f>
        <v>0</v>
      </c>
      <c r="C59" s="141"/>
      <c r="E59" s="124"/>
      <c r="F59" s="124" t="str">
        <f t="shared" ref="F59" si="12">IF(B59=0,"",A59)</f>
        <v/>
      </c>
      <c r="G59" s="124"/>
      <c r="H59" s="124"/>
      <c r="I59" s="125">
        <f t="shared" ref="I59" si="13">IF(F59&lt;&gt;"",I58+1,I58)</f>
        <v>5</v>
      </c>
      <c r="J59" s="124"/>
      <c r="K59" s="124"/>
      <c r="L59" s="125">
        <v>14</v>
      </c>
      <c r="M59" s="124" t="str">
        <f t="shared" si="9"/>
        <v xml:space="preserve"> </v>
      </c>
      <c r="N59" s="124"/>
      <c r="O59" s="124"/>
      <c r="P59" s="124"/>
      <c r="Q59" s="124"/>
      <c r="S59" s="124" t="str">
        <f t="shared" ref="S59" si="14">IF(M59="","",M59)</f>
        <v xml:space="preserve"> </v>
      </c>
      <c r="T59" s="124"/>
      <c r="U59" s="124" t="str">
        <f t="shared" ref="U59" si="15">IF(ISERROR(VLOOKUP(S59,$A$46:$B$74,2,FALSE)),"",IF(VLOOKUP(S59,$A$46:$B$74,2,FALSE)="","",VLOOKUP(S59,$A$46:$B$74,2,FALSE)))</f>
        <v/>
      </c>
      <c r="X59" s="136" t="str">
        <f t="shared" ref="X59" si="16">S59</f>
        <v xml:space="preserve"> </v>
      </c>
      <c r="Y59" s="137" t="str">
        <f t="shared" ref="Y59" si="17">IF(ISERROR(VLOOKUP(X59,$A$46:$C$74,3,FALSE)),"",IF(VLOOKUP(X59,$A$46:$C$74,3,FALSE)="Summa","ja",""))</f>
        <v/>
      </c>
      <c r="Z59" s="137" t="str">
        <f t="shared" ref="Z59" si="18">IF(TYPE(U59)=1,
IF(U59*100&gt;10,3,IF(AND(U59*100&lt;10,U59*100&gt;0.1),3,4)),
"")</f>
        <v/>
      </c>
      <c r="AA59" s="138" t="str">
        <f t="shared" ref="AA59" si="19">IFERROR(ROUND(U59,Z59)*100&amp;"%","")</f>
        <v/>
      </c>
    </row>
    <row r="60" spans="1:27" ht="15" customHeight="1" x14ac:dyDescent="0.25">
      <c r="A60" s="139" t="s">
        <v>1320</v>
      </c>
      <c r="B60" s="140">
        <f>E27</f>
        <v>6.749905293231723E-4</v>
      </c>
      <c r="C60" s="141"/>
      <c r="E60" s="124"/>
      <c r="F60" s="124" t="str">
        <f t="shared" si="8"/>
        <v>Förnybar el till elpannor, värmepumpar och hjälpel till distribution</v>
      </c>
      <c r="G60" s="124"/>
      <c r="H60" s="124"/>
      <c r="I60" s="125">
        <f t="shared" si="3"/>
        <v>6</v>
      </c>
      <c r="J60" s="124"/>
      <c r="K60" s="124"/>
      <c r="L60" s="125">
        <v>15</v>
      </c>
      <c r="M60" s="124" t="str">
        <f t="shared" si="9"/>
        <v/>
      </c>
      <c r="N60" s="124"/>
      <c r="O60" s="124"/>
      <c r="P60" s="124"/>
      <c r="Q60" s="124"/>
      <c r="S60" s="124" t="str">
        <f t="shared" si="4"/>
        <v/>
      </c>
      <c r="T60" s="124"/>
      <c r="U60" s="124" t="str">
        <f t="shared" si="5"/>
        <v/>
      </c>
      <c r="X60" s="136" t="str">
        <f t="shared" si="6"/>
        <v/>
      </c>
      <c r="Y60" s="137" t="str">
        <f t="shared" si="7"/>
        <v/>
      </c>
      <c r="Z60" s="137" t="str">
        <f t="shared" si="10"/>
        <v/>
      </c>
      <c r="AA60" s="138" t="str">
        <f t="shared" si="11"/>
        <v/>
      </c>
    </row>
    <row r="61" spans="1:27" x14ac:dyDescent="0.25">
      <c r="A61" s="139"/>
      <c r="B61" s="142"/>
      <c r="C61" s="144"/>
      <c r="E61" s="125" t="s">
        <v>1321</v>
      </c>
      <c r="F61" s="124" t="s">
        <v>729</v>
      </c>
      <c r="G61" s="124"/>
      <c r="H61" s="124"/>
      <c r="I61" s="125">
        <f t="shared" si="3"/>
        <v>7</v>
      </c>
      <c r="J61" s="124"/>
      <c r="K61" s="124"/>
      <c r="L61" s="125">
        <v>16</v>
      </c>
      <c r="M61" s="124" t="str">
        <f t="shared" si="9"/>
        <v/>
      </c>
      <c r="N61" s="124"/>
      <c r="O61" s="124"/>
      <c r="P61" s="124"/>
      <c r="Q61" s="124"/>
      <c r="S61" s="124" t="str">
        <f t="shared" si="4"/>
        <v/>
      </c>
      <c r="T61" s="124"/>
      <c r="U61" s="124" t="str">
        <f t="shared" si="5"/>
        <v/>
      </c>
      <c r="X61" s="136" t="str">
        <f t="shared" si="6"/>
        <v/>
      </c>
      <c r="Y61" s="137" t="str">
        <f t="shared" si="7"/>
        <v/>
      </c>
      <c r="Z61" s="137" t="str">
        <f t="shared" si="10"/>
        <v/>
      </c>
      <c r="AA61" s="138" t="str">
        <f t="shared" si="11"/>
        <v/>
      </c>
    </row>
    <row r="62" spans="1:27" x14ac:dyDescent="0.25">
      <c r="A62" s="132" t="s">
        <v>1322</v>
      </c>
      <c r="B62" s="133">
        <f>N30</f>
        <v>1.4231728027898206E-3</v>
      </c>
      <c r="C62" s="134" t="s">
        <v>1147</v>
      </c>
      <c r="E62" s="124"/>
      <c r="F62" s="135" t="str">
        <f>A62</f>
        <v>Övrigt:</v>
      </c>
      <c r="G62" s="124"/>
      <c r="H62" s="124"/>
      <c r="I62" s="125">
        <f t="shared" si="3"/>
        <v>8</v>
      </c>
      <c r="J62" s="124"/>
      <c r="K62" s="124"/>
      <c r="L62" s="125">
        <v>17</v>
      </c>
      <c r="M62" s="124" t="str">
        <f t="shared" si="9"/>
        <v/>
      </c>
      <c r="N62" s="124"/>
      <c r="O62" s="124"/>
      <c r="P62" s="124"/>
      <c r="Q62" s="124"/>
      <c r="S62" s="124" t="str">
        <f t="shared" si="4"/>
        <v/>
      </c>
      <c r="T62" s="124"/>
      <c r="U62" s="124" t="str">
        <f t="shared" si="5"/>
        <v/>
      </c>
      <c r="X62" s="136" t="str">
        <f t="shared" si="6"/>
        <v/>
      </c>
      <c r="Y62" s="137" t="str">
        <f t="shared" si="7"/>
        <v/>
      </c>
      <c r="Z62" s="137" t="str">
        <f t="shared" si="10"/>
        <v/>
      </c>
      <c r="AA62" s="138" t="str">
        <f t="shared" si="11"/>
        <v/>
      </c>
    </row>
    <row r="63" spans="1:27" ht="15" customHeight="1" x14ac:dyDescent="0.25">
      <c r="A63" s="139" t="s">
        <v>1323</v>
      </c>
      <c r="B63" s="140">
        <f>O27</f>
        <v>0</v>
      </c>
      <c r="C63" s="141"/>
      <c r="E63" s="124"/>
      <c r="F63" s="124" t="str">
        <f t="shared" si="8"/>
        <v/>
      </c>
      <c r="G63" s="124"/>
      <c r="H63" s="124"/>
      <c r="I63" s="125">
        <f t="shared" si="3"/>
        <v>8</v>
      </c>
      <c r="J63" s="124"/>
      <c r="K63" s="124"/>
      <c r="L63" s="125">
        <v>18</v>
      </c>
      <c r="M63" s="124" t="str">
        <f t="shared" si="9"/>
        <v/>
      </c>
      <c r="N63" s="124"/>
      <c r="O63" s="124"/>
      <c r="P63" s="124"/>
      <c r="Q63" s="124"/>
      <c r="S63" s="124" t="str">
        <f t="shared" si="4"/>
        <v/>
      </c>
      <c r="T63" s="124"/>
      <c r="U63" s="124" t="str">
        <f t="shared" si="5"/>
        <v/>
      </c>
      <c r="X63" s="136" t="str">
        <f t="shared" si="6"/>
        <v/>
      </c>
      <c r="Y63" s="137" t="str">
        <f t="shared" si="7"/>
        <v/>
      </c>
      <c r="Z63" s="137" t="str">
        <f t="shared" si="10"/>
        <v/>
      </c>
      <c r="AA63" s="138" t="str">
        <f t="shared" si="11"/>
        <v/>
      </c>
    </row>
    <row r="64" spans="1:27" x14ac:dyDescent="0.25">
      <c r="A64" s="139" t="s">
        <v>1324</v>
      </c>
      <c r="B64" s="140">
        <f>N27</f>
        <v>1.4231728027898206E-3</v>
      </c>
      <c r="C64" s="141"/>
      <c r="E64" s="124"/>
      <c r="F64" s="124" t="str">
        <f t="shared" si="8"/>
        <v>El från kärnkraft till elpannor, värmepumpar och hjälpel till distribution</v>
      </c>
      <c r="G64" s="124"/>
      <c r="H64" s="124"/>
      <c r="I64" s="125">
        <f t="shared" si="3"/>
        <v>9</v>
      </c>
      <c r="J64" s="124"/>
      <c r="K64" s="124"/>
      <c r="L64" s="125">
        <v>19</v>
      </c>
      <c r="M64" s="124" t="str">
        <f t="shared" si="9"/>
        <v/>
      </c>
      <c r="N64" s="124"/>
      <c r="O64" s="124"/>
      <c r="P64" s="124"/>
      <c r="Q64" s="124"/>
      <c r="S64" s="124" t="str">
        <f t="shared" si="4"/>
        <v/>
      </c>
      <c r="T64" s="124"/>
      <c r="U64" s="124" t="str">
        <f t="shared" si="5"/>
        <v/>
      </c>
      <c r="X64" s="136" t="str">
        <f t="shared" si="6"/>
        <v/>
      </c>
      <c r="Y64" s="137" t="str">
        <f t="shared" si="7"/>
        <v/>
      </c>
      <c r="Z64" s="137" t="str">
        <f t="shared" si="10"/>
        <v/>
      </c>
      <c r="AA64" s="138" t="str">
        <f t="shared" si="11"/>
        <v/>
      </c>
    </row>
    <row r="65" spans="1:27" ht="15" customHeight="1" x14ac:dyDescent="0.25">
      <c r="A65" s="139" t="s">
        <v>1281</v>
      </c>
      <c r="B65" s="140">
        <f>M27</f>
        <v>0</v>
      </c>
      <c r="C65" s="141"/>
      <c r="E65" s="124"/>
      <c r="F65" s="124" t="str">
        <f t="shared" si="8"/>
        <v/>
      </c>
      <c r="G65" s="124"/>
      <c r="H65" s="124"/>
      <c r="I65" s="125">
        <f t="shared" si="3"/>
        <v>9</v>
      </c>
      <c r="J65" s="124"/>
      <c r="K65" s="124"/>
      <c r="L65" s="125">
        <v>20</v>
      </c>
      <c r="M65" s="124" t="str">
        <f t="shared" si="9"/>
        <v/>
      </c>
      <c r="N65" s="124"/>
      <c r="O65" s="124"/>
      <c r="P65" s="124"/>
      <c r="Q65" s="124"/>
      <c r="S65" s="124" t="str">
        <f t="shared" si="4"/>
        <v/>
      </c>
      <c r="T65" s="124"/>
      <c r="U65" s="124" t="str">
        <f t="shared" si="5"/>
        <v/>
      </c>
      <c r="X65" s="136" t="str">
        <f t="shared" si="6"/>
        <v/>
      </c>
      <c r="Y65" s="137" t="str">
        <f t="shared" si="7"/>
        <v/>
      </c>
      <c r="Z65" s="137" t="str">
        <f t="shared" si="10"/>
        <v/>
      </c>
      <c r="AA65" s="138" t="str">
        <f t="shared" si="11"/>
        <v/>
      </c>
    </row>
    <row r="66" spans="1:27" x14ac:dyDescent="0.25">
      <c r="A66" s="139"/>
      <c r="B66" s="142"/>
      <c r="C66" s="141"/>
      <c r="E66" s="125" t="s">
        <v>1325</v>
      </c>
      <c r="F66" s="124" t="s">
        <v>729</v>
      </c>
      <c r="G66" s="124"/>
      <c r="H66" s="124"/>
      <c r="I66" s="125">
        <f t="shared" si="3"/>
        <v>10</v>
      </c>
      <c r="J66" s="124"/>
      <c r="K66" s="124"/>
      <c r="L66" s="125">
        <v>21</v>
      </c>
      <c r="M66" s="124" t="str">
        <f t="shared" si="9"/>
        <v/>
      </c>
      <c r="N66" s="124"/>
      <c r="O66" s="124"/>
      <c r="P66" s="124"/>
      <c r="Q66" s="124"/>
      <c r="S66" s="124" t="str">
        <f t="shared" si="4"/>
        <v/>
      </c>
      <c r="T66" s="124"/>
      <c r="U66" s="124" t="str">
        <f t="shared" si="5"/>
        <v/>
      </c>
      <c r="X66" s="136" t="str">
        <f t="shared" si="6"/>
        <v/>
      </c>
      <c r="Y66" s="137" t="str">
        <f t="shared" si="7"/>
        <v/>
      </c>
      <c r="Z66" s="137" t="str">
        <f t="shared" si="10"/>
        <v/>
      </c>
      <c r="AA66" s="138" t="str">
        <f t="shared" si="11"/>
        <v/>
      </c>
    </row>
    <row r="67" spans="1:27" x14ac:dyDescent="0.25">
      <c r="A67" s="132" t="s">
        <v>1326</v>
      </c>
      <c r="B67" s="133">
        <f>Q30</f>
        <v>2.1900452817707545E-2</v>
      </c>
      <c r="C67" s="134" t="s">
        <v>1147</v>
      </c>
      <c r="E67" s="124"/>
      <c r="F67" s="135" t="str">
        <f>A67</f>
        <v>Fossilt:</v>
      </c>
      <c r="G67" s="124"/>
      <c r="H67" s="124"/>
      <c r="I67" s="125">
        <f t="shared" si="3"/>
        <v>11</v>
      </c>
      <c r="J67" s="124"/>
      <c r="K67" s="124"/>
      <c r="L67" s="125">
        <v>22</v>
      </c>
      <c r="M67" s="124" t="str">
        <f t="shared" si="9"/>
        <v/>
      </c>
      <c r="N67" s="124"/>
      <c r="O67" s="124"/>
      <c r="P67" s="124"/>
      <c r="Q67" s="124"/>
      <c r="S67" s="124" t="str">
        <f t="shared" si="4"/>
        <v/>
      </c>
      <c r="T67" s="124"/>
      <c r="U67" s="124" t="str">
        <f t="shared" si="5"/>
        <v/>
      </c>
      <c r="X67" s="136" t="str">
        <f t="shared" si="6"/>
        <v/>
      </c>
      <c r="Y67" s="137" t="str">
        <f t="shared" si="7"/>
        <v/>
      </c>
      <c r="Z67" s="137" t="str">
        <f t="shared" si="10"/>
        <v/>
      </c>
      <c r="AA67" s="138" t="str">
        <f t="shared" si="11"/>
        <v/>
      </c>
    </row>
    <row r="68" spans="1:27" x14ac:dyDescent="0.25">
      <c r="A68" s="139" t="s">
        <v>1259</v>
      </c>
      <c r="B68" s="140">
        <f>Q27</f>
        <v>1.9932408141849621E-2</v>
      </c>
      <c r="C68" s="141"/>
      <c r="E68" s="124"/>
      <c r="F68" s="124" t="str">
        <f t="shared" si="8"/>
        <v>Eldningsolja</v>
      </c>
      <c r="G68" s="124"/>
      <c r="H68" s="124"/>
      <c r="I68" s="125">
        <f t="shared" si="3"/>
        <v>12</v>
      </c>
      <c r="J68" s="124"/>
      <c r="K68" s="124"/>
      <c r="L68" s="125">
        <v>23</v>
      </c>
      <c r="M68" s="124" t="str">
        <f t="shared" si="9"/>
        <v/>
      </c>
      <c r="N68" s="124"/>
      <c r="O68" s="124"/>
      <c r="P68" s="124"/>
      <c r="Q68" s="124"/>
      <c r="S68" s="124" t="str">
        <f t="shared" si="4"/>
        <v/>
      </c>
      <c r="T68" s="124"/>
      <c r="U68" s="124" t="str">
        <f t="shared" si="5"/>
        <v/>
      </c>
      <c r="X68" s="136" t="str">
        <f t="shared" si="6"/>
        <v/>
      </c>
      <c r="Y68" s="137" t="str">
        <f t="shared" si="7"/>
        <v/>
      </c>
      <c r="Z68" s="137" t="str">
        <f t="shared" si="10"/>
        <v/>
      </c>
      <c r="AA68" s="138" t="str">
        <f t="shared" si="11"/>
        <v/>
      </c>
    </row>
    <row r="69" spans="1:27" x14ac:dyDescent="0.25">
      <c r="A69" s="139" t="s">
        <v>768</v>
      </c>
      <c r="B69" s="140">
        <f>R27</f>
        <v>0</v>
      </c>
      <c r="C69" s="141"/>
      <c r="F69" s="124" t="str">
        <f t="shared" si="8"/>
        <v/>
      </c>
      <c r="G69" s="124"/>
      <c r="H69" s="124"/>
      <c r="I69" s="125">
        <f t="shared" si="3"/>
        <v>12</v>
      </c>
      <c r="J69" s="124"/>
      <c r="K69" s="124"/>
      <c r="L69" s="125">
        <v>24</v>
      </c>
      <c r="M69" s="124" t="str">
        <f t="shared" si="9"/>
        <v/>
      </c>
      <c r="N69" s="124"/>
      <c r="O69" s="124"/>
      <c r="P69" s="124"/>
      <c r="Q69" s="124"/>
      <c r="S69" s="124" t="str">
        <f t="shared" si="4"/>
        <v/>
      </c>
      <c r="T69" s="124"/>
      <c r="U69" s="124" t="str">
        <f t="shared" si="5"/>
        <v/>
      </c>
      <c r="X69" s="136" t="str">
        <f t="shared" si="6"/>
        <v/>
      </c>
      <c r="Y69" s="137" t="str">
        <f t="shared" si="7"/>
        <v/>
      </c>
      <c r="Z69" s="137" t="str">
        <f t="shared" si="10"/>
        <v/>
      </c>
      <c r="AA69" s="138" t="str">
        <f t="shared" si="11"/>
        <v/>
      </c>
    </row>
    <row r="70" spans="1:27" x14ac:dyDescent="0.25">
      <c r="A70" s="139" t="s">
        <v>839</v>
      </c>
      <c r="B70" s="140">
        <f>P27</f>
        <v>0</v>
      </c>
      <c r="C70" s="141"/>
      <c r="F70" s="124" t="str">
        <f t="shared" si="8"/>
        <v/>
      </c>
      <c r="G70" s="124"/>
      <c r="H70" s="124"/>
      <c r="I70" s="125">
        <f t="shared" si="3"/>
        <v>12</v>
      </c>
      <c r="J70" s="124"/>
      <c r="K70" s="124"/>
      <c r="L70" s="125">
        <v>25</v>
      </c>
      <c r="M70" s="124" t="str">
        <f t="shared" si="9"/>
        <v/>
      </c>
      <c r="N70" s="124"/>
      <c r="O70" s="124"/>
      <c r="P70" s="124"/>
      <c r="Q70" s="124"/>
      <c r="S70" s="124" t="str">
        <f t="shared" si="4"/>
        <v/>
      </c>
      <c r="T70" s="124"/>
      <c r="U70" s="124" t="str">
        <f t="shared" si="5"/>
        <v/>
      </c>
      <c r="X70" s="136" t="str">
        <f t="shared" si="6"/>
        <v/>
      </c>
      <c r="Y70" s="137" t="str">
        <f t="shared" si="7"/>
        <v/>
      </c>
      <c r="Z70" s="137" t="str">
        <f t="shared" si="10"/>
        <v/>
      </c>
      <c r="AA70" s="138" t="str">
        <f t="shared" si="11"/>
        <v/>
      </c>
    </row>
    <row r="71" spans="1:27" ht="15" customHeight="1" x14ac:dyDescent="0.25">
      <c r="A71" s="139" t="s">
        <v>1327</v>
      </c>
      <c r="B71" s="140">
        <f>S27</f>
        <v>0</v>
      </c>
      <c r="C71" s="141"/>
      <c r="F71" s="124" t="str">
        <f t="shared" si="8"/>
        <v/>
      </c>
      <c r="G71" s="124"/>
      <c r="H71" s="124"/>
      <c r="I71" s="125">
        <f t="shared" si="3"/>
        <v>12</v>
      </c>
      <c r="J71" s="124"/>
      <c r="K71" s="124"/>
      <c r="L71" s="125">
        <v>26</v>
      </c>
      <c r="M71" s="124" t="str">
        <f t="shared" si="9"/>
        <v/>
      </c>
      <c r="N71" s="124"/>
      <c r="O71" s="124"/>
      <c r="P71" s="124"/>
      <c r="Q71" s="124"/>
      <c r="S71" s="124" t="str">
        <f t="shared" si="4"/>
        <v/>
      </c>
      <c r="T71" s="124"/>
      <c r="U71" s="124" t="str">
        <f t="shared" si="5"/>
        <v/>
      </c>
      <c r="X71" s="136" t="str">
        <f t="shared" si="6"/>
        <v/>
      </c>
      <c r="Y71" s="137" t="str">
        <f t="shared" si="7"/>
        <v/>
      </c>
      <c r="Z71" s="137" t="str">
        <f t="shared" si="10"/>
        <v/>
      </c>
      <c r="AA71" s="138" t="str">
        <f t="shared" si="11"/>
        <v/>
      </c>
    </row>
    <row r="72" spans="1:27" ht="15" customHeight="1" x14ac:dyDescent="0.25">
      <c r="A72" s="139" t="s">
        <v>1328</v>
      </c>
      <c r="B72" s="140">
        <f>T27</f>
        <v>1.9680446758579238E-3</v>
      </c>
      <c r="C72" s="141"/>
      <c r="F72" s="124" t="str">
        <f t="shared" si="8"/>
        <v>Fossil el till elpannor, värmepumpar och hjälpel till distribution</v>
      </c>
      <c r="G72" s="124"/>
      <c r="H72" s="124"/>
      <c r="I72" s="125">
        <f t="shared" si="3"/>
        <v>13</v>
      </c>
      <c r="J72" s="124"/>
      <c r="K72" s="124"/>
      <c r="L72" s="125">
        <v>27</v>
      </c>
      <c r="M72" s="124" t="str">
        <f t="shared" si="9"/>
        <v/>
      </c>
      <c r="N72" s="124"/>
      <c r="O72" s="124"/>
      <c r="P72" s="124"/>
      <c r="Q72" s="124"/>
      <c r="S72" s="124" t="str">
        <f t="shared" si="4"/>
        <v/>
      </c>
      <c r="T72" s="124"/>
      <c r="U72" s="124" t="str">
        <f t="shared" si="5"/>
        <v/>
      </c>
      <c r="X72" s="136" t="str">
        <f t="shared" si="6"/>
        <v/>
      </c>
      <c r="Y72" s="137" t="str">
        <f t="shared" si="7"/>
        <v/>
      </c>
      <c r="Z72" s="137" t="str">
        <f t="shared" si="10"/>
        <v/>
      </c>
      <c r="AA72" s="138" t="str">
        <f t="shared" si="11"/>
        <v/>
      </c>
    </row>
    <row r="73" spans="1:27" ht="15" customHeight="1" x14ac:dyDescent="0.25">
      <c r="A73" s="139" t="s">
        <v>1329</v>
      </c>
      <c r="B73" s="140">
        <f>U27</f>
        <v>0</v>
      </c>
      <c r="C73" s="141"/>
      <c r="F73" s="124" t="str">
        <f t="shared" si="8"/>
        <v/>
      </c>
      <c r="G73" s="124"/>
      <c r="H73" s="124"/>
      <c r="I73" s="125">
        <f t="shared" si="3"/>
        <v>13</v>
      </c>
      <c r="J73" s="124"/>
      <c r="K73" s="124"/>
      <c r="L73" s="125">
        <v>28</v>
      </c>
      <c r="M73" s="124" t="str">
        <f t="shared" si="9"/>
        <v/>
      </c>
      <c r="N73" s="124"/>
      <c r="O73" s="124"/>
      <c r="P73" s="124"/>
      <c r="Q73" s="124"/>
      <c r="S73" s="124" t="str">
        <f t="shared" si="4"/>
        <v/>
      </c>
      <c r="T73" s="124"/>
      <c r="U73" s="124" t="str">
        <f t="shared" si="5"/>
        <v/>
      </c>
      <c r="X73" s="136" t="str">
        <f t="shared" si="6"/>
        <v/>
      </c>
      <c r="Y73" s="137" t="str">
        <f t="shared" si="7"/>
        <v/>
      </c>
      <c r="Z73" s="137" t="str">
        <f t="shared" si="10"/>
        <v/>
      </c>
      <c r="AA73" s="138" t="str">
        <f t="shared" si="11"/>
        <v/>
      </c>
    </row>
    <row r="74" spans="1:27" ht="15" customHeight="1" x14ac:dyDescent="0.25">
      <c r="A74" s="139" t="s">
        <v>1330</v>
      </c>
      <c r="B74" s="140">
        <f>V27</f>
        <v>0</v>
      </c>
      <c r="C74" s="141"/>
      <c r="F74" s="124" t="str">
        <f t="shared" si="8"/>
        <v/>
      </c>
      <c r="G74" s="124"/>
      <c r="H74" s="124"/>
      <c r="I74" s="125">
        <f t="shared" si="3"/>
        <v>13</v>
      </c>
      <c r="J74" s="124"/>
      <c r="K74" s="124"/>
      <c r="L74" s="125">
        <v>29</v>
      </c>
      <c r="M74" s="124" t="str">
        <f t="shared" si="9"/>
        <v/>
      </c>
      <c r="N74" s="124"/>
      <c r="O74" s="124"/>
      <c r="P74" s="124"/>
      <c r="Q74" s="124"/>
      <c r="S74" s="124" t="str">
        <f t="shared" si="4"/>
        <v/>
      </c>
      <c r="T74" s="124"/>
      <c r="U74" s="124" t="str">
        <f t="shared" si="5"/>
        <v/>
      </c>
      <c r="X74" s="136" t="str">
        <f t="shared" si="6"/>
        <v/>
      </c>
      <c r="Y74" s="137" t="str">
        <f t="shared" si="7"/>
        <v/>
      </c>
      <c r="Z74" s="137" t="str">
        <f t="shared" si="10"/>
        <v/>
      </c>
      <c r="AA74" s="138" t="str">
        <f t="shared" si="11"/>
        <v/>
      </c>
    </row>
    <row r="75" spans="1:27" x14ac:dyDescent="0.25">
      <c r="A75" s="139"/>
      <c r="B75" s="142"/>
      <c r="C75" s="141"/>
      <c r="E75" s="125" t="s">
        <v>1331</v>
      </c>
      <c r="F75" s="124" t="s">
        <v>729</v>
      </c>
      <c r="G75" s="124"/>
      <c r="H75" s="124"/>
      <c r="I75" s="125">
        <f t="shared" si="3"/>
        <v>14</v>
      </c>
      <c r="J75" s="124"/>
      <c r="K75" s="124"/>
      <c r="L75" s="125">
        <v>30</v>
      </c>
      <c r="M75" s="124" t="str">
        <f t="shared" si="9"/>
        <v/>
      </c>
      <c r="N75" s="124"/>
      <c r="O75" s="124"/>
      <c r="P75" s="124"/>
      <c r="Q75" s="124"/>
      <c r="S75" s="124" t="str">
        <f t="shared" si="4"/>
        <v/>
      </c>
      <c r="T75" s="124"/>
      <c r="U75" s="124" t="str">
        <f t="shared" si="5"/>
        <v/>
      </c>
      <c r="X75" s="136" t="str">
        <f t="shared" si="6"/>
        <v/>
      </c>
      <c r="Y75" s="137" t="str">
        <f t="shared" si="7"/>
        <v/>
      </c>
      <c r="Z75" s="137" t="str">
        <f t="shared" si="10"/>
        <v/>
      </c>
      <c r="AA75" s="138" t="str">
        <f t="shared" si="11"/>
        <v/>
      </c>
    </row>
    <row r="76" spans="1:27" ht="75" x14ac:dyDescent="0.25">
      <c r="A76" s="145" t="s">
        <v>1332</v>
      </c>
      <c r="B76" s="146"/>
      <c r="C76" s="147"/>
      <c r="F76" s="125" t="str">
        <f>IF(B49=0,"",A76)</f>
        <v/>
      </c>
      <c r="G76" s="124"/>
      <c r="H76" s="124"/>
      <c r="I76" s="125">
        <f t="shared" si="3"/>
        <v>14</v>
      </c>
      <c r="J76" s="124"/>
      <c r="K76" s="124"/>
      <c r="L76" s="125">
        <v>31</v>
      </c>
      <c r="M76" s="124" t="str">
        <f t="shared" si="9"/>
        <v/>
      </c>
      <c r="N76" s="124"/>
      <c r="O76" s="124"/>
      <c r="P76" s="124"/>
      <c r="Q76" s="124"/>
      <c r="S76" s="124" t="str">
        <f t="shared" si="4"/>
        <v/>
      </c>
      <c r="T76" s="124"/>
      <c r="U76" s="124" t="str">
        <f t="shared" si="5"/>
        <v/>
      </c>
      <c r="X76" s="148" t="str">
        <f t="shared" si="6"/>
        <v/>
      </c>
      <c r="Y76" s="149" t="str">
        <f t="shared" si="7"/>
        <v/>
      </c>
      <c r="Z76" s="149" t="str">
        <f t="shared" si="10"/>
        <v/>
      </c>
      <c r="AA76" s="150" t="str">
        <f t="shared" si="11"/>
        <v/>
      </c>
    </row>
    <row r="77" spans="1:27" x14ac:dyDescent="0.25">
      <c r="A77" s="77" t="s">
        <v>1333</v>
      </c>
      <c r="B77" s="120">
        <f>SUM(B47:B53)+SUM(B56:B60)+SUM(B63:B65)+SUM(B68:B74)</f>
        <v>1</v>
      </c>
    </row>
    <row r="80" spans="1:27" x14ac:dyDescent="0.25">
      <c r="A80" s="87"/>
    </row>
    <row r="81" spans="1:13" ht="18.75" x14ac:dyDescent="0.3">
      <c r="A81" s="82" t="s">
        <v>1500</v>
      </c>
    </row>
    <row r="82" spans="1:13" x14ac:dyDescent="0.25">
      <c r="A82" s="151"/>
    </row>
    <row r="83" spans="1:13" x14ac:dyDescent="0.25">
      <c r="A83" s="354" t="s">
        <v>1501</v>
      </c>
      <c r="E83" s="355" t="s">
        <v>1502</v>
      </c>
      <c r="H83" s="355" t="s">
        <v>1503</v>
      </c>
      <c r="J83" s="355" t="s">
        <v>1504</v>
      </c>
    </row>
    <row r="84" spans="1:13" ht="47.25" customHeight="1" x14ac:dyDescent="0.25">
      <c r="A84" s="87"/>
      <c r="E84" s="378" t="s">
        <v>1505</v>
      </c>
      <c r="F84" s="378"/>
    </row>
    <row r="86" spans="1:13" x14ac:dyDescent="0.25">
      <c r="A86" s="355"/>
    </row>
    <row r="89" spans="1:13" x14ac:dyDescent="0.25">
      <c r="A89" s="355" t="s">
        <v>1360</v>
      </c>
      <c r="B89" s="75">
        <f>VLOOKUP($A$2,'Miljövärden för publ företag'!$C$4:$G$487,MATCH("Total andel fossilt",'Miljövärden för publ företag'!$C$4:$G$4,0),FALSE)</f>
        <v>2.19004E-2</v>
      </c>
      <c r="E89" s="75">
        <f>IF(B89&lt;0.03,3,2)</f>
        <v>3</v>
      </c>
      <c r="H89" s="122">
        <f>ROUND(B89,E89)</f>
        <v>2.1999999999999999E-2</v>
      </c>
      <c r="J89" s="356" t="str">
        <f>IF(A2="välj nät:","",IF(K4="ja",IF(D2="ja",H89*100&amp;"%","Se länk"),""))</f>
        <v>2,2%</v>
      </c>
    </row>
    <row r="91" spans="1:13" x14ac:dyDescent="0.25">
      <c r="A91" s="355" t="s">
        <v>1506</v>
      </c>
      <c r="B91" s="121">
        <f>B67</f>
        <v>2.1900452817707545E-2</v>
      </c>
      <c r="E91" s="75">
        <f>E89</f>
        <v>3</v>
      </c>
      <c r="F91" s="81" t="s">
        <v>1507</v>
      </c>
      <c r="H91" s="121">
        <f>ROUND(B91,E91)</f>
        <v>2.1999999999999999E-2</v>
      </c>
      <c r="J91" s="355" t="s">
        <v>1508</v>
      </c>
      <c r="L91" s="357" t="str">
        <f>IF(H91=H89,"ja","nej")</f>
        <v>ja</v>
      </c>
      <c r="M91" s="81" t="s">
        <v>1509</v>
      </c>
    </row>
  </sheetData>
  <mergeCells count="9">
    <mergeCell ref="E84:F84"/>
    <mergeCell ref="A44:B44"/>
    <mergeCell ref="X44:AA44"/>
    <mergeCell ref="I15:K15"/>
    <mergeCell ref="A24:E24"/>
    <mergeCell ref="M24:O24"/>
    <mergeCell ref="P24:V24"/>
    <mergeCell ref="X24:Y24"/>
    <mergeCell ref="F24:L24"/>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81"/>
  <sheetViews>
    <sheetView tabSelected="1" zoomScale="80" zoomScaleNormal="80" workbookViewId="0">
      <selection activeCell="B7" sqref="B7:E7"/>
    </sheetView>
  </sheetViews>
  <sheetFormatPr defaultRowHeight="15" x14ac:dyDescent="0.25"/>
  <cols>
    <col min="1" max="2" width="9.140625" style="152" customWidth="1"/>
    <col min="3" max="3" width="13" style="152" customWidth="1"/>
    <col min="4" max="4" width="23.5703125" style="152" customWidth="1"/>
    <col min="5" max="5" width="19.5703125" style="152" customWidth="1"/>
    <col min="6" max="6" width="3.28515625" style="152" customWidth="1"/>
    <col min="7" max="7" width="20" style="152" customWidth="1"/>
    <col min="8" max="8" width="8.7109375" style="152" customWidth="1"/>
    <col min="9" max="9" width="7.28515625" style="152" customWidth="1"/>
    <col min="10" max="10" width="22.5703125" style="152" customWidth="1"/>
    <col min="11" max="11" width="19" style="152" customWidth="1"/>
    <col min="12" max="12" width="20.85546875" style="152" customWidth="1"/>
    <col min="13" max="13" width="5.140625" style="152" customWidth="1"/>
    <col min="14" max="14" width="12" style="152" customWidth="1"/>
    <col min="15" max="15" width="9.140625" style="152" customWidth="1"/>
    <col min="16" max="16" width="9.85546875" style="152" bestFit="1" customWidth="1"/>
    <col min="17" max="256" width="9.140625" style="152"/>
    <col min="257" max="259" width="9.140625" style="152" customWidth="1"/>
    <col min="260" max="260" width="22.7109375" style="152" customWidth="1"/>
    <col min="261" max="261" width="19.5703125" style="152" customWidth="1"/>
    <col min="262" max="262" width="3.28515625" style="152" customWidth="1"/>
    <col min="263" max="263" width="20" style="152" customWidth="1"/>
    <col min="264" max="264" width="8.7109375" style="152" customWidth="1"/>
    <col min="265" max="265" width="7.28515625" style="152" customWidth="1"/>
    <col min="266" max="266" width="3.28515625" style="152" customWidth="1"/>
    <col min="267" max="267" width="19" style="152" customWidth="1"/>
    <col min="268" max="268" width="27.7109375" style="152" customWidth="1"/>
    <col min="269" max="269" width="6.85546875" style="152" customWidth="1"/>
    <col min="270" max="270" width="12" style="152" customWidth="1"/>
    <col min="271" max="271" width="9.140625" style="152" customWidth="1"/>
    <col min="272" max="272" width="9.85546875" style="152" bestFit="1" customWidth="1"/>
    <col min="273" max="512" width="9.140625" style="152"/>
    <col min="513" max="515" width="9.140625" style="152" customWidth="1"/>
    <col min="516" max="516" width="22.7109375" style="152" customWidth="1"/>
    <col min="517" max="517" width="19.5703125" style="152" customWidth="1"/>
    <col min="518" max="518" width="3.28515625" style="152" customWidth="1"/>
    <col min="519" max="519" width="20" style="152" customWidth="1"/>
    <col min="520" max="520" width="8.7109375" style="152" customWidth="1"/>
    <col min="521" max="521" width="7.28515625" style="152" customWidth="1"/>
    <col min="522" max="522" width="3.28515625" style="152" customWidth="1"/>
    <col min="523" max="523" width="19" style="152" customWidth="1"/>
    <col min="524" max="524" width="27.7109375" style="152" customWidth="1"/>
    <col min="525" max="525" width="6.85546875" style="152" customWidth="1"/>
    <col min="526" max="526" width="12" style="152" customWidth="1"/>
    <col min="527" max="527" width="9.140625" style="152" customWidth="1"/>
    <col min="528" max="528" width="9.85546875" style="152" bestFit="1" customWidth="1"/>
    <col min="529" max="768" width="9.140625" style="152"/>
    <col min="769" max="771" width="9.140625" style="152" customWidth="1"/>
    <col min="772" max="772" width="22.7109375" style="152" customWidth="1"/>
    <col min="773" max="773" width="19.5703125" style="152" customWidth="1"/>
    <col min="774" max="774" width="3.28515625" style="152" customWidth="1"/>
    <col min="775" max="775" width="20" style="152" customWidth="1"/>
    <col min="776" max="776" width="8.7109375" style="152" customWidth="1"/>
    <col min="777" max="777" width="7.28515625" style="152" customWidth="1"/>
    <col min="778" max="778" width="3.28515625" style="152" customWidth="1"/>
    <col min="779" max="779" width="19" style="152" customWidth="1"/>
    <col min="780" max="780" width="27.7109375" style="152" customWidth="1"/>
    <col min="781" max="781" width="6.85546875" style="152" customWidth="1"/>
    <col min="782" max="782" width="12" style="152" customWidth="1"/>
    <col min="783" max="783" width="9.140625" style="152" customWidth="1"/>
    <col min="784" max="784" width="9.85546875" style="152" bestFit="1" customWidth="1"/>
    <col min="785" max="1024" width="9.140625" style="152"/>
    <col min="1025" max="1027" width="9.140625" style="152" customWidth="1"/>
    <col min="1028" max="1028" width="22.7109375" style="152" customWidth="1"/>
    <col min="1029" max="1029" width="19.5703125" style="152" customWidth="1"/>
    <col min="1030" max="1030" width="3.28515625" style="152" customWidth="1"/>
    <col min="1031" max="1031" width="20" style="152" customWidth="1"/>
    <col min="1032" max="1032" width="8.7109375" style="152" customWidth="1"/>
    <col min="1033" max="1033" width="7.28515625" style="152" customWidth="1"/>
    <col min="1034" max="1034" width="3.28515625" style="152" customWidth="1"/>
    <col min="1035" max="1035" width="19" style="152" customWidth="1"/>
    <col min="1036" max="1036" width="27.7109375" style="152" customWidth="1"/>
    <col min="1037" max="1037" width="6.85546875" style="152" customWidth="1"/>
    <col min="1038" max="1038" width="12" style="152" customWidth="1"/>
    <col min="1039" max="1039" width="9.140625" style="152" customWidth="1"/>
    <col min="1040" max="1040" width="9.85546875" style="152" bestFit="1" customWidth="1"/>
    <col min="1041" max="1280" width="9.140625" style="152"/>
    <col min="1281" max="1283" width="9.140625" style="152" customWidth="1"/>
    <col min="1284" max="1284" width="22.7109375" style="152" customWidth="1"/>
    <col min="1285" max="1285" width="19.5703125" style="152" customWidth="1"/>
    <col min="1286" max="1286" width="3.28515625" style="152" customWidth="1"/>
    <col min="1287" max="1287" width="20" style="152" customWidth="1"/>
    <col min="1288" max="1288" width="8.7109375" style="152" customWidth="1"/>
    <col min="1289" max="1289" width="7.28515625" style="152" customWidth="1"/>
    <col min="1290" max="1290" width="3.28515625" style="152" customWidth="1"/>
    <col min="1291" max="1291" width="19" style="152" customWidth="1"/>
    <col min="1292" max="1292" width="27.7109375" style="152" customWidth="1"/>
    <col min="1293" max="1293" width="6.85546875" style="152" customWidth="1"/>
    <col min="1294" max="1294" width="12" style="152" customWidth="1"/>
    <col min="1295" max="1295" width="9.140625" style="152" customWidth="1"/>
    <col min="1296" max="1296" width="9.85546875" style="152" bestFit="1" customWidth="1"/>
    <col min="1297" max="1536" width="9.140625" style="152"/>
    <col min="1537" max="1539" width="9.140625" style="152" customWidth="1"/>
    <col min="1540" max="1540" width="22.7109375" style="152" customWidth="1"/>
    <col min="1541" max="1541" width="19.5703125" style="152" customWidth="1"/>
    <col min="1542" max="1542" width="3.28515625" style="152" customWidth="1"/>
    <col min="1543" max="1543" width="20" style="152" customWidth="1"/>
    <col min="1544" max="1544" width="8.7109375" style="152" customWidth="1"/>
    <col min="1545" max="1545" width="7.28515625" style="152" customWidth="1"/>
    <col min="1546" max="1546" width="3.28515625" style="152" customWidth="1"/>
    <col min="1547" max="1547" width="19" style="152" customWidth="1"/>
    <col min="1548" max="1548" width="27.7109375" style="152" customWidth="1"/>
    <col min="1549" max="1549" width="6.85546875" style="152" customWidth="1"/>
    <col min="1550" max="1550" width="12" style="152" customWidth="1"/>
    <col min="1551" max="1551" width="9.140625" style="152" customWidth="1"/>
    <col min="1552" max="1552" width="9.85546875" style="152" bestFit="1" customWidth="1"/>
    <col min="1553" max="1792" width="9.140625" style="152"/>
    <col min="1793" max="1795" width="9.140625" style="152" customWidth="1"/>
    <col min="1796" max="1796" width="22.7109375" style="152" customWidth="1"/>
    <col min="1797" max="1797" width="19.5703125" style="152" customWidth="1"/>
    <col min="1798" max="1798" width="3.28515625" style="152" customWidth="1"/>
    <col min="1799" max="1799" width="20" style="152" customWidth="1"/>
    <col min="1800" max="1800" width="8.7109375" style="152" customWidth="1"/>
    <col min="1801" max="1801" width="7.28515625" style="152" customWidth="1"/>
    <col min="1802" max="1802" width="3.28515625" style="152" customWidth="1"/>
    <col min="1803" max="1803" width="19" style="152" customWidth="1"/>
    <col min="1804" max="1804" width="27.7109375" style="152" customWidth="1"/>
    <col min="1805" max="1805" width="6.85546875" style="152" customWidth="1"/>
    <col min="1806" max="1806" width="12" style="152" customWidth="1"/>
    <col min="1807" max="1807" width="9.140625" style="152" customWidth="1"/>
    <col min="1808" max="1808" width="9.85546875" style="152" bestFit="1" customWidth="1"/>
    <col min="1809" max="2048" width="9.140625" style="152"/>
    <col min="2049" max="2051" width="9.140625" style="152" customWidth="1"/>
    <col min="2052" max="2052" width="22.7109375" style="152" customWidth="1"/>
    <col min="2053" max="2053" width="19.5703125" style="152" customWidth="1"/>
    <col min="2054" max="2054" width="3.28515625" style="152" customWidth="1"/>
    <col min="2055" max="2055" width="20" style="152" customWidth="1"/>
    <col min="2056" max="2056" width="8.7109375" style="152" customWidth="1"/>
    <col min="2057" max="2057" width="7.28515625" style="152" customWidth="1"/>
    <col min="2058" max="2058" width="3.28515625" style="152" customWidth="1"/>
    <col min="2059" max="2059" width="19" style="152" customWidth="1"/>
    <col min="2060" max="2060" width="27.7109375" style="152" customWidth="1"/>
    <col min="2061" max="2061" width="6.85546875" style="152" customWidth="1"/>
    <col min="2062" max="2062" width="12" style="152" customWidth="1"/>
    <col min="2063" max="2063" width="9.140625" style="152" customWidth="1"/>
    <col min="2064" max="2064" width="9.85546875" style="152" bestFit="1" customWidth="1"/>
    <col min="2065" max="2304" width="9.140625" style="152"/>
    <col min="2305" max="2307" width="9.140625" style="152" customWidth="1"/>
    <col min="2308" max="2308" width="22.7109375" style="152" customWidth="1"/>
    <col min="2309" max="2309" width="19.5703125" style="152" customWidth="1"/>
    <col min="2310" max="2310" width="3.28515625" style="152" customWidth="1"/>
    <col min="2311" max="2311" width="20" style="152" customWidth="1"/>
    <col min="2312" max="2312" width="8.7109375" style="152" customWidth="1"/>
    <col min="2313" max="2313" width="7.28515625" style="152" customWidth="1"/>
    <col min="2314" max="2314" width="3.28515625" style="152" customWidth="1"/>
    <col min="2315" max="2315" width="19" style="152" customWidth="1"/>
    <col min="2316" max="2316" width="27.7109375" style="152" customWidth="1"/>
    <col min="2317" max="2317" width="6.85546875" style="152" customWidth="1"/>
    <col min="2318" max="2318" width="12" style="152" customWidth="1"/>
    <col min="2319" max="2319" width="9.140625" style="152" customWidth="1"/>
    <col min="2320" max="2320" width="9.85546875" style="152" bestFit="1" customWidth="1"/>
    <col min="2321" max="2560" width="9.140625" style="152"/>
    <col min="2561" max="2563" width="9.140625" style="152" customWidth="1"/>
    <col min="2564" max="2564" width="22.7109375" style="152" customWidth="1"/>
    <col min="2565" max="2565" width="19.5703125" style="152" customWidth="1"/>
    <col min="2566" max="2566" width="3.28515625" style="152" customWidth="1"/>
    <col min="2567" max="2567" width="20" style="152" customWidth="1"/>
    <col min="2568" max="2568" width="8.7109375" style="152" customWidth="1"/>
    <col min="2569" max="2569" width="7.28515625" style="152" customWidth="1"/>
    <col min="2570" max="2570" width="3.28515625" style="152" customWidth="1"/>
    <col min="2571" max="2571" width="19" style="152" customWidth="1"/>
    <col min="2572" max="2572" width="27.7109375" style="152" customWidth="1"/>
    <col min="2573" max="2573" width="6.85546875" style="152" customWidth="1"/>
    <col min="2574" max="2574" width="12" style="152" customWidth="1"/>
    <col min="2575" max="2575" width="9.140625" style="152" customWidth="1"/>
    <col min="2576" max="2576" width="9.85546875" style="152" bestFit="1" customWidth="1"/>
    <col min="2577" max="2816" width="9.140625" style="152"/>
    <col min="2817" max="2819" width="9.140625" style="152" customWidth="1"/>
    <col min="2820" max="2820" width="22.7109375" style="152" customWidth="1"/>
    <col min="2821" max="2821" width="19.5703125" style="152" customWidth="1"/>
    <col min="2822" max="2822" width="3.28515625" style="152" customWidth="1"/>
    <col min="2823" max="2823" width="20" style="152" customWidth="1"/>
    <col min="2824" max="2824" width="8.7109375" style="152" customWidth="1"/>
    <col min="2825" max="2825" width="7.28515625" style="152" customWidth="1"/>
    <col min="2826" max="2826" width="3.28515625" style="152" customWidth="1"/>
    <col min="2827" max="2827" width="19" style="152" customWidth="1"/>
    <col min="2828" max="2828" width="27.7109375" style="152" customWidth="1"/>
    <col min="2829" max="2829" width="6.85546875" style="152" customWidth="1"/>
    <col min="2830" max="2830" width="12" style="152" customWidth="1"/>
    <col min="2831" max="2831" width="9.140625" style="152" customWidth="1"/>
    <col min="2832" max="2832" width="9.85546875" style="152" bestFit="1" customWidth="1"/>
    <col min="2833" max="3072" width="9.140625" style="152"/>
    <col min="3073" max="3075" width="9.140625" style="152" customWidth="1"/>
    <col min="3076" max="3076" width="22.7109375" style="152" customWidth="1"/>
    <col min="3077" max="3077" width="19.5703125" style="152" customWidth="1"/>
    <col min="3078" max="3078" width="3.28515625" style="152" customWidth="1"/>
    <col min="3079" max="3079" width="20" style="152" customWidth="1"/>
    <col min="3080" max="3080" width="8.7109375" style="152" customWidth="1"/>
    <col min="3081" max="3081" width="7.28515625" style="152" customWidth="1"/>
    <col min="3082" max="3082" width="3.28515625" style="152" customWidth="1"/>
    <col min="3083" max="3083" width="19" style="152" customWidth="1"/>
    <col min="3084" max="3084" width="27.7109375" style="152" customWidth="1"/>
    <col min="3085" max="3085" width="6.85546875" style="152" customWidth="1"/>
    <col min="3086" max="3086" width="12" style="152" customWidth="1"/>
    <col min="3087" max="3087" width="9.140625" style="152" customWidth="1"/>
    <col min="3088" max="3088" width="9.85546875" style="152" bestFit="1" customWidth="1"/>
    <col min="3089" max="3328" width="9.140625" style="152"/>
    <col min="3329" max="3331" width="9.140625" style="152" customWidth="1"/>
    <col min="3332" max="3332" width="22.7109375" style="152" customWidth="1"/>
    <col min="3333" max="3333" width="19.5703125" style="152" customWidth="1"/>
    <col min="3334" max="3334" width="3.28515625" style="152" customWidth="1"/>
    <col min="3335" max="3335" width="20" style="152" customWidth="1"/>
    <col min="3336" max="3336" width="8.7109375" style="152" customWidth="1"/>
    <col min="3337" max="3337" width="7.28515625" style="152" customWidth="1"/>
    <col min="3338" max="3338" width="3.28515625" style="152" customWidth="1"/>
    <col min="3339" max="3339" width="19" style="152" customWidth="1"/>
    <col min="3340" max="3340" width="27.7109375" style="152" customWidth="1"/>
    <col min="3341" max="3341" width="6.85546875" style="152" customWidth="1"/>
    <col min="3342" max="3342" width="12" style="152" customWidth="1"/>
    <col min="3343" max="3343" width="9.140625" style="152" customWidth="1"/>
    <col min="3344" max="3344" width="9.85546875" style="152" bestFit="1" customWidth="1"/>
    <col min="3345" max="3584" width="9.140625" style="152"/>
    <col min="3585" max="3587" width="9.140625" style="152" customWidth="1"/>
    <col min="3588" max="3588" width="22.7109375" style="152" customWidth="1"/>
    <col min="3589" max="3589" width="19.5703125" style="152" customWidth="1"/>
    <col min="3590" max="3590" width="3.28515625" style="152" customWidth="1"/>
    <col min="3591" max="3591" width="20" style="152" customWidth="1"/>
    <col min="3592" max="3592" width="8.7109375" style="152" customWidth="1"/>
    <col min="3593" max="3593" width="7.28515625" style="152" customWidth="1"/>
    <col min="3594" max="3594" width="3.28515625" style="152" customWidth="1"/>
    <col min="3595" max="3595" width="19" style="152" customWidth="1"/>
    <col min="3596" max="3596" width="27.7109375" style="152" customWidth="1"/>
    <col min="3597" max="3597" width="6.85546875" style="152" customWidth="1"/>
    <col min="3598" max="3598" width="12" style="152" customWidth="1"/>
    <col min="3599" max="3599" width="9.140625" style="152" customWidth="1"/>
    <col min="3600" max="3600" width="9.85546875" style="152" bestFit="1" customWidth="1"/>
    <col min="3601" max="3840" width="9.140625" style="152"/>
    <col min="3841" max="3843" width="9.140625" style="152" customWidth="1"/>
    <col min="3844" max="3844" width="22.7109375" style="152" customWidth="1"/>
    <col min="3845" max="3845" width="19.5703125" style="152" customWidth="1"/>
    <col min="3846" max="3846" width="3.28515625" style="152" customWidth="1"/>
    <col min="3847" max="3847" width="20" style="152" customWidth="1"/>
    <col min="3848" max="3848" width="8.7109375" style="152" customWidth="1"/>
    <col min="3849" max="3849" width="7.28515625" style="152" customWidth="1"/>
    <col min="3850" max="3850" width="3.28515625" style="152" customWidth="1"/>
    <col min="3851" max="3851" width="19" style="152" customWidth="1"/>
    <col min="3852" max="3852" width="27.7109375" style="152" customWidth="1"/>
    <col min="3853" max="3853" width="6.85546875" style="152" customWidth="1"/>
    <col min="3854" max="3854" width="12" style="152" customWidth="1"/>
    <col min="3855" max="3855" width="9.140625" style="152" customWidth="1"/>
    <col min="3856" max="3856" width="9.85546875" style="152" bestFit="1" customWidth="1"/>
    <col min="3857" max="4096" width="9.140625" style="152"/>
    <col min="4097" max="4099" width="9.140625" style="152" customWidth="1"/>
    <col min="4100" max="4100" width="22.7109375" style="152" customWidth="1"/>
    <col min="4101" max="4101" width="19.5703125" style="152" customWidth="1"/>
    <col min="4102" max="4102" width="3.28515625" style="152" customWidth="1"/>
    <col min="4103" max="4103" width="20" style="152" customWidth="1"/>
    <col min="4104" max="4104" width="8.7109375" style="152" customWidth="1"/>
    <col min="4105" max="4105" width="7.28515625" style="152" customWidth="1"/>
    <col min="4106" max="4106" width="3.28515625" style="152" customWidth="1"/>
    <col min="4107" max="4107" width="19" style="152" customWidth="1"/>
    <col min="4108" max="4108" width="27.7109375" style="152" customWidth="1"/>
    <col min="4109" max="4109" width="6.85546875" style="152" customWidth="1"/>
    <col min="4110" max="4110" width="12" style="152" customWidth="1"/>
    <col min="4111" max="4111" width="9.140625" style="152" customWidth="1"/>
    <col min="4112" max="4112" width="9.85546875" style="152" bestFit="1" customWidth="1"/>
    <col min="4113" max="4352" width="9.140625" style="152"/>
    <col min="4353" max="4355" width="9.140625" style="152" customWidth="1"/>
    <col min="4356" max="4356" width="22.7109375" style="152" customWidth="1"/>
    <col min="4357" max="4357" width="19.5703125" style="152" customWidth="1"/>
    <col min="4358" max="4358" width="3.28515625" style="152" customWidth="1"/>
    <col min="4359" max="4359" width="20" style="152" customWidth="1"/>
    <col min="4360" max="4360" width="8.7109375" style="152" customWidth="1"/>
    <col min="4361" max="4361" width="7.28515625" style="152" customWidth="1"/>
    <col min="4362" max="4362" width="3.28515625" style="152" customWidth="1"/>
    <col min="4363" max="4363" width="19" style="152" customWidth="1"/>
    <col min="4364" max="4364" width="27.7109375" style="152" customWidth="1"/>
    <col min="4365" max="4365" width="6.85546875" style="152" customWidth="1"/>
    <col min="4366" max="4366" width="12" style="152" customWidth="1"/>
    <col min="4367" max="4367" width="9.140625" style="152" customWidth="1"/>
    <col min="4368" max="4368" width="9.85546875" style="152" bestFit="1" customWidth="1"/>
    <col min="4369" max="4608" width="9.140625" style="152"/>
    <col min="4609" max="4611" width="9.140625" style="152" customWidth="1"/>
    <col min="4612" max="4612" width="22.7109375" style="152" customWidth="1"/>
    <col min="4613" max="4613" width="19.5703125" style="152" customWidth="1"/>
    <col min="4614" max="4614" width="3.28515625" style="152" customWidth="1"/>
    <col min="4615" max="4615" width="20" style="152" customWidth="1"/>
    <col min="4616" max="4616" width="8.7109375" style="152" customWidth="1"/>
    <col min="4617" max="4617" width="7.28515625" style="152" customWidth="1"/>
    <col min="4618" max="4618" width="3.28515625" style="152" customWidth="1"/>
    <col min="4619" max="4619" width="19" style="152" customWidth="1"/>
    <col min="4620" max="4620" width="27.7109375" style="152" customWidth="1"/>
    <col min="4621" max="4621" width="6.85546875" style="152" customWidth="1"/>
    <col min="4622" max="4622" width="12" style="152" customWidth="1"/>
    <col min="4623" max="4623" width="9.140625" style="152" customWidth="1"/>
    <col min="4624" max="4624" width="9.85546875" style="152" bestFit="1" customWidth="1"/>
    <col min="4625" max="4864" width="9.140625" style="152"/>
    <col min="4865" max="4867" width="9.140625" style="152" customWidth="1"/>
    <col min="4868" max="4868" width="22.7109375" style="152" customWidth="1"/>
    <col min="4869" max="4869" width="19.5703125" style="152" customWidth="1"/>
    <col min="4870" max="4870" width="3.28515625" style="152" customWidth="1"/>
    <col min="4871" max="4871" width="20" style="152" customWidth="1"/>
    <col min="4872" max="4872" width="8.7109375" style="152" customWidth="1"/>
    <col min="4873" max="4873" width="7.28515625" style="152" customWidth="1"/>
    <col min="4874" max="4874" width="3.28515625" style="152" customWidth="1"/>
    <col min="4875" max="4875" width="19" style="152" customWidth="1"/>
    <col min="4876" max="4876" width="27.7109375" style="152" customWidth="1"/>
    <col min="4877" max="4877" width="6.85546875" style="152" customWidth="1"/>
    <col min="4878" max="4878" width="12" style="152" customWidth="1"/>
    <col min="4879" max="4879" width="9.140625" style="152" customWidth="1"/>
    <col min="4880" max="4880" width="9.85546875" style="152" bestFit="1" customWidth="1"/>
    <col min="4881" max="5120" width="9.140625" style="152"/>
    <col min="5121" max="5123" width="9.140625" style="152" customWidth="1"/>
    <col min="5124" max="5124" width="22.7109375" style="152" customWidth="1"/>
    <col min="5125" max="5125" width="19.5703125" style="152" customWidth="1"/>
    <col min="5126" max="5126" width="3.28515625" style="152" customWidth="1"/>
    <col min="5127" max="5127" width="20" style="152" customWidth="1"/>
    <col min="5128" max="5128" width="8.7109375" style="152" customWidth="1"/>
    <col min="5129" max="5129" width="7.28515625" style="152" customWidth="1"/>
    <col min="5130" max="5130" width="3.28515625" style="152" customWidth="1"/>
    <col min="5131" max="5131" width="19" style="152" customWidth="1"/>
    <col min="5132" max="5132" width="27.7109375" style="152" customWidth="1"/>
    <col min="5133" max="5133" width="6.85546875" style="152" customWidth="1"/>
    <col min="5134" max="5134" width="12" style="152" customWidth="1"/>
    <col min="5135" max="5135" width="9.140625" style="152" customWidth="1"/>
    <col min="5136" max="5136" width="9.85546875" style="152" bestFit="1" customWidth="1"/>
    <col min="5137" max="5376" width="9.140625" style="152"/>
    <col min="5377" max="5379" width="9.140625" style="152" customWidth="1"/>
    <col min="5380" max="5380" width="22.7109375" style="152" customWidth="1"/>
    <col min="5381" max="5381" width="19.5703125" style="152" customWidth="1"/>
    <col min="5382" max="5382" width="3.28515625" style="152" customWidth="1"/>
    <col min="5383" max="5383" width="20" style="152" customWidth="1"/>
    <col min="5384" max="5384" width="8.7109375" style="152" customWidth="1"/>
    <col min="5385" max="5385" width="7.28515625" style="152" customWidth="1"/>
    <col min="5386" max="5386" width="3.28515625" style="152" customWidth="1"/>
    <col min="5387" max="5387" width="19" style="152" customWidth="1"/>
    <col min="5388" max="5388" width="27.7109375" style="152" customWidth="1"/>
    <col min="5389" max="5389" width="6.85546875" style="152" customWidth="1"/>
    <col min="5390" max="5390" width="12" style="152" customWidth="1"/>
    <col min="5391" max="5391" width="9.140625" style="152" customWidth="1"/>
    <col min="5392" max="5392" width="9.85546875" style="152" bestFit="1" customWidth="1"/>
    <col min="5393" max="5632" width="9.140625" style="152"/>
    <col min="5633" max="5635" width="9.140625" style="152" customWidth="1"/>
    <col min="5636" max="5636" width="22.7109375" style="152" customWidth="1"/>
    <col min="5637" max="5637" width="19.5703125" style="152" customWidth="1"/>
    <col min="5638" max="5638" width="3.28515625" style="152" customWidth="1"/>
    <col min="5639" max="5639" width="20" style="152" customWidth="1"/>
    <col min="5640" max="5640" width="8.7109375" style="152" customWidth="1"/>
    <col min="5641" max="5641" width="7.28515625" style="152" customWidth="1"/>
    <col min="5642" max="5642" width="3.28515625" style="152" customWidth="1"/>
    <col min="5643" max="5643" width="19" style="152" customWidth="1"/>
    <col min="5644" max="5644" width="27.7109375" style="152" customWidth="1"/>
    <col min="5645" max="5645" width="6.85546875" style="152" customWidth="1"/>
    <col min="5646" max="5646" width="12" style="152" customWidth="1"/>
    <col min="5647" max="5647" width="9.140625" style="152" customWidth="1"/>
    <col min="5648" max="5648" width="9.85546875" style="152" bestFit="1" customWidth="1"/>
    <col min="5649" max="5888" width="9.140625" style="152"/>
    <col min="5889" max="5891" width="9.140625" style="152" customWidth="1"/>
    <col min="5892" max="5892" width="22.7109375" style="152" customWidth="1"/>
    <col min="5893" max="5893" width="19.5703125" style="152" customWidth="1"/>
    <col min="5894" max="5894" width="3.28515625" style="152" customWidth="1"/>
    <col min="5895" max="5895" width="20" style="152" customWidth="1"/>
    <col min="5896" max="5896" width="8.7109375" style="152" customWidth="1"/>
    <col min="5897" max="5897" width="7.28515625" style="152" customWidth="1"/>
    <col min="5898" max="5898" width="3.28515625" style="152" customWidth="1"/>
    <col min="5899" max="5899" width="19" style="152" customWidth="1"/>
    <col min="5900" max="5900" width="27.7109375" style="152" customWidth="1"/>
    <col min="5901" max="5901" width="6.85546875" style="152" customWidth="1"/>
    <col min="5902" max="5902" width="12" style="152" customWidth="1"/>
    <col min="5903" max="5903" width="9.140625" style="152" customWidth="1"/>
    <col min="5904" max="5904" width="9.85546875" style="152" bestFit="1" customWidth="1"/>
    <col min="5905" max="6144" width="9.140625" style="152"/>
    <col min="6145" max="6147" width="9.140625" style="152" customWidth="1"/>
    <col min="6148" max="6148" width="22.7109375" style="152" customWidth="1"/>
    <col min="6149" max="6149" width="19.5703125" style="152" customWidth="1"/>
    <col min="6150" max="6150" width="3.28515625" style="152" customWidth="1"/>
    <col min="6151" max="6151" width="20" style="152" customWidth="1"/>
    <col min="6152" max="6152" width="8.7109375" style="152" customWidth="1"/>
    <col min="6153" max="6153" width="7.28515625" style="152" customWidth="1"/>
    <col min="6154" max="6154" width="3.28515625" style="152" customWidth="1"/>
    <col min="6155" max="6155" width="19" style="152" customWidth="1"/>
    <col min="6156" max="6156" width="27.7109375" style="152" customWidth="1"/>
    <col min="6157" max="6157" width="6.85546875" style="152" customWidth="1"/>
    <col min="6158" max="6158" width="12" style="152" customWidth="1"/>
    <col min="6159" max="6159" width="9.140625" style="152" customWidth="1"/>
    <col min="6160" max="6160" width="9.85546875" style="152" bestFit="1" customWidth="1"/>
    <col min="6161" max="6400" width="9.140625" style="152"/>
    <col min="6401" max="6403" width="9.140625" style="152" customWidth="1"/>
    <col min="6404" max="6404" width="22.7109375" style="152" customWidth="1"/>
    <col min="6405" max="6405" width="19.5703125" style="152" customWidth="1"/>
    <col min="6406" max="6406" width="3.28515625" style="152" customWidth="1"/>
    <col min="6407" max="6407" width="20" style="152" customWidth="1"/>
    <col min="6408" max="6408" width="8.7109375" style="152" customWidth="1"/>
    <col min="6409" max="6409" width="7.28515625" style="152" customWidth="1"/>
    <col min="6410" max="6410" width="3.28515625" style="152" customWidth="1"/>
    <col min="6411" max="6411" width="19" style="152" customWidth="1"/>
    <col min="6412" max="6412" width="27.7109375" style="152" customWidth="1"/>
    <col min="6413" max="6413" width="6.85546875" style="152" customWidth="1"/>
    <col min="6414" max="6414" width="12" style="152" customWidth="1"/>
    <col min="6415" max="6415" width="9.140625" style="152" customWidth="1"/>
    <col min="6416" max="6416" width="9.85546875" style="152" bestFit="1" customWidth="1"/>
    <col min="6417" max="6656" width="9.140625" style="152"/>
    <col min="6657" max="6659" width="9.140625" style="152" customWidth="1"/>
    <col min="6660" max="6660" width="22.7109375" style="152" customWidth="1"/>
    <col min="6661" max="6661" width="19.5703125" style="152" customWidth="1"/>
    <col min="6662" max="6662" width="3.28515625" style="152" customWidth="1"/>
    <col min="6663" max="6663" width="20" style="152" customWidth="1"/>
    <col min="6664" max="6664" width="8.7109375" style="152" customWidth="1"/>
    <col min="6665" max="6665" width="7.28515625" style="152" customWidth="1"/>
    <col min="6666" max="6666" width="3.28515625" style="152" customWidth="1"/>
    <col min="6667" max="6667" width="19" style="152" customWidth="1"/>
    <col min="6668" max="6668" width="27.7109375" style="152" customWidth="1"/>
    <col min="6669" max="6669" width="6.85546875" style="152" customWidth="1"/>
    <col min="6670" max="6670" width="12" style="152" customWidth="1"/>
    <col min="6671" max="6671" width="9.140625" style="152" customWidth="1"/>
    <col min="6672" max="6672" width="9.85546875" style="152" bestFit="1" customWidth="1"/>
    <col min="6673" max="6912" width="9.140625" style="152"/>
    <col min="6913" max="6915" width="9.140625" style="152" customWidth="1"/>
    <col min="6916" max="6916" width="22.7109375" style="152" customWidth="1"/>
    <col min="6917" max="6917" width="19.5703125" style="152" customWidth="1"/>
    <col min="6918" max="6918" width="3.28515625" style="152" customWidth="1"/>
    <col min="6919" max="6919" width="20" style="152" customWidth="1"/>
    <col min="6920" max="6920" width="8.7109375" style="152" customWidth="1"/>
    <col min="6921" max="6921" width="7.28515625" style="152" customWidth="1"/>
    <col min="6922" max="6922" width="3.28515625" style="152" customWidth="1"/>
    <col min="6923" max="6923" width="19" style="152" customWidth="1"/>
    <col min="6924" max="6924" width="27.7109375" style="152" customWidth="1"/>
    <col min="6925" max="6925" width="6.85546875" style="152" customWidth="1"/>
    <col min="6926" max="6926" width="12" style="152" customWidth="1"/>
    <col min="6927" max="6927" width="9.140625" style="152" customWidth="1"/>
    <col min="6928" max="6928" width="9.85546875" style="152" bestFit="1" customWidth="1"/>
    <col min="6929" max="7168" width="9.140625" style="152"/>
    <col min="7169" max="7171" width="9.140625" style="152" customWidth="1"/>
    <col min="7172" max="7172" width="22.7109375" style="152" customWidth="1"/>
    <col min="7173" max="7173" width="19.5703125" style="152" customWidth="1"/>
    <col min="7174" max="7174" width="3.28515625" style="152" customWidth="1"/>
    <col min="7175" max="7175" width="20" style="152" customWidth="1"/>
    <col min="7176" max="7176" width="8.7109375" style="152" customWidth="1"/>
    <col min="7177" max="7177" width="7.28515625" style="152" customWidth="1"/>
    <col min="7178" max="7178" width="3.28515625" style="152" customWidth="1"/>
    <col min="7179" max="7179" width="19" style="152" customWidth="1"/>
    <col min="7180" max="7180" width="27.7109375" style="152" customWidth="1"/>
    <col min="7181" max="7181" width="6.85546875" style="152" customWidth="1"/>
    <col min="7182" max="7182" width="12" style="152" customWidth="1"/>
    <col min="7183" max="7183" width="9.140625" style="152" customWidth="1"/>
    <col min="7184" max="7184" width="9.85546875" style="152" bestFit="1" customWidth="1"/>
    <col min="7185" max="7424" width="9.140625" style="152"/>
    <col min="7425" max="7427" width="9.140625" style="152" customWidth="1"/>
    <col min="7428" max="7428" width="22.7109375" style="152" customWidth="1"/>
    <col min="7429" max="7429" width="19.5703125" style="152" customWidth="1"/>
    <col min="7430" max="7430" width="3.28515625" style="152" customWidth="1"/>
    <col min="7431" max="7431" width="20" style="152" customWidth="1"/>
    <col min="7432" max="7432" width="8.7109375" style="152" customWidth="1"/>
    <col min="7433" max="7433" width="7.28515625" style="152" customWidth="1"/>
    <col min="7434" max="7434" width="3.28515625" style="152" customWidth="1"/>
    <col min="7435" max="7435" width="19" style="152" customWidth="1"/>
    <col min="7436" max="7436" width="27.7109375" style="152" customWidth="1"/>
    <col min="7437" max="7437" width="6.85546875" style="152" customWidth="1"/>
    <col min="7438" max="7438" width="12" style="152" customWidth="1"/>
    <col min="7439" max="7439" width="9.140625" style="152" customWidth="1"/>
    <col min="7440" max="7440" width="9.85546875" style="152" bestFit="1" customWidth="1"/>
    <col min="7441" max="7680" width="9.140625" style="152"/>
    <col min="7681" max="7683" width="9.140625" style="152" customWidth="1"/>
    <col min="7684" max="7684" width="22.7109375" style="152" customWidth="1"/>
    <col min="7685" max="7685" width="19.5703125" style="152" customWidth="1"/>
    <col min="7686" max="7686" width="3.28515625" style="152" customWidth="1"/>
    <col min="7687" max="7687" width="20" style="152" customWidth="1"/>
    <col min="7688" max="7688" width="8.7109375" style="152" customWidth="1"/>
    <col min="7689" max="7689" width="7.28515625" style="152" customWidth="1"/>
    <col min="7690" max="7690" width="3.28515625" style="152" customWidth="1"/>
    <col min="7691" max="7691" width="19" style="152" customWidth="1"/>
    <col min="7692" max="7692" width="27.7109375" style="152" customWidth="1"/>
    <col min="7693" max="7693" width="6.85546875" style="152" customWidth="1"/>
    <col min="7694" max="7694" width="12" style="152" customWidth="1"/>
    <col min="7695" max="7695" width="9.140625" style="152" customWidth="1"/>
    <col min="7696" max="7696" width="9.85546875" style="152" bestFit="1" customWidth="1"/>
    <col min="7697" max="7936" width="9.140625" style="152"/>
    <col min="7937" max="7939" width="9.140625" style="152" customWidth="1"/>
    <col min="7940" max="7940" width="22.7109375" style="152" customWidth="1"/>
    <col min="7941" max="7941" width="19.5703125" style="152" customWidth="1"/>
    <col min="7942" max="7942" width="3.28515625" style="152" customWidth="1"/>
    <col min="7943" max="7943" width="20" style="152" customWidth="1"/>
    <col min="7944" max="7944" width="8.7109375" style="152" customWidth="1"/>
    <col min="7945" max="7945" width="7.28515625" style="152" customWidth="1"/>
    <col min="7946" max="7946" width="3.28515625" style="152" customWidth="1"/>
    <col min="7947" max="7947" width="19" style="152" customWidth="1"/>
    <col min="7948" max="7948" width="27.7109375" style="152" customWidth="1"/>
    <col min="7949" max="7949" width="6.85546875" style="152" customWidth="1"/>
    <col min="7950" max="7950" width="12" style="152" customWidth="1"/>
    <col min="7951" max="7951" width="9.140625" style="152" customWidth="1"/>
    <col min="7952" max="7952" width="9.85546875" style="152" bestFit="1" customWidth="1"/>
    <col min="7953" max="8192" width="9.140625" style="152"/>
    <col min="8193" max="8195" width="9.140625" style="152" customWidth="1"/>
    <col min="8196" max="8196" width="22.7109375" style="152" customWidth="1"/>
    <col min="8197" max="8197" width="19.5703125" style="152" customWidth="1"/>
    <col min="8198" max="8198" width="3.28515625" style="152" customWidth="1"/>
    <col min="8199" max="8199" width="20" style="152" customWidth="1"/>
    <col min="8200" max="8200" width="8.7109375" style="152" customWidth="1"/>
    <col min="8201" max="8201" width="7.28515625" style="152" customWidth="1"/>
    <col min="8202" max="8202" width="3.28515625" style="152" customWidth="1"/>
    <col min="8203" max="8203" width="19" style="152" customWidth="1"/>
    <col min="8204" max="8204" width="27.7109375" style="152" customWidth="1"/>
    <col min="8205" max="8205" width="6.85546875" style="152" customWidth="1"/>
    <col min="8206" max="8206" width="12" style="152" customWidth="1"/>
    <col min="8207" max="8207" width="9.140625" style="152" customWidth="1"/>
    <col min="8208" max="8208" width="9.85546875" style="152" bestFit="1" customWidth="1"/>
    <col min="8209" max="8448" width="9.140625" style="152"/>
    <col min="8449" max="8451" width="9.140625" style="152" customWidth="1"/>
    <col min="8452" max="8452" width="22.7109375" style="152" customWidth="1"/>
    <col min="8453" max="8453" width="19.5703125" style="152" customWidth="1"/>
    <col min="8454" max="8454" width="3.28515625" style="152" customWidth="1"/>
    <col min="8455" max="8455" width="20" style="152" customWidth="1"/>
    <col min="8456" max="8456" width="8.7109375" style="152" customWidth="1"/>
    <col min="8457" max="8457" width="7.28515625" style="152" customWidth="1"/>
    <col min="8458" max="8458" width="3.28515625" style="152" customWidth="1"/>
    <col min="8459" max="8459" width="19" style="152" customWidth="1"/>
    <col min="8460" max="8460" width="27.7109375" style="152" customWidth="1"/>
    <col min="8461" max="8461" width="6.85546875" style="152" customWidth="1"/>
    <col min="8462" max="8462" width="12" style="152" customWidth="1"/>
    <col min="8463" max="8463" width="9.140625" style="152" customWidth="1"/>
    <col min="8464" max="8464" width="9.85546875" style="152" bestFit="1" customWidth="1"/>
    <col min="8465" max="8704" width="9.140625" style="152"/>
    <col min="8705" max="8707" width="9.140625" style="152" customWidth="1"/>
    <col min="8708" max="8708" width="22.7109375" style="152" customWidth="1"/>
    <col min="8709" max="8709" width="19.5703125" style="152" customWidth="1"/>
    <col min="8710" max="8710" width="3.28515625" style="152" customWidth="1"/>
    <col min="8711" max="8711" width="20" style="152" customWidth="1"/>
    <col min="8712" max="8712" width="8.7109375" style="152" customWidth="1"/>
    <col min="8713" max="8713" width="7.28515625" style="152" customWidth="1"/>
    <col min="8714" max="8714" width="3.28515625" style="152" customWidth="1"/>
    <col min="8715" max="8715" width="19" style="152" customWidth="1"/>
    <col min="8716" max="8716" width="27.7109375" style="152" customWidth="1"/>
    <col min="8717" max="8717" width="6.85546875" style="152" customWidth="1"/>
    <col min="8718" max="8718" width="12" style="152" customWidth="1"/>
    <col min="8719" max="8719" width="9.140625" style="152" customWidth="1"/>
    <col min="8720" max="8720" width="9.85546875" style="152" bestFit="1" customWidth="1"/>
    <col min="8721" max="8960" width="9.140625" style="152"/>
    <col min="8961" max="8963" width="9.140625" style="152" customWidth="1"/>
    <col min="8964" max="8964" width="22.7109375" style="152" customWidth="1"/>
    <col min="8965" max="8965" width="19.5703125" style="152" customWidth="1"/>
    <col min="8966" max="8966" width="3.28515625" style="152" customWidth="1"/>
    <col min="8967" max="8967" width="20" style="152" customWidth="1"/>
    <col min="8968" max="8968" width="8.7109375" style="152" customWidth="1"/>
    <col min="8969" max="8969" width="7.28515625" style="152" customWidth="1"/>
    <col min="8970" max="8970" width="3.28515625" style="152" customWidth="1"/>
    <col min="8971" max="8971" width="19" style="152" customWidth="1"/>
    <col min="8972" max="8972" width="27.7109375" style="152" customWidth="1"/>
    <col min="8973" max="8973" width="6.85546875" style="152" customWidth="1"/>
    <col min="8974" max="8974" width="12" style="152" customWidth="1"/>
    <col min="8975" max="8975" width="9.140625" style="152" customWidth="1"/>
    <col min="8976" max="8976" width="9.85546875" style="152" bestFit="1" customWidth="1"/>
    <col min="8977" max="9216" width="9.140625" style="152"/>
    <col min="9217" max="9219" width="9.140625" style="152" customWidth="1"/>
    <col min="9220" max="9220" width="22.7109375" style="152" customWidth="1"/>
    <col min="9221" max="9221" width="19.5703125" style="152" customWidth="1"/>
    <col min="9222" max="9222" width="3.28515625" style="152" customWidth="1"/>
    <col min="9223" max="9223" width="20" style="152" customWidth="1"/>
    <col min="9224" max="9224" width="8.7109375" style="152" customWidth="1"/>
    <col min="9225" max="9225" width="7.28515625" style="152" customWidth="1"/>
    <col min="9226" max="9226" width="3.28515625" style="152" customWidth="1"/>
    <col min="9227" max="9227" width="19" style="152" customWidth="1"/>
    <col min="9228" max="9228" width="27.7109375" style="152" customWidth="1"/>
    <col min="9229" max="9229" width="6.85546875" style="152" customWidth="1"/>
    <col min="9230" max="9230" width="12" style="152" customWidth="1"/>
    <col min="9231" max="9231" width="9.140625" style="152" customWidth="1"/>
    <col min="9232" max="9232" width="9.85546875" style="152" bestFit="1" customWidth="1"/>
    <col min="9233" max="9472" width="9.140625" style="152"/>
    <col min="9473" max="9475" width="9.140625" style="152" customWidth="1"/>
    <col min="9476" max="9476" width="22.7109375" style="152" customWidth="1"/>
    <col min="9477" max="9477" width="19.5703125" style="152" customWidth="1"/>
    <col min="9478" max="9478" width="3.28515625" style="152" customWidth="1"/>
    <col min="9479" max="9479" width="20" style="152" customWidth="1"/>
    <col min="9480" max="9480" width="8.7109375" style="152" customWidth="1"/>
    <col min="9481" max="9481" width="7.28515625" style="152" customWidth="1"/>
    <col min="9482" max="9482" width="3.28515625" style="152" customWidth="1"/>
    <col min="9483" max="9483" width="19" style="152" customWidth="1"/>
    <col min="9484" max="9484" width="27.7109375" style="152" customWidth="1"/>
    <col min="9485" max="9485" width="6.85546875" style="152" customWidth="1"/>
    <col min="9486" max="9486" width="12" style="152" customWidth="1"/>
    <col min="9487" max="9487" width="9.140625" style="152" customWidth="1"/>
    <col min="9488" max="9488" width="9.85546875" style="152" bestFit="1" customWidth="1"/>
    <col min="9489" max="9728" width="9.140625" style="152"/>
    <col min="9729" max="9731" width="9.140625" style="152" customWidth="1"/>
    <col min="9732" max="9732" width="22.7109375" style="152" customWidth="1"/>
    <col min="9733" max="9733" width="19.5703125" style="152" customWidth="1"/>
    <col min="9734" max="9734" width="3.28515625" style="152" customWidth="1"/>
    <col min="9735" max="9735" width="20" style="152" customWidth="1"/>
    <col min="9736" max="9736" width="8.7109375" style="152" customWidth="1"/>
    <col min="9737" max="9737" width="7.28515625" style="152" customWidth="1"/>
    <col min="9738" max="9738" width="3.28515625" style="152" customWidth="1"/>
    <col min="9739" max="9739" width="19" style="152" customWidth="1"/>
    <col min="9740" max="9740" width="27.7109375" style="152" customWidth="1"/>
    <col min="9741" max="9741" width="6.85546875" style="152" customWidth="1"/>
    <col min="9742" max="9742" width="12" style="152" customWidth="1"/>
    <col min="9743" max="9743" width="9.140625" style="152" customWidth="1"/>
    <col min="9744" max="9744" width="9.85546875" style="152" bestFit="1" customWidth="1"/>
    <col min="9745" max="9984" width="9.140625" style="152"/>
    <col min="9985" max="9987" width="9.140625" style="152" customWidth="1"/>
    <col min="9988" max="9988" width="22.7109375" style="152" customWidth="1"/>
    <col min="9989" max="9989" width="19.5703125" style="152" customWidth="1"/>
    <col min="9990" max="9990" width="3.28515625" style="152" customWidth="1"/>
    <col min="9991" max="9991" width="20" style="152" customWidth="1"/>
    <col min="9992" max="9992" width="8.7109375" style="152" customWidth="1"/>
    <col min="9993" max="9993" width="7.28515625" style="152" customWidth="1"/>
    <col min="9994" max="9994" width="3.28515625" style="152" customWidth="1"/>
    <col min="9995" max="9995" width="19" style="152" customWidth="1"/>
    <col min="9996" max="9996" width="27.7109375" style="152" customWidth="1"/>
    <col min="9997" max="9997" width="6.85546875" style="152" customWidth="1"/>
    <col min="9998" max="9998" width="12" style="152" customWidth="1"/>
    <col min="9999" max="9999" width="9.140625" style="152" customWidth="1"/>
    <col min="10000" max="10000" width="9.85546875" style="152" bestFit="1" customWidth="1"/>
    <col min="10001" max="10240" width="9.140625" style="152"/>
    <col min="10241" max="10243" width="9.140625" style="152" customWidth="1"/>
    <col min="10244" max="10244" width="22.7109375" style="152" customWidth="1"/>
    <col min="10245" max="10245" width="19.5703125" style="152" customWidth="1"/>
    <col min="10246" max="10246" width="3.28515625" style="152" customWidth="1"/>
    <col min="10247" max="10247" width="20" style="152" customWidth="1"/>
    <col min="10248" max="10248" width="8.7109375" style="152" customWidth="1"/>
    <col min="10249" max="10249" width="7.28515625" style="152" customWidth="1"/>
    <col min="10250" max="10250" width="3.28515625" style="152" customWidth="1"/>
    <col min="10251" max="10251" width="19" style="152" customWidth="1"/>
    <col min="10252" max="10252" width="27.7109375" style="152" customWidth="1"/>
    <col min="10253" max="10253" width="6.85546875" style="152" customWidth="1"/>
    <col min="10254" max="10254" width="12" style="152" customWidth="1"/>
    <col min="10255" max="10255" width="9.140625" style="152" customWidth="1"/>
    <col min="10256" max="10256" width="9.85546875" style="152" bestFit="1" customWidth="1"/>
    <col min="10257" max="10496" width="9.140625" style="152"/>
    <col min="10497" max="10499" width="9.140625" style="152" customWidth="1"/>
    <col min="10500" max="10500" width="22.7109375" style="152" customWidth="1"/>
    <col min="10501" max="10501" width="19.5703125" style="152" customWidth="1"/>
    <col min="10502" max="10502" width="3.28515625" style="152" customWidth="1"/>
    <col min="10503" max="10503" width="20" style="152" customWidth="1"/>
    <col min="10504" max="10504" width="8.7109375" style="152" customWidth="1"/>
    <col min="10505" max="10505" width="7.28515625" style="152" customWidth="1"/>
    <col min="10506" max="10506" width="3.28515625" style="152" customWidth="1"/>
    <col min="10507" max="10507" width="19" style="152" customWidth="1"/>
    <col min="10508" max="10508" width="27.7109375" style="152" customWidth="1"/>
    <col min="10509" max="10509" width="6.85546875" style="152" customWidth="1"/>
    <col min="10510" max="10510" width="12" style="152" customWidth="1"/>
    <col min="10511" max="10511" width="9.140625" style="152" customWidth="1"/>
    <col min="10512" max="10512" width="9.85546875" style="152" bestFit="1" customWidth="1"/>
    <col min="10513" max="10752" width="9.140625" style="152"/>
    <col min="10753" max="10755" width="9.140625" style="152" customWidth="1"/>
    <col min="10756" max="10756" width="22.7109375" style="152" customWidth="1"/>
    <col min="10757" max="10757" width="19.5703125" style="152" customWidth="1"/>
    <col min="10758" max="10758" width="3.28515625" style="152" customWidth="1"/>
    <col min="10759" max="10759" width="20" style="152" customWidth="1"/>
    <col min="10760" max="10760" width="8.7109375" style="152" customWidth="1"/>
    <col min="10761" max="10761" width="7.28515625" style="152" customWidth="1"/>
    <col min="10762" max="10762" width="3.28515625" style="152" customWidth="1"/>
    <col min="10763" max="10763" width="19" style="152" customWidth="1"/>
    <col min="10764" max="10764" width="27.7109375" style="152" customWidth="1"/>
    <col min="10765" max="10765" width="6.85546875" style="152" customWidth="1"/>
    <col min="10766" max="10766" width="12" style="152" customWidth="1"/>
    <col min="10767" max="10767" width="9.140625" style="152" customWidth="1"/>
    <col min="10768" max="10768" width="9.85546875" style="152" bestFit="1" customWidth="1"/>
    <col min="10769" max="11008" width="9.140625" style="152"/>
    <col min="11009" max="11011" width="9.140625" style="152" customWidth="1"/>
    <col min="11012" max="11012" width="22.7109375" style="152" customWidth="1"/>
    <col min="11013" max="11013" width="19.5703125" style="152" customWidth="1"/>
    <col min="11014" max="11014" width="3.28515625" style="152" customWidth="1"/>
    <col min="11015" max="11015" width="20" style="152" customWidth="1"/>
    <col min="11016" max="11016" width="8.7109375" style="152" customWidth="1"/>
    <col min="11017" max="11017" width="7.28515625" style="152" customWidth="1"/>
    <col min="11018" max="11018" width="3.28515625" style="152" customWidth="1"/>
    <col min="11019" max="11019" width="19" style="152" customWidth="1"/>
    <col min="11020" max="11020" width="27.7109375" style="152" customWidth="1"/>
    <col min="11021" max="11021" width="6.85546875" style="152" customWidth="1"/>
    <col min="11022" max="11022" width="12" style="152" customWidth="1"/>
    <col min="11023" max="11023" width="9.140625" style="152" customWidth="1"/>
    <col min="11024" max="11024" width="9.85546875" style="152" bestFit="1" customWidth="1"/>
    <col min="11025" max="11264" width="9.140625" style="152"/>
    <col min="11265" max="11267" width="9.140625" style="152" customWidth="1"/>
    <col min="11268" max="11268" width="22.7109375" style="152" customWidth="1"/>
    <col min="11269" max="11269" width="19.5703125" style="152" customWidth="1"/>
    <col min="11270" max="11270" width="3.28515625" style="152" customWidth="1"/>
    <col min="11271" max="11271" width="20" style="152" customWidth="1"/>
    <col min="11272" max="11272" width="8.7109375" style="152" customWidth="1"/>
    <col min="11273" max="11273" width="7.28515625" style="152" customWidth="1"/>
    <col min="11274" max="11274" width="3.28515625" style="152" customWidth="1"/>
    <col min="11275" max="11275" width="19" style="152" customWidth="1"/>
    <col min="11276" max="11276" width="27.7109375" style="152" customWidth="1"/>
    <col min="11277" max="11277" width="6.85546875" style="152" customWidth="1"/>
    <col min="11278" max="11278" width="12" style="152" customWidth="1"/>
    <col min="11279" max="11279" width="9.140625" style="152" customWidth="1"/>
    <col min="11280" max="11280" width="9.85546875" style="152" bestFit="1" customWidth="1"/>
    <col min="11281" max="11520" width="9.140625" style="152"/>
    <col min="11521" max="11523" width="9.140625" style="152" customWidth="1"/>
    <col min="11524" max="11524" width="22.7109375" style="152" customWidth="1"/>
    <col min="11525" max="11525" width="19.5703125" style="152" customWidth="1"/>
    <col min="11526" max="11526" width="3.28515625" style="152" customWidth="1"/>
    <col min="11527" max="11527" width="20" style="152" customWidth="1"/>
    <col min="11528" max="11528" width="8.7109375" style="152" customWidth="1"/>
    <col min="11529" max="11529" width="7.28515625" style="152" customWidth="1"/>
    <col min="11530" max="11530" width="3.28515625" style="152" customWidth="1"/>
    <col min="11531" max="11531" width="19" style="152" customWidth="1"/>
    <col min="11532" max="11532" width="27.7109375" style="152" customWidth="1"/>
    <col min="11533" max="11533" width="6.85546875" style="152" customWidth="1"/>
    <col min="11534" max="11534" width="12" style="152" customWidth="1"/>
    <col min="11535" max="11535" width="9.140625" style="152" customWidth="1"/>
    <col min="11536" max="11536" width="9.85546875" style="152" bestFit="1" customWidth="1"/>
    <col min="11537" max="11776" width="9.140625" style="152"/>
    <col min="11777" max="11779" width="9.140625" style="152" customWidth="1"/>
    <col min="11780" max="11780" width="22.7109375" style="152" customWidth="1"/>
    <col min="11781" max="11781" width="19.5703125" style="152" customWidth="1"/>
    <col min="11782" max="11782" width="3.28515625" style="152" customWidth="1"/>
    <col min="11783" max="11783" width="20" style="152" customWidth="1"/>
    <col min="11784" max="11784" width="8.7109375" style="152" customWidth="1"/>
    <col min="11785" max="11785" width="7.28515625" style="152" customWidth="1"/>
    <col min="11786" max="11786" width="3.28515625" style="152" customWidth="1"/>
    <col min="11787" max="11787" width="19" style="152" customWidth="1"/>
    <col min="11788" max="11788" width="27.7109375" style="152" customWidth="1"/>
    <col min="11789" max="11789" width="6.85546875" style="152" customWidth="1"/>
    <col min="11790" max="11790" width="12" style="152" customWidth="1"/>
    <col min="11791" max="11791" width="9.140625" style="152" customWidth="1"/>
    <col min="11792" max="11792" width="9.85546875" style="152" bestFit="1" customWidth="1"/>
    <col min="11793" max="12032" width="9.140625" style="152"/>
    <col min="12033" max="12035" width="9.140625" style="152" customWidth="1"/>
    <col min="12036" max="12036" width="22.7109375" style="152" customWidth="1"/>
    <col min="12037" max="12037" width="19.5703125" style="152" customWidth="1"/>
    <col min="12038" max="12038" width="3.28515625" style="152" customWidth="1"/>
    <col min="12039" max="12039" width="20" style="152" customWidth="1"/>
    <col min="12040" max="12040" width="8.7109375" style="152" customWidth="1"/>
    <col min="12041" max="12041" width="7.28515625" style="152" customWidth="1"/>
    <col min="12042" max="12042" width="3.28515625" style="152" customWidth="1"/>
    <col min="12043" max="12043" width="19" style="152" customWidth="1"/>
    <col min="12044" max="12044" width="27.7109375" style="152" customWidth="1"/>
    <col min="12045" max="12045" width="6.85546875" style="152" customWidth="1"/>
    <col min="12046" max="12046" width="12" style="152" customWidth="1"/>
    <col min="12047" max="12047" width="9.140625" style="152" customWidth="1"/>
    <col min="12048" max="12048" width="9.85546875" style="152" bestFit="1" customWidth="1"/>
    <col min="12049" max="12288" width="9.140625" style="152"/>
    <col min="12289" max="12291" width="9.140625" style="152" customWidth="1"/>
    <col min="12292" max="12292" width="22.7109375" style="152" customWidth="1"/>
    <col min="12293" max="12293" width="19.5703125" style="152" customWidth="1"/>
    <col min="12294" max="12294" width="3.28515625" style="152" customWidth="1"/>
    <col min="12295" max="12295" width="20" style="152" customWidth="1"/>
    <col min="12296" max="12296" width="8.7109375" style="152" customWidth="1"/>
    <col min="12297" max="12297" width="7.28515625" style="152" customWidth="1"/>
    <col min="12298" max="12298" width="3.28515625" style="152" customWidth="1"/>
    <col min="12299" max="12299" width="19" style="152" customWidth="1"/>
    <col min="12300" max="12300" width="27.7109375" style="152" customWidth="1"/>
    <col min="12301" max="12301" width="6.85546875" style="152" customWidth="1"/>
    <col min="12302" max="12302" width="12" style="152" customWidth="1"/>
    <col min="12303" max="12303" width="9.140625" style="152" customWidth="1"/>
    <col min="12304" max="12304" width="9.85546875" style="152" bestFit="1" customWidth="1"/>
    <col min="12305" max="12544" width="9.140625" style="152"/>
    <col min="12545" max="12547" width="9.140625" style="152" customWidth="1"/>
    <col min="12548" max="12548" width="22.7109375" style="152" customWidth="1"/>
    <col min="12549" max="12549" width="19.5703125" style="152" customWidth="1"/>
    <col min="12550" max="12550" width="3.28515625" style="152" customWidth="1"/>
    <col min="12551" max="12551" width="20" style="152" customWidth="1"/>
    <col min="12552" max="12552" width="8.7109375" style="152" customWidth="1"/>
    <col min="12553" max="12553" width="7.28515625" style="152" customWidth="1"/>
    <col min="12554" max="12554" width="3.28515625" style="152" customWidth="1"/>
    <col min="12555" max="12555" width="19" style="152" customWidth="1"/>
    <col min="12556" max="12556" width="27.7109375" style="152" customWidth="1"/>
    <col min="12557" max="12557" width="6.85546875" style="152" customWidth="1"/>
    <col min="12558" max="12558" width="12" style="152" customWidth="1"/>
    <col min="12559" max="12559" width="9.140625" style="152" customWidth="1"/>
    <col min="12560" max="12560" width="9.85546875" style="152" bestFit="1" customWidth="1"/>
    <col min="12561" max="12800" width="9.140625" style="152"/>
    <col min="12801" max="12803" width="9.140625" style="152" customWidth="1"/>
    <col min="12804" max="12804" width="22.7109375" style="152" customWidth="1"/>
    <col min="12805" max="12805" width="19.5703125" style="152" customWidth="1"/>
    <col min="12806" max="12806" width="3.28515625" style="152" customWidth="1"/>
    <col min="12807" max="12807" width="20" style="152" customWidth="1"/>
    <col min="12808" max="12808" width="8.7109375" style="152" customWidth="1"/>
    <col min="12809" max="12809" width="7.28515625" style="152" customWidth="1"/>
    <col min="12810" max="12810" width="3.28515625" style="152" customWidth="1"/>
    <col min="12811" max="12811" width="19" style="152" customWidth="1"/>
    <col min="12812" max="12812" width="27.7109375" style="152" customWidth="1"/>
    <col min="12813" max="12813" width="6.85546875" style="152" customWidth="1"/>
    <col min="12814" max="12814" width="12" style="152" customWidth="1"/>
    <col min="12815" max="12815" width="9.140625" style="152" customWidth="1"/>
    <col min="12816" max="12816" width="9.85546875" style="152" bestFit="1" customWidth="1"/>
    <col min="12817" max="13056" width="9.140625" style="152"/>
    <col min="13057" max="13059" width="9.140625" style="152" customWidth="1"/>
    <col min="13060" max="13060" width="22.7109375" style="152" customWidth="1"/>
    <col min="13061" max="13061" width="19.5703125" style="152" customWidth="1"/>
    <col min="13062" max="13062" width="3.28515625" style="152" customWidth="1"/>
    <col min="13063" max="13063" width="20" style="152" customWidth="1"/>
    <col min="13064" max="13064" width="8.7109375" style="152" customWidth="1"/>
    <col min="13065" max="13065" width="7.28515625" style="152" customWidth="1"/>
    <col min="13066" max="13066" width="3.28515625" style="152" customWidth="1"/>
    <col min="13067" max="13067" width="19" style="152" customWidth="1"/>
    <col min="13068" max="13068" width="27.7109375" style="152" customWidth="1"/>
    <col min="13069" max="13069" width="6.85546875" style="152" customWidth="1"/>
    <col min="13070" max="13070" width="12" style="152" customWidth="1"/>
    <col min="13071" max="13071" width="9.140625" style="152" customWidth="1"/>
    <col min="13072" max="13072" width="9.85546875" style="152" bestFit="1" customWidth="1"/>
    <col min="13073" max="13312" width="9.140625" style="152"/>
    <col min="13313" max="13315" width="9.140625" style="152" customWidth="1"/>
    <col min="13316" max="13316" width="22.7109375" style="152" customWidth="1"/>
    <col min="13317" max="13317" width="19.5703125" style="152" customWidth="1"/>
    <col min="13318" max="13318" width="3.28515625" style="152" customWidth="1"/>
    <col min="13319" max="13319" width="20" style="152" customWidth="1"/>
    <col min="13320" max="13320" width="8.7109375" style="152" customWidth="1"/>
    <col min="13321" max="13321" width="7.28515625" style="152" customWidth="1"/>
    <col min="13322" max="13322" width="3.28515625" style="152" customWidth="1"/>
    <col min="13323" max="13323" width="19" style="152" customWidth="1"/>
    <col min="13324" max="13324" width="27.7109375" style="152" customWidth="1"/>
    <col min="13325" max="13325" width="6.85546875" style="152" customWidth="1"/>
    <col min="13326" max="13326" width="12" style="152" customWidth="1"/>
    <col min="13327" max="13327" width="9.140625" style="152" customWidth="1"/>
    <col min="13328" max="13328" width="9.85546875" style="152" bestFit="1" customWidth="1"/>
    <col min="13329" max="13568" width="9.140625" style="152"/>
    <col min="13569" max="13571" width="9.140625" style="152" customWidth="1"/>
    <col min="13572" max="13572" width="22.7109375" style="152" customWidth="1"/>
    <col min="13573" max="13573" width="19.5703125" style="152" customWidth="1"/>
    <col min="13574" max="13574" width="3.28515625" style="152" customWidth="1"/>
    <col min="13575" max="13575" width="20" style="152" customWidth="1"/>
    <col min="13576" max="13576" width="8.7109375" style="152" customWidth="1"/>
    <col min="13577" max="13577" width="7.28515625" style="152" customWidth="1"/>
    <col min="13578" max="13578" width="3.28515625" style="152" customWidth="1"/>
    <col min="13579" max="13579" width="19" style="152" customWidth="1"/>
    <col min="13580" max="13580" width="27.7109375" style="152" customWidth="1"/>
    <col min="13581" max="13581" width="6.85546875" style="152" customWidth="1"/>
    <col min="13582" max="13582" width="12" style="152" customWidth="1"/>
    <col min="13583" max="13583" width="9.140625" style="152" customWidth="1"/>
    <col min="13584" max="13584" width="9.85546875" style="152" bestFit="1" customWidth="1"/>
    <col min="13585" max="13824" width="9.140625" style="152"/>
    <col min="13825" max="13827" width="9.140625" style="152" customWidth="1"/>
    <col min="13828" max="13828" width="22.7109375" style="152" customWidth="1"/>
    <col min="13829" max="13829" width="19.5703125" style="152" customWidth="1"/>
    <col min="13830" max="13830" width="3.28515625" style="152" customWidth="1"/>
    <col min="13831" max="13831" width="20" style="152" customWidth="1"/>
    <col min="13832" max="13832" width="8.7109375" style="152" customWidth="1"/>
    <col min="13833" max="13833" width="7.28515625" style="152" customWidth="1"/>
    <col min="13834" max="13834" width="3.28515625" style="152" customWidth="1"/>
    <col min="13835" max="13835" width="19" style="152" customWidth="1"/>
    <col min="13836" max="13836" width="27.7109375" style="152" customWidth="1"/>
    <col min="13837" max="13837" width="6.85546875" style="152" customWidth="1"/>
    <col min="13838" max="13838" width="12" style="152" customWidth="1"/>
    <col min="13839" max="13839" width="9.140625" style="152" customWidth="1"/>
    <col min="13840" max="13840" width="9.85546875" style="152" bestFit="1" customWidth="1"/>
    <col min="13841" max="14080" width="9.140625" style="152"/>
    <col min="14081" max="14083" width="9.140625" style="152" customWidth="1"/>
    <col min="14084" max="14084" width="22.7109375" style="152" customWidth="1"/>
    <col min="14085" max="14085" width="19.5703125" style="152" customWidth="1"/>
    <col min="14086" max="14086" width="3.28515625" style="152" customWidth="1"/>
    <col min="14087" max="14087" width="20" style="152" customWidth="1"/>
    <col min="14088" max="14088" width="8.7109375" style="152" customWidth="1"/>
    <col min="14089" max="14089" width="7.28515625" style="152" customWidth="1"/>
    <col min="14090" max="14090" width="3.28515625" style="152" customWidth="1"/>
    <col min="14091" max="14091" width="19" style="152" customWidth="1"/>
    <col min="14092" max="14092" width="27.7109375" style="152" customWidth="1"/>
    <col min="14093" max="14093" width="6.85546875" style="152" customWidth="1"/>
    <col min="14094" max="14094" width="12" style="152" customWidth="1"/>
    <col min="14095" max="14095" width="9.140625" style="152" customWidth="1"/>
    <col min="14096" max="14096" width="9.85546875" style="152" bestFit="1" customWidth="1"/>
    <col min="14097" max="14336" width="9.140625" style="152"/>
    <col min="14337" max="14339" width="9.140625" style="152" customWidth="1"/>
    <col min="14340" max="14340" width="22.7109375" style="152" customWidth="1"/>
    <col min="14341" max="14341" width="19.5703125" style="152" customWidth="1"/>
    <col min="14342" max="14342" width="3.28515625" style="152" customWidth="1"/>
    <col min="14343" max="14343" width="20" style="152" customWidth="1"/>
    <col min="14344" max="14344" width="8.7109375" style="152" customWidth="1"/>
    <col min="14345" max="14345" width="7.28515625" style="152" customWidth="1"/>
    <col min="14346" max="14346" width="3.28515625" style="152" customWidth="1"/>
    <col min="14347" max="14347" width="19" style="152" customWidth="1"/>
    <col min="14348" max="14348" width="27.7109375" style="152" customWidth="1"/>
    <col min="14349" max="14349" width="6.85546875" style="152" customWidth="1"/>
    <col min="14350" max="14350" width="12" style="152" customWidth="1"/>
    <col min="14351" max="14351" width="9.140625" style="152" customWidth="1"/>
    <col min="14352" max="14352" width="9.85546875" style="152" bestFit="1" customWidth="1"/>
    <col min="14353" max="14592" width="9.140625" style="152"/>
    <col min="14593" max="14595" width="9.140625" style="152" customWidth="1"/>
    <col min="14596" max="14596" width="22.7109375" style="152" customWidth="1"/>
    <col min="14597" max="14597" width="19.5703125" style="152" customWidth="1"/>
    <col min="14598" max="14598" width="3.28515625" style="152" customWidth="1"/>
    <col min="14599" max="14599" width="20" style="152" customWidth="1"/>
    <col min="14600" max="14600" width="8.7109375" style="152" customWidth="1"/>
    <col min="14601" max="14601" width="7.28515625" style="152" customWidth="1"/>
    <col min="14602" max="14602" width="3.28515625" style="152" customWidth="1"/>
    <col min="14603" max="14603" width="19" style="152" customWidth="1"/>
    <col min="14604" max="14604" width="27.7109375" style="152" customWidth="1"/>
    <col min="14605" max="14605" width="6.85546875" style="152" customWidth="1"/>
    <col min="14606" max="14606" width="12" style="152" customWidth="1"/>
    <col min="14607" max="14607" width="9.140625" style="152" customWidth="1"/>
    <col min="14608" max="14608" width="9.85546875" style="152" bestFit="1" customWidth="1"/>
    <col min="14609" max="14848" width="9.140625" style="152"/>
    <col min="14849" max="14851" width="9.140625" style="152" customWidth="1"/>
    <col min="14852" max="14852" width="22.7109375" style="152" customWidth="1"/>
    <col min="14853" max="14853" width="19.5703125" style="152" customWidth="1"/>
    <col min="14854" max="14854" width="3.28515625" style="152" customWidth="1"/>
    <col min="14855" max="14855" width="20" style="152" customWidth="1"/>
    <col min="14856" max="14856" width="8.7109375" style="152" customWidth="1"/>
    <col min="14857" max="14857" width="7.28515625" style="152" customWidth="1"/>
    <col min="14858" max="14858" width="3.28515625" style="152" customWidth="1"/>
    <col min="14859" max="14859" width="19" style="152" customWidth="1"/>
    <col min="14860" max="14860" width="27.7109375" style="152" customWidth="1"/>
    <col min="14861" max="14861" width="6.85546875" style="152" customWidth="1"/>
    <col min="14862" max="14862" width="12" style="152" customWidth="1"/>
    <col min="14863" max="14863" width="9.140625" style="152" customWidth="1"/>
    <col min="14864" max="14864" width="9.85546875" style="152" bestFit="1" customWidth="1"/>
    <col min="14865" max="15104" width="9.140625" style="152"/>
    <col min="15105" max="15107" width="9.140625" style="152" customWidth="1"/>
    <col min="15108" max="15108" width="22.7109375" style="152" customWidth="1"/>
    <col min="15109" max="15109" width="19.5703125" style="152" customWidth="1"/>
    <col min="15110" max="15110" width="3.28515625" style="152" customWidth="1"/>
    <col min="15111" max="15111" width="20" style="152" customWidth="1"/>
    <col min="15112" max="15112" width="8.7109375" style="152" customWidth="1"/>
    <col min="15113" max="15113" width="7.28515625" style="152" customWidth="1"/>
    <col min="15114" max="15114" width="3.28515625" style="152" customWidth="1"/>
    <col min="15115" max="15115" width="19" style="152" customWidth="1"/>
    <col min="15116" max="15116" width="27.7109375" style="152" customWidth="1"/>
    <col min="15117" max="15117" width="6.85546875" style="152" customWidth="1"/>
    <col min="15118" max="15118" width="12" style="152" customWidth="1"/>
    <col min="15119" max="15119" width="9.140625" style="152" customWidth="1"/>
    <col min="15120" max="15120" width="9.85546875" style="152" bestFit="1" customWidth="1"/>
    <col min="15121" max="15360" width="9.140625" style="152"/>
    <col min="15361" max="15363" width="9.140625" style="152" customWidth="1"/>
    <col min="15364" max="15364" width="22.7109375" style="152" customWidth="1"/>
    <col min="15365" max="15365" width="19.5703125" style="152" customWidth="1"/>
    <col min="15366" max="15366" width="3.28515625" style="152" customWidth="1"/>
    <col min="15367" max="15367" width="20" style="152" customWidth="1"/>
    <col min="15368" max="15368" width="8.7109375" style="152" customWidth="1"/>
    <col min="15369" max="15369" width="7.28515625" style="152" customWidth="1"/>
    <col min="15370" max="15370" width="3.28515625" style="152" customWidth="1"/>
    <col min="15371" max="15371" width="19" style="152" customWidth="1"/>
    <col min="15372" max="15372" width="27.7109375" style="152" customWidth="1"/>
    <col min="15373" max="15373" width="6.85546875" style="152" customWidth="1"/>
    <col min="15374" max="15374" width="12" style="152" customWidth="1"/>
    <col min="15375" max="15375" width="9.140625" style="152" customWidth="1"/>
    <col min="15376" max="15376" width="9.85546875" style="152" bestFit="1" customWidth="1"/>
    <col min="15377" max="15616" width="9.140625" style="152"/>
    <col min="15617" max="15619" width="9.140625" style="152" customWidth="1"/>
    <col min="15620" max="15620" width="22.7109375" style="152" customWidth="1"/>
    <col min="15621" max="15621" width="19.5703125" style="152" customWidth="1"/>
    <col min="15622" max="15622" width="3.28515625" style="152" customWidth="1"/>
    <col min="15623" max="15623" width="20" style="152" customWidth="1"/>
    <col min="15624" max="15624" width="8.7109375" style="152" customWidth="1"/>
    <col min="15625" max="15625" width="7.28515625" style="152" customWidth="1"/>
    <col min="15626" max="15626" width="3.28515625" style="152" customWidth="1"/>
    <col min="15627" max="15627" width="19" style="152" customWidth="1"/>
    <col min="15628" max="15628" width="27.7109375" style="152" customWidth="1"/>
    <col min="15629" max="15629" width="6.85546875" style="152" customWidth="1"/>
    <col min="15630" max="15630" width="12" style="152" customWidth="1"/>
    <col min="15631" max="15631" width="9.140625" style="152" customWidth="1"/>
    <col min="15632" max="15632" width="9.85546875" style="152" bestFit="1" customWidth="1"/>
    <col min="15633" max="15872" width="9.140625" style="152"/>
    <col min="15873" max="15875" width="9.140625" style="152" customWidth="1"/>
    <col min="15876" max="15876" width="22.7109375" style="152" customWidth="1"/>
    <col min="15877" max="15877" width="19.5703125" style="152" customWidth="1"/>
    <col min="15878" max="15878" width="3.28515625" style="152" customWidth="1"/>
    <col min="15879" max="15879" width="20" style="152" customWidth="1"/>
    <col min="15880" max="15880" width="8.7109375" style="152" customWidth="1"/>
    <col min="15881" max="15881" width="7.28515625" style="152" customWidth="1"/>
    <col min="15882" max="15882" width="3.28515625" style="152" customWidth="1"/>
    <col min="15883" max="15883" width="19" style="152" customWidth="1"/>
    <col min="15884" max="15884" width="27.7109375" style="152" customWidth="1"/>
    <col min="15885" max="15885" width="6.85546875" style="152" customWidth="1"/>
    <col min="15886" max="15886" width="12" style="152" customWidth="1"/>
    <col min="15887" max="15887" width="9.140625" style="152" customWidth="1"/>
    <col min="15888" max="15888" width="9.85546875" style="152" bestFit="1" customWidth="1"/>
    <col min="15889" max="16128" width="9.140625" style="152"/>
    <col min="16129" max="16131" width="9.140625" style="152" customWidth="1"/>
    <col min="16132" max="16132" width="22.7109375" style="152" customWidth="1"/>
    <col min="16133" max="16133" width="19.5703125" style="152" customWidth="1"/>
    <col min="16134" max="16134" width="3.28515625" style="152" customWidth="1"/>
    <col min="16135" max="16135" width="20" style="152" customWidth="1"/>
    <col min="16136" max="16136" width="8.7109375" style="152" customWidth="1"/>
    <col min="16137" max="16137" width="7.28515625" style="152" customWidth="1"/>
    <col min="16138" max="16138" width="3.28515625" style="152" customWidth="1"/>
    <col min="16139" max="16139" width="19" style="152" customWidth="1"/>
    <col min="16140" max="16140" width="27.7109375" style="152" customWidth="1"/>
    <col min="16141" max="16141" width="6.85546875" style="152" customWidth="1"/>
    <col min="16142" max="16142" width="12" style="152" customWidth="1"/>
    <col min="16143" max="16143" width="9.140625" style="152" customWidth="1"/>
    <col min="16144" max="16144" width="9.85546875" style="152" bestFit="1" customWidth="1"/>
    <col min="16145" max="16384" width="9.140625" style="152"/>
  </cols>
  <sheetData>
    <row r="1" spans="1:17" ht="42.75" customHeight="1" x14ac:dyDescent="0.25">
      <c r="B1" s="153"/>
      <c r="C1" s="154"/>
      <c r="D1" s="154"/>
      <c r="E1" s="154"/>
      <c r="F1" s="154"/>
      <c r="G1" s="154"/>
      <c r="H1" s="154"/>
      <c r="I1" s="154"/>
      <c r="J1" s="154"/>
      <c r="K1" s="154"/>
      <c r="L1" s="154"/>
      <c r="M1" s="154"/>
      <c r="N1" s="154"/>
      <c r="O1" s="155"/>
    </row>
    <row r="2" spans="1:17" ht="45" x14ac:dyDescent="0.6">
      <c r="B2" s="156" t="s">
        <v>1356</v>
      </c>
      <c r="C2" s="157"/>
      <c r="D2" s="157"/>
      <c r="E2" s="157"/>
      <c r="F2" s="154"/>
      <c r="G2" s="154"/>
      <c r="H2" s="154"/>
      <c r="I2" s="154"/>
      <c r="J2" s="154"/>
      <c r="K2" s="154"/>
      <c r="L2" s="154"/>
      <c r="M2" s="158"/>
      <c r="N2" s="154"/>
      <c r="O2" s="155"/>
    </row>
    <row r="3" spans="1:17" ht="30.75" thickBot="1" x14ac:dyDescent="0.45">
      <c r="B3" s="159" t="s">
        <v>1334</v>
      </c>
      <c r="C3" s="157"/>
      <c r="D3" s="157"/>
      <c r="E3" s="157"/>
      <c r="F3" s="154"/>
      <c r="G3" s="154"/>
      <c r="H3" s="159"/>
      <c r="I3" s="154"/>
      <c r="J3" s="154"/>
      <c r="K3" s="154"/>
      <c r="L3" s="154"/>
      <c r="M3" s="158"/>
      <c r="N3" s="154"/>
      <c r="O3" s="155"/>
    </row>
    <row r="4" spans="1:17" ht="19.5" thickBot="1" x14ac:dyDescent="0.35">
      <c r="B4" s="393" t="s">
        <v>629</v>
      </c>
      <c r="C4" s="394"/>
      <c r="D4" s="394"/>
      <c r="E4" s="395"/>
      <c r="G4" s="154"/>
      <c r="L4" s="160"/>
      <c r="M4" s="154"/>
      <c r="N4" s="154"/>
      <c r="O4" s="155"/>
    </row>
    <row r="5" spans="1:17" x14ac:dyDescent="0.25">
      <c r="A5" s="161"/>
      <c r="B5" s="154"/>
      <c r="C5" s="154"/>
      <c r="D5" s="154"/>
      <c r="E5" s="154"/>
      <c r="F5" s="154"/>
      <c r="G5" s="155"/>
      <c r="H5" s="155"/>
      <c r="I5" s="155"/>
      <c r="J5" s="155"/>
      <c r="K5" s="155"/>
      <c r="L5" s="155"/>
      <c r="M5" s="155"/>
      <c r="N5" s="155"/>
      <c r="O5" s="162"/>
    </row>
    <row r="6" spans="1:17" ht="30.75" thickBot="1" x14ac:dyDescent="0.45">
      <c r="A6" s="161"/>
      <c r="B6" s="159" t="s">
        <v>1335</v>
      </c>
      <c r="C6" s="159"/>
      <c r="D6" s="163"/>
      <c r="E6" s="163"/>
      <c r="F6" s="163"/>
      <c r="G6" s="163"/>
      <c r="H6" s="163"/>
      <c r="I6" s="163"/>
      <c r="J6" s="163"/>
      <c r="K6" s="163"/>
      <c r="L6" s="163"/>
      <c r="M6" s="163"/>
      <c r="N6" s="162"/>
      <c r="O6" s="162"/>
      <c r="P6" s="162"/>
      <c r="Q6" s="162"/>
    </row>
    <row r="7" spans="1:17" ht="19.5" thickBot="1" x14ac:dyDescent="0.35">
      <c r="A7" s="161"/>
      <c r="B7" s="396" t="s">
        <v>633</v>
      </c>
      <c r="C7" s="397"/>
      <c r="D7" s="397"/>
      <c r="E7" s="398"/>
      <c r="G7" s="163"/>
      <c r="H7" s="163"/>
      <c r="I7" s="163"/>
      <c r="J7" s="163"/>
      <c r="K7" s="163"/>
      <c r="L7" s="163"/>
      <c r="M7" s="163"/>
      <c r="N7" s="162"/>
      <c r="O7" s="162"/>
    </row>
    <row r="8" spans="1:17" x14ac:dyDescent="0.25">
      <c r="A8" s="161"/>
      <c r="B8" s="164"/>
      <c r="C8" s="162"/>
      <c r="D8" s="162"/>
      <c r="E8" s="162"/>
      <c r="F8" s="162"/>
      <c r="G8" s="163"/>
      <c r="H8" s="163"/>
      <c r="I8" s="163"/>
      <c r="J8" s="163"/>
      <c r="K8" s="163"/>
      <c r="L8" s="163"/>
      <c r="M8" s="163"/>
      <c r="N8" s="162"/>
      <c r="O8" s="162"/>
    </row>
    <row r="9" spans="1:17" x14ac:dyDescent="0.25">
      <c r="A9" s="161"/>
      <c r="B9" s="164"/>
      <c r="C9" s="165"/>
      <c r="D9" s="165"/>
      <c r="E9" s="163"/>
      <c r="F9" s="163"/>
      <c r="G9" s="163"/>
      <c r="H9" s="163"/>
      <c r="I9" s="163"/>
      <c r="J9" s="163"/>
      <c r="K9" s="163"/>
      <c r="L9" s="163"/>
      <c r="M9" s="163"/>
      <c r="N9" s="162"/>
      <c r="O9" s="162"/>
    </row>
    <row r="10" spans="1:17" x14ac:dyDescent="0.25">
      <c r="A10" s="161"/>
      <c r="B10" s="166"/>
      <c r="C10" s="167"/>
      <c r="D10" s="167"/>
      <c r="E10" s="168"/>
      <c r="F10" s="168"/>
      <c r="G10" s="168"/>
      <c r="H10" s="168"/>
      <c r="I10" s="168"/>
      <c r="J10" s="168"/>
      <c r="K10" s="168"/>
      <c r="L10" s="168"/>
      <c r="M10" s="168"/>
      <c r="N10" s="169"/>
      <c r="O10" s="162"/>
    </row>
    <row r="11" spans="1:17" x14ac:dyDescent="0.25">
      <c r="A11" s="161"/>
      <c r="B11" s="168"/>
      <c r="C11" s="168"/>
      <c r="D11" s="168"/>
      <c r="E11" s="170"/>
      <c r="F11" s="168"/>
      <c r="G11" s="168"/>
      <c r="H11" s="168"/>
      <c r="I11" s="168"/>
      <c r="J11" s="168"/>
      <c r="K11" s="168"/>
      <c r="L11" s="168"/>
      <c r="M11" s="168"/>
      <c r="N11" s="169"/>
      <c r="O11" s="162"/>
    </row>
    <row r="12" spans="1:17" x14ac:dyDescent="0.25">
      <c r="A12" s="161"/>
      <c r="B12" s="171"/>
      <c r="C12" s="171" t="s">
        <v>1336</v>
      </c>
      <c r="D12" s="168"/>
      <c r="E12" s="172" t="s">
        <v>1337</v>
      </c>
      <c r="F12" s="168"/>
      <c r="G12" s="168"/>
      <c r="H12" s="172" t="s">
        <v>1371</v>
      </c>
      <c r="I12" s="173"/>
      <c r="J12" s="168"/>
      <c r="K12" s="174"/>
      <c r="L12" s="174"/>
      <c r="M12" s="174"/>
      <c r="N12" s="169"/>
      <c r="O12" s="162"/>
    </row>
    <row r="13" spans="1:17" x14ac:dyDescent="0.25">
      <c r="A13" s="161"/>
      <c r="B13" s="175"/>
      <c r="C13" s="176" t="s">
        <v>1156</v>
      </c>
      <c r="D13" s="168"/>
      <c r="E13" s="176" t="s">
        <v>1338</v>
      </c>
      <c r="F13" s="168"/>
      <c r="G13" s="168"/>
      <c r="H13" s="176" t="s">
        <v>1370</v>
      </c>
      <c r="I13" s="173"/>
      <c r="J13" s="168"/>
      <c r="K13" s="174"/>
      <c r="L13" s="174"/>
      <c r="M13" s="174"/>
      <c r="N13" s="169"/>
      <c r="O13" s="162"/>
    </row>
    <row r="14" spans="1:17" x14ac:dyDescent="0.25">
      <c r="A14" s="161"/>
      <c r="B14" s="168"/>
      <c r="C14" s="177">
        <f>IFERROR(IF($C$79="x","",IF($C$78="x","Se länk",VLOOKUP($B$7,'Miljövärden för publ företag'!$C$4:$G$487,MATCH("Total primärenergi-faktor",'Miljövärden för publ företag'!$C$4:$G$4,0),FALSE))),"")</f>
        <v>4.5473199999999998E-2</v>
      </c>
      <c r="D14" s="174"/>
      <c r="E14" s="399" t="str">
        <f>IFERROR(IF($C$79="x","",IF($C$78="x","Se länk",CONCATENATE(ROUND(VLOOKUP($B$7,'Miljövärden för publ företag'!$C$4:$G$487,MATCH("Total CO2 förbränning [g/kWh]",'Miljövärden för publ företag'!$C$4:$G$4,0),FALSE),0)," g CO2 ekv/kWh"))),"")</f>
        <v>8 g CO2 ekv/kWh</v>
      </c>
      <c r="F14" s="399"/>
      <c r="G14" s="168"/>
      <c r="H14" s="405" t="str">
        <f>'Underlag till diagram'!J89</f>
        <v>2,2%</v>
      </c>
      <c r="I14" s="405"/>
      <c r="J14" s="168"/>
      <c r="K14" s="174"/>
      <c r="L14" s="174"/>
      <c r="M14" s="174"/>
      <c r="N14" s="169"/>
      <c r="O14" s="162"/>
    </row>
    <row r="15" spans="1:17" x14ac:dyDescent="0.25">
      <c r="A15" s="161"/>
      <c r="B15" s="168"/>
      <c r="C15" s="178"/>
      <c r="D15" s="174"/>
      <c r="E15" s="178"/>
      <c r="F15" s="168"/>
      <c r="G15" s="168"/>
      <c r="H15" s="178"/>
      <c r="I15" s="178"/>
      <c r="J15" s="168"/>
      <c r="K15" s="178"/>
      <c r="L15" s="178"/>
      <c r="M15" s="179"/>
      <c r="N15" s="169"/>
      <c r="O15" s="162"/>
    </row>
    <row r="16" spans="1:17" x14ac:dyDescent="0.25">
      <c r="A16" s="161"/>
      <c r="B16" s="168"/>
      <c r="C16" s="178"/>
      <c r="D16" s="174"/>
      <c r="E16" s="176" t="s">
        <v>1339</v>
      </c>
      <c r="F16" s="168"/>
      <c r="G16" s="168"/>
      <c r="H16" s="178"/>
      <c r="I16" s="178"/>
      <c r="J16" s="168"/>
      <c r="K16" s="178"/>
      <c r="L16" s="178"/>
      <c r="M16" s="179"/>
      <c r="N16" s="169"/>
      <c r="O16" s="162"/>
    </row>
    <row r="17" spans="1:16" x14ac:dyDescent="0.25">
      <c r="A17" s="161"/>
      <c r="B17" s="168"/>
      <c r="C17" s="168"/>
      <c r="D17" s="168"/>
      <c r="E17" s="399" t="str">
        <f>IFERROR(IF($C$79="x","",IF($C$78="x","Se länk",CONCATENATE(ROUND(VLOOKUP($B$7,'Miljövärden för publ företag'!$C$4:$G$487,MATCH("Total CO2 transport och prod. av bränslen [g/kWh]",'Miljövärden för publ företag'!$C$4:$G$4,0),FALSE),0)," g CO2 ekv/kWh"))),"")</f>
        <v>2 g CO2 ekv/kWh</v>
      </c>
      <c r="F17" s="399"/>
      <c r="G17" s="168"/>
      <c r="H17" s="168"/>
      <c r="I17" s="168"/>
      <c r="J17" s="168"/>
      <c r="K17" s="168"/>
      <c r="L17" s="168"/>
      <c r="M17" s="168"/>
      <c r="N17" s="169"/>
      <c r="O17" s="162"/>
    </row>
    <row r="18" spans="1:16" ht="7.5" customHeight="1" x14ac:dyDescent="0.25">
      <c r="A18" s="161"/>
      <c r="B18" s="168"/>
      <c r="C18" s="180" t="str">
        <f>IFERROR(IF(VLOOKUP($B$7,Underlagsinformation!$B$1:$O$427,MATCH("Är fjärrvärmen klimatkompenserad?",Underlagsinformation!$B$1:$M$1,0),FALSE)="Ja","Fjärrvärmeproduktionen är klimatkompenserad. Kontakta företaget för mer information",""),"")</f>
        <v/>
      </c>
      <c r="D18" s="168"/>
      <c r="E18" s="168"/>
      <c r="F18" s="168"/>
      <c r="G18" s="168"/>
      <c r="H18" s="168"/>
      <c r="I18" s="168"/>
      <c r="J18" s="168"/>
      <c r="K18" s="168"/>
      <c r="L18" s="168"/>
      <c r="M18" s="168"/>
      <c r="N18" s="169"/>
      <c r="O18" s="162"/>
    </row>
    <row r="19" spans="1:16" x14ac:dyDescent="0.25">
      <c r="A19" s="161"/>
      <c r="B19" s="168"/>
      <c r="C19" s="352" t="str">
        <f>IFERROR(IF($G$24="0 GWh","",IF($G$24="","",P19)),"")</f>
        <v/>
      </c>
      <c r="D19" s="168"/>
      <c r="E19" s="168"/>
      <c r="F19" s="178"/>
      <c r="G19" s="176"/>
      <c r="H19" s="168"/>
      <c r="I19" s="168"/>
      <c r="J19" s="168"/>
      <c r="K19" s="168"/>
      <c r="L19" s="168"/>
      <c r="M19" s="168"/>
      <c r="N19" s="168"/>
      <c r="O19" s="162"/>
      <c r="P19" s="211" t="s">
        <v>1496</v>
      </c>
    </row>
    <row r="20" spans="1:16" x14ac:dyDescent="0.25">
      <c r="A20" s="161"/>
      <c r="B20" s="168"/>
      <c r="C20" s="352" t="str">
        <f>IF(C19="","",IF('Underlag till diagram'!L91="ja","",P20))</f>
        <v/>
      </c>
      <c r="D20" s="168"/>
      <c r="E20" s="168"/>
      <c r="F20" s="178"/>
      <c r="G20" s="176"/>
      <c r="H20" s="168"/>
      <c r="I20" s="168"/>
      <c r="J20" s="168"/>
      <c r="K20" s="168"/>
      <c r="L20" s="168"/>
      <c r="M20" s="168"/>
      <c r="N20" s="168"/>
      <c r="O20" s="162"/>
      <c r="P20" s="211" t="s">
        <v>1497</v>
      </c>
    </row>
    <row r="21" spans="1:16" ht="8.25" customHeight="1" x14ac:dyDescent="0.25">
      <c r="A21" s="161"/>
      <c r="B21" s="168"/>
      <c r="C21" s="168"/>
      <c r="D21" s="168"/>
      <c r="E21" s="168"/>
      <c r="F21" s="178"/>
      <c r="G21" s="179"/>
      <c r="H21" s="168"/>
      <c r="I21" s="168"/>
      <c r="J21" s="168"/>
      <c r="K21" s="168"/>
      <c r="L21" s="168"/>
      <c r="M21" s="168"/>
      <c r="N21" s="168"/>
      <c r="O21" s="162"/>
    </row>
    <row r="22" spans="1:16" x14ac:dyDescent="0.25">
      <c r="A22" s="161"/>
      <c r="B22" s="168"/>
      <c r="C22" s="392" t="s">
        <v>1340</v>
      </c>
      <c r="D22" s="392"/>
      <c r="E22" s="168"/>
      <c r="F22" s="168"/>
      <c r="G22" s="168"/>
      <c r="H22" s="168"/>
      <c r="I22" s="168"/>
      <c r="J22" s="168"/>
      <c r="K22" s="168"/>
      <c r="L22" s="168"/>
      <c r="M22" s="168"/>
      <c r="N22" s="168"/>
      <c r="O22" s="162"/>
    </row>
    <row r="23" spans="1:16" x14ac:dyDescent="0.25">
      <c r="A23" s="161"/>
      <c r="B23" s="168"/>
      <c r="C23" s="392" t="s">
        <v>1341</v>
      </c>
      <c r="D23" s="392"/>
      <c r="E23" s="166"/>
      <c r="F23" s="166"/>
      <c r="G23" s="181" t="str">
        <f>IFERROR(IF($C$79="x","",IF($C$78="x","Se länk",CONCATENATE(ROUND(VLOOKUP($B$7,Totalt!$B$1:$BL$495,MATCH("Leveranser:",Totalt!$B$1:$BL$1,0),FALSE),IF(VLOOKUP($B$7,Totalt!$B$1:$BL$495,MATCH("Leveranser:",Totalt!$B$1:$BL$1,0),FALSE)&lt;100,1,0))," GWh"))),"")</f>
        <v>18,2 GWh</v>
      </c>
      <c r="H23" s="176"/>
      <c r="I23" s="166"/>
      <c r="J23" s="166"/>
      <c r="K23" s="166"/>
      <c r="L23" s="166"/>
      <c r="M23" s="166"/>
      <c r="N23" s="166"/>
      <c r="O23" s="162"/>
    </row>
    <row r="24" spans="1:16" x14ac:dyDescent="0.25">
      <c r="A24" s="161"/>
      <c r="B24" s="168"/>
      <c r="C24" s="176" t="s">
        <v>1342</v>
      </c>
      <c r="D24" s="182"/>
      <c r="E24" s="166"/>
      <c r="F24" s="166"/>
      <c r="G24" s="181" t="str">
        <f>IFERROR(IF($C$79="x","",IF($C$78="x","",
IF(VLOOKUP($B$7,Underlagsinformation!$B$1:$N$500,MATCH("Såld prod.spec värme:",Underlagsinformation!$B$1:$N$1,0),FALSE)&lt;&gt;"",
CONCATENATE(ROUND(VLOOKUP($B$7,Underlagsinformation!$B$1:$N$500,MATCH("Såld prod.spec värme:",Underlagsinformation!$B$1:$N$1,0),FALSE),0)," GWh"),""))),"")</f>
        <v/>
      </c>
      <c r="H24" s="176"/>
      <c r="I24" s="166"/>
      <c r="J24" s="166"/>
      <c r="K24" s="166"/>
      <c r="L24" s="166"/>
      <c r="M24" s="166"/>
      <c r="N24" s="166"/>
      <c r="O24" s="162"/>
    </row>
    <row r="25" spans="1:16" x14ac:dyDescent="0.25">
      <c r="A25" s="161"/>
      <c r="B25" s="168"/>
      <c r="C25" s="183"/>
      <c r="D25" s="183"/>
      <c r="E25" s="166"/>
      <c r="F25" s="166"/>
      <c r="G25" s="184"/>
      <c r="H25" s="176"/>
      <c r="I25" s="174"/>
      <c r="J25" s="174"/>
      <c r="K25" s="166"/>
      <c r="L25" s="166"/>
      <c r="M25" s="166"/>
      <c r="N25" s="166"/>
      <c r="O25" s="162"/>
    </row>
    <row r="26" spans="1:16" x14ac:dyDescent="0.25">
      <c r="A26" s="161"/>
      <c r="B26" s="168"/>
      <c r="C26" s="392" t="s">
        <v>1343</v>
      </c>
      <c r="D26" s="392"/>
      <c r="E26" s="168"/>
      <c r="F26" s="168"/>
      <c r="G26" s="185" t="str">
        <f>IFERROR(IF($C$79="x","",IF($C$78="x","",
IF(VLOOKUP($B$7,Underlagsinformation!$B$1:$N$500,MATCH("Elproduktion",Underlagsinformation!$B$1:$N$1,0),FALSE)="","",
CONCATENATE(ROUND(VLOOKUP($B$7,Underlagsinformation!$B$1:$N$500,MATCH("Elproduktion",Underlagsinformation!$B$1:$N$1,0),FALSE),0)," GWh")))),"")</f>
        <v/>
      </c>
      <c r="H26" s="176"/>
      <c r="I26" s="174"/>
      <c r="J26" s="174"/>
      <c r="K26" s="168"/>
      <c r="L26" s="168"/>
      <c r="M26" s="168"/>
      <c r="N26" s="168"/>
      <c r="O26" s="162"/>
    </row>
    <row r="27" spans="1:16" x14ac:dyDescent="0.25">
      <c r="A27" s="161"/>
      <c r="B27" s="168"/>
      <c r="C27" s="176" t="s">
        <v>1344</v>
      </c>
      <c r="D27" s="186"/>
      <c r="E27" s="187"/>
      <c r="F27" s="187"/>
      <c r="G27" s="188" t="str">
        <f>IFERROR(IF($C$79="x","",IF($C$78="x","",
IF(VLOOKUP($B$7,Underlagsinformation!$B$1:$Q$500,MATCH("Andel av bränsle i kvv som allokerats till värme, exklusive rökgaskondensering och hjälpel",Underlagsinformation!$B$1:$S$1,0),FALSE)="","",
(ROUND(VLOOKUP($B$7,Underlagsinformation!$B$1:$Q$500,MATCH("Andel av bränsle i kvv som allokerats till värme, exklusive rökgaskondensering och hjälpel",Underlagsinformation!$B$1:$S$1,0),FALSE),2))))),"")</f>
        <v/>
      </c>
      <c r="H27" s="176"/>
      <c r="I27" s="168"/>
      <c r="J27" s="168"/>
      <c r="K27" s="168"/>
      <c r="L27" s="189"/>
      <c r="M27" s="189"/>
      <c r="N27" s="168"/>
      <c r="O27" s="162"/>
    </row>
    <row r="28" spans="1:16" x14ac:dyDescent="0.25">
      <c r="A28" s="161"/>
      <c r="B28" s="168"/>
      <c r="C28" s="176"/>
      <c r="D28" s="186"/>
      <c r="E28" s="187"/>
      <c r="F28" s="187"/>
      <c r="G28" s="178"/>
      <c r="H28" s="176"/>
      <c r="I28" s="168"/>
      <c r="J28" s="168"/>
      <c r="K28" s="168"/>
      <c r="L28" s="189"/>
      <c r="M28" s="189"/>
      <c r="N28" s="168"/>
      <c r="O28" s="162"/>
    </row>
    <row r="29" spans="1:16" x14ac:dyDescent="0.25">
      <c r="A29" s="161"/>
      <c r="B29" s="168"/>
      <c r="C29" s="190" t="s">
        <v>1345</v>
      </c>
      <c r="D29" s="191"/>
      <c r="E29" s="168"/>
      <c r="F29" s="168"/>
      <c r="G29" s="181" t="str">
        <f>IFERROR(IF($C$79="x","",IF($C$78="x","Se länk",CONCATENATE(ROUND(VLOOKUP($B$7,Totalt!$B$1:$BR$495,MATCH("Totalt tillförd energi:",Totalt!$B$1:$CA$1,0),FALSE),IF(VLOOKUP($B$7,Totalt!$B$1:$BR$495,MATCH("Totalt tillförd energi:",Totalt!$B$1:$CA$1,0),FALSE)&lt;100,1,0))," GWh"))),"")</f>
        <v>20,9 GWh</v>
      </c>
      <c r="H29" s="176"/>
      <c r="I29" s="168"/>
      <c r="J29" s="168"/>
      <c r="K29" s="168"/>
      <c r="L29" s="168"/>
      <c r="M29" s="168"/>
      <c r="N29" s="168"/>
      <c r="O29" s="162"/>
    </row>
    <row r="30" spans="1:16" x14ac:dyDescent="0.25">
      <c r="A30" s="161"/>
      <c r="B30" s="168"/>
      <c r="C30" s="183" t="s">
        <v>1346</v>
      </c>
      <c r="D30" s="192"/>
      <c r="E30" s="168"/>
      <c r="F30" s="168"/>
      <c r="G30" s="181" t="str">
        <f>IFERROR(IF($C$79="x","",IF($C$78="x","",
CONCATENATE(ROUND(VLOOKUP($B$7,Totalt!$B$1:$BR$495,MATCH("Total el",Totalt!$B$1:$CA$1,0),FALSE),1)," GWh"))),"")</f>
        <v>0,1 GWh</v>
      </c>
      <c r="H30" s="176"/>
      <c r="I30" s="168"/>
      <c r="J30" s="168"/>
      <c r="K30" s="168"/>
      <c r="L30" s="168"/>
      <c r="M30" s="168"/>
      <c r="N30" s="168"/>
      <c r="O30" s="162"/>
    </row>
    <row r="31" spans="1:16" x14ac:dyDescent="0.25">
      <c r="A31" s="161"/>
      <c r="B31" s="168"/>
      <c r="C31" s="168"/>
      <c r="D31" s="192"/>
      <c r="E31" s="168"/>
      <c r="F31" s="168"/>
      <c r="G31" s="168"/>
      <c r="H31" s="168"/>
      <c r="I31" s="168"/>
      <c r="J31" s="168"/>
      <c r="K31" s="168"/>
      <c r="L31" s="168"/>
      <c r="M31" s="168"/>
      <c r="N31" s="168"/>
      <c r="O31" s="162"/>
    </row>
    <row r="32" spans="1:16" x14ac:dyDescent="0.25">
      <c r="A32" s="161"/>
      <c r="B32" s="168"/>
      <c r="C32" s="176" t="s">
        <v>1347</v>
      </c>
      <c r="D32" s="182"/>
      <c r="E32" s="168"/>
      <c r="F32" s="176"/>
      <c r="G32" s="401" t="str">
        <f>IFERROR(IF($C$79="x","",IF($C$78="x","",'Underlag till diagram'!$B$17)),"")</f>
        <v>Nordisk residual</v>
      </c>
      <c r="H32" s="401"/>
      <c r="I32" s="401"/>
      <c r="J32" s="401"/>
      <c r="K32" s="401"/>
      <c r="L32" s="168"/>
      <c r="M32" s="168"/>
      <c r="N32" s="168"/>
      <c r="O32" s="162"/>
    </row>
    <row r="33" spans="1:15" ht="3" customHeight="1" x14ac:dyDescent="0.25">
      <c r="A33" s="161"/>
      <c r="B33" s="168"/>
      <c r="C33" s="168"/>
      <c r="D33" s="182"/>
      <c r="E33" s="168"/>
      <c r="F33" s="176"/>
      <c r="G33" s="193"/>
      <c r="H33" s="176"/>
      <c r="I33" s="176"/>
      <c r="J33" s="176"/>
      <c r="K33" s="176"/>
      <c r="L33" s="168"/>
      <c r="M33" s="168"/>
      <c r="N33" s="168"/>
      <c r="O33" s="162"/>
    </row>
    <row r="34" spans="1:15" ht="18.75" x14ac:dyDescent="0.35">
      <c r="A34" s="161"/>
      <c r="B34" s="168"/>
      <c r="C34" s="176" t="s">
        <v>1348</v>
      </c>
      <c r="D34" s="182"/>
      <c r="E34" s="168"/>
      <c r="F34" s="176"/>
      <c r="G34" s="181" t="str">
        <f>IFERROR(IF($C$79="x","",IF($C$78="x","",
CONCATENATE(ROUND(VLOOKUP($B$7,Miljö!$B$1:$J$550,MATCH("Koldioxidekvivalenter energiomvandling (g/kwh)",Miljö!$B$1:$J$1,0),FALSE),0)," g CO2 ekv/kWh"))),"")</f>
        <v>351 g CO2 ekv/kWh</v>
      </c>
      <c r="H34" s="176"/>
      <c r="I34" s="176"/>
      <c r="J34" s="176"/>
      <c r="K34" s="176"/>
      <c r="L34" s="168"/>
      <c r="M34" s="168"/>
      <c r="N34" s="168"/>
      <c r="O34" s="162"/>
    </row>
    <row r="35" spans="1:15" x14ac:dyDescent="0.25">
      <c r="A35" s="161"/>
      <c r="B35" s="168"/>
      <c r="C35" s="176" t="s">
        <v>1349</v>
      </c>
      <c r="D35" s="182"/>
      <c r="E35" s="168"/>
      <c r="F35" s="176"/>
      <c r="G35" s="188">
        <f>IFERROR(IF($C$79="x","",IF($C$78="x","",ROUND(VLOOKUP($B$7,Miljö!$B$1:$J$550,MATCH("Fossilandel för ursprungspecificerad el ()",Miljö!$B$1:$J$1,0),FALSE),2))),"")</f>
        <v>0.48</v>
      </c>
      <c r="H35" s="176"/>
      <c r="I35" s="176"/>
      <c r="J35" s="176"/>
      <c r="K35" s="176"/>
      <c r="L35" s="168"/>
      <c r="M35" s="168"/>
      <c r="N35" s="168"/>
      <c r="O35" s="162"/>
    </row>
    <row r="36" spans="1:15" x14ac:dyDescent="0.25">
      <c r="A36" s="161"/>
      <c r="B36" s="168"/>
      <c r="C36" s="176" t="s">
        <v>1350</v>
      </c>
      <c r="D36" s="182"/>
      <c r="E36" s="168"/>
      <c r="F36" s="176"/>
      <c r="G36" s="194">
        <f>IFERROR(IF($C$79="x","",IF($C$78="x","",ROUND(VLOOKUP($B$7,Miljö!$B$1:$J$550,MATCH("Primärenergifaktor ()",Miljö!$B$1:$J$1,0),FALSE),1))),"")</f>
        <v>2.2000000000000002</v>
      </c>
      <c r="H36" s="176"/>
      <c r="I36" s="176"/>
      <c r="J36" s="176"/>
      <c r="K36" s="176"/>
      <c r="L36" s="168"/>
      <c r="M36" s="168"/>
      <c r="N36" s="168"/>
      <c r="O36" s="162"/>
    </row>
    <row r="37" spans="1:15" x14ac:dyDescent="0.25">
      <c r="A37" s="161"/>
      <c r="B37" s="168"/>
      <c r="C37" s="168"/>
      <c r="D37" s="168"/>
      <c r="E37" s="168"/>
      <c r="F37" s="176"/>
      <c r="G37" s="176"/>
      <c r="H37" s="176"/>
      <c r="I37" s="176"/>
      <c r="J37" s="176"/>
      <c r="K37" s="176"/>
      <c r="L37" s="168"/>
      <c r="M37" s="168"/>
      <c r="N37" s="168"/>
      <c r="O37" s="162"/>
    </row>
    <row r="38" spans="1:15" x14ac:dyDescent="0.25">
      <c r="A38" s="161"/>
      <c r="B38" s="168"/>
      <c r="C38" s="183" t="s">
        <v>1351</v>
      </c>
      <c r="D38" s="195"/>
      <c r="E38" s="195"/>
      <c r="F38" s="168"/>
      <c r="G38" s="402" t="str">
        <f>IFERROR(IF($C$79="x","",IF($C$78="x","",VLOOKUP($B$7,Underlagsinformation!$B$1:$M$500,MATCH("Allokeringsmetod vid kraftvärme",Underlagsinformation!$B$1:$N$1,0),FALSE))),"")</f>
        <v>Ej kraftvärme</v>
      </c>
      <c r="H38" s="403"/>
      <c r="I38" s="403"/>
      <c r="J38" s="403"/>
      <c r="K38" s="403"/>
      <c r="L38" s="403"/>
      <c r="M38" s="168"/>
      <c r="N38" s="168"/>
      <c r="O38" s="163"/>
    </row>
    <row r="39" spans="1:15" ht="32.25" customHeight="1" x14ac:dyDescent="0.25">
      <c r="A39" s="161"/>
      <c r="B39" s="168"/>
      <c r="C39" s="176" t="s">
        <v>1352</v>
      </c>
      <c r="D39" s="196"/>
      <c r="E39" s="196"/>
      <c r="F39" s="168"/>
      <c r="G39" s="404" t="str">
        <f>IFERROR(IF($C$79="x","",IF($C$78="x",VLOOKUP($B$7,Underlagsinformation!$B$1:$M$487,2,FALSE),"För mer information, kontakta företaget")),"")</f>
        <v>För mer information, kontakta företaget</v>
      </c>
      <c r="H39" s="404"/>
      <c r="I39" s="404"/>
      <c r="J39" s="404"/>
      <c r="K39" s="404"/>
      <c r="L39" s="404"/>
      <c r="M39" s="168"/>
      <c r="N39" s="168"/>
      <c r="O39" s="163"/>
    </row>
    <row r="40" spans="1:15" x14ac:dyDescent="0.25">
      <c r="A40" s="161"/>
      <c r="B40" s="168"/>
      <c r="C40" s="176"/>
      <c r="D40" s="196"/>
      <c r="E40" s="196"/>
      <c r="F40" s="168"/>
      <c r="G40" s="197"/>
      <c r="H40" s="197"/>
      <c r="I40" s="197"/>
      <c r="J40" s="197"/>
      <c r="K40" s="197"/>
      <c r="L40" s="197"/>
      <c r="M40" s="168"/>
      <c r="N40" s="168"/>
      <c r="O40" s="163"/>
    </row>
    <row r="41" spans="1:15" x14ac:dyDescent="0.25">
      <c r="A41" s="161"/>
      <c r="B41" s="168"/>
      <c r="C41" s="198" t="str">
        <f>IFERROR(IF($C$78="x","Klicka på cellen med länken, högerklicka och välj kopiera, klistra sedan in länken i din webbläsare.",""),"")</f>
        <v/>
      </c>
      <c r="D41" s="168"/>
      <c r="E41" s="168"/>
      <c r="F41" s="168"/>
      <c r="G41" s="168"/>
      <c r="H41" s="168"/>
      <c r="I41" s="168"/>
      <c r="J41" s="168"/>
      <c r="K41" s="168"/>
      <c r="L41" s="168"/>
      <c r="M41" s="199"/>
      <c r="N41" s="168"/>
      <c r="O41" s="162"/>
    </row>
    <row r="42" spans="1:15" ht="20.25" x14ac:dyDescent="0.3">
      <c r="A42" s="161"/>
      <c r="B42" s="168"/>
      <c r="C42" s="173"/>
      <c r="D42" s="168"/>
      <c r="E42" s="200"/>
      <c r="F42" s="168"/>
      <c r="G42" s="168"/>
      <c r="H42" s="168"/>
      <c r="I42" s="168"/>
      <c r="J42" s="168"/>
      <c r="K42" s="168"/>
      <c r="L42" s="168"/>
      <c r="M42" s="199"/>
      <c r="N42" s="168"/>
      <c r="O42" s="162"/>
    </row>
    <row r="43" spans="1:15" x14ac:dyDescent="0.25">
      <c r="A43" s="161"/>
      <c r="B43" s="168"/>
      <c r="C43" s="168"/>
      <c r="D43" s="168"/>
      <c r="E43" s="168"/>
      <c r="F43" s="168"/>
      <c r="G43" s="168"/>
      <c r="H43" s="168"/>
      <c r="I43" s="168"/>
      <c r="J43" s="168"/>
      <c r="K43" s="168"/>
      <c r="L43" s="168"/>
      <c r="M43" s="168"/>
      <c r="N43" s="168"/>
      <c r="O43" s="162"/>
    </row>
    <row r="44" spans="1:15" ht="15.75" x14ac:dyDescent="0.25">
      <c r="A44" s="161"/>
      <c r="B44" s="168"/>
      <c r="C44" s="201"/>
      <c r="D44" s="201"/>
      <c r="E44" s="201"/>
      <c r="F44" s="201"/>
      <c r="G44" s="201"/>
      <c r="H44" s="168"/>
      <c r="I44" s="168"/>
      <c r="J44" s="168"/>
      <c r="K44" s="202"/>
      <c r="L44" s="168"/>
      <c r="M44" s="168"/>
      <c r="N44" s="168"/>
      <c r="O44" s="162"/>
    </row>
    <row r="45" spans="1:15" x14ac:dyDescent="0.25">
      <c r="A45" s="161"/>
      <c r="B45" s="168"/>
      <c r="C45" s="201"/>
      <c r="D45" s="201"/>
      <c r="E45" s="201"/>
      <c r="F45" s="201"/>
      <c r="G45" s="201"/>
      <c r="H45" s="168"/>
      <c r="I45" s="168"/>
      <c r="J45" s="190" t="s">
        <v>1353</v>
      </c>
      <c r="K45" s="190"/>
      <c r="L45" s="190"/>
      <c r="M45" s="168"/>
      <c r="N45" s="203"/>
      <c r="O45" s="162"/>
    </row>
    <row r="46" spans="1:15" ht="15.75" x14ac:dyDescent="0.25">
      <c r="A46" s="161"/>
      <c r="B46" s="168"/>
      <c r="C46" s="201"/>
      <c r="D46" s="201"/>
      <c r="E46" s="201"/>
      <c r="F46" s="201"/>
      <c r="G46" s="201"/>
      <c r="H46" s="168"/>
      <c r="I46" s="168"/>
      <c r="J46" s="168"/>
      <c r="K46" s="202"/>
      <c r="L46" s="168"/>
      <c r="M46" s="168"/>
      <c r="N46" s="203"/>
    </row>
    <row r="47" spans="1:15" ht="30" customHeight="1" x14ac:dyDescent="0.25">
      <c r="A47" s="161"/>
      <c r="B47" s="168"/>
      <c r="C47" s="201"/>
      <c r="D47" s="201"/>
      <c r="E47" s="201"/>
      <c r="F47" s="201"/>
      <c r="G47" s="201"/>
      <c r="H47" s="168"/>
      <c r="I47" s="168"/>
      <c r="J47" s="400" t="str">
        <f>'Underlag till diagram'!X46</f>
        <v>Återvunnen energi:</v>
      </c>
      <c r="K47" s="400"/>
      <c r="L47" s="400"/>
      <c r="M47" s="204" t="str">
        <f>'Underlag till diagram'!Y46</f>
        <v>ja</v>
      </c>
      <c r="N47" s="205" t="str">
        <f>'Underlag till diagram'!AA46</f>
        <v>90%</v>
      </c>
    </row>
    <row r="48" spans="1:15" ht="30" customHeight="1" x14ac:dyDescent="0.25">
      <c r="A48" s="161"/>
      <c r="B48" s="168"/>
      <c r="C48" s="201"/>
      <c r="D48" s="201"/>
      <c r="E48" s="201"/>
      <c r="F48" s="201"/>
      <c r="G48" s="201"/>
      <c r="H48" s="168"/>
      <c r="I48" s="168"/>
      <c r="J48" s="400" t="str">
        <f>'Underlag till diagram'!X47</f>
        <v>Industriell spillvärme</v>
      </c>
      <c r="K48" s="400"/>
      <c r="L48" s="400"/>
      <c r="M48" s="204" t="str">
        <f>'Underlag till diagram'!Y47</f>
        <v/>
      </c>
      <c r="N48" s="205" t="str">
        <f>'Underlag till diagram'!AA47</f>
        <v>90%</v>
      </c>
    </row>
    <row r="49" spans="1:14" ht="30" customHeight="1" x14ac:dyDescent="0.25">
      <c r="A49" s="161"/>
      <c r="B49" s="168"/>
      <c r="C49" s="201"/>
      <c r="D49" s="201"/>
      <c r="E49" s="201"/>
      <c r="F49" s="201"/>
      <c r="G49" s="201"/>
      <c r="H49" s="168"/>
      <c r="I49" s="168"/>
      <c r="J49" s="400" t="str">
        <f>'Underlag till diagram'!X48</f>
        <v xml:space="preserve"> </v>
      </c>
      <c r="K49" s="400"/>
      <c r="L49" s="400"/>
      <c r="M49" s="204" t="str">
        <f>'Underlag till diagram'!Y48</f>
        <v/>
      </c>
      <c r="N49" s="205" t="str">
        <f>'Underlag till diagram'!AA48</f>
        <v/>
      </c>
    </row>
    <row r="50" spans="1:14" ht="30" customHeight="1" x14ac:dyDescent="0.25">
      <c r="A50" s="161"/>
      <c r="B50" s="168"/>
      <c r="C50" s="201"/>
      <c r="D50" s="201"/>
      <c r="E50" s="201"/>
      <c r="F50" s="201"/>
      <c r="G50" s="201"/>
      <c r="H50" s="168"/>
      <c r="I50" s="168"/>
      <c r="J50" s="400" t="str">
        <f>'Underlag till diagram'!X49</f>
        <v>Förnybart:</v>
      </c>
      <c r="K50" s="400"/>
      <c r="L50" s="400"/>
      <c r="M50" s="204" t="str">
        <f>'Underlag till diagram'!Y49</f>
        <v>ja</v>
      </c>
      <c r="N50" s="205" t="str">
        <f>'Underlag till diagram'!AA49</f>
        <v>7,6%</v>
      </c>
    </row>
    <row r="51" spans="1:14" ht="30" customHeight="1" x14ac:dyDescent="0.25">
      <c r="A51" s="161"/>
      <c r="B51" s="168"/>
      <c r="C51" s="201"/>
      <c r="D51" s="201"/>
      <c r="E51" s="201"/>
      <c r="F51" s="201"/>
      <c r="G51" s="201"/>
      <c r="H51" s="168"/>
      <c r="I51" s="168"/>
      <c r="J51" s="400" t="str">
        <f>'Underlag till diagram'!X50</f>
        <v>Pellets, briketter och pulver</v>
      </c>
      <c r="K51" s="400"/>
      <c r="L51" s="400"/>
      <c r="M51" s="204" t="str">
        <f>'Underlag till diagram'!Y50</f>
        <v/>
      </c>
      <c r="N51" s="205" t="str">
        <f>'Underlag till diagram'!AA50</f>
        <v>7,6%</v>
      </c>
    </row>
    <row r="52" spans="1:14" ht="30" customHeight="1" x14ac:dyDescent="0.25">
      <c r="A52" s="161"/>
      <c r="B52" s="168"/>
      <c r="C52" s="201"/>
      <c r="D52" s="201"/>
      <c r="E52" s="201"/>
      <c r="F52" s="201"/>
      <c r="G52" s="201"/>
      <c r="H52" s="168"/>
      <c r="I52" s="168"/>
      <c r="J52" s="400" t="str">
        <f>'Underlag till diagram'!X51</f>
        <v>Förnybar el till elpannor, värmepumpar och hjälpel till distribution</v>
      </c>
      <c r="K52" s="400"/>
      <c r="L52" s="400"/>
      <c r="M52" s="204" t="str">
        <f>'Underlag till diagram'!Y51</f>
        <v/>
      </c>
      <c r="N52" s="205" t="str">
        <f>'Underlag till diagram'!AA51</f>
        <v>0,07%</v>
      </c>
    </row>
    <row r="53" spans="1:14" ht="30" customHeight="1" x14ac:dyDescent="0.25">
      <c r="A53" s="161"/>
      <c r="B53" s="168"/>
      <c r="C53" s="201"/>
      <c r="D53" s="201"/>
      <c r="E53" s="201"/>
      <c r="F53" s="201"/>
      <c r="G53" s="201"/>
      <c r="H53" s="168"/>
      <c r="I53" s="168"/>
      <c r="J53" s="400" t="str">
        <f>'Underlag till diagram'!X52</f>
        <v xml:space="preserve"> </v>
      </c>
      <c r="K53" s="400"/>
      <c r="L53" s="400"/>
      <c r="M53" s="204" t="str">
        <f>'Underlag till diagram'!Y52</f>
        <v/>
      </c>
      <c r="N53" s="205" t="str">
        <f>'Underlag till diagram'!AA52</f>
        <v/>
      </c>
    </row>
    <row r="54" spans="1:14" ht="30" customHeight="1" x14ac:dyDescent="0.25">
      <c r="A54" s="161"/>
      <c r="B54" s="168"/>
      <c r="C54" s="201"/>
      <c r="D54" s="201"/>
      <c r="E54" s="201"/>
      <c r="F54" s="201"/>
      <c r="G54" s="201"/>
      <c r="H54" s="168"/>
      <c r="I54" s="168"/>
      <c r="J54" s="400" t="str">
        <f>'Underlag till diagram'!X53</f>
        <v>Övrigt:</v>
      </c>
      <c r="K54" s="400"/>
      <c r="L54" s="400"/>
      <c r="M54" s="204" t="str">
        <f>'Underlag till diagram'!Y53</f>
        <v>ja</v>
      </c>
      <c r="N54" s="205" t="str">
        <f>'Underlag till diagram'!AA53</f>
        <v>0,1%</v>
      </c>
    </row>
    <row r="55" spans="1:14" ht="30" customHeight="1" x14ac:dyDescent="0.25">
      <c r="A55" s="161"/>
      <c r="B55" s="168"/>
      <c r="C55" s="201"/>
      <c r="D55" s="201"/>
      <c r="E55" s="201"/>
      <c r="F55" s="201"/>
      <c r="G55" s="201"/>
      <c r="H55" s="168"/>
      <c r="I55" s="168"/>
      <c r="J55" s="400" t="str">
        <f>'Underlag till diagram'!X54</f>
        <v>El från kärnkraft till elpannor, värmepumpar och hjälpel till distribution</v>
      </c>
      <c r="K55" s="358"/>
      <c r="L55" s="358"/>
      <c r="M55" s="204" t="str">
        <f>'Underlag till diagram'!Y54</f>
        <v/>
      </c>
      <c r="N55" s="205" t="str">
        <f>'Underlag till diagram'!AA54</f>
        <v>0,1%</v>
      </c>
    </row>
    <row r="56" spans="1:14" ht="30" customHeight="1" x14ac:dyDescent="0.25">
      <c r="A56" s="161"/>
      <c r="B56" s="168"/>
      <c r="C56" s="201"/>
      <c r="D56" s="201"/>
      <c r="E56" s="201"/>
      <c r="F56" s="201"/>
      <c r="G56" s="201"/>
      <c r="H56" s="168"/>
      <c r="I56" s="168"/>
      <c r="J56" s="400" t="str">
        <f>'Underlag till diagram'!X55</f>
        <v xml:space="preserve"> </v>
      </c>
      <c r="K56" s="358"/>
      <c r="L56" s="358"/>
      <c r="M56" s="204" t="str">
        <f>'Underlag till diagram'!Y55</f>
        <v/>
      </c>
      <c r="N56" s="205" t="str">
        <f>'Underlag till diagram'!AA55</f>
        <v/>
      </c>
    </row>
    <row r="57" spans="1:14" ht="30" customHeight="1" x14ac:dyDescent="0.25">
      <c r="A57" s="161"/>
      <c r="B57" s="168"/>
      <c r="C57" s="201"/>
      <c r="D57" s="201"/>
      <c r="E57" s="201"/>
      <c r="F57" s="201"/>
      <c r="G57" s="201"/>
      <c r="H57" s="168"/>
      <c r="I57" s="168"/>
      <c r="J57" s="400" t="str">
        <f>'Underlag till diagram'!X56</f>
        <v>Fossilt:</v>
      </c>
      <c r="K57" s="358"/>
      <c r="L57" s="358"/>
      <c r="M57" s="204" t="str">
        <f>'Underlag till diagram'!Y56</f>
        <v>ja</v>
      </c>
      <c r="N57" s="205" t="str">
        <f>'Underlag till diagram'!AA56</f>
        <v>2,2%</v>
      </c>
    </row>
    <row r="58" spans="1:14" ht="30" customHeight="1" x14ac:dyDescent="0.25">
      <c r="A58" s="161"/>
      <c r="B58" s="168"/>
      <c r="C58" s="201"/>
      <c r="D58" s="201"/>
      <c r="E58" s="201"/>
      <c r="F58" s="201"/>
      <c r="G58" s="201"/>
      <c r="H58" s="168"/>
      <c r="I58" s="168"/>
      <c r="J58" s="400" t="str">
        <f>'Underlag till diagram'!X57</f>
        <v>Eldningsolja</v>
      </c>
      <c r="K58" s="358"/>
      <c r="L58" s="358"/>
      <c r="M58" s="204" t="str">
        <f>'Underlag till diagram'!Y57</f>
        <v/>
      </c>
      <c r="N58" s="205" t="str">
        <f>'Underlag till diagram'!AA57</f>
        <v>2%</v>
      </c>
    </row>
    <row r="59" spans="1:14" ht="30" customHeight="1" x14ac:dyDescent="0.25">
      <c r="A59" s="161"/>
      <c r="B59" s="168"/>
      <c r="C59" s="201"/>
      <c r="D59" s="201"/>
      <c r="E59" s="201"/>
      <c r="F59" s="201"/>
      <c r="G59" s="201"/>
      <c r="H59" s="168"/>
      <c r="I59" s="168"/>
      <c r="J59" s="400" t="str">
        <f>'Underlag till diagram'!X58</f>
        <v>Fossil el till elpannor, värmepumpar och hjälpel till distribution</v>
      </c>
      <c r="K59" s="358"/>
      <c r="L59" s="358"/>
      <c r="M59" s="204" t="str">
        <f>'Underlag till diagram'!Y58</f>
        <v/>
      </c>
      <c r="N59" s="205" t="str">
        <f>'Underlag till diagram'!AA58</f>
        <v>0,2%</v>
      </c>
    </row>
    <row r="60" spans="1:14" ht="30" customHeight="1" x14ac:dyDescent="0.25">
      <c r="A60" s="161"/>
      <c r="B60" s="168"/>
      <c r="C60" s="201"/>
      <c r="D60" s="201"/>
      <c r="E60" s="201"/>
      <c r="F60" s="201"/>
      <c r="G60" s="201"/>
      <c r="H60" s="168"/>
      <c r="I60" s="168"/>
      <c r="J60" s="400" t="str">
        <f>'Underlag till diagram'!X59</f>
        <v xml:space="preserve"> </v>
      </c>
      <c r="K60" s="358"/>
      <c r="L60" s="358"/>
      <c r="M60" s="204" t="str">
        <f>'Underlag till diagram'!Y59</f>
        <v/>
      </c>
      <c r="N60" s="205" t="str">
        <f>'Underlag till diagram'!AA59</f>
        <v/>
      </c>
    </row>
    <row r="61" spans="1:14" ht="30" customHeight="1" x14ac:dyDescent="0.25">
      <c r="A61" s="161"/>
      <c r="B61" s="168"/>
      <c r="C61" s="201"/>
      <c r="D61" s="201"/>
      <c r="E61" s="201"/>
      <c r="F61" s="201"/>
      <c r="G61" s="201"/>
      <c r="H61" s="168"/>
      <c r="I61" s="168"/>
      <c r="J61" s="400" t="str">
        <f>'Underlag till diagram'!X60</f>
        <v/>
      </c>
      <c r="K61" s="358"/>
      <c r="L61" s="358"/>
      <c r="M61" s="204" t="str">
        <f>'Underlag till diagram'!Y60</f>
        <v/>
      </c>
      <c r="N61" s="205" t="str">
        <f>'Underlag till diagram'!AA60</f>
        <v/>
      </c>
    </row>
    <row r="62" spans="1:14" ht="30" customHeight="1" x14ac:dyDescent="0.25">
      <c r="A62" s="161"/>
      <c r="B62" s="168"/>
      <c r="C62" s="201"/>
      <c r="D62" s="201"/>
      <c r="E62" s="201"/>
      <c r="F62" s="201"/>
      <c r="G62" s="201"/>
      <c r="H62" s="168"/>
      <c r="I62" s="168"/>
      <c r="J62" s="400" t="str">
        <f>'Underlag till diagram'!X61</f>
        <v/>
      </c>
      <c r="K62" s="358"/>
      <c r="L62" s="358"/>
      <c r="M62" s="204" t="str">
        <f>'Underlag till diagram'!Y61</f>
        <v/>
      </c>
      <c r="N62" s="205" t="str">
        <f>'Underlag till diagram'!AA61</f>
        <v/>
      </c>
    </row>
    <row r="63" spans="1:14" ht="30" customHeight="1" x14ac:dyDescent="0.25">
      <c r="A63" s="161"/>
      <c r="B63" s="168"/>
      <c r="C63" s="201"/>
      <c r="D63" s="201"/>
      <c r="E63" s="201"/>
      <c r="F63" s="201"/>
      <c r="G63" s="201"/>
      <c r="H63" s="168"/>
      <c r="I63" s="168"/>
      <c r="J63" s="400" t="str">
        <f>'Underlag till diagram'!X62</f>
        <v/>
      </c>
      <c r="K63" s="358"/>
      <c r="L63" s="358"/>
      <c r="M63" s="204" t="str">
        <f>'Underlag till diagram'!Y62</f>
        <v/>
      </c>
      <c r="N63" s="205" t="str">
        <f>'Underlag till diagram'!AA62</f>
        <v/>
      </c>
    </row>
    <row r="64" spans="1:14" ht="30" customHeight="1" x14ac:dyDescent="0.25">
      <c r="A64" s="161"/>
      <c r="B64" s="168"/>
      <c r="C64" s="201"/>
      <c r="D64" s="201"/>
      <c r="E64" s="201"/>
      <c r="F64" s="201"/>
      <c r="G64" s="201"/>
      <c r="H64" s="168"/>
      <c r="I64" s="168"/>
      <c r="J64" s="400" t="str">
        <f>'Underlag till diagram'!X63</f>
        <v/>
      </c>
      <c r="K64" s="358"/>
      <c r="L64" s="358"/>
      <c r="M64" s="204" t="str">
        <f>'Underlag till diagram'!Y63</f>
        <v/>
      </c>
      <c r="N64" s="205" t="str">
        <f>'Underlag till diagram'!AA63</f>
        <v/>
      </c>
    </row>
    <row r="65" spans="1:14" ht="30" customHeight="1" x14ac:dyDescent="0.25">
      <c r="A65" s="161"/>
      <c r="B65" s="168"/>
      <c r="C65" s="201"/>
      <c r="D65" s="201"/>
      <c r="E65" s="201"/>
      <c r="F65" s="201"/>
      <c r="G65" s="201"/>
      <c r="H65" s="168"/>
      <c r="I65" s="168"/>
      <c r="J65" s="400" t="str">
        <f>'Underlag till diagram'!X64</f>
        <v/>
      </c>
      <c r="K65" s="358"/>
      <c r="L65" s="358"/>
      <c r="M65" s="204" t="str">
        <f>'Underlag till diagram'!Y64</f>
        <v/>
      </c>
      <c r="N65" s="205" t="str">
        <f>'Underlag till diagram'!AA64</f>
        <v/>
      </c>
    </row>
    <row r="66" spans="1:14" ht="30" customHeight="1" x14ac:dyDescent="0.25">
      <c r="A66" s="161"/>
      <c r="B66" s="168"/>
      <c r="C66" s="201"/>
      <c r="D66" s="201"/>
      <c r="E66" s="201"/>
      <c r="F66" s="201"/>
      <c r="G66" s="201"/>
      <c r="H66" s="168"/>
      <c r="I66" s="168"/>
      <c r="J66" s="400" t="str">
        <f>'Underlag till diagram'!X65</f>
        <v/>
      </c>
      <c r="K66" s="358"/>
      <c r="L66" s="358"/>
      <c r="M66" s="204" t="str">
        <f>'Underlag till diagram'!Y65</f>
        <v/>
      </c>
      <c r="N66" s="205" t="str">
        <f>'Underlag till diagram'!AA65</f>
        <v/>
      </c>
    </row>
    <row r="67" spans="1:14" ht="30" customHeight="1" x14ac:dyDescent="0.25">
      <c r="A67" s="161"/>
      <c r="B67" s="168"/>
      <c r="C67" s="201"/>
      <c r="D67" s="201"/>
      <c r="E67" s="201"/>
      <c r="F67" s="201"/>
      <c r="G67" s="201"/>
      <c r="H67" s="168"/>
      <c r="I67" s="168"/>
      <c r="J67" s="400" t="str">
        <f>'Underlag till diagram'!X66</f>
        <v/>
      </c>
      <c r="K67" s="358"/>
      <c r="L67" s="358"/>
      <c r="M67" s="204" t="str">
        <f>'Underlag till diagram'!Y66</f>
        <v/>
      </c>
      <c r="N67" s="205" t="str">
        <f>'Underlag till diagram'!AA66</f>
        <v/>
      </c>
    </row>
    <row r="68" spans="1:14" ht="30" customHeight="1" x14ac:dyDescent="0.25">
      <c r="A68" s="161"/>
      <c r="B68" s="174"/>
      <c r="C68" s="201"/>
      <c r="D68" s="201"/>
      <c r="E68" s="201"/>
      <c r="F68" s="201"/>
      <c r="G68" s="201"/>
      <c r="H68" s="174"/>
      <c r="I68" s="174"/>
      <c r="J68" s="400" t="str">
        <f>'Underlag till diagram'!X67</f>
        <v/>
      </c>
      <c r="K68" s="358"/>
      <c r="L68" s="358"/>
      <c r="M68" s="204" t="str">
        <f>'Underlag till diagram'!Y67</f>
        <v/>
      </c>
      <c r="N68" s="205" t="str">
        <f>'Underlag till diagram'!AA67</f>
        <v/>
      </c>
    </row>
    <row r="69" spans="1:14" ht="30" customHeight="1" x14ac:dyDescent="0.25">
      <c r="A69" s="161"/>
      <c r="B69" s="174"/>
      <c r="C69" s="201"/>
      <c r="D69" s="201"/>
      <c r="E69" s="201"/>
      <c r="F69" s="201"/>
      <c r="G69" s="201"/>
      <c r="H69" s="174"/>
      <c r="I69" s="174"/>
      <c r="J69" s="400" t="str">
        <f>'Underlag till diagram'!X68</f>
        <v/>
      </c>
      <c r="K69" s="358"/>
      <c r="L69" s="358"/>
      <c r="M69" s="204" t="str">
        <f>'Underlag till diagram'!Y68</f>
        <v/>
      </c>
      <c r="N69" s="205" t="str">
        <f>'Underlag till diagram'!AA68</f>
        <v/>
      </c>
    </row>
    <row r="70" spans="1:14" ht="30" customHeight="1" x14ac:dyDescent="0.25">
      <c r="A70" s="161"/>
      <c r="B70" s="174"/>
      <c r="C70" s="201"/>
      <c r="D70" s="201"/>
      <c r="E70" s="201"/>
      <c r="F70" s="201"/>
      <c r="G70" s="201"/>
      <c r="H70" s="174"/>
      <c r="I70" s="174"/>
      <c r="J70" s="400" t="str">
        <f>'Underlag till diagram'!X69</f>
        <v/>
      </c>
      <c r="K70" s="358"/>
      <c r="L70" s="358"/>
      <c r="M70" s="204" t="str">
        <f>'Underlag till diagram'!Y69</f>
        <v/>
      </c>
      <c r="N70" s="205" t="str">
        <f>'Underlag till diagram'!AA69</f>
        <v/>
      </c>
    </row>
    <row r="71" spans="1:14" ht="30" customHeight="1" x14ac:dyDescent="0.25">
      <c r="A71" s="161"/>
      <c r="B71" s="174"/>
      <c r="C71" s="201"/>
      <c r="D71" s="201"/>
      <c r="E71" s="201"/>
      <c r="F71" s="201"/>
      <c r="G71" s="201"/>
      <c r="H71" s="174"/>
      <c r="I71" s="174"/>
      <c r="J71" s="400" t="str">
        <f>'Underlag till diagram'!X70</f>
        <v/>
      </c>
      <c r="K71" s="358"/>
      <c r="L71" s="358"/>
      <c r="M71" s="204" t="str">
        <f>'Underlag till diagram'!Y70</f>
        <v/>
      </c>
      <c r="N71" s="205" t="str">
        <f>'Underlag till diagram'!AA70</f>
        <v/>
      </c>
    </row>
    <row r="72" spans="1:14" ht="30" customHeight="1" x14ac:dyDescent="0.25">
      <c r="A72" s="161"/>
      <c r="B72" s="174"/>
      <c r="C72" s="201"/>
      <c r="D72" s="201"/>
      <c r="E72" s="201"/>
      <c r="F72" s="201"/>
      <c r="G72" s="201"/>
      <c r="H72" s="174"/>
      <c r="I72" s="174"/>
      <c r="J72" s="400" t="str">
        <f>'Underlag till diagram'!X71</f>
        <v/>
      </c>
      <c r="K72" s="358"/>
      <c r="L72" s="358"/>
      <c r="M72" s="204" t="str">
        <f>'Underlag till diagram'!Y71</f>
        <v/>
      </c>
      <c r="N72" s="205" t="str">
        <f>'Underlag till diagram'!AA71</f>
        <v/>
      </c>
    </row>
    <row r="73" spans="1:14" ht="30" customHeight="1" x14ac:dyDescent="0.25">
      <c r="B73" s="174"/>
      <c r="C73" s="201"/>
      <c r="D73" s="201"/>
      <c r="E73" s="201"/>
      <c r="F73" s="201"/>
      <c r="G73" s="201"/>
      <c r="H73" s="174"/>
      <c r="I73" s="174"/>
      <c r="J73" s="400" t="str">
        <f>'Underlag till diagram'!X72</f>
        <v/>
      </c>
      <c r="K73" s="358"/>
      <c r="L73" s="358"/>
      <c r="M73" s="204" t="str">
        <f>'Underlag till diagram'!Y72</f>
        <v/>
      </c>
      <c r="N73" s="205" t="str">
        <f>'Underlag till diagram'!AA72</f>
        <v/>
      </c>
    </row>
    <row r="74" spans="1:14" ht="30" customHeight="1" x14ac:dyDescent="0.25">
      <c r="B74" s="174"/>
      <c r="C74" s="206"/>
      <c r="D74" s="206"/>
      <c r="E74" s="201"/>
      <c r="F74" s="174"/>
      <c r="G74" s="207"/>
      <c r="H74" s="174"/>
      <c r="I74" s="174"/>
      <c r="J74" s="400" t="str">
        <f>'Underlag till diagram'!X73</f>
        <v/>
      </c>
      <c r="K74" s="358"/>
      <c r="L74" s="358"/>
      <c r="M74" s="204" t="str">
        <f>'Underlag till diagram'!Y73</f>
        <v/>
      </c>
      <c r="N74" s="205" t="str">
        <f>'Underlag till diagram'!AA73</f>
        <v/>
      </c>
    </row>
    <row r="75" spans="1:14" ht="30" customHeight="1" x14ac:dyDescent="0.25">
      <c r="B75" s="174"/>
      <c r="C75" s="206"/>
      <c r="D75" s="206"/>
      <c r="E75" s="201"/>
      <c r="F75" s="174"/>
      <c r="G75" s="207"/>
      <c r="H75" s="174"/>
      <c r="I75" s="174"/>
      <c r="J75" s="400" t="str">
        <f>'Underlag till diagram'!X74</f>
        <v/>
      </c>
      <c r="K75" s="358"/>
      <c r="L75" s="358"/>
      <c r="M75" s="204" t="str">
        <f>'Underlag till diagram'!Y74</f>
        <v/>
      </c>
      <c r="N75" s="205" t="str">
        <f>'Underlag till diagram'!AA74</f>
        <v/>
      </c>
    </row>
    <row r="76" spans="1:14" ht="30" customHeight="1" x14ac:dyDescent="0.25">
      <c r="B76" s="174"/>
      <c r="C76" s="206"/>
      <c r="D76" s="206"/>
      <c r="E76" s="201"/>
      <c r="F76" s="174"/>
      <c r="G76" s="207"/>
      <c r="H76" s="174"/>
      <c r="I76" s="174"/>
      <c r="J76" s="400" t="str">
        <f>'Underlag till diagram'!X75</f>
        <v/>
      </c>
      <c r="K76" s="358"/>
      <c r="L76" s="358"/>
      <c r="M76" s="204" t="str">
        <f>'Underlag till diagram'!Y75</f>
        <v/>
      </c>
      <c r="N76" s="205" t="str">
        <f>'Underlag till diagram'!AA75</f>
        <v/>
      </c>
    </row>
    <row r="77" spans="1:14" x14ac:dyDescent="0.25">
      <c r="B77" s="174"/>
      <c r="C77" s="207"/>
      <c r="D77" s="207"/>
      <c r="E77" s="207"/>
      <c r="F77" s="174"/>
      <c r="G77" s="174"/>
      <c r="H77" s="174"/>
      <c r="I77" s="174"/>
      <c r="J77" s="174"/>
      <c r="K77" s="174"/>
      <c r="L77" s="174"/>
      <c r="M77" s="174"/>
      <c r="N77" s="201"/>
    </row>
    <row r="78" spans="1:14" x14ac:dyDescent="0.25">
      <c r="B78" s="208" t="s">
        <v>1354</v>
      </c>
      <c r="C78" s="209" t="str">
        <f>IF('Underlag till diagram'!D2="ja","","x")</f>
        <v/>
      </c>
      <c r="D78" s="210"/>
    </row>
    <row r="79" spans="1:14" x14ac:dyDescent="0.25">
      <c r="B79" s="211" t="s">
        <v>1355</v>
      </c>
      <c r="C79" s="211" t="str">
        <f>IF('Underlag till diagram'!$K$4="nej","x","")</f>
        <v/>
      </c>
      <c r="D79" s="210"/>
    </row>
    <row r="80" spans="1:14" x14ac:dyDescent="0.25">
      <c r="B80" s="210"/>
      <c r="C80" s="210"/>
      <c r="D80" s="210"/>
    </row>
    <row r="81" spans="2:4" x14ac:dyDescent="0.25">
      <c r="B81" s="210"/>
      <c r="C81" s="210"/>
      <c r="D81" s="210"/>
    </row>
  </sheetData>
  <sheetProtection algorithmName="SHA-512" hashValue="ANNWAUNnhtmLl2qMYgZWO83vOxnj03oHiVZNjrDNaiTkJKtzHjLQPdgf1zLOn8of/YEjwZOSRmNglRkTYiXNHA==" saltValue="uyKQS+sdnFHPIO9KMajpFg==" spinCount="100000" sheet="1" objects="1" scenarios="1"/>
  <protectedRanges>
    <protectedRange sqref="B7:E7 B4:E4" name="Område1"/>
  </protectedRanges>
  <mergeCells count="41">
    <mergeCell ref="J73:L73"/>
    <mergeCell ref="J74:L74"/>
    <mergeCell ref="J75:L75"/>
    <mergeCell ref="J76:L76"/>
    <mergeCell ref="H14:I14"/>
    <mergeCell ref="J67:L67"/>
    <mergeCell ref="J68:L68"/>
    <mergeCell ref="J69:L69"/>
    <mergeCell ref="J70:L70"/>
    <mergeCell ref="J71:L71"/>
    <mergeCell ref="J72:L72"/>
    <mergeCell ref="J61:L61"/>
    <mergeCell ref="J62:L62"/>
    <mergeCell ref="J63:L63"/>
    <mergeCell ref="J64:L64"/>
    <mergeCell ref="J65:L65"/>
    <mergeCell ref="J66:L66"/>
    <mergeCell ref="J55:L55"/>
    <mergeCell ref="J56:L56"/>
    <mergeCell ref="J57:L57"/>
    <mergeCell ref="J58:L58"/>
    <mergeCell ref="J59:L59"/>
    <mergeCell ref="J60:L60"/>
    <mergeCell ref="J54:L54"/>
    <mergeCell ref="C26:D26"/>
    <mergeCell ref="G32:K32"/>
    <mergeCell ref="G38:L38"/>
    <mergeCell ref="G39:L39"/>
    <mergeCell ref="J47:L47"/>
    <mergeCell ref="J48:L48"/>
    <mergeCell ref="J49:L49"/>
    <mergeCell ref="J50:L50"/>
    <mergeCell ref="J51:L51"/>
    <mergeCell ref="J52:L52"/>
    <mergeCell ref="J53:L53"/>
    <mergeCell ref="C23:D23"/>
    <mergeCell ref="B4:E4"/>
    <mergeCell ref="B7:E7"/>
    <mergeCell ref="E14:F14"/>
    <mergeCell ref="E17:F17"/>
    <mergeCell ref="C22:D22"/>
  </mergeCells>
  <conditionalFormatting sqref="J47:J76">
    <cfRule type="expression" dxfId="2" priority="2">
      <formula>$M47="ja"</formula>
    </cfRule>
  </conditionalFormatting>
  <conditionalFormatting sqref="N47:N76">
    <cfRule type="expression" dxfId="1" priority="3">
      <formula>$M47="ja"</formula>
    </cfRule>
  </conditionalFormatting>
  <conditionalFormatting sqref="B7:E7">
    <cfRule type="expression" dxfId="0" priority="1">
      <formula>$C$79="x"</formula>
    </cfRule>
  </conditionalFormatting>
  <dataValidations count="2">
    <dataValidation type="list" showInputMessage="1" showErrorMessage="1" sqref="WVJ983049:WVN983049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5:F65545 IX65545:JB65545 ST65545:SX65545 ACP65545:ACT65545 AML65545:AMP65545 AWH65545:AWL65545 BGD65545:BGH65545 BPZ65545:BQD65545 BZV65545:BZZ65545 CJR65545:CJV65545 CTN65545:CTR65545 DDJ65545:DDN65545 DNF65545:DNJ65545 DXB65545:DXF65545 EGX65545:EHB65545 EQT65545:EQX65545 FAP65545:FAT65545 FKL65545:FKP65545 FUH65545:FUL65545 GED65545:GEH65545 GNZ65545:GOD65545 GXV65545:GXZ65545 HHR65545:HHV65545 HRN65545:HRR65545 IBJ65545:IBN65545 ILF65545:ILJ65545 IVB65545:IVF65545 JEX65545:JFB65545 JOT65545:JOX65545 JYP65545:JYT65545 KIL65545:KIP65545 KSH65545:KSL65545 LCD65545:LCH65545 LLZ65545:LMD65545 LVV65545:LVZ65545 MFR65545:MFV65545 MPN65545:MPR65545 MZJ65545:MZN65545 NJF65545:NJJ65545 NTB65545:NTF65545 OCX65545:ODB65545 OMT65545:OMX65545 OWP65545:OWT65545 PGL65545:PGP65545 PQH65545:PQL65545 QAD65545:QAH65545 QJZ65545:QKD65545 QTV65545:QTZ65545 RDR65545:RDV65545 RNN65545:RNR65545 RXJ65545:RXN65545 SHF65545:SHJ65545 SRB65545:SRF65545 TAX65545:TBB65545 TKT65545:TKX65545 TUP65545:TUT65545 UEL65545:UEP65545 UOH65545:UOL65545 UYD65545:UYH65545 VHZ65545:VID65545 VRV65545:VRZ65545 WBR65545:WBV65545 WLN65545:WLR65545 WVJ65545:WVN65545 B131081:F131081 IX131081:JB131081 ST131081:SX131081 ACP131081:ACT131081 AML131081:AMP131081 AWH131081:AWL131081 BGD131081:BGH131081 BPZ131081:BQD131081 BZV131081:BZZ131081 CJR131081:CJV131081 CTN131081:CTR131081 DDJ131081:DDN131081 DNF131081:DNJ131081 DXB131081:DXF131081 EGX131081:EHB131081 EQT131081:EQX131081 FAP131081:FAT131081 FKL131081:FKP131081 FUH131081:FUL131081 GED131081:GEH131081 GNZ131081:GOD131081 GXV131081:GXZ131081 HHR131081:HHV131081 HRN131081:HRR131081 IBJ131081:IBN131081 ILF131081:ILJ131081 IVB131081:IVF131081 JEX131081:JFB131081 JOT131081:JOX131081 JYP131081:JYT131081 KIL131081:KIP131081 KSH131081:KSL131081 LCD131081:LCH131081 LLZ131081:LMD131081 LVV131081:LVZ131081 MFR131081:MFV131081 MPN131081:MPR131081 MZJ131081:MZN131081 NJF131081:NJJ131081 NTB131081:NTF131081 OCX131081:ODB131081 OMT131081:OMX131081 OWP131081:OWT131081 PGL131081:PGP131081 PQH131081:PQL131081 QAD131081:QAH131081 QJZ131081:QKD131081 QTV131081:QTZ131081 RDR131081:RDV131081 RNN131081:RNR131081 RXJ131081:RXN131081 SHF131081:SHJ131081 SRB131081:SRF131081 TAX131081:TBB131081 TKT131081:TKX131081 TUP131081:TUT131081 UEL131081:UEP131081 UOH131081:UOL131081 UYD131081:UYH131081 VHZ131081:VID131081 VRV131081:VRZ131081 WBR131081:WBV131081 WLN131081:WLR131081 WVJ131081:WVN131081 B196617:F196617 IX196617:JB196617 ST196617:SX196617 ACP196617:ACT196617 AML196617:AMP196617 AWH196617:AWL196617 BGD196617:BGH196617 BPZ196617:BQD196617 BZV196617:BZZ196617 CJR196617:CJV196617 CTN196617:CTR196617 DDJ196617:DDN196617 DNF196617:DNJ196617 DXB196617:DXF196617 EGX196617:EHB196617 EQT196617:EQX196617 FAP196617:FAT196617 FKL196617:FKP196617 FUH196617:FUL196617 GED196617:GEH196617 GNZ196617:GOD196617 GXV196617:GXZ196617 HHR196617:HHV196617 HRN196617:HRR196617 IBJ196617:IBN196617 ILF196617:ILJ196617 IVB196617:IVF196617 JEX196617:JFB196617 JOT196617:JOX196617 JYP196617:JYT196617 KIL196617:KIP196617 KSH196617:KSL196617 LCD196617:LCH196617 LLZ196617:LMD196617 LVV196617:LVZ196617 MFR196617:MFV196617 MPN196617:MPR196617 MZJ196617:MZN196617 NJF196617:NJJ196617 NTB196617:NTF196617 OCX196617:ODB196617 OMT196617:OMX196617 OWP196617:OWT196617 PGL196617:PGP196617 PQH196617:PQL196617 QAD196617:QAH196617 QJZ196617:QKD196617 QTV196617:QTZ196617 RDR196617:RDV196617 RNN196617:RNR196617 RXJ196617:RXN196617 SHF196617:SHJ196617 SRB196617:SRF196617 TAX196617:TBB196617 TKT196617:TKX196617 TUP196617:TUT196617 UEL196617:UEP196617 UOH196617:UOL196617 UYD196617:UYH196617 VHZ196617:VID196617 VRV196617:VRZ196617 WBR196617:WBV196617 WLN196617:WLR196617 WVJ196617:WVN196617 B262153:F262153 IX262153:JB262153 ST262153:SX262153 ACP262153:ACT262153 AML262153:AMP262153 AWH262153:AWL262153 BGD262153:BGH262153 BPZ262153:BQD262153 BZV262153:BZZ262153 CJR262153:CJV262153 CTN262153:CTR262153 DDJ262153:DDN262153 DNF262153:DNJ262153 DXB262153:DXF262153 EGX262153:EHB262153 EQT262153:EQX262153 FAP262153:FAT262153 FKL262153:FKP262153 FUH262153:FUL262153 GED262153:GEH262153 GNZ262153:GOD262153 GXV262153:GXZ262153 HHR262153:HHV262153 HRN262153:HRR262153 IBJ262153:IBN262153 ILF262153:ILJ262153 IVB262153:IVF262153 JEX262153:JFB262153 JOT262153:JOX262153 JYP262153:JYT262153 KIL262153:KIP262153 KSH262153:KSL262153 LCD262153:LCH262153 LLZ262153:LMD262153 LVV262153:LVZ262153 MFR262153:MFV262153 MPN262153:MPR262153 MZJ262153:MZN262153 NJF262153:NJJ262153 NTB262153:NTF262153 OCX262153:ODB262153 OMT262153:OMX262153 OWP262153:OWT262153 PGL262153:PGP262153 PQH262153:PQL262153 QAD262153:QAH262153 QJZ262153:QKD262153 QTV262153:QTZ262153 RDR262153:RDV262153 RNN262153:RNR262153 RXJ262153:RXN262153 SHF262153:SHJ262153 SRB262153:SRF262153 TAX262153:TBB262153 TKT262153:TKX262153 TUP262153:TUT262153 UEL262153:UEP262153 UOH262153:UOL262153 UYD262153:UYH262153 VHZ262153:VID262153 VRV262153:VRZ262153 WBR262153:WBV262153 WLN262153:WLR262153 WVJ262153:WVN262153 B327689:F327689 IX327689:JB327689 ST327689:SX327689 ACP327689:ACT327689 AML327689:AMP327689 AWH327689:AWL327689 BGD327689:BGH327689 BPZ327689:BQD327689 BZV327689:BZZ327689 CJR327689:CJV327689 CTN327689:CTR327689 DDJ327689:DDN327689 DNF327689:DNJ327689 DXB327689:DXF327689 EGX327689:EHB327689 EQT327689:EQX327689 FAP327689:FAT327689 FKL327689:FKP327689 FUH327689:FUL327689 GED327689:GEH327689 GNZ327689:GOD327689 GXV327689:GXZ327689 HHR327689:HHV327689 HRN327689:HRR327689 IBJ327689:IBN327689 ILF327689:ILJ327689 IVB327689:IVF327689 JEX327689:JFB327689 JOT327689:JOX327689 JYP327689:JYT327689 KIL327689:KIP327689 KSH327689:KSL327689 LCD327689:LCH327689 LLZ327689:LMD327689 LVV327689:LVZ327689 MFR327689:MFV327689 MPN327689:MPR327689 MZJ327689:MZN327689 NJF327689:NJJ327689 NTB327689:NTF327689 OCX327689:ODB327689 OMT327689:OMX327689 OWP327689:OWT327689 PGL327689:PGP327689 PQH327689:PQL327689 QAD327689:QAH327689 QJZ327689:QKD327689 QTV327689:QTZ327689 RDR327689:RDV327689 RNN327689:RNR327689 RXJ327689:RXN327689 SHF327689:SHJ327689 SRB327689:SRF327689 TAX327689:TBB327689 TKT327689:TKX327689 TUP327689:TUT327689 UEL327689:UEP327689 UOH327689:UOL327689 UYD327689:UYH327689 VHZ327689:VID327689 VRV327689:VRZ327689 WBR327689:WBV327689 WLN327689:WLR327689 WVJ327689:WVN327689 B393225:F393225 IX393225:JB393225 ST393225:SX393225 ACP393225:ACT393225 AML393225:AMP393225 AWH393225:AWL393225 BGD393225:BGH393225 BPZ393225:BQD393225 BZV393225:BZZ393225 CJR393225:CJV393225 CTN393225:CTR393225 DDJ393225:DDN393225 DNF393225:DNJ393225 DXB393225:DXF393225 EGX393225:EHB393225 EQT393225:EQX393225 FAP393225:FAT393225 FKL393225:FKP393225 FUH393225:FUL393225 GED393225:GEH393225 GNZ393225:GOD393225 GXV393225:GXZ393225 HHR393225:HHV393225 HRN393225:HRR393225 IBJ393225:IBN393225 ILF393225:ILJ393225 IVB393225:IVF393225 JEX393225:JFB393225 JOT393225:JOX393225 JYP393225:JYT393225 KIL393225:KIP393225 KSH393225:KSL393225 LCD393225:LCH393225 LLZ393225:LMD393225 LVV393225:LVZ393225 MFR393225:MFV393225 MPN393225:MPR393225 MZJ393225:MZN393225 NJF393225:NJJ393225 NTB393225:NTF393225 OCX393225:ODB393225 OMT393225:OMX393225 OWP393225:OWT393225 PGL393225:PGP393225 PQH393225:PQL393225 QAD393225:QAH393225 QJZ393225:QKD393225 QTV393225:QTZ393225 RDR393225:RDV393225 RNN393225:RNR393225 RXJ393225:RXN393225 SHF393225:SHJ393225 SRB393225:SRF393225 TAX393225:TBB393225 TKT393225:TKX393225 TUP393225:TUT393225 UEL393225:UEP393225 UOH393225:UOL393225 UYD393225:UYH393225 VHZ393225:VID393225 VRV393225:VRZ393225 WBR393225:WBV393225 WLN393225:WLR393225 WVJ393225:WVN393225 B458761:F458761 IX458761:JB458761 ST458761:SX458761 ACP458761:ACT458761 AML458761:AMP458761 AWH458761:AWL458761 BGD458761:BGH458761 BPZ458761:BQD458761 BZV458761:BZZ458761 CJR458761:CJV458761 CTN458761:CTR458761 DDJ458761:DDN458761 DNF458761:DNJ458761 DXB458761:DXF458761 EGX458761:EHB458761 EQT458761:EQX458761 FAP458761:FAT458761 FKL458761:FKP458761 FUH458761:FUL458761 GED458761:GEH458761 GNZ458761:GOD458761 GXV458761:GXZ458761 HHR458761:HHV458761 HRN458761:HRR458761 IBJ458761:IBN458761 ILF458761:ILJ458761 IVB458761:IVF458761 JEX458761:JFB458761 JOT458761:JOX458761 JYP458761:JYT458761 KIL458761:KIP458761 KSH458761:KSL458761 LCD458761:LCH458761 LLZ458761:LMD458761 LVV458761:LVZ458761 MFR458761:MFV458761 MPN458761:MPR458761 MZJ458761:MZN458761 NJF458761:NJJ458761 NTB458761:NTF458761 OCX458761:ODB458761 OMT458761:OMX458761 OWP458761:OWT458761 PGL458761:PGP458761 PQH458761:PQL458761 QAD458761:QAH458761 QJZ458761:QKD458761 QTV458761:QTZ458761 RDR458761:RDV458761 RNN458761:RNR458761 RXJ458761:RXN458761 SHF458761:SHJ458761 SRB458761:SRF458761 TAX458761:TBB458761 TKT458761:TKX458761 TUP458761:TUT458761 UEL458761:UEP458761 UOH458761:UOL458761 UYD458761:UYH458761 VHZ458761:VID458761 VRV458761:VRZ458761 WBR458761:WBV458761 WLN458761:WLR458761 WVJ458761:WVN458761 B524297:F524297 IX524297:JB524297 ST524297:SX524297 ACP524297:ACT524297 AML524297:AMP524297 AWH524297:AWL524297 BGD524297:BGH524297 BPZ524297:BQD524297 BZV524297:BZZ524297 CJR524297:CJV524297 CTN524297:CTR524297 DDJ524297:DDN524297 DNF524297:DNJ524297 DXB524297:DXF524297 EGX524297:EHB524297 EQT524297:EQX524297 FAP524297:FAT524297 FKL524297:FKP524297 FUH524297:FUL524297 GED524297:GEH524297 GNZ524297:GOD524297 GXV524297:GXZ524297 HHR524297:HHV524297 HRN524297:HRR524297 IBJ524297:IBN524297 ILF524297:ILJ524297 IVB524297:IVF524297 JEX524297:JFB524297 JOT524297:JOX524297 JYP524297:JYT524297 KIL524297:KIP524297 KSH524297:KSL524297 LCD524297:LCH524297 LLZ524297:LMD524297 LVV524297:LVZ524297 MFR524297:MFV524297 MPN524297:MPR524297 MZJ524297:MZN524297 NJF524297:NJJ524297 NTB524297:NTF524297 OCX524297:ODB524297 OMT524297:OMX524297 OWP524297:OWT524297 PGL524297:PGP524297 PQH524297:PQL524297 QAD524297:QAH524297 QJZ524297:QKD524297 QTV524297:QTZ524297 RDR524297:RDV524297 RNN524297:RNR524297 RXJ524297:RXN524297 SHF524297:SHJ524297 SRB524297:SRF524297 TAX524297:TBB524297 TKT524297:TKX524297 TUP524297:TUT524297 UEL524297:UEP524297 UOH524297:UOL524297 UYD524297:UYH524297 VHZ524297:VID524297 VRV524297:VRZ524297 WBR524297:WBV524297 WLN524297:WLR524297 WVJ524297:WVN524297 B589833:F589833 IX589833:JB589833 ST589833:SX589833 ACP589833:ACT589833 AML589833:AMP589833 AWH589833:AWL589833 BGD589833:BGH589833 BPZ589833:BQD589833 BZV589833:BZZ589833 CJR589833:CJV589833 CTN589833:CTR589833 DDJ589833:DDN589833 DNF589833:DNJ589833 DXB589833:DXF589833 EGX589833:EHB589833 EQT589833:EQX589833 FAP589833:FAT589833 FKL589833:FKP589833 FUH589833:FUL589833 GED589833:GEH589833 GNZ589833:GOD589833 GXV589833:GXZ589833 HHR589833:HHV589833 HRN589833:HRR589833 IBJ589833:IBN589833 ILF589833:ILJ589833 IVB589833:IVF589833 JEX589833:JFB589833 JOT589833:JOX589833 JYP589833:JYT589833 KIL589833:KIP589833 KSH589833:KSL589833 LCD589833:LCH589833 LLZ589833:LMD589833 LVV589833:LVZ589833 MFR589833:MFV589833 MPN589833:MPR589833 MZJ589833:MZN589833 NJF589833:NJJ589833 NTB589833:NTF589833 OCX589833:ODB589833 OMT589833:OMX589833 OWP589833:OWT589833 PGL589833:PGP589833 PQH589833:PQL589833 QAD589833:QAH589833 QJZ589833:QKD589833 QTV589833:QTZ589833 RDR589833:RDV589833 RNN589833:RNR589833 RXJ589833:RXN589833 SHF589833:SHJ589833 SRB589833:SRF589833 TAX589833:TBB589833 TKT589833:TKX589833 TUP589833:TUT589833 UEL589833:UEP589833 UOH589833:UOL589833 UYD589833:UYH589833 VHZ589833:VID589833 VRV589833:VRZ589833 WBR589833:WBV589833 WLN589833:WLR589833 WVJ589833:WVN589833 B655369:F655369 IX655369:JB655369 ST655369:SX655369 ACP655369:ACT655369 AML655369:AMP655369 AWH655369:AWL655369 BGD655369:BGH655369 BPZ655369:BQD655369 BZV655369:BZZ655369 CJR655369:CJV655369 CTN655369:CTR655369 DDJ655369:DDN655369 DNF655369:DNJ655369 DXB655369:DXF655369 EGX655369:EHB655369 EQT655369:EQX655369 FAP655369:FAT655369 FKL655369:FKP655369 FUH655369:FUL655369 GED655369:GEH655369 GNZ655369:GOD655369 GXV655369:GXZ655369 HHR655369:HHV655369 HRN655369:HRR655369 IBJ655369:IBN655369 ILF655369:ILJ655369 IVB655369:IVF655369 JEX655369:JFB655369 JOT655369:JOX655369 JYP655369:JYT655369 KIL655369:KIP655369 KSH655369:KSL655369 LCD655369:LCH655369 LLZ655369:LMD655369 LVV655369:LVZ655369 MFR655369:MFV655369 MPN655369:MPR655369 MZJ655369:MZN655369 NJF655369:NJJ655369 NTB655369:NTF655369 OCX655369:ODB655369 OMT655369:OMX655369 OWP655369:OWT655369 PGL655369:PGP655369 PQH655369:PQL655369 QAD655369:QAH655369 QJZ655369:QKD655369 QTV655369:QTZ655369 RDR655369:RDV655369 RNN655369:RNR655369 RXJ655369:RXN655369 SHF655369:SHJ655369 SRB655369:SRF655369 TAX655369:TBB655369 TKT655369:TKX655369 TUP655369:TUT655369 UEL655369:UEP655369 UOH655369:UOL655369 UYD655369:UYH655369 VHZ655369:VID655369 VRV655369:VRZ655369 WBR655369:WBV655369 WLN655369:WLR655369 WVJ655369:WVN655369 B720905:F720905 IX720905:JB720905 ST720905:SX720905 ACP720905:ACT720905 AML720905:AMP720905 AWH720905:AWL720905 BGD720905:BGH720905 BPZ720905:BQD720905 BZV720905:BZZ720905 CJR720905:CJV720905 CTN720905:CTR720905 DDJ720905:DDN720905 DNF720905:DNJ720905 DXB720905:DXF720905 EGX720905:EHB720905 EQT720905:EQX720905 FAP720905:FAT720905 FKL720905:FKP720905 FUH720905:FUL720905 GED720905:GEH720905 GNZ720905:GOD720905 GXV720905:GXZ720905 HHR720905:HHV720905 HRN720905:HRR720905 IBJ720905:IBN720905 ILF720905:ILJ720905 IVB720905:IVF720905 JEX720905:JFB720905 JOT720905:JOX720905 JYP720905:JYT720905 KIL720905:KIP720905 KSH720905:KSL720905 LCD720905:LCH720905 LLZ720905:LMD720905 LVV720905:LVZ720905 MFR720905:MFV720905 MPN720905:MPR720905 MZJ720905:MZN720905 NJF720905:NJJ720905 NTB720905:NTF720905 OCX720905:ODB720905 OMT720905:OMX720905 OWP720905:OWT720905 PGL720905:PGP720905 PQH720905:PQL720905 QAD720905:QAH720905 QJZ720905:QKD720905 QTV720905:QTZ720905 RDR720905:RDV720905 RNN720905:RNR720905 RXJ720905:RXN720905 SHF720905:SHJ720905 SRB720905:SRF720905 TAX720905:TBB720905 TKT720905:TKX720905 TUP720905:TUT720905 UEL720905:UEP720905 UOH720905:UOL720905 UYD720905:UYH720905 VHZ720905:VID720905 VRV720905:VRZ720905 WBR720905:WBV720905 WLN720905:WLR720905 WVJ720905:WVN720905 B786441:F786441 IX786441:JB786441 ST786441:SX786441 ACP786441:ACT786441 AML786441:AMP786441 AWH786441:AWL786441 BGD786441:BGH786441 BPZ786441:BQD786441 BZV786441:BZZ786441 CJR786441:CJV786441 CTN786441:CTR786441 DDJ786441:DDN786441 DNF786441:DNJ786441 DXB786441:DXF786441 EGX786441:EHB786441 EQT786441:EQX786441 FAP786441:FAT786441 FKL786441:FKP786441 FUH786441:FUL786441 GED786441:GEH786441 GNZ786441:GOD786441 GXV786441:GXZ786441 HHR786441:HHV786441 HRN786441:HRR786441 IBJ786441:IBN786441 ILF786441:ILJ786441 IVB786441:IVF786441 JEX786441:JFB786441 JOT786441:JOX786441 JYP786441:JYT786441 KIL786441:KIP786441 KSH786441:KSL786441 LCD786441:LCH786441 LLZ786441:LMD786441 LVV786441:LVZ786441 MFR786441:MFV786441 MPN786441:MPR786441 MZJ786441:MZN786441 NJF786441:NJJ786441 NTB786441:NTF786441 OCX786441:ODB786441 OMT786441:OMX786441 OWP786441:OWT786441 PGL786441:PGP786441 PQH786441:PQL786441 QAD786441:QAH786441 QJZ786441:QKD786441 QTV786441:QTZ786441 RDR786441:RDV786441 RNN786441:RNR786441 RXJ786441:RXN786441 SHF786441:SHJ786441 SRB786441:SRF786441 TAX786441:TBB786441 TKT786441:TKX786441 TUP786441:TUT786441 UEL786441:UEP786441 UOH786441:UOL786441 UYD786441:UYH786441 VHZ786441:VID786441 VRV786441:VRZ786441 WBR786441:WBV786441 WLN786441:WLR786441 WVJ786441:WVN786441 B851977:F851977 IX851977:JB851977 ST851977:SX851977 ACP851977:ACT851977 AML851977:AMP851977 AWH851977:AWL851977 BGD851977:BGH851977 BPZ851977:BQD851977 BZV851977:BZZ851977 CJR851977:CJV851977 CTN851977:CTR851977 DDJ851977:DDN851977 DNF851977:DNJ851977 DXB851977:DXF851977 EGX851977:EHB851977 EQT851977:EQX851977 FAP851977:FAT851977 FKL851977:FKP851977 FUH851977:FUL851977 GED851977:GEH851977 GNZ851977:GOD851977 GXV851977:GXZ851977 HHR851977:HHV851977 HRN851977:HRR851977 IBJ851977:IBN851977 ILF851977:ILJ851977 IVB851977:IVF851977 JEX851977:JFB851977 JOT851977:JOX851977 JYP851977:JYT851977 KIL851977:KIP851977 KSH851977:KSL851977 LCD851977:LCH851977 LLZ851977:LMD851977 LVV851977:LVZ851977 MFR851977:MFV851977 MPN851977:MPR851977 MZJ851977:MZN851977 NJF851977:NJJ851977 NTB851977:NTF851977 OCX851977:ODB851977 OMT851977:OMX851977 OWP851977:OWT851977 PGL851977:PGP851977 PQH851977:PQL851977 QAD851977:QAH851977 QJZ851977:QKD851977 QTV851977:QTZ851977 RDR851977:RDV851977 RNN851977:RNR851977 RXJ851977:RXN851977 SHF851977:SHJ851977 SRB851977:SRF851977 TAX851977:TBB851977 TKT851977:TKX851977 TUP851977:TUT851977 UEL851977:UEP851977 UOH851977:UOL851977 UYD851977:UYH851977 VHZ851977:VID851977 VRV851977:VRZ851977 WBR851977:WBV851977 WLN851977:WLR851977 WVJ851977:WVN851977 B917513:F917513 IX917513:JB917513 ST917513:SX917513 ACP917513:ACT917513 AML917513:AMP917513 AWH917513:AWL917513 BGD917513:BGH917513 BPZ917513:BQD917513 BZV917513:BZZ917513 CJR917513:CJV917513 CTN917513:CTR917513 DDJ917513:DDN917513 DNF917513:DNJ917513 DXB917513:DXF917513 EGX917513:EHB917513 EQT917513:EQX917513 FAP917513:FAT917513 FKL917513:FKP917513 FUH917513:FUL917513 GED917513:GEH917513 GNZ917513:GOD917513 GXV917513:GXZ917513 HHR917513:HHV917513 HRN917513:HRR917513 IBJ917513:IBN917513 ILF917513:ILJ917513 IVB917513:IVF917513 JEX917513:JFB917513 JOT917513:JOX917513 JYP917513:JYT917513 KIL917513:KIP917513 KSH917513:KSL917513 LCD917513:LCH917513 LLZ917513:LMD917513 LVV917513:LVZ917513 MFR917513:MFV917513 MPN917513:MPR917513 MZJ917513:MZN917513 NJF917513:NJJ917513 NTB917513:NTF917513 OCX917513:ODB917513 OMT917513:OMX917513 OWP917513:OWT917513 PGL917513:PGP917513 PQH917513:PQL917513 QAD917513:QAH917513 QJZ917513:QKD917513 QTV917513:QTZ917513 RDR917513:RDV917513 RNN917513:RNR917513 RXJ917513:RXN917513 SHF917513:SHJ917513 SRB917513:SRF917513 TAX917513:TBB917513 TKT917513:TKX917513 TUP917513:TUT917513 UEL917513:UEP917513 UOH917513:UOL917513 UYD917513:UYH917513 VHZ917513:VID917513 VRV917513:VRZ917513 WBR917513:WBV917513 WLN917513:WLR917513 WVJ917513:WVN917513 B983049:F983049 IX983049:JB983049 ST983049:SX983049 ACP983049:ACT983049 AML983049:AMP983049 AWH983049:AWL983049 BGD983049:BGH983049 BPZ983049:BQD983049 BZV983049:BZZ983049 CJR983049:CJV983049 CTN983049:CTR983049 DDJ983049:DDN983049 DNF983049:DNJ983049 DXB983049:DXF983049 EGX983049:EHB983049 EQT983049:EQX983049 FAP983049:FAT983049 FKL983049:FKP983049 FUH983049:FUL983049 GED983049:GEH983049 GNZ983049:GOD983049 GXV983049:GXZ983049 HHR983049:HHV983049 HRN983049:HRR983049 IBJ983049:IBN983049 ILF983049:ILJ983049 IVB983049:IVF983049 JEX983049:JFB983049 JOT983049:JOX983049 JYP983049:JYT983049 KIL983049:KIP983049 KSH983049:KSL983049 LCD983049:LCH983049 LLZ983049:LMD983049 LVV983049:LVZ983049 MFR983049:MFV983049 MPN983049:MPR983049 MZJ983049:MZN983049 NJF983049:NJJ983049 NTB983049:NTF983049 OCX983049:ODB983049 OMT983049:OMX983049 OWP983049:OWT983049 PGL983049:PGP983049 PQH983049:PQL983049 QAD983049:QAH983049 QJZ983049:QKD983049 QTV983049:QTZ983049 RDR983049:RDV983049 RNN983049:RNR983049 RXJ983049:RXN983049 SHF983049:SHJ983049 SRB983049:SRF983049 TAX983049:TBB983049 TKT983049:TKX983049 TUP983049:TUT983049 UEL983049:UEP983049 UOH983049:UOL983049 UYD983049:UYH983049 VHZ983049:VID983049 VRV983049:VRZ983049 WBR983049:WBV983049 WLN983049:WLR983049">
      <formula1>Lista_publicering</formula1>
    </dataValidation>
    <dataValidation showInputMessage="1" showErrorMessage="1" errorTitle="Ogiltigt namn" error="Välj ett nät ur listan" sqref="L4"/>
  </dataValidation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'Miljövärden för publ företag'!$N$4:$N$143</xm:f>
          </x14:formula1>
          <xm:sqref>B4:E4</xm:sqref>
        </x14:dataValidation>
        <x14:dataValidation type="list" showInputMessage="1" showErrorMessage="1" errorTitle="Ogiltigt namn" error="Välj ett nät ur listan">
          <x14:formula1>
            <xm:f>'Miljövärden för publ företag'!$S$4:$S$29</xm:f>
          </x14:formula1>
          <xm:sqref>B7:E7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workbookViewId="0"/>
  </sheetViews>
  <sheetFormatPr defaultColWidth="9.140625" defaultRowHeight="15" x14ac:dyDescent="0.25"/>
  <cols>
    <col min="1" max="1" width="45.140625" style="219" bestFit="1" customWidth="1"/>
    <col min="2" max="2" width="19" style="219" customWidth="1"/>
    <col min="3" max="3" width="18.5703125" style="219" customWidth="1"/>
    <col min="4" max="4" width="23.140625" style="219" customWidth="1"/>
    <col min="5" max="5" width="14.28515625" style="219" customWidth="1"/>
    <col min="6" max="16384" width="9.140625" style="219"/>
  </cols>
  <sheetData>
    <row r="1" spans="1:5" s="216" customFormat="1" ht="60" x14ac:dyDescent="0.25">
      <c r="A1" s="213"/>
      <c r="B1" s="214" t="s">
        <v>1357</v>
      </c>
      <c r="C1" s="214" t="s">
        <v>1358</v>
      </c>
      <c r="D1" s="214" t="s">
        <v>1359</v>
      </c>
      <c r="E1" s="215" t="s">
        <v>1360</v>
      </c>
    </row>
    <row r="2" spans="1:5" x14ac:dyDescent="0.25">
      <c r="A2" s="217" t="s">
        <v>1361</v>
      </c>
      <c r="B2" s="217">
        <v>1.1499999999999999</v>
      </c>
      <c r="C2" s="218">
        <v>369</v>
      </c>
      <c r="D2" s="218">
        <v>15</v>
      </c>
      <c r="E2" s="217">
        <v>1</v>
      </c>
    </row>
    <row r="3" spans="1:5" x14ac:dyDescent="0.25">
      <c r="A3" s="220" t="s">
        <v>1362</v>
      </c>
      <c r="B3" s="220">
        <v>1.1100000000000001</v>
      </c>
      <c r="C3" s="221">
        <v>268</v>
      </c>
      <c r="D3" s="221">
        <v>22</v>
      </c>
      <c r="E3" s="220">
        <v>1</v>
      </c>
    </row>
    <row r="4" spans="1:5" x14ac:dyDescent="0.25">
      <c r="A4" s="220" t="s">
        <v>1363</v>
      </c>
      <c r="B4" s="220">
        <v>1.1100000000000001</v>
      </c>
      <c r="C4" s="221">
        <v>275</v>
      </c>
      <c r="D4" s="221">
        <v>22</v>
      </c>
      <c r="E4" s="220">
        <v>1</v>
      </c>
    </row>
    <row r="5" spans="1:5" x14ac:dyDescent="0.25">
      <c r="A5" s="220" t="s">
        <v>800</v>
      </c>
      <c r="B5" s="220">
        <v>1.1100000000000001</v>
      </c>
      <c r="C5" s="221">
        <v>275</v>
      </c>
      <c r="D5" s="221">
        <v>22</v>
      </c>
      <c r="E5" s="220">
        <v>1</v>
      </c>
    </row>
    <row r="6" spans="1:5" x14ac:dyDescent="0.25">
      <c r="A6" s="220" t="s">
        <v>768</v>
      </c>
      <c r="B6" s="220">
        <v>1.0900000000000001</v>
      </c>
      <c r="C6" s="221">
        <v>205</v>
      </c>
      <c r="D6" s="221">
        <v>45</v>
      </c>
      <c r="E6" s="220">
        <v>1</v>
      </c>
    </row>
    <row r="7" spans="1:5" x14ac:dyDescent="0.25">
      <c r="A7" s="220" t="s">
        <v>855</v>
      </c>
      <c r="B7" s="220">
        <v>1.1100000000000001</v>
      </c>
      <c r="C7" s="221">
        <v>275</v>
      </c>
      <c r="D7" s="221">
        <v>22</v>
      </c>
      <c r="E7" s="220">
        <v>1</v>
      </c>
    </row>
    <row r="8" spans="1:5" x14ac:dyDescent="0.25">
      <c r="A8" s="220" t="s">
        <v>1314</v>
      </c>
      <c r="B8" s="220">
        <v>0</v>
      </c>
      <c r="C8" s="221">
        <v>0</v>
      </c>
      <c r="D8" s="221">
        <v>0</v>
      </c>
      <c r="E8" s="220">
        <v>0</v>
      </c>
    </row>
    <row r="9" spans="1:5" x14ac:dyDescent="0.25">
      <c r="A9" s="220" t="s">
        <v>767</v>
      </c>
      <c r="B9" s="220">
        <v>0.04</v>
      </c>
      <c r="C9" s="221">
        <v>127</v>
      </c>
      <c r="D9" s="221">
        <v>3</v>
      </c>
      <c r="E9" s="220">
        <v>0</v>
      </c>
    </row>
    <row r="10" spans="1:5" x14ac:dyDescent="0.25">
      <c r="A10" s="220" t="s">
        <v>791</v>
      </c>
      <c r="B10" s="220">
        <v>0.15</v>
      </c>
      <c r="C10" s="226">
        <v>0.2</v>
      </c>
      <c r="D10" s="221">
        <v>12</v>
      </c>
      <c r="E10" s="220">
        <v>0</v>
      </c>
    </row>
    <row r="11" spans="1:5" x14ac:dyDescent="0.25">
      <c r="A11" s="220" t="s">
        <v>837</v>
      </c>
      <c r="B11" s="220">
        <v>0</v>
      </c>
      <c r="C11" s="221">
        <v>0</v>
      </c>
      <c r="D11" s="221">
        <v>0</v>
      </c>
      <c r="E11" s="220">
        <v>0</v>
      </c>
    </row>
    <row r="12" spans="1:5" x14ac:dyDescent="0.25">
      <c r="A12" s="220" t="s">
        <v>797</v>
      </c>
      <c r="B12" s="220">
        <v>1.05</v>
      </c>
      <c r="C12" s="221">
        <v>4</v>
      </c>
      <c r="D12" s="221">
        <v>33</v>
      </c>
      <c r="E12" s="220">
        <v>0</v>
      </c>
    </row>
    <row r="13" spans="1:5" x14ac:dyDescent="0.25">
      <c r="A13" s="220" t="s">
        <v>789</v>
      </c>
      <c r="B13" s="220">
        <v>0.03</v>
      </c>
      <c r="C13" s="221">
        <v>4</v>
      </c>
      <c r="D13" s="221">
        <v>7</v>
      </c>
      <c r="E13" s="220">
        <v>0</v>
      </c>
    </row>
    <row r="14" spans="1:5" x14ac:dyDescent="0.25">
      <c r="A14" s="220" t="s">
        <v>1186</v>
      </c>
      <c r="B14" s="220">
        <v>0.05</v>
      </c>
      <c r="C14" s="221">
        <v>4</v>
      </c>
      <c r="D14" s="221">
        <v>3</v>
      </c>
      <c r="E14" s="220">
        <v>0</v>
      </c>
    </row>
    <row r="15" spans="1:5" x14ac:dyDescent="0.25">
      <c r="A15" s="220" t="s">
        <v>1260</v>
      </c>
      <c r="B15" s="220">
        <v>0.11</v>
      </c>
      <c r="C15" s="221">
        <v>4</v>
      </c>
      <c r="D15" s="221">
        <v>14</v>
      </c>
      <c r="E15" s="220">
        <v>0</v>
      </c>
    </row>
    <row r="16" spans="1:5" x14ac:dyDescent="0.25">
      <c r="A16" s="220" t="s">
        <v>803</v>
      </c>
      <c r="B16" s="220">
        <v>0.04</v>
      </c>
      <c r="C16" s="221">
        <v>1</v>
      </c>
      <c r="D16" s="221">
        <v>4</v>
      </c>
      <c r="E16" s="220">
        <v>0</v>
      </c>
    </row>
    <row r="17" spans="1:5" x14ac:dyDescent="0.25">
      <c r="A17" s="220" t="s">
        <v>854</v>
      </c>
      <c r="B17" s="220">
        <v>0.04</v>
      </c>
      <c r="C17" s="221">
        <v>1</v>
      </c>
      <c r="D17" s="221">
        <v>4</v>
      </c>
      <c r="E17" s="220">
        <v>0</v>
      </c>
    </row>
    <row r="18" spans="1:5" x14ac:dyDescent="0.25">
      <c r="A18" s="220" t="s">
        <v>1364</v>
      </c>
      <c r="B18" s="220">
        <v>1.05</v>
      </c>
      <c r="C18" s="221">
        <v>4</v>
      </c>
      <c r="D18" s="221">
        <v>33</v>
      </c>
      <c r="E18" s="220">
        <v>0</v>
      </c>
    </row>
    <row r="19" spans="1:5" x14ac:dyDescent="0.25">
      <c r="A19" s="220" t="s">
        <v>1197</v>
      </c>
      <c r="B19" s="220">
        <v>1.02</v>
      </c>
      <c r="C19" s="221">
        <v>392</v>
      </c>
      <c r="D19" s="221">
        <v>39</v>
      </c>
      <c r="E19" s="220">
        <v>0</v>
      </c>
    </row>
    <row r="20" spans="1:5" x14ac:dyDescent="0.25">
      <c r="A20" s="220" t="s">
        <v>1365</v>
      </c>
      <c r="B20" s="220">
        <v>0</v>
      </c>
      <c r="C20" s="221">
        <v>0</v>
      </c>
      <c r="D20" s="221">
        <v>0</v>
      </c>
      <c r="E20" s="220">
        <v>0</v>
      </c>
    </row>
    <row r="21" spans="1:5" x14ac:dyDescent="0.25">
      <c r="A21" s="220" t="s">
        <v>1366</v>
      </c>
      <c r="B21" s="222">
        <v>2.2400000000000002</v>
      </c>
      <c r="C21" s="223">
        <v>350.5</v>
      </c>
      <c r="D21" s="223"/>
      <c r="E21" s="227">
        <v>0.48399999999999999</v>
      </c>
    </row>
    <row r="22" spans="1:5" x14ac:dyDescent="0.25">
      <c r="A22" s="224" t="s">
        <v>1367</v>
      </c>
      <c r="B22" s="224">
        <v>1.1100000000000001</v>
      </c>
      <c r="C22" s="225">
        <v>275</v>
      </c>
      <c r="D22" s="225">
        <v>22</v>
      </c>
      <c r="E22" s="224">
        <v>0</v>
      </c>
    </row>
    <row r="24" spans="1:5" x14ac:dyDescent="0.25">
      <c r="A24" s="219" t="s">
        <v>1369</v>
      </c>
    </row>
    <row r="25" spans="1:5" x14ac:dyDescent="0.25">
      <c r="A25" s="228" t="s">
        <v>1368</v>
      </c>
    </row>
  </sheetData>
  <hyperlinks>
    <hyperlink ref="A25"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479"/>
  <sheetViews>
    <sheetView workbookViewId="0">
      <pane xSplit="2" ySplit="1" topLeftCell="C2" activePane="bottomRight" state="frozen"/>
      <selection pane="topRight"/>
      <selection pane="bottomLeft"/>
      <selection pane="bottomRight" activeCell="C2" sqref="C2"/>
    </sheetView>
  </sheetViews>
  <sheetFormatPr defaultRowHeight="15" customHeight="1" x14ac:dyDescent="0.25"/>
  <cols>
    <col min="1" max="1" width="26.7109375" style="2" customWidth="1"/>
    <col min="2" max="2" width="20.5703125" style="2" customWidth="1"/>
    <col min="3" max="34" width="9.140625" style="2"/>
    <col min="35" max="40" width="0" style="2" hidden="1" customWidth="1"/>
    <col min="41" max="52" width="9.140625" style="2"/>
    <col min="53" max="53" width="12.28515625" style="2" customWidth="1"/>
    <col min="54" max="57" width="9.140625" style="2"/>
    <col min="58" max="58" width="11" style="2" customWidth="1"/>
    <col min="59" max="16384" width="9.140625" style="2"/>
  </cols>
  <sheetData>
    <row r="1" spans="1:63" s="4" customFormat="1" ht="151.5" customHeight="1" thickBot="1" x14ac:dyDescent="0.3">
      <c r="A1" s="3" t="s">
        <v>684</v>
      </c>
      <c r="B1" s="3" t="s">
        <v>1</v>
      </c>
      <c r="C1" s="3" t="s">
        <v>685</v>
      </c>
      <c r="D1" s="3" t="s">
        <v>686</v>
      </c>
      <c r="E1" s="3" t="s">
        <v>687</v>
      </c>
      <c r="F1" s="3" t="s">
        <v>688</v>
      </c>
      <c r="G1" s="3" t="s">
        <v>689</v>
      </c>
      <c r="H1" s="3" t="s">
        <v>690</v>
      </c>
      <c r="I1" s="3" t="s">
        <v>691</v>
      </c>
      <c r="J1" s="3" t="s">
        <v>692</v>
      </c>
      <c r="K1" s="3" t="s">
        <v>693</v>
      </c>
      <c r="L1" s="3" t="s">
        <v>694</v>
      </c>
      <c r="M1" s="3" t="s">
        <v>695</v>
      </c>
      <c r="N1" s="3" t="s">
        <v>696</v>
      </c>
      <c r="O1" s="3" t="s">
        <v>697</v>
      </c>
      <c r="P1" s="3" t="s">
        <v>698</v>
      </c>
      <c r="Q1" s="3" t="s">
        <v>699</v>
      </c>
      <c r="R1" s="3" t="s">
        <v>700</v>
      </c>
      <c r="S1" s="3" t="s">
        <v>701</v>
      </c>
      <c r="T1" s="3" t="s">
        <v>702</v>
      </c>
      <c r="U1" s="3" t="s">
        <v>703</v>
      </c>
      <c r="V1" s="3" t="s">
        <v>704</v>
      </c>
      <c r="W1" s="3" t="s">
        <v>705</v>
      </c>
      <c r="X1" s="3" t="s">
        <v>706</v>
      </c>
      <c r="Y1" s="3" t="s">
        <v>707</v>
      </c>
      <c r="Z1" s="3" t="s">
        <v>708</v>
      </c>
      <c r="AA1" s="3" t="s">
        <v>709</v>
      </c>
      <c r="AB1" s="3" t="s">
        <v>710</v>
      </c>
      <c r="AC1" s="3" t="s">
        <v>711</v>
      </c>
      <c r="AD1" s="3" t="s">
        <v>712</v>
      </c>
      <c r="AE1" s="3" t="s">
        <v>713</v>
      </c>
      <c r="AF1" s="3" t="s">
        <v>714</v>
      </c>
      <c r="AG1" s="3" t="s">
        <v>715</v>
      </c>
      <c r="AH1" s="3" t="s">
        <v>716</v>
      </c>
      <c r="AI1" s="3" t="s">
        <v>717</v>
      </c>
      <c r="AJ1" s="3" t="s">
        <v>718</v>
      </c>
      <c r="AK1" s="3" t="s">
        <v>719</v>
      </c>
      <c r="AL1" s="3" t="s">
        <v>720</v>
      </c>
      <c r="AM1" s="3" t="s">
        <v>721</v>
      </c>
      <c r="AN1" s="3" t="s">
        <v>695</v>
      </c>
      <c r="AO1" s="3" t="s">
        <v>722</v>
      </c>
      <c r="AP1" s="3" t="s">
        <v>723</v>
      </c>
      <c r="AQ1" s="3" t="s">
        <v>724</v>
      </c>
      <c r="AR1" s="3" t="s">
        <v>725</v>
      </c>
      <c r="AV1" s="14" t="s">
        <v>1143</v>
      </c>
      <c r="AW1" s="14" t="s">
        <v>1144</v>
      </c>
      <c r="AX1" s="14" t="s">
        <v>1145</v>
      </c>
      <c r="BA1" s="4" t="s">
        <v>1146</v>
      </c>
      <c r="BB1" s="57" t="s">
        <v>1428</v>
      </c>
      <c r="BC1" s="57" t="s">
        <v>1429</v>
      </c>
      <c r="BD1" s="57" t="s">
        <v>1430</v>
      </c>
      <c r="BE1" s="57" t="s">
        <v>1431</v>
      </c>
      <c r="BF1" s="57" t="s">
        <v>1432</v>
      </c>
      <c r="BJ1" s="4" t="s">
        <v>1498</v>
      </c>
      <c r="BK1" s="4" t="s">
        <v>1499</v>
      </c>
    </row>
    <row r="2" spans="1:63" ht="15" customHeight="1" x14ac:dyDescent="0.25">
      <c r="A2" s="2" t="s">
        <v>23</v>
      </c>
      <c r="B2" s="2" t="s">
        <v>24</v>
      </c>
      <c r="C2" s="2">
        <v>2017</v>
      </c>
      <c r="D2" s="2">
        <v>59.88</v>
      </c>
      <c r="E2" s="2" t="s">
        <v>726</v>
      </c>
      <c r="F2" s="2" t="s">
        <v>726</v>
      </c>
      <c r="G2" s="2" t="s">
        <v>726</v>
      </c>
      <c r="H2" s="2" t="s">
        <v>726</v>
      </c>
      <c r="I2" s="2" t="s">
        <v>726</v>
      </c>
      <c r="J2" s="2" t="s">
        <v>726</v>
      </c>
      <c r="K2" s="2" t="s">
        <v>726</v>
      </c>
      <c r="L2" s="2" t="s">
        <v>726</v>
      </c>
      <c r="M2" s="2" t="s">
        <v>609</v>
      </c>
      <c r="N2" s="2" t="s">
        <v>726</v>
      </c>
      <c r="O2" s="2" t="s">
        <v>726</v>
      </c>
      <c r="P2" s="2" t="s">
        <v>726</v>
      </c>
      <c r="Q2" s="2" t="s">
        <v>726</v>
      </c>
      <c r="R2" s="2" t="s">
        <v>726</v>
      </c>
      <c r="S2" s="2" t="s">
        <v>726</v>
      </c>
      <c r="T2" s="2" t="s">
        <v>726</v>
      </c>
      <c r="U2" s="2" t="s">
        <v>726</v>
      </c>
      <c r="V2" s="2" t="s">
        <v>726</v>
      </c>
      <c r="W2" s="2" t="s">
        <v>726</v>
      </c>
      <c r="X2" s="2" t="s">
        <v>726</v>
      </c>
      <c r="Y2" s="2" t="s">
        <v>726</v>
      </c>
      <c r="Z2" s="2" t="s">
        <v>726</v>
      </c>
      <c r="AA2" s="2" t="s">
        <v>726</v>
      </c>
      <c r="AB2" s="2" t="s">
        <v>726</v>
      </c>
      <c r="AC2" s="2" t="s">
        <v>726</v>
      </c>
      <c r="AD2" s="2" t="s">
        <v>726</v>
      </c>
      <c r="AE2" s="2" t="s">
        <v>727</v>
      </c>
      <c r="AF2" s="2" t="s">
        <v>726</v>
      </c>
      <c r="AG2" s="2" t="s">
        <v>726</v>
      </c>
      <c r="AH2" s="2" t="s">
        <v>726</v>
      </c>
      <c r="AI2" s="2" t="s">
        <v>726</v>
      </c>
      <c r="AJ2" s="2" t="s">
        <v>726</v>
      </c>
      <c r="AK2" s="2" t="s">
        <v>726</v>
      </c>
      <c r="AL2" s="2" t="s">
        <v>726</v>
      </c>
      <c r="AM2" s="2" t="s">
        <v>726</v>
      </c>
      <c r="AN2" s="2" t="s">
        <v>609</v>
      </c>
      <c r="AO2" s="2" t="s">
        <v>726</v>
      </c>
      <c r="AP2" s="2" t="s">
        <v>726</v>
      </c>
      <c r="AQ2" s="2" t="s">
        <v>726</v>
      </c>
      <c r="AR2" s="2" t="s">
        <v>726</v>
      </c>
      <c r="AV2" s="15">
        <f>SUMPRODUCT(F2:AC2)+SUMPRODUCT(AG2:AI2)+IFERROR(AL2/1,0)</f>
        <v>0</v>
      </c>
      <c r="AW2" s="15">
        <f>IFERROR(D2/1,0)</f>
        <v>59.88</v>
      </c>
      <c r="AX2" s="16" t="str">
        <f>IFERROR(AW2/AV2,"")</f>
        <v/>
      </c>
      <c r="BA2" s="2">
        <f>IFERROR(AH2/1,0)</f>
        <v>0</v>
      </c>
      <c r="BB2" s="2">
        <f>IFERROR(AO2/100,0)*$BA2</f>
        <v>0</v>
      </c>
      <c r="BC2" s="2">
        <f t="shared" ref="BC2:BE2" si="0">IFERROR(AP2/100,0)*$BA2</f>
        <v>0</v>
      </c>
      <c r="BD2" s="2">
        <f t="shared" si="0"/>
        <v>0</v>
      </c>
      <c r="BE2" s="2">
        <f t="shared" si="0"/>
        <v>0</v>
      </c>
      <c r="BF2" s="2">
        <f>MAX(BA2-SUM(BB2:BE2),0)</f>
        <v>0</v>
      </c>
      <c r="BJ2" s="2" t="str">
        <f t="shared" ref="BJ2:BJ65" si="1">IF(AND((IFERROR(AO2/1,0)+IFERROR(AP2/1,0)+IFERROR(AQ2/1,0)+IFERROR(AR2/1,0))&gt;0,OR(TYPE(AH2)&lt;&gt;1,AH2=0)),"ja","")</f>
        <v/>
      </c>
      <c r="BK2" s="2">
        <f>VLOOKUP(B2,Kraftvärmeprod!$B$1:$BH$550,MATCH($BA$1,Kraftvärmeprod!$B$1:$CC$1,0),FALSE)</f>
        <v>0</v>
      </c>
    </row>
    <row r="3" spans="1:63" ht="15" customHeight="1" x14ac:dyDescent="0.25">
      <c r="A3" s="2" t="s">
        <v>23</v>
      </c>
      <c r="B3" s="2" t="s">
        <v>26</v>
      </c>
      <c r="C3" s="2">
        <v>2017</v>
      </c>
      <c r="D3" s="2">
        <v>20.9</v>
      </c>
      <c r="E3" s="2">
        <v>25.2</v>
      </c>
      <c r="F3" s="2">
        <v>0</v>
      </c>
      <c r="G3" s="2">
        <v>0.6</v>
      </c>
      <c r="H3" s="2">
        <v>0</v>
      </c>
      <c r="I3" s="2">
        <v>0</v>
      </c>
      <c r="J3" s="2">
        <v>0</v>
      </c>
      <c r="K3" s="2">
        <v>0</v>
      </c>
      <c r="L3" s="2">
        <v>0</v>
      </c>
      <c r="M3" s="2" t="s">
        <v>609</v>
      </c>
      <c r="N3" s="2">
        <v>0</v>
      </c>
      <c r="O3" s="2">
        <v>10</v>
      </c>
      <c r="P3" s="2">
        <v>10.5</v>
      </c>
      <c r="Q3" s="2">
        <v>0</v>
      </c>
      <c r="R3" s="2">
        <v>0</v>
      </c>
      <c r="S3" s="2">
        <v>0</v>
      </c>
      <c r="T3" s="2" t="s">
        <v>726</v>
      </c>
      <c r="U3" s="2">
        <v>4.0999999999999996</v>
      </c>
      <c r="V3" s="2" t="s">
        <v>726</v>
      </c>
      <c r="W3" s="2" t="s">
        <v>726</v>
      </c>
      <c r="X3" s="2" t="s">
        <v>726</v>
      </c>
      <c r="Y3" s="2" t="s">
        <v>726</v>
      </c>
      <c r="Z3" s="2" t="s">
        <v>726</v>
      </c>
      <c r="AA3" s="2" t="s">
        <v>726</v>
      </c>
      <c r="AB3" s="2" t="s">
        <v>726</v>
      </c>
      <c r="AC3" s="2" t="s">
        <v>726</v>
      </c>
      <c r="AD3" s="2" t="s">
        <v>726</v>
      </c>
      <c r="AE3" s="2" t="s">
        <v>609</v>
      </c>
      <c r="AF3" s="2" t="s">
        <v>726</v>
      </c>
      <c r="AG3" s="2" t="s">
        <v>726</v>
      </c>
      <c r="AH3" s="2" t="s">
        <v>726</v>
      </c>
      <c r="AI3" s="2" t="s">
        <v>726</v>
      </c>
      <c r="AJ3" s="2" t="s">
        <v>726</v>
      </c>
      <c r="AK3" s="2" t="s">
        <v>726</v>
      </c>
      <c r="AL3" s="2" t="s">
        <v>726</v>
      </c>
      <c r="AM3" s="2" t="s">
        <v>726</v>
      </c>
      <c r="AN3" s="2" t="s">
        <v>609</v>
      </c>
      <c r="AO3" s="2" t="s">
        <v>726</v>
      </c>
      <c r="AP3" s="2" t="s">
        <v>726</v>
      </c>
      <c r="AQ3" s="2" t="s">
        <v>726</v>
      </c>
      <c r="AR3" s="2" t="s">
        <v>726</v>
      </c>
      <c r="AV3" s="15">
        <f t="shared" ref="AV3:AV66" si="2">SUMPRODUCT(F3:AC3)+SUMPRODUCT(AG3:AI3)+IFERROR(AL3/1,0)</f>
        <v>25.200000000000003</v>
      </c>
      <c r="AW3" s="15">
        <f t="shared" ref="AW3:AW66" si="3">IFERROR(D3/1,0)</f>
        <v>20.9</v>
      </c>
      <c r="AX3" s="16">
        <f t="shared" ref="AX3:AX66" si="4">IFERROR(AW3/AV3,"")</f>
        <v>0.82936507936507919</v>
      </c>
      <c r="BA3" s="2">
        <f t="shared" ref="BA3:BA66" si="5">IFERROR(AH3/1,0)</f>
        <v>0</v>
      </c>
      <c r="BB3" s="2">
        <f t="shared" ref="BB3:BB66" si="6">IFERROR(AO3/100,0)*$BA3</f>
        <v>0</v>
      </c>
      <c r="BC3" s="2">
        <f t="shared" ref="BC3:BC66" si="7">IFERROR(AP3/100,0)*$BA3</f>
        <v>0</v>
      </c>
      <c r="BD3" s="2">
        <f t="shared" ref="BD3:BD66" si="8">IFERROR(AQ3/100,0)*$BA3</f>
        <v>0</v>
      </c>
      <c r="BE3" s="2">
        <f t="shared" ref="BE3:BE66" si="9">IFERROR(AR3/100,0)*$BA3</f>
        <v>0</v>
      </c>
      <c r="BF3" s="2">
        <f t="shared" ref="BF3:BF66" si="10">MAX(BA3-SUM(BB3:BE3),0)</f>
        <v>0</v>
      </c>
      <c r="BJ3" s="2" t="str">
        <f t="shared" si="1"/>
        <v/>
      </c>
      <c r="BK3" s="2">
        <f>VLOOKUP(B3,Kraftvärmeprod!$B$1:$BH$550,MATCH($BA$1,Kraftvärmeprod!$B$1:$CC$1,0),FALSE)</f>
        <v>0</v>
      </c>
    </row>
    <row r="4" spans="1:63" ht="15" customHeight="1" x14ac:dyDescent="0.25">
      <c r="A4" s="2" t="s">
        <v>23</v>
      </c>
      <c r="B4" s="2" t="s">
        <v>27</v>
      </c>
      <c r="C4" s="2">
        <v>2017</v>
      </c>
      <c r="D4" s="2">
        <v>3.7</v>
      </c>
      <c r="E4" s="2">
        <v>4.5</v>
      </c>
      <c r="F4" s="2">
        <v>0</v>
      </c>
      <c r="G4" s="2">
        <v>0</v>
      </c>
      <c r="H4" s="2">
        <v>0</v>
      </c>
      <c r="I4" s="2">
        <v>0</v>
      </c>
      <c r="J4" s="2">
        <v>0</v>
      </c>
      <c r="K4" s="2">
        <v>0</v>
      </c>
      <c r="L4" s="2">
        <v>0</v>
      </c>
      <c r="M4" s="2" t="s">
        <v>609</v>
      </c>
      <c r="N4" s="2">
        <v>0</v>
      </c>
      <c r="O4" s="2">
        <v>0</v>
      </c>
      <c r="P4" s="2">
        <v>4.5</v>
      </c>
      <c r="Q4" s="2">
        <v>0</v>
      </c>
      <c r="R4" s="2">
        <v>0</v>
      </c>
      <c r="S4" s="2">
        <v>0</v>
      </c>
      <c r="T4" s="2" t="s">
        <v>726</v>
      </c>
      <c r="U4" s="2">
        <v>0</v>
      </c>
      <c r="V4" s="2">
        <v>0</v>
      </c>
      <c r="W4" s="2">
        <v>0</v>
      </c>
      <c r="X4" s="2">
        <v>0</v>
      </c>
      <c r="Y4" s="2">
        <v>0</v>
      </c>
      <c r="Z4" s="2">
        <v>0</v>
      </c>
      <c r="AA4" s="2">
        <v>0</v>
      </c>
      <c r="AB4" s="2" t="s">
        <v>726</v>
      </c>
      <c r="AC4" s="2" t="s">
        <v>726</v>
      </c>
      <c r="AD4" s="2" t="s">
        <v>726</v>
      </c>
      <c r="AE4" s="2" t="s">
        <v>609</v>
      </c>
      <c r="AF4" s="2" t="s">
        <v>726</v>
      </c>
      <c r="AG4" s="2" t="s">
        <v>726</v>
      </c>
      <c r="AH4" s="2" t="s">
        <v>726</v>
      </c>
      <c r="AI4" s="2" t="s">
        <v>726</v>
      </c>
      <c r="AJ4" s="2" t="s">
        <v>726</v>
      </c>
      <c r="AK4" s="2" t="s">
        <v>726</v>
      </c>
      <c r="AL4" s="2" t="s">
        <v>726</v>
      </c>
      <c r="AM4" s="2" t="s">
        <v>726</v>
      </c>
      <c r="AN4" s="2" t="s">
        <v>609</v>
      </c>
      <c r="AO4" s="2" t="s">
        <v>726</v>
      </c>
      <c r="AP4" s="2" t="s">
        <v>726</v>
      </c>
      <c r="AQ4" s="2" t="s">
        <v>726</v>
      </c>
      <c r="AR4" s="2" t="s">
        <v>726</v>
      </c>
      <c r="AV4" s="15">
        <f t="shared" si="2"/>
        <v>4.5</v>
      </c>
      <c r="AW4" s="15">
        <f t="shared" si="3"/>
        <v>3.7</v>
      </c>
      <c r="AX4" s="16">
        <f t="shared" si="4"/>
        <v>0.8222222222222223</v>
      </c>
      <c r="BA4" s="2">
        <f t="shared" si="5"/>
        <v>0</v>
      </c>
      <c r="BB4" s="2">
        <f t="shared" si="6"/>
        <v>0</v>
      </c>
      <c r="BC4" s="2">
        <f t="shared" si="7"/>
        <v>0</v>
      </c>
      <c r="BD4" s="2">
        <f t="shared" si="8"/>
        <v>0</v>
      </c>
      <c r="BE4" s="2">
        <f t="shared" si="9"/>
        <v>0</v>
      </c>
      <c r="BF4" s="2">
        <f t="shared" si="10"/>
        <v>0</v>
      </c>
      <c r="BJ4" s="2" t="str">
        <f t="shared" si="1"/>
        <v/>
      </c>
      <c r="BK4" s="2">
        <f>VLOOKUP(B4,Kraftvärmeprod!$B$1:$BH$550,MATCH($BA$1,Kraftvärmeprod!$B$1:$CC$1,0),FALSE)</f>
        <v>0</v>
      </c>
    </row>
    <row r="5" spans="1:63" ht="15" customHeight="1" x14ac:dyDescent="0.25">
      <c r="A5" s="2" t="s">
        <v>23</v>
      </c>
      <c r="B5" s="2" t="s">
        <v>28</v>
      </c>
      <c r="C5" s="2">
        <v>2017</v>
      </c>
      <c r="D5" s="2">
        <v>6.9</v>
      </c>
      <c r="E5" s="2">
        <v>8.3000000000000007</v>
      </c>
      <c r="F5" s="2">
        <v>0</v>
      </c>
      <c r="G5" s="2">
        <v>0</v>
      </c>
      <c r="H5" s="2">
        <v>0</v>
      </c>
      <c r="I5" s="2">
        <v>0</v>
      </c>
      <c r="J5" s="2">
        <v>0</v>
      </c>
      <c r="K5" s="2">
        <v>0</v>
      </c>
      <c r="L5" s="2">
        <v>0</v>
      </c>
      <c r="M5" s="2" t="s">
        <v>609</v>
      </c>
      <c r="N5" s="2">
        <v>0</v>
      </c>
      <c r="O5" s="2">
        <v>0</v>
      </c>
      <c r="P5" s="2">
        <v>0</v>
      </c>
      <c r="Q5" s="2">
        <v>8.3000000000000007</v>
      </c>
      <c r="R5" s="2">
        <v>0</v>
      </c>
      <c r="S5" s="2">
        <v>0</v>
      </c>
      <c r="T5" s="2" t="s">
        <v>726</v>
      </c>
      <c r="U5" s="2">
        <v>0</v>
      </c>
      <c r="V5" s="2">
        <v>0</v>
      </c>
      <c r="W5" s="2">
        <v>0</v>
      </c>
      <c r="X5" s="2">
        <v>0</v>
      </c>
      <c r="Y5" s="2">
        <v>0</v>
      </c>
      <c r="Z5" s="2">
        <v>0</v>
      </c>
      <c r="AA5" s="2">
        <v>0</v>
      </c>
      <c r="AB5" s="2" t="s">
        <v>726</v>
      </c>
      <c r="AC5" s="2" t="s">
        <v>726</v>
      </c>
      <c r="AD5" s="2" t="s">
        <v>726</v>
      </c>
      <c r="AE5" s="2" t="s">
        <v>609</v>
      </c>
      <c r="AF5" s="2" t="s">
        <v>726</v>
      </c>
      <c r="AG5" s="2" t="s">
        <v>726</v>
      </c>
      <c r="AH5" s="2" t="s">
        <v>726</v>
      </c>
      <c r="AI5" s="2" t="s">
        <v>726</v>
      </c>
      <c r="AJ5" s="2" t="s">
        <v>726</v>
      </c>
      <c r="AK5" s="2" t="s">
        <v>726</v>
      </c>
      <c r="AL5" s="2" t="s">
        <v>726</v>
      </c>
      <c r="AM5" s="2" t="s">
        <v>726</v>
      </c>
      <c r="AN5" s="2" t="s">
        <v>609</v>
      </c>
      <c r="AO5" s="2" t="s">
        <v>726</v>
      </c>
      <c r="AP5" s="2" t="s">
        <v>726</v>
      </c>
      <c r="AQ5" s="2" t="s">
        <v>726</v>
      </c>
      <c r="AR5" s="2" t="s">
        <v>726</v>
      </c>
      <c r="AV5" s="15">
        <f t="shared" si="2"/>
        <v>8.3000000000000007</v>
      </c>
      <c r="AW5" s="15">
        <f t="shared" si="3"/>
        <v>6.9</v>
      </c>
      <c r="AX5" s="16">
        <f t="shared" si="4"/>
        <v>0.83132530120481929</v>
      </c>
      <c r="BA5" s="2">
        <f t="shared" si="5"/>
        <v>0</v>
      </c>
      <c r="BB5" s="2">
        <f t="shared" si="6"/>
        <v>0</v>
      </c>
      <c r="BC5" s="2">
        <f t="shared" si="7"/>
        <v>0</v>
      </c>
      <c r="BD5" s="2">
        <f t="shared" si="8"/>
        <v>0</v>
      </c>
      <c r="BE5" s="2">
        <f t="shared" si="9"/>
        <v>0</v>
      </c>
      <c r="BF5" s="2">
        <f t="shared" si="10"/>
        <v>0</v>
      </c>
      <c r="BJ5" s="2" t="str">
        <f t="shared" si="1"/>
        <v/>
      </c>
      <c r="BK5" s="2">
        <f>VLOOKUP(B5,Kraftvärmeprod!$B$1:$BH$550,MATCH($BA$1,Kraftvärmeprod!$B$1:$CC$1,0),FALSE)</f>
        <v>0</v>
      </c>
    </row>
    <row r="6" spans="1:63" ht="15" customHeight="1" x14ac:dyDescent="0.25">
      <c r="A6" s="2" t="s">
        <v>23</v>
      </c>
      <c r="B6" s="2" t="s">
        <v>29</v>
      </c>
      <c r="C6" s="2">
        <v>2017</v>
      </c>
      <c r="D6" s="2">
        <v>9.3000000000000007</v>
      </c>
      <c r="E6" s="2">
        <v>12</v>
      </c>
      <c r="F6" s="2">
        <v>0</v>
      </c>
      <c r="G6" s="2">
        <v>0</v>
      </c>
      <c r="H6" s="2">
        <v>0</v>
      </c>
      <c r="I6" s="2">
        <v>0</v>
      </c>
      <c r="J6" s="2">
        <v>0</v>
      </c>
      <c r="K6" s="2">
        <v>0</v>
      </c>
      <c r="L6" s="2">
        <v>0</v>
      </c>
      <c r="M6" s="2" t="s">
        <v>609</v>
      </c>
      <c r="N6" s="2">
        <v>0</v>
      </c>
      <c r="O6" s="2">
        <v>7.3</v>
      </c>
      <c r="P6" s="2">
        <v>2.7</v>
      </c>
      <c r="Q6" s="2">
        <v>2</v>
      </c>
      <c r="R6" s="2">
        <v>0</v>
      </c>
      <c r="S6" s="2">
        <v>0</v>
      </c>
      <c r="T6" s="2" t="s">
        <v>726</v>
      </c>
      <c r="U6" s="2">
        <v>0</v>
      </c>
      <c r="V6" s="2">
        <v>0</v>
      </c>
      <c r="W6" s="2">
        <v>0</v>
      </c>
      <c r="X6" s="2">
        <v>0</v>
      </c>
      <c r="Y6" s="2" t="s">
        <v>726</v>
      </c>
      <c r="Z6" s="2" t="s">
        <v>726</v>
      </c>
      <c r="AA6" s="2" t="s">
        <v>726</v>
      </c>
      <c r="AB6" s="2" t="s">
        <v>726</v>
      </c>
      <c r="AC6" s="2" t="s">
        <v>726</v>
      </c>
      <c r="AD6" s="2" t="s">
        <v>726</v>
      </c>
      <c r="AE6" s="2" t="s">
        <v>609</v>
      </c>
      <c r="AF6" s="2" t="s">
        <v>726</v>
      </c>
      <c r="AG6" s="2" t="s">
        <v>726</v>
      </c>
      <c r="AH6" s="2" t="s">
        <v>726</v>
      </c>
      <c r="AI6" s="2" t="s">
        <v>726</v>
      </c>
      <c r="AJ6" s="2" t="s">
        <v>726</v>
      </c>
      <c r="AK6" s="2" t="s">
        <v>726</v>
      </c>
      <c r="AL6" s="2" t="s">
        <v>726</v>
      </c>
      <c r="AM6" s="2" t="s">
        <v>726</v>
      </c>
      <c r="AN6" s="2" t="s">
        <v>609</v>
      </c>
      <c r="AO6" s="2" t="s">
        <v>726</v>
      </c>
      <c r="AP6" s="2" t="s">
        <v>726</v>
      </c>
      <c r="AQ6" s="2" t="s">
        <v>726</v>
      </c>
      <c r="AR6" s="2" t="s">
        <v>726</v>
      </c>
      <c r="AV6" s="15">
        <f t="shared" si="2"/>
        <v>12</v>
      </c>
      <c r="AW6" s="15">
        <f t="shared" si="3"/>
        <v>9.3000000000000007</v>
      </c>
      <c r="AX6" s="16">
        <f t="shared" si="4"/>
        <v>0.77500000000000002</v>
      </c>
      <c r="BA6" s="2">
        <f t="shared" si="5"/>
        <v>0</v>
      </c>
      <c r="BB6" s="2">
        <f t="shared" si="6"/>
        <v>0</v>
      </c>
      <c r="BC6" s="2">
        <f t="shared" si="7"/>
        <v>0</v>
      </c>
      <c r="BD6" s="2">
        <f t="shared" si="8"/>
        <v>0</v>
      </c>
      <c r="BE6" s="2">
        <f t="shared" si="9"/>
        <v>0</v>
      </c>
      <c r="BF6" s="2">
        <f t="shared" si="10"/>
        <v>0</v>
      </c>
      <c r="BJ6" s="2" t="str">
        <f t="shared" si="1"/>
        <v/>
      </c>
      <c r="BK6" s="2">
        <f>VLOOKUP(B6,Kraftvärmeprod!$B$1:$BH$550,MATCH($BA$1,Kraftvärmeprod!$B$1:$CC$1,0),FALSE)</f>
        <v>0</v>
      </c>
    </row>
    <row r="7" spans="1:63" ht="15" customHeight="1" x14ac:dyDescent="0.25">
      <c r="A7" s="2" t="s">
        <v>23</v>
      </c>
      <c r="B7" s="2" t="s">
        <v>30</v>
      </c>
      <c r="C7" s="2">
        <v>2017</v>
      </c>
      <c r="D7" s="2">
        <v>4.9000000000000004</v>
      </c>
      <c r="E7" s="2">
        <v>5.3</v>
      </c>
      <c r="F7" s="2">
        <v>0</v>
      </c>
      <c r="G7" s="2">
        <v>0.7</v>
      </c>
      <c r="H7" s="2">
        <v>0</v>
      </c>
      <c r="I7" s="2">
        <v>0</v>
      </c>
      <c r="J7" s="2">
        <v>0</v>
      </c>
      <c r="K7" s="2">
        <v>0</v>
      </c>
      <c r="L7" s="2">
        <v>0</v>
      </c>
      <c r="M7" s="2" t="s">
        <v>609</v>
      </c>
      <c r="N7" s="2">
        <v>0</v>
      </c>
      <c r="O7" s="2">
        <v>0</v>
      </c>
      <c r="P7" s="2">
        <v>0</v>
      </c>
      <c r="Q7" s="2">
        <v>0</v>
      </c>
      <c r="R7" s="2">
        <v>0</v>
      </c>
      <c r="S7" s="2">
        <v>0</v>
      </c>
      <c r="T7" s="2" t="s">
        <v>726</v>
      </c>
      <c r="U7" s="2">
        <v>4.5999999999999996</v>
      </c>
      <c r="V7" s="2">
        <v>0</v>
      </c>
      <c r="W7" s="2">
        <v>0</v>
      </c>
      <c r="X7" s="2">
        <v>0</v>
      </c>
      <c r="Y7" s="2">
        <v>0</v>
      </c>
      <c r="Z7" s="2">
        <v>0</v>
      </c>
      <c r="AA7" s="2">
        <v>0</v>
      </c>
      <c r="AB7" s="2" t="s">
        <v>726</v>
      </c>
      <c r="AC7" s="2" t="s">
        <v>726</v>
      </c>
      <c r="AD7" s="2" t="s">
        <v>726</v>
      </c>
      <c r="AE7" s="2" t="s">
        <v>609</v>
      </c>
      <c r="AF7" s="2" t="s">
        <v>726</v>
      </c>
      <c r="AG7" s="2" t="s">
        <v>726</v>
      </c>
      <c r="AH7" s="2" t="s">
        <v>726</v>
      </c>
      <c r="AI7" s="2" t="s">
        <v>726</v>
      </c>
      <c r="AJ7" s="2" t="s">
        <v>726</v>
      </c>
      <c r="AK7" s="2" t="s">
        <v>726</v>
      </c>
      <c r="AL7" s="2" t="s">
        <v>726</v>
      </c>
      <c r="AM7" s="2" t="s">
        <v>726</v>
      </c>
      <c r="AN7" s="2" t="s">
        <v>609</v>
      </c>
      <c r="AO7" s="2" t="s">
        <v>726</v>
      </c>
      <c r="AP7" s="2" t="s">
        <v>726</v>
      </c>
      <c r="AQ7" s="2" t="s">
        <v>726</v>
      </c>
      <c r="AR7" s="2" t="s">
        <v>726</v>
      </c>
      <c r="AV7" s="15">
        <f t="shared" si="2"/>
        <v>5.3</v>
      </c>
      <c r="AW7" s="15">
        <f t="shared" si="3"/>
        <v>4.9000000000000004</v>
      </c>
      <c r="AX7" s="16">
        <f t="shared" si="4"/>
        <v>0.92452830188679258</v>
      </c>
      <c r="BA7" s="2">
        <f t="shared" si="5"/>
        <v>0</v>
      </c>
      <c r="BB7" s="2">
        <f t="shared" si="6"/>
        <v>0</v>
      </c>
      <c r="BC7" s="2">
        <f t="shared" si="7"/>
        <v>0</v>
      </c>
      <c r="BD7" s="2">
        <f t="shared" si="8"/>
        <v>0</v>
      </c>
      <c r="BE7" s="2">
        <f t="shared" si="9"/>
        <v>0</v>
      </c>
      <c r="BF7" s="2">
        <f t="shared" si="10"/>
        <v>0</v>
      </c>
      <c r="BJ7" s="2" t="str">
        <f t="shared" si="1"/>
        <v/>
      </c>
      <c r="BK7" s="2">
        <f>VLOOKUP(B7,Kraftvärmeprod!$B$1:$BH$550,MATCH($BA$1,Kraftvärmeprod!$B$1:$CC$1,0),FALSE)</f>
        <v>0</v>
      </c>
    </row>
    <row r="8" spans="1:63" ht="15" customHeight="1" x14ac:dyDescent="0.25">
      <c r="A8" s="2" t="s">
        <v>23</v>
      </c>
      <c r="B8" s="2" t="s">
        <v>31</v>
      </c>
      <c r="C8" s="2">
        <v>2017</v>
      </c>
      <c r="D8" s="2">
        <v>2.1</v>
      </c>
      <c r="E8" s="2">
        <v>2.2999999999999998</v>
      </c>
      <c r="F8" s="2">
        <v>0</v>
      </c>
      <c r="G8" s="2">
        <v>0.1</v>
      </c>
      <c r="H8" s="2">
        <v>0</v>
      </c>
      <c r="I8" s="2">
        <v>0</v>
      </c>
      <c r="J8" s="2">
        <v>0</v>
      </c>
      <c r="K8" s="2">
        <v>0</v>
      </c>
      <c r="L8" s="2">
        <v>0</v>
      </c>
      <c r="M8" s="2" t="s">
        <v>609</v>
      </c>
      <c r="N8" s="2" t="s">
        <v>726</v>
      </c>
      <c r="O8" s="2" t="s">
        <v>726</v>
      </c>
      <c r="P8" s="2" t="s">
        <v>726</v>
      </c>
      <c r="Q8" s="2" t="s">
        <v>726</v>
      </c>
      <c r="R8" s="2" t="s">
        <v>726</v>
      </c>
      <c r="S8" s="2" t="s">
        <v>726</v>
      </c>
      <c r="T8" s="2" t="s">
        <v>726</v>
      </c>
      <c r="U8" s="2">
        <v>2.2000000000000002</v>
      </c>
      <c r="V8" s="2">
        <v>0</v>
      </c>
      <c r="W8" s="2">
        <v>0</v>
      </c>
      <c r="X8" s="2">
        <v>0</v>
      </c>
      <c r="Y8" s="2">
        <v>0</v>
      </c>
      <c r="Z8" s="2">
        <v>0</v>
      </c>
      <c r="AA8" s="2">
        <v>0</v>
      </c>
      <c r="AB8" s="2" t="s">
        <v>726</v>
      </c>
      <c r="AC8" s="2" t="s">
        <v>726</v>
      </c>
      <c r="AD8" s="2" t="s">
        <v>726</v>
      </c>
      <c r="AE8" s="2" t="s">
        <v>609</v>
      </c>
      <c r="AF8" s="2" t="s">
        <v>726</v>
      </c>
      <c r="AG8" s="2" t="s">
        <v>726</v>
      </c>
      <c r="AH8" s="2" t="s">
        <v>726</v>
      </c>
      <c r="AI8" s="2" t="s">
        <v>726</v>
      </c>
      <c r="AJ8" s="2" t="s">
        <v>726</v>
      </c>
      <c r="AK8" s="2" t="s">
        <v>726</v>
      </c>
      <c r="AL8" s="2" t="s">
        <v>726</v>
      </c>
      <c r="AM8" s="2" t="s">
        <v>726</v>
      </c>
      <c r="AN8" s="2" t="s">
        <v>609</v>
      </c>
      <c r="AO8" s="2" t="s">
        <v>726</v>
      </c>
      <c r="AP8" s="2" t="s">
        <v>726</v>
      </c>
      <c r="AQ8" s="2" t="s">
        <v>726</v>
      </c>
      <c r="AR8" s="2" t="s">
        <v>726</v>
      </c>
      <c r="AV8" s="15">
        <f t="shared" si="2"/>
        <v>2.3000000000000003</v>
      </c>
      <c r="AW8" s="15">
        <f t="shared" si="3"/>
        <v>2.1</v>
      </c>
      <c r="AX8" s="16">
        <f t="shared" si="4"/>
        <v>0.91304347826086951</v>
      </c>
      <c r="BA8" s="2">
        <f t="shared" si="5"/>
        <v>0</v>
      </c>
      <c r="BB8" s="2">
        <f t="shared" si="6"/>
        <v>0</v>
      </c>
      <c r="BC8" s="2">
        <f t="shared" si="7"/>
        <v>0</v>
      </c>
      <c r="BD8" s="2">
        <f t="shared" si="8"/>
        <v>0</v>
      </c>
      <c r="BE8" s="2">
        <f t="shared" si="9"/>
        <v>0</v>
      </c>
      <c r="BF8" s="2">
        <f t="shared" si="10"/>
        <v>0</v>
      </c>
      <c r="BJ8" s="2" t="str">
        <f t="shared" si="1"/>
        <v/>
      </c>
      <c r="BK8" s="2">
        <f>VLOOKUP(B8,Kraftvärmeprod!$B$1:$BH$550,MATCH($BA$1,Kraftvärmeprod!$B$1:$CC$1,0),FALSE)</f>
        <v>0</v>
      </c>
    </row>
    <row r="9" spans="1:63" ht="15" customHeight="1" x14ac:dyDescent="0.25">
      <c r="A9" s="2" t="s">
        <v>23</v>
      </c>
      <c r="B9" s="2" t="s">
        <v>32</v>
      </c>
      <c r="C9" s="2">
        <v>2017</v>
      </c>
      <c r="D9" s="2">
        <v>6.4</v>
      </c>
      <c r="E9" s="2">
        <v>7.4</v>
      </c>
      <c r="F9" s="2">
        <v>0</v>
      </c>
      <c r="G9" s="2">
        <v>0.3</v>
      </c>
      <c r="H9" s="2">
        <v>0</v>
      </c>
      <c r="I9" s="2">
        <v>0</v>
      </c>
      <c r="J9" s="2">
        <v>0</v>
      </c>
      <c r="K9" s="2">
        <v>0</v>
      </c>
      <c r="L9" s="2">
        <v>0</v>
      </c>
      <c r="M9" s="2" t="s">
        <v>609</v>
      </c>
      <c r="N9" s="2">
        <v>0</v>
      </c>
      <c r="O9" s="2">
        <v>1.7</v>
      </c>
      <c r="P9" s="2">
        <v>5.4</v>
      </c>
      <c r="Q9" s="2">
        <v>0</v>
      </c>
      <c r="R9" s="2">
        <v>0</v>
      </c>
      <c r="S9" s="2">
        <v>0</v>
      </c>
      <c r="T9" s="2" t="s">
        <v>726</v>
      </c>
      <c r="U9" s="2" t="s">
        <v>726</v>
      </c>
      <c r="V9" s="2" t="s">
        <v>726</v>
      </c>
      <c r="W9" s="2" t="s">
        <v>726</v>
      </c>
      <c r="X9" s="2" t="s">
        <v>726</v>
      </c>
      <c r="Y9" s="2" t="s">
        <v>726</v>
      </c>
      <c r="Z9" s="2" t="s">
        <v>726</v>
      </c>
      <c r="AA9" s="2" t="s">
        <v>726</v>
      </c>
      <c r="AB9" s="2" t="s">
        <v>726</v>
      </c>
      <c r="AC9" s="2" t="s">
        <v>726</v>
      </c>
      <c r="AD9" s="2" t="s">
        <v>726</v>
      </c>
      <c r="AE9" s="2" t="s">
        <v>609</v>
      </c>
      <c r="AF9" s="2" t="s">
        <v>726</v>
      </c>
      <c r="AG9" s="2" t="s">
        <v>726</v>
      </c>
      <c r="AH9" s="2" t="s">
        <v>726</v>
      </c>
      <c r="AI9" s="2" t="s">
        <v>726</v>
      </c>
      <c r="AJ9" s="2" t="s">
        <v>726</v>
      </c>
      <c r="AK9" s="2" t="s">
        <v>726</v>
      </c>
      <c r="AL9" s="2" t="s">
        <v>726</v>
      </c>
      <c r="AM9" s="2" t="s">
        <v>726</v>
      </c>
      <c r="AN9" s="2" t="s">
        <v>609</v>
      </c>
      <c r="AO9" s="2" t="s">
        <v>726</v>
      </c>
      <c r="AP9" s="2" t="s">
        <v>726</v>
      </c>
      <c r="AQ9" s="2" t="s">
        <v>726</v>
      </c>
      <c r="AR9" s="2" t="s">
        <v>726</v>
      </c>
      <c r="AV9" s="15">
        <f t="shared" si="2"/>
        <v>7.4</v>
      </c>
      <c r="AW9" s="15">
        <f t="shared" si="3"/>
        <v>6.4</v>
      </c>
      <c r="AX9" s="16">
        <f t="shared" si="4"/>
        <v>0.86486486486486491</v>
      </c>
      <c r="BA9" s="2">
        <f t="shared" si="5"/>
        <v>0</v>
      </c>
      <c r="BB9" s="2">
        <f t="shared" si="6"/>
        <v>0</v>
      </c>
      <c r="BC9" s="2">
        <f t="shared" si="7"/>
        <v>0</v>
      </c>
      <c r="BD9" s="2">
        <f t="shared" si="8"/>
        <v>0</v>
      </c>
      <c r="BE9" s="2">
        <f t="shared" si="9"/>
        <v>0</v>
      </c>
      <c r="BF9" s="2">
        <f t="shared" si="10"/>
        <v>0</v>
      </c>
      <c r="BJ9" s="2" t="str">
        <f t="shared" si="1"/>
        <v/>
      </c>
      <c r="BK9" s="2">
        <f>VLOOKUP(B9,Kraftvärmeprod!$B$1:$BH$550,MATCH($BA$1,Kraftvärmeprod!$B$1:$CC$1,0),FALSE)</f>
        <v>0</v>
      </c>
    </row>
    <row r="10" spans="1:63" ht="15" customHeight="1" x14ac:dyDescent="0.25">
      <c r="A10" s="2" t="s">
        <v>33</v>
      </c>
      <c r="B10" s="2" t="s">
        <v>34</v>
      </c>
      <c r="C10" s="2">
        <v>2017</v>
      </c>
      <c r="D10" s="2">
        <v>0.42699999999999999</v>
      </c>
      <c r="E10" s="2">
        <v>0.47399999999999998</v>
      </c>
      <c r="F10" s="2" t="s">
        <v>726</v>
      </c>
      <c r="G10" s="2">
        <v>6.0000000000000001E-3</v>
      </c>
      <c r="H10" s="2" t="s">
        <v>726</v>
      </c>
      <c r="I10" s="2" t="s">
        <v>726</v>
      </c>
      <c r="J10" s="2" t="s">
        <v>726</v>
      </c>
      <c r="K10" s="2" t="s">
        <v>726</v>
      </c>
      <c r="L10" s="2" t="s">
        <v>726</v>
      </c>
      <c r="M10" s="2" t="s">
        <v>609</v>
      </c>
      <c r="N10" s="2" t="s">
        <v>726</v>
      </c>
      <c r="O10" s="2" t="s">
        <v>726</v>
      </c>
      <c r="P10" s="2" t="s">
        <v>726</v>
      </c>
      <c r="Q10" s="2" t="s">
        <v>726</v>
      </c>
      <c r="R10" s="2" t="s">
        <v>726</v>
      </c>
      <c r="S10" s="2" t="s">
        <v>726</v>
      </c>
      <c r="T10" s="2" t="s">
        <v>726</v>
      </c>
      <c r="U10" s="2">
        <v>0.46800000000000003</v>
      </c>
      <c r="V10" s="2" t="s">
        <v>726</v>
      </c>
      <c r="W10" s="2" t="s">
        <v>726</v>
      </c>
      <c r="X10" s="2" t="s">
        <v>726</v>
      </c>
      <c r="Y10" s="2" t="s">
        <v>726</v>
      </c>
      <c r="Z10" s="2" t="s">
        <v>726</v>
      </c>
      <c r="AA10" s="2" t="s">
        <v>726</v>
      </c>
      <c r="AB10" s="2" t="s">
        <v>726</v>
      </c>
      <c r="AC10" s="2" t="s">
        <v>726</v>
      </c>
      <c r="AD10" s="2" t="s">
        <v>726</v>
      </c>
      <c r="AE10" s="2" t="s">
        <v>727</v>
      </c>
      <c r="AF10" s="2" t="s">
        <v>726</v>
      </c>
      <c r="AG10" s="2" t="s">
        <v>726</v>
      </c>
      <c r="AH10" s="2" t="s">
        <v>726</v>
      </c>
      <c r="AI10" s="2" t="s">
        <v>726</v>
      </c>
      <c r="AJ10" s="2" t="s">
        <v>726</v>
      </c>
      <c r="AK10" s="2" t="s">
        <v>726</v>
      </c>
      <c r="AL10" s="2" t="s">
        <v>726</v>
      </c>
      <c r="AM10" s="2" t="s">
        <v>726</v>
      </c>
      <c r="AN10" s="2" t="s">
        <v>609</v>
      </c>
      <c r="AO10" s="2" t="s">
        <v>726</v>
      </c>
      <c r="AP10" s="2" t="s">
        <v>726</v>
      </c>
      <c r="AQ10" s="2" t="s">
        <v>726</v>
      </c>
      <c r="AR10" s="2" t="s">
        <v>726</v>
      </c>
      <c r="AV10" s="15">
        <f t="shared" si="2"/>
        <v>0.47400000000000003</v>
      </c>
      <c r="AW10" s="15">
        <f t="shared" si="3"/>
        <v>0.42699999999999999</v>
      </c>
      <c r="AX10" s="16">
        <f t="shared" si="4"/>
        <v>0.90084388185653996</v>
      </c>
      <c r="BA10" s="2">
        <f t="shared" si="5"/>
        <v>0</v>
      </c>
      <c r="BB10" s="2">
        <f t="shared" si="6"/>
        <v>0</v>
      </c>
      <c r="BC10" s="2">
        <f t="shared" si="7"/>
        <v>0</v>
      </c>
      <c r="BD10" s="2">
        <f t="shared" si="8"/>
        <v>0</v>
      </c>
      <c r="BE10" s="2">
        <f t="shared" si="9"/>
        <v>0</v>
      </c>
      <c r="BF10" s="2">
        <f t="shared" si="10"/>
        <v>0</v>
      </c>
      <c r="BJ10" s="2" t="str">
        <f t="shared" si="1"/>
        <v/>
      </c>
      <c r="BK10" s="2">
        <f>VLOOKUP(B10,Kraftvärmeprod!$B$1:$BH$550,MATCH($BA$1,Kraftvärmeprod!$B$1:$CC$1,0),FALSE)</f>
        <v>0</v>
      </c>
    </row>
    <row r="11" spans="1:63" ht="15" customHeight="1" x14ac:dyDescent="0.25">
      <c r="A11" s="2" t="s">
        <v>33</v>
      </c>
      <c r="B11" s="2" t="s">
        <v>35</v>
      </c>
      <c r="C11" s="2">
        <v>2017</v>
      </c>
      <c r="D11" s="2">
        <v>6.5579999999999998</v>
      </c>
      <c r="E11" s="2">
        <v>7.0579999999999998</v>
      </c>
      <c r="F11" s="2" t="s">
        <v>726</v>
      </c>
      <c r="G11" s="2">
        <v>5.0999999999999997E-2</v>
      </c>
      <c r="H11" s="2" t="s">
        <v>726</v>
      </c>
      <c r="I11" s="2" t="s">
        <v>726</v>
      </c>
      <c r="J11" s="2" t="s">
        <v>726</v>
      </c>
      <c r="K11" s="2" t="s">
        <v>726</v>
      </c>
      <c r="L11" s="2" t="s">
        <v>726</v>
      </c>
      <c r="M11" s="2" t="s">
        <v>609</v>
      </c>
      <c r="N11" s="2" t="s">
        <v>726</v>
      </c>
      <c r="O11" s="2" t="s">
        <v>726</v>
      </c>
      <c r="P11" s="2" t="s">
        <v>726</v>
      </c>
      <c r="Q11" s="2" t="s">
        <v>726</v>
      </c>
      <c r="R11" s="2" t="s">
        <v>726</v>
      </c>
      <c r="S11" s="2" t="s">
        <v>726</v>
      </c>
      <c r="T11" s="2" t="s">
        <v>8</v>
      </c>
      <c r="U11" s="2">
        <v>7.0069999999999997</v>
      </c>
      <c r="V11" s="2" t="s">
        <v>726</v>
      </c>
      <c r="W11" s="2" t="s">
        <v>726</v>
      </c>
      <c r="X11" s="2" t="s">
        <v>726</v>
      </c>
      <c r="Y11" s="2" t="s">
        <v>726</v>
      </c>
      <c r="Z11" s="2" t="s">
        <v>726</v>
      </c>
      <c r="AA11" s="2" t="s">
        <v>726</v>
      </c>
      <c r="AB11" s="2" t="s">
        <v>726</v>
      </c>
      <c r="AC11" s="2" t="s">
        <v>726</v>
      </c>
      <c r="AD11" s="2" t="s">
        <v>726</v>
      </c>
      <c r="AE11" s="2" t="s">
        <v>727</v>
      </c>
      <c r="AF11" s="2" t="s">
        <v>726</v>
      </c>
      <c r="AG11" s="2" t="s">
        <v>726</v>
      </c>
      <c r="AH11" s="2" t="s">
        <v>726</v>
      </c>
      <c r="AI11" s="2" t="s">
        <v>726</v>
      </c>
      <c r="AJ11" s="2" t="s">
        <v>726</v>
      </c>
      <c r="AK11" s="2" t="s">
        <v>726</v>
      </c>
      <c r="AL11" s="2" t="s">
        <v>726</v>
      </c>
      <c r="AM11" s="2" t="s">
        <v>726</v>
      </c>
      <c r="AN11" s="2" t="s">
        <v>609</v>
      </c>
      <c r="AO11" s="2" t="s">
        <v>726</v>
      </c>
      <c r="AP11" s="2" t="s">
        <v>726</v>
      </c>
      <c r="AQ11" s="2" t="s">
        <v>726</v>
      </c>
      <c r="AR11" s="2" t="s">
        <v>726</v>
      </c>
      <c r="AV11" s="15">
        <f t="shared" si="2"/>
        <v>7.0579999999999998</v>
      </c>
      <c r="AW11" s="15">
        <f t="shared" si="3"/>
        <v>6.5579999999999998</v>
      </c>
      <c r="AX11" s="16">
        <f t="shared" si="4"/>
        <v>0.92915840181354492</v>
      </c>
      <c r="BA11" s="2">
        <f t="shared" si="5"/>
        <v>0</v>
      </c>
      <c r="BB11" s="2">
        <f t="shared" si="6"/>
        <v>0</v>
      </c>
      <c r="BC11" s="2">
        <f t="shared" si="7"/>
        <v>0</v>
      </c>
      <c r="BD11" s="2">
        <f t="shared" si="8"/>
        <v>0</v>
      </c>
      <c r="BE11" s="2">
        <f t="shared" si="9"/>
        <v>0</v>
      </c>
      <c r="BF11" s="2">
        <f t="shared" si="10"/>
        <v>0</v>
      </c>
      <c r="BJ11" s="2" t="str">
        <f t="shared" si="1"/>
        <v/>
      </c>
      <c r="BK11" s="2">
        <f>VLOOKUP(B11,Kraftvärmeprod!$B$1:$BH$550,MATCH($BA$1,Kraftvärmeprod!$B$1:$CC$1,0),FALSE)</f>
        <v>0</v>
      </c>
    </row>
    <row r="12" spans="1:63" ht="15" customHeight="1" x14ac:dyDescent="0.25">
      <c r="A12" s="2" t="s">
        <v>33</v>
      </c>
      <c r="B12" s="2" t="s">
        <v>36</v>
      </c>
      <c r="C12" s="2">
        <v>2017</v>
      </c>
      <c r="D12" s="2">
        <v>65.215000000000003</v>
      </c>
      <c r="E12" s="2">
        <v>72.459000000000003</v>
      </c>
      <c r="F12" s="2" t="s">
        <v>726</v>
      </c>
      <c r="G12" s="2">
        <v>0.38600000000000001</v>
      </c>
      <c r="H12" s="2" t="s">
        <v>726</v>
      </c>
      <c r="I12" s="2" t="s">
        <v>726</v>
      </c>
      <c r="J12" s="2" t="s">
        <v>726</v>
      </c>
      <c r="K12" s="2" t="s">
        <v>726</v>
      </c>
      <c r="L12" s="2" t="s">
        <v>726</v>
      </c>
      <c r="M12" s="2" t="s">
        <v>609</v>
      </c>
      <c r="N12" s="2">
        <v>26.684000000000001</v>
      </c>
      <c r="O12" s="2">
        <v>7.3179999999999996</v>
      </c>
      <c r="P12" s="2">
        <v>6.1189999999999998</v>
      </c>
      <c r="Q12" s="2">
        <v>1.2649999999999999</v>
      </c>
      <c r="R12" s="2" t="s">
        <v>726</v>
      </c>
      <c r="S12" s="2">
        <v>0.309</v>
      </c>
      <c r="T12" s="2" t="s">
        <v>8</v>
      </c>
      <c r="U12" s="2">
        <v>0</v>
      </c>
      <c r="V12" s="2" t="s">
        <v>726</v>
      </c>
      <c r="W12" s="2" t="s">
        <v>726</v>
      </c>
      <c r="X12" s="2">
        <v>15.433</v>
      </c>
      <c r="Y12" s="2" t="s">
        <v>726</v>
      </c>
      <c r="Z12" s="2">
        <v>2.66</v>
      </c>
      <c r="AA12" s="2" t="s">
        <v>726</v>
      </c>
      <c r="AB12" s="2" t="s">
        <v>726</v>
      </c>
      <c r="AC12" s="2" t="s">
        <v>726</v>
      </c>
      <c r="AD12" s="2" t="s">
        <v>726</v>
      </c>
      <c r="AE12" s="2" t="s">
        <v>727</v>
      </c>
      <c r="AF12" s="2" t="s">
        <v>726</v>
      </c>
      <c r="AG12" s="2" t="s">
        <v>726</v>
      </c>
      <c r="AH12" s="2">
        <v>12.285</v>
      </c>
      <c r="AI12" s="2" t="s">
        <v>726</v>
      </c>
      <c r="AJ12" s="2" t="s">
        <v>726</v>
      </c>
      <c r="AK12" s="2" t="s">
        <v>726</v>
      </c>
      <c r="AL12" s="2" t="s">
        <v>726</v>
      </c>
      <c r="AM12" s="2" t="s">
        <v>726</v>
      </c>
      <c r="AN12" s="2" t="s">
        <v>609</v>
      </c>
      <c r="AO12" s="2">
        <v>100</v>
      </c>
      <c r="AP12" s="2" t="s">
        <v>726</v>
      </c>
      <c r="AQ12" s="2">
        <v>0</v>
      </c>
      <c r="AR12" s="2">
        <v>0</v>
      </c>
      <c r="AV12" s="15">
        <f t="shared" si="2"/>
        <v>72.458999999999989</v>
      </c>
      <c r="AW12" s="15">
        <f t="shared" si="3"/>
        <v>65.215000000000003</v>
      </c>
      <c r="AX12" s="16">
        <f t="shared" si="4"/>
        <v>0.90002622172538971</v>
      </c>
      <c r="BA12" s="2">
        <f t="shared" si="5"/>
        <v>12.285</v>
      </c>
      <c r="BB12" s="2">
        <f t="shared" si="6"/>
        <v>12.285</v>
      </c>
      <c r="BC12" s="2">
        <f t="shared" si="7"/>
        <v>0</v>
      </c>
      <c r="BD12" s="2">
        <f t="shared" si="8"/>
        <v>0</v>
      </c>
      <c r="BE12" s="2">
        <f t="shared" si="9"/>
        <v>0</v>
      </c>
      <c r="BF12" s="2">
        <f t="shared" si="10"/>
        <v>0</v>
      </c>
      <c r="BJ12" s="2" t="str">
        <f t="shared" si="1"/>
        <v/>
      </c>
      <c r="BK12" s="2">
        <f>VLOOKUP(B12,Kraftvärmeprod!$B$1:$BH$550,MATCH($BA$1,Kraftvärmeprod!$B$1:$CC$1,0),FALSE)</f>
        <v>50.877000000000002</v>
      </c>
    </row>
    <row r="13" spans="1:63" ht="15" customHeight="1" x14ac:dyDescent="0.25">
      <c r="A13" s="2" t="s">
        <v>33</v>
      </c>
      <c r="B13" s="2" t="s">
        <v>37</v>
      </c>
      <c r="C13" s="2">
        <v>2017</v>
      </c>
      <c r="D13" s="2">
        <v>5.218</v>
      </c>
      <c r="E13" s="2">
        <v>6.0119999999999996</v>
      </c>
      <c r="F13" s="2" t="s">
        <v>726</v>
      </c>
      <c r="G13" s="2">
        <v>0.17299999999999999</v>
      </c>
      <c r="H13" s="2" t="s">
        <v>726</v>
      </c>
      <c r="I13" s="2" t="s">
        <v>726</v>
      </c>
      <c r="J13" s="2" t="s">
        <v>726</v>
      </c>
      <c r="K13" s="2" t="s">
        <v>726</v>
      </c>
      <c r="L13" s="2" t="s">
        <v>726</v>
      </c>
      <c r="M13" s="2" t="s">
        <v>609</v>
      </c>
      <c r="N13" s="2" t="s">
        <v>726</v>
      </c>
      <c r="O13" s="2" t="s">
        <v>726</v>
      </c>
      <c r="P13" s="2" t="s">
        <v>726</v>
      </c>
      <c r="Q13" s="2" t="s">
        <v>726</v>
      </c>
      <c r="R13" s="2" t="s">
        <v>726</v>
      </c>
      <c r="S13" s="2" t="s">
        <v>726</v>
      </c>
      <c r="T13" s="2" t="s">
        <v>726</v>
      </c>
      <c r="U13" s="2">
        <v>5.8390000000000004</v>
      </c>
      <c r="V13" s="2" t="s">
        <v>726</v>
      </c>
      <c r="W13" s="2" t="s">
        <v>726</v>
      </c>
      <c r="X13" s="2" t="s">
        <v>726</v>
      </c>
      <c r="Y13" s="2" t="s">
        <v>726</v>
      </c>
      <c r="Z13" s="2" t="s">
        <v>726</v>
      </c>
      <c r="AA13" s="2" t="s">
        <v>726</v>
      </c>
      <c r="AB13" s="2" t="s">
        <v>726</v>
      </c>
      <c r="AC13" s="2" t="s">
        <v>726</v>
      </c>
      <c r="AD13" s="2" t="s">
        <v>726</v>
      </c>
      <c r="AE13" s="2" t="s">
        <v>727</v>
      </c>
      <c r="AF13" s="2" t="s">
        <v>726</v>
      </c>
      <c r="AG13" s="2" t="s">
        <v>726</v>
      </c>
      <c r="AH13" s="2" t="s">
        <v>726</v>
      </c>
      <c r="AI13" s="2" t="s">
        <v>726</v>
      </c>
      <c r="AJ13" s="2" t="s">
        <v>726</v>
      </c>
      <c r="AK13" s="2" t="s">
        <v>726</v>
      </c>
      <c r="AL13" s="2" t="s">
        <v>726</v>
      </c>
      <c r="AM13" s="2" t="s">
        <v>726</v>
      </c>
      <c r="AN13" s="2" t="s">
        <v>609</v>
      </c>
      <c r="AO13" s="2" t="s">
        <v>726</v>
      </c>
      <c r="AP13" s="2" t="s">
        <v>726</v>
      </c>
      <c r="AQ13" s="2" t="s">
        <v>726</v>
      </c>
      <c r="AR13" s="2" t="s">
        <v>726</v>
      </c>
      <c r="AV13" s="15">
        <f t="shared" si="2"/>
        <v>6.0120000000000005</v>
      </c>
      <c r="AW13" s="15">
        <f t="shared" si="3"/>
        <v>5.218</v>
      </c>
      <c r="AX13" s="16">
        <f t="shared" si="4"/>
        <v>0.86793080505655351</v>
      </c>
      <c r="BA13" s="2">
        <f t="shared" si="5"/>
        <v>0</v>
      </c>
      <c r="BB13" s="2">
        <f t="shared" si="6"/>
        <v>0</v>
      </c>
      <c r="BC13" s="2">
        <f t="shared" si="7"/>
        <v>0</v>
      </c>
      <c r="BD13" s="2">
        <f t="shared" si="8"/>
        <v>0</v>
      </c>
      <c r="BE13" s="2">
        <f t="shared" si="9"/>
        <v>0</v>
      </c>
      <c r="BF13" s="2">
        <f t="shared" si="10"/>
        <v>0</v>
      </c>
      <c r="BJ13" s="2" t="str">
        <f t="shared" si="1"/>
        <v/>
      </c>
      <c r="BK13" s="2">
        <f>VLOOKUP(B13,Kraftvärmeprod!$B$1:$BH$550,MATCH($BA$1,Kraftvärmeprod!$B$1:$CC$1,0),FALSE)</f>
        <v>0</v>
      </c>
    </row>
    <row r="14" spans="1:63" ht="15" customHeight="1" x14ac:dyDescent="0.25">
      <c r="A14" s="2" t="s">
        <v>33</v>
      </c>
      <c r="B14" s="2" t="s">
        <v>38</v>
      </c>
      <c r="C14" s="2">
        <v>2017</v>
      </c>
      <c r="D14" s="2">
        <v>0.81799999999999995</v>
      </c>
      <c r="E14" s="2">
        <v>0.83799999999999997</v>
      </c>
      <c r="F14" s="2" t="s">
        <v>726</v>
      </c>
      <c r="G14" s="2">
        <v>9.7000000000000003E-2</v>
      </c>
      <c r="H14" s="2" t="s">
        <v>726</v>
      </c>
      <c r="I14" s="2" t="s">
        <v>726</v>
      </c>
      <c r="J14" s="2" t="s">
        <v>726</v>
      </c>
      <c r="K14" s="2" t="s">
        <v>726</v>
      </c>
      <c r="L14" s="2" t="s">
        <v>726</v>
      </c>
      <c r="M14" s="2" t="s">
        <v>609</v>
      </c>
      <c r="N14" s="2" t="s">
        <v>726</v>
      </c>
      <c r="O14" s="2" t="s">
        <v>726</v>
      </c>
      <c r="P14" s="2" t="s">
        <v>726</v>
      </c>
      <c r="Q14" s="2" t="s">
        <v>726</v>
      </c>
      <c r="R14" s="2" t="s">
        <v>726</v>
      </c>
      <c r="S14" s="2" t="s">
        <v>726</v>
      </c>
      <c r="T14" s="2" t="s">
        <v>726</v>
      </c>
      <c r="U14" s="2">
        <v>0.70099999999999996</v>
      </c>
      <c r="V14" s="2" t="s">
        <v>726</v>
      </c>
      <c r="W14" s="2" t="s">
        <v>726</v>
      </c>
      <c r="X14" s="2" t="s">
        <v>726</v>
      </c>
      <c r="Y14" s="2" t="s">
        <v>726</v>
      </c>
      <c r="Z14" s="2" t="s">
        <v>726</v>
      </c>
      <c r="AA14" s="2" t="s">
        <v>726</v>
      </c>
      <c r="AB14" s="2" t="s">
        <v>726</v>
      </c>
      <c r="AC14" s="2" t="s">
        <v>726</v>
      </c>
      <c r="AD14" s="2" t="s">
        <v>726</v>
      </c>
      <c r="AE14" s="2" t="s">
        <v>727</v>
      </c>
      <c r="AF14" s="2" t="s">
        <v>726</v>
      </c>
      <c r="AG14" s="2" t="s">
        <v>726</v>
      </c>
      <c r="AH14" s="2" t="s">
        <v>726</v>
      </c>
      <c r="AI14" s="2" t="s">
        <v>726</v>
      </c>
      <c r="AJ14" s="2" t="s">
        <v>726</v>
      </c>
      <c r="AK14" s="2" t="s">
        <v>726</v>
      </c>
      <c r="AL14" s="2">
        <v>0.04</v>
      </c>
      <c r="AM14" s="2">
        <v>0.04</v>
      </c>
      <c r="AN14" s="2" t="s">
        <v>609</v>
      </c>
      <c r="AO14" s="2" t="s">
        <v>726</v>
      </c>
      <c r="AP14" s="2" t="s">
        <v>726</v>
      </c>
      <c r="AQ14" s="2" t="s">
        <v>726</v>
      </c>
      <c r="AR14" s="2" t="s">
        <v>726</v>
      </c>
      <c r="AV14" s="15">
        <f t="shared" si="2"/>
        <v>0.83799999999999997</v>
      </c>
      <c r="AW14" s="15">
        <f t="shared" si="3"/>
        <v>0.81799999999999995</v>
      </c>
      <c r="AX14" s="16">
        <f t="shared" si="4"/>
        <v>0.9761336515513126</v>
      </c>
      <c r="BA14" s="2">
        <f t="shared" si="5"/>
        <v>0</v>
      </c>
      <c r="BB14" s="2">
        <f t="shared" si="6"/>
        <v>0</v>
      </c>
      <c r="BC14" s="2">
        <f t="shared" si="7"/>
        <v>0</v>
      </c>
      <c r="BD14" s="2">
        <f t="shared" si="8"/>
        <v>0</v>
      </c>
      <c r="BE14" s="2">
        <f t="shared" si="9"/>
        <v>0</v>
      </c>
      <c r="BF14" s="2">
        <f t="shared" si="10"/>
        <v>0</v>
      </c>
      <c r="BJ14" s="2" t="str">
        <f t="shared" si="1"/>
        <v/>
      </c>
      <c r="BK14" s="2">
        <f>VLOOKUP(B14,Kraftvärmeprod!$B$1:$BH$550,MATCH($BA$1,Kraftvärmeprod!$B$1:$CC$1,0),FALSE)</f>
        <v>0</v>
      </c>
    </row>
    <row r="15" spans="1:63" ht="15" customHeight="1" x14ac:dyDescent="0.25">
      <c r="A15" s="2" t="s">
        <v>39</v>
      </c>
      <c r="B15" s="2" t="s">
        <v>40</v>
      </c>
      <c r="C15" s="2">
        <v>2017</v>
      </c>
      <c r="D15" s="2">
        <v>137.12299999999999</v>
      </c>
      <c r="E15" s="2">
        <v>137.12299999999999</v>
      </c>
      <c r="F15" s="2" t="s">
        <v>726</v>
      </c>
      <c r="G15" s="2">
        <v>0.61899999999999999</v>
      </c>
      <c r="H15" s="2" t="s">
        <v>726</v>
      </c>
      <c r="I15" s="2" t="s">
        <v>726</v>
      </c>
      <c r="J15" s="2" t="s">
        <v>726</v>
      </c>
      <c r="K15" s="2" t="s">
        <v>726</v>
      </c>
      <c r="L15" s="2" t="s">
        <v>726</v>
      </c>
      <c r="M15" s="2" t="s">
        <v>609</v>
      </c>
      <c r="N15" s="2" t="s">
        <v>726</v>
      </c>
      <c r="O15" s="2" t="s">
        <v>726</v>
      </c>
      <c r="P15" s="2" t="s">
        <v>726</v>
      </c>
      <c r="Q15" s="2" t="s">
        <v>726</v>
      </c>
      <c r="R15" s="2" t="s">
        <v>726</v>
      </c>
      <c r="S15" s="2">
        <v>101</v>
      </c>
      <c r="T15" s="2" t="s">
        <v>8</v>
      </c>
      <c r="U15" s="2" t="s">
        <v>726</v>
      </c>
      <c r="V15" s="2" t="s">
        <v>726</v>
      </c>
      <c r="W15" s="2" t="s">
        <v>726</v>
      </c>
      <c r="X15" s="2" t="s">
        <v>726</v>
      </c>
      <c r="Y15" s="2" t="s">
        <v>726</v>
      </c>
      <c r="Z15" s="2">
        <v>4.96</v>
      </c>
      <c r="AA15" s="2" t="s">
        <v>726</v>
      </c>
      <c r="AB15" s="2" t="s">
        <v>726</v>
      </c>
      <c r="AC15" s="2" t="s">
        <v>726</v>
      </c>
      <c r="AD15" s="2" t="s">
        <v>726</v>
      </c>
      <c r="AE15" s="2" t="s">
        <v>727</v>
      </c>
      <c r="AF15" s="2" t="s">
        <v>726</v>
      </c>
      <c r="AG15" s="2">
        <v>1.444</v>
      </c>
      <c r="AH15" s="2">
        <v>29.1</v>
      </c>
      <c r="AI15" s="2" t="s">
        <v>726</v>
      </c>
      <c r="AJ15" s="2" t="s">
        <v>726</v>
      </c>
      <c r="AK15" s="2" t="s">
        <v>726</v>
      </c>
      <c r="AL15" s="2" t="s">
        <v>726</v>
      </c>
      <c r="AM15" s="2" t="s">
        <v>726</v>
      </c>
      <c r="AN15" s="2" t="s">
        <v>609</v>
      </c>
      <c r="AO15" s="2">
        <v>100</v>
      </c>
      <c r="AP15" s="2">
        <v>0</v>
      </c>
      <c r="AQ15" s="2">
        <v>0</v>
      </c>
      <c r="AR15" s="2" t="s">
        <v>726</v>
      </c>
      <c r="AV15" s="15">
        <f t="shared" si="2"/>
        <v>137.12299999999999</v>
      </c>
      <c r="AW15" s="15">
        <f t="shared" si="3"/>
        <v>137.12299999999999</v>
      </c>
      <c r="AX15" s="16">
        <f t="shared" si="4"/>
        <v>1</v>
      </c>
      <c r="BA15" s="2">
        <f t="shared" si="5"/>
        <v>29.1</v>
      </c>
      <c r="BB15" s="2">
        <f t="shared" si="6"/>
        <v>29.1</v>
      </c>
      <c r="BC15" s="2">
        <f t="shared" si="7"/>
        <v>0</v>
      </c>
      <c r="BD15" s="2">
        <f t="shared" si="8"/>
        <v>0</v>
      </c>
      <c r="BE15" s="2">
        <f t="shared" si="9"/>
        <v>0</v>
      </c>
      <c r="BF15" s="2">
        <f t="shared" si="10"/>
        <v>0</v>
      </c>
      <c r="BJ15" s="2" t="str">
        <f t="shared" si="1"/>
        <v/>
      </c>
      <c r="BK15" s="2">
        <f>VLOOKUP(B15,Kraftvärmeprod!$B$1:$BH$550,MATCH($BA$1,Kraftvärmeprod!$B$1:$CC$1,0),FALSE)</f>
        <v>0</v>
      </c>
    </row>
    <row r="16" spans="1:63" ht="15" customHeight="1" x14ac:dyDescent="0.25">
      <c r="A16" s="2" t="s">
        <v>41</v>
      </c>
      <c r="B16" s="2" t="s">
        <v>42</v>
      </c>
      <c r="C16" s="2">
        <v>2017</v>
      </c>
      <c r="D16" s="2">
        <v>70.7</v>
      </c>
      <c r="E16" s="2">
        <v>71</v>
      </c>
      <c r="F16" s="2" t="s">
        <v>726</v>
      </c>
      <c r="G16" s="2">
        <v>0.3</v>
      </c>
      <c r="H16" s="2" t="s">
        <v>726</v>
      </c>
      <c r="I16" s="2" t="s">
        <v>726</v>
      </c>
      <c r="J16" s="2" t="s">
        <v>726</v>
      </c>
      <c r="K16" s="2" t="s">
        <v>726</v>
      </c>
      <c r="L16" s="2" t="s">
        <v>726</v>
      </c>
      <c r="M16" s="2" t="s">
        <v>609</v>
      </c>
      <c r="N16" s="2" t="s">
        <v>726</v>
      </c>
      <c r="O16" s="2" t="s">
        <v>726</v>
      </c>
      <c r="P16" s="2" t="s">
        <v>726</v>
      </c>
      <c r="Q16" s="2" t="s">
        <v>726</v>
      </c>
      <c r="R16" s="2" t="s">
        <v>726</v>
      </c>
      <c r="S16" s="2">
        <v>70.7</v>
      </c>
      <c r="T16" s="2" t="s">
        <v>726</v>
      </c>
      <c r="U16" s="2" t="s">
        <v>726</v>
      </c>
      <c r="V16" s="2" t="s">
        <v>726</v>
      </c>
      <c r="W16" s="2" t="s">
        <v>726</v>
      </c>
      <c r="X16" s="2" t="s">
        <v>726</v>
      </c>
      <c r="Y16" s="2" t="s">
        <v>726</v>
      </c>
      <c r="Z16" s="2" t="s">
        <v>726</v>
      </c>
      <c r="AA16" s="2" t="s">
        <v>726</v>
      </c>
      <c r="AB16" s="2" t="s">
        <v>726</v>
      </c>
      <c r="AC16" s="2" t="s">
        <v>726</v>
      </c>
      <c r="AD16" s="2" t="s">
        <v>726</v>
      </c>
      <c r="AE16" s="2" t="s">
        <v>727</v>
      </c>
      <c r="AF16" s="2" t="s">
        <v>726</v>
      </c>
      <c r="AG16" s="2" t="s">
        <v>726</v>
      </c>
      <c r="AH16" s="2" t="s">
        <v>726</v>
      </c>
      <c r="AI16" s="2" t="s">
        <v>726</v>
      </c>
      <c r="AJ16" s="2" t="s">
        <v>726</v>
      </c>
      <c r="AK16" s="2" t="s">
        <v>726</v>
      </c>
      <c r="AL16" s="2" t="s">
        <v>726</v>
      </c>
      <c r="AM16" s="2" t="s">
        <v>726</v>
      </c>
      <c r="AN16" s="2" t="s">
        <v>609</v>
      </c>
      <c r="AO16" s="2" t="s">
        <v>726</v>
      </c>
      <c r="AP16" s="2" t="s">
        <v>726</v>
      </c>
      <c r="AQ16" s="2" t="s">
        <v>726</v>
      </c>
      <c r="AR16" s="2" t="s">
        <v>726</v>
      </c>
      <c r="AV16" s="15">
        <f t="shared" si="2"/>
        <v>71</v>
      </c>
      <c r="AW16" s="15">
        <f t="shared" si="3"/>
        <v>70.7</v>
      </c>
      <c r="AX16" s="16">
        <f t="shared" si="4"/>
        <v>0.99577464788732395</v>
      </c>
      <c r="BA16" s="2">
        <f t="shared" si="5"/>
        <v>0</v>
      </c>
      <c r="BB16" s="2">
        <f t="shared" si="6"/>
        <v>0</v>
      </c>
      <c r="BC16" s="2">
        <f t="shared" si="7"/>
        <v>0</v>
      </c>
      <c r="BD16" s="2">
        <f t="shared" si="8"/>
        <v>0</v>
      </c>
      <c r="BE16" s="2">
        <f t="shared" si="9"/>
        <v>0</v>
      </c>
      <c r="BF16" s="2">
        <f t="shared" si="10"/>
        <v>0</v>
      </c>
      <c r="BJ16" s="2" t="str">
        <f t="shared" si="1"/>
        <v/>
      </c>
      <c r="BK16" s="2">
        <f>VLOOKUP(B16,Kraftvärmeprod!$B$1:$BH$550,MATCH($BA$1,Kraftvärmeprod!$B$1:$CC$1,0),FALSE)</f>
        <v>0</v>
      </c>
    </row>
    <row r="17" spans="1:63" ht="15" customHeight="1" x14ac:dyDescent="0.25">
      <c r="A17" s="2" t="s">
        <v>41</v>
      </c>
      <c r="B17" s="2" t="s">
        <v>43</v>
      </c>
      <c r="C17" s="2">
        <v>2017</v>
      </c>
      <c r="D17" s="2">
        <v>13.3</v>
      </c>
      <c r="E17" s="2">
        <v>13.3</v>
      </c>
      <c r="F17" s="2" t="s">
        <v>726</v>
      </c>
      <c r="G17" s="2" t="s">
        <v>726</v>
      </c>
      <c r="H17" s="2" t="s">
        <v>726</v>
      </c>
      <c r="I17" s="2" t="s">
        <v>726</v>
      </c>
      <c r="J17" s="2" t="s">
        <v>726</v>
      </c>
      <c r="K17" s="2" t="s">
        <v>726</v>
      </c>
      <c r="L17" s="2" t="s">
        <v>726</v>
      </c>
      <c r="M17" s="2" t="s">
        <v>609</v>
      </c>
      <c r="N17" s="2" t="s">
        <v>726</v>
      </c>
      <c r="O17" s="2" t="s">
        <v>726</v>
      </c>
      <c r="P17" s="2" t="s">
        <v>726</v>
      </c>
      <c r="Q17" s="2" t="s">
        <v>726</v>
      </c>
      <c r="R17" s="2" t="s">
        <v>726</v>
      </c>
      <c r="S17" s="2">
        <v>13.3</v>
      </c>
      <c r="T17" s="2" t="s">
        <v>726</v>
      </c>
      <c r="U17" s="2" t="s">
        <v>726</v>
      </c>
      <c r="V17" s="2" t="s">
        <v>726</v>
      </c>
      <c r="W17" s="2" t="s">
        <v>726</v>
      </c>
      <c r="X17" s="2" t="s">
        <v>726</v>
      </c>
      <c r="Y17" s="2" t="s">
        <v>726</v>
      </c>
      <c r="Z17" s="2" t="s">
        <v>726</v>
      </c>
      <c r="AA17" s="2" t="s">
        <v>726</v>
      </c>
      <c r="AB17" s="2" t="s">
        <v>726</v>
      </c>
      <c r="AC17" s="2" t="s">
        <v>726</v>
      </c>
      <c r="AD17" s="2" t="s">
        <v>726</v>
      </c>
      <c r="AE17" s="2" t="s">
        <v>727</v>
      </c>
      <c r="AF17" s="2" t="s">
        <v>726</v>
      </c>
      <c r="AG17" s="2" t="s">
        <v>726</v>
      </c>
      <c r="AH17" s="2" t="s">
        <v>726</v>
      </c>
      <c r="AI17" s="2" t="s">
        <v>726</v>
      </c>
      <c r="AJ17" s="2" t="s">
        <v>726</v>
      </c>
      <c r="AK17" s="2" t="s">
        <v>726</v>
      </c>
      <c r="AL17" s="2" t="s">
        <v>726</v>
      </c>
      <c r="AM17" s="2" t="s">
        <v>726</v>
      </c>
      <c r="AN17" s="2" t="s">
        <v>609</v>
      </c>
      <c r="AO17" s="2" t="s">
        <v>726</v>
      </c>
      <c r="AP17" s="2" t="s">
        <v>726</v>
      </c>
      <c r="AQ17" s="2" t="s">
        <v>726</v>
      </c>
      <c r="AR17" s="2" t="s">
        <v>726</v>
      </c>
      <c r="AV17" s="15">
        <f t="shared" si="2"/>
        <v>13.3</v>
      </c>
      <c r="AW17" s="15">
        <f t="shared" si="3"/>
        <v>13.3</v>
      </c>
      <c r="AX17" s="16">
        <f t="shared" si="4"/>
        <v>1</v>
      </c>
      <c r="BA17" s="2">
        <f t="shared" si="5"/>
        <v>0</v>
      </c>
      <c r="BB17" s="2">
        <f t="shared" si="6"/>
        <v>0</v>
      </c>
      <c r="BC17" s="2">
        <f t="shared" si="7"/>
        <v>0</v>
      </c>
      <c r="BD17" s="2">
        <f t="shared" si="8"/>
        <v>0</v>
      </c>
      <c r="BE17" s="2">
        <f t="shared" si="9"/>
        <v>0</v>
      </c>
      <c r="BF17" s="2">
        <f t="shared" si="10"/>
        <v>0</v>
      </c>
      <c r="BJ17" s="2" t="str">
        <f t="shared" si="1"/>
        <v/>
      </c>
      <c r="BK17" s="2">
        <f>VLOOKUP(B17,Kraftvärmeprod!$B$1:$BH$550,MATCH($BA$1,Kraftvärmeprod!$B$1:$CC$1,0),FALSE)</f>
        <v>0</v>
      </c>
    </row>
    <row r="18" spans="1:63" ht="15" customHeight="1" x14ac:dyDescent="0.25">
      <c r="A18" s="2" t="s">
        <v>41</v>
      </c>
      <c r="B18" s="2" t="s">
        <v>44</v>
      </c>
      <c r="C18" s="2">
        <v>2017</v>
      </c>
      <c r="D18" s="2">
        <v>21.3</v>
      </c>
      <c r="E18" s="2">
        <v>21.3</v>
      </c>
      <c r="F18" s="2" t="s">
        <v>726</v>
      </c>
      <c r="G18" s="2" t="s">
        <v>726</v>
      </c>
      <c r="H18" s="2" t="s">
        <v>726</v>
      </c>
      <c r="I18" s="2" t="s">
        <v>726</v>
      </c>
      <c r="J18" s="2" t="s">
        <v>726</v>
      </c>
      <c r="K18" s="2" t="s">
        <v>726</v>
      </c>
      <c r="L18" s="2" t="s">
        <v>726</v>
      </c>
      <c r="M18" s="2" t="s">
        <v>609</v>
      </c>
      <c r="N18" s="2" t="s">
        <v>726</v>
      </c>
      <c r="O18" s="2" t="s">
        <v>726</v>
      </c>
      <c r="P18" s="2" t="s">
        <v>726</v>
      </c>
      <c r="Q18" s="2" t="s">
        <v>726</v>
      </c>
      <c r="R18" s="2" t="s">
        <v>726</v>
      </c>
      <c r="S18" s="2">
        <v>21.3</v>
      </c>
      <c r="T18" s="2" t="s">
        <v>726</v>
      </c>
      <c r="U18" s="2" t="s">
        <v>726</v>
      </c>
      <c r="V18" s="2" t="s">
        <v>726</v>
      </c>
      <c r="W18" s="2" t="s">
        <v>726</v>
      </c>
      <c r="X18" s="2" t="s">
        <v>726</v>
      </c>
      <c r="Y18" s="2" t="s">
        <v>726</v>
      </c>
      <c r="Z18" s="2" t="s">
        <v>726</v>
      </c>
      <c r="AA18" s="2" t="s">
        <v>726</v>
      </c>
      <c r="AB18" s="2" t="s">
        <v>726</v>
      </c>
      <c r="AC18" s="2" t="s">
        <v>726</v>
      </c>
      <c r="AD18" s="2" t="s">
        <v>726</v>
      </c>
      <c r="AE18" s="2" t="s">
        <v>727</v>
      </c>
      <c r="AF18" s="2" t="s">
        <v>726</v>
      </c>
      <c r="AG18" s="2" t="s">
        <v>726</v>
      </c>
      <c r="AH18" s="2" t="s">
        <v>726</v>
      </c>
      <c r="AI18" s="2" t="s">
        <v>726</v>
      </c>
      <c r="AJ18" s="2" t="s">
        <v>726</v>
      </c>
      <c r="AK18" s="2" t="s">
        <v>726</v>
      </c>
      <c r="AL18" s="2" t="s">
        <v>726</v>
      </c>
      <c r="AM18" s="2" t="s">
        <v>726</v>
      </c>
      <c r="AN18" s="2" t="s">
        <v>609</v>
      </c>
      <c r="AO18" s="2" t="s">
        <v>726</v>
      </c>
      <c r="AP18" s="2" t="s">
        <v>726</v>
      </c>
      <c r="AQ18" s="2" t="s">
        <v>726</v>
      </c>
      <c r="AR18" s="2" t="s">
        <v>726</v>
      </c>
      <c r="AV18" s="15">
        <f t="shared" si="2"/>
        <v>21.3</v>
      </c>
      <c r="AW18" s="15">
        <f t="shared" si="3"/>
        <v>21.3</v>
      </c>
      <c r="AX18" s="16">
        <f t="shared" si="4"/>
        <v>1</v>
      </c>
      <c r="BA18" s="2">
        <f t="shared" si="5"/>
        <v>0</v>
      </c>
      <c r="BB18" s="2">
        <f t="shared" si="6"/>
        <v>0</v>
      </c>
      <c r="BC18" s="2">
        <f t="shared" si="7"/>
        <v>0</v>
      </c>
      <c r="BD18" s="2">
        <f t="shared" si="8"/>
        <v>0</v>
      </c>
      <c r="BE18" s="2">
        <f t="shared" si="9"/>
        <v>0</v>
      </c>
      <c r="BF18" s="2">
        <f t="shared" si="10"/>
        <v>0</v>
      </c>
      <c r="BJ18" s="2" t="str">
        <f t="shared" si="1"/>
        <v/>
      </c>
      <c r="BK18" s="2">
        <f>VLOOKUP(B18,Kraftvärmeprod!$B$1:$BH$550,MATCH($BA$1,Kraftvärmeprod!$B$1:$CC$1,0),FALSE)</f>
        <v>0</v>
      </c>
    </row>
    <row r="19" spans="1:63" ht="15" customHeight="1" x14ac:dyDescent="0.25">
      <c r="A19" s="2" t="s">
        <v>45</v>
      </c>
      <c r="B19" s="2" t="s">
        <v>46</v>
      </c>
      <c r="C19" s="2">
        <v>2017</v>
      </c>
      <c r="D19" s="2">
        <v>27.75</v>
      </c>
      <c r="E19" s="2">
        <v>34.49</v>
      </c>
      <c r="F19" s="2" t="s">
        <v>726</v>
      </c>
      <c r="G19" s="2" t="s">
        <v>726</v>
      </c>
      <c r="H19" s="2" t="s">
        <v>726</v>
      </c>
      <c r="I19" s="2" t="s">
        <v>726</v>
      </c>
      <c r="J19" s="2" t="s">
        <v>726</v>
      </c>
      <c r="K19" s="2" t="s">
        <v>726</v>
      </c>
      <c r="L19" s="2" t="s">
        <v>726</v>
      </c>
      <c r="M19" s="2" t="s">
        <v>609</v>
      </c>
      <c r="N19" s="2">
        <v>0</v>
      </c>
      <c r="O19" s="2">
        <v>0</v>
      </c>
      <c r="P19" s="2">
        <v>29.07</v>
      </c>
      <c r="Q19" s="2">
        <v>0</v>
      </c>
      <c r="R19" s="2">
        <v>0</v>
      </c>
      <c r="S19" s="2">
        <v>0</v>
      </c>
      <c r="T19" s="2" t="s">
        <v>8</v>
      </c>
      <c r="U19" s="2">
        <v>5.42</v>
      </c>
      <c r="V19" s="2">
        <v>0</v>
      </c>
      <c r="W19" s="2">
        <v>0</v>
      </c>
      <c r="X19" s="2">
        <v>0</v>
      </c>
      <c r="Y19" s="2">
        <v>0</v>
      </c>
      <c r="Z19" s="2">
        <v>0</v>
      </c>
      <c r="AA19" s="2">
        <v>0</v>
      </c>
      <c r="AB19" s="2" t="s">
        <v>726</v>
      </c>
      <c r="AC19" s="2" t="s">
        <v>726</v>
      </c>
      <c r="AD19" s="2" t="s">
        <v>726</v>
      </c>
      <c r="AE19" s="2" t="s">
        <v>609</v>
      </c>
      <c r="AF19" s="2" t="s">
        <v>726</v>
      </c>
      <c r="AG19" s="2" t="s">
        <v>726</v>
      </c>
      <c r="AH19" s="2" t="s">
        <v>726</v>
      </c>
      <c r="AI19" s="2" t="s">
        <v>726</v>
      </c>
      <c r="AJ19" s="2" t="s">
        <v>726</v>
      </c>
      <c r="AK19" s="2" t="s">
        <v>726</v>
      </c>
      <c r="AL19" s="2" t="s">
        <v>726</v>
      </c>
      <c r="AM19" s="2" t="s">
        <v>726</v>
      </c>
      <c r="AN19" s="2" t="s">
        <v>609</v>
      </c>
      <c r="AO19" s="2" t="s">
        <v>726</v>
      </c>
      <c r="AP19" s="2" t="s">
        <v>726</v>
      </c>
      <c r="AQ19" s="2" t="s">
        <v>726</v>
      </c>
      <c r="AR19" s="2" t="s">
        <v>726</v>
      </c>
      <c r="AV19" s="15">
        <f t="shared" si="2"/>
        <v>34.49</v>
      </c>
      <c r="AW19" s="15">
        <f t="shared" si="3"/>
        <v>27.75</v>
      </c>
      <c r="AX19" s="16">
        <f t="shared" si="4"/>
        <v>0.80458103798202374</v>
      </c>
      <c r="BA19" s="2">
        <f t="shared" si="5"/>
        <v>0</v>
      </c>
      <c r="BB19" s="2">
        <f t="shared" si="6"/>
        <v>0</v>
      </c>
      <c r="BC19" s="2">
        <f t="shared" si="7"/>
        <v>0</v>
      </c>
      <c r="BD19" s="2">
        <f t="shared" si="8"/>
        <v>0</v>
      </c>
      <c r="BE19" s="2">
        <f t="shared" si="9"/>
        <v>0</v>
      </c>
      <c r="BF19" s="2">
        <f t="shared" si="10"/>
        <v>0</v>
      </c>
      <c r="BJ19" s="2" t="str">
        <f t="shared" si="1"/>
        <v/>
      </c>
      <c r="BK19" s="2">
        <f>VLOOKUP(B19,Kraftvärmeprod!$B$1:$BH$550,MATCH($BA$1,Kraftvärmeprod!$B$1:$CC$1,0),FALSE)</f>
        <v>0</v>
      </c>
    </row>
    <row r="20" spans="1:63" ht="15" customHeight="1" x14ac:dyDescent="0.25">
      <c r="A20" s="2" t="s">
        <v>728</v>
      </c>
      <c r="B20" s="9" t="s">
        <v>1109</v>
      </c>
      <c r="C20" s="2">
        <v>2017</v>
      </c>
      <c r="D20" s="2" t="s">
        <v>609</v>
      </c>
      <c r="E20" s="2" t="s">
        <v>609</v>
      </c>
      <c r="F20" s="2" t="s">
        <v>609</v>
      </c>
      <c r="G20" s="2" t="s">
        <v>609</v>
      </c>
      <c r="H20" s="2" t="s">
        <v>609</v>
      </c>
      <c r="I20" s="2" t="s">
        <v>609</v>
      </c>
      <c r="J20" s="2" t="s">
        <v>609</v>
      </c>
      <c r="K20" s="2" t="s">
        <v>609</v>
      </c>
      <c r="L20" s="2" t="s">
        <v>609</v>
      </c>
      <c r="M20" s="2" t="s">
        <v>609</v>
      </c>
      <c r="N20" s="2" t="s">
        <v>609</v>
      </c>
      <c r="O20" s="2" t="s">
        <v>609</v>
      </c>
      <c r="P20" s="2" t="s">
        <v>609</v>
      </c>
      <c r="Q20" s="2" t="s">
        <v>609</v>
      </c>
      <c r="R20" s="2" t="s">
        <v>609</v>
      </c>
      <c r="S20" s="2" t="s">
        <v>609</v>
      </c>
      <c r="T20" s="2" t="s">
        <v>609</v>
      </c>
      <c r="U20" s="2" t="s">
        <v>609</v>
      </c>
      <c r="V20" s="2" t="s">
        <v>609</v>
      </c>
      <c r="W20" s="2" t="s">
        <v>609</v>
      </c>
      <c r="X20" s="2" t="s">
        <v>609</v>
      </c>
      <c r="Y20" s="2" t="s">
        <v>609</v>
      </c>
      <c r="Z20" s="2" t="s">
        <v>609</v>
      </c>
      <c r="AA20" s="2" t="s">
        <v>609</v>
      </c>
      <c r="AB20" s="2" t="s">
        <v>609</v>
      </c>
      <c r="AC20" s="2" t="s">
        <v>609</v>
      </c>
      <c r="AD20" s="2" t="s">
        <v>609</v>
      </c>
      <c r="AE20" s="2" t="s">
        <v>609</v>
      </c>
      <c r="AF20" s="2" t="s">
        <v>609</v>
      </c>
      <c r="AG20" s="2" t="s">
        <v>609</v>
      </c>
      <c r="AH20" s="2" t="s">
        <v>609</v>
      </c>
      <c r="AI20" s="2" t="s">
        <v>609</v>
      </c>
      <c r="AJ20" s="2" t="s">
        <v>609</v>
      </c>
      <c r="AK20" s="2" t="s">
        <v>609</v>
      </c>
      <c r="AL20" s="2" t="s">
        <v>609</v>
      </c>
      <c r="AM20" s="2" t="s">
        <v>609</v>
      </c>
      <c r="AN20" s="2" t="s">
        <v>609</v>
      </c>
      <c r="AO20" s="2" t="s">
        <v>609</v>
      </c>
      <c r="AP20" s="2" t="s">
        <v>609</v>
      </c>
      <c r="AQ20" s="2" t="s">
        <v>609</v>
      </c>
      <c r="AR20" s="2" t="s">
        <v>609</v>
      </c>
      <c r="AV20" s="15">
        <f t="shared" si="2"/>
        <v>0</v>
      </c>
      <c r="AW20" s="15">
        <f t="shared" si="3"/>
        <v>0</v>
      </c>
      <c r="AX20" s="16" t="str">
        <f t="shared" si="4"/>
        <v/>
      </c>
      <c r="BA20" s="2">
        <f t="shared" si="5"/>
        <v>0</v>
      </c>
      <c r="BB20" s="2">
        <f t="shared" si="6"/>
        <v>0</v>
      </c>
      <c r="BC20" s="2">
        <f t="shared" si="7"/>
        <v>0</v>
      </c>
      <c r="BD20" s="2">
        <f t="shared" si="8"/>
        <v>0</v>
      </c>
      <c r="BE20" s="2">
        <f t="shared" si="9"/>
        <v>0</v>
      </c>
      <c r="BF20" s="2">
        <f t="shared" si="10"/>
        <v>0</v>
      </c>
      <c r="BJ20" s="2" t="str">
        <f t="shared" si="1"/>
        <v/>
      </c>
      <c r="BK20" s="2">
        <f>VLOOKUP(B20,Kraftvärmeprod!$B$1:$BH$550,MATCH($BA$1,Kraftvärmeprod!$B$1:$CC$1,0),FALSE)</f>
        <v>0</v>
      </c>
    </row>
    <row r="21" spans="1:63" ht="15" customHeight="1" x14ac:dyDescent="0.25">
      <c r="A21" s="2" t="s">
        <v>47</v>
      </c>
      <c r="B21" s="2" t="s">
        <v>48</v>
      </c>
      <c r="C21" s="2">
        <v>2017</v>
      </c>
      <c r="D21" s="2" t="s">
        <v>609</v>
      </c>
      <c r="E21" s="2" t="s">
        <v>609</v>
      </c>
      <c r="F21" s="2" t="s">
        <v>609</v>
      </c>
      <c r="G21" s="2" t="s">
        <v>609</v>
      </c>
      <c r="H21" s="2" t="s">
        <v>609</v>
      </c>
      <c r="I21" s="2" t="s">
        <v>609</v>
      </c>
      <c r="J21" s="2" t="s">
        <v>609</v>
      </c>
      <c r="K21" s="2" t="s">
        <v>609</v>
      </c>
      <c r="L21" s="2" t="s">
        <v>609</v>
      </c>
      <c r="M21" s="2" t="s">
        <v>609</v>
      </c>
      <c r="N21" s="2" t="s">
        <v>609</v>
      </c>
      <c r="O21" s="2" t="s">
        <v>609</v>
      </c>
      <c r="P21" s="2" t="s">
        <v>609</v>
      </c>
      <c r="Q21" s="2" t="s">
        <v>609</v>
      </c>
      <c r="R21" s="2" t="s">
        <v>609</v>
      </c>
      <c r="S21" s="2" t="s">
        <v>609</v>
      </c>
      <c r="T21" s="2" t="s">
        <v>609</v>
      </c>
      <c r="U21" s="2" t="s">
        <v>609</v>
      </c>
      <c r="V21" s="2" t="s">
        <v>609</v>
      </c>
      <c r="W21" s="2" t="s">
        <v>609</v>
      </c>
      <c r="X21" s="2" t="s">
        <v>609</v>
      </c>
      <c r="Y21" s="2" t="s">
        <v>609</v>
      </c>
      <c r="Z21" s="2" t="s">
        <v>609</v>
      </c>
      <c r="AA21" s="2" t="s">
        <v>609</v>
      </c>
      <c r="AB21" s="2" t="s">
        <v>609</v>
      </c>
      <c r="AC21" s="2" t="s">
        <v>609</v>
      </c>
      <c r="AD21" s="2" t="s">
        <v>609</v>
      </c>
      <c r="AE21" s="2" t="s">
        <v>609</v>
      </c>
      <c r="AF21" s="2" t="s">
        <v>609</v>
      </c>
      <c r="AG21" s="2" t="s">
        <v>609</v>
      </c>
      <c r="AH21" s="2" t="s">
        <v>609</v>
      </c>
      <c r="AI21" s="2" t="s">
        <v>609</v>
      </c>
      <c r="AJ21" s="2" t="s">
        <v>609</v>
      </c>
      <c r="AK21" s="2" t="s">
        <v>609</v>
      </c>
      <c r="AL21" s="2" t="s">
        <v>609</v>
      </c>
      <c r="AM21" s="2" t="s">
        <v>609</v>
      </c>
      <c r="AN21" s="2" t="s">
        <v>609</v>
      </c>
      <c r="AO21" s="2" t="s">
        <v>609</v>
      </c>
      <c r="AP21" s="2" t="s">
        <v>609</v>
      </c>
      <c r="AQ21" s="2" t="s">
        <v>609</v>
      </c>
      <c r="AR21" s="2" t="s">
        <v>609</v>
      </c>
      <c r="AV21" s="15">
        <f t="shared" si="2"/>
        <v>0</v>
      </c>
      <c r="AW21" s="15">
        <f t="shared" si="3"/>
        <v>0</v>
      </c>
      <c r="AX21" s="16" t="str">
        <f t="shared" si="4"/>
        <v/>
      </c>
      <c r="BA21" s="2">
        <f t="shared" si="5"/>
        <v>0</v>
      </c>
      <c r="BB21" s="2">
        <f t="shared" si="6"/>
        <v>0</v>
      </c>
      <c r="BC21" s="2">
        <f t="shared" si="7"/>
        <v>0</v>
      </c>
      <c r="BD21" s="2">
        <f t="shared" si="8"/>
        <v>0</v>
      </c>
      <c r="BE21" s="2">
        <f t="shared" si="9"/>
        <v>0</v>
      </c>
      <c r="BF21" s="2">
        <f t="shared" si="10"/>
        <v>0</v>
      </c>
      <c r="BJ21" s="2" t="str">
        <f t="shared" si="1"/>
        <v/>
      </c>
      <c r="BK21" s="2">
        <f>VLOOKUP(B21,Kraftvärmeprod!$B$1:$BH$550,MATCH($BA$1,Kraftvärmeprod!$B$1:$CC$1,0),FALSE)</f>
        <v>0</v>
      </c>
    </row>
    <row r="22" spans="1:63" ht="15" customHeight="1" x14ac:dyDescent="0.25">
      <c r="A22" s="2" t="s">
        <v>49</v>
      </c>
      <c r="B22" s="2" t="s">
        <v>50</v>
      </c>
      <c r="C22" s="2">
        <v>2017</v>
      </c>
      <c r="D22" s="2" t="s">
        <v>609</v>
      </c>
      <c r="E22" s="2" t="s">
        <v>609</v>
      </c>
      <c r="F22" s="2" t="s">
        <v>609</v>
      </c>
      <c r="G22" s="2" t="s">
        <v>609</v>
      </c>
      <c r="H22" s="2" t="s">
        <v>609</v>
      </c>
      <c r="I22" s="2" t="s">
        <v>609</v>
      </c>
      <c r="J22" s="2" t="s">
        <v>609</v>
      </c>
      <c r="K22" s="2" t="s">
        <v>609</v>
      </c>
      <c r="L22" s="2" t="s">
        <v>609</v>
      </c>
      <c r="M22" s="2" t="s">
        <v>609</v>
      </c>
      <c r="N22" s="2" t="s">
        <v>609</v>
      </c>
      <c r="O22" s="2" t="s">
        <v>609</v>
      </c>
      <c r="P22" s="2" t="s">
        <v>609</v>
      </c>
      <c r="Q22" s="2" t="s">
        <v>609</v>
      </c>
      <c r="R22" s="2" t="s">
        <v>609</v>
      </c>
      <c r="S22" s="2" t="s">
        <v>609</v>
      </c>
      <c r="T22" s="2" t="s">
        <v>609</v>
      </c>
      <c r="U22" s="2" t="s">
        <v>609</v>
      </c>
      <c r="V22" s="2" t="s">
        <v>609</v>
      </c>
      <c r="W22" s="2" t="s">
        <v>609</v>
      </c>
      <c r="X22" s="2" t="s">
        <v>609</v>
      </c>
      <c r="Y22" s="2" t="s">
        <v>609</v>
      </c>
      <c r="Z22" s="2" t="s">
        <v>609</v>
      </c>
      <c r="AA22" s="2" t="s">
        <v>609</v>
      </c>
      <c r="AB22" s="2" t="s">
        <v>609</v>
      </c>
      <c r="AC22" s="2" t="s">
        <v>609</v>
      </c>
      <c r="AD22" s="2" t="s">
        <v>609</v>
      </c>
      <c r="AE22" s="2" t="s">
        <v>609</v>
      </c>
      <c r="AF22" s="2" t="s">
        <v>609</v>
      </c>
      <c r="AG22" s="2" t="s">
        <v>609</v>
      </c>
      <c r="AH22" s="2" t="s">
        <v>609</v>
      </c>
      <c r="AI22" s="2" t="s">
        <v>609</v>
      </c>
      <c r="AJ22" s="2" t="s">
        <v>609</v>
      </c>
      <c r="AK22" s="2" t="s">
        <v>609</v>
      </c>
      <c r="AL22" s="2" t="s">
        <v>609</v>
      </c>
      <c r="AM22" s="2" t="s">
        <v>609</v>
      </c>
      <c r="AN22" s="2" t="s">
        <v>609</v>
      </c>
      <c r="AO22" s="2" t="s">
        <v>609</v>
      </c>
      <c r="AP22" s="2" t="s">
        <v>609</v>
      </c>
      <c r="AQ22" s="2" t="s">
        <v>609</v>
      </c>
      <c r="AR22" s="2" t="s">
        <v>609</v>
      </c>
      <c r="AV22" s="15">
        <f t="shared" si="2"/>
        <v>0</v>
      </c>
      <c r="AW22" s="15">
        <f t="shared" si="3"/>
        <v>0</v>
      </c>
      <c r="AX22" s="16" t="str">
        <f t="shared" si="4"/>
        <v/>
      </c>
      <c r="BA22" s="2">
        <f t="shared" si="5"/>
        <v>0</v>
      </c>
      <c r="BB22" s="2">
        <f t="shared" si="6"/>
        <v>0</v>
      </c>
      <c r="BC22" s="2">
        <f t="shared" si="7"/>
        <v>0</v>
      </c>
      <c r="BD22" s="2">
        <f t="shared" si="8"/>
        <v>0</v>
      </c>
      <c r="BE22" s="2">
        <f t="shared" si="9"/>
        <v>0</v>
      </c>
      <c r="BF22" s="2">
        <f t="shared" si="10"/>
        <v>0</v>
      </c>
      <c r="BJ22" s="2" t="str">
        <f t="shared" si="1"/>
        <v/>
      </c>
      <c r="BK22" s="2">
        <f>VLOOKUP(B22,Kraftvärmeprod!$B$1:$BH$550,MATCH($BA$1,Kraftvärmeprod!$B$1:$CC$1,0),FALSE)</f>
        <v>0</v>
      </c>
    </row>
    <row r="23" spans="1:63" ht="15" customHeight="1" x14ac:dyDescent="0.25">
      <c r="A23" s="2" t="s">
        <v>53</v>
      </c>
      <c r="B23" s="2" t="s">
        <v>54</v>
      </c>
      <c r="C23" s="2">
        <v>2017</v>
      </c>
      <c r="D23" s="2">
        <v>118.17</v>
      </c>
      <c r="E23" s="2">
        <v>123.17</v>
      </c>
      <c r="F23" s="2" t="s">
        <v>726</v>
      </c>
      <c r="G23" s="2">
        <v>0.97</v>
      </c>
      <c r="H23" s="2" t="s">
        <v>726</v>
      </c>
      <c r="I23" s="2">
        <v>1.7</v>
      </c>
      <c r="J23" s="2" t="s">
        <v>726</v>
      </c>
      <c r="K23" s="2" t="s">
        <v>726</v>
      </c>
      <c r="L23" s="2" t="s">
        <v>726</v>
      </c>
      <c r="M23" s="2" t="s">
        <v>609</v>
      </c>
      <c r="N23" s="2" t="s">
        <v>726</v>
      </c>
      <c r="O23" s="2" t="s">
        <v>726</v>
      </c>
      <c r="P23" s="2" t="s">
        <v>726</v>
      </c>
      <c r="Q23" s="2" t="s">
        <v>726</v>
      </c>
      <c r="R23" s="2" t="s">
        <v>726</v>
      </c>
      <c r="S23" s="2">
        <v>82.5</v>
      </c>
      <c r="T23" s="2" t="s">
        <v>8</v>
      </c>
      <c r="U23" s="2">
        <v>15.4</v>
      </c>
      <c r="V23" s="2" t="s">
        <v>726</v>
      </c>
      <c r="W23" s="2" t="s">
        <v>726</v>
      </c>
      <c r="X23" s="2" t="s">
        <v>726</v>
      </c>
      <c r="Y23" s="2" t="s">
        <v>726</v>
      </c>
      <c r="Z23" s="2" t="s">
        <v>726</v>
      </c>
      <c r="AA23" s="2" t="s">
        <v>726</v>
      </c>
      <c r="AB23" s="2" t="s">
        <v>726</v>
      </c>
      <c r="AC23" s="2" t="s">
        <v>726</v>
      </c>
      <c r="AD23" s="2" t="s">
        <v>726</v>
      </c>
      <c r="AE23" s="2" t="s">
        <v>727</v>
      </c>
      <c r="AF23" s="2" t="s">
        <v>726</v>
      </c>
      <c r="AG23" s="2">
        <v>1.4</v>
      </c>
      <c r="AH23" s="2">
        <v>21.2</v>
      </c>
      <c r="AI23" s="2" t="s">
        <v>726</v>
      </c>
      <c r="AJ23" s="2" t="s">
        <v>726</v>
      </c>
      <c r="AK23" s="2" t="s">
        <v>726</v>
      </c>
      <c r="AL23" s="2" t="s">
        <v>726</v>
      </c>
      <c r="AM23" s="2" t="s">
        <v>726</v>
      </c>
      <c r="AN23" s="2" t="s">
        <v>609</v>
      </c>
      <c r="AO23" s="2">
        <v>100</v>
      </c>
      <c r="AP23" s="2" t="s">
        <v>726</v>
      </c>
      <c r="AQ23" s="2" t="s">
        <v>726</v>
      </c>
      <c r="AR23" s="2" t="s">
        <v>726</v>
      </c>
      <c r="AV23" s="15">
        <f t="shared" si="2"/>
        <v>123.17</v>
      </c>
      <c r="AW23" s="15">
        <f t="shared" si="3"/>
        <v>118.17</v>
      </c>
      <c r="AX23" s="16">
        <f t="shared" si="4"/>
        <v>0.9594056994397987</v>
      </c>
      <c r="BA23" s="2">
        <f t="shared" si="5"/>
        <v>21.2</v>
      </c>
      <c r="BB23" s="2">
        <f t="shared" si="6"/>
        <v>21.2</v>
      </c>
      <c r="BC23" s="2">
        <f t="shared" si="7"/>
        <v>0</v>
      </c>
      <c r="BD23" s="2">
        <f t="shared" si="8"/>
        <v>0</v>
      </c>
      <c r="BE23" s="2">
        <f t="shared" si="9"/>
        <v>0</v>
      </c>
      <c r="BF23" s="2">
        <f t="shared" si="10"/>
        <v>0</v>
      </c>
      <c r="BJ23" s="2" t="str">
        <f t="shared" si="1"/>
        <v/>
      </c>
      <c r="BK23" s="2">
        <f>VLOOKUP(B23,Kraftvärmeprod!$B$1:$BH$550,MATCH($BA$1,Kraftvärmeprod!$B$1:$CC$1,0),FALSE)</f>
        <v>0</v>
      </c>
    </row>
    <row r="24" spans="1:63" ht="15" customHeight="1" x14ac:dyDescent="0.25">
      <c r="A24" s="2" t="s">
        <v>55</v>
      </c>
      <c r="B24" s="2" t="s">
        <v>56</v>
      </c>
      <c r="C24" s="2">
        <v>2017</v>
      </c>
      <c r="D24" s="2" t="s">
        <v>609</v>
      </c>
      <c r="E24" s="2" t="s">
        <v>609</v>
      </c>
      <c r="F24" s="2" t="s">
        <v>609</v>
      </c>
      <c r="G24" s="2" t="s">
        <v>609</v>
      </c>
      <c r="H24" s="2" t="s">
        <v>609</v>
      </c>
      <c r="I24" s="2" t="s">
        <v>609</v>
      </c>
      <c r="J24" s="2" t="s">
        <v>609</v>
      </c>
      <c r="K24" s="2" t="s">
        <v>609</v>
      </c>
      <c r="L24" s="2" t="s">
        <v>609</v>
      </c>
      <c r="M24" s="2" t="s">
        <v>609</v>
      </c>
      <c r="N24" s="2" t="s">
        <v>609</v>
      </c>
      <c r="O24" s="2" t="s">
        <v>609</v>
      </c>
      <c r="P24" s="2" t="s">
        <v>609</v>
      </c>
      <c r="Q24" s="2" t="s">
        <v>609</v>
      </c>
      <c r="R24" s="2" t="s">
        <v>609</v>
      </c>
      <c r="S24" s="2" t="s">
        <v>609</v>
      </c>
      <c r="T24" s="2" t="s">
        <v>609</v>
      </c>
      <c r="U24" s="2" t="s">
        <v>609</v>
      </c>
      <c r="V24" s="2" t="s">
        <v>609</v>
      </c>
      <c r="W24" s="2" t="s">
        <v>609</v>
      </c>
      <c r="X24" s="2" t="s">
        <v>609</v>
      </c>
      <c r="Y24" s="2" t="s">
        <v>609</v>
      </c>
      <c r="Z24" s="2" t="s">
        <v>609</v>
      </c>
      <c r="AA24" s="2" t="s">
        <v>609</v>
      </c>
      <c r="AB24" s="2" t="s">
        <v>609</v>
      </c>
      <c r="AC24" s="2" t="s">
        <v>609</v>
      </c>
      <c r="AD24" s="2" t="s">
        <v>609</v>
      </c>
      <c r="AE24" s="2" t="s">
        <v>609</v>
      </c>
      <c r="AF24" s="2" t="s">
        <v>609</v>
      </c>
      <c r="AG24" s="2" t="s">
        <v>609</v>
      </c>
      <c r="AH24" s="2" t="s">
        <v>609</v>
      </c>
      <c r="AI24" s="2" t="s">
        <v>609</v>
      </c>
      <c r="AJ24" s="2" t="s">
        <v>609</v>
      </c>
      <c r="AK24" s="2" t="s">
        <v>609</v>
      </c>
      <c r="AL24" s="2" t="s">
        <v>609</v>
      </c>
      <c r="AM24" s="2" t="s">
        <v>609</v>
      </c>
      <c r="AN24" s="2" t="s">
        <v>609</v>
      </c>
      <c r="AO24" s="2" t="s">
        <v>609</v>
      </c>
      <c r="AP24" s="2" t="s">
        <v>609</v>
      </c>
      <c r="AQ24" s="2" t="s">
        <v>609</v>
      </c>
      <c r="AR24" s="2" t="s">
        <v>609</v>
      </c>
      <c r="AV24" s="15">
        <f t="shared" si="2"/>
        <v>0</v>
      </c>
      <c r="AW24" s="15">
        <f t="shared" si="3"/>
        <v>0</v>
      </c>
      <c r="AX24" s="16" t="str">
        <f t="shared" si="4"/>
        <v/>
      </c>
      <c r="BA24" s="2">
        <f t="shared" si="5"/>
        <v>0</v>
      </c>
      <c r="BB24" s="2">
        <f t="shared" si="6"/>
        <v>0</v>
      </c>
      <c r="BC24" s="2">
        <f t="shared" si="7"/>
        <v>0</v>
      </c>
      <c r="BD24" s="2">
        <f t="shared" si="8"/>
        <v>0</v>
      </c>
      <c r="BE24" s="2">
        <f t="shared" si="9"/>
        <v>0</v>
      </c>
      <c r="BF24" s="2">
        <f t="shared" si="10"/>
        <v>0</v>
      </c>
      <c r="BJ24" s="2" t="str">
        <f t="shared" si="1"/>
        <v/>
      </c>
      <c r="BK24" s="2">
        <f>VLOOKUP(B24,Kraftvärmeprod!$B$1:$BH$550,MATCH($BA$1,Kraftvärmeprod!$B$1:$CC$1,0),FALSE)</f>
        <v>0</v>
      </c>
    </row>
    <row r="25" spans="1:63" ht="15" customHeight="1" x14ac:dyDescent="0.25">
      <c r="A25" s="2" t="s">
        <v>57</v>
      </c>
      <c r="B25" s="2" t="s">
        <v>58</v>
      </c>
      <c r="C25" s="2">
        <v>2017</v>
      </c>
      <c r="D25" s="2" t="s">
        <v>609</v>
      </c>
      <c r="E25" s="2" t="s">
        <v>609</v>
      </c>
      <c r="F25" s="2" t="s">
        <v>609</v>
      </c>
      <c r="G25" s="2" t="s">
        <v>609</v>
      </c>
      <c r="H25" s="2" t="s">
        <v>609</v>
      </c>
      <c r="I25" s="2" t="s">
        <v>609</v>
      </c>
      <c r="J25" s="2" t="s">
        <v>609</v>
      </c>
      <c r="K25" s="2" t="s">
        <v>609</v>
      </c>
      <c r="L25" s="2" t="s">
        <v>609</v>
      </c>
      <c r="M25" s="2" t="s">
        <v>609</v>
      </c>
      <c r="N25" s="2" t="s">
        <v>609</v>
      </c>
      <c r="O25" s="2" t="s">
        <v>609</v>
      </c>
      <c r="P25" s="2" t="s">
        <v>609</v>
      </c>
      <c r="Q25" s="2" t="s">
        <v>609</v>
      </c>
      <c r="R25" s="2" t="s">
        <v>609</v>
      </c>
      <c r="S25" s="2" t="s">
        <v>609</v>
      </c>
      <c r="T25" s="2" t="s">
        <v>609</v>
      </c>
      <c r="U25" s="2" t="s">
        <v>609</v>
      </c>
      <c r="V25" s="2" t="s">
        <v>609</v>
      </c>
      <c r="W25" s="2" t="s">
        <v>609</v>
      </c>
      <c r="X25" s="2" t="s">
        <v>609</v>
      </c>
      <c r="Y25" s="2" t="s">
        <v>609</v>
      </c>
      <c r="Z25" s="2" t="s">
        <v>609</v>
      </c>
      <c r="AA25" s="2" t="s">
        <v>609</v>
      </c>
      <c r="AB25" s="2" t="s">
        <v>609</v>
      </c>
      <c r="AC25" s="2" t="s">
        <v>609</v>
      </c>
      <c r="AD25" s="2" t="s">
        <v>609</v>
      </c>
      <c r="AE25" s="2" t="s">
        <v>609</v>
      </c>
      <c r="AF25" s="2" t="s">
        <v>609</v>
      </c>
      <c r="AG25" s="2" t="s">
        <v>609</v>
      </c>
      <c r="AH25" s="2" t="s">
        <v>609</v>
      </c>
      <c r="AI25" s="2" t="s">
        <v>609</v>
      </c>
      <c r="AJ25" s="2" t="s">
        <v>609</v>
      </c>
      <c r="AK25" s="2" t="s">
        <v>609</v>
      </c>
      <c r="AL25" s="2" t="s">
        <v>609</v>
      </c>
      <c r="AM25" s="2" t="s">
        <v>609</v>
      </c>
      <c r="AN25" s="2" t="s">
        <v>609</v>
      </c>
      <c r="AO25" s="2" t="s">
        <v>609</v>
      </c>
      <c r="AP25" s="2" t="s">
        <v>609</v>
      </c>
      <c r="AQ25" s="2" t="s">
        <v>609</v>
      </c>
      <c r="AR25" s="2" t="s">
        <v>609</v>
      </c>
      <c r="AV25" s="15">
        <f t="shared" si="2"/>
        <v>0</v>
      </c>
      <c r="AW25" s="15">
        <f t="shared" si="3"/>
        <v>0</v>
      </c>
      <c r="AX25" s="16" t="str">
        <f t="shared" si="4"/>
        <v/>
      </c>
      <c r="BA25" s="2">
        <f t="shared" si="5"/>
        <v>0</v>
      </c>
      <c r="BB25" s="2">
        <f t="shared" si="6"/>
        <v>0</v>
      </c>
      <c r="BC25" s="2">
        <f t="shared" si="7"/>
        <v>0</v>
      </c>
      <c r="BD25" s="2">
        <f t="shared" si="8"/>
        <v>0</v>
      </c>
      <c r="BE25" s="2">
        <f t="shared" si="9"/>
        <v>0</v>
      </c>
      <c r="BF25" s="2">
        <f t="shared" si="10"/>
        <v>0</v>
      </c>
      <c r="BJ25" s="2" t="str">
        <f t="shared" si="1"/>
        <v/>
      </c>
      <c r="BK25" s="2">
        <f>VLOOKUP(B25,Kraftvärmeprod!$B$1:$BH$550,MATCH($BA$1,Kraftvärmeprod!$B$1:$CC$1,0),FALSE)</f>
        <v>0</v>
      </c>
    </row>
    <row r="26" spans="1:63" ht="15" customHeight="1" x14ac:dyDescent="0.25">
      <c r="A26" s="2" t="s">
        <v>57</v>
      </c>
      <c r="B26" s="2" t="s">
        <v>59</v>
      </c>
      <c r="C26" s="2">
        <v>2017</v>
      </c>
      <c r="D26" s="2" t="s">
        <v>609</v>
      </c>
      <c r="E26" s="2" t="s">
        <v>609</v>
      </c>
      <c r="F26" s="2" t="s">
        <v>609</v>
      </c>
      <c r="G26" s="2" t="s">
        <v>609</v>
      </c>
      <c r="H26" s="2" t="s">
        <v>609</v>
      </c>
      <c r="I26" s="2" t="s">
        <v>609</v>
      </c>
      <c r="J26" s="2" t="s">
        <v>609</v>
      </c>
      <c r="K26" s="2" t="s">
        <v>609</v>
      </c>
      <c r="L26" s="2" t="s">
        <v>609</v>
      </c>
      <c r="M26" s="2" t="s">
        <v>609</v>
      </c>
      <c r="N26" s="2" t="s">
        <v>609</v>
      </c>
      <c r="O26" s="2" t="s">
        <v>609</v>
      </c>
      <c r="P26" s="2" t="s">
        <v>609</v>
      </c>
      <c r="Q26" s="2" t="s">
        <v>609</v>
      </c>
      <c r="R26" s="2" t="s">
        <v>609</v>
      </c>
      <c r="S26" s="2" t="s">
        <v>609</v>
      </c>
      <c r="T26" s="2" t="s">
        <v>609</v>
      </c>
      <c r="U26" s="2" t="s">
        <v>609</v>
      </c>
      <c r="V26" s="2" t="s">
        <v>609</v>
      </c>
      <c r="W26" s="2" t="s">
        <v>609</v>
      </c>
      <c r="X26" s="2" t="s">
        <v>609</v>
      </c>
      <c r="Y26" s="2" t="s">
        <v>609</v>
      </c>
      <c r="Z26" s="2" t="s">
        <v>609</v>
      </c>
      <c r="AA26" s="2" t="s">
        <v>609</v>
      </c>
      <c r="AB26" s="2" t="s">
        <v>609</v>
      </c>
      <c r="AC26" s="2" t="s">
        <v>609</v>
      </c>
      <c r="AD26" s="2" t="s">
        <v>609</v>
      </c>
      <c r="AE26" s="2" t="s">
        <v>609</v>
      </c>
      <c r="AF26" s="2" t="s">
        <v>609</v>
      </c>
      <c r="AG26" s="2" t="s">
        <v>609</v>
      </c>
      <c r="AH26" s="2" t="s">
        <v>609</v>
      </c>
      <c r="AI26" s="2" t="s">
        <v>609</v>
      </c>
      <c r="AJ26" s="2" t="s">
        <v>609</v>
      </c>
      <c r="AK26" s="2" t="s">
        <v>609</v>
      </c>
      <c r="AL26" s="2" t="s">
        <v>609</v>
      </c>
      <c r="AM26" s="2" t="s">
        <v>609</v>
      </c>
      <c r="AN26" s="2" t="s">
        <v>609</v>
      </c>
      <c r="AO26" s="2" t="s">
        <v>609</v>
      </c>
      <c r="AP26" s="2" t="s">
        <v>609</v>
      </c>
      <c r="AQ26" s="2" t="s">
        <v>609</v>
      </c>
      <c r="AR26" s="2" t="s">
        <v>609</v>
      </c>
      <c r="AV26" s="15">
        <f t="shared" si="2"/>
        <v>0</v>
      </c>
      <c r="AW26" s="15">
        <f t="shared" si="3"/>
        <v>0</v>
      </c>
      <c r="AX26" s="16" t="str">
        <f t="shared" si="4"/>
        <v/>
      </c>
      <c r="BA26" s="2">
        <f t="shared" si="5"/>
        <v>0</v>
      </c>
      <c r="BB26" s="2">
        <f t="shared" si="6"/>
        <v>0</v>
      </c>
      <c r="BC26" s="2">
        <f t="shared" si="7"/>
        <v>0</v>
      </c>
      <c r="BD26" s="2">
        <f t="shared" si="8"/>
        <v>0</v>
      </c>
      <c r="BE26" s="2">
        <f t="shared" si="9"/>
        <v>0</v>
      </c>
      <c r="BF26" s="2">
        <f t="shared" si="10"/>
        <v>0</v>
      </c>
      <c r="BJ26" s="2" t="str">
        <f t="shared" si="1"/>
        <v/>
      </c>
      <c r="BK26" s="2">
        <f>VLOOKUP(B26,Kraftvärmeprod!$B$1:$BH$550,MATCH($BA$1,Kraftvärmeprod!$B$1:$CC$1,0),FALSE)</f>
        <v>0</v>
      </c>
    </row>
    <row r="27" spans="1:63" ht="15" customHeight="1" x14ac:dyDescent="0.25">
      <c r="A27" s="2" t="s">
        <v>57</v>
      </c>
      <c r="B27" s="2" t="s">
        <v>60</v>
      </c>
      <c r="C27" s="2">
        <v>2017</v>
      </c>
      <c r="D27" s="2" t="s">
        <v>609</v>
      </c>
      <c r="E27" s="2" t="s">
        <v>609</v>
      </c>
      <c r="F27" s="2" t="s">
        <v>609</v>
      </c>
      <c r="G27" s="2" t="s">
        <v>609</v>
      </c>
      <c r="H27" s="2" t="s">
        <v>609</v>
      </c>
      <c r="I27" s="2" t="s">
        <v>609</v>
      </c>
      <c r="J27" s="2" t="s">
        <v>609</v>
      </c>
      <c r="K27" s="2" t="s">
        <v>609</v>
      </c>
      <c r="L27" s="2" t="s">
        <v>609</v>
      </c>
      <c r="M27" s="2" t="s">
        <v>609</v>
      </c>
      <c r="N27" s="2" t="s">
        <v>609</v>
      </c>
      <c r="O27" s="2" t="s">
        <v>609</v>
      </c>
      <c r="P27" s="2" t="s">
        <v>609</v>
      </c>
      <c r="Q27" s="2" t="s">
        <v>609</v>
      </c>
      <c r="R27" s="2" t="s">
        <v>609</v>
      </c>
      <c r="S27" s="2" t="s">
        <v>609</v>
      </c>
      <c r="T27" s="2" t="s">
        <v>609</v>
      </c>
      <c r="U27" s="2" t="s">
        <v>609</v>
      </c>
      <c r="V27" s="2" t="s">
        <v>609</v>
      </c>
      <c r="W27" s="2" t="s">
        <v>609</v>
      </c>
      <c r="X27" s="2" t="s">
        <v>609</v>
      </c>
      <c r="Y27" s="2" t="s">
        <v>609</v>
      </c>
      <c r="Z27" s="2" t="s">
        <v>609</v>
      </c>
      <c r="AA27" s="2" t="s">
        <v>609</v>
      </c>
      <c r="AB27" s="2" t="s">
        <v>609</v>
      </c>
      <c r="AC27" s="2" t="s">
        <v>609</v>
      </c>
      <c r="AD27" s="2" t="s">
        <v>609</v>
      </c>
      <c r="AE27" s="2" t="s">
        <v>609</v>
      </c>
      <c r="AF27" s="2" t="s">
        <v>609</v>
      </c>
      <c r="AG27" s="2" t="s">
        <v>609</v>
      </c>
      <c r="AH27" s="2" t="s">
        <v>609</v>
      </c>
      <c r="AI27" s="2" t="s">
        <v>609</v>
      </c>
      <c r="AJ27" s="2" t="s">
        <v>609</v>
      </c>
      <c r="AK27" s="2" t="s">
        <v>609</v>
      </c>
      <c r="AL27" s="2" t="s">
        <v>609</v>
      </c>
      <c r="AM27" s="2" t="s">
        <v>609</v>
      </c>
      <c r="AN27" s="2" t="s">
        <v>609</v>
      </c>
      <c r="AO27" s="2" t="s">
        <v>609</v>
      </c>
      <c r="AP27" s="2" t="s">
        <v>609</v>
      </c>
      <c r="AQ27" s="2" t="s">
        <v>609</v>
      </c>
      <c r="AR27" s="2" t="s">
        <v>609</v>
      </c>
      <c r="AV27" s="15">
        <f t="shared" si="2"/>
        <v>0</v>
      </c>
      <c r="AW27" s="15">
        <f t="shared" si="3"/>
        <v>0</v>
      </c>
      <c r="AX27" s="16" t="str">
        <f t="shared" si="4"/>
        <v/>
      </c>
      <c r="BA27" s="2">
        <f t="shared" si="5"/>
        <v>0</v>
      </c>
      <c r="BB27" s="2">
        <f t="shared" si="6"/>
        <v>0</v>
      </c>
      <c r="BC27" s="2">
        <f t="shared" si="7"/>
        <v>0</v>
      </c>
      <c r="BD27" s="2">
        <f t="shared" si="8"/>
        <v>0</v>
      </c>
      <c r="BE27" s="2">
        <f t="shared" si="9"/>
        <v>0</v>
      </c>
      <c r="BF27" s="2">
        <f t="shared" si="10"/>
        <v>0</v>
      </c>
      <c r="BJ27" s="2" t="str">
        <f t="shared" si="1"/>
        <v/>
      </c>
      <c r="BK27" s="2">
        <f>VLOOKUP(B27,Kraftvärmeprod!$B$1:$BH$550,MATCH($BA$1,Kraftvärmeprod!$B$1:$CC$1,0),FALSE)</f>
        <v>0</v>
      </c>
    </row>
    <row r="28" spans="1:63" ht="15" customHeight="1" x14ac:dyDescent="0.25">
      <c r="A28" s="2" t="s">
        <v>57</v>
      </c>
      <c r="B28" s="2" t="s">
        <v>61</v>
      </c>
      <c r="C28" s="2">
        <v>2017</v>
      </c>
      <c r="D28" s="2" t="s">
        <v>609</v>
      </c>
      <c r="E28" s="2" t="s">
        <v>609</v>
      </c>
      <c r="F28" s="2" t="s">
        <v>609</v>
      </c>
      <c r="G28" s="2" t="s">
        <v>609</v>
      </c>
      <c r="H28" s="2" t="s">
        <v>609</v>
      </c>
      <c r="I28" s="2" t="s">
        <v>609</v>
      </c>
      <c r="J28" s="2" t="s">
        <v>609</v>
      </c>
      <c r="K28" s="2" t="s">
        <v>609</v>
      </c>
      <c r="L28" s="2" t="s">
        <v>609</v>
      </c>
      <c r="M28" s="2" t="s">
        <v>609</v>
      </c>
      <c r="N28" s="2" t="s">
        <v>609</v>
      </c>
      <c r="O28" s="2" t="s">
        <v>609</v>
      </c>
      <c r="P28" s="2" t="s">
        <v>609</v>
      </c>
      <c r="Q28" s="2" t="s">
        <v>609</v>
      </c>
      <c r="R28" s="2" t="s">
        <v>609</v>
      </c>
      <c r="S28" s="2" t="s">
        <v>609</v>
      </c>
      <c r="T28" s="2" t="s">
        <v>609</v>
      </c>
      <c r="U28" s="2" t="s">
        <v>609</v>
      </c>
      <c r="V28" s="2" t="s">
        <v>609</v>
      </c>
      <c r="W28" s="2" t="s">
        <v>609</v>
      </c>
      <c r="X28" s="2" t="s">
        <v>609</v>
      </c>
      <c r="Y28" s="2" t="s">
        <v>609</v>
      </c>
      <c r="Z28" s="2" t="s">
        <v>609</v>
      </c>
      <c r="AA28" s="2" t="s">
        <v>609</v>
      </c>
      <c r="AB28" s="2" t="s">
        <v>609</v>
      </c>
      <c r="AC28" s="2" t="s">
        <v>609</v>
      </c>
      <c r="AD28" s="2" t="s">
        <v>609</v>
      </c>
      <c r="AE28" s="2" t="s">
        <v>609</v>
      </c>
      <c r="AF28" s="2" t="s">
        <v>609</v>
      </c>
      <c r="AG28" s="2" t="s">
        <v>609</v>
      </c>
      <c r="AH28" s="2" t="s">
        <v>609</v>
      </c>
      <c r="AI28" s="2" t="s">
        <v>609</v>
      </c>
      <c r="AJ28" s="2" t="s">
        <v>609</v>
      </c>
      <c r="AK28" s="2" t="s">
        <v>609</v>
      </c>
      <c r="AL28" s="2" t="s">
        <v>609</v>
      </c>
      <c r="AM28" s="2" t="s">
        <v>609</v>
      </c>
      <c r="AN28" s="2" t="s">
        <v>609</v>
      </c>
      <c r="AO28" s="2" t="s">
        <v>609</v>
      </c>
      <c r="AP28" s="2" t="s">
        <v>609</v>
      </c>
      <c r="AQ28" s="2" t="s">
        <v>609</v>
      </c>
      <c r="AR28" s="2" t="s">
        <v>609</v>
      </c>
      <c r="AV28" s="15">
        <f t="shared" si="2"/>
        <v>0</v>
      </c>
      <c r="AW28" s="15">
        <f t="shared" si="3"/>
        <v>0</v>
      </c>
      <c r="AX28" s="16" t="str">
        <f t="shared" si="4"/>
        <v/>
      </c>
      <c r="BA28" s="2">
        <f t="shared" si="5"/>
        <v>0</v>
      </c>
      <c r="BB28" s="2">
        <f t="shared" si="6"/>
        <v>0</v>
      </c>
      <c r="BC28" s="2">
        <f t="shared" si="7"/>
        <v>0</v>
      </c>
      <c r="BD28" s="2">
        <f t="shared" si="8"/>
        <v>0</v>
      </c>
      <c r="BE28" s="2">
        <f t="shared" si="9"/>
        <v>0</v>
      </c>
      <c r="BF28" s="2">
        <f t="shared" si="10"/>
        <v>0</v>
      </c>
      <c r="BJ28" s="2" t="str">
        <f t="shared" si="1"/>
        <v/>
      </c>
      <c r="BK28" s="2">
        <f>VLOOKUP(B28,Kraftvärmeprod!$B$1:$BH$550,MATCH($BA$1,Kraftvärmeprod!$B$1:$CC$1,0),FALSE)</f>
        <v>0</v>
      </c>
    </row>
    <row r="29" spans="1:63" ht="15" customHeight="1" x14ac:dyDescent="0.25">
      <c r="A29" s="2" t="s">
        <v>57</v>
      </c>
      <c r="B29" s="2" t="s">
        <v>62</v>
      </c>
      <c r="C29" s="2">
        <v>2017</v>
      </c>
      <c r="D29" s="2" t="s">
        <v>609</v>
      </c>
      <c r="E29" s="2" t="s">
        <v>609</v>
      </c>
      <c r="F29" s="2" t="s">
        <v>609</v>
      </c>
      <c r="G29" s="2" t="s">
        <v>609</v>
      </c>
      <c r="H29" s="2" t="s">
        <v>609</v>
      </c>
      <c r="I29" s="2" t="s">
        <v>609</v>
      </c>
      <c r="J29" s="2" t="s">
        <v>609</v>
      </c>
      <c r="K29" s="2" t="s">
        <v>609</v>
      </c>
      <c r="L29" s="2" t="s">
        <v>609</v>
      </c>
      <c r="M29" s="2" t="s">
        <v>609</v>
      </c>
      <c r="N29" s="2" t="s">
        <v>609</v>
      </c>
      <c r="O29" s="2" t="s">
        <v>609</v>
      </c>
      <c r="P29" s="2" t="s">
        <v>609</v>
      </c>
      <c r="Q29" s="2" t="s">
        <v>609</v>
      </c>
      <c r="R29" s="2" t="s">
        <v>609</v>
      </c>
      <c r="S29" s="2" t="s">
        <v>609</v>
      </c>
      <c r="T29" s="2" t="s">
        <v>609</v>
      </c>
      <c r="U29" s="2" t="s">
        <v>609</v>
      </c>
      <c r="V29" s="2" t="s">
        <v>609</v>
      </c>
      <c r="W29" s="2" t="s">
        <v>609</v>
      </c>
      <c r="X29" s="2" t="s">
        <v>609</v>
      </c>
      <c r="Y29" s="2" t="s">
        <v>609</v>
      </c>
      <c r="Z29" s="2" t="s">
        <v>609</v>
      </c>
      <c r="AA29" s="2" t="s">
        <v>609</v>
      </c>
      <c r="AB29" s="2" t="s">
        <v>609</v>
      </c>
      <c r="AC29" s="2" t="s">
        <v>609</v>
      </c>
      <c r="AD29" s="2" t="s">
        <v>609</v>
      </c>
      <c r="AE29" s="2" t="s">
        <v>609</v>
      </c>
      <c r="AF29" s="2" t="s">
        <v>609</v>
      </c>
      <c r="AG29" s="2" t="s">
        <v>609</v>
      </c>
      <c r="AH29" s="2" t="s">
        <v>609</v>
      </c>
      <c r="AI29" s="2" t="s">
        <v>609</v>
      </c>
      <c r="AJ29" s="2" t="s">
        <v>609</v>
      </c>
      <c r="AK29" s="2" t="s">
        <v>609</v>
      </c>
      <c r="AL29" s="2" t="s">
        <v>609</v>
      </c>
      <c r="AM29" s="2" t="s">
        <v>609</v>
      </c>
      <c r="AN29" s="2" t="s">
        <v>609</v>
      </c>
      <c r="AO29" s="2" t="s">
        <v>609</v>
      </c>
      <c r="AP29" s="2" t="s">
        <v>609</v>
      </c>
      <c r="AQ29" s="2" t="s">
        <v>609</v>
      </c>
      <c r="AR29" s="2" t="s">
        <v>609</v>
      </c>
      <c r="AV29" s="15">
        <f t="shared" si="2"/>
        <v>0</v>
      </c>
      <c r="AW29" s="15">
        <f t="shared" si="3"/>
        <v>0</v>
      </c>
      <c r="AX29" s="16" t="str">
        <f t="shared" si="4"/>
        <v/>
      </c>
      <c r="BA29" s="2">
        <f t="shared" si="5"/>
        <v>0</v>
      </c>
      <c r="BB29" s="2">
        <f t="shared" si="6"/>
        <v>0</v>
      </c>
      <c r="BC29" s="2">
        <f t="shared" si="7"/>
        <v>0</v>
      </c>
      <c r="BD29" s="2">
        <f t="shared" si="8"/>
        <v>0</v>
      </c>
      <c r="BE29" s="2">
        <f t="shared" si="9"/>
        <v>0</v>
      </c>
      <c r="BF29" s="2">
        <f t="shared" si="10"/>
        <v>0</v>
      </c>
      <c r="BJ29" s="2" t="str">
        <f t="shared" si="1"/>
        <v/>
      </c>
      <c r="BK29" s="2">
        <f>VLOOKUP(B29,Kraftvärmeprod!$B$1:$BH$550,MATCH($BA$1,Kraftvärmeprod!$B$1:$CC$1,0),FALSE)</f>
        <v>0</v>
      </c>
    </row>
    <row r="30" spans="1:63" ht="15" customHeight="1" x14ac:dyDescent="0.25">
      <c r="A30" s="2" t="s">
        <v>57</v>
      </c>
      <c r="B30" s="2" t="s">
        <v>63</v>
      </c>
      <c r="C30" s="2">
        <v>2017</v>
      </c>
      <c r="D30" s="2" t="s">
        <v>609</v>
      </c>
      <c r="E30" s="2" t="s">
        <v>609</v>
      </c>
      <c r="F30" s="2" t="s">
        <v>609</v>
      </c>
      <c r="G30" s="2" t="s">
        <v>609</v>
      </c>
      <c r="H30" s="2" t="s">
        <v>609</v>
      </c>
      <c r="I30" s="2" t="s">
        <v>609</v>
      </c>
      <c r="J30" s="2" t="s">
        <v>609</v>
      </c>
      <c r="K30" s="2" t="s">
        <v>609</v>
      </c>
      <c r="L30" s="2" t="s">
        <v>609</v>
      </c>
      <c r="M30" s="2" t="s">
        <v>609</v>
      </c>
      <c r="N30" s="2" t="s">
        <v>609</v>
      </c>
      <c r="O30" s="2" t="s">
        <v>609</v>
      </c>
      <c r="P30" s="2" t="s">
        <v>609</v>
      </c>
      <c r="Q30" s="2" t="s">
        <v>609</v>
      </c>
      <c r="R30" s="2" t="s">
        <v>609</v>
      </c>
      <c r="S30" s="2" t="s">
        <v>609</v>
      </c>
      <c r="T30" s="2" t="s">
        <v>609</v>
      </c>
      <c r="U30" s="2" t="s">
        <v>609</v>
      </c>
      <c r="V30" s="2" t="s">
        <v>609</v>
      </c>
      <c r="W30" s="2" t="s">
        <v>609</v>
      </c>
      <c r="X30" s="2" t="s">
        <v>609</v>
      </c>
      <c r="Y30" s="2" t="s">
        <v>609</v>
      </c>
      <c r="Z30" s="2" t="s">
        <v>609</v>
      </c>
      <c r="AA30" s="2" t="s">
        <v>609</v>
      </c>
      <c r="AB30" s="2" t="s">
        <v>609</v>
      </c>
      <c r="AC30" s="2" t="s">
        <v>609</v>
      </c>
      <c r="AD30" s="2" t="s">
        <v>609</v>
      </c>
      <c r="AE30" s="2" t="s">
        <v>609</v>
      </c>
      <c r="AF30" s="2" t="s">
        <v>609</v>
      </c>
      <c r="AG30" s="2" t="s">
        <v>609</v>
      </c>
      <c r="AH30" s="2" t="s">
        <v>609</v>
      </c>
      <c r="AI30" s="2" t="s">
        <v>609</v>
      </c>
      <c r="AJ30" s="2" t="s">
        <v>609</v>
      </c>
      <c r="AK30" s="2" t="s">
        <v>609</v>
      </c>
      <c r="AL30" s="2" t="s">
        <v>609</v>
      </c>
      <c r="AM30" s="2" t="s">
        <v>609</v>
      </c>
      <c r="AN30" s="2" t="s">
        <v>609</v>
      </c>
      <c r="AO30" s="2" t="s">
        <v>609</v>
      </c>
      <c r="AP30" s="2" t="s">
        <v>609</v>
      </c>
      <c r="AQ30" s="2" t="s">
        <v>609</v>
      </c>
      <c r="AR30" s="2" t="s">
        <v>609</v>
      </c>
      <c r="AV30" s="15">
        <f t="shared" si="2"/>
        <v>0</v>
      </c>
      <c r="AW30" s="15">
        <f t="shared" si="3"/>
        <v>0</v>
      </c>
      <c r="AX30" s="16" t="str">
        <f t="shared" si="4"/>
        <v/>
      </c>
      <c r="BA30" s="2">
        <f t="shared" si="5"/>
        <v>0</v>
      </c>
      <c r="BB30" s="2">
        <f t="shared" si="6"/>
        <v>0</v>
      </c>
      <c r="BC30" s="2">
        <f t="shared" si="7"/>
        <v>0</v>
      </c>
      <c r="BD30" s="2">
        <f t="shared" si="8"/>
        <v>0</v>
      </c>
      <c r="BE30" s="2">
        <f t="shared" si="9"/>
        <v>0</v>
      </c>
      <c r="BF30" s="2">
        <f t="shared" si="10"/>
        <v>0</v>
      </c>
      <c r="BJ30" s="2" t="str">
        <f t="shared" si="1"/>
        <v/>
      </c>
      <c r="BK30" s="2">
        <f>VLOOKUP(B30,Kraftvärmeprod!$B$1:$BH$550,MATCH($BA$1,Kraftvärmeprod!$B$1:$CC$1,0),FALSE)</f>
        <v>0</v>
      </c>
    </row>
    <row r="31" spans="1:63" ht="15" customHeight="1" x14ac:dyDescent="0.25">
      <c r="A31" s="2" t="s">
        <v>57</v>
      </c>
      <c r="B31" s="2" t="s">
        <v>64</v>
      </c>
      <c r="C31" s="2">
        <v>2017</v>
      </c>
      <c r="D31" s="2" t="s">
        <v>609</v>
      </c>
      <c r="E31" s="2" t="s">
        <v>609</v>
      </c>
      <c r="F31" s="2" t="s">
        <v>609</v>
      </c>
      <c r="G31" s="2" t="s">
        <v>609</v>
      </c>
      <c r="H31" s="2" t="s">
        <v>609</v>
      </c>
      <c r="I31" s="2" t="s">
        <v>609</v>
      </c>
      <c r="J31" s="2" t="s">
        <v>609</v>
      </c>
      <c r="K31" s="2" t="s">
        <v>609</v>
      </c>
      <c r="L31" s="2" t="s">
        <v>609</v>
      </c>
      <c r="M31" s="2" t="s">
        <v>609</v>
      </c>
      <c r="N31" s="2" t="s">
        <v>609</v>
      </c>
      <c r="O31" s="2" t="s">
        <v>609</v>
      </c>
      <c r="P31" s="2" t="s">
        <v>609</v>
      </c>
      <c r="Q31" s="2" t="s">
        <v>609</v>
      </c>
      <c r="R31" s="2" t="s">
        <v>609</v>
      </c>
      <c r="S31" s="2" t="s">
        <v>609</v>
      </c>
      <c r="T31" s="2" t="s">
        <v>609</v>
      </c>
      <c r="U31" s="2" t="s">
        <v>609</v>
      </c>
      <c r="V31" s="2" t="s">
        <v>609</v>
      </c>
      <c r="W31" s="2" t="s">
        <v>609</v>
      </c>
      <c r="X31" s="2" t="s">
        <v>609</v>
      </c>
      <c r="Y31" s="2" t="s">
        <v>609</v>
      </c>
      <c r="Z31" s="2" t="s">
        <v>609</v>
      </c>
      <c r="AA31" s="2" t="s">
        <v>609</v>
      </c>
      <c r="AB31" s="2" t="s">
        <v>609</v>
      </c>
      <c r="AC31" s="2" t="s">
        <v>609</v>
      </c>
      <c r="AD31" s="2" t="s">
        <v>609</v>
      </c>
      <c r="AE31" s="2" t="s">
        <v>609</v>
      </c>
      <c r="AF31" s="2" t="s">
        <v>609</v>
      </c>
      <c r="AG31" s="2" t="s">
        <v>609</v>
      </c>
      <c r="AH31" s="2" t="s">
        <v>609</v>
      </c>
      <c r="AI31" s="2" t="s">
        <v>609</v>
      </c>
      <c r="AJ31" s="2" t="s">
        <v>609</v>
      </c>
      <c r="AK31" s="2" t="s">
        <v>609</v>
      </c>
      <c r="AL31" s="2" t="s">
        <v>609</v>
      </c>
      <c r="AM31" s="2" t="s">
        <v>609</v>
      </c>
      <c r="AN31" s="2" t="s">
        <v>609</v>
      </c>
      <c r="AO31" s="2" t="s">
        <v>609</v>
      </c>
      <c r="AP31" s="2" t="s">
        <v>609</v>
      </c>
      <c r="AQ31" s="2" t="s">
        <v>609</v>
      </c>
      <c r="AR31" s="2" t="s">
        <v>609</v>
      </c>
      <c r="AV31" s="15">
        <f t="shared" si="2"/>
        <v>0</v>
      </c>
      <c r="AW31" s="15">
        <f t="shared" si="3"/>
        <v>0</v>
      </c>
      <c r="AX31" s="16" t="str">
        <f t="shared" si="4"/>
        <v/>
      </c>
      <c r="BA31" s="2">
        <f t="shared" si="5"/>
        <v>0</v>
      </c>
      <c r="BB31" s="2">
        <f t="shared" si="6"/>
        <v>0</v>
      </c>
      <c r="BC31" s="2">
        <f t="shared" si="7"/>
        <v>0</v>
      </c>
      <c r="BD31" s="2">
        <f t="shared" si="8"/>
        <v>0</v>
      </c>
      <c r="BE31" s="2">
        <f t="shared" si="9"/>
        <v>0</v>
      </c>
      <c r="BF31" s="2">
        <f t="shared" si="10"/>
        <v>0</v>
      </c>
      <c r="BJ31" s="2" t="str">
        <f t="shared" si="1"/>
        <v/>
      </c>
      <c r="BK31" s="2">
        <f>VLOOKUP(B31,Kraftvärmeprod!$B$1:$BH$550,MATCH($BA$1,Kraftvärmeprod!$B$1:$CC$1,0),FALSE)</f>
        <v>0</v>
      </c>
    </row>
    <row r="32" spans="1:63" ht="15" customHeight="1" x14ac:dyDescent="0.25">
      <c r="A32" s="2" t="s">
        <v>57</v>
      </c>
      <c r="B32" s="2" t="s">
        <v>65</v>
      </c>
      <c r="C32" s="2">
        <v>2017</v>
      </c>
      <c r="D32" s="2" t="s">
        <v>609</v>
      </c>
      <c r="E32" s="2" t="s">
        <v>609</v>
      </c>
      <c r="F32" s="2" t="s">
        <v>609</v>
      </c>
      <c r="G32" s="2" t="s">
        <v>609</v>
      </c>
      <c r="H32" s="2" t="s">
        <v>609</v>
      </c>
      <c r="I32" s="2" t="s">
        <v>609</v>
      </c>
      <c r="J32" s="2" t="s">
        <v>609</v>
      </c>
      <c r="K32" s="2" t="s">
        <v>609</v>
      </c>
      <c r="L32" s="2" t="s">
        <v>609</v>
      </c>
      <c r="M32" s="2" t="s">
        <v>609</v>
      </c>
      <c r="N32" s="2" t="s">
        <v>609</v>
      </c>
      <c r="O32" s="2" t="s">
        <v>609</v>
      </c>
      <c r="P32" s="2" t="s">
        <v>609</v>
      </c>
      <c r="Q32" s="2" t="s">
        <v>609</v>
      </c>
      <c r="R32" s="2" t="s">
        <v>609</v>
      </c>
      <c r="S32" s="2" t="s">
        <v>609</v>
      </c>
      <c r="T32" s="2" t="s">
        <v>609</v>
      </c>
      <c r="U32" s="2" t="s">
        <v>609</v>
      </c>
      <c r="V32" s="2" t="s">
        <v>609</v>
      </c>
      <c r="W32" s="2" t="s">
        <v>609</v>
      </c>
      <c r="X32" s="2" t="s">
        <v>609</v>
      </c>
      <c r="Y32" s="2" t="s">
        <v>609</v>
      </c>
      <c r="Z32" s="2" t="s">
        <v>609</v>
      </c>
      <c r="AA32" s="2" t="s">
        <v>609</v>
      </c>
      <c r="AB32" s="2" t="s">
        <v>609</v>
      </c>
      <c r="AC32" s="2" t="s">
        <v>609</v>
      </c>
      <c r="AD32" s="2" t="s">
        <v>609</v>
      </c>
      <c r="AE32" s="2" t="s">
        <v>609</v>
      </c>
      <c r="AF32" s="2" t="s">
        <v>609</v>
      </c>
      <c r="AG32" s="2" t="s">
        <v>609</v>
      </c>
      <c r="AH32" s="2" t="s">
        <v>609</v>
      </c>
      <c r="AI32" s="2" t="s">
        <v>609</v>
      </c>
      <c r="AJ32" s="2" t="s">
        <v>609</v>
      </c>
      <c r="AK32" s="2" t="s">
        <v>609</v>
      </c>
      <c r="AL32" s="2" t="s">
        <v>609</v>
      </c>
      <c r="AM32" s="2" t="s">
        <v>609</v>
      </c>
      <c r="AN32" s="2" t="s">
        <v>609</v>
      </c>
      <c r="AO32" s="2" t="s">
        <v>609</v>
      </c>
      <c r="AP32" s="2" t="s">
        <v>609</v>
      </c>
      <c r="AQ32" s="2" t="s">
        <v>609</v>
      </c>
      <c r="AR32" s="2" t="s">
        <v>609</v>
      </c>
      <c r="AV32" s="15">
        <f t="shared" si="2"/>
        <v>0</v>
      </c>
      <c r="AW32" s="15">
        <f t="shared" si="3"/>
        <v>0</v>
      </c>
      <c r="AX32" s="16" t="str">
        <f t="shared" si="4"/>
        <v/>
      </c>
      <c r="BA32" s="2">
        <f t="shared" si="5"/>
        <v>0</v>
      </c>
      <c r="BB32" s="2">
        <f t="shared" si="6"/>
        <v>0</v>
      </c>
      <c r="BC32" s="2">
        <f t="shared" si="7"/>
        <v>0</v>
      </c>
      <c r="BD32" s="2">
        <f t="shared" si="8"/>
        <v>0</v>
      </c>
      <c r="BE32" s="2">
        <f t="shared" si="9"/>
        <v>0</v>
      </c>
      <c r="BF32" s="2">
        <f t="shared" si="10"/>
        <v>0</v>
      </c>
      <c r="BJ32" s="2" t="str">
        <f t="shared" si="1"/>
        <v/>
      </c>
      <c r="BK32" s="2">
        <f>VLOOKUP(B32,Kraftvärmeprod!$B$1:$BH$550,MATCH($BA$1,Kraftvärmeprod!$B$1:$CC$1,0),FALSE)</f>
        <v>0</v>
      </c>
    </row>
    <row r="33" spans="1:63" ht="15" customHeight="1" x14ac:dyDescent="0.25">
      <c r="A33" s="2" t="s">
        <v>57</v>
      </c>
      <c r="B33" s="2" t="s">
        <v>66</v>
      </c>
      <c r="C33" s="2">
        <v>2017</v>
      </c>
      <c r="D33" s="2" t="s">
        <v>609</v>
      </c>
      <c r="E33" s="2" t="s">
        <v>609</v>
      </c>
      <c r="F33" s="2" t="s">
        <v>609</v>
      </c>
      <c r="G33" s="2" t="s">
        <v>609</v>
      </c>
      <c r="H33" s="2" t="s">
        <v>609</v>
      </c>
      <c r="I33" s="2" t="s">
        <v>609</v>
      </c>
      <c r="J33" s="2" t="s">
        <v>609</v>
      </c>
      <c r="K33" s="2" t="s">
        <v>609</v>
      </c>
      <c r="L33" s="2" t="s">
        <v>609</v>
      </c>
      <c r="M33" s="2" t="s">
        <v>609</v>
      </c>
      <c r="N33" s="2" t="s">
        <v>609</v>
      </c>
      <c r="O33" s="2" t="s">
        <v>609</v>
      </c>
      <c r="P33" s="2" t="s">
        <v>609</v>
      </c>
      <c r="Q33" s="2" t="s">
        <v>609</v>
      </c>
      <c r="R33" s="2" t="s">
        <v>609</v>
      </c>
      <c r="S33" s="2" t="s">
        <v>609</v>
      </c>
      <c r="T33" s="2" t="s">
        <v>609</v>
      </c>
      <c r="U33" s="2" t="s">
        <v>609</v>
      </c>
      <c r="V33" s="2" t="s">
        <v>609</v>
      </c>
      <c r="W33" s="2" t="s">
        <v>609</v>
      </c>
      <c r="X33" s="2" t="s">
        <v>609</v>
      </c>
      <c r="Y33" s="2" t="s">
        <v>609</v>
      </c>
      <c r="Z33" s="2" t="s">
        <v>609</v>
      </c>
      <c r="AA33" s="2" t="s">
        <v>609</v>
      </c>
      <c r="AB33" s="2" t="s">
        <v>609</v>
      </c>
      <c r="AC33" s="2" t="s">
        <v>609</v>
      </c>
      <c r="AD33" s="2" t="s">
        <v>609</v>
      </c>
      <c r="AE33" s="2" t="s">
        <v>609</v>
      </c>
      <c r="AF33" s="2" t="s">
        <v>609</v>
      </c>
      <c r="AG33" s="2" t="s">
        <v>609</v>
      </c>
      <c r="AH33" s="2" t="s">
        <v>609</v>
      </c>
      <c r="AI33" s="2" t="s">
        <v>609</v>
      </c>
      <c r="AJ33" s="2" t="s">
        <v>609</v>
      </c>
      <c r="AK33" s="2" t="s">
        <v>609</v>
      </c>
      <c r="AL33" s="2" t="s">
        <v>609</v>
      </c>
      <c r="AM33" s="2" t="s">
        <v>609</v>
      </c>
      <c r="AN33" s="2" t="s">
        <v>609</v>
      </c>
      <c r="AO33" s="2" t="s">
        <v>609</v>
      </c>
      <c r="AP33" s="2" t="s">
        <v>609</v>
      </c>
      <c r="AQ33" s="2" t="s">
        <v>609</v>
      </c>
      <c r="AR33" s="2" t="s">
        <v>609</v>
      </c>
      <c r="AV33" s="15">
        <f t="shared" si="2"/>
        <v>0</v>
      </c>
      <c r="AW33" s="15">
        <f t="shared" si="3"/>
        <v>0</v>
      </c>
      <c r="AX33" s="16" t="str">
        <f t="shared" si="4"/>
        <v/>
      </c>
      <c r="BA33" s="2">
        <f t="shared" si="5"/>
        <v>0</v>
      </c>
      <c r="BB33" s="2">
        <f t="shared" si="6"/>
        <v>0</v>
      </c>
      <c r="BC33" s="2">
        <f t="shared" si="7"/>
        <v>0</v>
      </c>
      <c r="BD33" s="2">
        <f t="shared" si="8"/>
        <v>0</v>
      </c>
      <c r="BE33" s="2">
        <f t="shared" si="9"/>
        <v>0</v>
      </c>
      <c r="BF33" s="2">
        <f t="shared" si="10"/>
        <v>0</v>
      </c>
      <c r="BJ33" s="2" t="str">
        <f t="shared" si="1"/>
        <v/>
      </c>
      <c r="BK33" s="2">
        <f>VLOOKUP(B33,Kraftvärmeprod!$B$1:$BH$550,MATCH($BA$1,Kraftvärmeprod!$B$1:$CC$1,0),FALSE)</f>
        <v>0</v>
      </c>
    </row>
    <row r="34" spans="1:63" ht="15" customHeight="1" x14ac:dyDescent="0.25">
      <c r="A34" s="2" t="s">
        <v>57</v>
      </c>
      <c r="B34" s="2" t="s">
        <v>67</v>
      </c>
      <c r="C34" s="2">
        <v>2017</v>
      </c>
      <c r="D34" s="2" t="s">
        <v>609</v>
      </c>
      <c r="E34" s="2" t="s">
        <v>609</v>
      </c>
      <c r="F34" s="2" t="s">
        <v>609</v>
      </c>
      <c r="G34" s="2" t="s">
        <v>609</v>
      </c>
      <c r="H34" s="2" t="s">
        <v>609</v>
      </c>
      <c r="I34" s="2" t="s">
        <v>609</v>
      </c>
      <c r="J34" s="2" t="s">
        <v>609</v>
      </c>
      <c r="K34" s="2" t="s">
        <v>609</v>
      </c>
      <c r="L34" s="2" t="s">
        <v>609</v>
      </c>
      <c r="M34" s="2" t="s">
        <v>609</v>
      </c>
      <c r="N34" s="2" t="s">
        <v>609</v>
      </c>
      <c r="O34" s="2" t="s">
        <v>609</v>
      </c>
      <c r="P34" s="2" t="s">
        <v>609</v>
      </c>
      <c r="Q34" s="2" t="s">
        <v>609</v>
      </c>
      <c r="R34" s="2" t="s">
        <v>609</v>
      </c>
      <c r="S34" s="2" t="s">
        <v>609</v>
      </c>
      <c r="T34" s="2" t="s">
        <v>609</v>
      </c>
      <c r="U34" s="2" t="s">
        <v>609</v>
      </c>
      <c r="V34" s="2" t="s">
        <v>609</v>
      </c>
      <c r="W34" s="2" t="s">
        <v>609</v>
      </c>
      <c r="X34" s="2" t="s">
        <v>609</v>
      </c>
      <c r="Y34" s="2" t="s">
        <v>609</v>
      </c>
      <c r="Z34" s="2" t="s">
        <v>609</v>
      </c>
      <c r="AA34" s="2" t="s">
        <v>609</v>
      </c>
      <c r="AB34" s="2" t="s">
        <v>609</v>
      </c>
      <c r="AC34" s="2" t="s">
        <v>609</v>
      </c>
      <c r="AD34" s="2" t="s">
        <v>609</v>
      </c>
      <c r="AE34" s="2" t="s">
        <v>609</v>
      </c>
      <c r="AF34" s="2" t="s">
        <v>609</v>
      </c>
      <c r="AG34" s="2" t="s">
        <v>609</v>
      </c>
      <c r="AH34" s="2" t="s">
        <v>609</v>
      </c>
      <c r="AI34" s="2" t="s">
        <v>609</v>
      </c>
      <c r="AJ34" s="2" t="s">
        <v>609</v>
      </c>
      <c r="AK34" s="2" t="s">
        <v>609</v>
      </c>
      <c r="AL34" s="2" t="s">
        <v>609</v>
      </c>
      <c r="AM34" s="2" t="s">
        <v>609</v>
      </c>
      <c r="AN34" s="2" t="s">
        <v>609</v>
      </c>
      <c r="AO34" s="2" t="s">
        <v>609</v>
      </c>
      <c r="AP34" s="2" t="s">
        <v>609</v>
      </c>
      <c r="AQ34" s="2" t="s">
        <v>609</v>
      </c>
      <c r="AR34" s="2" t="s">
        <v>609</v>
      </c>
      <c r="AV34" s="15">
        <f t="shared" si="2"/>
        <v>0</v>
      </c>
      <c r="AW34" s="15">
        <f t="shared" si="3"/>
        <v>0</v>
      </c>
      <c r="AX34" s="16" t="str">
        <f t="shared" si="4"/>
        <v/>
      </c>
      <c r="BA34" s="2">
        <f t="shared" si="5"/>
        <v>0</v>
      </c>
      <c r="BB34" s="2">
        <f t="shared" si="6"/>
        <v>0</v>
      </c>
      <c r="BC34" s="2">
        <f t="shared" si="7"/>
        <v>0</v>
      </c>
      <c r="BD34" s="2">
        <f t="shared" si="8"/>
        <v>0</v>
      </c>
      <c r="BE34" s="2">
        <f t="shared" si="9"/>
        <v>0</v>
      </c>
      <c r="BF34" s="2">
        <f t="shared" si="10"/>
        <v>0</v>
      </c>
      <c r="BJ34" s="2" t="str">
        <f t="shared" si="1"/>
        <v/>
      </c>
      <c r="BK34" s="2">
        <f>VLOOKUP(B34,Kraftvärmeprod!$B$1:$BH$550,MATCH($BA$1,Kraftvärmeprod!$B$1:$CC$1,0),FALSE)</f>
        <v>0</v>
      </c>
    </row>
    <row r="35" spans="1:63" ht="15" customHeight="1" x14ac:dyDescent="0.25">
      <c r="A35" s="2" t="s">
        <v>68</v>
      </c>
      <c r="B35" s="2" t="s">
        <v>69</v>
      </c>
      <c r="C35" s="2">
        <v>2017</v>
      </c>
      <c r="D35" s="2">
        <v>206</v>
      </c>
      <c r="E35" s="2">
        <v>225</v>
      </c>
      <c r="F35" s="2" t="s">
        <v>726</v>
      </c>
      <c r="G35" s="2">
        <v>3</v>
      </c>
      <c r="H35" s="2" t="s">
        <v>726</v>
      </c>
      <c r="I35" s="2">
        <v>5</v>
      </c>
      <c r="J35" s="2" t="s">
        <v>726</v>
      </c>
      <c r="K35" s="2" t="s">
        <v>726</v>
      </c>
      <c r="L35" s="2" t="s">
        <v>726</v>
      </c>
      <c r="M35" s="2" t="s">
        <v>609</v>
      </c>
      <c r="N35" s="2" t="s">
        <v>726</v>
      </c>
      <c r="O35" s="2" t="s">
        <v>726</v>
      </c>
      <c r="P35" s="2">
        <v>5</v>
      </c>
      <c r="Q35" s="2">
        <v>30</v>
      </c>
      <c r="R35" s="2" t="s">
        <v>726</v>
      </c>
      <c r="S35" s="2" t="s">
        <v>726</v>
      </c>
      <c r="T35" s="2" t="s">
        <v>8</v>
      </c>
      <c r="U35" s="2" t="s">
        <v>726</v>
      </c>
      <c r="V35" s="2" t="s">
        <v>726</v>
      </c>
      <c r="W35" s="2" t="s">
        <v>726</v>
      </c>
      <c r="X35" s="2">
        <v>8</v>
      </c>
      <c r="Y35" s="2" t="s">
        <v>726</v>
      </c>
      <c r="Z35" s="2">
        <v>1</v>
      </c>
      <c r="AA35" s="2" t="s">
        <v>726</v>
      </c>
      <c r="AB35" s="2">
        <v>6</v>
      </c>
      <c r="AC35" s="2">
        <v>132</v>
      </c>
      <c r="AD35" s="2">
        <v>1</v>
      </c>
      <c r="AE35" s="2" t="s">
        <v>730</v>
      </c>
      <c r="AF35" s="2">
        <v>39.83</v>
      </c>
      <c r="AG35" s="2" t="s">
        <v>726</v>
      </c>
      <c r="AH35" s="2">
        <v>35</v>
      </c>
      <c r="AI35" s="2" t="s">
        <v>726</v>
      </c>
      <c r="AJ35" s="2" t="s">
        <v>726</v>
      </c>
      <c r="AK35" s="2" t="s">
        <v>726</v>
      </c>
      <c r="AL35" s="2" t="s">
        <v>726</v>
      </c>
      <c r="AM35" s="2" t="s">
        <v>726</v>
      </c>
      <c r="AN35" s="2" t="s">
        <v>609</v>
      </c>
      <c r="AO35" s="2">
        <v>21</v>
      </c>
      <c r="AP35" s="2">
        <v>77</v>
      </c>
      <c r="AQ35" s="2">
        <v>0</v>
      </c>
      <c r="AR35" s="2">
        <v>2</v>
      </c>
      <c r="AV35" s="15">
        <f t="shared" si="2"/>
        <v>225</v>
      </c>
      <c r="AW35" s="15">
        <f t="shared" si="3"/>
        <v>206</v>
      </c>
      <c r="AX35" s="16">
        <f t="shared" si="4"/>
        <v>0.91555555555555557</v>
      </c>
      <c r="BA35" s="2">
        <f t="shared" si="5"/>
        <v>35</v>
      </c>
      <c r="BB35" s="2">
        <f t="shared" si="6"/>
        <v>7.35</v>
      </c>
      <c r="BC35" s="2">
        <f t="shared" si="7"/>
        <v>26.95</v>
      </c>
      <c r="BD35" s="2">
        <f t="shared" si="8"/>
        <v>0</v>
      </c>
      <c r="BE35" s="2">
        <f t="shared" si="9"/>
        <v>0.70000000000000007</v>
      </c>
      <c r="BF35" s="2">
        <f t="shared" si="10"/>
        <v>0</v>
      </c>
      <c r="BJ35" s="2" t="str">
        <f t="shared" si="1"/>
        <v/>
      </c>
      <c r="BK35" s="2">
        <f>VLOOKUP(B35,Kraftvärmeprod!$B$1:$BH$550,MATCH($BA$1,Kraftvärmeprod!$B$1:$CC$1,0),FALSE)</f>
        <v>18</v>
      </c>
    </row>
    <row r="36" spans="1:63" ht="15" customHeight="1" x14ac:dyDescent="0.25">
      <c r="A36" s="2" t="s">
        <v>72</v>
      </c>
      <c r="B36" s="2" t="s">
        <v>73</v>
      </c>
      <c r="C36" s="2">
        <v>2017</v>
      </c>
      <c r="D36" s="2">
        <v>20.05</v>
      </c>
      <c r="E36" s="2">
        <v>23.59</v>
      </c>
      <c r="F36" s="2" t="s">
        <v>726</v>
      </c>
      <c r="G36" s="2">
        <v>0.62</v>
      </c>
      <c r="H36" s="2" t="s">
        <v>726</v>
      </c>
      <c r="I36" s="2" t="s">
        <v>726</v>
      </c>
      <c r="J36" s="2" t="s">
        <v>726</v>
      </c>
      <c r="K36" s="2" t="s">
        <v>726</v>
      </c>
      <c r="L36" s="2" t="s">
        <v>726</v>
      </c>
      <c r="M36" s="2" t="s">
        <v>609</v>
      </c>
      <c r="N36" s="2" t="s">
        <v>726</v>
      </c>
      <c r="O36" s="2" t="s">
        <v>726</v>
      </c>
      <c r="P36" s="2">
        <v>12.13</v>
      </c>
      <c r="Q36" s="2">
        <v>9</v>
      </c>
      <c r="R36" s="2" t="s">
        <v>726</v>
      </c>
      <c r="S36" s="2" t="s">
        <v>726</v>
      </c>
      <c r="T36" s="2" t="s">
        <v>8</v>
      </c>
      <c r="U36" s="2" t="s">
        <v>726</v>
      </c>
      <c r="V36" s="2" t="s">
        <v>726</v>
      </c>
      <c r="W36" s="2" t="s">
        <v>726</v>
      </c>
      <c r="X36" s="2" t="s">
        <v>726</v>
      </c>
      <c r="Y36" s="2" t="s">
        <v>726</v>
      </c>
      <c r="Z36" s="2" t="s">
        <v>726</v>
      </c>
      <c r="AA36" s="2" t="s">
        <v>726</v>
      </c>
      <c r="AB36" s="2" t="s">
        <v>726</v>
      </c>
      <c r="AC36" s="2" t="s">
        <v>726</v>
      </c>
      <c r="AD36" s="2" t="s">
        <v>726</v>
      </c>
      <c r="AE36" s="2" t="s">
        <v>727</v>
      </c>
      <c r="AF36" s="2" t="s">
        <v>726</v>
      </c>
      <c r="AG36" s="2" t="s">
        <v>726</v>
      </c>
      <c r="AH36" s="2">
        <v>1.84</v>
      </c>
      <c r="AI36" s="2" t="s">
        <v>726</v>
      </c>
      <c r="AJ36" s="2" t="s">
        <v>726</v>
      </c>
      <c r="AK36" s="2" t="s">
        <v>726</v>
      </c>
      <c r="AL36" s="2" t="s">
        <v>726</v>
      </c>
      <c r="AM36" s="2" t="s">
        <v>726</v>
      </c>
      <c r="AN36" s="2" t="s">
        <v>609</v>
      </c>
      <c r="AO36" s="2">
        <v>100</v>
      </c>
      <c r="AP36" s="2">
        <v>0</v>
      </c>
      <c r="AQ36" s="2">
        <v>0</v>
      </c>
      <c r="AR36" s="2">
        <v>0</v>
      </c>
      <c r="AV36" s="15">
        <f t="shared" si="2"/>
        <v>23.59</v>
      </c>
      <c r="AW36" s="15">
        <f t="shared" si="3"/>
        <v>20.05</v>
      </c>
      <c r="AX36" s="16">
        <f t="shared" si="4"/>
        <v>0.84993641373463336</v>
      </c>
      <c r="BA36" s="2">
        <f t="shared" si="5"/>
        <v>1.84</v>
      </c>
      <c r="BB36" s="2">
        <f t="shared" si="6"/>
        <v>1.84</v>
      </c>
      <c r="BC36" s="2">
        <f t="shared" si="7"/>
        <v>0</v>
      </c>
      <c r="BD36" s="2">
        <f t="shared" si="8"/>
        <v>0</v>
      </c>
      <c r="BE36" s="2">
        <f t="shared" si="9"/>
        <v>0</v>
      </c>
      <c r="BF36" s="2">
        <f t="shared" si="10"/>
        <v>0</v>
      </c>
      <c r="BJ36" s="2" t="str">
        <f t="shared" si="1"/>
        <v/>
      </c>
      <c r="BK36" s="2">
        <f>VLOOKUP(B36,Kraftvärmeprod!$B$1:$BH$550,MATCH($BA$1,Kraftvärmeprod!$B$1:$CC$1,0),FALSE)</f>
        <v>0</v>
      </c>
    </row>
    <row r="37" spans="1:63" ht="15" customHeight="1" x14ac:dyDescent="0.25">
      <c r="A37" s="2" t="s">
        <v>72</v>
      </c>
      <c r="B37" s="2" t="s">
        <v>74</v>
      </c>
      <c r="C37" s="2">
        <v>2017</v>
      </c>
      <c r="D37" s="2">
        <v>33.07</v>
      </c>
      <c r="E37" s="2">
        <v>40.229999999999997</v>
      </c>
      <c r="F37" s="2" t="s">
        <v>726</v>
      </c>
      <c r="G37" s="2">
        <v>0.62</v>
      </c>
      <c r="H37" s="2">
        <v>1.2</v>
      </c>
      <c r="I37" s="2" t="s">
        <v>726</v>
      </c>
      <c r="J37" s="2" t="s">
        <v>726</v>
      </c>
      <c r="K37" s="2" t="s">
        <v>726</v>
      </c>
      <c r="L37" s="2" t="s">
        <v>726</v>
      </c>
      <c r="M37" s="2" t="s">
        <v>609</v>
      </c>
      <c r="N37" s="2" t="s">
        <v>726</v>
      </c>
      <c r="O37" s="2">
        <v>2.4</v>
      </c>
      <c r="P37" s="2">
        <v>2.5</v>
      </c>
      <c r="Q37" s="2">
        <v>2.5</v>
      </c>
      <c r="R37" s="2" t="s">
        <v>726</v>
      </c>
      <c r="S37" s="2" t="s">
        <v>726</v>
      </c>
      <c r="T37" s="2" t="s">
        <v>8</v>
      </c>
      <c r="U37" s="2" t="s">
        <v>726</v>
      </c>
      <c r="V37" s="2" t="s">
        <v>726</v>
      </c>
      <c r="W37" s="2" t="s">
        <v>726</v>
      </c>
      <c r="X37" s="2">
        <v>27.8</v>
      </c>
      <c r="Y37" s="2" t="s">
        <v>726</v>
      </c>
      <c r="Z37" s="2" t="s">
        <v>726</v>
      </c>
      <c r="AA37" s="2" t="s">
        <v>726</v>
      </c>
      <c r="AB37" s="2" t="s">
        <v>726</v>
      </c>
      <c r="AC37" s="2">
        <v>2</v>
      </c>
      <c r="AD37" s="2" t="s">
        <v>726</v>
      </c>
      <c r="AE37" s="2" t="s">
        <v>730</v>
      </c>
      <c r="AF37" s="2">
        <v>40.5</v>
      </c>
      <c r="AG37" s="2" t="s">
        <v>726</v>
      </c>
      <c r="AH37" s="2">
        <v>1.21</v>
      </c>
      <c r="AI37" s="2" t="s">
        <v>726</v>
      </c>
      <c r="AJ37" s="2" t="s">
        <v>726</v>
      </c>
      <c r="AK37" s="2" t="s">
        <v>726</v>
      </c>
      <c r="AL37" s="2" t="s">
        <v>726</v>
      </c>
      <c r="AM37" s="2" t="s">
        <v>726</v>
      </c>
      <c r="AN37" s="2" t="s">
        <v>609</v>
      </c>
      <c r="AO37" s="2">
        <v>83.5</v>
      </c>
      <c r="AP37" s="2">
        <v>16.5</v>
      </c>
      <c r="AQ37" s="2">
        <v>0</v>
      </c>
      <c r="AR37" s="2">
        <v>0</v>
      </c>
      <c r="AV37" s="15">
        <f t="shared" si="2"/>
        <v>40.229999999999997</v>
      </c>
      <c r="AW37" s="15">
        <f t="shared" si="3"/>
        <v>33.07</v>
      </c>
      <c r="AX37" s="16">
        <f t="shared" si="4"/>
        <v>0.82202336564752676</v>
      </c>
      <c r="BA37" s="2">
        <f t="shared" si="5"/>
        <v>1.21</v>
      </c>
      <c r="BB37" s="2">
        <f t="shared" si="6"/>
        <v>1.0103499999999999</v>
      </c>
      <c r="BC37" s="2">
        <f t="shared" si="7"/>
        <v>0.19964999999999999</v>
      </c>
      <c r="BD37" s="2">
        <f t="shared" si="8"/>
        <v>0</v>
      </c>
      <c r="BE37" s="2">
        <f t="shared" si="9"/>
        <v>0</v>
      </c>
      <c r="BF37" s="2">
        <f t="shared" si="10"/>
        <v>0</v>
      </c>
      <c r="BJ37" s="2" t="str">
        <f t="shared" si="1"/>
        <v/>
      </c>
      <c r="BK37" s="2">
        <f>VLOOKUP(B37,Kraftvärmeprod!$B$1:$BH$550,MATCH($BA$1,Kraftvärmeprod!$B$1:$CC$1,0),FALSE)</f>
        <v>11</v>
      </c>
    </row>
    <row r="38" spans="1:63" ht="15" customHeight="1" x14ac:dyDescent="0.25">
      <c r="A38" s="2" t="s">
        <v>72</v>
      </c>
      <c r="B38" s="2" t="s">
        <v>75</v>
      </c>
      <c r="C38" s="2">
        <v>2017</v>
      </c>
      <c r="D38" s="2">
        <v>25.54</v>
      </c>
      <c r="E38" s="2">
        <v>29.28</v>
      </c>
      <c r="F38" s="2" t="s">
        <v>726</v>
      </c>
      <c r="G38" s="2">
        <v>0.21</v>
      </c>
      <c r="H38" s="2" t="s">
        <v>726</v>
      </c>
      <c r="I38" s="2" t="s">
        <v>726</v>
      </c>
      <c r="J38" s="2" t="s">
        <v>726</v>
      </c>
      <c r="K38" s="2" t="s">
        <v>726</v>
      </c>
      <c r="L38" s="2" t="s">
        <v>726</v>
      </c>
      <c r="M38" s="2" t="s">
        <v>609</v>
      </c>
      <c r="N38" s="2" t="s">
        <v>726</v>
      </c>
      <c r="O38" s="2">
        <v>12.5</v>
      </c>
      <c r="P38" s="2" t="s">
        <v>726</v>
      </c>
      <c r="Q38" s="2">
        <v>12.5</v>
      </c>
      <c r="R38" s="2" t="s">
        <v>726</v>
      </c>
      <c r="S38" s="2" t="s">
        <v>726</v>
      </c>
      <c r="T38" s="2" t="s">
        <v>8</v>
      </c>
      <c r="U38" s="2" t="s">
        <v>726</v>
      </c>
      <c r="V38" s="2" t="s">
        <v>726</v>
      </c>
      <c r="W38" s="2" t="s">
        <v>726</v>
      </c>
      <c r="X38" s="2" t="s">
        <v>726</v>
      </c>
      <c r="Y38" s="2" t="s">
        <v>726</v>
      </c>
      <c r="Z38" s="2" t="s">
        <v>726</v>
      </c>
      <c r="AA38" s="2" t="s">
        <v>726</v>
      </c>
      <c r="AB38" s="2" t="s">
        <v>726</v>
      </c>
      <c r="AC38" s="2" t="s">
        <v>726</v>
      </c>
      <c r="AD38" s="2" t="s">
        <v>726</v>
      </c>
      <c r="AE38" s="2" t="s">
        <v>727</v>
      </c>
      <c r="AF38" s="2" t="s">
        <v>726</v>
      </c>
      <c r="AG38" s="2" t="s">
        <v>726</v>
      </c>
      <c r="AH38" s="2">
        <v>4.07</v>
      </c>
      <c r="AI38" s="2" t="s">
        <v>726</v>
      </c>
      <c r="AJ38" s="2" t="s">
        <v>726</v>
      </c>
      <c r="AK38" s="2" t="s">
        <v>726</v>
      </c>
      <c r="AL38" s="2" t="s">
        <v>726</v>
      </c>
      <c r="AM38" s="2" t="s">
        <v>726</v>
      </c>
      <c r="AN38" s="2" t="s">
        <v>609</v>
      </c>
      <c r="AO38" s="2">
        <v>100</v>
      </c>
      <c r="AP38" s="2">
        <v>0</v>
      </c>
      <c r="AQ38" s="2">
        <v>0</v>
      </c>
      <c r="AR38" s="2">
        <v>0</v>
      </c>
      <c r="AV38" s="15">
        <f t="shared" si="2"/>
        <v>29.28</v>
      </c>
      <c r="AW38" s="15">
        <f t="shared" si="3"/>
        <v>25.54</v>
      </c>
      <c r="AX38" s="16">
        <f t="shared" si="4"/>
        <v>0.87226775956284142</v>
      </c>
      <c r="BA38" s="2">
        <f t="shared" si="5"/>
        <v>4.07</v>
      </c>
      <c r="BB38" s="2">
        <f t="shared" si="6"/>
        <v>4.07</v>
      </c>
      <c r="BC38" s="2">
        <f t="shared" si="7"/>
        <v>0</v>
      </c>
      <c r="BD38" s="2">
        <f t="shared" si="8"/>
        <v>0</v>
      </c>
      <c r="BE38" s="2">
        <f t="shared" si="9"/>
        <v>0</v>
      </c>
      <c r="BF38" s="2">
        <f t="shared" si="10"/>
        <v>0</v>
      </c>
      <c r="BJ38" s="2" t="str">
        <f t="shared" si="1"/>
        <v/>
      </c>
      <c r="BK38" s="2">
        <f>VLOOKUP(B38,Kraftvärmeprod!$B$1:$BH$550,MATCH($BA$1,Kraftvärmeprod!$B$1:$CC$1,0),FALSE)</f>
        <v>0</v>
      </c>
    </row>
    <row r="39" spans="1:63" ht="15" customHeight="1" x14ac:dyDescent="0.25">
      <c r="A39" s="2" t="s">
        <v>76</v>
      </c>
      <c r="B39" s="2" t="s">
        <v>77</v>
      </c>
      <c r="C39" s="2">
        <v>2017</v>
      </c>
      <c r="D39" s="2">
        <v>31.155999999999999</v>
      </c>
      <c r="E39" s="2">
        <v>33.700000000000003</v>
      </c>
      <c r="F39" s="2" t="s">
        <v>726</v>
      </c>
      <c r="G39" s="2">
        <v>0.1</v>
      </c>
      <c r="H39" s="2" t="s">
        <v>726</v>
      </c>
      <c r="I39" s="2" t="s">
        <v>726</v>
      </c>
      <c r="J39" s="2" t="s">
        <v>726</v>
      </c>
      <c r="K39" s="2" t="s">
        <v>726</v>
      </c>
      <c r="L39" s="2" t="s">
        <v>726</v>
      </c>
      <c r="M39" s="2" t="s">
        <v>609</v>
      </c>
      <c r="N39" s="2" t="s">
        <v>726</v>
      </c>
      <c r="O39" s="2" t="s">
        <v>726</v>
      </c>
      <c r="P39" s="2">
        <v>29</v>
      </c>
      <c r="Q39" s="2" t="s">
        <v>726</v>
      </c>
      <c r="R39" s="2" t="s">
        <v>726</v>
      </c>
      <c r="S39" s="2" t="s">
        <v>726</v>
      </c>
      <c r="T39" s="2" t="s">
        <v>726</v>
      </c>
      <c r="U39" s="2" t="s">
        <v>726</v>
      </c>
      <c r="V39" s="2" t="s">
        <v>726</v>
      </c>
      <c r="W39" s="2" t="s">
        <v>726</v>
      </c>
      <c r="X39" s="2" t="s">
        <v>726</v>
      </c>
      <c r="Y39" s="2" t="s">
        <v>726</v>
      </c>
      <c r="Z39" s="2" t="s">
        <v>726</v>
      </c>
      <c r="AA39" s="2" t="s">
        <v>726</v>
      </c>
      <c r="AB39" s="2" t="s">
        <v>726</v>
      </c>
      <c r="AC39" s="2" t="s">
        <v>726</v>
      </c>
      <c r="AD39" s="2" t="s">
        <v>726</v>
      </c>
      <c r="AE39" s="2" t="s">
        <v>609</v>
      </c>
      <c r="AF39" s="2" t="s">
        <v>726</v>
      </c>
      <c r="AG39" s="2" t="s">
        <v>726</v>
      </c>
      <c r="AH39" s="2">
        <v>4.5999999999999996</v>
      </c>
      <c r="AI39" s="2" t="s">
        <v>726</v>
      </c>
      <c r="AJ39" s="2" t="s">
        <v>726</v>
      </c>
      <c r="AK39" s="2" t="s">
        <v>726</v>
      </c>
      <c r="AL39" s="2" t="s">
        <v>726</v>
      </c>
      <c r="AM39" s="2" t="s">
        <v>726</v>
      </c>
      <c r="AN39" s="2" t="s">
        <v>609</v>
      </c>
      <c r="AO39" s="2">
        <v>100</v>
      </c>
      <c r="AP39" s="2">
        <v>0</v>
      </c>
      <c r="AQ39" s="2">
        <v>0</v>
      </c>
      <c r="AR39" s="2">
        <v>0</v>
      </c>
      <c r="AV39" s="15">
        <f t="shared" si="2"/>
        <v>33.700000000000003</v>
      </c>
      <c r="AW39" s="15">
        <f t="shared" si="3"/>
        <v>31.155999999999999</v>
      </c>
      <c r="AX39" s="16">
        <f t="shared" si="4"/>
        <v>0.92451038575667643</v>
      </c>
      <c r="BA39" s="2">
        <f t="shared" si="5"/>
        <v>4.5999999999999996</v>
      </c>
      <c r="BB39" s="2">
        <f t="shared" si="6"/>
        <v>4.5999999999999996</v>
      </c>
      <c r="BC39" s="2">
        <f t="shared" si="7"/>
        <v>0</v>
      </c>
      <c r="BD39" s="2">
        <f t="shared" si="8"/>
        <v>0</v>
      </c>
      <c r="BE39" s="2">
        <f t="shared" si="9"/>
        <v>0</v>
      </c>
      <c r="BF39" s="2">
        <f t="shared" si="10"/>
        <v>0</v>
      </c>
      <c r="BJ39" s="2" t="str">
        <f t="shared" si="1"/>
        <v/>
      </c>
      <c r="BK39" s="2">
        <f>VLOOKUP(B39,Kraftvärmeprod!$B$1:$BH$550,MATCH($BA$1,Kraftvärmeprod!$B$1:$CC$1,0),FALSE)</f>
        <v>0</v>
      </c>
    </row>
    <row r="40" spans="1:63" ht="15" customHeight="1" x14ac:dyDescent="0.25">
      <c r="A40" s="2" t="s">
        <v>76</v>
      </c>
      <c r="B40" s="2" t="s">
        <v>78</v>
      </c>
      <c r="C40" s="2">
        <v>2017</v>
      </c>
      <c r="D40" s="2">
        <v>2.7</v>
      </c>
      <c r="E40" s="2">
        <v>2.7</v>
      </c>
      <c r="F40" s="2" t="s">
        <v>726</v>
      </c>
      <c r="G40" s="2">
        <v>0.1</v>
      </c>
      <c r="H40" s="2" t="s">
        <v>726</v>
      </c>
      <c r="I40" s="2" t="s">
        <v>726</v>
      </c>
      <c r="J40" s="2" t="s">
        <v>726</v>
      </c>
      <c r="K40" s="2" t="s">
        <v>726</v>
      </c>
      <c r="L40" s="2" t="s">
        <v>726</v>
      </c>
      <c r="M40" s="2" t="s">
        <v>609</v>
      </c>
      <c r="N40" s="2" t="s">
        <v>726</v>
      </c>
      <c r="O40" s="2" t="s">
        <v>726</v>
      </c>
      <c r="P40" s="2">
        <v>2.6</v>
      </c>
      <c r="Q40" s="2" t="s">
        <v>726</v>
      </c>
      <c r="R40" s="2" t="s">
        <v>726</v>
      </c>
      <c r="S40" s="2" t="s">
        <v>726</v>
      </c>
      <c r="T40" s="2" t="s">
        <v>8</v>
      </c>
      <c r="U40" s="2" t="s">
        <v>726</v>
      </c>
      <c r="V40" s="2" t="s">
        <v>726</v>
      </c>
      <c r="W40" s="2" t="s">
        <v>726</v>
      </c>
      <c r="X40" s="2" t="s">
        <v>726</v>
      </c>
      <c r="Y40" s="2" t="s">
        <v>726</v>
      </c>
      <c r="Z40" s="2" t="s">
        <v>726</v>
      </c>
      <c r="AA40" s="2" t="s">
        <v>726</v>
      </c>
      <c r="AB40" s="2" t="s">
        <v>726</v>
      </c>
      <c r="AC40" s="2" t="s">
        <v>726</v>
      </c>
      <c r="AD40" s="2" t="s">
        <v>726</v>
      </c>
      <c r="AE40" s="2" t="s">
        <v>609</v>
      </c>
      <c r="AF40" s="2" t="s">
        <v>726</v>
      </c>
      <c r="AG40" s="2" t="s">
        <v>726</v>
      </c>
      <c r="AH40" s="2" t="s">
        <v>726</v>
      </c>
      <c r="AI40" s="2" t="s">
        <v>726</v>
      </c>
      <c r="AJ40" s="2" t="s">
        <v>726</v>
      </c>
      <c r="AK40" s="2" t="s">
        <v>726</v>
      </c>
      <c r="AL40" s="2" t="s">
        <v>726</v>
      </c>
      <c r="AM40" s="2" t="s">
        <v>726</v>
      </c>
      <c r="AN40" s="2" t="s">
        <v>609</v>
      </c>
      <c r="AO40" s="2" t="s">
        <v>726</v>
      </c>
      <c r="AP40" s="2" t="s">
        <v>726</v>
      </c>
      <c r="AQ40" s="2" t="s">
        <v>726</v>
      </c>
      <c r="AR40" s="2" t="s">
        <v>726</v>
      </c>
      <c r="AV40" s="15">
        <f t="shared" si="2"/>
        <v>2.7</v>
      </c>
      <c r="AW40" s="15">
        <f t="shared" si="3"/>
        <v>2.7</v>
      </c>
      <c r="AX40" s="16">
        <f t="shared" si="4"/>
        <v>1</v>
      </c>
      <c r="BA40" s="2">
        <f t="shared" si="5"/>
        <v>0</v>
      </c>
      <c r="BB40" s="2">
        <f t="shared" si="6"/>
        <v>0</v>
      </c>
      <c r="BC40" s="2">
        <f t="shared" si="7"/>
        <v>0</v>
      </c>
      <c r="BD40" s="2">
        <f t="shared" si="8"/>
        <v>0</v>
      </c>
      <c r="BE40" s="2">
        <f t="shared" si="9"/>
        <v>0</v>
      </c>
      <c r="BF40" s="2">
        <f t="shared" si="10"/>
        <v>0</v>
      </c>
      <c r="BJ40" s="2" t="str">
        <f t="shared" si="1"/>
        <v/>
      </c>
      <c r="BK40" s="2">
        <f>VLOOKUP(B40,Kraftvärmeprod!$B$1:$BH$550,MATCH($BA$1,Kraftvärmeprod!$B$1:$CC$1,0),FALSE)</f>
        <v>0</v>
      </c>
    </row>
    <row r="41" spans="1:63" ht="15" customHeight="1" x14ac:dyDescent="0.25">
      <c r="A41" s="2" t="s">
        <v>79</v>
      </c>
      <c r="B41" s="2" t="s">
        <v>80</v>
      </c>
      <c r="C41" s="2">
        <v>2017</v>
      </c>
      <c r="D41" s="2">
        <v>67.512</v>
      </c>
      <c r="E41" s="2">
        <v>67.258200000000002</v>
      </c>
      <c r="F41" s="2" t="s">
        <v>726</v>
      </c>
      <c r="G41" s="2">
        <v>0.16819999999999999</v>
      </c>
      <c r="H41" s="2">
        <v>2.4039999999999999</v>
      </c>
      <c r="I41" s="2" t="s">
        <v>726</v>
      </c>
      <c r="J41" s="2" t="s">
        <v>726</v>
      </c>
      <c r="K41" s="2" t="s">
        <v>726</v>
      </c>
      <c r="L41" s="2" t="s">
        <v>726</v>
      </c>
      <c r="M41" s="2" t="s">
        <v>731</v>
      </c>
      <c r="N41" s="2" t="s">
        <v>726</v>
      </c>
      <c r="O41" s="2" t="s">
        <v>726</v>
      </c>
      <c r="P41" s="2" t="s">
        <v>726</v>
      </c>
      <c r="Q41" s="2" t="s">
        <v>726</v>
      </c>
      <c r="R41" s="2" t="s">
        <v>726</v>
      </c>
      <c r="S41" s="2" t="s">
        <v>726</v>
      </c>
      <c r="T41" s="2" t="s">
        <v>726</v>
      </c>
      <c r="U41" s="2" t="s">
        <v>726</v>
      </c>
      <c r="V41" s="2" t="s">
        <v>726</v>
      </c>
      <c r="W41" s="2" t="s">
        <v>726</v>
      </c>
      <c r="X41" s="2" t="s">
        <v>726</v>
      </c>
      <c r="Y41" s="2" t="s">
        <v>726</v>
      </c>
      <c r="Z41" s="2" t="s">
        <v>726</v>
      </c>
      <c r="AA41" s="2" t="s">
        <v>726</v>
      </c>
      <c r="AB41" s="2" t="s">
        <v>726</v>
      </c>
      <c r="AC41" s="2">
        <v>50.264000000000003</v>
      </c>
      <c r="AD41" s="2" t="s">
        <v>726</v>
      </c>
      <c r="AE41" s="2" t="s">
        <v>727</v>
      </c>
      <c r="AF41" s="2" t="s">
        <v>726</v>
      </c>
      <c r="AG41" s="2">
        <v>3.04</v>
      </c>
      <c r="AH41" s="2">
        <v>7.4539999999999997</v>
      </c>
      <c r="AI41" s="2">
        <v>3.9279999999999999</v>
      </c>
      <c r="AJ41" s="2" t="s">
        <v>732</v>
      </c>
      <c r="AK41" s="2">
        <v>1.3</v>
      </c>
      <c r="AL41" s="2" t="s">
        <v>726</v>
      </c>
      <c r="AM41" s="2" t="s">
        <v>726</v>
      </c>
      <c r="AN41" s="2" t="s">
        <v>731</v>
      </c>
      <c r="AO41" s="2" t="s">
        <v>726</v>
      </c>
      <c r="AP41" s="2">
        <v>100</v>
      </c>
      <c r="AQ41" s="2" t="s">
        <v>726</v>
      </c>
      <c r="AR41" s="2" t="s">
        <v>726</v>
      </c>
      <c r="AV41" s="15">
        <f t="shared" si="2"/>
        <v>67.258200000000002</v>
      </c>
      <c r="AW41" s="15">
        <f t="shared" si="3"/>
        <v>67.512</v>
      </c>
      <c r="AX41" s="16">
        <f t="shared" si="4"/>
        <v>1.0037735175785256</v>
      </c>
      <c r="BA41" s="2">
        <f t="shared" si="5"/>
        <v>7.4539999999999997</v>
      </c>
      <c r="BB41" s="2">
        <f t="shared" si="6"/>
        <v>0</v>
      </c>
      <c r="BC41" s="2">
        <f t="shared" si="7"/>
        <v>7.4539999999999997</v>
      </c>
      <c r="BD41" s="2">
        <f t="shared" si="8"/>
        <v>0</v>
      </c>
      <c r="BE41" s="2">
        <f t="shared" si="9"/>
        <v>0</v>
      </c>
      <c r="BF41" s="2">
        <f t="shared" si="10"/>
        <v>0</v>
      </c>
      <c r="BJ41" s="2" t="str">
        <f t="shared" si="1"/>
        <v/>
      </c>
      <c r="BK41" s="2">
        <f>VLOOKUP(B41,Kraftvärmeprod!$B$1:$BH$550,MATCH($BA$1,Kraftvärmeprod!$B$1:$CC$1,0),FALSE)</f>
        <v>0</v>
      </c>
    </row>
    <row r="42" spans="1:63" ht="15" customHeight="1" x14ac:dyDescent="0.25">
      <c r="A42" s="2" t="s">
        <v>79</v>
      </c>
      <c r="B42" s="2" t="s">
        <v>81</v>
      </c>
      <c r="C42" s="2">
        <v>2017</v>
      </c>
      <c r="D42" s="2">
        <v>2.4319999999999999</v>
      </c>
      <c r="E42" s="2">
        <v>2.827</v>
      </c>
      <c r="F42" s="2" t="s">
        <v>726</v>
      </c>
      <c r="G42" s="2">
        <v>6.0000000000000001E-3</v>
      </c>
      <c r="H42" s="2" t="s">
        <v>726</v>
      </c>
      <c r="I42" s="2" t="s">
        <v>726</v>
      </c>
      <c r="J42" s="2" t="s">
        <v>726</v>
      </c>
      <c r="K42" s="2" t="s">
        <v>609</v>
      </c>
      <c r="L42" s="2" t="s">
        <v>726</v>
      </c>
      <c r="M42" s="2" t="s">
        <v>731</v>
      </c>
      <c r="N42" s="2" t="s">
        <v>726</v>
      </c>
      <c r="O42" s="2" t="s">
        <v>726</v>
      </c>
      <c r="P42" s="2" t="s">
        <v>726</v>
      </c>
      <c r="Q42" s="2" t="s">
        <v>726</v>
      </c>
      <c r="R42" s="2" t="s">
        <v>726</v>
      </c>
      <c r="S42" s="2" t="s">
        <v>726</v>
      </c>
      <c r="T42" s="2" t="s">
        <v>726</v>
      </c>
      <c r="U42" s="2">
        <v>2.8210000000000002</v>
      </c>
      <c r="V42" s="2" t="s">
        <v>726</v>
      </c>
      <c r="W42" s="2" t="s">
        <v>726</v>
      </c>
      <c r="X42" s="2" t="s">
        <v>726</v>
      </c>
      <c r="Y42" s="2" t="s">
        <v>726</v>
      </c>
      <c r="Z42" s="2" t="s">
        <v>726</v>
      </c>
      <c r="AA42" s="2" t="s">
        <v>726</v>
      </c>
      <c r="AB42" s="2" t="s">
        <v>726</v>
      </c>
      <c r="AC42" s="2" t="s">
        <v>726</v>
      </c>
      <c r="AD42" s="2" t="s">
        <v>726</v>
      </c>
      <c r="AE42" s="2" t="s">
        <v>727</v>
      </c>
      <c r="AF42" s="2" t="s">
        <v>726</v>
      </c>
      <c r="AG42" s="2" t="s">
        <v>726</v>
      </c>
      <c r="AH42" s="2" t="s">
        <v>726</v>
      </c>
      <c r="AI42" s="2" t="s">
        <v>726</v>
      </c>
      <c r="AJ42" s="2" t="s">
        <v>726</v>
      </c>
      <c r="AK42" s="2" t="s">
        <v>726</v>
      </c>
      <c r="AL42" s="2" t="s">
        <v>726</v>
      </c>
      <c r="AM42" s="2" t="s">
        <v>726</v>
      </c>
      <c r="AN42" s="2" t="s">
        <v>731</v>
      </c>
      <c r="AO42" s="2" t="s">
        <v>726</v>
      </c>
      <c r="AP42" s="2" t="s">
        <v>726</v>
      </c>
      <c r="AQ42" s="2" t="s">
        <v>726</v>
      </c>
      <c r="AR42" s="2" t="s">
        <v>726</v>
      </c>
      <c r="AV42" s="15">
        <f t="shared" si="2"/>
        <v>2.827</v>
      </c>
      <c r="AW42" s="15">
        <f t="shared" si="3"/>
        <v>2.4319999999999999</v>
      </c>
      <c r="AX42" s="16">
        <f t="shared" si="4"/>
        <v>0.86027591085956845</v>
      </c>
      <c r="BA42" s="2">
        <f t="shared" si="5"/>
        <v>0</v>
      </c>
      <c r="BB42" s="2">
        <f t="shared" si="6"/>
        <v>0</v>
      </c>
      <c r="BC42" s="2">
        <f t="shared" si="7"/>
        <v>0</v>
      </c>
      <c r="BD42" s="2">
        <f t="shared" si="8"/>
        <v>0</v>
      </c>
      <c r="BE42" s="2">
        <f t="shared" si="9"/>
        <v>0</v>
      </c>
      <c r="BF42" s="2">
        <f t="shared" si="10"/>
        <v>0</v>
      </c>
      <c r="BJ42" s="2" t="str">
        <f t="shared" si="1"/>
        <v/>
      </c>
      <c r="BK42" s="2">
        <f>VLOOKUP(B42,Kraftvärmeprod!$B$1:$BH$550,MATCH($BA$1,Kraftvärmeprod!$B$1:$CC$1,0),FALSE)</f>
        <v>0</v>
      </c>
    </row>
    <row r="43" spans="1:63" ht="15" customHeight="1" x14ac:dyDescent="0.25">
      <c r="A43" s="2" t="s">
        <v>79</v>
      </c>
      <c r="B43" s="2" t="s">
        <v>82</v>
      </c>
      <c r="C43" s="2">
        <v>2017</v>
      </c>
      <c r="D43" s="2">
        <v>3.51</v>
      </c>
      <c r="E43" s="2">
        <v>4.0389999999999997</v>
      </c>
      <c r="F43" s="2" t="s">
        <v>726</v>
      </c>
      <c r="G43" s="2">
        <v>6.0000000000000001E-3</v>
      </c>
      <c r="H43" s="2" t="s">
        <v>726</v>
      </c>
      <c r="I43" s="2" t="s">
        <v>726</v>
      </c>
      <c r="J43" s="2" t="s">
        <v>726</v>
      </c>
      <c r="K43" s="2" t="s">
        <v>609</v>
      </c>
      <c r="L43" s="2" t="s">
        <v>726</v>
      </c>
      <c r="M43" s="2" t="s">
        <v>731</v>
      </c>
      <c r="N43" s="2" t="s">
        <v>726</v>
      </c>
      <c r="O43" s="2" t="s">
        <v>726</v>
      </c>
      <c r="P43" s="2" t="s">
        <v>726</v>
      </c>
      <c r="Q43" s="2" t="s">
        <v>726</v>
      </c>
      <c r="R43" s="2" t="s">
        <v>726</v>
      </c>
      <c r="S43" s="2" t="s">
        <v>726</v>
      </c>
      <c r="T43" s="2" t="s">
        <v>726</v>
      </c>
      <c r="U43" s="2">
        <v>4.0330000000000004</v>
      </c>
      <c r="V43" s="2" t="s">
        <v>726</v>
      </c>
      <c r="W43" s="2" t="s">
        <v>726</v>
      </c>
      <c r="X43" s="2" t="s">
        <v>726</v>
      </c>
      <c r="Y43" s="2" t="s">
        <v>726</v>
      </c>
      <c r="Z43" s="2" t="s">
        <v>726</v>
      </c>
      <c r="AA43" s="2" t="s">
        <v>726</v>
      </c>
      <c r="AB43" s="2" t="s">
        <v>726</v>
      </c>
      <c r="AC43" s="2" t="s">
        <v>726</v>
      </c>
      <c r="AD43" s="2" t="s">
        <v>726</v>
      </c>
      <c r="AE43" s="2" t="s">
        <v>727</v>
      </c>
      <c r="AF43" s="2" t="s">
        <v>726</v>
      </c>
      <c r="AG43" s="2" t="s">
        <v>726</v>
      </c>
      <c r="AH43" s="2" t="s">
        <v>726</v>
      </c>
      <c r="AI43" s="2" t="s">
        <v>726</v>
      </c>
      <c r="AJ43" s="2" t="s">
        <v>726</v>
      </c>
      <c r="AK43" s="2" t="s">
        <v>726</v>
      </c>
      <c r="AL43" s="2" t="s">
        <v>726</v>
      </c>
      <c r="AM43" s="2" t="s">
        <v>726</v>
      </c>
      <c r="AN43" s="2" t="s">
        <v>731</v>
      </c>
      <c r="AO43" s="2" t="s">
        <v>726</v>
      </c>
      <c r="AP43" s="2" t="s">
        <v>726</v>
      </c>
      <c r="AQ43" s="2" t="s">
        <v>726</v>
      </c>
      <c r="AR43" s="2" t="s">
        <v>726</v>
      </c>
      <c r="AV43" s="15">
        <f t="shared" si="2"/>
        <v>4.0390000000000006</v>
      </c>
      <c r="AW43" s="15">
        <f t="shared" si="3"/>
        <v>3.51</v>
      </c>
      <c r="AX43" s="16">
        <f t="shared" si="4"/>
        <v>0.86902698687793989</v>
      </c>
      <c r="BA43" s="2">
        <f t="shared" si="5"/>
        <v>0</v>
      </c>
      <c r="BB43" s="2">
        <f t="shared" si="6"/>
        <v>0</v>
      </c>
      <c r="BC43" s="2">
        <f t="shared" si="7"/>
        <v>0</v>
      </c>
      <c r="BD43" s="2">
        <f t="shared" si="8"/>
        <v>0</v>
      </c>
      <c r="BE43" s="2">
        <f t="shared" si="9"/>
        <v>0</v>
      </c>
      <c r="BF43" s="2">
        <f t="shared" si="10"/>
        <v>0</v>
      </c>
      <c r="BJ43" s="2" t="str">
        <f t="shared" si="1"/>
        <v/>
      </c>
      <c r="BK43" s="2">
        <f>VLOOKUP(B43,Kraftvärmeprod!$B$1:$BH$550,MATCH($BA$1,Kraftvärmeprod!$B$1:$CC$1,0),FALSE)</f>
        <v>0</v>
      </c>
    </row>
    <row r="44" spans="1:63" ht="15" customHeight="1" x14ac:dyDescent="0.25">
      <c r="A44" s="2" t="s">
        <v>83</v>
      </c>
      <c r="B44" s="2" t="s">
        <v>84</v>
      </c>
      <c r="C44" s="2">
        <v>2017</v>
      </c>
      <c r="D44" s="2">
        <v>72.75</v>
      </c>
      <c r="E44" s="2">
        <v>71.959999999999994</v>
      </c>
      <c r="F44" s="2" t="s">
        <v>726</v>
      </c>
      <c r="G44" s="2">
        <v>0</v>
      </c>
      <c r="H44" s="2">
        <v>3.53</v>
      </c>
      <c r="I44" s="2" t="s">
        <v>726</v>
      </c>
      <c r="J44" s="2" t="s">
        <v>726</v>
      </c>
      <c r="K44" s="2" t="s">
        <v>726</v>
      </c>
      <c r="L44" s="2">
        <v>4.0599999999999996</v>
      </c>
      <c r="M44" s="2" t="s">
        <v>733</v>
      </c>
      <c r="N44" s="2" t="s">
        <v>726</v>
      </c>
      <c r="O44" s="2" t="s">
        <v>726</v>
      </c>
      <c r="P44" s="2" t="s">
        <v>726</v>
      </c>
      <c r="Q44" s="2" t="s">
        <v>726</v>
      </c>
      <c r="R44" s="2" t="s">
        <v>726</v>
      </c>
      <c r="S44" s="2" t="s">
        <v>726</v>
      </c>
      <c r="T44" s="2" t="s">
        <v>726</v>
      </c>
      <c r="U44" s="2">
        <v>32.85</v>
      </c>
      <c r="V44" s="2" t="s">
        <v>726</v>
      </c>
      <c r="W44" s="2" t="s">
        <v>726</v>
      </c>
      <c r="X44" s="2" t="s">
        <v>726</v>
      </c>
      <c r="Y44" s="2" t="s">
        <v>726</v>
      </c>
      <c r="Z44" s="2">
        <v>9.82</v>
      </c>
      <c r="AA44" s="2" t="s">
        <v>726</v>
      </c>
      <c r="AB44" s="2" t="s">
        <v>726</v>
      </c>
      <c r="AC44" s="2" t="s">
        <v>726</v>
      </c>
      <c r="AD44" s="2" t="s">
        <v>726</v>
      </c>
      <c r="AE44" s="2" t="s">
        <v>727</v>
      </c>
      <c r="AF44" s="2" t="s">
        <v>726</v>
      </c>
      <c r="AG44" s="2" t="s">
        <v>726</v>
      </c>
      <c r="AH44" s="2" t="s">
        <v>726</v>
      </c>
      <c r="AI44" s="2">
        <v>21.7</v>
      </c>
      <c r="AJ44" s="2" t="s">
        <v>732</v>
      </c>
      <c r="AK44" s="2">
        <v>8.59</v>
      </c>
      <c r="AL44" s="2" t="s">
        <v>726</v>
      </c>
      <c r="AM44" s="2" t="s">
        <v>726</v>
      </c>
      <c r="AN44" s="2" t="s">
        <v>609</v>
      </c>
      <c r="AO44" s="2" t="s">
        <v>726</v>
      </c>
      <c r="AP44" s="2" t="s">
        <v>726</v>
      </c>
      <c r="AQ44" s="2" t="s">
        <v>726</v>
      </c>
      <c r="AR44" s="2" t="s">
        <v>726</v>
      </c>
      <c r="AV44" s="15">
        <f t="shared" si="2"/>
        <v>71.959999999999994</v>
      </c>
      <c r="AW44" s="15">
        <f t="shared" si="3"/>
        <v>72.75</v>
      </c>
      <c r="AX44" s="16">
        <f t="shared" si="4"/>
        <v>1.0109783212896055</v>
      </c>
      <c r="BA44" s="2">
        <f t="shared" si="5"/>
        <v>0</v>
      </c>
      <c r="BB44" s="2">
        <f t="shared" si="6"/>
        <v>0</v>
      </c>
      <c r="BC44" s="2">
        <f t="shared" si="7"/>
        <v>0</v>
      </c>
      <c r="BD44" s="2">
        <f t="shared" si="8"/>
        <v>0</v>
      </c>
      <c r="BE44" s="2">
        <f t="shared" si="9"/>
        <v>0</v>
      </c>
      <c r="BF44" s="2">
        <f t="shared" si="10"/>
        <v>0</v>
      </c>
      <c r="BJ44" s="2" t="str">
        <f t="shared" si="1"/>
        <v/>
      </c>
      <c r="BK44" s="2">
        <f>VLOOKUP(B44,Kraftvärmeprod!$B$1:$BH$550,MATCH($BA$1,Kraftvärmeprod!$B$1:$CC$1,0),FALSE)</f>
        <v>46.94</v>
      </c>
    </row>
    <row r="45" spans="1:63" ht="15" customHeight="1" x14ac:dyDescent="0.25">
      <c r="A45" s="2" t="s">
        <v>83</v>
      </c>
      <c r="B45" s="2" t="s">
        <v>85</v>
      </c>
      <c r="C45" s="2">
        <v>2017</v>
      </c>
      <c r="D45" s="2">
        <v>20.96</v>
      </c>
      <c r="E45" s="2">
        <v>24.61</v>
      </c>
      <c r="F45" s="2" t="s">
        <v>726</v>
      </c>
      <c r="G45" s="2">
        <v>1.22</v>
      </c>
      <c r="H45" s="2" t="s">
        <v>726</v>
      </c>
      <c r="I45" s="2" t="s">
        <v>726</v>
      </c>
      <c r="J45" s="2" t="s">
        <v>726</v>
      </c>
      <c r="K45" s="2" t="s">
        <v>726</v>
      </c>
      <c r="L45" s="2" t="s">
        <v>726</v>
      </c>
      <c r="M45" s="2" t="s">
        <v>609</v>
      </c>
      <c r="N45" s="2" t="s">
        <v>726</v>
      </c>
      <c r="O45" s="2" t="s">
        <v>726</v>
      </c>
      <c r="P45" s="2" t="s">
        <v>726</v>
      </c>
      <c r="Q45" s="2" t="s">
        <v>726</v>
      </c>
      <c r="R45" s="2" t="s">
        <v>726</v>
      </c>
      <c r="S45" s="2" t="s">
        <v>726</v>
      </c>
      <c r="T45" s="2" t="s">
        <v>726</v>
      </c>
      <c r="U45" s="2">
        <v>2.93</v>
      </c>
      <c r="V45" s="2">
        <v>20.46</v>
      </c>
      <c r="W45" s="2" t="s">
        <v>726</v>
      </c>
      <c r="X45" s="2" t="s">
        <v>726</v>
      </c>
      <c r="Y45" s="2" t="s">
        <v>726</v>
      </c>
      <c r="Z45" s="2" t="s">
        <v>726</v>
      </c>
      <c r="AA45" s="2" t="s">
        <v>726</v>
      </c>
      <c r="AB45" s="2" t="s">
        <v>726</v>
      </c>
      <c r="AC45" s="2" t="s">
        <v>726</v>
      </c>
      <c r="AD45" s="2" t="s">
        <v>726</v>
      </c>
      <c r="AE45" s="2" t="s">
        <v>727</v>
      </c>
      <c r="AF45" s="2" t="s">
        <v>726</v>
      </c>
      <c r="AG45" s="2" t="s">
        <v>726</v>
      </c>
      <c r="AH45" s="2" t="s">
        <v>726</v>
      </c>
      <c r="AI45" s="2" t="s">
        <v>726</v>
      </c>
      <c r="AJ45" s="2" t="s">
        <v>726</v>
      </c>
      <c r="AK45" s="2" t="s">
        <v>726</v>
      </c>
      <c r="AL45" s="2" t="s">
        <v>726</v>
      </c>
      <c r="AM45" s="2" t="s">
        <v>726</v>
      </c>
      <c r="AN45" s="2" t="s">
        <v>609</v>
      </c>
      <c r="AO45" s="2" t="s">
        <v>726</v>
      </c>
      <c r="AP45" s="2" t="s">
        <v>726</v>
      </c>
      <c r="AQ45" s="2" t="s">
        <v>726</v>
      </c>
      <c r="AR45" s="2" t="s">
        <v>726</v>
      </c>
      <c r="AV45" s="15">
        <f t="shared" si="2"/>
        <v>24.61</v>
      </c>
      <c r="AW45" s="15">
        <f t="shared" si="3"/>
        <v>20.96</v>
      </c>
      <c r="AX45" s="16">
        <f t="shared" si="4"/>
        <v>0.85168630637952059</v>
      </c>
      <c r="BA45" s="2">
        <f t="shared" si="5"/>
        <v>0</v>
      </c>
      <c r="BB45" s="2">
        <f t="shared" si="6"/>
        <v>0</v>
      </c>
      <c r="BC45" s="2">
        <f t="shared" si="7"/>
        <v>0</v>
      </c>
      <c r="BD45" s="2">
        <f t="shared" si="8"/>
        <v>0</v>
      </c>
      <c r="BE45" s="2">
        <f t="shared" si="9"/>
        <v>0</v>
      </c>
      <c r="BF45" s="2">
        <f t="shared" si="10"/>
        <v>0</v>
      </c>
      <c r="BJ45" s="2" t="str">
        <f t="shared" si="1"/>
        <v/>
      </c>
      <c r="BK45" s="2">
        <f>VLOOKUP(B45,Kraftvärmeprod!$B$1:$BH$550,MATCH($BA$1,Kraftvärmeprod!$B$1:$CC$1,0),FALSE)</f>
        <v>0</v>
      </c>
    </row>
    <row r="46" spans="1:63" ht="15" customHeight="1" x14ac:dyDescent="0.25">
      <c r="A46" s="2" t="s">
        <v>86</v>
      </c>
      <c r="B46" s="9" t="s">
        <v>1103</v>
      </c>
      <c r="C46" s="2">
        <v>2017</v>
      </c>
      <c r="D46" s="2" t="s">
        <v>609</v>
      </c>
      <c r="E46" s="2" t="s">
        <v>609</v>
      </c>
      <c r="F46" s="2" t="s">
        <v>609</v>
      </c>
      <c r="G46" s="2" t="s">
        <v>609</v>
      </c>
      <c r="H46" s="2" t="s">
        <v>609</v>
      </c>
      <c r="I46" s="2" t="s">
        <v>609</v>
      </c>
      <c r="J46" s="2" t="s">
        <v>609</v>
      </c>
      <c r="K46" s="2" t="s">
        <v>609</v>
      </c>
      <c r="L46" s="2" t="s">
        <v>609</v>
      </c>
      <c r="M46" s="2" t="s">
        <v>609</v>
      </c>
      <c r="N46" s="2" t="s">
        <v>609</v>
      </c>
      <c r="O46" s="2" t="s">
        <v>609</v>
      </c>
      <c r="P46" s="2" t="s">
        <v>609</v>
      </c>
      <c r="Q46" s="2" t="s">
        <v>609</v>
      </c>
      <c r="R46" s="2" t="s">
        <v>609</v>
      </c>
      <c r="S46" s="2" t="s">
        <v>609</v>
      </c>
      <c r="T46" s="2" t="s">
        <v>609</v>
      </c>
      <c r="U46" s="2" t="s">
        <v>609</v>
      </c>
      <c r="V46" s="2" t="s">
        <v>609</v>
      </c>
      <c r="W46" s="2" t="s">
        <v>609</v>
      </c>
      <c r="X46" s="2" t="s">
        <v>609</v>
      </c>
      <c r="Y46" s="2" t="s">
        <v>609</v>
      </c>
      <c r="Z46" s="2" t="s">
        <v>609</v>
      </c>
      <c r="AA46" s="2" t="s">
        <v>609</v>
      </c>
      <c r="AB46" s="2" t="s">
        <v>609</v>
      </c>
      <c r="AC46" s="2" t="s">
        <v>609</v>
      </c>
      <c r="AD46" s="2" t="s">
        <v>609</v>
      </c>
      <c r="AE46" s="2" t="s">
        <v>609</v>
      </c>
      <c r="AF46" s="2" t="s">
        <v>609</v>
      </c>
      <c r="AG46" s="2" t="s">
        <v>609</v>
      </c>
      <c r="AH46" s="2" t="s">
        <v>609</v>
      </c>
      <c r="AI46" s="2" t="s">
        <v>609</v>
      </c>
      <c r="AJ46" s="2" t="s">
        <v>609</v>
      </c>
      <c r="AK46" s="2" t="s">
        <v>609</v>
      </c>
      <c r="AL46" s="2" t="s">
        <v>609</v>
      </c>
      <c r="AM46" s="2" t="s">
        <v>609</v>
      </c>
      <c r="AN46" s="2" t="s">
        <v>609</v>
      </c>
      <c r="AO46" s="2" t="s">
        <v>609</v>
      </c>
      <c r="AP46" s="2" t="s">
        <v>609</v>
      </c>
      <c r="AQ46" s="2" t="s">
        <v>609</v>
      </c>
      <c r="AR46" s="2" t="s">
        <v>609</v>
      </c>
      <c r="AV46" s="15">
        <f t="shared" si="2"/>
        <v>0</v>
      </c>
      <c r="AW46" s="15">
        <f t="shared" si="3"/>
        <v>0</v>
      </c>
      <c r="AX46" s="16" t="str">
        <f t="shared" si="4"/>
        <v/>
      </c>
      <c r="BA46" s="2">
        <f t="shared" si="5"/>
        <v>0</v>
      </c>
      <c r="BB46" s="2">
        <f t="shared" si="6"/>
        <v>0</v>
      </c>
      <c r="BC46" s="2">
        <f t="shared" si="7"/>
        <v>0</v>
      </c>
      <c r="BD46" s="2">
        <f t="shared" si="8"/>
        <v>0</v>
      </c>
      <c r="BE46" s="2">
        <f t="shared" si="9"/>
        <v>0</v>
      </c>
      <c r="BF46" s="2">
        <f t="shared" si="10"/>
        <v>0</v>
      </c>
      <c r="BJ46" s="2" t="str">
        <f t="shared" si="1"/>
        <v/>
      </c>
      <c r="BK46" s="2">
        <f>VLOOKUP(B46,Kraftvärmeprod!$B$1:$BH$550,MATCH($BA$1,Kraftvärmeprod!$B$1:$CC$1,0),FALSE)</f>
        <v>0</v>
      </c>
    </row>
    <row r="47" spans="1:63" ht="15" customHeight="1" x14ac:dyDescent="0.25">
      <c r="A47" s="2" t="s">
        <v>88</v>
      </c>
      <c r="B47" s="2" t="s">
        <v>89</v>
      </c>
      <c r="C47" s="2">
        <v>2017</v>
      </c>
      <c r="D47" s="2" t="s">
        <v>609</v>
      </c>
      <c r="E47" s="2" t="s">
        <v>726</v>
      </c>
      <c r="F47" s="2" t="s">
        <v>726</v>
      </c>
      <c r="G47" s="2" t="s">
        <v>726</v>
      </c>
      <c r="H47" s="2" t="s">
        <v>726</v>
      </c>
      <c r="I47" s="2" t="s">
        <v>726</v>
      </c>
      <c r="J47" s="2" t="s">
        <v>726</v>
      </c>
      <c r="K47" s="2" t="s">
        <v>726</v>
      </c>
      <c r="L47" s="2" t="s">
        <v>726</v>
      </c>
      <c r="M47" s="2" t="s">
        <v>609</v>
      </c>
      <c r="N47" s="2" t="s">
        <v>726</v>
      </c>
      <c r="O47" s="2" t="s">
        <v>726</v>
      </c>
      <c r="P47" s="2" t="s">
        <v>726</v>
      </c>
      <c r="Q47" s="2" t="s">
        <v>726</v>
      </c>
      <c r="R47" s="2" t="s">
        <v>726</v>
      </c>
      <c r="S47" s="2" t="s">
        <v>726</v>
      </c>
      <c r="T47" s="2" t="s">
        <v>726</v>
      </c>
      <c r="U47" s="2" t="s">
        <v>726</v>
      </c>
      <c r="V47" s="2" t="s">
        <v>726</v>
      </c>
      <c r="W47" s="2" t="s">
        <v>726</v>
      </c>
      <c r="X47" s="2" t="s">
        <v>726</v>
      </c>
      <c r="Y47" s="2" t="s">
        <v>726</v>
      </c>
      <c r="Z47" s="2" t="s">
        <v>609</v>
      </c>
      <c r="AA47" s="2" t="s">
        <v>726</v>
      </c>
      <c r="AB47" s="2" t="s">
        <v>726</v>
      </c>
      <c r="AC47" s="2" t="s">
        <v>726</v>
      </c>
      <c r="AD47" s="2" t="s">
        <v>726</v>
      </c>
      <c r="AE47" s="2" t="s">
        <v>727</v>
      </c>
      <c r="AF47" s="2" t="s">
        <v>726</v>
      </c>
      <c r="AG47" s="2" t="s">
        <v>726</v>
      </c>
      <c r="AH47" s="2" t="s">
        <v>726</v>
      </c>
      <c r="AI47" s="2" t="s">
        <v>609</v>
      </c>
      <c r="AJ47" s="2" t="s">
        <v>609</v>
      </c>
      <c r="AK47" s="2" t="s">
        <v>609</v>
      </c>
      <c r="AL47" s="2" t="s">
        <v>609</v>
      </c>
      <c r="AM47" s="2" t="s">
        <v>609</v>
      </c>
      <c r="AN47" s="2" t="s">
        <v>609</v>
      </c>
      <c r="AO47" s="2" t="s">
        <v>609</v>
      </c>
      <c r="AP47" s="2" t="s">
        <v>609</v>
      </c>
      <c r="AQ47" s="2" t="s">
        <v>609</v>
      </c>
      <c r="AR47" s="2" t="s">
        <v>609</v>
      </c>
      <c r="AV47" s="15">
        <f t="shared" si="2"/>
        <v>0</v>
      </c>
      <c r="AW47" s="15">
        <f t="shared" si="3"/>
        <v>0</v>
      </c>
      <c r="AX47" s="16" t="str">
        <f t="shared" si="4"/>
        <v/>
      </c>
      <c r="BA47" s="2">
        <f t="shared" si="5"/>
        <v>0</v>
      </c>
      <c r="BB47" s="2">
        <f t="shared" si="6"/>
        <v>0</v>
      </c>
      <c r="BC47" s="2">
        <f t="shared" si="7"/>
        <v>0</v>
      </c>
      <c r="BD47" s="2">
        <f t="shared" si="8"/>
        <v>0</v>
      </c>
      <c r="BE47" s="2">
        <f t="shared" si="9"/>
        <v>0</v>
      </c>
      <c r="BF47" s="2">
        <f t="shared" si="10"/>
        <v>0</v>
      </c>
      <c r="BJ47" s="2" t="str">
        <f t="shared" si="1"/>
        <v/>
      </c>
      <c r="BK47" s="2">
        <f>VLOOKUP(B47,Kraftvärmeprod!$B$1:$BH$550,MATCH($BA$1,Kraftvärmeprod!$B$1:$CC$1,0),FALSE)</f>
        <v>0</v>
      </c>
    </row>
    <row r="48" spans="1:63" ht="15" customHeight="1" x14ac:dyDescent="0.25">
      <c r="A48" s="2" t="s">
        <v>93</v>
      </c>
      <c r="B48" s="2" t="s">
        <v>94</v>
      </c>
      <c r="C48" s="2">
        <v>2017</v>
      </c>
      <c r="D48" s="2" t="s">
        <v>726</v>
      </c>
      <c r="E48" s="2">
        <v>12.114000000000001</v>
      </c>
      <c r="F48" s="2" t="s">
        <v>726</v>
      </c>
      <c r="G48" s="2">
        <v>0.13700000000000001</v>
      </c>
      <c r="H48" s="2" t="s">
        <v>726</v>
      </c>
      <c r="I48" s="2" t="s">
        <v>726</v>
      </c>
      <c r="J48" s="2" t="s">
        <v>726</v>
      </c>
      <c r="K48" s="2" t="s">
        <v>726</v>
      </c>
      <c r="L48" s="2" t="s">
        <v>726</v>
      </c>
      <c r="M48" s="2" t="s">
        <v>609</v>
      </c>
      <c r="N48" s="2" t="s">
        <v>726</v>
      </c>
      <c r="O48" s="2" t="s">
        <v>726</v>
      </c>
      <c r="P48" s="2">
        <v>1.198</v>
      </c>
      <c r="Q48" s="2">
        <v>10.220000000000001</v>
      </c>
      <c r="R48" s="2" t="s">
        <v>726</v>
      </c>
      <c r="S48" s="2" t="s">
        <v>726</v>
      </c>
      <c r="T48" s="2" t="s">
        <v>726</v>
      </c>
      <c r="U48" s="2">
        <v>0.55900000000000005</v>
      </c>
      <c r="V48" s="2" t="s">
        <v>726</v>
      </c>
      <c r="W48" s="2" t="s">
        <v>726</v>
      </c>
      <c r="X48" s="2" t="s">
        <v>726</v>
      </c>
      <c r="Y48" s="2" t="s">
        <v>726</v>
      </c>
      <c r="Z48" s="2" t="s">
        <v>726</v>
      </c>
      <c r="AA48" s="2" t="s">
        <v>726</v>
      </c>
      <c r="AB48" s="2" t="s">
        <v>726</v>
      </c>
      <c r="AC48" s="2" t="s">
        <v>726</v>
      </c>
      <c r="AD48" s="2" t="s">
        <v>726</v>
      </c>
      <c r="AE48" s="2" t="s">
        <v>727</v>
      </c>
      <c r="AF48" s="2" t="s">
        <v>726</v>
      </c>
      <c r="AG48" s="2" t="s">
        <v>726</v>
      </c>
      <c r="AH48" s="2" t="s">
        <v>726</v>
      </c>
      <c r="AI48" s="2" t="s">
        <v>726</v>
      </c>
      <c r="AJ48" s="2" t="s">
        <v>726</v>
      </c>
      <c r="AK48" s="2" t="s">
        <v>726</v>
      </c>
      <c r="AL48" s="2" t="s">
        <v>726</v>
      </c>
      <c r="AM48" s="2" t="s">
        <v>726</v>
      </c>
      <c r="AN48" s="2" t="s">
        <v>726</v>
      </c>
      <c r="AO48" s="2" t="s">
        <v>726</v>
      </c>
      <c r="AP48" s="2" t="s">
        <v>726</v>
      </c>
      <c r="AQ48" s="2" t="s">
        <v>726</v>
      </c>
      <c r="AR48" s="2" t="s">
        <v>726</v>
      </c>
      <c r="AV48" s="15">
        <f t="shared" si="2"/>
        <v>12.113999999999999</v>
      </c>
      <c r="AW48" s="15">
        <f t="shared" si="3"/>
        <v>0</v>
      </c>
      <c r="AX48" s="16">
        <f t="shared" si="4"/>
        <v>0</v>
      </c>
      <c r="BA48" s="2">
        <f t="shared" si="5"/>
        <v>0</v>
      </c>
      <c r="BB48" s="2">
        <f t="shared" si="6"/>
        <v>0</v>
      </c>
      <c r="BC48" s="2">
        <f t="shared" si="7"/>
        <v>0</v>
      </c>
      <c r="BD48" s="2">
        <f t="shared" si="8"/>
        <v>0</v>
      </c>
      <c r="BE48" s="2">
        <f t="shared" si="9"/>
        <v>0</v>
      </c>
      <c r="BF48" s="2">
        <f t="shared" si="10"/>
        <v>0</v>
      </c>
      <c r="BJ48" s="2" t="str">
        <f t="shared" si="1"/>
        <v/>
      </c>
      <c r="BK48" s="2">
        <f>VLOOKUP(B48,Kraftvärmeprod!$B$1:$BH$550,MATCH($BA$1,Kraftvärmeprod!$B$1:$CC$1,0),FALSE)</f>
        <v>0</v>
      </c>
    </row>
    <row r="49" spans="1:63" ht="15" customHeight="1" x14ac:dyDescent="0.25">
      <c r="A49" s="2" t="s">
        <v>98</v>
      </c>
      <c r="B49" s="2" t="s">
        <v>99</v>
      </c>
      <c r="C49" s="2">
        <v>2017</v>
      </c>
      <c r="D49" s="2">
        <v>6.0579999999999998</v>
      </c>
      <c r="E49" s="2">
        <v>7.1040000000000001</v>
      </c>
      <c r="F49" s="2" t="s">
        <v>726</v>
      </c>
      <c r="G49" s="2">
        <v>2E-3</v>
      </c>
      <c r="H49" s="2" t="s">
        <v>726</v>
      </c>
      <c r="I49" s="2" t="s">
        <v>726</v>
      </c>
      <c r="J49" s="2" t="s">
        <v>726</v>
      </c>
      <c r="K49" s="2" t="s">
        <v>726</v>
      </c>
      <c r="L49" s="2" t="s">
        <v>726</v>
      </c>
      <c r="M49" s="2" t="s">
        <v>609</v>
      </c>
      <c r="N49" s="2" t="s">
        <v>726</v>
      </c>
      <c r="O49" s="2" t="s">
        <v>726</v>
      </c>
      <c r="P49" s="2">
        <v>6.4669999999999996</v>
      </c>
      <c r="Q49" s="2" t="s">
        <v>726</v>
      </c>
      <c r="R49" s="2" t="s">
        <v>726</v>
      </c>
      <c r="S49" s="2" t="s">
        <v>726</v>
      </c>
      <c r="T49" s="2" t="s">
        <v>726</v>
      </c>
      <c r="U49" s="2" t="s">
        <v>726</v>
      </c>
      <c r="V49" s="2" t="s">
        <v>726</v>
      </c>
      <c r="W49" s="2" t="s">
        <v>726</v>
      </c>
      <c r="X49" s="2" t="s">
        <v>726</v>
      </c>
      <c r="Y49" s="2" t="s">
        <v>726</v>
      </c>
      <c r="Z49" s="2">
        <v>0.63500000000000001</v>
      </c>
      <c r="AA49" s="2" t="s">
        <v>726</v>
      </c>
      <c r="AB49" s="2" t="s">
        <v>726</v>
      </c>
      <c r="AC49" s="2" t="s">
        <v>726</v>
      </c>
      <c r="AD49" s="2" t="s">
        <v>726</v>
      </c>
      <c r="AE49" s="2" t="s">
        <v>609</v>
      </c>
      <c r="AF49" s="2" t="s">
        <v>726</v>
      </c>
      <c r="AG49" s="2" t="s">
        <v>726</v>
      </c>
      <c r="AH49" s="2" t="s">
        <v>726</v>
      </c>
      <c r="AI49" s="2" t="s">
        <v>726</v>
      </c>
      <c r="AJ49" s="2" t="s">
        <v>726</v>
      </c>
      <c r="AK49" s="2" t="s">
        <v>726</v>
      </c>
      <c r="AL49" s="2" t="s">
        <v>726</v>
      </c>
      <c r="AM49" s="2" t="s">
        <v>726</v>
      </c>
      <c r="AN49" s="2" t="s">
        <v>609</v>
      </c>
      <c r="AO49" s="2" t="s">
        <v>726</v>
      </c>
      <c r="AP49" s="2" t="s">
        <v>726</v>
      </c>
      <c r="AQ49" s="2" t="s">
        <v>726</v>
      </c>
      <c r="AR49" s="2" t="s">
        <v>726</v>
      </c>
      <c r="AV49" s="15">
        <f t="shared" si="2"/>
        <v>7.1039999999999992</v>
      </c>
      <c r="AW49" s="15">
        <f t="shared" si="3"/>
        <v>6.0579999999999998</v>
      </c>
      <c r="AX49" s="16">
        <f t="shared" si="4"/>
        <v>0.85275900900900903</v>
      </c>
      <c r="BA49" s="2">
        <f t="shared" si="5"/>
        <v>0</v>
      </c>
      <c r="BB49" s="2">
        <f t="shared" si="6"/>
        <v>0</v>
      </c>
      <c r="BC49" s="2">
        <f t="shared" si="7"/>
        <v>0</v>
      </c>
      <c r="BD49" s="2">
        <f t="shared" si="8"/>
        <v>0</v>
      </c>
      <c r="BE49" s="2">
        <f t="shared" si="9"/>
        <v>0</v>
      </c>
      <c r="BF49" s="2">
        <f t="shared" si="10"/>
        <v>0</v>
      </c>
      <c r="BJ49" s="2" t="str">
        <f t="shared" si="1"/>
        <v/>
      </c>
      <c r="BK49" s="2">
        <f>VLOOKUP(B49,Kraftvärmeprod!$B$1:$BH$550,MATCH($BA$1,Kraftvärmeprod!$B$1:$CC$1,0),FALSE)</f>
        <v>0</v>
      </c>
    </row>
    <row r="50" spans="1:63" ht="15" customHeight="1" x14ac:dyDescent="0.25">
      <c r="A50" s="2" t="s">
        <v>98</v>
      </c>
      <c r="B50" s="2" t="s">
        <v>100</v>
      </c>
      <c r="C50" s="2">
        <v>2017</v>
      </c>
      <c r="D50" s="2">
        <v>22.597999999999999</v>
      </c>
      <c r="E50" s="2">
        <v>26.440999999999999</v>
      </c>
      <c r="F50" s="2" t="s">
        <v>726</v>
      </c>
      <c r="G50" s="2">
        <v>0.78700000000000003</v>
      </c>
      <c r="H50" s="2" t="s">
        <v>726</v>
      </c>
      <c r="I50" s="2" t="s">
        <v>726</v>
      </c>
      <c r="J50" s="2" t="s">
        <v>726</v>
      </c>
      <c r="K50" s="2" t="s">
        <v>726</v>
      </c>
      <c r="L50" s="2" t="s">
        <v>726</v>
      </c>
      <c r="M50" s="2" t="s">
        <v>609</v>
      </c>
      <c r="N50" s="2">
        <v>0</v>
      </c>
      <c r="O50" s="2">
        <v>0</v>
      </c>
      <c r="P50" s="2">
        <v>0</v>
      </c>
      <c r="Q50" s="2">
        <v>0</v>
      </c>
      <c r="R50" s="2" t="s">
        <v>726</v>
      </c>
      <c r="S50" s="2">
        <v>0</v>
      </c>
      <c r="T50" s="2" t="s">
        <v>8</v>
      </c>
      <c r="U50" s="2" t="s">
        <v>726</v>
      </c>
      <c r="V50" s="2" t="s">
        <v>726</v>
      </c>
      <c r="W50" s="2" t="s">
        <v>726</v>
      </c>
      <c r="X50" s="2" t="s">
        <v>726</v>
      </c>
      <c r="Y50" s="2" t="s">
        <v>726</v>
      </c>
      <c r="Z50" s="2">
        <v>22.483000000000001</v>
      </c>
      <c r="AA50" s="2" t="s">
        <v>726</v>
      </c>
      <c r="AB50" s="2" t="s">
        <v>726</v>
      </c>
      <c r="AC50" s="2" t="s">
        <v>726</v>
      </c>
      <c r="AD50" s="2" t="s">
        <v>726</v>
      </c>
      <c r="AE50" s="2" t="s">
        <v>609</v>
      </c>
      <c r="AF50" s="2" t="s">
        <v>726</v>
      </c>
      <c r="AG50" s="2">
        <v>3.1709999999999998</v>
      </c>
      <c r="AH50" s="2" t="s">
        <v>726</v>
      </c>
      <c r="AI50" s="2" t="s">
        <v>726</v>
      </c>
      <c r="AJ50" s="2" t="s">
        <v>726</v>
      </c>
      <c r="AK50" s="2" t="s">
        <v>726</v>
      </c>
      <c r="AL50" s="2" t="s">
        <v>726</v>
      </c>
      <c r="AM50" s="2" t="s">
        <v>726</v>
      </c>
      <c r="AN50" s="2" t="s">
        <v>609</v>
      </c>
      <c r="AO50" s="2" t="s">
        <v>726</v>
      </c>
      <c r="AP50" s="2" t="s">
        <v>726</v>
      </c>
      <c r="AQ50" s="2" t="s">
        <v>726</v>
      </c>
      <c r="AR50" s="2" t="s">
        <v>726</v>
      </c>
      <c r="AV50" s="15">
        <f t="shared" si="2"/>
        <v>26.440999999999999</v>
      </c>
      <c r="AW50" s="15">
        <f t="shared" si="3"/>
        <v>22.597999999999999</v>
      </c>
      <c r="AX50" s="16">
        <f t="shared" si="4"/>
        <v>0.85465753942740441</v>
      </c>
      <c r="BA50" s="2">
        <f t="shared" si="5"/>
        <v>0</v>
      </c>
      <c r="BB50" s="2">
        <f t="shared" si="6"/>
        <v>0</v>
      </c>
      <c r="BC50" s="2">
        <f t="shared" si="7"/>
        <v>0</v>
      </c>
      <c r="BD50" s="2">
        <f t="shared" si="8"/>
        <v>0</v>
      </c>
      <c r="BE50" s="2">
        <f t="shared" si="9"/>
        <v>0</v>
      </c>
      <c r="BF50" s="2">
        <f t="shared" si="10"/>
        <v>0</v>
      </c>
      <c r="BJ50" s="2" t="str">
        <f t="shared" si="1"/>
        <v/>
      </c>
      <c r="BK50" s="2">
        <f>VLOOKUP(B50,Kraftvärmeprod!$B$1:$BH$550,MATCH($BA$1,Kraftvärmeprod!$B$1:$CC$1,0),FALSE)</f>
        <v>87.292000000000002</v>
      </c>
    </row>
    <row r="51" spans="1:63" ht="15" customHeight="1" x14ac:dyDescent="0.25">
      <c r="A51" s="2" t="s">
        <v>101</v>
      </c>
      <c r="B51" s="2" t="s">
        <v>102</v>
      </c>
      <c r="C51" s="2">
        <v>2017</v>
      </c>
      <c r="D51" s="2" t="s">
        <v>726</v>
      </c>
      <c r="E51" s="2" t="s">
        <v>726</v>
      </c>
      <c r="F51" s="2" t="s">
        <v>726</v>
      </c>
      <c r="G51" s="2" t="s">
        <v>726</v>
      </c>
      <c r="H51" s="2" t="s">
        <v>726</v>
      </c>
      <c r="I51" s="2" t="s">
        <v>726</v>
      </c>
      <c r="J51" s="2" t="s">
        <v>726</v>
      </c>
      <c r="K51" s="2" t="s">
        <v>726</v>
      </c>
      <c r="L51" s="2" t="s">
        <v>726</v>
      </c>
      <c r="M51" s="2" t="s">
        <v>609</v>
      </c>
      <c r="N51" s="2" t="s">
        <v>726</v>
      </c>
      <c r="O51" s="2" t="s">
        <v>726</v>
      </c>
      <c r="P51" s="2" t="s">
        <v>726</v>
      </c>
      <c r="Q51" s="2" t="s">
        <v>726</v>
      </c>
      <c r="R51" s="2" t="s">
        <v>726</v>
      </c>
      <c r="S51" s="2" t="s">
        <v>726</v>
      </c>
      <c r="T51" s="2" t="s">
        <v>726</v>
      </c>
      <c r="U51" s="2" t="s">
        <v>726</v>
      </c>
      <c r="V51" s="2" t="s">
        <v>726</v>
      </c>
      <c r="W51" s="2" t="s">
        <v>726</v>
      </c>
      <c r="X51" s="2" t="s">
        <v>726</v>
      </c>
      <c r="Y51" s="2" t="s">
        <v>726</v>
      </c>
      <c r="Z51" s="2" t="s">
        <v>726</v>
      </c>
      <c r="AA51" s="2" t="s">
        <v>726</v>
      </c>
      <c r="AB51" s="2" t="s">
        <v>726</v>
      </c>
      <c r="AC51" s="2" t="s">
        <v>726</v>
      </c>
      <c r="AD51" s="2" t="s">
        <v>726</v>
      </c>
      <c r="AE51" s="2" t="s">
        <v>609</v>
      </c>
      <c r="AF51" s="2" t="s">
        <v>726</v>
      </c>
      <c r="AG51" s="2" t="s">
        <v>726</v>
      </c>
      <c r="AH51" s="2" t="s">
        <v>726</v>
      </c>
      <c r="AI51" s="2" t="s">
        <v>726</v>
      </c>
      <c r="AJ51" s="2" t="s">
        <v>726</v>
      </c>
      <c r="AK51" s="2" t="s">
        <v>726</v>
      </c>
      <c r="AL51" s="2" t="s">
        <v>726</v>
      </c>
      <c r="AM51" s="2" t="s">
        <v>726</v>
      </c>
      <c r="AN51" s="2" t="s">
        <v>609</v>
      </c>
      <c r="AO51" s="2" t="s">
        <v>726</v>
      </c>
      <c r="AP51" s="2" t="s">
        <v>726</v>
      </c>
      <c r="AQ51" s="2" t="s">
        <v>726</v>
      </c>
      <c r="AR51" s="2" t="s">
        <v>726</v>
      </c>
      <c r="AV51" s="15">
        <f t="shared" si="2"/>
        <v>0</v>
      </c>
      <c r="AW51" s="15">
        <f t="shared" si="3"/>
        <v>0</v>
      </c>
      <c r="AX51" s="16" t="str">
        <f t="shared" si="4"/>
        <v/>
      </c>
      <c r="BA51" s="2">
        <f t="shared" si="5"/>
        <v>0</v>
      </c>
      <c r="BB51" s="2">
        <f t="shared" si="6"/>
        <v>0</v>
      </c>
      <c r="BC51" s="2">
        <f t="shared" si="7"/>
        <v>0</v>
      </c>
      <c r="BD51" s="2">
        <f t="shared" si="8"/>
        <v>0</v>
      </c>
      <c r="BE51" s="2">
        <f t="shared" si="9"/>
        <v>0</v>
      </c>
      <c r="BF51" s="2">
        <f t="shared" si="10"/>
        <v>0</v>
      </c>
      <c r="BJ51" s="2" t="str">
        <f t="shared" si="1"/>
        <v/>
      </c>
      <c r="BK51" s="2">
        <f>VLOOKUP(B51,Kraftvärmeprod!$B$1:$BH$550,MATCH($BA$1,Kraftvärmeprod!$B$1:$CC$1,0),FALSE)</f>
        <v>0</v>
      </c>
    </row>
    <row r="52" spans="1:63" ht="15" customHeight="1" x14ac:dyDescent="0.25">
      <c r="A52" s="2" t="s">
        <v>101</v>
      </c>
      <c r="B52" s="2" t="s">
        <v>103</v>
      </c>
      <c r="C52" s="2">
        <v>2017</v>
      </c>
      <c r="D52" s="2">
        <v>38.347999999999999</v>
      </c>
      <c r="E52" s="2">
        <v>45.445999999999998</v>
      </c>
      <c r="F52" s="2" t="s">
        <v>726</v>
      </c>
      <c r="G52" s="2">
        <v>8.5000000000000006E-2</v>
      </c>
      <c r="H52" s="2" t="s">
        <v>726</v>
      </c>
      <c r="I52" s="2" t="s">
        <v>726</v>
      </c>
      <c r="J52" s="2" t="s">
        <v>726</v>
      </c>
      <c r="K52" s="2" t="s">
        <v>726</v>
      </c>
      <c r="L52" s="2" t="s">
        <v>726</v>
      </c>
      <c r="M52" s="2" t="s">
        <v>609</v>
      </c>
      <c r="N52" s="2">
        <v>24.937999999999999</v>
      </c>
      <c r="O52" s="2">
        <v>3.673</v>
      </c>
      <c r="P52" s="2">
        <v>11.128</v>
      </c>
      <c r="Q52" s="2" t="s">
        <v>726</v>
      </c>
      <c r="R52" s="2" t="s">
        <v>726</v>
      </c>
      <c r="S52" s="2" t="s">
        <v>726</v>
      </c>
      <c r="T52" s="2" t="s">
        <v>8</v>
      </c>
      <c r="U52" s="2" t="s">
        <v>726</v>
      </c>
      <c r="V52" s="2" t="s">
        <v>726</v>
      </c>
      <c r="W52" s="2" t="s">
        <v>726</v>
      </c>
      <c r="X52" s="2" t="s">
        <v>726</v>
      </c>
      <c r="Y52" s="2" t="s">
        <v>726</v>
      </c>
      <c r="Z52" s="2" t="s">
        <v>726</v>
      </c>
      <c r="AA52" s="2" t="s">
        <v>726</v>
      </c>
      <c r="AB52" s="2" t="s">
        <v>726</v>
      </c>
      <c r="AC52" s="2" t="s">
        <v>726</v>
      </c>
      <c r="AD52" s="2" t="s">
        <v>726</v>
      </c>
      <c r="AE52" s="2" t="s">
        <v>727</v>
      </c>
      <c r="AF52" s="2" t="s">
        <v>726</v>
      </c>
      <c r="AG52" s="2" t="s">
        <v>726</v>
      </c>
      <c r="AH52" s="2">
        <v>5.6219999999999999</v>
      </c>
      <c r="AI52" s="2" t="s">
        <v>726</v>
      </c>
      <c r="AJ52" s="2" t="s">
        <v>726</v>
      </c>
      <c r="AK52" s="2" t="s">
        <v>726</v>
      </c>
      <c r="AL52" s="2" t="s">
        <v>726</v>
      </c>
      <c r="AM52" s="2" t="s">
        <v>726</v>
      </c>
      <c r="AN52" s="2" t="s">
        <v>609</v>
      </c>
      <c r="AO52" s="2">
        <v>100</v>
      </c>
      <c r="AP52" s="2" t="s">
        <v>726</v>
      </c>
      <c r="AQ52" s="2" t="s">
        <v>726</v>
      </c>
      <c r="AR52" s="2" t="s">
        <v>726</v>
      </c>
      <c r="AV52" s="15">
        <f t="shared" si="2"/>
        <v>45.445999999999998</v>
      </c>
      <c r="AW52" s="15">
        <f t="shared" si="3"/>
        <v>38.347999999999999</v>
      </c>
      <c r="AX52" s="16">
        <f t="shared" si="4"/>
        <v>0.84381463715178451</v>
      </c>
      <c r="BA52" s="2">
        <f t="shared" si="5"/>
        <v>5.6219999999999999</v>
      </c>
      <c r="BB52" s="2">
        <f t="shared" si="6"/>
        <v>5.6219999999999999</v>
      </c>
      <c r="BC52" s="2">
        <f t="shared" si="7"/>
        <v>0</v>
      </c>
      <c r="BD52" s="2">
        <f t="shared" si="8"/>
        <v>0</v>
      </c>
      <c r="BE52" s="2">
        <f t="shared" si="9"/>
        <v>0</v>
      </c>
      <c r="BF52" s="2">
        <f t="shared" si="10"/>
        <v>0</v>
      </c>
      <c r="BJ52" s="2" t="str">
        <f t="shared" si="1"/>
        <v/>
      </c>
      <c r="BK52" s="2">
        <f>VLOOKUP(B52,Kraftvärmeprod!$B$1:$BH$550,MATCH($BA$1,Kraftvärmeprod!$B$1:$CC$1,0),FALSE)</f>
        <v>0</v>
      </c>
    </row>
    <row r="53" spans="1:63" ht="15" customHeight="1" x14ac:dyDescent="0.25">
      <c r="A53" s="2" t="s">
        <v>104</v>
      </c>
      <c r="B53" s="2" t="s">
        <v>105</v>
      </c>
      <c r="C53" s="2">
        <v>2017</v>
      </c>
      <c r="D53" s="2">
        <v>37.049999999999997</v>
      </c>
      <c r="E53" s="2">
        <v>49.558</v>
      </c>
      <c r="F53" s="2" t="s">
        <v>726</v>
      </c>
      <c r="G53" s="2">
        <v>7.2999999999999995E-2</v>
      </c>
      <c r="H53" s="2" t="s">
        <v>726</v>
      </c>
      <c r="I53" s="2" t="s">
        <v>726</v>
      </c>
      <c r="J53" s="2" t="s">
        <v>726</v>
      </c>
      <c r="K53" s="2" t="s">
        <v>726</v>
      </c>
      <c r="L53" s="2" t="s">
        <v>726</v>
      </c>
      <c r="M53" s="2" t="s">
        <v>734</v>
      </c>
      <c r="N53" s="2">
        <v>11.173</v>
      </c>
      <c r="O53" s="2">
        <v>10.542</v>
      </c>
      <c r="P53" s="2">
        <v>10.132999999999999</v>
      </c>
      <c r="Q53" s="2" t="s">
        <v>726</v>
      </c>
      <c r="R53" s="2" t="s">
        <v>726</v>
      </c>
      <c r="S53" s="2" t="s">
        <v>726</v>
      </c>
      <c r="T53" s="2" t="s">
        <v>726</v>
      </c>
      <c r="U53" s="2">
        <v>4.4329999999999998</v>
      </c>
      <c r="V53" s="2">
        <v>5.9509999999999996</v>
      </c>
      <c r="W53" s="2" t="s">
        <v>726</v>
      </c>
      <c r="X53" s="2" t="s">
        <v>726</v>
      </c>
      <c r="Y53" s="2" t="s">
        <v>726</v>
      </c>
      <c r="Z53" s="2" t="s">
        <v>726</v>
      </c>
      <c r="AA53" s="2" t="s">
        <v>726</v>
      </c>
      <c r="AB53" s="2" t="s">
        <v>726</v>
      </c>
      <c r="AC53" s="2" t="s">
        <v>726</v>
      </c>
      <c r="AD53" s="2" t="s">
        <v>726</v>
      </c>
      <c r="AE53" s="2" t="s">
        <v>727</v>
      </c>
      <c r="AF53" s="2" t="s">
        <v>726</v>
      </c>
      <c r="AG53" s="2" t="s">
        <v>726</v>
      </c>
      <c r="AH53" s="2">
        <v>7.2530000000000001</v>
      </c>
      <c r="AI53" s="2" t="s">
        <v>726</v>
      </c>
      <c r="AJ53" s="2" t="s">
        <v>726</v>
      </c>
      <c r="AK53" s="2" t="s">
        <v>726</v>
      </c>
      <c r="AL53" s="2" t="s">
        <v>726</v>
      </c>
      <c r="AM53" s="2" t="s">
        <v>726</v>
      </c>
      <c r="AN53" s="2" t="s">
        <v>734</v>
      </c>
      <c r="AO53" s="2">
        <v>100</v>
      </c>
      <c r="AP53" s="2" t="s">
        <v>726</v>
      </c>
      <c r="AQ53" s="2" t="s">
        <v>726</v>
      </c>
      <c r="AR53" s="2" t="s">
        <v>726</v>
      </c>
      <c r="AV53" s="15">
        <f t="shared" si="2"/>
        <v>49.558</v>
      </c>
      <c r="AW53" s="15">
        <f t="shared" si="3"/>
        <v>37.049999999999997</v>
      </c>
      <c r="AX53" s="16">
        <f t="shared" si="4"/>
        <v>0.74760886234311308</v>
      </c>
      <c r="BA53" s="2">
        <f t="shared" si="5"/>
        <v>7.2530000000000001</v>
      </c>
      <c r="BB53" s="2">
        <f t="shared" si="6"/>
        <v>7.2530000000000001</v>
      </c>
      <c r="BC53" s="2">
        <f t="shared" si="7"/>
        <v>0</v>
      </c>
      <c r="BD53" s="2">
        <f t="shared" si="8"/>
        <v>0</v>
      </c>
      <c r="BE53" s="2">
        <f t="shared" si="9"/>
        <v>0</v>
      </c>
      <c r="BF53" s="2">
        <f t="shared" si="10"/>
        <v>0</v>
      </c>
      <c r="BJ53" s="2" t="str">
        <f t="shared" si="1"/>
        <v/>
      </c>
      <c r="BK53" s="2">
        <f>VLOOKUP(B53,Kraftvärmeprod!$B$1:$BH$550,MATCH($BA$1,Kraftvärmeprod!$B$1:$CC$1,0),FALSE)</f>
        <v>0</v>
      </c>
    </row>
    <row r="54" spans="1:63" ht="15" customHeight="1" x14ac:dyDescent="0.25">
      <c r="A54" s="2" t="s">
        <v>104</v>
      </c>
      <c r="B54" s="2" t="s">
        <v>106</v>
      </c>
      <c r="C54" s="2">
        <v>2017</v>
      </c>
      <c r="D54" s="2">
        <v>1.8</v>
      </c>
      <c r="E54" s="2">
        <v>1.8089999999999999</v>
      </c>
      <c r="F54" s="2" t="s">
        <v>726</v>
      </c>
      <c r="G54" s="2">
        <v>6.9000000000000006E-2</v>
      </c>
      <c r="H54" s="2" t="s">
        <v>726</v>
      </c>
      <c r="I54" s="2" t="s">
        <v>726</v>
      </c>
      <c r="J54" s="2" t="s">
        <v>726</v>
      </c>
      <c r="K54" s="2" t="s">
        <v>726</v>
      </c>
      <c r="L54" s="2" t="s">
        <v>726</v>
      </c>
      <c r="M54" s="2" t="s">
        <v>734</v>
      </c>
      <c r="N54" s="2" t="s">
        <v>726</v>
      </c>
      <c r="O54" s="2" t="s">
        <v>726</v>
      </c>
      <c r="P54" s="2" t="s">
        <v>726</v>
      </c>
      <c r="Q54" s="2" t="s">
        <v>726</v>
      </c>
      <c r="R54" s="2" t="s">
        <v>726</v>
      </c>
      <c r="S54" s="2" t="s">
        <v>726</v>
      </c>
      <c r="T54" s="2" t="s">
        <v>726</v>
      </c>
      <c r="U54" s="2">
        <v>1.74</v>
      </c>
      <c r="V54" s="2" t="s">
        <v>726</v>
      </c>
      <c r="W54" s="2" t="s">
        <v>726</v>
      </c>
      <c r="X54" s="2" t="s">
        <v>726</v>
      </c>
      <c r="Y54" s="2" t="s">
        <v>726</v>
      </c>
      <c r="Z54" s="2" t="s">
        <v>726</v>
      </c>
      <c r="AA54" s="2" t="s">
        <v>726</v>
      </c>
      <c r="AB54" s="2" t="s">
        <v>726</v>
      </c>
      <c r="AC54" s="2" t="s">
        <v>726</v>
      </c>
      <c r="AD54" s="2" t="s">
        <v>726</v>
      </c>
      <c r="AE54" s="2" t="s">
        <v>727</v>
      </c>
      <c r="AF54" s="2" t="s">
        <v>726</v>
      </c>
      <c r="AG54" s="2" t="s">
        <v>726</v>
      </c>
      <c r="AH54" s="2" t="s">
        <v>726</v>
      </c>
      <c r="AI54" s="2" t="s">
        <v>726</v>
      </c>
      <c r="AJ54" s="2" t="s">
        <v>726</v>
      </c>
      <c r="AK54" s="2" t="s">
        <v>726</v>
      </c>
      <c r="AL54" s="2" t="s">
        <v>726</v>
      </c>
      <c r="AM54" s="2" t="s">
        <v>726</v>
      </c>
      <c r="AN54" s="2" t="s">
        <v>734</v>
      </c>
      <c r="AO54" s="2" t="s">
        <v>726</v>
      </c>
      <c r="AP54" s="2" t="s">
        <v>726</v>
      </c>
      <c r="AQ54" s="2" t="s">
        <v>726</v>
      </c>
      <c r="AR54" s="2" t="s">
        <v>726</v>
      </c>
      <c r="AV54" s="15">
        <f t="shared" si="2"/>
        <v>1.8089999999999999</v>
      </c>
      <c r="AW54" s="15">
        <f t="shared" si="3"/>
        <v>1.8</v>
      </c>
      <c r="AX54" s="16">
        <f t="shared" si="4"/>
        <v>0.99502487562189057</v>
      </c>
      <c r="BA54" s="2">
        <f t="shared" si="5"/>
        <v>0</v>
      </c>
      <c r="BB54" s="2">
        <f t="shared" si="6"/>
        <v>0</v>
      </c>
      <c r="BC54" s="2">
        <f t="shared" si="7"/>
        <v>0</v>
      </c>
      <c r="BD54" s="2">
        <f t="shared" si="8"/>
        <v>0</v>
      </c>
      <c r="BE54" s="2">
        <f t="shared" si="9"/>
        <v>0</v>
      </c>
      <c r="BF54" s="2">
        <f t="shared" si="10"/>
        <v>0</v>
      </c>
      <c r="BJ54" s="2" t="str">
        <f t="shared" si="1"/>
        <v/>
      </c>
      <c r="BK54" s="2">
        <f>VLOOKUP(B54,Kraftvärmeprod!$B$1:$BH$550,MATCH($BA$1,Kraftvärmeprod!$B$1:$CC$1,0),FALSE)</f>
        <v>0</v>
      </c>
    </row>
    <row r="55" spans="1:63" ht="15" customHeight="1" x14ac:dyDescent="0.25">
      <c r="A55" s="2" t="s">
        <v>104</v>
      </c>
      <c r="B55" s="2" t="s">
        <v>107</v>
      </c>
      <c r="C55" s="2">
        <v>2017</v>
      </c>
      <c r="D55" s="2">
        <v>1.885</v>
      </c>
      <c r="E55" s="2">
        <v>2.1019999999999999</v>
      </c>
      <c r="F55" s="2" t="s">
        <v>726</v>
      </c>
      <c r="G55" s="2">
        <v>4.0000000000000001E-3</v>
      </c>
      <c r="H55" s="2" t="s">
        <v>726</v>
      </c>
      <c r="I55" s="2" t="s">
        <v>726</v>
      </c>
      <c r="J55" s="2" t="s">
        <v>726</v>
      </c>
      <c r="K55" s="2" t="s">
        <v>726</v>
      </c>
      <c r="L55" s="2" t="s">
        <v>726</v>
      </c>
      <c r="M55" s="2" t="s">
        <v>734</v>
      </c>
      <c r="N55" s="2" t="s">
        <v>726</v>
      </c>
      <c r="O55" s="2" t="s">
        <v>726</v>
      </c>
      <c r="P55" s="2" t="s">
        <v>726</v>
      </c>
      <c r="Q55" s="2" t="s">
        <v>726</v>
      </c>
      <c r="R55" s="2" t="s">
        <v>726</v>
      </c>
      <c r="S55" s="2" t="s">
        <v>726</v>
      </c>
      <c r="T55" s="2" t="s">
        <v>726</v>
      </c>
      <c r="U55" s="2">
        <v>2.0979999999999999</v>
      </c>
      <c r="V55" s="2" t="s">
        <v>726</v>
      </c>
      <c r="W55" s="2" t="s">
        <v>726</v>
      </c>
      <c r="X55" s="2" t="s">
        <v>726</v>
      </c>
      <c r="Y55" s="2" t="s">
        <v>726</v>
      </c>
      <c r="Z55" s="2" t="s">
        <v>726</v>
      </c>
      <c r="AA55" s="2" t="s">
        <v>726</v>
      </c>
      <c r="AB55" s="2" t="s">
        <v>726</v>
      </c>
      <c r="AC55" s="2" t="s">
        <v>726</v>
      </c>
      <c r="AD55" s="2" t="s">
        <v>726</v>
      </c>
      <c r="AE55" s="2" t="s">
        <v>727</v>
      </c>
      <c r="AF55" s="2" t="s">
        <v>726</v>
      </c>
      <c r="AG55" s="2" t="s">
        <v>726</v>
      </c>
      <c r="AH55" s="2" t="s">
        <v>726</v>
      </c>
      <c r="AI55" s="2" t="s">
        <v>726</v>
      </c>
      <c r="AJ55" s="2" t="s">
        <v>726</v>
      </c>
      <c r="AK55" s="2" t="s">
        <v>726</v>
      </c>
      <c r="AL55" s="2" t="s">
        <v>726</v>
      </c>
      <c r="AM55" s="2" t="s">
        <v>726</v>
      </c>
      <c r="AN55" s="2" t="s">
        <v>734</v>
      </c>
      <c r="AO55" s="2" t="s">
        <v>726</v>
      </c>
      <c r="AP55" s="2" t="s">
        <v>726</v>
      </c>
      <c r="AQ55" s="2" t="s">
        <v>726</v>
      </c>
      <c r="AR55" s="2" t="s">
        <v>726</v>
      </c>
      <c r="AV55" s="15">
        <f t="shared" si="2"/>
        <v>2.1019999999999999</v>
      </c>
      <c r="AW55" s="15">
        <f t="shared" si="3"/>
        <v>1.885</v>
      </c>
      <c r="AX55" s="16">
        <f t="shared" si="4"/>
        <v>0.89676498572787822</v>
      </c>
      <c r="BA55" s="2">
        <f t="shared" si="5"/>
        <v>0</v>
      </c>
      <c r="BB55" s="2">
        <f t="shared" si="6"/>
        <v>0</v>
      </c>
      <c r="BC55" s="2">
        <f t="shared" si="7"/>
        <v>0</v>
      </c>
      <c r="BD55" s="2">
        <f t="shared" si="8"/>
        <v>0</v>
      </c>
      <c r="BE55" s="2">
        <f t="shared" si="9"/>
        <v>0</v>
      </c>
      <c r="BF55" s="2">
        <f t="shared" si="10"/>
        <v>0</v>
      </c>
      <c r="BJ55" s="2" t="str">
        <f t="shared" si="1"/>
        <v/>
      </c>
      <c r="BK55" s="2">
        <f>VLOOKUP(B55,Kraftvärmeprod!$B$1:$BH$550,MATCH($BA$1,Kraftvärmeprod!$B$1:$CC$1,0),FALSE)</f>
        <v>0</v>
      </c>
    </row>
    <row r="56" spans="1:63" ht="15" customHeight="1" x14ac:dyDescent="0.25">
      <c r="A56" s="2" t="s">
        <v>104</v>
      </c>
      <c r="B56" s="2" t="s">
        <v>108</v>
      </c>
      <c r="C56" s="2">
        <v>2017</v>
      </c>
      <c r="D56" s="2" t="s">
        <v>726</v>
      </c>
      <c r="E56" s="2">
        <v>0.65434000000000003</v>
      </c>
      <c r="F56" s="2" t="s">
        <v>726</v>
      </c>
      <c r="G56" s="2">
        <v>1.34E-3</v>
      </c>
      <c r="H56" s="2" t="s">
        <v>726</v>
      </c>
      <c r="I56" s="2" t="s">
        <v>726</v>
      </c>
      <c r="J56" s="2" t="s">
        <v>726</v>
      </c>
      <c r="K56" s="2" t="s">
        <v>726</v>
      </c>
      <c r="L56" s="2" t="s">
        <v>726</v>
      </c>
      <c r="M56" s="2" t="s">
        <v>734</v>
      </c>
      <c r="N56" s="2" t="s">
        <v>726</v>
      </c>
      <c r="O56" s="2" t="s">
        <v>726</v>
      </c>
      <c r="P56" s="2" t="s">
        <v>726</v>
      </c>
      <c r="Q56" s="2" t="s">
        <v>726</v>
      </c>
      <c r="R56" s="2" t="s">
        <v>726</v>
      </c>
      <c r="S56" s="2" t="s">
        <v>726</v>
      </c>
      <c r="T56" s="2" t="s">
        <v>726</v>
      </c>
      <c r="U56" s="2">
        <v>0.65300000000000002</v>
      </c>
      <c r="V56" s="2" t="s">
        <v>726</v>
      </c>
      <c r="W56" s="2" t="s">
        <v>726</v>
      </c>
      <c r="X56" s="2" t="s">
        <v>726</v>
      </c>
      <c r="Y56" s="2" t="s">
        <v>726</v>
      </c>
      <c r="Z56" s="2" t="s">
        <v>726</v>
      </c>
      <c r="AA56" s="2" t="s">
        <v>726</v>
      </c>
      <c r="AB56" s="2" t="s">
        <v>726</v>
      </c>
      <c r="AC56" s="2" t="s">
        <v>726</v>
      </c>
      <c r="AD56" s="2" t="s">
        <v>726</v>
      </c>
      <c r="AE56" s="2" t="s">
        <v>727</v>
      </c>
      <c r="AF56" s="2" t="s">
        <v>726</v>
      </c>
      <c r="AG56" s="2" t="s">
        <v>726</v>
      </c>
      <c r="AH56" s="2" t="s">
        <v>726</v>
      </c>
      <c r="AI56" s="2" t="s">
        <v>726</v>
      </c>
      <c r="AJ56" s="2" t="s">
        <v>726</v>
      </c>
      <c r="AK56" s="2" t="s">
        <v>726</v>
      </c>
      <c r="AL56" s="2" t="s">
        <v>726</v>
      </c>
      <c r="AM56" s="2" t="s">
        <v>726</v>
      </c>
      <c r="AN56" s="2" t="s">
        <v>734</v>
      </c>
      <c r="AO56" s="2" t="s">
        <v>726</v>
      </c>
      <c r="AP56" s="2" t="s">
        <v>726</v>
      </c>
      <c r="AQ56" s="2" t="s">
        <v>726</v>
      </c>
      <c r="AR56" s="2" t="s">
        <v>726</v>
      </c>
      <c r="AV56" s="15">
        <f t="shared" si="2"/>
        <v>0.65434000000000003</v>
      </c>
      <c r="AW56" s="15">
        <f t="shared" si="3"/>
        <v>0</v>
      </c>
      <c r="AX56" s="16">
        <f t="shared" si="4"/>
        <v>0</v>
      </c>
      <c r="BA56" s="2">
        <f t="shared" si="5"/>
        <v>0</v>
      </c>
      <c r="BB56" s="2">
        <f t="shared" si="6"/>
        <v>0</v>
      </c>
      <c r="BC56" s="2">
        <f t="shared" si="7"/>
        <v>0</v>
      </c>
      <c r="BD56" s="2">
        <f t="shared" si="8"/>
        <v>0</v>
      </c>
      <c r="BE56" s="2">
        <f t="shared" si="9"/>
        <v>0</v>
      </c>
      <c r="BF56" s="2">
        <f t="shared" si="10"/>
        <v>0</v>
      </c>
      <c r="BJ56" s="2" t="str">
        <f t="shared" si="1"/>
        <v/>
      </c>
      <c r="BK56" s="2">
        <f>VLOOKUP(B56,Kraftvärmeprod!$B$1:$BH$550,MATCH($BA$1,Kraftvärmeprod!$B$1:$CC$1,0),FALSE)</f>
        <v>0</v>
      </c>
    </row>
    <row r="57" spans="1:63" ht="15" customHeight="1" x14ac:dyDescent="0.25">
      <c r="A57" s="2" t="s">
        <v>109</v>
      </c>
      <c r="B57" s="2" t="s">
        <v>110</v>
      </c>
      <c r="C57" s="2">
        <v>2017</v>
      </c>
      <c r="D57" s="2" t="s">
        <v>726</v>
      </c>
      <c r="E57" s="2">
        <v>8.7970000000000006</v>
      </c>
      <c r="F57" s="2" t="s">
        <v>726</v>
      </c>
      <c r="G57" s="2" t="s">
        <v>726</v>
      </c>
      <c r="H57" s="2" t="s">
        <v>726</v>
      </c>
      <c r="I57" s="2" t="s">
        <v>726</v>
      </c>
      <c r="J57" s="2" t="s">
        <v>726</v>
      </c>
      <c r="K57" s="2" t="s">
        <v>726</v>
      </c>
      <c r="L57" s="2" t="s">
        <v>726</v>
      </c>
      <c r="M57" s="2" t="s">
        <v>609</v>
      </c>
      <c r="N57" s="2" t="s">
        <v>726</v>
      </c>
      <c r="O57" s="2" t="s">
        <v>726</v>
      </c>
      <c r="P57" s="2" t="s">
        <v>726</v>
      </c>
      <c r="Q57" s="2" t="s">
        <v>726</v>
      </c>
      <c r="R57" s="2" t="s">
        <v>726</v>
      </c>
      <c r="S57" s="2" t="s">
        <v>726</v>
      </c>
      <c r="T57" s="2" t="s">
        <v>726</v>
      </c>
      <c r="U57" s="2">
        <v>8.4049999999999994</v>
      </c>
      <c r="V57" s="2" t="s">
        <v>726</v>
      </c>
      <c r="W57" s="2" t="s">
        <v>726</v>
      </c>
      <c r="X57" s="2" t="s">
        <v>726</v>
      </c>
      <c r="Y57" s="2" t="s">
        <v>726</v>
      </c>
      <c r="Z57" s="2" t="s">
        <v>726</v>
      </c>
      <c r="AA57" s="2" t="s">
        <v>726</v>
      </c>
      <c r="AB57" s="2" t="s">
        <v>726</v>
      </c>
      <c r="AC57" s="2" t="s">
        <v>726</v>
      </c>
      <c r="AD57" s="2" t="s">
        <v>726</v>
      </c>
      <c r="AE57" s="2" t="s">
        <v>609</v>
      </c>
      <c r="AF57" s="2" t="s">
        <v>726</v>
      </c>
      <c r="AG57" s="2">
        <v>0.39200000000000002</v>
      </c>
      <c r="AH57" s="2" t="s">
        <v>726</v>
      </c>
      <c r="AI57" s="2" t="s">
        <v>726</v>
      </c>
      <c r="AJ57" s="2" t="s">
        <v>726</v>
      </c>
      <c r="AK57" s="2" t="s">
        <v>726</v>
      </c>
      <c r="AL57" s="2" t="s">
        <v>726</v>
      </c>
      <c r="AM57" s="2" t="s">
        <v>726</v>
      </c>
      <c r="AN57" s="2" t="s">
        <v>609</v>
      </c>
      <c r="AO57" s="2" t="s">
        <v>726</v>
      </c>
      <c r="AP57" s="2" t="s">
        <v>726</v>
      </c>
      <c r="AQ57" s="2" t="s">
        <v>726</v>
      </c>
      <c r="AR57" s="2" t="s">
        <v>726</v>
      </c>
      <c r="AV57" s="15">
        <f t="shared" si="2"/>
        <v>8.7969999999999988</v>
      </c>
      <c r="AW57" s="15">
        <f t="shared" si="3"/>
        <v>0</v>
      </c>
      <c r="AX57" s="16">
        <f t="shared" si="4"/>
        <v>0</v>
      </c>
      <c r="BA57" s="2">
        <f t="shared" si="5"/>
        <v>0</v>
      </c>
      <c r="BB57" s="2">
        <f t="shared" si="6"/>
        <v>0</v>
      </c>
      <c r="BC57" s="2">
        <f t="shared" si="7"/>
        <v>0</v>
      </c>
      <c r="BD57" s="2">
        <f t="shared" si="8"/>
        <v>0</v>
      </c>
      <c r="BE57" s="2">
        <f t="shared" si="9"/>
        <v>0</v>
      </c>
      <c r="BF57" s="2">
        <f t="shared" si="10"/>
        <v>0</v>
      </c>
      <c r="BJ57" s="2" t="str">
        <f t="shared" si="1"/>
        <v/>
      </c>
      <c r="BK57" s="2">
        <f>VLOOKUP(B57,Kraftvärmeprod!$B$1:$BH$550,MATCH($BA$1,Kraftvärmeprod!$B$1:$CC$1,0),FALSE)</f>
        <v>0</v>
      </c>
    </row>
    <row r="58" spans="1:63" ht="15" customHeight="1" x14ac:dyDescent="0.25">
      <c r="A58" s="2" t="s">
        <v>109</v>
      </c>
      <c r="B58" s="2" t="s">
        <v>111</v>
      </c>
      <c r="C58" s="2">
        <v>2017</v>
      </c>
      <c r="D58" s="2">
        <v>26.893999999999998</v>
      </c>
      <c r="E58" s="2">
        <v>31.574000000000002</v>
      </c>
      <c r="F58" s="2" t="s">
        <v>726</v>
      </c>
      <c r="G58" s="2">
        <v>2.1999999999999999E-2</v>
      </c>
      <c r="H58" s="2" t="s">
        <v>726</v>
      </c>
      <c r="I58" s="2" t="s">
        <v>726</v>
      </c>
      <c r="J58" s="2" t="s">
        <v>726</v>
      </c>
      <c r="K58" s="2" t="s">
        <v>726</v>
      </c>
      <c r="L58" s="2" t="s">
        <v>726</v>
      </c>
      <c r="M58" s="2" t="s">
        <v>609</v>
      </c>
      <c r="N58" s="2" t="s">
        <v>726</v>
      </c>
      <c r="O58" s="2" t="s">
        <v>726</v>
      </c>
      <c r="P58" s="2" t="s">
        <v>726</v>
      </c>
      <c r="Q58" s="2" t="s">
        <v>726</v>
      </c>
      <c r="R58" s="2" t="s">
        <v>726</v>
      </c>
      <c r="S58" s="2">
        <v>31.552</v>
      </c>
      <c r="T58" s="2" t="s">
        <v>726</v>
      </c>
      <c r="U58" s="2" t="s">
        <v>726</v>
      </c>
      <c r="V58" s="2" t="s">
        <v>726</v>
      </c>
      <c r="W58" s="2" t="s">
        <v>726</v>
      </c>
      <c r="X58" s="2" t="s">
        <v>726</v>
      </c>
      <c r="Y58" s="2" t="s">
        <v>726</v>
      </c>
      <c r="Z58" s="2" t="s">
        <v>726</v>
      </c>
      <c r="AA58" s="2" t="s">
        <v>726</v>
      </c>
      <c r="AB58" s="2" t="s">
        <v>726</v>
      </c>
      <c r="AC58" s="2" t="s">
        <v>726</v>
      </c>
      <c r="AD58" s="2" t="s">
        <v>726</v>
      </c>
      <c r="AE58" s="2" t="s">
        <v>609</v>
      </c>
      <c r="AF58" s="2" t="s">
        <v>726</v>
      </c>
      <c r="AG58" s="2" t="s">
        <v>726</v>
      </c>
      <c r="AH58" s="2" t="s">
        <v>726</v>
      </c>
      <c r="AI58" s="2" t="s">
        <v>726</v>
      </c>
      <c r="AJ58" s="2" t="s">
        <v>726</v>
      </c>
      <c r="AK58" s="2" t="s">
        <v>726</v>
      </c>
      <c r="AL58" s="2" t="s">
        <v>726</v>
      </c>
      <c r="AM58" s="2" t="s">
        <v>726</v>
      </c>
      <c r="AN58" s="2" t="s">
        <v>609</v>
      </c>
      <c r="AO58" s="2" t="s">
        <v>726</v>
      </c>
      <c r="AP58" s="2" t="s">
        <v>726</v>
      </c>
      <c r="AQ58" s="2" t="s">
        <v>726</v>
      </c>
      <c r="AR58" s="2" t="s">
        <v>726</v>
      </c>
      <c r="AV58" s="15">
        <f t="shared" si="2"/>
        <v>31.573999999999998</v>
      </c>
      <c r="AW58" s="15">
        <f t="shared" si="3"/>
        <v>26.893999999999998</v>
      </c>
      <c r="AX58" s="16">
        <f t="shared" si="4"/>
        <v>0.85177677836194332</v>
      </c>
      <c r="BA58" s="2">
        <f t="shared" si="5"/>
        <v>0</v>
      </c>
      <c r="BB58" s="2">
        <f t="shared" si="6"/>
        <v>0</v>
      </c>
      <c r="BC58" s="2">
        <f t="shared" si="7"/>
        <v>0</v>
      </c>
      <c r="BD58" s="2">
        <f t="shared" si="8"/>
        <v>0</v>
      </c>
      <c r="BE58" s="2">
        <f t="shared" si="9"/>
        <v>0</v>
      </c>
      <c r="BF58" s="2">
        <f t="shared" si="10"/>
        <v>0</v>
      </c>
      <c r="BJ58" s="2" t="str">
        <f t="shared" si="1"/>
        <v/>
      </c>
      <c r="BK58" s="2">
        <f>VLOOKUP(B58,Kraftvärmeprod!$B$1:$BH$550,MATCH($BA$1,Kraftvärmeprod!$B$1:$CC$1,0),FALSE)</f>
        <v>0</v>
      </c>
    </row>
    <row r="59" spans="1:63" ht="15" customHeight="1" x14ac:dyDescent="0.25">
      <c r="A59" s="2" t="s">
        <v>109</v>
      </c>
      <c r="B59" s="2" t="s">
        <v>112</v>
      </c>
      <c r="C59" s="2">
        <v>2017</v>
      </c>
      <c r="D59" s="2">
        <v>4.5999999999999996</v>
      </c>
      <c r="E59" s="2">
        <v>5.2</v>
      </c>
      <c r="F59" s="2" t="s">
        <v>726</v>
      </c>
      <c r="G59" s="2" t="s">
        <v>726</v>
      </c>
      <c r="H59" s="2" t="s">
        <v>726</v>
      </c>
      <c r="I59" s="2" t="s">
        <v>726</v>
      </c>
      <c r="J59" s="2" t="s">
        <v>726</v>
      </c>
      <c r="K59" s="2" t="s">
        <v>726</v>
      </c>
      <c r="L59" s="2" t="s">
        <v>726</v>
      </c>
      <c r="M59" s="2" t="s">
        <v>609</v>
      </c>
      <c r="N59" s="2" t="s">
        <v>726</v>
      </c>
      <c r="O59" s="2" t="s">
        <v>726</v>
      </c>
      <c r="P59" s="2" t="s">
        <v>726</v>
      </c>
      <c r="Q59" s="2" t="s">
        <v>726</v>
      </c>
      <c r="R59" s="2" t="s">
        <v>726</v>
      </c>
      <c r="S59" s="2" t="s">
        <v>726</v>
      </c>
      <c r="T59" s="2" t="s">
        <v>726</v>
      </c>
      <c r="U59" s="2" t="s">
        <v>726</v>
      </c>
      <c r="V59" s="2" t="s">
        <v>726</v>
      </c>
      <c r="W59" s="2" t="s">
        <v>726</v>
      </c>
      <c r="X59" s="2" t="s">
        <v>726</v>
      </c>
      <c r="Y59" s="2" t="s">
        <v>726</v>
      </c>
      <c r="Z59" s="2">
        <v>1.6</v>
      </c>
      <c r="AA59" s="2" t="s">
        <v>726</v>
      </c>
      <c r="AB59" s="2" t="s">
        <v>726</v>
      </c>
      <c r="AC59" s="2" t="s">
        <v>726</v>
      </c>
      <c r="AD59" s="2" t="s">
        <v>726</v>
      </c>
      <c r="AE59" s="2" t="s">
        <v>609</v>
      </c>
      <c r="AF59" s="2" t="s">
        <v>726</v>
      </c>
      <c r="AG59" s="2">
        <v>3.6</v>
      </c>
      <c r="AH59" s="2" t="s">
        <v>726</v>
      </c>
      <c r="AI59" s="2" t="s">
        <v>726</v>
      </c>
      <c r="AJ59" s="2" t="s">
        <v>726</v>
      </c>
      <c r="AK59" s="2" t="s">
        <v>726</v>
      </c>
      <c r="AL59" s="2" t="s">
        <v>726</v>
      </c>
      <c r="AM59" s="2" t="s">
        <v>726</v>
      </c>
      <c r="AN59" s="2" t="s">
        <v>609</v>
      </c>
      <c r="AO59" s="2" t="s">
        <v>726</v>
      </c>
      <c r="AP59" s="2" t="s">
        <v>726</v>
      </c>
      <c r="AQ59" s="2" t="s">
        <v>726</v>
      </c>
      <c r="AR59" s="2" t="s">
        <v>726</v>
      </c>
      <c r="AV59" s="15">
        <f t="shared" si="2"/>
        <v>5.2</v>
      </c>
      <c r="AW59" s="15">
        <f t="shared" si="3"/>
        <v>4.5999999999999996</v>
      </c>
      <c r="AX59" s="16">
        <f t="shared" si="4"/>
        <v>0.88461538461538447</v>
      </c>
      <c r="BA59" s="2">
        <f t="shared" si="5"/>
        <v>0</v>
      </c>
      <c r="BB59" s="2">
        <f t="shared" si="6"/>
        <v>0</v>
      </c>
      <c r="BC59" s="2">
        <f t="shared" si="7"/>
        <v>0</v>
      </c>
      <c r="BD59" s="2">
        <f t="shared" si="8"/>
        <v>0</v>
      </c>
      <c r="BE59" s="2">
        <f t="shared" si="9"/>
        <v>0</v>
      </c>
      <c r="BF59" s="2">
        <f t="shared" si="10"/>
        <v>0</v>
      </c>
      <c r="BJ59" s="2" t="str">
        <f t="shared" si="1"/>
        <v/>
      </c>
      <c r="BK59" s="2">
        <f>VLOOKUP(B59,Kraftvärmeprod!$B$1:$BH$550,MATCH($BA$1,Kraftvärmeprod!$B$1:$CC$1,0),FALSE)</f>
        <v>0</v>
      </c>
    </row>
    <row r="60" spans="1:63" ht="15" customHeight="1" x14ac:dyDescent="0.25">
      <c r="A60" s="2" t="s">
        <v>109</v>
      </c>
      <c r="B60" s="2" t="s">
        <v>113</v>
      </c>
      <c r="C60" s="2">
        <v>2017</v>
      </c>
      <c r="D60" s="2">
        <v>37.4</v>
      </c>
      <c r="E60" s="2">
        <v>33.624000000000002</v>
      </c>
      <c r="F60" s="2" t="s">
        <v>726</v>
      </c>
      <c r="G60" s="2">
        <v>0.184</v>
      </c>
      <c r="H60" s="2" t="s">
        <v>726</v>
      </c>
      <c r="I60" s="2" t="s">
        <v>726</v>
      </c>
      <c r="J60" s="2" t="s">
        <v>726</v>
      </c>
      <c r="K60" s="2" t="s">
        <v>726</v>
      </c>
      <c r="L60" s="2" t="s">
        <v>726</v>
      </c>
      <c r="M60" s="2" t="s">
        <v>609</v>
      </c>
      <c r="N60" s="2" t="s">
        <v>726</v>
      </c>
      <c r="O60" s="2" t="s">
        <v>726</v>
      </c>
      <c r="P60" s="2">
        <v>24.863</v>
      </c>
      <c r="Q60" s="2" t="s">
        <v>726</v>
      </c>
      <c r="R60" s="2" t="s">
        <v>726</v>
      </c>
      <c r="S60" s="2" t="s">
        <v>726</v>
      </c>
      <c r="T60" s="2" t="s">
        <v>726</v>
      </c>
      <c r="U60" s="2">
        <v>7.016</v>
      </c>
      <c r="V60" s="2" t="s">
        <v>726</v>
      </c>
      <c r="W60" s="2" t="s">
        <v>726</v>
      </c>
      <c r="X60" s="2" t="s">
        <v>726</v>
      </c>
      <c r="Y60" s="2" t="s">
        <v>726</v>
      </c>
      <c r="Z60" s="2">
        <v>1.5609999999999999</v>
      </c>
      <c r="AA60" s="2" t="s">
        <v>726</v>
      </c>
      <c r="AB60" s="2" t="s">
        <v>726</v>
      </c>
      <c r="AC60" s="2" t="s">
        <v>726</v>
      </c>
      <c r="AD60" s="2" t="s">
        <v>726</v>
      </c>
      <c r="AE60" s="2" t="s">
        <v>609</v>
      </c>
      <c r="AF60" s="2" t="s">
        <v>726</v>
      </c>
      <c r="AG60" s="2" t="s">
        <v>726</v>
      </c>
      <c r="AH60" s="2" t="s">
        <v>726</v>
      </c>
      <c r="AI60" s="2" t="s">
        <v>726</v>
      </c>
      <c r="AJ60" s="2" t="s">
        <v>726</v>
      </c>
      <c r="AK60" s="2" t="s">
        <v>726</v>
      </c>
      <c r="AL60" s="2" t="s">
        <v>726</v>
      </c>
      <c r="AM60" s="2" t="s">
        <v>726</v>
      </c>
      <c r="AN60" s="2" t="s">
        <v>609</v>
      </c>
      <c r="AO60" s="2" t="s">
        <v>726</v>
      </c>
      <c r="AP60" s="2" t="s">
        <v>726</v>
      </c>
      <c r="AQ60" s="2" t="s">
        <v>726</v>
      </c>
      <c r="AR60" s="2" t="s">
        <v>726</v>
      </c>
      <c r="AV60" s="15">
        <f t="shared" si="2"/>
        <v>33.624000000000002</v>
      </c>
      <c r="AW60" s="15">
        <f t="shared" si="3"/>
        <v>37.4</v>
      </c>
      <c r="AX60" s="16">
        <f t="shared" si="4"/>
        <v>1.1123007375684033</v>
      </c>
      <c r="BA60" s="2">
        <f t="shared" si="5"/>
        <v>0</v>
      </c>
      <c r="BB60" s="2">
        <f t="shared" si="6"/>
        <v>0</v>
      </c>
      <c r="BC60" s="2">
        <f t="shared" si="7"/>
        <v>0</v>
      </c>
      <c r="BD60" s="2">
        <f t="shared" si="8"/>
        <v>0</v>
      </c>
      <c r="BE60" s="2">
        <f t="shared" si="9"/>
        <v>0</v>
      </c>
      <c r="BF60" s="2">
        <f t="shared" si="10"/>
        <v>0</v>
      </c>
      <c r="BJ60" s="2" t="str">
        <f t="shared" si="1"/>
        <v/>
      </c>
      <c r="BK60" s="2">
        <f>VLOOKUP(B60,Kraftvärmeprod!$B$1:$BH$550,MATCH($BA$1,Kraftvärmeprod!$B$1:$CC$1,0),FALSE)</f>
        <v>0</v>
      </c>
    </row>
    <row r="61" spans="1:63" ht="15" customHeight="1" x14ac:dyDescent="0.25">
      <c r="A61" s="2" t="s">
        <v>109</v>
      </c>
      <c r="B61" s="2" t="s">
        <v>114</v>
      </c>
      <c r="C61" s="2">
        <v>2017</v>
      </c>
      <c r="D61" s="2">
        <v>39.700000000000003</v>
      </c>
      <c r="E61" s="2">
        <v>45.9</v>
      </c>
      <c r="F61" s="2" t="s">
        <v>726</v>
      </c>
      <c r="G61" s="2" t="s">
        <v>726</v>
      </c>
      <c r="H61" s="2" t="s">
        <v>726</v>
      </c>
      <c r="I61" s="2" t="s">
        <v>726</v>
      </c>
      <c r="J61" s="2" t="s">
        <v>726</v>
      </c>
      <c r="K61" s="2" t="s">
        <v>726</v>
      </c>
      <c r="L61" s="2" t="s">
        <v>726</v>
      </c>
      <c r="M61" s="2" t="s">
        <v>609</v>
      </c>
      <c r="N61" s="2" t="s">
        <v>726</v>
      </c>
      <c r="O61" s="2" t="s">
        <v>726</v>
      </c>
      <c r="P61" s="2">
        <v>24.1</v>
      </c>
      <c r="Q61" s="2" t="s">
        <v>726</v>
      </c>
      <c r="R61" s="2" t="s">
        <v>726</v>
      </c>
      <c r="S61" s="2" t="s">
        <v>726</v>
      </c>
      <c r="T61" s="2" t="s">
        <v>726</v>
      </c>
      <c r="U61" s="2">
        <v>21.8</v>
      </c>
      <c r="V61" s="2" t="s">
        <v>726</v>
      </c>
      <c r="W61" s="2" t="s">
        <v>726</v>
      </c>
      <c r="X61" s="2" t="s">
        <v>726</v>
      </c>
      <c r="Y61" s="2" t="s">
        <v>726</v>
      </c>
      <c r="Z61" s="2" t="s">
        <v>726</v>
      </c>
      <c r="AA61" s="2" t="s">
        <v>726</v>
      </c>
      <c r="AB61" s="2" t="s">
        <v>726</v>
      </c>
      <c r="AC61" s="2" t="s">
        <v>726</v>
      </c>
      <c r="AD61" s="2" t="s">
        <v>726</v>
      </c>
      <c r="AE61" s="2" t="s">
        <v>609</v>
      </c>
      <c r="AF61" s="2" t="s">
        <v>726</v>
      </c>
      <c r="AG61" s="2" t="s">
        <v>726</v>
      </c>
      <c r="AH61" s="2" t="s">
        <v>726</v>
      </c>
      <c r="AI61" s="2" t="s">
        <v>726</v>
      </c>
      <c r="AJ61" s="2" t="s">
        <v>726</v>
      </c>
      <c r="AK61" s="2" t="s">
        <v>726</v>
      </c>
      <c r="AL61" s="2" t="s">
        <v>726</v>
      </c>
      <c r="AM61" s="2" t="s">
        <v>726</v>
      </c>
      <c r="AN61" s="2" t="s">
        <v>609</v>
      </c>
      <c r="AO61" s="2" t="s">
        <v>726</v>
      </c>
      <c r="AP61" s="2" t="s">
        <v>726</v>
      </c>
      <c r="AQ61" s="2" t="s">
        <v>726</v>
      </c>
      <c r="AR61" s="2" t="s">
        <v>726</v>
      </c>
      <c r="AV61" s="15">
        <f t="shared" si="2"/>
        <v>45.900000000000006</v>
      </c>
      <c r="AW61" s="15">
        <f t="shared" si="3"/>
        <v>39.700000000000003</v>
      </c>
      <c r="AX61" s="16">
        <f t="shared" si="4"/>
        <v>0.86492374727668841</v>
      </c>
      <c r="BA61" s="2">
        <f t="shared" si="5"/>
        <v>0</v>
      </c>
      <c r="BB61" s="2">
        <f t="shared" si="6"/>
        <v>0</v>
      </c>
      <c r="BC61" s="2">
        <f t="shared" si="7"/>
        <v>0</v>
      </c>
      <c r="BD61" s="2">
        <f t="shared" si="8"/>
        <v>0</v>
      </c>
      <c r="BE61" s="2">
        <f t="shared" si="9"/>
        <v>0</v>
      </c>
      <c r="BF61" s="2">
        <f t="shared" si="10"/>
        <v>0</v>
      </c>
      <c r="BJ61" s="2" t="str">
        <f t="shared" si="1"/>
        <v/>
      </c>
      <c r="BK61" s="2">
        <f>VLOOKUP(B61,Kraftvärmeprod!$B$1:$BH$550,MATCH($BA$1,Kraftvärmeprod!$B$1:$CC$1,0),FALSE)</f>
        <v>0</v>
      </c>
    </row>
    <row r="62" spans="1:63" ht="15" customHeight="1" x14ac:dyDescent="0.25">
      <c r="A62" s="2" t="s">
        <v>109</v>
      </c>
      <c r="B62" s="2" t="s">
        <v>115</v>
      </c>
      <c r="C62" s="2">
        <v>2017</v>
      </c>
      <c r="D62" s="2">
        <v>73.573999999999998</v>
      </c>
      <c r="E62" s="2">
        <v>93.677217389999996</v>
      </c>
      <c r="F62" s="2">
        <v>0</v>
      </c>
      <c r="G62" s="2">
        <v>0.32167354999999997</v>
      </c>
      <c r="H62" s="2">
        <v>0</v>
      </c>
      <c r="I62" s="2">
        <v>35.485543839999998</v>
      </c>
      <c r="J62" s="2">
        <v>0</v>
      </c>
      <c r="K62" s="2">
        <v>0</v>
      </c>
      <c r="L62" s="2">
        <v>0</v>
      </c>
      <c r="M62" s="2" t="s">
        <v>609</v>
      </c>
      <c r="N62" s="2">
        <v>0</v>
      </c>
      <c r="O62" s="2">
        <v>0</v>
      </c>
      <c r="P62" s="2">
        <v>0</v>
      </c>
      <c r="Q62" s="2">
        <v>0</v>
      </c>
      <c r="R62" s="2">
        <v>0</v>
      </c>
      <c r="S62" s="2">
        <v>0</v>
      </c>
      <c r="T62" s="2" t="s">
        <v>726</v>
      </c>
      <c r="U62" s="2">
        <v>0</v>
      </c>
      <c r="V62" s="2">
        <v>0</v>
      </c>
      <c r="W62" s="2">
        <v>0</v>
      </c>
      <c r="X62" s="2">
        <v>0</v>
      </c>
      <c r="Y62" s="2">
        <v>0</v>
      </c>
      <c r="Z62" s="2">
        <v>0</v>
      </c>
      <c r="AA62" s="2">
        <v>0</v>
      </c>
      <c r="AB62" s="2">
        <v>0</v>
      </c>
      <c r="AC62" s="2">
        <v>0</v>
      </c>
      <c r="AD62" s="2">
        <v>0</v>
      </c>
      <c r="AE62" s="2" t="s">
        <v>727</v>
      </c>
      <c r="AF62" s="2" t="s">
        <v>726</v>
      </c>
      <c r="AG62" s="2">
        <v>0</v>
      </c>
      <c r="AH62" s="2">
        <v>0</v>
      </c>
      <c r="AI62" s="2">
        <v>56.133000000000003</v>
      </c>
      <c r="AJ62" s="2" t="s">
        <v>732</v>
      </c>
      <c r="AK62" s="2">
        <v>17.504999999999999</v>
      </c>
      <c r="AL62" s="2">
        <v>1.7370000000000001</v>
      </c>
      <c r="AM62" s="2">
        <v>1.7549999999999999</v>
      </c>
      <c r="AN62" s="2" t="s">
        <v>734</v>
      </c>
      <c r="AO62" s="2" t="s">
        <v>726</v>
      </c>
      <c r="AP62" s="2" t="s">
        <v>726</v>
      </c>
      <c r="AQ62" s="2" t="s">
        <v>726</v>
      </c>
      <c r="AR62" s="2" t="s">
        <v>726</v>
      </c>
      <c r="AV62" s="15">
        <f t="shared" si="2"/>
        <v>93.677217389999996</v>
      </c>
      <c r="AW62" s="15">
        <f t="shared" si="3"/>
        <v>73.573999999999998</v>
      </c>
      <c r="AX62" s="16">
        <f t="shared" si="4"/>
        <v>0.78539907620968674</v>
      </c>
      <c r="BA62" s="2">
        <f t="shared" si="5"/>
        <v>0</v>
      </c>
      <c r="BB62" s="2">
        <f t="shared" si="6"/>
        <v>0</v>
      </c>
      <c r="BC62" s="2">
        <f t="shared" si="7"/>
        <v>0</v>
      </c>
      <c r="BD62" s="2">
        <f t="shared" si="8"/>
        <v>0</v>
      </c>
      <c r="BE62" s="2">
        <f t="shared" si="9"/>
        <v>0</v>
      </c>
      <c r="BF62" s="2">
        <f t="shared" si="10"/>
        <v>0</v>
      </c>
      <c r="BJ62" s="2" t="str">
        <f t="shared" si="1"/>
        <v/>
      </c>
      <c r="BK62" s="2">
        <f>VLOOKUP(B62,Kraftvärmeprod!$B$1:$BH$550,MATCH($BA$1,Kraftvärmeprod!$B$1:$CC$1,0),FALSE)</f>
        <v>154.684</v>
      </c>
    </row>
    <row r="63" spans="1:63" ht="15" customHeight="1" x14ac:dyDescent="0.25">
      <c r="A63" s="2" t="s">
        <v>109</v>
      </c>
      <c r="B63" s="2" t="s">
        <v>116</v>
      </c>
      <c r="C63" s="2">
        <v>2017</v>
      </c>
      <c r="D63" s="2">
        <v>197.70400000000001</v>
      </c>
      <c r="E63" s="2">
        <v>204.31299999999999</v>
      </c>
      <c r="F63" s="2" t="s">
        <v>726</v>
      </c>
      <c r="G63" s="2" t="s">
        <v>726</v>
      </c>
      <c r="H63" s="2" t="s">
        <v>726</v>
      </c>
      <c r="I63" s="2" t="s">
        <v>726</v>
      </c>
      <c r="J63" s="2" t="s">
        <v>726</v>
      </c>
      <c r="K63" s="2" t="s">
        <v>726</v>
      </c>
      <c r="L63" s="2" t="s">
        <v>726</v>
      </c>
      <c r="M63" s="2" t="s">
        <v>609</v>
      </c>
      <c r="N63" s="2" t="s">
        <v>726</v>
      </c>
      <c r="O63" s="2" t="s">
        <v>726</v>
      </c>
      <c r="P63" s="2" t="s">
        <v>726</v>
      </c>
      <c r="Q63" s="2" t="s">
        <v>726</v>
      </c>
      <c r="R63" s="2" t="s">
        <v>726</v>
      </c>
      <c r="S63" s="2" t="s">
        <v>726</v>
      </c>
      <c r="T63" s="2" t="s">
        <v>726</v>
      </c>
      <c r="U63" s="2">
        <v>17.213000000000001</v>
      </c>
      <c r="V63" s="2" t="s">
        <v>726</v>
      </c>
      <c r="W63" s="2" t="s">
        <v>726</v>
      </c>
      <c r="X63" s="2" t="s">
        <v>726</v>
      </c>
      <c r="Y63" s="2" t="s">
        <v>726</v>
      </c>
      <c r="Z63" s="2">
        <v>18.690000000000001</v>
      </c>
      <c r="AA63" s="2" t="s">
        <v>726</v>
      </c>
      <c r="AB63" s="2" t="s">
        <v>726</v>
      </c>
      <c r="AC63" s="2" t="s">
        <v>726</v>
      </c>
      <c r="AD63" s="2" t="s">
        <v>726</v>
      </c>
      <c r="AE63" s="2" t="s">
        <v>609</v>
      </c>
      <c r="AF63" s="2" t="s">
        <v>726</v>
      </c>
      <c r="AG63" s="2" t="s">
        <v>726</v>
      </c>
      <c r="AH63" s="2" t="s">
        <v>726</v>
      </c>
      <c r="AI63" s="2">
        <v>168.41</v>
      </c>
      <c r="AJ63" s="2" t="s">
        <v>735</v>
      </c>
      <c r="AK63" s="2">
        <v>62.628999999999998</v>
      </c>
      <c r="AL63" s="2" t="s">
        <v>726</v>
      </c>
      <c r="AM63" s="2" t="s">
        <v>726</v>
      </c>
      <c r="AN63" s="2" t="s">
        <v>609</v>
      </c>
      <c r="AO63" s="2" t="s">
        <v>726</v>
      </c>
      <c r="AP63" s="2" t="s">
        <v>726</v>
      </c>
      <c r="AQ63" s="2" t="s">
        <v>726</v>
      </c>
      <c r="AR63" s="2" t="s">
        <v>726</v>
      </c>
      <c r="AV63" s="15">
        <f t="shared" si="2"/>
        <v>204.31299999999999</v>
      </c>
      <c r="AW63" s="15">
        <f t="shared" si="3"/>
        <v>197.70400000000001</v>
      </c>
      <c r="AX63" s="16">
        <f t="shared" si="4"/>
        <v>0.96765257227880763</v>
      </c>
      <c r="BA63" s="2">
        <f t="shared" si="5"/>
        <v>0</v>
      </c>
      <c r="BB63" s="2">
        <f t="shared" si="6"/>
        <v>0</v>
      </c>
      <c r="BC63" s="2">
        <f t="shared" si="7"/>
        <v>0</v>
      </c>
      <c r="BD63" s="2">
        <f t="shared" si="8"/>
        <v>0</v>
      </c>
      <c r="BE63" s="2">
        <f t="shared" si="9"/>
        <v>0</v>
      </c>
      <c r="BF63" s="2">
        <f t="shared" si="10"/>
        <v>0</v>
      </c>
      <c r="BJ63" s="2" t="str">
        <f t="shared" si="1"/>
        <v/>
      </c>
      <c r="BK63" s="2">
        <f>VLOOKUP(B63,Kraftvärmeprod!$B$1:$BH$550,MATCH($BA$1,Kraftvärmeprod!$B$1:$CC$1,0),FALSE)</f>
        <v>0</v>
      </c>
    </row>
    <row r="64" spans="1:63" ht="15" customHeight="1" x14ac:dyDescent="0.25">
      <c r="A64" s="2" t="s">
        <v>109</v>
      </c>
      <c r="B64" s="2" t="s">
        <v>117</v>
      </c>
      <c r="C64" s="2">
        <v>2017</v>
      </c>
      <c r="D64" s="2">
        <v>56.6</v>
      </c>
      <c r="E64" s="2">
        <v>63.6</v>
      </c>
      <c r="F64" s="2" t="s">
        <v>726</v>
      </c>
      <c r="G64" s="2">
        <v>0.2</v>
      </c>
      <c r="H64" s="2" t="s">
        <v>726</v>
      </c>
      <c r="I64" s="2" t="s">
        <v>726</v>
      </c>
      <c r="J64" s="2" t="s">
        <v>726</v>
      </c>
      <c r="K64" s="2" t="s">
        <v>726</v>
      </c>
      <c r="L64" s="2" t="s">
        <v>726</v>
      </c>
      <c r="M64" s="2" t="s">
        <v>609</v>
      </c>
      <c r="N64" s="2" t="s">
        <v>726</v>
      </c>
      <c r="O64" s="2" t="s">
        <v>726</v>
      </c>
      <c r="P64" s="2" t="s">
        <v>726</v>
      </c>
      <c r="Q64" s="2" t="s">
        <v>726</v>
      </c>
      <c r="R64" s="2" t="s">
        <v>726</v>
      </c>
      <c r="S64" s="2" t="s">
        <v>726</v>
      </c>
      <c r="T64" s="2" t="s">
        <v>726</v>
      </c>
      <c r="U64" s="2">
        <v>7.9</v>
      </c>
      <c r="V64" s="2">
        <v>30.6</v>
      </c>
      <c r="W64" s="2" t="s">
        <v>726</v>
      </c>
      <c r="X64" s="2" t="s">
        <v>726</v>
      </c>
      <c r="Y64" s="2" t="s">
        <v>726</v>
      </c>
      <c r="Z64" s="2">
        <v>6</v>
      </c>
      <c r="AA64" s="2" t="s">
        <v>726</v>
      </c>
      <c r="AB64" s="2" t="s">
        <v>726</v>
      </c>
      <c r="AC64" s="2" t="s">
        <v>726</v>
      </c>
      <c r="AD64" s="2" t="s">
        <v>726</v>
      </c>
      <c r="AE64" s="2" t="s">
        <v>609</v>
      </c>
      <c r="AF64" s="2" t="s">
        <v>726</v>
      </c>
      <c r="AG64" s="2" t="s">
        <v>726</v>
      </c>
      <c r="AH64" s="2" t="s">
        <v>726</v>
      </c>
      <c r="AI64" s="2">
        <v>18.899999999999999</v>
      </c>
      <c r="AJ64" s="2" t="s">
        <v>736</v>
      </c>
      <c r="AK64" s="2">
        <v>8.3000000000000007</v>
      </c>
      <c r="AL64" s="2" t="s">
        <v>726</v>
      </c>
      <c r="AM64" s="2" t="s">
        <v>726</v>
      </c>
      <c r="AN64" s="2" t="s">
        <v>609</v>
      </c>
      <c r="AO64" s="2" t="s">
        <v>726</v>
      </c>
      <c r="AP64" s="2" t="s">
        <v>726</v>
      </c>
      <c r="AQ64" s="2" t="s">
        <v>726</v>
      </c>
      <c r="AR64" s="2" t="s">
        <v>726</v>
      </c>
      <c r="AV64" s="15">
        <f t="shared" si="2"/>
        <v>63.6</v>
      </c>
      <c r="AW64" s="15">
        <f t="shared" si="3"/>
        <v>56.6</v>
      </c>
      <c r="AX64" s="16">
        <f t="shared" si="4"/>
        <v>0.88993710691823902</v>
      </c>
      <c r="BA64" s="2">
        <f t="shared" si="5"/>
        <v>0</v>
      </c>
      <c r="BB64" s="2">
        <f t="shared" si="6"/>
        <v>0</v>
      </c>
      <c r="BC64" s="2">
        <f t="shared" si="7"/>
        <v>0</v>
      </c>
      <c r="BD64" s="2">
        <f t="shared" si="8"/>
        <v>0</v>
      </c>
      <c r="BE64" s="2">
        <f t="shared" si="9"/>
        <v>0</v>
      </c>
      <c r="BF64" s="2">
        <f t="shared" si="10"/>
        <v>0</v>
      </c>
      <c r="BJ64" s="2" t="str">
        <f t="shared" si="1"/>
        <v/>
      </c>
      <c r="BK64" s="2">
        <f>VLOOKUP(B64,Kraftvärmeprod!$B$1:$BH$550,MATCH($BA$1,Kraftvärmeprod!$B$1:$CC$1,0),FALSE)</f>
        <v>0</v>
      </c>
    </row>
    <row r="65" spans="1:63" ht="15" customHeight="1" x14ac:dyDescent="0.25">
      <c r="A65" s="2" t="s">
        <v>109</v>
      </c>
      <c r="B65" s="2" t="s">
        <v>118</v>
      </c>
      <c r="C65" s="2">
        <v>2017</v>
      </c>
      <c r="D65" s="2">
        <v>234</v>
      </c>
      <c r="E65" s="2">
        <v>259.60000000000002</v>
      </c>
      <c r="F65" s="2" t="s">
        <v>726</v>
      </c>
      <c r="G65" s="2">
        <v>0</v>
      </c>
      <c r="H65" s="2">
        <v>0</v>
      </c>
      <c r="I65" s="2">
        <v>11</v>
      </c>
      <c r="J65" s="2">
        <v>10</v>
      </c>
      <c r="K65" s="2" t="s">
        <v>726</v>
      </c>
      <c r="L65" s="2" t="s">
        <v>726</v>
      </c>
      <c r="M65" s="2" t="s">
        <v>609</v>
      </c>
      <c r="N65" s="2" t="s">
        <v>726</v>
      </c>
      <c r="O65" s="2" t="s">
        <v>726</v>
      </c>
      <c r="P65" s="2">
        <v>150</v>
      </c>
      <c r="Q65" s="2" t="s">
        <v>726</v>
      </c>
      <c r="R65" s="2" t="s">
        <v>726</v>
      </c>
      <c r="S65" s="2" t="s">
        <v>726</v>
      </c>
      <c r="T65" s="2" t="s">
        <v>8</v>
      </c>
      <c r="U65" s="2" t="s">
        <v>726</v>
      </c>
      <c r="V65" s="2" t="s">
        <v>726</v>
      </c>
      <c r="W65" s="2" t="s">
        <v>726</v>
      </c>
      <c r="X65" s="2" t="s">
        <v>726</v>
      </c>
      <c r="Y65" s="2" t="s">
        <v>726</v>
      </c>
      <c r="Z65" s="2" t="s">
        <v>726</v>
      </c>
      <c r="AA65" s="2" t="s">
        <v>726</v>
      </c>
      <c r="AB65" s="2" t="s">
        <v>726</v>
      </c>
      <c r="AC65" s="2" t="s">
        <v>726</v>
      </c>
      <c r="AD65" s="2" t="s">
        <v>726</v>
      </c>
      <c r="AE65" s="2" t="s">
        <v>609</v>
      </c>
      <c r="AF65" s="2" t="s">
        <v>726</v>
      </c>
      <c r="AG65" s="2">
        <v>53</v>
      </c>
      <c r="AH65" s="2">
        <v>34</v>
      </c>
      <c r="AI65" s="2">
        <v>1.6</v>
      </c>
      <c r="AJ65" s="2" t="s">
        <v>732</v>
      </c>
      <c r="AK65" s="2">
        <v>0.5</v>
      </c>
      <c r="AL65" s="2" t="s">
        <v>726</v>
      </c>
      <c r="AM65" s="2" t="s">
        <v>726</v>
      </c>
      <c r="AN65" s="2" t="s">
        <v>609</v>
      </c>
      <c r="AO65" s="2">
        <v>100</v>
      </c>
      <c r="AP65" s="2" t="s">
        <v>726</v>
      </c>
      <c r="AQ65" s="2">
        <v>0</v>
      </c>
      <c r="AR65" s="2" t="s">
        <v>726</v>
      </c>
      <c r="AV65" s="15">
        <f t="shared" si="2"/>
        <v>259.60000000000002</v>
      </c>
      <c r="AW65" s="15">
        <f t="shared" si="3"/>
        <v>234</v>
      </c>
      <c r="AX65" s="16">
        <f t="shared" si="4"/>
        <v>0.90138674884437586</v>
      </c>
      <c r="BA65" s="2">
        <f t="shared" si="5"/>
        <v>34</v>
      </c>
      <c r="BB65" s="2">
        <f t="shared" si="6"/>
        <v>34</v>
      </c>
      <c r="BC65" s="2">
        <f t="shared" si="7"/>
        <v>0</v>
      </c>
      <c r="BD65" s="2">
        <f t="shared" si="8"/>
        <v>0</v>
      </c>
      <c r="BE65" s="2">
        <f t="shared" si="9"/>
        <v>0</v>
      </c>
      <c r="BF65" s="2">
        <f t="shared" si="10"/>
        <v>0</v>
      </c>
      <c r="BJ65" s="2" t="str">
        <f t="shared" si="1"/>
        <v/>
      </c>
      <c r="BK65" s="2">
        <f>VLOOKUP(B65,Kraftvärmeprod!$B$1:$BH$550,MATCH($BA$1,Kraftvärmeprod!$B$1:$CC$1,0),FALSE)</f>
        <v>42</v>
      </c>
    </row>
    <row r="66" spans="1:63" ht="15" customHeight="1" x14ac:dyDescent="0.25">
      <c r="A66" s="2" t="s">
        <v>109</v>
      </c>
      <c r="B66" s="2" t="s">
        <v>119</v>
      </c>
      <c r="C66" s="2">
        <v>2017</v>
      </c>
      <c r="D66" s="2">
        <v>124.476</v>
      </c>
      <c r="E66" s="2">
        <v>151.81800000000001</v>
      </c>
      <c r="F66" s="2" t="s">
        <v>726</v>
      </c>
      <c r="G66" s="2">
        <v>2.0659999999999998</v>
      </c>
      <c r="H66" s="2" t="s">
        <v>726</v>
      </c>
      <c r="I66" s="2" t="s">
        <v>726</v>
      </c>
      <c r="J66" s="2" t="s">
        <v>726</v>
      </c>
      <c r="K66" s="2" t="s">
        <v>726</v>
      </c>
      <c r="L66" s="2" t="s">
        <v>726</v>
      </c>
      <c r="M66" s="2" t="s">
        <v>609</v>
      </c>
      <c r="N66" s="2" t="s">
        <v>726</v>
      </c>
      <c r="O66" s="2" t="s">
        <v>726</v>
      </c>
      <c r="P66" s="2" t="s">
        <v>726</v>
      </c>
      <c r="Q66" s="2" t="s">
        <v>726</v>
      </c>
      <c r="R66" s="2" t="s">
        <v>726</v>
      </c>
      <c r="S66" s="2">
        <v>76.534999999999997</v>
      </c>
      <c r="T66" s="2" t="s">
        <v>726</v>
      </c>
      <c r="U66" s="2" t="s">
        <v>726</v>
      </c>
      <c r="V66" s="2" t="s">
        <v>726</v>
      </c>
      <c r="W66" s="2" t="s">
        <v>726</v>
      </c>
      <c r="X66" s="2">
        <v>0.40500000000000003</v>
      </c>
      <c r="Y66" s="2" t="s">
        <v>726</v>
      </c>
      <c r="Z66" s="2" t="s">
        <v>726</v>
      </c>
      <c r="AA66" s="2" t="s">
        <v>726</v>
      </c>
      <c r="AB66" s="2" t="s">
        <v>726</v>
      </c>
      <c r="AC66" s="2">
        <v>64.070999999999998</v>
      </c>
      <c r="AD66" s="2" t="s">
        <v>726</v>
      </c>
      <c r="AE66" s="2" t="s">
        <v>609</v>
      </c>
      <c r="AF66" s="2" t="s">
        <v>726</v>
      </c>
      <c r="AG66" s="2" t="s">
        <v>726</v>
      </c>
      <c r="AH66" s="2">
        <v>8.7409999999999997</v>
      </c>
      <c r="AI66" s="2" t="s">
        <v>726</v>
      </c>
      <c r="AJ66" s="2" t="s">
        <v>726</v>
      </c>
      <c r="AK66" s="2" t="s">
        <v>726</v>
      </c>
      <c r="AL66" s="2" t="s">
        <v>726</v>
      </c>
      <c r="AM66" s="2" t="s">
        <v>726</v>
      </c>
      <c r="AN66" s="2" t="s">
        <v>609</v>
      </c>
      <c r="AO66" s="2">
        <v>100</v>
      </c>
      <c r="AP66" s="2" t="s">
        <v>726</v>
      </c>
      <c r="AQ66" s="2" t="s">
        <v>726</v>
      </c>
      <c r="AR66" s="2" t="s">
        <v>726</v>
      </c>
      <c r="AV66" s="15">
        <f t="shared" si="2"/>
        <v>151.81799999999998</v>
      </c>
      <c r="AW66" s="15">
        <f t="shared" si="3"/>
        <v>124.476</v>
      </c>
      <c r="AX66" s="16">
        <f t="shared" si="4"/>
        <v>0.81990277832668068</v>
      </c>
      <c r="BA66" s="2">
        <f t="shared" si="5"/>
        <v>8.7409999999999997</v>
      </c>
      <c r="BB66" s="2">
        <f t="shared" si="6"/>
        <v>8.7409999999999997</v>
      </c>
      <c r="BC66" s="2">
        <f t="shared" si="7"/>
        <v>0</v>
      </c>
      <c r="BD66" s="2">
        <f t="shared" si="8"/>
        <v>0</v>
      </c>
      <c r="BE66" s="2">
        <f t="shared" si="9"/>
        <v>0</v>
      </c>
      <c r="BF66" s="2">
        <f t="shared" si="10"/>
        <v>0</v>
      </c>
      <c r="BJ66" s="2" t="str">
        <f t="shared" ref="BJ66:BJ129" si="11">IF(AND((IFERROR(AO66/1,0)+IFERROR(AP66/1,0)+IFERROR(AQ66/1,0)+IFERROR(AR66/1,0))&gt;0,OR(TYPE(AH66)&lt;&gt;1,AH66=0)),"ja","")</f>
        <v/>
      </c>
      <c r="BK66" s="2">
        <f>VLOOKUP(B66,Kraftvärmeprod!$B$1:$BH$550,MATCH($BA$1,Kraftvärmeprod!$B$1:$CC$1,0),FALSE)</f>
        <v>0</v>
      </c>
    </row>
    <row r="67" spans="1:63" ht="15" customHeight="1" x14ac:dyDescent="0.25">
      <c r="A67" s="2" t="s">
        <v>109</v>
      </c>
      <c r="B67" s="2" t="s">
        <v>120</v>
      </c>
      <c r="C67" s="2">
        <v>2017</v>
      </c>
      <c r="D67" s="2">
        <v>135</v>
      </c>
      <c r="E67" s="2">
        <v>157</v>
      </c>
      <c r="F67" s="2" t="s">
        <v>726</v>
      </c>
      <c r="G67" s="2" t="s">
        <v>726</v>
      </c>
      <c r="H67" s="2" t="s">
        <v>726</v>
      </c>
      <c r="I67" s="2">
        <v>3</v>
      </c>
      <c r="J67" s="2" t="s">
        <v>726</v>
      </c>
      <c r="K67" s="2" t="s">
        <v>726</v>
      </c>
      <c r="L67" s="2" t="s">
        <v>726</v>
      </c>
      <c r="M67" s="2" t="s">
        <v>609</v>
      </c>
      <c r="N67" s="2">
        <v>11</v>
      </c>
      <c r="O67" s="2" t="s">
        <v>726</v>
      </c>
      <c r="P67" s="2" t="s">
        <v>726</v>
      </c>
      <c r="Q67" s="2" t="s">
        <v>726</v>
      </c>
      <c r="R67" s="2" t="s">
        <v>726</v>
      </c>
      <c r="S67" s="2" t="s">
        <v>726</v>
      </c>
      <c r="T67" s="2" t="s">
        <v>726</v>
      </c>
      <c r="U67" s="2" t="s">
        <v>726</v>
      </c>
      <c r="V67" s="2" t="s">
        <v>726</v>
      </c>
      <c r="W67" s="2" t="s">
        <v>726</v>
      </c>
      <c r="X67" s="2" t="s">
        <v>726</v>
      </c>
      <c r="Y67" s="2" t="s">
        <v>726</v>
      </c>
      <c r="Z67" s="2" t="s">
        <v>726</v>
      </c>
      <c r="AA67" s="2" t="s">
        <v>726</v>
      </c>
      <c r="AB67" s="2" t="s">
        <v>726</v>
      </c>
      <c r="AC67" s="2">
        <v>143</v>
      </c>
      <c r="AD67" s="2" t="s">
        <v>726</v>
      </c>
      <c r="AE67" s="2" t="s">
        <v>609</v>
      </c>
      <c r="AF67" s="2" t="s">
        <v>726</v>
      </c>
      <c r="AG67" s="2" t="s">
        <v>726</v>
      </c>
      <c r="AH67" s="2" t="s">
        <v>726</v>
      </c>
      <c r="AI67" s="2" t="s">
        <v>726</v>
      </c>
      <c r="AJ67" s="2" t="s">
        <v>726</v>
      </c>
      <c r="AK67" s="2" t="s">
        <v>726</v>
      </c>
      <c r="AL67" s="2" t="s">
        <v>726</v>
      </c>
      <c r="AM67" s="2" t="s">
        <v>726</v>
      </c>
      <c r="AN67" s="2" t="s">
        <v>609</v>
      </c>
      <c r="AO67" s="2" t="s">
        <v>726</v>
      </c>
      <c r="AP67" s="2" t="s">
        <v>726</v>
      </c>
      <c r="AQ67" s="2" t="s">
        <v>726</v>
      </c>
      <c r="AR67" s="2" t="s">
        <v>726</v>
      </c>
      <c r="AV67" s="15">
        <f t="shared" ref="AV67:AV130" si="12">SUMPRODUCT(F67:AC67)+SUMPRODUCT(AG67:AI67)+IFERROR(AL67/1,0)</f>
        <v>157</v>
      </c>
      <c r="AW67" s="15">
        <f t="shared" ref="AW67:AW130" si="13">IFERROR(D67/1,0)</f>
        <v>135</v>
      </c>
      <c r="AX67" s="16">
        <f t="shared" ref="AX67:AX130" si="14">IFERROR(AW67/AV67,"")</f>
        <v>0.85987261146496818</v>
      </c>
      <c r="BA67" s="2">
        <f t="shared" ref="BA67:BA130" si="15">IFERROR(AH67/1,0)</f>
        <v>0</v>
      </c>
      <c r="BB67" s="2">
        <f t="shared" ref="BB67:BB130" si="16">IFERROR(AO67/100,0)*$BA67</f>
        <v>0</v>
      </c>
      <c r="BC67" s="2">
        <f t="shared" ref="BC67:BC130" si="17">IFERROR(AP67/100,0)*$BA67</f>
        <v>0</v>
      </c>
      <c r="BD67" s="2">
        <f t="shared" ref="BD67:BD130" si="18">IFERROR(AQ67/100,0)*$BA67</f>
        <v>0</v>
      </c>
      <c r="BE67" s="2">
        <f t="shared" ref="BE67:BE130" si="19">IFERROR(AR67/100,0)*$BA67</f>
        <v>0</v>
      </c>
      <c r="BF67" s="2">
        <f t="shared" ref="BF67:BF130" si="20">MAX(BA67-SUM(BB67:BE67),0)</f>
        <v>0</v>
      </c>
      <c r="BJ67" s="2" t="str">
        <f t="shared" si="11"/>
        <v/>
      </c>
      <c r="BK67" s="2">
        <f>VLOOKUP(B67,Kraftvärmeprod!$B$1:$BH$550,MATCH($BA$1,Kraftvärmeprod!$B$1:$CC$1,0),FALSE)</f>
        <v>66</v>
      </c>
    </row>
    <row r="68" spans="1:63" ht="15" customHeight="1" x14ac:dyDescent="0.25">
      <c r="A68" s="2" t="s">
        <v>109</v>
      </c>
      <c r="B68" s="2" t="s">
        <v>121</v>
      </c>
      <c r="C68" s="2">
        <v>2017</v>
      </c>
      <c r="D68" s="2">
        <v>26.952999999999999</v>
      </c>
      <c r="E68" s="2">
        <v>28.937999999999999</v>
      </c>
      <c r="F68" s="2" t="s">
        <v>726</v>
      </c>
      <c r="G68" s="2">
        <v>0.121</v>
      </c>
      <c r="H68" s="2" t="s">
        <v>726</v>
      </c>
      <c r="I68" s="2" t="s">
        <v>726</v>
      </c>
      <c r="J68" s="2" t="s">
        <v>726</v>
      </c>
      <c r="K68" s="2" t="s">
        <v>726</v>
      </c>
      <c r="L68" s="2" t="s">
        <v>726</v>
      </c>
      <c r="M68" s="2" t="s">
        <v>609</v>
      </c>
      <c r="N68" s="2" t="s">
        <v>726</v>
      </c>
      <c r="O68" s="2" t="s">
        <v>726</v>
      </c>
      <c r="P68" s="2" t="s">
        <v>726</v>
      </c>
      <c r="Q68" s="2" t="s">
        <v>726</v>
      </c>
      <c r="R68" s="2" t="s">
        <v>726</v>
      </c>
      <c r="S68" s="2">
        <v>25.521999999999998</v>
      </c>
      <c r="T68" s="2" t="s">
        <v>726</v>
      </c>
      <c r="U68" s="2" t="s">
        <v>726</v>
      </c>
      <c r="V68" s="2" t="s">
        <v>726</v>
      </c>
      <c r="W68" s="2" t="s">
        <v>726</v>
      </c>
      <c r="X68" s="2" t="s">
        <v>726</v>
      </c>
      <c r="Y68" s="2" t="s">
        <v>726</v>
      </c>
      <c r="Z68" s="2" t="s">
        <v>726</v>
      </c>
      <c r="AA68" s="2" t="s">
        <v>726</v>
      </c>
      <c r="AB68" s="2" t="s">
        <v>726</v>
      </c>
      <c r="AC68" s="2" t="s">
        <v>726</v>
      </c>
      <c r="AD68" s="2" t="s">
        <v>726</v>
      </c>
      <c r="AE68" s="2" t="s">
        <v>609</v>
      </c>
      <c r="AF68" s="2" t="s">
        <v>726</v>
      </c>
      <c r="AG68" s="2" t="s">
        <v>726</v>
      </c>
      <c r="AH68" s="2">
        <v>3.2949999999999999</v>
      </c>
      <c r="AI68" s="2" t="s">
        <v>726</v>
      </c>
      <c r="AJ68" s="2" t="s">
        <v>726</v>
      </c>
      <c r="AK68" s="2" t="s">
        <v>726</v>
      </c>
      <c r="AL68" s="2" t="s">
        <v>726</v>
      </c>
      <c r="AM68" s="2" t="s">
        <v>726</v>
      </c>
      <c r="AN68" s="2" t="s">
        <v>609</v>
      </c>
      <c r="AO68" s="2">
        <v>100</v>
      </c>
      <c r="AP68" s="2" t="s">
        <v>726</v>
      </c>
      <c r="AQ68" s="2" t="s">
        <v>726</v>
      </c>
      <c r="AR68" s="2" t="s">
        <v>726</v>
      </c>
      <c r="AV68" s="15">
        <f t="shared" si="12"/>
        <v>28.937999999999995</v>
      </c>
      <c r="AW68" s="15">
        <f t="shared" si="13"/>
        <v>26.952999999999999</v>
      </c>
      <c r="AX68" s="16">
        <f t="shared" si="14"/>
        <v>0.93140507291450703</v>
      </c>
      <c r="BA68" s="2">
        <f t="shared" si="15"/>
        <v>3.2949999999999999</v>
      </c>
      <c r="BB68" s="2">
        <f t="shared" si="16"/>
        <v>3.2949999999999999</v>
      </c>
      <c r="BC68" s="2">
        <f t="shared" si="17"/>
        <v>0</v>
      </c>
      <c r="BD68" s="2">
        <f t="shared" si="18"/>
        <v>0</v>
      </c>
      <c r="BE68" s="2">
        <f t="shared" si="19"/>
        <v>0</v>
      </c>
      <c r="BF68" s="2">
        <f t="shared" si="20"/>
        <v>0</v>
      </c>
      <c r="BJ68" s="2" t="str">
        <f t="shared" si="11"/>
        <v/>
      </c>
      <c r="BK68" s="2">
        <f>VLOOKUP(B68,Kraftvärmeprod!$B$1:$BH$550,MATCH($BA$1,Kraftvärmeprod!$B$1:$CC$1,0),FALSE)</f>
        <v>0</v>
      </c>
    </row>
    <row r="69" spans="1:63" ht="15" customHeight="1" x14ac:dyDescent="0.25">
      <c r="A69" s="2" t="s">
        <v>109</v>
      </c>
      <c r="B69" s="2" t="s">
        <v>122</v>
      </c>
      <c r="C69" s="2">
        <v>2017</v>
      </c>
      <c r="D69" s="2">
        <v>60.215000000000003</v>
      </c>
      <c r="E69" s="2">
        <v>65.007000000000005</v>
      </c>
      <c r="F69" s="2" t="s">
        <v>726</v>
      </c>
      <c r="G69" s="2">
        <v>0.86099999999999999</v>
      </c>
      <c r="H69" s="2" t="s">
        <v>726</v>
      </c>
      <c r="I69" s="2" t="s">
        <v>726</v>
      </c>
      <c r="J69" s="2" t="s">
        <v>726</v>
      </c>
      <c r="K69" s="2" t="s">
        <v>726</v>
      </c>
      <c r="L69" s="2" t="s">
        <v>726</v>
      </c>
      <c r="M69" s="2" t="s">
        <v>609</v>
      </c>
      <c r="N69" s="2" t="s">
        <v>726</v>
      </c>
      <c r="O69" s="2" t="s">
        <v>726</v>
      </c>
      <c r="P69" s="2" t="s">
        <v>726</v>
      </c>
      <c r="Q69" s="2" t="s">
        <v>726</v>
      </c>
      <c r="R69" s="2" t="s">
        <v>726</v>
      </c>
      <c r="S69" s="2">
        <v>64.146000000000001</v>
      </c>
      <c r="T69" s="2" t="s">
        <v>726</v>
      </c>
      <c r="U69" s="2" t="s">
        <v>726</v>
      </c>
      <c r="V69" s="2" t="s">
        <v>726</v>
      </c>
      <c r="W69" s="2" t="s">
        <v>726</v>
      </c>
      <c r="X69" s="2" t="s">
        <v>726</v>
      </c>
      <c r="Y69" s="2" t="s">
        <v>726</v>
      </c>
      <c r="Z69" s="2" t="s">
        <v>726</v>
      </c>
      <c r="AA69" s="2" t="s">
        <v>726</v>
      </c>
      <c r="AB69" s="2" t="s">
        <v>726</v>
      </c>
      <c r="AC69" s="2" t="s">
        <v>726</v>
      </c>
      <c r="AD69" s="2" t="s">
        <v>726</v>
      </c>
      <c r="AE69" s="2" t="s">
        <v>609</v>
      </c>
      <c r="AF69" s="2" t="s">
        <v>726</v>
      </c>
      <c r="AG69" s="2" t="s">
        <v>726</v>
      </c>
      <c r="AH69" s="2" t="s">
        <v>726</v>
      </c>
      <c r="AI69" s="2" t="s">
        <v>726</v>
      </c>
      <c r="AJ69" s="2" t="s">
        <v>726</v>
      </c>
      <c r="AK69" s="2" t="s">
        <v>726</v>
      </c>
      <c r="AL69" s="2" t="s">
        <v>726</v>
      </c>
      <c r="AM69" s="2" t="s">
        <v>726</v>
      </c>
      <c r="AN69" s="2" t="s">
        <v>609</v>
      </c>
      <c r="AO69" s="2" t="s">
        <v>726</v>
      </c>
      <c r="AP69" s="2" t="s">
        <v>726</v>
      </c>
      <c r="AQ69" s="2" t="s">
        <v>726</v>
      </c>
      <c r="AR69" s="2" t="s">
        <v>726</v>
      </c>
      <c r="AV69" s="15">
        <f t="shared" si="12"/>
        <v>65.007000000000005</v>
      </c>
      <c r="AW69" s="15">
        <f t="shared" si="13"/>
        <v>60.215000000000003</v>
      </c>
      <c r="AX69" s="16">
        <f t="shared" si="14"/>
        <v>0.926284861630286</v>
      </c>
      <c r="BA69" s="2">
        <f t="shared" si="15"/>
        <v>0</v>
      </c>
      <c r="BB69" s="2">
        <f t="shared" si="16"/>
        <v>0</v>
      </c>
      <c r="BC69" s="2">
        <f t="shared" si="17"/>
        <v>0</v>
      </c>
      <c r="BD69" s="2">
        <f t="shared" si="18"/>
        <v>0</v>
      </c>
      <c r="BE69" s="2">
        <f t="shared" si="19"/>
        <v>0</v>
      </c>
      <c r="BF69" s="2">
        <f t="shared" si="20"/>
        <v>0</v>
      </c>
      <c r="BJ69" s="2" t="str">
        <f t="shared" si="11"/>
        <v/>
      </c>
      <c r="BK69" s="2">
        <f>VLOOKUP(B69,Kraftvärmeprod!$B$1:$BH$550,MATCH($BA$1,Kraftvärmeprod!$B$1:$CC$1,0),FALSE)</f>
        <v>0</v>
      </c>
    </row>
    <row r="70" spans="1:63" ht="15" customHeight="1" x14ac:dyDescent="0.25">
      <c r="A70" s="2" t="s">
        <v>109</v>
      </c>
      <c r="B70" s="2" t="s">
        <v>123</v>
      </c>
      <c r="C70" s="2">
        <v>2017</v>
      </c>
      <c r="D70" s="2">
        <v>27</v>
      </c>
      <c r="E70" s="2">
        <v>30.384</v>
      </c>
      <c r="F70" s="2" t="s">
        <v>726</v>
      </c>
      <c r="G70" s="2" t="s">
        <v>726</v>
      </c>
      <c r="H70" s="2" t="s">
        <v>726</v>
      </c>
      <c r="I70" s="2" t="s">
        <v>726</v>
      </c>
      <c r="J70" s="2" t="s">
        <v>726</v>
      </c>
      <c r="K70" s="2" t="s">
        <v>726</v>
      </c>
      <c r="L70" s="2" t="s">
        <v>726</v>
      </c>
      <c r="M70" s="2" t="s">
        <v>609</v>
      </c>
      <c r="N70" s="2" t="s">
        <v>726</v>
      </c>
      <c r="O70" s="2" t="s">
        <v>726</v>
      </c>
      <c r="P70" s="2" t="s">
        <v>726</v>
      </c>
      <c r="Q70" s="2" t="s">
        <v>726</v>
      </c>
      <c r="R70" s="2" t="s">
        <v>726</v>
      </c>
      <c r="S70" s="2">
        <v>26.085999999999999</v>
      </c>
      <c r="T70" s="2" t="s">
        <v>726</v>
      </c>
      <c r="U70" s="2" t="s">
        <v>726</v>
      </c>
      <c r="V70" s="2" t="s">
        <v>726</v>
      </c>
      <c r="W70" s="2" t="s">
        <v>726</v>
      </c>
      <c r="X70" s="2" t="s">
        <v>726</v>
      </c>
      <c r="Y70" s="2" t="s">
        <v>726</v>
      </c>
      <c r="Z70" s="2" t="s">
        <v>726</v>
      </c>
      <c r="AA70" s="2" t="s">
        <v>726</v>
      </c>
      <c r="AB70" s="2" t="s">
        <v>726</v>
      </c>
      <c r="AC70" s="2" t="s">
        <v>726</v>
      </c>
      <c r="AD70" s="2" t="s">
        <v>726</v>
      </c>
      <c r="AE70" s="2" t="s">
        <v>609</v>
      </c>
      <c r="AF70" s="2" t="s">
        <v>726</v>
      </c>
      <c r="AG70" s="2">
        <v>1.3220000000000001</v>
      </c>
      <c r="AH70" s="2">
        <v>2.976</v>
      </c>
      <c r="AI70" s="2" t="s">
        <v>726</v>
      </c>
      <c r="AJ70" s="2" t="s">
        <v>726</v>
      </c>
      <c r="AK70" s="2" t="s">
        <v>726</v>
      </c>
      <c r="AL70" s="2" t="s">
        <v>726</v>
      </c>
      <c r="AM70" s="2" t="s">
        <v>726</v>
      </c>
      <c r="AN70" s="2" t="s">
        <v>609</v>
      </c>
      <c r="AO70" s="2">
        <v>100</v>
      </c>
      <c r="AP70" s="2" t="s">
        <v>726</v>
      </c>
      <c r="AQ70" s="2" t="s">
        <v>726</v>
      </c>
      <c r="AR70" s="2" t="s">
        <v>726</v>
      </c>
      <c r="AV70" s="15">
        <f t="shared" si="12"/>
        <v>30.384</v>
      </c>
      <c r="AW70" s="15">
        <f t="shared" si="13"/>
        <v>27</v>
      </c>
      <c r="AX70" s="16">
        <f t="shared" si="14"/>
        <v>0.88862559241706163</v>
      </c>
      <c r="BA70" s="2">
        <f t="shared" si="15"/>
        <v>2.976</v>
      </c>
      <c r="BB70" s="2">
        <f t="shared" si="16"/>
        <v>2.976</v>
      </c>
      <c r="BC70" s="2">
        <f t="shared" si="17"/>
        <v>0</v>
      </c>
      <c r="BD70" s="2">
        <f t="shared" si="18"/>
        <v>0</v>
      </c>
      <c r="BE70" s="2">
        <f t="shared" si="19"/>
        <v>0</v>
      </c>
      <c r="BF70" s="2">
        <f t="shared" si="20"/>
        <v>0</v>
      </c>
      <c r="BJ70" s="2" t="str">
        <f t="shared" si="11"/>
        <v/>
      </c>
      <c r="BK70" s="2">
        <f>VLOOKUP(B70,Kraftvärmeprod!$B$1:$BH$550,MATCH($BA$1,Kraftvärmeprod!$B$1:$CC$1,0),FALSE)</f>
        <v>0</v>
      </c>
    </row>
    <row r="71" spans="1:63" ht="15" customHeight="1" x14ac:dyDescent="0.25">
      <c r="A71" s="2" t="s">
        <v>109</v>
      </c>
      <c r="B71" s="2" t="s">
        <v>124</v>
      </c>
      <c r="C71" s="2">
        <v>2017</v>
      </c>
      <c r="D71" s="2" t="s">
        <v>726</v>
      </c>
      <c r="E71" s="2">
        <v>3.323</v>
      </c>
      <c r="F71" s="2" t="s">
        <v>726</v>
      </c>
      <c r="G71" s="2">
        <v>3.323</v>
      </c>
      <c r="H71" s="2" t="s">
        <v>726</v>
      </c>
      <c r="I71" s="2" t="s">
        <v>726</v>
      </c>
      <c r="J71" s="2" t="s">
        <v>726</v>
      </c>
      <c r="K71" s="2" t="s">
        <v>726</v>
      </c>
      <c r="L71" s="2" t="s">
        <v>726</v>
      </c>
      <c r="M71" s="2" t="s">
        <v>609</v>
      </c>
      <c r="N71" s="2" t="s">
        <v>726</v>
      </c>
      <c r="O71" s="2" t="s">
        <v>726</v>
      </c>
      <c r="P71" s="2" t="s">
        <v>726</v>
      </c>
      <c r="Q71" s="2" t="s">
        <v>726</v>
      </c>
      <c r="R71" s="2" t="s">
        <v>726</v>
      </c>
      <c r="S71" s="2" t="s">
        <v>726</v>
      </c>
      <c r="T71" s="2" t="s">
        <v>726</v>
      </c>
      <c r="U71" s="2" t="s">
        <v>726</v>
      </c>
      <c r="V71" s="2" t="s">
        <v>726</v>
      </c>
      <c r="W71" s="2" t="s">
        <v>726</v>
      </c>
      <c r="X71" s="2" t="s">
        <v>726</v>
      </c>
      <c r="Y71" s="2" t="s">
        <v>726</v>
      </c>
      <c r="Z71" s="2" t="s">
        <v>726</v>
      </c>
      <c r="AA71" s="2" t="s">
        <v>726</v>
      </c>
      <c r="AB71" s="2" t="s">
        <v>726</v>
      </c>
      <c r="AC71" s="2" t="s">
        <v>726</v>
      </c>
      <c r="AD71" s="2" t="s">
        <v>726</v>
      </c>
      <c r="AE71" s="2" t="s">
        <v>609</v>
      </c>
      <c r="AF71" s="2" t="s">
        <v>726</v>
      </c>
      <c r="AG71" s="2" t="s">
        <v>726</v>
      </c>
      <c r="AH71" s="2" t="s">
        <v>726</v>
      </c>
      <c r="AI71" s="2" t="s">
        <v>726</v>
      </c>
      <c r="AJ71" s="2" t="s">
        <v>726</v>
      </c>
      <c r="AK71" s="2" t="s">
        <v>726</v>
      </c>
      <c r="AL71" s="2" t="s">
        <v>726</v>
      </c>
      <c r="AM71" s="2" t="s">
        <v>726</v>
      </c>
      <c r="AN71" s="2" t="s">
        <v>609</v>
      </c>
      <c r="AO71" s="2" t="s">
        <v>726</v>
      </c>
      <c r="AP71" s="2" t="s">
        <v>726</v>
      </c>
      <c r="AQ71" s="2" t="s">
        <v>726</v>
      </c>
      <c r="AR71" s="2" t="s">
        <v>726</v>
      </c>
      <c r="AV71" s="15">
        <f t="shared" si="12"/>
        <v>3.323</v>
      </c>
      <c r="AW71" s="15">
        <f t="shared" si="13"/>
        <v>0</v>
      </c>
      <c r="AX71" s="16">
        <f t="shared" si="14"/>
        <v>0</v>
      </c>
      <c r="BA71" s="2">
        <f t="shared" si="15"/>
        <v>0</v>
      </c>
      <c r="BB71" s="2">
        <f t="shared" si="16"/>
        <v>0</v>
      </c>
      <c r="BC71" s="2">
        <f t="shared" si="17"/>
        <v>0</v>
      </c>
      <c r="BD71" s="2">
        <f t="shared" si="18"/>
        <v>0</v>
      </c>
      <c r="BE71" s="2">
        <f t="shared" si="19"/>
        <v>0</v>
      </c>
      <c r="BF71" s="2">
        <f t="shared" si="20"/>
        <v>0</v>
      </c>
      <c r="BJ71" s="2" t="str">
        <f t="shared" si="11"/>
        <v/>
      </c>
      <c r="BK71" s="2">
        <f>VLOOKUP(B71,Kraftvärmeprod!$B$1:$BH$550,MATCH($BA$1,Kraftvärmeprod!$B$1:$CC$1,0),FALSE)</f>
        <v>0</v>
      </c>
    </row>
    <row r="72" spans="1:63" ht="15" customHeight="1" x14ac:dyDescent="0.25">
      <c r="A72" s="2" t="s">
        <v>109</v>
      </c>
      <c r="B72" s="2" t="s">
        <v>125</v>
      </c>
      <c r="C72" s="2">
        <v>2017</v>
      </c>
      <c r="D72" s="2">
        <v>77.7</v>
      </c>
      <c r="E72" s="2">
        <v>89.5</v>
      </c>
      <c r="F72" s="2" t="s">
        <v>726</v>
      </c>
      <c r="G72" s="2">
        <v>0.3</v>
      </c>
      <c r="H72" s="2" t="s">
        <v>726</v>
      </c>
      <c r="I72" s="2" t="s">
        <v>726</v>
      </c>
      <c r="J72" s="2" t="s">
        <v>726</v>
      </c>
      <c r="K72" s="2" t="s">
        <v>726</v>
      </c>
      <c r="L72" s="2" t="s">
        <v>726</v>
      </c>
      <c r="M72" s="2" t="s">
        <v>609</v>
      </c>
      <c r="N72" s="2" t="s">
        <v>726</v>
      </c>
      <c r="O72" s="2" t="s">
        <v>726</v>
      </c>
      <c r="P72" s="2">
        <v>75.400000000000006</v>
      </c>
      <c r="Q72" s="2" t="s">
        <v>726</v>
      </c>
      <c r="R72" s="2" t="s">
        <v>726</v>
      </c>
      <c r="S72" s="2" t="s">
        <v>726</v>
      </c>
      <c r="T72" s="2" t="s">
        <v>726</v>
      </c>
      <c r="U72" s="2">
        <v>2.2999999999999998</v>
      </c>
      <c r="V72" s="2" t="s">
        <v>726</v>
      </c>
      <c r="W72" s="2" t="s">
        <v>726</v>
      </c>
      <c r="X72" s="2" t="s">
        <v>726</v>
      </c>
      <c r="Y72" s="2" t="s">
        <v>726</v>
      </c>
      <c r="Z72" s="2">
        <v>0.3</v>
      </c>
      <c r="AA72" s="2" t="s">
        <v>726</v>
      </c>
      <c r="AB72" s="2" t="s">
        <v>726</v>
      </c>
      <c r="AC72" s="2" t="s">
        <v>726</v>
      </c>
      <c r="AD72" s="2" t="s">
        <v>726</v>
      </c>
      <c r="AE72" s="2" t="s">
        <v>609</v>
      </c>
      <c r="AF72" s="2" t="s">
        <v>726</v>
      </c>
      <c r="AG72" s="2" t="s">
        <v>726</v>
      </c>
      <c r="AH72" s="2">
        <v>11.2</v>
      </c>
      <c r="AI72" s="2" t="s">
        <v>726</v>
      </c>
      <c r="AJ72" s="2" t="s">
        <v>726</v>
      </c>
      <c r="AK72" s="2" t="s">
        <v>726</v>
      </c>
      <c r="AL72" s="2" t="s">
        <v>726</v>
      </c>
      <c r="AM72" s="2" t="s">
        <v>726</v>
      </c>
      <c r="AN72" s="2" t="s">
        <v>609</v>
      </c>
      <c r="AO72" s="2">
        <v>100</v>
      </c>
      <c r="AP72" s="2" t="s">
        <v>726</v>
      </c>
      <c r="AQ72" s="2" t="s">
        <v>726</v>
      </c>
      <c r="AR72" s="2" t="s">
        <v>726</v>
      </c>
      <c r="AV72" s="15">
        <f t="shared" si="12"/>
        <v>89.5</v>
      </c>
      <c r="AW72" s="15">
        <f t="shared" si="13"/>
        <v>77.7</v>
      </c>
      <c r="AX72" s="16">
        <f t="shared" si="14"/>
        <v>0.86815642458100561</v>
      </c>
      <c r="BA72" s="2">
        <f t="shared" si="15"/>
        <v>11.2</v>
      </c>
      <c r="BB72" s="2">
        <f t="shared" si="16"/>
        <v>11.2</v>
      </c>
      <c r="BC72" s="2">
        <f t="shared" si="17"/>
        <v>0</v>
      </c>
      <c r="BD72" s="2">
        <f t="shared" si="18"/>
        <v>0</v>
      </c>
      <c r="BE72" s="2">
        <f t="shared" si="19"/>
        <v>0</v>
      </c>
      <c r="BF72" s="2">
        <f t="shared" si="20"/>
        <v>0</v>
      </c>
      <c r="BJ72" s="2" t="str">
        <f t="shared" si="11"/>
        <v/>
      </c>
      <c r="BK72" s="2">
        <f>VLOOKUP(B72,Kraftvärmeprod!$B$1:$BH$550,MATCH($BA$1,Kraftvärmeprod!$B$1:$CC$1,0),FALSE)</f>
        <v>0</v>
      </c>
    </row>
    <row r="73" spans="1:63" ht="15" customHeight="1" x14ac:dyDescent="0.25">
      <c r="A73" s="2" t="s">
        <v>109</v>
      </c>
      <c r="B73" s="2" t="s">
        <v>126</v>
      </c>
      <c r="C73" s="2">
        <v>2017</v>
      </c>
      <c r="D73" s="2">
        <v>72.599999999999994</v>
      </c>
      <c r="E73" s="2">
        <v>73.305000000000007</v>
      </c>
      <c r="F73" s="2" t="s">
        <v>726</v>
      </c>
      <c r="G73" s="2">
        <v>0.13700000000000001</v>
      </c>
      <c r="H73" s="2" t="s">
        <v>726</v>
      </c>
      <c r="I73" s="2" t="s">
        <v>726</v>
      </c>
      <c r="J73" s="2" t="s">
        <v>726</v>
      </c>
      <c r="K73" s="2" t="s">
        <v>726</v>
      </c>
      <c r="L73" s="2" t="s">
        <v>726</v>
      </c>
      <c r="M73" s="2" t="s">
        <v>609</v>
      </c>
      <c r="N73" s="2" t="s">
        <v>726</v>
      </c>
      <c r="O73" s="2" t="s">
        <v>726</v>
      </c>
      <c r="P73" s="2">
        <v>45.095999999999997</v>
      </c>
      <c r="Q73" s="2" t="s">
        <v>726</v>
      </c>
      <c r="R73" s="2" t="s">
        <v>726</v>
      </c>
      <c r="S73" s="2" t="s">
        <v>726</v>
      </c>
      <c r="T73" s="2" t="s">
        <v>726</v>
      </c>
      <c r="U73" s="2" t="s">
        <v>726</v>
      </c>
      <c r="V73" s="2" t="s">
        <v>726</v>
      </c>
      <c r="W73" s="2" t="s">
        <v>726</v>
      </c>
      <c r="X73" s="2" t="s">
        <v>726</v>
      </c>
      <c r="Y73" s="2" t="s">
        <v>726</v>
      </c>
      <c r="Z73" s="2">
        <v>3.472</v>
      </c>
      <c r="AA73" s="2" t="s">
        <v>726</v>
      </c>
      <c r="AB73" s="2" t="s">
        <v>726</v>
      </c>
      <c r="AC73" s="2" t="s">
        <v>726</v>
      </c>
      <c r="AD73" s="2" t="s">
        <v>726</v>
      </c>
      <c r="AE73" s="2" t="s">
        <v>609</v>
      </c>
      <c r="AF73" s="2" t="s">
        <v>726</v>
      </c>
      <c r="AG73" s="2" t="s">
        <v>726</v>
      </c>
      <c r="AH73" s="2" t="s">
        <v>726</v>
      </c>
      <c r="AI73" s="2">
        <v>24.6</v>
      </c>
      <c r="AJ73" s="2" t="s">
        <v>735</v>
      </c>
      <c r="AK73" s="2">
        <v>8.8000000000000007</v>
      </c>
      <c r="AL73" s="2" t="s">
        <v>726</v>
      </c>
      <c r="AM73" s="2" t="s">
        <v>726</v>
      </c>
      <c r="AN73" s="2" t="s">
        <v>609</v>
      </c>
      <c r="AO73" s="2">
        <v>13</v>
      </c>
      <c r="AP73" s="2" t="s">
        <v>726</v>
      </c>
      <c r="AQ73" s="2" t="s">
        <v>726</v>
      </c>
      <c r="AR73" s="2" t="s">
        <v>726</v>
      </c>
      <c r="AV73" s="15">
        <f t="shared" si="12"/>
        <v>73.305000000000007</v>
      </c>
      <c r="AW73" s="15">
        <f t="shared" si="13"/>
        <v>72.599999999999994</v>
      </c>
      <c r="AX73" s="16">
        <f t="shared" si="14"/>
        <v>0.99038264784121122</v>
      </c>
      <c r="BA73" s="2">
        <f t="shared" si="15"/>
        <v>0</v>
      </c>
      <c r="BB73" s="2">
        <f t="shared" si="16"/>
        <v>0</v>
      </c>
      <c r="BC73" s="2">
        <f t="shared" si="17"/>
        <v>0</v>
      </c>
      <c r="BD73" s="2">
        <f t="shared" si="18"/>
        <v>0</v>
      </c>
      <c r="BE73" s="2">
        <f t="shared" si="19"/>
        <v>0</v>
      </c>
      <c r="BF73" s="2">
        <f t="shared" si="20"/>
        <v>0</v>
      </c>
      <c r="BJ73" s="27" t="str">
        <f t="shared" si="11"/>
        <v>ja</v>
      </c>
      <c r="BK73" s="2">
        <f>VLOOKUP(B73,Kraftvärmeprod!$B$1:$BH$550,MATCH($BA$1,Kraftvärmeprod!$B$1:$CC$1,0),FALSE)</f>
        <v>0</v>
      </c>
    </row>
    <row r="74" spans="1:63" ht="15" customHeight="1" x14ac:dyDescent="0.25">
      <c r="A74" s="2" t="s">
        <v>109</v>
      </c>
      <c r="B74" s="2" t="s">
        <v>127</v>
      </c>
      <c r="C74" s="2">
        <v>2017</v>
      </c>
      <c r="D74" s="2" t="s">
        <v>726</v>
      </c>
      <c r="E74" s="2">
        <v>29.949000000000002</v>
      </c>
      <c r="F74" s="2" t="s">
        <v>726</v>
      </c>
      <c r="G74" s="2">
        <v>0.32700000000000001</v>
      </c>
      <c r="H74" s="2" t="s">
        <v>726</v>
      </c>
      <c r="I74" s="2" t="s">
        <v>726</v>
      </c>
      <c r="J74" s="2" t="s">
        <v>726</v>
      </c>
      <c r="K74" s="2" t="s">
        <v>726</v>
      </c>
      <c r="L74" s="2" t="s">
        <v>726</v>
      </c>
      <c r="M74" s="2" t="s">
        <v>609</v>
      </c>
      <c r="N74" s="2" t="s">
        <v>726</v>
      </c>
      <c r="O74" s="2" t="s">
        <v>726</v>
      </c>
      <c r="P74" s="2" t="s">
        <v>726</v>
      </c>
      <c r="Q74" s="2" t="s">
        <v>726</v>
      </c>
      <c r="R74" s="2" t="s">
        <v>726</v>
      </c>
      <c r="S74" s="2">
        <v>27.643999999999998</v>
      </c>
      <c r="T74" s="2" t="s">
        <v>726</v>
      </c>
      <c r="U74" s="2" t="s">
        <v>726</v>
      </c>
      <c r="V74" s="2" t="s">
        <v>726</v>
      </c>
      <c r="W74" s="2" t="s">
        <v>726</v>
      </c>
      <c r="X74" s="2" t="s">
        <v>726</v>
      </c>
      <c r="Y74" s="2" t="s">
        <v>726</v>
      </c>
      <c r="Z74" s="2">
        <v>1.978</v>
      </c>
      <c r="AA74" s="2" t="s">
        <v>726</v>
      </c>
      <c r="AB74" s="2" t="s">
        <v>726</v>
      </c>
      <c r="AC74" s="2" t="s">
        <v>726</v>
      </c>
      <c r="AD74" s="2" t="s">
        <v>726</v>
      </c>
      <c r="AE74" s="2" t="s">
        <v>609</v>
      </c>
      <c r="AF74" s="2" t="s">
        <v>726</v>
      </c>
      <c r="AG74" s="2" t="s">
        <v>726</v>
      </c>
      <c r="AH74" s="2" t="s">
        <v>726</v>
      </c>
      <c r="AI74" s="2" t="s">
        <v>726</v>
      </c>
      <c r="AJ74" s="2" t="s">
        <v>726</v>
      </c>
      <c r="AK74" s="2" t="s">
        <v>726</v>
      </c>
      <c r="AL74" s="2" t="s">
        <v>726</v>
      </c>
      <c r="AM74" s="2" t="s">
        <v>726</v>
      </c>
      <c r="AN74" s="2" t="s">
        <v>609</v>
      </c>
      <c r="AO74" s="2" t="s">
        <v>726</v>
      </c>
      <c r="AP74" s="2" t="s">
        <v>726</v>
      </c>
      <c r="AQ74" s="2" t="s">
        <v>726</v>
      </c>
      <c r="AR74" s="2" t="s">
        <v>726</v>
      </c>
      <c r="AV74" s="15">
        <f t="shared" si="12"/>
        <v>29.949000000000002</v>
      </c>
      <c r="AW74" s="15">
        <f t="shared" si="13"/>
        <v>0</v>
      </c>
      <c r="AX74" s="16">
        <f t="shared" si="14"/>
        <v>0</v>
      </c>
      <c r="BA74" s="2">
        <f t="shared" si="15"/>
        <v>0</v>
      </c>
      <c r="BB74" s="2">
        <f t="shared" si="16"/>
        <v>0</v>
      </c>
      <c r="BC74" s="2">
        <f t="shared" si="17"/>
        <v>0</v>
      </c>
      <c r="BD74" s="2">
        <f t="shared" si="18"/>
        <v>0</v>
      </c>
      <c r="BE74" s="2">
        <f t="shared" si="19"/>
        <v>0</v>
      </c>
      <c r="BF74" s="2">
        <f t="shared" si="20"/>
        <v>0</v>
      </c>
      <c r="BJ74" s="2" t="str">
        <f t="shared" si="11"/>
        <v/>
      </c>
      <c r="BK74" s="2">
        <f>VLOOKUP(B74,Kraftvärmeprod!$B$1:$BH$550,MATCH($BA$1,Kraftvärmeprod!$B$1:$CC$1,0),FALSE)</f>
        <v>0</v>
      </c>
    </row>
    <row r="75" spans="1:63" ht="15" customHeight="1" x14ac:dyDescent="0.25">
      <c r="A75" s="2" t="s">
        <v>109</v>
      </c>
      <c r="B75" s="2" t="s">
        <v>128</v>
      </c>
      <c r="C75" s="2">
        <v>2017</v>
      </c>
      <c r="D75" s="2">
        <v>92.102999999999994</v>
      </c>
      <c r="E75" s="2">
        <v>99.686999999999998</v>
      </c>
      <c r="F75" s="2" t="s">
        <v>726</v>
      </c>
      <c r="G75" s="2">
        <v>3.5000000000000003E-2</v>
      </c>
      <c r="H75" s="2" t="s">
        <v>726</v>
      </c>
      <c r="I75" s="2" t="s">
        <v>726</v>
      </c>
      <c r="J75" s="2" t="s">
        <v>726</v>
      </c>
      <c r="K75" s="2" t="s">
        <v>726</v>
      </c>
      <c r="L75" s="2">
        <v>7.2999999999999995E-2</v>
      </c>
      <c r="M75" s="2" t="s">
        <v>609</v>
      </c>
      <c r="N75" s="2" t="s">
        <v>726</v>
      </c>
      <c r="O75" s="2" t="s">
        <v>726</v>
      </c>
      <c r="P75" s="2" t="s">
        <v>726</v>
      </c>
      <c r="Q75" s="2" t="s">
        <v>726</v>
      </c>
      <c r="R75" s="2">
        <v>18.303000000000001</v>
      </c>
      <c r="S75" s="2">
        <v>61.945</v>
      </c>
      <c r="T75" s="2" t="s">
        <v>726</v>
      </c>
      <c r="U75" s="2">
        <v>4.7560000000000002</v>
      </c>
      <c r="V75" s="2" t="s">
        <v>726</v>
      </c>
      <c r="W75" s="2" t="s">
        <v>726</v>
      </c>
      <c r="X75" s="2" t="s">
        <v>726</v>
      </c>
      <c r="Y75" s="2" t="s">
        <v>726</v>
      </c>
      <c r="Z75" s="2">
        <v>0.45100000000000001</v>
      </c>
      <c r="AA75" s="2" t="s">
        <v>726</v>
      </c>
      <c r="AB75" s="2" t="s">
        <v>726</v>
      </c>
      <c r="AC75" s="2" t="s">
        <v>726</v>
      </c>
      <c r="AD75" s="2" t="s">
        <v>726</v>
      </c>
      <c r="AE75" s="2" t="s">
        <v>609</v>
      </c>
      <c r="AF75" s="2" t="s">
        <v>726</v>
      </c>
      <c r="AG75" s="2">
        <v>0.61099999999999999</v>
      </c>
      <c r="AH75" s="2">
        <v>13.513</v>
      </c>
      <c r="AI75" s="2" t="s">
        <v>726</v>
      </c>
      <c r="AJ75" s="2" t="s">
        <v>726</v>
      </c>
      <c r="AK75" s="2" t="s">
        <v>726</v>
      </c>
      <c r="AL75" s="2" t="s">
        <v>726</v>
      </c>
      <c r="AM75" s="2" t="s">
        <v>726</v>
      </c>
      <c r="AN75" s="2" t="s">
        <v>609</v>
      </c>
      <c r="AO75" s="2">
        <v>100</v>
      </c>
      <c r="AP75" s="2" t="s">
        <v>726</v>
      </c>
      <c r="AQ75" s="2" t="s">
        <v>726</v>
      </c>
      <c r="AR75" s="2" t="s">
        <v>726</v>
      </c>
      <c r="AV75" s="15">
        <f t="shared" si="12"/>
        <v>99.686999999999983</v>
      </c>
      <c r="AW75" s="15">
        <f t="shared" si="13"/>
        <v>92.102999999999994</v>
      </c>
      <c r="AX75" s="16">
        <f t="shared" si="14"/>
        <v>0.92392187547022187</v>
      </c>
      <c r="BA75" s="2">
        <f t="shared" si="15"/>
        <v>13.513</v>
      </c>
      <c r="BB75" s="2">
        <f t="shared" si="16"/>
        <v>13.513</v>
      </c>
      <c r="BC75" s="2">
        <f t="shared" si="17"/>
        <v>0</v>
      </c>
      <c r="BD75" s="2">
        <f t="shared" si="18"/>
        <v>0</v>
      </c>
      <c r="BE75" s="2">
        <f t="shared" si="19"/>
        <v>0</v>
      </c>
      <c r="BF75" s="2">
        <f t="shared" si="20"/>
        <v>0</v>
      </c>
      <c r="BJ75" s="2" t="str">
        <f t="shared" si="11"/>
        <v/>
      </c>
      <c r="BK75" s="2">
        <f>VLOOKUP(B75,Kraftvärmeprod!$B$1:$BH$550,MATCH($BA$1,Kraftvärmeprod!$B$1:$CC$1,0),FALSE)</f>
        <v>0</v>
      </c>
    </row>
    <row r="76" spans="1:63" ht="15" customHeight="1" x14ac:dyDescent="0.25">
      <c r="A76" s="2" t="s">
        <v>109</v>
      </c>
      <c r="B76" s="2" t="s">
        <v>129</v>
      </c>
      <c r="C76" s="2">
        <v>2017</v>
      </c>
      <c r="D76" s="2">
        <v>74.400000000000006</v>
      </c>
      <c r="E76" s="2">
        <v>76.995000000000005</v>
      </c>
      <c r="F76" s="2" t="s">
        <v>726</v>
      </c>
      <c r="G76" s="2">
        <v>0.245</v>
      </c>
      <c r="H76" s="2" t="s">
        <v>726</v>
      </c>
      <c r="I76" s="2" t="s">
        <v>726</v>
      </c>
      <c r="J76" s="2" t="s">
        <v>726</v>
      </c>
      <c r="K76" s="2" t="s">
        <v>726</v>
      </c>
      <c r="L76" s="2" t="s">
        <v>726</v>
      </c>
      <c r="M76" s="2" t="s">
        <v>609</v>
      </c>
      <c r="N76" s="2" t="s">
        <v>726</v>
      </c>
      <c r="O76" s="2" t="s">
        <v>726</v>
      </c>
      <c r="P76" s="2">
        <v>58.945</v>
      </c>
      <c r="Q76" s="2" t="s">
        <v>726</v>
      </c>
      <c r="R76" s="2" t="s">
        <v>726</v>
      </c>
      <c r="S76" s="2" t="s">
        <v>726</v>
      </c>
      <c r="T76" s="2" t="s">
        <v>726</v>
      </c>
      <c r="U76" s="2">
        <v>7.1829999999999998</v>
      </c>
      <c r="V76" s="2" t="s">
        <v>726</v>
      </c>
      <c r="W76" s="2" t="s">
        <v>726</v>
      </c>
      <c r="X76" s="2" t="s">
        <v>726</v>
      </c>
      <c r="Y76" s="2" t="s">
        <v>726</v>
      </c>
      <c r="Z76" s="2">
        <v>4.1079999999999997</v>
      </c>
      <c r="AA76" s="2" t="s">
        <v>726</v>
      </c>
      <c r="AB76" s="2" t="s">
        <v>726</v>
      </c>
      <c r="AC76" s="2" t="s">
        <v>726</v>
      </c>
      <c r="AD76" s="2" t="s">
        <v>726</v>
      </c>
      <c r="AE76" s="2" t="s">
        <v>609</v>
      </c>
      <c r="AF76" s="2" t="s">
        <v>726</v>
      </c>
      <c r="AG76" s="2" t="s">
        <v>726</v>
      </c>
      <c r="AH76" s="2">
        <v>6.5140000000000002</v>
      </c>
      <c r="AI76" s="2" t="s">
        <v>726</v>
      </c>
      <c r="AJ76" s="2" t="s">
        <v>726</v>
      </c>
      <c r="AK76" s="2" t="s">
        <v>726</v>
      </c>
      <c r="AL76" s="2" t="s">
        <v>726</v>
      </c>
      <c r="AM76" s="2" t="s">
        <v>726</v>
      </c>
      <c r="AN76" s="2" t="s">
        <v>609</v>
      </c>
      <c r="AO76" s="2">
        <v>100</v>
      </c>
      <c r="AP76" s="2" t="s">
        <v>726</v>
      </c>
      <c r="AQ76" s="2" t="s">
        <v>726</v>
      </c>
      <c r="AR76" s="2" t="s">
        <v>726</v>
      </c>
      <c r="AV76" s="15">
        <f t="shared" si="12"/>
        <v>76.99499999999999</v>
      </c>
      <c r="AW76" s="15">
        <f t="shared" si="13"/>
        <v>74.400000000000006</v>
      </c>
      <c r="AX76" s="16">
        <f t="shared" si="14"/>
        <v>0.96629651276056905</v>
      </c>
      <c r="BA76" s="2">
        <f t="shared" si="15"/>
        <v>6.5140000000000002</v>
      </c>
      <c r="BB76" s="2">
        <f t="shared" si="16"/>
        <v>6.5140000000000002</v>
      </c>
      <c r="BC76" s="2">
        <f t="shared" si="17"/>
        <v>0</v>
      </c>
      <c r="BD76" s="2">
        <f t="shared" si="18"/>
        <v>0</v>
      </c>
      <c r="BE76" s="2">
        <f t="shared" si="19"/>
        <v>0</v>
      </c>
      <c r="BF76" s="2">
        <f t="shared" si="20"/>
        <v>0</v>
      </c>
      <c r="BJ76" s="2" t="str">
        <f t="shared" si="11"/>
        <v/>
      </c>
      <c r="BK76" s="2">
        <f>VLOOKUP(B76,Kraftvärmeprod!$B$1:$BH$550,MATCH($BA$1,Kraftvärmeprod!$B$1:$CC$1,0),FALSE)</f>
        <v>0</v>
      </c>
    </row>
    <row r="77" spans="1:63" ht="15" customHeight="1" x14ac:dyDescent="0.25">
      <c r="A77" s="2" t="s">
        <v>130</v>
      </c>
      <c r="B77" s="2" t="s">
        <v>131</v>
      </c>
      <c r="C77" s="2">
        <v>2017</v>
      </c>
      <c r="D77" s="2" t="s">
        <v>609</v>
      </c>
      <c r="E77" s="2" t="s">
        <v>609</v>
      </c>
      <c r="F77" s="2" t="s">
        <v>609</v>
      </c>
      <c r="G77" s="2" t="s">
        <v>609</v>
      </c>
      <c r="H77" s="2" t="s">
        <v>609</v>
      </c>
      <c r="I77" s="2" t="s">
        <v>609</v>
      </c>
      <c r="J77" s="2" t="s">
        <v>609</v>
      </c>
      <c r="K77" s="2" t="s">
        <v>609</v>
      </c>
      <c r="L77" s="2" t="s">
        <v>609</v>
      </c>
      <c r="M77" s="2" t="s">
        <v>609</v>
      </c>
      <c r="N77" s="2" t="s">
        <v>609</v>
      </c>
      <c r="O77" s="2" t="s">
        <v>609</v>
      </c>
      <c r="P77" s="2" t="s">
        <v>609</v>
      </c>
      <c r="Q77" s="2" t="s">
        <v>609</v>
      </c>
      <c r="R77" s="2" t="s">
        <v>609</v>
      </c>
      <c r="S77" s="2" t="s">
        <v>609</v>
      </c>
      <c r="T77" s="2" t="s">
        <v>609</v>
      </c>
      <c r="U77" s="2" t="s">
        <v>609</v>
      </c>
      <c r="V77" s="2" t="s">
        <v>609</v>
      </c>
      <c r="W77" s="2" t="s">
        <v>609</v>
      </c>
      <c r="X77" s="2" t="s">
        <v>609</v>
      </c>
      <c r="Y77" s="2" t="s">
        <v>609</v>
      </c>
      <c r="Z77" s="2" t="s">
        <v>609</v>
      </c>
      <c r="AA77" s="2" t="s">
        <v>609</v>
      </c>
      <c r="AB77" s="2" t="s">
        <v>609</v>
      </c>
      <c r="AC77" s="2" t="s">
        <v>609</v>
      </c>
      <c r="AD77" s="2" t="s">
        <v>609</v>
      </c>
      <c r="AE77" s="2" t="s">
        <v>609</v>
      </c>
      <c r="AF77" s="2" t="s">
        <v>609</v>
      </c>
      <c r="AG77" s="2" t="s">
        <v>609</v>
      </c>
      <c r="AH77" s="2" t="s">
        <v>609</v>
      </c>
      <c r="AI77" s="2" t="s">
        <v>609</v>
      </c>
      <c r="AJ77" s="2" t="s">
        <v>609</v>
      </c>
      <c r="AK77" s="2" t="s">
        <v>609</v>
      </c>
      <c r="AL77" s="2" t="s">
        <v>609</v>
      </c>
      <c r="AM77" s="2" t="s">
        <v>609</v>
      </c>
      <c r="AN77" s="2" t="s">
        <v>609</v>
      </c>
      <c r="AO77" s="2" t="s">
        <v>609</v>
      </c>
      <c r="AP77" s="2" t="s">
        <v>609</v>
      </c>
      <c r="AQ77" s="2" t="s">
        <v>609</v>
      </c>
      <c r="AR77" s="2" t="s">
        <v>609</v>
      </c>
      <c r="AV77" s="15">
        <f t="shared" si="12"/>
        <v>0</v>
      </c>
      <c r="AW77" s="15">
        <f t="shared" si="13"/>
        <v>0</v>
      </c>
      <c r="AX77" s="16" t="str">
        <f t="shared" si="14"/>
        <v/>
      </c>
      <c r="BA77" s="2">
        <f t="shared" si="15"/>
        <v>0</v>
      </c>
      <c r="BB77" s="2">
        <f t="shared" si="16"/>
        <v>0</v>
      </c>
      <c r="BC77" s="2">
        <f t="shared" si="17"/>
        <v>0</v>
      </c>
      <c r="BD77" s="2">
        <f t="shared" si="18"/>
        <v>0</v>
      </c>
      <c r="BE77" s="2">
        <f t="shared" si="19"/>
        <v>0</v>
      </c>
      <c r="BF77" s="2">
        <f t="shared" si="20"/>
        <v>0</v>
      </c>
      <c r="BJ77" s="2" t="str">
        <f t="shared" si="11"/>
        <v/>
      </c>
      <c r="BK77" s="2">
        <f>VLOOKUP(B77,Kraftvärmeprod!$B$1:$BH$550,MATCH($BA$1,Kraftvärmeprod!$B$1:$CC$1,0),FALSE)</f>
        <v>0</v>
      </c>
    </row>
    <row r="78" spans="1:63" ht="15" customHeight="1" x14ac:dyDescent="0.25">
      <c r="A78" s="2" t="s">
        <v>132</v>
      </c>
      <c r="B78" s="2" t="s">
        <v>133</v>
      </c>
      <c r="C78" s="2">
        <v>2017</v>
      </c>
      <c r="D78" s="2">
        <v>12.590999999999999</v>
      </c>
      <c r="E78" s="2">
        <v>16.422999999999998</v>
      </c>
      <c r="F78" s="2" t="s">
        <v>726</v>
      </c>
      <c r="G78" s="2">
        <v>3.3000000000000002E-2</v>
      </c>
      <c r="H78" s="2" t="s">
        <v>726</v>
      </c>
      <c r="I78" s="2" t="s">
        <v>726</v>
      </c>
      <c r="J78" s="2" t="s">
        <v>726</v>
      </c>
      <c r="K78" s="2" t="s">
        <v>726</v>
      </c>
      <c r="L78" s="2" t="s">
        <v>726</v>
      </c>
      <c r="M78" s="2" t="s">
        <v>609</v>
      </c>
      <c r="N78" s="2" t="s">
        <v>726</v>
      </c>
      <c r="O78" s="2">
        <v>3.06</v>
      </c>
      <c r="P78" s="2">
        <v>10.1</v>
      </c>
      <c r="Q78" s="2">
        <v>3.06</v>
      </c>
      <c r="R78" s="2" t="s">
        <v>726</v>
      </c>
      <c r="S78" s="2" t="s">
        <v>726</v>
      </c>
      <c r="T78" s="2" t="s">
        <v>726</v>
      </c>
      <c r="U78" s="2" t="s">
        <v>726</v>
      </c>
      <c r="V78" s="2" t="s">
        <v>726</v>
      </c>
      <c r="W78" s="2" t="s">
        <v>726</v>
      </c>
      <c r="X78" s="2" t="s">
        <v>726</v>
      </c>
      <c r="Y78" s="2" t="s">
        <v>726</v>
      </c>
      <c r="Z78" s="2">
        <v>0.17</v>
      </c>
      <c r="AA78" s="2" t="s">
        <v>726</v>
      </c>
      <c r="AB78" s="2" t="s">
        <v>726</v>
      </c>
      <c r="AC78" s="2" t="s">
        <v>726</v>
      </c>
      <c r="AD78" s="2" t="s">
        <v>726</v>
      </c>
      <c r="AE78" s="2" t="s">
        <v>727</v>
      </c>
      <c r="AF78" s="2" t="s">
        <v>726</v>
      </c>
      <c r="AG78" s="2" t="s">
        <v>726</v>
      </c>
      <c r="AH78" s="2" t="s">
        <v>726</v>
      </c>
      <c r="AI78" s="2" t="s">
        <v>726</v>
      </c>
      <c r="AJ78" s="2" t="s">
        <v>726</v>
      </c>
      <c r="AK78" s="2" t="s">
        <v>726</v>
      </c>
      <c r="AL78" s="2" t="s">
        <v>726</v>
      </c>
      <c r="AM78" s="2" t="s">
        <v>726</v>
      </c>
      <c r="AN78" s="2" t="s">
        <v>609</v>
      </c>
      <c r="AO78" s="2" t="s">
        <v>726</v>
      </c>
      <c r="AP78" s="2" t="s">
        <v>726</v>
      </c>
      <c r="AQ78" s="2" t="s">
        <v>726</v>
      </c>
      <c r="AR78" s="2" t="s">
        <v>726</v>
      </c>
      <c r="AV78" s="15">
        <f t="shared" si="12"/>
        <v>16.423000000000002</v>
      </c>
      <c r="AW78" s="15">
        <f t="shared" si="13"/>
        <v>12.590999999999999</v>
      </c>
      <c r="AX78" s="16">
        <f t="shared" si="14"/>
        <v>0.76666869634049795</v>
      </c>
      <c r="BA78" s="2">
        <f t="shared" si="15"/>
        <v>0</v>
      </c>
      <c r="BB78" s="2">
        <f t="shared" si="16"/>
        <v>0</v>
      </c>
      <c r="BC78" s="2">
        <f t="shared" si="17"/>
        <v>0</v>
      </c>
      <c r="BD78" s="2">
        <f t="shared" si="18"/>
        <v>0</v>
      </c>
      <c r="BE78" s="2">
        <f t="shared" si="19"/>
        <v>0</v>
      </c>
      <c r="BF78" s="2">
        <f t="shared" si="20"/>
        <v>0</v>
      </c>
      <c r="BJ78" s="2" t="str">
        <f t="shared" si="11"/>
        <v/>
      </c>
      <c r="BK78" s="2">
        <f>VLOOKUP(B78,Kraftvärmeprod!$B$1:$BH$550,MATCH($BA$1,Kraftvärmeprod!$B$1:$CC$1,0),FALSE)</f>
        <v>12.33</v>
      </c>
    </row>
    <row r="79" spans="1:63" ht="15" customHeight="1" x14ac:dyDescent="0.25">
      <c r="A79" s="2" t="s">
        <v>132</v>
      </c>
      <c r="B79" s="2" t="s">
        <v>134</v>
      </c>
      <c r="C79" s="2">
        <v>2017</v>
      </c>
      <c r="D79" s="2">
        <v>3.66</v>
      </c>
      <c r="E79" s="2">
        <v>4.6970000000000001</v>
      </c>
      <c r="F79" s="2" t="s">
        <v>726</v>
      </c>
      <c r="G79" s="2" t="s">
        <v>726</v>
      </c>
      <c r="H79" s="2" t="s">
        <v>726</v>
      </c>
      <c r="I79" s="2" t="s">
        <v>726</v>
      </c>
      <c r="J79" s="2" t="s">
        <v>726</v>
      </c>
      <c r="K79" s="2" t="s">
        <v>726</v>
      </c>
      <c r="L79" s="2" t="s">
        <v>726</v>
      </c>
      <c r="M79" s="2" t="s">
        <v>609</v>
      </c>
      <c r="N79" s="2" t="s">
        <v>726</v>
      </c>
      <c r="O79" s="2">
        <v>1.5429999999999999</v>
      </c>
      <c r="P79" s="2">
        <v>1.5429999999999999</v>
      </c>
      <c r="Q79" s="2">
        <v>1.5429999999999999</v>
      </c>
      <c r="R79" s="2" t="s">
        <v>726</v>
      </c>
      <c r="S79" s="2" t="s">
        <v>726</v>
      </c>
      <c r="T79" s="2" t="s">
        <v>726</v>
      </c>
      <c r="U79" s="2" t="s">
        <v>726</v>
      </c>
      <c r="V79" s="2" t="s">
        <v>726</v>
      </c>
      <c r="W79" s="2" t="s">
        <v>726</v>
      </c>
      <c r="X79" s="2" t="s">
        <v>726</v>
      </c>
      <c r="Y79" s="2" t="s">
        <v>726</v>
      </c>
      <c r="Z79" s="2">
        <v>6.8000000000000005E-2</v>
      </c>
      <c r="AA79" s="2" t="s">
        <v>726</v>
      </c>
      <c r="AB79" s="2" t="s">
        <v>726</v>
      </c>
      <c r="AC79" s="2" t="s">
        <v>726</v>
      </c>
      <c r="AD79" s="2" t="s">
        <v>726</v>
      </c>
      <c r="AE79" s="2" t="s">
        <v>727</v>
      </c>
      <c r="AF79" s="2" t="s">
        <v>726</v>
      </c>
      <c r="AG79" s="2" t="s">
        <v>726</v>
      </c>
      <c r="AH79" s="2" t="s">
        <v>726</v>
      </c>
      <c r="AI79" s="2" t="s">
        <v>726</v>
      </c>
      <c r="AJ79" s="2" t="s">
        <v>726</v>
      </c>
      <c r="AK79" s="2" t="s">
        <v>726</v>
      </c>
      <c r="AL79" s="2" t="s">
        <v>726</v>
      </c>
      <c r="AM79" s="2" t="s">
        <v>726</v>
      </c>
      <c r="AN79" s="2" t="s">
        <v>609</v>
      </c>
      <c r="AO79" s="2" t="s">
        <v>726</v>
      </c>
      <c r="AP79" s="2" t="s">
        <v>726</v>
      </c>
      <c r="AQ79" s="2" t="s">
        <v>726</v>
      </c>
      <c r="AR79" s="2" t="s">
        <v>726</v>
      </c>
      <c r="AV79" s="15">
        <f t="shared" si="12"/>
        <v>4.6969999999999992</v>
      </c>
      <c r="AW79" s="15">
        <f t="shared" si="13"/>
        <v>3.66</v>
      </c>
      <c r="AX79" s="16">
        <f t="shared" si="14"/>
        <v>0.77922077922077937</v>
      </c>
      <c r="BA79" s="2">
        <f t="shared" si="15"/>
        <v>0</v>
      </c>
      <c r="BB79" s="2">
        <f t="shared" si="16"/>
        <v>0</v>
      </c>
      <c r="BC79" s="2">
        <f t="shared" si="17"/>
        <v>0</v>
      </c>
      <c r="BD79" s="2">
        <f t="shared" si="18"/>
        <v>0</v>
      </c>
      <c r="BE79" s="2">
        <f t="shared" si="19"/>
        <v>0</v>
      </c>
      <c r="BF79" s="2">
        <f t="shared" si="20"/>
        <v>0</v>
      </c>
      <c r="BJ79" s="2" t="str">
        <f t="shared" si="11"/>
        <v/>
      </c>
      <c r="BK79" s="2">
        <f>VLOOKUP(B79,Kraftvärmeprod!$B$1:$BH$550,MATCH($BA$1,Kraftvärmeprod!$B$1:$CC$1,0),FALSE)</f>
        <v>0</v>
      </c>
    </row>
    <row r="80" spans="1:63" ht="15" customHeight="1" x14ac:dyDescent="0.25">
      <c r="A80" s="2" t="s">
        <v>132</v>
      </c>
      <c r="B80" s="2" t="s">
        <v>135</v>
      </c>
      <c r="C80" s="2">
        <v>2017</v>
      </c>
      <c r="D80" s="2">
        <v>17.920000000000002</v>
      </c>
      <c r="E80" s="2">
        <v>23.356999999999999</v>
      </c>
      <c r="F80" s="2" t="s">
        <v>726</v>
      </c>
      <c r="G80" s="2" t="s">
        <v>726</v>
      </c>
      <c r="H80" s="2" t="s">
        <v>726</v>
      </c>
      <c r="I80" s="2" t="s">
        <v>726</v>
      </c>
      <c r="J80" s="2" t="s">
        <v>726</v>
      </c>
      <c r="K80" s="2" t="s">
        <v>726</v>
      </c>
      <c r="L80" s="2" t="s">
        <v>726</v>
      </c>
      <c r="M80" s="2" t="s">
        <v>609</v>
      </c>
      <c r="N80" s="2" t="s">
        <v>726</v>
      </c>
      <c r="O80" s="2">
        <v>7.75</v>
      </c>
      <c r="P80" s="2">
        <v>7.75</v>
      </c>
      <c r="Q80" s="2">
        <v>7.75</v>
      </c>
      <c r="R80" s="2" t="s">
        <v>726</v>
      </c>
      <c r="S80" s="2" t="s">
        <v>726</v>
      </c>
      <c r="T80" s="2" t="s">
        <v>726</v>
      </c>
      <c r="U80" s="2" t="s">
        <v>726</v>
      </c>
      <c r="V80" s="2" t="s">
        <v>726</v>
      </c>
      <c r="W80" s="2" t="s">
        <v>726</v>
      </c>
      <c r="X80" s="2" t="s">
        <v>726</v>
      </c>
      <c r="Y80" s="2" t="s">
        <v>726</v>
      </c>
      <c r="Z80" s="2">
        <v>0.107</v>
      </c>
      <c r="AA80" s="2" t="s">
        <v>726</v>
      </c>
      <c r="AB80" s="2" t="s">
        <v>726</v>
      </c>
      <c r="AC80" s="2" t="s">
        <v>726</v>
      </c>
      <c r="AD80" s="2" t="s">
        <v>726</v>
      </c>
      <c r="AE80" s="2" t="s">
        <v>727</v>
      </c>
      <c r="AF80" s="2" t="s">
        <v>726</v>
      </c>
      <c r="AG80" s="2" t="s">
        <v>726</v>
      </c>
      <c r="AH80" s="2" t="s">
        <v>726</v>
      </c>
      <c r="AI80" s="2" t="s">
        <v>726</v>
      </c>
      <c r="AJ80" s="2" t="s">
        <v>726</v>
      </c>
      <c r="AK80" s="2" t="s">
        <v>726</v>
      </c>
      <c r="AL80" s="2" t="s">
        <v>726</v>
      </c>
      <c r="AM80" s="2" t="s">
        <v>726</v>
      </c>
      <c r="AN80" s="2" t="s">
        <v>609</v>
      </c>
      <c r="AO80" s="2" t="s">
        <v>726</v>
      </c>
      <c r="AP80" s="2" t="s">
        <v>726</v>
      </c>
      <c r="AQ80" s="2" t="s">
        <v>726</v>
      </c>
      <c r="AR80" s="2" t="s">
        <v>726</v>
      </c>
      <c r="AV80" s="15">
        <f t="shared" si="12"/>
        <v>23.356999999999999</v>
      </c>
      <c r="AW80" s="15">
        <f t="shared" si="13"/>
        <v>17.920000000000002</v>
      </c>
      <c r="AX80" s="16">
        <f t="shared" si="14"/>
        <v>0.76722181787044574</v>
      </c>
      <c r="BA80" s="2">
        <f t="shared" si="15"/>
        <v>0</v>
      </c>
      <c r="BB80" s="2">
        <f t="shared" si="16"/>
        <v>0</v>
      </c>
      <c r="BC80" s="2">
        <f t="shared" si="17"/>
        <v>0</v>
      </c>
      <c r="BD80" s="2">
        <f t="shared" si="18"/>
        <v>0</v>
      </c>
      <c r="BE80" s="2">
        <f t="shared" si="19"/>
        <v>0</v>
      </c>
      <c r="BF80" s="2">
        <f t="shared" si="20"/>
        <v>0</v>
      </c>
      <c r="BJ80" s="2" t="str">
        <f t="shared" si="11"/>
        <v/>
      </c>
      <c r="BK80" s="2">
        <f>VLOOKUP(B80,Kraftvärmeprod!$B$1:$BH$550,MATCH($BA$1,Kraftvärmeprod!$B$1:$CC$1,0),FALSE)</f>
        <v>0</v>
      </c>
    </row>
    <row r="81" spans="1:63" ht="15" customHeight="1" x14ac:dyDescent="0.25">
      <c r="A81" s="2" t="s">
        <v>136</v>
      </c>
      <c r="B81" s="2" t="s">
        <v>137</v>
      </c>
      <c r="C81" s="2">
        <v>2017</v>
      </c>
      <c r="D81" s="2" t="s">
        <v>609</v>
      </c>
      <c r="E81" s="2" t="s">
        <v>609</v>
      </c>
      <c r="F81" s="2" t="s">
        <v>609</v>
      </c>
      <c r="G81" s="2" t="s">
        <v>609</v>
      </c>
      <c r="H81" s="2" t="s">
        <v>609</v>
      </c>
      <c r="I81" s="2" t="s">
        <v>609</v>
      </c>
      <c r="J81" s="2" t="s">
        <v>609</v>
      </c>
      <c r="K81" s="2" t="s">
        <v>609</v>
      </c>
      <c r="L81" s="2" t="s">
        <v>609</v>
      </c>
      <c r="M81" s="2" t="s">
        <v>609</v>
      </c>
      <c r="N81" s="2" t="s">
        <v>609</v>
      </c>
      <c r="O81" s="2" t="s">
        <v>609</v>
      </c>
      <c r="P81" s="2" t="s">
        <v>609</v>
      </c>
      <c r="Q81" s="2" t="s">
        <v>609</v>
      </c>
      <c r="R81" s="2" t="s">
        <v>609</v>
      </c>
      <c r="S81" s="2" t="s">
        <v>609</v>
      </c>
      <c r="T81" s="2" t="s">
        <v>609</v>
      </c>
      <c r="U81" s="2" t="s">
        <v>609</v>
      </c>
      <c r="V81" s="2" t="s">
        <v>609</v>
      </c>
      <c r="W81" s="2" t="s">
        <v>609</v>
      </c>
      <c r="X81" s="2" t="s">
        <v>609</v>
      </c>
      <c r="Y81" s="2" t="s">
        <v>609</v>
      </c>
      <c r="Z81" s="2" t="s">
        <v>609</v>
      </c>
      <c r="AA81" s="2" t="s">
        <v>609</v>
      </c>
      <c r="AB81" s="2" t="s">
        <v>609</v>
      </c>
      <c r="AC81" s="2" t="s">
        <v>609</v>
      </c>
      <c r="AD81" s="2" t="s">
        <v>609</v>
      </c>
      <c r="AE81" s="2" t="s">
        <v>609</v>
      </c>
      <c r="AF81" s="2" t="s">
        <v>609</v>
      </c>
      <c r="AG81" s="2" t="s">
        <v>609</v>
      </c>
      <c r="AH81" s="2" t="s">
        <v>609</v>
      </c>
      <c r="AI81" s="2" t="s">
        <v>609</v>
      </c>
      <c r="AJ81" s="2" t="s">
        <v>609</v>
      </c>
      <c r="AK81" s="2" t="s">
        <v>609</v>
      </c>
      <c r="AL81" s="2" t="s">
        <v>609</v>
      </c>
      <c r="AM81" s="2" t="s">
        <v>609</v>
      </c>
      <c r="AN81" s="2" t="s">
        <v>609</v>
      </c>
      <c r="AO81" s="2" t="s">
        <v>609</v>
      </c>
      <c r="AP81" s="2" t="s">
        <v>609</v>
      </c>
      <c r="AQ81" s="2" t="s">
        <v>609</v>
      </c>
      <c r="AR81" s="2" t="s">
        <v>609</v>
      </c>
      <c r="AV81" s="15">
        <f t="shared" si="12"/>
        <v>0</v>
      </c>
      <c r="AW81" s="15">
        <f t="shared" si="13"/>
        <v>0</v>
      </c>
      <c r="AX81" s="16" t="str">
        <f t="shared" si="14"/>
        <v/>
      </c>
      <c r="BA81" s="2">
        <f t="shared" si="15"/>
        <v>0</v>
      </c>
      <c r="BB81" s="2">
        <f t="shared" si="16"/>
        <v>0</v>
      </c>
      <c r="BC81" s="2">
        <f t="shared" si="17"/>
        <v>0</v>
      </c>
      <c r="BD81" s="2">
        <f t="shared" si="18"/>
        <v>0</v>
      </c>
      <c r="BE81" s="2">
        <f t="shared" si="19"/>
        <v>0</v>
      </c>
      <c r="BF81" s="2">
        <f t="shared" si="20"/>
        <v>0</v>
      </c>
      <c r="BJ81" s="2" t="str">
        <f t="shared" si="11"/>
        <v/>
      </c>
      <c r="BK81" s="2">
        <f>VLOOKUP(B81,Kraftvärmeprod!$B$1:$BH$550,MATCH($BA$1,Kraftvärmeprod!$B$1:$CC$1,0),FALSE)</f>
        <v>0</v>
      </c>
    </row>
    <row r="82" spans="1:63" ht="15" customHeight="1" x14ac:dyDescent="0.25">
      <c r="A82" s="2" t="s">
        <v>737</v>
      </c>
      <c r="B82" s="9" t="s">
        <v>1184</v>
      </c>
      <c r="C82" s="2">
        <v>2017</v>
      </c>
      <c r="D82" s="2" t="s">
        <v>609</v>
      </c>
      <c r="E82" s="2" t="s">
        <v>609</v>
      </c>
      <c r="F82" s="2" t="s">
        <v>609</v>
      </c>
      <c r="G82" s="2" t="s">
        <v>609</v>
      </c>
      <c r="H82" s="2" t="s">
        <v>609</v>
      </c>
      <c r="I82" s="2" t="s">
        <v>609</v>
      </c>
      <c r="J82" s="2" t="s">
        <v>609</v>
      </c>
      <c r="K82" s="2" t="s">
        <v>609</v>
      </c>
      <c r="L82" s="2" t="s">
        <v>609</v>
      </c>
      <c r="M82" s="2" t="s">
        <v>609</v>
      </c>
      <c r="N82" s="2" t="s">
        <v>609</v>
      </c>
      <c r="O82" s="2" t="s">
        <v>609</v>
      </c>
      <c r="P82" s="2" t="s">
        <v>609</v>
      </c>
      <c r="Q82" s="2" t="s">
        <v>609</v>
      </c>
      <c r="R82" s="2" t="s">
        <v>609</v>
      </c>
      <c r="S82" s="2" t="s">
        <v>609</v>
      </c>
      <c r="T82" s="2" t="s">
        <v>609</v>
      </c>
      <c r="U82" s="2" t="s">
        <v>609</v>
      </c>
      <c r="V82" s="2" t="s">
        <v>609</v>
      </c>
      <c r="W82" s="2" t="s">
        <v>609</v>
      </c>
      <c r="X82" s="2" t="s">
        <v>609</v>
      </c>
      <c r="Y82" s="2" t="s">
        <v>609</v>
      </c>
      <c r="Z82" s="2" t="s">
        <v>609</v>
      </c>
      <c r="AA82" s="2" t="s">
        <v>609</v>
      </c>
      <c r="AB82" s="2" t="s">
        <v>609</v>
      </c>
      <c r="AC82" s="2" t="s">
        <v>609</v>
      </c>
      <c r="AD82" s="2" t="s">
        <v>609</v>
      </c>
      <c r="AE82" s="2" t="s">
        <v>609</v>
      </c>
      <c r="AF82" s="2" t="s">
        <v>609</v>
      </c>
      <c r="AG82" s="2" t="s">
        <v>609</v>
      </c>
      <c r="AH82" s="2" t="s">
        <v>609</v>
      </c>
      <c r="AI82" s="2" t="s">
        <v>609</v>
      </c>
      <c r="AJ82" s="2" t="s">
        <v>609</v>
      </c>
      <c r="AK82" s="2" t="s">
        <v>609</v>
      </c>
      <c r="AL82" s="2" t="s">
        <v>609</v>
      </c>
      <c r="AM82" s="2" t="s">
        <v>609</v>
      </c>
      <c r="AN82" s="2" t="s">
        <v>609</v>
      </c>
      <c r="AO82" s="2" t="s">
        <v>609</v>
      </c>
      <c r="AP82" s="2" t="s">
        <v>609</v>
      </c>
      <c r="AQ82" s="2" t="s">
        <v>609</v>
      </c>
      <c r="AR82" s="2" t="s">
        <v>609</v>
      </c>
      <c r="AV82" s="15">
        <f t="shared" si="12"/>
        <v>0</v>
      </c>
      <c r="AW82" s="15">
        <f t="shared" si="13"/>
        <v>0</v>
      </c>
      <c r="AX82" s="16" t="str">
        <f t="shared" si="14"/>
        <v/>
      </c>
      <c r="BA82" s="2">
        <f t="shared" si="15"/>
        <v>0</v>
      </c>
      <c r="BB82" s="2">
        <f t="shared" si="16"/>
        <v>0</v>
      </c>
      <c r="BC82" s="2">
        <f t="shared" si="17"/>
        <v>0</v>
      </c>
      <c r="BD82" s="2">
        <f t="shared" si="18"/>
        <v>0</v>
      </c>
      <c r="BE82" s="2">
        <f t="shared" si="19"/>
        <v>0</v>
      </c>
      <c r="BF82" s="2">
        <f t="shared" si="20"/>
        <v>0</v>
      </c>
      <c r="BJ82" s="2" t="str">
        <f t="shared" si="11"/>
        <v/>
      </c>
      <c r="BK82" s="2">
        <f>VLOOKUP(B82,Kraftvärmeprod!$B$1:$BH$550,MATCH($BA$1,Kraftvärmeprod!$B$1:$CC$1,0),FALSE)</f>
        <v>0</v>
      </c>
    </row>
    <row r="83" spans="1:63" ht="15" customHeight="1" x14ac:dyDescent="0.25">
      <c r="A83" s="2" t="s">
        <v>138</v>
      </c>
      <c r="B83" s="2" t="s">
        <v>139</v>
      </c>
      <c r="C83" s="2">
        <v>2017</v>
      </c>
      <c r="D83" s="2">
        <v>51</v>
      </c>
      <c r="E83" s="2">
        <v>67.989999999999995</v>
      </c>
      <c r="F83" s="2" t="s">
        <v>726</v>
      </c>
      <c r="G83" s="2">
        <v>0.59</v>
      </c>
      <c r="H83" s="2" t="s">
        <v>726</v>
      </c>
      <c r="I83" s="2" t="s">
        <v>726</v>
      </c>
      <c r="J83" s="2" t="s">
        <v>726</v>
      </c>
      <c r="K83" s="2" t="s">
        <v>609</v>
      </c>
      <c r="L83" s="2" t="s">
        <v>726</v>
      </c>
      <c r="M83" s="2" t="s">
        <v>609</v>
      </c>
      <c r="N83" s="2" t="s">
        <v>726</v>
      </c>
      <c r="O83" s="2" t="s">
        <v>726</v>
      </c>
      <c r="P83" s="2" t="s">
        <v>726</v>
      </c>
      <c r="Q83" s="2" t="s">
        <v>726</v>
      </c>
      <c r="R83" s="2" t="s">
        <v>726</v>
      </c>
      <c r="S83" s="2">
        <v>54.6</v>
      </c>
      <c r="T83" s="2" t="s">
        <v>726</v>
      </c>
      <c r="U83" s="2">
        <v>4.5999999999999996</v>
      </c>
      <c r="V83" s="2" t="s">
        <v>726</v>
      </c>
      <c r="W83" s="2" t="s">
        <v>726</v>
      </c>
      <c r="X83" s="2" t="s">
        <v>726</v>
      </c>
      <c r="Y83" s="2" t="s">
        <v>726</v>
      </c>
      <c r="Z83" s="2" t="s">
        <v>726</v>
      </c>
      <c r="AA83" s="2" t="s">
        <v>726</v>
      </c>
      <c r="AB83" s="2" t="s">
        <v>726</v>
      </c>
      <c r="AC83" s="2" t="s">
        <v>726</v>
      </c>
      <c r="AD83" s="2" t="s">
        <v>726</v>
      </c>
      <c r="AE83" s="2" t="s">
        <v>609</v>
      </c>
      <c r="AF83" s="2" t="s">
        <v>726</v>
      </c>
      <c r="AG83" s="2" t="s">
        <v>726</v>
      </c>
      <c r="AH83" s="2">
        <v>8.1999999999999993</v>
      </c>
      <c r="AI83" s="2" t="s">
        <v>726</v>
      </c>
      <c r="AJ83" s="2" t="s">
        <v>726</v>
      </c>
      <c r="AK83" s="2" t="s">
        <v>726</v>
      </c>
      <c r="AL83" s="2" t="s">
        <v>726</v>
      </c>
      <c r="AM83" s="2" t="s">
        <v>726</v>
      </c>
      <c r="AN83" s="2" t="s">
        <v>609</v>
      </c>
      <c r="AO83" s="2">
        <v>100</v>
      </c>
      <c r="AP83" s="2" t="s">
        <v>726</v>
      </c>
      <c r="AQ83" s="2" t="s">
        <v>726</v>
      </c>
      <c r="AR83" s="2" t="s">
        <v>726</v>
      </c>
      <c r="AV83" s="15">
        <f t="shared" si="12"/>
        <v>67.990000000000009</v>
      </c>
      <c r="AW83" s="15">
        <f t="shared" si="13"/>
        <v>51</v>
      </c>
      <c r="AX83" s="16">
        <f t="shared" si="14"/>
        <v>0.75011031033975573</v>
      </c>
      <c r="BA83" s="2">
        <f t="shared" si="15"/>
        <v>8.1999999999999993</v>
      </c>
      <c r="BB83" s="2">
        <f t="shared" si="16"/>
        <v>8.1999999999999993</v>
      </c>
      <c r="BC83" s="2">
        <f t="shared" si="17"/>
        <v>0</v>
      </c>
      <c r="BD83" s="2">
        <f t="shared" si="18"/>
        <v>0</v>
      </c>
      <c r="BE83" s="2">
        <f t="shared" si="19"/>
        <v>0</v>
      </c>
      <c r="BF83" s="2">
        <f t="shared" si="20"/>
        <v>0</v>
      </c>
      <c r="BJ83" s="2" t="str">
        <f t="shared" si="11"/>
        <v/>
      </c>
      <c r="BK83" s="2">
        <f>VLOOKUP(B83,Kraftvärmeprod!$B$1:$BH$550,MATCH($BA$1,Kraftvärmeprod!$B$1:$CC$1,0),FALSE)</f>
        <v>0</v>
      </c>
    </row>
    <row r="84" spans="1:63" ht="15" customHeight="1" x14ac:dyDescent="0.25">
      <c r="A84" s="2" t="s">
        <v>140</v>
      </c>
      <c r="B84" s="2" t="s">
        <v>141</v>
      </c>
      <c r="C84" s="2">
        <v>2017</v>
      </c>
      <c r="D84" s="2">
        <v>24.1</v>
      </c>
      <c r="E84" s="2">
        <v>25.16</v>
      </c>
      <c r="F84" s="2" t="s">
        <v>726</v>
      </c>
      <c r="G84" s="2">
        <v>0.36</v>
      </c>
      <c r="H84" s="2" t="s">
        <v>726</v>
      </c>
      <c r="I84" s="2" t="s">
        <v>726</v>
      </c>
      <c r="J84" s="2" t="s">
        <v>726</v>
      </c>
      <c r="K84" s="2" t="s">
        <v>726</v>
      </c>
      <c r="L84" s="2" t="s">
        <v>726</v>
      </c>
      <c r="M84" s="2" t="s">
        <v>738</v>
      </c>
      <c r="N84" s="2" t="s">
        <v>726</v>
      </c>
      <c r="O84" s="2" t="s">
        <v>726</v>
      </c>
      <c r="P84" s="2" t="s">
        <v>726</v>
      </c>
      <c r="Q84" s="2" t="s">
        <v>726</v>
      </c>
      <c r="R84" s="2" t="s">
        <v>726</v>
      </c>
      <c r="S84" s="2" t="s">
        <v>726</v>
      </c>
      <c r="T84" s="2" t="s">
        <v>726</v>
      </c>
      <c r="U84" s="2">
        <v>20</v>
      </c>
      <c r="V84" s="2" t="s">
        <v>726</v>
      </c>
      <c r="W84" s="2" t="s">
        <v>726</v>
      </c>
      <c r="X84" s="2" t="s">
        <v>726</v>
      </c>
      <c r="Y84" s="2" t="s">
        <v>726</v>
      </c>
      <c r="Z84" s="2" t="s">
        <v>726</v>
      </c>
      <c r="AA84" s="2" t="s">
        <v>726</v>
      </c>
      <c r="AB84" s="2" t="s">
        <v>726</v>
      </c>
      <c r="AC84" s="2" t="s">
        <v>726</v>
      </c>
      <c r="AD84" s="2" t="s">
        <v>726</v>
      </c>
      <c r="AE84" s="2" t="s">
        <v>727</v>
      </c>
      <c r="AF84" s="2" t="s">
        <v>726</v>
      </c>
      <c r="AG84" s="2">
        <v>2.5</v>
      </c>
      <c r="AH84" s="2" t="s">
        <v>726</v>
      </c>
      <c r="AI84" s="2" t="s">
        <v>726</v>
      </c>
      <c r="AJ84" s="2" t="s">
        <v>726</v>
      </c>
      <c r="AK84" s="2" t="s">
        <v>726</v>
      </c>
      <c r="AL84" s="2">
        <v>2.2999999999999998</v>
      </c>
      <c r="AM84" s="2">
        <v>2.2999999999999998</v>
      </c>
      <c r="AN84" s="2" t="s">
        <v>739</v>
      </c>
      <c r="AO84" s="2">
        <v>100</v>
      </c>
      <c r="AP84" s="2">
        <v>0</v>
      </c>
      <c r="AQ84" s="2">
        <v>0</v>
      </c>
      <c r="AR84" s="2">
        <v>0</v>
      </c>
      <c r="AV84" s="15">
        <f t="shared" si="12"/>
        <v>25.16</v>
      </c>
      <c r="AW84" s="15">
        <f t="shared" si="13"/>
        <v>24.1</v>
      </c>
      <c r="AX84" s="16">
        <f t="shared" si="14"/>
        <v>0.95786963434022265</v>
      </c>
      <c r="BA84" s="2">
        <f t="shared" si="15"/>
        <v>0</v>
      </c>
      <c r="BB84" s="2">
        <f t="shared" si="16"/>
        <v>0</v>
      </c>
      <c r="BC84" s="2">
        <f t="shared" si="17"/>
        <v>0</v>
      </c>
      <c r="BD84" s="2">
        <f t="shared" si="18"/>
        <v>0</v>
      </c>
      <c r="BE84" s="2">
        <f t="shared" si="19"/>
        <v>0</v>
      </c>
      <c r="BF84" s="2">
        <f t="shared" si="20"/>
        <v>0</v>
      </c>
      <c r="BJ84" s="2" t="str">
        <f t="shared" si="11"/>
        <v>ja</v>
      </c>
      <c r="BK84" s="2">
        <f>VLOOKUP(B84,Kraftvärmeprod!$B$1:$BH$550,MATCH($BA$1,Kraftvärmeprod!$B$1:$CC$1,0),FALSE)</f>
        <v>28</v>
      </c>
    </row>
    <row r="85" spans="1:63" ht="15" customHeight="1" x14ac:dyDescent="0.25">
      <c r="A85" s="2" t="s">
        <v>142</v>
      </c>
      <c r="B85" s="2" t="s">
        <v>143</v>
      </c>
      <c r="C85" s="2">
        <v>2017</v>
      </c>
      <c r="D85" s="2">
        <v>173.91300000000001</v>
      </c>
      <c r="E85" s="2">
        <v>196.59700000000001</v>
      </c>
      <c r="F85" s="2" t="s">
        <v>726</v>
      </c>
      <c r="G85" s="2">
        <v>0.80100000000000005</v>
      </c>
      <c r="H85" s="2" t="s">
        <v>726</v>
      </c>
      <c r="I85" s="2">
        <v>9.7080000000000002</v>
      </c>
      <c r="J85" s="2" t="s">
        <v>726</v>
      </c>
      <c r="K85" s="2" t="s">
        <v>726</v>
      </c>
      <c r="L85" s="2" t="s">
        <v>726</v>
      </c>
      <c r="M85" s="2" t="s">
        <v>609</v>
      </c>
      <c r="N85" s="2">
        <v>117.42400000000001</v>
      </c>
      <c r="O85" s="2">
        <v>39.46</v>
      </c>
      <c r="P85" s="2">
        <v>0</v>
      </c>
      <c r="Q85" s="2">
        <v>0</v>
      </c>
      <c r="R85" s="2" t="s">
        <v>726</v>
      </c>
      <c r="S85" s="2" t="s">
        <v>726</v>
      </c>
      <c r="T85" s="2" t="s">
        <v>8</v>
      </c>
      <c r="U85" s="2" t="s">
        <v>726</v>
      </c>
      <c r="V85" s="2" t="s">
        <v>726</v>
      </c>
      <c r="W85" s="2" t="s">
        <v>726</v>
      </c>
      <c r="X85" s="2" t="s">
        <v>726</v>
      </c>
      <c r="Y85" s="2" t="s">
        <v>726</v>
      </c>
      <c r="Z85" s="2">
        <v>7.9340000000000002</v>
      </c>
      <c r="AA85" s="2" t="s">
        <v>726</v>
      </c>
      <c r="AB85" s="2" t="s">
        <v>726</v>
      </c>
      <c r="AC85" s="2" t="s">
        <v>726</v>
      </c>
      <c r="AD85" s="2" t="s">
        <v>726</v>
      </c>
      <c r="AE85" s="2" t="s">
        <v>609</v>
      </c>
      <c r="AF85" s="2" t="s">
        <v>726</v>
      </c>
      <c r="AG85" s="2" t="s">
        <v>726</v>
      </c>
      <c r="AH85" s="2">
        <v>21.27</v>
      </c>
      <c r="AI85" s="2" t="s">
        <v>726</v>
      </c>
      <c r="AJ85" s="2" t="s">
        <v>726</v>
      </c>
      <c r="AK85" s="2" t="s">
        <v>726</v>
      </c>
      <c r="AL85" s="2" t="s">
        <v>726</v>
      </c>
      <c r="AM85" s="2" t="s">
        <v>726</v>
      </c>
      <c r="AN85" s="2" t="s">
        <v>609</v>
      </c>
      <c r="AO85" s="2">
        <v>100</v>
      </c>
      <c r="AP85" s="2" t="s">
        <v>726</v>
      </c>
      <c r="AQ85" s="2" t="s">
        <v>726</v>
      </c>
      <c r="AR85" s="2" t="s">
        <v>726</v>
      </c>
      <c r="AV85" s="15">
        <f t="shared" si="12"/>
        <v>196.59700000000001</v>
      </c>
      <c r="AW85" s="15">
        <f t="shared" si="13"/>
        <v>173.91300000000001</v>
      </c>
      <c r="AX85" s="16">
        <f t="shared" si="14"/>
        <v>0.88461675407050977</v>
      </c>
      <c r="BA85" s="2">
        <f t="shared" si="15"/>
        <v>21.27</v>
      </c>
      <c r="BB85" s="2">
        <f t="shared" si="16"/>
        <v>21.27</v>
      </c>
      <c r="BC85" s="2">
        <f t="shared" si="17"/>
        <v>0</v>
      </c>
      <c r="BD85" s="2">
        <f t="shared" si="18"/>
        <v>0</v>
      </c>
      <c r="BE85" s="2">
        <f t="shared" si="19"/>
        <v>0</v>
      </c>
      <c r="BF85" s="2">
        <f t="shared" si="20"/>
        <v>0</v>
      </c>
      <c r="BJ85" s="2" t="str">
        <f t="shared" si="11"/>
        <v/>
      </c>
      <c r="BK85" s="2">
        <f>VLOOKUP(B85,Kraftvärmeprod!$B$1:$BH$550,MATCH($BA$1,Kraftvärmeprod!$B$1:$CC$1,0),FALSE)</f>
        <v>125.66200000000001</v>
      </c>
    </row>
    <row r="86" spans="1:63" ht="15" customHeight="1" x14ac:dyDescent="0.25">
      <c r="A86" s="2" t="s">
        <v>142</v>
      </c>
      <c r="B86" s="2" t="s">
        <v>144</v>
      </c>
      <c r="C86" s="2">
        <v>2017</v>
      </c>
      <c r="D86" s="2">
        <v>1.014</v>
      </c>
      <c r="E86" s="2">
        <v>1.1259999999999999</v>
      </c>
      <c r="F86" s="2" t="s">
        <v>726</v>
      </c>
      <c r="G86" s="2">
        <v>0.56200000000000006</v>
      </c>
      <c r="H86" s="2" t="s">
        <v>726</v>
      </c>
      <c r="I86" s="2" t="s">
        <v>726</v>
      </c>
      <c r="J86" s="2" t="s">
        <v>726</v>
      </c>
      <c r="K86" s="2" t="s">
        <v>726</v>
      </c>
      <c r="L86" s="2" t="s">
        <v>726</v>
      </c>
      <c r="M86" s="2" t="s">
        <v>609</v>
      </c>
      <c r="N86" s="2" t="s">
        <v>726</v>
      </c>
      <c r="O86" s="2" t="s">
        <v>726</v>
      </c>
      <c r="P86" s="2" t="s">
        <v>726</v>
      </c>
      <c r="Q86" s="2" t="s">
        <v>726</v>
      </c>
      <c r="R86" s="2" t="s">
        <v>726</v>
      </c>
      <c r="S86" s="2" t="s">
        <v>726</v>
      </c>
      <c r="T86" s="2" t="s">
        <v>726</v>
      </c>
      <c r="U86" s="2">
        <v>0.56399999999999995</v>
      </c>
      <c r="V86" s="2" t="s">
        <v>726</v>
      </c>
      <c r="W86" s="2" t="s">
        <v>726</v>
      </c>
      <c r="X86" s="2" t="s">
        <v>726</v>
      </c>
      <c r="Y86" s="2" t="s">
        <v>726</v>
      </c>
      <c r="Z86" s="2" t="s">
        <v>726</v>
      </c>
      <c r="AA86" s="2" t="s">
        <v>726</v>
      </c>
      <c r="AB86" s="2" t="s">
        <v>726</v>
      </c>
      <c r="AC86" s="2" t="s">
        <v>726</v>
      </c>
      <c r="AD86" s="2" t="s">
        <v>726</v>
      </c>
      <c r="AE86" s="2" t="s">
        <v>609</v>
      </c>
      <c r="AF86" s="2" t="s">
        <v>726</v>
      </c>
      <c r="AG86" s="2" t="s">
        <v>726</v>
      </c>
      <c r="AH86" s="2" t="s">
        <v>726</v>
      </c>
      <c r="AI86" s="2" t="s">
        <v>726</v>
      </c>
      <c r="AJ86" s="2" t="s">
        <v>726</v>
      </c>
      <c r="AK86" s="2" t="s">
        <v>726</v>
      </c>
      <c r="AL86" s="2" t="s">
        <v>726</v>
      </c>
      <c r="AM86" s="2" t="s">
        <v>726</v>
      </c>
      <c r="AN86" s="2" t="s">
        <v>609</v>
      </c>
      <c r="AO86" s="2" t="s">
        <v>726</v>
      </c>
      <c r="AP86" s="2" t="s">
        <v>726</v>
      </c>
      <c r="AQ86" s="2" t="s">
        <v>726</v>
      </c>
      <c r="AR86" s="2" t="s">
        <v>726</v>
      </c>
      <c r="AV86" s="15">
        <f t="shared" si="12"/>
        <v>1.1259999999999999</v>
      </c>
      <c r="AW86" s="15">
        <f t="shared" si="13"/>
        <v>1.014</v>
      </c>
      <c r="AX86" s="16">
        <f t="shared" si="14"/>
        <v>0.90053285968028429</v>
      </c>
      <c r="BA86" s="2">
        <f t="shared" si="15"/>
        <v>0</v>
      </c>
      <c r="BB86" s="2">
        <f t="shared" si="16"/>
        <v>0</v>
      </c>
      <c r="BC86" s="2">
        <f t="shared" si="17"/>
        <v>0</v>
      </c>
      <c r="BD86" s="2">
        <f t="shared" si="18"/>
        <v>0</v>
      </c>
      <c r="BE86" s="2">
        <f t="shared" si="19"/>
        <v>0</v>
      </c>
      <c r="BF86" s="2">
        <f t="shared" si="20"/>
        <v>0</v>
      </c>
      <c r="BJ86" s="2" t="str">
        <f t="shared" si="11"/>
        <v/>
      </c>
      <c r="BK86" s="2">
        <f>VLOOKUP(B86,Kraftvärmeprod!$B$1:$BH$550,MATCH($BA$1,Kraftvärmeprod!$B$1:$CC$1,0),FALSE)</f>
        <v>0</v>
      </c>
    </row>
    <row r="87" spans="1:63" ht="15" customHeight="1" x14ac:dyDescent="0.25">
      <c r="A87" s="2" t="s">
        <v>142</v>
      </c>
      <c r="B87" s="2" t="s">
        <v>145</v>
      </c>
      <c r="C87" s="2">
        <v>2017</v>
      </c>
      <c r="D87" s="2">
        <v>7.4749999999999996</v>
      </c>
      <c r="E87" s="2">
        <v>8.5229999999999997</v>
      </c>
      <c r="F87" s="2" t="s">
        <v>726</v>
      </c>
      <c r="G87" s="2">
        <v>0</v>
      </c>
      <c r="H87" s="2" t="s">
        <v>726</v>
      </c>
      <c r="I87" s="2" t="s">
        <v>726</v>
      </c>
      <c r="J87" s="2" t="s">
        <v>726</v>
      </c>
      <c r="K87" s="2" t="s">
        <v>726</v>
      </c>
      <c r="L87" s="2" t="s">
        <v>726</v>
      </c>
      <c r="M87" s="2" t="s">
        <v>609</v>
      </c>
      <c r="N87" s="2" t="s">
        <v>726</v>
      </c>
      <c r="O87" s="2" t="s">
        <v>726</v>
      </c>
      <c r="P87" s="2" t="s">
        <v>726</v>
      </c>
      <c r="Q87" s="2" t="s">
        <v>726</v>
      </c>
      <c r="R87" s="2" t="s">
        <v>726</v>
      </c>
      <c r="S87" s="2" t="s">
        <v>726</v>
      </c>
      <c r="T87" s="2" t="s">
        <v>726</v>
      </c>
      <c r="U87" s="2">
        <v>5.6840000000000002</v>
      </c>
      <c r="V87" s="2" t="s">
        <v>726</v>
      </c>
      <c r="W87" s="2" t="s">
        <v>726</v>
      </c>
      <c r="X87" s="2" t="s">
        <v>726</v>
      </c>
      <c r="Y87" s="2" t="s">
        <v>726</v>
      </c>
      <c r="Z87" s="2">
        <v>2.839</v>
      </c>
      <c r="AA87" s="2" t="s">
        <v>726</v>
      </c>
      <c r="AB87" s="2" t="s">
        <v>726</v>
      </c>
      <c r="AC87" s="2" t="s">
        <v>726</v>
      </c>
      <c r="AD87" s="2" t="s">
        <v>726</v>
      </c>
      <c r="AE87" s="2" t="s">
        <v>609</v>
      </c>
      <c r="AF87" s="2" t="s">
        <v>726</v>
      </c>
      <c r="AG87" s="2" t="s">
        <v>726</v>
      </c>
      <c r="AH87" s="2" t="s">
        <v>726</v>
      </c>
      <c r="AI87" s="2" t="s">
        <v>726</v>
      </c>
      <c r="AJ87" s="2" t="s">
        <v>726</v>
      </c>
      <c r="AK87" s="2" t="s">
        <v>726</v>
      </c>
      <c r="AL87" s="2" t="s">
        <v>726</v>
      </c>
      <c r="AM87" s="2" t="s">
        <v>726</v>
      </c>
      <c r="AN87" s="2" t="s">
        <v>609</v>
      </c>
      <c r="AO87" s="2" t="s">
        <v>726</v>
      </c>
      <c r="AP87" s="2" t="s">
        <v>726</v>
      </c>
      <c r="AQ87" s="2" t="s">
        <v>726</v>
      </c>
      <c r="AR87" s="2" t="s">
        <v>726</v>
      </c>
      <c r="AV87" s="15">
        <f t="shared" si="12"/>
        <v>8.5229999999999997</v>
      </c>
      <c r="AW87" s="15">
        <f t="shared" si="13"/>
        <v>7.4749999999999996</v>
      </c>
      <c r="AX87" s="16">
        <f t="shared" si="14"/>
        <v>0.87703860143142087</v>
      </c>
      <c r="BA87" s="2">
        <f t="shared" si="15"/>
        <v>0</v>
      </c>
      <c r="BB87" s="2">
        <f t="shared" si="16"/>
        <v>0</v>
      </c>
      <c r="BC87" s="2">
        <f t="shared" si="17"/>
        <v>0</v>
      </c>
      <c r="BD87" s="2">
        <f t="shared" si="18"/>
        <v>0</v>
      </c>
      <c r="BE87" s="2">
        <f t="shared" si="19"/>
        <v>0</v>
      </c>
      <c r="BF87" s="2">
        <f t="shared" si="20"/>
        <v>0</v>
      </c>
      <c r="BJ87" s="2" t="str">
        <f t="shared" si="11"/>
        <v/>
      </c>
      <c r="BK87" s="2">
        <f>VLOOKUP(B87,Kraftvärmeprod!$B$1:$BH$550,MATCH($BA$1,Kraftvärmeprod!$B$1:$CC$1,0),FALSE)</f>
        <v>0</v>
      </c>
    </row>
    <row r="88" spans="1:63" ht="15" customHeight="1" x14ac:dyDescent="0.25">
      <c r="A88" s="2" t="s">
        <v>146</v>
      </c>
      <c r="B88" s="2" t="s">
        <v>147</v>
      </c>
      <c r="C88" s="2">
        <v>2017</v>
      </c>
      <c r="D88" s="2">
        <v>6.3</v>
      </c>
      <c r="E88" s="2">
        <v>6.9</v>
      </c>
      <c r="F88" s="2" t="s">
        <v>726</v>
      </c>
      <c r="G88" s="2" t="s">
        <v>726</v>
      </c>
      <c r="H88" s="2" t="s">
        <v>726</v>
      </c>
      <c r="I88" s="2" t="s">
        <v>726</v>
      </c>
      <c r="J88" s="2" t="s">
        <v>726</v>
      </c>
      <c r="K88" s="2" t="s">
        <v>726</v>
      </c>
      <c r="L88" s="2" t="s">
        <v>726</v>
      </c>
      <c r="M88" s="2" t="s">
        <v>734</v>
      </c>
      <c r="N88" s="2" t="s">
        <v>726</v>
      </c>
      <c r="O88" s="2" t="s">
        <v>726</v>
      </c>
      <c r="P88" s="2" t="s">
        <v>726</v>
      </c>
      <c r="Q88" s="2" t="s">
        <v>726</v>
      </c>
      <c r="R88" s="2" t="s">
        <v>726</v>
      </c>
      <c r="S88" s="2" t="s">
        <v>726</v>
      </c>
      <c r="T88" s="2" t="s">
        <v>726</v>
      </c>
      <c r="U88" s="2" t="s">
        <v>726</v>
      </c>
      <c r="V88" s="2">
        <v>6.5</v>
      </c>
      <c r="W88" s="2" t="s">
        <v>726</v>
      </c>
      <c r="X88" s="2" t="s">
        <v>726</v>
      </c>
      <c r="Y88" s="2" t="s">
        <v>726</v>
      </c>
      <c r="Z88" s="2">
        <v>0.4</v>
      </c>
      <c r="AA88" s="2" t="s">
        <v>726</v>
      </c>
      <c r="AB88" s="2" t="s">
        <v>726</v>
      </c>
      <c r="AC88" s="2" t="s">
        <v>726</v>
      </c>
      <c r="AD88" s="2" t="s">
        <v>726</v>
      </c>
      <c r="AE88" s="2" t="s">
        <v>727</v>
      </c>
      <c r="AF88" s="2" t="s">
        <v>726</v>
      </c>
      <c r="AG88" s="2" t="s">
        <v>726</v>
      </c>
      <c r="AH88" s="2" t="s">
        <v>726</v>
      </c>
      <c r="AI88" s="2" t="s">
        <v>726</v>
      </c>
      <c r="AJ88" s="2" t="s">
        <v>726</v>
      </c>
      <c r="AK88" s="2" t="s">
        <v>726</v>
      </c>
      <c r="AL88" s="2" t="s">
        <v>726</v>
      </c>
      <c r="AM88" s="2" t="s">
        <v>726</v>
      </c>
      <c r="AN88" s="2" t="s">
        <v>734</v>
      </c>
      <c r="AO88" s="2" t="s">
        <v>726</v>
      </c>
      <c r="AP88" s="2" t="s">
        <v>726</v>
      </c>
      <c r="AQ88" s="2" t="s">
        <v>726</v>
      </c>
      <c r="AR88" s="2" t="s">
        <v>726</v>
      </c>
      <c r="AV88" s="15">
        <f t="shared" si="12"/>
        <v>6.9</v>
      </c>
      <c r="AW88" s="15">
        <f t="shared" si="13"/>
        <v>6.3</v>
      </c>
      <c r="AX88" s="16">
        <f t="shared" si="14"/>
        <v>0.91304347826086951</v>
      </c>
      <c r="BA88" s="2">
        <f t="shared" si="15"/>
        <v>0</v>
      </c>
      <c r="BB88" s="2">
        <f t="shared" si="16"/>
        <v>0</v>
      </c>
      <c r="BC88" s="2">
        <f t="shared" si="17"/>
        <v>0</v>
      </c>
      <c r="BD88" s="2">
        <f t="shared" si="18"/>
        <v>0</v>
      </c>
      <c r="BE88" s="2">
        <f t="shared" si="19"/>
        <v>0</v>
      </c>
      <c r="BF88" s="2">
        <f t="shared" si="20"/>
        <v>0</v>
      </c>
      <c r="BJ88" s="2" t="str">
        <f t="shared" si="11"/>
        <v/>
      </c>
      <c r="BK88" s="2">
        <f>VLOOKUP(B88,Kraftvärmeprod!$B$1:$BH$550,MATCH($BA$1,Kraftvärmeprod!$B$1:$CC$1,0),FALSE)</f>
        <v>23.8</v>
      </c>
    </row>
    <row r="89" spans="1:63" ht="15" customHeight="1" x14ac:dyDescent="0.25">
      <c r="A89" s="2" t="s">
        <v>146</v>
      </c>
      <c r="B89" s="2" t="s">
        <v>148</v>
      </c>
      <c r="C89" s="2">
        <v>2017</v>
      </c>
      <c r="D89" s="2">
        <v>11.2</v>
      </c>
      <c r="E89" s="2">
        <v>11.226000000000001</v>
      </c>
      <c r="F89" s="2" t="s">
        <v>726</v>
      </c>
      <c r="G89" s="2" t="s">
        <v>726</v>
      </c>
      <c r="H89" s="2" t="s">
        <v>726</v>
      </c>
      <c r="I89" s="2" t="s">
        <v>726</v>
      </c>
      <c r="J89" s="2" t="s">
        <v>726</v>
      </c>
      <c r="K89" s="2" t="s">
        <v>726</v>
      </c>
      <c r="L89" s="2" t="s">
        <v>726</v>
      </c>
      <c r="M89" s="2" t="s">
        <v>734</v>
      </c>
      <c r="N89" s="2" t="s">
        <v>726</v>
      </c>
      <c r="O89" s="2" t="s">
        <v>726</v>
      </c>
      <c r="P89" s="2" t="s">
        <v>726</v>
      </c>
      <c r="Q89" s="2" t="s">
        <v>726</v>
      </c>
      <c r="R89" s="2" t="s">
        <v>726</v>
      </c>
      <c r="S89" s="2" t="s">
        <v>726</v>
      </c>
      <c r="T89" s="2" t="s">
        <v>726</v>
      </c>
      <c r="U89" s="2" t="s">
        <v>726</v>
      </c>
      <c r="V89" s="2">
        <v>11.1</v>
      </c>
      <c r="W89" s="2" t="s">
        <v>726</v>
      </c>
      <c r="X89" s="2" t="s">
        <v>726</v>
      </c>
      <c r="Y89" s="2" t="s">
        <v>726</v>
      </c>
      <c r="Z89" s="2">
        <v>0.126</v>
      </c>
      <c r="AA89" s="2" t="s">
        <v>726</v>
      </c>
      <c r="AB89" s="2" t="s">
        <v>726</v>
      </c>
      <c r="AC89" s="2" t="s">
        <v>726</v>
      </c>
      <c r="AD89" s="2" t="s">
        <v>726</v>
      </c>
      <c r="AE89" s="2" t="s">
        <v>727</v>
      </c>
      <c r="AF89" s="2" t="s">
        <v>726</v>
      </c>
      <c r="AG89" s="2" t="s">
        <v>726</v>
      </c>
      <c r="AH89" s="2" t="s">
        <v>726</v>
      </c>
      <c r="AI89" s="2" t="s">
        <v>726</v>
      </c>
      <c r="AJ89" s="2" t="s">
        <v>726</v>
      </c>
      <c r="AK89" s="2" t="s">
        <v>726</v>
      </c>
      <c r="AL89" s="2" t="s">
        <v>726</v>
      </c>
      <c r="AM89" s="2" t="s">
        <v>726</v>
      </c>
      <c r="AN89" s="2" t="s">
        <v>734</v>
      </c>
      <c r="AO89" s="2" t="s">
        <v>726</v>
      </c>
      <c r="AP89" s="2" t="s">
        <v>726</v>
      </c>
      <c r="AQ89" s="2" t="s">
        <v>726</v>
      </c>
      <c r="AR89" s="2" t="s">
        <v>726</v>
      </c>
      <c r="AV89" s="15">
        <f t="shared" si="12"/>
        <v>11.225999999999999</v>
      </c>
      <c r="AW89" s="15">
        <f t="shared" si="13"/>
        <v>11.2</v>
      </c>
      <c r="AX89" s="16">
        <f t="shared" si="14"/>
        <v>0.99768394797790849</v>
      </c>
      <c r="BA89" s="2">
        <f t="shared" si="15"/>
        <v>0</v>
      </c>
      <c r="BB89" s="2">
        <f t="shared" si="16"/>
        <v>0</v>
      </c>
      <c r="BC89" s="2">
        <f t="shared" si="17"/>
        <v>0</v>
      </c>
      <c r="BD89" s="2">
        <f t="shared" si="18"/>
        <v>0</v>
      </c>
      <c r="BE89" s="2">
        <f t="shared" si="19"/>
        <v>0</v>
      </c>
      <c r="BF89" s="2">
        <f t="shared" si="20"/>
        <v>0</v>
      </c>
      <c r="BJ89" s="2" t="str">
        <f t="shared" si="11"/>
        <v/>
      </c>
      <c r="BK89" s="2">
        <f>VLOOKUP(B89,Kraftvärmeprod!$B$1:$BH$550,MATCH($BA$1,Kraftvärmeprod!$B$1:$CC$1,0),FALSE)</f>
        <v>0</v>
      </c>
    </row>
    <row r="90" spans="1:63" ht="15" customHeight="1" x14ac:dyDescent="0.25">
      <c r="A90" s="2" t="s">
        <v>146</v>
      </c>
      <c r="B90" s="2" t="s">
        <v>149</v>
      </c>
      <c r="C90" s="2">
        <v>2017</v>
      </c>
      <c r="D90" s="2">
        <v>5</v>
      </c>
      <c r="E90" s="2">
        <v>4.96</v>
      </c>
      <c r="F90" s="2" t="s">
        <v>726</v>
      </c>
      <c r="G90" s="2" t="s">
        <v>726</v>
      </c>
      <c r="H90" s="2" t="s">
        <v>726</v>
      </c>
      <c r="I90" s="2" t="s">
        <v>726</v>
      </c>
      <c r="J90" s="2" t="s">
        <v>726</v>
      </c>
      <c r="K90" s="2" t="s">
        <v>726</v>
      </c>
      <c r="L90" s="2" t="s">
        <v>726</v>
      </c>
      <c r="M90" s="2" t="s">
        <v>734</v>
      </c>
      <c r="N90" s="2" t="s">
        <v>726</v>
      </c>
      <c r="O90" s="2" t="s">
        <v>726</v>
      </c>
      <c r="P90" s="2" t="s">
        <v>726</v>
      </c>
      <c r="Q90" s="2" t="s">
        <v>726</v>
      </c>
      <c r="R90" s="2" t="s">
        <v>726</v>
      </c>
      <c r="S90" s="2" t="s">
        <v>726</v>
      </c>
      <c r="T90" s="2" t="s">
        <v>726</v>
      </c>
      <c r="U90" s="2">
        <v>4.5999999999999996</v>
      </c>
      <c r="V90" s="2" t="s">
        <v>726</v>
      </c>
      <c r="W90" s="2" t="s">
        <v>726</v>
      </c>
      <c r="X90" s="2" t="s">
        <v>726</v>
      </c>
      <c r="Y90" s="2" t="s">
        <v>726</v>
      </c>
      <c r="Z90" s="2" t="s">
        <v>726</v>
      </c>
      <c r="AA90" s="2" t="s">
        <v>726</v>
      </c>
      <c r="AB90" s="2" t="s">
        <v>726</v>
      </c>
      <c r="AC90" s="2" t="s">
        <v>726</v>
      </c>
      <c r="AD90" s="2" t="s">
        <v>726</v>
      </c>
      <c r="AE90" s="2" t="s">
        <v>727</v>
      </c>
      <c r="AF90" s="2" t="s">
        <v>726</v>
      </c>
      <c r="AG90" s="2" t="s">
        <v>726</v>
      </c>
      <c r="AH90" s="2" t="s">
        <v>726</v>
      </c>
      <c r="AI90" s="2" t="s">
        <v>726</v>
      </c>
      <c r="AJ90" s="2" t="s">
        <v>726</v>
      </c>
      <c r="AK90" s="2" t="s">
        <v>726</v>
      </c>
      <c r="AL90" s="2">
        <v>0.36</v>
      </c>
      <c r="AM90" s="2">
        <v>0.36</v>
      </c>
      <c r="AN90" s="2" t="s">
        <v>734</v>
      </c>
      <c r="AO90" s="2" t="s">
        <v>726</v>
      </c>
      <c r="AP90" s="2" t="s">
        <v>726</v>
      </c>
      <c r="AQ90" s="2" t="s">
        <v>726</v>
      </c>
      <c r="AR90" s="2" t="s">
        <v>726</v>
      </c>
      <c r="AV90" s="15">
        <f t="shared" si="12"/>
        <v>4.96</v>
      </c>
      <c r="AW90" s="15">
        <f t="shared" si="13"/>
        <v>5</v>
      </c>
      <c r="AX90" s="16">
        <f t="shared" si="14"/>
        <v>1.0080645161290323</v>
      </c>
      <c r="BA90" s="2">
        <f t="shared" si="15"/>
        <v>0</v>
      </c>
      <c r="BB90" s="2">
        <f t="shared" si="16"/>
        <v>0</v>
      </c>
      <c r="BC90" s="2">
        <f t="shared" si="17"/>
        <v>0</v>
      </c>
      <c r="BD90" s="2">
        <f t="shared" si="18"/>
        <v>0</v>
      </c>
      <c r="BE90" s="2">
        <f t="shared" si="19"/>
        <v>0</v>
      </c>
      <c r="BF90" s="2">
        <f t="shared" si="20"/>
        <v>0</v>
      </c>
      <c r="BJ90" s="2" t="str">
        <f t="shared" si="11"/>
        <v/>
      </c>
      <c r="BK90" s="2">
        <f>VLOOKUP(B90,Kraftvärmeprod!$B$1:$BH$550,MATCH($BA$1,Kraftvärmeprod!$B$1:$CC$1,0),FALSE)</f>
        <v>0</v>
      </c>
    </row>
    <row r="91" spans="1:63" ht="15" customHeight="1" x14ac:dyDescent="0.25">
      <c r="A91" s="2" t="s">
        <v>150</v>
      </c>
      <c r="B91" s="2" t="s">
        <v>151</v>
      </c>
      <c r="C91" s="2">
        <v>2017</v>
      </c>
      <c r="D91" s="2">
        <v>70.492000000000004</v>
      </c>
      <c r="E91" s="2">
        <v>80.706000000000003</v>
      </c>
      <c r="F91" s="2" t="s">
        <v>726</v>
      </c>
      <c r="G91" s="2">
        <v>8.9999999999999993E-3</v>
      </c>
      <c r="H91" s="2" t="s">
        <v>726</v>
      </c>
      <c r="I91" s="2" t="s">
        <v>726</v>
      </c>
      <c r="J91" s="2">
        <v>0.63400000000000001</v>
      </c>
      <c r="K91" s="2" t="s">
        <v>609</v>
      </c>
      <c r="L91" s="2" t="s">
        <v>726</v>
      </c>
      <c r="M91" s="2" t="s">
        <v>609</v>
      </c>
      <c r="N91" s="2">
        <v>48.963000000000001</v>
      </c>
      <c r="O91" s="2" t="s">
        <v>726</v>
      </c>
      <c r="P91" s="2">
        <v>20.515999999999998</v>
      </c>
      <c r="Q91" s="2" t="s">
        <v>726</v>
      </c>
      <c r="R91" s="2" t="s">
        <v>726</v>
      </c>
      <c r="S91" s="2" t="s">
        <v>726</v>
      </c>
      <c r="T91" s="2" t="s">
        <v>8</v>
      </c>
      <c r="U91" s="2" t="s">
        <v>726</v>
      </c>
      <c r="V91" s="2" t="s">
        <v>726</v>
      </c>
      <c r="W91" s="2" t="s">
        <v>726</v>
      </c>
      <c r="X91" s="2" t="s">
        <v>726</v>
      </c>
      <c r="Y91" s="2" t="s">
        <v>726</v>
      </c>
      <c r="Z91" s="2">
        <v>1.837</v>
      </c>
      <c r="AA91" s="2" t="s">
        <v>726</v>
      </c>
      <c r="AB91" s="2" t="s">
        <v>726</v>
      </c>
      <c r="AC91" s="2" t="s">
        <v>726</v>
      </c>
      <c r="AD91" s="2" t="s">
        <v>726</v>
      </c>
      <c r="AE91" s="2" t="s">
        <v>609</v>
      </c>
      <c r="AF91" s="2" t="s">
        <v>726</v>
      </c>
      <c r="AG91" s="2" t="s">
        <v>726</v>
      </c>
      <c r="AH91" s="2">
        <v>8.7469999999999999</v>
      </c>
      <c r="AI91" s="2" t="s">
        <v>726</v>
      </c>
      <c r="AJ91" s="2" t="s">
        <v>726</v>
      </c>
      <c r="AK91" s="2" t="s">
        <v>726</v>
      </c>
      <c r="AL91" s="2" t="s">
        <v>726</v>
      </c>
      <c r="AM91" s="2" t="s">
        <v>726</v>
      </c>
      <c r="AN91" s="2" t="s">
        <v>740</v>
      </c>
      <c r="AO91" s="2">
        <v>100</v>
      </c>
      <c r="AP91" s="2">
        <v>0</v>
      </c>
      <c r="AQ91" s="2">
        <v>0</v>
      </c>
      <c r="AR91" s="2">
        <v>0</v>
      </c>
      <c r="AV91" s="15">
        <f t="shared" si="12"/>
        <v>80.706000000000003</v>
      </c>
      <c r="AW91" s="15">
        <f t="shared" si="13"/>
        <v>70.492000000000004</v>
      </c>
      <c r="AX91" s="16">
        <f t="shared" si="14"/>
        <v>0.87344187544916119</v>
      </c>
      <c r="BA91" s="2">
        <f t="shared" si="15"/>
        <v>8.7469999999999999</v>
      </c>
      <c r="BB91" s="2">
        <f t="shared" si="16"/>
        <v>8.7469999999999999</v>
      </c>
      <c r="BC91" s="2">
        <f t="shared" si="17"/>
        <v>0</v>
      </c>
      <c r="BD91" s="2">
        <f t="shared" si="18"/>
        <v>0</v>
      </c>
      <c r="BE91" s="2">
        <f t="shared" si="19"/>
        <v>0</v>
      </c>
      <c r="BF91" s="2">
        <f t="shared" si="20"/>
        <v>0</v>
      </c>
      <c r="BJ91" s="2" t="str">
        <f t="shared" si="11"/>
        <v/>
      </c>
      <c r="BK91" s="2">
        <f>VLOOKUP(B91,Kraftvärmeprod!$B$1:$BH$550,MATCH($BA$1,Kraftvärmeprod!$B$1:$CC$1,0),FALSE)</f>
        <v>0</v>
      </c>
    </row>
    <row r="92" spans="1:63" ht="15" customHeight="1" x14ac:dyDescent="0.25">
      <c r="A92" s="2" t="s">
        <v>150</v>
      </c>
      <c r="B92" s="2" t="s">
        <v>152</v>
      </c>
      <c r="C92" s="2">
        <v>2017</v>
      </c>
      <c r="D92" s="2">
        <v>2.7370000000000001</v>
      </c>
      <c r="E92" s="2">
        <v>3.1930000000000001</v>
      </c>
      <c r="F92" s="2" t="s">
        <v>726</v>
      </c>
      <c r="G92" s="2">
        <v>5.0999999999999997E-2</v>
      </c>
      <c r="H92" s="2" t="s">
        <v>726</v>
      </c>
      <c r="I92" s="2" t="s">
        <v>726</v>
      </c>
      <c r="J92" s="2" t="s">
        <v>726</v>
      </c>
      <c r="K92" s="2" t="s">
        <v>609</v>
      </c>
      <c r="L92" s="2" t="s">
        <v>726</v>
      </c>
      <c r="M92" s="2" t="s">
        <v>741</v>
      </c>
      <c r="N92" s="2" t="s">
        <v>726</v>
      </c>
      <c r="O92" s="2" t="s">
        <v>726</v>
      </c>
      <c r="P92" s="2" t="s">
        <v>726</v>
      </c>
      <c r="Q92" s="2" t="s">
        <v>726</v>
      </c>
      <c r="R92" s="2" t="s">
        <v>726</v>
      </c>
      <c r="S92" s="2" t="s">
        <v>726</v>
      </c>
      <c r="T92" s="2" t="s">
        <v>8</v>
      </c>
      <c r="U92" s="2">
        <v>3.1419999999999999</v>
      </c>
      <c r="V92" s="2" t="s">
        <v>726</v>
      </c>
      <c r="W92" s="2" t="s">
        <v>726</v>
      </c>
      <c r="X92" s="2" t="s">
        <v>726</v>
      </c>
      <c r="Y92" s="2" t="s">
        <v>726</v>
      </c>
      <c r="Z92" s="2" t="s">
        <v>726</v>
      </c>
      <c r="AA92" s="2" t="s">
        <v>726</v>
      </c>
      <c r="AB92" s="2" t="s">
        <v>726</v>
      </c>
      <c r="AC92" s="2" t="s">
        <v>726</v>
      </c>
      <c r="AD92" s="2" t="s">
        <v>726</v>
      </c>
      <c r="AE92" s="2" t="s">
        <v>727</v>
      </c>
      <c r="AF92" s="2" t="s">
        <v>726</v>
      </c>
      <c r="AG92" s="2" t="s">
        <v>726</v>
      </c>
      <c r="AH92" s="2" t="s">
        <v>726</v>
      </c>
      <c r="AI92" s="2" t="s">
        <v>726</v>
      </c>
      <c r="AJ92" s="2" t="s">
        <v>726</v>
      </c>
      <c r="AK92" s="2" t="s">
        <v>726</v>
      </c>
      <c r="AL92" s="2" t="s">
        <v>726</v>
      </c>
      <c r="AM92" s="2" t="s">
        <v>726</v>
      </c>
      <c r="AN92" s="2" t="s">
        <v>740</v>
      </c>
      <c r="AO92" s="2" t="s">
        <v>726</v>
      </c>
      <c r="AP92" s="2" t="s">
        <v>726</v>
      </c>
      <c r="AQ92" s="2" t="s">
        <v>726</v>
      </c>
      <c r="AR92" s="2" t="s">
        <v>726</v>
      </c>
      <c r="AV92" s="15">
        <f t="shared" si="12"/>
        <v>3.1930000000000001</v>
      </c>
      <c r="AW92" s="15">
        <f t="shared" si="13"/>
        <v>2.7370000000000001</v>
      </c>
      <c r="AX92" s="16">
        <f t="shared" si="14"/>
        <v>0.85718759787034138</v>
      </c>
      <c r="BA92" s="2">
        <f t="shared" si="15"/>
        <v>0</v>
      </c>
      <c r="BB92" s="2">
        <f t="shared" si="16"/>
        <v>0</v>
      </c>
      <c r="BC92" s="2">
        <f t="shared" si="17"/>
        <v>0</v>
      </c>
      <c r="BD92" s="2">
        <f t="shared" si="18"/>
        <v>0</v>
      </c>
      <c r="BE92" s="2">
        <f t="shared" si="19"/>
        <v>0</v>
      </c>
      <c r="BF92" s="2">
        <f t="shared" si="20"/>
        <v>0</v>
      </c>
      <c r="BJ92" s="2" t="str">
        <f t="shared" si="11"/>
        <v/>
      </c>
      <c r="BK92" s="2">
        <f>VLOOKUP(B92,Kraftvärmeprod!$B$1:$BH$550,MATCH($BA$1,Kraftvärmeprod!$B$1:$CC$1,0),FALSE)</f>
        <v>0</v>
      </c>
    </row>
    <row r="93" spans="1:63" ht="15" customHeight="1" x14ac:dyDescent="0.25">
      <c r="A93" s="2" t="s">
        <v>150</v>
      </c>
      <c r="B93" s="2" t="s">
        <v>153</v>
      </c>
      <c r="C93" s="2">
        <v>2017</v>
      </c>
      <c r="D93" s="2">
        <v>3.9159999999999999</v>
      </c>
      <c r="E93" s="2">
        <v>4.2</v>
      </c>
      <c r="F93" s="2" t="s">
        <v>726</v>
      </c>
      <c r="G93" s="2">
        <v>8.8999999999999996E-2</v>
      </c>
      <c r="H93" s="2" t="s">
        <v>726</v>
      </c>
      <c r="I93" s="2" t="s">
        <v>726</v>
      </c>
      <c r="J93" s="2" t="s">
        <v>726</v>
      </c>
      <c r="K93" s="2" t="s">
        <v>609</v>
      </c>
      <c r="L93" s="2" t="s">
        <v>726</v>
      </c>
      <c r="M93" s="2" t="s">
        <v>742</v>
      </c>
      <c r="N93" s="2" t="s">
        <v>726</v>
      </c>
      <c r="O93" s="2" t="s">
        <v>726</v>
      </c>
      <c r="P93" s="2" t="s">
        <v>726</v>
      </c>
      <c r="Q93" s="2" t="s">
        <v>726</v>
      </c>
      <c r="R93" s="2" t="s">
        <v>726</v>
      </c>
      <c r="S93" s="2" t="s">
        <v>726</v>
      </c>
      <c r="T93" s="2" t="s">
        <v>8</v>
      </c>
      <c r="U93" s="2">
        <v>4.1109999999999998</v>
      </c>
      <c r="V93" s="2" t="s">
        <v>726</v>
      </c>
      <c r="W93" s="2" t="s">
        <v>726</v>
      </c>
      <c r="X93" s="2" t="s">
        <v>726</v>
      </c>
      <c r="Y93" s="2" t="s">
        <v>726</v>
      </c>
      <c r="Z93" s="2" t="s">
        <v>726</v>
      </c>
      <c r="AA93" s="2" t="s">
        <v>726</v>
      </c>
      <c r="AB93" s="2" t="s">
        <v>726</v>
      </c>
      <c r="AC93" s="2" t="s">
        <v>726</v>
      </c>
      <c r="AD93" s="2" t="s">
        <v>726</v>
      </c>
      <c r="AE93" s="2" t="s">
        <v>609</v>
      </c>
      <c r="AF93" s="2" t="s">
        <v>726</v>
      </c>
      <c r="AG93" s="2" t="s">
        <v>726</v>
      </c>
      <c r="AH93" s="2" t="s">
        <v>726</v>
      </c>
      <c r="AI93" s="2" t="s">
        <v>726</v>
      </c>
      <c r="AJ93" s="2" t="s">
        <v>726</v>
      </c>
      <c r="AK93" s="2" t="s">
        <v>726</v>
      </c>
      <c r="AL93" s="2" t="s">
        <v>726</v>
      </c>
      <c r="AM93" s="2" t="s">
        <v>726</v>
      </c>
      <c r="AN93" s="2" t="s">
        <v>609</v>
      </c>
      <c r="AO93" s="2" t="s">
        <v>726</v>
      </c>
      <c r="AP93" s="2" t="s">
        <v>726</v>
      </c>
      <c r="AQ93" s="2" t="s">
        <v>726</v>
      </c>
      <c r="AR93" s="2" t="s">
        <v>726</v>
      </c>
      <c r="AV93" s="15">
        <f t="shared" si="12"/>
        <v>4.2</v>
      </c>
      <c r="AW93" s="15">
        <f t="shared" si="13"/>
        <v>3.9159999999999999</v>
      </c>
      <c r="AX93" s="16">
        <f t="shared" si="14"/>
        <v>0.93238095238095231</v>
      </c>
      <c r="BA93" s="2">
        <f t="shared" si="15"/>
        <v>0</v>
      </c>
      <c r="BB93" s="2">
        <f t="shared" si="16"/>
        <v>0</v>
      </c>
      <c r="BC93" s="2">
        <f t="shared" si="17"/>
        <v>0</v>
      </c>
      <c r="BD93" s="2">
        <f t="shared" si="18"/>
        <v>0</v>
      </c>
      <c r="BE93" s="2">
        <f t="shared" si="19"/>
        <v>0</v>
      </c>
      <c r="BF93" s="2">
        <f t="shared" si="20"/>
        <v>0</v>
      </c>
      <c r="BJ93" s="2" t="str">
        <f t="shared" si="11"/>
        <v/>
      </c>
      <c r="BK93" s="2">
        <f>VLOOKUP(B93,Kraftvärmeprod!$B$1:$BH$550,MATCH($BA$1,Kraftvärmeprod!$B$1:$CC$1,0),FALSE)</f>
        <v>0</v>
      </c>
    </row>
    <row r="94" spans="1:63" ht="15" customHeight="1" x14ac:dyDescent="0.25">
      <c r="A94" s="2" t="s">
        <v>154</v>
      </c>
      <c r="B94" s="2" t="s">
        <v>155</v>
      </c>
      <c r="C94" s="2">
        <v>2017</v>
      </c>
      <c r="D94" s="2">
        <v>5.149</v>
      </c>
      <c r="E94" s="2">
        <v>6.0140000000000002</v>
      </c>
      <c r="F94" s="2" t="s">
        <v>726</v>
      </c>
      <c r="G94" s="2">
        <v>1.4E-2</v>
      </c>
      <c r="H94" s="2" t="s">
        <v>726</v>
      </c>
      <c r="I94" s="2" t="s">
        <v>726</v>
      </c>
      <c r="J94" s="2" t="s">
        <v>726</v>
      </c>
      <c r="K94" s="2" t="s">
        <v>726</v>
      </c>
      <c r="L94" s="2" t="s">
        <v>726</v>
      </c>
      <c r="M94" s="2" t="s">
        <v>609</v>
      </c>
      <c r="N94" s="2" t="s">
        <v>726</v>
      </c>
      <c r="O94" s="2" t="s">
        <v>726</v>
      </c>
      <c r="P94" s="2" t="s">
        <v>726</v>
      </c>
      <c r="Q94" s="2" t="s">
        <v>726</v>
      </c>
      <c r="R94" s="2" t="s">
        <v>726</v>
      </c>
      <c r="S94" s="2" t="s">
        <v>726</v>
      </c>
      <c r="T94" s="2" t="s">
        <v>726</v>
      </c>
      <c r="U94" s="2">
        <v>6</v>
      </c>
      <c r="V94" s="2" t="s">
        <v>726</v>
      </c>
      <c r="W94" s="2" t="s">
        <v>726</v>
      </c>
      <c r="X94" s="2" t="s">
        <v>726</v>
      </c>
      <c r="Y94" s="2" t="s">
        <v>726</v>
      </c>
      <c r="Z94" s="2" t="s">
        <v>726</v>
      </c>
      <c r="AA94" s="2" t="s">
        <v>726</v>
      </c>
      <c r="AB94" s="2" t="s">
        <v>726</v>
      </c>
      <c r="AC94" s="2" t="s">
        <v>726</v>
      </c>
      <c r="AD94" s="2" t="s">
        <v>726</v>
      </c>
      <c r="AE94" s="2" t="s">
        <v>609</v>
      </c>
      <c r="AF94" s="2" t="s">
        <v>726</v>
      </c>
      <c r="AG94" s="2" t="s">
        <v>726</v>
      </c>
      <c r="AH94" s="2" t="s">
        <v>726</v>
      </c>
      <c r="AI94" s="2" t="s">
        <v>726</v>
      </c>
      <c r="AJ94" s="2" t="s">
        <v>726</v>
      </c>
      <c r="AK94" s="2" t="s">
        <v>726</v>
      </c>
      <c r="AL94" s="2" t="s">
        <v>726</v>
      </c>
      <c r="AM94" s="2" t="s">
        <v>726</v>
      </c>
      <c r="AN94" s="2" t="s">
        <v>609</v>
      </c>
      <c r="AO94" s="2" t="s">
        <v>726</v>
      </c>
      <c r="AP94" s="2" t="s">
        <v>726</v>
      </c>
      <c r="AQ94" s="2" t="s">
        <v>726</v>
      </c>
      <c r="AR94" s="2" t="s">
        <v>726</v>
      </c>
      <c r="AV94" s="15">
        <f t="shared" si="12"/>
        <v>6.0140000000000002</v>
      </c>
      <c r="AW94" s="15">
        <f t="shared" si="13"/>
        <v>5.149</v>
      </c>
      <c r="AX94" s="16">
        <f t="shared" si="14"/>
        <v>0.85616893914200198</v>
      </c>
      <c r="BA94" s="2">
        <f t="shared" si="15"/>
        <v>0</v>
      </c>
      <c r="BB94" s="2">
        <f t="shared" si="16"/>
        <v>0</v>
      </c>
      <c r="BC94" s="2">
        <f t="shared" si="17"/>
        <v>0</v>
      </c>
      <c r="BD94" s="2">
        <f t="shared" si="18"/>
        <v>0</v>
      </c>
      <c r="BE94" s="2">
        <f t="shared" si="19"/>
        <v>0</v>
      </c>
      <c r="BF94" s="2">
        <f t="shared" si="20"/>
        <v>0</v>
      </c>
      <c r="BJ94" s="2" t="str">
        <f t="shared" si="11"/>
        <v/>
      </c>
      <c r="BK94" s="2">
        <f>VLOOKUP(B94,Kraftvärmeprod!$B$1:$BH$550,MATCH($BA$1,Kraftvärmeprod!$B$1:$CC$1,0),FALSE)</f>
        <v>0</v>
      </c>
    </row>
    <row r="95" spans="1:63" ht="15" customHeight="1" x14ac:dyDescent="0.25">
      <c r="A95" s="2" t="s">
        <v>154</v>
      </c>
      <c r="B95" s="2" t="s">
        <v>156</v>
      </c>
      <c r="C95" s="2">
        <v>2017</v>
      </c>
      <c r="D95" s="2">
        <v>20.2</v>
      </c>
      <c r="E95" s="2">
        <v>24.24</v>
      </c>
      <c r="F95" s="2" t="s">
        <v>726</v>
      </c>
      <c r="G95" s="2">
        <v>1.08</v>
      </c>
      <c r="H95" s="2" t="s">
        <v>726</v>
      </c>
      <c r="I95" s="2" t="s">
        <v>726</v>
      </c>
      <c r="J95" s="2" t="s">
        <v>726</v>
      </c>
      <c r="K95" s="2" t="s">
        <v>726</v>
      </c>
      <c r="L95" s="2">
        <v>2.86</v>
      </c>
      <c r="M95" s="2" t="s">
        <v>609</v>
      </c>
      <c r="N95" s="2" t="s">
        <v>726</v>
      </c>
      <c r="O95" s="2" t="s">
        <v>726</v>
      </c>
      <c r="P95" s="2" t="s">
        <v>726</v>
      </c>
      <c r="Q95" s="2" t="s">
        <v>726</v>
      </c>
      <c r="R95" s="2" t="s">
        <v>726</v>
      </c>
      <c r="S95" s="2" t="s">
        <v>726</v>
      </c>
      <c r="T95" s="2" t="s">
        <v>726</v>
      </c>
      <c r="U95" s="2">
        <v>20.3</v>
      </c>
      <c r="V95" s="2" t="s">
        <v>726</v>
      </c>
      <c r="W95" s="2" t="s">
        <v>726</v>
      </c>
      <c r="X95" s="2" t="s">
        <v>726</v>
      </c>
      <c r="Y95" s="2" t="s">
        <v>726</v>
      </c>
      <c r="Z95" s="2" t="s">
        <v>726</v>
      </c>
      <c r="AA95" s="2" t="s">
        <v>726</v>
      </c>
      <c r="AB95" s="2" t="s">
        <v>726</v>
      </c>
      <c r="AC95" s="2" t="s">
        <v>726</v>
      </c>
      <c r="AD95" s="2" t="s">
        <v>726</v>
      </c>
      <c r="AE95" s="2" t="s">
        <v>609</v>
      </c>
      <c r="AF95" s="2" t="s">
        <v>726</v>
      </c>
      <c r="AG95" s="2">
        <v>0</v>
      </c>
      <c r="AH95" s="2" t="s">
        <v>726</v>
      </c>
      <c r="AI95" s="2" t="s">
        <v>726</v>
      </c>
      <c r="AJ95" s="2" t="s">
        <v>726</v>
      </c>
      <c r="AK95" s="2" t="s">
        <v>726</v>
      </c>
      <c r="AL95" s="2" t="s">
        <v>726</v>
      </c>
      <c r="AM95" s="2" t="s">
        <v>726</v>
      </c>
      <c r="AN95" s="2" t="s">
        <v>609</v>
      </c>
      <c r="AO95" s="2" t="s">
        <v>726</v>
      </c>
      <c r="AP95" s="2" t="s">
        <v>726</v>
      </c>
      <c r="AQ95" s="2" t="s">
        <v>726</v>
      </c>
      <c r="AR95" s="2" t="s">
        <v>726</v>
      </c>
      <c r="AV95" s="15">
        <f t="shared" si="12"/>
        <v>24.240000000000002</v>
      </c>
      <c r="AW95" s="15">
        <f t="shared" si="13"/>
        <v>20.2</v>
      </c>
      <c r="AX95" s="16">
        <f t="shared" si="14"/>
        <v>0.83333333333333326</v>
      </c>
      <c r="BA95" s="2">
        <f t="shared" si="15"/>
        <v>0</v>
      </c>
      <c r="BB95" s="2">
        <f t="shared" si="16"/>
        <v>0</v>
      </c>
      <c r="BC95" s="2">
        <f t="shared" si="17"/>
        <v>0</v>
      </c>
      <c r="BD95" s="2">
        <f t="shared" si="18"/>
        <v>0</v>
      </c>
      <c r="BE95" s="2">
        <f t="shared" si="19"/>
        <v>0</v>
      </c>
      <c r="BF95" s="2">
        <f t="shared" si="20"/>
        <v>0</v>
      </c>
      <c r="BJ95" s="2" t="str">
        <f t="shared" si="11"/>
        <v/>
      </c>
      <c r="BK95" s="2">
        <f>VLOOKUP(B95,Kraftvärmeprod!$B$1:$BH$550,MATCH($BA$1,Kraftvärmeprod!$B$1:$CC$1,0),FALSE)</f>
        <v>80.98</v>
      </c>
    </row>
    <row r="96" spans="1:63" ht="15" customHeight="1" x14ac:dyDescent="0.25">
      <c r="A96" s="2" t="s">
        <v>154</v>
      </c>
      <c r="B96" s="2" t="s">
        <v>157</v>
      </c>
      <c r="C96" s="2">
        <v>2017</v>
      </c>
      <c r="D96" s="2">
        <v>5.46</v>
      </c>
      <c r="E96" s="2">
        <v>6.43</v>
      </c>
      <c r="F96" s="2" t="s">
        <v>726</v>
      </c>
      <c r="G96" s="2">
        <v>0</v>
      </c>
      <c r="H96" s="2" t="s">
        <v>726</v>
      </c>
      <c r="I96" s="2" t="s">
        <v>726</v>
      </c>
      <c r="J96" s="2" t="s">
        <v>726</v>
      </c>
      <c r="K96" s="2" t="s">
        <v>726</v>
      </c>
      <c r="L96" s="2" t="s">
        <v>726</v>
      </c>
      <c r="M96" s="2" t="s">
        <v>609</v>
      </c>
      <c r="N96" s="2" t="s">
        <v>726</v>
      </c>
      <c r="O96" s="2" t="s">
        <v>726</v>
      </c>
      <c r="P96" s="2" t="s">
        <v>726</v>
      </c>
      <c r="Q96" s="2" t="s">
        <v>726</v>
      </c>
      <c r="R96" s="2" t="s">
        <v>726</v>
      </c>
      <c r="S96" s="2" t="s">
        <v>726</v>
      </c>
      <c r="T96" s="2" t="s">
        <v>726</v>
      </c>
      <c r="U96" s="2">
        <v>6.43</v>
      </c>
      <c r="V96" s="2" t="s">
        <v>726</v>
      </c>
      <c r="W96" s="2" t="s">
        <v>726</v>
      </c>
      <c r="X96" s="2" t="s">
        <v>726</v>
      </c>
      <c r="Y96" s="2" t="s">
        <v>726</v>
      </c>
      <c r="Z96" s="2" t="s">
        <v>726</v>
      </c>
      <c r="AA96" s="2" t="s">
        <v>726</v>
      </c>
      <c r="AB96" s="2" t="s">
        <v>726</v>
      </c>
      <c r="AC96" s="2" t="s">
        <v>726</v>
      </c>
      <c r="AD96" s="2" t="s">
        <v>726</v>
      </c>
      <c r="AE96" s="2" t="s">
        <v>609</v>
      </c>
      <c r="AF96" s="2" t="s">
        <v>726</v>
      </c>
      <c r="AG96" s="2" t="s">
        <v>726</v>
      </c>
      <c r="AH96" s="2" t="s">
        <v>726</v>
      </c>
      <c r="AI96" s="2" t="s">
        <v>726</v>
      </c>
      <c r="AJ96" s="2" t="s">
        <v>726</v>
      </c>
      <c r="AK96" s="2" t="s">
        <v>726</v>
      </c>
      <c r="AL96" s="2" t="s">
        <v>726</v>
      </c>
      <c r="AM96" s="2" t="s">
        <v>726</v>
      </c>
      <c r="AN96" s="2" t="s">
        <v>609</v>
      </c>
      <c r="AO96" s="2" t="s">
        <v>726</v>
      </c>
      <c r="AP96" s="2" t="s">
        <v>726</v>
      </c>
      <c r="AQ96" s="2" t="s">
        <v>726</v>
      </c>
      <c r="AR96" s="2" t="s">
        <v>726</v>
      </c>
      <c r="AV96" s="15">
        <f t="shared" si="12"/>
        <v>6.43</v>
      </c>
      <c r="AW96" s="15">
        <f t="shared" si="13"/>
        <v>5.46</v>
      </c>
      <c r="AX96" s="16">
        <f t="shared" si="14"/>
        <v>0.84914463452566102</v>
      </c>
      <c r="BA96" s="2">
        <f t="shared" si="15"/>
        <v>0</v>
      </c>
      <c r="BB96" s="2">
        <f t="shared" si="16"/>
        <v>0</v>
      </c>
      <c r="BC96" s="2">
        <f t="shared" si="17"/>
        <v>0</v>
      </c>
      <c r="BD96" s="2">
        <f t="shared" si="18"/>
        <v>0</v>
      </c>
      <c r="BE96" s="2">
        <f t="shared" si="19"/>
        <v>0</v>
      </c>
      <c r="BF96" s="2">
        <f t="shared" si="20"/>
        <v>0</v>
      </c>
      <c r="BJ96" s="2" t="str">
        <f t="shared" si="11"/>
        <v/>
      </c>
      <c r="BK96" s="2">
        <f>VLOOKUP(B96,Kraftvärmeprod!$B$1:$BH$550,MATCH($BA$1,Kraftvärmeprod!$B$1:$CC$1,0),FALSE)</f>
        <v>0</v>
      </c>
    </row>
    <row r="97" spans="1:63" ht="15" customHeight="1" x14ac:dyDescent="0.25">
      <c r="A97" s="2" t="s">
        <v>154</v>
      </c>
      <c r="B97" s="2" t="s">
        <v>158</v>
      </c>
      <c r="C97" s="2">
        <v>2017</v>
      </c>
      <c r="D97" s="2">
        <v>5.73</v>
      </c>
      <c r="E97" s="2">
        <v>6.73</v>
      </c>
      <c r="F97" s="2" t="s">
        <v>726</v>
      </c>
      <c r="G97" s="2">
        <v>0.03</v>
      </c>
      <c r="H97" s="2" t="s">
        <v>726</v>
      </c>
      <c r="I97" s="2" t="s">
        <v>726</v>
      </c>
      <c r="J97" s="2" t="s">
        <v>726</v>
      </c>
      <c r="K97" s="2" t="s">
        <v>726</v>
      </c>
      <c r="L97" s="2" t="s">
        <v>726</v>
      </c>
      <c r="M97" s="2" t="s">
        <v>609</v>
      </c>
      <c r="N97" s="2" t="s">
        <v>726</v>
      </c>
      <c r="O97" s="2" t="s">
        <v>726</v>
      </c>
      <c r="P97" s="2" t="s">
        <v>726</v>
      </c>
      <c r="Q97" s="2" t="s">
        <v>726</v>
      </c>
      <c r="R97" s="2" t="s">
        <v>726</v>
      </c>
      <c r="S97" s="2" t="s">
        <v>726</v>
      </c>
      <c r="T97" s="2" t="s">
        <v>726</v>
      </c>
      <c r="U97" s="2">
        <v>6.7</v>
      </c>
      <c r="V97" s="2" t="s">
        <v>726</v>
      </c>
      <c r="W97" s="2" t="s">
        <v>726</v>
      </c>
      <c r="X97" s="2" t="s">
        <v>726</v>
      </c>
      <c r="Y97" s="2" t="s">
        <v>726</v>
      </c>
      <c r="Z97" s="2" t="s">
        <v>726</v>
      </c>
      <c r="AA97" s="2" t="s">
        <v>726</v>
      </c>
      <c r="AB97" s="2" t="s">
        <v>726</v>
      </c>
      <c r="AC97" s="2" t="s">
        <v>726</v>
      </c>
      <c r="AD97" s="2" t="s">
        <v>726</v>
      </c>
      <c r="AE97" s="2" t="s">
        <v>609</v>
      </c>
      <c r="AF97" s="2" t="s">
        <v>726</v>
      </c>
      <c r="AG97" s="2" t="s">
        <v>726</v>
      </c>
      <c r="AH97" s="2" t="s">
        <v>726</v>
      </c>
      <c r="AI97" s="2" t="s">
        <v>726</v>
      </c>
      <c r="AJ97" s="2" t="s">
        <v>726</v>
      </c>
      <c r="AK97" s="2" t="s">
        <v>726</v>
      </c>
      <c r="AL97" s="2" t="s">
        <v>726</v>
      </c>
      <c r="AM97" s="2" t="s">
        <v>726</v>
      </c>
      <c r="AN97" s="2" t="s">
        <v>609</v>
      </c>
      <c r="AO97" s="2" t="s">
        <v>726</v>
      </c>
      <c r="AP97" s="2" t="s">
        <v>726</v>
      </c>
      <c r="AQ97" s="2" t="s">
        <v>726</v>
      </c>
      <c r="AR97" s="2" t="s">
        <v>726</v>
      </c>
      <c r="AV97" s="15">
        <f t="shared" si="12"/>
        <v>6.73</v>
      </c>
      <c r="AW97" s="15">
        <f t="shared" si="13"/>
        <v>5.73</v>
      </c>
      <c r="AX97" s="16">
        <f t="shared" si="14"/>
        <v>0.85141158989598809</v>
      </c>
      <c r="BA97" s="2">
        <f t="shared" si="15"/>
        <v>0</v>
      </c>
      <c r="BB97" s="2">
        <f t="shared" si="16"/>
        <v>0</v>
      </c>
      <c r="BC97" s="2">
        <f t="shared" si="17"/>
        <v>0</v>
      </c>
      <c r="BD97" s="2">
        <f t="shared" si="18"/>
        <v>0</v>
      </c>
      <c r="BE97" s="2">
        <f t="shared" si="19"/>
        <v>0</v>
      </c>
      <c r="BF97" s="2">
        <f t="shared" si="20"/>
        <v>0</v>
      </c>
      <c r="BJ97" s="2" t="str">
        <f t="shared" si="11"/>
        <v/>
      </c>
      <c r="BK97" s="2">
        <f>VLOOKUP(B97,Kraftvärmeprod!$B$1:$BH$550,MATCH($BA$1,Kraftvärmeprod!$B$1:$CC$1,0),FALSE)</f>
        <v>0</v>
      </c>
    </row>
    <row r="98" spans="1:63" ht="15" customHeight="1" x14ac:dyDescent="0.25">
      <c r="A98" s="2" t="s">
        <v>159</v>
      </c>
      <c r="B98" s="2" t="s">
        <v>160</v>
      </c>
      <c r="C98" s="2">
        <v>2017</v>
      </c>
      <c r="D98" s="2">
        <v>126.2</v>
      </c>
      <c r="E98" s="2">
        <v>120.5</v>
      </c>
      <c r="F98" s="2" t="s">
        <v>726</v>
      </c>
      <c r="G98" s="2">
        <v>1.3</v>
      </c>
      <c r="H98" s="2" t="s">
        <v>726</v>
      </c>
      <c r="I98" s="2" t="s">
        <v>726</v>
      </c>
      <c r="J98" s="2" t="s">
        <v>726</v>
      </c>
      <c r="K98" s="2" t="s">
        <v>726</v>
      </c>
      <c r="L98" s="2" t="s">
        <v>726</v>
      </c>
      <c r="M98" s="2" t="s">
        <v>609</v>
      </c>
      <c r="N98" s="2">
        <v>45.6</v>
      </c>
      <c r="O98" s="2" t="s">
        <v>726</v>
      </c>
      <c r="P98" s="2" t="s">
        <v>726</v>
      </c>
      <c r="Q98" s="2" t="s">
        <v>726</v>
      </c>
      <c r="R98" s="2" t="s">
        <v>726</v>
      </c>
      <c r="S98" s="2" t="s">
        <v>726</v>
      </c>
      <c r="T98" s="2" t="s">
        <v>726</v>
      </c>
      <c r="U98" s="2" t="s">
        <v>726</v>
      </c>
      <c r="V98" s="2" t="s">
        <v>726</v>
      </c>
      <c r="W98" s="2" t="s">
        <v>726</v>
      </c>
      <c r="X98" s="2">
        <v>0.9</v>
      </c>
      <c r="Y98" s="2" t="s">
        <v>726</v>
      </c>
      <c r="Z98" s="2">
        <v>5.8</v>
      </c>
      <c r="AA98" s="2" t="s">
        <v>726</v>
      </c>
      <c r="AB98" s="2" t="s">
        <v>726</v>
      </c>
      <c r="AC98" s="2">
        <v>66.900000000000006</v>
      </c>
      <c r="AD98" s="2" t="s">
        <v>726</v>
      </c>
      <c r="AE98" s="2" t="s">
        <v>730</v>
      </c>
      <c r="AF98" s="2">
        <v>40.5</v>
      </c>
      <c r="AG98" s="2" t="s">
        <v>726</v>
      </c>
      <c r="AH98" s="2" t="s">
        <v>726</v>
      </c>
      <c r="AI98" s="2" t="s">
        <v>726</v>
      </c>
      <c r="AJ98" s="2" t="s">
        <v>726</v>
      </c>
      <c r="AK98" s="2" t="s">
        <v>726</v>
      </c>
      <c r="AL98" s="2" t="s">
        <v>726</v>
      </c>
      <c r="AM98" s="2" t="s">
        <v>726</v>
      </c>
      <c r="AN98" s="2" t="s">
        <v>609</v>
      </c>
      <c r="AO98" s="2" t="s">
        <v>726</v>
      </c>
      <c r="AP98" s="2" t="s">
        <v>726</v>
      </c>
      <c r="AQ98" s="2" t="s">
        <v>726</v>
      </c>
      <c r="AR98" s="2" t="s">
        <v>726</v>
      </c>
      <c r="AV98" s="15">
        <f t="shared" si="12"/>
        <v>120.5</v>
      </c>
      <c r="AW98" s="15">
        <f t="shared" si="13"/>
        <v>126.2</v>
      </c>
      <c r="AX98" s="16">
        <f t="shared" si="14"/>
        <v>1.0473029045643154</v>
      </c>
      <c r="BA98" s="2">
        <f t="shared" si="15"/>
        <v>0</v>
      </c>
      <c r="BB98" s="2">
        <f t="shared" si="16"/>
        <v>0</v>
      </c>
      <c r="BC98" s="2">
        <f t="shared" si="17"/>
        <v>0</v>
      </c>
      <c r="BD98" s="2">
        <f t="shared" si="18"/>
        <v>0</v>
      </c>
      <c r="BE98" s="2">
        <f t="shared" si="19"/>
        <v>0</v>
      </c>
      <c r="BF98" s="2">
        <f t="shared" si="20"/>
        <v>0</v>
      </c>
      <c r="BJ98" s="2" t="str">
        <f t="shared" si="11"/>
        <v/>
      </c>
      <c r="BK98" s="2">
        <f>VLOOKUP(B98,Kraftvärmeprod!$B$1:$BH$550,MATCH($BA$1,Kraftvärmeprod!$B$1:$CC$1,0),FALSE)</f>
        <v>0</v>
      </c>
    </row>
    <row r="99" spans="1:63" ht="15" customHeight="1" x14ac:dyDescent="0.25">
      <c r="A99" s="2" t="s">
        <v>163</v>
      </c>
      <c r="B99" s="2" t="s">
        <v>162</v>
      </c>
      <c r="C99" s="2">
        <v>2017</v>
      </c>
      <c r="D99" s="2" t="s">
        <v>609</v>
      </c>
      <c r="E99" s="2" t="s">
        <v>609</v>
      </c>
      <c r="F99" s="2" t="s">
        <v>609</v>
      </c>
      <c r="G99" s="2" t="s">
        <v>609</v>
      </c>
      <c r="H99" s="2" t="s">
        <v>609</v>
      </c>
      <c r="I99" s="2" t="s">
        <v>609</v>
      </c>
      <c r="J99" s="2" t="s">
        <v>609</v>
      </c>
      <c r="K99" s="2" t="s">
        <v>609</v>
      </c>
      <c r="L99" s="2" t="s">
        <v>609</v>
      </c>
      <c r="M99" s="2" t="s">
        <v>609</v>
      </c>
      <c r="N99" s="2" t="s">
        <v>609</v>
      </c>
      <c r="O99" s="2" t="s">
        <v>609</v>
      </c>
      <c r="P99" s="2" t="s">
        <v>609</v>
      </c>
      <c r="Q99" s="2" t="s">
        <v>609</v>
      </c>
      <c r="R99" s="2" t="s">
        <v>609</v>
      </c>
      <c r="S99" s="2" t="s">
        <v>609</v>
      </c>
      <c r="T99" s="2" t="s">
        <v>609</v>
      </c>
      <c r="U99" s="2" t="s">
        <v>609</v>
      </c>
      <c r="V99" s="2" t="s">
        <v>609</v>
      </c>
      <c r="W99" s="2" t="s">
        <v>609</v>
      </c>
      <c r="X99" s="2" t="s">
        <v>609</v>
      </c>
      <c r="Y99" s="2" t="s">
        <v>609</v>
      </c>
      <c r="Z99" s="2" t="s">
        <v>609</v>
      </c>
      <c r="AA99" s="2" t="s">
        <v>609</v>
      </c>
      <c r="AB99" s="2" t="s">
        <v>609</v>
      </c>
      <c r="AC99" s="2" t="s">
        <v>609</v>
      </c>
      <c r="AD99" s="2" t="s">
        <v>609</v>
      </c>
      <c r="AE99" s="2" t="s">
        <v>609</v>
      </c>
      <c r="AF99" s="2" t="s">
        <v>609</v>
      </c>
      <c r="AG99" s="2" t="s">
        <v>609</v>
      </c>
      <c r="AH99" s="2" t="s">
        <v>609</v>
      </c>
      <c r="AI99" s="2" t="s">
        <v>609</v>
      </c>
      <c r="AJ99" s="2" t="s">
        <v>609</v>
      </c>
      <c r="AK99" s="2" t="s">
        <v>609</v>
      </c>
      <c r="AL99" s="2" t="s">
        <v>609</v>
      </c>
      <c r="AM99" s="2" t="s">
        <v>609</v>
      </c>
      <c r="AN99" s="2" t="s">
        <v>609</v>
      </c>
      <c r="AO99" s="2" t="s">
        <v>609</v>
      </c>
      <c r="AP99" s="2" t="s">
        <v>609</v>
      </c>
      <c r="AQ99" s="2" t="s">
        <v>609</v>
      </c>
      <c r="AR99" s="2" t="s">
        <v>609</v>
      </c>
      <c r="AV99" s="15">
        <f t="shared" si="12"/>
        <v>0</v>
      </c>
      <c r="AW99" s="15">
        <f t="shared" si="13"/>
        <v>0</v>
      </c>
      <c r="AX99" s="16" t="str">
        <f t="shared" si="14"/>
        <v/>
      </c>
      <c r="BA99" s="2">
        <f t="shared" si="15"/>
        <v>0</v>
      </c>
      <c r="BB99" s="2">
        <f t="shared" si="16"/>
        <v>0</v>
      </c>
      <c r="BC99" s="2">
        <f t="shared" si="17"/>
        <v>0</v>
      </c>
      <c r="BD99" s="2">
        <f t="shared" si="18"/>
        <v>0</v>
      </c>
      <c r="BE99" s="2">
        <f t="shared" si="19"/>
        <v>0</v>
      </c>
      <c r="BF99" s="2">
        <f t="shared" si="20"/>
        <v>0</v>
      </c>
      <c r="BJ99" s="2" t="str">
        <f t="shared" si="11"/>
        <v/>
      </c>
      <c r="BK99" s="2">
        <f>VLOOKUP(B99,Kraftvärmeprod!$B$1:$BH$550,MATCH($BA$1,Kraftvärmeprod!$B$1:$CC$1,0),FALSE)</f>
        <v>0</v>
      </c>
    </row>
    <row r="100" spans="1:63" ht="15" customHeight="1" x14ac:dyDescent="0.25">
      <c r="A100" s="2" t="s">
        <v>168</v>
      </c>
      <c r="B100" s="2" t="s">
        <v>165</v>
      </c>
      <c r="C100" s="2">
        <v>2017</v>
      </c>
      <c r="D100" s="2" t="s">
        <v>609</v>
      </c>
      <c r="E100" s="2" t="s">
        <v>609</v>
      </c>
      <c r="F100" s="2" t="s">
        <v>609</v>
      </c>
      <c r="G100" s="2" t="s">
        <v>609</v>
      </c>
      <c r="H100" s="2" t="s">
        <v>609</v>
      </c>
      <c r="I100" s="2" t="s">
        <v>609</v>
      </c>
      <c r="J100" s="2" t="s">
        <v>609</v>
      </c>
      <c r="K100" s="2" t="s">
        <v>609</v>
      </c>
      <c r="L100" s="2" t="s">
        <v>609</v>
      </c>
      <c r="M100" s="2" t="s">
        <v>609</v>
      </c>
      <c r="N100" s="2" t="s">
        <v>609</v>
      </c>
      <c r="O100" s="2" t="s">
        <v>609</v>
      </c>
      <c r="P100" s="2" t="s">
        <v>609</v>
      </c>
      <c r="Q100" s="2" t="s">
        <v>609</v>
      </c>
      <c r="R100" s="2" t="s">
        <v>609</v>
      </c>
      <c r="S100" s="2" t="s">
        <v>609</v>
      </c>
      <c r="T100" s="2" t="s">
        <v>609</v>
      </c>
      <c r="U100" s="2" t="s">
        <v>609</v>
      </c>
      <c r="V100" s="2" t="s">
        <v>609</v>
      </c>
      <c r="W100" s="2" t="s">
        <v>609</v>
      </c>
      <c r="X100" s="2" t="s">
        <v>609</v>
      </c>
      <c r="Y100" s="2" t="s">
        <v>609</v>
      </c>
      <c r="Z100" s="2" t="s">
        <v>609</v>
      </c>
      <c r="AA100" s="2" t="s">
        <v>609</v>
      </c>
      <c r="AB100" s="2" t="s">
        <v>609</v>
      </c>
      <c r="AC100" s="2" t="s">
        <v>609</v>
      </c>
      <c r="AD100" s="2" t="s">
        <v>609</v>
      </c>
      <c r="AE100" s="2" t="s">
        <v>609</v>
      </c>
      <c r="AF100" s="2" t="s">
        <v>609</v>
      </c>
      <c r="AG100" s="2" t="s">
        <v>609</v>
      </c>
      <c r="AH100" s="2" t="s">
        <v>609</v>
      </c>
      <c r="AI100" s="2" t="s">
        <v>609</v>
      </c>
      <c r="AJ100" s="2" t="s">
        <v>609</v>
      </c>
      <c r="AK100" s="2" t="s">
        <v>609</v>
      </c>
      <c r="AL100" s="2" t="s">
        <v>609</v>
      </c>
      <c r="AM100" s="2" t="s">
        <v>609</v>
      </c>
      <c r="AN100" s="2" t="s">
        <v>609</v>
      </c>
      <c r="AO100" s="2" t="s">
        <v>609</v>
      </c>
      <c r="AP100" s="2" t="s">
        <v>609</v>
      </c>
      <c r="AQ100" s="2" t="s">
        <v>609</v>
      </c>
      <c r="AR100" s="2" t="s">
        <v>609</v>
      </c>
      <c r="AV100" s="15">
        <f t="shared" si="12"/>
        <v>0</v>
      </c>
      <c r="AW100" s="15">
        <f t="shared" si="13"/>
        <v>0</v>
      </c>
      <c r="AX100" s="16" t="str">
        <f t="shared" si="14"/>
        <v/>
      </c>
      <c r="BA100" s="2">
        <f t="shared" si="15"/>
        <v>0</v>
      </c>
      <c r="BB100" s="2">
        <f t="shared" si="16"/>
        <v>0</v>
      </c>
      <c r="BC100" s="2">
        <f t="shared" si="17"/>
        <v>0</v>
      </c>
      <c r="BD100" s="2">
        <f t="shared" si="18"/>
        <v>0</v>
      </c>
      <c r="BE100" s="2">
        <f t="shared" si="19"/>
        <v>0</v>
      </c>
      <c r="BF100" s="2">
        <f t="shared" si="20"/>
        <v>0</v>
      </c>
      <c r="BJ100" s="2" t="str">
        <f t="shared" si="11"/>
        <v/>
      </c>
      <c r="BK100" s="2">
        <f>VLOOKUP(B100,Kraftvärmeprod!$B$1:$BH$550,MATCH($BA$1,Kraftvärmeprod!$B$1:$CC$1,0),FALSE)</f>
        <v>0</v>
      </c>
    </row>
    <row r="101" spans="1:63" ht="15" customHeight="1" x14ac:dyDescent="0.25">
      <c r="A101" s="2" t="s">
        <v>169</v>
      </c>
      <c r="B101" s="2" t="s">
        <v>170</v>
      </c>
      <c r="C101" s="2">
        <v>2017</v>
      </c>
      <c r="D101" s="2" t="s">
        <v>609</v>
      </c>
      <c r="E101" s="2" t="s">
        <v>609</v>
      </c>
      <c r="F101" s="2" t="s">
        <v>609</v>
      </c>
      <c r="G101" s="2" t="s">
        <v>609</v>
      </c>
      <c r="H101" s="2" t="s">
        <v>609</v>
      </c>
      <c r="I101" s="2" t="s">
        <v>609</v>
      </c>
      <c r="J101" s="2" t="s">
        <v>609</v>
      </c>
      <c r="K101" s="2" t="s">
        <v>609</v>
      </c>
      <c r="L101" s="2" t="s">
        <v>609</v>
      </c>
      <c r="M101" s="2" t="s">
        <v>609</v>
      </c>
      <c r="N101" s="2" t="s">
        <v>609</v>
      </c>
      <c r="O101" s="2" t="s">
        <v>609</v>
      </c>
      <c r="P101" s="2" t="s">
        <v>609</v>
      </c>
      <c r="Q101" s="2" t="s">
        <v>609</v>
      </c>
      <c r="R101" s="2" t="s">
        <v>609</v>
      </c>
      <c r="S101" s="2" t="s">
        <v>609</v>
      </c>
      <c r="T101" s="2" t="s">
        <v>609</v>
      </c>
      <c r="U101" s="2" t="s">
        <v>609</v>
      </c>
      <c r="V101" s="2" t="s">
        <v>609</v>
      </c>
      <c r="W101" s="2" t="s">
        <v>609</v>
      </c>
      <c r="X101" s="2" t="s">
        <v>609</v>
      </c>
      <c r="Y101" s="2" t="s">
        <v>609</v>
      </c>
      <c r="Z101" s="2" t="s">
        <v>609</v>
      </c>
      <c r="AA101" s="2" t="s">
        <v>609</v>
      </c>
      <c r="AB101" s="2" t="s">
        <v>609</v>
      </c>
      <c r="AC101" s="2" t="s">
        <v>609</v>
      </c>
      <c r="AD101" s="2" t="s">
        <v>609</v>
      </c>
      <c r="AE101" s="2" t="s">
        <v>609</v>
      </c>
      <c r="AF101" s="2" t="s">
        <v>609</v>
      </c>
      <c r="AG101" s="2" t="s">
        <v>609</v>
      </c>
      <c r="AH101" s="2" t="s">
        <v>609</v>
      </c>
      <c r="AI101" s="2" t="s">
        <v>609</v>
      </c>
      <c r="AJ101" s="2" t="s">
        <v>609</v>
      </c>
      <c r="AK101" s="2" t="s">
        <v>609</v>
      </c>
      <c r="AL101" s="2" t="s">
        <v>609</v>
      </c>
      <c r="AM101" s="2" t="s">
        <v>609</v>
      </c>
      <c r="AN101" s="2" t="s">
        <v>609</v>
      </c>
      <c r="AO101" s="2" t="s">
        <v>609</v>
      </c>
      <c r="AP101" s="2" t="s">
        <v>609</v>
      </c>
      <c r="AQ101" s="2" t="s">
        <v>609</v>
      </c>
      <c r="AR101" s="2" t="s">
        <v>609</v>
      </c>
      <c r="AV101" s="15">
        <f t="shared" si="12"/>
        <v>0</v>
      </c>
      <c r="AW101" s="15">
        <f t="shared" si="13"/>
        <v>0</v>
      </c>
      <c r="AX101" s="16" t="str">
        <f t="shared" si="14"/>
        <v/>
      </c>
      <c r="BA101" s="2">
        <f t="shared" si="15"/>
        <v>0</v>
      </c>
      <c r="BB101" s="2">
        <f t="shared" si="16"/>
        <v>0</v>
      </c>
      <c r="BC101" s="2">
        <f t="shared" si="17"/>
        <v>0</v>
      </c>
      <c r="BD101" s="2">
        <f t="shared" si="18"/>
        <v>0</v>
      </c>
      <c r="BE101" s="2">
        <f t="shared" si="19"/>
        <v>0</v>
      </c>
      <c r="BF101" s="2">
        <f t="shared" si="20"/>
        <v>0</v>
      </c>
      <c r="BJ101" s="2" t="str">
        <f t="shared" si="11"/>
        <v/>
      </c>
      <c r="BK101" s="2">
        <f>VLOOKUP(B101,Kraftvärmeprod!$B$1:$BH$550,MATCH($BA$1,Kraftvärmeprod!$B$1:$CC$1,0),FALSE)</f>
        <v>0</v>
      </c>
    </row>
    <row r="102" spans="1:63" ht="15" customHeight="1" x14ac:dyDescent="0.25">
      <c r="A102" s="2" t="s">
        <v>169</v>
      </c>
      <c r="B102" s="2" t="s">
        <v>171</v>
      </c>
      <c r="C102" s="2">
        <v>2017</v>
      </c>
      <c r="D102" s="2" t="s">
        <v>609</v>
      </c>
      <c r="E102" s="2" t="s">
        <v>609</v>
      </c>
      <c r="F102" s="2" t="s">
        <v>609</v>
      </c>
      <c r="G102" s="2" t="s">
        <v>609</v>
      </c>
      <c r="H102" s="2" t="s">
        <v>609</v>
      </c>
      <c r="I102" s="2" t="s">
        <v>609</v>
      </c>
      <c r="J102" s="2" t="s">
        <v>609</v>
      </c>
      <c r="K102" s="2" t="s">
        <v>609</v>
      </c>
      <c r="L102" s="2" t="s">
        <v>609</v>
      </c>
      <c r="M102" s="2" t="s">
        <v>609</v>
      </c>
      <c r="N102" s="2" t="s">
        <v>609</v>
      </c>
      <c r="O102" s="2" t="s">
        <v>609</v>
      </c>
      <c r="P102" s="2" t="s">
        <v>609</v>
      </c>
      <c r="Q102" s="2" t="s">
        <v>609</v>
      </c>
      <c r="R102" s="2" t="s">
        <v>609</v>
      </c>
      <c r="S102" s="2" t="s">
        <v>609</v>
      </c>
      <c r="T102" s="2" t="s">
        <v>609</v>
      </c>
      <c r="U102" s="2" t="s">
        <v>609</v>
      </c>
      <c r="V102" s="2" t="s">
        <v>609</v>
      </c>
      <c r="W102" s="2" t="s">
        <v>609</v>
      </c>
      <c r="X102" s="2" t="s">
        <v>609</v>
      </c>
      <c r="Y102" s="2" t="s">
        <v>609</v>
      </c>
      <c r="Z102" s="2" t="s">
        <v>609</v>
      </c>
      <c r="AA102" s="2" t="s">
        <v>609</v>
      </c>
      <c r="AB102" s="2" t="s">
        <v>609</v>
      </c>
      <c r="AC102" s="2" t="s">
        <v>609</v>
      </c>
      <c r="AD102" s="2" t="s">
        <v>609</v>
      </c>
      <c r="AE102" s="2" t="s">
        <v>609</v>
      </c>
      <c r="AF102" s="2" t="s">
        <v>609</v>
      </c>
      <c r="AG102" s="2" t="s">
        <v>609</v>
      </c>
      <c r="AH102" s="2" t="s">
        <v>609</v>
      </c>
      <c r="AI102" s="2" t="s">
        <v>609</v>
      </c>
      <c r="AJ102" s="2" t="s">
        <v>609</v>
      </c>
      <c r="AK102" s="2" t="s">
        <v>609</v>
      </c>
      <c r="AL102" s="2" t="s">
        <v>609</v>
      </c>
      <c r="AM102" s="2" t="s">
        <v>609</v>
      </c>
      <c r="AN102" s="2" t="s">
        <v>609</v>
      </c>
      <c r="AO102" s="2" t="s">
        <v>609</v>
      </c>
      <c r="AP102" s="2" t="s">
        <v>609</v>
      </c>
      <c r="AQ102" s="2" t="s">
        <v>609</v>
      </c>
      <c r="AR102" s="2" t="s">
        <v>609</v>
      </c>
      <c r="AV102" s="15">
        <f t="shared" si="12"/>
        <v>0</v>
      </c>
      <c r="AW102" s="15">
        <f t="shared" si="13"/>
        <v>0</v>
      </c>
      <c r="AX102" s="16" t="str">
        <f t="shared" si="14"/>
        <v/>
      </c>
      <c r="BA102" s="2">
        <f t="shared" si="15"/>
        <v>0</v>
      </c>
      <c r="BB102" s="2">
        <f t="shared" si="16"/>
        <v>0</v>
      </c>
      <c r="BC102" s="2">
        <f t="shared" si="17"/>
        <v>0</v>
      </c>
      <c r="BD102" s="2">
        <f t="shared" si="18"/>
        <v>0</v>
      </c>
      <c r="BE102" s="2">
        <f t="shared" si="19"/>
        <v>0</v>
      </c>
      <c r="BF102" s="2">
        <f t="shared" si="20"/>
        <v>0</v>
      </c>
      <c r="BJ102" s="2" t="str">
        <f t="shared" si="11"/>
        <v/>
      </c>
      <c r="BK102" s="2">
        <f>VLOOKUP(B102,Kraftvärmeprod!$B$1:$BH$550,MATCH($BA$1,Kraftvärmeprod!$B$1:$CC$1,0),FALSE)</f>
        <v>0</v>
      </c>
    </row>
    <row r="103" spans="1:63" ht="15" customHeight="1" x14ac:dyDescent="0.25">
      <c r="A103" s="2" t="s">
        <v>169</v>
      </c>
      <c r="B103" s="2" t="s">
        <v>172</v>
      </c>
      <c r="C103" s="2">
        <v>2017</v>
      </c>
      <c r="D103" s="2" t="s">
        <v>609</v>
      </c>
      <c r="E103" s="2" t="s">
        <v>609</v>
      </c>
      <c r="F103" s="2" t="s">
        <v>609</v>
      </c>
      <c r="G103" s="2" t="s">
        <v>609</v>
      </c>
      <c r="H103" s="2" t="s">
        <v>609</v>
      </c>
      <c r="I103" s="2" t="s">
        <v>609</v>
      </c>
      <c r="J103" s="2" t="s">
        <v>609</v>
      </c>
      <c r="K103" s="2" t="s">
        <v>609</v>
      </c>
      <c r="L103" s="2" t="s">
        <v>609</v>
      </c>
      <c r="M103" s="2" t="s">
        <v>609</v>
      </c>
      <c r="N103" s="2" t="s">
        <v>609</v>
      </c>
      <c r="O103" s="2" t="s">
        <v>609</v>
      </c>
      <c r="P103" s="2" t="s">
        <v>609</v>
      </c>
      <c r="Q103" s="2" t="s">
        <v>609</v>
      </c>
      <c r="R103" s="2" t="s">
        <v>609</v>
      </c>
      <c r="S103" s="2" t="s">
        <v>609</v>
      </c>
      <c r="T103" s="2" t="s">
        <v>609</v>
      </c>
      <c r="U103" s="2" t="s">
        <v>609</v>
      </c>
      <c r="V103" s="2" t="s">
        <v>609</v>
      </c>
      <c r="W103" s="2" t="s">
        <v>609</v>
      </c>
      <c r="X103" s="2" t="s">
        <v>609</v>
      </c>
      <c r="Y103" s="2" t="s">
        <v>609</v>
      </c>
      <c r="Z103" s="2" t="s">
        <v>609</v>
      </c>
      <c r="AA103" s="2" t="s">
        <v>609</v>
      </c>
      <c r="AB103" s="2" t="s">
        <v>609</v>
      </c>
      <c r="AC103" s="2" t="s">
        <v>609</v>
      </c>
      <c r="AD103" s="2" t="s">
        <v>609</v>
      </c>
      <c r="AE103" s="2" t="s">
        <v>609</v>
      </c>
      <c r="AF103" s="2" t="s">
        <v>609</v>
      </c>
      <c r="AG103" s="2" t="s">
        <v>609</v>
      </c>
      <c r="AH103" s="2" t="s">
        <v>609</v>
      </c>
      <c r="AI103" s="2" t="s">
        <v>609</v>
      </c>
      <c r="AJ103" s="2" t="s">
        <v>609</v>
      </c>
      <c r="AK103" s="2" t="s">
        <v>609</v>
      </c>
      <c r="AL103" s="2" t="s">
        <v>609</v>
      </c>
      <c r="AM103" s="2" t="s">
        <v>609</v>
      </c>
      <c r="AN103" s="2" t="s">
        <v>609</v>
      </c>
      <c r="AO103" s="2" t="s">
        <v>609</v>
      </c>
      <c r="AP103" s="2" t="s">
        <v>609</v>
      </c>
      <c r="AQ103" s="2" t="s">
        <v>609</v>
      </c>
      <c r="AR103" s="2" t="s">
        <v>609</v>
      </c>
      <c r="AV103" s="15">
        <f t="shared" si="12"/>
        <v>0</v>
      </c>
      <c r="AW103" s="15">
        <f t="shared" si="13"/>
        <v>0</v>
      </c>
      <c r="AX103" s="16" t="str">
        <f t="shared" si="14"/>
        <v/>
      </c>
      <c r="BA103" s="2">
        <f t="shared" si="15"/>
        <v>0</v>
      </c>
      <c r="BB103" s="2">
        <f t="shared" si="16"/>
        <v>0</v>
      </c>
      <c r="BC103" s="2">
        <f t="shared" si="17"/>
        <v>0</v>
      </c>
      <c r="BD103" s="2">
        <f t="shared" si="18"/>
        <v>0</v>
      </c>
      <c r="BE103" s="2">
        <f t="shared" si="19"/>
        <v>0</v>
      </c>
      <c r="BF103" s="2">
        <f t="shared" si="20"/>
        <v>0</v>
      </c>
      <c r="BJ103" s="2" t="str">
        <f t="shared" si="11"/>
        <v/>
      </c>
      <c r="BK103" s="2">
        <f>VLOOKUP(B103,Kraftvärmeprod!$B$1:$BH$550,MATCH($BA$1,Kraftvärmeprod!$B$1:$CC$1,0),FALSE)</f>
        <v>0</v>
      </c>
    </row>
    <row r="104" spans="1:63" ht="15" customHeight="1" x14ac:dyDescent="0.25">
      <c r="A104" s="2" t="s">
        <v>169</v>
      </c>
      <c r="B104" s="2" t="s">
        <v>173</v>
      </c>
      <c r="C104" s="2">
        <v>2017</v>
      </c>
      <c r="D104" s="2" t="s">
        <v>609</v>
      </c>
      <c r="E104" s="2" t="s">
        <v>609</v>
      </c>
      <c r="F104" s="2" t="s">
        <v>609</v>
      </c>
      <c r="G104" s="2" t="s">
        <v>609</v>
      </c>
      <c r="H104" s="2" t="s">
        <v>609</v>
      </c>
      <c r="I104" s="2" t="s">
        <v>609</v>
      </c>
      <c r="J104" s="2" t="s">
        <v>609</v>
      </c>
      <c r="K104" s="2" t="s">
        <v>609</v>
      </c>
      <c r="L104" s="2" t="s">
        <v>609</v>
      </c>
      <c r="M104" s="2" t="s">
        <v>609</v>
      </c>
      <c r="N104" s="2" t="s">
        <v>609</v>
      </c>
      <c r="O104" s="2" t="s">
        <v>609</v>
      </c>
      <c r="P104" s="2" t="s">
        <v>609</v>
      </c>
      <c r="Q104" s="2" t="s">
        <v>609</v>
      </c>
      <c r="R104" s="2" t="s">
        <v>609</v>
      </c>
      <c r="S104" s="2" t="s">
        <v>609</v>
      </c>
      <c r="T104" s="2" t="s">
        <v>609</v>
      </c>
      <c r="U104" s="2" t="s">
        <v>609</v>
      </c>
      <c r="V104" s="2" t="s">
        <v>609</v>
      </c>
      <c r="W104" s="2" t="s">
        <v>609</v>
      </c>
      <c r="X104" s="2" t="s">
        <v>609</v>
      </c>
      <c r="Y104" s="2" t="s">
        <v>609</v>
      </c>
      <c r="Z104" s="2" t="s">
        <v>609</v>
      </c>
      <c r="AA104" s="2" t="s">
        <v>609</v>
      </c>
      <c r="AB104" s="2" t="s">
        <v>609</v>
      </c>
      <c r="AC104" s="2" t="s">
        <v>609</v>
      </c>
      <c r="AD104" s="2" t="s">
        <v>609</v>
      </c>
      <c r="AE104" s="2" t="s">
        <v>609</v>
      </c>
      <c r="AF104" s="2" t="s">
        <v>609</v>
      </c>
      <c r="AG104" s="2" t="s">
        <v>609</v>
      </c>
      <c r="AH104" s="2" t="s">
        <v>609</v>
      </c>
      <c r="AI104" s="2" t="s">
        <v>609</v>
      </c>
      <c r="AJ104" s="2" t="s">
        <v>609</v>
      </c>
      <c r="AK104" s="2" t="s">
        <v>609</v>
      </c>
      <c r="AL104" s="2" t="s">
        <v>609</v>
      </c>
      <c r="AM104" s="2" t="s">
        <v>609</v>
      </c>
      <c r="AN104" s="2" t="s">
        <v>609</v>
      </c>
      <c r="AO104" s="2" t="s">
        <v>609</v>
      </c>
      <c r="AP104" s="2" t="s">
        <v>609</v>
      </c>
      <c r="AQ104" s="2" t="s">
        <v>609</v>
      </c>
      <c r="AR104" s="2" t="s">
        <v>609</v>
      </c>
      <c r="AV104" s="15">
        <f t="shared" si="12"/>
        <v>0</v>
      </c>
      <c r="AW104" s="15">
        <f t="shared" si="13"/>
        <v>0</v>
      </c>
      <c r="AX104" s="16" t="str">
        <f t="shared" si="14"/>
        <v/>
      </c>
      <c r="BA104" s="2">
        <f t="shared" si="15"/>
        <v>0</v>
      </c>
      <c r="BB104" s="2">
        <f t="shared" si="16"/>
        <v>0</v>
      </c>
      <c r="BC104" s="2">
        <f t="shared" si="17"/>
        <v>0</v>
      </c>
      <c r="BD104" s="2">
        <f t="shared" si="18"/>
        <v>0</v>
      </c>
      <c r="BE104" s="2">
        <f t="shared" si="19"/>
        <v>0</v>
      </c>
      <c r="BF104" s="2">
        <f t="shared" si="20"/>
        <v>0</v>
      </c>
      <c r="BJ104" s="2" t="str">
        <f t="shared" si="11"/>
        <v/>
      </c>
      <c r="BK104" s="2">
        <f>VLOOKUP(B104,Kraftvärmeprod!$B$1:$BH$550,MATCH($BA$1,Kraftvärmeprod!$B$1:$CC$1,0),FALSE)</f>
        <v>0</v>
      </c>
    </row>
    <row r="105" spans="1:63" ht="15" customHeight="1" x14ac:dyDescent="0.25">
      <c r="A105" s="2" t="s">
        <v>169</v>
      </c>
      <c r="B105" s="2" t="s">
        <v>174</v>
      </c>
      <c r="C105" s="2">
        <v>2017</v>
      </c>
      <c r="D105" s="2" t="s">
        <v>609</v>
      </c>
      <c r="E105" s="2" t="s">
        <v>609</v>
      </c>
      <c r="F105" s="2" t="s">
        <v>609</v>
      </c>
      <c r="G105" s="2" t="s">
        <v>609</v>
      </c>
      <c r="H105" s="2" t="s">
        <v>609</v>
      </c>
      <c r="I105" s="2" t="s">
        <v>609</v>
      </c>
      <c r="J105" s="2" t="s">
        <v>609</v>
      </c>
      <c r="K105" s="2" t="s">
        <v>609</v>
      </c>
      <c r="L105" s="2" t="s">
        <v>609</v>
      </c>
      <c r="M105" s="2" t="s">
        <v>609</v>
      </c>
      <c r="N105" s="2" t="s">
        <v>609</v>
      </c>
      <c r="O105" s="2" t="s">
        <v>609</v>
      </c>
      <c r="P105" s="2" t="s">
        <v>609</v>
      </c>
      <c r="Q105" s="2" t="s">
        <v>609</v>
      </c>
      <c r="R105" s="2" t="s">
        <v>609</v>
      </c>
      <c r="S105" s="2" t="s">
        <v>609</v>
      </c>
      <c r="T105" s="2" t="s">
        <v>609</v>
      </c>
      <c r="U105" s="2" t="s">
        <v>609</v>
      </c>
      <c r="V105" s="2" t="s">
        <v>609</v>
      </c>
      <c r="W105" s="2" t="s">
        <v>609</v>
      </c>
      <c r="X105" s="2" t="s">
        <v>609</v>
      </c>
      <c r="Y105" s="2" t="s">
        <v>609</v>
      </c>
      <c r="Z105" s="2" t="s">
        <v>609</v>
      </c>
      <c r="AA105" s="2" t="s">
        <v>609</v>
      </c>
      <c r="AB105" s="2" t="s">
        <v>609</v>
      </c>
      <c r="AC105" s="2" t="s">
        <v>609</v>
      </c>
      <c r="AD105" s="2" t="s">
        <v>609</v>
      </c>
      <c r="AE105" s="2" t="s">
        <v>609</v>
      </c>
      <c r="AF105" s="2" t="s">
        <v>609</v>
      </c>
      <c r="AG105" s="2" t="s">
        <v>609</v>
      </c>
      <c r="AH105" s="2" t="s">
        <v>609</v>
      </c>
      <c r="AI105" s="2" t="s">
        <v>609</v>
      </c>
      <c r="AJ105" s="2" t="s">
        <v>609</v>
      </c>
      <c r="AK105" s="2" t="s">
        <v>609</v>
      </c>
      <c r="AL105" s="2" t="s">
        <v>609</v>
      </c>
      <c r="AM105" s="2" t="s">
        <v>609</v>
      </c>
      <c r="AN105" s="2" t="s">
        <v>609</v>
      </c>
      <c r="AO105" s="2" t="s">
        <v>609</v>
      </c>
      <c r="AP105" s="2" t="s">
        <v>609</v>
      </c>
      <c r="AQ105" s="2" t="s">
        <v>609</v>
      </c>
      <c r="AR105" s="2" t="s">
        <v>609</v>
      </c>
      <c r="AV105" s="15">
        <f t="shared" si="12"/>
        <v>0</v>
      </c>
      <c r="AW105" s="15">
        <f t="shared" si="13"/>
        <v>0</v>
      </c>
      <c r="AX105" s="16" t="str">
        <f t="shared" si="14"/>
        <v/>
      </c>
      <c r="BA105" s="2">
        <f t="shared" si="15"/>
        <v>0</v>
      </c>
      <c r="BB105" s="2">
        <f t="shared" si="16"/>
        <v>0</v>
      </c>
      <c r="BC105" s="2">
        <f t="shared" si="17"/>
        <v>0</v>
      </c>
      <c r="BD105" s="2">
        <f t="shared" si="18"/>
        <v>0</v>
      </c>
      <c r="BE105" s="2">
        <f t="shared" si="19"/>
        <v>0</v>
      </c>
      <c r="BF105" s="2">
        <f t="shared" si="20"/>
        <v>0</v>
      </c>
      <c r="BJ105" s="2" t="str">
        <f t="shared" si="11"/>
        <v/>
      </c>
      <c r="BK105" s="2">
        <f>VLOOKUP(B105,Kraftvärmeprod!$B$1:$BH$550,MATCH($BA$1,Kraftvärmeprod!$B$1:$CC$1,0),FALSE)</f>
        <v>0</v>
      </c>
    </row>
    <row r="106" spans="1:63" ht="15" customHeight="1" x14ac:dyDescent="0.25">
      <c r="A106" s="2" t="s">
        <v>169</v>
      </c>
      <c r="B106" s="2" t="s">
        <v>175</v>
      </c>
      <c r="C106" s="2">
        <v>2017</v>
      </c>
      <c r="D106" s="2" t="s">
        <v>609</v>
      </c>
      <c r="E106" s="2" t="s">
        <v>609</v>
      </c>
      <c r="F106" s="2" t="s">
        <v>609</v>
      </c>
      <c r="G106" s="2" t="s">
        <v>609</v>
      </c>
      <c r="H106" s="2" t="s">
        <v>609</v>
      </c>
      <c r="I106" s="2" t="s">
        <v>609</v>
      </c>
      <c r="J106" s="2" t="s">
        <v>609</v>
      </c>
      <c r="K106" s="2" t="s">
        <v>609</v>
      </c>
      <c r="L106" s="2" t="s">
        <v>609</v>
      </c>
      <c r="M106" s="2" t="s">
        <v>609</v>
      </c>
      <c r="N106" s="2" t="s">
        <v>609</v>
      </c>
      <c r="O106" s="2" t="s">
        <v>609</v>
      </c>
      <c r="P106" s="2" t="s">
        <v>609</v>
      </c>
      <c r="Q106" s="2" t="s">
        <v>609</v>
      </c>
      <c r="R106" s="2" t="s">
        <v>609</v>
      </c>
      <c r="S106" s="2" t="s">
        <v>609</v>
      </c>
      <c r="T106" s="2" t="s">
        <v>609</v>
      </c>
      <c r="U106" s="2" t="s">
        <v>609</v>
      </c>
      <c r="V106" s="2" t="s">
        <v>609</v>
      </c>
      <c r="W106" s="2" t="s">
        <v>609</v>
      </c>
      <c r="X106" s="2" t="s">
        <v>609</v>
      </c>
      <c r="Y106" s="2" t="s">
        <v>609</v>
      </c>
      <c r="Z106" s="2" t="s">
        <v>609</v>
      </c>
      <c r="AA106" s="2" t="s">
        <v>609</v>
      </c>
      <c r="AB106" s="2" t="s">
        <v>609</v>
      </c>
      <c r="AC106" s="2" t="s">
        <v>609</v>
      </c>
      <c r="AD106" s="2" t="s">
        <v>609</v>
      </c>
      <c r="AE106" s="2" t="s">
        <v>609</v>
      </c>
      <c r="AF106" s="2" t="s">
        <v>609</v>
      </c>
      <c r="AG106" s="2" t="s">
        <v>609</v>
      </c>
      <c r="AH106" s="2" t="s">
        <v>609</v>
      </c>
      <c r="AI106" s="2" t="s">
        <v>609</v>
      </c>
      <c r="AJ106" s="2" t="s">
        <v>609</v>
      </c>
      <c r="AK106" s="2" t="s">
        <v>609</v>
      </c>
      <c r="AL106" s="2" t="s">
        <v>609</v>
      </c>
      <c r="AM106" s="2" t="s">
        <v>609</v>
      </c>
      <c r="AN106" s="2" t="s">
        <v>609</v>
      </c>
      <c r="AO106" s="2" t="s">
        <v>609</v>
      </c>
      <c r="AP106" s="2" t="s">
        <v>609</v>
      </c>
      <c r="AQ106" s="2" t="s">
        <v>609</v>
      </c>
      <c r="AR106" s="2" t="s">
        <v>609</v>
      </c>
      <c r="AV106" s="15">
        <f t="shared" si="12"/>
        <v>0</v>
      </c>
      <c r="AW106" s="15">
        <f t="shared" si="13"/>
        <v>0</v>
      </c>
      <c r="AX106" s="16" t="str">
        <f t="shared" si="14"/>
        <v/>
      </c>
      <c r="BA106" s="2">
        <f t="shared" si="15"/>
        <v>0</v>
      </c>
      <c r="BB106" s="2">
        <f t="shared" si="16"/>
        <v>0</v>
      </c>
      <c r="BC106" s="2">
        <f t="shared" si="17"/>
        <v>0</v>
      </c>
      <c r="BD106" s="2">
        <f t="shared" si="18"/>
        <v>0</v>
      </c>
      <c r="BE106" s="2">
        <f t="shared" si="19"/>
        <v>0</v>
      </c>
      <c r="BF106" s="2">
        <f t="shared" si="20"/>
        <v>0</v>
      </c>
      <c r="BJ106" s="2" t="str">
        <f t="shared" si="11"/>
        <v/>
      </c>
      <c r="BK106" s="2">
        <f>VLOOKUP(B106,Kraftvärmeprod!$B$1:$BH$550,MATCH($BA$1,Kraftvärmeprod!$B$1:$CC$1,0),FALSE)</f>
        <v>0</v>
      </c>
    </row>
    <row r="107" spans="1:63" ht="15" customHeight="1" x14ac:dyDescent="0.25">
      <c r="A107" s="2" t="s">
        <v>169</v>
      </c>
      <c r="B107" s="2" t="s">
        <v>176</v>
      </c>
      <c r="C107" s="2">
        <v>2017</v>
      </c>
      <c r="D107" s="2" t="s">
        <v>609</v>
      </c>
      <c r="E107" s="2" t="s">
        <v>609</v>
      </c>
      <c r="F107" s="2" t="s">
        <v>609</v>
      </c>
      <c r="G107" s="2" t="s">
        <v>609</v>
      </c>
      <c r="H107" s="2" t="s">
        <v>609</v>
      </c>
      <c r="I107" s="2" t="s">
        <v>609</v>
      </c>
      <c r="J107" s="2" t="s">
        <v>609</v>
      </c>
      <c r="K107" s="2" t="s">
        <v>609</v>
      </c>
      <c r="L107" s="2" t="s">
        <v>609</v>
      </c>
      <c r="M107" s="2" t="s">
        <v>609</v>
      </c>
      <c r="N107" s="2" t="s">
        <v>609</v>
      </c>
      <c r="O107" s="2" t="s">
        <v>609</v>
      </c>
      <c r="P107" s="2" t="s">
        <v>609</v>
      </c>
      <c r="Q107" s="2" t="s">
        <v>609</v>
      </c>
      <c r="R107" s="2" t="s">
        <v>609</v>
      </c>
      <c r="S107" s="2" t="s">
        <v>609</v>
      </c>
      <c r="T107" s="2" t="s">
        <v>609</v>
      </c>
      <c r="U107" s="2" t="s">
        <v>609</v>
      </c>
      <c r="V107" s="2" t="s">
        <v>609</v>
      </c>
      <c r="W107" s="2" t="s">
        <v>609</v>
      </c>
      <c r="X107" s="2" t="s">
        <v>609</v>
      </c>
      <c r="Y107" s="2" t="s">
        <v>609</v>
      </c>
      <c r="Z107" s="2" t="s">
        <v>609</v>
      </c>
      <c r="AA107" s="2" t="s">
        <v>609</v>
      </c>
      <c r="AB107" s="2" t="s">
        <v>609</v>
      </c>
      <c r="AC107" s="2" t="s">
        <v>609</v>
      </c>
      <c r="AD107" s="2" t="s">
        <v>609</v>
      </c>
      <c r="AE107" s="2" t="s">
        <v>609</v>
      </c>
      <c r="AF107" s="2" t="s">
        <v>609</v>
      </c>
      <c r="AG107" s="2" t="s">
        <v>609</v>
      </c>
      <c r="AH107" s="2" t="s">
        <v>609</v>
      </c>
      <c r="AI107" s="2" t="s">
        <v>609</v>
      </c>
      <c r="AJ107" s="2" t="s">
        <v>609</v>
      </c>
      <c r="AK107" s="2" t="s">
        <v>609</v>
      </c>
      <c r="AL107" s="2" t="s">
        <v>609</v>
      </c>
      <c r="AM107" s="2" t="s">
        <v>609</v>
      </c>
      <c r="AN107" s="2" t="s">
        <v>609</v>
      </c>
      <c r="AO107" s="2" t="s">
        <v>609</v>
      </c>
      <c r="AP107" s="2" t="s">
        <v>609</v>
      </c>
      <c r="AQ107" s="2" t="s">
        <v>609</v>
      </c>
      <c r="AR107" s="2" t="s">
        <v>609</v>
      </c>
      <c r="AV107" s="15">
        <f t="shared" si="12"/>
        <v>0</v>
      </c>
      <c r="AW107" s="15">
        <f t="shared" si="13"/>
        <v>0</v>
      </c>
      <c r="AX107" s="16" t="str">
        <f t="shared" si="14"/>
        <v/>
      </c>
      <c r="BA107" s="2">
        <f t="shared" si="15"/>
        <v>0</v>
      </c>
      <c r="BB107" s="2">
        <f t="shared" si="16"/>
        <v>0</v>
      </c>
      <c r="BC107" s="2">
        <f t="shared" si="17"/>
        <v>0</v>
      </c>
      <c r="BD107" s="2">
        <f t="shared" si="18"/>
        <v>0</v>
      </c>
      <c r="BE107" s="2">
        <f t="shared" si="19"/>
        <v>0</v>
      </c>
      <c r="BF107" s="2">
        <f t="shared" si="20"/>
        <v>0</v>
      </c>
      <c r="BJ107" s="2" t="str">
        <f t="shared" si="11"/>
        <v/>
      </c>
      <c r="BK107" s="2">
        <f>VLOOKUP(B107,Kraftvärmeprod!$B$1:$BH$550,MATCH($BA$1,Kraftvärmeprod!$B$1:$CC$1,0),FALSE)</f>
        <v>0</v>
      </c>
    </row>
    <row r="108" spans="1:63" ht="15" customHeight="1" x14ac:dyDescent="0.25">
      <c r="A108" s="2" t="s">
        <v>177</v>
      </c>
      <c r="B108" s="2" t="s">
        <v>178</v>
      </c>
      <c r="C108" s="2">
        <v>2017</v>
      </c>
      <c r="D108" s="2">
        <v>30.81</v>
      </c>
      <c r="E108" s="2">
        <v>34.305</v>
      </c>
      <c r="F108" s="2" t="s">
        <v>726</v>
      </c>
      <c r="G108" s="2">
        <v>0.623</v>
      </c>
      <c r="H108" s="2" t="s">
        <v>726</v>
      </c>
      <c r="I108" s="2" t="s">
        <v>726</v>
      </c>
      <c r="J108" s="2" t="s">
        <v>726</v>
      </c>
      <c r="K108" s="2" t="s">
        <v>726</v>
      </c>
      <c r="L108" s="2" t="s">
        <v>726</v>
      </c>
      <c r="M108" s="2" t="s">
        <v>609</v>
      </c>
      <c r="N108" s="2">
        <v>19.352</v>
      </c>
      <c r="O108" s="2" t="s">
        <v>726</v>
      </c>
      <c r="P108" s="2">
        <v>5.4</v>
      </c>
      <c r="Q108" s="2" t="s">
        <v>726</v>
      </c>
      <c r="R108" s="2" t="s">
        <v>726</v>
      </c>
      <c r="S108" s="2" t="s">
        <v>726</v>
      </c>
      <c r="T108" s="2" t="s">
        <v>8</v>
      </c>
      <c r="U108" s="2">
        <v>5.57</v>
      </c>
      <c r="V108" s="2" t="s">
        <v>726</v>
      </c>
      <c r="W108" s="2" t="s">
        <v>726</v>
      </c>
      <c r="X108" s="2" t="s">
        <v>726</v>
      </c>
      <c r="Y108" s="2" t="s">
        <v>726</v>
      </c>
      <c r="Z108" s="2" t="s">
        <v>726</v>
      </c>
      <c r="AA108" s="2" t="s">
        <v>726</v>
      </c>
      <c r="AB108" s="2" t="s">
        <v>726</v>
      </c>
      <c r="AC108" s="2" t="s">
        <v>726</v>
      </c>
      <c r="AD108" s="2" t="s">
        <v>726</v>
      </c>
      <c r="AE108" s="2" t="s">
        <v>727</v>
      </c>
      <c r="AF108" s="2" t="s">
        <v>726</v>
      </c>
      <c r="AG108" s="2" t="s">
        <v>726</v>
      </c>
      <c r="AH108" s="2">
        <v>3.33</v>
      </c>
      <c r="AI108" s="2" t="s">
        <v>726</v>
      </c>
      <c r="AJ108" s="2" t="s">
        <v>726</v>
      </c>
      <c r="AK108" s="2" t="s">
        <v>726</v>
      </c>
      <c r="AL108" s="2">
        <v>0.03</v>
      </c>
      <c r="AM108" s="2">
        <v>0.03</v>
      </c>
      <c r="AN108" s="2" t="s">
        <v>609</v>
      </c>
      <c r="AO108" s="2">
        <v>100</v>
      </c>
      <c r="AP108" s="2" t="s">
        <v>726</v>
      </c>
      <c r="AQ108" s="2" t="s">
        <v>726</v>
      </c>
      <c r="AR108" s="2" t="s">
        <v>726</v>
      </c>
      <c r="AV108" s="15">
        <f t="shared" si="12"/>
        <v>34.305</v>
      </c>
      <c r="AW108" s="15">
        <f t="shared" si="13"/>
        <v>30.81</v>
      </c>
      <c r="AX108" s="16">
        <f t="shared" si="14"/>
        <v>0.8981198076082203</v>
      </c>
      <c r="BA108" s="2">
        <f t="shared" si="15"/>
        <v>3.33</v>
      </c>
      <c r="BB108" s="2">
        <f t="shared" si="16"/>
        <v>3.33</v>
      </c>
      <c r="BC108" s="2">
        <f t="shared" si="17"/>
        <v>0</v>
      </c>
      <c r="BD108" s="2">
        <f t="shared" si="18"/>
        <v>0</v>
      </c>
      <c r="BE108" s="2">
        <f t="shared" si="19"/>
        <v>0</v>
      </c>
      <c r="BF108" s="2">
        <f t="shared" si="20"/>
        <v>0</v>
      </c>
      <c r="BJ108" s="2" t="str">
        <f t="shared" si="11"/>
        <v/>
      </c>
      <c r="BK108" s="2">
        <f>VLOOKUP(B108,Kraftvärmeprod!$B$1:$BH$550,MATCH($BA$1,Kraftvärmeprod!$B$1:$CC$1,0),FALSE)</f>
        <v>0</v>
      </c>
    </row>
    <row r="109" spans="1:63" ht="15" customHeight="1" x14ac:dyDescent="0.25">
      <c r="A109" s="2" t="s">
        <v>177</v>
      </c>
      <c r="B109" s="2" t="s">
        <v>179</v>
      </c>
      <c r="C109" s="2">
        <v>2017</v>
      </c>
      <c r="D109" s="2" t="s">
        <v>743</v>
      </c>
      <c r="E109" s="2" t="s">
        <v>726</v>
      </c>
      <c r="F109" s="2" t="s">
        <v>726</v>
      </c>
      <c r="G109" s="2" t="s">
        <v>726</v>
      </c>
      <c r="H109" s="2" t="s">
        <v>726</v>
      </c>
      <c r="I109" s="2" t="s">
        <v>726</v>
      </c>
      <c r="J109" s="2" t="s">
        <v>726</v>
      </c>
      <c r="K109" s="2" t="s">
        <v>726</v>
      </c>
      <c r="L109" s="2" t="s">
        <v>726</v>
      </c>
      <c r="M109" s="2" t="s">
        <v>609</v>
      </c>
      <c r="N109" s="2" t="s">
        <v>726</v>
      </c>
      <c r="O109" s="2" t="s">
        <v>726</v>
      </c>
      <c r="P109" s="2" t="s">
        <v>726</v>
      </c>
      <c r="Q109" s="2" t="s">
        <v>726</v>
      </c>
      <c r="R109" s="2" t="s">
        <v>726</v>
      </c>
      <c r="S109" s="2" t="s">
        <v>726</v>
      </c>
      <c r="T109" s="2" t="s">
        <v>726</v>
      </c>
      <c r="U109" s="2" t="s">
        <v>726</v>
      </c>
      <c r="V109" s="2" t="s">
        <v>726</v>
      </c>
      <c r="W109" s="2" t="s">
        <v>726</v>
      </c>
      <c r="X109" s="2" t="s">
        <v>726</v>
      </c>
      <c r="Y109" s="2" t="s">
        <v>726</v>
      </c>
      <c r="Z109" s="2" t="s">
        <v>726</v>
      </c>
      <c r="AA109" s="2" t="s">
        <v>726</v>
      </c>
      <c r="AB109" s="2" t="s">
        <v>726</v>
      </c>
      <c r="AC109" s="2" t="s">
        <v>726</v>
      </c>
      <c r="AD109" s="2" t="s">
        <v>726</v>
      </c>
      <c r="AE109" s="2" t="s">
        <v>727</v>
      </c>
      <c r="AF109" s="2" t="s">
        <v>726</v>
      </c>
      <c r="AG109" s="2" t="s">
        <v>726</v>
      </c>
      <c r="AH109" s="2" t="s">
        <v>726</v>
      </c>
      <c r="AI109" s="2" t="s">
        <v>726</v>
      </c>
      <c r="AJ109" s="2" t="s">
        <v>726</v>
      </c>
      <c r="AK109" s="2" t="s">
        <v>726</v>
      </c>
      <c r="AL109" s="2" t="s">
        <v>726</v>
      </c>
      <c r="AM109" s="2" t="s">
        <v>726</v>
      </c>
      <c r="AN109" s="2" t="s">
        <v>609</v>
      </c>
      <c r="AO109" s="2" t="s">
        <v>726</v>
      </c>
      <c r="AP109" s="2" t="s">
        <v>726</v>
      </c>
      <c r="AQ109" s="2" t="s">
        <v>726</v>
      </c>
      <c r="AR109" s="2" t="s">
        <v>726</v>
      </c>
      <c r="AV109" s="15">
        <f t="shared" si="12"/>
        <v>0</v>
      </c>
      <c r="AW109" s="15">
        <f t="shared" si="13"/>
        <v>0</v>
      </c>
      <c r="AX109" s="16" t="str">
        <f t="shared" si="14"/>
        <v/>
      </c>
      <c r="BA109" s="2">
        <f t="shared" si="15"/>
        <v>0</v>
      </c>
      <c r="BB109" s="2">
        <f t="shared" si="16"/>
        <v>0</v>
      </c>
      <c r="BC109" s="2">
        <f t="shared" si="17"/>
        <v>0</v>
      </c>
      <c r="BD109" s="2">
        <f t="shared" si="18"/>
        <v>0</v>
      </c>
      <c r="BE109" s="2">
        <f t="shared" si="19"/>
        <v>0</v>
      </c>
      <c r="BF109" s="2">
        <f t="shared" si="20"/>
        <v>0</v>
      </c>
      <c r="BJ109" s="2" t="str">
        <f t="shared" si="11"/>
        <v/>
      </c>
      <c r="BK109" s="2">
        <f>VLOOKUP(B109,Kraftvärmeprod!$B$1:$BH$550,MATCH($BA$1,Kraftvärmeprod!$B$1:$CC$1,0),FALSE)</f>
        <v>0</v>
      </c>
    </row>
    <row r="110" spans="1:63" ht="15" customHeight="1" x14ac:dyDescent="0.25">
      <c r="A110" s="2" t="s">
        <v>177</v>
      </c>
      <c r="B110" s="2" t="s">
        <v>180</v>
      </c>
      <c r="C110" s="2">
        <v>2017</v>
      </c>
      <c r="D110" s="2">
        <v>2.125</v>
      </c>
      <c r="E110" s="2">
        <v>2.1240000000000001</v>
      </c>
      <c r="F110" s="2" t="s">
        <v>726</v>
      </c>
      <c r="G110" s="2" t="s">
        <v>726</v>
      </c>
      <c r="H110" s="2" t="s">
        <v>726</v>
      </c>
      <c r="I110" s="2" t="s">
        <v>726</v>
      </c>
      <c r="J110" s="2" t="s">
        <v>726</v>
      </c>
      <c r="K110" s="2" t="s">
        <v>726</v>
      </c>
      <c r="L110" s="2" t="s">
        <v>726</v>
      </c>
      <c r="M110" s="2" t="s">
        <v>609</v>
      </c>
      <c r="N110" s="2" t="s">
        <v>726</v>
      </c>
      <c r="O110" s="2" t="s">
        <v>726</v>
      </c>
      <c r="P110" s="2" t="s">
        <v>726</v>
      </c>
      <c r="Q110" s="2" t="s">
        <v>726</v>
      </c>
      <c r="R110" s="2" t="s">
        <v>726</v>
      </c>
      <c r="S110" s="2" t="s">
        <v>726</v>
      </c>
      <c r="T110" s="2" t="s">
        <v>8</v>
      </c>
      <c r="U110" s="2" t="s">
        <v>726</v>
      </c>
      <c r="V110" s="2">
        <v>2.0619999999999998</v>
      </c>
      <c r="W110" s="2" t="s">
        <v>726</v>
      </c>
      <c r="X110" s="2" t="s">
        <v>726</v>
      </c>
      <c r="Y110" s="2" t="s">
        <v>726</v>
      </c>
      <c r="Z110" s="2" t="s">
        <v>726</v>
      </c>
      <c r="AA110" s="2" t="s">
        <v>726</v>
      </c>
      <c r="AB110" s="2" t="s">
        <v>726</v>
      </c>
      <c r="AC110" s="2" t="s">
        <v>726</v>
      </c>
      <c r="AD110" s="2" t="s">
        <v>726</v>
      </c>
      <c r="AE110" s="2" t="s">
        <v>727</v>
      </c>
      <c r="AF110" s="2" t="s">
        <v>726</v>
      </c>
      <c r="AG110" s="2" t="s">
        <v>726</v>
      </c>
      <c r="AH110" s="2" t="s">
        <v>726</v>
      </c>
      <c r="AI110" s="2" t="s">
        <v>726</v>
      </c>
      <c r="AJ110" s="2" t="s">
        <v>726</v>
      </c>
      <c r="AK110" s="2" t="s">
        <v>726</v>
      </c>
      <c r="AL110" s="2">
        <v>6.2E-2</v>
      </c>
      <c r="AM110" s="2">
        <v>6.2E-2</v>
      </c>
      <c r="AN110" s="2" t="s">
        <v>609</v>
      </c>
      <c r="AO110" s="2" t="s">
        <v>726</v>
      </c>
      <c r="AP110" s="2" t="s">
        <v>726</v>
      </c>
      <c r="AQ110" s="2" t="s">
        <v>726</v>
      </c>
      <c r="AR110" s="2" t="s">
        <v>726</v>
      </c>
      <c r="AV110" s="15">
        <f t="shared" si="12"/>
        <v>2.1239999999999997</v>
      </c>
      <c r="AW110" s="15">
        <f t="shared" si="13"/>
        <v>2.125</v>
      </c>
      <c r="AX110" s="16">
        <f t="shared" si="14"/>
        <v>1.0004708097928439</v>
      </c>
      <c r="BA110" s="2">
        <f t="shared" si="15"/>
        <v>0</v>
      </c>
      <c r="BB110" s="2">
        <f t="shared" si="16"/>
        <v>0</v>
      </c>
      <c r="BC110" s="2">
        <f t="shared" si="17"/>
        <v>0</v>
      </c>
      <c r="BD110" s="2">
        <f t="shared" si="18"/>
        <v>0</v>
      </c>
      <c r="BE110" s="2">
        <f t="shared" si="19"/>
        <v>0</v>
      </c>
      <c r="BF110" s="2">
        <f t="shared" si="20"/>
        <v>0</v>
      </c>
      <c r="BJ110" s="2" t="str">
        <f t="shared" si="11"/>
        <v/>
      </c>
      <c r="BK110" s="2">
        <f>VLOOKUP(B110,Kraftvärmeprod!$B$1:$BH$550,MATCH($BA$1,Kraftvärmeprod!$B$1:$CC$1,0),FALSE)</f>
        <v>0</v>
      </c>
    </row>
    <row r="111" spans="1:63" ht="15" customHeight="1" x14ac:dyDescent="0.25">
      <c r="A111" s="2" t="s">
        <v>181</v>
      </c>
      <c r="B111" s="2" t="s">
        <v>182</v>
      </c>
      <c r="C111" s="2">
        <v>2017</v>
      </c>
      <c r="D111" s="2">
        <v>13.994999999999999</v>
      </c>
      <c r="E111" s="2">
        <v>13.994</v>
      </c>
      <c r="F111" s="2" t="s">
        <v>726</v>
      </c>
      <c r="G111" s="2">
        <v>0.4</v>
      </c>
      <c r="H111" s="2" t="s">
        <v>726</v>
      </c>
      <c r="I111" s="2" t="s">
        <v>726</v>
      </c>
      <c r="J111" s="2" t="s">
        <v>726</v>
      </c>
      <c r="K111" s="2" t="s">
        <v>726</v>
      </c>
      <c r="L111" s="2" t="s">
        <v>726</v>
      </c>
      <c r="M111" s="2" t="s">
        <v>734</v>
      </c>
      <c r="N111" s="2">
        <v>13.593999999999999</v>
      </c>
      <c r="O111" s="2" t="s">
        <v>726</v>
      </c>
      <c r="P111" s="2" t="s">
        <v>726</v>
      </c>
      <c r="Q111" s="2" t="s">
        <v>726</v>
      </c>
      <c r="R111" s="2" t="s">
        <v>726</v>
      </c>
      <c r="S111" s="2" t="s">
        <v>726</v>
      </c>
      <c r="T111" s="2" t="s">
        <v>726</v>
      </c>
      <c r="U111" s="2" t="s">
        <v>726</v>
      </c>
      <c r="V111" s="2" t="s">
        <v>726</v>
      </c>
      <c r="W111" s="2" t="s">
        <v>726</v>
      </c>
      <c r="X111" s="2" t="s">
        <v>726</v>
      </c>
      <c r="Y111" s="2" t="s">
        <v>726</v>
      </c>
      <c r="Z111" s="2" t="s">
        <v>726</v>
      </c>
      <c r="AA111" s="2" t="s">
        <v>726</v>
      </c>
      <c r="AB111" s="2" t="s">
        <v>726</v>
      </c>
      <c r="AC111" s="2" t="s">
        <v>726</v>
      </c>
      <c r="AD111" s="2" t="s">
        <v>726</v>
      </c>
      <c r="AE111" s="2" t="s">
        <v>727</v>
      </c>
      <c r="AF111" s="2" t="s">
        <v>726</v>
      </c>
      <c r="AG111" s="2" t="s">
        <v>726</v>
      </c>
      <c r="AH111" s="2" t="s">
        <v>726</v>
      </c>
      <c r="AI111" s="2" t="s">
        <v>726</v>
      </c>
      <c r="AJ111" s="2" t="s">
        <v>726</v>
      </c>
      <c r="AK111" s="2" t="s">
        <v>726</v>
      </c>
      <c r="AL111" s="2" t="s">
        <v>726</v>
      </c>
      <c r="AM111" s="2" t="s">
        <v>726</v>
      </c>
      <c r="AN111" s="2" t="s">
        <v>734</v>
      </c>
      <c r="AO111" s="2">
        <v>0</v>
      </c>
      <c r="AP111" s="2">
        <v>0</v>
      </c>
      <c r="AQ111" s="2">
        <v>0</v>
      </c>
      <c r="AR111" s="2">
        <v>0</v>
      </c>
      <c r="AV111" s="15">
        <f t="shared" si="12"/>
        <v>13.994</v>
      </c>
      <c r="AW111" s="15">
        <f t="shared" si="13"/>
        <v>13.994999999999999</v>
      </c>
      <c r="AX111" s="16">
        <f t="shared" si="14"/>
        <v>1.0000714591967985</v>
      </c>
      <c r="BA111" s="2">
        <f t="shared" si="15"/>
        <v>0</v>
      </c>
      <c r="BB111" s="2">
        <f t="shared" si="16"/>
        <v>0</v>
      </c>
      <c r="BC111" s="2">
        <f t="shared" si="17"/>
        <v>0</v>
      </c>
      <c r="BD111" s="2">
        <f t="shared" si="18"/>
        <v>0</v>
      </c>
      <c r="BE111" s="2">
        <f t="shared" si="19"/>
        <v>0</v>
      </c>
      <c r="BF111" s="2">
        <f t="shared" si="20"/>
        <v>0</v>
      </c>
      <c r="BJ111" s="2" t="str">
        <f t="shared" si="11"/>
        <v/>
      </c>
      <c r="BK111" s="2">
        <f>VLOOKUP(B111,Kraftvärmeprod!$B$1:$BH$550,MATCH($BA$1,Kraftvärmeprod!$B$1:$CC$1,0),FALSE)</f>
        <v>0</v>
      </c>
    </row>
    <row r="112" spans="1:63" ht="15" customHeight="1" x14ac:dyDescent="0.25">
      <c r="A112" s="2" t="s">
        <v>181</v>
      </c>
      <c r="B112" s="2" t="s">
        <v>183</v>
      </c>
      <c r="C112" s="2">
        <v>2017</v>
      </c>
      <c r="D112" s="2">
        <v>0.2</v>
      </c>
      <c r="E112" s="2">
        <v>0.20599999999999999</v>
      </c>
      <c r="F112" s="2" t="s">
        <v>726</v>
      </c>
      <c r="G112" s="2">
        <v>0.20599999999999999</v>
      </c>
      <c r="H112" s="2" t="s">
        <v>726</v>
      </c>
      <c r="I112" s="2" t="s">
        <v>726</v>
      </c>
      <c r="J112" s="2" t="s">
        <v>726</v>
      </c>
      <c r="K112" s="2" t="s">
        <v>726</v>
      </c>
      <c r="L112" s="2" t="s">
        <v>726</v>
      </c>
      <c r="M112" s="2" t="s">
        <v>726</v>
      </c>
      <c r="N112" s="2" t="s">
        <v>726</v>
      </c>
      <c r="O112" s="2" t="s">
        <v>726</v>
      </c>
      <c r="P112" s="2">
        <v>0</v>
      </c>
      <c r="Q112" s="2" t="s">
        <v>726</v>
      </c>
      <c r="R112" s="2" t="s">
        <v>726</v>
      </c>
      <c r="S112" s="2" t="s">
        <v>726</v>
      </c>
      <c r="T112" s="2" t="s">
        <v>726</v>
      </c>
      <c r="U112" s="2" t="s">
        <v>726</v>
      </c>
      <c r="V112" s="2" t="s">
        <v>726</v>
      </c>
      <c r="W112" s="2" t="s">
        <v>726</v>
      </c>
      <c r="X112" s="2" t="s">
        <v>726</v>
      </c>
      <c r="Y112" s="2" t="s">
        <v>726</v>
      </c>
      <c r="Z112" s="2" t="s">
        <v>726</v>
      </c>
      <c r="AA112" s="2" t="s">
        <v>726</v>
      </c>
      <c r="AB112" s="2" t="s">
        <v>726</v>
      </c>
      <c r="AC112" s="2" t="s">
        <v>726</v>
      </c>
      <c r="AD112" s="2" t="s">
        <v>726</v>
      </c>
      <c r="AE112" s="2" t="s">
        <v>727</v>
      </c>
      <c r="AF112" s="2" t="s">
        <v>726</v>
      </c>
      <c r="AG112" s="2" t="s">
        <v>726</v>
      </c>
      <c r="AH112" s="2" t="s">
        <v>726</v>
      </c>
      <c r="AI112" s="2" t="s">
        <v>726</v>
      </c>
      <c r="AJ112" s="2" t="s">
        <v>726</v>
      </c>
      <c r="AK112" s="2" t="s">
        <v>726</v>
      </c>
      <c r="AL112" s="2" t="s">
        <v>726</v>
      </c>
      <c r="AM112" s="2" t="s">
        <v>726</v>
      </c>
      <c r="AN112" s="2" t="s">
        <v>734</v>
      </c>
      <c r="AO112" s="2">
        <v>0</v>
      </c>
      <c r="AP112" s="2">
        <v>0</v>
      </c>
      <c r="AQ112" s="2">
        <v>0</v>
      </c>
      <c r="AR112" s="2">
        <v>0</v>
      </c>
      <c r="AV112" s="15">
        <f t="shared" si="12"/>
        <v>0.20599999999999999</v>
      </c>
      <c r="AW112" s="15">
        <f t="shared" si="13"/>
        <v>0.2</v>
      </c>
      <c r="AX112" s="16">
        <f t="shared" si="14"/>
        <v>0.97087378640776711</v>
      </c>
      <c r="BA112" s="2">
        <f t="shared" si="15"/>
        <v>0</v>
      </c>
      <c r="BB112" s="2">
        <f t="shared" si="16"/>
        <v>0</v>
      </c>
      <c r="BC112" s="2">
        <f t="shared" si="17"/>
        <v>0</v>
      </c>
      <c r="BD112" s="2">
        <f t="shared" si="18"/>
        <v>0</v>
      </c>
      <c r="BE112" s="2">
        <f t="shared" si="19"/>
        <v>0</v>
      </c>
      <c r="BF112" s="2">
        <f t="shared" si="20"/>
        <v>0</v>
      </c>
      <c r="BJ112" s="2" t="str">
        <f t="shared" si="11"/>
        <v/>
      </c>
      <c r="BK112" s="2">
        <f>VLOOKUP(B112,Kraftvärmeprod!$B$1:$BH$550,MATCH($BA$1,Kraftvärmeprod!$B$1:$CC$1,0),FALSE)</f>
        <v>0</v>
      </c>
    </row>
    <row r="113" spans="1:63" ht="15" customHeight="1" x14ac:dyDescent="0.25">
      <c r="A113" s="2" t="s">
        <v>181</v>
      </c>
      <c r="B113" s="2" t="s">
        <v>184</v>
      </c>
      <c r="C113" s="2">
        <v>2017</v>
      </c>
      <c r="D113" s="2">
        <v>18.271999999999998</v>
      </c>
      <c r="E113" s="2">
        <v>4.3449999999999998</v>
      </c>
      <c r="F113" s="2" t="s">
        <v>726</v>
      </c>
      <c r="G113" s="2">
        <v>7.2999999999999995E-2</v>
      </c>
      <c r="H113" s="2">
        <v>0.63400000000000001</v>
      </c>
      <c r="I113" s="2" t="s">
        <v>726</v>
      </c>
      <c r="J113" s="2" t="s">
        <v>726</v>
      </c>
      <c r="K113" s="2" t="s">
        <v>726</v>
      </c>
      <c r="L113" s="2" t="s">
        <v>726</v>
      </c>
      <c r="M113" s="2" t="s">
        <v>726</v>
      </c>
      <c r="N113" s="2" t="s">
        <v>726</v>
      </c>
      <c r="O113" s="2" t="s">
        <v>726</v>
      </c>
      <c r="P113" s="2" t="s">
        <v>726</v>
      </c>
      <c r="Q113" s="2" t="s">
        <v>726</v>
      </c>
      <c r="R113" s="2" t="s">
        <v>726</v>
      </c>
      <c r="S113" s="2" t="s">
        <v>726</v>
      </c>
      <c r="T113" s="2" t="s">
        <v>726</v>
      </c>
      <c r="U113" s="2" t="s">
        <v>726</v>
      </c>
      <c r="V113" s="2" t="s">
        <v>726</v>
      </c>
      <c r="W113" s="2" t="s">
        <v>726</v>
      </c>
      <c r="X113" s="2" t="s">
        <v>726</v>
      </c>
      <c r="Y113" s="2" t="s">
        <v>726</v>
      </c>
      <c r="Z113" s="2">
        <v>3.6379999999999999</v>
      </c>
      <c r="AA113" s="2" t="s">
        <v>726</v>
      </c>
      <c r="AB113" s="2" t="s">
        <v>726</v>
      </c>
      <c r="AC113" s="2" t="s">
        <v>726</v>
      </c>
      <c r="AD113" s="2" t="s">
        <v>726</v>
      </c>
      <c r="AE113" s="2" t="s">
        <v>727</v>
      </c>
      <c r="AF113" s="2" t="s">
        <v>726</v>
      </c>
      <c r="AG113" s="2" t="s">
        <v>726</v>
      </c>
      <c r="AH113" s="2" t="s">
        <v>726</v>
      </c>
      <c r="AI113" s="2" t="s">
        <v>726</v>
      </c>
      <c r="AJ113" s="2" t="s">
        <v>726</v>
      </c>
      <c r="AK113" s="2" t="s">
        <v>726</v>
      </c>
      <c r="AL113" s="2" t="s">
        <v>726</v>
      </c>
      <c r="AM113" s="2" t="s">
        <v>726</v>
      </c>
      <c r="AN113" s="2" t="s">
        <v>609</v>
      </c>
      <c r="AO113" s="2">
        <v>0</v>
      </c>
      <c r="AP113" s="2">
        <v>0</v>
      </c>
      <c r="AQ113" s="2">
        <v>0</v>
      </c>
      <c r="AR113" s="2">
        <v>0</v>
      </c>
      <c r="AV113" s="15">
        <f t="shared" si="12"/>
        <v>4.3449999999999998</v>
      </c>
      <c r="AW113" s="15">
        <f t="shared" si="13"/>
        <v>18.271999999999998</v>
      </c>
      <c r="AX113" s="16">
        <f t="shared" si="14"/>
        <v>4.2052934407364786</v>
      </c>
      <c r="BA113" s="2">
        <f t="shared" si="15"/>
        <v>0</v>
      </c>
      <c r="BB113" s="2">
        <f t="shared" si="16"/>
        <v>0</v>
      </c>
      <c r="BC113" s="2">
        <f t="shared" si="17"/>
        <v>0</v>
      </c>
      <c r="BD113" s="2">
        <f t="shared" si="18"/>
        <v>0</v>
      </c>
      <c r="BE113" s="2">
        <f t="shared" si="19"/>
        <v>0</v>
      </c>
      <c r="BF113" s="2">
        <f t="shared" si="20"/>
        <v>0</v>
      </c>
      <c r="BJ113" s="2" t="str">
        <f t="shared" si="11"/>
        <v/>
      </c>
      <c r="BK113" s="2">
        <f>VLOOKUP(B113,Kraftvärmeprod!$B$1:$BH$550,MATCH($BA$1,Kraftvärmeprod!$B$1:$CC$1,0),FALSE)</f>
        <v>0</v>
      </c>
    </row>
    <row r="114" spans="1:63" ht="15" customHeight="1" x14ac:dyDescent="0.25">
      <c r="A114" s="2" t="s">
        <v>181</v>
      </c>
      <c r="B114" s="2" t="s">
        <v>185</v>
      </c>
      <c r="C114" s="2">
        <v>2017</v>
      </c>
      <c r="D114" s="2">
        <v>195.661</v>
      </c>
      <c r="E114" s="2">
        <v>244.797</v>
      </c>
      <c r="F114" s="2" t="s">
        <v>726</v>
      </c>
      <c r="G114" s="2" t="s">
        <v>726</v>
      </c>
      <c r="H114" s="2" t="s">
        <v>726</v>
      </c>
      <c r="I114" s="2" t="s">
        <v>726</v>
      </c>
      <c r="J114" s="2" t="s">
        <v>726</v>
      </c>
      <c r="K114" s="2" t="s">
        <v>726</v>
      </c>
      <c r="L114" s="2" t="s">
        <v>726</v>
      </c>
      <c r="M114" s="2" t="s">
        <v>726</v>
      </c>
      <c r="N114" s="2">
        <v>97.7</v>
      </c>
      <c r="O114" s="2">
        <v>70.2</v>
      </c>
      <c r="P114" s="2">
        <v>6.5</v>
      </c>
      <c r="Q114" s="2" t="s">
        <v>726</v>
      </c>
      <c r="R114" s="2" t="s">
        <v>726</v>
      </c>
      <c r="S114" s="2" t="s">
        <v>726</v>
      </c>
      <c r="T114" s="2" t="s">
        <v>726</v>
      </c>
      <c r="U114" s="2" t="s">
        <v>726</v>
      </c>
      <c r="V114" s="2" t="s">
        <v>726</v>
      </c>
      <c r="W114" s="2" t="s">
        <v>726</v>
      </c>
      <c r="X114" s="2" t="s">
        <v>726</v>
      </c>
      <c r="Y114" s="2" t="s">
        <v>726</v>
      </c>
      <c r="Z114" s="2">
        <v>6.6609999999999996</v>
      </c>
      <c r="AA114" s="2" t="s">
        <v>726</v>
      </c>
      <c r="AB114" s="2" t="s">
        <v>726</v>
      </c>
      <c r="AC114" s="2" t="s">
        <v>726</v>
      </c>
      <c r="AD114" s="2" t="s">
        <v>726</v>
      </c>
      <c r="AE114" s="2" t="s">
        <v>727</v>
      </c>
      <c r="AF114" s="2" t="s">
        <v>726</v>
      </c>
      <c r="AG114" s="2">
        <v>1.41</v>
      </c>
      <c r="AH114" s="2">
        <v>27.72</v>
      </c>
      <c r="AI114" s="2">
        <v>34.594000000000001</v>
      </c>
      <c r="AJ114" s="2" t="s">
        <v>735</v>
      </c>
      <c r="AK114" s="2">
        <v>14.2</v>
      </c>
      <c r="AL114" s="2">
        <v>1.2E-2</v>
      </c>
      <c r="AM114" s="2">
        <v>0.04</v>
      </c>
      <c r="AN114" s="2" t="s">
        <v>609</v>
      </c>
      <c r="AO114" s="2">
        <v>100</v>
      </c>
      <c r="AP114" s="2">
        <v>0</v>
      </c>
      <c r="AQ114" s="2">
        <v>0</v>
      </c>
      <c r="AR114" s="2">
        <v>0</v>
      </c>
      <c r="AV114" s="15">
        <f t="shared" si="12"/>
        <v>244.79700000000003</v>
      </c>
      <c r="AW114" s="15">
        <f t="shared" si="13"/>
        <v>195.661</v>
      </c>
      <c r="AX114" s="16">
        <f t="shared" si="14"/>
        <v>0.79927858593038303</v>
      </c>
      <c r="BA114" s="2">
        <f t="shared" si="15"/>
        <v>27.72</v>
      </c>
      <c r="BB114" s="2">
        <f t="shared" si="16"/>
        <v>27.72</v>
      </c>
      <c r="BC114" s="2">
        <f t="shared" si="17"/>
        <v>0</v>
      </c>
      <c r="BD114" s="2">
        <f t="shared" si="18"/>
        <v>0</v>
      </c>
      <c r="BE114" s="2">
        <f t="shared" si="19"/>
        <v>0</v>
      </c>
      <c r="BF114" s="2">
        <f t="shared" si="20"/>
        <v>0</v>
      </c>
      <c r="BJ114" s="2" t="str">
        <f t="shared" si="11"/>
        <v/>
      </c>
      <c r="BK114" s="2">
        <f>VLOOKUP(B114,Kraftvärmeprod!$B$1:$BH$550,MATCH($BA$1,Kraftvärmeprod!$B$1:$CC$1,0),FALSE)</f>
        <v>0</v>
      </c>
    </row>
    <row r="115" spans="1:63" ht="15" customHeight="1" x14ac:dyDescent="0.25">
      <c r="A115" s="2" t="s">
        <v>186</v>
      </c>
      <c r="B115" s="2" t="s">
        <v>187</v>
      </c>
      <c r="C115" s="2">
        <v>2017</v>
      </c>
      <c r="D115" s="2">
        <v>5</v>
      </c>
      <c r="E115" s="2">
        <v>5.5</v>
      </c>
      <c r="F115" s="2" t="s">
        <v>726</v>
      </c>
      <c r="G115" s="2">
        <v>1.5</v>
      </c>
      <c r="H115" s="2" t="s">
        <v>726</v>
      </c>
      <c r="I115" s="2">
        <v>0.1</v>
      </c>
      <c r="J115" s="2" t="s">
        <v>726</v>
      </c>
      <c r="K115" s="2" t="s">
        <v>726</v>
      </c>
      <c r="L115" s="2" t="s">
        <v>726</v>
      </c>
      <c r="M115" s="2" t="s">
        <v>734</v>
      </c>
      <c r="N115" s="2" t="s">
        <v>726</v>
      </c>
      <c r="O115" s="2" t="s">
        <v>726</v>
      </c>
      <c r="P115" s="2" t="s">
        <v>726</v>
      </c>
      <c r="Q115" s="2" t="s">
        <v>726</v>
      </c>
      <c r="R115" s="2" t="s">
        <v>726</v>
      </c>
      <c r="S115" s="2" t="s">
        <v>726</v>
      </c>
      <c r="T115" s="2" t="s">
        <v>726</v>
      </c>
      <c r="U115" s="2">
        <v>3.9</v>
      </c>
      <c r="V115" s="2" t="s">
        <v>726</v>
      </c>
      <c r="W115" s="2" t="s">
        <v>726</v>
      </c>
      <c r="X115" s="2" t="s">
        <v>726</v>
      </c>
      <c r="Y115" s="2" t="s">
        <v>726</v>
      </c>
      <c r="Z115" s="2" t="s">
        <v>726</v>
      </c>
      <c r="AA115" s="2" t="s">
        <v>726</v>
      </c>
      <c r="AB115" s="2" t="s">
        <v>726</v>
      </c>
      <c r="AC115" s="2" t="s">
        <v>726</v>
      </c>
      <c r="AD115" s="2" t="s">
        <v>726</v>
      </c>
      <c r="AE115" s="2" t="s">
        <v>727</v>
      </c>
      <c r="AF115" s="2" t="s">
        <v>726</v>
      </c>
      <c r="AG115" s="2" t="s">
        <v>726</v>
      </c>
      <c r="AH115" s="2" t="s">
        <v>726</v>
      </c>
      <c r="AI115" s="2" t="s">
        <v>726</v>
      </c>
      <c r="AJ115" s="2" t="s">
        <v>726</v>
      </c>
      <c r="AK115" s="2" t="s">
        <v>726</v>
      </c>
      <c r="AL115" s="2" t="s">
        <v>726</v>
      </c>
      <c r="AM115" s="2" t="s">
        <v>726</v>
      </c>
      <c r="AN115" s="2" t="s">
        <v>734</v>
      </c>
      <c r="AO115" s="2" t="s">
        <v>726</v>
      </c>
      <c r="AP115" s="2" t="s">
        <v>726</v>
      </c>
      <c r="AQ115" s="2" t="s">
        <v>726</v>
      </c>
      <c r="AR115" s="2" t="s">
        <v>726</v>
      </c>
      <c r="AV115" s="15">
        <f t="shared" si="12"/>
        <v>5.5</v>
      </c>
      <c r="AW115" s="15">
        <f t="shared" si="13"/>
        <v>5</v>
      </c>
      <c r="AX115" s="16">
        <f t="shared" si="14"/>
        <v>0.90909090909090906</v>
      </c>
      <c r="BA115" s="2">
        <f t="shared" si="15"/>
        <v>0</v>
      </c>
      <c r="BB115" s="2">
        <f t="shared" si="16"/>
        <v>0</v>
      </c>
      <c r="BC115" s="2">
        <f t="shared" si="17"/>
        <v>0</v>
      </c>
      <c r="BD115" s="2">
        <f t="shared" si="18"/>
        <v>0</v>
      </c>
      <c r="BE115" s="2">
        <f t="shared" si="19"/>
        <v>0</v>
      </c>
      <c r="BF115" s="2">
        <f t="shared" si="20"/>
        <v>0</v>
      </c>
      <c r="BJ115" s="2" t="str">
        <f t="shared" si="11"/>
        <v/>
      </c>
      <c r="BK115" s="2">
        <f>VLOOKUP(B115,Kraftvärmeprod!$B$1:$BH$550,MATCH($BA$1,Kraftvärmeprod!$B$1:$CC$1,0),FALSE)</f>
        <v>25</v>
      </c>
    </row>
    <row r="116" spans="1:63" ht="15" customHeight="1" x14ac:dyDescent="0.25">
      <c r="A116" s="2" t="s">
        <v>188</v>
      </c>
      <c r="B116" s="2" t="s">
        <v>189</v>
      </c>
      <c r="C116" s="2">
        <v>2017</v>
      </c>
      <c r="D116" s="2">
        <v>1.6859999999999999</v>
      </c>
      <c r="E116" s="2">
        <v>1.6859999999999999</v>
      </c>
      <c r="F116" s="2" t="s">
        <v>726</v>
      </c>
      <c r="G116" s="2">
        <v>3.2000000000000001E-2</v>
      </c>
      <c r="H116" s="2" t="s">
        <v>726</v>
      </c>
      <c r="I116" s="2" t="s">
        <v>726</v>
      </c>
      <c r="J116" s="2" t="s">
        <v>726</v>
      </c>
      <c r="K116" s="2" t="s">
        <v>726</v>
      </c>
      <c r="L116" s="2" t="s">
        <v>726</v>
      </c>
      <c r="M116" s="2" t="s">
        <v>726</v>
      </c>
      <c r="N116" s="2" t="s">
        <v>726</v>
      </c>
      <c r="O116" s="2" t="s">
        <v>726</v>
      </c>
      <c r="P116" s="2" t="s">
        <v>726</v>
      </c>
      <c r="Q116" s="2" t="s">
        <v>726</v>
      </c>
      <c r="R116" s="2" t="s">
        <v>726</v>
      </c>
      <c r="S116" s="2" t="s">
        <v>726</v>
      </c>
      <c r="T116" s="2" t="s">
        <v>726</v>
      </c>
      <c r="U116" s="2" t="s">
        <v>726</v>
      </c>
      <c r="V116" s="2" t="s">
        <v>726</v>
      </c>
      <c r="W116" s="2" t="s">
        <v>726</v>
      </c>
      <c r="X116" s="2" t="s">
        <v>726</v>
      </c>
      <c r="Y116" s="2" t="s">
        <v>726</v>
      </c>
      <c r="Z116" s="2">
        <v>1.6539999999999999</v>
      </c>
      <c r="AA116" s="2" t="s">
        <v>726</v>
      </c>
      <c r="AB116" s="2" t="s">
        <v>726</v>
      </c>
      <c r="AC116" s="2" t="s">
        <v>726</v>
      </c>
      <c r="AD116" s="2" t="s">
        <v>726</v>
      </c>
      <c r="AE116" s="2" t="s">
        <v>609</v>
      </c>
      <c r="AF116" s="2" t="s">
        <v>726</v>
      </c>
      <c r="AG116" s="2" t="s">
        <v>726</v>
      </c>
      <c r="AH116" s="2" t="s">
        <v>726</v>
      </c>
      <c r="AI116" s="2" t="s">
        <v>726</v>
      </c>
      <c r="AJ116" s="2" t="s">
        <v>726</v>
      </c>
      <c r="AK116" s="2" t="s">
        <v>726</v>
      </c>
      <c r="AL116" s="2" t="s">
        <v>726</v>
      </c>
      <c r="AM116" s="2" t="s">
        <v>726</v>
      </c>
      <c r="AN116" s="2" t="s">
        <v>609</v>
      </c>
      <c r="AO116" s="2" t="s">
        <v>726</v>
      </c>
      <c r="AP116" s="2" t="s">
        <v>726</v>
      </c>
      <c r="AQ116" s="2" t="s">
        <v>726</v>
      </c>
      <c r="AR116" s="2" t="s">
        <v>726</v>
      </c>
      <c r="AV116" s="15">
        <f t="shared" si="12"/>
        <v>1.6859999999999999</v>
      </c>
      <c r="AW116" s="15">
        <f t="shared" si="13"/>
        <v>1.6859999999999999</v>
      </c>
      <c r="AX116" s="16">
        <f t="shared" si="14"/>
        <v>1</v>
      </c>
      <c r="BA116" s="2">
        <f t="shared" si="15"/>
        <v>0</v>
      </c>
      <c r="BB116" s="2">
        <f t="shared" si="16"/>
        <v>0</v>
      </c>
      <c r="BC116" s="2">
        <f t="shared" si="17"/>
        <v>0</v>
      </c>
      <c r="BD116" s="2">
        <f t="shared" si="18"/>
        <v>0</v>
      </c>
      <c r="BE116" s="2">
        <f t="shared" si="19"/>
        <v>0</v>
      </c>
      <c r="BF116" s="2">
        <f t="shared" si="20"/>
        <v>0</v>
      </c>
      <c r="BJ116" s="2" t="str">
        <f t="shared" si="11"/>
        <v/>
      </c>
      <c r="BK116" s="2">
        <f>VLOOKUP(B116,Kraftvärmeprod!$B$1:$BH$550,MATCH($BA$1,Kraftvärmeprod!$B$1:$CC$1,0),FALSE)</f>
        <v>74.802999999999997</v>
      </c>
    </row>
    <row r="117" spans="1:63" ht="15" customHeight="1" x14ac:dyDescent="0.25">
      <c r="A117" s="2" t="s">
        <v>190</v>
      </c>
      <c r="B117" s="2" t="s">
        <v>191</v>
      </c>
      <c r="C117" s="2">
        <v>2017</v>
      </c>
      <c r="D117" s="2" t="s">
        <v>726</v>
      </c>
      <c r="E117" s="2" t="s">
        <v>726</v>
      </c>
      <c r="F117" s="2" t="s">
        <v>726</v>
      </c>
      <c r="G117" s="2" t="s">
        <v>726</v>
      </c>
      <c r="H117" s="2" t="s">
        <v>726</v>
      </c>
      <c r="I117" s="2" t="s">
        <v>726</v>
      </c>
      <c r="J117" s="2" t="s">
        <v>726</v>
      </c>
      <c r="K117" s="2" t="s">
        <v>726</v>
      </c>
      <c r="L117" s="2" t="s">
        <v>726</v>
      </c>
      <c r="M117" s="2" t="s">
        <v>609</v>
      </c>
      <c r="N117" s="2" t="s">
        <v>726</v>
      </c>
      <c r="O117" s="2" t="s">
        <v>726</v>
      </c>
      <c r="P117" s="2" t="s">
        <v>726</v>
      </c>
      <c r="Q117" s="2" t="s">
        <v>726</v>
      </c>
      <c r="R117" s="2" t="s">
        <v>726</v>
      </c>
      <c r="S117" s="2" t="s">
        <v>726</v>
      </c>
      <c r="T117" s="2" t="s">
        <v>726</v>
      </c>
      <c r="U117" s="2" t="s">
        <v>726</v>
      </c>
      <c r="V117" s="2" t="s">
        <v>726</v>
      </c>
      <c r="W117" s="2" t="s">
        <v>726</v>
      </c>
      <c r="X117" s="2" t="s">
        <v>726</v>
      </c>
      <c r="Y117" s="2" t="s">
        <v>726</v>
      </c>
      <c r="Z117" s="2" t="s">
        <v>726</v>
      </c>
      <c r="AA117" s="2" t="s">
        <v>726</v>
      </c>
      <c r="AB117" s="2" t="s">
        <v>726</v>
      </c>
      <c r="AC117" s="2" t="s">
        <v>726</v>
      </c>
      <c r="AD117" s="2" t="s">
        <v>726</v>
      </c>
      <c r="AE117" s="2" t="s">
        <v>609</v>
      </c>
      <c r="AF117" s="2" t="s">
        <v>726</v>
      </c>
      <c r="AG117" s="2" t="s">
        <v>726</v>
      </c>
      <c r="AH117" s="2" t="s">
        <v>726</v>
      </c>
      <c r="AI117" s="2" t="s">
        <v>726</v>
      </c>
      <c r="AJ117" s="2" t="s">
        <v>726</v>
      </c>
      <c r="AK117" s="2" t="s">
        <v>726</v>
      </c>
      <c r="AL117" s="2" t="s">
        <v>726</v>
      </c>
      <c r="AM117" s="2" t="s">
        <v>726</v>
      </c>
      <c r="AN117" s="2" t="s">
        <v>609</v>
      </c>
      <c r="AO117" s="2" t="s">
        <v>726</v>
      </c>
      <c r="AP117" s="2" t="s">
        <v>726</v>
      </c>
      <c r="AQ117" s="2" t="s">
        <v>726</v>
      </c>
      <c r="AR117" s="2" t="s">
        <v>726</v>
      </c>
      <c r="AV117" s="15">
        <f t="shared" si="12"/>
        <v>0</v>
      </c>
      <c r="AW117" s="15">
        <f t="shared" si="13"/>
        <v>0</v>
      </c>
      <c r="AX117" s="16" t="str">
        <f t="shared" si="14"/>
        <v/>
      </c>
      <c r="BA117" s="2">
        <f t="shared" si="15"/>
        <v>0</v>
      </c>
      <c r="BB117" s="2">
        <f t="shared" si="16"/>
        <v>0</v>
      </c>
      <c r="BC117" s="2">
        <f t="shared" si="17"/>
        <v>0</v>
      </c>
      <c r="BD117" s="2">
        <f t="shared" si="18"/>
        <v>0</v>
      </c>
      <c r="BE117" s="2">
        <f t="shared" si="19"/>
        <v>0</v>
      </c>
      <c r="BF117" s="2">
        <f t="shared" si="20"/>
        <v>0</v>
      </c>
      <c r="BJ117" s="2" t="str">
        <f t="shared" si="11"/>
        <v/>
      </c>
      <c r="BK117" s="2">
        <f>VLOOKUP(B117,Kraftvärmeprod!$B$1:$BH$550,MATCH($BA$1,Kraftvärmeprod!$B$1:$CC$1,0),FALSE)</f>
        <v>0</v>
      </c>
    </row>
    <row r="118" spans="1:63" ht="15" customHeight="1" x14ac:dyDescent="0.25">
      <c r="A118" s="2" t="s">
        <v>190</v>
      </c>
      <c r="B118" s="2" t="s">
        <v>192</v>
      </c>
      <c r="C118" s="2">
        <v>2017</v>
      </c>
      <c r="D118" s="2">
        <v>669.11</v>
      </c>
      <c r="E118" s="2">
        <v>1043.7080000000001</v>
      </c>
      <c r="F118" s="2" t="s">
        <v>726</v>
      </c>
      <c r="G118" s="2">
        <v>0.433</v>
      </c>
      <c r="H118" s="2" t="s">
        <v>726</v>
      </c>
      <c r="I118" s="2">
        <v>5.9349999999999996</v>
      </c>
      <c r="J118" s="2">
        <v>45.904000000000003</v>
      </c>
      <c r="K118" s="2" t="s">
        <v>726</v>
      </c>
      <c r="L118" s="2" t="s">
        <v>726</v>
      </c>
      <c r="M118" s="2" t="s">
        <v>734</v>
      </c>
      <c r="N118" s="2" t="s">
        <v>726</v>
      </c>
      <c r="O118" s="2" t="s">
        <v>726</v>
      </c>
      <c r="P118" s="2" t="s">
        <v>726</v>
      </c>
      <c r="Q118" s="2" t="s">
        <v>726</v>
      </c>
      <c r="R118" s="2" t="s">
        <v>726</v>
      </c>
      <c r="S118" s="2" t="s">
        <v>726</v>
      </c>
      <c r="T118" s="2" t="s">
        <v>8</v>
      </c>
      <c r="U118" s="2">
        <v>107.02</v>
      </c>
      <c r="V118" s="2" t="s">
        <v>726</v>
      </c>
      <c r="W118" s="2" t="s">
        <v>726</v>
      </c>
      <c r="X118" s="2" t="s">
        <v>726</v>
      </c>
      <c r="Y118" s="2" t="s">
        <v>726</v>
      </c>
      <c r="Z118" s="2">
        <v>15.154</v>
      </c>
      <c r="AA118" s="2" t="s">
        <v>726</v>
      </c>
      <c r="AB118" s="2" t="s">
        <v>726</v>
      </c>
      <c r="AC118" s="2" t="s">
        <v>726</v>
      </c>
      <c r="AD118" s="2">
        <v>3</v>
      </c>
      <c r="AE118" s="2" t="s">
        <v>744</v>
      </c>
      <c r="AF118" s="2">
        <v>33</v>
      </c>
      <c r="AG118" s="2">
        <v>14.961</v>
      </c>
      <c r="AH118" s="2">
        <v>368.02300000000002</v>
      </c>
      <c r="AI118" s="2">
        <v>486.27800000000002</v>
      </c>
      <c r="AJ118" s="2" t="s">
        <v>732</v>
      </c>
      <c r="AK118" s="2">
        <v>141.995</v>
      </c>
      <c r="AL118" s="2" t="s">
        <v>726</v>
      </c>
      <c r="AM118" s="2" t="s">
        <v>726</v>
      </c>
      <c r="AN118" s="2" t="s">
        <v>609</v>
      </c>
      <c r="AO118" s="2">
        <v>0</v>
      </c>
      <c r="AP118" s="2">
        <v>98.9</v>
      </c>
      <c r="AQ118" s="2">
        <v>1.1000000000000001</v>
      </c>
      <c r="AR118" s="2" t="s">
        <v>726</v>
      </c>
      <c r="AV118" s="15">
        <f t="shared" si="12"/>
        <v>1043.7080000000001</v>
      </c>
      <c r="AW118" s="15">
        <f t="shared" si="13"/>
        <v>669.11</v>
      </c>
      <c r="AX118" s="16">
        <f t="shared" si="14"/>
        <v>0.64108927017901551</v>
      </c>
      <c r="BA118" s="2">
        <f t="shared" si="15"/>
        <v>368.02300000000002</v>
      </c>
      <c r="BB118" s="2">
        <f t="shared" si="16"/>
        <v>0</v>
      </c>
      <c r="BC118" s="2">
        <f t="shared" si="17"/>
        <v>363.97474700000004</v>
      </c>
      <c r="BD118" s="2">
        <f t="shared" si="18"/>
        <v>4.0482530000000008</v>
      </c>
      <c r="BE118" s="2">
        <f t="shared" si="19"/>
        <v>0</v>
      </c>
      <c r="BF118" s="2">
        <f t="shared" si="20"/>
        <v>0</v>
      </c>
      <c r="BJ118" s="2" t="str">
        <f t="shared" si="11"/>
        <v/>
      </c>
      <c r="BK118" s="2">
        <f>VLOOKUP(B118,Kraftvärmeprod!$B$1:$BH$550,MATCH($BA$1,Kraftvärmeprod!$B$1:$CC$1,0),FALSE)</f>
        <v>55.34</v>
      </c>
    </row>
    <row r="119" spans="1:63" ht="15" customHeight="1" x14ac:dyDescent="0.25">
      <c r="A119" s="2" t="s">
        <v>190</v>
      </c>
      <c r="B119" s="2" t="s">
        <v>193</v>
      </c>
      <c r="C119" s="2">
        <v>2017</v>
      </c>
      <c r="D119" s="2">
        <v>0</v>
      </c>
      <c r="E119" s="2">
        <v>0</v>
      </c>
      <c r="F119" s="2" t="s">
        <v>726</v>
      </c>
      <c r="G119" s="2" t="s">
        <v>726</v>
      </c>
      <c r="H119" s="2" t="s">
        <v>726</v>
      </c>
      <c r="I119" s="2" t="s">
        <v>726</v>
      </c>
      <c r="J119" s="2" t="s">
        <v>726</v>
      </c>
      <c r="K119" s="2" t="s">
        <v>726</v>
      </c>
      <c r="L119" s="2" t="s">
        <v>726</v>
      </c>
      <c r="M119" s="2" t="s">
        <v>609</v>
      </c>
      <c r="N119" s="2" t="s">
        <v>726</v>
      </c>
      <c r="O119" s="2" t="s">
        <v>726</v>
      </c>
      <c r="P119" s="2" t="s">
        <v>726</v>
      </c>
      <c r="Q119" s="2" t="s">
        <v>726</v>
      </c>
      <c r="R119" s="2" t="s">
        <v>726</v>
      </c>
      <c r="S119" s="2" t="s">
        <v>726</v>
      </c>
      <c r="T119" s="2" t="s">
        <v>726</v>
      </c>
      <c r="U119" s="2" t="s">
        <v>726</v>
      </c>
      <c r="V119" s="2" t="s">
        <v>726</v>
      </c>
      <c r="W119" s="2" t="s">
        <v>726</v>
      </c>
      <c r="X119" s="2" t="s">
        <v>726</v>
      </c>
      <c r="Y119" s="2" t="s">
        <v>726</v>
      </c>
      <c r="Z119" s="2" t="s">
        <v>726</v>
      </c>
      <c r="AA119" s="2" t="s">
        <v>726</v>
      </c>
      <c r="AB119" s="2" t="s">
        <v>726</v>
      </c>
      <c r="AC119" s="2" t="s">
        <v>726</v>
      </c>
      <c r="AD119" s="2" t="s">
        <v>726</v>
      </c>
      <c r="AE119" s="2" t="s">
        <v>609</v>
      </c>
      <c r="AF119" s="2" t="s">
        <v>726</v>
      </c>
      <c r="AG119" s="2" t="s">
        <v>726</v>
      </c>
      <c r="AH119" s="2" t="s">
        <v>726</v>
      </c>
      <c r="AI119" s="2">
        <v>0</v>
      </c>
      <c r="AJ119" s="2" t="s">
        <v>732</v>
      </c>
      <c r="AK119" s="2">
        <v>0</v>
      </c>
      <c r="AL119" s="2" t="s">
        <v>726</v>
      </c>
      <c r="AM119" s="2" t="s">
        <v>726</v>
      </c>
      <c r="AN119" s="2" t="s">
        <v>609</v>
      </c>
      <c r="AO119" s="2" t="s">
        <v>726</v>
      </c>
      <c r="AP119" s="2" t="s">
        <v>726</v>
      </c>
      <c r="AQ119" s="2" t="s">
        <v>726</v>
      </c>
      <c r="AR119" s="2" t="s">
        <v>726</v>
      </c>
      <c r="AV119" s="15">
        <f t="shared" si="12"/>
        <v>0</v>
      </c>
      <c r="AW119" s="15">
        <f t="shared" si="13"/>
        <v>0</v>
      </c>
      <c r="AX119" s="16" t="str">
        <f t="shared" si="14"/>
        <v/>
      </c>
      <c r="BA119" s="2">
        <f t="shared" si="15"/>
        <v>0</v>
      </c>
      <c r="BB119" s="2">
        <f t="shared" si="16"/>
        <v>0</v>
      </c>
      <c r="BC119" s="2">
        <f t="shared" si="17"/>
        <v>0</v>
      </c>
      <c r="BD119" s="2">
        <f t="shared" si="18"/>
        <v>0</v>
      </c>
      <c r="BE119" s="2">
        <f t="shared" si="19"/>
        <v>0</v>
      </c>
      <c r="BF119" s="2">
        <f t="shared" si="20"/>
        <v>0</v>
      </c>
      <c r="BJ119" s="2" t="str">
        <f t="shared" si="11"/>
        <v/>
      </c>
      <c r="BK119" s="2">
        <f>VLOOKUP(B119,Kraftvärmeprod!$B$1:$BH$550,MATCH($BA$1,Kraftvärmeprod!$B$1:$CC$1,0),FALSE)</f>
        <v>40.283999999999999</v>
      </c>
    </row>
    <row r="120" spans="1:63" ht="15" customHeight="1" x14ac:dyDescent="0.25">
      <c r="A120" s="2" t="s">
        <v>190</v>
      </c>
      <c r="B120" s="2" t="s">
        <v>190</v>
      </c>
      <c r="C120" s="2">
        <v>2017</v>
      </c>
      <c r="D120" s="2" t="s">
        <v>726</v>
      </c>
      <c r="E120" s="2" t="s">
        <v>726</v>
      </c>
      <c r="F120" s="2" t="s">
        <v>726</v>
      </c>
      <c r="G120" s="2" t="s">
        <v>726</v>
      </c>
      <c r="H120" s="2" t="s">
        <v>726</v>
      </c>
      <c r="I120" s="2" t="s">
        <v>726</v>
      </c>
      <c r="J120" s="2" t="s">
        <v>726</v>
      </c>
      <c r="K120" s="2" t="s">
        <v>726</v>
      </c>
      <c r="L120" s="2" t="s">
        <v>726</v>
      </c>
      <c r="M120" s="2" t="s">
        <v>609</v>
      </c>
      <c r="N120" s="2" t="s">
        <v>726</v>
      </c>
      <c r="O120" s="2" t="s">
        <v>726</v>
      </c>
      <c r="P120" s="2" t="s">
        <v>726</v>
      </c>
      <c r="Q120" s="2" t="s">
        <v>726</v>
      </c>
      <c r="R120" s="2" t="s">
        <v>726</v>
      </c>
      <c r="S120" s="2" t="s">
        <v>726</v>
      </c>
      <c r="T120" s="2" t="s">
        <v>726</v>
      </c>
      <c r="U120" s="2" t="s">
        <v>726</v>
      </c>
      <c r="V120" s="2" t="s">
        <v>726</v>
      </c>
      <c r="W120" s="2" t="s">
        <v>726</v>
      </c>
      <c r="X120" s="2" t="s">
        <v>726</v>
      </c>
      <c r="Y120" s="2" t="s">
        <v>726</v>
      </c>
      <c r="Z120" s="2" t="s">
        <v>726</v>
      </c>
      <c r="AA120" s="2" t="s">
        <v>726</v>
      </c>
      <c r="AB120" s="2" t="s">
        <v>726</v>
      </c>
      <c r="AC120" s="2" t="s">
        <v>726</v>
      </c>
      <c r="AD120" s="2" t="s">
        <v>726</v>
      </c>
      <c r="AE120" s="2" t="s">
        <v>609</v>
      </c>
      <c r="AF120" s="2" t="s">
        <v>726</v>
      </c>
      <c r="AG120" s="2" t="s">
        <v>726</v>
      </c>
      <c r="AH120" s="2" t="s">
        <v>726</v>
      </c>
      <c r="AI120" s="2" t="s">
        <v>726</v>
      </c>
      <c r="AJ120" s="2" t="s">
        <v>726</v>
      </c>
      <c r="AK120" s="2" t="s">
        <v>726</v>
      </c>
      <c r="AL120" s="2" t="s">
        <v>726</v>
      </c>
      <c r="AM120" s="2" t="s">
        <v>726</v>
      </c>
      <c r="AN120" s="2" t="s">
        <v>609</v>
      </c>
      <c r="AO120" s="2" t="s">
        <v>726</v>
      </c>
      <c r="AP120" s="2" t="s">
        <v>726</v>
      </c>
      <c r="AQ120" s="2" t="s">
        <v>726</v>
      </c>
      <c r="AR120" s="2" t="s">
        <v>726</v>
      </c>
      <c r="AV120" s="15">
        <f t="shared" si="12"/>
        <v>0</v>
      </c>
      <c r="AW120" s="15">
        <f t="shared" si="13"/>
        <v>0</v>
      </c>
      <c r="AX120" s="16" t="str">
        <f t="shared" si="14"/>
        <v/>
      </c>
      <c r="BA120" s="2">
        <f t="shared" si="15"/>
        <v>0</v>
      </c>
      <c r="BB120" s="2">
        <f t="shared" si="16"/>
        <v>0</v>
      </c>
      <c r="BC120" s="2">
        <f t="shared" si="17"/>
        <v>0</v>
      </c>
      <c r="BD120" s="2">
        <f t="shared" si="18"/>
        <v>0</v>
      </c>
      <c r="BE120" s="2">
        <f t="shared" si="19"/>
        <v>0</v>
      </c>
      <c r="BF120" s="2">
        <f t="shared" si="20"/>
        <v>0</v>
      </c>
      <c r="BJ120" s="2" t="str">
        <f t="shared" si="11"/>
        <v/>
      </c>
      <c r="BK120" s="2">
        <f>VLOOKUP(B120,Kraftvärmeprod!$B$1:$BH$550,MATCH($BA$1,Kraftvärmeprod!$B$1:$CC$1,0),FALSE)</f>
        <v>0</v>
      </c>
    </row>
    <row r="121" spans="1:63" ht="15" customHeight="1" x14ac:dyDescent="0.25">
      <c r="A121" s="2" t="s">
        <v>190</v>
      </c>
      <c r="B121" s="2" t="s">
        <v>194</v>
      </c>
      <c r="C121" s="2">
        <v>2017</v>
      </c>
      <c r="D121" s="2" t="s">
        <v>726</v>
      </c>
      <c r="E121" s="2" t="s">
        <v>726</v>
      </c>
      <c r="F121" s="2" t="s">
        <v>726</v>
      </c>
      <c r="G121" s="2" t="s">
        <v>726</v>
      </c>
      <c r="H121" s="2" t="s">
        <v>726</v>
      </c>
      <c r="I121" s="2" t="s">
        <v>726</v>
      </c>
      <c r="J121" s="2" t="s">
        <v>726</v>
      </c>
      <c r="K121" s="2" t="s">
        <v>726</v>
      </c>
      <c r="L121" s="2" t="s">
        <v>726</v>
      </c>
      <c r="M121" s="2" t="s">
        <v>609</v>
      </c>
      <c r="N121" s="2" t="s">
        <v>726</v>
      </c>
      <c r="O121" s="2" t="s">
        <v>726</v>
      </c>
      <c r="P121" s="2" t="s">
        <v>726</v>
      </c>
      <c r="Q121" s="2" t="s">
        <v>726</v>
      </c>
      <c r="R121" s="2" t="s">
        <v>726</v>
      </c>
      <c r="S121" s="2" t="s">
        <v>726</v>
      </c>
      <c r="T121" s="2" t="s">
        <v>726</v>
      </c>
      <c r="U121" s="2" t="s">
        <v>726</v>
      </c>
      <c r="V121" s="2" t="s">
        <v>726</v>
      </c>
      <c r="W121" s="2" t="s">
        <v>726</v>
      </c>
      <c r="X121" s="2" t="s">
        <v>726</v>
      </c>
      <c r="Y121" s="2" t="s">
        <v>726</v>
      </c>
      <c r="Z121" s="2" t="s">
        <v>726</v>
      </c>
      <c r="AA121" s="2" t="s">
        <v>726</v>
      </c>
      <c r="AB121" s="2" t="s">
        <v>726</v>
      </c>
      <c r="AC121" s="2" t="s">
        <v>726</v>
      </c>
      <c r="AD121" s="2" t="s">
        <v>726</v>
      </c>
      <c r="AE121" s="2" t="s">
        <v>609</v>
      </c>
      <c r="AF121" s="2" t="s">
        <v>726</v>
      </c>
      <c r="AG121" s="2" t="s">
        <v>726</v>
      </c>
      <c r="AH121" s="2" t="s">
        <v>726</v>
      </c>
      <c r="AI121" s="2" t="s">
        <v>726</v>
      </c>
      <c r="AJ121" s="2" t="s">
        <v>726</v>
      </c>
      <c r="AK121" s="2" t="s">
        <v>726</v>
      </c>
      <c r="AL121" s="2" t="s">
        <v>726</v>
      </c>
      <c r="AM121" s="2" t="s">
        <v>726</v>
      </c>
      <c r="AN121" s="2" t="s">
        <v>609</v>
      </c>
      <c r="AO121" s="2" t="s">
        <v>726</v>
      </c>
      <c r="AP121" s="2" t="s">
        <v>726</v>
      </c>
      <c r="AQ121" s="2" t="s">
        <v>726</v>
      </c>
      <c r="AR121" s="2" t="s">
        <v>726</v>
      </c>
      <c r="AV121" s="15">
        <f t="shared" si="12"/>
        <v>0</v>
      </c>
      <c r="AW121" s="15">
        <f t="shared" si="13"/>
        <v>0</v>
      </c>
      <c r="AX121" s="16" t="str">
        <f t="shared" si="14"/>
        <v/>
      </c>
      <c r="BA121" s="2">
        <f t="shared" si="15"/>
        <v>0</v>
      </c>
      <c r="BB121" s="2">
        <f t="shared" si="16"/>
        <v>0</v>
      </c>
      <c r="BC121" s="2">
        <f t="shared" si="17"/>
        <v>0</v>
      </c>
      <c r="BD121" s="2">
        <f t="shared" si="18"/>
        <v>0</v>
      </c>
      <c r="BE121" s="2">
        <f t="shared" si="19"/>
        <v>0</v>
      </c>
      <c r="BF121" s="2">
        <f t="shared" si="20"/>
        <v>0</v>
      </c>
      <c r="BJ121" s="2" t="str">
        <f t="shared" si="11"/>
        <v/>
      </c>
      <c r="BK121" s="2">
        <f>VLOOKUP(B121,Kraftvärmeprod!$B$1:$BH$550,MATCH($BA$1,Kraftvärmeprod!$B$1:$CC$1,0),FALSE)</f>
        <v>0</v>
      </c>
    </row>
    <row r="122" spans="1:63" ht="15" customHeight="1" x14ac:dyDescent="0.25">
      <c r="A122" s="2" t="s">
        <v>190</v>
      </c>
      <c r="B122" s="2" t="s">
        <v>195</v>
      </c>
      <c r="C122" s="2">
        <v>2017</v>
      </c>
      <c r="D122" s="2" t="s">
        <v>726</v>
      </c>
      <c r="E122" s="2" t="s">
        <v>726</v>
      </c>
      <c r="F122" s="2" t="s">
        <v>726</v>
      </c>
      <c r="G122" s="2" t="s">
        <v>726</v>
      </c>
      <c r="H122" s="2" t="s">
        <v>726</v>
      </c>
      <c r="I122" s="2" t="s">
        <v>726</v>
      </c>
      <c r="J122" s="2" t="s">
        <v>726</v>
      </c>
      <c r="K122" s="2" t="s">
        <v>726</v>
      </c>
      <c r="L122" s="2" t="s">
        <v>726</v>
      </c>
      <c r="M122" s="2" t="s">
        <v>609</v>
      </c>
      <c r="N122" s="2" t="s">
        <v>726</v>
      </c>
      <c r="O122" s="2" t="s">
        <v>726</v>
      </c>
      <c r="P122" s="2" t="s">
        <v>726</v>
      </c>
      <c r="Q122" s="2" t="s">
        <v>726</v>
      </c>
      <c r="R122" s="2" t="s">
        <v>726</v>
      </c>
      <c r="S122" s="2" t="s">
        <v>726</v>
      </c>
      <c r="T122" s="2" t="s">
        <v>726</v>
      </c>
      <c r="U122" s="2" t="s">
        <v>726</v>
      </c>
      <c r="V122" s="2" t="s">
        <v>726</v>
      </c>
      <c r="W122" s="2" t="s">
        <v>726</v>
      </c>
      <c r="X122" s="2" t="s">
        <v>726</v>
      </c>
      <c r="Y122" s="2" t="s">
        <v>726</v>
      </c>
      <c r="Z122" s="2" t="s">
        <v>726</v>
      </c>
      <c r="AA122" s="2" t="s">
        <v>726</v>
      </c>
      <c r="AB122" s="2" t="s">
        <v>726</v>
      </c>
      <c r="AC122" s="2" t="s">
        <v>726</v>
      </c>
      <c r="AD122" s="2" t="s">
        <v>726</v>
      </c>
      <c r="AE122" s="2" t="s">
        <v>609</v>
      </c>
      <c r="AF122" s="2" t="s">
        <v>726</v>
      </c>
      <c r="AG122" s="2" t="s">
        <v>726</v>
      </c>
      <c r="AH122" s="2" t="s">
        <v>726</v>
      </c>
      <c r="AI122" s="2" t="s">
        <v>726</v>
      </c>
      <c r="AJ122" s="2" t="s">
        <v>726</v>
      </c>
      <c r="AK122" s="2" t="s">
        <v>726</v>
      </c>
      <c r="AL122" s="2" t="s">
        <v>726</v>
      </c>
      <c r="AM122" s="2" t="s">
        <v>726</v>
      </c>
      <c r="AN122" s="2" t="s">
        <v>609</v>
      </c>
      <c r="AO122" s="2" t="s">
        <v>726</v>
      </c>
      <c r="AP122" s="2" t="s">
        <v>726</v>
      </c>
      <c r="AQ122" s="2" t="s">
        <v>726</v>
      </c>
      <c r="AR122" s="2" t="s">
        <v>726</v>
      </c>
      <c r="AV122" s="15">
        <f t="shared" si="12"/>
        <v>0</v>
      </c>
      <c r="AW122" s="15">
        <f t="shared" si="13"/>
        <v>0</v>
      </c>
      <c r="AX122" s="16" t="str">
        <f t="shared" si="14"/>
        <v/>
      </c>
      <c r="BA122" s="2">
        <f t="shared" si="15"/>
        <v>0</v>
      </c>
      <c r="BB122" s="2">
        <f t="shared" si="16"/>
        <v>0</v>
      </c>
      <c r="BC122" s="2">
        <f t="shared" si="17"/>
        <v>0</v>
      </c>
      <c r="BD122" s="2">
        <f t="shared" si="18"/>
        <v>0</v>
      </c>
      <c r="BE122" s="2">
        <f t="shared" si="19"/>
        <v>0</v>
      </c>
      <c r="BF122" s="2">
        <f t="shared" si="20"/>
        <v>0</v>
      </c>
      <c r="BJ122" s="2" t="str">
        <f t="shared" si="11"/>
        <v/>
      </c>
      <c r="BK122" s="2">
        <f>VLOOKUP(B122,Kraftvärmeprod!$B$1:$BH$550,MATCH($BA$1,Kraftvärmeprod!$B$1:$CC$1,0),FALSE)</f>
        <v>0</v>
      </c>
    </row>
    <row r="123" spans="1:63" ht="15" customHeight="1" x14ac:dyDescent="0.25">
      <c r="A123" s="2" t="s">
        <v>190</v>
      </c>
      <c r="B123" s="2" t="s">
        <v>196</v>
      </c>
      <c r="C123" s="2">
        <v>2017</v>
      </c>
      <c r="D123" s="2" t="s">
        <v>726</v>
      </c>
      <c r="E123" s="2" t="s">
        <v>726</v>
      </c>
      <c r="F123" s="2" t="s">
        <v>726</v>
      </c>
      <c r="G123" s="2" t="s">
        <v>726</v>
      </c>
      <c r="H123" s="2" t="s">
        <v>726</v>
      </c>
      <c r="I123" s="2" t="s">
        <v>726</v>
      </c>
      <c r="J123" s="2" t="s">
        <v>726</v>
      </c>
      <c r="K123" s="2" t="s">
        <v>726</v>
      </c>
      <c r="L123" s="2" t="s">
        <v>726</v>
      </c>
      <c r="M123" s="2" t="s">
        <v>609</v>
      </c>
      <c r="N123" s="2" t="s">
        <v>726</v>
      </c>
      <c r="O123" s="2" t="s">
        <v>726</v>
      </c>
      <c r="P123" s="2" t="s">
        <v>726</v>
      </c>
      <c r="Q123" s="2" t="s">
        <v>726</v>
      </c>
      <c r="R123" s="2" t="s">
        <v>726</v>
      </c>
      <c r="S123" s="2" t="s">
        <v>726</v>
      </c>
      <c r="T123" s="2" t="s">
        <v>726</v>
      </c>
      <c r="U123" s="2" t="s">
        <v>726</v>
      </c>
      <c r="V123" s="2" t="s">
        <v>726</v>
      </c>
      <c r="W123" s="2" t="s">
        <v>726</v>
      </c>
      <c r="X123" s="2" t="s">
        <v>726</v>
      </c>
      <c r="Y123" s="2" t="s">
        <v>726</v>
      </c>
      <c r="Z123" s="2" t="s">
        <v>726</v>
      </c>
      <c r="AA123" s="2" t="s">
        <v>726</v>
      </c>
      <c r="AB123" s="2" t="s">
        <v>726</v>
      </c>
      <c r="AC123" s="2" t="s">
        <v>726</v>
      </c>
      <c r="AD123" s="2" t="s">
        <v>726</v>
      </c>
      <c r="AE123" s="2" t="s">
        <v>609</v>
      </c>
      <c r="AF123" s="2" t="s">
        <v>726</v>
      </c>
      <c r="AG123" s="2" t="s">
        <v>726</v>
      </c>
      <c r="AH123" s="2" t="s">
        <v>726</v>
      </c>
      <c r="AI123" s="2" t="s">
        <v>726</v>
      </c>
      <c r="AJ123" s="2" t="s">
        <v>726</v>
      </c>
      <c r="AK123" s="2" t="s">
        <v>726</v>
      </c>
      <c r="AL123" s="2" t="s">
        <v>726</v>
      </c>
      <c r="AM123" s="2" t="s">
        <v>726</v>
      </c>
      <c r="AN123" s="2" t="s">
        <v>609</v>
      </c>
      <c r="AO123" s="2" t="s">
        <v>726</v>
      </c>
      <c r="AP123" s="2" t="s">
        <v>726</v>
      </c>
      <c r="AQ123" s="2" t="s">
        <v>726</v>
      </c>
      <c r="AR123" s="2" t="s">
        <v>726</v>
      </c>
      <c r="AV123" s="15">
        <f t="shared" si="12"/>
        <v>0</v>
      </c>
      <c r="AW123" s="15">
        <f t="shared" si="13"/>
        <v>0</v>
      </c>
      <c r="AX123" s="16" t="str">
        <f t="shared" si="14"/>
        <v/>
      </c>
      <c r="BA123" s="2">
        <f t="shared" si="15"/>
        <v>0</v>
      </c>
      <c r="BB123" s="2">
        <f t="shared" si="16"/>
        <v>0</v>
      </c>
      <c r="BC123" s="2">
        <f t="shared" si="17"/>
        <v>0</v>
      </c>
      <c r="BD123" s="2">
        <f t="shared" si="18"/>
        <v>0</v>
      </c>
      <c r="BE123" s="2">
        <f t="shared" si="19"/>
        <v>0</v>
      </c>
      <c r="BF123" s="2">
        <f t="shared" si="20"/>
        <v>0</v>
      </c>
      <c r="BJ123" s="2" t="str">
        <f t="shared" si="11"/>
        <v/>
      </c>
      <c r="BK123" s="2">
        <f>VLOOKUP(B123,Kraftvärmeprod!$B$1:$BH$550,MATCH($BA$1,Kraftvärmeprod!$B$1:$CC$1,0),FALSE)</f>
        <v>0</v>
      </c>
    </row>
    <row r="124" spans="1:63" ht="15" customHeight="1" x14ac:dyDescent="0.25">
      <c r="A124" s="2" t="s">
        <v>197</v>
      </c>
      <c r="B124" s="2" t="s">
        <v>198</v>
      </c>
      <c r="C124" s="2">
        <v>2017</v>
      </c>
      <c r="D124" s="2">
        <v>40.347000000000001</v>
      </c>
      <c r="E124" s="2">
        <v>153.61000000000001</v>
      </c>
      <c r="F124" s="2" t="s">
        <v>726</v>
      </c>
      <c r="G124" s="2">
        <v>5.22</v>
      </c>
      <c r="H124" s="2" t="s">
        <v>726</v>
      </c>
      <c r="I124" s="2" t="s">
        <v>726</v>
      </c>
      <c r="J124" s="2" t="s">
        <v>726</v>
      </c>
      <c r="K124" s="2" t="s">
        <v>726</v>
      </c>
      <c r="L124" s="2" t="s">
        <v>726</v>
      </c>
      <c r="M124" s="2" t="s">
        <v>745</v>
      </c>
      <c r="N124" s="2">
        <v>98.71</v>
      </c>
      <c r="O124" s="2">
        <v>39.4</v>
      </c>
      <c r="P124" s="2" t="s">
        <v>726</v>
      </c>
      <c r="Q124" s="2" t="s">
        <v>726</v>
      </c>
      <c r="R124" s="2" t="s">
        <v>726</v>
      </c>
      <c r="S124" s="2" t="s">
        <v>726</v>
      </c>
      <c r="T124" s="2" t="s">
        <v>8</v>
      </c>
      <c r="U124" s="2" t="s">
        <v>726</v>
      </c>
      <c r="V124" s="2" t="s">
        <v>726</v>
      </c>
      <c r="W124" s="2" t="s">
        <v>726</v>
      </c>
      <c r="X124" s="2" t="s">
        <v>726</v>
      </c>
      <c r="Y124" s="2" t="s">
        <v>726</v>
      </c>
      <c r="Z124" s="2" t="s">
        <v>726</v>
      </c>
      <c r="AA124" s="2" t="s">
        <v>726</v>
      </c>
      <c r="AB124" s="2" t="s">
        <v>726</v>
      </c>
      <c r="AC124" s="2" t="s">
        <v>726</v>
      </c>
      <c r="AD124" s="2" t="s">
        <v>726</v>
      </c>
      <c r="AE124" s="2" t="s">
        <v>609</v>
      </c>
      <c r="AF124" s="2" t="s">
        <v>726</v>
      </c>
      <c r="AG124" s="2" t="s">
        <v>726</v>
      </c>
      <c r="AH124" s="2">
        <v>10.28</v>
      </c>
      <c r="AI124" s="2" t="s">
        <v>726</v>
      </c>
      <c r="AJ124" s="2" t="s">
        <v>726</v>
      </c>
      <c r="AK124" s="2" t="s">
        <v>726</v>
      </c>
      <c r="AL124" s="2" t="s">
        <v>726</v>
      </c>
      <c r="AM124" s="2" t="s">
        <v>726</v>
      </c>
      <c r="AN124" s="2" t="s">
        <v>609</v>
      </c>
      <c r="AO124" s="2" t="s">
        <v>743</v>
      </c>
      <c r="AP124" s="2" t="s">
        <v>726</v>
      </c>
      <c r="AQ124" s="2" t="s">
        <v>743</v>
      </c>
      <c r="AR124" s="2" t="s">
        <v>726</v>
      </c>
      <c r="AV124" s="15">
        <f t="shared" si="12"/>
        <v>153.60999999999999</v>
      </c>
      <c r="AW124" s="15">
        <f t="shared" si="13"/>
        <v>40.347000000000001</v>
      </c>
      <c r="AX124" s="16">
        <f t="shared" si="14"/>
        <v>0.26265868107545087</v>
      </c>
      <c r="BA124" s="2">
        <f t="shared" si="15"/>
        <v>10.28</v>
      </c>
      <c r="BB124" s="2">
        <f t="shared" si="16"/>
        <v>0</v>
      </c>
      <c r="BC124" s="2">
        <f t="shared" si="17"/>
        <v>0</v>
      </c>
      <c r="BD124" s="2">
        <f t="shared" si="18"/>
        <v>0</v>
      </c>
      <c r="BE124" s="2">
        <f t="shared" si="19"/>
        <v>0</v>
      </c>
      <c r="BF124" s="2">
        <f t="shared" si="20"/>
        <v>10.28</v>
      </c>
      <c r="BJ124" s="2" t="str">
        <f t="shared" si="11"/>
        <v/>
      </c>
      <c r="BK124" s="2">
        <f>VLOOKUP(B124,Kraftvärmeprod!$B$1:$BH$550,MATCH($BA$1,Kraftvärmeprod!$B$1:$CC$1,0),FALSE)</f>
        <v>0</v>
      </c>
    </row>
    <row r="125" spans="1:63" ht="15" customHeight="1" x14ac:dyDescent="0.25">
      <c r="A125" s="2" t="s">
        <v>197</v>
      </c>
      <c r="B125" s="2" t="s">
        <v>199</v>
      </c>
      <c r="C125" s="2">
        <v>2017</v>
      </c>
      <c r="D125" s="2">
        <v>0.15</v>
      </c>
      <c r="E125" s="2">
        <v>0.151</v>
      </c>
      <c r="F125" s="2" t="s">
        <v>726</v>
      </c>
      <c r="G125" s="2">
        <v>1.7000000000000001E-2</v>
      </c>
      <c r="H125" s="2" t="s">
        <v>726</v>
      </c>
      <c r="I125" s="2" t="s">
        <v>726</v>
      </c>
      <c r="J125" s="2" t="s">
        <v>726</v>
      </c>
      <c r="K125" s="2" t="s">
        <v>726</v>
      </c>
      <c r="L125" s="2" t="s">
        <v>726</v>
      </c>
      <c r="M125" s="2" t="s">
        <v>609</v>
      </c>
      <c r="N125" s="2" t="s">
        <v>726</v>
      </c>
      <c r="O125" s="2" t="s">
        <v>726</v>
      </c>
      <c r="P125" s="2" t="s">
        <v>726</v>
      </c>
      <c r="Q125" s="2" t="s">
        <v>726</v>
      </c>
      <c r="R125" s="2" t="s">
        <v>726</v>
      </c>
      <c r="S125" s="2" t="s">
        <v>726</v>
      </c>
      <c r="T125" s="2" t="s">
        <v>726</v>
      </c>
      <c r="U125" s="2">
        <v>0.13400000000000001</v>
      </c>
      <c r="V125" s="2" t="s">
        <v>726</v>
      </c>
      <c r="W125" s="2" t="s">
        <v>726</v>
      </c>
      <c r="X125" s="2" t="s">
        <v>726</v>
      </c>
      <c r="Y125" s="2" t="s">
        <v>726</v>
      </c>
      <c r="Z125" s="2" t="s">
        <v>726</v>
      </c>
      <c r="AA125" s="2" t="s">
        <v>726</v>
      </c>
      <c r="AB125" s="2" t="s">
        <v>726</v>
      </c>
      <c r="AC125" s="2" t="s">
        <v>726</v>
      </c>
      <c r="AD125" s="2" t="s">
        <v>726</v>
      </c>
      <c r="AE125" s="2" t="s">
        <v>609</v>
      </c>
      <c r="AF125" s="2" t="s">
        <v>726</v>
      </c>
      <c r="AG125" s="2" t="s">
        <v>726</v>
      </c>
      <c r="AH125" s="2" t="s">
        <v>726</v>
      </c>
      <c r="AI125" s="2" t="s">
        <v>726</v>
      </c>
      <c r="AJ125" s="2" t="s">
        <v>726</v>
      </c>
      <c r="AK125" s="2" t="s">
        <v>726</v>
      </c>
      <c r="AL125" s="2" t="s">
        <v>726</v>
      </c>
      <c r="AM125" s="2" t="s">
        <v>726</v>
      </c>
      <c r="AN125" s="2" t="s">
        <v>609</v>
      </c>
      <c r="AO125" s="2" t="s">
        <v>726</v>
      </c>
      <c r="AP125" s="2" t="s">
        <v>726</v>
      </c>
      <c r="AQ125" s="2" t="s">
        <v>726</v>
      </c>
      <c r="AR125" s="2" t="s">
        <v>726</v>
      </c>
      <c r="AV125" s="15">
        <f t="shared" si="12"/>
        <v>0.15100000000000002</v>
      </c>
      <c r="AW125" s="15">
        <f t="shared" si="13"/>
        <v>0.15</v>
      </c>
      <c r="AX125" s="16">
        <f t="shared" si="14"/>
        <v>0.99337748344370846</v>
      </c>
      <c r="BA125" s="2">
        <f t="shared" si="15"/>
        <v>0</v>
      </c>
      <c r="BB125" s="2">
        <f t="shared" si="16"/>
        <v>0</v>
      </c>
      <c r="BC125" s="2">
        <f t="shared" si="17"/>
        <v>0</v>
      </c>
      <c r="BD125" s="2">
        <f t="shared" si="18"/>
        <v>0</v>
      </c>
      <c r="BE125" s="2">
        <f t="shared" si="19"/>
        <v>0</v>
      </c>
      <c r="BF125" s="2">
        <f t="shared" si="20"/>
        <v>0</v>
      </c>
      <c r="BJ125" s="2" t="str">
        <f t="shared" si="11"/>
        <v/>
      </c>
      <c r="BK125" s="2">
        <f>VLOOKUP(B125,Kraftvärmeprod!$B$1:$BH$550,MATCH($BA$1,Kraftvärmeprod!$B$1:$CC$1,0),FALSE)</f>
        <v>0</v>
      </c>
    </row>
    <row r="126" spans="1:63" ht="15" customHeight="1" x14ac:dyDescent="0.25">
      <c r="A126" s="2" t="s">
        <v>200</v>
      </c>
      <c r="B126" s="2" t="s">
        <v>201</v>
      </c>
      <c r="C126" s="2">
        <v>2017</v>
      </c>
      <c r="D126" s="2">
        <v>24.9</v>
      </c>
      <c r="E126" s="2">
        <v>32.299999999999997</v>
      </c>
      <c r="F126" s="2" t="s">
        <v>726</v>
      </c>
      <c r="G126" s="2" t="s">
        <v>726</v>
      </c>
      <c r="H126" s="2" t="s">
        <v>726</v>
      </c>
      <c r="I126" s="2" t="s">
        <v>726</v>
      </c>
      <c r="J126" s="2" t="s">
        <v>726</v>
      </c>
      <c r="K126" s="2" t="s">
        <v>726</v>
      </c>
      <c r="L126" s="2" t="s">
        <v>726</v>
      </c>
      <c r="M126" s="2" t="s">
        <v>609</v>
      </c>
      <c r="N126" s="2">
        <v>6.1</v>
      </c>
      <c r="O126" s="2" t="s">
        <v>726</v>
      </c>
      <c r="P126" s="2">
        <v>26.2</v>
      </c>
      <c r="Q126" s="2" t="s">
        <v>726</v>
      </c>
      <c r="R126" s="2" t="s">
        <v>726</v>
      </c>
      <c r="S126" s="2" t="s">
        <v>726</v>
      </c>
      <c r="T126" s="2" t="s">
        <v>726</v>
      </c>
      <c r="U126" s="2" t="s">
        <v>726</v>
      </c>
      <c r="V126" s="2" t="s">
        <v>726</v>
      </c>
      <c r="W126" s="2" t="s">
        <v>726</v>
      </c>
      <c r="X126" s="2" t="s">
        <v>726</v>
      </c>
      <c r="Y126" s="2" t="s">
        <v>726</v>
      </c>
      <c r="Z126" s="2" t="s">
        <v>726</v>
      </c>
      <c r="AA126" s="2" t="s">
        <v>726</v>
      </c>
      <c r="AB126" s="2" t="s">
        <v>726</v>
      </c>
      <c r="AC126" s="2" t="s">
        <v>726</v>
      </c>
      <c r="AD126" s="2" t="s">
        <v>726</v>
      </c>
      <c r="AE126" s="2" t="s">
        <v>727</v>
      </c>
      <c r="AF126" s="2" t="s">
        <v>726</v>
      </c>
      <c r="AG126" s="2" t="s">
        <v>726</v>
      </c>
      <c r="AH126" s="2" t="s">
        <v>726</v>
      </c>
      <c r="AI126" s="2" t="s">
        <v>726</v>
      </c>
      <c r="AJ126" s="2" t="s">
        <v>726</v>
      </c>
      <c r="AK126" s="2" t="s">
        <v>726</v>
      </c>
      <c r="AL126" s="2" t="s">
        <v>726</v>
      </c>
      <c r="AM126" s="2" t="s">
        <v>726</v>
      </c>
      <c r="AN126" s="2" t="s">
        <v>609</v>
      </c>
      <c r="AO126" s="2" t="s">
        <v>726</v>
      </c>
      <c r="AP126" s="2" t="s">
        <v>726</v>
      </c>
      <c r="AQ126" s="2" t="s">
        <v>726</v>
      </c>
      <c r="AR126" s="2" t="s">
        <v>726</v>
      </c>
      <c r="AV126" s="15">
        <f t="shared" si="12"/>
        <v>32.299999999999997</v>
      </c>
      <c r="AW126" s="15">
        <f t="shared" si="13"/>
        <v>24.9</v>
      </c>
      <c r="AX126" s="16">
        <f t="shared" si="14"/>
        <v>0.77089783281733748</v>
      </c>
      <c r="BA126" s="2">
        <f t="shared" si="15"/>
        <v>0</v>
      </c>
      <c r="BB126" s="2">
        <f t="shared" si="16"/>
        <v>0</v>
      </c>
      <c r="BC126" s="2">
        <f t="shared" si="17"/>
        <v>0</v>
      </c>
      <c r="BD126" s="2">
        <f t="shared" si="18"/>
        <v>0</v>
      </c>
      <c r="BE126" s="2">
        <f t="shared" si="19"/>
        <v>0</v>
      </c>
      <c r="BF126" s="2">
        <f t="shared" si="20"/>
        <v>0</v>
      </c>
      <c r="BJ126" s="2" t="str">
        <f t="shared" si="11"/>
        <v/>
      </c>
      <c r="BK126" s="2">
        <f>VLOOKUP(B126,Kraftvärmeprod!$B$1:$BH$550,MATCH($BA$1,Kraftvärmeprod!$B$1:$CC$1,0),FALSE)</f>
        <v>0</v>
      </c>
    </row>
    <row r="127" spans="1:63" ht="15" customHeight="1" x14ac:dyDescent="0.25">
      <c r="A127" s="2" t="s">
        <v>202</v>
      </c>
      <c r="B127" s="2" t="s">
        <v>203</v>
      </c>
      <c r="C127" s="2">
        <v>2017</v>
      </c>
      <c r="D127" s="2">
        <v>15.2</v>
      </c>
      <c r="E127" s="2">
        <v>18.233000000000001</v>
      </c>
      <c r="F127" s="2" t="s">
        <v>726</v>
      </c>
      <c r="G127" s="2">
        <v>0.47799999999999998</v>
      </c>
      <c r="H127" s="2" t="s">
        <v>726</v>
      </c>
      <c r="I127" s="2" t="s">
        <v>726</v>
      </c>
      <c r="J127" s="2" t="s">
        <v>726</v>
      </c>
      <c r="K127" s="2" t="s">
        <v>726</v>
      </c>
      <c r="L127" s="2" t="s">
        <v>726</v>
      </c>
      <c r="M127" s="2" t="s">
        <v>746</v>
      </c>
      <c r="N127" s="2" t="s">
        <v>726</v>
      </c>
      <c r="O127" s="2" t="s">
        <v>726</v>
      </c>
      <c r="P127" s="2" t="s">
        <v>726</v>
      </c>
      <c r="Q127" s="2" t="s">
        <v>726</v>
      </c>
      <c r="R127" s="2" t="s">
        <v>726</v>
      </c>
      <c r="S127" s="2">
        <v>14.613</v>
      </c>
      <c r="T127" s="2" t="s">
        <v>8</v>
      </c>
      <c r="U127" s="2" t="s">
        <v>726</v>
      </c>
      <c r="V127" s="2" t="s">
        <v>726</v>
      </c>
      <c r="W127" s="2" t="s">
        <v>726</v>
      </c>
      <c r="X127" s="2" t="s">
        <v>726</v>
      </c>
      <c r="Y127" s="2" t="s">
        <v>726</v>
      </c>
      <c r="Z127" s="2" t="s">
        <v>726</v>
      </c>
      <c r="AA127" s="2" t="s">
        <v>726</v>
      </c>
      <c r="AB127" s="2" t="s">
        <v>726</v>
      </c>
      <c r="AC127" s="2" t="s">
        <v>726</v>
      </c>
      <c r="AD127" s="2" t="s">
        <v>726</v>
      </c>
      <c r="AE127" s="2" t="s">
        <v>727</v>
      </c>
      <c r="AF127" s="2" t="s">
        <v>726</v>
      </c>
      <c r="AG127" s="2" t="s">
        <v>726</v>
      </c>
      <c r="AH127" s="2">
        <v>3.1419999999999999</v>
      </c>
      <c r="AI127" s="2" t="s">
        <v>726</v>
      </c>
      <c r="AJ127" s="2" t="s">
        <v>726</v>
      </c>
      <c r="AK127" s="2" t="s">
        <v>726</v>
      </c>
      <c r="AL127" s="2" t="s">
        <v>726</v>
      </c>
      <c r="AM127" s="2" t="s">
        <v>726</v>
      </c>
      <c r="AN127" s="2" t="s">
        <v>609</v>
      </c>
      <c r="AO127" s="2">
        <v>100</v>
      </c>
      <c r="AP127" s="2" t="s">
        <v>726</v>
      </c>
      <c r="AQ127" s="2" t="s">
        <v>726</v>
      </c>
      <c r="AR127" s="2" t="s">
        <v>726</v>
      </c>
      <c r="AV127" s="15">
        <f t="shared" si="12"/>
        <v>18.233000000000001</v>
      </c>
      <c r="AW127" s="15">
        <f t="shared" si="13"/>
        <v>15.2</v>
      </c>
      <c r="AX127" s="16">
        <f t="shared" si="14"/>
        <v>0.83365326605605217</v>
      </c>
      <c r="BA127" s="2">
        <f t="shared" si="15"/>
        <v>3.1419999999999999</v>
      </c>
      <c r="BB127" s="2">
        <f t="shared" si="16"/>
        <v>3.1419999999999999</v>
      </c>
      <c r="BC127" s="2">
        <f t="shared" si="17"/>
        <v>0</v>
      </c>
      <c r="BD127" s="2">
        <f t="shared" si="18"/>
        <v>0</v>
      </c>
      <c r="BE127" s="2">
        <f t="shared" si="19"/>
        <v>0</v>
      </c>
      <c r="BF127" s="2">
        <f t="shared" si="20"/>
        <v>0</v>
      </c>
      <c r="BJ127" s="2" t="str">
        <f t="shared" si="11"/>
        <v/>
      </c>
      <c r="BK127" s="2">
        <f>VLOOKUP(B127,Kraftvärmeprod!$B$1:$BH$550,MATCH($BA$1,Kraftvärmeprod!$B$1:$CC$1,0),FALSE)</f>
        <v>0</v>
      </c>
    </row>
    <row r="128" spans="1:63" ht="15" customHeight="1" x14ac:dyDescent="0.25">
      <c r="A128" s="2" t="s">
        <v>202</v>
      </c>
      <c r="B128" s="2" t="s">
        <v>204</v>
      </c>
      <c r="C128" s="2">
        <v>2017</v>
      </c>
      <c r="D128" s="2">
        <v>56.97</v>
      </c>
      <c r="E128" s="2">
        <v>67.28</v>
      </c>
      <c r="F128" s="2" t="s">
        <v>726</v>
      </c>
      <c r="G128" s="2">
        <v>0.09</v>
      </c>
      <c r="H128" s="2" t="s">
        <v>726</v>
      </c>
      <c r="I128" s="2" t="s">
        <v>726</v>
      </c>
      <c r="J128" s="2">
        <v>3</v>
      </c>
      <c r="K128" s="2" t="s">
        <v>726</v>
      </c>
      <c r="L128" s="2" t="s">
        <v>726</v>
      </c>
      <c r="M128" s="2" t="s">
        <v>609</v>
      </c>
      <c r="N128" s="2" t="s">
        <v>726</v>
      </c>
      <c r="O128" s="2" t="s">
        <v>726</v>
      </c>
      <c r="P128" s="2" t="s">
        <v>726</v>
      </c>
      <c r="Q128" s="2" t="s">
        <v>726</v>
      </c>
      <c r="R128" s="2" t="s">
        <v>726</v>
      </c>
      <c r="S128" s="2">
        <v>55.8</v>
      </c>
      <c r="T128" s="2" t="s">
        <v>8</v>
      </c>
      <c r="U128" s="2" t="s">
        <v>726</v>
      </c>
      <c r="V128" s="2" t="s">
        <v>726</v>
      </c>
      <c r="W128" s="2" t="s">
        <v>726</v>
      </c>
      <c r="X128" s="2" t="s">
        <v>726</v>
      </c>
      <c r="Y128" s="2" t="s">
        <v>726</v>
      </c>
      <c r="Z128" s="2" t="s">
        <v>726</v>
      </c>
      <c r="AA128" s="2" t="s">
        <v>726</v>
      </c>
      <c r="AB128" s="2" t="s">
        <v>726</v>
      </c>
      <c r="AC128" s="2" t="s">
        <v>726</v>
      </c>
      <c r="AD128" s="2" t="s">
        <v>726</v>
      </c>
      <c r="AE128" s="2" t="s">
        <v>727</v>
      </c>
      <c r="AF128" s="2" t="s">
        <v>726</v>
      </c>
      <c r="AG128" s="2" t="s">
        <v>726</v>
      </c>
      <c r="AH128" s="2">
        <v>8.39</v>
      </c>
      <c r="AI128" s="2" t="s">
        <v>726</v>
      </c>
      <c r="AJ128" s="2" t="s">
        <v>726</v>
      </c>
      <c r="AK128" s="2" t="s">
        <v>726</v>
      </c>
      <c r="AL128" s="2" t="s">
        <v>726</v>
      </c>
      <c r="AM128" s="2" t="s">
        <v>726</v>
      </c>
      <c r="AN128" s="2" t="s">
        <v>609</v>
      </c>
      <c r="AO128" s="2">
        <v>100</v>
      </c>
      <c r="AP128" s="2" t="s">
        <v>726</v>
      </c>
      <c r="AQ128" s="2" t="s">
        <v>726</v>
      </c>
      <c r="AR128" s="2" t="s">
        <v>726</v>
      </c>
      <c r="AV128" s="15">
        <f t="shared" si="12"/>
        <v>67.28</v>
      </c>
      <c r="AW128" s="15">
        <f t="shared" si="13"/>
        <v>56.97</v>
      </c>
      <c r="AX128" s="16">
        <f t="shared" si="14"/>
        <v>0.84675980975029719</v>
      </c>
      <c r="BA128" s="2">
        <f t="shared" si="15"/>
        <v>8.39</v>
      </c>
      <c r="BB128" s="2">
        <f t="shared" si="16"/>
        <v>8.39</v>
      </c>
      <c r="BC128" s="2">
        <f t="shared" si="17"/>
        <v>0</v>
      </c>
      <c r="BD128" s="2">
        <f t="shared" si="18"/>
        <v>0</v>
      </c>
      <c r="BE128" s="2">
        <f t="shared" si="19"/>
        <v>0</v>
      </c>
      <c r="BF128" s="2">
        <f t="shared" si="20"/>
        <v>0</v>
      </c>
      <c r="BJ128" s="2" t="str">
        <f t="shared" si="11"/>
        <v/>
      </c>
      <c r="BK128" s="2">
        <f>VLOOKUP(B128,Kraftvärmeprod!$B$1:$BH$550,MATCH($BA$1,Kraftvärmeprod!$B$1:$CC$1,0),FALSE)</f>
        <v>0</v>
      </c>
    </row>
    <row r="129" spans="1:63" ht="15" customHeight="1" x14ac:dyDescent="0.25">
      <c r="A129" s="2" t="s">
        <v>202</v>
      </c>
      <c r="B129" s="2" t="s">
        <v>205</v>
      </c>
      <c r="C129" s="2">
        <v>2017</v>
      </c>
      <c r="D129" s="2">
        <v>0.25700000000000001</v>
      </c>
      <c r="E129" s="2">
        <v>0.32300000000000001</v>
      </c>
      <c r="F129" s="2" t="s">
        <v>726</v>
      </c>
      <c r="G129" s="2">
        <v>2.3E-2</v>
      </c>
      <c r="H129" s="2" t="s">
        <v>726</v>
      </c>
      <c r="I129" s="2" t="s">
        <v>726</v>
      </c>
      <c r="J129" s="2" t="s">
        <v>726</v>
      </c>
      <c r="K129" s="2" t="s">
        <v>726</v>
      </c>
      <c r="L129" s="2" t="s">
        <v>726</v>
      </c>
      <c r="M129" s="2" t="s">
        <v>609</v>
      </c>
      <c r="N129" s="2" t="s">
        <v>726</v>
      </c>
      <c r="O129" s="2" t="s">
        <v>726</v>
      </c>
      <c r="P129" s="2" t="s">
        <v>726</v>
      </c>
      <c r="Q129" s="2" t="s">
        <v>726</v>
      </c>
      <c r="R129" s="2" t="s">
        <v>726</v>
      </c>
      <c r="S129" s="2" t="s">
        <v>726</v>
      </c>
      <c r="T129" s="2" t="s">
        <v>726</v>
      </c>
      <c r="U129" s="2">
        <v>0.3</v>
      </c>
      <c r="V129" s="2" t="s">
        <v>726</v>
      </c>
      <c r="W129" s="2" t="s">
        <v>726</v>
      </c>
      <c r="X129" s="2" t="s">
        <v>726</v>
      </c>
      <c r="Y129" s="2" t="s">
        <v>726</v>
      </c>
      <c r="Z129" s="2" t="s">
        <v>726</v>
      </c>
      <c r="AA129" s="2" t="s">
        <v>726</v>
      </c>
      <c r="AB129" s="2" t="s">
        <v>726</v>
      </c>
      <c r="AC129" s="2" t="s">
        <v>726</v>
      </c>
      <c r="AD129" s="2" t="s">
        <v>726</v>
      </c>
      <c r="AE129" s="2" t="s">
        <v>727</v>
      </c>
      <c r="AF129" s="2" t="s">
        <v>726</v>
      </c>
      <c r="AG129" s="2" t="s">
        <v>726</v>
      </c>
      <c r="AH129" s="2" t="s">
        <v>726</v>
      </c>
      <c r="AI129" s="2" t="s">
        <v>726</v>
      </c>
      <c r="AJ129" s="2" t="s">
        <v>726</v>
      </c>
      <c r="AK129" s="2" t="s">
        <v>726</v>
      </c>
      <c r="AL129" s="2" t="s">
        <v>726</v>
      </c>
      <c r="AM129" s="2" t="s">
        <v>726</v>
      </c>
      <c r="AN129" s="2" t="s">
        <v>609</v>
      </c>
      <c r="AO129" s="2" t="s">
        <v>726</v>
      </c>
      <c r="AP129" s="2" t="s">
        <v>726</v>
      </c>
      <c r="AQ129" s="2" t="s">
        <v>726</v>
      </c>
      <c r="AR129" s="2" t="s">
        <v>726</v>
      </c>
      <c r="AV129" s="15">
        <f t="shared" si="12"/>
        <v>0.32300000000000001</v>
      </c>
      <c r="AW129" s="15">
        <f t="shared" si="13"/>
        <v>0.25700000000000001</v>
      </c>
      <c r="AX129" s="16">
        <f t="shared" si="14"/>
        <v>0.79566563467492257</v>
      </c>
      <c r="BA129" s="2">
        <f t="shared" si="15"/>
        <v>0</v>
      </c>
      <c r="BB129" s="2">
        <f t="shared" si="16"/>
        <v>0</v>
      </c>
      <c r="BC129" s="2">
        <f t="shared" si="17"/>
        <v>0</v>
      </c>
      <c r="BD129" s="2">
        <f t="shared" si="18"/>
        <v>0</v>
      </c>
      <c r="BE129" s="2">
        <f t="shared" si="19"/>
        <v>0</v>
      </c>
      <c r="BF129" s="2">
        <f t="shared" si="20"/>
        <v>0</v>
      </c>
      <c r="BJ129" s="2" t="str">
        <f t="shared" si="11"/>
        <v/>
      </c>
      <c r="BK129" s="2">
        <f>VLOOKUP(B129,Kraftvärmeprod!$B$1:$BH$550,MATCH($BA$1,Kraftvärmeprod!$B$1:$CC$1,0),FALSE)</f>
        <v>0</v>
      </c>
    </row>
    <row r="130" spans="1:63" ht="15" customHeight="1" x14ac:dyDescent="0.25">
      <c r="A130" s="2" t="s">
        <v>206</v>
      </c>
      <c r="B130" s="2" t="s">
        <v>207</v>
      </c>
      <c r="C130" s="2">
        <v>2017</v>
      </c>
      <c r="D130" s="2">
        <v>276.5</v>
      </c>
      <c r="E130" s="2">
        <v>381.12</v>
      </c>
      <c r="F130" s="2">
        <v>0</v>
      </c>
      <c r="G130" s="2">
        <v>0.92</v>
      </c>
      <c r="H130" s="2">
        <v>0</v>
      </c>
      <c r="I130" s="2">
        <v>0</v>
      </c>
      <c r="J130" s="2">
        <v>18.600000000000001</v>
      </c>
      <c r="K130" s="2" t="s">
        <v>726</v>
      </c>
      <c r="L130" s="2">
        <v>0</v>
      </c>
      <c r="M130" s="2" t="s">
        <v>609</v>
      </c>
      <c r="N130" s="2">
        <v>96.4</v>
      </c>
      <c r="O130" s="2">
        <v>0</v>
      </c>
      <c r="P130" s="2">
        <v>0</v>
      </c>
      <c r="Q130" s="2">
        <v>0</v>
      </c>
      <c r="R130" s="2">
        <v>0</v>
      </c>
      <c r="S130" s="2">
        <v>0</v>
      </c>
      <c r="T130" s="2" t="s">
        <v>726</v>
      </c>
      <c r="U130" s="2">
        <v>0</v>
      </c>
      <c r="V130" s="2">
        <v>0</v>
      </c>
      <c r="W130" s="2">
        <v>0</v>
      </c>
      <c r="X130" s="2">
        <v>0</v>
      </c>
      <c r="Y130" s="2">
        <v>0</v>
      </c>
      <c r="Z130" s="2">
        <v>0</v>
      </c>
      <c r="AA130" s="2">
        <v>0</v>
      </c>
      <c r="AB130" s="2">
        <v>0</v>
      </c>
      <c r="AC130" s="2">
        <v>214.1</v>
      </c>
      <c r="AD130" s="2">
        <v>0.92</v>
      </c>
      <c r="AE130" s="2" t="s">
        <v>744</v>
      </c>
      <c r="AF130" s="2">
        <v>48.98</v>
      </c>
      <c r="AG130" s="2">
        <v>0</v>
      </c>
      <c r="AH130" s="2">
        <v>51.1</v>
      </c>
      <c r="AI130" s="2">
        <v>0</v>
      </c>
      <c r="AJ130" s="2" t="s">
        <v>726</v>
      </c>
      <c r="AK130" s="2">
        <v>0</v>
      </c>
      <c r="AL130" s="2">
        <v>0</v>
      </c>
      <c r="AM130" s="2">
        <v>0</v>
      </c>
      <c r="AN130" s="2" t="s">
        <v>609</v>
      </c>
      <c r="AO130" s="2">
        <v>41.3</v>
      </c>
      <c r="AP130" s="2">
        <v>58.7</v>
      </c>
      <c r="AQ130" s="2">
        <v>0</v>
      </c>
      <c r="AR130" s="2">
        <v>0</v>
      </c>
      <c r="AV130" s="15">
        <f t="shared" si="12"/>
        <v>381.12</v>
      </c>
      <c r="AW130" s="15">
        <f t="shared" si="13"/>
        <v>276.5</v>
      </c>
      <c r="AX130" s="16">
        <f t="shared" si="14"/>
        <v>0.72549328295549953</v>
      </c>
      <c r="BA130" s="2">
        <f t="shared" si="15"/>
        <v>51.1</v>
      </c>
      <c r="BB130" s="2">
        <f t="shared" si="16"/>
        <v>21.104299999999999</v>
      </c>
      <c r="BC130" s="2">
        <f t="shared" si="17"/>
        <v>29.995700000000006</v>
      </c>
      <c r="BD130" s="2">
        <f t="shared" si="18"/>
        <v>0</v>
      </c>
      <c r="BE130" s="2">
        <f t="shared" si="19"/>
        <v>0</v>
      </c>
      <c r="BF130" s="2">
        <f t="shared" si="20"/>
        <v>0</v>
      </c>
      <c r="BJ130" s="2" t="str">
        <f t="shared" ref="BJ130:BJ193" si="21">IF(AND((IFERROR(AO130/1,0)+IFERROR(AP130/1,0)+IFERROR(AQ130/1,0)+IFERROR(AR130/1,0))&gt;0,OR(TYPE(AH130)&lt;&gt;1,AH130=0)),"ja","")</f>
        <v/>
      </c>
      <c r="BK130" s="2">
        <f>VLOOKUP(B130,Kraftvärmeprod!$B$1:$BH$550,MATCH($BA$1,Kraftvärmeprod!$B$1:$CC$1,0),FALSE)</f>
        <v>57.1</v>
      </c>
    </row>
    <row r="131" spans="1:63" ht="15" customHeight="1" x14ac:dyDescent="0.25">
      <c r="A131" s="2" t="s">
        <v>208</v>
      </c>
      <c r="B131" s="2" t="s">
        <v>209</v>
      </c>
      <c r="C131" s="2">
        <v>2017</v>
      </c>
      <c r="D131" s="2">
        <v>3.8</v>
      </c>
      <c r="E131" s="2">
        <v>3.8</v>
      </c>
      <c r="F131" s="2">
        <v>0</v>
      </c>
      <c r="G131" s="2">
        <v>0.2</v>
      </c>
      <c r="H131" s="2">
        <v>0</v>
      </c>
      <c r="I131" s="2">
        <v>0</v>
      </c>
      <c r="J131" s="2">
        <v>0</v>
      </c>
      <c r="K131" s="2" t="s">
        <v>726</v>
      </c>
      <c r="L131" s="2">
        <v>0</v>
      </c>
      <c r="M131" s="2" t="s">
        <v>609</v>
      </c>
      <c r="N131" s="2" t="s">
        <v>726</v>
      </c>
      <c r="O131" s="2" t="s">
        <v>726</v>
      </c>
      <c r="P131" s="2" t="s">
        <v>726</v>
      </c>
      <c r="Q131" s="2" t="s">
        <v>726</v>
      </c>
      <c r="R131" s="2" t="s">
        <v>726</v>
      </c>
      <c r="S131" s="2" t="s">
        <v>726</v>
      </c>
      <c r="T131" s="2" t="s">
        <v>726</v>
      </c>
      <c r="U131" s="2">
        <v>3.6</v>
      </c>
      <c r="V131" s="2">
        <v>0</v>
      </c>
      <c r="W131" s="2">
        <v>0</v>
      </c>
      <c r="X131" s="2">
        <v>0</v>
      </c>
      <c r="Y131" s="2">
        <v>0</v>
      </c>
      <c r="Z131" s="2">
        <v>0</v>
      </c>
      <c r="AA131" s="2">
        <v>0</v>
      </c>
      <c r="AB131" s="2" t="s">
        <v>726</v>
      </c>
      <c r="AC131" s="2" t="s">
        <v>726</v>
      </c>
      <c r="AD131" s="2" t="s">
        <v>726</v>
      </c>
      <c r="AE131" s="2" t="s">
        <v>609</v>
      </c>
      <c r="AF131" s="2" t="s">
        <v>726</v>
      </c>
      <c r="AG131" s="2" t="s">
        <v>726</v>
      </c>
      <c r="AH131" s="2" t="s">
        <v>726</v>
      </c>
      <c r="AI131" s="2" t="s">
        <v>726</v>
      </c>
      <c r="AJ131" s="2" t="s">
        <v>726</v>
      </c>
      <c r="AK131" s="2" t="s">
        <v>726</v>
      </c>
      <c r="AL131" s="2" t="s">
        <v>726</v>
      </c>
      <c r="AM131" s="2" t="s">
        <v>726</v>
      </c>
      <c r="AN131" s="2" t="s">
        <v>609</v>
      </c>
      <c r="AO131" s="2" t="s">
        <v>726</v>
      </c>
      <c r="AP131" s="2" t="s">
        <v>726</v>
      </c>
      <c r="AQ131" s="2" t="s">
        <v>726</v>
      </c>
      <c r="AR131" s="2" t="s">
        <v>726</v>
      </c>
      <c r="AV131" s="15">
        <f t="shared" ref="AV131:AV194" si="22">SUMPRODUCT(F131:AC131)+SUMPRODUCT(AG131:AI131)+IFERROR(AL131/1,0)</f>
        <v>3.8000000000000003</v>
      </c>
      <c r="AW131" s="15">
        <f t="shared" ref="AW131:AW194" si="23">IFERROR(D131/1,0)</f>
        <v>3.8</v>
      </c>
      <c r="AX131" s="16">
        <f t="shared" ref="AX131:AX194" si="24">IFERROR(AW131/AV131,"")</f>
        <v>0.99999999999999989</v>
      </c>
      <c r="BA131" s="2">
        <f t="shared" ref="BA131:BA194" si="25">IFERROR(AH131/1,0)</f>
        <v>0</v>
      </c>
      <c r="BB131" s="2">
        <f t="shared" ref="BB131:BB194" si="26">IFERROR(AO131/100,0)*$BA131</f>
        <v>0</v>
      </c>
      <c r="BC131" s="2">
        <f t="shared" ref="BC131:BC194" si="27">IFERROR(AP131/100,0)*$BA131</f>
        <v>0</v>
      </c>
      <c r="BD131" s="2">
        <f t="shared" ref="BD131:BD194" si="28">IFERROR(AQ131/100,0)*$BA131</f>
        <v>0</v>
      </c>
      <c r="BE131" s="2">
        <f t="shared" ref="BE131:BE194" si="29">IFERROR(AR131/100,0)*$BA131</f>
        <v>0</v>
      </c>
      <c r="BF131" s="2">
        <f t="shared" ref="BF131:BF194" si="30">MAX(BA131-SUM(BB131:BE131),0)</f>
        <v>0</v>
      </c>
      <c r="BJ131" s="2" t="str">
        <f t="shared" si="21"/>
        <v/>
      </c>
      <c r="BK131" s="2">
        <f>VLOOKUP(B131,Kraftvärmeprod!$B$1:$BH$550,MATCH($BA$1,Kraftvärmeprod!$B$1:$CC$1,0),FALSE)</f>
        <v>0</v>
      </c>
    </row>
    <row r="132" spans="1:63" ht="15" customHeight="1" x14ac:dyDescent="0.25">
      <c r="A132" s="2" t="s">
        <v>210</v>
      </c>
      <c r="B132" s="2" t="s">
        <v>211</v>
      </c>
      <c r="C132" s="2">
        <v>2017</v>
      </c>
      <c r="D132" s="2">
        <v>21.074000000000002</v>
      </c>
      <c r="E132" s="2">
        <v>24.617000000000001</v>
      </c>
      <c r="F132" s="2" t="s">
        <v>726</v>
      </c>
      <c r="G132" s="2">
        <v>0.104</v>
      </c>
      <c r="H132" s="2" t="s">
        <v>726</v>
      </c>
      <c r="I132" s="2" t="s">
        <v>726</v>
      </c>
      <c r="J132" s="2" t="s">
        <v>726</v>
      </c>
      <c r="K132" s="2" t="s">
        <v>726</v>
      </c>
      <c r="L132" s="2" t="s">
        <v>726</v>
      </c>
      <c r="M132" s="2" t="s">
        <v>609</v>
      </c>
      <c r="N132" s="2" t="s">
        <v>726</v>
      </c>
      <c r="O132" s="2" t="s">
        <v>726</v>
      </c>
      <c r="P132" s="2">
        <v>4.8170000000000002</v>
      </c>
      <c r="Q132" s="2" t="s">
        <v>726</v>
      </c>
      <c r="R132" s="2" t="s">
        <v>726</v>
      </c>
      <c r="S132" s="2" t="s">
        <v>726</v>
      </c>
      <c r="T132" s="2" t="s">
        <v>726</v>
      </c>
      <c r="U132" s="2">
        <v>2.4180000000000001</v>
      </c>
      <c r="V132" s="2" t="s">
        <v>726</v>
      </c>
      <c r="W132" s="2" t="s">
        <v>726</v>
      </c>
      <c r="X132" s="2" t="s">
        <v>726</v>
      </c>
      <c r="Y132" s="2" t="s">
        <v>726</v>
      </c>
      <c r="Z132" s="2">
        <v>2.109</v>
      </c>
      <c r="AA132" s="2" t="s">
        <v>726</v>
      </c>
      <c r="AB132" s="2">
        <v>15.169</v>
      </c>
      <c r="AC132" s="2" t="s">
        <v>726</v>
      </c>
      <c r="AD132" s="2" t="s">
        <v>726</v>
      </c>
      <c r="AE132" s="2" t="s">
        <v>609</v>
      </c>
      <c r="AF132" s="2" t="s">
        <v>726</v>
      </c>
      <c r="AG132" s="2" t="s">
        <v>726</v>
      </c>
      <c r="AH132" s="2" t="s">
        <v>726</v>
      </c>
      <c r="AI132" s="2" t="s">
        <v>726</v>
      </c>
      <c r="AJ132" s="2" t="s">
        <v>726</v>
      </c>
      <c r="AK132" s="2" t="s">
        <v>726</v>
      </c>
      <c r="AL132" s="2" t="s">
        <v>726</v>
      </c>
      <c r="AM132" s="2" t="s">
        <v>726</v>
      </c>
      <c r="AN132" s="2" t="s">
        <v>609</v>
      </c>
      <c r="AO132" s="2" t="s">
        <v>726</v>
      </c>
      <c r="AP132" s="2" t="s">
        <v>726</v>
      </c>
      <c r="AQ132" s="2" t="s">
        <v>726</v>
      </c>
      <c r="AR132" s="2" t="s">
        <v>726</v>
      </c>
      <c r="AV132" s="15">
        <f t="shared" si="22"/>
        <v>24.617000000000001</v>
      </c>
      <c r="AW132" s="15">
        <f t="shared" si="23"/>
        <v>21.074000000000002</v>
      </c>
      <c r="AX132" s="16">
        <f t="shared" si="24"/>
        <v>0.85607507007352646</v>
      </c>
      <c r="BA132" s="2">
        <f t="shared" si="25"/>
        <v>0</v>
      </c>
      <c r="BB132" s="2">
        <f t="shared" si="26"/>
        <v>0</v>
      </c>
      <c r="BC132" s="2">
        <f t="shared" si="27"/>
        <v>0</v>
      </c>
      <c r="BD132" s="2">
        <f t="shared" si="28"/>
        <v>0</v>
      </c>
      <c r="BE132" s="2">
        <f t="shared" si="29"/>
        <v>0</v>
      </c>
      <c r="BF132" s="2">
        <f t="shared" si="30"/>
        <v>0</v>
      </c>
      <c r="BJ132" s="2" t="str">
        <f t="shared" si="21"/>
        <v/>
      </c>
      <c r="BK132" s="2">
        <f>VLOOKUP(B132,Kraftvärmeprod!$B$1:$BH$550,MATCH($BA$1,Kraftvärmeprod!$B$1:$CC$1,0),FALSE)</f>
        <v>0</v>
      </c>
    </row>
    <row r="133" spans="1:63" ht="15" customHeight="1" x14ac:dyDescent="0.25">
      <c r="A133" s="2" t="s">
        <v>212</v>
      </c>
      <c r="B133" s="2" t="s">
        <v>213</v>
      </c>
      <c r="C133" s="2">
        <v>2017</v>
      </c>
      <c r="D133" s="2" t="s">
        <v>609</v>
      </c>
      <c r="E133" s="2" t="s">
        <v>609</v>
      </c>
      <c r="F133" s="2" t="s">
        <v>609</v>
      </c>
      <c r="G133" s="2" t="s">
        <v>609</v>
      </c>
      <c r="H133" s="2" t="s">
        <v>609</v>
      </c>
      <c r="I133" s="2" t="s">
        <v>609</v>
      </c>
      <c r="J133" s="2" t="s">
        <v>609</v>
      </c>
      <c r="K133" s="2" t="s">
        <v>609</v>
      </c>
      <c r="L133" s="2" t="s">
        <v>609</v>
      </c>
      <c r="M133" s="2" t="s">
        <v>609</v>
      </c>
      <c r="N133" s="2" t="s">
        <v>609</v>
      </c>
      <c r="O133" s="2" t="s">
        <v>609</v>
      </c>
      <c r="P133" s="2" t="s">
        <v>609</v>
      </c>
      <c r="Q133" s="2" t="s">
        <v>609</v>
      </c>
      <c r="R133" s="2" t="s">
        <v>609</v>
      </c>
      <c r="S133" s="2" t="s">
        <v>609</v>
      </c>
      <c r="T133" s="2" t="s">
        <v>609</v>
      </c>
      <c r="U133" s="2" t="s">
        <v>609</v>
      </c>
      <c r="V133" s="2" t="s">
        <v>609</v>
      </c>
      <c r="W133" s="2" t="s">
        <v>609</v>
      </c>
      <c r="X133" s="2" t="s">
        <v>609</v>
      </c>
      <c r="Y133" s="2" t="s">
        <v>609</v>
      </c>
      <c r="Z133" s="2" t="s">
        <v>609</v>
      </c>
      <c r="AA133" s="2" t="s">
        <v>609</v>
      </c>
      <c r="AB133" s="2" t="s">
        <v>609</v>
      </c>
      <c r="AC133" s="2" t="s">
        <v>609</v>
      </c>
      <c r="AD133" s="2" t="s">
        <v>609</v>
      </c>
      <c r="AE133" s="2" t="s">
        <v>609</v>
      </c>
      <c r="AF133" s="2" t="s">
        <v>609</v>
      </c>
      <c r="AG133" s="2" t="s">
        <v>609</v>
      </c>
      <c r="AH133" s="2" t="s">
        <v>609</v>
      </c>
      <c r="AI133" s="2" t="s">
        <v>609</v>
      </c>
      <c r="AJ133" s="2" t="s">
        <v>609</v>
      </c>
      <c r="AK133" s="2" t="s">
        <v>609</v>
      </c>
      <c r="AL133" s="2" t="s">
        <v>609</v>
      </c>
      <c r="AM133" s="2" t="s">
        <v>609</v>
      </c>
      <c r="AN133" s="2" t="s">
        <v>609</v>
      </c>
      <c r="AO133" s="2" t="s">
        <v>609</v>
      </c>
      <c r="AP133" s="2" t="s">
        <v>609</v>
      </c>
      <c r="AQ133" s="2" t="s">
        <v>609</v>
      </c>
      <c r="AR133" s="2" t="s">
        <v>609</v>
      </c>
      <c r="AV133" s="15">
        <f t="shared" si="22"/>
        <v>0</v>
      </c>
      <c r="AW133" s="15">
        <f t="shared" si="23"/>
        <v>0</v>
      </c>
      <c r="AX133" s="16" t="str">
        <f t="shared" si="24"/>
        <v/>
      </c>
      <c r="BA133" s="2">
        <f t="shared" si="25"/>
        <v>0</v>
      </c>
      <c r="BB133" s="2">
        <f t="shared" si="26"/>
        <v>0</v>
      </c>
      <c r="BC133" s="2">
        <f t="shared" si="27"/>
        <v>0</v>
      </c>
      <c r="BD133" s="2">
        <f t="shared" si="28"/>
        <v>0</v>
      </c>
      <c r="BE133" s="2">
        <f t="shared" si="29"/>
        <v>0</v>
      </c>
      <c r="BF133" s="2">
        <f t="shared" si="30"/>
        <v>0</v>
      </c>
      <c r="BJ133" s="2" t="str">
        <f t="shared" si="21"/>
        <v/>
      </c>
      <c r="BK133" s="2">
        <f>VLOOKUP(B133,Kraftvärmeprod!$B$1:$BH$550,MATCH($BA$1,Kraftvärmeprod!$B$1:$CC$1,0),FALSE)</f>
        <v>0</v>
      </c>
    </row>
    <row r="134" spans="1:63" ht="15" customHeight="1" x14ac:dyDescent="0.25">
      <c r="A134" s="2" t="s">
        <v>212</v>
      </c>
      <c r="B134" s="2" t="s">
        <v>214</v>
      </c>
      <c r="C134" s="2">
        <v>2017</v>
      </c>
      <c r="D134" s="2" t="s">
        <v>609</v>
      </c>
      <c r="E134" s="2" t="s">
        <v>609</v>
      </c>
      <c r="F134" s="2" t="s">
        <v>609</v>
      </c>
      <c r="G134" s="2" t="s">
        <v>609</v>
      </c>
      <c r="H134" s="2" t="s">
        <v>609</v>
      </c>
      <c r="I134" s="2" t="s">
        <v>609</v>
      </c>
      <c r="J134" s="2" t="s">
        <v>609</v>
      </c>
      <c r="K134" s="2" t="s">
        <v>609</v>
      </c>
      <c r="L134" s="2" t="s">
        <v>609</v>
      </c>
      <c r="M134" s="2" t="s">
        <v>609</v>
      </c>
      <c r="N134" s="2" t="s">
        <v>609</v>
      </c>
      <c r="O134" s="2" t="s">
        <v>609</v>
      </c>
      <c r="P134" s="2" t="s">
        <v>609</v>
      </c>
      <c r="Q134" s="2" t="s">
        <v>609</v>
      </c>
      <c r="R134" s="2" t="s">
        <v>609</v>
      </c>
      <c r="S134" s="2" t="s">
        <v>609</v>
      </c>
      <c r="T134" s="2" t="s">
        <v>609</v>
      </c>
      <c r="U134" s="2" t="s">
        <v>609</v>
      </c>
      <c r="V134" s="2" t="s">
        <v>609</v>
      </c>
      <c r="W134" s="2" t="s">
        <v>609</v>
      </c>
      <c r="X134" s="2" t="s">
        <v>609</v>
      </c>
      <c r="Y134" s="2" t="s">
        <v>609</v>
      </c>
      <c r="Z134" s="2" t="s">
        <v>609</v>
      </c>
      <c r="AA134" s="2" t="s">
        <v>609</v>
      </c>
      <c r="AB134" s="2" t="s">
        <v>609</v>
      </c>
      <c r="AC134" s="2" t="s">
        <v>609</v>
      </c>
      <c r="AD134" s="2" t="s">
        <v>609</v>
      </c>
      <c r="AE134" s="2" t="s">
        <v>609</v>
      </c>
      <c r="AF134" s="2" t="s">
        <v>609</v>
      </c>
      <c r="AG134" s="2" t="s">
        <v>609</v>
      </c>
      <c r="AH134" s="2" t="s">
        <v>609</v>
      </c>
      <c r="AI134" s="2" t="s">
        <v>609</v>
      </c>
      <c r="AJ134" s="2" t="s">
        <v>609</v>
      </c>
      <c r="AK134" s="2" t="s">
        <v>609</v>
      </c>
      <c r="AL134" s="2" t="s">
        <v>609</v>
      </c>
      <c r="AM134" s="2" t="s">
        <v>609</v>
      </c>
      <c r="AN134" s="2" t="s">
        <v>609</v>
      </c>
      <c r="AO134" s="2" t="s">
        <v>609</v>
      </c>
      <c r="AP134" s="2" t="s">
        <v>609</v>
      </c>
      <c r="AQ134" s="2" t="s">
        <v>609</v>
      </c>
      <c r="AR134" s="2" t="s">
        <v>609</v>
      </c>
      <c r="AV134" s="15">
        <f t="shared" si="22"/>
        <v>0</v>
      </c>
      <c r="AW134" s="15">
        <f t="shared" si="23"/>
        <v>0</v>
      </c>
      <c r="AX134" s="16" t="str">
        <f t="shared" si="24"/>
        <v/>
      </c>
      <c r="BA134" s="2">
        <f t="shared" si="25"/>
        <v>0</v>
      </c>
      <c r="BB134" s="2">
        <f t="shared" si="26"/>
        <v>0</v>
      </c>
      <c r="BC134" s="2">
        <f t="shared" si="27"/>
        <v>0</v>
      </c>
      <c r="BD134" s="2">
        <f t="shared" si="28"/>
        <v>0</v>
      </c>
      <c r="BE134" s="2">
        <f t="shared" si="29"/>
        <v>0</v>
      </c>
      <c r="BF134" s="2">
        <f t="shared" si="30"/>
        <v>0</v>
      </c>
      <c r="BJ134" s="2" t="str">
        <f t="shared" si="21"/>
        <v/>
      </c>
      <c r="BK134" s="2">
        <f>VLOOKUP(B134,Kraftvärmeprod!$B$1:$BH$550,MATCH($BA$1,Kraftvärmeprod!$B$1:$CC$1,0),FALSE)</f>
        <v>0</v>
      </c>
    </row>
    <row r="135" spans="1:63" ht="15" customHeight="1" x14ac:dyDescent="0.25">
      <c r="A135" s="2" t="s">
        <v>212</v>
      </c>
      <c r="B135" s="2" t="s">
        <v>215</v>
      </c>
      <c r="C135" s="2">
        <v>2017</v>
      </c>
      <c r="D135" s="2" t="s">
        <v>609</v>
      </c>
      <c r="E135" s="2" t="s">
        <v>609</v>
      </c>
      <c r="F135" s="2" t="s">
        <v>609</v>
      </c>
      <c r="G135" s="2" t="s">
        <v>609</v>
      </c>
      <c r="H135" s="2" t="s">
        <v>609</v>
      </c>
      <c r="I135" s="2" t="s">
        <v>609</v>
      </c>
      <c r="J135" s="2" t="s">
        <v>609</v>
      </c>
      <c r="K135" s="2" t="s">
        <v>609</v>
      </c>
      <c r="L135" s="2" t="s">
        <v>609</v>
      </c>
      <c r="M135" s="2" t="s">
        <v>609</v>
      </c>
      <c r="N135" s="2" t="s">
        <v>609</v>
      </c>
      <c r="O135" s="2" t="s">
        <v>609</v>
      </c>
      <c r="P135" s="2" t="s">
        <v>609</v>
      </c>
      <c r="Q135" s="2" t="s">
        <v>609</v>
      </c>
      <c r="R135" s="2" t="s">
        <v>609</v>
      </c>
      <c r="S135" s="2" t="s">
        <v>609</v>
      </c>
      <c r="T135" s="2" t="s">
        <v>609</v>
      </c>
      <c r="U135" s="2" t="s">
        <v>609</v>
      </c>
      <c r="V135" s="2" t="s">
        <v>609</v>
      </c>
      <c r="W135" s="2" t="s">
        <v>609</v>
      </c>
      <c r="X135" s="2" t="s">
        <v>609</v>
      </c>
      <c r="Y135" s="2" t="s">
        <v>609</v>
      </c>
      <c r="Z135" s="2" t="s">
        <v>609</v>
      </c>
      <c r="AA135" s="2" t="s">
        <v>609</v>
      </c>
      <c r="AB135" s="2" t="s">
        <v>609</v>
      </c>
      <c r="AC135" s="2" t="s">
        <v>609</v>
      </c>
      <c r="AD135" s="2" t="s">
        <v>609</v>
      </c>
      <c r="AE135" s="2" t="s">
        <v>609</v>
      </c>
      <c r="AF135" s="2" t="s">
        <v>609</v>
      </c>
      <c r="AG135" s="2" t="s">
        <v>609</v>
      </c>
      <c r="AH135" s="2" t="s">
        <v>609</v>
      </c>
      <c r="AI135" s="2" t="s">
        <v>609</v>
      </c>
      <c r="AJ135" s="2" t="s">
        <v>609</v>
      </c>
      <c r="AK135" s="2" t="s">
        <v>609</v>
      </c>
      <c r="AL135" s="2" t="s">
        <v>609</v>
      </c>
      <c r="AM135" s="2" t="s">
        <v>609</v>
      </c>
      <c r="AN135" s="2" t="s">
        <v>609</v>
      </c>
      <c r="AO135" s="2" t="s">
        <v>609</v>
      </c>
      <c r="AP135" s="2" t="s">
        <v>609</v>
      </c>
      <c r="AQ135" s="2" t="s">
        <v>609</v>
      </c>
      <c r="AR135" s="2" t="s">
        <v>609</v>
      </c>
      <c r="AV135" s="15">
        <f t="shared" si="22"/>
        <v>0</v>
      </c>
      <c r="AW135" s="15">
        <f t="shared" si="23"/>
        <v>0</v>
      </c>
      <c r="AX135" s="16" t="str">
        <f t="shared" si="24"/>
        <v/>
      </c>
      <c r="BA135" s="2">
        <f t="shared" si="25"/>
        <v>0</v>
      </c>
      <c r="BB135" s="2">
        <f t="shared" si="26"/>
        <v>0</v>
      </c>
      <c r="BC135" s="2">
        <f t="shared" si="27"/>
        <v>0</v>
      </c>
      <c r="BD135" s="2">
        <f t="shared" si="28"/>
        <v>0</v>
      </c>
      <c r="BE135" s="2">
        <f t="shared" si="29"/>
        <v>0</v>
      </c>
      <c r="BF135" s="2">
        <f t="shared" si="30"/>
        <v>0</v>
      </c>
      <c r="BJ135" s="2" t="str">
        <f t="shared" si="21"/>
        <v/>
      </c>
      <c r="BK135" s="2">
        <f>VLOOKUP(B135,Kraftvärmeprod!$B$1:$BH$550,MATCH($BA$1,Kraftvärmeprod!$B$1:$CC$1,0),FALSE)</f>
        <v>0</v>
      </c>
    </row>
    <row r="136" spans="1:63" ht="15" customHeight="1" x14ac:dyDescent="0.25">
      <c r="A136" s="2" t="s">
        <v>212</v>
      </c>
      <c r="B136" s="2" t="s">
        <v>216</v>
      </c>
      <c r="C136" s="2">
        <v>2017</v>
      </c>
      <c r="D136" s="2" t="s">
        <v>609</v>
      </c>
      <c r="E136" s="2" t="s">
        <v>609</v>
      </c>
      <c r="F136" s="2" t="s">
        <v>609</v>
      </c>
      <c r="G136" s="2" t="s">
        <v>609</v>
      </c>
      <c r="H136" s="2" t="s">
        <v>609</v>
      </c>
      <c r="I136" s="2" t="s">
        <v>609</v>
      </c>
      <c r="J136" s="2" t="s">
        <v>609</v>
      </c>
      <c r="K136" s="2" t="s">
        <v>609</v>
      </c>
      <c r="L136" s="2" t="s">
        <v>609</v>
      </c>
      <c r="M136" s="2" t="s">
        <v>609</v>
      </c>
      <c r="N136" s="2" t="s">
        <v>609</v>
      </c>
      <c r="O136" s="2" t="s">
        <v>609</v>
      </c>
      <c r="P136" s="2" t="s">
        <v>609</v>
      </c>
      <c r="Q136" s="2" t="s">
        <v>609</v>
      </c>
      <c r="R136" s="2" t="s">
        <v>609</v>
      </c>
      <c r="S136" s="2" t="s">
        <v>609</v>
      </c>
      <c r="T136" s="2" t="s">
        <v>609</v>
      </c>
      <c r="U136" s="2" t="s">
        <v>609</v>
      </c>
      <c r="V136" s="2" t="s">
        <v>609</v>
      </c>
      <c r="W136" s="2" t="s">
        <v>609</v>
      </c>
      <c r="X136" s="2" t="s">
        <v>609</v>
      </c>
      <c r="Y136" s="2" t="s">
        <v>609</v>
      </c>
      <c r="Z136" s="2" t="s">
        <v>609</v>
      </c>
      <c r="AA136" s="2" t="s">
        <v>609</v>
      </c>
      <c r="AB136" s="2" t="s">
        <v>609</v>
      </c>
      <c r="AC136" s="2" t="s">
        <v>609</v>
      </c>
      <c r="AD136" s="2" t="s">
        <v>609</v>
      </c>
      <c r="AE136" s="2" t="s">
        <v>609</v>
      </c>
      <c r="AF136" s="2" t="s">
        <v>609</v>
      </c>
      <c r="AG136" s="2" t="s">
        <v>609</v>
      </c>
      <c r="AH136" s="2" t="s">
        <v>609</v>
      </c>
      <c r="AI136" s="2" t="s">
        <v>609</v>
      </c>
      <c r="AJ136" s="2" t="s">
        <v>609</v>
      </c>
      <c r="AK136" s="2" t="s">
        <v>609</v>
      </c>
      <c r="AL136" s="2" t="s">
        <v>609</v>
      </c>
      <c r="AM136" s="2" t="s">
        <v>609</v>
      </c>
      <c r="AN136" s="2" t="s">
        <v>609</v>
      </c>
      <c r="AO136" s="2" t="s">
        <v>609</v>
      </c>
      <c r="AP136" s="2" t="s">
        <v>609</v>
      </c>
      <c r="AQ136" s="2" t="s">
        <v>609</v>
      </c>
      <c r="AR136" s="2" t="s">
        <v>609</v>
      </c>
      <c r="AV136" s="15">
        <f t="shared" si="22"/>
        <v>0</v>
      </c>
      <c r="AW136" s="15">
        <f t="shared" si="23"/>
        <v>0</v>
      </c>
      <c r="AX136" s="16" t="str">
        <f t="shared" si="24"/>
        <v/>
      </c>
      <c r="BA136" s="2">
        <f t="shared" si="25"/>
        <v>0</v>
      </c>
      <c r="BB136" s="2">
        <f t="shared" si="26"/>
        <v>0</v>
      </c>
      <c r="BC136" s="2">
        <f t="shared" si="27"/>
        <v>0</v>
      </c>
      <c r="BD136" s="2">
        <f t="shared" si="28"/>
        <v>0</v>
      </c>
      <c r="BE136" s="2">
        <f t="shared" si="29"/>
        <v>0</v>
      </c>
      <c r="BF136" s="2">
        <f t="shared" si="30"/>
        <v>0</v>
      </c>
      <c r="BJ136" s="2" t="str">
        <f t="shared" si="21"/>
        <v/>
      </c>
      <c r="BK136" s="2">
        <f>VLOOKUP(B136,Kraftvärmeprod!$B$1:$BH$550,MATCH($BA$1,Kraftvärmeprod!$B$1:$CC$1,0),FALSE)</f>
        <v>0</v>
      </c>
    </row>
    <row r="137" spans="1:63" ht="15" customHeight="1" x14ac:dyDescent="0.25">
      <c r="A137" s="2" t="s">
        <v>217</v>
      </c>
      <c r="B137" s="2" t="s">
        <v>218</v>
      </c>
      <c r="C137" s="2">
        <v>2017</v>
      </c>
      <c r="D137" s="2">
        <v>0.443</v>
      </c>
      <c r="E137" s="2">
        <v>0.443</v>
      </c>
      <c r="F137" s="2">
        <v>0</v>
      </c>
      <c r="G137" s="2">
        <v>0.443</v>
      </c>
      <c r="H137" s="2">
        <v>0</v>
      </c>
      <c r="I137" s="2">
        <v>0</v>
      </c>
      <c r="J137" s="2">
        <v>0</v>
      </c>
      <c r="K137" s="2">
        <v>0</v>
      </c>
      <c r="L137" s="2">
        <v>0</v>
      </c>
      <c r="M137" s="2" t="s">
        <v>609</v>
      </c>
      <c r="N137" s="2">
        <v>0</v>
      </c>
      <c r="O137" s="2">
        <v>0</v>
      </c>
      <c r="P137" s="2">
        <v>0</v>
      </c>
      <c r="Q137" s="2">
        <v>0</v>
      </c>
      <c r="R137" s="2">
        <v>0</v>
      </c>
      <c r="S137" s="2">
        <v>0</v>
      </c>
      <c r="T137" s="2" t="s">
        <v>8</v>
      </c>
      <c r="U137" s="2">
        <v>0</v>
      </c>
      <c r="V137" s="2">
        <v>0</v>
      </c>
      <c r="W137" s="2">
        <v>0</v>
      </c>
      <c r="X137" s="2">
        <v>0</v>
      </c>
      <c r="Y137" s="2">
        <v>0</v>
      </c>
      <c r="Z137" s="2">
        <v>0</v>
      </c>
      <c r="AA137" s="2">
        <v>0</v>
      </c>
      <c r="AB137" s="2">
        <v>0</v>
      </c>
      <c r="AC137" s="2">
        <v>0</v>
      </c>
      <c r="AD137" s="2" t="s">
        <v>726</v>
      </c>
      <c r="AE137" s="2" t="s">
        <v>727</v>
      </c>
      <c r="AF137" s="2" t="s">
        <v>726</v>
      </c>
      <c r="AG137" s="2">
        <v>0</v>
      </c>
      <c r="AH137" s="2">
        <v>0</v>
      </c>
      <c r="AI137" s="2">
        <v>0</v>
      </c>
      <c r="AJ137" s="2" t="s">
        <v>726</v>
      </c>
      <c r="AK137" s="2">
        <v>0</v>
      </c>
      <c r="AL137" s="2">
        <v>0</v>
      </c>
      <c r="AM137" s="2">
        <v>0</v>
      </c>
      <c r="AN137" s="2" t="s">
        <v>609</v>
      </c>
      <c r="AO137" s="2">
        <v>0</v>
      </c>
      <c r="AP137" s="2">
        <v>0</v>
      </c>
      <c r="AQ137" s="2">
        <v>0</v>
      </c>
      <c r="AR137" s="2">
        <v>0</v>
      </c>
      <c r="AV137" s="15">
        <f t="shared" si="22"/>
        <v>0.443</v>
      </c>
      <c r="AW137" s="15">
        <f t="shared" si="23"/>
        <v>0.443</v>
      </c>
      <c r="AX137" s="16">
        <f t="shared" si="24"/>
        <v>1</v>
      </c>
      <c r="BA137" s="2">
        <f t="shared" si="25"/>
        <v>0</v>
      </c>
      <c r="BB137" s="2">
        <f t="shared" si="26"/>
        <v>0</v>
      </c>
      <c r="BC137" s="2">
        <f t="shared" si="27"/>
        <v>0</v>
      </c>
      <c r="BD137" s="2">
        <f t="shared" si="28"/>
        <v>0</v>
      </c>
      <c r="BE137" s="2">
        <f t="shared" si="29"/>
        <v>0</v>
      </c>
      <c r="BF137" s="2">
        <f t="shared" si="30"/>
        <v>0</v>
      </c>
      <c r="BJ137" s="2" t="str">
        <f t="shared" si="21"/>
        <v/>
      </c>
      <c r="BK137" s="2">
        <f>VLOOKUP(B137,Kraftvärmeprod!$B$1:$BH$550,MATCH($BA$1,Kraftvärmeprod!$B$1:$CC$1,0),FALSE)</f>
        <v>0</v>
      </c>
    </row>
    <row r="138" spans="1:63" ht="15" customHeight="1" x14ac:dyDescent="0.25">
      <c r="A138" s="2" t="s">
        <v>220</v>
      </c>
      <c r="B138" s="2" t="s">
        <v>221</v>
      </c>
      <c r="C138" s="2">
        <v>2017</v>
      </c>
      <c r="D138" s="2">
        <v>42.3</v>
      </c>
      <c r="E138" s="2">
        <v>48.2</v>
      </c>
      <c r="F138" s="2" t="s">
        <v>726</v>
      </c>
      <c r="G138" s="2">
        <v>0.3</v>
      </c>
      <c r="H138" s="2" t="s">
        <v>726</v>
      </c>
      <c r="I138" s="2" t="s">
        <v>726</v>
      </c>
      <c r="J138" s="2" t="s">
        <v>726</v>
      </c>
      <c r="K138" s="2" t="s">
        <v>726</v>
      </c>
      <c r="L138" s="2" t="s">
        <v>726</v>
      </c>
      <c r="M138" s="2" t="s">
        <v>609</v>
      </c>
      <c r="N138" s="2">
        <v>39.9</v>
      </c>
      <c r="O138" s="2" t="s">
        <v>726</v>
      </c>
      <c r="P138" s="2">
        <v>2.1</v>
      </c>
      <c r="Q138" s="2" t="s">
        <v>726</v>
      </c>
      <c r="R138" s="2" t="s">
        <v>726</v>
      </c>
      <c r="S138" s="2" t="s">
        <v>726</v>
      </c>
      <c r="T138" s="2" t="s">
        <v>8</v>
      </c>
      <c r="U138" s="2" t="s">
        <v>726</v>
      </c>
      <c r="V138" s="2" t="s">
        <v>726</v>
      </c>
      <c r="W138" s="2" t="s">
        <v>726</v>
      </c>
      <c r="X138" s="2" t="s">
        <v>726</v>
      </c>
      <c r="Y138" s="2" t="s">
        <v>726</v>
      </c>
      <c r="Z138" s="2" t="s">
        <v>726</v>
      </c>
      <c r="AA138" s="2" t="s">
        <v>726</v>
      </c>
      <c r="AB138" s="2" t="s">
        <v>726</v>
      </c>
      <c r="AC138" s="2" t="s">
        <v>726</v>
      </c>
      <c r="AD138" s="2" t="s">
        <v>726</v>
      </c>
      <c r="AE138" s="2" t="s">
        <v>609</v>
      </c>
      <c r="AF138" s="2" t="s">
        <v>726</v>
      </c>
      <c r="AG138" s="2" t="s">
        <v>726</v>
      </c>
      <c r="AH138" s="2">
        <v>5.9</v>
      </c>
      <c r="AI138" s="2" t="s">
        <v>726</v>
      </c>
      <c r="AJ138" s="2" t="s">
        <v>726</v>
      </c>
      <c r="AK138" s="2" t="s">
        <v>726</v>
      </c>
      <c r="AL138" s="2" t="s">
        <v>726</v>
      </c>
      <c r="AM138" s="2" t="s">
        <v>726</v>
      </c>
      <c r="AN138" s="2" t="s">
        <v>609</v>
      </c>
      <c r="AO138" s="2">
        <v>100</v>
      </c>
      <c r="AP138" s="2">
        <v>0</v>
      </c>
      <c r="AQ138" s="2">
        <v>0</v>
      </c>
      <c r="AR138" s="2">
        <v>0</v>
      </c>
      <c r="AV138" s="15">
        <f t="shared" si="22"/>
        <v>48.199999999999996</v>
      </c>
      <c r="AW138" s="15">
        <f t="shared" si="23"/>
        <v>42.3</v>
      </c>
      <c r="AX138" s="16">
        <f t="shared" si="24"/>
        <v>0.87759336099585061</v>
      </c>
      <c r="BA138" s="2">
        <f t="shared" si="25"/>
        <v>5.9</v>
      </c>
      <c r="BB138" s="2">
        <f t="shared" si="26"/>
        <v>5.9</v>
      </c>
      <c r="BC138" s="2">
        <f t="shared" si="27"/>
        <v>0</v>
      </c>
      <c r="BD138" s="2">
        <f t="shared" si="28"/>
        <v>0</v>
      </c>
      <c r="BE138" s="2">
        <f t="shared" si="29"/>
        <v>0</v>
      </c>
      <c r="BF138" s="2">
        <f t="shared" si="30"/>
        <v>0</v>
      </c>
      <c r="BJ138" s="2" t="str">
        <f t="shared" si="21"/>
        <v/>
      </c>
      <c r="BK138" s="2">
        <f>VLOOKUP(B138,Kraftvärmeprod!$B$1:$BH$550,MATCH($BA$1,Kraftvärmeprod!$B$1:$CC$1,0),FALSE)</f>
        <v>0</v>
      </c>
    </row>
    <row r="139" spans="1:63" ht="15" customHeight="1" x14ac:dyDescent="0.25">
      <c r="A139" s="2" t="s">
        <v>222</v>
      </c>
      <c r="B139" s="2" t="s">
        <v>87</v>
      </c>
      <c r="C139" s="2">
        <v>2017</v>
      </c>
      <c r="D139" s="2" t="s">
        <v>609</v>
      </c>
      <c r="E139" s="2" t="s">
        <v>609</v>
      </c>
      <c r="F139" s="2" t="s">
        <v>609</v>
      </c>
      <c r="G139" s="2" t="s">
        <v>609</v>
      </c>
      <c r="H139" s="2" t="s">
        <v>609</v>
      </c>
      <c r="I139" s="2" t="s">
        <v>609</v>
      </c>
      <c r="J139" s="2" t="s">
        <v>609</v>
      </c>
      <c r="K139" s="2" t="s">
        <v>609</v>
      </c>
      <c r="L139" s="2" t="s">
        <v>609</v>
      </c>
      <c r="M139" s="2" t="s">
        <v>609</v>
      </c>
      <c r="N139" s="2" t="s">
        <v>609</v>
      </c>
      <c r="O139" s="2" t="s">
        <v>609</v>
      </c>
      <c r="P139" s="2" t="s">
        <v>609</v>
      </c>
      <c r="Q139" s="2" t="s">
        <v>609</v>
      </c>
      <c r="R139" s="2" t="s">
        <v>609</v>
      </c>
      <c r="S139" s="2" t="s">
        <v>609</v>
      </c>
      <c r="T139" s="2" t="s">
        <v>609</v>
      </c>
      <c r="U139" s="2" t="s">
        <v>609</v>
      </c>
      <c r="V139" s="2" t="s">
        <v>609</v>
      </c>
      <c r="W139" s="2" t="s">
        <v>609</v>
      </c>
      <c r="X139" s="2" t="s">
        <v>609</v>
      </c>
      <c r="Y139" s="2" t="s">
        <v>609</v>
      </c>
      <c r="Z139" s="2" t="s">
        <v>609</v>
      </c>
      <c r="AA139" s="2" t="s">
        <v>609</v>
      </c>
      <c r="AB139" s="2" t="s">
        <v>609</v>
      </c>
      <c r="AC139" s="2" t="s">
        <v>609</v>
      </c>
      <c r="AD139" s="2" t="s">
        <v>609</v>
      </c>
      <c r="AE139" s="2" t="s">
        <v>609</v>
      </c>
      <c r="AF139" s="2" t="s">
        <v>609</v>
      </c>
      <c r="AG139" s="2" t="s">
        <v>609</v>
      </c>
      <c r="AH139" s="2" t="s">
        <v>609</v>
      </c>
      <c r="AI139" s="2" t="s">
        <v>609</v>
      </c>
      <c r="AJ139" s="2" t="s">
        <v>609</v>
      </c>
      <c r="AK139" s="2" t="s">
        <v>609</v>
      </c>
      <c r="AL139" s="2" t="s">
        <v>609</v>
      </c>
      <c r="AM139" s="2" t="s">
        <v>609</v>
      </c>
      <c r="AN139" s="2" t="s">
        <v>609</v>
      </c>
      <c r="AO139" s="2" t="s">
        <v>609</v>
      </c>
      <c r="AP139" s="2" t="s">
        <v>609</v>
      </c>
      <c r="AQ139" s="2" t="s">
        <v>609</v>
      </c>
      <c r="AR139" s="2" t="s">
        <v>609</v>
      </c>
      <c r="AV139" s="15">
        <f t="shared" si="22"/>
        <v>0</v>
      </c>
      <c r="AW139" s="15">
        <f t="shared" si="23"/>
        <v>0</v>
      </c>
      <c r="AX139" s="16" t="str">
        <f t="shared" si="24"/>
        <v/>
      </c>
      <c r="BA139" s="2">
        <f t="shared" si="25"/>
        <v>0</v>
      </c>
      <c r="BB139" s="2">
        <f t="shared" si="26"/>
        <v>0</v>
      </c>
      <c r="BC139" s="2">
        <f t="shared" si="27"/>
        <v>0</v>
      </c>
      <c r="BD139" s="2">
        <f t="shared" si="28"/>
        <v>0</v>
      </c>
      <c r="BE139" s="2">
        <f t="shared" si="29"/>
        <v>0</v>
      </c>
      <c r="BF139" s="2">
        <f t="shared" si="30"/>
        <v>0</v>
      </c>
      <c r="BJ139" s="2" t="str">
        <f t="shared" si="21"/>
        <v/>
      </c>
      <c r="BK139" s="2">
        <f>VLOOKUP(B139,Kraftvärmeprod!$B$1:$BH$550,MATCH($BA$1,Kraftvärmeprod!$B$1:$CC$1,0),FALSE)</f>
        <v>0</v>
      </c>
    </row>
    <row r="140" spans="1:63" ht="15" customHeight="1" x14ac:dyDescent="0.25">
      <c r="A140" s="2" t="s">
        <v>223</v>
      </c>
      <c r="B140" s="2" t="s">
        <v>224</v>
      </c>
      <c r="C140" s="2">
        <v>2017</v>
      </c>
      <c r="D140" s="2">
        <v>22.9</v>
      </c>
      <c r="E140" s="2">
        <v>27.41</v>
      </c>
      <c r="F140" s="2" t="s">
        <v>726</v>
      </c>
      <c r="G140" s="2">
        <v>0.28999999999999998</v>
      </c>
      <c r="H140" s="2">
        <v>0.89</v>
      </c>
      <c r="I140" s="2">
        <v>0</v>
      </c>
      <c r="J140" s="2" t="s">
        <v>726</v>
      </c>
      <c r="K140" s="2" t="s">
        <v>726</v>
      </c>
      <c r="L140" s="2">
        <v>0</v>
      </c>
      <c r="M140" s="2" t="s">
        <v>609</v>
      </c>
      <c r="N140" s="2">
        <v>3.3</v>
      </c>
      <c r="O140" s="2">
        <v>6.2</v>
      </c>
      <c r="P140" s="2">
        <v>5.3</v>
      </c>
      <c r="Q140" s="2">
        <v>0.4</v>
      </c>
      <c r="R140" s="2" t="s">
        <v>726</v>
      </c>
      <c r="S140" s="2">
        <v>0</v>
      </c>
      <c r="T140" s="2" t="s">
        <v>8</v>
      </c>
      <c r="U140" s="2">
        <v>0</v>
      </c>
      <c r="V140" s="2" t="s">
        <v>726</v>
      </c>
      <c r="W140" s="2" t="s">
        <v>726</v>
      </c>
      <c r="X140" s="2" t="s">
        <v>726</v>
      </c>
      <c r="Y140" s="2" t="s">
        <v>726</v>
      </c>
      <c r="Z140" s="2" t="s">
        <v>726</v>
      </c>
      <c r="AA140" s="2">
        <v>0</v>
      </c>
      <c r="AB140" s="2">
        <v>2.7</v>
      </c>
      <c r="AC140" s="2" t="s">
        <v>726</v>
      </c>
      <c r="AD140" s="2" t="s">
        <v>726</v>
      </c>
      <c r="AE140" s="2" t="s">
        <v>609</v>
      </c>
      <c r="AF140" s="2" t="s">
        <v>726</v>
      </c>
      <c r="AG140" s="2">
        <v>2.91</v>
      </c>
      <c r="AH140" s="2">
        <v>1.84</v>
      </c>
      <c r="AI140" s="2" t="s">
        <v>726</v>
      </c>
      <c r="AJ140" s="2" t="s">
        <v>726</v>
      </c>
      <c r="AK140" s="2" t="s">
        <v>726</v>
      </c>
      <c r="AL140" s="2">
        <v>3.58</v>
      </c>
      <c r="AM140" s="2">
        <v>3.77</v>
      </c>
      <c r="AN140" s="2" t="s">
        <v>609</v>
      </c>
      <c r="AO140" s="2">
        <v>85</v>
      </c>
      <c r="AP140" s="2" t="s">
        <v>726</v>
      </c>
      <c r="AQ140" s="2">
        <v>5</v>
      </c>
      <c r="AR140" s="2">
        <v>10</v>
      </c>
      <c r="AV140" s="15">
        <f t="shared" si="22"/>
        <v>27.409999999999997</v>
      </c>
      <c r="AW140" s="15">
        <f t="shared" si="23"/>
        <v>22.9</v>
      </c>
      <c r="AX140" s="16">
        <f t="shared" si="24"/>
        <v>0.83546151039766514</v>
      </c>
      <c r="BA140" s="2">
        <f t="shared" si="25"/>
        <v>1.84</v>
      </c>
      <c r="BB140" s="2">
        <f t="shared" si="26"/>
        <v>1.5640000000000001</v>
      </c>
      <c r="BC140" s="2">
        <f t="shared" si="27"/>
        <v>0</v>
      </c>
      <c r="BD140" s="2">
        <f t="shared" si="28"/>
        <v>9.2000000000000012E-2</v>
      </c>
      <c r="BE140" s="2">
        <f t="shared" si="29"/>
        <v>0.18400000000000002</v>
      </c>
      <c r="BF140" s="2">
        <f t="shared" si="30"/>
        <v>0</v>
      </c>
      <c r="BJ140" s="2" t="str">
        <f t="shared" si="21"/>
        <v/>
      </c>
      <c r="BK140" s="2">
        <f>VLOOKUP(B140,Kraftvärmeprod!$B$1:$BH$550,MATCH($BA$1,Kraftvärmeprod!$B$1:$CC$1,0),FALSE)</f>
        <v>30.14</v>
      </c>
    </row>
    <row r="141" spans="1:63" ht="15" customHeight="1" x14ac:dyDescent="0.25">
      <c r="A141" s="2" t="s">
        <v>225</v>
      </c>
      <c r="B141" s="2" t="s">
        <v>226</v>
      </c>
      <c r="C141" s="2">
        <v>2017</v>
      </c>
      <c r="D141" s="2">
        <v>82.2</v>
      </c>
      <c r="E141" s="2">
        <v>119.2</v>
      </c>
      <c r="F141" s="2" t="s">
        <v>726</v>
      </c>
      <c r="G141" s="2">
        <v>0.8</v>
      </c>
      <c r="H141" s="2" t="s">
        <v>726</v>
      </c>
      <c r="I141" s="2" t="s">
        <v>726</v>
      </c>
      <c r="J141" s="2" t="s">
        <v>726</v>
      </c>
      <c r="K141" s="2" t="s">
        <v>726</v>
      </c>
      <c r="L141" s="2" t="s">
        <v>726</v>
      </c>
      <c r="M141" s="2" t="s">
        <v>726</v>
      </c>
      <c r="N141" s="2" t="s">
        <v>726</v>
      </c>
      <c r="O141" s="2" t="s">
        <v>726</v>
      </c>
      <c r="P141" s="2">
        <v>101.9</v>
      </c>
      <c r="Q141" s="2" t="s">
        <v>726</v>
      </c>
      <c r="R141" s="2" t="s">
        <v>726</v>
      </c>
      <c r="S141" s="2" t="s">
        <v>726</v>
      </c>
      <c r="T141" s="2" t="s">
        <v>8</v>
      </c>
      <c r="U141" s="2" t="s">
        <v>726</v>
      </c>
      <c r="V141" s="2" t="s">
        <v>726</v>
      </c>
      <c r="W141" s="2" t="s">
        <v>726</v>
      </c>
      <c r="X141" s="2" t="s">
        <v>726</v>
      </c>
      <c r="Y141" s="2" t="s">
        <v>726</v>
      </c>
      <c r="Z141" s="2" t="s">
        <v>726</v>
      </c>
      <c r="AA141" s="2" t="s">
        <v>726</v>
      </c>
      <c r="AB141" s="2" t="s">
        <v>726</v>
      </c>
      <c r="AC141" s="2" t="s">
        <v>726</v>
      </c>
      <c r="AD141" s="2" t="s">
        <v>726</v>
      </c>
      <c r="AE141" s="2" t="s">
        <v>727</v>
      </c>
      <c r="AF141" s="2" t="s">
        <v>726</v>
      </c>
      <c r="AG141" s="2" t="s">
        <v>726</v>
      </c>
      <c r="AH141" s="2">
        <v>16.5</v>
      </c>
      <c r="AI141" s="2" t="s">
        <v>726</v>
      </c>
      <c r="AJ141" s="2" t="s">
        <v>726</v>
      </c>
      <c r="AK141" s="2" t="s">
        <v>726</v>
      </c>
      <c r="AL141" s="2" t="s">
        <v>726</v>
      </c>
      <c r="AM141" s="2" t="s">
        <v>726</v>
      </c>
      <c r="AN141" s="2" t="s">
        <v>726</v>
      </c>
      <c r="AO141" s="2">
        <v>100</v>
      </c>
      <c r="AP141" s="2" t="s">
        <v>726</v>
      </c>
      <c r="AQ141" s="2" t="s">
        <v>726</v>
      </c>
      <c r="AR141" s="2" t="s">
        <v>726</v>
      </c>
      <c r="AV141" s="15">
        <f t="shared" si="22"/>
        <v>119.2</v>
      </c>
      <c r="AW141" s="15">
        <f t="shared" si="23"/>
        <v>82.2</v>
      </c>
      <c r="AX141" s="16">
        <f t="shared" si="24"/>
        <v>0.68959731543624159</v>
      </c>
      <c r="BA141" s="2">
        <f t="shared" si="25"/>
        <v>16.5</v>
      </c>
      <c r="BB141" s="2">
        <f t="shared" si="26"/>
        <v>16.5</v>
      </c>
      <c r="BC141" s="2">
        <f t="shared" si="27"/>
        <v>0</v>
      </c>
      <c r="BD141" s="2">
        <f t="shared" si="28"/>
        <v>0</v>
      </c>
      <c r="BE141" s="2">
        <f t="shared" si="29"/>
        <v>0</v>
      </c>
      <c r="BF141" s="2">
        <f t="shared" si="30"/>
        <v>0</v>
      </c>
      <c r="BJ141" s="2" t="str">
        <f t="shared" si="21"/>
        <v/>
      </c>
      <c r="BK141" s="2">
        <f>VLOOKUP(B141,Kraftvärmeprod!$B$1:$BH$550,MATCH($BA$1,Kraftvärmeprod!$B$1:$CC$1,0),FALSE)</f>
        <v>0</v>
      </c>
    </row>
    <row r="142" spans="1:63" ht="15" customHeight="1" x14ac:dyDescent="0.25">
      <c r="A142" s="2" t="s">
        <v>225</v>
      </c>
      <c r="B142" s="2" t="s">
        <v>227</v>
      </c>
      <c r="C142" s="2">
        <v>2017</v>
      </c>
      <c r="D142" s="2">
        <v>21.4</v>
      </c>
      <c r="E142" s="2">
        <v>24.46</v>
      </c>
      <c r="F142" s="2" t="s">
        <v>726</v>
      </c>
      <c r="G142" s="2">
        <v>0.16</v>
      </c>
      <c r="H142" s="2" t="s">
        <v>726</v>
      </c>
      <c r="I142" s="2" t="s">
        <v>726</v>
      </c>
      <c r="J142" s="2" t="s">
        <v>726</v>
      </c>
      <c r="K142" s="2" t="s">
        <v>726</v>
      </c>
      <c r="L142" s="2" t="s">
        <v>726</v>
      </c>
      <c r="M142" s="2" t="s">
        <v>734</v>
      </c>
      <c r="N142" s="2" t="s">
        <v>726</v>
      </c>
      <c r="O142" s="2" t="s">
        <v>726</v>
      </c>
      <c r="P142" s="2">
        <v>24.3</v>
      </c>
      <c r="Q142" s="2" t="s">
        <v>726</v>
      </c>
      <c r="R142" s="2" t="s">
        <v>726</v>
      </c>
      <c r="S142" s="2" t="s">
        <v>726</v>
      </c>
      <c r="T142" s="2" t="s">
        <v>8</v>
      </c>
      <c r="U142" s="2" t="s">
        <v>726</v>
      </c>
      <c r="V142" s="2" t="s">
        <v>726</v>
      </c>
      <c r="W142" s="2" t="s">
        <v>726</v>
      </c>
      <c r="X142" s="2" t="s">
        <v>726</v>
      </c>
      <c r="Y142" s="2" t="s">
        <v>726</v>
      </c>
      <c r="Z142" s="2" t="s">
        <v>726</v>
      </c>
      <c r="AA142" s="2" t="s">
        <v>726</v>
      </c>
      <c r="AB142" s="2" t="s">
        <v>726</v>
      </c>
      <c r="AC142" s="2" t="s">
        <v>726</v>
      </c>
      <c r="AD142" s="2" t="s">
        <v>726</v>
      </c>
      <c r="AE142" s="2" t="s">
        <v>727</v>
      </c>
      <c r="AF142" s="2" t="s">
        <v>726</v>
      </c>
      <c r="AG142" s="2" t="s">
        <v>726</v>
      </c>
      <c r="AH142" s="2" t="s">
        <v>726</v>
      </c>
      <c r="AI142" s="2" t="s">
        <v>726</v>
      </c>
      <c r="AJ142" s="2" t="s">
        <v>726</v>
      </c>
      <c r="AK142" s="2" t="s">
        <v>726</v>
      </c>
      <c r="AL142" s="2" t="s">
        <v>726</v>
      </c>
      <c r="AM142" s="2" t="s">
        <v>726</v>
      </c>
      <c r="AN142" s="2" t="s">
        <v>734</v>
      </c>
      <c r="AO142" s="2" t="s">
        <v>726</v>
      </c>
      <c r="AP142" s="2" t="s">
        <v>726</v>
      </c>
      <c r="AQ142" s="2" t="s">
        <v>726</v>
      </c>
      <c r="AR142" s="2" t="s">
        <v>726</v>
      </c>
      <c r="AV142" s="15">
        <f t="shared" si="22"/>
        <v>24.46</v>
      </c>
      <c r="AW142" s="15">
        <f t="shared" si="23"/>
        <v>21.4</v>
      </c>
      <c r="AX142" s="16">
        <f t="shared" si="24"/>
        <v>0.8748977923139819</v>
      </c>
      <c r="BA142" s="2">
        <f t="shared" si="25"/>
        <v>0</v>
      </c>
      <c r="BB142" s="2">
        <f t="shared" si="26"/>
        <v>0</v>
      </c>
      <c r="BC142" s="2">
        <f t="shared" si="27"/>
        <v>0</v>
      </c>
      <c r="BD142" s="2">
        <f t="shared" si="28"/>
        <v>0</v>
      </c>
      <c r="BE142" s="2">
        <f t="shared" si="29"/>
        <v>0</v>
      </c>
      <c r="BF142" s="2">
        <f t="shared" si="30"/>
        <v>0</v>
      </c>
      <c r="BJ142" s="2" t="str">
        <f t="shared" si="21"/>
        <v/>
      </c>
      <c r="BK142" s="2">
        <f>VLOOKUP(B142,Kraftvärmeprod!$B$1:$BH$550,MATCH($BA$1,Kraftvärmeprod!$B$1:$CC$1,0),FALSE)</f>
        <v>0</v>
      </c>
    </row>
    <row r="143" spans="1:63" ht="15" customHeight="1" x14ac:dyDescent="0.25">
      <c r="A143" s="2" t="s">
        <v>228</v>
      </c>
      <c r="B143" s="2" t="s">
        <v>229</v>
      </c>
      <c r="C143" s="2">
        <v>2017</v>
      </c>
      <c r="D143" s="2">
        <v>4.55</v>
      </c>
      <c r="E143" s="2">
        <v>4.9459999999999997</v>
      </c>
      <c r="F143" s="2" t="s">
        <v>726</v>
      </c>
      <c r="G143" s="2" t="s">
        <v>726</v>
      </c>
      <c r="H143" s="2" t="s">
        <v>726</v>
      </c>
      <c r="I143" s="2" t="s">
        <v>726</v>
      </c>
      <c r="J143" s="2">
        <v>0.45200000000000001</v>
      </c>
      <c r="K143" s="2" t="s">
        <v>726</v>
      </c>
      <c r="L143" s="2" t="s">
        <v>726</v>
      </c>
      <c r="M143" s="2" t="s">
        <v>609</v>
      </c>
      <c r="N143" s="2" t="s">
        <v>726</v>
      </c>
      <c r="O143" s="2" t="s">
        <v>726</v>
      </c>
      <c r="P143" s="2" t="s">
        <v>726</v>
      </c>
      <c r="Q143" s="2" t="s">
        <v>726</v>
      </c>
      <c r="R143" s="2" t="s">
        <v>726</v>
      </c>
      <c r="S143" s="2" t="s">
        <v>726</v>
      </c>
      <c r="T143" s="2" t="s">
        <v>726</v>
      </c>
      <c r="U143" s="2" t="s">
        <v>726</v>
      </c>
      <c r="V143" s="2" t="s">
        <v>726</v>
      </c>
      <c r="W143" s="2" t="s">
        <v>726</v>
      </c>
      <c r="X143" s="2" t="s">
        <v>726</v>
      </c>
      <c r="Y143" s="2" t="s">
        <v>726</v>
      </c>
      <c r="Z143" s="2">
        <v>4.4939999999999998</v>
      </c>
      <c r="AA143" s="2" t="s">
        <v>726</v>
      </c>
      <c r="AB143" s="2" t="s">
        <v>726</v>
      </c>
      <c r="AC143" s="2" t="s">
        <v>726</v>
      </c>
      <c r="AD143" s="2" t="s">
        <v>726</v>
      </c>
      <c r="AE143" s="2" t="s">
        <v>727</v>
      </c>
      <c r="AF143" s="2" t="s">
        <v>726</v>
      </c>
      <c r="AG143" s="2" t="s">
        <v>726</v>
      </c>
      <c r="AH143" s="2" t="s">
        <v>726</v>
      </c>
      <c r="AI143" s="2" t="s">
        <v>726</v>
      </c>
      <c r="AJ143" s="2" t="s">
        <v>726</v>
      </c>
      <c r="AK143" s="2" t="s">
        <v>726</v>
      </c>
      <c r="AL143" s="2" t="s">
        <v>726</v>
      </c>
      <c r="AM143" s="2" t="s">
        <v>726</v>
      </c>
      <c r="AN143" s="2" t="s">
        <v>609</v>
      </c>
      <c r="AO143" s="2" t="s">
        <v>726</v>
      </c>
      <c r="AP143" s="2" t="s">
        <v>726</v>
      </c>
      <c r="AQ143" s="2" t="s">
        <v>726</v>
      </c>
      <c r="AR143" s="2" t="s">
        <v>726</v>
      </c>
      <c r="AV143" s="15">
        <f t="shared" si="22"/>
        <v>4.9459999999999997</v>
      </c>
      <c r="AW143" s="15">
        <f t="shared" si="23"/>
        <v>4.55</v>
      </c>
      <c r="AX143" s="16">
        <f t="shared" si="24"/>
        <v>0.91993530125353817</v>
      </c>
      <c r="BA143" s="2">
        <f t="shared" si="25"/>
        <v>0</v>
      </c>
      <c r="BB143" s="2">
        <f t="shared" si="26"/>
        <v>0</v>
      </c>
      <c r="BC143" s="2">
        <f t="shared" si="27"/>
        <v>0</v>
      </c>
      <c r="BD143" s="2">
        <f t="shared" si="28"/>
        <v>0</v>
      </c>
      <c r="BE143" s="2">
        <f t="shared" si="29"/>
        <v>0</v>
      </c>
      <c r="BF143" s="2">
        <f t="shared" si="30"/>
        <v>0</v>
      </c>
      <c r="BJ143" s="2" t="str">
        <f t="shared" si="21"/>
        <v/>
      </c>
      <c r="BK143" s="2">
        <f>VLOOKUP(B143,Kraftvärmeprod!$B$1:$BH$550,MATCH($BA$1,Kraftvärmeprod!$B$1:$CC$1,0),FALSE)</f>
        <v>0</v>
      </c>
    </row>
    <row r="144" spans="1:63" ht="15" customHeight="1" x14ac:dyDescent="0.25">
      <c r="A144" s="2" t="s">
        <v>230</v>
      </c>
      <c r="B144" s="2" t="s">
        <v>231</v>
      </c>
      <c r="C144" s="2">
        <v>2017</v>
      </c>
      <c r="D144" s="2">
        <v>41</v>
      </c>
      <c r="E144" s="2">
        <v>48.6</v>
      </c>
      <c r="F144" s="2" t="s">
        <v>726</v>
      </c>
      <c r="G144" s="2">
        <v>0.1</v>
      </c>
      <c r="H144" s="2" t="s">
        <v>726</v>
      </c>
      <c r="I144" s="2" t="s">
        <v>726</v>
      </c>
      <c r="J144" s="2" t="s">
        <v>726</v>
      </c>
      <c r="K144" s="2" t="s">
        <v>726</v>
      </c>
      <c r="L144" s="2" t="s">
        <v>726</v>
      </c>
      <c r="M144" s="2" t="s">
        <v>609</v>
      </c>
      <c r="N144" s="2" t="s">
        <v>726</v>
      </c>
      <c r="O144" s="2">
        <v>4</v>
      </c>
      <c r="P144" s="2">
        <v>33</v>
      </c>
      <c r="Q144" s="2" t="s">
        <v>726</v>
      </c>
      <c r="R144" s="2" t="s">
        <v>726</v>
      </c>
      <c r="S144" s="2" t="s">
        <v>726</v>
      </c>
      <c r="T144" s="2" t="s">
        <v>726</v>
      </c>
      <c r="U144" s="2">
        <v>5</v>
      </c>
      <c r="V144" s="2" t="s">
        <v>726</v>
      </c>
      <c r="W144" s="2" t="s">
        <v>726</v>
      </c>
      <c r="X144" s="2" t="s">
        <v>726</v>
      </c>
      <c r="Y144" s="2" t="s">
        <v>726</v>
      </c>
      <c r="Z144" s="2" t="s">
        <v>726</v>
      </c>
      <c r="AA144" s="2" t="s">
        <v>726</v>
      </c>
      <c r="AB144" s="2" t="s">
        <v>726</v>
      </c>
      <c r="AC144" s="2" t="s">
        <v>726</v>
      </c>
      <c r="AD144" s="2" t="s">
        <v>726</v>
      </c>
      <c r="AE144" s="2" t="s">
        <v>609</v>
      </c>
      <c r="AF144" s="2" t="s">
        <v>726</v>
      </c>
      <c r="AG144" s="2" t="s">
        <v>726</v>
      </c>
      <c r="AH144" s="2">
        <v>6</v>
      </c>
      <c r="AI144" s="2" t="s">
        <v>726</v>
      </c>
      <c r="AJ144" s="2" t="s">
        <v>726</v>
      </c>
      <c r="AK144" s="2" t="s">
        <v>726</v>
      </c>
      <c r="AL144" s="2">
        <v>0.5</v>
      </c>
      <c r="AM144" s="2">
        <v>0.6</v>
      </c>
      <c r="AN144" s="2" t="s">
        <v>609</v>
      </c>
      <c r="AO144" s="2">
        <v>100</v>
      </c>
      <c r="AP144" s="2" t="s">
        <v>726</v>
      </c>
      <c r="AQ144" s="2" t="s">
        <v>726</v>
      </c>
      <c r="AR144" s="2" t="s">
        <v>726</v>
      </c>
      <c r="AV144" s="15">
        <f t="shared" si="22"/>
        <v>48.6</v>
      </c>
      <c r="AW144" s="15">
        <f t="shared" si="23"/>
        <v>41</v>
      </c>
      <c r="AX144" s="16">
        <f t="shared" si="24"/>
        <v>0.84362139917695467</v>
      </c>
      <c r="BA144" s="2">
        <f t="shared" si="25"/>
        <v>6</v>
      </c>
      <c r="BB144" s="2">
        <f t="shared" si="26"/>
        <v>6</v>
      </c>
      <c r="BC144" s="2">
        <f t="shared" si="27"/>
        <v>0</v>
      </c>
      <c r="BD144" s="2">
        <f t="shared" si="28"/>
        <v>0</v>
      </c>
      <c r="BE144" s="2">
        <f t="shared" si="29"/>
        <v>0</v>
      </c>
      <c r="BF144" s="2">
        <f t="shared" si="30"/>
        <v>0</v>
      </c>
      <c r="BJ144" s="2" t="str">
        <f t="shared" si="21"/>
        <v/>
      </c>
      <c r="BK144" s="2">
        <f>VLOOKUP(B144,Kraftvärmeprod!$B$1:$BH$550,MATCH($BA$1,Kraftvärmeprod!$B$1:$CC$1,0),FALSE)</f>
        <v>0</v>
      </c>
    </row>
    <row r="145" spans="1:63" ht="15" customHeight="1" x14ac:dyDescent="0.25">
      <c r="A145" s="2" t="s">
        <v>232</v>
      </c>
      <c r="B145" s="2" t="s">
        <v>233</v>
      </c>
      <c r="C145" s="2">
        <v>2017</v>
      </c>
      <c r="D145" s="2" t="s">
        <v>726</v>
      </c>
      <c r="E145" s="2" t="s">
        <v>726</v>
      </c>
      <c r="F145" s="2" t="s">
        <v>726</v>
      </c>
      <c r="G145" s="2" t="s">
        <v>726</v>
      </c>
      <c r="H145" s="2" t="s">
        <v>726</v>
      </c>
      <c r="I145" s="2" t="s">
        <v>726</v>
      </c>
      <c r="J145" s="2" t="s">
        <v>726</v>
      </c>
      <c r="K145" s="2" t="s">
        <v>726</v>
      </c>
      <c r="L145" s="2" t="s">
        <v>726</v>
      </c>
      <c r="M145" s="2" t="s">
        <v>609</v>
      </c>
      <c r="N145" s="2" t="s">
        <v>726</v>
      </c>
      <c r="O145" s="2" t="s">
        <v>726</v>
      </c>
      <c r="P145" s="2" t="s">
        <v>726</v>
      </c>
      <c r="Q145" s="2" t="s">
        <v>726</v>
      </c>
      <c r="R145" s="2" t="s">
        <v>726</v>
      </c>
      <c r="S145" s="2" t="s">
        <v>726</v>
      </c>
      <c r="T145" s="2" t="s">
        <v>726</v>
      </c>
      <c r="U145" s="2" t="s">
        <v>726</v>
      </c>
      <c r="V145" s="2" t="s">
        <v>726</v>
      </c>
      <c r="W145" s="2" t="s">
        <v>726</v>
      </c>
      <c r="X145" s="2" t="s">
        <v>726</v>
      </c>
      <c r="Y145" s="2" t="s">
        <v>726</v>
      </c>
      <c r="Z145" s="2" t="s">
        <v>726</v>
      </c>
      <c r="AA145" s="2" t="s">
        <v>726</v>
      </c>
      <c r="AB145" s="2" t="s">
        <v>726</v>
      </c>
      <c r="AC145" s="2" t="s">
        <v>726</v>
      </c>
      <c r="AD145" s="2" t="s">
        <v>726</v>
      </c>
      <c r="AE145" s="2" t="s">
        <v>727</v>
      </c>
      <c r="AF145" s="2" t="s">
        <v>726</v>
      </c>
      <c r="AG145" s="2" t="s">
        <v>726</v>
      </c>
      <c r="AH145" s="2" t="s">
        <v>726</v>
      </c>
      <c r="AI145" s="2" t="s">
        <v>726</v>
      </c>
      <c r="AJ145" s="2" t="s">
        <v>726</v>
      </c>
      <c r="AK145" s="2" t="s">
        <v>726</v>
      </c>
      <c r="AL145" s="2" t="s">
        <v>726</v>
      </c>
      <c r="AM145" s="2" t="s">
        <v>726</v>
      </c>
      <c r="AN145" s="2" t="s">
        <v>609</v>
      </c>
      <c r="AO145" s="2" t="s">
        <v>726</v>
      </c>
      <c r="AP145" s="2" t="s">
        <v>726</v>
      </c>
      <c r="AQ145" s="2" t="s">
        <v>726</v>
      </c>
      <c r="AR145" s="2" t="s">
        <v>726</v>
      </c>
      <c r="AV145" s="15">
        <f t="shared" si="22"/>
        <v>0</v>
      </c>
      <c r="AW145" s="15">
        <f t="shared" si="23"/>
        <v>0</v>
      </c>
      <c r="AX145" s="16" t="str">
        <f t="shared" si="24"/>
        <v/>
      </c>
      <c r="BA145" s="2">
        <f t="shared" si="25"/>
        <v>0</v>
      </c>
      <c r="BB145" s="2">
        <f t="shared" si="26"/>
        <v>0</v>
      </c>
      <c r="BC145" s="2">
        <f t="shared" si="27"/>
        <v>0</v>
      </c>
      <c r="BD145" s="2">
        <f t="shared" si="28"/>
        <v>0</v>
      </c>
      <c r="BE145" s="2">
        <f t="shared" si="29"/>
        <v>0</v>
      </c>
      <c r="BF145" s="2">
        <f t="shared" si="30"/>
        <v>0</v>
      </c>
      <c r="BJ145" s="2" t="str">
        <f t="shared" si="21"/>
        <v/>
      </c>
      <c r="BK145" s="2">
        <f>VLOOKUP(B145,Kraftvärmeprod!$B$1:$BH$550,MATCH($BA$1,Kraftvärmeprod!$B$1:$CC$1,0),FALSE)</f>
        <v>0</v>
      </c>
    </row>
    <row r="146" spans="1:63" ht="15" customHeight="1" x14ac:dyDescent="0.25">
      <c r="A146" s="2" t="s">
        <v>232</v>
      </c>
      <c r="B146" s="2" t="s">
        <v>234</v>
      </c>
      <c r="C146" s="2">
        <v>2017</v>
      </c>
      <c r="D146" s="2">
        <v>6.8</v>
      </c>
      <c r="E146" s="2">
        <v>9.6999999999999993</v>
      </c>
      <c r="F146" s="2" t="s">
        <v>726</v>
      </c>
      <c r="G146" s="2">
        <v>0.5</v>
      </c>
      <c r="H146" s="2" t="s">
        <v>726</v>
      </c>
      <c r="I146" s="2" t="s">
        <v>726</v>
      </c>
      <c r="J146" s="2" t="s">
        <v>726</v>
      </c>
      <c r="K146" s="2" t="s">
        <v>726</v>
      </c>
      <c r="L146" s="2" t="s">
        <v>726</v>
      </c>
      <c r="M146" s="2" t="s">
        <v>609</v>
      </c>
      <c r="N146" s="2" t="s">
        <v>726</v>
      </c>
      <c r="O146" s="2" t="s">
        <v>726</v>
      </c>
      <c r="P146" s="2" t="s">
        <v>726</v>
      </c>
      <c r="Q146" s="2" t="s">
        <v>726</v>
      </c>
      <c r="R146" s="2" t="s">
        <v>726</v>
      </c>
      <c r="S146" s="2" t="s">
        <v>726</v>
      </c>
      <c r="T146" s="2" t="s">
        <v>726</v>
      </c>
      <c r="U146" s="2">
        <v>8.6999999999999993</v>
      </c>
      <c r="V146" s="2" t="s">
        <v>726</v>
      </c>
      <c r="W146" s="2" t="s">
        <v>726</v>
      </c>
      <c r="X146" s="2" t="s">
        <v>726</v>
      </c>
      <c r="Y146" s="2" t="s">
        <v>726</v>
      </c>
      <c r="Z146" s="2" t="s">
        <v>726</v>
      </c>
      <c r="AA146" s="2" t="s">
        <v>726</v>
      </c>
      <c r="AB146" s="2" t="s">
        <v>726</v>
      </c>
      <c r="AC146" s="2" t="s">
        <v>726</v>
      </c>
      <c r="AD146" s="2" t="s">
        <v>726</v>
      </c>
      <c r="AE146" s="2" t="s">
        <v>609</v>
      </c>
      <c r="AF146" s="2" t="s">
        <v>726</v>
      </c>
      <c r="AG146" s="2" t="s">
        <v>726</v>
      </c>
      <c r="AH146" s="2" t="s">
        <v>726</v>
      </c>
      <c r="AI146" s="2" t="s">
        <v>726</v>
      </c>
      <c r="AJ146" s="2" t="s">
        <v>726</v>
      </c>
      <c r="AK146" s="2" t="s">
        <v>726</v>
      </c>
      <c r="AL146" s="2">
        <v>0.5</v>
      </c>
      <c r="AM146" s="2">
        <v>0.5</v>
      </c>
      <c r="AN146" s="2" t="s">
        <v>609</v>
      </c>
      <c r="AO146" s="2" t="s">
        <v>726</v>
      </c>
      <c r="AP146" s="2" t="s">
        <v>726</v>
      </c>
      <c r="AQ146" s="2" t="s">
        <v>726</v>
      </c>
      <c r="AR146" s="2" t="s">
        <v>726</v>
      </c>
      <c r="AV146" s="15">
        <f t="shared" si="22"/>
        <v>9.6999999999999993</v>
      </c>
      <c r="AW146" s="15">
        <f t="shared" si="23"/>
        <v>6.8</v>
      </c>
      <c r="AX146" s="16">
        <f t="shared" si="24"/>
        <v>0.70103092783505161</v>
      </c>
      <c r="BA146" s="2">
        <f t="shared" si="25"/>
        <v>0</v>
      </c>
      <c r="BB146" s="2">
        <f t="shared" si="26"/>
        <v>0</v>
      </c>
      <c r="BC146" s="2">
        <f t="shared" si="27"/>
        <v>0</v>
      </c>
      <c r="BD146" s="2">
        <f t="shared" si="28"/>
        <v>0</v>
      </c>
      <c r="BE146" s="2">
        <f t="shared" si="29"/>
        <v>0</v>
      </c>
      <c r="BF146" s="2">
        <f t="shared" si="30"/>
        <v>0</v>
      </c>
      <c r="BJ146" s="2" t="str">
        <f t="shared" si="21"/>
        <v/>
      </c>
      <c r="BK146" s="2">
        <f>VLOOKUP(B146,Kraftvärmeprod!$B$1:$BH$550,MATCH($BA$1,Kraftvärmeprod!$B$1:$CC$1,0),FALSE)</f>
        <v>0</v>
      </c>
    </row>
    <row r="147" spans="1:63" ht="15" customHeight="1" x14ac:dyDescent="0.25">
      <c r="A147" s="2" t="s">
        <v>232</v>
      </c>
      <c r="B147" s="2" t="s">
        <v>235</v>
      </c>
      <c r="C147" s="2">
        <v>2017</v>
      </c>
      <c r="D147" s="2">
        <v>66.099999999999994</v>
      </c>
      <c r="E147" s="2">
        <v>76.5</v>
      </c>
      <c r="F147" s="2" t="s">
        <v>726</v>
      </c>
      <c r="G147" s="2">
        <v>3.1</v>
      </c>
      <c r="H147" s="2" t="s">
        <v>726</v>
      </c>
      <c r="I147" s="2" t="s">
        <v>726</v>
      </c>
      <c r="J147" s="2" t="s">
        <v>726</v>
      </c>
      <c r="K147" s="2" t="s">
        <v>726</v>
      </c>
      <c r="L147" s="2" t="s">
        <v>726</v>
      </c>
      <c r="M147" s="2" t="s">
        <v>609</v>
      </c>
      <c r="N147" s="2" t="s">
        <v>726</v>
      </c>
      <c r="O147" s="2" t="s">
        <v>726</v>
      </c>
      <c r="P147" s="2">
        <v>52.7</v>
      </c>
      <c r="Q147" s="2" t="s">
        <v>726</v>
      </c>
      <c r="R147" s="2" t="s">
        <v>726</v>
      </c>
      <c r="S147" s="2" t="s">
        <v>726</v>
      </c>
      <c r="T147" s="2" t="s">
        <v>726</v>
      </c>
      <c r="U147" s="2">
        <v>12.3</v>
      </c>
      <c r="V147" s="2" t="s">
        <v>726</v>
      </c>
      <c r="W147" s="2" t="s">
        <v>726</v>
      </c>
      <c r="X147" s="2" t="s">
        <v>726</v>
      </c>
      <c r="Y147" s="2" t="s">
        <v>726</v>
      </c>
      <c r="Z147" s="2">
        <v>1.4</v>
      </c>
      <c r="AA147" s="2" t="s">
        <v>726</v>
      </c>
      <c r="AB147" s="2" t="s">
        <v>726</v>
      </c>
      <c r="AC147" s="2" t="s">
        <v>726</v>
      </c>
      <c r="AD147" s="2" t="s">
        <v>726</v>
      </c>
      <c r="AE147" s="2" t="s">
        <v>609</v>
      </c>
      <c r="AF147" s="2" t="s">
        <v>726</v>
      </c>
      <c r="AG147" s="2" t="s">
        <v>726</v>
      </c>
      <c r="AH147" s="2">
        <v>6.3</v>
      </c>
      <c r="AI147" s="2" t="s">
        <v>726</v>
      </c>
      <c r="AJ147" s="2" t="s">
        <v>726</v>
      </c>
      <c r="AK147" s="2" t="s">
        <v>726</v>
      </c>
      <c r="AL147" s="2">
        <v>0.7</v>
      </c>
      <c r="AM147" s="2">
        <v>0.7</v>
      </c>
      <c r="AN147" s="2" t="s">
        <v>609</v>
      </c>
      <c r="AO147" s="2">
        <v>100</v>
      </c>
      <c r="AP147" s="2">
        <v>0</v>
      </c>
      <c r="AQ147" s="2">
        <v>0</v>
      </c>
      <c r="AR147" s="2">
        <v>0</v>
      </c>
      <c r="AV147" s="15">
        <f t="shared" si="22"/>
        <v>76.500000000000014</v>
      </c>
      <c r="AW147" s="15">
        <f t="shared" si="23"/>
        <v>66.099999999999994</v>
      </c>
      <c r="AX147" s="16">
        <f t="shared" si="24"/>
        <v>0.86405228758169916</v>
      </c>
      <c r="BA147" s="2">
        <f t="shared" si="25"/>
        <v>6.3</v>
      </c>
      <c r="BB147" s="2">
        <f t="shared" si="26"/>
        <v>6.3</v>
      </c>
      <c r="BC147" s="2">
        <f t="shared" si="27"/>
        <v>0</v>
      </c>
      <c r="BD147" s="2">
        <f t="shared" si="28"/>
        <v>0</v>
      </c>
      <c r="BE147" s="2">
        <f t="shared" si="29"/>
        <v>0</v>
      </c>
      <c r="BF147" s="2">
        <f t="shared" si="30"/>
        <v>0</v>
      </c>
      <c r="BJ147" s="2" t="str">
        <f t="shared" si="21"/>
        <v/>
      </c>
      <c r="BK147" s="2">
        <f>VLOOKUP(B147,Kraftvärmeprod!$B$1:$BH$550,MATCH($BA$1,Kraftvärmeprod!$B$1:$CC$1,0),FALSE)</f>
        <v>0</v>
      </c>
    </row>
    <row r="148" spans="1:63" ht="15" customHeight="1" x14ac:dyDescent="0.25">
      <c r="A148" s="2" t="s">
        <v>232</v>
      </c>
      <c r="B148" s="2" t="s">
        <v>236</v>
      </c>
      <c r="C148" s="2">
        <v>2017</v>
      </c>
      <c r="D148" s="2">
        <v>93.5</v>
      </c>
      <c r="E148" s="2">
        <v>102.9</v>
      </c>
      <c r="F148" s="2" t="s">
        <v>726</v>
      </c>
      <c r="G148" s="2">
        <v>2.4</v>
      </c>
      <c r="H148" s="2" t="s">
        <v>726</v>
      </c>
      <c r="I148" s="2">
        <v>1.5</v>
      </c>
      <c r="J148" s="2" t="s">
        <v>726</v>
      </c>
      <c r="K148" s="2" t="s">
        <v>726</v>
      </c>
      <c r="L148" s="2" t="s">
        <v>726</v>
      </c>
      <c r="M148" s="2" t="s">
        <v>609</v>
      </c>
      <c r="N148" s="2">
        <v>7.8</v>
      </c>
      <c r="O148" s="2">
        <v>19.8</v>
      </c>
      <c r="P148" s="2">
        <v>33.200000000000003</v>
      </c>
      <c r="Q148" s="2">
        <v>19.8</v>
      </c>
      <c r="R148" s="2" t="s">
        <v>726</v>
      </c>
      <c r="S148" s="2" t="s">
        <v>726</v>
      </c>
      <c r="T148" s="2" t="s">
        <v>8</v>
      </c>
      <c r="U148" s="2" t="s">
        <v>726</v>
      </c>
      <c r="V148" s="2" t="s">
        <v>726</v>
      </c>
      <c r="W148" s="2" t="s">
        <v>726</v>
      </c>
      <c r="X148" s="2" t="s">
        <v>726</v>
      </c>
      <c r="Y148" s="2" t="s">
        <v>726</v>
      </c>
      <c r="Z148" s="2">
        <v>0.5</v>
      </c>
      <c r="AA148" s="2" t="s">
        <v>726</v>
      </c>
      <c r="AB148" s="2">
        <v>1.4</v>
      </c>
      <c r="AC148" s="2" t="s">
        <v>726</v>
      </c>
      <c r="AD148" s="2" t="s">
        <v>726</v>
      </c>
      <c r="AE148" s="2" t="s">
        <v>609</v>
      </c>
      <c r="AF148" s="2">
        <v>0</v>
      </c>
      <c r="AG148" s="2" t="s">
        <v>726</v>
      </c>
      <c r="AH148" s="2">
        <v>16.5</v>
      </c>
      <c r="AI148" s="2" t="s">
        <v>726</v>
      </c>
      <c r="AJ148" s="2" t="s">
        <v>726</v>
      </c>
      <c r="AK148" s="2" t="s">
        <v>726</v>
      </c>
      <c r="AL148" s="2" t="s">
        <v>726</v>
      </c>
      <c r="AM148" s="2" t="s">
        <v>726</v>
      </c>
      <c r="AN148" s="2" t="s">
        <v>609</v>
      </c>
      <c r="AO148" s="2">
        <v>98</v>
      </c>
      <c r="AP148" s="2">
        <v>0</v>
      </c>
      <c r="AQ148" s="2">
        <v>0</v>
      </c>
      <c r="AR148" s="2">
        <v>2</v>
      </c>
      <c r="AV148" s="15">
        <f t="shared" si="22"/>
        <v>102.9</v>
      </c>
      <c r="AW148" s="15">
        <f t="shared" si="23"/>
        <v>93.5</v>
      </c>
      <c r="AX148" s="16">
        <f t="shared" si="24"/>
        <v>0.90864917395529632</v>
      </c>
      <c r="BA148" s="2">
        <f t="shared" si="25"/>
        <v>16.5</v>
      </c>
      <c r="BB148" s="2">
        <f t="shared" si="26"/>
        <v>16.169999999999998</v>
      </c>
      <c r="BC148" s="2">
        <f t="shared" si="27"/>
        <v>0</v>
      </c>
      <c r="BD148" s="2">
        <f t="shared" si="28"/>
        <v>0</v>
      </c>
      <c r="BE148" s="2">
        <f t="shared" si="29"/>
        <v>0.33</v>
      </c>
      <c r="BF148" s="2">
        <f t="shared" si="30"/>
        <v>3.5527136788005009E-15</v>
      </c>
      <c r="BJ148" s="2" t="str">
        <f t="shared" si="21"/>
        <v/>
      </c>
      <c r="BK148" s="2">
        <f>VLOOKUP(B148,Kraftvärmeprod!$B$1:$BH$550,MATCH($BA$1,Kraftvärmeprod!$B$1:$CC$1,0),FALSE)</f>
        <v>127</v>
      </c>
    </row>
    <row r="149" spans="1:63" ht="15" customHeight="1" x14ac:dyDescent="0.25">
      <c r="A149" s="2" t="s">
        <v>237</v>
      </c>
      <c r="B149" s="2" t="s">
        <v>238</v>
      </c>
      <c r="C149" s="2">
        <v>2017</v>
      </c>
      <c r="D149" s="2">
        <v>59.88</v>
      </c>
      <c r="E149" s="2">
        <v>64.709999999999994</v>
      </c>
      <c r="F149" s="2" t="s">
        <v>726</v>
      </c>
      <c r="G149" s="2">
        <v>0.49199999999999999</v>
      </c>
      <c r="H149" s="2" t="s">
        <v>726</v>
      </c>
      <c r="I149" s="2" t="s">
        <v>726</v>
      </c>
      <c r="J149" s="2" t="s">
        <v>726</v>
      </c>
      <c r="K149" s="2" t="s">
        <v>726</v>
      </c>
      <c r="L149" s="2" t="s">
        <v>726</v>
      </c>
      <c r="M149" s="2" t="s">
        <v>609</v>
      </c>
      <c r="N149" s="2" t="s">
        <v>726</v>
      </c>
      <c r="O149" s="2" t="s">
        <v>726</v>
      </c>
      <c r="P149" s="2" t="s">
        <v>726</v>
      </c>
      <c r="Q149" s="2">
        <v>11.137</v>
      </c>
      <c r="R149" s="2" t="s">
        <v>726</v>
      </c>
      <c r="S149" s="2">
        <v>44.2</v>
      </c>
      <c r="T149" s="2" t="s">
        <v>726</v>
      </c>
      <c r="U149" s="2">
        <v>6.2809999999999997</v>
      </c>
      <c r="V149" s="2" t="s">
        <v>726</v>
      </c>
      <c r="W149" s="2" t="s">
        <v>726</v>
      </c>
      <c r="X149" s="2" t="s">
        <v>726</v>
      </c>
      <c r="Y149" s="2" t="s">
        <v>726</v>
      </c>
      <c r="Z149" s="2">
        <v>2.6</v>
      </c>
      <c r="AA149" s="2" t="s">
        <v>726</v>
      </c>
      <c r="AB149" s="2" t="s">
        <v>726</v>
      </c>
      <c r="AC149" s="2" t="s">
        <v>726</v>
      </c>
      <c r="AD149" s="2" t="s">
        <v>726</v>
      </c>
      <c r="AE149" s="2" t="s">
        <v>609</v>
      </c>
      <c r="AF149" s="2" t="s">
        <v>726</v>
      </c>
      <c r="AG149" s="2" t="s">
        <v>726</v>
      </c>
      <c r="AH149" s="2" t="s">
        <v>726</v>
      </c>
      <c r="AI149" s="2" t="s">
        <v>726</v>
      </c>
      <c r="AJ149" s="2" t="s">
        <v>726</v>
      </c>
      <c r="AK149" s="2" t="s">
        <v>726</v>
      </c>
      <c r="AL149" s="2" t="s">
        <v>726</v>
      </c>
      <c r="AM149" s="2" t="s">
        <v>726</v>
      </c>
      <c r="AN149" s="2" t="s">
        <v>609</v>
      </c>
      <c r="AO149" s="2" t="s">
        <v>726</v>
      </c>
      <c r="AP149" s="2" t="s">
        <v>726</v>
      </c>
      <c r="AQ149" s="2" t="s">
        <v>726</v>
      </c>
      <c r="AR149" s="2" t="s">
        <v>726</v>
      </c>
      <c r="AV149" s="15">
        <f t="shared" si="22"/>
        <v>64.710000000000008</v>
      </c>
      <c r="AW149" s="15">
        <f t="shared" si="23"/>
        <v>59.88</v>
      </c>
      <c r="AX149" s="16">
        <f t="shared" si="24"/>
        <v>0.92535929531757066</v>
      </c>
      <c r="BA149" s="2">
        <f t="shared" si="25"/>
        <v>0</v>
      </c>
      <c r="BB149" s="2">
        <f t="shared" si="26"/>
        <v>0</v>
      </c>
      <c r="BC149" s="2">
        <f t="shared" si="27"/>
        <v>0</v>
      </c>
      <c r="BD149" s="2">
        <f t="shared" si="28"/>
        <v>0</v>
      </c>
      <c r="BE149" s="2">
        <f t="shared" si="29"/>
        <v>0</v>
      </c>
      <c r="BF149" s="2">
        <f t="shared" si="30"/>
        <v>0</v>
      </c>
      <c r="BJ149" s="2" t="str">
        <f t="shared" si="21"/>
        <v/>
      </c>
      <c r="BK149" s="2">
        <f>VLOOKUP(B149,Kraftvärmeprod!$B$1:$BH$550,MATCH($BA$1,Kraftvärmeprod!$B$1:$CC$1,0),FALSE)</f>
        <v>0</v>
      </c>
    </row>
    <row r="150" spans="1:63" ht="15" customHeight="1" x14ac:dyDescent="0.25">
      <c r="A150" s="2" t="s">
        <v>240</v>
      </c>
      <c r="B150" s="2" t="s">
        <v>241</v>
      </c>
      <c r="C150" s="2">
        <v>2017</v>
      </c>
      <c r="D150" s="2">
        <v>14.1</v>
      </c>
      <c r="E150" s="2">
        <v>16.559999999999999</v>
      </c>
      <c r="F150" s="2" t="s">
        <v>726</v>
      </c>
      <c r="G150" s="2">
        <v>0.21</v>
      </c>
      <c r="H150" s="2" t="s">
        <v>726</v>
      </c>
      <c r="I150" s="2" t="s">
        <v>726</v>
      </c>
      <c r="J150" s="2" t="s">
        <v>726</v>
      </c>
      <c r="K150" s="2" t="s">
        <v>726</v>
      </c>
      <c r="L150" s="2" t="s">
        <v>726</v>
      </c>
      <c r="M150" s="2" t="s">
        <v>726</v>
      </c>
      <c r="N150" s="2">
        <v>0</v>
      </c>
      <c r="O150" s="2">
        <v>0</v>
      </c>
      <c r="P150" s="2">
        <v>14.22</v>
      </c>
      <c r="Q150" s="2">
        <v>0</v>
      </c>
      <c r="R150" s="2">
        <v>0</v>
      </c>
      <c r="S150" s="2">
        <v>0</v>
      </c>
      <c r="T150" s="2" t="s">
        <v>8</v>
      </c>
      <c r="U150" s="2" t="s">
        <v>726</v>
      </c>
      <c r="V150" s="2" t="s">
        <v>726</v>
      </c>
      <c r="W150" s="2" t="s">
        <v>726</v>
      </c>
      <c r="X150" s="2" t="s">
        <v>726</v>
      </c>
      <c r="Y150" s="2" t="s">
        <v>726</v>
      </c>
      <c r="Z150" s="2" t="s">
        <v>726</v>
      </c>
      <c r="AA150" s="2" t="s">
        <v>726</v>
      </c>
      <c r="AB150" s="2" t="s">
        <v>726</v>
      </c>
      <c r="AC150" s="2" t="s">
        <v>726</v>
      </c>
      <c r="AD150" s="2" t="s">
        <v>726</v>
      </c>
      <c r="AE150" s="2" t="s">
        <v>727</v>
      </c>
      <c r="AF150" s="2" t="s">
        <v>726</v>
      </c>
      <c r="AG150" s="2" t="s">
        <v>726</v>
      </c>
      <c r="AH150" s="2">
        <v>2.13</v>
      </c>
      <c r="AI150" s="2" t="s">
        <v>726</v>
      </c>
      <c r="AJ150" s="2" t="s">
        <v>726</v>
      </c>
      <c r="AK150" s="2" t="s">
        <v>726</v>
      </c>
      <c r="AL150" s="2" t="s">
        <v>726</v>
      </c>
      <c r="AM150" s="2" t="s">
        <v>726</v>
      </c>
      <c r="AN150" s="2" t="s">
        <v>726</v>
      </c>
      <c r="AO150" s="2">
        <v>100</v>
      </c>
      <c r="AP150" s="2">
        <v>0</v>
      </c>
      <c r="AQ150" s="2">
        <v>0</v>
      </c>
      <c r="AR150" s="2">
        <v>0</v>
      </c>
      <c r="AV150" s="15">
        <f t="shared" si="22"/>
        <v>16.560000000000002</v>
      </c>
      <c r="AW150" s="15">
        <f t="shared" si="23"/>
        <v>14.1</v>
      </c>
      <c r="AX150" s="16">
        <f t="shared" si="24"/>
        <v>0.85144927536231874</v>
      </c>
      <c r="BA150" s="2">
        <f t="shared" si="25"/>
        <v>2.13</v>
      </c>
      <c r="BB150" s="2">
        <f t="shared" si="26"/>
        <v>2.13</v>
      </c>
      <c r="BC150" s="2">
        <f t="shared" si="27"/>
        <v>0</v>
      </c>
      <c r="BD150" s="2">
        <f t="shared" si="28"/>
        <v>0</v>
      </c>
      <c r="BE150" s="2">
        <f t="shared" si="29"/>
        <v>0</v>
      </c>
      <c r="BF150" s="2">
        <f t="shared" si="30"/>
        <v>0</v>
      </c>
      <c r="BJ150" s="2" t="str">
        <f t="shared" si="21"/>
        <v/>
      </c>
      <c r="BK150" s="2">
        <f>VLOOKUP(B150,Kraftvärmeprod!$B$1:$BH$550,MATCH($BA$1,Kraftvärmeprod!$B$1:$CC$1,0),FALSE)</f>
        <v>0</v>
      </c>
    </row>
    <row r="151" spans="1:63" ht="15" customHeight="1" x14ac:dyDescent="0.25">
      <c r="A151" s="2" t="s">
        <v>240</v>
      </c>
      <c r="B151" s="2" t="s">
        <v>242</v>
      </c>
      <c r="C151" s="2">
        <v>2017</v>
      </c>
      <c r="D151" s="2">
        <v>59.32</v>
      </c>
      <c r="E151" s="2">
        <v>74.67</v>
      </c>
      <c r="F151" s="2" t="s">
        <v>726</v>
      </c>
      <c r="G151" s="2">
        <v>3.01</v>
      </c>
      <c r="H151" s="2" t="s">
        <v>726</v>
      </c>
      <c r="I151" s="2">
        <v>14.45</v>
      </c>
      <c r="J151" s="2" t="s">
        <v>726</v>
      </c>
      <c r="K151" s="2" t="s">
        <v>726</v>
      </c>
      <c r="L151" s="2" t="s">
        <v>726</v>
      </c>
      <c r="M151" s="2" t="s">
        <v>609</v>
      </c>
      <c r="N151" s="2" t="s">
        <v>726</v>
      </c>
      <c r="O151" s="2" t="s">
        <v>726</v>
      </c>
      <c r="P151" s="2" t="s">
        <v>726</v>
      </c>
      <c r="Q151" s="2" t="s">
        <v>726</v>
      </c>
      <c r="R151" s="2" t="s">
        <v>726</v>
      </c>
      <c r="S151" s="2" t="s">
        <v>726</v>
      </c>
      <c r="T151" s="2" t="s">
        <v>726</v>
      </c>
      <c r="U151" s="2">
        <v>20.48</v>
      </c>
      <c r="V151" s="2">
        <v>0</v>
      </c>
      <c r="W151" s="2">
        <v>27.09</v>
      </c>
      <c r="X151" s="2" t="s">
        <v>726</v>
      </c>
      <c r="Y151" s="2" t="s">
        <v>726</v>
      </c>
      <c r="Z151" s="2">
        <v>0</v>
      </c>
      <c r="AA151" s="2" t="s">
        <v>726</v>
      </c>
      <c r="AB151" s="2" t="s">
        <v>726</v>
      </c>
      <c r="AC151" s="2" t="s">
        <v>726</v>
      </c>
      <c r="AD151" s="2" t="s">
        <v>726</v>
      </c>
      <c r="AE151" s="2" t="s">
        <v>609</v>
      </c>
      <c r="AF151" s="2" t="s">
        <v>726</v>
      </c>
      <c r="AG151" s="2" t="s">
        <v>726</v>
      </c>
      <c r="AH151" s="2">
        <v>0.31</v>
      </c>
      <c r="AI151" s="2">
        <v>9.33</v>
      </c>
      <c r="AJ151" s="2" t="s">
        <v>736</v>
      </c>
      <c r="AK151" s="2">
        <v>3.4</v>
      </c>
      <c r="AL151" s="2">
        <v>0</v>
      </c>
      <c r="AM151" s="2">
        <v>0</v>
      </c>
      <c r="AN151" s="2" t="s">
        <v>609</v>
      </c>
      <c r="AO151" s="2">
        <v>100</v>
      </c>
      <c r="AP151" s="2">
        <v>0</v>
      </c>
      <c r="AQ151" s="2">
        <v>0</v>
      </c>
      <c r="AR151" s="2">
        <v>0</v>
      </c>
      <c r="AV151" s="15">
        <f t="shared" si="22"/>
        <v>74.67</v>
      </c>
      <c r="AW151" s="15">
        <f t="shared" si="23"/>
        <v>59.32</v>
      </c>
      <c r="AX151" s="16">
        <f t="shared" si="24"/>
        <v>0.79442882014195793</v>
      </c>
      <c r="BA151" s="2">
        <f t="shared" si="25"/>
        <v>0.31</v>
      </c>
      <c r="BB151" s="2">
        <f t="shared" si="26"/>
        <v>0.31</v>
      </c>
      <c r="BC151" s="2">
        <f t="shared" si="27"/>
        <v>0</v>
      </c>
      <c r="BD151" s="2">
        <f t="shared" si="28"/>
        <v>0</v>
      </c>
      <c r="BE151" s="2">
        <f t="shared" si="29"/>
        <v>0</v>
      </c>
      <c r="BF151" s="2">
        <f t="shared" si="30"/>
        <v>0</v>
      </c>
      <c r="BJ151" s="2" t="str">
        <f t="shared" si="21"/>
        <v/>
      </c>
      <c r="BK151" s="2">
        <f>VLOOKUP(B151,Kraftvärmeprod!$B$1:$BH$550,MATCH($BA$1,Kraftvärmeprod!$B$1:$CC$1,0),FALSE)</f>
        <v>138.5</v>
      </c>
    </row>
    <row r="152" spans="1:63" ht="15" customHeight="1" x14ac:dyDescent="0.25">
      <c r="A152" s="2" t="s">
        <v>240</v>
      </c>
      <c r="B152" s="2" t="s">
        <v>243</v>
      </c>
      <c r="C152" s="2">
        <v>2017</v>
      </c>
      <c r="D152" s="2" t="s">
        <v>743</v>
      </c>
      <c r="E152" s="2">
        <v>1.71</v>
      </c>
      <c r="F152" s="2" t="s">
        <v>726</v>
      </c>
      <c r="G152" s="2">
        <v>0.08</v>
      </c>
      <c r="H152" s="2" t="s">
        <v>726</v>
      </c>
      <c r="I152" s="2" t="s">
        <v>726</v>
      </c>
      <c r="J152" s="2" t="s">
        <v>726</v>
      </c>
      <c r="K152" s="2" t="s">
        <v>726</v>
      </c>
      <c r="L152" s="2" t="s">
        <v>726</v>
      </c>
      <c r="M152" s="2" t="s">
        <v>726</v>
      </c>
      <c r="N152" s="2" t="s">
        <v>726</v>
      </c>
      <c r="O152" s="2" t="s">
        <v>726</v>
      </c>
      <c r="P152" s="2" t="s">
        <v>726</v>
      </c>
      <c r="Q152" s="2" t="s">
        <v>726</v>
      </c>
      <c r="R152" s="2" t="s">
        <v>726</v>
      </c>
      <c r="S152" s="2" t="s">
        <v>726</v>
      </c>
      <c r="T152" s="2" t="s">
        <v>726</v>
      </c>
      <c r="U152" s="2">
        <v>1.63</v>
      </c>
      <c r="V152" s="2" t="s">
        <v>726</v>
      </c>
      <c r="W152" s="2" t="s">
        <v>726</v>
      </c>
      <c r="X152" s="2" t="s">
        <v>726</v>
      </c>
      <c r="Y152" s="2" t="s">
        <v>726</v>
      </c>
      <c r="Z152" s="2" t="s">
        <v>726</v>
      </c>
      <c r="AA152" s="2" t="s">
        <v>726</v>
      </c>
      <c r="AB152" s="2" t="s">
        <v>726</v>
      </c>
      <c r="AC152" s="2" t="s">
        <v>726</v>
      </c>
      <c r="AD152" s="2" t="s">
        <v>726</v>
      </c>
      <c r="AE152" s="2" t="s">
        <v>609</v>
      </c>
      <c r="AF152" s="2" t="s">
        <v>726</v>
      </c>
      <c r="AG152" s="2" t="s">
        <v>726</v>
      </c>
      <c r="AH152" s="2" t="s">
        <v>726</v>
      </c>
      <c r="AI152" s="2" t="s">
        <v>726</v>
      </c>
      <c r="AJ152" s="2" t="s">
        <v>726</v>
      </c>
      <c r="AK152" s="2" t="s">
        <v>726</v>
      </c>
      <c r="AL152" s="2" t="s">
        <v>726</v>
      </c>
      <c r="AM152" s="2" t="s">
        <v>726</v>
      </c>
      <c r="AN152" s="2" t="s">
        <v>609</v>
      </c>
      <c r="AO152" s="2" t="s">
        <v>726</v>
      </c>
      <c r="AP152" s="2" t="s">
        <v>726</v>
      </c>
      <c r="AQ152" s="2" t="s">
        <v>726</v>
      </c>
      <c r="AR152" s="2" t="s">
        <v>726</v>
      </c>
      <c r="AV152" s="15">
        <f t="shared" si="22"/>
        <v>1.71</v>
      </c>
      <c r="AW152" s="15">
        <f t="shared" si="23"/>
        <v>0</v>
      </c>
      <c r="AX152" s="16">
        <f t="shared" si="24"/>
        <v>0</v>
      </c>
      <c r="BA152" s="2">
        <f t="shared" si="25"/>
        <v>0</v>
      </c>
      <c r="BB152" s="2">
        <f t="shared" si="26"/>
        <v>0</v>
      </c>
      <c r="BC152" s="2">
        <f t="shared" si="27"/>
        <v>0</v>
      </c>
      <c r="BD152" s="2">
        <f t="shared" si="28"/>
        <v>0</v>
      </c>
      <c r="BE152" s="2">
        <f t="shared" si="29"/>
        <v>0</v>
      </c>
      <c r="BF152" s="2">
        <f t="shared" si="30"/>
        <v>0</v>
      </c>
      <c r="BJ152" s="2" t="str">
        <f t="shared" si="21"/>
        <v/>
      </c>
      <c r="BK152" s="2">
        <f>VLOOKUP(B152,Kraftvärmeprod!$B$1:$BH$550,MATCH($BA$1,Kraftvärmeprod!$B$1:$CC$1,0),FALSE)</f>
        <v>0</v>
      </c>
    </row>
    <row r="153" spans="1:63" ht="15" customHeight="1" x14ac:dyDescent="0.25">
      <c r="A153" s="2" t="s">
        <v>244</v>
      </c>
      <c r="B153" s="2" t="s">
        <v>245</v>
      </c>
      <c r="C153" s="2">
        <v>2017</v>
      </c>
      <c r="D153" s="2">
        <v>51.2</v>
      </c>
      <c r="E153" s="2">
        <v>57.045000000000002</v>
      </c>
      <c r="F153" s="2" t="s">
        <v>726</v>
      </c>
      <c r="G153" s="2">
        <v>1.415</v>
      </c>
      <c r="H153" s="2" t="s">
        <v>726</v>
      </c>
      <c r="I153" s="2">
        <v>2.63</v>
      </c>
      <c r="J153" s="2" t="s">
        <v>726</v>
      </c>
      <c r="K153" s="2" t="s">
        <v>609</v>
      </c>
      <c r="L153" s="2" t="s">
        <v>726</v>
      </c>
      <c r="M153" s="2" t="s">
        <v>734</v>
      </c>
      <c r="N153" s="2" t="s">
        <v>726</v>
      </c>
      <c r="O153" s="2" t="s">
        <v>726</v>
      </c>
      <c r="P153" s="2" t="s">
        <v>726</v>
      </c>
      <c r="Q153" s="2" t="s">
        <v>726</v>
      </c>
      <c r="R153" s="2" t="s">
        <v>726</v>
      </c>
      <c r="S153" s="2" t="s">
        <v>726</v>
      </c>
      <c r="T153" s="2" t="s">
        <v>726</v>
      </c>
      <c r="U153" s="2">
        <v>0</v>
      </c>
      <c r="V153" s="2" t="s">
        <v>726</v>
      </c>
      <c r="W153" s="2">
        <v>53</v>
      </c>
      <c r="X153" s="2" t="s">
        <v>726</v>
      </c>
      <c r="Y153" s="2" t="s">
        <v>726</v>
      </c>
      <c r="Z153" s="2" t="s">
        <v>726</v>
      </c>
      <c r="AA153" s="2" t="s">
        <v>726</v>
      </c>
      <c r="AB153" s="2" t="s">
        <v>726</v>
      </c>
      <c r="AC153" s="2" t="s">
        <v>726</v>
      </c>
      <c r="AD153" s="2" t="s">
        <v>726</v>
      </c>
      <c r="AE153" s="2" t="s">
        <v>727</v>
      </c>
      <c r="AF153" s="2" t="s">
        <v>726</v>
      </c>
      <c r="AG153" s="2" t="s">
        <v>726</v>
      </c>
      <c r="AH153" s="2" t="s">
        <v>726</v>
      </c>
      <c r="AI153" s="2" t="s">
        <v>726</v>
      </c>
      <c r="AJ153" s="2" t="s">
        <v>726</v>
      </c>
      <c r="AK153" s="2" t="s">
        <v>726</v>
      </c>
      <c r="AL153" s="2" t="s">
        <v>726</v>
      </c>
      <c r="AM153" s="2" t="s">
        <v>726</v>
      </c>
      <c r="AN153" s="2" t="s">
        <v>734</v>
      </c>
      <c r="AO153" s="2" t="s">
        <v>726</v>
      </c>
      <c r="AP153" s="2" t="s">
        <v>726</v>
      </c>
      <c r="AQ153" s="2" t="s">
        <v>726</v>
      </c>
      <c r="AR153" s="2" t="s">
        <v>726</v>
      </c>
      <c r="AV153" s="15">
        <f t="shared" si="22"/>
        <v>57.045000000000002</v>
      </c>
      <c r="AW153" s="15">
        <f t="shared" si="23"/>
        <v>51.2</v>
      </c>
      <c r="AX153" s="16">
        <f t="shared" si="24"/>
        <v>0.89753703216758707</v>
      </c>
      <c r="BA153" s="2">
        <f t="shared" si="25"/>
        <v>0</v>
      </c>
      <c r="BB153" s="2">
        <f t="shared" si="26"/>
        <v>0</v>
      </c>
      <c r="BC153" s="2">
        <f t="shared" si="27"/>
        <v>0</v>
      </c>
      <c r="BD153" s="2">
        <f t="shared" si="28"/>
        <v>0</v>
      </c>
      <c r="BE153" s="2">
        <f t="shared" si="29"/>
        <v>0</v>
      </c>
      <c r="BF153" s="2">
        <f t="shared" si="30"/>
        <v>0</v>
      </c>
      <c r="BJ153" s="2" t="str">
        <f t="shared" si="21"/>
        <v/>
      </c>
      <c r="BK153" s="2">
        <f>VLOOKUP(B153,Kraftvärmeprod!$B$1:$BH$550,MATCH($BA$1,Kraftvärmeprod!$B$1:$CC$1,0),FALSE)</f>
        <v>94.3</v>
      </c>
    </row>
    <row r="154" spans="1:63" ht="15" customHeight="1" x14ac:dyDescent="0.25">
      <c r="A154" s="2" t="s">
        <v>248</v>
      </c>
      <c r="B154" s="2" t="s">
        <v>249</v>
      </c>
      <c r="C154" s="2">
        <v>2017</v>
      </c>
      <c r="D154" s="2">
        <v>16.658999999999999</v>
      </c>
      <c r="E154" s="2">
        <v>16.934999999999999</v>
      </c>
      <c r="F154" s="2" t="s">
        <v>726</v>
      </c>
      <c r="G154" s="2">
        <v>0.27600000000000002</v>
      </c>
      <c r="H154" s="2" t="s">
        <v>726</v>
      </c>
      <c r="I154" s="2" t="s">
        <v>726</v>
      </c>
      <c r="J154" s="2" t="s">
        <v>726</v>
      </c>
      <c r="K154" s="2" t="s">
        <v>726</v>
      </c>
      <c r="L154" s="2" t="s">
        <v>726</v>
      </c>
      <c r="M154" s="2" t="s">
        <v>609</v>
      </c>
      <c r="N154" s="2" t="s">
        <v>726</v>
      </c>
      <c r="O154" s="2" t="s">
        <v>726</v>
      </c>
      <c r="P154" s="2">
        <v>13.895</v>
      </c>
      <c r="Q154" s="2" t="s">
        <v>726</v>
      </c>
      <c r="R154" s="2" t="s">
        <v>726</v>
      </c>
      <c r="S154" s="2" t="s">
        <v>726</v>
      </c>
      <c r="T154" s="2" t="s">
        <v>726</v>
      </c>
      <c r="U154" s="2" t="s">
        <v>726</v>
      </c>
      <c r="V154" s="2" t="s">
        <v>726</v>
      </c>
      <c r="W154" s="2" t="s">
        <v>726</v>
      </c>
      <c r="X154" s="2" t="s">
        <v>726</v>
      </c>
      <c r="Y154" s="2" t="s">
        <v>726</v>
      </c>
      <c r="Z154" s="2" t="s">
        <v>726</v>
      </c>
      <c r="AA154" s="2" t="s">
        <v>726</v>
      </c>
      <c r="AB154" s="2" t="s">
        <v>726</v>
      </c>
      <c r="AC154" s="2" t="s">
        <v>726</v>
      </c>
      <c r="AD154" s="2" t="s">
        <v>726</v>
      </c>
      <c r="AE154" s="2" t="s">
        <v>609</v>
      </c>
      <c r="AF154" s="2" t="s">
        <v>726</v>
      </c>
      <c r="AG154" s="2" t="s">
        <v>726</v>
      </c>
      <c r="AH154" s="2">
        <v>2.7639999999999998</v>
      </c>
      <c r="AI154" s="2" t="s">
        <v>726</v>
      </c>
      <c r="AJ154" s="2" t="s">
        <v>726</v>
      </c>
      <c r="AK154" s="2" t="s">
        <v>726</v>
      </c>
      <c r="AL154" s="2" t="s">
        <v>726</v>
      </c>
      <c r="AM154" s="2" t="s">
        <v>726</v>
      </c>
      <c r="AN154" s="2" t="s">
        <v>609</v>
      </c>
      <c r="AO154" s="2">
        <v>100</v>
      </c>
      <c r="AP154" s="2" t="s">
        <v>726</v>
      </c>
      <c r="AQ154" s="2" t="s">
        <v>726</v>
      </c>
      <c r="AR154" s="2" t="s">
        <v>726</v>
      </c>
      <c r="AV154" s="15">
        <f t="shared" si="22"/>
        <v>16.934999999999999</v>
      </c>
      <c r="AW154" s="15">
        <f t="shared" si="23"/>
        <v>16.658999999999999</v>
      </c>
      <c r="AX154" s="16">
        <f t="shared" si="24"/>
        <v>0.98370239149689997</v>
      </c>
      <c r="BA154" s="2">
        <f t="shared" si="25"/>
        <v>2.7639999999999998</v>
      </c>
      <c r="BB154" s="2">
        <f t="shared" si="26"/>
        <v>2.7639999999999998</v>
      </c>
      <c r="BC154" s="2">
        <f t="shared" si="27"/>
        <v>0</v>
      </c>
      <c r="BD154" s="2">
        <f t="shared" si="28"/>
        <v>0</v>
      </c>
      <c r="BE154" s="2">
        <f t="shared" si="29"/>
        <v>0</v>
      </c>
      <c r="BF154" s="2">
        <f t="shared" si="30"/>
        <v>0</v>
      </c>
      <c r="BJ154" s="2" t="str">
        <f t="shared" si="21"/>
        <v/>
      </c>
      <c r="BK154" s="2">
        <f>VLOOKUP(B154,Kraftvärmeprod!$B$1:$BH$550,MATCH($BA$1,Kraftvärmeprod!$B$1:$CC$1,0),FALSE)</f>
        <v>0</v>
      </c>
    </row>
    <row r="155" spans="1:63" ht="15" customHeight="1" x14ac:dyDescent="0.25">
      <c r="A155" s="2" t="s">
        <v>250</v>
      </c>
      <c r="B155" s="2" t="s">
        <v>251</v>
      </c>
      <c r="C155" s="2">
        <v>2017</v>
      </c>
      <c r="D155" s="2" t="s">
        <v>743</v>
      </c>
      <c r="E155" s="2">
        <v>5.5309999999999997</v>
      </c>
      <c r="F155" s="2" t="s">
        <v>726</v>
      </c>
      <c r="G155" s="2">
        <v>3.323</v>
      </c>
      <c r="H155" s="2" t="s">
        <v>726</v>
      </c>
      <c r="I155" s="2" t="s">
        <v>726</v>
      </c>
      <c r="J155" s="2">
        <v>0.70299999999999996</v>
      </c>
      <c r="K155" s="2" t="s">
        <v>726</v>
      </c>
      <c r="L155" s="2" t="s">
        <v>726</v>
      </c>
      <c r="M155" s="2" t="s">
        <v>609</v>
      </c>
      <c r="N155" s="2" t="s">
        <v>726</v>
      </c>
      <c r="O155" s="2" t="s">
        <v>726</v>
      </c>
      <c r="P155" s="2" t="s">
        <v>726</v>
      </c>
      <c r="Q155" s="2" t="s">
        <v>726</v>
      </c>
      <c r="R155" s="2" t="s">
        <v>726</v>
      </c>
      <c r="S155" s="2" t="s">
        <v>726</v>
      </c>
      <c r="T155" s="2" t="s">
        <v>726</v>
      </c>
      <c r="U155" s="2">
        <v>1.5049999999999999</v>
      </c>
      <c r="V155" s="2" t="s">
        <v>726</v>
      </c>
      <c r="W155" s="2" t="s">
        <v>726</v>
      </c>
      <c r="X155" s="2" t="s">
        <v>726</v>
      </c>
      <c r="Y155" s="2" t="s">
        <v>726</v>
      </c>
      <c r="Z155" s="2" t="s">
        <v>726</v>
      </c>
      <c r="AA155" s="2" t="s">
        <v>726</v>
      </c>
      <c r="AB155" s="2" t="s">
        <v>726</v>
      </c>
      <c r="AC155" s="2" t="s">
        <v>726</v>
      </c>
      <c r="AD155" s="2" t="s">
        <v>726</v>
      </c>
      <c r="AE155" s="2" t="s">
        <v>609</v>
      </c>
      <c r="AF155" s="2" t="s">
        <v>726</v>
      </c>
      <c r="AG155" s="2" t="s">
        <v>726</v>
      </c>
      <c r="AH155" s="2" t="s">
        <v>726</v>
      </c>
      <c r="AI155" s="2" t="s">
        <v>726</v>
      </c>
      <c r="AJ155" s="2" t="s">
        <v>726</v>
      </c>
      <c r="AK155" s="2" t="s">
        <v>726</v>
      </c>
      <c r="AL155" s="2" t="s">
        <v>726</v>
      </c>
      <c r="AM155" s="2" t="s">
        <v>726</v>
      </c>
      <c r="AN155" s="2" t="s">
        <v>609</v>
      </c>
      <c r="AO155" s="2" t="s">
        <v>726</v>
      </c>
      <c r="AP155" s="2" t="s">
        <v>726</v>
      </c>
      <c r="AQ155" s="2" t="s">
        <v>726</v>
      </c>
      <c r="AR155" s="2" t="s">
        <v>726</v>
      </c>
      <c r="AV155" s="15">
        <f t="shared" si="22"/>
        <v>5.5309999999999997</v>
      </c>
      <c r="AW155" s="15">
        <f t="shared" si="23"/>
        <v>0</v>
      </c>
      <c r="AX155" s="16">
        <f t="shared" si="24"/>
        <v>0</v>
      </c>
      <c r="BA155" s="2">
        <f t="shared" si="25"/>
        <v>0</v>
      </c>
      <c r="BB155" s="2">
        <f t="shared" si="26"/>
        <v>0</v>
      </c>
      <c r="BC155" s="2">
        <f t="shared" si="27"/>
        <v>0</v>
      </c>
      <c r="BD155" s="2">
        <f t="shared" si="28"/>
        <v>0</v>
      </c>
      <c r="BE155" s="2">
        <f t="shared" si="29"/>
        <v>0</v>
      </c>
      <c r="BF155" s="2">
        <f t="shared" si="30"/>
        <v>0</v>
      </c>
      <c r="BJ155" s="2" t="str">
        <f t="shared" si="21"/>
        <v/>
      </c>
      <c r="BK155" s="2">
        <f>VLOOKUP(B155,Kraftvärmeprod!$B$1:$BH$550,MATCH($BA$1,Kraftvärmeprod!$B$1:$CC$1,0),FALSE)</f>
        <v>0</v>
      </c>
    </row>
    <row r="156" spans="1:63" ht="15" customHeight="1" x14ac:dyDescent="0.25">
      <c r="A156" s="2" t="s">
        <v>254</v>
      </c>
      <c r="B156" s="2" t="s">
        <v>253</v>
      </c>
      <c r="C156" s="2">
        <v>2017</v>
      </c>
      <c r="D156" s="2">
        <v>35.200000000000003</v>
      </c>
      <c r="E156" s="2">
        <v>42.5</v>
      </c>
      <c r="F156" s="2" t="s">
        <v>726</v>
      </c>
      <c r="G156" s="2">
        <v>10.199999999999999</v>
      </c>
      <c r="H156" s="2" t="s">
        <v>726</v>
      </c>
      <c r="I156" s="2" t="s">
        <v>726</v>
      </c>
      <c r="J156" s="2" t="s">
        <v>726</v>
      </c>
      <c r="K156" s="2" t="s">
        <v>726</v>
      </c>
      <c r="L156" s="2" t="s">
        <v>726</v>
      </c>
      <c r="M156" s="2" t="s">
        <v>609</v>
      </c>
      <c r="N156" s="2" t="s">
        <v>726</v>
      </c>
      <c r="O156" s="2" t="s">
        <v>726</v>
      </c>
      <c r="P156" s="2" t="s">
        <v>726</v>
      </c>
      <c r="Q156" s="2" t="s">
        <v>726</v>
      </c>
      <c r="R156" s="2" t="s">
        <v>726</v>
      </c>
      <c r="S156" s="2" t="s">
        <v>726</v>
      </c>
      <c r="T156" s="2" t="s">
        <v>726</v>
      </c>
      <c r="U156" s="2" t="s">
        <v>726</v>
      </c>
      <c r="V156" s="2" t="s">
        <v>726</v>
      </c>
      <c r="W156" s="2" t="s">
        <v>726</v>
      </c>
      <c r="X156" s="2" t="s">
        <v>726</v>
      </c>
      <c r="Y156" s="2" t="s">
        <v>726</v>
      </c>
      <c r="Z156" s="2">
        <v>14.2</v>
      </c>
      <c r="AA156" s="2" t="s">
        <v>726</v>
      </c>
      <c r="AB156" s="2" t="s">
        <v>726</v>
      </c>
      <c r="AC156" s="2">
        <v>18.100000000000001</v>
      </c>
      <c r="AD156" s="2" t="s">
        <v>726</v>
      </c>
      <c r="AE156" s="2" t="s">
        <v>730</v>
      </c>
      <c r="AF156" s="2">
        <v>40.5</v>
      </c>
      <c r="AG156" s="2" t="s">
        <v>726</v>
      </c>
      <c r="AH156" s="2" t="s">
        <v>726</v>
      </c>
      <c r="AI156" s="2" t="s">
        <v>726</v>
      </c>
      <c r="AJ156" s="2" t="s">
        <v>726</v>
      </c>
      <c r="AK156" s="2" t="s">
        <v>726</v>
      </c>
      <c r="AL156" s="2">
        <v>0</v>
      </c>
      <c r="AM156" s="2">
        <v>0</v>
      </c>
      <c r="AN156" s="2" t="s">
        <v>609</v>
      </c>
      <c r="AO156" s="2" t="s">
        <v>726</v>
      </c>
      <c r="AP156" s="2" t="s">
        <v>726</v>
      </c>
      <c r="AQ156" s="2" t="s">
        <v>726</v>
      </c>
      <c r="AR156" s="2" t="s">
        <v>726</v>
      </c>
      <c r="AV156" s="15">
        <f t="shared" si="22"/>
        <v>42.5</v>
      </c>
      <c r="AW156" s="15">
        <f t="shared" si="23"/>
        <v>35.200000000000003</v>
      </c>
      <c r="AX156" s="16">
        <f t="shared" si="24"/>
        <v>0.82823529411764718</v>
      </c>
      <c r="BA156" s="2">
        <f t="shared" si="25"/>
        <v>0</v>
      </c>
      <c r="BB156" s="2">
        <f t="shared" si="26"/>
        <v>0</v>
      </c>
      <c r="BC156" s="2">
        <f t="shared" si="27"/>
        <v>0</v>
      </c>
      <c r="BD156" s="2">
        <f t="shared" si="28"/>
        <v>0</v>
      </c>
      <c r="BE156" s="2">
        <f t="shared" si="29"/>
        <v>0</v>
      </c>
      <c r="BF156" s="2">
        <f t="shared" si="30"/>
        <v>0</v>
      </c>
      <c r="BJ156" s="2" t="str">
        <f t="shared" si="21"/>
        <v/>
      </c>
      <c r="BK156" s="2">
        <f>VLOOKUP(B156,Kraftvärmeprod!$B$1:$BH$550,MATCH($BA$1,Kraftvärmeprod!$B$1:$CC$1,0),FALSE)</f>
        <v>20.9</v>
      </c>
    </row>
    <row r="157" spans="1:63" ht="15" customHeight="1" x14ac:dyDescent="0.25">
      <c r="A157" s="2" t="s">
        <v>257</v>
      </c>
      <c r="B157" s="2" t="s">
        <v>258</v>
      </c>
      <c r="C157" s="2">
        <v>2017</v>
      </c>
      <c r="D157" s="2">
        <v>169.12200000000001</v>
      </c>
      <c r="E157" s="2">
        <v>191.38</v>
      </c>
      <c r="F157" s="2" t="s">
        <v>726</v>
      </c>
      <c r="G157" s="2">
        <v>4.3250000000000002</v>
      </c>
      <c r="H157" s="2" t="s">
        <v>726</v>
      </c>
      <c r="I157" s="2" t="s">
        <v>726</v>
      </c>
      <c r="J157" s="2" t="s">
        <v>726</v>
      </c>
      <c r="K157" s="2" t="s">
        <v>726</v>
      </c>
      <c r="L157" s="2" t="s">
        <v>726</v>
      </c>
      <c r="M157" s="2" t="s">
        <v>609</v>
      </c>
      <c r="N157" s="2" t="s">
        <v>726</v>
      </c>
      <c r="O157" s="2" t="s">
        <v>726</v>
      </c>
      <c r="P157" s="2" t="s">
        <v>726</v>
      </c>
      <c r="Q157" s="2" t="s">
        <v>726</v>
      </c>
      <c r="R157" s="2" t="s">
        <v>726</v>
      </c>
      <c r="S157" s="2">
        <v>0.189</v>
      </c>
      <c r="T157" s="2" t="s">
        <v>726</v>
      </c>
      <c r="U157" s="2" t="s">
        <v>726</v>
      </c>
      <c r="V157" s="2" t="s">
        <v>726</v>
      </c>
      <c r="W157" s="2" t="s">
        <v>726</v>
      </c>
      <c r="X157" s="2" t="s">
        <v>726</v>
      </c>
      <c r="Y157" s="2" t="s">
        <v>726</v>
      </c>
      <c r="Z157" s="2">
        <v>1.246</v>
      </c>
      <c r="AA157" s="2" t="s">
        <v>726</v>
      </c>
      <c r="AB157" s="2" t="s">
        <v>726</v>
      </c>
      <c r="AC157" s="2">
        <v>157.37200000000001</v>
      </c>
      <c r="AD157" s="2">
        <v>1.319</v>
      </c>
      <c r="AE157" s="2" t="s">
        <v>730</v>
      </c>
      <c r="AF157" s="2">
        <v>40.5</v>
      </c>
      <c r="AG157" s="2" t="s">
        <v>726</v>
      </c>
      <c r="AH157" s="2">
        <v>28.248000000000001</v>
      </c>
      <c r="AI157" s="2" t="s">
        <v>726</v>
      </c>
      <c r="AJ157" s="2" t="s">
        <v>726</v>
      </c>
      <c r="AK157" s="2" t="s">
        <v>726</v>
      </c>
      <c r="AL157" s="2" t="s">
        <v>726</v>
      </c>
      <c r="AM157" s="2" t="s">
        <v>726</v>
      </c>
      <c r="AN157" s="2" t="s">
        <v>609</v>
      </c>
      <c r="AO157" s="2" t="s">
        <v>726</v>
      </c>
      <c r="AP157" s="2">
        <v>100</v>
      </c>
      <c r="AQ157" s="2" t="s">
        <v>726</v>
      </c>
      <c r="AR157" s="2" t="s">
        <v>726</v>
      </c>
      <c r="AV157" s="15">
        <f t="shared" si="22"/>
        <v>191.38</v>
      </c>
      <c r="AW157" s="15">
        <f t="shared" si="23"/>
        <v>169.12200000000001</v>
      </c>
      <c r="AX157" s="16">
        <f t="shared" si="24"/>
        <v>0.88369735604556388</v>
      </c>
      <c r="BA157" s="2">
        <f t="shared" si="25"/>
        <v>28.248000000000001</v>
      </c>
      <c r="BB157" s="2">
        <f t="shared" si="26"/>
        <v>0</v>
      </c>
      <c r="BC157" s="2">
        <f t="shared" si="27"/>
        <v>28.248000000000001</v>
      </c>
      <c r="BD157" s="2">
        <f t="shared" si="28"/>
        <v>0</v>
      </c>
      <c r="BE157" s="2">
        <f t="shared" si="29"/>
        <v>0</v>
      </c>
      <c r="BF157" s="2">
        <f t="shared" si="30"/>
        <v>0</v>
      </c>
      <c r="BJ157" s="2" t="str">
        <f t="shared" si="21"/>
        <v/>
      </c>
      <c r="BK157" s="2">
        <f>VLOOKUP(B157,Kraftvärmeprod!$B$1:$BH$550,MATCH($BA$1,Kraftvärmeprod!$B$1:$CC$1,0),FALSE)</f>
        <v>132.47499999999999</v>
      </c>
    </row>
    <row r="158" spans="1:63" ht="15" customHeight="1" x14ac:dyDescent="0.25">
      <c r="A158" s="2" t="s">
        <v>259</v>
      </c>
      <c r="B158" s="2" t="s">
        <v>260</v>
      </c>
      <c r="C158" s="2">
        <v>2017</v>
      </c>
      <c r="D158" s="2" t="s">
        <v>609</v>
      </c>
      <c r="E158" s="2" t="s">
        <v>609</v>
      </c>
      <c r="F158" s="2" t="s">
        <v>609</v>
      </c>
      <c r="G158" s="2" t="s">
        <v>609</v>
      </c>
      <c r="H158" s="2" t="s">
        <v>609</v>
      </c>
      <c r="I158" s="2" t="s">
        <v>609</v>
      </c>
      <c r="J158" s="2" t="s">
        <v>609</v>
      </c>
      <c r="K158" s="2" t="s">
        <v>609</v>
      </c>
      <c r="L158" s="2" t="s">
        <v>609</v>
      </c>
      <c r="M158" s="2" t="s">
        <v>609</v>
      </c>
      <c r="N158" s="2" t="s">
        <v>609</v>
      </c>
      <c r="O158" s="2" t="s">
        <v>609</v>
      </c>
      <c r="P158" s="2" t="s">
        <v>609</v>
      </c>
      <c r="Q158" s="2" t="s">
        <v>609</v>
      </c>
      <c r="R158" s="2" t="s">
        <v>609</v>
      </c>
      <c r="S158" s="2" t="s">
        <v>609</v>
      </c>
      <c r="T158" s="2" t="s">
        <v>609</v>
      </c>
      <c r="U158" s="2" t="s">
        <v>609</v>
      </c>
      <c r="V158" s="2" t="s">
        <v>609</v>
      </c>
      <c r="W158" s="2" t="s">
        <v>609</v>
      </c>
      <c r="X158" s="2" t="s">
        <v>609</v>
      </c>
      <c r="Y158" s="2" t="s">
        <v>609</v>
      </c>
      <c r="Z158" s="2" t="s">
        <v>609</v>
      </c>
      <c r="AA158" s="2" t="s">
        <v>609</v>
      </c>
      <c r="AB158" s="2" t="s">
        <v>609</v>
      </c>
      <c r="AC158" s="2" t="s">
        <v>609</v>
      </c>
      <c r="AD158" s="2" t="s">
        <v>609</v>
      </c>
      <c r="AE158" s="2" t="s">
        <v>609</v>
      </c>
      <c r="AF158" s="2" t="s">
        <v>609</v>
      </c>
      <c r="AG158" s="2" t="s">
        <v>609</v>
      </c>
      <c r="AH158" s="2" t="s">
        <v>609</v>
      </c>
      <c r="AI158" s="2" t="s">
        <v>609</v>
      </c>
      <c r="AJ158" s="2" t="s">
        <v>609</v>
      </c>
      <c r="AK158" s="2" t="s">
        <v>609</v>
      </c>
      <c r="AL158" s="2" t="s">
        <v>609</v>
      </c>
      <c r="AM158" s="2" t="s">
        <v>609</v>
      </c>
      <c r="AN158" s="2" t="s">
        <v>609</v>
      </c>
      <c r="AO158" s="2" t="s">
        <v>609</v>
      </c>
      <c r="AP158" s="2" t="s">
        <v>609</v>
      </c>
      <c r="AQ158" s="2" t="s">
        <v>609</v>
      </c>
      <c r="AR158" s="2" t="s">
        <v>609</v>
      </c>
      <c r="AV158" s="15">
        <f t="shared" si="22"/>
        <v>0</v>
      </c>
      <c r="AW158" s="15">
        <f t="shared" si="23"/>
        <v>0</v>
      </c>
      <c r="AX158" s="16" t="str">
        <f t="shared" si="24"/>
        <v/>
      </c>
      <c r="BA158" s="2">
        <f t="shared" si="25"/>
        <v>0</v>
      </c>
      <c r="BB158" s="2">
        <f t="shared" si="26"/>
        <v>0</v>
      </c>
      <c r="BC158" s="2">
        <f t="shared" si="27"/>
        <v>0</v>
      </c>
      <c r="BD158" s="2">
        <f t="shared" si="28"/>
        <v>0</v>
      </c>
      <c r="BE158" s="2">
        <f t="shared" si="29"/>
        <v>0</v>
      </c>
      <c r="BF158" s="2">
        <f t="shared" si="30"/>
        <v>0</v>
      </c>
      <c r="BJ158" s="2" t="str">
        <f t="shared" si="21"/>
        <v/>
      </c>
      <c r="BK158" s="2">
        <f>VLOOKUP(B158,Kraftvärmeprod!$B$1:$BH$550,MATCH($BA$1,Kraftvärmeprod!$B$1:$CC$1,0),FALSE)</f>
        <v>0</v>
      </c>
    </row>
    <row r="159" spans="1:63" ht="15" customHeight="1" x14ac:dyDescent="0.25">
      <c r="A159" s="2" t="s">
        <v>261</v>
      </c>
      <c r="B159" s="2" t="s">
        <v>262</v>
      </c>
      <c r="C159" s="2">
        <v>2017</v>
      </c>
      <c r="D159" s="2">
        <v>47.19</v>
      </c>
      <c r="E159" s="2">
        <v>49</v>
      </c>
      <c r="F159" s="2" t="s">
        <v>726</v>
      </c>
      <c r="G159" s="2">
        <v>0.2</v>
      </c>
      <c r="H159" s="2" t="s">
        <v>726</v>
      </c>
      <c r="I159" s="2" t="s">
        <v>726</v>
      </c>
      <c r="J159" s="2" t="s">
        <v>726</v>
      </c>
      <c r="K159" s="2" t="s">
        <v>726</v>
      </c>
      <c r="L159" s="2" t="s">
        <v>726</v>
      </c>
      <c r="M159" s="2" t="s">
        <v>726</v>
      </c>
      <c r="N159" s="2" t="s">
        <v>726</v>
      </c>
      <c r="O159" s="2" t="s">
        <v>726</v>
      </c>
      <c r="P159" s="2" t="s">
        <v>726</v>
      </c>
      <c r="Q159" s="2" t="s">
        <v>726</v>
      </c>
      <c r="R159" s="2" t="s">
        <v>726</v>
      </c>
      <c r="S159" s="2" t="s">
        <v>726</v>
      </c>
      <c r="T159" s="2" t="s">
        <v>726</v>
      </c>
      <c r="U159" s="2">
        <v>2.1</v>
      </c>
      <c r="V159" s="2" t="s">
        <v>726</v>
      </c>
      <c r="W159" s="2" t="s">
        <v>726</v>
      </c>
      <c r="X159" s="2">
        <v>46.7</v>
      </c>
      <c r="Y159" s="2" t="s">
        <v>726</v>
      </c>
      <c r="Z159" s="2" t="s">
        <v>726</v>
      </c>
      <c r="AA159" s="2" t="s">
        <v>726</v>
      </c>
      <c r="AB159" s="2" t="s">
        <v>726</v>
      </c>
      <c r="AC159" s="2" t="s">
        <v>726</v>
      </c>
      <c r="AD159" s="2" t="s">
        <v>726</v>
      </c>
      <c r="AE159" s="2" t="s">
        <v>727</v>
      </c>
      <c r="AF159" s="2" t="s">
        <v>726</v>
      </c>
      <c r="AG159" s="2" t="s">
        <v>726</v>
      </c>
      <c r="AH159" s="2" t="s">
        <v>726</v>
      </c>
      <c r="AI159" s="2" t="s">
        <v>726</v>
      </c>
      <c r="AJ159" s="2" t="s">
        <v>726</v>
      </c>
      <c r="AK159" s="2" t="s">
        <v>726</v>
      </c>
      <c r="AL159" s="2" t="s">
        <v>726</v>
      </c>
      <c r="AM159" s="2" t="s">
        <v>726</v>
      </c>
      <c r="AN159" s="2" t="s">
        <v>609</v>
      </c>
      <c r="AO159" s="2" t="s">
        <v>726</v>
      </c>
      <c r="AP159" s="2" t="s">
        <v>726</v>
      </c>
      <c r="AQ159" s="2" t="s">
        <v>726</v>
      </c>
      <c r="AR159" s="2" t="s">
        <v>726</v>
      </c>
      <c r="AV159" s="15">
        <f t="shared" si="22"/>
        <v>49</v>
      </c>
      <c r="AW159" s="15">
        <f t="shared" si="23"/>
        <v>47.19</v>
      </c>
      <c r="AX159" s="16">
        <f t="shared" si="24"/>
        <v>0.96306122448979592</v>
      </c>
      <c r="BA159" s="2">
        <f t="shared" si="25"/>
        <v>0</v>
      </c>
      <c r="BB159" s="2">
        <f t="shared" si="26"/>
        <v>0</v>
      </c>
      <c r="BC159" s="2">
        <f t="shared" si="27"/>
        <v>0</v>
      </c>
      <c r="BD159" s="2">
        <f t="shared" si="28"/>
        <v>0</v>
      </c>
      <c r="BE159" s="2">
        <f t="shared" si="29"/>
        <v>0</v>
      </c>
      <c r="BF159" s="2">
        <f t="shared" si="30"/>
        <v>0</v>
      </c>
      <c r="BJ159" s="2" t="str">
        <f t="shared" si="21"/>
        <v/>
      </c>
      <c r="BK159" s="2">
        <f>VLOOKUP(B159,Kraftvärmeprod!$B$1:$BH$550,MATCH($BA$1,Kraftvärmeprod!$B$1:$CC$1,0),FALSE)</f>
        <v>0</v>
      </c>
    </row>
    <row r="160" spans="1:63" ht="15" customHeight="1" x14ac:dyDescent="0.25">
      <c r="A160" s="2" t="s">
        <v>263</v>
      </c>
      <c r="B160" s="2" t="s">
        <v>264</v>
      </c>
      <c r="C160" s="2">
        <v>2017</v>
      </c>
      <c r="D160" s="2">
        <v>61.277000000000001</v>
      </c>
      <c r="E160" s="2">
        <v>78.277000000000001</v>
      </c>
      <c r="F160" s="2" t="s">
        <v>726</v>
      </c>
      <c r="G160" s="2">
        <v>10.215</v>
      </c>
      <c r="H160" s="2" t="s">
        <v>726</v>
      </c>
      <c r="I160" s="2" t="s">
        <v>726</v>
      </c>
      <c r="J160" s="2" t="s">
        <v>726</v>
      </c>
      <c r="K160" s="2" t="s">
        <v>726</v>
      </c>
      <c r="L160" s="2" t="s">
        <v>726</v>
      </c>
      <c r="M160" s="2" t="s">
        <v>609</v>
      </c>
      <c r="N160" s="2" t="s">
        <v>726</v>
      </c>
      <c r="O160" s="2" t="s">
        <v>726</v>
      </c>
      <c r="P160" s="2">
        <v>4.2699999999999996</v>
      </c>
      <c r="Q160" s="2" t="s">
        <v>726</v>
      </c>
      <c r="R160" s="2" t="s">
        <v>726</v>
      </c>
      <c r="S160" s="2" t="s">
        <v>726</v>
      </c>
      <c r="T160" s="2" t="s">
        <v>8</v>
      </c>
      <c r="U160" s="2">
        <v>1.8149999999999999</v>
      </c>
      <c r="V160" s="2" t="s">
        <v>726</v>
      </c>
      <c r="W160" s="2" t="s">
        <v>726</v>
      </c>
      <c r="X160" s="2">
        <v>42.125999999999998</v>
      </c>
      <c r="Y160" s="2" t="s">
        <v>726</v>
      </c>
      <c r="Z160" s="2">
        <v>2.9630000000000001</v>
      </c>
      <c r="AA160" s="2" t="s">
        <v>726</v>
      </c>
      <c r="AB160" s="2" t="s">
        <v>726</v>
      </c>
      <c r="AC160" s="2" t="s">
        <v>726</v>
      </c>
      <c r="AD160" s="2" t="s">
        <v>726</v>
      </c>
      <c r="AE160" s="2" t="s">
        <v>609</v>
      </c>
      <c r="AF160" s="2" t="s">
        <v>726</v>
      </c>
      <c r="AG160" s="2" t="s">
        <v>726</v>
      </c>
      <c r="AH160" s="2" t="s">
        <v>726</v>
      </c>
      <c r="AI160" s="2" t="s">
        <v>726</v>
      </c>
      <c r="AJ160" s="2" t="s">
        <v>726</v>
      </c>
      <c r="AK160" s="2" t="s">
        <v>726</v>
      </c>
      <c r="AL160" s="2">
        <v>16.888000000000002</v>
      </c>
      <c r="AM160" s="2">
        <v>16.888000000000002</v>
      </c>
      <c r="AN160" s="2" t="s">
        <v>609</v>
      </c>
      <c r="AO160" s="2" t="s">
        <v>726</v>
      </c>
      <c r="AP160" s="2" t="s">
        <v>726</v>
      </c>
      <c r="AQ160" s="2" t="s">
        <v>726</v>
      </c>
      <c r="AR160" s="2" t="s">
        <v>726</v>
      </c>
      <c r="AV160" s="15">
        <f t="shared" si="22"/>
        <v>78.277000000000001</v>
      </c>
      <c r="AW160" s="15">
        <f t="shared" si="23"/>
        <v>61.277000000000001</v>
      </c>
      <c r="AX160" s="16">
        <f t="shared" si="24"/>
        <v>0.78282254046527078</v>
      </c>
      <c r="BA160" s="2">
        <f t="shared" si="25"/>
        <v>0</v>
      </c>
      <c r="BB160" s="2">
        <f t="shared" si="26"/>
        <v>0</v>
      </c>
      <c r="BC160" s="2">
        <f t="shared" si="27"/>
        <v>0</v>
      </c>
      <c r="BD160" s="2">
        <f t="shared" si="28"/>
        <v>0</v>
      </c>
      <c r="BE160" s="2">
        <f t="shared" si="29"/>
        <v>0</v>
      </c>
      <c r="BF160" s="2">
        <f t="shared" si="30"/>
        <v>0</v>
      </c>
      <c r="BJ160" s="2" t="str">
        <f t="shared" si="21"/>
        <v/>
      </c>
      <c r="BK160" s="2">
        <f>VLOOKUP(B160,Kraftvärmeprod!$B$1:$BH$550,MATCH($BA$1,Kraftvärmeprod!$B$1:$CC$1,0),FALSE)</f>
        <v>17.826000000000001</v>
      </c>
    </row>
    <row r="161" spans="1:63" ht="15" customHeight="1" x14ac:dyDescent="0.25">
      <c r="A161" s="2" t="s">
        <v>263</v>
      </c>
      <c r="B161" s="2" t="s">
        <v>265</v>
      </c>
      <c r="C161" s="2">
        <v>2017</v>
      </c>
      <c r="D161" s="2">
        <v>8.7089999999999996</v>
      </c>
      <c r="E161" s="2">
        <v>9.4120000000000008</v>
      </c>
      <c r="F161" s="2" t="s">
        <v>726</v>
      </c>
      <c r="G161" s="2">
        <v>0.20899999999999999</v>
      </c>
      <c r="H161" s="2" t="s">
        <v>726</v>
      </c>
      <c r="I161" s="2" t="s">
        <v>726</v>
      </c>
      <c r="J161" s="2" t="s">
        <v>726</v>
      </c>
      <c r="K161" s="2" t="s">
        <v>726</v>
      </c>
      <c r="L161" s="2" t="s">
        <v>726</v>
      </c>
      <c r="M161" s="2" t="s">
        <v>609</v>
      </c>
      <c r="N161" s="2" t="s">
        <v>726</v>
      </c>
      <c r="O161" s="2" t="s">
        <v>726</v>
      </c>
      <c r="P161" s="2">
        <v>8.0660000000000007</v>
      </c>
      <c r="Q161" s="2" t="s">
        <v>726</v>
      </c>
      <c r="R161" s="2" t="s">
        <v>726</v>
      </c>
      <c r="S161" s="2" t="s">
        <v>726</v>
      </c>
      <c r="T161" s="2" t="s">
        <v>8</v>
      </c>
      <c r="U161" s="2" t="s">
        <v>726</v>
      </c>
      <c r="V161" s="2" t="s">
        <v>726</v>
      </c>
      <c r="W161" s="2" t="s">
        <v>726</v>
      </c>
      <c r="X161" s="2" t="s">
        <v>726</v>
      </c>
      <c r="Y161" s="2" t="s">
        <v>726</v>
      </c>
      <c r="Z161" s="2" t="s">
        <v>726</v>
      </c>
      <c r="AA161" s="2" t="s">
        <v>726</v>
      </c>
      <c r="AB161" s="2" t="s">
        <v>726</v>
      </c>
      <c r="AC161" s="2" t="s">
        <v>726</v>
      </c>
      <c r="AD161" s="2" t="s">
        <v>726</v>
      </c>
      <c r="AE161" s="2" t="s">
        <v>609</v>
      </c>
      <c r="AF161" s="2" t="s">
        <v>726</v>
      </c>
      <c r="AG161" s="2" t="s">
        <v>726</v>
      </c>
      <c r="AH161" s="2" t="s">
        <v>726</v>
      </c>
      <c r="AI161" s="2" t="s">
        <v>726</v>
      </c>
      <c r="AJ161" s="2" t="s">
        <v>726</v>
      </c>
      <c r="AK161" s="2" t="s">
        <v>726</v>
      </c>
      <c r="AL161" s="2">
        <v>1.137</v>
      </c>
      <c r="AM161" s="2">
        <v>1.137</v>
      </c>
      <c r="AN161" s="2" t="s">
        <v>609</v>
      </c>
      <c r="AO161" s="2" t="s">
        <v>726</v>
      </c>
      <c r="AP161" s="2" t="s">
        <v>726</v>
      </c>
      <c r="AQ161" s="2" t="s">
        <v>726</v>
      </c>
      <c r="AR161" s="2" t="s">
        <v>726</v>
      </c>
      <c r="AV161" s="15">
        <f t="shared" si="22"/>
        <v>9.4120000000000008</v>
      </c>
      <c r="AW161" s="15">
        <f t="shared" si="23"/>
        <v>8.7089999999999996</v>
      </c>
      <c r="AX161" s="16">
        <f t="shared" si="24"/>
        <v>0.92530811729706741</v>
      </c>
      <c r="BA161" s="2">
        <f t="shared" si="25"/>
        <v>0</v>
      </c>
      <c r="BB161" s="2">
        <f t="shared" si="26"/>
        <v>0</v>
      </c>
      <c r="BC161" s="2">
        <f t="shared" si="27"/>
        <v>0</v>
      </c>
      <c r="BD161" s="2">
        <f t="shared" si="28"/>
        <v>0</v>
      </c>
      <c r="BE161" s="2">
        <f t="shared" si="29"/>
        <v>0</v>
      </c>
      <c r="BF161" s="2">
        <f t="shared" si="30"/>
        <v>0</v>
      </c>
      <c r="BJ161" s="2" t="str">
        <f t="shared" si="21"/>
        <v/>
      </c>
      <c r="BK161" s="2">
        <f>VLOOKUP(B161,Kraftvärmeprod!$B$1:$BH$550,MATCH($BA$1,Kraftvärmeprod!$B$1:$CC$1,0),FALSE)</f>
        <v>0</v>
      </c>
    </row>
    <row r="162" spans="1:63" ht="15" customHeight="1" x14ac:dyDescent="0.25">
      <c r="A162" s="2" t="s">
        <v>266</v>
      </c>
      <c r="B162" s="2" t="s">
        <v>267</v>
      </c>
      <c r="C162" s="2">
        <v>2017</v>
      </c>
      <c r="D162" s="2">
        <v>952.65700000000004</v>
      </c>
      <c r="E162" s="2">
        <v>357.12</v>
      </c>
      <c r="F162" s="2" t="s">
        <v>726</v>
      </c>
      <c r="G162" s="2" t="s">
        <v>726</v>
      </c>
      <c r="H162" s="2" t="s">
        <v>726</v>
      </c>
      <c r="I162" s="2" t="s">
        <v>726</v>
      </c>
      <c r="J162" s="2">
        <v>0</v>
      </c>
      <c r="K162" s="2" t="s">
        <v>726</v>
      </c>
      <c r="L162" s="2" t="s">
        <v>726</v>
      </c>
      <c r="M162" s="2" t="s">
        <v>734</v>
      </c>
      <c r="N162" s="2" t="s">
        <v>726</v>
      </c>
      <c r="O162" s="2" t="s">
        <v>726</v>
      </c>
      <c r="P162" s="2" t="s">
        <v>726</v>
      </c>
      <c r="Q162" s="2" t="s">
        <v>726</v>
      </c>
      <c r="R162" s="2" t="s">
        <v>726</v>
      </c>
      <c r="S162" s="2" t="s">
        <v>726</v>
      </c>
      <c r="T162" s="2" t="s">
        <v>726</v>
      </c>
      <c r="U162" s="2">
        <v>11.01</v>
      </c>
      <c r="V162" s="2" t="s">
        <v>726</v>
      </c>
      <c r="W162" s="2" t="s">
        <v>726</v>
      </c>
      <c r="X162" s="2" t="s">
        <v>726</v>
      </c>
      <c r="Y162" s="2" t="s">
        <v>726</v>
      </c>
      <c r="Z162" s="2">
        <v>62.34</v>
      </c>
      <c r="AA162" s="2" t="s">
        <v>726</v>
      </c>
      <c r="AB162" s="2" t="s">
        <v>726</v>
      </c>
      <c r="AC162" s="2" t="s">
        <v>726</v>
      </c>
      <c r="AD162" s="2" t="s">
        <v>726</v>
      </c>
      <c r="AE162" s="2" t="s">
        <v>727</v>
      </c>
      <c r="AF162" s="2" t="s">
        <v>726</v>
      </c>
      <c r="AG162" s="2">
        <v>31.483000000000001</v>
      </c>
      <c r="AH162" s="2">
        <v>2.6560000000000001</v>
      </c>
      <c r="AI162" s="2">
        <v>249.631</v>
      </c>
      <c r="AJ162" s="2" t="s">
        <v>747</v>
      </c>
      <c r="AK162" s="2">
        <v>77.575999999999993</v>
      </c>
      <c r="AL162" s="2" t="s">
        <v>726</v>
      </c>
      <c r="AM162" s="2" t="s">
        <v>726</v>
      </c>
      <c r="AN162" s="2" t="s">
        <v>734</v>
      </c>
      <c r="AO162" s="2">
        <v>100</v>
      </c>
      <c r="AP162" s="2">
        <v>0</v>
      </c>
      <c r="AQ162" s="2">
        <v>0</v>
      </c>
      <c r="AR162" s="2">
        <v>0</v>
      </c>
      <c r="AV162" s="15">
        <f t="shared" si="22"/>
        <v>357.12</v>
      </c>
      <c r="AW162" s="15">
        <f t="shared" si="23"/>
        <v>952.65700000000004</v>
      </c>
      <c r="AX162" s="16">
        <f t="shared" si="24"/>
        <v>2.6676103270609319</v>
      </c>
      <c r="BA162" s="2">
        <f t="shared" si="25"/>
        <v>2.6560000000000001</v>
      </c>
      <c r="BB162" s="2">
        <f t="shared" si="26"/>
        <v>2.6560000000000001</v>
      </c>
      <c r="BC162" s="2">
        <f t="shared" si="27"/>
        <v>0</v>
      </c>
      <c r="BD162" s="2">
        <f t="shared" si="28"/>
        <v>0</v>
      </c>
      <c r="BE162" s="2">
        <f t="shared" si="29"/>
        <v>0</v>
      </c>
      <c r="BF162" s="2">
        <f t="shared" si="30"/>
        <v>0</v>
      </c>
      <c r="BJ162" s="2" t="str">
        <f t="shared" si="21"/>
        <v/>
      </c>
      <c r="BK162" s="2">
        <f>VLOOKUP(B162,Kraftvärmeprod!$B$1:$BH$550,MATCH($BA$1,Kraftvärmeprod!$B$1:$CC$1,0),FALSE)</f>
        <v>98.444999999999993</v>
      </c>
    </row>
    <row r="163" spans="1:63" ht="15" customHeight="1" x14ac:dyDescent="0.25">
      <c r="A163" s="2" t="s">
        <v>266</v>
      </c>
      <c r="B163" s="2" t="s">
        <v>268</v>
      </c>
      <c r="C163" s="2">
        <v>2017</v>
      </c>
      <c r="D163" s="2">
        <v>67.218000000000004</v>
      </c>
      <c r="E163" s="2">
        <v>72.98</v>
      </c>
      <c r="F163" s="2" t="s">
        <v>726</v>
      </c>
      <c r="G163" s="2">
        <v>0</v>
      </c>
      <c r="H163" s="2" t="s">
        <v>726</v>
      </c>
      <c r="I163" s="2" t="s">
        <v>726</v>
      </c>
      <c r="J163" s="2">
        <v>0</v>
      </c>
      <c r="K163" s="2" t="s">
        <v>726</v>
      </c>
      <c r="L163" s="2" t="s">
        <v>726</v>
      </c>
      <c r="M163" s="2" t="s">
        <v>734</v>
      </c>
      <c r="N163" s="2" t="s">
        <v>726</v>
      </c>
      <c r="O163" s="2" t="s">
        <v>726</v>
      </c>
      <c r="P163" s="2" t="s">
        <v>726</v>
      </c>
      <c r="Q163" s="2" t="s">
        <v>726</v>
      </c>
      <c r="R163" s="2" t="s">
        <v>726</v>
      </c>
      <c r="S163" s="2">
        <v>46.234000000000002</v>
      </c>
      <c r="T163" s="2" t="s">
        <v>726</v>
      </c>
      <c r="U163" s="2">
        <v>3.399</v>
      </c>
      <c r="V163" s="2">
        <v>13.741</v>
      </c>
      <c r="W163" s="2" t="s">
        <v>726</v>
      </c>
      <c r="X163" s="2" t="s">
        <v>726</v>
      </c>
      <c r="Y163" s="2" t="s">
        <v>726</v>
      </c>
      <c r="Z163" s="2">
        <v>3.5609999999999999</v>
      </c>
      <c r="AA163" s="2" t="s">
        <v>726</v>
      </c>
      <c r="AB163" s="2" t="s">
        <v>726</v>
      </c>
      <c r="AC163" s="2" t="s">
        <v>726</v>
      </c>
      <c r="AD163" s="2" t="s">
        <v>726</v>
      </c>
      <c r="AE163" s="2" t="s">
        <v>727</v>
      </c>
      <c r="AF163" s="2" t="s">
        <v>726</v>
      </c>
      <c r="AG163" s="2">
        <v>2.4380000000000002</v>
      </c>
      <c r="AH163" s="2">
        <v>3.6070000000000002</v>
      </c>
      <c r="AI163" s="2">
        <v>0</v>
      </c>
      <c r="AJ163" s="2" t="s">
        <v>726</v>
      </c>
      <c r="AK163" s="2">
        <v>0</v>
      </c>
      <c r="AL163" s="2" t="s">
        <v>726</v>
      </c>
      <c r="AM163" s="2">
        <v>0.38100000000000001</v>
      </c>
      <c r="AN163" s="2" t="s">
        <v>734</v>
      </c>
      <c r="AO163" s="2">
        <v>100</v>
      </c>
      <c r="AP163" s="2">
        <v>0</v>
      </c>
      <c r="AQ163" s="2">
        <v>0</v>
      </c>
      <c r="AR163" s="2">
        <v>0</v>
      </c>
      <c r="AV163" s="15">
        <f t="shared" si="22"/>
        <v>72.98</v>
      </c>
      <c r="AW163" s="15">
        <f t="shared" si="23"/>
        <v>67.218000000000004</v>
      </c>
      <c r="AX163" s="16">
        <f t="shared" si="24"/>
        <v>0.92104686215401477</v>
      </c>
      <c r="BA163" s="2">
        <f t="shared" si="25"/>
        <v>3.6070000000000002</v>
      </c>
      <c r="BB163" s="2">
        <f t="shared" si="26"/>
        <v>3.6070000000000002</v>
      </c>
      <c r="BC163" s="2">
        <f t="shared" si="27"/>
        <v>0</v>
      </c>
      <c r="BD163" s="2">
        <f t="shared" si="28"/>
        <v>0</v>
      </c>
      <c r="BE163" s="2">
        <f t="shared" si="29"/>
        <v>0</v>
      </c>
      <c r="BF163" s="2">
        <f t="shared" si="30"/>
        <v>0</v>
      </c>
      <c r="BJ163" s="2" t="str">
        <f t="shared" si="21"/>
        <v/>
      </c>
      <c r="BK163" s="2">
        <f>VLOOKUP(B163,Kraftvärmeprod!$B$1:$BH$550,MATCH($BA$1,Kraftvärmeprod!$B$1:$CC$1,0),FALSE)</f>
        <v>0</v>
      </c>
    </row>
    <row r="164" spans="1:63" ht="15" customHeight="1" x14ac:dyDescent="0.25">
      <c r="A164" s="2" t="s">
        <v>269</v>
      </c>
      <c r="B164" s="2" t="s">
        <v>270</v>
      </c>
      <c r="C164" s="2">
        <v>2017</v>
      </c>
      <c r="D164" s="2" t="s">
        <v>609</v>
      </c>
      <c r="E164" s="2" t="s">
        <v>609</v>
      </c>
      <c r="F164" s="2" t="s">
        <v>609</v>
      </c>
      <c r="G164" s="2" t="s">
        <v>609</v>
      </c>
      <c r="H164" s="2" t="s">
        <v>609</v>
      </c>
      <c r="I164" s="2" t="s">
        <v>609</v>
      </c>
      <c r="J164" s="2" t="s">
        <v>609</v>
      </c>
      <c r="K164" s="2" t="s">
        <v>609</v>
      </c>
      <c r="L164" s="2" t="s">
        <v>609</v>
      </c>
      <c r="M164" s="2" t="s">
        <v>609</v>
      </c>
      <c r="N164" s="2" t="s">
        <v>609</v>
      </c>
      <c r="O164" s="2" t="s">
        <v>609</v>
      </c>
      <c r="P164" s="2" t="s">
        <v>609</v>
      </c>
      <c r="Q164" s="2" t="s">
        <v>609</v>
      </c>
      <c r="R164" s="2" t="s">
        <v>609</v>
      </c>
      <c r="S164" s="2" t="s">
        <v>609</v>
      </c>
      <c r="T164" s="2" t="s">
        <v>609</v>
      </c>
      <c r="U164" s="2" t="s">
        <v>609</v>
      </c>
      <c r="V164" s="2" t="s">
        <v>609</v>
      </c>
      <c r="W164" s="2" t="s">
        <v>609</v>
      </c>
      <c r="X164" s="2" t="s">
        <v>609</v>
      </c>
      <c r="Y164" s="2" t="s">
        <v>609</v>
      </c>
      <c r="Z164" s="2" t="s">
        <v>609</v>
      </c>
      <c r="AA164" s="2" t="s">
        <v>609</v>
      </c>
      <c r="AB164" s="2" t="s">
        <v>609</v>
      </c>
      <c r="AC164" s="2" t="s">
        <v>609</v>
      </c>
      <c r="AD164" s="2" t="s">
        <v>609</v>
      </c>
      <c r="AE164" s="2" t="s">
        <v>609</v>
      </c>
      <c r="AF164" s="2" t="s">
        <v>609</v>
      </c>
      <c r="AG164" s="2" t="s">
        <v>609</v>
      </c>
      <c r="AH164" s="2" t="s">
        <v>609</v>
      </c>
      <c r="AI164" s="2" t="s">
        <v>609</v>
      </c>
      <c r="AJ164" s="2" t="s">
        <v>609</v>
      </c>
      <c r="AK164" s="2" t="s">
        <v>609</v>
      </c>
      <c r="AL164" s="2" t="s">
        <v>609</v>
      </c>
      <c r="AM164" s="2" t="s">
        <v>609</v>
      </c>
      <c r="AN164" s="2" t="s">
        <v>609</v>
      </c>
      <c r="AO164" s="2" t="s">
        <v>609</v>
      </c>
      <c r="AP164" s="2" t="s">
        <v>609</v>
      </c>
      <c r="AQ164" s="2" t="s">
        <v>609</v>
      </c>
      <c r="AR164" s="2" t="s">
        <v>609</v>
      </c>
      <c r="AV164" s="15">
        <f t="shared" si="22"/>
        <v>0</v>
      </c>
      <c r="AW164" s="15">
        <f t="shared" si="23"/>
        <v>0</v>
      </c>
      <c r="AX164" s="16" t="str">
        <f t="shared" si="24"/>
        <v/>
      </c>
      <c r="BA164" s="2">
        <f t="shared" si="25"/>
        <v>0</v>
      </c>
      <c r="BB164" s="2">
        <f t="shared" si="26"/>
        <v>0</v>
      </c>
      <c r="BC164" s="2">
        <f t="shared" si="27"/>
        <v>0</v>
      </c>
      <c r="BD164" s="2">
        <f t="shared" si="28"/>
        <v>0</v>
      </c>
      <c r="BE164" s="2">
        <f t="shared" si="29"/>
        <v>0</v>
      </c>
      <c r="BF164" s="2">
        <f t="shared" si="30"/>
        <v>0</v>
      </c>
      <c r="BJ164" s="2" t="str">
        <f t="shared" si="21"/>
        <v/>
      </c>
      <c r="BK164" s="2">
        <f>VLOOKUP(B164,Kraftvärmeprod!$B$1:$BH$550,MATCH($BA$1,Kraftvärmeprod!$B$1:$CC$1,0),FALSE)</f>
        <v>0</v>
      </c>
    </row>
    <row r="165" spans="1:63" ht="15" customHeight="1" x14ac:dyDescent="0.25">
      <c r="A165" s="2" t="s">
        <v>271</v>
      </c>
      <c r="B165" s="2" t="s">
        <v>272</v>
      </c>
      <c r="C165" s="2">
        <v>2017</v>
      </c>
      <c r="D165" s="2">
        <v>1.2190000000000001</v>
      </c>
      <c r="E165" s="2">
        <v>1.3540000000000001</v>
      </c>
      <c r="F165" s="2" t="s">
        <v>726</v>
      </c>
      <c r="G165" s="2">
        <v>1.6E-2</v>
      </c>
      <c r="H165" s="2" t="s">
        <v>726</v>
      </c>
      <c r="I165" s="2" t="s">
        <v>726</v>
      </c>
      <c r="J165" s="2" t="s">
        <v>726</v>
      </c>
      <c r="K165" s="2" t="s">
        <v>726</v>
      </c>
      <c r="L165" s="2" t="s">
        <v>726</v>
      </c>
      <c r="M165" s="2" t="s">
        <v>734</v>
      </c>
      <c r="N165" s="2" t="s">
        <v>726</v>
      </c>
      <c r="O165" s="2" t="s">
        <v>726</v>
      </c>
      <c r="P165" s="2" t="s">
        <v>726</v>
      </c>
      <c r="Q165" s="2" t="s">
        <v>726</v>
      </c>
      <c r="R165" s="2" t="s">
        <v>726</v>
      </c>
      <c r="S165" s="2" t="s">
        <v>726</v>
      </c>
      <c r="T165" s="2" t="s">
        <v>726</v>
      </c>
      <c r="U165" s="2">
        <v>1.3380000000000001</v>
      </c>
      <c r="V165" s="2" t="s">
        <v>726</v>
      </c>
      <c r="W165" s="2" t="s">
        <v>726</v>
      </c>
      <c r="X165" s="2" t="s">
        <v>726</v>
      </c>
      <c r="Y165" s="2" t="s">
        <v>726</v>
      </c>
      <c r="Z165" s="2" t="s">
        <v>726</v>
      </c>
      <c r="AA165" s="2" t="s">
        <v>726</v>
      </c>
      <c r="AB165" s="2" t="s">
        <v>726</v>
      </c>
      <c r="AC165" s="2" t="s">
        <v>726</v>
      </c>
      <c r="AD165" s="2" t="s">
        <v>726</v>
      </c>
      <c r="AE165" s="2" t="s">
        <v>727</v>
      </c>
      <c r="AF165" s="2" t="s">
        <v>726</v>
      </c>
      <c r="AG165" s="2" t="s">
        <v>726</v>
      </c>
      <c r="AH165" s="2" t="s">
        <v>726</v>
      </c>
      <c r="AI165" s="2" t="s">
        <v>726</v>
      </c>
      <c r="AJ165" s="2" t="s">
        <v>726</v>
      </c>
      <c r="AK165" s="2" t="s">
        <v>726</v>
      </c>
      <c r="AL165" s="2" t="s">
        <v>726</v>
      </c>
      <c r="AM165" s="2" t="s">
        <v>726</v>
      </c>
      <c r="AN165" s="2" t="s">
        <v>734</v>
      </c>
      <c r="AO165" s="2" t="s">
        <v>726</v>
      </c>
      <c r="AP165" s="2" t="s">
        <v>726</v>
      </c>
      <c r="AQ165" s="2" t="s">
        <v>726</v>
      </c>
      <c r="AR165" s="2" t="s">
        <v>726</v>
      </c>
      <c r="AV165" s="15">
        <f t="shared" si="22"/>
        <v>1.3540000000000001</v>
      </c>
      <c r="AW165" s="15">
        <f t="shared" si="23"/>
        <v>1.2190000000000001</v>
      </c>
      <c r="AX165" s="16">
        <f t="shared" si="24"/>
        <v>0.90029542097488924</v>
      </c>
      <c r="BA165" s="2">
        <f t="shared" si="25"/>
        <v>0</v>
      </c>
      <c r="BB165" s="2">
        <f t="shared" si="26"/>
        <v>0</v>
      </c>
      <c r="BC165" s="2">
        <f t="shared" si="27"/>
        <v>0</v>
      </c>
      <c r="BD165" s="2">
        <f t="shared" si="28"/>
        <v>0</v>
      </c>
      <c r="BE165" s="2">
        <f t="shared" si="29"/>
        <v>0</v>
      </c>
      <c r="BF165" s="2">
        <f t="shared" si="30"/>
        <v>0</v>
      </c>
      <c r="BJ165" s="2" t="str">
        <f t="shared" si="21"/>
        <v/>
      </c>
      <c r="BK165" s="2">
        <f>VLOOKUP(B165,Kraftvärmeprod!$B$1:$BH$550,MATCH($BA$1,Kraftvärmeprod!$B$1:$CC$1,0),FALSE)</f>
        <v>0</v>
      </c>
    </row>
    <row r="166" spans="1:63" ht="15" customHeight="1" x14ac:dyDescent="0.25">
      <c r="A166" s="2" t="s">
        <v>271</v>
      </c>
      <c r="B166" s="2" t="s">
        <v>273</v>
      </c>
      <c r="C166" s="2">
        <v>2017</v>
      </c>
      <c r="D166" s="2">
        <v>0.85399999999999998</v>
      </c>
      <c r="E166" s="2">
        <v>0.98799999999999999</v>
      </c>
      <c r="F166" s="2" t="s">
        <v>726</v>
      </c>
      <c r="G166" s="2">
        <v>8.0000000000000002E-3</v>
      </c>
      <c r="H166" s="2" t="s">
        <v>726</v>
      </c>
      <c r="I166" s="2" t="s">
        <v>726</v>
      </c>
      <c r="J166" s="2" t="s">
        <v>726</v>
      </c>
      <c r="K166" s="2" t="s">
        <v>726</v>
      </c>
      <c r="L166" s="2" t="s">
        <v>726</v>
      </c>
      <c r="M166" s="2" t="s">
        <v>609</v>
      </c>
      <c r="N166" s="2" t="s">
        <v>726</v>
      </c>
      <c r="O166" s="2" t="s">
        <v>726</v>
      </c>
      <c r="P166" s="2" t="s">
        <v>726</v>
      </c>
      <c r="Q166" s="2" t="s">
        <v>726</v>
      </c>
      <c r="R166" s="2" t="s">
        <v>726</v>
      </c>
      <c r="S166" s="2" t="s">
        <v>726</v>
      </c>
      <c r="T166" s="2" t="s">
        <v>726</v>
      </c>
      <c r="U166" s="2">
        <v>0.98</v>
      </c>
      <c r="V166" s="2" t="s">
        <v>726</v>
      </c>
      <c r="W166" s="2" t="s">
        <v>726</v>
      </c>
      <c r="X166" s="2" t="s">
        <v>726</v>
      </c>
      <c r="Y166" s="2" t="s">
        <v>726</v>
      </c>
      <c r="Z166" s="2" t="s">
        <v>726</v>
      </c>
      <c r="AA166" s="2" t="s">
        <v>726</v>
      </c>
      <c r="AB166" s="2" t="s">
        <v>726</v>
      </c>
      <c r="AC166" s="2" t="s">
        <v>726</v>
      </c>
      <c r="AD166" s="2" t="s">
        <v>726</v>
      </c>
      <c r="AE166" s="2" t="s">
        <v>727</v>
      </c>
      <c r="AF166" s="2" t="s">
        <v>726</v>
      </c>
      <c r="AG166" s="2" t="s">
        <v>726</v>
      </c>
      <c r="AH166" s="2" t="s">
        <v>726</v>
      </c>
      <c r="AI166" s="2" t="s">
        <v>726</v>
      </c>
      <c r="AJ166" s="2" t="s">
        <v>726</v>
      </c>
      <c r="AK166" s="2" t="s">
        <v>726</v>
      </c>
      <c r="AL166" s="2" t="s">
        <v>726</v>
      </c>
      <c r="AM166" s="2" t="s">
        <v>726</v>
      </c>
      <c r="AN166" s="2" t="s">
        <v>609</v>
      </c>
      <c r="AO166" s="2" t="s">
        <v>726</v>
      </c>
      <c r="AP166" s="2" t="s">
        <v>726</v>
      </c>
      <c r="AQ166" s="2" t="s">
        <v>726</v>
      </c>
      <c r="AR166" s="2" t="s">
        <v>726</v>
      </c>
      <c r="AV166" s="15">
        <f t="shared" si="22"/>
        <v>0.98799999999999999</v>
      </c>
      <c r="AW166" s="15">
        <f t="shared" si="23"/>
        <v>0.85399999999999998</v>
      </c>
      <c r="AX166" s="16">
        <f t="shared" si="24"/>
        <v>0.86437246963562753</v>
      </c>
      <c r="BA166" s="2">
        <f t="shared" si="25"/>
        <v>0</v>
      </c>
      <c r="BB166" s="2">
        <f t="shared" si="26"/>
        <v>0</v>
      </c>
      <c r="BC166" s="2">
        <f t="shared" si="27"/>
        <v>0</v>
      </c>
      <c r="BD166" s="2">
        <f t="shared" si="28"/>
        <v>0</v>
      </c>
      <c r="BE166" s="2">
        <f t="shared" si="29"/>
        <v>0</v>
      </c>
      <c r="BF166" s="2">
        <f t="shared" si="30"/>
        <v>0</v>
      </c>
      <c r="BJ166" s="2" t="str">
        <f t="shared" si="21"/>
        <v/>
      </c>
      <c r="BK166" s="2">
        <f>VLOOKUP(B166,Kraftvärmeprod!$B$1:$BH$550,MATCH($BA$1,Kraftvärmeprod!$B$1:$CC$1,0),FALSE)</f>
        <v>0</v>
      </c>
    </row>
    <row r="167" spans="1:63" ht="15" customHeight="1" x14ac:dyDescent="0.25">
      <c r="A167" s="2" t="s">
        <v>271</v>
      </c>
      <c r="B167" s="2" t="s">
        <v>274</v>
      </c>
      <c r="C167" s="2">
        <v>2017</v>
      </c>
      <c r="D167" s="2">
        <v>3.32</v>
      </c>
      <c r="E167" s="2">
        <v>3.0960000000000001</v>
      </c>
      <c r="F167" s="2" t="s">
        <v>726</v>
      </c>
      <c r="G167" s="2">
        <v>8.5999999999999993E-2</v>
      </c>
      <c r="H167" s="2" t="s">
        <v>726</v>
      </c>
      <c r="I167" s="2" t="s">
        <v>726</v>
      </c>
      <c r="J167" s="2" t="s">
        <v>726</v>
      </c>
      <c r="K167" s="2" t="s">
        <v>726</v>
      </c>
      <c r="L167" s="2" t="s">
        <v>726</v>
      </c>
      <c r="M167" s="2" t="s">
        <v>609</v>
      </c>
      <c r="N167" s="2" t="s">
        <v>726</v>
      </c>
      <c r="O167" s="2" t="s">
        <v>726</v>
      </c>
      <c r="P167" s="2" t="s">
        <v>726</v>
      </c>
      <c r="Q167" s="2" t="s">
        <v>726</v>
      </c>
      <c r="R167" s="2" t="s">
        <v>726</v>
      </c>
      <c r="S167" s="2" t="s">
        <v>726</v>
      </c>
      <c r="T167" s="2" t="s">
        <v>726</v>
      </c>
      <c r="U167" s="2">
        <v>3.01</v>
      </c>
      <c r="V167" s="2" t="s">
        <v>726</v>
      </c>
      <c r="W167" s="2" t="s">
        <v>726</v>
      </c>
      <c r="X167" s="2" t="s">
        <v>726</v>
      </c>
      <c r="Y167" s="2" t="s">
        <v>726</v>
      </c>
      <c r="Z167" s="2" t="s">
        <v>726</v>
      </c>
      <c r="AA167" s="2" t="s">
        <v>726</v>
      </c>
      <c r="AB167" s="2" t="s">
        <v>726</v>
      </c>
      <c r="AC167" s="2" t="s">
        <v>726</v>
      </c>
      <c r="AD167" s="2" t="s">
        <v>726</v>
      </c>
      <c r="AE167" s="2" t="s">
        <v>727</v>
      </c>
      <c r="AF167" s="2" t="s">
        <v>726</v>
      </c>
      <c r="AG167" s="2" t="s">
        <v>726</v>
      </c>
      <c r="AH167" s="2" t="s">
        <v>726</v>
      </c>
      <c r="AI167" s="2" t="s">
        <v>726</v>
      </c>
      <c r="AJ167" s="2" t="s">
        <v>726</v>
      </c>
      <c r="AK167" s="2" t="s">
        <v>726</v>
      </c>
      <c r="AL167" s="2" t="s">
        <v>726</v>
      </c>
      <c r="AM167" s="2" t="s">
        <v>726</v>
      </c>
      <c r="AN167" s="2" t="s">
        <v>609</v>
      </c>
      <c r="AO167" s="2" t="s">
        <v>726</v>
      </c>
      <c r="AP167" s="2" t="s">
        <v>726</v>
      </c>
      <c r="AQ167" s="2" t="s">
        <v>726</v>
      </c>
      <c r="AR167" s="2" t="s">
        <v>726</v>
      </c>
      <c r="AV167" s="15">
        <f t="shared" si="22"/>
        <v>3.0959999999999996</v>
      </c>
      <c r="AW167" s="15">
        <f t="shared" si="23"/>
        <v>3.32</v>
      </c>
      <c r="AX167" s="16">
        <f t="shared" si="24"/>
        <v>1.0723514211886305</v>
      </c>
      <c r="BA167" s="2">
        <f t="shared" si="25"/>
        <v>0</v>
      </c>
      <c r="BB167" s="2">
        <f t="shared" si="26"/>
        <v>0</v>
      </c>
      <c r="BC167" s="2">
        <f t="shared" si="27"/>
        <v>0</v>
      </c>
      <c r="BD167" s="2">
        <f t="shared" si="28"/>
        <v>0</v>
      </c>
      <c r="BE167" s="2">
        <f t="shared" si="29"/>
        <v>0</v>
      </c>
      <c r="BF167" s="2">
        <f t="shared" si="30"/>
        <v>0</v>
      </c>
      <c r="BJ167" s="2" t="str">
        <f t="shared" si="21"/>
        <v/>
      </c>
      <c r="BK167" s="2">
        <f>VLOOKUP(B167,Kraftvärmeprod!$B$1:$BH$550,MATCH($BA$1,Kraftvärmeprod!$B$1:$CC$1,0),FALSE)</f>
        <v>0</v>
      </c>
    </row>
    <row r="168" spans="1:63" ht="15" customHeight="1" x14ac:dyDescent="0.25">
      <c r="A168" s="2" t="s">
        <v>271</v>
      </c>
      <c r="B168" s="2" t="s">
        <v>275</v>
      </c>
      <c r="C168" s="2">
        <v>2017</v>
      </c>
      <c r="D168" s="2">
        <v>0.46400000000000002</v>
      </c>
      <c r="E168" s="2">
        <v>0.52100000000000002</v>
      </c>
      <c r="F168" s="2" t="s">
        <v>726</v>
      </c>
      <c r="G168" s="2" t="s">
        <v>726</v>
      </c>
      <c r="H168" s="2" t="s">
        <v>726</v>
      </c>
      <c r="I168" s="2" t="s">
        <v>726</v>
      </c>
      <c r="J168" s="2" t="s">
        <v>726</v>
      </c>
      <c r="K168" s="2" t="s">
        <v>726</v>
      </c>
      <c r="L168" s="2" t="s">
        <v>726</v>
      </c>
      <c r="M168" s="2" t="s">
        <v>609</v>
      </c>
      <c r="N168" s="2" t="s">
        <v>726</v>
      </c>
      <c r="O168" s="2" t="s">
        <v>726</v>
      </c>
      <c r="P168" s="2" t="s">
        <v>726</v>
      </c>
      <c r="Q168" s="2" t="s">
        <v>726</v>
      </c>
      <c r="R168" s="2" t="s">
        <v>726</v>
      </c>
      <c r="S168" s="2" t="s">
        <v>726</v>
      </c>
      <c r="T168" s="2" t="s">
        <v>726</v>
      </c>
      <c r="U168" s="2" t="s">
        <v>726</v>
      </c>
      <c r="V168" s="2" t="s">
        <v>726</v>
      </c>
      <c r="W168" s="2" t="s">
        <v>726</v>
      </c>
      <c r="X168" s="2" t="s">
        <v>726</v>
      </c>
      <c r="Y168" s="2" t="s">
        <v>726</v>
      </c>
      <c r="Z168" s="2">
        <v>0.52100000000000002</v>
      </c>
      <c r="AA168" s="2" t="s">
        <v>726</v>
      </c>
      <c r="AB168" s="2" t="s">
        <v>726</v>
      </c>
      <c r="AC168" s="2" t="s">
        <v>726</v>
      </c>
      <c r="AD168" s="2" t="s">
        <v>726</v>
      </c>
      <c r="AE168" s="2" t="s">
        <v>727</v>
      </c>
      <c r="AF168" s="2" t="s">
        <v>726</v>
      </c>
      <c r="AG168" s="2" t="s">
        <v>726</v>
      </c>
      <c r="AH168" s="2" t="s">
        <v>726</v>
      </c>
      <c r="AI168" s="2" t="s">
        <v>726</v>
      </c>
      <c r="AJ168" s="2" t="s">
        <v>726</v>
      </c>
      <c r="AK168" s="2" t="s">
        <v>726</v>
      </c>
      <c r="AL168" s="2" t="s">
        <v>726</v>
      </c>
      <c r="AM168" s="2" t="s">
        <v>726</v>
      </c>
      <c r="AN168" s="2" t="s">
        <v>609</v>
      </c>
      <c r="AO168" s="2" t="s">
        <v>726</v>
      </c>
      <c r="AP168" s="2" t="s">
        <v>726</v>
      </c>
      <c r="AQ168" s="2" t="s">
        <v>726</v>
      </c>
      <c r="AR168" s="2" t="s">
        <v>726</v>
      </c>
      <c r="AV168" s="15">
        <f t="shared" si="22"/>
        <v>0.52100000000000002</v>
      </c>
      <c r="AW168" s="15">
        <f t="shared" si="23"/>
        <v>0.46400000000000002</v>
      </c>
      <c r="AX168" s="16">
        <f t="shared" si="24"/>
        <v>0.89059500959692894</v>
      </c>
      <c r="BA168" s="2">
        <f t="shared" si="25"/>
        <v>0</v>
      </c>
      <c r="BB168" s="2">
        <f t="shared" si="26"/>
        <v>0</v>
      </c>
      <c r="BC168" s="2">
        <f t="shared" si="27"/>
        <v>0</v>
      </c>
      <c r="BD168" s="2">
        <f t="shared" si="28"/>
        <v>0</v>
      </c>
      <c r="BE168" s="2">
        <f t="shared" si="29"/>
        <v>0</v>
      </c>
      <c r="BF168" s="2">
        <f t="shared" si="30"/>
        <v>0</v>
      </c>
      <c r="BJ168" s="2" t="str">
        <f t="shared" si="21"/>
        <v/>
      </c>
      <c r="BK168" s="2">
        <f>VLOOKUP(B168,Kraftvärmeprod!$B$1:$BH$550,MATCH($BA$1,Kraftvärmeprod!$B$1:$CC$1,0),FALSE)</f>
        <v>27</v>
      </c>
    </row>
    <row r="169" spans="1:63" ht="15" customHeight="1" x14ac:dyDescent="0.25">
      <c r="A169" s="2" t="s">
        <v>748</v>
      </c>
      <c r="B169" s="9" t="s">
        <v>1113</v>
      </c>
      <c r="C169" s="2">
        <v>2017</v>
      </c>
      <c r="D169" s="2" t="s">
        <v>609</v>
      </c>
      <c r="E169" s="2" t="s">
        <v>609</v>
      </c>
      <c r="F169" s="2" t="s">
        <v>609</v>
      </c>
      <c r="G169" s="2" t="s">
        <v>609</v>
      </c>
      <c r="H169" s="2" t="s">
        <v>609</v>
      </c>
      <c r="I169" s="2" t="s">
        <v>609</v>
      </c>
      <c r="J169" s="2" t="s">
        <v>609</v>
      </c>
      <c r="K169" s="2" t="s">
        <v>609</v>
      </c>
      <c r="L169" s="2" t="s">
        <v>609</v>
      </c>
      <c r="M169" s="2" t="s">
        <v>609</v>
      </c>
      <c r="N169" s="2" t="s">
        <v>609</v>
      </c>
      <c r="O169" s="2" t="s">
        <v>609</v>
      </c>
      <c r="P169" s="2" t="s">
        <v>609</v>
      </c>
      <c r="Q169" s="2" t="s">
        <v>609</v>
      </c>
      <c r="R169" s="2" t="s">
        <v>609</v>
      </c>
      <c r="S169" s="2" t="s">
        <v>609</v>
      </c>
      <c r="T169" s="2" t="s">
        <v>609</v>
      </c>
      <c r="U169" s="2" t="s">
        <v>609</v>
      </c>
      <c r="V169" s="2" t="s">
        <v>609</v>
      </c>
      <c r="W169" s="2" t="s">
        <v>609</v>
      </c>
      <c r="X169" s="2" t="s">
        <v>609</v>
      </c>
      <c r="Y169" s="2" t="s">
        <v>609</v>
      </c>
      <c r="Z169" s="2" t="s">
        <v>609</v>
      </c>
      <c r="AA169" s="2" t="s">
        <v>609</v>
      </c>
      <c r="AB169" s="2" t="s">
        <v>609</v>
      </c>
      <c r="AC169" s="2" t="s">
        <v>609</v>
      </c>
      <c r="AD169" s="2" t="s">
        <v>609</v>
      </c>
      <c r="AE169" s="2" t="s">
        <v>609</v>
      </c>
      <c r="AF169" s="2" t="s">
        <v>609</v>
      </c>
      <c r="AG169" s="2" t="s">
        <v>609</v>
      </c>
      <c r="AH169" s="2" t="s">
        <v>609</v>
      </c>
      <c r="AI169" s="2" t="s">
        <v>609</v>
      </c>
      <c r="AJ169" s="2" t="s">
        <v>609</v>
      </c>
      <c r="AK169" s="2" t="s">
        <v>609</v>
      </c>
      <c r="AL169" s="2" t="s">
        <v>609</v>
      </c>
      <c r="AM169" s="2" t="s">
        <v>609</v>
      </c>
      <c r="AN169" s="2" t="s">
        <v>609</v>
      </c>
      <c r="AO169" s="2" t="s">
        <v>609</v>
      </c>
      <c r="AP169" s="2" t="s">
        <v>609</v>
      </c>
      <c r="AQ169" s="2" t="s">
        <v>609</v>
      </c>
      <c r="AR169" s="2" t="s">
        <v>609</v>
      </c>
      <c r="AV169" s="15">
        <f t="shared" si="22"/>
        <v>0</v>
      </c>
      <c r="AW169" s="15">
        <f t="shared" si="23"/>
        <v>0</v>
      </c>
      <c r="AX169" s="16" t="str">
        <f t="shared" si="24"/>
        <v/>
      </c>
      <c r="BA169" s="2">
        <f t="shared" si="25"/>
        <v>0</v>
      </c>
      <c r="BB169" s="2">
        <f t="shared" si="26"/>
        <v>0</v>
      </c>
      <c r="BC169" s="2">
        <f t="shared" si="27"/>
        <v>0</v>
      </c>
      <c r="BD169" s="2">
        <f t="shared" si="28"/>
        <v>0</v>
      </c>
      <c r="BE169" s="2">
        <f t="shared" si="29"/>
        <v>0</v>
      </c>
      <c r="BF169" s="2">
        <f t="shared" si="30"/>
        <v>0</v>
      </c>
      <c r="BJ169" s="2" t="str">
        <f t="shared" si="21"/>
        <v/>
      </c>
      <c r="BK169" s="2">
        <f>VLOOKUP(B169,Kraftvärmeprod!$B$1:$BH$550,MATCH($BA$1,Kraftvärmeprod!$B$1:$CC$1,0),FALSE)</f>
        <v>0</v>
      </c>
    </row>
    <row r="170" spans="1:63" ht="15" customHeight="1" x14ac:dyDescent="0.25">
      <c r="A170" s="2" t="s">
        <v>276</v>
      </c>
      <c r="B170" s="2" t="s">
        <v>277</v>
      </c>
      <c r="C170" s="2">
        <v>2017</v>
      </c>
      <c r="D170" s="2">
        <v>56.4</v>
      </c>
      <c r="E170" s="2">
        <v>72.590999999999994</v>
      </c>
      <c r="F170" s="2" t="s">
        <v>726</v>
      </c>
      <c r="G170" s="2">
        <v>0.113</v>
      </c>
      <c r="H170" s="2" t="s">
        <v>726</v>
      </c>
      <c r="I170" s="2" t="s">
        <v>726</v>
      </c>
      <c r="J170" s="2">
        <v>0.378</v>
      </c>
      <c r="K170" s="2" t="s">
        <v>726</v>
      </c>
      <c r="L170" s="2" t="s">
        <v>726</v>
      </c>
      <c r="M170" s="2" t="s">
        <v>734</v>
      </c>
      <c r="N170" s="2" t="s">
        <v>726</v>
      </c>
      <c r="O170" s="2" t="s">
        <v>726</v>
      </c>
      <c r="P170" s="2">
        <v>36</v>
      </c>
      <c r="Q170" s="2" t="s">
        <v>726</v>
      </c>
      <c r="R170" s="2" t="s">
        <v>726</v>
      </c>
      <c r="S170" s="2" t="s">
        <v>726</v>
      </c>
      <c r="T170" s="2" t="s">
        <v>8</v>
      </c>
      <c r="U170" s="2" t="s">
        <v>726</v>
      </c>
      <c r="V170" s="2" t="s">
        <v>726</v>
      </c>
      <c r="W170" s="2" t="s">
        <v>726</v>
      </c>
      <c r="X170" s="2">
        <v>32</v>
      </c>
      <c r="Y170" s="2" t="s">
        <v>726</v>
      </c>
      <c r="Z170" s="2" t="s">
        <v>726</v>
      </c>
      <c r="AA170" s="2" t="s">
        <v>726</v>
      </c>
      <c r="AB170" s="2" t="s">
        <v>726</v>
      </c>
      <c r="AC170" s="2" t="s">
        <v>726</v>
      </c>
      <c r="AD170" s="2" t="s">
        <v>726</v>
      </c>
      <c r="AE170" s="2" t="s">
        <v>727</v>
      </c>
      <c r="AF170" s="2" t="s">
        <v>726</v>
      </c>
      <c r="AG170" s="2">
        <v>4.0999999999999996</v>
      </c>
      <c r="AH170" s="2" t="s">
        <v>726</v>
      </c>
      <c r="AI170" s="2" t="s">
        <v>726</v>
      </c>
      <c r="AJ170" s="2" t="s">
        <v>726</v>
      </c>
      <c r="AK170" s="2" t="s">
        <v>726</v>
      </c>
      <c r="AL170" s="2" t="s">
        <v>726</v>
      </c>
      <c r="AM170" s="2" t="s">
        <v>726</v>
      </c>
      <c r="AN170" s="2" t="s">
        <v>734</v>
      </c>
      <c r="AO170" s="2" t="s">
        <v>726</v>
      </c>
      <c r="AP170" s="2" t="s">
        <v>726</v>
      </c>
      <c r="AQ170" s="2" t="s">
        <v>726</v>
      </c>
      <c r="AR170" s="2" t="s">
        <v>726</v>
      </c>
      <c r="AV170" s="15">
        <f t="shared" si="22"/>
        <v>72.590999999999994</v>
      </c>
      <c r="AW170" s="15">
        <f t="shared" si="23"/>
        <v>56.4</v>
      </c>
      <c r="AX170" s="16">
        <f t="shared" si="24"/>
        <v>0.77695582096954174</v>
      </c>
      <c r="BA170" s="2">
        <f t="shared" si="25"/>
        <v>0</v>
      </c>
      <c r="BB170" s="2">
        <f t="shared" si="26"/>
        <v>0</v>
      </c>
      <c r="BC170" s="2">
        <f t="shared" si="27"/>
        <v>0</v>
      </c>
      <c r="BD170" s="2">
        <f t="shared" si="28"/>
        <v>0</v>
      </c>
      <c r="BE170" s="2">
        <f t="shared" si="29"/>
        <v>0</v>
      </c>
      <c r="BF170" s="2">
        <f t="shared" si="30"/>
        <v>0</v>
      </c>
      <c r="BJ170" s="2" t="str">
        <f t="shared" si="21"/>
        <v/>
      </c>
      <c r="BK170" s="2">
        <f>VLOOKUP(B170,Kraftvärmeprod!$B$1:$BH$550,MATCH($BA$1,Kraftvärmeprod!$B$1:$CC$1,0),FALSE)</f>
        <v>18.66</v>
      </c>
    </row>
    <row r="171" spans="1:63" ht="15" customHeight="1" x14ac:dyDescent="0.25">
      <c r="A171" s="2" t="s">
        <v>278</v>
      </c>
      <c r="B171" s="2" t="s">
        <v>279</v>
      </c>
      <c r="C171" s="2">
        <v>2017</v>
      </c>
      <c r="D171" s="2">
        <v>9.61</v>
      </c>
      <c r="E171" s="2">
        <v>9.23</v>
      </c>
      <c r="F171" s="2" t="s">
        <v>726</v>
      </c>
      <c r="G171" s="2" t="s">
        <v>726</v>
      </c>
      <c r="H171" s="2" t="s">
        <v>726</v>
      </c>
      <c r="I171" s="2" t="s">
        <v>726</v>
      </c>
      <c r="J171" s="2" t="s">
        <v>726</v>
      </c>
      <c r="K171" s="2" t="s">
        <v>726</v>
      </c>
      <c r="L171" s="2" t="s">
        <v>726</v>
      </c>
      <c r="M171" s="2" t="s">
        <v>609</v>
      </c>
      <c r="N171" s="2" t="s">
        <v>726</v>
      </c>
      <c r="O171" s="2" t="s">
        <v>726</v>
      </c>
      <c r="P171" s="2" t="s">
        <v>726</v>
      </c>
      <c r="Q171" s="2" t="s">
        <v>726</v>
      </c>
      <c r="R171" s="2" t="s">
        <v>726</v>
      </c>
      <c r="S171" s="2" t="s">
        <v>726</v>
      </c>
      <c r="T171" s="2" t="s">
        <v>726</v>
      </c>
      <c r="U171" s="2">
        <v>9.23</v>
      </c>
      <c r="V171" s="2" t="s">
        <v>726</v>
      </c>
      <c r="W171" s="2" t="s">
        <v>726</v>
      </c>
      <c r="X171" s="2" t="s">
        <v>726</v>
      </c>
      <c r="Y171" s="2" t="s">
        <v>726</v>
      </c>
      <c r="Z171" s="2" t="s">
        <v>726</v>
      </c>
      <c r="AA171" s="2" t="s">
        <v>726</v>
      </c>
      <c r="AB171" s="2" t="s">
        <v>726</v>
      </c>
      <c r="AC171" s="2" t="s">
        <v>726</v>
      </c>
      <c r="AD171" s="2" t="s">
        <v>726</v>
      </c>
      <c r="AE171" s="2" t="s">
        <v>727</v>
      </c>
      <c r="AF171" s="2" t="s">
        <v>726</v>
      </c>
      <c r="AG171" s="2" t="s">
        <v>726</v>
      </c>
      <c r="AH171" s="2" t="s">
        <v>726</v>
      </c>
      <c r="AI171" s="2" t="s">
        <v>726</v>
      </c>
      <c r="AJ171" s="2" t="s">
        <v>726</v>
      </c>
      <c r="AK171" s="2" t="s">
        <v>726</v>
      </c>
      <c r="AL171" s="2" t="s">
        <v>726</v>
      </c>
      <c r="AM171" s="2" t="s">
        <v>726</v>
      </c>
      <c r="AN171" s="2" t="s">
        <v>734</v>
      </c>
      <c r="AO171" s="2" t="s">
        <v>726</v>
      </c>
      <c r="AP171" s="2" t="s">
        <v>726</v>
      </c>
      <c r="AQ171" s="2" t="s">
        <v>726</v>
      </c>
      <c r="AR171" s="2" t="s">
        <v>726</v>
      </c>
      <c r="AV171" s="15">
        <f t="shared" si="22"/>
        <v>9.23</v>
      </c>
      <c r="AW171" s="15">
        <f t="shared" si="23"/>
        <v>9.61</v>
      </c>
      <c r="AX171" s="16">
        <f t="shared" si="24"/>
        <v>1.0411700975081255</v>
      </c>
      <c r="BA171" s="2">
        <f t="shared" si="25"/>
        <v>0</v>
      </c>
      <c r="BB171" s="2">
        <f t="shared" si="26"/>
        <v>0</v>
      </c>
      <c r="BC171" s="2">
        <f t="shared" si="27"/>
        <v>0</v>
      </c>
      <c r="BD171" s="2">
        <f t="shared" si="28"/>
        <v>0</v>
      </c>
      <c r="BE171" s="2">
        <f t="shared" si="29"/>
        <v>0</v>
      </c>
      <c r="BF171" s="2">
        <f t="shared" si="30"/>
        <v>0</v>
      </c>
      <c r="BJ171" s="2" t="str">
        <f t="shared" si="21"/>
        <v/>
      </c>
      <c r="BK171" s="2">
        <f>VLOOKUP(B171,Kraftvärmeprod!$B$1:$BH$550,MATCH($BA$1,Kraftvärmeprod!$B$1:$CC$1,0),FALSE)</f>
        <v>0</v>
      </c>
    </row>
    <row r="172" spans="1:63" ht="15" customHeight="1" x14ac:dyDescent="0.25">
      <c r="A172" s="2" t="s">
        <v>278</v>
      </c>
      <c r="B172" s="2" t="s">
        <v>280</v>
      </c>
      <c r="C172" s="2">
        <v>2017</v>
      </c>
      <c r="D172" s="2">
        <v>8.3000000000000007</v>
      </c>
      <c r="E172" s="2">
        <v>9.8569999999999993</v>
      </c>
      <c r="F172" s="2" t="s">
        <v>726</v>
      </c>
      <c r="G172" s="2">
        <v>0.41299999999999998</v>
      </c>
      <c r="H172" s="2" t="s">
        <v>726</v>
      </c>
      <c r="I172" s="2" t="s">
        <v>726</v>
      </c>
      <c r="J172" s="2" t="s">
        <v>726</v>
      </c>
      <c r="K172" s="2" t="s">
        <v>726</v>
      </c>
      <c r="L172" s="2" t="s">
        <v>726</v>
      </c>
      <c r="M172" s="2" t="s">
        <v>726</v>
      </c>
      <c r="N172" s="2" t="s">
        <v>726</v>
      </c>
      <c r="O172" s="2" t="s">
        <v>726</v>
      </c>
      <c r="P172" s="2">
        <v>9.4440000000000008</v>
      </c>
      <c r="Q172" s="2" t="s">
        <v>726</v>
      </c>
      <c r="R172" s="2" t="s">
        <v>726</v>
      </c>
      <c r="S172" s="2" t="s">
        <v>726</v>
      </c>
      <c r="T172" s="2" t="s">
        <v>726</v>
      </c>
      <c r="U172" s="2" t="s">
        <v>726</v>
      </c>
      <c r="V172" s="2" t="s">
        <v>726</v>
      </c>
      <c r="W172" s="2" t="s">
        <v>726</v>
      </c>
      <c r="X172" s="2" t="s">
        <v>726</v>
      </c>
      <c r="Y172" s="2" t="s">
        <v>726</v>
      </c>
      <c r="Z172" s="2" t="s">
        <v>726</v>
      </c>
      <c r="AA172" s="2" t="s">
        <v>726</v>
      </c>
      <c r="AB172" s="2" t="s">
        <v>726</v>
      </c>
      <c r="AC172" s="2" t="s">
        <v>726</v>
      </c>
      <c r="AD172" s="2" t="s">
        <v>726</v>
      </c>
      <c r="AE172" s="2" t="s">
        <v>727</v>
      </c>
      <c r="AF172" s="2" t="s">
        <v>726</v>
      </c>
      <c r="AG172" s="2" t="s">
        <v>726</v>
      </c>
      <c r="AH172" s="2" t="s">
        <v>726</v>
      </c>
      <c r="AI172" s="2" t="s">
        <v>726</v>
      </c>
      <c r="AJ172" s="2" t="s">
        <v>726</v>
      </c>
      <c r="AK172" s="2" t="s">
        <v>726</v>
      </c>
      <c r="AL172" s="2" t="s">
        <v>726</v>
      </c>
      <c r="AM172" s="2" t="s">
        <v>726</v>
      </c>
      <c r="AN172" s="2" t="s">
        <v>726</v>
      </c>
      <c r="AO172" s="2" t="s">
        <v>726</v>
      </c>
      <c r="AP172" s="2" t="s">
        <v>726</v>
      </c>
      <c r="AQ172" s="2" t="s">
        <v>726</v>
      </c>
      <c r="AR172" s="2" t="s">
        <v>726</v>
      </c>
      <c r="AV172" s="15">
        <f t="shared" si="22"/>
        <v>9.8570000000000011</v>
      </c>
      <c r="AW172" s="15">
        <f t="shared" si="23"/>
        <v>8.3000000000000007</v>
      </c>
      <c r="AX172" s="16">
        <f t="shared" si="24"/>
        <v>0.84204118900273917</v>
      </c>
      <c r="BA172" s="2">
        <f t="shared" si="25"/>
        <v>0</v>
      </c>
      <c r="BB172" s="2">
        <f t="shared" si="26"/>
        <v>0</v>
      </c>
      <c r="BC172" s="2">
        <f t="shared" si="27"/>
        <v>0</v>
      </c>
      <c r="BD172" s="2">
        <f t="shared" si="28"/>
        <v>0</v>
      </c>
      <c r="BE172" s="2">
        <f t="shared" si="29"/>
        <v>0</v>
      </c>
      <c r="BF172" s="2">
        <f t="shared" si="30"/>
        <v>0</v>
      </c>
      <c r="BJ172" s="2" t="str">
        <f t="shared" si="21"/>
        <v/>
      </c>
      <c r="BK172" s="2">
        <f>VLOOKUP(B172,Kraftvärmeprod!$B$1:$BH$550,MATCH($BA$1,Kraftvärmeprod!$B$1:$CC$1,0),FALSE)</f>
        <v>0</v>
      </c>
    </row>
    <row r="173" spans="1:63" ht="15" customHeight="1" x14ac:dyDescent="0.25">
      <c r="A173" s="2" t="s">
        <v>278</v>
      </c>
      <c r="B173" s="2" t="s">
        <v>281</v>
      </c>
      <c r="C173" s="2">
        <v>2017</v>
      </c>
      <c r="D173" s="2">
        <v>12.702</v>
      </c>
      <c r="E173" s="2">
        <v>14.534000000000001</v>
      </c>
      <c r="F173" s="2" t="s">
        <v>726</v>
      </c>
      <c r="G173" s="2">
        <v>0.43099999999999999</v>
      </c>
      <c r="H173" s="2" t="s">
        <v>726</v>
      </c>
      <c r="I173" s="2" t="s">
        <v>726</v>
      </c>
      <c r="J173" s="2" t="s">
        <v>726</v>
      </c>
      <c r="K173" s="2" t="s">
        <v>726</v>
      </c>
      <c r="L173" s="2" t="s">
        <v>726</v>
      </c>
      <c r="M173" s="2" t="s">
        <v>734</v>
      </c>
      <c r="N173" s="2" t="s">
        <v>726</v>
      </c>
      <c r="O173" s="2" t="s">
        <v>726</v>
      </c>
      <c r="P173" s="2">
        <v>10.911</v>
      </c>
      <c r="Q173" s="2" t="s">
        <v>726</v>
      </c>
      <c r="R173" s="2">
        <v>3.1920000000000002</v>
      </c>
      <c r="S173" s="2" t="s">
        <v>726</v>
      </c>
      <c r="T173" s="2" t="s">
        <v>726</v>
      </c>
      <c r="U173" s="2" t="s">
        <v>726</v>
      </c>
      <c r="V173" s="2" t="s">
        <v>726</v>
      </c>
      <c r="W173" s="2" t="s">
        <v>726</v>
      </c>
      <c r="X173" s="2" t="s">
        <v>726</v>
      </c>
      <c r="Y173" s="2" t="s">
        <v>726</v>
      </c>
      <c r="Z173" s="2" t="s">
        <v>726</v>
      </c>
      <c r="AA173" s="2" t="s">
        <v>726</v>
      </c>
      <c r="AB173" s="2" t="s">
        <v>726</v>
      </c>
      <c r="AC173" s="2" t="s">
        <v>726</v>
      </c>
      <c r="AD173" s="2" t="s">
        <v>726</v>
      </c>
      <c r="AE173" s="2" t="s">
        <v>727</v>
      </c>
      <c r="AF173" s="2" t="s">
        <v>726</v>
      </c>
      <c r="AG173" s="2" t="s">
        <v>726</v>
      </c>
      <c r="AH173" s="2" t="s">
        <v>726</v>
      </c>
      <c r="AI173" s="2" t="s">
        <v>726</v>
      </c>
      <c r="AJ173" s="2" t="s">
        <v>726</v>
      </c>
      <c r="AK173" s="2" t="s">
        <v>726</v>
      </c>
      <c r="AL173" s="2" t="s">
        <v>726</v>
      </c>
      <c r="AM173" s="2" t="s">
        <v>726</v>
      </c>
      <c r="AN173" s="2" t="s">
        <v>734</v>
      </c>
      <c r="AO173" s="2" t="s">
        <v>726</v>
      </c>
      <c r="AP173" s="2" t="s">
        <v>726</v>
      </c>
      <c r="AQ173" s="2" t="s">
        <v>726</v>
      </c>
      <c r="AR173" s="2" t="s">
        <v>726</v>
      </c>
      <c r="AV173" s="15">
        <f t="shared" si="22"/>
        <v>14.533999999999999</v>
      </c>
      <c r="AW173" s="15">
        <f t="shared" si="23"/>
        <v>12.702</v>
      </c>
      <c r="AX173" s="16">
        <f t="shared" si="24"/>
        <v>0.87395073620476127</v>
      </c>
      <c r="BA173" s="2">
        <f t="shared" si="25"/>
        <v>0</v>
      </c>
      <c r="BB173" s="2">
        <f t="shared" si="26"/>
        <v>0</v>
      </c>
      <c r="BC173" s="2">
        <f t="shared" si="27"/>
        <v>0</v>
      </c>
      <c r="BD173" s="2">
        <f t="shared" si="28"/>
        <v>0</v>
      </c>
      <c r="BE173" s="2">
        <f t="shared" si="29"/>
        <v>0</v>
      </c>
      <c r="BF173" s="2">
        <f t="shared" si="30"/>
        <v>0</v>
      </c>
      <c r="BJ173" s="2" t="str">
        <f t="shared" si="21"/>
        <v/>
      </c>
      <c r="BK173" s="2">
        <f>VLOOKUP(B173,Kraftvärmeprod!$B$1:$BH$550,MATCH($BA$1,Kraftvärmeprod!$B$1:$CC$1,0),FALSE)</f>
        <v>0</v>
      </c>
    </row>
    <row r="174" spans="1:63" ht="15" customHeight="1" x14ac:dyDescent="0.25">
      <c r="A174" s="2" t="s">
        <v>278</v>
      </c>
      <c r="B174" s="2" t="s">
        <v>282</v>
      </c>
      <c r="C174" s="2">
        <v>2017</v>
      </c>
      <c r="D174" s="2">
        <v>6.944</v>
      </c>
      <c r="E174" s="2">
        <v>8.3960000000000008</v>
      </c>
      <c r="F174" s="2" t="s">
        <v>726</v>
      </c>
      <c r="G174" s="2">
        <v>0.188</v>
      </c>
      <c r="H174" s="2" t="s">
        <v>726</v>
      </c>
      <c r="I174" s="2" t="s">
        <v>726</v>
      </c>
      <c r="J174" s="2" t="s">
        <v>726</v>
      </c>
      <c r="K174" s="2" t="s">
        <v>726</v>
      </c>
      <c r="L174" s="2" t="s">
        <v>726</v>
      </c>
      <c r="M174" s="2" t="s">
        <v>609</v>
      </c>
      <c r="N174" s="2" t="s">
        <v>726</v>
      </c>
      <c r="O174" s="2" t="s">
        <v>726</v>
      </c>
      <c r="P174" s="2" t="s">
        <v>726</v>
      </c>
      <c r="Q174" s="2" t="s">
        <v>726</v>
      </c>
      <c r="R174" s="2" t="s">
        <v>726</v>
      </c>
      <c r="S174" s="2" t="s">
        <v>726</v>
      </c>
      <c r="T174" s="2" t="s">
        <v>726</v>
      </c>
      <c r="U174" s="2" t="s">
        <v>726</v>
      </c>
      <c r="V174" s="2">
        <v>8.2080000000000002</v>
      </c>
      <c r="W174" s="2" t="s">
        <v>726</v>
      </c>
      <c r="X174" s="2" t="s">
        <v>726</v>
      </c>
      <c r="Y174" s="2" t="s">
        <v>726</v>
      </c>
      <c r="Z174" s="2" t="s">
        <v>726</v>
      </c>
      <c r="AA174" s="2" t="s">
        <v>726</v>
      </c>
      <c r="AB174" s="2" t="s">
        <v>726</v>
      </c>
      <c r="AC174" s="2" t="s">
        <v>726</v>
      </c>
      <c r="AD174" s="2" t="s">
        <v>726</v>
      </c>
      <c r="AE174" s="2" t="s">
        <v>727</v>
      </c>
      <c r="AF174" s="2" t="s">
        <v>726</v>
      </c>
      <c r="AG174" s="2" t="s">
        <v>726</v>
      </c>
      <c r="AH174" s="2" t="s">
        <v>726</v>
      </c>
      <c r="AI174" s="2" t="s">
        <v>726</v>
      </c>
      <c r="AJ174" s="2" t="s">
        <v>726</v>
      </c>
      <c r="AK174" s="2" t="s">
        <v>726</v>
      </c>
      <c r="AL174" s="2" t="s">
        <v>726</v>
      </c>
      <c r="AM174" s="2" t="s">
        <v>726</v>
      </c>
      <c r="AN174" s="2" t="s">
        <v>609</v>
      </c>
      <c r="AO174" s="2" t="s">
        <v>726</v>
      </c>
      <c r="AP174" s="2" t="s">
        <v>726</v>
      </c>
      <c r="AQ174" s="2" t="s">
        <v>726</v>
      </c>
      <c r="AR174" s="2" t="s">
        <v>726</v>
      </c>
      <c r="AV174" s="15">
        <f t="shared" si="22"/>
        <v>8.3960000000000008</v>
      </c>
      <c r="AW174" s="15">
        <f t="shared" si="23"/>
        <v>6.944</v>
      </c>
      <c r="AX174" s="16">
        <f t="shared" si="24"/>
        <v>0.82706050500238204</v>
      </c>
      <c r="BA174" s="2">
        <f t="shared" si="25"/>
        <v>0</v>
      </c>
      <c r="BB174" s="2">
        <f t="shared" si="26"/>
        <v>0</v>
      </c>
      <c r="BC174" s="2">
        <f t="shared" si="27"/>
        <v>0</v>
      </c>
      <c r="BD174" s="2">
        <f t="shared" si="28"/>
        <v>0</v>
      </c>
      <c r="BE174" s="2">
        <f t="shared" si="29"/>
        <v>0</v>
      </c>
      <c r="BF174" s="2">
        <f t="shared" si="30"/>
        <v>0</v>
      </c>
      <c r="BJ174" s="2" t="str">
        <f t="shared" si="21"/>
        <v/>
      </c>
      <c r="BK174" s="2">
        <f>VLOOKUP(B174,Kraftvärmeprod!$B$1:$BH$550,MATCH($BA$1,Kraftvärmeprod!$B$1:$CC$1,0),FALSE)</f>
        <v>0</v>
      </c>
    </row>
    <row r="175" spans="1:63" ht="15" customHeight="1" x14ac:dyDescent="0.25">
      <c r="A175" s="2" t="s">
        <v>278</v>
      </c>
      <c r="B175" s="2" t="s">
        <v>283</v>
      </c>
      <c r="C175" s="2">
        <v>2017</v>
      </c>
      <c r="D175" s="2">
        <v>15.342000000000001</v>
      </c>
      <c r="E175" s="2">
        <v>15.605</v>
      </c>
      <c r="F175" s="2" t="s">
        <v>726</v>
      </c>
      <c r="G175" s="2">
        <v>1.9E-2</v>
      </c>
      <c r="H175" s="2" t="s">
        <v>726</v>
      </c>
      <c r="I175" s="2" t="s">
        <v>726</v>
      </c>
      <c r="J175" s="2" t="s">
        <v>726</v>
      </c>
      <c r="K175" s="2" t="s">
        <v>726</v>
      </c>
      <c r="L175" s="2" t="s">
        <v>726</v>
      </c>
      <c r="M175" s="2" t="s">
        <v>609</v>
      </c>
      <c r="N175" s="2" t="s">
        <v>726</v>
      </c>
      <c r="O175" s="2" t="s">
        <v>726</v>
      </c>
      <c r="P175" s="2" t="s">
        <v>726</v>
      </c>
      <c r="Q175" s="2" t="s">
        <v>726</v>
      </c>
      <c r="R175" s="2">
        <v>6.0460000000000003</v>
      </c>
      <c r="S175" s="2" t="s">
        <v>726</v>
      </c>
      <c r="T175" s="2" t="s">
        <v>726</v>
      </c>
      <c r="U175" s="2" t="s">
        <v>726</v>
      </c>
      <c r="V175" s="2">
        <v>9.5399999999999991</v>
      </c>
      <c r="W175" s="2" t="s">
        <v>726</v>
      </c>
      <c r="X175" s="2" t="s">
        <v>726</v>
      </c>
      <c r="Y175" s="2" t="s">
        <v>726</v>
      </c>
      <c r="Z175" s="2" t="s">
        <v>726</v>
      </c>
      <c r="AA175" s="2" t="s">
        <v>726</v>
      </c>
      <c r="AB175" s="2" t="s">
        <v>726</v>
      </c>
      <c r="AC175" s="2" t="s">
        <v>726</v>
      </c>
      <c r="AD175" s="2" t="s">
        <v>726</v>
      </c>
      <c r="AE175" s="2" t="s">
        <v>727</v>
      </c>
      <c r="AF175" s="2" t="s">
        <v>726</v>
      </c>
      <c r="AG175" s="2" t="s">
        <v>726</v>
      </c>
      <c r="AH175" s="2" t="s">
        <v>726</v>
      </c>
      <c r="AI175" s="2" t="s">
        <v>726</v>
      </c>
      <c r="AJ175" s="2" t="s">
        <v>726</v>
      </c>
      <c r="AK175" s="2" t="s">
        <v>726</v>
      </c>
      <c r="AL175" s="2" t="s">
        <v>726</v>
      </c>
      <c r="AM175" s="2" t="s">
        <v>726</v>
      </c>
      <c r="AN175" s="2" t="s">
        <v>609</v>
      </c>
      <c r="AO175" s="2" t="s">
        <v>726</v>
      </c>
      <c r="AP175" s="2" t="s">
        <v>726</v>
      </c>
      <c r="AQ175" s="2" t="s">
        <v>726</v>
      </c>
      <c r="AR175" s="2" t="s">
        <v>726</v>
      </c>
      <c r="AV175" s="15">
        <f t="shared" si="22"/>
        <v>15.605</v>
      </c>
      <c r="AW175" s="15">
        <f t="shared" si="23"/>
        <v>15.342000000000001</v>
      </c>
      <c r="AX175" s="16">
        <f t="shared" si="24"/>
        <v>0.98314642742710667</v>
      </c>
      <c r="BA175" s="2">
        <f t="shared" si="25"/>
        <v>0</v>
      </c>
      <c r="BB175" s="2">
        <f t="shared" si="26"/>
        <v>0</v>
      </c>
      <c r="BC175" s="2">
        <f t="shared" si="27"/>
        <v>0</v>
      </c>
      <c r="BD175" s="2">
        <f t="shared" si="28"/>
        <v>0</v>
      </c>
      <c r="BE175" s="2">
        <f t="shared" si="29"/>
        <v>0</v>
      </c>
      <c r="BF175" s="2">
        <f t="shared" si="30"/>
        <v>0</v>
      </c>
      <c r="BJ175" s="2" t="str">
        <f t="shared" si="21"/>
        <v/>
      </c>
      <c r="BK175" s="2">
        <f>VLOOKUP(B175,Kraftvärmeprod!$B$1:$BH$550,MATCH($BA$1,Kraftvärmeprod!$B$1:$CC$1,0),FALSE)</f>
        <v>0</v>
      </c>
    </row>
    <row r="176" spans="1:63" ht="15" customHeight="1" x14ac:dyDescent="0.25">
      <c r="A176" s="2" t="s">
        <v>278</v>
      </c>
      <c r="B176" s="2" t="s">
        <v>284</v>
      </c>
      <c r="C176" s="2">
        <v>2017</v>
      </c>
      <c r="D176" s="2">
        <v>32.395000000000003</v>
      </c>
      <c r="E176" s="2">
        <v>36.225000000000001</v>
      </c>
      <c r="F176" s="2" t="s">
        <v>726</v>
      </c>
      <c r="G176" s="2">
        <v>0.92200000000000004</v>
      </c>
      <c r="H176" s="2" t="s">
        <v>726</v>
      </c>
      <c r="I176" s="2" t="s">
        <v>726</v>
      </c>
      <c r="J176" s="2" t="s">
        <v>726</v>
      </c>
      <c r="K176" s="2" t="s">
        <v>726</v>
      </c>
      <c r="L176" s="2" t="s">
        <v>726</v>
      </c>
      <c r="M176" s="2" t="s">
        <v>609</v>
      </c>
      <c r="N176" s="2" t="s">
        <v>726</v>
      </c>
      <c r="O176" s="2" t="s">
        <v>726</v>
      </c>
      <c r="P176" s="2">
        <v>0.55900000000000005</v>
      </c>
      <c r="Q176" s="2" t="s">
        <v>726</v>
      </c>
      <c r="R176" s="2">
        <v>28.503</v>
      </c>
      <c r="S176" s="2" t="s">
        <v>726</v>
      </c>
      <c r="T176" s="2" t="s">
        <v>726</v>
      </c>
      <c r="U176" s="2">
        <v>6.2409999999999997</v>
      </c>
      <c r="V176" s="2" t="s">
        <v>726</v>
      </c>
      <c r="W176" s="2" t="s">
        <v>726</v>
      </c>
      <c r="X176" s="2" t="s">
        <v>726</v>
      </c>
      <c r="Y176" s="2" t="s">
        <v>726</v>
      </c>
      <c r="Z176" s="2" t="s">
        <v>726</v>
      </c>
      <c r="AA176" s="2" t="s">
        <v>726</v>
      </c>
      <c r="AB176" s="2" t="s">
        <v>726</v>
      </c>
      <c r="AC176" s="2" t="s">
        <v>726</v>
      </c>
      <c r="AD176" s="2" t="s">
        <v>726</v>
      </c>
      <c r="AE176" s="2" t="s">
        <v>727</v>
      </c>
      <c r="AF176" s="2" t="s">
        <v>726</v>
      </c>
      <c r="AG176" s="2" t="s">
        <v>726</v>
      </c>
      <c r="AH176" s="2" t="s">
        <v>726</v>
      </c>
      <c r="AI176" s="2" t="s">
        <v>726</v>
      </c>
      <c r="AJ176" s="2" t="s">
        <v>726</v>
      </c>
      <c r="AK176" s="2" t="s">
        <v>726</v>
      </c>
      <c r="AL176" s="2" t="s">
        <v>726</v>
      </c>
      <c r="AM176" s="2" t="s">
        <v>726</v>
      </c>
      <c r="AN176" s="2" t="s">
        <v>609</v>
      </c>
      <c r="AO176" s="2" t="s">
        <v>726</v>
      </c>
      <c r="AP176" s="2" t="s">
        <v>726</v>
      </c>
      <c r="AQ176" s="2" t="s">
        <v>726</v>
      </c>
      <c r="AR176" s="2" t="s">
        <v>726</v>
      </c>
      <c r="AV176" s="15">
        <f t="shared" si="22"/>
        <v>36.225000000000001</v>
      </c>
      <c r="AW176" s="15">
        <f t="shared" si="23"/>
        <v>32.395000000000003</v>
      </c>
      <c r="AX176" s="16">
        <f t="shared" si="24"/>
        <v>0.89427191166321607</v>
      </c>
      <c r="BA176" s="2">
        <f t="shared" si="25"/>
        <v>0</v>
      </c>
      <c r="BB176" s="2">
        <f t="shared" si="26"/>
        <v>0</v>
      </c>
      <c r="BC176" s="2">
        <f t="shared" si="27"/>
        <v>0</v>
      </c>
      <c r="BD176" s="2">
        <f t="shared" si="28"/>
        <v>0</v>
      </c>
      <c r="BE176" s="2">
        <f t="shared" si="29"/>
        <v>0</v>
      </c>
      <c r="BF176" s="2">
        <f t="shared" si="30"/>
        <v>0</v>
      </c>
      <c r="BJ176" s="2" t="str">
        <f t="shared" si="21"/>
        <v/>
      </c>
      <c r="BK176" s="2">
        <f>VLOOKUP(B176,Kraftvärmeprod!$B$1:$BH$550,MATCH($BA$1,Kraftvärmeprod!$B$1:$CC$1,0),FALSE)</f>
        <v>0</v>
      </c>
    </row>
    <row r="177" spans="1:63" ht="15" customHeight="1" x14ac:dyDescent="0.25">
      <c r="A177" s="2" t="s">
        <v>278</v>
      </c>
      <c r="B177" s="2" t="s">
        <v>285</v>
      </c>
      <c r="C177" s="2">
        <v>2017</v>
      </c>
      <c r="D177" s="2">
        <v>8.2799999999999994</v>
      </c>
      <c r="E177" s="2">
        <v>8.2799999999999994</v>
      </c>
      <c r="F177" s="2" t="s">
        <v>726</v>
      </c>
      <c r="G177" s="2" t="s">
        <v>726</v>
      </c>
      <c r="H177" s="2" t="s">
        <v>726</v>
      </c>
      <c r="I177" s="2" t="s">
        <v>726</v>
      </c>
      <c r="J177" s="2" t="s">
        <v>726</v>
      </c>
      <c r="K177" s="2" t="s">
        <v>726</v>
      </c>
      <c r="L177" s="2" t="s">
        <v>726</v>
      </c>
      <c r="M177" s="2" t="s">
        <v>609</v>
      </c>
      <c r="N177" s="2" t="s">
        <v>726</v>
      </c>
      <c r="O177" s="2" t="s">
        <v>726</v>
      </c>
      <c r="P177" s="2">
        <v>8.2799999999999994</v>
      </c>
      <c r="Q177" s="2" t="s">
        <v>726</v>
      </c>
      <c r="R177" s="2" t="s">
        <v>726</v>
      </c>
      <c r="S177" s="2" t="s">
        <v>726</v>
      </c>
      <c r="T177" s="2" t="s">
        <v>726</v>
      </c>
      <c r="U177" s="2" t="s">
        <v>726</v>
      </c>
      <c r="V177" s="2" t="s">
        <v>726</v>
      </c>
      <c r="W177" s="2" t="s">
        <v>726</v>
      </c>
      <c r="X177" s="2" t="s">
        <v>726</v>
      </c>
      <c r="Y177" s="2" t="s">
        <v>726</v>
      </c>
      <c r="Z177" s="2" t="s">
        <v>726</v>
      </c>
      <c r="AA177" s="2" t="s">
        <v>726</v>
      </c>
      <c r="AB177" s="2" t="s">
        <v>726</v>
      </c>
      <c r="AC177" s="2" t="s">
        <v>726</v>
      </c>
      <c r="AD177" s="2" t="s">
        <v>726</v>
      </c>
      <c r="AE177" s="2" t="s">
        <v>727</v>
      </c>
      <c r="AF177" s="2" t="s">
        <v>726</v>
      </c>
      <c r="AG177" s="2" t="s">
        <v>726</v>
      </c>
      <c r="AH177" s="2" t="s">
        <v>726</v>
      </c>
      <c r="AI177" s="2" t="s">
        <v>726</v>
      </c>
      <c r="AJ177" s="2" t="s">
        <v>726</v>
      </c>
      <c r="AK177" s="2" t="s">
        <v>726</v>
      </c>
      <c r="AL177" s="2" t="s">
        <v>726</v>
      </c>
      <c r="AM177" s="2" t="s">
        <v>726</v>
      </c>
      <c r="AN177" s="2" t="s">
        <v>609</v>
      </c>
      <c r="AO177" s="2" t="s">
        <v>726</v>
      </c>
      <c r="AP177" s="2" t="s">
        <v>726</v>
      </c>
      <c r="AQ177" s="2" t="s">
        <v>726</v>
      </c>
      <c r="AR177" s="2" t="s">
        <v>726</v>
      </c>
      <c r="AV177" s="15">
        <f t="shared" si="22"/>
        <v>8.2799999999999994</v>
      </c>
      <c r="AW177" s="15">
        <f t="shared" si="23"/>
        <v>8.2799999999999994</v>
      </c>
      <c r="AX177" s="16">
        <f t="shared" si="24"/>
        <v>1</v>
      </c>
      <c r="BA177" s="2">
        <f t="shared" si="25"/>
        <v>0</v>
      </c>
      <c r="BB177" s="2">
        <f t="shared" si="26"/>
        <v>0</v>
      </c>
      <c r="BC177" s="2">
        <f t="shared" si="27"/>
        <v>0</v>
      </c>
      <c r="BD177" s="2">
        <f t="shared" si="28"/>
        <v>0</v>
      </c>
      <c r="BE177" s="2">
        <f t="shared" si="29"/>
        <v>0</v>
      </c>
      <c r="BF177" s="2">
        <f t="shared" si="30"/>
        <v>0</v>
      </c>
      <c r="BJ177" s="2" t="str">
        <f t="shared" si="21"/>
        <v/>
      </c>
      <c r="BK177" s="2">
        <f>VLOOKUP(B177,Kraftvärmeprod!$B$1:$BH$550,MATCH($BA$1,Kraftvärmeprod!$B$1:$CC$1,0),FALSE)</f>
        <v>0</v>
      </c>
    </row>
    <row r="178" spans="1:63" ht="15" customHeight="1" x14ac:dyDescent="0.25">
      <c r="A178" s="2" t="s">
        <v>278</v>
      </c>
      <c r="B178" s="2" t="s">
        <v>286</v>
      </c>
      <c r="C178" s="2">
        <v>2017</v>
      </c>
      <c r="D178" s="2">
        <v>14.11</v>
      </c>
      <c r="E178" s="2">
        <v>16.140999999999998</v>
      </c>
      <c r="F178" s="2" t="s">
        <v>726</v>
      </c>
      <c r="G178" s="2">
        <v>0.183</v>
      </c>
      <c r="H178" s="2" t="s">
        <v>726</v>
      </c>
      <c r="I178" s="2" t="s">
        <v>726</v>
      </c>
      <c r="J178" s="2" t="s">
        <v>726</v>
      </c>
      <c r="K178" s="2" t="s">
        <v>726</v>
      </c>
      <c r="L178" s="2" t="s">
        <v>726</v>
      </c>
      <c r="M178" s="2" t="s">
        <v>609</v>
      </c>
      <c r="N178" s="2" t="s">
        <v>726</v>
      </c>
      <c r="O178" s="2" t="s">
        <v>726</v>
      </c>
      <c r="P178" s="2">
        <v>15.503</v>
      </c>
      <c r="Q178" s="2" t="s">
        <v>726</v>
      </c>
      <c r="R178" s="2" t="s">
        <v>726</v>
      </c>
      <c r="S178" s="2" t="s">
        <v>726</v>
      </c>
      <c r="T178" s="2" t="s">
        <v>726</v>
      </c>
      <c r="U178" s="2" t="s">
        <v>726</v>
      </c>
      <c r="V178" s="2" t="s">
        <v>726</v>
      </c>
      <c r="W178" s="2" t="s">
        <v>726</v>
      </c>
      <c r="X178" s="2" t="s">
        <v>726</v>
      </c>
      <c r="Y178" s="2" t="s">
        <v>726</v>
      </c>
      <c r="Z178" s="2">
        <v>0.45500000000000002</v>
      </c>
      <c r="AA178" s="2" t="s">
        <v>726</v>
      </c>
      <c r="AB178" s="2" t="s">
        <v>726</v>
      </c>
      <c r="AC178" s="2" t="s">
        <v>726</v>
      </c>
      <c r="AD178" s="2" t="s">
        <v>726</v>
      </c>
      <c r="AE178" s="2" t="s">
        <v>727</v>
      </c>
      <c r="AF178" s="2" t="s">
        <v>726</v>
      </c>
      <c r="AG178" s="2" t="s">
        <v>726</v>
      </c>
      <c r="AH178" s="2" t="s">
        <v>726</v>
      </c>
      <c r="AI178" s="2" t="s">
        <v>726</v>
      </c>
      <c r="AJ178" s="2" t="s">
        <v>726</v>
      </c>
      <c r="AK178" s="2" t="s">
        <v>726</v>
      </c>
      <c r="AL178" s="2" t="s">
        <v>726</v>
      </c>
      <c r="AM178" s="2" t="s">
        <v>726</v>
      </c>
      <c r="AN178" s="2" t="s">
        <v>609</v>
      </c>
      <c r="AO178" s="2" t="s">
        <v>726</v>
      </c>
      <c r="AP178" s="2" t="s">
        <v>726</v>
      </c>
      <c r="AQ178" s="2" t="s">
        <v>726</v>
      </c>
      <c r="AR178" s="2" t="s">
        <v>726</v>
      </c>
      <c r="AV178" s="15">
        <f t="shared" si="22"/>
        <v>16.140999999999998</v>
      </c>
      <c r="AW178" s="15">
        <f t="shared" si="23"/>
        <v>14.11</v>
      </c>
      <c r="AX178" s="16">
        <f t="shared" si="24"/>
        <v>0.87417136484728342</v>
      </c>
      <c r="BA178" s="2">
        <f t="shared" si="25"/>
        <v>0</v>
      </c>
      <c r="BB178" s="2">
        <f t="shared" si="26"/>
        <v>0</v>
      </c>
      <c r="BC178" s="2">
        <f t="shared" si="27"/>
        <v>0</v>
      </c>
      <c r="BD178" s="2">
        <f t="shared" si="28"/>
        <v>0</v>
      </c>
      <c r="BE178" s="2">
        <f t="shared" si="29"/>
        <v>0</v>
      </c>
      <c r="BF178" s="2">
        <f t="shared" si="30"/>
        <v>0</v>
      </c>
      <c r="BJ178" s="2" t="str">
        <f t="shared" si="21"/>
        <v/>
      </c>
      <c r="BK178" s="2">
        <f>VLOOKUP(B178,Kraftvärmeprod!$B$1:$BH$550,MATCH($BA$1,Kraftvärmeprod!$B$1:$CC$1,0),FALSE)</f>
        <v>0</v>
      </c>
    </row>
    <row r="179" spans="1:63" ht="15" customHeight="1" x14ac:dyDescent="0.25">
      <c r="A179" s="2" t="s">
        <v>278</v>
      </c>
      <c r="B179" s="2" t="s">
        <v>287</v>
      </c>
      <c r="C179" s="2">
        <v>2017</v>
      </c>
      <c r="D179" s="2">
        <v>5.8540000000000001</v>
      </c>
      <c r="E179" s="2">
        <v>6.1349999999999998</v>
      </c>
      <c r="F179" s="2" t="s">
        <v>726</v>
      </c>
      <c r="G179" s="2">
        <v>5.5E-2</v>
      </c>
      <c r="H179" s="2" t="s">
        <v>726</v>
      </c>
      <c r="I179" s="2" t="s">
        <v>726</v>
      </c>
      <c r="J179" s="2" t="s">
        <v>726</v>
      </c>
      <c r="K179" s="2" t="s">
        <v>726</v>
      </c>
      <c r="L179" s="2" t="s">
        <v>726</v>
      </c>
      <c r="M179" s="2" t="s">
        <v>609</v>
      </c>
      <c r="N179" s="2" t="s">
        <v>726</v>
      </c>
      <c r="O179" s="2" t="s">
        <v>726</v>
      </c>
      <c r="P179" s="2">
        <v>6.08</v>
      </c>
      <c r="Q179" s="2" t="s">
        <v>726</v>
      </c>
      <c r="R179" s="2" t="s">
        <v>726</v>
      </c>
      <c r="S179" s="2" t="s">
        <v>726</v>
      </c>
      <c r="T179" s="2" t="s">
        <v>726</v>
      </c>
      <c r="U179" s="2" t="s">
        <v>726</v>
      </c>
      <c r="V179" s="2" t="s">
        <v>726</v>
      </c>
      <c r="W179" s="2" t="s">
        <v>726</v>
      </c>
      <c r="X179" s="2" t="s">
        <v>726</v>
      </c>
      <c r="Y179" s="2" t="s">
        <v>726</v>
      </c>
      <c r="Z179" s="2" t="s">
        <v>726</v>
      </c>
      <c r="AA179" s="2" t="s">
        <v>726</v>
      </c>
      <c r="AB179" s="2" t="s">
        <v>726</v>
      </c>
      <c r="AC179" s="2" t="s">
        <v>726</v>
      </c>
      <c r="AD179" s="2" t="s">
        <v>726</v>
      </c>
      <c r="AE179" s="2" t="s">
        <v>727</v>
      </c>
      <c r="AF179" s="2" t="s">
        <v>726</v>
      </c>
      <c r="AG179" s="2" t="s">
        <v>726</v>
      </c>
      <c r="AH179" s="2" t="s">
        <v>726</v>
      </c>
      <c r="AI179" s="2" t="s">
        <v>726</v>
      </c>
      <c r="AJ179" s="2" t="s">
        <v>726</v>
      </c>
      <c r="AK179" s="2" t="s">
        <v>726</v>
      </c>
      <c r="AL179" s="2" t="s">
        <v>726</v>
      </c>
      <c r="AM179" s="2" t="s">
        <v>726</v>
      </c>
      <c r="AN179" s="2" t="s">
        <v>609</v>
      </c>
      <c r="AO179" s="2" t="s">
        <v>726</v>
      </c>
      <c r="AP179" s="2" t="s">
        <v>726</v>
      </c>
      <c r="AQ179" s="2" t="s">
        <v>726</v>
      </c>
      <c r="AR179" s="2" t="s">
        <v>726</v>
      </c>
      <c r="AV179" s="15">
        <f t="shared" si="22"/>
        <v>6.1349999999999998</v>
      </c>
      <c r="AW179" s="15">
        <f t="shared" si="23"/>
        <v>5.8540000000000001</v>
      </c>
      <c r="AX179" s="16">
        <f t="shared" si="24"/>
        <v>0.95419722901385495</v>
      </c>
      <c r="BA179" s="2">
        <f t="shared" si="25"/>
        <v>0</v>
      </c>
      <c r="BB179" s="2">
        <f t="shared" si="26"/>
        <v>0</v>
      </c>
      <c r="BC179" s="2">
        <f t="shared" si="27"/>
        <v>0</v>
      </c>
      <c r="BD179" s="2">
        <f t="shared" si="28"/>
        <v>0</v>
      </c>
      <c r="BE179" s="2">
        <f t="shared" si="29"/>
        <v>0</v>
      </c>
      <c r="BF179" s="2">
        <f t="shared" si="30"/>
        <v>0</v>
      </c>
      <c r="BJ179" s="2" t="str">
        <f t="shared" si="21"/>
        <v/>
      </c>
      <c r="BK179" s="2">
        <f>VLOOKUP(B179,Kraftvärmeprod!$B$1:$BH$550,MATCH($BA$1,Kraftvärmeprod!$B$1:$CC$1,0),FALSE)</f>
        <v>0</v>
      </c>
    </row>
    <row r="180" spans="1:63" ht="15" customHeight="1" x14ac:dyDescent="0.25">
      <c r="A180" s="2" t="s">
        <v>288</v>
      </c>
      <c r="B180" s="2" t="s">
        <v>289</v>
      </c>
      <c r="C180" s="2">
        <v>2017</v>
      </c>
      <c r="D180" s="2" t="s">
        <v>609</v>
      </c>
      <c r="E180" s="2">
        <v>0</v>
      </c>
      <c r="F180" s="2">
        <v>0</v>
      </c>
      <c r="G180" s="2" t="s">
        <v>609</v>
      </c>
      <c r="H180" s="2">
        <v>0</v>
      </c>
      <c r="I180" s="2">
        <v>0</v>
      </c>
      <c r="J180" s="2">
        <v>0</v>
      </c>
      <c r="K180" s="2">
        <v>0</v>
      </c>
      <c r="L180" s="2">
        <v>0</v>
      </c>
      <c r="M180" s="2" t="s">
        <v>609</v>
      </c>
      <c r="N180" s="2">
        <v>0</v>
      </c>
      <c r="O180" s="2">
        <v>0</v>
      </c>
      <c r="P180" s="2">
        <v>0</v>
      </c>
      <c r="Q180" s="2">
        <v>0</v>
      </c>
      <c r="R180" s="2">
        <v>0</v>
      </c>
      <c r="S180" s="2">
        <v>0</v>
      </c>
      <c r="T180" s="2" t="s">
        <v>726</v>
      </c>
      <c r="U180" s="2" t="s">
        <v>609</v>
      </c>
      <c r="V180" s="2" t="s">
        <v>609</v>
      </c>
      <c r="W180" s="2">
        <v>0</v>
      </c>
      <c r="X180" s="2">
        <v>0</v>
      </c>
      <c r="Y180" s="2">
        <v>0</v>
      </c>
      <c r="Z180" s="2">
        <v>0</v>
      </c>
      <c r="AA180" s="2">
        <v>0</v>
      </c>
      <c r="AB180" s="2">
        <v>0</v>
      </c>
      <c r="AC180" s="2">
        <v>0</v>
      </c>
      <c r="AD180" s="2">
        <v>0</v>
      </c>
      <c r="AE180" s="2" t="s">
        <v>609</v>
      </c>
      <c r="AF180" s="2" t="s">
        <v>609</v>
      </c>
      <c r="AG180" s="2">
        <v>0</v>
      </c>
      <c r="AH180" s="2">
        <v>0</v>
      </c>
      <c r="AI180" s="2">
        <v>0</v>
      </c>
      <c r="AJ180" s="2" t="s">
        <v>609</v>
      </c>
      <c r="AK180" s="2">
        <v>0</v>
      </c>
      <c r="AL180" s="2">
        <v>0</v>
      </c>
      <c r="AM180" s="2">
        <v>0</v>
      </c>
      <c r="AN180" s="2" t="s">
        <v>609</v>
      </c>
      <c r="AO180" s="2" t="s">
        <v>609</v>
      </c>
      <c r="AP180" s="2" t="s">
        <v>609</v>
      </c>
      <c r="AQ180" s="2" t="s">
        <v>609</v>
      </c>
      <c r="AR180" s="2" t="s">
        <v>609</v>
      </c>
      <c r="AV180" s="15">
        <f t="shared" si="22"/>
        <v>0</v>
      </c>
      <c r="AW180" s="15">
        <f t="shared" si="23"/>
        <v>0</v>
      </c>
      <c r="AX180" s="16" t="str">
        <f t="shared" si="24"/>
        <v/>
      </c>
      <c r="BA180" s="2">
        <f t="shared" si="25"/>
        <v>0</v>
      </c>
      <c r="BB180" s="2">
        <f t="shared" si="26"/>
        <v>0</v>
      </c>
      <c r="BC180" s="2">
        <f t="shared" si="27"/>
        <v>0</v>
      </c>
      <c r="BD180" s="2">
        <f t="shared" si="28"/>
        <v>0</v>
      </c>
      <c r="BE180" s="2">
        <f t="shared" si="29"/>
        <v>0</v>
      </c>
      <c r="BF180" s="2">
        <f t="shared" si="30"/>
        <v>0</v>
      </c>
      <c r="BJ180" s="2" t="str">
        <f t="shared" si="21"/>
        <v/>
      </c>
      <c r="BK180" s="2">
        <f>VLOOKUP(B180,Kraftvärmeprod!$B$1:$BH$550,MATCH($BA$1,Kraftvärmeprod!$B$1:$CC$1,0),FALSE)</f>
        <v>0</v>
      </c>
    </row>
    <row r="181" spans="1:63" ht="15" customHeight="1" x14ac:dyDescent="0.25">
      <c r="A181" s="2" t="s">
        <v>290</v>
      </c>
      <c r="B181" s="2" t="s">
        <v>291</v>
      </c>
      <c r="C181" s="2">
        <v>2017</v>
      </c>
      <c r="D181" s="2" t="s">
        <v>609</v>
      </c>
      <c r="E181" s="2" t="s">
        <v>609</v>
      </c>
      <c r="F181" s="2" t="s">
        <v>609</v>
      </c>
      <c r="G181" s="2" t="s">
        <v>609</v>
      </c>
      <c r="H181" s="2" t="s">
        <v>609</v>
      </c>
      <c r="I181" s="2" t="s">
        <v>609</v>
      </c>
      <c r="J181" s="2" t="s">
        <v>609</v>
      </c>
      <c r="K181" s="2" t="s">
        <v>609</v>
      </c>
      <c r="L181" s="2" t="s">
        <v>609</v>
      </c>
      <c r="M181" s="2" t="s">
        <v>609</v>
      </c>
      <c r="N181" s="2" t="s">
        <v>609</v>
      </c>
      <c r="O181" s="2" t="s">
        <v>609</v>
      </c>
      <c r="P181" s="2" t="s">
        <v>609</v>
      </c>
      <c r="Q181" s="2" t="s">
        <v>609</v>
      </c>
      <c r="R181" s="2" t="s">
        <v>609</v>
      </c>
      <c r="S181" s="2" t="s">
        <v>609</v>
      </c>
      <c r="T181" s="2" t="s">
        <v>609</v>
      </c>
      <c r="U181" s="2" t="s">
        <v>609</v>
      </c>
      <c r="V181" s="2" t="s">
        <v>609</v>
      </c>
      <c r="W181" s="2" t="s">
        <v>609</v>
      </c>
      <c r="X181" s="2" t="s">
        <v>609</v>
      </c>
      <c r="Y181" s="2" t="s">
        <v>609</v>
      </c>
      <c r="Z181" s="2" t="s">
        <v>609</v>
      </c>
      <c r="AA181" s="2" t="s">
        <v>609</v>
      </c>
      <c r="AB181" s="2" t="s">
        <v>609</v>
      </c>
      <c r="AC181" s="2" t="s">
        <v>609</v>
      </c>
      <c r="AD181" s="2" t="s">
        <v>609</v>
      </c>
      <c r="AE181" s="2" t="s">
        <v>609</v>
      </c>
      <c r="AF181" s="2" t="s">
        <v>609</v>
      </c>
      <c r="AG181" s="2" t="s">
        <v>609</v>
      </c>
      <c r="AH181" s="2" t="s">
        <v>609</v>
      </c>
      <c r="AI181" s="2" t="s">
        <v>609</v>
      </c>
      <c r="AJ181" s="2" t="s">
        <v>609</v>
      </c>
      <c r="AK181" s="2" t="s">
        <v>609</v>
      </c>
      <c r="AL181" s="2" t="s">
        <v>609</v>
      </c>
      <c r="AM181" s="2" t="s">
        <v>609</v>
      </c>
      <c r="AN181" s="2" t="s">
        <v>609</v>
      </c>
      <c r="AO181" s="2" t="s">
        <v>609</v>
      </c>
      <c r="AP181" s="2" t="s">
        <v>609</v>
      </c>
      <c r="AQ181" s="2" t="s">
        <v>609</v>
      </c>
      <c r="AR181" s="2" t="s">
        <v>609</v>
      </c>
      <c r="AV181" s="15">
        <f t="shared" si="22"/>
        <v>0</v>
      </c>
      <c r="AW181" s="15">
        <f t="shared" si="23"/>
        <v>0</v>
      </c>
      <c r="AX181" s="16" t="str">
        <f t="shared" si="24"/>
        <v/>
      </c>
      <c r="BA181" s="2">
        <f t="shared" si="25"/>
        <v>0</v>
      </c>
      <c r="BB181" s="2">
        <f t="shared" si="26"/>
        <v>0</v>
      </c>
      <c r="BC181" s="2">
        <f t="shared" si="27"/>
        <v>0</v>
      </c>
      <c r="BD181" s="2">
        <f t="shared" si="28"/>
        <v>0</v>
      </c>
      <c r="BE181" s="2">
        <f t="shared" si="29"/>
        <v>0</v>
      </c>
      <c r="BF181" s="2">
        <f t="shared" si="30"/>
        <v>0</v>
      </c>
      <c r="BJ181" s="2" t="str">
        <f t="shared" si="21"/>
        <v/>
      </c>
      <c r="BK181" s="2">
        <f>VLOOKUP(B181,Kraftvärmeprod!$B$1:$BH$550,MATCH($BA$1,Kraftvärmeprod!$B$1:$CC$1,0),FALSE)</f>
        <v>0</v>
      </c>
    </row>
    <row r="182" spans="1:63" ht="15" customHeight="1" x14ac:dyDescent="0.25">
      <c r="A182" s="2" t="s">
        <v>294</v>
      </c>
      <c r="B182" s="2" t="s">
        <v>10</v>
      </c>
      <c r="C182" s="2">
        <v>2017</v>
      </c>
      <c r="D182" s="2">
        <v>9</v>
      </c>
      <c r="E182" s="2">
        <v>10</v>
      </c>
      <c r="F182" s="2" t="s">
        <v>726</v>
      </c>
      <c r="G182" s="2">
        <v>0.5</v>
      </c>
      <c r="H182" s="2" t="s">
        <v>726</v>
      </c>
      <c r="I182" s="2" t="s">
        <v>726</v>
      </c>
      <c r="J182" s="2" t="s">
        <v>726</v>
      </c>
      <c r="K182" s="2" t="s">
        <v>726</v>
      </c>
      <c r="L182" s="2" t="s">
        <v>726</v>
      </c>
      <c r="M182" s="2" t="s">
        <v>609</v>
      </c>
      <c r="N182" s="2" t="s">
        <v>726</v>
      </c>
      <c r="O182" s="2" t="s">
        <v>726</v>
      </c>
      <c r="P182" s="2">
        <v>9</v>
      </c>
      <c r="Q182" s="2" t="s">
        <v>726</v>
      </c>
      <c r="R182" s="2" t="s">
        <v>726</v>
      </c>
      <c r="S182" s="2" t="s">
        <v>726</v>
      </c>
      <c r="T182" s="2" t="s">
        <v>726</v>
      </c>
      <c r="U182" s="2">
        <v>0.5</v>
      </c>
      <c r="V182" s="2" t="s">
        <v>726</v>
      </c>
      <c r="W182" s="2" t="s">
        <v>726</v>
      </c>
      <c r="X182" s="2" t="s">
        <v>726</v>
      </c>
      <c r="Y182" s="2" t="s">
        <v>726</v>
      </c>
      <c r="Z182" s="2" t="s">
        <v>726</v>
      </c>
      <c r="AA182" s="2" t="s">
        <v>726</v>
      </c>
      <c r="AB182" s="2" t="s">
        <v>726</v>
      </c>
      <c r="AC182" s="2" t="s">
        <v>726</v>
      </c>
      <c r="AD182" s="2" t="s">
        <v>726</v>
      </c>
      <c r="AE182" s="2" t="s">
        <v>609</v>
      </c>
      <c r="AF182" s="2" t="s">
        <v>726</v>
      </c>
      <c r="AG182" s="2" t="s">
        <v>726</v>
      </c>
      <c r="AH182" s="2" t="s">
        <v>726</v>
      </c>
      <c r="AI182" s="2" t="s">
        <v>726</v>
      </c>
      <c r="AJ182" s="2" t="s">
        <v>726</v>
      </c>
      <c r="AK182" s="2" t="s">
        <v>726</v>
      </c>
      <c r="AL182" s="2" t="s">
        <v>726</v>
      </c>
      <c r="AM182" s="2" t="s">
        <v>726</v>
      </c>
      <c r="AN182" s="2" t="s">
        <v>609</v>
      </c>
      <c r="AO182" s="2" t="s">
        <v>726</v>
      </c>
      <c r="AP182" s="2" t="s">
        <v>726</v>
      </c>
      <c r="AQ182" s="2" t="s">
        <v>726</v>
      </c>
      <c r="AR182" s="2" t="s">
        <v>726</v>
      </c>
      <c r="AV182" s="15">
        <f t="shared" si="22"/>
        <v>10</v>
      </c>
      <c r="AW182" s="15">
        <f t="shared" si="23"/>
        <v>9</v>
      </c>
      <c r="AX182" s="16">
        <f t="shared" si="24"/>
        <v>0.9</v>
      </c>
      <c r="BA182" s="2">
        <f t="shared" si="25"/>
        <v>0</v>
      </c>
      <c r="BB182" s="2">
        <f t="shared" si="26"/>
        <v>0</v>
      </c>
      <c r="BC182" s="2">
        <f t="shared" si="27"/>
        <v>0</v>
      </c>
      <c r="BD182" s="2">
        <f t="shared" si="28"/>
        <v>0</v>
      </c>
      <c r="BE182" s="2">
        <f t="shared" si="29"/>
        <v>0</v>
      </c>
      <c r="BF182" s="2">
        <f t="shared" si="30"/>
        <v>0</v>
      </c>
      <c r="BJ182" s="2" t="str">
        <f t="shared" si="21"/>
        <v/>
      </c>
      <c r="BK182" s="2">
        <f>VLOOKUP(B182,Kraftvärmeprod!$B$1:$BH$550,MATCH($BA$1,Kraftvärmeprod!$B$1:$CC$1,0),FALSE)</f>
        <v>0</v>
      </c>
    </row>
    <row r="183" spans="1:63" ht="15" customHeight="1" x14ac:dyDescent="0.25">
      <c r="A183" s="2" t="s">
        <v>294</v>
      </c>
      <c r="B183" s="2" t="s">
        <v>295</v>
      </c>
      <c r="C183" s="2">
        <v>2017</v>
      </c>
      <c r="D183" s="2">
        <v>11</v>
      </c>
      <c r="E183" s="2">
        <v>12.2</v>
      </c>
      <c r="F183" s="2" t="s">
        <v>726</v>
      </c>
      <c r="G183" s="2">
        <v>0.2</v>
      </c>
      <c r="H183" s="2" t="s">
        <v>726</v>
      </c>
      <c r="I183" s="2" t="s">
        <v>726</v>
      </c>
      <c r="J183" s="2" t="s">
        <v>726</v>
      </c>
      <c r="K183" s="2" t="s">
        <v>726</v>
      </c>
      <c r="L183" s="2" t="s">
        <v>726</v>
      </c>
      <c r="M183" s="2" t="s">
        <v>609</v>
      </c>
      <c r="N183" s="2" t="s">
        <v>726</v>
      </c>
      <c r="O183" s="2" t="s">
        <v>726</v>
      </c>
      <c r="P183" s="2" t="s">
        <v>726</v>
      </c>
      <c r="Q183" s="2" t="s">
        <v>726</v>
      </c>
      <c r="R183" s="2" t="s">
        <v>726</v>
      </c>
      <c r="S183" s="2" t="s">
        <v>726</v>
      </c>
      <c r="T183" s="2" t="s">
        <v>726</v>
      </c>
      <c r="U183" s="2">
        <v>2.5</v>
      </c>
      <c r="V183" s="2">
        <v>9.5</v>
      </c>
      <c r="W183" s="2" t="s">
        <v>726</v>
      </c>
      <c r="X183" s="2" t="s">
        <v>726</v>
      </c>
      <c r="Y183" s="2" t="s">
        <v>726</v>
      </c>
      <c r="Z183" s="2" t="s">
        <v>726</v>
      </c>
      <c r="AA183" s="2" t="s">
        <v>726</v>
      </c>
      <c r="AB183" s="2" t="s">
        <v>726</v>
      </c>
      <c r="AC183" s="2" t="s">
        <v>726</v>
      </c>
      <c r="AD183" s="2" t="s">
        <v>726</v>
      </c>
      <c r="AE183" s="2" t="s">
        <v>609</v>
      </c>
      <c r="AF183" s="2" t="s">
        <v>726</v>
      </c>
      <c r="AG183" s="2" t="s">
        <v>726</v>
      </c>
      <c r="AH183" s="2" t="s">
        <v>726</v>
      </c>
      <c r="AI183" s="2" t="s">
        <v>726</v>
      </c>
      <c r="AJ183" s="2" t="s">
        <v>726</v>
      </c>
      <c r="AK183" s="2" t="s">
        <v>726</v>
      </c>
      <c r="AL183" s="2" t="s">
        <v>726</v>
      </c>
      <c r="AM183" s="2" t="s">
        <v>726</v>
      </c>
      <c r="AN183" s="2" t="s">
        <v>609</v>
      </c>
      <c r="AO183" s="2" t="s">
        <v>726</v>
      </c>
      <c r="AP183" s="2" t="s">
        <v>726</v>
      </c>
      <c r="AQ183" s="2" t="s">
        <v>726</v>
      </c>
      <c r="AR183" s="2" t="s">
        <v>726</v>
      </c>
      <c r="AV183" s="15">
        <f t="shared" si="22"/>
        <v>12.2</v>
      </c>
      <c r="AW183" s="15">
        <f t="shared" si="23"/>
        <v>11</v>
      </c>
      <c r="AX183" s="16">
        <f t="shared" si="24"/>
        <v>0.90163934426229508</v>
      </c>
      <c r="BA183" s="2">
        <f t="shared" si="25"/>
        <v>0</v>
      </c>
      <c r="BB183" s="2">
        <f t="shared" si="26"/>
        <v>0</v>
      </c>
      <c r="BC183" s="2">
        <f t="shared" si="27"/>
        <v>0</v>
      </c>
      <c r="BD183" s="2">
        <f t="shared" si="28"/>
        <v>0</v>
      </c>
      <c r="BE183" s="2">
        <f t="shared" si="29"/>
        <v>0</v>
      </c>
      <c r="BF183" s="2">
        <f t="shared" si="30"/>
        <v>0</v>
      </c>
      <c r="BJ183" s="2" t="str">
        <f t="shared" si="21"/>
        <v/>
      </c>
      <c r="BK183" s="2">
        <f>VLOOKUP(B183,Kraftvärmeprod!$B$1:$BH$550,MATCH($BA$1,Kraftvärmeprod!$B$1:$CC$1,0),FALSE)</f>
        <v>0</v>
      </c>
    </row>
    <row r="184" spans="1:63" ht="15" customHeight="1" x14ac:dyDescent="0.25">
      <c r="A184" s="2" t="s">
        <v>294</v>
      </c>
      <c r="B184" s="2" t="s">
        <v>296</v>
      </c>
      <c r="C184" s="2">
        <v>2017</v>
      </c>
      <c r="D184" s="2">
        <v>34.700000000000003</v>
      </c>
      <c r="E184" s="2">
        <v>38.86</v>
      </c>
      <c r="F184" s="2" t="s">
        <v>726</v>
      </c>
      <c r="G184" s="2" t="s">
        <v>726</v>
      </c>
      <c r="H184" s="2" t="s">
        <v>726</v>
      </c>
      <c r="I184" s="2" t="s">
        <v>726</v>
      </c>
      <c r="J184" s="2">
        <v>0.3</v>
      </c>
      <c r="K184" s="2" t="s">
        <v>726</v>
      </c>
      <c r="L184" s="2" t="s">
        <v>726</v>
      </c>
      <c r="M184" s="2" t="s">
        <v>609</v>
      </c>
      <c r="N184" s="2" t="s">
        <v>726</v>
      </c>
      <c r="O184" s="2" t="s">
        <v>726</v>
      </c>
      <c r="P184" s="2">
        <v>23.5</v>
      </c>
      <c r="Q184" s="2" t="s">
        <v>726</v>
      </c>
      <c r="R184" s="2" t="s">
        <v>726</v>
      </c>
      <c r="S184" s="2" t="s">
        <v>726</v>
      </c>
      <c r="T184" s="2" t="s">
        <v>8</v>
      </c>
      <c r="U184" s="2">
        <v>10.8</v>
      </c>
      <c r="V184" s="2" t="s">
        <v>726</v>
      </c>
      <c r="W184" s="2" t="s">
        <v>726</v>
      </c>
      <c r="X184" s="2" t="s">
        <v>726</v>
      </c>
      <c r="Y184" s="2" t="s">
        <v>726</v>
      </c>
      <c r="Z184" s="2">
        <v>1.26</v>
      </c>
      <c r="AA184" s="2" t="s">
        <v>726</v>
      </c>
      <c r="AB184" s="2" t="s">
        <v>726</v>
      </c>
      <c r="AC184" s="2" t="s">
        <v>726</v>
      </c>
      <c r="AD184" s="2" t="s">
        <v>726</v>
      </c>
      <c r="AE184" s="2" t="s">
        <v>609</v>
      </c>
      <c r="AF184" s="2" t="s">
        <v>726</v>
      </c>
      <c r="AG184" s="2" t="s">
        <v>726</v>
      </c>
      <c r="AH184" s="2">
        <v>3</v>
      </c>
      <c r="AI184" s="2" t="s">
        <v>726</v>
      </c>
      <c r="AJ184" s="2" t="s">
        <v>726</v>
      </c>
      <c r="AK184" s="2" t="s">
        <v>726</v>
      </c>
      <c r="AL184" s="2" t="s">
        <v>726</v>
      </c>
      <c r="AM184" s="2" t="s">
        <v>726</v>
      </c>
      <c r="AN184" s="2" t="s">
        <v>609</v>
      </c>
      <c r="AO184" s="2">
        <v>100</v>
      </c>
      <c r="AP184" s="2" t="s">
        <v>726</v>
      </c>
      <c r="AQ184" s="2" t="s">
        <v>726</v>
      </c>
      <c r="AR184" s="2" t="s">
        <v>726</v>
      </c>
      <c r="AV184" s="15">
        <f t="shared" si="22"/>
        <v>38.86</v>
      </c>
      <c r="AW184" s="15">
        <f t="shared" si="23"/>
        <v>34.700000000000003</v>
      </c>
      <c r="AX184" s="16">
        <f t="shared" si="24"/>
        <v>0.89294904786412777</v>
      </c>
      <c r="BA184" s="2">
        <f t="shared" si="25"/>
        <v>3</v>
      </c>
      <c r="BB184" s="2">
        <f t="shared" si="26"/>
        <v>3</v>
      </c>
      <c r="BC184" s="2">
        <f t="shared" si="27"/>
        <v>0</v>
      </c>
      <c r="BD184" s="2">
        <f t="shared" si="28"/>
        <v>0</v>
      </c>
      <c r="BE184" s="2">
        <f t="shared" si="29"/>
        <v>0</v>
      </c>
      <c r="BF184" s="2">
        <f t="shared" si="30"/>
        <v>0</v>
      </c>
      <c r="BJ184" s="2" t="str">
        <f t="shared" si="21"/>
        <v/>
      </c>
      <c r="BK184" s="2">
        <f>VLOOKUP(B184,Kraftvärmeprod!$B$1:$BH$550,MATCH($BA$1,Kraftvärmeprod!$B$1:$CC$1,0),FALSE)</f>
        <v>0</v>
      </c>
    </row>
    <row r="185" spans="1:63" ht="15" customHeight="1" x14ac:dyDescent="0.25">
      <c r="A185" s="2" t="s">
        <v>294</v>
      </c>
      <c r="B185" s="2" t="s">
        <v>297</v>
      </c>
      <c r="C185" s="2">
        <v>2017</v>
      </c>
      <c r="D185" s="2">
        <v>3.4</v>
      </c>
      <c r="E185" s="2">
        <v>3.82</v>
      </c>
      <c r="F185" s="2" t="s">
        <v>726</v>
      </c>
      <c r="G185" s="2">
        <v>0.02</v>
      </c>
      <c r="H185" s="2" t="s">
        <v>726</v>
      </c>
      <c r="I185" s="2" t="s">
        <v>726</v>
      </c>
      <c r="J185" s="2" t="s">
        <v>726</v>
      </c>
      <c r="K185" s="2" t="s">
        <v>726</v>
      </c>
      <c r="L185" s="2" t="s">
        <v>726</v>
      </c>
      <c r="M185" s="2" t="s">
        <v>609</v>
      </c>
      <c r="N185" s="2" t="s">
        <v>726</v>
      </c>
      <c r="O185" s="2" t="s">
        <v>726</v>
      </c>
      <c r="P185" s="2" t="s">
        <v>726</v>
      </c>
      <c r="Q185" s="2" t="s">
        <v>726</v>
      </c>
      <c r="R185" s="2" t="s">
        <v>726</v>
      </c>
      <c r="S185" s="2" t="s">
        <v>726</v>
      </c>
      <c r="T185" s="2" t="s">
        <v>726</v>
      </c>
      <c r="U185" s="2">
        <v>3.8</v>
      </c>
      <c r="V185" s="2" t="s">
        <v>726</v>
      </c>
      <c r="W185" s="2" t="s">
        <v>726</v>
      </c>
      <c r="X185" s="2" t="s">
        <v>726</v>
      </c>
      <c r="Y185" s="2" t="s">
        <v>726</v>
      </c>
      <c r="Z185" s="2" t="s">
        <v>726</v>
      </c>
      <c r="AA185" s="2" t="s">
        <v>726</v>
      </c>
      <c r="AB185" s="2" t="s">
        <v>726</v>
      </c>
      <c r="AC185" s="2" t="s">
        <v>726</v>
      </c>
      <c r="AD185" s="2" t="s">
        <v>726</v>
      </c>
      <c r="AE185" s="2" t="s">
        <v>609</v>
      </c>
      <c r="AF185" s="2" t="s">
        <v>726</v>
      </c>
      <c r="AG185" s="2" t="s">
        <v>726</v>
      </c>
      <c r="AH185" s="2" t="s">
        <v>726</v>
      </c>
      <c r="AI185" s="2" t="s">
        <v>726</v>
      </c>
      <c r="AJ185" s="2" t="s">
        <v>726</v>
      </c>
      <c r="AK185" s="2" t="s">
        <v>726</v>
      </c>
      <c r="AL185" s="2" t="s">
        <v>726</v>
      </c>
      <c r="AM185" s="2" t="s">
        <v>726</v>
      </c>
      <c r="AN185" s="2" t="s">
        <v>609</v>
      </c>
      <c r="AO185" s="2" t="s">
        <v>726</v>
      </c>
      <c r="AP185" s="2" t="s">
        <v>726</v>
      </c>
      <c r="AQ185" s="2" t="s">
        <v>726</v>
      </c>
      <c r="AR185" s="2" t="s">
        <v>726</v>
      </c>
      <c r="AV185" s="15">
        <f t="shared" si="22"/>
        <v>3.82</v>
      </c>
      <c r="AW185" s="15">
        <f t="shared" si="23"/>
        <v>3.4</v>
      </c>
      <c r="AX185" s="16">
        <f t="shared" si="24"/>
        <v>0.89005235602094246</v>
      </c>
      <c r="BA185" s="2">
        <f t="shared" si="25"/>
        <v>0</v>
      </c>
      <c r="BB185" s="2">
        <f t="shared" si="26"/>
        <v>0</v>
      </c>
      <c r="BC185" s="2">
        <f t="shared" si="27"/>
        <v>0</v>
      </c>
      <c r="BD185" s="2">
        <f t="shared" si="28"/>
        <v>0</v>
      </c>
      <c r="BE185" s="2">
        <f t="shared" si="29"/>
        <v>0</v>
      </c>
      <c r="BF185" s="2">
        <f t="shared" si="30"/>
        <v>0</v>
      </c>
      <c r="BJ185" s="2" t="str">
        <f t="shared" si="21"/>
        <v/>
      </c>
      <c r="BK185" s="2">
        <f>VLOOKUP(B185,Kraftvärmeprod!$B$1:$BH$550,MATCH($BA$1,Kraftvärmeprod!$B$1:$CC$1,0),FALSE)</f>
        <v>0</v>
      </c>
    </row>
    <row r="186" spans="1:63" ht="15" customHeight="1" x14ac:dyDescent="0.25">
      <c r="A186" s="2" t="s">
        <v>298</v>
      </c>
      <c r="B186" s="2" t="s">
        <v>299</v>
      </c>
      <c r="C186" s="2">
        <v>2017</v>
      </c>
      <c r="D186" s="2" t="s">
        <v>609</v>
      </c>
      <c r="E186" s="2" t="s">
        <v>609</v>
      </c>
      <c r="F186" s="2" t="s">
        <v>609</v>
      </c>
      <c r="G186" s="2" t="s">
        <v>609</v>
      </c>
      <c r="H186" s="2" t="s">
        <v>609</v>
      </c>
      <c r="I186" s="2" t="s">
        <v>609</v>
      </c>
      <c r="J186" s="2" t="s">
        <v>609</v>
      </c>
      <c r="K186" s="2" t="s">
        <v>609</v>
      </c>
      <c r="L186" s="2" t="s">
        <v>609</v>
      </c>
      <c r="M186" s="2" t="s">
        <v>609</v>
      </c>
      <c r="N186" s="2" t="s">
        <v>609</v>
      </c>
      <c r="O186" s="2" t="s">
        <v>609</v>
      </c>
      <c r="P186" s="2" t="s">
        <v>609</v>
      </c>
      <c r="Q186" s="2" t="s">
        <v>609</v>
      </c>
      <c r="R186" s="2" t="s">
        <v>609</v>
      </c>
      <c r="S186" s="2" t="s">
        <v>609</v>
      </c>
      <c r="T186" s="2" t="s">
        <v>609</v>
      </c>
      <c r="U186" s="2" t="s">
        <v>609</v>
      </c>
      <c r="V186" s="2" t="s">
        <v>609</v>
      </c>
      <c r="W186" s="2" t="s">
        <v>609</v>
      </c>
      <c r="X186" s="2" t="s">
        <v>609</v>
      </c>
      <c r="Y186" s="2" t="s">
        <v>609</v>
      </c>
      <c r="Z186" s="2" t="s">
        <v>609</v>
      </c>
      <c r="AA186" s="2" t="s">
        <v>609</v>
      </c>
      <c r="AB186" s="2" t="s">
        <v>609</v>
      </c>
      <c r="AC186" s="2" t="s">
        <v>609</v>
      </c>
      <c r="AD186" s="2" t="s">
        <v>609</v>
      </c>
      <c r="AE186" s="2" t="s">
        <v>609</v>
      </c>
      <c r="AF186" s="2" t="s">
        <v>609</v>
      </c>
      <c r="AG186" s="2" t="s">
        <v>609</v>
      </c>
      <c r="AH186" s="2" t="s">
        <v>609</v>
      </c>
      <c r="AI186" s="2" t="s">
        <v>609</v>
      </c>
      <c r="AJ186" s="2" t="s">
        <v>609</v>
      </c>
      <c r="AK186" s="2" t="s">
        <v>609</v>
      </c>
      <c r="AL186" s="2" t="s">
        <v>609</v>
      </c>
      <c r="AM186" s="2" t="s">
        <v>609</v>
      </c>
      <c r="AN186" s="2" t="s">
        <v>609</v>
      </c>
      <c r="AO186" s="2" t="s">
        <v>609</v>
      </c>
      <c r="AP186" s="2" t="s">
        <v>609</v>
      </c>
      <c r="AQ186" s="2" t="s">
        <v>609</v>
      </c>
      <c r="AR186" s="2" t="s">
        <v>609</v>
      </c>
      <c r="AV186" s="15">
        <f t="shared" si="22"/>
        <v>0</v>
      </c>
      <c r="AW186" s="15">
        <f t="shared" si="23"/>
        <v>0</v>
      </c>
      <c r="AX186" s="16" t="str">
        <f t="shared" si="24"/>
        <v/>
      </c>
      <c r="BA186" s="2">
        <f t="shared" si="25"/>
        <v>0</v>
      </c>
      <c r="BB186" s="2">
        <f t="shared" si="26"/>
        <v>0</v>
      </c>
      <c r="BC186" s="2">
        <f t="shared" si="27"/>
        <v>0</v>
      </c>
      <c r="BD186" s="2">
        <f t="shared" si="28"/>
        <v>0</v>
      </c>
      <c r="BE186" s="2">
        <f t="shared" si="29"/>
        <v>0</v>
      </c>
      <c r="BF186" s="2">
        <f t="shared" si="30"/>
        <v>0</v>
      </c>
      <c r="BJ186" s="2" t="str">
        <f t="shared" si="21"/>
        <v/>
      </c>
      <c r="BK186" s="2">
        <f>VLOOKUP(B186,Kraftvärmeprod!$B$1:$BH$550,MATCH($BA$1,Kraftvärmeprod!$B$1:$CC$1,0),FALSE)</f>
        <v>0</v>
      </c>
    </row>
    <row r="187" spans="1:63" ht="15" customHeight="1" x14ac:dyDescent="0.25">
      <c r="A187" s="2" t="s">
        <v>301</v>
      </c>
      <c r="B187" s="2" t="s">
        <v>302</v>
      </c>
      <c r="C187" s="2">
        <v>2017</v>
      </c>
      <c r="D187" s="2">
        <v>5.1959999999999997</v>
      </c>
      <c r="E187" s="2">
        <v>5.1959999999999997</v>
      </c>
      <c r="F187" s="2" t="s">
        <v>726</v>
      </c>
      <c r="G187" s="2">
        <v>5.1959999999999997</v>
      </c>
      <c r="H187" s="2" t="s">
        <v>726</v>
      </c>
      <c r="I187" s="2" t="s">
        <v>726</v>
      </c>
      <c r="J187" s="2" t="s">
        <v>726</v>
      </c>
      <c r="K187" s="2" t="s">
        <v>609</v>
      </c>
      <c r="L187" s="2" t="s">
        <v>726</v>
      </c>
      <c r="M187" s="2" t="s">
        <v>609</v>
      </c>
      <c r="N187" s="2" t="s">
        <v>726</v>
      </c>
      <c r="O187" s="2" t="s">
        <v>726</v>
      </c>
      <c r="P187" s="2" t="s">
        <v>726</v>
      </c>
      <c r="Q187" s="2" t="s">
        <v>726</v>
      </c>
      <c r="R187" s="2" t="s">
        <v>726</v>
      </c>
      <c r="S187" s="2" t="s">
        <v>726</v>
      </c>
      <c r="T187" s="2" t="s">
        <v>726</v>
      </c>
      <c r="U187" s="2" t="s">
        <v>726</v>
      </c>
      <c r="V187" s="2" t="s">
        <v>726</v>
      </c>
      <c r="W187" s="2" t="s">
        <v>726</v>
      </c>
      <c r="X187" s="2" t="s">
        <v>726</v>
      </c>
      <c r="Y187" s="2" t="s">
        <v>726</v>
      </c>
      <c r="Z187" s="2" t="s">
        <v>726</v>
      </c>
      <c r="AA187" s="2" t="s">
        <v>726</v>
      </c>
      <c r="AB187" s="2" t="s">
        <v>726</v>
      </c>
      <c r="AC187" s="2" t="s">
        <v>726</v>
      </c>
      <c r="AD187" s="2" t="s">
        <v>726</v>
      </c>
      <c r="AE187" s="2" t="s">
        <v>609</v>
      </c>
      <c r="AF187" s="2" t="s">
        <v>726</v>
      </c>
      <c r="AG187" s="2" t="s">
        <v>726</v>
      </c>
      <c r="AH187" s="2" t="s">
        <v>726</v>
      </c>
      <c r="AI187" s="2" t="s">
        <v>726</v>
      </c>
      <c r="AJ187" s="2" t="s">
        <v>726</v>
      </c>
      <c r="AK187" s="2" t="s">
        <v>726</v>
      </c>
      <c r="AL187" s="2" t="s">
        <v>726</v>
      </c>
      <c r="AM187" s="2" t="s">
        <v>726</v>
      </c>
      <c r="AN187" s="2" t="s">
        <v>609</v>
      </c>
      <c r="AO187" s="2" t="s">
        <v>726</v>
      </c>
      <c r="AP187" s="2" t="s">
        <v>726</v>
      </c>
      <c r="AQ187" s="2" t="s">
        <v>726</v>
      </c>
      <c r="AR187" s="2" t="s">
        <v>726</v>
      </c>
      <c r="AV187" s="15">
        <f t="shared" si="22"/>
        <v>5.1959999999999997</v>
      </c>
      <c r="AW187" s="15">
        <f t="shared" si="23"/>
        <v>5.1959999999999997</v>
      </c>
      <c r="AX187" s="16">
        <f t="shared" si="24"/>
        <v>1</v>
      </c>
      <c r="BA187" s="2">
        <f t="shared" si="25"/>
        <v>0</v>
      </c>
      <c r="BB187" s="2">
        <f t="shared" si="26"/>
        <v>0</v>
      </c>
      <c r="BC187" s="2">
        <f t="shared" si="27"/>
        <v>0</v>
      </c>
      <c r="BD187" s="2">
        <f t="shared" si="28"/>
        <v>0</v>
      </c>
      <c r="BE187" s="2">
        <f t="shared" si="29"/>
        <v>0</v>
      </c>
      <c r="BF187" s="2">
        <f t="shared" si="30"/>
        <v>0</v>
      </c>
      <c r="BJ187" s="2" t="str">
        <f t="shared" si="21"/>
        <v/>
      </c>
      <c r="BK187" s="2">
        <f>VLOOKUP(B187,Kraftvärmeprod!$B$1:$BH$550,MATCH($BA$1,Kraftvärmeprod!$B$1:$CC$1,0),FALSE)</f>
        <v>0</v>
      </c>
    </row>
    <row r="188" spans="1:63" ht="15" customHeight="1" x14ac:dyDescent="0.25">
      <c r="A188" s="2" t="s">
        <v>303</v>
      </c>
      <c r="B188" s="2" t="s">
        <v>304</v>
      </c>
      <c r="C188" s="2">
        <v>2017</v>
      </c>
      <c r="D188" s="2">
        <v>0.85399999999999998</v>
      </c>
      <c r="E188" s="2">
        <v>0.85399999999999998</v>
      </c>
      <c r="F188" s="2" t="s">
        <v>726</v>
      </c>
      <c r="G188" s="2" t="s">
        <v>726</v>
      </c>
      <c r="H188" s="2" t="s">
        <v>726</v>
      </c>
      <c r="I188" s="2" t="s">
        <v>726</v>
      </c>
      <c r="J188" s="2" t="s">
        <v>726</v>
      </c>
      <c r="K188" s="2" t="s">
        <v>726</v>
      </c>
      <c r="L188" s="2" t="s">
        <v>726</v>
      </c>
      <c r="M188" s="2" t="s">
        <v>609</v>
      </c>
      <c r="N188" s="2" t="s">
        <v>726</v>
      </c>
      <c r="O188" s="2" t="s">
        <v>726</v>
      </c>
      <c r="P188" s="2" t="s">
        <v>726</v>
      </c>
      <c r="Q188" s="2" t="s">
        <v>726</v>
      </c>
      <c r="R188" s="2" t="s">
        <v>726</v>
      </c>
      <c r="S188" s="2" t="s">
        <v>726</v>
      </c>
      <c r="T188" s="2" t="s">
        <v>726</v>
      </c>
      <c r="U188" s="2" t="s">
        <v>726</v>
      </c>
      <c r="V188" s="2" t="s">
        <v>726</v>
      </c>
      <c r="W188" s="2" t="s">
        <v>726</v>
      </c>
      <c r="X188" s="2" t="s">
        <v>726</v>
      </c>
      <c r="Y188" s="2" t="s">
        <v>726</v>
      </c>
      <c r="Z188" s="2">
        <v>0.85399999999999998</v>
      </c>
      <c r="AA188" s="2" t="s">
        <v>726</v>
      </c>
      <c r="AB188" s="2" t="s">
        <v>726</v>
      </c>
      <c r="AC188" s="2" t="s">
        <v>726</v>
      </c>
      <c r="AD188" s="2" t="s">
        <v>726</v>
      </c>
      <c r="AE188" s="2" t="s">
        <v>609</v>
      </c>
      <c r="AF188" s="2" t="s">
        <v>726</v>
      </c>
      <c r="AG188" s="2" t="s">
        <v>726</v>
      </c>
      <c r="AH188" s="2" t="s">
        <v>726</v>
      </c>
      <c r="AI188" s="2" t="s">
        <v>726</v>
      </c>
      <c r="AJ188" s="2" t="s">
        <v>726</v>
      </c>
      <c r="AK188" s="2" t="s">
        <v>726</v>
      </c>
      <c r="AL188" s="2" t="s">
        <v>726</v>
      </c>
      <c r="AM188" s="2" t="s">
        <v>726</v>
      </c>
      <c r="AN188" s="2" t="s">
        <v>609</v>
      </c>
      <c r="AO188" s="2" t="s">
        <v>726</v>
      </c>
      <c r="AP188" s="2" t="s">
        <v>726</v>
      </c>
      <c r="AQ188" s="2" t="s">
        <v>726</v>
      </c>
      <c r="AR188" s="2" t="s">
        <v>726</v>
      </c>
      <c r="AV188" s="15">
        <f t="shared" si="22"/>
        <v>0.85399999999999998</v>
      </c>
      <c r="AW188" s="15">
        <f t="shared" si="23"/>
        <v>0.85399999999999998</v>
      </c>
      <c r="AX188" s="16">
        <f t="shared" si="24"/>
        <v>1</v>
      </c>
      <c r="BA188" s="2">
        <f t="shared" si="25"/>
        <v>0</v>
      </c>
      <c r="BB188" s="2">
        <f t="shared" si="26"/>
        <v>0</v>
      </c>
      <c r="BC188" s="2">
        <f t="shared" si="27"/>
        <v>0</v>
      </c>
      <c r="BD188" s="2">
        <f t="shared" si="28"/>
        <v>0</v>
      </c>
      <c r="BE188" s="2">
        <f t="shared" si="29"/>
        <v>0</v>
      </c>
      <c r="BF188" s="2">
        <f t="shared" si="30"/>
        <v>0</v>
      </c>
      <c r="BJ188" s="2" t="str">
        <f t="shared" si="21"/>
        <v/>
      </c>
      <c r="BK188" s="2">
        <f>VLOOKUP(B188,Kraftvärmeprod!$B$1:$BH$550,MATCH($BA$1,Kraftvärmeprod!$B$1:$CC$1,0),FALSE)</f>
        <v>0</v>
      </c>
    </row>
    <row r="189" spans="1:63" ht="15" customHeight="1" x14ac:dyDescent="0.25">
      <c r="A189" s="2" t="s">
        <v>303</v>
      </c>
      <c r="B189" s="2" t="s">
        <v>305</v>
      </c>
      <c r="C189" s="2">
        <v>2017</v>
      </c>
      <c r="D189" s="2">
        <v>249.64</v>
      </c>
      <c r="E189" s="2">
        <v>249.64099999999999</v>
      </c>
      <c r="F189" s="2" t="s">
        <v>726</v>
      </c>
      <c r="G189" s="2">
        <v>1.7110000000000001</v>
      </c>
      <c r="H189" s="2" t="s">
        <v>726</v>
      </c>
      <c r="I189" s="2" t="s">
        <v>726</v>
      </c>
      <c r="J189" s="2" t="s">
        <v>726</v>
      </c>
      <c r="K189" s="2" t="s">
        <v>726</v>
      </c>
      <c r="L189" s="2" t="s">
        <v>726</v>
      </c>
      <c r="M189" s="2" t="s">
        <v>609</v>
      </c>
      <c r="N189" s="2" t="s">
        <v>726</v>
      </c>
      <c r="O189" s="2" t="s">
        <v>726</v>
      </c>
      <c r="P189" s="2" t="s">
        <v>726</v>
      </c>
      <c r="Q189" s="2" t="s">
        <v>726</v>
      </c>
      <c r="R189" s="2" t="s">
        <v>726</v>
      </c>
      <c r="S189" s="2" t="s">
        <v>726</v>
      </c>
      <c r="T189" s="2" t="s">
        <v>726</v>
      </c>
      <c r="U189" s="2" t="s">
        <v>726</v>
      </c>
      <c r="V189" s="2" t="s">
        <v>726</v>
      </c>
      <c r="W189" s="2" t="s">
        <v>726</v>
      </c>
      <c r="X189" s="2">
        <v>0</v>
      </c>
      <c r="Y189" s="2" t="s">
        <v>726</v>
      </c>
      <c r="Z189" s="2">
        <v>0</v>
      </c>
      <c r="AA189" s="2" t="s">
        <v>726</v>
      </c>
      <c r="AB189" s="2" t="s">
        <v>726</v>
      </c>
      <c r="AC189" s="2">
        <v>224.726</v>
      </c>
      <c r="AD189" s="2" t="s">
        <v>743</v>
      </c>
      <c r="AE189" s="2" t="s">
        <v>727</v>
      </c>
      <c r="AF189" s="2" t="s">
        <v>726</v>
      </c>
      <c r="AG189" s="2" t="s">
        <v>726</v>
      </c>
      <c r="AH189" s="2">
        <v>23.204000000000001</v>
      </c>
      <c r="AI189" s="2" t="s">
        <v>726</v>
      </c>
      <c r="AJ189" s="2" t="s">
        <v>726</v>
      </c>
      <c r="AK189" s="2" t="s">
        <v>726</v>
      </c>
      <c r="AL189" s="2" t="s">
        <v>726</v>
      </c>
      <c r="AM189" s="2" t="s">
        <v>726</v>
      </c>
      <c r="AN189" s="2" t="s">
        <v>609</v>
      </c>
      <c r="AO189" s="2">
        <v>0</v>
      </c>
      <c r="AP189" s="2">
        <v>100</v>
      </c>
      <c r="AQ189" s="2">
        <v>0</v>
      </c>
      <c r="AR189" s="2">
        <v>0</v>
      </c>
      <c r="AV189" s="15">
        <f t="shared" si="22"/>
        <v>249.64100000000002</v>
      </c>
      <c r="AW189" s="15">
        <f t="shared" si="23"/>
        <v>249.64</v>
      </c>
      <c r="AX189" s="16">
        <f t="shared" si="24"/>
        <v>0.99999599424773966</v>
      </c>
      <c r="BA189" s="2">
        <f t="shared" si="25"/>
        <v>23.204000000000001</v>
      </c>
      <c r="BB189" s="2">
        <f t="shared" si="26"/>
        <v>0</v>
      </c>
      <c r="BC189" s="2">
        <f t="shared" si="27"/>
        <v>23.204000000000001</v>
      </c>
      <c r="BD189" s="2">
        <f t="shared" si="28"/>
        <v>0</v>
      </c>
      <c r="BE189" s="2">
        <f t="shared" si="29"/>
        <v>0</v>
      </c>
      <c r="BF189" s="2">
        <f t="shared" si="30"/>
        <v>0</v>
      </c>
      <c r="BJ189" s="2" t="str">
        <f t="shared" si="21"/>
        <v/>
      </c>
      <c r="BK189" s="2">
        <f>VLOOKUP(B189,Kraftvärmeprod!$B$1:$BH$550,MATCH($BA$1,Kraftvärmeprod!$B$1:$CC$1,0),FALSE)</f>
        <v>7.9009999999999998</v>
      </c>
    </row>
    <row r="190" spans="1:63" ht="15" customHeight="1" x14ac:dyDescent="0.25">
      <c r="A190" s="2" t="s">
        <v>306</v>
      </c>
      <c r="B190" s="2" t="s">
        <v>307</v>
      </c>
      <c r="C190" s="2">
        <v>2017</v>
      </c>
      <c r="D190" s="2">
        <v>0.67700000000000005</v>
      </c>
      <c r="E190" s="2">
        <v>0.79600000000000004</v>
      </c>
      <c r="F190" s="2" t="s">
        <v>726</v>
      </c>
      <c r="G190" s="2">
        <v>0.79600000000000004</v>
      </c>
      <c r="H190" s="2" t="s">
        <v>726</v>
      </c>
      <c r="I190" s="2" t="s">
        <v>726</v>
      </c>
      <c r="J190" s="2" t="s">
        <v>726</v>
      </c>
      <c r="K190" s="2" t="s">
        <v>726</v>
      </c>
      <c r="L190" s="2" t="s">
        <v>726</v>
      </c>
      <c r="M190" s="2" t="s">
        <v>749</v>
      </c>
      <c r="N190" s="2" t="s">
        <v>726</v>
      </c>
      <c r="O190" s="2" t="s">
        <v>726</v>
      </c>
      <c r="P190" s="2" t="s">
        <v>726</v>
      </c>
      <c r="Q190" s="2" t="s">
        <v>726</v>
      </c>
      <c r="R190" s="2" t="s">
        <v>726</v>
      </c>
      <c r="S190" s="2" t="s">
        <v>726</v>
      </c>
      <c r="T190" s="2" t="s">
        <v>726</v>
      </c>
      <c r="U190" s="2" t="s">
        <v>726</v>
      </c>
      <c r="V190" s="2" t="s">
        <v>726</v>
      </c>
      <c r="W190" s="2" t="s">
        <v>726</v>
      </c>
      <c r="X190" s="2" t="s">
        <v>726</v>
      </c>
      <c r="Y190" s="2" t="s">
        <v>726</v>
      </c>
      <c r="Z190" s="2" t="s">
        <v>726</v>
      </c>
      <c r="AA190" s="2" t="s">
        <v>726</v>
      </c>
      <c r="AB190" s="2" t="s">
        <v>726</v>
      </c>
      <c r="AC190" s="2" t="s">
        <v>726</v>
      </c>
      <c r="AD190" s="2" t="s">
        <v>726</v>
      </c>
      <c r="AE190" s="2" t="s">
        <v>727</v>
      </c>
      <c r="AF190" s="2" t="s">
        <v>726</v>
      </c>
      <c r="AG190" s="2" t="s">
        <v>726</v>
      </c>
      <c r="AH190" s="2" t="s">
        <v>726</v>
      </c>
      <c r="AI190" s="2" t="s">
        <v>726</v>
      </c>
      <c r="AJ190" s="2" t="s">
        <v>726</v>
      </c>
      <c r="AK190" s="2" t="s">
        <v>726</v>
      </c>
      <c r="AL190" s="2" t="s">
        <v>726</v>
      </c>
      <c r="AM190" s="2" t="s">
        <v>726</v>
      </c>
      <c r="AN190" s="2" t="s">
        <v>726</v>
      </c>
      <c r="AO190" s="2" t="s">
        <v>726</v>
      </c>
      <c r="AP190" s="2" t="s">
        <v>726</v>
      </c>
      <c r="AQ190" s="2" t="s">
        <v>726</v>
      </c>
      <c r="AR190" s="2" t="s">
        <v>726</v>
      </c>
      <c r="AV190" s="15">
        <f t="shared" si="22"/>
        <v>0.79600000000000004</v>
      </c>
      <c r="AW190" s="15">
        <f t="shared" si="23"/>
        <v>0.67700000000000005</v>
      </c>
      <c r="AX190" s="16">
        <f t="shared" si="24"/>
        <v>0.85050251256281406</v>
      </c>
      <c r="BA190" s="2">
        <f t="shared" si="25"/>
        <v>0</v>
      </c>
      <c r="BB190" s="2">
        <f t="shared" si="26"/>
        <v>0</v>
      </c>
      <c r="BC190" s="2">
        <f t="shared" si="27"/>
        <v>0</v>
      </c>
      <c r="BD190" s="2">
        <f t="shared" si="28"/>
        <v>0</v>
      </c>
      <c r="BE190" s="2">
        <f t="shared" si="29"/>
        <v>0</v>
      </c>
      <c r="BF190" s="2">
        <f t="shared" si="30"/>
        <v>0</v>
      </c>
      <c r="BJ190" s="2" t="str">
        <f t="shared" si="21"/>
        <v/>
      </c>
      <c r="BK190" s="2">
        <f>VLOOKUP(B190,Kraftvärmeprod!$B$1:$BH$550,MATCH($BA$1,Kraftvärmeprod!$B$1:$CC$1,0),FALSE)</f>
        <v>0</v>
      </c>
    </row>
    <row r="191" spans="1:63" ht="15" customHeight="1" x14ac:dyDescent="0.25">
      <c r="A191" s="2" t="s">
        <v>308</v>
      </c>
      <c r="B191" s="2" t="s">
        <v>309</v>
      </c>
      <c r="C191" s="2">
        <v>2017</v>
      </c>
      <c r="D191" s="2">
        <v>0.45100000000000001</v>
      </c>
      <c r="E191" s="2">
        <v>0.45100000000000001</v>
      </c>
      <c r="F191" s="2" t="s">
        <v>726</v>
      </c>
      <c r="G191" s="2">
        <v>0.45100000000000001</v>
      </c>
      <c r="H191" s="2" t="s">
        <v>726</v>
      </c>
      <c r="I191" s="2" t="s">
        <v>726</v>
      </c>
      <c r="J191" s="2" t="s">
        <v>726</v>
      </c>
      <c r="K191" s="2" t="s">
        <v>726</v>
      </c>
      <c r="L191" s="2" t="s">
        <v>726</v>
      </c>
      <c r="M191" s="2" t="s">
        <v>609</v>
      </c>
      <c r="N191" s="2" t="s">
        <v>726</v>
      </c>
      <c r="O191" s="2" t="s">
        <v>726</v>
      </c>
      <c r="P191" s="2" t="s">
        <v>726</v>
      </c>
      <c r="Q191" s="2" t="s">
        <v>726</v>
      </c>
      <c r="R191" s="2" t="s">
        <v>726</v>
      </c>
      <c r="S191" s="2" t="s">
        <v>726</v>
      </c>
      <c r="T191" s="2" t="s">
        <v>726</v>
      </c>
      <c r="U191" s="2" t="s">
        <v>726</v>
      </c>
      <c r="V191" s="2" t="s">
        <v>726</v>
      </c>
      <c r="W191" s="2" t="s">
        <v>726</v>
      </c>
      <c r="X191" s="2" t="s">
        <v>726</v>
      </c>
      <c r="Y191" s="2" t="s">
        <v>726</v>
      </c>
      <c r="Z191" s="2" t="s">
        <v>726</v>
      </c>
      <c r="AA191" s="2" t="s">
        <v>726</v>
      </c>
      <c r="AB191" s="2" t="s">
        <v>726</v>
      </c>
      <c r="AC191" s="2" t="s">
        <v>726</v>
      </c>
      <c r="AD191" s="2" t="s">
        <v>726</v>
      </c>
      <c r="AE191" s="2" t="s">
        <v>609</v>
      </c>
      <c r="AF191" s="2" t="s">
        <v>726</v>
      </c>
      <c r="AG191" s="2" t="s">
        <v>726</v>
      </c>
      <c r="AH191" s="2" t="s">
        <v>726</v>
      </c>
      <c r="AI191" s="2" t="s">
        <v>726</v>
      </c>
      <c r="AJ191" s="2" t="s">
        <v>726</v>
      </c>
      <c r="AK191" s="2" t="s">
        <v>726</v>
      </c>
      <c r="AL191" s="2" t="s">
        <v>726</v>
      </c>
      <c r="AM191" s="2" t="s">
        <v>726</v>
      </c>
      <c r="AN191" s="2" t="s">
        <v>609</v>
      </c>
      <c r="AO191" s="2" t="s">
        <v>726</v>
      </c>
      <c r="AP191" s="2" t="s">
        <v>726</v>
      </c>
      <c r="AQ191" s="2" t="s">
        <v>726</v>
      </c>
      <c r="AR191" s="2" t="s">
        <v>726</v>
      </c>
      <c r="AV191" s="15">
        <f t="shared" si="22"/>
        <v>0.45100000000000001</v>
      </c>
      <c r="AW191" s="15">
        <f t="shared" si="23"/>
        <v>0.45100000000000001</v>
      </c>
      <c r="AX191" s="16">
        <f t="shared" si="24"/>
        <v>1</v>
      </c>
      <c r="BA191" s="2">
        <f t="shared" si="25"/>
        <v>0</v>
      </c>
      <c r="BB191" s="2">
        <f t="shared" si="26"/>
        <v>0</v>
      </c>
      <c r="BC191" s="2">
        <f t="shared" si="27"/>
        <v>0</v>
      </c>
      <c r="BD191" s="2">
        <f t="shared" si="28"/>
        <v>0</v>
      </c>
      <c r="BE191" s="2">
        <f t="shared" si="29"/>
        <v>0</v>
      </c>
      <c r="BF191" s="2">
        <f t="shared" si="30"/>
        <v>0</v>
      </c>
      <c r="BJ191" s="2" t="str">
        <f t="shared" si="21"/>
        <v/>
      </c>
      <c r="BK191" s="2">
        <f>VLOOKUP(B191,Kraftvärmeprod!$B$1:$BH$550,MATCH($BA$1,Kraftvärmeprod!$B$1:$CC$1,0),FALSE)</f>
        <v>0</v>
      </c>
    </row>
    <row r="192" spans="1:63" ht="15" customHeight="1" x14ac:dyDescent="0.25">
      <c r="A192" s="2" t="s">
        <v>308</v>
      </c>
      <c r="B192" s="2" t="s">
        <v>310</v>
      </c>
      <c r="C192" s="2">
        <v>2017</v>
      </c>
      <c r="D192" s="2">
        <v>1.2589999999999999</v>
      </c>
      <c r="E192" s="2">
        <v>1.2589999999999999</v>
      </c>
      <c r="F192" s="2" t="s">
        <v>726</v>
      </c>
      <c r="G192" s="2">
        <v>0</v>
      </c>
      <c r="H192" s="2" t="s">
        <v>726</v>
      </c>
      <c r="I192" s="2" t="s">
        <v>726</v>
      </c>
      <c r="J192" s="2" t="s">
        <v>726</v>
      </c>
      <c r="K192" s="2" t="s">
        <v>726</v>
      </c>
      <c r="L192" s="2" t="s">
        <v>726</v>
      </c>
      <c r="M192" s="2" t="s">
        <v>609</v>
      </c>
      <c r="N192" s="2" t="s">
        <v>726</v>
      </c>
      <c r="O192" s="2" t="s">
        <v>726</v>
      </c>
      <c r="P192" s="2" t="s">
        <v>726</v>
      </c>
      <c r="Q192" s="2" t="s">
        <v>726</v>
      </c>
      <c r="R192" s="2" t="s">
        <v>726</v>
      </c>
      <c r="S192" s="2" t="s">
        <v>726</v>
      </c>
      <c r="T192" s="2" t="s">
        <v>726</v>
      </c>
      <c r="U192" s="2">
        <v>1.2589999999999999</v>
      </c>
      <c r="V192" s="2" t="s">
        <v>726</v>
      </c>
      <c r="W192" s="2" t="s">
        <v>726</v>
      </c>
      <c r="X192" s="2" t="s">
        <v>726</v>
      </c>
      <c r="Y192" s="2" t="s">
        <v>726</v>
      </c>
      <c r="Z192" s="2" t="s">
        <v>726</v>
      </c>
      <c r="AA192" s="2" t="s">
        <v>726</v>
      </c>
      <c r="AB192" s="2" t="s">
        <v>726</v>
      </c>
      <c r="AC192" s="2" t="s">
        <v>726</v>
      </c>
      <c r="AD192" s="2" t="s">
        <v>726</v>
      </c>
      <c r="AE192" s="2" t="s">
        <v>609</v>
      </c>
      <c r="AF192" s="2" t="s">
        <v>726</v>
      </c>
      <c r="AG192" s="2" t="s">
        <v>726</v>
      </c>
      <c r="AH192" s="2" t="s">
        <v>726</v>
      </c>
      <c r="AI192" s="2" t="s">
        <v>726</v>
      </c>
      <c r="AJ192" s="2" t="s">
        <v>726</v>
      </c>
      <c r="AK192" s="2" t="s">
        <v>726</v>
      </c>
      <c r="AL192" s="2" t="s">
        <v>726</v>
      </c>
      <c r="AM192" s="2" t="s">
        <v>726</v>
      </c>
      <c r="AN192" s="2" t="s">
        <v>609</v>
      </c>
      <c r="AO192" s="2" t="s">
        <v>726</v>
      </c>
      <c r="AP192" s="2" t="s">
        <v>726</v>
      </c>
      <c r="AQ192" s="2" t="s">
        <v>726</v>
      </c>
      <c r="AR192" s="2" t="s">
        <v>726</v>
      </c>
      <c r="AV192" s="15">
        <f t="shared" si="22"/>
        <v>1.2589999999999999</v>
      </c>
      <c r="AW192" s="15">
        <f t="shared" si="23"/>
        <v>1.2589999999999999</v>
      </c>
      <c r="AX192" s="16">
        <f t="shared" si="24"/>
        <v>1</v>
      </c>
      <c r="BA192" s="2">
        <f t="shared" si="25"/>
        <v>0</v>
      </c>
      <c r="BB192" s="2">
        <f t="shared" si="26"/>
        <v>0</v>
      </c>
      <c r="BC192" s="2">
        <f t="shared" si="27"/>
        <v>0</v>
      </c>
      <c r="BD192" s="2">
        <f t="shared" si="28"/>
        <v>0</v>
      </c>
      <c r="BE192" s="2">
        <f t="shared" si="29"/>
        <v>0</v>
      </c>
      <c r="BF192" s="2">
        <f t="shared" si="30"/>
        <v>0</v>
      </c>
      <c r="BJ192" s="2" t="str">
        <f t="shared" si="21"/>
        <v/>
      </c>
      <c r="BK192" s="2">
        <f>VLOOKUP(B192,Kraftvärmeprod!$B$1:$BH$550,MATCH($BA$1,Kraftvärmeprod!$B$1:$CC$1,0),FALSE)</f>
        <v>0</v>
      </c>
    </row>
    <row r="193" spans="1:63" ht="15" customHeight="1" x14ac:dyDescent="0.25">
      <c r="A193" s="2" t="s">
        <v>308</v>
      </c>
      <c r="B193" s="2" t="s">
        <v>311</v>
      </c>
      <c r="C193" s="2">
        <v>2017</v>
      </c>
      <c r="D193" s="2">
        <v>7.508</v>
      </c>
      <c r="E193" s="2">
        <v>7.508</v>
      </c>
      <c r="F193" s="2" t="s">
        <v>726</v>
      </c>
      <c r="G193" s="2">
        <v>0.63500000000000001</v>
      </c>
      <c r="H193" s="2" t="s">
        <v>726</v>
      </c>
      <c r="I193" s="2" t="s">
        <v>726</v>
      </c>
      <c r="J193" s="2" t="s">
        <v>726</v>
      </c>
      <c r="K193" s="2" t="s">
        <v>726</v>
      </c>
      <c r="L193" s="2" t="s">
        <v>726</v>
      </c>
      <c r="M193" s="2" t="s">
        <v>609</v>
      </c>
      <c r="N193" s="2" t="s">
        <v>726</v>
      </c>
      <c r="O193" s="2" t="s">
        <v>726</v>
      </c>
      <c r="P193" s="2" t="s">
        <v>726</v>
      </c>
      <c r="Q193" s="2" t="s">
        <v>726</v>
      </c>
      <c r="R193" s="2" t="s">
        <v>726</v>
      </c>
      <c r="S193" s="2" t="s">
        <v>726</v>
      </c>
      <c r="T193" s="2" t="s">
        <v>726</v>
      </c>
      <c r="U193" s="2">
        <v>3.3730000000000002</v>
      </c>
      <c r="V193" s="2" t="s">
        <v>726</v>
      </c>
      <c r="W193" s="2" t="s">
        <v>726</v>
      </c>
      <c r="X193" s="2" t="s">
        <v>726</v>
      </c>
      <c r="Y193" s="2" t="s">
        <v>726</v>
      </c>
      <c r="Z193" s="2">
        <v>1.014</v>
      </c>
      <c r="AA193" s="2" t="s">
        <v>726</v>
      </c>
      <c r="AB193" s="2" t="s">
        <v>726</v>
      </c>
      <c r="AC193" s="2" t="s">
        <v>726</v>
      </c>
      <c r="AD193" s="2" t="s">
        <v>726</v>
      </c>
      <c r="AE193" s="2" t="s">
        <v>609</v>
      </c>
      <c r="AF193" s="2" t="s">
        <v>726</v>
      </c>
      <c r="AG193" s="2" t="s">
        <v>726</v>
      </c>
      <c r="AH193" s="2" t="s">
        <v>726</v>
      </c>
      <c r="AI193" s="2" t="s">
        <v>726</v>
      </c>
      <c r="AJ193" s="2" t="s">
        <v>726</v>
      </c>
      <c r="AK193" s="2" t="s">
        <v>726</v>
      </c>
      <c r="AL193" s="2">
        <v>2.4860000000000002</v>
      </c>
      <c r="AM193" s="2">
        <v>2.4860000000000002</v>
      </c>
      <c r="AN193" s="2" t="s">
        <v>609</v>
      </c>
      <c r="AO193" s="2" t="s">
        <v>726</v>
      </c>
      <c r="AP193" s="2" t="s">
        <v>726</v>
      </c>
      <c r="AQ193" s="2" t="s">
        <v>726</v>
      </c>
      <c r="AR193" s="2" t="s">
        <v>726</v>
      </c>
      <c r="AV193" s="15">
        <f t="shared" si="22"/>
        <v>7.5080000000000009</v>
      </c>
      <c r="AW193" s="15">
        <f t="shared" si="23"/>
        <v>7.508</v>
      </c>
      <c r="AX193" s="16">
        <f t="shared" si="24"/>
        <v>0.99999999999999989</v>
      </c>
      <c r="BA193" s="2">
        <f t="shared" si="25"/>
        <v>0</v>
      </c>
      <c r="BB193" s="2">
        <f t="shared" si="26"/>
        <v>0</v>
      </c>
      <c r="BC193" s="2">
        <f t="shared" si="27"/>
        <v>0</v>
      </c>
      <c r="BD193" s="2">
        <f t="shared" si="28"/>
        <v>0</v>
      </c>
      <c r="BE193" s="2">
        <f t="shared" si="29"/>
        <v>0</v>
      </c>
      <c r="BF193" s="2">
        <f t="shared" si="30"/>
        <v>0</v>
      </c>
      <c r="BJ193" s="2" t="str">
        <f t="shared" si="21"/>
        <v/>
      </c>
      <c r="BK193" s="2">
        <f>VLOOKUP(B193,Kraftvärmeprod!$B$1:$BH$550,MATCH($BA$1,Kraftvärmeprod!$B$1:$CC$1,0),FALSE)</f>
        <v>0</v>
      </c>
    </row>
    <row r="194" spans="1:63" ht="15" customHeight="1" x14ac:dyDescent="0.25">
      <c r="A194" s="2" t="s">
        <v>308</v>
      </c>
      <c r="B194" s="2" t="s">
        <v>312</v>
      </c>
      <c r="C194" s="2">
        <v>2017</v>
      </c>
      <c r="D194" s="2" t="s">
        <v>726</v>
      </c>
      <c r="E194" s="2" t="s">
        <v>726</v>
      </c>
      <c r="F194" s="2" t="s">
        <v>726</v>
      </c>
      <c r="G194" s="2" t="s">
        <v>726</v>
      </c>
      <c r="H194" s="2" t="s">
        <v>726</v>
      </c>
      <c r="I194" s="2" t="s">
        <v>726</v>
      </c>
      <c r="J194" s="2" t="s">
        <v>726</v>
      </c>
      <c r="K194" s="2" t="s">
        <v>726</v>
      </c>
      <c r="L194" s="2" t="s">
        <v>726</v>
      </c>
      <c r="M194" s="2" t="s">
        <v>609</v>
      </c>
      <c r="N194" s="2" t="s">
        <v>726</v>
      </c>
      <c r="O194" s="2" t="s">
        <v>726</v>
      </c>
      <c r="P194" s="2" t="s">
        <v>726</v>
      </c>
      <c r="Q194" s="2" t="s">
        <v>726</v>
      </c>
      <c r="R194" s="2" t="s">
        <v>726</v>
      </c>
      <c r="S194" s="2" t="s">
        <v>726</v>
      </c>
      <c r="T194" s="2" t="s">
        <v>726</v>
      </c>
      <c r="U194" s="2" t="s">
        <v>726</v>
      </c>
      <c r="V194" s="2" t="s">
        <v>726</v>
      </c>
      <c r="W194" s="2" t="s">
        <v>726</v>
      </c>
      <c r="X194" s="2" t="s">
        <v>726</v>
      </c>
      <c r="Y194" s="2" t="s">
        <v>726</v>
      </c>
      <c r="Z194" s="2" t="s">
        <v>726</v>
      </c>
      <c r="AA194" s="2" t="s">
        <v>726</v>
      </c>
      <c r="AB194" s="2" t="s">
        <v>726</v>
      </c>
      <c r="AC194" s="2" t="s">
        <v>726</v>
      </c>
      <c r="AD194" s="2" t="s">
        <v>726</v>
      </c>
      <c r="AE194" s="2" t="s">
        <v>609</v>
      </c>
      <c r="AF194" s="2" t="s">
        <v>726</v>
      </c>
      <c r="AG194" s="2" t="s">
        <v>726</v>
      </c>
      <c r="AH194" s="2" t="s">
        <v>726</v>
      </c>
      <c r="AI194" s="2" t="s">
        <v>726</v>
      </c>
      <c r="AJ194" s="2" t="s">
        <v>726</v>
      </c>
      <c r="AK194" s="2" t="s">
        <v>726</v>
      </c>
      <c r="AL194" s="2" t="s">
        <v>726</v>
      </c>
      <c r="AM194" s="2" t="s">
        <v>726</v>
      </c>
      <c r="AN194" s="2" t="s">
        <v>609</v>
      </c>
      <c r="AO194" s="2" t="s">
        <v>726</v>
      </c>
      <c r="AP194" s="2" t="s">
        <v>726</v>
      </c>
      <c r="AQ194" s="2" t="s">
        <v>726</v>
      </c>
      <c r="AR194" s="2" t="s">
        <v>726</v>
      </c>
      <c r="AV194" s="15">
        <f t="shared" si="22"/>
        <v>0</v>
      </c>
      <c r="AW194" s="15">
        <f t="shared" si="23"/>
        <v>0</v>
      </c>
      <c r="AX194" s="16" t="str">
        <f t="shared" si="24"/>
        <v/>
      </c>
      <c r="BA194" s="2">
        <f t="shared" si="25"/>
        <v>0</v>
      </c>
      <c r="BB194" s="2">
        <f t="shared" si="26"/>
        <v>0</v>
      </c>
      <c r="BC194" s="2">
        <f t="shared" si="27"/>
        <v>0</v>
      </c>
      <c r="BD194" s="2">
        <f t="shared" si="28"/>
        <v>0</v>
      </c>
      <c r="BE194" s="2">
        <f t="shared" si="29"/>
        <v>0</v>
      </c>
      <c r="BF194" s="2">
        <f t="shared" si="30"/>
        <v>0</v>
      </c>
      <c r="BJ194" s="2" t="str">
        <f t="shared" ref="BJ194:BJ257" si="31">IF(AND((IFERROR(AO194/1,0)+IFERROR(AP194/1,0)+IFERROR(AQ194/1,0)+IFERROR(AR194/1,0))&gt;0,OR(TYPE(AH194)&lt;&gt;1,AH194=0)),"ja","")</f>
        <v/>
      </c>
      <c r="BK194" s="2">
        <f>VLOOKUP(B194,Kraftvärmeprod!$B$1:$BH$550,MATCH($BA$1,Kraftvärmeprod!$B$1:$CC$1,0),FALSE)</f>
        <v>0</v>
      </c>
    </row>
    <row r="195" spans="1:63" ht="15" customHeight="1" x14ac:dyDescent="0.25">
      <c r="A195" s="2" t="s">
        <v>308</v>
      </c>
      <c r="B195" s="2" t="s">
        <v>314</v>
      </c>
      <c r="C195" s="2">
        <v>2017</v>
      </c>
      <c r="D195" s="2">
        <v>0.17599999999999999</v>
      </c>
      <c r="E195" s="2">
        <v>0.17599999999999999</v>
      </c>
      <c r="F195" s="2" t="s">
        <v>726</v>
      </c>
      <c r="G195" s="2">
        <v>0.17599999999999999</v>
      </c>
      <c r="H195" s="2" t="s">
        <v>726</v>
      </c>
      <c r="I195" s="2" t="s">
        <v>726</v>
      </c>
      <c r="J195" s="2" t="s">
        <v>726</v>
      </c>
      <c r="K195" s="2" t="s">
        <v>726</v>
      </c>
      <c r="L195" s="2" t="s">
        <v>726</v>
      </c>
      <c r="M195" s="2" t="s">
        <v>609</v>
      </c>
      <c r="N195" s="2" t="s">
        <v>726</v>
      </c>
      <c r="O195" s="2" t="s">
        <v>726</v>
      </c>
      <c r="P195" s="2" t="s">
        <v>726</v>
      </c>
      <c r="Q195" s="2" t="s">
        <v>726</v>
      </c>
      <c r="R195" s="2" t="s">
        <v>726</v>
      </c>
      <c r="S195" s="2" t="s">
        <v>726</v>
      </c>
      <c r="T195" s="2" t="s">
        <v>726</v>
      </c>
      <c r="U195" s="2" t="s">
        <v>726</v>
      </c>
      <c r="V195" s="2" t="s">
        <v>726</v>
      </c>
      <c r="W195" s="2" t="s">
        <v>726</v>
      </c>
      <c r="X195" s="2" t="s">
        <v>726</v>
      </c>
      <c r="Y195" s="2" t="s">
        <v>726</v>
      </c>
      <c r="Z195" s="2" t="s">
        <v>726</v>
      </c>
      <c r="AA195" s="2" t="s">
        <v>726</v>
      </c>
      <c r="AB195" s="2" t="s">
        <v>726</v>
      </c>
      <c r="AC195" s="2" t="s">
        <v>726</v>
      </c>
      <c r="AD195" s="2" t="s">
        <v>726</v>
      </c>
      <c r="AE195" s="2" t="s">
        <v>609</v>
      </c>
      <c r="AF195" s="2" t="s">
        <v>726</v>
      </c>
      <c r="AG195" s="2" t="s">
        <v>726</v>
      </c>
      <c r="AH195" s="2" t="s">
        <v>726</v>
      </c>
      <c r="AI195" s="2" t="s">
        <v>726</v>
      </c>
      <c r="AJ195" s="2" t="s">
        <v>726</v>
      </c>
      <c r="AK195" s="2" t="s">
        <v>726</v>
      </c>
      <c r="AL195" s="2" t="s">
        <v>726</v>
      </c>
      <c r="AM195" s="2" t="s">
        <v>726</v>
      </c>
      <c r="AN195" s="2" t="s">
        <v>609</v>
      </c>
      <c r="AO195" s="2" t="s">
        <v>726</v>
      </c>
      <c r="AP195" s="2" t="s">
        <v>726</v>
      </c>
      <c r="AQ195" s="2" t="s">
        <v>726</v>
      </c>
      <c r="AR195" s="2" t="s">
        <v>726</v>
      </c>
      <c r="AV195" s="15">
        <f t="shared" ref="AV195:AV258" si="32">SUMPRODUCT(F195:AC195)+SUMPRODUCT(AG195:AI195)+IFERROR(AL195/1,0)</f>
        <v>0.17599999999999999</v>
      </c>
      <c r="AW195" s="15">
        <f t="shared" ref="AW195:AW258" si="33">IFERROR(D195/1,0)</f>
        <v>0.17599999999999999</v>
      </c>
      <c r="AX195" s="16">
        <f t="shared" ref="AX195:AX258" si="34">IFERROR(AW195/AV195,"")</f>
        <v>1</v>
      </c>
      <c r="BA195" s="2">
        <f t="shared" ref="BA195:BA258" si="35">IFERROR(AH195/1,0)</f>
        <v>0</v>
      </c>
      <c r="BB195" s="2">
        <f t="shared" ref="BB195:BB258" si="36">IFERROR(AO195/100,0)*$BA195</f>
        <v>0</v>
      </c>
      <c r="BC195" s="2">
        <f t="shared" ref="BC195:BC258" si="37">IFERROR(AP195/100,0)*$BA195</f>
        <v>0</v>
      </c>
      <c r="BD195" s="2">
        <f t="shared" ref="BD195:BD258" si="38">IFERROR(AQ195/100,0)*$BA195</f>
        <v>0</v>
      </c>
      <c r="BE195" s="2">
        <f t="shared" ref="BE195:BE258" si="39">IFERROR(AR195/100,0)*$BA195</f>
        <v>0</v>
      </c>
      <c r="BF195" s="2">
        <f t="shared" ref="BF195:BF258" si="40">MAX(BA195-SUM(BB195:BE195),0)</f>
        <v>0</v>
      </c>
      <c r="BJ195" s="2" t="str">
        <f t="shared" si="31"/>
        <v/>
      </c>
      <c r="BK195" s="2">
        <f>VLOOKUP(B195,Kraftvärmeprod!$B$1:$BH$550,MATCH($BA$1,Kraftvärmeprod!$B$1:$CC$1,0),FALSE)</f>
        <v>0</v>
      </c>
    </row>
    <row r="196" spans="1:63" ht="15" customHeight="1" x14ac:dyDescent="0.25">
      <c r="A196" s="2" t="s">
        <v>315</v>
      </c>
      <c r="B196" s="2" t="s">
        <v>316</v>
      </c>
      <c r="C196" s="2">
        <v>2017</v>
      </c>
      <c r="D196" s="2">
        <v>19.64</v>
      </c>
      <c r="E196" s="2">
        <v>22.21</v>
      </c>
      <c r="F196" s="2" t="s">
        <v>726</v>
      </c>
      <c r="G196" s="2">
        <v>1.23</v>
      </c>
      <c r="H196" s="2" t="s">
        <v>726</v>
      </c>
      <c r="I196" s="2" t="s">
        <v>726</v>
      </c>
      <c r="J196" s="2" t="s">
        <v>726</v>
      </c>
      <c r="K196" s="2" t="s">
        <v>726</v>
      </c>
      <c r="L196" s="2" t="s">
        <v>726</v>
      </c>
      <c r="M196" s="2" t="s">
        <v>609</v>
      </c>
      <c r="N196" s="2">
        <v>13.42</v>
      </c>
      <c r="O196" s="2" t="s">
        <v>726</v>
      </c>
      <c r="P196" s="2" t="s">
        <v>726</v>
      </c>
      <c r="Q196" s="2" t="s">
        <v>726</v>
      </c>
      <c r="R196" s="2" t="s">
        <v>726</v>
      </c>
      <c r="S196" s="2" t="s">
        <v>726</v>
      </c>
      <c r="T196" s="2" t="s">
        <v>8</v>
      </c>
      <c r="U196" s="2">
        <v>7.56</v>
      </c>
      <c r="V196" s="2" t="s">
        <v>726</v>
      </c>
      <c r="W196" s="2" t="s">
        <v>726</v>
      </c>
      <c r="X196" s="2" t="s">
        <v>726</v>
      </c>
      <c r="Y196" s="2" t="s">
        <v>726</v>
      </c>
      <c r="Z196" s="2" t="s">
        <v>726</v>
      </c>
      <c r="AA196" s="2" t="s">
        <v>726</v>
      </c>
      <c r="AB196" s="2" t="s">
        <v>726</v>
      </c>
      <c r="AC196" s="2" t="s">
        <v>726</v>
      </c>
      <c r="AD196" s="2" t="s">
        <v>726</v>
      </c>
      <c r="AE196" s="2" t="s">
        <v>727</v>
      </c>
      <c r="AF196" s="2" t="s">
        <v>726</v>
      </c>
      <c r="AG196" s="2" t="s">
        <v>726</v>
      </c>
      <c r="AH196" s="2" t="s">
        <v>726</v>
      </c>
      <c r="AI196" s="2" t="s">
        <v>726</v>
      </c>
      <c r="AJ196" s="2" t="s">
        <v>726</v>
      </c>
      <c r="AK196" s="2" t="s">
        <v>726</v>
      </c>
      <c r="AL196" s="2" t="s">
        <v>726</v>
      </c>
      <c r="AM196" s="2" t="s">
        <v>726</v>
      </c>
      <c r="AN196" s="2" t="s">
        <v>609</v>
      </c>
      <c r="AO196" s="2" t="s">
        <v>726</v>
      </c>
      <c r="AP196" s="2" t="s">
        <v>726</v>
      </c>
      <c r="AQ196" s="2" t="s">
        <v>726</v>
      </c>
      <c r="AR196" s="2" t="s">
        <v>726</v>
      </c>
      <c r="AV196" s="15">
        <f t="shared" si="32"/>
        <v>22.21</v>
      </c>
      <c r="AW196" s="15">
        <f t="shared" si="33"/>
        <v>19.64</v>
      </c>
      <c r="AX196" s="16">
        <f t="shared" si="34"/>
        <v>0.8842863574966231</v>
      </c>
      <c r="BA196" s="2">
        <f t="shared" si="35"/>
        <v>0</v>
      </c>
      <c r="BB196" s="2">
        <f t="shared" si="36"/>
        <v>0</v>
      </c>
      <c r="BC196" s="2">
        <f t="shared" si="37"/>
        <v>0</v>
      </c>
      <c r="BD196" s="2">
        <f t="shared" si="38"/>
        <v>0</v>
      </c>
      <c r="BE196" s="2">
        <f t="shared" si="39"/>
        <v>0</v>
      </c>
      <c r="BF196" s="2">
        <f t="shared" si="40"/>
        <v>0</v>
      </c>
      <c r="BJ196" s="2" t="str">
        <f t="shared" si="31"/>
        <v/>
      </c>
      <c r="BK196" s="2">
        <f>VLOOKUP(B196,Kraftvärmeprod!$B$1:$BH$550,MATCH($BA$1,Kraftvärmeprod!$B$1:$CC$1,0),FALSE)</f>
        <v>0</v>
      </c>
    </row>
    <row r="197" spans="1:63" ht="15" customHeight="1" x14ac:dyDescent="0.25">
      <c r="A197" s="2" t="s">
        <v>317</v>
      </c>
      <c r="B197" s="2" t="s">
        <v>318</v>
      </c>
      <c r="C197" s="2">
        <v>2017</v>
      </c>
      <c r="D197" s="2">
        <v>9</v>
      </c>
      <c r="E197" s="2">
        <v>10.86</v>
      </c>
      <c r="F197" s="2" t="s">
        <v>726</v>
      </c>
      <c r="G197" s="2">
        <v>0.06</v>
      </c>
      <c r="H197" s="2" t="s">
        <v>726</v>
      </c>
      <c r="I197" s="2" t="s">
        <v>726</v>
      </c>
      <c r="J197" s="2" t="s">
        <v>726</v>
      </c>
      <c r="K197" s="2" t="s">
        <v>726</v>
      </c>
      <c r="L197" s="2" t="s">
        <v>726</v>
      </c>
      <c r="M197" s="2" t="s">
        <v>609</v>
      </c>
      <c r="N197" s="2" t="s">
        <v>726</v>
      </c>
      <c r="O197" s="2" t="s">
        <v>726</v>
      </c>
      <c r="P197" s="2" t="s">
        <v>726</v>
      </c>
      <c r="Q197" s="2" t="s">
        <v>726</v>
      </c>
      <c r="R197" s="2" t="s">
        <v>726</v>
      </c>
      <c r="S197" s="2">
        <v>9</v>
      </c>
      <c r="T197" s="2" t="s">
        <v>726</v>
      </c>
      <c r="U197" s="2">
        <v>1.8</v>
      </c>
      <c r="V197" s="2" t="s">
        <v>726</v>
      </c>
      <c r="W197" s="2" t="s">
        <v>726</v>
      </c>
      <c r="X197" s="2" t="s">
        <v>726</v>
      </c>
      <c r="Y197" s="2" t="s">
        <v>726</v>
      </c>
      <c r="Z197" s="2" t="s">
        <v>726</v>
      </c>
      <c r="AA197" s="2" t="s">
        <v>726</v>
      </c>
      <c r="AB197" s="2" t="s">
        <v>726</v>
      </c>
      <c r="AC197" s="2" t="s">
        <v>726</v>
      </c>
      <c r="AD197" s="2" t="s">
        <v>726</v>
      </c>
      <c r="AE197" s="2" t="s">
        <v>609</v>
      </c>
      <c r="AF197" s="2" t="s">
        <v>726</v>
      </c>
      <c r="AG197" s="2" t="s">
        <v>726</v>
      </c>
      <c r="AH197" s="2" t="s">
        <v>726</v>
      </c>
      <c r="AI197" s="2" t="s">
        <v>726</v>
      </c>
      <c r="AJ197" s="2" t="s">
        <v>726</v>
      </c>
      <c r="AK197" s="2" t="s">
        <v>726</v>
      </c>
      <c r="AL197" s="2" t="s">
        <v>726</v>
      </c>
      <c r="AM197" s="2" t="s">
        <v>726</v>
      </c>
      <c r="AN197" s="2" t="s">
        <v>609</v>
      </c>
      <c r="AO197" s="2" t="s">
        <v>726</v>
      </c>
      <c r="AP197" s="2" t="s">
        <v>726</v>
      </c>
      <c r="AQ197" s="2" t="s">
        <v>726</v>
      </c>
      <c r="AR197" s="2" t="s">
        <v>726</v>
      </c>
      <c r="AV197" s="15">
        <f t="shared" si="32"/>
        <v>10.860000000000001</v>
      </c>
      <c r="AW197" s="15">
        <f t="shared" si="33"/>
        <v>9</v>
      </c>
      <c r="AX197" s="16">
        <f t="shared" si="34"/>
        <v>0.82872928176795568</v>
      </c>
      <c r="BA197" s="2">
        <f t="shared" si="35"/>
        <v>0</v>
      </c>
      <c r="BB197" s="2">
        <f t="shared" si="36"/>
        <v>0</v>
      </c>
      <c r="BC197" s="2">
        <f t="shared" si="37"/>
        <v>0</v>
      </c>
      <c r="BD197" s="2">
        <f t="shared" si="38"/>
        <v>0</v>
      </c>
      <c r="BE197" s="2">
        <f t="shared" si="39"/>
        <v>0</v>
      </c>
      <c r="BF197" s="2">
        <f t="shared" si="40"/>
        <v>0</v>
      </c>
      <c r="BJ197" s="2" t="str">
        <f t="shared" si="31"/>
        <v/>
      </c>
      <c r="BK197" s="2">
        <f>VLOOKUP(B197,Kraftvärmeprod!$B$1:$BH$550,MATCH($BA$1,Kraftvärmeprod!$B$1:$CC$1,0),FALSE)</f>
        <v>0</v>
      </c>
    </row>
    <row r="198" spans="1:63" ht="15" customHeight="1" x14ac:dyDescent="0.25">
      <c r="A198" s="2" t="s">
        <v>317</v>
      </c>
      <c r="B198" s="2" t="s">
        <v>319</v>
      </c>
      <c r="C198" s="2">
        <v>2017</v>
      </c>
      <c r="D198" s="2">
        <v>12.9</v>
      </c>
      <c r="E198" s="2">
        <v>12.9</v>
      </c>
      <c r="F198" s="2" t="s">
        <v>726</v>
      </c>
      <c r="G198" s="2">
        <v>0.6</v>
      </c>
      <c r="H198" s="2" t="s">
        <v>726</v>
      </c>
      <c r="I198" s="2" t="s">
        <v>726</v>
      </c>
      <c r="J198" s="2" t="s">
        <v>726</v>
      </c>
      <c r="K198" s="2" t="s">
        <v>726</v>
      </c>
      <c r="L198" s="2" t="s">
        <v>726</v>
      </c>
      <c r="M198" s="2" t="s">
        <v>609</v>
      </c>
      <c r="N198" s="2" t="s">
        <v>726</v>
      </c>
      <c r="O198" s="2" t="s">
        <v>726</v>
      </c>
      <c r="P198" s="2">
        <v>10.5</v>
      </c>
      <c r="Q198" s="2" t="s">
        <v>726</v>
      </c>
      <c r="R198" s="2" t="s">
        <v>726</v>
      </c>
      <c r="S198" s="2" t="s">
        <v>726</v>
      </c>
      <c r="T198" s="2" t="s">
        <v>726</v>
      </c>
      <c r="U198" s="2" t="s">
        <v>726</v>
      </c>
      <c r="V198" s="2" t="s">
        <v>726</v>
      </c>
      <c r="W198" s="2" t="s">
        <v>726</v>
      </c>
      <c r="X198" s="2" t="s">
        <v>726</v>
      </c>
      <c r="Y198" s="2" t="s">
        <v>726</v>
      </c>
      <c r="Z198" s="2" t="s">
        <v>726</v>
      </c>
      <c r="AA198" s="2" t="s">
        <v>726</v>
      </c>
      <c r="AB198" s="2" t="s">
        <v>726</v>
      </c>
      <c r="AC198" s="2" t="s">
        <v>726</v>
      </c>
      <c r="AD198" s="2" t="s">
        <v>726</v>
      </c>
      <c r="AE198" s="2" t="s">
        <v>609</v>
      </c>
      <c r="AF198" s="2" t="s">
        <v>726</v>
      </c>
      <c r="AG198" s="2" t="s">
        <v>726</v>
      </c>
      <c r="AH198" s="2">
        <v>1.8</v>
      </c>
      <c r="AI198" s="2" t="s">
        <v>726</v>
      </c>
      <c r="AJ198" s="2" t="s">
        <v>726</v>
      </c>
      <c r="AK198" s="2" t="s">
        <v>726</v>
      </c>
      <c r="AL198" s="2" t="s">
        <v>726</v>
      </c>
      <c r="AM198" s="2" t="s">
        <v>726</v>
      </c>
      <c r="AN198" s="2" t="s">
        <v>609</v>
      </c>
      <c r="AO198" s="2">
        <v>100</v>
      </c>
      <c r="AP198" s="2" t="s">
        <v>726</v>
      </c>
      <c r="AQ198" s="2" t="s">
        <v>726</v>
      </c>
      <c r="AR198" s="2" t="s">
        <v>726</v>
      </c>
      <c r="AV198" s="15">
        <f t="shared" si="32"/>
        <v>12.9</v>
      </c>
      <c r="AW198" s="15">
        <f t="shared" si="33"/>
        <v>12.9</v>
      </c>
      <c r="AX198" s="16">
        <f t="shared" si="34"/>
        <v>1</v>
      </c>
      <c r="BA198" s="2">
        <f t="shared" si="35"/>
        <v>1.8</v>
      </c>
      <c r="BB198" s="2">
        <f t="shared" si="36"/>
        <v>1.8</v>
      </c>
      <c r="BC198" s="2">
        <f t="shared" si="37"/>
        <v>0</v>
      </c>
      <c r="BD198" s="2">
        <f t="shared" si="38"/>
        <v>0</v>
      </c>
      <c r="BE198" s="2">
        <f t="shared" si="39"/>
        <v>0</v>
      </c>
      <c r="BF198" s="2">
        <f t="shared" si="40"/>
        <v>0</v>
      </c>
      <c r="BJ198" s="2" t="str">
        <f t="shared" si="31"/>
        <v/>
      </c>
      <c r="BK198" s="2">
        <f>VLOOKUP(B198,Kraftvärmeprod!$B$1:$BH$550,MATCH($BA$1,Kraftvärmeprod!$B$1:$CC$1,0),FALSE)</f>
        <v>0</v>
      </c>
    </row>
    <row r="199" spans="1:63" ht="15" customHeight="1" x14ac:dyDescent="0.25">
      <c r="A199" s="2" t="s">
        <v>317</v>
      </c>
      <c r="B199" s="2" t="s">
        <v>320</v>
      </c>
      <c r="C199" s="2">
        <v>2017</v>
      </c>
      <c r="D199" s="2">
        <v>76</v>
      </c>
      <c r="E199" s="2">
        <v>82.2</v>
      </c>
      <c r="F199" s="2" t="s">
        <v>726</v>
      </c>
      <c r="G199" s="2" t="s">
        <v>726</v>
      </c>
      <c r="H199" s="2" t="s">
        <v>726</v>
      </c>
      <c r="I199" s="2" t="s">
        <v>726</v>
      </c>
      <c r="J199" s="2" t="s">
        <v>726</v>
      </c>
      <c r="K199" s="2" t="s">
        <v>726</v>
      </c>
      <c r="L199" s="2" t="s">
        <v>726</v>
      </c>
      <c r="M199" s="2" t="s">
        <v>609</v>
      </c>
      <c r="N199" s="2">
        <v>60</v>
      </c>
      <c r="O199" s="2">
        <v>10</v>
      </c>
      <c r="P199" s="2" t="s">
        <v>726</v>
      </c>
      <c r="Q199" s="2" t="s">
        <v>726</v>
      </c>
      <c r="R199" s="2" t="s">
        <v>726</v>
      </c>
      <c r="S199" s="2" t="s">
        <v>726</v>
      </c>
      <c r="T199" s="2" t="s">
        <v>726</v>
      </c>
      <c r="U199" s="2" t="s">
        <v>726</v>
      </c>
      <c r="V199" s="2" t="s">
        <v>726</v>
      </c>
      <c r="W199" s="2" t="s">
        <v>726</v>
      </c>
      <c r="X199" s="2" t="s">
        <v>726</v>
      </c>
      <c r="Y199" s="2" t="s">
        <v>726</v>
      </c>
      <c r="Z199" s="2" t="s">
        <v>726</v>
      </c>
      <c r="AA199" s="2" t="s">
        <v>726</v>
      </c>
      <c r="AB199" s="2" t="s">
        <v>726</v>
      </c>
      <c r="AC199" s="2" t="s">
        <v>726</v>
      </c>
      <c r="AD199" s="2" t="s">
        <v>726</v>
      </c>
      <c r="AE199" s="2" t="s">
        <v>609</v>
      </c>
      <c r="AF199" s="2" t="s">
        <v>726</v>
      </c>
      <c r="AG199" s="2" t="s">
        <v>726</v>
      </c>
      <c r="AH199" s="2">
        <v>12.2</v>
      </c>
      <c r="AI199" s="2" t="s">
        <v>726</v>
      </c>
      <c r="AJ199" s="2" t="s">
        <v>726</v>
      </c>
      <c r="AK199" s="2" t="s">
        <v>726</v>
      </c>
      <c r="AL199" s="2" t="s">
        <v>726</v>
      </c>
      <c r="AM199" s="2" t="s">
        <v>726</v>
      </c>
      <c r="AN199" s="2" t="s">
        <v>609</v>
      </c>
      <c r="AO199" s="2">
        <v>100</v>
      </c>
      <c r="AP199" s="2" t="s">
        <v>726</v>
      </c>
      <c r="AQ199" s="2" t="s">
        <v>726</v>
      </c>
      <c r="AR199" s="2" t="s">
        <v>726</v>
      </c>
      <c r="AV199" s="15">
        <f t="shared" si="32"/>
        <v>82.2</v>
      </c>
      <c r="AW199" s="15">
        <f t="shared" si="33"/>
        <v>76</v>
      </c>
      <c r="AX199" s="16">
        <f t="shared" si="34"/>
        <v>0.92457420924574207</v>
      </c>
      <c r="BA199" s="2">
        <f t="shared" si="35"/>
        <v>12.2</v>
      </c>
      <c r="BB199" s="2">
        <f t="shared" si="36"/>
        <v>12.2</v>
      </c>
      <c r="BC199" s="2">
        <f t="shared" si="37"/>
        <v>0</v>
      </c>
      <c r="BD199" s="2">
        <f t="shared" si="38"/>
        <v>0</v>
      </c>
      <c r="BE199" s="2">
        <f t="shared" si="39"/>
        <v>0</v>
      </c>
      <c r="BF199" s="2">
        <f t="shared" si="40"/>
        <v>0</v>
      </c>
      <c r="BJ199" s="2" t="str">
        <f t="shared" si="31"/>
        <v/>
      </c>
      <c r="BK199" s="2">
        <f>VLOOKUP(B199,Kraftvärmeprod!$B$1:$BH$550,MATCH($BA$1,Kraftvärmeprod!$B$1:$CC$1,0),FALSE)</f>
        <v>0</v>
      </c>
    </row>
    <row r="200" spans="1:63" ht="15" customHeight="1" x14ac:dyDescent="0.25">
      <c r="A200" s="2" t="s">
        <v>321</v>
      </c>
      <c r="B200" s="2" t="s">
        <v>322</v>
      </c>
      <c r="C200" s="2">
        <v>2017</v>
      </c>
      <c r="D200" s="2">
        <v>37.700000000000003</v>
      </c>
      <c r="E200" s="2">
        <v>24.57</v>
      </c>
      <c r="F200" s="2" t="s">
        <v>726</v>
      </c>
      <c r="G200" s="2">
        <v>0.03</v>
      </c>
      <c r="H200" s="2" t="s">
        <v>726</v>
      </c>
      <c r="I200" s="2">
        <v>4.9000000000000004</v>
      </c>
      <c r="J200" s="2" t="s">
        <v>726</v>
      </c>
      <c r="K200" s="2">
        <v>20.7</v>
      </c>
      <c r="L200" s="2" t="s">
        <v>726</v>
      </c>
      <c r="M200" s="2" t="s">
        <v>609</v>
      </c>
      <c r="N200" s="2" t="s">
        <v>726</v>
      </c>
      <c r="O200" s="2" t="s">
        <v>726</v>
      </c>
      <c r="P200" s="2" t="s">
        <v>726</v>
      </c>
      <c r="Q200" s="2" t="s">
        <v>726</v>
      </c>
      <c r="R200" s="2" t="s">
        <v>726</v>
      </c>
      <c r="S200" s="2" t="s">
        <v>726</v>
      </c>
      <c r="T200" s="2" t="s">
        <v>726</v>
      </c>
      <c r="U200" s="2">
        <v>17.399999999999999</v>
      </c>
      <c r="V200" s="2" t="s">
        <v>726</v>
      </c>
      <c r="W200" s="2" t="s">
        <v>726</v>
      </c>
      <c r="X200" s="2" t="s">
        <v>726</v>
      </c>
      <c r="Y200" s="2" t="s">
        <v>726</v>
      </c>
      <c r="Z200" s="2" t="s">
        <v>726</v>
      </c>
      <c r="AA200" s="2" t="s">
        <v>726</v>
      </c>
      <c r="AB200" s="2" t="s">
        <v>726</v>
      </c>
      <c r="AC200" s="2" t="s">
        <v>726</v>
      </c>
      <c r="AD200" s="2" t="s">
        <v>726</v>
      </c>
      <c r="AE200" s="2" t="s">
        <v>727</v>
      </c>
      <c r="AF200" s="2" t="s">
        <v>726</v>
      </c>
      <c r="AG200" s="2" t="s">
        <v>726</v>
      </c>
      <c r="AH200" s="2" t="s">
        <v>726</v>
      </c>
      <c r="AI200" s="2" t="s">
        <v>726</v>
      </c>
      <c r="AJ200" s="2" t="s">
        <v>726</v>
      </c>
      <c r="AK200" s="2" t="s">
        <v>726</v>
      </c>
      <c r="AL200" s="2">
        <v>2.2400000000000002</v>
      </c>
      <c r="AM200" s="2">
        <v>2.2599999999999998</v>
      </c>
      <c r="AN200" s="2" t="s">
        <v>609</v>
      </c>
      <c r="AO200" s="2" t="s">
        <v>726</v>
      </c>
      <c r="AP200" s="2" t="s">
        <v>726</v>
      </c>
      <c r="AQ200" s="2" t="s">
        <v>726</v>
      </c>
      <c r="AR200" s="2" t="s">
        <v>726</v>
      </c>
      <c r="AV200" s="15">
        <f t="shared" si="32"/>
        <v>45.27</v>
      </c>
      <c r="AW200" s="15">
        <f t="shared" si="33"/>
        <v>37.700000000000003</v>
      </c>
      <c r="AX200" s="16">
        <f t="shared" si="34"/>
        <v>0.83278109123039545</v>
      </c>
      <c r="BA200" s="2">
        <f t="shared" si="35"/>
        <v>0</v>
      </c>
      <c r="BB200" s="2">
        <f t="shared" si="36"/>
        <v>0</v>
      </c>
      <c r="BC200" s="2">
        <f t="shared" si="37"/>
        <v>0</v>
      </c>
      <c r="BD200" s="2">
        <f t="shared" si="38"/>
        <v>0</v>
      </c>
      <c r="BE200" s="2">
        <f t="shared" si="39"/>
        <v>0</v>
      </c>
      <c r="BF200" s="2">
        <f t="shared" si="40"/>
        <v>0</v>
      </c>
      <c r="BJ200" s="2" t="str">
        <f t="shared" si="31"/>
        <v/>
      </c>
      <c r="BK200" s="2">
        <f>VLOOKUP(B200,Kraftvärmeprod!$B$1:$BH$550,MATCH($BA$1,Kraftvärmeprod!$B$1:$CC$1,0),FALSE)</f>
        <v>0</v>
      </c>
    </row>
    <row r="201" spans="1:63" ht="15" customHeight="1" x14ac:dyDescent="0.25">
      <c r="A201" s="2" t="s">
        <v>321</v>
      </c>
      <c r="B201" s="2" t="s">
        <v>323</v>
      </c>
      <c r="C201" s="2">
        <v>2017</v>
      </c>
      <c r="D201" s="2">
        <v>0.16</v>
      </c>
      <c r="E201" s="2">
        <v>0.18</v>
      </c>
      <c r="F201" s="2" t="s">
        <v>726</v>
      </c>
      <c r="G201" s="2" t="s">
        <v>726</v>
      </c>
      <c r="H201" s="2" t="s">
        <v>726</v>
      </c>
      <c r="I201" s="2" t="s">
        <v>726</v>
      </c>
      <c r="J201" s="2" t="s">
        <v>726</v>
      </c>
      <c r="K201" s="2" t="s">
        <v>726</v>
      </c>
      <c r="L201" s="2" t="s">
        <v>726</v>
      </c>
      <c r="M201" s="2" t="s">
        <v>609</v>
      </c>
      <c r="N201" s="2" t="s">
        <v>726</v>
      </c>
      <c r="O201" s="2" t="s">
        <v>726</v>
      </c>
      <c r="P201" s="2" t="s">
        <v>726</v>
      </c>
      <c r="Q201" s="2" t="s">
        <v>726</v>
      </c>
      <c r="R201" s="2" t="s">
        <v>726</v>
      </c>
      <c r="S201" s="2" t="s">
        <v>726</v>
      </c>
      <c r="T201" s="2" t="s">
        <v>726</v>
      </c>
      <c r="U201" s="2">
        <v>0.16</v>
      </c>
      <c r="V201" s="2" t="s">
        <v>726</v>
      </c>
      <c r="W201" s="2" t="s">
        <v>726</v>
      </c>
      <c r="X201" s="2" t="s">
        <v>726</v>
      </c>
      <c r="Y201" s="2" t="s">
        <v>726</v>
      </c>
      <c r="Z201" s="2" t="s">
        <v>726</v>
      </c>
      <c r="AA201" s="2" t="s">
        <v>726</v>
      </c>
      <c r="AB201" s="2" t="s">
        <v>726</v>
      </c>
      <c r="AC201" s="2" t="s">
        <v>726</v>
      </c>
      <c r="AD201" s="2" t="s">
        <v>726</v>
      </c>
      <c r="AE201" s="2" t="s">
        <v>727</v>
      </c>
      <c r="AF201" s="2" t="s">
        <v>726</v>
      </c>
      <c r="AG201" s="2" t="s">
        <v>726</v>
      </c>
      <c r="AH201" s="2" t="s">
        <v>726</v>
      </c>
      <c r="AI201" s="2" t="s">
        <v>726</v>
      </c>
      <c r="AJ201" s="2" t="s">
        <v>726</v>
      </c>
      <c r="AK201" s="2" t="s">
        <v>726</v>
      </c>
      <c r="AL201" s="2">
        <v>0.02</v>
      </c>
      <c r="AM201" s="2">
        <v>0.02</v>
      </c>
      <c r="AN201" s="2" t="s">
        <v>609</v>
      </c>
      <c r="AO201" s="2" t="s">
        <v>726</v>
      </c>
      <c r="AP201" s="2" t="s">
        <v>726</v>
      </c>
      <c r="AQ201" s="2" t="s">
        <v>726</v>
      </c>
      <c r="AR201" s="2" t="s">
        <v>726</v>
      </c>
      <c r="AV201" s="15">
        <f t="shared" si="32"/>
        <v>0.18</v>
      </c>
      <c r="AW201" s="15">
        <f t="shared" si="33"/>
        <v>0.16</v>
      </c>
      <c r="AX201" s="16">
        <f t="shared" si="34"/>
        <v>0.88888888888888895</v>
      </c>
      <c r="BA201" s="2">
        <f t="shared" si="35"/>
        <v>0</v>
      </c>
      <c r="BB201" s="2">
        <f t="shared" si="36"/>
        <v>0</v>
      </c>
      <c r="BC201" s="2">
        <f t="shared" si="37"/>
        <v>0</v>
      </c>
      <c r="BD201" s="2">
        <f t="shared" si="38"/>
        <v>0</v>
      </c>
      <c r="BE201" s="2">
        <f t="shared" si="39"/>
        <v>0</v>
      </c>
      <c r="BF201" s="2">
        <f t="shared" si="40"/>
        <v>0</v>
      </c>
      <c r="BJ201" s="2" t="str">
        <f t="shared" si="31"/>
        <v/>
      </c>
      <c r="BK201" s="2">
        <f>VLOOKUP(B201,Kraftvärmeprod!$B$1:$BH$550,MATCH($BA$1,Kraftvärmeprod!$B$1:$CC$1,0),FALSE)</f>
        <v>0</v>
      </c>
    </row>
    <row r="202" spans="1:63" ht="15" customHeight="1" x14ac:dyDescent="0.25">
      <c r="A202" s="2" t="s">
        <v>321</v>
      </c>
      <c r="B202" s="2" t="s">
        <v>324</v>
      </c>
      <c r="C202" s="2">
        <v>2017</v>
      </c>
      <c r="D202" s="2">
        <v>26.9</v>
      </c>
      <c r="E202" s="2">
        <v>30.6</v>
      </c>
      <c r="F202" s="2" t="s">
        <v>726</v>
      </c>
      <c r="G202" s="2">
        <v>1.2</v>
      </c>
      <c r="H202" s="2" t="s">
        <v>726</v>
      </c>
      <c r="I202" s="2" t="s">
        <v>726</v>
      </c>
      <c r="J202" s="2" t="s">
        <v>726</v>
      </c>
      <c r="K202" s="2" t="s">
        <v>726</v>
      </c>
      <c r="L202" s="2" t="s">
        <v>726</v>
      </c>
      <c r="M202" s="2" t="s">
        <v>734</v>
      </c>
      <c r="N202" s="2">
        <v>2</v>
      </c>
      <c r="O202" s="2" t="s">
        <v>726</v>
      </c>
      <c r="P202" s="2">
        <v>14</v>
      </c>
      <c r="Q202" s="2" t="s">
        <v>726</v>
      </c>
      <c r="R202" s="2" t="s">
        <v>726</v>
      </c>
      <c r="S202" s="2" t="s">
        <v>726</v>
      </c>
      <c r="T202" s="2" t="s">
        <v>8</v>
      </c>
      <c r="U202" s="2">
        <v>13.4</v>
      </c>
      <c r="V202" s="2" t="s">
        <v>726</v>
      </c>
      <c r="W202" s="2" t="s">
        <v>726</v>
      </c>
      <c r="X202" s="2" t="s">
        <v>726</v>
      </c>
      <c r="Y202" s="2" t="s">
        <v>726</v>
      </c>
      <c r="Z202" s="2" t="s">
        <v>726</v>
      </c>
      <c r="AA202" s="2" t="s">
        <v>726</v>
      </c>
      <c r="AB202" s="2" t="s">
        <v>726</v>
      </c>
      <c r="AC202" s="2" t="s">
        <v>726</v>
      </c>
      <c r="AD202" s="2" t="s">
        <v>726</v>
      </c>
      <c r="AE202" s="2" t="s">
        <v>727</v>
      </c>
      <c r="AF202" s="2" t="s">
        <v>726</v>
      </c>
      <c r="AG202" s="2" t="s">
        <v>726</v>
      </c>
      <c r="AH202" s="2" t="s">
        <v>726</v>
      </c>
      <c r="AI202" s="2" t="s">
        <v>726</v>
      </c>
      <c r="AJ202" s="2" t="s">
        <v>726</v>
      </c>
      <c r="AK202" s="2" t="s">
        <v>726</v>
      </c>
      <c r="AL202" s="2" t="s">
        <v>726</v>
      </c>
      <c r="AM202" s="2" t="s">
        <v>726</v>
      </c>
      <c r="AN202" s="2" t="s">
        <v>609</v>
      </c>
      <c r="AO202" s="2" t="s">
        <v>726</v>
      </c>
      <c r="AP202" s="2" t="s">
        <v>726</v>
      </c>
      <c r="AQ202" s="2" t="s">
        <v>726</v>
      </c>
      <c r="AR202" s="2" t="s">
        <v>726</v>
      </c>
      <c r="AV202" s="15">
        <f t="shared" si="32"/>
        <v>30.6</v>
      </c>
      <c r="AW202" s="15">
        <f t="shared" si="33"/>
        <v>26.9</v>
      </c>
      <c r="AX202" s="16">
        <f t="shared" si="34"/>
        <v>0.87908496732026131</v>
      </c>
      <c r="BA202" s="2">
        <f t="shared" si="35"/>
        <v>0</v>
      </c>
      <c r="BB202" s="2">
        <f t="shared" si="36"/>
        <v>0</v>
      </c>
      <c r="BC202" s="2">
        <f t="shared" si="37"/>
        <v>0</v>
      </c>
      <c r="BD202" s="2">
        <f t="shared" si="38"/>
        <v>0</v>
      </c>
      <c r="BE202" s="2">
        <f t="shared" si="39"/>
        <v>0</v>
      </c>
      <c r="BF202" s="2">
        <f t="shared" si="40"/>
        <v>0</v>
      </c>
      <c r="BJ202" s="2" t="str">
        <f t="shared" si="31"/>
        <v/>
      </c>
      <c r="BK202" s="2">
        <f>VLOOKUP(B202,Kraftvärmeprod!$B$1:$BH$550,MATCH($BA$1,Kraftvärmeprod!$B$1:$CC$1,0),FALSE)</f>
        <v>0</v>
      </c>
    </row>
    <row r="203" spans="1:63" ht="15" customHeight="1" x14ac:dyDescent="0.25">
      <c r="A203" s="2" t="s">
        <v>327</v>
      </c>
      <c r="B203" s="2" t="s">
        <v>328</v>
      </c>
      <c r="C203" s="2">
        <v>2017</v>
      </c>
      <c r="D203" s="2">
        <v>31.5</v>
      </c>
      <c r="E203" s="2">
        <v>31.66</v>
      </c>
      <c r="F203" s="2" t="s">
        <v>726</v>
      </c>
      <c r="G203" s="2">
        <v>0.16</v>
      </c>
      <c r="H203" s="2" t="s">
        <v>726</v>
      </c>
      <c r="I203" s="2" t="s">
        <v>726</v>
      </c>
      <c r="J203" s="2" t="s">
        <v>726</v>
      </c>
      <c r="K203" s="2" t="s">
        <v>726</v>
      </c>
      <c r="L203" s="2" t="s">
        <v>726</v>
      </c>
      <c r="M203" s="2" t="s">
        <v>609</v>
      </c>
      <c r="N203" s="2" t="s">
        <v>726</v>
      </c>
      <c r="O203" s="2" t="s">
        <v>726</v>
      </c>
      <c r="P203" s="2">
        <v>27.7</v>
      </c>
      <c r="Q203" s="2" t="s">
        <v>726</v>
      </c>
      <c r="R203" s="2" t="s">
        <v>726</v>
      </c>
      <c r="S203" s="2" t="s">
        <v>726</v>
      </c>
      <c r="T203" s="2" t="s">
        <v>8</v>
      </c>
      <c r="U203" s="2" t="s">
        <v>726</v>
      </c>
      <c r="V203" s="2" t="s">
        <v>726</v>
      </c>
      <c r="W203" s="2" t="s">
        <v>726</v>
      </c>
      <c r="X203" s="2" t="s">
        <v>726</v>
      </c>
      <c r="Y203" s="2" t="s">
        <v>726</v>
      </c>
      <c r="Z203" s="2" t="s">
        <v>726</v>
      </c>
      <c r="AA203" s="2" t="s">
        <v>726</v>
      </c>
      <c r="AB203" s="2" t="s">
        <v>726</v>
      </c>
      <c r="AC203" s="2" t="s">
        <v>726</v>
      </c>
      <c r="AD203" s="2" t="s">
        <v>726</v>
      </c>
      <c r="AE203" s="2" t="s">
        <v>727</v>
      </c>
      <c r="AF203" s="2" t="s">
        <v>726</v>
      </c>
      <c r="AG203" s="2" t="s">
        <v>726</v>
      </c>
      <c r="AH203" s="2">
        <v>3.8</v>
      </c>
      <c r="AI203" s="2" t="s">
        <v>726</v>
      </c>
      <c r="AJ203" s="2" t="s">
        <v>726</v>
      </c>
      <c r="AK203" s="2" t="s">
        <v>726</v>
      </c>
      <c r="AL203" s="2" t="s">
        <v>726</v>
      </c>
      <c r="AM203" s="2" t="s">
        <v>726</v>
      </c>
      <c r="AN203" s="2" t="s">
        <v>609</v>
      </c>
      <c r="AO203" s="2">
        <v>100</v>
      </c>
      <c r="AP203" s="2" t="s">
        <v>726</v>
      </c>
      <c r="AQ203" s="2" t="s">
        <v>726</v>
      </c>
      <c r="AR203" s="2" t="s">
        <v>726</v>
      </c>
      <c r="AV203" s="15">
        <f t="shared" si="32"/>
        <v>31.66</v>
      </c>
      <c r="AW203" s="15">
        <f t="shared" si="33"/>
        <v>31.5</v>
      </c>
      <c r="AX203" s="16">
        <f t="shared" si="34"/>
        <v>0.99494630448515475</v>
      </c>
      <c r="BA203" s="2">
        <f t="shared" si="35"/>
        <v>3.8</v>
      </c>
      <c r="BB203" s="2">
        <f t="shared" si="36"/>
        <v>3.8</v>
      </c>
      <c r="BC203" s="2">
        <f t="shared" si="37"/>
        <v>0</v>
      </c>
      <c r="BD203" s="2">
        <f t="shared" si="38"/>
        <v>0</v>
      </c>
      <c r="BE203" s="2">
        <f t="shared" si="39"/>
        <v>0</v>
      </c>
      <c r="BF203" s="2">
        <f t="shared" si="40"/>
        <v>0</v>
      </c>
      <c r="BJ203" s="2" t="str">
        <f t="shared" si="31"/>
        <v/>
      </c>
      <c r="BK203" s="2">
        <f>VLOOKUP(B203,Kraftvärmeprod!$B$1:$BH$550,MATCH($BA$1,Kraftvärmeprod!$B$1:$CC$1,0),FALSE)</f>
        <v>0</v>
      </c>
    </row>
    <row r="204" spans="1:63" ht="15" customHeight="1" x14ac:dyDescent="0.25">
      <c r="A204" s="2" t="s">
        <v>329</v>
      </c>
      <c r="B204" s="2" t="s">
        <v>330</v>
      </c>
      <c r="C204" s="2">
        <v>2017</v>
      </c>
      <c r="D204" s="2">
        <v>36.200000000000003</v>
      </c>
      <c r="E204" s="2">
        <v>45.033999999999999</v>
      </c>
      <c r="F204" s="2" t="s">
        <v>726</v>
      </c>
      <c r="G204" s="2">
        <v>0.874</v>
      </c>
      <c r="H204" s="2" t="s">
        <v>726</v>
      </c>
      <c r="I204" s="2" t="s">
        <v>726</v>
      </c>
      <c r="J204" s="2" t="s">
        <v>726</v>
      </c>
      <c r="K204" s="2" t="s">
        <v>726</v>
      </c>
      <c r="L204" s="2">
        <v>0</v>
      </c>
      <c r="M204" s="2" t="s">
        <v>609</v>
      </c>
      <c r="N204" s="2">
        <v>21.3</v>
      </c>
      <c r="O204" s="2">
        <v>2.4700000000000002</v>
      </c>
      <c r="P204" s="2">
        <v>11.27</v>
      </c>
      <c r="Q204" s="2">
        <v>0</v>
      </c>
      <c r="R204" s="2">
        <v>0</v>
      </c>
      <c r="S204" s="2">
        <v>0</v>
      </c>
      <c r="T204" s="2" t="s">
        <v>8</v>
      </c>
      <c r="U204" s="2" t="s">
        <v>726</v>
      </c>
      <c r="V204" s="2">
        <v>3.75</v>
      </c>
      <c r="W204" s="2" t="s">
        <v>726</v>
      </c>
      <c r="X204" s="2" t="s">
        <v>726</v>
      </c>
      <c r="Y204" s="2" t="s">
        <v>726</v>
      </c>
      <c r="Z204" s="2" t="s">
        <v>726</v>
      </c>
      <c r="AA204" s="2" t="s">
        <v>726</v>
      </c>
      <c r="AB204" s="2" t="s">
        <v>726</v>
      </c>
      <c r="AC204" s="2">
        <v>0</v>
      </c>
      <c r="AD204" s="2" t="s">
        <v>726</v>
      </c>
      <c r="AE204" s="2" t="s">
        <v>609</v>
      </c>
      <c r="AF204" s="2" t="s">
        <v>726</v>
      </c>
      <c r="AG204" s="2">
        <v>0</v>
      </c>
      <c r="AH204" s="2">
        <v>5.37</v>
      </c>
      <c r="AI204" s="2" t="s">
        <v>726</v>
      </c>
      <c r="AJ204" s="2" t="s">
        <v>726</v>
      </c>
      <c r="AK204" s="2" t="s">
        <v>726</v>
      </c>
      <c r="AL204" s="2" t="s">
        <v>726</v>
      </c>
      <c r="AM204" s="2" t="s">
        <v>726</v>
      </c>
      <c r="AN204" s="2" t="s">
        <v>609</v>
      </c>
      <c r="AO204" s="2">
        <v>100</v>
      </c>
      <c r="AP204" s="2">
        <v>0</v>
      </c>
      <c r="AQ204" s="2">
        <v>0</v>
      </c>
      <c r="AR204" s="2">
        <v>0</v>
      </c>
      <c r="AV204" s="15">
        <f t="shared" si="32"/>
        <v>45.033999999999999</v>
      </c>
      <c r="AW204" s="15">
        <f t="shared" si="33"/>
        <v>36.200000000000003</v>
      </c>
      <c r="AX204" s="16">
        <f t="shared" si="34"/>
        <v>0.80383710085713023</v>
      </c>
      <c r="BA204" s="2">
        <f t="shared" si="35"/>
        <v>5.37</v>
      </c>
      <c r="BB204" s="2">
        <f t="shared" si="36"/>
        <v>5.37</v>
      </c>
      <c r="BC204" s="2">
        <f t="shared" si="37"/>
        <v>0</v>
      </c>
      <c r="BD204" s="2">
        <f t="shared" si="38"/>
        <v>0</v>
      </c>
      <c r="BE204" s="2">
        <f t="shared" si="39"/>
        <v>0</v>
      </c>
      <c r="BF204" s="2">
        <f t="shared" si="40"/>
        <v>0</v>
      </c>
      <c r="BJ204" s="2" t="str">
        <f t="shared" si="31"/>
        <v/>
      </c>
      <c r="BK204" s="2">
        <f>VLOOKUP(B204,Kraftvärmeprod!$B$1:$BH$550,MATCH($BA$1,Kraftvärmeprod!$B$1:$CC$1,0),FALSE)</f>
        <v>15.1</v>
      </c>
    </row>
    <row r="205" spans="1:63" ht="15" customHeight="1" x14ac:dyDescent="0.25">
      <c r="A205" s="2" t="s">
        <v>329</v>
      </c>
      <c r="B205" s="2" t="s">
        <v>331</v>
      </c>
      <c r="C205" s="2">
        <v>2017</v>
      </c>
      <c r="D205" s="2">
        <v>1.37</v>
      </c>
      <c r="E205" s="2">
        <v>1.7049000000000001</v>
      </c>
      <c r="F205" s="2" t="s">
        <v>726</v>
      </c>
      <c r="G205" s="2">
        <v>1.89E-2</v>
      </c>
      <c r="H205" s="2" t="s">
        <v>726</v>
      </c>
      <c r="I205" s="2" t="s">
        <v>726</v>
      </c>
      <c r="J205" s="2" t="s">
        <v>726</v>
      </c>
      <c r="K205" s="2" t="s">
        <v>726</v>
      </c>
      <c r="L205" s="2" t="s">
        <v>726</v>
      </c>
      <c r="M205" s="2" t="s">
        <v>609</v>
      </c>
      <c r="N205" s="2" t="s">
        <v>726</v>
      </c>
      <c r="O205" s="2" t="s">
        <v>726</v>
      </c>
      <c r="P205" s="2" t="s">
        <v>726</v>
      </c>
      <c r="Q205" s="2" t="s">
        <v>726</v>
      </c>
      <c r="R205" s="2" t="s">
        <v>726</v>
      </c>
      <c r="S205" s="2" t="s">
        <v>726</v>
      </c>
      <c r="T205" s="2" t="s">
        <v>8</v>
      </c>
      <c r="U205" s="2" t="s">
        <v>726</v>
      </c>
      <c r="V205" s="2">
        <v>1.6859999999999999</v>
      </c>
      <c r="W205" s="2" t="s">
        <v>726</v>
      </c>
      <c r="X205" s="2" t="s">
        <v>726</v>
      </c>
      <c r="Y205" s="2" t="s">
        <v>726</v>
      </c>
      <c r="Z205" s="2" t="s">
        <v>726</v>
      </c>
      <c r="AA205" s="2" t="s">
        <v>726</v>
      </c>
      <c r="AB205" s="2" t="s">
        <v>726</v>
      </c>
      <c r="AC205" s="2" t="s">
        <v>726</v>
      </c>
      <c r="AD205" s="2" t="s">
        <v>726</v>
      </c>
      <c r="AE205" s="2" t="s">
        <v>609</v>
      </c>
      <c r="AF205" s="2" t="s">
        <v>726</v>
      </c>
      <c r="AG205" s="2" t="s">
        <v>726</v>
      </c>
      <c r="AH205" s="2" t="s">
        <v>726</v>
      </c>
      <c r="AI205" s="2" t="s">
        <v>726</v>
      </c>
      <c r="AJ205" s="2" t="s">
        <v>726</v>
      </c>
      <c r="AK205" s="2" t="s">
        <v>726</v>
      </c>
      <c r="AL205" s="2" t="s">
        <v>726</v>
      </c>
      <c r="AM205" s="2" t="s">
        <v>726</v>
      </c>
      <c r="AN205" s="2" t="s">
        <v>609</v>
      </c>
      <c r="AO205" s="2" t="s">
        <v>726</v>
      </c>
      <c r="AP205" s="2" t="s">
        <v>726</v>
      </c>
      <c r="AQ205" s="2" t="s">
        <v>726</v>
      </c>
      <c r="AR205" s="2" t="s">
        <v>726</v>
      </c>
      <c r="AV205" s="15">
        <f t="shared" si="32"/>
        <v>1.7048999999999999</v>
      </c>
      <c r="AW205" s="15">
        <f t="shared" si="33"/>
        <v>1.37</v>
      </c>
      <c r="AX205" s="16">
        <f t="shared" si="34"/>
        <v>0.80356619156548781</v>
      </c>
      <c r="BA205" s="2">
        <f t="shared" si="35"/>
        <v>0</v>
      </c>
      <c r="BB205" s="2">
        <f t="shared" si="36"/>
        <v>0</v>
      </c>
      <c r="BC205" s="2">
        <f t="shared" si="37"/>
        <v>0</v>
      </c>
      <c r="BD205" s="2">
        <f t="shared" si="38"/>
        <v>0</v>
      </c>
      <c r="BE205" s="2">
        <f t="shared" si="39"/>
        <v>0</v>
      </c>
      <c r="BF205" s="2">
        <f t="shared" si="40"/>
        <v>0</v>
      </c>
      <c r="BJ205" s="2" t="str">
        <f t="shared" si="31"/>
        <v/>
      </c>
      <c r="BK205" s="2">
        <f>VLOOKUP(B205,Kraftvärmeprod!$B$1:$BH$550,MATCH($BA$1,Kraftvärmeprod!$B$1:$CC$1,0),FALSE)</f>
        <v>0</v>
      </c>
    </row>
    <row r="206" spans="1:63" ht="15" customHeight="1" x14ac:dyDescent="0.25">
      <c r="A206" s="2" t="s">
        <v>334</v>
      </c>
      <c r="B206" s="2" t="s">
        <v>335</v>
      </c>
      <c r="C206" s="2">
        <v>2017</v>
      </c>
      <c r="D206" s="2">
        <v>33.700000000000003</v>
      </c>
      <c r="E206" s="2">
        <v>29.155999999999999</v>
      </c>
      <c r="F206" s="2" t="s">
        <v>726</v>
      </c>
      <c r="G206" s="2">
        <v>0.55600000000000005</v>
      </c>
      <c r="H206" s="2" t="s">
        <v>726</v>
      </c>
      <c r="I206" s="2" t="s">
        <v>726</v>
      </c>
      <c r="J206" s="2" t="s">
        <v>726</v>
      </c>
      <c r="K206" s="2" t="s">
        <v>726</v>
      </c>
      <c r="L206" s="2" t="s">
        <v>726</v>
      </c>
      <c r="M206" s="2" t="s">
        <v>734</v>
      </c>
      <c r="N206" s="2">
        <v>15.5</v>
      </c>
      <c r="O206" s="2">
        <v>3.9</v>
      </c>
      <c r="P206" s="2">
        <v>5.3</v>
      </c>
      <c r="Q206" s="2">
        <v>3.9</v>
      </c>
      <c r="R206" s="2" t="s">
        <v>726</v>
      </c>
      <c r="S206" s="2" t="s">
        <v>726</v>
      </c>
      <c r="T206" s="2" t="s">
        <v>8</v>
      </c>
      <c r="U206" s="2" t="s">
        <v>726</v>
      </c>
      <c r="V206" s="2" t="s">
        <v>726</v>
      </c>
      <c r="W206" s="2" t="s">
        <v>726</v>
      </c>
      <c r="X206" s="2" t="s">
        <v>726</v>
      </c>
      <c r="Y206" s="2" t="s">
        <v>726</v>
      </c>
      <c r="Z206" s="2" t="s">
        <v>726</v>
      </c>
      <c r="AA206" s="2" t="s">
        <v>726</v>
      </c>
      <c r="AB206" s="2" t="s">
        <v>726</v>
      </c>
      <c r="AC206" s="2" t="s">
        <v>726</v>
      </c>
      <c r="AD206" s="2" t="s">
        <v>726</v>
      </c>
      <c r="AE206" s="2" t="s">
        <v>609</v>
      </c>
      <c r="AF206" s="2" t="s">
        <v>726</v>
      </c>
      <c r="AG206" s="2" t="s">
        <v>726</v>
      </c>
      <c r="AH206" s="2" t="s">
        <v>726</v>
      </c>
      <c r="AI206" s="2" t="s">
        <v>726</v>
      </c>
      <c r="AJ206" s="2" t="s">
        <v>726</v>
      </c>
      <c r="AK206" s="2" t="s">
        <v>726</v>
      </c>
      <c r="AL206" s="2" t="s">
        <v>726</v>
      </c>
      <c r="AM206" s="2" t="s">
        <v>726</v>
      </c>
      <c r="AN206" s="2" t="s">
        <v>609</v>
      </c>
      <c r="AO206" s="2" t="s">
        <v>726</v>
      </c>
      <c r="AP206" s="2" t="s">
        <v>726</v>
      </c>
      <c r="AQ206" s="2" t="s">
        <v>726</v>
      </c>
      <c r="AR206" s="2" t="s">
        <v>726</v>
      </c>
      <c r="AV206" s="15">
        <f t="shared" si="32"/>
        <v>29.155999999999999</v>
      </c>
      <c r="AW206" s="15">
        <f t="shared" si="33"/>
        <v>33.700000000000003</v>
      </c>
      <c r="AX206" s="16">
        <f t="shared" si="34"/>
        <v>1.1558512827548362</v>
      </c>
      <c r="BA206" s="2">
        <f t="shared" si="35"/>
        <v>0</v>
      </c>
      <c r="BB206" s="2">
        <f t="shared" si="36"/>
        <v>0</v>
      </c>
      <c r="BC206" s="2">
        <f t="shared" si="37"/>
        <v>0</v>
      </c>
      <c r="BD206" s="2">
        <f t="shared" si="38"/>
        <v>0</v>
      </c>
      <c r="BE206" s="2">
        <f t="shared" si="39"/>
        <v>0</v>
      </c>
      <c r="BF206" s="2">
        <f t="shared" si="40"/>
        <v>0</v>
      </c>
      <c r="BJ206" s="2" t="str">
        <f t="shared" si="31"/>
        <v/>
      </c>
      <c r="BK206" s="2">
        <f>VLOOKUP(B206,Kraftvärmeprod!$B$1:$BH$550,MATCH($BA$1,Kraftvärmeprod!$B$1:$CC$1,0),FALSE)</f>
        <v>0</v>
      </c>
    </row>
    <row r="207" spans="1:63" ht="15" customHeight="1" x14ac:dyDescent="0.25">
      <c r="A207" s="2" t="s">
        <v>336</v>
      </c>
      <c r="B207" s="2" t="s">
        <v>337</v>
      </c>
      <c r="C207" s="2">
        <v>2017</v>
      </c>
      <c r="D207" s="2">
        <v>21.3</v>
      </c>
      <c r="E207" s="2">
        <v>27.58</v>
      </c>
      <c r="F207" s="2" t="s">
        <v>726</v>
      </c>
      <c r="G207" s="2">
        <v>0.06</v>
      </c>
      <c r="H207" s="2" t="s">
        <v>726</v>
      </c>
      <c r="I207" s="2" t="s">
        <v>726</v>
      </c>
      <c r="J207" s="2" t="s">
        <v>726</v>
      </c>
      <c r="K207" s="2" t="s">
        <v>726</v>
      </c>
      <c r="L207" s="2" t="s">
        <v>726</v>
      </c>
      <c r="M207" s="2" t="s">
        <v>734</v>
      </c>
      <c r="N207" s="2" t="s">
        <v>726</v>
      </c>
      <c r="O207" s="2" t="s">
        <v>726</v>
      </c>
      <c r="P207" s="2">
        <v>25.81</v>
      </c>
      <c r="Q207" s="2" t="s">
        <v>726</v>
      </c>
      <c r="R207" s="2" t="s">
        <v>726</v>
      </c>
      <c r="S207" s="2" t="s">
        <v>726</v>
      </c>
      <c r="T207" s="2" t="s">
        <v>726</v>
      </c>
      <c r="U207" s="2">
        <v>1.71</v>
      </c>
      <c r="V207" s="2">
        <v>0</v>
      </c>
      <c r="W207" s="2" t="s">
        <v>726</v>
      </c>
      <c r="X207" s="2">
        <v>0</v>
      </c>
      <c r="Y207" s="2">
        <v>0</v>
      </c>
      <c r="Z207" s="2">
        <v>0</v>
      </c>
      <c r="AA207" s="2">
        <v>0</v>
      </c>
      <c r="AB207" s="2" t="s">
        <v>726</v>
      </c>
      <c r="AC207" s="2" t="s">
        <v>726</v>
      </c>
      <c r="AD207" s="2" t="s">
        <v>726</v>
      </c>
      <c r="AE207" s="2" t="s">
        <v>727</v>
      </c>
      <c r="AF207" s="2" t="s">
        <v>726</v>
      </c>
      <c r="AG207" s="2" t="s">
        <v>726</v>
      </c>
      <c r="AH207" s="2" t="s">
        <v>726</v>
      </c>
      <c r="AI207" s="2" t="s">
        <v>726</v>
      </c>
      <c r="AJ207" s="2" t="s">
        <v>726</v>
      </c>
      <c r="AK207" s="2" t="s">
        <v>726</v>
      </c>
      <c r="AL207" s="2" t="s">
        <v>726</v>
      </c>
      <c r="AM207" s="2" t="s">
        <v>726</v>
      </c>
      <c r="AN207" s="2" t="s">
        <v>734</v>
      </c>
      <c r="AO207" s="2" t="s">
        <v>726</v>
      </c>
      <c r="AP207" s="2" t="s">
        <v>726</v>
      </c>
      <c r="AQ207" s="2" t="s">
        <v>726</v>
      </c>
      <c r="AR207" s="2" t="s">
        <v>726</v>
      </c>
      <c r="AV207" s="15">
        <f t="shared" si="32"/>
        <v>27.58</v>
      </c>
      <c r="AW207" s="15">
        <f t="shared" si="33"/>
        <v>21.3</v>
      </c>
      <c r="AX207" s="16">
        <f t="shared" si="34"/>
        <v>0.77229876722262514</v>
      </c>
      <c r="BA207" s="2">
        <f t="shared" si="35"/>
        <v>0</v>
      </c>
      <c r="BB207" s="2">
        <f t="shared" si="36"/>
        <v>0</v>
      </c>
      <c r="BC207" s="2">
        <f t="shared" si="37"/>
        <v>0</v>
      </c>
      <c r="BD207" s="2">
        <f t="shared" si="38"/>
        <v>0</v>
      </c>
      <c r="BE207" s="2">
        <f t="shared" si="39"/>
        <v>0</v>
      </c>
      <c r="BF207" s="2">
        <f t="shared" si="40"/>
        <v>0</v>
      </c>
      <c r="BJ207" s="2" t="str">
        <f t="shared" si="31"/>
        <v/>
      </c>
      <c r="BK207" s="2">
        <f>VLOOKUP(B207,Kraftvärmeprod!$B$1:$BH$550,MATCH($BA$1,Kraftvärmeprod!$B$1:$CC$1,0),FALSE)</f>
        <v>0</v>
      </c>
    </row>
    <row r="208" spans="1:63" ht="15" customHeight="1" x14ac:dyDescent="0.25">
      <c r="A208" s="2" t="s">
        <v>338</v>
      </c>
      <c r="B208" s="2" t="s">
        <v>339</v>
      </c>
      <c r="C208" s="2">
        <v>2017</v>
      </c>
      <c r="D208" s="2" t="s">
        <v>609</v>
      </c>
      <c r="E208" s="2" t="s">
        <v>609</v>
      </c>
      <c r="F208" s="2" t="s">
        <v>609</v>
      </c>
      <c r="G208" s="2" t="s">
        <v>609</v>
      </c>
      <c r="H208" s="2" t="s">
        <v>609</v>
      </c>
      <c r="I208" s="2" t="s">
        <v>609</v>
      </c>
      <c r="J208" s="2" t="s">
        <v>609</v>
      </c>
      <c r="K208" s="2" t="s">
        <v>609</v>
      </c>
      <c r="L208" s="2" t="s">
        <v>609</v>
      </c>
      <c r="M208" s="2" t="s">
        <v>609</v>
      </c>
      <c r="N208" s="2" t="s">
        <v>609</v>
      </c>
      <c r="O208" s="2" t="s">
        <v>609</v>
      </c>
      <c r="P208" s="2" t="s">
        <v>609</v>
      </c>
      <c r="Q208" s="2" t="s">
        <v>609</v>
      </c>
      <c r="R208" s="2" t="s">
        <v>609</v>
      </c>
      <c r="S208" s="2" t="s">
        <v>609</v>
      </c>
      <c r="T208" s="2" t="s">
        <v>609</v>
      </c>
      <c r="U208" s="2" t="s">
        <v>609</v>
      </c>
      <c r="V208" s="2" t="s">
        <v>609</v>
      </c>
      <c r="W208" s="2" t="s">
        <v>609</v>
      </c>
      <c r="X208" s="2" t="s">
        <v>609</v>
      </c>
      <c r="Y208" s="2" t="s">
        <v>609</v>
      </c>
      <c r="Z208" s="2" t="s">
        <v>609</v>
      </c>
      <c r="AA208" s="2" t="s">
        <v>609</v>
      </c>
      <c r="AB208" s="2" t="s">
        <v>609</v>
      </c>
      <c r="AC208" s="2" t="s">
        <v>609</v>
      </c>
      <c r="AD208" s="2" t="s">
        <v>609</v>
      </c>
      <c r="AE208" s="2" t="s">
        <v>609</v>
      </c>
      <c r="AF208" s="2" t="s">
        <v>609</v>
      </c>
      <c r="AG208" s="2" t="s">
        <v>609</v>
      </c>
      <c r="AH208" s="2" t="s">
        <v>609</v>
      </c>
      <c r="AI208" s="2" t="s">
        <v>609</v>
      </c>
      <c r="AJ208" s="2" t="s">
        <v>609</v>
      </c>
      <c r="AK208" s="2" t="s">
        <v>609</v>
      </c>
      <c r="AL208" s="2" t="s">
        <v>609</v>
      </c>
      <c r="AM208" s="2" t="s">
        <v>609</v>
      </c>
      <c r="AN208" s="2" t="s">
        <v>609</v>
      </c>
      <c r="AO208" s="2" t="s">
        <v>609</v>
      </c>
      <c r="AP208" s="2" t="s">
        <v>609</v>
      </c>
      <c r="AQ208" s="2" t="s">
        <v>609</v>
      </c>
      <c r="AR208" s="2" t="s">
        <v>609</v>
      </c>
      <c r="AV208" s="15">
        <f t="shared" si="32"/>
        <v>0</v>
      </c>
      <c r="AW208" s="15">
        <f t="shared" si="33"/>
        <v>0</v>
      </c>
      <c r="AX208" s="16" t="str">
        <f t="shared" si="34"/>
        <v/>
      </c>
      <c r="BA208" s="2">
        <f t="shared" si="35"/>
        <v>0</v>
      </c>
      <c r="BB208" s="2">
        <f t="shared" si="36"/>
        <v>0</v>
      </c>
      <c r="BC208" s="2">
        <f t="shared" si="37"/>
        <v>0</v>
      </c>
      <c r="BD208" s="2">
        <f t="shared" si="38"/>
        <v>0</v>
      </c>
      <c r="BE208" s="2">
        <f t="shared" si="39"/>
        <v>0</v>
      </c>
      <c r="BF208" s="2">
        <f t="shared" si="40"/>
        <v>0</v>
      </c>
      <c r="BJ208" s="2" t="str">
        <f t="shared" si="31"/>
        <v/>
      </c>
      <c r="BK208" s="2">
        <f>VLOOKUP(B208,Kraftvärmeprod!$B$1:$BH$550,MATCH($BA$1,Kraftvärmeprod!$B$1:$CC$1,0),FALSE)</f>
        <v>0</v>
      </c>
    </row>
    <row r="209" spans="1:63" ht="15" customHeight="1" x14ac:dyDescent="0.25">
      <c r="A209" s="2" t="s">
        <v>340</v>
      </c>
      <c r="B209" s="2" t="s">
        <v>341</v>
      </c>
      <c r="C209" s="2">
        <v>2017</v>
      </c>
      <c r="D209" s="2">
        <v>43.5</v>
      </c>
      <c r="E209" s="2">
        <v>48.424999999999997</v>
      </c>
      <c r="F209" s="2" t="s">
        <v>726</v>
      </c>
      <c r="G209" s="2">
        <v>0.83</v>
      </c>
      <c r="H209" s="2" t="s">
        <v>726</v>
      </c>
      <c r="I209" s="2" t="s">
        <v>726</v>
      </c>
      <c r="J209" s="2" t="s">
        <v>726</v>
      </c>
      <c r="K209" s="2" t="s">
        <v>726</v>
      </c>
      <c r="L209" s="2" t="s">
        <v>726</v>
      </c>
      <c r="M209" s="2" t="s">
        <v>609</v>
      </c>
      <c r="N209" s="2">
        <v>23.57</v>
      </c>
      <c r="O209" s="2" t="s">
        <v>726</v>
      </c>
      <c r="P209" s="2" t="s">
        <v>726</v>
      </c>
      <c r="Q209" s="2" t="s">
        <v>726</v>
      </c>
      <c r="R209" s="2" t="s">
        <v>726</v>
      </c>
      <c r="S209" s="2" t="s">
        <v>726</v>
      </c>
      <c r="T209" s="2" t="s">
        <v>8</v>
      </c>
      <c r="U209" s="2">
        <v>8.5749999999999993</v>
      </c>
      <c r="V209" s="2" t="s">
        <v>726</v>
      </c>
      <c r="W209" s="2" t="s">
        <v>726</v>
      </c>
      <c r="X209" s="2">
        <v>11.57</v>
      </c>
      <c r="Y209" s="2">
        <v>0</v>
      </c>
      <c r="Z209" s="2" t="s">
        <v>726</v>
      </c>
      <c r="AA209" s="2" t="s">
        <v>726</v>
      </c>
      <c r="AB209" s="2" t="s">
        <v>726</v>
      </c>
      <c r="AC209" s="2" t="s">
        <v>726</v>
      </c>
      <c r="AD209" s="2" t="s">
        <v>726</v>
      </c>
      <c r="AE209" s="2" t="s">
        <v>727</v>
      </c>
      <c r="AF209" s="2" t="s">
        <v>726</v>
      </c>
      <c r="AG209" s="2" t="s">
        <v>726</v>
      </c>
      <c r="AH209" s="2">
        <v>3.88</v>
      </c>
      <c r="AI209" s="2" t="s">
        <v>726</v>
      </c>
      <c r="AJ209" s="2" t="s">
        <v>726</v>
      </c>
      <c r="AK209" s="2" t="s">
        <v>726</v>
      </c>
      <c r="AL209" s="2" t="s">
        <v>726</v>
      </c>
      <c r="AM209" s="2" t="s">
        <v>726</v>
      </c>
      <c r="AN209" s="2" t="s">
        <v>609</v>
      </c>
      <c r="AO209" s="2">
        <v>100</v>
      </c>
      <c r="AP209" s="2" t="s">
        <v>726</v>
      </c>
      <c r="AQ209" s="2" t="s">
        <v>726</v>
      </c>
      <c r="AR209" s="2" t="s">
        <v>726</v>
      </c>
      <c r="AV209" s="15">
        <f t="shared" si="32"/>
        <v>48.424999999999997</v>
      </c>
      <c r="AW209" s="15">
        <f t="shared" si="33"/>
        <v>43.5</v>
      </c>
      <c r="AX209" s="16">
        <f t="shared" si="34"/>
        <v>0.89829633453794533</v>
      </c>
      <c r="BA209" s="2">
        <f t="shared" si="35"/>
        <v>3.88</v>
      </c>
      <c r="BB209" s="2">
        <f t="shared" si="36"/>
        <v>3.88</v>
      </c>
      <c r="BC209" s="2">
        <f t="shared" si="37"/>
        <v>0</v>
      </c>
      <c r="BD209" s="2">
        <f t="shared" si="38"/>
        <v>0</v>
      </c>
      <c r="BE209" s="2">
        <f t="shared" si="39"/>
        <v>0</v>
      </c>
      <c r="BF209" s="2">
        <f t="shared" si="40"/>
        <v>0</v>
      </c>
      <c r="BJ209" s="2" t="str">
        <f t="shared" si="31"/>
        <v/>
      </c>
      <c r="BK209" s="2">
        <f>VLOOKUP(B209,Kraftvärmeprod!$B$1:$BH$550,MATCH($BA$1,Kraftvärmeprod!$B$1:$CC$1,0),FALSE)</f>
        <v>0</v>
      </c>
    </row>
    <row r="210" spans="1:63" ht="15" customHeight="1" x14ac:dyDescent="0.25">
      <c r="A210" s="2" t="s">
        <v>340</v>
      </c>
      <c r="B210" s="2" t="s">
        <v>342</v>
      </c>
      <c r="C210" s="2">
        <v>2017</v>
      </c>
      <c r="D210" s="2" t="s">
        <v>726</v>
      </c>
      <c r="E210" s="2" t="s">
        <v>726</v>
      </c>
      <c r="F210" s="2" t="s">
        <v>726</v>
      </c>
      <c r="G210" s="2" t="s">
        <v>726</v>
      </c>
      <c r="H210" s="2" t="s">
        <v>726</v>
      </c>
      <c r="I210" s="2" t="s">
        <v>726</v>
      </c>
      <c r="J210" s="2" t="s">
        <v>726</v>
      </c>
      <c r="K210" s="2" t="s">
        <v>726</v>
      </c>
      <c r="L210" s="2" t="s">
        <v>726</v>
      </c>
      <c r="M210" s="2" t="s">
        <v>609</v>
      </c>
      <c r="N210" s="2" t="s">
        <v>726</v>
      </c>
      <c r="O210" s="2" t="s">
        <v>726</v>
      </c>
      <c r="P210" s="2" t="s">
        <v>726</v>
      </c>
      <c r="Q210" s="2" t="s">
        <v>726</v>
      </c>
      <c r="R210" s="2" t="s">
        <v>726</v>
      </c>
      <c r="S210" s="2" t="s">
        <v>726</v>
      </c>
      <c r="T210" s="2" t="s">
        <v>726</v>
      </c>
      <c r="U210" s="2" t="s">
        <v>726</v>
      </c>
      <c r="V210" s="2" t="s">
        <v>726</v>
      </c>
      <c r="W210" s="2" t="s">
        <v>726</v>
      </c>
      <c r="X210" s="2" t="s">
        <v>726</v>
      </c>
      <c r="Y210" s="2" t="s">
        <v>726</v>
      </c>
      <c r="Z210" s="2" t="s">
        <v>726</v>
      </c>
      <c r="AA210" s="2" t="s">
        <v>726</v>
      </c>
      <c r="AB210" s="2" t="s">
        <v>726</v>
      </c>
      <c r="AC210" s="2" t="s">
        <v>726</v>
      </c>
      <c r="AD210" s="2" t="s">
        <v>726</v>
      </c>
      <c r="AE210" s="2" t="s">
        <v>727</v>
      </c>
      <c r="AF210" s="2" t="s">
        <v>726</v>
      </c>
      <c r="AG210" s="2" t="s">
        <v>726</v>
      </c>
      <c r="AH210" s="2" t="s">
        <v>726</v>
      </c>
      <c r="AI210" s="2" t="s">
        <v>726</v>
      </c>
      <c r="AJ210" s="2" t="s">
        <v>726</v>
      </c>
      <c r="AK210" s="2" t="s">
        <v>726</v>
      </c>
      <c r="AL210" s="2" t="s">
        <v>726</v>
      </c>
      <c r="AM210" s="2" t="s">
        <v>726</v>
      </c>
      <c r="AN210" s="2" t="s">
        <v>726</v>
      </c>
      <c r="AO210" s="2" t="s">
        <v>726</v>
      </c>
      <c r="AP210" s="2" t="s">
        <v>726</v>
      </c>
      <c r="AQ210" s="2" t="s">
        <v>726</v>
      </c>
      <c r="AR210" s="2" t="s">
        <v>726</v>
      </c>
      <c r="AV210" s="15">
        <f t="shared" si="32"/>
        <v>0</v>
      </c>
      <c r="AW210" s="15">
        <f t="shared" si="33"/>
        <v>0</v>
      </c>
      <c r="AX210" s="16" t="str">
        <f t="shared" si="34"/>
        <v/>
      </c>
      <c r="BA210" s="2">
        <f t="shared" si="35"/>
        <v>0</v>
      </c>
      <c r="BB210" s="2">
        <f t="shared" si="36"/>
        <v>0</v>
      </c>
      <c r="BC210" s="2">
        <f t="shared" si="37"/>
        <v>0</v>
      </c>
      <c r="BD210" s="2">
        <f t="shared" si="38"/>
        <v>0</v>
      </c>
      <c r="BE210" s="2">
        <f t="shared" si="39"/>
        <v>0</v>
      </c>
      <c r="BF210" s="2">
        <f t="shared" si="40"/>
        <v>0</v>
      </c>
      <c r="BJ210" s="2" t="str">
        <f t="shared" si="31"/>
        <v/>
      </c>
      <c r="BK210" s="2">
        <f>VLOOKUP(B210,Kraftvärmeprod!$B$1:$BH$550,MATCH($BA$1,Kraftvärmeprod!$B$1:$CC$1,0),FALSE)</f>
        <v>0</v>
      </c>
    </row>
    <row r="211" spans="1:63" ht="15" customHeight="1" x14ac:dyDescent="0.25">
      <c r="A211" s="2" t="s">
        <v>340</v>
      </c>
      <c r="B211" s="2" t="s">
        <v>343</v>
      </c>
      <c r="C211" s="2">
        <v>2017</v>
      </c>
      <c r="D211" s="2">
        <v>738.72</v>
      </c>
      <c r="E211" s="2">
        <v>778.4</v>
      </c>
      <c r="F211" s="2">
        <v>11.39</v>
      </c>
      <c r="G211" s="2">
        <v>7.26</v>
      </c>
      <c r="H211" s="2" t="s">
        <v>726</v>
      </c>
      <c r="I211" s="2">
        <v>7.29</v>
      </c>
      <c r="J211" s="2" t="s">
        <v>726</v>
      </c>
      <c r="K211" s="2" t="s">
        <v>726</v>
      </c>
      <c r="L211" s="2" t="s">
        <v>726</v>
      </c>
      <c r="M211" s="2" t="s">
        <v>609</v>
      </c>
      <c r="N211" s="2">
        <v>57.06</v>
      </c>
      <c r="O211" s="2">
        <v>68.64</v>
      </c>
      <c r="P211" s="2">
        <v>17.170000000000002</v>
      </c>
      <c r="Q211" s="2">
        <v>63.11</v>
      </c>
      <c r="R211" s="2">
        <v>17.170000000000002</v>
      </c>
      <c r="S211" s="2" t="s">
        <v>726</v>
      </c>
      <c r="T211" s="2" t="s">
        <v>25</v>
      </c>
      <c r="U211" s="2" t="s">
        <v>726</v>
      </c>
      <c r="V211" s="2" t="s">
        <v>726</v>
      </c>
      <c r="W211" s="2" t="s">
        <v>726</v>
      </c>
      <c r="X211" s="2">
        <v>70.709999999999994</v>
      </c>
      <c r="Y211" s="2">
        <v>30.68</v>
      </c>
      <c r="Z211" s="2" t="s">
        <v>726</v>
      </c>
      <c r="AA211" s="2" t="s">
        <v>726</v>
      </c>
      <c r="AB211" s="2">
        <v>48.23</v>
      </c>
      <c r="AC211" s="2">
        <v>157.19999999999999</v>
      </c>
      <c r="AD211" s="2">
        <v>7.3</v>
      </c>
      <c r="AE211" s="2" t="s">
        <v>744</v>
      </c>
      <c r="AF211" s="2">
        <v>42.4</v>
      </c>
      <c r="AG211" s="2" t="s">
        <v>726</v>
      </c>
      <c r="AH211" s="2">
        <v>212.4</v>
      </c>
      <c r="AI211" s="2">
        <v>8.42</v>
      </c>
      <c r="AJ211" s="2" t="s">
        <v>732</v>
      </c>
      <c r="AK211" s="2">
        <v>2.0499999999999998</v>
      </c>
      <c r="AL211" s="2">
        <v>1.67</v>
      </c>
      <c r="AM211" s="2">
        <v>1.67</v>
      </c>
      <c r="AN211" s="2" t="s">
        <v>609</v>
      </c>
      <c r="AO211" s="2">
        <v>35.299999999999997</v>
      </c>
      <c r="AP211" s="2">
        <v>59.4</v>
      </c>
      <c r="AQ211" s="2">
        <v>0.6</v>
      </c>
      <c r="AR211" s="2">
        <v>4.8</v>
      </c>
      <c r="AV211" s="15">
        <f t="shared" si="32"/>
        <v>778.4</v>
      </c>
      <c r="AW211" s="15">
        <f t="shared" si="33"/>
        <v>738.72</v>
      </c>
      <c r="AX211" s="16">
        <f t="shared" si="34"/>
        <v>0.94902363823227143</v>
      </c>
      <c r="BA211" s="2">
        <f t="shared" si="35"/>
        <v>212.4</v>
      </c>
      <c r="BB211" s="2">
        <f t="shared" si="36"/>
        <v>74.977199999999996</v>
      </c>
      <c r="BC211" s="2">
        <f t="shared" si="37"/>
        <v>126.1656</v>
      </c>
      <c r="BD211" s="2">
        <f t="shared" si="38"/>
        <v>1.2744</v>
      </c>
      <c r="BE211" s="2">
        <f t="shared" si="39"/>
        <v>10.1952</v>
      </c>
      <c r="BF211" s="2">
        <f t="shared" si="40"/>
        <v>0</v>
      </c>
      <c r="BJ211" s="2" t="str">
        <f t="shared" si="31"/>
        <v/>
      </c>
      <c r="BK211" s="2">
        <f>VLOOKUP(B211,Kraftvärmeprod!$B$1:$BH$550,MATCH($BA$1,Kraftvärmeprod!$B$1:$CC$1,0),FALSE)</f>
        <v>0</v>
      </c>
    </row>
    <row r="212" spans="1:63" ht="15" customHeight="1" x14ac:dyDescent="0.25">
      <c r="A212" s="2" t="s">
        <v>340</v>
      </c>
      <c r="B212" s="2" t="s">
        <v>344</v>
      </c>
      <c r="C212" s="2">
        <v>2017</v>
      </c>
      <c r="D212" s="2">
        <v>4.0046999999999997</v>
      </c>
      <c r="E212" s="2">
        <v>6.6050800000000001</v>
      </c>
      <c r="F212" s="2">
        <v>0.22067000000000001</v>
      </c>
      <c r="G212" s="2">
        <v>2.1430000000000001E-2</v>
      </c>
      <c r="H212" s="2" t="s">
        <v>726</v>
      </c>
      <c r="I212" s="2">
        <v>5.8880000000000002E-2</v>
      </c>
      <c r="J212" s="2" t="s">
        <v>726</v>
      </c>
      <c r="K212" s="2" t="s">
        <v>726</v>
      </c>
      <c r="L212" s="2" t="s">
        <v>726</v>
      </c>
      <c r="M212" s="2" t="s">
        <v>609</v>
      </c>
      <c r="N212" s="2">
        <v>0.30127999999999999</v>
      </c>
      <c r="O212" s="2">
        <v>0.36247000000000001</v>
      </c>
      <c r="P212" s="2">
        <v>9.0620000000000006E-2</v>
      </c>
      <c r="Q212" s="2">
        <v>0.33305000000000001</v>
      </c>
      <c r="R212" s="2">
        <v>9.0620000000000006E-2</v>
      </c>
      <c r="S212" s="2" t="s">
        <v>726</v>
      </c>
      <c r="T212" s="2" t="s">
        <v>25</v>
      </c>
      <c r="U212" s="2" t="s">
        <v>726</v>
      </c>
      <c r="V212" s="2" t="s">
        <v>726</v>
      </c>
      <c r="W212" s="2" t="s">
        <v>726</v>
      </c>
      <c r="X212" s="2">
        <v>0.36775999999999998</v>
      </c>
      <c r="Y212" s="2">
        <v>0.11348999999999999</v>
      </c>
      <c r="Z212" s="2" t="s">
        <v>726</v>
      </c>
      <c r="AA212" s="2" t="s">
        <v>726</v>
      </c>
      <c r="AB212" s="2">
        <v>0.13677</v>
      </c>
      <c r="AC212" s="2">
        <v>1.5428900000000001</v>
      </c>
      <c r="AD212" s="2" t="s">
        <v>726</v>
      </c>
      <c r="AE212" s="2" t="s">
        <v>744</v>
      </c>
      <c r="AF212" s="2">
        <v>42.4</v>
      </c>
      <c r="AG212" s="2" t="s">
        <v>726</v>
      </c>
      <c r="AH212" s="2">
        <v>2.8740299999999999</v>
      </c>
      <c r="AI212" s="2">
        <v>8.5940000000000003E-2</v>
      </c>
      <c r="AJ212" s="2" t="s">
        <v>732</v>
      </c>
      <c r="AK212" s="2">
        <v>2.7650000000000001E-2</v>
      </c>
      <c r="AL212" s="2">
        <v>5.1799999999999997E-3</v>
      </c>
      <c r="AM212" s="2">
        <v>5.1799999999999997E-3</v>
      </c>
      <c r="AN212" s="2" t="s">
        <v>609</v>
      </c>
      <c r="AO212" s="2">
        <v>35.299999999999997</v>
      </c>
      <c r="AP212" s="2">
        <v>59.4</v>
      </c>
      <c r="AQ212" s="2">
        <v>0.6</v>
      </c>
      <c r="AR212" s="2">
        <v>4.8</v>
      </c>
      <c r="AV212" s="15">
        <f t="shared" si="32"/>
        <v>6.6050800000000001</v>
      </c>
      <c r="AW212" s="15">
        <f t="shared" si="33"/>
        <v>4.0046999999999997</v>
      </c>
      <c r="AX212" s="16">
        <f t="shared" si="34"/>
        <v>0.60630605533922366</v>
      </c>
      <c r="BA212" s="2">
        <f t="shared" si="35"/>
        <v>2.8740299999999999</v>
      </c>
      <c r="BB212" s="2">
        <f t="shared" si="36"/>
        <v>1.01453259</v>
      </c>
      <c r="BC212" s="2">
        <f t="shared" si="37"/>
        <v>1.7071738199999997</v>
      </c>
      <c r="BD212" s="2">
        <f t="shared" si="38"/>
        <v>1.7244179999999998E-2</v>
      </c>
      <c r="BE212" s="2">
        <f t="shared" si="39"/>
        <v>0.13795343999999998</v>
      </c>
      <c r="BF212" s="2">
        <f t="shared" si="40"/>
        <v>0</v>
      </c>
      <c r="BJ212" s="2" t="str">
        <f t="shared" si="31"/>
        <v/>
      </c>
      <c r="BK212" s="2">
        <f>VLOOKUP(B212,Kraftvärmeprod!$B$1:$BH$550,MATCH($BA$1,Kraftvärmeprod!$B$1:$CC$1,0),FALSE)</f>
        <v>0</v>
      </c>
    </row>
    <row r="213" spans="1:63" ht="15" customHeight="1" x14ac:dyDescent="0.25">
      <c r="A213" s="2" t="s">
        <v>345</v>
      </c>
      <c r="B213" s="2" t="s">
        <v>346</v>
      </c>
      <c r="C213" s="2">
        <v>2017</v>
      </c>
      <c r="D213" s="2">
        <v>35.381300000000003</v>
      </c>
      <c r="E213" s="2">
        <v>41.491100000000003</v>
      </c>
      <c r="F213" s="2" t="s">
        <v>726</v>
      </c>
      <c r="G213" s="2">
        <v>1.4039999999999999</v>
      </c>
      <c r="H213" s="2" t="s">
        <v>726</v>
      </c>
      <c r="I213" s="2" t="s">
        <v>726</v>
      </c>
      <c r="J213" s="2" t="s">
        <v>726</v>
      </c>
      <c r="K213" s="2" t="s">
        <v>726</v>
      </c>
      <c r="L213" s="2" t="s">
        <v>726</v>
      </c>
      <c r="M213" s="2" t="s">
        <v>609</v>
      </c>
      <c r="N213" s="2">
        <v>18.110399999999998</v>
      </c>
      <c r="O213" s="2">
        <v>15.0761</v>
      </c>
      <c r="P213" s="2">
        <v>2.0546000000000002</v>
      </c>
      <c r="Q213" s="2" t="s">
        <v>726</v>
      </c>
      <c r="R213" s="2" t="s">
        <v>726</v>
      </c>
      <c r="S213" s="2" t="s">
        <v>726</v>
      </c>
      <c r="T213" s="2" t="s">
        <v>726</v>
      </c>
      <c r="U213" s="2" t="s">
        <v>726</v>
      </c>
      <c r="V213" s="2" t="s">
        <v>726</v>
      </c>
      <c r="W213" s="2" t="s">
        <v>726</v>
      </c>
      <c r="X213" s="2" t="s">
        <v>726</v>
      </c>
      <c r="Y213" s="2" t="s">
        <v>726</v>
      </c>
      <c r="Z213" s="2" t="s">
        <v>726</v>
      </c>
      <c r="AA213" s="2" t="s">
        <v>726</v>
      </c>
      <c r="AB213" s="2" t="s">
        <v>726</v>
      </c>
      <c r="AC213" s="2" t="s">
        <v>726</v>
      </c>
      <c r="AD213" s="2" t="s">
        <v>726</v>
      </c>
      <c r="AE213" s="2" t="s">
        <v>609</v>
      </c>
      <c r="AF213" s="2" t="s">
        <v>726</v>
      </c>
      <c r="AG213" s="2" t="s">
        <v>726</v>
      </c>
      <c r="AH213" s="2">
        <v>4.8460000000000001</v>
      </c>
      <c r="AI213" s="2" t="s">
        <v>726</v>
      </c>
      <c r="AJ213" s="2" t="s">
        <v>726</v>
      </c>
      <c r="AK213" s="2" t="s">
        <v>726</v>
      </c>
      <c r="AL213" s="2" t="s">
        <v>726</v>
      </c>
      <c r="AM213" s="2" t="s">
        <v>726</v>
      </c>
      <c r="AN213" s="2" t="s">
        <v>609</v>
      </c>
      <c r="AO213" s="2">
        <v>100</v>
      </c>
      <c r="AP213" s="2">
        <v>0</v>
      </c>
      <c r="AQ213" s="2">
        <v>0</v>
      </c>
      <c r="AR213" s="2">
        <v>0</v>
      </c>
      <c r="AV213" s="15">
        <f t="shared" si="32"/>
        <v>41.491100000000003</v>
      </c>
      <c r="AW213" s="15">
        <f t="shared" si="33"/>
        <v>35.381300000000003</v>
      </c>
      <c r="AX213" s="16">
        <f t="shared" si="34"/>
        <v>0.85274432348142137</v>
      </c>
      <c r="BA213" s="2">
        <f t="shared" si="35"/>
        <v>4.8460000000000001</v>
      </c>
      <c r="BB213" s="2">
        <f t="shared" si="36"/>
        <v>4.8460000000000001</v>
      </c>
      <c r="BC213" s="2">
        <f t="shared" si="37"/>
        <v>0</v>
      </c>
      <c r="BD213" s="2">
        <f t="shared" si="38"/>
        <v>0</v>
      </c>
      <c r="BE213" s="2">
        <f t="shared" si="39"/>
        <v>0</v>
      </c>
      <c r="BF213" s="2">
        <f t="shared" si="40"/>
        <v>0</v>
      </c>
      <c r="BJ213" s="2" t="str">
        <f t="shared" si="31"/>
        <v/>
      </c>
      <c r="BK213" s="2">
        <f>VLOOKUP(B213,Kraftvärmeprod!$B$1:$BH$550,MATCH($BA$1,Kraftvärmeprod!$B$1:$CC$1,0),FALSE)</f>
        <v>106.771</v>
      </c>
    </row>
    <row r="214" spans="1:63" ht="15" customHeight="1" x14ac:dyDescent="0.25">
      <c r="A214" s="2" t="s">
        <v>345</v>
      </c>
      <c r="B214" s="2" t="s">
        <v>347</v>
      </c>
      <c r="C214" s="2">
        <v>2017</v>
      </c>
      <c r="D214" s="2" t="s">
        <v>726</v>
      </c>
      <c r="E214" s="2" t="s">
        <v>726</v>
      </c>
      <c r="F214" s="2" t="s">
        <v>726</v>
      </c>
      <c r="G214" s="2" t="s">
        <v>726</v>
      </c>
      <c r="H214" s="2" t="s">
        <v>726</v>
      </c>
      <c r="I214" s="2" t="s">
        <v>726</v>
      </c>
      <c r="J214" s="2" t="s">
        <v>726</v>
      </c>
      <c r="K214" s="2" t="s">
        <v>726</v>
      </c>
      <c r="L214" s="2" t="s">
        <v>726</v>
      </c>
      <c r="M214" s="2" t="s">
        <v>609</v>
      </c>
      <c r="N214" s="2" t="s">
        <v>726</v>
      </c>
      <c r="O214" s="2" t="s">
        <v>726</v>
      </c>
      <c r="P214" s="2" t="s">
        <v>726</v>
      </c>
      <c r="Q214" s="2" t="s">
        <v>726</v>
      </c>
      <c r="R214" s="2" t="s">
        <v>726</v>
      </c>
      <c r="S214" s="2" t="s">
        <v>726</v>
      </c>
      <c r="T214" s="2" t="s">
        <v>726</v>
      </c>
      <c r="U214" s="2" t="s">
        <v>726</v>
      </c>
      <c r="V214" s="2" t="s">
        <v>726</v>
      </c>
      <c r="W214" s="2" t="s">
        <v>726</v>
      </c>
      <c r="X214" s="2" t="s">
        <v>726</v>
      </c>
      <c r="Y214" s="2" t="s">
        <v>726</v>
      </c>
      <c r="Z214" s="2" t="s">
        <v>726</v>
      </c>
      <c r="AA214" s="2" t="s">
        <v>726</v>
      </c>
      <c r="AB214" s="2" t="s">
        <v>726</v>
      </c>
      <c r="AC214" s="2" t="s">
        <v>726</v>
      </c>
      <c r="AD214" s="2" t="s">
        <v>726</v>
      </c>
      <c r="AE214" s="2" t="s">
        <v>609</v>
      </c>
      <c r="AF214" s="2" t="s">
        <v>726</v>
      </c>
      <c r="AG214" s="2" t="s">
        <v>726</v>
      </c>
      <c r="AH214" s="2" t="s">
        <v>726</v>
      </c>
      <c r="AI214" s="2" t="s">
        <v>726</v>
      </c>
      <c r="AJ214" s="2" t="s">
        <v>726</v>
      </c>
      <c r="AK214" s="2" t="s">
        <v>726</v>
      </c>
      <c r="AL214" s="2" t="s">
        <v>726</v>
      </c>
      <c r="AM214" s="2" t="s">
        <v>726</v>
      </c>
      <c r="AN214" s="2" t="s">
        <v>609</v>
      </c>
      <c r="AO214" s="2">
        <v>100</v>
      </c>
      <c r="AP214" s="2">
        <v>0</v>
      </c>
      <c r="AQ214" s="2">
        <v>0</v>
      </c>
      <c r="AR214" s="2">
        <v>0</v>
      </c>
      <c r="AV214" s="15">
        <f t="shared" si="32"/>
        <v>0</v>
      </c>
      <c r="AW214" s="15">
        <f t="shared" si="33"/>
        <v>0</v>
      </c>
      <c r="AX214" s="16" t="str">
        <f t="shared" si="34"/>
        <v/>
      </c>
      <c r="BA214" s="2">
        <f t="shared" si="35"/>
        <v>0</v>
      </c>
      <c r="BB214" s="2">
        <f t="shared" si="36"/>
        <v>0</v>
      </c>
      <c r="BC214" s="2">
        <f t="shared" si="37"/>
        <v>0</v>
      </c>
      <c r="BD214" s="2">
        <f t="shared" si="38"/>
        <v>0</v>
      </c>
      <c r="BE214" s="2">
        <f t="shared" si="39"/>
        <v>0</v>
      </c>
      <c r="BF214" s="2">
        <f t="shared" si="40"/>
        <v>0</v>
      </c>
      <c r="BJ214" s="2" t="str">
        <f t="shared" si="31"/>
        <v>ja</v>
      </c>
      <c r="BK214" s="2">
        <f>VLOOKUP(B214,Kraftvärmeprod!$B$1:$BH$550,MATCH($BA$1,Kraftvärmeprod!$B$1:$CC$1,0),FALSE)</f>
        <v>10.705</v>
      </c>
    </row>
    <row r="215" spans="1:63" ht="15" customHeight="1" x14ac:dyDescent="0.25">
      <c r="A215" s="2" t="s">
        <v>345</v>
      </c>
      <c r="B215" s="2" t="s">
        <v>348</v>
      </c>
      <c r="C215" s="2">
        <v>2017</v>
      </c>
      <c r="D215" s="2" t="s">
        <v>726</v>
      </c>
      <c r="E215" s="2" t="s">
        <v>726</v>
      </c>
      <c r="F215" s="2" t="s">
        <v>726</v>
      </c>
      <c r="G215" s="2" t="s">
        <v>726</v>
      </c>
      <c r="H215" s="2" t="s">
        <v>726</v>
      </c>
      <c r="I215" s="2" t="s">
        <v>726</v>
      </c>
      <c r="J215" s="2" t="s">
        <v>726</v>
      </c>
      <c r="K215" s="2" t="s">
        <v>726</v>
      </c>
      <c r="L215" s="2" t="s">
        <v>726</v>
      </c>
      <c r="M215" s="2" t="s">
        <v>609</v>
      </c>
      <c r="N215" s="2" t="s">
        <v>726</v>
      </c>
      <c r="O215" s="2" t="s">
        <v>726</v>
      </c>
      <c r="P215" s="2" t="s">
        <v>726</v>
      </c>
      <c r="Q215" s="2" t="s">
        <v>726</v>
      </c>
      <c r="R215" s="2" t="s">
        <v>726</v>
      </c>
      <c r="S215" s="2" t="s">
        <v>726</v>
      </c>
      <c r="T215" s="2" t="s">
        <v>726</v>
      </c>
      <c r="U215" s="2" t="s">
        <v>726</v>
      </c>
      <c r="V215" s="2" t="s">
        <v>726</v>
      </c>
      <c r="W215" s="2" t="s">
        <v>726</v>
      </c>
      <c r="X215" s="2" t="s">
        <v>726</v>
      </c>
      <c r="Y215" s="2" t="s">
        <v>726</v>
      </c>
      <c r="Z215" s="2" t="s">
        <v>726</v>
      </c>
      <c r="AA215" s="2" t="s">
        <v>726</v>
      </c>
      <c r="AB215" s="2" t="s">
        <v>726</v>
      </c>
      <c r="AC215" s="2" t="s">
        <v>726</v>
      </c>
      <c r="AD215" s="2" t="s">
        <v>726</v>
      </c>
      <c r="AE215" s="2" t="s">
        <v>609</v>
      </c>
      <c r="AF215" s="2" t="s">
        <v>726</v>
      </c>
      <c r="AG215" s="2" t="s">
        <v>726</v>
      </c>
      <c r="AH215" s="2" t="s">
        <v>726</v>
      </c>
      <c r="AI215" s="2" t="s">
        <v>726</v>
      </c>
      <c r="AJ215" s="2" t="s">
        <v>726</v>
      </c>
      <c r="AK215" s="2" t="s">
        <v>726</v>
      </c>
      <c r="AL215" s="2" t="s">
        <v>726</v>
      </c>
      <c r="AM215" s="2" t="s">
        <v>726</v>
      </c>
      <c r="AN215" s="2" t="s">
        <v>609</v>
      </c>
      <c r="AO215" s="2">
        <v>100</v>
      </c>
      <c r="AP215" s="2">
        <v>0</v>
      </c>
      <c r="AQ215" s="2">
        <v>0</v>
      </c>
      <c r="AR215" s="2">
        <v>0</v>
      </c>
      <c r="AV215" s="15">
        <f t="shared" si="32"/>
        <v>0</v>
      </c>
      <c r="AW215" s="15">
        <f t="shared" si="33"/>
        <v>0</v>
      </c>
      <c r="AX215" s="16" t="str">
        <f t="shared" si="34"/>
        <v/>
      </c>
      <c r="BA215" s="2">
        <f t="shared" si="35"/>
        <v>0</v>
      </c>
      <c r="BB215" s="2">
        <f t="shared" si="36"/>
        <v>0</v>
      </c>
      <c r="BC215" s="2">
        <f t="shared" si="37"/>
        <v>0</v>
      </c>
      <c r="BD215" s="2">
        <f t="shared" si="38"/>
        <v>0</v>
      </c>
      <c r="BE215" s="2">
        <f t="shared" si="39"/>
        <v>0</v>
      </c>
      <c r="BF215" s="2">
        <f t="shared" si="40"/>
        <v>0</v>
      </c>
      <c r="BJ215" s="2" t="str">
        <f t="shared" si="31"/>
        <v>ja</v>
      </c>
      <c r="BK215" s="2">
        <f>VLOOKUP(B215,Kraftvärmeprod!$B$1:$BH$550,MATCH($BA$1,Kraftvärmeprod!$B$1:$CC$1,0),FALSE)</f>
        <v>6.1840000000000002</v>
      </c>
    </row>
    <row r="216" spans="1:63" ht="15" customHeight="1" x14ac:dyDescent="0.25">
      <c r="A216" s="2" t="s">
        <v>349</v>
      </c>
      <c r="B216" s="2" t="s">
        <v>350</v>
      </c>
      <c r="C216" s="2">
        <v>2017</v>
      </c>
      <c r="D216" s="2" t="s">
        <v>609</v>
      </c>
      <c r="E216" s="2" t="s">
        <v>609</v>
      </c>
      <c r="F216" s="2" t="s">
        <v>609</v>
      </c>
      <c r="G216" s="2" t="s">
        <v>609</v>
      </c>
      <c r="H216" s="2" t="s">
        <v>609</v>
      </c>
      <c r="I216" s="2" t="s">
        <v>609</v>
      </c>
      <c r="J216" s="2" t="s">
        <v>609</v>
      </c>
      <c r="K216" s="2" t="s">
        <v>609</v>
      </c>
      <c r="L216" s="2" t="s">
        <v>609</v>
      </c>
      <c r="M216" s="2" t="s">
        <v>609</v>
      </c>
      <c r="N216" s="2" t="s">
        <v>609</v>
      </c>
      <c r="O216" s="2" t="s">
        <v>609</v>
      </c>
      <c r="P216" s="2" t="s">
        <v>609</v>
      </c>
      <c r="Q216" s="2" t="s">
        <v>609</v>
      </c>
      <c r="R216" s="2" t="s">
        <v>609</v>
      </c>
      <c r="S216" s="2" t="s">
        <v>609</v>
      </c>
      <c r="T216" s="2" t="s">
        <v>609</v>
      </c>
      <c r="U216" s="2" t="s">
        <v>609</v>
      </c>
      <c r="V216" s="2" t="s">
        <v>609</v>
      </c>
      <c r="W216" s="2" t="s">
        <v>609</v>
      </c>
      <c r="X216" s="2" t="s">
        <v>609</v>
      </c>
      <c r="Y216" s="2" t="s">
        <v>609</v>
      </c>
      <c r="Z216" s="2" t="s">
        <v>609</v>
      </c>
      <c r="AA216" s="2" t="s">
        <v>609</v>
      </c>
      <c r="AB216" s="2" t="s">
        <v>609</v>
      </c>
      <c r="AC216" s="2" t="s">
        <v>609</v>
      </c>
      <c r="AD216" s="2" t="s">
        <v>609</v>
      </c>
      <c r="AE216" s="2" t="s">
        <v>609</v>
      </c>
      <c r="AF216" s="2" t="s">
        <v>609</v>
      </c>
      <c r="AG216" s="2" t="s">
        <v>609</v>
      </c>
      <c r="AH216" s="2" t="s">
        <v>609</v>
      </c>
      <c r="AI216" s="2" t="s">
        <v>609</v>
      </c>
      <c r="AJ216" s="2" t="s">
        <v>609</v>
      </c>
      <c r="AK216" s="2" t="s">
        <v>609</v>
      </c>
      <c r="AL216" s="2" t="s">
        <v>609</v>
      </c>
      <c r="AM216" s="2" t="s">
        <v>609</v>
      </c>
      <c r="AN216" s="2" t="s">
        <v>609</v>
      </c>
      <c r="AO216" s="2" t="s">
        <v>609</v>
      </c>
      <c r="AP216" s="2" t="s">
        <v>609</v>
      </c>
      <c r="AQ216" s="2" t="s">
        <v>609</v>
      </c>
      <c r="AR216" s="2" t="s">
        <v>609</v>
      </c>
      <c r="AV216" s="15">
        <f t="shared" si="32"/>
        <v>0</v>
      </c>
      <c r="AW216" s="15">
        <f t="shared" si="33"/>
        <v>0</v>
      </c>
      <c r="AX216" s="16" t="str">
        <f t="shared" si="34"/>
        <v/>
      </c>
      <c r="BA216" s="2">
        <f t="shared" si="35"/>
        <v>0</v>
      </c>
      <c r="BB216" s="2">
        <f t="shared" si="36"/>
        <v>0</v>
      </c>
      <c r="BC216" s="2">
        <f t="shared" si="37"/>
        <v>0</v>
      </c>
      <c r="BD216" s="2">
        <f t="shared" si="38"/>
        <v>0</v>
      </c>
      <c r="BE216" s="2">
        <f t="shared" si="39"/>
        <v>0</v>
      </c>
      <c r="BF216" s="2">
        <f t="shared" si="40"/>
        <v>0</v>
      </c>
      <c r="BJ216" s="2" t="str">
        <f t="shared" si="31"/>
        <v/>
      </c>
      <c r="BK216" s="2">
        <f>VLOOKUP(B216,Kraftvärmeprod!$B$1:$BH$550,MATCH($BA$1,Kraftvärmeprod!$B$1:$CC$1,0),FALSE)</f>
        <v>0</v>
      </c>
    </row>
    <row r="217" spans="1:63" ht="15" customHeight="1" x14ac:dyDescent="0.25">
      <c r="A217" s="2" t="s">
        <v>360</v>
      </c>
      <c r="B217" s="2" t="s">
        <v>361</v>
      </c>
      <c r="C217" s="2">
        <v>2017</v>
      </c>
      <c r="D217" s="2" t="s">
        <v>609</v>
      </c>
      <c r="E217" s="2" t="s">
        <v>609</v>
      </c>
      <c r="F217" s="2" t="s">
        <v>609</v>
      </c>
      <c r="G217" s="2" t="s">
        <v>609</v>
      </c>
      <c r="H217" s="2" t="s">
        <v>609</v>
      </c>
      <c r="I217" s="2" t="s">
        <v>609</v>
      </c>
      <c r="J217" s="2" t="s">
        <v>609</v>
      </c>
      <c r="K217" s="2" t="s">
        <v>609</v>
      </c>
      <c r="L217" s="2" t="s">
        <v>609</v>
      </c>
      <c r="M217" s="2" t="s">
        <v>609</v>
      </c>
      <c r="N217" s="2" t="s">
        <v>609</v>
      </c>
      <c r="O217" s="2" t="s">
        <v>609</v>
      </c>
      <c r="P217" s="2" t="s">
        <v>609</v>
      </c>
      <c r="Q217" s="2" t="s">
        <v>609</v>
      </c>
      <c r="R217" s="2" t="s">
        <v>609</v>
      </c>
      <c r="S217" s="2" t="s">
        <v>609</v>
      </c>
      <c r="T217" s="2" t="s">
        <v>609</v>
      </c>
      <c r="U217" s="2" t="s">
        <v>609</v>
      </c>
      <c r="V217" s="2" t="s">
        <v>609</v>
      </c>
      <c r="W217" s="2" t="s">
        <v>609</v>
      </c>
      <c r="X217" s="2" t="s">
        <v>609</v>
      </c>
      <c r="Y217" s="2" t="s">
        <v>609</v>
      </c>
      <c r="Z217" s="2" t="s">
        <v>609</v>
      </c>
      <c r="AA217" s="2" t="s">
        <v>609</v>
      </c>
      <c r="AB217" s="2" t="s">
        <v>609</v>
      </c>
      <c r="AC217" s="2" t="s">
        <v>609</v>
      </c>
      <c r="AD217" s="2" t="s">
        <v>609</v>
      </c>
      <c r="AE217" s="2" t="s">
        <v>609</v>
      </c>
      <c r="AF217" s="2" t="s">
        <v>609</v>
      </c>
      <c r="AG217" s="2" t="s">
        <v>609</v>
      </c>
      <c r="AH217" s="2" t="s">
        <v>609</v>
      </c>
      <c r="AI217" s="2" t="s">
        <v>609</v>
      </c>
      <c r="AJ217" s="2" t="s">
        <v>609</v>
      </c>
      <c r="AK217" s="2" t="s">
        <v>609</v>
      </c>
      <c r="AL217" s="2" t="s">
        <v>609</v>
      </c>
      <c r="AM217" s="2" t="s">
        <v>609</v>
      </c>
      <c r="AN217" s="2" t="s">
        <v>609</v>
      </c>
      <c r="AO217" s="2" t="s">
        <v>609</v>
      </c>
      <c r="AP217" s="2" t="s">
        <v>609</v>
      </c>
      <c r="AQ217" s="2" t="s">
        <v>609</v>
      </c>
      <c r="AR217" s="2" t="s">
        <v>609</v>
      </c>
      <c r="AV217" s="15">
        <f t="shared" si="32"/>
        <v>0</v>
      </c>
      <c r="AW217" s="15">
        <f t="shared" si="33"/>
        <v>0</v>
      </c>
      <c r="AX217" s="16" t="str">
        <f t="shared" si="34"/>
        <v/>
      </c>
      <c r="BA217" s="2">
        <f t="shared" si="35"/>
        <v>0</v>
      </c>
      <c r="BB217" s="2">
        <f t="shared" si="36"/>
        <v>0</v>
      </c>
      <c r="BC217" s="2">
        <f t="shared" si="37"/>
        <v>0</v>
      </c>
      <c r="BD217" s="2">
        <f t="shared" si="38"/>
        <v>0</v>
      </c>
      <c r="BE217" s="2">
        <f t="shared" si="39"/>
        <v>0</v>
      </c>
      <c r="BF217" s="2">
        <f t="shared" si="40"/>
        <v>0</v>
      </c>
      <c r="BJ217" s="2" t="str">
        <f t="shared" si="31"/>
        <v/>
      </c>
      <c r="BK217" s="2">
        <f>VLOOKUP(B217,Kraftvärmeprod!$B$1:$BH$550,MATCH($BA$1,Kraftvärmeprod!$B$1:$CC$1,0),FALSE)</f>
        <v>0</v>
      </c>
    </row>
    <row r="218" spans="1:63" ht="15" customHeight="1" x14ac:dyDescent="0.25">
      <c r="A218" s="2" t="s">
        <v>360</v>
      </c>
      <c r="B218" s="2" t="s">
        <v>353</v>
      </c>
      <c r="C218" s="2">
        <v>2017</v>
      </c>
      <c r="D218" s="2" t="s">
        <v>609</v>
      </c>
      <c r="E218" s="2" t="s">
        <v>609</v>
      </c>
      <c r="F218" s="2" t="s">
        <v>609</v>
      </c>
      <c r="G218" s="2" t="s">
        <v>609</v>
      </c>
      <c r="H218" s="2" t="s">
        <v>609</v>
      </c>
      <c r="I218" s="2" t="s">
        <v>609</v>
      </c>
      <c r="J218" s="2" t="s">
        <v>609</v>
      </c>
      <c r="K218" s="2" t="s">
        <v>609</v>
      </c>
      <c r="L218" s="2" t="s">
        <v>609</v>
      </c>
      <c r="M218" s="2" t="s">
        <v>609</v>
      </c>
      <c r="N218" s="2" t="s">
        <v>609</v>
      </c>
      <c r="O218" s="2" t="s">
        <v>609</v>
      </c>
      <c r="P218" s="2" t="s">
        <v>609</v>
      </c>
      <c r="Q218" s="2" t="s">
        <v>609</v>
      </c>
      <c r="R218" s="2" t="s">
        <v>609</v>
      </c>
      <c r="S218" s="2" t="s">
        <v>609</v>
      </c>
      <c r="T218" s="2" t="s">
        <v>609</v>
      </c>
      <c r="U218" s="2" t="s">
        <v>609</v>
      </c>
      <c r="V218" s="2" t="s">
        <v>609</v>
      </c>
      <c r="W218" s="2" t="s">
        <v>609</v>
      </c>
      <c r="X218" s="2" t="s">
        <v>609</v>
      </c>
      <c r="Y218" s="2" t="s">
        <v>609</v>
      </c>
      <c r="Z218" s="2" t="s">
        <v>609</v>
      </c>
      <c r="AA218" s="2" t="s">
        <v>609</v>
      </c>
      <c r="AB218" s="2" t="s">
        <v>609</v>
      </c>
      <c r="AC218" s="2" t="s">
        <v>609</v>
      </c>
      <c r="AD218" s="2" t="s">
        <v>609</v>
      </c>
      <c r="AE218" s="2" t="s">
        <v>609</v>
      </c>
      <c r="AF218" s="2" t="s">
        <v>609</v>
      </c>
      <c r="AG218" s="2" t="s">
        <v>609</v>
      </c>
      <c r="AH218" s="2" t="s">
        <v>609</v>
      </c>
      <c r="AI218" s="2" t="s">
        <v>609</v>
      </c>
      <c r="AJ218" s="2" t="s">
        <v>609</v>
      </c>
      <c r="AK218" s="2" t="s">
        <v>609</v>
      </c>
      <c r="AL218" s="2" t="s">
        <v>609</v>
      </c>
      <c r="AM218" s="2" t="s">
        <v>609</v>
      </c>
      <c r="AN218" s="2" t="s">
        <v>609</v>
      </c>
      <c r="AO218" s="2" t="s">
        <v>609</v>
      </c>
      <c r="AP218" s="2" t="s">
        <v>609</v>
      </c>
      <c r="AQ218" s="2" t="s">
        <v>609</v>
      </c>
      <c r="AR218" s="2" t="s">
        <v>609</v>
      </c>
      <c r="AV218" s="15">
        <f t="shared" si="32"/>
        <v>0</v>
      </c>
      <c r="AW218" s="15">
        <f t="shared" si="33"/>
        <v>0</v>
      </c>
      <c r="AX218" s="16" t="str">
        <f t="shared" si="34"/>
        <v/>
      </c>
      <c r="BA218" s="2">
        <f t="shared" si="35"/>
        <v>0</v>
      </c>
      <c r="BB218" s="2">
        <f t="shared" si="36"/>
        <v>0</v>
      </c>
      <c r="BC218" s="2">
        <f t="shared" si="37"/>
        <v>0</v>
      </c>
      <c r="BD218" s="2">
        <f t="shared" si="38"/>
        <v>0</v>
      </c>
      <c r="BE218" s="2">
        <f t="shared" si="39"/>
        <v>0</v>
      </c>
      <c r="BF218" s="2">
        <f t="shared" si="40"/>
        <v>0</v>
      </c>
      <c r="BJ218" s="2" t="str">
        <f t="shared" si="31"/>
        <v/>
      </c>
      <c r="BK218" s="2">
        <f>VLOOKUP(B218,Kraftvärmeprod!$B$1:$BH$550,MATCH($BA$1,Kraftvärmeprod!$B$1:$CC$1,0),FALSE)</f>
        <v>0</v>
      </c>
    </row>
    <row r="219" spans="1:63" ht="15" customHeight="1" x14ac:dyDescent="0.25">
      <c r="A219" s="2" t="s">
        <v>360</v>
      </c>
      <c r="B219" s="2" t="s">
        <v>354</v>
      </c>
      <c r="C219" s="2">
        <v>2017</v>
      </c>
      <c r="D219" s="2" t="s">
        <v>609</v>
      </c>
      <c r="E219" s="2" t="s">
        <v>609</v>
      </c>
      <c r="F219" s="2" t="s">
        <v>609</v>
      </c>
      <c r="G219" s="2" t="s">
        <v>609</v>
      </c>
      <c r="H219" s="2" t="s">
        <v>609</v>
      </c>
      <c r="I219" s="2" t="s">
        <v>609</v>
      </c>
      <c r="J219" s="2" t="s">
        <v>609</v>
      </c>
      <c r="K219" s="2" t="s">
        <v>609</v>
      </c>
      <c r="L219" s="2" t="s">
        <v>609</v>
      </c>
      <c r="M219" s="2" t="s">
        <v>609</v>
      </c>
      <c r="N219" s="2" t="s">
        <v>609</v>
      </c>
      <c r="O219" s="2" t="s">
        <v>609</v>
      </c>
      <c r="P219" s="2" t="s">
        <v>609</v>
      </c>
      <c r="Q219" s="2" t="s">
        <v>609</v>
      </c>
      <c r="R219" s="2" t="s">
        <v>609</v>
      </c>
      <c r="S219" s="2" t="s">
        <v>609</v>
      </c>
      <c r="T219" s="2" t="s">
        <v>609</v>
      </c>
      <c r="U219" s="2" t="s">
        <v>609</v>
      </c>
      <c r="V219" s="2" t="s">
        <v>609</v>
      </c>
      <c r="W219" s="2" t="s">
        <v>609</v>
      </c>
      <c r="X219" s="2" t="s">
        <v>609</v>
      </c>
      <c r="Y219" s="2" t="s">
        <v>609</v>
      </c>
      <c r="Z219" s="2" t="s">
        <v>609</v>
      </c>
      <c r="AA219" s="2" t="s">
        <v>609</v>
      </c>
      <c r="AB219" s="2" t="s">
        <v>609</v>
      </c>
      <c r="AC219" s="2" t="s">
        <v>609</v>
      </c>
      <c r="AD219" s="2" t="s">
        <v>609</v>
      </c>
      <c r="AE219" s="2" t="s">
        <v>609</v>
      </c>
      <c r="AF219" s="2" t="s">
        <v>609</v>
      </c>
      <c r="AG219" s="2" t="s">
        <v>609</v>
      </c>
      <c r="AH219" s="2" t="s">
        <v>609</v>
      </c>
      <c r="AI219" s="2" t="s">
        <v>609</v>
      </c>
      <c r="AJ219" s="2" t="s">
        <v>609</v>
      </c>
      <c r="AK219" s="2" t="s">
        <v>609</v>
      </c>
      <c r="AL219" s="2" t="s">
        <v>609</v>
      </c>
      <c r="AM219" s="2" t="s">
        <v>609</v>
      </c>
      <c r="AN219" s="2" t="s">
        <v>609</v>
      </c>
      <c r="AO219" s="2" t="s">
        <v>609</v>
      </c>
      <c r="AP219" s="2" t="s">
        <v>609</v>
      </c>
      <c r="AQ219" s="2" t="s">
        <v>609</v>
      </c>
      <c r="AR219" s="2" t="s">
        <v>609</v>
      </c>
      <c r="AV219" s="15">
        <f t="shared" si="32"/>
        <v>0</v>
      </c>
      <c r="AW219" s="15">
        <f t="shared" si="33"/>
        <v>0</v>
      </c>
      <c r="AX219" s="16" t="str">
        <f t="shared" si="34"/>
        <v/>
      </c>
      <c r="BA219" s="2">
        <f t="shared" si="35"/>
        <v>0</v>
      </c>
      <c r="BB219" s="2">
        <f t="shared" si="36"/>
        <v>0</v>
      </c>
      <c r="BC219" s="2">
        <f t="shared" si="37"/>
        <v>0</v>
      </c>
      <c r="BD219" s="2">
        <f t="shared" si="38"/>
        <v>0</v>
      </c>
      <c r="BE219" s="2">
        <f t="shared" si="39"/>
        <v>0</v>
      </c>
      <c r="BF219" s="2">
        <f t="shared" si="40"/>
        <v>0</v>
      </c>
      <c r="BJ219" s="2" t="str">
        <f t="shared" si="31"/>
        <v/>
      </c>
      <c r="BK219" s="2">
        <f>VLOOKUP(B219,Kraftvärmeprod!$B$1:$BH$550,MATCH($BA$1,Kraftvärmeprod!$B$1:$CC$1,0),FALSE)</f>
        <v>0</v>
      </c>
    </row>
    <row r="220" spans="1:63" ht="15" customHeight="1" x14ac:dyDescent="0.25">
      <c r="A220" s="2" t="s">
        <v>360</v>
      </c>
      <c r="B220" s="2" t="s">
        <v>362</v>
      </c>
      <c r="C220" s="2">
        <v>2017</v>
      </c>
      <c r="D220" s="2" t="s">
        <v>609</v>
      </c>
      <c r="E220" s="2" t="s">
        <v>609</v>
      </c>
      <c r="F220" s="2" t="s">
        <v>609</v>
      </c>
      <c r="G220" s="2" t="s">
        <v>609</v>
      </c>
      <c r="H220" s="2" t="s">
        <v>609</v>
      </c>
      <c r="I220" s="2" t="s">
        <v>609</v>
      </c>
      <c r="J220" s="2" t="s">
        <v>609</v>
      </c>
      <c r="K220" s="2" t="s">
        <v>609</v>
      </c>
      <c r="L220" s="2" t="s">
        <v>609</v>
      </c>
      <c r="M220" s="2" t="s">
        <v>609</v>
      </c>
      <c r="N220" s="2" t="s">
        <v>609</v>
      </c>
      <c r="O220" s="2" t="s">
        <v>609</v>
      </c>
      <c r="P220" s="2" t="s">
        <v>609</v>
      </c>
      <c r="Q220" s="2" t="s">
        <v>609</v>
      </c>
      <c r="R220" s="2" t="s">
        <v>609</v>
      </c>
      <c r="S220" s="2" t="s">
        <v>609</v>
      </c>
      <c r="T220" s="2" t="s">
        <v>609</v>
      </c>
      <c r="U220" s="2" t="s">
        <v>609</v>
      </c>
      <c r="V220" s="2" t="s">
        <v>609</v>
      </c>
      <c r="W220" s="2" t="s">
        <v>609</v>
      </c>
      <c r="X220" s="2" t="s">
        <v>609</v>
      </c>
      <c r="Y220" s="2" t="s">
        <v>609</v>
      </c>
      <c r="Z220" s="2" t="s">
        <v>609</v>
      </c>
      <c r="AA220" s="2" t="s">
        <v>609</v>
      </c>
      <c r="AB220" s="2" t="s">
        <v>609</v>
      </c>
      <c r="AC220" s="2" t="s">
        <v>609</v>
      </c>
      <c r="AD220" s="2" t="s">
        <v>609</v>
      </c>
      <c r="AE220" s="2" t="s">
        <v>609</v>
      </c>
      <c r="AF220" s="2" t="s">
        <v>609</v>
      </c>
      <c r="AG220" s="2" t="s">
        <v>609</v>
      </c>
      <c r="AH220" s="2" t="s">
        <v>609</v>
      </c>
      <c r="AI220" s="2" t="s">
        <v>609</v>
      </c>
      <c r="AJ220" s="2" t="s">
        <v>609</v>
      </c>
      <c r="AK220" s="2" t="s">
        <v>609</v>
      </c>
      <c r="AL220" s="2" t="s">
        <v>609</v>
      </c>
      <c r="AM220" s="2" t="s">
        <v>609</v>
      </c>
      <c r="AN220" s="2" t="s">
        <v>609</v>
      </c>
      <c r="AO220" s="2" t="s">
        <v>609</v>
      </c>
      <c r="AP220" s="2" t="s">
        <v>609</v>
      </c>
      <c r="AQ220" s="2" t="s">
        <v>609</v>
      </c>
      <c r="AR220" s="2" t="s">
        <v>609</v>
      </c>
      <c r="AV220" s="15">
        <f t="shared" si="32"/>
        <v>0</v>
      </c>
      <c r="AW220" s="15">
        <f t="shared" si="33"/>
        <v>0</v>
      </c>
      <c r="AX220" s="16" t="str">
        <f t="shared" si="34"/>
        <v/>
      </c>
      <c r="BA220" s="2">
        <f t="shared" si="35"/>
        <v>0</v>
      </c>
      <c r="BB220" s="2">
        <f t="shared" si="36"/>
        <v>0</v>
      </c>
      <c r="BC220" s="2">
        <f t="shared" si="37"/>
        <v>0</v>
      </c>
      <c r="BD220" s="2">
        <f t="shared" si="38"/>
        <v>0</v>
      </c>
      <c r="BE220" s="2">
        <f t="shared" si="39"/>
        <v>0</v>
      </c>
      <c r="BF220" s="2">
        <f t="shared" si="40"/>
        <v>0</v>
      </c>
      <c r="BJ220" s="2" t="str">
        <f t="shared" si="31"/>
        <v/>
      </c>
      <c r="BK220" s="2">
        <f>VLOOKUP(B220,Kraftvärmeprod!$B$1:$BH$550,MATCH($BA$1,Kraftvärmeprod!$B$1:$CC$1,0),FALSE)</f>
        <v>0</v>
      </c>
    </row>
    <row r="221" spans="1:63" ht="15" customHeight="1" x14ac:dyDescent="0.25">
      <c r="A221" s="2" t="s">
        <v>360</v>
      </c>
      <c r="B221" s="2" t="s">
        <v>355</v>
      </c>
      <c r="C221" s="2">
        <v>2017</v>
      </c>
      <c r="D221" s="2" t="s">
        <v>609</v>
      </c>
      <c r="E221" s="2" t="s">
        <v>609</v>
      </c>
      <c r="F221" s="2" t="s">
        <v>609</v>
      </c>
      <c r="G221" s="2" t="s">
        <v>609</v>
      </c>
      <c r="H221" s="2" t="s">
        <v>609</v>
      </c>
      <c r="I221" s="2" t="s">
        <v>609</v>
      </c>
      <c r="J221" s="2" t="s">
        <v>609</v>
      </c>
      <c r="K221" s="2" t="s">
        <v>609</v>
      </c>
      <c r="L221" s="2" t="s">
        <v>609</v>
      </c>
      <c r="M221" s="2" t="s">
        <v>609</v>
      </c>
      <c r="N221" s="2" t="s">
        <v>609</v>
      </c>
      <c r="O221" s="2" t="s">
        <v>609</v>
      </c>
      <c r="P221" s="2" t="s">
        <v>609</v>
      </c>
      <c r="Q221" s="2" t="s">
        <v>609</v>
      </c>
      <c r="R221" s="2" t="s">
        <v>609</v>
      </c>
      <c r="S221" s="2" t="s">
        <v>609</v>
      </c>
      <c r="T221" s="2" t="s">
        <v>609</v>
      </c>
      <c r="U221" s="2" t="s">
        <v>609</v>
      </c>
      <c r="V221" s="2" t="s">
        <v>609</v>
      </c>
      <c r="W221" s="2" t="s">
        <v>609</v>
      </c>
      <c r="X221" s="2" t="s">
        <v>609</v>
      </c>
      <c r="Y221" s="2" t="s">
        <v>609</v>
      </c>
      <c r="Z221" s="2" t="s">
        <v>609</v>
      </c>
      <c r="AA221" s="2" t="s">
        <v>609</v>
      </c>
      <c r="AB221" s="2" t="s">
        <v>609</v>
      </c>
      <c r="AC221" s="2" t="s">
        <v>609</v>
      </c>
      <c r="AD221" s="2" t="s">
        <v>609</v>
      </c>
      <c r="AE221" s="2" t="s">
        <v>609</v>
      </c>
      <c r="AF221" s="2" t="s">
        <v>609</v>
      </c>
      <c r="AG221" s="2" t="s">
        <v>609</v>
      </c>
      <c r="AH221" s="2" t="s">
        <v>609</v>
      </c>
      <c r="AI221" s="2" t="s">
        <v>609</v>
      </c>
      <c r="AJ221" s="2" t="s">
        <v>609</v>
      </c>
      <c r="AK221" s="2" t="s">
        <v>609</v>
      </c>
      <c r="AL221" s="2" t="s">
        <v>609</v>
      </c>
      <c r="AM221" s="2" t="s">
        <v>609</v>
      </c>
      <c r="AN221" s="2" t="s">
        <v>609</v>
      </c>
      <c r="AO221" s="2" t="s">
        <v>609</v>
      </c>
      <c r="AP221" s="2" t="s">
        <v>609</v>
      </c>
      <c r="AQ221" s="2" t="s">
        <v>609</v>
      </c>
      <c r="AR221" s="2" t="s">
        <v>609</v>
      </c>
      <c r="AV221" s="15">
        <f t="shared" si="32"/>
        <v>0</v>
      </c>
      <c r="AW221" s="15">
        <f t="shared" si="33"/>
        <v>0</v>
      </c>
      <c r="AX221" s="16" t="str">
        <f t="shared" si="34"/>
        <v/>
      </c>
      <c r="BA221" s="2">
        <f t="shared" si="35"/>
        <v>0</v>
      </c>
      <c r="BB221" s="2">
        <f t="shared" si="36"/>
        <v>0</v>
      </c>
      <c r="BC221" s="2">
        <f t="shared" si="37"/>
        <v>0</v>
      </c>
      <c r="BD221" s="2">
        <f t="shared" si="38"/>
        <v>0</v>
      </c>
      <c r="BE221" s="2">
        <f t="shared" si="39"/>
        <v>0</v>
      </c>
      <c r="BF221" s="2">
        <f t="shared" si="40"/>
        <v>0</v>
      </c>
      <c r="BJ221" s="2" t="str">
        <f t="shared" si="31"/>
        <v/>
      </c>
      <c r="BK221" s="2">
        <f>VLOOKUP(B221,Kraftvärmeprod!$B$1:$BH$550,MATCH($BA$1,Kraftvärmeprod!$B$1:$CC$1,0),FALSE)</f>
        <v>0</v>
      </c>
    </row>
    <row r="222" spans="1:63" ht="15" customHeight="1" x14ac:dyDescent="0.25">
      <c r="A222" s="2" t="s">
        <v>360</v>
      </c>
      <c r="B222" s="2" t="s">
        <v>356</v>
      </c>
      <c r="C222" s="2">
        <v>2017</v>
      </c>
      <c r="D222" s="2" t="s">
        <v>609</v>
      </c>
      <c r="E222" s="2" t="s">
        <v>609</v>
      </c>
      <c r="F222" s="2" t="s">
        <v>609</v>
      </c>
      <c r="G222" s="2" t="s">
        <v>609</v>
      </c>
      <c r="H222" s="2" t="s">
        <v>609</v>
      </c>
      <c r="I222" s="2" t="s">
        <v>609</v>
      </c>
      <c r="J222" s="2" t="s">
        <v>609</v>
      </c>
      <c r="K222" s="2" t="s">
        <v>609</v>
      </c>
      <c r="L222" s="2" t="s">
        <v>609</v>
      </c>
      <c r="M222" s="2" t="s">
        <v>609</v>
      </c>
      <c r="N222" s="2" t="s">
        <v>609</v>
      </c>
      <c r="O222" s="2" t="s">
        <v>609</v>
      </c>
      <c r="P222" s="2" t="s">
        <v>609</v>
      </c>
      <c r="Q222" s="2" t="s">
        <v>609</v>
      </c>
      <c r="R222" s="2" t="s">
        <v>609</v>
      </c>
      <c r="S222" s="2" t="s">
        <v>609</v>
      </c>
      <c r="T222" s="2" t="s">
        <v>609</v>
      </c>
      <c r="U222" s="2" t="s">
        <v>609</v>
      </c>
      <c r="V222" s="2" t="s">
        <v>609</v>
      </c>
      <c r="W222" s="2" t="s">
        <v>609</v>
      </c>
      <c r="X222" s="2" t="s">
        <v>609</v>
      </c>
      <c r="Y222" s="2" t="s">
        <v>609</v>
      </c>
      <c r="Z222" s="2" t="s">
        <v>609</v>
      </c>
      <c r="AA222" s="2" t="s">
        <v>609</v>
      </c>
      <c r="AB222" s="2" t="s">
        <v>609</v>
      </c>
      <c r="AC222" s="2" t="s">
        <v>609</v>
      </c>
      <c r="AD222" s="2" t="s">
        <v>609</v>
      </c>
      <c r="AE222" s="2" t="s">
        <v>609</v>
      </c>
      <c r="AF222" s="2" t="s">
        <v>609</v>
      </c>
      <c r="AG222" s="2" t="s">
        <v>609</v>
      </c>
      <c r="AH222" s="2" t="s">
        <v>609</v>
      </c>
      <c r="AI222" s="2" t="s">
        <v>609</v>
      </c>
      <c r="AJ222" s="2" t="s">
        <v>609</v>
      </c>
      <c r="AK222" s="2" t="s">
        <v>609</v>
      </c>
      <c r="AL222" s="2" t="s">
        <v>609</v>
      </c>
      <c r="AM222" s="2" t="s">
        <v>609</v>
      </c>
      <c r="AN222" s="2" t="s">
        <v>609</v>
      </c>
      <c r="AO222" s="2" t="s">
        <v>609</v>
      </c>
      <c r="AP222" s="2" t="s">
        <v>609</v>
      </c>
      <c r="AQ222" s="2" t="s">
        <v>609</v>
      </c>
      <c r="AR222" s="2" t="s">
        <v>609</v>
      </c>
      <c r="AV222" s="15">
        <f t="shared" si="32"/>
        <v>0</v>
      </c>
      <c r="AW222" s="15">
        <f t="shared" si="33"/>
        <v>0</v>
      </c>
      <c r="AX222" s="16" t="str">
        <f t="shared" si="34"/>
        <v/>
      </c>
      <c r="BA222" s="2">
        <f t="shared" si="35"/>
        <v>0</v>
      </c>
      <c r="BB222" s="2">
        <f t="shared" si="36"/>
        <v>0</v>
      </c>
      <c r="BC222" s="2">
        <f t="shared" si="37"/>
        <v>0</v>
      </c>
      <c r="BD222" s="2">
        <f t="shared" si="38"/>
        <v>0</v>
      </c>
      <c r="BE222" s="2">
        <f t="shared" si="39"/>
        <v>0</v>
      </c>
      <c r="BF222" s="2">
        <f t="shared" si="40"/>
        <v>0</v>
      </c>
      <c r="BJ222" s="2" t="str">
        <f t="shared" si="31"/>
        <v/>
      </c>
      <c r="BK222" s="2">
        <f>VLOOKUP(B222,Kraftvärmeprod!$B$1:$BH$550,MATCH($BA$1,Kraftvärmeprod!$B$1:$CC$1,0),FALSE)</f>
        <v>0</v>
      </c>
    </row>
    <row r="223" spans="1:63" ht="15" customHeight="1" x14ac:dyDescent="0.25">
      <c r="A223" s="2" t="s">
        <v>360</v>
      </c>
      <c r="B223" s="2" t="s">
        <v>357</v>
      </c>
      <c r="C223" s="2">
        <v>2017</v>
      </c>
      <c r="D223" s="2" t="s">
        <v>609</v>
      </c>
      <c r="E223" s="2" t="s">
        <v>609</v>
      </c>
      <c r="F223" s="2" t="s">
        <v>609</v>
      </c>
      <c r="G223" s="2" t="s">
        <v>609</v>
      </c>
      <c r="H223" s="2" t="s">
        <v>609</v>
      </c>
      <c r="I223" s="2" t="s">
        <v>609</v>
      </c>
      <c r="J223" s="2" t="s">
        <v>609</v>
      </c>
      <c r="K223" s="2" t="s">
        <v>609</v>
      </c>
      <c r="L223" s="2" t="s">
        <v>609</v>
      </c>
      <c r="M223" s="2" t="s">
        <v>609</v>
      </c>
      <c r="N223" s="2" t="s">
        <v>609</v>
      </c>
      <c r="O223" s="2" t="s">
        <v>609</v>
      </c>
      <c r="P223" s="2" t="s">
        <v>609</v>
      </c>
      <c r="Q223" s="2" t="s">
        <v>609</v>
      </c>
      <c r="R223" s="2" t="s">
        <v>609</v>
      </c>
      <c r="S223" s="2" t="s">
        <v>609</v>
      </c>
      <c r="T223" s="2" t="s">
        <v>609</v>
      </c>
      <c r="U223" s="2" t="s">
        <v>609</v>
      </c>
      <c r="V223" s="2" t="s">
        <v>609</v>
      </c>
      <c r="W223" s="2" t="s">
        <v>609</v>
      </c>
      <c r="X223" s="2" t="s">
        <v>609</v>
      </c>
      <c r="Y223" s="2" t="s">
        <v>609</v>
      </c>
      <c r="Z223" s="2" t="s">
        <v>609</v>
      </c>
      <c r="AA223" s="2" t="s">
        <v>609</v>
      </c>
      <c r="AB223" s="2" t="s">
        <v>609</v>
      </c>
      <c r="AC223" s="2" t="s">
        <v>609</v>
      </c>
      <c r="AD223" s="2" t="s">
        <v>609</v>
      </c>
      <c r="AE223" s="2" t="s">
        <v>609</v>
      </c>
      <c r="AF223" s="2" t="s">
        <v>609</v>
      </c>
      <c r="AG223" s="2" t="s">
        <v>609</v>
      </c>
      <c r="AH223" s="2" t="s">
        <v>609</v>
      </c>
      <c r="AI223" s="2" t="s">
        <v>609</v>
      </c>
      <c r="AJ223" s="2" t="s">
        <v>609</v>
      </c>
      <c r="AK223" s="2" t="s">
        <v>609</v>
      </c>
      <c r="AL223" s="2" t="s">
        <v>609</v>
      </c>
      <c r="AM223" s="2" t="s">
        <v>609</v>
      </c>
      <c r="AN223" s="2" t="s">
        <v>609</v>
      </c>
      <c r="AO223" s="2" t="s">
        <v>609</v>
      </c>
      <c r="AP223" s="2" t="s">
        <v>609</v>
      </c>
      <c r="AQ223" s="2" t="s">
        <v>609</v>
      </c>
      <c r="AR223" s="2" t="s">
        <v>609</v>
      </c>
      <c r="AV223" s="15">
        <f t="shared" si="32"/>
        <v>0</v>
      </c>
      <c r="AW223" s="15">
        <f t="shared" si="33"/>
        <v>0</v>
      </c>
      <c r="AX223" s="16" t="str">
        <f t="shared" si="34"/>
        <v/>
      </c>
      <c r="BA223" s="2">
        <f t="shared" si="35"/>
        <v>0</v>
      </c>
      <c r="BB223" s="2">
        <f t="shared" si="36"/>
        <v>0</v>
      </c>
      <c r="BC223" s="2">
        <f t="shared" si="37"/>
        <v>0</v>
      </c>
      <c r="BD223" s="2">
        <f t="shared" si="38"/>
        <v>0</v>
      </c>
      <c r="BE223" s="2">
        <f t="shared" si="39"/>
        <v>0</v>
      </c>
      <c r="BF223" s="2">
        <f t="shared" si="40"/>
        <v>0</v>
      </c>
      <c r="BJ223" s="2" t="str">
        <f t="shared" si="31"/>
        <v/>
      </c>
      <c r="BK223" s="2">
        <f>VLOOKUP(B223,Kraftvärmeprod!$B$1:$BH$550,MATCH($BA$1,Kraftvärmeprod!$B$1:$CC$1,0),FALSE)</f>
        <v>0</v>
      </c>
    </row>
    <row r="224" spans="1:63" ht="15" customHeight="1" x14ac:dyDescent="0.25">
      <c r="A224" s="2" t="s">
        <v>360</v>
      </c>
      <c r="B224" s="2" t="s">
        <v>358</v>
      </c>
      <c r="C224" s="2">
        <v>2017</v>
      </c>
      <c r="D224" s="2" t="s">
        <v>609</v>
      </c>
      <c r="E224" s="2" t="s">
        <v>609</v>
      </c>
      <c r="F224" s="2" t="s">
        <v>609</v>
      </c>
      <c r="G224" s="2" t="s">
        <v>609</v>
      </c>
      <c r="H224" s="2" t="s">
        <v>609</v>
      </c>
      <c r="I224" s="2" t="s">
        <v>609</v>
      </c>
      <c r="J224" s="2" t="s">
        <v>609</v>
      </c>
      <c r="K224" s="2" t="s">
        <v>609</v>
      </c>
      <c r="L224" s="2" t="s">
        <v>609</v>
      </c>
      <c r="M224" s="2" t="s">
        <v>609</v>
      </c>
      <c r="N224" s="2" t="s">
        <v>609</v>
      </c>
      <c r="O224" s="2" t="s">
        <v>609</v>
      </c>
      <c r="P224" s="2" t="s">
        <v>609</v>
      </c>
      <c r="Q224" s="2" t="s">
        <v>609</v>
      </c>
      <c r="R224" s="2" t="s">
        <v>609</v>
      </c>
      <c r="S224" s="2" t="s">
        <v>609</v>
      </c>
      <c r="T224" s="2" t="s">
        <v>609</v>
      </c>
      <c r="U224" s="2" t="s">
        <v>609</v>
      </c>
      <c r="V224" s="2" t="s">
        <v>609</v>
      </c>
      <c r="W224" s="2" t="s">
        <v>609</v>
      </c>
      <c r="X224" s="2" t="s">
        <v>609</v>
      </c>
      <c r="Y224" s="2" t="s">
        <v>609</v>
      </c>
      <c r="Z224" s="2" t="s">
        <v>609</v>
      </c>
      <c r="AA224" s="2" t="s">
        <v>609</v>
      </c>
      <c r="AB224" s="2" t="s">
        <v>609</v>
      </c>
      <c r="AC224" s="2" t="s">
        <v>609</v>
      </c>
      <c r="AD224" s="2" t="s">
        <v>609</v>
      </c>
      <c r="AE224" s="2" t="s">
        <v>609</v>
      </c>
      <c r="AF224" s="2" t="s">
        <v>609</v>
      </c>
      <c r="AG224" s="2" t="s">
        <v>609</v>
      </c>
      <c r="AH224" s="2" t="s">
        <v>609</v>
      </c>
      <c r="AI224" s="2" t="s">
        <v>609</v>
      </c>
      <c r="AJ224" s="2" t="s">
        <v>609</v>
      </c>
      <c r="AK224" s="2" t="s">
        <v>609</v>
      </c>
      <c r="AL224" s="2" t="s">
        <v>609</v>
      </c>
      <c r="AM224" s="2" t="s">
        <v>609</v>
      </c>
      <c r="AN224" s="2" t="s">
        <v>609</v>
      </c>
      <c r="AO224" s="2" t="s">
        <v>609</v>
      </c>
      <c r="AP224" s="2" t="s">
        <v>609</v>
      </c>
      <c r="AQ224" s="2" t="s">
        <v>609</v>
      </c>
      <c r="AR224" s="2" t="s">
        <v>609</v>
      </c>
      <c r="AV224" s="15">
        <f t="shared" si="32"/>
        <v>0</v>
      </c>
      <c r="AW224" s="15">
        <f t="shared" si="33"/>
        <v>0</v>
      </c>
      <c r="AX224" s="16" t="str">
        <f t="shared" si="34"/>
        <v/>
      </c>
      <c r="BA224" s="2">
        <f t="shared" si="35"/>
        <v>0</v>
      </c>
      <c r="BB224" s="2">
        <f t="shared" si="36"/>
        <v>0</v>
      </c>
      <c r="BC224" s="2">
        <f t="shared" si="37"/>
        <v>0</v>
      </c>
      <c r="BD224" s="2">
        <f t="shared" si="38"/>
        <v>0</v>
      </c>
      <c r="BE224" s="2">
        <f t="shared" si="39"/>
        <v>0</v>
      </c>
      <c r="BF224" s="2">
        <f t="shared" si="40"/>
        <v>0</v>
      </c>
      <c r="BJ224" s="2" t="str">
        <f t="shared" si="31"/>
        <v/>
      </c>
      <c r="BK224" s="2">
        <f>VLOOKUP(B224,Kraftvärmeprod!$B$1:$BH$550,MATCH($BA$1,Kraftvärmeprod!$B$1:$CC$1,0),FALSE)</f>
        <v>0</v>
      </c>
    </row>
    <row r="225" spans="1:63" ht="15" customHeight="1" x14ac:dyDescent="0.25">
      <c r="A225" s="2" t="s">
        <v>360</v>
      </c>
      <c r="B225" s="2" t="s">
        <v>363</v>
      </c>
      <c r="C225" s="2">
        <v>2017</v>
      </c>
      <c r="D225" s="2" t="s">
        <v>609</v>
      </c>
      <c r="E225" s="2" t="s">
        <v>609</v>
      </c>
      <c r="F225" s="2" t="s">
        <v>609</v>
      </c>
      <c r="G225" s="2" t="s">
        <v>609</v>
      </c>
      <c r="H225" s="2" t="s">
        <v>609</v>
      </c>
      <c r="I225" s="2" t="s">
        <v>609</v>
      </c>
      <c r="J225" s="2" t="s">
        <v>609</v>
      </c>
      <c r="K225" s="2" t="s">
        <v>609</v>
      </c>
      <c r="L225" s="2" t="s">
        <v>609</v>
      </c>
      <c r="M225" s="2" t="s">
        <v>609</v>
      </c>
      <c r="N225" s="2" t="s">
        <v>609</v>
      </c>
      <c r="O225" s="2" t="s">
        <v>609</v>
      </c>
      <c r="P225" s="2" t="s">
        <v>609</v>
      </c>
      <c r="Q225" s="2" t="s">
        <v>609</v>
      </c>
      <c r="R225" s="2" t="s">
        <v>609</v>
      </c>
      <c r="S225" s="2" t="s">
        <v>609</v>
      </c>
      <c r="T225" s="2" t="s">
        <v>609</v>
      </c>
      <c r="U225" s="2" t="s">
        <v>609</v>
      </c>
      <c r="V225" s="2" t="s">
        <v>609</v>
      </c>
      <c r="W225" s="2" t="s">
        <v>609</v>
      </c>
      <c r="X225" s="2" t="s">
        <v>609</v>
      </c>
      <c r="Y225" s="2" t="s">
        <v>609</v>
      </c>
      <c r="Z225" s="2" t="s">
        <v>609</v>
      </c>
      <c r="AA225" s="2" t="s">
        <v>609</v>
      </c>
      <c r="AB225" s="2" t="s">
        <v>609</v>
      </c>
      <c r="AC225" s="2" t="s">
        <v>609</v>
      </c>
      <c r="AD225" s="2" t="s">
        <v>609</v>
      </c>
      <c r="AE225" s="2" t="s">
        <v>609</v>
      </c>
      <c r="AF225" s="2" t="s">
        <v>609</v>
      </c>
      <c r="AG225" s="2" t="s">
        <v>609</v>
      </c>
      <c r="AH225" s="2" t="s">
        <v>609</v>
      </c>
      <c r="AI225" s="2" t="s">
        <v>609</v>
      </c>
      <c r="AJ225" s="2" t="s">
        <v>609</v>
      </c>
      <c r="AK225" s="2" t="s">
        <v>609</v>
      </c>
      <c r="AL225" s="2" t="s">
        <v>609</v>
      </c>
      <c r="AM225" s="2" t="s">
        <v>609</v>
      </c>
      <c r="AN225" s="2" t="s">
        <v>609</v>
      </c>
      <c r="AO225" s="2" t="s">
        <v>609</v>
      </c>
      <c r="AP225" s="2" t="s">
        <v>609</v>
      </c>
      <c r="AQ225" s="2" t="s">
        <v>609</v>
      </c>
      <c r="AR225" s="2" t="s">
        <v>609</v>
      </c>
      <c r="AV225" s="15">
        <f t="shared" si="32"/>
        <v>0</v>
      </c>
      <c r="AW225" s="15">
        <f t="shared" si="33"/>
        <v>0</v>
      </c>
      <c r="AX225" s="16" t="str">
        <f t="shared" si="34"/>
        <v/>
      </c>
      <c r="BA225" s="2">
        <f t="shared" si="35"/>
        <v>0</v>
      </c>
      <c r="BB225" s="2">
        <f t="shared" si="36"/>
        <v>0</v>
      </c>
      <c r="BC225" s="2">
        <f t="shared" si="37"/>
        <v>0</v>
      </c>
      <c r="BD225" s="2">
        <f t="shared" si="38"/>
        <v>0</v>
      </c>
      <c r="BE225" s="2">
        <f t="shared" si="39"/>
        <v>0</v>
      </c>
      <c r="BF225" s="2">
        <f t="shared" si="40"/>
        <v>0</v>
      </c>
      <c r="BJ225" s="2" t="str">
        <f t="shared" si="31"/>
        <v/>
      </c>
      <c r="BK225" s="2">
        <f>VLOOKUP(B225,Kraftvärmeprod!$B$1:$BH$550,MATCH($BA$1,Kraftvärmeprod!$B$1:$CC$1,0),FALSE)</f>
        <v>0</v>
      </c>
    </row>
    <row r="226" spans="1:63" ht="15" customHeight="1" x14ac:dyDescent="0.25">
      <c r="A226" s="2" t="s">
        <v>360</v>
      </c>
      <c r="B226" s="2" t="s">
        <v>359</v>
      </c>
      <c r="C226" s="2">
        <v>2017</v>
      </c>
      <c r="D226" s="2" t="s">
        <v>609</v>
      </c>
      <c r="E226" s="2" t="s">
        <v>609</v>
      </c>
      <c r="F226" s="2" t="s">
        <v>609</v>
      </c>
      <c r="G226" s="2" t="s">
        <v>609</v>
      </c>
      <c r="H226" s="2" t="s">
        <v>609</v>
      </c>
      <c r="I226" s="2" t="s">
        <v>609</v>
      </c>
      <c r="J226" s="2" t="s">
        <v>609</v>
      </c>
      <c r="K226" s="2" t="s">
        <v>609</v>
      </c>
      <c r="L226" s="2" t="s">
        <v>609</v>
      </c>
      <c r="M226" s="2" t="s">
        <v>609</v>
      </c>
      <c r="N226" s="2" t="s">
        <v>609</v>
      </c>
      <c r="O226" s="2" t="s">
        <v>609</v>
      </c>
      <c r="P226" s="2" t="s">
        <v>609</v>
      </c>
      <c r="Q226" s="2" t="s">
        <v>609</v>
      </c>
      <c r="R226" s="2" t="s">
        <v>609</v>
      </c>
      <c r="S226" s="2" t="s">
        <v>609</v>
      </c>
      <c r="T226" s="2" t="s">
        <v>609</v>
      </c>
      <c r="U226" s="2" t="s">
        <v>609</v>
      </c>
      <c r="V226" s="2" t="s">
        <v>609</v>
      </c>
      <c r="W226" s="2" t="s">
        <v>609</v>
      </c>
      <c r="X226" s="2" t="s">
        <v>609</v>
      </c>
      <c r="Y226" s="2" t="s">
        <v>609</v>
      </c>
      <c r="Z226" s="2" t="s">
        <v>609</v>
      </c>
      <c r="AA226" s="2" t="s">
        <v>609</v>
      </c>
      <c r="AB226" s="2" t="s">
        <v>609</v>
      </c>
      <c r="AC226" s="2" t="s">
        <v>609</v>
      </c>
      <c r="AD226" s="2" t="s">
        <v>609</v>
      </c>
      <c r="AE226" s="2" t="s">
        <v>609</v>
      </c>
      <c r="AF226" s="2" t="s">
        <v>609</v>
      </c>
      <c r="AG226" s="2" t="s">
        <v>609</v>
      </c>
      <c r="AH226" s="2" t="s">
        <v>609</v>
      </c>
      <c r="AI226" s="2" t="s">
        <v>609</v>
      </c>
      <c r="AJ226" s="2" t="s">
        <v>609</v>
      </c>
      <c r="AK226" s="2" t="s">
        <v>609</v>
      </c>
      <c r="AL226" s="2" t="s">
        <v>609</v>
      </c>
      <c r="AM226" s="2" t="s">
        <v>609</v>
      </c>
      <c r="AN226" s="2" t="s">
        <v>609</v>
      </c>
      <c r="AO226" s="2" t="s">
        <v>609</v>
      </c>
      <c r="AP226" s="2" t="s">
        <v>609</v>
      </c>
      <c r="AQ226" s="2" t="s">
        <v>609</v>
      </c>
      <c r="AR226" s="2" t="s">
        <v>609</v>
      </c>
      <c r="AV226" s="15">
        <f t="shared" si="32"/>
        <v>0</v>
      </c>
      <c r="AW226" s="15">
        <f t="shared" si="33"/>
        <v>0</v>
      </c>
      <c r="AX226" s="16" t="str">
        <f t="shared" si="34"/>
        <v/>
      </c>
      <c r="BA226" s="2">
        <f t="shared" si="35"/>
        <v>0</v>
      </c>
      <c r="BB226" s="2">
        <f t="shared" si="36"/>
        <v>0</v>
      </c>
      <c r="BC226" s="2">
        <f t="shared" si="37"/>
        <v>0</v>
      </c>
      <c r="BD226" s="2">
        <f t="shared" si="38"/>
        <v>0</v>
      </c>
      <c r="BE226" s="2">
        <f t="shared" si="39"/>
        <v>0</v>
      </c>
      <c r="BF226" s="2">
        <f t="shared" si="40"/>
        <v>0</v>
      </c>
      <c r="BJ226" s="2" t="str">
        <f t="shared" si="31"/>
        <v/>
      </c>
      <c r="BK226" s="2">
        <f>VLOOKUP(B226,Kraftvärmeprod!$B$1:$BH$550,MATCH($BA$1,Kraftvärmeprod!$B$1:$CC$1,0),FALSE)</f>
        <v>0</v>
      </c>
    </row>
    <row r="227" spans="1:63" ht="15" customHeight="1" x14ac:dyDescent="0.25">
      <c r="A227" s="2" t="s">
        <v>364</v>
      </c>
      <c r="B227" s="2" t="s">
        <v>365</v>
      </c>
      <c r="C227" s="2">
        <v>2017</v>
      </c>
      <c r="D227" s="2" t="s">
        <v>726</v>
      </c>
      <c r="E227" s="2" t="s">
        <v>726</v>
      </c>
      <c r="F227" s="2" t="s">
        <v>726</v>
      </c>
      <c r="G227" s="2" t="s">
        <v>726</v>
      </c>
      <c r="H227" s="2" t="s">
        <v>726</v>
      </c>
      <c r="I227" s="2" t="s">
        <v>726</v>
      </c>
      <c r="J227" s="2" t="s">
        <v>726</v>
      </c>
      <c r="K227" s="2" t="s">
        <v>609</v>
      </c>
      <c r="L227" s="2" t="s">
        <v>726</v>
      </c>
      <c r="M227" s="2" t="s">
        <v>734</v>
      </c>
      <c r="N227" s="2" t="s">
        <v>726</v>
      </c>
      <c r="O227" s="2" t="s">
        <v>726</v>
      </c>
      <c r="P227" s="2" t="s">
        <v>726</v>
      </c>
      <c r="Q227" s="2" t="s">
        <v>726</v>
      </c>
      <c r="R227" s="2" t="s">
        <v>726</v>
      </c>
      <c r="S227" s="2" t="s">
        <v>726</v>
      </c>
      <c r="T227" s="2" t="s">
        <v>726</v>
      </c>
      <c r="U227" s="2" t="s">
        <v>726</v>
      </c>
      <c r="V227" s="2" t="s">
        <v>726</v>
      </c>
      <c r="W227" s="2" t="s">
        <v>726</v>
      </c>
      <c r="X227" s="2" t="s">
        <v>726</v>
      </c>
      <c r="Y227" s="2" t="s">
        <v>726</v>
      </c>
      <c r="Z227" s="2" t="s">
        <v>726</v>
      </c>
      <c r="AA227" s="2" t="s">
        <v>726</v>
      </c>
      <c r="AB227" s="2" t="s">
        <v>726</v>
      </c>
      <c r="AC227" s="2" t="s">
        <v>726</v>
      </c>
      <c r="AD227" s="2" t="s">
        <v>726</v>
      </c>
      <c r="AE227" s="2" t="s">
        <v>727</v>
      </c>
      <c r="AF227" s="2" t="s">
        <v>726</v>
      </c>
      <c r="AG227" s="2" t="s">
        <v>726</v>
      </c>
      <c r="AH227" s="2" t="s">
        <v>726</v>
      </c>
      <c r="AI227" s="2" t="s">
        <v>726</v>
      </c>
      <c r="AJ227" s="2" t="s">
        <v>726</v>
      </c>
      <c r="AK227" s="2" t="s">
        <v>726</v>
      </c>
      <c r="AL227" s="2" t="s">
        <v>726</v>
      </c>
      <c r="AM227" s="2" t="s">
        <v>726</v>
      </c>
      <c r="AN227" s="2" t="s">
        <v>734</v>
      </c>
      <c r="AO227" s="2" t="s">
        <v>726</v>
      </c>
      <c r="AP227" s="2" t="s">
        <v>726</v>
      </c>
      <c r="AQ227" s="2" t="s">
        <v>726</v>
      </c>
      <c r="AR227" s="2" t="s">
        <v>726</v>
      </c>
      <c r="AV227" s="15">
        <f t="shared" si="32"/>
        <v>0</v>
      </c>
      <c r="AW227" s="15">
        <f t="shared" si="33"/>
        <v>0</v>
      </c>
      <c r="AX227" s="16" t="str">
        <f t="shared" si="34"/>
        <v/>
      </c>
      <c r="BA227" s="2">
        <f t="shared" si="35"/>
        <v>0</v>
      </c>
      <c r="BB227" s="2">
        <f t="shared" si="36"/>
        <v>0</v>
      </c>
      <c r="BC227" s="2">
        <f t="shared" si="37"/>
        <v>0</v>
      </c>
      <c r="BD227" s="2">
        <f t="shared" si="38"/>
        <v>0</v>
      </c>
      <c r="BE227" s="2">
        <f t="shared" si="39"/>
        <v>0</v>
      </c>
      <c r="BF227" s="2">
        <f t="shared" si="40"/>
        <v>0</v>
      </c>
      <c r="BJ227" s="2" t="str">
        <f t="shared" si="31"/>
        <v/>
      </c>
      <c r="BK227" s="2">
        <f>VLOOKUP(B227,Kraftvärmeprod!$B$1:$BH$550,MATCH($BA$1,Kraftvärmeprod!$B$1:$CC$1,0),FALSE)</f>
        <v>0</v>
      </c>
    </row>
    <row r="228" spans="1:63" ht="15" customHeight="1" x14ac:dyDescent="0.25">
      <c r="A228" s="2" t="s">
        <v>364</v>
      </c>
      <c r="B228" s="2" t="s">
        <v>366</v>
      </c>
      <c r="C228" s="2">
        <v>2017</v>
      </c>
      <c r="D228" s="2">
        <v>51.866999999999997</v>
      </c>
      <c r="E228" s="2">
        <v>66.519000000000005</v>
      </c>
      <c r="F228" s="2" t="s">
        <v>726</v>
      </c>
      <c r="G228" s="2">
        <v>0.186</v>
      </c>
      <c r="H228" s="2" t="s">
        <v>726</v>
      </c>
      <c r="I228" s="2" t="s">
        <v>726</v>
      </c>
      <c r="J228" s="2" t="s">
        <v>726</v>
      </c>
      <c r="K228" s="2" t="s">
        <v>609</v>
      </c>
      <c r="L228" s="2">
        <v>0.96499999999999997</v>
      </c>
      <c r="M228" s="2" t="s">
        <v>734</v>
      </c>
      <c r="N228" s="2">
        <v>54.726999999999997</v>
      </c>
      <c r="O228" s="2" t="s">
        <v>726</v>
      </c>
      <c r="P228" s="2" t="s">
        <v>726</v>
      </c>
      <c r="Q228" s="2" t="s">
        <v>726</v>
      </c>
      <c r="R228" s="2" t="s">
        <v>726</v>
      </c>
      <c r="S228" s="2" t="s">
        <v>726</v>
      </c>
      <c r="T228" s="2" t="s">
        <v>8</v>
      </c>
      <c r="U228" s="2">
        <v>1.407</v>
      </c>
      <c r="V228" s="2">
        <v>1.802</v>
      </c>
      <c r="W228" s="2" t="s">
        <v>726</v>
      </c>
      <c r="X228" s="2" t="s">
        <v>726</v>
      </c>
      <c r="Y228" s="2" t="s">
        <v>726</v>
      </c>
      <c r="Z228" s="2" t="s">
        <v>726</v>
      </c>
      <c r="AA228" s="2" t="s">
        <v>726</v>
      </c>
      <c r="AB228" s="2" t="s">
        <v>726</v>
      </c>
      <c r="AC228" s="2" t="s">
        <v>726</v>
      </c>
      <c r="AD228" s="2" t="s">
        <v>726</v>
      </c>
      <c r="AE228" s="2" t="s">
        <v>727</v>
      </c>
      <c r="AF228" s="2" t="s">
        <v>726</v>
      </c>
      <c r="AG228" s="2" t="s">
        <v>726</v>
      </c>
      <c r="AH228" s="2">
        <v>7.4320000000000004</v>
      </c>
      <c r="AI228" s="2" t="s">
        <v>726</v>
      </c>
      <c r="AJ228" s="2" t="s">
        <v>726</v>
      </c>
      <c r="AK228" s="2" t="s">
        <v>726</v>
      </c>
      <c r="AL228" s="2" t="s">
        <v>726</v>
      </c>
      <c r="AM228" s="2" t="s">
        <v>726</v>
      </c>
      <c r="AN228" s="2" t="s">
        <v>734</v>
      </c>
      <c r="AO228" s="2">
        <v>100</v>
      </c>
      <c r="AP228" s="2">
        <v>0</v>
      </c>
      <c r="AQ228" s="2">
        <v>0</v>
      </c>
      <c r="AR228" s="2">
        <v>0</v>
      </c>
      <c r="AV228" s="15">
        <f t="shared" si="32"/>
        <v>66.518999999999991</v>
      </c>
      <c r="AW228" s="15">
        <f t="shared" si="33"/>
        <v>51.866999999999997</v>
      </c>
      <c r="AX228" s="16">
        <f t="shared" si="34"/>
        <v>0.77973210661615489</v>
      </c>
      <c r="BA228" s="2">
        <f t="shared" si="35"/>
        <v>7.4320000000000004</v>
      </c>
      <c r="BB228" s="2">
        <f t="shared" si="36"/>
        <v>7.4320000000000004</v>
      </c>
      <c r="BC228" s="2">
        <f t="shared" si="37"/>
        <v>0</v>
      </c>
      <c r="BD228" s="2">
        <f t="shared" si="38"/>
        <v>0</v>
      </c>
      <c r="BE228" s="2">
        <f t="shared" si="39"/>
        <v>0</v>
      </c>
      <c r="BF228" s="2">
        <f t="shared" si="40"/>
        <v>0</v>
      </c>
      <c r="BJ228" s="2" t="str">
        <f t="shared" si="31"/>
        <v/>
      </c>
      <c r="BK228" s="2">
        <f>VLOOKUP(B228,Kraftvärmeprod!$B$1:$BH$550,MATCH($BA$1,Kraftvärmeprod!$B$1:$CC$1,0),FALSE)</f>
        <v>0</v>
      </c>
    </row>
    <row r="229" spans="1:63" ht="15" customHeight="1" x14ac:dyDescent="0.25">
      <c r="A229" s="2" t="s">
        <v>367</v>
      </c>
      <c r="B229" s="2" t="s">
        <v>368</v>
      </c>
      <c r="C229" s="2">
        <v>2017</v>
      </c>
      <c r="D229" s="2">
        <v>4.8</v>
      </c>
      <c r="E229" s="2">
        <v>6.1</v>
      </c>
      <c r="F229" s="2" t="s">
        <v>726</v>
      </c>
      <c r="G229" s="2">
        <v>0.1</v>
      </c>
      <c r="H229" s="2" t="s">
        <v>726</v>
      </c>
      <c r="I229" s="2" t="s">
        <v>726</v>
      </c>
      <c r="J229" s="2" t="s">
        <v>726</v>
      </c>
      <c r="K229" s="2" t="s">
        <v>609</v>
      </c>
      <c r="L229" s="2" t="s">
        <v>726</v>
      </c>
      <c r="M229" s="2" t="s">
        <v>734</v>
      </c>
      <c r="N229" s="2" t="s">
        <v>726</v>
      </c>
      <c r="O229" s="2" t="s">
        <v>726</v>
      </c>
      <c r="P229" s="2">
        <v>6</v>
      </c>
      <c r="Q229" s="2" t="s">
        <v>726</v>
      </c>
      <c r="R229" s="2" t="s">
        <v>726</v>
      </c>
      <c r="S229" s="2" t="s">
        <v>726</v>
      </c>
      <c r="T229" s="2" t="s">
        <v>8</v>
      </c>
      <c r="U229" s="2" t="s">
        <v>726</v>
      </c>
      <c r="V229" s="2" t="s">
        <v>726</v>
      </c>
      <c r="W229" s="2" t="s">
        <v>726</v>
      </c>
      <c r="X229" s="2" t="s">
        <v>726</v>
      </c>
      <c r="Y229" s="2" t="s">
        <v>726</v>
      </c>
      <c r="Z229" s="2" t="s">
        <v>726</v>
      </c>
      <c r="AA229" s="2" t="s">
        <v>726</v>
      </c>
      <c r="AB229" s="2" t="s">
        <v>726</v>
      </c>
      <c r="AC229" s="2" t="s">
        <v>726</v>
      </c>
      <c r="AD229" s="2" t="s">
        <v>726</v>
      </c>
      <c r="AE229" s="2" t="s">
        <v>727</v>
      </c>
      <c r="AF229" s="2" t="s">
        <v>726</v>
      </c>
      <c r="AG229" s="2" t="s">
        <v>726</v>
      </c>
      <c r="AH229" s="2" t="s">
        <v>726</v>
      </c>
      <c r="AI229" s="2" t="s">
        <v>726</v>
      </c>
      <c r="AJ229" s="2" t="s">
        <v>726</v>
      </c>
      <c r="AK229" s="2" t="s">
        <v>726</v>
      </c>
      <c r="AL229" s="2" t="s">
        <v>726</v>
      </c>
      <c r="AM229" s="2" t="s">
        <v>726</v>
      </c>
      <c r="AN229" s="2" t="s">
        <v>734</v>
      </c>
      <c r="AO229" s="2" t="s">
        <v>726</v>
      </c>
      <c r="AP229" s="2" t="s">
        <v>726</v>
      </c>
      <c r="AQ229" s="2" t="s">
        <v>726</v>
      </c>
      <c r="AR229" s="2" t="s">
        <v>726</v>
      </c>
      <c r="AV229" s="15">
        <f t="shared" si="32"/>
        <v>6.1</v>
      </c>
      <c r="AW229" s="15">
        <f t="shared" si="33"/>
        <v>4.8</v>
      </c>
      <c r="AX229" s="16">
        <f t="shared" si="34"/>
        <v>0.78688524590163933</v>
      </c>
      <c r="BA229" s="2">
        <f t="shared" si="35"/>
        <v>0</v>
      </c>
      <c r="BB229" s="2">
        <f t="shared" si="36"/>
        <v>0</v>
      </c>
      <c r="BC229" s="2">
        <f t="shared" si="37"/>
        <v>0</v>
      </c>
      <c r="BD229" s="2">
        <f t="shared" si="38"/>
        <v>0</v>
      </c>
      <c r="BE229" s="2">
        <f t="shared" si="39"/>
        <v>0</v>
      </c>
      <c r="BF229" s="2">
        <f t="shared" si="40"/>
        <v>0</v>
      </c>
      <c r="BJ229" s="2" t="str">
        <f t="shared" si="31"/>
        <v/>
      </c>
      <c r="BK229" s="2">
        <f>VLOOKUP(B229,Kraftvärmeprod!$B$1:$BH$550,MATCH($BA$1,Kraftvärmeprod!$B$1:$CC$1,0),FALSE)</f>
        <v>0</v>
      </c>
    </row>
    <row r="230" spans="1:63" ht="15" customHeight="1" x14ac:dyDescent="0.25">
      <c r="A230" s="2" t="s">
        <v>367</v>
      </c>
      <c r="B230" s="2" t="s">
        <v>369</v>
      </c>
      <c r="C230" s="2">
        <v>2017</v>
      </c>
      <c r="D230" s="2">
        <v>57.7</v>
      </c>
      <c r="E230" s="2">
        <v>71.900000000000006</v>
      </c>
      <c r="F230" s="2" t="s">
        <v>726</v>
      </c>
      <c r="G230" s="2">
        <v>2.5</v>
      </c>
      <c r="H230" s="2" t="s">
        <v>726</v>
      </c>
      <c r="I230" s="2" t="s">
        <v>726</v>
      </c>
      <c r="J230" s="2" t="s">
        <v>726</v>
      </c>
      <c r="K230" s="2" t="s">
        <v>726</v>
      </c>
      <c r="L230" s="2" t="s">
        <v>726</v>
      </c>
      <c r="M230" s="2" t="s">
        <v>734</v>
      </c>
      <c r="N230" s="2">
        <v>30.2</v>
      </c>
      <c r="O230" s="2">
        <v>9.6999999999999993</v>
      </c>
      <c r="P230" s="2">
        <v>22</v>
      </c>
      <c r="Q230" s="2" t="s">
        <v>726</v>
      </c>
      <c r="R230" s="2" t="s">
        <v>726</v>
      </c>
      <c r="S230" s="2" t="s">
        <v>726</v>
      </c>
      <c r="T230" s="2" t="s">
        <v>8</v>
      </c>
      <c r="U230" s="2" t="s">
        <v>726</v>
      </c>
      <c r="V230" s="2" t="s">
        <v>726</v>
      </c>
      <c r="W230" s="2" t="s">
        <v>726</v>
      </c>
      <c r="X230" s="2" t="s">
        <v>726</v>
      </c>
      <c r="Y230" s="2" t="s">
        <v>726</v>
      </c>
      <c r="Z230" s="2" t="s">
        <v>726</v>
      </c>
      <c r="AA230" s="2" t="s">
        <v>726</v>
      </c>
      <c r="AB230" s="2" t="s">
        <v>726</v>
      </c>
      <c r="AC230" s="2" t="s">
        <v>726</v>
      </c>
      <c r="AD230" s="2">
        <v>0</v>
      </c>
      <c r="AE230" s="2" t="s">
        <v>727</v>
      </c>
      <c r="AF230" s="2" t="s">
        <v>726</v>
      </c>
      <c r="AG230" s="2">
        <v>0.6</v>
      </c>
      <c r="AH230" s="2">
        <v>6.9</v>
      </c>
      <c r="AI230" s="2" t="s">
        <v>726</v>
      </c>
      <c r="AJ230" s="2" t="s">
        <v>726</v>
      </c>
      <c r="AK230" s="2" t="s">
        <v>726</v>
      </c>
      <c r="AL230" s="2" t="s">
        <v>726</v>
      </c>
      <c r="AM230" s="2" t="s">
        <v>726</v>
      </c>
      <c r="AN230" s="2" t="s">
        <v>734</v>
      </c>
      <c r="AO230" s="2">
        <v>100</v>
      </c>
      <c r="AP230" s="2">
        <v>0</v>
      </c>
      <c r="AQ230" s="2">
        <v>0</v>
      </c>
      <c r="AR230" s="2">
        <v>0</v>
      </c>
      <c r="AV230" s="15">
        <f t="shared" si="32"/>
        <v>71.900000000000006</v>
      </c>
      <c r="AW230" s="15">
        <f t="shared" si="33"/>
        <v>57.7</v>
      </c>
      <c r="AX230" s="16">
        <f t="shared" si="34"/>
        <v>0.8025034770514603</v>
      </c>
      <c r="BA230" s="2">
        <f t="shared" si="35"/>
        <v>6.9</v>
      </c>
      <c r="BB230" s="2">
        <f t="shared" si="36"/>
        <v>6.9</v>
      </c>
      <c r="BC230" s="2">
        <f t="shared" si="37"/>
        <v>0</v>
      </c>
      <c r="BD230" s="2">
        <f t="shared" si="38"/>
        <v>0</v>
      </c>
      <c r="BE230" s="2">
        <f t="shared" si="39"/>
        <v>0</v>
      </c>
      <c r="BF230" s="2">
        <f t="shared" si="40"/>
        <v>0</v>
      </c>
      <c r="BJ230" s="2" t="str">
        <f t="shared" si="31"/>
        <v/>
      </c>
      <c r="BK230" s="2">
        <f>VLOOKUP(B230,Kraftvärmeprod!$B$1:$BH$550,MATCH($BA$1,Kraftvärmeprod!$B$1:$CC$1,0),FALSE)</f>
        <v>13.2</v>
      </c>
    </row>
    <row r="231" spans="1:63" ht="15" customHeight="1" x14ac:dyDescent="0.25">
      <c r="A231" s="2" t="s">
        <v>370</v>
      </c>
      <c r="B231" s="2" t="s">
        <v>371</v>
      </c>
      <c r="C231" s="2">
        <v>2017</v>
      </c>
      <c r="D231" s="2">
        <v>15.7</v>
      </c>
      <c r="E231" s="2">
        <v>17.7</v>
      </c>
      <c r="F231" s="2">
        <v>0</v>
      </c>
      <c r="G231" s="2">
        <v>1.1000000000000001</v>
      </c>
      <c r="H231" s="2">
        <v>0</v>
      </c>
      <c r="I231" s="2">
        <v>0</v>
      </c>
      <c r="J231" s="2">
        <v>0</v>
      </c>
      <c r="K231" s="2">
        <v>0</v>
      </c>
      <c r="L231" s="2">
        <v>0</v>
      </c>
      <c r="M231" s="2" t="s">
        <v>609</v>
      </c>
      <c r="N231" s="2">
        <v>0</v>
      </c>
      <c r="O231" s="2">
        <v>0</v>
      </c>
      <c r="P231" s="2">
        <v>15.2</v>
      </c>
      <c r="Q231" s="2">
        <v>0</v>
      </c>
      <c r="R231" s="2">
        <v>0</v>
      </c>
      <c r="S231" s="2">
        <v>0</v>
      </c>
      <c r="T231" s="2" t="s">
        <v>726</v>
      </c>
      <c r="U231" s="2">
        <v>1.4</v>
      </c>
      <c r="V231" s="2">
        <v>0</v>
      </c>
      <c r="W231" s="2">
        <v>0</v>
      </c>
      <c r="X231" s="2">
        <v>0</v>
      </c>
      <c r="Y231" s="2">
        <v>0</v>
      </c>
      <c r="Z231" s="2">
        <v>0</v>
      </c>
      <c r="AA231" s="2">
        <v>0</v>
      </c>
      <c r="AB231" s="2">
        <v>0</v>
      </c>
      <c r="AC231" s="2">
        <v>0</v>
      </c>
      <c r="AD231" s="2">
        <v>0</v>
      </c>
      <c r="AE231" s="2" t="s">
        <v>727</v>
      </c>
      <c r="AF231" s="2" t="s">
        <v>726</v>
      </c>
      <c r="AG231" s="2">
        <v>0</v>
      </c>
      <c r="AH231" s="2">
        <v>0</v>
      </c>
      <c r="AI231" s="2">
        <v>0</v>
      </c>
      <c r="AJ231" s="2" t="s">
        <v>726</v>
      </c>
      <c r="AK231" s="2">
        <v>0</v>
      </c>
      <c r="AL231" s="2">
        <v>0</v>
      </c>
      <c r="AM231" s="2">
        <v>0</v>
      </c>
      <c r="AN231" s="2" t="s">
        <v>609</v>
      </c>
      <c r="AO231" s="2" t="s">
        <v>726</v>
      </c>
      <c r="AP231" s="2" t="s">
        <v>726</v>
      </c>
      <c r="AQ231" s="2" t="s">
        <v>726</v>
      </c>
      <c r="AR231" s="2" t="s">
        <v>726</v>
      </c>
      <c r="AV231" s="15">
        <f t="shared" si="32"/>
        <v>17.7</v>
      </c>
      <c r="AW231" s="15">
        <f t="shared" si="33"/>
        <v>15.7</v>
      </c>
      <c r="AX231" s="16">
        <f t="shared" si="34"/>
        <v>0.88700564971751417</v>
      </c>
      <c r="BA231" s="2">
        <f t="shared" si="35"/>
        <v>0</v>
      </c>
      <c r="BB231" s="2">
        <f t="shared" si="36"/>
        <v>0</v>
      </c>
      <c r="BC231" s="2">
        <f t="shared" si="37"/>
        <v>0</v>
      </c>
      <c r="BD231" s="2">
        <f t="shared" si="38"/>
        <v>0</v>
      </c>
      <c r="BE231" s="2">
        <f t="shared" si="39"/>
        <v>0</v>
      </c>
      <c r="BF231" s="2">
        <f t="shared" si="40"/>
        <v>0</v>
      </c>
      <c r="BJ231" s="2" t="str">
        <f t="shared" si="31"/>
        <v/>
      </c>
      <c r="BK231" s="2">
        <f>VLOOKUP(B231,Kraftvärmeprod!$B$1:$BH$550,MATCH($BA$1,Kraftvärmeprod!$B$1:$CC$1,0),FALSE)</f>
        <v>0</v>
      </c>
    </row>
    <row r="232" spans="1:63" ht="15" customHeight="1" x14ac:dyDescent="0.25">
      <c r="A232" s="2" t="s">
        <v>372</v>
      </c>
      <c r="B232" s="2" t="s">
        <v>373</v>
      </c>
      <c r="C232" s="2">
        <v>2017</v>
      </c>
      <c r="D232" s="2">
        <v>624.14400000000001</v>
      </c>
      <c r="E232" s="2">
        <v>623.46299999999997</v>
      </c>
      <c r="F232" s="2" t="s">
        <v>726</v>
      </c>
      <c r="G232" s="25">
        <v>0.60099999999999998</v>
      </c>
      <c r="H232" s="2" t="s">
        <v>726</v>
      </c>
      <c r="I232" s="25">
        <v>3.9929999999999999</v>
      </c>
      <c r="J232" s="2" t="s">
        <v>726</v>
      </c>
      <c r="K232" s="2" t="s">
        <v>726</v>
      </c>
      <c r="L232" s="2" t="s">
        <v>726</v>
      </c>
      <c r="M232" s="2" t="s">
        <v>609</v>
      </c>
      <c r="N232" s="2" t="s">
        <v>726</v>
      </c>
      <c r="O232" s="2" t="s">
        <v>726</v>
      </c>
      <c r="P232" s="2" t="s">
        <v>726</v>
      </c>
      <c r="Q232" s="2" t="s">
        <v>726</v>
      </c>
      <c r="R232" s="2" t="s">
        <v>726</v>
      </c>
      <c r="S232" s="2" t="s">
        <v>726</v>
      </c>
      <c r="T232" s="2" t="s">
        <v>726</v>
      </c>
      <c r="U232" s="2" t="s">
        <v>726</v>
      </c>
      <c r="V232" s="2" t="s">
        <v>726</v>
      </c>
      <c r="W232" s="25">
        <v>147.01</v>
      </c>
      <c r="X232" s="2" t="s">
        <v>726</v>
      </c>
      <c r="Y232" s="25">
        <v>3.694</v>
      </c>
      <c r="Z232" s="25">
        <v>5.0010000000000003</v>
      </c>
      <c r="AA232" s="2" t="s">
        <v>726</v>
      </c>
      <c r="AB232" s="2" t="s">
        <v>726</v>
      </c>
      <c r="AC232" s="2" t="s">
        <v>726</v>
      </c>
      <c r="AD232" s="2" t="s">
        <v>726</v>
      </c>
      <c r="AE232" s="2" t="s">
        <v>609</v>
      </c>
      <c r="AF232" s="2" t="s">
        <v>726</v>
      </c>
      <c r="AG232" s="2" t="s">
        <v>726</v>
      </c>
      <c r="AH232" s="2" t="s">
        <v>726</v>
      </c>
      <c r="AI232" s="2">
        <v>474.68299999999999</v>
      </c>
      <c r="AJ232" s="2" t="s">
        <v>732</v>
      </c>
      <c r="AK232" s="2">
        <v>161.93700000000001</v>
      </c>
      <c r="AL232" s="2" t="s">
        <v>726</v>
      </c>
      <c r="AM232" s="2" t="s">
        <v>726</v>
      </c>
      <c r="AN232" s="2" t="s">
        <v>609</v>
      </c>
      <c r="AO232" s="2" t="s">
        <v>726</v>
      </c>
      <c r="AP232" s="2" t="s">
        <v>726</v>
      </c>
      <c r="AQ232" s="2" t="s">
        <v>726</v>
      </c>
      <c r="AR232" s="2" t="s">
        <v>726</v>
      </c>
      <c r="AV232" s="15">
        <f t="shared" si="32"/>
        <v>634.98199999999997</v>
      </c>
      <c r="AW232" s="15">
        <f t="shared" si="33"/>
        <v>624.14400000000001</v>
      </c>
      <c r="AX232" s="16">
        <f t="shared" si="34"/>
        <v>0.98293179964156474</v>
      </c>
      <c r="BA232" s="2">
        <f t="shared" si="35"/>
        <v>0</v>
      </c>
      <c r="BB232" s="2">
        <f t="shared" si="36"/>
        <v>0</v>
      </c>
      <c r="BC232" s="2">
        <f t="shared" si="37"/>
        <v>0</v>
      </c>
      <c r="BD232" s="2">
        <f t="shared" si="38"/>
        <v>0</v>
      </c>
      <c r="BE232" s="2">
        <f t="shared" si="39"/>
        <v>0</v>
      </c>
      <c r="BF232" s="2">
        <f t="shared" si="40"/>
        <v>0</v>
      </c>
      <c r="BJ232" s="2" t="str">
        <f t="shared" si="31"/>
        <v/>
      </c>
      <c r="BK232" s="2">
        <f>VLOOKUP(B232,Kraftvärmeprod!$B$1:$BH$550,MATCH($BA$1,Kraftvärmeprod!$B$1:$CC$1,0),FALSE)</f>
        <v>0</v>
      </c>
    </row>
    <row r="233" spans="1:63" ht="15" customHeight="1" x14ac:dyDescent="0.25">
      <c r="A233" s="2" t="s">
        <v>374</v>
      </c>
      <c r="B233" s="2" t="s">
        <v>375</v>
      </c>
      <c r="C233" s="2">
        <v>2017</v>
      </c>
      <c r="D233" s="2">
        <v>10.778</v>
      </c>
      <c r="E233" s="2">
        <v>13.125999999999999</v>
      </c>
      <c r="F233" s="2" t="s">
        <v>726</v>
      </c>
      <c r="G233" s="2">
        <v>2E-3</v>
      </c>
      <c r="H233" s="2" t="s">
        <v>726</v>
      </c>
      <c r="I233" s="2" t="s">
        <v>726</v>
      </c>
      <c r="J233" s="2" t="s">
        <v>726</v>
      </c>
      <c r="K233" s="2" t="s">
        <v>726</v>
      </c>
      <c r="L233" s="2" t="s">
        <v>726</v>
      </c>
      <c r="M233" s="2" t="s">
        <v>609</v>
      </c>
      <c r="N233" s="2" t="s">
        <v>726</v>
      </c>
      <c r="O233" s="2" t="s">
        <v>726</v>
      </c>
      <c r="P233" s="2" t="s">
        <v>726</v>
      </c>
      <c r="Q233" s="2" t="s">
        <v>726</v>
      </c>
      <c r="R233" s="2" t="s">
        <v>726</v>
      </c>
      <c r="S233" s="2" t="s">
        <v>726</v>
      </c>
      <c r="T233" s="2" t="s">
        <v>726</v>
      </c>
      <c r="U233" s="2">
        <v>13.124000000000001</v>
      </c>
      <c r="V233" s="2" t="s">
        <v>726</v>
      </c>
      <c r="W233" s="2" t="s">
        <v>726</v>
      </c>
      <c r="X233" s="2" t="s">
        <v>726</v>
      </c>
      <c r="Y233" s="2" t="s">
        <v>726</v>
      </c>
      <c r="Z233" s="2" t="s">
        <v>726</v>
      </c>
      <c r="AA233" s="2" t="s">
        <v>726</v>
      </c>
      <c r="AB233" s="2" t="s">
        <v>726</v>
      </c>
      <c r="AC233" s="2" t="s">
        <v>726</v>
      </c>
      <c r="AD233" s="2" t="s">
        <v>726</v>
      </c>
      <c r="AE233" s="2" t="s">
        <v>727</v>
      </c>
      <c r="AF233" s="2" t="s">
        <v>726</v>
      </c>
      <c r="AG233" s="2" t="s">
        <v>726</v>
      </c>
      <c r="AH233" s="2" t="s">
        <v>726</v>
      </c>
      <c r="AI233" s="2" t="s">
        <v>726</v>
      </c>
      <c r="AJ233" s="2" t="s">
        <v>726</v>
      </c>
      <c r="AK233" s="2" t="s">
        <v>726</v>
      </c>
      <c r="AL233" s="2" t="s">
        <v>726</v>
      </c>
      <c r="AM233" s="2" t="s">
        <v>726</v>
      </c>
      <c r="AN233" s="2" t="s">
        <v>609</v>
      </c>
      <c r="AO233" s="2" t="s">
        <v>726</v>
      </c>
      <c r="AP233" s="2" t="s">
        <v>726</v>
      </c>
      <c r="AQ233" s="2" t="s">
        <v>726</v>
      </c>
      <c r="AR233" s="2" t="s">
        <v>726</v>
      </c>
      <c r="AV233" s="15">
        <f t="shared" si="32"/>
        <v>13.126000000000001</v>
      </c>
      <c r="AW233" s="15">
        <f t="shared" si="33"/>
        <v>10.778</v>
      </c>
      <c r="AX233" s="16">
        <f t="shared" si="34"/>
        <v>0.82111839097973482</v>
      </c>
      <c r="BA233" s="2">
        <f t="shared" si="35"/>
        <v>0</v>
      </c>
      <c r="BB233" s="2">
        <f t="shared" si="36"/>
        <v>0</v>
      </c>
      <c r="BC233" s="2">
        <f t="shared" si="37"/>
        <v>0</v>
      </c>
      <c r="BD233" s="2">
        <f t="shared" si="38"/>
        <v>0</v>
      </c>
      <c r="BE233" s="2">
        <f t="shared" si="39"/>
        <v>0</v>
      </c>
      <c r="BF233" s="2">
        <f t="shared" si="40"/>
        <v>0</v>
      </c>
      <c r="BJ233" s="2" t="str">
        <f t="shared" si="31"/>
        <v/>
      </c>
      <c r="BK233" s="2">
        <f>VLOOKUP(B233,Kraftvärmeprod!$B$1:$BH$550,MATCH($BA$1,Kraftvärmeprod!$B$1:$CC$1,0),FALSE)</f>
        <v>0</v>
      </c>
    </row>
    <row r="234" spans="1:63" ht="15" customHeight="1" x14ac:dyDescent="0.25">
      <c r="A234" s="2" t="s">
        <v>374</v>
      </c>
      <c r="B234" s="2" t="s">
        <v>376</v>
      </c>
      <c r="C234" s="2">
        <v>2017</v>
      </c>
      <c r="D234" s="2">
        <v>30.666</v>
      </c>
      <c r="E234" s="2">
        <v>41.378999999999998</v>
      </c>
      <c r="F234" s="2" t="s">
        <v>726</v>
      </c>
      <c r="G234" s="2">
        <v>0.55200000000000005</v>
      </c>
      <c r="H234" s="2" t="s">
        <v>726</v>
      </c>
      <c r="I234" s="2" t="s">
        <v>726</v>
      </c>
      <c r="J234" s="2" t="s">
        <v>726</v>
      </c>
      <c r="K234" s="2" t="s">
        <v>726</v>
      </c>
      <c r="L234" s="2" t="s">
        <v>726</v>
      </c>
      <c r="M234" s="2" t="s">
        <v>609</v>
      </c>
      <c r="N234" s="2">
        <v>2.5539999999999998</v>
      </c>
      <c r="O234" s="2">
        <v>0</v>
      </c>
      <c r="P234" s="2">
        <v>32.465000000000003</v>
      </c>
      <c r="Q234" s="2">
        <v>0</v>
      </c>
      <c r="R234" s="2">
        <v>0</v>
      </c>
      <c r="S234" s="2">
        <v>0</v>
      </c>
      <c r="T234" s="2" t="s">
        <v>8</v>
      </c>
      <c r="U234" s="2" t="s">
        <v>726</v>
      </c>
      <c r="V234" s="2" t="s">
        <v>726</v>
      </c>
      <c r="W234" s="2" t="s">
        <v>726</v>
      </c>
      <c r="X234" s="2" t="s">
        <v>726</v>
      </c>
      <c r="Y234" s="2" t="s">
        <v>726</v>
      </c>
      <c r="Z234" s="2" t="s">
        <v>726</v>
      </c>
      <c r="AA234" s="2" t="s">
        <v>726</v>
      </c>
      <c r="AB234" s="2" t="s">
        <v>726</v>
      </c>
      <c r="AC234" s="2" t="s">
        <v>726</v>
      </c>
      <c r="AD234" s="2" t="s">
        <v>726</v>
      </c>
      <c r="AE234" s="2" t="s">
        <v>727</v>
      </c>
      <c r="AF234" s="2" t="s">
        <v>726</v>
      </c>
      <c r="AG234" s="2" t="s">
        <v>726</v>
      </c>
      <c r="AH234" s="2">
        <v>5.4669999999999996</v>
      </c>
      <c r="AI234" s="2" t="s">
        <v>726</v>
      </c>
      <c r="AJ234" s="2" t="s">
        <v>726</v>
      </c>
      <c r="AK234" s="2" t="s">
        <v>726</v>
      </c>
      <c r="AL234" s="2">
        <v>0.34100000000000003</v>
      </c>
      <c r="AM234" s="2">
        <v>0.48899999999999999</v>
      </c>
      <c r="AN234" s="2" t="s">
        <v>609</v>
      </c>
      <c r="AO234" s="2">
        <v>100</v>
      </c>
      <c r="AP234" s="2">
        <v>0</v>
      </c>
      <c r="AQ234" s="2">
        <v>0</v>
      </c>
      <c r="AR234" s="2">
        <v>0</v>
      </c>
      <c r="AV234" s="15">
        <f t="shared" si="32"/>
        <v>41.379000000000005</v>
      </c>
      <c r="AW234" s="15">
        <f t="shared" si="33"/>
        <v>30.666</v>
      </c>
      <c r="AX234" s="16">
        <f t="shared" si="34"/>
        <v>0.74110055825418686</v>
      </c>
      <c r="BA234" s="2">
        <f t="shared" si="35"/>
        <v>5.4669999999999996</v>
      </c>
      <c r="BB234" s="2">
        <f t="shared" si="36"/>
        <v>5.4669999999999996</v>
      </c>
      <c r="BC234" s="2">
        <f t="shared" si="37"/>
        <v>0</v>
      </c>
      <c r="BD234" s="2">
        <f t="shared" si="38"/>
        <v>0</v>
      </c>
      <c r="BE234" s="2">
        <f t="shared" si="39"/>
        <v>0</v>
      </c>
      <c r="BF234" s="2">
        <f t="shared" si="40"/>
        <v>0</v>
      </c>
      <c r="BJ234" s="2" t="str">
        <f t="shared" si="31"/>
        <v/>
      </c>
      <c r="BK234" s="2">
        <f>VLOOKUP(B234,Kraftvärmeprod!$B$1:$BH$550,MATCH($BA$1,Kraftvärmeprod!$B$1:$CC$1,0),FALSE)</f>
        <v>23.071999999999999</v>
      </c>
    </row>
    <row r="235" spans="1:63" ht="15" customHeight="1" x14ac:dyDescent="0.25">
      <c r="A235" s="2" t="s">
        <v>374</v>
      </c>
      <c r="B235" s="2" t="s">
        <v>377</v>
      </c>
      <c r="C235" s="2">
        <v>2017</v>
      </c>
      <c r="D235" s="2">
        <v>20.898</v>
      </c>
      <c r="E235" s="2">
        <v>24.413</v>
      </c>
      <c r="F235" s="2" t="s">
        <v>726</v>
      </c>
      <c r="G235" s="2">
        <v>0.51100000000000001</v>
      </c>
      <c r="H235" s="2" t="s">
        <v>726</v>
      </c>
      <c r="I235" s="2" t="s">
        <v>726</v>
      </c>
      <c r="J235" s="2" t="s">
        <v>726</v>
      </c>
      <c r="K235" s="2" t="s">
        <v>726</v>
      </c>
      <c r="L235" s="2" t="s">
        <v>726</v>
      </c>
      <c r="M235" s="2" t="s">
        <v>609</v>
      </c>
      <c r="N235" s="2">
        <v>0</v>
      </c>
      <c r="O235" s="2">
        <v>0</v>
      </c>
      <c r="P235" s="2">
        <v>20.489000000000001</v>
      </c>
      <c r="Q235" s="2">
        <v>0</v>
      </c>
      <c r="R235" s="2">
        <v>0</v>
      </c>
      <c r="S235" s="2">
        <v>0</v>
      </c>
      <c r="T235" s="2" t="s">
        <v>8</v>
      </c>
      <c r="U235" s="2" t="s">
        <v>726</v>
      </c>
      <c r="V235" s="2" t="s">
        <v>726</v>
      </c>
      <c r="W235" s="2" t="s">
        <v>726</v>
      </c>
      <c r="X235" s="2" t="s">
        <v>726</v>
      </c>
      <c r="Y235" s="2" t="s">
        <v>726</v>
      </c>
      <c r="Z235" s="2" t="s">
        <v>726</v>
      </c>
      <c r="AA235" s="2" t="s">
        <v>726</v>
      </c>
      <c r="AB235" s="2" t="s">
        <v>726</v>
      </c>
      <c r="AC235" s="2" t="s">
        <v>726</v>
      </c>
      <c r="AD235" s="2" t="s">
        <v>726</v>
      </c>
      <c r="AE235" s="2" t="s">
        <v>727</v>
      </c>
      <c r="AF235" s="2" t="s">
        <v>726</v>
      </c>
      <c r="AG235" s="2" t="s">
        <v>726</v>
      </c>
      <c r="AH235" s="2">
        <v>2.6139999999999999</v>
      </c>
      <c r="AI235" s="2" t="s">
        <v>726</v>
      </c>
      <c r="AJ235" s="2" t="s">
        <v>726</v>
      </c>
      <c r="AK235" s="2" t="s">
        <v>726</v>
      </c>
      <c r="AL235" s="2">
        <v>0.79900000000000004</v>
      </c>
      <c r="AM235" s="2">
        <v>0.81499999999999995</v>
      </c>
      <c r="AN235" s="2" t="s">
        <v>609</v>
      </c>
      <c r="AO235" s="2">
        <v>100</v>
      </c>
      <c r="AP235" s="2">
        <v>0</v>
      </c>
      <c r="AQ235" s="2">
        <v>0</v>
      </c>
      <c r="AR235" s="2">
        <v>0</v>
      </c>
      <c r="AV235" s="15">
        <f t="shared" si="32"/>
        <v>24.413</v>
      </c>
      <c r="AW235" s="15">
        <f t="shared" si="33"/>
        <v>20.898</v>
      </c>
      <c r="AX235" s="16">
        <f t="shared" si="34"/>
        <v>0.85601933396141394</v>
      </c>
      <c r="BA235" s="2">
        <f t="shared" si="35"/>
        <v>2.6139999999999999</v>
      </c>
      <c r="BB235" s="2">
        <f t="shared" si="36"/>
        <v>2.6139999999999999</v>
      </c>
      <c r="BC235" s="2">
        <f t="shared" si="37"/>
        <v>0</v>
      </c>
      <c r="BD235" s="2">
        <f t="shared" si="38"/>
        <v>0</v>
      </c>
      <c r="BE235" s="2">
        <f t="shared" si="39"/>
        <v>0</v>
      </c>
      <c r="BF235" s="2">
        <f t="shared" si="40"/>
        <v>0</v>
      </c>
      <c r="BJ235" s="2" t="str">
        <f t="shared" si="31"/>
        <v/>
      </c>
      <c r="BK235" s="2">
        <f>VLOOKUP(B235,Kraftvärmeprod!$B$1:$BH$550,MATCH($BA$1,Kraftvärmeprod!$B$1:$CC$1,0),FALSE)</f>
        <v>0</v>
      </c>
    </row>
    <row r="236" spans="1:63" ht="15" customHeight="1" x14ac:dyDescent="0.25">
      <c r="A236" s="2" t="s">
        <v>378</v>
      </c>
      <c r="B236" s="2" t="s">
        <v>379</v>
      </c>
      <c r="C236" s="2">
        <v>2017</v>
      </c>
      <c r="D236" s="2" t="s">
        <v>609</v>
      </c>
      <c r="E236" s="2" t="s">
        <v>609</v>
      </c>
      <c r="F236" s="2" t="s">
        <v>609</v>
      </c>
      <c r="G236" s="2" t="s">
        <v>609</v>
      </c>
      <c r="H236" s="2" t="s">
        <v>609</v>
      </c>
      <c r="I236" s="2" t="s">
        <v>609</v>
      </c>
      <c r="J236" s="2" t="s">
        <v>609</v>
      </c>
      <c r="K236" s="2" t="s">
        <v>609</v>
      </c>
      <c r="L236" s="2" t="s">
        <v>609</v>
      </c>
      <c r="M236" s="2" t="s">
        <v>609</v>
      </c>
      <c r="N236" s="2" t="s">
        <v>609</v>
      </c>
      <c r="O236" s="2" t="s">
        <v>609</v>
      </c>
      <c r="P236" s="2" t="s">
        <v>609</v>
      </c>
      <c r="Q236" s="2" t="s">
        <v>609</v>
      </c>
      <c r="R236" s="2" t="s">
        <v>609</v>
      </c>
      <c r="S236" s="2" t="s">
        <v>609</v>
      </c>
      <c r="T236" s="2" t="s">
        <v>609</v>
      </c>
      <c r="U236" s="2" t="s">
        <v>609</v>
      </c>
      <c r="V236" s="2" t="s">
        <v>609</v>
      </c>
      <c r="W236" s="2" t="s">
        <v>609</v>
      </c>
      <c r="X236" s="2" t="s">
        <v>609</v>
      </c>
      <c r="Y236" s="2" t="s">
        <v>609</v>
      </c>
      <c r="Z236" s="2" t="s">
        <v>609</v>
      </c>
      <c r="AA236" s="2" t="s">
        <v>609</v>
      </c>
      <c r="AB236" s="2" t="s">
        <v>609</v>
      </c>
      <c r="AC236" s="2" t="s">
        <v>609</v>
      </c>
      <c r="AD236" s="2" t="s">
        <v>609</v>
      </c>
      <c r="AE236" s="2" t="s">
        <v>609</v>
      </c>
      <c r="AF236" s="2" t="s">
        <v>609</v>
      </c>
      <c r="AG236" s="2" t="s">
        <v>609</v>
      </c>
      <c r="AH236" s="2" t="s">
        <v>609</v>
      </c>
      <c r="AI236" s="2" t="s">
        <v>609</v>
      </c>
      <c r="AJ236" s="2" t="s">
        <v>609</v>
      </c>
      <c r="AK236" s="2" t="s">
        <v>609</v>
      </c>
      <c r="AL236" s="2" t="s">
        <v>609</v>
      </c>
      <c r="AM236" s="2" t="s">
        <v>609</v>
      </c>
      <c r="AN236" s="2" t="s">
        <v>609</v>
      </c>
      <c r="AO236" s="2" t="s">
        <v>609</v>
      </c>
      <c r="AP236" s="2" t="s">
        <v>609</v>
      </c>
      <c r="AQ236" s="2" t="s">
        <v>609</v>
      </c>
      <c r="AR236" s="2" t="s">
        <v>609</v>
      </c>
      <c r="AV236" s="15">
        <f t="shared" si="32"/>
        <v>0</v>
      </c>
      <c r="AW236" s="15">
        <f t="shared" si="33"/>
        <v>0</v>
      </c>
      <c r="AX236" s="16" t="str">
        <f t="shared" si="34"/>
        <v/>
      </c>
      <c r="BA236" s="2">
        <f t="shared" si="35"/>
        <v>0</v>
      </c>
      <c r="BB236" s="2">
        <f t="shared" si="36"/>
        <v>0</v>
      </c>
      <c r="BC236" s="2">
        <f t="shared" si="37"/>
        <v>0</v>
      </c>
      <c r="BD236" s="2">
        <f t="shared" si="38"/>
        <v>0</v>
      </c>
      <c r="BE236" s="2">
        <f t="shared" si="39"/>
        <v>0</v>
      </c>
      <c r="BF236" s="2">
        <f t="shared" si="40"/>
        <v>0</v>
      </c>
      <c r="BJ236" s="2" t="str">
        <f t="shared" si="31"/>
        <v/>
      </c>
      <c r="BK236" s="2">
        <f>VLOOKUP(B236,Kraftvärmeprod!$B$1:$BH$550,MATCH($BA$1,Kraftvärmeprod!$B$1:$CC$1,0),FALSE)</f>
        <v>0</v>
      </c>
    </row>
    <row r="237" spans="1:63" ht="15" customHeight="1" x14ac:dyDescent="0.25">
      <c r="A237" s="2" t="s">
        <v>380</v>
      </c>
      <c r="B237" s="2" t="s">
        <v>381</v>
      </c>
      <c r="C237" s="2">
        <v>2017</v>
      </c>
      <c r="D237" s="2">
        <v>0.02</v>
      </c>
      <c r="E237" s="2">
        <v>0.08</v>
      </c>
      <c r="F237" s="2" t="s">
        <v>726</v>
      </c>
      <c r="G237" s="2">
        <v>0.08</v>
      </c>
      <c r="H237" s="2" t="s">
        <v>726</v>
      </c>
      <c r="I237" s="2" t="s">
        <v>726</v>
      </c>
      <c r="J237" s="2" t="s">
        <v>726</v>
      </c>
      <c r="K237" s="2" t="s">
        <v>726</v>
      </c>
      <c r="L237" s="2" t="s">
        <v>726</v>
      </c>
      <c r="M237" s="2" t="s">
        <v>734</v>
      </c>
      <c r="N237" s="2" t="s">
        <v>726</v>
      </c>
      <c r="O237" s="2" t="s">
        <v>726</v>
      </c>
      <c r="P237" s="2" t="s">
        <v>726</v>
      </c>
      <c r="Q237" s="2" t="s">
        <v>726</v>
      </c>
      <c r="R237" s="2" t="s">
        <v>726</v>
      </c>
      <c r="S237" s="2" t="s">
        <v>726</v>
      </c>
      <c r="T237" s="2" t="s">
        <v>726</v>
      </c>
      <c r="U237" s="2" t="s">
        <v>726</v>
      </c>
      <c r="V237" s="2" t="s">
        <v>726</v>
      </c>
      <c r="W237" s="2" t="s">
        <v>726</v>
      </c>
      <c r="X237" s="2" t="s">
        <v>726</v>
      </c>
      <c r="Y237" s="2" t="s">
        <v>726</v>
      </c>
      <c r="Z237" s="2" t="s">
        <v>726</v>
      </c>
      <c r="AA237" s="2" t="s">
        <v>726</v>
      </c>
      <c r="AB237" s="2" t="s">
        <v>726</v>
      </c>
      <c r="AC237" s="2" t="s">
        <v>726</v>
      </c>
      <c r="AD237" s="2" t="s">
        <v>726</v>
      </c>
      <c r="AE237" s="2" t="s">
        <v>727</v>
      </c>
      <c r="AF237" s="2" t="s">
        <v>726</v>
      </c>
      <c r="AG237" s="2" t="s">
        <v>726</v>
      </c>
      <c r="AH237" s="2" t="s">
        <v>726</v>
      </c>
      <c r="AI237" s="2" t="s">
        <v>726</v>
      </c>
      <c r="AJ237" s="2" t="s">
        <v>726</v>
      </c>
      <c r="AK237" s="2" t="s">
        <v>726</v>
      </c>
      <c r="AL237" s="2" t="s">
        <v>726</v>
      </c>
      <c r="AM237" s="2" t="s">
        <v>726</v>
      </c>
      <c r="AN237" s="2" t="s">
        <v>734</v>
      </c>
      <c r="AO237" s="2" t="s">
        <v>726</v>
      </c>
      <c r="AP237" s="2" t="s">
        <v>726</v>
      </c>
      <c r="AQ237" s="2" t="s">
        <v>726</v>
      </c>
      <c r="AR237" s="2" t="s">
        <v>726</v>
      </c>
      <c r="AV237" s="15">
        <f t="shared" si="32"/>
        <v>0.08</v>
      </c>
      <c r="AW237" s="15">
        <f t="shared" si="33"/>
        <v>0.02</v>
      </c>
      <c r="AX237" s="16">
        <f t="shared" si="34"/>
        <v>0.25</v>
      </c>
      <c r="BA237" s="2">
        <f t="shared" si="35"/>
        <v>0</v>
      </c>
      <c r="BB237" s="2">
        <f t="shared" si="36"/>
        <v>0</v>
      </c>
      <c r="BC237" s="2">
        <f t="shared" si="37"/>
        <v>0</v>
      </c>
      <c r="BD237" s="2">
        <f t="shared" si="38"/>
        <v>0</v>
      </c>
      <c r="BE237" s="2">
        <f t="shared" si="39"/>
        <v>0</v>
      </c>
      <c r="BF237" s="2">
        <f t="shared" si="40"/>
        <v>0</v>
      </c>
      <c r="BJ237" s="2" t="str">
        <f t="shared" si="31"/>
        <v/>
      </c>
      <c r="BK237" s="2">
        <f>VLOOKUP(B237,Kraftvärmeprod!$B$1:$BH$550,MATCH($BA$1,Kraftvärmeprod!$B$1:$CC$1,0),FALSE)</f>
        <v>0</v>
      </c>
    </row>
    <row r="238" spans="1:63" ht="15" customHeight="1" x14ac:dyDescent="0.25">
      <c r="A238" s="2" t="s">
        <v>382</v>
      </c>
      <c r="B238" s="2" t="s">
        <v>383</v>
      </c>
      <c r="C238" s="2">
        <v>2017</v>
      </c>
      <c r="D238" s="2" t="s">
        <v>609</v>
      </c>
      <c r="E238" s="2" t="s">
        <v>609</v>
      </c>
      <c r="F238" s="2" t="s">
        <v>609</v>
      </c>
      <c r="G238" s="2" t="s">
        <v>609</v>
      </c>
      <c r="H238" s="2" t="s">
        <v>609</v>
      </c>
      <c r="I238" s="2" t="s">
        <v>609</v>
      </c>
      <c r="J238" s="2" t="s">
        <v>609</v>
      </c>
      <c r="K238" s="2" t="s">
        <v>609</v>
      </c>
      <c r="L238" s="2" t="s">
        <v>609</v>
      </c>
      <c r="M238" s="2" t="s">
        <v>609</v>
      </c>
      <c r="N238" s="2" t="s">
        <v>609</v>
      </c>
      <c r="O238" s="2" t="s">
        <v>609</v>
      </c>
      <c r="P238" s="2" t="s">
        <v>609</v>
      </c>
      <c r="Q238" s="2" t="s">
        <v>609</v>
      </c>
      <c r="R238" s="2" t="s">
        <v>609</v>
      </c>
      <c r="S238" s="2" t="s">
        <v>609</v>
      </c>
      <c r="T238" s="2" t="s">
        <v>609</v>
      </c>
      <c r="U238" s="2" t="s">
        <v>609</v>
      </c>
      <c r="V238" s="2" t="s">
        <v>609</v>
      </c>
      <c r="W238" s="2" t="s">
        <v>609</v>
      </c>
      <c r="X238" s="2" t="s">
        <v>609</v>
      </c>
      <c r="Y238" s="2" t="s">
        <v>609</v>
      </c>
      <c r="Z238" s="2" t="s">
        <v>609</v>
      </c>
      <c r="AA238" s="2" t="s">
        <v>609</v>
      </c>
      <c r="AB238" s="2" t="s">
        <v>609</v>
      </c>
      <c r="AC238" s="2" t="s">
        <v>609</v>
      </c>
      <c r="AD238" s="2" t="s">
        <v>609</v>
      </c>
      <c r="AE238" s="2" t="s">
        <v>609</v>
      </c>
      <c r="AF238" s="2" t="s">
        <v>609</v>
      </c>
      <c r="AG238" s="2" t="s">
        <v>609</v>
      </c>
      <c r="AH238" s="2" t="s">
        <v>609</v>
      </c>
      <c r="AI238" s="2" t="s">
        <v>609</v>
      </c>
      <c r="AJ238" s="2" t="s">
        <v>609</v>
      </c>
      <c r="AK238" s="2" t="s">
        <v>609</v>
      </c>
      <c r="AL238" s="2" t="s">
        <v>609</v>
      </c>
      <c r="AM238" s="2" t="s">
        <v>609</v>
      </c>
      <c r="AN238" s="2" t="s">
        <v>609</v>
      </c>
      <c r="AO238" s="2" t="s">
        <v>609</v>
      </c>
      <c r="AP238" s="2" t="s">
        <v>609</v>
      </c>
      <c r="AQ238" s="2" t="s">
        <v>609</v>
      </c>
      <c r="AR238" s="2" t="s">
        <v>609</v>
      </c>
      <c r="AV238" s="15">
        <f t="shared" si="32"/>
        <v>0</v>
      </c>
      <c r="AW238" s="15">
        <f t="shared" si="33"/>
        <v>0</v>
      </c>
      <c r="AX238" s="16" t="str">
        <f t="shared" si="34"/>
        <v/>
      </c>
      <c r="BA238" s="2">
        <f t="shared" si="35"/>
        <v>0</v>
      </c>
      <c r="BB238" s="2">
        <f t="shared" si="36"/>
        <v>0</v>
      </c>
      <c r="BC238" s="2">
        <f t="shared" si="37"/>
        <v>0</v>
      </c>
      <c r="BD238" s="2">
        <f t="shared" si="38"/>
        <v>0</v>
      </c>
      <c r="BE238" s="2">
        <f t="shared" si="39"/>
        <v>0</v>
      </c>
      <c r="BF238" s="2">
        <f t="shared" si="40"/>
        <v>0</v>
      </c>
      <c r="BJ238" s="2" t="str">
        <f t="shared" si="31"/>
        <v/>
      </c>
      <c r="BK238" s="2">
        <f>VLOOKUP(B238,Kraftvärmeprod!$B$1:$BH$550,MATCH($BA$1,Kraftvärmeprod!$B$1:$CC$1,0),FALSE)</f>
        <v>0</v>
      </c>
    </row>
    <row r="239" spans="1:63" ht="15" customHeight="1" x14ac:dyDescent="0.25">
      <c r="A239" s="2" t="s">
        <v>382</v>
      </c>
      <c r="B239" s="2" t="s">
        <v>384</v>
      </c>
      <c r="C239" s="2">
        <v>2017</v>
      </c>
      <c r="D239" s="2" t="s">
        <v>609</v>
      </c>
      <c r="E239" s="2" t="s">
        <v>609</v>
      </c>
      <c r="F239" s="2" t="s">
        <v>609</v>
      </c>
      <c r="G239" s="2" t="s">
        <v>609</v>
      </c>
      <c r="H239" s="2" t="s">
        <v>609</v>
      </c>
      <c r="I239" s="2" t="s">
        <v>609</v>
      </c>
      <c r="J239" s="2" t="s">
        <v>609</v>
      </c>
      <c r="K239" s="2" t="s">
        <v>609</v>
      </c>
      <c r="L239" s="2" t="s">
        <v>609</v>
      </c>
      <c r="M239" s="2" t="s">
        <v>609</v>
      </c>
      <c r="N239" s="2" t="s">
        <v>609</v>
      </c>
      <c r="O239" s="2" t="s">
        <v>609</v>
      </c>
      <c r="P239" s="2" t="s">
        <v>609</v>
      </c>
      <c r="Q239" s="2" t="s">
        <v>609</v>
      </c>
      <c r="R239" s="2" t="s">
        <v>609</v>
      </c>
      <c r="S239" s="2" t="s">
        <v>609</v>
      </c>
      <c r="T239" s="2" t="s">
        <v>609</v>
      </c>
      <c r="U239" s="2" t="s">
        <v>609</v>
      </c>
      <c r="V239" s="2" t="s">
        <v>609</v>
      </c>
      <c r="W239" s="2" t="s">
        <v>609</v>
      </c>
      <c r="X239" s="2" t="s">
        <v>609</v>
      </c>
      <c r="Y239" s="2" t="s">
        <v>609</v>
      </c>
      <c r="Z239" s="2" t="s">
        <v>609</v>
      </c>
      <c r="AA239" s="2" t="s">
        <v>609</v>
      </c>
      <c r="AB239" s="2" t="s">
        <v>609</v>
      </c>
      <c r="AC239" s="2" t="s">
        <v>609</v>
      </c>
      <c r="AD239" s="2" t="s">
        <v>609</v>
      </c>
      <c r="AE239" s="2" t="s">
        <v>609</v>
      </c>
      <c r="AF239" s="2" t="s">
        <v>609</v>
      </c>
      <c r="AG239" s="2" t="s">
        <v>609</v>
      </c>
      <c r="AH239" s="2" t="s">
        <v>609</v>
      </c>
      <c r="AI239" s="2" t="s">
        <v>609</v>
      </c>
      <c r="AJ239" s="2" t="s">
        <v>609</v>
      </c>
      <c r="AK239" s="2" t="s">
        <v>609</v>
      </c>
      <c r="AL239" s="2" t="s">
        <v>609</v>
      </c>
      <c r="AM239" s="2" t="s">
        <v>609</v>
      </c>
      <c r="AN239" s="2" t="s">
        <v>609</v>
      </c>
      <c r="AO239" s="2" t="s">
        <v>609</v>
      </c>
      <c r="AP239" s="2" t="s">
        <v>609</v>
      </c>
      <c r="AQ239" s="2" t="s">
        <v>609</v>
      </c>
      <c r="AR239" s="2" t="s">
        <v>609</v>
      </c>
      <c r="AV239" s="15">
        <f t="shared" si="32"/>
        <v>0</v>
      </c>
      <c r="AW239" s="15">
        <f t="shared" si="33"/>
        <v>0</v>
      </c>
      <c r="AX239" s="16" t="str">
        <f t="shared" si="34"/>
        <v/>
      </c>
      <c r="BA239" s="2">
        <f t="shared" si="35"/>
        <v>0</v>
      </c>
      <c r="BB239" s="2">
        <f t="shared" si="36"/>
        <v>0</v>
      </c>
      <c r="BC239" s="2">
        <f t="shared" si="37"/>
        <v>0</v>
      </c>
      <c r="BD239" s="2">
        <f t="shared" si="38"/>
        <v>0</v>
      </c>
      <c r="BE239" s="2">
        <f t="shared" si="39"/>
        <v>0</v>
      </c>
      <c r="BF239" s="2">
        <f t="shared" si="40"/>
        <v>0</v>
      </c>
      <c r="BJ239" s="2" t="str">
        <f t="shared" si="31"/>
        <v/>
      </c>
      <c r="BK239" s="2">
        <f>VLOOKUP(B239,Kraftvärmeprod!$B$1:$BH$550,MATCH($BA$1,Kraftvärmeprod!$B$1:$CC$1,0),FALSE)</f>
        <v>0</v>
      </c>
    </row>
    <row r="240" spans="1:63" ht="15" customHeight="1" x14ac:dyDescent="0.25">
      <c r="A240" s="2" t="s">
        <v>382</v>
      </c>
      <c r="B240" s="2" t="s">
        <v>385</v>
      </c>
      <c r="C240" s="2">
        <v>2017</v>
      </c>
      <c r="D240" s="2" t="s">
        <v>609</v>
      </c>
      <c r="E240" s="2" t="s">
        <v>609</v>
      </c>
      <c r="F240" s="2" t="s">
        <v>609</v>
      </c>
      <c r="G240" s="2" t="s">
        <v>609</v>
      </c>
      <c r="H240" s="2" t="s">
        <v>609</v>
      </c>
      <c r="I240" s="2" t="s">
        <v>609</v>
      </c>
      <c r="J240" s="2" t="s">
        <v>609</v>
      </c>
      <c r="K240" s="2" t="s">
        <v>609</v>
      </c>
      <c r="L240" s="2" t="s">
        <v>609</v>
      </c>
      <c r="M240" s="2" t="s">
        <v>609</v>
      </c>
      <c r="N240" s="2" t="s">
        <v>609</v>
      </c>
      <c r="O240" s="2" t="s">
        <v>609</v>
      </c>
      <c r="P240" s="2" t="s">
        <v>609</v>
      </c>
      <c r="Q240" s="2" t="s">
        <v>609</v>
      </c>
      <c r="R240" s="2" t="s">
        <v>609</v>
      </c>
      <c r="S240" s="2" t="s">
        <v>609</v>
      </c>
      <c r="T240" s="2" t="s">
        <v>609</v>
      </c>
      <c r="U240" s="2" t="s">
        <v>609</v>
      </c>
      <c r="V240" s="2" t="s">
        <v>609</v>
      </c>
      <c r="W240" s="2" t="s">
        <v>609</v>
      </c>
      <c r="X240" s="2" t="s">
        <v>609</v>
      </c>
      <c r="Y240" s="2" t="s">
        <v>609</v>
      </c>
      <c r="Z240" s="2" t="s">
        <v>609</v>
      </c>
      <c r="AA240" s="2" t="s">
        <v>609</v>
      </c>
      <c r="AB240" s="2" t="s">
        <v>609</v>
      </c>
      <c r="AC240" s="2" t="s">
        <v>609</v>
      </c>
      <c r="AD240" s="2" t="s">
        <v>609</v>
      </c>
      <c r="AE240" s="2" t="s">
        <v>609</v>
      </c>
      <c r="AF240" s="2" t="s">
        <v>609</v>
      </c>
      <c r="AG240" s="2" t="s">
        <v>609</v>
      </c>
      <c r="AH240" s="2" t="s">
        <v>609</v>
      </c>
      <c r="AI240" s="2" t="s">
        <v>609</v>
      </c>
      <c r="AJ240" s="2" t="s">
        <v>609</v>
      </c>
      <c r="AK240" s="2" t="s">
        <v>609</v>
      </c>
      <c r="AL240" s="2" t="s">
        <v>609</v>
      </c>
      <c r="AM240" s="2" t="s">
        <v>609</v>
      </c>
      <c r="AN240" s="2" t="s">
        <v>609</v>
      </c>
      <c r="AO240" s="2" t="s">
        <v>609</v>
      </c>
      <c r="AP240" s="2" t="s">
        <v>609</v>
      </c>
      <c r="AQ240" s="2" t="s">
        <v>609</v>
      </c>
      <c r="AR240" s="2" t="s">
        <v>609</v>
      </c>
      <c r="AV240" s="15">
        <f t="shared" si="32"/>
        <v>0</v>
      </c>
      <c r="AW240" s="15">
        <f t="shared" si="33"/>
        <v>0</v>
      </c>
      <c r="AX240" s="16" t="str">
        <f t="shared" si="34"/>
        <v/>
      </c>
      <c r="BA240" s="2">
        <f t="shared" si="35"/>
        <v>0</v>
      </c>
      <c r="BB240" s="2">
        <f t="shared" si="36"/>
        <v>0</v>
      </c>
      <c r="BC240" s="2">
        <f t="shared" si="37"/>
        <v>0</v>
      </c>
      <c r="BD240" s="2">
        <f t="shared" si="38"/>
        <v>0</v>
      </c>
      <c r="BE240" s="2">
        <f t="shared" si="39"/>
        <v>0</v>
      </c>
      <c r="BF240" s="2">
        <f t="shared" si="40"/>
        <v>0</v>
      </c>
      <c r="BJ240" s="2" t="str">
        <f t="shared" si="31"/>
        <v/>
      </c>
      <c r="BK240" s="2">
        <f>VLOOKUP(B240,Kraftvärmeprod!$B$1:$BH$550,MATCH($BA$1,Kraftvärmeprod!$B$1:$CC$1,0),FALSE)</f>
        <v>0</v>
      </c>
    </row>
    <row r="241" spans="1:63" ht="15" customHeight="1" x14ac:dyDescent="0.25">
      <c r="A241" s="2" t="s">
        <v>386</v>
      </c>
      <c r="B241" s="2" t="s">
        <v>387</v>
      </c>
      <c r="C241" s="2">
        <v>2017</v>
      </c>
      <c r="D241" s="2">
        <v>52.3</v>
      </c>
      <c r="E241" s="2">
        <v>52.58</v>
      </c>
      <c r="F241" s="2" t="s">
        <v>726</v>
      </c>
      <c r="G241" s="2" t="s">
        <v>726</v>
      </c>
      <c r="H241" s="2" t="s">
        <v>726</v>
      </c>
      <c r="I241" s="2" t="s">
        <v>726</v>
      </c>
      <c r="J241" s="2" t="s">
        <v>726</v>
      </c>
      <c r="K241" s="2" t="s">
        <v>726</v>
      </c>
      <c r="L241" s="2">
        <v>1.73</v>
      </c>
      <c r="M241" s="2" t="s">
        <v>609</v>
      </c>
      <c r="N241" s="2">
        <v>38.1</v>
      </c>
      <c r="O241" s="2" t="s">
        <v>726</v>
      </c>
      <c r="P241" s="2" t="s">
        <v>726</v>
      </c>
      <c r="Q241" s="2" t="s">
        <v>726</v>
      </c>
      <c r="R241" s="2" t="s">
        <v>726</v>
      </c>
      <c r="S241" s="2" t="s">
        <v>726</v>
      </c>
      <c r="T241" s="2" t="s">
        <v>726</v>
      </c>
      <c r="U241" s="2">
        <v>6.8</v>
      </c>
      <c r="V241" s="2" t="s">
        <v>726</v>
      </c>
      <c r="W241" s="2" t="s">
        <v>726</v>
      </c>
      <c r="X241" s="2" t="s">
        <v>726</v>
      </c>
      <c r="Y241" s="2" t="s">
        <v>726</v>
      </c>
      <c r="Z241" s="2" t="s">
        <v>726</v>
      </c>
      <c r="AA241" s="2" t="s">
        <v>726</v>
      </c>
      <c r="AB241" s="2" t="s">
        <v>726</v>
      </c>
      <c r="AC241" s="2" t="s">
        <v>726</v>
      </c>
      <c r="AD241" s="2" t="s">
        <v>726</v>
      </c>
      <c r="AE241" s="2" t="s">
        <v>609</v>
      </c>
      <c r="AF241" s="2" t="s">
        <v>726</v>
      </c>
      <c r="AG241" s="2" t="s">
        <v>726</v>
      </c>
      <c r="AH241" s="2">
        <v>5.18</v>
      </c>
      <c r="AI241" s="2" t="s">
        <v>726</v>
      </c>
      <c r="AJ241" s="2" t="s">
        <v>726</v>
      </c>
      <c r="AK241" s="2" t="s">
        <v>726</v>
      </c>
      <c r="AL241" s="2">
        <v>0.77</v>
      </c>
      <c r="AM241" s="2">
        <v>0.82</v>
      </c>
      <c r="AN241" s="2" t="s">
        <v>609</v>
      </c>
      <c r="AO241" s="2" t="s">
        <v>726</v>
      </c>
      <c r="AP241" s="2" t="s">
        <v>726</v>
      </c>
      <c r="AQ241" s="2" t="s">
        <v>726</v>
      </c>
      <c r="AR241" s="2" t="s">
        <v>726</v>
      </c>
      <c r="AV241" s="15">
        <f t="shared" si="32"/>
        <v>52.58</v>
      </c>
      <c r="AW241" s="15">
        <f t="shared" si="33"/>
        <v>52.3</v>
      </c>
      <c r="AX241" s="16">
        <f t="shared" si="34"/>
        <v>0.99467478128565989</v>
      </c>
      <c r="BA241" s="2">
        <f t="shared" si="35"/>
        <v>5.18</v>
      </c>
      <c r="BB241" s="2">
        <f t="shared" si="36"/>
        <v>0</v>
      </c>
      <c r="BC241" s="2">
        <f t="shared" si="37"/>
        <v>0</v>
      </c>
      <c r="BD241" s="2">
        <f t="shared" si="38"/>
        <v>0</v>
      </c>
      <c r="BE241" s="2">
        <f t="shared" si="39"/>
        <v>0</v>
      </c>
      <c r="BF241" s="2">
        <f t="shared" si="40"/>
        <v>5.18</v>
      </c>
      <c r="BJ241" s="2" t="str">
        <f t="shared" si="31"/>
        <v/>
      </c>
      <c r="BK241" s="2">
        <f>VLOOKUP(B241,Kraftvärmeprod!$B$1:$BH$550,MATCH($BA$1,Kraftvärmeprod!$B$1:$CC$1,0),FALSE)</f>
        <v>0</v>
      </c>
    </row>
    <row r="242" spans="1:63" ht="15" customHeight="1" x14ac:dyDescent="0.25">
      <c r="A242" s="2" t="s">
        <v>388</v>
      </c>
      <c r="B242" s="2" t="s">
        <v>389</v>
      </c>
      <c r="C242" s="2">
        <v>2017</v>
      </c>
      <c r="D242" s="2" t="s">
        <v>609</v>
      </c>
      <c r="E242" s="2" t="s">
        <v>609</v>
      </c>
      <c r="F242" s="2" t="s">
        <v>609</v>
      </c>
      <c r="G242" s="2" t="s">
        <v>609</v>
      </c>
      <c r="H242" s="2" t="s">
        <v>609</v>
      </c>
      <c r="I242" s="2" t="s">
        <v>609</v>
      </c>
      <c r="J242" s="2" t="s">
        <v>609</v>
      </c>
      <c r="K242" s="2" t="s">
        <v>609</v>
      </c>
      <c r="L242" s="2" t="s">
        <v>609</v>
      </c>
      <c r="M242" s="2" t="s">
        <v>609</v>
      </c>
      <c r="N242" s="2" t="s">
        <v>609</v>
      </c>
      <c r="O242" s="2" t="s">
        <v>609</v>
      </c>
      <c r="P242" s="2" t="s">
        <v>609</v>
      </c>
      <c r="Q242" s="2" t="s">
        <v>609</v>
      </c>
      <c r="R242" s="2" t="s">
        <v>609</v>
      </c>
      <c r="S242" s="2" t="s">
        <v>609</v>
      </c>
      <c r="T242" s="2" t="s">
        <v>609</v>
      </c>
      <c r="U242" s="2" t="s">
        <v>609</v>
      </c>
      <c r="V242" s="2" t="s">
        <v>609</v>
      </c>
      <c r="W242" s="2" t="s">
        <v>609</v>
      </c>
      <c r="X242" s="2" t="s">
        <v>609</v>
      </c>
      <c r="Y242" s="2" t="s">
        <v>609</v>
      </c>
      <c r="Z242" s="2" t="s">
        <v>609</v>
      </c>
      <c r="AA242" s="2" t="s">
        <v>609</v>
      </c>
      <c r="AB242" s="2" t="s">
        <v>609</v>
      </c>
      <c r="AC242" s="2" t="s">
        <v>609</v>
      </c>
      <c r="AD242" s="2" t="s">
        <v>609</v>
      </c>
      <c r="AE242" s="2" t="s">
        <v>609</v>
      </c>
      <c r="AF242" s="2" t="s">
        <v>609</v>
      </c>
      <c r="AG242" s="2" t="s">
        <v>609</v>
      </c>
      <c r="AH242" s="2" t="s">
        <v>609</v>
      </c>
      <c r="AI242" s="2" t="s">
        <v>609</v>
      </c>
      <c r="AJ242" s="2" t="s">
        <v>609</v>
      </c>
      <c r="AK242" s="2" t="s">
        <v>609</v>
      </c>
      <c r="AL242" s="2" t="s">
        <v>609</v>
      </c>
      <c r="AM242" s="2" t="s">
        <v>609</v>
      </c>
      <c r="AN242" s="2" t="s">
        <v>609</v>
      </c>
      <c r="AO242" s="2" t="s">
        <v>609</v>
      </c>
      <c r="AP242" s="2" t="s">
        <v>609</v>
      </c>
      <c r="AQ242" s="2" t="s">
        <v>609</v>
      </c>
      <c r="AR242" s="2" t="s">
        <v>609</v>
      </c>
      <c r="AV242" s="15">
        <f t="shared" si="32"/>
        <v>0</v>
      </c>
      <c r="AW242" s="15">
        <f t="shared" si="33"/>
        <v>0</v>
      </c>
      <c r="AX242" s="16" t="str">
        <f t="shared" si="34"/>
        <v/>
      </c>
      <c r="BA242" s="2">
        <f t="shared" si="35"/>
        <v>0</v>
      </c>
      <c r="BB242" s="2">
        <f t="shared" si="36"/>
        <v>0</v>
      </c>
      <c r="BC242" s="2">
        <f t="shared" si="37"/>
        <v>0</v>
      </c>
      <c r="BD242" s="2">
        <f t="shared" si="38"/>
        <v>0</v>
      </c>
      <c r="BE242" s="2">
        <f t="shared" si="39"/>
        <v>0</v>
      </c>
      <c r="BF242" s="2">
        <f t="shared" si="40"/>
        <v>0</v>
      </c>
      <c r="BJ242" s="2" t="str">
        <f t="shared" si="31"/>
        <v/>
      </c>
      <c r="BK242" s="2">
        <f>VLOOKUP(B242,Kraftvärmeprod!$B$1:$BH$550,MATCH($BA$1,Kraftvärmeprod!$B$1:$CC$1,0),FALSE)</f>
        <v>0</v>
      </c>
    </row>
    <row r="243" spans="1:63" ht="15" customHeight="1" x14ac:dyDescent="0.25">
      <c r="A243" s="2" t="s">
        <v>388</v>
      </c>
      <c r="B243" s="2" t="s">
        <v>390</v>
      </c>
      <c r="C243" s="2">
        <v>2017</v>
      </c>
      <c r="D243" s="2" t="s">
        <v>609</v>
      </c>
      <c r="E243" s="2" t="s">
        <v>609</v>
      </c>
      <c r="F243" s="2" t="s">
        <v>609</v>
      </c>
      <c r="G243" s="2" t="s">
        <v>609</v>
      </c>
      <c r="H243" s="2" t="s">
        <v>609</v>
      </c>
      <c r="I243" s="2" t="s">
        <v>609</v>
      </c>
      <c r="J243" s="2" t="s">
        <v>609</v>
      </c>
      <c r="K243" s="2" t="s">
        <v>609</v>
      </c>
      <c r="L243" s="2" t="s">
        <v>609</v>
      </c>
      <c r="M243" s="2" t="s">
        <v>609</v>
      </c>
      <c r="N243" s="2" t="s">
        <v>609</v>
      </c>
      <c r="O243" s="2" t="s">
        <v>609</v>
      </c>
      <c r="P243" s="2" t="s">
        <v>609</v>
      </c>
      <c r="Q243" s="2" t="s">
        <v>609</v>
      </c>
      <c r="R243" s="2" t="s">
        <v>609</v>
      </c>
      <c r="S243" s="2" t="s">
        <v>609</v>
      </c>
      <c r="T243" s="2" t="s">
        <v>609</v>
      </c>
      <c r="U243" s="2" t="s">
        <v>609</v>
      </c>
      <c r="V243" s="2" t="s">
        <v>609</v>
      </c>
      <c r="W243" s="2" t="s">
        <v>609</v>
      </c>
      <c r="X243" s="2" t="s">
        <v>609</v>
      </c>
      <c r="Y243" s="2" t="s">
        <v>609</v>
      </c>
      <c r="Z243" s="2" t="s">
        <v>609</v>
      </c>
      <c r="AA243" s="2" t="s">
        <v>609</v>
      </c>
      <c r="AB243" s="2" t="s">
        <v>609</v>
      </c>
      <c r="AC243" s="2" t="s">
        <v>609</v>
      </c>
      <c r="AD243" s="2" t="s">
        <v>609</v>
      </c>
      <c r="AE243" s="2" t="s">
        <v>609</v>
      </c>
      <c r="AF243" s="2" t="s">
        <v>609</v>
      </c>
      <c r="AG243" s="2" t="s">
        <v>609</v>
      </c>
      <c r="AH243" s="2" t="s">
        <v>609</v>
      </c>
      <c r="AI243" s="2" t="s">
        <v>609</v>
      </c>
      <c r="AJ243" s="2" t="s">
        <v>609</v>
      </c>
      <c r="AK243" s="2" t="s">
        <v>609</v>
      </c>
      <c r="AL243" s="2" t="s">
        <v>609</v>
      </c>
      <c r="AM243" s="2" t="s">
        <v>609</v>
      </c>
      <c r="AN243" s="2" t="s">
        <v>609</v>
      </c>
      <c r="AO243" s="2" t="s">
        <v>609</v>
      </c>
      <c r="AP243" s="2" t="s">
        <v>609</v>
      </c>
      <c r="AQ243" s="2" t="s">
        <v>609</v>
      </c>
      <c r="AR243" s="2" t="s">
        <v>609</v>
      </c>
      <c r="AV243" s="15">
        <f t="shared" si="32"/>
        <v>0</v>
      </c>
      <c r="AW243" s="15">
        <f t="shared" si="33"/>
        <v>0</v>
      </c>
      <c r="AX243" s="16" t="str">
        <f t="shared" si="34"/>
        <v/>
      </c>
      <c r="BA243" s="2">
        <f t="shared" si="35"/>
        <v>0</v>
      </c>
      <c r="BB243" s="2">
        <f t="shared" si="36"/>
        <v>0</v>
      </c>
      <c r="BC243" s="2">
        <f t="shared" si="37"/>
        <v>0</v>
      </c>
      <c r="BD243" s="2">
        <f t="shared" si="38"/>
        <v>0</v>
      </c>
      <c r="BE243" s="2">
        <f t="shared" si="39"/>
        <v>0</v>
      </c>
      <c r="BF243" s="2">
        <f t="shared" si="40"/>
        <v>0</v>
      </c>
      <c r="BJ243" s="2" t="str">
        <f t="shared" si="31"/>
        <v/>
      </c>
      <c r="BK243" s="2">
        <f>VLOOKUP(B243,Kraftvärmeprod!$B$1:$BH$550,MATCH($BA$1,Kraftvärmeprod!$B$1:$CC$1,0),FALSE)</f>
        <v>0</v>
      </c>
    </row>
    <row r="244" spans="1:63" ht="15" customHeight="1" x14ac:dyDescent="0.25">
      <c r="A244" s="2" t="s">
        <v>391</v>
      </c>
      <c r="B244" s="2" t="s">
        <v>392</v>
      </c>
      <c r="C244" s="2">
        <v>2017</v>
      </c>
      <c r="D244" s="2">
        <v>85.5</v>
      </c>
      <c r="E244" s="2">
        <v>76</v>
      </c>
      <c r="F244" s="2" t="s">
        <v>726</v>
      </c>
      <c r="G244" s="2">
        <v>0.7</v>
      </c>
      <c r="H244" s="2">
        <v>0</v>
      </c>
      <c r="I244" s="2" t="s">
        <v>726</v>
      </c>
      <c r="J244" s="2" t="s">
        <v>726</v>
      </c>
      <c r="K244" s="2" t="s">
        <v>726</v>
      </c>
      <c r="L244" s="2" t="s">
        <v>726</v>
      </c>
      <c r="M244" s="2" t="s">
        <v>609</v>
      </c>
      <c r="N244" s="2">
        <v>0</v>
      </c>
      <c r="O244" s="2">
        <v>24</v>
      </c>
      <c r="P244" s="2">
        <v>17</v>
      </c>
      <c r="Q244" s="2">
        <v>7</v>
      </c>
      <c r="R244" s="2" t="s">
        <v>726</v>
      </c>
      <c r="S244" s="2" t="s">
        <v>726</v>
      </c>
      <c r="T244" s="2" t="s">
        <v>8</v>
      </c>
      <c r="U244" s="2">
        <v>9.6</v>
      </c>
      <c r="V244" s="2" t="s">
        <v>726</v>
      </c>
      <c r="W244" s="2" t="s">
        <v>726</v>
      </c>
      <c r="X244" s="2" t="s">
        <v>726</v>
      </c>
      <c r="Y244" s="2" t="s">
        <v>726</v>
      </c>
      <c r="Z244" s="2">
        <v>8.1</v>
      </c>
      <c r="AA244" s="2" t="s">
        <v>726</v>
      </c>
      <c r="AB244" s="2" t="s">
        <v>726</v>
      </c>
      <c r="AC244" s="2" t="s">
        <v>726</v>
      </c>
      <c r="AD244" s="2" t="s">
        <v>726</v>
      </c>
      <c r="AE244" s="2" t="s">
        <v>727</v>
      </c>
      <c r="AF244" s="2" t="s">
        <v>726</v>
      </c>
      <c r="AG244" s="2" t="s">
        <v>726</v>
      </c>
      <c r="AH244" s="2">
        <v>8.1999999999999993</v>
      </c>
      <c r="AI244" s="2">
        <v>1.4</v>
      </c>
      <c r="AJ244" s="2" t="s">
        <v>732</v>
      </c>
      <c r="AK244" s="2">
        <v>0.6</v>
      </c>
      <c r="AL244" s="2">
        <v>0</v>
      </c>
      <c r="AM244" s="2">
        <v>0</v>
      </c>
      <c r="AN244" s="2" t="s">
        <v>609</v>
      </c>
      <c r="AO244" s="2">
        <v>100</v>
      </c>
      <c r="AP244" s="2">
        <v>0</v>
      </c>
      <c r="AQ244" s="2">
        <v>0</v>
      </c>
      <c r="AR244" s="2">
        <v>0</v>
      </c>
      <c r="AV244" s="15">
        <f t="shared" si="32"/>
        <v>76</v>
      </c>
      <c r="AW244" s="15">
        <f t="shared" si="33"/>
        <v>85.5</v>
      </c>
      <c r="AX244" s="16">
        <f t="shared" si="34"/>
        <v>1.125</v>
      </c>
      <c r="BA244" s="2">
        <f t="shared" si="35"/>
        <v>8.1999999999999993</v>
      </c>
      <c r="BB244" s="2">
        <f t="shared" si="36"/>
        <v>8.1999999999999993</v>
      </c>
      <c r="BC244" s="2">
        <f t="shared" si="37"/>
        <v>0</v>
      </c>
      <c r="BD244" s="2">
        <f t="shared" si="38"/>
        <v>0</v>
      </c>
      <c r="BE244" s="2">
        <f t="shared" si="39"/>
        <v>0</v>
      </c>
      <c r="BF244" s="2">
        <f t="shared" si="40"/>
        <v>0</v>
      </c>
      <c r="BJ244" s="2" t="str">
        <f t="shared" si="31"/>
        <v/>
      </c>
      <c r="BK244" s="2">
        <f>VLOOKUP(B244,Kraftvärmeprod!$B$1:$BH$550,MATCH($BA$1,Kraftvärmeprod!$B$1:$CC$1,0),FALSE)</f>
        <v>19.7</v>
      </c>
    </row>
    <row r="245" spans="1:63" ht="15" customHeight="1" x14ac:dyDescent="0.25">
      <c r="A245" s="2" t="s">
        <v>393</v>
      </c>
      <c r="B245" s="2" t="s">
        <v>394</v>
      </c>
      <c r="C245" s="2">
        <v>2017</v>
      </c>
      <c r="D245" s="2" t="s">
        <v>726</v>
      </c>
      <c r="E245" s="2">
        <v>0.54</v>
      </c>
      <c r="F245" s="2" t="s">
        <v>726</v>
      </c>
      <c r="G245" s="2">
        <v>0.54</v>
      </c>
      <c r="H245" s="2" t="s">
        <v>726</v>
      </c>
      <c r="I245" s="2" t="s">
        <v>726</v>
      </c>
      <c r="J245" s="2" t="s">
        <v>726</v>
      </c>
      <c r="K245" s="2" t="s">
        <v>726</v>
      </c>
      <c r="L245" s="2" t="s">
        <v>726</v>
      </c>
      <c r="M245" s="2" t="s">
        <v>726</v>
      </c>
      <c r="N245" s="2" t="s">
        <v>726</v>
      </c>
      <c r="O245" s="2" t="s">
        <v>726</v>
      </c>
      <c r="P245" s="2" t="s">
        <v>726</v>
      </c>
      <c r="Q245" s="2" t="s">
        <v>726</v>
      </c>
      <c r="R245" s="2" t="s">
        <v>726</v>
      </c>
      <c r="S245" s="2" t="s">
        <v>726</v>
      </c>
      <c r="T245" s="2" t="s">
        <v>726</v>
      </c>
      <c r="U245" s="2" t="s">
        <v>726</v>
      </c>
      <c r="V245" s="2" t="s">
        <v>726</v>
      </c>
      <c r="W245" s="2" t="s">
        <v>726</v>
      </c>
      <c r="X245" s="2" t="s">
        <v>726</v>
      </c>
      <c r="Y245" s="2" t="s">
        <v>726</v>
      </c>
      <c r="Z245" s="2" t="s">
        <v>726</v>
      </c>
      <c r="AA245" s="2" t="s">
        <v>726</v>
      </c>
      <c r="AB245" s="2" t="s">
        <v>726</v>
      </c>
      <c r="AC245" s="2" t="s">
        <v>726</v>
      </c>
      <c r="AD245" s="2" t="s">
        <v>726</v>
      </c>
      <c r="AE245" s="2" t="s">
        <v>727</v>
      </c>
      <c r="AF245" s="2" t="s">
        <v>726</v>
      </c>
      <c r="AG245" s="2" t="s">
        <v>726</v>
      </c>
      <c r="AH245" s="2" t="s">
        <v>726</v>
      </c>
      <c r="AI245" s="2" t="s">
        <v>726</v>
      </c>
      <c r="AJ245" s="2" t="s">
        <v>726</v>
      </c>
      <c r="AK245" s="2" t="s">
        <v>726</v>
      </c>
      <c r="AL245" s="2" t="s">
        <v>726</v>
      </c>
      <c r="AM245" s="2" t="s">
        <v>726</v>
      </c>
      <c r="AN245" s="2" t="s">
        <v>726</v>
      </c>
      <c r="AO245" s="2" t="s">
        <v>726</v>
      </c>
      <c r="AP245" s="2" t="s">
        <v>726</v>
      </c>
      <c r="AQ245" s="2" t="s">
        <v>726</v>
      </c>
      <c r="AR245" s="2" t="s">
        <v>726</v>
      </c>
      <c r="AV245" s="15">
        <f t="shared" si="32"/>
        <v>0.54</v>
      </c>
      <c r="AW245" s="15">
        <f t="shared" si="33"/>
        <v>0</v>
      </c>
      <c r="AX245" s="16">
        <f t="shared" si="34"/>
        <v>0</v>
      </c>
      <c r="BA245" s="2">
        <f t="shared" si="35"/>
        <v>0</v>
      </c>
      <c r="BB245" s="2">
        <f t="shared" si="36"/>
        <v>0</v>
      </c>
      <c r="BC245" s="2">
        <f t="shared" si="37"/>
        <v>0</v>
      </c>
      <c r="BD245" s="2">
        <f t="shared" si="38"/>
        <v>0</v>
      </c>
      <c r="BE245" s="2">
        <f t="shared" si="39"/>
        <v>0</v>
      </c>
      <c r="BF245" s="2">
        <f t="shared" si="40"/>
        <v>0</v>
      </c>
      <c r="BJ245" s="2" t="str">
        <f t="shared" si="31"/>
        <v/>
      </c>
      <c r="BK245" s="2">
        <f>VLOOKUP(B245,Kraftvärmeprod!$B$1:$BH$550,MATCH($BA$1,Kraftvärmeprod!$B$1:$CC$1,0),FALSE)</f>
        <v>0</v>
      </c>
    </row>
    <row r="246" spans="1:63" ht="15" customHeight="1" x14ac:dyDescent="0.25">
      <c r="A246" s="2" t="s">
        <v>395</v>
      </c>
      <c r="B246" s="2" t="s">
        <v>396</v>
      </c>
      <c r="C246" s="2">
        <v>2017</v>
      </c>
      <c r="D246" s="2" t="s">
        <v>609</v>
      </c>
      <c r="E246" s="2" t="s">
        <v>609</v>
      </c>
      <c r="F246" s="2" t="s">
        <v>609</v>
      </c>
      <c r="G246" s="2" t="s">
        <v>609</v>
      </c>
      <c r="H246" s="2" t="s">
        <v>609</v>
      </c>
      <c r="I246" s="2" t="s">
        <v>609</v>
      </c>
      <c r="J246" s="2" t="s">
        <v>609</v>
      </c>
      <c r="K246" s="2" t="s">
        <v>609</v>
      </c>
      <c r="L246" s="2" t="s">
        <v>609</v>
      </c>
      <c r="M246" s="2" t="s">
        <v>609</v>
      </c>
      <c r="N246" s="2" t="s">
        <v>609</v>
      </c>
      <c r="O246" s="2" t="s">
        <v>609</v>
      </c>
      <c r="P246" s="2" t="s">
        <v>609</v>
      </c>
      <c r="Q246" s="2" t="s">
        <v>609</v>
      </c>
      <c r="R246" s="2" t="s">
        <v>609</v>
      </c>
      <c r="S246" s="2" t="s">
        <v>609</v>
      </c>
      <c r="T246" s="2" t="s">
        <v>609</v>
      </c>
      <c r="U246" s="2" t="s">
        <v>609</v>
      </c>
      <c r="V246" s="2" t="s">
        <v>609</v>
      </c>
      <c r="W246" s="2" t="s">
        <v>609</v>
      </c>
      <c r="X246" s="2" t="s">
        <v>609</v>
      </c>
      <c r="Y246" s="2" t="s">
        <v>609</v>
      </c>
      <c r="Z246" s="2" t="s">
        <v>609</v>
      </c>
      <c r="AA246" s="2" t="s">
        <v>609</v>
      </c>
      <c r="AB246" s="2" t="s">
        <v>609</v>
      </c>
      <c r="AC246" s="2" t="s">
        <v>609</v>
      </c>
      <c r="AD246" s="2" t="s">
        <v>609</v>
      </c>
      <c r="AE246" s="2" t="s">
        <v>609</v>
      </c>
      <c r="AF246" s="2" t="s">
        <v>609</v>
      </c>
      <c r="AG246" s="2" t="s">
        <v>609</v>
      </c>
      <c r="AH246" s="2" t="s">
        <v>609</v>
      </c>
      <c r="AI246" s="2" t="s">
        <v>609</v>
      </c>
      <c r="AJ246" s="2" t="s">
        <v>609</v>
      </c>
      <c r="AK246" s="2" t="s">
        <v>609</v>
      </c>
      <c r="AL246" s="2" t="s">
        <v>609</v>
      </c>
      <c r="AM246" s="2" t="s">
        <v>609</v>
      </c>
      <c r="AN246" s="2" t="s">
        <v>609</v>
      </c>
      <c r="AO246" s="2" t="s">
        <v>609</v>
      </c>
      <c r="AP246" s="2" t="s">
        <v>609</v>
      </c>
      <c r="AQ246" s="2" t="s">
        <v>609</v>
      </c>
      <c r="AR246" s="2" t="s">
        <v>609</v>
      </c>
      <c r="AV246" s="15">
        <f t="shared" si="32"/>
        <v>0</v>
      </c>
      <c r="AW246" s="15">
        <f t="shared" si="33"/>
        <v>0</v>
      </c>
      <c r="AX246" s="16" t="str">
        <f t="shared" si="34"/>
        <v/>
      </c>
      <c r="BA246" s="2">
        <f t="shared" si="35"/>
        <v>0</v>
      </c>
      <c r="BB246" s="2">
        <f t="shared" si="36"/>
        <v>0</v>
      </c>
      <c r="BC246" s="2">
        <f t="shared" si="37"/>
        <v>0</v>
      </c>
      <c r="BD246" s="2">
        <f t="shared" si="38"/>
        <v>0</v>
      </c>
      <c r="BE246" s="2">
        <f t="shared" si="39"/>
        <v>0</v>
      </c>
      <c r="BF246" s="2">
        <f t="shared" si="40"/>
        <v>0</v>
      </c>
      <c r="BJ246" s="2" t="str">
        <f t="shared" si="31"/>
        <v/>
      </c>
      <c r="BK246" s="2">
        <f>VLOOKUP(B246,Kraftvärmeprod!$B$1:$BH$550,MATCH($BA$1,Kraftvärmeprod!$B$1:$CC$1,0),FALSE)</f>
        <v>0</v>
      </c>
    </row>
    <row r="247" spans="1:63" ht="15" customHeight="1" x14ac:dyDescent="0.25">
      <c r="A247" s="2" t="s">
        <v>398</v>
      </c>
      <c r="B247" s="2" t="s">
        <v>399</v>
      </c>
      <c r="C247" s="2">
        <v>2017</v>
      </c>
      <c r="D247" s="2" t="s">
        <v>609</v>
      </c>
      <c r="E247" s="2" t="s">
        <v>609</v>
      </c>
      <c r="F247" s="2" t="s">
        <v>609</v>
      </c>
      <c r="G247" s="2" t="s">
        <v>609</v>
      </c>
      <c r="H247" s="2" t="s">
        <v>609</v>
      </c>
      <c r="I247" s="2" t="s">
        <v>609</v>
      </c>
      <c r="J247" s="2" t="s">
        <v>609</v>
      </c>
      <c r="K247" s="2" t="s">
        <v>609</v>
      </c>
      <c r="L247" s="2" t="s">
        <v>609</v>
      </c>
      <c r="M247" s="2" t="s">
        <v>609</v>
      </c>
      <c r="N247" s="2" t="s">
        <v>609</v>
      </c>
      <c r="O247" s="2" t="s">
        <v>609</v>
      </c>
      <c r="P247" s="2" t="s">
        <v>609</v>
      </c>
      <c r="Q247" s="2" t="s">
        <v>609</v>
      </c>
      <c r="R247" s="2" t="s">
        <v>609</v>
      </c>
      <c r="S247" s="2" t="s">
        <v>609</v>
      </c>
      <c r="T247" s="2" t="s">
        <v>609</v>
      </c>
      <c r="U247" s="2" t="s">
        <v>609</v>
      </c>
      <c r="V247" s="2" t="s">
        <v>609</v>
      </c>
      <c r="W247" s="2" t="s">
        <v>609</v>
      </c>
      <c r="X247" s="2" t="s">
        <v>609</v>
      </c>
      <c r="Y247" s="2" t="s">
        <v>609</v>
      </c>
      <c r="Z247" s="2" t="s">
        <v>609</v>
      </c>
      <c r="AA247" s="2" t="s">
        <v>609</v>
      </c>
      <c r="AB247" s="2" t="s">
        <v>609</v>
      </c>
      <c r="AC247" s="2" t="s">
        <v>609</v>
      </c>
      <c r="AD247" s="2" t="s">
        <v>609</v>
      </c>
      <c r="AE247" s="2" t="s">
        <v>609</v>
      </c>
      <c r="AF247" s="2" t="s">
        <v>609</v>
      </c>
      <c r="AG247" s="2" t="s">
        <v>609</v>
      </c>
      <c r="AH247" s="2" t="s">
        <v>609</v>
      </c>
      <c r="AI247" s="2" t="s">
        <v>609</v>
      </c>
      <c r="AJ247" s="2" t="s">
        <v>609</v>
      </c>
      <c r="AK247" s="2" t="s">
        <v>609</v>
      </c>
      <c r="AL247" s="2" t="s">
        <v>609</v>
      </c>
      <c r="AM247" s="2" t="s">
        <v>609</v>
      </c>
      <c r="AN247" s="2" t="s">
        <v>609</v>
      </c>
      <c r="AO247" s="2" t="s">
        <v>609</v>
      </c>
      <c r="AP247" s="2" t="s">
        <v>609</v>
      </c>
      <c r="AQ247" s="2" t="s">
        <v>609</v>
      </c>
      <c r="AR247" s="2" t="s">
        <v>609</v>
      </c>
      <c r="AV247" s="15">
        <f t="shared" si="32"/>
        <v>0</v>
      </c>
      <c r="AW247" s="15">
        <f t="shared" si="33"/>
        <v>0</v>
      </c>
      <c r="AX247" s="16" t="str">
        <f t="shared" si="34"/>
        <v/>
      </c>
      <c r="BA247" s="2">
        <f t="shared" si="35"/>
        <v>0</v>
      </c>
      <c r="BB247" s="2">
        <f t="shared" si="36"/>
        <v>0</v>
      </c>
      <c r="BC247" s="2">
        <f t="shared" si="37"/>
        <v>0</v>
      </c>
      <c r="BD247" s="2">
        <f t="shared" si="38"/>
        <v>0</v>
      </c>
      <c r="BE247" s="2">
        <f t="shared" si="39"/>
        <v>0</v>
      </c>
      <c r="BF247" s="2">
        <f t="shared" si="40"/>
        <v>0</v>
      </c>
      <c r="BJ247" s="2" t="str">
        <f t="shared" si="31"/>
        <v/>
      </c>
      <c r="BK247" s="2">
        <f>VLOOKUP(B247,Kraftvärmeprod!$B$1:$BH$550,MATCH($BA$1,Kraftvärmeprod!$B$1:$CC$1,0),FALSE)</f>
        <v>0</v>
      </c>
    </row>
    <row r="248" spans="1:63" ht="15" customHeight="1" x14ac:dyDescent="0.25">
      <c r="A248" s="2" t="s">
        <v>750</v>
      </c>
      <c r="B248" s="9" t="s">
        <v>1110</v>
      </c>
      <c r="C248" s="2">
        <v>2017</v>
      </c>
      <c r="D248" s="2" t="s">
        <v>609</v>
      </c>
      <c r="E248" s="2" t="s">
        <v>609</v>
      </c>
      <c r="F248" s="2" t="s">
        <v>609</v>
      </c>
      <c r="G248" s="2" t="s">
        <v>609</v>
      </c>
      <c r="H248" s="2" t="s">
        <v>609</v>
      </c>
      <c r="I248" s="2" t="s">
        <v>609</v>
      </c>
      <c r="J248" s="2" t="s">
        <v>609</v>
      </c>
      <c r="K248" s="2" t="s">
        <v>609</v>
      </c>
      <c r="L248" s="2" t="s">
        <v>609</v>
      </c>
      <c r="M248" s="2" t="s">
        <v>609</v>
      </c>
      <c r="N248" s="2" t="s">
        <v>609</v>
      </c>
      <c r="O248" s="2" t="s">
        <v>609</v>
      </c>
      <c r="P248" s="2" t="s">
        <v>609</v>
      </c>
      <c r="Q248" s="2" t="s">
        <v>609</v>
      </c>
      <c r="R248" s="2" t="s">
        <v>609</v>
      </c>
      <c r="S248" s="2" t="s">
        <v>609</v>
      </c>
      <c r="T248" s="2" t="s">
        <v>609</v>
      </c>
      <c r="U248" s="2" t="s">
        <v>609</v>
      </c>
      <c r="V248" s="2" t="s">
        <v>609</v>
      </c>
      <c r="W248" s="2" t="s">
        <v>609</v>
      </c>
      <c r="X248" s="2" t="s">
        <v>609</v>
      </c>
      <c r="Y248" s="2" t="s">
        <v>609</v>
      </c>
      <c r="Z248" s="2" t="s">
        <v>609</v>
      </c>
      <c r="AA248" s="2" t="s">
        <v>609</v>
      </c>
      <c r="AB248" s="2" t="s">
        <v>609</v>
      </c>
      <c r="AC248" s="2" t="s">
        <v>609</v>
      </c>
      <c r="AD248" s="2" t="s">
        <v>609</v>
      </c>
      <c r="AE248" s="2" t="s">
        <v>609</v>
      </c>
      <c r="AF248" s="2" t="s">
        <v>609</v>
      </c>
      <c r="AG248" s="2" t="s">
        <v>609</v>
      </c>
      <c r="AH248" s="2" t="s">
        <v>609</v>
      </c>
      <c r="AI248" s="2" t="s">
        <v>609</v>
      </c>
      <c r="AJ248" s="2" t="s">
        <v>609</v>
      </c>
      <c r="AK248" s="2" t="s">
        <v>609</v>
      </c>
      <c r="AL248" s="2" t="s">
        <v>609</v>
      </c>
      <c r="AM248" s="2" t="s">
        <v>609</v>
      </c>
      <c r="AN248" s="2" t="s">
        <v>609</v>
      </c>
      <c r="AO248" s="2" t="s">
        <v>609</v>
      </c>
      <c r="AP248" s="2" t="s">
        <v>609</v>
      </c>
      <c r="AQ248" s="2" t="s">
        <v>609</v>
      </c>
      <c r="AR248" s="2" t="s">
        <v>609</v>
      </c>
      <c r="AV248" s="15">
        <f t="shared" si="32"/>
        <v>0</v>
      </c>
      <c r="AW248" s="15">
        <f t="shared" si="33"/>
        <v>0</v>
      </c>
      <c r="AX248" s="16" t="str">
        <f t="shared" si="34"/>
        <v/>
      </c>
      <c r="BA248" s="2">
        <f t="shared" si="35"/>
        <v>0</v>
      </c>
      <c r="BB248" s="2">
        <f t="shared" si="36"/>
        <v>0</v>
      </c>
      <c r="BC248" s="2">
        <f t="shared" si="37"/>
        <v>0</v>
      </c>
      <c r="BD248" s="2">
        <f t="shared" si="38"/>
        <v>0</v>
      </c>
      <c r="BE248" s="2">
        <f t="shared" si="39"/>
        <v>0</v>
      </c>
      <c r="BF248" s="2">
        <f t="shared" si="40"/>
        <v>0</v>
      </c>
      <c r="BJ248" s="2" t="str">
        <f t="shared" si="31"/>
        <v/>
      </c>
      <c r="BK248" s="2">
        <f>VLOOKUP(B248,Kraftvärmeprod!$B$1:$BH$550,MATCH($BA$1,Kraftvärmeprod!$B$1:$CC$1,0),FALSE)</f>
        <v>0</v>
      </c>
    </row>
    <row r="249" spans="1:63" ht="15" customHeight="1" x14ac:dyDescent="0.25">
      <c r="A249" s="2" t="s">
        <v>400</v>
      </c>
      <c r="B249" s="2" t="s">
        <v>401</v>
      </c>
      <c r="C249" s="2">
        <v>2017</v>
      </c>
      <c r="D249" s="2" t="s">
        <v>743</v>
      </c>
      <c r="E249" s="2" t="s">
        <v>726</v>
      </c>
      <c r="F249" s="2" t="s">
        <v>726</v>
      </c>
      <c r="G249" s="2" t="s">
        <v>726</v>
      </c>
      <c r="H249" s="2" t="s">
        <v>726</v>
      </c>
      <c r="I249" s="2" t="s">
        <v>726</v>
      </c>
      <c r="J249" s="2" t="s">
        <v>726</v>
      </c>
      <c r="K249" s="2" t="s">
        <v>726</v>
      </c>
      <c r="L249" s="2" t="s">
        <v>726</v>
      </c>
      <c r="M249" s="2" t="s">
        <v>609</v>
      </c>
      <c r="N249" s="2" t="s">
        <v>726</v>
      </c>
      <c r="O249" s="2" t="s">
        <v>726</v>
      </c>
      <c r="P249" s="2" t="s">
        <v>726</v>
      </c>
      <c r="Q249" s="2" t="s">
        <v>726</v>
      </c>
      <c r="R249" s="2" t="s">
        <v>726</v>
      </c>
      <c r="S249" s="2" t="s">
        <v>726</v>
      </c>
      <c r="T249" s="2" t="s">
        <v>726</v>
      </c>
      <c r="U249" s="2" t="s">
        <v>726</v>
      </c>
      <c r="V249" s="2" t="s">
        <v>726</v>
      </c>
      <c r="W249" s="2" t="s">
        <v>726</v>
      </c>
      <c r="X249" s="2" t="s">
        <v>726</v>
      </c>
      <c r="Y249" s="2" t="s">
        <v>726</v>
      </c>
      <c r="Z249" s="2" t="s">
        <v>726</v>
      </c>
      <c r="AA249" s="2" t="s">
        <v>726</v>
      </c>
      <c r="AB249" s="2" t="s">
        <v>726</v>
      </c>
      <c r="AC249" s="2" t="s">
        <v>726</v>
      </c>
      <c r="AD249" s="2" t="s">
        <v>726</v>
      </c>
      <c r="AE249" s="2" t="s">
        <v>609</v>
      </c>
      <c r="AF249" s="2" t="s">
        <v>726</v>
      </c>
      <c r="AG249" s="2" t="s">
        <v>726</v>
      </c>
      <c r="AH249" s="2" t="s">
        <v>726</v>
      </c>
      <c r="AI249" s="2" t="s">
        <v>726</v>
      </c>
      <c r="AJ249" s="2" t="s">
        <v>726</v>
      </c>
      <c r="AK249" s="2" t="s">
        <v>726</v>
      </c>
      <c r="AL249" s="2" t="s">
        <v>726</v>
      </c>
      <c r="AM249" s="2" t="s">
        <v>726</v>
      </c>
      <c r="AN249" s="2" t="s">
        <v>609</v>
      </c>
      <c r="AO249" s="2" t="s">
        <v>726</v>
      </c>
      <c r="AP249" s="2" t="s">
        <v>726</v>
      </c>
      <c r="AQ249" s="2" t="s">
        <v>726</v>
      </c>
      <c r="AR249" s="2" t="s">
        <v>726</v>
      </c>
      <c r="AV249" s="15">
        <f t="shared" si="32"/>
        <v>0</v>
      </c>
      <c r="AW249" s="15">
        <f t="shared" si="33"/>
        <v>0</v>
      </c>
      <c r="AX249" s="16" t="str">
        <f t="shared" si="34"/>
        <v/>
      </c>
      <c r="BA249" s="2">
        <f t="shared" si="35"/>
        <v>0</v>
      </c>
      <c r="BB249" s="2">
        <f t="shared" si="36"/>
        <v>0</v>
      </c>
      <c r="BC249" s="2">
        <f t="shared" si="37"/>
        <v>0</v>
      </c>
      <c r="BD249" s="2">
        <f t="shared" si="38"/>
        <v>0</v>
      </c>
      <c r="BE249" s="2">
        <f t="shared" si="39"/>
        <v>0</v>
      </c>
      <c r="BF249" s="2">
        <f t="shared" si="40"/>
        <v>0</v>
      </c>
      <c r="BJ249" s="2" t="str">
        <f t="shared" si="31"/>
        <v/>
      </c>
      <c r="BK249" s="2">
        <f>VLOOKUP(B249,Kraftvärmeprod!$B$1:$BH$550,MATCH($BA$1,Kraftvärmeprod!$B$1:$CC$1,0),FALSE)</f>
        <v>0</v>
      </c>
    </row>
    <row r="250" spans="1:63" ht="15" customHeight="1" x14ac:dyDescent="0.25">
      <c r="A250" s="2" t="s">
        <v>400</v>
      </c>
      <c r="B250" s="2" t="s">
        <v>402</v>
      </c>
      <c r="C250" s="2">
        <v>2017</v>
      </c>
      <c r="D250" s="2" t="s">
        <v>726</v>
      </c>
      <c r="E250" s="2" t="s">
        <v>726</v>
      </c>
      <c r="F250" s="2" t="s">
        <v>726</v>
      </c>
      <c r="G250" s="2" t="s">
        <v>726</v>
      </c>
      <c r="H250" s="2" t="s">
        <v>726</v>
      </c>
      <c r="I250" s="2" t="s">
        <v>726</v>
      </c>
      <c r="J250" s="2" t="s">
        <v>726</v>
      </c>
      <c r="K250" s="2" t="s">
        <v>726</v>
      </c>
      <c r="L250" s="2" t="s">
        <v>726</v>
      </c>
      <c r="M250" s="2" t="s">
        <v>609</v>
      </c>
      <c r="N250" s="2" t="s">
        <v>726</v>
      </c>
      <c r="O250" s="2" t="s">
        <v>726</v>
      </c>
      <c r="P250" s="2" t="s">
        <v>726</v>
      </c>
      <c r="Q250" s="2" t="s">
        <v>726</v>
      </c>
      <c r="R250" s="2" t="s">
        <v>726</v>
      </c>
      <c r="S250" s="2" t="s">
        <v>726</v>
      </c>
      <c r="T250" s="2" t="s">
        <v>726</v>
      </c>
      <c r="U250" s="2" t="s">
        <v>726</v>
      </c>
      <c r="V250" s="2" t="s">
        <v>726</v>
      </c>
      <c r="W250" s="2" t="s">
        <v>726</v>
      </c>
      <c r="X250" s="2" t="s">
        <v>726</v>
      </c>
      <c r="Y250" s="2" t="s">
        <v>726</v>
      </c>
      <c r="Z250" s="2" t="s">
        <v>726</v>
      </c>
      <c r="AA250" s="2" t="s">
        <v>726</v>
      </c>
      <c r="AB250" s="2" t="s">
        <v>726</v>
      </c>
      <c r="AC250" s="2" t="s">
        <v>726</v>
      </c>
      <c r="AD250" s="2" t="s">
        <v>726</v>
      </c>
      <c r="AE250" s="2" t="s">
        <v>609</v>
      </c>
      <c r="AF250" s="2" t="s">
        <v>726</v>
      </c>
      <c r="AG250" s="2" t="s">
        <v>726</v>
      </c>
      <c r="AH250" s="2" t="s">
        <v>726</v>
      </c>
      <c r="AI250" s="2" t="s">
        <v>726</v>
      </c>
      <c r="AJ250" s="2" t="s">
        <v>726</v>
      </c>
      <c r="AK250" s="2" t="s">
        <v>726</v>
      </c>
      <c r="AL250" s="2" t="s">
        <v>726</v>
      </c>
      <c r="AM250" s="2" t="s">
        <v>726</v>
      </c>
      <c r="AN250" s="2" t="s">
        <v>609</v>
      </c>
      <c r="AO250" s="2" t="s">
        <v>726</v>
      </c>
      <c r="AP250" s="2" t="s">
        <v>726</v>
      </c>
      <c r="AQ250" s="2" t="s">
        <v>726</v>
      </c>
      <c r="AR250" s="2" t="s">
        <v>726</v>
      </c>
      <c r="AV250" s="15">
        <f t="shared" si="32"/>
        <v>0</v>
      </c>
      <c r="AW250" s="15">
        <f t="shared" si="33"/>
        <v>0</v>
      </c>
      <c r="AX250" s="16" t="str">
        <f t="shared" si="34"/>
        <v/>
      </c>
      <c r="BA250" s="2">
        <f t="shared" si="35"/>
        <v>0</v>
      </c>
      <c r="BB250" s="2">
        <f t="shared" si="36"/>
        <v>0</v>
      </c>
      <c r="BC250" s="2">
        <f t="shared" si="37"/>
        <v>0</v>
      </c>
      <c r="BD250" s="2">
        <f t="shared" si="38"/>
        <v>0</v>
      </c>
      <c r="BE250" s="2">
        <f t="shared" si="39"/>
        <v>0</v>
      </c>
      <c r="BF250" s="2">
        <f t="shared" si="40"/>
        <v>0</v>
      </c>
      <c r="BJ250" s="2" t="str">
        <f t="shared" si="31"/>
        <v/>
      </c>
      <c r="BK250" s="2">
        <f>VLOOKUP(B250,Kraftvärmeprod!$B$1:$BH$550,MATCH($BA$1,Kraftvärmeprod!$B$1:$CC$1,0),FALSE)</f>
        <v>0</v>
      </c>
    </row>
    <row r="251" spans="1:63" ht="15" customHeight="1" x14ac:dyDescent="0.25">
      <c r="A251" s="2" t="s">
        <v>400</v>
      </c>
      <c r="B251" s="9" t="s">
        <v>1104</v>
      </c>
      <c r="C251" s="2">
        <v>2017</v>
      </c>
      <c r="D251" s="2" t="s">
        <v>726</v>
      </c>
      <c r="E251" s="2" t="s">
        <v>726</v>
      </c>
      <c r="F251" s="2" t="s">
        <v>726</v>
      </c>
      <c r="G251" s="2" t="s">
        <v>726</v>
      </c>
      <c r="H251" s="2" t="s">
        <v>726</v>
      </c>
      <c r="I251" s="2" t="s">
        <v>726</v>
      </c>
      <c r="J251" s="2" t="s">
        <v>726</v>
      </c>
      <c r="K251" s="2" t="s">
        <v>726</v>
      </c>
      <c r="L251" s="2" t="s">
        <v>726</v>
      </c>
      <c r="M251" s="2" t="s">
        <v>609</v>
      </c>
      <c r="N251" s="2" t="s">
        <v>726</v>
      </c>
      <c r="O251" s="2" t="s">
        <v>726</v>
      </c>
      <c r="P251" s="2" t="s">
        <v>726</v>
      </c>
      <c r="Q251" s="2" t="s">
        <v>726</v>
      </c>
      <c r="R251" s="2" t="s">
        <v>726</v>
      </c>
      <c r="S251" s="2" t="s">
        <v>726</v>
      </c>
      <c r="T251" s="2" t="s">
        <v>726</v>
      </c>
      <c r="U251" s="2" t="s">
        <v>726</v>
      </c>
      <c r="V251" s="2" t="s">
        <v>726</v>
      </c>
      <c r="W251" s="2" t="s">
        <v>726</v>
      </c>
      <c r="X251" s="2" t="s">
        <v>726</v>
      </c>
      <c r="Y251" s="2" t="s">
        <v>726</v>
      </c>
      <c r="Z251" s="2" t="s">
        <v>726</v>
      </c>
      <c r="AA251" s="2" t="s">
        <v>726</v>
      </c>
      <c r="AB251" s="2" t="s">
        <v>726</v>
      </c>
      <c r="AC251" s="2" t="s">
        <v>726</v>
      </c>
      <c r="AD251" s="2" t="s">
        <v>726</v>
      </c>
      <c r="AE251" s="2" t="s">
        <v>609</v>
      </c>
      <c r="AF251" s="2" t="s">
        <v>726</v>
      </c>
      <c r="AG251" s="2" t="s">
        <v>726</v>
      </c>
      <c r="AH251" s="2" t="s">
        <v>726</v>
      </c>
      <c r="AI251" s="2" t="s">
        <v>726</v>
      </c>
      <c r="AJ251" s="2" t="s">
        <v>726</v>
      </c>
      <c r="AK251" s="2" t="s">
        <v>726</v>
      </c>
      <c r="AL251" s="2" t="s">
        <v>726</v>
      </c>
      <c r="AM251" s="2" t="s">
        <v>726</v>
      </c>
      <c r="AN251" s="2" t="s">
        <v>609</v>
      </c>
      <c r="AO251" s="2" t="s">
        <v>726</v>
      </c>
      <c r="AP251" s="2" t="s">
        <v>726</v>
      </c>
      <c r="AQ251" s="2" t="s">
        <v>726</v>
      </c>
      <c r="AR251" s="2" t="s">
        <v>726</v>
      </c>
      <c r="AV251" s="15">
        <f t="shared" si="32"/>
        <v>0</v>
      </c>
      <c r="AW251" s="15">
        <f t="shared" si="33"/>
        <v>0</v>
      </c>
      <c r="AX251" s="16" t="str">
        <f t="shared" si="34"/>
        <v/>
      </c>
      <c r="BA251" s="2">
        <f t="shared" si="35"/>
        <v>0</v>
      </c>
      <c r="BB251" s="2">
        <f t="shared" si="36"/>
        <v>0</v>
      </c>
      <c r="BC251" s="2">
        <f t="shared" si="37"/>
        <v>0</v>
      </c>
      <c r="BD251" s="2">
        <f t="shared" si="38"/>
        <v>0</v>
      </c>
      <c r="BE251" s="2">
        <f t="shared" si="39"/>
        <v>0</v>
      </c>
      <c r="BF251" s="2">
        <f t="shared" si="40"/>
        <v>0</v>
      </c>
      <c r="BJ251" s="2" t="str">
        <f t="shared" si="31"/>
        <v/>
      </c>
      <c r="BK251" s="2">
        <f>VLOOKUP(B251,Kraftvärmeprod!$B$1:$BH$550,MATCH($BA$1,Kraftvärmeprod!$B$1:$CC$1,0),FALSE)</f>
        <v>0</v>
      </c>
    </row>
    <row r="252" spans="1:63" ht="15" customHeight="1" x14ac:dyDescent="0.25">
      <c r="A252" s="2" t="s">
        <v>403</v>
      </c>
      <c r="B252" s="2" t="s">
        <v>404</v>
      </c>
      <c r="C252" s="2">
        <v>2017</v>
      </c>
      <c r="D252" s="2">
        <v>36.701000000000001</v>
      </c>
      <c r="E252" s="2">
        <v>39.926000000000002</v>
      </c>
      <c r="F252" s="2">
        <v>0</v>
      </c>
      <c r="G252" s="2">
        <v>0.01</v>
      </c>
      <c r="H252" s="2">
        <v>0</v>
      </c>
      <c r="I252" s="2">
        <v>0</v>
      </c>
      <c r="J252" s="2">
        <v>0</v>
      </c>
      <c r="K252" s="2" t="s">
        <v>609</v>
      </c>
      <c r="L252" s="2">
        <v>0</v>
      </c>
      <c r="M252" s="2" t="s">
        <v>751</v>
      </c>
      <c r="N252" s="2">
        <v>1.411</v>
      </c>
      <c r="O252" s="2">
        <v>14.954000000000001</v>
      </c>
      <c r="P252" s="2">
        <v>11.161</v>
      </c>
      <c r="Q252" s="2">
        <v>4.2300000000000004</v>
      </c>
      <c r="R252" s="2">
        <v>0</v>
      </c>
      <c r="S252" s="2">
        <v>0</v>
      </c>
      <c r="T252" s="2" t="s">
        <v>8</v>
      </c>
      <c r="U252" s="2">
        <v>0</v>
      </c>
      <c r="V252" s="2">
        <v>0</v>
      </c>
      <c r="W252" s="2">
        <v>0</v>
      </c>
      <c r="X252" s="2">
        <v>0</v>
      </c>
      <c r="Y252" s="2">
        <v>0</v>
      </c>
      <c r="Z252" s="2">
        <v>0</v>
      </c>
      <c r="AA252" s="2">
        <v>0</v>
      </c>
      <c r="AB252" s="2">
        <v>0</v>
      </c>
      <c r="AC252" s="2">
        <v>0</v>
      </c>
      <c r="AD252" s="2" t="s">
        <v>726</v>
      </c>
      <c r="AE252" s="2" t="s">
        <v>727</v>
      </c>
      <c r="AF252" s="2" t="s">
        <v>726</v>
      </c>
      <c r="AG252" s="2">
        <v>0</v>
      </c>
      <c r="AH252" s="2">
        <v>8.16</v>
      </c>
      <c r="AI252" s="2">
        <v>0</v>
      </c>
      <c r="AJ252" s="2" t="s">
        <v>726</v>
      </c>
      <c r="AK252" s="2">
        <v>0</v>
      </c>
      <c r="AL252" s="2">
        <v>0</v>
      </c>
      <c r="AM252" s="2">
        <v>0</v>
      </c>
      <c r="AN252" s="2" t="s">
        <v>734</v>
      </c>
      <c r="AO252" s="2">
        <v>100</v>
      </c>
      <c r="AP252" s="2">
        <v>0</v>
      </c>
      <c r="AQ252" s="2">
        <v>0</v>
      </c>
      <c r="AR252" s="2">
        <v>0</v>
      </c>
      <c r="AV252" s="15">
        <f t="shared" si="32"/>
        <v>39.926000000000002</v>
      </c>
      <c r="AW252" s="15">
        <f t="shared" si="33"/>
        <v>36.701000000000001</v>
      </c>
      <c r="AX252" s="16">
        <f t="shared" si="34"/>
        <v>0.919225567299504</v>
      </c>
      <c r="BA252" s="2">
        <f t="shared" si="35"/>
        <v>8.16</v>
      </c>
      <c r="BB252" s="2">
        <f t="shared" si="36"/>
        <v>8.16</v>
      </c>
      <c r="BC252" s="2">
        <f t="shared" si="37"/>
        <v>0</v>
      </c>
      <c r="BD252" s="2">
        <f t="shared" si="38"/>
        <v>0</v>
      </c>
      <c r="BE252" s="2">
        <f t="shared" si="39"/>
        <v>0</v>
      </c>
      <c r="BF252" s="2">
        <f t="shared" si="40"/>
        <v>0</v>
      </c>
      <c r="BJ252" s="2" t="str">
        <f t="shared" si="31"/>
        <v/>
      </c>
      <c r="BK252" s="2">
        <f>VLOOKUP(B252,Kraftvärmeprod!$B$1:$BH$550,MATCH($BA$1,Kraftvärmeprod!$B$1:$CC$1,0),FALSE)</f>
        <v>0</v>
      </c>
    </row>
    <row r="253" spans="1:63" ht="15" customHeight="1" x14ac:dyDescent="0.25">
      <c r="A253" s="2" t="s">
        <v>405</v>
      </c>
      <c r="B253" s="2" t="s">
        <v>406</v>
      </c>
      <c r="C253" s="2">
        <v>2017</v>
      </c>
      <c r="D253" s="2">
        <v>7.4749999999999996</v>
      </c>
      <c r="E253" s="2">
        <v>7.4747700000000004</v>
      </c>
      <c r="F253" s="2" t="s">
        <v>726</v>
      </c>
      <c r="G253" s="2">
        <v>4.7699999999999999E-3</v>
      </c>
      <c r="H253" s="2" t="s">
        <v>726</v>
      </c>
      <c r="I253" s="2" t="s">
        <v>726</v>
      </c>
      <c r="J253" s="2" t="s">
        <v>726</v>
      </c>
      <c r="K253" s="2" t="s">
        <v>726</v>
      </c>
      <c r="L253" s="2" t="s">
        <v>726</v>
      </c>
      <c r="M253" s="2" t="s">
        <v>609</v>
      </c>
      <c r="N253" s="2" t="s">
        <v>726</v>
      </c>
      <c r="O253" s="2" t="s">
        <v>726</v>
      </c>
      <c r="P253" s="2" t="s">
        <v>726</v>
      </c>
      <c r="Q253" s="2" t="s">
        <v>726</v>
      </c>
      <c r="R253" s="2" t="s">
        <v>726</v>
      </c>
      <c r="S253" s="2" t="s">
        <v>726</v>
      </c>
      <c r="T253" s="2" t="s">
        <v>726</v>
      </c>
      <c r="U253" s="2">
        <v>7.3949999999999996</v>
      </c>
      <c r="V253" s="2" t="s">
        <v>726</v>
      </c>
      <c r="W253" s="2" t="s">
        <v>726</v>
      </c>
      <c r="X253" s="2" t="s">
        <v>726</v>
      </c>
      <c r="Y253" s="2" t="s">
        <v>726</v>
      </c>
      <c r="Z253" s="2" t="s">
        <v>726</v>
      </c>
      <c r="AA253" s="2" t="s">
        <v>726</v>
      </c>
      <c r="AB253" s="2" t="s">
        <v>726</v>
      </c>
      <c r="AC253" s="2" t="s">
        <v>726</v>
      </c>
      <c r="AD253" s="2" t="s">
        <v>726</v>
      </c>
      <c r="AE253" s="2" t="s">
        <v>609</v>
      </c>
      <c r="AF253" s="2" t="s">
        <v>726</v>
      </c>
      <c r="AG253" s="2" t="s">
        <v>726</v>
      </c>
      <c r="AH253" s="2" t="s">
        <v>726</v>
      </c>
      <c r="AI253" s="2" t="s">
        <v>726</v>
      </c>
      <c r="AJ253" s="2" t="s">
        <v>726</v>
      </c>
      <c r="AK253" s="2" t="s">
        <v>726</v>
      </c>
      <c r="AL253" s="2">
        <v>7.4999999999999997E-2</v>
      </c>
      <c r="AM253" s="2">
        <v>7.4999999999999997E-2</v>
      </c>
      <c r="AN253" s="2" t="s">
        <v>609</v>
      </c>
      <c r="AO253" s="2" t="s">
        <v>726</v>
      </c>
      <c r="AP253" s="2" t="s">
        <v>726</v>
      </c>
      <c r="AQ253" s="2" t="s">
        <v>726</v>
      </c>
      <c r="AR253" s="2" t="s">
        <v>726</v>
      </c>
      <c r="AV253" s="15">
        <f t="shared" si="32"/>
        <v>7.4747699999999995</v>
      </c>
      <c r="AW253" s="15">
        <f t="shared" si="33"/>
        <v>7.4749999999999996</v>
      </c>
      <c r="AX253" s="16">
        <f t="shared" si="34"/>
        <v>1.0000307701775439</v>
      </c>
      <c r="BA253" s="2">
        <f t="shared" si="35"/>
        <v>0</v>
      </c>
      <c r="BB253" s="2">
        <f t="shared" si="36"/>
        <v>0</v>
      </c>
      <c r="BC253" s="2">
        <f t="shared" si="37"/>
        <v>0</v>
      </c>
      <c r="BD253" s="2">
        <f t="shared" si="38"/>
        <v>0</v>
      </c>
      <c r="BE253" s="2">
        <f t="shared" si="39"/>
        <v>0</v>
      </c>
      <c r="BF253" s="2">
        <f t="shared" si="40"/>
        <v>0</v>
      </c>
      <c r="BJ253" s="2" t="str">
        <f t="shared" si="31"/>
        <v/>
      </c>
      <c r="BK253" s="2">
        <f>VLOOKUP(B253,Kraftvärmeprod!$B$1:$BH$550,MATCH($BA$1,Kraftvärmeprod!$B$1:$CC$1,0),FALSE)</f>
        <v>0</v>
      </c>
    </row>
    <row r="254" spans="1:63" ht="15" customHeight="1" x14ac:dyDescent="0.25">
      <c r="A254" s="2" t="s">
        <v>405</v>
      </c>
      <c r="B254" s="2" t="s">
        <v>407</v>
      </c>
      <c r="C254" s="2">
        <v>2017</v>
      </c>
      <c r="D254" s="2">
        <v>3.302</v>
      </c>
      <c r="E254" s="2">
        <v>3.302</v>
      </c>
      <c r="F254" s="2" t="s">
        <v>726</v>
      </c>
      <c r="G254" s="2">
        <v>0.28799999999999998</v>
      </c>
      <c r="H254" s="2" t="s">
        <v>726</v>
      </c>
      <c r="I254" s="2" t="s">
        <v>726</v>
      </c>
      <c r="J254" s="2" t="s">
        <v>726</v>
      </c>
      <c r="K254" s="2" t="s">
        <v>726</v>
      </c>
      <c r="L254" s="2">
        <v>3.0139999999999998</v>
      </c>
      <c r="M254" s="2" t="s">
        <v>733</v>
      </c>
      <c r="N254" s="2" t="s">
        <v>726</v>
      </c>
      <c r="O254" s="2" t="s">
        <v>726</v>
      </c>
      <c r="P254" s="2" t="s">
        <v>726</v>
      </c>
      <c r="Q254" s="2" t="s">
        <v>726</v>
      </c>
      <c r="R254" s="2" t="s">
        <v>726</v>
      </c>
      <c r="S254" s="2" t="s">
        <v>726</v>
      </c>
      <c r="T254" s="2" t="s">
        <v>726</v>
      </c>
      <c r="U254" s="2" t="s">
        <v>726</v>
      </c>
      <c r="V254" s="2" t="s">
        <v>726</v>
      </c>
      <c r="W254" s="2" t="s">
        <v>726</v>
      </c>
      <c r="X254" s="2" t="s">
        <v>726</v>
      </c>
      <c r="Y254" s="2" t="s">
        <v>726</v>
      </c>
      <c r="Z254" s="2" t="s">
        <v>726</v>
      </c>
      <c r="AA254" s="2" t="s">
        <v>726</v>
      </c>
      <c r="AB254" s="2" t="s">
        <v>726</v>
      </c>
      <c r="AC254" s="2" t="s">
        <v>726</v>
      </c>
      <c r="AD254" s="2" t="s">
        <v>726</v>
      </c>
      <c r="AE254" s="2" t="s">
        <v>609</v>
      </c>
      <c r="AF254" s="2" t="s">
        <v>726</v>
      </c>
      <c r="AG254" s="2" t="s">
        <v>726</v>
      </c>
      <c r="AH254" s="2" t="s">
        <v>726</v>
      </c>
      <c r="AI254" s="2" t="s">
        <v>726</v>
      </c>
      <c r="AJ254" s="2" t="s">
        <v>726</v>
      </c>
      <c r="AK254" s="2" t="s">
        <v>726</v>
      </c>
      <c r="AL254" s="2" t="s">
        <v>726</v>
      </c>
      <c r="AM254" s="2" t="s">
        <v>726</v>
      </c>
      <c r="AN254" s="2" t="s">
        <v>609</v>
      </c>
      <c r="AO254" s="2" t="s">
        <v>726</v>
      </c>
      <c r="AP254" s="2" t="s">
        <v>726</v>
      </c>
      <c r="AQ254" s="2" t="s">
        <v>726</v>
      </c>
      <c r="AR254" s="2" t="s">
        <v>726</v>
      </c>
      <c r="AV254" s="15">
        <f t="shared" si="32"/>
        <v>3.3019999999999996</v>
      </c>
      <c r="AW254" s="15">
        <f t="shared" si="33"/>
        <v>3.302</v>
      </c>
      <c r="AX254" s="16">
        <f t="shared" si="34"/>
        <v>1.0000000000000002</v>
      </c>
      <c r="BA254" s="2">
        <f t="shared" si="35"/>
        <v>0</v>
      </c>
      <c r="BB254" s="2">
        <f t="shared" si="36"/>
        <v>0</v>
      </c>
      <c r="BC254" s="2">
        <f t="shared" si="37"/>
        <v>0</v>
      </c>
      <c r="BD254" s="2">
        <f t="shared" si="38"/>
        <v>0</v>
      </c>
      <c r="BE254" s="2">
        <f t="shared" si="39"/>
        <v>0</v>
      </c>
      <c r="BF254" s="2">
        <f t="shared" si="40"/>
        <v>0</v>
      </c>
      <c r="BJ254" s="2" t="str">
        <f t="shared" si="31"/>
        <v/>
      </c>
      <c r="BK254" s="2">
        <f>VLOOKUP(B254,Kraftvärmeprod!$B$1:$BH$550,MATCH($BA$1,Kraftvärmeprod!$B$1:$CC$1,0),FALSE)</f>
        <v>0</v>
      </c>
    </row>
    <row r="255" spans="1:63" ht="15" customHeight="1" x14ac:dyDescent="0.25">
      <c r="A255" s="2" t="s">
        <v>405</v>
      </c>
      <c r="B255" s="2" t="s">
        <v>408</v>
      </c>
      <c r="C255" s="2">
        <v>2017</v>
      </c>
      <c r="D255" s="2" t="s">
        <v>726</v>
      </c>
      <c r="E255" s="2" t="s">
        <v>726</v>
      </c>
      <c r="F255" s="2" t="s">
        <v>726</v>
      </c>
      <c r="G255" s="2" t="s">
        <v>726</v>
      </c>
      <c r="H255" s="2" t="s">
        <v>726</v>
      </c>
      <c r="I255" s="2" t="s">
        <v>726</v>
      </c>
      <c r="J255" s="2" t="s">
        <v>726</v>
      </c>
      <c r="K255" s="2" t="s">
        <v>726</v>
      </c>
      <c r="L255" s="2" t="s">
        <v>726</v>
      </c>
      <c r="M255" s="2" t="s">
        <v>609</v>
      </c>
      <c r="N255" s="2" t="s">
        <v>726</v>
      </c>
      <c r="O255" s="2" t="s">
        <v>726</v>
      </c>
      <c r="P255" s="2" t="s">
        <v>726</v>
      </c>
      <c r="Q255" s="2" t="s">
        <v>726</v>
      </c>
      <c r="R255" s="2" t="s">
        <v>726</v>
      </c>
      <c r="S255" s="2" t="s">
        <v>726</v>
      </c>
      <c r="T255" s="2" t="s">
        <v>726</v>
      </c>
      <c r="U255" s="2" t="s">
        <v>726</v>
      </c>
      <c r="V255" s="2" t="s">
        <v>726</v>
      </c>
      <c r="W255" s="2" t="s">
        <v>726</v>
      </c>
      <c r="X255" s="2" t="s">
        <v>726</v>
      </c>
      <c r="Y255" s="2" t="s">
        <v>726</v>
      </c>
      <c r="Z255" s="2" t="s">
        <v>726</v>
      </c>
      <c r="AA255" s="2" t="s">
        <v>726</v>
      </c>
      <c r="AB255" s="2" t="s">
        <v>726</v>
      </c>
      <c r="AC255" s="2" t="s">
        <v>726</v>
      </c>
      <c r="AD255" s="2" t="s">
        <v>726</v>
      </c>
      <c r="AE255" s="2" t="s">
        <v>609</v>
      </c>
      <c r="AF255" s="2" t="s">
        <v>726</v>
      </c>
      <c r="AG255" s="2" t="s">
        <v>726</v>
      </c>
      <c r="AH255" s="2" t="s">
        <v>726</v>
      </c>
      <c r="AI255" s="2" t="s">
        <v>726</v>
      </c>
      <c r="AJ255" s="2" t="s">
        <v>726</v>
      </c>
      <c r="AK255" s="2" t="s">
        <v>726</v>
      </c>
      <c r="AL255" s="2" t="s">
        <v>726</v>
      </c>
      <c r="AM255" s="2" t="s">
        <v>726</v>
      </c>
      <c r="AN255" s="2" t="s">
        <v>609</v>
      </c>
      <c r="AO255" s="2" t="s">
        <v>726</v>
      </c>
      <c r="AP255" s="2" t="s">
        <v>726</v>
      </c>
      <c r="AQ255" s="2" t="s">
        <v>726</v>
      </c>
      <c r="AR255" s="2" t="s">
        <v>726</v>
      </c>
      <c r="AV255" s="15">
        <f t="shared" si="32"/>
        <v>0</v>
      </c>
      <c r="AW255" s="15">
        <f t="shared" si="33"/>
        <v>0</v>
      </c>
      <c r="AX255" s="16" t="str">
        <f t="shared" si="34"/>
        <v/>
      </c>
      <c r="BA255" s="2">
        <f t="shared" si="35"/>
        <v>0</v>
      </c>
      <c r="BB255" s="2">
        <f t="shared" si="36"/>
        <v>0</v>
      </c>
      <c r="BC255" s="2">
        <f t="shared" si="37"/>
        <v>0</v>
      </c>
      <c r="BD255" s="2">
        <f t="shared" si="38"/>
        <v>0</v>
      </c>
      <c r="BE255" s="2">
        <f t="shared" si="39"/>
        <v>0</v>
      </c>
      <c r="BF255" s="2">
        <f t="shared" si="40"/>
        <v>0</v>
      </c>
      <c r="BJ255" s="2" t="str">
        <f t="shared" si="31"/>
        <v/>
      </c>
      <c r="BK255" s="2">
        <f>VLOOKUP(B255,Kraftvärmeprod!$B$1:$BH$550,MATCH($BA$1,Kraftvärmeprod!$B$1:$CC$1,0),FALSE)</f>
        <v>0</v>
      </c>
    </row>
    <row r="256" spans="1:63" ht="15" customHeight="1" x14ac:dyDescent="0.25">
      <c r="A256" s="2" t="s">
        <v>405</v>
      </c>
      <c r="B256" s="2" t="s">
        <v>409</v>
      </c>
      <c r="C256" s="2">
        <v>2017</v>
      </c>
      <c r="D256" s="2">
        <v>2.33</v>
      </c>
      <c r="E256" s="2">
        <v>2.3323999999999998</v>
      </c>
      <c r="F256" s="2" t="s">
        <v>726</v>
      </c>
      <c r="G256" s="2">
        <v>7.0000000000000007E-2</v>
      </c>
      <c r="H256" s="2" t="s">
        <v>726</v>
      </c>
      <c r="I256" s="2" t="s">
        <v>726</v>
      </c>
      <c r="J256" s="2" t="s">
        <v>726</v>
      </c>
      <c r="K256" s="2" t="s">
        <v>726</v>
      </c>
      <c r="L256" s="2" t="s">
        <v>726</v>
      </c>
      <c r="M256" s="2" t="s">
        <v>609</v>
      </c>
      <c r="N256" s="2" t="s">
        <v>726</v>
      </c>
      <c r="O256" s="2" t="s">
        <v>726</v>
      </c>
      <c r="P256" s="2" t="s">
        <v>726</v>
      </c>
      <c r="Q256" s="2" t="s">
        <v>726</v>
      </c>
      <c r="R256" s="2" t="s">
        <v>726</v>
      </c>
      <c r="S256" s="2" t="s">
        <v>726</v>
      </c>
      <c r="T256" s="2" t="s">
        <v>726</v>
      </c>
      <c r="U256" s="2">
        <v>2.1709999999999998</v>
      </c>
      <c r="V256" s="2" t="s">
        <v>726</v>
      </c>
      <c r="W256" s="2" t="s">
        <v>726</v>
      </c>
      <c r="X256" s="2" t="s">
        <v>726</v>
      </c>
      <c r="Y256" s="2" t="s">
        <v>726</v>
      </c>
      <c r="Z256" s="2" t="s">
        <v>726</v>
      </c>
      <c r="AA256" s="2" t="s">
        <v>726</v>
      </c>
      <c r="AB256" s="2" t="s">
        <v>726</v>
      </c>
      <c r="AC256" s="2" t="s">
        <v>726</v>
      </c>
      <c r="AD256" s="2" t="s">
        <v>726</v>
      </c>
      <c r="AE256" s="2" t="s">
        <v>609</v>
      </c>
      <c r="AF256" s="2" t="s">
        <v>726</v>
      </c>
      <c r="AG256" s="2" t="s">
        <v>726</v>
      </c>
      <c r="AH256" s="2" t="s">
        <v>726</v>
      </c>
      <c r="AI256" s="2" t="s">
        <v>726</v>
      </c>
      <c r="AJ256" s="2" t="s">
        <v>726</v>
      </c>
      <c r="AK256" s="2" t="s">
        <v>726</v>
      </c>
      <c r="AL256" s="2">
        <v>9.1399999999999995E-2</v>
      </c>
      <c r="AM256" s="2">
        <v>9.1399999999999995E-2</v>
      </c>
      <c r="AN256" s="2" t="s">
        <v>609</v>
      </c>
      <c r="AO256" s="2" t="s">
        <v>726</v>
      </c>
      <c r="AP256" s="2" t="s">
        <v>726</v>
      </c>
      <c r="AQ256" s="2" t="s">
        <v>726</v>
      </c>
      <c r="AR256" s="2" t="s">
        <v>726</v>
      </c>
      <c r="AV256" s="15">
        <f t="shared" si="32"/>
        <v>2.3323999999999998</v>
      </c>
      <c r="AW256" s="15">
        <f t="shared" si="33"/>
        <v>2.33</v>
      </c>
      <c r="AX256" s="16">
        <f t="shared" si="34"/>
        <v>0.99897101697821999</v>
      </c>
      <c r="BA256" s="2">
        <f t="shared" si="35"/>
        <v>0</v>
      </c>
      <c r="BB256" s="2">
        <f t="shared" si="36"/>
        <v>0</v>
      </c>
      <c r="BC256" s="2">
        <f t="shared" si="37"/>
        <v>0</v>
      </c>
      <c r="BD256" s="2">
        <f t="shared" si="38"/>
        <v>0</v>
      </c>
      <c r="BE256" s="2">
        <f t="shared" si="39"/>
        <v>0</v>
      </c>
      <c r="BF256" s="2">
        <f t="shared" si="40"/>
        <v>0</v>
      </c>
      <c r="BJ256" s="2" t="str">
        <f t="shared" si="31"/>
        <v/>
      </c>
      <c r="BK256" s="2">
        <f>VLOOKUP(B256,Kraftvärmeprod!$B$1:$BH$550,MATCH($BA$1,Kraftvärmeprod!$B$1:$CC$1,0),FALSE)</f>
        <v>0</v>
      </c>
    </row>
    <row r="257" spans="1:63" ht="15" customHeight="1" x14ac:dyDescent="0.25">
      <c r="A257" s="2" t="s">
        <v>410</v>
      </c>
      <c r="B257" s="2" t="s">
        <v>411</v>
      </c>
      <c r="C257" s="2">
        <v>2017</v>
      </c>
      <c r="D257" s="2" t="s">
        <v>609</v>
      </c>
      <c r="E257" s="2" t="s">
        <v>609</v>
      </c>
      <c r="F257" s="2" t="s">
        <v>609</v>
      </c>
      <c r="G257" s="2" t="s">
        <v>609</v>
      </c>
      <c r="H257" s="2" t="s">
        <v>609</v>
      </c>
      <c r="I257" s="2" t="s">
        <v>609</v>
      </c>
      <c r="J257" s="2" t="s">
        <v>609</v>
      </c>
      <c r="K257" s="2" t="s">
        <v>609</v>
      </c>
      <c r="L257" s="2" t="s">
        <v>609</v>
      </c>
      <c r="M257" s="2" t="s">
        <v>609</v>
      </c>
      <c r="N257" s="2" t="s">
        <v>609</v>
      </c>
      <c r="O257" s="2" t="s">
        <v>609</v>
      </c>
      <c r="P257" s="2" t="s">
        <v>609</v>
      </c>
      <c r="Q257" s="2" t="s">
        <v>609</v>
      </c>
      <c r="R257" s="2" t="s">
        <v>609</v>
      </c>
      <c r="S257" s="2" t="s">
        <v>609</v>
      </c>
      <c r="T257" s="2" t="s">
        <v>609</v>
      </c>
      <c r="U257" s="2" t="s">
        <v>609</v>
      </c>
      <c r="V257" s="2" t="s">
        <v>609</v>
      </c>
      <c r="W257" s="2" t="s">
        <v>609</v>
      </c>
      <c r="X257" s="2" t="s">
        <v>609</v>
      </c>
      <c r="Y257" s="2" t="s">
        <v>609</v>
      </c>
      <c r="Z257" s="2" t="s">
        <v>609</v>
      </c>
      <c r="AA257" s="2" t="s">
        <v>609</v>
      </c>
      <c r="AB257" s="2" t="s">
        <v>609</v>
      </c>
      <c r="AC257" s="2" t="s">
        <v>609</v>
      </c>
      <c r="AD257" s="2" t="s">
        <v>609</v>
      </c>
      <c r="AE257" s="2" t="s">
        <v>609</v>
      </c>
      <c r="AF257" s="2" t="s">
        <v>609</v>
      </c>
      <c r="AG257" s="2" t="s">
        <v>609</v>
      </c>
      <c r="AH257" s="2" t="s">
        <v>609</v>
      </c>
      <c r="AI257" s="2" t="s">
        <v>609</v>
      </c>
      <c r="AJ257" s="2" t="s">
        <v>609</v>
      </c>
      <c r="AK257" s="2" t="s">
        <v>609</v>
      </c>
      <c r="AL257" s="2" t="s">
        <v>609</v>
      </c>
      <c r="AM257" s="2" t="s">
        <v>609</v>
      </c>
      <c r="AN257" s="2" t="s">
        <v>609</v>
      </c>
      <c r="AO257" s="2" t="s">
        <v>609</v>
      </c>
      <c r="AP257" s="2" t="s">
        <v>609</v>
      </c>
      <c r="AQ257" s="2" t="s">
        <v>609</v>
      </c>
      <c r="AR257" s="2" t="s">
        <v>609</v>
      </c>
      <c r="AV257" s="15">
        <f t="shared" si="32"/>
        <v>0</v>
      </c>
      <c r="AW257" s="15">
        <f t="shared" si="33"/>
        <v>0</v>
      </c>
      <c r="AX257" s="16" t="str">
        <f t="shared" si="34"/>
        <v/>
      </c>
      <c r="BA257" s="2">
        <f t="shared" si="35"/>
        <v>0</v>
      </c>
      <c r="BB257" s="2">
        <f t="shared" si="36"/>
        <v>0</v>
      </c>
      <c r="BC257" s="2">
        <f t="shared" si="37"/>
        <v>0</v>
      </c>
      <c r="BD257" s="2">
        <f t="shared" si="38"/>
        <v>0</v>
      </c>
      <c r="BE257" s="2">
        <f t="shared" si="39"/>
        <v>0</v>
      </c>
      <c r="BF257" s="2">
        <f t="shared" si="40"/>
        <v>0</v>
      </c>
      <c r="BJ257" s="2" t="str">
        <f t="shared" si="31"/>
        <v/>
      </c>
      <c r="BK257" s="2">
        <f>VLOOKUP(B257,Kraftvärmeprod!$B$1:$BH$550,MATCH($BA$1,Kraftvärmeprod!$B$1:$CC$1,0),FALSE)</f>
        <v>0</v>
      </c>
    </row>
    <row r="258" spans="1:63" ht="15" customHeight="1" x14ac:dyDescent="0.25">
      <c r="A258" s="2" t="s">
        <v>412</v>
      </c>
      <c r="B258" s="2" t="s">
        <v>413</v>
      </c>
      <c r="C258" s="2">
        <v>2017</v>
      </c>
      <c r="D258" s="2" t="s">
        <v>726</v>
      </c>
      <c r="E258" s="2">
        <v>14.788</v>
      </c>
      <c r="F258" s="2" t="s">
        <v>726</v>
      </c>
      <c r="G258" s="2">
        <v>0.45</v>
      </c>
      <c r="H258" s="2" t="s">
        <v>726</v>
      </c>
      <c r="I258" s="2" t="s">
        <v>726</v>
      </c>
      <c r="J258" s="2" t="s">
        <v>726</v>
      </c>
      <c r="K258" s="2" t="s">
        <v>726</v>
      </c>
      <c r="L258" s="2" t="s">
        <v>726</v>
      </c>
      <c r="M258" s="2" t="s">
        <v>726</v>
      </c>
      <c r="N258" s="2" t="s">
        <v>726</v>
      </c>
      <c r="O258" s="2" t="s">
        <v>726</v>
      </c>
      <c r="P258" s="2">
        <v>9.4350000000000005</v>
      </c>
      <c r="Q258" s="2" t="s">
        <v>726</v>
      </c>
      <c r="R258" s="2" t="s">
        <v>726</v>
      </c>
      <c r="S258" s="2" t="s">
        <v>726</v>
      </c>
      <c r="T258" s="2" t="s">
        <v>726</v>
      </c>
      <c r="U258" s="2">
        <v>4.4630000000000001</v>
      </c>
      <c r="V258" s="2" t="s">
        <v>726</v>
      </c>
      <c r="W258" s="2" t="s">
        <v>726</v>
      </c>
      <c r="X258" s="2" t="s">
        <v>726</v>
      </c>
      <c r="Y258" s="2" t="s">
        <v>726</v>
      </c>
      <c r="Z258" s="2" t="s">
        <v>726</v>
      </c>
      <c r="AA258" s="2" t="s">
        <v>726</v>
      </c>
      <c r="AB258" s="2" t="s">
        <v>726</v>
      </c>
      <c r="AC258" s="2" t="s">
        <v>726</v>
      </c>
      <c r="AD258" s="2" t="s">
        <v>726</v>
      </c>
      <c r="AE258" s="2" t="s">
        <v>727</v>
      </c>
      <c r="AF258" s="2" t="s">
        <v>726</v>
      </c>
      <c r="AG258" s="2" t="s">
        <v>726</v>
      </c>
      <c r="AH258" s="2" t="s">
        <v>726</v>
      </c>
      <c r="AI258" s="2">
        <v>0.215</v>
      </c>
      <c r="AJ258" s="2" t="s">
        <v>752</v>
      </c>
      <c r="AK258" s="2">
        <v>0.215</v>
      </c>
      <c r="AL258" s="2">
        <v>0.22500000000000001</v>
      </c>
      <c r="AM258" s="2">
        <v>0.22500000000000001</v>
      </c>
      <c r="AN258" s="2" t="s">
        <v>609</v>
      </c>
      <c r="AO258" s="2" t="s">
        <v>726</v>
      </c>
      <c r="AP258" s="2" t="s">
        <v>726</v>
      </c>
      <c r="AQ258" s="2" t="s">
        <v>726</v>
      </c>
      <c r="AR258" s="2" t="s">
        <v>726</v>
      </c>
      <c r="AV258" s="15">
        <f t="shared" si="32"/>
        <v>14.787999999999998</v>
      </c>
      <c r="AW258" s="15">
        <f t="shared" si="33"/>
        <v>0</v>
      </c>
      <c r="AX258" s="16">
        <f t="shared" si="34"/>
        <v>0</v>
      </c>
      <c r="BA258" s="2">
        <f t="shared" si="35"/>
        <v>0</v>
      </c>
      <c r="BB258" s="2">
        <f t="shared" si="36"/>
        <v>0</v>
      </c>
      <c r="BC258" s="2">
        <f t="shared" si="37"/>
        <v>0</v>
      </c>
      <c r="BD258" s="2">
        <f t="shared" si="38"/>
        <v>0</v>
      </c>
      <c r="BE258" s="2">
        <f t="shared" si="39"/>
        <v>0</v>
      </c>
      <c r="BF258" s="2">
        <f t="shared" si="40"/>
        <v>0</v>
      </c>
      <c r="BJ258" s="2" t="str">
        <f t="shared" ref="BJ258:BJ321" si="41">IF(AND((IFERROR(AO258/1,0)+IFERROR(AP258/1,0)+IFERROR(AQ258/1,0)+IFERROR(AR258/1,0))&gt;0,OR(TYPE(AH258)&lt;&gt;1,AH258=0)),"ja","")</f>
        <v/>
      </c>
      <c r="BK258" s="2">
        <f>VLOOKUP(B258,Kraftvärmeprod!$B$1:$BH$550,MATCH($BA$1,Kraftvärmeprod!$B$1:$CC$1,0),FALSE)</f>
        <v>0</v>
      </c>
    </row>
    <row r="259" spans="1:63" ht="15" customHeight="1" x14ac:dyDescent="0.25">
      <c r="A259" s="2" t="s">
        <v>414</v>
      </c>
      <c r="B259" s="2" t="s">
        <v>415</v>
      </c>
      <c r="C259" s="2">
        <v>2017</v>
      </c>
      <c r="D259" s="2" t="s">
        <v>609</v>
      </c>
      <c r="E259" s="2" t="s">
        <v>609</v>
      </c>
      <c r="F259" s="2" t="s">
        <v>609</v>
      </c>
      <c r="G259" s="2" t="s">
        <v>609</v>
      </c>
      <c r="H259" s="2" t="s">
        <v>609</v>
      </c>
      <c r="I259" s="2" t="s">
        <v>609</v>
      </c>
      <c r="J259" s="2" t="s">
        <v>609</v>
      </c>
      <c r="K259" s="2" t="s">
        <v>609</v>
      </c>
      <c r="L259" s="2" t="s">
        <v>609</v>
      </c>
      <c r="M259" s="2" t="s">
        <v>609</v>
      </c>
      <c r="N259" s="2" t="s">
        <v>609</v>
      </c>
      <c r="O259" s="2" t="s">
        <v>609</v>
      </c>
      <c r="P259" s="2" t="s">
        <v>609</v>
      </c>
      <c r="Q259" s="2" t="s">
        <v>609</v>
      </c>
      <c r="R259" s="2" t="s">
        <v>609</v>
      </c>
      <c r="S259" s="2" t="s">
        <v>609</v>
      </c>
      <c r="T259" s="2" t="s">
        <v>609</v>
      </c>
      <c r="U259" s="2" t="s">
        <v>609</v>
      </c>
      <c r="V259" s="2" t="s">
        <v>609</v>
      </c>
      <c r="W259" s="2" t="s">
        <v>609</v>
      </c>
      <c r="X259" s="2" t="s">
        <v>609</v>
      </c>
      <c r="Y259" s="2" t="s">
        <v>609</v>
      </c>
      <c r="Z259" s="2" t="s">
        <v>609</v>
      </c>
      <c r="AA259" s="2" t="s">
        <v>609</v>
      </c>
      <c r="AB259" s="2" t="s">
        <v>609</v>
      </c>
      <c r="AC259" s="2" t="s">
        <v>609</v>
      </c>
      <c r="AD259" s="2" t="s">
        <v>609</v>
      </c>
      <c r="AE259" s="2" t="s">
        <v>609</v>
      </c>
      <c r="AF259" s="2" t="s">
        <v>609</v>
      </c>
      <c r="AG259" s="2" t="s">
        <v>609</v>
      </c>
      <c r="AH259" s="2" t="s">
        <v>609</v>
      </c>
      <c r="AI259" s="2" t="s">
        <v>609</v>
      </c>
      <c r="AJ259" s="2" t="s">
        <v>609</v>
      </c>
      <c r="AK259" s="2" t="s">
        <v>609</v>
      </c>
      <c r="AL259" s="2" t="s">
        <v>609</v>
      </c>
      <c r="AM259" s="2" t="s">
        <v>609</v>
      </c>
      <c r="AN259" s="2" t="s">
        <v>609</v>
      </c>
      <c r="AO259" s="2" t="s">
        <v>609</v>
      </c>
      <c r="AP259" s="2" t="s">
        <v>609</v>
      </c>
      <c r="AQ259" s="2" t="s">
        <v>609</v>
      </c>
      <c r="AR259" s="2" t="s">
        <v>609</v>
      </c>
      <c r="AV259" s="15">
        <f t="shared" ref="AV259:AV322" si="42">SUMPRODUCT(F259:AC259)+SUMPRODUCT(AG259:AI259)+IFERROR(AL259/1,0)</f>
        <v>0</v>
      </c>
      <c r="AW259" s="15">
        <f t="shared" ref="AW259:AW322" si="43">IFERROR(D259/1,0)</f>
        <v>0</v>
      </c>
      <c r="AX259" s="16" t="str">
        <f t="shared" ref="AX259:AX322" si="44">IFERROR(AW259/AV259,"")</f>
        <v/>
      </c>
      <c r="BA259" s="2">
        <f t="shared" ref="BA259:BA322" si="45">IFERROR(AH259/1,0)</f>
        <v>0</v>
      </c>
      <c r="BB259" s="2">
        <f t="shared" ref="BB259:BB322" si="46">IFERROR(AO259/100,0)*$BA259</f>
        <v>0</v>
      </c>
      <c r="BC259" s="2">
        <f t="shared" ref="BC259:BC322" si="47">IFERROR(AP259/100,0)*$BA259</f>
        <v>0</v>
      </c>
      <c r="BD259" s="2">
        <f t="shared" ref="BD259:BD322" si="48">IFERROR(AQ259/100,0)*$BA259</f>
        <v>0</v>
      </c>
      <c r="BE259" s="2">
        <f t="shared" ref="BE259:BE322" si="49">IFERROR(AR259/100,0)*$BA259</f>
        <v>0</v>
      </c>
      <c r="BF259" s="2">
        <f t="shared" ref="BF259:BF322" si="50">MAX(BA259-SUM(BB259:BE259),0)</f>
        <v>0</v>
      </c>
      <c r="BJ259" s="2" t="str">
        <f t="shared" si="41"/>
        <v/>
      </c>
      <c r="BK259" s="2">
        <f>VLOOKUP(B259,Kraftvärmeprod!$B$1:$BH$550,MATCH($BA$1,Kraftvärmeprod!$B$1:$CC$1,0),FALSE)</f>
        <v>0</v>
      </c>
    </row>
    <row r="260" spans="1:63" ht="15" customHeight="1" x14ac:dyDescent="0.25">
      <c r="A260" s="2" t="s">
        <v>414</v>
      </c>
      <c r="B260" s="2" t="s">
        <v>416</v>
      </c>
      <c r="C260" s="2">
        <v>2017</v>
      </c>
      <c r="D260" s="2">
        <v>58</v>
      </c>
      <c r="E260" s="2">
        <v>63.8</v>
      </c>
      <c r="F260" s="2" t="s">
        <v>726</v>
      </c>
      <c r="G260" s="2">
        <v>0.6</v>
      </c>
      <c r="H260" s="2" t="s">
        <v>726</v>
      </c>
      <c r="I260" s="2" t="s">
        <v>726</v>
      </c>
      <c r="J260" s="2" t="s">
        <v>726</v>
      </c>
      <c r="K260" s="2" t="s">
        <v>609</v>
      </c>
      <c r="L260" s="2" t="s">
        <v>726</v>
      </c>
      <c r="M260" s="2" t="s">
        <v>609</v>
      </c>
      <c r="N260" s="2" t="s">
        <v>726</v>
      </c>
      <c r="O260" s="2">
        <v>12</v>
      </c>
      <c r="P260" s="2">
        <v>28</v>
      </c>
      <c r="Q260" s="2">
        <v>11</v>
      </c>
      <c r="R260" s="2" t="s">
        <v>726</v>
      </c>
      <c r="S260" s="2" t="s">
        <v>726</v>
      </c>
      <c r="T260" s="2" t="s">
        <v>8</v>
      </c>
      <c r="U260" s="2" t="s">
        <v>726</v>
      </c>
      <c r="V260" s="2" t="s">
        <v>726</v>
      </c>
      <c r="W260" s="2" t="s">
        <v>726</v>
      </c>
      <c r="X260" s="2" t="s">
        <v>726</v>
      </c>
      <c r="Y260" s="2" t="s">
        <v>726</v>
      </c>
      <c r="Z260" s="2" t="s">
        <v>726</v>
      </c>
      <c r="AA260" s="2" t="s">
        <v>726</v>
      </c>
      <c r="AB260" s="2" t="s">
        <v>726</v>
      </c>
      <c r="AC260" s="2" t="s">
        <v>726</v>
      </c>
      <c r="AD260" s="2" t="s">
        <v>609</v>
      </c>
      <c r="AE260" s="2" t="s">
        <v>609</v>
      </c>
      <c r="AF260" s="2" t="s">
        <v>609</v>
      </c>
      <c r="AG260" s="2" t="s">
        <v>726</v>
      </c>
      <c r="AH260" s="2">
        <v>12.2</v>
      </c>
      <c r="AI260" s="2" t="s">
        <v>726</v>
      </c>
      <c r="AJ260" s="2" t="s">
        <v>726</v>
      </c>
      <c r="AK260" s="2" t="s">
        <v>726</v>
      </c>
      <c r="AL260" s="2" t="s">
        <v>726</v>
      </c>
      <c r="AM260" s="2" t="s">
        <v>726</v>
      </c>
      <c r="AN260" s="2" t="s">
        <v>609</v>
      </c>
      <c r="AO260" s="2" t="s">
        <v>609</v>
      </c>
      <c r="AP260" s="2" t="s">
        <v>609</v>
      </c>
      <c r="AQ260" s="2" t="s">
        <v>609</v>
      </c>
      <c r="AR260" s="2" t="s">
        <v>609</v>
      </c>
      <c r="AV260" s="15">
        <f t="shared" si="42"/>
        <v>63.8</v>
      </c>
      <c r="AW260" s="15">
        <f t="shared" si="43"/>
        <v>58</v>
      </c>
      <c r="AX260" s="16">
        <f t="shared" si="44"/>
        <v>0.90909090909090917</v>
      </c>
      <c r="BA260" s="2">
        <f t="shared" si="45"/>
        <v>12.2</v>
      </c>
      <c r="BB260" s="2">
        <f t="shared" si="46"/>
        <v>0</v>
      </c>
      <c r="BC260" s="2">
        <f t="shared" si="47"/>
        <v>0</v>
      </c>
      <c r="BD260" s="2">
        <f t="shared" si="48"/>
        <v>0</v>
      </c>
      <c r="BE260" s="2">
        <f t="shared" si="49"/>
        <v>0</v>
      </c>
      <c r="BF260" s="2">
        <f t="shared" si="50"/>
        <v>12.2</v>
      </c>
      <c r="BJ260" s="2" t="str">
        <f t="shared" si="41"/>
        <v/>
      </c>
      <c r="BK260" s="2">
        <f>VLOOKUP(B260,Kraftvärmeprod!$B$1:$BH$550,MATCH($BA$1,Kraftvärmeprod!$B$1:$CC$1,0),FALSE)</f>
        <v>0</v>
      </c>
    </row>
    <row r="261" spans="1:63" ht="15" customHeight="1" x14ac:dyDescent="0.25">
      <c r="A261" s="2" t="s">
        <v>414</v>
      </c>
      <c r="B261" s="2" t="s">
        <v>417</v>
      </c>
      <c r="C261" s="2">
        <v>2017</v>
      </c>
      <c r="D261" s="2" t="s">
        <v>609</v>
      </c>
      <c r="E261" s="2" t="s">
        <v>609</v>
      </c>
      <c r="F261" s="2" t="s">
        <v>609</v>
      </c>
      <c r="G261" s="2" t="s">
        <v>609</v>
      </c>
      <c r="H261" s="2" t="s">
        <v>609</v>
      </c>
      <c r="I261" s="2" t="s">
        <v>609</v>
      </c>
      <c r="J261" s="2" t="s">
        <v>609</v>
      </c>
      <c r="K261" s="2" t="s">
        <v>609</v>
      </c>
      <c r="L261" s="2" t="s">
        <v>609</v>
      </c>
      <c r="M261" s="2" t="s">
        <v>609</v>
      </c>
      <c r="N261" s="2" t="s">
        <v>609</v>
      </c>
      <c r="O261" s="2" t="s">
        <v>609</v>
      </c>
      <c r="P261" s="2" t="s">
        <v>609</v>
      </c>
      <c r="Q261" s="2" t="s">
        <v>609</v>
      </c>
      <c r="R261" s="2" t="s">
        <v>609</v>
      </c>
      <c r="S261" s="2" t="s">
        <v>609</v>
      </c>
      <c r="T261" s="2" t="s">
        <v>609</v>
      </c>
      <c r="U261" s="2" t="s">
        <v>609</v>
      </c>
      <c r="V261" s="2" t="s">
        <v>609</v>
      </c>
      <c r="W261" s="2" t="s">
        <v>609</v>
      </c>
      <c r="X261" s="2" t="s">
        <v>609</v>
      </c>
      <c r="Y261" s="2" t="s">
        <v>609</v>
      </c>
      <c r="Z261" s="2" t="s">
        <v>609</v>
      </c>
      <c r="AA261" s="2" t="s">
        <v>609</v>
      </c>
      <c r="AB261" s="2" t="s">
        <v>609</v>
      </c>
      <c r="AC261" s="2" t="s">
        <v>609</v>
      </c>
      <c r="AD261" s="2" t="s">
        <v>609</v>
      </c>
      <c r="AE261" s="2" t="s">
        <v>609</v>
      </c>
      <c r="AF261" s="2" t="s">
        <v>609</v>
      </c>
      <c r="AG261" s="2" t="s">
        <v>609</v>
      </c>
      <c r="AH261" s="2" t="s">
        <v>609</v>
      </c>
      <c r="AI261" s="2" t="s">
        <v>609</v>
      </c>
      <c r="AJ261" s="2" t="s">
        <v>609</v>
      </c>
      <c r="AK261" s="2" t="s">
        <v>609</v>
      </c>
      <c r="AL261" s="2" t="s">
        <v>609</v>
      </c>
      <c r="AM261" s="2" t="s">
        <v>609</v>
      </c>
      <c r="AN261" s="2" t="s">
        <v>609</v>
      </c>
      <c r="AO261" s="2" t="s">
        <v>609</v>
      </c>
      <c r="AP261" s="2" t="s">
        <v>609</v>
      </c>
      <c r="AQ261" s="2" t="s">
        <v>609</v>
      </c>
      <c r="AR261" s="2" t="s">
        <v>609</v>
      </c>
      <c r="AV261" s="15">
        <f t="shared" si="42"/>
        <v>0</v>
      </c>
      <c r="AW261" s="15">
        <f t="shared" si="43"/>
        <v>0</v>
      </c>
      <c r="AX261" s="16" t="str">
        <f t="shared" si="44"/>
        <v/>
      </c>
      <c r="BA261" s="2">
        <f t="shared" si="45"/>
        <v>0</v>
      </c>
      <c r="BB261" s="2">
        <f t="shared" si="46"/>
        <v>0</v>
      </c>
      <c r="BC261" s="2">
        <f t="shared" si="47"/>
        <v>0</v>
      </c>
      <c r="BD261" s="2">
        <f t="shared" si="48"/>
        <v>0</v>
      </c>
      <c r="BE261" s="2">
        <f t="shared" si="49"/>
        <v>0</v>
      </c>
      <c r="BF261" s="2">
        <f t="shared" si="50"/>
        <v>0</v>
      </c>
      <c r="BJ261" s="2" t="str">
        <f t="shared" si="41"/>
        <v/>
      </c>
      <c r="BK261" s="2">
        <f>VLOOKUP(B261,Kraftvärmeprod!$B$1:$BH$550,MATCH($BA$1,Kraftvärmeprod!$B$1:$CC$1,0),FALSE)</f>
        <v>0</v>
      </c>
    </row>
    <row r="262" spans="1:63" ht="15" customHeight="1" x14ac:dyDescent="0.25">
      <c r="A262" s="2" t="s">
        <v>414</v>
      </c>
      <c r="B262" s="2" t="s">
        <v>418</v>
      </c>
      <c r="C262" s="2">
        <v>2017</v>
      </c>
      <c r="D262" s="2" t="s">
        <v>609</v>
      </c>
      <c r="E262" s="2" t="s">
        <v>609</v>
      </c>
      <c r="F262" s="2" t="s">
        <v>609</v>
      </c>
      <c r="G262" s="2" t="s">
        <v>609</v>
      </c>
      <c r="H262" s="2" t="s">
        <v>609</v>
      </c>
      <c r="I262" s="2" t="s">
        <v>609</v>
      </c>
      <c r="J262" s="2" t="s">
        <v>609</v>
      </c>
      <c r="K262" s="2" t="s">
        <v>609</v>
      </c>
      <c r="L262" s="2" t="s">
        <v>609</v>
      </c>
      <c r="M262" s="2" t="s">
        <v>609</v>
      </c>
      <c r="N262" s="2" t="s">
        <v>609</v>
      </c>
      <c r="O262" s="2" t="s">
        <v>609</v>
      </c>
      <c r="P262" s="2" t="s">
        <v>609</v>
      </c>
      <c r="Q262" s="2" t="s">
        <v>609</v>
      </c>
      <c r="R262" s="2" t="s">
        <v>609</v>
      </c>
      <c r="S262" s="2" t="s">
        <v>609</v>
      </c>
      <c r="T262" s="2" t="s">
        <v>609</v>
      </c>
      <c r="U262" s="2" t="s">
        <v>609</v>
      </c>
      <c r="V262" s="2" t="s">
        <v>609</v>
      </c>
      <c r="W262" s="2" t="s">
        <v>609</v>
      </c>
      <c r="X262" s="2" t="s">
        <v>609</v>
      </c>
      <c r="Y262" s="2" t="s">
        <v>609</v>
      </c>
      <c r="Z262" s="2" t="s">
        <v>609</v>
      </c>
      <c r="AA262" s="2" t="s">
        <v>609</v>
      </c>
      <c r="AB262" s="2" t="s">
        <v>609</v>
      </c>
      <c r="AC262" s="2" t="s">
        <v>609</v>
      </c>
      <c r="AD262" s="2" t="s">
        <v>609</v>
      </c>
      <c r="AE262" s="2" t="s">
        <v>609</v>
      </c>
      <c r="AF262" s="2" t="s">
        <v>609</v>
      </c>
      <c r="AG262" s="2" t="s">
        <v>609</v>
      </c>
      <c r="AH262" s="2" t="s">
        <v>609</v>
      </c>
      <c r="AI262" s="2" t="s">
        <v>609</v>
      </c>
      <c r="AJ262" s="2" t="s">
        <v>609</v>
      </c>
      <c r="AK262" s="2" t="s">
        <v>609</v>
      </c>
      <c r="AL262" s="2" t="s">
        <v>609</v>
      </c>
      <c r="AM262" s="2" t="s">
        <v>609</v>
      </c>
      <c r="AN262" s="2" t="s">
        <v>609</v>
      </c>
      <c r="AO262" s="2" t="s">
        <v>609</v>
      </c>
      <c r="AP262" s="2" t="s">
        <v>609</v>
      </c>
      <c r="AQ262" s="2" t="s">
        <v>609</v>
      </c>
      <c r="AR262" s="2" t="s">
        <v>609</v>
      </c>
      <c r="AV262" s="15">
        <f t="shared" si="42"/>
        <v>0</v>
      </c>
      <c r="AW262" s="15">
        <f t="shared" si="43"/>
        <v>0</v>
      </c>
      <c r="AX262" s="16" t="str">
        <f t="shared" si="44"/>
        <v/>
      </c>
      <c r="BA262" s="2">
        <f t="shared" si="45"/>
        <v>0</v>
      </c>
      <c r="BB262" s="2">
        <f t="shared" si="46"/>
        <v>0</v>
      </c>
      <c r="BC262" s="2">
        <f t="shared" si="47"/>
        <v>0</v>
      </c>
      <c r="BD262" s="2">
        <f t="shared" si="48"/>
        <v>0</v>
      </c>
      <c r="BE262" s="2">
        <f t="shared" si="49"/>
        <v>0</v>
      </c>
      <c r="BF262" s="2">
        <f t="shared" si="50"/>
        <v>0</v>
      </c>
      <c r="BJ262" s="2" t="str">
        <f t="shared" si="41"/>
        <v/>
      </c>
      <c r="BK262" s="2">
        <f>VLOOKUP(B262,Kraftvärmeprod!$B$1:$BH$550,MATCH($BA$1,Kraftvärmeprod!$B$1:$CC$1,0),FALSE)</f>
        <v>0</v>
      </c>
    </row>
    <row r="263" spans="1:63" ht="15" customHeight="1" x14ac:dyDescent="0.25">
      <c r="A263" s="2" t="s">
        <v>414</v>
      </c>
      <c r="B263" s="2" t="s">
        <v>419</v>
      </c>
      <c r="C263" s="2">
        <v>2017</v>
      </c>
      <c r="D263" s="2" t="s">
        <v>609</v>
      </c>
      <c r="E263" s="2" t="s">
        <v>609</v>
      </c>
      <c r="F263" s="2" t="s">
        <v>609</v>
      </c>
      <c r="G263" s="2" t="s">
        <v>609</v>
      </c>
      <c r="H263" s="2" t="s">
        <v>609</v>
      </c>
      <c r="I263" s="2" t="s">
        <v>609</v>
      </c>
      <c r="J263" s="2" t="s">
        <v>609</v>
      </c>
      <c r="K263" s="2" t="s">
        <v>609</v>
      </c>
      <c r="L263" s="2" t="s">
        <v>609</v>
      </c>
      <c r="M263" s="2" t="s">
        <v>609</v>
      </c>
      <c r="N263" s="2" t="s">
        <v>609</v>
      </c>
      <c r="O263" s="2" t="s">
        <v>609</v>
      </c>
      <c r="P263" s="2" t="s">
        <v>609</v>
      </c>
      <c r="Q263" s="2" t="s">
        <v>609</v>
      </c>
      <c r="R263" s="2" t="s">
        <v>609</v>
      </c>
      <c r="S263" s="2" t="s">
        <v>609</v>
      </c>
      <c r="T263" s="2" t="s">
        <v>609</v>
      </c>
      <c r="U263" s="2" t="s">
        <v>609</v>
      </c>
      <c r="V263" s="2" t="s">
        <v>609</v>
      </c>
      <c r="W263" s="2" t="s">
        <v>609</v>
      </c>
      <c r="X263" s="2" t="s">
        <v>609</v>
      </c>
      <c r="Y263" s="2" t="s">
        <v>609</v>
      </c>
      <c r="Z263" s="2" t="s">
        <v>609</v>
      </c>
      <c r="AA263" s="2" t="s">
        <v>609</v>
      </c>
      <c r="AB263" s="2" t="s">
        <v>609</v>
      </c>
      <c r="AC263" s="2" t="s">
        <v>609</v>
      </c>
      <c r="AD263" s="2" t="s">
        <v>609</v>
      </c>
      <c r="AE263" s="2" t="s">
        <v>609</v>
      </c>
      <c r="AF263" s="2" t="s">
        <v>609</v>
      </c>
      <c r="AG263" s="2" t="s">
        <v>609</v>
      </c>
      <c r="AH263" s="2" t="s">
        <v>609</v>
      </c>
      <c r="AI263" s="2" t="s">
        <v>609</v>
      </c>
      <c r="AJ263" s="2" t="s">
        <v>609</v>
      </c>
      <c r="AK263" s="2" t="s">
        <v>609</v>
      </c>
      <c r="AL263" s="2" t="s">
        <v>609</v>
      </c>
      <c r="AM263" s="2" t="s">
        <v>609</v>
      </c>
      <c r="AN263" s="2" t="s">
        <v>609</v>
      </c>
      <c r="AO263" s="2" t="s">
        <v>609</v>
      </c>
      <c r="AP263" s="2" t="s">
        <v>609</v>
      </c>
      <c r="AQ263" s="2" t="s">
        <v>609</v>
      </c>
      <c r="AR263" s="2" t="s">
        <v>609</v>
      </c>
      <c r="AV263" s="15">
        <f t="shared" si="42"/>
        <v>0</v>
      </c>
      <c r="AW263" s="15">
        <f t="shared" si="43"/>
        <v>0</v>
      </c>
      <c r="AX263" s="16" t="str">
        <f t="shared" si="44"/>
        <v/>
      </c>
      <c r="BA263" s="2">
        <f t="shared" si="45"/>
        <v>0</v>
      </c>
      <c r="BB263" s="2">
        <f t="shared" si="46"/>
        <v>0</v>
      </c>
      <c r="BC263" s="2">
        <f t="shared" si="47"/>
        <v>0</v>
      </c>
      <c r="BD263" s="2">
        <f t="shared" si="48"/>
        <v>0</v>
      </c>
      <c r="BE263" s="2">
        <f t="shared" si="49"/>
        <v>0</v>
      </c>
      <c r="BF263" s="2">
        <f t="shared" si="50"/>
        <v>0</v>
      </c>
      <c r="BJ263" s="2" t="str">
        <f t="shared" si="41"/>
        <v/>
      </c>
      <c r="BK263" s="2">
        <f>VLOOKUP(B263,Kraftvärmeprod!$B$1:$BH$550,MATCH($BA$1,Kraftvärmeprod!$B$1:$CC$1,0),FALSE)</f>
        <v>0</v>
      </c>
    </row>
    <row r="264" spans="1:63" ht="15" customHeight="1" x14ac:dyDescent="0.25">
      <c r="A264" s="2" t="s">
        <v>414</v>
      </c>
      <c r="B264" s="2" t="s">
        <v>420</v>
      </c>
      <c r="C264" s="2">
        <v>2017</v>
      </c>
      <c r="D264" s="2" t="s">
        <v>609</v>
      </c>
      <c r="E264" s="2" t="s">
        <v>609</v>
      </c>
      <c r="F264" s="2" t="s">
        <v>609</v>
      </c>
      <c r="G264" s="2" t="s">
        <v>609</v>
      </c>
      <c r="H264" s="2" t="s">
        <v>609</v>
      </c>
      <c r="I264" s="2" t="s">
        <v>609</v>
      </c>
      <c r="J264" s="2" t="s">
        <v>609</v>
      </c>
      <c r="K264" s="2" t="s">
        <v>609</v>
      </c>
      <c r="L264" s="2" t="s">
        <v>609</v>
      </c>
      <c r="M264" s="2" t="s">
        <v>609</v>
      </c>
      <c r="N264" s="2" t="s">
        <v>609</v>
      </c>
      <c r="O264" s="2" t="s">
        <v>609</v>
      </c>
      <c r="P264" s="2" t="s">
        <v>609</v>
      </c>
      <c r="Q264" s="2" t="s">
        <v>609</v>
      </c>
      <c r="R264" s="2" t="s">
        <v>609</v>
      </c>
      <c r="S264" s="2" t="s">
        <v>609</v>
      </c>
      <c r="T264" s="2" t="s">
        <v>609</v>
      </c>
      <c r="U264" s="2" t="s">
        <v>609</v>
      </c>
      <c r="V264" s="2" t="s">
        <v>609</v>
      </c>
      <c r="W264" s="2" t="s">
        <v>609</v>
      </c>
      <c r="X264" s="2" t="s">
        <v>609</v>
      </c>
      <c r="Y264" s="2" t="s">
        <v>609</v>
      </c>
      <c r="Z264" s="2" t="s">
        <v>609</v>
      </c>
      <c r="AA264" s="2" t="s">
        <v>609</v>
      </c>
      <c r="AB264" s="2" t="s">
        <v>609</v>
      </c>
      <c r="AC264" s="2" t="s">
        <v>609</v>
      </c>
      <c r="AD264" s="2" t="s">
        <v>609</v>
      </c>
      <c r="AE264" s="2" t="s">
        <v>609</v>
      </c>
      <c r="AF264" s="2" t="s">
        <v>609</v>
      </c>
      <c r="AG264" s="2" t="s">
        <v>609</v>
      </c>
      <c r="AH264" s="2" t="s">
        <v>609</v>
      </c>
      <c r="AI264" s="2" t="s">
        <v>609</v>
      </c>
      <c r="AJ264" s="2" t="s">
        <v>609</v>
      </c>
      <c r="AK264" s="2" t="s">
        <v>609</v>
      </c>
      <c r="AL264" s="2" t="s">
        <v>609</v>
      </c>
      <c r="AM264" s="2" t="s">
        <v>609</v>
      </c>
      <c r="AN264" s="2" t="s">
        <v>609</v>
      </c>
      <c r="AO264" s="2" t="s">
        <v>609</v>
      </c>
      <c r="AP264" s="2" t="s">
        <v>609</v>
      </c>
      <c r="AQ264" s="2" t="s">
        <v>609</v>
      </c>
      <c r="AR264" s="2" t="s">
        <v>609</v>
      </c>
      <c r="AV264" s="15">
        <f t="shared" si="42"/>
        <v>0</v>
      </c>
      <c r="AW264" s="15">
        <f t="shared" si="43"/>
        <v>0</v>
      </c>
      <c r="AX264" s="16" t="str">
        <f t="shared" si="44"/>
        <v/>
      </c>
      <c r="BA264" s="2">
        <f t="shared" si="45"/>
        <v>0</v>
      </c>
      <c r="BB264" s="2">
        <f t="shared" si="46"/>
        <v>0</v>
      </c>
      <c r="BC264" s="2">
        <f t="shared" si="47"/>
        <v>0</v>
      </c>
      <c r="BD264" s="2">
        <f t="shared" si="48"/>
        <v>0</v>
      </c>
      <c r="BE264" s="2">
        <f t="shared" si="49"/>
        <v>0</v>
      </c>
      <c r="BF264" s="2">
        <f t="shared" si="50"/>
        <v>0</v>
      </c>
      <c r="BJ264" s="2" t="str">
        <f t="shared" si="41"/>
        <v/>
      </c>
      <c r="BK264" s="2">
        <f>VLOOKUP(B264,Kraftvärmeprod!$B$1:$BH$550,MATCH($BA$1,Kraftvärmeprod!$B$1:$CC$1,0),FALSE)</f>
        <v>0</v>
      </c>
    </row>
    <row r="265" spans="1:63" ht="15" customHeight="1" x14ac:dyDescent="0.25">
      <c r="A265" s="2" t="s">
        <v>414</v>
      </c>
      <c r="B265" s="2" t="s">
        <v>421</v>
      </c>
      <c r="C265" s="2">
        <v>2017</v>
      </c>
      <c r="D265" s="2" t="s">
        <v>609</v>
      </c>
      <c r="E265" s="2" t="s">
        <v>609</v>
      </c>
      <c r="F265" s="2" t="s">
        <v>609</v>
      </c>
      <c r="G265" s="2" t="s">
        <v>609</v>
      </c>
      <c r="H265" s="2" t="s">
        <v>609</v>
      </c>
      <c r="I265" s="2" t="s">
        <v>609</v>
      </c>
      <c r="J265" s="2" t="s">
        <v>609</v>
      </c>
      <c r="K265" s="2" t="s">
        <v>609</v>
      </c>
      <c r="L265" s="2" t="s">
        <v>609</v>
      </c>
      <c r="M265" s="2" t="s">
        <v>609</v>
      </c>
      <c r="N265" s="2" t="s">
        <v>609</v>
      </c>
      <c r="O265" s="2" t="s">
        <v>609</v>
      </c>
      <c r="P265" s="2" t="s">
        <v>609</v>
      </c>
      <c r="Q265" s="2" t="s">
        <v>609</v>
      </c>
      <c r="R265" s="2" t="s">
        <v>609</v>
      </c>
      <c r="S265" s="2" t="s">
        <v>609</v>
      </c>
      <c r="T265" s="2" t="s">
        <v>609</v>
      </c>
      <c r="U265" s="2" t="s">
        <v>609</v>
      </c>
      <c r="V265" s="2" t="s">
        <v>609</v>
      </c>
      <c r="W265" s="2" t="s">
        <v>609</v>
      </c>
      <c r="X265" s="2" t="s">
        <v>609</v>
      </c>
      <c r="Y265" s="2" t="s">
        <v>609</v>
      </c>
      <c r="Z265" s="2" t="s">
        <v>609</v>
      </c>
      <c r="AA265" s="2" t="s">
        <v>609</v>
      </c>
      <c r="AB265" s="2" t="s">
        <v>609</v>
      </c>
      <c r="AC265" s="2" t="s">
        <v>609</v>
      </c>
      <c r="AD265" s="2" t="s">
        <v>609</v>
      </c>
      <c r="AE265" s="2" t="s">
        <v>609</v>
      </c>
      <c r="AF265" s="2" t="s">
        <v>609</v>
      </c>
      <c r="AG265" s="2" t="s">
        <v>609</v>
      </c>
      <c r="AH265" s="2" t="s">
        <v>609</v>
      </c>
      <c r="AI265" s="2" t="s">
        <v>609</v>
      </c>
      <c r="AJ265" s="2" t="s">
        <v>609</v>
      </c>
      <c r="AK265" s="2" t="s">
        <v>609</v>
      </c>
      <c r="AL265" s="2" t="s">
        <v>609</v>
      </c>
      <c r="AM265" s="2" t="s">
        <v>609</v>
      </c>
      <c r="AN265" s="2" t="s">
        <v>609</v>
      </c>
      <c r="AO265" s="2" t="s">
        <v>609</v>
      </c>
      <c r="AP265" s="2" t="s">
        <v>609</v>
      </c>
      <c r="AQ265" s="2" t="s">
        <v>609</v>
      </c>
      <c r="AR265" s="2" t="s">
        <v>609</v>
      </c>
      <c r="AV265" s="15">
        <f t="shared" si="42"/>
        <v>0</v>
      </c>
      <c r="AW265" s="15">
        <f t="shared" si="43"/>
        <v>0</v>
      </c>
      <c r="AX265" s="16" t="str">
        <f t="shared" si="44"/>
        <v/>
      </c>
      <c r="BA265" s="2">
        <f t="shared" si="45"/>
        <v>0</v>
      </c>
      <c r="BB265" s="2">
        <f t="shared" si="46"/>
        <v>0</v>
      </c>
      <c r="BC265" s="2">
        <f t="shared" si="47"/>
        <v>0</v>
      </c>
      <c r="BD265" s="2">
        <f t="shared" si="48"/>
        <v>0</v>
      </c>
      <c r="BE265" s="2">
        <f t="shared" si="49"/>
        <v>0</v>
      </c>
      <c r="BF265" s="2">
        <f t="shared" si="50"/>
        <v>0</v>
      </c>
      <c r="BJ265" s="2" t="str">
        <f t="shared" si="41"/>
        <v/>
      </c>
      <c r="BK265" s="2">
        <f>VLOOKUP(B265,Kraftvärmeprod!$B$1:$BH$550,MATCH($BA$1,Kraftvärmeprod!$B$1:$CC$1,0),FALSE)</f>
        <v>0</v>
      </c>
    </row>
    <row r="266" spans="1:63" ht="15" customHeight="1" x14ac:dyDescent="0.25">
      <c r="A266" s="2" t="s">
        <v>414</v>
      </c>
      <c r="B266" s="2" t="s">
        <v>422</v>
      </c>
      <c r="C266" s="2">
        <v>2017</v>
      </c>
      <c r="D266" s="2" t="s">
        <v>609</v>
      </c>
      <c r="E266" s="2" t="s">
        <v>609</v>
      </c>
      <c r="F266" s="2" t="s">
        <v>609</v>
      </c>
      <c r="G266" s="2" t="s">
        <v>609</v>
      </c>
      <c r="H266" s="2" t="s">
        <v>609</v>
      </c>
      <c r="I266" s="2" t="s">
        <v>609</v>
      </c>
      <c r="J266" s="2" t="s">
        <v>609</v>
      </c>
      <c r="K266" s="2" t="s">
        <v>609</v>
      </c>
      <c r="L266" s="2" t="s">
        <v>609</v>
      </c>
      <c r="M266" s="2" t="s">
        <v>609</v>
      </c>
      <c r="N266" s="2" t="s">
        <v>609</v>
      </c>
      <c r="O266" s="2" t="s">
        <v>609</v>
      </c>
      <c r="P266" s="2" t="s">
        <v>609</v>
      </c>
      <c r="Q266" s="2" t="s">
        <v>609</v>
      </c>
      <c r="R266" s="2" t="s">
        <v>609</v>
      </c>
      <c r="S266" s="2" t="s">
        <v>609</v>
      </c>
      <c r="T266" s="2" t="s">
        <v>609</v>
      </c>
      <c r="U266" s="2" t="s">
        <v>609</v>
      </c>
      <c r="V266" s="2" t="s">
        <v>609</v>
      </c>
      <c r="W266" s="2" t="s">
        <v>609</v>
      </c>
      <c r="X266" s="2" t="s">
        <v>609</v>
      </c>
      <c r="Y266" s="2" t="s">
        <v>609</v>
      </c>
      <c r="Z266" s="2" t="s">
        <v>609</v>
      </c>
      <c r="AA266" s="2" t="s">
        <v>609</v>
      </c>
      <c r="AB266" s="2" t="s">
        <v>609</v>
      </c>
      <c r="AC266" s="2" t="s">
        <v>609</v>
      </c>
      <c r="AD266" s="2" t="s">
        <v>609</v>
      </c>
      <c r="AE266" s="2" t="s">
        <v>609</v>
      </c>
      <c r="AF266" s="2" t="s">
        <v>609</v>
      </c>
      <c r="AG266" s="2" t="s">
        <v>609</v>
      </c>
      <c r="AH266" s="2" t="s">
        <v>609</v>
      </c>
      <c r="AI266" s="2" t="s">
        <v>609</v>
      </c>
      <c r="AJ266" s="2" t="s">
        <v>609</v>
      </c>
      <c r="AK266" s="2" t="s">
        <v>609</v>
      </c>
      <c r="AL266" s="2" t="s">
        <v>609</v>
      </c>
      <c r="AM266" s="2" t="s">
        <v>609</v>
      </c>
      <c r="AN266" s="2" t="s">
        <v>609</v>
      </c>
      <c r="AO266" s="2" t="s">
        <v>609</v>
      </c>
      <c r="AP266" s="2" t="s">
        <v>609</v>
      </c>
      <c r="AQ266" s="2" t="s">
        <v>609</v>
      </c>
      <c r="AR266" s="2" t="s">
        <v>609</v>
      </c>
      <c r="AV266" s="15">
        <f t="shared" si="42"/>
        <v>0</v>
      </c>
      <c r="AW266" s="15">
        <f t="shared" si="43"/>
        <v>0</v>
      </c>
      <c r="AX266" s="16" t="str">
        <f t="shared" si="44"/>
        <v/>
      </c>
      <c r="BA266" s="2">
        <f t="shared" si="45"/>
        <v>0</v>
      </c>
      <c r="BB266" s="2">
        <f t="shared" si="46"/>
        <v>0</v>
      </c>
      <c r="BC266" s="2">
        <f t="shared" si="47"/>
        <v>0</v>
      </c>
      <c r="BD266" s="2">
        <f t="shared" si="48"/>
        <v>0</v>
      </c>
      <c r="BE266" s="2">
        <f t="shared" si="49"/>
        <v>0</v>
      </c>
      <c r="BF266" s="2">
        <f t="shared" si="50"/>
        <v>0</v>
      </c>
      <c r="BJ266" s="2" t="str">
        <f t="shared" si="41"/>
        <v/>
      </c>
      <c r="BK266" s="2">
        <f>VLOOKUP(B266,Kraftvärmeprod!$B$1:$BH$550,MATCH($BA$1,Kraftvärmeprod!$B$1:$CC$1,0),FALSE)</f>
        <v>0</v>
      </c>
    </row>
    <row r="267" spans="1:63" ht="15" customHeight="1" x14ac:dyDescent="0.25">
      <c r="A267" s="2" t="s">
        <v>414</v>
      </c>
      <c r="B267" s="2" t="s">
        <v>423</v>
      </c>
      <c r="C267" s="2">
        <v>2017</v>
      </c>
      <c r="D267" s="2" t="s">
        <v>609</v>
      </c>
      <c r="E267" s="2" t="s">
        <v>609</v>
      </c>
      <c r="F267" s="2" t="s">
        <v>609</v>
      </c>
      <c r="G267" s="2" t="s">
        <v>609</v>
      </c>
      <c r="H267" s="2" t="s">
        <v>609</v>
      </c>
      <c r="I267" s="2" t="s">
        <v>609</v>
      </c>
      <c r="J267" s="2" t="s">
        <v>609</v>
      </c>
      <c r="K267" s="2" t="s">
        <v>609</v>
      </c>
      <c r="L267" s="2" t="s">
        <v>609</v>
      </c>
      <c r="M267" s="2" t="s">
        <v>609</v>
      </c>
      <c r="N267" s="2" t="s">
        <v>609</v>
      </c>
      <c r="O267" s="2" t="s">
        <v>609</v>
      </c>
      <c r="P267" s="2" t="s">
        <v>609</v>
      </c>
      <c r="Q267" s="2" t="s">
        <v>609</v>
      </c>
      <c r="R267" s="2" t="s">
        <v>609</v>
      </c>
      <c r="S267" s="2" t="s">
        <v>609</v>
      </c>
      <c r="T267" s="2" t="s">
        <v>609</v>
      </c>
      <c r="U267" s="2" t="s">
        <v>609</v>
      </c>
      <c r="V267" s="2" t="s">
        <v>609</v>
      </c>
      <c r="W267" s="2" t="s">
        <v>609</v>
      </c>
      <c r="X267" s="2" t="s">
        <v>609</v>
      </c>
      <c r="Y267" s="2" t="s">
        <v>609</v>
      </c>
      <c r="Z267" s="2" t="s">
        <v>609</v>
      </c>
      <c r="AA267" s="2" t="s">
        <v>609</v>
      </c>
      <c r="AB267" s="2" t="s">
        <v>609</v>
      </c>
      <c r="AC267" s="2" t="s">
        <v>609</v>
      </c>
      <c r="AD267" s="2" t="s">
        <v>609</v>
      </c>
      <c r="AE267" s="2" t="s">
        <v>609</v>
      </c>
      <c r="AF267" s="2" t="s">
        <v>609</v>
      </c>
      <c r="AG267" s="2" t="s">
        <v>609</v>
      </c>
      <c r="AH267" s="2" t="s">
        <v>609</v>
      </c>
      <c r="AI267" s="2" t="s">
        <v>609</v>
      </c>
      <c r="AJ267" s="2" t="s">
        <v>609</v>
      </c>
      <c r="AK267" s="2" t="s">
        <v>609</v>
      </c>
      <c r="AL267" s="2" t="s">
        <v>609</v>
      </c>
      <c r="AM267" s="2" t="s">
        <v>609</v>
      </c>
      <c r="AN267" s="2" t="s">
        <v>609</v>
      </c>
      <c r="AO267" s="2" t="s">
        <v>609</v>
      </c>
      <c r="AP267" s="2" t="s">
        <v>609</v>
      </c>
      <c r="AQ267" s="2" t="s">
        <v>609</v>
      </c>
      <c r="AR267" s="2" t="s">
        <v>609</v>
      </c>
      <c r="AV267" s="15">
        <f t="shared" si="42"/>
        <v>0</v>
      </c>
      <c r="AW267" s="15">
        <f t="shared" si="43"/>
        <v>0</v>
      </c>
      <c r="AX267" s="16" t="str">
        <f t="shared" si="44"/>
        <v/>
      </c>
      <c r="BA267" s="2">
        <f t="shared" si="45"/>
        <v>0</v>
      </c>
      <c r="BB267" s="2">
        <f t="shared" si="46"/>
        <v>0</v>
      </c>
      <c r="BC267" s="2">
        <f t="shared" si="47"/>
        <v>0</v>
      </c>
      <c r="BD267" s="2">
        <f t="shared" si="48"/>
        <v>0</v>
      </c>
      <c r="BE267" s="2">
        <f t="shared" si="49"/>
        <v>0</v>
      </c>
      <c r="BF267" s="2">
        <f t="shared" si="50"/>
        <v>0</v>
      </c>
      <c r="BJ267" s="2" t="str">
        <f t="shared" si="41"/>
        <v/>
      </c>
      <c r="BK267" s="2">
        <f>VLOOKUP(B267,Kraftvärmeprod!$B$1:$BH$550,MATCH($BA$1,Kraftvärmeprod!$B$1:$CC$1,0),FALSE)</f>
        <v>0</v>
      </c>
    </row>
    <row r="268" spans="1:63" ht="15" customHeight="1" x14ac:dyDescent="0.25">
      <c r="A268" s="2" t="s">
        <v>414</v>
      </c>
      <c r="B268" s="2" t="s">
        <v>424</v>
      </c>
      <c r="C268" s="2">
        <v>2017</v>
      </c>
      <c r="D268" s="2" t="s">
        <v>609</v>
      </c>
      <c r="E268" s="2" t="s">
        <v>609</v>
      </c>
      <c r="F268" s="2" t="s">
        <v>609</v>
      </c>
      <c r="G268" s="2" t="s">
        <v>609</v>
      </c>
      <c r="H268" s="2" t="s">
        <v>609</v>
      </c>
      <c r="I268" s="2" t="s">
        <v>609</v>
      </c>
      <c r="J268" s="2" t="s">
        <v>609</v>
      </c>
      <c r="K268" s="2" t="s">
        <v>609</v>
      </c>
      <c r="L268" s="2" t="s">
        <v>609</v>
      </c>
      <c r="M268" s="2" t="s">
        <v>609</v>
      </c>
      <c r="N268" s="2" t="s">
        <v>609</v>
      </c>
      <c r="O268" s="2" t="s">
        <v>609</v>
      </c>
      <c r="P268" s="2" t="s">
        <v>609</v>
      </c>
      <c r="Q268" s="2" t="s">
        <v>609</v>
      </c>
      <c r="R268" s="2" t="s">
        <v>609</v>
      </c>
      <c r="S268" s="2" t="s">
        <v>609</v>
      </c>
      <c r="T268" s="2" t="s">
        <v>609</v>
      </c>
      <c r="U268" s="2" t="s">
        <v>609</v>
      </c>
      <c r="V268" s="2" t="s">
        <v>609</v>
      </c>
      <c r="W268" s="2" t="s">
        <v>609</v>
      </c>
      <c r="X268" s="2" t="s">
        <v>609</v>
      </c>
      <c r="Y268" s="2" t="s">
        <v>609</v>
      </c>
      <c r="Z268" s="2" t="s">
        <v>609</v>
      </c>
      <c r="AA268" s="2" t="s">
        <v>609</v>
      </c>
      <c r="AB268" s="2" t="s">
        <v>609</v>
      </c>
      <c r="AC268" s="2" t="s">
        <v>609</v>
      </c>
      <c r="AD268" s="2" t="s">
        <v>609</v>
      </c>
      <c r="AE268" s="2" t="s">
        <v>609</v>
      </c>
      <c r="AF268" s="2" t="s">
        <v>609</v>
      </c>
      <c r="AG268" s="2" t="s">
        <v>609</v>
      </c>
      <c r="AH268" s="2" t="s">
        <v>609</v>
      </c>
      <c r="AI268" s="2" t="s">
        <v>609</v>
      </c>
      <c r="AJ268" s="2" t="s">
        <v>609</v>
      </c>
      <c r="AK268" s="2" t="s">
        <v>609</v>
      </c>
      <c r="AL268" s="2" t="s">
        <v>609</v>
      </c>
      <c r="AM268" s="2" t="s">
        <v>609</v>
      </c>
      <c r="AN268" s="2" t="s">
        <v>609</v>
      </c>
      <c r="AO268" s="2" t="s">
        <v>609</v>
      </c>
      <c r="AP268" s="2" t="s">
        <v>609</v>
      </c>
      <c r="AQ268" s="2" t="s">
        <v>609</v>
      </c>
      <c r="AR268" s="2" t="s">
        <v>609</v>
      </c>
      <c r="AV268" s="15">
        <f t="shared" si="42"/>
        <v>0</v>
      </c>
      <c r="AW268" s="15">
        <f t="shared" si="43"/>
        <v>0</v>
      </c>
      <c r="AX268" s="16" t="str">
        <f t="shared" si="44"/>
        <v/>
      </c>
      <c r="BA268" s="2">
        <f t="shared" si="45"/>
        <v>0</v>
      </c>
      <c r="BB268" s="2">
        <f t="shared" si="46"/>
        <v>0</v>
      </c>
      <c r="BC268" s="2">
        <f t="shared" si="47"/>
        <v>0</v>
      </c>
      <c r="BD268" s="2">
        <f t="shared" si="48"/>
        <v>0</v>
      </c>
      <c r="BE268" s="2">
        <f t="shared" si="49"/>
        <v>0</v>
      </c>
      <c r="BF268" s="2">
        <f t="shared" si="50"/>
        <v>0</v>
      </c>
      <c r="BJ268" s="2" t="str">
        <f t="shared" si="41"/>
        <v/>
      </c>
      <c r="BK268" s="2">
        <f>VLOOKUP(B268,Kraftvärmeprod!$B$1:$BH$550,MATCH($BA$1,Kraftvärmeprod!$B$1:$CC$1,0),FALSE)</f>
        <v>0</v>
      </c>
    </row>
    <row r="269" spans="1:63" ht="15" customHeight="1" x14ac:dyDescent="0.25">
      <c r="A269" s="2" t="s">
        <v>414</v>
      </c>
      <c r="B269" s="2" t="s">
        <v>425</v>
      </c>
      <c r="C269" s="2">
        <v>2017</v>
      </c>
      <c r="D269" s="2" t="s">
        <v>609</v>
      </c>
      <c r="E269" s="2" t="s">
        <v>609</v>
      </c>
      <c r="F269" s="2" t="s">
        <v>609</v>
      </c>
      <c r="G269" s="2" t="s">
        <v>609</v>
      </c>
      <c r="H269" s="2" t="s">
        <v>609</v>
      </c>
      <c r="I269" s="2" t="s">
        <v>609</v>
      </c>
      <c r="J269" s="2" t="s">
        <v>609</v>
      </c>
      <c r="K269" s="2" t="s">
        <v>609</v>
      </c>
      <c r="L269" s="2" t="s">
        <v>609</v>
      </c>
      <c r="M269" s="2" t="s">
        <v>609</v>
      </c>
      <c r="N269" s="2" t="s">
        <v>609</v>
      </c>
      <c r="O269" s="2" t="s">
        <v>609</v>
      </c>
      <c r="P269" s="2" t="s">
        <v>609</v>
      </c>
      <c r="Q269" s="2" t="s">
        <v>609</v>
      </c>
      <c r="R269" s="2" t="s">
        <v>609</v>
      </c>
      <c r="S269" s="2" t="s">
        <v>609</v>
      </c>
      <c r="T269" s="2" t="s">
        <v>609</v>
      </c>
      <c r="U269" s="2" t="s">
        <v>609</v>
      </c>
      <c r="V269" s="2" t="s">
        <v>609</v>
      </c>
      <c r="W269" s="2" t="s">
        <v>609</v>
      </c>
      <c r="X269" s="2" t="s">
        <v>609</v>
      </c>
      <c r="Y269" s="2" t="s">
        <v>609</v>
      </c>
      <c r="Z269" s="2" t="s">
        <v>609</v>
      </c>
      <c r="AA269" s="2" t="s">
        <v>609</v>
      </c>
      <c r="AB269" s="2" t="s">
        <v>609</v>
      </c>
      <c r="AC269" s="2" t="s">
        <v>609</v>
      </c>
      <c r="AD269" s="2" t="s">
        <v>609</v>
      </c>
      <c r="AE269" s="2" t="s">
        <v>609</v>
      </c>
      <c r="AF269" s="2" t="s">
        <v>609</v>
      </c>
      <c r="AG269" s="2" t="s">
        <v>609</v>
      </c>
      <c r="AH269" s="2" t="s">
        <v>609</v>
      </c>
      <c r="AI269" s="2" t="s">
        <v>609</v>
      </c>
      <c r="AJ269" s="2" t="s">
        <v>609</v>
      </c>
      <c r="AK269" s="2" t="s">
        <v>609</v>
      </c>
      <c r="AL269" s="2" t="s">
        <v>609</v>
      </c>
      <c r="AM269" s="2" t="s">
        <v>609</v>
      </c>
      <c r="AN269" s="2" t="s">
        <v>609</v>
      </c>
      <c r="AO269" s="2" t="s">
        <v>609</v>
      </c>
      <c r="AP269" s="2" t="s">
        <v>609</v>
      </c>
      <c r="AQ269" s="2" t="s">
        <v>609</v>
      </c>
      <c r="AR269" s="2" t="s">
        <v>609</v>
      </c>
      <c r="AV269" s="15">
        <f t="shared" si="42"/>
        <v>0</v>
      </c>
      <c r="AW269" s="15">
        <f t="shared" si="43"/>
        <v>0</v>
      </c>
      <c r="AX269" s="16" t="str">
        <f t="shared" si="44"/>
        <v/>
      </c>
      <c r="BA269" s="2">
        <f t="shared" si="45"/>
        <v>0</v>
      </c>
      <c r="BB269" s="2">
        <f t="shared" si="46"/>
        <v>0</v>
      </c>
      <c r="BC269" s="2">
        <f t="shared" si="47"/>
        <v>0</v>
      </c>
      <c r="BD269" s="2">
        <f t="shared" si="48"/>
        <v>0</v>
      </c>
      <c r="BE269" s="2">
        <f t="shared" si="49"/>
        <v>0</v>
      </c>
      <c r="BF269" s="2">
        <f t="shared" si="50"/>
        <v>0</v>
      </c>
      <c r="BJ269" s="2" t="str">
        <f t="shared" si="41"/>
        <v/>
      </c>
      <c r="BK269" s="2">
        <f>VLOOKUP(B269,Kraftvärmeprod!$B$1:$BH$550,MATCH($BA$1,Kraftvärmeprod!$B$1:$CC$1,0),FALSE)</f>
        <v>0</v>
      </c>
    </row>
    <row r="270" spans="1:63" ht="15" customHeight="1" x14ac:dyDescent="0.25">
      <c r="A270" s="2" t="s">
        <v>414</v>
      </c>
      <c r="B270" s="2" t="s">
        <v>426</v>
      </c>
      <c r="C270" s="2">
        <v>2017</v>
      </c>
      <c r="D270" s="2" t="s">
        <v>609</v>
      </c>
      <c r="E270" s="2" t="s">
        <v>609</v>
      </c>
      <c r="F270" s="2" t="s">
        <v>609</v>
      </c>
      <c r="G270" s="2" t="s">
        <v>609</v>
      </c>
      <c r="H270" s="2" t="s">
        <v>609</v>
      </c>
      <c r="I270" s="2" t="s">
        <v>609</v>
      </c>
      <c r="J270" s="2" t="s">
        <v>609</v>
      </c>
      <c r="K270" s="2" t="s">
        <v>609</v>
      </c>
      <c r="L270" s="2" t="s">
        <v>609</v>
      </c>
      <c r="M270" s="2" t="s">
        <v>609</v>
      </c>
      <c r="N270" s="2" t="s">
        <v>609</v>
      </c>
      <c r="O270" s="2" t="s">
        <v>609</v>
      </c>
      <c r="P270" s="2" t="s">
        <v>609</v>
      </c>
      <c r="Q270" s="2" t="s">
        <v>609</v>
      </c>
      <c r="R270" s="2" t="s">
        <v>609</v>
      </c>
      <c r="S270" s="2" t="s">
        <v>609</v>
      </c>
      <c r="T270" s="2" t="s">
        <v>609</v>
      </c>
      <c r="U270" s="2" t="s">
        <v>609</v>
      </c>
      <c r="V270" s="2" t="s">
        <v>609</v>
      </c>
      <c r="W270" s="2" t="s">
        <v>609</v>
      </c>
      <c r="X270" s="2" t="s">
        <v>609</v>
      </c>
      <c r="Y270" s="2" t="s">
        <v>609</v>
      </c>
      <c r="Z270" s="2" t="s">
        <v>609</v>
      </c>
      <c r="AA270" s="2" t="s">
        <v>609</v>
      </c>
      <c r="AB270" s="2" t="s">
        <v>609</v>
      </c>
      <c r="AC270" s="2" t="s">
        <v>609</v>
      </c>
      <c r="AD270" s="2" t="s">
        <v>609</v>
      </c>
      <c r="AE270" s="2" t="s">
        <v>609</v>
      </c>
      <c r="AF270" s="2" t="s">
        <v>609</v>
      </c>
      <c r="AG270" s="2" t="s">
        <v>609</v>
      </c>
      <c r="AH270" s="2" t="s">
        <v>609</v>
      </c>
      <c r="AI270" s="2" t="s">
        <v>609</v>
      </c>
      <c r="AJ270" s="2" t="s">
        <v>609</v>
      </c>
      <c r="AK270" s="2" t="s">
        <v>609</v>
      </c>
      <c r="AL270" s="2" t="s">
        <v>609</v>
      </c>
      <c r="AM270" s="2" t="s">
        <v>609</v>
      </c>
      <c r="AN270" s="2" t="s">
        <v>609</v>
      </c>
      <c r="AO270" s="2" t="s">
        <v>609</v>
      </c>
      <c r="AP270" s="2" t="s">
        <v>609</v>
      </c>
      <c r="AQ270" s="2" t="s">
        <v>609</v>
      </c>
      <c r="AR270" s="2" t="s">
        <v>609</v>
      </c>
      <c r="AV270" s="15">
        <f t="shared" si="42"/>
        <v>0</v>
      </c>
      <c r="AW270" s="15">
        <f t="shared" si="43"/>
        <v>0</v>
      </c>
      <c r="AX270" s="16" t="str">
        <f t="shared" si="44"/>
        <v/>
      </c>
      <c r="BA270" s="2">
        <f t="shared" si="45"/>
        <v>0</v>
      </c>
      <c r="BB270" s="2">
        <f t="shared" si="46"/>
        <v>0</v>
      </c>
      <c r="BC270" s="2">
        <f t="shared" si="47"/>
        <v>0</v>
      </c>
      <c r="BD270" s="2">
        <f t="shared" si="48"/>
        <v>0</v>
      </c>
      <c r="BE270" s="2">
        <f t="shared" si="49"/>
        <v>0</v>
      </c>
      <c r="BF270" s="2">
        <f t="shared" si="50"/>
        <v>0</v>
      </c>
      <c r="BJ270" s="2" t="str">
        <f t="shared" si="41"/>
        <v/>
      </c>
      <c r="BK270" s="2">
        <f>VLOOKUP(B270,Kraftvärmeprod!$B$1:$BH$550,MATCH($BA$1,Kraftvärmeprod!$B$1:$CC$1,0),FALSE)</f>
        <v>0</v>
      </c>
    </row>
    <row r="271" spans="1:63" ht="15" customHeight="1" x14ac:dyDescent="0.25">
      <c r="A271" s="2" t="s">
        <v>414</v>
      </c>
      <c r="B271" s="2" t="s">
        <v>427</v>
      </c>
      <c r="C271" s="2">
        <v>2017</v>
      </c>
      <c r="D271" s="2" t="s">
        <v>609</v>
      </c>
      <c r="E271" s="2" t="s">
        <v>609</v>
      </c>
      <c r="F271" s="2" t="s">
        <v>609</v>
      </c>
      <c r="G271" s="2" t="s">
        <v>609</v>
      </c>
      <c r="H271" s="2" t="s">
        <v>609</v>
      </c>
      <c r="I271" s="2" t="s">
        <v>609</v>
      </c>
      <c r="J271" s="2" t="s">
        <v>609</v>
      </c>
      <c r="K271" s="2" t="s">
        <v>609</v>
      </c>
      <c r="L271" s="2" t="s">
        <v>609</v>
      </c>
      <c r="M271" s="2" t="s">
        <v>609</v>
      </c>
      <c r="N271" s="2" t="s">
        <v>609</v>
      </c>
      <c r="O271" s="2" t="s">
        <v>609</v>
      </c>
      <c r="P271" s="2" t="s">
        <v>609</v>
      </c>
      <c r="Q271" s="2" t="s">
        <v>609</v>
      </c>
      <c r="R271" s="2" t="s">
        <v>609</v>
      </c>
      <c r="S271" s="2" t="s">
        <v>609</v>
      </c>
      <c r="T271" s="2" t="s">
        <v>609</v>
      </c>
      <c r="U271" s="2" t="s">
        <v>609</v>
      </c>
      <c r="V271" s="2" t="s">
        <v>609</v>
      </c>
      <c r="W271" s="2" t="s">
        <v>609</v>
      </c>
      <c r="X271" s="2" t="s">
        <v>609</v>
      </c>
      <c r="Y271" s="2" t="s">
        <v>609</v>
      </c>
      <c r="Z271" s="2" t="s">
        <v>609</v>
      </c>
      <c r="AA271" s="2" t="s">
        <v>609</v>
      </c>
      <c r="AB271" s="2" t="s">
        <v>609</v>
      </c>
      <c r="AC271" s="2" t="s">
        <v>609</v>
      </c>
      <c r="AD271" s="2" t="s">
        <v>609</v>
      </c>
      <c r="AE271" s="2" t="s">
        <v>609</v>
      </c>
      <c r="AF271" s="2" t="s">
        <v>609</v>
      </c>
      <c r="AG271" s="2" t="s">
        <v>609</v>
      </c>
      <c r="AH271" s="2" t="s">
        <v>609</v>
      </c>
      <c r="AI271" s="2" t="s">
        <v>609</v>
      </c>
      <c r="AJ271" s="2" t="s">
        <v>609</v>
      </c>
      <c r="AK271" s="2" t="s">
        <v>609</v>
      </c>
      <c r="AL271" s="2" t="s">
        <v>609</v>
      </c>
      <c r="AM271" s="2" t="s">
        <v>609</v>
      </c>
      <c r="AN271" s="2" t="s">
        <v>609</v>
      </c>
      <c r="AO271" s="2" t="s">
        <v>609</v>
      </c>
      <c r="AP271" s="2" t="s">
        <v>609</v>
      </c>
      <c r="AQ271" s="2" t="s">
        <v>609</v>
      </c>
      <c r="AR271" s="2" t="s">
        <v>609</v>
      </c>
      <c r="AV271" s="15">
        <f t="shared" si="42"/>
        <v>0</v>
      </c>
      <c r="AW271" s="15">
        <f t="shared" si="43"/>
        <v>0</v>
      </c>
      <c r="AX271" s="16" t="str">
        <f t="shared" si="44"/>
        <v/>
      </c>
      <c r="BA271" s="2">
        <f t="shared" si="45"/>
        <v>0</v>
      </c>
      <c r="BB271" s="2">
        <f t="shared" si="46"/>
        <v>0</v>
      </c>
      <c r="BC271" s="2">
        <f t="shared" si="47"/>
        <v>0</v>
      </c>
      <c r="BD271" s="2">
        <f t="shared" si="48"/>
        <v>0</v>
      </c>
      <c r="BE271" s="2">
        <f t="shared" si="49"/>
        <v>0</v>
      </c>
      <c r="BF271" s="2">
        <f t="shared" si="50"/>
        <v>0</v>
      </c>
      <c r="BJ271" s="2" t="str">
        <f t="shared" si="41"/>
        <v/>
      </c>
      <c r="BK271" s="2">
        <f>VLOOKUP(B271,Kraftvärmeprod!$B$1:$BH$550,MATCH($BA$1,Kraftvärmeprod!$B$1:$CC$1,0),FALSE)</f>
        <v>0</v>
      </c>
    </row>
    <row r="272" spans="1:63" ht="15" customHeight="1" x14ac:dyDescent="0.25">
      <c r="A272" s="2" t="s">
        <v>414</v>
      </c>
      <c r="B272" s="2" t="s">
        <v>20</v>
      </c>
      <c r="C272" s="2">
        <v>2017</v>
      </c>
      <c r="D272" s="2" t="s">
        <v>609</v>
      </c>
      <c r="E272" s="2" t="s">
        <v>609</v>
      </c>
      <c r="F272" s="2" t="s">
        <v>609</v>
      </c>
      <c r="G272" s="2" t="s">
        <v>609</v>
      </c>
      <c r="H272" s="2" t="s">
        <v>609</v>
      </c>
      <c r="I272" s="2" t="s">
        <v>609</v>
      </c>
      <c r="J272" s="2" t="s">
        <v>609</v>
      </c>
      <c r="K272" s="2" t="s">
        <v>609</v>
      </c>
      <c r="L272" s="2" t="s">
        <v>609</v>
      </c>
      <c r="M272" s="2" t="s">
        <v>609</v>
      </c>
      <c r="N272" s="2" t="s">
        <v>609</v>
      </c>
      <c r="O272" s="2" t="s">
        <v>609</v>
      </c>
      <c r="P272" s="2" t="s">
        <v>609</v>
      </c>
      <c r="Q272" s="2" t="s">
        <v>609</v>
      </c>
      <c r="R272" s="2" t="s">
        <v>609</v>
      </c>
      <c r="S272" s="2" t="s">
        <v>609</v>
      </c>
      <c r="T272" s="2" t="s">
        <v>609</v>
      </c>
      <c r="U272" s="2" t="s">
        <v>609</v>
      </c>
      <c r="V272" s="2" t="s">
        <v>609</v>
      </c>
      <c r="W272" s="2" t="s">
        <v>609</v>
      </c>
      <c r="X272" s="2" t="s">
        <v>609</v>
      </c>
      <c r="Y272" s="2" t="s">
        <v>609</v>
      </c>
      <c r="Z272" s="2" t="s">
        <v>609</v>
      </c>
      <c r="AA272" s="2" t="s">
        <v>609</v>
      </c>
      <c r="AB272" s="2" t="s">
        <v>609</v>
      </c>
      <c r="AC272" s="2" t="s">
        <v>609</v>
      </c>
      <c r="AD272" s="2" t="s">
        <v>609</v>
      </c>
      <c r="AE272" s="2" t="s">
        <v>609</v>
      </c>
      <c r="AF272" s="2" t="s">
        <v>609</v>
      </c>
      <c r="AG272" s="2" t="s">
        <v>609</v>
      </c>
      <c r="AH272" s="2" t="s">
        <v>609</v>
      </c>
      <c r="AI272" s="2" t="s">
        <v>609</v>
      </c>
      <c r="AJ272" s="2" t="s">
        <v>609</v>
      </c>
      <c r="AK272" s="2" t="s">
        <v>609</v>
      </c>
      <c r="AL272" s="2" t="s">
        <v>609</v>
      </c>
      <c r="AM272" s="2" t="s">
        <v>609</v>
      </c>
      <c r="AN272" s="2" t="s">
        <v>609</v>
      </c>
      <c r="AO272" s="2" t="s">
        <v>609</v>
      </c>
      <c r="AP272" s="2" t="s">
        <v>609</v>
      </c>
      <c r="AQ272" s="2" t="s">
        <v>609</v>
      </c>
      <c r="AR272" s="2" t="s">
        <v>609</v>
      </c>
      <c r="AV272" s="15">
        <f t="shared" si="42"/>
        <v>0</v>
      </c>
      <c r="AW272" s="15">
        <f t="shared" si="43"/>
        <v>0</v>
      </c>
      <c r="AX272" s="16" t="str">
        <f t="shared" si="44"/>
        <v/>
      </c>
      <c r="BA272" s="2">
        <f t="shared" si="45"/>
        <v>0</v>
      </c>
      <c r="BB272" s="2">
        <f t="shared" si="46"/>
        <v>0</v>
      </c>
      <c r="BC272" s="2">
        <f t="shared" si="47"/>
        <v>0</v>
      </c>
      <c r="BD272" s="2">
        <f t="shared" si="48"/>
        <v>0</v>
      </c>
      <c r="BE272" s="2">
        <f t="shared" si="49"/>
        <v>0</v>
      </c>
      <c r="BF272" s="2">
        <f t="shared" si="50"/>
        <v>0</v>
      </c>
      <c r="BJ272" s="2" t="str">
        <f t="shared" si="41"/>
        <v/>
      </c>
      <c r="BK272" s="2">
        <f>VLOOKUP(B272,Kraftvärmeprod!$B$1:$BH$550,MATCH($BA$1,Kraftvärmeprod!$B$1:$CC$1,0),FALSE)</f>
        <v>0</v>
      </c>
    </row>
    <row r="273" spans="1:63" ht="15" customHeight="1" x14ac:dyDescent="0.25">
      <c r="A273" s="2" t="s">
        <v>753</v>
      </c>
      <c r="B273" s="9" t="s">
        <v>1111</v>
      </c>
      <c r="C273" s="2">
        <v>2017</v>
      </c>
      <c r="D273" s="2" t="s">
        <v>609</v>
      </c>
      <c r="E273" s="2" t="s">
        <v>609</v>
      </c>
      <c r="F273" s="2" t="s">
        <v>609</v>
      </c>
      <c r="G273" s="2" t="s">
        <v>609</v>
      </c>
      <c r="H273" s="2" t="s">
        <v>609</v>
      </c>
      <c r="I273" s="2" t="s">
        <v>609</v>
      </c>
      <c r="J273" s="2" t="s">
        <v>609</v>
      </c>
      <c r="K273" s="2" t="s">
        <v>609</v>
      </c>
      <c r="L273" s="2" t="s">
        <v>609</v>
      </c>
      <c r="M273" s="2" t="s">
        <v>609</v>
      </c>
      <c r="N273" s="2" t="s">
        <v>609</v>
      </c>
      <c r="O273" s="2" t="s">
        <v>609</v>
      </c>
      <c r="P273" s="2" t="s">
        <v>609</v>
      </c>
      <c r="Q273" s="2" t="s">
        <v>609</v>
      </c>
      <c r="R273" s="2" t="s">
        <v>609</v>
      </c>
      <c r="S273" s="2" t="s">
        <v>609</v>
      </c>
      <c r="T273" s="2" t="s">
        <v>609</v>
      </c>
      <c r="U273" s="2" t="s">
        <v>609</v>
      </c>
      <c r="V273" s="2" t="s">
        <v>609</v>
      </c>
      <c r="W273" s="2" t="s">
        <v>609</v>
      </c>
      <c r="X273" s="2" t="s">
        <v>609</v>
      </c>
      <c r="Y273" s="2" t="s">
        <v>609</v>
      </c>
      <c r="Z273" s="2" t="s">
        <v>609</v>
      </c>
      <c r="AA273" s="2" t="s">
        <v>609</v>
      </c>
      <c r="AB273" s="2" t="s">
        <v>609</v>
      </c>
      <c r="AC273" s="2" t="s">
        <v>609</v>
      </c>
      <c r="AD273" s="2" t="s">
        <v>609</v>
      </c>
      <c r="AE273" s="2" t="s">
        <v>609</v>
      </c>
      <c r="AF273" s="2" t="s">
        <v>609</v>
      </c>
      <c r="AG273" s="2" t="s">
        <v>609</v>
      </c>
      <c r="AH273" s="2" t="s">
        <v>609</v>
      </c>
      <c r="AI273" s="2" t="s">
        <v>609</v>
      </c>
      <c r="AJ273" s="2" t="s">
        <v>609</v>
      </c>
      <c r="AK273" s="2" t="s">
        <v>609</v>
      </c>
      <c r="AL273" s="2" t="s">
        <v>609</v>
      </c>
      <c r="AM273" s="2" t="s">
        <v>609</v>
      </c>
      <c r="AN273" s="2" t="s">
        <v>609</v>
      </c>
      <c r="AO273" s="2" t="s">
        <v>609</v>
      </c>
      <c r="AP273" s="2" t="s">
        <v>609</v>
      </c>
      <c r="AQ273" s="2" t="s">
        <v>609</v>
      </c>
      <c r="AR273" s="2" t="s">
        <v>609</v>
      </c>
      <c r="AV273" s="15">
        <f t="shared" si="42"/>
        <v>0</v>
      </c>
      <c r="AW273" s="15">
        <f t="shared" si="43"/>
        <v>0</v>
      </c>
      <c r="AX273" s="16" t="str">
        <f t="shared" si="44"/>
        <v/>
      </c>
      <c r="BA273" s="2">
        <f t="shared" si="45"/>
        <v>0</v>
      </c>
      <c r="BB273" s="2">
        <f t="shared" si="46"/>
        <v>0</v>
      </c>
      <c r="BC273" s="2">
        <f t="shared" si="47"/>
        <v>0</v>
      </c>
      <c r="BD273" s="2">
        <f t="shared" si="48"/>
        <v>0</v>
      </c>
      <c r="BE273" s="2">
        <f t="shared" si="49"/>
        <v>0</v>
      </c>
      <c r="BF273" s="2">
        <f t="shared" si="50"/>
        <v>0</v>
      </c>
      <c r="BJ273" s="2" t="str">
        <f t="shared" si="41"/>
        <v/>
      </c>
      <c r="BK273" s="2">
        <f>VLOOKUP(B273,Kraftvärmeprod!$B$1:$BH$550,MATCH($BA$1,Kraftvärmeprod!$B$1:$CC$1,0),FALSE)</f>
        <v>0</v>
      </c>
    </row>
    <row r="274" spans="1:63" ht="15" customHeight="1" x14ac:dyDescent="0.25">
      <c r="A274" s="2" t="s">
        <v>428</v>
      </c>
      <c r="B274" s="2" t="s">
        <v>429</v>
      </c>
      <c r="C274" s="2">
        <v>2017</v>
      </c>
      <c r="D274" s="2">
        <v>17602</v>
      </c>
      <c r="E274" s="2">
        <v>20.49</v>
      </c>
      <c r="F274" s="2" t="s">
        <v>726</v>
      </c>
      <c r="G274" s="2">
        <v>0.19</v>
      </c>
      <c r="H274" s="2" t="s">
        <v>726</v>
      </c>
      <c r="I274" s="2" t="s">
        <v>726</v>
      </c>
      <c r="J274" s="2" t="s">
        <v>726</v>
      </c>
      <c r="K274" s="2" t="s">
        <v>726</v>
      </c>
      <c r="L274" s="2" t="s">
        <v>726</v>
      </c>
      <c r="M274" s="2" t="s">
        <v>609</v>
      </c>
      <c r="N274" s="2">
        <v>5.5</v>
      </c>
      <c r="O274" s="2">
        <v>5.5</v>
      </c>
      <c r="P274" s="2">
        <v>5.5</v>
      </c>
      <c r="Q274" s="2">
        <v>1.8</v>
      </c>
      <c r="R274" s="2" t="s">
        <v>726</v>
      </c>
      <c r="S274" s="2" t="s">
        <v>726</v>
      </c>
      <c r="T274" s="2" t="s">
        <v>726</v>
      </c>
      <c r="U274" s="2">
        <v>2</v>
      </c>
      <c r="V274" s="2" t="s">
        <v>726</v>
      </c>
      <c r="W274" s="2" t="s">
        <v>726</v>
      </c>
      <c r="X274" s="2" t="s">
        <v>726</v>
      </c>
      <c r="Y274" s="2" t="s">
        <v>726</v>
      </c>
      <c r="Z274" s="2" t="s">
        <v>726</v>
      </c>
      <c r="AA274" s="2" t="s">
        <v>726</v>
      </c>
      <c r="AB274" s="2" t="s">
        <v>726</v>
      </c>
      <c r="AC274" s="2" t="s">
        <v>726</v>
      </c>
      <c r="AD274" s="2" t="s">
        <v>726</v>
      </c>
      <c r="AE274" s="2" t="s">
        <v>609</v>
      </c>
      <c r="AF274" s="2" t="s">
        <v>726</v>
      </c>
      <c r="AG274" s="2" t="s">
        <v>726</v>
      </c>
      <c r="AH274" s="2" t="s">
        <v>726</v>
      </c>
      <c r="AI274" s="2" t="s">
        <v>726</v>
      </c>
      <c r="AJ274" s="2" t="s">
        <v>726</v>
      </c>
      <c r="AK274" s="2" t="s">
        <v>726</v>
      </c>
      <c r="AL274" s="2" t="s">
        <v>726</v>
      </c>
      <c r="AM274" s="2" t="s">
        <v>726</v>
      </c>
      <c r="AN274" s="2" t="s">
        <v>609</v>
      </c>
      <c r="AO274" s="2" t="s">
        <v>726</v>
      </c>
      <c r="AP274" s="2" t="s">
        <v>726</v>
      </c>
      <c r="AQ274" s="2" t="s">
        <v>726</v>
      </c>
      <c r="AR274" s="2" t="s">
        <v>726</v>
      </c>
      <c r="AV274" s="15">
        <f t="shared" si="42"/>
        <v>20.490000000000002</v>
      </c>
      <c r="AW274" s="15">
        <f t="shared" si="43"/>
        <v>17602</v>
      </c>
      <c r="AX274" s="16">
        <f t="shared" si="44"/>
        <v>859.0531966813079</v>
      </c>
      <c r="BA274" s="2">
        <f t="shared" si="45"/>
        <v>0</v>
      </c>
      <c r="BB274" s="2">
        <f t="shared" si="46"/>
        <v>0</v>
      </c>
      <c r="BC274" s="2">
        <f t="shared" si="47"/>
        <v>0</v>
      </c>
      <c r="BD274" s="2">
        <f t="shared" si="48"/>
        <v>0</v>
      </c>
      <c r="BE274" s="2">
        <f t="shared" si="49"/>
        <v>0</v>
      </c>
      <c r="BF274" s="2">
        <f t="shared" si="50"/>
        <v>0</v>
      </c>
      <c r="BJ274" s="2" t="str">
        <f t="shared" si="41"/>
        <v/>
      </c>
      <c r="BK274" s="2">
        <f>VLOOKUP(B274,Kraftvärmeprod!$B$1:$BH$550,MATCH($BA$1,Kraftvärmeprod!$B$1:$CC$1,0),FALSE)</f>
        <v>0</v>
      </c>
    </row>
    <row r="275" spans="1:63" ht="15" customHeight="1" x14ac:dyDescent="0.25">
      <c r="A275" s="2" t="s">
        <v>428</v>
      </c>
      <c r="B275" s="2" t="s">
        <v>430</v>
      </c>
      <c r="C275" s="2">
        <v>2017</v>
      </c>
      <c r="D275" s="2">
        <v>119731</v>
      </c>
      <c r="E275" s="2">
        <v>122.1</v>
      </c>
      <c r="F275" s="2" t="s">
        <v>726</v>
      </c>
      <c r="G275" s="2">
        <v>1.1000000000000001</v>
      </c>
      <c r="H275" s="2" t="s">
        <v>726</v>
      </c>
      <c r="I275" s="2" t="s">
        <v>726</v>
      </c>
      <c r="J275" s="2" t="s">
        <v>726</v>
      </c>
      <c r="K275" s="2" t="s">
        <v>726</v>
      </c>
      <c r="L275" s="2" t="s">
        <v>726</v>
      </c>
      <c r="M275" s="2" t="s">
        <v>609</v>
      </c>
      <c r="N275" s="2">
        <v>21</v>
      </c>
      <c r="O275" s="2">
        <v>21</v>
      </c>
      <c r="P275" s="2">
        <v>21</v>
      </c>
      <c r="Q275" s="2">
        <v>7</v>
      </c>
      <c r="R275" s="2" t="s">
        <v>726</v>
      </c>
      <c r="S275" s="2" t="s">
        <v>726</v>
      </c>
      <c r="T275" s="2" t="s">
        <v>726</v>
      </c>
      <c r="U275" s="2" t="s">
        <v>726</v>
      </c>
      <c r="V275" s="2">
        <v>51</v>
      </c>
      <c r="W275" s="2" t="s">
        <v>726</v>
      </c>
      <c r="X275" s="2" t="s">
        <v>726</v>
      </c>
      <c r="Y275" s="2" t="s">
        <v>726</v>
      </c>
      <c r="Z275" s="2" t="s">
        <v>726</v>
      </c>
      <c r="AA275" s="2" t="s">
        <v>726</v>
      </c>
      <c r="AB275" s="2" t="s">
        <v>726</v>
      </c>
      <c r="AC275" s="2" t="s">
        <v>726</v>
      </c>
      <c r="AD275" s="2" t="s">
        <v>726</v>
      </c>
      <c r="AE275" s="2" t="s">
        <v>609</v>
      </c>
      <c r="AF275" s="2" t="s">
        <v>726</v>
      </c>
      <c r="AG275" s="2" t="s">
        <v>726</v>
      </c>
      <c r="AH275" s="2" t="s">
        <v>726</v>
      </c>
      <c r="AI275" s="2" t="s">
        <v>726</v>
      </c>
      <c r="AJ275" s="2" t="s">
        <v>726</v>
      </c>
      <c r="AK275" s="2" t="s">
        <v>726</v>
      </c>
      <c r="AL275" s="2" t="s">
        <v>726</v>
      </c>
      <c r="AM275" s="2" t="s">
        <v>726</v>
      </c>
      <c r="AN275" s="2" t="s">
        <v>609</v>
      </c>
      <c r="AO275" s="2">
        <v>100</v>
      </c>
      <c r="AP275" s="2" t="s">
        <v>726</v>
      </c>
      <c r="AQ275" s="2" t="s">
        <v>726</v>
      </c>
      <c r="AR275" s="2" t="s">
        <v>726</v>
      </c>
      <c r="AV275" s="15">
        <f t="shared" si="42"/>
        <v>122.1</v>
      </c>
      <c r="AW275" s="15">
        <f t="shared" si="43"/>
        <v>119731</v>
      </c>
      <c r="AX275" s="16">
        <f t="shared" si="44"/>
        <v>980.59787059787061</v>
      </c>
      <c r="BA275" s="2">
        <f t="shared" si="45"/>
        <v>0</v>
      </c>
      <c r="BB275" s="2">
        <f t="shared" si="46"/>
        <v>0</v>
      </c>
      <c r="BC275" s="2">
        <f t="shared" si="47"/>
        <v>0</v>
      </c>
      <c r="BD275" s="2">
        <f t="shared" si="48"/>
        <v>0</v>
      </c>
      <c r="BE275" s="2">
        <f t="shared" si="49"/>
        <v>0</v>
      </c>
      <c r="BF275" s="2">
        <f t="shared" si="50"/>
        <v>0</v>
      </c>
      <c r="BJ275" s="27" t="str">
        <f t="shared" si="41"/>
        <v>ja</v>
      </c>
      <c r="BK275" s="2">
        <f>VLOOKUP(B275,Kraftvärmeprod!$B$1:$BH$550,MATCH($BA$1,Kraftvärmeprod!$B$1:$CC$1,0),FALSE)</f>
        <v>0</v>
      </c>
    </row>
    <row r="276" spans="1:63" ht="15" customHeight="1" x14ac:dyDescent="0.25">
      <c r="A276" s="2" t="s">
        <v>431</v>
      </c>
      <c r="B276" s="2" t="s">
        <v>432</v>
      </c>
      <c r="C276" s="2">
        <v>2017</v>
      </c>
      <c r="D276" s="2" t="s">
        <v>609</v>
      </c>
      <c r="E276" s="2" t="s">
        <v>609</v>
      </c>
      <c r="F276" s="2" t="s">
        <v>609</v>
      </c>
      <c r="G276" s="2" t="s">
        <v>609</v>
      </c>
      <c r="H276" s="2" t="s">
        <v>609</v>
      </c>
      <c r="I276" s="2" t="s">
        <v>609</v>
      </c>
      <c r="J276" s="2" t="s">
        <v>609</v>
      </c>
      <c r="K276" s="2" t="s">
        <v>609</v>
      </c>
      <c r="L276" s="2" t="s">
        <v>609</v>
      </c>
      <c r="M276" s="2" t="s">
        <v>609</v>
      </c>
      <c r="N276" s="2" t="s">
        <v>609</v>
      </c>
      <c r="O276" s="2" t="s">
        <v>609</v>
      </c>
      <c r="P276" s="2" t="s">
        <v>609</v>
      </c>
      <c r="Q276" s="2" t="s">
        <v>609</v>
      </c>
      <c r="R276" s="2" t="s">
        <v>609</v>
      </c>
      <c r="S276" s="2" t="s">
        <v>609</v>
      </c>
      <c r="T276" s="2" t="s">
        <v>609</v>
      </c>
      <c r="U276" s="2" t="s">
        <v>609</v>
      </c>
      <c r="V276" s="2" t="s">
        <v>609</v>
      </c>
      <c r="W276" s="2" t="s">
        <v>609</v>
      </c>
      <c r="X276" s="2" t="s">
        <v>609</v>
      </c>
      <c r="Y276" s="2" t="s">
        <v>609</v>
      </c>
      <c r="Z276" s="2" t="s">
        <v>609</v>
      </c>
      <c r="AA276" s="2" t="s">
        <v>609</v>
      </c>
      <c r="AB276" s="2" t="s">
        <v>609</v>
      </c>
      <c r="AC276" s="2" t="s">
        <v>609</v>
      </c>
      <c r="AD276" s="2" t="s">
        <v>609</v>
      </c>
      <c r="AE276" s="2" t="s">
        <v>609</v>
      </c>
      <c r="AF276" s="2" t="s">
        <v>609</v>
      </c>
      <c r="AG276" s="2" t="s">
        <v>609</v>
      </c>
      <c r="AH276" s="2" t="s">
        <v>609</v>
      </c>
      <c r="AI276" s="2" t="s">
        <v>609</v>
      </c>
      <c r="AJ276" s="2" t="s">
        <v>609</v>
      </c>
      <c r="AK276" s="2" t="s">
        <v>609</v>
      </c>
      <c r="AL276" s="2" t="s">
        <v>609</v>
      </c>
      <c r="AM276" s="2" t="s">
        <v>609</v>
      </c>
      <c r="AN276" s="2" t="s">
        <v>609</v>
      </c>
      <c r="AO276" s="2" t="s">
        <v>609</v>
      </c>
      <c r="AP276" s="2" t="s">
        <v>609</v>
      </c>
      <c r="AQ276" s="2" t="s">
        <v>609</v>
      </c>
      <c r="AR276" s="2" t="s">
        <v>609</v>
      </c>
      <c r="AV276" s="15">
        <f t="shared" si="42"/>
        <v>0</v>
      </c>
      <c r="AW276" s="15">
        <f t="shared" si="43"/>
        <v>0</v>
      </c>
      <c r="AX276" s="16" t="str">
        <f t="shared" si="44"/>
        <v/>
      </c>
      <c r="BA276" s="2">
        <f t="shared" si="45"/>
        <v>0</v>
      </c>
      <c r="BB276" s="2">
        <f t="shared" si="46"/>
        <v>0</v>
      </c>
      <c r="BC276" s="2">
        <f t="shared" si="47"/>
        <v>0</v>
      </c>
      <c r="BD276" s="2">
        <f t="shared" si="48"/>
        <v>0</v>
      </c>
      <c r="BE276" s="2">
        <f t="shared" si="49"/>
        <v>0</v>
      </c>
      <c r="BF276" s="2">
        <f t="shared" si="50"/>
        <v>0</v>
      </c>
      <c r="BJ276" s="2" t="str">
        <f t="shared" si="41"/>
        <v/>
      </c>
      <c r="BK276" s="2">
        <f>VLOOKUP(B276,Kraftvärmeprod!$B$1:$BH$550,MATCH($BA$1,Kraftvärmeprod!$B$1:$CC$1,0),FALSE)</f>
        <v>0</v>
      </c>
    </row>
    <row r="277" spans="1:63" ht="15" customHeight="1" x14ac:dyDescent="0.25">
      <c r="A277" s="2" t="s">
        <v>433</v>
      </c>
      <c r="B277" s="2" t="s">
        <v>434</v>
      </c>
      <c r="C277" s="2">
        <v>2017</v>
      </c>
      <c r="D277" s="2">
        <v>61.57</v>
      </c>
      <c r="E277" s="2">
        <v>61.57</v>
      </c>
      <c r="F277" s="2" t="s">
        <v>726</v>
      </c>
      <c r="G277" s="2" t="s">
        <v>726</v>
      </c>
      <c r="H277" s="2" t="s">
        <v>726</v>
      </c>
      <c r="I277" s="2" t="s">
        <v>726</v>
      </c>
      <c r="J277" s="2" t="s">
        <v>726</v>
      </c>
      <c r="K277" s="2" t="s">
        <v>726</v>
      </c>
      <c r="L277" s="2" t="s">
        <v>726</v>
      </c>
      <c r="M277" s="2" t="s">
        <v>609</v>
      </c>
      <c r="N277" s="2" t="s">
        <v>726</v>
      </c>
      <c r="O277" s="2" t="s">
        <v>726</v>
      </c>
      <c r="P277" s="2">
        <v>4.6890000000000001</v>
      </c>
      <c r="Q277" s="2">
        <v>8.577</v>
      </c>
      <c r="R277" s="2" t="s">
        <v>726</v>
      </c>
      <c r="S277" s="2" t="s">
        <v>726</v>
      </c>
      <c r="T277" s="2" t="s">
        <v>8</v>
      </c>
      <c r="U277" s="2">
        <v>25.91</v>
      </c>
      <c r="V277" s="2" t="s">
        <v>726</v>
      </c>
      <c r="W277" s="2" t="s">
        <v>726</v>
      </c>
      <c r="X277" s="2" t="s">
        <v>726</v>
      </c>
      <c r="Y277" s="2" t="s">
        <v>726</v>
      </c>
      <c r="Z277" s="2">
        <v>3.19</v>
      </c>
      <c r="AA277" s="2" t="s">
        <v>726</v>
      </c>
      <c r="AB277" s="2" t="s">
        <v>726</v>
      </c>
      <c r="AC277" s="2" t="s">
        <v>726</v>
      </c>
      <c r="AD277" s="2" t="s">
        <v>726</v>
      </c>
      <c r="AE277" s="2" t="s">
        <v>727</v>
      </c>
      <c r="AF277" s="2" t="s">
        <v>726</v>
      </c>
      <c r="AG277" s="2">
        <v>1.373</v>
      </c>
      <c r="AH277" s="2">
        <v>17.765000000000001</v>
      </c>
      <c r="AI277" s="2" t="s">
        <v>726</v>
      </c>
      <c r="AJ277" s="2" t="s">
        <v>726</v>
      </c>
      <c r="AK277" s="2" t="s">
        <v>726</v>
      </c>
      <c r="AL277" s="2">
        <v>6.6000000000000003E-2</v>
      </c>
      <c r="AM277" s="2">
        <v>6.9000000000000006E-2</v>
      </c>
      <c r="AN277" s="2" t="s">
        <v>754</v>
      </c>
      <c r="AO277" s="2">
        <v>100</v>
      </c>
      <c r="AP277" s="2" t="s">
        <v>726</v>
      </c>
      <c r="AQ277" s="2" t="s">
        <v>726</v>
      </c>
      <c r="AR277" s="2" t="s">
        <v>726</v>
      </c>
      <c r="AV277" s="15">
        <f t="shared" si="42"/>
        <v>61.570000000000007</v>
      </c>
      <c r="AW277" s="15">
        <f t="shared" si="43"/>
        <v>61.57</v>
      </c>
      <c r="AX277" s="16">
        <f t="shared" si="44"/>
        <v>0.99999999999999989</v>
      </c>
      <c r="BA277" s="2">
        <f t="shared" si="45"/>
        <v>17.765000000000001</v>
      </c>
      <c r="BB277" s="2">
        <f t="shared" si="46"/>
        <v>17.765000000000001</v>
      </c>
      <c r="BC277" s="2">
        <f t="shared" si="47"/>
        <v>0</v>
      </c>
      <c r="BD277" s="2">
        <f t="shared" si="48"/>
        <v>0</v>
      </c>
      <c r="BE277" s="2">
        <f t="shared" si="49"/>
        <v>0</v>
      </c>
      <c r="BF277" s="2">
        <f t="shared" si="50"/>
        <v>0</v>
      </c>
      <c r="BJ277" s="2" t="str">
        <f t="shared" si="41"/>
        <v/>
      </c>
      <c r="BK277" s="2">
        <f>VLOOKUP(B277,Kraftvärmeprod!$B$1:$BH$550,MATCH($BA$1,Kraftvärmeprod!$B$1:$CC$1,0),FALSE)</f>
        <v>0</v>
      </c>
    </row>
    <row r="278" spans="1:63" ht="15" customHeight="1" x14ac:dyDescent="0.25">
      <c r="A278" s="2" t="s">
        <v>435</v>
      </c>
      <c r="B278" s="2" t="s">
        <v>436</v>
      </c>
      <c r="C278" s="2">
        <v>2017</v>
      </c>
      <c r="D278" s="2">
        <v>271.39999999999998</v>
      </c>
      <c r="E278" s="2">
        <v>289.85399999999998</v>
      </c>
      <c r="F278" s="2" t="s">
        <v>726</v>
      </c>
      <c r="G278" s="2">
        <v>1.5609999999999999</v>
      </c>
      <c r="H278" s="2" t="s">
        <v>726</v>
      </c>
      <c r="I278" s="2" t="s">
        <v>726</v>
      </c>
      <c r="J278" s="2" t="s">
        <v>726</v>
      </c>
      <c r="K278" s="2" t="s">
        <v>726</v>
      </c>
      <c r="L278" s="2">
        <v>0.44</v>
      </c>
      <c r="M278" s="2" t="s">
        <v>755</v>
      </c>
      <c r="N278" s="2" t="s">
        <v>726</v>
      </c>
      <c r="O278" s="2" t="s">
        <v>726</v>
      </c>
      <c r="P278" s="2" t="s">
        <v>726</v>
      </c>
      <c r="Q278" s="2">
        <v>57.357999999999997</v>
      </c>
      <c r="R278" s="2" t="s">
        <v>726</v>
      </c>
      <c r="S278" s="2">
        <v>18.3</v>
      </c>
      <c r="T278" s="2" t="s">
        <v>8</v>
      </c>
      <c r="U278" s="2">
        <v>41.9</v>
      </c>
      <c r="V278" s="2">
        <v>0.06</v>
      </c>
      <c r="W278" s="2" t="s">
        <v>726</v>
      </c>
      <c r="X278" s="2">
        <v>32.6</v>
      </c>
      <c r="Y278" s="2" t="s">
        <v>726</v>
      </c>
      <c r="Z278" s="2" t="s">
        <v>726</v>
      </c>
      <c r="AA278" s="2">
        <v>0.85699999999999998</v>
      </c>
      <c r="AB278" s="2">
        <v>109</v>
      </c>
      <c r="AC278" s="2" t="s">
        <v>726</v>
      </c>
      <c r="AD278" s="2" t="s">
        <v>726</v>
      </c>
      <c r="AE278" s="2" t="s">
        <v>727</v>
      </c>
      <c r="AF278" s="2" t="s">
        <v>726</v>
      </c>
      <c r="AG278" s="2" t="s">
        <v>726</v>
      </c>
      <c r="AH278" s="2">
        <v>27.777999999999999</v>
      </c>
      <c r="AI278" s="2" t="s">
        <v>726</v>
      </c>
      <c r="AJ278" s="2" t="s">
        <v>726</v>
      </c>
      <c r="AK278" s="2" t="s">
        <v>726</v>
      </c>
      <c r="AL278" s="2" t="s">
        <v>726</v>
      </c>
      <c r="AM278" s="2" t="s">
        <v>726</v>
      </c>
      <c r="AN278" s="2" t="s">
        <v>609</v>
      </c>
      <c r="AO278" s="2">
        <v>53</v>
      </c>
      <c r="AP278" s="2">
        <v>0</v>
      </c>
      <c r="AQ278" s="2">
        <v>0</v>
      </c>
      <c r="AR278" s="2">
        <v>47</v>
      </c>
      <c r="AV278" s="15">
        <f t="shared" si="42"/>
        <v>289.85400000000004</v>
      </c>
      <c r="AW278" s="15">
        <f t="shared" si="43"/>
        <v>271.39999999999998</v>
      </c>
      <c r="AX278" s="16">
        <f t="shared" si="44"/>
        <v>0.93633346443381815</v>
      </c>
      <c r="BA278" s="2">
        <f t="shared" si="45"/>
        <v>27.777999999999999</v>
      </c>
      <c r="BB278" s="2">
        <f t="shared" si="46"/>
        <v>14.722340000000001</v>
      </c>
      <c r="BC278" s="2">
        <f t="shared" si="47"/>
        <v>0</v>
      </c>
      <c r="BD278" s="2">
        <f t="shared" si="48"/>
        <v>0</v>
      </c>
      <c r="BE278" s="2">
        <f t="shared" si="49"/>
        <v>13.055659999999998</v>
      </c>
      <c r="BF278" s="2">
        <f t="shared" si="50"/>
        <v>0</v>
      </c>
      <c r="BJ278" s="2" t="str">
        <f t="shared" si="41"/>
        <v/>
      </c>
      <c r="BK278" s="2">
        <f>VLOOKUP(B278,Kraftvärmeprod!$B$1:$BH$550,MATCH($BA$1,Kraftvärmeprod!$B$1:$CC$1,0),FALSE)</f>
        <v>0</v>
      </c>
    </row>
    <row r="279" spans="1:63" ht="15" customHeight="1" x14ac:dyDescent="0.25">
      <c r="A279" s="2" t="s">
        <v>437</v>
      </c>
      <c r="B279" s="2" t="s">
        <v>438</v>
      </c>
      <c r="C279" s="2">
        <v>2017</v>
      </c>
      <c r="D279" s="2">
        <v>114.3</v>
      </c>
      <c r="E279" s="2">
        <v>112.3</v>
      </c>
      <c r="F279" s="2" t="s">
        <v>726</v>
      </c>
      <c r="G279" s="2">
        <v>0.3</v>
      </c>
      <c r="H279" s="2" t="s">
        <v>726</v>
      </c>
      <c r="I279" s="2" t="s">
        <v>726</v>
      </c>
      <c r="J279" s="2" t="s">
        <v>726</v>
      </c>
      <c r="K279" s="2" t="s">
        <v>726</v>
      </c>
      <c r="L279" s="2" t="s">
        <v>726</v>
      </c>
      <c r="M279" s="2" t="s">
        <v>609</v>
      </c>
      <c r="N279" s="2">
        <v>66</v>
      </c>
      <c r="O279" s="2">
        <v>18</v>
      </c>
      <c r="P279" s="2">
        <v>3.3</v>
      </c>
      <c r="Q279" s="2" t="s">
        <v>726</v>
      </c>
      <c r="R279" s="2" t="s">
        <v>726</v>
      </c>
      <c r="S279" s="2" t="s">
        <v>726</v>
      </c>
      <c r="T279" s="2" t="s">
        <v>726</v>
      </c>
      <c r="U279" s="2" t="s">
        <v>726</v>
      </c>
      <c r="V279" s="2" t="s">
        <v>726</v>
      </c>
      <c r="W279" s="2" t="s">
        <v>726</v>
      </c>
      <c r="X279" s="2">
        <v>10.1</v>
      </c>
      <c r="Y279" s="2" t="s">
        <v>726</v>
      </c>
      <c r="Z279" s="2" t="s">
        <v>726</v>
      </c>
      <c r="AA279" s="2" t="s">
        <v>726</v>
      </c>
      <c r="AB279" s="2" t="s">
        <v>726</v>
      </c>
      <c r="AC279" s="2" t="s">
        <v>726</v>
      </c>
      <c r="AD279" s="2" t="s">
        <v>726</v>
      </c>
      <c r="AE279" s="2" t="s">
        <v>727</v>
      </c>
      <c r="AF279" s="2" t="s">
        <v>726</v>
      </c>
      <c r="AG279" s="2" t="s">
        <v>726</v>
      </c>
      <c r="AH279" s="2">
        <v>14.6</v>
      </c>
      <c r="AI279" s="2" t="s">
        <v>726</v>
      </c>
      <c r="AJ279" s="2" t="s">
        <v>726</v>
      </c>
      <c r="AK279" s="2" t="s">
        <v>726</v>
      </c>
      <c r="AL279" s="2" t="s">
        <v>726</v>
      </c>
      <c r="AM279" s="2" t="s">
        <v>726</v>
      </c>
      <c r="AN279" s="2" t="s">
        <v>609</v>
      </c>
      <c r="AO279" s="2" t="s">
        <v>726</v>
      </c>
      <c r="AP279" s="2" t="s">
        <v>726</v>
      </c>
      <c r="AQ279" s="2" t="s">
        <v>726</v>
      </c>
      <c r="AR279" s="2" t="s">
        <v>726</v>
      </c>
      <c r="AV279" s="15">
        <f t="shared" si="42"/>
        <v>112.29999999999998</v>
      </c>
      <c r="AW279" s="15">
        <f t="shared" si="43"/>
        <v>114.3</v>
      </c>
      <c r="AX279" s="16">
        <f t="shared" si="44"/>
        <v>1.0178094390026715</v>
      </c>
      <c r="BA279" s="2">
        <f t="shared" si="45"/>
        <v>14.6</v>
      </c>
      <c r="BB279" s="2">
        <f t="shared" si="46"/>
        <v>0</v>
      </c>
      <c r="BC279" s="2">
        <f t="shared" si="47"/>
        <v>0</v>
      </c>
      <c r="BD279" s="2">
        <f t="shared" si="48"/>
        <v>0</v>
      </c>
      <c r="BE279" s="2">
        <f t="shared" si="49"/>
        <v>0</v>
      </c>
      <c r="BF279" s="2">
        <f t="shared" si="50"/>
        <v>14.6</v>
      </c>
      <c r="BJ279" s="2" t="str">
        <f t="shared" si="41"/>
        <v/>
      </c>
      <c r="BK279" s="2">
        <f>VLOOKUP(B279,Kraftvärmeprod!$B$1:$BH$550,MATCH($BA$1,Kraftvärmeprod!$B$1:$CC$1,0),FALSE)</f>
        <v>0</v>
      </c>
    </row>
    <row r="280" spans="1:63" ht="15" customHeight="1" x14ac:dyDescent="0.25">
      <c r="A280" s="2" t="s">
        <v>439</v>
      </c>
      <c r="B280" s="2" t="s">
        <v>440</v>
      </c>
      <c r="C280" s="2">
        <v>2017</v>
      </c>
      <c r="D280" s="2">
        <v>8.64</v>
      </c>
      <c r="E280" s="2">
        <v>9.9309999999999992</v>
      </c>
      <c r="F280" s="2" t="s">
        <v>726</v>
      </c>
      <c r="G280" s="2">
        <v>6.0999999999999999E-2</v>
      </c>
      <c r="H280" s="2" t="s">
        <v>726</v>
      </c>
      <c r="I280" s="2" t="s">
        <v>726</v>
      </c>
      <c r="J280" s="2" t="s">
        <v>726</v>
      </c>
      <c r="K280" s="2" t="s">
        <v>726</v>
      </c>
      <c r="L280" s="2" t="s">
        <v>726</v>
      </c>
      <c r="M280" s="2" t="s">
        <v>731</v>
      </c>
      <c r="N280" s="2" t="s">
        <v>726</v>
      </c>
      <c r="O280" s="2" t="s">
        <v>726</v>
      </c>
      <c r="P280" s="2" t="s">
        <v>726</v>
      </c>
      <c r="Q280" s="2" t="s">
        <v>726</v>
      </c>
      <c r="R280" s="2" t="s">
        <v>726</v>
      </c>
      <c r="S280" s="2" t="s">
        <v>726</v>
      </c>
      <c r="T280" s="2" t="s">
        <v>726</v>
      </c>
      <c r="U280" s="2">
        <v>9.8699999999999992</v>
      </c>
      <c r="V280" s="2" t="s">
        <v>726</v>
      </c>
      <c r="W280" s="2" t="s">
        <v>726</v>
      </c>
      <c r="X280" s="2" t="s">
        <v>726</v>
      </c>
      <c r="Y280" s="2" t="s">
        <v>726</v>
      </c>
      <c r="Z280" s="2" t="s">
        <v>726</v>
      </c>
      <c r="AA280" s="2" t="s">
        <v>726</v>
      </c>
      <c r="AB280" s="2" t="s">
        <v>726</v>
      </c>
      <c r="AC280" s="2" t="s">
        <v>726</v>
      </c>
      <c r="AD280" s="2" t="s">
        <v>726</v>
      </c>
      <c r="AE280" s="2" t="s">
        <v>609</v>
      </c>
      <c r="AF280" s="2" t="s">
        <v>726</v>
      </c>
      <c r="AG280" s="2" t="s">
        <v>726</v>
      </c>
      <c r="AH280" s="2" t="s">
        <v>726</v>
      </c>
      <c r="AI280" s="2" t="s">
        <v>726</v>
      </c>
      <c r="AJ280" s="2" t="s">
        <v>726</v>
      </c>
      <c r="AK280" s="2" t="s">
        <v>726</v>
      </c>
      <c r="AL280" s="2">
        <v>0</v>
      </c>
      <c r="AM280" s="2">
        <v>0</v>
      </c>
      <c r="AN280" s="2" t="s">
        <v>731</v>
      </c>
      <c r="AO280" s="2" t="s">
        <v>726</v>
      </c>
      <c r="AP280" s="2" t="s">
        <v>726</v>
      </c>
      <c r="AQ280" s="2" t="s">
        <v>726</v>
      </c>
      <c r="AR280" s="2" t="s">
        <v>726</v>
      </c>
      <c r="AV280" s="15">
        <f t="shared" si="42"/>
        <v>9.9309999999999992</v>
      </c>
      <c r="AW280" s="15">
        <f t="shared" si="43"/>
        <v>8.64</v>
      </c>
      <c r="AX280" s="16">
        <f t="shared" si="44"/>
        <v>0.87000302084382253</v>
      </c>
      <c r="BA280" s="2">
        <f t="shared" si="45"/>
        <v>0</v>
      </c>
      <c r="BB280" s="2">
        <f t="shared" si="46"/>
        <v>0</v>
      </c>
      <c r="BC280" s="2">
        <f t="shared" si="47"/>
        <v>0</v>
      </c>
      <c r="BD280" s="2">
        <f t="shared" si="48"/>
        <v>0</v>
      </c>
      <c r="BE280" s="2">
        <f t="shared" si="49"/>
        <v>0</v>
      </c>
      <c r="BF280" s="2">
        <f t="shared" si="50"/>
        <v>0</v>
      </c>
      <c r="BJ280" s="2" t="str">
        <f t="shared" si="41"/>
        <v/>
      </c>
      <c r="BK280" s="2">
        <f>VLOOKUP(B280,Kraftvärmeprod!$B$1:$BH$550,MATCH($BA$1,Kraftvärmeprod!$B$1:$CC$1,0),FALSE)</f>
        <v>0</v>
      </c>
    </row>
    <row r="281" spans="1:63" ht="15" customHeight="1" x14ac:dyDescent="0.25">
      <c r="A281" s="2" t="s">
        <v>439</v>
      </c>
      <c r="B281" s="2" t="s">
        <v>441</v>
      </c>
      <c r="C281" s="2">
        <v>2017</v>
      </c>
      <c r="D281" s="2">
        <v>9.1549999999999994</v>
      </c>
      <c r="E281" s="2">
        <v>10.667</v>
      </c>
      <c r="F281" s="2" t="s">
        <v>726</v>
      </c>
      <c r="G281" s="2">
        <v>0.14599999999999999</v>
      </c>
      <c r="H281" s="2" t="s">
        <v>726</v>
      </c>
      <c r="I281" s="2" t="s">
        <v>726</v>
      </c>
      <c r="J281" s="2" t="s">
        <v>726</v>
      </c>
      <c r="K281" s="2" t="s">
        <v>726</v>
      </c>
      <c r="L281" s="2" t="s">
        <v>726</v>
      </c>
      <c r="M281" s="2" t="s">
        <v>731</v>
      </c>
      <c r="N281" s="2" t="s">
        <v>726</v>
      </c>
      <c r="O281" s="2" t="s">
        <v>726</v>
      </c>
      <c r="P281" s="2" t="s">
        <v>726</v>
      </c>
      <c r="Q281" s="2" t="s">
        <v>726</v>
      </c>
      <c r="R281" s="2" t="s">
        <v>726</v>
      </c>
      <c r="S281" s="2" t="s">
        <v>726</v>
      </c>
      <c r="T281" s="2" t="s">
        <v>726</v>
      </c>
      <c r="U281" s="2">
        <v>10.521000000000001</v>
      </c>
      <c r="V281" s="2" t="s">
        <v>726</v>
      </c>
      <c r="W281" s="2" t="s">
        <v>726</v>
      </c>
      <c r="X281" s="2" t="s">
        <v>726</v>
      </c>
      <c r="Y281" s="2" t="s">
        <v>726</v>
      </c>
      <c r="Z281" s="2" t="s">
        <v>726</v>
      </c>
      <c r="AA281" s="2" t="s">
        <v>726</v>
      </c>
      <c r="AB281" s="2" t="s">
        <v>726</v>
      </c>
      <c r="AC281" s="2" t="s">
        <v>726</v>
      </c>
      <c r="AD281" s="2" t="s">
        <v>726</v>
      </c>
      <c r="AE281" s="2" t="s">
        <v>609</v>
      </c>
      <c r="AF281" s="2" t="s">
        <v>726</v>
      </c>
      <c r="AG281" s="2" t="s">
        <v>726</v>
      </c>
      <c r="AH281" s="2" t="s">
        <v>726</v>
      </c>
      <c r="AI281" s="2" t="s">
        <v>726</v>
      </c>
      <c r="AJ281" s="2" t="s">
        <v>726</v>
      </c>
      <c r="AK281" s="2" t="s">
        <v>726</v>
      </c>
      <c r="AL281" s="2" t="s">
        <v>726</v>
      </c>
      <c r="AM281" s="2" t="s">
        <v>726</v>
      </c>
      <c r="AN281" s="2" t="s">
        <v>609</v>
      </c>
      <c r="AO281" s="2" t="s">
        <v>726</v>
      </c>
      <c r="AP281" s="2" t="s">
        <v>726</v>
      </c>
      <c r="AQ281" s="2" t="s">
        <v>726</v>
      </c>
      <c r="AR281" s="2" t="s">
        <v>726</v>
      </c>
      <c r="AV281" s="15">
        <f t="shared" si="42"/>
        <v>10.667000000000002</v>
      </c>
      <c r="AW281" s="15">
        <f t="shared" si="43"/>
        <v>9.1549999999999994</v>
      </c>
      <c r="AX281" s="16">
        <f t="shared" si="44"/>
        <v>0.85825442954907638</v>
      </c>
      <c r="BA281" s="2">
        <f t="shared" si="45"/>
        <v>0</v>
      </c>
      <c r="BB281" s="2">
        <f t="shared" si="46"/>
        <v>0</v>
      </c>
      <c r="BC281" s="2">
        <f t="shared" si="47"/>
        <v>0</v>
      </c>
      <c r="BD281" s="2">
        <f t="shared" si="48"/>
        <v>0</v>
      </c>
      <c r="BE281" s="2">
        <f t="shared" si="49"/>
        <v>0</v>
      </c>
      <c r="BF281" s="2">
        <f t="shared" si="50"/>
        <v>0</v>
      </c>
      <c r="BJ281" s="2" t="str">
        <f t="shared" si="41"/>
        <v/>
      </c>
      <c r="BK281" s="2">
        <f>VLOOKUP(B281,Kraftvärmeprod!$B$1:$BH$550,MATCH($BA$1,Kraftvärmeprod!$B$1:$CC$1,0),FALSE)</f>
        <v>0</v>
      </c>
    </row>
    <row r="282" spans="1:63" ht="15" customHeight="1" x14ac:dyDescent="0.25">
      <c r="A282" s="2" t="s">
        <v>439</v>
      </c>
      <c r="B282" s="2" t="s">
        <v>442</v>
      </c>
      <c r="C282" s="2">
        <v>2017</v>
      </c>
      <c r="D282" s="2">
        <v>17.617999999999999</v>
      </c>
      <c r="E282" s="2">
        <v>20.065000000000001</v>
      </c>
      <c r="F282" s="2" t="s">
        <v>726</v>
      </c>
      <c r="G282" s="2">
        <v>0.307</v>
      </c>
      <c r="H282" s="2" t="s">
        <v>726</v>
      </c>
      <c r="I282" s="2" t="s">
        <v>726</v>
      </c>
      <c r="J282" s="2" t="s">
        <v>726</v>
      </c>
      <c r="K282" s="2" t="s">
        <v>726</v>
      </c>
      <c r="L282" s="2" t="s">
        <v>726</v>
      </c>
      <c r="M282" s="2" t="s">
        <v>731</v>
      </c>
      <c r="N282" s="2" t="s">
        <v>726</v>
      </c>
      <c r="O282" s="2">
        <v>7.6159999999999997</v>
      </c>
      <c r="P282" s="2" t="s">
        <v>726</v>
      </c>
      <c r="Q282" s="2">
        <v>7.6159999999999997</v>
      </c>
      <c r="R282" s="2" t="s">
        <v>726</v>
      </c>
      <c r="S282" s="2" t="s">
        <v>726</v>
      </c>
      <c r="T282" s="2" t="s">
        <v>8</v>
      </c>
      <c r="U282" s="2">
        <v>4.5190000000000001</v>
      </c>
      <c r="V282" s="2" t="s">
        <v>726</v>
      </c>
      <c r="W282" s="2" t="s">
        <v>726</v>
      </c>
      <c r="X282" s="2" t="s">
        <v>726</v>
      </c>
      <c r="Y282" s="2" t="s">
        <v>726</v>
      </c>
      <c r="Z282" s="2" t="s">
        <v>726</v>
      </c>
      <c r="AA282" s="2" t="s">
        <v>726</v>
      </c>
      <c r="AB282" s="2" t="s">
        <v>726</v>
      </c>
      <c r="AC282" s="2" t="s">
        <v>726</v>
      </c>
      <c r="AD282" s="2" t="s">
        <v>726</v>
      </c>
      <c r="AE282" s="2" t="s">
        <v>609</v>
      </c>
      <c r="AF282" s="2" t="s">
        <v>726</v>
      </c>
      <c r="AG282" s="2" t="s">
        <v>726</v>
      </c>
      <c r="AH282" s="2" t="s">
        <v>726</v>
      </c>
      <c r="AI282" s="2" t="s">
        <v>726</v>
      </c>
      <c r="AJ282" s="2" t="s">
        <v>726</v>
      </c>
      <c r="AK282" s="2" t="s">
        <v>726</v>
      </c>
      <c r="AL282" s="2">
        <v>7.0000000000000001E-3</v>
      </c>
      <c r="AM282" s="2">
        <v>7.0000000000000001E-3</v>
      </c>
      <c r="AN282" s="2" t="s">
        <v>726</v>
      </c>
      <c r="AO282" s="2" t="s">
        <v>726</v>
      </c>
      <c r="AP282" s="2" t="s">
        <v>726</v>
      </c>
      <c r="AQ282" s="2" t="s">
        <v>726</v>
      </c>
      <c r="AR282" s="2" t="s">
        <v>726</v>
      </c>
      <c r="AV282" s="15">
        <f t="shared" si="42"/>
        <v>20.065000000000001</v>
      </c>
      <c r="AW282" s="15">
        <f t="shared" si="43"/>
        <v>17.617999999999999</v>
      </c>
      <c r="AX282" s="16">
        <f t="shared" si="44"/>
        <v>0.87804634936456505</v>
      </c>
      <c r="BA282" s="2">
        <f t="shared" si="45"/>
        <v>0</v>
      </c>
      <c r="BB282" s="2">
        <f t="shared" si="46"/>
        <v>0</v>
      </c>
      <c r="BC282" s="2">
        <f t="shared" si="47"/>
        <v>0</v>
      </c>
      <c r="BD282" s="2">
        <f t="shared" si="48"/>
        <v>0</v>
      </c>
      <c r="BE282" s="2">
        <f t="shared" si="49"/>
        <v>0</v>
      </c>
      <c r="BF282" s="2">
        <f t="shared" si="50"/>
        <v>0</v>
      </c>
      <c r="BJ282" s="2" t="str">
        <f t="shared" si="41"/>
        <v/>
      </c>
      <c r="BK282" s="2">
        <f>VLOOKUP(B282,Kraftvärmeprod!$B$1:$BH$550,MATCH($BA$1,Kraftvärmeprod!$B$1:$CC$1,0),FALSE)</f>
        <v>0</v>
      </c>
    </row>
    <row r="283" spans="1:63" ht="15" customHeight="1" x14ac:dyDescent="0.25">
      <c r="A283" s="2" t="s">
        <v>439</v>
      </c>
      <c r="B283" s="2" t="s">
        <v>443</v>
      </c>
      <c r="C283" s="2">
        <v>2017</v>
      </c>
      <c r="D283" s="2">
        <v>11.349</v>
      </c>
      <c r="E283" s="2">
        <v>13.045</v>
      </c>
      <c r="F283" s="2" t="s">
        <v>726</v>
      </c>
      <c r="G283" s="2">
        <v>0.14099999999999999</v>
      </c>
      <c r="H283" s="2" t="s">
        <v>726</v>
      </c>
      <c r="I283" s="2" t="s">
        <v>726</v>
      </c>
      <c r="J283" s="2" t="s">
        <v>726</v>
      </c>
      <c r="K283" s="2" t="s">
        <v>726</v>
      </c>
      <c r="L283" s="2" t="s">
        <v>726</v>
      </c>
      <c r="M283" s="2" t="s">
        <v>731</v>
      </c>
      <c r="N283" s="2" t="s">
        <v>726</v>
      </c>
      <c r="O283" s="2" t="s">
        <v>726</v>
      </c>
      <c r="P283" s="2" t="s">
        <v>726</v>
      </c>
      <c r="Q283" s="2" t="s">
        <v>726</v>
      </c>
      <c r="R283" s="2" t="s">
        <v>726</v>
      </c>
      <c r="S283" s="2" t="s">
        <v>726</v>
      </c>
      <c r="T283" s="2" t="s">
        <v>726</v>
      </c>
      <c r="U283" s="2">
        <v>12.904</v>
      </c>
      <c r="V283" s="2" t="s">
        <v>726</v>
      </c>
      <c r="W283" s="2" t="s">
        <v>726</v>
      </c>
      <c r="X283" s="2" t="s">
        <v>726</v>
      </c>
      <c r="Y283" s="2" t="s">
        <v>726</v>
      </c>
      <c r="Z283" s="2" t="s">
        <v>726</v>
      </c>
      <c r="AA283" s="2" t="s">
        <v>726</v>
      </c>
      <c r="AB283" s="2" t="s">
        <v>726</v>
      </c>
      <c r="AC283" s="2" t="s">
        <v>726</v>
      </c>
      <c r="AD283" s="2" t="s">
        <v>726</v>
      </c>
      <c r="AE283" s="2" t="s">
        <v>609</v>
      </c>
      <c r="AF283" s="2" t="s">
        <v>726</v>
      </c>
      <c r="AG283" s="2" t="s">
        <v>726</v>
      </c>
      <c r="AH283" s="2" t="s">
        <v>726</v>
      </c>
      <c r="AI283" s="2" t="s">
        <v>726</v>
      </c>
      <c r="AJ283" s="2" t="s">
        <v>726</v>
      </c>
      <c r="AK283" s="2" t="s">
        <v>726</v>
      </c>
      <c r="AL283" s="2" t="s">
        <v>726</v>
      </c>
      <c r="AM283" s="2" t="s">
        <v>726</v>
      </c>
      <c r="AN283" s="2" t="s">
        <v>609</v>
      </c>
      <c r="AO283" s="2" t="s">
        <v>726</v>
      </c>
      <c r="AP283" s="2" t="s">
        <v>726</v>
      </c>
      <c r="AQ283" s="2" t="s">
        <v>726</v>
      </c>
      <c r="AR283" s="2" t="s">
        <v>726</v>
      </c>
      <c r="AV283" s="15">
        <f t="shared" si="42"/>
        <v>13.045</v>
      </c>
      <c r="AW283" s="15">
        <f t="shared" si="43"/>
        <v>11.349</v>
      </c>
      <c r="AX283" s="16">
        <f t="shared" si="44"/>
        <v>0.86998850134151018</v>
      </c>
      <c r="BA283" s="2">
        <f t="shared" si="45"/>
        <v>0</v>
      </c>
      <c r="BB283" s="2">
        <f t="shared" si="46"/>
        <v>0</v>
      </c>
      <c r="BC283" s="2">
        <f t="shared" si="47"/>
        <v>0</v>
      </c>
      <c r="BD283" s="2">
        <f t="shared" si="48"/>
        <v>0</v>
      </c>
      <c r="BE283" s="2">
        <f t="shared" si="49"/>
        <v>0</v>
      </c>
      <c r="BF283" s="2">
        <f t="shared" si="50"/>
        <v>0</v>
      </c>
      <c r="BJ283" s="2" t="str">
        <f t="shared" si="41"/>
        <v/>
      </c>
      <c r="BK283" s="2">
        <f>VLOOKUP(B283,Kraftvärmeprod!$B$1:$BH$550,MATCH($BA$1,Kraftvärmeprod!$B$1:$CC$1,0),FALSE)</f>
        <v>0</v>
      </c>
    </row>
    <row r="284" spans="1:63" ht="15" customHeight="1" x14ac:dyDescent="0.25">
      <c r="A284" s="2" t="s">
        <v>439</v>
      </c>
      <c r="B284" s="2" t="s">
        <v>444</v>
      </c>
      <c r="C284" s="2">
        <v>2017</v>
      </c>
      <c r="D284" s="2">
        <v>8.3179999999999996</v>
      </c>
      <c r="E284" s="2">
        <v>9.5619999999999994</v>
      </c>
      <c r="F284" s="2" t="s">
        <v>726</v>
      </c>
      <c r="G284" s="2">
        <v>0.125</v>
      </c>
      <c r="H284" s="2" t="s">
        <v>726</v>
      </c>
      <c r="I284" s="2" t="s">
        <v>726</v>
      </c>
      <c r="J284" s="2" t="s">
        <v>726</v>
      </c>
      <c r="K284" s="2" t="s">
        <v>726</v>
      </c>
      <c r="L284" s="2" t="s">
        <v>726</v>
      </c>
      <c r="M284" s="2" t="s">
        <v>731</v>
      </c>
      <c r="N284" s="2" t="s">
        <v>726</v>
      </c>
      <c r="O284" s="2" t="s">
        <v>726</v>
      </c>
      <c r="P284" s="2" t="s">
        <v>726</v>
      </c>
      <c r="Q284" s="2" t="s">
        <v>726</v>
      </c>
      <c r="R284" s="2" t="s">
        <v>726</v>
      </c>
      <c r="S284" s="2" t="s">
        <v>726</v>
      </c>
      <c r="T284" s="2" t="s">
        <v>726</v>
      </c>
      <c r="U284" s="2">
        <v>9.4369999999999994</v>
      </c>
      <c r="V284" s="2" t="s">
        <v>726</v>
      </c>
      <c r="W284" s="2" t="s">
        <v>726</v>
      </c>
      <c r="X284" s="2" t="s">
        <v>726</v>
      </c>
      <c r="Y284" s="2" t="s">
        <v>726</v>
      </c>
      <c r="Z284" s="2" t="s">
        <v>726</v>
      </c>
      <c r="AA284" s="2" t="s">
        <v>726</v>
      </c>
      <c r="AB284" s="2" t="s">
        <v>726</v>
      </c>
      <c r="AC284" s="2" t="s">
        <v>726</v>
      </c>
      <c r="AD284" s="2" t="s">
        <v>726</v>
      </c>
      <c r="AE284" s="2" t="s">
        <v>609</v>
      </c>
      <c r="AF284" s="2" t="s">
        <v>726</v>
      </c>
      <c r="AG284" s="2" t="s">
        <v>726</v>
      </c>
      <c r="AH284" s="2" t="s">
        <v>726</v>
      </c>
      <c r="AI284" s="2" t="s">
        <v>726</v>
      </c>
      <c r="AJ284" s="2" t="s">
        <v>726</v>
      </c>
      <c r="AK284" s="2" t="s">
        <v>726</v>
      </c>
      <c r="AL284" s="2" t="s">
        <v>726</v>
      </c>
      <c r="AM284" s="2" t="s">
        <v>726</v>
      </c>
      <c r="AN284" s="2" t="s">
        <v>609</v>
      </c>
      <c r="AO284" s="2" t="s">
        <v>726</v>
      </c>
      <c r="AP284" s="2" t="s">
        <v>726</v>
      </c>
      <c r="AQ284" s="2" t="s">
        <v>726</v>
      </c>
      <c r="AR284" s="2" t="s">
        <v>726</v>
      </c>
      <c r="AV284" s="15">
        <f t="shared" si="42"/>
        <v>9.5619999999999994</v>
      </c>
      <c r="AW284" s="15">
        <f t="shared" si="43"/>
        <v>8.3179999999999996</v>
      </c>
      <c r="AX284" s="16">
        <f t="shared" si="44"/>
        <v>0.86990169420623298</v>
      </c>
      <c r="BA284" s="2">
        <f t="shared" si="45"/>
        <v>0</v>
      </c>
      <c r="BB284" s="2">
        <f t="shared" si="46"/>
        <v>0</v>
      </c>
      <c r="BC284" s="2">
        <f t="shared" si="47"/>
        <v>0</v>
      </c>
      <c r="BD284" s="2">
        <f t="shared" si="48"/>
        <v>0</v>
      </c>
      <c r="BE284" s="2">
        <f t="shared" si="49"/>
        <v>0</v>
      </c>
      <c r="BF284" s="2">
        <f t="shared" si="50"/>
        <v>0</v>
      </c>
      <c r="BJ284" s="2" t="str">
        <f t="shared" si="41"/>
        <v/>
      </c>
      <c r="BK284" s="2">
        <f>VLOOKUP(B284,Kraftvärmeprod!$B$1:$BH$550,MATCH($BA$1,Kraftvärmeprod!$B$1:$CC$1,0),FALSE)</f>
        <v>0</v>
      </c>
    </row>
    <row r="285" spans="1:63" ht="15" customHeight="1" x14ac:dyDescent="0.25">
      <c r="A285" s="2" t="s">
        <v>439</v>
      </c>
      <c r="B285" s="2" t="s">
        <v>445</v>
      </c>
      <c r="C285" s="2">
        <v>2017</v>
      </c>
      <c r="D285" s="2" t="s">
        <v>726</v>
      </c>
      <c r="E285" s="2" t="s">
        <v>726</v>
      </c>
      <c r="F285" s="2" t="s">
        <v>726</v>
      </c>
      <c r="G285" s="2" t="s">
        <v>726</v>
      </c>
      <c r="H285" s="2" t="s">
        <v>726</v>
      </c>
      <c r="I285" s="2" t="s">
        <v>726</v>
      </c>
      <c r="J285" s="2" t="s">
        <v>726</v>
      </c>
      <c r="K285" s="2" t="s">
        <v>726</v>
      </c>
      <c r="L285" s="2" t="s">
        <v>726</v>
      </c>
      <c r="M285" s="2" t="s">
        <v>731</v>
      </c>
      <c r="N285" s="2" t="s">
        <v>726</v>
      </c>
      <c r="O285" s="2" t="s">
        <v>726</v>
      </c>
      <c r="P285" s="2" t="s">
        <v>726</v>
      </c>
      <c r="Q285" s="2" t="s">
        <v>726</v>
      </c>
      <c r="R285" s="2" t="s">
        <v>726</v>
      </c>
      <c r="S285" s="2" t="s">
        <v>726</v>
      </c>
      <c r="T285" s="2" t="s">
        <v>726</v>
      </c>
      <c r="U285" s="2" t="s">
        <v>726</v>
      </c>
      <c r="V285" s="2" t="s">
        <v>726</v>
      </c>
      <c r="W285" s="2" t="s">
        <v>726</v>
      </c>
      <c r="X285" s="2" t="s">
        <v>726</v>
      </c>
      <c r="Y285" s="2" t="s">
        <v>726</v>
      </c>
      <c r="Z285" s="2" t="s">
        <v>726</v>
      </c>
      <c r="AA285" s="2" t="s">
        <v>726</v>
      </c>
      <c r="AB285" s="2" t="s">
        <v>726</v>
      </c>
      <c r="AC285" s="2" t="s">
        <v>726</v>
      </c>
      <c r="AD285" s="2" t="s">
        <v>726</v>
      </c>
      <c r="AE285" s="2" t="s">
        <v>609</v>
      </c>
      <c r="AF285" s="2" t="s">
        <v>726</v>
      </c>
      <c r="AG285" s="2" t="s">
        <v>726</v>
      </c>
      <c r="AH285" s="2" t="s">
        <v>726</v>
      </c>
      <c r="AI285" s="2" t="s">
        <v>726</v>
      </c>
      <c r="AJ285" s="2" t="s">
        <v>726</v>
      </c>
      <c r="AK285" s="2" t="s">
        <v>726</v>
      </c>
      <c r="AL285" s="2" t="s">
        <v>726</v>
      </c>
      <c r="AM285" s="2" t="s">
        <v>726</v>
      </c>
      <c r="AN285" s="2" t="s">
        <v>731</v>
      </c>
      <c r="AO285" s="2" t="s">
        <v>726</v>
      </c>
      <c r="AP285" s="2" t="s">
        <v>726</v>
      </c>
      <c r="AQ285" s="2" t="s">
        <v>726</v>
      </c>
      <c r="AR285" s="2" t="s">
        <v>726</v>
      </c>
      <c r="AV285" s="15">
        <f t="shared" si="42"/>
        <v>0</v>
      </c>
      <c r="AW285" s="15">
        <f t="shared" si="43"/>
        <v>0</v>
      </c>
      <c r="AX285" s="16" t="str">
        <f t="shared" si="44"/>
        <v/>
      </c>
      <c r="BA285" s="2">
        <f t="shared" si="45"/>
        <v>0</v>
      </c>
      <c r="BB285" s="2">
        <f t="shared" si="46"/>
        <v>0</v>
      </c>
      <c r="BC285" s="2">
        <f t="shared" si="47"/>
        <v>0</v>
      </c>
      <c r="BD285" s="2">
        <f t="shared" si="48"/>
        <v>0</v>
      </c>
      <c r="BE285" s="2">
        <f t="shared" si="49"/>
        <v>0</v>
      </c>
      <c r="BF285" s="2">
        <f t="shared" si="50"/>
        <v>0</v>
      </c>
      <c r="BJ285" s="2" t="str">
        <f t="shared" si="41"/>
        <v/>
      </c>
      <c r="BK285" s="2">
        <f>VLOOKUP(B285,Kraftvärmeprod!$B$1:$BH$550,MATCH($BA$1,Kraftvärmeprod!$B$1:$CC$1,0),FALSE)</f>
        <v>0</v>
      </c>
    </row>
    <row r="286" spans="1:63" ht="15" customHeight="1" x14ac:dyDescent="0.25">
      <c r="A286" s="2" t="s">
        <v>439</v>
      </c>
      <c r="B286" s="2" t="s">
        <v>446</v>
      </c>
      <c r="C286" s="2">
        <v>2017</v>
      </c>
      <c r="D286" s="2">
        <v>6.2270000000000003</v>
      </c>
      <c r="E286" s="2">
        <v>7.1509999999999998</v>
      </c>
      <c r="F286" s="2" t="s">
        <v>726</v>
      </c>
      <c r="G286" s="2">
        <v>6.0000000000000001E-3</v>
      </c>
      <c r="H286" s="2" t="s">
        <v>726</v>
      </c>
      <c r="I286" s="2" t="s">
        <v>726</v>
      </c>
      <c r="J286" s="2" t="s">
        <v>726</v>
      </c>
      <c r="K286" s="2" t="s">
        <v>726</v>
      </c>
      <c r="L286" s="2" t="s">
        <v>726</v>
      </c>
      <c r="M286" s="2" t="s">
        <v>731</v>
      </c>
      <c r="N286" s="2" t="s">
        <v>726</v>
      </c>
      <c r="O286" s="2" t="s">
        <v>726</v>
      </c>
      <c r="P286" s="2" t="s">
        <v>726</v>
      </c>
      <c r="Q286" s="2" t="s">
        <v>726</v>
      </c>
      <c r="R286" s="2" t="s">
        <v>726</v>
      </c>
      <c r="S286" s="2" t="s">
        <v>726</v>
      </c>
      <c r="T286" s="2" t="s">
        <v>726</v>
      </c>
      <c r="U286" s="2">
        <v>7.0880000000000001</v>
      </c>
      <c r="V286" s="2" t="s">
        <v>726</v>
      </c>
      <c r="W286" s="2" t="s">
        <v>726</v>
      </c>
      <c r="X286" s="2" t="s">
        <v>726</v>
      </c>
      <c r="Y286" s="2" t="s">
        <v>726</v>
      </c>
      <c r="Z286" s="2" t="s">
        <v>726</v>
      </c>
      <c r="AA286" s="2" t="s">
        <v>726</v>
      </c>
      <c r="AB286" s="2" t="s">
        <v>726</v>
      </c>
      <c r="AC286" s="2" t="s">
        <v>726</v>
      </c>
      <c r="AD286" s="2" t="s">
        <v>726</v>
      </c>
      <c r="AE286" s="2" t="s">
        <v>609</v>
      </c>
      <c r="AF286" s="2" t="s">
        <v>726</v>
      </c>
      <c r="AG286" s="2" t="s">
        <v>726</v>
      </c>
      <c r="AH286" s="2" t="s">
        <v>726</v>
      </c>
      <c r="AI286" s="2" t="s">
        <v>726</v>
      </c>
      <c r="AJ286" s="2" t="s">
        <v>726</v>
      </c>
      <c r="AK286" s="2" t="s">
        <v>726</v>
      </c>
      <c r="AL286" s="2">
        <v>5.7000000000000002E-2</v>
      </c>
      <c r="AM286" s="2">
        <v>5.7000000000000002E-2</v>
      </c>
      <c r="AN286" s="2" t="s">
        <v>609</v>
      </c>
      <c r="AO286" s="2" t="s">
        <v>726</v>
      </c>
      <c r="AP286" s="2" t="s">
        <v>726</v>
      </c>
      <c r="AQ286" s="2" t="s">
        <v>726</v>
      </c>
      <c r="AR286" s="2" t="s">
        <v>726</v>
      </c>
      <c r="AV286" s="15">
        <f t="shared" si="42"/>
        <v>7.1510000000000007</v>
      </c>
      <c r="AW286" s="15">
        <f t="shared" si="43"/>
        <v>6.2270000000000003</v>
      </c>
      <c r="AX286" s="16">
        <f t="shared" si="44"/>
        <v>0.87078730247517822</v>
      </c>
      <c r="BA286" s="2">
        <f t="shared" si="45"/>
        <v>0</v>
      </c>
      <c r="BB286" s="2">
        <f t="shared" si="46"/>
        <v>0</v>
      </c>
      <c r="BC286" s="2">
        <f t="shared" si="47"/>
        <v>0</v>
      </c>
      <c r="BD286" s="2">
        <f t="shared" si="48"/>
        <v>0</v>
      </c>
      <c r="BE286" s="2">
        <f t="shared" si="49"/>
        <v>0</v>
      </c>
      <c r="BF286" s="2">
        <f t="shared" si="50"/>
        <v>0</v>
      </c>
      <c r="BJ286" s="2" t="str">
        <f t="shared" si="41"/>
        <v/>
      </c>
      <c r="BK286" s="2">
        <f>VLOOKUP(B286,Kraftvärmeprod!$B$1:$BH$550,MATCH($BA$1,Kraftvärmeprod!$B$1:$CC$1,0),FALSE)</f>
        <v>0</v>
      </c>
    </row>
    <row r="287" spans="1:63" ht="15" customHeight="1" x14ac:dyDescent="0.25">
      <c r="A287" s="2" t="s">
        <v>439</v>
      </c>
      <c r="B287" s="2" t="s">
        <v>447</v>
      </c>
      <c r="C287" s="2">
        <v>2017</v>
      </c>
      <c r="D287" s="2">
        <v>2.9980000000000002</v>
      </c>
      <c r="E287" s="2">
        <v>3.4460000000000002</v>
      </c>
      <c r="F287" s="2" t="s">
        <v>726</v>
      </c>
      <c r="G287" s="2">
        <v>4.8000000000000001E-2</v>
      </c>
      <c r="H287" s="2" t="s">
        <v>726</v>
      </c>
      <c r="I287" s="2" t="s">
        <v>726</v>
      </c>
      <c r="J287" s="2" t="s">
        <v>726</v>
      </c>
      <c r="K287" s="2" t="s">
        <v>726</v>
      </c>
      <c r="L287" s="2" t="s">
        <v>726</v>
      </c>
      <c r="M287" s="2" t="s">
        <v>731</v>
      </c>
      <c r="N287" s="2" t="s">
        <v>726</v>
      </c>
      <c r="O287" s="2" t="s">
        <v>726</v>
      </c>
      <c r="P287" s="2" t="s">
        <v>726</v>
      </c>
      <c r="Q287" s="2" t="s">
        <v>726</v>
      </c>
      <c r="R287" s="2" t="s">
        <v>726</v>
      </c>
      <c r="S287" s="2" t="s">
        <v>726</v>
      </c>
      <c r="T287" s="2" t="s">
        <v>726</v>
      </c>
      <c r="U287" s="2">
        <v>3.3980000000000001</v>
      </c>
      <c r="V287" s="2" t="s">
        <v>726</v>
      </c>
      <c r="W287" s="2" t="s">
        <v>726</v>
      </c>
      <c r="X287" s="2" t="s">
        <v>726</v>
      </c>
      <c r="Y287" s="2" t="s">
        <v>726</v>
      </c>
      <c r="Z287" s="2" t="s">
        <v>726</v>
      </c>
      <c r="AA287" s="2" t="s">
        <v>726</v>
      </c>
      <c r="AB287" s="2" t="s">
        <v>726</v>
      </c>
      <c r="AC287" s="2" t="s">
        <v>726</v>
      </c>
      <c r="AD287" s="2" t="s">
        <v>726</v>
      </c>
      <c r="AE287" s="2" t="s">
        <v>609</v>
      </c>
      <c r="AF287" s="2" t="s">
        <v>726</v>
      </c>
      <c r="AG287" s="2" t="s">
        <v>726</v>
      </c>
      <c r="AH287" s="2" t="s">
        <v>726</v>
      </c>
      <c r="AI287" s="2" t="s">
        <v>726</v>
      </c>
      <c r="AJ287" s="2" t="s">
        <v>726</v>
      </c>
      <c r="AK287" s="2" t="s">
        <v>726</v>
      </c>
      <c r="AL287" s="2" t="s">
        <v>726</v>
      </c>
      <c r="AM287" s="2" t="s">
        <v>726</v>
      </c>
      <c r="AN287" s="2" t="s">
        <v>609</v>
      </c>
      <c r="AO287" s="2" t="s">
        <v>726</v>
      </c>
      <c r="AP287" s="2" t="s">
        <v>726</v>
      </c>
      <c r="AQ287" s="2" t="s">
        <v>726</v>
      </c>
      <c r="AR287" s="2" t="s">
        <v>726</v>
      </c>
      <c r="AV287" s="15">
        <f t="shared" si="42"/>
        <v>3.4460000000000002</v>
      </c>
      <c r="AW287" s="15">
        <f t="shared" si="43"/>
        <v>2.9980000000000002</v>
      </c>
      <c r="AX287" s="16">
        <f t="shared" si="44"/>
        <v>0.86999419616947182</v>
      </c>
      <c r="BA287" s="2">
        <f t="shared" si="45"/>
        <v>0</v>
      </c>
      <c r="BB287" s="2">
        <f t="shared" si="46"/>
        <v>0</v>
      </c>
      <c r="BC287" s="2">
        <f t="shared" si="47"/>
        <v>0</v>
      </c>
      <c r="BD287" s="2">
        <f t="shared" si="48"/>
        <v>0</v>
      </c>
      <c r="BE287" s="2">
        <f t="shared" si="49"/>
        <v>0</v>
      </c>
      <c r="BF287" s="2">
        <f t="shared" si="50"/>
        <v>0</v>
      </c>
      <c r="BJ287" s="2" t="str">
        <f t="shared" si="41"/>
        <v/>
      </c>
      <c r="BK287" s="2">
        <f>VLOOKUP(B287,Kraftvärmeprod!$B$1:$BH$550,MATCH($BA$1,Kraftvärmeprod!$B$1:$CC$1,0),FALSE)</f>
        <v>0</v>
      </c>
    </row>
    <row r="288" spans="1:63" ht="15" customHeight="1" x14ac:dyDescent="0.25">
      <c r="A288" s="2" t="s">
        <v>439</v>
      </c>
      <c r="B288" s="2" t="s">
        <v>448</v>
      </c>
      <c r="C288" s="2">
        <v>2017</v>
      </c>
      <c r="D288" s="2">
        <v>14.391</v>
      </c>
      <c r="E288" s="2">
        <v>16.88</v>
      </c>
      <c r="F288" s="2" t="s">
        <v>726</v>
      </c>
      <c r="G288" s="2">
        <v>0.188</v>
      </c>
      <c r="H288" s="2">
        <v>0.155</v>
      </c>
      <c r="I288" s="2" t="s">
        <v>726</v>
      </c>
      <c r="J288" s="2" t="s">
        <v>726</v>
      </c>
      <c r="K288" s="2" t="s">
        <v>726</v>
      </c>
      <c r="L288" s="2" t="s">
        <v>726</v>
      </c>
      <c r="M288" s="2" t="s">
        <v>731</v>
      </c>
      <c r="N288" s="2">
        <v>0</v>
      </c>
      <c r="O288" s="2">
        <v>0</v>
      </c>
      <c r="P288" s="2">
        <v>1.034</v>
      </c>
      <c r="Q288" s="2">
        <v>0</v>
      </c>
      <c r="R288" s="2">
        <v>0</v>
      </c>
      <c r="S288" s="2">
        <v>0</v>
      </c>
      <c r="T288" s="2" t="s">
        <v>8</v>
      </c>
      <c r="U288" s="2" t="s">
        <v>726</v>
      </c>
      <c r="V288" s="2" t="s">
        <v>726</v>
      </c>
      <c r="W288" s="2" t="s">
        <v>726</v>
      </c>
      <c r="X288" s="2" t="s">
        <v>726</v>
      </c>
      <c r="Y288" s="2" t="s">
        <v>726</v>
      </c>
      <c r="Z288" s="2" t="s">
        <v>726</v>
      </c>
      <c r="AA288" s="2" t="s">
        <v>726</v>
      </c>
      <c r="AB288" s="2">
        <v>15.435</v>
      </c>
      <c r="AC288" s="2" t="s">
        <v>726</v>
      </c>
      <c r="AD288" s="2" t="s">
        <v>726</v>
      </c>
      <c r="AE288" s="2" t="s">
        <v>609</v>
      </c>
      <c r="AF288" s="2" t="s">
        <v>726</v>
      </c>
      <c r="AG288" s="2" t="s">
        <v>726</v>
      </c>
      <c r="AH288" s="2" t="s">
        <v>726</v>
      </c>
      <c r="AI288" s="2" t="s">
        <v>726</v>
      </c>
      <c r="AJ288" s="2" t="s">
        <v>726</v>
      </c>
      <c r="AK288" s="2" t="s">
        <v>726</v>
      </c>
      <c r="AL288" s="2">
        <v>6.8000000000000005E-2</v>
      </c>
      <c r="AM288" s="2">
        <v>6.8000000000000005E-2</v>
      </c>
      <c r="AN288" s="2" t="s">
        <v>731</v>
      </c>
      <c r="AO288" s="2" t="s">
        <v>726</v>
      </c>
      <c r="AP288" s="2" t="s">
        <v>726</v>
      </c>
      <c r="AQ288" s="2" t="s">
        <v>726</v>
      </c>
      <c r="AR288" s="2" t="s">
        <v>726</v>
      </c>
      <c r="AV288" s="15">
        <f t="shared" si="42"/>
        <v>16.880000000000003</v>
      </c>
      <c r="AW288" s="15">
        <f t="shared" si="43"/>
        <v>14.391</v>
      </c>
      <c r="AX288" s="16">
        <f t="shared" si="44"/>
        <v>0.8525473933649288</v>
      </c>
      <c r="BA288" s="2">
        <f t="shared" si="45"/>
        <v>0</v>
      </c>
      <c r="BB288" s="2">
        <f t="shared" si="46"/>
        <v>0</v>
      </c>
      <c r="BC288" s="2">
        <f t="shared" si="47"/>
        <v>0</v>
      </c>
      <c r="BD288" s="2">
        <f t="shared" si="48"/>
        <v>0</v>
      </c>
      <c r="BE288" s="2">
        <f t="shared" si="49"/>
        <v>0</v>
      </c>
      <c r="BF288" s="2">
        <f t="shared" si="50"/>
        <v>0</v>
      </c>
      <c r="BJ288" s="2" t="str">
        <f t="shared" si="41"/>
        <v/>
      </c>
      <c r="BK288" s="2">
        <f>VLOOKUP(B288,Kraftvärmeprod!$B$1:$BH$550,MATCH($BA$1,Kraftvärmeprod!$B$1:$CC$1,0),FALSE)</f>
        <v>0</v>
      </c>
    </row>
    <row r="289" spans="1:63" ht="15" customHeight="1" x14ac:dyDescent="0.25">
      <c r="A289" s="2" t="s">
        <v>439</v>
      </c>
      <c r="B289" s="2" t="s">
        <v>449</v>
      </c>
      <c r="C289" s="2">
        <v>2017</v>
      </c>
      <c r="D289" s="2">
        <v>3.6709999999999998</v>
      </c>
      <c r="E289" s="2">
        <v>4.2190000000000003</v>
      </c>
      <c r="F289" s="2" t="s">
        <v>726</v>
      </c>
      <c r="G289" s="2">
        <v>3.6999999999999998E-2</v>
      </c>
      <c r="H289" s="2" t="s">
        <v>726</v>
      </c>
      <c r="I289" s="2" t="s">
        <v>726</v>
      </c>
      <c r="J289" s="2" t="s">
        <v>726</v>
      </c>
      <c r="K289" s="2" t="s">
        <v>726</v>
      </c>
      <c r="L289" s="2" t="s">
        <v>726</v>
      </c>
      <c r="M289" s="2" t="s">
        <v>731</v>
      </c>
      <c r="N289" s="2" t="s">
        <v>726</v>
      </c>
      <c r="O289" s="2" t="s">
        <v>726</v>
      </c>
      <c r="P289" s="2" t="s">
        <v>726</v>
      </c>
      <c r="Q289" s="2" t="s">
        <v>726</v>
      </c>
      <c r="R289" s="2" t="s">
        <v>726</v>
      </c>
      <c r="S289" s="2" t="s">
        <v>726</v>
      </c>
      <c r="T289" s="2" t="s">
        <v>726</v>
      </c>
      <c r="U289" s="2">
        <v>4.1820000000000004</v>
      </c>
      <c r="V289" s="2" t="s">
        <v>726</v>
      </c>
      <c r="W289" s="2" t="s">
        <v>726</v>
      </c>
      <c r="X289" s="2" t="s">
        <v>726</v>
      </c>
      <c r="Y289" s="2" t="s">
        <v>726</v>
      </c>
      <c r="Z289" s="2" t="s">
        <v>726</v>
      </c>
      <c r="AA289" s="2" t="s">
        <v>726</v>
      </c>
      <c r="AB289" s="2" t="s">
        <v>726</v>
      </c>
      <c r="AC289" s="2" t="s">
        <v>726</v>
      </c>
      <c r="AD289" s="2" t="s">
        <v>726</v>
      </c>
      <c r="AE289" s="2" t="s">
        <v>609</v>
      </c>
      <c r="AF289" s="2" t="s">
        <v>726</v>
      </c>
      <c r="AG289" s="2" t="s">
        <v>726</v>
      </c>
      <c r="AH289" s="2" t="s">
        <v>726</v>
      </c>
      <c r="AI289" s="2" t="s">
        <v>726</v>
      </c>
      <c r="AJ289" s="2" t="s">
        <v>726</v>
      </c>
      <c r="AK289" s="2" t="s">
        <v>726</v>
      </c>
      <c r="AL289" s="2" t="s">
        <v>726</v>
      </c>
      <c r="AM289" s="2" t="s">
        <v>726</v>
      </c>
      <c r="AN289" s="2" t="s">
        <v>609</v>
      </c>
      <c r="AO289" s="2" t="s">
        <v>726</v>
      </c>
      <c r="AP289" s="2" t="s">
        <v>726</v>
      </c>
      <c r="AQ289" s="2" t="s">
        <v>726</v>
      </c>
      <c r="AR289" s="2" t="s">
        <v>726</v>
      </c>
      <c r="AV289" s="15">
        <f t="shared" si="42"/>
        <v>4.2190000000000003</v>
      </c>
      <c r="AW289" s="15">
        <f t="shared" si="43"/>
        <v>3.6709999999999998</v>
      </c>
      <c r="AX289" s="16">
        <f t="shared" si="44"/>
        <v>0.87011140080587801</v>
      </c>
      <c r="BA289" s="2">
        <f t="shared" si="45"/>
        <v>0</v>
      </c>
      <c r="BB289" s="2">
        <f t="shared" si="46"/>
        <v>0</v>
      </c>
      <c r="BC289" s="2">
        <f t="shared" si="47"/>
        <v>0</v>
      </c>
      <c r="BD289" s="2">
        <f t="shared" si="48"/>
        <v>0</v>
      </c>
      <c r="BE289" s="2">
        <f t="shared" si="49"/>
        <v>0</v>
      </c>
      <c r="BF289" s="2">
        <f t="shared" si="50"/>
        <v>0</v>
      </c>
      <c r="BJ289" s="2" t="str">
        <f t="shared" si="41"/>
        <v/>
      </c>
      <c r="BK289" s="2">
        <f>VLOOKUP(B289,Kraftvärmeprod!$B$1:$BH$550,MATCH($BA$1,Kraftvärmeprod!$B$1:$CC$1,0),FALSE)</f>
        <v>0</v>
      </c>
    </row>
    <row r="290" spans="1:63" ht="15" customHeight="1" x14ac:dyDescent="0.25">
      <c r="A290" s="2" t="s">
        <v>439</v>
      </c>
      <c r="B290" s="2" t="s">
        <v>450</v>
      </c>
      <c r="C290" s="2">
        <v>2017</v>
      </c>
      <c r="D290" s="2">
        <v>8.2119999999999997</v>
      </c>
      <c r="E290" s="2">
        <v>9.4130000000000003</v>
      </c>
      <c r="F290" s="2" t="s">
        <v>726</v>
      </c>
      <c r="G290" s="2">
        <v>1.1639999999999999</v>
      </c>
      <c r="H290" s="2" t="s">
        <v>726</v>
      </c>
      <c r="I290" s="2" t="s">
        <v>726</v>
      </c>
      <c r="J290" s="2" t="s">
        <v>726</v>
      </c>
      <c r="K290" s="2" t="s">
        <v>726</v>
      </c>
      <c r="L290" s="2" t="s">
        <v>726</v>
      </c>
      <c r="M290" s="2" t="s">
        <v>731</v>
      </c>
      <c r="N290" s="2" t="s">
        <v>726</v>
      </c>
      <c r="O290" s="2" t="s">
        <v>726</v>
      </c>
      <c r="P290" s="2" t="s">
        <v>726</v>
      </c>
      <c r="Q290" s="2" t="s">
        <v>726</v>
      </c>
      <c r="R290" s="2" t="s">
        <v>726</v>
      </c>
      <c r="S290" s="2" t="s">
        <v>726</v>
      </c>
      <c r="T290" s="2" t="s">
        <v>726</v>
      </c>
      <c r="U290" s="2">
        <v>8.2490000000000006</v>
      </c>
      <c r="V290" s="2" t="s">
        <v>726</v>
      </c>
      <c r="W290" s="2" t="s">
        <v>726</v>
      </c>
      <c r="X290" s="2" t="s">
        <v>726</v>
      </c>
      <c r="Y290" s="2" t="s">
        <v>726</v>
      </c>
      <c r="Z290" s="2" t="s">
        <v>726</v>
      </c>
      <c r="AA290" s="2" t="s">
        <v>726</v>
      </c>
      <c r="AB290" s="2" t="s">
        <v>726</v>
      </c>
      <c r="AC290" s="2" t="s">
        <v>726</v>
      </c>
      <c r="AD290" s="2" t="s">
        <v>726</v>
      </c>
      <c r="AE290" s="2" t="s">
        <v>609</v>
      </c>
      <c r="AF290" s="2" t="s">
        <v>726</v>
      </c>
      <c r="AG290" s="2" t="s">
        <v>726</v>
      </c>
      <c r="AH290" s="2" t="s">
        <v>726</v>
      </c>
      <c r="AI290" s="2" t="s">
        <v>726</v>
      </c>
      <c r="AJ290" s="2" t="s">
        <v>726</v>
      </c>
      <c r="AK290" s="2" t="s">
        <v>726</v>
      </c>
      <c r="AL290" s="2" t="s">
        <v>726</v>
      </c>
      <c r="AM290" s="2" t="s">
        <v>726</v>
      </c>
      <c r="AN290" s="2" t="s">
        <v>609</v>
      </c>
      <c r="AO290" s="2" t="s">
        <v>726</v>
      </c>
      <c r="AP290" s="2" t="s">
        <v>726</v>
      </c>
      <c r="AQ290" s="2" t="s">
        <v>726</v>
      </c>
      <c r="AR290" s="2" t="s">
        <v>726</v>
      </c>
      <c r="AV290" s="15">
        <f t="shared" si="42"/>
        <v>9.4130000000000003</v>
      </c>
      <c r="AW290" s="15">
        <f t="shared" si="43"/>
        <v>8.2119999999999997</v>
      </c>
      <c r="AX290" s="16">
        <f t="shared" si="44"/>
        <v>0.87241049612238386</v>
      </c>
      <c r="BA290" s="2">
        <f t="shared" si="45"/>
        <v>0</v>
      </c>
      <c r="BB290" s="2">
        <f t="shared" si="46"/>
        <v>0</v>
      </c>
      <c r="BC290" s="2">
        <f t="shared" si="47"/>
        <v>0</v>
      </c>
      <c r="BD290" s="2">
        <f t="shared" si="48"/>
        <v>0</v>
      </c>
      <c r="BE290" s="2">
        <f t="shared" si="49"/>
        <v>0</v>
      </c>
      <c r="BF290" s="2">
        <f t="shared" si="50"/>
        <v>0</v>
      </c>
      <c r="BJ290" s="2" t="str">
        <f t="shared" si="41"/>
        <v/>
      </c>
      <c r="BK290" s="2">
        <f>VLOOKUP(B290,Kraftvärmeprod!$B$1:$BH$550,MATCH($BA$1,Kraftvärmeprod!$B$1:$CC$1,0),FALSE)</f>
        <v>0</v>
      </c>
    </row>
    <row r="291" spans="1:63" ht="15" customHeight="1" x14ac:dyDescent="0.25">
      <c r="A291" s="2" t="s">
        <v>439</v>
      </c>
      <c r="B291" s="2" t="s">
        <v>451</v>
      </c>
      <c r="C291" s="2">
        <v>2017</v>
      </c>
      <c r="D291" s="2">
        <v>9.0280000000000005</v>
      </c>
      <c r="E291" s="2">
        <v>10.355</v>
      </c>
      <c r="F291" s="2" t="s">
        <v>726</v>
      </c>
      <c r="G291" s="2">
        <v>0.16200000000000001</v>
      </c>
      <c r="H291" s="2" t="s">
        <v>726</v>
      </c>
      <c r="I291" s="2" t="s">
        <v>726</v>
      </c>
      <c r="J291" s="2" t="s">
        <v>726</v>
      </c>
      <c r="K291" s="2" t="s">
        <v>726</v>
      </c>
      <c r="L291" s="2" t="s">
        <v>726</v>
      </c>
      <c r="M291" s="2" t="s">
        <v>731</v>
      </c>
      <c r="N291" s="2" t="s">
        <v>726</v>
      </c>
      <c r="O291" s="2" t="s">
        <v>726</v>
      </c>
      <c r="P291" s="2" t="s">
        <v>726</v>
      </c>
      <c r="Q291" s="2" t="s">
        <v>726</v>
      </c>
      <c r="R291" s="2" t="s">
        <v>726</v>
      </c>
      <c r="S291" s="2" t="s">
        <v>726</v>
      </c>
      <c r="T291" s="2" t="s">
        <v>726</v>
      </c>
      <c r="U291" s="2">
        <v>10</v>
      </c>
      <c r="V291" s="2" t="s">
        <v>726</v>
      </c>
      <c r="W291" s="2" t="s">
        <v>726</v>
      </c>
      <c r="X291" s="2" t="s">
        <v>726</v>
      </c>
      <c r="Y291" s="2" t="s">
        <v>726</v>
      </c>
      <c r="Z291" s="2" t="s">
        <v>726</v>
      </c>
      <c r="AA291" s="2" t="s">
        <v>726</v>
      </c>
      <c r="AB291" s="2" t="s">
        <v>726</v>
      </c>
      <c r="AC291" s="2" t="s">
        <v>726</v>
      </c>
      <c r="AD291" s="2" t="s">
        <v>726</v>
      </c>
      <c r="AE291" s="2" t="s">
        <v>609</v>
      </c>
      <c r="AF291" s="2" t="s">
        <v>726</v>
      </c>
      <c r="AG291" s="2" t="s">
        <v>726</v>
      </c>
      <c r="AH291" s="2" t="s">
        <v>726</v>
      </c>
      <c r="AI291" s="2" t="s">
        <v>726</v>
      </c>
      <c r="AJ291" s="2" t="s">
        <v>726</v>
      </c>
      <c r="AK291" s="2" t="s">
        <v>726</v>
      </c>
      <c r="AL291" s="2">
        <v>0.193</v>
      </c>
      <c r="AM291" s="2">
        <v>0.193</v>
      </c>
      <c r="AN291" s="2" t="s">
        <v>609</v>
      </c>
      <c r="AO291" s="2" t="s">
        <v>726</v>
      </c>
      <c r="AP291" s="2" t="s">
        <v>726</v>
      </c>
      <c r="AQ291" s="2" t="s">
        <v>726</v>
      </c>
      <c r="AR291" s="2" t="s">
        <v>726</v>
      </c>
      <c r="AV291" s="15">
        <f t="shared" si="42"/>
        <v>10.355</v>
      </c>
      <c r="AW291" s="15">
        <f t="shared" si="43"/>
        <v>9.0280000000000005</v>
      </c>
      <c r="AX291" s="16">
        <f t="shared" si="44"/>
        <v>0.87184934814099468</v>
      </c>
      <c r="BA291" s="2">
        <f t="shared" si="45"/>
        <v>0</v>
      </c>
      <c r="BB291" s="2">
        <f t="shared" si="46"/>
        <v>0</v>
      </c>
      <c r="BC291" s="2">
        <f t="shared" si="47"/>
        <v>0</v>
      </c>
      <c r="BD291" s="2">
        <f t="shared" si="48"/>
        <v>0</v>
      </c>
      <c r="BE291" s="2">
        <f t="shared" si="49"/>
        <v>0</v>
      </c>
      <c r="BF291" s="2">
        <f t="shared" si="50"/>
        <v>0</v>
      </c>
      <c r="BJ291" s="2" t="str">
        <f t="shared" si="41"/>
        <v/>
      </c>
      <c r="BK291" s="2">
        <f>VLOOKUP(B291,Kraftvärmeprod!$B$1:$BH$550,MATCH($BA$1,Kraftvärmeprod!$B$1:$CC$1,0),FALSE)</f>
        <v>0</v>
      </c>
    </row>
    <row r="292" spans="1:63" ht="15" customHeight="1" x14ac:dyDescent="0.25">
      <c r="A292" s="2" t="s">
        <v>439</v>
      </c>
      <c r="B292" s="2" t="s">
        <v>452</v>
      </c>
      <c r="C292" s="2">
        <v>2017</v>
      </c>
      <c r="D292" s="2">
        <v>12.077</v>
      </c>
      <c r="E292" s="2">
        <v>13.882</v>
      </c>
      <c r="F292" s="2" t="s">
        <v>726</v>
      </c>
      <c r="G292" s="2">
        <v>0.115</v>
      </c>
      <c r="H292" s="2" t="s">
        <v>726</v>
      </c>
      <c r="I292" s="2" t="s">
        <v>726</v>
      </c>
      <c r="J292" s="2" t="s">
        <v>726</v>
      </c>
      <c r="K292" s="2" t="s">
        <v>726</v>
      </c>
      <c r="L292" s="2" t="s">
        <v>726</v>
      </c>
      <c r="M292" s="2" t="s">
        <v>731</v>
      </c>
      <c r="N292" s="2" t="s">
        <v>726</v>
      </c>
      <c r="O292" s="2" t="s">
        <v>726</v>
      </c>
      <c r="P292" s="2" t="s">
        <v>726</v>
      </c>
      <c r="Q292" s="2" t="s">
        <v>726</v>
      </c>
      <c r="R292" s="2" t="s">
        <v>726</v>
      </c>
      <c r="S292" s="2" t="s">
        <v>726</v>
      </c>
      <c r="T292" s="2" t="s">
        <v>726</v>
      </c>
      <c r="U292" s="2">
        <v>13.766999999999999</v>
      </c>
      <c r="V292" s="2" t="s">
        <v>726</v>
      </c>
      <c r="W292" s="2" t="s">
        <v>726</v>
      </c>
      <c r="X292" s="2" t="s">
        <v>726</v>
      </c>
      <c r="Y292" s="2" t="s">
        <v>726</v>
      </c>
      <c r="Z292" s="2" t="s">
        <v>726</v>
      </c>
      <c r="AA292" s="2" t="s">
        <v>726</v>
      </c>
      <c r="AB292" s="2" t="s">
        <v>726</v>
      </c>
      <c r="AC292" s="2" t="s">
        <v>726</v>
      </c>
      <c r="AD292" s="2" t="s">
        <v>726</v>
      </c>
      <c r="AE292" s="2" t="s">
        <v>609</v>
      </c>
      <c r="AF292" s="2" t="s">
        <v>726</v>
      </c>
      <c r="AG292" s="2" t="s">
        <v>726</v>
      </c>
      <c r="AH292" s="2" t="s">
        <v>726</v>
      </c>
      <c r="AI292" s="2" t="s">
        <v>726</v>
      </c>
      <c r="AJ292" s="2" t="s">
        <v>726</v>
      </c>
      <c r="AK292" s="2" t="s">
        <v>726</v>
      </c>
      <c r="AL292" s="2" t="s">
        <v>726</v>
      </c>
      <c r="AM292" s="2" t="s">
        <v>726</v>
      </c>
      <c r="AN292" s="2" t="s">
        <v>609</v>
      </c>
      <c r="AO292" s="2" t="s">
        <v>726</v>
      </c>
      <c r="AP292" s="2" t="s">
        <v>726</v>
      </c>
      <c r="AQ292" s="2" t="s">
        <v>726</v>
      </c>
      <c r="AR292" s="2" t="s">
        <v>726</v>
      </c>
      <c r="AV292" s="15">
        <f t="shared" si="42"/>
        <v>13.882</v>
      </c>
      <c r="AW292" s="15">
        <f t="shared" si="43"/>
        <v>12.077</v>
      </c>
      <c r="AX292" s="16">
        <f t="shared" si="44"/>
        <v>0.86997550785189459</v>
      </c>
      <c r="BA292" s="2">
        <f t="shared" si="45"/>
        <v>0</v>
      </c>
      <c r="BB292" s="2">
        <f t="shared" si="46"/>
        <v>0</v>
      </c>
      <c r="BC292" s="2">
        <f t="shared" si="47"/>
        <v>0</v>
      </c>
      <c r="BD292" s="2">
        <f t="shared" si="48"/>
        <v>0</v>
      </c>
      <c r="BE292" s="2">
        <f t="shared" si="49"/>
        <v>0</v>
      </c>
      <c r="BF292" s="2">
        <f t="shared" si="50"/>
        <v>0</v>
      </c>
      <c r="BJ292" s="2" t="str">
        <f t="shared" si="41"/>
        <v/>
      </c>
      <c r="BK292" s="2">
        <f>VLOOKUP(B292,Kraftvärmeprod!$B$1:$BH$550,MATCH($BA$1,Kraftvärmeprod!$B$1:$CC$1,0),FALSE)</f>
        <v>0</v>
      </c>
    </row>
    <row r="293" spans="1:63" ht="15" customHeight="1" x14ac:dyDescent="0.25">
      <c r="A293" s="2" t="s">
        <v>439</v>
      </c>
      <c r="B293" s="2" t="s">
        <v>453</v>
      </c>
      <c r="C293" s="2">
        <v>2017</v>
      </c>
      <c r="D293" s="2">
        <v>29.702000000000002</v>
      </c>
      <c r="E293" s="2">
        <v>33.265999999999998</v>
      </c>
      <c r="F293" s="2" t="s">
        <v>726</v>
      </c>
      <c r="G293" s="2">
        <v>1.91</v>
      </c>
      <c r="H293" s="2" t="s">
        <v>726</v>
      </c>
      <c r="I293" s="2" t="s">
        <v>726</v>
      </c>
      <c r="J293" s="2" t="s">
        <v>726</v>
      </c>
      <c r="K293" s="2" t="s">
        <v>726</v>
      </c>
      <c r="L293" s="2" t="s">
        <v>726</v>
      </c>
      <c r="M293" s="2" t="s">
        <v>731</v>
      </c>
      <c r="N293" s="2">
        <v>3.1379999999999999</v>
      </c>
      <c r="O293" s="2">
        <v>9.4700000000000006</v>
      </c>
      <c r="P293" s="2">
        <v>0.83199999999999996</v>
      </c>
      <c r="Q293" s="2">
        <v>8.2650000000000006</v>
      </c>
      <c r="R293" s="2" t="s">
        <v>726</v>
      </c>
      <c r="S293" s="2">
        <v>7.891</v>
      </c>
      <c r="T293" s="2" t="s">
        <v>8</v>
      </c>
      <c r="U293" s="2">
        <v>0</v>
      </c>
      <c r="V293" s="2" t="s">
        <v>726</v>
      </c>
      <c r="W293" s="2" t="s">
        <v>726</v>
      </c>
      <c r="X293" s="2" t="s">
        <v>726</v>
      </c>
      <c r="Y293" s="2" t="s">
        <v>726</v>
      </c>
      <c r="Z293" s="2" t="s">
        <v>726</v>
      </c>
      <c r="AA293" s="2" t="s">
        <v>726</v>
      </c>
      <c r="AB293" s="2">
        <v>1.76</v>
      </c>
      <c r="AC293" s="2" t="s">
        <v>726</v>
      </c>
      <c r="AD293" s="2" t="s">
        <v>726</v>
      </c>
      <c r="AE293" s="2" t="s">
        <v>609</v>
      </c>
      <c r="AF293" s="2" t="s">
        <v>726</v>
      </c>
      <c r="AG293" s="2" t="s">
        <v>726</v>
      </c>
      <c r="AH293" s="2" t="s">
        <v>726</v>
      </c>
      <c r="AI293" s="2" t="s">
        <v>726</v>
      </c>
      <c r="AJ293" s="2" t="s">
        <v>726</v>
      </c>
      <c r="AK293" s="2" t="s">
        <v>726</v>
      </c>
      <c r="AL293" s="2" t="s">
        <v>726</v>
      </c>
      <c r="AM293" s="2" t="s">
        <v>726</v>
      </c>
      <c r="AN293" s="2" t="s">
        <v>731</v>
      </c>
      <c r="AO293" s="2" t="s">
        <v>726</v>
      </c>
      <c r="AP293" s="2" t="s">
        <v>726</v>
      </c>
      <c r="AQ293" s="2" t="s">
        <v>726</v>
      </c>
      <c r="AR293" s="2" t="s">
        <v>726</v>
      </c>
      <c r="AV293" s="15">
        <f t="shared" si="42"/>
        <v>33.265999999999998</v>
      </c>
      <c r="AW293" s="15">
        <f t="shared" si="43"/>
        <v>29.702000000000002</v>
      </c>
      <c r="AX293" s="16">
        <f t="shared" si="44"/>
        <v>0.89286358444057001</v>
      </c>
      <c r="BA293" s="2">
        <f t="shared" si="45"/>
        <v>0</v>
      </c>
      <c r="BB293" s="2">
        <f t="shared" si="46"/>
        <v>0</v>
      </c>
      <c r="BC293" s="2">
        <f t="shared" si="47"/>
        <v>0</v>
      </c>
      <c r="BD293" s="2">
        <f t="shared" si="48"/>
        <v>0</v>
      </c>
      <c r="BE293" s="2">
        <f t="shared" si="49"/>
        <v>0</v>
      </c>
      <c r="BF293" s="2">
        <f t="shared" si="50"/>
        <v>0</v>
      </c>
      <c r="BJ293" s="2" t="str">
        <f t="shared" si="41"/>
        <v/>
      </c>
      <c r="BK293" s="2">
        <f>VLOOKUP(B293,Kraftvärmeprod!$B$1:$BH$550,MATCH($BA$1,Kraftvärmeprod!$B$1:$CC$1,0),FALSE)</f>
        <v>83.918000000000006</v>
      </c>
    </row>
    <row r="294" spans="1:63" ht="15" customHeight="1" x14ac:dyDescent="0.25">
      <c r="A294" s="2" t="s">
        <v>439</v>
      </c>
      <c r="B294" s="2" t="s">
        <v>454</v>
      </c>
      <c r="C294" s="2">
        <v>2017</v>
      </c>
      <c r="D294" s="2">
        <v>38.756999999999998</v>
      </c>
      <c r="E294" s="2">
        <v>44.53</v>
      </c>
      <c r="F294" s="2" t="s">
        <v>726</v>
      </c>
      <c r="G294" s="2">
        <v>0.55100000000000005</v>
      </c>
      <c r="H294" s="2" t="s">
        <v>726</v>
      </c>
      <c r="I294" s="2" t="s">
        <v>726</v>
      </c>
      <c r="J294" s="2" t="s">
        <v>726</v>
      </c>
      <c r="K294" s="2" t="s">
        <v>726</v>
      </c>
      <c r="L294" s="2" t="s">
        <v>726</v>
      </c>
      <c r="M294" s="2" t="s">
        <v>731</v>
      </c>
      <c r="N294" s="2" t="s">
        <v>726</v>
      </c>
      <c r="O294" s="2" t="s">
        <v>726</v>
      </c>
      <c r="P294" s="2" t="s">
        <v>726</v>
      </c>
      <c r="Q294" s="2" t="s">
        <v>726</v>
      </c>
      <c r="R294" s="2" t="s">
        <v>726</v>
      </c>
      <c r="S294" s="2" t="s">
        <v>726</v>
      </c>
      <c r="T294" s="2" t="s">
        <v>726</v>
      </c>
      <c r="U294" s="2">
        <v>43.978999999999999</v>
      </c>
      <c r="V294" s="2" t="s">
        <v>726</v>
      </c>
      <c r="W294" s="2" t="s">
        <v>726</v>
      </c>
      <c r="X294" s="2" t="s">
        <v>726</v>
      </c>
      <c r="Y294" s="2" t="s">
        <v>726</v>
      </c>
      <c r="Z294" s="2" t="s">
        <v>726</v>
      </c>
      <c r="AA294" s="2" t="s">
        <v>726</v>
      </c>
      <c r="AB294" s="2" t="s">
        <v>726</v>
      </c>
      <c r="AC294" s="2" t="s">
        <v>726</v>
      </c>
      <c r="AD294" s="2" t="s">
        <v>726</v>
      </c>
      <c r="AE294" s="2" t="s">
        <v>609</v>
      </c>
      <c r="AF294" s="2" t="s">
        <v>726</v>
      </c>
      <c r="AG294" s="2" t="s">
        <v>726</v>
      </c>
      <c r="AH294" s="2" t="s">
        <v>726</v>
      </c>
      <c r="AI294" s="2" t="s">
        <v>726</v>
      </c>
      <c r="AJ294" s="2" t="s">
        <v>726</v>
      </c>
      <c r="AK294" s="2" t="s">
        <v>726</v>
      </c>
      <c r="AL294" s="2" t="s">
        <v>726</v>
      </c>
      <c r="AM294" s="2" t="s">
        <v>726</v>
      </c>
      <c r="AN294" s="2" t="s">
        <v>609</v>
      </c>
      <c r="AO294" s="2" t="s">
        <v>726</v>
      </c>
      <c r="AP294" s="2" t="s">
        <v>726</v>
      </c>
      <c r="AQ294" s="2" t="s">
        <v>726</v>
      </c>
      <c r="AR294" s="2" t="s">
        <v>726</v>
      </c>
      <c r="AV294" s="15">
        <f t="shared" si="42"/>
        <v>44.53</v>
      </c>
      <c r="AW294" s="15">
        <f t="shared" si="43"/>
        <v>38.756999999999998</v>
      </c>
      <c r="AX294" s="16">
        <f t="shared" si="44"/>
        <v>0.87035706265439028</v>
      </c>
      <c r="BA294" s="2">
        <f t="shared" si="45"/>
        <v>0</v>
      </c>
      <c r="BB294" s="2">
        <f t="shared" si="46"/>
        <v>0</v>
      </c>
      <c r="BC294" s="2">
        <f t="shared" si="47"/>
        <v>0</v>
      </c>
      <c r="BD294" s="2">
        <f t="shared" si="48"/>
        <v>0</v>
      </c>
      <c r="BE294" s="2">
        <f t="shared" si="49"/>
        <v>0</v>
      </c>
      <c r="BF294" s="2">
        <f t="shared" si="50"/>
        <v>0</v>
      </c>
      <c r="BJ294" s="2" t="str">
        <f t="shared" si="41"/>
        <v/>
      </c>
      <c r="BK294" s="2">
        <f>VLOOKUP(B294,Kraftvärmeprod!$B$1:$BH$550,MATCH($BA$1,Kraftvärmeprod!$B$1:$CC$1,0),FALSE)</f>
        <v>0</v>
      </c>
    </row>
    <row r="295" spans="1:63" ht="15" customHeight="1" x14ac:dyDescent="0.25">
      <c r="A295" s="2" t="s">
        <v>439</v>
      </c>
      <c r="B295" s="2" t="s">
        <v>455</v>
      </c>
      <c r="C295" s="2">
        <v>2017</v>
      </c>
      <c r="D295" s="2" t="s">
        <v>726</v>
      </c>
      <c r="E295" s="2" t="s">
        <v>726</v>
      </c>
      <c r="F295" s="2" t="s">
        <v>726</v>
      </c>
      <c r="G295" s="2" t="s">
        <v>726</v>
      </c>
      <c r="H295" s="2" t="s">
        <v>726</v>
      </c>
      <c r="I295" s="2" t="s">
        <v>726</v>
      </c>
      <c r="J295" s="2" t="s">
        <v>726</v>
      </c>
      <c r="K295" s="2" t="s">
        <v>726</v>
      </c>
      <c r="L295" s="2" t="s">
        <v>726</v>
      </c>
      <c r="M295" s="2" t="s">
        <v>609</v>
      </c>
      <c r="N295" s="2" t="s">
        <v>726</v>
      </c>
      <c r="O295" s="2" t="s">
        <v>726</v>
      </c>
      <c r="P295" s="2" t="s">
        <v>726</v>
      </c>
      <c r="Q295" s="2" t="s">
        <v>726</v>
      </c>
      <c r="R295" s="2" t="s">
        <v>726</v>
      </c>
      <c r="S295" s="2" t="s">
        <v>726</v>
      </c>
      <c r="T295" s="2" t="s">
        <v>726</v>
      </c>
      <c r="U295" s="2" t="s">
        <v>726</v>
      </c>
      <c r="V295" s="2" t="s">
        <v>726</v>
      </c>
      <c r="W295" s="2" t="s">
        <v>726</v>
      </c>
      <c r="X295" s="2" t="s">
        <v>726</v>
      </c>
      <c r="Y295" s="2" t="s">
        <v>726</v>
      </c>
      <c r="Z295" s="2" t="s">
        <v>726</v>
      </c>
      <c r="AA295" s="2" t="s">
        <v>726</v>
      </c>
      <c r="AB295" s="2" t="s">
        <v>726</v>
      </c>
      <c r="AC295" s="2" t="s">
        <v>726</v>
      </c>
      <c r="AD295" s="2" t="s">
        <v>726</v>
      </c>
      <c r="AE295" s="2" t="s">
        <v>609</v>
      </c>
      <c r="AF295" s="2" t="s">
        <v>726</v>
      </c>
      <c r="AG295" s="2" t="s">
        <v>726</v>
      </c>
      <c r="AH295" s="2" t="s">
        <v>726</v>
      </c>
      <c r="AI295" s="2" t="s">
        <v>726</v>
      </c>
      <c r="AJ295" s="2" t="s">
        <v>726</v>
      </c>
      <c r="AK295" s="2" t="s">
        <v>726</v>
      </c>
      <c r="AL295" s="2" t="s">
        <v>726</v>
      </c>
      <c r="AM295" s="2" t="s">
        <v>726</v>
      </c>
      <c r="AN295" s="2" t="s">
        <v>609</v>
      </c>
      <c r="AO295" s="2" t="s">
        <v>726</v>
      </c>
      <c r="AP295" s="2" t="s">
        <v>726</v>
      </c>
      <c r="AQ295" s="2" t="s">
        <v>726</v>
      </c>
      <c r="AR295" s="2" t="s">
        <v>726</v>
      </c>
      <c r="AV295" s="15">
        <f t="shared" si="42"/>
        <v>0</v>
      </c>
      <c r="AW295" s="15">
        <f t="shared" si="43"/>
        <v>0</v>
      </c>
      <c r="AX295" s="16" t="str">
        <f t="shared" si="44"/>
        <v/>
      </c>
      <c r="BA295" s="2">
        <f t="shared" si="45"/>
        <v>0</v>
      </c>
      <c r="BB295" s="2">
        <f t="shared" si="46"/>
        <v>0</v>
      </c>
      <c r="BC295" s="2">
        <f t="shared" si="47"/>
        <v>0</v>
      </c>
      <c r="BD295" s="2">
        <f t="shared" si="48"/>
        <v>0</v>
      </c>
      <c r="BE295" s="2">
        <f t="shared" si="49"/>
        <v>0</v>
      </c>
      <c r="BF295" s="2">
        <f t="shared" si="50"/>
        <v>0</v>
      </c>
      <c r="BJ295" s="2" t="str">
        <f t="shared" si="41"/>
        <v/>
      </c>
      <c r="BK295" s="2">
        <f>VLOOKUP(B295,Kraftvärmeprod!$B$1:$BH$550,MATCH($BA$1,Kraftvärmeprod!$B$1:$CC$1,0),FALSE)</f>
        <v>0</v>
      </c>
    </row>
    <row r="296" spans="1:63" ht="15" customHeight="1" x14ac:dyDescent="0.25">
      <c r="A296" s="2" t="s">
        <v>439</v>
      </c>
      <c r="B296" s="2" t="s">
        <v>456</v>
      </c>
      <c r="C296" s="2">
        <v>2017</v>
      </c>
      <c r="D296" s="2">
        <v>18.032</v>
      </c>
      <c r="E296" s="2">
        <v>20.725999999999999</v>
      </c>
      <c r="F296" s="2" t="s">
        <v>726</v>
      </c>
      <c r="G296" s="2">
        <v>0.48699999999999999</v>
      </c>
      <c r="H296" s="2" t="s">
        <v>726</v>
      </c>
      <c r="I296" s="2" t="s">
        <v>726</v>
      </c>
      <c r="J296" s="2" t="s">
        <v>726</v>
      </c>
      <c r="K296" s="2" t="s">
        <v>726</v>
      </c>
      <c r="L296" s="2" t="s">
        <v>726</v>
      </c>
      <c r="M296" s="2" t="s">
        <v>731</v>
      </c>
      <c r="N296" s="2" t="s">
        <v>726</v>
      </c>
      <c r="O296" s="2" t="s">
        <v>726</v>
      </c>
      <c r="P296" s="2" t="s">
        <v>726</v>
      </c>
      <c r="Q296" s="2" t="s">
        <v>726</v>
      </c>
      <c r="R296" s="2" t="s">
        <v>726</v>
      </c>
      <c r="S296" s="2" t="s">
        <v>726</v>
      </c>
      <c r="T296" s="2" t="s">
        <v>726</v>
      </c>
      <c r="U296" s="2">
        <v>20.239000000000001</v>
      </c>
      <c r="V296" s="2" t="s">
        <v>726</v>
      </c>
      <c r="W296" s="2" t="s">
        <v>726</v>
      </c>
      <c r="X296" s="2" t="s">
        <v>726</v>
      </c>
      <c r="Y296" s="2" t="s">
        <v>726</v>
      </c>
      <c r="Z296" s="2" t="s">
        <v>726</v>
      </c>
      <c r="AA296" s="2" t="s">
        <v>726</v>
      </c>
      <c r="AB296" s="2" t="s">
        <v>726</v>
      </c>
      <c r="AC296" s="2" t="s">
        <v>726</v>
      </c>
      <c r="AD296" s="2" t="s">
        <v>726</v>
      </c>
      <c r="AE296" s="2" t="s">
        <v>609</v>
      </c>
      <c r="AF296" s="2" t="s">
        <v>726</v>
      </c>
      <c r="AG296" s="2" t="s">
        <v>726</v>
      </c>
      <c r="AH296" s="2" t="s">
        <v>726</v>
      </c>
      <c r="AI296" s="2" t="s">
        <v>726</v>
      </c>
      <c r="AJ296" s="2" t="s">
        <v>726</v>
      </c>
      <c r="AK296" s="2" t="s">
        <v>726</v>
      </c>
      <c r="AL296" s="2" t="s">
        <v>726</v>
      </c>
      <c r="AM296" s="2" t="s">
        <v>726</v>
      </c>
      <c r="AN296" s="2" t="s">
        <v>609</v>
      </c>
      <c r="AO296" s="2" t="s">
        <v>726</v>
      </c>
      <c r="AP296" s="2" t="s">
        <v>726</v>
      </c>
      <c r="AQ296" s="2" t="s">
        <v>726</v>
      </c>
      <c r="AR296" s="2" t="s">
        <v>726</v>
      </c>
      <c r="AV296" s="15">
        <f t="shared" si="42"/>
        <v>20.725999999999999</v>
      </c>
      <c r="AW296" s="15">
        <f t="shared" si="43"/>
        <v>18.032</v>
      </c>
      <c r="AX296" s="16">
        <f t="shared" si="44"/>
        <v>0.87001833445913346</v>
      </c>
      <c r="BA296" s="2">
        <f t="shared" si="45"/>
        <v>0</v>
      </c>
      <c r="BB296" s="2">
        <f t="shared" si="46"/>
        <v>0</v>
      </c>
      <c r="BC296" s="2">
        <f t="shared" si="47"/>
        <v>0</v>
      </c>
      <c r="BD296" s="2">
        <f t="shared" si="48"/>
        <v>0</v>
      </c>
      <c r="BE296" s="2">
        <f t="shared" si="49"/>
        <v>0</v>
      </c>
      <c r="BF296" s="2">
        <f t="shared" si="50"/>
        <v>0</v>
      </c>
      <c r="BJ296" s="2" t="str">
        <f t="shared" si="41"/>
        <v/>
      </c>
      <c r="BK296" s="2">
        <f>VLOOKUP(B296,Kraftvärmeprod!$B$1:$BH$550,MATCH($BA$1,Kraftvärmeprod!$B$1:$CC$1,0),FALSE)</f>
        <v>0</v>
      </c>
    </row>
    <row r="297" spans="1:63" ht="15" customHeight="1" x14ac:dyDescent="0.25">
      <c r="A297" s="2" t="s">
        <v>439</v>
      </c>
      <c r="B297" s="2" t="s">
        <v>457</v>
      </c>
      <c r="C297" s="2">
        <v>2017</v>
      </c>
      <c r="D297" s="2">
        <v>3.1160000000000001</v>
      </c>
      <c r="E297" s="2">
        <v>3.5819999999999999</v>
      </c>
      <c r="F297" s="2" t="s">
        <v>726</v>
      </c>
      <c r="G297" s="2">
        <v>5.6000000000000001E-2</v>
      </c>
      <c r="H297" s="2" t="s">
        <v>726</v>
      </c>
      <c r="I297" s="2" t="s">
        <v>726</v>
      </c>
      <c r="J297" s="2" t="s">
        <v>726</v>
      </c>
      <c r="K297" s="2" t="s">
        <v>726</v>
      </c>
      <c r="L297" s="2" t="s">
        <v>726</v>
      </c>
      <c r="M297" s="2" t="s">
        <v>731</v>
      </c>
      <c r="N297" s="2" t="s">
        <v>726</v>
      </c>
      <c r="O297" s="2" t="s">
        <v>726</v>
      </c>
      <c r="P297" s="2" t="s">
        <v>726</v>
      </c>
      <c r="Q297" s="2" t="s">
        <v>726</v>
      </c>
      <c r="R297" s="2" t="s">
        <v>726</v>
      </c>
      <c r="S297" s="2" t="s">
        <v>726</v>
      </c>
      <c r="T297" s="2" t="s">
        <v>726</v>
      </c>
      <c r="U297" s="2">
        <v>3.5259999999999998</v>
      </c>
      <c r="V297" s="2" t="s">
        <v>726</v>
      </c>
      <c r="W297" s="2" t="s">
        <v>726</v>
      </c>
      <c r="X297" s="2" t="s">
        <v>726</v>
      </c>
      <c r="Y297" s="2" t="s">
        <v>726</v>
      </c>
      <c r="Z297" s="2" t="s">
        <v>726</v>
      </c>
      <c r="AA297" s="2" t="s">
        <v>726</v>
      </c>
      <c r="AB297" s="2" t="s">
        <v>726</v>
      </c>
      <c r="AC297" s="2" t="s">
        <v>726</v>
      </c>
      <c r="AD297" s="2" t="s">
        <v>726</v>
      </c>
      <c r="AE297" s="2" t="s">
        <v>609</v>
      </c>
      <c r="AF297" s="2" t="s">
        <v>726</v>
      </c>
      <c r="AG297" s="2" t="s">
        <v>726</v>
      </c>
      <c r="AH297" s="2" t="s">
        <v>726</v>
      </c>
      <c r="AI297" s="2" t="s">
        <v>726</v>
      </c>
      <c r="AJ297" s="2" t="s">
        <v>726</v>
      </c>
      <c r="AK297" s="2" t="s">
        <v>726</v>
      </c>
      <c r="AL297" s="2" t="s">
        <v>726</v>
      </c>
      <c r="AM297" s="2" t="s">
        <v>726</v>
      </c>
      <c r="AN297" s="2" t="s">
        <v>609</v>
      </c>
      <c r="AO297" s="2" t="s">
        <v>726</v>
      </c>
      <c r="AP297" s="2" t="s">
        <v>726</v>
      </c>
      <c r="AQ297" s="2" t="s">
        <v>726</v>
      </c>
      <c r="AR297" s="2" t="s">
        <v>726</v>
      </c>
      <c r="AV297" s="15">
        <f t="shared" si="42"/>
        <v>3.5819999999999999</v>
      </c>
      <c r="AW297" s="15">
        <f t="shared" si="43"/>
        <v>3.1160000000000001</v>
      </c>
      <c r="AX297" s="16">
        <f t="shared" si="44"/>
        <v>0.86990508096035746</v>
      </c>
      <c r="BA297" s="2">
        <f t="shared" si="45"/>
        <v>0</v>
      </c>
      <c r="BB297" s="2">
        <f t="shared" si="46"/>
        <v>0</v>
      </c>
      <c r="BC297" s="2">
        <f t="shared" si="47"/>
        <v>0</v>
      </c>
      <c r="BD297" s="2">
        <f t="shared" si="48"/>
        <v>0</v>
      </c>
      <c r="BE297" s="2">
        <f t="shared" si="49"/>
        <v>0</v>
      </c>
      <c r="BF297" s="2">
        <f t="shared" si="50"/>
        <v>0</v>
      </c>
      <c r="BJ297" s="2" t="str">
        <f t="shared" si="41"/>
        <v/>
      </c>
      <c r="BK297" s="2">
        <f>VLOOKUP(B297,Kraftvärmeprod!$B$1:$BH$550,MATCH($BA$1,Kraftvärmeprod!$B$1:$CC$1,0),FALSE)</f>
        <v>0</v>
      </c>
    </row>
    <row r="298" spans="1:63" ht="15" customHeight="1" x14ac:dyDescent="0.25">
      <c r="A298" s="2" t="s">
        <v>458</v>
      </c>
      <c r="B298" s="2" t="s">
        <v>459</v>
      </c>
      <c r="C298" s="2">
        <v>2017</v>
      </c>
      <c r="D298" s="2">
        <v>10.997999999999999</v>
      </c>
      <c r="E298" s="2">
        <v>12.6</v>
      </c>
      <c r="F298" s="2" t="s">
        <v>726</v>
      </c>
      <c r="G298" s="2">
        <v>0.1</v>
      </c>
      <c r="H298" s="2" t="s">
        <v>726</v>
      </c>
      <c r="I298" s="2" t="s">
        <v>726</v>
      </c>
      <c r="J298" s="2" t="s">
        <v>726</v>
      </c>
      <c r="K298" s="2" t="s">
        <v>726</v>
      </c>
      <c r="L298" s="2" t="s">
        <v>726</v>
      </c>
      <c r="M298" s="2" t="s">
        <v>726</v>
      </c>
      <c r="N298" s="2" t="s">
        <v>726</v>
      </c>
      <c r="O298" s="2" t="s">
        <v>726</v>
      </c>
      <c r="P298" s="2" t="s">
        <v>726</v>
      </c>
      <c r="Q298" s="2" t="s">
        <v>726</v>
      </c>
      <c r="R298" s="2" t="s">
        <v>726</v>
      </c>
      <c r="S298" s="2" t="s">
        <v>726</v>
      </c>
      <c r="T298" s="2" t="s">
        <v>726</v>
      </c>
      <c r="U298" s="2" t="s">
        <v>726</v>
      </c>
      <c r="V298" s="2">
        <v>12.5</v>
      </c>
      <c r="W298" s="2" t="s">
        <v>726</v>
      </c>
      <c r="X298" s="2" t="s">
        <v>726</v>
      </c>
      <c r="Y298" s="2" t="s">
        <v>726</v>
      </c>
      <c r="Z298" s="2" t="s">
        <v>726</v>
      </c>
      <c r="AA298" s="2" t="s">
        <v>726</v>
      </c>
      <c r="AB298" s="2" t="s">
        <v>726</v>
      </c>
      <c r="AC298" s="2" t="s">
        <v>726</v>
      </c>
      <c r="AD298" s="2" t="s">
        <v>726</v>
      </c>
      <c r="AE298" s="2" t="s">
        <v>727</v>
      </c>
      <c r="AF298" s="2" t="s">
        <v>726</v>
      </c>
      <c r="AG298" s="2" t="s">
        <v>726</v>
      </c>
      <c r="AH298" s="2" t="s">
        <v>726</v>
      </c>
      <c r="AI298" s="2" t="s">
        <v>726</v>
      </c>
      <c r="AJ298" s="2" t="s">
        <v>726</v>
      </c>
      <c r="AK298" s="2" t="s">
        <v>726</v>
      </c>
      <c r="AL298" s="2" t="s">
        <v>726</v>
      </c>
      <c r="AM298" s="2" t="s">
        <v>726</v>
      </c>
      <c r="AN298" s="2" t="s">
        <v>726</v>
      </c>
      <c r="AO298" s="2" t="s">
        <v>726</v>
      </c>
      <c r="AP298" s="2" t="s">
        <v>726</v>
      </c>
      <c r="AQ298" s="2" t="s">
        <v>726</v>
      </c>
      <c r="AR298" s="2" t="s">
        <v>726</v>
      </c>
      <c r="AV298" s="15">
        <f t="shared" si="42"/>
        <v>12.6</v>
      </c>
      <c r="AW298" s="15">
        <f t="shared" si="43"/>
        <v>10.997999999999999</v>
      </c>
      <c r="AX298" s="16">
        <f t="shared" si="44"/>
        <v>0.87285714285714278</v>
      </c>
      <c r="BA298" s="2">
        <f t="shared" si="45"/>
        <v>0</v>
      </c>
      <c r="BB298" s="2">
        <f t="shared" si="46"/>
        <v>0</v>
      </c>
      <c r="BC298" s="2">
        <f t="shared" si="47"/>
        <v>0</v>
      </c>
      <c r="BD298" s="2">
        <f t="shared" si="48"/>
        <v>0</v>
      </c>
      <c r="BE298" s="2">
        <f t="shared" si="49"/>
        <v>0</v>
      </c>
      <c r="BF298" s="2">
        <f t="shared" si="50"/>
        <v>0</v>
      </c>
      <c r="BJ298" s="2" t="str">
        <f t="shared" si="41"/>
        <v/>
      </c>
      <c r="BK298" s="2">
        <f>VLOOKUP(B298,Kraftvärmeprod!$B$1:$BH$550,MATCH($BA$1,Kraftvärmeprod!$B$1:$CC$1,0),FALSE)</f>
        <v>0</v>
      </c>
    </row>
    <row r="299" spans="1:63" ht="15" customHeight="1" x14ac:dyDescent="0.25">
      <c r="A299" s="2" t="s">
        <v>458</v>
      </c>
      <c r="B299" s="2" t="s">
        <v>460</v>
      </c>
      <c r="C299" s="2">
        <v>2017</v>
      </c>
      <c r="D299" s="2">
        <v>91.808999999999997</v>
      </c>
      <c r="E299" s="2">
        <v>76.891000000000005</v>
      </c>
      <c r="F299" s="2" t="s">
        <v>726</v>
      </c>
      <c r="G299" s="2">
        <v>0.753</v>
      </c>
      <c r="H299" s="2">
        <v>0.27300000000000002</v>
      </c>
      <c r="I299" s="2" t="s">
        <v>726</v>
      </c>
      <c r="J299" s="2" t="s">
        <v>726</v>
      </c>
      <c r="K299" s="2" t="s">
        <v>726</v>
      </c>
      <c r="L299" s="2" t="s">
        <v>726</v>
      </c>
      <c r="M299" s="2" t="s">
        <v>726</v>
      </c>
      <c r="N299" s="2" t="s">
        <v>726</v>
      </c>
      <c r="O299" s="2" t="s">
        <v>726</v>
      </c>
      <c r="P299" s="2">
        <v>72.415999999999997</v>
      </c>
      <c r="Q299" s="2" t="s">
        <v>726</v>
      </c>
      <c r="R299" s="2" t="s">
        <v>726</v>
      </c>
      <c r="S299" s="2" t="s">
        <v>726</v>
      </c>
      <c r="T299" s="2" t="s">
        <v>726</v>
      </c>
      <c r="U299" s="2" t="s">
        <v>726</v>
      </c>
      <c r="V299" s="2" t="s">
        <v>726</v>
      </c>
      <c r="W299" s="2" t="s">
        <v>726</v>
      </c>
      <c r="X299" s="2" t="s">
        <v>726</v>
      </c>
      <c r="Y299" s="2" t="s">
        <v>726</v>
      </c>
      <c r="Z299" s="2">
        <v>3.4489999999999998</v>
      </c>
      <c r="AA299" s="2" t="s">
        <v>726</v>
      </c>
      <c r="AB299" s="2" t="s">
        <v>726</v>
      </c>
      <c r="AC299" s="2" t="s">
        <v>726</v>
      </c>
      <c r="AD299" s="2" t="s">
        <v>726</v>
      </c>
      <c r="AE299" s="2" t="s">
        <v>730</v>
      </c>
      <c r="AF299" s="2">
        <v>40.5</v>
      </c>
      <c r="AG299" s="2" t="s">
        <v>726</v>
      </c>
      <c r="AH299" s="2" t="s">
        <v>726</v>
      </c>
      <c r="AI299" s="2" t="s">
        <v>726</v>
      </c>
      <c r="AJ299" s="2" t="s">
        <v>726</v>
      </c>
      <c r="AK299" s="2" t="s">
        <v>726</v>
      </c>
      <c r="AL299" s="2" t="s">
        <v>726</v>
      </c>
      <c r="AM299" s="2" t="s">
        <v>726</v>
      </c>
      <c r="AN299" s="2" t="s">
        <v>726</v>
      </c>
      <c r="AO299" s="2">
        <v>14.919</v>
      </c>
      <c r="AP299" s="2" t="s">
        <v>726</v>
      </c>
      <c r="AQ299" s="2" t="s">
        <v>726</v>
      </c>
      <c r="AR299" s="2" t="s">
        <v>726</v>
      </c>
      <c r="AV299" s="15">
        <f t="shared" si="42"/>
        <v>76.890999999999991</v>
      </c>
      <c r="AW299" s="15">
        <f t="shared" si="43"/>
        <v>91.808999999999997</v>
      </c>
      <c r="AX299" s="16">
        <f t="shared" si="44"/>
        <v>1.1940149042150578</v>
      </c>
      <c r="BA299" s="2">
        <f t="shared" si="45"/>
        <v>0</v>
      </c>
      <c r="BB299" s="2">
        <f t="shared" si="46"/>
        <v>0</v>
      </c>
      <c r="BC299" s="2">
        <f t="shared" si="47"/>
        <v>0</v>
      </c>
      <c r="BD299" s="2">
        <f t="shared" si="48"/>
        <v>0</v>
      </c>
      <c r="BE299" s="2">
        <f t="shared" si="49"/>
        <v>0</v>
      </c>
      <c r="BF299" s="2">
        <f t="shared" si="50"/>
        <v>0</v>
      </c>
      <c r="BJ299" s="2" t="str">
        <f t="shared" si="41"/>
        <v>ja</v>
      </c>
      <c r="BK299" s="2">
        <f>VLOOKUP(B299,Kraftvärmeprod!$B$1:$BH$550,MATCH($BA$1,Kraftvärmeprod!$B$1:$CC$1,0),FALSE)</f>
        <v>47.972999999999999</v>
      </c>
    </row>
    <row r="300" spans="1:63" ht="15" customHeight="1" x14ac:dyDescent="0.25">
      <c r="A300" s="2" t="s">
        <v>458</v>
      </c>
      <c r="B300" s="2" t="s">
        <v>461</v>
      </c>
      <c r="C300" s="2">
        <v>2017</v>
      </c>
      <c r="D300" s="2">
        <v>4446</v>
      </c>
      <c r="E300" s="2">
        <v>4.4459999999999997</v>
      </c>
      <c r="F300" s="2" t="s">
        <v>726</v>
      </c>
      <c r="G300" s="2">
        <v>7.4999999999999997E-2</v>
      </c>
      <c r="H300" s="2" t="s">
        <v>726</v>
      </c>
      <c r="I300" s="2" t="s">
        <v>726</v>
      </c>
      <c r="J300" s="2" t="s">
        <v>726</v>
      </c>
      <c r="K300" s="2" t="s">
        <v>726</v>
      </c>
      <c r="L300" s="2" t="s">
        <v>726</v>
      </c>
      <c r="M300" s="2" t="s">
        <v>726</v>
      </c>
      <c r="N300" s="2" t="s">
        <v>726</v>
      </c>
      <c r="O300" s="2" t="s">
        <v>726</v>
      </c>
      <c r="P300" s="2" t="s">
        <v>726</v>
      </c>
      <c r="Q300" s="2" t="s">
        <v>726</v>
      </c>
      <c r="R300" s="2" t="s">
        <v>726</v>
      </c>
      <c r="S300" s="2" t="s">
        <v>726</v>
      </c>
      <c r="T300" s="2" t="s">
        <v>726</v>
      </c>
      <c r="U300" s="2">
        <v>4.3710000000000004</v>
      </c>
      <c r="V300" s="2" t="s">
        <v>726</v>
      </c>
      <c r="W300" s="2" t="s">
        <v>726</v>
      </c>
      <c r="X300" s="2" t="s">
        <v>726</v>
      </c>
      <c r="Y300" s="2" t="s">
        <v>726</v>
      </c>
      <c r="Z300" s="2" t="s">
        <v>726</v>
      </c>
      <c r="AA300" s="2" t="s">
        <v>726</v>
      </c>
      <c r="AB300" s="2" t="s">
        <v>726</v>
      </c>
      <c r="AC300" s="2" t="s">
        <v>726</v>
      </c>
      <c r="AD300" s="2" t="s">
        <v>726</v>
      </c>
      <c r="AE300" s="2" t="s">
        <v>727</v>
      </c>
      <c r="AF300" s="2" t="s">
        <v>726</v>
      </c>
      <c r="AG300" s="2" t="s">
        <v>726</v>
      </c>
      <c r="AH300" s="2" t="s">
        <v>726</v>
      </c>
      <c r="AI300" s="2" t="s">
        <v>726</v>
      </c>
      <c r="AJ300" s="2" t="s">
        <v>726</v>
      </c>
      <c r="AK300" s="2" t="s">
        <v>726</v>
      </c>
      <c r="AL300" s="2" t="s">
        <v>726</v>
      </c>
      <c r="AM300" s="2" t="s">
        <v>726</v>
      </c>
      <c r="AN300" s="2" t="s">
        <v>726</v>
      </c>
      <c r="AO300" s="2" t="s">
        <v>726</v>
      </c>
      <c r="AP300" s="2" t="s">
        <v>726</v>
      </c>
      <c r="AQ300" s="2" t="s">
        <v>726</v>
      </c>
      <c r="AR300" s="2" t="s">
        <v>726</v>
      </c>
      <c r="AV300" s="15">
        <f t="shared" si="42"/>
        <v>4.4460000000000006</v>
      </c>
      <c r="AW300" s="15">
        <f t="shared" si="43"/>
        <v>4446</v>
      </c>
      <c r="AX300" s="16">
        <f t="shared" si="44"/>
        <v>999.99999999999989</v>
      </c>
      <c r="BA300" s="2">
        <f t="shared" si="45"/>
        <v>0</v>
      </c>
      <c r="BB300" s="2">
        <f t="shared" si="46"/>
        <v>0</v>
      </c>
      <c r="BC300" s="2">
        <f t="shared" si="47"/>
        <v>0</v>
      </c>
      <c r="BD300" s="2">
        <f t="shared" si="48"/>
        <v>0</v>
      </c>
      <c r="BE300" s="2">
        <f t="shared" si="49"/>
        <v>0</v>
      </c>
      <c r="BF300" s="2">
        <f t="shared" si="50"/>
        <v>0</v>
      </c>
      <c r="BJ300" s="2" t="str">
        <f t="shared" si="41"/>
        <v/>
      </c>
      <c r="BK300" s="2">
        <f>VLOOKUP(B300,Kraftvärmeprod!$B$1:$BH$550,MATCH($BA$1,Kraftvärmeprod!$B$1:$CC$1,0),FALSE)</f>
        <v>0</v>
      </c>
    </row>
    <row r="301" spans="1:63" ht="15" customHeight="1" x14ac:dyDescent="0.25">
      <c r="A301" s="2" t="s">
        <v>458</v>
      </c>
      <c r="B301" s="2" t="s">
        <v>462</v>
      </c>
      <c r="C301" s="2">
        <v>2017</v>
      </c>
      <c r="D301" s="2">
        <v>2.5169999999999999</v>
      </c>
      <c r="E301" s="2">
        <v>2.5169999999999999</v>
      </c>
      <c r="F301" s="2" t="s">
        <v>726</v>
      </c>
      <c r="G301" s="2">
        <v>3.7999999999999999E-2</v>
      </c>
      <c r="H301" s="2" t="s">
        <v>726</v>
      </c>
      <c r="I301" s="2" t="s">
        <v>726</v>
      </c>
      <c r="J301" s="2" t="s">
        <v>726</v>
      </c>
      <c r="K301" s="2" t="s">
        <v>726</v>
      </c>
      <c r="L301" s="2" t="s">
        <v>726</v>
      </c>
      <c r="M301" s="2" t="s">
        <v>726</v>
      </c>
      <c r="N301" s="2" t="s">
        <v>726</v>
      </c>
      <c r="O301" s="2" t="s">
        <v>726</v>
      </c>
      <c r="P301" s="2" t="s">
        <v>726</v>
      </c>
      <c r="Q301" s="2" t="s">
        <v>726</v>
      </c>
      <c r="R301" s="2" t="s">
        <v>726</v>
      </c>
      <c r="S301" s="2" t="s">
        <v>726</v>
      </c>
      <c r="T301" s="2" t="s">
        <v>726</v>
      </c>
      <c r="U301" s="2">
        <v>2.4790000000000001</v>
      </c>
      <c r="V301" s="2" t="s">
        <v>726</v>
      </c>
      <c r="W301" s="2" t="s">
        <v>726</v>
      </c>
      <c r="X301" s="2" t="s">
        <v>726</v>
      </c>
      <c r="Y301" s="2" t="s">
        <v>726</v>
      </c>
      <c r="Z301" s="2" t="s">
        <v>726</v>
      </c>
      <c r="AA301" s="2" t="s">
        <v>726</v>
      </c>
      <c r="AB301" s="2" t="s">
        <v>726</v>
      </c>
      <c r="AC301" s="2" t="s">
        <v>726</v>
      </c>
      <c r="AD301" s="2" t="s">
        <v>726</v>
      </c>
      <c r="AE301" s="2" t="s">
        <v>727</v>
      </c>
      <c r="AF301" s="2" t="s">
        <v>726</v>
      </c>
      <c r="AG301" s="2" t="s">
        <v>726</v>
      </c>
      <c r="AH301" s="2" t="s">
        <v>726</v>
      </c>
      <c r="AI301" s="2" t="s">
        <v>726</v>
      </c>
      <c r="AJ301" s="2" t="s">
        <v>726</v>
      </c>
      <c r="AK301" s="2" t="s">
        <v>726</v>
      </c>
      <c r="AL301" s="2" t="s">
        <v>726</v>
      </c>
      <c r="AM301" s="2" t="s">
        <v>726</v>
      </c>
      <c r="AN301" s="2" t="s">
        <v>726</v>
      </c>
      <c r="AO301" s="2" t="s">
        <v>726</v>
      </c>
      <c r="AP301" s="2" t="s">
        <v>726</v>
      </c>
      <c r="AQ301" s="2" t="s">
        <v>726</v>
      </c>
      <c r="AR301" s="2" t="s">
        <v>726</v>
      </c>
      <c r="AV301" s="15">
        <f t="shared" si="42"/>
        <v>2.5169999999999999</v>
      </c>
      <c r="AW301" s="15">
        <f t="shared" si="43"/>
        <v>2.5169999999999999</v>
      </c>
      <c r="AX301" s="16">
        <f t="shared" si="44"/>
        <v>1</v>
      </c>
      <c r="BA301" s="2">
        <f t="shared" si="45"/>
        <v>0</v>
      </c>
      <c r="BB301" s="2">
        <f t="shared" si="46"/>
        <v>0</v>
      </c>
      <c r="BC301" s="2">
        <f t="shared" si="47"/>
        <v>0</v>
      </c>
      <c r="BD301" s="2">
        <f t="shared" si="48"/>
        <v>0</v>
      </c>
      <c r="BE301" s="2">
        <f t="shared" si="49"/>
        <v>0</v>
      </c>
      <c r="BF301" s="2">
        <f t="shared" si="50"/>
        <v>0</v>
      </c>
      <c r="BJ301" s="2" t="str">
        <f t="shared" si="41"/>
        <v/>
      </c>
      <c r="BK301" s="2">
        <f>VLOOKUP(B301,Kraftvärmeprod!$B$1:$BH$550,MATCH($BA$1,Kraftvärmeprod!$B$1:$CC$1,0),FALSE)</f>
        <v>0</v>
      </c>
    </row>
    <row r="302" spans="1:63" ht="15" customHeight="1" x14ac:dyDescent="0.25">
      <c r="A302" s="2" t="s">
        <v>458</v>
      </c>
      <c r="B302" s="2" t="s">
        <v>463</v>
      </c>
      <c r="C302" s="2">
        <v>2017</v>
      </c>
      <c r="D302" s="2">
        <v>3.5179999999999998</v>
      </c>
      <c r="E302" s="2">
        <v>3.5179999999999998</v>
      </c>
      <c r="F302" s="2" t="s">
        <v>726</v>
      </c>
      <c r="G302" s="2">
        <v>2.1000000000000001E-2</v>
      </c>
      <c r="H302" s="2" t="s">
        <v>726</v>
      </c>
      <c r="I302" s="2" t="s">
        <v>726</v>
      </c>
      <c r="J302" s="2" t="s">
        <v>726</v>
      </c>
      <c r="K302" s="2" t="s">
        <v>726</v>
      </c>
      <c r="L302" s="2" t="s">
        <v>726</v>
      </c>
      <c r="M302" s="2" t="s">
        <v>726</v>
      </c>
      <c r="N302" s="2" t="s">
        <v>726</v>
      </c>
      <c r="O302" s="2" t="s">
        <v>726</v>
      </c>
      <c r="P302" s="2" t="s">
        <v>726</v>
      </c>
      <c r="Q302" s="2" t="s">
        <v>726</v>
      </c>
      <c r="R302" s="2" t="s">
        <v>726</v>
      </c>
      <c r="S302" s="2" t="s">
        <v>726</v>
      </c>
      <c r="T302" s="2" t="s">
        <v>726</v>
      </c>
      <c r="U302" s="2">
        <v>3.4969999999999999</v>
      </c>
      <c r="V302" s="2" t="s">
        <v>726</v>
      </c>
      <c r="W302" s="2" t="s">
        <v>726</v>
      </c>
      <c r="X302" s="2" t="s">
        <v>726</v>
      </c>
      <c r="Y302" s="2" t="s">
        <v>726</v>
      </c>
      <c r="Z302" s="2" t="s">
        <v>726</v>
      </c>
      <c r="AA302" s="2" t="s">
        <v>726</v>
      </c>
      <c r="AB302" s="2" t="s">
        <v>726</v>
      </c>
      <c r="AC302" s="2" t="s">
        <v>726</v>
      </c>
      <c r="AD302" s="2" t="s">
        <v>726</v>
      </c>
      <c r="AE302" s="2" t="s">
        <v>727</v>
      </c>
      <c r="AF302" s="2" t="s">
        <v>726</v>
      </c>
      <c r="AG302" s="2" t="s">
        <v>726</v>
      </c>
      <c r="AH302" s="2" t="s">
        <v>726</v>
      </c>
      <c r="AI302" s="2" t="s">
        <v>726</v>
      </c>
      <c r="AJ302" s="2" t="s">
        <v>726</v>
      </c>
      <c r="AK302" s="2" t="s">
        <v>726</v>
      </c>
      <c r="AL302" s="2" t="s">
        <v>726</v>
      </c>
      <c r="AM302" s="2" t="s">
        <v>726</v>
      </c>
      <c r="AN302" s="2" t="s">
        <v>726</v>
      </c>
      <c r="AO302" s="2" t="s">
        <v>726</v>
      </c>
      <c r="AP302" s="2" t="s">
        <v>726</v>
      </c>
      <c r="AQ302" s="2" t="s">
        <v>726</v>
      </c>
      <c r="AR302" s="2" t="s">
        <v>726</v>
      </c>
      <c r="AV302" s="15">
        <f t="shared" si="42"/>
        <v>3.5179999999999998</v>
      </c>
      <c r="AW302" s="15">
        <f t="shared" si="43"/>
        <v>3.5179999999999998</v>
      </c>
      <c r="AX302" s="16">
        <f t="shared" si="44"/>
        <v>1</v>
      </c>
      <c r="BA302" s="2">
        <f t="shared" si="45"/>
        <v>0</v>
      </c>
      <c r="BB302" s="2">
        <f t="shared" si="46"/>
        <v>0</v>
      </c>
      <c r="BC302" s="2">
        <f t="shared" si="47"/>
        <v>0</v>
      </c>
      <c r="BD302" s="2">
        <f t="shared" si="48"/>
        <v>0</v>
      </c>
      <c r="BE302" s="2">
        <f t="shared" si="49"/>
        <v>0</v>
      </c>
      <c r="BF302" s="2">
        <f t="shared" si="50"/>
        <v>0</v>
      </c>
      <c r="BJ302" s="2" t="str">
        <f t="shared" si="41"/>
        <v/>
      </c>
      <c r="BK302" s="2">
        <f>VLOOKUP(B302,Kraftvärmeprod!$B$1:$BH$550,MATCH($BA$1,Kraftvärmeprod!$B$1:$CC$1,0),FALSE)</f>
        <v>0</v>
      </c>
    </row>
    <row r="303" spans="1:63" ht="15" customHeight="1" x14ac:dyDescent="0.25">
      <c r="A303" s="2" t="s">
        <v>464</v>
      </c>
      <c r="B303" s="2" t="s">
        <v>465</v>
      </c>
      <c r="C303" s="2">
        <v>2017</v>
      </c>
      <c r="D303" s="2">
        <v>47.192999999999998</v>
      </c>
      <c r="E303" s="2">
        <v>18.088000000000001</v>
      </c>
      <c r="F303" s="2" t="s">
        <v>726</v>
      </c>
      <c r="G303" s="2">
        <v>0.17599999999999999</v>
      </c>
      <c r="H303" s="2" t="s">
        <v>726</v>
      </c>
      <c r="I303" s="2" t="s">
        <v>726</v>
      </c>
      <c r="J303" s="2" t="s">
        <v>726</v>
      </c>
      <c r="K303" s="2" t="s">
        <v>726</v>
      </c>
      <c r="L303" s="2" t="s">
        <v>726</v>
      </c>
      <c r="M303" s="2" t="s">
        <v>609</v>
      </c>
      <c r="N303" s="2" t="s">
        <v>726</v>
      </c>
      <c r="O303" s="2" t="s">
        <v>726</v>
      </c>
      <c r="P303" s="2" t="s">
        <v>726</v>
      </c>
      <c r="Q303" s="2" t="s">
        <v>726</v>
      </c>
      <c r="R303" s="2" t="s">
        <v>726</v>
      </c>
      <c r="S303" s="2" t="s">
        <v>726</v>
      </c>
      <c r="T303" s="2" t="s">
        <v>726</v>
      </c>
      <c r="U303" s="2">
        <v>14.04</v>
      </c>
      <c r="V303" s="2" t="s">
        <v>726</v>
      </c>
      <c r="W303" s="2" t="s">
        <v>726</v>
      </c>
      <c r="X303" s="2" t="s">
        <v>726</v>
      </c>
      <c r="Y303" s="2" t="s">
        <v>726</v>
      </c>
      <c r="Z303" s="2" t="s">
        <v>726</v>
      </c>
      <c r="AA303" s="2" t="s">
        <v>726</v>
      </c>
      <c r="AB303" s="2" t="s">
        <v>726</v>
      </c>
      <c r="AC303" s="2" t="s">
        <v>726</v>
      </c>
      <c r="AD303" s="2" t="s">
        <v>726</v>
      </c>
      <c r="AE303" s="2" t="s">
        <v>609</v>
      </c>
      <c r="AF303" s="2" t="s">
        <v>726</v>
      </c>
      <c r="AG303" s="2" t="s">
        <v>726</v>
      </c>
      <c r="AH303" s="2" t="s">
        <v>726</v>
      </c>
      <c r="AI303" s="2" t="s">
        <v>726</v>
      </c>
      <c r="AJ303" s="2" t="s">
        <v>726</v>
      </c>
      <c r="AK303" s="2" t="s">
        <v>726</v>
      </c>
      <c r="AL303" s="2">
        <v>3.8719999999999999</v>
      </c>
      <c r="AM303" s="2">
        <v>3.8719999999999999</v>
      </c>
      <c r="AN303" s="2" t="s">
        <v>609</v>
      </c>
      <c r="AO303" s="2" t="s">
        <v>726</v>
      </c>
      <c r="AP303" s="2" t="s">
        <v>726</v>
      </c>
      <c r="AQ303" s="2" t="s">
        <v>726</v>
      </c>
      <c r="AR303" s="2" t="s">
        <v>609</v>
      </c>
      <c r="AV303" s="15">
        <f t="shared" si="42"/>
        <v>18.088000000000001</v>
      </c>
      <c r="AW303" s="15">
        <f t="shared" si="43"/>
        <v>47.192999999999998</v>
      </c>
      <c r="AX303" s="16">
        <f t="shared" si="44"/>
        <v>2.6090778416629807</v>
      </c>
      <c r="BA303" s="2">
        <f t="shared" si="45"/>
        <v>0</v>
      </c>
      <c r="BB303" s="2">
        <f t="shared" si="46"/>
        <v>0</v>
      </c>
      <c r="BC303" s="2">
        <f t="shared" si="47"/>
        <v>0</v>
      </c>
      <c r="BD303" s="2">
        <f t="shared" si="48"/>
        <v>0</v>
      </c>
      <c r="BE303" s="2">
        <f t="shared" si="49"/>
        <v>0</v>
      </c>
      <c r="BF303" s="2">
        <f t="shared" si="50"/>
        <v>0</v>
      </c>
      <c r="BJ303" s="2" t="str">
        <f t="shared" si="41"/>
        <v/>
      </c>
      <c r="BK303" s="2">
        <f>VLOOKUP(B303,Kraftvärmeprod!$B$1:$BH$550,MATCH($BA$1,Kraftvärmeprod!$B$1:$CC$1,0),FALSE)</f>
        <v>0</v>
      </c>
    </row>
    <row r="304" spans="1:63" ht="15" customHeight="1" x14ac:dyDescent="0.25">
      <c r="A304" s="2" t="s">
        <v>464</v>
      </c>
      <c r="B304" s="2" t="s">
        <v>466</v>
      </c>
      <c r="C304" s="2">
        <v>2017</v>
      </c>
      <c r="D304" s="2" t="s">
        <v>726</v>
      </c>
      <c r="E304" s="2">
        <v>7.5999999999999998E-2</v>
      </c>
      <c r="F304" s="2" t="s">
        <v>726</v>
      </c>
      <c r="G304" s="2">
        <v>7.5999999999999998E-2</v>
      </c>
      <c r="H304" s="2" t="s">
        <v>726</v>
      </c>
      <c r="I304" s="2" t="s">
        <v>726</v>
      </c>
      <c r="J304" s="2" t="s">
        <v>726</v>
      </c>
      <c r="K304" s="2" t="s">
        <v>726</v>
      </c>
      <c r="L304" s="2" t="s">
        <v>726</v>
      </c>
      <c r="M304" s="2" t="s">
        <v>609</v>
      </c>
      <c r="N304" s="2" t="s">
        <v>726</v>
      </c>
      <c r="O304" s="2" t="s">
        <v>726</v>
      </c>
      <c r="P304" s="2" t="s">
        <v>726</v>
      </c>
      <c r="Q304" s="2" t="s">
        <v>726</v>
      </c>
      <c r="R304" s="2" t="s">
        <v>726</v>
      </c>
      <c r="S304" s="2" t="s">
        <v>726</v>
      </c>
      <c r="T304" s="2" t="s">
        <v>726</v>
      </c>
      <c r="U304" s="2" t="s">
        <v>726</v>
      </c>
      <c r="V304" s="2" t="s">
        <v>726</v>
      </c>
      <c r="W304" s="2" t="s">
        <v>726</v>
      </c>
      <c r="X304" s="2" t="s">
        <v>726</v>
      </c>
      <c r="Y304" s="2" t="s">
        <v>726</v>
      </c>
      <c r="Z304" s="2" t="s">
        <v>726</v>
      </c>
      <c r="AA304" s="2" t="s">
        <v>726</v>
      </c>
      <c r="AB304" s="2" t="s">
        <v>726</v>
      </c>
      <c r="AC304" s="2" t="s">
        <v>726</v>
      </c>
      <c r="AD304" s="2" t="s">
        <v>726</v>
      </c>
      <c r="AE304" s="2" t="s">
        <v>609</v>
      </c>
      <c r="AF304" s="2" t="s">
        <v>726</v>
      </c>
      <c r="AG304" s="2" t="s">
        <v>726</v>
      </c>
      <c r="AH304" s="2" t="s">
        <v>726</v>
      </c>
      <c r="AI304" s="2" t="s">
        <v>726</v>
      </c>
      <c r="AJ304" s="2" t="s">
        <v>726</v>
      </c>
      <c r="AK304" s="2" t="s">
        <v>726</v>
      </c>
      <c r="AL304" s="2" t="s">
        <v>726</v>
      </c>
      <c r="AM304" s="2" t="s">
        <v>726</v>
      </c>
      <c r="AN304" s="2" t="s">
        <v>609</v>
      </c>
      <c r="AO304" s="2" t="s">
        <v>726</v>
      </c>
      <c r="AP304" s="2" t="s">
        <v>726</v>
      </c>
      <c r="AQ304" s="2" t="s">
        <v>726</v>
      </c>
      <c r="AR304" s="2" t="s">
        <v>609</v>
      </c>
      <c r="AV304" s="15">
        <f t="shared" si="42"/>
        <v>7.5999999999999998E-2</v>
      </c>
      <c r="AW304" s="15">
        <f t="shared" si="43"/>
        <v>0</v>
      </c>
      <c r="AX304" s="16">
        <f t="shared" si="44"/>
        <v>0</v>
      </c>
      <c r="BA304" s="2">
        <f t="shared" si="45"/>
        <v>0</v>
      </c>
      <c r="BB304" s="2">
        <f t="shared" si="46"/>
        <v>0</v>
      </c>
      <c r="BC304" s="2">
        <f t="shared" si="47"/>
        <v>0</v>
      </c>
      <c r="BD304" s="2">
        <f t="shared" si="48"/>
        <v>0</v>
      </c>
      <c r="BE304" s="2">
        <f t="shared" si="49"/>
        <v>0</v>
      </c>
      <c r="BF304" s="2">
        <f t="shared" si="50"/>
        <v>0</v>
      </c>
      <c r="BJ304" s="2" t="str">
        <f t="shared" si="41"/>
        <v/>
      </c>
      <c r="BK304" s="2">
        <f>VLOOKUP(B304,Kraftvärmeprod!$B$1:$BH$550,MATCH($BA$1,Kraftvärmeprod!$B$1:$CC$1,0),FALSE)</f>
        <v>0</v>
      </c>
    </row>
    <row r="305" spans="1:63" ht="15" customHeight="1" x14ac:dyDescent="0.25">
      <c r="A305" s="2" t="s">
        <v>467</v>
      </c>
      <c r="B305" s="2" t="s">
        <v>468</v>
      </c>
      <c r="C305" s="2">
        <v>2017</v>
      </c>
      <c r="D305" s="2" t="s">
        <v>726</v>
      </c>
      <c r="E305" s="2" t="s">
        <v>726</v>
      </c>
      <c r="F305" s="2" t="s">
        <v>726</v>
      </c>
      <c r="G305" s="2" t="s">
        <v>726</v>
      </c>
      <c r="H305" s="2" t="s">
        <v>726</v>
      </c>
      <c r="I305" s="2" t="s">
        <v>726</v>
      </c>
      <c r="J305" s="2" t="s">
        <v>726</v>
      </c>
      <c r="K305" s="2" t="s">
        <v>726</v>
      </c>
      <c r="L305" s="2" t="s">
        <v>726</v>
      </c>
      <c r="M305" s="2" t="s">
        <v>726</v>
      </c>
      <c r="N305" s="2" t="s">
        <v>726</v>
      </c>
      <c r="O305" s="2" t="s">
        <v>726</v>
      </c>
      <c r="P305" s="2" t="s">
        <v>726</v>
      </c>
      <c r="Q305" s="2" t="s">
        <v>726</v>
      </c>
      <c r="R305" s="2" t="s">
        <v>726</v>
      </c>
      <c r="S305" s="2" t="s">
        <v>726</v>
      </c>
      <c r="T305" s="2" t="s">
        <v>726</v>
      </c>
      <c r="U305" s="2" t="s">
        <v>726</v>
      </c>
      <c r="V305" s="2" t="s">
        <v>726</v>
      </c>
      <c r="W305" s="2" t="s">
        <v>726</v>
      </c>
      <c r="X305" s="2" t="s">
        <v>726</v>
      </c>
      <c r="Y305" s="2" t="s">
        <v>726</v>
      </c>
      <c r="Z305" s="2" t="s">
        <v>726</v>
      </c>
      <c r="AA305" s="2" t="s">
        <v>726</v>
      </c>
      <c r="AB305" s="2" t="s">
        <v>726</v>
      </c>
      <c r="AC305" s="2" t="s">
        <v>726</v>
      </c>
      <c r="AD305" s="2" t="s">
        <v>726</v>
      </c>
      <c r="AE305" s="2" t="s">
        <v>727</v>
      </c>
      <c r="AF305" s="2" t="s">
        <v>726</v>
      </c>
      <c r="AG305" s="2" t="s">
        <v>726</v>
      </c>
      <c r="AH305" s="2" t="s">
        <v>726</v>
      </c>
      <c r="AI305" s="2" t="s">
        <v>726</v>
      </c>
      <c r="AJ305" s="2" t="s">
        <v>726</v>
      </c>
      <c r="AK305" s="2" t="s">
        <v>726</v>
      </c>
      <c r="AL305" s="2" t="s">
        <v>726</v>
      </c>
      <c r="AM305" s="2" t="s">
        <v>726</v>
      </c>
      <c r="AN305" s="2" t="s">
        <v>726</v>
      </c>
      <c r="AO305" s="2" t="s">
        <v>726</v>
      </c>
      <c r="AP305" s="2" t="s">
        <v>726</v>
      </c>
      <c r="AQ305" s="2" t="s">
        <v>726</v>
      </c>
      <c r="AR305" s="2" t="s">
        <v>726</v>
      </c>
      <c r="AV305" s="15">
        <f t="shared" si="42"/>
        <v>0</v>
      </c>
      <c r="AW305" s="15">
        <f t="shared" si="43"/>
        <v>0</v>
      </c>
      <c r="AX305" s="16" t="str">
        <f t="shared" si="44"/>
        <v/>
      </c>
      <c r="BA305" s="2">
        <f t="shared" si="45"/>
        <v>0</v>
      </c>
      <c r="BB305" s="2">
        <f t="shared" si="46"/>
        <v>0</v>
      </c>
      <c r="BC305" s="2">
        <f t="shared" si="47"/>
        <v>0</v>
      </c>
      <c r="BD305" s="2">
        <f t="shared" si="48"/>
        <v>0</v>
      </c>
      <c r="BE305" s="2">
        <f t="shared" si="49"/>
        <v>0</v>
      </c>
      <c r="BF305" s="2">
        <f t="shared" si="50"/>
        <v>0</v>
      </c>
      <c r="BJ305" s="2" t="str">
        <f t="shared" si="41"/>
        <v/>
      </c>
      <c r="BK305" s="2">
        <f>VLOOKUP(B305,Kraftvärmeprod!$B$1:$BH$550,MATCH($BA$1,Kraftvärmeprod!$B$1:$CC$1,0),FALSE)</f>
        <v>0</v>
      </c>
    </row>
    <row r="306" spans="1:63" ht="15" customHeight="1" x14ac:dyDescent="0.25">
      <c r="A306" s="2" t="s">
        <v>469</v>
      </c>
      <c r="B306" s="2" t="s">
        <v>9</v>
      </c>
      <c r="C306" s="2">
        <v>2017</v>
      </c>
      <c r="D306" s="2" t="s">
        <v>609</v>
      </c>
      <c r="E306" s="2" t="s">
        <v>609</v>
      </c>
      <c r="F306" s="2" t="s">
        <v>609</v>
      </c>
      <c r="G306" s="2" t="s">
        <v>609</v>
      </c>
      <c r="H306" s="2" t="s">
        <v>609</v>
      </c>
      <c r="I306" s="2" t="s">
        <v>609</v>
      </c>
      <c r="J306" s="2" t="s">
        <v>609</v>
      </c>
      <c r="K306" s="2" t="s">
        <v>609</v>
      </c>
      <c r="L306" s="2" t="s">
        <v>609</v>
      </c>
      <c r="M306" s="2" t="s">
        <v>609</v>
      </c>
      <c r="N306" s="2" t="s">
        <v>609</v>
      </c>
      <c r="O306" s="2" t="s">
        <v>609</v>
      </c>
      <c r="P306" s="2" t="s">
        <v>609</v>
      </c>
      <c r="Q306" s="2" t="s">
        <v>609</v>
      </c>
      <c r="R306" s="2" t="s">
        <v>609</v>
      </c>
      <c r="S306" s="2" t="s">
        <v>609</v>
      </c>
      <c r="T306" s="2" t="s">
        <v>609</v>
      </c>
      <c r="U306" s="2" t="s">
        <v>609</v>
      </c>
      <c r="V306" s="2" t="s">
        <v>609</v>
      </c>
      <c r="W306" s="2" t="s">
        <v>609</v>
      </c>
      <c r="X306" s="2" t="s">
        <v>609</v>
      </c>
      <c r="Y306" s="2" t="s">
        <v>609</v>
      </c>
      <c r="Z306" s="2" t="s">
        <v>609</v>
      </c>
      <c r="AA306" s="2" t="s">
        <v>609</v>
      </c>
      <c r="AB306" s="2" t="s">
        <v>609</v>
      </c>
      <c r="AC306" s="2" t="s">
        <v>609</v>
      </c>
      <c r="AD306" s="2" t="s">
        <v>609</v>
      </c>
      <c r="AE306" s="2" t="s">
        <v>609</v>
      </c>
      <c r="AF306" s="2" t="s">
        <v>609</v>
      </c>
      <c r="AG306" s="2" t="s">
        <v>609</v>
      </c>
      <c r="AH306" s="2" t="s">
        <v>609</v>
      </c>
      <c r="AI306" s="2" t="s">
        <v>609</v>
      </c>
      <c r="AJ306" s="2" t="s">
        <v>609</v>
      </c>
      <c r="AK306" s="2" t="s">
        <v>609</v>
      </c>
      <c r="AL306" s="2" t="s">
        <v>609</v>
      </c>
      <c r="AM306" s="2" t="s">
        <v>609</v>
      </c>
      <c r="AN306" s="2" t="s">
        <v>609</v>
      </c>
      <c r="AO306" s="2" t="s">
        <v>609</v>
      </c>
      <c r="AP306" s="2" t="s">
        <v>609</v>
      </c>
      <c r="AQ306" s="2" t="s">
        <v>609</v>
      </c>
      <c r="AR306" s="2" t="s">
        <v>609</v>
      </c>
      <c r="AV306" s="15">
        <f t="shared" si="42"/>
        <v>0</v>
      </c>
      <c r="AW306" s="15">
        <f t="shared" si="43"/>
        <v>0</v>
      </c>
      <c r="AX306" s="16" t="str">
        <f t="shared" si="44"/>
        <v/>
      </c>
      <c r="BA306" s="2">
        <f t="shared" si="45"/>
        <v>0</v>
      </c>
      <c r="BB306" s="2">
        <f t="shared" si="46"/>
        <v>0</v>
      </c>
      <c r="BC306" s="2">
        <f t="shared" si="47"/>
        <v>0</v>
      </c>
      <c r="BD306" s="2">
        <f t="shared" si="48"/>
        <v>0</v>
      </c>
      <c r="BE306" s="2">
        <f t="shared" si="49"/>
        <v>0</v>
      </c>
      <c r="BF306" s="2">
        <f t="shared" si="50"/>
        <v>0</v>
      </c>
      <c r="BJ306" s="2" t="str">
        <f t="shared" si="41"/>
        <v/>
      </c>
      <c r="BK306" s="2">
        <f>VLOOKUP(B306,Kraftvärmeprod!$B$1:$BH$550,MATCH($BA$1,Kraftvärmeprod!$B$1:$CC$1,0),FALSE)</f>
        <v>0</v>
      </c>
    </row>
    <row r="307" spans="1:63" ht="15" customHeight="1" x14ac:dyDescent="0.25">
      <c r="A307" s="2" t="s">
        <v>469</v>
      </c>
      <c r="B307" s="2" t="s">
        <v>470</v>
      </c>
      <c r="C307" s="2">
        <v>2017</v>
      </c>
      <c r="D307" s="2" t="s">
        <v>609</v>
      </c>
      <c r="E307" s="2" t="s">
        <v>609</v>
      </c>
      <c r="F307" s="2" t="s">
        <v>609</v>
      </c>
      <c r="G307" s="2" t="s">
        <v>609</v>
      </c>
      <c r="H307" s="2" t="s">
        <v>609</v>
      </c>
      <c r="I307" s="2" t="s">
        <v>609</v>
      </c>
      <c r="J307" s="2" t="s">
        <v>609</v>
      </c>
      <c r="K307" s="2" t="s">
        <v>609</v>
      </c>
      <c r="L307" s="2" t="s">
        <v>609</v>
      </c>
      <c r="M307" s="2" t="s">
        <v>609</v>
      </c>
      <c r="N307" s="2" t="s">
        <v>609</v>
      </c>
      <c r="O307" s="2" t="s">
        <v>609</v>
      </c>
      <c r="P307" s="2" t="s">
        <v>609</v>
      </c>
      <c r="Q307" s="2" t="s">
        <v>609</v>
      </c>
      <c r="R307" s="2" t="s">
        <v>609</v>
      </c>
      <c r="S307" s="2" t="s">
        <v>609</v>
      </c>
      <c r="T307" s="2" t="s">
        <v>609</v>
      </c>
      <c r="U307" s="2" t="s">
        <v>609</v>
      </c>
      <c r="V307" s="2" t="s">
        <v>609</v>
      </c>
      <c r="W307" s="2" t="s">
        <v>609</v>
      </c>
      <c r="X307" s="2" t="s">
        <v>609</v>
      </c>
      <c r="Y307" s="2" t="s">
        <v>609</v>
      </c>
      <c r="Z307" s="2" t="s">
        <v>609</v>
      </c>
      <c r="AA307" s="2" t="s">
        <v>609</v>
      </c>
      <c r="AB307" s="2" t="s">
        <v>609</v>
      </c>
      <c r="AC307" s="2" t="s">
        <v>609</v>
      </c>
      <c r="AD307" s="2" t="s">
        <v>609</v>
      </c>
      <c r="AE307" s="2" t="s">
        <v>609</v>
      </c>
      <c r="AF307" s="2" t="s">
        <v>609</v>
      </c>
      <c r="AG307" s="2" t="s">
        <v>609</v>
      </c>
      <c r="AH307" s="2" t="s">
        <v>609</v>
      </c>
      <c r="AI307" s="2" t="s">
        <v>609</v>
      </c>
      <c r="AJ307" s="2" t="s">
        <v>609</v>
      </c>
      <c r="AK307" s="2" t="s">
        <v>609</v>
      </c>
      <c r="AL307" s="2" t="s">
        <v>609</v>
      </c>
      <c r="AM307" s="2" t="s">
        <v>609</v>
      </c>
      <c r="AN307" s="2" t="s">
        <v>609</v>
      </c>
      <c r="AO307" s="2" t="s">
        <v>609</v>
      </c>
      <c r="AP307" s="2" t="s">
        <v>609</v>
      </c>
      <c r="AQ307" s="2" t="s">
        <v>609</v>
      </c>
      <c r="AR307" s="2" t="s">
        <v>609</v>
      </c>
      <c r="AV307" s="15">
        <f t="shared" si="42"/>
        <v>0</v>
      </c>
      <c r="AW307" s="15">
        <f t="shared" si="43"/>
        <v>0</v>
      </c>
      <c r="AX307" s="16" t="str">
        <f t="shared" si="44"/>
        <v/>
      </c>
      <c r="BA307" s="2">
        <f t="shared" si="45"/>
        <v>0</v>
      </c>
      <c r="BB307" s="2">
        <f t="shared" si="46"/>
        <v>0</v>
      </c>
      <c r="BC307" s="2">
        <f t="shared" si="47"/>
        <v>0</v>
      </c>
      <c r="BD307" s="2">
        <f t="shared" si="48"/>
        <v>0</v>
      </c>
      <c r="BE307" s="2">
        <f t="shared" si="49"/>
        <v>0</v>
      </c>
      <c r="BF307" s="2">
        <f t="shared" si="50"/>
        <v>0</v>
      </c>
      <c r="BJ307" s="2" t="str">
        <f t="shared" si="41"/>
        <v/>
      </c>
      <c r="BK307" s="2">
        <f>VLOOKUP(B307,Kraftvärmeprod!$B$1:$BH$550,MATCH($BA$1,Kraftvärmeprod!$B$1:$CC$1,0),FALSE)</f>
        <v>0</v>
      </c>
    </row>
    <row r="308" spans="1:63" ht="15" customHeight="1" x14ac:dyDescent="0.25">
      <c r="A308" s="2" t="s">
        <v>469</v>
      </c>
      <c r="B308" s="2" t="s">
        <v>471</v>
      </c>
      <c r="C308" s="2">
        <v>2017</v>
      </c>
      <c r="D308" s="2" t="s">
        <v>609</v>
      </c>
      <c r="E308" s="2" t="s">
        <v>609</v>
      </c>
      <c r="F308" s="2" t="s">
        <v>609</v>
      </c>
      <c r="G308" s="2" t="s">
        <v>609</v>
      </c>
      <c r="H308" s="2" t="s">
        <v>609</v>
      </c>
      <c r="I308" s="2" t="s">
        <v>609</v>
      </c>
      <c r="J308" s="2" t="s">
        <v>609</v>
      </c>
      <c r="K308" s="2" t="s">
        <v>609</v>
      </c>
      <c r="L308" s="2" t="s">
        <v>609</v>
      </c>
      <c r="M308" s="2" t="s">
        <v>609</v>
      </c>
      <c r="N308" s="2" t="s">
        <v>609</v>
      </c>
      <c r="O308" s="2" t="s">
        <v>609</v>
      </c>
      <c r="P308" s="2" t="s">
        <v>609</v>
      </c>
      <c r="Q308" s="2" t="s">
        <v>609</v>
      </c>
      <c r="R308" s="2" t="s">
        <v>609</v>
      </c>
      <c r="S308" s="2" t="s">
        <v>609</v>
      </c>
      <c r="T308" s="2" t="s">
        <v>609</v>
      </c>
      <c r="U308" s="2" t="s">
        <v>609</v>
      </c>
      <c r="V308" s="2" t="s">
        <v>609</v>
      </c>
      <c r="W308" s="2" t="s">
        <v>609</v>
      </c>
      <c r="X308" s="2" t="s">
        <v>609</v>
      </c>
      <c r="Y308" s="2" t="s">
        <v>609</v>
      </c>
      <c r="Z308" s="2" t="s">
        <v>609</v>
      </c>
      <c r="AA308" s="2" t="s">
        <v>609</v>
      </c>
      <c r="AB308" s="2" t="s">
        <v>609</v>
      </c>
      <c r="AC308" s="2" t="s">
        <v>609</v>
      </c>
      <c r="AD308" s="2" t="s">
        <v>609</v>
      </c>
      <c r="AE308" s="2" t="s">
        <v>609</v>
      </c>
      <c r="AF308" s="2" t="s">
        <v>609</v>
      </c>
      <c r="AG308" s="2" t="s">
        <v>609</v>
      </c>
      <c r="AH308" s="2" t="s">
        <v>609</v>
      </c>
      <c r="AI308" s="2" t="s">
        <v>609</v>
      </c>
      <c r="AJ308" s="2" t="s">
        <v>609</v>
      </c>
      <c r="AK308" s="2" t="s">
        <v>609</v>
      </c>
      <c r="AL308" s="2" t="s">
        <v>609</v>
      </c>
      <c r="AM308" s="2" t="s">
        <v>609</v>
      </c>
      <c r="AN308" s="2" t="s">
        <v>609</v>
      </c>
      <c r="AO308" s="2" t="s">
        <v>609</v>
      </c>
      <c r="AP308" s="2" t="s">
        <v>609</v>
      </c>
      <c r="AQ308" s="2" t="s">
        <v>609</v>
      </c>
      <c r="AR308" s="2" t="s">
        <v>609</v>
      </c>
      <c r="AV308" s="15">
        <f t="shared" si="42"/>
        <v>0</v>
      </c>
      <c r="AW308" s="15">
        <f t="shared" si="43"/>
        <v>0</v>
      </c>
      <c r="AX308" s="16" t="str">
        <f t="shared" si="44"/>
        <v/>
      </c>
      <c r="BA308" s="2">
        <f t="shared" si="45"/>
        <v>0</v>
      </c>
      <c r="BB308" s="2">
        <f t="shared" si="46"/>
        <v>0</v>
      </c>
      <c r="BC308" s="2">
        <f t="shared" si="47"/>
        <v>0</v>
      </c>
      <c r="BD308" s="2">
        <f t="shared" si="48"/>
        <v>0</v>
      </c>
      <c r="BE308" s="2">
        <f t="shared" si="49"/>
        <v>0</v>
      </c>
      <c r="BF308" s="2">
        <f t="shared" si="50"/>
        <v>0</v>
      </c>
      <c r="BJ308" s="2" t="str">
        <f t="shared" si="41"/>
        <v/>
      </c>
      <c r="BK308" s="2">
        <f>VLOOKUP(B308,Kraftvärmeprod!$B$1:$BH$550,MATCH($BA$1,Kraftvärmeprod!$B$1:$CC$1,0),FALSE)</f>
        <v>0</v>
      </c>
    </row>
    <row r="309" spans="1:63" ht="15" customHeight="1" x14ac:dyDescent="0.25">
      <c r="A309" s="2" t="s">
        <v>469</v>
      </c>
      <c r="B309" s="2" t="s">
        <v>12</v>
      </c>
      <c r="C309" s="2">
        <v>2017</v>
      </c>
      <c r="D309" s="2" t="s">
        <v>609</v>
      </c>
      <c r="E309" s="2" t="s">
        <v>609</v>
      </c>
      <c r="F309" s="2" t="s">
        <v>609</v>
      </c>
      <c r="G309" s="2" t="s">
        <v>609</v>
      </c>
      <c r="H309" s="2" t="s">
        <v>609</v>
      </c>
      <c r="I309" s="2" t="s">
        <v>609</v>
      </c>
      <c r="J309" s="2" t="s">
        <v>609</v>
      </c>
      <c r="K309" s="2" t="s">
        <v>609</v>
      </c>
      <c r="L309" s="2" t="s">
        <v>609</v>
      </c>
      <c r="M309" s="2" t="s">
        <v>609</v>
      </c>
      <c r="N309" s="2" t="s">
        <v>609</v>
      </c>
      <c r="O309" s="2" t="s">
        <v>609</v>
      </c>
      <c r="P309" s="2" t="s">
        <v>609</v>
      </c>
      <c r="Q309" s="2" t="s">
        <v>609</v>
      </c>
      <c r="R309" s="2" t="s">
        <v>609</v>
      </c>
      <c r="S309" s="2" t="s">
        <v>609</v>
      </c>
      <c r="T309" s="2" t="s">
        <v>609</v>
      </c>
      <c r="U309" s="2" t="s">
        <v>609</v>
      </c>
      <c r="V309" s="2" t="s">
        <v>609</v>
      </c>
      <c r="W309" s="2" t="s">
        <v>609</v>
      </c>
      <c r="X309" s="2" t="s">
        <v>609</v>
      </c>
      <c r="Y309" s="2" t="s">
        <v>609</v>
      </c>
      <c r="Z309" s="2" t="s">
        <v>609</v>
      </c>
      <c r="AA309" s="2" t="s">
        <v>609</v>
      </c>
      <c r="AB309" s="2" t="s">
        <v>609</v>
      </c>
      <c r="AC309" s="2" t="s">
        <v>609</v>
      </c>
      <c r="AD309" s="2" t="s">
        <v>609</v>
      </c>
      <c r="AE309" s="2" t="s">
        <v>609</v>
      </c>
      <c r="AF309" s="2" t="s">
        <v>609</v>
      </c>
      <c r="AG309" s="2" t="s">
        <v>609</v>
      </c>
      <c r="AH309" s="2" t="s">
        <v>609</v>
      </c>
      <c r="AI309" s="2" t="s">
        <v>609</v>
      </c>
      <c r="AJ309" s="2" t="s">
        <v>609</v>
      </c>
      <c r="AK309" s="2" t="s">
        <v>609</v>
      </c>
      <c r="AL309" s="2" t="s">
        <v>609</v>
      </c>
      <c r="AM309" s="2" t="s">
        <v>609</v>
      </c>
      <c r="AN309" s="2" t="s">
        <v>609</v>
      </c>
      <c r="AO309" s="2" t="s">
        <v>609</v>
      </c>
      <c r="AP309" s="2" t="s">
        <v>609</v>
      </c>
      <c r="AQ309" s="2" t="s">
        <v>609</v>
      </c>
      <c r="AR309" s="2" t="s">
        <v>609</v>
      </c>
      <c r="AV309" s="15">
        <f t="shared" si="42"/>
        <v>0</v>
      </c>
      <c r="AW309" s="15">
        <f t="shared" si="43"/>
        <v>0</v>
      </c>
      <c r="AX309" s="16" t="str">
        <f t="shared" si="44"/>
        <v/>
      </c>
      <c r="BA309" s="2">
        <f t="shared" si="45"/>
        <v>0</v>
      </c>
      <c r="BB309" s="2">
        <f t="shared" si="46"/>
        <v>0</v>
      </c>
      <c r="BC309" s="2">
        <f t="shared" si="47"/>
        <v>0</v>
      </c>
      <c r="BD309" s="2">
        <f t="shared" si="48"/>
        <v>0</v>
      </c>
      <c r="BE309" s="2">
        <f t="shared" si="49"/>
        <v>0</v>
      </c>
      <c r="BF309" s="2">
        <f t="shared" si="50"/>
        <v>0</v>
      </c>
      <c r="BJ309" s="2" t="str">
        <f t="shared" si="41"/>
        <v/>
      </c>
      <c r="BK309" s="2">
        <f>VLOOKUP(B309,Kraftvärmeprod!$B$1:$BH$550,MATCH($BA$1,Kraftvärmeprod!$B$1:$CC$1,0),FALSE)</f>
        <v>0</v>
      </c>
    </row>
    <row r="310" spans="1:63" ht="15" customHeight="1" x14ac:dyDescent="0.25">
      <c r="A310" s="2" t="s">
        <v>469</v>
      </c>
      <c r="B310" s="2" t="s">
        <v>13</v>
      </c>
      <c r="C310" s="2">
        <v>2017</v>
      </c>
      <c r="D310" s="2" t="s">
        <v>609</v>
      </c>
      <c r="E310" s="2" t="s">
        <v>609</v>
      </c>
      <c r="F310" s="2" t="s">
        <v>609</v>
      </c>
      <c r="G310" s="2" t="s">
        <v>609</v>
      </c>
      <c r="H310" s="2" t="s">
        <v>609</v>
      </c>
      <c r="I310" s="2" t="s">
        <v>609</v>
      </c>
      <c r="J310" s="2" t="s">
        <v>609</v>
      </c>
      <c r="K310" s="2" t="s">
        <v>609</v>
      </c>
      <c r="L310" s="2" t="s">
        <v>609</v>
      </c>
      <c r="M310" s="2" t="s">
        <v>609</v>
      </c>
      <c r="N310" s="2" t="s">
        <v>609</v>
      </c>
      <c r="O310" s="2" t="s">
        <v>609</v>
      </c>
      <c r="P310" s="2" t="s">
        <v>609</v>
      </c>
      <c r="Q310" s="2" t="s">
        <v>609</v>
      </c>
      <c r="R310" s="2" t="s">
        <v>609</v>
      </c>
      <c r="S310" s="2" t="s">
        <v>609</v>
      </c>
      <c r="T310" s="2" t="s">
        <v>609</v>
      </c>
      <c r="U310" s="2" t="s">
        <v>609</v>
      </c>
      <c r="V310" s="2" t="s">
        <v>609</v>
      </c>
      <c r="W310" s="2" t="s">
        <v>609</v>
      </c>
      <c r="X310" s="2" t="s">
        <v>609</v>
      </c>
      <c r="Y310" s="2" t="s">
        <v>609</v>
      </c>
      <c r="Z310" s="2" t="s">
        <v>609</v>
      </c>
      <c r="AA310" s="2" t="s">
        <v>609</v>
      </c>
      <c r="AB310" s="2" t="s">
        <v>609</v>
      </c>
      <c r="AC310" s="2" t="s">
        <v>609</v>
      </c>
      <c r="AD310" s="2" t="s">
        <v>609</v>
      </c>
      <c r="AE310" s="2" t="s">
        <v>609</v>
      </c>
      <c r="AF310" s="2" t="s">
        <v>609</v>
      </c>
      <c r="AG310" s="2" t="s">
        <v>609</v>
      </c>
      <c r="AH310" s="2" t="s">
        <v>609</v>
      </c>
      <c r="AI310" s="2" t="s">
        <v>609</v>
      </c>
      <c r="AJ310" s="2" t="s">
        <v>609</v>
      </c>
      <c r="AK310" s="2" t="s">
        <v>609</v>
      </c>
      <c r="AL310" s="2" t="s">
        <v>609</v>
      </c>
      <c r="AM310" s="2" t="s">
        <v>609</v>
      </c>
      <c r="AN310" s="2" t="s">
        <v>609</v>
      </c>
      <c r="AO310" s="2" t="s">
        <v>609</v>
      </c>
      <c r="AP310" s="2" t="s">
        <v>609</v>
      </c>
      <c r="AQ310" s="2" t="s">
        <v>609</v>
      </c>
      <c r="AR310" s="2" t="s">
        <v>609</v>
      </c>
      <c r="AV310" s="15">
        <f t="shared" si="42"/>
        <v>0</v>
      </c>
      <c r="AW310" s="15">
        <f t="shared" si="43"/>
        <v>0</v>
      </c>
      <c r="AX310" s="16" t="str">
        <f t="shared" si="44"/>
        <v/>
      </c>
      <c r="BA310" s="2">
        <f t="shared" si="45"/>
        <v>0</v>
      </c>
      <c r="BB310" s="2">
        <f t="shared" si="46"/>
        <v>0</v>
      </c>
      <c r="BC310" s="2">
        <f t="shared" si="47"/>
        <v>0</v>
      </c>
      <c r="BD310" s="2">
        <f t="shared" si="48"/>
        <v>0</v>
      </c>
      <c r="BE310" s="2">
        <f t="shared" si="49"/>
        <v>0</v>
      </c>
      <c r="BF310" s="2">
        <f t="shared" si="50"/>
        <v>0</v>
      </c>
      <c r="BJ310" s="2" t="str">
        <f t="shared" si="41"/>
        <v/>
      </c>
      <c r="BK310" s="2">
        <f>VLOOKUP(B310,Kraftvärmeprod!$B$1:$BH$550,MATCH($BA$1,Kraftvärmeprod!$B$1:$CC$1,0),FALSE)</f>
        <v>0</v>
      </c>
    </row>
    <row r="311" spans="1:63" ht="15" customHeight="1" x14ac:dyDescent="0.25">
      <c r="A311" s="2" t="s">
        <v>469</v>
      </c>
      <c r="B311" s="2" t="s">
        <v>14</v>
      </c>
      <c r="C311" s="2">
        <v>2017</v>
      </c>
      <c r="D311" s="2" t="s">
        <v>609</v>
      </c>
      <c r="E311" s="2" t="s">
        <v>609</v>
      </c>
      <c r="F311" s="2" t="s">
        <v>609</v>
      </c>
      <c r="G311" s="2" t="s">
        <v>609</v>
      </c>
      <c r="H311" s="2" t="s">
        <v>609</v>
      </c>
      <c r="I311" s="2" t="s">
        <v>609</v>
      </c>
      <c r="J311" s="2" t="s">
        <v>609</v>
      </c>
      <c r="K311" s="2" t="s">
        <v>609</v>
      </c>
      <c r="L311" s="2" t="s">
        <v>609</v>
      </c>
      <c r="M311" s="2" t="s">
        <v>609</v>
      </c>
      <c r="N311" s="2" t="s">
        <v>609</v>
      </c>
      <c r="O311" s="2" t="s">
        <v>609</v>
      </c>
      <c r="P311" s="2" t="s">
        <v>609</v>
      </c>
      <c r="Q311" s="2" t="s">
        <v>609</v>
      </c>
      <c r="R311" s="2" t="s">
        <v>609</v>
      </c>
      <c r="S311" s="2" t="s">
        <v>609</v>
      </c>
      <c r="T311" s="2" t="s">
        <v>609</v>
      </c>
      <c r="U311" s="2" t="s">
        <v>609</v>
      </c>
      <c r="V311" s="2" t="s">
        <v>609</v>
      </c>
      <c r="W311" s="2" t="s">
        <v>609</v>
      </c>
      <c r="X311" s="2" t="s">
        <v>609</v>
      </c>
      <c r="Y311" s="2" t="s">
        <v>609</v>
      </c>
      <c r="Z311" s="2" t="s">
        <v>609</v>
      </c>
      <c r="AA311" s="2" t="s">
        <v>609</v>
      </c>
      <c r="AB311" s="2" t="s">
        <v>609</v>
      </c>
      <c r="AC311" s="2" t="s">
        <v>609</v>
      </c>
      <c r="AD311" s="2" t="s">
        <v>609</v>
      </c>
      <c r="AE311" s="2" t="s">
        <v>609</v>
      </c>
      <c r="AF311" s="2" t="s">
        <v>609</v>
      </c>
      <c r="AG311" s="2" t="s">
        <v>609</v>
      </c>
      <c r="AH311" s="2" t="s">
        <v>609</v>
      </c>
      <c r="AI311" s="2" t="s">
        <v>609</v>
      </c>
      <c r="AJ311" s="2" t="s">
        <v>609</v>
      </c>
      <c r="AK311" s="2" t="s">
        <v>609</v>
      </c>
      <c r="AL311" s="2" t="s">
        <v>609</v>
      </c>
      <c r="AM311" s="2" t="s">
        <v>609</v>
      </c>
      <c r="AN311" s="2" t="s">
        <v>609</v>
      </c>
      <c r="AO311" s="2" t="s">
        <v>609</v>
      </c>
      <c r="AP311" s="2" t="s">
        <v>609</v>
      </c>
      <c r="AQ311" s="2" t="s">
        <v>609</v>
      </c>
      <c r="AR311" s="2" t="s">
        <v>609</v>
      </c>
      <c r="AV311" s="15">
        <f t="shared" si="42"/>
        <v>0</v>
      </c>
      <c r="AW311" s="15">
        <f t="shared" si="43"/>
        <v>0</v>
      </c>
      <c r="AX311" s="16" t="str">
        <f t="shared" si="44"/>
        <v/>
      </c>
      <c r="BA311" s="2">
        <f t="shared" si="45"/>
        <v>0</v>
      </c>
      <c r="BB311" s="2">
        <f t="shared" si="46"/>
        <v>0</v>
      </c>
      <c r="BC311" s="2">
        <f t="shared" si="47"/>
        <v>0</v>
      </c>
      <c r="BD311" s="2">
        <f t="shared" si="48"/>
        <v>0</v>
      </c>
      <c r="BE311" s="2">
        <f t="shared" si="49"/>
        <v>0</v>
      </c>
      <c r="BF311" s="2">
        <f t="shared" si="50"/>
        <v>0</v>
      </c>
      <c r="BJ311" s="2" t="str">
        <f t="shared" si="41"/>
        <v/>
      </c>
      <c r="BK311" s="2">
        <f>VLOOKUP(B311,Kraftvärmeprod!$B$1:$BH$550,MATCH($BA$1,Kraftvärmeprod!$B$1:$CC$1,0),FALSE)</f>
        <v>0</v>
      </c>
    </row>
    <row r="312" spans="1:63" ht="15" customHeight="1" x14ac:dyDescent="0.25">
      <c r="A312" s="2" t="s">
        <v>469</v>
      </c>
      <c r="B312" s="2" t="s">
        <v>15</v>
      </c>
      <c r="C312" s="2">
        <v>2017</v>
      </c>
      <c r="D312" s="2" t="s">
        <v>609</v>
      </c>
      <c r="E312" s="2" t="s">
        <v>609</v>
      </c>
      <c r="F312" s="2" t="s">
        <v>609</v>
      </c>
      <c r="G312" s="2" t="s">
        <v>609</v>
      </c>
      <c r="H312" s="2" t="s">
        <v>609</v>
      </c>
      <c r="I312" s="2" t="s">
        <v>609</v>
      </c>
      <c r="J312" s="2" t="s">
        <v>609</v>
      </c>
      <c r="K312" s="2" t="s">
        <v>609</v>
      </c>
      <c r="L312" s="2" t="s">
        <v>609</v>
      </c>
      <c r="M312" s="2" t="s">
        <v>609</v>
      </c>
      <c r="N312" s="2" t="s">
        <v>609</v>
      </c>
      <c r="O312" s="2" t="s">
        <v>609</v>
      </c>
      <c r="P312" s="2" t="s">
        <v>609</v>
      </c>
      <c r="Q312" s="2" t="s">
        <v>609</v>
      </c>
      <c r="R312" s="2" t="s">
        <v>609</v>
      </c>
      <c r="S312" s="2" t="s">
        <v>609</v>
      </c>
      <c r="T312" s="2" t="s">
        <v>609</v>
      </c>
      <c r="U312" s="2" t="s">
        <v>609</v>
      </c>
      <c r="V312" s="2" t="s">
        <v>609</v>
      </c>
      <c r="W312" s="2" t="s">
        <v>609</v>
      </c>
      <c r="X312" s="2" t="s">
        <v>609</v>
      </c>
      <c r="Y312" s="2" t="s">
        <v>609</v>
      </c>
      <c r="Z312" s="2" t="s">
        <v>609</v>
      </c>
      <c r="AA312" s="2" t="s">
        <v>609</v>
      </c>
      <c r="AB312" s="2" t="s">
        <v>609</v>
      </c>
      <c r="AC312" s="2" t="s">
        <v>609</v>
      </c>
      <c r="AD312" s="2" t="s">
        <v>609</v>
      </c>
      <c r="AE312" s="2" t="s">
        <v>609</v>
      </c>
      <c r="AF312" s="2" t="s">
        <v>609</v>
      </c>
      <c r="AG312" s="2" t="s">
        <v>609</v>
      </c>
      <c r="AH312" s="2" t="s">
        <v>609</v>
      </c>
      <c r="AI312" s="2" t="s">
        <v>609</v>
      </c>
      <c r="AJ312" s="2" t="s">
        <v>609</v>
      </c>
      <c r="AK312" s="2" t="s">
        <v>609</v>
      </c>
      <c r="AL312" s="2" t="s">
        <v>609</v>
      </c>
      <c r="AM312" s="2" t="s">
        <v>609</v>
      </c>
      <c r="AN312" s="2" t="s">
        <v>609</v>
      </c>
      <c r="AO312" s="2" t="s">
        <v>609</v>
      </c>
      <c r="AP312" s="2" t="s">
        <v>609</v>
      </c>
      <c r="AQ312" s="2" t="s">
        <v>609</v>
      </c>
      <c r="AR312" s="2" t="s">
        <v>609</v>
      </c>
      <c r="AV312" s="15">
        <f t="shared" si="42"/>
        <v>0</v>
      </c>
      <c r="AW312" s="15">
        <f t="shared" si="43"/>
        <v>0</v>
      </c>
      <c r="AX312" s="16" t="str">
        <f t="shared" si="44"/>
        <v/>
      </c>
      <c r="BA312" s="2">
        <f t="shared" si="45"/>
        <v>0</v>
      </c>
      <c r="BB312" s="2">
        <f t="shared" si="46"/>
        <v>0</v>
      </c>
      <c r="BC312" s="2">
        <f t="shared" si="47"/>
        <v>0</v>
      </c>
      <c r="BD312" s="2">
        <f t="shared" si="48"/>
        <v>0</v>
      </c>
      <c r="BE312" s="2">
        <f t="shared" si="49"/>
        <v>0</v>
      </c>
      <c r="BF312" s="2">
        <f t="shared" si="50"/>
        <v>0</v>
      </c>
      <c r="BJ312" s="2" t="str">
        <f t="shared" si="41"/>
        <v/>
      </c>
      <c r="BK312" s="2">
        <f>VLOOKUP(B312,Kraftvärmeprod!$B$1:$BH$550,MATCH($BA$1,Kraftvärmeprod!$B$1:$CC$1,0),FALSE)</f>
        <v>0</v>
      </c>
    </row>
    <row r="313" spans="1:63" ht="15" customHeight="1" x14ac:dyDescent="0.25">
      <c r="A313" s="2" t="s">
        <v>469</v>
      </c>
      <c r="B313" s="2" t="s">
        <v>16</v>
      </c>
      <c r="C313" s="2">
        <v>2017</v>
      </c>
      <c r="D313" s="2" t="s">
        <v>609</v>
      </c>
      <c r="E313" s="2" t="s">
        <v>609</v>
      </c>
      <c r="F313" s="2" t="s">
        <v>609</v>
      </c>
      <c r="G313" s="2" t="s">
        <v>609</v>
      </c>
      <c r="H313" s="2" t="s">
        <v>609</v>
      </c>
      <c r="I313" s="2" t="s">
        <v>609</v>
      </c>
      <c r="J313" s="2" t="s">
        <v>609</v>
      </c>
      <c r="K313" s="2" t="s">
        <v>609</v>
      </c>
      <c r="L313" s="2" t="s">
        <v>609</v>
      </c>
      <c r="M313" s="2" t="s">
        <v>609</v>
      </c>
      <c r="N313" s="2" t="s">
        <v>609</v>
      </c>
      <c r="O313" s="2" t="s">
        <v>609</v>
      </c>
      <c r="P313" s="2" t="s">
        <v>609</v>
      </c>
      <c r="Q313" s="2" t="s">
        <v>609</v>
      </c>
      <c r="R313" s="2" t="s">
        <v>609</v>
      </c>
      <c r="S313" s="2" t="s">
        <v>609</v>
      </c>
      <c r="T313" s="2" t="s">
        <v>609</v>
      </c>
      <c r="U313" s="2" t="s">
        <v>609</v>
      </c>
      <c r="V313" s="2" t="s">
        <v>609</v>
      </c>
      <c r="W313" s="2" t="s">
        <v>609</v>
      </c>
      <c r="X313" s="2" t="s">
        <v>609</v>
      </c>
      <c r="Y313" s="2" t="s">
        <v>609</v>
      </c>
      <c r="Z313" s="2" t="s">
        <v>609</v>
      </c>
      <c r="AA313" s="2" t="s">
        <v>609</v>
      </c>
      <c r="AB313" s="2" t="s">
        <v>609</v>
      </c>
      <c r="AC313" s="2" t="s">
        <v>609</v>
      </c>
      <c r="AD313" s="2" t="s">
        <v>609</v>
      </c>
      <c r="AE313" s="2" t="s">
        <v>609</v>
      </c>
      <c r="AF313" s="2" t="s">
        <v>609</v>
      </c>
      <c r="AG313" s="2" t="s">
        <v>609</v>
      </c>
      <c r="AH313" s="2" t="s">
        <v>609</v>
      </c>
      <c r="AI313" s="2" t="s">
        <v>609</v>
      </c>
      <c r="AJ313" s="2" t="s">
        <v>609</v>
      </c>
      <c r="AK313" s="2" t="s">
        <v>609</v>
      </c>
      <c r="AL313" s="2" t="s">
        <v>609</v>
      </c>
      <c r="AM313" s="2" t="s">
        <v>609</v>
      </c>
      <c r="AN313" s="2" t="s">
        <v>609</v>
      </c>
      <c r="AO313" s="2" t="s">
        <v>609</v>
      </c>
      <c r="AP313" s="2" t="s">
        <v>609</v>
      </c>
      <c r="AQ313" s="2" t="s">
        <v>609</v>
      </c>
      <c r="AR313" s="2" t="s">
        <v>609</v>
      </c>
      <c r="AV313" s="15">
        <f t="shared" si="42"/>
        <v>0</v>
      </c>
      <c r="AW313" s="15">
        <f t="shared" si="43"/>
        <v>0</v>
      </c>
      <c r="AX313" s="16" t="str">
        <f t="shared" si="44"/>
        <v/>
      </c>
      <c r="BA313" s="2">
        <f t="shared" si="45"/>
        <v>0</v>
      </c>
      <c r="BB313" s="2">
        <f t="shared" si="46"/>
        <v>0</v>
      </c>
      <c r="BC313" s="2">
        <f t="shared" si="47"/>
        <v>0</v>
      </c>
      <c r="BD313" s="2">
        <f t="shared" si="48"/>
        <v>0</v>
      </c>
      <c r="BE313" s="2">
        <f t="shared" si="49"/>
        <v>0</v>
      </c>
      <c r="BF313" s="2">
        <f t="shared" si="50"/>
        <v>0</v>
      </c>
      <c r="BJ313" s="2" t="str">
        <f t="shared" si="41"/>
        <v/>
      </c>
      <c r="BK313" s="2">
        <f>VLOOKUP(B313,Kraftvärmeprod!$B$1:$BH$550,MATCH($BA$1,Kraftvärmeprod!$B$1:$CC$1,0),FALSE)</f>
        <v>0</v>
      </c>
    </row>
    <row r="314" spans="1:63" ht="15" customHeight="1" x14ac:dyDescent="0.25">
      <c r="A314" s="2" t="s">
        <v>469</v>
      </c>
      <c r="B314" s="2" t="s">
        <v>17</v>
      </c>
      <c r="C314" s="2">
        <v>2017</v>
      </c>
      <c r="D314" s="2" t="s">
        <v>609</v>
      </c>
      <c r="E314" s="2" t="s">
        <v>609</v>
      </c>
      <c r="F314" s="2" t="s">
        <v>609</v>
      </c>
      <c r="G314" s="2" t="s">
        <v>609</v>
      </c>
      <c r="H314" s="2" t="s">
        <v>609</v>
      </c>
      <c r="I314" s="2" t="s">
        <v>609</v>
      </c>
      <c r="J314" s="2" t="s">
        <v>609</v>
      </c>
      <c r="K314" s="2" t="s">
        <v>609</v>
      </c>
      <c r="L314" s="2" t="s">
        <v>609</v>
      </c>
      <c r="M314" s="2" t="s">
        <v>609</v>
      </c>
      <c r="N314" s="2" t="s">
        <v>609</v>
      </c>
      <c r="O314" s="2" t="s">
        <v>609</v>
      </c>
      <c r="P314" s="2" t="s">
        <v>609</v>
      </c>
      <c r="Q314" s="2" t="s">
        <v>609</v>
      </c>
      <c r="R314" s="2" t="s">
        <v>609</v>
      </c>
      <c r="S314" s="2" t="s">
        <v>609</v>
      </c>
      <c r="T314" s="2" t="s">
        <v>609</v>
      </c>
      <c r="U314" s="2" t="s">
        <v>609</v>
      </c>
      <c r="V314" s="2" t="s">
        <v>609</v>
      </c>
      <c r="W314" s="2" t="s">
        <v>609</v>
      </c>
      <c r="X314" s="2" t="s">
        <v>609</v>
      </c>
      <c r="Y314" s="2" t="s">
        <v>609</v>
      </c>
      <c r="Z314" s="2" t="s">
        <v>609</v>
      </c>
      <c r="AA314" s="2" t="s">
        <v>609</v>
      </c>
      <c r="AB314" s="2" t="s">
        <v>609</v>
      </c>
      <c r="AC314" s="2" t="s">
        <v>609</v>
      </c>
      <c r="AD314" s="2" t="s">
        <v>609</v>
      </c>
      <c r="AE314" s="2" t="s">
        <v>609</v>
      </c>
      <c r="AF314" s="2" t="s">
        <v>609</v>
      </c>
      <c r="AG314" s="2" t="s">
        <v>609</v>
      </c>
      <c r="AH314" s="2" t="s">
        <v>609</v>
      </c>
      <c r="AI314" s="2" t="s">
        <v>609</v>
      </c>
      <c r="AJ314" s="2" t="s">
        <v>609</v>
      </c>
      <c r="AK314" s="2" t="s">
        <v>609</v>
      </c>
      <c r="AL314" s="2" t="s">
        <v>609</v>
      </c>
      <c r="AM314" s="2" t="s">
        <v>609</v>
      </c>
      <c r="AN314" s="2" t="s">
        <v>609</v>
      </c>
      <c r="AO314" s="2" t="s">
        <v>609</v>
      </c>
      <c r="AP314" s="2" t="s">
        <v>609</v>
      </c>
      <c r="AQ314" s="2" t="s">
        <v>609</v>
      </c>
      <c r="AR314" s="2" t="s">
        <v>609</v>
      </c>
      <c r="AV314" s="15">
        <f t="shared" si="42"/>
        <v>0</v>
      </c>
      <c r="AW314" s="15">
        <f t="shared" si="43"/>
        <v>0</v>
      </c>
      <c r="AX314" s="16" t="str">
        <f t="shared" si="44"/>
        <v/>
      </c>
      <c r="BA314" s="2">
        <f t="shared" si="45"/>
        <v>0</v>
      </c>
      <c r="BB314" s="2">
        <f t="shared" si="46"/>
        <v>0</v>
      </c>
      <c r="BC314" s="2">
        <f t="shared" si="47"/>
        <v>0</v>
      </c>
      <c r="BD314" s="2">
        <f t="shared" si="48"/>
        <v>0</v>
      </c>
      <c r="BE314" s="2">
        <f t="shared" si="49"/>
        <v>0</v>
      </c>
      <c r="BF314" s="2">
        <f t="shared" si="50"/>
        <v>0</v>
      </c>
      <c r="BJ314" s="2" t="str">
        <f t="shared" si="41"/>
        <v/>
      </c>
      <c r="BK314" s="2">
        <f>VLOOKUP(B314,Kraftvärmeprod!$B$1:$BH$550,MATCH($BA$1,Kraftvärmeprod!$B$1:$CC$1,0),FALSE)</f>
        <v>0</v>
      </c>
    </row>
    <row r="315" spans="1:63" ht="15" customHeight="1" x14ac:dyDescent="0.25">
      <c r="A315" s="2" t="s">
        <v>469</v>
      </c>
      <c r="B315" s="2" t="s">
        <v>18</v>
      </c>
      <c r="C315" s="2">
        <v>2017</v>
      </c>
      <c r="D315" s="2" t="s">
        <v>609</v>
      </c>
      <c r="E315" s="2" t="s">
        <v>609</v>
      </c>
      <c r="F315" s="2" t="s">
        <v>609</v>
      </c>
      <c r="G315" s="2" t="s">
        <v>609</v>
      </c>
      <c r="H315" s="2" t="s">
        <v>609</v>
      </c>
      <c r="I315" s="2" t="s">
        <v>609</v>
      </c>
      <c r="J315" s="2" t="s">
        <v>609</v>
      </c>
      <c r="K315" s="2" t="s">
        <v>609</v>
      </c>
      <c r="L315" s="2" t="s">
        <v>609</v>
      </c>
      <c r="M315" s="2" t="s">
        <v>609</v>
      </c>
      <c r="N315" s="2" t="s">
        <v>609</v>
      </c>
      <c r="O315" s="2" t="s">
        <v>609</v>
      </c>
      <c r="P315" s="2" t="s">
        <v>609</v>
      </c>
      <c r="Q315" s="2" t="s">
        <v>609</v>
      </c>
      <c r="R315" s="2" t="s">
        <v>609</v>
      </c>
      <c r="S315" s="2" t="s">
        <v>609</v>
      </c>
      <c r="T315" s="2" t="s">
        <v>609</v>
      </c>
      <c r="U315" s="2" t="s">
        <v>609</v>
      </c>
      <c r="V315" s="2" t="s">
        <v>609</v>
      </c>
      <c r="W315" s="2" t="s">
        <v>609</v>
      </c>
      <c r="X315" s="2" t="s">
        <v>609</v>
      </c>
      <c r="Y315" s="2" t="s">
        <v>609</v>
      </c>
      <c r="Z315" s="2" t="s">
        <v>609</v>
      </c>
      <c r="AA315" s="2" t="s">
        <v>609</v>
      </c>
      <c r="AB315" s="2" t="s">
        <v>609</v>
      </c>
      <c r="AC315" s="2" t="s">
        <v>609</v>
      </c>
      <c r="AD315" s="2" t="s">
        <v>609</v>
      </c>
      <c r="AE315" s="2" t="s">
        <v>609</v>
      </c>
      <c r="AF315" s="2" t="s">
        <v>609</v>
      </c>
      <c r="AG315" s="2" t="s">
        <v>609</v>
      </c>
      <c r="AH315" s="2" t="s">
        <v>609</v>
      </c>
      <c r="AI315" s="2" t="s">
        <v>609</v>
      </c>
      <c r="AJ315" s="2" t="s">
        <v>609</v>
      </c>
      <c r="AK315" s="2" t="s">
        <v>609</v>
      </c>
      <c r="AL315" s="2" t="s">
        <v>609</v>
      </c>
      <c r="AM315" s="2" t="s">
        <v>609</v>
      </c>
      <c r="AN315" s="2" t="s">
        <v>609</v>
      </c>
      <c r="AO315" s="2" t="s">
        <v>609</v>
      </c>
      <c r="AP315" s="2" t="s">
        <v>609</v>
      </c>
      <c r="AQ315" s="2" t="s">
        <v>609</v>
      </c>
      <c r="AR315" s="2" t="s">
        <v>609</v>
      </c>
      <c r="AV315" s="15">
        <f t="shared" si="42"/>
        <v>0</v>
      </c>
      <c r="AW315" s="15">
        <f t="shared" si="43"/>
        <v>0</v>
      </c>
      <c r="AX315" s="16" t="str">
        <f t="shared" si="44"/>
        <v/>
      </c>
      <c r="BA315" s="2">
        <f t="shared" si="45"/>
        <v>0</v>
      </c>
      <c r="BB315" s="2">
        <f t="shared" si="46"/>
        <v>0</v>
      </c>
      <c r="BC315" s="2">
        <f t="shared" si="47"/>
        <v>0</v>
      </c>
      <c r="BD315" s="2">
        <f t="shared" si="48"/>
        <v>0</v>
      </c>
      <c r="BE315" s="2">
        <f t="shared" si="49"/>
        <v>0</v>
      </c>
      <c r="BF315" s="2">
        <f t="shared" si="50"/>
        <v>0</v>
      </c>
      <c r="BJ315" s="2" t="str">
        <f t="shared" si="41"/>
        <v/>
      </c>
      <c r="BK315" s="2">
        <f>VLOOKUP(B315,Kraftvärmeprod!$B$1:$BH$550,MATCH($BA$1,Kraftvärmeprod!$B$1:$CC$1,0),FALSE)</f>
        <v>0</v>
      </c>
    </row>
    <row r="316" spans="1:63" ht="15" customHeight="1" x14ac:dyDescent="0.25">
      <c r="A316" s="2" t="s">
        <v>469</v>
      </c>
      <c r="B316" s="2" t="s">
        <v>19</v>
      </c>
      <c r="C316" s="2">
        <v>2017</v>
      </c>
      <c r="D316" s="2" t="s">
        <v>609</v>
      </c>
      <c r="E316" s="2" t="s">
        <v>609</v>
      </c>
      <c r="F316" s="2" t="s">
        <v>609</v>
      </c>
      <c r="G316" s="2" t="s">
        <v>609</v>
      </c>
      <c r="H316" s="2" t="s">
        <v>609</v>
      </c>
      <c r="I316" s="2" t="s">
        <v>609</v>
      </c>
      <c r="J316" s="2" t="s">
        <v>609</v>
      </c>
      <c r="K316" s="2" t="s">
        <v>609</v>
      </c>
      <c r="L316" s="2" t="s">
        <v>609</v>
      </c>
      <c r="M316" s="2" t="s">
        <v>609</v>
      </c>
      <c r="N316" s="2" t="s">
        <v>609</v>
      </c>
      <c r="O316" s="2" t="s">
        <v>609</v>
      </c>
      <c r="P316" s="2" t="s">
        <v>609</v>
      </c>
      <c r="Q316" s="2" t="s">
        <v>609</v>
      </c>
      <c r="R316" s="2" t="s">
        <v>609</v>
      </c>
      <c r="S316" s="2" t="s">
        <v>609</v>
      </c>
      <c r="T316" s="2" t="s">
        <v>609</v>
      </c>
      <c r="U316" s="2" t="s">
        <v>609</v>
      </c>
      <c r="V316" s="2" t="s">
        <v>609</v>
      </c>
      <c r="W316" s="2" t="s">
        <v>609</v>
      </c>
      <c r="X316" s="2" t="s">
        <v>609</v>
      </c>
      <c r="Y316" s="2" t="s">
        <v>609</v>
      </c>
      <c r="Z316" s="2" t="s">
        <v>609</v>
      </c>
      <c r="AA316" s="2" t="s">
        <v>609</v>
      </c>
      <c r="AB316" s="2" t="s">
        <v>609</v>
      </c>
      <c r="AC316" s="2" t="s">
        <v>609</v>
      </c>
      <c r="AD316" s="2" t="s">
        <v>609</v>
      </c>
      <c r="AE316" s="2" t="s">
        <v>609</v>
      </c>
      <c r="AF316" s="2" t="s">
        <v>609</v>
      </c>
      <c r="AG316" s="2" t="s">
        <v>609</v>
      </c>
      <c r="AH316" s="2" t="s">
        <v>609</v>
      </c>
      <c r="AI316" s="2" t="s">
        <v>609</v>
      </c>
      <c r="AJ316" s="2" t="s">
        <v>609</v>
      </c>
      <c r="AK316" s="2" t="s">
        <v>609</v>
      </c>
      <c r="AL316" s="2" t="s">
        <v>609</v>
      </c>
      <c r="AM316" s="2" t="s">
        <v>609</v>
      </c>
      <c r="AN316" s="2" t="s">
        <v>609</v>
      </c>
      <c r="AO316" s="2" t="s">
        <v>609</v>
      </c>
      <c r="AP316" s="2" t="s">
        <v>609</v>
      </c>
      <c r="AQ316" s="2" t="s">
        <v>609</v>
      </c>
      <c r="AR316" s="2" t="s">
        <v>609</v>
      </c>
      <c r="AV316" s="15">
        <f t="shared" si="42"/>
        <v>0</v>
      </c>
      <c r="AW316" s="15">
        <f t="shared" si="43"/>
        <v>0</v>
      </c>
      <c r="AX316" s="16" t="str">
        <f t="shared" si="44"/>
        <v/>
      </c>
      <c r="BA316" s="2">
        <f t="shared" si="45"/>
        <v>0</v>
      </c>
      <c r="BB316" s="2">
        <f t="shared" si="46"/>
        <v>0</v>
      </c>
      <c r="BC316" s="2">
        <f t="shared" si="47"/>
        <v>0</v>
      </c>
      <c r="BD316" s="2">
        <f t="shared" si="48"/>
        <v>0</v>
      </c>
      <c r="BE316" s="2">
        <f t="shared" si="49"/>
        <v>0</v>
      </c>
      <c r="BF316" s="2">
        <f t="shared" si="50"/>
        <v>0</v>
      </c>
      <c r="BJ316" s="2" t="str">
        <f t="shared" si="41"/>
        <v/>
      </c>
      <c r="BK316" s="2">
        <f>VLOOKUP(B316,Kraftvärmeprod!$B$1:$BH$550,MATCH($BA$1,Kraftvärmeprod!$B$1:$CC$1,0),FALSE)</f>
        <v>0</v>
      </c>
    </row>
    <row r="317" spans="1:63" ht="15" customHeight="1" x14ac:dyDescent="0.25">
      <c r="A317" s="2" t="s">
        <v>472</v>
      </c>
      <c r="B317" s="2" t="s">
        <v>473</v>
      </c>
      <c r="C317" s="2">
        <v>2017</v>
      </c>
      <c r="D317" s="2">
        <v>36.49</v>
      </c>
      <c r="E317" s="2">
        <v>49.64</v>
      </c>
      <c r="F317" s="2" t="s">
        <v>726</v>
      </c>
      <c r="G317" s="2">
        <v>2.09</v>
      </c>
      <c r="H317" s="2" t="s">
        <v>726</v>
      </c>
      <c r="I317" s="2" t="s">
        <v>726</v>
      </c>
      <c r="J317" s="2" t="s">
        <v>726</v>
      </c>
      <c r="K317" s="2" t="s">
        <v>726</v>
      </c>
      <c r="L317" s="2" t="s">
        <v>726</v>
      </c>
      <c r="M317" s="2" t="s">
        <v>609</v>
      </c>
      <c r="N317" s="2" t="s">
        <v>726</v>
      </c>
      <c r="O317" s="2" t="s">
        <v>726</v>
      </c>
      <c r="P317" s="2" t="s">
        <v>726</v>
      </c>
      <c r="Q317" s="2" t="s">
        <v>726</v>
      </c>
      <c r="R317" s="2" t="s">
        <v>726</v>
      </c>
      <c r="S317" s="2" t="s">
        <v>726</v>
      </c>
      <c r="T317" s="2" t="s">
        <v>726</v>
      </c>
      <c r="U317" s="2" t="s">
        <v>726</v>
      </c>
      <c r="V317" s="2" t="s">
        <v>726</v>
      </c>
      <c r="W317" s="2" t="s">
        <v>726</v>
      </c>
      <c r="X317" s="2">
        <v>47.55</v>
      </c>
      <c r="Y317" s="2" t="s">
        <v>726</v>
      </c>
      <c r="Z317" s="2" t="s">
        <v>726</v>
      </c>
      <c r="AA317" s="2" t="s">
        <v>726</v>
      </c>
      <c r="AB317" s="2" t="s">
        <v>726</v>
      </c>
      <c r="AC317" s="2" t="s">
        <v>726</v>
      </c>
      <c r="AD317" s="2" t="s">
        <v>726</v>
      </c>
      <c r="AE317" s="2" t="s">
        <v>727</v>
      </c>
      <c r="AF317" s="2" t="s">
        <v>726</v>
      </c>
      <c r="AG317" s="2" t="s">
        <v>726</v>
      </c>
      <c r="AH317" s="2" t="s">
        <v>726</v>
      </c>
      <c r="AI317" s="2" t="s">
        <v>726</v>
      </c>
      <c r="AJ317" s="2" t="s">
        <v>726</v>
      </c>
      <c r="AK317" s="2" t="s">
        <v>726</v>
      </c>
      <c r="AL317" s="2" t="s">
        <v>726</v>
      </c>
      <c r="AM317" s="2">
        <v>0.22</v>
      </c>
      <c r="AN317" s="2" t="s">
        <v>609</v>
      </c>
      <c r="AO317" s="2" t="s">
        <v>726</v>
      </c>
      <c r="AP317" s="2" t="s">
        <v>726</v>
      </c>
      <c r="AQ317" s="2" t="s">
        <v>726</v>
      </c>
      <c r="AR317" s="2" t="s">
        <v>726</v>
      </c>
      <c r="AV317" s="15">
        <f t="shared" si="42"/>
        <v>49.64</v>
      </c>
      <c r="AW317" s="15">
        <f t="shared" si="43"/>
        <v>36.49</v>
      </c>
      <c r="AX317" s="16">
        <f t="shared" si="44"/>
        <v>0.7350926672038679</v>
      </c>
      <c r="BA317" s="2">
        <f t="shared" si="45"/>
        <v>0</v>
      </c>
      <c r="BB317" s="2">
        <f t="shared" si="46"/>
        <v>0</v>
      </c>
      <c r="BC317" s="2">
        <f t="shared" si="47"/>
        <v>0</v>
      </c>
      <c r="BD317" s="2">
        <f t="shared" si="48"/>
        <v>0</v>
      </c>
      <c r="BE317" s="2">
        <f t="shared" si="49"/>
        <v>0</v>
      </c>
      <c r="BF317" s="2">
        <f t="shared" si="50"/>
        <v>0</v>
      </c>
      <c r="BJ317" s="2" t="str">
        <f t="shared" si="41"/>
        <v/>
      </c>
      <c r="BK317" s="2">
        <f>VLOOKUP(B317,Kraftvärmeprod!$B$1:$BH$550,MATCH($BA$1,Kraftvärmeprod!$B$1:$CC$1,0),FALSE)</f>
        <v>0</v>
      </c>
    </row>
    <row r="318" spans="1:63" ht="15" customHeight="1" x14ac:dyDescent="0.25">
      <c r="A318" s="2" t="s">
        <v>474</v>
      </c>
      <c r="B318" s="2" t="s">
        <v>475</v>
      </c>
      <c r="C318" s="2">
        <v>2017</v>
      </c>
      <c r="D318" s="2" t="s">
        <v>609</v>
      </c>
      <c r="E318" s="2" t="s">
        <v>609</v>
      </c>
      <c r="F318" s="2" t="s">
        <v>609</v>
      </c>
      <c r="G318" s="2" t="s">
        <v>609</v>
      </c>
      <c r="H318" s="2" t="s">
        <v>609</v>
      </c>
      <c r="I318" s="2" t="s">
        <v>609</v>
      </c>
      <c r="J318" s="2" t="s">
        <v>609</v>
      </c>
      <c r="K318" s="2" t="s">
        <v>609</v>
      </c>
      <c r="L318" s="2" t="s">
        <v>609</v>
      </c>
      <c r="M318" s="2" t="s">
        <v>609</v>
      </c>
      <c r="N318" s="2" t="s">
        <v>609</v>
      </c>
      <c r="O318" s="2" t="s">
        <v>609</v>
      </c>
      <c r="P318" s="2" t="s">
        <v>609</v>
      </c>
      <c r="Q318" s="2" t="s">
        <v>609</v>
      </c>
      <c r="R318" s="2" t="s">
        <v>609</v>
      </c>
      <c r="S318" s="2" t="s">
        <v>609</v>
      </c>
      <c r="T318" s="2" t="s">
        <v>609</v>
      </c>
      <c r="U318" s="2" t="s">
        <v>609</v>
      </c>
      <c r="V318" s="2" t="s">
        <v>609</v>
      </c>
      <c r="W318" s="2" t="s">
        <v>609</v>
      </c>
      <c r="X318" s="2" t="s">
        <v>609</v>
      </c>
      <c r="Y318" s="2" t="s">
        <v>609</v>
      </c>
      <c r="Z318" s="2" t="s">
        <v>609</v>
      </c>
      <c r="AA318" s="2" t="s">
        <v>609</v>
      </c>
      <c r="AB318" s="2" t="s">
        <v>609</v>
      </c>
      <c r="AC318" s="2" t="s">
        <v>609</v>
      </c>
      <c r="AD318" s="2" t="s">
        <v>609</v>
      </c>
      <c r="AE318" s="2" t="s">
        <v>609</v>
      </c>
      <c r="AF318" s="2" t="s">
        <v>609</v>
      </c>
      <c r="AG318" s="2" t="s">
        <v>609</v>
      </c>
      <c r="AH318" s="2" t="s">
        <v>609</v>
      </c>
      <c r="AI318" s="2" t="s">
        <v>609</v>
      </c>
      <c r="AJ318" s="2" t="s">
        <v>609</v>
      </c>
      <c r="AK318" s="2" t="s">
        <v>609</v>
      </c>
      <c r="AL318" s="2" t="s">
        <v>609</v>
      </c>
      <c r="AM318" s="2" t="s">
        <v>609</v>
      </c>
      <c r="AN318" s="2" t="s">
        <v>609</v>
      </c>
      <c r="AO318" s="2" t="s">
        <v>609</v>
      </c>
      <c r="AP318" s="2" t="s">
        <v>609</v>
      </c>
      <c r="AQ318" s="2" t="s">
        <v>609</v>
      </c>
      <c r="AR318" s="2" t="s">
        <v>609</v>
      </c>
      <c r="AV318" s="15">
        <f t="shared" si="42"/>
        <v>0</v>
      </c>
      <c r="AW318" s="15">
        <f t="shared" si="43"/>
        <v>0</v>
      </c>
      <c r="AX318" s="16" t="str">
        <f t="shared" si="44"/>
        <v/>
      </c>
      <c r="BA318" s="2">
        <f t="shared" si="45"/>
        <v>0</v>
      </c>
      <c r="BB318" s="2">
        <f t="shared" si="46"/>
        <v>0</v>
      </c>
      <c r="BC318" s="2">
        <f t="shared" si="47"/>
        <v>0</v>
      </c>
      <c r="BD318" s="2">
        <f t="shared" si="48"/>
        <v>0</v>
      </c>
      <c r="BE318" s="2">
        <f t="shared" si="49"/>
        <v>0</v>
      </c>
      <c r="BF318" s="2">
        <f t="shared" si="50"/>
        <v>0</v>
      </c>
      <c r="BJ318" s="2" t="str">
        <f t="shared" si="41"/>
        <v/>
      </c>
      <c r="BK318" s="2">
        <f>VLOOKUP(B318,Kraftvärmeprod!$B$1:$BH$550,MATCH($BA$1,Kraftvärmeprod!$B$1:$CC$1,0),FALSE)</f>
        <v>0</v>
      </c>
    </row>
    <row r="319" spans="1:63" ht="15" customHeight="1" x14ac:dyDescent="0.25">
      <c r="A319" s="2" t="s">
        <v>476</v>
      </c>
      <c r="B319" s="2" t="s">
        <v>477</v>
      </c>
      <c r="C319" s="2">
        <v>2017</v>
      </c>
      <c r="D319" s="2">
        <v>139.27000000000001</v>
      </c>
      <c r="E319" s="2">
        <v>158.25</v>
      </c>
      <c r="F319" s="2">
        <v>0</v>
      </c>
      <c r="G319" s="2">
        <v>0</v>
      </c>
      <c r="H319" s="2">
        <v>0</v>
      </c>
      <c r="I319" s="2">
        <v>0</v>
      </c>
      <c r="J319" s="2">
        <v>0</v>
      </c>
      <c r="K319" s="2">
        <v>0</v>
      </c>
      <c r="L319" s="2">
        <v>0</v>
      </c>
      <c r="M319" s="2" t="s">
        <v>726</v>
      </c>
      <c r="N319" s="2">
        <v>3.79</v>
      </c>
      <c r="O319" s="2">
        <v>10.11</v>
      </c>
      <c r="P319" s="2">
        <v>45.49</v>
      </c>
      <c r="Q319" s="2">
        <v>66.959999999999994</v>
      </c>
      <c r="R319" s="2">
        <v>0</v>
      </c>
      <c r="S319" s="2">
        <v>0</v>
      </c>
      <c r="T319" s="2" t="s">
        <v>8</v>
      </c>
      <c r="U319" s="2">
        <v>0</v>
      </c>
      <c r="V319" s="2">
        <v>0</v>
      </c>
      <c r="W319" s="2">
        <v>0</v>
      </c>
      <c r="X319" s="2">
        <v>0</v>
      </c>
      <c r="Y319" s="2">
        <v>0</v>
      </c>
      <c r="Z319" s="2">
        <v>0.94</v>
      </c>
      <c r="AA319" s="2">
        <v>0</v>
      </c>
      <c r="AB319" s="2">
        <v>0</v>
      </c>
      <c r="AC319" s="2">
        <v>0</v>
      </c>
      <c r="AD319" s="2">
        <v>0</v>
      </c>
      <c r="AE319" s="2" t="s">
        <v>727</v>
      </c>
      <c r="AF319" s="2" t="s">
        <v>726</v>
      </c>
      <c r="AG319" s="2">
        <v>0</v>
      </c>
      <c r="AH319" s="2">
        <v>30.96</v>
      </c>
      <c r="AI319" s="2">
        <v>0</v>
      </c>
      <c r="AJ319" s="2" t="s">
        <v>732</v>
      </c>
      <c r="AK319" s="2">
        <v>0</v>
      </c>
      <c r="AL319" s="2">
        <v>0</v>
      </c>
      <c r="AM319" s="2">
        <v>0</v>
      </c>
      <c r="AN319" s="2" t="s">
        <v>609</v>
      </c>
      <c r="AO319" s="2">
        <v>100</v>
      </c>
      <c r="AP319" s="2">
        <v>0</v>
      </c>
      <c r="AQ319" s="2">
        <v>0</v>
      </c>
      <c r="AR319" s="2">
        <v>0</v>
      </c>
      <c r="AV319" s="15">
        <f t="shared" si="42"/>
        <v>158.25</v>
      </c>
      <c r="AW319" s="15">
        <f t="shared" si="43"/>
        <v>139.27000000000001</v>
      </c>
      <c r="AX319" s="16">
        <f t="shared" si="44"/>
        <v>0.88006319115323861</v>
      </c>
      <c r="BA319" s="2">
        <f t="shared" si="45"/>
        <v>30.96</v>
      </c>
      <c r="BB319" s="2">
        <f t="shared" si="46"/>
        <v>30.96</v>
      </c>
      <c r="BC319" s="2">
        <f t="shared" si="47"/>
        <v>0</v>
      </c>
      <c r="BD319" s="2">
        <f t="shared" si="48"/>
        <v>0</v>
      </c>
      <c r="BE319" s="2">
        <f t="shared" si="49"/>
        <v>0</v>
      </c>
      <c r="BF319" s="2">
        <f t="shared" si="50"/>
        <v>0</v>
      </c>
      <c r="BJ319" s="2" t="str">
        <f t="shared" si="41"/>
        <v/>
      </c>
      <c r="BK319" s="2">
        <f>VLOOKUP(B319,Kraftvärmeprod!$B$1:$BH$550,MATCH($BA$1,Kraftvärmeprod!$B$1:$CC$1,0),FALSE)</f>
        <v>0</v>
      </c>
    </row>
    <row r="320" spans="1:63" ht="15" customHeight="1" x14ac:dyDescent="0.25">
      <c r="A320" s="2" t="s">
        <v>476</v>
      </c>
      <c r="B320" s="2" t="s">
        <v>478</v>
      </c>
      <c r="C320" s="2">
        <v>2017</v>
      </c>
      <c r="D320" s="2">
        <v>24.78</v>
      </c>
      <c r="E320" s="2">
        <v>28.67</v>
      </c>
      <c r="F320" s="2">
        <v>0</v>
      </c>
      <c r="G320" s="2">
        <v>0.01</v>
      </c>
      <c r="H320" s="2">
        <v>0</v>
      </c>
      <c r="I320" s="2">
        <v>0</v>
      </c>
      <c r="J320" s="2">
        <v>0</v>
      </c>
      <c r="K320" s="2">
        <v>0</v>
      </c>
      <c r="L320" s="2">
        <v>0</v>
      </c>
      <c r="M320" s="2" t="s">
        <v>726</v>
      </c>
      <c r="N320" s="2">
        <v>3.73</v>
      </c>
      <c r="O320" s="2">
        <v>7.46</v>
      </c>
      <c r="P320" s="2">
        <v>3.5</v>
      </c>
      <c r="Q320" s="2">
        <v>8.6300000000000008</v>
      </c>
      <c r="R320" s="2">
        <v>0</v>
      </c>
      <c r="S320" s="2">
        <v>0</v>
      </c>
      <c r="T320" s="2" t="s">
        <v>8</v>
      </c>
      <c r="U320" s="2">
        <v>0</v>
      </c>
      <c r="V320" s="2">
        <v>0</v>
      </c>
      <c r="W320" s="2">
        <v>0</v>
      </c>
      <c r="X320" s="2">
        <v>0</v>
      </c>
      <c r="Y320" s="2">
        <v>0</v>
      </c>
      <c r="Z320" s="2">
        <v>0.25</v>
      </c>
      <c r="AA320" s="2">
        <v>0</v>
      </c>
      <c r="AB320" s="2">
        <v>0</v>
      </c>
      <c r="AC320" s="2">
        <v>0</v>
      </c>
      <c r="AD320" s="2">
        <v>0</v>
      </c>
      <c r="AE320" s="2" t="s">
        <v>727</v>
      </c>
      <c r="AF320" s="2" t="s">
        <v>726</v>
      </c>
      <c r="AG320" s="2">
        <v>0</v>
      </c>
      <c r="AH320" s="2">
        <v>5.09</v>
      </c>
      <c r="AI320" s="2">
        <v>0</v>
      </c>
      <c r="AJ320" s="2" t="s">
        <v>726</v>
      </c>
      <c r="AK320" s="2">
        <v>0</v>
      </c>
      <c r="AL320" s="2">
        <v>0</v>
      </c>
      <c r="AM320" s="2">
        <v>0</v>
      </c>
      <c r="AN320" s="2" t="s">
        <v>609</v>
      </c>
      <c r="AO320" s="2">
        <v>100</v>
      </c>
      <c r="AP320" s="2">
        <v>0</v>
      </c>
      <c r="AQ320" s="2">
        <v>0</v>
      </c>
      <c r="AR320" s="2">
        <v>0</v>
      </c>
      <c r="AV320" s="15">
        <f t="shared" si="42"/>
        <v>28.669999999999998</v>
      </c>
      <c r="AW320" s="15">
        <f t="shared" si="43"/>
        <v>24.78</v>
      </c>
      <c r="AX320" s="16">
        <f t="shared" si="44"/>
        <v>0.86431810254621566</v>
      </c>
      <c r="BA320" s="2">
        <f t="shared" si="45"/>
        <v>5.09</v>
      </c>
      <c r="BB320" s="2">
        <f t="shared" si="46"/>
        <v>5.09</v>
      </c>
      <c r="BC320" s="2">
        <f t="shared" si="47"/>
        <v>0</v>
      </c>
      <c r="BD320" s="2">
        <f t="shared" si="48"/>
        <v>0</v>
      </c>
      <c r="BE320" s="2">
        <f t="shared" si="49"/>
        <v>0</v>
      </c>
      <c r="BF320" s="2">
        <f t="shared" si="50"/>
        <v>0</v>
      </c>
      <c r="BJ320" s="2" t="str">
        <f t="shared" si="41"/>
        <v/>
      </c>
      <c r="BK320" s="2">
        <f>VLOOKUP(B320,Kraftvärmeprod!$B$1:$BH$550,MATCH($BA$1,Kraftvärmeprod!$B$1:$CC$1,0),FALSE)</f>
        <v>0</v>
      </c>
    </row>
    <row r="321" spans="1:63" ht="15" customHeight="1" x14ac:dyDescent="0.25">
      <c r="A321" s="2" t="s">
        <v>476</v>
      </c>
      <c r="B321" s="2" t="s">
        <v>479</v>
      </c>
      <c r="C321" s="2">
        <v>2017</v>
      </c>
      <c r="D321" s="2">
        <v>10.75</v>
      </c>
      <c r="E321" s="2">
        <v>12.53</v>
      </c>
      <c r="F321" s="2">
        <v>0</v>
      </c>
      <c r="G321" s="2">
        <v>0.28999999999999998</v>
      </c>
      <c r="H321" s="2">
        <v>0</v>
      </c>
      <c r="I321" s="2">
        <v>0</v>
      </c>
      <c r="J321" s="2">
        <v>0</v>
      </c>
      <c r="K321" s="2">
        <v>0</v>
      </c>
      <c r="L321" s="2">
        <v>0</v>
      </c>
      <c r="M321" s="2" t="s">
        <v>726</v>
      </c>
      <c r="N321" s="2">
        <v>0.85</v>
      </c>
      <c r="O321" s="2">
        <v>0</v>
      </c>
      <c r="P321" s="2">
        <v>9.57</v>
      </c>
      <c r="Q321" s="2">
        <v>0.21</v>
      </c>
      <c r="R321" s="2">
        <v>0</v>
      </c>
      <c r="S321" s="2">
        <v>0</v>
      </c>
      <c r="T321" s="2" t="s">
        <v>8</v>
      </c>
      <c r="U321" s="2">
        <v>0</v>
      </c>
      <c r="V321" s="2">
        <v>0</v>
      </c>
      <c r="W321" s="2">
        <v>0</v>
      </c>
      <c r="X321" s="2">
        <v>0</v>
      </c>
      <c r="Y321" s="2">
        <v>0</v>
      </c>
      <c r="Z321" s="2">
        <v>0</v>
      </c>
      <c r="AA321" s="2">
        <v>0</v>
      </c>
      <c r="AB321" s="2">
        <v>0</v>
      </c>
      <c r="AC321" s="2">
        <v>0</v>
      </c>
      <c r="AD321" s="2">
        <v>0</v>
      </c>
      <c r="AE321" s="2" t="s">
        <v>727</v>
      </c>
      <c r="AF321" s="2" t="s">
        <v>726</v>
      </c>
      <c r="AG321" s="2">
        <v>0</v>
      </c>
      <c r="AH321" s="2">
        <v>1.61</v>
      </c>
      <c r="AI321" s="2">
        <v>0</v>
      </c>
      <c r="AJ321" s="2" t="s">
        <v>726</v>
      </c>
      <c r="AK321" s="2">
        <v>0</v>
      </c>
      <c r="AL321" s="2">
        <v>0</v>
      </c>
      <c r="AM321" s="2">
        <v>0</v>
      </c>
      <c r="AN321" s="2" t="s">
        <v>609</v>
      </c>
      <c r="AO321" s="2">
        <v>100</v>
      </c>
      <c r="AP321" s="2">
        <v>0</v>
      </c>
      <c r="AQ321" s="2">
        <v>0</v>
      </c>
      <c r="AR321" s="2">
        <v>0</v>
      </c>
      <c r="AV321" s="15">
        <f t="shared" si="42"/>
        <v>12.530000000000001</v>
      </c>
      <c r="AW321" s="15">
        <f t="shared" si="43"/>
        <v>10.75</v>
      </c>
      <c r="AX321" s="16">
        <f t="shared" si="44"/>
        <v>0.85794094173982438</v>
      </c>
      <c r="BA321" s="2">
        <f t="shared" si="45"/>
        <v>1.61</v>
      </c>
      <c r="BB321" s="2">
        <f t="shared" si="46"/>
        <v>1.61</v>
      </c>
      <c r="BC321" s="2">
        <f t="shared" si="47"/>
        <v>0</v>
      </c>
      <c r="BD321" s="2">
        <f t="shared" si="48"/>
        <v>0</v>
      </c>
      <c r="BE321" s="2">
        <f t="shared" si="49"/>
        <v>0</v>
      </c>
      <c r="BF321" s="2">
        <f t="shared" si="50"/>
        <v>0</v>
      </c>
      <c r="BJ321" s="2" t="str">
        <f t="shared" si="41"/>
        <v/>
      </c>
      <c r="BK321" s="2">
        <f>VLOOKUP(B321,Kraftvärmeprod!$B$1:$BH$550,MATCH($BA$1,Kraftvärmeprod!$B$1:$CC$1,0),FALSE)</f>
        <v>0</v>
      </c>
    </row>
    <row r="322" spans="1:63" ht="15" customHeight="1" x14ac:dyDescent="0.25">
      <c r="A322" s="2" t="s">
        <v>476</v>
      </c>
      <c r="B322" s="2" t="s">
        <v>480</v>
      </c>
      <c r="C322" s="2">
        <v>2017</v>
      </c>
      <c r="D322" s="2">
        <v>47.59</v>
      </c>
      <c r="E322" s="2">
        <v>54.15</v>
      </c>
      <c r="F322" s="2">
        <v>0</v>
      </c>
      <c r="G322" s="2">
        <v>0.37</v>
      </c>
      <c r="H322" s="2">
        <v>0</v>
      </c>
      <c r="I322" s="2">
        <v>0</v>
      </c>
      <c r="J322" s="2">
        <v>0</v>
      </c>
      <c r="K322" s="2">
        <v>0</v>
      </c>
      <c r="L322" s="2">
        <v>0</v>
      </c>
      <c r="M322" s="2" t="s">
        <v>726</v>
      </c>
      <c r="N322" s="2">
        <v>0.91</v>
      </c>
      <c r="O322" s="2">
        <v>15.08</v>
      </c>
      <c r="P322" s="2">
        <v>29.7</v>
      </c>
      <c r="Q322" s="2">
        <v>0</v>
      </c>
      <c r="R322" s="2">
        <v>0</v>
      </c>
      <c r="S322" s="2">
        <v>0</v>
      </c>
      <c r="T322" s="2" t="s">
        <v>8</v>
      </c>
      <c r="U322" s="2">
        <v>0</v>
      </c>
      <c r="V322" s="2">
        <v>0</v>
      </c>
      <c r="W322" s="2">
        <v>0</v>
      </c>
      <c r="X322" s="2">
        <v>0</v>
      </c>
      <c r="Y322" s="2">
        <v>0</v>
      </c>
      <c r="Z322" s="2">
        <v>1.87</v>
      </c>
      <c r="AA322" s="2">
        <v>0</v>
      </c>
      <c r="AB322" s="2">
        <v>0</v>
      </c>
      <c r="AC322" s="2">
        <v>0</v>
      </c>
      <c r="AD322" s="2">
        <v>0</v>
      </c>
      <c r="AE322" s="2" t="s">
        <v>727</v>
      </c>
      <c r="AF322" s="2" t="s">
        <v>726</v>
      </c>
      <c r="AG322" s="2">
        <v>0</v>
      </c>
      <c r="AH322" s="2">
        <v>6.22</v>
      </c>
      <c r="AI322" s="2">
        <v>0</v>
      </c>
      <c r="AJ322" s="2" t="s">
        <v>726</v>
      </c>
      <c r="AK322" s="2">
        <v>0</v>
      </c>
      <c r="AL322" s="2">
        <v>0</v>
      </c>
      <c r="AM322" s="2">
        <v>0</v>
      </c>
      <c r="AN322" s="2" t="s">
        <v>609</v>
      </c>
      <c r="AO322" s="2">
        <v>100</v>
      </c>
      <c r="AP322" s="2">
        <v>0</v>
      </c>
      <c r="AQ322" s="2">
        <v>0</v>
      </c>
      <c r="AR322" s="2">
        <v>0</v>
      </c>
      <c r="AV322" s="15">
        <f t="shared" si="42"/>
        <v>54.15</v>
      </c>
      <c r="AW322" s="15">
        <f t="shared" si="43"/>
        <v>47.59</v>
      </c>
      <c r="AX322" s="16">
        <f t="shared" si="44"/>
        <v>0.87885503231763629</v>
      </c>
      <c r="BA322" s="2">
        <f t="shared" si="45"/>
        <v>6.22</v>
      </c>
      <c r="BB322" s="2">
        <f t="shared" si="46"/>
        <v>6.22</v>
      </c>
      <c r="BC322" s="2">
        <f t="shared" si="47"/>
        <v>0</v>
      </c>
      <c r="BD322" s="2">
        <f t="shared" si="48"/>
        <v>0</v>
      </c>
      <c r="BE322" s="2">
        <f t="shared" si="49"/>
        <v>0</v>
      </c>
      <c r="BF322" s="2">
        <f t="shared" si="50"/>
        <v>0</v>
      </c>
      <c r="BJ322" s="2" t="str">
        <f t="shared" ref="BJ322:BJ385" si="51">IF(AND((IFERROR(AO322/1,0)+IFERROR(AP322/1,0)+IFERROR(AQ322/1,0)+IFERROR(AR322/1,0))&gt;0,OR(TYPE(AH322)&lt;&gt;1,AH322=0)),"ja","")</f>
        <v/>
      </c>
      <c r="BK322" s="2">
        <f>VLOOKUP(B322,Kraftvärmeprod!$B$1:$BH$550,MATCH($BA$1,Kraftvärmeprod!$B$1:$CC$1,0),FALSE)</f>
        <v>0</v>
      </c>
    </row>
    <row r="323" spans="1:63" ht="15" customHeight="1" x14ac:dyDescent="0.25">
      <c r="A323" s="2" t="s">
        <v>481</v>
      </c>
      <c r="B323" s="2" t="s">
        <v>482</v>
      </c>
      <c r="C323" s="2">
        <v>2017</v>
      </c>
      <c r="D323" s="2">
        <v>92.1</v>
      </c>
      <c r="E323" s="2">
        <v>0.57299999999999995</v>
      </c>
      <c r="F323" s="2" t="s">
        <v>726</v>
      </c>
      <c r="G323" s="2">
        <v>2E-3</v>
      </c>
      <c r="H323" s="2" t="s">
        <v>726</v>
      </c>
      <c r="I323" s="2" t="s">
        <v>726</v>
      </c>
      <c r="J323" s="2">
        <v>0.57099999999999995</v>
      </c>
      <c r="K323" s="2" t="s">
        <v>726</v>
      </c>
      <c r="L323" s="2" t="s">
        <v>726</v>
      </c>
      <c r="M323" s="2" t="s">
        <v>734</v>
      </c>
      <c r="N323" s="2" t="s">
        <v>726</v>
      </c>
      <c r="O323" s="2" t="s">
        <v>726</v>
      </c>
      <c r="P323" s="2" t="s">
        <v>726</v>
      </c>
      <c r="Q323" s="2" t="s">
        <v>726</v>
      </c>
      <c r="R323" s="2" t="s">
        <v>726</v>
      </c>
      <c r="S323" s="2" t="s">
        <v>726</v>
      </c>
      <c r="T323" s="2" t="s">
        <v>726</v>
      </c>
      <c r="U323" s="2" t="s">
        <v>726</v>
      </c>
      <c r="V323" s="2" t="s">
        <v>726</v>
      </c>
      <c r="W323" s="2" t="s">
        <v>726</v>
      </c>
      <c r="X323" s="2" t="s">
        <v>726</v>
      </c>
      <c r="Y323" s="2" t="s">
        <v>726</v>
      </c>
      <c r="Z323" s="2" t="s">
        <v>726</v>
      </c>
      <c r="AA323" s="2" t="s">
        <v>726</v>
      </c>
      <c r="AB323" s="2" t="s">
        <v>726</v>
      </c>
      <c r="AC323" s="2" t="s">
        <v>726</v>
      </c>
      <c r="AD323" s="2" t="s">
        <v>726</v>
      </c>
      <c r="AE323" s="2" t="s">
        <v>727</v>
      </c>
      <c r="AF323" s="2" t="s">
        <v>726</v>
      </c>
      <c r="AG323" s="2" t="s">
        <v>726</v>
      </c>
      <c r="AH323" s="2" t="s">
        <v>726</v>
      </c>
      <c r="AI323" s="2" t="s">
        <v>726</v>
      </c>
      <c r="AJ323" s="2" t="s">
        <v>726</v>
      </c>
      <c r="AK323" s="2" t="s">
        <v>726</v>
      </c>
      <c r="AL323" s="2" t="s">
        <v>726</v>
      </c>
      <c r="AM323" s="2" t="s">
        <v>726</v>
      </c>
      <c r="AN323" s="2" t="s">
        <v>609</v>
      </c>
      <c r="AO323" s="2" t="s">
        <v>726</v>
      </c>
      <c r="AP323" s="2" t="s">
        <v>726</v>
      </c>
      <c r="AQ323" s="2" t="s">
        <v>726</v>
      </c>
      <c r="AR323" s="2" t="s">
        <v>726</v>
      </c>
      <c r="AV323" s="15">
        <f t="shared" ref="AV323:AV386" si="52">SUMPRODUCT(F323:AC323)+SUMPRODUCT(AG323:AI323)+IFERROR(AL323/1,0)</f>
        <v>0.57299999999999995</v>
      </c>
      <c r="AW323" s="15">
        <f t="shared" ref="AW323:AW386" si="53">IFERROR(D323/1,0)</f>
        <v>92.1</v>
      </c>
      <c r="AX323" s="16">
        <f t="shared" ref="AX323:AX386" si="54">IFERROR(AW323/AV323,"")</f>
        <v>160.73298429319371</v>
      </c>
      <c r="BA323" s="2">
        <f t="shared" ref="BA323:BA386" si="55">IFERROR(AH323/1,0)</f>
        <v>0</v>
      </c>
      <c r="BB323" s="2">
        <f t="shared" ref="BB323:BB386" si="56">IFERROR(AO323/100,0)*$BA323</f>
        <v>0</v>
      </c>
      <c r="BC323" s="2">
        <f t="shared" ref="BC323:BC386" si="57">IFERROR(AP323/100,0)*$BA323</f>
        <v>0</v>
      </c>
      <c r="BD323" s="2">
        <f t="shared" ref="BD323:BD386" si="58">IFERROR(AQ323/100,0)*$BA323</f>
        <v>0</v>
      </c>
      <c r="BE323" s="2">
        <f t="shared" ref="BE323:BE386" si="59">IFERROR(AR323/100,0)*$BA323</f>
        <v>0</v>
      </c>
      <c r="BF323" s="2">
        <f t="shared" ref="BF323:BF386" si="60">MAX(BA323-SUM(BB323:BE323),0)</f>
        <v>0</v>
      </c>
      <c r="BJ323" s="2" t="str">
        <f t="shared" si="51"/>
        <v/>
      </c>
      <c r="BK323" s="2">
        <f>VLOOKUP(B323,Kraftvärmeprod!$B$1:$BH$550,MATCH($BA$1,Kraftvärmeprod!$B$1:$CC$1,0),FALSE)</f>
        <v>0</v>
      </c>
    </row>
    <row r="324" spans="1:63" ht="15" customHeight="1" x14ac:dyDescent="0.25">
      <c r="A324" s="2" t="s">
        <v>481</v>
      </c>
      <c r="B324" s="2" t="s">
        <v>483</v>
      </c>
      <c r="C324" s="2">
        <v>2017</v>
      </c>
      <c r="D324" s="2">
        <v>0.90400000000000003</v>
      </c>
      <c r="E324" s="2">
        <v>0.90400000000000003</v>
      </c>
      <c r="F324" s="2" t="s">
        <v>726</v>
      </c>
      <c r="G324" s="2">
        <v>2.5000000000000001E-2</v>
      </c>
      <c r="H324" s="2" t="s">
        <v>726</v>
      </c>
      <c r="I324" s="2" t="s">
        <v>726</v>
      </c>
      <c r="J324" s="2" t="s">
        <v>726</v>
      </c>
      <c r="K324" s="2" t="s">
        <v>726</v>
      </c>
      <c r="L324" s="2" t="s">
        <v>726</v>
      </c>
      <c r="M324" s="2" t="s">
        <v>726</v>
      </c>
      <c r="N324" s="2" t="s">
        <v>726</v>
      </c>
      <c r="O324" s="2" t="s">
        <v>726</v>
      </c>
      <c r="P324" s="2" t="s">
        <v>726</v>
      </c>
      <c r="Q324" s="2" t="s">
        <v>726</v>
      </c>
      <c r="R324" s="2" t="s">
        <v>726</v>
      </c>
      <c r="S324" s="2" t="s">
        <v>726</v>
      </c>
      <c r="T324" s="2" t="s">
        <v>726</v>
      </c>
      <c r="U324" s="2">
        <v>0.879</v>
      </c>
      <c r="V324" s="2" t="s">
        <v>726</v>
      </c>
      <c r="W324" s="2" t="s">
        <v>726</v>
      </c>
      <c r="X324" s="2" t="s">
        <v>726</v>
      </c>
      <c r="Y324" s="2" t="s">
        <v>726</v>
      </c>
      <c r="Z324" s="2" t="s">
        <v>726</v>
      </c>
      <c r="AA324" s="2" t="s">
        <v>726</v>
      </c>
      <c r="AB324" s="2" t="s">
        <v>726</v>
      </c>
      <c r="AC324" s="2" t="s">
        <v>726</v>
      </c>
      <c r="AD324" s="2" t="s">
        <v>726</v>
      </c>
      <c r="AE324" s="2" t="s">
        <v>727</v>
      </c>
      <c r="AF324" s="2" t="s">
        <v>726</v>
      </c>
      <c r="AG324" s="2" t="s">
        <v>726</v>
      </c>
      <c r="AH324" s="2" t="s">
        <v>726</v>
      </c>
      <c r="AI324" s="2" t="s">
        <v>726</v>
      </c>
      <c r="AJ324" s="2" t="s">
        <v>726</v>
      </c>
      <c r="AK324" s="2" t="s">
        <v>726</v>
      </c>
      <c r="AL324" s="2" t="s">
        <v>726</v>
      </c>
      <c r="AM324" s="2" t="s">
        <v>726</v>
      </c>
      <c r="AN324" s="2" t="s">
        <v>609</v>
      </c>
      <c r="AO324" s="2" t="s">
        <v>726</v>
      </c>
      <c r="AP324" s="2" t="s">
        <v>726</v>
      </c>
      <c r="AQ324" s="2" t="s">
        <v>726</v>
      </c>
      <c r="AR324" s="2" t="s">
        <v>726</v>
      </c>
      <c r="AV324" s="15">
        <f t="shared" si="52"/>
        <v>0.90400000000000003</v>
      </c>
      <c r="AW324" s="15">
        <f t="shared" si="53"/>
        <v>0.90400000000000003</v>
      </c>
      <c r="AX324" s="16">
        <f t="shared" si="54"/>
        <v>1</v>
      </c>
      <c r="BA324" s="2">
        <f t="shared" si="55"/>
        <v>0</v>
      </c>
      <c r="BB324" s="2">
        <f t="shared" si="56"/>
        <v>0</v>
      </c>
      <c r="BC324" s="2">
        <f t="shared" si="57"/>
        <v>0</v>
      </c>
      <c r="BD324" s="2">
        <f t="shared" si="58"/>
        <v>0</v>
      </c>
      <c r="BE324" s="2">
        <f t="shared" si="59"/>
        <v>0</v>
      </c>
      <c r="BF324" s="2">
        <f t="shared" si="60"/>
        <v>0</v>
      </c>
      <c r="BJ324" s="2" t="str">
        <f t="shared" si="51"/>
        <v/>
      </c>
      <c r="BK324" s="2">
        <f>VLOOKUP(B324,Kraftvärmeprod!$B$1:$BH$550,MATCH($BA$1,Kraftvärmeprod!$B$1:$CC$1,0),FALSE)</f>
        <v>0</v>
      </c>
    </row>
    <row r="325" spans="1:63" ht="15" customHeight="1" x14ac:dyDescent="0.25">
      <c r="A325" s="2" t="s">
        <v>484</v>
      </c>
      <c r="B325" s="2" t="s">
        <v>485</v>
      </c>
      <c r="C325" s="2">
        <v>2017</v>
      </c>
      <c r="D325" s="2" t="s">
        <v>609</v>
      </c>
      <c r="E325" s="2" t="s">
        <v>609</v>
      </c>
      <c r="F325" s="2" t="s">
        <v>609</v>
      </c>
      <c r="G325" s="2" t="s">
        <v>609</v>
      </c>
      <c r="H325" s="2" t="s">
        <v>609</v>
      </c>
      <c r="I325" s="2" t="s">
        <v>609</v>
      </c>
      <c r="J325" s="2" t="s">
        <v>609</v>
      </c>
      <c r="K325" s="2" t="s">
        <v>609</v>
      </c>
      <c r="L325" s="2" t="s">
        <v>609</v>
      </c>
      <c r="M325" s="2" t="s">
        <v>609</v>
      </c>
      <c r="N325" s="2" t="s">
        <v>609</v>
      </c>
      <c r="O325" s="2" t="s">
        <v>609</v>
      </c>
      <c r="P325" s="2" t="s">
        <v>609</v>
      </c>
      <c r="Q325" s="2" t="s">
        <v>609</v>
      </c>
      <c r="R325" s="2" t="s">
        <v>609</v>
      </c>
      <c r="S325" s="2" t="s">
        <v>609</v>
      </c>
      <c r="T325" s="2" t="s">
        <v>609</v>
      </c>
      <c r="U325" s="2" t="s">
        <v>609</v>
      </c>
      <c r="V325" s="2" t="s">
        <v>609</v>
      </c>
      <c r="W325" s="2" t="s">
        <v>609</v>
      </c>
      <c r="X325" s="2" t="s">
        <v>609</v>
      </c>
      <c r="Y325" s="2" t="s">
        <v>609</v>
      </c>
      <c r="Z325" s="2" t="s">
        <v>609</v>
      </c>
      <c r="AA325" s="2" t="s">
        <v>609</v>
      </c>
      <c r="AB325" s="2" t="s">
        <v>609</v>
      </c>
      <c r="AC325" s="2" t="s">
        <v>609</v>
      </c>
      <c r="AD325" s="2" t="s">
        <v>609</v>
      </c>
      <c r="AE325" s="2" t="s">
        <v>609</v>
      </c>
      <c r="AF325" s="2" t="s">
        <v>609</v>
      </c>
      <c r="AG325" s="2" t="s">
        <v>609</v>
      </c>
      <c r="AH325" s="2" t="s">
        <v>609</v>
      </c>
      <c r="AI325" s="2" t="s">
        <v>609</v>
      </c>
      <c r="AJ325" s="2" t="s">
        <v>609</v>
      </c>
      <c r="AK325" s="2" t="s">
        <v>609</v>
      </c>
      <c r="AL325" s="2" t="s">
        <v>609</v>
      </c>
      <c r="AM325" s="2" t="s">
        <v>609</v>
      </c>
      <c r="AN325" s="2" t="s">
        <v>609</v>
      </c>
      <c r="AO325" s="2" t="s">
        <v>609</v>
      </c>
      <c r="AP325" s="2" t="s">
        <v>609</v>
      </c>
      <c r="AQ325" s="2" t="s">
        <v>609</v>
      </c>
      <c r="AR325" s="2" t="s">
        <v>609</v>
      </c>
      <c r="AV325" s="15">
        <f t="shared" si="52"/>
        <v>0</v>
      </c>
      <c r="AW325" s="15">
        <f t="shared" si="53"/>
        <v>0</v>
      </c>
      <c r="AX325" s="16" t="str">
        <f t="shared" si="54"/>
        <v/>
      </c>
      <c r="BA325" s="2">
        <f t="shared" si="55"/>
        <v>0</v>
      </c>
      <c r="BB325" s="2">
        <f t="shared" si="56"/>
        <v>0</v>
      </c>
      <c r="BC325" s="2">
        <f t="shared" si="57"/>
        <v>0</v>
      </c>
      <c r="BD325" s="2">
        <f t="shared" si="58"/>
        <v>0</v>
      </c>
      <c r="BE325" s="2">
        <f t="shared" si="59"/>
        <v>0</v>
      </c>
      <c r="BF325" s="2">
        <f t="shared" si="60"/>
        <v>0</v>
      </c>
      <c r="BJ325" s="2" t="str">
        <f t="shared" si="51"/>
        <v/>
      </c>
      <c r="BK325" s="2">
        <f>VLOOKUP(B325,Kraftvärmeprod!$B$1:$BH$550,MATCH($BA$1,Kraftvärmeprod!$B$1:$CC$1,0),FALSE)</f>
        <v>0</v>
      </c>
    </row>
    <row r="326" spans="1:63" ht="15" customHeight="1" x14ac:dyDescent="0.25">
      <c r="A326" s="2" t="s">
        <v>484</v>
      </c>
      <c r="B326" s="2" t="s">
        <v>486</v>
      </c>
      <c r="C326" s="2">
        <v>2017</v>
      </c>
      <c r="D326" s="2" t="s">
        <v>609</v>
      </c>
      <c r="E326" s="2" t="s">
        <v>609</v>
      </c>
      <c r="F326" s="2" t="s">
        <v>609</v>
      </c>
      <c r="G326" s="2" t="s">
        <v>609</v>
      </c>
      <c r="H326" s="2" t="s">
        <v>609</v>
      </c>
      <c r="I326" s="2" t="s">
        <v>609</v>
      </c>
      <c r="J326" s="2" t="s">
        <v>609</v>
      </c>
      <c r="K326" s="2" t="s">
        <v>609</v>
      </c>
      <c r="L326" s="2" t="s">
        <v>609</v>
      </c>
      <c r="M326" s="2" t="s">
        <v>609</v>
      </c>
      <c r="N326" s="2" t="s">
        <v>609</v>
      </c>
      <c r="O326" s="2" t="s">
        <v>609</v>
      </c>
      <c r="P326" s="2" t="s">
        <v>609</v>
      </c>
      <c r="Q326" s="2" t="s">
        <v>609</v>
      </c>
      <c r="R326" s="2" t="s">
        <v>609</v>
      </c>
      <c r="S326" s="2" t="s">
        <v>609</v>
      </c>
      <c r="T326" s="2" t="s">
        <v>609</v>
      </c>
      <c r="U326" s="2" t="s">
        <v>609</v>
      </c>
      <c r="V326" s="2" t="s">
        <v>609</v>
      </c>
      <c r="W326" s="2" t="s">
        <v>609</v>
      </c>
      <c r="X326" s="2" t="s">
        <v>609</v>
      </c>
      <c r="Y326" s="2" t="s">
        <v>609</v>
      </c>
      <c r="Z326" s="2" t="s">
        <v>609</v>
      </c>
      <c r="AA326" s="2" t="s">
        <v>609</v>
      </c>
      <c r="AB326" s="2" t="s">
        <v>609</v>
      </c>
      <c r="AC326" s="2" t="s">
        <v>609</v>
      </c>
      <c r="AD326" s="2" t="s">
        <v>609</v>
      </c>
      <c r="AE326" s="2" t="s">
        <v>609</v>
      </c>
      <c r="AF326" s="2" t="s">
        <v>609</v>
      </c>
      <c r="AG326" s="2" t="s">
        <v>609</v>
      </c>
      <c r="AH326" s="2" t="s">
        <v>609</v>
      </c>
      <c r="AI326" s="2" t="s">
        <v>609</v>
      </c>
      <c r="AJ326" s="2" t="s">
        <v>609</v>
      </c>
      <c r="AK326" s="2" t="s">
        <v>609</v>
      </c>
      <c r="AL326" s="2" t="s">
        <v>609</v>
      </c>
      <c r="AM326" s="2" t="s">
        <v>609</v>
      </c>
      <c r="AN326" s="2" t="s">
        <v>609</v>
      </c>
      <c r="AO326" s="2" t="s">
        <v>609</v>
      </c>
      <c r="AP326" s="2" t="s">
        <v>609</v>
      </c>
      <c r="AQ326" s="2" t="s">
        <v>609</v>
      </c>
      <c r="AR326" s="2" t="s">
        <v>609</v>
      </c>
      <c r="AV326" s="15">
        <f t="shared" si="52"/>
        <v>0</v>
      </c>
      <c r="AW326" s="15">
        <f t="shared" si="53"/>
        <v>0</v>
      </c>
      <c r="AX326" s="16" t="str">
        <f t="shared" si="54"/>
        <v/>
      </c>
      <c r="BA326" s="2">
        <f t="shared" si="55"/>
        <v>0</v>
      </c>
      <c r="BB326" s="2">
        <f t="shared" si="56"/>
        <v>0</v>
      </c>
      <c r="BC326" s="2">
        <f t="shared" si="57"/>
        <v>0</v>
      </c>
      <c r="BD326" s="2">
        <f t="shared" si="58"/>
        <v>0</v>
      </c>
      <c r="BE326" s="2">
        <f t="shared" si="59"/>
        <v>0</v>
      </c>
      <c r="BF326" s="2">
        <f t="shared" si="60"/>
        <v>0</v>
      </c>
      <c r="BJ326" s="2" t="str">
        <f t="shared" si="51"/>
        <v/>
      </c>
      <c r="BK326" s="2">
        <f>VLOOKUP(B326,Kraftvärmeprod!$B$1:$BH$550,MATCH($BA$1,Kraftvärmeprod!$B$1:$CC$1,0),FALSE)</f>
        <v>0</v>
      </c>
    </row>
    <row r="327" spans="1:63" ht="15" customHeight="1" x14ac:dyDescent="0.25">
      <c r="A327" s="2" t="s">
        <v>484</v>
      </c>
      <c r="B327" s="2" t="s">
        <v>487</v>
      </c>
      <c r="C327" s="2">
        <v>2017</v>
      </c>
      <c r="D327" s="2" t="s">
        <v>609</v>
      </c>
      <c r="E327" s="2" t="s">
        <v>609</v>
      </c>
      <c r="F327" s="2" t="s">
        <v>609</v>
      </c>
      <c r="G327" s="2" t="s">
        <v>609</v>
      </c>
      <c r="H327" s="2" t="s">
        <v>609</v>
      </c>
      <c r="I327" s="2" t="s">
        <v>609</v>
      </c>
      <c r="J327" s="2" t="s">
        <v>609</v>
      </c>
      <c r="K327" s="2" t="s">
        <v>609</v>
      </c>
      <c r="L327" s="2" t="s">
        <v>609</v>
      </c>
      <c r="M327" s="2" t="s">
        <v>609</v>
      </c>
      <c r="N327" s="2" t="s">
        <v>609</v>
      </c>
      <c r="O327" s="2" t="s">
        <v>609</v>
      </c>
      <c r="P327" s="2" t="s">
        <v>609</v>
      </c>
      <c r="Q327" s="2" t="s">
        <v>609</v>
      </c>
      <c r="R327" s="2" t="s">
        <v>609</v>
      </c>
      <c r="S327" s="2" t="s">
        <v>609</v>
      </c>
      <c r="T327" s="2" t="s">
        <v>609</v>
      </c>
      <c r="U327" s="2" t="s">
        <v>609</v>
      </c>
      <c r="V327" s="2" t="s">
        <v>609</v>
      </c>
      <c r="W327" s="2" t="s">
        <v>609</v>
      </c>
      <c r="X327" s="2" t="s">
        <v>609</v>
      </c>
      <c r="Y327" s="2" t="s">
        <v>609</v>
      </c>
      <c r="Z327" s="2" t="s">
        <v>609</v>
      </c>
      <c r="AA327" s="2" t="s">
        <v>609</v>
      </c>
      <c r="AB327" s="2" t="s">
        <v>609</v>
      </c>
      <c r="AC327" s="2" t="s">
        <v>609</v>
      </c>
      <c r="AD327" s="2" t="s">
        <v>609</v>
      </c>
      <c r="AE327" s="2" t="s">
        <v>609</v>
      </c>
      <c r="AF327" s="2" t="s">
        <v>609</v>
      </c>
      <c r="AG327" s="2" t="s">
        <v>609</v>
      </c>
      <c r="AH327" s="2" t="s">
        <v>609</v>
      </c>
      <c r="AI327" s="2" t="s">
        <v>609</v>
      </c>
      <c r="AJ327" s="2" t="s">
        <v>609</v>
      </c>
      <c r="AK327" s="2" t="s">
        <v>609</v>
      </c>
      <c r="AL327" s="2" t="s">
        <v>609</v>
      </c>
      <c r="AM327" s="2" t="s">
        <v>609</v>
      </c>
      <c r="AN327" s="2" t="s">
        <v>609</v>
      </c>
      <c r="AO327" s="2" t="s">
        <v>609</v>
      </c>
      <c r="AP327" s="2" t="s">
        <v>609</v>
      </c>
      <c r="AQ327" s="2" t="s">
        <v>609</v>
      </c>
      <c r="AR327" s="2" t="s">
        <v>609</v>
      </c>
      <c r="AV327" s="15">
        <f t="shared" si="52"/>
        <v>0</v>
      </c>
      <c r="AW327" s="15">
        <f t="shared" si="53"/>
        <v>0</v>
      </c>
      <c r="AX327" s="16" t="str">
        <f t="shared" si="54"/>
        <v/>
      </c>
      <c r="BA327" s="2">
        <f t="shared" si="55"/>
        <v>0</v>
      </c>
      <c r="BB327" s="2">
        <f t="shared" si="56"/>
        <v>0</v>
      </c>
      <c r="BC327" s="2">
        <f t="shared" si="57"/>
        <v>0</v>
      </c>
      <c r="BD327" s="2">
        <f t="shared" si="58"/>
        <v>0</v>
      </c>
      <c r="BE327" s="2">
        <f t="shared" si="59"/>
        <v>0</v>
      </c>
      <c r="BF327" s="2">
        <f t="shared" si="60"/>
        <v>0</v>
      </c>
      <c r="BJ327" s="2" t="str">
        <f t="shared" si="51"/>
        <v/>
      </c>
      <c r="BK327" s="2">
        <f>VLOOKUP(B327,Kraftvärmeprod!$B$1:$BH$550,MATCH($BA$1,Kraftvärmeprod!$B$1:$CC$1,0),FALSE)</f>
        <v>0</v>
      </c>
    </row>
    <row r="328" spans="1:63" ht="15" customHeight="1" x14ac:dyDescent="0.25">
      <c r="A328" s="2" t="s">
        <v>484</v>
      </c>
      <c r="B328" s="2" t="s">
        <v>488</v>
      </c>
      <c r="C328" s="2">
        <v>2017</v>
      </c>
      <c r="D328" s="2">
        <v>3777.4140000000002</v>
      </c>
      <c r="E328" s="2">
        <v>3955.7559999999999</v>
      </c>
      <c r="F328" s="2">
        <v>1.5629999999999999</v>
      </c>
      <c r="G328" s="2">
        <v>23.713000000000001</v>
      </c>
      <c r="H328" s="2">
        <v>0</v>
      </c>
      <c r="I328" s="2">
        <v>34.713000000000001</v>
      </c>
      <c r="J328" s="2">
        <v>0</v>
      </c>
      <c r="K328" s="2">
        <v>0</v>
      </c>
      <c r="L328" s="2">
        <v>0</v>
      </c>
      <c r="M328" s="2" t="s">
        <v>609</v>
      </c>
      <c r="N328" s="2">
        <v>368.46199999999999</v>
      </c>
      <c r="O328" s="2">
        <v>0</v>
      </c>
      <c r="P328" s="2">
        <v>0</v>
      </c>
      <c r="Q328" s="2">
        <v>0</v>
      </c>
      <c r="R328" s="2">
        <v>0</v>
      </c>
      <c r="S328" s="2">
        <v>15.641999999999999</v>
      </c>
      <c r="T328" s="2" t="s">
        <v>726</v>
      </c>
      <c r="U328" s="2">
        <v>440.61799999999999</v>
      </c>
      <c r="V328" s="2">
        <v>0</v>
      </c>
      <c r="W328" s="2">
        <v>0</v>
      </c>
      <c r="X328" s="2">
        <v>312.23899999999998</v>
      </c>
      <c r="Y328" s="2">
        <v>123.788</v>
      </c>
      <c r="Z328" s="2">
        <v>175.24299999999999</v>
      </c>
      <c r="AA328" s="2">
        <v>0</v>
      </c>
      <c r="AB328" s="2">
        <v>0</v>
      </c>
      <c r="AC328" s="2">
        <v>863.45699999999999</v>
      </c>
      <c r="AD328" s="2">
        <v>0</v>
      </c>
      <c r="AE328" s="2" t="s">
        <v>744</v>
      </c>
      <c r="AF328" s="2">
        <v>35.700000000000003</v>
      </c>
      <c r="AG328" s="2">
        <v>0</v>
      </c>
      <c r="AH328" s="2">
        <v>59.259</v>
      </c>
      <c r="AI328" s="2">
        <v>1474.039</v>
      </c>
      <c r="AJ328" s="2" t="s">
        <v>732</v>
      </c>
      <c r="AK328" s="2">
        <v>464.55399999999997</v>
      </c>
      <c r="AL328" s="2">
        <v>63.02</v>
      </c>
      <c r="AM328" s="2">
        <v>63.02</v>
      </c>
      <c r="AN328" s="2" t="s">
        <v>609</v>
      </c>
      <c r="AO328" s="2">
        <v>74.430000000000007</v>
      </c>
      <c r="AP328" s="2">
        <v>24.07</v>
      </c>
      <c r="AQ328" s="2">
        <v>1.5</v>
      </c>
      <c r="AR328" s="2">
        <v>0</v>
      </c>
      <c r="AV328" s="15">
        <f t="shared" si="52"/>
        <v>3955.7559999999999</v>
      </c>
      <c r="AW328" s="15">
        <f t="shared" si="53"/>
        <v>3777.4140000000002</v>
      </c>
      <c r="AX328" s="16">
        <f t="shared" si="54"/>
        <v>0.95491582392847296</v>
      </c>
      <c r="BA328" s="2">
        <f t="shared" si="55"/>
        <v>59.259</v>
      </c>
      <c r="BB328" s="2">
        <f t="shared" si="56"/>
        <v>44.106473700000002</v>
      </c>
      <c r="BC328" s="2">
        <f t="shared" si="57"/>
        <v>14.2636413</v>
      </c>
      <c r="BD328" s="2">
        <f t="shared" si="58"/>
        <v>0.88888499999999993</v>
      </c>
      <c r="BE328" s="2">
        <f t="shared" si="59"/>
        <v>0</v>
      </c>
      <c r="BF328" s="2">
        <f t="shared" si="60"/>
        <v>0</v>
      </c>
      <c r="BJ328" s="2" t="str">
        <f t="shared" si="51"/>
        <v/>
      </c>
      <c r="BK328" s="2">
        <f>VLOOKUP(B328,Kraftvärmeprod!$B$1:$BH$550,MATCH($BA$1,Kraftvärmeprod!$B$1:$CC$1,0),FALSE)</f>
        <v>1106.2950000000001</v>
      </c>
    </row>
    <row r="329" spans="1:63" ht="15" customHeight="1" x14ac:dyDescent="0.25">
      <c r="A329" s="2" t="s">
        <v>484</v>
      </c>
      <c r="B329" s="2" t="s">
        <v>489</v>
      </c>
      <c r="C329" s="2">
        <v>2017</v>
      </c>
      <c r="D329" s="2" t="s">
        <v>609</v>
      </c>
      <c r="E329" s="2" t="s">
        <v>609</v>
      </c>
      <c r="F329" s="2" t="s">
        <v>609</v>
      </c>
      <c r="G329" s="2" t="s">
        <v>609</v>
      </c>
      <c r="H329" s="2" t="s">
        <v>609</v>
      </c>
      <c r="I329" s="2" t="s">
        <v>609</v>
      </c>
      <c r="J329" s="2" t="s">
        <v>609</v>
      </c>
      <c r="K329" s="2" t="s">
        <v>609</v>
      </c>
      <c r="L329" s="2" t="s">
        <v>609</v>
      </c>
      <c r="M329" s="2" t="s">
        <v>609</v>
      </c>
      <c r="N329" s="2" t="s">
        <v>609</v>
      </c>
      <c r="O329" s="2" t="s">
        <v>609</v>
      </c>
      <c r="P329" s="2" t="s">
        <v>609</v>
      </c>
      <c r="Q329" s="2" t="s">
        <v>609</v>
      </c>
      <c r="R329" s="2" t="s">
        <v>609</v>
      </c>
      <c r="S329" s="2" t="s">
        <v>609</v>
      </c>
      <c r="T329" s="2" t="s">
        <v>609</v>
      </c>
      <c r="U329" s="2" t="s">
        <v>609</v>
      </c>
      <c r="V329" s="2" t="s">
        <v>609</v>
      </c>
      <c r="W329" s="2" t="s">
        <v>609</v>
      </c>
      <c r="X329" s="2" t="s">
        <v>609</v>
      </c>
      <c r="Y329" s="2" t="s">
        <v>609</v>
      </c>
      <c r="Z329" s="2" t="s">
        <v>609</v>
      </c>
      <c r="AA329" s="2" t="s">
        <v>609</v>
      </c>
      <c r="AB329" s="2" t="s">
        <v>609</v>
      </c>
      <c r="AC329" s="2" t="s">
        <v>609</v>
      </c>
      <c r="AD329" s="2" t="s">
        <v>609</v>
      </c>
      <c r="AE329" s="2" t="s">
        <v>609</v>
      </c>
      <c r="AF329" s="2" t="s">
        <v>609</v>
      </c>
      <c r="AG329" s="2" t="s">
        <v>609</v>
      </c>
      <c r="AH329" s="2" t="s">
        <v>609</v>
      </c>
      <c r="AI329" s="2" t="s">
        <v>609</v>
      </c>
      <c r="AJ329" s="2" t="s">
        <v>609</v>
      </c>
      <c r="AK329" s="2" t="s">
        <v>609</v>
      </c>
      <c r="AL329" s="2" t="s">
        <v>609</v>
      </c>
      <c r="AM329" s="2" t="s">
        <v>609</v>
      </c>
      <c r="AN329" s="2" t="s">
        <v>609</v>
      </c>
      <c r="AO329" s="2" t="s">
        <v>609</v>
      </c>
      <c r="AP329" s="2" t="s">
        <v>609</v>
      </c>
      <c r="AQ329" s="2" t="s">
        <v>609</v>
      </c>
      <c r="AR329" s="2" t="s">
        <v>609</v>
      </c>
      <c r="AV329" s="15">
        <f t="shared" si="52"/>
        <v>0</v>
      </c>
      <c r="AW329" s="15">
        <f t="shared" si="53"/>
        <v>0</v>
      </c>
      <c r="AX329" s="16" t="str">
        <f t="shared" si="54"/>
        <v/>
      </c>
      <c r="BA329" s="2">
        <f t="shared" si="55"/>
        <v>0</v>
      </c>
      <c r="BB329" s="2">
        <f t="shared" si="56"/>
        <v>0</v>
      </c>
      <c r="BC329" s="2">
        <f t="shared" si="57"/>
        <v>0</v>
      </c>
      <c r="BD329" s="2">
        <f t="shared" si="58"/>
        <v>0</v>
      </c>
      <c r="BE329" s="2">
        <f t="shared" si="59"/>
        <v>0</v>
      </c>
      <c r="BF329" s="2">
        <f t="shared" si="60"/>
        <v>0</v>
      </c>
      <c r="BJ329" s="2" t="str">
        <f t="shared" si="51"/>
        <v/>
      </c>
      <c r="BK329" s="2">
        <f>VLOOKUP(B329,Kraftvärmeprod!$B$1:$BH$550,MATCH($BA$1,Kraftvärmeprod!$B$1:$CC$1,0),FALSE)</f>
        <v>0</v>
      </c>
    </row>
    <row r="330" spans="1:63" ht="15" customHeight="1" x14ac:dyDescent="0.25">
      <c r="A330" s="2" t="s">
        <v>484</v>
      </c>
      <c r="B330" s="2" t="s">
        <v>490</v>
      </c>
      <c r="C330" s="2">
        <v>2017</v>
      </c>
      <c r="D330" s="2" t="s">
        <v>609</v>
      </c>
      <c r="E330" s="2" t="s">
        <v>609</v>
      </c>
      <c r="F330" s="2" t="s">
        <v>609</v>
      </c>
      <c r="G330" s="2" t="s">
        <v>609</v>
      </c>
      <c r="H330" s="2" t="s">
        <v>609</v>
      </c>
      <c r="I330" s="2" t="s">
        <v>609</v>
      </c>
      <c r="J330" s="2" t="s">
        <v>609</v>
      </c>
      <c r="K330" s="2" t="s">
        <v>609</v>
      </c>
      <c r="L330" s="2" t="s">
        <v>609</v>
      </c>
      <c r="M330" s="2" t="s">
        <v>609</v>
      </c>
      <c r="N330" s="2" t="s">
        <v>609</v>
      </c>
      <c r="O330" s="2" t="s">
        <v>609</v>
      </c>
      <c r="P330" s="2" t="s">
        <v>609</v>
      </c>
      <c r="Q330" s="2" t="s">
        <v>609</v>
      </c>
      <c r="R330" s="2" t="s">
        <v>609</v>
      </c>
      <c r="S330" s="2" t="s">
        <v>609</v>
      </c>
      <c r="T330" s="2" t="s">
        <v>609</v>
      </c>
      <c r="U330" s="2" t="s">
        <v>609</v>
      </c>
      <c r="V330" s="2" t="s">
        <v>609</v>
      </c>
      <c r="W330" s="2" t="s">
        <v>609</v>
      </c>
      <c r="X330" s="2" t="s">
        <v>609</v>
      </c>
      <c r="Y330" s="2" t="s">
        <v>609</v>
      </c>
      <c r="Z330" s="2" t="s">
        <v>609</v>
      </c>
      <c r="AA330" s="2" t="s">
        <v>609</v>
      </c>
      <c r="AB330" s="2" t="s">
        <v>609</v>
      </c>
      <c r="AC330" s="2" t="s">
        <v>609</v>
      </c>
      <c r="AD330" s="2" t="s">
        <v>609</v>
      </c>
      <c r="AE330" s="2" t="s">
        <v>609</v>
      </c>
      <c r="AF330" s="2" t="s">
        <v>609</v>
      </c>
      <c r="AG330" s="2" t="s">
        <v>609</v>
      </c>
      <c r="AH330" s="2" t="s">
        <v>609</v>
      </c>
      <c r="AI330" s="2" t="s">
        <v>609</v>
      </c>
      <c r="AJ330" s="2" t="s">
        <v>609</v>
      </c>
      <c r="AK330" s="2" t="s">
        <v>609</v>
      </c>
      <c r="AL330" s="2" t="s">
        <v>609</v>
      </c>
      <c r="AM330" s="2" t="s">
        <v>609</v>
      </c>
      <c r="AN330" s="2" t="s">
        <v>609</v>
      </c>
      <c r="AO330" s="2" t="s">
        <v>609</v>
      </c>
      <c r="AP330" s="2" t="s">
        <v>609</v>
      </c>
      <c r="AQ330" s="2" t="s">
        <v>609</v>
      </c>
      <c r="AR330" s="2" t="s">
        <v>609</v>
      </c>
      <c r="AV330" s="15">
        <f t="shared" si="52"/>
        <v>0</v>
      </c>
      <c r="AW330" s="15">
        <f t="shared" si="53"/>
        <v>0</v>
      </c>
      <c r="AX330" s="16" t="str">
        <f t="shared" si="54"/>
        <v/>
      </c>
      <c r="BA330" s="2">
        <f t="shared" si="55"/>
        <v>0</v>
      </c>
      <c r="BB330" s="2">
        <f t="shared" si="56"/>
        <v>0</v>
      </c>
      <c r="BC330" s="2">
        <f t="shared" si="57"/>
        <v>0</v>
      </c>
      <c r="BD330" s="2">
        <f t="shared" si="58"/>
        <v>0</v>
      </c>
      <c r="BE330" s="2">
        <f t="shared" si="59"/>
        <v>0</v>
      </c>
      <c r="BF330" s="2">
        <f t="shared" si="60"/>
        <v>0</v>
      </c>
      <c r="BJ330" s="2" t="str">
        <f t="shared" si="51"/>
        <v/>
      </c>
      <c r="BK330" s="2">
        <f>VLOOKUP(B330,Kraftvärmeprod!$B$1:$BH$550,MATCH($BA$1,Kraftvärmeprod!$B$1:$CC$1,0),FALSE)</f>
        <v>0</v>
      </c>
    </row>
    <row r="331" spans="1:63" ht="15" customHeight="1" x14ac:dyDescent="0.25">
      <c r="A331" s="2" t="s">
        <v>484</v>
      </c>
      <c r="B331" s="2" t="s">
        <v>491</v>
      </c>
      <c r="C331" s="2">
        <v>2017</v>
      </c>
      <c r="D331" s="2" t="s">
        <v>609</v>
      </c>
      <c r="E331" s="2" t="s">
        <v>609</v>
      </c>
      <c r="F331" s="2" t="s">
        <v>609</v>
      </c>
      <c r="G331" s="2" t="s">
        <v>609</v>
      </c>
      <c r="H331" s="2" t="s">
        <v>609</v>
      </c>
      <c r="I331" s="2" t="s">
        <v>609</v>
      </c>
      <c r="J331" s="2" t="s">
        <v>609</v>
      </c>
      <c r="K331" s="2" t="s">
        <v>609</v>
      </c>
      <c r="L331" s="2" t="s">
        <v>609</v>
      </c>
      <c r="M331" s="2" t="s">
        <v>609</v>
      </c>
      <c r="N331" s="2" t="s">
        <v>609</v>
      </c>
      <c r="O331" s="2" t="s">
        <v>609</v>
      </c>
      <c r="P331" s="2" t="s">
        <v>609</v>
      </c>
      <c r="Q331" s="2" t="s">
        <v>609</v>
      </c>
      <c r="R331" s="2" t="s">
        <v>609</v>
      </c>
      <c r="S331" s="2" t="s">
        <v>609</v>
      </c>
      <c r="T331" s="2" t="s">
        <v>609</v>
      </c>
      <c r="U331" s="2" t="s">
        <v>609</v>
      </c>
      <c r="V331" s="2" t="s">
        <v>609</v>
      </c>
      <c r="W331" s="2" t="s">
        <v>609</v>
      </c>
      <c r="X331" s="2" t="s">
        <v>609</v>
      </c>
      <c r="Y331" s="2" t="s">
        <v>609</v>
      </c>
      <c r="Z331" s="2" t="s">
        <v>609</v>
      </c>
      <c r="AA331" s="2" t="s">
        <v>609</v>
      </c>
      <c r="AB331" s="2" t="s">
        <v>609</v>
      </c>
      <c r="AC331" s="2" t="s">
        <v>609</v>
      </c>
      <c r="AD331" s="2" t="s">
        <v>609</v>
      </c>
      <c r="AE331" s="2" t="s">
        <v>609</v>
      </c>
      <c r="AF331" s="2" t="s">
        <v>609</v>
      </c>
      <c r="AG331" s="2" t="s">
        <v>609</v>
      </c>
      <c r="AH331" s="2" t="s">
        <v>609</v>
      </c>
      <c r="AI331" s="2" t="s">
        <v>609</v>
      </c>
      <c r="AJ331" s="2" t="s">
        <v>609</v>
      </c>
      <c r="AK331" s="2" t="s">
        <v>609</v>
      </c>
      <c r="AL331" s="2" t="s">
        <v>609</v>
      </c>
      <c r="AM331" s="2" t="s">
        <v>609</v>
      </c>
      <c r="AN331" s="2" t="s">
        <v>609</v>
      </c>
      <c r="AO331" s="2" t="s">
        <v>609</v>
      </c>
      <c r="AP331" s="2" t="s">
        <v>609</v>
      </c>
      <c r="AQ331" s="2" t="s">
        <v>609</v>
      </c>
      <c r="AR331" s="2" t="s">
        <v>609</v>
      </c>
      <c r="AV331" s="15">
        <f t="shared" si="52"/>
        <v>0</v>
      </c>
      <c r="AW331" s="15">
        <f t="shared" si="53"/>
        <v>0</v>
      </c>
      <c r="AX331" s="16" t="str">
        <f t="shared" si="54"/>
        <v/>
      </c>
      <c r="BA331" s="2">
        <f t="shared" si="55"/>
        <v>0</v>
      </c>
      <c r="BB331" s="2">
        <f t="shared" si="56"/>
        <v>0</v>
      </c>
      <c r="BC331" s="2">
        <f t="shared" si="57"/>
        <v>0</v>
      </c>
      <c r="BD331" s="2">
        <f t="shared" si="58"/>
        <v>0</v>
      </c>
      <c r="BE331" s="2">
        <f t="shared" si="59"/>
        <v>0</v>
      </c>
      <c r="BF331" s="2">
        <f t="shared" si="60"/>
        <v>0</v>
      </c>
      <c r="BJ331" s="2" t="str">
        <f t="shared" si="51"/>
        <v/>
      </c>
      <c r="BK331" s="2">
        <f>VLOOKUP(B331,Kraftvärmeprod!$B$1:$BH$550,MATCH($BA$1,Kraftvärmeprod!$B$1:$CC$1,0),FALSE)</f>
        <v>0</v>
      </c>
    </row>
    <row r="332" spans="1:63" ht="15" customHeight="1" x14ac:dyDescent="0.25">
      <c r="A332" s="2" t="s">
        <v>484</v>
      </c>
      <c r="B332" s="2" t="s">
        <v>492</v>
      </c>
      <c r="C332" s="2">
        <v>2017</v>
      </c>
      <c r="D332" s="2" t="s">
        <v>609</v>
      </c>
      <c r="E332" s="2" t="s">
        <v>609</v>
      </c>
      <c r="F332" s="2" t="s">
        <v>609</v>
      </c>
      <c r="G332" s="2" t="s">
        <v>609</v>
      </c>
      <c r="H332" s="2" t="s">
        <v>609</v>
      </c>
      <c r="I332" s="2" t="s">
        <v>609</v>
      </c>
      <c r="J332" s="2" t="s">
        <v>609</v>
      </c>
      <c r="K332" s="2" t="s">
        <v>609</v>
      </c>
      <c r="L332" s="2" t="s">
        <v>609</v>
      </c>
      <c r="M332" s="2" t="s">
        <v>609</v>
      </c>
      <c r="N332" s="2" t="s">
        <v>609</v>
      </c>
      <c r="O332" s="2" t="s">
        <v>609</v>
      </c>
      <c r="P332" s="2" t="s">
        <v>609</v>
      </c>
      <c r="Q332" s="2" t="s">
        <v>609</v>
      </c>
      <c r="R332" s="2" t="s">
        <v>609</v>
      </c>
      <c r="S332" s="2" t="s">
        <v>609</v>
      </c>
      <c r="T332" s="2" t="s">
        <v>609</v>
      </c>
      <c r="U332" s="2" t="s">
        <v>609</v>
      </c>
      <c r="V332" s="2" t="s">
        <v>609</v>
      </c>
      <c r="W332" s="2" t="s">
        <v>609</v>
      </c>
      <c r="X332" s="2" t="s">
        <v>609</v>
      </c>
      <c r="Y332" s="2" t="s">
        <v>609</v>
      </c>
      <c r="Z332" s="2" t="s">
        <v>609</v>
      </c>
      <c r="AA332" s="2" t="s">
        <v>609</v>
      </c>
      <c r="AB332" s="2" t="s">
        <v>609</v>
      </c>
      <c r="AC332" s="2" t="s">
        <v>609</v>
      </c>
      <c r="AD332" s="2" t="s">
        <v>609</v>
      </c>
      <c r="AE332" s="2" t="s">
        <v>609</v>
      </c>
      <c r="AF332" s="2" t="s">
        <v>609</v>
      </c>
      <c r="AG332" s="2" t="s">
        <v>609</v>
      </c>
      <c r="AH332" s="2" t="s">
        <v>609</v>
      </c>
      <c r="AI332" s="2" t="s">
        <v>609</v>
      </c>
      <c r="AJ332" s="2" t="s">
        <v>609</v>
      </c>
      <c r="AK332" s="2" t="s">
        <v>609</v>
      </c>
      <c r="AL332" s="2" t="s">
        <v>609</v>
      </c>
      <c r="AM332" s="2" t="s">
        <v>609</v>
      </c>
      <c r="AN332" s="2" t="s">
        <v>609</v>
      </c>
      <c r="AO332" s="2" t="s">
        <v>609</v>
      </c>
      <c r="AP332" s="2" t="s">
        <v>609</v>
      </c>
      <c r="AQ332" s="2" t="s">
        <v>609</v>
      </c>
      <c r="AR332" s="2" t="s">
        <v>609</v>
      </c>
      <c r="AV332" s="15">
        <f t="shared" si="52"/>
        <v>0</v>
      </c>
      <c r="AW332" s="15">
        <f t="shared" si="53"/>
        <v>0</v>
      </c>
      <c r="AX332" s="16" t="str">
        <f t="shared" si="54"/>
        <v/>
      </c>
      <c r="BA332" s="2">
        <f t="shared" si="55"/>
        <v>0</v>
      </c>
      <c r="BB332" s="2">
        <f t="shared" si="56"/>
        <v>0</v>
      </c>
      <c r="BC332" s="2">
        <f t="shared" si="57"/>
        <v>0</v>
      </c>
      <c r="BD332" s="2">
        <f t="shared" si="58"/>
        <v>0</v>
      </c>
      <c r="BE332" s="2">
        <f t="shared" si="59"/>
        <v>0</v>
      </c>
      <c r="BF332" s="2">
        <f t="shared" si="60"/>
        <v>0</v>
      </c>
      <c r="BJ332" s="2" t="str">
        <f t="shared" si="51"/>
        <v/>
      </c>
      <c r="BK332" s="2">
        <f>VLOOKUP(B332,Kraftvärmeprod!$B$1:$BH$550,MATCH($BA$1,Kraftvärmeprod!$B$1:$CC$1,0),FALSE)</f>
        <v>0</v>
      </c>
    </row>
    <row r="333" spans="1:63" ht="15" customHeight="1" x14ac:dyDescent="0.25">
      <c r="A333" s="2" t="s">
        <v>484</v>
      </c>
      <c r="B333" s="2" t="s">
        <v>493</v>
      </c>
      <c r="C333" s="2">
        <v>2017</v>
      </c>
      <c r="D333" s="2" t="s">
        <v>609</v>
      </c>
      <c r="E333" s="2" t="s">
        <v>609</v>
      </c>
      <c r="F333" s="2" t="s">
        <v>609</v>
      </c>
      <c r="G333" s="2" t="s">
        <v>609</v>
      </c>
      <c r="H333" s="2" t="s">
        <v>609</v>
      </c>
      <c r="I333" s="2" t="s">
        <v>609</v>
      </c>
      <c r="J333" s="2" t="s">
        <v>609</v>
      </c>
      <c r="K333" s="2" t="s">
        <v>609</v>
      </c>
      <c r="L333" s="2" t="s">
        <v>609</v>
      </c>
      <c r="M333" s="2" t="s">
        <v>609</v>
      </c>
      <c r="N333" s="2" t="s">
        <v>609</v>
      </c>
      <c r="O333" s="2" t="s">
        <v>609</v>
      </c>
      <c r="P333" s="2" t="s">
        <v>609</v>
      </c>
      <c r="Q333" s="2" t="s">
        <v>609</v>
      </c>
      <c r="R333" s="2" t="s">
        <v>609</v>
      </c>
      <c r="S333" s="2" t="s">
        <v>609</v>
      </c>
      <c r="T333" s="2" t="s">
        <v>609</v>
      </c>
      <c r="U333" s="2" t="s">
        <v>609</v>
      </c>
      <c r="V333" s="2" t="s">
        <v>609</v>
      </c>
      <c r="W333" s="2" t="s">
        <v>609</v>
      </c>
      <c r="X333" s="2" t="s">
        <v>609</v>
      </c>
      <c r="Y333" s="2" t="s">
        <v>609</v>
      </c>
      <c r="Z333" s="2" t="s">
        <v>609</v>
      </c>
      <c r="AA333" s="2" t="s">
        <v>609</v>
      </c>
      <c r="AB333" s="2" t="s">
        <v>609</v>
      </c>
      <c r="AC333" s="2" t="s">
        <v>609</v>
      </c>
      <c r="AD333" s="2" t="s">
        <v>609</v>
      </c>
      <c r="AE333" s="2" t="s">
        <v>609</v>
      </c>
      <c r="AF333" s="2" t="s">
        <v>609</v>
      </c>
      <c r="AG333" s="2" t="s">
        <v>609</v>
      </c>
      <c r="AH333" s="2" t="s">
        <v>609</v>
      </c>
      <c r="AI333" s="2" t="s">
        <v>609</v>
      </c>
      <c r="AJ333" s="2" t="s">
        <v>609</v>
      </c>
      <c r="AK333" s="2" t="s">
        <v>609</v>
      </c>
      <c r="AL333" s="2" t="s">
        <v>609</v>
      </c>
      <c r="AM333" s="2" t="s">
        <v>609</v>
      </c>
      <c r="AN333" s="2" t="s">
        <v>609</v>
      </c>
      <c r="AO333" s="2" t="s">
        <v>609</v>
      </c>
      <c r="AP333" s="2" t="s">
        <v>609</v>
      </c>
      <c r="AQ333" s="2" t="s">
        <v>609</v>
      </c>
      <c r="AR333" s="2" t="s">
        <v>609</v>
      </c>
      <c r="AV333" s="15">
        <f t="shared" si="52"/>
        <v>0</v>
      </c>
      <c r="AW333" s="15">
        <f t="shared" si="53"/>
        <v>0</v>
      </c>
      <c r="AX333" s="16" t="str">
        <f t="shared" si="54"/>
        <v/>
      </c>
      <c r="BA333" s="2">
        <f t="shared" si="55"/>
        <v>0</v>
      </c>
      <c r="BB333" s="2">
        <f t="shared" si="56"/>
        <v>0</v>
      </c>
      <c r="BC333" s="2">
        <f t="shared" si="57"/>
        <v>0</v>
      </c>
      <c r="BD333" s="2">
        <f t="shared" si="58"/>
        <v>0</v>
      </c>
      <c r="BE333" s="2">
        <f t="shared" si="59"/>
        <v>0</v>
      </c>
      <c r="BF333" s="2">
        <f t="shared" si="60"/>
        <v>0</v>
      </c>
      <c r="BJ333" s="2" t="str">
        <f t="shared" si="51"/>
        <v/>
      </c>
      <c r="BK333" s="2">
        <f>VLOOKUP(B333,Kraftvärmeprod!$B$1:$BH$550,MATCH($BA$1,Kraftvärmeprod!$B$1:$CC$1,0),FALSE)</f>
        <v>0</v>
      </c>
    </row>
    <row r="334" spans="1:63" ht="15" customHeight="1" x14ac:dyDescent="0.25">
      <c r="A334" s="2" t="s">
        <v>484</v>
      </c>
      <c r="B334" s="2" t="s">
        <v>494</v>
      </c>
      <c r="C334" s="2">
        <v>2017</v>
      </c>
      <c r="D334" s="2" t="s">
        <v>609</v>
      </c>
      <c r="E334" s="2" t="s">
        <v>609</v>
      </c>
      <c r="F334" s="2" t="s">
        <v>609</v>
      </c>
      <c r="G334" s="2" t="s">
        <v>609</v>
      </c>
      <c r="H334" s="2" t="s">
        <v>609</v>
      </c>
      <c r="I334" s="2" t="s">
        <v>609</v>
      </c>
      <c r="J334" s="2" t="s">
        <v>609</v>
      </c>
      <c r="K334" s="2" t="s">
        <v>609</v>
      </c>
      <c r="L334" s="2" t="s">
        <v>609</v>
      </c>
      <c r="M334" s="2" t="s">
        <v>609</v>
      </c>
      <c r="N334" s="2" t="s">
        <v>609</v>
      </c>
      <c r="O334" s="2" t="s">
        <v>609</v>
      </c>
      <c r="P334" s="2" t="s">
        <v>609</v>
      </c>
      <c r="Q334" s="2" t="s">
        <v>609</v>
      </c>
      <c r="R334" s="2" t="s">
        <v>609</v>
      </c>
      <c r="S334" s="2" t="s">
        <v>609</v>
      </c>
      <c r="T334" s="2" t="s">
        <v>609</v>
      </c>
      <c r="U334" s="2" t="s">
        <v>609</v>
      </c>
      <c r="V334" s="2" t="s">
        <v>609</v>
      </c>
      <c r="W334" s="2" t="s">
        <v>609</v>
      </c>
      <c r="X334" s="2" t="s">
        <v>609</v>
      </c>
      <c r="Y334" s="2" t="s">
        <v>609</v>
      </c>
      <c r="Z334" s="2" t="s">
        <v>609</v>
      </c>
      <c r="AA334" s="2" t="s">
        <v>609</v>
      </c>
      <c r="AB334" s="2" t="s">
        <v>609</v>
      </c>
      <c r="AC334" s="2" t="s">
        <v>609</v>
      </c>
      <c r="AD334" s="2" t="s">
        <v>609</v>
      </c>
      <c r="AE334" s="2" t="s">
        <v>609</v>
      </c>
      <c r="AF334" s="2" t="s">
        <v>609</v>
      </c>
      <c r="AG334" s="2" t="s">
        <v>609</v>
      </c>
      <c r="AH334" s="2" t="s">
        <v>609</v>
      </c>
      <c r="AI334" s="2" t="s">
        <v>609</v>
      </c>
      <c r="AJ334" s="2" t="s">
        <v>609</v>
      </c>
      <c r="AK334" s="2" t="s">
        <v>609</v>
      </c>
      <c r="AL334" s="2" t="s">
        <v>609</v>
      </c>
      <c r="AM334" s="2" t="s">
        <v>609</v>
      </c>
      <c r="AN334" s="2" t="s">
        <v>609</v>
      </c>
      <c r="AO334" s="2" t="s">
        <v>609</v>
      </c>
      <c r="AP334" s="2" t="s">
        <v>609</v>
      </c>
      <c r="AQ334" s="2" t="s">
        <v>609</v>
      </c>
      <c r="AR334" s="2" t="s">
        <v>609</v>
      </c>
      <c r="AV334" s="15">
        <f t="shared" si="52"/>
        <v>0</v>
      </c>
      <c r="AW334" s="15">
        <f t="shared" si="53"/>
        <v>0</v>
      </c>
      <c r="AX334" s="16" t="str">
        <f t="shared" si="54"/>
        <v/>
      </c>
      <c r="BA334" s="2">
        <f t="shared" si="55"/>
        <v>0</v>
      </c>
      <c r="BB334" s="2">
        <f t="shared" si="56"/>
        <v>0</v>
      </c>
      <c r="BC334" s="2">
        <f t="shared" si="57"/>
        <v>0</v>
      </c>
      <c r="BD334" s="2">
        <f t="shared" si="58"/>
        <v>0</v>
      </c>
      <c r="BE334" s="2">
        <f t="shared" si="59"/>
        <v>0</v>
      </c>
      <c r="BF334" s="2">
        <f t="shared" si="60"/>
        <v>0</v>
      </c>
      <c r="BJ334" s="2" t="str">
        <f t="shared" si="51"/>
        <v/>
      </c>
      <c r="BK334" s="2">
        <f>VLOOKUP(B334,Kraftvärmeprod!$B$1:$BH$550,MATCH($BA$1,Kraftvärmeprod!$B$1:$CC$1,0),FALSE)</f>
        <v>0</v>
      </c>
    </row>
    <row r="335" spans="1:63" ht="15" customHeight="1" x14ac:dyDescent="0.25">
      <c r="A335" s="2" t="s">
        <v>484</v>
      </c>
      <c r="B335" s="2" t="s">
        <v>495</v>
      </c>
      <c r="C335" s="2">
        <v>2017</v>
      </c>
      <c r="D335" s="2">
        <v>65.897000000000006</v>
      </c>
      <c r="E335" s="2">
        <v>69.671000000000006</v>
      </c>
      <c r="F335" s="2" t="s">
        <v>726</v>
      </c>
      <c r="G335" s="2">
        <v>8.4649999999999999</v>
      </c>
      <c r="H335" s="2" t="s">
        <v>726</v>
      </c>
      <c r="I335" s="2" t="s">
        <v>726</v>
      </c>
      <c r="J335" s="2" t="s">
        <v>726</v>
      </c>
      <c r="K335" s="2" t="s">
        <v>726</v>
      </c>
      <c r="L335" s="2" t="s">
        <v>726</v>
      </c>
      <c r="M335" s="2" t="s">
        <v>609</v>
      </c>
      <c r="N335" s="2" t="s">
        <v>726</v>
      </c>
      <c r="O335" s="2" t="s">
        <v>726</v>
      </c>
      <c r="P335" s="2" t="s">
        <v>726</v>
      </c>
      <c r="Q335" s="2" t="s">
        <v>726</v>
      </c>
      <c r="R335" s="2" t="s">
        <v>726</v>
      </c>
      <c r="S335" s="2" t="s">
        <v>726</v>
      </c>
      <c r="T335" s="2" t="s">
        <v>726</v>
      </c>
      <c r="U335" s="2">
        <v>16.614000000000001</v>
      </c>
      <c r="V335" s="2" t="s">
        <v>726</v>
      </c>
      <c r="W335" s="2" t="s">
        <v>726</v>
      </c>
      <c r="X335" s="2" t="s">
        <v>726</v>
      </c>
      <c r="Y335" s="2" t="s">
        <v>726</v>
      </c>
      <c r="Z335" s="2">
        <v>24.672000000000001</v>
      </c>
      <c r="AA335" s="2" t="s">
        <v>726</v>
      </c>
      <c r="AB335" s="2" t="s">
        <v>726</v>
      </c>
      <c r="AC335" s="2" t="s">
        <v>726</v>
      </c>
      <c r="AD335" s="2" t="s">
        <v>726</v>
      </c>
      <c r="AE335" s="2" t="s">
        <v>609</v>
      </c>
      <c r="AF335" s="2" t="s">
        <v>726</v>
      </c>
      <c r="AG335" s="2" t="s">
        <v>726</v>
      </c>
      <c r="AH335" s="2" t="s">
        <v>726</v>
      </c>
      <c r="AI335" s="2">
        <v>17</v>
      </c>
      <c r="AJ335" s="2" t="s">
        <v>732</v>
      </c>
      <c r="AK335" s="2">
        <v>8.3309999999999995</v>
      </c>
      <c r="AL335" s="2">
        <v>2.92</v>
      </c>
      <c r="AM335" s="2">
        <v>1.63</v>
      </c>
      <c r="AN335" s="2" t="s">
        <v>609</v>
      </c>
      <c r="AO335" s="2" t="s">
        <v>726</v>
      </c>
      <c r="AP335" s="2" t="s">
        <v>726</v>
      </c>
      <c r="AQ335" s="2" t="s">
        <v>726</v>
      </c>
      <c r="AR335" s="2" t="s">
        <v>726</v>
      </c>
      <c r="AV335" s="15">
        <f t="shared" si="52"/>
        <v>69.671000000000006</v>
      </c>
      <c r="AW335" s="15">
        <f t="shared" si="53"/>
        <v>65.897000000000006</v>
      </c>
      <c r="AX335" s="16">
        <f t="shared" si="54"/>
        <v>0.94583112055231011</v>
      </c>
      <c r="BA335" s="2">
        <f t="shared" si="55"/>
        <v>0</v>
      </c>
      <c r="BB335" s="2">
        <f t="shared" si="56"/>
        <v>0</v>
      </c>
      <c r="BC335" s="2">
        <f t="shared" si="57"/>
        <v>0</v>
      </c>
      <c r="BD335" s="2">
        <f t="shared" si="58"/>
        <v>0</v>
      </c>
      <c r="BE335" s="2">
        <f t="shared" si="59"/>
        <v>0</v>
      </c>
      <c r="BF335" s="2">
        <f t="shared" si="60"/>
        <v>0</v>
      </c>
      <c r="BJ335" s="2" t="str">
        <f t="shared" si="51"/>
        <v/>
      </c>
      <c r="BK335" s="2">
        <f>VLOOKUP(B335,Kraftvärmeprod!$B$1:$BH$550,MATCH($BA$1,Kraftvärmeprod!$B$1:$CC$1,0),FALSE)</f>
        <v>0</v>
      </c>
    </row>
    <row r="336" spans="1:63" ht="15" customHeight="1" x14ac:dyDescent="0.25">
      <c r="A336" s="2" t="s">
        <v>484</v>
      </c>
      <c r="B336" s="2" t="s">
        <v>496</v>
      </c>
      <c r="C336" s="2">
        <v>2017</v>
      </c>
      <c r="D336" s="2" t="s">
        <v>609</v>
      </c>
      <c r="E336" s="2" t="s">
        <v>609</v>
      </c>
      <c r="F336" s="2" t="s">
        <v>609</v>
      </c>
      <c r="G336" s="2" t="s">
        <v>609</v>
      </c>
      <c r="H336" s="2" t="s">
        <v>609</v>
      </c>
      <c r="I336" s="2" t="s">
        <v>609</v>
      </c>
      <c r="J336" s="2" t="s">
        <v>609</v>
      </c>
      <c r="K336" s="2" t="s">
        <v>609</v>
      </c>
      <c r="L336" s="2" t="s">
        <v>609</v>
      </c>
      <c r="M336" s="2" t="s">
        <v>609</v>
      </c>
      <c r="N336" s="2" t="s">
        <v>609</v>
      </c>
      <c r="O336" s="2" t="s">
        <v>609</v>
      </c>
      <c r="P336" s="2" t="s">
        <v>609</v>
      </c>
      <c r="Q336" s="2" t="s">
        <v>609</v>
      </c>
      <c r="R336" s="2" t="s">
        <v>609</v>
      </c>
      <c r="S336" s="2" t="s">
        <v>609</v>
      </c>
      <c r="T336" s="2" t="s">
        <v>609</v>
      </c>
      <c r="U336" s="2" t="s">
        <v>609</v>
      </c>
      <c r="V336" s="2" t="s">
        <v>609</v>
      </c>
      <c r="W336" s="2" t="s">
        <v>609</v>
      </c>
      <c r="X336" s="2" t="s">
        <v>609</v>
      </c>
      <c r="Y336" s="2" t="s">
        <v>609</v>
      </c>
      <c r="Z336" s="2" t="s">
        <v>609</v>
      </c>
      <c r="AA336" s="2" t="s">
        <v>609</v>
      </c>
      <c r="AB336" s="2" t="s">
        <v>609</v>
      </c>
      <c r="AC336" s="2" t="s">
        <v>609</v>
      </c>
      <c r="AD336" s="2" t="s">
        <v>609</v>
      </c>
      <c r="AE336" s="2" t="s">
        <v>609</v>
      </c>
      <c r="AF336" s="2" t="s">
        <v>609</v>
      </c>
      <c r="AG336" s="2" t="s">
        <v>609</v>
      </c>
      <c r="AH336" s="2" t="s">
        <v>609</v>
      </c>
      <c r="AI336" s="2" t="s">
        <v>609</v>
      </c>
      <c r="AJ336" s="2" t="s">
        <v>609</v>
      </c>
      <c r="AK336" s="2" t="s">
        <v>609</v>
      </c>
      <c r="AL336" s="2" t="s">
        <v>609</v>
      </c>
      <c r="AM336" s="2" t="s">
        <v>609</v>
      </c>
      <c r="AN336" s="2" t="s">
        <v>609</v>
      </c>
      <c r="AO336" s="2" t="s">
        <v>609</v>
      </c>
      <c r="AP336" s="2" t="s">
        <v>609</v>
      </c>
      <c r="AQ336" s="2" t="s">
        <v>609</v>
      </c>
      <c r="AR336" s="2" t="s">
        <v>609</v>
      </c>
      <c r="AV336" s="15">
        <f t="shared" si="52"/>
        <v>0</v>
      </c>
      <c r="AW336" s="15">
        <f t="shared" si="53"/>
        <v>0</v>
      </c>
      <c r="AX336" s="16" t="str">
        <f t="shared" si="54"/>
        <v/>
      </c>
      <c r="BA336" s="2">
        <f t="shared" si="55"/>
        <v>0</v>
      </c>
      <c r="BB336" s="2">
        <f t="shared" si="56"/>
        <v>0</v>
      </c>
      <c r="BC336" s="2">
        <f t="shared" si="57"/>
        <v>0</v>
      </c>
      <c r="BD336" s="2">
        <f t="shared" si="58"/>
        <v>0</v>
      </c>
      <c r="BE336" s="2">
        <f t="shared" si="59"/>
        <v>0</v>
      </c>
      <c r="BF336" s="2">
        <f t="shared" si="60"/>
        <v>0</v>
      </c>
      <c r="BJ336" s="2" t="str">
        <f t="shared" si="51"/>
        <v/>
      </c>
      <c r="BK336" s="2">
        <f>VLOOKUP(B336,Kraftvärmeprod!$B$1:$BH$550,MATCH($BA$1,Kraftvärmeprod!$B$1:$CC$1,0),FALSE)</f>
        <v>0</v>
      </c>
    </row>
    <row r="337" spans="1:63" ht="15" customHeight="1" x14ac:dyDescent="0.25">
      <c r="A337" s="2" t="s">
        <v>497</v>
      </c>
      <c r="B337" s="2" t="s">
        <v>498</v>
      </c>
      <c r="C337" s="2">
        <v>2017</v>
      </c>
      <c r="D337" s="2">
        <v>17.327000000000002</v>
      </c>
      <c r="E337" s="2">
        <v>19.242000000000001</v>
      </c>
      <c r="F337" s="2" t="s">
        <v>726</v>
      </c>
      <c r="G337" s="2">
        <v>2.2010000000000001</v>
      </c>
      <c r="H337" s="2" t="s">
        <v>726</v>
      </c>
      <c r="I337" s="2" t="s">
        <v>726</v>
      </c>
      <c r="J337" s="2" t="s">
        <v>726</v>
      </c>
      <c r="K337" s="2" t="s">
        <v>726</v>
      </c>
      <c r="L337" s="2" t="s">
        <v>726</v>
      </c>
      <c r="M337" s="2" t="s">
        <v>609</v>
      </c>
      <c r="N337" s="2" t="s">
        <v>726</v>
      </c>
      <c r="O337" s="2" t="s">
        <v>726</v>
      </c>
      <c r="P337" s="2" t="s">
        <v>726</v>
      </c>
      <c r="Q337" s="2" t="s">
        <v>726</v>
      </c>
      <c r="R337" s="2" t="s">
        <v>726</v>
      </c>
      <c r="S337" s="2" t="s">
        <v>726</v>
      </c>
      <c r="T337" s="2" t="s">
        <v>726</v>
      </c>
      <c r="U337" s="2">
        <v>17.041</v>
      </c>
      <c r="V337" s="2" t="s">
        <v>726</v>
      </c>
      <c r="W337" s="2" t="s">
        <v>726</v>
      </c>
      <c r="X337" s="2" t="s">
        <v>726</v>
      </c>
      <c r="Y337" s="2" t="s">
        <v>726</v>
      </c>
      <c r="Z337" s="2" t="s">
        <v>726</v>
      </c>
      <c r="AA337" s="2" t="s">
        <v>726</v>
      </c>
      <c r="AB337" s="2" t="s">
        <v>726</v>
      </c>
      <c r="AC337" s="2" t="s">
        <v>726</v>
      </c>
      <c r="AD337" s="2" t="s">
        <v>726</v>
      </c>
      <c r="AE337" s="2" t="s">
        <v>609</v>
      </c>
      <c r="AF337" s="2" t="s">
        <v>726</v>
      </c>
      <c r="AG337" s="2" t="s">
        <v>726</v>
      </c>
      <c r="AH337" s="2" t="s">
        <v>726</v>
      </c>
      <c r="AI337" s="2" t="s">
        <v>726</v>
      </c>
      <c r="AJ337" s="2" t="s">
        <v>726</v>
      </c>
      <c r="AK337" s="2" t="s">
        <v>726</v>
      </c>
      <c r="AL337" s="2" t="s">
        <v>726</v>
      </c>
      <c r="AM337" s="2" t="s">
        <v>726</v>
      </c>
      <c r="AN337" s="2" t="s">
        <v>609</v>
      </c>
      <c r="AO337" s="2" t="s">
        <v>726</v>
      </c>
      <c r="AP337" s="2" t="s">
        <v>726</v>
      </c>
      <c r="AQ337" s="2" t="s">
        <v>726</v>
      </c>
      <c r="AR337" s="2" t="s">
        <v>726</v>
      </c>
      <c r="AV337" s="15">
        <f t="shared" si="52"/>
        <v>19.242000000000001</v>
      </c>
      <c r="AW337" s="15">
        <f t="shared" si="53"/>
        <v>17.327000000000002</v>
      </c>
      <c r="AX337" s="16">
        <f t="shared" si="54"/>
        <v>0.90047812077746603</v>
      </c>
      <c r="BA337" s="2">
        <f t="shared" si="55"/>
        <v>0</v>
      </c>
      <c r="BB337" s="2">
        <f t="shared" si="56"/>
        <v>0</v>
      </c>
      <c r="BC337" s="2">
        <f t="shared" si="57"/>
        <v>0</v>
      </c>
      <c r="BD337" s="2">
        <f t="shared" si="58"/>
        <v>0</v>
      </c>
      <c r="BE337" s="2">
        <f t="shared" si="59"/>
        <v>0</v>
      </c>
      <c r="BF337" s="2">
        <f t="shared" si="60"/>
        <v>0</v>
      </c>
      <c r="BJ337" s="2" t="str">
        <f t="shared" si="51"/>
        <v/>
      </c>
      <c r="BK337" s="2">
        <f>VLOOKUP(B337,Kraftvärmeprod!$B$1:$BH$550,MATCH($BA$1,Kraftvärmeprod!$B$1:$CC$1,0),FALSE)</f>
        <v>0</v>
      </c>
    </row>
    <row r="338" spans="1:63" ht="15" customHeight="1" x14ac:dyDescent="0.25">
      <c r="A338" s="2" t="s">
        <v>499</v>
      </c>
      <c r="B338" s="2" t="s">
        <v>500</v>
      </c>
      <c r="C338" s="2">
        <v>2017</v>
      </c>
      <c r="D338" s="2" t="s">
        <v>609</v>
      </c>
      <c r="E338" s="2" t="s">
        <v>609</v>
      </c>
      <c r="F338" s="2" t="s">
        <v>609</v>
      </c>
      <c r="G338" s="2" t="s">
        <v>609</v>
      </c>
      <c r="H338" s="2" t="s">
        <v>609</v>
      </c>
      <c r="I338" s="2" t="s">
        <v>609</v>
      </c>
      <c r="J338" s="2" t="s">
        <v>609</v>
      </c>
      <c r="K338" s="2" t="s">
        <v>609</v>
      </c>
      <c r="L338" s="2" t="s">
        <v>609</v>
      </c>
      <c r="M338" s="2" t="s">
        <v>609</v>
      </c>
      <c r="N338" s="2" t="s">
        <v>609</v>
      </c>
      <c r="O338" s="2" t="s">
        <v>609</v>
      </c>
      <c r="P338" s="2" t="s">
        <v>609</v>
      </c>
      <c r="Q338" s="2" t="s">
        <v>609</v>
      </c>
      <c r="R338" s="2" t="s">
        <v>609</v>
      </c>
      <c r="S338" s="2" t="s">
        <v>609</v>
      </c>
      <c r="T338" s="2" t="s">
        <v>609</v>
      </c>
      <c r="U338" s="2" t="s">
        <v>609</v>
      </c>
      <c r="V338" s="2" t="s">
        <v>609</v>
      </c>
      <c r="W338" s="2" t="s">
        <v>609</v>
      </c>
      <c r="X338" s="2" t="s">
        <v>609</v>
      </c>
      <c r="Y338" s="2" t="s">
        <v>609</v>
      </c>
      <c r="Z338" s="2" t="s">
        <v>609</v>
      </c>
      <c r="AA338" s="2" t="s">
        <v>609</v>
      </c>
      <c r="AB338" s="2" t="s">
        <v>609</v>
      </c>
      <c r="AC338" s="2" t="s">
        <v>609</v>
      </c>
      <c r="AD338" s="2" t="s">
        <v>609</v>
      </c>
      <c r="AE338" s="2" t="s">
        <v>609</v>
      </c>
      <c r="AF338" s="2" t="s">
        <v>609</v>
      </c>
      <c r="AG338" s="2" t="s">
        <v>609</v>
      </c>
      <c r="AH338" s="2" t="s">
        <v>609</v>
      </c>
      <c r="AI338" s="2" t="s">
        <v>609</v>
      </c>
      <c r="AJ338" s="2" t="s">
        <v>609</v>
      </c>
      <c r="AK338" s="2" t="s">
        <v>609</v>
      </c>
      <c r="AL338" s="2" t="s">
        <v>609</v>
      </c>
      <c r="AM338" s="2" t="s">
        <v>609</v>
      </c>
      <c r="AN338" s="2" t="s">
        <v>609</v>
      </c>
      <c r="AO338" s="2" t="s">
        <v>609</v>
      </c>
      <c r="AP338" s="2" t="s">
        <v>609</v>
      </c>
      <c r="AQ338" s="2" t="s">
        <v>609</v>
      </c>
      <c r="AR338" s="2" t="s">
        <v>609</v>
      </c>
      <c r="AV338" s="15">
        <f t="shared" si="52"/>
        <v>0</v>
      </c>
      <c r="AW338" s="15">
        <f t="shared" si="53"/>
        <v>0</v>
      </c>
      <c r="AX338" s="16" t="str">
        <f t="shared" si="54"/>
        <v/>
      </c>
      <c r="BA338" s="2">
        <f t="shared" si="55"/>
        <v>0</v>
      </c>
      <c r="BB338" s="2">
        <f t="shared" si="56"/>
        <v>0</v>
      </c>
      <c r="BC338" s="2">
        <f t="shared" si="57"/>
        <v>0</v>
      </c>
      <c r="BD338" s="2">
        <f t="shared" si="58"/>
        <v>0</v>
      </c>
      <c r="BE338" s="2">
        <f t="shared" si="59"/>
        <v>0</v>
      </c>
      <c r="BF338" s="2">
        <f t="shared" si="60"/>
        <v>0</v>
      </c>
      <c r="BJ338" s="2" t="str">
        <f t="shared" si="51"/>
        <v/>
      </c>
      <c r="BK338" s="2">
        <f>VLOOKUP(B338,Kraftvärmeprod!$B$1:$BH$550,MATCH($BA$1,Kraftvärmeprod!$B$1:$CC$1,0),FALSE)</f>
        <v>0</v>
      </c>
    </row>
    <row r="339" spans="1:63" ht="15" customHeight="1" x14ac:dyDescent="0.25">
      <c r="A339" s="2" t="s">
        <v>501</v>
      </c>
      <c r="B339" s="2" t="s">
        <v>502</v>
      </c>
      <c r="C339" s="2">
        <v>2017</v>
      </c>
      <c r="D339" s="2">
        <v>25.41</v>
      </c>
      <c r="E339" s="2">
        <v>27.908999999999999</v>
      </c>
      <c r="F339" s="2" t="s">
        <v>726</v>
      </c>
      <c r="G339" s="2">
        <v>0.24299999999999999</v>
      </c>
      <c r="H339" s="2" t="s">
        <v>726</v>
      </c>
      <c r="I339" s="2">
        <v>2.0249999999999999</v>
      </c>
      <c r="J339" s="2" t="s">
        <v>726</v>
      </c>
      <c r="K339" s="2" t="s">
        <v>726</v>
      </c>
      <c r="L339" s="2" t="s">
        <v>726</v>
      </c>
      <c r="M339" s="2" t="s">
        <v>609</v>
      </c>
      <c r="N339" s="2" t="s">
        <v>726</v>
      </c>
      <c r="O339" s="2" t="s">
        <v>726</v>
      </c>
      <c r="P339" s="2" t="s">
        <v>726</v>
      </c>
      <c r="Q339" s="2">
        <v>22.795000000000002</v>
      </c>
      <c r="R339" s="2" t="s">
        <v>726</v>
      </c>
      <c r="S339" s="2" t="s">
        <v>726</v>
      </c>
      <c r="T339" s="2" t="s">
        <v>726</v>
      </c>
      <c r="U339" s="2" t="s">
        <v>726</v>
      </c>
      <c r="V339" s="2" t="s">
        <v>726</v>
      </c>
      <c r="W339" s="2" t="s">
        <v>726</v>
      </c>
      <c r="X339" s="2" t="s">
        <v>726</v>
      </c>
      <c r="Y339" s="2" t="s">
        <v>726</v>
      </c>
      <c r="Z339" s="2" t="s">
        <v>726</v>
      </c>
      <c r="AA339" s="2" t="s">
        <v>726</v>
      </c>
      <c r="AB339" s="2" t="s">
        <v>726</v>
      </c>
      <c r="AC339" s="2" t="s">
        <v>726</v>
      </c>
      <c r="AD339" s="2" t="s">
        <v>726</v>
      </c>
      <c r="AE339" s="2" t="s">
        <v>727</v>
      </c>
      <c r="AF339" s="2" t="s">
        <v>726</v>
      </c>
      <c r="AG339" s="2" t="s">
        <v>726</v>
      </c>
      <c r="AH339" s="2">
        <v>2.8460000000000001</v>
      </c>
      <c r="AI339" s="2" t="s">
        <v>726</v>
      </c>
      <c r="AJ339" s="2" t="s">
        <v>726</v>
      </c>
      <c r="AK339" s="2" t="s">
        <v>726</v>
      </c>
      <c r="AL339" s="2" t="s">
        <v>726</v>
      </c>
      <c r="AM339" s="2" t="s">
        <v>726</v>
      </c>
      <c r="AN339" s="2" t="s">
        <v>609</v>
      </c>
      <c r="AO339" s="2">
        <v>100</v>
      </c>
      <c r="AP339" s="2" t="s">
        <v>726</v>
      </c>
      <c r="AQ339" s="2" t="s">
        <v>726</v>
      </c>
      <c r="AR339" s="2" t="s">
        <v>726</v>
      </c>
      <c r="AV339" s="15">
        <f t="shared" si="52"/>
        <v>27.909000000000002</v>
      </c>
      <c r="AW339" s="15">
        <f t="shared" si="53"/>
        <v>25.41</v>
      </c>
      <c r="AX339" s="16">
        <f t="shared" si="54"/>
        <v>0.91045899172309996</v>
      </c>
      <c r="BA339" s="2">
        <f t="shared" si="55"/>
        <v>2.8460000000000001</v>
      </c>
      <c r="BB339" s="2">
        <f t="shared" si="56"/>
        <v>2.8460000000000001</v>
      </c>
      <c r="BC339" s="2">
        <f t="shared" si="57"/>
        <v>0</v>
      </c>
      <c r="BD339" s="2">
        <f t="shared" si="58"/>
        <v>0</v>
      </c>
      <c r="BE339" s="2">
        <f t="shared" si="59"/>
        <v>0</v>
      </c>
      <c r="BF339" s="2">
        <f t="shared" si="60"/>
        <v>0</v>
      </c>
      <c r="BJ339" s="2" t="str">
        <f t="shared" si="51"/>
        <v/>
      </c>
      <c r="BK339" s="2">
        <f>VLOOKUP(B339,Kraftvärmeprod!$B$1:$BH$550,MATCH($BA$1,Kraftvärmeprod!$B$1:$CC$1,0),FALSE)</f>
        <v>0</v>
      </c>
    </row>
    <row r="340" spans="1:63" ht="15" customHeight="1" x14ac:dyDescent="0.25">
      <c r="A340" s="2" t="s">
        <v>501</v>
      </c>
      <c r="B340" s="2" t="s">
        <v>503</v>
      </c>
      <c r="C340" s="2">
        <v>2017</v>
      </c>
      <c r="D340" s="2">
        <v>17.32</v>
      </c>
      <c r="E340" s="2">
        <v>17.585000000000001</v>
      </c>
      <c r="F340" s="2" t="s">
        <v>726</v>
      </c>
      <c r="G340" s="2">
        <v>0.24299999999999999</v>
      </c>
      <c r="H340" s="2" t="s">
        <v>726</v>
      </c>
      <c r="I340" s="2" t="s">
        <v>726</v>
      </c>
      <c r="J340" s="2" t="s">
        <v>726</v>
      </c>
      <c r="K340" s="2" t="s">
        <v>726</v>
      </c>
      <c r="L340" s="2" t="s">
        <v>726</v>
      </c>
      <c r="M340" s="2" t="s">
        <v>609</v>
      </c>
      <c r="N340" s="2" t="s">
        <v>726</v>
      </c>
      <c r="O340" s="2" t="s">
        <v>726</v>
      </c>
      <c r="P340" s="2">
        <v>15.117000000000001</v>
      </c>
      <c r="Q340" s="2">
        <v>0.50900000000000001</v>
      </c>
      <c r="R340" s="2" t="s">
        <v>726</v>
      </c>
      <c r="S340" s="2" t="s">
        <v>726</v>
      </c>
      <c r="T340" s="2" t="s">
        <v>8</v>
      </c>
      <c r="U340" s="2" t="s">
        <v>726</v>
      </c>
      <c r="V340" s="2" t="s">
        <v>726</v>
      </c>
      <c r="W340" s="2" t="s">
        <v>726</v>
      </c>
      <c r="X340" s="2" t="s">
        <v>726</v>
      </c>
      <c r="Y340" s="2">
        <v>0.155</v>
      </c>
      <c r="Z340" s="2" t="s">
        <v>726</v>
      </c>
      <c r="AA340" s="2" t="s">
        <v>726</v>
      </c>
      <c r="AB340" s="2" t="s">
        <v>726</v>
      </c>
      <c r="AC340" s="2" t="s">
        <v>726</v>
      </c>
      <c r="AD340" s="2" t="s">
        <v>726</v>
      </c>
      <c r="AE340" s="2" t="s">
        <v>730</v>
      </c>
      <c r="AF340" s="2">
        <v>40.5</v>
      </c>
      <c r="AG340" s="2" t="s">
        <v>726</v>
      </c>
      <c r="AH340" s="2">
        <v>1.5609999999999999</v>
      </c>
      <c r="AI340" s="2" t="s">
        <v>726</v>
      </c>
      <c r="AJ340" s="2" t="s">
        <v>726</v>
      </c>
      <c r="AK340" s="2" t="s">
        <v>726</v>
      </c>
      <c r="AL340" s="2" t="s">
        <v>726</v>
      </c>
      <c r="AM340" s="2" t="s">
        <v>726</v>
      </c>
      <c r="AN340" s="2" t="s">
        <v>609</v>
      </c>
      <c r="AO340" s="2">
        <v>100</v>
      </c>
      <c r="AP340" s="2" t="s">
        <v>726</v>
      </c>
      <c r="AQ340" s="2" t="s">
        <v>726</v>
      </c>
      <c r="AR340" s="2" t="s">
        <v>726</v>
      </c>
      <c r="AV340" s="15">
        <f t="shared" si="52"/>
        <v>17.585000000000001</v>
      </c>
      <c r="AW340" s="15">
        <f t="shared" si="53"/>
        <v>17.32</v>
      </c>
      <c r="AX340" s="16">
        <f t="shared" si="54"/>
        <v>0.98493033835655386</v>
      </c>
      <c r="BA340" s="2">
        <f t="shared" si="55"/>
        <v>1.5609999999999999</v>
      </c>
      <c r="BB340" s="2">
        <f t="shared" si="56"/>
        <v>1.5609999999999999</v>
      </c>
      <c r="BC340" s="2">
        <f t="shared" si="57"/>
        <v>0</v>
      </c>
      <c r="BD340" s="2">
        <f t="shared" si="58"/>
        <v>0</v>
      </c>
      <c r="BE340" s="2">
        <f t="shared" si="59"/>
        <v>0</v>
      </c>
      <c r="BF340" s="2">
        <f t="shared" si="60"/>
        <v>0</v>
      </c>
      <c r="BJ340" s="2" t="str">
        <f t="shared" si="51"/>
        <v/>
      </c>
      <c r="BK340" s="2">
        <f>VLOOKUP(B340,Kraftvärmeprod!$B$1:$BH$550,MATCH($BA$1,Kraftvärmeprod!$B$1:$CC$1,0),FALSE)</f>
        <v>0</v>
      </c>
    </row>
    <row r="341" spans="1:63" ht="15" customHeight="1" x14ac:dyDescent="0.25">
      <c r="A341" s="2" t="s">
        <v>501</v>
      </c>
      <c r="B341" s="2" t="s">
        <v>504</v>
      </c>
      <c r="C341" s="2">
        <v>2017</v>
      </c>
      <c r="D341" s="2">
        <v>182.61</v>
      </c>
      <c r="E341" s="2">
        <v>220.94399999999999</v>
      </c>
      <c r="F341" s="2" t="s">
        <v>726</v>
      </c>
      <c r="G341" s="2">
        <v>2.0630000000000002</v>
      </c>
      <c r="H341" s="2" t="s">
        <v>726</v>
      </c>
      <c r="I341" s="2">
        <v>1.0900000000000001</v>
      </c>
      <c r="J341" s="2" t="s">
        <v>726</v>
      </c>
      <c r="K341" s="2" t="s">
        <v>726</v>
      </c>
      <c r="L341" s="2" t="s">
        <v>726</v>
      </c>
      <c r="M341" s="2" t="s">
        <v>609</v>
      </c>
      <c r="N341" s="2" t="s">
        <v>726</v>
      </c>
      <c r="O341" s="2" t="s">
        <v>726</v>
      </c>
      <c r="P341" s="2" t="s">
        <v>726</v>
      </c>
      <c r="Q341" s="2" t="s">
        <v>726</v>
      </c>
      <c r="R341" s="2" t="s">
        <v>726</v>
      </c>
      <c r="S341" s="2">
        <v>4.2350000000000003</v>
      </c>
      <c r="T341" s="2" t="s">
        <v>726</v>
      </c>
      <c r="U341" s="2" t="s">
        <v>726</v>
      </c>
      <c r="V341" s="2" t="s">
        <v>726</v>
      </c>
      <c r="W341" s="2" t="s">
        <v>726</v>
      </c>
      <c r="X341" s="2" t="s">
        <v>726</v>
      </c>
      <c r="Y341" s="2">
        <v>1.5589999999999999</v>
      </c>
      <c r="Z341" s="2" t="s">
        <v>726</v>
      </c>
      <c r="AA341" s="2" t="s">
        <v>726</v>
      </c>
      <c r="AB341" s="2" t="s">
        <v>726</v>
      </c>
      <c r="AC341" s="2">
        <v>208.733</v>
      </c>
      <c r="AD341" s="2" t="s">
        <v>726</v>
      </c>
      <c r="AE341" s="2" t="s">
        <v>727</v>
      </c>
      <c r="AF341" s="2" t="s">
        <v>726</v>
      </c>
      <c r="AG341" s="2" t="s">
        <v>726</v>
      </c>
      <c r="AH341" s="2" t="s">
        <v>726</v>
      </c>
      <c r="AI341" s="2" t="s">
        <v>726</v>
      </c>
      <c r="AJ341" s="2" t="s">
        <v>726</v>
      </c>
      <c r="AK341" s="2" t="s">
        <v>726</v>
      </c>
      <c r="AL341" s="2">
        <v>3.2639999999999998</v>
      </c>
      <c r="AM341" s="2">
        <v>3.2970000000000002</v>
      </c>
      <c r="AN341" s="2" t="s">
        <v>609</v>
      </c>
      <c r="AO341" s="2" t="s">
        <v>726</v>
      </c>
      <c r="AP341" s="2" t="s">
        <v>726</v>
      </c>
      <c r="AQ341" s="2" t="s">
        <v>726</v>
      </c>
      <c r="AR341" s="2" t="s">
        <v>726</v>
      </c>
      <c r="AV341" s="15">
        <f t="shared" si="52"/>
        <v>220.94400000000002</v>
      </c>
      <c r="AW341" s="15">
        <f t="shared" si="53"/>
        <v>182.61</v>
      </c>
      <c r="AX341" s="16">
        <f t="shared" si="54"/>
        <v>0.8264990223767108</v>
      </c>
      <c r="BA341" s="2">
        <f t="shared" si="55"/>
        <v>0</v>
      </c>
      <c r="BB341" s="2">
        <f t="shared" si="56"/>
        <v>0</v>
      </c>
      <c r="BC341" s="2">
        <f t="shared" si="57"/>
        <v>0</v>
      </c>
      <c r="BD341" s="2">
        <f t="shared" si="58"/>
        <v>0</v>
      </c>
      <c r="BE341" s="2">
        <f t="shared" si="59"/>
        <v>0</v>
      </c>
      <c r="BF341" s="2">
        <f t="shared" si="60"/>
        <v>0</v>
      </c>
      <c r="BJ341" s="2" t="str">
        <f t="shared" si="51"/>
        <v/>
      </c>
      <c r="BK341" s="2">
        <f>VLOOKUP(B341,Kraftvärmeprod!$B$1:$BH$550,MATCH($BA$1,Kraftvärmeprod!$B$1:$CC$1,0),FALSE)</f>
        <v>45.610999999999997</v>
      </c>
    </row>
    <row r="342" spans="1:63" ht="15" customHeight="1" x14ac:dyDescent="0.25">
      <c r="A342" s="2" t="s">
        <v>501</v>
      </c>
      <c r="B342" s="2" t="s">
        <v>505</v>
      </c>
      <c r="C342" s="2">
        <v>2017</v>
      </c>
      <c r="D342" s="2">
        <v>114.10299999999999</v>
      </c>
      <c r="E342" s="2">
        <v>121.831</v>
      </c>
      <c r="F342" s="2" t="s">
        <v>726</v>
      </c>
      <c r="G342" s="2">
        <v>0.20399999999999999</v>
      </c>
      <c r="H342" s="2" t="s">
        <v>726</v>
      </c>
      <c r="I342" s="2">
        <v>0.57699999999999996</v>
      </c>
      <c r="J342" s="2" t="s">
        <v>726</v>
      </c>
      <c r="K342" s="2" t="s">
        <v>726</v>
      </c>
      <c r="L342" s="2" t="s">
        <v>726</v>
      </c>
      <c r="M342" s="2" t="s">
        <v>609</v>
      </c>
      <c r="N342" s="2" t="s">
        <v>726</v>
      </c>
      <c r="O342" s="2" t="s">
        <v>726</v>
      </c>
      <c r="P342" s="2" t="s">
        <v>726</v>
      </c>
      <c r="Q342" s="2" t="s">
        <v>726</v>
      </c>
      <c r="R342" s="2" t="s">
        <v>726</v>
      </c>
      <c r="S342" s="2" t="s">
        <v>726</v>
      </c>
      <c r="T342" s="2" t="s">
        <v>726</v>
      </c>
      <c r="U342" s="2" t="s">
        <v>726</v>
      </c>
      <c r="V342" s="2" t="s">
        <v>726</v>
      </c>
      <c r="W342" s="2" t="s">
        <v>726</v>
      </c>
      <c r="X342" s="2" t="s">
        <v>726</v>
      </c>
      <c r="Y342" s="2" t="s">
        <v>726</v>
      </c>
      <c r="Z342" s="2" t="s">
        <v>726</v>
      </c>
      <c r="AA342" s="2">
        <v>0.93899999999999995</v>
      </c>
      <c r="AB342" s="2" t="s">
        <v>726</v>
      </c>
      <c r="AC342" s="2">
        <v>50.622999999999998</v>
      </c>
      <c r="AD342" s="2" t="s">
        <v>726</v>
      </c>
      <c r="AE342" s="2" t="s">
        <v>730</v>
      </c>
      <c r="AF342" s="2">
        <v>40.5</v>
      </c>
      <c r="AG342" s="2" t="s">
        <v>726</v>
      </c>
      <c r="AH342" s="2" t="s">
        <v>726</v>
      </c>
      <c r="AI342" s="2" t="s">
        <v>726</v>
      </c>
      <c r="AJ342" s="2" t="s">
        <v>726</v>
      </c>
      <c r="AK342" s="2" t="s">
        <v>726</v>
      </c>
      <c r="AL342" s="2">
        <v>69.488</v>
      </c>
      <c r="AM342" s="2">
        <v>70.19</v>
      </c>
      <c r="AN342" s="2" t="s">
        <v>609</v>
      </c>
      <c r="AO342" s="2" t="s">
        <v>726</v>
      </c>
      <c r="AP342" s="2" t="s">
        <v>726</v>
      </c>
      <c r="AQ342" s="2" t="s">
        <v>726</v>
      </c>
      <c r="AR342" s="2" t="s">
        <v>726</v>
      </c>
      <c r="AV342" s="15">
        <f t="shared" si="52"/>
        <v>121.83099999999999</v>
      </c>
      <c r="AW342" s="15">
        <f t="shared" si="53"/>
        <v>114.10299999999999</v>
      </c>
      <c r="AX342" s="16">
        <f t="shared" si="54"/>
        <v>0.93656786860487073</v>
      </c>
      <c r="BA342" s="2">
        <f t="shared" si="55"/>
        <v>0</v>
      </c>
      <c r="BB342" s="2">
        <f t="shared" si="56"/>
        <v>0</v>
      </c>
      <c r="BC342" s="2">
        <f t="shared" si="57"/>
        <v>0</v>
      </c>
      <c r="BD342" s="2">
        <f t="shared" si="58"/>
        <v>0</v>
      </c>
      <c r="BE342" s="2">
        <f t="shared" si="59"/>
        <v>0</v>
      </c>
      <c r="BF342" s="2">
        <f t="shared" si="60"/>
        <v>0</v>
      </c>
      <c r="BJ342" s="2" t="str">
        <f t="shared" si="51"/>
        <v/>
      </c>
      <c r="BK342" s="2">
        <f>VLOOKUP(B342,Kraftvärmeprod!$B$1:$BH$550,MATCH($BA$1,Kraftvärmeprod!$B$1:$CC$1,0),FALSE)</f>
        <v>0</v>
      </c>
    </row>
    <row r="343" spans="1:63" ht="15" customHeight="1" x14ac:dyDescent="0.25">
      <c r="A343" s="2" t="s">
        <v>501</v>
      </c>
      <c r="B343" s="2" t="s">
        <v>506</v>
      </c>
      <c r="C343" s="2">
        <v>2017</v>
      </c>
      <c r="D343" s="2">
        <v>7.7060000000000004</v>
      </c>
      <c r="E343" s="2">
        <v>8.5220000000000002</v>
      </c>
      <c r="F343" s="2" t="s">
        <v>726</v>
      </c>
      <c r="G343" s="2">
        <v>0.64400000000000002</v>
      </c>
      <c r="H343" s="2" t="s">
        <v>726</v>
      </c>
      <c r="I343" s="2" t="s">
        <v>726</v>
      </c>
      <c r="J343" s="2" t="s">
        <v>726</v>
      </c>
      <c r="K343" s="2" t="s">
        <v>726</v>
      </c>
      <c r="L343" s="2" t="s">
        <v>726</v>
      </c>
      <c r="M343" s="2" t="s">
        <v>609</v>
      </c>
      <c r="N343" s="2" t="s">
        <v>726</v>
      </c>
      <c r="O343" s="2" t="s">
        <v>726</v>
      </c>
      <c r="P343" s="2" t="s">
        <v>726</v>
      </c>
      <c r="Q343" s="2" t="s">
        <v>726</v>
      </c>
      <c r="R343" s="2" t="s">
        <v>726</v>
      </c>
      <c r="S343" s="2" t="s">
        <v>726</v>
      </c>
      <c r="T343" s="2" t="s">
        <v>726</v>
      </c>
      <c r="U343" s="2">
        <v>7.8780000000000001</v>
      </c>
      <c r="V343" s="2" t="s">
        <v>726</v>
      </c>
      <c r="W343" s="2" t="s">
        <v>726</v>
      </c>
      <c r="X343" s="2" t="s">
        <v>726</v>
      </c>
      <c r="Y343" s="2" t="s">
        <v>726</v>
      </c>
      <c r="Z343" s="2" t="s">
        <v>726</v>
      </c>
      <c r="AA343" s="2" t="s">
        <v>726</v>
      </c>
      <c r="AB343" s="2" t="s">
        <v>726</v>
      </c>
      <c r="AC343" s="2" t="s">
        <v>726</v>
      </c>
      <c r="AD343" s="2" t="s">
        <v>726</v>
      </c>
      <c r="AE343" s="2" t="s">
        <v>730</v>
      </c>
      <c r="AF343" s="2">
        <v>40.5</v>
      </c>
      <c r="AG343" s="2" t="s">
        <v>726</v>
      </c>
      <c r="AH343" s="2" t="s">
        <v>726</v>
      </c>
      <c r="AI343" s="2" t="s">
        <v>726</v>
      </c>
      <c r="AJ343" s="2" t="s">
        <v>726</v>
      </c>
      <c r="AK343" s="2" t="s">
        <v>726</v>
      </c>
      <c r="AL343" s="2" t="s">
        <v>726</v>
      </c>
      <c r="AM343" s="2" t="s">
        <v>726</v>
      </c>
      <c r="AN343" s="2" t="s">
        <v>609</v>
      </c>
      <c r="AO343" s="2" t="s">
        <v>726</v>
      </c>
      <c r="AP343" s="2" t="s">
        <v>726</v>
      </c>
      <c r="AQ343" s="2" t="s">
        <v>726</v>
      </c>
      <c r="AR343" s="2" t="s">
        <v>726</v>
      </c>
      <c r="AV343" s="15">
        <f t="shared" si="52"/>
        <v>8.5220000000000002</v>
      </c>
      <c r="AW343" s="15">
        <f t="shared" si="53"/>
        <v>7.7060000000000004</v>
      </c>
      <c r="AX343" s="16">
        <f t="shared" si="54"/>
        <v>0.90424782914808732</v>
      </c>
      <c r="BA343" s="2">
        <f t="shared" si="55"/>
        <v>0</v>
      </c>
      <c r="BB343" s="2">
        <f t="shared" si="56"/>
        <v>0</v>
      </c>
      <c r="BC343" s="2">
        <f t="shared" si="57"/>
        <v>0</v>
      </c>
      <c r="BD343" s="2">
        <f t="shared" si="58"/>
        <v>0</v>
      </c>
      <c r="BE343" s="2">
        <f t="shared" si="59"/>
        <v>0</v>
      </c>
      <c r="BF343" s="2">
        <f t="shared" si="60"/>
        <v>0</v>
      </c>
      <c r="BJ343" s="2" t="str">
        <f t="shared" si="51"/>
        <v/>
      </c>
      <c r="BK343" s="2">
        <f>VLOOKUP(B343,Kraftvärmeprod!$B$1:$BH$550,MATCH($BA$1,Kraftvärmeprod!$B$1:$CC$1,0),FALSE)</f>
        <v>0</v>
      </c>
    </row>
    <row r="344" spans="1:63" ht="15" customHeight="1" x14ac:dyDescent="0.25">
      <c r="A344" s="2" t="s">
        <v>512</v>
      </c>
      <c r="B344" s="2" t="s">
        <v>513</v>
      </c>
      <c r="C344" s="2">
        <v>2017</v>
      </c>
      <c r="D344" s="2">
        <v>220</v>
      </c>
      <c r="E344" s="2">
        <v>250</v>
      </c>
      <c r="F344" s="2">
        <v>10</v>
      </c>
      <c r="G344" s="2">
        <v>10</v>
      </c>
      <c r="H344" s="2">
        <v>10</v>
      </c>
      <c r="I344" s="2">
        <v>10</v>
      </c>
      <c r="J344" s="2">
        <v>10</v>
      </c>
      <c r="K344" s="2">
        <v>10</v>
      </c>
      <c r="L344" s="2">
        <v>10</v>
      </c>
      <c r="M344" s="2" t="s">
        <v>609</v>
      </c>
      <c r="N344" s="2">
        <v>10</v>
      </c>
      <c r="O344" s="2">
        <v>10</v>
      </c>
      <c r="P344" s="2">
        <v>10</v>
      </c>
      <c r="Q344" s="2">
        <v>10</v>
      </c>
      <c r="R344" s="2">
        <v>10</v>
      </c>
      <c r="S344" s="2">
        <v>10</v>
      </c>
      <c r="T344" s="2" t="s">
        <v>609</v>
      </c>
      <c r="U344" s="2">
        <v>10</v>
      </c>
      <c r="V344" s="2">
        <v>10</v>
      </c>
      <c r="W344" s="2">
        <v>10</v>
      </c>
      <c r="X344" s="2">
        <v>10</v>
      </c>
      <c r="Y344" s="2">
        <v>10</v>
      </c>
      <c r="Z344" s="2">
        <v>10</v>
      </c>
      <c r="AA344" s="2">
        <v>10</v>
      </c>
      <c r="AB344" s="2">
        <v>10</v>
      </c>
      <c r="AC344" s="2">
        <v>10</v>
      </c>
      <c r="AD344" s="2" t="s">
        <v>726</v>
      </c>
      <c r="AE344" s="2" t="s">
        <v>727</v>
      </c>
      <c r="AF344" s="2" t="s">
        <v>726</v>
      </c>
      <c r="AG344" s="2">
        <v>10</v>
      </c>
      <c r="AH344" s="2">
        <v>10</v>
      </c>
      <c r="AI344" s="2">
        <v>10</v>
      </c>
      <c r="AJ344" s="2" t="s">
        <v>735</v>
      </c>
      <c r="AK344" s="2">
        <v>10</v>
      </c>
      <c r="AL344" s="2">
        <v>10</v>
      </c>
      <c r="AM344" s="2">
        <v>10</v>
      </c>
      <c r="AN344" s="2" t="s">
        <v>609</v>
      </c>
      <c r="AO344" s="2" t="s">
        <v>726</v>
      </c>
      <c r="AP344" s="2" t="s">
        <v>726</v>
      </c>
      <c r="AQ344" s="2" t="s">
        <v>726</v>
      </c>
      <c r="AR344" s="2" t="s">
        <v>726</v>
      </c>
      <c r="AV344" s="15">
        <f t="shared" si="52"/>
        <v>260</v>
      </c>
      <c r="AW344" s="15">
        <f t="shared" si="53"/>
        <v>220</v>
      </c>
      <c r="AX344" s="16">
        <f t="shared" si="54"/>
        <v>0.84615384615384615</v>
      </c>
      <c r="BA344" s="2">
        <f t="shared" si="55"/>
        <v>10</v>
      </c>
      <c r="BB344" s="2">
        <f t="shared" si="56"/>
        <v>0</v>
      </c>
      <c r="BC344" s="2">
        <f t="shared" si="57"/>
        <v>0</v>
      </c>
      <c r="BD344" s="2">
        <f t="shared" si="58"/>
        <v>0</v>
      </c>
      <c r="BE344" s="2">
        <f t="shared" si="59"/>
        <v>0</v>
      </c>
      <c r="BF344" s="2">
        <f t="shared" si="60"/>
        <v>10</v>
      </c>
      <c r="BJ344" s="2" t="str">
        <f t="shared" si="51"/>
        <v/>
      </c>
      <c r="BK344" s="2">
        <f>VLOOKUP(B344,Kraftvärmeprod!$B$1:$BH$550,MATCH($BA$1,Kraftvärmeprod!$B$1:$CC$1,0),FALSE)</f>
        <v>50</v>
      </c>
    </row>
    <row r="345" spans="1:63" ht="15" customHeight="1" x14ac:dyDescent="0.25">
      <c r="A345" s="2" t="s">
        <v>512</v>
      </c>
      <c r="B345" s="2" t="s">
        <v>514</v>
      </c>
      <c r="C345" s="2">
        <v>2017</v>
      </c>
      <c r="D345" s="2" t="s">
        <v>609</v>
      </c>
      <c r="E345" s="2" t="s">
        <v>609</v>
      </c>
      <c r="F345" s="2" t="s">
        <v>609</v>
      </c>
      <c r="G345" s="2" t="s">
        <v>609</v>
      </c>
      <c r="H345" s="2" t="s">
        <v>609</v>
      </c>
      <c r="I345" s="2" t="s">
        <v>609</v>
      </c>
      <c r="J345" s="2" t="s">
        <v>609</v>
      </c>
      <c r="K345" s="2" t="s">
        <v>609</v>
      </c>
      <c r="L345" s="2" t="s">
        <v>609</v>
      </c>
      <c r="M345" s="2" t="s">
        <v>609</v>
      </c>
      <c r="N345" s="2" t="s">
        <v>609</v>
      </c>
      <c r="O345" s="2" t="s">
        <v>609</v>
      </c>
      <c r="P345" s="2" t="s">
        <v>609</v>
      </c>
      <c r="Q345" s="2" t="s">
        <v>609</v>
      </c>
      <c r="R345" s="2" t="s">
        <v>609</v>
      </c>
      <c r="S345" s="2" t="s">
        <v>609</v>
      </c>
      <c r="T345" s="2" t="s">
        <v>609</v>
      </c>
      <c r="U345" s="2" t="s">
        <v>609</v>
      </c>
      <c r="V345" s="2" t="s">
        <v>609</v>
      </c>
      <c r="W345" s="2" t="s">
        <v>609</v>
      </c>
      <c r="X345" s="2" t="s">
        <v>609</v>
      </c>
      <c r="Y345" s="2" t="s">
        <v>609</v>
      </c>
      <c r="Z345" s="2" t="s">
        <v>609</v>
      </c>
      <c r="AA345" s="2" t="s">
        <v>609</v>
      </c>
      <c r="AB345" s="2" t="s">
        <v>609</v>
      </c>
      <c r="AC345" s="2" t="s">
        <v>609</v>
      </c>
      <c r="AD345" s="2" t="s">
        <v>609</v>
      </c>
      <c r="AE345" s="2" t="s">
        <v>609</v>
      </c>
      <c r="AF345" s="2" t="s">
        <v>609</v>
      </c>
      <c r="AG345" s="2" t="s">
        <v>609</v>
      </c>
      <c r="AH345" s="2" t="s">
        <v>609</v>
      </c>
      <c r="AI345" s="2" t="s">
        <v>609</v>
      </c>
      <c r="AJ345" s="2" t="s">
        <v>609</v>
      </c>
      <c r="AK345" s="2" t="s">
        <v>609</v>
      </c>
      <c r="AL345" s="2" t="s">
        <v>609</v>
      </c>
      <c r="AM345" s="2" t="s">
        <v>609</v>
      </c>
      <c r="AN345" s="2" t="s">
        <v>609</v>
      </c>
      <c r="AO345" s="2" t="s">
        <v>609</v>
      </c>
      <c r="AP345" s="2" t="s">
        <v>609</v>
      </c>
      <c r="AQ345" s="2" t="s">
        <v>609</v>
      </c>
      <c r="AR345" s="2" t="s">
        <v>609</v>
      </c>
      <c r="AV345" s="15">
        <f t="shared" si="52"/>
        <v>0</v>
      </c>
      <c r="AW345" s="15">
        <f t="shared" si="53"/>
        <v>0</v>
      </c>
      <c r="AX345" s="16" t="str">
        <f t="shared" si="54"/>
        <v/>
      </c>
      <c r="BA345" s="2">
        <f t="shared" si="55"/>
        <v>0</v>
      </c>
      <c r="BB345" s="2">
        <f t="shared" si="56"/>
        <v>0</v>
      </c>
      <c r="BC345" s="2">
        <f t="shared" si="57"/>
        <v>0</v>
      </c>
      <c r="BD345" s="2">
        <f t="shared" si="58"/>
        <v>0</v>
      </c>
      <c r="BE345" s="2">
        <f t="shared" si="59"/>
        <v>0</v>
      </c>
      <c r="BF345" s="2">
        <f t="shared" si="60"/>
        <v>0</v>
      </c>
      <c r="BJ345" s="2" t="str">
        <f t="shared" si="51"/>
        <v/>
      </c>
      <c r="BK345" s="2">
        <f>VLOOKUP(B345,Kraftvärmeprod!$B$1:$BH$550,MATCH($BA$1,Kraftvärmeprod!$B$1:$CC$1,0),FALSE)</f>
        <v>0</v>
      </c>
    </row>
    <row r="346" spans="1:63" ht="15" customHeight="1" x14ac:dyDescent="0.25">
      <c r="A346" s="2" t="s">
        <v>512</v>
      </c>
      <c r="B346" s="2" t="s">
        <v>515</v>
      </c>
      <c r="C346" s="2">
        <v>2017</v>
      </c>
      <c r="D346" s="2">
        <v>220</v>
      </c>
      <c r="E346" s="2">
        <v>275</v>
      </c>
      <c r="F346" s="2">
        <v>10</v>
      </c>
      <c r="G346" s="2">
        <v>10</v>
      </c>
      <c r="H346" s="2">
        <v>10</v>
      </c>
      <c r="I346" s="2">
        <v>10</v>
      </c>
      <c r="J346" s="2">
        <v>25</v>
      </c>
      <c r="K346" s="2">
        <v>50</v>
      </c>
      <c r="L346" s="2">
        <v>20</v>
      </c>
      <c r="M346" s="2" t="s">
        <v>609</v>
      </c>
      <c r="N346" s="2">
        <v>10</v>
      </c>
      <c r="O346" s="2">
        <v>10</v>
      </c>
      <c r="P346" s="2">
        <v>10</v>
      </c>
      <c r="Q346" s="2">
        <v>10</v>
      </c>
      <c r="R346" s="2">
        <v>10</v>
      </c>
      <c r="S346" s="2">
        <v>10</v>
      </c>
      <c r="T346" s="2" t="s">
        <v>726</v>
      </c>
      <c r="U346" s="2">
        <v>10</v>
      </c>
      <c r="V346" s="2">
        <v>10</v>
      </c>
      <c r="W346" s="2">
        <v>10</v>
      </c>
      <c r="X346" s="2">
        <v>10</v>
      </c>
      <c r="Y346" s="2">
        <v>10</v>
      </c>
      <c r="Z346" s="2">
        <v>10</v>
      </c>
      <c r="AA346" s="2">
        <v>10</v>
      </c>
      <c r="AB346" s="2">
        <v>10</v>
      </c>
      <c r="AC346" s="2">
        <v>10</v>
      </c>
      <c r="AD346" s="2" t="s">
        <v>726</v>
      </c>
      <c r="AE346" s="2" t="s">
        <v>744</v>
      </c>
      <c r="AF346" s="2">
        <v>30</v>
      </c>
      <c r="AG346" s="2">
        <v>10</v>
      </c>
      <c r="AH346" s="2">
        <v>10</v>
      </c>
      <c r="AI346" s="2">
        <v>10</v>
      </c>
      <c r="AJ346" s="2" t="s">
        <v>756</v>
      </c>
      <c r="AK346" s="2">
        <v>10</v>
      </c>
      <c r="AL346" s="2">
        <v>10</v>
      </c>
      <c r="AM346" s="2">
        <v>10</v>
      </c>
      <c r="AN346" s="2" t="s">
        <v>609</v>
      </c>
      <c r="AO346" s="2">
        <v>10</v>
      </c>
      <c r="AP346" s="2">
        <v>15</v>
      </c>
      <c r="AQ346" s="2">
        <v>75</v>
      </c>
      <c r="AR346" s="2" t="s">
        <v>609</v>
      </c>
      <c r="AV346" s="15">
        <f t="shared" si="52"/>
        <v>325</v>
      </c>
      <c r="AW346" s="15">
        <f t="shared" si="53"/>
        <v>220</v>
      </c>
      <c r="AX346" s="16">
        <f t="shared" si="54"/>
        <v>0.67692307692307696</v>
      </c>
      <c r="BA346" s="2">
        <f t="shared" si="55"/>
        <v>10</v>
      </c>
      <c r="BB346" s="2">
        <f t="shared" si="56"/>
        <v>1</v>
      </c>
      <c r="BC346" s="2">
        <f t="shared" si="57"/>
        <v>1.5</v>
      </c>
      <c r="BD346" s="2">
        <f t="shared" si="58"/>
        <v>7.5</v>
      </c>
      <c r="BE346" s="2">
        <f t="shared" si="59"/>
        <v>0</v>
      </c>
      <c r="BF346" s="2">
        <f t="shared" si="60"/>
        <v>0</v>
      </c>
      <c r="BJ346" s="2" t="str">
        <f t="shared" si="51"/>
        <v/>
      </c>
      <c r="BK346" s="2">
        <f>VLOOKUP(B346,Kraftvärmeprod!$B$1:$BH$550,MATCH($BA$1,Kraftvärmeprod!$B$1:$CC$1,0),FALSE)</f>
        <v>50</v>
      </c>
    </row>
    <row r="347" spans="1:63" ht="15" customHeight="1" x14ac:dyDescent="0.25">
      <c r="A347" s="2" t="s">
        <v>516</v>
      </c>
      <c r="B347" s="2" t="s">
        <v>517</v>
      </c>
      <c r="C347" s="2">
        <v>2017</v>
      </c>
      <c r="D347" s="2" t="s">
        <v>609</v>
      </c>
      <c r="E347" s="2" t="s">
        <v>609</v>
      </c>
      <c r="F347" s="2" t="s">
        <v>609</v>
      </c>
      <c r="G347" s="2" t="s">
        <v>609</v>
      </c>
      <c r="H347" s="2" t="s">
        <v>609</v>
      </c>
      <c r="I347" s="2" t="s">
        <v>609</v>
      </c>
      <c r="J347" s="2" t="s">
        <v>609</v>
      </c>
      <c r="K347" s="2" t="s">
        <v>609</v>
      </c>
      <c r="L347" s="2" t="s">
        <v>609</v>
      </c>
      <c r="M347" s="2" t="s">
        <v>609</v>
      </c>
      <c r="N347" s="2" t="s">
        <v>609</v>
      </c>
      <c r="O347" s="2" t="s">
        <v>609</v>
      </c>
      <c r="P347" s="2" t="s">
        <v>609</v>
      </c>
      <c r="Q347" s="2" t="s">
        <v>609</v>
      </c>
      <c r="R347" s="2" t="s">
        <v>609</v>
      </c>
      <c r="S347" s="2" t="s">
        <v>609</v>
      </c>
      <c r="T347" s="2" t="s">
        <v>609</v>
      </c>
      <c r="U347" s="2" t="s">
        <v>609</v>
      </c>
      <c r="V347" s="2" t="s">
        <v>609</v>
      </c>
      <c r="W347" s="2" t="s">
        <v>609</v>
      </c>
      <c r="X347" s="2" t="s">
        <v>609</v>
      </c>
      <c r="Y347" s="2" t="s">
        <v>609</v>
      </c>
      <c r="Z347" s="2" t="s">
        <v>609</v>
      </c>
      <c r="AA347" s="2" t="s">
        <v>609</v>
      </c>
      <c r="AB347" s="2" t="s">
        <v>609</v>
      </c>
      <c r="AC347" s="2" t="s">
        <v>609</v>
      </c>
      <c r="AD347" s="2" t="s">
        <v>609</v>
      </c>
      <c r="AE347" s="2" t="s">
        <v>609</v>
      </c>
      <c r="AF347" s="2" t="s">
        <v>609</v>
      </c>
      <c r="AG347" s="2" t="s">
        <v>609</v>
      </c>
      <c r="AH347" s="2" t="s">
        <v>609</v>
      </c>
      <c r="AI347" s="2" t="s">
        <v>609</v>
      </c>
      <c r="AJ347" s="2" t="s">
        <v>609</v>
      </c>
      <c r="AK347" s="2" t="s">
        <v>609</v>
      </c>
      <c r="AL347" s="2" t="s">
        <v>609</v>
      </c>
      <c r="AM347" s="2" t="s">
        <v>609</v>
      </c>
      <c r="AN347" s="2" t="s">
        <v>609</v>
      </c>
      <c r="AO347" s="2" t="s">
        <v>609</v>
      </c>
      <c r="AP347" s="2" t="s">
        <v>609</v>
      </c>
      <c r="AQ347" s="2" t="s">
        <v>609</v>
      </c>
      <c r="AR347" s="2" t="s">
        <v>609</v>
      </c>
      <c r="AV347" s="15">
        <f t="shared" si="52"/>
        <v>0</v>
      </c>
      <c r="AW347" s="15">
        <f t="shared" si="53"/>
        <v>0</v>
      </c>
      <c r="AX347" s="16" t="str">
        <f t="shared" si="54"/>
        <v/>
      </c>
      <c r="BA347" s="2">
        <f t="shared" si="55"/>
        <v>0</v>
      </c>
      <c r="BB347" s="2">
        <f t="shared" si="56"/>
        <v>0</v>
      </c>
      <c r="BC347" s="2">
        <f t="shared" si="57"/>
        <v>0</v>
      </c>
      <c r="BD347" s="2">
        <f t="shared" si="58"/>
        <v>0</v>
      </c>
      <c r="BE347" s="2">
        <f t="shared" si="59"/>
        <v>0</v>
      </c>
      <c r="BF347" s="2">
        <f t="shared" si="60"/>
        <v>0</v>
      </c>
      <c r="BJ347" s="2" t="str">
        <f t="shared" si="51"/>
        <v/>
      </c>
      <c r="BK347" s="2">
        <f>VLOOKUP(B347,Kraftvärmeprod!$B$1:$BH$550,MATCH($BA$1,Kraftvärmeprod!$B$1:$CC$1,0),FALSE)</f>
        <v>0</v>
      </c>
    </row>
    <row r="348" spans="1:63" ht="15" customHeight="1" x14ac:dyDescent="0.25">
      <c r="A348" s="2" t="s">
        <v>518</v>
      </c>
      <c r="B348" s="2" t="s">
        <v>519</v>
      </c>
      <c r="C348" s="2">
        <v>2017</v>
      </c>
      <c r="D348" s="2">
        <v>1.1419999999999999</v>
      </c>
      <c r="E348" s="2">
        <v>1.2210000000000001</v>
      </c>
      <c r="F348" s="2" t="s">
        <v>726</v>
      </c>
      <c r="G348" s="2" t="s">
        <v>726</v>
      </c>
      <c r="H348" s="2" t="s">
        <v>726</v>
      </c>
      <c r="I348" s="2" t="s">
        <v>726</v>
      </c>
      <c r="J348" s="2" t="s">
        <v>726</v>
      </c>
      <c r="K348" s="2" t="s">
        <v>726</v>
      </c>
      <c r="L348" s="2">
        <v>1.2210000000000001</v>
      </c>
      <c r="M348" s="2" t="s">
        <v>609</v>
      </c>
      <c r="N348" s="2" t="s">
        <v>726</v>
      </c>
      <c r="O348" s="2" t="s">
        <v>726</v>
      </c>
      <c r="P348" s="2" t="s">
        <v>726</v>
      </c>
      <c r="Q348" s="2" t="s">
        <v>726</v>
      </c>
      <c r="R348" s="2" t="s">
        <v>726</v>
      </c>
      <c r="S348" s="2" t="s">
        <v>726</v>
      </c>
      <c r="T348" s="2" t="s">
        <v>726</v>
      </c>
      <c r="U348" s="2" t="s">
        <v>726</v>
      </c>
      <c r="V348" s="2" t="s">
        <v>726</v>
      </c>
      <c r="W348" s="2" t="s">
        <v>726</v>
      </c>
      <c r="X348" s="2" t="s">
        <v>726</v>
      </c>
      <c r="Y348" s="2" t="s">
        <v>726</v>
      </c>
      <c r="Z348" s="2" t="s">
        <v>726</v>
      </c>
      <c r="AA348" s="2" t="s">
        <v>726</v>
      </c>
      <c r="AB348" s="2" t="s">
        <v>726</v>
      </c>
      <c r="AC348" s="2" t="s">
        <v>726</v>
      </c>
      <c r="AD348" s="2" t="s">
        <v>726</v>
      </c>
      <c r="AE348" s="2" t="s">
        <v>727</v>
      </c>
      <c r="AF348" s="2" t="s">
        <v>726</v>
      </c>
      <c r="AG348" s="2" t="s">
        <v>726</v>
      </c>
      <c r="AH348" s="2" t="s">
        <v>726</v>
      </c>
      <c r="AI348" s="2" t="s">
        <v>726</v>
      </c>
      <c r="AJ348" s="2" t="s">
        <v>726</v>
      </c>
      <c r="AK348" s="2" t="s">
        <v>726</v>
      </c>
      <c r="AL348" s="2" t="s">
        <v>726</v>
      </c>
      <c r="AM348" s="2" t="s">
        <v>726</v>
      </c>
      <c r="AN348" s="2" t="s">
        <v>609</v>
      </c>
      <c r="AO348" s="2" t="s">
        <v>726</v>
      </c>
      <c r="AP348" s="2" t="s">
        <v>726</v>
      </c>
      <c r="AQ348" s="2" t="s">
        <v>726</v>
      </c>
      <c r="AR348" s="2" t="s">
        <v>726</v>
      </c>
      <c r="AV348" s="15">
        <f t="shared" si="52"/>
        <v>1.2210000000000001</v>
      </c>
      <c r="AW348" s="15">
        <f t="shared" si="53"/>
        <v>1.1419999999999999</v>
      </c>
      <c r="AX348" s="16">
        <f t="shared" si="54"/>
        <v>0.93529893529893515</v>
      </c>
      <c r="BA348" s="2">
        <f t="shared" si="55"/>
        <v>0</v>
      </c>
      <c r="BB348" s="2">
        <f t="shared" si="56"/>
        <v>0</v>
      </c>
      <c r="BC348" s="2">
        <f t="shared" si="57"/>
        <v>0</v>
      </c>
      <c r="BD348" s="2">
        <f t="shared" si="58"/>
        <v>0</v>
      </c>
      <c r="BE348" s="2">
        <f t="shared" si="59"/>
        <v>0</v>
      </c>
      <c r="BF348" s="2">
        <f t="shared" si="60"/>
        <v>0</v>
      </c>
      <c r="BJ348" s="2" t="str">
        <f t="shared" si="51"/>
        <v/>
      </c>
      <c r="BK348" s="2">
        <f>VLOOKUP(B348,Kraftvärmeprod!$B$1:$BH$550,MATCH($BA$1,Kraftvärmeprod!$B$1:$CC$1,0),FALSE)</f>
        <v>0</v>
      </c>
    </row>
    <row r="349" spans="1:63" ht="15" customHeight="1" x14ac:dyDescent="0.25">
      <c r="A349" s="2" t="s">
        <v>518</v>
      </c>
      <c r="B349" s="2" t="s">
        <v>520</v>
      </c>
      <c r="C349" s="2">
        <v>2017</v>
      </c>
      <c r="D349" s="2" t="s">
        <v>726</v>
      </c>
      <c r="E349" s="2" t="s">
        <v>726</v>
      </c>
      <c r="F349" s="2" t="s">
        <v>726</v>
      </c>
      <c r="G349" s="2" t="s">
        <v>726</v>
      </c>
      <c r="H349" s="2" t="s">
        <v>726</v>
      </c>
      <c r="I349" s="2" t="s">
        <v>726</v>
      </c>
      <c r="J349" s="2" t="s">
        <v>726</v>
      </c>
      <c r="K349" s="2" t="s">
        <v>726</v>
      </c>
      <c r="L349" s="2" t="s">
        <v>726</v>
      </c>
      <c r="M349" s="2" t="s">
        <v>609</v>
      </c>
      <c r="N349" s="2" t="s">
        <v>726</v>
      </c>
      <c r="O349" s="2" t="s">
        <v>726</v>
      </c>
      <c r="P349" s="2" t="s">
        <v>726</v>
      </c>
      <c r="Q349" s="2" t="s">
        <v>726</v>
      </c>
      <c r="R349" s="2" t="s">
        <v>726</v>
      </c>
      <c r="S349" s="2" t="s">
        <v>726</v>
      </c>
      <c r="T349" s="2" t="s">
        <v>726</v>
      </c>
      <c r="U349" s="2" t="s">
        <v>726</v>
      </c>
      <c r="V349" s="2" t="s">
        <v>726</v>
      </c>
      <c r="W349" s="2" t="s">
        <v>726</v>
      </c>
      <c r="X349" s="2" t="s">
        <v>726</v>
      </c>
      <c r="Y349" s="2" t="s">
        <v>726</v>
      </c>
      <c r="Z349" s="2" t="s">
        <v>726</v>
      </c>
      <c r="AA349" s="2" t="s">
        <v>726</v>
      </c>
      <c r="AB349" s="2" t="s">
        <v>726</v>
      </c>
      <c r="AC349" s="2" t="s">
        <v>726</v>
      </c>
      <c r="AD349" s="2" t="s">
        <v>726</v>
      </c>
      <c r="AE349" s="2" t="s">
        <v>727</v>
      </c>
      <c r="AF349" s="2" t="s">
        <v>726</v>
      </c>
      <c r="AG349" s="2" t="s">
        <v>726</v>
      </c>
      <c r="AH349" s="2" t="s">
        <v>726</v>
      </c>
      <c r="AI349" s="2" t="s">
        <v>726</v>
      </c>
      <c r="AJ349" s="2" t="s">
        <v>726</v>
      </c>
      <c r="AK349" s="2" t="s">
        <v>726</v>
      </c>
      <c r="AL349" s="2" t="s">
        <v>726</v>
      </c>
      <c r="AM349" s="2" t="s">
        <v>726</v>
      </c>
      <c r="AN349" s="2" t="s">
        <v>609</v>
      </c>
      <c r="AO349" s="2" t="s">
        <v>726</v>
      </c>
      <c r="AP349" s="2" t="s">
        <v>726</v>
      </c>
      <c r="AQ349" s="2" t="s">
        <v>726</v>
      </c>
      <c r="AR349" s="2" t="s">
        <v>726</v>
      </c>
      <c r="AV349" s="15">
        <f t="shared" si="52"/>
        <v>0</v>
      </c>
      <c r="AW349" s="15">
        <f t="shared" si="53"/>
        <v>0</v>
      </c>
      <c r="AX349" s="16" t="str">
        <f t="shared" si="54"/>
        <v/>
      </c>
      <c r="BA349" s="2">
        <f t="shared" si="55"/>
        <v>0</v>
      </c>
      <c r="BB349" s="2">
        <f t="shared" si="56"/>
        <v>0</v>
      </c>
      <c r="BC349" s="2">
        <f t="shared" si="57"/>
        <v>0</v>
      </c>
      <c r="BD349" s="2">
        <f t="shared" si="58"/>
        <v>0</v>
      </c>
      <c r="BE349" s="2">
        <f t="shared" si="59"/>
        <v>0</v>
      </c>
      <c r="BF349" s="2">
        <f t="shared" si="60"/>
        <v>0</v>
      </c>
      <c r="BJ349" s="2" t="str">
        <f t="shared" si="51"/>
        <v/>
      </c>
      <c r="BK349" s="2">
        <f>VLOOKUP(B349,Kraftvärmeprod!$B$1:$BH$550,MATCH($BA$1,Kraftvärmeprod!$B$1:$CC$1,0),FALSE)</f>
        <v>0</v>
      </c>
    </row>
    <row r="350" spans="1:63" ht="15" customHeight="1" x14ac:dyDescent="0.25">
      <c r="A350" s="2" t="s">
        <v>518</v>
      </c>
      <c r="B350" s="2" t="s">
        <v>521</v>
      </c>
      <c r="C350" s="2">
        <v>2017</v>
      </c>
      <c r="D350" s="2">
        <v>3.4630000000000001</v>
      </c>
      <c r="E350" s="2">
        <v>3.8538999999999999</v>
      </c>
      <c r="F350" s="2" t="s">
        <v>726</v>
      </c>
      <c r="G350" s="2">
        <v>2.9899999999999999E-2</v>
      </c>
      <c r="H350" s="2" t="s">
        <v>726</v>
      </c>
      <c r="I350" s="2" t="s">
        <v>726</v>
      </c>
      <c r="J350" s="2" t="s">
        <v>726</v>
      </c>
      <c r="K350" s="2" t="s">
        <v>726</v>
      </c>
      <c r="L350" s="2" t="s">
        <v>726</v>
      </c>
      <c r="M350" s="2" t="s">
        <v>609</v>
      </c>
      <c r="N350" s="2" t="s">
        <v>726</v>
      </c>
      <c r="O350" s="2" t="s">
        <v>726</v>
      </c>
      <c r="P350" s="2" t="s">
        <v>726</v>
      </c>
      <c r="Q350" s="2" t="s">
        <v>726</v>
      </c>
      <c r="R350" s="2" t="s">
        <v>726</v>
      </c>
      <c r="S350" s="2" t="s">
        <v>726</v>
      </c>
      <c r="T350" s="2" t="s">
        <v>726</v>
      </c>
      <c r="U350" s="2">
        <v>3.8239999999999998</v>
      </c>
      <c r="V350" s="2" t="s">
        <v>726</v>
      </c>
      <c r="W350" s="2" t="s">
        <v>726</v>
      </c>
      <c r="X350" s="2" t="s">
        <v>726</v>
      </c>
      <c r="Y350" s="2" t="s">
        <v>726</v>
      </c>
      <c r="Z350" s="2" t="s">
        <v>726</v>
      </c>
      <c r="AA350" s="2" t="s">
        <v>726</v>
      </c>
      <c r="AB350" s="2" t="s">
        <v>726</v>
      </c>
      <c r="AC350" s="2" t="s">
        <v>726</v>
      </c>
      <c r="AD350" s="2" t="s">
        <v>726</v>
      </c>
      <c r="AE350" s="2" t="s">
        <v>727</v>
      </c>
      <c r="AF350" s="2" t="s">
        <v>726</v>
      </c>
      <c r="AG350" s="2" t="s">
        <v>726</v>
      </c>
      <c r="AH350" s="2" t="s">
        <v>726</v>
      </c>
      <c r="AI350" s="2" t="s">
        <v>726</v>
      </c>
      <c r="AJ350" s="2" t="s">
        <v>726</v>
      </c>
      <c r="AK350" s="2" t="s">
        <v>726</v>
      </c>
      <c r="AL350" s="2" t="s">
        <v>726</v>
      </c>
      <c r="AM350" s="2" t="s">
        <v>726</v>
      </c>
      <c r="AN350" s="2" t="s">
        <v>609</v>
      </c>
      <c r="AO350" s="2" t="s">
        <v>726</v>
      </c>
      <c r="AP350" s="2" t="s">
        <v>726</v>
      </c>
      <c r="AQ350" s="2" t="s">
        <v>726</v>
      </c>
      <c r="AR350" s="2" t="s">
        <v>726</v>
      </c>
      <c r="AV350" s="15">
        <f t="shared" si="52"/>
        <v>3.8538999999999999</v>
      </c>
      <c r="AW350" s="15">
        <f t="shared" si="53"/>
        <v>3.4630000000000001</v>
      </c>
      <c r="AX350" s="16">
        <f t="shared" si="54"/>
        <v>0.89857027945717327</v>
      </c>
      <c r="BA350" s="2">
        <f t="shared" si="55"/>
        <v>0</v>
      </c>
      <c r="BB350" s="2">
        <f t="shared" si="56"/>
        <v>0</v>
      </c>
      <c r="BC350" s="2">
        <f t="shared" si="57"/>
        <v>0</v>
      </c>
      <c r="BD350" s="2">
        <f t="shared" si="58"/>
        <v>0</v>
      </c>
      <c r="BE350" s="2">
        <f t="shared" si="59"/>
        <v>0</v>
      </c>
      <c r="BF350" s="2">
        <f t="shared" si="60"/>
        <v>0</v>
      </c>
      <c r="BJ350" s="2" t="str">
        <f t="shared" si="51"/>
        <v/>
      </c>
      <c r="BK350" s="2">
        <f>VLOOKUP(B350,Kraftvärmeprod!$B$1:$BH$550,MATCH($BA$1,Kraftvärmeprod!$B$1:$CC$1,0),FALSE)</f>
        <v>0</v>
      </c>
    </row>
    <row r="351" spans="1:63" ht="15" customHeight="1" x14ac:dyDescent="0.25">
      <c r="A351" s="2" t="s">
        <v>518</v>
      </c>
      <c r="B351" s="2" t="s">
        <v>522</v>
      </c>
      <c r="C351" s="2">
        <v>2017</v>
      </c>
      <c r="D351" s="2">
        <v>17.28</v>
      </c>
      <c r="E351" s="2">
        <v>19.277999999999999</v>
      </c>
      <c r="F351" s="2" t="s">
        <v>726</v>
      </c>
      <c r="G351" s="2">
        <v>1.2030000000000001</v>
      </c>
      <c r="H351" s="2" t="s">
        <v>726</v>
      </c>
      <c r="I351" s="2" t="s">
        <v>726</v>
      </c>
      <c r="J351" s="2" t="s">
        <v>726</v>
      </c>
      <c r="K351" s="2" t="s">
        <v>726</v>
      </c>
      <c r="L351" s="2" t="s">
        <v>726</v>
      </c>
      <c r="M351" s="2" t="s">
        <v>609</v>
      </c>
      <c r="N351" s="2" t="s">
        <v>726</v>
      </c>
      <c r="O351" s="2" t="s">
        <v>726</v>
      </c>
      <c r="P351" s="2" t="s">
        <v>726</v>
      </c>
      <c r="Q351" s="2" t="s">
        <v>726</v>
      </c>
      <c r="R351" s="2" t="s">
        <v>726</v>
      </c>
      <c r="S351" s="2" t="s">
        <v>726</v>
      </c>
      <c r="T351" s="2" t="s">
        <v>726</v>
      </c>
      <c r="U351" s="2">
        <v>18.074999999999999</v>
      </c>
      <c r="V351" s="2" t="s">
        <v>726</v>
      </c>
      <c r="W351" s="2" t="s">
        <v>726</v>
      </c>
      <c r="X351" s="2" t="s">
        <v>726</v>
      </c>
      <c r="Y351" s="2" t="s">
        <v>726</v>
      </c>
      <c r="Z351" s="2" t="s">
        <v>726</v>
      </c>
      <c r="AA351" s="2" t="s">
        <v>726</v>
      </c>
      <c r="AB351" s="2" t="s">
        <v>726</v>
      </c>
      <c r="AC351" s="2" t="s">
        <v>726</v>
      </c>
      <c r="AD351" s="2" t="s">
        <v>726</v>
      </c>
      <c r="AE351" s="2" t="s">
        <v>727</v>
      </c>
      <c r="AF351" s="2" t="s">
        <v>726</v>
      </c>
      <c r="AG351" s="2" t="s">
        <v>726</v>
      </c>
      <c r="AH351" s="2" t="s">
        <v>726</v>
      </c>
      <c r="AI351" s="2" t="s">
        <v>726</v>
      </c>
      <c r="AJ351" s="2" t="s">
        <v>726</v>
      </c>
      <c r="AK351" s="2" t="s">
        <v>726</v>
      </c>
      <c r="AL351" s="2" t="s">
        <v>726</v>
      </c>
      <c r="AM351" s="2">
        <v>0</v>
      </c>
      <c r="AN351" s="2" t="s">
        <v>609</v>
      </c>
      <c r="AO351" s="2" t="s">
        <v>726</v>
      </c>
      <c r="AP351" s="2" t="s">
        <v>726</v>
      </c>
      <c r="AQ351" s="2" t="s">
        <v>726</v>
      </c>
      <c r="AR351" s="2" t="s">
        <v>726</v>
      </c>
      <c r="AV351" s="15">
        <f t="shared" si="52"/>
        <v>19.277999999999999</v>
      </c>
      <c r="AW351" s="15">
        <f t="shared" si="53"/>
        <v>17.28</v>
      </c>
      <c r="AX351" s="16">
        <f t="shared" si="54"/>
        <v>0.89635854341736709</v>
      </c>
      <c r="BA351" s="2">
        <f t="shared" si="55"/>
        <v>0</v>
      </c>
      <c r="BB351" s="2">
        <f t="shared" si="56"/>
        <v>0</v>
      </c>
      <c r="BC351" s="2">
        <f t="shared" si="57"/>
        <v>0</v>
      </c>
      <c r="BD351" s="2">
        <f t="shared" si="58"/>
        <v>0</v>
      </c>
      <c r="BE351" s="2">
        <f t="shared" si="59"/>
        <v>0</v>
      </c>
      <c r="BF351" s="2">
        <f t="shared" si="60"/>
        <v>0</v>
      </c>
      <c r="BJ351" s="2" t="str">
        <f t="shared" si="51"/>
        <v/>
      </c>
      <c r="BK351" s="2">
        <f>VLOOKUP(B351,Kraftvärmeprod!$B$1:$BH$550,MATCH($BA$1,Kraftvärmeprod!$B$1:$CC$1,0),FALSE)</f>
        <v>26.079000000000001</v>
      </c>
    </row>
    <row r="352" spans="1:63" ht="15" customHeight="1" x14ac:dyDescent="0.25">
      <c r="A352" s="2" t="s">
        <v>523</v>
      </c>
      <c r="B352" s="2" t="s">
        <v>524</v>
      </c>
      <c r="C352" s="2">
        <v>2017</v>
      </c>
      <c r="D352" s="2">
        <v>413.44799999999998</v>
      </c>
      <c r="E352" s="2">
        <v>430.02499999999998</v>
      </c>
      <c r="F352" s="2">
        <v>2.1429999999999998</v>
      </c>
      <c r="G352" s="2">
        <v>2.0499999999999998</v>
      </c>
      <c r="H352" s="2" t="s">
        <v>726</v>
      </c>
      <c r="I352" s="2">
        <v>1.96</v>
      </c>
      <c r="J352" s="2" t="s">
        <v>726</v>
      </c>
      <c r="K352" s="2" t="s">
        <v>726</v>
      </c>
      <c r="L352" s="2" t="s">
        <v>726</v>
      </c>
      <c r="M352" s="2" t="s">
        <v>609</v>
      </c>
      <c r="N352" s="2">
        <v>3.23</v>
      </c>
      <c r="O352" s="2">
        <v>0.02</v>
      </c>
      <c r="P352" s="2">
        <v>7.1999999999999995E-2</v>
      </c>
      <c r="Q352" s="2">
        <v>0.12</v>
      </c>
      <c r="R352" s="2" t="s">
        <v>726</v>
      </c>
      <c r="S352" s="2" t="s">
        <v>726</v>
      </c>
      <c r="T352" s="2" t="s">
        <v>726</v>
      </c>
      <c r="U352" s="2">
        <v>9.18</v>
      </c>
      <c r="V352" s="2" t="s">
        <v>726</v>
      </c>
      <c r="W352" s="2" t="s">
        <v>726</v>
      </c>
      <c r="X352" s="2">
        <v>59.56</v>
      </c>
      <c r="Y352" s="2">
        <v>66.08</v>
      </c>
      <c r="Z352" s="2">
        <v>35.71</v>
      </c>
      <c r="AA352" s="2" t="s">
        <v>726</v>
      </c>
      <c r="AB352" s="2" t="s">
        <v>726</v>
      </c>
      <c r="AC352" s="2">
        <v>194.7</v>
      </c>
      <c r="AD352" s="2" t="s">
        <v>726</v>
      </c>
      <c r="AE352" s="2" t="s">
        <v>744</v>
      </c>
      <c r="AF352" s="2">
        <v>45.29</v>
      </c>
      <c r="AG352" s="2">
        <v>4.18</v>
      </c>
      <c r="AH352" s="2">
        <v>11.87</v>
      </c>
      <c r="AI352" s="2">
        <v>39.15</v>
      </c>
      <c r="AJ352" s="2" t="s">
        <v>732</v>
      </c>
      <c r="AK352" s="2">
        <v>12.35</v>
      </c>
      <c r="AL352" s="2" t="s">
        <v>726</v>
      </c>
      <c r="AM352" s="2" t="s">
        <v>726</v>
      </c>
      <c r="AN352" s="2" t="s">
        <v>609</v>
      </c>
      <c r="AO352" s="25">
        <v>100</v>
      </c>
      <c r="AP352" s="2" t="s">
        <v>726</v>
      </c>
      <c r="AQ352" s="2" t="s">
        <v>726</v>
      </c>
      <c r="AR352" s="2" t="s">
        <v>726</v>
      </c>
      <c r="AV352" s="15">
        <f t="shared" si="52"/>
        <v>430.02500000000003</v>
      </c>
      <c r="AW352" s="15">
        <f t="shared" si="53"/>
        <v>413.44799999999998</v>
      </c>
      <c r="AX352" s="16">
        <f t="shared" si="54"/>
        <v>0.96145107842567279</v>
      </c>
      <c r="BA352" s="2">
        <f t="shared" si="55"/>
        <v>11.87</v>
      </c>
      <c r="BB352" s="2">
        <f t="shared" si="56"/>
        <v>11.87</v>
      </c>
      <c r="BC352" s="2">
        <f t="shared" si="57"/>
        <v>0</v>
      </c>
      <c r="BD352" s="2">
        <f t="shared" si="58"/>
        <v>0</v>
      </c>
      <c r="BE352" s="2">
        <f t="shared" si="59"/>
        <v>0</v>
      </c>
      <c r="BF352" s="2">
        <f t="shared" si="60"/>
        <v>0</v>
      </c>
      <c r="BJ352" s="2" t="str">
        <f t="shared" si="51"/>
        <v/>
      </c>
      <c r="BK352" s="2">
        <f>VLOOKUP(B352,Kraftvärmeprod!$B$1:$BH$550,MATCH($BA$1,Kraftvärmeprod!$B$1:$CC$1,0),FALSE)</f>
        <v>177.19</v>
      </c>
    </row>
    <row r="353" spans="1:63" ht="15" customHeight="1" x14ac:dyDescent="0.25">
      <c r="A353" s="2" t="s">
        <v>525</v>
      </c>
      <c r="B353" s="2" t="s">
        <v>526</v>
      </c>
      <c r="C353" s="2">
        <v>2017</v>
      </c>
      <c r="D353" s="2" t="s">
        <v>609</v>
      </c>
      <c r="E353" s="2" t="s">
        <v>609</v>
      </c>
      <c r="F353" s="2" t="s">
        <v>609</v>
      </c>
      <c r="G353" s="2" t="s">
        <v>609</v>
      </c>
      <c r="H353" s="2" t="s">
        <v>609</v>
      </c>
      <c r="I353" s="2" t="s">
        <v>609</v>
      </c>
      <c r="J353" s="2" t="s">
        <v>609</v>
      </c>
      <c r="K353" s="2" t="s">
        <v>609</v>
      </c>
      <c r="L353" s="2" t="s">
        <v>609</v>
      </c>
      <c r="M353" s="2" t="s">
        <v>609</v>
      </c>
      <c r="N353" s="2" t="s">
        <v>609</v>
      </c>
      <c r="O353" s="2" t="s">
        <v>609</v>
      </c>
      <c r="P353" s="2" t="s">
        <v>609</v>
      </c>
      <c r="Q353" s="2" t="s">
        <v>609</v>
      </c>
      <c r="R353" s="2" t="s">
        <v>609</v>
      </c>
      <c r="S353" s="2" t="s">
        <v>609</v>
      </c>
      <c r="T353" s="2" t="s">
        <v>609</v>
      </c>
      <c r="U353" s="2" t="s">
        <v>609</v>
      </c>
      <c r="V353" s="2" t="s">
        <v>609</v>
      </c>
      <c r="W353" s="2" t="s">
        <v>609</v>
      </c>
      <c r="X353" s="2" t="s">
        <v>609</v>
      </c>
      <c r="Y353" s="2" t="s">
        <v>609</v>
      </c>
      <c r="Z353" s="2" t="s">
        <v>609</v>
      </c>
      <c r="AA353" s="2" t="s">
        <v>609</v>
      </c>
      <c r="AB353" s="2" t="s">
        <v>609</v>
      </c>
      <c r="AC353" s="2" t="s">
        <v>609</v>
      </c>
      <c r="AD353" s="2" t="s">
        <v>609</v>
      </c>
      <c r="AE353" s="2" t="s">
        <v>609</v>
      </c>
      <c r="AF353" s="2" t="s">
        <v>609</v>
      </c>
      <c r="AG353" s="2" t="s">
        <v>609</v>
      </c>
      <c r="AH353" s="2" t="s">
        <v>609</v>
      </c>
      <c r="AI353" s="2" t="s">
        <v>609</v>
      </c>
      <c r="AJ353" s="2" t="s">
        <v>609</v>
      </c>
      <c r="AK353" s="2" t="s">
        <v>609</v>
      </c>
      <c r="AL353" s="2" t="s">
        <v>609</v>
      </c>
      <c r="AM353" s="2" t="s">
        <v>609</v>
      </c>
      <c r="AN353" s="2" t="s">
        <v>609</v>
      </c>
      <c r="AO353" s="2" t="s">
        <v>609</v>
      </c>
      <c r="AP353" s="2" t="s">
        <v>609</v>
      </c>
      <c r="AQ353" s="2" t="s">
        <v>609</v>
      </c>
      <c r="AR353" s="2" t="s">
        <v>609</v>
      </c>
      <c r="AV353" s="15">
        <f t="shared" si="52"/>
        <v>0</v>
      </c>
      <c r="AW353" s="15">
        <f t="shared" si="53"/>
        <v>0</v>
      </c>
      <c r="AX353" s="16" t="str">
        <f t="shared" si="54"/>
        <v/>
      </c>
      <c r="BA353" s="2">
        <f t="shared" si="55"/>
        <v>0</v>
      </c>
      <c r="BB353" s="2">
        <f t="shared" si="56"/>
        <v>0</v>
      </c>
      <c r="BC353" s="2">
        <f t="shared" si="57"/>
        <v>0</v>
      </c>
      <c r="BD353" s="2">
        <f t="shared" si="58"/>
        <v>0</v>
      </c>
      <c r="BE353" s="2">
        <f t="shared" si="59"/>
        <v>0</v>
      </c>
      <c r="BF353" s="2">
        <f t="shared" si="60"/>
        <v>0</v>
      </c>
      <c r="BJ353" s="2" t="str">
        <f t="shared" si="51"/>
        <v/>
      </c>
      <c r="BK353" s="2">
        <f>VLOOKUP(B353,Kraftvärmeprod!$B$1:$BH$550,MATCH($BA$1,Kraftvärmeprod!$B$1:$CC$1,0),FALSE)</f>
        <v>0</v>
      </c>
    </row>
    <row r="354" spans="1:63" ht="15" customHeight="1" x14ac:dyDescent="0.25">
      <c r="A354" s="2" t="s">
        <v>529</v>
      </c>
      <c r="B354" s="2" t="s">
        <v>530</v>
      </c>
      <c r="C354" s="2">
        <v>2017</v>
      </c>
      <c r="D354" s="2">
        <v>13.9</v>
      </c>
      <c r="E354" s="2">
        <v>16.95</v>
      </c>
      <c r="F354" s="2" t="s">
        <v>726</v>
      </c>
      <c r="G354" s="2">
        <v>0</v>
      </c>
      <c r="H354" s="2" t="s">
        <v>726</v>
      </c>
      <c r="I354" s="2" t="s">
        <v>726</v>
      </c>
      <c r="J354" s="2" t="s">
        <v>726</v>
      </c>
      <c r="K354" s="2" t="s">
        <v>726</v>
      </c>
      <c r="L354" s="2" t="s">
        <v>726</v>
      </c>
      <c r="M354" s="2" t="s">
        <v>609</v>
      </c>
      <c r="N354" s="2">
        <v>16.2</v>
      </c>
      <c r="O354" s="2" t="s">
        <v>726</v>
      </c>
      <c r="P354" s="2">
        <v>0</v>
      </c>
      <c r="Q354" s="2" t="s">
        <v>726</v>
      </c>
      <c r="R354" s="2" t="s">
        <v>726</v>
      </c>
      <c r="S354" s="2" t="s">
        <v>726</v>
      </c>
      <c r="T354" s="2" t="s">
        <v>726</v>
      </c>
      <c r="U354" s="2" t="s">
        <v>726</v>
      </c>
      <c r="V354" s="2" t="s">
        <v>726</v>
      </c>
      <c r="W354" s="2" t="s">
        <v>726</v>
      </c>
      <c r="X354" s="2" t="s">
        <v>726</v>
      </c>
      <c r="Y354" s="2" t="s">
        <v>726</v>
      </c>
      <c r="Z354" s="2">
        <v>0.75</v>
      </c>
      <c r="AA354" s="2" t="s">
        <v>726</v>
      </c>
      <c r="AB354" s="2" t="s">
        <v>726</v>
      </c>
      <c r="AC354" s="2" t="s">
        <v>726</v>
      </c>
      <c r="AD354" s="2" t="s">
        <v>726</v>
      </c>
      <c r="AE354" s="2" t="s">
        <v>609</v>
      </c>
      <c r="AF354" s="2" t="s">
        <v>726</v>
      </c>
      <c r="AG354" s="2" t="s">
        <v>726</v>
      </c>
      <c r="AH354" s="2" t="s">
        <v>726</v>
      </c>
      <c r="AI354" s="2" t="s">
        <v>726</v>
      </c>
      <c r="AJ354" s="2" t="s">
        <v>726</v>
      </c>
      <c r="AK354" s="2" t="s">
        <v>726</v>
      </c>
      <c r="AL354" s="2" t="s">
        <v>726</v>
      </c>
      <c r="AM354" s="2" t="s">
        <v>726</v>
      </c>
      <c r="AN354" s="2" t="s">
        <v>609</v>
      </c>
      <c r="AO354" s="2" t="s">
        <v>726</v>
      </c>
      <c r="AP354" s="2" t="s">
        <v>726</v>
      </c>
      <c r="AQ354" s="2" t="s">
        <v>726</v>
      </c>
      <c r="AR354" s="2" t="s">
        <v>726</v>
      </c>
      <c r="AV354" s="15">
        <f t="shared" si="52"/>
        <v>16.95</v>
      </c>
      <c r="AW354" s="15">
        <f t="shared" si="53"/>
        <v>13.9</v>
      </c>
      <c r="AX354" s="16">
        <f t="shared" si="54"/>
        <v>0.82005899705014751</v>
      </c>
      <c r="BA354" s="2">
        <f t="shared" si="55"/>
        <v>0</v>
      </c>
      <c r="BB354" s="2">
        <f t="shared" si="56"/>
        <v>0</v>
      </c>
      <c r="BC354" s="2">
        <f t="shared" si="57"/>
        <v>0</v>
      </c>
      <c r="BD354" s="2">
        <f t="shared" si="58"/>
        <v>0</v>
      </c>
      <c r="BE354" s="2">
        <f t="shared" si="59"/>
        <v>0</v>
      </c>
      <c r="BF354" s="2">
        <f t="shared" si="60"/>
        <v>0</v>
      </c>
      <c r="BJ354" s="2" t="str">
        <f t="shared" si="51"/>
        <v/>
      </c>
      <c r="BK354" s="2">
        <f>VLOOKUP(B354,Kraftvärmeprod!$B$1:$BH$550,MATCH($BA$1,Kraftvärmeprod!$B$1:$CC$1,0),FALSE)</f>
        <v>0</v>
      </c>
    </row>
    <row r="355" spans="1:63" ht="15" customHeight="1" x14ac:dyDescent="0.25">
      <c r="A355" s="2" t="s">
        <v>529</v>
      </c>
      <c r="B355" s="2" t="s">
        <v>531</v>
      </c>
      <c r="C355" s="2">
        <v>2017</v>
      </c>
      <c r="D355" s="2">
        <v>67.099999999999994</v>
      </c>
      <c r="E355" s="2">
        <v>76.900000000000006</v>
      </c>
      <c r="F355" s="2" t="s">
        <v>726</v>
      </c>
      <c r="G355" s="2">
        <v>0</v>
      </c>
      <c r="H355" s="2" t="s">
        <v>726</v>
      </c>
      <c r="I355" s="2">
        <v>0.7</v>
      </c>
      <c r="J355" s="2" t="s">
        <v>726</v>
      </c>
      <c r="K355" s="2" t="s">
        <v>726</v>
      </c>
      <c r="L355" s="2" t="s">
        <v>726</v>
      </c>
      <c r="M355" s="2" t="s">
        <v>609</v>
      </c>
      <c r="N355" s="2">
        <v>25.4</v>
      </c>
      <c r="O355" s="2" t="s">
        <v>726</v>
      </c>
      <c r="P355" s="2" t="s">
        <v>726</v>
      </c>
      <c r="Q355" s="2" t="s">
        <v>726</v>
      </c>
      <c r="R355" s="2" t="s">
        <v>726</v>
      </c>
      <c r="S355" s="2" t="s">
        <v>726</v>
      </c>
      <c r="T355" s="2" t="s">
        <v>726</v>
      </c>
      <c r="U355" s="2">
        <v>9.1</v>
      </c>
      <c r="V355" s="2" t="s">
        <v>726</v>
      </c>
      <c r="W355" s="2" t="s">
        <v>726</v>
      </c>
      <c r="X355" s="2">
        <v>31.2</v>
      </c>
      <c r="Y355" s="2" t="s">
        <v>726</v>
      </c>
      <c r="Z355" s="2">
        <v>1</v>
      </c>
      <c r="AA355" s="2" t="s">
        <v>726</v>
      </c>
      <c r="AB355" s="2" t="s">
        <v>726</v>
      </c>
      <c r="AC355" s="2" t="s">
        <v>726</v>
      </c>
      <c r="AD355" s="2" t="s">
        <v>726</v>
      </c>
      <c r="AE355" s="2" t="s">
        <v>609</v>
      </c>
      <c r="AF355" s="2" t="s">
        <v>726</v>
      </c>
      <c r="AG355" s="2" t="s">
        <v>726</v>
      </c>
      <c r="AH355" s="2">
        <v>9.5</v>
      </c>
      <c r="AI355" s="2" t="s">
        <v>726</v>
      </c>
      <c r="AJ355" s="2" t="s">
        <v>726</v>
      </c>
      <c r="AK355" s="2" t="s">
        <v>726</v>
      </c>
      <c r="AL355" s="2" t="s">
        <v>726</v>
      </c>
      <c r="AM355" s="2" t="s">
        <v>726</v>
      </c>
      <c r="AN355" s="2" t="s">
        <v>609</v>
      </c>
      <c r="AO355" s="2">
        <v>100</v>
      </c>
      <c r="AP355" s="2">
        <v>0</v>
      </c>
      <c r="AQ355" s="2">
        <v>0</v>
      </c>
      <c r="AR355" s="2">
        <v>0</v>
      </c>
      <c r="AV355" s="15">
        <f t="shared" si="52"/>
        <v>76.899999999999991</v>
      </c>
      <c r="AW355" s="15">
        <f t="shared" si="53"/>
        <v>67.099999999999994</v>
      </c>
      <c r="AX355" s="16">
        <f t="shared" si="54"/>
        <v>0.87256176853055922</v>
      </c>
      <c r="BA355" s="2">
        <f t="shared" si="55"/>
        <v>9.5</v>
      </c>
      <c r="BB355" s="2">
        <f t="shared" si="56"/>
        <v>9.5</v>
      </c>
      <c r="BC355" s="2">
        <f t="shared" si="57"/>
        <v>0</v>
      </c>
      <c r="BD355" s="2">
        <f t="shared" si="58"/>
        <v>0</v>
      </c>
      <c r="BE355" s="2">
        <f t="shared" si="59"/>
        <v>0</v>
      </c>
      <c r="BF355" s="2">
        <f t="shared" si="60"/>
        <v>0</v>
      </c>
      <c r="BJ355" s="2" t="str">
        <f t="shared" si="51"/>
        <v/>
      </c>
      <c r="BK355" s="2">
        <f>VLOOKUP(B355,Kraftvärmeprod!$B$1:$BH$550,MATCH($BA$1,Kraftvärmeprod!$B$1:$CC$1,0),FALSE)</f>
        <v>0</v>
      </c>
    </row>
    <row r="356" spans="1:63" ht="15" customHeight="1" x14ac:dyDescent="0.25">
      <c r="A356" s="2" t="s">
        <v>529</v>
      </c>
      <c r="B356" s="2" t="s">
        <v>532</v>
      </c>
      <c r="C356" s="2">
        <v>2017</v>
      </c>
      <c r="D356" s="2">
        <v>1.5</v>
      </c>
      <c r="E356" s="2">
        <v>1.75</v>
      </c>
      <c r="F356" s="2" t="s">
        <v>726</v>
      </c>
      <c r="G356" s="2">
        <v>1.27</v>
      </c>
      <c r="H356" s="2" t="s">
        <v>726</v>
      </c>
      <c r="I356" s="2" t="s">
        <v>726</v>
      </c>
      <c r="J356" s="2" t="s">
        <v>726</v>
      </c>
      <c r="K356" s="2" t="s">
        <v>726</v>
      </c>
      <c r="L356" s="2" t="s">
        <v>726</v>
      </c>
      <c r="M356" s="2" t="s">
        <v>609</v>
      </c>
      <c r="N356" s="2">
        <v>0.48</v>
      </c>
      <c r="O356" s="2" t="s">
        <v>726</v>
      </c>
      <c r="P356" s="2" t="s">
        <v>726</v>
      </c>
      <c r="Q356" s="2" t="s">
        <v>726</v>
      </c>
      <c r="R356" s="2" t="s">
        <v>726</v>
      </c>
      <c r="S356" s="2" t="s">
        <v>726</v>
      </c>
      <c r="T356" s="2" t="s">
        <v>726</v>
      </c>
      <c r="U356" s="2" t="s">
        <v>726</v>
      </c>
      <c r="V356" s="2" t="s">
        <v>726</v>
      </c>
      <c r="W356" s="2" t="s">
        <v>726</v>
      </c>
      <c r="X356" s="2" t="s">
        <v>726</v>
      </c>
      <c r="Y356" s="2" t="s">
        <v>726</v>
      </c>
      <c r="Z356" s="2" t="s">
        <v>726</v>
      </c>
      <c r="AA356" s="2" t="s">
        <v>726</v>
      </c>
      <c r="AB356" s="2" t="s">
        <v>726</v>
      </c>
      <c r="AC356" s="2" t="s">
        <v>726</v>
      </c>
      <c r="AD356" s="2" t="s">
        <v>726</v>
      </c>
      <c r="AE356" s="2" t="s">
        <v>609</v>
      </c>
      <c r="AF356" s="2" t="s">
        <v>726</v>
      </c>
      <c r="AG356" s="2" t="s">
        <v>726</v>
      </c>
      <c r="AH356" s="2" t="s">
        <v>726</v>
      </c>
      <c r="AI356" s="2" t="s">
        <v>726</v>
      </c>
      <c r="AJ356" s="2" t="s">
        <v>726</v>
      </c>
      <c r="AK356" s="2" t="s">
        <v>726</v>
      </c>
      <c r="AL356" s="2" t="s">
        <v>726</v>
      </c>
      <c r="AM356" s="2" t="s">
        <v>726</v>
      </c>
      <c r="AN356" s="2" t="s">
        <v>609</v>
      </c>
      <c r="AO356" s="2" t="s">
        <v>726</v>
      </c>
      <c r="AP356" s="2" t="s">
        <v>726</v>
      </c>
      <c r="AQ356" s="2" t="s">
        <v>726</v>
      </c>
      <c r="AR356" s="2" t="s">
        <v>726</v>
      </c>
      <c r="AV356" s="15">
        <f t="shared" si="52"/>
        <v>1.75</v>
      </c>
      <c r="AW356" s="15">
        <f t="shared" si="53"/>
        <v>1.5</v>
      </c>
      <c r="AX356" s="16">
        <f t="shared" si="54"/>
        <v>0.8571428571428571</v>
      </c>
      <c r="BA356" s="2">
        <f t="shared" si="55"/>
        <v>0</v>
      </c>
      <c r="BB356" s="2">
        <f t="shared" si="56"/>
        <v>0</v>
      </c>
      <c r="BC356" s="2">
        <f t="shared" si="57"/>
        <v>0</v>
      </c>
      <c r="BD356" s="2">
        <f t="shared" si="58"/>
        <v>0</v>
      </c>
      <c r="BE356" s="2">
        <f t="shared" si="59"/>
        <v>0</v>
      </c>
      <c r="BF356" s="2">
        <f t="shared" si="60"/>
        <v>0</v>
      </c>
      <c r="BJ356" s="2" t="str">
        <f t="shared" si="51"/>
        <v/>
      </c>
      <c r="BK356" s="2">
        <f>VLOOKUP(B356,Kraftvärmeprod!$B$1:$BH$550,MATCH($BA$1,Kraftvärmeprod!$B$1:$CC$1,0),FALSE)</f>
        <v>0</v>
      </c>
    </row>
    <row r="357" spans="1:63" ht="15" customHeight="1" x14ac:dyDescent="0.25">
      <c r="A357" s="2" t="s">
        <v>529</v>
      </c>
      <c r="B357" s="2" t="s">
        <v>533</v>
      </c>
      <c r="C357" s="2">
        <v>2017</v>
      </c>
      <c r="D357" s="2">
        <v>451.8</v>
      </c>
      <c r="E357" s="2">
        <v>507.9</v>
      </c>
      <c r="F357" s="2" t="s">
        <v>726</v>
      </c>
      <c r="G357" s="2">
        <v>0.2</v>
      </c>
      <c r="H357" s="2" t="s">
        <v>726</v>
      </c>
      <c r="I357" s="2">
        <v>5.5</v>
      </c>
      <c r="J357" s="2" t="s">
        <v>726</v>
      </c>
      <c r="K357" s="2" t="s">
        <v>726</v>
      </c>
      <c r="L357" s="2" t="s">
        <v>726</v>
      </c>
      <c r="M357" s="2" t="s">
        <v>609</v>
      </c>
      <c r="N357" s="2">
        <v>1</v>
      </c>
      <c r="O357" s="2">
        <v>0</v>
      </c>
      <c r="P357" s="2">
        <v>0.4</v>
      </c>
      <c r="Q357" s="2" t="s">
        <v>726</v>
      </c>
      <c r="R357" s="2" t="s">
        <v>726</v>
      </c>
      <c r="S357" s="2" t="s">
        <v>726</v>
      </c>
      <c r="T357" s="2" t="s">
        <v>726</v>
      </c>
      <c r="U357" s="2">
        <v>0</v>
      </c>
      <c r="V357" s="2" t="s">
        <v>726</v>
      </c>
      <c r="W357" s="2" t="s">
        <v>726</v>
      </c>
      <c r="X357" s="2">
        <v>10.1</v>
      </c>
      <c r="Y357" s="2" t="s">
        <v>726</v>
      </c>
      <c r="Z357" s="2" t="s">
        <v>726</v>
      </c>
      <c r="AA357" s="2" t="s">
        <v>726</v>
      </c>
      <c r="AB357" s="2" t="s">
        <v>726</v>
      </c>
      <c r="AC357" s="2">
        <v>490.7</v>
      </c>
      <c r="AD357" s="2" t="s">
        <v>726</v>
      </c>
      <c r="AE357" s="2" t="s">
        <v>744</v>
      </c>
      <c r="AF357" s="2">
        <v>42</v>
      </c>
      <c r="AG357" s="2" t="s">
        <v>726</v>
      </c>
      <c r="AH357" s="2" t="s">
        <v>726</v>
      </c>
      <c r="AI357" s="2" t="s">
        <v>726</v>
      </c>
      <c r="AJ357" s="2" t="s">
        <v>726</v>
      </c>
      <c r="AK357" s="2" t="s">
        <v>726</v>
      </c>
      <c r="AL357" s="2" t="s">
        <v>726</v>
      </c>
      <c r="AM357" s="2" t="s">
        <v>726</v>
      </c>
      <c r="AN357" s="2" t="s">
        <v>609</v>
      </c>
      <c r="AO357" s="2" t="s">
        <v>726</v>
      </c>
      <c r="AP357" s="2" t="s">
        <v>726</v>
      </c>
      <c r="AQ357" s="2" t="s">
        <v>726</v>
      </c>
      <c r="AR357" s="2" t="s">
        <v>726</v>
      </c>
      <c r="AV357" s="15">
        <f t="shared" si="52"/>
        <v>507.9</v>
      </c>
      <c r="AW357" s="15">
        <f t="shared" si="53"/>
        <v>451.8</v>
      </c>
      <c r="AX357" s="16">
        <f t="shared" si="54"/>
        <v>0.88954518606024813</v>
      </c>
      <c r="BA357" s="2">
        <f t="shared" si="55"/>
        <v>0</v>
      </c>
      <c r="BB357" s="2">
        <f t="shared" si="56"/>
        <v>0</v>
      </c>
      <c r="BC357" s="2">
        <f t="shared" si="57"/>
        <v>0</v>
      </c>
      <c r="BD357" s="2">
        <f t="shared" si="58"/>
        <v>0</v>
      </c>
      <c r="BE357" s="2">
        <f t="shared" si="59"/>
        <v>0</v>
      </c>
      <c r="BF357" s="2">
        <f t="shared" si="60"/>
        <v>0</v>
      </c>
      <c r="BJ357" s="2" t="str">
        <f t="shared" si="51"/>
        <v/>
      </c>
      <c r="BK357" s="2">
        <f>VLOOKUP(B357,Kraftvärmeprod!$B$1:$BH$550,MATCH($BA$1,Kraftvärmeprod!$B$1:$CC$1,0),FALSE)</f>
        <v>203.1</v>
      </c>
    </row>
    <row r="358" spans="1:63" ht="15" customHeight="1" x14ac:dyDescent="0.25">
      <c r="A358" s="2" t="s">
        <v>529</v>
      </c>
      <c r="B358" s="2" t="s">
        <v>534</v>
      </c>
      <c r="C358" s="2">
        <v>2017</v>
      </c>
      <c r="D358" s="2">
        <v>0.5</v>
      </c>
      <c r="E358" s="2">
        <v>0.57999999999999996</v>
      </c>
      <c r="F358" s="2" t="s">
        <v>726</v>
      </c>
      <c r="G358" s="2">
        <v>0.57999999999999996</v>
      </c>
      <c r="H358" s="2" t="s">
        <v>726</v>
      </c>
      <c r="I358" s="2" t="s">
        <v>726</v>
      </c>
      <c r="J358" s="2" t="s">
        <v>726</v>
      </c>
      <c r="K358" s="2" t="s">
        <v>726</v>
      </c>
      <c r="L358" s="2" t="s">
        <v>726</v>
      </c>
      <c r="M358" s="2" t="s">
        <v>609</v>
      </c>
      <c r="N358" s="2" t="s">
        <v>726</v>
      </c>
      <c r="O358" s="2" t="s">
        <v>726</v>
      </c>
      <c r="P358" s="2" t="s">
        <v>726</v>
      </c>
      <c r="Q358" s="2" t="s">
        <v>726</v>
      </c>
      <c r="R358" s="2" t="s">
        <v>726</v>
      </c>
      <c r="S358" s="2" t="s">
        <v>726</v>
      </c>
      <c r="T358" s="2" t="s">
        <v>726</v>
      </c>
      <c r="U358" s="2" t="s">
        <v>726</v>
      </c>
      <c r="V358" s="2" t="s">
        <v>726</v>
      </c>
      <c r="W358" s="2" t="s">
        <v>726</v>
      </c>
      <c r="X358" s="2" t="s">
        <v>726</v>
      </c>
      <c r="Y358" s="2" t="s">
        <v>726</v>
      </c>
      <c r="Z358" s="2" t="s">
        <v>726</v>
      </c>
      <c r="AA358" s="2" t="s">
        <v>726</v>
      </c>
      <c r="AB358" s="2" t="s">
        <v>726</v>
      </c>
      <c r="AC358" s="2" t="s">
        <v>726</v>
      </c>
      <c r="AD358" s="2" t="s">
        <v>726</v>
      </c>
      <c r="AE358" s="2" t="s">
        <v>609</v>
      </c>
      <c r="AF358" s="2" t="s">
        <v>726</v>
      </c>
      <c r="AG358" s="2" t="s">
        <v>726</v>
      </c>
      <c r="AH358" s="2" t="s">
        <v>726</v>
      </c>
      <c r="AI358" s="2" t="s">
        <v>726</v>
      </c>
      <c r="AJ358" s="2" t="s">
        <v>726</v>
      </c>
      <c r="AK358" s="2" t="s">
        <v>726</v>
      </c>
      <c r="AL358" s="2" t="s">
        <v>726</v>
      </c>
      <c r="AM358" s="2" t="s">
        <v>726</v>
      </c>
      <c r="AN358" s="2" t="s">
        <v>609</v>
      </c>
      <c r="AO358" s="2" t="s">
        <v>726</v>
      </c>
      <c r="AP358" s="2" t="s">
        <v>726</v>
      </c>
      <c r="AQ358" s="2" t="s">
        <v>726</v>
      </c>
      <c r="AR358" s="2" t="s">
        <v>726</v>
      </c>
      <c r="AV358" s="15">
        <f t="shared" si="52"/>
        <v>0.57999999999999996</v>
      </c>
      <c r="AW358" s="15">
        <f t="shared" si="53"/>
        <v>0.5</v>
      </c>
      <c r="AX358" s="16">
        <f t="shared" si="54"/>
        <v>0.86206896551724144</v>
      </c>
      <c r="BA358" s="2">
        <f t="shared" si="55"/>
        <v>0</v>
      </c>
      <c r="BB358" s="2">
        <f t="shared" si="56"/>
        <v>0</v>
      </c>
      <c r="BC358" s="2">
        <f t="shared" si="57"/>
        <v>0</v>
      </c>
      <c r="BD358" s="2">
        <f t="shared" si="58"/>
        <v>0</v>
      </c>
      <c r="BE358" s="2">
        <f t="shared" si="59"/>
        <v>0</v>
      </c>
      <c r="BF358" s="2">
        <f t="shared" si="60"/>
        <v>0</v>
      </c>
      <c r="BJ358" s="2" t="str">
        <f t="shared" si="51"/>
        <v/>
      </c>
      <c r="BK358" s="2">
        <f>VLOOKUP(B358,Kraftvärmeprod!$B$1:$BH$550,MATCH($BA$1,Kraftvärmeprod!$B$1:$CC$1,0),FALSE)</f>
        <v>0</v>
      </c>
    </row>
    <row r="359" spans="1:63" ht="15" customHeight="1" x14ac:dyDescent="0.25">
      <c r="A359" s="2" t="s">
        <v>529</v>
      </c>
      <c r="B359" s="2" t="s">
        <v>535</v>
      </c>
      <c r="C359" s="2">
        <v>2017</v>
      </c>
      <c r="D359" s="2">
        <v>29.5</v>
      </c>
      <c r="E359" s="2">
        <v>32.9</v>
      </c>
      <c r="F359" s="2" t="s">
        <v>726</v>
      </c>
      <c r="G359" s="2">
        <v>0.2</v>
      </c>
      <c r="H359" s="2" t="s">
        <v>726</v>
      </c>
      <c r="I359" s="2" t="s">
        <v>726</v>
      </c>
      <c r="J359" s="2" t="s">
        <v>726</v>
      </c>
      <c r="K359" s="2" t="s">
        <v>726</v>
      </c>
      <c r="L359" s="2" t="s">
        <v>726</v>
      </c>
      <c r="M359" s="2" t="s">
        <v>609</v>
      </c>
      <c r="N359" s="2">
        <v>32.700000000000003</v>
      </c>
      <c r="O359" s="2" t="s">
        <v>726</v>
      </c>
      <c r="P359" s="2" t="s">
        <v>726</v>
      </c>
      <c r="Q359" s="2" t="s">
        <v>726</v>
      </c>
      <c r="R359" s="2" t="s">
        <v>726</v>
      </c>
      <c r="S359" s="2" t="s">
        <v>726</v>
      </c>
      <c r="T359" s="2" t="s">
        <v>726</v>
      </c>
      <c r="U359" s="2" t="s">
        <v>726</v>
      </c>
      <c r="V359" s="2" t="s">
        <v>726</v>
      </c>
      <c r="W359" s="2" t="s">
        <v>726</v>
      </c>
      <c r="X359" s="2" t="s">
        <v>726</v>
      </c>
      <c r="Y359" s="2" t="s">
        <v>726</v>
      </c>
      <c r="Z359" s="2" t="s">
        <v>726</v>
      </c>
      <c r="AA359" s="2" t="s">
        <v>726</v>
      </c>
      <c r="AB359" s="2" t="s">
        <v>726</v>
      </c>
      <c r="AC359" s="2" t="s">
        <v>726</v>
      </c>
      <c r="AD359" s="2" t="s">
        <v>726</v>
      </c>
      <c r="AE359" s="2" t="s">
        <v>609</v>
      </c>
      <c r="AF359" s="2" t="s">
        <v>726</v>
      </c>
      <c r="AG359" s="2" t="s">
        <v>726</v>
      </c>
      <c r="AH359" s="2" t="s">
        <v>726</v>
      </c>
      <c r="AI359" s="2" t="s">
        <v>726</v>
      </c>
      <c r="AJ359" s="2" t="s">
        <v>726</v>
      </c>
      <c r="AK359" s="2" t="s">
        <v>726</v>
      </c>
      <c r="AL359" s="2" t="s">
        <v>726</v>
      </c>
      <c r="AM359" s="2" t="s">
        <v>726</v>
      </c>
      <c r="AN359" s="2" t="s">
        <v>609</v>
      </c>
      <c r="AO359" s="2">
        <v>100</v>
      </c>
      <c r="AP359" s="2">
        <v>0</v>
      </c>
      <c r="AQ359" s="2">
        <v>0</v>
      </c>
      <c r="AR359" s="2">
        <v>0</v>
      </c>
      <c r="AV359" s="15">
        <f t="shared" si="52"/>
        <v>32.900000000000006</v>
      </c>
      <c r="AW359" s="15">
        <f t="shared" si="53"/>
        <v>29.5</v>
      </c>
      <c r="AX359" s="16">
        <f t="shared" si="54"/>
        <v>0.89665653495440711</v>
      </c>
      <c r="BA359" s="2">
        <f t="shared" si="55"/>
        <v>0</v>
      </c>
      <c r="BB359" s="2">
        <f t="shared" si="56"/>
        <v>0</v>
      </c>
      <c r="BC359" s="2">
        <f t="shared" si="57"/>
        <v>0</v>
      </c>
      <c r="BD359" s="2">
        <f t="shared" si="58"/>
        <v>0</v>
      </c>
      <c r="BE359" s="2">
        <f t="shared" si="59"/>
        <v>0</v>
      </c>
      <c r="BF359" s="2">
        <f t="shared" si="60"/>
        <v>0</v>
      </c>
      <c r="BJ359" s="27" t="str">
        <f t="shared" si="51"/>
        <v>ja</v>
      </c>
      <c r="BK359" s="2">
        <f>VLOOKUP(B359,Kraftvärmeprod!$B$1:$BH$550,MATCH($BA$1,Kraftvärmeprod!$B$1:$CC$1,0),FALSE)</f>
        <v>0</v>
      </c>
    </row>
    <row r="360" spans="1:63" ht="15" customHeight="1" x14ac:dyDescent="0.25">
      <c r="A360" s="2" t="s">
        <v>536</v>
      </c>
      <c r="B360" s="2" t="s">
        <v>537</v>
      </c>
      <c r="C360" s="2">
        <v>2017</v>
      </c>
      <c r="D360" s="2">
        <v>48.819000000000003</v>
      </c>
      <c r="E360" s="2">
        <v>60.039000000000001</v>
      </c>
      <c r="F360" s="2" t="s">
        <v>726</v>
      </c>
      <c r="G360" s="2">
        <v>5.6000000000000001E-2</v>
      </c>
      <c r="H360" s="2" t="s">
        <v>726</v>
      </c>
      <c r="I360" s="2" t="s">
        <v>726</v>
      </c>
      <c r="J360" s="2" t="s">
        <v>726</v>
      </c>
      <c r="K360" s="2" t="s">
        <v>726</v>
      </c>
      <c r="L360" s="2" t="s">
        <v>726</v>
      </c>
      <c r="M360" s="2" t="s">
        <v>734</v>
      </c>
      <c r="N360" s="2" t="s">
        <v>726</v>
      </c>
      <c r="O360" s="2" t="s">
        <v>726</v>
      </c>
      <c r="P360" s="2" t="s">
        <v>726</v>
      </c>
      <c r="Q360" s="2" t="s">
        <v>726</v>
      </c>
      <c r="R360" s="2" t="s">
        <v>726</v>
      </c>
      <c r="S360" s="2">
        <v>46.582000000000001</v>
      </c>
      <c r="T360" s="2" t="s">
        <v>8</v>
      </c>
      <c r="U360" s="2">
        <v>4.1580000000000004</v>
      </c>
      <c r="V360" s="2" t="s">
        <v>726</v>
      </c>
      <c r="W360" s="2" t="s">
        <v>726</v>
      </c>
      <c r="X360" s="2" t="s">
        <v>726</v>
      </c>
      <c r="Y360" s="2" t="s">
        <v>726</v>
      </c>
      <c r="Z360" s="2">
        <v>7.9450000000000003</v>
      </c>
      <c r="AA360" s="2" t="s">
        <v>726</v>
      </c>
      <c r="AB360" s="2" t="s">
        <v>726</v>
      </c>
      <c r="AC360" s="2" t="s">
        <v>726</v>
      </c>
      <c r="AD360" s="2" t="s">
        <v>726</v>
      </c>
      <c r="AE360" s="2" t="s">
        <v>727</v>
      </c>
      <c r="AF360" s="2" t="s">
        <v>726</v>
      </c>
      <c r="AG360" s="2">
        <v>1.298</v>
      </c>
      <c r="AH360" s="2" t="s">
        <v>726</v>
      </c>
      <c r="AI360" s="2" t="s">
        <v>726</v>
      </c>
      <c r="AJ360" s="2" t="s">
        <v>726</v>
      </c>
      <c r="AK360" s="2" t="s">
        <v>726</v>
      </c>
      <c r="AL360" s="2" t="s">
        <v>726</v>
      </c>
      <c r="AM360" s="2" t="s">
        <v>726</v>
      </c>
      <c r="AN360" s="2" t="s">
        <v>734</v>
      </c>
      <c r="AO360" s="2" t="s">
        <v>726</v>
      </c>
      <c r="AP360" s="2" t="s">
        <v>726</v>
      </c>
      <c r="AQ360" s="2" t="s">
        <v>726</v>
      </c>
      <c r="AR360" s="2" t="s">
        <v>726</v>
      </c>
      <c r="AV360" s="15">
        <f t="shared" si="52"/>
        <v>60.039000000000001</v>
      </c>
      <c r="AW360" s="15">
        <f t="shared" si="53"/>
        <v>48.819000000000003</v>
      </c>
      <c r="AX360" s="16">
        <f t="shared" si="54"/>
        <v>0.81312147104382149</v>
      </c>
      <c r="BA360" s="2">
        <f t="shared" si="55"/>
        <v>0</v>
      </c>
      <c r="BB360" s="2">
        <f t="shared" si="56"/>
        <v>0</v>
      </c>
      <c r="BC360" s="2">
        <f t="shared" si="57"/>
        <v>0</v>
      </c>
      <c r="BD360" s="2">
        <f t="shared" si="58"/>
        <v>0</v>
      </c>
      <c r="BE360" s="2">
        <f t="shared" si="59"/>
        <v>0</v>
      </c>
      <c r="BF360" s="2">
        <f t="shared" si="60"/>
        <v>0</v>
      </c>
      <c r="BJ360" s="2" t="str">
        <f t="shared" si="51"/>
        <v/>
      </c>
      <c r="BK360" s="2">
        <f>VLOOKUP(B360,Kraftvärmeprod!$B$1:$BH$550,MATCH($BA$1,Kraftvärmeprod!$B$1:$CC$1,0),FALSE)</f>
        <v>0</v>
      </c>
    </row>
    <row r="361" spans="1:63" ht="15" customHeight="1" x14ac:dyDescent="0.25">
      <c r="A361" s="2" t="s">
        <v>536</v>
      </c>
      <c r="B361" s="2" t="s">
        <v>538</v>
      </c>
      <c r="C361" s="2">
        <v>2017</v>
      </c>
      <c r="D361" s="2" t="s">
        <v>609</v>
      </c>
      <c r="E361" s="2" t="s">
        <v>609</v>
      </c>
      <c r="F361" s="2" t="s">
        <v>609</v>
      </c>
      <c r="G361" s="2" t="s">
        <v>609</v>
      </c>
      <c r="H361" s="2" t="s">
        <v>609</v>
      </c>
      <c r="I361" s="2" t="s">
        <v>609</v>
      </c>
      <c r="J361" s="2" t="s">
        <v>609</v>
      </c>
      <c r="K361" s="2" t="s">
        <v>609</v>
      </c>
      <c r="L361" s="2" t="s">
        <v>609</v>
      </c>
      <c r="M361" s="2" t="s">
        <v>609</v>
      </c>
      <c r="N361" s="2" t="s">
        <v>609</v>
      </c>
      <c r="O361" s="2" t="s">
        <v>609</v>
      </c>
      <c r="P361" s="2" t="s">
        <v>609</v>
      </c>
      <c r="Q361" s="2" t="s">
        <v>609</v>
      </c>
      <c r="R361" s="2" t="s">
        <v>609</v>
      </c>
      <c r="S361" s="2" t="s">
        <v>609</v>
      </c>
      <c r="T361" s="2" t="s">
        <v>609</v>
      </c>
      <c r="U361" s="2" t="s">
        <v>609</v>
      </c>
      <c r="V361" s="2" t="s">
        <v>609</v>
      </c>
      <c r="W361" s="2" t="s">
        <v>609</v>
      </c>
      <c r="X361" s="2" t="s">
        <v>609</v>
      </c>
      <c r="Y361" s="2" t="s">
        <v>609</v>
      </c>
      <c r="Z361" s="2" t="s">
        <v>609</v>
      </c>
      <c r="AA361" s="2" t="s">
        <v>609</v>
      </c>
      <c r="AB361" s="2" t="s">
        <v>609</v>
      </c>
      <c r="AC361" s="2" t="s">
        <v>609</v>
      </c>
      <c r="AD361" s="2" t="s">
        <v>609</v>
      </c>
      <c r="AE361" s="2" t="s">
        <v>609</v>
      </c>
      <c r="AF361" s="2" t="s">
        <v>609</v>
      </c>
      <c r="AG361" s="2" t="s">
        <v>609</v>
      </c>
      <c r="AH361" s="2" t="s">
        <v>609</v>
      </c>
      <c r="AI361" s="2" t="s">
        <v>609</v>
      </c>
      <c r="AJ361" s="2" t="s">
        <v>609</v>
      </c>
      <c r="AK361" s="2" t="s">
        <v>609</v>
      </c>
      <c r="AL361" s="2" t="s">
        <v>609</v>
      </c>
      <c r="AM361" s="2" t="s">
        <v>609</v>
      </c>
      <c r="AN361" s="2" t="s">
        <v>609</v>
      </c>
      <c r="AO361" s="2" t="s">
        <v>609</v>
      </c>
      <c r="AP361" s="2" t="s">
        <v>609</v>
      </c>
      <c r="AQ361" s="2" t="s">
        <v>609</v>
      </c>
      <c r="AR361" s="2" t="s">
        <v>609</v>
      </c>
      <c r="AV361" s="15">
        <f t="shared" si="52"/>
        <v>0</v>
      </c>
      <c r="AW361" s="15">
        <f t="shared" si="53"/>
        <v>0</v>
      </c>
      <c r="AX361" s="16" t="str">
        <f t="shared" si="54"/>
        <v/>
      </c>
      <c r="BA361" s="2">
        <f t="shared" si="55"/>
        <v>0</v>
      </c>
      <c r="BB361" s="2">
        <f t="shared" si="56"/>
        <v>0</v>
      </c>
      <c r="BC361" s="2">
        <f t="shared" si="57"/>
        <v>0</v>
      </c>
      <c r="BD361" s="2">
        <f t="shared" si="58"/>
        <v>0</v>
      </c>
      <c r="BE361" s="2">
        <f t="shared" si="59"/>
        <v>0</v>
      </c>
      <c r="BF361" s="2">
        <f t="shared" si="60"/>
        <v>0</v>
      </c>
      <c r="BJ361" s="2" t="str">
        <f t="shared" si="51"/>
        <v/>
      </c>
      <c r="BK361" s="2">
        <f>VLOOKUP(B361,Kraftvärmeprod!$B$1:$BH$550,MATCH($BA$1,Kraftvärmeprod!$B$1:$CC$1,0),FALSE)</f>
        <v>0</v>
      </c>
    </row>
    <row r="362" spans="1:63" ht="15" customHeight="1" x14ac:dyDescent="0.25">
      <c r="A362" s="2" t="s">
        <v>536</v>
      </c>
      <c r="B362" s="2" t="s">
        <v>539</v>
      </c>
      <c r="C362" s="2">
        <v>2017</v>
      </c>
      <c r="D362" s="2">
        <v>190.8</v>
      </c>
      <c r="E362" s="2">
        <v>234.39959999999999</v>
      </c>
      <c r="F362" s="2" t="s">
        <v>726</v>
      </c>
      <c r="G362" s="2">
        <v>1.7270000000000001</v>
      </c>
      <c r="H362" s="2" t="s">
        <v>726</v>
      </c>
      <c r="I362" s="2">
        <v>1.0489999999999999</v>
      </c>
      <c r="J362" s="2" t="s">
        <v>726</v>
      </c>
      <c r="K362" s="2" t="s">
        <v>726</v>
      </c>
      <c r="L362" s="2" t="s">
        <v>726</v>
      </c>
      <c r="M362" s="2" t="s">
        <v>609</v>
      </c>
      <c r="N362" s="2">
        <v>2.5999999999999999E-3</v>
      </c>
      <c r="O362" s="2">
        <v>0.01</v>
      </c>
      <c r="P362" s="2">
        <v>0.06</v>
      </c>
      <c r="Q362" s="2">
        <v>9.7000000000000003E-2</v>
      </c>
      <c r="R362" s="2" t="s">
        <v>726</v>
      </c>
      <c r="S362" s="2" t="s">
        <v>726</v>
      </c>
      <c r="T362" s="2" t="s">
        <v>8</v>
      </c>
      <c r="U362" s="2">
        <v>7.44</v>
      </c>
      <c r="V362" s="2" t="s">
        <v>726</v>
      </c>
      <c r="W362" s="2" t="s">
        <v>726</v>
      </c>
      <c r="X362" s="2">
        <v>48.64</v>
      </c>
      <c r="Y362" s="2">
        <v>2.7</v>
      </c>
      <c r="Z362" s="2" t="s">
        <v>726</v>
      </c>
      <c r="AA362" s="2" t="s">
        <v>726</v>
      </c>
      <c r="AB362" s="2" t="s">
        <v>726</v>
      </c>
      <c r="AC362" s="2">
        <v>162</v>
      </c>
      <c r="AD362" s="2" t="s">
        <v>726</v>
      </c>
      <c r="AE362" s="2" t="s">
        <v>744</v>
      </c>
      <c r="AF362" s="2">
        <v>45.29</v>
      </c>
      <c r="AG362" s="2" t="s">
        <v>726</v>
      </c>
      <c r="AH362" s="2">
        <v>10.673999999999999</v>
      </c>
      <c r="AI362" s="2" t="s">
        <v>726</v>
      </c>
      <c r="AJ362" s="2" t="s">
        <v>726</v>
      </c>
      <c r="AK362" s="2" t="s">
        <v>726</v>
      </c>
      <c r="AL362" s="2" t="s">
        <v>726</v>
      </c>
      <c r="AM362" s="2">
        <v>10.673</v>
      </c>
      <c r="AN362" s="2" t="s">
        <v>609</v>
      </c>
      <c r="AO362" s="2">
        <v>100</v>
      </c>
      <c r="AP362" s="2">
        <v>0</v>
      </c>
      <c r="AQ362" s="2">
        <v>0</v>
      </c>
      <c r="AR362" s="2">
        <v>0</v>
      </c>
      <c r="AV362" s="15">
        <f t="shared" si="52"/>
        <v>234.39959999999999</v>
      </c>
      <c r="AW362" s="15">
        <f t="shared" si="53"/>
        <v>190.8</v>
      </c>
      <c r="AX362" s="16">
        <f t="shared" si="54"/>
        <v>0.81399456313065388</v>
      </c>
      <c r="BA362" s="2">
        <f t="shared" si="55"/>
        <v>10.673999999999999</v>
      </c>
      <c r="BB362" s="2">
        <f t="shared" si="56"/>
        <v>10.673999999999999</v>
      </c>
      <c r="BC362" s="2">
        <f t="shared" si="57"/>
        <v>0</v>
      </c>
      <c r="BD362" s="2">
        <f t="shared" si="58"/>
        <v>0</v>
      </c>
      <c r="BE362" s="2">
        <f t="shared" si="59"/>
        <v>0</v>
      </c>
      <c r="BF362" s="2">
        <f t="shared" si="60"/>
        <v>0</v>
      </c>
      <c r="BJ362" s="2" t="str">
        <f t="shared" si="51"/>
        <v/>
      </c>
      <c r="BK362" s="2">
        <f>VLOOKUP(B362,Kraftvärmeprod!$B$1:$BH$550,MATCH($BA$1,Kraftvärmeprod!$B$1:$CC$1,0),FALSE)</f>
        <v>145.07400000000001</v>
      </c>
    </row>
    <row r="363" spans="1:63" ht="15" customHeight="1" x14ac:dyDescent="0.25">
      <c r="A363" s="2" t="s">
        <v>540</v>
      </c>
      <c r="B363" s="2" t="s">
        <v>541</v>
      </c>
      <c r="C363" s="2">
        <v>2017</v>
      </c>
      <c r="D363" s="2">
        <v>9.2919999999999998</v>
      </c>
      <c r="E363" s="2">
        <v>10.519</v>
      </c>
      <c r="F363" s="2" t="s">
        <v>726</v>
      </c>
      <c r="G363" s="2">
        <v>0.11</v>
      </c>
      <c r="H363" s="2" t="s">
        <v>726</v>
      </c>
      <c r="I363" s="2" t="s">
        <v>726</v>
      </c>
      <c r="J363" s="2" t="s">
        <v>726</v>
      </c>
      <c r="K363" s="2" t="s">
        <v>726</v>
      </c>
      <c r="L363" s="2" t="s">
        <v>726</v>
      </c>
      <c r="M363" s="2" t="s">
        <v>609</v>
      </c>
      <c r="N363" s="2" t="s">
        <v>726</v>
      </c>
      <c r="O363" s="2" t="s">
        <v>726</v>
      </c>
      <c r="P363" s="2" t="s">
        <v>726</v>
      </c>
      <c r="Q363" s="2" t="s">
        <v>726</v>
      </c>
      <c r="R363" s="2" t="s">
        <v>726</v>
      </c>
      <c r="S363" s="2" t="s">
        <v>726</v>
      </c>
      <c r="T363" s="2" t="s">
        <v>726</v>
      </c>
      <c r="U363" s="2">
        <v>0.17</v>
      </c>
      <c r="V363" s="2" t="s">
        <v>726</v>
      </c>
      <c r="W363" s="2" t="s">
        <v>726</v>
      </c>
      <c r="X363" s="2" t="s">
        <v>726</v>
      </c>
      <c r="Y363" s="2" t="s">
        <v>726</v>
      </c>
      <c r="Z363" s="2" t="s">
        <v>726</v>
      </c>
      <c r="AA363" s="2">
        <v>10.239000000000001</v>
      </c>
      <c r="AB363" s="2" t="s">
        <v>726</v>
      </c>
      <c r="AC363" s="2" t="s">
        <v>726</v>
      </c>
      <c r="AD363" s="2" t="s">
        <v>726</v>
      </c>
      <c r="AE363" s="2" t="s">
        <v>609</v>
      </c>
      <c r="AF363" s="2" t="s">
        <v>726</v>
      </c>
      <c r="AG363" s="2" t="s">
        <v>726</v>
      </c>
      <c r="AH363" s="2" t="s">
        <v>726</v>
      </c>
      <c r="AI363" s="2" t="s">
        <v>726</v>
      </c>
      <c r="AJ363" s="2" t="s">
        <v>726</v>
      </c>
      <c r="AK363" s="2" t="s">
        <v>726</v>
      </c>
      <c r="AL363" s="2" t="s">
        <v>726</v>
      </c>
      <c r="AM363" s="2" t="s">
        <v>726</v>
      </c>
      <c r="AN363" s="2" t="s">
        <v>609</v>
      </c>
      <c r="AO363" s="2" t="s">
        <v>726</v>
      </c>
      <c r="AP363" s="2" t="s">
        <v>726</v>
      </c>
      <c r="AQ363" s="2" t="s">
        <v>726</v>
      </c>
      <c r="AR363" s="2" t="s">
        <v>726</v>
      </c>
      <c r="AV363" s="15">
        <f t="shared" si="52"/>
        <v>10.519</v>
      </c>
      <c r="AW363" s="15">
        <f t="shared" si="53"/>
        <v>9.2919999999999998</v>
      </c>
      <c r="AX363" s="16">
        <f t="shared" si="54"/>
        <v>0.88335393098203252</v>
      </c>
      <c r="BA363" s="2">
        <f t="shared" si="55"/>
        <v>0</v>
      </c>
      <c r="BB363" s="2">
        <f t="shared" si="56"/>
        <v>0</v>
      </c>
      <c r="BC363" s="2">
        <f t="shared" si="57"/>
        <v>0</v>
      </c>
      <c r="BD363" s="2">
        <f t="shared" si="58"/>
        <v>0</v>
      </c>
      <c r="BE363" s="2">
        <f t="shared" si="59"/>
        <v>0</v>
      </c>
      <c r="BF363" s="2">
        <f t="shared" si="60"/>
        <v>0</v>
      </c>
      <c r="BJ363" s="2" t="str">
        <f t="shared" si="51"/>
        <v/>
      </c>
      <c r="BK363" s="2">
        <f>VLOOKUP(B363,Kraftvärmeprod!$B$1:$BH$550,MATCH($BA$1,Kraftvärmeprod!$B$1:$CC$1,0),FALSE)</f>
        <v>0</v>
      </c>
    </row>
    <row r="364" spans="1:63" ht="15" customHeight="1" x14ac:dyDescent="0.25">
      <c r="A364" s="2" t="s">
        <v>542</v>
      </c>
      <c r="B364" s="2" t="s">
        <v>543</v>
      </c>
      <c r="C364" s="2">
        <v>2017</v>
      </c>
      <c r="D364" s="2">
        <v>61.435000000000002</v>
      </c>
      <c r="E364" s="2">
        <v>90.1</v>
      </c>
      <c r="F364" s="2" t="s">
        <v>726</v>
      </c>
      <c r="G364" s="2">
        <v>0.3</v>
      </c>
      <c r="H364" s="2" t="s">
        <v>726</v>
      </c>
      <c r="I364" s="2" t="s">
        <v>726</v>
      </c>
      <c r="J364" s="2" t="s">
        <v>726</v>
      </c>
      <c r="K364" s="2" t="s">
        <v>726</v>
      </c>
      <c r="L364" s="2" t="s">
        <v>726</v>
      </c>
      <c r="M364" s="2" t="s">
        <v>726</v>
      </c>
      <c r="N364" s="2">
        <v>43.7</v>
      </c>
      <c r="O364" s="2" t="s">
        <v>726</v>
      </c>
      <c r="P364" s="2" t="s">
        <v>726</v>
      </c>
      <c r="Q364" s="2" t="s">
        <v>726</v>
      </c>
      <c r="R364" s="2" t="s">
        <v>726</v>
      </c>
      <c r="S364" s="2" t="s">
        <v>726</v>
      </c>
      <c r="T364" s="2" t="s">
        <v>8</v>
      </c>
      <c r="U364" s="2">
        <v>37.4</v>
      </c>
      <c r="V364" s="2">
        <v>8.6999999999999993</v>
      </c>
      <c r="W364" s="2" t="s">
        <v>726</v>
      </c>
      <c r="X364" s="2" t="s">
        <v>726</v>
      </c>
      <c r="Y364" s="2" t="s">
        <v>726</v>
      </c>
      <c r="Z364" s="2" t="s">
        <v>726</v>
      </c>
      <c r="AA364" s="2" t="s">
        <v>726</v>
      </c>
      <c r="AB364" s="2" t="s">
        <v>726</v>
      </c>
      <c r="AC364" s="2" t="s">
        <v>726</v>
      </c>
      <c r="AD364" s="2" t="s">
        <v>726</v>
      </c>
      <c r="AE364" s="2" t="s">
        <v>609</v>
      </c>
      <c r="AF364" s="2" t="s">
        <v>726</v>
      </c>
      <c r="AG364" s="2" t="s">
        <v>726</v>
      </c>
      <c r="AH364" s="25">
        <v>3.4910000000000001</v>
      </c>
      <c r="AI364" s="2" t="s">
        <v>726</v>
      </c>
      <c r="AJ364" s="2" t="s">
        <v>726</v>
      </c>
      <c r="AK364" s="2" t="s">
        <v>726</v>
      </c>
      <c r="AL364" s="2" t="s">
        <v>726</v>
      </c>
      <c r="AM364" s="2" t="s">
        <v>726</v>
      </c>
      <c r="AN364" s="2" t="s">
        <v>609</v>
      </c>
      <c r="AO364" s="25">
        <v>100</v>
      </c>
      <c r="AP364" s="2" t="s">
        <v>726</v>
      </c>
      <c r="AQ364" s="2" t="s">
        <v>726</v>
      </c>
      <c r="AR364" s="2" t="s">
        <v>726</v>
      </c>
      <c r="AV364" s="15">
        <f t="shared" si="52"/>
        <v>93.591000000000008</v>
      </c>
      <c r="AW364" s="15">
        <f t="shared" si="53"/>
        <v>61.435000000000002</v>
      </c>
      <c r="AX364" s="16">
        <f t="shared" si="54"/>
        <v>0.65641995491019434</v>
      </c>
      <c r="BA364" s="2">
        <f t="shared" si="55"/>
        <v>3.4910000000000001</v>
      </c>
      <c r="BB364" s="2">
        <f t="shared" si="56"/>
        <v>3.4910000000000001</v>
      </c>
      <c r="BC364" s="2">
        <f t="shared" si="57"/>
        <v>0</v>
      </c>
      <c r="BD364" s="2">
        <f t="shared" si="58"/>
        <v>0</v>
      </c>
      <c r="BE364" s="2">
        <f t="shared" si="59"/>
        <v>0</v>
      </c>
      <c r="BF364" s="2">
        <f t="shared" si="60"/>
        <v>0</v>
      </c>
      <c r="BJ364" s="2" t="str">
        <f t="shared" si="51"/>
        <v/>
      </c>
      <c r="BK364" s="2">
        <f>VLOOKUP(B364,Kraftvärmeprod!$B$1:$BH$550,MATCH($BA$1,Kraftvärmeprod!$B$1:$CC$1,0),FALSE)</f>
        <v>0</v>
      </c>
    </row>
    <row r="365" spans="1:63" ht="15" customHeight="1" x14ac:dyDescent="0.25">
      <c r="A365" s="2" t="s">
        <v>542</v>
      </c>
      <c r="B365" s="2" t="s">
        <v>544</v>
      </c>
      <c r="C365" s="2">
        <v>2017</v>
      </c>
      <c r="D365" s="2" t="s">
        <v>609</v>
      </c>
      <c r="E365" s="2" t="s">
        <v>609</v>
      </c>
      <c r="F365" s="2" t="s">
        <v>609</v>
      </c>
      <c r="G365" s="2" t="s">
        <v>609</v>
      </c>
      <c r="H365" s="2" t="s">
        <v>609</v>
      </c>
      <c r="I365" s="2" t="s">
        <v>609</v>
      </c>
      <c r="J365" s="2" t="s">
        <v>609</v>
      </c>
      <c r="K365" s="2" t="s">
        <v>609</v>
      </c>
      <c r="L365" s="2" t="s">
        <v>609</v>
      </c>
      <c r="M365" s="2" t="s">
        <v>609</v>
      </c>
      <c r="N365" s="2" t="s">
        <v>609</v>
      </c>
      <c r="O365" s="2" t="s">
        <v>609</v>
      </c>
      <c r="P365" s="2" t="s">
        <v>609</v>
      </c>
      <c r="Q365" s="2" t="s">
        <v>609</v>
      </c>
      <c r="R365" s="2" t="s">
        <v>609</v>
      </c>
      <c r="S365" s="2" t="s">
        <v>609</v>
      </c>
      <c r="T365" s="2" t="s">
        <v>609</v>
      </c>
      <c r="U365" s="2" t="s">
        <v>609</v>
      </c>
      <c r="V365" s="2" t="s">
        <v>609</v>
      </c>
      <c r="W365" s="2" t="s">
        <v>609</v>
      </c>
      <c r="X365" s="2" t="s">
        <v>609</v>
      </c>
      <c r="Y365" s="2" t="s">
        <v>609</v>
      </c>
      <c r="Z365" s="2" t="s">
        <v>609</v>
      </c>
      <c r="AA365" s="2" t="s">
        <v>609</v>
      </c>
      <c r="AB365" s="2" t="s">
        <v>609</v>
      </c>
      <c r="AC365" s="2" t="s">
        <v>609</v>
      </c>
      <c r="AD365" s="2" t="s">
        <v>609</v>
      </c>
      <c r="AE365" s="2" t="s">
        <v>609</v>
      </c>
      <c r="AF365" s="2" t="s">
        <v>609</v>
      </c>
      <c r="AG365" s="2" t="s">
        <v>609</v>
      </c>
      <c r="AH365" s="2" t="s">
        <v>609</v>
      </c>
      <c r="AI365" s="2" t="s">
        <v>609</v>
      </c>
      <c r="AJ365" s="2" t="s">
        <v>609</v>
      </c>
      <c r="AK365" s="2" t="s">
        <v>609</v>
      </c>
      <c r="AL365" s="2" t="s">
        <v>609</v>
      </c>
      <c r="AM365" s="2" t="s">
        <v>609</v>
      </c>
      <c r="AN365" s="2" t="s">
        <v>609</v>
      </c>
      <c r="AO365" s="2" t="s">
        <v>609</v>
      </c>
      <c r="AP365" s="2" t="s">
        <v>609</v>
      </c>
      <c r="AQ365" s="2" t="s">
        <v>609</v>
      </c>
      <c r="AR365" s="2" t="s">
        <v>609</v>
      </c>
      <c r="AV365" s="15">
        <f t="shared" si="52"/>
        <v>0</v>
      </c>
      <c r="AW365" s="15">
        <f t="shared" si="53"/>
        <v>0</v>
      </c>
      <c r="AX365" s="16" t="str">
        <f t="shared" si="54"/>
        <v/>
      </c>
      <c r="BA365" s="2">
        <f t="shared" si="55"/>
        <v>0</v>
      </c>
      <c r="BB365" s="2">
        <f t="shared" si="56"/>
        <v>0</v>
      </c>
      <c r="BC365" s="2">
        <f t="shared" si="57"/>
        <v>0</v>
      </c>
      <c r="BD365" s="2">
        <f t="shared" si="58"/>
        <v>0</v>
      </c>
      <c r="BE365" s="2">
        <f t="shared" si="59"/>
        <v>0</v>
      </c>
      <c r="BF365" s="2">
        <f t="shared" si="60"/>
        <v>0</v>
      </c>
      <c r="BJ365" s="2" t="str">
        <f t="shared" si="51"/>
        <v/>
      </c>
      <c r="BK365" s="2">
        <f>VLOOKUP(B365,Kraftvärmeprod!$B$1:$BH$550,MATCH($BA$1,Kraftvärmeprod!$B$1:$CC$1,0),FALSE)</f>
        <v>0</v>
      </c>
    </row>
    <row r="366" spans="1:63" ht="15" customHeight="1" x14ac:dyDescent="0.25">
      <c r="A366" s="2" t="s">
        <v>545</v>
      </c>
      <c r="B366" s="2" t="s">
        <v>546</v>
      </c>
      <c r="C366" s="2">
        <v>2017</v>
      </c>
      <c r="D366" s="2" t="s">
        <v>609</v>
      </c>
      <c r="E366" s="2" t="s">
        <v>609</v>
      </c>
      <c r="F366" s="2" t="s">
        <v>609</v>
      </c>
      <c r="G366" s="2" t="s">
        <v>609</v>
      </c>
      <c r="H366" s="2" t="s">
        <v>609</v>
      </c>
      <c r="I366" s="2" t="s">
        <v>609</v>
      </c>
      <c r="J366" s="2" t="s">
        <v>609</v>
      </c>
      <c r="K366" s="2" t="s">
        <v>609</v>
      </c>
      <c r="L366" s="2" t="s">
        <v>609</v>
      </c>
      <c r="M366" s="2" t="s">
        <v>609</v>
      </c>
      <c r="N366" s="2" t="s">
        <v>609</v>
      </c>
      <c r="O366" s="2" t="s">
        <v>609</v>
      </c>
      <c r="P366" s="2" t="s">
        <v>609</v>
      </c>
      <c r="Q366" s="2" t="s">
        <v>609</v>
      </c>
      <c r="R366" s="2" t="s">
        <v>609</v>
      </c>
      <c r="S366" s="2" t="s">
        <v>609</v>
      </c>
      <c r="T366" s="2" t="s">
        <v>609</v>
      </c>
      <c r="U366" s="2" t="s">
        <v>609</v>
      </c>
      <c r="V366" s="2" t="s">
        <v>609</v>
      </c>
      <c r="W366" s="2" t="s">
        <v>609</v>
      </c>
      <c r="X366" s="2" t="s">
        <v>609</v>
      </c>
      <c r="Y366" s="2" t="s">
        <v>609</v>
      </c>
      <c r="Z366" s="2" t="s">
        <v>609</v>
      </c>
      <c r="AA366" s="2" t="s">
        <v>609</v>
      </c>
      <c r="AB366" s="2" t="s">
        <v>609</v>
      </c>
      <c r="AC366" s="2" t="s">
        <v>609</v>
      </c>
      <c r="AD366" s="2" t="s">
        <v>609</v>
      </c>
      <c r="AE366" s="2" t="s">
        <v>609</v>
      </c>
      <c r="AF366" s="2" t="s">
        <v>609</v>
      </c>
      <c r="AG366" s="2" t="s">
        <v>609</v>
      </c>
      <c r="AH366" s="2" t="s">
        <v>609</v>
      </c>
      <c r="AI366" s="2" t="s">
        <v>609</v>
      </c>
      <c r="AJ366" s="2" t="s">
        <v>609</v>
      </c>
      <c r="AK366" s="2" t="s">
        <v>609</v>
      </c>
      <c r="AL366" s="2" t="s">
        <v>609</v>
      </c>
      <c r="AM366" s="2" t="s">
        <v>609</v>
      </c>
      <c r="AN366" s="2" t="s">
        <v>609</v>
      </c>
      <c r="AO366" s="2" t="s">
        <v>609</v>
      </c>
      <c r="AP366" s="2" t="s">
        <v>609</v>
      </c>
      <c r="AQ366" s="2" t="s">
        <v>609</v>
      </c>
      <c r="AR366" s="2" t="s">
        <v>609</v>
      </c>
      <c r="AV366" s="15">
        <f t="shared" si="52"/>
        <v>0</v>
      </c>
      <c r="AW366" s="15">
        <f t="shared" si="53"/>
        <v>0</v>
      </c>
      <c r="AX366" s="16" t="str">
        <f t="shared" si="54"/>
        <v/>
      </c>
      <c r="BA366" s="2">
        <f t="shared" si="55"/>
        <v>0</v>
      </c>
      <c r="BB366" s="2">
        <f t="shared" si="56"/>
        <v>0</v>
      </c>
      <c r="BC366" s="2">
        <f t="shared" si="57"/>
        <v>0</v>
      </c>
      <c r="BD366" s="2">
        <f t="shared" si="58"/>
        <v>0</v>
      </c>
      <c r="BE366" s="2">
        <f t="shared" si="59"/>
        <v>0</v>
      </c>
      <c r="BF366" s="2">
        <f t="shared" si="60"/>
        <v>0</v>
      </c>
      <c r="BJ366" s="2" t="str">
        <f t="shared" si="51"/>
        <v/>
      </c>
      <c r="BK366" s="2">
        <f>VLOOKUP(B366,Kraftvärmeprod!$B$1:$BH$550,MATCH($BA$1,Kraftvärmeprod!$B$1:$CC$1,0),FALSE)</f>
        <v>0</v>
      </c>
    </row>
    <row r="367" spans="1:63" ht="15" customHeight="1" x14ac:dyDescent="0.25">
      <c r="A367" s="2" t="s">
        <v>547</v>
      </c>
      <c r="B367" s="2" t="s">
        <v>547</v>
      </c>
      <c r="C367" s="2">
        <v>2017</v>
      </c>
      <c r="D367" s="2" t="s">
        <v>726</v>
      </c>
      <c r="E367" s="2">
        <v>5.9189999999999996</v>
      </c>
      <c r="F367" s="2" t="s">
        <v>726</v>
      </c>
      <c r="G367" s="2">
        <v>0.219</v>
      </c>
      <c r="H367" s="2" t="s">
        <v>726</v>
      </c>
      <c r="I367" s="2" t="s">
        <v>726</v>
      </c>
      <c r="J367" s="2" t="s">
        <v>726</v>
      </c>
      <c r="K367" s="2" t="s">
        <v>726</v>
      </c>
      <c r="L367" s="2" t="s">
        <v>726</v>
      </c>
      <c r="M367" s="2" t="s">
        <v>734</v>
      </c>
      <c r="N367" s="2" t="s">
        <v>726</v>
      </c>
      <c r="O367" s="2" t="s">
        <v>726</v>
      </c>
      <c r="P367" s="2">
        <v>5.7</v>
      </c>
      <c r="Q367" s="2" t="s">
        <v>726</v>
      </c>
      <c r="R367" s="2" t="s">
        <v>726</v>
      </c>
      <c r="S367" s="2" t="s">
        <v>726</v>
      </c>
      <c r="T367" s="2" t="s">
        <v>726</v>
      </c>
      <c r="U367" s="2" t="s">
        <v>726</v>
      </c>
      <c r="V367" s="2" t="s">
        <v>726</v>
      </c>
      <c r="W367" s="2" t="s">
        <v>726</v>
      </c>
      <c r="X367" s="2" t="s">
        <v>726</v>
      </c>
      <c r="Y367" s="2" t="s">
        <v>726</v>
      </c>
      <c r="Z367" s="2" t="s">
        <v>726</v>
      </c>
      <c r="AA367" s="2" t="s">
        <v>726</v>
      </c>
      <c r="AB367" s="2" t="s">
        <v>726</v>
      </c>
      <c r="AC367" s="2" t="s">
        <v>726</v>
      </c>
      <c r="AD367" s="2" t="s">
        <v>726</v>
      </c>
      <c r="AE367" s="2" t="s">
        <v>727</v>
      </c>
      <c r="AF367" s="2" t="s">
        <v>726</v>
      </c>
      <c r="AG367" s="2" t="s">
        <v>726</v>
      </c>
      <c r="AH367" s="2" t="s">
        <v>726</v>
      </c>
      <c r="AI367" s="2" t="s">
        <v>726</v>
      </c>
      <c r="AJ367" s="2" t="s">
        <v>726</v>
      </c>
      <c r="AK367" s="2" t="s">
        <v>726</v>
      </c>
      <c r="AL367" s="2" t="s">
        <v>726</v>
      </c>
      <c r="AM367" s="2" t="s">
        <v>726</v>
      </c>
      <c r="AN367" s="2" t="s">
        <v>734</v>
      </c>
      <c r="AO367" s="2" t="s">
        <v>726</v>
      </c>
      <c r="AP367" s="2" t="s">
        <v>726</v>
      </c>
      <c r="AQ367" s="2" t="s">
        <v>726</v>
      </c>
      <c r="AR367" s="2" t="s">
        <v>726</v>
      </c>
      <c r="AV367" s="15">
        <f t="shared" si="52"/>
        <v>5.9190000000000005</v>
      </c>
      <c r="AW367" s="15">
        <f t="shared" si="53"/>
        <v>0</v>
      </c>
      <c r="AX367" s="16">
        <f t="shared" si="54"/>
        <v>0</v>
      </c>
      <c r="BA367" s="2">
        <f t="shared" si="55"/>
        <v>0</v>
      </c>
      <c r="BB367" s="2">
        <f t="shared" si="56"/>
        <v>0</v>
      </c>
      <c r="BC367" s="2">
        <f t="shared" si="57"/>
        <v>0</v>
      </c>
      <c r="BD367" s="2">
        <f t="shared" si="58"/>
        <v>0</v>
      </c>
      <c r="BE367" s="2">
        <f t="shared" si="59"/>
        <v>0</v>
      </c>
      <c r="BF367" s="2">
        <f t="shared" si="60"/>
        <v>0</v>
      </c>
      <c r="BJ367" s="2" t="str">
        <f t="shared" si="51"/>
        <v/>
      </c>
      <c r="BK367" s="2">
        <f>VLOOKUP(B367,Kraftvärmeprod!$B$1:$BH$550,MATCH($BA$1,Kraftvärmeprod!$B$1:$CC$1,0),FALSE)</f>
        <v>0</v>
      </c>
    </row>
    <row r="368" spans="1:63" ht="15" customHeight="1" x14ac:dyDescent="0.25">
      <c r="A368" s="2" t="s">
        <v>550</v>
      </c>
      <c r="B368" s="2" t="s">
        <v>549</v>
      </c>
      <c r="C368" s="2">
        <v>2017</v>
      </c>
      <c r="D368" s="2" t="s">
        <v>609</v>
      </c>
      <c r="E368" s="2" t="s">
        <v>609</v>
      </c>
      <c r="F368" s="2" t="s">
        <v>609</v>
      </c>
      <c r="G368" s="2" t="s">
        <v>609</v>
      </c>
      <c r="H368" s="2" t="s">
        <v>609</v>
      </c>
      <c r="I368" s="2" t="s">
        <v>609</v>
      </c>
      <c r="J368" s="2" t="s">
        <v>609</v>
      </c>
      <c r="K368" s="2" t="s">
        <v>609</v>
      </c>
      <c r="L368" s="2" t="s">
        <v>609</v>
      </c>
      <c r="M368" s="2" t="s">
        <v>609</v>
      </c>
      <c r="N368" s="2" t="s">
        <v>609</v>
      </c>
      <c r="O368" s="2" t="s">
        <v>609</v>
      </c>
      <c r="P368" s="2" t="s">
        <v>609</v>
      </c>
      <c r="Q368" s="2" t="s">
        <v>609</v>
      </c>
      <c r="R368" s="2" t="s">
        <v>609</v>
      </c>
      <c r="S368" s="2" t="s">
        <v>609</v>
      </c>
      <c r="T368" s="2" t="s">
        <v>609</v>
      </c>
      <c r="U368" s="2" t="s">
        <v>609</v>
      </c>
      <c r="V368" s="2" t="s">
        <v>609</v>
      </c>
      <c r="W368" s="2" t="s">
        <v>609</v>
      </c>
      <c r="X368" s="2" t="s">
        <v>609</v>
      </c>
      <c r="Y368" s="2" t="s">
        <v>609</v>
      </c>
      <c r="Z368" s="2" t="s">
        <v>609</v>
      </c>
      <c r="AA368" s="2" t="s">
        <v>609</v>
      </c>
      <c r="AB368" s="2" t="s">
        <v>609</v>
      </c>
      <c r="AC368" s="2" t="s">
        <v>609</v>
      </c>
      <c r="AD368" s="2" t="s">
        <v>609</v>
      </c>
      <c r="AE368" s="2" t="s">
        <v>609</v>
      </c>
      <c r="AF368" s="2" t="s">
        <v>609</v>
      </c>
      <c r="AG368" s="2" t="s">
        <v>609</v>
      </c>
      <c r="AH368" s="2" t="s">
        <v>609</v>
      </c>
      <c r="AI368" s="2" t="s">
        <v>609</v>
      </c>
      <c r="AJ368" s="2" t="s">
        <v>609</v>
      </c>
      <c r="AK368" s="2" t="s">
        <v>609</v>
      </c>
      <c r="AL368" s="2" t="s">
        <v>609</v>
      </c>
      <c r="AM368" s="2" t="s">
        <v>609</v>
      </c>
      <c r="AN368" s="2" t="s">
        <v>609</v>
      </c>
      <c r="AO368" s="2" t="s">
        <v>609</v>
      </c>
      <c r="AP368" s="2" t="s">
        <v>609</v>
      </c>
      <c r="AQ368" s="2" t="s">
        <v>609</v>
      </c>
      <c r="AR368" s="2" t="s">
        <v>609</v>
      </c>
      <c r="AV368" s="15">
        <f t="shared" si="52"/>
        <v>0</v>
      </c>
      <c r="AW368" s="15">
        <f t="shared" si="53"/>
        <v>0</v>
      </c>
      <c r="AX368" s="16" t="str">
        <f t="shared" si="54"/>
        <v/>
      </c>
      <c r="BA368" s="2">
        <f t="shared" si="55"/>
        <v>0</v>
      </c>
      <c r="BB368" s="2">
        <f t="shared" si="56"/>
        <v>0</v>
      </c>
      <c r="BC368" s="2">
        <f t="shared" si="57"/>
        <v>0</v>
      </c>
      <c r="BD368" s="2">
        <f t="shared" si="58"/>
        <v>0</v>
      </c>
      <c r="BE368" s="2">
        <f t="shared" si="59"/>
        <v>0</v>
      </c>
      <c r="BF368" s="2">
        <f t="shared" si="60"/>
        <v>0</v>
      </c>
      <c r="BJ368" s="2" t="str">
        <f t="shared" si="51"/>
        <v/>
      </c>
      <c r="BK368" s="2">
        <f>VLOOKUP(B368,Kraftvärmeprod!$B$1:$BH$550,MATCH($BA$1,Kraftvärmeprod!$B$1:$CC$1,0),FALSE)</f>
        <v>0</v>
      </c>
    </row>
    <row r="369" spans="1:63" ht="15" customHeight="1" x14ac:dyDescent="0.25">
      <c r="A369" s="2" t="s">
        <v>551</v>
      </c>
      <c r="B369" s="2" t="s">
        <v>552</v>
      </c>
      <c r="C369" s="2">
        <v>2017</v>
      </c>
      <c r="D369" s="2" t="s">
        <v>609</v>
      </c>
      <c r="E369" s="2" t="s">
        <v>609</v>
      </c>
      <c r="F369" s="2" t="s">
        <v>609</v>
      </c>
      <c r="G369" s="2" t="s">
        <v>609</v>
      </c>
      <c r="H369" s="2" t="s">
        <v>609</v>
      </c>
      <c r="I369" s="2" t="s">
        <v>609</v>
      </c>
      <c r="J369" s="2" t="s">
        <v>609</v>
      </c>
      <c r="K369" s="2" t="s">
        <v>609</v>
      </c>
      <c r="L369" s="2" t="s">
        <v>609</v>
      </c>
      <c r="M369" s="2" t="s">
        <v>609</v>
      </c>
      <c r="N369" s="2" t="s">
        <v>609</v>
      </c>
      <c r="O369" s="2" t="s">
        <v>609</v>
      </c>
      <c r="P369" s="2" t="s">
        <v>609</v>
      </c>
      <c r="Q369" s="2" t="s">
        <v>609</v>
      </c>
      <c r="R369" s="2" t="s">
        <v>609</v>
      </c>
      <c r="S369" s="2" t="s">
        <v>609</v>
      </c>
      <c r="T369" s="2" t="s">
        <v>609</v>
      </c>
      <c r="U369" s="2" t="s">
        <v>609</v>
      </c>
      <c r="V369" s="2" t="s">
        <v>609</v>
      </c>
      <c r="W369" s="2" t="s">
        <v>609</v>
      </c>
      <c r="X369" s="2" t="s">
        <v>609</v>
      </c>
      <c r="Y369" s="2" t="s">
        <v>609</v>
      </c>
      <c r="Z369" s="2" t="s">
        <v>609</v>
      </c>
      <c r="AA369" s="2" t="s">
        <v>609</v>
      </c>
      <c r="AB369" s="2" t="s">
        <v>609</v>
      </c>
      <c r="AC369" s="2" t="s">
        <v>609</v>
      </c>
      <c r="AD369" s="2" t="s">
        <v>609</v>
      </c>
      <c r="AE369" s="2" t="s">
        <v>609</v>
      </c>
      <c r="AF369" s="2" t="s">
        <v>609</v>
      </c>
      <c r="AG369" s="2" t="s">
        <v>609</v>
      </c>
      <c r="AH369" s="2" t="s">
        <v>609</v>
      </c>
      <c r="AI369" s="2" t="s">
        <v>609</v>
      </c>
      <c r="AJ369" s="2" t="s">
        <v>609</v>
      </c>
      <c r="AK369" s="2" t="s">
        <v>609</v>
      </c>
      <c r="AL369" s="2" t="s">
        <v>609</v>
      </c>
      <c r="AM369" s="2" t="s">
        <v>609</v>
      </c>
      <c r="AN369" s="2" t="s">
        <v>609</v>
      </c>
      <c r="AO369" s="2" t="s">
        <v>609</v>
      </c>
      <c r="AP369" s="2" t="s">
        <v>609</v>
      </c>
      <c r="AQ369" s="2" t="s">
        <v>609</v>
      </c>
      <c r="AR369" s="2" t="s">
        <v>609</v>
      </c>
      <c r="AV369" s="15">
        <f t="shared" si="52"/>
        <v>0</v>
      </c>
      <c r="AW369" s="15">
        <f t="shared" si="53"/>
        <v>0</v>
      </c>
      <c r="AX369" s="16" t="str">
        <f t="shared" si="54"/>
        <v/>
      </c>
      <c r="BA369" s="2">
        <f t="shared" si="55"/>
        <v>0</v>
      </c>
      <c r="BB369" s="2">
        <f t="shared" si="56"/>
        <v>0</v>
      </c>
      <c r="BC369" s="2">
        <f t="shared" si="57"/>
        <v>0</v>
      </c>
      <c r="BD369" s="2">
        <f t="shared" si="58"/>
        <v>0</v>
      </c>
      <c r="BE369" s="2">
        <f t="shared" si="59"/>
        <v>0</v>
      </c>
      <c r="BF369" s="2">
        <f t="shared" si="60"/>
        <v>0</v>
      </c>
      <c r="BJ369" s="2" t="str">
        <f t="shared" si="51"/>
        <v/>
      </c>
      <c r="BK369" s="2">
        <f>VLOOKUP(B369,Kraftvärmeprod!$B$1:$BH$550,MATCH($BA$1,Kraftvärmeprod!$B$1:$CC$1,0),FALSE)</f>
        <v>0</v>
      </c>
    </row>
    <row r="370" spans="1:63" ht="15" customHeight="1" x14ac:dyDescent="0.25">
      <c r="A370" s="2" t="s">
        <v>553</v>
      </c>
      <c r="B370" s="2" t="s">
        <v>554</v>
      </c>
      <c r="C370" s="2">
        <v>2017</v>
      </c>
      <c r="D370" s="2">
        <v>6.9</v>
      </c>
      <c r="E370" s="2">
        <v>6.359</v>
      </c>
      <c r="F370" s="2" t="s">
        <v>726</v>
      </c>
      <c r="G370" s="2">
        <v>0.13900000000000001</v>
      </c>
      <c r="H370" s="2" t="s">
        <v>726</v>
      </c>
      <c r="I370" s="2" t="s">
        <v>726</v>
      </c>
      <c r="J370" s="2" t="s">
        <v>726</v>
      </c>
      <c r="K370" s="2" t="s">
        <v>726</v>
      </c>
      <c r="L370" s="2" t="s">
        <v>726</v>
      </c>
      <c r="M370" s="2" t="s">
        <v>757</v>
      </c>
      <c r="N370" s="2">
        <v>5.9</v>
      </c>
      <c r="O370" s="2" t="s">
        <v>726</v>
      </c>
      <c r="P370" s="2" t="s">
        <v>726</v>
      </c>
      <c r="Q370" s="2" t="s">
        <v>726</v>
      </c>
      <c r="R370" s="2" t="s">
        <v>726</v>
      </c>
      <c r="S370" s="2" t="s">
        <v>726</v>
      </c>
      <c r="T370" s="2" t="s">
        <v>8</v>
      </c>
      <c r="U370" s="2" t="s">
        <v>726</v>
      </c>
      <c r="V370" s="2" t="s">
        <v>726</v>
      </c>
      <c r="W370" s="2" t="s">
        <v>726</v>
      </c>
      <c r="X370" s="2" t="s">
        <v>726</v>
      </c>
      <c r="Y370" s="2" t="s">
        <v>726</v>
      </c>
      <c r="Z370" s="2" t="s">
        <v>726</v>
      </c>
      <c r="AA370" s="2" t="s">
        <v>726</v>
      </c>
      <c r="AB370" s="2" t="s">
        <v>726</v>
      </c>
      <c r="AC370" s="2" t="s">
        <v>726</v>
      </c>
      <c r="AD370" s="2" t="s">
        <v>726</v>
      </c>
      <c r="AE370" s="2" t="s">
        <v>609</v>
      </c>
      <c r="AF370" s="2" t="s">
        <v>726</v>
      </c>
      <c r="AG370" s="2" t="s">
        <v>726</v>
      </c>
      <c r="AH370" s="2">
        <v>0.32</v>
      </c>
      <c r="AI370" s="2" t="s">
        <v>726</v>
      </c>
      <c r="AJ370" s="2" t="s">
        <v>726</v>
      </c>
      <c r="AK370" s="2" t="s">
        <v>726</v>
      </c>
      <c r="AL370" s="2" t="s">
        <v>726</v>
      </c>
      <c r="AM370" s="2" t="s">
        <v>726</v>
      </c>
      <c r="AN370" s="2" t="s">
        <v>734</v>
      </c>
      <c r="AO370" s="2">
        <v>100</v>
      </c>
      <c r="AP370" s="2" t="s">
        <v>726</v>
      </c>
      <c r="AQ370" s="2" t="s">
        <v>726</v>
      </c>
      <c r="AR370" s="2" t="s">
        <v>726</v>
      </c>
      <c r="AV370" s="15">
        <f t="shared" si="52"/>
        <v>6.3590000000000009</v>
      </c>
      <c r="AW370" s="15">
        <f t="shared" si="53"/>
        <v>6.9</v>
      </c>
      <c r="AX370" s="16">
        <f t="shared" si="54"/>
        <v>1.0850762698537504</v>
      </c>
      <c r="BA370" s="2">
        <f t="shared" si="55"/>
        <v>0.32</v>
      </c>
      <c r="BB370" s="2">
        <f t="shared" si="56"/>
        <v>0.32</v>
      </c>
      <c r="BC370" s="2">
        <f t="shared" si="57"/>
        <v>0</v>
      </c>
      <c r="BD370" s="2">
        <f t="shared" si="58"/>
        <v>0</v>
      </c>
      <c r="BE370" s="2">
        <f t="shared" si="59"/>
        <v>0</v>
      </c>
      <c r="BF370" s="2">
        <f t="shared" si="60"/>
        <v>0</v>
      </c>
      <c r="BJ370" s="2" t="str">
        <f t="shared" si="51"/>
        <v/>
      </c>
      <c r="BK370" s="2">
        <f>VLOOKUP(B370,Kraftvärmeprod!$B$1:$BH$550,MATCH($BA$1,Kraftvärmeprod!$B$1:$CC$1,0),FALSE)</f>
        <v>26.9</v>
      </c>
    </row>
    <row r="371" spans="1:63" ht="15" customHeight="1" x14ac:dyDescent="0.25">
      <c r="A371" s="2" t="s">
        <v>555</v>
      </c>
      <c r="B371" s="2" t="s">
        <v>556</v>
      </c>
      <c r="C371" s="2">
        <v>2017</v>
      </c>
      <c r="D371" s="2">
        <v>88.9</v>
      </c>
      <c r="E371" s="2">
        <v>116.78100000000001</v>
      </c>
      <c r="F371" s="2" t="s">
        <v>726</v>
      </c>
      <c r="G371" s="2">
        <v>1.1399999999999999</v>
      </c>
      <c r="H371" s="2" t="s">
        <v>726</v>
      </c>
      <c r="I371" s="2" t="s">
        <v>726</v>
      </c>
      <c r="J371" s="2">
        <v>4.1000000000000002E-2</v>
      </c>
      <c r="K371" s="2" t="s">
        <v>726</v>
      </c>
      <c r="L371" s="2" t="s">
        <v>726</v>
      </c>
      <c r="M371" s="2" t="s">
        <v>734</v>
      </c>
      <c r="N371" s="2">
        <v>34.799999999999997</v>
      </c>
      <c r="O371" s="2" t="s">
        <v>726</v>
      </c>
      <c r="P371" s="2">
        <v>60.6</v>
      </c>
      <c r="Q371" s="2" t="s">
        <v>726</v>
      </c>
      <c r="R371" s="2" t="s">
        <v>726</v>
      </c>
      <c r="S371" s="2" t="s">
        <v>726</v>
      </c>
      <c r="T371" s="2" t="s">
        <v>8</v>
      </c>
      <c r="U371" s="2">
        <v>3.1</v>
      </c>
      <c r="V371" s="2" t="s">
        <v>726</v>
      </c>
      <c r="W371" s="2" t="s">
        <v>726</v>
      </c>
      <c r="X371" s="2" t="s">
        <v>726</v>
      </c>
      <c r="Y371" s="2" t="s">
        <v>726</v>
      </c>
      <c r="Z371" s="2" t="s">
        <v>726</v>
      </c>
      <c r="AA371" s="2" t="s">
        <v>726</v>
      </c>
      <c r="AB371" s="2" t="s">
        <v>726</v>
      </c>
      <c r="AC371" s="2" t="s">
        <v>726</v>
      </c>
      <c r="AD371" s="2" t="s">
        <v>726</v>
      </c>
      <c r="AE371" s="2" t="s">
        <v>727</v>
      </c>
      <c r="AF371" s="2" t="s">
        <v>726</v>
      </c>
      <c r="AG371" s="2">
        <v>1.6</v>
      </c>
      <c r="AH371" s="2">
        <v>15.5</v>
      </c>
      <c r="AI371" s="2" t="s">
        <v>726</v>
      </c>
      <c r="AJ371" s="2" t="s">
        <v>726</v>
      </c>
      <c r="AK371" s="2" t="s">
        <v>726</v>
      </c>
      <c r="AL371" s="2" t="s">
        <v>726</v>
      </c>
      <c r="AM371" s="2" t="s">
        <v>726</v>
      </c>
      <c r="AN371" s="2" t="s">
        <v>734</v>
      </c>
      <c r="AO371" s="2">
        <v>100</v>
      </c>
      <c r="AP371" s="2" t="s">
        <v>726</v>
      </c>
      <c r="AQ371" s="2" t="s">
        <v>726</v>
      </c>
      <c r="AR371" s="2" t="s">
        <v>726</v>
      </c>
      <c r="AV371" s="15">
        <f t="shared" si="52"/>
        <v>116.78099999999998</v>
      </c>
      <c r="AW371" s="15">
        <f t="shared" si="53"/>
        <v>88.9</v>
      </c>
      <c r="AX371" s="16">
        <f t="shared" si="54"/>
        <v>0.76125397110831405</v>
      </c>
      <c r="BA371" s="2">
        <f t="shared" si="55"/>
        <v>15.5</v>
      </c>
      <c r="BB371" s="2">
        <f t="shared" si="56"/>
        <v>15.5</v>
      </c>
      <c r="BC371" s="2">
        <f t="shared" si="57"/>
        <v>0</v>
      </c>
      <c r="BD371" s="2">
        <f t="shared" si="58"/>
        <v>0</v>
      </c>
      <c r="BE371" s="2">
        <f t="shared" si="59"/>
        <v>0</v>
      </c>
      <c r="BF371" s="2">
        <f t="shared" si="60"/>
        <v>0</v>
      </c>
      <c r="BJ371" s="2" t="str">
        <f t="shared" si="51"/>
        <v/>
      </c>
      <c r="BK371" s="2">
        <f>VLOOKUP(B371,Kraftvärmeprod!$B$1:$BH$550,MATCH($BA$1,Kraftvärmeprod!$B$1:$CC$1,0),FALSE)</f>
        <v>0</v>
      </c>
    </row>
    <row r="372" spans="1:63" ht="15" customHeight="1" x14ac:dyDescent="0.25">
      <c r="A372" s="2" t="s">
        <v>557</v>
      </c>
      <c r="B372" s="2" t="s">
        <v>558</v>
      </c>
      <c r="C372" s="2">
        <v>2017</v>
      </c>
      <c r="D372" s="2">
        <v>253.9</v>
      </c>
      <c r="E372" s="2">
        <v>298.83999999999997</v>
      </c>
      <c r="F372" s="2" t="s">
        <v>726</v>
      </c>
      <c r="G372" s="2">
        <v>1.94</v>
      </c>
      <c r="H372" s="2" t="s">
        <v>726</v>
      </c>
      <c r="I372" s="2" t="s">
        <v>726</v>
      </c>
      <c r="J372" s="2" t="s">
        <v>726</v>
      </c>
      <c r="K372" s="2" t="s">
        <v>726</v>
      </c>
      <c r="L372" s="2" t="s">
        <v>726</v>
      </c>
      <c r="M372" s="2" t="s">
        <v>734</v>
      </c>
      <c r="N372" s="2">
        <v>236.9</v>
      </c>
      <c r="O372" s="2" t="s">
        <v>726</v>
      </c>
      <c r="P372" s="2" t="s">
        <v>726</v>
      </c>
      <c r="Q372" s="2" t="s">
        <v>726</v>
      </c>
      <c r="R372" s="2" t="s">
        <v>726</v>
      </c>
      <c r="S372" s="2" t="s">
        <v>726</v>
      </c>
      <c r="T372" s="2" t="s">
        <v>8</v>
      </c>
      <c r="U372" s="2" t="s">
        <v>726</v>
      </c>
      <c r="V372" s="2" t="s">
        <v>726</v>
      </c>
      <c r="W372" s="2" t="s">
        <v>726</v>
      </c>
      <c r="X372" s="2" t="s">
        <v>726</v>
      </c>
      <c r="Y372" s="2" t="s">
        <v>726</v>
      </c>
      <c r="Z372" s="2">
        <v>26.5</v>
      </c>
      <c r="AA372" s="2" t="s">
        <v>726</v>
      </c>
      <c r="AB372" s="2" t="s">
        <v>726</v>
      </c>
      <c r="AC372" s="2" t="s">
        <v>726</v>
      </c>
      <c r="AD372" s="2" t="s">
        <v>726</v>
      </c>
      <c r="AE372" s="2" t="s">
        <v>727</v>
      </c>
      <c r="AF372" s="2" t="s">
        <v>726</v>
      </c>
      <c r="AG372" s="2" t="s">
        <v>726</v>
      </c>
      <c r="AH372" s="2">
        <v>33.5</v>
      </c>
      <c r="AI372" s="2" t="s">
        <v>726</v>
      </c>
      <c r="AJ372" s="2" t="s">
        <v>726</v>
      </c>
      <c r="AK372" s="2" t="s">
        <v>726</v>
      </c>
      <c r="AL372" s="2" t="s">
        <v>726</v>
      </c>
      <c r="AM372" s="2" t="s">
        <v>726</v>
      </c>
      <c r="AN372" s="2" t="s">
        <v>726</v>
      </c>
      <c r="AO372" s="2">
        <v>100</v>
      </c>
      <c r="AP372" s="2">
        <v>0</v>
      </c>
      <c r="AQ372" s="2">
        <v>0</v>
      </c>
      <c r="AR372" s="2">
        <v>0</v>
      </c>
      <c r="AV372" s="15">
        <f t="shared" si="52"/>
        <v>298.84000000000003</v>
      </c>
      <c r="AW372" s="15">
        <f t="shared" si="53"/>
        <v>253.9</v>
      </c>
      <c r="AX372" s="16">
        <f t="shared" si="54"/>
        <v>0.8496185249631909</v>
      </c>
      <c r="BA372" s="2">
        <f t="shared" si="55"/>
        <v>33.5</v>
      </c>
      <c r="BB372" s="2">
        <f t="shared" si="56"/>
        <v>33.5</v>
      </c>
      <c r="BC372" s="2">
        <f t="shared" si="57"/>
        <v>0</v>
      </c>
      <c r="BD372" s="2">
        <f t="shared" si="58"/>
        <v>0</v>
      </c>
      <c r="BE372" s="2">
        <f t="shared" si="59"/>
        <v>0</v>
      </c>
      <c r="BF372" s="2">
        <f t="shared" si="60"/>
        <v>0</v>
      </c>
      <c r="BJ372" s="2" t="str">
        <f t="shared" si="51"/>
        <v/>
      </c>
      <c r="BK372" s="2">
        <f>VLOOKUP(B372,Kraftvärmeprod!$B$1:$BH$550,MATCH($BA$1,Kraftvärmeprod!$B$1:$CC$1,0),FALSE)</f>
        <v>25.2</v>
      </c>
    </row>
    <row r="373" spans="1:63" ht="15" customHeight="1" x14ac:dyDescent="0.25">
      <c r="A373" s="2" t="s">
        <v>758</v>
      </c>
      <c r="B373" s="9" t="s">
        <v>1112</v>
      </c>
      <c r="C373" s="2">
        <v>2017</v>
      </c>
      <c r="D373" s="2" t="s">
        <v>609</v>
      </c>
      <c r="E373" s="2" t="s">
        <v>609</v>
      </c>
      <c r="F373" s="2" t="s">
        <v>609</v>
      </c>
      <c r="G373" s="2" t="s">
        <v>609</v>
      </c>
      <c r="H373" s="2" t="s">
        <v>609</v>
      </c>
      <c r="I373" s="2" t="s">
        <v>609</v>
      </c>
      <c r="J373" s="2" t="s">
        <v>609</v>
      </c>
      <c r="K373" s="2" t="s">
        <v>609</v>
      </c>
      <c r="L373" s="2" t="s">
        <v>609</v>
      </c>
      <c r="M373" s="2" t="s">
        <v>609</v>
      </c>
      <c r="N373" s="2" t="s">
        <v>609</v>
      </c>
      <c r="O373" s="2" t="s">
        <v>609</v>
      </c>
      <c r="P373" s="2" t="s">
        <v>609</v>
      </c>
      <c r="Q373" s="2" t="s">
        <v>609</v>
      </c>
      <c r="R373" s="2" t="s">
        <v>609</v>
      </c>
      <c r="S373" s="2" t="s">
        <v>609</v>
      </c>
      <c r="T373" s="2" t="s">
        <v>609</v>
      </c>
      <c r="U373" s="2" t="s">
        <v>609</v>
      </c>
      <c r="V373" s="2" t="s">
        <v>609</v>
      </c>
      <c r="W373" s="2" t="s">
        <v>609</v>
      </c>
      <c r="X373" s="2" t="s">
        <v>609</v>
      </c>
      <c r="Y373" s="2" t="s">
        <v>609</v>
      </c>
      <c r="Z373" s="2" t="s">
        <v>609</v>
      </c>
      <c r="AA373" s="2" t="s">
        <v>609</v>
      </c>
      <c r="AB373" s="2" t="s">
        <v>609</v>
      </c>
      <c r="AC373" s="2" t="s">
        <v>609</v>
      </c>
      <c r="AD373" s="2" t="s">
        <v>609</v>
      </c>
      <c r="AE373" s="2" t="s">
        <v>609</v>
      </c>
      <c r="AF373" s="2" t="s">
        <v>609</v>
      </c>
      <c r="AG373" s="2" t="s">
        <v>609</v>
      </c>
      <c r="AH373" s="2" t="s">
        <v>609</v>
      </c>
      <c r="AI373" s="2" t="s">
        <v>609</v>
      </c>
      <c r="AJ373" s="2" t="s">
        <v>609</v>
      </c>
      <c r="AK373" s="2" t="s">
        <v>609</v>
      </c>
      <c r="AL373" s="2" t="s">
        <v>609</v>
      </c>
      <c r="AM373" s="2" t="s">
        <v>609</v>
      </c>
      <c r="AN373" s="2" t="s">
        <v>609</v>
      </c>
      <c r="AO373" s="2" t="s">
        <v>609</v>
      </c>
      <c r="AP373" s="2" t="s">
        <v>609</v>
      </c>
      <c r="AQ373" s="2" t="s">
        <v>609</v>
      </c>
      <c r="AR373" s="2" t="s">
        <v>609</v>
      </c>
      <c r="AV373" s="15">
        <f t="shared" si="52"/>
        <v>0</v>
      </c>
      <c r="AW373" s="15">
        <f t="shared" si="53"/>
        <v>0</v>
      </c>
      <c r="AX373" s="16" t="str">
        <f t="shared" si="54"/>
        <v/>
      </c>
      <c r="BA373" s="2">
        <f t="shared" si="55"/>
        <v>0</v>
      </c>
      <c r="BB373" s="2">
        <f t="shared" si="56"/>
        <v>0</v>
      </c>
      <c r="BC373" s="2">
        <f t="shared" si="57"/>
        <v>0</v>
      </c>
      <c r="BD373" s="2">
        <f t="shared" si="58"/>
        <v>0</v>
      </c>
      <c r="BE373" s="2">
        <f t="shared" si="59"/>
        <v>0</v>
      </c>
      <c r="BF373" s="2">
        <f t="shared" si="60"/>
        <v>0</v>
      </c>
      <c r="BJ373" s="2" t="str">
        <f t="shared" si="51"/>
        <v/>
      </c>
      <c r="BK373" s="2">
        <f>VLOOKUP(B373,Kraftvärmeprod!$B$1:$BH$550,MATCH($BA$1,Kraftvärmeprod!$B$1:$CC$1,0),FALSE)</f>
        <v>0</v>
      </c>
    </row>
    <row r="374" spans="1:63" ht="15" customHeight="1" x14ac:dyDescent="0.25">
      <c r="A374" s="2" t="s">
        <v>559</v>
      </c>
      <c r="B374" s="2" t="s">
        <v>560</v>
      </c>
      <c r="C374" s="2">
        <v>2017</v>
      </c>
      <c r="D374" s="2">
        <v>4.91</v>
      </c>
      <c r="E374" s="2">
        <v>5.6719999999999997</v>
      </c>
      <c r="F374" s="2" t="s">
        <v>726</v>
      </c>
      <c r="G374" s="2" t="s">
        <v>726</v>
      </c>
      <c r="H374" s="2" t="s">
        <v>726</v>
      </c>
      <c r="I374" s="2" t="s">
        <v>726</v>
      </c>
      <c r="J374" s="2" t="s">
        <v>726</v>
      </c>
      <c r="K374" s="2" t="s">
        <v>609</v>
      </c>
      <c r="L374" s="2" t="s">
        <v>726</v>
      </c>
      <c r="M374" s="2" t="s">
        <v>609</v>
      </c>
      <c r="N374" s="2" t="s">
        <v>726</v>
      </c>
      <c r="O374" s="2" t="s">
        <v>726</v>
      </c>
      <c r="P374" s="2">
        <v>1.3240000000000001</v>
      </c>
      <c r="Q374" s="2" t="s">
        <v>726</v>
      </c>
      <c r="R374" s="2" t="s">
        <v>726</v>
      </c>
      <c r="S374" s="2" t="s">
        <v>726</v>
      </c>
      <c r="T374" s="2" t="s">
        <v>8</v>
      </c>
      <c r="U374" s="2">
        <v>4.2089999999999996</v>
      </c>
      <c r="V374" s="2">
        <v>0</v>
      </c>
      <c r="W374" s="2" t="s">
        <v>726</v>
      </c>
      <c r="X374" s="2" t="s">
        <v>726</v>
      </c>
      <c r="Y374" s="2" t="s">
        <v>726</v>
      </c>
      <c r="Z374" s="2">
        <v>0.13900000000000001</v>
      </c>
      <c r="AA374" s="2" t="s">
        <v>726</v>
      </c>
      <c r="AB374" s="2" t="s">
        <v>726</v>
      </c>
      <c r="AC374" s="2" t="s">
        <v>726</v>
      </c>
      <c r="AD374" s="2" t="s">
        <v>726</v>
      </c>
      <c r="AE374" s="2" t="s">
        <v>727</v>
      </c>
      <c r="AF374" s="2" t="s">
        <v>726</v>
      </c>
      <c r="AG374" s="2" t="s">
        <v>726</v>
      </c>
      <c r="AH374" s="2" t="s">
        <v>726</v>
      </c>
      <c r="AI374" s="2" t="s">
        <v>726</v>
      </c>
      <c r="AJ374" s="2" t="s">
        <v>726</v>
      </c>
      <c r="AK374" s="2" t="s">
        <v>726</v>
      </c>
      <c r="AL374" s="2" t="s">
        <v>726</v>
      </c>
      <c r="AM374" s="2" t="s">
        <v>726</v>
      </c>
      <c r="AN374" s="2" t="s">
        <v>609</v>
      </c>
      <c r="AO374" s="2" t="s">
        <v>726</v>
      </c>
      <c r="AP374" s="2" t="s">
        <v>726</v>
      </c>
      <c r="AQ374" s="2" t="s">
        <v>726</v>
      </c>
      <c r="AR374" s="2" t="s">
        <v>726</v>
      </c>
      <c r="AV374" s="15">
        <f t="shared" si="52"/>
        <v>5.6719999999999997</v>
      </c>
      <c r="AW374" s="15">
        <f t="shared" si="53"/>
        <v>4.91</v>
      </c>
      <c r="AX374" s="16">
        <f t="shared" si="54"/>
        <v>0.86565585331452755</v>
      </c>
      <c r="BA374" s="2">
        <f t="shared" si="55"/>
        <v>0</v>
      </c>
      <c r="BB374" s="2">
        <f t="shared" si="56"/>
        <v>0</v>
      </c>
      <c r="BC374" s="2">
        <f t="shared" si="57"/>
        <v>0</v>
      </c>
      <c r="BD374" s="2">
        <f t="shared" si="58"/>
        <v>0</v>
      </c>
      <c r="BE374" s="2">
        <f t="shared" si="59"/>
        <v>0</v>
      </c>
      <c r="BF374" s="2">
        <f t="shared" si="60"/>
        <v>0</v>
      </c>
      <c r="BJ374" s="2" t="str">
        <f t="shared" si="51"/>
        <v/>
      </c>
      <c r="BK374" s="2">
        <f>VLOOKUP(B374,Kraftvärmeprod!$B$1:$BH$550,MATCH($BA$1,Kraftvärmeprod!$B$1:$CC$1,0),FALSE)</f>
        <v>0</v>
      </c>
    </row>
    <row r="375" spans="1:63" ht="15" customHeight="1" x14ac:dyDescent="0.25">
      <c r="A375" s="2" t="s">
        <v>559</v>
      </c>
      <c r="B375" s="2" t="s">
        <v>561</v>
      </c>
      <c r="C375" s="2">
        <v>2017</v>
      </c>
      <c r="D375" s="2">
        <v>7.7569999999999997</v>
      </c>
      <c r="E375" s="2">
        <v>9.1790000000000003</v>
      </c>
      <c r="F375" s="2" t="s">
        <v>726</v>
      </c>
      <c r="G375" s="2" t="s">
        <v>726</v>
      </c>
      <c r="H375" s="2" t="s">
        <v>726</v>
      </c>
      <c r="I375" s="2" t="s">
        <v>726</v>
      </c>
      <c r="J375" s="2" t="s">
        <v>726</v>
      </c>
      <c r="K375" s="2" t="s">
        <v>609</v>
      </c>
      <c r="L375" s="2" t="s">
        <v>726</v>
      </c>
      <c r="M375" s="2" t="s">
        <v>734</v>
      </c>
      <c r="N375" s="2" t="s">
        <v>726</v>
      </c>
      <c r="O375" s="2" t="s">
        <v>726</v>
      </c>
      <c r="P375" s="2">
        <v>5.3659999999999997</v>
      </c>
      <c r="Q375" s="2" t="s">
        <v>726</v>
      </c>
      <c r="R375" s="2" t="s">
        <v>726</v>
      </c>
      <c r="S375" s="2" t="s">
        <v>726</v>
      </c>
      <c r="T375" s="2" t="s">
        <v>8</v>
      </c>
      <c r="U375" s="2">
        <v>3.633</v>
      </c>
      <c r="V375" s="2">
        <v>0</v>
      </c>
      <c r="W375" s="2" t="s">
        <v>726</v>
      </c>
      <c r="X375" s="2" t="s">
        <v>726</v>
      </c>
      <c r="Y375" s="2" t="s">
        <v>726</v>
      </c>
      <c r="Z375" s="2">
        <v>0.18</v>
      </c>
      <c r="AA375" s="2" t="s">
        <v>726</v>
      </c>
      <c r="AB375" s="2" t="s">
        <v>726</v>
      </c>
      <c r="AC375" s="2" t="s">
        <v>726</v>
      </c>
      <c r="AD375" s="2" t="s">
        <v>726</v>
      </c>
      <c r="AE375" s="2" t="s">
        <v>727</v>
      </c>
      <c r="AF375" s="2" t="s">
        <v>726</v>
      </c>
      <c r="AG375" s="2" t="s">
        <v>726</v>
      </c>
      <c r="AH375" s="2" t="s">
        <v>726</v>
      </c>
      <c r="AI375" s="2" t="s">
        <v>726</v>
      </c>
      <c r="AJ375" s="2" t="s">
        <v>726</v>
      </c>
      <c r="AK375" s="2" t="s">
        <v>726</v>
      </c>
      <c r="AL375" s="2" t="s">
        <v>726</v>
      </c>
      <c r="AM375" s="2" t="s">
        <v>726</v>
      </c>
      <c r="AN375" s="2" t="s">
        <v>734</v>
      </c>
      <c r="AO375" s="2" t="s">
        <v>726</v>
      </c>
      <c r="AP375" s="2" t="s">
        <v>726</v>
      </c>
      <c r="AQ375" s="2" t="s">
        <v>726</v>
      </c>
      <c r="AR375" s="2" t="s">
        <v>726</v>
      </c>
      <c r="AV375" s="15">
        <f t="shared" si="52"/>
        <v>9.1789999999999985</v>
      </c>
      <c r="AW375" s="15">
        <f t="shared" si="53"/>
        <v>7.7569999999999997</v>
      </c>
      <c r="AX375" s="16">
        <f t="shared" si="54"/>
        <v>0.84508116352543861</v>
      </c>
      <c r="BA375" s="2">
        <f t="shared" si="55"/>
        <v>0</v>
      </c>
      <c r="BB375" s="2">
        <f t="shared" si="56"/>
        <v>0</v>
      </c>
      <c r="BC375" s="2">
        <f t="shared" si="57"/>
        <v>0</v>
      </c>
      <c r="BD375" s="2">
        <f t="shared" si="58"/>
        <v>0</v>
      </c>
      <c r="BE375" s="2">
        <f t="shared" si="59"/>
        <v>0</v>
      </c>
      <c r="BF375" s="2">
        <f t="shared" si="60"/>
        <v>0</v>
      </c>
      <c r="BJ375" s="2" t="str">
        <f t="shared" si="51"/>
        <v/>
      </c>
      <c r="BK375" s="2">
        <f>VLOOKUP(B375,Kraftvärmeprod!$B$1:$BH$550,MATCH($BA$1,Kraftvärmeprod!$B$1:$CC$1,0),FALSE)</f>
        <v>0</v>
      </c>
    </row>
    <row r="376" spans="1:63" ht="15" customHeight="1" x14ac:dyDescent="0.25">
      <c r="A376" s="2" t="s">
        <v>559</v>
      </c>
      <c r="B376" s="2" t="s">
        <v>562</v>
      </c>
      <c r="C376" s="2">
        <v>2017</v>
      </c>
      <c r="D376" s="2">
        <v>76088</v>
      </c>
      <c r="E376" s="2">
        <v>94.313000000000002</v>
      </c>
      <c r="F376" s="2" t="s">
        <v>726</v>
      </c>
      <c r="G376" s="2">
        <v>0.35699999999999998</v>
      </c>
      <c r="H376" s="2" t="s">
        <v>726</v>
      </c>
      <c r="I376" s="2" t="s">
        <v>726</v>
      </c>
      <c r="J376" s="2" t="s">
        <v>726</v>
      </c>
      <c r="K376" s="2" t="s">
        <v>726</v>
      </c>
      <c r="L376" s="2" t="s">
        <v>726</v>
      </c>
      <c r="M376" s="2" t="s">
        <v>609</v>
      </c>
      <c r="N376" s="2" t="s">
        <v>726</v>
      </c>
      <c r="O376" s="2" t="s">
        <v>726</v>
      </c>
      <c r="P376" s="2">
        <v>44.567999999999998</v>
      </c>
      <c r="Q376" s="2" t="s">
        <v>726</v>
      </c>
      <c r="R376" s="2" t="s">
        <v>726</v>
      </c>
      <c r="S376" s="2" t="s">
        <v>726</v>
      </c>
      <c r="T376" s="2" t="s">
        <v>8</v>
      </c>
      <c r="U376" s="2" t="s">
        <v>726</v>
      </c>
      <c r="V376" s="2" t="s">
        <v>726</v>
      </c>
      <c r="W376" s="2" t="s">
        <v>726</v>
      </c>
      <c r="X376" s="2">
        <v>16.876999999999999</v>
      </c>
      <c r="Y376" s="2" t="s">
        <v>726</v>
      </c>
      <c r="Z376" s="2">
        <v>0.85099999999999998</v>
      </c>
      <c r="AA376" s="2" t="s">
        <v>726</v>
      </c>
      <c r="AB376" s="2">
        <v>16.149000000000001</v>
      </c>
      <c r="AC376" s="2" t="s">
        <v>726</v>
      </c>
      <c r="AD376" s="2" t="s">
        <v>726</v>
      </c>
      <c r="AE376" s="2" t="s">
        <v>727</v>
      </c>
      <c r="AF376" s="2" t="s">
        <v>726</v>
      </c>
      <c r="AG376" s="2" t="s">
        <v>726</v>
      </c>
      <c r="AH376" s="2">
        <v>15.510999999999999</v>
      </c>
      <c r="AI376" s="2" t="s">
        <v>726</v>
      </c>
      <c r="AJ376" s="2" t="s">
        <v>726</v>
      </c>
      <c r="AK376" s="2" t="s">
        <v>726</v>
      </c>
      <c r="AL376" s="2" t="s">
        <v>726</v>
      </c>
      <c r="AM376" s="2" t="s">
        <v>726</v>
      </c>
      <c r="AN376" s="2" t="s">
        <v>609</v>
      </c>
      <c r="AO376" s="2">
        <v>80</v>
      </c>
      <c r="AP376" s="2">
        <v>0</v>
      </c>
      <c r="AQ376" s="2">
        <v>0</v>
      </c>
      <c r="AR376" s="2">
        <v>20</v>
      </c>
      <c r="AV376" s="15">
        <f t="shared" si="52"/>
        <v>94.312999999999988</v>
      </c>
      <c r="AW376" s="15">
        <f t="shared" si="53"/>
        <v>76088</v>
      </c>
      <c r="AX376" s="16">
        <f t="shared" si="54"/>
        <v>806.76046780401441</v>
      </c>
      <c r="BA376" s="2">
        <f t="shared" si="55"/>
        <v>15.510999999999999</v>
      </c>
      <c r="BB376" s="2">
        <f t="shared" si="56"/>
        <v>12.408799999999999</v>
      </c>
      <c r="BC376" s="2">
        <f t="shared" si="57"/>
        <v>0</v>
      </c>
      <c r="BD376" s="2">
        <f t="shared" si="58"/>
        <v>0</v>
      </c>
      <c r="BE376" s="2">
        <f t="shared" si="59"/>
        <v>3.1021999999999998</v>
      </c>
      <c r="BF376" s="2">
        <f t="shared" si="60"/>
        <v>0</v>
      </c>
      <c r="BJ376" s="2" t="str">
        <f t="shared" si="51"/>
        <v/>
      </c>
      <c r="BK376" s="2">
        <f>VLOOKUP(B376,Kraftvärmeprod!$B$1:$BH$550,MATCH($BA$1,Kraftvärmeprod!$B$1:$CC$1,0),FALSE)</f>
        <v>40.482999999999997</v>
      </c>
    </row>
    <row r="377" spans="1:63" ht="15" customHeight="1" x14ac:dyDescent="0.25">
      <c r="A377" s="2" t="s">
        <v>563</v>
      </c>
      <c r="B377" s="2" t="s">
        <v>564</v>
      </c>
      <c r="C377" s="2">
        <v>2017</v>
      </c>
      <c r="D377" s="2">
        <v>2.5512000000000001</v>
      </c>
      <c r="E377" s="2">
        <v>2.8228</v>
      </c>
      <c r="F377" s="2" t="s">
        <v>726</v>
      </c>
      <c r="G377" s="2">
        <v>5.9700000000000003E-2</v>
      </c>
      <c r="H377" s="2" t="s">
        <v>726</v>
      </c>
      <c r="I377" s="2" t="s">
        <v>726</v>
      </c>
      <c r="J377" s="2" t="s">
        <v>726</v>
      </c>
      <c r="K377" s="2" t="s">
        <v>726</v>
      </c>
      <c r="L377" s="2" t="s">
        <v>726</v>
      </c>
      <c r="M377" s="2" t="s">
        <v>609</v>
      </c>
      <c r="N377" s="2" t="s">
        <v>726</v>
      </c>
      <c r="O377" s="2" t="s">
        <v>726</v>
      </c>
      <c r="P377" s="2" t="s">
        <v>726</v>
      </c>
      <c r="Q377" s="2" t="s">
        <v>726</v>
      </c>
      <c r="R377" s="2" t="s">
        <v>726</v>
      </c>
      <c r="S377" s="2" t="s">
        <v>726</v>
      </c>
      <c r="T377" s="2" t="s">
        <v>726</v>
      </c>
      <c r="U377" s="2">
        <v>2.7631000000000001</v>
      </c>
      <c r="V377" s="2" t="s">
        <v>726</v>
      </c>
      <c r="W377" s="2" t="s">
        <v>726</v>
      </c>
      <c r="X377" s="2" t="s">
        <v>726</v>
      </c>
      <c r="Y377" s="2" t="s">
        <v>726</v>
      </c>
      <c r="Z377" s="2" t="s">
        <v>726</v>
      </c>
      <c r="AA377" s="2" t="s">
        <v>726</v>
      </c>
      <c r="AB377" s="2" t="s">
        <v>726</v>
      </c>
      <c r="AC377" s="2" t="s">
        <v>726</v>
      </c>
      <c r="AD377" s="2" t="s">
        <v>726</v>
      </c>
      <c r="AE377" s="2" t="s">
        <v>727</v>
      </c>
      <c r="AF377" s="2" t="s">
        <v>726</v>
      </c>
      <c r="AG377" s="2" t="s">
        <v>726</v>
      </c>
      <c r="AH377" s="2" t="s">
        <v>726</v>
      </c>
      <c r="AI377" s="2" t="s">
        <v>726</v>
      </c>
      <c r="AJ377" s="2" t="s">
        <v>726</v>
      </c>
      <c r="AK377" s="2" t="s">
        <v>726</v>
      </c>
      <c r="AL377" s="2" t="s">
        <v>726</v>
      </c>
      <c r="AM377" s="2" t="s">
        <v>726</v>
      </c>
      <c r="AN377" s="2" t="s">
        <v>609</v>
      </c>
      <c r="AO377" s="2" t="s">
        <v>726</v>
      </c>
      <c r="AP377" s="2" t="s">
        <v>726</v>
      </c>
      <c r="AQ377" s="2" t="s">
        <v>726</v>
      </c>
      <c r="AR377" s="2" t="s">
        <v>726</v>
      </c>
      <c r="AV377" s="15">
        <f t="shared" si="52"/>
        <v>2.8228</v>
      </c>
      <c r="AW377" s="15">
        <f t="shared" si="53"/>
        <v>2.5512000000000001</v>
      </c>
      <c r="AX377" s="16">
        <f t="shared" si="54"/>
        <v>0.90378347739832798</v>
      </c>
      <c r="BA377" s="2">
        <f t="shared" si="55"/>
        <v>0</v>
      </c>
      <c r="BB377" s="2">
        <f t="shared" si="56"/>
        <v>0</v>
      </c>
      <c r="BC377" s="2">
        <f t="shared" si="57"/>
        <v>0</v>
      </c>
      <c r="BD377" s="2">
        <f t="shared" si="58"/>
        <v>0</v>
      </c>
      <c r="BE377" s="2">
        <f t="shared" si="59"/>
        <v>0</v>
      </c>
      <c r="BF377" s="2">
        <f t="shared" si="60"/>
        <v>0</v>
      </c>
      <c r="BJ377" s="2" t="str">
        <f t="shared" si="51"/>
        <v/>
      </c>
      <c r="BK377" s="2">
        <f>VLOOKUP(B377,Kraftvärmeprod!$B$1:$BH$550,MATCH($BA$1,Kraftvärmeprod!$B$1:$CC$1,0),FALSE)</f>
        <v>0</v>
      </c>
    </row>
    <row r="378" spans="1:63" ht="15" customHeight="1" x14ac:dyDescent="0.25">
      <c r="A378" s="2" t="s">
        <v>563</v>
      </c>
      <c r="B378" s="2" t="s">
        <v>565</v>
      </c>
      <c r="C378" s="2">
        <v>2017</v>
      </c>
      <c r="D378" s="2">
        <v>1.0189999999999999</v>
      </c>
      <c r="E378" s="2">
        <v>1.13218</v>
      </c>
      <c r="F378" s="2" t="s">
        <v>726</v>
      </c>
      <c r="G378" s="2" t="s">
        <v>726</v>
      </c>
      <c r="H378" s="2" t="s">
        <v>726</v>
      </c>
      <c r="I378" s="2" t="s">
        <v>726</v>
      </c>
      <c r="J378" s="2" t="s">
        <v>726</v>
      </c>
      <c r="K378" s="2" t="s">
        <v>726</v>
      </c>
      <c r="L378" s="2" t="s">
        <v>726</v>
      </c>
      <c r="M378" s="2" t="s">
        <v>609</v>
      </c>
      <c r="N378" s="2" t="s">
        <v>726</v>
      </c>
      <c r="O378" s="2" t="s">
        <v>726</v>
      </c>
      <c r="P378" s="2" t="s">
        <v>726</v>
      </c>
      <c r="Q378" s="2" t="s">
        <v>726</v>
      </c>
      <c r="R378" s="2" t="s">
        <v>726</v>
      </c>
      <c r="S378" s="2" t="s">
        <v>726</v>
      </c>
      <c r="T378" s="2" t="s">
        <v>726</v>
      </c>
      <c r="U378" s="2">
        <v>1.131</v>
      </c>
      <c r="V378" s="2" t="s">
        <v>726</v>
      </c>
      <c r="W378" s="2" t="s">
        <v>726</v>
      </c>
      <c r="X378" s="2" t="s">
        <v>726</v>
      </c>
      <c r="Y378" s="2" t="s">
        <v>726</v>
      </c>
      <c r="Z378" s="2" t="s">
        <v>726</v>
      </c>
      <c r="AA378" s="2" t="s">
        <v>726</v>
      </c>
      <c r="AB378" s="2" t="s">
        <v>726</v>
      </c>
      <c r="AC378" s="2" t="s">
        <v>726</v>
      </c>
      <c r="AD378" s="2" t="s">
        <v>726</v>
      </c>
      <c r="AE378" s="2" t="s">
        <v>727</v>
      </c>
      <c r="AF378" s="2" t="s">
        <v>726</v>
      </c>
      <c r="AG378" s="2" t="s">
        <v>726</v>
      </c>
      <c r="AH378" s="2" t="s">
        <v>726</v>
      </c>
      <c r="AI378" s="2" t="s">
        <v>726</v>
      </c>
      <c r="AJ378" s="2" t="s">
        <v>726</v>
      </c>
      <c r="AK378" s="2" t="s">
        <v>726</v>
      </c>
      <c r="AL378" s="2">
        <v>1.1800000000000001E-3</v>
      </c>
      <c r="AM378" s="2">
        <v>1.1800000000000001E-3</v>
      </c>
      <c r="AN378" s="2" t="s">
        <v>734</v>
      </c>
      <c r="AO378" s="2" t="s">
        <v>726</v>
      </c>
      <c r="AP378" s="2" t="s">
        <v>726</v>
      </c>
      <c r="AQ378" s="2" t="s">
        <v>726</v>
      </c>
      <c r="AR378" s="2" t="s">
        <v>726</v>
      </c>
      <c r="AV378" s="15">
        <f t="shared" si="52"/>
        <v>1.13218</v>
      </c>
      <c r="AW378" s="15">
        <f t="shared" si="53"/>
        <v>1.0189999999999999</v>
      </c>
      <c r="AX378" s="16">
        <f t="shared" si="54"/>
        <v>0.90003356356763053</v>
      </c>
      <c r="BA378" s="2">
        <f t="shared" si="55"/>
        <v>0</v>
      </c>
      <c r="BB378" s="2">
        <f t="shared" si="56"/>
        <v>0</v>
      </c>
      <c r="BC378" s="2">
        <f t="shared" si="57"/>
        <v>0</v>
      </c>
      <c r="BD378" s="2">
        <f t="shared" si="58"/>
        <v>0</v>
      </c>
      <c r="BE378" s="2">
        <f t="shared" si="59"/>
        <v>0</v>
      </c>
      <c r="BF378" s="2">
        <f t="shared" si="60"/>
        <v>0</v>
      </c>
      <c r="BJ378" s="2" t="str">
        <f t="shared" si="51"/>
        <v/>
      </c>
      <c r="BK378" s="2">
        <f>VLOOKUP(B378,Kraftvärmeprod!$B$1:$BH$550,MATCH($BA$1,Kraftvärmeprod!$B$1:$CC$1,0),FALSE)</f>
        <v>0</v>
      </c>
    </row>
    <row r="379" spans="1:63" ht="15" customHeight="1" x14ac:dyDescent="0.25">
      <c r="A379" s="2" t="s">
        <v>563</v>
      </c>
      <c r="B379" s="2" t="s">
        <v>566</v>
      </c>
      <c r="C379" s="2">
        <v>2017</v>
      </c>
      <c r="D379" s="2">
        <v>2.6070000000000002</v>
      </c>
      <c r="E379" s="2">
        <v>3.0270000000000001</v>
      </c>
      <c r="F379" s="2" t="s">
        <v>726</v>
      </c>
      <c r="G379" s="2">
        <v>5.6000000000000001E-2</v>
      </c>
      <c r="H379" s="2" t="s">
        <v>726</v>
      </c>
      <c r="I379" s="2" t="s">
        <v>726</v>
      </c>
      <c r="J379" s="2" t="s">
        <v>726</v>
      </c>
      <c r="K379" s="2" t="s">
        <v>726</v>
      </c>
      <c r="L379" s="2" t="s">
        <v>726</v>
      </c>
      <c r="M379" s="2" t="s">
        <v>609</v>
      </c>
      <c r="N379" s="2" t="s">
        <v>726</v>
      </c>
      <c r="O379" s="2" t="s">
        <v>726</v>
      </c>
      <c r="P379" s="2" t="s">
        <v>726</v>
      </c>
      <c r="Q379" s="2" t="s">
        <v>726</v>
      </c>
      <c r="R379" s="2" t="s">
        <v>726</v>
      </c>
      <c r="S379" s="2" t="s">
        <v>726</v>
      </c>
      <c r="T379" s="2" t="s">
        <v>726</v>
      </c>
      <c r="U379" s="2">
        <v>2.9710000000000001</v>
      </c>
      <c r="V379" s="2" t="s">
        <v>726</v>
      </c>
      <c r="W379" s="2" t="s">
        <v>726</v>
      </c>
      <c r="X379" s="2" t="s">
        <v>726</v>
      </c>
      <c r="Y379" s="2" t="s">
        <v>726</v>
      </c>
      <c r="Z379" s="2" t="s">
        <v>726</v>
      </c>
      <c r="AA379" s="2" t="s">
        <v>726</v>
      </c>
      <c r="AB379" s="2" t="s">
        <v>726</v>
      </c>
      <c r="AC379" s="2" t="s">
        <v>726</v>
      </c>
      <c r="AD379" s="2" t="s">
        <v>726</v>
      </c>
      <c r="AE379" s="2" t="s">
        <v>727</v>
      </c>
      <c r="AF379" s="2" t="s">
        <v>726</v>
      </c>
      <c r="AG379" s="2" t="s">
        <v>726</v>
      </c>
      <c r="AH379" s="2" t="s">
        <v>726</v>
      </c>
      <c r="AI379" s="2" t="s">
        <v>726</v>
      </c>
      <c r="AJ379" s="2" t="s">
        <v>726</v>
      </c>
      <c r="AK379" s="2" t="s">
        <v>726</v>
      </c>
      <c r="AL379" s="2" t="s">
        <v>726</v>
      </c>
      <c r="AM379" s="2" t="s">
        <v>726</v>
      </c>
      <c r="AN379" s="2" t="s">
        <v>609</v>
      </c>
      <c r="AO379" s="2" t="s">
        <v>726</v>
      </c>
      <c r="AP379" s="2" t="s">
        <v>726</v>
      </c>
      <c r="AQ379" s="2" t="s">
        <v>726</v>
      </c>
      <c r="AR379" s="2" t="s">
        <v>726</v>
      </c>
      <c r="AV379" s="15">
        <f t="shared" si="52"/>
        <v>3.0270000000000001</v>
      </c>
      <c r="AW379" s="15">
        <f t="shared" si="53"/>
        <v>2.6070000000000002</v>
      </c>
      <c r="AX379" s="16">
        <f t="shared" si="54"/>
        <v>0.8612487611496531</v>
      </c>
      <c r="BA379" s="2">
        <f t="shared" si="55"/>
        <v>0</v>
      </c>
      <c r="BB379" s="2">
        <f t="shared" si="56"/>
        <v>0</v>
      </c>
      <c r="BC379" s="2">
        <f t="shared" si="57"/>
        <v>0</v>
      </c>
      <c r="BD379" s="2">
        <f t="shared" si="58"/>
        <v>0</v>
      </c>
      <c r="BE379" s="2">
        <f t="shared" si="59"/>
        <v>0</v>
      </c>
      <c r="BF379" s="2">
        <f t="shared" si="60"/>
        <v>0</v>
      </c>
      <c r="BJ379" s="2" t="str">
        <f t="shared" si="51"/>
        <v/>
      </c>
      <c r="BK379" s="2">
        <f>VLOOKUP(B379,Kraftvärmeprod!$B$1:$BH$550,MATCH($BA$1,Kraftvärmeprod!$B$1:$CC$1,0),FALSE)</f>
        <v>0</v>
      </c>
    </row>
    <row r="380" spans="1:63" ht="15" customHeight="1" x14ac:dyDescent="0.25">
      <c r="A380" s="2" t="s">
        <v>567</v>
      </c>
      <c r="B380" s="2" t="s">
        <v>568</v>
      </c>
      <c r="C380" s="2">
        <v>2017</v>
      </c>
      <c r="D380" s="2">
        <v>8.98</v>
      </c>
      <c r="E380" s="2">
        <v>9.7070000000000007</v>
      </c>
      <c r="F380" s="2" t="s">
        <v>726</v>
      </c>
      <c r="G380" s="2">
        <v>1.55</v>
      </c>
      <c r="H380" s="2" t="s">
        <v>726</v>
      </c>
      <c r="I380" s="2" t="s">
        <v>726</v>
      </c>
      <c r="J380" s="2" t="s">
        <v>726</v>
      </c>
      <c r="K380" s="2" t="s">
        <v>726</v>
      </c>
      <c r="L380" s="2" t="s">
        <v>726</v>
      </c>
      <c r="M380" s="2" t="s">
        <v>734</v>
      </c>
      <c r="N380" s="2" t="s">
        <v>726</v>
      </c>
      <c r="O380" s="2" t="s">
        <v>726</v>
      </c>
      <c r="P380" s="2" t="s">
        <v>726</v>
      </c>
      <c r="Q380" s="2" t="s">
        <v>726</v>
      </c>
      <c r="R380" s="2" t="s">
        <v>726</v>
      </c>
      <c r="S380" s="2" t="s">
        <v>726</v>
      </c>
      <c r="T380" s="2" t="s">
        <v>726</v>
      </c>
      <c r="U380" s="2">
        <v>8.157</v>
      </c>
      <c r="V380" s="2" t="s">
        <v>726</v>
      </c>
      <c r="W380" s="2" t="s">
        <v>726</v>
      </c>
      <c r="X380" s="2" t="s">
        <v>726</v>
      </c>
      <c r="Y380" s="2" t="s">
        <v>726</v>
      </c>
      <c r="Z380" s="2" t="s">
        <v>726</v>
      </c>
      <c r="AA380" s="2" t="s">
        <v>726</v>
      </c>
      <c r="AB380" s="2" t="s">
        <v>726</v>
      </c>
      <c r="AC380" s="2" t="s">
        <v>726</v>
      </c>
      <c r="AD380" s="2" t="s">
        <v>726</v>
      </c>
      <c r="AE380" s="2" t="s">
        <v>727</v>
      </c>
      <c r="AF380" s="2" t="s">
        <v>726</v>
      </c>
      <c r="AG380" s="2" t="s">
        <v>726</v>
      </c>
      <c r="AH380" s="2" t="s">
        <v>726</v>
      </c>
      <c r="AI380" s="2" t="s">
        <v>726</v>
      </c>
      <c r="AJ380" s="2" t="s">
        <v>726</v>
      </c>
      <c r="AK380" s="2" t="s">
        <v>726</v>
      </c>
      <c r="AL380" s="2" t="s">
        <v>726</v>
      </c>
      <c r="AM380" s="2" t="s">
        <v>726</v>
      </c>
      <c r="AN380" s="2" t="s">
        <v>734</v>
      </c>
      <c r="AO380" s="2" t="s">
        <v>726</v>
      </c>
      <c r="AP380" s="2" t="s">
        <v>726</v>
      </c>
      <c r="AQ380" s="2" t="s">
        <v>726</v>
      </c>
      <c r="AR380" s="2" t="s">
        <v>726</v>
      </c>
      <c r="AV380" s="15">
        <f t="shared" si="52"/>
        <v>9.7070000000000007</v>
      </c>
      <c r="AW380" s="15">
        <f t="shared" si="53"/>
        <v>8.98</v>
      </c>
      <c r="AX380" s="16">
        <f t="shared" si="54"/>
        <v>0.92510559390130831</v>
      </c>
      <c r="BA380" s="2">
        <f t="shared" si="55"/>
        <v>0</v>
      </c>
      <c r="BB380" s="2">
        <f t="shared" si="56"/>
        <v>0</v>
      </c>
      <c r="BC380" s="2">
        <f t="shared" si="57"/>
        <v>0</v>
      </c>
      <c r="BD380" s="2">
        <f t="shared" si="58"/>
        <v>0</v>
      </c>
      <c r="BE380" s="2">
        <f t="shared" si="59"/>
        <v>0</v>
      </c>
      <c r="BF380" s="2">
        <f t="shared" si="60"/>
        <v>0</v>
      </c>
      <c r="BJ380" s="2" t="str">
        <f t="shared" si="51"/>
        <v/>
      </c>
      <c r="BK380" s="2">
        <f>VLOOKUP(B380,Kraftvärmeprod!$B$1:$BH$550,MATCH($BA$1,Kraftvärmeprod!$B$1:$CC$1,0),FALSE)</f>
        <v>0</v>
      </c>
    </row>
    <row r="381" spans="1:63" ht="15" customHeight="1" x14ac:dyDescent="0.25">
      <c r="A381" s="2" t="s">
        <v>567</v>
      </c>
      <c r="B381" s="2" t="s">
        <v>569</v>
      </c>
      <c r="C381" s="2">
        <v>2017</v>
      </c>
      <c r="D381" s="2">
        <v>9.5380000000000003</v>
      </c>
      <c r="E381" s="2">
        <v>10.57</v>
      </c>
      <c r="F381" s="2" t="s">
        <v>726</v>
      </c>
      <c r="G381" s="2">
        <v>0.15</v>
      </c>
      <c r="H381" s="2" t="s">
        <v>726</v>
      </c>
      <c r="I381" s="2" t="s">
        <v>726</v>
      </c>
      <c r="J381" s="2" t="s">
        <v>726</v>
      </c>
      <c r="K381" s="2" t="s">
        <v>726</v>
      </c>
      <c r="L381" s="2" t="s">
        <v>726</v>
      </c>
      <c r="M381" s="2" t="s">
        <v>734</v>
      </c>
      <c r="N381" s="2" t="s">
        <v>726</v>
      </c>
      <c r="O381" s="2" t="s">
        <v>726</v>
      </c>
      <c r="P381" s="2" t="s">
        <v>726</v>
      </c>
      <c r="Q381" s="2" t="s">
        <v>726</v>
      </c>
      <c r="R381" s="2" t="s">
        <v>726</v>
      </c>
      <c r="S381" s="2" t="s">
        <v>726</v>
      </c>
      <c r="T381" s="2" t="s">
        <v>726</v>
      </c>
      <c r="U381" s="2">
        <v>10.42</v>
      </c>
      <c r="V381" s="2" t="s">
        <v>726</v>
      </c>
      <c r="W381" s="2" t="s">
        <v>726</v>
      </c>
      <c r="X381" s="2" t="s">
        <v>726</v>
      </c>
      <c r="Y381" s="2" t="s">
        <v>726</v>
      </c>
      <c r="Z381" s="2" t="s">
        <v>726</v>
      </c>
      <c r="AA381" s="2" t="s">
        <v>726</v>
      </c>
      <c r="AB381" s="2" t="s">
        <v>726</v>
      </c>
      <c r="AC381" s="2" t="s">
        <v>726</v>
      </c>
      <c r="AD381" s="2" t="s">
        <v>726</v>
      </c>
      <c r="AE381" s="2" t="s">
        <v>727</v>
      </c>
      <c r="AF381" s="2" t="s">
        <v>726</v>
      </c>
      <c r="AG381" s="2" t="s">
        <v>726</v>
      </c>
      <c r="AH381" s="2" t="s">
        <v>726</v>
      </c>
      <c r="AI381" s="2" t="s">
        <v>726</v>
      </c>
      <c r="AJ381" s="2" t="s">
        <v>726</v>
      </c>
      <c r="AK381" s="2" t="s">
        <v>726</v>
      </c>
      <c r="AL381" s="2" t="s">
        <v>726</v>
      </c>
      <c r="AM381" s="2" t="s">
        <v>726</v>
      </c>
      <c r="AN381" s="2" t="s">
        <v>609</v>
      </c>
      <c r="AO381" s="2" t="s">
        <v>726</v>
      </c>
      <c r="AP381" s="2" t="s">
        <v>726</v>
      </c>
      <c r="AQ381" s="2" t="s">
        <v>726</v>
      </c>
      <c r="AR381" s="2" t="s">
        <v>726</v>
      </c>
      <c r="AV381" s="15">
        <f t="shared" si="52"/>
        <v>10.57</v>
      </c>
      <c r="AW381" s="15">
        <f t="shared" si="53"/>
        <v>9.5380000000000003</v>
      </c>
      <c r="AX381" s="16">
        <f t="shared" si="54"/>
        <v>0.90236518448438974</v>
      </c>
      <c r="BA381" s="2">
        <f t="shared" si="55"/>
        <v>0</v>
      </c>
      <c r="BB381" s="2">
        <f t="shared" si="56"/>
        <v>0</v>
      </c>
      <c r="BC381" s="2">
        <f t="shared" si="57"/>
        <v>0</v>
      </c>
      <c r="BD381" s="2">
        <f t="shared" si="58"/>
        <v>0</v>
      </c>
      <c r="BE381" s="2">
        <f t="shared" si="59"/>
        <v>0</v>
      </c>
      <c r="BF381" s="2">
        <f t="shared" si="60"/>
        <v>0</v>
      </c>
      <c r="BJ381" s="2" t="str">
        <f t="shared" si="51"/>
        <v/>
      </c>
      <c r="BK381" s="2">
        <f>VLOOKUP(B381,Kraftvärmeprod!$B$1:$BH$550,MATCH($BA$1,Kraftvärmeprod!$B$1:$CC$1,0),FALSE)</f>
        <v>0</v>
      </c>
    </row>
    <row r="382" spans="1:63" ht="15" customHeight="1" x14ac:dyDescent="0.25">
      <c r="A382" s="2" t="s">
        <v>567</v>
      </c>
      <c r="B382" s="2" t="s">
        <v>570</v>
      </c>
      <c r="C382" s="2">
        <v>2017</v>
      </c>
      <c r="D382" s="2">
        <v>0.52</v>
      </c>
      <c r="E382" s="2">
        <v>0.57999999999999996</v>
      </c>
      <c r="F382" s="2" t="s">
        <v>726</v>
      </c>
      <c r="G382" s="2">
        <v>0.57999999999999996</v>
      </c>
      <c r="H382" s="2" t="s">
        <v>726</v>
      </c>
      <c r="I382" s="2" t="s">
        <v>726</v>
      </c>
      <c r="J382" s="2" t="s">
        <v>726</v>
      </c>
      <c r="K382" s="2" t="s">
        <v>726</v>
      </c>
      <c r="L382" s="2" t="s">
        <v>726</v>
      </c>
      <c r="M382" s="2" t="s">
        <v>734</v>
      </c>
      <c r="N382" s="2" t="s">
        <v>726</v>
      </c>
      <c r="O382" s="2" t="s">
        <v>726</v>
      </c>
      <c r="P382" s="2" t="s">
        <v>726</v>
      </c>
      <c r="Q382" s="2" t="s">
        <v>726</v>
      </c>
      <c r="R382" s="2" t="s">
        <v>726</v>
      </c>
      <c r="S382" s="2" t="s">
        <v>726</v>
      </c>
      <c r="T382" s="2" t="s">
        <v>726</v>
      </c>
      <c r="U382" s="2" t="s">
        <v>726</v>
      </c>
      <c r="V382" s="2" t="s">
        <v>726</v>
      </c>
      <c r="W382" s="2" t="s">
        <v>726</v>
      </c>
      <c r="X382" s="2" t="s">
        <v>726</v>
      </c>
      <c r="Y382" s="2" t="s">
        <v>726</v>
      </c>
      <c r="Z382" s="2" t="s">
        <v>726</v>
      </c>
      <c r="AA382" s="2" t="s">
        <v>726</v>
      </c>
      <c r="AB382" s="2" t="s">
        <v>726</v>
      </c>
      <c r="AC382" s="2" t="s">
        <v>726</v>
      </c>
      <c r="AD382" s="2" t="s">
        <v>726</v>
      </c>
      <c r="AE382" s="2" t="s">
        <v>727</v>
      </c>
      <c r="AF382" s="2" t="s">
        <v>726</v>
      </c>
      <c r="AG382" s="2" t="s">
        <v>726</v>
      </c>
      <c r="AH382" s="2" t="s">
        <v>726</v>
      </c>
      <c r="AI382" s="2" t="s">
        <v>726</v>
      </c>
      <c r="AJ382" s="2" t="s">
        <v>726</v>
      </c>
      <c r="AK382" s="2" t="s">
        <v>726</v>
      </c>
      <c r="AL382" s="2" t="s">
        <v>726</v>
      </c>
      <c r="AM382" s="2" t="s">
        <v>726</v>
      </c>
      <c r="AN382" s="2" t="s">
        <v>734</v>
      </c>
      <c r="AO382" s="2" t="s">
        <v>726</v>
      </c>
      <c r="AP382" s="2" t="s">
        <v>726</v>
      </c>
      <c r="AQ382" s="2" t="s">
        <v>726</v>
      </c>
      <c r="AR382" s="2" t="s">
        <v>726</v>
      </c>
      <c r="AV382" s="15">
        <f t="shared" si="52"/>
        <v>0.57999999999999996</v>
      </c>
      <c r="AW382" s="15">
        <f t="shared" si="53"/>
        <v>0.52</v>
      </c>
      <c r="AX382" s="16">
        <f t="shared" si="54"/>
        <v>0.89655172413793116</v>
      </c>
      <c r="BA382" s="2">
        <f t="shared" si="55"/>
        <v>0</v>
      </c>
      <c r="BB382" s="2">
        <f t="shared" si="56"/>
        <v>0</v>
      </c>
      <c r="BC382" s="2">
        <f t="shared" si="57"/>
        <v>0</v>
      </c>
      <c r="BD382" s="2">
        <f t="shared" si="58"/>
        <v>0</v>
      </c>
      <c r="BE382" s="2">
        <f t="shared" si="59"/>
        <v>0</v>
      </c>
      <c r="BF382" s="2">
        <f t="shared" si="60"/>
        <v>0</v>
      </c>
      <c r="BJ382" s="2" t="str">
        <f t="shared" si="51"/>
        <v/>
      </c>
      <c r="BK382" s="2">
        <f>VLOOKUP(B382,Kraftvärmeprod!$B$1:$BH$550,MATCH($BA$1,Kraftvärmeprod!$B$1:$CC$1,0),FALSE)</f>
        <v>0</v>
      </c>
    </row>
    <row r="383" spans="1:63" ht="15" customHeight="1" x14ac:dyDescent="0.25">
      <c r="A383" s="2" t="s">
        <v>567</v>
      </c>
      <c r="B383" s="2" t="s">
        <v>571</v>
      </c>
      <c r="C383" s="2">
        <v>2017</v>
      </c>
      <c r="D383" s="2">
        <v>161.00399999999999</v>
      </c>
      <c r="E383" s="2">
        <v>188.59700000000001</v>
      </c>
      <c r="F383" s="2" t="s">
        <v>726</v>
      </c>
      <c r="G383" s="2">
        <v>15.2</v>
      </c>
      <c r="H383" s="2" t="s">
        <v>726</v>
      </c>
      <c r="I383" s="2" t="s">
        <v>726</v>
      </c>
      <c r="J383" s="2" t="s">
        <v>726</v>
      </c>
      <c r="K383" s="2" t="s">
        <v>726</v>
      </c>
      <c r="L383" s="2" t="s">
        <v>726</v>
      </c>
      <c r="M383" s="2" t="s">
        <v>609</v>
      </c>
      <c r="N383" s="2">
        <v>0</v>
      </c>
      <c r="O383" s="2">
        <v>6.25</v>
      </c>
      <c r="P383" s="2">
        <v>44.1</v>
      </c>
      <c r="Q383" s="2" t="s">
        <v>726</v>
      </c>
      <c r="R383" s="2" t="s">
        <v>726</v>
      </c>
      <c r="S383" s="2" t="s">
        <v>726</v>
      </c>
      <c r="T383" s="2" t="s">
        <v>8</v>
      </c>
      <c r="U383" s="2">
        <v>20.100000000000001</v>
      </c>
      <c r="V383" s="2" t="s">
        <v>726</v>
      </c>
      <c r="W383" s="2" t="s">
        <v>726</v>
      </c>
      <c r="X383" s="2">
        <v>66.551000000000002</v>
      </c>
      <c r="Y383" s="2" t="s">
        <v>726</v>
      </c>
      <c r="Z383" s="2" t="s">
        <v>726</v>
      </c>
      <c r="AA383" s="2" t="s">
        <v>726</v>
      </c>
      <c r="AB383" s="2">
        <v>0.30599999999999999</v>
      </c>
      <c r="AC383" s="2" t="s">
        <v>726</v>
      </c>
      <c r="AD383" s="2" t="s">
        <v>726</v>
      </c>
      <c r="AE383" s="2" t="s">
        <v>727</v>
      </c>
      <c r="AF383" s="2" t="s">
        <v>726</v>
      </c>
      <c r="AG383" s="2" t="s">
        <v>726</v>
      </c>
      <c r="AH383" s="2" t="s">
        <v>726</v>
      </c>
      <c r="AI383" s="2">
        <v>35.020000000000003</v>
      </c>
      <c r="AJ383" s="2" t="s">
        <v>736</v>
      </c>
      <c r="AK383" s="2">
        <v>12.4</v>
      </c>
      <c r="AL383" s="2">
        <v>1.07</v>
      </c>
      <c r="AM383" s="2">
        <v>1.175</v>
      </c>
      <c r="AN383" s="2" t="s">
        <v>609</v>
      </c>
      <c r="AO383" s="2" t="s">
        <v>726</v>
      </c>
      <c r="AP383" s="2" t="s">
        <v>726</v>
      </c>
      <c r="AQ383" s="2" t="s">
        <v>726</v>
      </c>
      <c r="AR383" s="2" t="s">
        <v>726</v>
      </c>
      <c r="AV383" s="15">
        <f t="shared" si="52"/>
        <v>188.59700000000004</v>
      </c>
      <c r="AW383" s="15">
        <f t="shared" si="53"/>
        <v>161.00399999999999</v>
      </c>
      <c r="AX383" s="16">
        <f t="shared" si="54"/>
        <v>0.85369332492033256</v>
      </c>
      <c r="BA383" s="2">
        <f t="shared" si="55"/>
        <v>0</v>
      </c>
      <c r="BB383" s="2">
        <f t="shared" si="56"/>
        <v>0</v>
      </c>
      <c r="BC383" s="2">
        <f t="shared" si="57"/>
        <v>0</v>
      </c>
      <c r="BD383" s="2">
        <f t="shared" si="58"/>
        <v>0</v>
      </c>
      <c r="BE383" s="2">
        <f t="shared" si="59"/>
        <v>0</v>
      </c>
      <c r="BF383" s="2">
        <f t="shared" si="60"/>
        <v>0</v>
      </c>
      <c r="BJ383" s="2" t="str">
        <f t="shared" si="51"/>
        <v/>
      </c>
      <c r="BK383" s="2">
        <f>VLOOKUP(B383,Kraftvärmeprod!$B$1:$BH$550,MATCH($BA$1,Kraftvärmeprod!$B$1:$CC$1,0),FALSE)</f>
        <v>186.6</v>
      </c>
    </row>
    <row r="384" spans="1:63" ht="15" customHeight="1" x14ac:dyDescent="0.25">
      <c r="A384" s="2" t="s">
        <v>572</v>
      </c>
      <c r="B384" s="2" t="s">
        <v>573</v>
      </c>
      <c r="C384" s="2">
        <v>2017</v>
      </c>
      <c r="D384" s="2">
        <v>27.254000000000001</v>
      </c>
      <c r="E384" s="2">
        <v>30.422999999999998</v>
      </c>
      <c r="F384" s="2" t="s">
        <v>726</v>
      </c>
      <c r="G384" s="2">
        <v>0.53900000000000003</v>
      </c>
      <c r="H384" s="2" t="s">
        <v>726</v>
      </c>
      <c r="I384" s="2" t="s">
        <v>726</v>
      </c>
      <c r="J384" s="2" t="s">
        <v>726</v>
      </c>
      <c r="K384" s="2" t="s">
        <v>726</v>
      </c>
      <c r="L384" s="2" t="s">
        <v>726</v>
      </c>
      <c r="M384" s="2" t="s">
        <v>734</v>
      </c>
      <c r="N384" s="2">
        <v>5.8970000000000002</v>
      </c>
      <c r="O384" s="2">
        <v>0</v>
      </c>
      <c r="P384" s="2">
        <v>6.59</v>
      </c>
      <c r="Q384" s="2">
        <v>0</v>
      </c>
      <c r="R384" s="2" t="s">
        <v>726</v>
      </c>
      <c r="S384" s="2">
        <v>6.9109999999999996</v>
      </c>
      <c r="T384" s="2" t="s">
        <v>726</v>
      </c>
      <c r="U384" s="2">
        <v>8.8409999999999993</v>
      </c>
      <c r="V384" s="2" t="s">
        <v>726</v>
      </c>
      <c r="W384" s="2" t="s">
        <v>726</v>
      </c>
      <c r="X384" s="2" t="s">
        <v>726</v>
      </c>
      <c r="Y384" s="2" t="s">
        <v>726</v>
      </c>
      <c r="Z384" s="2" t="s">
        <v>726</v>
      </c>
      <c r="AA384" s="2" t="s">
        <v>726</v>
      </c>
      <c r="AB384" s="2" t="s">
        <v>726</v>
      </c>
      <c r="AC384" s="2" t="s">
        <v>726</v>
      </c>
      <c r="AD384" s="2" t="s">
        <v>726</v>
      </c>
      <c r="AE384" s="2" t="s">
        <v>727</v>
      </c>
      <c r="AF384" s="2" t="s">
        <v>726</v>
      </c>
      <c r="AG384" s="2" t="s">
        <v>726</v>
      </c>
      <c r="AH384" s="2">
        <v>1.645</v>
      </c>
      <c r="AI384" s="2" t="s">
        <v>726</v>
      </c>
      <c r="AJ384" s="2" t="s">
        <v>726</v>
      </c>
      <c r="AK384" s="2" t="s">
        <v>726</v>
      </c>
      <c r="AL384" s="2" t="s">
        <v>726</v>
      </c>
      <c r="AM384" s="2" t="s">
        <v>726</v>
      </c>
      <c r="AN384" s="2" t="s">
        <v>734</v>
      </c>
      <c r="AO384" s="2">
        <v>100</v>
      </c>
      <c r="AP384" s="2" t="s">
        <v>726</v>
      </c>
      <c r="AQ384" s="2" t="s">
        <v>726</v>
      </c>
      <c r="AR384" s="2">
        <v>0</v>
      </c>
      <c r="AV384" s="15">
        <f t="shared" si="52"/>
        <v>30.422999999999998</v>
      </c>
      <c r="AW384" s="15">
        <f t="shared" si="53"/>
        <v>27.254000000000001</v>
      </c>
      <c r="AX384" s="16">
        <f t="shared" si="54"/>
        <v>0.89583538770009541</v>
      </c>
      <c r="BA384" s="2">
        <f t="shared" si="55"/>
        <v>1.645</v>
      </c>
      <c r="BB384" s="2">
        <f t="shared" si="56"/>
        <v>1.645</v>
      </c>
      <c r="BC384" s="2">
        <f t="shared" si="57"/>
        <v>0</v>
      </c>
      <c r="BD384" s="2">
        <f t="shared" si="58"/>
        <v>0</v>
      </c>
      <c r="BE384" s="2">
        <f t="shared" si="59"/>
        <v>0</v>
      </c>
      <c r="BF384" s="2">
        <f t="shared" si="60"/>
        <v>0</v>
      </c>
      <c r="BJ384" s="2" t="str">
        <f t="shared" si="51"/>
        <v/>
      </c>
      <c r="BK384" s="2">
        <f>VLOOKUP(B384,Kraftvärmeprod!$B$1:$BH$550,MATCH($BA$1,Kraftvärmeprod!$B$1:$CC$1,0),FALSE)</f>
        <v>0</v>
      </c>
    </row>
    <row r="385" spans="1:63" ht="15" customHeight="1" x14ac:dyDescent="0.25">
      <c r="A385" s="2" t="s">
        <v>572</v>
      </c>
      <c r="B385" s="2" t="s">
        <v>574</v>
      </c>
      <c r="C385" s="2">
        <v>2017</v>
      </c>
      <c r="D385" s="2">
        <v>35.804000000000002</v>
      </c>
      <c r="E385" s="2">
        <v>38.125999999999998</v>
      </c>
      <c r="F385" s="2" t="s">
        <v>726</v>
      </c>
      <c r="G385" s="2">
        <v>0.39500000000000002</v>
      </c>
      <c r="H385" s="2" t="s">
        <v>726</v>
      </c>
      <c r="I385" s="2" t="s">
        <v>726</v>
      </c>
      <c r="J385" s="2" t="s">
        <v>726</v>
      </c>
      <c r="K385" s="2" t="s">
        <v>726</v>
      </c>
      <c r="L385" s="2" t="s">
        <v>726</v>
      </c>
      <c r="M385" s="2" t="s">
        <v>734</v>
      </c>
      <c r="N385" s="2">
        <v>13.307</v>
      </c>
      <c r="O385" s="2">
        <v>0.29799999999999999</v>
      </c>
      <c r="P385" s="2">
        <v>10.808999999999999</v>
      </c>
      <c r="Q385" s="2" t="s">
        <v>726</v>
      </c>
      <c r="R385" s="2" t="s">
        <v>726</v>
      </c>
      <c r="S385" s="2">
        <v>9.6059999999999999</v>
      </c>
      <c r="T385" s="2" t="s">
        <v>726</v>
      </c>
      <c r="U385" s="2" t="s">
        <v>726</v>
      </c>
      <c r="V385" s="2" t="s">
        <v>726</v>
      </c>
      <c r="W385" s="2" t="s">
        <v>726</v>
      </c>
      <c r="X385" s="2" t="s">
        <v>726</v>
      </c>
      <c r="Y385" s="2" t="s">
        <v>726</v>
      </c>
      <c r="Z385" s="2" t="s">
        <v>726</v>
      </c>
      <c r="AA385" s="2" t="s">
        <v>726</v>
      </c>
      <c r="AB385" s="2" t="s">
        <v>726</v>
      </c>
      <c r="AC385" s="2" t="s">
        <v>726</v>
      </c>
      <c r="AD385" s="2" t="s">
        <v>726</v>
      </c>
      <c r="AE385" s="2" t="s">
        <v>727</v>
      </c>
      <c r="AF385" s="2" t="s">
        <v>726</v>
      </c>
      <c r="AG385" s="2" t="s">
        <v>726</v>
      </c>
      <c r="AH385" s="2">
        <v>3.7109999999999999</v>
      </c>
      <c r="AI385" s="2" t="s">
        <v>726</v>
      </c>
      <c r="AJ385" s="2" t="s">
        <v>726</v>
      </c>
      <c r="AK385" s="2" t="s">
        <v>726</v>
      </c>
      <c r="AL385" s="2" t="s">
        <v>726</v>
      </c>
      <c r="AM385" s="2" t="s">
        <v>726</v>
      </c>
      <c r="AN385" s="2" t="s">
        <v>734</v>
      </c>
      <c r="AO385" s="2">
        <v>100</v>
      </c>
      <c r="AP385" s="2" t="s">
        <v>726</v>
      </c>
      <c r="AQ385" s="2" t="s">
        <v>726</v>
      </c>
      <c r="AR385" s="2">
        <v>0</v>
      </c>
      <c r="AV385" s="15">
        <f t="shared" si="52"/>
        <v>38.125999999999998</v>
      </c>
      <c r="AW385" s="15">
        <f t="shared" si="53"/>
        <v>35.804000000000002</v>
      </c>
      <c r="AX385" s="16">
        <f t="shared" si="54"/>
        <v>0.93909667943135933</v>
      </c>
      <c r="BA385" s="2">
        <f t="shared" si="55"/>
        <v>3.7109999999999999</v>
      </c>
      <c r="BB385" s="2">
        <f t="shared" si="56"/>
        <v>3.7109999999999999</v>
      </c>
      <c r="BC385" s="2">
        <f t="shared" si="57"/>
        <v>0</v>
      </c>
      <c r="BD385" s="2">
        <f t="shared" si="58"/>
        <v>0</v>
      </c>
      <c r="BE385" s="2">
        <f t="shared" si="59"/>
        <v>0</v>
      </c>
      <c r="BF385" s="2">
        <f t="shared" si="60"/>
        <v>0</v>
      </c>
      <c r="BJ385" s="2" t="str">
        <f t="shared" si="51"/>
        <v/>
      </c>
      <c r="BK385" s="2">
        <f>VLOOKUP(B385,Kraftvärmeprod!$B$1:$BH$550,MATCH($BA$1,Kraftvärmeprod!$B$1:$CC$1,0),FALSE)</f>
        <v>0</v>
      </c>
    </row>
    <row r="386" spans="1:63" ht="15" customHeight="1" x14ac:dyDescent="0.25">
      <c r="A386" s="2" t="s">
        <v>575</v>
      </c>
      <c r="B386" s="2" t="s">
        <v>576</v>
      </c>
      <c r="C386" s="2">
        <v>2017</v>
      </c>
      <c r="D386" s="2">
        <v>35.008000000000003</v>
      </c>
      <c r="E386" s="2">
        <v>42.378</v>
      </c>
      <c r="F386" s="2" t="s">
        <v>726</v>
      </c>
      <c r="G386" s="2">
        <v>1.7000000000000001E-2</v>
      </c>
      <c r="H386" s="2" t="s">
        <v>726</v>
      </c>
      <c r="I386" s="2" t="s">
        <v>726</v>
      </c>
      <c r="J386" s="2" t="s">
        <v>726</v>
      </c>
      <c r="K386" s="2" t="s">
        <v>726</v>
      </c>
      <c r="L386" s="2" t="s">
        <v>726</v>
      </c>
      <c r="M386" s="2" t="s">
        <v>609</v>
      </c>
      <c r="N386" s="2">
        <v>7.1840000000000002</v>
      </c>
      <c r="O386" s="2">
        <v>5.4669999999999996</v>
      </c>
      <c r="P386" s="2">
        <v>17.952999999999999</v>
      </c>
      <c r="Q386" s="2">
        <v>6.3170000000000002</v>
      </c>
      <c r="R386" s="2">
        <v>0</v>
      </c>
      <c r="S386" s="2">
        <v>0</v>
      </c>
      <c r="T386" s="2" t="s">
        <v>8</v>
      </c>
      <c r="U386" s="2" t="s">
        <v>726</v>
      </c>
      <c r="V386" s="2" t="s">
        <v>726</v>
      </c>
      <c r="W386" s="2" t="s">
        <v>726</v>
      </c>
      <c r="X386" s="2" t="s">
        <v>726</v>
      </c>
      <c r="Y386" s="2" t="s">
        <v>726</v>
      </c>
      <c r="Z386" s="2" t="s">
        <v>726</v>
      </c>
      <c r="AA386" s="2" t="s">
        <v>726</v>
      </c>
      <c r="AB386" s="2" t="s">
        <v>726</v>
      </c>
      <c r="AC386" s="2" t="s">
        <v>726</v>
      </c>
      <c r="AD386" s="2" t="s">
        <v>726</v>
      </c>
      <c r="AE386" s="2" t="s">
        <v>727</v>
      </c>
      <c r="AF386" s="2" t="s">
        <v>726</v>
      </c>
      <c r="AG386" s="2" t="s">
        <v>726</v>
      </c>
      <c r="AH386" s="2">
        <v>5.44</v>
      </c>
      <c r="AI386" s="2" t="s">
        <v>726</v>
      </c>
      <c r="AJ386" s="2" t="s">
        <v>726</v>
      </c>
      <c r="AK386" s="2" t="s">
        <v>726</v>
      </c>
      <c r="AL386" s="2" t="s">
        <v>726</v>
      </c>
      <c r="AM386" s="2" t="s">
        <v>726</v>
      </c>
      <c r="AN386" s="2" t="s">
        <v>609</v>
      </c>
      <c r="AO386" s="2">
        <v>100</v>
      </c>
      <c r="AP386" s="2">
        <v>0</v>
      </c>
      <c r="AQ386" s="2">
        <v>0</v>
      </c>
      <c r="AR386" s="2">
        <v>0</v>
      </c>
      <c r="AV386" s="15">
        <f t="shared" si="52"/>
        <v>42.378</v>
      </c>
      <c r="AW386" s="15">
        <f t="shared" si="53"/>
        <v>35.008000000000003</v>
      </c>
      <c r="AX386" s="16">
        <f t="shared" si="54"/>
        <v>0.82608900844777955</v>
      </c>
      <c r="BA386" s="2">
        <f t="shared" si="55"/>
        <v>5.44</v>
      </c>
      <c r="BB386" s="2">
        <f t="shared" si="56"/>
        <v>5.44</v>
      </c>
      <c r="BC386" s="2">
        <f t="shared" si="57"/>
        <v>0</v>
      </c>
      <c r="BD386" s="2">
        <f t="shared" si="58"/>
        <v>0</v>
      </c>
      <c r="BE386" s="2">
        <f t="shared" si="59"/>
        <v>0</v>
      </c>
      <c r="BF386" s="2">
        <f t="shared" si="60"/>
        <v>0</v>
      </c>
      <c r="BJ386" s="2" t="str">
        <f t="shared" ref="BJ386:BJ449" si="61">IF(AND((IFERROR(AO386/1,0)+IFERROR(AP386/1,0)+IFERROR(AQ386/1,0)+IFERROR(AR386/1,0))&gt;0,OR(TYPE(AH386)&lt;&gt;1,AH386=0)),"ja","")</f>
        <v/>
      </c>
      <c r="BK386" s="2">
        <f>VLOOKUP(B386,Kraftvärmeprod!$B$1:$BH$550,MATCH($BA$1,Kraftvärmeprod!$B$1:$CC$1,0),FALSE)</f>
        <v>0</v>
      </c>
    </row>
    <row r="387" spans="1:63" ht="15" customHeight="1" x14ac:dyDescent="0.25">
      <c r="A387" s="2" t="s">
        <v>577</v>
      </c>
      <c r="B387" s="2" t="s">
        <v>578</v>
      </c>
      <c r="C387" s="2">
        <v>2017</v>
      </c>
      <c r="D387" s="2">
        <v>4.0279999999999996</v>
      </c>
      <c r="E387" s="2">
        <v>4.7320000000000002</v>
      </c>
      <c r="F387" s="2" t="s">
        <v>726</v>
      </c>
      <c r="G387" s="2">
        <v>0.23899999999999999</v>
      </c>
      <c r="H387" s="2" t="s">
        <v>726</v>
      </c>
      <c r="I387" s="2" t="s">
        <v>726</v>
      </c>
      <c r="J387" s="2" t="s">
        <v>726</v>
      </c>
      <c r="K387" s="2" t="s">
        <v>726</v>
      </c>
      <c r="L387" s="2" t="s">
        <v>726</v>
      </c>
      <c r="M387" s="2" t="s">
        <v>734</v>
      </c>
      <c r="N387" s="2" t="s">
        <v>726</v>
      </c>
      <c r="O387" s="2" t="s">
        <v>726</v>
      </c>
      <c r="P387" s="2" t="s">
        <v>726</v>
      </c>
      <c r="Q387" s="2" t="s">
        <v>726</v>
      </c>
      <c r="R387" s="2" t="s">
        <v>726</v>
      </c>
      <c r="S387" s="2" t="s">
        <v>726</v>
      </c>
      <c r="T387" s="2" t="s">
        <v>726</v>
      </c>
      <c r="U387" s="2" t="s">
        <v>726</v>
      </c>
      <c r="V387" s="2">
        <v>4.4930000000000003</v>
      </c>
      <c r="W387" s="2" t="s">
        <v>726</v>
      </c>
      <c r="X387" s="2" t="s">
        <v>726</v>
      </c>
      <c r="Y387" s="2" t="s">
        <v>726</v>
      </c>
      <c r="Z387" s="2" t="s">
        <v>726</v>
      </c>
      <c r="AA387" s="2" t="s">
        <v>726</v>
      </c>
      <c r="AB387" s="2" t="s">
        <v>726</v>
      </c>
      <c r="AC387" s="2" t="s">
        <v>726</v>
      </c>
      <c r="AD387" s="2" t="s">
        <v>726</v>
      </c>
      <c r="AE387" s="2" t="s">
        <v>727</v>
      </c>
      <c r="AF387" s="2" t="s">
        <v>726</v>
      </c>
      <c r="AG387" s="2" t="s">
        <v>726</v>
      </c>
      <c r="AH387" s="2" t="s">
        <v>726</v>
      </c>
      <c r="AI387" s="2" t="s">
        <v>726</v>
      </c>
      <c r="AJ387" s="2" t="s">
        <v>726</v>
      </c>
      <c r="AK387" s="2" t="s">
        <v>726</v>
      </c>
      <c r="AL387" s="2" t="s">
        <v>726</v>
      </c>
      <c r="AM387" s="2" t="s">
        <v>726</v>
      </c>
      <c r="AN387" s="2" t="s">
        <v>609</v>
      </c>
      <c r="AO387" s="2" t="s">
        <v>726</v>
      </c>
      <c r="AP387" s="2" t="s">
        <v>726</v>
      </c>
      <c r="AQ387" s="2" t="s">
        <v>726</v>
      </c>
      <c r="AR387" s="2" t="s">
        <v>726</v>
      </c>
      <c r="AV387" s="15">
        <f t="shared" ref="AV387:AV450" si="62">SUMPRODUCT(F387:AC387)+SUMPRODUCT(AG387:AI387)+IFERROR(AL387/1,0)</f>
        <v>4.7320000000000002</v>
      </c>
      <c r="AW387" s="15">
        <f t="shared" ref="AW387:AW450" si="63">IFERROR(D387/1,0)</f>
        <v>4.0279999999999996</v>
      </c>
      <c r="AX387" s="16">
        <f t="shared" ref="AX387:AX450" si="64">IFERROR(AW387/AV387,"")</f>
        <v>0.85122569737954346</v>
      </c>
      <c r="BA387" s="2">
        <f t="shared" ref="BA387:BA450" si="65">IFERROR(AH387/1,0)</f>
        <v>0</v>
      </c>
      <c r="BB387" s="2">
        <f t="shared" ref="BB387:BB450" si="66">IFERROR(AO387/100,0)*$BA387</f>
        <v>0</v>
      </c>
      <c r="BC387" s="2">
        <f t="shared" ref="BC387:BC450" si="67">IFERROR(AP387/100,0)*$BA387</f>
        <v>0</v>
      </c>
      <c r="BD387" s="2">
        <f t="shared" ref="BD387:BD450" si="68">IFERROR(AQ387/100,0)*$BA387</f>
        <v>0</v>
      </c>
      <c r="BE387" s="2">
        <f t="shared" ref="BE387:BE450" si="69">IFERROR(AR387/100,0)*$BA387</f>
        <v>0</v>
      </c>
      <c r="BF387" s="2">
        <f t="shared" ref="BF387:BF450" si="70">MAX(BA387-SUM(BB387:BE387),0)</f>
        <v>0</v>
      </c>
      <c r="BJ387" s="2" t="str">
        <f t="shared" si="61"/>
        <v/>
      </c>
      <c r="BK387" s="2">
        <f>VLOOKUP(B387,Kraftvärmeprod!$B$1:$BH$550,MATCH($BA$1,Kraftvärmeprod!$B$1:$CC$1,0),FALSE)</f>
        <v>0</v>
      </c>
    </row>
    <row r="388" spans="1:63" ht="15" customHeight="1" x14ac:dyDescent="0.25">
      <c r="A388" s="2" t="s">
        <v>577</v>
      </c>
      <c r="B388" s="2" t="s">
        <v>579</v>
      </c>
      <c r="C388" s="2">
        <v>2017</v>
      </c>
      <c r="D388" s="2">
        <v>53.892000000000003</v>
      </c>
      <c r="E388" s="2">
        <v>51.604999999999997</v>
      </c>
      <c r="F388" s="2" t="s">
        <v>726</v>
      </c>
      <c r="G388" s="2" t="s">
        <v>726</v>
      </c>
      <c r="H388" s="2" t="s">
        <v>726</v>
      </c>
      <c r="I388" s="2" t="s">
        <v>726</v>
      </c>
      <c r="J388" s="2" t="s">
        <v>726</v>
      </c>
      <c r="K388" s="2" t="s">
        <v>726</v>
      </c>
      <c r="L388" s="2" t="s">
        <v>726</v>
      </c>
      <c r="M388" s="2" t="s">
        <v>609</v>
      </c>
      <c r="N388" s="2" t="s">
        <v>726</v>
      </c>
      <c r="O388" s="2" t="s">
        <v>726</v>
      </c>
      <c r="P388" s="2">
        <v>43.506999999999998</v>
      </c>
      <c r="Q388" s="2" t="s">
        <v>726</v>
      </c>
      <c r="R388" s="2" t="s">
        <v>726</v>
      </c>
      <c r="S388" s="2" t="s">
        <v>726</v>
      </c>
      <c r="T388" s="2" t="s">
        <v>726</v>
      </c>
      <c r="U388" s="2" t="s">
        <v>726</v>
      </c>
      <c r="V388" s="2" t="s">
        <v>726</v>
      </c>
      <c r="W388" s="2" t="s">
        <v>726</v>
      </c>
      <c r="X388" s="2" t="s">
        <v>726</v>
      </c>
      <c r="Y388" s="2" t="s">
        <v>726</v>
      </c>
      <c r="Z388" s="2">
        <v>2.4780000000000002</v>
      </c>
      <c r="AA388" s="2" t="s">
        <v>726</v>
      </c>
      <c r="AB388" s="2" t="s">
        <v>726</v>
      </c>
      <c r="AC388" s="2" t="s">
        <v>726</v>
      </c>
      <c r="AD388" s="2" t="s">
        <v>726</v>
      </c>
      <c r="AE388" s="2" t="s">
        <v>727</v>
      </c>
      <c r="AF388" s="2" t="s">
        <v>726</v>
      </c>
      <c r="AG388" s="2">
        <v>5.62</v>
      </c>
      <c r="AH388" s="2" t="s">
        <v>726</v>
      </c>
      <c r="AI388" s="2" t="s">
        <v>726</v>
      </c>
      <c r="AJ388" s="2" t="s">
        <v>726</v>
      </c>
      <c r="AK388" s="2" t="s">
        <v>726</v>
      </c>
      <c r="AL388" s="2" t="s">
        <v>726</v>
      </c>
      <c r="AM388" s="2" t="s">
        <v>726</v>
      </c>
      <c r="AN388" s="2" t="s">
        <v>609</v>
      </c>
      <c r="AO388" s="2">
        <v>100</v>
      </c>
      <c r="AP388" s="2" t="s">
        <v>726</v>
      </c>
      <c r="AQ388" s="2" t="s">
        <v>726</v>
      </c>
      <c r="AR388" s="2" t="s">
        <v>726</v>
      </c>
      <c r="AV388" s="15">
        <f t="shared" si="62"/>
        <v>51.604999999999997</v>
      </c>
      <c r="AW388" s="15">
        <f t="shared" si="63"/>
        <v>53.892000000000003</v>
      </c>
      <c r="AX388" s="16">
        <f t="shared" si="64"/>
        <v>1.0443174111035753</v>
      </c>
      <c r="BA388" s="2">
        <f t="shared" si="65"/>
        <v>0</v>
      </c>
      <c r="BB388" s="2">
        <f t="shared" si="66"/>
        <v>0</v>
      </c>
      <c r="BC388" s="2">
        <f t="shared" si="67"/>
        <v>0</v>
      </c>
      <c r="BD388" s="2">
        <f t="shared" si="68"/>
        <v>0</v>
      </c>
      <c r="BE388" s="2">
        <f t="shared" si="69"/>
        <v>0</v>
      </c>
      <c r="BF388" s="2">
        <f t="shared" si="70"/>
        <v>0</v>
      </c>
      <c r="BJ388" s="27" t="str">
        <f t="shared" si="61"/>
        <v>ja</v>
      </c>
      <c r="BK388" s="2">
        <f>VLOOKUP(B388,Kraftvärmeprod!$B$1:$BH$550,MATCH($BA$1,Kraftvärmeprod!$B$1:$CC$1,0),FALSE)</f>
        <v>0</v>
      </c>
    </row>
    <row r="389" spans="1:63" ht="15" customHeight="1" x14ac:dyDescent="0.25">
      <c r="A389" s="2" t="s">
        <v>577</v>
      </c>
      <c r="B389" s="2" t="s">
        <v>580</v>
      </c>
      <c r="C389" s="2">
        <v>2017</v>
      </c>
      <c r="D389" s="2">
        <v>3.78</v>
      </c>
      <c r="E389" s="2">
        <v>4.7290000000000001</v>
      </c>
      <c r="F389" s="2" t="s">
        <v>726</v>
      </c>
      <c r="G389" s="2">
        <v>0.64700000000000002</v>
      </c>
      <c r="H389" s="2" t="s">
        <v>726</v>
      </c>
      <c r="I389" s="2" t="s">
        <v>726</v>
      </c>
      <c r="J389" s="2" t="s">
        <v>726</v>
      </c>
      <c r="K389" s="2" t="s">
        <v>726</v>
      </c>
      <c r="L389" s="2" t="s">
        <v>726</v>
      </c>
      <c r="M389" s="2" t="s">
        <v>609</v>
      </c>
      <c r="N389" s="2" t="s">
        <v>726</v>
      </c>
      <c r="O389" s="2" t="s">
        <v>726</v>
      </c>
      <c r="P389" s="2" t="s">
        <v>726</v>
      </c>
      <c r="Q389" s="2" t="s">
        <v>726</v>
      </c>
      <c r="R389" s="2" t="s">
        <v>726</v>
      </c>
      <c r="S389" s="2" t="s">
        <v>726</v>
      </c>
      <c r="T389" s="2" t="s">
        <v>726</v>
      </c>
      <c r="U389" s="2" t="s">
        <v>726</v>
      </c>
      <c r="V389" s="2">
        <v>4.0819999999999999</v>
      </c>
      <c r="W389" s="2" t="s">
        <v>726</v>
      </c>
      <c r="X389" s="2" t="s">
        <v>726</v>
      </c>
      <c r="Y389" s="2" t="s">
        <v>726</v>
      </c>
      <c r="Z389" s="2" t="s">
        <v>726</v>
      </c>
      <c r="AA389" s="2" t="s">
        <v>726</v>
      </c>
      <c r="AB389" s="2" t="s">
        <v>726</v>
      </c>
      <c r="AC389" s="2" t="s">
        <v>726</v>
      </c>
      <c r="AD389" s="2" t="s">
        <v>726</v>
      </c>
      <c r="AE389" s="2" t="s">
        <v>727</v>
      </c>
      <c r="AF389" s="2" t="s">
        <v>726</v>
      </c>
      <c r="AG389" s="2" t="s">
        <v>726</v>
      </c>
      <c r="AH389" s="2" t="s">
        <v>726</v>
      </c>
      <c r="AI389" s="2" t="s">
        <v>726</v>
      </c>
      <c r="AJ389" s="2" t="s">
        <v>726</v>
      </c>
      <c r="AK389" s="2" t="s">
        <v>726</v>
      </c>
      <c r="AL389" s="2" t="s">
        <v>726</v>
      </c>
      <c r="AM389" s="2" t="s">
        <v>726</v>
      </c>
      <c r="AN389" s="2" t="s">
        <v>609</v>
      </c>
      <c r="AO389" s="2" t="s">
        <v>726</v>
      </c>
      <c r="AP389" s="2" t="s">
        <v>726</v>
      </c>
      <c r="AQ389" s="2" t="s">
        <v>726</v>
      </c>
      <c r="AR389" s="2" t="s">
        <v>726</v>
      </c>
      <c r="AV389" s="15">
        <f t="shared" si="62"/>
        <v>4.7290000000000001</v>
      </c>
      <c r="AW389" s="15">
        <f t="shared" si="63"/>
        <v>3.78</v>
      </c>
      <c r="AX389" s="16">
        <f t="shared" si="64"/>
        <v>0.79932332417001473</v>
      </c>
      <c r="BA389" s="2">
        <f t="shared" si="65"/>
        <v>0</v>
      </c>
      <c r="BB389" s="2">
        <f t="shared" si="66"/>
        <v>0</v>
      </c>
      <c r="BC389" s="2">
        <f t="shared" si="67"/>
        <v>0</v>
      </c>
      <c r="BD389" s="2">
        <f t="shared" si="68"/>
        <v>0</v>
      </c>
      <c r="BE389" s="2">
        <f t="shared" si="69"/>
        <v>0</v>
      </c>
      <c r="BF389" s="2">
        <f t="shared" si="70"/>
        <v>0</v>
      </c>
      <c r="BJ389" s="2" t="str">
        <f t="shared" si="61"/>
        <v/>
      </c>
      <c r="BK389" s="2">
        <f>VLOOKUP(B389,Kraftvärmeprod!$B$1:$BH$550,MATCH($BA$1,Kraftvärmeprod!$B$1:$CC$1,0),FALSE)</f>
        <v>0</v>
      </c>
    </row>
    <row r="390" spans="1:63" ht="15" customHeight="1" x14ac:dyDescent="0.25">
      <c r="A390" s="2" t="s">
        <v>581</v>
      </c>
      <c r="B390" s="2" t="s">
        <v>582</v>
      </c>
      <c r="C390" s="2">
        <v>2017</v>
      </c>
      <c r="D390" s="2">
        <v>18.802</v>
      </c>
      <c r="E390" s="2">
        <v>21.488</v>
      </c>
      <c r="F390" s="2" t="s">
        <v>726</v>
      </c>
      <c r="G390" s="2">
        <v>0.27</v>
      </c>
      <c r="H390" s="2" t="s">
        <v>726</v>
      </c>
      <c r="I390" s="2" t="s">
        <v>726</v>
      </c>
      <c r="J390" s="2" t="s">
        <v>726</v>
      </c>
      <c r="K390" s="2" t="s">
        <v>726</v>
      </c>
      <c r="L390" s="2" t="s">
        <v>726</v>
      </c>
      <c r="M390" s="2" t="s">
        <v>609</v>
      </c>
      <c r="N390" s="2" t="s">
        <v>726</v>
      </c>
      <c r="O390" s="2">
        <v>9.6</v>
      </c>
      <c r="P390" s="2">
        <v>4.585</v>
      </c>
      <c r="Q390" s="2" t="s">
        <v>726</v>
      </c>
      <c r="R390" s="2" t="s">
        <v>726</v>
      </c>
      <c r="S390" s="2">
        <v>5</v>
      </c>
      <c r="T390" s="2" t="s">
        <v>8</v>
      </c>
      <c r="U390" s="2" t="s">
        <v>726</v>
      </c>
      <c r="V390" s="2" t="s">
        <v>726</v>
      </c>
      <c r="W390" s="2" t="s">
        <v>726</v>
      </c>
      <c r="X390" s="2" t="s">
        <v>726</v>
      </c>
      <c r="Y390" s="2" t="s">
        <v>726</v>
      </c>
      <c r="Z390" s="2" t="s">
        <v>726</v>
      </c>
      <c r="AA390" s="2" t="s">
        <v>726</v>
      </c>
      <c r="AB390" s="2" t="s">
        <v>726</v>
      </c>
      <c r="AC390" s="2" t="s">
        <v>726</v>
      </c>
      <c r="AD390" s="2" t="s">
        <v>726</v>
      </c>
      <c r="AE390" s="2" t="s">
        <v>609</v>
      </c>
      <c r="AF390" s="2" t="s">
        <v>726</v>
      </c>
      <c r="AG390" s="2" t="s">
        <v>726</v>
      </c>
      <c r="AH390" s="2">
        <v>2.0329999999999999</v>
      </c>
      <c r="AI390" s="2" t="s">
        <v>726</v>
      </c>
      <c r="AJ390" s="2" t="s">
        <v>726</v>
      </c>
      <c r="AK390" s="2" t="s">
        <v>726</v>
      </c>
      <c r="AL390" s="2" t="s">
        <v>726</v>
      </c>
      <c r="AM390" s="2" t="s">
        <v>726</v>
      </c>
      <c r="AN390" s="2" t="s">
        <v>609</v>
      </c>
      <c r="AO390" s="2">
        <v>100</v>
      </c>
      <c r="AP390" s="2" t="s">
        <v>726</v>
      </c>
      <c r="AQ390" s="2" t="s">
        <v>726</v>
      </c>
      <c r="AR390" s="2" t="s">
        <v>726</v>
      </c>
      <c r="AV390" s="15">
        <f t="shared" si="62"/>
        <v>21.488</v>
      </c>
      <c r="AW390" s="15">
        <f t="shared" si="63"/>
        <v>18.802</v>
      </c>
      <c r="AX390" s="16">
        <f t="shared" si="64"/>
        <v>0.875</v>
      </c>
      <c r="BA390" s="2">
        <f t="shared" si="65"/>
        <v>2.0329999999999999</v>
      </c>
      <c r="BB390" s="2">
        <f t="shared" si="66"/>
        <v>2.0329999999999999</v>
      </c>
      <c r="BC390" s="2">
        <f t="shared" si="67"/>
        <v>0</v>
      </c>
      <c r="BD390" s="2">
        <f t="shared" si="68"/>
        <v>0</v>
      </c>
      <c r="BE390" s="2">
        <f t="shared" si="69"/>
        <v>0</v>
      </c>
      <c r="BF390" s="2">
        <f t="shared" si="70"/>
        <v>0</v>
      </c>
      <c r="BJ390" s="2" t="str">
        <f t="shared" si="61"/>
        <v/>
      </c>
      <c r="BK390" s="2">
        <f>VLOOKUP(B390,Kraftvärmeprod!$B$1:$BH$550,MATCH($BA$1,Kraftvärmeprod!$B$1:$CC$1,0),FALSE)</f>
        <v>0</v>
      </c>
    </row>
    <row r="391" spans="1:63" ht="15" customHeight="1" x14ac:dyDescent="0.25">
      <c r="A391" s="2" t="s">
        <v>581</v>
      </c>
      <c r="B391" s="2" t="s">
        <v>583</v>
      </c>
      <c r="C391" s="2">
        <v>2017</v>
      </c>
      <c r="D391" s="2">
        <v>7.7750000000000004</v>
      </c>
      <c r="E391" s="2">
        <v>7.7750000000000004</v>
      </c>
      <c r="F391" s="2" t="s">
        <v>726</v>
      </c>
      <c r="G391" s="2">
        <v>5.1999999999999998E-2</v>
      </c>
      <c r="H391" s="2" t="s">
        <v>726</v>
      </c>
      <c r="I391" s="2" t="s">
        <v>726</v>
      </c>
      <c r="J391" s="2" t="s">
        <v>726</v>
      </c>
      <c r="K391" s="2" t="s">
        <v>726</v>
      </c>
      <c r="L391" s="2" t="s">
        <v>726</v>
      </c>
      <c r="M391" s="2" t="s">
        <v>609</v>
      </c>
      <c r="N391" s="2" t="s">
        <v>726</v>
      </c>
      <c r="O391" s="2" t="s">
        <v>726</v>
      </c>
      <c r="P391" s="2">
        <v>7.7229999999999999</v>
      </c>
      <c r="Q391" s="2" t="s">
        <v>726</v>
      </c>
      <c r="R391" s="2" t="s">
        <v>726</v>
      </c>
      <c r="S391" s="2" t="s">
        <v>726</v>
      </c>
      <c r="T391" s="2" t="s">
        <v>25</v>
      </c>
      <c r="U391" s="2" t="s">
        <v>726</v>
      </c>
      <c r="V391" s="2" t="s">
        <v>726</v>
      </c>
      <c r="W391" s="2" t="s">
        <v>726</v>
      </c>
      <c r="X391" s="2" t="s">
        <v>726</v>
      </c>
      <c r="Y391" s="2" t="s">
        <v>726</v>
      </c>
      <c r="Z391" s="2" t="s">
        <v>726</v>
      </c>
      <c r="AA391" s="2" t="s">
        <v>726</v>
      </c>
      <c r="AB391" s="2" t="s">
        <v>726</v>
      </c>
      <c r="AC391" s="2" t="s">
        <v>726</v>
      </c>
      <c r="AD391" s="2" t="s">
        <v>726</v>
      </c>
      <c r="AE391" s="2" t="s">
        <v>609</v>
      </c>
      <c r="AF391" s="2" t="s">
        <v>726</v>
      </c>
      <c r="AG391" s="2" t="s">
        <v>726</v>
      </c>
      <c r="AH391" s="2" t="s">
        <v>726</v>
      </c>
      <c r="AI391" s="2" t="s">
        <v>726</v>
      </c>
      <c r="AJ391" s="2" t="s">
        <v>726</v>
      </c>
      <c r="AK391" s="2" t="s">
        <v>726</v>
      </c>
      <c r="AL391" s="2" t="s">
        <v>726</v>
      </c>
      <c r="AM391" s="2" t="s">
        <v>726</v>
      </c>
      <c r="AN391" s="2" t="s">
        <v>609</v>
      </c>
      <c r="AO391" s="2" t="s">
        <v>726</v>
      </c>
      <c r="AP391" s="2" t="s">
        <v>726</v>
      </c>
      <c r="AQ391" s="2" t="s">
        <v>726</v>
      </c>
      <c r="AR391" s="2" t="s">
        <v>726</v>
      </c>
      <c r="AV391" s="15">
        <f t="shared" si="62"/>
        <v>7.7749999999999995</v>
      </c>
      <c r="AW391" s="15">
        <f t="shared" si="63"/>
        <v>7.7750000000000004</v>
      </c>
      <c r="AX391" s="16">
        <f t="shared" si="64"/>
        <v>1.0000000000000002</v>
      </c>
      <c r="BA391" s="2">
        <f t="shared" si="65"/>
        <v>0</v>
      </c>
      <c r="BB391" s="2">
        <f t="shared" si="66"/>
        <v>0</v>
      </c>
      <c r="BC391" s="2">
        <f t="shared" si="67"/>
        <v>0</v>
      </c>
      <c r="BD391" s="2">
        <f t="shared" si="68"/>
        <v>0</v>
      </c>
      <c r="BE391" s="2">
        <f t="shared" si="69"/>
        <v>0</v>
      </c>
      <c r="BF391" s="2">
        <f t="shared" si="70"/>
        <v>0</v>
      </c>
      <c r="BJ391" s="2" t="str">
        <f t="shared" si="61"/>
        <v/>
      </c>
      <c r="BK391" s="2">
        <f>VLOOKUP(B391,Kraftvärmeprod!$B$1:$BH$550,MATCH($BA$1,Kraftvärmeprod!$B$1:$CC$1,0),FALSE)</f>
        <v>0</v>
      </c>
    </row>
    <row r="392" spans="1:63" ht="15" customHeight="1" x14ac:dyDescent="0.25">
      <c r="A392" s="2" t="s">
        <v>581</v>
      </c>
      <c r="B392" s="2" t="s">
        <v>11</v>
      </c>
      <c r="C392" s="2">
        <v>2017</v>
      </c>
      <c r="D392" s="2">
        <v>121.37</v>
      </c>
      <c r="E392" s="2">
        <v>131.988</v>
      </c>
      <c r="F392" s="2" t="s">
        <v>726</v>
      </c>
      <c r="G392" s="2">
        <v>3.4649999999999999</v>
      </c>
      <c r="H392" s="2" t="s">
        <v>726</v>
      </c>
      <c r="I392" s="2" t="s">
        <v>726</v>
      </c>
      <c r="J392" s="2" t="s">
        <v>726</v>
      </c>
      <c r="K392" s="2" t="s">
        <v>726</v>
      </c>
      <c r="L392" s="2" t="s">
        <v>726</v>
      </c>
      <c r="M392" s="2" t="s">
        <v>609</v>
      </c>
      <c r="N392" s="2" t="s">
        <v>726</v>
      </c>
      <c r="O392" s="2">
        <v>26.495999999999999</v>
      </c>
      <c r="P392" s="2">
        <v>26.085999999999999</v>
      </c>
      <c r="Q392" s="2" t="s">
        <v>726</v>
      </c>
      <c r="R392" s="2" t="s">
        <v>726</v>
      </c>
      <c r="S392" s="2">
        <v>65.274000000000001</v>
      </c>
      <c r="T392" s="2" t="s">
        <v>8</v>
      </c>
      <c r="U392" s="2" t="s">
        <v>726</v>
      </c>
      <c r="V392" s="2" t="s">
        <v>726</v>
      </c>
      <c r="W392" s="2" t="s">
        <v>726</v>
      </c>
      <c r="X392" s="2" t="s">
        <v>726</v>
      </c>
      <c r="Y392" s="2" t="s">
        <v>726</v>
      </c>
      <c r="Z392" s="2" t="s">
        <v>726</v>
      </c>
      <c r="AA392" s="2" t="s">
        <v>726</v>
      </c>
      <c r="AB392" s="2" t="s">
        <v>726</v>
      </c>
      <c r="AC392" s="2" t="s">
        <v>726</v>
      </c>
      <c r="AD392" s="2" t="s">
        <v>726</v>
      </c>
      <c r="AE392" s="2" t="s">
        <v>609</v>
      </c>
      <c r="AF392" s="2" t="s">
        <v>726</v>
      </c>
      <c r="AG392" s="2" t="s">
        <v>726</v>
      </c>
      <c r="AH392" s="2">
        <v>9.2330000000000005</v>
      </c>
      <c r="AI392" s="2" t="s">
        <v>726</v>
      </c>
      <c r="AJ392" s="2" t="s">
        <v>726</v>
      </c>
      <c r="AK392" s="2" t="s">
        <v>726</v>
      </c>
      <c r="AL392" s="2">
        <v>1.4339999999999999</v>
      </c>
      <c r="AM392" s="2">
        <v>1.4339999999999999</v>
      </c>
      <c r="AN392" s="2" t="s">
        <v>609</v>
      </c>
      <c r="AO392" s="2">
        <v>100</v>
      </c>
      <c r="AP392" s="2" t="s">
        <v>726</v>
      </c>
      <c r="AQ392" s="2" t="s">
        <v>726</v>
      </c>
      <c r="AR392" s="2" t="s">
        <v>726</v>
      </c>
      <c r="AV392" s="15">
        <f t="shared" si="62"/>
        <v>131.988</v>
      </c>
      <c r="AW392" s="15">
        <f t="shared" si="63"/>
        <v>121.37</v>
      </c>
      <c r="AX392" s="16">
        <f t="shared" si="64"/>
        <v>0.919553292723581</v>
      </c>
      <c r="BA392" s="2">
        <f t="shared" si="65"/>
        <v>9.2330000000000005</v>
      </c>
      <c r="BB392" s="2">
        <f t="shared" si="66"/>
        <v>9.2330000000000005</v>
      </c>
      <c r="BC392" s="2">
        <f t="shared" si="67"/>
        <v>0</v>
      </c>
      <c r="BD392" s="2">
        <f t="shared" si="68"/>
        <v>0</v>
      </c>
      <c r="BE392" s="2">
        <f t="shared" si="69"/>
        <v>0</v>
      </c>
      <c r="BF392" s="2">
        <f t="shared" si="70"/>
        <v>0</v>
      </c>
      <c r="BJ392" s="2" t="str">
        <f t="shared" si="61"/>
        <v/>
      </c>
      <c r="BK392" s="2">
        <f>VLOOKUP(B392,Kraftvärmeprod!$B$1:$BH$550,MATCH($BA$1,Kraftvärmeprod!$B$1:$CC$1,0),FALSE)</f>
        <v>0</v>
      </c>
    </row>
    <row r="393" spans="1:63" ht="15" customHeight="1" x14ac:dyDescent="0.25">
      <c r="A393" s="2" t="s">
        <v>581</v>
      </c>
      <c r="B393" s="2" t="s">
        <v>584</v>
      </c>
      <c r="C393" s="2">
        <v>2017</v>
      </c>
      <c r="D393" s="2">
        <v>2.78</v>
      </c>
      <c r="E393" s="2">
        <v>2.7360000000000002</v>
      </c>
      <c r="F393" s="2" t="s">
        <v>726</v>
      </c>
      <c r="G393" s="2">
        <v>5.0999999999999997E-2</v>
      </c>
      <c r="H393" s="2" t="s">
        <v>726</v>
      </c>
      <c r="I393" s="2" t="s">
        <v>726</v>
      </c>
      <c r="J393" s="2" t="s">
        <v>726</v>
      </c>
      <c r="K393" s="2" t="s">
        <v>726</v>
      </c>
      <c r="L393" s="2" t="s">
        <v>726</v>
      </c>
      <c r="M393" s="2" t="s">
        <v>609</v>
      </c>
      <c r="N393" s="2" t="s">
        <v>726</v>
      </c>
      <c r="O393" s="2" t="s">
        <v>726</v>
      </c>
      <c r="P393" s="2" t="s">
        <v>726</v>
      </c>
      <c r="Q393" s="2" t="s">
        <v>726</v>
      </c>
      <c r="R393" s="2" t="s">
        <v>726</v>
      </c>
      <c r="S393" s="2" t="s">
        <v>726</v>
      </c>
      <c r="T393" s="2" t="s">
        <v>726</v>
      </c>
      <c r="U393" s="2">
        <v>2.6850000000000001</v>
      </c>
      <c r="V393" s="2" t="s">
        <v>726</v>
      </c>
      <c r="W393" s="2" t="s">
        <v>726</v>
      </c>
      <c r="X393" s="2" t="s">
        <v>726</v>
      </c>
      <c r="Y393" s="2" t="s">
        <v>726</v>
      </c>
      <c r="Z393" s="2" t="s">
        <v>726</v>
      </c>
      <c r="AA393" s="2" t="s">
        <v>726</v>
      </c>
      <c r="AB393" s="2" t="s">
        <v>726</v>
      </c>
      <c r="AC393" s="2" t="s">
        <v>726</v>
      </c>
      <c r="AD393" s="2" t="s">
        <v>726</v>
      </c>
      <c r="AE393" s="2" t="s">
        <v>609</v>
      </c>
      <c r="AF393" s="2" t="s">
        <v>726</v>
      </c>
      <c r="AG393" s="2" t="s">
        <v>726</v>
      </c>
      <c r="AH393" s="2" t="s">
        <v>726</v>
      </c>
      <c r="AI393" s="2" t="s">
        <v>726</v>
      </c>
      <c r="AJ393" s="2" t="s">
        <v>726</v>
      </c>
      <c r="AK393" s="2" t="s">
        <v>726</v>
      </c>
      <c r="AL393" s="2" t="s">
        <v>726</v>
      </c>
      <c r="AM393" s="2" t="s">
        <v>726</v>
      </c>
      <c r="AN393" s="2" t="s">
        <v>609</v>
      </c>
      <c r="AO393" s="2" t="s">
        <v>726</v>
      </c>
      <c r="AP393" s="2" t="s">
        <v>726</v>
      </c>
      <c r="AQ393" s="2" t="s">
        <v>726</v>
      </c>
      <c r="AR393" s="2" t="s">
        <v>726</v>
      </c>
      <c r="AV393" s="15">
        <f t="shared" si="62"/>
        <v>2.7360000000000002</v>
      </c>
      <c r="AW393" s="15">
        <f t="shared" si="63"/>
        <v>2.78</v>
      </c>
      <c r="AX393" s="16">
        <f t="shared" si="64"/>
        <v>1.016081871345029</v>
      </c>
      <c r="BA393" s="2">
        <f t="shared" si="65"/>
        <v>0</v>
      </c>
      <c r="BB393" s="2">
        <f t="shared" si="66"/>
        <v>0</v>
      </c>
      <c r="BC393" s="2">
        <f t="shared" si="67"/>
        <v>0</v>
      </c>
      <c r="BD393" s="2">
        <f t="shared" si="68"/>
        <v>0</v>
      </c>
      <c r="BE393" s="2">
        <f t="shared" si="69"/>
        <v>0</v>
      </c>
      <c r="BF393" s="2">
        <f t="shared" si="70"/>
        <v>0</v>
      </c>
      <c r="BJ393" s="2" t="str">
        <f t="shared" si="61"/>
        <v/>
      </c>
      <c r="BK393" s="2">
        <f>VLOOKUP(B393,Kraftvärmeprod!$B$1:$BH$550,MATCH($BA$1,Kraftvärmeprod!$B$1:$CC$1,0),FALSE)</f>
        <v>0</v>
      </c>
    </row>
    <row r="394" spans="1:63" ht="15" customHeight="1" x14ac:dyDescent="0.25">
      <c r="A394" s="2" t="s">
        <v>581</v>
      </c>
      <c r="B394" s="2" t="s">
        <v>326</v>
      </c>
      <c r="C394" s="2">
        <v>2017</v>
      </c>
      <c r="D394" s="2">
        <v>17099</v>
      </c>
      <c r="E394" s="2">
        <v>19.850999999999999</v>
      </c>
      <c r="F394" s="2" t="s">
        <v>726</v>
      </c>
      <c r="G394" s="2">
        <v>7.9000000000000001E-2</v>
      </c>
      <c r="H394" s="2" t="s">
        <v>726</v>
      </c>
      <c r="I394" s="2" t="s">
        <v>726</v>
      </c>
      <c r="J394" s="2" t="s">
        <v>726</v>
      </c>
      <c r="K394" s="2" t="s">
        <v>726</v>
      </c>
      <c r="L394" s="2" t="s">
        <v>726</v>
      </c>
      <c r="M394" s="2" t="s">
        <v>609</v>
      </c>
      <c r="N394" s="2" t="s">
        <v>726</v>
      </c>
      <c r="O394" s="2" t="s">
        <v>726</v>
      </c>
      <c r="P394" s="2">
        <v>18.321999999999999</v>
      </c>
      <c r="Q394" s="2" t="s">
        <v>726</v>
      </c>
      <c r="R394" s="2" t="s">
        <v>726</v>
      </c>
      <c r="S394" s="2" t="s">
        <v>726</v>
      </c>
      <c r="T394" s="2" t="s">
        <v>25</v>
      </c>
      <c r="U394" s="2" t="s">
        <v>726</v>
      </c>
      <c r="V394" s="2" t="s">
        <v>726</v>
      </c>
      <c r="W394" s="2" t="s">
        <v>726</v>
      </c>
      <c r="X394" s="2" t="s">
        <v>726</v>
      </c>
      <c r="Y394" s="2" t="s">
        <v>726</v>
      </c>
      <c r="Z394" s="2" t="s">
        <v>726</v>
      </c>
      <c r="AA394" s="2" t="s">
        <v>726</v>
      </c>
      <c r="AB394" s="2" t="s">
        <v>726</v>
      </c>
      <c r="AC394" s="2" t="s">
        <v>726</v>
      </c>
      <c r="AD394" s="2" t="s">
        <v>726</v>
      </c>
      <c r="AE394" s="2" t="s">
        <v>730</v>
      </c>
      <c r="AF394" s="2">
        <v>40.5</v>
      </c>
      <c r="AG394" s="2" t="s">
        <v>726</v>
      </c>
      <c r="AH394" s="2">
        <v>1.45</v>
      </c>
      <c r="AI394" s="2" t="s">
        <v>726</v>
      </c>
      <c r="AJ394" s="2" t="s">
        <v>726</v>
      </c>
      <c r="AK394" s="2" t="s">
        <v>726</v>
      </c>
      <c r="AL394" s="2" t="s">
        <v>726</v>
      </c>
      <c r="AM394" s="2" t="s">
        <v>726</v>
      </c>
      <c r="AN394" s="2" t="s">
        <v>609</v>
      </c>
      <c r="AO394" s="2">
        <v>100</v>
      </c>
      <c r="AP394" s="2" t="s">
        <v>726</v>
      </c>
      <c r="AQ394" s="2" t="s">
        <v>726</v>
      </c>
      <c r="AR394" s="2" t="s">
        <v>726</v>
      </c>
      <c r="AV394" s="15">
        <f t="shared" si="62"/>
        <v>19.850999999999999</v>
      </c>
      <c r="AW394" s="15">
        <f t="shared" si="63"/>
        <v>17099</v>
      </c>
      <c r="AX394" s="16">
        <f t="shared" si="64"/>
        <v>861.36718553221499</v>
      </c>
      <c r="BA394" s="2">
        <f t="shared" si="65"/>
        <v>1.45</v>
      </c>
      <c r="BB394" s="2">
        <f t="shared" si="66"/>
        <v>1.45</v>
      </c>
      <c r="BC394" s="2">
        <f t="shared" si="67"/>
        <v>0</v>
      </c>
      <c r="BD394" s="2">
        <f t="shared" si="68"/>
        <v>0</v>
      </c>
      <c r="BE394" s="2">
        <f t="shared" si="69"/>
        <v>0</v>
      </c>
      <c r="BF394" s="2">
        <f t="shared" si="70"/>
        <v>0</v>
      </c>
      <c r="BJ394" s="2" t="str">
        <f t="shared" si="61"/>
        <v/>
      </c>
      <c r="BK394" s="2">
        <f>VLOOKUP(B394,Kraftvärmeprod!$B$1:$BH$550,MATCH($BA$1,Kraftvärmeprod!$B$1:$CC$1,0),FALSE)</f>
        <v>0</v>
      </c>
    </row>
    <row r="395" spans="1:63" ht="15" customHeight="1" x14ac:dyDescent="0.25">
      <c r="A395" s="2" t="s">
        <v>585</v>
      </c>
      <c r="B395" s="2" t="s">
        <v>586</v>
      </c>
      <c r="C395" s="2">
        <v>2017</v>
      </c>
      <c r="D395" s="2">
        <v>21.521999999999998</v>
      </c>
      <c r="E395" s="2">
        <v>19.672000000000001</v>
      </c>
      <c r="F395" s="2" t="s">
        <v>726</v>
      </c>
      <c r="G395" s="2">
        <v>0.86</v>
      </c>
      <c r="H395" s="2" t="s">
        <v>726</v>
      </c>
      <c r="I395" s="2" t="s">
        <v>726</v>
      </c>
      <c r="J395" s="2" t="s">
        <v>726</v>
      </c>
      <c r="K395" s="2" t="s">
        <v>726</v>
      </c>
      <c r="L395" s="2" t="s">
        <v>726</v>
      </c>
      <c r="M395" s="2" t="s">
        <v>734</v>
      </c>
      <c r="N395" s="2" t="s">
        <v>726</v>
      </c>
      <c r="O395" s="2">
        <v>13.571999999999999</v>
      </c>
      <c r="P395" s="2">
        <v>5.24</v>
      </c>
      <c r="Q395" s="2" t="s">
        <v>726</v>
      </c>
      <c r="R395" s="2" t="s">
        <v>726</v>
      </c>
      <c r="S395" s="2" t="s">
        <v>726</v>
      </c>
      <c r="T395" s="2" t="s">
        <v>8</v>
      </c>
      <c r="U395" s="2" t="s">
        <v>726</v>
      </c>
      <c r="V395" s="2" t="s">
        <v>726</v>
      </c>
      <c r="W395" s="2" t="s">
        <v>726</v>
      </c>
      <c r="X395" s="2" t="s">
        <v>726</v>
      </c>
      <c r="Y395" s="2" t="s">
        <v>726</v>
      </c>
      <c r="Z395" s="2" t="s">
        <v>726</v>
      </c>
      <c r="AA395" s="2" t="s">
        <v>726</v>
      </c>
      <c r="AB395" s="2" t="s">
        <v>726</v>
      </c>
      <c r="AC395" s="2" t="s">
        <v>726</v>
      </c>
      <c r="AD395" s="2" t="s">
        <v>726</v>
      </c>
      <c r="AE395" s="2" t="s">
        <v>609</v>
      </c>
      <c r="AF395" s="2" t="s">
        <v>726</v>
      </c>
      <c r="AG395" s="2" t="s">
        <v>726</v>
      </c>
      <c r="AH395" s="2" t="s">
        <v>726</v>
      </c>
      <c r="AI395" s="2" t="s">
        <v>726</v>
      </c>
      <c r="AJ395" s="2" t="s">
        <v>726</v>
      </c>
      <c r="AK395" s="2" t="s">
        <v>726</v>
      </c>
      <c r="AL395" s="2" t="s">
        <v>726</v>
      </c>
      <c r="AM395" s="2" t="s">
        <v>726</v>
      </c>
      <c r="AN395" s="2" t="s">
        <v>609</v>
      </c>
      <c r="AO395" s="2">
        <v>100</v>
      </c>
      <c r="AP395" s="2" t="s">
        <v>726</v>
      </c>
      <c r="AQ395" s="2" t="s">
        <v>726</v>
      </c>
      <c r="AR395" s="2" t="s">
        <v>726</v>
      </c>
      <c r="AV395" s="15">
        <f t="shared" si="62"/>
        <v>19.671999999999997</v>
      </c>
      <c r="AW395" s="15">
        <f t="shared" si="63"/>
        <v>21.521999999999998</v>
      </c>
      <c r="AX395" s="16">
        <f t="shared" si="64"/>
        <v>1.0940422936152909</v>
      </c>
      <c r="BA395" s="2">
        <f t="shared" si="65"/>
        <v>0</v>
      </c>
      <c r="BB395" s="2">
        <f t="shared" si="66"/>
        <v>0</v>
      </c>
      <c r="BC395" s="2">
        <f t="shared" si="67"/>
        <v>0</v>
      </c>
      <c r="BD395" s="2">
        <f t="shared" si="68"/>
        <v>0</v>
      </c>
      <c r="BE395" s="2">
        <f t="shared" si="69"/>
        <v>0</v>
      </c>
      <c r="BF395" s="2">
        <f t="shared" si="70"/>
        <v>0</v>
      </c>
      <c r="BJ395" s="27" t="str">
        <f t="shared" si="61"/>
        <v>ja</v>
      </c>
      <c r="BK395" s="2">
        <f>VLOOKUP(B395,Kraftvärmeprod!$B$1:$BH$550,MATCH($BA$1,Kraftvärmeprod!$B$1:$CC$1,0),FALSE)</f>
        <v>0</v>
      </c>
    </row>
    <row r="396" spans="1:63" ht="15" customHeight="1" x14ac:dyDescent="0.25">
      <c r="A396" s="2" t="s">
        <v>585</v>
      </c>
      <c r="B396" s="2" t="s">
        <v>587</v>
      </c>
      <c r="C396" s="2">
        <v>2017</v>
      </c>
      <c r="D396" s="2">
        <v>202.47200000000001</v>
      </c>
      <c r="E396" s="2">
        <v>213.3322</v>
      </c>
      <c r="F396" s="2" t="s">
        <v>726</v>
      </c>
      <c r="G396" s="2" t="s">
        <v>726</v>
      </c>
      <c r="H396" s="2" t="s">
        <v>726</v>
      </c>
      <c r="I396" s="2" t="s">
        <v>726</v>
      </c>
      <c r="J396" s="2" t="s">
        <v>726</v>
      </c>
      <c r="K396" s="2" t="s">
        <v>726</v>
      </c>
      <c r="L396" s="2" t="s">
        <v>726</v>
      </c>
      <c r="M396" s="2" t="s">
        <v>609</v>
      </c>
      <c r="N396" s="2" t="s">
        <v>726</v>
      </c>
      <c r="O396" s="2" t="s">
        <v>726</v>
      </c>
      <c r="P396" s="2" t="s">
        <v>726</v>
      </c>
      <c r="Q396" s="2" t="s">
        <v>726</v>
      </c>
      <c r="R396" s="2" t="s">
        <v>726</v>
      </c>
      <c r="S396" s="2" t="s">
        <v>726</v>
      </c>
      <c r="T396" s="2" t="s">
        <v>726</v>
      </c>
      <c r="U396" s="2" t="s">
        <v>726</v>
      </c>
      <c r="V396" s="2">
        <v>202.55420000000001</v>
      </c>
      <c r="W396" s="2" t="s">
        <v>726</v>
      </c>
      <c r="X396" s="2" t="s">
        <v>726</v>
      </c>
      <c r="Y396" s="2" t="s">
        <v>726</v>
      </c>
      <c r="Z396" s="2">
        <v>10.778</v>
      </c>
      <c r="AA396" s="2" t="s">
        <v>726</v>
      </c>
      <c r="AB396" s="2" t="s">
        <v>726</v>
      </c>
      <c r="AC396" s="2" t="s">
        <v>726</v>
      </c>
      <c r="AD396" s="2" t="s">
        <v>726</v>
      </c>
      <c r="AE396" s="2" t="s">
        <v>609</v>
      </c>
      <c r="AF396" s="2" t="s">
        <v>726</v>
      </c>
      <c r="AG396" s="2" t="s">
        <v>726</v>
      </c>
      <c r="AH396" s="2" t="s">
        <v>726</v>
      </c>
      <c r="AI396" s="2" t="s">
        <v>726</v>
      </c>
      <c r="AJ396" s="2" t="s">
        <v>726</v>
      </c>
      <c r="AK396" s="2" t="s">
        <v>726</v>
      </c>
      <c r="AL396" s="2" t="s">
        <v>726</v>
      </c>
      <c r="AM396" s="2" t="s">
        <v>726</v>
      </c>
      <c r="AN396" s="2" t="s">
        <v>609</v>
      </c>
      <c r="AO396" s="2" t="s">
        <v>726</v>
      </c>
      <c r="AP396" s="2" t="s">
        <v>726</v>
      </c>
      <c r="AQ396" s="2" t="s">
        <v>726</v>
      </c>
      <c r="AR396" s="2" t="s">
        <v>726</v>
      </c>
      <c r="AV396" s="15">
        <f t="shared" si="62"/>
        <v>213.3322</v>
      </c>
      <c r="AW396" s="15">
        <f t="shared" si="63"/>
        <v>202.47200000000001</v>
      </c>
      <c r="AX396" s="16">
        <f t="shared" si="64"/>
        <v>0.94909254205412974</v>
      </c>
      <c r="BA396" s="2">
        <f t="shared" si="65"/>
        <v>0</v>
      </c>
      <c r="BB396" s="2">
        <f t="shared" si="66"/>
        <v>0</v>
      </c>
      <c r="BC396" s="2">
        <f t="shared" si="67"/>
        <v>0</v>
      </c>
      <c r="BD396" s="2">
        <f t="shared" si="68"/>
        <v>0</v>
      </c>
      <c r="BE396" s="2">
        <f t="shared" si="69"/>
        <v>0</v>
      </c>
      <c r="BF396" s="2">
        <f t="shared" si="70"/>
        <v>0</v>
      </c>
      <c r="BJ396" s="2" t="str">
        <f t="shared" si="61"/>
        <v/>
      </c>
      <c r="BK396" s="2">
        <f>VLOOKUP(B396,Kraftvärmeprod!$B$1:$BH$550,MATCH($BA$1,Kraftvärmeprod!$B$1:$CC$1,0),FALSE)</f>
        <v>9.6999999999999993</v>
      </c>
    </row>
    <row r="397" spans="1:63" ht="15" customHeight="1" x14ac:dyDescent="0.25">
      <c r="A397" s="2" t="s">
        <v>585</v>
      </c>
      <c r="B397" s="2" t="s">
        <v>588</v>
      </c>
      <c r="C397" s="2">
        <v>2017</v>
      </c>
      <c r="D397" s="2">
        <v>70525</v>
      </c>
      <c r="E397" s="2">
        <v>75.3</v>
      </c>
      <c r="F397" s="2" t="s">
        <v>726</v>
      </c>
      <c r="G397" s="2" t="s">
        <v>726</v>
      </c>
      <c r="H397" s="2" t="s">
        <v>726</v>
      </c>
      <c r="I397" s="2" t="s">
        <v>726</v>
      </c>
      <c r="J397" s="2" t="s">
        <v>726</v>
      </c>
      <c r="K397" s="2" t="s">
        <v>726</v>
      </c>
      <c r="L397" s="2" t="s">
        <v>726</v>
      </c>
      <c r="M397" s="2" t="s">
        <v>609</v>
      </c>
      <c r="N397" s="2" t="s">
        <v>726</v>
      </c>
      <c r="O397" s="2" t="s">
        <v>726</v>
      </c>
      <c r="P397" s="2">
        <v>42.1</v>
      </c>
      <c r="Q397" s="2" t="s">
        <v>726</v>
      </c>
      <c r="R397" s="2" t="s">
        <v>726</v>
      </c>
      <c r="S397" s="2" t="s">
        <v>726</v>
      </c>
      <c r="T397" s="2" t="s">
        <v>726</v>
      </c>
      <c r="U397" s="2">
        <v>2.9</v>
      </c>
      <c r="V397" s="2" t="s">
        <v>726</v>
      </c>
      <c r="W397" s="2" t="s">
        <v>726</v>
      </c>
      <c r="X397" s="2" t="s">
        <v>726</v>
      </c>
      <c r="Y397" s="2" t="s">
        <v>726</v>
      </c>
      <c r="Z397" s="2">
        <v>11.6</v>
      </c>
      <c r="AA397" s="2">
        <v>1.9</v>
      </c>
      <c r="AB397" s="2" t="s">
        <v>726</v>
      </c>
      <c r="AC397" s="2" t="s">
        <v>726</v>
      </c>
      <c r="AD397" s="2" t="s">
        <v>726</v>
      </c>
      <c r="AE397" s="2" t="s">
        <v>609</v>
      </c>
      <c r="AF397" s="2" t="s">
        <v>726</v>
      </c>
      <c r="AG397" s="2">
        <v>10.1</v>
      </c>
      <c r="AH397" s="2">
        <v>6.7</v>
      </c>
      <c r="AI397" s="2" t="s">
        <v>726</v>
      </c>
      <c r="AJ397" s="2" t="s">
        <v>726</v>
      </c>
      <c r="AK397" s="2" t="s">
        <v>726</v>
      </c>
      <c r="AL397" s="2" t="s">
        <v>726</v>
      </c>
      <c r="AM397" s="2" t="s">
        <v>726</v>
      </c>
      <c r="AN397" s="2" t="s">
        <v>609</v>
      </c>
      <c r="AO397" s="2">
        <v>100</v>
      </c>
      <c r="AP397" s="2">
        <v>0</v>
      </c>
      <c r="AQ397" s="2">
        <v>0</v>
      </c>
      <c r="AR397" s="2" t="s">
        <v>609</v>
      </c>
      <c r="AV397" s="15">
        <f t="shared" si="62"/>
        <v>75.3</v>
      </c>
      <c r="AW397" s="15">
        <f t="shared" si="63"/>
        <v>70525</v>
      </c>
      <c r="AX397" s="16">
        <f t="shared" si="64"/>
        <v>936.58698539176635</v>
      </c>
      <c r="BA397" s="2">
        <f t="shared" si="65"/>
        <v>6.7</v>
      </c>
      <c r="BB397" s="2">
        <f t="shared" si="66"/>
        <v>6.7</v>
      </c>
      <c r="BC397" s="2">
        <f t="shared" si="67"/>
        <v>0</v>
      </c>
      <c r="BD397" s="2">
        <f t="shared" si="68"/>
        <v>0</v>
      </c>
      <c r="BE397" s="2">
        <f t="shared" si="69"/>
        <v>0</v>
      </c>
      <c r="BF397" s="2">
        <f t="shared" si="70"/>
        <v>0</v>
      </c>
      <c r="BJ397" s="2" t="str">
        <f t="shared" si="61"/>
        <v/>
      </c>
      <c r="BK397" s="2">
        <f>VLOOKUP(B397,Kraftvärmeprod!$B$1:$BH$550,MATCH($BA$1,Kraftvärmeprod!$B$1:$CC$1,0),FALSE)</f>
        <v>0</v>
      </c>
    </row>
    <row r="398" spans="1:63" ht="15" customHeight="1" x14ac:dyDescent="0.25">
      <c r="A398" s="2" t="s">
        <v>585</v>
      </c>
      <c r="B398" s="9" t="s">
        <v>1106</v>
      </c>
      <c r="C398" s="2">
        <v>2017</v>
      </c>
      <c r="D398" s="2">
        <v>62.9</v>
      </c>
      <c r="E398" s="2">
        <v>77.489999999999995</v>
      </c>
      <c r="F398" s="2" t="s">
        <v>726</v>
      </c>
      <c r="G398" s="2">
        <v>0.73</v>
      </c>
      <c r="H398" s="2" t="s">
        <v>726</v>
      </c>
      <c r="I398" s="2" t="s">
        <v>726</v>
      </c>
      <c r="J398" s="2" t="s">
        <v>726</v>
      </c>
      <c r="K398" s="2" t="s">
        <v>726</v>
      </c>
      <c r="L398" s="2" t="s">
        <v>726</v>
      </c>
      <c r="M398" s="2" t="s">
        <v>609</v>
      </c>
      <c r="N398" s="2">
        <v>55.93</v>
      </c>
      <c r="O398" s="2">
        <v>11.37</v>
      </c>
      <c r="P398" s="2">
        <v>9.4600000000000009</v>
      </c>
      <c r="Q398" s="2" t="s">
        <v>726</v>
      </c>
      <c r="R398" s="2" t="s">
        <v>726</v>
      </c>
      <c r="S398" s="2" t="s">
        <v>726</v>
      </c>
      <c r="T398" s="2" t="s">
        <v>726</v>
      </c>
      <c r="U398" s="2" t="s">
        <v>726</v>
      </c>
      <c r="V398" s="2" t="s">
        <v>726</v>
      </c>
      <c r="W398" s="2" t="s">
        <v>726</v>
      </c>
      <c r="X398" s="2" t="s">
        <v>726</v>
      </c>
      <c r="Y398" s="2" t="s">
        <v>726</v>
      </c>
      <c r="Z398" s="2" t="s">
        <v>726</v>
      </c>
      <c r="AA398" s="2" t="s">
        <v>726</v>
      </c>
      <c r="AB398" s="2" t="s">
        <v>726</v>
      </c>
      <c r="AC398" s="2" t="s">
        <v>726</v>
      </c>
      <c r="AD398" s="2" t="s">
        <v>726</v>
      </c>
      <c r="AE398" s="2" t="s">
        <v>609</v>
      </c>
      <c r="AF398" s="2" t="s">
        <v>726</v>
      </c>
      <c r="AG398" s="2" t="s">
        <v>726</v>
      </c>
      <c r="AH398" s="2" t="s">
        <v>726</v>
      </c>
      <c r="AI398" s="2" t="s">
        <v>726</v>
      </c>
      <c r="AJ398" s="2" t="s">
        <v>726</v>
      </c>
      <c r="AK398" s="2" t="s">
        <v>726</v>
      </c>
      <c r="AL398" s="2" t="s">
        <v>726</v>
      </c>
      <c r="AM398" s="2" t="s">
        <v>726</v>
      </c>
      <c r="AN398" s="2" t="s">
        <v>609</v>
      </c>
      <c r="AO398" s="2" t="s">
        <v>726</v>
      </c>
      <c r="AP398" s="2" t="s">
        <v>726</v>
      </c>
      <c r="AQ398" s="2" t="s">
        <v>726</v>
      </c>
      <c r="AR398" s="2" t="s">
        <v>726</v>
      </c>
      <c r="AV398" s="15">
        <f t="shared" si="62"/>
        <v>77.490000000000009</v>
      </c>
      <c r="AW398" s="15">
        <f t="shared" si="63"/>
        <v>62.9</v>
      </c>
      <c r="AX398" s="16">
        <f t="shared" si="64"/>
        <v>0.81171764098593358</v>
      </c>
      <c r="BA398" s="2">
        <f t="shared" si="65"/>
        <v>0</v>
      </c>
      <c r="BB398" s="2">
        <f t="shared" si="66"/>
        <v>0</v>
      </c>
      <c r="BC398" s="2">
        <f t="shared" si="67"/>
        <v>0</v>
      </c>
      <c r="BD398" s="2">
        <f t="shared" si="68"/>
        <v>0</v>
      </c>
      <c r="BE398" s="2">
        <f t="shared" si="69"/>
        <v>0</v>
      </c>
      <c r="BF398" s="2">
        <f t="shared" si="70"/>
        <v>0</v>
      </c>
      <c r="BJ398" s="2" t="str">
        <f t="shared" si="61"/>
        <v/>
      </c>
      <c r="BK398" s="2">
        <f>VLOOKUP(B398,Kraftvärmeprod!$B$1:$BH$550,MATCH($BA$1,Kraftvärmeprod!$B$1:$CC$1,0),FALSE)</f>
        <v>0</v>
      </c>
    </row>
    <row r="399" spans="1:63" ht="15" customHeight="1" x14ac:dyDescent="0.25">
      <c r="A399" s="2" t="s">
        <v>585</v>
      </c>
      <c r="B399" s="2" t="s">
        <v>590</v>
      </c>
      <c r="C399" s="2">
        <v>2017</v>
      </c>
      <c r="D399" s="2">
        <v>72.95</v>
      </c>
      <c r="E399" s="2">
        <v>81.108999999999995</v>
      </c>
      <c r="F399" s="2" t="s">
        <v>726</v>
      </c>
      <c r="G399" s="2">
        <v>0.46</v>
      </c>
      <c r="H399" s="2" t="s">
        <v>726</v>
      </c>
      <c r="I399" s="2">
        <v>3.22</v>
      </c>
      <c r="J399" s="2" t="s">
        <v>726</v>
      </c>
      <c r="K399" s="2" t="s">
        <v>726</v>
      </c>
      <c r="L399" s="2" t="s">
        <v>726</v>
      </c>
      <c r="M399" s="2" t="s">
        <v>734</v>
      </c>
      <c r="N399" s="2">
        <v>32.381</v>
      </c>
      <c r="O399" s="2">
        <v>20.611000000000001</v>
      </c>
      <c r="P399" s="2">
        <v>1.542</v>
      </c>
      <c r="Q399" s="2">
        <v>9.85</v>
      </c>
      <c r="R399" s="2" t="s">
        <v>726</v>
      </c>
      <c r="S399" s="2" t="s">
        <v>726</v>
      </c>
      <c r="T399" s="2" t="s">
        <v>8</v>
      </c>
      <c r="U399" s="2" t="s">
        <v>726</v>
      </c>
      <c r="V399" s="2" t="s">
        <v>726</v>
      </c>
      <c r="W399" s="2" t="s">
        <v>726</v>
      </c>
      <c r="X399" s="2" t="s">
        <v>726</v>
      </c>
      <c r="Y399" s="2" t="s">
        <v>726</v>
      </c>
      <c r="Z399" s="2" t="s">
        <v>726</v>
      </c>
      <c r="AA399" s="2" t="s">
        <v>726</v>
      </c>
      <c r="AB399" s="2" t="s">
        <v>726</v>
      </c>
      <c r="AC399" s="2" t="s">
        <v>726</v>
      </c>
      <c r="AD399" s="2" t="s">
        <v>726</v>
      </c>
      <c r="AE399" s="2" t="s">
        <v>609</v>
      </c>
      <c r="AF399" s="2" t="s">
        <v>726</v>
      </c>
      <c r="AG399" s="2" t="s">
        <v>726</v>
      </c>
      <c r="AH399" s="2">
        <v>13.045</v>
      </c>
      <c r="AI399" s="2" t="s">
        <v>726</v>
      </c>
      <c r="AJ399" s="2" t="s">
        <v>726</v>
      </c>
      <c r="AK399" s="2" t="s">
        <v>726</v>
      </c>
      <c r="AL399" s="2" t="s">
        <v>726</v>
      </c>
      <c r="AM399" s="2" t="s">
        <v>726</v>
      </c>
      <c r="AN399" s="2" t="s">
        <v>609</v>
      </c>
      <c r="AO399" s="2">
        <v>100</v>
      </c>
      <c r="AP399" s="2" t="s">
        <v>726</v>
      </c>
      <c r="AQ399" s="2" t="s">
        <v>726</v>
      </c>
      <c r="AR399" s="2" t="s">
        <v>726</v>
      </c>
      <c r="AV399" s="15">
        <f t="shared" si="62"/>
        <v>81.108999999999995</v>
      </c>
      <c r="AW399" s="15">
        <f t="shared" si="63"/>
        <v>72.95</v>
      </c>
      <c r="AX399" s="16">
        <f t="shared" si="64"/>
        <v>0.89940697086636512</v>
      </c>
      <c r="BA399" s="2">
        <f t="shared" si="65"/>
        <v>13.045</v>
      </c>
      <c r="BB399" s="2">
        <f t="shared" si="66"/>
        <v>13.045</v>
      </c>
      <c r="BC399" s="2">
        <f t="shared" si="67"/>
        <v>0</v>
      </c>
      <c r="BD399" s="2">
        <f t="shared" si="68"/>
        <v>0</v>
      </c>
      <c r="BE399" s="2">
        <f t="shared" si="69"/>
        <v>0</v>
      </c>
      <c r="BF399" s="2">
        <f t="shared" si="70"/>
        <v>0</v>
      </c>
      <c r="BJ399" s="2" t="str">
        <f t="shared" si="61"/>
        <v/>
      </c>
      <c r="BK399" s="2">
        <f>VLOOKUP(B399,Kraftvärmeprod!$B$1:$BH$550,MATCH($BA$1,Kraftvärmeprod!$B$1:$CC$1,0),FALSE)</f>
        <v>22.46</v>
      </c>
    </row>
    <row r="400" spans="1:63" ht="15" customHeight="1" x14ac:dyDescent="0.25">
      <c r="A400" s="2" t="s">
        <v>585</v>
      </c>
      <c r="B400" s="2" t="s">
        <v>591</v>
      </c>
      <c r="C400" s="2">
        <v>2017</v>
      </c>
      <c r="D400" s="2">
        <v>26.89</v>
      </c>
      <c r="E400" s="2">
        <v>36.231000000000002</v>
      </c>
      <c r="F400" s="2">
        <v>0</v>
      </c>
      <c r="G400" s="2">
        <v>0</v>
      </c>
      <c r="H400" s="2">
        <v>2.4769999999999999</v>
      </c>
      <c r="I400" s="2" t="s">
        <v>726</v>
      </c>
      <c r="J400" s="2" t="s">
        <v>726</v>
      </c>
      <c r="K400" s="2" t="s">
        <v>726</v>
      </c>
      <c r="L400" s="2" t="s">
        <v>726</v>
      </c>
      <c r="M400" s="2" t="s">
        <v>609</v>
      </c>
      <c r="N400" s="2">
        <v>31.123000000000001</v>
      </c>
      <c r="O400" s="2">
        <v>0</v>
      </c>
      <c r="P400" s="2">
        <v>0</v>
      </c>
      <c r="Q400" s="2" t="s">
        <v>726</v>
      </c>
      <c r="R400" s="2" t="s">
        <v>726</v>
      </c>
      <c r="S400" s="2" t="s">
        <v>726</v>
      </c>
      <c r="T400" s="2" t="s">
        <v>726</v>
      </c>
      <c r="U400" s="2" t="s">
        <v>726</v>
      </c>
      <c r="V400" s="2" t="s">
        <v>726</v>
      </c>
      <c r="W400" s="2" t="s">
        <v>726</v>
      </c>
      <c r="X400" s="2" t="s">
        <v>726</v>
      </c>
      <c r="Y400" s="2" t="s">
        <v>726</v>
      </c>
      <c r="Z400" s="2" t="s">
        <v>726</v>
      </c>
      <c r="AA400" s="2" t="s">
        <v>726</v>
      </c>
      <c r="AB400" s="2" t="s">
        <v>726</v>
      </c>
      <c r="AC400" s="2" t="s">
        <v>726</v>
      </c>
      <c r="AD400" s="2" t="s">
        <v>726</v>
      </c>
      <c r="AE400" s="2" t="s">
        <v>727</v>
      </c>
      <c r="AF400" s="2" t="s">
        <v>726</v>
      </c>
      <c r="AG400" s="2">
        <v>2.2909999999999999</v>
      </c>
      <c r="AH400" s="2" t="s">
        <v>726</v>
      </c>
      <c r="AI400" s="2" t="s">
        <v>726</v>
      </c>
      <c r="AJ400" s="2" t="s">
        <v>726</v>
      </c>
      <c r="AK400" s="2" t="s">
        <v>726</v>
      </c>
      <c r="AL400" s="2">
        <v>0.34</v>
      </c>
      <c r="AM400" s="2">
        <v>0.35899999999999999</v>
      </c>
      <c r="AN400" s="2" t="s">
        <v>609</v>
      </c>
      <c r="AO400" s="2" t="s">
        <v>726</v>
      </c>
      <c r="AP400" s="2" t="s">
        <v>726</v>
      </c>
      <c r="AQ400" s="2" t="s">
        <v>726</v>
      </c>
      <c r="AR400" s="2" t="s">
        <v>726</v>
      </c>
      <c r="AV400" s="15">
        <f t="shared" si="62"/>
        <v>36.231000000000002</v>
      </c>
      <c r="AW400" s="15">
        <f t="shared" si="63"/>
        <v>26.89</v>
      </c>
      <c r="AX400" s="16">
        <f t="shared" si="64"/>
        <v>0.7421821092434655</v>
      </c>
      <c r="BA400" s="2">
        <f t="shared" si="65"/>
        <v>0</v>
      </c>
      <c r="BB400" s="2">
        <f t="shared" si="66"/>
        <v>0</v>
      </c>
      <c r="BC400" s="2">
        <f t="shared" si="67"/>
        <v>0</v>
      </c>
      <c r="BD400" s="2">
        <f t="shared" si="68"/>
        <v>0</v>
      </c>
      <c r="BE400" s="2">
        <f t="shared" si="69"/>
        <v>0</v>
      </c>
      <c r="BF400" s="2">
        <f t="shared" si="70"/>
        <v>0</v>
      </c>
      <c r="BJ400" s="2" t="str">
        <f t="shared" si="61"/>
        <v/>
      </c>
      <c r="BK400" s="2">
        <f>VLOOKUP(B400,Kraftvärmeprod!$B$1:$BH$550,MATCH($BA$1,Kraftvärmeprod!$B$1:$CC$1,0),FALSE)</f>
        <v>56.88</v>
      </c>
    </row>
    <row r="401" spans="1:63" ht="15" customHeight="1" x14ac:dyDescent="0.25">
      <c r="A401" s="2" t="s">
        <v>585</v>
      </c>
      <c r="B401" s="2" t="s">
        <v>592</v>
      </c>
      <c r="C401" s="2">
        <v>2017</v>
      </c>
      <c r="D401" s="2">
        <v>24.23</v>
      </c>
      <c r="E401" s="2">
        <v>28.94</v>
      </c>
      <c r="F401" s="2" t="s">
        <v>726</v>
      </c>
      <c r="G401" s="2" t="s">
        <v>726</v>
      </c>
      <c r="H401" s="2" t="s">
        <v>726</v>
      </c>
      <c r="I401" s="2" t="s">
        <v>726</v>
      </c>
      <c r="J401" s="2" t="s">
        <v>726</v>
      </c>
      <c r="K401" s="2" t="s">
        <v>726</v>
      </c>
      <c r="L401" s="2" t="s">
        <v>726</v>
      </c>
      <c r="M401" s="2" t="s">
        <v>609</v>
      </c>
      <c r="N401" s="2" t="s">
        <v>726</v>
      </c>
      <c r="O401" s="2" t="s">
        <v>726</v>
      </c>
      <c r="P401" s="2" t="s">
        <v>726</v>
      </c>
      <c r="Q401" s="2" t="s">
        <v>726</v>
      </c>
      <c r="R401" s="2" t="s">
        <v>726</v>
      </c>
      <c r="S401" s="2" t="s">
        <v>726</v>
      </c>
      <c r="T401" s="2" t="s">
        <v>726</v>
      </c>
      <c r="U401" s="2" t="s">
        <v>726</v>
      </c>
      <c r="V401" s="2" t="s">
        <v>726</v>
      </c>
      <c r="W401" s="2" t="s">
        <v>726</v>
      </c>
      <c r="X401" s="2" t="s">
        <v>726</v>
      </c>
      <c r="Y401" s="2" t="s">
        <v>726</v>
      </c>
      <c r="Z401" s="2">
        <v>28.94</v>
      </c>
      <c r="AA401" s="2" t="s">
        <v>726</v>
      </c>
      <c r="AB401" s="2" t="s">
        <v>726</v>
      </c>
      <c r="AC401" s="2" t="s">
        <v>726</v>
      </c>
      <c r="AD401" s="2" t="s">
        <v>726</v>
      </c>
      <c r="AE401" s="2" t="s">
        <v>609</v>
      </c>
      <c r="AF401" s="2" t="s">
        <v>726</v>
      </c>
      <c r="AG401" s="2" t="s">
        <v>726</v>
      </c>
      <c r="AH401" s="2" t="s">
        <v>726</v>
      </c>
      <c r="AI401" s="2" t="s">
        <v>726</v>
      </c>
      <c r="AJ401" s="2" t="s">
        <v>726</v>
      </c>
      <c r="AK401" s="2" t="s">
        <v>726</v>
      </c>
      <c r="AL401" s="2" t="s">
        <v>726</v>
      </c>
      <c r="AM401" s="2" t="s">
        <v>726</v>
      </c>
      <c r="AN401" s="2" t="s">
        <v>609</v>
      </c>
      <c r="AO401" s="2" t="s">
        <v>726</v>
      </c>
      <c r="AP401" s="2" t="s">
        <v>726</v>
      </c>
      <c r="AQ401" s="2" t="s">
        <v>726</v>
      </c>
      <c r="AR401" s="2" t="s">
        <v>609</v>
      </c>
      <c r="AV401" s="15">
        <f t="shared" si="62"/>
        <v>28.94</v>
      </c>
      <c r="AW401" s="15">
        <f t="shared" si="63"/>
        <v>24.23</v>
      </c>
      <c r="AX401" s="16">
        <f t="shared" si="64"/>
        <v>0.83724948168624735</v>
      </c>
      <c r="BA401" s="2">
        <f t="shared" si="65"/>
        <v>0</v>
      </c>
      <c r="BB401" s="2">
        <f t="shared" si="66"/>
        <v>0</v>
      </c>
      <c r="BC401" s="2">
        <f t="shared" si="67"/>
        <v>0</v>
      </c>
      <c r="BD401" s="2">
        <f t="shared" si="68"/>
        <v>0</v>
      </c>
      <c r="BE401" s="2">
        <f t="shared" si="69"/>
        <v>0</v>
      </c>
      <c r="BF401" s="2">
        <f t="shared" si="70"/>
        <v>0</v>
      </c>
      <c r="BJ401" s="2" t="str">
        <f t="shared" si="61"/>
        <v/>
      </c>
      <c r="BK401" s="2">
        <f>VLOOKUP(B401,Kraftvärmeprod!$B$1:$BH$550,MATCH($BA$1,Kraftvärmeprod!$B$1:$CC$1,0),FALSE)</f>
        <v>0</v>
      </c>
    </row>
    <row r="402" spans="1:63" ht="15" customHeight="1" x14ac:dyDescent="0.25">
      <c r="A402" s="2" t="s">
        <v>585</v>
      </c>
      <c r="B402" s="2" t="s">
        <v>593</v>
      </c>
      <c r="C402" s="2">
        <v>2017</v>
      </c>
      <c r="D402" s="2">
        <v>18.899999999999999</v>
      </c>
      <c r="E402" s="2">
        <v>20.91</v>
      </c>
      <c r="F402" s="2" t="s">
        <v>726</v>
      </c>
      <c r="G402" s="2">
        <v>0.01</v>
      </c>
      <c r="H402" s="2" t="s">
        <v>726</v>
      </c>
      <c r="I402" s="2" t="s">
        <v>726</v>
      </c>
      <c r="J402" s="2" t="s">
        <v>726</v>
      </c>
      <c r="K402" s="2" t="s">
        <v>726</v>
      </c>
      <c r="L402" s="2" t="s">
        <v>726</v>
      </c>
      <c r="M402" s="2" t="s">
        <v>609</v>
      </c>
      <c r="N402" s="2" t="s">
        <v>726</v>
      </c>
      <c r="O402" s="2" t="s">
        <v>726</v>
      </c>
      <c r="P402" s="2" t="s">
        <v>726</v>
      </c>
      <c r="Q402" s="2" t="s">
        <v>726</v>
      </c>
      <c r="R402" s="2" t="s">
        <v>726</v>
      </c>
      <c r="S402" s="2" t="s">
        <v>726</v>
      </c>
      <c r="T402" s="2" t="s">
        <v>8</v>
      </c>
      <c r="U402" s="2">
        <v>20.9</v>
      </c>
      <c r="V402" s="2" t="s">
        <v>726</v>
      </c>
      <c r="W402" s="2" t="s">
        <v>726</v>
      </c>
      <c r="X402" s="2" t="s">
        <v>726</v>
      </c>
      <c r="Y402" s="2" t="s">
        <v>726</v>
      </c>
      <c r="Z402" s="2" t="s">
        <v>726</v>
      </c>
      <c r="AA402" s="2" t="s">
        <v>726</v>
      </c>
      <c r="AB402" s="2" t="s">
        <v>726</v>
      </c>
      <c r="AC402" s="2" t="s">
        <v>726</v>
      </c>
      <c r="AD402" s="2" t="s">
        <v>726</v>
      </c>
      <c r="AE402" s="2" t="s">
        <v>609</v>
      </c>
      <c r="AF402" s="2" t="s">
        <v>726</v>
      </c>
      <c r="AG402" s="2" t="s">
        <v>726</v>
      </c>
      <c r="AH402" s="2" t="s">
        <v>726</v>
      </c>
      <c r="AI402" s="2" t="s">
        <v>726</v>
      </c>
      <c r="AJ402" s="2" t="s">
        <v>726</v>
      </c>
      <c r="AK402" s="2" t="s">
        <v>726</v>
      </c>
      <c r="AL402" s="2" t="s">
        <v>726</v>
      </c>
      <c r="AM402" s="2" t="s">
        <v>726</v>
      </c>
      <c r="AN402" s="2" t="s">
        <v>609</v>
      </c>
      <c r="AO402" s="2" t="s">
        <v>726</v>
      </c>
      <c r="AP402" s="2" t="s">
        <v>726</v>
      </c>
      <c r="AQ402" s="2" t="s">
        <v>726</v>
      </c>
      <c r="AR402" s="2" t="s">
        <v>726</v>
      </c>
      <c r="AV402" s="15">
        <f t="shared" si="62"/>
        <v>20.91</v>
      </c>
      <c r="AW402" s="15">
        <f t="shared" si="63"/>
        <v>18.899999999999999</v>
      </c>
      <c r="AX402" s="16">
        <f t="shared" si="64"/>
        <v>0.90387374461979908</v>
      </c>
      <c r="BA402" s="2">
        <f t="shared" si="65"/>
        <v>0</v>
      </c>
      <c r="BB402" s="2">
        <f t="shared" si="66"/>
        <v>0</v>
      </c>
      <c r="BC402" s="2">
        <f t="shared" si="67"/>
        <v>0</v>
      </c>
      <c r="BD402" s="2">
        <f t="shared" si="68"/>
        <v>0</v>
      </c>
      <c r="BE402" s="2">
        <f t="shared" si="69"/>
        <v>0</v>
      </c>
      <c r="BF402" s="2">
        <f t="shared" si="70"/>
        <v>0</v>
      </c>
      <c r="BJ402" s="2" t="str">
        <f t="shared" si="61"/>
        <v/>
      </c>
      <c r="BK402" s="2">
        <f>VLOOKUP(B402,Kraftvärmeprod!$B$1:$BH$550,MATCH($BA$1,Kraftvärmeprod!$B$1:$CC$1,0),FALSE)</f>
        <v>0</v>
      </c>
    </row>
    <row r="403" spans="1:63" ht="15" customHeight="1" x14ac:dyDescent="0.25">
      <c r="A403" s="2" t="s">
        <v>585</v>
      </c>
      <c r="B403" s="2" t="s">
        <v>594</v>
      </c>
      <c r="C403" s="2">
        <v>2017</v>
      </c>
      <c r="D403" s="2">
        <v>1300.5999999999999</v>
      </c>
      <c r="E403" s="2">
        <v>1574.94</v>
      </c>
      <c r="F403" s="2" t="s">
        <v>726</v>
      </c>
      <c r="G403" s="2">
        <v>13.9</v>
      </c>
      <c r="H403" s="2" t="s">
        <v>726</v>
      </c>
      <c r="I403" s="2">
        <v>12.5</v>
      </c>
      <c r="J403" s="2" t="s">
        <v>726</v>
      </c>
      <c r="K403" s="2" t="s">
        <v>726</v>
      </c>
      <c r="L403" s="2" t="s">
        <v>726</v>
      </c>
      <c r="M403" s="2" t="s">
        <v>609</v>
      </c>
      <c r="N403" s="2" t="s">
        <v>726</v>
      </c>
      <c r="O403" s="2" t="s">
        <v>726</v>
      </c>
      <c r="P403" s="2" t="s">
        <v>726</v>
      </c>
      <c r="Q403" s="2" t="s">
        <v>726</v>
      </c>
      <c r="R403" s="2" t="s">
        <v>726</v>
      </c>
      <c r="S403" s="2">
        <v>0.04</v>
      </c>
      <c r="T403" s="2" t="s">
        <v>8</v>
      </c>
      <c r="U403" s="2">
        <v>63.6</v>
      </c>
      <c r="V403" s="2" t="s">
        <v>726</v>
      </c>
      <c r="W403" s="2" t="s">
        <v>726</v>
      </c>
      <c r="X403" s="2" t="s">
        <v>726</v>
      </c>
      <c r="Y403" s="2" t="s">
        <v>726</v>
      </c>
      <c r="Z403" s="2" t="s">
        <v>726</v>
      </c>
      <c r="AA403" s="2" t="s">
        <v>726</v>
      </c>
      <c r="AB403" s="2">
        <v>185.7</v>
      </c>
      <c r="AC403" s="2">
        <v>965.9</v>
      </c>
      <c r="AD403" s="2">
        <v>9</v>
      </c>
      <c r="AE403" s="2" t="s">
        <v>744</v>
      </c>
      <c r="AF403" s="2">
        <v>37.1</v>
      </c>
      <c r="AG403" s="2" t="s">
        <v>726</v>
      </c>
      <c r="AH403" s="2">
        <v>145.9</v>
      </c>
      <c r="AI403" s="2">
        <v>109.4</v>
      </c>
      <c r="AJ403" s="2" t="s">
        <v>732</v>
      </c>
      <c r="AK403" s="2">
        <v>23.9</v>
      </c>
      <c r="AL403" s="2">
        <v>78</v>
      </c>
      <c r="AM403" s="2">
        <v>82.1</v>
      </c>
      <c r="AN403" s="2" t="s">
        <v>609</v>
      </c>
      <c r="AO403" s="2">
        <v>0</v>
      </c>
      <c r="AP403" s="2">
        <v>99.1</v>
      </c>
      <c r="AQ403" s="2">
        <v>0.9</v>
      </c>
      <c r="AR403" s="2">
        <v>0</v>
      </c>
      <c r="AV403" s="15">
        <f t="shared" si="62"/>
        <v>1574.9399999999998</v>
      </c>
      <c r="AW403" s="15">
        <f t="shared" si="63"/>
        <v>1300.5999999999999</v>
      </c>
      <c r="AX403" s="16">
        <f t="shared" si="64"/>
        <v>0.82580923717728938</v>
      </c>
      <c r="BA403" s="2">
        <f t="shared" si="65"/>
        <v>145.9</v>
      </c>
      <c r="BB403" s="2">
        <f t="shared" si="66"/>
        <v>0</v>
      </c>
      <c r="BC403" s="2">
        <f t="shared" si="67"/>
        <v>144.58690000000001</v>
      </c>
      <c r="BD403" s="2">
        <f t="shared" si="68"/>
        <v>1.3131000000000002</v>
      </c>
      <c r="BE403" s="2">
        <f t="shared" si="69"/>
        <v>0</v>
      </c>
      <c r="BF403" s="2">
        <f t="shared" si="70"/>
        <v>0</v>
      </c>
      <c r="BJ403" s="2" t="str">
        <f t="shared" si="61"/>
        <v/>
      </c>
      <c r="BK403" s="2">
        <f>VLOOKUP(B403,Kraftvärmeprod!$B$1:$BH$550,MATCH($BA$1,Kraftvärmeprod!$B$1:$CC$1,0),FALSE)</f>
        <v>0</v>
      </c>
    </row>
    <row r="404" spans="1:63" ht="15" customHeight="1" x14ac:dyDescent="0.25">
      <c r="A404" s="2" t="s">
        <v>585</v>
      </c>
      <c r="B404" s="2" t="s">
        <v>595</v>
      </c>
      <c r="C404" s="2">
        <v>2017</v>
      </c>
      <c r="D404" s="2">
        <v>20.9</v>
      </c>
      <c r="E404" s="2">
        <v>26.3</v>
      </c>
      <c r="F404" s="2" t="s">
        <v>726</v>
      </c>
      <c r="G404" s="2">
        <v>0.3</v>
      </c>
      <c r="H404" s="2" t="s">
        <v>726</v>
      </c>
      <c r="I404" s="2" t="s">
        <v>726</v>
      </c>
      <c r="J404" s="2" t="s">
        <v>726</v>
      </c>
      <c r="K404" s="2" t="s">
        <v>726</v>
      </c>
      <c r="L404" s="2" t="s">
        <v>726</v>
      </c>
      <c r="M404" s="2" t="s">
        <v>609</v>
      </c>
      <c r="N404" s="2" t="s">
        <v>726</v>
      </c>
      <c r="O404" s="2" t="s">
        <v>726</v>
      </c>
      <c r="P404" s="2" t="s">
        <v>726</v>
      </c>
      <c r="Q404" s="2" t="s">
        <v>726</v>
      </c>
      <c r="R404" s="2" t="s">
        <v>726</v>
      </c>
      <c r="S404" s="2" t="s">
        <v>726</v>
      </c>
      <c r="T404" s="2" t="s">
        <v>726</v>
      </c>
      <c r="U404" s="2" t="s">
        <v>726</v>
      </c>
      <c r="V404" s="2" t="s">
        <v>726</v>
      </c>
      <c r="W404" s="2" t="s">
        <v>726</v>
      </c>
      <c r="X404" s="2" t="s">
        <v>726</v>
      </c>
      <c r="Y404" s="2" t="s">
        <v>726</v>
      </c>
      <c r="Z404" s="2">
        <v>26</v>
      </c>
      <c r="AA404" s="2" t="s">
        <v>726</v>
      </c>
      <c r="AB404" s="2" t="s">
        <v>726</v>
      </c>
      <c r="AC404" s="2" t="s">
        <v>726</v>
      </c>
      <c r="AD404" s="2" t="s">
        <v>726</v>
      </c>
      <c r="AE404" s="2" t="s">
        <v>609</v>
      </c>
      <c r="AF404" s="2" t="s">
        <v>726</v>
      </c>
      <c r="AG404" s="2" t="s">
        <v>726</v>
      </c>
      <c r="AH404" s="2" t="s">
        <v>726</v>
      </c>
      <c r="AI404" s="2" t="s">
        <v>726</v>
      </c>
      <c r="AJ404" s="2" t="s">
        <v>726</v>
      </c>
      <c r="AK404" s="2" t="s">
        <v>726</v>
      </c>
      <c r="AL404" s="2" t="s">
        <v>726</v>
      </c>
      <c r="AM404" s="2" t="s">
        <v>726</v>
      </c>
      <c r="AN404" s="2" t="s">
        <v>609</v>
      </c>
      <c r="AO404" s="2" t="s">
        <v>726</v>
      </c>
      <c r="AP404" s="2" t="s">
        <v>726</v>
      </c>
      <c r="AQ404" s="2" t="s">
        <v>726</v>
      </c>
      <c r="AR404" s="2" t="s">
        <v>726</v>
      </c>
      <c r="AV404" s="15">
        <f t="shared" si="62"/>
        <v>26.3</v>
      </c>
      <c r="AW404" s="15">
        <f t="shared" si="63"/>
        <v>20.9</v>
      </c>
      <c r="AX404" s="16">
        <f t="shared" si="64"/>
        <v>0.7946768060836501</v>
      </c>
      <c r="BA404" s="2">
        <f t="shared" si="65"/>
        <v>0</v>
      </c>
      <c r="BB404" s="2">
        <f t="shared" si="66"/>
        <v>0</v>
      </c>
      <c r="BC404" s="2">
        <f t="shared" si="67"/>
        <v>0</v>
      </c>
      <c r="BD404" s="2">
        <f t="shared" si="68"/>
        <v>0</v>
      </c>
      <c r="BE404" s="2">
        <f t="shared" si="69"/>
        <v>0</v>
      </c>
      <c r="BF404" s="2">
        <f t="shared" si="70"/>
        <v>0</v>
      </c>
      <c r="BJ404" s="2" t="str">
        <f t="shared" si="61"/>
        <v/>
      </c>
      <c r="BK404" s="2">
        <f>VLOOKUP(B404,Kraftvärmeprod!$B$1:$BH$550,MATCH($BA$1,Kraftvärmeprod!$B$1:$CC$1,0),FALSE)</f>
        <v>0</v>
      </c>
    </row>
    <row r="405" spans="1:63" ht="15" customHeight="1" x14ac:dyDescent="0.25">
      <c r="A405" s="2" t="s">
        <v>596</v>
      </c>
      <c r="B405" s="2" t="s">
        <v>597</v>
      </c>
      <c r="C405" s="2">
        <v>2017</v>
      </c>
      <c r="D405" s="2">
        <v>6.97</v>
      </c>
      <c r="E405" s="2">
        <v>7.11</v>
      </c>
      <c r="F405" s="2" t="s">
        <v>726</v>
      </c>
      <c r="G405" s="2">
        <v>0.73</v>
      </c>
      <c r="H405" s="2" t="s">
        <v>726</v>
      </c>
      <c r="I405" s="2" t="s">
        <v>726</v>
      </c>
      <c r="J405" s="2" t="s">
        <v>726</v>
      </c>
      <c r="K405" s="2" t="s">
        <v>726</v>
      </c>
      <c r="L405" s="2" t="s">
        <v>726</v>
      </c>
      <c r="M405" s="2" t="s">
        <v>759</v>
      </c>
      <c r="N405" s="2" t="s">
        <v>726</v>
      </c>
      <c r="O405" s="2" t="s">
        <v>726</v>
      </c>
      <c r="P405" s="2" t="s">
        <v>726</v>
      </c>
      <c r="Q405" s="2" t="s">
        <v>726</v>
      </c>
      <c r="R405" s="2" t="s">
        <v>726</v>
      </c>
      <c r="S405" s="2" t="s">
        <v>726</v>
      </c>
      <c r="T405" s="2" t="s">
        <v>726</v>
      </c>
      <c r="U405" s="2">
        <v>6.38</v>
      </c>
      <c r="V405" s="2" t="s">
        <v>726</v>
      </c>
      <c r="W405" s="2" t="s">
        <v>726</v>
      </c>
      <c r="X405" s="2" t="s">
        <v>726</v>
      </c>
      <c r="Y405" s="2" t="s">
        <v>726</v>
      </c>
      <c r="Z405" s="2" t="s">
        <v>726</v>
      </c>
      <c r="AA405" s="2" t="s">
        <v>726</v>
      </c>
      <c r="AB405" s="2" t="s">
        <v>726</v>
      </c>
      <c r="AC405" s="2" t="s">
        <v>726</v>
      </c>
      <c r="AD405" s="2" t="s">
        <v>726</v>
      </c>
      <c r="AE405" s="2" t="s">
        <v>727</v>
      </c>
      <c r="AF405" s="2" t="s">
        <v>726</v>
      </c>
      <c r="AG405" s="2" t="s">
        <v>726</v>
      </c>
      <c r="AH405" s="2" t="s">
        <v>726</v>
      </c>
      <c r="AI405" s="2" t="s">
        <v>726</v>
      </c>
      <c r="AJ405" s="2" t="s">
        <v>726</v>
      </c>
      <c r="AK405" s="2" t="s">
        <v>726</v>
      </c>
      <c r="AL405" s="2" t="s">
        <v>726</v>
      </c>
      <c r="AM405" s="2" t="s">
        <v>726</v>
      </c>
      <c r="AN405" s="2" t="s">
        <v>609</v>
      </c>
      <c r="AO405" s="2" t="s">
        <v>726</v>
      </c>
      <c r="AP405" s="2" t="s">
        <v>726</v>
      </c>
      <c r="AQ405" s="2" t="s">
        <v>726</v>
      </c>
      <c r="AR405" s="2" t="s">
        <v>726</v>
      </c>
      <c r="AV405" s="15">
        <f t="shared" si="62"/>
        <v>7.1099999999999994</v>
      </c>
      <c r="AW405" s="15">
        <f t="shared" si="63"/>
        <v>6.97</v>
      </c>
      <c r="AX405" s="16">
        <f t="shared" si="64"/>
        <v>0.98030942334739812</v>
      </c>
      <c r="BA405" s="2">
        <f t="shared" si="65"/>
        <v>0</v>
      </c>
      <c r="BB405" s="2">
        <f t="shared" si="66"/>
        <v>0</v>
      </c>
      <c r="BC405" s="2">
        <f t="shared" si="67"/>
        <v>0</v>
      </c>
      <c r="BD405" s="2">
        <f t="shared" si="68"/>
        <v>0</v>
      </c>
      <c r="BE405" s="2">
        <f t="shared" si="69"/>
        <v>0</v>
      </c>
      <c r="BF405" s="2">
        <f t="shared" si="70"/>
        <v>0</v>
      </c>
      <c r="BJ405" s="2" t="str">
        <f t="shared" si="61"/>
        <v/>
      </c>
      <c r="BK405" s="2">
        <f>VLOOKUP(B405,Kraftvärmeprod!$B$1:$BH$550,MATCH($BA$1,Kraftvärmeprod!$B$1:$CC$1,0),FALSE)</f>
        <v>0</v>
      </c>
    </row>
    <row r="406" spans="1:63" ht="15" customHeight="1" x14ac:dyDescent="0.25">
      <c r="A406" s="2" t="s">
        <v>596</v>
      </c>
      <c r="B406" s="9" t="s">
        <v>1105</v>
      </c>
      <c r="C406" s="2">
        <v>2017</v>
      </c>
      <c r="D406" s="2">
        <v>5.4</v>
      </c>
      <c r="E406" s="2">
        <v>0.65</v>
      </c>
      <c r="F406" s="2" t="s">
        <v>726</v>
      </c>
      <c r="G406" s="2" t="s">
        <v>726</v>
      </c>
      <c r="H406" s="2" t="s">
        <v>726</v>
      </c>
      <c r="I406" s="2" t="s">
        <v>726</v>
      </c>
      <c r="J406" s="2" t="s">
        <v>726</v>
      </c>
      <c r="K406" s="2" t="s">
        <v>726</v>
      </c>
      <c r="L406" s="2" t="s">
        <v>726</v>
      </c>
      <c r="M406" s="2" t="s">
        <v>609</v>
      </c>
      <c r="N406" s="2" t="s">
        <v>726</v>
      </c>
      <c r="O406" s="2" t="s">
        <v>726</v>
      </c>
      <c r="P406" s="2" t="s">
        <v>726</v>
      </c>
      <c r="Q406" s="2" t="s">
        <v>726</v>
      </c>
      <c r="R406" s="2" t="s">
        <v>726</v>
      </c>
      <c r="S406" s="2" t="s">
        <v>726</v>
      </c>
      <c r="T406" s="2" t="s">
        <v>726</v>
      </c>
      <c r="U406" s="2">
        <v>0.65</v>
      </c>
      <c r="V406" s="2" t="s">
        <v>726</v>
      </c>
      <c r="W406" s="2" t="s">
        <v>726</v>
      </c>
      <c r="X406" s="2" t="s">
        <v>726</v>
      </c>
      <c r="Y406" s="2" t="s">
        <v>726</v>
      </c>
      <c r="Z406" s="2" t="s">
        <v>726</v>
      </c>
      <c r="AA406" s="2" t="s">
        <v>726</v>
      </c>
      <c r="AB406" s="2" t="s">
        <v>726</v>
      </c>
      <c r="AC406" s="2" t="s">
        <v>726</v>
      </c>
      <c r="AD406" s="2" t="s">
        <v>726</v>
      </c>
      <c r="AE406" s="2" t="s">
        <v>727</v>
      </c>
      <c r="AF406" s="2" t="s">
        <v>726</v>
      </c>
      <c r="AG406" s="2" t="s">
        <v>726</v>
      </c>
      <c r="AH406" s="2" t="s">
        <v>726</v>
      </c>
      <c r="AI406" s="2" t="s">
        <v>726</v>
      </c>
      <c r="AJ406" s="2" t="s">
        <v>726</v>
      </c>
      <c r="AK406" s="2" t="s">
        <v>726</v>
      </c>
      <c r="AL406" s="2" t="s">
        <v>726</v>
      </c>
      <c r="AM406" s="2" t="s">
        <v>726</v>
      </c>
      <c r="AN406" s="2" t="s">
        <v>609</v>
      </c>
      <c r="AO406" s="2" t="s">
        <v>726</v>
      </c>
      <c r="AP406" s="2" t="s">
        <v>726</v>
      </c>
      <c r="AQ406" s="2" t="s">
        <v>726</v>
      </c>
      <c r="AR406" s="2" t="s">
        <v>726</v>
      </c>
      <c r="AV406" s="15">
        <f t="shared" si="62"/>
        <v>0.65</v>
      </c>
      <c r="AW406" s="15">
        <f t="shared" si="63"/>
        <v>5.4</v>
      </c>
      <c r="AX406" s="16">
        <f t="shared" si="64"/>
        <v>8.3076923076923084</v>
      </c>
      <c r="BA406" s="2">
        <f t="shared" si="65"/>
        <v>0</v>
      </c>
      <c r="BB406" s="2">
        <f t="shared" si="66"/>
        <v>0</v>
      </c>
      <c r="BC406" s="2">
        <f t="shared" si="67"/>
        <v>0</v>
      </c>
      <c r="BD406" s="2">
        <f t="shared" si="68"/>
        <v>0</v>
      </c>
      <c r="BE406" s="2">
        <f t="shared" si="69"/>
        <v>0</v>
      </c>
      <c r="BF406" s="2">
        <f t="shared" si="70"/>
        <v>0</v>
      </c>
      <c r="BJ406" s="2" t="str">
        <f t="shared" si="61"/>
        <v/>
      </c>
      <c r="BK406" s="2">
        <f>VLOOKUP(B406,Kraftvärmeprod!$B$1:$BH$550,MATCH($BA$1,Kraftvärmeprod!$B$1:$CC$1,0),FALSE)</f>
        <v>0</v>
      </c>
    </row>
    <row r="407" spans="1:63" ht="15" customHeight="1" x14ac:dyDescent="0.25">
      <c r="A407" s="2" t="s">
        <v>598</v>
      </c>
      <c r="B407" s="2" t="s">
        <v>599</v>
      </c>
      <c r="C407" s="2">
        <v>2017</v>
      </c>
      <c r="D407" s="2" t="s">
        <v>726</v>
      </c>
      <c r="E407" s="2" t="s">
        <v>726</v>
      </c>
      <c r="F407" s="2" t="s">
        <v>726</v>
      </c>
      <c r="G407" s="2" t="s">
        <v>726</v>
      </c>
      <c r="H407" s="2" t="s">
        <v>726</v>
      </c>
      <c r="I407" s="2" t="s">
        <v>726</v>
      </c>
      <c r="J407" s="2" t="s">
        <v>726</v>
      </c>
      <c r="K407" s="2" t="s">
        <v>726</v>
      </c>
      <c r="L407" s="2" t="s">
        <v>726</v>
      </c>
      <c r="M407" s="2" t="s">
        <v>609</v>
      </c>
      <c r="N407" s="2" t="s">
        <v>726</v>
      </c>
      <c r="O407" s="2" t="s">
        <v>726</v>
      </c>
      <c r="P407" s="2" t="s">
        <v>726</v>
      </c>
      <c r="Q407" s="2" t="s">
        <v>726</v>
      </c>
      <c r="R407" s="2" t="s">
        <v>726</v>
      </c>
      <c r="S407" s="2" t="s">
        <v>726</v>
      </c>
      <c r="T407" s="2" t="s">
        <v>726</v>
      </c>
      <c r="U407" s="2" t="s">
        <v>726</v>
      </c>
      <c r="V407" s="2" t="s">
        <v>726</v>
      </c>
      <c r="W407" s="2" t="s">
        <v>726</v>
      </c>
      <c r="X407" s="2" t="s">
        <v>726</v>
      </c>
      <c r="Y407" s="2" t="s">
        <v>726</v>
      </c>
      <c r="Z407" s="2" t="s">
        <v>726</v>
      </c>
      <c r="AA407" s="2" t="s">
        <v>726</v>
      </c>
      <c r="AB407" s="2" t="s">
        <v>726</v>
      </c>
      <c r="AC407" s="2" t="s">
        <v>726</v>
      </c>
      <c r="AD407" s="2" t="s">
        <v>726</v>
      </c>
      <c r="AE407" s="2" t="s">
        <v>609</v>
      </c>
      <c r="AF407" s="2" t="s">
        <v>726</v>
      </c>
      <c r="AG407" s="2" t="s">
        <v>726</v>
      </c>
      <c r="AH407" s="2" t="s">
        <v>726</v>
      </c>
      <c r="AI407" s="2" t="s">
        <v>726</v>
      </c>
      <c r="AJ407" s="2" t="s">
        <v>726</v>
      </c>
      <c r="AK407" s="2" t="s">
        <v>726</v>
      </c>
      <c r="AL407" s="2" t="s">
        <v>726</v>
      </c>
      <c r="AM407" s="2" t="s">
        <v>726</v>
      </c>
      <c r="AN407" s="2" t="s">
        <v>609</v>
      </c>
      <c r="AO407" s="2" t="s">
        <v>726</v>
      </c>
      <c r="AP407" s="2" t="s">
        <v>726</v>
      </c>
      <c r="AQ407" s="2" t="s">
        <v>726</v>
      </c>
      <c r="AR407" s="2" t="s">
        <v>726</v>
      </c>
      <c r="AV407" s="15">
        <f t="shared" si="62"/>
        <v>0</v>
      </c>
      <c r="AW407" s="15">
        <f t="shared" si="63"/>
        <v>0</v>
      </c>
      <c r="AX407" s="16" t="str">
        <f t="shared" si="64"/>
        <v/>
      </c>
      <c r="BA407" s="2">
        <f t="shared" si="65"/>
        <v>0</v>
      </c>
      <c r="BB407" s="2">
        <f t="shared" si="66"/>
        <v>0</v>
      </c>
      <c r="BC407" s="2">
        <f t="shared" si="67"/>
        <v>0</v>
      </c>
      <c r="BD407" s="2">
        <f t="shared" si="68"/>
        <v>0</v>
      </c>
      <c r="BE407" s="2">
        <f t="shared" si="69"/>
        <v>0</v>
      </c>
      <c r="BF407" s="2">
        <f t="shared" si="70"/>
        <v>0</v>
      </c>
      <c r="BJ407" s="2" t="str">
        <f t="shared" si="61"/>
        <v/>
      </c>
      <c r="BK407" s="2">
        <f>VLOOKUP(B407,Kraftvärmeprod!$B$1:$BH$550,MATCH($BA$1,Kraftvärmeprod!$B$1:$CC$1,0),FALSE)</f>
        <v>0</v>
      </c>
    </row>
    <row r="408" spans="1:63" ht="15" customHeight="1" x14ac:dyDescent="0.25">
      <c r="A408" s="2" t="s">
        <v>598</v>
      </c>
      <c r="B408" s="2" t="s">
        <v>600</v>
      </c>
      <c r="C408" s="2">
        <v>2017</v>
      </c>
      <c r="D408" s="2">
        <v>5.4850000000000003</v>
      </c>
      <c r="E408" s="2">
        <v>6.08</v>
      </c>
      <c r="F408" s="2" t="s">
        <v>726</v>
      </c>
      <c r="G408" s="2" t="s">
        <v>726</v>
      </c>
      <c r="H408" s="2" t="s">
        <v>726</v>
      </c>
      <c r="I408" s="2" t="s">
        <v>726</v>
      </c>
      <c r="J408" s="2" t="s">
        <v>726</v>
      </c>
      <c r="K408" s="2" t="s">
        <v>726</v>
      </c>
      <c r="L408" s="2" t="s">
        <v>726</v>
      </c>
      <c r="M408" s="2" t="s">
        <v>609</v>
      </c>
      <c r="N408" s="2" t="s">
        <v>726</v>
      </c>
      <c r="O408" s="2" t="s">
        <v>726</v>
      </c>
      <c r="P408" s="2">
        <v>0.55000000000000004</v>
      </c>
      <c r="Q408" s="2" t="s">
        <v>726</v>
      </c>
      <c r="R408" s="2" t="s">
        <v>726</v>
      </c>
      <c r="S408" s="2">
        <v>4.9800000000000004</v>
      </c>
      <c r="T408" s="2" t="s">
        <v>8</v>
      </c>
      <c r="U408" s="2" t="s">
        <v>726</v>
      </c>
      <c r="V408" s="2" t="s">
        <v>726</v>
      </c>
      <c r="W408" s="2" t="s">
        <v>726</v>
      </c>
      <c r="X408" s="2" t="s">
        <v>726</v>
      </c>
      <c r="Y408" s="2" t="s">
        <v>726</v>
      </c>
      <c r="Z408" s="2">
        <v>0.55000000000000004</v>
      </c>
      <c r="AA408" s="2" t="s">
        <v>726</v>
      </c>
      <c r="AB408" s="2" t="s">
        <v>726</v>
      </c>
      <c r="AC408" s="2" t="s">
        <v>726</v>
      </c>
      <c r="AD408" s="2" t="s">
        <v>726</v>
      </c>
      <c r="AE408" s="2" t="s">
        <v>609</v>
      </c>
      <c r="AF408" s="2" t="s">
        <v>726</v>
      </c>
      <c r="AG408" s="2" t="s">
        <v>726</v>
      </c>
      <c r="AH408" s="2" t="s">
        <v>726</v>
      </c>
      <c r="AI408" s="2" t="s">
        <v>726</v>
      </c>
      <c r="AJ408" s="2" t="s">
        <v>726</v>
      </c>
      <c r="AK408" s="2" t="s">
        <v>726</v>
      </c>
      <c r="AL408" s="2" t="s">
        <v>726</v>
      </c>
      <c r="AM408" s="2" t="s">
        <v>726</v>
      </c>
      <c r="AN408" s="2" t="s">
        <v>609</v>
      </c>
      <c r="AO408" s="2" t="s">
        <v>726</v>
      </c>
      <c r="AP408" s="2" t="s">
        <v>726</v>
      </c>
      <c r="AQ408" s="2" t="s">
        <v>726</v>
      </c>
      <c r="AR408" s="2" t="s">
        <v>726</v>
      </c>
      <c r="AV408" s="15">
        <f t="shared" si="62"/>
        <v>6.08</v>
      </c>
      <c r="AW408" s="15">
        <f t="shared" si="63"/>
        <v>5.4850000000000003</v>
      </c>
      <c r="AX408" s="16">
        <f t="shared" si="64"/>
        <v>0.90213815789473684</v>
      </c>
      <c r="BA408" s="2">
        <f t="shared" si="65"/>
        <v>0</v>
      </c>
      <c r="BB408" s="2">
        <f t="shared" si="66"/>
        <v>0</v>
      </c>
      <c r="BC408" s="2">
        <f t="shared" si="67"/>
        <v>0</v>
      </c>
      <c r="BD408" s="2">
        <f t="shared" si="68"/>
        <v>0</v>
      </c>
      <c r="BE408" s="2">
        <f t="shared" si="69"/>
        <v>0</v>
      </c>
      <c r="BF408" s="2">
        <f t="shared" si="70"/>
        <v>0</v>
      </c>
      <c r="BJ408" s="2" t="str">
        <f t="shared" si="61"/>
        <v/>
      </c>
      <c r="BK408" s="2">
        <f>VLOOKUP(B408,Kraftvärmeprod!$B$1:$BH$550,MATCH($BA$1,Kraftvärmeprod!$B$1:$CC$1,0),FALSE)</f>
        <v>0</v>
      </c>
    </row>
    <row r="409" spans="1:63" ht="15" customHeight="1" x14ac:dyDescent="0.25">
      <c r="A409" s="2" t="s">
        <v>598</v>
      </c>
      <c r="B409" s="2" t="s">
        <v>601</v>
      </c>
      <c r="C409" s="2">
        <v>2017</v>
      </c>
      <c r="D409" s="2">
        <v>9.24</v>
      </c>
      <c r="E409" s="2">
        <v>10.26</v>
      </c>
      <c r="F409" s="2" t="s">
        <v>726</v>
      </c>
      <c r="G409" s="2" t="s">
        <v>726</v>
      </c>
      <c r="H409" s="2" t="s">
        <v>726</v>
      </c>
      <c r="I409" s="2" t="s">
        <v>726</v>
      </c>
      <c r="J409" s="2" t="s">
        <v>726</v>
      </c>
      <c r="K409" s="2" t="s">
        <v>726</v>
      </c>
      <c r="L409" s="2" t="s">
        <v>726</v>
      </c>
      <c r="M409" s="2" t="s">
        <v>609</v>
      </c>
      <c r="N409" s="2" t="s">
        <v>726</v>
      </c>
      <c r="O409" s="2" t="s">
        <v>726</v>
      </c>
      <c r="P409" s="2" t="s">
        <v>726</v>
      </c>
      <c r="Q409" s="2" t="s">
        <v>726</v>
      </c>
      <c r="R409" s="2" t="s">
        <v>726</v>
      </c>
      <c r="S409" s="2">
        <v>10.119999999999999</v>
      </c>
      <c r="T409" s="2" t="s">
        <v>8</v>
      </c>
      <c r="U409" s="2" t="s">
        <v>726</v>
      </c>
      <c r="V409" s="2" t="s">
        <v>726</v>
      </c>
      <c r="W409" s="2" t="s">
        <v>726</v>
      </c>
      <c r="X409" s="2" t="s">
        <v>726</v>
      </c>
      <c r="Y409" s="2" t="s">
        <v>726</v>
      </c>
      <c r="Z409" s="2">
        <v>0.14000000000000001</v>
      </c>
      <c r="AA409" s="2" t="s">
        <v>726</v>
      </c>
      <c r="AB409" s="2" t="s">
        <v>726</v>
      </c>
      <c r="AC409" s="2" t="s">
        <v>726</v>
      </c>
      <c r="AD409" s="2" t="s">
        <v>726</v>
      </c>
      <c r="AE409" s="2" t="s">
        <v>609</v>
      </c>
      <c r="AF409" s="2" t="s">
        <v>726</v>
      </c>
      <c r="AG409" s="2" t="s">
        <v>726</v>
      </c>
      <c r="AH409" s="2" t="s">
        <v>726</v>
      </c>
      <c r="AI409" s="2" t="s">
        <v>726</v>
      </c>
      <c r="AJ409" s="2" t="s">
        <v>726</v>
      </c>
      <c r="AK409" s="2" t="s">
        <v>726</v>
      </c>
      <c r="AL409" s="2" t="s">
        <v>726</v>
      </c>
      <c r="AM409" s="2" t="s">
        <v>726</v>
      </c>
      <c r="AN409" s="2" t="s">
        <v>609</v>
      </c>
      <c r="AO409" s="2" t="s">
        <v>726</v>
      </c>
      <c r="AP409" s="2" t="s">
        <v>726</v>
      </c>
      <c r="AQ409" s="2" t="s">
        <v>726</v>
      </c>
      <c r="AR409" s="2" t="s">
        <v>726</v>
      </c>
      <c r="AV409" s="15">
        <f t="shared" si="62"/>
        <v>10.26</v>
      </c>
      <c r="AW409" s="15">
        <f t="shared" si="63"/>
        <v>9.24</v>
      </c>
      <c r="AX409" s="16">
        <f t="shared" si="64"/>
        <v>0.90058479532163749</v>
      </c>
      <c r="BA409" s="2">
        <f t="shared" si="65"/>
        <v>0</v>
      </c>
      <c r="BB409" s="2">
        <f t="shared" si="66"/>
        <v>0</v>
      </c>
      <c r="BC409" s="2">
        <f t="shared" si="67"/>
        <v>0</v>
      </c>
      <c r="BD409" s="2">
        <f t="shared" si="68"/>
        <v>0</v>
      </c>
      <c r="BE409" s="2">
        <f t="shared" si="69"/>
        <v>0</v>
      </c>
      <c r="BF409" s="2">
        <f t="shared" si="70"/>
        <v>0</v>
      </c>
      <c r="BJ409" s="2" t="str">
        <f t="shared" si="61"/>
        <v/>
      </c>
      <c r="BK409" s="2">
        <f>VLOOKUP(B409,Kraftvärmeprod!$B$1:$BH$550,MATCH($BA$1,Kraftvärmeprod!$B$1:$CC$1,0),FALSE)</f>
        <v>0</v>
      </c>
    </row>
    <row r="410" spans="1:63" ht="15" customHeight="1" x14ac:dyDescent="0.25">
      <c r="A410" s="2" t="s">
        <v>598</v>
      </c>
      <c r="B410" s="2" t="s">
        <v>602</v>
      </c>
      <c r="C410" s="2">
        <v>2017</v>
      </c>
      <c r="D410" s="2">
        <v>15.2</v>
      </c>
      <c r="E410" s="2">
        <v>16.899999999999999</v>
      </c>
      <c r="F410" s="2" t="s">
        <v>726</v>
      </c>
      <c r="G410" s="2" t="s">
        <v>726</v>
      </c>
      <c r="H410" s="2" t="s">
        <v>726</v>
      </c>
      <c r="I410" s="2" t="s">
        <v>726</v>
      </c>
      <c r="J410" s="2" t="s">
        <v>726</v>
      </c>
      <c r="K410" s="2" t="s">
        <v>726</v>
      </c>
      <c r="L410" s="2" t="s">
        <v>726</v>
      </c>
      <c r="M410" s="2" t="s">
        <v>609</v>
      </c>
      <c r="N410" s="2" t="s">
        <v>726</v>
      </c>
      <c r="O410" s="2" t="s">
        <v>726</v>
      </c>
      <c r="P410" s="2" t="s">
        <v>726</v>
      </c>
      <c r="Q410" s="2" t="s">
        <v>726</v>
      </c>
      <c r="R410" s="2" t="s">
        <v>726</v>
      </c>
      <c r="S410" s="2">
        <v>16.73</v>
      </c>
      <c r="T410" s="2" t="s">
        <v>8</v>
      </c>
      <c r="U410" s="2" t="s">
        <v>726</v>
      </c>
      <c r="V410" s="2" t="s">
        <v>726</v>
      </c>
      <c r="W410" s="2" t="s">
        <v>726</v>
      </c>
      <c r="X410" s="2" t="s">
        <v>726</v>
      </c>
      <c r="Y410" s="2" t="s">
        <v>726</v>
      </c>
      <c r="Z410" s="2">
        <v>0.17</v>
      </c>
      <c r="AA410" s="2" t="s">
        <v>726</v>
      </c>
      <c r="AB410" s="2" t="s">
        <v>726</v>
      </c>
      <c r="AC410" s="2" t="s">
        <v>726</v>
      </c>
      <c r="AD410" s="2" t="s">
        <v>726</v>
      </c>
      <c r="AE410" s="2" t="s">
        <v>609</v>
      </c>
      <c r="AF410" s="2" t="s">
        <v>726</v>
      </c>
      <c r="AG410" s="2" t="s">
        <v>726</v>
      </c>
      <c r="AH410" s="2" t="s">
        <v>726</v>
      </c>
      <c r="AI410" s="2" t="s">
        <v>726</v>
      </c>
      <c r="AJ410" s="2" t="s">
        <v>726</v>
      </c>
      <c r="AK410" s="2" t="s">
        <v>726</v>
      </c>
      <c r="AL410" s="2" t="s">
        <v>726</v>
      </c>
      <c r="AM410" s="2" t="s">
        <v>726</v>
      </c>
      <c r="AN410" s="2" t="s">
        <v>609</v>
      </c>
      <c r="AO410" s="2" t="s">
        <v>726</v>
      </c>
      <c r="AP410" s="2" t="s">
        <v>726</v>
      </c>
      <c r="AQ410" s="2" t="s">
        <v>726</v>
      </c>
      <c r="AR410" s="2" t="s">
        <v>726</v>
      </c>
      <c r="AV410" s="15">
        <f t="shared" si="62"/>
        <v>16.900000000000002</v>
      </c>
      <c r="AW410" s="15">
        <f t="shared" si="63"/>
        <v>15.2</v>
      </c>
      <c r="AX410" s="16">
        <f t="shared" si="64"/>
        <v>0.89940828402366846</v>
      </c>
      <c r="BA410" s="2">
        <f t="shared" si="65"/>
        <v>0</v>
      </c>
      <c r="BB410" s="2">
        <f t="shared" si="66"/>
        <v>0</v>
      </c>
      <c r="BC410" s="2">
        <f t="shared" si="67"/>
        <v>0</v>
      </c>
      <c r="BD410" s="2">
        <f t="shared" si="68"/>
        <v>0</v>
      </c>
      <c r="BE410" s="2">
        <f t="shared" si="69"/>
        <v>0</v>
      </c>
      <c r="BF410" s="2">
        <f t="shared" si="70"/>
        <v>0</v>
      </c>
      <c r="BJ410" s="2" t="str">
        <f t="shared" si="61"/>
        <v/>
      </c>
      <c r="BK410" s="2">
        <f>VLOOKUP(B410,Kraftvärmeprod!$B$1:$BH$550,MATCH($BA$1,Kraftvärmeprod!$B$1:$CC$1,0),FALSE)</f>
        <v>0</v>
      </c>
    </row>
    <row r="411" spans="1:63" ht="15" customHeight="1" x14ac:dyDescent="0.25">
      <c r="A411" s="2" t="s">
        <v>598</v>
      </c>
      <c r="B411" s="2" t="s">
        <v>603</v>
      </c>
      <c r="C411" s="2">
        <v>2017</v>
      </c>
      <c r="D411" s="2">
        <v>16.059999999999999</v>
      </c>
      <c r="E411" s="2">
        <v>21.08</v>
      </c>
      <c r="F411" s="2" t="s">
        <v>726</v>
      </c>
      <c r="G411" s="2">
        <v>0.3</v>
      </c>
      <c r="H411" s="2">
        <v>0.04</v>
      </c>
      <c r="I411" s="2" t="s">
        <v>726</v>
      </c>
      <c r="J411" s="2" t="s">
        <v>726</v>
      </c>
      <c r="K411" s="2" t="s">
        <v>726</v>
      </c>
      <c r="L411" s="2" t="s">
        <v>726</v>
      </c>
      <c r="M411" s="2" t="s">
        <v>609</v>
      </c>
      <c r="N411" s="2" t="s">
        <v>726</v>
      </c>
      <c r="O411" s="2">
        <v>14</v>
      </c>
      <c r="P411" s="2">
        <v>2</v>
      </c>
      <c r="Q411" s="2" t="s">
        <v>726</v>
      </c>
      <c r="R411" s="2" t="s">
        <v>726</v>
      </c>
      <c r="S411" s="2" t="s">
        <v>726</v>
      </c>
      <c r="T411" s="2" t="s">
        <v>8</v>
      </c>
      <c r="U411" s="2" t="s">
        <v>726</v>
      </c>
      <c r="V411" s="2" t="s">
        <v>726</v>
      </c>
      <c r="W411" s="2" t="s">
        <v>726</v>
      </c>
      <c r="X411" s="2" t="s">
        <v>726</v>
      </c>
      <c r="Y411" s="2" t="s">
        <v>726</v>
      </c>
      <c r="Z411" s="2">
        <v>0.05</v>
      </c>
      <c r="AA411" s="2" t="s">
        <v>726</v>
      </c>
      <c r="AB411" s="2" t="s">
        <v>726</v>
      </c>
      <c r="AC411" s="2" t="s">
        <v>726</v>
      </c>
      <c r="AD411" s="2" t="s">
        <v>726</v>
      </c>
      <c r="AE411" s="2" t="s">
        <v>727</v>
      </c>
      <c r="AF411" s="2" t="s">
        <v>726</v>
      </c>
      <c r="AG411" s="2">
        <v>2.4</v>
      </c>
      <c r="AH411" s="2">
        <v>2.29</v>
      </c>
      <c r="AI411" s="2" t="s">
        <v>726</v>
      </c>
      <c r="AJ411" s="2" t="s">
        <v>726</v>
      </c>
      <c r="AK411" s="2" t="s">
        <v>726</v>
      </c>
      <c r="AL411" s="2" t="s">
        <v>726</v>
      </c>
      <c r="AM411" s="2" t="s">
        <v>726</v>
      </c>
      <c r="AN411" s="2" t="s">
        <v>609</v>
      </c>
      <c r="AO411" s="2">
        <v>100</v>
      </c>
      <c r="AP411" s="2" t="s">
        <v>726</v>
      </c>
      <c r="AQ411" s="2" t="s">
        <v>726</v>
      </c>
      <c r="AR411" s="2" t="s">
        <v>743</v>
      </c>
      <c r="AV411" s="15">
        <f t="shared" si="62"/>
        <v>21.08</v>
      </c>
      <c r="AW411" s="15">
        <f t="shared" si="63"/>
        <v>16.059999999999999</v>
      </c>
      <c r="AX411" s="16">
        <f t="shared" si="64"/>
        <v>0.76185958254269448</v>
      </c>
      <c r="BA411" s="2">
        <f t="shared" si="65"/>
        <v>2.29</v>
      </c>
      <c r="BB411" s="2">
        <f t="shared" si="66"/>
        <v>2.29</v>
      </c>
      <c r="BC411" s="2">
        <f t="shared" si="67"/>
        <v>0</v>
      </c>
      <c r="BD411" s="2">
        <f t="shared" si="68"/>
        <v>0</v>
      </c>
      <c r="BE411" s="2">
        <f t="shared" si="69"/>
        <v>0</v>
      </c>
      <c r="BF411" s="2">
        <f t="shared" si="70"/>
        <v>0</v>
      </c>
      <c r="BJ411" s="2" t="str">
        <f t="shared" si="61"/>
        <v/>
      </c>
      <c r="BK411" s="2">
        <f>VLOOKUP(B411,Kraftvärmeprod!$B$1:$BH$550,MATCH($BA$1,Kraftvärmeprod!$B$1:$CC$1,0),FALSE)</f>
        <v>14.74</v>
      </c>
    </row>
    <row r="412" spans="1:63" ht="15" customHeight="1" x14ac:dyDescent="0.25">
      <c r="A412" s="2" t="s">
        <v>604</v>
      </c>
      <c r="B412" s="2" t="s">
        <v>605</v>
      </c>
      <c r="C412" s="2">
        <v>2017</v>
      </c>
      <c r="D412" s="2">
        <v>2.5859999999999999</v>
      </c>
      <c r="E412" s="2">
        <v>2.8719999999999999</v>
      </c>
      <c r="F412" s="2" t="s">
        <v>726</v>
      </c>
      <c r="G412" s="2">
        <v>0.14499999999999999</v>
      </c>
      <c r="H412" s="2" t="s">
        <v>726</v>
      </c>
      <c r="I412" s="2" t="s">
        <v>726</v>
      </c>
      <c r="J412" s="2" t="s">
        <v>726</v>
      </c>
      <c r="K412" s="2" t="s">
        <v>609</v>
      </c>
      <c r="L412" s="2" t="s">
        <v>726</v>
      </c>
      <c r="M412" s="2" t="s">
        <v>609</v>
      </c>
      <c r="N412" s="2" t="s">
        <v>726</v>
      </c>
      <c r="O412" s="2" t="s">
        <v>726</v>
      </c>
      <c r="P412" s="2" t="s">
        <v>726</v>
      </c>
      <c r="Q412" s="2" t="s">
        <v>726</v>
      </c>
      <c r="R412" s="2" t="s">
        <v>726</v>
      </c>
      <c r="S412" s="2" t="s">
        <v>726</v>
      </c>
      <c r="T412" s="2" t="s">
        <v>726</v>
      </c>
      <c r="U412" s="2">
        <v>0.41099999999999998</v>
      </c>
      <c r="V412" s="2">
        <v>2.3159999999999998</v>
      </c>
      <c r="W412" s="2" t="s">
        <v>726</v>
      </c>
      <c r="X412" s="2" t="s">
        <v>726</v>
      </c>
      <c r="Y412" s="2" t="s">
        <v>726</v>
      </c>
      <c r="Z412" s="2" t="s">
        <v>726</v>
      </c>
      <c r="AA412" s="2" t="s">
        <v>726</v>
      </c>
      <c r="AB412" s="2" t="s">
        <v>726</v>
      </c>
      <c r="AC412" s="2" t="s">
        <v>726</v>
      </c>
      <c r="AD412" s="2" t="s">
        <v>726</v>
      </c>
      <c r="AE412" s="2" t="s">
        <v>727</v>
      </c>
      <c r="AF412" s="2" t="s">
        <v>726</v>
      </c>
      <c r="AG412" s="2" t="s">
        <v>726</v>
      </c>
      <c r="AH412" s="2" t="s">
        <v>726</v>
      </c>
      <c r="AI412" s="2" t="s">
        <v>726</v>
      </c>
      <c r="AJ412" s="2" t="s">
        <v>726</v>
      </c>
      <c r="AK412" s="2" t="s">
        <v>726</v>
      </c>
      <c r="AL412" s="2" t="s">
        <v>726</v>
      </c>
      <c r="AM412" s="2" t="s">
        <v>726</v>
      </c>
      <c r="AN412" s="2" t="s">
        <v>609</v>
      </c>
      <c r="AO412" s="2" t="s">
        <v>726</v>
      </c>
      <c r="AP412" s="2" t="s">
        <v>726</v>
      </c>
      <c r="AQ412" s="2" t="s">
        <v>726</v>
      </c>
      <c r="AR412" s="2" t="s">
        <v>726</v>
      </c>
      <c r="AV412" s="15">
        <f t="shared" si="62"/>
        <v>2.8719999999999999</v>
      </c>
      <c r="AW412" s="15">
        <f t="shared" si="63"/>
        <v>2.5859999999999999</v>
      </c>
      <c r="AX412" s="16">
        <f t="shared" si="64"/>
        <v>0.90041782729805009</v>
      </c>
      <c r="BA412" s="2">
        <f t="shared" si="65"/>
        <v>0</v>
      </c>
      <c r="BB412" s="2">
        <f t="shared" si="66"/>
        <v>0</v>
      </c>
      <c r="BC412" s="2">
        <f t="shared" si="67"/>
        <v>0</v>
      </c>
      <c r="BD412" s="2">
        <f t="shared" si="68"/>
        <v>0</v>
      </c>
      <c r="BE412" s="2">
        <f t="shared" si="69"/>
        <v>0</v>
      </c>
      <c r="BF412" s="2">
        <f t="shared" si="70"/>
        <v>0</v>
      </c>
      <c r="BJ412" s="2" t="str">
        <f t="shared" si="61"/>
        <v/>
      </c>
      <c r="BK412" s="2">
        <f>VLOOKUP(B412,Kraftvärmeprod!$B$1:$BH$550,MATCH($BA$1,Kraftvärmeprod!$B$1:$CC$1,0),FALSE)</f>
        <v>0</v>
      </c>
    </row>
    <row r="413" spans="1:63" ht="15" customHeight="1" x14ac:dyDescent="0.25">
      <c r="A413" s="2" t="s">
        <v>604</v>
      </c>
      <c r="B413" s="2" t="s">
        <v>606</v>
      </c>
      <c r="C413" s="2">
        <v>2017</v>
      </c>
      <c r="D413" s="2" t="s">
        <v>726</v>
      </c>
      <c r="E413" s="2" t="s">
        <v>726</v>
      </c>
      <c r="F413" s="2" t="s">
        <v>726</v>
      </c>
      <c r="G413" s="2" t="s">
        <v>726</v>
      </c>
      <c r="H413" s="2" t="s">
        <v>726</v>
      </c>
      <c r="I413" s="2" t="s">
        <v>726</v>
      </c>
      <c r="J413" s="2" t="s">
        <v>726</v>
      </c>
      <c r="K413" s="2" t="s">
        <v>609</v>
      </c>
      <c r="L413" s="2" t="s">
        <v>726</v>
      </c>
      <c r="M413" s="2" t="s">
        <v>609</v>
      </c>
      <c r="N413" s="2" t="s">
        <v>726</v>
      </c>
      <c r="O413" s="2" t="s">
        <v>726</v>
      </c>
      <c r="P413" s="2" t="s">
        <v>726</v>
      </c>
      <c r="Q413" s="2" t="s">
        <v>726</v>
      </c>
      <c r="R413" s="2" t="s">
        <v>726</v>
      </c>
      <c r="S413" s="2" t="s">
        <v>726</v>
      </c>
      <c r="T413" s="2" t="s">
        <v>726</v>
      </c>
      <c r="U413" s="2" t="s">
        <v>726</v>
      </c>
      <c r="V413" s="2" t="s">
        <v>726</v>
      </c>
      <c r="W413" s="2" t="s">
        <v>726</v>
      </c>
      <c r="X413" s="2" t="s">
        <v>726</v>
      </c>
      <c r="Y413" s="2" t="s">
        <v>726</v>
      </c>
      <c r="Z413" s="2" t="s">
        <v>726</v>
      </c>
      <c r="AA413" s="2" t="s">
        <v>726</v>
      </c>
      <c r="AB413" s="2" t="s">
        <v>726</v>
      </c>
      <c r="AC413" s="2" t="s">
        <v>726</v>
      </c>
      <c r="AD413" s="2" t="s">
        <v>726</v>
      </c>
      <c r="AE413" s="2" t="s">
        <v>609</v>
      </c>
      <c r="AF413" s="2" t="s">
        <v>726</v>
      </c>
      <c r="AG413" s="2" t="s">
        <v>726</v>
      </c>
      <c r="AH413" s="2" t="s">
        <v>726</v>
      </c>
      <c r="AI413" s="2" t="s">
        <v>726</v>
      </c>
      <c r="AJ413" s="2" t="s">
        <v>726</v>
      </c>
      <c r="AK413" s="2" t="s">
        <v>726</v>
      </c>
      <c r="AL413" s="2" t="s">
        <v>726</v>
      </c>
      <c r="AM413" s="2" t="s">
        <v>726</v>
      </c>
      <c r="AN413" s="2" t="s">
        <v>609</v>
      </c>
      <c r="AO413" s="2" t="s">
        <v>726</v>
      </c>
      <c r="AP413" s="2" t="s">
        <v>726</v>
      </c>
      <c r="AQ413" s="2" t="s">
        <v>726</v>
      </c>
      <c r="AR413" s="2" t="s">
        <v>726</v>
      </c>
      <c r="AV413" s="15">
        <f t="shared" si="62"/>
        <v>0</v>
      </c>
      <c r="AW413" s="15">
        <f t="shared" si="63"/>
        <v>0</v>
      </c>
      <c r="AX413" s="16" t="str">
        <f t="shared" si="64"/>
        <v/>
      </c>
      <c r="BA413" s="2">
        <f t="shared" si="65"/>
        <v>0</v>
      </c>
      <c r="BB413" s="2">
        <f t="shared" si="66"/>
        <v>0</v>
      </c>
      <c r="BC413" s="2">
        <f t="shared" si="67"/>
        <v>0</v>
      </c>
      <c r="BD413" s="2">
        <f t="shared" si="68"/>
        <v>0</v>
      </c>
      <c r="BE413" s="2">
        <f t="shared" si="69"/>
        <v>0</v>
      </c>
      <c r="BF413" s="2">
        <f t="shared" si="70"/>
        <v>0</v>
      </c>
      <c r="BJ413" s="2" t="str">
        <f t="shared" si="61"/>
        <v/>
      </c>
      <c r="BK413" s="2">
        <f>VLOOKUP(B413,Kraftvärmeprod!$B$1:$BH$550,MATCH($BA$1,Kraftvärmeprod!$B$1:$CC$1,0),FALSE)</f>
        <v>29</v>
      </c>
    </row>
    <row r="414" spans="1:63" ht="15" customHeight="1" x14ac:dyDescent="0.25">
      <c r="A414" s="2" t="s">
        <v>604</v>
      </c>
      <c r="B414" s="2" t="s">
        <v>607</v>
      </c>
      <c r="C414" s="2">
        <v>2017</v>
      </c>
      <c r="D414" s="2">
        <v>28.7</v>
      </c>
      <c r="E414" s="2">
        <v>32.1</v>
      </c>
      <c r="F414" s="2" t="s">
        <v>726</v>
      </c>
      <c r="G414" s="2" t="s">
        <v>726</v>
      </c>
      <c r="H414" s="2" t="s">
        <v>726</v>
      </c>
      <c r="I414" s="2" t="s">
        <v>726</v>
      </c>
      <c r="J414" s="2" t="s">
        <v>726</v>
      </c>
      <c r="K414" s="2" t="s">
        <v>609</v>
      </c>
      <c r="L414" s="2" t="s">
        <v>726</v>
      </c>
      <c r="M414" s="2" t="s">
        <v>609</v>
      </c>
      <c r="N414" s="2" t="s">
        <v>726</v>
      </c>
      <c r="O414" s="2" t="s">
        <v>726</v>
      </c>
      <c r="P414" s="2">
        <v>11.4</v>
      </c>
      <c r="Q414" s="2">
        <v>19.3</v>
      </c>
      <c r="R414" s="2" t="s">
        <v>726</v>
      </c>
      <c r="S414" s="2" t="s">
        <v>726</v>
      </c>
      <c r="T414" s="2" t="s">
        <v>8</v>
      </c>
      <c r="U414" s="2" t="s">
        <v>726</v>
      </c>
      <c r="V414" s="2">
        <v>0.2</v>
      </c>
      <c r="W414" s="2" t="s">
        <v>726</v>
      </c>
      <c r="X414" s="2" t="s">
        <v>726</v>
      </c>
      <c r="Y414" s="2" t="s">
        <v>726</v>
      </c>
      <c r="Z414" s="2" t="s">
        <v>726</v>
      </c>
      <c r="AA414" s="2" t="s">
        <v>726</v>
      </c>
      <c r="AB414" s="2" t="s">
        <v>726</v>
      </c>
      <c r="AC414" s="2" t="s">
        <v>726</v>
      </c>
      <c r="AD414" s="2" t="s">
        <v>726</v>
      </c>
      <c r="AE414" s="2" t="s">
        <v>727</v>
      </c>
      <c r="AF414" s="2" t="s">
        <v>726</v>
      </c>
      <c r="AG414" s="2" t="s">
        <v>726</v>
      </c>
      <c r="AH414" s="2">
        <v>1.2</v>
      </c>
      <c r="AI414" s="2" t="s">
        <v>726</v>
      </c>
      <c r="AJ414" s="2" t="s">
        <v>726</v>
      </c>
      <c r="AK414" s="2" t="s">
        <v>726</v>
      </c>
      <c r="AL414" s="2" t="s">
        <v>726</v>
      </c>
      <c r="AM414" s="2" t="s">
        <v>726</v>
      </c>
      <c r="AN414" s="2" t="s">
        <v>609</v>
      </c>
      <c r="AO414" s="2">
        <v>100</v>
      </c>
      <c r="AP414" s="2">
        <v>0</v>
      </c>
      <c r="AQ414" s="2">
        <v>0</v>
      </c>
      <c r="AR414" s="2">
        <v>0</v>
      </c>
      <c r="AV414" s="15">
        <f t="shared" si="62"/>
        <v>32.1</v>
      </c>
      <c r="AW414" s="15">
        <f t="shared" si="63"/>
        <v>28.7</v>
      </c>
      <c r="AX414" s="16">
        <f t="shared" si="64"/>
        <v>0.89408099688473519</v>
      </c>
      <c r="BA414" s="2">
        <f t="shared" si="65"/>
        <v>1.2</v>
      </c>
      <c r="BB414" s="2">
        <f t="shared" si="66"/>
        <v>1.2</v>
      </c>
      <c r="BC414" s="2">
        <f t="shared" si="67"/>
        <v>0</v>
      </c>
      <c r="BD414" s="2">
        <f t="shared" si="68"/>
        <v>0</v>
      </c>
      <c r="BE414" s="2">
        <f t="shared" si="69"/>
        <v>0</v>
      </c>
      <c r="BF414" s="2">
        <f t="shared" si="70"/>
        <v>0</v>
      </c>
      <c r="BJ414" s="2" t="str">
        <f t="shared" si="61"/>
        <v/>
      </c>
      <c r="BK414" s="2">
        <f>VLOOKUP(B414,Kraftvärmeprod!$B$1:$BH$550,MATCH($BA$1,Kraftvärmeprod!$B$1:$CC$1,0),FALSE)</f>
        <v>0</v>
      </c>
    </row>
    <row r="415" spans="1:63" ht="15" customHeight="1" x14ac:dyDescent="0.25">
      <c r="A415" s="2" t="s">
        <v>608</v>
      </c>
      <c r="B415" s="2" t="s">
        <v>609</v>
      </c>
      <c r="C415" s="2">
        <v>2017</v>
      </c>
      <c r="D415" s="2" t="s">
        <v>609</v>
      </c>
      <c r="E415" s="2" t="s">
        <v>609</v>
      </c>
      <c r="F415" s="2" t="s">
        <v>609</v>
      </c>
      <c r="G415" s="2" t="s">
        <v>609</v>
      </c>
      <c r="H415" s="2" t="s">
        <v>609</v>
      </c>
      <c r="I415" s="2" t="s">
        <v>609</v>
      </c>
      <c r="J415" s="2" t="s">
        <v>609</v>
      </c>
      <c r="K415" s="2" t="s">
        <v>609</v>
      </c>
      <c r="L415" s="2" t="s">
        <v>609</v>
      </c>
      <c r="M415" s="2" t="s">
        <v>609</v>
      </c>
      <c r="N415" s="2" t="s">
        <v>609</v>
      </c>
      <c r="O415" s="2" t="s">
        <v>609</v>
      </c>
      <c r="P415" s="2" t="s">
        <v>609</v>
      </c>
      <c r="Q415" s="2" t="s">
        <v>609</v>
      </c>
      <c r="R415" s="2" t="s">
        <v>609</v>
      </c>
      <c r="S415" s="2" t="s">
        <v>609</v>
      </c>
      <c r="T415" s="2" t="s">
        <v>609</v>
      </c>
      <c r="U415" s="2" t="s">
        <v>609</v>
      </c>
      <c r="V415" s="2" t="s">
        <v>609</v>
      </c>
      <c r="W415" s="2" t="s">
        <v>609</v>
      </c>
      <c r="X415" s="2" t="s">
        <v>609</v>
      </c>
      <c r="Y415" s="2" t="s">
        <v>609</v>
      </c>
      <c r="Z415" s="2" t="s">
        <v>609</v>
      </c>
      <c r="AA415" s="2" t="s">
        <v>609</v>
      </c>
      <c r="AB415" s="2" t="s">
        <v>609</v>
      </c>
      <c r="AC415" s="2" t="s">
        <v>609</v>
      </c>
      <c r="AD415" s="2" t="s">
        <v>609</v>
      </c>
      <c r="AE415" s="2" t="s">
        <v>609</v>
      </c>
      <c r="AF415" s="2" t="s">
        <v>609</v>
      </c>
      <c r="AG415" s="2" t="s">
        <v>609</v>
      </c>
      <c r="AH415" s="2" t="s">
        <v>609</v>
      </c>
      <c r="AI415" s="2" t="s">
        <v>609</v>
      </c>
      <c r="AJ415" s="2" t="s">
        <v>609</v>
      </c>
      <c r="AK415" s="2" t="s">
        <v>609</v>
      </c>
      <c r="AL415" s="2" t="s">
        <v>609</v>
      </c>
      <c r="AM415" s="2" t="s">
        <v>609</v>
      </c>
      <c r="AN415" s="2" t="s">
        <v>609</v>
      </c>
      <c r="AO415" s="2" t="s">
        <v>609</v>
      </c>
      <c r="AP415" s="2" t="s">
        <v>609</v>
      </c>
      <c r="AQ415" s="2" t="s">
        <v>609</v>
      </c>
      <c r="AR415" s="2" t="s">
        <v>609</v>
      </c>
      <c r="AV415" s="15">
        <f t="shared" si="62"/>
        <v>0</v>
      </c>
      <c r="AW415" s="15">
        <f t="shared" si="63"/>
        <v>0</v>
      </c>
      <c r="AX415" s="16" t="str">
        <f t="shared" si="64"/>
        <v/>
      </c>
      <c r="BA415" s="2">
        <f t="shared" si="65"/>
        <v>0</v>
      </c>
      <c r="BB415" s="2">
        <f t="shared" si="66"/>
        <v>0</v>
      </c>
      <c r="BC415" s="2">
        <f t="shared" si="67"/>
        <v>0</v>
      </c>
      <c r="BD415" s="2">
        <f t="shared" si="68"/>
        <v>0</v>
      </c>
      <c r="BE415" s="2">
        <f t="shared" si="69"/>
        <v>0</v>
      </c>
      <c r="BF415" s="2">
        <f t="shared" si="70"/>
        <v>0</v>
      </c>
      <c r="BJ415" s="2" t="str">
        <f t="shared" si="61"/>
        <v/>
      </c>
      <c r="BK415" s="2">
        <f>VLOOKUP(B415,Kraftvärmeprod!$B$1:$BH$550,MATCH($BA$1,Kraftvärmeprod!$B$1:$CC$1,0),FALSE)</f>
        <v>0</v>
      </c>
    </row>
    <row r="416" spans="1:63" ht="15" customHeight="1" x14ac:dyDescent="0.25">
      <c r="A416" s="2" t="s">
        <v>608</v>
      </c>
      <c r="B416" s="2" t="s">
        <v>609</v>
      </c>
      <c r="C416" s="2">
        <v>2017</v>
      </c>
      <c r="D416" s="2" t="s">
        <v>609</v>
      </c>
      <c r="E416" s="2" t="s">
        <v>609</v>
      </c>
      <c r="F416" s="2" t="s">
        <v>609</v>
      </c>
      <c r="G416" s="2" t="s">
        <v>609</v>
      </c>
      <c r="H416" s="2" t="s">
        <v>609</v>
      </c>
      <c r="I416" s="2" t="s">
        <v>609</v>
      </c>
      <c r="J416" s="2" t="s">
        <v>609</v>
      </c>
      <c r="K416" s="2" t="s">
        <v>609</v>
      </c>
      <c r="L416" s="2" t="s">
        <v>609</v>
      </c>
      <c r="M416" s="2" t="s">
        <v>609</v>
      </c>
      <c r="N416" s="2" t="s">
        <v>609</v>
      </c>
      <c r="O416" s="2" t="s">
        <v>609</v>
      </c>
      <c r="P416" s="2" t="s">
        <v>609</v>
      </c>
      <c r="Q416" s="2" t="s">
        <v>609</v>
      </c>
      <c r="R416" s="2" t="s">
        <v>609</v>
      </c>
      <c r="S416" s="2" t="s">
        <v>609</v>
      </c>
      <c r="T416" s="2" t="s">
        <v>609</v>
      </c>
      <c r="U416" s="2" t="s">
        <v>609</v>
      </c>
      <c r="V416" s="2" t="s">
        <v>609</v>
      </c>
      <c r="W416" s="2" t="s">
        <v>609</v>
      </c>
      <c r="X416" s="2" t="s">
        <v>609</v>
      </c>
      <c r="Y416" s="2" t="s">
        <v>609</v>
      </c>
      <c r="Z416" s="2" t="s">
        <v>609</v>
      </c>
      <c r="AA416" s="2" t="s">
        <v>609</v>
      </c>
      <c r="AB416" s="2" t="s">
        <v>609</v>
      </c>
      <c r="AC416" s="2" t="s">
        <v>609</v>
      </c>
      <c r="AD416" s="2" t="s">
        <v>609</v>
      </c>
      <c r="AE416" s="2" t="s">
        <v>609</v>
      </c>
      <c r="AF416" s="2" t="s">
        <v>609</v>
      </c>
      <c r="AG416" s="2" t="s">
        <v>609</v>
      </c>
      <c r="AH416" s="2" t="s">
        <v>609</v>
      </c>
      <c r="AI416" s="2" t="s">
        <v>609</v>
      </c>
      <c r="AJ416" s="2" t="s">
        <v>609</v>
      </c>
      <c r="AK416" s="2" t="s">
        <v>609</v>
      </c>
      <c r="AL416" s="2" t="s">
        <v>609</v>
      </c>
      <c r="AM416" s="2" t="s">
        <v>609</v>
      </c>
      <c r="AN416" s="2" t="s">
        <v>609</v>
      </c>
      <c r="AO416" s="2" t="s">
        <v>609</v>
      </c>
      <c r="AP416" s="2" t="s">
        <v>609</v>
      </c>
      <c r="AQ416" s="2" t="s">
        <v>609</v>
      </c>
      <c r="AR416" s="2" t="s">
        <v>609</v>
      </c>
      <c r="AV416" s="15">
        <f t="shared" si="62"/>
        <v>0</v>
      </c>
      <c r="AW416" s="15">
        <f t="shared" si="63"/>
        <v>0</v>
      </c>
      <c r="AX416" s="16" t="str">
        <f t="shared" si="64"/>
        <v/>
      </c>
      <c r="BA416" s="2">
        <f t="shared" si="65"/>
        <v>0</v>
      </c>
      <c r="BB416" s="2">
        <f t="shared" si="66"/>
        <v>0</v>
      </c>
      <c r="BC416" s="2">
        <f t="shared" si="67"/>
        <v>0</v>
      </c>
      <c r="BD416" s="2">
        <f t="shared" si="68"/>
        <v>0</v>
      </c>
      <c r="BE416" s="2">
        <f t="shared" si="69"/>
        <v>0</v>
      </c>
      <c r="BF416" s="2">
        <f t="shared" si="70"/>
        <v>0</v>
      </c>
      <c r="BJ416" s="2" t="str">
        <f t="shared" si="61"/>
        <v/>
      </c>
      <c r="BK416" s="2">
        <f>VLOOKUP(B416,Kraftvärmeprod!$B$1:$BH$550,MATCH($BA$1,Kraftvärmeprod!$B$1:$CC$1,0),FALSE)</f>
        <v>0</v>
      </c>
    </row>
    <row r="417" spans="1:63" ht="15" customHeight="1" x14ac:dyDescent="0.25">
      <c r="A417" s="2" t="s">
        <v>608</v>
      </c>
      <c r="B417" s="2" t="s">
        <v>610</v>
      </c>
      <c r="C417" s="2">
        <v>2017</v>
      </c>
      <c r="D417" s="2">
        <v>200.69499999999999</v>
      </c>
      <c r="E417" s="2">
        <v>256.76299999999998</v>
      </c>
      <c r="F417" s="2" t="s">
        <v>726</v>
      </c>
      <c r="G417" s="2">
        <v>12.353</v>
      </c>
      <c r="H417" s="2">
        <v>14.433999999999999</v>
      </c>
      <c r="I417" s="2" t="s">
        <v>726</v>
      </c>
      <c r="J417" s="2" t="s">
        <v>726</v>
      </c>
      <c r="K417" s="2" t="s">
        <v>726</v>
      </c>
      <c r="L417" s="2" t="s">
        <v>726</v>
      </c>
      <c r="M417" s="2" t="s">
        <v>609</v>
      </c>
      <c r="N417" s="2" t="s">
        <v>726</v>
      </c>
      <c r="O417" s="2" t="s">
        <v>726</v>
      </c>
      <c r="P417" s="2" t="s">
        <v>726</v>
      </c>
      <c r="Q417" s="2">
        <v>32.042000000000002</v>
      </c>
      <c r="R417" s="2" t="s">
        <v>726</v>
      </c>
      <c r="S417" s="2" t="s">
        <v>726</v>
      </c>
      <c r="T417" s="2" t="s">
        <v>726</v>
      </c>
      <c r="U417" s="2">
        <v>0.34499999999999997</v>
      </c>
      <c r="V417" s="2" t="s">
        <v>726</v>
      </c>
      <c r="W417" s="2" t="s">
        <v>726</v>
      </c>
      <c r="X417" s="2" t="s">
        <v>726</v>
      </c>
      <c r="Y417" s="2" t="s">
        <v>726</v>
      </c>
      <c r="Z417" s="2" t="s">
        <v>726</v>
      </c>
      <c r="AA417" s="2" t="s">
        <v>726</v>
      </c>
      <c r="AB417" s="2" t="s">
        <v>726</v>
      </c>
      <c r="AC417" s="2">
        <v>181.63</v>
      </c>
      <c r="AD417" s="2">
        <v>5.8819999999999997</v>
      </c>
      <c r="AE417" s="2" t="s">
        <v>730</v>
      </c>
      <c r="AF417" s="2">
        <v>40.5</v>
      </c>
      <c r="AG417" s="2" t="s">
        <v>726</v>
      </c>
      <c r="AH417" s="2">
        <v>15.959</v>
      </c>
      <c r="AI417" s="2" t="s">
        <v>726</v>
      </c>
      <c r="AJ417" s="2" t="s">
        <v>726</v>
      </c>
      <c r="AK417" s="2" t="s">
        <v>726</v>
      </c>
      <c r="AL417" s="2" t="s">
        <v>726</v>
      </c>
      <c r="AM417" s="2" t="s">
        <v>726</v>
      </c>
      <c r="AN417" s="2" t="s">
        <v>609</v>
      </c>
      <c r="AO417" s="2">
        <v>0</v>
      </c>
      <c r="AP417" s="2">
        <v>97</v>
      </c>
      <c r="AQ417" s="2">
        <v>3</v>
      </c>
      <c r="AR417" s="2">
        <v>0</v>
      </c>
      <c r="AV417" s="15">
        <f t="shared" si="62"/>
        <v>256.76299999999998</v>
      </c>
      <c r="AW417" s="15">
        <f t="shared" si="63"/>
        <v>200.69499999999999</v>
      </c>
      <c r="AX417" s="16">
        <f t="shared" si="64"/>
        <v>0.78163520444923917</v>
      </c>
      <c r="BA417" s="2">
        <f t="shared" si="65"/>
        <v>15.959</v>
      </c>
      <c r="BB417" s="2">
        <f t="shared" si="66"/>
        <v>0</v>
      </c>
      <c r="BC417" s="2">
        <f t="shared" si="67"/>
        <v>15.480229999999999</v>
      </c>
      <c r="BD417" s="2">
        <f t="shared" si="68"/>
        <v>0.47876999999999997</v>
      </c>
      <c r="BE417" s="2">
        <f t="shared" si="69"/>
        <v>0</v>
      </c>
      <c r="BF417" s="2">
        <f t="shared" si="70"/>
        <v>0</v>
      </c>
      <c r="BJ417" s="2" t="str">
        <f t="shared" si="61"/>
        <v/>
      </c>
      <c r="BK417" s="2">
        <f>VLOOKUP(B417,Kraftvärmeprod!$B$1:$BH$550,MATCH($BA$1,Kraftvärmeprod!$B$1:$CC$1,0),FALSE)</f>
        <v>0</v>
      </c>
    </row>
    <row r="418" spans="1:63" ht="15" customHeight="1" x14ac:dyDescent="0.25">
      <c r="A418" s="2" t="s">
        <v>608</v>
      </c>
      <c r="B418" s="2" t="s">
        <v>611</v>
      </c>
      <c r="C418" s="2">
        <v>2017</v>
      </c>
      <c r="D418" s="2">
        <v>15.618</v>
      </c>
      <c r="E418" s="2">
        <v>18.699000000000002</v>
      </c>
      <c r="F418" s="2" t="s">
        <v>726</v>
      </c>
      <c r="G418" s="2">
        <v>0.54200000000000004</v>
      </c>
      <c r="H418" s="2" t="s">
        <v>726</v>
      </c>
      <c r="I418" s="2" t="s">
        <v>726</v>
      </c>
      <c r="J418" s="2" t="s">
        <v>726</v>
      </c>
      <c r="K418" s="2" t="s">
        <v>726</v>
      </c>
      <c r="L418" s="2" t="s">
        <v>726</v>
      </c>
      <c r="M418" s="2" t="s">
        <v>609</v>
      </c>
      <c r="N418" s="2" t="s">
        <v>726</v>
      </c>
      <c r="O418" s="2" t="s">
        <v>726</v>
      </c>
      <c r="P418" s="2" t="s">
        <v>726</v>
      </c>
      <c r="Q418" s="2">
        <v>15.36</v>
      </c>
      <c r="R418" s="2" t="s">
        <v>726</v>
      </c>
      <c r="S418" s="2" t="s">
        <v>726</v>
      </c>
      <c r="T418" s="2" t="s">
        <v>8</v>
      </c>
      <c r="U418" s="2" t="s">
        <v>726</v>
      </c>
      <c r="V418" s="2" t="s">
        <v>726</v>
      </c>
      <c r="W418" s="2" t="s">
        <v>726</v>
      </c>
      <c r="X418" s="2" t="s">
        <v>726</v>
      </c>
      <c r="Y418" s="2" t="s">
        <v>726</v>
      </c>
      <c r="Z418" s="2" t="s">
        <v>726</v>
      </c>
      <c r="AA418" s="2" t="s">
        <v>726</v>
      </c>
      <c r="AB418" s="2" t="s">
        <v>726</v>
      </c>
      <c r="AC418" s="2" t="s">
        <v>726</v>
      </c>
      <c r="AD418" s="2" t="s">
        <v>726</v>
      </c>
      <c r="AE418" s="2" t="s">
        <v>727</v>
      </c>
      <c r="AF418" s="2" t="s">
        <v>726</v>
      </c>
      <c r="AG418" s="2" t="s">
        <v>726</v>
      </c>
      <c r="AH418" s="2">
        <v>2.7970000000000002</v>
      </c>
      <c r="AI418" s="2" t="s">
        <v>726</v>
      </c>
      <c r="AJ418" s="2" t="s">
        <v>726</v>
      </c>
      <c r="AK418" s="2" t="s">
        <v>726</v>
      </c>
      <c r="AL418" s="2" t="s">
        <v>726</v>
      </c>
      <c r="AM418" s="2" t="s">
        <v>726</v>
      </c>
      <c r="AN418" s="2" t="s">
        <v>609</v>
      </c>
      <c r="AO418" s="2">
        <v>100</v>
      </c>
      <c r="AP418" s="2">
        <v>0</v>
      </c>
      <c r="AQ418" s="2">
        <v>0</v>
      </c>
      <c r="AR418" s="2">
        <v>0</v>
      </c>
      <c r="AV418" s="15">
        <f t="shared" si="62"/>
        <v>18.698999999999998</v>
      </c>
      <c r="AW418" s="15">
        <f t="shared" si="63"/>
        <v>15.618</v>
      </c>
      <c r="AX418" s="16">
        <f t="shared" si="64"/>
        <v>0.83523183057917549</v>
      </c>
      <c r="BA418" s="2">
        <f t="shared" si="65"/>
        <v>2.7970000000000002</v>
      </c>
      <c r="BB418" s="2">
        <f t="shared" si="66"/>
        <v>2.7970000000000002</v>
      </c>
      <c r="BC418" s="2">
        <f t="shared" si="67"/>
        <v>0</v>
      </c>
      <c r="BD418" s="2">
        <f t="shared" si="68"/>
        <v>0</v>
      </c>
      <c r="BE418" s="2">
        <f t="shared" si="69"/>
        <v>0</v>
      </c>
      <c r="BF418" s="2">
        <f t="shared" si="70"/>
        <v>0</v>
      </c>
      <c r="BJ418" s="2" t="str">
        <f t="shared" si="61"/>
        <v/>
      </c>
      <c r="BK418" s="2">
        <f>VLOOKUP(B418,Kraftvärmeprod!$B$1:$BH$550,MATCH($BA$1,Kraftvärmeprod!$B$1:$CC$1,0),FALSE)</f>
        <v>0</v>
      </c>
    </row>
    <row r="419" spans="1:63" ht="15" customHeight="1" x14ac:dyDescent="0.25">
      <c r="A419" s="2" t="s">
        <v>608</v>
      </c>
      <c r="B419" s="2" t="s">
        <v>612</v>
      </c>
      <c r="C419" s="2">
        <v>2017</v>
      </c>
      <c r="D419" s="2">
        <v>1.3879999999999999</v>
      </c>
      <c r="E419" s="2">
        <v>1.6739999999999999</v>
      </c>
      <c r="F419" s="2" t="s">
        <v>726</v>
      </c>
      <c r="G419" s="2">
        <v>1.6739999999999999</v>
      </c>
      <c r="H419" s="2" t="s">
        <v>726</v>
      </c>
      <c r="I419" s="2" t="s">
        <v>726</v>
      </c>
      <c r="J419" s="2" t="s">
        <v>726</v>
      </c>
      <c r="K419" s="2" t="s">
        <v>609</v>
      </c>
      <c r="L419" s="2" t="s">
        <v>726</v>
      </c>
      <c r="M419" s="2" t="s">
        <v>609</v>
      </c>
      <c r="N419" s="2" t="s">
        <v>726</v>
      </c>
      <c r="O419" s="2" t="s">
        <v>726</v>
      </c>
      <c r="P419" s="2" t="s">
        <v>726</v>
      </c>
      <c r="Q419" s="2" t="s">
        <v>726</v>
      </c>
      <c r="R419" s="2" t="s">
        <v>726</v>
      </c>
      <c r="S419" s="2" t="s">
        <v>726</v>
      </c>
      <c r="T419" s="2" t="s">
        <v>726</v>
      </c>
      <c r="U419" s="2" t="s">
        <v>726</v>
      </c>
      <c r="V419" s="2" t="s">
        <v>726</v>
      </c>
      <c r="W419" s="2" t="s">
        <v>726</v>
      </c>
      <c r="X419" s="2" t="s">
        <v>726</v>
      </c>
      <c r="Y419" s="2" t="s">
        <v>726</v>
      </c>
      <c r="Z419" s="2" t="s">
        <v>726</v>
      </c>
      <c r="AA419" s="2" t="s">
        <v>726</v>
      </c>
      <c r="AB419" s="2" t="s">
        <v>726</v>
      </c>
      <c r="AC419" s="2" t="s">
        <v>726</v>
      </c>
      <c r="AD419" s="2" t="s">
        <v>609</v>
      </c>
      <c r="AE419" s="2" t="s">
        <v>609</v>
      </c>
      <c r="AF419" s="2" t="s">
        <v>609</v>
      </c>
      <c r="AG419" s="2" t="s">
        <v>726</v>
      </c>
      <c r="AH419" s="2" t="s">
        <v>726</v>
      </c>
      <c r="AI419" s="2" t="s">
        <v>726</v>
      </c>
      <c r="AJ419" s="2" t="s">
        <v>726</v>
      </c>
      <c r="AK419" s="2" t="s">
        <v>726</v>
      </c>
      <c r="AL419" s="2" t="s">
        <v>726</v>
      </c>
      <c r="AM419" s="2" t="s">
        <v>726</v>
      </c>
      <c r="AN419" s="2" t="s">
        <v>609</v>
      </c>
      <c r="AO419" s="2" t="s">
        <v>609</v>
      </c>
      <c r="AP419" s="2" t="s">
        <v>609</v>
      </c>
      <c r="AQ419" s="2" t="s">
        <v>609</v>
      </c>
      <c r="AR419" s="2" t="s">
        <v>609</v>
      </c>
      <c r="AV419" s="15">
        <f t="shared" si="62"/>
        <v>1.6739999999999999</v>
      </c>
      <c r="AW419" s="15">
        <f t="shared" si="63"/>
        <v>1.3879999999999999</v>
      </c>
      <c r="AX419" s="16">
        <f t="shared" si="64"/>
        <v>0.82915173237753881</v>
      </c>
      <c r="BA419" s="2">
        <f t="shared" si="65"/>
        <v>0</v>
      </c>
      <c r="BB419" s="2">
        <f t="shared" si="66"/>
        <v>0</v>
      </c>
      <c r="BC419" s="2">
        <f t="shared" si="67"/>
        <v>0</v>
      </c>
      <c r="BD419" s="2">
        <f t="shared" si="68"/>
        <v>0</v>
      </c>
      <c r="BE419" s="2">
        <f t="shared" si="69"/>
        <v>0</v>
      </c>
      <c r="BF419" s="2">
        <f t="shared" si="70"/>
        <v>0</v>
      </c>
      <c r="BJ419" s="2" t="str">
        <f t="shared" si="61"/>
        <v/>
      </c>
      <c r="BK419" s="2">
        <f>VLOOKUP(B419,Kraftvärmeprod!$B$1:$BH$550,MATCH($BA$1,Kraftvärmeprod!$B$1:$CC$1,0),FALSE)</f>
        <v>0</v>
      </c>
    </row>
    <row r="420" spans="1:63" ht="15" customHeight="1" x14ac:dyDescent="0.25">
      <c r="A420" s="2" t="s">
        <v>608</v>
      </c>
      <c r="B420" s="2" t="s">
        <v>613</v>
      </c>
      <c r="C420" s="2">
        <v>2017</v>
      </c>
      <c r="D420" s="2">
        <v>6.0949999999999998</v>
      </c>
      <c r="E420" s="2">
        <v>8.3670000000000009</v>
      </c>
      <c r="F420" s="2" t="s">
        <v>726</v>
      </c>
      <c r="G420" s="2">
        <v>0.29699999999999999</v>
      </c>
      <c r="H420" s="2" t="s">
        <v>726</v>
      </c>
      <c r="I420" s="2" t="s">
        <v>726</v>
      </c>
      <c r="J420" s="2" t="s">
        <v>726</v>
      </c>
      <c r="K420" s="2" t="s">
        <v>609</v>
      </c>
      <c r="L420" s="2" t="s">
        <v>726</v>
      </c>
      <c r="M420" s="2" t="s">
        <v>609</v>
      </c>
      <c r="N420" s="2" t="s">
        <v>726</v>
      </c>
      <c r="O420" s="2" t="s">
        <v>726</v>
      </c>
      <c r="P420" s="2" t="s">
        <v>726</v>
      </c>
      <c r="Q420" s="2" t="s">
        <v>726</v>
      </c>
      <c r="R420" s="2" t="s">
        <v>726</v>
      </c>
      <c r="S420" s="2" t="s">
        <v>726</v>
      </c>
      <c r="T420" s="2" t="s">
        <v>726</v>
      </c>
      <c r="U420" s="2" t="s">
        <v>726</v>
      </c>
      <c r="V420" s="2">
        <v>8.07</v>
      </c>
      <c r="W420" s="2" t="s">
        <v>726</v>
      </c>
      <c r="X420" s="2" t="s">
        <v>726</v>
      </c>
      <c r="Y420" s="2" t="s">
        <v>726</v>
      </c>
      <c r="Z420" s="2" t="s">
        <v>726</v>
      </c>
      <c r="AA420" s="2" t="s">
        <v>726</v>
      </c>
      <c r="AB420" s="2" t="s">
        <v>726</v>
      </c>
      <c r="AC420" s="2" t="s">
        <v>726</v>
      </c>
      <c r="AD420" s="2" t="s">
        <v>609</v>
      </c>
      <c r="AE420" s="2" t="s">
        <v>609</v>
      </c>
      <c r="AF420" s="2" t="s">
        <v>609</v>
      </c>
      <c r="AG420" s="2" t="s">
        <v>726</v>
      </c>
      <c r="AH420" s="2" t="s">
        <v>726</v>
      </c>
      <c r="AI420" s="2" t="s">
        <v>726</v>
      </c>
      <c r="AJ420" s="2" t="s">
        <v>726</v>
      </c>
      <c r="AK420" s="2" t="s">
        <v>726</v>
      </c>
      <c r="AL420" s="2" t="s">
        <v>726</v>
      </c>
      <c r="AM420" s="2" t="s">
        <v>726</v>
      </c>
      <c r="AN420" s="2" t="s">
        <v>609</v>
      </c>
      <c r="AO420" s="2" t="s">
        <v>609</v>
      </c>
      <c r="AP420" s="2" t="s">
        <v>609</v>
      </c>
      <c r="AQ420" s="2" t="s">
        <v>609</v>
      </c>
      <c r="AR420" s="2" t="s">
        <v>609</v>
      </c>
      <c r="AV420" s="15">
        <f t="shared" si="62"/>
        <v>8.3670000000000009</v>
      </c>
      <c r="AW420" s="15">
        <f t="shared" si="63"/>
        <v>6.0949999999999998</v>
      </c>
      <c r="AX420" s="16">
        <f t="shared" si="64"/>
        <v>0.72845703358431924</v>
      </c>
      <c r="BA420" s="2">
        <f t="shared" si="65"/>
        <v>0</v>
      </c>
      <c r="BB420" s="2">
        <f t="shared" si="66"/>
        <v>0</v>
      </c>
      <c r="BC420" s="2">
        <f t="shared" si="67"/>
        <v>0</v>
      </c>
      <c r="BD420" s="2">
        <f t="shared" si="68"/>
        <v>0</v>
      </c>
      <c r="BE420" s="2">
        <f t="shared" si="69"/>
        <v>0</v>
      </c>
      <c r="BF420" s="2">
        <f t="shared" si="70"/>
        <v>0</v>
      </c>
      <c r="BJ420" s="2" t="str">
        <f t="shared" si="61"/>
        <v/>
      </c>
      <c r="BK420" s="2">
        <f>VLOOKUP(B420,Kraftvärmeprod!$B$1:$BH$550,MATCH($BA$1,Kraftvärmeprod!$B$1:$CC$1,0),FALSE)</f>
        <v>0</v>
      </c>
    </row>
    <row r="421" spans="1:63" ht="15" customHeight="1" x14ac:dyDescent="0.25">
      <c r="A421" s="2" t="s">
        <v>608</v>
      </c>
      <c r="B421" s="2" t="s">
        <v>614</v>
      </c>
      <c r="C421" s="2">
        <v>2017</v>
      </c>
      <c r="D421" s="2">
        <v>31.516999999999999</v>
      </c>
      <c r="E421" s="2">
        <v>32.649000000000001</v>
      </c>
      <c r="F421" s="2" t="s">
        <v>726</v>
      </c>
      <c r="G421" s="2" t="s">
        <v>726</v>
      </c>
      <c r="H421" s="2" t="s">
        <v>726</v>
      </c>
      <c r="I421" s="2">
        <v>8.9999999999999993E-3</v>
      </c>
      <c r="J421" s="2" t="s">
        <v>726</v>
      </c>
      <c r="K421" s="2" t="s">
        <v>726</v>
      </c>
      <c r="L421" s="2" t="s">
        <v>726</v>
      </c>
      <c r="M421" s="2" t="s">
        <v>609</v>
      </c>
      <c r="N421" s="2" t="s">
        <v>726</v>
      </c>
      <c r="O421" s="2" t="s">
        <v>726</v>
      </c>
      <c r="P421" s="2">
        <v>6.15</v>
      </c>
      <c r="Q421" s="2">
        <v>19.603000000000002</v>
      </c>
      <c r="R421" s="2" t="s">
        <v>726</v>
      </c>
      <c r="S421" s="2" t="s">
        <v>726</v>
      </c>
      <c r="T421" s="2" t="s">
        <v>8</v>
      </c>
      <c r="U421" s="2" t="s">
        <v>726</v>
      </c>
      <c r="V421" s="2">
        <v>0.13500000000000001</v>
      </c>
      <c r="W421" s="2" t="s">
        <v>726</v>
      </c>
      <c r="X421" s="2" t="s">
        <v>726</v>
      </c>
      <c r="Y421" s="2" t="s">
        <v>726</v>
      </c>
      <c r="Z421" s="2" t="s">
        <v>726</v>
      </c>
      <c r="AA421" s="2" t="s">
        <v>726</v>
      </c>
      <c r="AB421" s="2" t="s">
        <v>726</v>
      </c>
      <c r="AC421" s="2" t="s">
        <v>726</v>
      </c>
      <c r="AD421" s="2" t="s">
        <v>726</v>
      </c>
      <c r="AE421" s="2" t="s">
        <v>727</v>
      </c>
      <c r="AF421" s="2" t="s">
        <v>726</v>
      </c>
      <c r="AG421" s="2" t="s">
        <v>726</v>
      </c>
      <c r="AH421" s="2">
        <v>6.7519999999999998</v>
      </c>
      <c r="AI421" s="2" t="s">
        <v>726</v>
      </c>
      <c r="AJ421" s="2" t="s">
        <v>726</v>
      </c>
      <c r="AK421" s="2" t="s">
        <v>726</v>
      </c>
      <c r="AL421" s="2" t="s">
        <v>726</v>
      </c>
      <c r="AM421" s="2" t="s">
        <v>726</v>
      </c>
      <c r="AN421" s="2" t="s">
        <v>609</v>
      </c>
      <c r="AO421" s="2">
        <v>100</v>
      </c>
      <c r="AP421" s="2" t="s">
        <v>726</v>
      </c>
      <c r="AQ421" s="2" t="s">
        <v>726</v>
      </c>
      <c r="AR421" s="2" t="s">
        <v>726</v>
      </c>
      <c r="AV421" s="15">
        <f t="shared" si="62"/>
        <v>32.649000000000001</v>
      </c>
      <c r="AW421" s="15">
        <f t="shared" si="63"/>
        <v>31.516999999999999</v>
      </c>
      <c r="AX421" s="16">
        <f t="shared" si="64"/>
        <v>0.96532818769334428</v>
      </c>
      <c r="BA421" s="2">
        <f t="shared" si="65"/>
        <v>6.7519999999999998</v>
      </c>
      <c r="BB421" s="2">
        <f t="shared" si="66"/>
        <v>6.7519999999999998</v>
      </c>
      <c r="BC421" s="2">
        <f t="shared" si="67"/>
        <v>0</v>
      </c>
      <c r="BD421" s="2">
        <f t="shared" si="68"/>
        <v>0</v>
      </c>
      <c r="BE421" s="2">
        <f t="shared" si="69"/>
        <v>0</v>
      </c>
      <c r="BF421" s="2">
        <f t="shared" si="70"/>
        <v>0</v>
      </c>
      <c r="BJ421" s="2" t="str">
        <f t="shared" si="61"/>
        <v/>
      </c>
      <c r="BK421" s="2">
        <f>VLOOKUP(B421,Kraftvärmeprod!$B$1:$BH$550,MATCH($BA$1,Kraftvärmeprod!$B$1:$CC$1,0),FALSE)</f>
        <v>0</v>
      </c>
    </row>
    <row r="422" spans="1:63" ht="15" customHeight="1" x14ac:dyDescent="0.25">
      <c r="A422" s="2" t="s">
        <v>608</v>
      </c>
      <c r="B422" s="2" t="s">
        <v>615</v>
      </c>
      <c r="C422" s="2">
        <v>2017</v>
      </c>
      <c r="D422" s="2">
        <v>41287</v>
      </c>
      <c r="E422" s="2">
        <v>9.4359999999999999</v>
      </c>
      <c r="F422" s="2" t="s">
        <v>726</v>
      </c>
      <c r="G422" s="2">
        <v>2.1930000000000001</v>
      </c>
      <c r="H422" s="2" t="s">
        <v>726</v>
      </c>
      <c r="I422" s="2" t="s">
        <v>726</v>
      </c>
      <c r="J422" s="2" t="s">
        <v>726</v>
      </c>
      <c r="K422" s="2" t="s">
        <v>726</v>
      </c>
      <c r="L422" s="2" t="s">
        <v>726</v>
      </c>
      <c r="M422" s="2" t="s">
        <v>609</v>
      </c>
      <c r="N422" s="2" t="s">
        <v>726</v>
      </c>
      <c r="O422" s="2" t="s">
        <v>726</v>
      </c>
      <c r="P422" s="2" t="s">
        <v>726</v>
      </c>
      <c r="Q422" s="2" t="s">
        <v>726</v>
      </c>
      <c r="R422" s="2" t="s">
        <v>726</v>
      </c>
      <c r="S422" s="2" t="s">
        <v>726</v>
      </c>
      <c r="T422" s="2" t="s">
        <v>726</v>
      </c>
      <c r="U422" s="2" t="s">
        <v>726</v>
      </c>
      <c r="V422" s="2" t="s">
        <v>726</v>
      </c>
      <c r="W422" s="2" t="s">
        <v>726</v>
      </c>
      <c r="X422" s="2" t="s">
        <v>726</v>
      </c>
      <c r="Y422" s="2">
        <v>6.399</v>
      </c>
      <c r="Z422" s="2" t="s">
        <v>726</v>
      </c>
      <c r="AA422" s="2" t="s">
        <v>726</v>
      </c>
      <c r="AB422" s="2" t="s">
        <v>726</v>
      </c>
      <c r="AC422" s="2" t="s">
        <v>726</v>
      </c>
      <c r="AD422" s="2" t="s">
        <v>726</v>
      </c>
      <c r="AE422" s="2" t="s">
        <v>727</v>
      </c>
      <c r="AF422" s="2" t="s">
        <v>726</v>
      </c>
      <c r="AG422" s="2">
        <v>0.84399999999999997</v>
      </c>
      <c r="AH422" s="2" t="s">
        <v>726</v>
      </c>
      <c r="AI422" s="2" t="s">
        <v>726</v>
      </c>
      <c r="AJ422" s="2" t="s">
        <v>726</v>
      </c>
      <c r="AK422" s="2" t="s">
        <v>726</v>
      </c>
      <c r="AL422" s="2" t="s">
        <v>726</v>
      </c>
      <c r="AM422" s="2" t="s">
        <v>726</v>
      </c>
      <c r="AN422" s="2" t="s">
        <v>609</v>
      </c>
      <c r="AO422" s="2">
        <v>0</v>
      </c>
      <c r="AP422" s="2" t="s">
        <v>726</v>
      </c>
      <c r="AQ422" s="2" t="s">
        <v>726</v>
      </c>
      <c r="AR422" s="2" t="s">
        <v>726</v>
      </c>
      <c r="AV422" s="15">
        <f t="shared" si="62"/>
        <v>9.4359999999999999</v>
      </c>
      <c r="AW422" s="15">
        <f t="shared" si="63"/>
        <v>41287</v>
      </c>
      <c r="AX422" s="16">
        <f t="shared" si="64"/>
        <v>4375.4768969902498</v>
      </c>
      <c r="BA422" s="2">
        <f t="shared" si="65"/>
        <v>0</v>
      </c>
      <c r="BB422" s="2">
        <f t="shared" si="66"/>
        <v>0</v>
      </c>
      <c r="BC422" s="2">
        <f t="shared" si="67"/>
        <v>0</v>
      </c>
      <c r="BD422" s="2">
        <f t="shared" si="68"/>
        <v>0</v>
      </c>
      <c r="BE422" s="2">
        <f t="shared" si="69"/>
        <v>0</v>
      </c>
      <c r="BF422" s="2">
        <f t="shared" si="70"/>
        <v>0</v>
      </c>
      <c r="BJ422" s="2" t="str">
        <f t="shared" si="61"/>
        <v/>
      </c>
      <c r="BK422" s="2">
        <f>VLOOKUP(B422,Kraftvärmeprod!$B$1:$BH$550,MATCH($BA$1,Kraftvärmeprod!$B$1:$CC$1,0),FALSE)</f>
        <v>33.317</v>
      </c>
    </row>
    <row r="423" spans="1:63" ht="15" customHeight="1" x14ac:dyDescent="0.25">
      <c r="A423" s="2" t="s">
        <v>608</v>
      </c>
      <c r="B423" s="2" t="s">
        <v>616</v>
      </c>
      <c r="C423" s="2">
        <v>2017</v>
      </c>
      <c r="D423" s="2">
        <v>32.448999999999998</v>
      </c>
      <c r="E423" s="2">
        <v>45.578000000000003</v>
      </c>
      <c r="F423" s="2" t="s">
        <v>726</v>
      </c>
      <c r="G423" s="2">
        <v>0.79300000000000004</v>
      </c>
      <c r="H423" s="2" t="s">
        <v>726</v>
      </c>
      <c r="I423" s="2" t="s">
        <v>726</v>
      </c>
      <c r="J423" s="2" t="s">
        <v>726</v>
      </c>
      <c r="K423" s="2" t="s">
        <v>726</v>
      </c>
      <c r="L423" s="2" t="s">
        <v>726</v>
      </c>
      <c r="M423" s="2" t="s">
        <v>609</v>
      </c>
      <c r="N423" s="2">
        <v>14.6</v>
      </c>
      <c r="O423" s="2">
        <v>9</v>
      </c>
      <c r="P423" s="2">
        <v>9.5</v>
      </c>
      <c r="Q423" s="2">
        <v>4.8</v>
      </c>
      <c r="R423" s="2" t="s">
        <v>726</v>
      </c>
      <c r="S423" s="2" t="s">
        <v>726</v>
      </c>
      <c r="T423" s="2" t="s">
        <v>726</v>
      </c>
      <c r="U423" s="2" t="s">
        <v>726</v>
      </c>
      <c r="V423" s="2" t="s">
        <v>726</v>
      </c>
      <c r="W423" s="2" t="s">
        <v>726</v>
      </c>
      <c r="X423" s="2" t="s">
        <v>726</v>
      </c>
      <c r="Y423" s="2" t="s">
        <v>726</v>
      </c>
      <c r="Z423" s="2" t="s">
        <v>726</v>
      </c>
      <c r="AA423" s="2" t="s">
        <v>726</v>
      </c>
      <c r="AB423" s="2" t="s">
        <v>726</v>
      </c>
      <c r="AC423" s="2" t="s">
        <v>726</v>
      </c>
      <c r="AD423" s="2" t="s">
        <v>726</v>
      </c>
      <c r="AE423" s="2" t="s">
        <v>609</v>
      </c>
      <c r="AF423" s="2" t="s">
        <v>726</v>
      </c>
      <c r="AG423" s="2" t="s">
        <v>726</v>
      </c>
      <c r="AH423" s="2">
        <v>6.8849999999999998</v>
      </c>
      <c r="AI423" s="2" t="s">
        <v>726</v>
      </c>
      <c r="AJ423" s="2" t="s">
        <v>726</v>
      </c>
      <c r="AK423" s="2" t="s">
        <v>726</v>
      </c>
      <c r="AL423" s="2" t="s">
        <v>726</v>
      </c>
      <c r="AM423" s="2" t="s">
        <v>726</v>
      </c>
      <c r="AN423" s="2" t="s">
        <v>609</v>
      </c>
      <c r="AO423" s="2">
        <v>100</v>
      </c>
      <c r="AP423" s="2">
        <v>0</v>
      </c>
      <c r="AQ423" s="2">
        <v>0</v>
      </c>
      <c r="AR423" s="2">
        <v>0</v>
      </c>
      <c r="AV423" s="15">
        <f t="shared" si="62"/>
        <v>45.577999999999996</v>
      </c>
      <c r="AW423" s="15">
        <f t="shared" si="63"/>
        <v>32.448999999999998</v>
      </c>
      <c r="AX423" s="16">
        <f t="shared" si="64"/>
        <v>0.71194435912062837</v>
      </c>
      <c r="BA423" s="2">
        <f t="shared" si="65"/>
        <v>6.8849999999999998</v>
      </c>
      <c r="BB423" s="2">
        <f t="shared" si="66"/>
        <v>6.8849999999999998</v>
      </c>
      <c r="BC423" s="2">
        <f t="shared" si="67"/>
        <v>0</v>
      </c>
      <c r="BD423" s="2">
        <f t="shared" si="68"/>
        <v>0</v>
      </c>
      <c r="BE423" s="2">
        <f t="shared" si="69"/>
        <v>0</v>
      </c>
      <c r="BF423" s="2">
        <f t="shared" si="70"/>
        <v>0</v>
      </c>
      <c r="BJ423" s="2" t="str">
        <f t="shared" si="61"/>
        <v/>
      </c>
      <c r="BK423" s="2">
        <f>VLOOKUP(B423,Kraftvärmeprod!$B$1:$BH$550,MATCH($BA$1,Kraftvärmeprod!$B$1:$CC$1,0),FALSE)</f>
        <v>0</v>
      </c>
    </row>
    <row r="424" spans="1:63" ht="15" customHeight="1" x14ac:dyDescent="0.25">
      <c r="A424" s="2" t="s">
        <v>608</v>
      </c>
      <c r="B424" s="2" t="s">
        <v>617</v>
      </c>
      <c r="C424" s="2">
        <v>2017</v>
      </c>
      <c r="D424" s="2">
        <v>1.873</v>
      </c>
      <c r="E424" s="2">
        <v>2.3420000000000001</v>
      </c>
      <c r="F424" s="2" t="s">
        <v>726</v>
      </c>
      <c r="G424" s="2">
        <v>2.3420000000000001</v>
      </c>
      <c r="H424" s="2" t="s">
        <v>726</v>
      </c>
      <c r="I424" s="2" t="s">
        <v>726</v>
      </c>
      <c r="J424" s="2" t="s">
        <v>726</v>
      </c>
      <c r="K424" s="2" t="s">
        <v>726</v>
      </c>
      <c r="L424" s="2" t="s">
        <v>726</v>
      </c>
      <c r="M424" s="2" t="s">
        <v>609</v>
      </c>
      <c r="N424" s="2" t="s">
        <v>726</v>
      </c>
      <c r="O424" s="2" t="s">
        <v>726</v>
      </c>
      <c r="P424" s="2" t="s">
        <v>726</v>
      </c>
      <c r="Q424" s="2" t="s">
        <v>726</v>
      </c>
      <c r="R424" s="2" t="s">
        <v>726</v>
      </c>
      <c r="S424" s="2" t="s">
        <v>726</v>
      </c>
      <c r="T424" s="2" t="s">
        <v>726</v>
      </c>
      <c r="U424" s="2" t="s">
        <v>726</v>
      </c>
      <c r="V424" s="2" t="s">
        <v>726</v>
      </c>
      <c r="W424" s="2" t="s">
        <v>726</v>
      </c>
      <c r="X424" s="2" t="s">
        <v>726</v>
      </c>
      <c r="Y424" s="2" t="s">
        <v>726</v>
      </c>
      <c r="Z424" s="2" t="s">
        <v>726</v>
      </c>
      <c r="AA424" s="2" t="s">
        <v>726</v>
      </c>
      <c r="AB424" s="2" t="s">
        <v>726</v>
      </c>
      <c r="AC424" s="2" t="s">
        <v>726</v>
      </c>
      <c r="AD424" s="2" t="s">
        <v>726</v>
      </c>
      <c r="AE424" s="2" t="s">
        <v>727</v>
      </c>
      <c r="AF424" s="2" t="s">
        <v>726</v>
      </c>
      <c r="AG424" s="2" t="s">
        <v>726</v>
      </c>
      <c r="AH424" s="2" t="s">
        <v>726</v>
      </c>
      <c r="AI424" s="2" t="s">
        <v>726</v>
      </c>
      <c r="AJ424" s="2" t="s">
        <v>726</v>
      </c>
      <c r="AK424" s="2" t="s">
        <v>726</v>
      </c>
      <c r="AL424" s="2" t="s">
        <v>726</v>
      </c>
      <c r="AM424" s="2" t="s">
        <v>726</v>
      </c>
      <c r="AN424" s="2" t="s">
        <v>609</v>
      </c>
      <c r="AO424" s="2" t="s">
        <v>726</v>
      </c>
      <c r="AP424" s="2" t="s">
        <v>726</v>
      </c>
      <c r="AQ424" s="2" t="s">
        <v>726</v>
      </c>
      <c r="AR424" s="2" t="s">
        <v>726</v>
      </c>
      <c r="AV424" s="15">
        <f t="shared" si="62"/>
        <v>2.3420000000000001</v>
      </c>
      <c r="AW424" s="15">
        <f t="shared" si="63"/>
        <v>1.873</v>
      </c>
      <c r="AX424" s="16">
        <f t="shared" si="64"/>
        <v>0.79974380871050377</v>
      </c>
      <c r="BA424" s="2">
        <f t="shared" si="65"/>
        <v>0</v>
      </c>
      <c r="BB424" s="2">
        <f t="shared" si="66"/>
        <v>0</v>
      </c>
      <c r="BC424" s="2">
        <f t="shared" si="67"/>
        <v>0</v>
      </c>
      <c r="BD424" s="2">
        <f t="shared" si="68"/>
        <v>0</v>
      </c>
      <c r="BE424" s="2">
        <f t="shared" si="69"/>
        <v>0</v>
      </c>
      <c r="BF424" s="2">
        <f t="shared" si="70"/>
        <v>0</v>
      </c>
      <c r="BJ424" s="2" t="str">
        <f t="shared" si="61"/>
        <v/>
      </c>
      <c r="BK424" s="2">
        <f>VLOOKUP(B424,Kraftvärmeprod!$B$1:$BH$550,MATCH($BA$1,Kraftvärmeprod!$B$1:$CC$1,0),FALSE)</f>
        <v>0</v>
      </c>
    </row>
    <row r="425" spans="1:63" ht="15" customHeight="1" x14ac:dyDescent="0.25">
      <c r="A425" s="2" t="s">
        <v>608</v>
      </c>
      <c r="B425" s="2" t="s">
        <v>618</v>
      </c>
      <c r="C425" s="2">
        <v>2017</v>
      </c>
      <c r="D425" s="2">
        <v>12.019</v>
      </c>
      <c r="E425" s="2">
        <v>14.611000000000001</v>
      </c>
      <c r="F425" s="2" t="s">
        <v>726</v>
      </c>
      <c r="G425" s="2">
        <v>0.41099999999999998</v>
      </c>
      <c r="H425" s="2" t="s">
        <v>726</v>
      </c>
      <c r="I425" s="2" t="s">
        <v>726</v>
      </c>
      <c r="J425" s="2" t="s">
        <v>726</v>
      </c>
      <c r="K425" s="2" t="s">
        <v>609</v>
      </c>
      <c r="L425" s="2" t="s">
        <v>726</v>
      </c>
      <c r="M425" s="2" t="s">
        <v>609</v>
      </c>
      <c r="N425" s="2" t="s">
        <v>726</v>
      </c>
      <c r="O425" s="2" t="s">
        <v>726</v>
      </c>
      <c r="P425" s="2">
        <v>13.4</v>
      </c>
      <c r="Q425" s="2" t="s">
        <v>726</v>
      </c>
      <c r="R425" s="2" t="s">
        <v>726</v>
      </c>
      <c r="S425" s="2" t="s">
        <v>726</v>
      </c>
      <c r="T425" s="2" t="s">
        <v>726</v>
      </c>
      <c r="U425" s="2" t="s">
        <v>726</v>
      </c>
      <c r="V425" s="2">
        <v>0.8</v>
      </c>
      <c r="W425" s="2" t="s">
        <v>726</v>
      </c>
      <c r="X425" s="2" t="s">
        <v>726</v>
      </c>
      <c r="Y425" s="2" t="s">
        <v>726</v>
      </c>
      <c r="Z425" s="2" t="s">
        <v>726</v>
      </c>
      <c r="AA425" s="2" t="s">
        <v>726</v>
      </c>
      <c r="AB425" s="2" t="s">
        <v>726</v>
      </c>
      <c r="AC425" s="2" t="s">
        <v>726</v>
      </c>
      <c r="AD425" s="2" t="s">
        <v>609</v>
      </c>
      <c r="AE425" s="2" t="s">
        <v>609</v>
      </c>
      <c r="AF425" s="2" t="s">
        <v>609</v>
      </c>
      <c r="AG425" s="2" t="s">
        <v>726</v>
      </c>
      <c r="AH425" s="2" t="s">
        <v>726</v>
      </c>
      <c r="AI425" s="2" t="s">
        <v>726</v>
      </c>
      <c r="AJ425" s="2" t="s">
        <v>726</v>
      </c>
      <c r="AK425" s="2" t="s">
        <v>726</v>
      </c>
      <c r="AL425" s="2" t="s">
        <v>726</v>
      </c>
      <c r="AM425" s="2" t="s">
        <v>726</v>
      </c>
      <c r="AN425" s="2" t="s">
        <v>609</v>
      </c>
      <c r="AO425" s="2" t="s">
        <v>609</v>
      </c>
      <c r="AP425" s="2" t="s">
        <v>609</v>
      </c>
      <c r="AQ425" s="2" t="s">
        <v>609</v>
      </c>
      <c r="AR425" s="2" t="s">
        <v>609</v>
      </c>
      <c r="AV425" s="15">
        <f t="shared" si="62"/>
        <v>14.611000000000001</v>
      </c>
      <c r="AW425" s="15">
        <f t="shared" si="63"/>
        <v>12.019</v>
      </c>
      <c r="AX425" s="16">
        <f t="shared" si="64"/>
        <v>0.82259941140236803</v>
      </c>
      <c r="BA425" s="2">
        <f t="shared" si="65"/>
        <v>0</v>
      </c>
      <c r="BB425" s="2">
        <f t="shared" si="66"/>
        <v>0</v>
      </c>
      <c r="BC425" s="2">
        <f t="shared" si="67"/>
        <v>0</v>
      </c>
      <c r="BD425" s="2">
        <f t="shared" si="68"/>
        <v>0</v>
      </c>
      <c r="BE425" s="2">
        <f t="shared" si="69"/>
        <v>0</v>
      </c>
      <c r="BF425" s="2">
        <f t="shared" si="70"/>
        <v>0</v>
      </c>
      <c r="BJ425" s="2" t="str">
        <f t="shared" si="61"/>
        <v/>
      </c>
      <c r="BK425" s="2">
        <f>VLOOKUP(B425,Kraftvärmeprod!$B$1:$BH$550,MATCH($BA$1,Kraftvärmeprod!$B$1:$CC$1,0),FALSE)</f>
        <v>0</v>
      </c>
    </row>
    <row r="426" spans="1:63" ht="15" customHeight="1" x14ac:dyDescent="0.25">
      <c r="A426" s="2" t="s">
        <v>608</v>
      </c>
      <c r="B426" s="2" t="s">
        <v>619</v>
      </c>
      <c r="C426" s="2">
        <v>2017</v>
      </c>
      <c r="D426" s="2">
        <v>104.389</v>
      </c>
      <c r="E426" s="2">
        <v>98.081000000000003</v>
      </c>
      <c r="F426" s="2" t="s">
        <v>726</v>
      </c>
      <c r="G426" s="2">
        <v>1.4810000000000001</v>
      </c>
      <c r="H426" s="2" t="s">
        <v>726</v>
      </c>
      <c r="I426" s="2" t="s">
        <v>726</v>
      </c>
      <c r="J426" s="2" t="s">
        <v>726</v>
      </c>
      <c r="K426" s="2" t="s">
        <v>609</v>
      </c>
      <c r="L426" s="2" t="s">
        <v>726</v>
      </c>
      <c r="M426" s="2" t="s">
        <v>609</v>
      </c>
      <c r="N426" s="2">
        <v>34.299999999999997</v>
      </c>
      <c r="O426" s="2">
        <v>52.8</v>
      </c>
      <c r="P426" s="2">
        <v>9.5</v>
      </c>
      <c r="Q426" s="2" t="s">
        <v>726</v>
      </c>
      <c r="R426" s="2" t="s">
        <v>726</v>
      </c>
      <c r="S426" s="2" t="s">
        <v>726</v>
      </c>
      <c r="T426" s="2" t="s">
        <v>726</v>
      </c>
      <c r="U426" s="2" t="s">
        <v>726</v>
      </c>
      <c r="V426" s="2" t="s">
        <v>726</v>
      </c>
      <c r="W426" s="2" t="s">
        <v>726</v>
      </c>
      <c r="X426" s="2" t="s">
        <v>726</v>
      </c>
      <c r="Y426" s="2" t="s">
        <v>726</v>
      </c>
      <c r="Z426" s="2" t="s">
        <v>726</v>
      </c>
      <c r="AA426" s="2" t="s">
        <v>726</v>
      </c>
      <c r="AB426" s="2" t="s">
        <v>726</v>
      </c>
      <c r="AC426" s="2" t="s">
        <v>726</v>
      </c>
      <c r="AD426" s="2" t="s">
        <v>609</v>
      </c>
      <c r="AE426" s="2" t="s">
        <v>609</v>
      </c>
      <c r="AF426" s="2" t="s">
        <v>609</v>
      </c>
      <c r="AG426" s="2" t="s">
        <v>726</v>
      </c>
      <c r="AH426" s="2" t="s">
        <v>726</v>
      </c>
      <c r="AI426" s="2" t="s">
        <v>726</v>
      </c>
      <c r="AJ426" s="2" t="s">
        <v>726</v>
      </c>
      <c r="AK426" s="2" t="s">
        <v>726</v>
      </c>
      <c r="AL426" s="2" t="s">
        <v>726</v>
      </c>
      <c r="AM426" s="2" t="s">
        <v>726</v>
      </c>
      <c r="AN426" s="2" t="s">
        <v>609</v>
      </c>
      <c r="AO426" s="2" t="s">
        <v>609</v>
      </c>
      <c r="AP426" s="2" t="s">
        <v>609</v>
      </c>
      <c r="AQ426" s="2" t="s">
        <v>609</v>
      </c>
      <c r="AR426" s="2" t="s">
        <v>609</v>
      </c>
      <c r="AV426" s="15">
        <f t="shared" si="62"/>
        <v>98.080999999999989</v>
      </c>
      <c r="AW426" s="15">
        <f t="shared" si="63"/>
        <v>104.389</v>
      </c>
      <c r="AX426" s="16">
        <f t="shared" si="64"/>
        <v>1.0643141892925236</v>
      </c>
      <c r="BA426" s="2">
        <f t="shared" si="65"/>
        <v>0</v>
      </c>
      <c r="BB426" s="2">
        <f t="shared" si="66"/>
        <v>0</v>
      </c>
      <c r="BC426" s="2">
        <f t="shared" si="67"/>
        <v>0</v>
      </c>
      <c r="BD426" s="2">
        <f t="shared" si="68"/>
        <v>0</v>
      </c>
      <c r="BE426" s="2">
        <f t="shared" si="69"/>
        <v>0</v>
      </c>
      <c r="BF426" s="2">
        <f t="shared" si="70"/>
        <v>0</v>
      </c>
      <c r="BJ426" s="2" t="str">
        <f t="shared" si="61"/>
        <v/>
      </c>
      <c r="BK426" s="2">
        <f>VLOOKUP(B426,Kraftvärmeprod!$B$1:$BH$550,MATCH($BA$1,Kraftvärmeprod!$B$1:$CC$1,0),FALSE)</f>
        <v>0</v>
      </c>
    </row>
    <row r="427" spans="1:63" ht="15" customHeight="1" x14ac:dyDescent="0.25">
      <c r="A427" s="2" t="s">
        <v>608</v>
      </c>
      <c r="B427" s="2" t="s">
        <v>620</v>
      </c>
      <c r="C427" s="2">
        <v>2017</v>
      </c>
      <c r="D427" s="2" t="s">
        <v>609</v>
      </c>
      <c r="E427" s="2" t="s">
        <v>609</v>
      </c>
      <c r="F427" s="2" t="s">
        <v>609</v>
      </c>
      <c r="G427" s="2" t="s">
        <v>609</v>
      </c>
      <c r="H427" s="2" t="s">
        <v>609</v>
      </c>
      <c r="I427" s="2" t="s">
        <v>609</v>
      </c>
      <c r="J427" s="2" t="s">
        <v>609</v>
      </c>
      <c r="K427" s="2" t="s">
        <v>609</v>
      </c>
      <c r="L427" s="2" t="s">
        <v>609</v>
      </c>
      <c r="M427" s="2" t="s">
        <v>609</v>
      </c>
      <c r="N427" s="2" t="s">
        <v>609</v>
      </c>
      <c r="O427" s="2" t="s">
        <v>609</v>
      </c>
      <c r="P427" s="2" t="s">
        <v>609</v>
      </c>
      <c r="Q427" s="2" t="s">
        <v>609</v>
      </c>
      <c r="R427" s="2" t="s">
        <v>609</v>
      </c>
      <c r="S427" s="2" t="s">
        <v>609</v>
      </c>
      <c r="T427" s="2" t="s">
        <v>609</v>
      </c>
      <c r="U427" s="2" t="s">
        <v>609</v>
      </c>
      <c r="V427" s="2" t="s">
        <v>609</v>
      </c>
      <c r="W427" s="2" t="s">
        <v>609</v>
      </c>
      <c r="X427" s="2" t="s">
        <v>609</v>
      </c>
      <c r="Y427" s="2" t="s">
        <v>609</v>
      </c>
      <c r="Z427" s="2" t="s">
        <v>609</v>
      </c>
      <c r="AA427" s="2" t="s">
        <v>609</v>
      </c>
      <c r="AB427" s="2" t="s">
        <v>609</v>
      </c>
      <c r="AC427" s="2" t="s">
        <v>609</v>
      </c>
      <c r="AD427" s="2" t="s">
        <v>609</v>
      </c>
      <c r="AE427" s="2" t="s">
        <v>609</v>
      </c>
      <c r="AF427" s="2" t="s">
        <v>609</v>
      </c>
      <c r="AG427" s="2" t="s">
        <v>609</v>
      </c>
      <c r="AH427" s="2" t="s">
        <v>609</v>
      </c>
      <c r="AI427" s="2" t="s">
        <v>609</v>
      </c>
      <c r="AJ427" s="2" t="s">
        <v>609</v>
      </c>
      <c r="AK427" s="2" t="s">
        <v>609</v>
      </c>
      <c r="AL427" s="2" t="s">
        <v>609</v>
      </c>
      <c r="AM427" s="2" t="s">
        <v>609</v>
      </c>
      <c r="AN427" s="2" t="s">
        <v>609</v>
      </c>
      <c r="AO427" s="2" t="s">
        <v>609</v>
      </c>
      <c r="AP427" s="2" t="s">
        <v>609</v>
      </c>
      <c r="AQ427" s="2" t="s">
        <v>609</v>
      </c>
      <c r="AR427" s="2" t="s">
        <v>609</v>
      </c>
      <c r="AV427" s="15">
        <f t="shared" si="62"/>
        <v>0</v>
      </c>
      <c r="AW427" s="15">
        <f t="shared" si="63"/>
        <v>0</v>
      </c>
      <c r="AX427" s="16" t="str">
        <f t="shared" si="64"/>
        <v/>
      </c>
      <c r="BA427" s="2">
        <f t="shared" si="65"/>
        <v>0</v>
      </c>
      <c r="BB427" s="2">
        <f t="shared" si="66"/>
        <v>0</v>
      </c>
      <c r="BC427" s="2">
        <f t="shared" si="67"/>
        <v>0</v>
      </c>
      <c r="BD427" s="2">
        <f t="shared" si="68"/>
        <v>0</v>
      </c>
      <c r="BE427" s="2">
        <f t="shared" si="69"/>
        <v>0</v>
      </c>
      <c r="BF427" s="2">
        <f t="shared" si="70"/>
        <v>0</v>
      </c>
      <c r="BJ427" s="2" t="str">
        <f t="shared" si="61"/>
        <v/>
      </c>
      <c r="BK427" s="2">
        <f>VLOOKUP(B427,Kraftvärmeprod!$B$1:$BH$550,MATCH($BA$1,Kraftvärmeprod!$B$1:$CC$1,0),FALSE)</f>
        <v>0</v>
      </c>
    </row>
    <row r="428" spans="1:63" ht="15" customHeight="1" x14ac:dyDescent="0.25">
      <c r="A428" s="2" t="s">
        <v>608</v>
      </c>
      <c r="B428" s="2" t="s">
        <v>621</v>
      </c>
      <c r="C428" s="2">
        <v>2017</v>
      </c>
      <c r="D428" s="2">
        <v>2.2240000000000002</v>
      </c>
      <c r="E428" s="2">
        <v>3.29</v>
      </c>
      <c r="F428" s="2" t="s">
        <v>726</v>
      </c>
      <c r="G428" s="2">
        <v>0.83</v>
      </c>
      <c r="H428" s="2" t="s">
        <v>726</v>
      </c>
      <c r="I428" s="2" t="s">
        <v>726</v>
      </c>
      <c r="J428" s="2" t="s">
        <v>726</v>
      </c>
      <c r="K428" s="2" t="s">
        <v>609</v>
      </c>
      <c r="L428" s="2" t="s">
        <v>726</v>
      </c>
      <c r="M428" s="2" t="s">
        <v>609</v>
      </c>
      <c r="N428" s="2" t="s">
        <v>726</v>
      </c>
      <c r="O428" s="2" t="s">
        <v>726</v>
      </c>
      <c r="P428" s="2" t="s">
        <v>726</v>
      </c>
      <c r="Q428" s="2" t="s">
        <v>726</v>
      </c>
      <c r="R428" s="2" t="s">
        <v>726</v>
      </c>
      <c r="S428" s="2" t="s">
        <v>726</v>
      </c>
      <c r="T428" s="2" t="s">
        <v>726</v>
      </c>
      <c r="U428" s="2" t="s">
        <v>726</v>
      </c>
      <c r="V428" s="2">
        <v>2.46</v>
      </c>
      <c r="W428" s="2" t="s">
        <v>726</v>
      </c>
      <c r="X428" s="2" t="s">
        <v>726</v>
      </c>
      <c r="Y428" s="2" t="s">
        <v>726</v>
      </c>
      <c r="Z428" s="2" t="s">
        <v>726</v>
      </c>
      <c r="AA428" s="2" t="s">
        <v>726</v>
      </c>
      <c r="AB428" s="2" t="s">
        <v>726</v>
      </c>
      <c r="AC428" s="2" t="s">
        <v>726</v>
      </c>
      <c r="AD428" s="2" t="s">
        <v>609</v>
      </c>
      <c r="AE428" s="2" t="s">
        <v>609</v>
      </c>
      <c r="AF428" s="2" t="s">
        <v>609</v>
      </c>
      <c r="AG428" s="2" t="s">
        <v>726</v>
      </c>
      <c r="AH428" s="2" t="s">
        <v>726</v>
      </c>
      <c r="AI428" s="2" t="s">
        <v>726</v>
      </c>
      <c r="AJ428" s="2" t="s">
        <v>726</v>
      </c>
      <c r="AK428" s="2" t="s">
        <v>726</v>
      </c>
      <c r="AL428" s="2" t="s">
        <v>726</v>
      </c>
      <c r="AM428" s="2" t="s">
        <v>726</v>
      </c>
      <c r="AN428" s="2" t="s">
        <v>609</v>
      </c>
      <c r="AO428" s="2" t="s">
        <v>609</v>
      </c>
      <c r="AP428" s="2" t="s">
        <v>609</v>
      </c>
      <c r="AQ428" s="2" t="s">
        <v>609</v>
      </c>
      <c r="AR428" s="2" t="s">
        <v>609</v>
      </c>
      <c r="AV428" s="15">
        <f t="shared" si="62"/>
        <v>3.29</v>
      </c>
      <c r="AW428" s="15">
        <f t="shared" si="63"/>
        <v>2.2240000000000002</v>
      </c>
      <c r="AX428" s="16">
        <f t="shared" si="64"/>
        <v>0.67598784194528883</v>
      </c>
      <c r="BA428" s="2">
        <f t="shared" si="65"/>
        <v>0</v>
      </c>
      <c r="BB428" s="2">
        <f t="shared" si="66"/>
        <v>0</v>
      </c>
      <c r="BC428" s="2">
        <f t="shared" si="67"/>
        <v>0</v>
      </c>
      <c r="BD428" s="2">
        <f t="shared" si="68"/>
        <v>0</v>
      </c>
      <c r="BE428" s="2">
        <f t="shared" si="69"/>
        <v>0</v>
      </c>
      <c r="BF428" s="2">
        <f t="shared" si="70"/>
        <v>0</v>
      </c>
      <c r="BJ428" s="2" t="str">
        <f t="shared" si="61"/>
        <v/>
      </c>
      <c r="BK428" s="2">
        <f>VLOOKUP(B428,Kraftvärmeprod!$B$1:$BH$550,MATCH($BA$1,Kraftvärmeprod!$B$1:$CC$1,0),FALSE)</f>
        <v>0</v>
      </c>
    </row>
    <row r="429" spans="1:63" ht="15" customHeight="1" x14ac:dyDescent="0.25">
      <c r="A429" s="2" t="s">
        <v>608</v>
      </c>
      <c r="B429" s="2" t="s">
        <v>622</v>
      </c>
      <c r="C429" s="2">
        <v>2017</v>
      </c>
      <c r="D429" s="2">
        <v>30.004999999999999</v>
      </c>
      <c r="E429" s="2">
        <v>31.890999999999998</v>
      </c>
      <c r="F429" s="2" t="s">
        <v>726</v>
      </c>
      <c r="G429" s="2">
        <v>0.50900000000000001</v>
      </c>
      <c r="H429" s="2">
        <v>1.099</v>
      </c>
      <c r="I429" s="2" t="s">
        <v>726</v>
      </c>
      <c r="J429" s="2" t="s">
        <v>726</v>
      </c>
      <c r="K429" s="2" t="s">
        <v>609</v>
      </c>
      <c r="L429" s="2" t="s">
        <v>726</v>
      </c>
      <c r="M429" s="2" t="s">
        <v>609</v>
      </c>
      <c r="N429" s="2" t="s">
        <v>726</v>
      </c>
      <c r="O429" s="2" t="s">
        <v>726</v>
      </c>
      <c r="P429" s="2" t="s">
        <v>726</v>
      </c>
      <c r="Q429" s="2" t="s">
        <v>726</v>
      </c>
      <c r="R429" s="2" t="s">
        <v>726</v>
      </c>
      <c r="S429" s="2" t="s">
        <v>726</v>
      </c>
      <c r="T429" s="2" t="s">
        <v>726</v>
      </c>
      <c r="U429" s="2">
        <v>30.283000000000001</v>
      </c>
      <c r="V429" s="2" t="s">
        <v>726</v>
      </c>
      <c r="W429" s="2" t="s">
        <v>726</v>
      </c>
      <c r="X429" s="2" t="s">
        <v>726</v>
      </c>
      <c r="Y429" s="2" t="s">
        <v>726</v>
      </c>
      <c r="Z429" s="2" t="s">
        <v>726</v>
      </c>
      <c r="AA429" s="2" t="s">
        <v>726</v>
      </c>
      <c r="AB429" s="2" t="s">
        <v>726</v>
      </c>
      <c r="AC429" s="2" t="s">
        <v>726</v>
      </c>
      <c r="AD429" s="2" t="s">
        <v>609</v>
      </c>
      <c r="AE429" s="2" t="s">
        <v>609</v>
      </c>
      <c r="AF429" s="2" t="s">
        <v>609</v>
      </c>
      <c r="AG429" s="2" t="s">
        <v>726</v>
      </c>
      <c r="AH429" s="2" t="s">
        <v>726</v>
      </c>
      <c r="AI429" s="2" t="s">
        <v>726</v>
      </c>
      <c r="AJ429" s="2" t="s">
        <v>726</v>
      </c>
      <c r="AK429" s="2" t="s">
        <v>726</v>
      </c>
      <c r="AL429" s="2" t="s">
        <v>726</v>
      </c>
      <c r="AM429" s="2" t="s">
        <v>726</v>
      </c>
      <c r="AN429" s="2" t="s">
        <v>609</v>
      </c>
      <c r="AO429" s="2" t="s">
        <v>609</v>
      </c>
      <c r="AP429" s="2" t="s">
        <v>609</v>
      </c>
      <c r="AQ429" s="2" t="s">
        <v>609</v>
      </c>
      <c r="AR429" s="2" t="s">
        <v>609</v>
      </c>
      <c r="AV429" s="15">
        <f t="shared" si="62"/>
        <v>31.891000000000002</v>
      </c>
      <c r="AW429" s="15">
        <f t="shared" si="63"/>
        <v>30.004999999999999</v>
      </c>
      <c r="AX429" s="16">
        <f t="shared" si="64"/>
        <v>0.94086105797873998</v>
      </c>
      <c r="BA429" s="2">
        <f t="shared" si="65"/>
        <v>0</v>
      </c>
      <c r="BB429" s="2">
        <f t="shared" si="66"/>
        <v>0</v>
      </c>
      <c r="BC429" s="2">
        <f t="shared" si="67"/>
        <v>0</v>
      </c>
      <c r="BD429" s="2">
        <f t="shared" si="68"/>
        <v>0</v>
      </c>
      <c r="BE429" s="2">
        <f t="shared" si="69"/>
        <v>0</v>
      </c>
      <c r="BF429" s="2">
        <f t="shared" si="70"/>
        <v>0</v>
      </c>
      <c r="BJ429" s="2" t="str">
        <f t="shared" si="61"/>
        <v/>
      </c>
      <c r="BK429" s="2">
        <f>VLOOKUP(B429,Kraftvärmeprod!$B$1:$BH$550,MATCH($BA$1,Kraftvärmeprod!$B$1:$CC$1,0),FALSE)</f>
        <v>0</v>
      </c>
    </row>
    <row r="430" spans="1:63" ht="15" customHeight="1" x14ac:dyDescent="0.25">
      <c r="A430" s="2" t="s">
        <v>608</v>
      </c>
      <c r="B430" s="2" t="s">
        <v>623</v>
      </c>
      <c r="C430" s="2">
        <v>2017</v>
      </c>
      <c r="D430" s="2">
        <v>7.7190000000000003</v>
      </c>
      <c r="E430" s="2">
        <v>8.843</v>
      </c>
      <c r="F430" s="2" t="s">
        <v>726</v>
      </c>
      <c r="G430" s="2">
        <v>0.186</v>
      </c>
      <c r="H430" s="2" t="s">
        <v>726</v>
      </c>
      <c r="I430" s="2" t="s">
        <v>726</v>
      </c>
      <c r="J430" s="2" t="s">
        <v>726</v>
      </c>
      <c r="K430" s="2" t="s">
        <v>726</v>
      </c>
      <c r="L430" s="2" t="s">
        <v>726</v>
      </c>
      <c r="M430" s="2" t="s">
        <v>609</v>
      </c>
      <c r="N430" s="2" t="s">
        <v>726</v>
      </c>
      <c r="O430" s="2" t="s">
        <v>726</v>
      </c>
      <c r="P430" s="2">
        <v>3.9119999999999999</v>
      </c>
      <c r="Q430" s="2">
        <v>0.74399999999999999</v>
      </c>
      <c r="R430" s="2" t="s">
        <v>726</v>
      </c>
      <c r="S430" s="2">
        <v>4.0010000000000003</v>
      </c>
      <c r="T430" s="2" t="s">
        <v>726</v>
      </c>
      <c r="U430" s="2" t="s">
        <v>726</v>
      </c>
      <c r="V430" s="2" t="s">
        <v>726</v>
      </c>
      <c r="W430" s="2" t="s">
        <v>726</v>
      </c>
      <c r="X430" s="2" t="s">
        <v>726</v>
      </c>
      <c r="Y430" s="2" t="s">
        <v>726</v>
      </c>
      <c r="Z430" s="2" t="s">
        <v>726</v>
      </c>
      <c r="AA430" s="2" t="s">
        <v>726</v>
      </c>
      <c r="AB430" s="2" t="s">
        <v>726</v>
      </c>
      <c r="AC430" s="2" t="s">
        <v>726</v>
      </c>
      <c r="AD430" s="2" t="s">
        <v>726</v>
      </c>
      <c r="AE430" s="2" t="s">
        <v>727</v>
      </c>
      <c r="AF430" s="2" t="s">
        <v>726</v>
      </c>
      <c r="AG430" s="2" t="s">
        <v>726</v>
      </c>
      <c r="AH430" s="2" t="s">
        <v>726</v>
      </c>
      <c r="AI430" s="2" t="s">
        <v>726</v>
      </c>
      <c r="AJ430" s="2" t="s">
        <v>726</v>
      </c>
      <c r="AK430" s="2" t="s">
        <v>726</v>
      </c>
      <c r="AL430" s="2" t="s">
        <v>726</v>
      </c>
      <c r="AM430" s="2" t="s">
        <v>726</v>
      </c>
      <c r="AN430" s="2" t="s">
        <v>609</v>
      </c>
      <c r="AO430" s="2" t="s">
        <v>726</v>
      </c>
      <c r="AP430" s="2" t="s">
        <v>726</v>
      </c>
      <c r="AQ430" s="2" t="s">
        <v>726</v>
      </c>
      <c r="AR430" s="2" t="s">
        <v>726</v>
      </c>
      <c r="AV430" s="15">
        <f t="shared" si="62"/>
        <v>8.843</v>
      </c>
      <c r="AW430" s="15">
        <f t="shared" si="63"/>
        <v>7.7190000000000003</v>
      </c>
      <c r="AX430" s="16">
        <f t="shared" si="64"/>
        <v>0.87289381431640845</v>
      </c>
      <c r="BA430" s="2">
        <f t="shared" si="65"/>
        <v>0</v>
      </c>
      <c r="BB430" s="2">
        <f t="shared" si="66"/>
        <v>0</v>
      </c>
      <c r="BC430" s="2">
        <f t="shared" si="67"/>
        <v>0</v>
      </c>
      <c r="BD430" s="2">
        <f t="shared" si="68"/>
        <v>0</v>
      </c>
      <c r="BE430" s="2">
        <f t="shared" si="69"/>
        <v>0</v>
      </c>
      <c r="BF430" s="2">
        <f t="shared" si="70"/>
        <v>0</v>
      </c>
      <c r="BJ430" s="2" t="str">
        <f t="shared" si="61"/>
        <v/>
      </c>
      <c r="BK430" s="2">
        <f>VLOOKUP(B430,Kraftvärmeprod!$B$1:$BH$550,MATCH($BA$1,Kraftvärmeprod!$B$1:$CC$1,0),FALSE)</f>
        <v>0</v>
      </c>
    </row>
    <row r="431" spans="1:63" ht="15" customHeight="1" x14ac:dyDescent="0.25">
      <c r="A431" s="2" t="s">
        <v>608</v>
      </c>
      <c r="B431" s="2" t="s">
        <v>624</v>
      </c>
      <c r="C431" s="2">
        <v>2017</v>
      </c>
      <c r="D431" s="2">
        <v>91.879000000000005</v>
      </c>
      <c r="E431" s="2">
        <v>105.68600000000001</v>
      </c>
      <c r="F431" s="2" t="s">
        <v>726</v>
      </c>
      <c r="G431" s="2">
        <v>1.6839999999999999</v>
      </c>
      <c r="H431" s="2" t="s">
        <v>726</v>
      </c>
      <c r="I431" s="2" t="s">
        <v>726</v>
      </c>
      <c r="J431" s="2" t="s">
        <v>726</v>
      </c>
      <c r="K431" s="2" t="s">
        <v>726</v>
      </c>
      <c r="L431" s="2" t="s">
        <v>726</v>
      </c>
      <c r="M431" s="2" t="s">
        <v>609</v>
      </c>
      <c r="N431" s="2" t="s">
        <v>726</v>
      </c>
      <c r="O431" s="2" t="s">
        <v>726</v>
      </c>
      <c r="P431" s="2" t="s">
        <v>726</v>
      </c>
      <c r="Q431" s="2" t="s">
        <v>726</v>
      </c>
      <c r="R431" s="2" t="s">
        <v>726</v>
      </c>
      <c r="S431" s="2">
        <v>84.896000000000001</v>
      </c>
      <c r="T431" s="2" t="s">
        <v>726</v>
      </c>
      <c r="U431" s="2" t="s">
        <v>726</v>
      </c>
      <c r="V431" s="2" t="s">
        <v>726</v>
      </c>
      <c r="W431" s="2" t="s">
        <v>726</v>
      </c>
      <c r="X431" s="2" t="s">
        <v>726</v>
      </c>
      <c r="Y431" s="2" t="s">
        <v>726</v>
      </c>
      <c r="Z431" s="2" t="s">
        <v>726</v>
      </c>
      <c r="AA431" s="2" t="s">
        <v>726</v>
      </c>
      <c r="AB431" s="2" t="s">
        <v>726</v>
      </c>
      <c r="AC431" s="2" t="s">
        <v>726</v>
      </c>
      <c r="AD431" s="2" t="s">
        <v>726</v>
      </c>
      <c r="AE431" s="2" t="s">
        <v>609</v>
      </c>
      <c r="AF431" s="2" t="s">
        <v>726</v>
      </c>
      <c r="AG431" s="2" t="s">
        <v>726</v>
      </c>
      <c r="AH431" s="2">
        <v>19.106000000000002</v>
      </c>
      <c r="AI431" s="2" t="s">
        <v>726</v>
      </c>
      <c r="AJ431" s="2" t="s">
        <v>726</v>
      </c>
      <c r="AK431" s="2" t="s">
        <v>726</v>
      </c>
      <c r="AL431" s="2" t="s">
        <v>726</v>
      </c>
      <c r="AM431" s="2" t="s">
        <v>726</v>
      </c>
      <c r="AN431" s="2" t="s">
        <v>609</v>
      </c>
      <c r="AO431" s="2">
        <v>100</v>
      </c>
      <c r="AP431" s="2">
        <v>0</v>
      </c>
      <c r="AQ431" s="2">
        <v>0</v>
      </c>
      <c r="AR431" s="2">
        <v>0</v>
      </c>
      <c r="AV431" s="15">
        <f t="shared" si="62"/>
        <v>105.68600000000001</v>
      </c>
      <c r="AW431" s="15">
        <f t="shared" si="63"/>
        <v>91.879000000000005</v>
      </c>
      <c r="AX431" s="16">
        <f t="shared" si="64"/>
        <v>0.86935828775807578</v>
      </c>
      <c r="BA431" s="2">
        <f t="shared" si="65"/>
        <v>19.106000000000002</v>
      </c>
      <c r="BB431" s="2">
        <f t="shared" si="66"/>
        <v>19.106000000000002</v>
      </c>
      <c r="BC431" s="2">
        <f t="shared" si="67"/>
        <v>0</v>
      </c>
      <c r="BD431" s="2">
        <f t="shared" si="68"/>
        <v>0</v>
      </c>
      <c r="BE431" s="2">
        <f t="shared" si="69"/>
        <v>0</v>
      </c>
      <c r="BF431" s="2">
        <f t="shared" si="70"/>
        <v>0</v>
      </c>
      <c r="BJ431" s="2" t="str">
        <f t="shared" si="61"/>
        <v/>
      </c>
      <c r="BK431" s="2">
        <f>VLOOKUP(B431,Kraftvärmeprod!$B$1:$BH$550,MATCH($BA$1,Kraftvärmeprod!$B$1:$CC$1,0),FALSE)</f>
        <v>0</v>
      </c>
    </row>
    <row r="432" spans="1:63" ht="15" customHeight="1" x14ac:dyDescent="0.25">
      <c r="A432" s="2" t="s">
        <v>608</v>
      </c>
      <c r="B432" s="2" t="s">
        <v>625</v>
      </c>
      <c r="C432" s="2">
        <v>2017</v>
      </c>
      <c r="D432" s="2" t="s">
        <v>609</v>
      </c>
      <c r="E432" s="2" t="s">
        <v>609</v>
      </c>
      <c r="F432" s="2" t="s">
        <v>609</v>
      </c>
      <c r="G432" s="2" t="s">
        <v>609</v>
      </c>
      <c r="H432" s="2" t="s">
        <v>609</v>
      </c>
      <c r="I432" s="2" t="s">
        <v>609</v>
      </c>
      <c r="J432" s="2" t="s">
        <v>609</v>
      </c>
      <c r="K432" s="2" t="s">
        <v>609</v>
      </c>
      <c r="L432" s="2" t="s">
        <v>609</v>
      </c>
      <c r="M432" s="2" t="s">
        <v>609</v>
      </c>
      <c r="N432" s="2" t="s">
        <v>609</v>
      </c>
      <c r="O432" s="2" t="s">
        <v>609</v>
      </c>
      <c r="P432" s="2" t="s">
        <v>609</v>
      </c>
      <c r="Q432" s="2" t="s">
        <v>609</v>
      </c>
      <c r="R432" s="2" t="s">
        <v>609</v>
      </c>
      <c r="S432" s="2" t="s">
        <v>609</v>
      </c>
      <c r="T432" s="2" t="s">
        <v>609</v>
      </c>
      <c r="U432" s="2" t="s">
        <v>609</v>
      </c>
      <c r="V432" s="2" t="s">
        <v>609</v>
      </c>
      <c r="W432" s="2" t="s">
        <v>609</v>
      </c>
      <c r="X432" s="2" t="s">
        <v>609</v>
      </c>
      <c r="Y432" s="2" t="s">
        <v>609</v>
      </c>
      <c r="Z432" s="2" t="s">
        <v>609</v>
      </c>
      <c r="AA432" s="2" t="s">
        <v>609</v>
      </c>
      <c r="AB432" s="2" t="s">
        <v>609</v>
      </c>
      <c r="AC432" s="2" t="s">
        <v>609</v>
      </c>
      <c r="AD432" s="2" t="s">
        <v>609</v>
      </c>
      <c r="AE432" s="2" t="s">
        <v>609</v>
      </c>
      <c r="AF432" s="2" t="s">
        <v>609</v>
      </c>
      <c r="AG432" s="2" t="s">
        <v>609</v>
      </c>
      <c r="AH432" s="2" t="s">
        <v>609</v>
      </c>
      <c r="AI432" s="2" t="s">
        <v>609</v>
      </c>
      <c r="AJ432" s="2" t="s">
        <v>609</v>
      </c>
      <c r="AK432" s="2" t="s">
        <v>609</v>
      </c>
      <c r="AL432" s="2" t="s">
        <v>609</v>
      </c>
      <c r="AM432" s="2" t="s">
        <v>609</v>
      </c>
      <c r="AN432" s="2" t="s">
        <v>609</v>
      </c>
      <c r="AO432" s="2" t="s">
        <v>609</v>
      </c>
      <c r="AP432" s="2" t="s">
        <v>609</v>
      </c>
      <c r="AQ432" s="2" t="s">
        <v>609</v>
      </c>
      <c r="AR432" s="2" t="s">
        <v>609</v>
      </c>
      <c r="AV432" s="15">
        <f t="shared" si="62"/>
        <v>0</v>
      </c>
      <c r="AW432" s="15">
        <f t="shared" si="63"/>
        <v>0</v>
      </c>
      <c r="AX432" s="16" t="str">
        <f t="shared" si="64"/>
        <v/>
      </c>
      <c r="BA432" s="2">
        <f t="shared" si="65"/>
        <v>0</v>
      </c>
      <c r="BB432" s="2">
        <f t="shared" si="66"/>
        <v>0</v>
      </c>
      <c r="BC432" s="2">
        <f t="shared" si="67"/>
        <v>0</v>
      </c>
      <c r="BD432" s="2">
        <f t="shared" si="68"/>
        <v>0</v>
      </c>
      <c r="BE432" s="2">
        <f t="shared" si="69"/>
        <v>0</v>
      </c>
      <c r="BF432" s="2">
        <f t="shared" si="70"/>
        <v>0</v>
      </c>
      <c r="BJ432" s="2" t="str">
        <f t="shared" si="61"/>
        <v/>
      </c>
      <c r="BK432" s="2">
        <f>VLOOKUP(B432,Kraftvärmeprod!$B$1:$BH$550,MATCH($BA$1,Kraftvärmeprod!$B$1:$CC$1,0),FALSE)</f>
        <v>0</v>
      </c>
    </row>
    <row r="433" spans="1:63" ht="15" customHeight="1" x14ac:dyDescent="0.25">
      <c r="A433" s="2" t="s">
        <v>626</v>
      </c>
      <c r="B433" s="2" t="s">
        <v>627</v>
      </c>
      <c r="C433" s="2">
        <v>2017</v>
      </c>
      <c r="D433" s="2">
        <v>0</v>
      </c>
      <c r="E433" s="2">
        <v>2.0000000000000001E-4</v>
      </c>
      <c r="F433" s="2" t="s">
        <v>726</v>
      </c>
      <c r="G433" s="2">
        <v>2.0000000000000001E-4</v>
      </c>
      <c r="H433" s="2" t="s">
        <v>726</v>
      </c>
      <c r="I433" s="2" t="s">
        <v>726</v>
      </c>
      <c r="J433" s="2" t="s">
        <v>726</v>
      </c>
      <c r="K433" s="2" t="s">
        <v>726</v>
      </c>
      <c r="L433" s="2" t="s">
        <v>726</v>
      </c>
      <c r="M433" s="2" t="s">
        <v>609</v>
      </c>
      <c r="N433" s="2" t="s">
        <v>726</v>
      </c>
      <c r="O433" s="2" t="s">
        <v>726</v>
      </c>
      <c r="P433" s="2" t="s">
        <v>726</v>
      </c>
      <c r="Q433" s="2" t="s">
        <v>726</v>
      </c>
      <c r="R433" s="2" t="s">
        <v>726</v>
      </c>
      <c r="S433" s="2" t="s">
        <v>726</v>
      </c>
      <c r="T433" s="2" t="s">
        <v>726</v>
      </c>
      <c r="U433" s="2" t="s">
        <v>726</v>
      </c>
      <c r="V433" s="2" t="s">
        <v>726</v>
      </c>
      <c r="W433" s="2" t="s">
        <v>726</v>
      </c>
      <c r="X433" s="2" t="s">
        <v>726</v>
      </c>
      <c r="Y433" s="2" t="s">
        <v>726</v>
      </c>
      <c r="Z433" s="2" t="s">
        <v>726</v>
      </c>
      <c r="AA433" s="2" t="s">
        <v>726</v>
      </c>
      <c r="AB433" s="2" t="s">
        <v>726</v>
      </c>
      <c r="AC433" s="2" t="s">
        <v>726</v>
      </c>
      <c r="AD433" s="2" t="s">
        <v>726</v>
      </c>
      <c r="AE433" s="2" t="s">
        <v>727</v>
      </c>
      <c r="AF433" s="2" t="s">
        <v>726</v>
      </c>
      <c r="AG433" s="2" t="s">
        <v>726</v>
      </c>
      <c r="AH433" s="2" t="s">
        <v>726</v>
      </c>
      <c r="AI433" s="2" t="s">
        <v>726</v>
      </c>
      <c r="AJ433" s="2" t="s">
        <v>726</v>
      </c>
      <c r="AK433" s="2" t="s">
        <v>726</v>
      </c>
      <c r="AL433" s="2" t="s">
        <v>726</v>
      </c>
      <c r="AM433" s="2" t="s">
        <v>726</v>
      </c>
      <c r="AN433" s="2" t="s">
        <v>734</v>
      </c>
      <c r="AO433" s="2" t="s">
        <v>726</v>
      </c>
      <c r="AP433" s="2" t="s">
        <v>726</v>
      </c>
      <c r="AQ433" s="2" t="s">
        <v>726</v>
      </c>
      <c r="AR433" s="2" t="s">
        <v>726</v>
      </c>
      <c r="AV433" s="15">
        <f t="shared" si="62"/>
        <v>2.0000000000000001E-4</v>
      </c>
      <c r="AW433" s="15">
        <f t="shared" si="63"/>
        <v>0</v>
      </c>
      <c r="AX433" s="16">
        <f t="shared" si="64"/>
        <v>0</v>
      </c>
      <c r="BA433" s="2">
        <f t="shared" si="65"/>
        <v>0</v>
      </c>
      <c r="BB433" s="2">
        <f t="shared" si="66"/>
        <v>0</v>
      </c>
      <c r="BC433" s="2">
        <f t="shared" si="67"/>
        <v>0</v>
      </c>
      <c r="BD433" s="2">
        <f t="shared" si="68"/>
        <v>0</v>
      </c>
      <c r="BE433" s="2">
        <f t="shared" si="69"/>
        <v>0</v>
      </c>
      <c r="BF433" s="2">
        <f t="shared" si="70"/>
        <v>0</v>
      </c>
      <c r="BJ433" s="2" t="str">
        <f t="shared" si="61"/>
        <v/>
      </c>
      <c r="BK433" s="2">
        <f>VLOOKUP(B433,Kraftvärmeprod!$B$1:$BH$550,MATCH($BA$1,Kraftvärmeprod!$B$1:$CC$1,0),FALSE)</f>
        <v>0</v>
      </c>
    </row>
    <row r="434" spans="1:63" ht="15" customHeight="1" x14ac:dyDescent="0.25">
      <c r="A434" s="2" t="s">
        <v>626</v>
      </c>
      <c r="B434" s="2" t="s">
        <v>628</v>
      </c>
      <c r="C434" s="2">
        <v>2017</v>
      </c>
      <c r="D434" s="2">
        <v>78.811000000000007</v>
      </c>
      <c r="E434" s="2">
        <v>94.580799999999996</v>
      </c>
      <c r="F434" s="2" t="s">
        <v>726</v>
      </c>
      <c r="G434" s="2">
        <v>4.7999999999999996E-3</v>
      </c>
      <c r="H434" s="2" t="s">
        <v>726</v>
      </c>
      <c r="I434" s="2" t="s">
        <v>726</v>
      </c>
      <c r="J434" s="2" t="s">
        <v>726</v>
      </c>
      <c r="K434" s="2" t="s">
        <v>726</v>
      </c>
      <c r="L434" s="2">
        <v>0.40699999999999997</v>
      </c>
      <c r="M434" s="2" t="s">
        <v>609</v>
      </c>
      <c r="N434" s="2">
        <v>43.203000000000003</v>
      </c>
      <c r="O434" s="2">
        <v>22.523</v>
      </c>
      <c r="P434" s="2">
        <v>13.686999999999999</v>
      </c>
      <c r="Q434" s="2" t="s">
        <v>726</v>
      </c>
      <c r="R434" s="2" t="s">
        <v>726</v>
      </c>
      <c r="S434" s="2" t="s">
        <v>726</v>
      </c>
      <c r="T434" s="2" t="s">
        <v>8</v>
      </c>
      <c r="U434" s="2" t="s">
        <v>726</v>
      </c>
      <c r="V434" s="2" t="s">
        <v>726</v>
      </c>
      <c r="W434" s="2" t="s">
        <v>726</v>
      </c>
      <c r="X434" s="2" t="s">
        <v>726</v>
      </c>
      <c r="Y434" s="2" t="s">
        <v>726</v>
      </c>
      <c r="Z434" s="2">
        <v>1.387</v>
      </c>
      <c r="AA434" s="2" t="s">
        <v>726</v>
      </c>
      <c r="AB434" s="2">
        <v>0</v>
      </c>
      <c r="AC434" s="2" t="s">
        <v>726</v>
      </c>
      <c r="AD434" s="2" t="s">
        <v>726</v>
      </c>
      <c r="AE434" s="2" t="s">
        <v>609</v>
      </c>
      <c r="AF434" s="2" t="s">
        <v>726</v>
      </c>
      <c r="AG434" s="2">
        <v>0.502</v>
      </c>
      <c r="AH434" s="2">
        <v>12.867000000000001</v>
      </c>
      <c r="AI434" s="2" t="s">
        <v>726</v>
      </c>
      <c r="AJ434" s="2" t="s">
        <v>726</v>
      </c>
      <c r="AK434" s="2" t="s">
        <v>726</v>
      </c>
      <c r="AL434" s="2">
        <v>0</v>
      </c>
      <c r="AM434" s="2">
        <v>0</v>
      </c>
      <c r="AN434" s="2" t="s">
        <v>609</v>
      </c>
      <c r="AO434" s="2">
        <v>100</v>
      </c>
      <c r="AP434" s="2">
        <v>0</v>
      </c>
      <c r="AQ434" s="2">
        <v>0</v>
      </c>
      <c r="AR434" s="2">
        <v>0</v>
      </c>
      <c r="AV434" s="15">
        <f t="shared" si="62"/>
        <v>94.580799999999996</v>
      </c>
      <c r="AW434" s="15">
        <f t="shared" si="63"/>
        <v>78.811000000000007</v>
      </c>
      <c r="AX434" s="16">
        <f t="shared" si="64"/>
        <v>0.833266371187387</v>
      </c>
      <c r="BA434" s="2">
        <f t="shared" si="65"/>
        <v>12.867000000000001</v>
      </c>
      <c r="BB434" s="2">
        <f t="shared" si="66"/>
        <v>12.867000000000001</v>
      </c>
      <c r="BC434" s="2">
        <f t="shared" si="67"/>
        <v>0</v>
      </c>
      <c r="BD434" s="2">
        <f t="shared" si="68"/>
        <v>0</v>
      </c>
      <c r="BE434" s="2">
        <f t="shared" si="69"/>
        <v>0</v>
      </c>
      <c r="BF434" s="2">
        <f t="shared" si="70"/>
        <v>0</v>
      </c>
      <c r="BJ434" s="2" t="str">
        <f t="shared" si="61"/>
        <v/>
      </c>
      <c r="BK434" s="2">
        <f>VLOOKUP(B434,Kraftvärmeprod!$B$1:$BH$550,MATCH($BA$1,Kraftvärmeprod!$B$1:$CC$1,0),FALSE)</f>
        <v>20.774999999999999</v>
      </c>
    </row>
    <row r="435" spans="1:63" ht="15" customHeight="1" x14ac:dyDescent="0.25">
      <c r="A435" s="2" t="s">
        <v>629</v>
      </c>
      <c r="B435" s="2" t="s">
        <v>630</v>
      </c>
      <c r="C435" s="2">
        <v>2017</v>
      </c>
      <c r="D435" s="2">
        <v>95.983000000000004</v>
      </c>
      <c r="E435" s="2">
        <v>113.684</v>
      </c>
      <c r="F435" s="2" t="s">
        <v>726</v>
      </c>
      <c r="G435" s="2">
        <v>0.124</v>
      </c>
      <c r="H435" s="2" t="s">
        <v>726</v>
      </c>
      <c r="I435" s="2" t="s">
        <v>726</v>
      </c>
      <c r="J435" s="2" t="s">
        <v>726</v>
      </c>
      <c r="K435" s="2" t="s">
        <v>726</v>
      </c>
      <c r="L435" s="2" t="s">
        <v>726</v>
      </c>
      <c r="M435" s="2" t="s">
        <v>609</v>
      </c>
      <c r="N435" s="2">
        <v>22.704000000000001</v>
      </c>
      <c r="O435" s="2">
        <v>4.9080000000000004</v>
      </c>
      <c r="P435" s="2">
        <v>37.206000000000003</v>
      </c>
      <c r="Q435" s="2">
        <v>8.5129999999999999</v>
      </c>
      <c r="R435" s="2" t="s">
        <v>726</v>
      </c>
      <c r="S435" s="2" t="s">
        <v>726</v>
      </c>
      <c r="T435" s="2" t="s">
        <v>8</v>
      </c>
      <c r="U435" s="2" t="s">
        <v>726</v>
      </c>
      <c r="V435" s="2" t="s">
        <v>726</v>
      </c>
      <c r="W435" s="2" t="s">
        <v>726</v>
      </c>
      <c r="X435" s="2" t="s">
        <v>726</v>
      </c>
      <c r="Y435" s="2" t="s">
        <v>726</v>
      </c>
      <c r="Z435" s="2">
        <v>9.1549999999999994</v>
      </c>
      <c r="AA435" s="2" t="s">
        <v>726</v>
      </c>
      <c r="AB435" s="2">
        <v>8.0259999999999998</v>
      </c>
      <c r="AC435" s="2" t="s">
        <v>726</v>
      </c>
      <c r="AD435" s="2" t="s">
        <v>726</v>
      </c>
      <c r="AE435" s="2" t="s">
        <v>609</v>
      </c>
      <c r="AF435" s="2" t="s">
        <v>726</v>
      </c>
      <c r="AG435" s="2" t="s">
        <v>726</v>
      </c>
      <c r="AH435" s="2">
        <v>15.379</v>
      </c>
      <c r="AI435" s="2">
        <v>7.6689999999999996</v>
      </c>
      <c r="AJ435" s="2" t="s">
        <v>736</v>
      </c>
      <c r="AK435" s="2">
        <v>0.98199999999999998</v>
      </c>
      <c r="AL435" s="2">
        <v>0</v>
      </c>
      <c r="AM435" s="2">
        <v>2E-3</v>
      </c>
      <c r="AN435" s="2" t="s">
        <v>609</v>
      </c>
      <c r="AO435" s="2">
        <v>90</v>
      </c>
      <c r="AP435" s="2" t="s">
        <v>726</v>
      </c>
      <c r="AQ435" s="2" t="s">
        <v>726</v>
      </c>
      <c r="AR435" s="2">
        <v>10</v>
      </c>
      <c r="AV435" s="15">
        <f t="shared" si="62"/>
        <v>113.68400000000001</v>
      </c>
      <c r="AW435" s="15">
        <f t="shared" si="63"/>
        <v>95.983000000000004</v>
      </c>
      <c r="AX435" s="16">
        <f t="shared" si="64"/>
        <v>0.84429647091939053</v>
      </c>
      <c r="BA435" s="2">
        <f t="shared" si="65"/>
        <v>15.379</v>
      </c>
      <c r="BB435" s="2">
        <f t="shared" si="66"/>
        <v>13.841099999999999</v>
      </c>
      <c r="BC435" s="2">
        <f t="shared" si="67"/>
        <v>0</v>
      </c>
      <c r="BD435" s="2">
        <f t="shared" si="68"/>
        <v>0</v>
      </c>
      <c r="BE435" s="2">
        <f t="shared" si="69"/>
        <v>1.5379</v>
      </c>
      <c r="BF435" s="2">
        <f t="shared" si="70"/>
        <v>0</v>
      </c>
      <c r="BJ435" s="2" t="str">
        <f t="shared" si="61"/>
        <v/>
      </c>
      <c r="BK435" s="2">
        <f>VLOOKUP(B435,Kraftvärmeprod!$B$1:$BH$550,MATCH($BA$1,Kraftvärmeprod!$B$1:$CC$1,0),FALSE)</f>
        <v>0</v>
      </c>
    </row>
    <row r="436" spans="1:63" ht="15" customHeight="1" x14ac:dyDescent="0.25">
      <c r="A436" s="2" t="s">
        <v>629</v>
      </c>
      <c r="B436" s="2" t="s">
        <v>631</v>
      </c>
      <c r="C436" s="2">
        <v>2017</v>
      </c>
      <c r="D436" s="2">
        <v>13.371</v>
      </c>
      <c r="E436" s="2">
        <v>15.005000000000001</v>
      </c>
      <c r="F436" s="2" t="s">
        <v>726</v>
      </c>
      <c r="G436" s="2">
        <v>0.64</v>
      </c>
      <c r="H436" s="2" t="s">
        <v>726</v>
      </c>
      <c r="I436" s="2" t="s">
        <v>726</v>
      </c>
      <c r="J436" s="2" t="s">
        <v>726</v>
      </c>
      <c r="K436" s="2" t="s">
        <v>726</v>
      </c>
      <c r="L436" s="2" t="s">
        <v>726</v>
      </c>
      <c r="M436" s="2" t="s">
        <v>609</v>
      </c>
      <c r="N436" s="2" t="s">
        <v>726</v>
      </c>
      <c r="O436" s="2" t="s">
        <v>726</v>
      </c>
      <c r="P436" s="2">
        <v>14.303000000000001</v>
      </c>
      <c r="Q436" s="2" t="s">
        <v>726</v>
      </c>
      <c r="R436" s="2" t="s">
        <v>726</v>
      </c>
      <c r="S436" s="2" t="s">
        <v>726</v>
      </c>
      <c r="T436" s="2" t="s">
        <v>726</v>
      </c>
      <c r="U436" s="2" t="s">
        <v>726</v>
      </c>
      <c r="V436" s="2" t="s">
        <v>726</v>
      </c>
      <c r="W436" s="2" t="s">
        <v>726</v>
      </c>
      <c r="X436" s="2" t="s">
        <v>726</v>
      </c>
      <c r="Y436" s="2" t="s">
        <v>726</v>
      </c>
      <c r="Z436" s="2">
        <v>6.2E-2</v>
      </c>
      <c r="AA436" s="2" t="s">
        <v>726</v>
      </c>
      <c r="AB436" s="2" t="s">
        <v>726</v>
      </c>
      <c r="AC436" s="2" t="s">
        <v>726</v>
      </c>
      <c r="AD436" s="2" t="s">
        <v>726</v>
      </c>
      <c r="AE436" s="2" t="s">
        <v>609</v>
      </c>
      <c r="AF436" s="2" t="s">
        <v>726</v>
      </c>
      <c r="AG436" s="2" t="s">
        <v>726</v>
      </c>
      <c r="AH436" s="2" t="s">
        <v>726</v>
      </c>
      <c r="AI436" s="2" t="s">
        <v>726</v>
      </c>
      <c r="AJ436" s="2" t="s">
        <v>726</v>
      </c>
      <c r="AK436" s="2" t="s">
        <v>726</v>
      </c>
      <c r="AL436" s="2" t="s">
        <v>726</v>
      </c>
      <c r="AM436" s="2" t="s">
        <v>726</v>
      </c>
      <c r="AN436" s="2" t="s">
        <v>609</v>
      </c>
      <c r="AO436" s="2" t="s">
        <v>726</v>
      </c>
      <c r="AP436" s="2" t="s">
        <v>726</v>
      </c>
      <c r="AQ436" s="2" t="s">
        <v>726</v>
      </c>
      <c r="AR436" s="2" t="s">
        <v>726</v>
      </c>
      <c r="AV436" s="15">
        <f t="shared" si="62"/>
        <v>15.005000000000001</v>
      </c>
      <c r="AW436" s="15">
        <f t="shared" si="63"/>
        <v>13.371</v>
      </c>
      <c r="AX436" s="16">
        <f t="shared" si="64"/>
        <v>0.89110296567810732</v>
      </c>
      <c r="BA436" s="2">
        <f t="shared" si="65"/>
        <v>0</v>
      </c>
      <c r="BB436" s="2">
        <f t="shared" si="66"/>
        <v>0</v>
      </c>
      <c r="BC436" s="2">
        <f t="shared" si="67"/>
        <v>0</v>
      </c>
      <c r="BD436" s="2">
        <f t="shared" si="68"/>
        <v>0</v>
      </c>
      <c r="BE436" s="2">
        <f t="shared" si="69"/>
        <v>0</v>
      </c>
      <c r="BF436" s="2">
        <f t="shared" si="70"/>
        <v>0</v>
      </c>
      <c r="BJ436" s="2" t="str">
        <f t="shared" si="61"/>
        <v/>
      </c>
      <c r="BK436" s="2">
        <f>VLOOKUP(B436,Kraftvärmeprod!$B$1:$BH$550,MATCH($BA$1,Kraftvärmeprod!$B$1:$CC$1,0),FALSE)</f>
        <v>0</v>
      </c>
    </row>
    <row r="437" spans="1:63" ht="15" customHeight="1" x14ac:dyDescent="0.25">
      <c r="A437" s="2" t="s">
        <v>629</v>
      </c>
      <c r="B437" s="2" t="s">
        <v>632</v>
      </c>
      <c r="C437" s="2">
        <v>2017</v>
      </c>
      <c r="D437" s="2">
        <v>105.944</v>
      </c>
      <c r="E437" s="2">
        <v>130.28100000000001</v>
      </c>
      <c r="F437" s="2" t="s">
        <v>726</v>
      </c>
      <c r="G437" s="2">
        <v>0.99</v>
      </c>
      <c r="H437" s="2" t="s">
        <v>726</v>
      </c>
      <c r="I437" s="2" t="s">
        <v>726</v>
      </c>
      <c r="J437" s="2" t="s">
        <v>726</v>
      </c>
      <c r="K437" s="2" t="s">
        <v>726</v>
      </c>
      <c r="L437" s="2" t="s">
        <v>726</v>
      </c>
      <c r="M437" s="2" t="s">
        <v>609</v>
      </c>
      <c r="N437" s="2">
        <v>3.258</v>
      </c>
      <c r="O437" s="2">
        <v>15.661</v>
      </c>
      <c r="P437" s="2">
        <v>1.026</v>
      </c>
      <c r="Q437" s="2">
        <v>2.9079999999999999</v>
      </c>
      <c r="R437" s="2" t="s">
        <v>726</v>
      </c>
      <c r="S437" s="2" t="s">
        <v>726</v>
      </c>
      <c r="T437" s="2" t="s">
        <v>8</v>
      </c>
      <c r="U437" s="2" t="s">
        <v>726</v>
      </c>
      <c r="V437" s="2" t="s">
        <v>726</v>
      </c>
      <c r="W437" s="2" t="s">
        <v>726</v>
      </c>
      <c r="X437" s="2">
        <v>77.769000000000005</v>
      </c>
      <c r="Y437" s="2" t="s">
        <v>726</v>
      </c>
      <c r="Z437" s="2">
        <v>11.319000000000001</v>
      </c>
      <c r="AA437" s="2" t="s">
        <v>726</v>
      </c>
      <c r="AB437" s="2" t="s">
        <v>726</v>
      </c>
      <c r="AC437" s="2" t="s">
        <v>726</v>
      </c>
      <c r="AD437" s="2" t="s">
        <v>726</v>
      </c>
      <c r="AE437" s="2" t="s">
        <v>609</v>
      </c>
      <c r="AF437" s="2" t="s">
        <v>726</v>
      </c>
      <c r="AG437" s="2" t="s">
        <v>726</v>
      </c>
      <c r="AH437" s="2">
        <v>17.344999999999999</v>
      </c>
      <c r="AI437" s="2" t="s">
        <v>726</v>
      </c>
      <c r="AJ437" s="2" t="s">
        <v>726</v>
      </c>
      <c r="AK437" s="2" t="s">
        <v>726</v>
      </c>
      <c r="AL437" s="2">
        <v>5.0000000000000001E-3</v>
      </c>
      <c r="AM437" s="2">
        <v>5.0000000000000001E-3</v>
      </c>
      <c r="AN437" s="2" t="s">
        <v>609</v>
      </c>
      <c r="AO437" s="2">
        <v>100</v>
      </c>
      <c r="AP437" s="2" t="s">
        <v>726</v>
      </c>
      <c r="AQ437" s="2" t="s">
        <v>726</v>
      </c>
      <c r="AR437" s="2">
        <v>0</v>
      </c>
      <c r="AV437" s="15">
        <f t="shared" si="62"/>
        <v>130.28100000000001</v>
      </c>
      <c r="AW437" s="15">
        <f t="shared" si="63"/>
        <v>105.944</v>
      </c>
      <c r="AX437" s="16">
        <f t="shared" si="64"/>
        <v>0.81319609152524153</v>
      </c>
      <c r="BA437" s="2">
        <f t="shared" si="65"/>
        <v>17.344999999999999</v>
      </c>
      <c r="BB437" s="2">
        <f t="shared" si="66"/>
        <v>17.344999999999999</v>
      </c>
      <c r="BC437" s="2">
        <f t="shared" si="67"/>
        <v>0</v>
      </c>
      <c r="BD437" s="2">
        <f t="shared" si="68"/>
        <v>0</v>
      </c>
      <c r="BE437" s="2">
        <f t="shared" si="69"/>
        <v>0</v>
      </c>
      <c r="BF437" s="2">
        <f t="shared" si="70"/>
        <v>0</v>
      </c>
      <c r="BJ437" s="2" t="str">
        <f t="shared" si="61"/>
        <v/>
      </c>
      <c r="BK437" s="2">
        <f>VLOOKUP(B437,Kraftvärmeprod!$B$1:$BH$550,MATCH($BA$1,Kraftvärmeprod!$B$1:$CC$1,0),FALSE)</f>
        <v>0</v>
      </c>
    </row>
    <row r="438" spans="1:63" ht="15" customHeight="1" x14ac:dyDescent="0.25">
      <c r="A438" s="2" t="s">
        <v>629</v>
      </c>
      <c r="B438" s="2" t="s">
        <v>633</v>
      </c>
      <c r="C438" s="2">
        <v>2017</v>
      </c>
      <c r="D438" s="2" t="s">
        <v>726</v>
      </c>
      <c r="E438" s="2" t="s">
        <v>726</v>
      </c>
      <c r="F438" s="2" t="s">
        <v>726</v>
      </c>
      <c r="G438" s="2" t="s">
        <v>726</v>
      </c>
      <c r="H438" s="2" t="s">
        <v>726</v>
      </c>
      <c r="I438" s="2" t="s">
        <v>726</v>
      </c>
      <c r="J438" s="2" t="s">
        <v>726</v>
      </c>
      <c r="K438" s="2" t="s">
        <v>726</v>
      </c>
      <c r="L438" s="2" t="s">
        <v>726</v>
      </c>
      <c r="M438" s="2" t="s">
        <v>609</v>
      </c>
      <c r="N438" s="2" t="s">
        <v>726</v>
      </c>
      <c r="O438" s="2" t="s">
        <v>726</v>
      </c>
      <c r="P438" s="2" t="s">
        <v>726</v>
      </c>
      <c r="Q438" s="2" t="s">
        <v>726</v>
      </c>
      <c r="R438" s="2" t="s">
        <v>726</v>
      </c>
      <c r="S438" s="2" t="s">
        <v>726</v>
      </c>
      <c r="T438" s="2" t="s">
        <v>726</v>
      </c>
      <c r="U438" s="2" t="s">
        <v>726</v>
      </c>
      <c r="V438" s="2" t="s">
        <v>726</v>
      </c>
      <c r="W438" s="2" t="s">
        <v>726</v>
      </c>
      <c r="X438" s="2" t="s">
        <v>726</v>
      </c>
      <c r="Y438" s="2" t="s">
        <v>726</v>
      </c>
      <c r="Z438" s="2" t="s">
        <v>726</v>
      </c>
      <c r="AA438" s="2" t="s">
        <v>726</v>
      </c>
      <c r="AB438" s="2" t="s">
        <v>726</v>
      </c>
      <c r="AC438" s="2" t="s">
        <v>726</v>
      </c>
      <c r="AD438" s="2" t="s">
        <v>726</v>
      </c>
      <c r="AE438" s="2" t="s">
        <v>609</v>
      </c>
      <c r="AF438" s="2" t="s">
        <v>726</v>
      </c>
      <c r="AG438" s="2" t="s">
        <v>726</v>
      </c>
      <c r="AH438" s="2" t="s">
        <v>726</v>
      </c>
      <c r="AI438" s="2" t="s">
        <v>726</v>
      </c>
      <c r="AJ438" s="2" t="s">
        <v>726</v>
      </c>
      <c r="AK438" s="2" t="s">
        <v>726</v>
      </c>
      <c r="AL438" s="2" t="s">
        <v>726</v>
      </c>
      <c r="AM438" s="2" t="s">
        <v>726</v>
      </c>
      <c r="AN438" s="2" t="s">
        <v>609</v>
      </c>
      <c r="AO438" s="2" t="s">
        <v>726</v>
      </c>
      <c r="AP438" s="2" t="s">
        <v>726</v>
      </c>
      <c r="AQ438" s="2" t="s">
        <v>726</v>
      </c>
      <c r="AR438" s="2" t="s">
        <v>726</v>
      </c>
      <c r="AV438" s="15">
        <f t="shared" si="62"/>
        <v>0</v>
      </c>
      <c r="AW438" s="15">
        <f t="shared" si="63"/>
        <v>0</v>
      </c>
      <c r="AX438" s="16" t="str">
        <f t="shared" si="64"/>
        <v/>
      </c>
      <c r="BA438" s="2">
        <f t="shared" si="65"/>
        <v>0</v>
      </c>
      <c r="BB438" s="2">
        <f t="shared" si="66"/>
        <v>0</v>
      </c>
      <c r="BC438" s="2">
        <f t="shared" si="67"/>
        <v>0</v>
      </c>
      <c r="BD438" s="2">
        <f t="shared" si="68"/>
        <v>0</v>
      </c>
      <c r="BE438" s="2">
        <f t="shared" si="69"/>
        <v>0</v>
      </c>
      <c r="BF438" s="2">
        <f t="shared" si="70"/>
        <v>0</v>
      </c>
      <c r="BJ438" s="2" t="str">
        <f t="shared" si="61"/>
        <v/>
      </c>
      <c r="BK438" s="2">
        <f>VLOOKUP(B438,Kraftvärmeprod!$B$1:$BH$550,MATCH($BA$1,Kraftvärmeprod!$B$1:$CC$1,0),FALSE)</f>
        <v>0</v>
      </c>
    </row>
    <row r="439" spans="1:63" ht="15" customHeight="1" x14ac:dyDescent="0.25">
      <c r="A439" s="2" t="s">
        <v>634</v>
      </c>
      <c r="B439" s="2" t="s">
        <v>635</v>
      </c>
      <c r="C439" s="2">
        <v>2017</v>
      </c>
      <c r="D439" s="2">
        <v>8.9209999999999994</v>
      </c>
      <c r="E439" s="2">
        <v>8.9209999999999994</v>
      </c>
      <c r="F439" s="2" t="s">
        <v>726</v>
      </c>
      <c r="G439" s="2">
        <v>0.21199999999999999</v>
      </c>
      <c r="H439" s="2" t="s">
        <v>726</v>
      </c>
      <c r="I439" s="2" t="s">
        <v>726</v>
      </c>
      <c r="J439" s="2" t="s">
        <v>726</v>
      </c>
      <c r="K439" s="2" t="s">
        <v>726</v>
      </c>
      <c r="L439" s="2" t="s">
        <v>726</v>
      </c>
      <c r="M439" s="2" t="s">
        <v>734</v>
      </c>
      <c r="N439" s="2" t="s">
        <v>726</v>
      </c>
      <c r="O439" s="2" t="s">
        <v>726</v>
      </c>
      <c r="P439" s="2">
        <v>8.7089999999999996</v>
      </c>
      <c r="Q439" s="2" t="s">
        <v>726</v>
      </c>
      <c r="R439" s="2" t="s">
        <v>726</v>
      </c>
      <c r="S439" s="2" t="s">
        <v>726</v>
      </c>
      <c r="T439" s="2" t="s">
        <v>726</v>
      </c>
      <c r="U439" s="2" t="s">
        <v>726</v>
      </c>
      <c r="V439" s="2" t="s">
        <v>726</v>
      </c>
      <c r="W439" s="2" t="s">
        <v>726</v>
      </c>
      <c r="X439" s="2" t="s">
        <v>726</v>
      </c>
      <c r="Y439" s="2" t="s">
        <v>726</v>
      </c>
      <c r="Z439" s="2" t="s">
        <v>726</v>
      </c>
      <c r="AA439" s="2" t="s">
        <v>726</v>
      </c>
      <c r="AB439" s="2" t="s">
        <v>726</v>
      </c>
      <c r="AC439" s="2" t="s">
        <v>726</v>
      </c>
      <c r="AD439" s="2" t="s">
        <v>726</v>
      </c>
      <c r="AE439" s="2" t="s">
        <v>609</v>
      </c>
      <c r="AF439" s="2" t="s">
        <v>726</v>
      </c>
      <c r="AG439" s="2" t="s">
        <v>726</v>
      </c>
      <c r="AH439" s="2" t="s">
        <v>726</v>
      </c>
      <c r="AI439" s="2" t="s">
        <v>726</v>
      </c>
      <c r="AJ439" s="2" t="s">
        <v>726</v>
      </c>
      <c r="AK439" s="2" t="s">
        <v>726</v>
      </c>
      <c r="AL439" s="2" t="s">
        <v>726</v>
      </c>
      <c r="AM439" s="2" t="s">
        <v>726</v>
      </c>
      <c r="AN439" s="2" t="s">
        <v>609</v>
      </c>
      <c r="AO439" s="2" t="s">
        <v>726</v>
      </c>
      <c r="AP439" s="2" t="s">
        <v>726</v>
      </c>
      <c r="AQ439" s="2" t="s">
        <v>726</v>
      </c>
      <c r="AR439" s="2" t="s">
        <v>726</v>
      </c>
      <c r="AV439" s="15">
        <f t="shared" si="62"/>
        <v>8.9209999999999994</v>
      </c>
      <c r="AW439" s="15">
        <f t="shared" si="63"/>
        <v>8.9209999999999994</v>
      </c>
      <c r="AX439" s="16">
        <f t="shared" si="64"/>
        <v>1</v>
      </c>
      <c r="BA439" s="2">
        <f t="shared" si="65"/>
        <v>0</v>
      </c>
      <c r="BB439" s="2">
        <f t="shared" si="66"/>
        <v>0</v>
      </c>
      <c r="BC439" s="2">
        <f t="shared" si="67"/>
        <v>0</v>
      </c>
      <c r="BD439" s="2">
        <f t="shared" si="68"/>
        <v>0</v>
      </c>
      <c r="BE439" s="2">
        <f t="shared" si="69"/>
        <v>0</v>
      </c>
      <c r="BF439" s="2">
        <f t="shared" si="70"/>
        <v>0</v>
      </c>
      <c r="BJ439" s="2" t="str">
        <f t="shared" si="61"/>
        <v/>
      </c>
      <c r="BK439" s="2">
        <f>VLOOKUP(B439,Kraftvärmeprod!$B$1:$BH$550,MATCH($BA$1,Kraftvärmeprod!$B$1:$CC$1,0),FALSE)</f>
        <v>0</v>
      </c>
    </row>
    <row r="440" spans="1:63" ht="15" customHeight="1" x14ac:dyDescent="0.25">
      <c r="A440" s="2" t="s">
        <v>634</v>
      </c>
      <c r="B440" s="2" t="s">
        <v>636</v>
      </c>
      <c r="C440" s="2">
        <v>2017</v>
      </c>
      <c r="D440" s="2">
        <v>29.89</v>
      </c>
      <c r="E440" s="2">
        <v>29.89</v>
      </c>
      <c r="F440" s="2" t="s">
        <v>726</v>
      </c>
      <c r="G440" s="2">
        <v>3.54</v>
      </c>
      <c r="H440" s="2" t="s">
        <v>726</v>
      </c>
      <c r="I440" s="2" t="s">
        <v>726</v>
      </c>
      <c r="J440" s="2" t="s">
        <v>726</v>
      </c>
      <c r="K440" s="2" t="s">
        <v>726</v>
      </c>
      <c r="L440" s="2" t="s">
        <v>726</v>
      </c>
      <c r="M440" s="2" t="s">
        <v>734</v>
      </c>
      <c r="N440" s="2" t="s">
        <v>726</v>
      </c>
      <c r="O440" s="2" t="s">
        <v>726</v>
      </c>
      <c r="P440" s="2">
        <v>26.35</v>
      </c>
      <c r="Q440" s="2" t="s">
        <v>726</v>
      </c>
      <c r="R440" s="2" t="s">
        <v>726</v>
      </c>
      <c r="S440" s="2" t="s">
        <v>726</v>
      </c>
      <c r="T440" s="2" t="s">
        <v>726</v>
      </c>
      <c r="U440" s="2" t="s">
        <v>726</v>
      </c>
      <c r="V440" s="2" t="s">
        <v>726</v>
      </c>
      <c r="W440" s="2" t="s">
        <v>726</v>
      </c>
      <c r="X440" s="2" t="s">
        <v>726</v>
      </c>
      <c r="Y440" s="2" t="s">
        <v>726</v>
      </c>
      <c r="Z440" s="2" t="s">
        <v>726</v>
      </c>
      <c r="AA440" s="2" t="s">
        <v>726</v>
      </c>
      <c r="AB440" s="2" t="s">
        <v>726</v>
      </c>
      <c r="AC440" s="2" t="s">
        <v>726</v>
      </c>
      <c r="AD440" s="2" t="s">
        <v>726</v>
      </c>
      <c r="AE440" s="2" t="s">
        <v>609</v>
      </c>
      <c r="AF440" s="2" t="s">
        <v>726</v>
      </c>
      <c r="AG440" s="2" t="s">
        <v>726</v>
      </c>
      <c r="AH440" s="2" t="s">
        <v>726</v>
      </c>
      <c r="AI440" s="2" t="s">
        <v>726</v>
      </c>
      <c r="AJ440" s="2" t="s">
        <v>726</v>
      </c>
      <c r="AK440" s="2" t="s">
        <v>726</v>
      </c>
      <c r="AL440" s="2" t="s">
        <v>726</v>
      </c>
      <c r="AM440" s="2" t="s">
        <v>726</v>
      </c>
      <c r="AN440" s="2" t="s">
        <v>609</v>
      </c>
      <c r="AO440" s="2">
        <v>1.1499999999999999</v>
      </c>
      <c r="AP440" s="2" t="s">
        <v>726</v>
      </c>
      <c r="AQ440" s="2" t="s">
        <v>726</v>
      </c>
      <c r="AR440" s="2" t="s">
        <v>726</v>
      </c>
      <c r="AV440" s="15">
        <f t="shared" si="62"/>
        <v>29.89</v>
      </c>
      <c r="AW440" s="15">
        <f t="shared" si="63"/>
        <v>29.89</v>
      </c>
      <c r="AX440" s="16">
        <f t="shared" si="64"/>
        <v>1</v>
      </c>
      <c r="BA440" s="2">
        <f t="shared" si="65"/>
        <v>0</v>
      </c>
      <c r="BB440" s="2">
        <f t="shared" si="66"/>
        <v>0</v>
      </c>
      <c r="BC440" s="2">
        <f t="shared" si="67"/>
        <v>0</v>
      </c>
      <c r="BD440" s="2">
        <f t="shared" si="68"/>
        <v>0</v>
      </c>
      <c r="BE440" s="2">
        <f t="shared" si="69"/>
        <v>0</v>
      </c>
      <c r="BF440" s="2">
        <f t="shared" si="70"/>
        <v>0</v>
      </c>
      <c r="BJ440" s="27" t="str">
        <f t="shared" si="61"/>
        <v>ja</v>
      </c>
      <c r="BK440" s="2">
        <f>VLOOKUP(B440,Kraftvärmeprod!$B$1:$BH$550,MATCH($BA$1,Kraftvärmeprod!$B$1:$CC$1,0),FALSE)</f>
        <v>0</v>
      </c>
    </row>
    <row r="441" spans="1:63" ht="15" customHeight="1" x14ac:dyDescent="0.25">
      <c r="A441" s="2" t="s">
        <v>634</v>
      </c>
      <c r="B441" s="2" t="s">
        <v>637</v>
      </c>
      <c r="C441" s="2">
        <v>2017</v>
      </c>
      <c r="D441" s="2">
        <v>115.45</v>
      </c>
      <c r="E441" s="2">
        <v>133.19399999999999</v>
      </c>
      <c r="F441" s="2" t="s">
        <v>726</v>
      </c>
      <c r="G441" s="2">
        <v>4.53</v>
      </c>
      <c r="H441" s="2" t="s">
        <v>726</v>
      </c>
      <c r="I441" s="2" t="s">
        <v>726</v>
      </c>
      <c r="J441" s="2" t="s">
        <v>726</v>
      </c>
      <c r="K441" s="2" t="s">
        <v>726</v>
      </c>
      <c r="L441" s="2" t="s">
        <v>726</v>
      </c>
      <c r="M441" s="2" t="s">
        <v>760</v>
      </c>
      <c r="N441" s="2">
        <v>33.58</v>
      </c>
      <c r="O441" s="2" t="s">
        <v>726</v>
      </c>
      <c r="P441" s="2" t="s">
        <v>726</v>
      </c>
      <c r="Q441" s="2" t="s">
        <v>726</v>
      </c>
      <c r="R441" s="2" t="s">
        <v>726</v>
      </c>
      <c r="S441" s="2" t="s">
        <v>726</v>
      </c>
      <c r="T441" s="2" t="s">
        <v>25</v>
      </c>
      <c r="U441" s="2" t="s">
        <v>726</v>
      </c>
      <c r="V441" s="2" t="s">
        <v>726</v>
      </c>
      <c r="W441" s="2" t="s">
        <v>726</v>
      </c>
      <c r="X441" s="2" t="s">
        <v>726</v>
      </c>
      <c r="Y441" s="2" t="s">
        <v>726</v>
      </c>
      <c r="Z441" s="2" t="s">
        <v>726</v>
      </c>
      <c r="AA441" s="2" t="s">
        <v>726</v>
      </c>
      <c r="AB441" s="2" t="s">
        <v>726</v>
      </c>
      <c r="AC441" s="2">
        <v>95.084000000000003</v>
      </c>
      <c r="AD441" s="2" t="s">
        <v>726</v>
      </c>
      <c r="AE441" s="2" t="s">
        <v>730</v>
      </c>
      <c r="AF441" s="2">
        <v>40.5</v>
      </c>
      <c r="AG441" s="2" t="s">
        <v>726</v>
      </c>
      <c r="AH441" s="2" t="s">
        <v>726</v>
      </c>
      <c r="AI441" s="2" t="s">
        <v>726</v>
      </c>
      <c r="AJ441" s="2" t="s">
        <v>726</v>
      </c>
      <c r="AK441" s="2" t="s">
        <v>726</v>
      </c>
      <c r="AL441" s="2" t="s">
        <v>726</v>
      </c>
      <c r="AM441" s="2" t="s">
        <v>726</v>
      </c>
      <c r="AN441" s="2" t="s">
        <v>609</v>
      </c>
      <c r="AO441" s="2">
        <v>0.02</v>
      </c>
      <c r="AP441" s="2">
        <v>3.5000000000000003E-2</v>
      </c>
      <c r="AQ441" s="2" t="s">
        <v>726</v>
      </c>
      <c r="AR441" s="2" t="s">
        <v>726</v>
      </c>
      <c r="AV441" s="15">
        <f t="shared" si="62"/>
        <v>133.19400000000002</v>
      </c>
      <c r="AW441" s="15">
        <f t="shared" si="63"/>
        <v>115.45</v>
      </c>
      <c r="AX441" s="16">
        <f t="shared" si="64"/>
        <v>0.86678078592128771</v>
      </c>
      <c r="BA441" s="2">
        <f t="shared" si="65"/>
        <v>0</v>
      </c>
      <c r="BB441" s="2">
        <f t="shared" si="66"/>
        <v>0</v>
      </c>
      <c r="BC441" s="2">
        <f t="shared" si="67"/>
        <v>0</v>
      </c>
      <c r="BD441" s="2">
        <f t="shared" si="68"/>
        <v>0</v>
      </c>
      <c r="BE441" s="2">
        <f t="shared" si="69"/>
        <v>0</v>
      </c>
      <c r="BF441" s="2">
        <f t="shared" si="70"/>
        <v>0</v>
      </c>
      <c r="BJ441" s="2" t="str">
        <f t="shared" si="61"/>
        <v>ja</v>
      </c>
      <c r="BK441" s="2">
        <f>VLOOKUP(B441,Kraftvärmeprod!$B$1:$BH$550,MATCH($BA$1,Kraftvärmeprod!$B$1:$CC$1,0),FALSE)</f>
        <v>7.7</v>
      </c>
    </row>
    <row r="442" spans="1:63" ht="15" customHeight="1" x14ac:dyDescent="0.25">
      <c r="A442" s="2" t="s">
        <v>638</v>
      </c>
      <c r="B442" s="2" t="s">
        <v>639</v>
      </c>
      <c r="C442" s="2">
        <v>2017</v>
      </c>
      <c r="D442" s="2" t="s">
        <v>726</v>
      </c>
      <c r="E442" s="2">
        <v>148</v>
      </c>
      <c r="F442" s="2" t="s">
        <v>726</v>
      </c>
      <c r="G442" s="2">
        <v>0.1</v>
      </c>
      <c r="H442" s="2" t="s">
        <v>726</v>
      </c>
      <c r="I442" s="2" t="s">
        <v>726</v>
      </c>
      <c r="J442" s="2" t="s">
        <v>726</v>
      </c>
      <c r="K442" s="2" t="s">
        <v>726</v>
      </c>
      <c r="L442" s="2" t="s">
        <v>726</v>
      </c>
      <c r="M442" s="2" t="s">
        <v>609</v>
      </c>
      <c r="N442" s="2" t="s">
        <v>726</v>
      </c>
      <c r="O442" s="2" t="s">
        <v>726</v>
      </c>
      <c r="P442" s="2" t="s">
        <v>726</v>
      </c>
      <c r="Q442" s="2" t="s">
        <v>726</v>
      </c>
      <c r="R442" s="2" t="s">
        <v>726</v>
      </c>
      <c r="S442" s="2">
        <v>49.1</v>
      </c>
      <c r="T442" s="2" t="s">
        <v>726</v>
      </c>
      <c r="U442" s="2">
        <v>20.5</v>
      </c>
      <c r="V442" s="2" t="s">
        <v>726</v>
      </c>
      <c r="W442" s="2" t="s">
        <v>726</v>
      </c>
      <c r="X442" s="2" t="s">
        <v>726</v>
      </c>
      <c r="Y442" s="2" t="s">
        <v>726</v>
      </c>
      <c r="Z442" s="2">
        <v>5.3</v>
      </c>
      <c r="AA442" s="2" t="s">
        <v>726</v>
      </c>
      <c r="AB442" s="2" t="s">
        <v>726</v>
      </c>
      <c r="AC442" s="2">
        <v>62.3</v>
      </c>
      <c r="AD442" s="2" t="s">
        <v>726</v>
      </c>
      <c r="AE442" s="2" t="s">
        <v>609</v>
      </c>
      <c r="AF442" s="2" t="s">
        <v>726</v>
      </c>
      <c r="AG442" s="2" t="s">
        <v>726</v>
      </c>
      <c r="AH442" s="2">
        <v>10.7</v>
      </c>
      <c r="AI442" s="2" t="s">
        <v>726</v>
      </c>
      <c r="AJ442" s="2" t="s">
        <v>726</v>
      </c>
      <c r="AK442" s="2" t="s">
        <v>726</v>
      </c>
      <c r="AL442" s="2" t="s">
        <v>726</v>
      </c>
      <c r="AM442" s="2" t="s">
        <v>726</v>
      </c>
      <c r="AN442" s="2" t="s">
        <v>609</v>
      </c>
      <c r="AO442" s="25">
        <v>100</v>
      </c>
      <c r="AP442" s="2" t="s">
        <v>726</v>
      </c>
      <c r="AQ442" s="2" t="s">
        <v>726</v>
      </c>
      <c r="AR442" s="2" t="s">
        <v>726</v>
      </c>
      <c r="AV442" s="15">
        <f t="shared" si="62"/>
        <v>148</v>
      </c>
      <c r="AW442" s="15">
        <f t="shared" si="63"/>
        <v>0</v>
      </c>
      <c r="AX442" s="16">
        <f t="shared" si="64"/>
        <v>0</v>
      </c>
      <c r="BA442" s="2">
        <f t="shared" si="65"/>
        <v>10.7</v>
      </c>
      <c r="BB442" s="2">
        <f t="shared" si="66"/>
        <v>10.7</v>
      </c>
      <c r="BC442" s="2">
        <f t="shared" si="67"/>
        <v>0</v>
      </c>
      <c r="BD442" s="2">
        <f t="shared" si="68"/>
        <v>0</v>
      </c>
      <c r="BE442" s="2">
        <f t="shared" si="69"/>
        <v>0</v>
      </c>
      <c r="BF442" s="2">
        <f t="shared" si="70"/>
        <v>0</v>
      </c>
      <c r="BJ442" s="2" t="str">
        <f t="shared" si="61"/>
        <v/>
      </c>
      <c r="BK442" s="2">
        <f>VLOOKUP(B442,Kraftvärmeprod!$B$1:$BH$550,MATCH($BA$1,Kraftvärmeprod!$B$1:$CC$1,0),FALSE)</f>
        <v>0</v>
      </c>
    </row>
    <row r="443" spans="1:63" ht="15" customHeight="1" x14ac:dyDescent="0.25">
      <c r="A443" s="2" t="s">
        <v>638</v>
      </c>
      <c r="B443" s="2" t="s">
        <v>640</v>
      </c>
      <c r="C443" s="2">
        <v>2017</v>
      </c>
      <c r="D443" s="2" t="s">
        <v>609</v>
      </c>
      <c r="E443" s="2" t="s">
        <v>609</v>
      </c>
      <c r="F443" s="2" t="s">
        <v>609</v>
      </c>
      <c r="G443" s="2" t="s">
        <v>609</v>
      </c>
      <c r="H443" s="2" t="s">
        <v>609</v>
      </c>
      <c r="I443" s="2" t="s">
        <v>609</v>
      </c>
      <c r="J443" s="2" t="s">
        <v>609</v>
      </c>
      <c r="K443" s="2" t="s">
        <v>609</v>
      </c>
      <c r="L443" s="2" t="s">
        <v>609</v>
      </c>
      <c r="M443" s="2" t="s">
        <v>609</v>
      </c>
      <c r="N443" s="2" t="s">
        <v>609</v>
      </c>
      <c r="O443" s="2" t="s">
        <v>609</v>
      </c>
      <c r="P443" s="2" t="s">
        <v>609</v>
      </c>
      <c r="Q443" s="2" t="s">
        <v>609</v>
      </c>
      <c r="R443" s="2" t="s">
        <v>609</v>
      </c>
      <c r="S443" s="2" t="s">
        <v>609</v>
      </c>
      <c r="T443" s="2" t="s">
        <v>609</v>
      </c>
      <c r="U443" s="2" t="s">
        <v>609</v>
      </c>
      <c r="V443" s="2" t="s">
        <v>609</v>
      </c>
      <c r="W443" s="2" t="s">
        <v>609</v>
      </c>
      <c r="X443" s="2" t="s">
        <v>609</v>
      </c>
      <c r="Y443" s="2" t="s">
        <v>609</v>
      </c>
      <c r="Z443" s="2" t="s">
        <v>609</v>
      </c>
      <c r="AA443" s="2" t="s">
        <v>609</v>
      </c>
      <c r="AB443" s="2" t="s">
        <v>609</v>
      </c>
      <c r="AC443" s="2" t="s">
        <v>609</v>
      </c>
      <c r="AD443" s="2" t="s">
        <v>609</v>
      </c>
      <c r="AE443" s="2" t="s">
        <v>609</v>
      </c>
      <c r="AF443" s="2" t="s">
        <v>609</v>
      </c>
      <c r="AG443" s="2" t="s">
        <v>609</v>
      </c>
      <c r="AH443" s="2" t="s">
        <v>609</v>
      </c>
      <c r="AI443" s="2" t="s">
        <v>609</v>
      </c>
      <c r="AJ443" s="2" t="s">
        <v>609</v>
      </c>
      <c r="AK443" s="2" t="s">
        <v>609</v>
      </c>
      <c r="AL443" s="2" t="s">
        <v>609</v>
      </c>
      <c r="AM443" s="2" t="s">
        <v>609</v>
      </c>
      <c r="AN443" s="2" t="s">
        <v>609</v>
      </c>
      <c r="AO443" s="2" t="s">
        <v>609</v>
      </c>
      <c r="AP443" s="2" t="s">
        <v>609</v>
      </c>
      <c r="AQ443" s="2" t="s">
        <v>609</v>
      </c>
      <c r="AR443" s="2" t="s">
        <v>609</v>
      </c>
      <c r="AV443" s="15">
        <f t="shared" si="62"/>
        <v>0</v>
      </c>
      <c r="AW443" s="15">
        <f t="shared" si="63"/>
        <v>0</v>
      </c>
      <c r="AX443" s="16" t="str">
        <f t="shared" si="64"/>
        <v/>
      </c>
      <c r="BA443" s="2">
        <f t="shared" si="65"/>
        <v>0</v>
      </c>
      <c r="BB443" s="2">
        <f t="shared" si="66"/>
        <v>0</v>
      </c>
      <c r="BC443" s="2">
        <f t="shared" si="67"/>
        <v>0</v>
      </c>
      <c r="BD443" s="2">
        <f t="shared" si="68"/>
        <v>0</v>
      </c>
      <c r="BE443" s="2">
        <f t="shared" si="69"/>
        <v>0</v>
      </c>
      <c r="BF443" s="2">
        <f t="shared" si="70"/>
        <v>0</v>
      </c>
      <c r="BJ443" s="2" t="str">
        <f t="shared" si="61"/>
        <v/>
      </c>
      <c r="BK443" s="2">
        <f>VLOOKUP(B443,Kraftvärmeprod!$B$1:$BH$550,MATCH($BA$1,Kraftvärmeprod!$B$1:$CC$1,0),FALSE)</f>
        <v>0</v>
      </c>
    </row>
    <row r="444" spans="1:63" ht="15" customHeight="1" x14ac:dyDescent="0.25">
      <c r="A444" s="2" t="s">
        <v>638</v>
      </c>
      <c r="B444" s="2" t="s">
        <v>641</v>
      </c>
      <c r="C444" s="2">
        <v>2017</v>
      </c>
      <c r="D444" s="2" t="s">
        <v>609</v>
      </c>
      <c r="E444" s="2" t="s">
        <v>609</v>
      </c>
      <c r="F444" s="2" t="s">
        <v>609</v>
      </c>
      <c r="G444" s="2" t="s">
        <v>609</v>
      </c>
      <c r="H444" s="2" t="s">
        <v>609</v>
      </c>
      <c r="I444" s="2" t="s">
        <v>609</v>
      </c>
      <c r="J444" s="2" t="s">
        <v>609</v>
      </c>
      <c r="K444" s="2" t="s">
        <v>609</v>
      </c>
      <c r="L444" s="2" t="s">
        <v>609</v>
      </c>
      <c r="M444" s="2" t="s">
        <v>609</v>
      </c>
      <c r="N444" s="2" t="s">
        <v>609</v>
      </c>
      <c r="O444" s="2" t="s">
        <v>609</v>
      </c>
      <c r="P444" s="2" t="s">
        <v>609</v>
      </c>
      <c r="Q444" s="2" t="s">
        <v>609</v>
      </c>
      <c r="R444" s="2" t="s">
        <v>609</v>
      </c>
      <c r="S444" s="2" t="s">
        <v>609</v>
      </c>
      <c r="T444" s="2" t="s">
        <v>609</v>
      </c>
      <c r="U444" s="2" t="s">
        <v>609</v>
      </c>
      <c r="V444" s="2" t="s">
        <v>609</v>
      </c>
      <c r="W444" s="2" t="s">
        <v>609</v>
      </c>
      <c r="X444" s="2" t="s">
        <v>609</v>
      </c>
      <c r="Y444" s="2" t="s">
        <v>609</v>
      </c>
      <c r="Z444" s="2" t="s">
        <v>609</v>
      </c>
      <c r="AA444" s="2" t="s">
        <v>609</v>
      </c>
      <c r="AB444" s="2" t="s">
        <v>609</v>
      </c>
      <c r="AC444" s="2" t="s">
        <v>609</v>
      </c>
      <c r="AD444" s="2" t="s">
        <v>609</v>
      </c>
      <c r="AE444" s="2" t="s">
        <v>609</v>
      </c>
      <c r="AF444" s="2" t="s">
        <v>609</v>
      </c>
      <c r="AG444" s="2" t="s">
        <v>609</v>
      </c>
      <c r="AH444" s="2" t="s">
        <v>609</v>
      </c>
      <c r="AI444" s="2" t="s">
        <v>609</v>
      </c>
      <c r="AJ444" s="2" t="s">
        <v>609</v>
      </c>
      <c r="AK444" s="2" t="s">
        <v>609</v>
      </c>
      <c r="AL444" s="2" t="s">
        <v>609</v>
      </c>
      <c r="AM444" s="2" t="s">
        <v>609</v>
      </c>
      <c r="AN444" s="2" t="s">
        <v>609</v>
      </c>
      <c r="AO444" s="2" t="s">
        <v>609</v>
      </c>
      <c r="AP444" s="2" t="s">
        <v>609</v>
      </c>
      <c r="AQ444" s="2" t="s">
        <v>609</v>
      </c>
      <c r="AR444" s="2" t="s">
        <v>609</v>
      </c>
      <c r="AV444" s="15">
        <f t="shared" si="62"/>
        <v>0</v>
      </c>
      <c r="AW444" s="15">
        <f t="shared" si="63"/>
        <v>0</v>
      </c>
      <c r="AX444" s="16" t="str">
        <f t="shared" si="64"/>
        <v/>
      </c>
      <c r="BA444" s="2">
        <f t="shared" si="65"/>
        <v>0</v>
      </c>
      <c r="BB444" s="2">
        <f t="shared" si="66"/>
        <v>0</v>
      </c>
      <c r="BC444" s="2">
        <f t="shared" si="67"/>
        <v>0</v>
      </c>
      <c r="BD444" s="2">
        <f t="shared" si="68"/>
        <v>0</v>
      </c>
      <c r="BE444" s="2">
        <f t="shared" si="69"/>
        <v>0</v>
      </c>
      <c r="BF444" s="2">
        <f t="shared" si="70"/>
        <v>0</v>
      </c>
      <c r="BJ444" s="2" t="str">
        <f t="shared" si="61"/>
        <v/>
      </c>
      <c r="BK444" s="2">
        <f>VLOOKUP(B444,Kraftvärmeprod!$B$1:$BH$550,MATCH($BA$1,Kraftvärmeprod!$B$1:$CC$1,0),FALSE)</f>
        <v>0</v>
      </c>
    </row>
    <row r="445" spans="1:63" ht="15" customHeight="1" x14ac:dyDescent="0.25">
      <c r="A445" s="2" t="s">
        <v>638</v>
      </c>
      <c r="B445" s="2" t="s">
        <v>642</v>
      </c>
      <c r="C445" s="2">
        <v>2017</v>
      </c>
      <c r="D445" s="2" t="s">
        <v>609</v>
      </c>
      <c r="E445" s="2" t="s">
        <v>609</v>
      </c>
      <c r="F445" s="2" t="s">
        <v>609</v>
      </c>
      <c r="G445" s="2" t="s">
        <v>609</v>
      </c>
      <c r="H445" s="2" t="s">
        <v>609</v>
      </c>
      <c r="I445" s="2" t="s">
        <v>609</v>
      </c>
      <c r="J445" s="2" t="s">
        <v>609</v>
      </c>
      <c r="K445" s="2" t="s">
        <v>609</v>
      </c>
      <c r="L445" s="2" t="s">
        <v>609</v>
      </c>
      <c r="M445" s="2" t="s">
        <v>609</v>
      </c>
      <c r="N445" s="2" t="s">
        <v>609</v>
      </c>
      <c r="O445" s="2" t="s">
        <v>609</v>
      </c>
      <c r="P445" s="2" t="s">
        <v>609</v>
      </c>
      <c r="Q445" s="2" t="s">
        <v>609</v>
      </c>
      <c r="R445" s="2" t="s">
        <v>609</v>
      </c>
      <c r="S445" s="2" t="s">
        <v>609</v>
      </c>
      <c r="T445" s="2" t="s">
        <v>609</v>
      </c>
      <c r="U445" s="2" t="s">
        <v>609</v>
      </c>
      <c r="V445" s="2" t="s">
        <v>609</v>
      </c>
      <c r="W445" s="2" t="s">
        <v>609</v>
      </c>
      <c r="X445" s="2" t="s">
        <v>609</v>
      </c>
      <c r="Y445" s="2" t="s">
        <v>609</v>
      </c>
      <c r="Z445" s="2" t="s">
        <v>609</v>
      </c>
      <c r="AA445" s="2" t="s">
        <v>609</v>
      </c>
      <c r="AB445" s="2" t="s">
        <v>609</v>
      </c>
      <c r="AC445" s="2" t="s">
        <v>609</v>
      </c>
      <c r="AD445" s="2" t="s">
        <v>609</v>
      </c>
      <c r="AE445" s="2" t="s">
        <v>609</v>
      </c>
      <c r="AF445" s="2" t="s">
        <v>609</v>
      </c>
      <c r="AG445" s="2" t="s">
        <v>609</v>
      </c>
      <c r="AH445" s="2" t="s">
        <v>609</v>
      </c>
      <c r="AI445" s="2" t="s">
        <v>609</v>
      </c>
      <c r="AJ445" s="2" t="s">
        <v>609</v>
      </c>
      <c r="AK445" s="2" t="s">
        <v>609</v>
      </c>
      <c r="AL445" s="2" t="s">
        <v>609</v>
      </c>
      <c r="AM445" s="2" t="s">
        <v>609</v>
      </c>
      <c r="AN445" s="2" t="s">
        <v>609</v>
      </c>
      <c r="AO445" s="2" t="s">
        <v>609</v>
      </c>
      <c r="AP445" s="2" t="s">
        <v>609</v>
      </c>
      <c r="AQ445" s="2" t="s">
        <v>609</v>
      </c>
      <c r="AR445" s="2" t="s">
        <v>609</v>
      </c>
      <c r="AV445" s="15">
        <f t="shared" si="62"/>
        <v>0</v>
      </c>
      <c r="AW445" s="15">
        <f t="shared" si="63"/>
        <v>0</v>
      </c>
      <c r="AX445" s="16" t="str">
        <f t="shared" si="64"/>
        <v/>
      </c>
      <c r="BA445" s="2">
        <f t="shared" si="65"/>
        <v>0</v>
      </c>
      <c r="BB445" s="2">
        <f t="shared" si="66"/>
        <v>0</v>
      </c>
      <c r="BC445" s="2">
        <f t="shared" si="67"/>
        <v>0</v>
      </c>
      <c r="BD445" s="2">
        <f t="shared" si="68"/>
        <v>0</v>
      </c>
      <c r="BE445" s="2">
        <f t="shared" si="69"/>
        <v>0</v>
      </c>
      <c r="BF445" s="2">
        <f t="shared" si="70"/>
        <v>0</v>
      </c>
      <c r="BJ445" s="2" t="str">
        <f t="shared" si="61"/>
        <v/>
      </c>
      <c r="BK445" s="2">
        <f>VLOOKUP(B445,Kraftvärmeprod!$B$1:$BH$550,MATCH($BA$1,Kraftvärmeprod!$B$1:$CC$1,0),FALSE)</f>
        <v>0</v>
      </c>
    </row>
    <row r="446" spans="1:63" ht="15" customHeight="1" x14ac:dyDescent="0.25">
      <c r="A446" s="2" t="s">
        <v>643</v>
      </c>
      <c r="B446" s="2" t="s">
        <v>644</v>
      </c>
      <c r="C446" s="2">
        <v>2017</v>
      </c>
      <c r="D446" s="2">
        <v>15.891999999999999</v>
      </c>
      <c r="E446" s="2">
        <v>19.442</v>
      </c>
      <c r="F446" s="2" t="s">
        <v>726</v>
      </c>
      <c r="G446" s="2" t="s">
        <v>726</v>
      </c>
      <c r="H446" s="2" t="s">
        <v>726</v>
      </c>
      <c r="I446" s="2" t="s">
        <v>726</v>
      </c>
      <c r="J446" s="2" t="s">
        <v>726</v>
      </c>
      <c r="K446" s="2" t="s">
        <v>609</v>
      </c>
      <c r="L446" s="2" t="s">
        <v>726</v>
      </c>
      <c r="M446" s="2" t="s">
        <v>609</v>
      </c>
      <c r="N446" s="2" t="s">
        <v>726</v>
      </c>
      <c r="O446" s="2" t="s">
        <v>726</v>
      </c>
      <c r="P446" s="2">
        <v>14.583</v>
      </c>
      <c r="Q446" s="2" t="s">
        <v>726</v>
      </c>
      <c r="R446" s="2" t="s">
        <v>726</v>
      </c>
      <c r="S446" s="2" t="s">
        <v>726</v>
      </c>
      <c r="T446" s="2" t="s">
        <v>726</v>
      </c>
      <c r="U446" s="2">
        <v>4.1849999999999996</v>
      </c>
      <c r="V446" s="2" t="s">
        <v>726</v>
      </c>
      <c r="W446" s="2" t="s">
        <v>726</v>
      </c>
      <c r="X446" s="2" t="s">
        <v>726</v>
      </c>
      <c r="Y446" s="2" t="s">
        <v>726</v>
      </c>
      <c r="Z446" s="2">
        <v>0.67400000000000004</v>
      </c>
      <c r="AA446" s="2" t="s">
        <v>726</v>
      </c>
      <c r="AB446" s="2" t="s">
        <v>726</v>
      </c>
      <c r="AC446" s="2" t="s">
        <v>726</v>
      </c>
      <c r="AD446" s="2" t="s">
        <v>609</v>
      </c>
      <c r="AE446" s="2" t="s">
        <v>609</v>
      </c>
      <c r="AF446" s="2" t="s">
        <v>609</v>
      </c>
      <c r="AG446" s="2" t="s">
        <v>726</v>
      </c>
      <c r="AH446" s="2" t="s">
        <v>726</v>
      </c>
      <c r="AI446" s="2" t="s">
        <v>726</v>
      </c>
      <c r="AJ446" s="2" t="s">
        <v>726</v>
      </c>
      <c r="AK446" s="2" t="s">
        <v>726</v>
      </c>
      <c r="AL446" s="2" t="s">
        <v>726</v>
      </c>
      <c r="AM446" s="2" t="s">
        <v>726</v>
      </c>
      <c r="AN446" s="2" t="s">
        <v>609</v>
      </c>
      <c r="AO446" s="2" t="s">
        <v>609</v>
      </c>
      <c r="AP446" s="2" t="s">
        <v>609</v>
      </c>
      <c r="AQ446" s="2" t="s">
        <v>609</v>
      </c>
      <c r="AR446" s="2" t="s">
        <v>609</v>
      </c>
      <c r="AV446" s="15">
        <f t="shared" si="62"/>
        <v>19.442</v>
      </c>
      <c r="AW446" s="15">
        <f t="shared" si="63"/>
        <v>15.891999999999999</v>
      </c>
      <c r="AX446" s="16">
        <f t="shared" si="64"/>
        <v>0.81740561670610012</v>
      </c>
      <c r="BA446" s="2">
        <f t="shared" si="65"/>
        <v>0</v>
      </c>
      <c r="BB446" s="2">
        <f t="shared" si="66"/>
        <v>0</v>
      </c>
      <c r="BC446" s="2">
        <f t="shared" si="67"/>
        <v>0</v>
      </c>
      <c r="BD446" s="2">
        <f t="shared" si="68"/>
        <v>0</v>
      </c>
      <c r="BE446" s="2">
        <f t="shared" si="69"/>
        <v>0</v>
      </c>
      <c r="BF446" s="2">
        <f t="shared" si="70"/>
        <v>0</v>
      </c>
      <c r="BJ446" s="2" t="str">
        <f t="shared" si="61"/>
        <v/>
      </c>
      <c r="BK446" s="2">
        <f>VLOOKUP(B446,Kraftvärmeprod!$B$1:$BH$550,MATCH($BA$1,Kraftvärmeprod!$B$1:$CC$1,0),FALSE)</f>
        <v>0</v>
      </c>
    </row>
    <row r="447" spans="1:63" ht="15" customHeight="1" x14ac:dyDescent="0.25">
      <c r="A447" s="2" t="s">
        <v>643</v>
      </c>
      <c r="B447" s="2" t="s">
        <v>645</v>
      </c>
      <c r="C447" s="2">
        <v>2017</v>
      </c>
      <c r="D447" s="2">
        <v>9.6120000000000001</v>
      </c>
      <c r="E447" s="2">
        <v>9.8127999999999993</v>
      </c>
      <c r="F447" s="2" t="s">
        <v>726</v>
      </c>
      <c r="G447" s="2" t="s">
        <v>726</v>
      </c>
      <c r="H447" s="2" t="s">
        <v>726</v>
      </c>
      <c r="I447" s="2" t="s">
        <v>726</v>
      </c>
      <c r="J447" s="2" t="s">
        <v>726</v>
      </c>
      <c r="K447" s="2" t="s">
        <v>609</v>
      </c>
      <c r="L447" s="2" t="s">
        <v>726</v>
      </c>
      <c r="M447" s="2" t="s">
        <v>609</v>
      </c>
      <c r="N447" s="2" t="s">
        <v>726</v>
      </c>
      <c r="O447" s="2" t="s">
        <v>726</v>
      </c>
      <c r="P447" s="2">
        <v>5.43</v>
      </c>
      <c r="Q447" s="2" t="s">
        <v>726</v>
      </c>
      <c r="R447" s="2" t="s">
        <v>726</v>
      </c>
      <c r="S447" s="2" t="s">
        <v>726</v>
      </c>
      <c r="T447" s="2" t="s">
        <v>726</v>
      </c>
      <c r="U447" s="2">
        <v>3.339</v>
      </c>
      <c r="V447" s="2" t="s">
        <v>726</v>
      </c>
      <c r="W447" s="2" t="s">
        <v>726</v>
      </c>
      <c r="X447" s="2" t="s">
        <v>726</v>
      </c>
      <c r="Y447" s="2" t="s">
        <v>726</v>
      </c>
      <c r="Z447" s="2">
        <v>1.0438000000000001</v>
      </c>
      <c r="AA447" s="2" t="s">
        <v>726</v>
      </c>
      <c r="AB447" s="2" t="s">
        <v>726</v>
      </c>
      <c r="AC447" s="2" t="s">
        <v>726</v>
      </c>
      <c r="AD447" s="2" t="s">
        <v>609</v>
      </c>
      <c r="AE447" s="2" t="s">
        <v>609</v>
      </c>
      <c r="AF447" s="2" t="s">
        <v>609</v>
      </c>
      <c r="AG447" s="2" t="s">
        <v>726</v>
      </c>
      <c r="AH447" s="2" t="s">
        <v>726</v>
      </c>
      <c r="AI447" s="2" t="s">
        <v>726</v>
      </c>
      <c r="AJ447" s="2" t="s">
        <v>726</v>
      </c>
      <c r="AK447" s="2" t="s">
        <v>726</v>
      </c>
      <c r="AL447" s="2" t="s">
        <v>726</v>
      </c>
      <c r="AM447" s="2" t="s">
        <v>726</v>
      </c>
      <c r="AN447" s="2" t="s">
        <v>609</v>
      </c>
      <c r="AO447" s="2" t="s">
        <v>609</v>
      </c>
      <c r="AP447" s="2" t="s">
        <v>609</v>
      </c>
      <c r="AQ447" s="2" t="s">
        <v>609</v>
      </c>
      <c r="AR447" s="2" t="s">
        <v>609</v>
      </c>
      <c r="AV447" s="15">
        <f t="shared" si="62"/>
        <v>9.8127999999999993</v>
      </c>
      <c r="AW447" s="15">
        <f t="shared" si="63"/>
        <v>9.6120000000000001</v>
      </c>
      <c r="AX447" s="16">
        <f t="shared" si="64"/>
        <v>0.979536931354965</v>
      </c>
      <c r="BA447" s="2">
        <f t="shared" si="65"/>
        <v>0</v>
      </c>
      <c r="BB447" s="2">
        <f t="shared" si="66"/>
        <v>0</v>
      </c>
      <c r="BC447" s="2">
        <f t="shared" si="67"/>
        <v>0</v>
      </c>
      <c r="BD447" s="2">
        <f t="shared" si="68"/>
        <v>0</v>
      </c>
      <c r="BE447" s="2">
        <f t="shared" si="69"/>
        <v>0</v>
      </c>
      <c r="BF447" s="2">
        <f t="shared" si="70"/>
        <v>0</v>
      </c>
      <c r="BJ447" s="2" t="str">
        <f t="shared" si="61"/>
        <v/>
      </c>
      <c r="BK447" s="2">
        <f>VLOOKUP(B447,Kraftvärmeprod!$B$1:$BH$550,MATCH($BA$1,Kraftvärmeprod!$B$1:$CC$1,0),FALSE)</f>
        <v>0</v>
      </c>
    </row>
    <row r="448" spans="1:63" ht="15" customHeight="1" x14ac:dyDescent="0.25">
      <c r="A448" s="2" t="s">
        <v>643</v>
      </c>
      <c r="B448" s="2" t="s">
        <v>646</v>
      </c>
      <c r="C448" s="2">
        <v>2017</v>
      </c>
      <c r="D448" s="2">
        <v>12.84</v>
      </c>
      <c r="E448" s="2">
        <v>14.42</v>
      </c>
      <c r="F448" s="2" t="s">
        <v>726</v>
      </c>
      <c r="G448" s="2" t="s">
        <v>726</v>
      </c>
      <c r="H448" s="2" t="s">
        <v>726</v>
      </c>
      <c r="I448" s="2" t="s">
        <v>726</v>
      </c>
      <c r="J448" s="2" t="s">
        <v>726</v>
      </c>
      <c r="K448" s="2" t="s">
        <v>609</v>
      </c>
      <c r="L448" s="2" t="s">
        <v>726</v>
      </c>
      <c r="M448" s="2" t="s">
        <v>609</v>
      </c>
      <c r="N448" s="2" t="s">
        <v>726</v>
      </c>
      <c r="O448" s="2" t="s">
        <v>726</v>
      </c>
      <c r="P448" s="2">
        <v>13.269</v>
      </c>
      <c r="Q448" s="2" t="s">
        <v>726</v>
      </c>
      <c r="R448" s="2" t="s">
        <v>726</v>
      </c>
      <c r="S448" s="2" t="s">
        <v>726</v>
      </c>
      <c r="T448" s="2" t="s">
        <v>726</v>
      </c>
      <c r="U448" s="2" t="s">
        <v>726</v>
      </c>
      <c r="V448" s="2" t="s">
        <v>726</v>
      </c>
      <c r="W448" s="2" t="s">
        <v>726</v>
      </c>
      <c r="X448" s="2" t="s">
        <v>726</v>
      </c>
      <c r="Y448" s="2" t="s">
        <v>726</v>
      </c>
      <c r="Z448" s="2">
        <v>1.151</v>
      </c>
      <c r="AA448" s="2" t="s">
        <v>726</v>
      </c>
      <c r="AB448" s="2" t="s">
        <v>726</v>
      </c>
      <c r="AC448" s="2" t="s">
        <v>726</v>
      </c>
      <c r="AD448" s="2" t="s">
        <v>609</v>
      </c>
      <c r="AE448" s="2" t="s">
        <v>609</v>
      </c>
      <c r="AF448" s="2" t="s">
        <v>609</v>
      </c>
      <c r="AG448" s="2" t="s">
        <v>726</v>
      </c>
      <c r="AH448" s="2" t="s">
        <v>726</v>
      </c>
      <c r="AI448" s="2" t="s">
        <v>726</v>
      </c>
      <c r="AJ448" s="2" t="s">
        <v>726</v>
      </c>
      <c r="AK448" s="2" t="s">
        <v>726</v>
      </c>
      <c r="AL448" s="2" t="s">
        <v>726</v>
      </c>
      <c r="AM448" s="2" t="s">
        <v>726</v>
      </c>
      <c r="AN448" s="2" t="s">
        <v>609</v>
      </c>
      <c r="AO448" s="2" t="s">
        <v>609</v>
      </c>
      <c r="AP448" s="2" t="s">
        <v>609</v>
      </c>
      <c r="AQ448" s="2" t="s">
        <v>609</v>
      </c>
      <c r="AR448" s="2" t="s">
        <v>609</v>
      </c>
      <c r="AV448" s="15">
        <f t="shared" si="62"/>
        <v>14.42</v>
      </c>
      <c r="AW448" s="15">
        <f t="shared" si="63"/>
        <v>12.84</v>
      </c>
      <c r="AX448" s="16">
        <f t="shared" si="64"/>
        <v>0.89042995839112349</v>
      </c>
      <c r="BA448" s="2">
        <f t="shared" si="65"/>
        <v>0</v>
      </c>
      <c r="BB448" s="2">
        <f t="shared" si="66"/>
        <v>0</v>
      </c>
      <c r="BC448" s="2">
        <f t="shared" si="67"/>
        <v>0</v>
      </c>
      <c r="BD448" s="2">
        <f t="shared" si="68"/>
        <v>0</v>
      </c>
      <c r="BE448" s="2">
        <f t="shared" si="69"/>
        <v>0</v>
      </c>
      <c r="BF448" s="2">
        <f t="shared" si="70"/>
        <v>0</v>
      </c>
      <c r="BJ448" s="2" t="str">
        <f t="shared" si="61"/>
        <v/>
      </c>
      <c r="BK448" s="2">
        <f>VLOOKUP(B448,Kraftvärmeprod!$B$1:$BH$550,MATCH($BA$1,Kraftvärmeprod!$B$1:$CC$1,0),FALSE)</f>
        <v>0</v>
      </c>
    </row>
    <row r="449" spans="1:63" ht="15" customHeight="1" x14ac:dyDescent="0.25">
      <c r="A449" s="2" t="s">
        <v>643</v>
      </c>
      <c r="B449" s="2" t="s">
        <v>647</v>
      </c>
      <c r="C449" s="2">
        <v>2017</v>
      </c>
      <c r="D449" s="2">
        <v>7.1139999999999999</v>
      </c>
      <c r="E449" s="2">
        <v>7.9039999999999999</v>
      </c>
      <c r="F449" s="2" t="s">
        <v>726</v>
      </c>
      <c r="G449" s="2" t="s">
        <v>726</v>
      </c>
      <c r="H449" s="2" t="s">
        <v>726</v>
      </c>
      <c r="I449" s="2" t="s">
        <v>726</v>
      </c>
      <c r="J449" s="2" t="s">
        <v>726</v>
      </c>
      <c r="K449" s="2" t="s">
        <v>609</v>
      </c>
      <c r="L449" s="2" t="s">
        <v>726</v>
      </c>
      <c r="M449" s="2" t="s">
        <v>609</v>
      </c>
      <c r="N449" s="2" t="s">
        <v>726</v>
      </c>
      <c r="O449" s="2" t="s">
        <v>726</v>
      </c>
      <c r="P449" s="2">
        <v>7.9039999999999999</v>
      </c>
      <c r="Q449" s="2" t="s">
        <v>726</v>
      </c>
      <c r="R449" s="2" t="s">
        <v>726</v>
      </c>
      <c r="S449" s="2" t="s">
        <v>726</v>
      </c>
      <c r="T449" s="2" t="s">
        <v>726</v>
      </c>
      <c r="U449" s="2" t="s">
        <v>726</v>
      </c>
      <c r="V449" s="2" t="s">
        <v>726</v>
      </c>
      <c r="W449" s="2" t="s">
        <v>726</v>
      </c>
      <c r="X449" s="2" t="s">
        <v>726</v>
      </c>
      <c r="Y449" s="2" t="s">
        <v>726</v>
      </c>
      <c r="Z449" s="2" t="s">
        <v>726</v>
      </c>
      <c r="AA449" s="2" t="s">
        <v>726</v>
      </c>
      <c r="AB449" s="2" t="s">
        <v>726</v>
      </c>
      <c r="AC449" s="2" t="s">
        <v>726</v>
      </c>
      <c r="AD449" s="2" t="s">
        <v>609</v>
      </c>
      <c r="AE449" s="2" t="s">
        <v>609</v>
      </c>
      <c r="AF449" s="2" t="s">
        <v>609</v>
      </c>
      <c r="AG449" s="2" t="s">
        <v>726</v>
      </c>
      <c r="AH449" s="2" t="s">
        <v>726</v>
      </c>
      <c r="AI449" s="2" t="s">
        <v>726</v>
      </c>
      <c r="AJ449" s="2" t="s">
        <v>726</v>
      </c>
      <c r="AK449" s="2" t="s">
        <v>726</v>
      </c>
      <c r="AL449" s="2" t="s">
        <v>726</v>
      </c>
      <c r="AM449" s="2" t="s">
        <v>726</v>
      </c>
      <c r="AN449" s="2" t="s">
        <v>609</v>
      </c>
      <c r="AO449" s="2" t="s">
        <v>609</v>
      </c>
      <c r="AP449" s="2" t="s">
        <v>609</v>
      </c>
      <c r="AQ449" s="2" t="s">
        <v>609</v>
      </c>
      <c r="AR449" s="2" t="s">
        <v>609</v>
      </c>
      <c r="AV449" s="15">
        <f t="shared" si="62"/>
        <v>7.9039999999999999</v>
      </c>
      <c r="AW449" s="15">
        <f t="shared" si="63"/>
        <v>7.1139999999999999</v>
      </c>
      <c r="AX449" s="16">
        <f t="shared" si="64"/>
        <v>0.90005060728744934</v>
      </c>
      <c r="BA449" s="2">
        <f t="shared" si="65"/>
        <v>0</v>
      </c>
      <c r="BB449" s="2">
        <f t="shared" si="66"/>
        <v>0</v>
      </c>
      <c r="BC449" s="2">
        <f t="shared" si="67"/>
        <v>0</v>
      </c>
      <c r="BD449" s="2">
        <f t="shared" si="68"/>
        <v>0</v>
      </c>
      <c r="BE449" s="2">
        <f t="shared" si="69"/>
        <v>0</v>
      </c>
      <c r="BF449" s="2">
        <f t="shared" si="70"/>
        <v>0</v>
      </c>
      <c r="BJ449" s="2" t="str">
        <f t="shared" si="61"/>
        <v/>
      </c>
      <c r="BK449" s="2">
        <f>VLOOKUP(B449,Kraftvärmeprod!$B$1:$BH$550,MATCH($BA$1,Kraftvärmeprod!$B$1:$CC$1,0),FALSE)</f>
        <v>0</v>
      </c>
    </row>
    <row r="450" spans="1:63" ht="15" customHeight="1" x14ac:dyDescent="0.25">
      <c r="A450" s="2" t="s">
        <v>643</v>
      </c>
      <c r="B450" s="2" t="s">
        <v>648</v>
      </c>
      <c r="C450" s="2">
        <v>2017</v>
      </c>
      <c r="D450" s="2">
        <v>46.05</v>
      </c>
      <c r="E450" s="2">
        <v>48.21</v>
      </c>
      <c r="F450" s="2" t="s">
        <v>726</v>
      </c>
      <c r="G450" s="2">
        <v>0.09</v>
      </c>
      <c r="H450" s="2" t="s">
        <v>726</v>
      </c>
      <c r="I450" s="2">
        <v>0.93</v>
      </c>
      <c r="J450" s="2" t="s">
        <v>726</v>
      </c>
      <c r="K450" s="2" t="s">
        <v>726</v>
      </c>
      <c r="L450" s="2" t="s">
        <v>726</v>
      </c>
      <c r="M450" s="2" t="s">
        <v>609</v>
      </c>
      <c r="N450" s="2">
        <v>13</v>
      </c>
      <c r="O450" s="2" t="s">
        <v>726</v>
      </c>
      <c r="P450" s="2">
        <v>30.34</v>
      </c>
      <c r="Q450" s="2" t="s">
        <v>726</v>
      </c>
      <c r="R450" s="2" t="s">
        <v>726</v>
      </c>
      <c r="S450" s="2" t="s">
        <v>726</v>
      </c>
      <c r="T450" s="2" t="s">
        <v>726</v>
      </c>
      <c r="U450" s="2" t="s">
        <v>726</v>
      </c>
      <c r="V450" s="2" t="s">
        <v>726</v>
      </c>
      <c r="W450" s="2" t="s">
        <v>726</v>
      </c>
      <c r="X450" s="2" t="s">
        <v>726</v>
      </c>
      <c r="Y450" s="2" t="s">
        <v>726</v>
      </c>
      <c r="Z450" s="2">
        <v>3.85</v>
      </c>
      <c r="AA450" s="2" t="s">
        <v>726</v>
      </c>
      <c r="AB450" s="2" t="s">
        <v>726</v>
      </c>
      <c r="AC450" s="2" t="s">
        <v>726</v>
      </c>
      <c r="AD450" s="2" t="s">
        <v>726</v>
      </c>
      <c r="AE450" s="2" t="s">
        <v>609</v>
      </c>
      <c r="AF450" s="2" t="s">
        <v>726</v>
      </c>
      <c r="AG450" s="2" t="s">
        <v>726</v>
      </c>
      <c r="AH450" s="2" t="s">
        <v>726</v>
      </c>
      <c r="AI450" s="2" t="s">
        <v>726</v>
      </c>
      <c r="AJ450" s="2" t="s">
        <v>726</v>
      </c>
      <c r="AK450" s="2" t="s">
        <v>726</v>
      </c>
      <c r="AL450" s="2" t="s">
        <v>726</v>
      </c>
      <c r="AM450" s="2" t="s">
        <v>726</v>
      </c>
      <c r="AN450" s="2" t="s">
        <v>609</v>
      </c>
      <c r="AO450" s="2">
        <v>100</v>
      </c>
      <c r="AP450" s="2" t="s">
        <v>726</v>
      </c>
      <c r="AQ450" s="2" t="s">
        <v>726</v>
      </c>
      <c r="AR450" s="2" t="s">
        <v>726</v>
      </c>
      <c r="AV450" s="15">
        <f t="shared" si="62"/>
        <v>48.21</v>
      </c>
      <c r="AW450" s="15">
        <f t="shared" si="63"/>
        <v>46.05</v>
      </c>
      <c r="AX450" s="16">
        <f t="shared" si="64"/>
        <v>0.95519601742377092</v>
      </c>
      <c r="BA450" s="2">
        <f t="shared" si="65"/>
        <v>0</v>
      </c>
      <c r="BB450" s="2">
        <f t="shared" si="66"/>
        <v>0</v>
      </c>
      <c r="BC450" s="2">
        <f t="shared" si="67"/>
        <v>0</v>
      </c>
      <c r="BD450" s="2">
        <f t="shared" si="68"/>
        <v>0</v>
      </c>
      <c r="BE450" s="2">
        <f t="shared" si="69"/>
        <v>0</v>
      </c>
      <c r="BF450" s="2">
        <f t="shared" si="70"/>
        <v>0</v>
      </c>
      <c r="BJ450" s="2" t="str">
        <f t="shared" ref="BJ450:BJ473" si="71">IF(AND((IFERROR(AO450/1,0)+IFERROR(AP450/1,0)+IFERROR(AQ450/1,0)+IFERROR(AR450/1,0))&gt;0,OR(TYPE(AH450)&lt;&gt;1,AH450=0)),"ja","")</f>
        <v>ja</v>
      </c>
      <c r="BK450" s="2">
        <f>VLOOKUP(B450,Kraftvärmeprod!$B$1:$BH$550,MATCH($BA$1,Kraftvärmeprod!$B$1:$CC$1,0),FALSE)</f>
        <v>42.4</v>
      </c>
    </row>
    <row r="451" spans="1:63" ht="15" customHeight="1" x14ac:dyDescent="0.25">
      <c r="A451" s="2" t="s">
        <v>643</v>
      </c>
      <c r="B451" s="2" t="s">
        <v>649</v>
      </c>
      <c r="C451" s="2">
        <v>2017</v>
      </c>
      <c r="D451" s="2">
        <v>0</v>
      </c>
      <c r="E451" s="2" t="s">
        <v>726</v>
      </c>
      <c r="F451" s="2" t="s">
        <v>726</v>
      </c>
      <c r="G451" s="2" t="s">
        <v>726</v>
      </c>
      <c r="H451" s="2" t="s">
        <v>726</v>
      </c>
      <c r="I451" s="2" t="s">
        <v>726</v>
      </c>
      <c r="J451" s="2" t="s">
        <v>726</v>
      </c>
      <c r="K451" s="2" t="s">
        <v>726</v>
      </c>
      <c r="L451" s="2" t="s">
        <v>726</v>
      </c>
      <c r="M451" s="2" t="s">
        <v>609</v>
      </c>
      <c r="N451" s="2" t="s">
        <v>726</v>
      </c>
      <c r="O451" s="2" t="s">
        <v>726</v>
      </c>
      <c r="P451" s="2" t="s">
        <v>726</v>
      </c>
      <c r="Q451" s="2" t="s">
        <v>726</v>
      </c>
      <c r="R451" s="2" t="s">
        <v>726</v>
      </c>
      <c r="S451" s="2" t="s">
        <v>726</v>
      </c>
      <c r="T451" s="2" t="s">
        <v>726</v>
      </c>
      <c r="U451" s="2" t="s">
        <v>726</v>
      </c>
      <c r="V451" s="2" t="s">
        <v>726</v>
      </c>
      <c r="W451" s="2" t="s">
        <v>726</v>
      </c>
      <c r="X451" s="2" t="s">
        <v>726</v>
      </c>
      <c r="Y451" s="2" t="s">
        <v>726</v>
      </c>
      <c r="Z451" s="2" t="s">
        <v>726</v>
      </c>
      <c r="AA451" s="2" t="s">
        <v>726</v>
      </c>
      <c r="AB451" s="2" t="s">
        <v>726</v>
      </c>
      <c r="AC451" s="2" t="s">
        <v>726</v>
      </c>
      <c r="AD451" s="2" t="s">
        <v>726</v>
      </c>
      <c r="AE451" s="2" t="s">
        <v>609</v>
      </c>
      <c r="AF451" s="2" t="s">
        <v>726</v>
      </c>
      <c r="AG451" s="2" t="s">
        <v>726</v>
      </c>
      <c r="AH451" s="2" t="s">
        <v>726</v>
      </c>
      <c r="AI451" s="2" t="s">
        <v>726</v>
      </c>
      <c r="AJ451" s="2" t="s">
        <v>726</v>
      </c>
      <c r="AK451" s="2" t="s">
        <v>726</v>
      </c>
      <c r="AL451" s="2" t="s">
        <v>726</v>
      </c>
      <c r="AM451" s="2" t="s">
        <v>726</v>
      </c>
      <c r="AN451" s="2" t="s">
        <v>609</v>
      </c>
      <c r="AO451" s="2" t="s">
        <v>726</v>
      </c>
      <c r="AP451" s="2" t="s">
        <v>726</v>
      </c>
      <c r="AQ451" s="2" t="s">
        <v>726</v>
      </c>
      <c r="AR451" s="2" t="s">
        <v>726</v>
      </c>
      <c r="AV451" s="15">
        <f t="shared" ref="AV451:AV473" si="72">SUMPRODUCT(F451:AC451)+SUMPRODUCT(AG451:AI451)+IFERROR(AL451/1,0)</f>
        <v>0</v>
      </c>
      <c r="AW451" s="15">
        <f t="shared" ref="AW451:AW473" si="73">IFERROR(D451/1,0)</f>
        <v>0</v>
      </c>
      <c r="AX451" s="16" t="str">
        <f t="shared" ref="AX451:AX473" si="74">IFERROR(AW451/AV451,"")</f>
        <v/>
      </c>
      <c r="BA451" s="2">
        <f t="shared" ref="BA451:BA473" si="75">IFERROR(AH451/1,0)</f>
        <v>0</v>
      </c>
      <c r="BB451" s="2">
        <f t="shared" ref="BB451:BB473" si="76">IFERROR(AO451/100,0)*$BA451</f>
        <v>0</v>
      </c>
      <c r="BC451" s="2">
        <f t="shared" ref="BC451:BC473" si="77">IFERROR(AP451/100,0)*$BA451</f>
        <v>0</v>
      </c>
      <c r="BD451" s="2">
        <f t="shared" ref="BD451:BD473" si="78">IFERROR(AQ451/100,0)*$BA451</f>
        <v>0</v>
      </c>
      <c r="BE451" s="2">
        <f t="shared" ref="BE451:BE473" si="79">IFERROR(AR451/100,0)*$BA451</f>
        <v>0</v>
      </c>
      <c r="BF451" s="2">
        <f t="shared" ref="BF451:BF473" si="80">MAX(BA451-SUM(BB451:BE451),0)</f>
        <v>0</v>
      </c>
      <c r="BJ451" s="2" t="str">
        <f t="shared" si="71"/>
        <v/>
      </c>
      <c r="BK451" s="2">
        <f>VLOOKUP(B451,Kraftvärmeprod!$B$1:$BH$550,MATCH($BA$1,Kraftvärmeprod!$B$1:$CC$1,0),FALSE)</f>
        <v>42.4</v>
      </c>
    </row>
    <row r="452" spans="1:63" ht="15" customHeight="1" x14ac:dyDescent="0.25">
      <c r="A452" s="2" t="s">
        <v>650</v>
      </c>
      <c r="B452" s="2" t="s">
        <v>651</v>
      </c>
      <c r="C452" s="2">
        <v>2017</v>
      </c>
      <c r="D452" s="2" t="s">
        <v>609</v>
      </c>
      <c r="E452" s="2" t="s">
        <v>609</v>
      </c>
      <c r="F452" s="2" t="s">
        <v>609</v>
      </c>
      <c r="G452" s="2" t="s">
        <v>609</v>
      </c>
      <c r="H452" s="2" t="s">
        <v>609</v>
      </c>
      <c r="I452" s="2" t="s">
        <v>609</v>
      </c>
      <c r="J452" s="2" t="s">
        <v>609</v>
      </c>
      <c r="K452" s="2" t="s">
        <v>609</v>
      </c>
      <c r="L452" s="2" t="s">
        <v>609</v>
      </c>
      <c r="M452" s="2" t="s">
        <v>609</v>
      </c>
      <c r="N452" s="2" t="s">
        <v>609</v>
      </c>
      <c r="O452" s="2" t="s">
        <v>609</v>
      </c>
      <c r="P452" s="2" t="s">
        <v>609</v>
      </c>
      <c r="Q452" s="2" t="s">
        <v>609</v>
      </c>
      <c r="R452" s="2" t="s">
        <v>609</v>
      </c>
      <c r="S452" s="2" t="s">
        <v>609</v>
      </c>
      <c r="T452" s="2" t="s">
        <v>609</v>
      </c>
      <c r="U452" s="2" t="s">
        <v>609</v>
      </c>
      <c r="V452" s="2" t="s">
        <v>609</v>
      </c>
      <c r="W452" s="2" t="s">
        <v>609</v>
      </c>
      <c r="X452" s="2" t="s">
        <v>609</v>
      </c>
      <c r="Y452" s="2" t="s">
        <v>609</v>
      </c>
      <c r="Z452" s="2" t="s">
        <v>609</v>
      </c>
      <c r="AA452" s="2" t="s">
        <v>609</v>
      </c>
      <c r="AB452" s="2" t="s">
        <v>609</v>
      </c>
      <c r="AC452" s="2" t="s">
        <v>609</v>
      </c>
      <c r="AD452" s="2" t="s">
        <v>609</v>
      </c>
      <c r="AE452" s="2" t="s">
        <v>609</v>
      </c>
      <c r="AF452" s="2" t="s">
        <v>609</v>
      </c>
      <c r="AG452" s="2" t="s">
        <v>609</v>
      </c>
      <c r="AH452" s="2" t="s">
        <v>609</v>
      </c>
      <c r="AI452" s="2" t="s">
        <v>609</v>
      </c>
      <c r="AJ452" s="2" t="s">
        <v>609</v>
      </c>
      <c r="AK452" s="2" t="s">
        <v>609</v>
      </c>
      <c r="AL452" s="2" t="s">
        <v>609</v>
      </c>
      <c r="AM452" s="2" t="s">
        <v>609</v>
      </c>
      <c r="AN452" s="2" t="s">
        <v>609</v>
      </c>
      <c r="AO452" s="2" t="s">
        <v>609</v>
      </c>
      <c r="AP452" s="2" t="s">
        <v>609</v>
      </c>
      <c r="AQ452" s="2" t="s">
        <v>609</v>
      </c>
      <c r="AR452" s="2" t="s">
        <v>609</v>
      </c>
      <c r="AV452" s="15">
        <f t="shared" si="72"/>
        <v>0</v>
      </c>
      <c r="AW452" s="15">
        <f t="shared" si="73"/>
        <v>0</v>
      </c>
      <c r="AX452" s="16" t="str">
        <f t="shared" si="74"/>
        <v/>
      </c>
      <c r="BA452" s="2">
        <f t="shared" si="75"/>
        <v>0</v>
      </c>
      <c r="BB452" s="2">
        <f t="shared" si="76"/>
        <v>0</v>
      </c>
      <c r="BC452" s="2">
        <f t="shared" si="77"/>
        <v>0</v>
      </c>
      <c r="BD452" s="2">
        <f t="shared" si="78"/>
        <v>0</v>
      </c>
      <c r="BE452" s="2">
        <f t="shared" si="79"/>
        <v>0</v>
      </c>
      <c r="BF452" s="2">
        <f t="shared" si="80"/>
        <v>0</v>
      </c>
      <c r="BJ452" s="2" t="str">
        <f t="shared" si="71"/>
        <v/>
      </c>
      <c r="BK452" s="2">
        <f>VLOOKUP(B452,Kraftvärmeprod!$B$1:$BH$550,MATCH($BA$1,Kraftvärmeprod!$B$1:$CC$1,0),FALSE)</f>
        <v>0</v>
      </c>
    </row>
    <row r="453" spans="1:63" ht="15" customHeight="1" x14ac:dyDescent="0.25">
      <c r="A453" s="2" t="s">
        <v>652</v>
      </c>
      <c r="B453" s="2" t="s">
        <v>653</v>
      </c>
      <c r="C453" s="2">
        <v>2017</v>
      </c>
      <c r="D453" s="2">
        <v>156.47200000000001</v>
      </c>
      <c r="E453" s="2">
        <v>175.869</v>
      </c>
      <c r="F453" s="2">
        <v>0</v>
      </c>
      <c r="G453" s="2">
        <v>7.3029999999999999</v>
      </c>
      <c r="H453" s="2">
        <v>0</v>
      </c>
      <c r="I453" s="2">
        <v>0</v>
      </c>
      <c r="J453" s="2">
        <v>0</v>
      </c>
      <c r="K453" s="2">
        <v>0</v>
      </c>
      <c r="L453" s="2">
        <v>0</v>
      </c>
      <c r="M453" s="2" t="s">
        <v>609</v>
      </c>
      <c r="N453" s="2">
        <v>113.438</v>
      </c>
      <c r="O453" s="2">
        <v>0</v>
      </c>
      <c r="P453" s="2">
        <v>14.4</v>
      </c>
      <c r="Q453" s="2">
        <v>0</v>
      </c>
      <c r="R453" s="2">
        <v>5.55</v>
      </c>
      <c r="S453" s="2">
        <v>0</v>
      </c>
      <c r="T453" s="2" t="s">
        <v>8</v>
      </c>
      <c r="U453" s="2">
        <v>4.0179999999999998</v>
      </c>
      <c r="V453" s="2">
        <v>0</v>
      </c>
      <c r="W453" s="2">
        <v>0</v>
      </c>
      <c r="X453" s="2">
        <v>1.4630000000000001</v>
      </c>
      <c r="Y453" s="2">
        <v>0</v>
      </c>
      <c r="Z453" s="2">
        <v>0.95299999999999996</v>
      </c>
      <c r="AA453" s="2">
        <v>0</v>
      </c>
      <c r="AB453" s="2">
        <v>0</v>
      </c>
      <c r="AC453" s="2">
        <v>0</v>
      </c>
      <c r="AD453" s="2" t="s">
        <v>726</v>
      </c>
      <c r="AE453" s="2" t="s">
        <v>609</v>
      </c>
      <c r="AF453" s="2" t="s">
        <v>726</v>
      </c>
      <c r="AG453" s="2">
        <v>5.4580000000000002</v>
      </c>
      <c r="AH453" s="2">
        <v>23.286000000000001</v>
      </c>
      <c r="AI453" s="2">
        <v>0</v>
      </c>
      <c r="AJ453" s="2" t="s">
        <v>726</v>
      </c>
      <c r="AK453" s="2">
        <v>0</v>
      </c>
      <c r="AL453" s="2">
        <v>0</v>
      </c>
      <c r="AM453" s="2">
        <v>0</v>
      </c>
      <c r="AN453" s="2" t="s">
        <v>609</v>
      </c>
      <c r="AO453" s="2">
        <v>100</v>
      </c>
      <c r="AP453" s="2">
        <v>0</v>
      </c>
      <c r="AQ453" s="2">
        <v>0</v>
      </c>
      <c r="AR453" s="2">
        <v>0</v>
      </c>
      <c r="AV453" s="15">
        <f t="shared" si="72"/>
        <v>175.869</v>
      </c>
      <c r="AW453" s="15">
        <f t="shared" si="73"/>
        <v>156.47200000000001</v>
      </c>
      <c r="AX453" s="16">
        <f t="shared" si="74"/>
        <v>0.88970768014829227</v>
      </c>
      <c r="BA453" s="2">
        <f t="shared" si="75"/>
        <v>23.286000000000001</v>
      </c>
      <c r="BB453" s="2">
        <f t="shared" si="76"/>
        <v>23.286000000000001</v>
      </c>
      <c r="BC453" s="2">
        <f t="shared" si="77"/>
        <v>0</v>
      </c>
      <c r="BD453" s="2">
        <f t="shared" si="78"/>
        <v>0</v>
      </c>
      <c r="BE453" s="2">
        <f t="shared" si="79"/>
        <v>0</v>
      </c>
      <c r="BF453" s="2">
        <f t="shared" si="80"/>
        <v>0</v>
      </c>
      <c r="BJ453" s="2" t="str">
        <f t="shared" si="71"/>
        <v/>
      </c>
      <c r="BK453" s="2">
        <f>VLOOKUP(B453,Kraftvärmeprod!$B$1:$BH$550,MATCH($BA$1,Kraftvärmeprod!$B$1:$CC$1,0),FALSE)</f>
        <v>0</v>
      </c>
    </row>
    <row r="454" spans="1:63" ht="15" customHeight="1" x14ac:dyDescent="0.25">
      <c r="A454" s="2" t="s">
        <v>654</v>
      </c>
      <c r="B454" s="2" t="s">
        <v>655</v>
      </c>
      <c r="C454" s="2">
        <v>2017</v>
      </c>
      <c r="D454" s="2">
        <v>7.8</v>
      </c>
      <c r="E454" s="2">
        <v>8.33</v>
      </c>
      <c r="F454" s="2" t="s">
        <v>726</v>
      </c>
      <c r="G454" s="2">
        <v>0.13</v>
      </c>
      <c r="H454" s="2" t="s">
        <v>726</v>
      </c>
      <c r="I454" s="2" t="s">
        <v>726</v>
      </c>
      <c r="J454" s="2" t="s">
        <v>726</v>
      </c>
      <c r="K454" s="2" t="s">
        <v>726</v>
      </c>
      <c r="L454" s="2" t="s">
        <v>726</v>
      </c>
      <c r="M454" s="2" t="s">
        <v>609</v>
      </c>
      <c r="N454" s="2" t="s">
        <v>726</v>
      </c>
      <c r="O454" s="2" t="s">
        <v>726</v>
      </c>
      <c r="P454" s="2" t="s">
        <v>726</v>
      </c>
      <c r="Q454" s="2" t="s">
        <v>726</v>
      </c>
      <c r="R454" s="2" t="s">
        <v>726</v>
      </c>
      <c r="S454" s="2" t="s">
        <v>726</v>
      </c>
      <c r="T454" s="2" t="s">
        <v>726</v>
      </c>
      <c r="U454" s="2">
        <v>8.1999999999999993</v>
      </c>
      <c r="V454" s="2" t="s">
        <v>726</v>
      </c>
      <c r="W454" s="2" t="s">
        <v>726</v>
      </c>
      <c r="X454" s="2" t="s">
        <v>726</v>
      </c>
      <c r="Y454" s="2" t="s">
        <v>726</v>
      </c>
      <c r="Z454" s="2" t="s">
        <v>726</v>
      </c>
      <c r="AA454" s="2" t="s">
        <v>726</v>
      </c>
      <c r="AB454" s="2" t="s">
        <v>726</v>
      </c>
      <c r="AC454" s="2" t="s">
        <v>726</v>
      </c>
      <c r="AD454" s="2" t="s">
        <v>726</v>
      </c>
      <c r="AE454" s="2" t="s">
        <v>727</v>
      </c>
      <c r="AF454" s="2" t="s">
        <v>726</v>
      </c>
      <c r="AG454" s="2" t="s">
        <v>726</v>
      </c>
      <c r="AH454" s="2" t="s">
        <v>726</v>
      </c>
      <c r="AI454" s="2" t="s">
        <v>726</v>
      </c>
      <c r="AJ454" s="2" t="s">
        <v>726</v>
      </c>
      <c r="AK454" s="2" t="s">
        <v>726</v>
      </c>
      <c r="AL454" s="2" t="s">
        <v>726</v>
      </c>
      <c r="AM454" s="2" t="s">
        <v>726</v>
      </c>
      <c r="AN454" s="2" t="s">
        <v>609</v>
      </c>
      <c r="AO454" s="2" t="s">
        <v>726</v>
      </c>
      <c r="AP454" s="2" t="s">
        <v>726</v>
      </c>
      <c r="AQ454" s="2" t="s">
        <v>726</v>
      </c>
      <c r="AR454" s="2" t="s">
        <v>726</v>
      </c>
      <c r="AV454" s="15">
        <f t="shared" si="72"/>
        <v>8.33</v>
      </c>
      <c r="AW454" s="15">
        <f t="shared" si="73"/>
        <v>7.8</v>
      </c>
      <c r="AX454" s="16">
        <f t="shared" si="74"/>
        <v>0.93637454981992796</v>
      </c>
      <c r="BA454" s="2">
        <f t="shared" si="75"/>
        <v>0</v>
      </c>
      <c r="BB454" s="2">
        <f t="shared" si="76"/>
        <v>0</v>
      </c>
      <c r="BC454" s="2">
        <f t="shared" si="77"/>
        <v>0</v>
      </c>
      <c r="BD454" s="2">
        <f t="shared" si="78"/>
        <v>0</v>
      </c>
      <c r="BE454" s="2">
        <f t="shared" si="79"/>
        <v>0</v>
      </c>
      <c r="BF454" s="2">
        <f t="shared" si="80"/>
        <v>0</v>
      </c>
      <c r="BJ454" s="2" t="str">
        <f t="shared" si="71"/>
        <v/>
      </c>
      <c r="BK454" s="2">
        <f>VLOOKUP(B454,Kraftvärmeprod!$B$1:$BH$550,MATCH($BA$1,Kraftvärmeprod!$B$1:$CC$1,0),FALSE)</f>
        <v>0</v>
      </c>
    </row>
    <row r="455" spans="1:63" ht="15" customHeight="1" x14ac:dyDescent="0.25">
      <c r="A455" s="2" t="s">
        <v>654</v>
      </c>
      <c r="B455" s="2" t="s">
        <v>656</v>
      </c>
      <c r="C455" s="2">
        <v>2017</v>
      </c>
      <c r="D455" s="2" t="s">
        <v>726</v>
      </c>
      <c r="E455" s="2" t="s">
        <v>726</v>
      </c>
      <c r="F455" s="2" t="s">
        <v>726</v>
      </c>
      <c r="G455" s="2" t="s">
        <v>726</v>
      </c>
      <c r="H455" s="2" t="s">
        <v>726</v>
      </c>
      <c r="I455" s="2" t="s">
        <v>726</v>
      </c>
      <c r="J455" s="2" t="s">
        <v>726</v>
      </c>
      <c r="K455" s="2" t="s">
        <v>726</v>
      </c>
      <c r="L455" s="2" t="s">
        <v>726</v>
      </c>
      <c r="M455" s="2" t="s">
        <v>609</v>
      </c>
      <c r="N455" s="2" t="s">
        <v>726</v>
      </c>
      <c r="O455" s="2" t="s">
        <v>726</v>
      </c>
      <c r="P455" s="2" t="s">
        <v>726</v>
      </c>
      <c r="Q455" s="2" t="s">
        <v>726</v>
      </c>
      <c r="R455" s="2" t="s">
        <v>726</v>
      </c>
      <c r="S455" s="2" t="s">
        <v>726</v>
      </c>
      <c r="T455" s="2" t="s">
        <v>726</v>
      </c>
      <c r="U455" s="2" t="s">
        <v>726</v>
      </c>
      <c r="V455" s="2" t="s">
        <v>726</v>
      </c>
      <c r="W455" s="2" t="s">
        <v>726</v>
      </c>
      <c r="X455" s="2" t="s">
        <v>726</v>
      </c>
      <c r="Y455" s="2" t="s">
        <v>726</v>
      </c>
      <c r="Z455" s="2" t="s">
        <v>726</v>
      </c>
      <c r="AA455" s="2" t="s">
        <v>726</v>
      </c>
      <c r="AB455" s="2" t="s">
        <v>726</v>
      </c>
      <c r="AC455" s="2" t="s">
        <v>726</v>
      </c>
      <c r="AD455" s="2" t="s">
        <v>726</v>
      </c>
      <c r="AE455" s="2" t="s">
        <v>727</v>
      </c>
      <c r="AF455" s="2" t="s">
        <v>726</v>
      </c>
      <c r="AG455" s="2" t="s">
        <v>726</v>
      </c>
      <c r="AH455" s="2" t="s">
        <v>726</v>
      </c>
      <c r="AI455" s="2" t="s">
        <v>726</v>
      </c>
      <c r="AJ455" s="2" t="s">
        <v>726</v>
      </c>
      <c r="AK455" s="2" t="s">
        <v>726</v>
      </c>
      <c r="AL455" s="2" t="s">
        <v>726</v>
      </c>
      <c r="AM455" s="2" t="s">
        <v>726</v>
      </c>
      <c r="AN455" s="2" t="s">
        <v>609</v>
      </c>
      <c r="AO455" s="2" t="s">
        <v>726</v>
      </c>
      <c r="AP455" s="2" t="s">
        <v>726</v>
      </c>
      <c r="AQ455" s="2" t="s">
        <v>726</v>
      </c>
      <c r="AR455" s="2" t="s">
        <v>726</v>
      </c>
      <c r="AV455" s="15">
        <f t="shared" si="72"/>
        <v>0</v>
      </c>
      <c r="AW455" s="15">
        <f t="shared" si="73"/>
        <v>0</v>
      </c>
      <c r="AX455" s="16" t="str">
        <f t="shared" si="74"/>
        <v/>
      </c>
      <c r="BA455" s="2">
        <f t="shared" si="75"/>
        <v>0</v>
      </c>
      <c r="BB455" s="2">
        <f t="shared" si="76"/>
        <v>0</v>
      </c>
      <c r="BC455" s="2">
        <f t="shared" si="77"/>
        <v>0</v>
      </c>
      <c r="BD455" s="2">
        <f t="shared" si="78"/>
        <v>0</v>
      </c>
      <c r="BE455" s="2">
        <f t="shared" si="79"/>
        <v>0</v>
      </c>
      <c r="BF455" s="2">
        <f t="shared" si="80"/>
        <v>0</v>
      </c>
      <c r="BJ455" s="2" t="str">
        <f t="shared" si="71"/>
        <v/>
      </c>
      <c r="BK455" s="2">
        <f>VLOOKUP(B455,Kraftvärmeprod!$B$1:$BH$550,MATCH($BA$1,Kraftvärmeprod!$B$1:$CC$1,0),FALSE)</f>
        <v>0</v>
      </c>
    </row>
    <row r="456" spans="1:63" ht="15" customHeight="1" x14ac:dyDescent="0.25">
      <c r="A456" s="2" t="s">
        <v>654</v>
      </c>
      <c r="B456" s="2" t="s">
        <v>657</v>
      </c>
      <c r="C456" s="2">
        <v>2017</v>
      </c>
      <c r="D456" s="2">
        <v>9.74</v>
      </c>
      <c r="E456" s="2">
        <v>11.717000000000001</v>
      </c>
      <c r="F456" s="2" t="s">
        <v>726</v>
      </c>
      <c r="G456" s="2">
        <v>0.01</v>
      </c>
      <c r="H456" s="2" t="s">
        <v>726</v>
      </c>
      <c r="I456" s="2" t="s">
        <v>726</v>
      </c>
      <c r="J456" s="2" t="s">
        <v>726</v>
      </c>
      <c r="K456" s="2" t="s">
        <v>726</v>
      </c>
      <c r="L456" s="2" t="s">
        <v>726</v>
      </c>
      <c r="M456" s="2" t="s">
        <v>609</v>
      </c>
      <c r="N456" s="2">
        <v>1.2649999999999999</v>
      </c>
      <c r="O456" s="2">
        <v>0</v>
      </c>
      <c r="P456" s="2">
        <v>9</v>
      </c>
      <c r="Q456" s="2" t="s">
        <v>726</v>
      </c>
      <c r="R456" s="2" t="s">
        <v>726</v>
      </c>
      <c r="S456" s="2" t="s">
        <v>726</v>
      </c>
      <c r="T456" s="2" t="s">
        <v>726</v>
      </c>
      <c r="U456" s="2">
        <v>0.78400000000000003</v>
      </c>
      <c r="V456" s="2" t="s">
        <v>726</v>
      </c>
      <c r="W456" s="2" t="s">
        <v>726</v>
      </c>
      <c r="X456" s="2" t="s">
        <v>726</v>
      </c>
      <c r="Y456" s="2" t="s">
        <v>726</v>
      </c>
      <c r="Z456" s="2" t="s">
        <v>726</v>
      </c>
      <c r="AA456" s="2" t="s">
        <v>726</v>
      </c>
      <c r="AB456" s="2" t="s">
        <v>726</v>
      </c>
      <c r="AC456" s="2" t="s">
        <v>726</v>
      </c>
      <c r="AD456" s="2" t="s">
        <v>726</v>
      </c>
      <c r="AE456" s="2" t="s">
        <v>727</v>
      </c>
      <c r="AF456" s="2" t="s">
        <v>726</v>
      </c>
      <c r="AG456" s="2" t="s">
        <v>726</v>
      </c>
      <c r="AH456" s="2">
        <v>0.65800000000000003</v>
      </c>
      <c r="AI456" s="2" t="s">
        <v>726</v>
      </c>
      <c r="AJ456" s="2" t="s">
        <v>726</v>
      </c>
      <c r="AK456" s="2" t="s">
        <v>726</v>
      </c>
      <c r="AL456" s="2" t="s">
        <v>726</v>
      </c>
      <c r="AM456" s="2" t="s">
        <v>726</v>
      </c>
      <c r="AN456" s="2" t="s">
        <v>609</v>
      </c>
      <c r="AO456" s="2">
        <v>100</v>
      </c>
      <c r="AP456" s="2">
        <v>0</v>
      </c>
      <c r="AQ456" s="2">
        <v>0</v>
      </c>
      <c r="AR456" s="2">
        <v>0</v>
      </c>
      <c r="AV456" s="15">
        <f t="shared" si="72"/>
        <v>11.717000000000001</v>
      </c>
      <c r="AW456" s="15">
        <f t="shared" si="73"/>
        <v>9.74</v>
      </c>
      <c r="AX456" s="16">
        <f t="shared" si="74"/>
        <v>0.83127080310659718</v>
      </c>
      <c r="BA456" s="2">
        <f t="shared" si="75"/>
        <v>0.65800000000000003</v>
      </c>
      <c r="BB456" s="2">
        <f t="shared" si="76"/>
        <v>0.65800000000000003</v>
      </c>
      <c r="BC456" s="2">
        <f t="shared" si="77"/>
        <v>0</v>
      </c>
      <c r="BD456" s="2">
        <f t="shared" si="78"/>
        <v>0</v>
      </c>
      <c r="BE456" s="2">
        <f t="shared" si="79"/>
        <v>0</v>
      </c>
      <c r="BF456" s="2">
        <f t="shared" si="80"/>
        <v>0</v>
      </c>
      <c r="BJ456" s="2" t="str">
        <f t="shared" si="71"/>
        <v/>
      </c>
      <c r="BK456" s="2">
        <f>VLOOKUP(B456,Kraftvärmeprod!$B$1:$BH$550,MATCH($BA$1,Kraftvärmeprod!$B$1:$CC$1,0),FALSE)</f>
        <v>0</v>
      </c>
    </row>
    <row r="457" spans="1:63" ht="15" customHeight="1" x14ac:dyDescent="0.25">
      <c r="A457" s="2" t="s">
        <v>658</v>
      </c>
      <c r="B457" s="2" t="s">
        <v>659</v>
      </c>
      <c r="C457" s="2">
        <v>2017</v>
      </c>
      <c r="D457" s="2" t="s">
        <v>609</v>
      </c>
      <c r="E457" s="2" t="s">
        <v>609</v>
      </c>
      <c r="F457" s="2" t="s">
        <v>609</v>
      </c>
      <c r="G457" s="2" t="s">
        <v>609</v>
      </c>
      <c r="H457" s="2" t="s">
        <v>609</v>
      </c>
      <c r="I457" s="2" t="s">
        <v>609</v>
      </c>
      <c r="J457" s="2" t="s">
        <v>609</v>
      </c>
      <c r="K457" s="2" t="s">
        <v>609</v>
      </c>
      <c r="L457" s="2" t="s">
        <v>609</v>
      </c>
      <c r="M457" s="2" t="s">
        <v>609</v>
      </c>
      <c r="N457" s="2" t="s">
        <v>609</v>
      </c>
      <c r="O457" s="2" t="s">
        <v>609</v>
      </c>
      <c r="P457" s="2" t="s">
        <v>609</v>
      </c>
      <c r="Q457" s="2" t="s">
        <v>609</v>
      </c>
      <c r="R457" s="2" t="s">
        <v>609</v>
      </c>
      <c r="S457" s="2" t="s">
        <v>609</v>
      </c>
      <c r="T457" s="2" t="s">
        <v>609</v>
      </c>
      <c r="U457" s="2" t="s">
        <v>609</v>
      </c>
      <c r="V457" s="2" t="s">
        <v>609</v>
      </c>
      <c r="W457" s="2" t="s">
        <v>609</v>
      </c>
      <c r="X457" s="2" t="s">
        <v>609</v>
      </c>
      <c r="Y457" s="2" t="s">
        <v>609</v>
      </c>
      <c r="Z457" s="2" t="s">
        <v>609</v>
      </c>
      <c r="AA457" s="2" t="s">
        <v>609</v>
      </c>
      <c r="AB457" s="2" t="s">
        <v>609</v>
      </c>
      <c r="AC457" s="2" t="s">
        <v>609</v>
      </c>
      <c r="AD457" s="2" t="s">
        <v>609</v>
      </c>
      <c r="AE457" s="2" t="s">
        <v>609</v>
      </c>
      <c r="AF457" s="2" t="s">
        <v>609</v>
      </c>
      <c r="AG457" s="2" t="s">
        <v>609</v>
      </c>
      <c r="AH457" s="2" t="s">
        <v>609</v>
      </c>
      <c r="AI457" s="2" t="s">
        <v>609</v>
      </c>
      <c r="AJ457" s="2" t="s">
        <v>609</v>
      </c>
      <c r="AK457" s="2" t="s">
        <v>609</v>
      </c>
      <c r="AL457" s="2" t="s">
        <v>609</v>
      </c>
      <c r="AM457" s="2" t="s">
        <v>609</v>
      </c>
      <c r="AN457" s="2" t="s">
        <v>609</v>
      </c>
      <c r="AO457" s="2" t="s">
        <v>609</v>
      </c>
      <c r="AP457" s="2" t="s">
        <v>609</v>
      </c>
      <c r="AQ457" s="2" t="s">
        <v>609</v>
      </c>
      <c r="AR457" s="2" t="s">
        <v>609</v>
      </c>
      <c r="AV457" s="15">
        <f t="shared" si="72"/>
        <v>0</v>
      </c>
      <c r="AW457" s="15">
        <f t="shared" si="73"/>
        <v>0</v>
      </c>
      <c r="AX457" s="16" t="str">
        <f t="shared" si="74"/>
        <v/>
      </c>
      <c r="BA457" s="2">
        <f t="shared" si="75"/>
        <v>0</v>
      </c>
      <c r="BB457" s="2">
        <f t="shared" si="76"/>
        <v>0</v>
      </c>
      <c r="BC457" s="2">
        <f t="shared" si="77"/>
        <v>0</v>
      </c>
      <c r="BD457" s="2">
        <f t="shared" si="78"/>
        <v>0</v>
      </c>
      <c r="BE457" s="2">
        <f t="shared" si="79"/>
        <v>0</v>
      </c>
      <c r="BF457" s="2">
        <f t="shared" si="80"/>
        <v>0</v>
      </c>
      <c r="BJ457" s="2" t="str">
        <f t="shared" si="71"/>
        <v/>
      </c>
      <c r="BK457" s="2">
        <f>VLOOKUP(B457,Kraftvärmeprod!$B$1:$BH$550,MATCH($BA$1,Kraftvärmeprod!$B$1:$CC$1,0),FALSE)</f>
        <v>0</v>
      </c>
    </row>
    <row r="458" spans="1:63" ht="15" customHeight="1" x14ac:dyDescent="0.25">
      <c r="A458" s="2" t="s">
        <v>661</v>
      </c>
      <c r="B458" s="2" t="s">
        <v>662</v>
      </c>
      <c r="C458" s="2">
        <v>2017</v>
      </c>
      <c r="D458" s="2" t="s">
        <v>609</v>
      </c>
      <c r="E458" s="2" t="s">
        <v>609</v>
      </c>
      <c r="F458" s="2" t="s">
        <v>609</v>
      </c>
      <c r="G458" s="2" t="s">
        <v>609</v>
      </c>
      <c r="H458" s="2" t="s">
        <v>609</v>
      </c>
      <c r="I458" s="2" t="s">
        <v>609</v>
      </c>
      <c r="J458" s="2" t="s">
        <v>609</v>
      </c>
      <c r="K458" s="2" t="s">
        <v>609</v>
      </c>
      <c r="L458" s="2" t="s">
        <v>609</v>
      </c>
      <c r="M458" s="2" t="s">
        <v>609</v>
      </c>
      <c r="N458" s="2" t="s">
        <v>609</v>
      </c>
      <c r="O458" s="2" t="s">
        <v>609</v>
      </c>
      <c r="P458" s="2" t="s">
        <v>609</v>
      </c>
      <c r="Q458" s="2" t="s">
        <v>609</v>
      </c>
      <c r="R458" s="2" t="s">
        <v>609</v>
      </c>
      <c r="S458" s="2" t="s">
        <v>609</v>
      </c>
      <c r="T458" s="2" t="s">
        <v>609</v>
      </c>
      <c r="U458" s="2" t="s">
        <v>609</v>
      </c>
      <c r="V458" s="2" t="s">
        <v>609</v>
      </c>
      <c r="W458" s="2" t="s">
        <v>609</v>
      </c>
      <c r="X458" s="2" t="s">
        <v>609</v>
      </c>
      <c r="Y458" s="2" t="s">
        <v>609</v>
      </c>
      <c r="Z458" s="2" t="s">
        <v>609</v>
      </c>
      <c r="AA458" s="2" t="s">
        <v>609</v>
      </c>
      <c r="AB458" s="2" t="s">
        <v>609</v>
      </c>
      <c r="AC458" s="2" t="s">
        <v>609</v>
      </c>
      <c r="AD458" s="2" t="s">
        <v>609</v>
      </c>
      <c r="AE458" s="2" t="s">
        <v>609</v>
      </c>
      <c r="AF458" s="2" t="s">
        <v>609</v>
      </c>
      <c r="AG458" s="2" t="s">
        <v>609</v>
      </c>
      <c r="AH458" s="2" t="s">
        <v>609</v>
      </c>
      <c r="AI458" s="2" t="s">
        <v>609</v>
      </c>
      <c r="AJ458" s="2" t="s">
        <v>609</v>
      </c>
      <c r="AK458" s="2" t="s">
        <v>609</v>
      </c>
      <c r="AL458" s="2" t="s">
        <v>609</v>
      </c>
      <c r="AM458" s="2" t="s">
        <v>609</v>
      </c>
      <c r="AN458" s="2" t="s">
        <v>609</v>
      </c>
      <c r="AO458" s="2" t="s">
        <v>609</v>
      </c>
      <c r="AP458" s="2" t="s">
        <v>609</v>
      </c>
      <c r="AQ458" s="2" t="s">
        <v>609</v>
      </c>
      <c r="AR458" s="2" t="s">
        <v>609</v>
      </c>
      <c r="AV458" s="15">
        <f t="shared" si="72"/>
        <v>0</v>
      </c>
      <c r="AW458" s="15">
        <f t="shared" si="73"/>
        <v>0</v>
      </c>
      <c r="AX458" s="16" t="str">
        <f t="shared" si="74"/>
        <v/>
      </c>
      <c r="BA458" s="2">
        <f t="shared" si="75"/>
        <v>0</v>
      </c>
      <c r="BB458" s="2">
        <f t="shared" si="76"/>
        <v>0</v>
      </c>
      <c r="BC458" s="2">
        <f t="shared" si="77"/>
        <v>0</v>
      </c>
      <c r="BD458" s="2">
        <f t="shared" si="78"/>
        <v>0</v>
      </c>
      <c r="BE458" s="2">
        <f t="shared" si="79"/>
        <v>0</v>
      </c>
      <c r="BF458" s="2">
        <f t="shared" si="80"/>
        <v>0</v>
      </c>
      <c r="BJ458" s="2" t="str">
        <f t="shared" si="71"/>
        <v/>
      </c>
      <c r="BK458" s="2">
        <f>VLOOKUP(B458,Kraftvärmeprod!$B$1:$BH$550,MATCH($BA$1,Kraftvärmeprod!$B$1:$CC$1,0),FALSE)</f>
        <v>0</v>
      </c>
    </row>
    <row r="459" spans="1:63" ht="15" customHeight="1" x14ac:dyDescent="0.25">
      <c r="A459" s="2" t="s">
        <v>664</v>
      </c>
      <c r="B459" s="2" t="s">
        <v>665</v>
      </c>
      <c r="C459" s="2">
        <v>2017</v>
      </c>
      <c r="D459" s="2">
        <v>100.97</v>
      </c>
      <c r="E459" s="2">
        <v>100.977</v>
      </c>
      <c r="F459" s="2" t="s">
        <v>726</v>
      </c>
      <c r="G459" s="2" t="s">
        <v>726</v>
      </c>
      <c r="H459" s="2" t="s">
        <v>726</v>
      </c>
      <c r="I459" s="2">
        <v>0.63700000000000001</v>
      </c>
      <c r="J459" s="2" t="s">
        <v>726</v>
      </c>
      <c r="K459" s="2" t="s">
        <v>726</v>
      </c>
      <c r="L459" s="2" t="s">
        <v>726</v>
      </c>
      <c r="M459" s="2" t="s">
        <v>609</v>
      </c>
      <c r="N459" s="2" t="s">
        <v>726</v>
      </c>
      <c r="O459" s="2" t="s">
        <v>726</v>
      </c>
      <c r="P459" s="2" t="s">
        <v>726</v>
      </c>
      <c r="Q459" s="2" t="s">
        <v>726</v>
      </c>
      <c r="R459" s="2" t="s">
        <v>726</v>
      </c>
      <c r="S459" s="2" t="s">
        <v>726</v>
      </c>
      <c r="T459" s="2" t="s">
        <v>726</v>
      </c>
      <c r="U459" s="2" t="s">
        <v>726</v>
      </c>
      <c r="V459" s="2" t="s">
        <v>726</v>
      </c>
      <c r="W459" s="2" t="s">
        <v>726</v>
      </c>
      <c r="X459" s="2" t="s">
        <v>726</v>
      </c>
      <c r="Y459" s="2" t="s">
        <v>726</v>
      </c>
      <c r="Z459" s="2" t="s">
        <v>726</v>
      </c>
      <c r="AA459" s="2" t="s">
        <v>726</v>
      </c>
      <c r="AB459" s="2" t="s">
        <v>726</v>
      </c>
      <c r="AC459" s="2" t="s">
        <v>726</v>
      </c>
      <c r="AD459" s="2" t="s">
        <v>726</v>
      </c>
      <c r="AE459" s="2" t="s">
        <v>609</v>
      </c>
      <c r="AF459" s="2" t="s">
        <v>726</v>
      </c>
      <c r="AG459" s="2" t="s">
        <v>726</v>
      </c>
      <c r="AH459" s="2" t="s">
        <v>726</v>
      </c>
      <c r="AI459" s="2">
        <v>100.34</v>
      </c>
      <c r="AJ459" s="2" t="s">
        <v>732</v>
      </c>
      <c r="AK459" s="2">
        <v>31.013999999999999</v>
      </c>
      <c r="AL459" s="2" t="s">
        <v>726</v>
      </c>
      <c r="AM459" s="2" t="s">
        <v>726</v>
      </c>
      <c r="AN459" s="2" t="s">
        <v>609</v>
      </c>
      <c r="AO459" s="2" t="s">
        <v>726</v>
      </c>
      <c r="AP459" s="2" t="s">
        <v>726</v>
      </c>
      <c r="AQ459" s="2" t="s">
        <v>726</v>
      </c>
      <c r="AR459" s="2" t="s">
        <v>726</v>
      </c>
      <c r="AV459" s="15">
        <f t="shared" si="72"/>
        <v>100.977</v>
      </c>
      <c r="AW459" s="15">
        <f t="shared" si="73"/>
        <v>100.97</v>
      </c>
      <c r="AX459" s="16">
        <f t="shared" si="74"/>
        <v>0.9999306772829456</v>
      </c>
      <c r="BA459" s="2">
        <f t="shared" si="75"/>
        <v>0</v>
      </c>
      <c r="BB459" s="2">
        <f t="shared" si="76"/>
        <v>0</v>
      </c>
      <c r="BC459" s="2">
        <f t="shared" si="77"/>
        <v>0</v>
      </c>
      <c r="BD459" s="2">
        <f t="shared" si="78"/>
        <v>0</v>
      </c>
      <c r="BE459" s="2">
        <f t="shared" si="79"/>
        <v>0</v>
      </c>
      <c r="BF459" s="2">
        <f t="shared" si="80"/>
        <v>0</v>
      </c>
      <c r="BJ459" s="2" t="str">
        <f t="shared" si="71"/>
        <v/>
      </c>
      <c r="BK459" s="2">
        <f>VLOOKUP(B459,Kraftvärmeprod!$B$1:$BH$550,MATCH($BA$1,Kraftvärmeprod!$B$1:$CC$1,0),FALSE)</f>
        <v>132.5</v>
      </c>
    </row>
    <row r="460" spans="1:63" ht="15" customHeight="1" x14ac:dyDescent="0.25">
      <c r="A460" s="2" t="s">
        <v>664</v>
      </c>
      <c r="B460" s="2" t="s">
        <v>666</v>
      </c>
      <c r="C460" s="2">
        <v>2017</v>
      </c>
      <c r="D460" s="2">
        <v>0</v>
      </c>
      <c r="E460" s="2">
        <v>0</v>
      </c>
      <c r="F460" s="2" t="s">
        <v>726</v>
      </c>
      <c r="G460" s="25">
        <v>3.0000000000000001E-3</v>
      </c>
      <c r="H460" s="2" t="s">
        <v>726</v>
      </c>
      <c r="I460" s="2" t="s">
        <v>726</v>
      </c>
      <c r="J460" s="2" t="s">
        <v>726</v>
      </c>
      <c r="K460" s="2" t="s">
        <v>609</v>
      </c>
      <c r="L460" s="2" t="s">
        <v>726</v>
      </c>
      <c r="M460" s="2" t="s">
        <v>609</v>
      </c>
      <c r="N460" s="2" t="s">
        <v>726</v>
      </c>
      <c r="O460" s="2" t="s">
        <v>726</v>
      </c>
      <c r="P460" s="2" t="s">
        <v>726</v>
      </c>
      <c r="Q460" s="2" t="s">
        <v>726</v>
      </c>
      <c r="R460" s="2" t="s">
        <v>726</v>
      </c>
      <c r="S460" s="2" t="s">
        <v>726</v>
      </c>
      <c r="T460" s="2" t="s">
        <v>726</v>
      </c>
      <c r="U460" s="25">
        <v>2.3650000000000002</v>
      </c>
      <c r="V460" s="2" t="s">
        <v>726</v>
      </c>
      <c r="W460" s="2" t="s">
        <v>726</v>
      </c>
      <c r="X460" s="2" t="s">
        <v>726</v>
      </c>
      <c r="Y460" s="2" t="s">
        <v>726</v>
      </c>
      <c r="Z460" s="2" t="s">
        <v>726</v>
      </c>
      <c r="AA460" s="2" t="s">
        <v>726</v>
      </c>
      <c r="AB460" s="2" t="s">
        <v>726</v>
      </c>
      <c r="AC460" s="2" t="s">
        <v>726</v>
      </c>
      <c r="AD460" s="2" t="s">
        <v>609</v>
      </c>
      <c r="AE460" s="2" t="s">
        <v>609</v>
      </c>
      <c r="AF460" s="2" t="s">
        <v>609</v>
      </c>
      <c r="AG460" s="2" t="s">
        <v>726</v>
      </c>
      <c r="AH460" s="2" t="s">
        <v>726</v>
      </c>
      <c r="AI460" s="2" t="s">
        <v>726</v>
      </c>
      <c r="AJ460" s="2" t="s">
        <v>726</v>
      </c>
      <c r="AK460" s="2" t="s">
        <v>726</v>
      </c>
      <c r="AL460" s="2" t="s">
        <v>726</v>
      </c>
      <c r="AM460" s="2" t="s">
        <v>726</v>
      </c>
      <c r="AN460" s="2" t="s">
        <v>609</v>
      </c>
      <c r="AO460" s="2" t="s">
        <v>609</v>
      </c>
      <c r="AP460" s="2" t="s">
        <v>609</v>
      </c>
      <c r="AQ460" s="2" t="s">
        <v>609</v>
      </c>
      <c r="AR460" s="2" t="s">
        <v>609</v>
      </c>
      <c r="AV460" s="15">
        <f t="shared" si="72"/>
        <v>2.3680000000000003</v>
      </c>
      <c r="AW460" s="15">
        <f t="shared" si="73"/>
        <v>0</v>
      </c>
      <c r="AX460" s="16">
        <f t="shared" si="74"/>
        <v>0</v>
      </c>
      <c r="BA460" s="2">
        <f t="shared" si="75"/>
        <v>0</v>
      </c>
      <c r="BB460" s="2">
        <f t="shared" si="76"/>
        <v>0</v>
      </c>
      <c r="BC460" s="2">
        <f t="shared" si="77"/>
        <v>0</v>
      </c>
      <c r="BD460" s="2">
        <f t="shared" si="78"/>
        <v>0</v>
      </c>
      <c r="BE460" s="2">
        <f t="shared" si="79"/>
        <v>0</v>
      </c>
      <c r="BF460" s="2">
        <f t="shared" si="80"/>
        <v>0</v>
      </c>
      <c r="BJ460" s="2" t="str">
        <f t="shared" si="71"/>
        <v/>
      </c>
      <c r="BK460" s="2">
        <f>VLOOKUP(B460,Kraftvärmeprod!$B$1:$BH$550,MATCH($BA$1,Kraftvärmeprod!$B$1:$CC$1,0),FALSE)</f>
        <v>0</v>
      </c>
    </row>
    <row r="461" spans="1:63" ht="15" customHeight="1" x14ac:dyDescent="0.25">
      <c r="A461" s="2" t="s">
        <v>664</v>
      </c>
      <c r="B461" s="2" t="s">
        <v>667</v>
      </c>
      <c r="C461" s="2">
        <v>2017</v>
      </c>
      <c r="D461" s="2">
        <v>0</v>
      </c>
      <c r="E461" s="2" t="s">
        <v>726</v>
      </c>
      <c r="F461" s="2" t="s">
        <v>726</v>
      </c>
      <c r="G461" s="25">
        <v>2.3E-2</v>
      </c>
      <c r="H461" s="2" t="s">
        <v>726</v>
      </c>
      <c r="I461" s="2" t="s">
        <v>726</v>
      </c>
      <c r="J461" s="2" t="s">
        <v>726</v>
      </c>
      <c r="K461" s="2" t="s">
        <v>609</v>
      </c>
      <c r="L461" s="2" t="s">
        <v>726</v>
      </c>
      <c r="M461" s="2" t="s">
        <v>609</v>
      </c>
      <c r="N461" s="2" t="s">
        <v>726</v>
      </c>
      <c r="O461" s="2" t="s">
        <v>726</v>
      </c>
      <c r="P461" s="2" t="s">
        <v>726</v>
      </c>
      <c r="Q461" s="2" t="s">
        <v>726</v>
      </c>
      <c r="R461" s="2" t="s">
        <v>726</v>
      </c>
      <c r="S461" s="2" t="s">
        <v>726</v>
      </c>
      <c r="T461" s="2" t="s">
        <v>726</v>
      </c>
      <c r="U461" s="25">
        <v>13</v>
      </c>
      <c r="V461" s="2" t="s">
        <v>726</v>
      </c>
      <c r="W461" s="2" t="s">
        <v>726</v>
      </c>
      <c r="X461" s="2" t="s">
        <v>726</v>
      </c>
      <c r="Y461" s="2" t="s">
        <v>726</v>
      </c>
      <c r="Z461" s="2" t="s">
        <v>726</v>
      </c>
      <c r="AA461" s="2" t="s">
        <v>726</v>
      </c>
      <c r="AB461" s="2" t="s">
        <v>726</v>
      </c>
      <c r="AC461" s="2" t="s">
        <v>726</v>
      </c>
      <c r="AD461" s="2" t="s">
        <v>609</v>
      </c>
      <c r="AE461" s="2" t="s">
        <v>609</v>
      </c>
      <c r="AF461" s="2" t="s">
        <v>609</v>
      </c>
      <c r="AG461" s="2" t="s">
        <v>726</v>
      </c>
      <c r="AH461" s="2" t="s">
        <v>726</v>
      </c>
      <c r="AI461" s="2" t="s">
        <v>726</v>
      </c>
      <c r="AJ461" s="2" t="s">
        <v>726</v>
      </c>
      <c r="AK461" s="2" t="s">
        <v>726</v>
      </c>
      <c r="AL461" s="2" t="s">
        <v>726</v>
      </c>
      <c r="AM461" s="2" t="s">
        <v>726</v>
      </c>
      <c r="AN461" s="2" t="s">
        <v>609</v>
      </c>
      <c r="AO461" s="2" t="s">
        <v>609</v>
      </c>
      <c r="AP461" s="2" t="s">
        <v>609</v>
      </c>
      <c r="AQ461" s="2" t="s">
        <v>609</v>
      </c>
      <c r="AR461" s="2" t="s">
        <v>609</v>
      </c>
      <c r="AV461" s="15">
        <f t="shared" si="72"/>
        <v>13.023</v>
      </c>
      <c r="AW461" s="15">
        <f t="shared" si="73"/>
        <v>0</v>
      </c>
      <c r="AX461" s="16">
        <f t="shared" si="74"/>
        <v>0</v>
      </c>
      <c r="BA461" s="2">
        <f t="shared" si="75"/>
        <v>0</v>
      </c>
      <c r="BB461" s="2">
        <f t="shared" si="76"/>
        <v>0</v>
      </c>
      <c r="BC461" s="2">
        <f t="shared" si="77"/>
        <v>0</v>
      </c>
      <c r="BD461" s="2">
        <f t="shared" si="78"/>
        <v>0</v>
      </c>
      <c r="BE461" s="2">
        <f t="shared" si="79"/>
        <v>0</v>
      </c>
      <c r="BF461" s="2">
        <f t="shared" si="80"/>
        <v>0</v>
      </c>
      <c r="BJ461" s="2" t="str">
        <f t="shared" si="71"/>
        <v/>
      </c>
      <c r="BK461" s="2">
        <f>VLOOKUP(B461,Kraftvärmeprod!$B$1:$BH$550,MATCH($BA$1,Kraftvärmeprod!$B$1:$CC$1,0),FALSE)</f>
        <v>0</v>
      </c>
    </row>
    <row r="462" spans="1:63" ht="15" customHeight="1" x14ac:dyDescent="0.25">
      <c r="A462" s="2" t="s">
        <v>664</v>
      </c>
      <c r="B462" s="2" t="s">
        <v>668</v>
      </c>
      <c r="C462" s="2">
        <v>2017</v>
      </c>
      <c r="D462" s="2">
        <v>208.2</v>
      </c>
      <c r="E462" s="2">
        <v>235.1858</v>
      </c>
      <c r="F462" s="2" t="s">
        <v>726</v>
      </c>
      <c r="G462" s="2">
        <v>0.26</v>
      </c>
      <c r="H462" s="2" t="s">
        <v>726</v>
      </c>
      <c r="I462" s="2" t="s">
        <v>726</v>
      </c>
      <c r="J462" s="2" t="s">
        <v>726</v>
      </c>
      <c r="K462" s="2" t="s">
        <v>609</v>
      </c>
      <c r="L462" s="2" t="s">
        <v>726</v>
      </c>
      <c r="M462" s="2" t="s">
        <v>609</v>
      </c>
      <c r="N462" s="2">
        <v>9.4E-2</v>
      </c>
      <c r="O462" s="2" t="s">
        <v>726</v>
      </c>
      <c r="P462" s="2">
        <v>9.4626000000000001</v>
      </c>
      <c r="Q462" s="2" t="s">
        <v>726</v>
      </c>
      <c r="R462" s="2" t="s">
        <v>726</v>
      </c>
      <c r="S462" s="2">
        <v>0.90239999999999998</v>
      </c>
      <c r="T462" s="2" t="s">
        <v>726</v>
      </c>
      <c r="U462" s="2" t="s">
        <v>726</v>
      </c>
      <c r="V462" s="2" t="s">
        <v>726</v>
      </c>
      <c r="W462" s="2" t="s">
        <v>726</v>
      </c>
      <c r="X462" s="2">
        <v>220</v>
      </c>
      <c r="Y462" s="2" t="s">
        <v>726</v>
      </c>
      <c r="Z462" s="2">
        <v>2.0868000000000002</v>
      </c>
      <c r="AA462" s="2" t="s">
        <v>726</v>
      </c>
      <c r="AB462" s="2" t="s">
        <v>726</v>
      </c>
      <c r="AC462" s="2">
        <v>2.38</v>
      </c>
      <c r="AD462" s="2" t="s">
        <v>609</v>
      </c>
      <c r="AE462" s="2" t="s">
        <v>609</v>
      </c>
      <c r="AF462" s="2" t="s">
        <v>609</v>
      </c>
      <c r="AG462" s="2" t="s">
        <v>726</v>
      </c>
      <c r="AH462" s="2" t="s">
        <v>726</v>
      </c>
      <c r="AI462" s="2" t="s">
        <v>726</v>
      </c>
      <c r="AJ462" s="2" t="s">
        <v>726</v>
      </c>
      <c r="AK462" s="2" t="s">
        <v>726</v>
      </c>
      <c r="AL462" s="2" t="s">
        <v>726</v>
      </c>
      <c r="AM462" s="2" t="s">
        <v>726</v>
      </c>
      <c r="AN462" s="2" t="s">
        <v>609</v>
      </c>
      <c r="AO462" s="2" t="s">
        <v>609</v>
      </c>
      <c r="AP462" s="2" t="s">
        <v>609</v>
      </c>
      <c r="AQ462" s="2" t="s">
        <v>609</v>
      </c>
      <c r="AR462" s="2" t="s">
        <v>609</v>
      </c>
      <c r="AV462" s="15">
        <f t="shared" si="72"/>
        <v>235.1858</v>
      </c>
      <c r="AW462" s="15">
        <f t="shared" si="73"/>
        <v>208.2</v>
      </c>
      <c r="AX462" s="16">
        <f t="shared" si="74"/>
        <v>0.8852575283031543</v>
      </c>
      <c r="BA462" s="2">
        <f t="shared" si="75"/>
        <v>0</v>
      </c>
      <c r="BB462" s="2">
        <f t="shared" si="76"/>
        <v>0</v>
      </c>
      <c r="BC462" s="2">
        <f t="shared" si="77"/>
        <v>0</v>
      </c>
      <c r="BD462" s="2">
        <f t="shared" si="78"/>
        <v>0</v>
      </c>
      <c r="BE462" s="2">
        <f t="shared" si="79"/>
        <v>0</v>
      </c>
      <c r="BF462" s="2">
        <f t="shared" si="80"/>
        <v>0</v>
      </c>
      <c r="BJ462" s="2" t="str">
        <f t="shared" si="71"/>
        <v/>
      </c>
      <c r="BK462" s="2">
        <f>VLOOKUP(B462,Kraftvärmeprod!$B$1:$BH$550,MATCH($BA$1,Kraftvärmeprod!$B$1:$CC$1,0),FALSE)</f>
        <v>0</v>
      </c>
    </row>
    <row r="463" spans="1:63" ht="15" customHeight="1" x14ac:dyDescent="0.25">
      <c r="A463" s="2" t="s">
        <v>669</v>
      </c>
      <c r="B463" s="2" t="s">
        <v>670</v>
      </c>
      <c r="C463" s="2">
        <v>2017</v>
      </c>
      <c r="D463" s="2">
        <v>34.549999999999997</v>
      </c>
      <c r="E463" s="2">
        <v>38.975000000000001</v>
      </c>
      <c r="F463" s="2" t="s">
        <v>726</v>
      </c>
      <c r="G463" s="2">
        <v>0.1</v>
      </c>
      <c r="H463" s="2" t="s">
        <v>726</v>
      </c>
      <c r="I463" s="2" t="s">
        <v>726</v>
      </c>
      <c r="J463" s="2" t="s">
        <v>726</v>
      </c>
      <c r="K463" s="2" t="s">
        <v>726</v>
      </c>
      <c r="L463" s="2" t="s">
        <v>726</v>
      </c>
      <c r="M463" s="2" t="s">
        <v>609</v>
      </c>
      <c r="N463" s="2">
        <v>33.774999999999999</v>
      </c>
      <c r="O463" s="2" t="s">
        <v>726</v>
      </c>
      <c r="P463" s="2" t="s">
        <v>726</v>
      </c>
      <c r="Q463" s="2" t="s">
        <v>726</v>
      </c>
      <c r="R463" s="2" t="s">
        <v>726</v>
      </c>
      <c r="S463" s="2" t="s">
        <v>726</v>
      </c>
      <c r="T463" s="2" t="s">
        <v>726</v>
      </c>
      <c r="U463" s="2" t="s">
        <v>726</v>
      </c>
      <c r="V463" s="2" t="s">
        <v>726</v>
      </c>
      <c r="W463" s="2" t="s">
        <v>726</v>
      </c>
      <c r="X463" s="2" t="s">
        <v>726</v>
      </c>
      <c r="Y463" s="2" t="s">
        <v>726</v>
      </c>
      <c r="Z463" s="2" t="s">
        <v>726</v>
      </c>
      <c r="AA463" s="2" t="s">
        <v>726</v>
      </c>
      <c r="AB463" s="2" t="s">
        <v>726</v>
      </c>
      <c r="AC463" s="2" t="s">
        <v>726</v>
      </c>
      <c r="AD463" s="2" t="s">
        <v>726</v>
      </c>
      <c r="AE463" s="2" t="s">
        <v>609</v>
      </c>
      <c r="AF463" s="2" t="s">
        <v>726</v>
      </c>
      <c r="AG463" s="2" t="s">
        <v>726</v>
      </c>
      <c r="AH463" s="2">
        <v>5.0999999999999996</v>
      </c>
      <c r="AI463" s="2" t="s">
        <v>726</v>
      </c>
      <c r="AJ463" s="2" t="s">
        <v>726</v>
      </c>
      <c r="AK463" s="2" t="s">
        <v>726</v>
      </c>
      <c r="AL463" s="2" t="s">
        <v>726</v>
      </c>
      <c r="AM463" s="2" t="s">
        <v>726</v>
      </c>
      <c r="AN463" s="2" t="s">
        <v>609</v>
      </c>
      <c r="AO463" s="2" t="s">
        <v>726</v>
      </c>
      <c r="AP463" s="2" t="s">
        <v>726</v>
      </c>
      <c r="AQ463" s="2" t="s">
        <v>726</v>
      </c>
      <c r="AR463" s="2" t="s">
        <v>726</v>
      </c>
      <c r="AV463" s="15">
        <f t="shared" si="72"/>
        <v>38.975000000000001</v>
      </c>
      <c r="AW463" s="15">
        <f t="shared" si="73"/>
        <v>34.549999999999997</v>
      </c>
      <c r="AX463" s="16">
        <f t="shared" si="74"/>
        <v>0.88646568313021157</v>
      </c>
      <c r="BA463" s="2">
        <f t="shared" si="75"/>
        <v>5.0999999999999996</v>
      </c>
      <c r="BB463" s="2">
        <f t="shared" si="76"/>
        <v>0</v>
      </c>
      <c r="BC463" s="2">
        <f t="shared" si="77"/>
        <v>0</v>
      </c>
      <c r="BD463" s="2">
        <f t="shared" si="78"/>
        <v>0</v>
      </c>
      <c r="BE463" s="2">
        <f t="shared" si="79"/>
        <v>0</v>
      </c>
      <c r="BF463" s="2">
        <f t="shared" si="80"/>
        <v>5.0999999999999996</v>
      </c>
      <c r="BJ463" s="2" t="str">
        <f t="shared" si="71"/>
        <v/>
      </c>
      <c r="BK463" s="2">
        <f>VLOOKUP(B463,Kraftvärmeprod!$B$1:$BH$550,MATCH($BA$1,Kraftvärmeprod!$B$1:$CC$1,0),FALSE)</f>
        <v>0</v>
      </c>
    </row>
    <row r="464" spans="1:63" ht="15" customHeight="1" x14ac:dyDescent="0.25">
      <c r="A464" s="2" t="s">
        <v>671</v>
      </c>
      <c r="B464" s="2" t="s">
        <v>672</v>
      </c>
      <c r="C464" s="2">
        <v>2017</v>
      </c>
      <c r="D464" s="2">
        <v>53.2</v>
      </c>
      <c r="E464" s="2">
        <v>58.7</v>
      </c>
      <c r="F464" s="2" t="s">
        <v>726</v>
      </c>
      <c r="G464" s="2">
        <v>2.5</v>
      </c>
      <c r="H464" s="2" t="s">
        <v>726</v>
      </c>
      <c r="I464" s="2" t="s">
        <v>726</v>
      </c>
      <c r="J464" s="2" t="s">
        <v>726</v>
      </c>
      <c r="K464" s="2" t="s">
        <v>726</v>
      </c>
      <c r="L464" s="2" t="s">
        <v>726</v>
      </c>
      <c r="M464" s="2" t="s">
        <v>609</v>
      </c>
      <c r="N464" s="2" t="s">
        <v>726</v>
      </c>
      <c r="O464" s="2" t="s">
        <v>726</v>
      </c>
      <c r="P464" s="2" t="s">
        <v>726</v>
      </c>
      <c r="Q464" s="2" t="s">
        <v>726</v>
      </c>
      <c r="R464" s="2" t="s">
        <v>726</v>
      </c>
      <c r="S464" s="2">
        <v>56.2</v>
      </c>
      <c r="T464" s="2" t="s">
        <v>8</v>
      </c>
      <c r="U464" s="2" t="s">
        <v>726</v>
      </c>
      <c r="V464" s="2" t="s">
        <v>726</v>
      </c>
      <c r="W464" s="2" t="s">
        <v>726</v>
      </c>
      <c r="X464" s="2" t="s">
        <v>726</v>
      </c>
      <c r="Y464" s="2" t="s">
        <v>726</v>
      </c>
      <c r="Z464" s="2" t="s">
        <v>726</v>
      </c>
      <c r="AA464" s="2" t="s">
        <v>726</v>
      </c>
      <c r="AB464" s="2" t="s">
        <v>726</v>
      </c>
      <c r="AC464" s="2" t="s">
        <v>726</v>
      </c>
      <c r="AD464" s="2" t="s">
        <v>726</v>
      </c>
      <c r="AE464" s="2" t="s">
        <v>727</v>
      </c>
      <c r="AF464" s="2" t="s">
        <v>726</v>
      </c>
      <c r="AG464" s="2" t="s">
        <v>726</v>
      </c>
      <c r="AH464" s="2" t="s">
        <v>726</v>
      </c>
      <c r="AI464" s="2" t="s">
        <v>726</v>
      </c>
      <c r="AJ464" s="2" t="s">
        <v>726</v>
      </c>
      <c r="AK464" s="2" t="s">
        <v>726</v>
      </c>
      <c r="AL464" s="2" t="s">
        <v>726</v>
      </c>
      <c r="AM464" s="2" t="s">
        <v>726</v>
      </c>
      <c r="AN464" s="2" t="s">
        <v>609</v>
      </c>
      <c r="AO464" s="2">
        <v>100</v>
      </c>
      <c r="AP464" s="2">
        <v>0</v>
      </c>
      <c r="AQ464" s="2">
        <v>0</v>
      </c>
      <c r="AR464" s="2">
        <v>0</v>
      </c>
      <c r="AV464" s="15">
        <f t="shared" si="72"/>
        <v>58.7</v>
      </c>
      <c r="AW464" s="15">
        <f t="shared" si="73"/>
        <v>53.2</v>
      </c>
      <c r="AX464" s="16">
        <f t="shared" si="74"/>
        <v>0.90630323679727431</v>
      </c>
      <c r="BA464" s="2">
        <f t="shared" si="75"/>
        <v>0</v>
      </c>
      <c r="BB464" s="2">
        <f t="shared" si="76"/>
        <v>0</v>
      </c>
      <c r="BC464" s="2">
        <f t="shared" si="77"/>
        <v>0</v>
      </c>
      <c r="BD464" s="2">
        <f t="shared" si="78"/>
        <v>0</v>
      </c>
      <c r="BE464" s="2">
        <f t="shared" si="79"/>
        <v>0</v>
      </c>
      <c r="BF464" s="2">
        <f t="shared" si="80"/>
        <v>0</v>
      </c>
      <c r="BJ464" s="27" t="str">
        <f t="shared" si="71"/>
        <v>ja</v>
      </c>
      <c r="BK464" s="2">
        <f>VLOOKUP(B464,Kraftvärmeprod!$B$1:$BH$550,MATCH($BA$1,Kraftvärmeprod!$B$1:$CC$1,0),FALSE)</f>
        <v>0</v>
      </c>
    </row>
    <row r="465" spans="1:63" ht="15" customHeight="1" x14ac:dyDescent="0.25">
      <c r="A465" s="2" t="s">
        <v>673</v>
      </c>
      <c r="B465" s="2" t="s">
        <v>21</v>
      </c>
      <c r="C465" s="2">
        <v>2017</v>
      </c>
      <c r="D465" s="2" t="s">
        <v>609</v>
      </c>
      <c r="E465" s="2" t="s">
        <v>609</v>
      </c>
      <c r="F465" s="2" t="s">
        <v>609</v>
      </c>
      <c r="G465" s="2" t="s">
        <v>609</v>
      </c>
      <c r="H465" s="2" t="s">
        <v>609</v>
      </c>
      <c r="I465" s="2" t="s">
        <v>609</v>
      </c>
      <c r="J465" s="2" t="s">
        <v>609</v>
      </c>
      <c r="K465" s="2" t="s">
        <v>609</v>
      </c>
      <c r="L465" s="2" t="s">
        <v>609</v>
      </c>
      <c r="M465" s="2" t="s">
        <v>609</v>
      </c>
      <c r="N465" s="2" t="s">
        <v>609</v>
      </c>
      <c r="O465" s="2" t="s">
        <v>609</v>
      </c>
      <c r="P465" s="2" t="s">
        <v>609</v>
      </c>
      <c r="Q465" s="2" t="s">
        <v>609</v>
      </c>
      <c r="R465" s="2" t="s">
        <v>609</v>
      </c>
      <c r="S465" s="2" t="s">
        <v>609</v>
      </c>
      <c r="T465" s="2" t="s">
        <v>609</v>
      </c>
      <c r="U465" s="2" t="s">
        <v>609</v>
      </c>
      <c r="V465" s="2" t="s">
        <v>609</v>
      </c>
      <c r="W465" s="2" t="s">
        <v>609</v>
      </c>
      <c r="X465" s="2" t="s">
        <v>609</v>
      </c>
      <c r="Y465" s="2" t="s">
        <v>609</v>
      </c>
      <c r="Z465" s="2" t="s">
        <v>609</v>
      </c>
      <c r="AA465" s="2" t="s">
        <v>609</v>
      </c>
      <c r="AB465" s="2" t="s">
        <v>609</v>
      </c>
      <c r="AC465" s="2" t="s">
        <v>609</v>
      </c>
      <c r="AD465" s="2" t="s">
        <v>609</v>
      </c>
      <c r="AE465" s="2" t="s">
        <v>609</v>
      </c>
      <c r="AF465" s="2" t="s">
        <v>609</v>
      </c>
      <c r="AG465" s="2" t="s">
        <v>609</v>
      </c>
      <c r="AH465" s="2" t="s">
        <v>609</v>
      </c>
      <c r="AI465" s="2" t="s">
        <v>609</v>
      </c>
      <c r="AJ465" s="2" t="s">
        <v>609</v>
      </c>
      <c r="AK465" s="2" t="s">
        <v>609</v>
      </c>
      <c r="AL465" s="2" t="s">
        <v>609</v>
      </c>
      <c r="AM465" s="2" t="s">
        <v>609</v>
      </c>
      <c r="AN465" s="2" t="s">
        <v>609</v>
      </c>
      <c r="AO465" s="2" t="s">
        <v>609</v>
      </c>
      <c r="AP465" s="2" t="s">
        <v>609</v>
      </c>
      <c r="AQ465" s="2" t="s">
        <v>609</v>
      </c>
      <c r="AR465" s="2" t="s">
        <v>609</v>
      </c>
      <c r="AV465" s="15">
        <f t="shared" si="72"/>
        <v>0</v>
      </c>
      <c r="AW465" s="15">
        <f t="shared" si="73"/>
        <v>0</v>
      </c>
      <c r="AX465" s="16" t="str">
        <f t="shared" si="74"/>
        <v/>
      </c>
      <c r="BA465" s="2">
        <f t="shared" si="75"/>
        <v>0</v>
      </c>
      <c r="BB465" s="2">
        <f t="shared" si="76"/>
        <v>0</v>
      </c>
      <c r="BC465" s="2">
        <f t="shared" si="77"/>
        <v>0</v>
      </c>
      <c r="BD465" s="2">
        <f t="shared" si="78"/>
        <v>0</v>
      </c>
      <c r="BE465" s="2">
        <f t="shared" si="79"/>
        <v>0</v>
      </c>
      <c r="BF465" s="2">
        <f t="shared" si="80"/>
        <v>0</v>
      </c>
      <c r="BJ465" s="2" t="str">
        <f t="shared" si="71"/>
        <v/>
      </c>
      <c r="BK465" s="2">
        <f>VLOOKUP(B465,Kraftvärmeprod!$B$1:$BH$550,MATCH($BA$1,Kraftvärmeprod!$B$1:$CC$1,0),FALSE)</f>
        <v>0</v>
      </c>
    </row>
    <row r="466" spans="1:63" ht="15" customHeight="1" x14ac:dyDescent="0.25">
      <c r="A466" s="2" t="s">
        <v>675</v>
      </c>
      <c r="B466" s="2" t="s">
        <v>22</v>
      </c>
      <c r="C466" s="2">
        <v>2017</v>
      </c>
      <c r="D466" s="2" t="s">
        <v>609</v>
      </c>
      <c r="E466" s="2" t="s">
        <v>609</v>
      </c>
      <c r="F466" s="2" t="s">
        <v>609</v>
      </c>
      <c r="G466" s="2" t="s">
        <v>609</v>
      </c>
      <c r="H466" s="2" t="s">
        <v>609</v>
      </c>
      <c r="I466" s="2" t="s">
        <v>609</v>
      </c>
      <c r="J466" s="2" t="s">
        <v>609</v>
      </c>
      <c r="K466" s="2" t="s">
        <v>609</v>
      </c>
      <c r="L466" s="2" t="s">
        <v>609</v>
      </c>
      <c r="M466" s="2" t="s">
        <v>609</v>
      </c>
      <c r="N466" s="2" t="s">
        <v>609</v>
      </c>
      <c r="O466" s="2" t="s">
        <v>609</v>
      </c>
      <c r="P466" s="2" t="s">
        <v>609</v>
      </c>
      <c r="Q466" s="2" t="s">
        <v>609</v>
      </c>
      <c r="R466" s="2" t="s">
        <v>609</v>
      </c>
      <c r="S466" s="2" t="s">
        <v>609</v>
      </c>
      <c r="T466" s="2" t="s">
        <v>609</v>
      </c>
      <c r="U466" s="2" t="s">
        <v>609</v>
      </c>
      <c r="V466" s="2" t="s">
        <v>609</v>
      </c>
      <c r="W466" s="2" t="s">
        <v>609</v>
      </c>
      <c r="X466" s="2" t="s">
        <v>609</v>
      </c>
      <c r="Y466" s="2" t="s">
        <v>609</v>
      </c>
      <c r="Z466" s="2" t="s">
        <v>609</v>
      </c>
      <c r="AA466" s="2" t="s">
        <v>609</v>
      </c>
      <c r="AB466" s="2" t="s">
        <v>609</v>
      </c>
      <c r="AC466" s="2" t="s">
        <v>609</v>
      </c>
      <c r="AD466" s="2" t="s">
        <v>609</v>
      </c>
      <c r="AE466" s="2" t="s">
        <v>609</v>
      </c>
      <c r="AF466" s="2" t="s">
        <v>609</v>
      </c>
      <c r="AG466" s="2" t="s">
        <v>609</v>
      </c>
      <c r="AH466" s="2" t="s">
        <v>609</v>
      </c>
      <c r="AI466" s="2" t="s">
        <v>609</v>
      </c>
      <c r="AJ466" s="2" t="s">
        <v>609</v>
      </c>
      <c r="AK466" s="2" t="s">
        <v>609</v>
      </c>
      <c r="AL466" s="2" t="s">
        <v>609</v>
      </c>
      <c r="AM466" s="2" t="s">
        <v>609</v>
      </c>
      <c r="AN466" s="2" t="s">
        <v>609</v>
      </c>
      <c r="AO466" s="2" t="s">
        <v>609</v>
      </c>
      <c r="AP466" s="2" t="s">
        <v>609</v>
      </c>
      <c r="AQ466" s="2" t="s">
        <v>609</v>
      </c>
      <c r="AR466" s="2" t="s">
        <v>609</v>
      </c>
      <c r="AV466" s="15">
        <f t="shared" si="72"/>
        <v>0</v>
      </c>
      <c r="AW466" s="15">
        <f t="shared" si="73"/>
        <v>0</v>
      </c>
      <c r="AX466" s="16" t="str">
        <f t="shared" si="74"/>
        <v/>
      </c>
      <c r="BA466" s="2">
        <f t="shared" si="75"/>
        <v>0</v>
      </c>
      <c r="BB466" s="2">
        <f t="shared" si="76"/>
        <v>0</v>
      </c>
      <c r="BC466" s="2">
        <f t="shared" si="77"/>
        <v>0</v>
      </c>
      <c r="BD466" s="2">
        <f t="shared" si="78"/>
        <v>0</v>
      </c>
      <c r="BE466" s="2">
        <f t="shared" si="79"/>
        <v>0</v>
      </c>
      <c r="BF466" s="2">
        <f t="shared" si="80"/>
        <v>0</v>
      </c>
      <c r="BJ466" s="2" t="str">
        <f t="shared" si="71"/>
        <v/>
      </c>
      <c r="BK466" s="2">
        <f>VLOOKUP(B466,Kraftvärmeprod!$B$1:$BH$550,MATCH($BA$1,Kraftvärmeprod!$B$1:$CC$1,0),FALSE)</f>
        <v>0</v>
      </c>
    </row>
    <row r="467" spans="1:63" ht="15" customHeight="1" x14ac:dyDescent="0.25">
      <c r="A467" s="2" t="s">
        <v>676</v>
      </c>
      <c r="B467" s="9" t="s">
        <v>1107</v>
      </c>
      <c r="C467" s="2">
        <v>2017</v>
      </c>
      <c r="D467" s="2" t="s">
        <v>609</v>
      </c>
      <c r="E467" s="2" t="s">
        <v>609</v>
      </c>
      <c r="F467" s="2" t="s">
        <v>609</v>
      </c>
      <c r="G467" s="2" t="s">
        <v>609</v>
      </c>
      <c r="H467" s="2" t="s">
        <v>609</v>
      </c>
      <c r="I467" s="2" t="s">
        <v>609</v>
      </c>
      <c r="J467" s="2" t="s">
        <v>609</v>
      </c>
      <c r="K467" s="2" t="s">
        <v>609</v>
      </c>
      <c r="L467" s="2" t="s">
        <v>609</v>
      </c>
      <c r="M467" s="2" t="s">
        <v>609</v>
      </c>
      <c r="N467" s="2" t="s">
        <v>609</v>
      </c>
      <c r="O467" s="2" t="s">
        <v>609</v>
      </c>
      <c r="P467" s="2" t="s">
        <v>609</v>
      </c>
      <c r="Q467" s="2" t="s">
        <v>609</v>
      </c>
      <c r="R467" s="2" t="s">
        <v>609</v>
      </c>
      <c r="S467" s="2" t="s">
        <v>609</v>
      </c>
      <c r="T467" s="2" t="s">
        <v>609</v>
      </c>
      <c r="U467" s="2" t="s">
        <v>609</v>
      </c>
      <c r="V467" s="2" t="s">
        <v>609</v>
      </c>
      <c r="W467" s="2" t="s">
        <v>609</v>
      </c>
      <c r="X467" s="2" t="s">
        <v>609</v>
      </c>
      <c r="Y467" s="2" t="s">
        <v>609</v>
      </c>
      <c r="Z467" s="2" t="s">
        <v>609</v>
      </c>
      <c r="AA467" s="2" t="s">
        <v>609</v>
      </c>
      <c r="AB467" s="2" t="s">
        <v>609</v>
      </c>
      <c r="AC467" s="2" t="s">
        <v>609</v>
      </c>
      <c r="AD467" s="2" t="s">
        <v>609</v>
      </c>
      <c r="AE467" s="2" t="s">
        <v>609</v>
      </c>
      <c r="AF467" s="2" t="s">
        <v>609</v>
      </c>
      <c r="AG467" s="2" t="s">
        <v>609</v>
      </c>
      <c r="AH467" s="2" t="s">
        <v>609</v>
      </c>
      <c r="AI467" s="2" t="s">
        <v>609</v>
      </c>
      <c r="AJ467" s="2" t="s">
        <v>609</v>
      </c>
      <c r="AK467" s="2" t="s">
        <v>609</v>
      </c>
      <c r="AL467" s="2" t="s">
        <v>609</v>
      </c>
      <c r="AM467" s="2" t="s">
        <v>609</v>
      </c>
      <c r="AN467" s="2" t="s">
        <v>609</v>
      </c>
      <c r="AO467" s="2" t="s">
        <v>609</v>
      </c>
      <c r="AP467" s="2" t="s">
        <v>609</v>
      </c>
      <c r="AQ467" s="2" t="s">
        <v>609</v>
      </c>
      <c r="AR467" s="2" t="s">
        <v>609</v>
      </c>
      <c r="AV467" s="15">
        <f t="shared" si="72"/>
        <v>0</v>
      </c>
      <c r="AW467" s="15">
        <f t="shared" si="73"/>
        <v>0</v>
      </c>
      <c r="AX467" s="16" t="str">
        <f t="shared" si="74"/>
        <v/>
      </c>
      <c r="BA467" s="2">
        <f t="shared" si="75"/>
        <v>0</v>
      </c>
      <c r="BB467" s="2">
        <f t="shared" si="76"/>
        <v>0</v>
      </c>
      <c r="BC467" s="2">
        <f t="shared" si="77"/>
        <v>0</v>
      </c>
      <c r="BD467" s="2">
        <f t="shared" si="78"/>
        <v>0</v>
      </c>
      <c r="BE467" s="2">
        <f t="shared" si="79"/>
        <v>0</v>
      </c>
      <c r="BF467" s="2">
        <f t="shared" si="80"/>
        <v>0</v>
      </c>
      <c r="BJ467" s="2" t="str">
        <f t="shared" si="71"/>
        <v/>
      </c>
      <c r="BK467" s="2">
        <f>VLOOKUP(B467,Kraftvärmeprod!$B$1:$BH$550,MATCH($BA$1,Kraftvärmeprod!$B$1:$CC$1,0),FALSE)</f>
        <v>0</v>
      </c>
    </row>
    <row r="468" spans="1:63" ht="15" customHeight="1" x14ac:dyDescent="0.25">
      <c r="A468" s="2" t="s">
        <v>677</v>
      </c>
      <c r="B468" s="2" t="s">
        <v>678</v>
      </c>
      <c r="C468" s="2">
        <v>2017</v>
      </c>
      <c r="D468" s="2">
        <v>7.1686199999999998</v>
      </c>
      <c r="E468" s="2">
        <v>10.17014</v>
      </c>
      <c r="F468" s="2" t="s">
        <v>726</v>
      </c>
      <c r="G468" s="2">
        <v>2.196E-2</v>
      </c>
      <c r="H468" s="2" t="s">
        <v>726</v>
      </c>
      <c r="I468" s="2" t="s">
        <v>726</v>
      </c>
      <c r="J468" s="2" t="s">
        <v>726</v>
      </c>
      <c r="K468" s="2" t="s">
        <v>726</v>
      </c>
      <c r="L468" s="2" t="s">
        <v>726</v>
      </c>
      <c r="M468" s="2" t="s">
        <v>726</v>
      </c>
      <c r="N468" s="2" t="s">
        <v>726</v>
      </c>
      <c r="O468" s="2" t="s">
        <v>726</v>
      </c>
      <c r="P468" s="2">
        <v>7.9605800000000002</v>
      </c>
      <c r="Q468" s="2" t="s">
        <v>726</v>
      </c>
      <c r="R468" s="2" t="s">
        <v>726</v>
      </c>
      <c r="S468" s="2" t="s">
        <v>726</v>
      </c>
      <c r="T468" s="2" t="s">
        <v>8</v>
      </c>
      <c r="U468" s="2" t="s">
        <v>726</v>
      </c>
      <c r="V468" s="2" t="s">
        <v>726</v>
      </c>
      <c r="W468" s="2" t="s">
        <v>726</v>
      </c>
      <c r="X468" s="2" t="s">
        <v>726</v>
      </c>
      <c r="Y468" s="2" t="s">
        <v>726</v>
      </c>
      <c r="Z468" s="2">
        <v>2.1068199999999999</v>
      </c>
      <c r="AA468" s="2" t="s">
        <v>726</v>
      </c>
      <c r="AB468" s="2" t="s">
        <v>726</v>
      </c>
      <c r="AC468" s="2" t="s">
        <v>726</v>
      </c>
      <c r="AD468" s="2" t="s">
        <v>726</v>
      </c>
      <c r="AE468" s="2" t="s">
        <v>609</v>
      </c>
      <c r="AF468" s="2" t="s">
        <v>726</v>
      </c>
      <c r="AG468" s="2" t="s">
        <v>726</v>
      </c>
      <c r="AH468" s="2" t="s">
        <v>726</v>
      </c>
      <c r="AI468" s="2" t="s">
        <v>726</v>
      </c>
      <c r="AJ468" s="2" t="s">
        <v>726</v>
      </c>
      <c r="AK468" s="2" t="s">
        <v>726</v>
      </c>
      <c r="AL468" s="2">
        <v>8.0780000000000005E-2</v>
      </c>
      <c r="AM468" s="2">
        <v>8.2430000000000003E-2</v>
      </c>
      <c r="AN468" s="2" t="s">
        <v>726</v>
      </c>
      <c r="AO468" s="2" t="s">
        <v>726</v>
      </c>
      <c r="AP468" s="2" t="s">
        <v>726</v>
      </c>
      <c r="AQ468" s="2" t="s">
        <v>726</v>
      </c>
      <c r="AR468" s="2" t="s">
        <v>726</v>
      </c>
      <c r="AV468" s="15">
        <f t="shared" si="72"/>
        <v>10.17014</v>
      </c>
      <c r="AW468" s="15">
        <f t="shared" si="73"/>
        <v>7.1686199999999998</v>
      </c>
      <c r="AX468" s="16">
        <f t="shared" si="74"/>
        <v>0.70486935283093444</v>
      </c>
      <c r="BA468" s="2">
        <f t="shared" si="75"/>
        <v>0</v>
      </c>
      <c r="BB468" s="2">
        <f t="shared" si="76"/>
        <v>0</v>
      </c>
      <c r="BC468" s="2">
        <f t="shared" si="77"/>
        <v>0</v>
      </c>
      <c r="BD468" s="2">
        <f t="shared" si="78"/>
        <v>0</v>
      </c>
      <c r="BE468" s="2">
        <f t="shared" si="79"/>
        <v>0</v>
      </c>
      <c r="BF468" s="2">
        <f t="shared" si="80"/>
        <v>0</v>
      </c>
      <c r="BJ468" s="2" t="str">
        <f t="shared" si="71"/>
        <v/>
      </c>
      <c r="BK468" s="2">
        <f>VLOOKUP(B468,Kraftvärmeprod!$B$1:$BH$550,MATCH($BA$1,Kraftvärmeprod!$B$1:$CC$1,0),FALSE)</f>
        <v>0</v>
      </c>
    </row>
    <row r="469" spans="1:63" ht="15" customHeight="1" x14ac:dyDescent="0.25">
      <c r="A469" s="2" t="s">
        <v>677</v>
      </c>
      <c r="B469" s="2" t="s">
        <v>679</v>
      </c>
      <c r="C469" s="2">
        <v>2017</v>
      </c>
      <c r="D469" s="2">
        <v>6.5191299999999996</v>
      </c>
      <c r="E469" s="2">
        <v>7.1354199999999999</v>
      </c>
      <c r="F469" s="2" t="s">
        <v>726</v>
      </c>
      <c r="G469" s="2">
        <v>2.2100000000000002E-3</v>
      </c>
      <c r="H469" s="2" t="s">
        <v>726</v>
      </c>
      <c r="I469" s="2" t="s">
        <v>726</v>
      </c>
      <c r="J469" s="2" t="s">
        <v>726</v>
      </c>
      <c r="K469" s="2" t="s">
        <v>726</v>
      </c>
      <c r="L469" s="2" t="s">
        <v>726</v>
      </c>
      <c r="M469" s="2" t="s">
        <v>609</v>
      </c>
      <c r="N469" s="2" t="s">
        <v>726</v>
      </c>
      <c r="O469" s="2" t="s">
        <v>726</v>
      </c>
      <c r="P469" s="2">
        <v>5.0591600000000003</v>
      </c>
      <c r="Q469" s="2" t="s">
        <v>726</v>
      </c>
      <c r="R469" s="2" t="s">
        <v>726</v>
      </c>
      <c r="S469" s="2" t="s">
        <v>726</v>
      </c>
      <c r="T469" s="2" t="s">
        <v>726</v>
      </c>
      <c r="U469" s="2" t="s">
        <v>726</v>
      </c>
      <c r="V469" s="2" t="s">
        <v>726</v>
      </c>
      <c r="W469" s="2" t="s">
        <v>726</v>
      </c>
      <c r="X469" s="2" t="s">
        <v>726</v>
      </c>
      <c r="Y469" s="2" t="s">
        <v>726</v>
      </c>
      <c r="Z469" s="2">
        <v>1.2095</v>
      </c>
      <c r="AA469" s="2" t="s">
        <v>726</v>
      </c>
      <c r="AB469" s="2" t="s">
        <v>726</v>
      </c>
      <c r="AC469" s="2" t="s">
        <v>726</v>
      </c>
      <c r="AD469" s="2" t="s">
        <v>726</v>
      </c>
      <c r="AE469" s="2" t="s">
        <v>609</v>
      </c>
      <c r="AF469" s="2" t="s">
        <v>726</v>
      </c>
      <c r="AG469" s="2" t="s">
        <v>726</v>
      </c>
      <c r="AH469" s="2" t="s">
        <v>726</v>
      </c>
      <c r="AI469" s="2" t="s">
        <v>726</v>
      </c>
      <c r="AJ469" s="2" t="s">
        <v>726</v>
      </c>
      <c r="AK469" s="2" t="s">
        <v>726</v>
      </c>
      <c r="AL469" s="2">
        <v>0.86455000000000004</v>
      </c>
      <c r="AM469" s="2">
        <v>0.88219999999999998</v>
      </c>
      <c r="AN469" s="2" t="s">
        <v>609</v>
      </c>
      <c r="AO469" s="2" t="s">
        <v>726</v>
      </c>
      <c r="AP469" s="2" t="s">
        <v>726</v>
      </c>
      <c r="AQ469" s="2" t="s">
        <v>726</v>
      </c>
      <c r="AR469" s="2" t="s">
        <v>726</v>
      </c>
      <c r="AV469" s="15">
        <f t="shared" si="72"/>
        <v>7.1354200000000008</v>
      </c>
      <c r="AW469" s="15">
        <f t="shared" si="73"/>
        <v>6.5191299999999996</v>
      </c>
      <c r="AX469" s="16">
        <f t="shared" si="74"/>
        <v>0.91362947100521053</v>
      </c>
      <c r="BA469" s="2">
        <f t="shared" si="75"/>
        <v>0</v>
      </c>
      <c r="BB469" s="2">
        <f t="shared" si="76"/>
        <v>0</v>
      </c>
      <c r="BC469" s="2">
        <f t="shared" si="77"/>
        <v>0</v>
      </c>
      <c r="BD469" s="2">
        <f t="shared" si="78"/>
        <v>0</v>
      </c>
      <c r="BE469" s="2">
        <f t="shared" si="79"/>
        <v>0</v>
      </c>
      <c r="BF469" s="2">
        <f t="shared" si="80"/>
        <v>0</v>
      </c>
      <c r="BJ469" s="2" t="str">
        <f t="shared" si="71"/>
        <v/>
      </c>
      <c r="BK469" s="2">
        <f>VLOOKUP(B469,Kraftvärmeprod!$B$1:$BH$550,MATCH($BA$1,Kraftvärmeprod!$B$1:$CC$1,0),FALSE)</f>
        <v>0</v>
      </c>
    </row>
    <row r="470" spans="1:63" ht="15" customHeight="1" x14ac:dyDescent="0.25">
      <c r="A470" s="2" t="s">
        <v>677</v>
      </c>
      <c r="B470" s="2" t="s">
        <v>680</v>
      </c>
      <c r="C470" s="2">
        <v>2017</v>
      </c>
      <c r="D470" s="2">
        <v>0.34895999999999999</v>
      </c>
      <c r="E470" s="2">
        <v>0.41054000000000002</v>
      </c>
      <c r="F470" s="2" t="s">
        <v>726</v>
      </c>
      <c r="G470" s="2">
        <v>0.41054000000000002</v>
      </c>
      <c r="H470" s="2" t="s">
        <v>726</v>
      </c>
      <c r="I470" s="2" t="s">
        <v>726</v>
      </c>
      <c r="J470" s="2" t="s">
        <v>726</v>
      </c>
      <c r="K470" s="2" t="s">
        <v>726</v>
      </c>
      <c r="L470" s="2" t="s">
        <v>726</v>
      </c>
      <c r="M470" s="2" t="s">
        <v>609</v>
      </c>
      <c r="N470" s="2" t="s">
        <v>726</v>
      </c>
      <c r="O470" s="2" t="s">
        <v>726</v>
      </c>
      <c r="P470" s="2" t="s">
        <v>726</v>
      </c>
      <c r="Q470" s="2" t="s">
        <v>726</v>
      </c>
      <c r="R470" s="2" t="s">
        <v>726</v>
      </c>
      <c r="S470" s="2" t="s">
        <v>726</v>
      </c>
      <c r="T470" s="2" t="s">
        <v>726</v>
      </c>
      <c r="U470" s="2" t="s">
        <v>726</v>
      </c>
      <c r="V470" s="2" t="s">
        <v>726</v>
      </c>
      <c r="W470" s="2" t="s">
        <v>726</v>
      </c>
      <c r="X470" s="2" t="s">
        <v>726</v>
      </c>
      <c r="Y470" s="2" t="s">
        <v>726</v>
      </c>
      <c r="Z470" s="2" t="s">
        <v>726</v>
      </c>
      <c r="AA470" s="2" t="s">
        <v>726</v>
      </c>
      <c r="AB470" s="2" t="s">
        <v>726</v>
      </c>
      <c r="AC470" s="2" t="s">
        <v>726</v>
      </c>
      <c r="AD470" s="2" t="s">
        <v>726</v>
      </c>
      <c r="AE470" s="2" t="s">
        <v>609</v>
      </c>
      <c r="AF470" s="2" t="s">
        <v>726</v>
      </c>
      <c r="AG470" s="2" t="s">
        <v>726</v>
      </c>
      <c r="AH470" s="2" t="s">
        <v>726</v>
      </c>
      <c r="AI470" s="2" t="s">
        <v>726</v>
      </c>
      <c r="AJ470" s="2" t="s">
        <v>726</v>
      </c>
      <c r="AK470" s="2" t="s">
        <v>726</v>
      </c>
      <c r="AL470" s="2" t="s">
        <v>726</v>
      </c>
      <c r="AM470" s="2" t="s">
        <v>726</v>
      </c>
      <c r="AN470" s="2" t="s">
        <v>609</v>
      </c>
      <c r="AO470" s="2" t="s">
        <v>726</v>
      </c>
      <c r="AP470" s="2" t="s">
        <v>726</v>
      </c>
      <c r="AQ470" s="2" t="s">
        <v>726</v>
      </c>
      <c r="AR470" s="2" t="s">
        <v>726</v>
      </c>
      <c r="AV470" s="15">
        <f t="shared" si="72"/>
        <v>0.41054000000000002</v>
      </c>
      <c r="AW470" s="15">
        <f t="shared" si="73"/>
        <v>0.34895999999999999</v>
      </c>
      <c r="AX470" s="16">
        <f t="shared" si="74"/>
        <v>0.85000243581624202</v>
      </c>
      <c r="BA470" s="2">
        <f t="shared" si="75"/>
        <v>0</v>
      </c>
      <c r="BB470" s="2">
        <f t="shared" si="76"/>
        <v>0</v>
      </c>
      <c r="BC470" s="2">
        <f t="shared" si="77"/>
        <v>0</v>
      </c>
      <c r="BD470" s="2">
        <f t="shared" si="78"/>
        <v>0</v>
      </c>
      <c r="BE470" s="2">
        <f t="shared" si="79"/>
        <v>0</v>
      </c>
      <c r="BF470" s="2">
        <f t="shared" si="80"/>
        <v>0</v>
      </c>
      <c r="BJ470" s="2" t="str">
        <f t="shared" si="71"/>
        <v/>
      </c>
      <c r="BK470" s="2">
        <f>VLOOKUP(B470,Kraftvärmeprod!$B$1:$BH$550,MATCH($BA$1,Kraftvärmeprod!$B$1:$CC$1,0),FALSE)</f>
        <v>0</v>
      </c>
    </row>
    <row r="471" spans="1:63" ht="15" customHeight="1" x14ac:dyDescent="0.25">
      <c r="A471" s="2" t="s">
        <v>677</v>
      </c>
      <c r="B471" s="2" t="s">
        <v>681</v>
      </c>
      <c r="C471" s="2">
        <v>2017</v>
      </c>
      <c r="D471" s="2">
        <v>0.66302000000000005</v>
      </c>
      <c r="E471" s="2">
        <v>0.78002000000000005</v>
      </c>
      <c r="F471" s="2" t="s">
        <v>726</v>
      </c>
      <c r="G471" s="2">
        <v>2.6120000000000001E-2</v>
      </c>
      <c r="H471" s="2" t="s">
        <v>726</v>
      </c>
      <c r="I471" s="2" t="s">
        <v>726</v>
      </c>
      <c r="J471" s="2" t="s">
        <v>726</v>
      </c>
      <c r="K471" s="2" t="s">
        <v>726</v>
      </c>
      <c r="L471" s="2" t="s">
        <v>726</v>
      </c>
      <c r="M471" s="2" t="s">
        <v>609</v>
      </c>
      <c r="N471" s="2" t="s">
        <v>726</v>
      </c>
      <c r="O471" s="2" t="s">
        <v>726</v>
      </c>
      <c r="P471" s="2" t="s">
        <v>726</v>
      </c>
      <c r="Q471" s="2" t="s">
        <v>726</v>
      </c>
      <c r="R471" s="2" t="s">
        <v>726</v>
      </c>
      <c r="S471" s="2" t="s">
        <v>726</v>
      </c>
      <c r="T471" s="2" t="s">
        <v>726</v>
      </c>
      <c r="U471" s="2">
        <v>0.75390000000000001</v>
      </c>
      <c r="V471" s="2" t="s">
        <v>726</v>
      </c>
      <c r="W471" s="2" t="s">
        <v>726</v>
      </c>
      <c r="X471" s="2" t="s">
        <v>726</v>
      </c>
      <c r="Y471" s="2" t="s">
        <v>726</v>
      </c>
      <c r="Z471" s="2" t="s">
        <v>726</v>
      </c>
      <c r="AA471" s="2" t="s">
        <v>726</v>
      </c>
      <c r="AB471" s="2" t="s">
        <v>726</v>
      </c>
      <c r="AC471" s="2" t="s">
        <v>726</v>
      </c>
      <c r="AD471" s="2" t="s">
        <v>726</v>
      </c>
      <c r="AE471" s="2" t="s">
        <v>609</v>
      </c>
      <c r="AF471" s="2" t="s">
        <v>726</v>
      </c>
      <c r="AG471" s="2" t="s">
        <v>726</v>
      </c>
      <c r="AH471" s="2" t="s">
        <v>726</v>
      </c>
      <c r="AI471" s="2" t="s">
        <v>726</v>
      </c>
      <c r="AJ471" s="2" t="s">
        <v>726</v>
      </c>
      <c r="AK471" s="2" t="s">
        <v>726</v>
      </c>
      <c r="AL471" s="2" t="s">
        <v>726</v>
      </c>
      <c r="AM471" s="2" t="s">
        <v>726</v>
      </c>
      <c r="AN471" s="2" t="s">
        <v>609</v>
      </c>
      <c r="AO471" s="2" t="s">
        <v>726</v>
      </c>
      <c r="AP471" s="2" t="s">
        <v>726</v>
      </c>
      <c r="AQ471" s="2" t="s">
        <v>726</v>
      </c>
      <c r="AR471" s="2" t="s">
        <v>726</v>
      </c>
      <c r="AV471" s="15">
        <f t="shared" si="72"/>
        <v>0.78002000000000005</v>
      </c>
      <c r="AW471" s="15">
        <f t="shared" si="73"/>
        <v>0.66302000000000005</v>
      </c>
      <c r="AX471" s="16">
        <f t="shared" si="74"/>
        <v>0.85000384605522938</v>
      </c>
      <c r="BA471" s="2">
        <f t="shared" si="75"/>
        <v>0</v>
      </c>
      <c r="BB471" s="2">
        <f t="shared" si="76"/>
        <v>0</v>
      </c>
      <c r="BC471" s="2">
        <f t="shared" si="77"/>
        <v>0</v>
      </c>
      <c r="BD471" s="2">
        <f t="shared" si="78"/>
        <v>0</v>
      </c>
      <c r="BE471" s="2">
        <f t="shared" si="79"/>
        <v>0</v>
      </c>
      <c r="BF471" s="2">
        <f t="shared" si="80"/>
        <v>0</v>
      </c>
      <c r="BJ471" s="2" t="str">
        <f t="shared" si="71"/>
        <v/>
      </c>
      <c r="BK471" s="2">
        <f>VLOOKUP(B471,Kraftvärmeprod!$B$1:$BH$550,MATCH($BA$1,Kraftvärmeprod!$B$1:$CC$1,0),FALSE)</f>
        <v>0</v>
      </c>
    </row>
    <row r="472" spans="1:63" ht="15" customHeight="1" x14ac:dyDescent="0.25">
      <c r="A472" s="2" t="s">
        <v>677</v>
      </c>
      <c r="B472" s="2" t="s">
        <v>682</v>
      </c>
      <c r="C472" s="2">
        <v>2017</v>
      </c>
      <c r="D472" s="2" t="s">
        <v>726</v>
      </c>
      <c r="E472" s="2" t="s">
        <v>726</v>
      </c>
      <c r="F472" s="2" t="s">
        <v>726</v>
      </c>
      <c r="G472" s="2" t="s">
        <v>726</v>
      </c>
      <c r="H472" s="2" t="s">
        <v>726</v>
      </c>
      <c r="I472" s="2" t="s">
        <v>726</v>
      </c>
      <c r="J472" s="2" t="s">
        <v>726</v>
      </c>
      <c r="K472" s="2" t="s">
        <v>726</v>
      </c>
      <c r="L472" s="2" t="s">
        <v>726</v>
      </c>
      <c r="M472" s="2" t="s">
        <v>609</v>
      </c>
      <c r="N472" s="2" t="s">
        <v>726</v>
      </c>
      <c r="O472" s="2" t="s">
        <v>726</v>
      </c>
      <c r="P472" s="2" t="s">
        <v>726</v>
      </c>
      <c r="Q472" s="2" t="s">
        <v>726</v>
      </c>
      <c r="R472" s="2" t="s">
        <v>726</v>
      </c>
      <c r="S472" s="2" t="s">
        <v>726</v>
      </c>
      <c r="T472" s="2" t="s">
        <v>726</v>
      </c>
      <c r="U472" s="2" t="s">
        <v>726</v>
      </c>
      <c r="V472" s="2" t="s">
        <v>726</v>
      </c>
      <c r="W472" s="2" t="s">
        <v>726</v>
      </c>
      <c r="X472" s="2" t="s">
        <v>726</v>
      </c>
      <c r="Y472" s="2" t="s">
        <v>726</v>
      </c>
      <c r="Z472" s="2" t="s">
        <v>726</v>
      </c>
      <c r="AA472" s="2" t="s">
        <v>726</v>
      </c>
      <c r="AB472" s="2" t="s">
        <v>726</v>
      </c>
      <c r="AC472" s="2" t="s">
        <v>726</v>
      </c>
      <c r="AD472" s="2" t="s">
        <v>726</v>
      </c>
      <c r="AE472" s="2" t="s">
        <v>609</v>
      </c>
      <c r="AF472" s="2" t="s">
        <v>726</v>
      </c>
      <c r="AG472" s="2" t="s">
        <v>726</v>
      </c>
      <c r="AH472" s="2" t="s">
        <v>726</v>
      </c>
      <c r="AI472" s="2" t="s">
        <v>726</v>
      </c>
      <c r="AJ472" s="2" t="s">
        <v>726</v>
      </c>
      <c r="AK472" s="2" t="s">
        <v>726</v>
      </c>
      <c r="AL472" s="2" t="s">
        <v>726</v>
      </c>
      <c r="AM472" s="2" t="s">
        <v>726</v>
      </c>
      <c r="AN472" s="2" t="s">
        <v>609</v>
      </c>
      <c r="AO472" s="2" t="s">
        <v>726</v>
      </c>
      <c r="AP472" s="2" t="s">
        <v>726</v>
      </c>
      <c r="AQ472" s="2" t="s">
        <v>726</v>
      </c>
      <c r="AR472" s="2" t="s">
        <v>726</v>
      </c>
      <c r="AV472" s="15">
        <f t="shared" si="72"/>
        <v>0</v>
      </c>
      <c r="AW472" s="15">
        <f t="shared" si="73"/>
        <v>0</v>
      </c>
      <c r="AX472" s="16" t="str">
        <f t="shared" si="74"/>
        <v/>
      </c>
      <c r="BA472" s="2">
        <f t="shared" si="75"/>
        <v>0</v>
      </c>
      <c r="BB472" s="2">
        <f t="shared" si="76"/>
        <v>0</v>
      </c>
      <c r="BC472" s="2">
        <f t="shared" si="77"/>
        <v>0</v>
      </c>
      <c r="BD472" s="2">
        <f t="shared" si="78"/>
        <v>0</v>
      </c>
      <c r="BE472" s="2">
        <f t="shared" si="79"/>
        <v>0</v>
      </c>
      <c r="BF472" s="2">
        <f t="shared" si="80"/>
        <v>0</v>
      </c>
      <c r="BJ472" s="2" t="str">
        <f t="shared" si="71"/>
        <v/>
      </c>
      <c r="BK472" s="2">
        <f>VLOOKUP(B472,Kraftvärmeprod!$B$1:$BH$550,MATCH($BA$1,Kraftvärmeprod!$B$1:$CC$1,0),FALSE)</f>
        <v>0</v>
      </c>
    </row>
    <row r="473" spans="1:63" ht="15" customHeight="1" x14ac:dyDescent="0.25">
      <c r="A473" s="2" t="s">
        <v>677</v>
      </c>
      <c r="B473" s="2" t="s">
        <v>683</v>
      </c>
      <c r="C473" s="2">
        <v>2017</v>
      </c>
      <c r="D473" s="2">
        <v>7.3550000000000004</v>
      </c>
      <c r="E473" s="2">
        <v>9.5399999999999991</v>
      </c>
      <c r="F473" s="2" t="s">
        <v>726</v>
      </c>
      <c r="G473" s="2">
        <v>1.077</v>
      </c>
      <c r="H473" s="2" t="s">
        <v>726</v>
      </c>
      <c r="I473" s="2" t="s">
        <v>726</v>
      </c>
      <c r="J473" s="2" t="s">
        <v>726</v>
      </c>
      <c r="K473" s="2" t="s">
        <v>726</v>
      </c>
      <c r="L473" s="2" t="s">
        <v>726</v>
      </c>
      <c r="M473" s="2" t="s">
        <v>609</v>
      </c>
      <c r="N473" s="2" t="s">
        <v>726</v>
      </c>
      <c r="O473" s="2">
        <v>3.2229999999999999</v>
      </c>
      <c r="P473" s="2" t="s">
        <v>726</v>
      </c>
      <c r="Q473" s="2" t="s">
        <v>726</v>
      </c>
      <c r="R473" s="2" t="s">
        <v>726</v>
      </c>
      <c r="S473" s="2" t="s">
        <v>726</v>
      </c>
      <c r="T473" s="2" t="s">
        <v>8</v>
      </c>
      <c r="U473" s="2" t="s">
        <v>726</v>
      </c>
      <c r="V473" s="2" t="s">
        <v>726</v>
      </c>
      <c r="W473" s="2" t="s">
        <v>726</v>
      </c>
      <c r="X473" s="2" t="s">
        <v>726</v>
      </c>
      <c r="Y473" s="2" t="s">
        <v>726</v>
      </c>
      <c r="Z473" s="2">
        <v>5.1840000000000002</v>
      </c>
      <c r="AA473" s="2" t="s">
        <v>726</v>
      </c>
      <c r="AB473" s="2" t="s">
        <v>726</v>
      </c>
      <c r="AC473" s="2" t="s">
        <v>726</v>
      </c>
      <c r="AD473" s="2" t="s">
        <v>726</v>
      </c>
      <c r="AE473" s="2" t="s">
        <v>609</v>
      </c>
      <c r="AF473" s="2" t="s">
        <v>726</v>
      </c>
      <c r="AG473" s="2" t="s">
        <v>726</v>
      </c>
      <c r="AH473" s="2" t="s">
        <v>726</v>
      </c>
      <c r="AI473" s="2" t="s">
        <v>726</v>
      </c>
      <c r="AJ473" s="2" t="s">
        <v>726</v>
      </c>
      <c r="AK473" s="2" t="s">
        <v>726</v>
      </c>
      <c r="AL473" s="2">
        <v>5.6000000000000001E-2</v>
      </c>
      <c r="AM473" s="2">
        <v>6.2E-2</v>
      </c>
      <c r="AN473" s="2" t="s">
        <v>609</v>
      </c>
      <c r="AO473" s="2" t="s">
        <v>726</v>
      </c>
      <c r="AP473" s="2" t="s">
        <v>726</v>
      </c>
      <c r="AQ473" s="2" t="s">
        <v>726</v>
      </c>
      <c r="AR473" s="2" t="s">
        <v>726</v>
      </c>
      <c r="AV473" s="15">
        <f t="shared" si="72"/>
        <v>9.5399999999999991</v>
      </c>
      <c r="AW473" s="15">
        <f t="shared" si="73"/>
        <v>7.3550000000000004</v>
      </c>
      <c r="AX473" s="16">
        <f t="shared" si="74"/>
        <v>0.77096436058700224</v>
      </c>
      <c r="BA473" s="2">
        <f t="shared" si="75"/>
        <v>0</v>
      </c>
      <c r="BB473" s="2">
        <f t="shared" si="76"/>
        <v>0</v>
      </c>
      <c r="BC473" s="2">
        <f t="shared" si="77"/>
        <v>0</v>
      </c>
      <c r="BD473" s="2">
        <f t="shared" si="78"/>
        <v>0</v>
      </c>
      <c r="BE473" s="2">
        <f t="shared" si="79"/>
        <v>0</v>
      </c>
      <c r="BF473" s="2">
        <f t="shared" si="80"/>
        <v>0</v>
      </c>
      <c r="BJ473" s="2" t="str">
        <f t="shared" si="71"/>
        <v/>
      </c>
      <c r="BK473" s="2">
        <f>VLOOKUP(B473,Kraftvärmeprod!$B$1:$BH$550,MATCH($BA$1,Kraftvärmeprod!$B$1:$CC$1,0),FALSE)</f>
        <v>77.784000000000006</v>
      </c>
    </row>
    <row r="476" spans="1:63" ht="15" customHeight="1" x14ac:dyDescent="0.25">
      <c r="AZ476" s="2" t="s">
        <v>1147</v>
      </c>
      <c r="BA476" s="2">
        <f t="shared" ref="BA476:BF476" si="81">SUM(BA2:BA475)</f>
        <v>1759.89303</v>
      </c>
      <c r="BB476" s="2">
        <f t="shared" si="81"/>
        <v>874.16309629000023</v>
      </c>
      <c r="BC476" s="2">
        <f t="shared" si="81"/>
        <v>783.72964212000011</v>
      </c>
      <c r="BD476" s="2">
        <f t="shared" si="81"/>
        <v>15.612652180000001</v>
      </c>
      <c r="BE476" s="2">
        <f t="shared" si="81"/>
        <v>29.242913439999999</v>
      </c>
      <c r="BF476" s="2">
        <f t="shared" si="81"/>
        <v>57.360000000000007</v>
      </c>
    </row>
    <row r="479" spans="1:63" ht="15" customHeight="1" x14ac:dyDescent="0.25">
      <c r="BB479" s="18">
        <f t="shared" ref="BB479:BC479" si="82">BB476/$BA$476</f>
        <v>0.4967137669100265</v>
      </c>
      <c r="BC479" s="18">
        <f t="shared" si="82"/>
        <v>0.44532799935005146</v>
      </c>
      <c r="BD479" s="18">
        <f>BD476/$BA$476</f>
        <v>8.8713642896807218E-3</v>
      </c>
      <c r="BE479" s="18">
        <f>BE476/$BA$476</f>
        <v>1.661630163965136E-2</v>
      </c>
      <c r="BF479" s="18">
        <f>BF476/$BA$476</f>
        <v>3.2592890034913093E-2</v>
      </c>
    </row>
  </sheetData>
  <autoFilter ref="A1:BK473"/>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73"/>
  <sheetViews>
    <sheetView workbookViewId="0"/>
  </sheetViews>
  <sheetFormatPr defaultRowHeight="15" customHeight="1" x14ac:dyDescent="0.25"/>
  <cols>
    <col min="1" max="1" width="26.7109375" style="2" customWidth="1"/>
    <col min="2" max="2" width="20.5703125" style="2" customWidth="1"/>
    <col min="3" max="16384" width="9.140625" style="2"/>
  </cols>
  <sheetData>
    <row r="1" spans="1:24" s="4" customFormat="1" ht="105.75" thickBot="1" x14ac:dyDescent="0.3">
      <c r="A1" s="3" t="s">
        <v>684</v>
      </c>
      <c r="B1" s="3" t="s">
        <v>1</v>
      </c>
      <c r="C1" s="3" t="s">
        <v>685</v>
      </c>
      <c r="D1" s="3" t="s">
        <v>770</v>
      </c>
      <c r="E1" s="3" t="s">
        <v>771</v>
      </c>
      <c r="F1" s="3" t="s">
        <v>772</v>
      </c>
      <c r="G1" s="3" t="s">
        <v>773</v>
      </c>
      <c r="H1" s="3" t="s">
        <v>774</v>
      </c>
      <c r="I1" s="3" t="s">
        <v>775</v>
      </c>
      <c r="J1" s="3" t="s">
        <v>776</v>
      </c>
      <c r="K1" s="3" t="s">
        <v>777</v>
      </c>
      <c r="L1" s="3" t="s">
        <v>778</v>
      </c>
      <c r="M1" s="3" t="s">
        <v>779</v>
      </c>
      <c r="N1" s="3" t="s">
        <v>780</v>
      </c>
      <c r="O1" s="3" t="s">
        <v>781</v>
      </c>
      <c r="P1" s="3" t="s">
        <v>782</v>
      </c>
      <c r="Q1" s="3" t="s">
        <v>783</v>
      </c>
      <c r="R1" s="3" t="s">
        <v>784</v>
      </c>
      <c r="S1" s="3" t="s">
        <v>785</v>
      </c>
      <c r="T1" s="3" t="s">
        <v>786</v>
      </c>
      <c r="U1" s="3" t="s">
        <v>787</v>
      </c>
      <c r="X1" s="4" t="s">
        <v>1468</v>
      </c>
    </row>
    <row r="2" spans="1:24" ht="15" customHeight="1" x14ac:dyDescent="0.25">
      <c r="A2" s="2" t="s">
        <v>23</v>
      </c>
      <c r="B2" s="2" t="s">
        <v>24</v>
      </c>
      <c r="C2" s="2">
        <v>2017</v>
      </c>
      <c r="D2" s="2" t="s">
        <v>788</v>
      </c>
      <c r="E2" s="2" t="s">
        <v>789</v>
      </c>
      <c r="F2" s="2">
        <v>6.1</v>
      </c>
      <c r="G2" s="2" t="s">
        <v>726</v>
      </c>
      <c r="H2" s="2" t="s">
        <v>726</v>
      </c>
      <c r="I2" s="2" t="s">
        <v>726</v>
      </c>
      <c r="J2" s="2" t="s">
        <v>609</v>
      </c>
      <c r="K2" s="2" t="s">
        <v>726</v>
      </c>
      <c r="L2" s="2" t="s">
        <v>726</v>
      </c>
      <c r="M2" s="2" t="s">
        <v>726</v>
      </c>
      <c r="N2" s="2" t="s">
        <v>726</v>
      </c>
      <c r="O2" s="2" t="s">
        <v>726</v>
      </c>
      <c r="P2" s="2" t="s">
        <v>609</v>
      </c>
      <c r="Q2" s="2" t="s">
        <v>726</v>
      </c>
      <c r="R2" s="2" t="s">
        <v>726</v>
      </c>
      <c r="S2" s="2" t="s">
        <v>726</v>
      </c>
      <c r="T2" s="2" t="s">
        <v>726</v>
      </c>
      <c r="U2" s="2" t="s">
        <v>726</v>
      </c>
      <c r="X2" s="2">
        <f>(IF(E2="Avfall",F2,0)+IF(G2="Avfall",H2,0))/IFERROR(I2/100,0.85)+(IF(K2="Avfall",L2,0)+IF(M2="Avfall",N2,0))/IFERROR(O2/100,0.85)+(IF(Q2="avfall",R2,0)+IF(S2="avfall",T2,0))/IFERROR(U2/100,0.85)</f>
        <v>0</v>
      </c>
    </row>
    <row r="3" spans="1:24" ht="15" customHeight="1" x14ac:dyDescent="0.25">
      <c r="A3" s="2" t="s">
        <v>23</v>
      </c>
      <c r="B3" s="2" t="s">
        <v>26</v>
      </c>
      <c r="C3" s="2">
        <v>2017</v>
      </c>
      <c r="D3" s="2" t="s">
        <v>609</v>
      </c>
      <c r="E3" s="2" t="s">
        <v>726</v>
      </c>
      <c r="F3" s="2" t="s">
        <v>726</v>
      </c>
      <c r="G3" s="2" t="s">
        <v>726</v>
      </c>
      <c r="H3" s="2" t="s">
        <v>726</v>
      </c>
      <c r="I3" s="2" t="s">
        <v>726</v>
      </c>
      <c r="J3" s="2" t="s">
        <v>609</v>
      </c>
      <c r="K3" s="2" t="s">
        <v>726</v>
      </c>
      <c r="L3" s="2" t="s">
        <v>726</v>
      </c>
      <c r="M3" s="2" t="s">
        <v>726</v>
      </c>
      <c r="N3" s="2" t="s">
        <v>726</v>
      </c>
      <c r="O3" s="2" t="s">
        <v>726</v>
      </c>
      <c r="P3" s="2" t="s">
        <v>609</v>
      </c>
      <c r="Q3" s="2" t="s">
        <v>726</v>
      </c>
      <c r="R3" s="2" t="s">
        <v>726</v>
      </c>
      <c r="S3" s="2" t="s">
        <v>726</v>
      </c>
      <c r="T3" s="2" t="s">
        <v>726</v>
      </c>
      <c r="U3" s="2" t="s">
        <v>726</v>
      </c>
      <c r="X3" s="2">
        <f t="shared" ref="X3:X66" si="0">(IF(E3="Avfall",F3,0)+IF(G3="Avfall",H3,0))/IFERROR(I3/100,0.85)+(IF(K3="Avfall",L3,0)+IF(M3="Avfall",N3,0))/IFERROR(O3/100,0.85)+(IF(Q3="avfall",R3,0)+IF(S3="avfall",T3,0))/IFERROR(U3/100,0.85)</f>
        <v>0</v>
      </c>
    </row>
    <row r="4" spans="1:24" ht="15" customHeight="1" x14ac:dyDescent="0.25">
      <c r="A4" s="2" t="s">
        <v>23</v>
      </c>
      <c r="B4" s="2" t="s">
        <v>27</v>
      </c>
      <c r="C4" s="2">
        <v>2017</v>
      </c>
      <c r="D4" s="2" t="s">
        <v>609</v>
      </c>
      <c r="E4" s="2" t="s">
        <v>726</v>
      </c>
      <c r="F4" s="2" t="s">
        <v>726</v>
      </c>
      <c r="G4" s="2" t="s">
        <v>726</v>
      </c>
      <c r="H4" s="2" t="s">
        <v>726</v>
      </c>
      <c r="I4" s="2" t="s">
        <v>726</v>
      </c>
      <c r="J4" s="2" t="s">
        <v>609</v>
      </c>
      <c r="K4" s="2" t="s">
        <v>726</v>
      </c>
      <c r="L4" s="2" t="s">
        <v>726</v>
      </c>
      <c r="M4" s="2" t="s">
        <v>726</v>
      </c>
      <c r="N4" s="2" t="s">
        <v>726</v>
      </c>
      <c r="O4" s="2" t="s">
        <v>726</v>
      </c>
      <c r="P4" s="2" t="s">
        <v>609</v>
      </c>
      <c r="Q4" s="2" t="s">
        <v>726</v>
      </c>
      <c r="R4" s="2" t="s">
        <v>726</v>
      </c>
      <c r="S4" s="2" t="s">
        <v>726</v>
      </c>
      <c r="T4" s="2" t="s">
        <v>726</v>
      </c>
      <c r="U4" s="2" t="s">
        <v>726</v>
      </c>
      <c r="X4" s="2">
        <f t="shared" si="0"/>
        <v>0</v>
      </c>
    </row>
    <row r="5" spans="1:24" ht="15" customHeight="1" x14ac:dyDescent="0.25">
      <c r="A5" s="2" t="s">
        <v>23</v>
      </c>
      <c r="B5" s="2" t="s">
        <v>28</v>
      </c>
      <c r="C5" s="2">
        <v>2017</v>
      </c>
      <c r="D5" s="2" t="s">
        <v>609</v>
      </c>
      <c r="E5" s="2" t="s">
        <v>726</v>
      </c>
      <c r="F5" s="2" t="s">
        <v>726</v>
      </c>
      <c r="G5" s="2" t="s">
        <v>726</v>
      </c>
      <c r="H5" s="2" t="s">
        <v>726</v>
      </c>
      <c r="I5" s="2" t="s">
        <v>726</v>
      </c>
      <c r="J5" s="2" t="s">
        <v>609</v>
      </c>
      <c r="K5" s="2" t="s">
        <v>726</v>
      </c>
      <c r="L5" s="2" t="s">
        <v>726</v>
      </c>
      <c r="M5" s="2" t="s">
        <v>726</v>
      </c>
      <c r="N5" s="2" t="s">
        <v>726</v>
      </c>
      <c r="O5" s="2" t="s">
        <v>726</v>
      </c>
      <c r="P5" s="2" t="s">
        <v>609</v>
      </c>
      <c r="Q5" s="2" t="s">
        <v>726</v>
      </c>
      <c r="R5" s="2" t="s">
        <v>726</v>
      </c>
      <c r="S5" s="2" t="s">
        <v>726</v>
      </c>
      <c r="T5" s="2" t="s">
        <v>726</v>
      </c>
      <c r="U5" s="2" t="s">
        <v>726</v>
      </c>
      <c r="X5" s="2">
        <f t="shared" si="0"/>
        <v>0</v>
      </c>
    </row>
    <row r="6" spans="1:24" ht="15" customHeight="1" x14ac:dyDescent="0.25">
      <c r="A6" s="2" t="s">
        <v>23</v>
      </c>
      <c r="B6" s="2" t="s">
        <v>29</v>
      </c>
      <c r="C6" s="2">
        <v>2017</v>
      </c>
      <c r="D6" s="2" t="s">
        <v>609</v>
      </c>
      <c r="E6" s="2" t="s">
        <v>726</v>
      </c>
      <c r="F6" s="2" t="s">
        <v>726</v>
      </c>
      <c r="G6" s="2" t="s">
        <v>726</v>
      </c>
      <c r="H6" s="2" t="s">
        <v>726</v>
      </c>
      <c r="I6" s="2" t="s">
        <v>726</v>
      </c>
      <c r="J6" s="2" t="s">
        <v>609</v>
      </c>
      <c r="K6" s="2" t="s">
        <v>726</v>
      </c>
      <c r="L6" s="2" t="s">
        <v>726</v>
      </c>
      <c r="M6" s="2" t="s">
        <v>726</v>
      </c>
      <c r="N6" s="2" t="s">
        <v>726</v>
      </c>
      <c r="O6" s="2" t="s">
        <v>726</v>
      </c>
      <c r="P6" s="2" t="s">
        <v>609</v>
      </c>
      <c r="Q6" s="2" t="s">
        <v>726</v>
      </c>
      <c r="R6" s="2" t="s">
        <v>726</v>
      </c>
      <c r="S6" s="2" t="s">
        <v>726</v>
      </c>
      <c r="T6" s="2" t="s">
        <v>726</v>
      </c>
      <c r="U6" s="2" t="s">
        <v>726</v>
      </c>
      <c r="X6" s="2">
        <f t="shared" si="0"/>
        <v>0</v>
      </c>
    </row>
    <row r="7" spans="1:24" ht="15" customHeight="1" x14ac:dyDescent="0.25">
      <c r="A7" s="2" t="s">
        <v>23</v>
      </c>
      <c r="B7" s="2" t="s">
        <v>30</v>
      </c>
      <c r="C7" s="2">
        <v>2017</v>
      </c>
      <c r="D7" s="2" t="s">
        <v>609</v>
      </c>
      <c r="E7" s="2" t="s">
        <v>726</v>
      </c>
      <c r="F7" s="2" t="s">
        <v>726</v>
      </c>
      <c r="G7" s="2" t="s">
        <v>726</v>
      </c>
      <c r="H7" s="2" t="s">
        <v>726</v>
      </c>
      <c r="I7" s="2" t="s">
        <v>726</v>
      </c>
      <c r="J7" s="2" t="s">
        <v>609</v>
      </c>
      <c r="K7" s="2" t="s">
        <v>726</v>
      </c>
      <c r="L7" s="2" t="s">
        <v>726</v>
      </c>
      <c r="M7" s="2" t="s">
        <v>726</v>
      </c>
      <c r="N7" s="2" t="s">
        <v>726</v>
      </c>
      <c r="O7" s="2" t="s">
        <v>726</v>
      </c>
      <c r="P7" s="2" t="s">
        <v>609</v>
      </c>
      <c r="Q7" s="2" t="s">
        <v>726</v>
      </c>
      <c r="R7" s="2" t="s">
        <v>726</v>
      </c>
      <c r="S7" s="2" t="s">
        <v>726</v>
      </c>
      <c r="T7" s="2" t="s">
        <v>726</v>
      </c>
      <c r="U7" s="2" t="s">
        <v>726</v>
      </c>
      <c r="X7" s="2">
        <f t="shared" si="0"/>
        <v>0</v>
      </c>
    </row>
    <row r="8" spans="1:24" ht="15" customHeight="1" x14ac:dyDescent="0.25">
      <c r="A8" s="2" t="s">
        <v>23</v>
      </c>
      <c r="B8" s="2" t="s">
        <v>31</v>
      </c>
      <c r="C8" s="2">
        <v>2017</v>
      </c>
      <c r="D8" s="2" t="s">
        <v>609</v>
      </c>
      <c r="E8" s="2" t="s">
        <v>726</v>
      </c>
      <c r="F8" s="2" t="s">
        <v>726</v>
      </c>
      <c r="G8" s="2" t="s">
        <v>726</v>
      </c>
      <c r="H8" s="2" t="s">
        <v>726</v>
      </c>
      <c r="I8" s="2" t="s">
        <v>726</v>
      </c>
      <c r="J8" s="2" t="s">
        <v>609</v>
      </c>
      <c r="K8" s="2" t="s">
        <v>726</v>
      </c>
      <c r="L8" s="2" t="s">
        <v>726</v>
      </c>
      <c r="M8" s="2" t="s">
        <v>726</v>
      </c>
      <c r="N8" s="2" t="s">
        <v>726</v>
      </c>
      <c r="O8" s="2" t="s">
        <v>726</v>
      </c>
      <c r="P8" s="2" t="s">
        <v>609</v>
      </c>
      <c r="Q8" s="2" t="s">
        <v>726</v>
      </c>
      <c r="R8" s="2" t="s">
        <v>726</v>
      </c>
      <c r="S8" s="2" t="s">
        <v>726</v>
      </c>
      <c r="T8" s="2" t="s">
        <v>726</v>
      </c>
      <c r="U8" s="2" t="s">
        <v>726</v>
      </c>
      <c r="X8" s="2">
        <f t="shared" si="0"/>
        <v>0</v>
      </c>
    </row>
    <row r="9" spans="1:24" ht="15" customHeight="1" x14ac:dyDescent="0.25">
      <c r="A9" s="2" t="s">
        <v>23</v>
      </c>
      <c r="B9" s="2" t="s">
        <v>32</v>
      </c>
      <c r="C9" s="2">
        <v>2017</v>
      </c>
      <c r="D9" s="2" t="s">
        <v>609</v>
      </c>
      <c r="E9" s="2" t="s">
        <v>726</v>
      </c>
      <c r="F9" s="2" t="s">
        <v>726</v>
      </c>
      <c r="G9" s="2" t="s">
        <v>726</v>
      </c>
      <c r="H9" s="2" t="s">
        <v>726</v>
      </c>
      <c r="I9" s="2" t="s">
        <v>726</v>
      </c>
      <c r="J9" s="2" t="s">
        <v>609</v>
      </c>
      <c r="K9" s="2" t="s">
        <v>726</v>
      </c>
      <c r="L9" s="2" t="s">
        <v>726</v>
      </c>
      <c r="M9" s="2" t="s">
        <v>726</v>
      </c>
      <c r="N9" s="2" t="s">
        <v>726</v>
      </c>
      <c r="O9" s="2" t="s">
        <v>726</v>
      </c>
      <c r="P9" s="2" t="s">
        <v>609</v>
      </c>
      <c r="Q9" s="2" t="s">
        <v>726</v>
      </c>
      <c r="R9" s="2" t="s">
        <v>726</v>
      </c>
      <c r="S9" s="2" t="s">
        <v>726</v>
      </c>
      <c r="T9" s="2" t="s">
        <v>726</v>
      </c>
      <c r="U9" s="2" t="s">
        <v>726</v>
      </c>
      <c r="X9" s="2">
        <f t="shared" si="0"/>
        <v>0</v>
      </c>
    </row>
    <row r="10" spans="1:24" ht="15" customHeight="1" x14ac:dyDescent="0.25">
      <c r="A10" s="2" t="s">
        <v>33</v>
      </c>
      <c r="B10" s="2" t="s">
        <v>34</v>
      </c>
      <c r="C10" s="2">
        <v>2017</v>
      </c>
      <c r="D10" s="2" t="s">
        <v>609</v>
      </c>
      <c r="E10" s="2" t="s">
        <v>726</v>
      </c>
      <c r="F10" s="2" t="s">
        <v>726</v>
      </c>
      <c r="G10" s="2" t="s">
        <v>726</v>
      </c>
      <c r="H10" s="2" t="s">
        <v>726</v>
      </c>
      <c r="I10" s="2" t="s">
        <v>726</v>
      </c>
      <c r="J10" s="2" t="s">
        <v>609</v>
      </c>
      <c r="K10" s="2" t="s">
        <v>726</v>
      </c>
      <c r="L10" s="2" t="s">
        <v>726</v>
      </c>
      <c r="M10" s="2" t="s">
        <v>726</v>
      </c>
      <c r="N10" s="2" t="s">
        <v>726</v>
      </c>
      <c r="O10" s="2" t="s">
        <v>726</v>
      </c>
      <c r="P10" s="2" t="s">
        <v>609</v>
      </c>
      <c r="Q10" s="2" t="s">
        <v>726</v>
      </c>
      <c r="R10" s="2" t="s">
        <v>726</v>
      </c>
      <c r="S10" s="2" t="s">
        <v>726</v>
      </c>
      <c r="T10" s="2" t="s">
        <v>726</v>
      </c>
      <c r="U10" s="2" t="s">
        <v>726</v>
      </c>
      <c r="X10" s="2">
        <f t="shared" si="0"/>
        <v>0</v>
      </c>
    </row>
    <row r="11" spans="1:24" ht="15" customHeight="1" x14ac:dyDescent="0.25">
      <c r="A11" s="2" t="s">
        <v>33</v>
      </c>
      <c r="B11" s="2" t="s">
        <v>35</v>
      </c>
      <c r="C11" s="2">
        <v>2017</v>
      </c>
      <c r="D11" s="2" t="s">
        <v>609</v>
      </c>
      <c r="E11" s="2" t="s">
        <v>726</v>
      </c>
      <c r="F11" s="2" t="s">
        <v>726</v>
      </c>
      <c r="G11" s="2" t="s">
        <v>726</v>
      </c>
      <c r="H11" s="2" t="s">
        <v>726</v>
      </c>
      <c r="I11" s="2" t="s">
        <v>726</v>
      </c>
      <c r="J11" s="2" t="s">
        <v>609</v>
      </c>
      <c r="K11" s="2" t="s">
        <v>726</v>
      </c>
      <c r="L11" s="2" t="s">
        <v>726</v>
      </c>
      <c r="M11" s="2" t="s">
        <v>726</v>
      </c>
      <c r="N11" s="2" t="s">
        <v>726</v>
      </c>
      <c r="O11" s="2" t="s">
        <v>726</v>
      </c>
      <c r="P11" s="2" t="s">
        <v>609</v>
      </c>
      <c r="Q11" s="2" t="s">
        <v>726</v>
      </c>
      <c r="R11" s="2" t="s">
        <v>726</v>
      </c>
      <c r="S11" s="2" t="s">
        <v>726</v>
      </c>
      <c r="T11" s="2" t="s">
        <v>726</v>
      </c>
      <c r="U11" s="2" t="s">
        <v>726</v>
      </c>
      <c r="X11" s="2">
        <f t="shared" si="0"/>
        <v>0</v>
      </c>
    </row>
    <row r="12" spans="1:24" ht="15" customHeight="1" x14ac:dyDescent="0.25">
      <c r="A12" s="2" t="s">
        <v>33</v>
      </c>
      <c r="B12" s="2" t="s">
        <v>36</v>
      </c>
      <c r="C12" s="2">
        <v>2017</v>
      </c>
      <c r="D12" s="2" t="s">
        <v>609</v>
      </c>
      <c r="E12" s="2" t="s">
        <v>726</v>
      </c>
      <c r="F12" s="2" t="s">
        <v>726</v>
      </c>
      <c r="G12" s="2" t="s">
        <v>726</v>
      </c>
      <c r="H12" s="2" t="s">
        <v>726</v>
      </c>
      <c r="I12" s="2" t="s">
        <v>726</v>
      </c>
      <c r="J12" s="2" t="s">
        <v>609</v>
      </c>
      <c r="K12" s="2" t="s">
        <v>726</v>
      </c>
      <c r="L12" s="2" t="s">
        <v>726</v>
      </c>
      <c r="M12" s="2" t="s">
        <v>726</v>
      </c>
      <c r="N12" s="2" t="s">
        <v>726</v>
      </c>
      <c r="O12" s="2" t="s">
        <v>726</v>
      </c>
      <c r="P12" s="2" t="s">
        <v>609</v>
      </c>
      <c r="Q12" s="2" t="s">
        <v>726</v>
      </c>
      <c r="R12" s="2" t="s">
        <v>726</v>
      </c>
      <c r="S12" s="2" t="s">
        <v>726</v>
      </c>
      <c r="T12" s="2" t="s">
        <v>726</v>
      </c>
      <c r="U12" s="2" t="s">
        <v>726</v>
      </c>
      <c r="X12" s="2">
        <f t="shared" si="0"/>
        <v>0</v>
      </c>
    </row>
    <row r="13" spans="1:24" ht="15" customHeight="1" x14ac:dyDescent="0.25">
      <c r="A13" s="2" t="s">
        <v>33</v>
      </c>
      <c r="B13" s="2" t="s">
        <v>37</v>
      </c>
      <c r="C13" s="2">
        <v>2017</v>
      </c>
      <c r="D13" s="2" t="s">
        <v>609</v>
      </c>
      <c r="E13" s="2" t="s">
        <v>726</v>
      </c>
      <c r="F13" s="2" t="s">
        <v>726</v>
      </c>
      <c r="G13" s="2" t="s">
        <v>726</v>
      </c>
      <c r="H13" s="2" t="s">
        <v>726</v>
      </c>
      <c r="I13" s="2" t="s">
        <v>726</v>
      </c>
      <c r="J13" s="2" t="s">
        <v>609</v>
      </c>
      <c r="K13" s="2" t="s">
        <v>726</v>
      </c>
      <c r="L13" s="2" t="s">
        <v>726</v>
      </c>
      <c r="M13" s="2" t="s">
        <v>726</v>
      </c>
      <c r="N13" s="2" t="s">
        <v>726</v>
      </c>
      <c r="O13" s="2" t="s">
        <v>726</v>
      </c>
      <c r="P13" s="2" t="s">
        <v>609</v>
      </c>
      <c r="Q13" s="2" t="s">
        <v>726</v>
      </c>
      <c r="R13" s="2" t="s">
        <v>726</v>
      </c>
      <c r="S13" s="2" t="s">
        <v>726</v>
      </c>
      <c r="T13" s="2" t="s">
        <v>726</v>
      </c>
      <c r="U13" s="2" t="s">
        <v>726</v>
      </c>
      <c r="X13" s="2">
        <f t="shared" si="0"/>
        <v>0</v>
      </c>
    </row>
    <row r="14" spans="1:24" ht="15" customHeight="1" x14ac:dyDescent="0.25">
      <c r="A14" s="2" t="s">
        <v>33</v>
      </c>
      <c r="B14" s="2" t="s">
        <v>38</v>
      </c>
      <c r="C14" s="2">
        <v>2017</v>
      </c>
      <c r="D14" s="2" t="s">
        <v>609</v>
      </c>
      <c r="E14" s="2" t="s">
        <v>726</v>
      </c>
      <c r="F14" s="2" t="s">
        <v>726</v>
      </c>
      <c r="G14" s="2" t="s">
        <v>726</v>
      </c>
      <c r="H14" s="2" t="s">
        <v>726</v>
      </c>
      <c r="I14" s="2" t="s">
        <v>726</v>
      </c>
      <c r="J14" s="2" t="s">
        <v>609</v>
      </c>
      <c r="K14" s="2" t="s">
        <v>726</v>
      </c>
      <c r="L14" s="2" t="s">
        <v>726</v>
      </c>
      <c r="M14" s="2" t="s">
        <v>726</v>
      </c>
      <c r="N14" s="2" t="s">
        <v>726</v>
      </c>
      <c r="O14" s="2" t="s">
        <v>726</v>
      </c>
      <c r="P14" s="2" t="s">
        <v>609</v>
      </c>
      <c r="Q14" s="2" t="s">
        <v>726</v>
      </c>
      <c r="R14" s="2" t="s">
        <v>726</v>
      </c>
      <c r="S14" s="2" t="s">
        <v>726</v>
      </c>
      <c r="T14" s="2" t="s">
        <v>726</v>
      </c>
      <c r="U14" s="2" t="s">
        <v>726</v>
      </c>
      <c r="X14" s="2">
        <f t="shared" si="0"/>
        <v>0</v>
      </c>
    </row>
    <row r="15" spans="1:24" ht="15" customHeight="1" x14ac:dyDescent="0.25">
      <c r="A15" s="2" t="s">
        <v>39</v>
      </c>
      <c r="B15" s="2" t="s">
        <v>40</v>
      </c>
      <c r="C15" s="2">
        <v>2017</v>
      </c>
      <c r="D15" s="2" t="s">
        <v>609</v>
      </c>
      <c r="E15" s="2" t="s">
        <v>726</v>
      </c>
      <c r="F15" s="2" t="s">
        <v>726</v>
      </c>
      <c r="G15" s="2" t="s">
        <v>726</v>
      </c>
      <c r="H15" s="2" t="s">
        <v>726</v>
      </c>
      <c r="I15" s="2" t="s">
        <v>726</v>
      </c>
      <c r="J15" s="2" t="s">
        <v>609</v>
      </c>
      <c r="K15" s="2" t="s">
        <v>726</v>
      </c>
      <c r="L15" s="2" t="s">
        <v>726</v>
      </c>
      <c r="M15" s="2" t="s">
        <v>726</v>
      </c>
      <c r="N15" s="2" t="s">
        <v>726</v>
      </c>
      <c r="O15" s="2" t="s">
        <v>726</v>
      </c>
      <c r="P15" s="2" t="s">
        <v>609</v>
      </c>
      <c r="Q15" s="2" t="s">
        <v>726</v>
      </c>
      <c r="R15" s="2" t="s">
        <v>726</v>
      </c>
      <c r="S15" s="2" t="s">
        <v>726</v>
      </c>
      <c r="T15" s="2" t="s">
        <v>726</v>
      </c>
      <c r="U15" s="2" t="s">
        <v>726</v>
      </c>
      <c r="X15" s="2">
        <f t="shared" si="0"/>
        <v>0</v>
      </c>
    </row>
    <row r="16" spans="1:24" ht="15" customHeight="1" x14ac:dyDescent="0.25">
      <c r="A16" s="2" t="s">
        <v>41</v>
      </c>
      <c r="B16" s="2" t="s">
        <v>42</v>
      </c>
      <c r="C16" s="2">
        <v>2017</v>
      </c>
      <c r="D16" s="2" t="s">
        <v>609</v>
      </c>
      <c r="E16" s="2" t="s">
        <v>726</v>
      </c>
      <c r="F16" s="2" t="s">
        <v>726</v>
      </c>
      <c r="G16" s="2" t="s">
        <v>726</v>
      </c>
      <c r="H16" s="2" t="s">
        <v>726</v>
      </c>
      <c r="I16" s="2" t="s">
        <v>726</v>
      </c>
      <c r="J16" s="2" t="s">
        <v>609</v>
      </c>
      <c r="K16" s="2" t="s">
        <v>726</v>
      </c>
      <c r="L16" s="2" t="s">
        <v>726</v>
      </c>
      <c r="M16" s="2" t="s">
        <v>726</v>
      </c>
      <c r="N16" s="2" t="s">
        <v>726</v>
      </c>
      <c r="O16" s="2" t="s">
        <v>726</v>
      </c>
      <c r="P16" s="2" t="s">
        <v>609</v>
      </c>
      <c r="Q16" s="2" t="s">
        <v>726</v>
      </c>
      <c r="R16" s="2" t="s">
        <v>726</v>
      </c>
      <c r="S16" s="2" t="s">
        <v>726</v>
      </c>
      <c r="T16" s="2" t="s">
        <v>726</v>
      </c>
      <c r="U16" s="2" t="s">
        <v>726</v>
      </c>
      <c r="X16" s="2">
        <f t="shared" si="0"/>
        <v>0</v>
      </c>
    </row>
    <row r="17" spans="1:24" ht="15" customHeight="1" x14ac:dyDescent="0.25">
      <c r="A17" s="2" t="s">
        <v>41</v>
      </c>
      <c r="B17" s="2" t="s">
        <v>43</v>
      </c>
      <c r="C17" s="2">
        <v>2017</v>
      </c>
      <c r="D17" s="2" t="s">
        <v>609</v>
      </c>
      <c r="E17" s="2" t="s">
        <v>726</v>
      </c>
      <c r="F17" s="2" t="s">
        <v>726</v>
      </c>
      <c r="G17" s="2" t="s">
        <v>726</v>
      </c>
      <c r="H17" s="2" t="s">
        <v>726</v>
      </c>
      <c r="I17" s="2" t="s">
        <v>726</v>
      </c>
      <c r="J17" s="2" t="s">
        <v>609</v>
      </c>
      <c r="K17" s="2" t="s">
        <v>726</v>
      </c>
      <c r="L17" s="2" t="s">
        <v>726</v>
      </c>
      <c r="M17" s="2" t="s">
        <v>726</v>
      </c>
      <c r="N17" s="2" t="s">
        <v>726</v>
      </c>
      <c r="O17" s="2" t="s">
        <v>726</v>
      </c>
      <c r="P17" s="2" t="s">
        <v>609</v>
      </c>
      <c r="Q17" s="2" t="s">
        <v>726</v>
      </c>
      <c r="R17" s="2" t="s">
        <v>726</v>
      </c>
      <c r="S17" s="2" t="s">
        <v>726</v>
      </c>
      <c r="T17" s="2" t="s">
        <v>726</v>
      </c>
      <c r="U17" s="2" t="s">
        <v>726</v>
      </c>
      <c r="X17" s="2">
        <f t="shared" si="0"/>
        <v>0</v>
      </c>
    </row>
    <row r="18" spans="1:24" ht="15" customHeight="1" x14ac:dyDescent="0.25">
      <c r="A18" s="2" t="s">
        <v>41</v>
      </c>
      <c r="B18" s="2" t="s">
        <v>44</v>
      </c>
      <c r="C18" s="2">
        <v>2017</v>
      </c>
      <c r="D18" s="2" t="s">
        <v>609</v>
      </c>
      <c r="E18" s="2" t="s">
        <v>726</v>
      </c>
      <c r="F18" s="2" t="s">
        <v>726</v>
      </c>
      <c r="G18" s="2" t="s">
        <v>726</v>
      </c>
      <c r="H18" s="2" t="s">
        <v>726</v>
      </c>
      <c r="I18" s="2" t="s">
        <v>726</v>
      </c>
      <c r="J18" s="2" t="s">
        <v>609</v>
      </c>
      <c r="K18" s="2" t="s">
        <v>726</v>
      </c>
      <c r="L18" s="2" t="s">
        <v>726</v>
      </c>
      <c r="M18" s="2" t="s">
        <v>726</v>
      </c>
      <c r="N18" s="2" t="s">
        <v>726</v>
      </c>
      <c r="O18" s="2" t="s">
        <v>726</v>
      </c>
      <c r="P18" s="2" t="s">
        <v>609</v>
      </c>
      <c r="Q18" s="2" t="s">
        <v>726</v>
      </c>
      <c r="R18" s="2" t="s">
        <v>726</v>
      </c>
      <c r="S18" s="2" t="s">
        <v>726</v>
      </c>
      <c r="T18" s="2" t="s">
        <v>726</v>
      </c>
      <c r="U18" s="2" t="s">
        <v>726</v>
      </c>
      <c r="X18" s="2">
        <f t="shared" si="0"/>
        <v>0</v>
      </c>
    </row>
    <row r="19" spans="1:24" ht="15" customHeight="1" x14ac:dyDescent="0.25">
      <c r="A19" s="2" t="s">
        <v>45</v>
      </c>
      <c r="B19" s="2" t="s">
        <v>46</v>
      </c>
      <c r="C19" s="2">
        <v>2017</v>
      </c>
      <c r="D19" s="2" t="s">
        <v>609</v>
      </c>
      <c r="E19" s="2" t="s">
        <v>726</v>
      </c>
      <c r="F19" s="2" t="s">
        <v>726</v>
      </c>
      <c r="G19" s="2" t="s">
        <v>726</v>
      </c>
      <c r="H19" s="2" t="s">
        <v>726</v>
      </c>
      <c r="I19" s="2" t="s">
        <v>726</v>
      </c>
      <c r="J19" s="2" t="s">
        <v>609</v>
      </c>
      <c r="K19" s="2" t="s">
        <v>726</v>
      </c>
      <c r="L19" s="2" t="s">
        <v>726</v>
      </c>
      <c r="M19" s="2" t="s">
        <v>726</v>
      </c>
      <c r="N19" s="2" t="s">
        <v>726</v>
      </c>
      <c r="O19" s="2" t="s">
        <v>726</v>
      </c>
      <c r="P19" s="2" t="s">
        <v>609</v>
      </c>
      <c r="Q19" s="2" t="s">
        <v>726</v>
      </c>
      <c r="R19" s="2" t="s">
        <v>726</v>
      </c>
      <c r="S19" s="2" t="s">
        <v>726</v>
      </c>
      <c r="T19" s="2" t="s">
        <v>726</v>
      </c>
      <c r="U19" s="2" t="s">
        <v>726</v>
      </c>
      <c r="X19" s="2">
        <f t="shared" si="0"/>
        <v>0</v>
      </c>
    </row>
    <row r="20" spans="1:24" ht="15" customHeight="1" x14ac:dyDescent="0.25">
      <c r="A20" s="2" t="s">
        <v>728</v>
      </c>
      <c r="B20" s="9" t="s">
        <v>1109</v>
      </c>
      <c r="C20" s="2">
        <v>2017</v>
      </c>
      <c r="D20" s="2" t="s">
        <v>609</v>
      </c>
      <c r="E20" s="2" t="s">
        <v>609</v>
      </c>
      <c r="F20" s="2" t="s">
        <v>609</v>
      </c>
      <c r="G20" s="2" t="s">
        <v>609</v>
      </c>
      <c r="H20" s="2" t="s">
        <v>609</v>
      </c>
      <c r="I20" s="2" t="s">
        <v>609</v>
      </c>
      <c r="J20" s="2" t="s">
        <v>609</v>
      </c>
      <c r="K20" s="2" t="s">
        <v>609</v>
      </c>
      <c r="L20" s="2" t="s">
        <v>609</v>
      </c>
      <c r="M20" s="2" t="s">
        <v>609</v>
      </c>
      <c r="N20" s="2" t="s">
        <v>609</v>
      </c>
      <c r="O20" s="2" t="s">
        <v>609</v>
      </c>
      <c r="P20" s="2" t="s">
        <v>609</v>
      </c>
      <c r="Q20" s="2" t="s">
        <v>609</v>
      </c>
      <c r="R20" s="2" t="s">
        <v>609</v>
      </c>
      <c r="S20" s="2" t="s">
        <v>609</v>
      </c>
      <c r="T20" s="2" t="s">
        <v>609</v>
      </c>
      <c r="U20" s="2" t="s">
        <v>609</v>
      </c>
      <c r="X20" s="2">
        <f t="shared" si="0"/>
        <v>0</v>
      </c>
    </row>
    <row r="21" spans="1:24" ht="15" customHeight="1" x14ac:dyDescent="0.25">
      <c r="A21" s="2" t="s">
        <v>47</v>
      </c>
      <c r="B21" s="2" t="s">
        <v>48</v>
      </c>
      <c r="C21" s="2">
        <v>2017</v>
      </c>
      <c r="D21" s="2" t="s">
        <v>609</v>
      </c>
      <c r="E21" s="2" t="s">
        <v>609</v>
      </c>
      <c r="F21" s="2" t="s">
        <v>609</v>
      </c>
      <c r="G21" s="2" t="s">
        <v>609</v>
      </c>
      <c r="H21" s="2" t="s">
        <v>609</v>
      </c>
      <c r="I21" s="2" t="s">
        <v>609</v>
      </c>
      <c r="J21" s="2" t="s">
        <v>609</v>
      </c>
      <c r="K21" s="2" t="s">
        <v>609</v>
      </c>
      <c r="L21" s="2" t="s">
        <v>609</v>
      </c>
      <c r="M21" s="2" t="s">
        <v>609</v>
      </c>
      <c r="N21" s="2" t="s">
        <v>609</v>
      </c>
      <c r="O21" s="2" t="s">
        <v>609</v>
      </c>
      <c r="P21" s="2" t="s">
        <v>609</v>
      </c>
      <c r="Q21" s="2" t="s">
        <v>609</v>
      </c>
      <c r="R21" s="2" t="s">
        <v>609</v>
      </c>
      <c r="S21" s="2" t="s">
        <v>609</v>
      </c>
      <c r="T21" s="2" t="s">
        <v>609</v>
      </c>
      <c r="U21" s="2" t="s">
        <v>609</v>
      </c>
      <c r="X21" s="2">
        <f t="shared" si="0"/>
        <v>0</v>
      </c>
    </row>
    <row r="22" spans="1:24" ht="15" customHeight="1" x14ac:dyDescent="0.25">
      <c r="A22" s="2" t="s">
        <v>49</v>
      </c>
      <c r="B22" s="2" t="s">
        <v>50</v>
      </c>
      <c r="C22" s="2">
        <v>2017</v>
      </c>
      <c r="D22" s="2" t="s">
        <v>609</v>
      </c>
      <c r="E22" s="2" t="s">
        <v>609</v>
      </c>
      <c r="F22" s="2" t="s">
        <v>609</v>
      </c>
      <c r="G22" s="2" t="s">
        <v>609</v>
      </c>
      <c r="H22" s="2" t="s">
        <v>609</v>
      </c>
      <c r="I22" s="2" t="s">
        <v>609</v>
      </c>
      <c r="J22" s="2" t="s">
        <v>609</v>
      </c>
      <c r="K22" s="2" t="s">
        <v>609</v>
      </c>
      <c r="L22" s="2" t="s">
        <v>609</v>
      </c>
      <c r="M22" s="2" t="s">
        <v>609</v>
      </c>
      <c r="N22" s="2" t="s">
        <v>609</v>
      </c>
      <c r="O22" s="2" t="s">
        <v>609</v>
      </c>
      <c r="P22" s="2" t="s">
        <v>609</v>
      </c>
      <c r="Q22" s="2" t="s">
        <v>609</v>
      </c>
      <c r="R22" s="2" t="s">
        <v>609</v>
      </c>
      <c r="S22" s="2" t="s">
        <v>609</v>
      </c>
      <c r="T22" s="2" t="s">
        <v>609</v>
      </c>
      <c r="U22" s="2" t="s">
        <v>609</v>
      </c>
      <c r="X22" s="2">
        <f t="shared" si="0"/>
        <v>0</v>
      </c>
    </row>
    <row r="23" spans="1:24" ht="15" customHeight="1" x14ac:dyDescent="0.25">
      <c r="A23" s="2" t="s">
        <v>53</v>
      </c>
      <c r="B23" s="2" t="s">
        <v>54</v>
      </c>
      <c r="C23" s="2">
        <v>2017</v>
      </c>
      <c r="D23" s="2" t="s">
        <v>609</v>
      </c>
      <c r="E23" s="2" t="s">
        <v>726</v>
      </c>
      <c r="F23" s="2" t="s">
        <v>726</v>
      </c>
      <c r="G23" s="2" t="s">
        <v>726</v>
      </c>
      <c r="H23" s="2" t="s">
        <v>726</v>
      </c>
      <c r="I23" s="2" t="s">
        <v>726</v>
      </c>
      <c r="J23" s="2" t="s">
        <v>609</v>
      </c>
      <c r="K23" s="2" t="s">
        <v>726</v>
      </c>
      <c r="L23" s="2" t="s">
        <v>726</v>
      </c>
      <c r="M23" s="2" t="s">
        <v>726</v>
      </c>
      <c r="N23" s="2" t="s">
        <v>726</v>
      </c>
      <c r="O23" s="2" t="s">
        <v>726</v>
      </c>
      <c r="P23" s="2" t="s">
        <v>609</v>
      </c>
      <c r="Q23" s="2" t="s">
        <v>726</v>
      </c>
      <c r="R23" s="2" t="s">
        <v>726</v>
      </c>
      <c r="S23" s="2" t="s">
        <v>726</v>
      </c>
      <c r="T23" s="2" t="s">
        <v>726</v>
      </c>
      <c r="U23" s="2" t="s">
        <v>726</v>
      </c>
      <c r="X23" s="2">
        <f t="shared" si="0"/>
        <v>0</v>
      </c>
    </row>
    <row r="24" spans="1:24" ht="15" customHeight="1" x14ac:dyDescent="0.25">
      <c r="A24" s="2" t="s">
        <v>55</v>
      </c>
      <c r="B24" s="2" t="s">
        <v>56</v>
      </c>
      <c r="C24" s="2">
        <v>2017</v>
      </c>
      <c r="D24" s="2" t="s">
        <v>609</v>
      </c>
      <c r="E24" s="2" t="s">
        <v>609</v>
      </c>
      <c r="F24" s="2" t="s">
        <v>609</v>
      </c>
      <c r="G24" s="2" t="s">
        <v>609</v>
      </c>
      <c r="H24" s="2" t="s">
        <v>609</v>
      </c>
      <c r="I24" s="2" t="s">
        <v>609</v>
      </c>
      <c r="J24" s="2" t="s">
        <v>609</v>
      </c>
      <c r="K24" s="2" t="s">
        <v>609</v>
      </c>
      <c r="L24" s="2" t="s">
        <v>609</v>
      </c>
      <c r="M24" s="2" t="s">
        <v>609</v>
      </c>
      <c r="N24" s="2" t="s">
        <v>609</v>
      </c>
      <c r="O24" s="2" t="s">
        <v>609</v>
      </c>
      <c r="P24" s="2" t="s">
        <v>609</v>
      </c>
      <c r="Q24" s="2" t="s">
        <v>609</v>
      </c>
      <c r="R24" s="2" t="s">
        <v>609</v>
      </c>
      <c r="S24" s="2" t="s">
        <v>609</v>
      </c>
      <c r="T24" s="2" t="s">
        <v>609</v>
      </c>
      <c r="U24" s="2" t="s">
        <v>609</v>
      </c>
      <c r="X24" s="2">
        <f t="shared" si="0"/>
        <v>0</v>
      </c>
    </row>
    <row r="25" spans="1:24" ht="15" customHeight="1" x14ac:dyDescent="0.25">
      <c r="A25" s="2" t="s">
        <v>57</v>
      </c>
      <c r="B25" s="2" t="s">
        <v>58</v>
      </c>
      <c r="C25" s="2">
        <v>2017</v>
      </c>
      <c r="D25" s="2" t="s">
        <v>609</v>
      </c>
      <c r="E25" s="2" t="s">
        <v>609</v>
      </c>
      <c r="F25" s="2" t="s">
        <v>609</v>
      </c>
      <c r="G25" s="2" t="s">
        <v>609</v>
      </c>
      <c r="H25" s="2" t="s">
        <v>609</v>
      </c>
      <c r="I25" s="2" t="s">
        <v>609</v>
      </c>
      <c r="J25" s="2" t="s">
        <v>609</v>
      </c>
      <c r="K25" s="2" t="s">
        <v>609</v>
      </c>
      <c r="L25" s="2" t="s">
        <v>609</v>
      </c>
      <c r="M25" s="2" t="s">
        <v>609</v>
      </c>
      <c r="N25" s="2" t="s">
        <v>609</v>
      </c>
      <c r="O25" s="2" t="s">
        <v>609</v>
      </c>
      <c r="P25" s="2" t="s">
        <v>609</v>
      </c>
      <c r="Q25" s="2" t="s">
        <v>609</v>
      </c>
      <c r="R25" s="2" t="s">
        <v>609</v>
      </c>
      <c r="S25" s="2" t="s">
        <v>609</v>
      </c>
      <c r="T25" s="2" t="s">
        <v>609</v>
      </c>
      <c r="U25" s="2" t="s">
        <v>609</v>
      </c>
      <c r="X25" s="2">
        <f t="shared" si="0"/>
        <v>0</v>
      </c>
    </row>
    <row r="26" spans="1:24" ht="15" customHeight="1" x14ac:dyDescent="0.25">
      <c r="A26" s="2" t="s">
        <v>57</v>
      </c>
      <c r="B26" s="2" t="s">
        <v>59</v>
      </c>
      <c r="C26" s="2">
        <v>2017</v>
      </c>
      <c r="D26" s="2" t="s">
        <v>609</v>
      </c>
      <c r="E26" s="2" t="s">
        <v>609</v>
      </c>
      <c r="F26" s="2" t="s">
        <v>609</v>
      </c>
      <c r="G26" s="2" t="s">
        <v>609</v>
      </c>
      <c r="H26" s="2" t="s">
        <v>609</v>
      </c>
      <c r="I26" s="2" t="s">
        <v>609</v>
      </c>
      <c r="J26" s="2" t="s">
        <v>609</v>
      </c>
      <c r="K26" s="2" t="s">
        <v>609</v>
      </c>
      <c r="L26" s="2" t="s">
        <v>609</v>
      </c>
      <c r="M26" s="2" t="s">
        <v>609</v>
      </c>
      <c r="N26" s="2" t="s">
        <v>609</v>
      </c>
      <c r="O26" s="2" t="s">
        <v>609</v>
      </c>
      <c r="P26" s="2" t="s">
        <v>609</v>
      </c>
      <c r="Q26" s="2" t="s">
        <v>609</v>
      </c>
      <c r="R26" s="2" t="s">
        <v>609</v>
      </c>
      <c r="S26" s="2" t="s">
        <v>609</v>
      </c>
      <c r="T26" s="2" t="s">
        <v>609</v>
      </c>
      <c r="U26" s="2" t="s">
        <v>609</v>
      </c>
      <c r="X26" s="2">
        <f t="shared" si="0"/>
        <v>0</v>
      </c>
    </row>
    <row r="27" spans="1:24" ht="15" customHeight="1" x14ac:dyDescent="0.25">
      <c r="A27" s="2" t="s">
        <v>57</v>
      </c>
      <c r="B27" s="2" t="s">
        <v>60</v>
      </c>
      <c r="C27" s="2">
        <v>2017</v>
      </c>
      <c r="D27" s="2" t="s">
        <v>609</v>
      </c>
      <c r="E27" s="2" t="s">
        <v>609</v>
      </c>
      <c r="F27" s="2" t="s">
        <v>609</v>
      </c>
      <c r="G27" s="2" t="s">
        <v>609</v>
      </c>
      <c r="H27" s="2" t="s">
        <v>609</v>
      </c>
      <c r="I27" s="2" t="s">
        <v>609</v>
      </c>
      <c r="J27" s="2" t="s">
        <v>609</v>
      </c>
      <c r="K27" s="2" t="s">
        <v>609</v>
      </c>
      <c r="L27" s="2" t="s">
        <v>609</v>
      </c>
      <c r="M27" s="2" t="s">
        <v>609</v>
      </c>
      <c r="N27" s="2" t="s">
        <v>609</v>
      </c>
      <c r="O27" s="2" t="s">
        <v>609</v>
      </c>
      <c r="P27" s="2" t="s">
        <v>609</v>
      </c>
      <c r="Q27" s="2" t="s">
        <v>609</v>
      </c>
      <c r="R27" s="2" t="s">
        <v>609</v>
      </c>
      <c r="S27" s="2" t="s">
        <v>609</v>
      </c>
      <c r="T27" s="2" t="s">
        <v>609</v>
      </c>
      <c r="U27" s="2" t="s">
        <v>609</v>
      </c>
      <c r="X27" s="2">
        <f t="shared" si="0"/>
        <v>0</v>
      </c>
    </row>
    <row r="28" spans="1:24" ht="15" customHeight="1" x14ac:dyDescent="0.25">
      <c r="A28" s="2" t="s">
        <v>57</v>
      </c>
      <c r="B28" s="2" t="s">
        <v>61</v>
      </c>
      <c r="C28" s="2">
        <v>2017</v>
      </c>
      <c r="D28" s="2" t="s">
        <v>609</v>
      </c>
      <c r="E28" s="2" t="s">
        <v>609</v>
      </c>
      <c r="F28" s="2" t="s">
        <v>609</v>
      </c>
      <c r="G28" s="2" t="s">
        <v>609</v>
      </c>
      <c r="H28" s="2" t="s">
        <v>609</v>
      </c>
      <c r="I28" s="2" t="s">
        <v>609</v>
      </c>
      <c r="J28" s="2" t="s">
        <v>609</v>
      </c>
      <c r="K28" s="2" t="s">
        <v>609</v>
      </c>
      <c r="L28" s="2" t="s">
        <v>609</v>
      </c>
      <c r="M28" s="2" t="s">
        <v>609</v>
      </c>
      <c r="N28" s="2" t="s">
        <v>609</v>
      </c>
      <c r="O28" s="2" t="s">
        <v>609</v>
      </c>
      <c r="P28" s="2" t="s">
        <v>609</v>
      </c>
      <c r="Q28" s="2" t="s">
        <v>609</v>
      </c>
      <c r="R28" s="2" t="s">
        <v>609</v>
      </c>
      <c r="S28" s="2" t="s">
        <v>609</v>
      </c>
      <c r="T28" s="2" t="s">
        <v>609</v>
      </c>
      <c r="U28" s="2" t="s">
        <v>609</v>
      </c>
      <c r="X28" s="2">
        <f t="shared" si="0"/>
        <v>0</v>
      </c>
    </row>
    <row r="29" spans="1:24" ht="15" customHeight="1" x14ac:dyDescent="0.25">
      <c r="A29" s="2" t="s">
        <v>57</v>
      </c>
      <c r="B29" s="2" t="s">
        <v>62</v>
      </c>
      <c r="C29" s="2">
        <v>2017</v>
      </c>
      <c r="D29" s="2" t="s">
        <v>609</v>
      </c>
      <c r="E29" s="2" t="s">
        <v>609</v>
      </c>
      <c r="F29" s="2" t="s">
        <v>609</v>
      </c>
      <c r="G29" s="2" t="s">
        <v>609</v>
      </c>
      <c r="H29" s="2" t="s">
        <v>609</v>
      </c>
      <c r="I29" s="2" t="s">
        <v>609</v>
      </c>
      <c r="J29" s="2" t="s">
        <v>609</v>
      </c>
      <c r="K29" s="2" t="s">
        <v>609</v>
      </c>
      <c r="L29" s="2" t="s">
        <v>609</v>
      </c>
      <c r="M29" s="2" t="s">
        <v>609</v>
      </c>
      <c r="N29" s="2" t="s">
        <v>609</v>
      </c>
      <c r="O29" s="2" t="s">
        <v>609</v>
      </c>
      <c r="P29" s="2" t="s">
        <v>609</v>
      </c>
      <c r="Q29" s="2" t="s">
        <v>609</v>
      </c>
      <c r="R29" s="2" t="s">
        <v>609</v>
      </c>
      <c r="S29" s="2" t="s">
        <v>609</v>
      </c>
      <c r="T29" s="2" t="s">
        <v>609</v>
      </c>
      <c r="U29" s="2" t="s">
        <v>609</v>
      </c>
      <c r="X29" s="2">
        <f t="shared" si="0"/>
        <v>0</v>
      </c>
    </row>
    <row r="30" spans="1:24" ht="15" customHeight="1" x14ac:dyDescent="0.25">
      <c r="A30" s="2" t="s">
        <v>57</v>
      </c>
      <c r="B30" s="2" t="s">
        <v>63</v>
      </c>
      <c r="C30" s="2">
        <v>2017</v>
      </c>
      <c r="D30" s="2" t="s">
        <v>609</v>
      </c>
      <c r="E30" s="2" t="s">
        <v>609</v>
      </c>
      <c r="F30" s="2" t="s">
        <v>609</v>
      </c>
      <c r="G30" s="2" t="s">
        <v>609</v>
      </c>
      <c r="H30" s="2" t="s">
        <v>609</v>
      </c>
      <c r="I30" s="2" t="s">
        <v>609</v>
      </c>
      <c r="J30" s="2" t="s">
        <v>609</v>
      </c>
      <c r="K30" s="2" t="s">
        <v>609</v>
      </c>
      <c r="L30" s="2" t="s">
        <v>609</v>
      </c>
      <c r="M30" s="2" t="s">
        <v>609</v>
      </c>
      <c r="N30" s="2" t="s">
        <v>609</v>
      </c>
      <c r="O30" s="2" t="s">
        <v>609</v>
      </c>
      <c r="P30" s="2" t="s">
        <v>609</v>
      </c>
      <c r="Q30" s="2" t="s">
        <v>609</v>
      </c>
      <c r="R30" s="2" t="s">
        <v>609</v>
      </c>
      <c r="S30" s="2" t="s">
        <v>609</v>
      </c>
      <c r="T30" s="2" t="s">
        <v>609</v>
      </c>
      <c r="U30" s="2" t="s">
        <v>609</v>
      </c>
      <c r="X30" s="2">
        <f t="shared" si="0"/>
        <v>0</v>
      </c>
    </row>
    <row r="31" spans="1:24" ht="15" customHeight="1" x14ac:dyDescent="0.25">
      <c r="A31" s="2" t="s">
        <v>57</v>
      </c>
      <c r="B31" s="2" t="s">
        <v>64</v>
      </c>
      <c r="C31" s="2">
        <v>2017</v>
      </c>
      <c r="D31" s="2" t="s">
        <v>609</v>
      </c>
      <c r="E31" s="2" t="s">
        <v>609</v>
      </c>
      <c r="F31" s="2" t="s">
        <v>609</v>
      </c>
      <c r="G31" s="2" t="s">
        <v>609</v>
      </c>
      <c r="H31" s="2" t="s">
        <v>609</v>
      </c>
      <c r="I31" s="2" t="s">
        <v>609</v>
      </c>
      <c r="J31" s="2" t="s">
        <v>609</v>
      </c>
      <c r="K31" s="2" t="s">
        <v>609</v>
      </c>
      <c r="L31" s="2" t="s">
        <v>609</v>
      </c>
      <c r="M31" s="2" t="s">
        <v>609</v>
      </c>
      <c r="N31" s="2" t="s">
        <v>609</v>
      </c>
      <c r="O31" s="2" t="s">
        <v>609</v>
      </c>
      <c r="P31" s="2" t="s">
        <v>609</v>
      </c>
      <c r="Q31" s="2" t="s">
        <v>609</v>
      </c>
      <c r="R31" s="2" t="s">
        <v>609</v>
      </c>
      <c r="S31" s="2" t="s">
        <v>609</v>
      </c>
      <c r="T31" s="2" t="s">
        <v>609</v>
      </c>
      <c r="U31" s="2" t="s">
        <v>609</v>
      </c>
      <c r="X31" s="2">
        <f t="shared" si="0"/>
        <v>0</v>
      </c>
    </row>
    <row r="32" spans="1:24" ht="15" customHeight="1" x14ac:dyDescent="0.25">
      <c r="A32" s="2" t="s">
        <v>57</v>
      </c>
      <c r="B32" s="2" t="s">
        <v>65</v>
      </c>
      <c r="C32" s="2">
        <v>2017</v>
      </c>
      <c r="D32" s="2" t="s">
        <v>609</v>
      </c>
      <c r="E32" s="2" t="s">
        <v>609</v>
      </c>
      <c r="F32" s="2" t="s">
        <v>609</v>
      </c>
      <c r="G32" s="2" t="s">
        <v>609</v>
      </c>
      <c r="H32" s="2" t="s">
        <v>609</v>
      </c>
      <c r="I32" s="2" t="s">
        <v>609</v>
      </c>
      <c r="J32" s="2" t="s">
        <v>609</v>
      </c>
      <c r="K32" s="2" t="s">
        <v>609</v>
      </c>
      <c r="L32" s="2" t="s">
        <v>609</v>
      </c>
      <c r="M32" s="2" t="s">
        <v>609</v>
      </c>
      <c r="N32" s="2" t="s">
        <v>609</v>
      </c>
      <c r="O32" s="2" t="s">
        <v>609</v>
      </c>
      <c r="P32" s="2" t="s">
        <v>609</v>
      </c>
      <c r="Q32" s="2" t="s">
        <v>609</v>
      </c>
      <c r="R32" s="2" t="s">
        <v>609</v>
      </c>
      <c r="S32" s="2" t="s">
        <v>609</v>
      </c>
      <c r="T32" s="2" t="s">
        <v>609</v>
      </c>
      <c r="U32" s="2" t="s">
        <v>609</v>
      </c>
      <c r="X32" s="2">
        <f t="shared" si="0"/>
        <v>0</v>
      </c>
    </row>
    <row r="33" spans="1:24" ht="15" customHeight="1" x14ac:dyDescent="0.25">
      <c r="A33" s="2" t="s">
        <v>57</v>
      </c>
      <c r="B33" s="2" t="s">
        <v>66</v>
      </c>
      <c r="C33" s="2">
        <v>2017</v>
      </c>
      <c r="D33" s="2" t="s">
        <v>609</v>
      </c>
      <c r="E33" s="2" t="s">
        <v>609</v>
      </c>
      <c r="F33" s="2" t="s">
        <v>609</v>
      </c>
      <c r="G33" s="2" t="s">
        <v>609</v>
      </c>
      <c r="H33" s="2" t="s">
        <v>609</v>
      </c>
      <c r="I33" s="2" t="s">
        <v>609</v>
      </c>
      <c r="J33" s="2" t="s">
        <v>609</v>
      </c>
      <c r="K33" s="2" t="s">
        <v>609</v>
      </c>
      <c r="L33" s="2" t="s">
        <v>609</v>
      </c>
      <c r="M33" s="2" t="s">
        <v>609</v>
      </c>
      <c r="N33" s="2" t="s">
        <v>609</v>
      </c>
      <c r="O33" s="2" t="s">
        <v>609</v>
      </c>
      <c r="P33" s="2" t="s">
        <v>609</v>
      </c>
      <c r="Q33" s="2" t="s">
        <v>609</v>
      </c>
      <c r="R33" s="2" t="s">
        <v>609</v>
      </c>
      <c r="S33" s="2" t="s">
        <v>609</v>
      </c>
      <c r="T33" s="2" t="s">
        <v>609</v>
      </c>
      <c r="U33" s="2" t="s">
        <v>609</v>
      </c>
      <c r="X33" s="2">
        <f t="shared" si="0"/>
        <v>0</v>
      </c>
    </row>
    <row r="34" spans="1:24" ht="15" customHeight="1" x14ac:dyDescent="0.25">
      <c r="A34" s="2" t="s">
        <v>57</v>
      </c>
      <c r="B34" s="2" t="s">
        <v>67</v>
      </c>
      <c r="C34" s="2">
        <v>2017</v>
      </c>
      <c r="D34" s="2" t="s">
        <v>609</v>
      </c>
      <c r="E34" s="2" t="s">
        <v>609</v>
      </c>
      <c r="F34" s="2" t="s">
        <v>609</v>
      </c>
      <c r="G34" s="2" t="s">
        <v>609</v>
      </c>
      <c r="H34" s="2" t="s">
        <v>609</v>
      </c>
      <c r="I34" s="2" t="s">
        <v>609</v>
      </c>
      <c r="J34" s="2" t="s">
        <v>609</v>
      </c>
      <c r="K34" s="2" t="s">
        <v>609</v>
      </c>
      <c r="L34" s="2" t="s">
        <v>609</v>
      </c>
      <c r="M34" s="2" t="s">
        <v>609</v>
      </c>
      <c r="N34" s="2" t="s">
        <v>609</v>
      </c>
      <c r="O34" s="2" t="s">
        <v>609</v>
      </c>
      <c r="P34" s="2" t="s">
        <v>609</v>
      </c>
      <c r="Q34" s="2" t="s">
        <v>609</v>
      </c>
      <c r="R34" s="2" t="s">
        <v>609</v>
      </c>
      <c r="S34" s="2" t="s">
        <v>609</v>
      </c>
      <c r="T34" s="2" t="s">
        <v>609</v>
      </c>
      <c r="U34" s="2" t="s">
        <v>609</v>
      </c>
      <c r="X34" s="2">
        <f t="shared" si="0"/>
        <v>0</v>
      </c>
    </row>
    <row r="35" spans="1:24" ht="15" customHeight="1" x14ac:dyDescent="0.25">
      <c r="A35" s="2" t="s">
        <v>68</v>
      </c>
      <c r="B35" s="2" t="s">
        <v>69</v>
      </c>
      <c r="C35" s="2">
        <v>2017</v>
      </c>
      <c r="D35" s="2" t="s">
        <v>790</v>
      </c>
      <c r="E35" s="2" t="s">
        <v>791</v>
      </c>
      <c r="F35" s="2">
        <v>2</v>
      </c>
      <c r="G35" s="2" t="s">
        <v>726</v>
      </c>
      <c r="H35" s="2" t="s">
        <v>726</v>
      </c>
      <c r="I35" s="2" t="s">
        <v>726</v>
      </c>
      <c r="J35" s="2" t="s">
        <v>726</v>
      </c>
      <c r="K35" s="2" t="s">
        <v>726</v>
      </c>
      <c r="L35" s="2" t="s">
        <v>726</v>
      </c>
      <c r="M35" s="2" t="s">
        <v>726</v>
      </c>
      <c r="N35" s="2" t="s">
        <v>726</v>
      </c>
      <c r="O35" s="2" t="s">
        <v>726</v>
      </c>
      <c r="P35" s="2" t="s">
        <v>726</v>
      </c>
      <c r="Q35" s="2" t="s">
        <v>726</v>
      </c>
      <c r="R35" s="2" t="s">
        <v>726</v>
      </c>
      <c r="S35" s="2" t="s">
        <v>726</v>
      </c>
      <c r="T35" s="2" t="s">
        <v>726</v>
      </c>
      <c r="U35" s="2" t="s">
        <v>726</v>
      </c>
      <c r="X35" s="2">
        <f t="shared" si="0"/>
        <v>0</v>
      </c>
    </row>
    <row r="36" spans="1:24" ht="15" customHeight="1" x14ac:dyDescent="0.25">
      <c r="A36" s="2" t="s">
        <v>72</v>
      </c>
      <c r="B36" s="2" t="s">
        <v>73</v>
      </c>
      <c r="C36" s="2">
        <v>2017</v>
      </c>
      <c r="D36" s="2" t="s">
        <v>609</v>
      </c>
      <c r="E36" s="2" t="s">
        <v>726</v>
      </c>
      <c r="F36" s="2" t="s">
        <v>726</v>
      </c>
      <c r="G36" s="2" t="s">
        <v>726</v>
      </c>
      <c r="H36" s="2" t="s">
        <v>726</v>
      </c>
      <c r="I36" s="2" t="s">
        <v>726</v>
      </c>
      <c r="J36" s="2" t="s">
        <v>609</v>
      </c>
      <c r="K36" s="2" t="s">
        <v>726</v>
      </c>
      <c r="L36" s="2" t="s">
        <v>726</v>
      </c>
      <c r="M36" s="2" t="s">
        <v>726</v>
      </c>
      <c r="N36" s="2" t="s">
        <v>726</v>
      </c>
      <c r="O36" s="2" t="s">
        <v>726</v>
      </c>
      <c r="P36" s="2" t="s">
        <v>609</v>
      </c>
      <c r="Q36" s="2" t="s">
        <v>726</v>
      </c>
      <c r="R36" s="2" t="s">
        <v>726</v>
      </c>
      <c r="S36" s="2" t="s">
        <v>726</v>
      </c>
      <c r="T36" s="2" t="s">
        <v>726</v>
      </c>
      <c r="U36" s="2" t="s">
        <v>726</v>
      </c>
      <c r="X36" s="2">
        <f t="shared" si="0"/>
        <v>0</v>
      </c>
    </row>
    <row r="37" spans="1:24" ht="15" customHeight="1" x14ac:dyDescent="0.25">
      <c r="A37" s="2" t="s">
        <v>72</v>
      </c>
      <c r="B37" s="2" t="s">
        <v>74</v>
      </c>
      <c r="C37" s="2">
        <v>2017</v>
      </c>
      <c r="D37" s="2" t="s">
        <v>609</v>
      </c>
      <c r="E37" s="2" t="s">
        <v>726</v>
      </c>
      <c r="F37" s="2" t="s">
        <v>726</v>
      </c>
      <c r="G37" s="2" t="s">
        <v>726</v>
      </c>
      <c r="H37" s="2" t="s">
        <v>726</v>
      </c>
      <c r="I37" s="2" t="s">
        <v>726</v>
      </c>
      <c r="J37" s="2" t="s">
        <v>609</v>
      </c>
      <c r="K37" s="2" t="s">
        <v>726</v>
      </c>
      <c r="L37" s="2" t="s">
        <v>726</v>
      </c>
      <c r="M37" s="2" t="s">
        <v>726</v>
      </c>
      <c r="N37" s="2" t="s">
        <v>726</v>
      </c>
      <c r="O37" s="2" t="s">
        <v>726</v>
      </c>
      <c r="P37" s="2" t="s">
        <v>609</v>
      </c>
      <c r="Q37" s="2" t="s">
        <v>726</v>
      </c>
      <c r="R37" s="2" t="s">
        <v>726</v>
      </c>
      <c r="S37" s="2" t="s">
        <v>726</v>
      </c>
      <c r="T37" s="2" t="s">
        <v>726</v>
      </c>
      <c r="U37" s="2" t="s">
        <v>726</v>
      </c>
      <c r="X37" s="2">
        <f t="shared" si="0"/>
        <v>0</v>
      </c>
    </row>
    <row r="38" spans="1:24" ht="15" customHeight="1" x14ac:dyDescent="0.25">
      <c r="A38" s="2" t="s">
        <v>72</v>
      </c>
      <c r="B38" s="2" t="s">
        <v>75</v>
      </c>
      <c r="C38" s="2">
        <v>2017</v>
      </c>
      <c r="D38" s="2" t="s">
        <v>609</v>
      </c>
      <c r="E38" s="2" t="s">
        <v>726</v>
      </c>
      <c r="F38" s="2" t="s">
        <v>726</v>
      </c>
      <c r="G38" s="2" t="s">
        <v>726</v>
      </c>
      <c r="H38" s="2" t="s">
        <v>726</v>
      </c>
      <c r="I38" s="2" t="s">
        <v>726</v>
      </c>
      <c r="J38" s="2" t="s">
        <v>609</v>
      </c>
      <c r="K38" s="2" t="s">
        <v>726</v>
      </c>
      <c r="L38" s="2" t="s">
        <v>726</v>
      </c>
      <c r="M38" s="2" t="s">
        <v>726</v>
      </c>
      <c r="N38" s="2" t="s">
        <v>726</v>
      </c>
      <c r="O38" s="2" t="s">
        <v>726</v>
      </c>
      <c r="P38" s="2" t="s">
        <v>609</v>
      </c>
      <c r="Q38" s="2" t="s">
        <v>726</v>
      </c>
      <c r="R38" s="2" t="s">
        <v>726</v>
      </c>
      <c r="S38" s="2" t="s">
        <v>726</v>
      </c>
      <c r="T38" s="2" t="s">
        <v>726</v>
      </c>
      <c r="U38" s="2" t="s">
        <v>726</v>
      </c>
      <c r="X38" s="2">
        <f t="shared" si="0"/>
        <v>0</v>
      </c>
    </row>
    <row r="39" spans="1:24" ht="15" customHeight="1" x14ac:dyDescent="0.25">
      <c r="A39" s="2" t="s">
        <v>76</v>
      </c>
      <c r="B39" s="2" t="s">
        <v>77</v>
      </c>
      <c r="C39" s="2">
        <v>2017</v>
      </c>
      <c r="D39" s="2" t="s">
        <v>609</v>
      </c>
      <c r="E39" s="2" t="s">
        <v>726</v>
      </c>
      <c r="F39" s="2" t="s">
        <v>726</v>
      </c>
      <c r="G39" s="2" t="s">
        <v>726</v>
      </c>
      <c r="H39" s="2" t="s">
        <v>726</v>
      </c>
      <c r="I39" s="2" t="s">
        <v>726</v>
      </c>
      <c r="J39" s="2" t="s">
        <v>609</v>
      </c>
      <c r="K39" s="2" t="s">
        <v>726</v>
      </c>
      <c r="L39" s="2" t="s">
        <v>726</v>
      </c>
      <c r="M39" s="2" t="s">
        <v>726</v>
      </c>
      <c r="N39" s="2" t="s">
        <v>726</v>
      </c>
      <c r="O39" s="2" t="s">
        <v>726</v>
      </c>
      <c r="P39" s="2" t="s">
        <v>609</v>
      </c>
      <c r="Q39" s="2" t="s">
        <v>726</v>
      </c>
      <c r="R39" s="2" t="s">
        <v>726</v>
      </c>
      <c r="S39" s="2" t="s">
        <v>726</v>
      </c>
      <c r="T39" s="2" t="s">
        <v>726</v>
      </c>
      <c r="U39" s="2" t="s">
        <v>726</v>
      </c>
      <c r="X39" s="2">
        <f t="shared" si="0"/>
        <v>0</v>
      </c>
    </row>
    <row r="40" spans="1:24" ht="15" customHeight="1" x14ac:dyDescent="0.25">
      <c r="A40" s="2" t="s">
        <v>76</v>
      </c>
      <c r="B40" s="2" t="s">
        <v>78</v>
      </c>
      <c r="C40" s="2">
        <v>2017</v>
      </c>
      <c r="D40" s="2" t="s">
        <v>609</v>
      </c>
      <c r="E40" s="2" t="s">
        <v>726</v>
      </c>
      <c r="F40" s="2" t="s">
        <v>726</v>
      </c>
      <c r="G40" s="2" t="s">
        <v>726</v>
      </c>
      <c r="H40" s="2" t="s">
        <v>726</v>
      </c>
      <c r="I40" s="2" t="s">
        <v>726</v>
      </c>
      <c r="J40" s="2" t="s">
        <v>609</v>
      </c>
      <c r="K40" s="2" t="s">
        <v>726</v>
      </c>
      <c r="L40" s="2" t="s">
        <v>726</v>
      </c>
      <c r="M40" s="2" t="s">
        <v>726</v>
      </c>
      <c r="N40" s="2" t="s">
        <v>726</v>
      </c>
      <c r="O40" s="2" t="s">
        <v>726</v>
      </c>
      <c r="P40" s="2" t="s">
        <v>609</v>
      </c>
      <c r="Q40" s="2" t="s">
        <v>726</v>
      </c>
      <c r="R40" s="2" t="s">
        <v>726</v>
      </c>
      <c r="S40" s="2" t="s">
        <v>726</v>
      </c>
      <c r="T40" s="2" t="s">
        <v>726</v>
      </c>
      <c r="U40" s="2" t="s">
        <v>726</v>
      </c>
      <c r="X40" s="2">
        <f t="shared" si="0"/>
        <v>0</v>
      </c>
    </row>
    <row r="41" spans="1:24" ht="15" customHeight="1" x14ac:dyDescent="0.25">
      <c r="A41" s="2" t="s">
        <v>79</v>
      </c>
      <c r="B41" s="2" t="s">
        <v>80</v>
      </c>
      <c r="C41" s="2">
        <v>2017</v>
      </c>
      <c r="D41" s="2" t="s">
        <v>792</v>
      </c>
      <c r="E41" s="2" t="s">
        <v>789</v>
      </c>
      <c r="F41" s="2">
        <v>145.00899999999999</v>
      </c>
      <c r="G41" s="2" t="s">
        <v>726</v>
      </c>
      <c r="H41" s="2" t="s">
        <v>726</v>
      </c>
      <c r="I41" s="2">
        <v>85</v>
      </c>
      <c r="J41" s="2" t="s">
        <v>609</v>
      </c>
      <c r="K41" s="2" t="s">
        <v>726</v>
      </c>
      <c r="L41" s="2" t="s">
        <v>726</v>
      </c>
      <c r="M41" s="2" t="s">
        <v>726</v>
      </c>
      <c r="N41" s="2" t="s">
        <v>726</v>
      </c>
      <c r="O41" s="2" t="s">
        <v>726</v>
      </c>
      <c r="P41" s="2" t="s">
        <v>609</v>
      </c>
      <c r="Q41" s="2" t="s">
        <v>726</v>
      </c>
      <c r="R41" s="2" t="s">
        <v>726</v>
      </c>
      <c r="S41" s="2" t="s">
        <v>726</v>
      </c>
      <c r="T41" s="2" t="s">
        <v>726</v>
      </c>
      <c r="U41" s="2" t="s">
        <v>726</v>
      </c>
      <c r="X41" s="2">
        <f t="shared" si="0"/>
        <v>0</v>
      </c>
    </row>
    <row r="42" spans="1:24" ht="15" customHeight="1" x14ac:dyDescent="0.25">
      <c r="A42" s="2" t="s">
        <v>79</v>
      </c>
      <c r="B42" s="2" t="s">
        <v>81</v>
      </c>
      <c r="C42" s="2">
        <v>2017</v>
      </c>
      <c r="D42" s="2" t="s">
        <v>609</v>
      </c>
      <c r="E42" s="2" t="s">
        <v>726</v>
      </c>
      <c r="F42" s="2" t="s">
        <v>726</v>
      </c>
      <c r="G42" s="2" t="s">
        <v>726</v>
      </c>
      <c r="H42" s="2" t="s">
        <v>726</v>
      </c>
      <c r="I42" s="2" t="s">
        <v>726</v>
      </c>
      <c r="J42" s="2" t="s">
        <v>609</v>
      </c>
      <c r="K42" s="2" t="s">
        <v>726</v>
      </c>
      <c r="L42" s="2" t="s">
        <v>726</v>
      </c>
      <c r="M42" s="2" t="s">
        <v>726</v>
      </c>
      <c r="N42" s="2" t="s">
        <v>726</v>
      </c>
      <c r="O42" s="2" t="s">
        <v>726</v>
      </c>
      <c r="P42" s="2" t="s">
        <v>609</v>
      </c>
      <c r="Q42" s="2" t="s">
        <v>726</v>
      </c>
      <c r="R42" s="2" t="s">
        <v>726</v>
      </c>
      <c r="S42" s="2" t="s">
        <v>726</v>
      </c>
      <c r="T42" s="2" t="s">
        <v>726</v>
      </c>
      <c r="U42" s="2" t="s">
        <v>726</v>
      </c>
      <c r="X42" s="2">
        <f t="shared" si="0"/>
        <v>0</v>
      </c>
    </row>
    <row r="43" spans="1:24" ht="15" customHeight="1" x14ac:dyDescent="0.25">
      <c r="A43" s="2" t="s">
        <v>79</v>
      </c>
      <c r="B43" s="2" t="s">
        <v>82</v>
      </c>
      <c r="C43" s="2">
        <v>2017</v>
      </c>
      <c r="D43" s="2" t="s">
        <v>609</v>
      </c>
      <c r="E43" s="2" t="s">
        <v>726</v>
      </c>
      <c r="F43" s="2" t="s">
        <v>726</v>
      </c>
      <c r="G43" s="2" t="s">
        <v>726</v>
      </c>
      <c r="H43" s="2" t="s">
        <v>726</v>
      </c>
      <c r="I43" s="2" t="s">
        <v>726</v>
      </c>
      <c r="J43" s="2" t="s">
        <v>609</v>
      </c>
      <c r="K43" s="2" t="s">
        <v>726</v>
      </c>
      <c r="L43" s="2" t="s">
        <v>726</v>
      </c>
      <c r="M43" s="2" t="s">
        <v>726</v>
      </c>
      <c r="N43" s="2" t="s">
        <v>726</v>
      </c>
      <c r="O43" s="2" t="s">
        <v>726</v>
      </c>
      <c r="P43" s="2" t="s">
        <v>609</v>
      </c>
      <c r="Q43" s="2" t="s">
        <v>726</v>
      </c>
      <c r="R43" s="2" t="s">
        <v>726</v>
      </c>
      <c r="S43" s="2" t="s">
        <v>726</v>
      </c>
      <c r="T43" s="2" t="s">
        <v>726</v>
      </c>
      <c r="U43" s="2" t="s">
        <v>726</v>
      </c>
      <c r="X43" s="2">
        <f t="shared" si="0"/>
        <v>0</v>
      </c>
    </row>
    <row r="44" spans="1:24" ht="15" customHeight="1" x14ac:dyDescent="0.25">
      <c r="A44" s="2" t="s">
        <v>83</v>
      </c>
      <c r="B44" s="2" t="s">
        <v>84</v>
      </c>
      <c r="C44" s="2">
        <v>2017</v>
      </c>
      <c r="D44" s="2" t="s">
        <v>609</v>
      </c>
      <c r="E44" s="2" t="s">
        <v>726</v>
      </c>
      <c r="F44" s="2" t="s">
        <v>726</v>
      </c>
      <c r="G44" s="2" t="s">
        <v>726</v>
      </c>
      <c r="H44" s="2" t="s">
        <v>726</v>
      </c>
      <c r="I44" s="2" t="s">
        <v>726</v>
      </c>
      <c r="J44" s="2" t="s">
        <v>609</v>
      </c>
      <c r="K44" s="2" t="s">
        <v>726</v>
      </c>
      <c r="L44" s="2" t="s">
        <v>726</v>
      </c>
      <c r="M44" s="2" t="s">
        <v>726</v>
      </c>
      <c r="N44" s="2" t="s">
        <v>726</v>
      </c>
      <c r="O44" s="2" t="s">
        <v>726</v>
      </c>
      <c r="P44" s="2" t="s">
        <v>609</v>
      </c>
      <c r="Q44" s="2" t="s">
        <v>726</v>
      </c>
      <c r="R44" s="2" t="s">
        <v>726</v>
      </c>
      <c r="S44" s="2" t="s">
        <v>726</v>
      </c>
      <c r="T44" s="2" t="s">
        <v>726</v>
      </c>
      <c r="U44" s="2" t="s">
        <v>726</v>
      </c>
      <c r="X44" s="2">
        <f t="shared" si="0"/>
        <v>0</v>
      </c>
    </row>
    <row r="45" spans="1:24" ht="15" customHeight="1" x14ac:dyDescent="0.25">
      <c r="A45" s="2" t="s">
        <v>83</v>
      </c>
      <c r="B45" s="2" t="s">
        <v>85</v>
      </c>
      <c r="C45" s="2">
        <v>2017</v>
      </c>
      <c r="D45" s="2" t="s">
        <v>609</v>
      </c>
      <c r="E45" s="2" t="s">
        <v>726</v>
      </c>
      <c r="F45" s="2" t="s">
        <v>726</v>
      </c>
      <c r="G45" s="2" t="s">
        <v>726</v>
      </c>
      <c r="H45" s="2" t="s">
        <v>726</v>
      </c>
      <c r="I45" s="2" t="s">
        <v>726</v>
      </c>
      <c r="J45" s="2" t="s">
        <v>609</v>
      </c>
      <c r="K45" s="2" t="s">
        <v>726</v>
      </c>
      <c r="L45" s="2" t="s">
        <v>726</v>
      </c>
      <c r="M45" s="2" t="s">
        <v>726</v>
      </c>
      <c r="N45" s="2" t="s">
        <v>726</v>
      </c>
      <c r="O45" s="2" t="s">
        <v>726</v>
      </c>
      <c r="P45" s="2" t="s">
        <v>609</v>
      </c>
      <c r="Q45" s="2" t="s">
        <v>726</v>
      </c>
      <c r="R45" s="2" t="s">
        <v>726</v>
      </c>
      <c r="S45" s="2" t="s">
        <v>726</v>
      </c>
      <c r="T45" s="2" t="s">
        <v>726</v>
      </c>
      <c r="U45" s="2" t="s">
        <v>726</v>
      </c>
      <c r="X45" s="2">
        <f t="shared" si="0"/>
        <v>0</v>
      </c>
    </row>
    <row r="46" spans="1:24" ht="15" customHeight="1" x14ac:dyDescent="0.25">
      <c r="A46" s="2" t="s">
        <v>86</v>
      </c>
      <c r="B46" s="9" t="s">
        <v>1103</v>
      </c>
      <c r="C46" s="2">
        <v>2017</v>
      </c>
      <c r="D46" s="2" t="s">
        <v>609</v>
      </c>
      <c r="E46" s="2" t="s">
        <v>609</v>
      </c>
      <c r="F46" s="2" t="s">
        <v>609</v>
      </c>
      <c r="G46" s="2" t="s">
        <v>609</v>
      </c>
      <c r="H46" s="2" t="s">
        <v>609</v>
      </c>
      <c r="I46" s="2" t="s">
        <v>609</v>
      </c>
      <c r="J46" s="2" t="s">
        <v>609</v>
      </c>
      <c r="K46" s="2" t="s">
        <v>609</v>
      </c>
      <c r="L46" s="2" t="s">
        <v>609</v>
      </c>
      <c r="M46" s="2" t="s">
        <v>609</v>
      </c>
      <c r="N46" s="2" t="s">
        <v>609</v>
      </c>
      <c r="O46" s="2" t="s">
        <v>609</v>
      </c>
      <c r="P46" s="2" t="s">
        <v>609</v>
      </c>
      <c r="Q46" s="2" t="s">
        <v>609</v>
      </c>
      <c r="R46" s="2" t="s">
        <v>609</v>
      </c>
      <c r="S46" s="2" t="s">
        <v>609</v>
      </c>
      <c r="T46" s="2" t="s">
        <v>609</v>
      </c>
      <c r="U46" s="2" t="s">
        <v>609</v>
      </c>
      <c r="X46" s="2">
        <f t="shared" si="0"/>
        <v>0</v>
      </c>
    </row>
    <row r="47" spans="1:24" ht="15" customHeight="1" x14ac:dyDescent="0.25">
      <c r="A47" s="2" t="s">
        <v>88</v>
      </c>
      <c r="B47" s="2" t="s">
        <v>89</v>
      </c>
      <c r="C47" s="2">
        <v>2017</v>
      </c>
      <c r="D47" s="2" t="s">
        <v>609</v>
      </c>
      <c r="E47" s="2" t="s">
        <v>609</v>
      </c>
      <c r="F47" s="2" t="s">
        <v>609</v>
      </c>
      <c r="G47" s="2" t="s">
        <v>609</v>
      </c>
      <c r="H47" s="2" t="s">
        <v>609</v>
      </c>
      <c r="I47" s="2" t="s">
        <v>609</v>
      </c>
      <c r="J47" s="2" t="s">
        <v>609</v>
      </c>
      <c r="K47" s="2" t="s">
        <v>609</v>
      </c>
      <c r="L47" s="2" t="s">
        <v>609</v>
      </c>
      <c r="M47" s="2" t="s">
        <v>609</v>
      </c>
      <c r="N47" s="2" t="s">
        <v>609</v>
      </c>
      <c r="O47" s="2" t="s">
        <v>609</v>
      </c>
      <c r="P47" s="2" t="s">
        <v>609</v>
      </c>
      <c r="Q47" s="2" t="s">
        <v>609</v>
      </c>
      <c r="R47" s="2" t="s">
        <v>609</v>
      </c>
      <c r="S47" s="2" t="s">
        <v>609</v>
      </c>
      <c r="T47" s="2" t="s">
        <v>609</v>
      </c>
      <c r="U47" s="2" t="s">
        <v>609</v>
      </c>
      <c r="X47" s="2">
        <f t="shared" si="0"/>
        <v>0</v>
      </c>
    </row>
    <row r="48" spans="1:24" ht="15" customHeight="1" x14ac:dyDescent="0.25">
      <c r="A48" s="2" t="s">
        <v>93</v>
      </c>
      <c r="B48" s="2" t="s">
        <v>94</v>
      </c>
      <c r="C48" s="2">
        <v>2017</v>
      </c>
      <c r="D48" s="2" t="s">
        <v>726</v>
      </c>
      <c r="E48" s="2" t="s">
        <v>726</v>
      </c>
      <c r="F48" s="2" t="s">
        <v>726</v>
      </c>
      <c r="G48" s="2" t="s">
        <v>726</v>
      </c>
      <c r="H48" s="2" t="s">
        <v>726</v>
      </c>
      <c r="I48" s="2" t="s">
        <v>726</v>
      </c>
      <c r="J48" s="2" t="s">
        <v>726</v>
      </c>
      <c r="K48" s="2" t="s">
        <v>726</v>
      </c>
      <c r="L48" s="2" t="s">
        <v>726</v>
      </c>
      <c r="M48" s="2" t="s">
        <v>726</v>
      </c>
      <c r="N48" s="2" t="s">
        <v>726</v>
      </c>
      <c r="O48" s="2" t="s">
        <v>726</v>
      </c>
      <c r="P48" s="2" t="s">
        <v>726</v>
      </c>
      <c r="Q48" s="2" t="s">
        <v>726</v>
      </c>
      <c r="R48" s="2" t="s">
        <v>726</v>
      </c>
      <c r="S48" s="2" t="s">
        <v>726</v>
      </c>
      <c r="T48" s="2" t="s">
        <v>726</v>
      </c>
      <c r="U48" s="2" t="s">
        <v>726</v>
      </c>
      <c r="X48" s="2">
        <f t="shared" si="0"/>
        <v>0</v>
      </c>
    </row>
    <row r="49" spans="1:24" ht="15" customHeight="1" x14ac:dyDescent="0.25">
      <c r="A49" s="2" t="s">
        <v>98</v>
      </c>
      <c r="B49" s="2" t="s">
        <v>99</v>
      </c>
      <c r="C49" s="2">
        <v>2017</v>
      </c>
      <c r="D49" s="2" t="s">
        <v>609</v>
      </c>
      <c r="E49" s="2" t="s">
        <v>726</v>
      </c>
      <c r="F49" s="2" t="s">
        <v>726</v>
      </c>
      <c r="G49" s="2" t="s">
        <v>726</v>
      </c>
      <c r="H49" s="2" t="s">
        <v>726</v>
      </c>
      <c r="I49" s="2" t="s">
        <v>726</v>
      </c>
      <c r="J49" s="2" t="s">
        <v>609</v>
      </c>
      <c r="K49" s="2" t="s">
        <v>726</v>
      </c>
      <c r="L49" s="2" t="s">
        <v>726</v>
      </c>
      <c r="M49" s="2" t="s">
        <v>726</v>
      </c>
      <c r="N49" s="2" t="s">
        <v>726</v>
      </c>
      <c r="O49" s="2" t="s">
        <v>726</v>
      </c>
      <c r="P49" s="2" t="s">
        <v>609</v>
      </c>
      <c r="Q49" s="2" t="s">
        <v>726</v>
      </c>
      <c r="R49" s="2" t="s">
        <v>726</v>
      </c>
      <c r="S49" s="2" t="s">
        <v>726</v>
      </c>
      <c r="T49" s="2" t="s">
        <v>726</v>
      </c>
      <c r="U49" s="2" t="s">
        <v>726</v>
      </c>
      <c r="X49" s="2">
        <f t="shared" si="0"/>
        <v>0</v>
      </c>
    </row>
    <row r="50" spans="1:24" ht="15" customHeight="1" x14ac:dyDescent="0.25">
      <c r="A50" s="2" t="s">
        <v>98</v>
      </c>
      <c r="B50" s="2" t="s">
        <v>100</v>
      </c>
      <c r="C50" s="2">
        <v>2017</v>
      </c>
      <c r="D50" s="2" t="s">
        <v>609</v>
      </c>
      <c r="E50" s="2" t="s">
        <v>726</v>
      </c>
      <c r="F50" s="2" t="s">
        <v>726</v>
      </c>
      <c r="G50" s="2" t="s">
        <v>726</v>
      </c>
      <c r="H50" s="2" t="s">
        <v>726</v>
      </c>
      <c r="I50" s="2" t="s">
        <v>726</v>
      </c>
      <c r="J50" s="2" t="s">
        <v>609</v>
      </c>
      <c r="K50" s="2" t="s">
        <v>726</v>
      </c>
      <c r="L50" s="2" t="s">
        <v>726</v>
      </c>
      <c r="M50" s="2" t="s">
        <v>726</v>
      </c>
      <c r="N50" s="2" t="s">
        <v>726</v>
      </c>
      <c r="O50" s="2" t="s">
        <v>726</v>
      </c>
      <c r="P50" s="2" t="s">
        <v>609</v>
      </c>
      <c r="Q50" s="2" t="s">
        <v>726</v>
      </c>
      <c r="R50" s="2" t="s">
        <v>726</v>
      </c>
      <c r="S50" s="2" t="s">
        <v>726</v>
      </c>
      <c r="T50" s="2" t="s">
        <v>726</v>
      </c>
      <c r="U50" s="2" t="s">
        <v>726</v>
      </c>
      <c r="X50" s="2">
        <f t="shared" si="0"/>
        <v>0</v>
      </c>
    </row>
    <row r="51" spans="1:24" ht="15" customHeight="1" x14ac:dyDescent="0.25">
      <c r="A51" s="2" t="s">
        <v>101</v>
      </c>
      <c r="B51" s="2" t="s">
        <v>102</v>
      </c>
      <c r="C51" s="2">
        <v>2017</v>
      </c>
      <c r="D51" s="2" t="s">
        <v>793</v>
      </c>
      <c r="E51" s="2" t="s">
        <v>789</v>
      </c>
      <c r="F51" s="2">
        <v>11.701000000000001</v>
      </c>
      <c r="G51" s="2" t="s">
        <v>726</v>
      </c>
      <c r="H51" s="2" t="s">
        <v>726</v>
      </c>
      <c r="I51" s="2">
        <v>91</v>
      </c>
      <c r="J51" s="2" t="s">
        <v>609</v>
      </c>
      <c r="K51" s="2" t="s">
        <v>726</v>
      </c>
      <c r="L51" s="2" t="s">
        <v>726</v>
      </c>
      <c r="M51" s="2" t="s">
        <v>726</v>
      </c>
      <c r="N51" s="2" t="s">
        <v>726</v>
      </c>
      <c r="O51" s="2" t="s">
        <v>726</v>
      </c>
      <c r="P51" s="2" t="s">
        <v>609</v>
      </c>
      <c r="Q51" s="2" t="s">
        <v>726</v>
      </c>
      <c r="R51" s="2" t="s">
        <v>726</v>
      </c>
      <c r="S51" s="2" t="s">
        <v>726</v>
      </c>
      <c r="T51" s="2" t="s">
        <v>726</v>
      </c>
      <c r="U51" s="2" t="s">
        <v>726</v>
      </c>
      <c r="X51" s="2">
        <f t="shared" si="0"/>
        <v>0</v>
      </c>
    </row>
    <row r="52" spans="1:24" ht="15" customHeight="1" x14ac:dyDescent="0.25">
      <c r="A52" s="2" t="s">
        <v>101</v>
      </c>
      <c r="B52" s="2" t="s">
        <v>103</v>
      </c>
      <c r="C52" s="2">
        <v>2017</v>
      </c>
      <c r="D52" s="2" t="s">
        <v>609</v>
      </c>
      <c r="E52" s="2" t="s">
        <v>726</v>
      </c>
      <c r="F52" s="2" t="s">
        <v>726</v>
      </c>
      <c r="G52" s="2" t="s">
        <v>726</v>
      </c>
      <c r="H52" s="2" t="s">
        <v>726</v>
      </c>
      <c r="I52" s="2" t="s">
        <v>726</v>
      </c>
      <c r="J52" s="2" t="s">
        <v>609</v>
      </c>
      <c r="K52" s="2" t="s">
        <v>726</v>
      </c>
      <c r="L52" s="2" t="s">
        <v>726</v>
      </c>
      <c r="M52" s="2" t="s">
        <v>726</v>
      </c>
      <c r="N52" s="2" t="s">
        <v>726</v>
      </c>
      <c r="O52" s="2" t="s">
        <v>726</v>
      </c>
      <c r="P52" s="2" t="s">
        <v>609</v>
      </c>
      <c r="Q52" s="2" t="s">
        <v>726</v>
      </c>
      <c r="R52" s="2" t="s">
        <v>726</v>
      </c>
      <c r="S52" s="2" t="s">
        <v>726</v>
      </c>
      <c r="T52" s="2" t="s">
        <v>726</v>
      </c>
      <c r="U52" s="2" t="s">
        <v>726</v>
      </c>
      <c r="X52" s="2">
        <f t="shared" si="0"/>
        <v>0</v>
      </c>
    </row>
    <row r="53" spans="1:24" ht="15" customHeight="1" x14ac:dyDescent="0.25">
      <c r="A53" s="2" t="s">
        <v>104</v>
      </c>
      <c r="B53" s="2" t="s">
        <v>105</v>
      </c>
      <c r="C53" s="2">
        <v>2017</v>
      </c>
      <c r="D53" s="2" t="s">
        <v>734</v>
      </c>
      <c r="E53" s="2" t="s">
        <v>726</v>
      </c>
      <c r="F53" s="2" t="s">
        <v>726</v>
      </c>
      <c r="G53" s="2" t="s">
        <v>726</v>
      </c>
      <c r="H53" s="2" t="s">
        <v>726</v>
      </c>
      <c r="I53" s="2" t="s">
        <v>726</v>
      </c>
      <c r="J53" s="2" t="s">
        <v>734</v>
      </c>
      <c r="K53" s="2" t="s">
        <v>726</v>
      </c>
      <c r="L53" s="2" t="s">
        <v>726</v>
      </c>
      <c r="M53" s="2" t="s">
        <v>726</v>
      </c>
      <c r="N53" s="2" t="s">
        <v>726</v>
      </c>
      <c r="O53" s="2" t="s">
        <v>726</v>
      </c>
      <c r="P53" s="2" t="s">
        <v>734</v>
      </c>
      <c r="Q53" s="2" t="s">
        <v>726</v>
      </c>
      <c r="R53" s="2" t="s">
        <v>726</v>
      </c>
      <c r="S53" s="2" t="s">
        <v>726</v>
      </c>
      <c r="T53" s="2" t="s">
        <v>726</v>
      </c>
      <c r="U53" s="2" t="s">
        <v>726</v>
      </c>
      <c r="X53" s="2">
        <f t="shared" si="0"/>
        <v>0</v>
      </c>
    </row>
    <row r="54" spans="1:24" ht="15" customHeight="1" x14ac:dyDescent="0.25">
      <c r="A54" s="2" t="s">
        <v>104</v>
      </c>
      <c r="B54" s="2" t="s">
        <v>106</v>
      </c>
      <c r="C54" s="2">
        <v>2017</v>
      </c>
      <c r="D54" s="2" t="s">
        <v>734</v>
      </c>
      <c r="E54" s="2" t="s">
        <v>726</v>
      </c>
      <c r="F54" s="2" t="s">
        <v>726</v>
      </c>
      <c r="G54" s="2" t="s">
        <v>726</v>
      </c>
      <c r="H54" s="2" t="s">
        <v>726</v>
      </c>
      <c r="I54" s="2" t="s">
        <v>726</v>
      </c>
      <c r="J54" s="2" t="s">
        <v>734</v>
      </c>
      <c r="K54" s="2" t="s">
        <v>726</v>
      </c>
      <c r="L54" s="2" t="s">
        <v>726</v>
      </c>
      <c r="M54" s="2" t="s">
        <v>726</v>
      </c>
      <c r="N54" s="2" t="s">
        <v>726</v>
      </c>
      <c r="O54" s="2" t="s">
        <v>726</v>
      </c>
      <c r="P54" s="2" t="s">
        <v>734</v>
      </c>
      <c r="Q54" s="2" t="s">
        <v>726</v>
      </c>
      <c r="R54" s="2" t="s">
        <v>726</v>
      </c>
      <c r="S54" s="2" t="s">
        <v>726</v>
      </c>
      <c r="T54" s="2" t="s">
        <v>726</v>
      </c>
      <c r="U54" s="2" t="s">
        <v>726</v>
      </c>
      <c r="X54" s="2">
        <f t="shared" si="0"/>
        <v>0</v>
      </c>
    </row>
    <row r="55" spans="1:24" ht="15" customHeight="1" x14ac:dyDescent="0.25">
      <c r="A55" s="2" t="s">
        <v>104</v>
      </c>
      <c r="B55" s="2" t="s">
        <v>107</v>
      </c>
      <c r="C55" s="2">
        <v>2017</v>
      </c>
      <c r="D55" s="2" t="s">
        <v>734</v>
      </c>
      <c r="E55" s="2" t="s">
        <v>726</v>
      </c>
      <c r="F55" s="2" t="s">
        <v>726</v>
      </c>
      <c r="G55" s="2" t="s">
        <v>726</v>
      </c>
      <c r="H55" s="2" t="s">
        <v>726</v>
      </c>
      <c r="I55" s="2" t="s">
        <v>726</v>
      </c>
      <c r="J55" s="2" t="s">
        <v>734</v>
      </c>
      <c r="K55" s="2" t="s">
        <v>726</v>
      </c>
      <c r="L55" s="2" t="s">
        <v>726</v>
      </c>
      <c r="M55" s="2" t="s">
        <v>726</v>
      </c>
      <c r="N55" s="2" t="s">
        <v>726</v>
      </c>
      <c r="O55" s="2" t="s">
        <v>726</v>
      </c>
      <c r="P55" s="2" t="s">
        <v>734</v>
      </c>
      <c r="Q55" s="2" t="s">
        <v>726</v>
      </c>
      <c r="R55" s="2" t="s">
        <v>726</v>
      </c>
      <c r="S55" s="2" t="s">
        <v>726</v>
      </c>
      <c r="T55" s="2" t="s">
        <v>726</v>
      </c>
      <c r="U55" s="2" t="s">
        <v>726</v>
      </c>
      <c r="X55" s="2">
        <f t="shared" si="0"/>
        <v>0</v>
      </c>
    </row>
    <row r="56" spans="1:24" ht="15" customHeight="1" x14ac:dyDescent="0.25">
      <c r="A56" s="2" t="s">
        <v>104</v>
      </c>
      <c r="B56" s="2" t="s">
        <v>108</v>
      </c>
      <c r="C56" s="2">
        <v>2017</v>
      </c>
      <c r="D56" s="2" t="s">
        <v>734</v>
      </c>
      <c r="E56" s="2" t="s">
        <v>726</v>
      </c>
      <c r="F56" s="2" t="s">
        <v>726</v>
      </c>
      <c r="G56" s="2" t="s">
        <v>726</v>
      </c>
      <c r="H56" s="2" t="s">
        <v>726</v>
      </c>
      <c r="I56" s="2" t="s">
        <v>726</v>
      </c>
      <c r="J56" s="2" t="s">
        <v>734</v>
      </c>
      <c r="K56" s="2" t="s">
        <v>726</v>
      </c>
      <c r="L56" s="2" t="s">
        <v>726</v>
      </c>
      <c r="M56" s="2" t="s">
        <v>726</v>
      </c>
      <c r="N56" s="2" t="s">
        <v>726</v>
      </c>
      <c r="O56" s="2" t="s">
        <v>726</v>
      </c>
      <c r="P56" s="2" t="s">
        <v>734</v>
      </c>
      <c r="Q56" s="2" t="s">
        <v>726</v>
      </c>
      <c r="R56" s="2" t="s">
        <v>726</v>
      </c>
      <c r="S56" s="2" t="s">
        <v>726</v>
      </c>
      <c r="T56" s="2" t="s">
        <v>726</v>
      </c>
      <c r="U56" s="2" t="s">
        <v>726</v>
      </c>
      <c r="X56" s="2">
        <f t="shared" si="0"/>
        <v>0</v>
      </c>
    </row>
    <row r="57" spans="1:24" ht="15" customHeight="1" x14ac:dyDescent="0.25">
      <c r="A57" s="2" t="s">
        <v>109</v>
      </c>
      <c r="B57" s="2" t="s">
        <v>110</v>
      </c>
      <c r="C57" s="2">
        <v>2017</v>
      </c>
      <c r="D57" s="2" t="s">
        <v>609</v>
      </c>
      <c r="E57" s="2" t="s">
        <v>726</v>
      </c>
      <c r="F57" s="2" t="s">
        <v>726</v>
      </c>
      <c r="G57" s="2" t="s">
        <v>726</v>
      </c>
      <c r="H57" s="2" t="s">
        <v>726</v>
      </c>
      <c r="I57" s="2" t="s">
        <v>726</v>
      </c>
      <c r="J57" s="2" t="s">
        <v>609</v>
      </c>
      <c r="K57" s="2" t="s">
        <v>726</v>
      </c>
      <c r="L57" s="2" t="s">
        <v>726</v>
      </c>
      <c r="M57" s="2" t="s">
        <v>726</v>
      </c>
      <c r="N57" s="2" t="s">
        <v>726</v>
      </c>
      <c r="O57" s="2" t="s">
        <v>726</v>
      </c>
      <c r="P57" s="2" t="s">
        <v>609</v>
      </c>
      <c r="Q57" s="2" t="s">
        <v>726</v>
      </c>
      <c r="R57" s="2" t="s">
        <v>726</v>
      </c>
      <c r="S57" s="2" t="s">
        <v>726</v>
      </c>
      <c r="T57" s="2" t="s">
        <v>726</v>
      </c>
      <c r="U57" s="2" t="s">
        <v>726</v>
      </c>
      <c r="X57" s="2">
        <f t="shared" si="0"/>
        <v>0</v>
      </c>
    </row>
    <row r="58" spans="1:24" ht="15" customHeight="1" x14ac:dyDescent="0.25">
      <c r="A58" s="2" t="s">
        <v>109</v>
      </c>
      <c r="B58" s="2" t="s">
        <v>111</v>
      </c>
      <c r="C58" s="2">
        <v>2017</v>
      </c>
      <c r="D58" s="2" t="s">
        <v>609</v>
      </c>
      <c r="E58" s="2" t="s">
        <v>726</v>
      </c>
      <c r="F58" s="2" t="s">
        <v>726</v>
      </c>
      <c r="G58" s="2" t="s">
        <v>726</v>
      </c>
      <c r="H58" s="2" t="s">
        <v>726</v>
      </c>
      <c r="I58" s="2" t="s">
        <v>726</v>
      </c>
      <c r="J58" s="2" t="s">
        <v>609</v>
      </c>
      <c r="K58" s="2" t="s">
        <v>726</v>
      </c>
      <c r="L58" s="2" t="s">
        <v>726</v>
      </c>
      <c r="M58" s="2" t="s">
        <v>726</v>
      </c>
      <c r="N58" s="2" t="s">
        <v>726</v>
      </c>
      <c r="O58" s="2" t="s">
        <v>726</v>
      </c>
      <c r="P58" s="2" t="s">
        <v>609</v>
      </c>
      <c r="Q58" s="2" t="s">
        <v>726</v>
      </c>
      <c r="R58" s="2" t="s">
        <v>726</v>
      </c>
      <c r="S58" s="2" t="s">
        <v>726</v>
      </c>
      <c r="T58" s="2" t="s">
        <v>726</v>
      </c>
      <c r="U58" s="2" t="s">
        <v>726</v>
      </c>
      <c r="X58" s="2">
        <f t="shared" si="0"/>
        <v>0</v>
      </c>
    </row>
    <row r="59" spans="1:24" ht="15" customHeight="1" x14ac:dyDescent="0.25">
      <c r="A59" s="2" t="s">
        <v>109</v>
      </c>
      <c r="B59" s="2" t="s">
        <v>112</v>
      </c>
      <c r="C59" s="2">
        <v>2017</v>
      </c>
      <c r="D59" s="2" t="s">
        <v>609</v>
      </c>
      <c r="E59" s="2" t="s">
        <v>726</v>
      </c>
      <c r="F59" s="2" t="s">
        <v>726</v>
      </c>
      <c r="G59" s="2" t="s">
        <v>726</v>
      </c>
      <c r="H59" s="2" t="s">
        <v>726</v>
      </c>
      <c r="I59" s="2" t="s">
        <v>726</v>
      </c>
      <c r="J59" s="2" t="s">
        <v>609</v>
      </c>
      <c r="K59" s="2" t="s">
        <v>726</v>
      </c>
      <c r="L59" s="2" t="s">
        <v>726</v>
      </c>
      <c r="M59" s="2" t="s">
        <v>726</v>
      </c>
      <c r="N59" s="2" t="s">
        <v>726</v>
      </c>
      <c r="O59" s="2" t="s">
        <v>726</v>
      </c>
      <c r="P59" s="2" t="s">
        <v>609</v>
      </c>
      <c r="Q59" s="2" t="s">
        <v>726</v>
      </c>
      <c r="R59" s="2" t="s">
        <v>726</v>
      </c>
      <c r="S59" s="2" t="s">
        <v>726</v>
      </c>
      <c r="T59" s="2" t="s">
        <v>726</v>
      </c>
      <c r="U59" s="2" t="s">
        <v>726</v>
      </c>
      <c r="X59" s="2">
        <f t="shared" si="0"/>
        <v>0</v>
      </c>
    </row>
    <row r="60" spans="1:24" ht="15" customHeight="1" x14ac:dyDescent="0.25">
      <c r="A60" s="2" t="s">
        <v>109</v>
      </c>
      <c r="B60" s="2" t="s">
        <v>113</v>
      </c>
      <c r="C60" s="2">
        <v>2017</v>
      </c>
      <c r="D60" s="2" t="s">
        <v>609</v>
      </c>
      <c r="E60" s="2" t="s">
        <v>726</v>
      </c>
      <c r="F60" s="2" t="s">
        <v>726</v>
      </c>
      <c r="G60" s="2" t="s">
        <v>726</v>
      </c>
      <c r="H60" s="2" t="s">
        <v>726</v>
      </c>
      <c r="I60" s="2" t="s">
        <v>726</v>
      </c>
      <c r="J60" s="2" t="s">
        <v>609</v>
      </c>
      <c r="K60" s="2" t="s">
        <v>726</v>
      </c>
      <c r="L60" s="2" t="s">
        <v>726</v>
      </c>
      <c r="M60" s="2" t="s">
        <v>726</v>
      </c>
      <c r="N60" s="2" t="s">
        <v>726</v>
      </c>
      <c r="O60" s="2" t="s">
        <v>726</v>
      </c>
      <c r="P60" s="2" t="s">
        <v>609</v>
      </c>
      <c r="Q60" s="2" t="s">
        <v>726</v>
      </c>
      <c r="R60" s="2" t="s">
        <v>726</v>
      </c>
      <c r="S60" s="2" t="s">
        <v>726</v>
      </c>
      <c r="T60" s="2" t="s">
        <v>726</v>
      </c>
      <c r="U60" s="2" t="s">
        <v>726</v>
      </c>
      <c r="X60" s="2">
        <f t="shared" si="0"/>
        <v>0</v>
      </c>
    </row>
    <row r="61" spans="1:24" ht="15" customHeight="1" x14ac:dyDescent="0.25">
      <c r="A61" s="2" t="s">
        <v>109</v>
      </c>
      <c r="B61" s="2" t="s">
        <v>114</v>
      </c>
      <c r="C61" s="2">
        <v>2017</v>
      </c>
      <c r="D61" s="2" t="s">
        <v>609</v>
      </c>
      <c r="E61" s="2" t="s">
        <v>726</v>
      </c>
      <c r="F61" s="2" t="s">
        <v>726</v>
      </c>
      <c r="G61" s="2" t="s">
        <v>726</v>
      </c>
      <c r="H61" s="2" t="s">
        <v>726</v>
      </c>
      <c r="I61" s="2" t="s">
        <v>726</v>
      </c>
      <c r="J61" s="2" t="s">
        <v>609</v>
      </c>
      <c r="K61" s="2" t="s">
        <v>726</v>
      </c>
      <c r="L61" s="2" t="s">
        <v>726</v>
      </c>
      <c r="M61" s="2" t="s">
        <v>726</v>
      </c>
      <c r="N61" s="2" t="s">
        <v>726</v>
      </c>
      <c r="O61" s="2" t="s">
        <v>726</v>
      </c>
      <c r="P61" s="2" t="s">
        <v>609</v>
      </c>
      <c r="Q61" s="2" t="s">
        <v>726</v>
      </c>
      <c r="R61" s="2" t="s">
        <v>726</v>
      </c>
      <c r="S61" s="2" t="s">
        <v>726</v>
      </c>
      <c r="T61" s="2" t="s">
        <v>726</v>
      </c>
      <c r="U61" s="2" t="s">
        <v>726</v>
      </c>
      <c r="X61" s="2">
        <f t="shared" si="0"/>
        <v>0</v>
      </c>
    </row>
    <row r="62" spans="1:24" ht="15" customHeight="1" x14ac:dyDescent="0.25">
      <c r="A62" s="2" t="s">
        <v>109</v>
      </c>
      <c r="B62" s="2" t="s">
        <v>115</v>
      </c>
      <c r="C62" s="2">
        <v>2017</v>
      </c>
      <c r="D62" s="2" t="s">
        <v>794</v>
      </c>
      <c r="E62" s="2" t="s">
        <v>767</v>
      </c>
      <c r="F62" s="2">
        <v>172.02600000000001</v>
      </c>
      <c r="G62" s="2" t="s">
        <v>726</v>
      </c>
      <c r="H62" s="2" t="s">
        <v>726</v>
      </c>
      <c r="I62" s="2" t="s">
        <v>726</v>
      </c>
      <c r="J62" s="2" t="s">
        <v>734</v>
      </c>
      <c r="K62" s="2" t="s">
        <v>726</v>
      </c>
      <c r="L62" s="2" t="s">
        <v>726</v>
      </c>
      <c r="M62" s="2" t="s">
        <v>726</v>
      </c>
      <c r="N62" s="2" t="s">
        <v>726</v>
      </c>
      <c r="O62" s="2" t="s">
        <v>726</v>
      </c>
      <c r="P62" s="2" t="s">
        <v>734</v>
      </c>
      <c r="Q62" s="2" t="s">
        <v>726</v>
      </c>
      <c r="R62" s="2" t="s">
        <v>726</v>
      </c>
      <c r="S62" s="2" t="s">
        <v>726</v>
      </c>
      <c r="T62" s="2" t="s">
        <v>726</v>
      </c>
      <c r="U62" s="2" t="s">
        <v>726</v>
      </c>
      <c r="X62" s="2">
        <f t="shared" si="0"/>
        <v>202.38352941176473</v>
      </c>
    </row>
    <row r="63" spans="1:24" ht="15" customHeight="1" x14ac:dyDescent="0.25">
      <c r="A63" s="2" t="s">
        <v>109</v>
      </c>
      <c r="B63" s="2" t="s">
        <v>116</v>
      </c>
      <c r="C63" s="2">
        <v>2017</v>
      </c>
      <c r="D63" s="2" t="s">
        <v>609</v>
      </c>
      <c r="E63" s="2" t="s">
        <v>726</v>
      </c>
      <c r="F63" s="2" t="s">
        <v>726</v>
      </c>
      <c r="G63" s="2" t="s">
        <v>726</v>
      </c>
      <c r="H63" s="2" t="s">
        <v>726</v>
      </c>
      <c r="I63" s="2" t="s">
        <v>726</v>
      </c>
      <c r="J63" s="2" t="s">
        <v>609</v>
      </c>
      <c r="K63" s="2" t="s">
        <v>726</v>
      </c>
      <c r="L63" s="2" t="s">
        <v>726</v>
      </c>
      <c r="M63" s="2" t="s">
        <v>726</v>
      </c>
      <c r="N63" s="2" t="s">
        <v>726</v>
      </c>
      <c r="O63" s="2" t="s">
        <v>726</v>
      </c>
      <c r="P63" s="2" t="s">
        <v>609</v>
      </c>
      <c r="Q63" s="2" t="s">
        <v>726</v>
      </c>
      <c r="R63" s="2" t="s">
        <v>726</v>
      </c>
      <c r="S63" s="2" t="s">
        <v>726</v>
      </c>
      <c r="T63" s="2" t="s">
        <v>726</v>
      </c>
      <c r="U63" s="2" t="s">
        <v>726</v>
      </c>
      <c r="X63" s="2">
        <f t="shared" si="0"/>
        <v>0</v>
      </c>
    </row>
    <row r="64" spans="1:24" ht="15" customHeight="1" x14ac:dyDescent="0.25">
      <c r="A64" s="2" t="s">
        <v>109</v>
      </c>
      <c r="B64" s="2" t="s">
        <v>117</v>
      </c>
      <c r="C64" s="2">
        <v>2017</v>
      </c>
      <c r="D64" s="2" t="s">
        <v>609</v>
      </c>
      <c r="E64" s="2" t="s">
        <v>726</v>
      </c>
      <c r="F64" s="2" t="s">
        <v>726</v>
      </c>
      <c r="G64" s="2" t="s">
        <v>726</v>
      </c>
      <c r="H64" s="2" t="s">
        <v>726</v>
      </c>
      <c r="I64" s="2" t="s">
        <v>726</v>
      </c>
      <c r="J64" s="2" t="s">
        <v>609</v>
      </c>
      <c r="K64" s="2" t="s">
        <v>726</v>
      </c>
      <c r="L64" s="2" t="s">
        <v>726</v>
      </c>
      <c r="M64" s="2" t="s">
        <v>726</v>
      </c>
      <c r="N64" s="2" t="s">
        <v>726</v>
      </c>
      <c r="O64" s="2" t="s">
        <v>726</v>
      </c>
      <c r="P64" s="2" t="s">
        <v>609</v>
      </c>
      <c r="Q64" s="2" t="s">
        <v>726</v>
      </c>
      <c r="R64" s="2" t="s">
        <v>726</v>
      </c>
      <c r="S64" s="2" t="s">
        <v>726</v>
      </c>
      <c r="T64" s="2" t="s">
        <v>726</v>
      </c>
      <c r="U64" s="2" t="s">
        <v>726</v>
      </c>
      <c r="X64" s="2">
        <f t="shared" si="0"/>
        <v>0</v>
      </c>
    </row>
    <row r="65" spans="1:24" ht="15" customHeight="1" x14ac:dyDescent="0.25">
      <c r="A65" s="2" t="s">
        <v>109</v>
      </c>
      <c r="B65" s="2" t="s">
        <v>118</v>
      </c>
      <c r="C65" s="2">
        <v>2017</v>
      </c>
      <c r="D65" s="2" t="s">
        <v>609</v>
      </c>
      <c r="E65" s="2" t="s">
        <v>726</v>
      </c>
      <c r="F65" s="2" t="s">
        <v>726</v>
      </c>
      <c r="G65" s="2" t="s">
        <v>726</v>
      </c>
      <c r="H65" s="2" t="s">
        <v>726</v>
      </c>
      <c r="I65" s="2" t="s">
        <v>726</v>
      </c>
      <c r="J65" s="2" t="s">
        <v>609</v>
      </c>
      <c r="K65" s="2" t="s">
        <v>726</v>
      </c>
      <c r="L65" s="2" t="s">
        <v>726</v>
      </c>
      <c r="M65" s="2" t="s">
        <v>726</v>
      </c>
      <c r="N65" s="2" t="s">
        <v>726</v>
      </c>
      <c r="O65" s="2" t="s">
        <v>726</v>
      </c>
      <c r="P65" s="2" t="s">
        <v>609</v>
      </c>
      <c r="Q65" s="2" t="s">
        <v>726</v>
      </c>
      <c r="R65" s="2" t="s">
        <v>726</v>
      </c>
      <c r="S65" s="2" t="s">
        <v>726</v>
      </c>
      <c r="T65" s="2" t="s">
        <v>726</v>
      </c>
      <c r="U65" s="2" t="s">
        <v>726</v>
      </c>
      <c r="X65" s="2">
        <f t="shared" si="0"/>
        <v>0</v>
      </c>
    </row>
    <row r="66" spans="1:24" ht="15" customHeight="1" x14ac:dyDescent="0.25">
      <c r="A66" s="2" t="s">
        <v>109</v>
      </c>
      <c r="B66" s="2" t="s">
        <v>119</v>
      </c>
      <c r="C66" s="2">
        <v>2017</v>
      </c>
      <c r="D66" s="2" t="s">
        <v>609</v>
      </c>
      <c r="E66" s="2" t="s">
        <v>726</v>
      </c>
      <c r="F66" s="2" t="s">
        <v>726</v>
      </c>
      <c r="G66" s="2" t="s">
        <v>726</v>
      </c>
      <c r="H66" s="2" t="s">
        <v>726</v>
      </c>
      <c r="I66" s="2" t="s">
        <v>726</v>
      </c>
      <c r="J66" s="2" t="s">
        <v>609</v>
      </c>
      <c r="K66" s="2" t="s">
        <v>726</v>
      </c>
      <c r="L66" s="2" t="s">
        <v>726</v>
      </c>
      <c r="M66" s="2" t="s">
        <v>726</v>
      </c>
      <c r="N66" s="2" t="s">
        <v>726</v>
      </c>
      <c r="O66" s="2" t="s">
        <v>726</v>
      </c>
      <c r="P66" s="2" t="s">
        <v>609</v>
      </c>
      <c r="Q66" s="2" t="s">
        <v>726</v>
      </c>
      <c r="R66" s="2" t="s">
        <v>726</v>
      </c>
      <c r="S66" s="2" t="s">
        <v>726</v>
      </c>
      <c r="T66" s="2" t="s">
        <v>726</v>
      </c>
      <c r="U66" s="2" t="s">
        <v>726</v>
      </c>
      <c r="X66" s="2">
        <f t="shared" si="0"/>
        <v>0</v>
      </c>
    </row>
    <row r="67" spans="1:24" ht="15" customHeight="1" x14ac:dyDescent="0.25">
      <c r="A67" s="2" t="s">
        <v>109</v>
      </c>
      <c r="B67" s="2" t="s">
        <v>120</v>
      </c>
      <c r="C67" s="2">
        <v>2017</v>
      </c>
      <c r="D67" s="2" t="s">
        <v>609</v>
      </c>
      <c r="E67" s="2" t="s">
        <v>726</v>
      </c>
      <c r="F67" s="2" t="s">
        <v>726</v>
      </c>
      <c r="G67" s="2" t="s">
        <v>726</v>
      </c>
      <c r="H67" s="2" t="s">
        <v>726</v>
      </c>
      <c r="I67" s="2" t="s">
        <v>726</v>
      </c>
      <c r="J67" s="2" t="s">
        <v>609</v>
      </c>
      <c r="K67" s="2" t="s">
        <v>726</v>
      </c>
      <c r="L67" s="2" t="s">
        <v>726</v>
      </c>
      <c r="M67" s="2" t="s">
        <v>726</v>
      </c>
      <c r="N67" s="2" t="s">
        <v>726</v>
      </c>
      <c r="O67" s="2" t="s">
        <v>726</v>
      </c>
      <c r="P67" s="2" t="s">
        <v>609</v>
      </c>
      <c r="Q67" s="2" t="s">
        <v>726</v>
      </c>
      <c r="R67" s="2" t="s">
        <v>726</v>
      </c>
      <c r="S67" s="2" t="s">
        <v>726</v>
      </c>
      <c r="T67" s="2" t="s">
        <v>726</v>
      </c>
      <c r="U67" s="2" t="s">
        <v>726</v>
      </c>
      <c r="X67" s="2">
        <f t="shared" ref="X67:X130" si="1">(IF(E67="Avfall",F67,0)+IF(G67="Avfall",H67,0))/IFERROR(I67/100,0.85)+(IF(K67="Avfall",L67,0)+IF(M67="Avfall",N67,0))/IFERROR(O67/100,0.85)+(IF(Q67="avfall",R67,0)+IF(S67="avfall",T67,0))/IFERROR(U67/100,0.85)</f>
        <v>0</v>
      </c>
    </row>
    <row r="68" spans="1:24" ht="15" customHeight="1" x14ac:dyDescent="0.25">
      <c r="A68" s="2" t="s">
        <v>109</v>
      </c>
      <c r="B68" s="2" t="s">
        <v>121</v>
      </c>
      <c r="C68" s="2">
        <v>2017</v>
      </c>
      <c r="D68" s="2" t="s">
        <v>609</v>
      </c>
      <c r="E68" s="2" t="s">
        <v>726</v>
      </c>
      <c r="F68" s="2" t="s">
        <v>726</v>
      </c>
      <c r="G68" s="2" t="s">
        <v>726</v>
      </c>
      <c r="H68" s="2" t="s">
        <v>726</v>
      </c>
      <c r="I68" s="2" t="s">
        <v>726</v>
      </c>
      <c r="J68" s="2" t="s">
        <v>609</v>
      </c>
      <c r="K68" s="2" t="s">
        <v>726</v>
      </c>
      <c r="L68" s="2" t="s">
        <v>726</v>
      </c>
      <c r="M68" s="2" t="s">
        <v>726</v>
      </c>
      <c r="N68" s="2" t="s">
        <v>726</v>
      </c>
      <c r="O68" s="2" t="s">
        <v>726</v>
      </c>
      <c r="P68" s="2" t="s">
        <v>609</v>
      </c>
      <c r="Q68" s="2" t="s">
        <v>726</v>
      </c>
      <c r="R68" s="2" t="s">
        <v>726</v>
      </c>
      <c r="S68" s="2" t="s">
        <v>726</v>
      </c>
      <c r="T68" s="2" t="s">
        <v>726</v>
      </c>
      <c r="U68" s="2" t="s">
        <v>726</v>
      </c>
      <c r="X68" s="2">
        <f t="shared" si="1"/>
        <v>0</v>
      </c>
    </row>
    <row r="69" spans="1:24" ht="15" customHeight="1" x14ac:dyDescent="0.25">
      <c r="A69" s="2" t="s">
        <v>109</v>
      </c>
      <c r="B69" s="2" t="s">
        <v>122</v>
      </c>
      <c r="C69" s="2">
        <v>2017</v>
      </c>
      <c r="D69" s="2" t="s">
        <v>609</v>
      </c>
      <c r="E69" s="2" t="s">
        <v>726</v>
      </c>
      <c r="F69" s="2" t="s">
        <v>726</v>
      </c>
      <c r="G69" s="2" t="s">
        <v>726</v>
      </c>
      <c r="H69" s="2" t="s">
        <v>726</v>
      </c>
      <c r="I69" s="2" t="s">
        <v>726</v>
      </c>
      <c r="J69" s="2" t="s">
        <v>609</v>
      </c>
      <c r="K69" s="2" t="s">
        <v>726</v>
      </c>
      <c r="L69" s="2" t="s">
        <v>726</v>
      </c>
      <c r="M69" s="2" t="s">
        <v>726</v>
      </c>
      <c r="N69" s="2" t="s">
        <v>726</v>
      </c>
      <c r="O69" s="2" t="s">
        <v>726</v>
      </c>
      <c r="P69" s="2" t="s">
        <v>609</v>
      </c>
      <c r="Q69" s="2" t="s">
        <v>726</v>
      </c>
      <c r="R69" s="2" t="s">
        <v>726</v>
      </c>
      <c r="S69" s="2" t="s">
        <v>726</v>
      </c>
      <c r="T69" s="2" t="s">
        <v>726</v>
      </c>
      <c r="U69" s="2" t="s">
        <v>726</v>
      </c>
      <c r="X69" s="2">
        <f t="shared" si="1"/>
        <v>0</v>
      </c>
    </row>
    <row r="70" spans="1:24" ht="15" customHeight="1" x14ac:dyDescent="0.25">
      <c r="A70" s="2" t="s">
        <v>109</v>
      </c>
      <c r="B70" s="2" t="s">
        <v>123</v>
      </c>
      <c r="C70" s="2">
        <v>2017</v>
      </c>
      <c r="D70" s="2" t="s">
        <v>609</v>
      </c>
      <c r="E70" s="2" t="s">
        <v>726</v>
      </c>
      <c r="F70" s="2" t="s">
        <v>726</v>
      </c>
      <c r="G70" s="2" t="s">
        <v>726</v>
      </c>
      <c r="H70" s="2" t="s">
        <v>726</v>
      </c>
      <c r="I70" s="2" t="s">
        <v>726</v>
      </c>
      <c r="J70" s="2" t="s">
        <v>609</v>
      </c>
      <c r="K70" s="2" t="s">
        <v>726</v>
      </c>
      <c r="L70" s="2" t="s">
        <v>726</v>
      </c>
      <c r="M70" s="2" t="s">
        <v>726</v>
      </c>
      <c r="N70" s="2" t="s">
        <v>726</v>
      </c>
      <c r="O70" s="2" t="s">
        <v>726</v>
      </c>
      <c r="P70" s="2" t="s">
        <v>609</v>
      </c>
      <c r="Q70" s="2" t="s">
        <v>726</v>
      </c>
      <c r="R70" s="2" t="s">
        <v>726</v>
      </c>
      <c r="S70" s="2" t="s">
        <v>726</v>
      </c>
      <c r="T70" s="2" t="s">
        <v>726</v>
      </c>
      <c r="U70" s="2" t="s">
        <v>726</v>
      </c>
      <c r="X70" s="2">
        <f t="shared" si="1"/>
        <v>0</v>
      </c>
    </row>
    <row r="71" spans="1:24" ht="15" customHeight="1" x14ac:dyDescent="0.25">
      <c r="A71" s="2" t="s">
        <v>109</v>
      </c>
      <c r="B71" s="2" t="s">
        <v>124</v>
      </c>
      <c r="C71" s="2">
        <v>2017</v>
      </c>
      <c r="D71" s="2" t="s">
        <v>609</v>
      </c>
      <c r="E71" s="2" t="s">
        <v>726</v>
      </c>
      <c r="F71" s="2" t="s">
        <v>726</v>
      </c>
      <c r="G71" s="2" t="s">
        <v>726</v>
      </c>
      <c r="H71" s="2" t="s">
        <v>726</v>
      </c>
      <c r="I71" s="2" t="s">
        <v>726</v>
      </c>
      <c r="J71" s="2" t="s">
        <v>609</v>
      </c>
      <c r="K71" s="2" t="s">
        <v>726</v>
      </c>
      <c r="L71" s="2" t="s">
        <v>726</v>
      </c>
      <c r="M71" s="2" t="s">
        <v>726</v>
      </c>
      <c r="N71" s="2" t="s">
        <v>726</v>
      </c>
      <c r="O71" s="2" t="s">
        <v>726</v>
      </c>
      <c r="P71" s="2" t="s">
        <v>609</v>
      </c>
      <c r="Q71" s="2" t="s">
        <v>726</v>
      </c>
      <c r="R71" s="2" t="s">
        <v>726</v>
      </c>
      <c r="S71" s="2" t="s">
        <v>726</v>
      </c>
      <c r="T71" s="2" t="s">
        <v>726</v>
      </c>
      <c r="U71" s="2" t="s">
        <v>726</v>
      </c>
      <c r="X71" s="2">
        <f t="shared" si="1"/>
        <v>0</v>
      </c>
    </row>
    <row r="72" spans="1:24" ht="15" customHeight="1" x14ac:dyDescent="0.25">
      <c r="A72" s="2" t="s">
        <v>109</v>
      </c>
      <c r="B72" s="2" t="s">
        <v>125</v>
      </c>
      <c r="C72" s="2">
        <v>2017</v>
      </c>
      <c r="D72" s="2" t="s">
        <v>609</v>
      </c>
      <c r="E72" s="2" t="s">
        <v>726</v>
      </c>
      <c r="F72" s="2" t="s">
        <v>726</v>
      </c>
      <c r="G72" s="2" t="s">
        <v>726</v>
      </c>
      <c r="H72" s="2" t="s">
        <v>726</v>
      </c>
      <c r="I72" s="2" t="s">
        <v>726</v>
      </c>
      <c r="J72" s="2" t="s">
        <v>609</v>
      </c>
      <c r="K72" s="2" t="s">
        <v>726</v>
      </c>
      <c r="L72" s="2" t="s">
        <v>726</v>
      </c>
      <c r="M72" s="2" t="s">
        <v>726</v>
      </c>
      <c r="N72" s="2" t="s">
        <v>726</v>
      </c>
      <c r="O72" s="2" t="s">
        <v>726</v>
      </c>
      <c r="P72" s="2" t="s">
        <v>609</v>
      </c>
      <c r="Q72" s="2" t="s">
        <v>726</v>
      </c>
      <c r="R72" s="2" t="s">
        <v>726</v>
      </c>
      <c r="S72" s="2" t="s">
        <v>726</v>
      </c>
      <c r="T72" s="2" t="s">
        <v>726</v>
      </c>
      <c r="U72" s="2" t="s">
        <v>726</v>
      </c>
      <c r="X72" s="2">
        <f t="shared" si="1"/>
        <v>0</v>
      </c>
    </row>
    <row r="73" spans="1:24" ht="15" customHeight="1" x14ac:dyDescent="0.25">
      <c r="A73" s="2" t="s">
        <v>109</v>
      </c>
      <c r="B73" s="2" t="s">
        <v>126</v>
      </c>
      <c r="C73" s="2">
        <v>2017</v>
      </c>
      <c r="D73" s="2" t="s">
        <v>609</v>
      </c>
      <c r="E73" s="2" t="s">
        <v>726</v>
      </c>
      <c r="F73" s="2" t="s">
        <v>726</v>
      </c>
      <c r="G73" s="2" t="s">
        <v>726</v>
      </c>
      <c r="H73" s="2" t="s">
        <v>726</v>
      </c>
      <c r="I73" s="2" t="s">
        <v>726</v>
      </c>
      <c r="J73" s="2" t="s">
        <v>609</v>
      </c>
      <c r="K73" s="2" t="s">
        <v>726</v>
      </c>
      <c r="L73" s="2" t="s">
        <v>726</v>
      </c>
      <c r="M73" s="2" t="s">
        <v>726</v>
      </c>
      <c r="N73" s="2" t="s">
        <v>726</v>
      </c>
      <c r="O73" s="2" t="s">
        <v>726</v>
      </c>
      <c r="P73" s="2" t="s">
        <v>609</v>
      </c>
      <c r="Q73" s="2" t="s">
        <v>726</v>
      </c>
      <c r="R73" s="2" t="s">
        <v>726</v>
      </c>
      <c r="S73" s="2" t="s">
        <v>726</v>
      </c>
      <c r="T73" s="2" t="s">
        <v>726</v>
      </c>
      <c r="U73" s="2" t="s">
        <v>726</v>
      </c>
      <c r="X73" s="2">
        <f t="shared" si="1"/>
        <v>0</v>
      </c>
    </row>
    <row r="74" spans="1:24" ht="15" customHeight="1" x14ac:dyDescent="0.25">
      <c r="A74" s="2" t="s">
        <v>109</v>
      </c>
      <c r="B74" s="2" t="s">
        <v>127</v>
      </c>
      <c r="C74" s="2">
        <v>2017</v>
      </c>
      <c r="D74" s="2" t="s">
        <v>609</v>
      </c>
      <c r="E74" s="2" t="s">
        <v>726</v>
      </c>
      <c r="F74" s="2" t="s">
        <v>726</v>
      </c>
      <c r="G74" s="2" t="s">
        <v>726</v>
      </c>
      <c r="H74" s="2" t="s">
        <v>726</v>
      </c>
      <c r="I74" s="2" t="s">
        <v>726</v>
      </c>
      <c r="J74" s="2" t="s">
        <v>609</v>
      </c>
      <c r="K74" s="2" t="s">
        <v>726</v>
      </c>
      <c r="L74" s="2" t="s">
        <v>726</v>
      </c>
      <c r="M74" s="2" t="s">
        <v>726</v>
      </c>
      <c r="N74" s="2" t="s">
        <v>726</v>
      </c>
      <c r="O74" s="2" t="s">
        <v>726</v>
      </c>
      <c r="P74" s="2" t="s">
        <v>609</v>
      </c>
      <c r="Q74" s="2" t="s">
        <v>726</v>
      </c>
      <c r="R74" s="2" t="s">
        <v>726</v>
      </c>
      <c r="S74" s="2" t="s">
        <v>726</v>
      </c>
      <c r="T74" s="2" t="s">
        <v>726</v>
      </c>
      <c r="U74" s="2" t="s">
        <v>726</v>
      </c>
      <c r="X74" s="2">
        <f t="shared" si="1"/>
        <v>0</v>
      </c>
    </row>
    <row r="75" spans="1:24" ht="15" customHeight="1" x14ac:dyDescent="0.25">
      <c r="A75" s="2" t="s">
        <v>109</v>
      </c>
      <c r="B75" s="2" t="s">
        <v>128</v>
      </c>
      <c r="C75" s="2">
        <v>2017</v>
      </c>
      <c r="D75" s="2" t="s">
        <v>609</v>
      </c>
      <c r="E75" s="2" t="s">
        <v>726</v>
      </c>
      <c r="F75" s="2" t="s">
        <v>726</v>
      </c>
      <c r="G75" s="2" t="s">
        <v>726</v>
      </c>
      <c r="H75" s="2" t="s">
        <v>726</v>
      </c>
      <c r="I75" s="2" t="s">
        <v>726</v>
      </c>
      <c r="J75" s="2" t="s">
        <v>609</v>
      </c>
      <c r="K75" s="2" t="s">
        <v>726</v>
      </c>
      <c r="L75" s="2" t="s">
        <v>726</v>
      </c>
      <c r="M75" s="2" t="s">
        <v>726</v>
      </c>
      <c r="N75" s="2" t="s">
        <v>726</v>
      </c>
      <c r="O75" s="2" t="s">
        <v>726</v>
      </c>
      <c r="P75" s="2" t="s">
        <v>609</v>
      </c>
      <c r="Q75" s="2" t="s">
        <v>726</v>
      </c>
      <c r="R75" s="2" t="s">
        <v>726</v>
      </c>
      <c r="S75" s="2" t="s">
        <v>726</v>
      </c>
      <c r="T75" s="2" t="s">
        <v>726</v>
      </c>
      <c r="U75" s="2" t="s">
        <v>726</v>
      </c>
      <c r="X75" s="2">
        <f t="shared" si="1"/>
        <v>0</v>
      </c>
    </row>
    <row r="76" spans="1:24" ht="15" customHeight="1" x14ac:dyDescent="0.25">
      <c r="A76" s="2" t="s">
        <v>109</v>
      </c>
      <c r="B76" s="2" t="s">
        <v>129</v>
      </c>
      <c r="C76" s="2">
        <v>2017</v>
      </c>
      <c r="D76" s="2" t="s">
        <v>609</v>
      </c>
      <c r="E76" s="2" t="s">
        <v>726</v>
      </c>
      <c r="F76" s="2" t="s">
        <v>726</v>
      </c>
      <c r="G76" s="2" t="s">
        <v>726</v>
      </c>
      <c r="H76" s="2" t="s">
        <v>726</v>
      </c>
      <c r="I76" s="2" t="s">
        <v>726</v>
      </c>
      <c r="J76" s="2" t="s">
        <v>609</v>
      </c>
      <c r="K76" s="2" t="s">
        <v>726</v>
      </c>
      <c r="L76" s="2" t="s">
        <v>726</v>
      </c>
      <c r="M76" s="2" t="s">
        <v>726</v>
      </c>
      <c r="N76" s="2" t="s">
        <v>726</v>
      </c>
      <c r="O76" s="2" t="s">
        <v>726</v>
      </c>
      <c r="P76" s="2" t="s">
        <v>609</v>
      </c>
      <c r="Q76" s="2" t="s">
        <v>726</v>
      </c>
      <c r="R76" s="2" t="s">
        <v>726</v>
      </c>
      <c r="S76" s="2" t="s">
        <v>726</v>
      </c>
      <c r="T76" s="2" t="s">
        <v>726</v>
      </c>
      <c r="U76" s="2" t="s">
        <v>726</v>
      </c>
      <c r="X76" s="2">
        <f t="shared" si="1"/>
        <v>0</v>
      </c>
    </row>
    <row r="77" spans="1:24" ht="15" customHeight="1" x14ac:dyDescent="0.25">
      <c r="A77" s="2" t="s">
        <v>130</v>
      </c>
      <c r="B77" s="2" t="s">
        <v>131</v>
      </c>
      <c r="C77" s="2">
        <v>2017</v>
      </c>
      <c r="D77" s="2" t="s">
        <v>609</v>
      </c>
      <c r="E77" s="2" t="s">
        <v>609</v>
      </c>
      <c r="F77" s="2" t="s">
        <v>609</v>
      </c>
      <c r="G77" s="2" t="s">
        <v>609</v>
      </c>
      <c r="H77" s="2" t="s">
        <v>609</v>
      </c>
      <c r="I77" s="2" t="s">
        <v>609</v>
      </c>
      <c r="J77" s="2" t="s">
        <v>609</v>
      </c>
      <c r="K77" s="2" t="s">
        <v>609</v>
      </c>
      <c r="L77" s="2" t="s">
        <v>609</v>
      </c>
      <c r="M77" s="2" t="s">
        <v>609</v>
      </c>
      <c r="N77" s="2" t="s">
        <v>609</v>
      </c>
      <c r="O77" s="2" t="s">
        <v>609</v>
      </c>
      <c r="P77" s="2" t="s">
        <v>609</v>
      </c>
      <c r="Q77" s="2" t="s">
        <v>609</v>
      </c>
      <c r="R77" s="2" t="s">
        <v>609</v>
      </c>
      <c r="S77" s="2" t="s">
        <v>609</v>
      </c>
      <c r="T77" s="2" t="s">
        <v>609</v>
      </c>
      <c r="U77" s="2" t="s">
        <v>609</v>
      </c>
      <c r="X77" s="2">
        <f t="shared" si="1"/>
        <v>0</v>
      </c>
    </row>
    <row r="78" spans="1:24" ht="15" customHeight="1" x14ac:dyDescent="0.25">
      <c r="A78" s="2" t="s">
        <v>132</v>
      </c>
      <c r="B78" s="2" t="s">
        <v>133</v>
      </c>
      <c r="C78" s="2">
        <v>2017</v>
      </c>
      <c r="D78" s="2" t="s">
        <v>609</v>
      </c>
      <c r="E78" s="2" t="s">
        <v>789</v>
      </c>
      <c r="F78" s="2">
        <v>1.78</v>
      </c>
      <c r="G78" s="2" t="s">
        <v>726</v>
      </c>
      <c r="H78" s="2" t="s">
        <v>726</v>
      </c>
      <c r="I78" s="2" t="s">
        <v>726</v>
      </c>
      <c r="J78" s="2" t="s">
        <v>609</v>
      </c>
      <c r="K78" s="2" t="s">
        <v>726</v>
      </c>
      <c r="L78" s="2" t="s">
        <v>726</v>
      </c>
      <c r="M78" s="2" t="s">
        <v>726</v>
      </c>
      <c r="N78" s="2" t="s">
        <v>726</v>
      </c>
      <c r="O78" s="2" t="s">
        <v>726</v>
      </c>
      <c r="P78" s="2" t="s">
        <v>609</v>
      </c>
      <c r="Q78" s="2" t="s">
        <v>726</v>
      </c>
      <c r="R78" s="2" t="s">
        <v>726</v>
      </c>
      <c r="S78" s="2" t="s">
        <v>726</v>
      </c>
      <c r="T78" s="2" t="s">
        <v>726</v>
      </c>
      <c r="U78" s="2" t="s">
        <v>726</v>
      </c>
      <c r="X78" s="2">
        <f t="shared" si="1"/>
        <v>0</v>
      </c>
    </row>
    <row r="79" spans="1:24" ht="15" customHeight="1" x14ac:dyDescent="0.25">
      <c r="A79" s="2" t="s">
        <v>132</v>
      </c>
      <c r="B79" s="2" t="s">
        <v>134</v>
      </c>
      <c r="C79" s="2">
        <v>2017</v>
      </c>
      <c r="D79" s="2" t="s">
        <v>609</v>
      </c>
      <c r="E79" s="2" t="s">
        <v>726</v>
      </c>
      <c r="F79" s="2" t="s">
        <v>726</v>
      </c>
      <c r="G79" s="2" t="s">
        <v>726</v>
      </c>
      <c r="H79" s="2" t="s">
        <v>726</v>
      </c>
      <c r="I79" s="2" t="s">
        <v>726</v>
      </c>
      <c r="J79" s="2" t="s">
        <v>609</v>
      </c>
      <c r="K79" s="2" t="s">
        <v>726</v>
      </c>
      <c r="L79" s="2" t="s">
        <v>726</v>
      </c>
      <c r="M79" s="2" t="s">
        <v>726</v>
      </c>
      <c r="N79" s="2" t="s">
        <v>726</v>
      </c>
      <c r="O79" s="2" t="s">
        <v>726</v>
      </c>
      <c r="P79" s="2" t="s">
        <v>609</v>
      </c>
      <c r="Q79" s="2" t="s">
        <v>726</v>
      </c>
      <c r="R79" s="2" t="s">
        <v>726</v>
      </c>
      <c r="S79" s="2" t="s">
        <v>726</v>
      </c>
      <c r="T79" s="2" t="s">
        <v>726</v>
      </c>
      <c r="U79" s="2" t="s">
        <v>726</v>
      </c>
      <c r="X79" s="2">
        <f t="shared" si="1"/>
        <v>0</v>
      </c>
    </row>
    <row r="80" spans="1:24" ht="15" customHeight="1" x14ac:dyDescent="0.25">
      <c r="A80" s="2" t="s">
        <v>132</v>
      </c>
      <c r="B80" s="2" t="s">
        <v>135</v>
      </c>
      <c r="C80" s="2">
        <v>2017</v>
      </c>
      <c r="D80" s="2" t="s">
        <v>609</v>
      </c>
      <c r="E80" s="2" t="s">
        <v>726</v>
      </c>
      <c r="F80" s="2" t="s">
        <v>726</v>
      </c>
      <c r="G80" s="2" t="s">
        <v>726</v>
      </c>
      <c r="H80" s="2" t="s">
        <v>726</v>
      </c>
      <c r="I80" s="2" t="s">
        <v>726</v>
      </c>
      <c r="J80" s="2" t="s">
        <v>609</v>
      </c>
      <c r="K80" s="2" t="s">
        <v>726</v>
      </c>
      <c r="L80" s="2" t="s">
        <v>726</v>
      </c>
      <c r="M80" s="2" t="s">
        <v>726</v>
      </c>
      <c r="N80" s="2" t="s">
        <v>726</v>
      </c>
      <c r="O80" s="2" t="s">
        <v>726</v>
      </c>
      <c r="P80" s="2" t="s">
        <v>609</v>
      </c>
      <c r="Q80" s="2" t="s">
        <v>726</v>
      </c>
      <c r="R80" s="2" t="s">
        <v>726</v>
      </c>
      <c r="S80" s="2" t="s">
        <v>726</v>
      </c>
      <c r="T80" s="2" t="s">
        <v>726</v>
      </c>
      <c r="U80" s="2" t="s">
        <v>726</v>
      </c>
      <c r="X80" s="2">
        <f t="shared" si="1"/>
        <v>0</v>
      </c>
    </row>
    <row r="81" spans="1:24" ht="15" customHeight="1" x14ac:dyDescent="0.25">
      <c r="A81" s="2" t="s">
        <v>136</v>
      </c>
      <c r="B81" s="2" t="s">
        <v>137</v>
      </c>
      <c r="C81" s="2">
        <v>2017</v>
      </c>
      <c r="D81" s="2" t="s">
        <v>609</v>
      </c>
      <c r="E81" s="2" t="s">
        <v>609</v>
      </c>
      <c r="F81" s="2" t="s">
        <v>609</v>
      </c>
      <c r="G81" s="2" t="s">
        <v>609</v>
      </c>
      <c r="H81" s="2" t="s">
        <v>609</v>
      </c>
      <c r="I81" s="2" t="s">
        <v>609</v>
      </c>
      <c r="J81" s="2" t="s">
        <v>609</v>
      </c>
      <c r="K81" s="2" t="s">
        <v>609</v>
      </c>
      <c r="L81" s="2" t="s">
        <v>609</v>
      </c>
      <c r="M81" s="2" t="s">
        <v>609</v>
      </c>
      <c r="N81" s="2" t="s">
        <v>609</v>
      </c>
      <c r="O81" s="2" t="s">
        <v>609</v>
      </c>
      <c r="P81" s="2" t="s">
        <v>609</v>
      </c>
      <c r="Q81" s="2" t="s">
        <v>609</v>
      </c>
      <c r="R81" s="2" t="s">
        <v>609</v>
      </c>
      <c r="S81" s="2" t="s">
        <v>609</v>
      </c>
      <c r="T81" s="2" t="s">
        <v>609</v>
      </c>
      <c r="U81" s="2" t="s">
        <v>609</v>
      </c>
      <c r="X81" s="2">
        <f t="shared" si="1"/>
        <v>0</v>
      </c>
    </row>
    <row r="82" spans="1:24" ht="15" customHeight="1" x14ac:dyDescent="0.25">
      <c r="A82" s="2" t="s">
        <v>737</v>
      </c>
      <c r="B82" s="9" t="s">
        <v>1184</v>
      </c>
      <c r="C82" s="2">
        <v>2017</v>
      </c>
      <c r="D82" s="2" t="s">
        <v>609</v>
      </c>
      <c r="E82" s="2" t="s">
        <v>609</v>
      </c>
      <c r="F82" s="2" t="s">
        <v>609</v>
      </c>
      <c r="G82" s="2" t="s">
        <v>609</v>
      </c>
      <c r="H82" s="2" t="s">
        <v>609</v>
      </c>
      <c r="I82" s="2" t="s">
        <v>609</v>
      </c>
      <c r="J82" s="2" t="s">
        <v>609</v>
      </c>
      <c r="K82" s="2" t="s">
        <v>609</v>
      </c>
      <c r="L82" s="2" t="s">
        <v>609</v>
      </c>
      <c r="M82" s="2" t="s">
        <v>609</v>
      </c>
      <c r="N82" s="2" t="s">
        <v>609</v>
      </c>
      <c r="O82" s="2" t="s">
        <v>609</v>
      </c>
      <c r="P82" s="2" t="s">
        <v>609</v>
      </c>
      <c r="Q82" s="2" t="s">
        <v>609</v>
      </c>
      <c r="R82" s="2" t="s">
        <v>609</v>
      </c>
      <c r="S82" s="2" t="s">
        <v>609</v>
      </c>
      <c r="T82" s="2" t="s">
        <v>609</v>
      </c>
      <c r="U82" s="2" t="s">
        <v>609</v>
      </c>
      <c r="X82" s="2">
        <f t="shared" si="1"/>
        <v>0</v>
      </c>
    </row>
    <row r="83" spans="1:24" ht="15" customHeight="1" x14ac:dyDescent="0.25">
      <c r="A83" s="2" t="s">
        <v>138</v>
      </c>
      <c r="B83" s="2" t="s">
        <v>139</v>
      </c>
      <c r="C83" s="2">
        <v>2017</v>
      </c>
      <c r="D83" s="2" t="s">
        <v>609</v>
      </c>
      <c r="E83" s="2" t="s">
        <v>726</v>
      </c>
      <c r="F83" s="2" t="s">
        <v>726</v>
      </c>
      <c r="G83" s="2" t="s">
        <v>726</v>
      </c>
      <c r="H83" s="2" t="s">
        <v>726</v>
      </c>
      <c r="I83" s="2" t="s">
        <v>726</v>
      </c>
      <c r="J83" s="2" t="s">
        <v>609</v>
      </c>
      <c r="K83" s="2" t="s">
        <v>726</v>
      </c>
      <c r="L83" s="2" t="s">
        <v>726</v>
      </c>
      <c r="M83" s="2" t="s">
        <v>726</v>
      </c>
      <c r="N83" s="2" t="s">
        <v>726</v>
      </c>
      <c r="O83" s="2" t="s">
        <v>726</v>
      </c>
      <c r="P83" s="2" t="s">
        <v>609</v>
      </c>
      <c r="Q83" s="2" t="s">
        <v>726</v>
      </c>
      <c r="R83" s="2" t="s">
        <v>726</v>
      </c>
      <c r="S83" s="2" t="s">
        <v>726</v>
      </c>
      <c r="T83" s="2" t="s">
        <v>726</v>
      </c>
      <c r="U83" s="2" t="s">
        <v>726</v>
      </c>
      <c r="X83" s="2">
        <f t="shared" si="1"/>
        <v>0</v>
      </c>
    </row>
    <row r="84" spans="1:24" ht="15" customHeight="1" x14ac:dyDescent="0.25">
      <c r="A84" s="2" t="s">
        <v>140</v>
      </c>
      <c r="B84" s="2" t="s">
        <v>141</v>
      </c>
      <c r="C84" s="2">
        <v>2017</v>
      </c>
      <c r="D84" s="2" t="s">
        <v>609</v>
      </c>
      <c r="E84" s="2" t="s">
        <v>726</v>
      </c>
      <c r="F84" s="2" t="s">
        <v>726</v>
      </c>
      <c r="G84" s="2" t="s">
        <v>726</v>
      </c>
      <c r="H84" s="2" t="s">
        <v>726</v>
      </c>
      <c r="I84" s="2" t="s">
        <v>726</v>
      </c>
      <c r="J84" s="2" t="s">
        <v>609</v>
      </c>
      <c r="K84" s="2" t="s">
        <v>726</v>
      </c>
      <c r="L84" s="2" t="s">
        <v>726</v>
      </c>
      <c r="M84" s="2" t="s">
        <v>726</v>
      </c>
      <c r="N84" s="2" t="s">
        <v>726</v>
      </c>
      <c r="O84" s="2" t="s">
        <v>726</v>
      </c>
      <c r="P84" s="2" t="s">
        <v>609</v>
      </c>
      <c r="Q84" s="2" t="s">
        <v>726</v>
      </c>
      <c r="R84" s="2" t="s">
        <v>726</v>
      </c>
      <c r="S84" s="2" t="s">
        <v>726</v>
      </c>
      <c r="T84" s="2" t="s">
        <v>726</v>
      </c>
      <c r="U84" s="2" t="s">
        <v>726</v>
      </c>
      <c r="X84" s="2">
        <f t="shared" si="1"/>
        <v>0</v>
      </c>
    </row>
    <row r="85" spans="1:24" ht="15" customHeight="1" x14ac:dyDescent="0.25">
      <c r="A85" s="2" t="s">
        <v>142</v>
      </c>
      <c r="B85" s="2" t="s">
        <v>143</v>
      </c>
      <c r="C85" s="2">
        <v>2017</v>
      </c>
      <c r="D85" s="2" t="s">
        <v>609</v>
      </c>
      <c r="E85" s="2" t="s">
        <v>726</v>
      </c>
      <c r="F85" s="2" t="s">
        <v>726</v>
      </c>
      <c r="G85" s="2" t="s">
        <v>726</v>
      </c>
      <c r="H85" s="2" t="s">
        <v>726</v>
      </c>
      <c r="I85" s="2" t="s">
        <v>726</v>
      </c>
      <c r="J85" s="2" t="s">
        <v>609</v>
      </c>
      <c r="K85" s="2" t="s">
        <v>726</v>
      </c>
      <c r="L85" s="2" t="s">
        <v>726</v>
      </c>
      <c r="M85" s="2" t="s">
        <v>726</v>
      </c>
      <c r="N85" s="2" t="s">
        <v>726</v>
      </c>
      <c r="O85" s="2" t="s">
        <v>726</v>
      </c>
      <c r="P85" s="2" t="s">
        <v>609</v>
      </c>
      <c r="Q85" s="2" t="s">
        <v>726</v>
      </c>
      <c r="R85" s="2" t="s">
        <v>726</v>
      </c>
      <c r="S85" s="2" t="s">
        <v>726</v>
      </c>
      <c r="T85" s="2" t="s">
        <v>726</v>
      </c>
      <c r="U85" s="2" t="s">
        <v>726</v>
      </c>
      <c r="X85" s="2">
        <f t="shared" si="1"/>
        <v>0</v>
      </c>
    </row>
    <row r="86" spans="1:24" ht="15" customHeight="1" x14ac:dyDescent="0.25">
      <c r="A86" s="2" t="s">
        <v>142</v>
      </c>
      <c r="B86" s="2" t="s">
        <v>144</v>
      </c>
      <c r="C86" s="2">
        <v>2017</v>
      </c>
      <c r="D86" s="2" t="s">
        <v>609</v>
      </c>
      <c r="E86" s="2" t="s">
        <v>726</v>
      </c>
      <c r="F86" s="2" t="s">
        <v>726</v>
      </c>
      <c r="G86" s="2" t="s">
        <v>726</v>
      </c>
      <c r="H86" s="2" t="s">
        <v>726</v>
      </c>
      <c r="I86" s="2" t="s">
        <v>726</v>
      </c>
      <c r="J86" s="2" t="s">
        <v>609</v>
      </c>
      <c r="K86" s="2" t="s">
        <v>726</v>
      </c>
      <c r="L86" s="2" t="s">
        <v>726</v>
      </c>
      <c r="M86" s="2" t="s">
        <v>726</v>
      </c>
      <c r="N86" s="2" t="s">
        <v>726</v>
      </c>
      <c r="O86" s="2" t="s">
        <v>726</v>
      </c>
      <c r="P86" s="2" t="s">
        <v>609</v>
      </c>
      <c r="Q86" s="2" t="s">
        <v>726</v>
      </c>
      <c r="R86" s="2" t="s">
        <v>726</v>
      </c>
      <c r="S86" s="2" t="s">
        <v>726</v>
      </c>
      <c r="T86" s="2" t="s">
        <v>726</v>
      </c>
      <c r="U86" s="2" t="s">
        <v>726</v>
      </c>
      <c r="X86" s="2">
        <f t="shared" si="1"/>
        <v>0</v>
      </c>
    </row>
    <row r="87" spans="1:24" ht="15" customHeight="1" x14ac:dyDescent="0.25">
      <c r="A87" s="2" t="s">
        <v>142</v>
      </c>
      <c r="B87" s="2" t="s">
        <v>145</v>
      </c>
      <c r="C87" s="2">
        <v>2017</v>
      </c>
      <c r="D87" s="2" t="s">
        <v>609</v>
      </c>
      <c r="E87" s="2" t="s">
        <v>726</v>
      </c>
      <c r="F87" s="2" t="s">
        <v>726</v>
      </c>
      <c r="G87" s="2" t="s">
        <v>726</v>
      </c>
      <c r="H87" s="2" t="s">
        <v>726</v>
      </c>
      <c r="I87" s="2" t="s">
        <v>726</v>
      </c>
      <c r="J87" s="2" t="s">
        <v>609</v>
      </c>
      <c r="K87" s="2" t="s">
        <v>726</v>
      </c>
      <c r="L87" s="2" t="s">
        <v>726</v>
      </c>
      <c r="M87" s="2" t="s">
        <v>726</v>
      </c>
      <c r="N87" s="2" t="s">
        <v>726</v>
      </c>
      <c r="O87" s="2" t="s">
        <v>726</v>
      </c>
      <c r="P87" s="2" t="s">
        <v>609</v>
      </c>
      <c r="Q87" s="2" t="s">
        <v>726</v>
      </c>
      <c r="R87" s="2" t="s">
        <v>726</v>
      </c>
      <c r="S87" s="2" t="s">
        <v>726</v>
      </c>
      <c r="T87" s="2" t="s">
        <v>726</v>
      </c>
      <c r="U87" s="2" t="s">
        <v>726</v>
      </c>
      <c r="X87" s="2">
        <f t="shared" si="1"/>
        <v>0</v>
      </c>
    </row>
    <row r="88" spans="1:24" ht="15" customHeight="1" x14ac:dyDescent="0.25">
      <c r="A88" s="2" t="s">
        <v>146</v>
      </c>
      <c r="B88" s="2" t="s">
        <v>147</v>
      </c>
      <c r="C88" s="2">
        <v>2017</v>
      </c>
      <c r="D88" s="2" t="s">
        <v>734</v>
      </c>
      <c r="E88" s="2" t="s">
        <v>726</v>
      </c>
      <c r="F88" s="2" t="s">
        <v>726</v>
      </c>
      <c r="G88" s="2" t="s">
        <v>726</v>
      </c>
      <c r="H88" s="2" t="s">
        <v>726</v>
      </c>
      <c r="I88" s="2" t="s">
        <v>726</v>
      </c>
      <c r="J88" s="2" t="s">
        <v>609</v>
      </c>
      <c r="K88" s="2" t="s">
        <v>726</v>
      </c>
      <c r="L88" s="2" t="s">
        <v>726</v>
      </c>
      <c r="M88" s="2" t="s">
        <v>726</v>
      </c>
      <c r="N88" s="2" t="s">
        <v>726</v>
      </c>
      <c r="O88" s="2" t="s">
        <v>726</v>
      </c>
      <c r="P88" s="2" t="s">
        <v>609</v>
      </c>
      <c r="Q88" s="2" t="s">
        <v>726</v>
      </c>
      <c r="R88" s="2" t="s">
        <v>726</v>
      </c>
      <c r="S88" s="2" t="s">
        <v>726</v>
      </c>
      <c r="T88" s="2" t="s">
        <v>726</v>
      </c>
      <c r="U88" s="2" t="s">
        <v>726</v>
      </c>
      <c r="X88" s="2">
        <f t="shared" si="1"/>
        <v>0</v>
      </c>
    </row>
    <row r="89" spans="1:24" ht="15" customHeight="1" x14ac:dyDescent="0.25">
      <c r="A89" s="2" t="s">
        <v>146</v>
      </c>
      <c r="B89" s="2" t="s">
        <v>148</v>
      </c>
      <c r="C89" s="2">
        <v>2017</v>
      </c>
      <c r="D89" s="2" t="s">
        <v>609</v>
      </c>
      <c r="E89" s="2" t="s">
        <v>726</v>
      </c>
      <c r="F89" s="2" t="s">
        <v>726</v>
      </c>
      <c r="G89" s="2" t="s">
        <v>726</v>
      </c>
      <c r="H89" s="2" t="s">
        <v>726</v>
      </c>
      <c r="I89" s="2" t="s">
        <v>726</v>
      </c>
      <c r="J89" s="2" t="s">
        <v>609</v>
      </c>
      <c r="K89" s="2" t="s">
        <v>726</v>
      </c>
      <c r="L89" s="2" t="s">
        <v>726</v>
      </c>
      <c r="M89" s="2" t="s">
        <v>726</v>
      </c>
      <c r="N89" s="2" t="s">
        <v>726</v>
      </c>
      <c r="O89" s="2" t="s">
        <v>726</v>
      </c>
      <c r="P89" s="2" t="s">
        <v>609</v>
      </c>
      <c r="Q89" s="2" t="s">
        <v>726</v>
      </c>
      <c r="R89" s="2" t="s">
        <v>726</v>
      </c>
      <c r="S89" s="2" t="s">
        <v>726</v>
      </c>
      <c r="T89" s="2" t="s">
        <v>726</v>
      </c>
      <c r="U89" s="2" t="s">
        <v>726</v>
      </c>
      <c r="X89" s="2">
        <f t="shared" si="1"/>
        <v>0</v>
      </c>
    </row>
    <row r="90" spans="1:24" ht="15" customHeight="1" x14ac:dyDescent="0.25">
      <c r="A90" s="2" t="s">
        <v>146</v>
      </c>
      <c r="B90" s="2" t="s">
        <v>149</v>
      </c>
      <c r="C90" s="2">
        <v>2017</v>
      </c>
      <c r="D90" s="2" t="s">
        <v>609</v>
      </c>
      <c r="E90" s="2" t="s">
        <v>726</v>
      </c>
      <c r="F90" s="2" t="s">
        <v>726</v>
      </c>
      <c r="G90" s="2" t="s">
        <v>726</v>
      </c>
      <c r="H90" s="2" t="s">
        <v>726</v>
      </c>
      <c r="I90" s="2" t="s">
        <v>726</v>
      </c>
      <c r="J90" s="2" t="s">
        <v>609</v>
      </c>
      <c r="K90" s="2" t="s">
        <v>726</v>
      </c>
      <c r="L90" s="2" t="s">
        <v>726</v>
      </c>
      <c r="M90" s="2" t="s">
        <v>726</v>
      </c>
      <c r="N90" s="2" t="s">
        <v>726</v>
      </c>
      <c r="O90" s="2" t="s">
        <v>726</v>
      </c>
      <c r="P90" s="2" t="s">
        <v>609</v>
      </c>
      <c r="Q90" s="2" t="s">
        <v>726</v>
      </c>
      <c r="R90" s="2" t="s">
        <v>726</v>
      </c>
      <c r="S90" s="2" t="s">
        <v>726</v>
      </c>
      <c r="T90" s="2" t="s">
        <v>726</v>
      </c>
      <c r="U90" s="2" t="s">
        <v>726</v>
      </c>
      <c r="X90" s="2">
        <f t="shared" si="1"/>
        <v>0</v>
      </c>
    </row>
    <row r="91" spans="1:24" ht="15" customHeight="1" x14ac:dyDescent="0.25">
      <c r="A91" s="2" t="s">
        <v>150</v>
      </c>
      <c r="B91" s="2" t="s">
        <v>151</v>
      </c>
      <c r="C91" s="2">
        <v>2017</v>
      </c>
      <c r="D91" s="2" t="s">
        <v>609</v>
      </c>
      <c r="E91" s="2" t="s">
        <v>726</v>
      </c>
      <c r="F91" s="2" t="s">
        <v>726</v>
      </c>
      <c r="G91" s="2" t="s">
        <v>726</v>
      </c>
      <c r="H91" s="2" t="s">
        <v>726</v>
      </c>
      <c r="I91" s="2" t="s">
        <v>726</v>
      </c>
      <c r="J91" s="2" t="s">
        <v>609</v>
      </c>
      <c r="K91" s="2" t="s">
        <v>726</v>
      </c>
      <c r="L91" s="2" t="s">
        <v>726</v>
      </c>
      <c r="M91" s="2" t="s">
        <v>726</v>
      </c>
      <c r="N91" s="2" t="s">
        <v>726</v>
      </c>
      <c r="O91" s="2" t="s">
        <v>726</v>
      </c>
      <c r="P91" s="2" t="s">
        <v>609</v>
      </c>
      <c r="Q91" s="2" t="s">
        <v>726</v>
      </c>
      <c r="R91" s="2" t="s">
        <v>726</v>
      </c>
      <c r="S91" s="2" t="s">
        <v>726</v>
      </c>
      <c r="T91" s="2" t="s">
        <v>726</v>
      </c>
      <c r="U91" s="2" t="s">
        <v>726</v>
      </c>
      <c r="X91" s="2">
        <f t="shared" si="1"/>
        <v>0</v>
      </c>
    </row>
    <row r="92" spans="1:24" ht="15" customHeight="1" x14ac:dyDescent="0.25">
      <c r="A92" s="2" t="s">
        <v>150</v>
      </c>
      <c r="B92" s="2" t="s">
        <v>152</v>
      </c>
      <c r="C92" s="2">
        <v>2017</v>
      </c>
      <c r="D92" s="2" t="s">
        <v>609</v>
      </c>
      <c r="E92" s="2" t="s">
        <v>726</v>
      </c>
      <c r="F92" s="2" t="s">
        <v>726</v>
      </c>
      <c r="G92" s="2" t="s">
        <v>726</v>
      </c>
      <c r="H92" s="2" t="s">
        <v>726</v>
      </c>
      <c r="I92" s="2" t="s">
        <v>726</v>
      </c>
      <c r="J92" s="2" t="s">
        <v>609</v>
      </c>
      <c r="K92" s="2" t="s">
        <v>726</v>
      </c>
      <c r="L92" s="2" t="s">
        <v>726</v>
      </c>
      <c r="M92" s="2" t="s">
        <v>726</v>
      </c>
      <c r="N92" s="2" t="s">
        <v>726</v>
      </c>
      <c r="O92" s="2" t="s">
        <v>726</v>
      </c>
      <c r="P92" s="2" t="s">
        <v>609</v>
      </c>
      <c r="Q92" s="2" t="s">
        <v>726</v>
      </c>
      <c r="R92" s="2" t="s">
        <v>726</v>
      </c>
      <c r="S92" s="2" t="s">
        <v>726</v>
      </c>
      <c r="T92" s="2" t="s">
        <v>726</v>
      </c>
      <c r="U92" s="2" t="s">
        <v>726</v>
      </c>
      <c r="X92" s="2">
        <f t="shared" si="1"/>
        <v>0</v>
      </c>
    </row>
    <row r="93" spans="1:24" ht="15" customHeight="1" x14ac:dyDescent="0.25">
      <c r="A93" s="2" t="s">
        <v>150</v>
      </c>
      <c r="B93" s="2" t="s">
        <v>153</v>
      </c>
      <c r="C93" s="2">
        <v>2017</v>
      </c>
      <c r="D93" s="2" t="s">
        <v>609</v>
      </c>
      <c r="E93" s="2" t="s">
        <v>726</v>
      </c>
      <c r="F93" s="2" t="s">
        <v>726</v>
      </c>
      <c r="G93" s="2" t="s">
        <v>726</v>
      </c>
      <c r="H93" s="2" t="s">
        <v>726</v>
      </c>
      <c r="I93" s="2" t="s">
        <v>726</v>
      </c>
      <c r="J93" s="2" t="s">
        <v>609</v>
      </c>
      <c r="K93" s="2" t="s">
        <v>726</v>
      </c>
      <c r="L93" s="2" t="s">
        <v>726</v>
      </c>
      <c r="M93" s="2" t="s">
        <v>726</v>
      </c>
      <c r="N93" s="2" t="s">
        <v>726</v>
      </c>
      <c r="O93" s="2" t="s">
        <v>726</v>
      </c>
      <c r="P93" s="2" t="s">
        <v>609</v>
      </c>
      <c r="Q93" s="2" t="s">
        <v>726</v>
      </c>
      <c r="R93" s="2" t="s">
        <v>726</v>
      </c>
      <c r="S93" s="2" t="s">
        <v>726</v>
      </c>
      <c r="T93" s="2" t="s">
        <v>726</v>
      </c>
      <c r="U93" s="2" t="s">
        <v>726</v>
      </c>
      <c r="X93" s="2">
        <f t="shared" si="1"/>
        <v>0</v>
      </c>
    </row>
    <row r="94" spans="1:24" ht="15" customHeight="1" x14ac:dyDescent="0.25">
      <c r="A94" s="2" t="s">
        <v>154</v>
      </c>
      <c r="B94" s="2" t="s">
        <v>155</v>
      </c>
      <c r="C94" s="2">
        <v>2017</v>
      </c>
      <c r="D94" s="2" t="s">
        <v>609</v>
      </c>
      <c r="E94" s="2" t="s">
        <v>726</v>
      </c>
      <c r="F94" s="2" t="s">
        <v>726</v>
      </c>
      <c r="G94" s="2" t="s">
        <v>726</v>
      </c>
      <c r="H94" s="2" t="s">
        <v>726</v>
      </c>
      <c r="I94" s="2" t="s">
        <v>726</v>
      </c>
      <c r="J94" s="2" t="s">
        <v>609</v>
      </c>
      <c r="K94" s="2" t="s">
        <v>726</v>
      </c>
      <c r="L94" s="2" t="s">
        <v>726</v>
      </c>
      <c r="M94" s="2" t="s">
        <v>726</v>
      </c>
      <c r="N94" s="2" t="s">
        <v>726</v>
      </c>
      <c r="O94" s="2" t="s">
        <v>726</v>
      </c>
      <c r="P94" s="2" t="s">
        <v>609</v>
      </c>
      <c r="Q94" s="2" t="s">
        <v>726</v>
      </c>
      <c r="R94" s="2" t="s">
        <v>726</v>
      </c>
      <c r="S94" s="2" t="s">
        <v>726</v>
      </c>
      <c r="T94" s="2" t="s">
        <v>726</v>
      </c>
      <c r="U94" s="2" t="s">
        <v>726</v>
      </c>
      <c r="X94" s="2">
        <f t="shared" si="1"/>
        <v>0</v>
      </c>
    </row>
    <row r="95" spans="1:24" ht="15" customHeight="1" x14ac:dyDescent="0.25">
      <c r="A95" s="2" t="s">
        <v>154</v>
      </c>
      <c r="B95" s="2" t="s">
        <v>156</v>
      </c>
      <c r="C95" s="2">
        <v>2017</v>
      </c>
      <c r="D95" s="2" t="s">
        <v>609</v>
      </c>
      <c r="E95" s="2" t="s">
        <v>726</v>
      </c>
      <c r="F95" s="2" t="s">
        <v>726</v>
      </c>
      <c r="G95" s="2" t="s">
        <v>726</v>
      </c>
      <c r="H95" s="2" t="s">
        <v>726</v>
      </c>
      <c r="I95" s="2" t="s">
        <v>726</v>
      </c>
      <c r="J95" s="2" t="s">
        <v>609</v>
      </c>
      <c r="K95" s="2" t="s">
        <v>726</v>
      </c>
      <c r="L95" s="2" t="s">
        <v>726</v>
      </c>
      <c r="M95" s="2" t="s">
        <v>726</v>
      </c>
      <c r="N95" s="2" t="s">
        <v>726</v>
      </c>
      <c r="O95" s="2" t="s">
        <v>726</v>
      </c>
      <c r="P95" s="2" t="s">
        <v>609</v>
      </c>
      <c r="Q95" s="2" t="s">
        <v>726</v>
      </c>
      <c r="R95" s="2" t="s">
        <v>726</v>
      </c>
      <c r="S95" s="2" t="s">
        <v>726</v>
      </c>
      <c r="T95" s="2" t="s">
        <v>726</v>
      </c>
      <c r="U95" s="2" t="s">
        <v>726</v>
      </c>
      <c r="X95" s="2">
        <f t="shared" si="1"/>
        <v>0</v>
      </c>
    </row>
    <row r="96" spans="1:24" ht="15" customHeight="1" x14ac:dyDescent="0.25">
      <c r="A96" s="2" t="s">
        <v>154</v>
      </c>
      <c r="B96" s="2" t="s">
        <v>157</v>
      </c>
      <c r="C96" s="2">
        <v>2017</v>
      </c>
      <c r="D96" s="2" t="s">
        <v>609</v>
      </c>
      <c r="E96" s="2" t="s">
        <v>726</v>
      </c>
      <c r="F96" s="2" t="s">
        <v>726</v>
      </c>
      <c r="G96" s="2" t="s">
        <v>726</v>
      </c>
      <c r="H96" s="2" t="s">
        <v>726</v>
      </c>
      <c r="I96" s="2" t="s">
        <v>726</v>
      </c>
      <c r="J96" s="2" t="s">
        <v>609</v>
      </c>
      <c r="K96" s="2" t="s">
        <v>726</v>
      </c>
      <c r="L96" s="2" t="s">
        <v>726</v>
      </c>
      <c r="M96" s="2" t="s">
        <v>726</v>
      </c>
      <c r="N96" s="2" t="s">
        <v>726</v>
      </c>
      <c r="O96" s="2" t="s">
        <v>726</v>
      </c>
      <c r="P96" s="2" t="s">
        <v>609</v>
      </c>
      <c r="Q96" s="2" t="s">
        <v>726</v>
      </c>
      <c r="R96" s="2" t="s">
        <v>726</v>
      </c>
      <c r="S96" s="2" t="s">
        <v>726</v>
      </c>
      <c r="T96" s="2" t="s">
        <v>726</v>
      </c>
      <c r="U96" s="2" t="s">
        <v>726</v>
      </c>
      <c r="X96" s="2">
        <f t="shared" si="1"/>
        <v>0</v>
      </c>
    </row>
    <row r="97" spans="1:24" ht="15" customHeight="1" x14ac:dyDescent="0.25">
      <c r="A97" s="2" t="s">
        <v>154</v>
      </c>
      <c r="B97" s="2" t="s">
        <v>158</v>
      </c>
      <c r="C97" s="2">
        <v>2017</v>
      </c>
      <c r="D97" s="2" t="s">
        <v>609</v>
      </c>
      <c r="E97" s="2" t="s">
        <v>726</v>
      </c>
      <c r="F97" s="2" t="s">
        <v>726</v>
      </c>
      <c r="G97" s="2" t="s">
        <v>726</v>
      </c>
      <c r="H97" s="2" t="s">
        <v>726</v>
      </c>
      <c r="I97" s="2" t="s">
        <v>726</v>
      </c>
      <c r="J97" s="2" t="s">
        <v>609</v>
      </c>
      <c r="K97" s="2" t="s">
        <v>726</v>
      </c>
      <c r="L97" s="2" t="s">
        <v>726</v>
      </c>
      <c r="M97" s="2" t="s">
        <v>726</v>
      </c>
      <c r="N97" s="2" t="s">
        <v>726</v>
      </c>
      <c r="O97" s="2" t="s">
        <v>726</v>
      </c>
      <c r="P97" s="2" t="s">
        <v>609</v>
      </c>
      <c r="Q97" s="2" t="s">
        <v>726</v>
      </c>
      <c r="R97" s="2" t="s">
        <v>726</v>
      </c>
      <c r="S97" s="2" t="s">
        <v>726</v>
      </c>
      <c r="T97" s="2" t="s">
        <v>726</v>
      </c>
      <c r="U97" s="2" t="s">
        <v>726</v>
      </c>
      <c r="X97" s="2">
        <f t="shared" si="1"/>
        <v>0</v>
      </c>
    </row>
    <row r="98" spans="1:24" ht="15" customHeight="1" x14ac:dyDescent="0.25">
      <c r="A98" s="2" t="s">
        <v>159</v>
      </c>
      <c r="B98" s="2" t="s">
        <v>160</v>
      </c>
      <c r="C98" s="2">
        <v>2017</v>
      </c>
      <c r="D98" s="2" t="s">
        <v>609</v>
      </c>
      <c r="E98" s="2" t="s">
        <v>726</v>
      </c>
      <c r="F98" s="2" t="s">
        <v>726</v>
      </c>
      <c r="G98" s="2" t="s">
        <v>726</v>
      </c>
      <c r="H98" s="2" t="s">
        <v>726</v>
      </c>
      <c r="I98" s="2" t="s">
        <v>726</v>
      </c>
      <c r="J98" s="2" t="s">
        <v>609</v>
      </c>
      <c r="K98" s="2" t="s">
        <v>726</v>
      </c>
      <c r="L98" s="2" t="s">
        <v>726</v>
      </c>
      <c r="M98" s="2" t="s">
        <v>726</v>
      </c>
      <c r="N98" s="2" t="s">
        <v>726</v>
      </c>
      <c r="O98" s="2" t="s">
        <v>726</v>
      </c>
      <c r="P98" s="2" t="s">
        <v>609</v>
      </c>
      <c r="Q98" s="2" t="s">
        <v>726</v>
      </c>
      <c r="R98" s="2" t="s">
        <v>726</v>
      </c>
      <c r="S98" s="2" t="s">
        <v>726</v>
      </c>
      <c r="T98" s="2" t="s">
        <v>726</v>
      </c>
      <c r="U98" s="2" t="s">
        <v>726</v>
      </c>
      <c r="X98" s="2">
        <f t="shared" si="1"/>
        <v>0</v>
      </c>
    </row>
    <row r="99" spans="1:24" ht="15" customHeight="1" x14ac:dyDescent="0.25">
      <c r="A99" s="2" t="s">
        <v>163</v>
      </c>
      <c r="B99" s="2" t="s">
        <v>162</v>
      </c>
      <c r="C99" s="2">
        <v>2017</v>
      </c>
      <c r="D99" s="2" t="s">
        <v>609</v>
      </c>
      <c r="E99" s="2" t="s">
        <v>609</v>
      </c>
      <c r="F99" s="2" t="s">
        <v>609</v>
      </c>
      <c r="G99" s="2" t="s">
        <v>609</v>
      </c>
      <c r="H99" s="2" t="s">
        <v>609</v>
      </c>
      <c r="I99" s="2" t="s">
        <v>609</v>
      </c>
      <c r="J99" s="2" t="s">
        <v>609</v>
      </c>
      <c r="K99" s="2" t="s">
        <v>609</v>
      </c>
      <c r="L99" s="2" t="s">
        <v>609</v>
      </c>
      <c r="M99" s="2" t="s">
        <v>609</v>
      </c>
      <c r="N99" s="2" t="s">
        <v>609</v>
      </c>
      <c r="O99" s="2" t="s">
        <v>609</v>
      </c>
      <c r="P99" s="2" t="s">
        <v>609</v>
      </c>
      <c r="Q99" s="2" t="s">
        <v>609</v>
      </c>
      <c r="R99" s="2" t="s">
        <v>609</v>
      </c>
      <c r="S99" s="2" t="s">
        <v>609</v>
      </c>
      <c r="T99" s="2" t="s">
        <v>609</v>
      </c>
      <c r="U99" s="2" t="s">
        <v>609</v>
      </c>
      <c r="X99" s="2">
        <f t="shared" si="1"/>
        <v>0</v>
      </c>
    </row>
    <row r="100" spans="1:24" ht="15" customHeight="1" x14ac:dyDescent="0.25">
      <c r="A100" s="2" t="s">
        <v>168</v>
      </c>
      <c r="B100" s="2" t="s">
        <v>165</v>
      </c>
      <c r="C100" s="2">
        <v>2017</v>
      </c>
      <c r="D100" s="2" t="s">
        <v>609</v>
      </c>
      <c r="E100" s="2" t="s">
        <v>609</v>
      </c>
      <c r="F100" s="2" t="s">
        <v>609</v>
      </c>
      <c r="G100" s="2" t="s">
        <v>609</v>
      </c>
      <c r="H100" s="2" t="s">
        <v>609</v>
      </c>
      <c r="I100" s="2" t="s">
        <v>609</v>
      </c>
      <c r="J100" s="2" t="s">
        <v>609</v>
      </c>
      <c r="K100" s="2" t="s">
        <v>609</v>
      </c>
      <c r="L100" s="2" t="s">
        <v>609</v>
      </c>
      <c r="M100" s="2" t="s">
        <v>609</v>
      </c>
      <c r="N100" s="2" t="s">
        <v>609</v>
      </c>
      <c r="O100" s="2" t="s">
        <v>609</v>
      </c>
      <c r="P100" s="2" t="s">
        <v>609</v>
      </c>
      <c r="Q100" s="2" t="s">
        <v>609</v>
      </c>
      <c r="R100" s="2" t="s">
        <v>609</v>
      </c>
      <c r="S100" s="2" t="s">
        <v>609</v>
      </c>
      <c r="T100" s="2" t="s">
        <v>609</v>
      </c>
      <c r="U100" s="2" t="s">
        <v>609</v>
      </c>
      <c r="X100" s="2">
        <f t="shared" si="1"/>
        <v>0</v>
      </c>
    </row>
    <row r="101" spans="1:24" ht="15" customHeight="1" x14ac:dyDescent="0.25">
      <c r="A101" s="2" t="s">
        <v>169</v>
      </c>
      <c r="B101" s="2" t="s">
        <v>170</v>
      </c>
      <c r="C101" s="2">
        <v>2017</v>
      </c>
      <c r="D101" s="2" t="s">
        <v>609</v>
      </c>
      <c r="E101" s="2" t="s">
        <v>609</v>
      </c>
      <c r="F101" s="2" t="s">
        <v>609</v>
      </c>
      <c r="G101" s="2" t="s">
        <v>609</v>
      </c>
      <c r="H101" s="2" t="s">
        <v>609</v>
      </c>
      <c r="I101" s="2" t="s">
        <v>609</v>
      </c>
      <c r="J101" s="2" t="s">
        <v>609</v>
      </c>
      <c r="K101" s="2" t="s">
        <v>609</v>
      </c>
      <c r="L101" s="2" t="s">
        <v>609</v>
      </c>
      <c r="M101" s="2" t="s">
        <v>609</v>
      </c>
      <c r="N101" s="2" t="s">
        <v>609</v>
      </c>
      <c r="O101" s="2" t="s">
        <v>609</v>
      </c>
      <c r="P101" s="2" t="s">
        <v>609</v>
      </c>
      <c r="Q101" s="2" t="s">
        <v>609</v>
      </c>
      <c r="R101" s="2" t="s">
        <v>609</v>
      </c>
      <c r="S101" s="2" t="s">
        <v>609</v>
      </c>
      <c r="T101" s="2" t="s">
        <v>609</v>
      </c>
      <c r="U101" s="2" t="s">
        <v>609</v>
      </c>
      <c r="X101" s="2">
        <f t="shared" si="1"/>
        <v>0</v>
      </c>
    </row>
    <row r="102" spans="1:24" ht="15" customHeight="1" x14ac:dyDescent="0.25">
      <c r="A102" s="2" t="s">
        <v>169</v>
      </c>
      <c r="B102" s="2" t="s">
        <v>171</v>
      </c>
      <c r="C102" s="2">
        <v>2017</v>
      </c>
      <c r="D102" s="2" t="s">
        <v>609</v>
      </c>
      <c r="E102" s="2" t="s">
        <v>609</v>
      </c>
      <c r="F102" s="2" t="s">
        <v>609</v>
      </c>
      <c r="G102" s="2" t="s">
        <v>609</v>
      </c>
      <c r="H102" s="2" t="s">
        <v>609</v>
      </c>
      <c r="I102" s="2" t="s">
        <v>609</v>
      </c>
      <c r="J102" s="2" t="s">
        <v>609</v>
      </c>
      <c r="K102" s="2" t="s">
        <v>609</v>
      </c>
      <c r="L102" s="2" t="s">
        <v>609</v>
      </c>
      <c r="M102" s="2" t="s">
        <v>609</v>
      </c>
      <c r="N102" s="2" t="s">
        <v>609</v>
      </c>
      <c r="O102" s="2" t="s">
        <v>609</v>
      </c>
      <c r="P102" s="2" t="s">
        <v>609</v>
      </c>
      <c r="Q102" s="2" t="s">
        <v>609</v>
      </c>
      <c r="R102" s="2" t="s">
        <v>609</v>
      </c>
      <c r="S102" s="2" t="s">
        <v>609</v>
      </c>
      <c r="T102" s="2" t="s">
        <v>609</v>
      </c>
      <c r="U102" s="2" t="s">
        <v>609</v>
      </c>
      <c r="X102" s="2">
        <f t="shared" si="1"/>
        <v>0</v>
      </c>
    </row>
    <row r="103" spans="1:24" ht="15" customHeight="1" x14ac:dyDescent="0.25">
      <c r="A103" s="2" t="s">
        <v>169</v>
      </c>
      <c r="B103" s="2" t="s">
        <v>172</v>
      </c>
      <c r="C103" s="2">
        <v>2017</v>
      </c>
      <c r="D103" s="2" t="s">
        <v>609</v>
      </c>
      <c r="E103" s="2" t="s">
        <v>609</v>
      </c>
      <c r="F103" s="2" t="s">
        <v>609</v>
      </c>
      <c r="G103" s="2" t="s">
        <v>609</v>
      </c>
      <c r="H103" s="2" t="s">
        <v>609</v>
      </c>
      <c r="I103" s="2" t="s">
        <v>609</v>
      </c>
      <c r="J103" s="2" t="s">
        <v>609</v>
      </c>
      <c r="K103" s="2" t="s">
        <v>609</v>
      </c>
      <c r="L103" s="2" t="s">
        <v>609</v>
      </c>
      <c r="M103" s="2" t="s">
        <v>609</v>
      </c>
      <c r="N103" s="2" t="s">
        <v>609</v>
      </c>
      <c r="O103" s="2" t="s">
        <v>609</v>
      </c>
      <c r="P103" s="2" t="s">
        <v>609</v>
      </c>
      <c r="Q103" s="2" t="s">
        <v>609</v>
      </c>
      <c r="R103" s="2" t="s">
        <v>609</v>
      </c>
      <c r="S103" s="2" t="s">
        <v>609</v>
      </c>
      <c r="T103" s="2" t="s">
        <v>609</v>
      </c>
      <c r="U103" s="2" t="s">
        <v>609</v>
      </c>
      <c r="X103" s="2">
        <f t="shared" si="1"/>
        <v>0</v>
      </c>
    </row>
    <row r="104" spans="1:24" ht="15" customHeight="1" x14ac:dyDescent="0.25">
      <c r="A104" s="2" t="s">
        <v>169</v>
      </c>
      <c r="B104" s="2" t="s">
        <v>173</v>
      </c>
      <c r="C104" s="2">
        <v>2017</v>
      </c>
      <c r="D104" s="2" t="s">
        <v>609</v>
      </c>
      <c r="E104" s="2" t="s">
        <v>609</v>
      </c>
      <c r="F104" s="2" t="s">
        <v>609</v>
      </c>
      <c r="G104" s="2" t="s">
        <v>609</v>
      </c>
      <c r="H104" s="2" t="s">
        <v>609</v>
      </c>
      <c r="I104" s="2" t="s">
        <v>609</v>
      </c>
      <c r="J104" s="2" t="s">
        <v>609</v>
      </c>
      <c r="K104" s="2" t="s">
        <v>609</v>
      </c>
      <c r="L104" s="2" t="s">
        <v>609</v>
      </c>
      <c r="M104" s="2" t="s">
        <v>609</v>
      </c>
      <c r="N104" s="2" t="s">
        <v>609</v>
      </c>
      <c r="O104" s="2" t="s">
        <v>609</v>
      </c>
      <c r="P104" s="2" t="s">
        <v>609</v>
      </c>
      <c r="Q104" s="2" t="s">
        <v>609</v>
      </c>
      <c r="R104" s="2" t="s">
        <v>609</v>
      </c>
      <c r="S104" s="2" t="s">
        <v>609</v>
      </c>
      <c r="T104" s="2" t="s">
        <v>609</v>
      </c>
      <c r="U104" s="2" t="s">
        <v>609</v>
      </c>
      <c r="X104" s="2">
        <f t="shared" si="1"/>
        <v>0</v>
      </c>
    </row>
    <row r="105" spans="1:24" ht="15" customHeight="1" x14ac:dyDescent="0.25">
      <c r="A105" s="2" t="s">
        <v>169</v>
      </c>
      <c r="B105" s="2" t="s">
        <v>174</v>
      </c>
      <c r="C105" s="2">
        <v>2017</v>
      </c>
      <c r="D105" s="2" t="s">
        <v>609</v>
      </c>
      <c r="E105" s="2" t="s">
        <v>609</v>
      </c>
      <c r="F105" s="2" t="s">
        <v>609</v>
      </c>
      <c r="G105" s="2" t="s">
        <v>609</v>
      </c>
      <c r="H105" s="2" t="s">
        <v>609</v>
      </c>
      <c r="I105" s="2" t="s">
        <v>609</v>
      </c>
      <c r="J105" s="2" t="s">
        <v>609</v>
      </c>
      <c r="K105" s="2" t="s">
        <v>609</v>
      </c>
      <c r="L105" s="2" t="s">
        <v>609</v>
      </c>
      <c r="M105" s="2" t="s">
        <v>609</v>
      </c>
      <c r="N105" s="2" t="s">
        <v>609</v>
      </c>
      <c r="O105" s="2" t="s">
        <v>609</v>
      </c>
      <c r="P105" s="2" t="s">
        <v>609</v>
      </c>
      <c r="Q105" s="2" t="s">
        <v>609</v>
      </c>
      <c r="R105" s="2" t="s">
        <v>609</v>
      </c>
      <c r="S105" s="2" t="s">
        <v>609</v>
      </c>
      <c r="T105" s="2" t="s">
        <v>609</v>
      </c>
      <c r="U105" s="2" t="s">
        <v>609</v>
      </c>
      <c r="X105" s="2">
        <f t="shared" si="1"/>
        <v>0</v>
      </c>
    </row>
    <row r="106" spans="1:24" ht="15" customHeight="1" x14ac:dyDescent="0.25">
      <c r="A106" s="2" t="s">
        <v>169</v>
      </c>
      <c r="B106" s="2" t="s">
        <v>175</v>
      </c>
      <c r="C106" s="2">
        <v>2017</v>
      </c>
      <c r="D106" s="2" t="s">
        <v>609</v>
      </c>
      <c r="E106" s="2" t="s">
        <v>609</v>
      </c>
      <c r="F106" s="2" t="s">
        <v>609</v>
      </c>
      <c r="G106" s="2" t="s">
        <v>609</v>
      </c>
      <c r="H106" s="2" t="s">
        <v>609</v>
      </c>
      <c r="I106" s="2" t="s">
        <v>609</v>
      </c>
      <c r="J106" s="2" t="s">
        <v>609</v>
      </c>
      <c r="K106" s="2" t="s">
        <v>609</v>
      </c>
      <c r="L106" s="2" t="s">
        <v>609</v>
      </c>
      <c r="M106" s="2" t="s">
        <v>609</v>
      </c>
      <c r="N106" s="2" t="s">
        <v>609</v>
      </c>
      <c r="O106" s="2" t="s">
        <v>609</v>
      </c>
      <c r="P106" s="2" t="s">
        <v>609</v>
      </c>
      <c r="Q106" s="2" t="s">
        <v>609</v>
      </c>
      <c r="R106" s="2" t="s">
        <v>609</v>
      </c>
      <c r="S106" s="2" t="s">
        <v>609</v>
      </c>
      <c r="T106" s="2" t="s">
        <v>609</v>
      </c>
      <c r="U106" s="2" t="s">
        <v>609</v>
      </c>
      <c r="X106" s="2">
        <f t="shared" si="1"/>
        <v>0</v>
      </c>
    </row>
    <row r="107" spans="1:24" ht="15" customHeight="1" x14ac:dyDescent="0.25">
      <c r="A107" s="2" t="s">
        <v>169</v>
      </c>
      <c r="B107" s="2" t="s">
        <v>176</v>
      </c>
      <c r="C107" s="2">
        <v>2017</v>
      </c>
      <c r="D107" s="2" t="s">
        <v>609</v>
      </c>
      <c r="E107" s="2" t="s">
        <v>609</v>
      </c>
      <c r="F107" s="2" t="s">
        <v>609</v>
      </c>
      <c r="G107" s="2" t="s">
        <v>609</v>
      </c>
      <c r="H107" s="2" t="s">
        <v>609</v>
      </c>
      <c r="I107" s="2" t="s">
        <v>609</v>
      </c>
      <c r="J107" s="2" t="s">
        <v>609</v>
      </c>
      <c r="K107" s="2" t="s">
        <v>609</v>
      </c>
      <c r="L107" s="2" t="s">
        <v>609</v>
      </c>
      <c r="M107" s="2" t="s">
        <v>609</v>
      </c>
      <c r="N107" s="2" t="s">
        <v>609</v>
      </c>
      <c r="O107" s="2" t="s">
        <v>609</v>
      </c>
      <c r="P107" s="2" t="s">
        <v>609</v>
      </c>
      <c r="Q107" s="2" t="s">
        <v>609</v>
      </c>
      <c r="R107" s="2" t="s">
        <v>609</v>
      </c>
      <c r="S107" s="2" t="s">
        <v>609</v>
      </c>
      <c r="T107" s="2" t="s">
        <v>609</v>
      </c>
      <c r="U107" s="2" t="s">
        <v>609</v>
      </c>
      <c r="X107" s="2">
        <f t="shared" si="1"/>
        <v>0</v>
      </c>
    </row>
    <row r="108" spans="1:24" ht="15" customHeight="1" x14ac:dyDescent="0.25">
      <c r="A108" s="2" t="s">
        <v>177</v>
      </c>
      <c r="B108" s="2" t="s">
        <v>178</v>
      </c>
      <c r="C108" s="2">
        <v>2017</v>
      </c>
      <c r="D108" s="2" t="s">
        <v>609</v>
      </c>
      <c r="E108" s="2" t="s">
        <v>726</v>
      </c>
      <c r="F108" s="2" t="s">
        <v>726</v>
      </c>
      <c r="G108" s="2" t="s">
        <v>726</v>
      </c>
      <c r="H108" s="2" t="s">
        <v>726</v>
      </c>
      <c r="I108" s="2" t="s">
        <v>726</v>
      </c>
      <c r="J108" s="2" t="s">
        <v>609</v>
      </c>
      <c r="K108" s="2" t="s">
        <v>726</v>
      </c>
      <c r="L108" s="2" t="s">
        <v>726</v>
      </c>
      <c r="M108" s="2" t="s">
        <v>726</v>
      </c>
      <c r="N108" s="2" t="s">
        <v>726</v>
      </c>
      <c r="O108" s="2" t="s">
        <v>726</v>
      </c>
      <c r="P108" s="2" t="s">
        <v>609</v>
      </c>
      <c r="Q108" s="2" t="s">
        <v>726</v>
      </c>
      <c r="R108" s="2" t="s">
        <v>726</v>
      </c>
      <c r="S108" s="2" t="s">
        <v>726</v>
      </c>
      <c r="T108" s="2" t="s">
        <v>726</v>
      </c>
      <c r="U108" s="2" t="s">
        <v>726</v>
      </c>
      <c r="X108" s="2">
        <f t="shared" si="1"/>
        <v>0</v>
      </c>
    </row>
    <row r="109" spans="1:24" ht="15" customHeight="1" x14ac:dyDescent="0.25">
      <c r="A109" s="2" t="s">
        <v>177</v>
      </c>
      <c r="B109" s="2" t="s">
        <v>179</v>
      </c>
      <c r="C109" s="2">
        <v>2017</v>
      </c>
      <c r="D109" s="2" t="s">
        <v>795</v>
      </c>
      <c r="E109" s="2" t="s">
        <v>789</v>
      </c>
      <c r="F109" s="2">
        <v>4.8010000000000002</v>
      </c>
      <c r="G109" s="2" t="s">
        <v>726</v>
      </c>
      <c r="H109" s="2" t="s">
        <v>726</v>
      </c>
      <c r="I109" s="2" t="s">
        <v>726</v>
      </c>
      <c r="J109" s="2" t="s">
        <v>609</v>
      </c>
      <c r="K109" s="2" t="s">
        <v>726</v>
      </c>
      <c r="L109" s="2" t="s">
        <v>726</v>
      </c>
      <c r="M109" s="2" t="s">
        <v>726</v>
      </c>
      <c r="N109" s="2" t="s">
        <v>726</v>
      </c>
      <c r="O109" s="2" t="s">
        <v>726</v>
      </c>
      <c r="P109" s="2" t="s">
        <v>609</v>
      </c>
      <c r="Q109" s="2" t="s">
        <v>726</v>
      </c>
      <c r="R109" s="2" t="s">
        <v>726</v>
      </c>
      <c r="S109" s="2" t="s">
        <v>726</v>
      </c>
      <c r="T109" s="2" t="s">
        <v>726</v>
      </c>
      <c r="U109" s="2" t="s">
        <v>726</v>
      </c>
      <c r="X109" s="2">
        <f t="shared" si="1"/>
        <v>0</v>
      </c>
    </row>
    <row r="110" spans="1:24" ht="15" customHeight="1" x14ac:dyDescent="0.25">
      <c r="A110" s="2" t="s">
        <v>177</v>
      </c>
      <c r="B110" s="2" t="s">
        <v>180</v>
      </c>
      <c r="C110" s="2">
        <v>2017</v>
      </c>
      <c r="D110" s="2" t="s">
        <v>609</v>
      </c>
      <c r="E110" s="2" t="s">
        <v>726</v>
      </c>
      <c r="F110" s="2" t="s">
        <v>726</v>
      </c>
      <c r="G110" s="2" t="s">
        <v>726</v>
      </c>
      <c r="H110" s="2" t="s">
        <v>726</v>
      </c>
      <c r="I110" s="2" t="s">
        <v>726</v>
      </c>
      <c r="J110" s="2" t="s">
        <v>609</v>
      </c>
      <c r="K110" s="2" t="s">
        <v>726</v>
      </c>
      <c r="L110" s="2" t="s">
        <v>726</v>
      </c>
      <c r="M110" s="2" t="s">
        <v>726</v>
      </c>
      <c r="N110" s="2" t="s">
        <v>726</v>
      </c>
      <c r="O110" s="2" t="s">
        <v>726</v>
      </c>
      <c r="P110" s="2" t="s">
        <v>609</v>
      </c>
      <c r="Q110" s="2" t="s">
        <v>726</v>
      </c>
      <c r="R110" s="2" t="s">
        <v>726</v>
      </c>
      <c r="S110" s="2" t="s">
        <v>726</v>
      </c>
      <c r="T110" s="2" t="s">
        <v>726</v>
      </c>
      <c r="U110" s="2" t="s">
        <v>726</v>
      </c>
      <c r="X110" s="2">
        <f t="shared" si="1"/>
        <v>0</v>
      </c>
    </row>
    <row r="111" spans="1:24" ht="15" customHeight="1" x14ac:dyDescent="0.25">
      <c r="A111" s="2" t="s">
        <v>181</v>
      </c>
      <c r="B111" s="2" t="s">
        <v>182</v>
      </c>
      <c r="C111" s="2">
        <v>2017</v>
      </c>
      <c r="D111" s="2" t="s">
        <v>734</v>
      </c>
      <c r="E111" s="2" t="s">
        <v>726</v>
      </c>
      <c r="F111" s="2" t="s">
        <v>726</v>
      </c>
      <c r="G111" s="2" t="s">
        <v>726</v>
      </c>
      <c r="H111" s="2" t="s">
        <v>726</v>
      </c>
      <c r="I111" s="2" t="s">
        <v>726</v>
      </c>
      <c r="J111" s="2" t="s">
        <v>726</v>
      </c>
      <c r="K111" s="2" t="s">
        <v>726</v>
      </c>
      <c r="L111" s="2" t="s">
        <v>726</v>
      </c>
      <c r="M111" s="2" t="s">
        <v>726</v>
      </c>
      <c r="N111" s="2" t="s">
        <v>726</v>
      </c>
      <c r="O111" s="2" t="s">
        <v>726</v>
      </c>
      <c r="P111" s="2" t="s">
        <v>726</v>
      </c>
      <c r="Q111" s="2" t="s">
        <v>726</v>
      </c>
      <c r="R111" s="2" t="s">
        <v>726</v>
      </c>
      <c r="S111" s="2" t="s">
        <v>726</v>
      </c>
      <c r="T111" s="2" t="s">
        <v>726</v>
      </c>
      <c r="U111" s="2" t="s">
        <v>726</v>
      </c>
      <c r="X111" s="2">
        <f t="shared" si="1"/>
        <v>0</v>
      </c>
    </row>
    <row r="112" spans="1:24" ht="15" customHeight="1" x14ac:dyDescent="0.25">
      <c r="A112" s="2" t="s">
        <v>181</v>
      </c>
      <c r="B112" s="2" t="s">
        <v>183</v>
      </c>
      <c r="C112" s="2">
        <v>2017</v>
      </c>
      <c r="D112" s="2" t="s">
        <v>796</v>
      </c>
      <c r="E112" s="2" t="s">
        <v>797</v>
      </c>
      <c r="F112" s="2">
        <v>9.2249999999999996</v>
      </c>
      <c r="G112" s="2" t="s">
        <v>726</v>
      </c>
      <c r="H112" s="2" t="s">
        <v>726</v>
      </c>
      <c r="I112" s="2">
        <v>100</v>
      </c>
      <c r="J112" s="2" t="s">
        <v>726</v>
      </c>
      <c r="K112" s="2" t="s">
        <v>726</v>
      </c>
      <c r="L112" s="2" t="s">
        <v>726</v>
      </c>
      <c r="M112" s="2" t="s">
        <v>726</v>
      </c>
      <c r="N112" s="2" t="s">
        <v>726</v>
      </c>
      <c r="O112" s="2" t="s">
        <v>726</v>
      </c>
      <c r="P112" s="2" t="s">
        <v>726</v>
      </c>
      <c r="Q112" s="2" t="s">
        <v>726</v>
      </c>
      <c r="R112" s="2" t="s">
        <v>726</v>
      </c>
      <c r="S112" s="2" t="s">
        <v>726</v>
      </c>
      <c r="T112" s="2" t="s">
        <v>726</v>
      </c>
      <c r="U112" s="2" t="s">
        <v>726</v>
      </c>
      <c r="X112" s="2">
        <f t="shared" si="1"/>
        <v>0</v>
      </c>
    </row>
    <row r="113" spans="1:24" ht="15" customHeight="1" x14ac:dyDescent="0.25">
      <c r="A113" s="2" t="s">
        <v>181</v>
      </c>
      <c r="B113" s="2" t="s">
        <v>184</v>
      </c>
      <c r="C113" s="2">
        <v>2017</v>
      </c>
      <c r="D113" s="2" t="s">
        <v>726</v>
      </c>
      <c r="E113" s="2" t="s">
        <v>726</v>
      </c>
      <c r="F113" s="2" t="s">
        <v>726</v>
      </c>
      <c r="G113" s="2" t="s">
        <v>726</v>
      </c>
      <c r="H113" s="2" t="s">
        <v>726</v>
      </c>
      <c r="I113" s="2" t="s">
        <v>726</v>
      </c>
      <c r="J113" s="2" t="s">
        <v>726</v>
      </c>
      <c r="K113" s="2" t="s">
        <v>726</v>
      </c>
      <c r="L113" s="2" t="s">
        <v>726</v>
      </c>
      <c r="M113" s="2" t="s">
        <v>726</v>
      </c>
      <c r="N113" s="2" t="s">
        <v>726</v>
      </c>
      <c r="O113" s="2" t="s">
        <v>726</v>
      </c>
      <c r="P113" s="2" t="s">
        <v>726</v>
      </c>
      <c r="Q113" s="2" t="s">
        <v>726</v>
      </c>
      <c r="R113" s="2" t="s">
        <v>726</v>
      </c>
      <c r="S113" s="2" t="s">
        <v>726</v>
      </c>
      <c r="T113" s="2" t="s">
        <v>726</v>
      </c>
      <c r="U113" s="2" t="s">
        <v>726</v>
      </c>
      <c r="X113" s="2">
        <f t="shared" si="1"/>
        <v>0</v>
      </c>
    </row>
    <row r="114" spans="1:24" ht="15" customHeight="1" x14ac:dyDescent="0.25">
      <c r="A114" s="2" t="s">
        <v>181</v>
      </c>
      <c r="B114" s="2" t="s">
        <v>185</v>
      </c>
      <c r="C114" s="2">
        <v>2017</v>
      </c>
      <c r="D114" s="2" t="s">
        <v>726</v>
      </c>
      <c r="E114" s="2" t="s">
        <v>726</v>
      </c>
      <c r="F114" s="2" t="s">
        <v>726</v>
      </c>
      <c r="G114" s="2" t="s">
        <v>726</v>
      </c>
      <c r="H114" s="2" t="s">
        <v>726</v>
      </c>
      <c r="I114" s="2" t="s">
        <v>726</v>
      </c>
      <c r="J114" s="2" t="s">
        <v>726</v>
      </c>
      <c r="K114" s="2" t="s">
        <v>726</v>
      </c>
      <c r="L114" s="2" t="s">
        <v>726</v>
      </c>
      <c r="M114" s="2" t="s">
        <v>726</v>
      </c>
      <c r="N114" s="2" t="s">
        <v>726</v>
      </c>
      <c r="O114" s="2" t="s">
        <v>726</v>
      </c>
      <c r="P114" s="2" t="s">
        <v>726</v>
      </c>
      <c r="Q114" s="2" t="s">
        <v>726</v>
      </c>
      <c r="R114" s="2" t="s">
        <v>726</v>
      </c>
      <c r="S114" s="2" t="s">
        <v>726</v>
      </c>
      <c r="T114" s="2" t="s">
        <v>726</v>
      </c>
      <c r="U114" s="2" t="s">
        <v>726</v>
      </c>
      <c r="X114" s="2">
        <f t="shared" si="1"/>
        <v>0</v>
      </c>
    </row>
    <row r="115" spans="1:24" ht="15" customHeight="1" x14ac:dyDescent="0.25">
      <c r="A115" s="2" t="s">
        <v>186</v>
      </c>
      <c r="B115" s="2" t="s">
        <v>187</v>
      </c>
      <c r="C115" s="2">
        <v>2017</v>
      </c>
      <c r="D115" s="2" t="s">
        <v>609</v>
      </c>
      <c r="E115" s="2" t="s">
        <v>726</v>
      </c>
      <c r="F115" s="2" t="s">
        <v>726</v>
      </c>
      <c r="G115" s="2" t="s">
        <v>726</v>
      </c>
      <c r="H115" s="2" t="s">
        <v>726</v>
      </c>
      <c r="I115" s="2" t="s">
        <v>726</v>
      </c>
      <c r="J115" s="2" t="s">
        <v>609</v>
      </c>
      <c r="K115" s="2" t="s">
        <v>726</v>
      </c>
      <c r="L115" s="2" t="s">
        <v>726</v>
      </c>
      <c r="M115" s="2" t="s">
        <v>726</v>
      </c>
      <c r="N115" s="2" t="s">
        <v>726</v>
      </c>
      <c r="O115" s="2" t="s">
        <v>726</v>
      </c>
      <c r="P115" s="2" t="s">
        <v>609</v>
      </c>
      <c r="Q115" s="2" t="s">
        <v>726</v>
      </c>
      <c r="R115" s="2" t="s">
        <v>726</v>
      </c>
      <c r="S115" s="2" t="s">
        <v>726</v>
      </c>
      <c r="T115" s="2" t="s">
        <v>726</v>
      </c>
      <c r="U115" s="2" t="s">
        <v>726</v>
      </c>
      <c r="X115" s="2">
        <f t="shared" si="1"/>
        <v>0</v>
      </c>
    </row>
    <row r="116" spans="1:24" ht="15" customHeight="1" x14ac:dyDescent="0.25">
      <c r="A116" s="2" t="s">
        <v>188</v>
      </c>
      <c r="B116" s="2" t="s">
        <v>189</v>
      </c>
      <c r="C116" s="2">
        <v>2017</v>
      </c>
      <c r="D116" s="2" t="s">
        <v>798</v>
      </c>
      <c r="E116" s="2" t="s">
        <v>789</v>
      </c>
      <c r="F116" s="2">
        <v>27.462</v>
      </c>
      <c r="G116" s="2" t="s">
        <v>726</v>
      </c>
      <c r="H116" s="2" t="s">
        <v>726</v>
      </c>
      <c r="I116" s="2" t="s">
        <v>726</v>
      </c>
      <c r="J116" s="2" t="s">
        <v>799</v>
      </c>
      <c r="K116" s="2" t="s">
        <v>789</v>
      </c>
      <c r="L116" s="2">
        <v>38.68</v>
      </c>
      <c r="M116" s="2" t="s">
        <v>726</v>
      </c>
      <c r="N116" s="2" t="s">
        <v>726</v>
      </c>
      <c r="O116" s="2" t="s">
        <v>726</v>
      </c>
      <c r="P116" s="2" t="s">
        <v>799</v>
      </c>
      <c r="Q116" s="2" t="s">
        <v>800</v>
      </c>
      <c r="R116" s="2">
        <v>0.56899999999999995</v>
      </c>
      <c r="S116" s="2" t="s">
        <v>726</v>
      </c>
      <c r="T116" s="2" t="s">
        <v>726</v>
      </c>
      <c r="U116" s="2" t="s">
        <v>726</v>
      </c>
      <c r="X116" s="2">
        <f t="shared" si="1"/>
        <v>0</v>
      </c>
    </row>
    <row r="117" spans="1:24" ht="15" customHeight="1" x14ac:dyDescent="0.25">
      <c r="A117" s="2" t="s">
        <v>190</v>
      </c>
      <c r="B117" s="2" t="s">
        <v>191</v>
      </c>
      <c r="C117" s="2">
        <v>2017</v>
      </c>
      <c r="D117" s="2" t="s">
        <v>609</v>
      </c>
      <c r="E117" s="2" t="s">
        <v>726</v>
      </c>
      <c r="F117" s="2" t="s">
        <v>726</v>
      </c>
      <c r="G117" s="2" t="s">
        <v>726</v>
      </c>
      <c r="H117" s="2" t="s">
        <v>726</v>
      </c>
      <c r="I117" s="2" t="s">
        <v>726</v>
      </c>
      <c r="J117" s="2" t="s">
        <v>609</v>
      </c>
      <c r="K117" s="2" t="s">
        <v>726</v>
      </c>
      <c r="L117" s="2" t="s">
        <v>726</v>
      </c>
      <c r="M117" s="2" t="s">
        <v>726</v>
      </c>
      <c r="N117" s="2" t="s">
        <v>726</v>
      </c>
      <c r="O117" s="2" t="s">
        <v>726</v>
      </c>
      <c r="P117" s="2" t="s">
        <v>609</v>
      </c>
      <c r="Q117" s="2" t="s">
        <v>726</v>
      </c>
      <c r="R117" s="2" t="s">
        <v>726</v>
      </c>
      <c r="S117" s="2" t="s">
        <v>726</v>
      </c>
      <c r="T117" s="2" t="s">
        <v>726</v>
      </c>
      <c r="U117" s="2" t="s">
        <v>726</v>
      </c>
      <c r="X117" s="2">
        <f t="shared" si="1"/>
        <v>0</v>
      </c>
    </row>
    <row r="118" spans="1:24" ht="15" customHeight="1" x14ac:dyDescent="0.25">
      <c r="A118" s="2" t="s">
        <v>190</v>
      </c>
      <c r="B118" s="2" t="s">
        <v>192</v>
      </c>
      <c r="C118" s="2">
        <v>2017</v>
      </c>
      <c r="D118" s="2" t="s">
        <v>801</v>
      </c>
      <c r="E118" s="2" t="s">
        <v>767</v>
      </c>
      <c r="F118" s="2">
        <v>884.93799999999999</v>
      </c>
      <c r="G118" s="2" t="s">
        <v>726</v>
      </c>
      <c r="H118" s="2" t="s">
        <v>726</v>
      </c>
      <c r="I118" s="2">
        <v>100</v>
      </c>
      <c r="J118" s="2" t="s">
        <v>802</v>
      </c>
      <c r="K118" s="2" t="s">
        <v>789</v>
      </c>
      <c r="L118" s="2">
        <v>1.6339999999999999</v>
      </c>
      <c r="M118" s="2" t="s">
        <v>803</v>
      </c>
      <c r="N118" s="2">
        <v>0</v>
      </c>
      <c r="O118" s="2">
        <v>100</v>
      </c>
      <c r="P118" s="2" t="s">
        <v>804</v>
      </c>
      <c r="Q118" s="2" t="s">
        <v>768</v>
      </c>
      <c r="R118" s="2">
        <v>5.2999999999999999E-2</v>
      </c>
      <c r="S118" s="2" t="s">
        <v>726</v>
      </c>
      <c r="T118" s="2" t="s">
        <v>726</v>
      </c>
      <c r="U118" s="2">
        <v>100</v>
      </c>
      <c r="X118" s="2">
        <f t="shared" si="1"/>
        <v>884.93799999999999</v>
      </c>
    </row>
    <row r="119" spans="1:24" ht="15" customHeight="1" x14ac:dyDescent="0.25">
      <c r="A119" s="2" t="s">
        <v>190</v>
      </c>
      <c r="B119" s="2" t="s">
        <v>193</v>
      </c>
      <c r="C119" s="2">
        <v>2017</v>
      </c>
      <c r="D119" s="2" t="s">
        <v>609</v>
      </c>
      <c r="E119" s="2" t="s">
        <v>726</v>
      </c>
      <c r="F119" s="2" t="s">
        <v>726</v>
      </c>
      <c r="G119" s="2" t="s">
        <v>726</v>
      </c>
      <c r="H119" s="2" t="s">
        <v>726</v>
      </c>
      <c r="I119" s="2" t="s">
        <v>726</v>
      </c>
      <c r="J119" s="2" t="s">
        <v>609</v>
      </c>
      <c r="K119" s="2" t="s">
        <v>726</v>
      </c>
      <c r="L119" s="2" t="s">
        <v>726</v>
      </c>
      <c r="M119" s="2" t="s">
        <v>726</v>
      </c>
      <c r="N119" s="2" t="s">
        <v>726</v>
      </c>
      <c r="O119" s="2" t="s">
        <v>726</v>
      </c>
      <c r="P119" s="2" t="s">
        <v>609</v>
      </c>
      <c r="Q119" s="2" t="s">
        <v>726</v>
      </c>
      <c r="R119" s="2" t="s">
        <v>726</v>
      </c>
      <c r="S119" s="2" t="s">
        <v>726</v>
      </c>
      <c r="T119" s="2" t="s">
        <v>726</v>
      </c>
      <c r="U119" s="2" t="s">
        <v>726</v>
      </c>
      <c r="X119" s="2">
        <f t="shared" si="1"/>
        <v>0</v>
      </c>
    </row>
    <row r="120" spans="1:24" ht="15" customHeight="1" x14ac:dyDescent="0.25">
      <c r="A120" s="2" t="s">
        <v>190</v>
      </c>
      <c r="B120" s="2" t="s">
        <v>190</v>
      </c>
      <c r="C120" s="2">
        <v>2017</v>
      </c>
      <c r="D120" s="2" t="s">
        <v>609</v>
      </c>
      <c r="E120" s="2" t="s">
        <v>726</v>
      </c>
      <c r="F120" s="2" t="s">
        <v>726</v>
      </c>
      <c r="G120" s="2" t="s">
        <v>726</v>
      </c>
      <c r="H120" s="2" t="s">
        <v>726</v>
      </c>
      <c r="I120" s="2" t="s">
        <v>726</v>
      </c>
      <c r="J120" s="2" t="s">
        <v>609</v>
      </c>
      <c r="K120" s="2" t="s">
        <v>726</v>
      </c>
      <c r="L120" s="2" t="s">
        <v>726</v>
      </c>
      <c r="M120" s="2" t="s">
        <v>726</v>
      </c>
      <c r="N120" s="2" t="s">
        <v>726</v>
      </c>
      <c r="O120" s="2" t="s">
        <v>726</v>
      </c>
      <c r="P120" s="2" t="s">
        <v>609</v>
      </c>
      <c r="Q120" s="2" t="s">
        <v>726</v>
      </c>
      <c r="R120" s="2" t="s">
        <v>726</v>
      </c>
      <c r="S120" s="2" t="s">
        <v>726</v>
      </c>
      <c r="T120" s="2" t="s">
        <v>726</v>
      </c>
      <c r="U120" s="2" t="s">
        <v>726</v>
      </c>
      <c r="X120" s="2">
        <f t="shared" si="1"/>
        <v>0</v>
      </c>
    </row>
    <row r="121" spans="1:24" ht="15" customHeight="1" x14ac:dyDescent="0.25">
      <c r="A121" s="2" t="s">
        <v>190</v>
      </c>
      <c r="B121" s="2" t="s">
        <v>194</v>
      </c>
      <c r="C121" s="2">
        <v>2017</v>
      </c>
      <c r="D121" s="2" t="s">
        <v>609</v>
      </c>
      <c r="E121" s="2" t="s">
        <v>726</v>
      </c>
      <c r="F121" s="2" t="s">
        <v>726</v>
      </c>
      <c r="G121" s="2" t="s">
        <v>726</v>
      </c>
      <c r="H121" s="2" t="s">
        <v>726</v>
      </c>
      <c r="I121" s="2" t="s">
        <v>726</v>
      </c>
      <c r="J121" s="2" t="s">
        <v>609</v>
      </c>
      <c r="K121" s="2" t="s">
        <v>726</v>
      </c>
      <c r="L121" s="2" t="s">
        <v>726</v>
      </c>
      <c r="M121" s="2" t="s">
        <v>726</v>
      </c>
      <c r="N121" s="2" t="s">
        <v>726</v>
      </c>
      <c r="O121" s="2" t="s">
        <v>726</v>
      </c>
      <c r="P121" s="2" t="s">
        <v>609</v>
      </c>
      <c r="Q121" s="2" t="s">
        <v>726</v>
      </c>
      <c r="R121" s="2" t="s">
        <v>726</v>
      </c>
      <c r="S121" s="2" t="s">
        <v>726</v>
      </c>
      <c r="T121" s="2" t="s">
        <v>726</v>
      </c>
      <c r="U121" s="2" t="s">
        <v>726</v>
      </c>
      <c r="X121" s="2">
        <f t="shared" si="1"/>
        <v>0</v>
      </c>
    </row>
    <row r="122" spans="1:24" ht="15" customHeight="1" x14ac:dyDescent="0.25">
      <c r="A122" s="2" t="s">
        <v>190</v>
      </c>
      <c r="B122" s="2" t="s">
        <v>195</v>
      </c>
      <c r="C122" s="2">
        <v>2017</v>
      </c>
      <c r="D122" s="2" t="s">
        <v>609</v>
      </c>
      <c r="E122" s="2" t="s">
        <v>726</v>
      </c>
      <c r="F122" s="2" t="s">
        <v>726</v>
      </c>
      <c r="G122" s="2" t="s">
        <v>726</v>
      </c>
      <c r="H122" s="2" t="s">
        <v>726</v>
      </c>
      <c r="I122" s="2" t="s">
        <v>726</v>
      </c>
      <c r="J122" s="2" t="s">
        <v>609</v>
      </c>
      <c r="K122" s="2" t="s">
        <v>726</v>
      </c>
      <c r="L122" s="2" t="s">
        <v>726</v>
      </c>
      <c r="M122" s="2" t="s">
        <v>726</v>
      </c>
      <c r="N122" s="2" t="s">
        <v>726</v>
      </c>
      <c r="O122" s="2" t="s">
        <v>726</v>
      </c>
      <c r="P122" s="2" t="s">
        <v>609</v>
      </c>
      <c r="Q122" s="2" t="s">
        <v>726</v>
      </c>
      <c r="R122" s="2" t="s">
        <v>726</v>
      </c>
      <c r="S122" s="2" t="s">
        <v>726</v>
      </c>
      <c r="T122" s="2" t="s">
        <v>726</v>
      </c>
      <c r="U122" s="2" t="s">
        <v>726</v>
      </c>
      <c r="X122" s="2">
        <f t="shared" si="1"/>
        <v>0</v>
      </c>
    </row>
    <row r="123" spans="1:24" ht="15" customHeight="1" x14ac:dyDescent="0.25">
      <c r="A123" s="2" t="s">
        <v>190</v>
      </c>
      <c r="B123" s="2" t="s">
        <v>196</v>
      </c>
      <c r="C123" s="2">
        <v>2017</v>
      </c>
      <c r="D123" s="2" t="s">
        <v>609</v>
      </c>
      <c r="E123" s="2" t="s">
        <v>726</v>
      </c>
      <c r="F123" s="2" t="s">
        <v>726</v>
      </c>
      <c r="G123" s="2" t="s">
        <v>726</v>
      </c>
      <c r="H123" s="2" t="s">
        <v>726</v>
      </c>
      <c r="I123" s="2" t="s">
        <v>726</v>
      </c>
      <c r="J123" s="2" t="s">
        <v>609</v>
      </c>
      <c r="K123" s="2" t="s">
        <v>726</v>
      </c>
      <c r="L123" s="2" t="s">
        <v>726</v>
      </c>
      <c r="M123" s="2" t="s">
        <v>726</v>
      </c>
      <c r="N123" s="2" t="s">
        <v>726</v>
      </c>
      <c r="O123" s="2" t="s">
        <v>726</v>
      </c>
      <c r="P123" s="2" t="s">
        <v>609</v>
      </c>
      <c r="Q123" s="2" t="s">
        <v>726</v>
      </c>
      <c r="R123" s="2" t="s">
        <v>726</v>
      </c>
      <c r="S123" s="2" t="s">
        <v>726</v>
      </c>
      <c r="T123" s="2" t="s">
        <v>726</v>
      </c>
      <c r="U123" s="2" t="s">
        <v>726</v>
      </c>
      <c r="X123" s="2">
        <f t="shared" si="1"/>
        <v>0</v>
      </c>
    </row>
    <row r="124" spans="1:24" ht="15" customHeight="1" x14ac:dyDescent="0.25">
      <c r="A124" s="2" t="s">
        <v>197</v>
      </c>
      <c r="B124" s="2" t="s">
        <v>198</v>
      </c>
      <c r="C124" s="2">
        <v>2017</v>
      </c>
      <c r="D124" s="2" t="s">
        <v>609</v>
      </c>
      <c r="E124" s="2" t="s">
        <v>726</v>
      </c>
      <c r="F124" s="2" t="s">
        <v>726</v>
      </c>
      <c r="G124" s="2" t="s">
        <v>726</v>
      </c>
      <c r="H124" s="2" t="s">
        <v>726</v>
      </c>
      <c r="I124" s="2" t="s">
        <v>726</v>
      </c>
      <c r="J124" s="2" t="s">
        <v>726</v>
      </c>
      <c r="K124" s="2" t="s">
        <v>726</v>
      </c>
      <c r="L124" s="2" t="s">
        <v>726</v>
      </c>
      <c r="M124" s="2" t="s">
        <v>726</v>
      </c>
      <c r="N124" s="2" t="s">
        <v>726</v>
      </c>
      <c r="O124" s="2" t="s">
        <v>726</v>
      </c>
      <c r="P124" s="2" t="s">
        <v>609</v>
      </c>
      <c r="Q124" s="2" t="s">
        <v>726</v>
      </c>
      <c r="R124" s="2" t="s">
        <v>726</v>
      </c>
      <c r="S124" s="2" t="s">
        <v>726</v>
      </c>
      <c r="T124" s="2" t="s">
        <v>726</v>
      </c>
      <c r="U124" s="2" t="s">
        <v>726</v>
      </c>
      <c r="X124" s="2">
        <f t="shared" si="1"/>
        <v>0</v>
      </c>
    </row>
    <row r="125" spans="1:24" ht="15" customHeight="1" x14ac:dyDescent="0.25">
      <c r="A125" s="2" t="s">
        <v>197</v>
      </c>
      <c r="B125" s="2" t="s">
        <v>199</v>
      </c>
      <c r="C125" s="2">
        <v>2017</v>
      </c>
      <c r="D125" s="2" t="s">
        <v>609</v>
      </c>
      <c r="E125" s="2" t="s">
        <v>726</v>
      </c>
      <c r="F125" s="2" t="s">
        <v>726</v>
      </c>
      <c r="G125" s="2" t="s">
        <v>726</v>
      </c>
      <c r="H125" s="2" t="s">
        <v>726</v>
      </c>
      <c r="I125" s="2" t="s">
        <v>726</v>
      </c>
      <c r="J125" s="2" t="s">
        <v>609</v>
      </c>
      <c r="K125" s="2" t="s">
        <v>726</v>
      </c>
      <c r="L125" s="2" t="s">
        <v>726</v>
      </c>
      <c r="M125" s="2" t="s">
        <v>726</v>
      </c>
      <c r="N125" s="2" t="s">
        <v>726</v>
      </c>
      <c r="O125" s="2" t="s">
        <v>726</v>
      </c>
      <c r="P125" s="2" t="s">
        <v>609</v>
      </c>
      <c r="Q125" s="2" t="s">
        <v>726</v>
      </c>
      <c r="R125" s="2" t="s">
        <v>726</v>
      </c>
      <c r="S125" s="2" t="s">
        <v>726</v>
      </c>
      <c r="T125" s="2" t="s">
        <v>726</v>
      </c>
      <c r="U125" s="2" t="s">
        <v>726</v>
      </c>
      <c r="X125" s="2">
        <f t="shared" si="1"/>
        <v>0</v>
      </c>
    </row>
    <row r="126" spans="1:24" ht="15" customHeight="1" x14ac:dyDescent="0.25">
      <c r="A126" s="2" t="s">
        <v>200</v>
      </c>
      <c r="B126" s="2" t="s">
        <v>201</v>
      </c>
      <c r="C126" s="2">
        <v>2017</v>
      </c>
      <c r="D126" s="2" t="s">
        <v>609</v>
      </c>
      <c r="E126" s="2" t="s">
        <v>726</v>
      </c>
      <c r="F126" s="2" t="s">
        <v>726</v>
      </c>
      <c r="G126" s="2" t="s">
        <v>726</v>
      </c>
      <c r="H126" s="2" t="s">
        <v>726</v>
      </c>
      <c r="I126" s="2" t="s">
        <v>726</v>
      </c>
      <c r="J126" s="2" t="s">
        <v>609</v>
      </c>
      <c r="K126" s="2" t="s">
        <v>726</v>
      </c>
      <c r="L126" s="2" t="s">
        <v>726</v>
      </c>
      <c r="M126" s="2" t="s">
        <v>726</v>
      </c>
      <c r="N126" s="2" t="s">
        <v>726</v>
      </c>
      <c r="O126" s="2" t="s">
        <v>726</v>
      </c>
      <c r="P126" s="2" t="s">
        <v>609</v>
      </c>
      <c r="Q126" s="2" t="s">
        <v>726</v>
      </c>
      <c r="R126" s="2" t="s">
        <v>726</v>
      </c>
      <c r="S126" s="2" t="s">
        <v>726</v>
      </c>
      <c r="T126" s="2" t="s">
        <v>726</v>
      </c>
      <c r="U126" s="2" t="s">
        <v>726</v>
      </c>
      <c r="X126" s="2">
        <f t="shared" si="1"/>
        <v>0</v>
      </c>
    </row>
    <row r="127" spans="1:24" ht="15" customHeight="1" x14ac:dyDescent="0.25">
      <c r="A127" s="2" t="s">
        <v>202</v>
      </c>
      <c r="B127" s="2" t="s">
        <v>203</v>
      </c>
      <c r="C127" s="2">
        <v>2017</v>
      </c>
      <c r="D127" s="2" t="s">
        <v>609</v>
      </c>
      <c r="E127" s="2" t="s">
        <v>726</v>
      </c>
      <c r="F127" s="2" t="s">
        <v>726</v>
      </c>
      <c r="G127" s="2" t="s">
        <v>726</v>
      </c>
      <c r="H127" s="2" t="s">
        <v>726</v>
      </c>
      <c r="I127" s="2" t="s">
        <v>726</v>
      </c>
      <c r="J127" s="2" t="s">
        <v>609</v>
      </c>
      <c r="K127" s="2" t="s">
        <v>726</v>
      </c>
      <c r="L127" s="2" t="s">
        <v>726</v>
      </c>
      <c r="M127" s="2" t="s">
        <v>726</v>
      </c>
      <c r="N127" s="2" t="s">
        <v>726</v>
      </c>
      <c r="O127" s="2" t="s">
        <v>726</v>
      </c>
      <c r="P127" s="2" t="s">
        <v>609</v>
      </c>
      <c r="Q127" s="2" t="s">
        <v>726</v>
      </c>
      <c r="R127" s="2" t="s">
        <v>726</v>
      </c>
      <c r="S127" s="2" t="s">
        <v>726</v>
      </c>
      <c r="T127" s="2" t="s">
        <v>726</v>
      </c>
      <c r="U127" s="2" t="s">
        <v>726</v>
      </c>
      <c r="X127" s="2">
        <f t="shared" si="1"/>
        <v>0</v>
      </c>
    </row>
    <row r="128" spans="1:24" ht="15" customHeight="1" x14ac:dyDescent="0.25">
      <c r="A128" s="2" t="s">
        <v>202</v>
      </c>
      <c r="B128" s="2" t="s">
        <v>204</v>
      </c>
      <c r="C128" s="2">
        <v>2017</v>
      </c>
      <c r="D128" s="2" t="s">
        <v>609</v>
      </c>
      <c r="E128" s="2" t="s">
        <v>726</v>
      </c>
      <c r="F128" s="2" t="s">
        <v>726</v>
      </c>
      <c r="G128" s="2" t="s">
        <v>726</v>
      </c>
      <c r="H128" s="2" t="s">
        <v>726</v>
      </c>
      <c r="I128" s="2" t="s">
        <v>726</v>
      </c>
      <c r="J128" s="2" t="s">
        <v>609</v>
      </c>
      <c r="K128" s="2" t="s">
        <v>726</v>
      </c>
      <c r="L128" s="2" t="s">
        <v>726</v>
      </c>
      <c r="M128" s="2" t="s">
        <v>726</v>
      </c>
      <c r="N128" s="2" t="s">
        <v>726</v>
      </c>
      <c r="O128" s="2" t="s">
        <v>726</v>
      </c>
      <c r="P128" s="2" t="s">
        <v>609</v>
      </c>
      <c r="Q128" s="2" t="s">
        <v>726</v>
      </c>
      <c r="R128" s="2" t="s">
        <v>726</v>
      </c>
      <c r="S128" s="2" t="s">
        <v>726</v>
      </c>
      <c r="T128" s="2" t="s">
        <v>726</v>
      </c>
      <c r="U128" s="2" t="s">
        <v>726</v>
      </c>
      <c r="X128" s="2">
        <f t="shared" si="1"/>
        <v>0</v>
      </c>
    </row>
    <row r="129" spans="1:24" ht="15" customHeight="1" x14ac:dyDescent="0.25">
      <c r="A129" s="2" t="s">
        <v>202</v>
      </c>
      <c r="B129" s="2" t="s">
        <v>205</v>
      </c>
      <c r="C129" s="2">
        <v>2017</v>
      </c>
      <c r="D129" s="2" t="s">
        <v>609</v>
      </c>
      <c r="E129" s="2" t="s">
        <v>726</v>
      </c>
      <c r="F129" s="2" t="s">
        <v>726</v>
      </c>
      <c r="G129" s="2" t="s">
        <v>726</v>
      </c>
      <c r="H129" s="2" t="s">
        <v>726</v>
      </c>
      <c r="I129" s="2" t="s">
        <v>726</v>
      </c>
      <c r="J129" s="2" t="s">
        <v>609</v>
      </c>
      <c r="K129" s="2" t="s">
        <v>726</v>
      </c>
      <c r="L129" s="2" t="s">
        <v>726</v>
      </c>
      <c r="M129" s="2" t="s">
        <v>726</v>
      </c>
      <c r="N129" s="2" t="s">
        <v>726</v>
      </c>
      <c r="O129" s="2" t="s">
        <v>726</v>
      </c>
      <c r="P129" s="2" t="s">
        <v>609</v>
      </c>
      <c r="Q129" s="2" t="s">
        <v>726</v>
      </c>
      <c r="R129" s="2" t="s">
        <v>726</v>
      </c>
      <c r="S129" s="2" t="s">
        <v>726</v>
      </c>
      <c r="T129" s="2" t="s">
        <v>726</v>
      </c>
      <c r="U129" s="2" t="s">
        <v>726</v>
      </c>
      <c r="X129" s="2">
        <f t="shared" si="1"/>
        <v>0</v>
      </c>
    </row>
    <row r="130" spans="1:24" ht="15" customHeight="1" x14ac:dyDescent="0.25">
      <c r="A130" s="2" t="s">
        <v>206</v>
      </c>
      <c r="B130" s="2" t="s">
        <v>207</v>
      </c>
      <c r="C130" s="2">
        <v>2017</v>
      </c>
      <c r="D130" s="2" t="s">
        <v>726</v>
      </c>
      <c r="E130" s="2" t="s">
        <v>726</v>
      </c>
      <c r="F130" s="2" t="s">
        <v>726</v>
      </c>
      <c r="G130" s="2" t="s">
        <v>726</v>
      </c>
      <c r="H130" s="2" t="s">
        <v>726</v>
      </c>
      <c r="I130" s="2" t="s">
        <v>726</v>
      </c>
      <c r="J130" s="2" t="s">
        <v>726</v>
      </c>
      <c r="K130" s="2" t="s">
        <v>726</v>
      </c>
      <c r="L130" s="2" t="s">
        <v>726</v>
      </c>
      <c r="M130" s="2" t="s">
        <v>726</v>
      </c>
      <c r="N130" s="2" t="s">
        <v>726</v>
      </c>
      <c r="O130" s="2" t="s">
        <v>726</v>
      </c>
      <c r="P130" s="2" t="s">
        <v>726</v>
      </c>
      <c r="Q130" s="2" t="s">
        <v>726</v>
      </c>
      <c r="R130" s="2" t="s">
        <v>726</v>
      </c>
      <c r="S130" s="2" t="s">
        <v>726</v>
      </c>
      <c r="T130" s="2" t="s">
        <v>726</v>
      </c>
      <c r="U130" s="2" t="s">
        <v>726</v>
      </c>
      <c r="X130" s="2">
        <f t="shared" si="1"/>
        <v>0</v>
      </c>
    </row>
    <row r="131" spans="1:24" ht="15" customHeight="1" x14ac:dyDescent="0.25">
      <c r="A131" s="2" t="s">
        <v>208</v>
      </c>
      <c r="B131" s="2" t="s">
        <v>209</v>
      </c>
      <c r="C131" s="2">
        <v>2017</v>
      </c>
      <c r="D131" s="2" t="s">
        <v>609</v>
      </c>
      <c r="E131" s="2" t="s">
        <v>726</v>
      </c>
      <c r="F131" s="2" t="s">
        <v>726</v>
      </c>
      <c r="G131" s="2" t="s">
        <v>726</v>
      </c>
      <c r="H131" s="2" t="s">
        <v>726</v>
      </c>
      <c r="I131" s="2" t="s">
        <v>726</v>
      </c>
      <c r="J131" s="2" t="s">
        <v>609</v>
      </c>
      <c r="K131" s="2" t="s">
        <v>726</v>
      </c>
      <c r="L131" s="2" t="s">
        <v>726</v>
      </c>
      <c r="M131" s="2" t="s">
        <v>726</v>
      </c>
      <c r="N131" s="2" t="s">
        <v>726</v>
      </c>
      <c r="O131" s="2" t="s">
        <v>726</v>
      </c>
      <c r="P131" s="2" t="s">
        <v>609</v>
      </c>
      <c r="Q131" s="2" t="s">
        <v>726</v>
      </c>
      <c r="R131" s="2" t="s">
        <v>726</v>
      </c>
      <c r="S131" s="2" t="s">
        <v>726</v>
      </c>
      <c r="T131" s="2" t="s">
        <v>726</v>
      </c>
      <c r="U131" s="2" t="s">
        <v>726</v>
      </c>
      <c r="X131" s="2">
        <f t="shared" ref="X131:X194" si="2">(IF(E131="Avfall",F131,0)+IF(G131="Avfall",H131,0))/IFERROR(I131/100,0.85)+(IF(K131="Avfall",L131,0)+IF(M131="Avfall",N131,0))/IFERROR(O131/100,0.85)+(IF(Q131="avfall",R131,0)+IF(S131="avfall",T131,0))/IFERROR(U131/100,0.85)</f>
        <v>0</v>
      </c>
    </row>
    <row r="132" spans="1:24" ht="15" customHeight="1" x14ac:dyDescent="0.25">
      <c r="A132" s="2" t="s">
        <v>210</v>
      </c>
      <c r="B132" s="2" t="s">
        <v>211</v>
      </c>
      <c r="C132" s="2">
        <v>2017</v>
      </c>
      <c r="D132" s="2" t="s">
        <v>805</v>
      </c>
      <c r="E132" s="2" t="s">
        <v>806</v>
      </c>
      <c r="F132" s="2">
        <v>46.4</v>
      </c>
      <c r="G132" s="2" t="s">
        <v>726</v>
      </c>
      <c r="H132" s="2" t="s">
        <v>726</v>
      </c>
      <c r="I132" s="2">
        <v>83</v>
      </c>
      <c r="J132" s="2" t="s">
        <v>609</v>
      </c>
      <c r="K132" s="2" t="s">
        <v>726</v>
      </c>
      <c r="L132" s="2" t="s">
        <v>726</v>
      </c>
      <c r="M132" s="2" t="s">
        <v>726</v>
      </c>
      <c r="N132" s="2" t="s">
        <v>726</v>
      </c>
      <c r="O132" s="2" t="s">
        <v>726</v>
      </c>
      <c r="P132" s="2" t="s">
        <v>609</v>
      </c>
      <c r="Q132" s="2" t="s">
        <v>726</v>
      </c>
      <c r="R132" s="2" t="s">
        <v>726</v>
      </c>
      <c r="S132" s="2" t="s">
        <v>726</v>
      </c>
      <c r="T132" s="2" t="s">
        <v>726</v>
      </c>
      <c r="U132" s="2" t="s">
        <v>726</v>
      </c>
      <c r="X132" s="2">
        <f t="shared" si="2"/>
        <v>0</v>
      </c>
    </row>
    <row r="133" spans="1:24" ht="15" customHeight="1" x14ac:dyDescent="0.25">
      <c r="A133" s="2" t="s">
        <v>212</v>
      </c>
      <c r="B133" s="2" t="s">
        <v>213</v>
      </c>
      <c r="C133" s="2">
        <v>2017</v>
      </c>
      <c r="D133" s="2" t="s">
        <v>609</v>
      </c>
      <c r="E133" s="2" t="s">
        <v>609</v>
      </c>
      <c r="F133" s="2" t="s">
        <v>609</v>
      </c>
      <c r="G133" s="2" t="s">
        <v>609</v>
      </c>
      <c r="H133" s="2" t="s">
        <v>609</v>
      </c>
      <c r="I133" s="2" t="s">
        <v>609</v>
      </c>
      <c r="J133" s="2" t="s">
        <v>609</v>
      </c>
      <c r="K133" s="2" t="s">
        <v>609</v>
      </c>
      <c r="L133" s="2" t="s">
        <v>609</v>
      </c>
      <c r="M133" s="2" t="s">
        <v>609</v>
      </c>
      <c r="N133" s="2" t="s">
        <v>609</v>
      </c>
      <c r="O133" s="2" t="s">
        <v>609</v>
      </c>
      <c r="P133" s="2" t="s">
        <v>609</v>
      </c>
      <c r="Q133" s="2" t="s">
        <v>609</v>
      </c>
      <c r="R133" s="2" t="s">
        <v>609</v>
      </c>
      <c r="S133" s="2" t="s">
        <v>609</v>
      </c>
      <c r="T133" s="2" t="s">
        <v>609</v>
      </c>
      <c r="U133" s="2" t="s">
        <v>609</v>
      </c>
      <c r="X133" s="2">
        <f t="shared" si="2"/>
        <v>0</v>
      </c>
    </row>
    <row r="134" spans="1:24" ht="15" customHeight="1" x14ac:dyDescent="0.25">
      <c r="A134" s="2" t="s">
        <v>212</v>
      </c>
      <c r="B134" s="2" t="s">
        <v>214</v>
      </c>
      <c r="C134" s="2">
        <v>2017</v>
      </c>
      <c r="D134" s="2" t="s">
        <v>609</v>
      </c>
      <c r="E134" s="2" t="s">
        <v>609</v>
      </c>
      <c r="F134" s="2" t="s">
        <v>609</v>
      </c>
      <c r="G134" s="2" t="s">
        <v>609</v>
      </c>
      <c r="H134" s="2" t="s">
        <v>609</v>
      </c>
      <c r="I134" s="2" t="s">
        <v>609</v>
      </c>
      <c r="J134" s="2" t="s">
        <v>609</v>
      </c>
      <c r="K134" s="2" t="s">
        <v>609</v>
      </c>
      <c r="L134" s="2" t="s">
        <v>609</v>
      </c>
      <c r="M134" s="2" t="s">
        <v>609</v>
      </c>
      <c r="N134" s="2" t="s">
        <v>609</v>
      </c>
      <c r="O134" s="2" t="s">
        <v>609</v>
      </c>
      <c r="P134" s="2" t="s">
        <v>609</v>
      </c>
      <c r="Q134" s="2" t="s">
        <v>609</v>
      </c>
      <c r="R134" s="2" t="s">
        <v>609</v>
      </c>
      <c r="S134" s="2" t="s">
        <v>609</v>
      </c>
      <c r="T134" s="2" t="s">
        <v>609</v>
      </c>
      <c r="U134" s="2" t="s">
        <v>609</v>
      </c>
      <c r="X134" s="2">
        <f t="shared" si="2"/>
        <v>0</v>
      </c>
    </row>
    <row r="135" spans="1:24" ht="15" customHeight="1" x14ac:dyDescent="0.25">
      <c r="A135" s="2" t="s">
        <v>212</v>
      </c>
      <c r="B135" s="2" t="s">
        <v>215</v>
      </c>
      <c r="C135" s="2">
        <v>2017</v>
      </c>
      <c r="D135" s="2" t="s">
        <v>609</v>
      </c>
      <c r="E135" s="2" t="s">
        <v>609</v>
      </c>
      <c r="F135" s="2" t="s">
        <v>609</v>
      </c>
      <c r="G135" s="2" t="s">
        <v>609</v>
      </c>
      <c r="H135" s="2" t="s">
        <v>609</v>
      </c>
      <c r="I135" s="2" t="s">
        <v>609</v>
      </c>
      <c r="J135" s="2" t="s">
        <v>609</v>
      </c>
      <c r="K135" s="2" t="s">
        <v>609</v>
      </c>
      <c r="L135" s="2" t="s">
        <v>609</v>
      </c>
      <c r="M135" s="2" t="s">
        <v>609</v>
      </c>
      <c r="N135" s="2" t="s">
        <v>609</v>
      </c>
      <c r="O135" s="2" t="s">
        <v>609</v>
      </c>
      <c r="P135" s="2" t="s">
        <v>609</v>
      </c>
      <c r="Q135" s="2" t="s">
        <v>609</v>
      </c>
      <c r="R135" s="2" t="s">
        <v>609</v>
      </c>
      <c r="S135" s="2" t="s">
        <v>609</v>
      </c>
      <c r="T135" s="2" t="s">
        <v>609</v>
      </c>
      <c r="U135" s="2" t="s">
        <v>609</v>
      </c>
      <c r="X135" s="2">
        <f t="shared" si="2"/>
        <v>0</v>
      </c>
    </row>
    <row r="136" spans="1:24" ht="15" customHeight="1" x14ac:dyDescent="0.25">
      <c r="A136" s="2" t="s">
        <v>212</v>
      </c>
      <c r="B136" s="2" t="s">
        <v>216</v>
      </c>
      <c r="C136" s="2">
        <v>2017</v>
      </c>
      <c r="D136" s="2" t="s">
        <v>609</v>
      </c>
      <c r="E136" s="2" t="s">
        <v>609</v>
      </c>
      <c r="F136" s="2" t="s">
        <v>609</v>
      </c>
      <c r="G136" s="2" t="s">
        <v>609</v>
      </c>
      <c r="H136" s="2" t="s">
        <v>609</v>
      </c>
      <c r="I136" s="2" t="s">
        <v>609</v>
      </c>
      <c r="J136" s="2" t="s">
        <v>609</v>
      </c>
      <c r="K136" s="2" t="s">
        <v>609</v>
      </c>
      <c r="L136" s="2" t="s">
        <v>609</v>
      </c>
      <c r="M136" s="2" t="s">
        <v>609</v>
      </c>
      <c r="N136" s="2" t="s">
        <v>609</v>
      </c>
      <c r="O136" s="2" t="s">
        <v>609</v>
      </c>
      <c r="P136" s="2" t="s">
        <v>609</v>
      </c>
      <c r="Q136" s="2" t="s">
        <v>609</v>
      </c>
      <c r="R136" s="2" t="s">
        <v>609</v>
      </c>
      <c r="S136" s="2" t="s">
        <v>609</v>
      </c>
      <c r="T136" s="2" t="s">
        <v>609</v>
      </c>
      <c r="U136" s="2" t="s">
        <v>609</v>
      </c>
      <c r="X136" s="2">
        <f t="shared" si="2"/>
        <v>0</v>
      </c>
    </row>
    <row r="137" spans="1:24" ht="15" customHeight="1" x14ac:dyDescent="0.25">
      <c r="A137" s="2" t="s">
        <v>217</v>
      </c>
      <c r="B137" s="2" t="s">
        <v>218</v>
      </c>
      <c r="C137" s="2">
        <v>2017</v>
      </c>
      <c r="D137" s="2" t="s">
        <v>807</v>
      </c>
      <c r="E137" s="2" t="s">
        <v>789</v>
      </c>
      <c r="F137" s="2">
        <v>22.001999999999999</v>
      </c>
      <c r="G137" s="2" t="s">
        <v>726</v>
      </c>
      <c r="H137" s="2" t="s">
        <v>726</v>
      </c>
      <c r="I137" s="2" t="s">
        <v>726</v>
      </c>
      <c r="J137" s="2" t="s">
        <v>609</v>
      </c>
      <c r="K137" s="2" t="s">
        <v>726</v>
      </c>
      <c r="L137" s="2" t="s">
        <v>726</v>
      </c>
      <c r="M137" s="2" t="s">
        <v>726</v>
      </c>
      <c r="N137" s="2" t="s">
        <v>726</v>
      </c>
      <c r="O137" s="2" t="s">
        <v>726</v>
      </c>
      <c r="P137" s="2" t="s">
        <v>609</v>
      </c>
      <c r="Q137" s="2" t="s">
        <v>726</v>
      </c>
      <c r="R137" s="2" t="s">
        <v>726</v>
      </c>
      <c r="S137" s="2" t="s">
        <v>726</v>
      </c>
      <c r="T137" s="2" t="s">
        <v>726</v>
      </c>
      <c r="U137" s="2" t="s">
        <v>726</v>
      </c>
      <c r="X137" s="2">
        <f t="shared" si="2"/>
        <v>0</v>
      </c>
    </row>
    <row r="138" spans="1:24" ht="15" customHeight="1" x14ac:dyDescent="0.25">
      <c r="A138" s="2" t="s">
        <v>220</v>
      </c>
      <c r="B138" s="2" t="s">
        <v>221</v>
      </c>
      <c r="C138" s="2">
        <v>2017</v>
      </c>
      <c r="D138" s="2" t="s">
        <v>609</v>
      </c>
      <c r="E138" s="2" t="s">
        <v>726</v>
      </c>
      <c r="F138" s="2" t="s">
        <v>726</v>
      </c>
      <c r="G138" s="2" t="s">
        <v>726</v>
      </c>
      <c r="H138" s="2" t="s">
        <v>726</v>
      </c>
      <c r="I138" s="2" t="s">
        <v>726</v>
      </c>
      <c r="J138" s="2" t="s">
        <v>609</v>
      </c>
      <c r="K138" s="2" t="s">
        <v>726</v>
      </c>
      <c r="L138" s="2" t="s">
        <v>726</v>
      </c>
      <c r="M138" s="2" t="s">
        <v>726</v>
      </c>
      <c r="N138" s="2" t="s">
        <v>726</v>
      </c>
      <c r="O138" s="2" t="s">
        <v>726</v>
      </c>
      <c r="P138" s="2" t="s">
        <v>609</v>
      </c>
      <c r="Q138" s="2" t="s">
        <v>726</v>
      </c>
      <c r="R138" s="2" t="s">
        <v>726</v>
      </c>
      <c r="S138" s="2" t="s">
        <v>726</v>
      </c>
      <c r="T138" s="2" t="s">
        <v>726</v>
      </c>
      <c r="U138" s="2" t="s">
        <v>726</v>
      </c>
      <c r="X138" s="2">
        <f t="shared" si="2"/>
        <v>0</v>
      </c>
    </row>
    <row r="139" spans="1:24" ht="15" customHeight="1" x14ac:dyDescent="0.25">
      <c r="A139" s="2" t="s">
        <v>222</v>
      </c>
      <c r="B139" s="2" t="s">
        <v>87</v>
      </c>
      <c r="C139" s="2">
        <v>2017</v>
      </c>
      <c r="D139" s="2" t="s">
        <v>609</v>
      </c>
      <c r="E139" s="2" t="s">
        <v>609</v>
      </c>
      <c r="F139" s="2" t="s">
        <v>609</v>
      </c>
      <c r="G139" s="2" t="s">
        <v>609</v>
      </c>
      <c r="H139" s="2" t="s">
        <v>609</v>
      </c>
      <c r="I139" s="2" t="s">
        <v>609</v>
      </c>
      <c r="J139" s="2" t="s">
        <v>609</v>
      </c>
      <c r="K139" s="2" t="s">
        <v>609</v>
      </c>
      <c r="L139" s="2" t="s">
        <v>609</v>
      </c>
      <c r="M139" s="2" t="s">
        <v>609</v>
      </c>
      <c r="N139" s="2" t="s">
        <v>609</v>
      </c>
      <c r="O139" s="2" t="s">
        <v>609</v>
      </c>
      <c r="P139" s="2" t="s">
        <v>609</v>
      </c>
      <c r="Q139" s="2" t="s">
        <v>609</v>
      </c>
      <c r="R139" s="2" t="s">
        <v>609</v>
      </c>
      <c r="S139" s="2" t="s">
        <v>609</v>
      </c>
      <c r="T139" s="2" t="s">
        <v>609</v>
      </c>
      <c r="U139" s="2" t="s">
        <v>609</v>
      </c>
      <c r="X139" s="2">
        <f t="shared" si="2"/>
        <v>0</v>
      </c>
    </row>
    <row r="140" spans="1:24" ht="15" customHeight="1" x14ac:dyDescent="0.25">
      <c r="A140" s="2" t="s">
        <v>223</v>
      </c>
      <c r="B140" s="2" t="s">
        <v>224</v>
      </c>
      <c r="C140" s="2">
        <v>2017</v>
      </c>
      <c r="D140" s="2" t="s">
        <v>609</v>
      </c>
      <c r="E140" s="2" t="s">
        <v>726</v>
      </c>
      <c r="F140" s="2" t="s">
        <v>726</v>
      </c>
      <c r="G140" s="2" t="s">
        <v>726</v>
      </c>
      <c r="H140" s="2" t="s">
        <v>726</v>
      </c>
      <c r="I140" s="2" t="s">
        <v>726</v>
      </c>
      <c r="J140" s="2" t="s">
        <v>609</v>
      </c>
      <c r="K140" s="2" t="s">
        <v>726</v>
      </c>
      <c r="L140" s="2" t="s">
        <v>726</v>
      </c>
      <c r="M140" s="2" t="s">
        <v>726</v>
      </c>
      <c r="N140" s="2" t="s">
        <v>726</v>
      </c>
      <c r="O140" s="2" t="s">
        <v>726</v>
      </c>
      <c r="P140" s="2" t="s">
        <v>609</v>
      </c>
      <c r="Q140" s="2" t="s">
        <v>726</v>
      </c>
      <c r="R140" s="2" t="s">
        <v>726</v>
      </c>
      <c r="S140" s="2" t="s">
        <v>726</v>
      </c>
      <c r="T140" s="2" t="s">
        <v>726</v>
      </c>
      <c r="U140" s="2" t="s">
        <v>726</v>
      </c>
      <c r="X140" s="2">
        <f t="shared" si="2"/>
        <v>0</v>
      </c>
    </row>
    <row r="141" spans="1:24" ht="15" customHeight="1" x14ac:dyDescent="0.25">
      <c r="A141" s="2" t="s">
        <v>225</v>
      </c>
      <c r="B141" s="2" t="s">
        <v>226</v>
      </c>
      <c r="C141" s="2">
        <v>2017</v>
      </c>
      <c r="D141" s="2" t="s">
        <v>726</v>
      </c>
      <c r="E141" s="2" t="s">
        <v>726</v>
      </c>
      <c r="F141" s="2" t="s">
        <v>726</v>
      </c>
      <c r="G141" s="2" t="s">
        <v>726</v>
      </c>
      <c r="H141" s="2" t="s">
        <v>726</v>
      </c>
      <c r="I141" s="2" t="s">
        <v>726</v>
      </c>
      <c r="J141" s="2" t="s">
        <v>726</v>
      </c>
      <c r="K141" s="2" t="s">
        <v>726</v>
      </c>
      <c r="L141" s="2" t="s">
        <v>726</v>
      </c>
      <c r="M141" s="2" t="s">
        <v>726</v>
      </c>
      <c r="N141" s="2" t="s">
        <v>726</v>
      </c>
      <c r="O141" s="2" t="s">
        <v>726</v>
      </c>
      <c r="P141" s="2" t="s">
        <v>726</v>
      </c>
      <c r="Q141" s="2" t="s">
        <v>726</v>
      </c>
      <c r="R141" s="2" t="s">
        <v>726</v>
      </c>
      <c r="S141" s="2" t="s">
        <v>726</v>
      </c>
      <c r="T141" s="2" t="s">
        <v>726</v>
      </c>
      <c r="U141" s="2" t="s">
        <v>726</v>
      </c>
      <c r="X141" s="2">
        <f t="shared" si="2"/>
        <v>0</v>
      </c>
    </row>
    <row r="142" spans="1:24" ht="15" customHeight="1" x14ac:dyDescent="0.25">
      <c r="A142" s="2" t="s">
        <v>225</v>
      </c>
      <c r="B142" s="2" t="s">
        <v>227</v>
      </c>
      <c r="C142" s="2">
        <v>2017</v>
      </c>
      <c r="D142" s="2" t="s">
        <v>609</v>
      </c>
      <c r="E142" s="2" t="s">
        <v>726</v>
      </c>
      <c r="F142" s="2" t="s">
        <v>726</v>
      </c>
      <c r="G142" s="2" t="s">
        <v>726</v>
      </c>
      <c r="H142" s="2" t="s">
        <v>726</v>
      </c>
      <c r="I142" s="2" t="s">
        <v>726</v>
      </c>
      <c r="J142" s="2" t="s">
        <v>609</v>
      </c>
      <c r="K142" s="2" t="s">
        <v>726</v>
      </c>
      <c r="L142" s="2" t="s">
        <v>726</v>
      </c>
      <c r="M142" s="2" t="s">
        <v>726</v>
      </c>
      <c r="N142" s="2" t="s">
        <v>726</v>
      </c>
      <c r="O142" s="2" t="s">
        <v>726</v>
      </c>
      <c r="P142" s="2" t="s">
        <v>609</v>
      </c>
      <c r="Q142" s="2" t="s">
        <v>726</v>
      </c>
      <c r="R142" s="2" t="s">
        <v>726</v>
      </c>
      <c r="S142" s="2" t="s">
        <v>726</v>
      </c>
      <c r="T142" s="2" t="s">
        <v>726</v>
      </c>
      <c r="U142" s="2" t="s">
        <v>726</v>
      </c>
      <c r="X142" s="2">
        <f t="shared" si="2"/>
        <v>0</v>
      </c>
    </row>
    <row r="143" spans="1:24" ht="15" customHeight="1" x14ac:dyDescent="0.25">
      <c r="A143" s="2" t="s">
        <v>228</v>
      </c>
      <c r="B143" s="2" t="s">
        <v>229</v>
      </c>
      <c r="C143" s="2">
        <v>2017</v>
      </c>
      <c r="D143" s="2" t="s">
        <v>609</v>
      </c>
      <c r="E143" s="2" t="s">
        <v>726</v>
      </c>
      <c r="F143" s="2" t="s">
        <v>726</v>
      </c>
      <c r="G143" s="2" t="s">
        <v>726</v>
      </c>
      <c r="H143" s="2" t="s">
        <v>726</v>
      </c>
      <c r="I143" s="2" t="s">
        <v>726</v>
      </c>
      <c r="J143" s="2" t="s">
        <v>609</v>
      </c>
      <c r="K143" s="2" t="s">
        <v>726</v>
      </c>
      <c r="L143" s="2" t="s">
        <v>726</v>
      </c>
      <c r="M143" s="2" t="s">
        <v>726</v>
      </c>
      <c r="N143" s="2" t="s">
        <v>726</v>
      </c>
      <c r="O143" s="2" t="s">
        <v>726</v>
      </c>
      <c r="P143" s="2" t="s">
        <v>609</v>
      </c>
      <c r="Q143" s="2" t="s">
        <v>726</v>
      </c>
      <c r="R143" s="2" t="s">
        <v>726</v>
      </c>
      <c r="S143" s="2" t="s">
        <v>726</v>
      </c>
      <c r="T143" s="2" t="s">
        <v>726</v>
      </c>
      <c r="U143" s="2" t="s">
        <v>726</v>
      </c>
      <c r="X143" s="2">
        <f t="shared" si="2"/>
        <v>0</v>
      </c>
    </row>
    <row r="144" spans="1:24" ht="15" customHeight="1" x14ac:dyDescent="0.25">
      <c r="A144" s="2" t="s">
        <v>230</v>
      </c>
      <c r="B144" s="2" t="s">
        <v>231</v>
      </c>
      <c r="C144" s="2">
        <v>2017</v>
      </c>
      <c r="D144" s="2" t="s">
        <v>609</v>
      </c>
      <c r="E144" s="2" t="s">
        <v>726</v>
      </c>
      <c r="F144" s="2" t="s">
        <v>726</v>
      </c>
      <c r="G144" s="2" t="s">
        <v>726</v>
      </c>
      <c r="H144" s="2" t="s">
        <v>726</v>
      </c>
      <c r="I144" s="2" t="s">
        <v>726</v>
      </c>
      <c r="J144" s="2" t="s">
        <v>609</v>
      </c>
      <c r="K144" s="2" t="s">
        <v>726</v>
      </c>
      <c r="L144" s="2" t="s">
        <v>726</v>
      </c>
      <c r="M144" s="2" t="s">
        <v>726</v>
      </c>
      <c r="N144" s="2" t="s">
        <v>726</v>
      </c>
      <c r="O144" s="2" t="s">
        <v>726</v>
      </c>
      <c r="P144" s="2" t="s">
        <v>609</v>
      </c>
      <c r="Q144" s="2" t="s">
        <v>726</v>
      </c>
      <c r="R144" s="2" t="s">
        <v>726</v>
      </c>
      <c r="S144" s="2" t="s">
        <v>726</v>
      </c>
      <c r="T144" s="2" t="s">
        <v>726</v>
      </c>
      <c r="U144" s="2" t="s">
        <v>726</v>
      </c>
      <c r="X144" s="2">
        <f t="shared" si="2"/>
        <v>0</v>
      </c>
    </row>
    <row r="145" spans="1:24" ht="15" customHeight="1" x14ac:dyDescent="0.25">
      <c r="A145" s="2" t="s">
        <v>232</v>
      </c>
      <c r="B145" s="2" t="s">
        <v>233</v>
      </c>
      <c r="C145" s="2">
        <v>2017</v>
      </c>
      <c r="D145" s="2" t="s">
        <v>609</v>
      </c>
      <c r="E145" s="2" t="s">
        <v>726</v>
      </c>
      <c r="F145" s="2" t="s">
        <v>726</v>
      </c>
      <c r="G145" s="2" t="s">
        <v>726</v>
      </c>
      <c r="H145" s="2" t="s">
        <v>726</v>
      </c>
      <c r="I145" s="2" t="s">
        <v>726</v>
      </c>
      <c r="J145" s="2" t="s">
        <v>609</v>
      </c>
      <c r="K145" s="2" t="s">
        <v>808</v>
      </c>
      <c r="L145" s="2" t="s">
        <v>726</v>
      </c>
      <c r="M145" s="2" t="s">
        <v>726</v>
      </c>
      <c r="N145" s="2" t="s">
        <v>726</v>
      </c>
      <c r="O145" s="2" t="s">
        <v>726</v>
      </c>
      <c r="P145" s="2" t="s">
        <v>609</v>
      </c>
      <c r="Q145" s="2" t="s">
        <v>726</v>
      </c>
      <c r="R145" s="2" t="s">
        <v>726</v>
      </c>
      <c r="S145" s="2" t="s">
        <v>726</v>
      </c>
      <c r="T145" s="2" t="s">
        <v>726</v>
      </c>
      <c r="U145" s="2" t="s">
        <v>726</v>
      </c>
      <c r="X145" s="2">
        <f t="shared" si="2"/>
        <v>0</v>
      </c>
    </row>
    <row r="146" spans="1:24" ht="15" customHeight="1" x14ac:dyDescent="0.25">
      <c r="A146" s="2" t="s">
        <v>232</v>
      </c>
      <c r="B146" s="2" t="s">
        <v>234</v>
      </c>
      <c r="C146" s="2">
        <v>2017</v>
      </c>
      <c r="D146" s="2" t="s">
        <v>809</v>
      </c>
      <c r="E146" s="2" t="s">
        <v>789</v>
      </c>
      <c r="F146" s="2">
        <v>14.3</v>
      </c>
      <c r="G146" s="2" t="s">
        <v>726</v>
      </c>
      <c r="H146" s="2" t="s">
        <v>726</v>
      </c>
      <c r="I146" s="2">
        <v>85</v>
      </c>
      <c r="J146" s="2" t="s">
        <v>609</v>
      </c>
      <c r="K146" s="2" t="s">
        <v>726</v>
      </c>
      <c r="L146" s="2" t="s">
        <v>726</v>
      </c>
      <c r="M146" s="2" t="s">
        <v>726</v>
      </c>
      <c r="N146" s="2" t="s">
        <v>726</v>
      </c>
      <c r="O146" s="2" t="s">
        <v>726</v>
      </c>
      <c r="P146" s="2" t="s">
        <v>609</v>
      </c>
      <c r="Q146" s="2" t="s">
        <v>726</v>
      </c>
      <c r="R146" s="2" t="s">
        <v>726</v>
      </c>
      <c r="S146" s="2" t="s">
        <v>726</v>
      </c>
      <c r="T146" s="2" t="s">
        <v>726</v>
      </c>
      <c r="U146" s="2" t="s">
        <v>726</v>
      </c>
      <c r="X146" s="2">
        <f t="shared" si="2"/>
        <v>0</v>
      </c>
    </row>
    <row r="147" spans="1:24" ht="15" customHeight="1" x14ac:dyDescent="0.25">
      <c r="A147" s="2" t="s">
        <v>232</v>
      </c>
      <c r="B147" s="2" t="s">
        <v>235</v>
      </c>
      <c r="C147" s="2">
        <v>2017</v>
      </c>
      <c r="D147" s="2" t="s">
        <v>609</v>
      </c>
      <c r="E147" s="2" t="s">
        <v>726</v>
      </c>
      <c r="F147" s="2" t="s">
        <v>726</v>
      </c>
      <c r="G147" s="2" t="s">
        <v>726</v>
      </c>
      <c r="H147" s="2" t="s">
        <v>726</v>
      </c>
      <c r="I147" s="2" t="s">
        <v>726</v>
      </c>
      <c r="J147" s="2" t="s">
        <v>609</v>
      </c>
      <c r="K147" s="2" t="s">
        <v>726</v>
      </c>
      <c r="L147" s="2" t="s">
        <v>726</v>
      </c>
      <c r="M147" s="2" t="s">
        <v>726</v>
      </c>
      <c r="N147" s="2" t="s">
        <v>726</v>
      </c>
      <c r="O147" s="2" t="s">
        <v>726</v>
      </c>
      <c r="P147" s="2" t="s">
        <v>609</v>
      </c>
      <c r="Q147" s="2" t="s">
        <v>726</v>
      </c>
      <c r="R147" s="2" t="s">
        <v>726</v>
      </c>
      <c r="S147" s="2" t="s">
        <v>726</v>
      </c>
      <c r="T147" s="2" t="s">
        <v>726</v>
      </c>
      <c r="U147" s="2" t="s">
        <v>726</v>
      </c>
      <c r="X147" s="2">
        <f t="shared" si="2"/>
        <v>0</v>
      </c>
    </row>
    <row r="148" spans="1:24" ht="15" customHeight="1" x14ac:dyDescent="0.25">
      <c r="A148" s="2" t="s">
        <v>232</v>
      </c>
      <c r="B148" s="2" t="s">
        <v>236</v>
      </c>
      <c r="C148" s="2">
        <v>2017</v>
      </c>
      <c r="D148" s="2" t="s">
        <v>609</v>
      </c>
      <c r="E148" s="2" t="s">
        <v>726</v>
      </c>
      <c r="F148" s="2" t="s">
        <v>726</v>
      </c>
      <c r="G148" s="2" t="s">
        <v>726</v>
      </c>
      <c r="H148" s="2" t="s">
        <v>726</v>
      </c>
      <c r="I148" s="2" t="s">
        <v>726</v>
      </c>
      <c r="J148" s="2" t="s">
        <v>609</v>
      </c>
      <c r="K148" s="2" t="s">
        <v>726</v>
      </c>
      <c r="L148" s="2" t="s">
        <v>726</v>
      </c>
      <c r="M148" s="2" t="s">
        <v>726</v>
      </c>
      <c r="N148" s="2" t="s">
        <v>726</v>
      </c>
      <c r="O148" s="2" t="s">
        <v>726</v>
      </c>
      <c r="P148" s="2" t="s">
        <v>609</v>
      </c>
      <c r="Q148" s="2" t="s">
        <v>726</v>
      </c>
      <c r="R148" s="2" t="s">
        <v>726</v>
      </c>
      <c r="S148" s="2" t="s">
        <v>726</v>
      </c>
      <c r="T148" s="2" t="s">
        <v>726</v>
      </c>
      <c r="U148" s="2" t="s">
        <v>726</v>
      </c>
      <c r="X148" s="2">
        <f t="shared" si="2"/>
        <v>0</v>
      </c>
    </row>
    <row r="149" spans="1:24" ht="15" customHeight="1" x14ac:dyDescent="0.25">
      <c r="A149" s="2" t="s">
        <v>237</v>
      </c>
      <c r="B149" s="2" t="s">
        <v>238</v>
      </c>
      <c r="C149" s="2">
        <v>2017</v>
      </c>
      <c r="D149" s="2" t="s">
        <v>609</v>
      </c>
      <c r="E149" s="2" t="s">
        <v>726</v>
      </c>
      <c r="F149" s="2" t="s">
        <v>726</v>
      </c>
      <c r="G149" s="2" t="s">
        <v>726</v>
      </c>
      <c r="H149" s="2" t="s">
        <v>726</v>
      </c>
      <c r="I149" s="2" t="s">
        <v>726</v>
      </c>
      <c r="J149" s="2" t="s">
        <v>609</v>
      </c>
      <c r="K149" s="2" t="s">
        <v>726</v>
      </c>
      <c r="L149" s="2" t="s">
        <v>726</v>
      </c>
      <c r="M149" s="2" t="s">
        <v>726</v>
      </c>
      <c r="N149" s="2" t="s">
        <v>726</v>
      </c>
      <c r="O149" s="2" t="s">
        <v>726</v>
      </c>
      <c r="P149" s="2" t="s">
        <v>609</v>
      </c>
      <c r="Q149" s="2" t="s">
        <v>726</v>
      </c>
      <c r="R149" s="2" t="s">
        <v>726</v>
      </c>
      <c r="S149" s="2" t="s">
        <v>726</v>
      </c>
      <c r="T149" s="2" t="s">
        <v>726</v>
      </c>
      <c r="U149" s="2" t="s">
        <v>726</v>
      </c>
      <c r="X149" s="2">
        <f t="shared" si="2"/>
        <v>0</v>
      </c>
    </row>
    <row r="150" spans="1:24" ht="15" customHeight="1" x14ac:dyDescent="0.25">
      <c r="A150" s="2" t="s">
        <v>240</v>
      </c>
      <c r="B150" s="2" t="s">
        <v>241</v>
      </c>
      <c r="C150" s="2">
        <v>2017</v>
      </c>
      <c r="D150" s="2" t="s">
        <v>609</v>
      </c>
      <c r="E150" s="2" t="s">
        <v>726</v>
      </c>
      <c r="F150" s="2" t="s">
        <v>726</v>
      </c>
      <c r="G150" s="2" t="s">
        <v>726</v>
      </c>
      <c r="H150" s="2" t="s">
        <v>726</v>
      </c>
      <c r="I150" s="2" t="s">
        <v>726</v>
      </c>
      <c r="J150" s="2" t="s">
        <v>609</v>
      </c>
      <c r="K150" s="2" t="s">
        <v>726</v>
      </c>
      <c r="L150" s="2" t="s">
        <v>726</v>
      </c>
      <c r="M150" s="2" t="s">
        <v>726</v>
      </c>
      <c r="N150" s="2" t="s">
        <v>726</v>
      </c>
      <c r="O150" s="2" t="s">
        <v>726</v>
      </c>
      <c r="P150" s="2" t="s">
        <v>609</v>
      </c>
      <c r="Q150" s="2" t="s">
        <v>726</v>
      </c>
      <c r="R150" s="2" t="s">
        <v>726</v>
      </c>
      <c r="S150" s="2" t="s">
        <v>726</v>
      </c>
      <c r="T150" s="2" t="s">
        <v>726</v>
      </c>
      <c r="U150" s="2" t="s">
        <v>726</v>
      </c>
      <c r="X150" s="2">
        <f t="shared" si="2"/>
        <v>0</v>
      </c>
    </row>
    <row r="151" spans="1:24" ht="15" customHeight="1" x14ac:dyDescent="0.25">
      <c r="A151" s="2" t="s">
        <v>240</v>
      </c>
      <c r="B151" s="2" t="s">
        <v>242</v>
      </c>
      <c r="C151" s="2">
        <v>2017</v>
      </c>
      <c r="D151" s="2" t="s">
        <v>609</v>
      </c>
      <c r="E151" s="2" t="s">
        <v>726</v>
      </c>
      <c r="F151" s="2" t="s">
        <v>726</v>
      </c>
      <c r="G151" s="2" t="s">
        <v>726</v>
      </c>
      <c r="H151" s="2" t="s">
        <v>726</v>
      </c>
      <c r="I151" s="2" t="s">
        <v>726</v>
      </c>
      <c r="J151" s="2" t="s">
        <v>609</v>
      </c>
      <c r="K151" s="2" t="s">
        <v>726</v>
      </c>
      <c r="L151" s="2" t="s">
        <v>726</v>
      </c>
      <c r="M151" s="2" t="s">
        <v>726</v>
      </c>
      <c r="N151" s="2" t="s">
        <v>726</v>
      </c>
      <c r="O151" s="2" t="s">
        <v>726</v>
      </c>
      <c r="P151" s="2" t="s">
        <v>609</v>
      </c>
      <c r="Q151" s="2" t="s">
        <v>726</v>
      </c>
      <c r="R151" s="2" t="s">
        <v>726</v>
      </c>
      <c r="S151" s="2" t="s">
        <v>726</v>
      </c>
      <c r="T151" s="2" t="s">
        <v>726</v>
      </c>
      <c r="U151" s="2" t="s">
        <v>726</v>
      </c>
      <c r="X151" s="2">
        <f t="shared" si="2"/>
        <v>0</v>
      </c>
    </row>
    <row r="152" spans="1:24" ht="15" customHeight="1" x14ac:dyDescent="0.25">
      <c r="A152" s="2" t="s">
        <v>240</v>
      </c>
      <c r="B152" s="2" t="s">
        <v>243</v>
      </c>
      <c r="C152" s="2">
        <v>2017</v>
      </c>
      <c r="D152" s="2" t="s">
        <v>609</v>
      </c>
      <c r="E152" s="2" t="s">
        <v>726</v>
      </c>
      <c r="F152" s="2" t="s">
        <v>726</v>
      </c>
      <c r="G152" s="2" t="s">
        <v>726</v>
      </c>
      <c r="H152" s="2" t="s">
        <v>726</v>
      </c>
      <c r="I152" s="2" t="s">
        <v>726</v>
      </c>
      <c r="J152" s="2" t="s">
        <v>609</v>
      </c>
      <c r="K152" s="2" t="s">
        <v>726</v>
      </c>
      <c r="L152" s="2" t="s">
        <v>726</v>
      </c>
      <c r="M152" s="2" t="s">
        <v>726</v>
      </c>
      <c r="N152" s="2" t="s">
        <v>726</v>
      </c>
      <c r="O152" s="2" t="s">
        <v>726</v>
      </c>
      <c r="P152" s="2" t="s">
        <v>609</v>
      </c>
      <c r="Q152" s="2" t="s">
        <v>726</v>
      </c>
      <c r="R152" s="2" t="s">
        <v>726</v>
      </c>
      <c r="S152" s="2" t="s">
        <v>726</v>
      </c>
      <c r="T152" s="2" t="s">
        <v>726</v>
      </c>
      <c r="U152" s="2" t="s">
        <v>726</v>
      </c>
      <c r="X152" s="2">
        <f t="shared" si="2"/>
        <v>0</v>
      </c>
    </row>
    <row r="153" spans="1:24" ht="15" customHeight="1" x14ac:dyDescent="0.25">
      <c r="A153" s="2" t="s">
        <v>244</v>
      </c>
      <c r="B153" s="2" t="s">
        <v>245</v>
      </c>
      <c r="C153" s="2">
        <v>2017</v>
      </c>
      <c r="D153" s="2" t="s">
        <v>609</v>
      </c>
      <c r="E153" s="2" t="s">
        <v>726</v>
      </c>
      <c r="F153" s="2" t="s">
        <v>726</v>
      </c>
      <c r="G153" s="2" t="s">
        <v>726</v>
      </c>
      <c r="H153" s="2" t="s">
        <v>726</v>
      </c>
      <c r="I153" s="2" t="s">
        <v>726</v>
      </c>
      <c r="J153" s="2" t="s">
        <v>609</v>
      </c>
      <c r="K153" s="2" t="s">
        <v>726</v>
      </c>
      <c r="L153" s="2" t="s">
        <v>726</v>
      </c>
      <c r="M153" s="2" t="s">
        <v>726</v>
      </c>
      <c r="N153" s="2" t="s">
        <v>726</v>
      </c>
      <c r="O153" s="2" t="s">
        <v>726</v>
      </c>
      <c r="P153" s="2" t="s">
        <v>609</v>
      </c>
      <c r="Q153" s="2" t="s">
        <v>726</v>
      </c>
      <c r="R153" s="2" t="s">
        <v>726</v>
      </c>
      <c r="S153" s="2" t="s">
        <v>726</v>
      </c>
      <c r="T153" s="2" t="s">
        <v>726</v>
      </c>
      <c r="U153" s="2" t="s">
        <v>726</v>
      </c>
      <c r="X153" s="2">
        <f t="shared" si="2"/>
        <v>0</v>
      </c>
    </row>
    <row r="154" spans="1:24" ht="15" customHeight="1" x14ac:dyDescent="0.25">
      <c r="A154" s="2" t="s">
        <v>248</v>
      </c>
      <c r="B154" s="2" t="s">
        <v>249</v>
      </c>
      <c r="C154" s="2">
        <v>2017</v>
      </c>
      <c r="D154" s="2" t="s">
        <v>810</v>
      </c>
      <c r="E154" s="2" t="s">
        <v>797</v>
      </c>
      <c r="F154" s="2">
        <v>0.34599999999999997</v>
      </c>
      <c r="G154" s="2" t="s">
        <v>726</v>
      </c>
      <c r="H154" s="2" t="s">
        <v>726</v>
      </c>
      <c r="I154" s="2" t="s">
        <v>726</v>
      </c>
      <c r="J154" s="2" t="s">
        <v>609</v>
      </c>
      <c r="K154" s="2" t="s">
        <v>726</v>
      </c>
      <c r="L154" s="2" t="s">
        <v>726</v>
      </c>
      <c r="M154" s="2" t="s">
        <v>726</v>
      </c>
      <c r="N154" s="2" t="s">
        <v>726</v>
      </c>
      <c r="O154" s="2" t="s">
        <v>726</v>
      </c>
      <c r="P154" s="2" t="s">
        <v>609</v>
      </c>
      <c r="Q154" s="2" t="s">
        <v>726</v>
      </c>
      <c r="R154" s="2" t="s">
        <v>726</v>
      </c>
      <c r="S154" s="2" t="s">
        <v>726</v>
      </c>
      <c r="T154" s="2" t="s">
        <v>726</v>
      </c>
      <c r="U154" s="2" t="s">
        <v>726</v>
      </c>
      <c r="X154" s="2">
        <f t="shared" si="2"/>
        <v>0</v>
      </c>
    </row>
    <row r="155" spans="1:24" ht="15" customHeight="1" x14ac:dyDescent="0.25">
      <c r="A155" s="2" t="s">
        <v>250</v>
      </c>
      <c r="B155" s="2" t="s">
        <v>251</v>
      </c>
      <c r="C155" s="2">
        <v>2017</v>
      </c>
      <c r="D155" s="2" t="s">
        <v>811</v>
      </c>
      <c r="E155" s="2" t="s">
        <v>812</v>
      </c>
      <c r="F155" s="2">
        <v>13.552</v>
      </c>
      <c r="G155" s="2" t="s">
        <v>726</v>
      </c>
      <c r="H155" s="2" t="s">
        <v>726</v>
      </c>
      <c r="I155" s="2" t="s">
        <v>726</v>
      </c>
      <c r="J155" s="2" t="s">
        <v>609</v>
      </c>
      <c r="K155" s="2" t="s">
        <v>726</v>
      </c>
      <c r="L155" s="2" t="s">
        <v>726</v>
      </c>
      <c r="M155" s="2" t="s">
        <v>726</v>
      </c>
      <c r="N155" s="2" t="s">
        <v>726</v>
      </c>
      <c r="O155" s="2" t="s">
        <v>726</v>
      </c>
      <c r="P155" s="2" t="s">
        <v>609</v>
      </c>
      <c r="Q155" s="2" t="s">
        <v>726</v>
      </c>
      <c r="R155" s="2" t="s">
        <v>726</v>
      </c>
      <c r="S155" s="2" t="s">
        <v>726</v>
      </c>
      <c r="T155" s="2" t="s">
        <v>726</v>
      </c>
      <c r="U155" s="2" t="s">
        <v>726</v>
      </c>
      <c r="X155" s="2">
        <f t="shared" si="2"/>
        <v>0</v>
      </c>
    </row>
    <row r="156" spans="1:24" ht="15" customHeight="1" x14ac:dyDescent="0.25">
      <c r="A156" s="2" t="s">
        <v>254</v>
      </c>
      <c r="B156" s="2" t="s">
        <v>253</v>
      </c>
      <c r="C156" s="2">
        <v>2017</v>
      </c>
      <c r="D156" s="2" t="s">
        <v>609</v>
      </c>
      <c r="E156" s="2" t="s">
        <v>726</v>
      </c>
      <c r="F156" s="2" t="s">
        <v>726</v>
      </c>
      <c r="G156" s="2" t="s">
        <v>726</v>
      </c>
      <c r="H156" s="2" t="s">
        <v>726</v>
      </c>
      <c r="I156" s="2" t="s">
        <v>726</v>
      </c>
      <c r="J156" s="2" t="s">
        <v>609</v>
      </c>
      <c r="K156" s="2" t="s">
        <v>726</v>
      </c>
      <c r="L156" s="2" t="s">
        <v>726</v>
      </c>
      <c r="M156" s="2" t="s">
        <v>726</v>
      </c>
      <c r="N156" s="2" t="s">
        <v>726</v>
      </c>
      <c r="O156" s="2" t="s">
        <v>726</v>
      </c>
      <c r="P156" s="2" t="s">
        <v>609</v>
      </c>
      <c r="Q156" s="2" t="s">
        <v>726</v>
      </c>
      <c r="R156" s="2" t="s">
        <v>726</v>
      </c>
      <c r="S156" s="2" t="s">
        <v>726</v>
      </c>
      <c r="T156" s="2" t="s">
        <v>726</v>
      </c>
      <c r="U156" s="2" t="s">
        <v>726</v>
      </c>
      <c r="X156" s="2">
        <f t="shared" si="2"/>
        <v>0</v>
      </c>
    </row>
    <row r="157" spans="1:24" ht="15" customHeight="1" x14ac:dyDescent="0.25">
      <c r="A157" s="2" t="s">
        <v>257</v>
      </c>
      <c r="B157" s="2" t="s">
        <v>258</v>
      </c>
      <c r="C157" s="2">
        <v>2017</v>
      </c>
      <c r="D157" s="2" t="s">
        <v>813</v>
      </c>
      <c r="E157" s="2" t="s">
        <v>789</v>
      </c>
      <c r="F157" s="2">
        <v>8.1639999999999997</v>
      </c>
      <c r="G157" s="2" t="s">
        <v>800</v>
      </c>
      <c r="H157" s="2">
        <v>1.5329999999999999</v>
      </c>
      <c r="I157" s="2">
        <v>94.82</v>
      </c>
      <c r="J157" s="2" t="s">
        <v>609</v>
      </c>
      <c r="K157" s="2" t="s">
        <v>726</v>
      </c>
      <c r="L157" s="2" t="s">
        <v>726</v>
      </c>
      <c r="M157" s="2" t="s">
        <v>726</v>
      </c>
      <c r="N157" s="2" t="s">
        <v>726</v>
      </c>
      <c r="O157" s="2" t="s">
        <v>726</v>
      </c>
      <c r="P157" s="2" t="s">
        <v>609</v>
      </c>
      <c r="Q157" s="2" t="s">
        <v>726</v>
      </c>
      <c r="R157" s="2" t="s">
        <v>726</v>
      </c>
      <c r="S157" s="2" t="s">
        <v>726</v>
      </c>
      <c r="T157" s="2" t="s">
        <v>726</v>
      </c>
      <c r="U157" s="2" t="s">
        <v>726</v>
      </c>
      <c r="X157" s="2">
        <f t="shared" si="2"/>
        <v>0</v>
      </c>
    </row>
    <row r="158" spans="1:24" ht="15" customHeight="1" x14ac:dyDescent="0.25">
      <c r="A158" s="2" t="s">
        <v>259</v>
      </c>
      <c r="B158" s="2" t="s">
        <v>260</v>
      </c>
      <c r="C158" s="2">
        <v>2017</v>
      </c>
      <c r="D158" s="2" t="s">
        <v>609</v>
      </c>
      <c r="E158" s="2" t="s">
        <v>609</v>
      </c>
      <c r="F158" s="2" t="s">
        <v>609</v>
      </c>
      <c r="G158" s="2" t="s">
        <v>609</v>
      </c>
      <c r="H158" s="2" t="s">
        <v>609</v>
      </c>
      <c r="I158" s="2" t="s">
        <v>609</v>
      </c>
      <c r="J158" s="2" t="s">
        <v>609</v>
      </c>
      <c r="K158" s="2" t="s">
        <v>609</v>
      </c>
      <c r="L158" s="2" t="s">
        <v>609</v>
      </c>
      <c r="M158" s="2" t="s">
        <v>609</v>
      </c>
      <c r="N158" s="2" t="s">
        <v>609</v>
      </c>
      <c r="O158" s="2" t="s">
        <v>609</v>
      </c>
      <c r="P158" s="2" t="s">
        <v>609</v>
      </c>
      <c r="Q158" s="2" t="s">
        <v>609</v>
      </c>
      <c r="R158" s="2" t="s">
        <v>609</v>
      </c>
      <c r="S158" s="2" t="s">
        <v>609</v>
      </c>
      <c r="T158" s="2" t="s">
        <v>609</v>
      </c>
      <c r="U158" s="2" t="s">
        <v>609</v>
      </c>
      <c r="X158" s="2">
        <f t="shared" si="2"/>
        <v>0</v>
      </c>
    </row>
    <row r="159" spans="1:24" ht="15" customHeight="1" x14ac:dyDescent="0.25">
      <c r="A159" s="2" t="s">
        <v>261</v>
      </c>
      <c r="B159" s="2" t="s">
        <v>262</v>
      </c>
      <c r="C159" s="2">
        <v>2017</v>
      </c>
      <c r="D159" s="2" t="s">
        <v>814</v>
      </c>
      <c r="E159" s="2" t="s">
        <v>791</v>
      </c>
      <c r="F159" s="2">
        <v>0.3</v>
      </c>
      <c r="G159" s="2" t="s">
        <v>726</v>
      </c>
      <c r="H159" s="2" t="s">
        <v>726</v>
      </c>
      <c r="I159" s="2" t="s">
        <v>726</v>
      </c>
      <c r="J159" s="2" t="s">
        <v>609</v>
      </c>
      <c r="K159" s="2" t="s">
        <v>726</v>
      </c>
      <c r="L159" s="2" t="s">
        <v>726</v>
      </c>
      <c r="M159" s="2" t="s">
        <v>726</v>
      </c>
      <c r="N159" s="2" t="s">
        <v>726</v>
      </c>
      <c r="O159" s="2" t="s">
        <v>726</v>
      </c>
      <c r="P159" s="2" t="s">
        <v>609</v>
      </c>
      <c r="Q159" s="2" t="s">
        <v>726</v>
      </c>
      <c r="R159" s="2" t="s">
        <v>726</v>
      </c>
      <c r="S159" s="2" t="s">
        <v>726</v>
      </c>
      <c r="T159" s="2" t="s">
        <v>726</v>
      </c>
      <c r="U159" s="2" t="s">
        <v>726</v>
      </c>
      <c r="X159" s="2">
        <f t="shared" si="2"/>
        <v>0</v>
      </c>
    </row>
    <row r="160" spans="1:24" ht="15" customHeight="1" x14ac:dyDescent="0.25">
      <c r="A160" s="2" t="s">
        <v>263</v>
      </c>
      <c r="B160" s="2" t="s">
        <v>264</v>
      </c>
      <c r="C160" s="2">
        <v>2017</v>
      </c>
      <c r="D160" s="2" t="s">
        <v>609</v>
      </c>
      <c r="E160" s="2" t="s">
        <v>726</v>
      </c>
      <c r="F160" s="2" t="s">
        <v>726</v>
      </c>
      <c r="G160" s="2" t="s">
        <v>726</v>
      </c>
      <c r="H160" s="2" t="s">
        <v>726</v>
      </c>
      <c r="I160" s="2" t="s">
        <v>726</v>
      </c>
      <c r="J160" s="2" t="s">
        <v>609</v>
      </c>
      <c r="K160" s="2" t="s">
        <v>726</v>
      </c>
      <c r="L160" s="2" t="s">
        <v>726</v>
      </c>
      <c r="M160" s="2" t="s">
        <v>726</v>
      </c>
      <c r="N160" s="2" t="s">
        <v>726</v>
      </c>
      <c r="O160" s="2" t="s">
        <v>726</v>
      </c>
      <c r="P160" s="2" t="s">
        <v>609</v>
      </c>
      <c r="Q160" s="2" t="s">
        <v>726</v>
      </c>
      <c r="R160" s="2" t="s">
        <v>726</v>
      </c>
      <c r="S160" s="2" t="s">
        <v>726</v>
      </c>
      <c r="T160" s="2" t="s">
        <v>726</v>
      </c>
      <c r="U160" s="2" t="s">
        <v>726</v>
      </c>
      <c r="X160" s="2">
        <f t="shared" si="2"/>
        <v>0</v>
      </c>
    </row>
    <row r="161" spans="1:24" ht="15" customHeight="1" x14ac:dyDescent="0.25">
      <c r="A161" s="2" t="s">
        <v>263</v>
      </c>
      <c r="B161" s="2" t="s">
        <v>265</v>
      </c>
      <c r="C161" s="2">
        <v>2017</v>
      </c>
      <c r="D161" s="2" t="s">
        <v>609</v>
      </c>
      <c r="E161" s="2" t="s">
        <v>726</v>
      </c>
      <c r="F161" s="2" t="s">
        <v>726</v>
      </c>
      <c r="G161" s="2" t="s">
        <v>726</v>
      </c>
      <c r="H161" s="2" t="s">
        <v>726</v>
      </c>
      <c r="I161" s="2" t="s">
        <v>726</v>
      </c>
      <c r="J161" s="2" t="s">
        <v>609</v>
      </c>
      <c r="K161" s="2" t="s">
        <v>726</v>
      </c>
      <c r="L161" s="2" t="s">
        <v>726</v>
      </c>
      <c r="M161" s="2" t="s">
        <v>726</v>
      </c>
      <c r="N161" s="2" t="s">
        <v>726</v>
      </c>
      <c r="O161" s="2" t="s">
        <v>726</v>
      </c>
      <c r="P161" s="2" t="s">
        <v>609</v>
      </c>
      <c r="Q161" s="2" t="s">
        <v>726</v>
      </c>
      <c r="R161" s="2" t="s">
        <v>726</v>
      </c>
      <c r="S161" s="2" t="s">
        <v>726</v>
      </c>
      <c r="T161" s="2" t="s">
        <v>726</v>
      </c>
      <c r="U161" s="2" t="s">
        <v>726</v>
      </c>
      <c r="X161" s="2">
        <f t="shared" si="2"/>
        <v>0</v>
      </c>
    </row>
    <row r="162" spans="1:24" ht="15" customHeight="1" x14ac:dyDescent="0.25">
      <c r="A162" s="2" t="s">
        <v>266</v>
      </c>
      <c r="B162" s="2" t="s">
        <v>267</v>
      </c>
      <c r="C162" s="2">
        <v>2017</v>
      </c>
      <c r="D162" s="2" t="s">
        <v>815</v>
      </c>
      <c r="E162" s="2" t="s">
        <v>789</v>
      </c>
      <c r="F162" s="2">
        <v>7.8769999999999998</v>
      </c>
      <c r="G162" s="2" t="s">
        <v>726</v>
      </c>
      <c r="H162" s="2" t="s">
        <v>726</v>
      </c>
      <c r="I162" s="2">
        <v>85</v>
      </c>
      <c r="J162" s="2" t="s">
        <v>816</v>
      </c>
      <c r="K162" s="2" t="s">
        <v>789</v>
      </c>
      <c r="L162" s="2">
        <v>9.1470000000000002</v>
      </c>
      <c r="M162" s="2" t="s">
        <v>726</v>
      </c>
      <c r="N162" s="2" t="s">
        <v>726</v>
      </c>
      <c r="O162" s="2">
        <v>85</v>
      </c>
      <c r="P162" s="2" t="s">
        <v>817</v>
      </c>
      <c r="Q162" s="2" t="s">
        <v>789</v>
      </c>
      <c r="R162" s="2">
        <v>5.2439999999999998</v>
      </c>
      <c r="S162" s="2" t="s">
        <v>789</v>
      </c>
      <c r="T162" s="2" t="s">
        <v>726</v>
      </c>
      <c r="U162" s="2">
        <v>85</v>
      </c>
      <c r="X162" s="2">
        <f t="shared" si="2"/>
        <v>0</v>
      </c>
    </row>
    <row r="163" spans="1:24" ht="15" customHeight="1" x14ac:dyDescent="0.25">
      <c r="A163" s="2" t="s">
        <v>266</v>
      </c>
      <c r="B163" s="2" t="s">
        <v>268</v>
      </c>
      <c r="C163" s="2">
        <v>2017</v>
      </c>
      <c r="D163" s="2" t="s">
        <v>609</v>
      </c>
      <c r="E163" s="2" t="s">
        <v>726</v>
      </c>
      <c r="F163" s="2" t="s">
        <v>726</v>
      </c>
      <c r="G163" s="2" t="s">
        <v>726</v>
      </c>
      <c r="H163" s="2" t="s">
        <v>726</v>
      </c>
      <c r="I163" s="2" t="s">
        <v>726</v>
      </c>
      <c r="J163" s="2" t="s">
        <v>609</v>
      </c>
      <c r="K163" s="2" t="s">
        <v>726</v>
      </c>
      <c r="L163" s="2" t="s">
        <v>726</v>
      </c>
      <c r="M163" s="2" t="s">
        <v>726</v>
      </c>
      <c r="N163" s="2" t="s">
        <v>726</v>
      </c>
      <c r="O163" s="2" t="s">
        <v>726</v>
      </c>
      <c r="P163" s="2" t="s">
        <v>609</v>
      </c>
      <c r="Q163" s="2" t="s">
        <v>726</v>
      </c>
      <c r="R163" s="2" t="s">
        <v>726</v>
      </c>
      <c r="S163" s="2" t="s">
        <v>726</v>
      </c>
      <c r="T163" s="2" t="s">
        <v>726</v>
      </c>
      <c r="U163" s="2" t="s">
        <v>726</v>
      </c>
      <c r="X163" s="2">
        <f t="shared" si="2"/>
        <v>0</v>
      </c>
    </row>
    <row r="164" spans="1:24" ht="15" customHeight="1" x14ac:dyDescent="0.25">
      <c r="A164" s="2" t="s">
        <v>269</v>
      </c>
      <c r="B164" s="2" t="s">
        <v>270</v>
      </c>
      <c r="C164" s="2">
        <v>2017</v>
      </c>
      <c r="D164" s="2" t="s">
        <v>609</v>
      </c>
      <c r="E164" s="2" t="s">
        <v>609</v>
      </c>
      <c r="F164" s="2" t="s">
        <v>609</v>
      </c>
      <c r="G164" s="2" t="s">
        <v>609</v>
      </c>
      <c r="H164" s="2" t="s">
        <v>609</v>
      </c>
      <c r="I164" s="2" t="s">
        <v>609</v>
      </c>
      <c r="J164" s="2" t="s">
        <v>609</v>
      </c>
      <c r="K164" s="2" t="s">
        <v>609</v>
      </c>
      <c r="L164" s="2" t="s">
        <v>609</v>
      </c>
      <c r="M164" s="2" t="s">
        <v>609</v>
      </c>
      <c r="N164" s="2" t="s">
        <v>609</v>
      </c>
      <c r="O164" s="2" t="s">
        <v>609</v>
      </c>
      <c r="P164" s="2" t="s">
        <v>609</v>
      </c>
      <c r="Q164" s="2" t="s">
        <v>609</v>
      </c>
      <c r="R164" s="2" t="s">
        <v>609</v>
      </c>
      <c r="S164" s="2" t="s">
        <v>609</v>
      </c>
      <c r="T164" s="2" t="s">
        <v>609</v>
      </c>
      <c r="U164" s="2" t="s">
        <v>609</v>
      </c>
      <c r="X164" s="2">
        <f t="shared" si="2"/>
        <v>0</v>
      </c>
    </row>
    <row r="165" spans="1:24" ht="15" customHeight="1" x14ac:dyDescent="0.25">
      <c r="A165" s="2" t="s">
        <v>271</v>
      </c>
      <c r="B165" s="2" t="s">
        <v>272</v>
      </c>
      <c r="C165" s="2">
        <v>2017</v>
      </c>
      <c r="D165" s="2" t="s">
        <v>609</v>
      </c>
      <c r="E165" s="2" t="s">
        <v>726</v>
      </c>
      <c r="F165" s="2" t="s">
        <v>726</v>
      </c>
      <c r="G165" s="2" t="s">
        <v>726</v>
      </c>
      <c r="H165" s="2" t="s">
        <v>726</v>
      </c>
      <c r="I165" s="2" t="s">
        <v>726</v>
      </c>
      <c r="J165" s="2" t="s">
        <v>609</v>
      </c>
      <c r="K165" s="2" t="s">
        <v>726</v>
      </c>
      <c r="L165" s="2" t="s">
        <v>726</v>
      </c>
      <c r="M165" s="2" t="s">
        <v>726</v>
      </c>
      <c r="N165" s="2" t="s">
        <v>726</v>
      </c>
      <c r="O165" s="2" t="s">
        <v>726</v>
      </c>
      <c r="P165" s="2" t="s">
        <v>609</v>
      </c>
      <c r="Q165" s="2" t="s">
        <v>726</v>
      </c>
      <c r="R165" s="2" t="s">
        <v>726</v>
      </c>
      <c r="S165" s="2" t="s">
        <v>726</v>
      </c>
      <c r="T165" s="2" t="s">
        <v>726</v>
      </c>
      <c r="U165" s="2" t="s">
        <v>726</v>
      </c>
      <c r="X165" s="2">
        <f t="shared" si="2"/>
        <v>0</v>
      </c>
    </row>
    <row r="166" spans="1:24" ht="15" customHeight="1" x14ac:dyDescent="0.25">
      <c r="A166" s="2" t="s">
        <v>271</v>
      </c>
      <c r="B166" s="2" t="s">
        <v>273</v>
      </c>
      <c r="C166" s="2">
        <v>2017</v>
      </c>
      <c r="D166" s="2" t="s">
        <v>609</v>
      </c>
      <c r="E166" s="2" t="s">
        <v>726</v>
      </c>
      <c r="F166" s="2" t="s">
        <v>726</v>
      </c>
      <c r="G166" s="2" t="s">
        <v>726</v>
      </c>
      <c r="H166" s="2" t="s">
        <v>726</v>
      </c>
      <c r="I166" s="2" t="s">
        <v>726</v>
      </c>
      <c r="J166" s="2" t="s">
        <v>609</v>
      </c>
      <c r="K166" s="2" t="s">
        <v>726</v>
      </c>
      <c r="L166" s="2" t="s">
        <v>726</v>
      </c>
      <c r="M166" s="2" t="s">
        <v>726</v>
      </c>
      <c r="N166" s="2" t="s">
        <v>726</v>
      </c>
      <c r="O166" s="2" t="s">
        <v>726</v>
      </c>
      <c r="P166" s="2" t="s">
        <v>609</v>
      </c>
      <c r="Q166" s="2" t="s">
        <v>726</v>
      </c>
      <c r="R166" s="2" t="s">
        <v>726</v>
      </c>
      <c r="S166" s="2" t="s">
        <v>726</v>
      </c>
      <c r="T166" s="2" t="s">
        <v>726</v>
      </c>
      <c r="U166" s="2" t="s">
        <v>726</v>
      </c>
      <c r="X166" s="2">
        <f t="shared" si="2"/>
        <v>0</v>
      </c>
    </row>
    <row r="167" spans="1:24" ht="15" customHeight="1" x14ac:dyDescent="0.25">
      <c r="A167" s="2" t="s">
        <v>271</v>
      </c>
      <c r="B167" s="2" t="s">
        <v>274</v>
      </c>
      <c r="C167" s="2">
        <v>2017</v>
      </c>
      <c r="D167" s="2" t="s">
        <v>609</v>
      </c>
      <c r="E167" s="2" t="s">
        <v>726</v>
      </c>
      <c r="F167" s="2" t="s">
        <v>726</v>
      </c>
      <c r="G167" s="2" t="s">
        <v>726</v>
      </c>
      <c r="H167" s="2" t="s">
        <v>726</v>
      </c>
      <c r="I167" s="2" t="s">
        <v>726</v>
      </c>
      <c r="J167" s="2" t="s">
        <v>609</v>
      </c>
      <c r="K167" s="2" t="s">
        <v>726</v>
      </c>
      <c r="L167" s="2" t="s">
        <v>726</v>
      </c>
      <c r="M167" s="2" t="s">
        <v>726</v>
      </c>
      <c r="N167" s="2" t="s">
        <v>726</v>
      </c>
      <c r="O167" s="2" t="s">
        <v>726</v>
      </c>
      <c r="P167" s="2" t="s">
        <v>609</v>
      </c>
      <c r="Q167" s="2" t="s">
        <v>726</v>
      </c>
      <c r="R167" s="2" t="s">
        <v>726</v>
      </c>
      <c r="S167" s="2" t="s">
        <v>726</v>
      </c>
      <c r="T167" s="2" t="s">
        <v>726</v>
      </c>
      <c r="U167" s="2" t="s">
        <v>726</v>
      </c>
      <c r="X167" s="2">
        <f t="shared" si="2"/>
        <v>0</v>
      </c>
    </row>
    <row r="168" spans="1:24" ht="15" customHeight="1" x14ac:dyDescent="0.25">
      <c r="A168" s="2" t="s">
        <v>271</v>
      </c>
      <c r="B168" s="2" t="s">
        <v>275</v>
      </c>
      <c r="C168" s="2">
        <v>2017</v>
      </c>
      <c r="D168" s="2" t="s">
        <v>609</v>
      </c>
      <c r="E168" s="2" t="s">
        <v>726</v>
      </c>
      <c r="F168" s="2" t="s">
        <v>726</v>
      </c>
      <c r="G168" s="2" t="s">
        <v>726</v>
      </c>
      <c r="H168" s="2" t="s">
        <v>726</v>
      </c>
      <c r="I168" s="2" t="s">
        <v>726</v>
      </c>
      <c r="J168" s="2" t="s">
        <v>609</v>
      </c>
      <c r="K168" s="2" t="s">
        <v>726</v>
      </c>
      <c r="L168" s="2" t="s">
        <v>726</v>
      </c>
      <c r="M168" s="2" t="s">
        <v>726</v>
      </c>
      <c r="N168" s="2" t="s">
        <v>726</v>
      </c>
      <c r="O168" s="2" t="s">
        <v>726</v>
      </c>
      <c r="P168" s="2" t="s">
        <v>609</v>
      </c>
      <c r="Q168" s="2" t="s">
        <v>726</v>
      </c>
      <c r="R168" s="2" t="s">
        <v>726</v>
      </c>
      <c r="S168" s="2" t="s">
        <v>726</v>
      </c>
      <c r="T168" s="2" t="s">
        <v>726</v>
      </c>
      <c r="U168" s="2" t="s">
        <v>726</v>
      </c>
      <c r="X168" s="2">
        <f t="shared" si="2"/>
        <v>0</v>
      </c>
    </row>
    <row r="169" spans="1:24" ht="15" customHeight="1" x14ac:dyDescent="0.25">
      <c r="A169" s="2" t="s">
        <v>748</v>
      </c>
      <c r="B169" s="9" t="s">
        <v>1113</v>
      </c>
      <c r="C169" s="2">
        <v>2017</v>
      </c>
      <c r="D169" s="2" t="s">
        <v>609</v>
      </c>
      <c r="E169" s="2" t="s">
        <v>609</v>
      </c>
      <c r="F169" s="2" t="s">
        <v>609</v>
      </c>
      <c r="G169" s="2" t="s">
        <v>609</v>
      </c>
      <c r="H169" s="2" t="s">
        <v>609</v>
      </c>
      <c r="I169" s="2" t="s">
        <v>609</v>
      </c>
      <c r="J169" s="2" t="s">
        <v>609</v>
      </c>
      <c r="K169" s="2" t="s">
        <v>609</v>
      </c>
      <c r="L169" s="2" t="s">
        <v>609</v>
      </c>
      <c r="M169" s="2" t="s">
        <v>609</v>
      </c>
      <c r="N169" s="2" t="s">
        <v>609</v>
      </c>
      <c r="O169" s="2" t="s">
        <v>609</v>
      </c>
      <c r="P169" s="2" t="s">
        <v>609</v>
      </c>
      <c r="Q169" s="2" t="s">
        <v>609</v>
      </c>
      <c r="R169" s="2" t="s">
        <v>609</v>
      </c>
      <c r="S169" s="2" t="s">
        <v>609</v>
      </c>
      <c r="T169" s="2" t="s">
        <v>609</v>
      </c>
      <c r="U169" s="2" t="s">
        <v>609</v>
      </c>
      <c r="X169" s="2">
        <f t="shared" si="2"/>
        <v>0</v>
      </c>
    </row>
    <row r="170" spans="1:24" ht="15" customHeight="1" x14ac:dyDescent="0.25">
      <c r="A170" s="2" t="s">
        <v>276</v>
      </c>
      <c r="B170" s="2" t="s">
        <v>277</v>
      </c>
      <c r="C170" s="2">
        <v>2017</v>
      </c>
      <c r="D170" s="2" t="s">
        <v>726</v>
      </c>
      <c r="E170" s="2" t="s">
        <v>726</v>
      </c>
      <c r="F170" s="2" t="s">
        <v>726</v>
      </c>
      <c r="G170" s="2" t="s">
        <v>726</v>
      </c>
      <c r="H170" s="2" t="s">
        <v>726</v>
      </c>
      <c r="I170" s="2" t="s">
        <v>726</v>
      </c>
      <c r="J170" s="2" t="s">
        <v>726</v>
      </c>
      <c r="K170" s="2" t="s">
        <v>726</v>
      </c>
      <c r="L170" s="2" t="s">
        <v>726</v>
      </c>
      <c r="M170" s="2" t="s">
        <v>726</v>
      </c>
      <c r="N170" s="2" t="s">
        <v>726</v>
      </c>
      <c r="O170" s="2" t="s">
        <v>726</v>
      </c>
      <c r="P170" s="2" t="s">
        <v>726</v>
      </c>
      <c r="Q170" s="2" t="s">
        <v>726</v>
      </c>
      <c r="R170" s="2" t="s">
        <v>726</v>
      </c>
      <c r="S170" s="2" t="s">
        <v>726</v>
      </c>
      <c r="T170" s="2" t="s">
        <v>726</v>
      </c>
      <c r="U170" s="2" t="s">
        <v>726</v>
      </c>
      <c r="X170" s="2">
        <f t="shared" si="2"/>
        <v>0</v>
      </c>
    </row>
    <row r="171" spans="1:24" ht="15" customHeight="1" x14ac:dyDescent="0.25">
      <c r="A171" s="2" t="s">
        <v>278</v>
      </c>
      <c r="B171" s="2" t="s">
        <v>279</v>
      </c>
      <c r="C171" s="2">
        <v>2017</v>
      </c>
      <c r="D171" s="2" t="s">
        <v>609</v>
      </c>
      <c r="E171" s="2" t="s">
        <v>726</v>
      </c>
      <c r="F171" s="2" t="s">
        <v>726</v>
      </c>
      <c r="G171" s="2" t="s">
        <v>726</v>
      </c>
      <c r="H171" s="2" t="s">
        <v>726</v>
      </c>
      <c r="I171" s="2" t="s">
        <v>726</v>
      </c>
      <c r="J171" s="2" t="s">
        <v>609</v>
      </c>
      <c r="K171" s="2" t="s">
        <v>726</v>
      </c>
      <c r="L171" s="2" t="s">
        <v>726</v>
      </c>
      <c r="M171" s="2" t="s">
        <v>726</v>
      </c>
      <c r="N171" s="2" t="s">
        <v>726</v>
      </c>
      <c r="O171" s="2" t="s">
        <v>726</v>
      </c>
      <c r="P171" s="2" t="s">
        <v>609</v>
      </c>
      <c r="Q171" s="2" t="s">
        <v>726</v>
      </c>
      <c r="R171" s="2" t="s">
        <v>726</v>
      </c>
      <c r="S171" s="2" t="s">
        <v>726</v>
      </c>
      <c r="T171" s="2" t="s">
        <v>726</v>
      </c>
      <c r="U171" s="2" t="s">
        <v>726</v>
      </c>
      <c r="X171" s="2">
        <f t="shared" si="2"/>
        <v>0</v>
      </c>
    </row>
    <row r="172" spans="1:24" ht="15" customHeight="1" x14ac:dyDescent="0.25">
      <c r="A172" s="2" t="s">
        <v>278</v>
      </c>
      <c r="B172" s="2" t="s">
        <v>280</v>
      </c>
      <c r="C172" s="2">
        <v>2017</v>
      </c>
      <c r="D172" s="2" t="s">
        <v>609</v>
      </c>
      <c r="E172" s="2" t="s">
        <v>726</v>
      </c>
      <c r="F172" s="2" t="s">
        <v>726</v>
      </c>
      <c r="G172" s="2" t="s">
        <v>726</v>
      </c>
      <c r="H172" s="2" t="s">
        <v>726</v>
      </c>
      <c r="I172" s="2" t="s">
        <v>726</v>
      </c>
      <c r="J172" s="2" t="s">
        <v>609</v>
      </c>
      <c r="K172" s="2" t="s">
        <v>726</v>
      </c>
      <c r="L172" s="2" t="s">
        <v>726</v>
      </c>
      <c r="M172" s="2" t="s">
        <v>726</v>
      </c>
      <c r="N172" s="2" t="s">
        <v>726</v>
      </c>
      <c r="O172" s="2" t="s">
        <v>726</v>
      </c>
      <c r="P172" s="2" t="s">
        <v>609</v>
      </c>
      <c r="Q172" s="2" t="s">
        <v>726</v>
      </c>
      <c r="R172" s="2" t="s">
        <v>726</v>
      </c>
      <c r="S172" s="2" t="s">
        <v>726</v>
      </c>
      <c r="T172" s="2" t="s">
        <v>726</v>
      </c>
      <c r="U172" s="2" t="s">
        <v>726</v>
      </c>
      <c r="X172" s="2">
        <f t="shared" si="2"/>
        <v>0</v>
      </c>
    </row>
    <row r="173" spans="1:24" ht="15" customHeight="1" x14ac:dyDescent="0.25">
      <c r="A173" s="2" t="s">
        <v>278</v>
      </c>
      <c r="B173" s="2" t="s">
        <v>281</v>
      </c>
      <c r="C173" s="2">
        <v>2017</v>
      </c>
      <c r="D173" s="2" t="s">
        <v>609</v>
      </c>
      <c r="E173" s="2" t="s">
        <v>726</v>
      </c>
      <c r="F173" s="2" t="s">
        <v>726</v>
      </c>
      <c r="G173" s="2" t="s">
        <v>726</v>
      </c>
      <c r="H173" s="2" t="s">
        <v>726</v>
      </c>
      <c r="I173" s="2" t="s">
        <v>726</v>
      </c>
      <c r="J173" s="2" t="s">
        <v>609</v>
      </c>
      <c r="K173" s="2" t="s">
        <v>726</v>
      </c>
      <c r="L173" s="2" t="s">
        <v>726</v>
      </c>
      <c r="M173" s="2" t="s">
        <v>726</v>
      </c>
      <c r="N173" s="2" t="s">
        <v>726</v>
      </c>
      <c r="O173" s="2" t="s">
        <v>726</v>
      </c>
      <c r="P173" s="2" t="s">
        <v>609</v>
      </c>
      <c r="Q173" s="2" t="s">
        <v>726</v>
      </c>
      <c r="R173" s="2" t="s">
        <v>726</v>
      </c>
      <c r="S173" s="2" t="s">
        <v>726</v>
      </c>
      <c r="T173" s="2" t="s">
        <v>726</v>
      </c>
      <c r="U173" s="2" t="s">
        <v>726</v>
      </c>
      <c r="X173" s="2">
        <f t="shared" si="2"/>
        <v>0</v>
      </c>
    </row>
    <row r="174" spans="1:24" ht="15" customHeight="1" x14ac:dyDescent="0.25">
      <c r="A174" s="2" t="s">
        <v>278</v>
      </c>
      <c r="B174" s="2" t="s">
        <v>282</v>
      </c>
      <c r="C174" s="2">
        <v>2017</v>
      </c>
      <c r="D174" s="2" t="s">
        <v>609</v>
      </c>
      <c r="E174" s="2" t="s">
        <v>726</v>
      </c>
      <c r="F174" s="2" t="s">
        <v>726</v>
      </c>
      <c r="G174" s="2" t="s">
        <v>726</v>
      </c>
      <c r="H174" s="2" t="s">
        <v>726</v>
      </c>
      <c r="I174" s="2" t="s">
        <v>726</v>
      </c>
      <c r="J174" s="2" t="s">
        <v>609</v>
      </c>
      <c r="K174" s="2" t="s">
        <v>726</v>
      </c>
      <c r="L174" s="2" t="s">
        <v>726</v>
      </c>
      <c r="M174" s="2" t="s">
        <v>726</v>
      </c>
      <c r="N174" s="2" t="s">
        <v>726</v>
      </c>
      <c r="O174" s="2" t="s">
        <v>726</v>
      </c>
      <c r="P174" s="2" t="s">
        <v>609</v>
      </c>
      <c r="Q174" s="2" t="s">
        <v>726</v>
      </c>
      <c r="R174" s="2" t="s">
        <v>726</v>
      </c>
      <c r="S174" s="2" t="s">
        <v>726</v>
      </c>
      <c r="T174" s="2" t="s">
        <v>726</v>
      </c>
      <c r="U174" s="2" t="s">
        <v>726</v>
      </c>
      <c r="X174" s="2">
        <f t="shared" si="2"/>
        <v>0</v>
      </c>
    </row>
    <row r="175" spans="1:24" ht="15" customHeight="1" x14ac:dyDescent="0.25">
      <c r="A175" s="2" t="s">
        <v>278</v>
      </c>
      <c r="B175" s="2" t="s">
        <v>283</v>
      </c>
      <c r="C175" s="2">
        <v>2017</v>
      </c>
      <c r="D175" s="2" t="s">
        <v>609</v>
      </c>
      <c r="E175" s="2" t="s">
        <v>726</v>
      </c>
      <c r="F175" s="2" t="s">
        <v>726</v>
      </c>
      <c r="G175" s="2" t="s">
        <v>726</v>
      </c>
      <c r="H175" s="2" t="s">
        <v>726</v>
      </c>
      <c r="I175" s="2" t="s">
        <v>726</v>
      </c>
      <c r="J175" s="2" t="s">
        <v>609</v>
      </c>
      <c r="K175" s="2" t="s">
        <v>726</v>
      </c>
      <c r="L175" s="2" t="s">
        <v>726</v>
      </c>
      <c r="M175" s="2" t="s">
        <v>726</v>
      </c>
      <c r="N175" s="2" t="s">
        <v>726</v>
      </c>
      <c r="O175" s="2" t="s">
        <v>726</v>
      </c>
      <c r="P175" s="2" t="s">
        <v>609</v>
      </c>
      <c r="Q175" s="2" t="s">
        <v>726</v>
      </c>
      <c r="R175" s="2" t="s">
        <v>726</v>
      </c>
      <c r="S175" s="2" t="s">
        <v>726</v>
      </c>
      <c r="T175" s="2" t="s">
        <v>726</v>
      </c>
      <c r="U175" s="2" t="s">
        <v>726</v>
      </c>
      <c r="X175" s="2">
        <f t="shared" si="2"/>
        <v>0</v>
      </c>
    </row>
    <row r="176" spans="1:24" ht="15" customHeight="1" x14ac:dyDescent="0.25">
      <c r="A176" s="2" t="s">
        <v>278</v>
      </c>
      <c r="B176" s="2" t="s">
        <v>284</v>
      </c>
      <c r="C176" s="2">
        <v>2017</v>
      </c>
      <c r="D176" s="2" t="s">
        <v>609</v>
      </c>
      <c r="E176" s="2" t="s">
        <v>726</v>
      </c>
      <c r="F176" s="2" t="s">
        <v>726</v>
      </c>
      <c r="G176" s="2" t="s">
        <v>726</v>
      </c>
      <c r="H176" s="2" t="s">
        <v>726</v>
      </c>
      <c r="I176" s="2" t="s">
        <v>726</v>
      </c>
      <c r="J176" s="2" t="s">
        <v>609</v>
      </c>
      <c r="K176" s="2" t="s">
        <v>726</v>
      </c>
      <c r="L176" s="2" t="s">
        <v>726</v>
      </c>
      <c r="M176" s="2" t="s">
        <v>726</v>
      </c>
      <c r="N176" s="2" t="s">
        <v>726</v>
      </c>
      <c r="O176" s="2" t="s">
        <v>726</v>
      </c>
      <c r="P176" s="2" t="s">
        <v>609</v>
      </c>
      <c r="Q176" s="2" t="s">
        <v>726</v>
      </c>
      <c r="R176" s="2" t="s">
        <v>726</v>
      </c>
      <c r="S176" s="2" t="s">
        <v>726</v>
      </c>
      <c r="T176" s="2" t="s">
        <v>726</v>
      </c>
      <c r="U176" s="2" t="s">
        <v>726</v>
      </c>
      <c r="X176" s="2">
        <f t="shared" si="2"/>
        <v>0</v>
      </c>
    </row>
    <row r="177" spans="1:24" ht="15" customHeight="1" x14ac:dyDescent="0.25">
      <c r="A177" s="2" t="s">
        <v>278</v>
      </c>
      <c r="B177" s="2" t="s">
        <v>285</v>
      </c>
      <c r="C177" s="2">
        <v>2017</v>
      </c>
      <c r="D177" s="2" t="s">
        <v>609</v>
      </c>
      <c r="E177" s="2" t="s">
        <v>726</v>
      </c>
      <c r="F177" s="2" t="s">
        <v>726</v>
      </c>
      <c r="G177" s="2" t="s">
        <v>726</v>
      </c>
      <c r="H177" s="2" t="s">
        <v>726</v>
      </c>
      <c r="I177" s="2" t="s">
        <v>726</v>
      </c>
      <c r="J177" s="2" t="s">
        <v>609</v>
      </c>
      <c r="K177" s="2" t="s">
        <v>726</v>
      </c>
      <c r="L177" s="2" t="s">
        <v>726</v>
      </c>
      <c r="M177" s="2" t="s">
        <v>726</v>
      </c>
      <c r="N177" s="2" t="s">
        <v>726</v>
      </c>
      <c r="O177" s="2" t="s">
        <v>726</v>
      </c>
      <c r="P177" s="2" t="s">
        <v>609</v>
      </c>
      <c r="Q177" s="2" t="s">
        <v>726</v>
      </c>
      <c r="R177" s="2" t="s">
        <v>726</v>
      </c>
      <c r="S177" s="2" t="s">
        <v>726</v>
      </c>
      <c r="T177" s="2" t="s">
        <v>726</v>
      </c>
      <c r="U177" s="2" t="s">
        <v>726</v>
      </c>
      <c r="X177" s="2">
        <f t="shared" si="2"/>
        <v>0</v>
      </c>
    </row>
    <row r="178" spans="1:24" ht="15" customHeight="1" x14ac:dyDescent="0.25">
      <c r="A178" s="2" t="s">
        <v>278</v>
      </c>
      <c r="B178" s="2" t="s">
        <v>286</v>
      </c>
      <c r="C178" s="2">
        <v>2017</v>
      </c>
      <c r="D178" s="2" t="s">
        <v>609</v>
      </c>
      <c r="E178" s="2" t="s">
        <v>726</v>
      </c>
      <c r="F178" s="2" t="s">
        <v>726</v>
      </c>
      <c r="G178" s="2" t="s">
        <v>726</v>
      </c>
      <c r="H178" s="2" t="s">
        <v>726</v>
      </c>
      <c r="I178" s="2" t="s">
        <v>726</v>
      </c>
      <c r="J178" s="2" t="s">
        <v>609</v>
      </c>
      <c r="K178" s="2" t="s">
        <v>726</v>
      </c>
      <c r="L178" s="2" t="s">
        <v>726</v>
      </c>
      <c r="M178" s="2" t="s">
        <v>726</v>
      </c>
      <c r="N178" s="2" t="s">
        <v>726</v>
      </c>
      <c r="O178" s="2" t="s">
        <v>726</v>
      </c>
      <c r="P178" s="2" t="s">
        <v>609</v>
      </c>
      <c r="Q178" s="2" t="s">
        <v>726</v>
      </c>
      <c r="R178" s="2" t="s">
        <v>726</v>
      </c>
      <c r="S178" s="2" t="s">
        <v>726</v>
      </c>
      <c r="T178" s="2" t="s">
        <v>726</v>
      </c>
      <c r="U178" s="2" t="s">
        <v>726</v>
      </c>
      <c r="X178" s="2">
        <f t="shared" si="2"/>
        <v>0</v>
      </c>
    </row>
    <row r="179" spans="1:24" ht="15" customHeight="1" x14ac:dyDescent="0.25">
      <c r="A179" s="2" t="s">
        <v>278</v>
      </c>
      <c r="B179" s="2" t="s">
        <v>287</v>
      </c>
      <c r="C179" s="2">
        <v>2017</v>
      </c>
      <c r="D179" s="2" t="s">
        <v>609</v>
      </c>
      <c r="E179" s="2" t="s">
        <v>726</v>
      </c>
      <c r="F179" s="2" t="s">
        <v>726</v>
      </c>
      <c r="G179" s="2" t="s">
        <v>726</v>
      </c>
      <c r="H179" s="2" t="s">
        <v>726</v>
      </c>
      <c r="I179" s="2" t="s">
        <v>726</v>
      </c>
      <c r="J179" s="2" t="s">
        <v>609</v>
      </c>
      <c r="K179" s="2" t="s">
        <v>726</v>
      </c>
      <c r="L179" s="2" t="s">
        <v>726</v>
      </c>
      <c r="M179" s="2" t="s">
        <v>726</v>
      </c>
      <c r="N179" s="2" t="s">
        <v>726</v>
      </c>
      <c r="O179" s="2" t="s">
        <v>726</v>
      </c>
      <c r="P179" s="2" t="s">
        <v>609</v>
      </c>
      <c r="Q179" s="2" t="s">
        <v>726</v>
      </c>
      <c r="R179" s="2" t="s">
        <v>726</v>
      </c>
      <c r="S179" s="2" t="s">
        <v>726</v>
      </c>
      <c r="T179" s="2" t="s">
        <v>726</v>
      </c>
      <c r="U179" s="2" t="s">
        <v>726</v>
      </c>
      <c r="X179" s="2">
        <f t="shared" si="2"/>
        <v>0</v>
      </c>
    </row>
    <row r="180" spans="1:24" ht="15" customHeight="1" x14ac:dyDescent="0.25">
      <c r="A180" s="2" t="s">
        <v>288</v>
      </c>
      <c r="B180" s="2" t="s">
        <v>289</v>
      </c>
      <c r="C180" s="2">
        <v>2017</v>
      </c>
      <c r="D180" s="2" t="s">
        <v>609</v>
      </c>
      <c r="E180" s="2" t="s">
        <v>726</v>
      </c>
      <c r="F180" s="2" t="s">
        <v>726</v>
      </c>
      <c r="G180" s="2" t="s">
        <v>726</v>
      </c>
      <c r="H180" s="2" t="s">
        <v>726</v>
      </c>
      <c r="I180" s="2" t="s">
        <v>726</v>
      </c>
      <c r="J180" s="2" t="s">
        <v>609</v>
      </c>
      <c r="K180" s="2" t="s">
        <v>726</v>
      </c>
      <c r="L180" s="2" t="s">
        <v>726</v>
      </c>
      <c r="M180" s="2" t="s">
        <v>726</v>
      </c>
      <c r="N180" s="2" t="s">
        <v>726</v>
      </c>
      <c r="O180" s="2" t="s">
        <v>726</v>
      </c>
      <c r="P180" s="2" t="s">
        <v>609</v>
      </c>
      <c r="Q180" s="2" t="s">
        <v>726</v>
      </c>
      <c r="R180" s="2" t="s">
        <v>726</v>
      </c>
      <c r="S180" s="2" t="s">
        <v>726</v>
      </c>
      <c r="T180" s="2" t="s">
        <v>726</v>
      </c>
      <c r="U180" s="2" t="s">
        <v>726</v>
      </c>
      <c r="X180" s="2">
        <f t="shared" si="2"/>
        <v>0</v>
      </c>
    </row>
    <row r="181" spans="1:24" ht="15" customHeight="1" x14ac:dyDescent="0.25">
      <c r="A181" s="2" t="s">
        <v>290</v>
      </c>
      <c r="B181" s="2" t="s">
        <v>291</v>
      </c>
      <c r="C181" s="2">
        <v>2017</v>
      </c>
      <c r="D181" s="2" t="s">
        <v>609</v>
      </c>
      <c r="E181" s="2" t="s">
        <v>609</v>
      </c>
      <c r="F181" s="2" t="s">
        <v>609</v>
      </c>
      <c r="G181" s="2" t="s">
        <v>609</v>
      </c>
      <c r="H181" s="2" t="s">
        <v>609</v>
      </c>
      <c r="I181" s="2" t="s">
        <v>609</v>
      </c>
      <c r="J181" s="2" t="s">
        <v>609</v>
      </c>
      <c r="K181" s="2" t="s">
        <v>609</v>
      </c>
      <c r="L181" s="2" t="s">
        <v>609</v>
      </c>
      <c r="M181" s="2" t="s">
        <v>609</v>
      </c>
      <c r="N181" s="2" t="s">
        <v>609</v>
      </c>
      <c r="O181" s="2" t="s">
        <v>609</v>
      </c>
      <c r="P181" s="2" t="s">
        <v>609</v>
      </c>
      <c r="Q181" s="2" t="s">
        <v>609</v>
      </c>
      <c r="R181" s="2" t="s">
        <v>609</v>
      </c>
      <c r="S181" s="2" t="s">
        <v>609</v>
      </c>
      <c r="T181" s="2" t="s">
        <v>609</v>
      </c>
      <c r="U181" s="2" t="s">
        <v>609</v>
      </c>
      <c r="X181" s="2">
        <f t="shared" si="2"/>
        <v>0</v>
      </c>
    </row>
    <row r="182" spans="1:24" ht="15" customHeight="1" x14ac:dyDescent="0.25">
      <c r="A182" s="2" t="s">
        <v>294</v>
      </c>
      <c r="B182" s="2" t="s">
        <v>10</v>
      </c>
      <c r="C182" s="2">
        <v>2017</v>
      </c>
      <c r="D182" s="2" t="s">
        <v>609</v>
      </c>
      <c r="E182" s="2" t="s">
        <v>726</v>
      </c>
      <c r="F182" s="2" t="s">
        <v>726</v>
      </c>
      <c r="G182" s="2" t="s">
        <v>726</v>
      </c>
      <c r="H182" s="2" t="s">
        <v>726</v>
      </c>
      <c r="I182" s="2" t="s">
        <v>726</v>
      </c>
      <c r="J182" s="2" t="s">
        <v>609</v>
      </c>
      <c r="K182" s="2" t="s">
        <v>726</v>
      </c>
      <c r="L182" s="2" t="s">
        <v>726</v>
      </c>
      <c r="M182" s="2" t="s">
        <v>726</v>
      </c>
      <c r="N182" s="2" t="s">
        <v>726</v>
      </c>
      <c r="O182" s="2" t="s">
        <v>726</v>
      </c>
      <c r="P182" s="2" t="s">
        <v>609</v>
      </c>
      <c r="Q182" s="2" t="s">
        <v>726</v>
      </c>
      <c r="R182" s="2" t="s">
        <v>726</v>
      </c>
      <c r="S182" s="2" t="s">
        <v>726</v>
      </c>
      <c r="T182" s="2" t="s">
        <v>726</v>
      </c>
      <c r="U182" s="2" t="s">
        <v>726</v>
      </c>
      <c r="X182" s="2">
        <f t="shared" si="2"/>
        <v>0</v>
      </c>
    </row>
    <row r="183" spans="1:24" ht="15" customHeight="1" x14ac:dyDescent="0.25">
      <c r="A183" s="2" t="s">
        <v>294</v>
      </c>
      <c r="B183" s="2" t="s">
        <v>295</v>
      </c>
      <c r="C183" s="2">
        <v>2017</v>
      </c>
      <c r="D183" s="2" t="s">
        <v>609</v>
      </c>
      <c r="E183" s="2" t="s">
        <v>726</v>
      </c>
      <c r="F183" s="2" t="s">
        <v>726</v>
      </c>
      <c r="G183" s="2" t="s">
        <v>726</v>
      </c>
      <c r="H183" s="2" t="s">
        <v>726</v>
      </c>
      <c r="I183" s="2" t="s">
        <v>726</v>
      </c>
      <c r="J183" s="2" t="s">
        <v>609</v>
      </c>
      <c r="K183" s="2" t="s">
        <v>726</v>
      </c>
      <c r="L183" s="2" t="s">
        <v>726</v>
      </c>
      <c r="M183" s="2" t="s">
        <v>726</v>
      </c>
      <c r="N183" s="2" t="s">
        <v>726</v>
      </c>
      <c r="O183" s="2" t="s">
        <v>726</v>
      </c>
      <c r="P183" s="2" t="s">
        <v>609</v>
      </c>
      <c r="Q183" s="2" t="s">
        <v>726</v>
      </c>
      <c r="R183" s="2" t="s">
        <v>726</v>
      </c>
      <c r="S183" s="2" t="s">
        <v>726</v>
      </c>
      <c r="T183" s="2" t="s">
        <v>726</v>
      </c>
      <c r="U183" s="2" t="s">
        <v>726</v>
      </c>
      <c r="X183" s="2">
        <f t="shared" si="2"/>
        <v>0</v>
      </c>
    </row>
    <row r="184" spans="1:24" ht="15" customHeight="1" x14ac:dyDescent="0.25">
      <c r="A184" s="2" t="s">
        <v>294</v>
      </c>
      <c r="B184" s="2" t="s">
        <v>296</v>
      </c>
      <c r="C184" s="2">
        <v>2017</v>
      </c>
      <c r="D184" s="2" t="s">
        <v>609</v>
      </c>
      <c r="E184" s="2" t="s">
        <v>726</v>
      </c>
      <c r="F184" s="2" t="s">
        <v>726</v>
      </c>
      <c r="G184" s="2" t="s">
        <v>726</v>
      </c>
      <c r="H184" s="2" t="s">
        <v>726</v>
      </c>
      <c r="I184" s="2" t="s">
        <v>726</v>
      </c>
      <c r="J184" s="2" t="s">
        <v>609</v>
      </c>
      <c r="K184" s="2" t="s">
        <v>726</v>
      </c>
      <c r="L184" s="2" t="s">
        <v>726</v>
      </c>
      <c r="M184" s="2" t="s">
        <v>726</v>
      </c>
      <c r="N184" s="2" t="s">
        <v>726</v>
      </c>
      <c r="O184" s="2" t="s">
        <v>726</v>
      </c>
      <c r="P184" s="2" t="s">
        <v>609</v>
      </c>
      <c r="Q184" s="2" t="s">
        <v>726</v>
      </c>
      <c r="R184" s="2" t="s">
        <v>726</v>
      </c>
      <c r="S184" s="2" t="s">
        <v>726</v>
      </c>
      <c r="T184" s="2" t="s">
        <v>726</v>
      </c>
      <c r="U184" s="2" t="s">
        <v>726</v>
      </c>
      <c r="X184" s="2">
        <f t="shared" si="2"/>
        <v>0</v>
      </c>
    </row>
    <row r="185" spans="1:24" ht="15" customHeight="1" x14ac:dyDescent="0.25">
      <c r="A185" s="2" t="s">
        <v>294</v>
      </c>
      <c r="B185" s="2" t="s">
        <v>297</v>
      </c>
      <c r="C185" s="2">
        <v>2017</v>
      </c>
      <c r="D185" s="2" t="s">
        <v>609</v>
      </c>
      <c r="E185" s="2" t="s">
        <v>726</v>
      </c>
      <c r="F185" s="2" t="s">
        <v>726</v>
      </c>
      <c r="G185" s="2" t="s">
        <v>726</v>
      </c>
      <c r="H185" s="2" t="s">
        <v>726</v>
      </c>
      <c r="I185" s="2" t="s">
        <v>726</v>
      </c>
      <c r="J185" s="2" t="s">
        <v>609</v>
      </c>
      <c r="K185" s="2" t="s">
        <v>726</v>
      </c>
      <c r="L185" s="2" t="s">
        <v>726</v>
      </c>
      <c r="M185" s="2" t="s">
        <v>726</v>
      </c>
      <c r="N185" s="2" t="s">
        <v>726</v>
      </c>
      <c r="O185" s="2" t="s">
        <v>726</v>
      </c>
      <c r="P185" s="2" t="s">
        <v>609</v>
      </c>
      <c r="Q185" s="2" t="s">
        <v>726</v>
      </c>
      <c r="R185" s="2" t="s">
        <v>726</v>
      </c>
      <c r="S185" s="2" t="s">
        <v>726</v>
      </c>
      <c r="T185" s="2" t="s">
        <v>726</v>
      </c>
      <c r="U185" s="2" t="s">
        <v>726</v>
      </c>
      <c r="X185" s="2">
        <f t="shared" si="2"/>
        <v>0</v>
      </c>
    </row>
    <row r="186" spans="1:24" ht="15" customHeight="1" x14ac:dyDescent="0.25">
      <c r="A186" s="2" t="s">
        <v>298</v>
      </c>
      <c r="B186" s="2" t="s">
        <v>299</v>
      </c>
      <c r="C186" s="2">
        <v>2017</v>
      </c>
      <c r="D186" s="2" t="s">
        <v>609</v>
      </c>
      <c r="E186" s="2" t="s">
        <v>609</v>
      </c>
      <c r="F186" s="2" t="s">
        <v>609</v>
      </c>
      <c r="G186" s="2" t="s">
        <v>609</v>
      </c>
      <c r="H186" s="2" t="s">
        <v>609</v>
      </c>
      <c r="I186" s="2" t="s">
        <v>609</v>
      </c>
      <c r="J186" s="2" t="s">
        <v>609</v>
      </c>
      <c r="K186" s="2" t="s">
        <v>609</v>
      </c>
      <c r="L186" s="2" t="s">
        <v>609</v>
      </c>
      <c r="M186" s="2" t="s">
        <v>609</v>
      </c>
      <c r="N186" s="2" t="s">
        <v>609</v>
      </c>
      <c r="O186" s="2" t="s">
        <v>609</v>
      </c>
      <c r="P186" s="2" t="s">
        <v>609</v>
      </c>
      <c r="Q186" s="2" t="s">
        <v>609</v>
      </c>
      <c r="R186" s="2" t="s">
        <v>609</v>
      </c>
      <c r="S186" s="2" t="s">
        <v>609</v>
      </c>
      <c r="T186" s="2" t="s">
        <v>609</v>
      </c>
      <c r="U186" s="2" t="s">
        <v>609</v>
      </c>
      <c r="X186" s="2">
        <f t="shared" si="2"/>
        <v>0</v>
      </c>
    </row>
    <row r="187" spans="1:24" ht="15" customHeight="1" x14ac:dyDescent="0.25">
      <c r="A187" s="2" t="s">
        <v>301</v>
      </c>
      <c r="B187" s="2" t="s">
        <v>302</v>
      </c>
      <c r="C187" s="2">
        <v>2017</v>
      </c>
      <c r="D187" s="2" t="s">
        <v>609</v>
      </c>
      <c r="E187" s="2" t="s">
        <v>726</v>
      </c>
      <c r="F187" s="2" t="s">
        <v>726</v>
      </c>
      <c r="G187" s="2" t="s">
        <v>726</v>
      </c>
      <c r="H187" s="2" t="s">
        <v>726</v>
      </c>
      <c r="I187" s="2" t="s">
        <v>726</v>
      </c>
      <c r="J187" s="2" t="s">
        <v>609</v>
      </c>
      <c r="K187" s="2" t="s">
        <v>726</v>
      </c>
      <c r="L187" s="2" t="s">
        <v>726</v>
      </c>
      <c r="M187" s="2" t="s">
        <v>726</v>
      </c>
      <c r="N187" s="2" t="s">
        <v>726</v>
      </c>
      <c r="O187" s="2" t="s">
        <v>726</v>
      </c>
      <c r="P187" s="2" t="s">
        <v>609</v>
      </c>
      <c r="Q187" s="2" t="s">
        <v>726</v>
      </c>
      <c r="R187" s="2" t="s">
        <v>726</v>
      </c>
      <c r="S187" s="2" t="s">
        <v>726</v>
      </c>
      <c r="T187" s="2" t="s">
        <v>726</v>
      </c>
      <c r="U187" s="2" t="s">
        <v>726</v>
      </c>
      <c r="X187" s="2">
        <f t="shared" si="2"/>
        <v>0</v>
      </c>
    </row>
    <row r="188" spans="1:24" ht="15" customHeight="1" x14ac:dyDescent="0.25">
      <c r="A188" s="2" t="s">
        <v>303</v>
      </c>
      <c r="B188" s="2" t="s">
        <v>304</v>
      </c>
      <c r="C188" s="2">
        <v>2017</v>
      </c>
      <c r="D188" s="2" t="s">
        <v>609</v>
      </c>
      <c r="E188" s="2" t="s">
        <v>726</v>
      </c>
      <c r="F188" s="2" t="s">
        <v>726</v>
      </c>
      <c r="G188" s="2" t="s">
        <v>726</v>
      </c>
      <c r="H188" s="2" t="s">
        <v>726</v>
      </c>
      <c r="I188" s="2" t="s">
        <v>726</v>
      </c>
      <c r="J188" s="2" t="s">
        <v>609</v>
      </c>
      <c r="K188" s="2" t="s">
        <v>726</v>
      </c>
      <c r="L188" s="2" t="s">
        <v>726</v>
      </c>
      <c r="M188" s="2" t="s">
        <v>726</v>
      </c>
      <c r="N188" s="2" t="s">
        <v>726</v>
      </c>
      <c r="O188" s="2" t="s">
        <v>726</v>
      </c>
      <c r="P188" s="2" t="s">
        <v>609</v>
      </c>
      <c r="Q188" s="2" t="s">
        <v>726</v>
      </c>
      <c r="R188" s="2" t="s">
        <v>726</v>
      </c>
      <c r="S188" s="2" t="s">
        <v>726</v>
      </c>
      <c r="T188" s="2" t="s">
        <v>726</v>
      </c>
      <c r="U188" s="2" t="s">
        <v>726</v>
      </c>
      <c r="X188" s="2">
        <f t="shared" si="2"/>
        <v>0</v>
      </c>
    </row>
    <row r="189" spans="1:24" ht="15" customHeight="1" x14ac:dyDescent="0.25">
      <c r="A189" s="2" t="s">
        <v>303</v>
      </c>
      <c r="B189" s="2" t="s">
        <v>305</v>
      </c>
      <c r="C189" s="2">
        <v>2017</v>
      </c>
      <c r="D189" s="2" t="s">
        <v>726</v>
      </c>
      <c r="E189" s="2" t="s">
        <v>726</v>
      </c>
      <c r="F189" s="2" t="s">
        <v>726</v>
      </c>
      <c r="G189" s="2" t="s">
        <v>726</v>
      </c>
      <c r="H189" s="2" t="s">
        <v>726</v>
      </c>
      <c r="I189" s="2" t="s">
        <v>726</v>
      </c>
      <c r="J189" s="2" t="s">
        <v>726</v>
      </c>
      <c r="K189" s="2" t="s">
        <v>726</v>
      </c>
      <c r="L189" s="2" t="s">
        <v>726</v>
      </c>
      <c r="M189" s="2" t="s">
        <v>726</v>
      </c>
      <c r="N189" s="2" t="s">
        <v>726</v>
      </c>
      <c r="O189" s="2" t="s">
        <v>726</v>
      </c>
      <c r="P189" s="2" t="s">
        <v>726</v>
      </c>
      <c r="Q189" s="2" t="s">
        <v>726</v>
      </c>
      <c r="R189" s="2" t="s">
        <v>726</v>
      </c>
      <c r="S189" s="2" t="s">
        <v>726</v>
      </c>
      <c r="T189" s="2" t="s">
        <v>726</v>
      </c>
      <c r="U189" s="2" t="s">
        <v>726</v>
      </c>
      <c r="X189" s="2">
        <f t="shared" si="2"/>
        <v>0</v>
      </c>
    </row>
    <row r="190" spans="1:24" ht="15" customHeight="1" x14ac:dyDescent="0.25">
      <c r="A190" s="2" t="s">
        <v>306</v>
      </c>
      <c r="B190" s="2" t="s">
        <v>307</v>
      </c>
      <c r="C190" s="2">
        <v>2017</v>
      </c>
      <c r="D190" s="2" t="s">
        <v>818</v>
      </c>
      <c r="E190" s="2" t="s">
        <v>789</v>
      </c>
      <c r="F190" s="2">
        <v>12.634</v>
      </c>
      <c r="G190" s="2" t="s">
        <v>819</v>
      </c>
      <c r="H190" s="2">
        <v>0</v>
      </c>
      <c r="I190" s="2" t="s">
        <v>726</v>
      </c>
      <c r="J190" s="2" t="s">
        <v>726</v>
      </c>
      <c r="K190" s="2" t="s">
        <v>726</v>
      </c>
      <c r="L190" s="2" t="s">
        <v>726</v>
      </c>
      <c r="M190" s="2" t="s">
        <v>726</v>
      </c>
      <c r="N190" s="2" t="s">
        <v>726</v>
      </c>
      <c r="O190" s="2" t="s">
        <v>726</v>
      </c>
      <c r="P190" s="2" t="s">
        <v>609</v>
      </c>
      <c r="Q190" s="2" t="s">
        <v>726</v>
      </c>
      <c r="R190" s="2" t="s">
        <v>726</v>
      </c>
      <c r="S190" s="2" t="s">
        <v>726</v>
      </c>
      <c r="T190" s="2" t="s">
        <v>726</v>
      </c>
      <c r="U190" s="2" t="s">
        <v>726</v>
      </c>
      <c r="X190" s="2">
        <f t="shared" si="2"/>
        <v>0</v>
      </c>
    </row>
    <row r="191" spans="1:24" ht="15" customHeight="1" x14ac:dyDescent="0.25">
      <c r="A191" s="2" t="s">
        <v>308</v>
      </c>
      <c r="B191" s="2" t="s">
        <v>309</v>
      </c>
      <c r="C191" s="2">
        <v>2017</v>
      </c>
      <c r="D191" s="2" t="s">
        <v>820</v>
      </c>
      <c r="E191" s="2" t="s">
        <v>797</v>
      </c>
      <c r="F191" s="2">
        <v>0.1</v>
      </c>
      <c r="G191" s="2" t="s">
        <v>726</v>
      </c>
      <c r="H191" s="2" t="s">
        <v>726</v>
      </c>
      <c r="I191" s="2" t="s">
        <v>726</v>
      </c>
      <c r="J191" s="2" t="s">
        <v>609</v>
      </c>
      <c r="K191" s="2" t="s">
        <v>726</v>
      </c>
      <c r="L191" s="2" t="s">
        <v>726</v>
      </c>
      <c r="M191" s="2" t="s">
        <v>726</v>
      </c>
      <c r="N191" s="2" t="s">
        <v>726</v>
      </c>
      <c r="O191" s="2" t="s">
        <v>726</v>
      </c>
      <c r="P191" s="2" t="s">
        <v>609</v>
      </c>
      <c r="Q191" s="2" t="s">
        <v>726</v>
      </c>
      <c r="R191" s="2" t="s">
        <v>726</v>
      </c>
      <c r="S191" s="2" t="s">
        <v>726</v>
      </c>
      <c r="T191" s="2" t="s">
        <v>726</v>
      </c>
      <c r="U191" s="2" t="s">
        <v>726</v>
      </c>
      <c r="X191" s="2">
        <f t="shared" si="2"/>
        <v>0</v>
      </c>
    </row>
    <row r="192" spans="1:24" ht="15" customHeight="1" x14ac:dyDescent="0.25">
      <c r="A192" s="2" t="s">
        <v>308</v>
      </c>
      <c r="B192" s="2" t="s">
        <v>310</v>
      </c>
      <c r="C192" s="2">
        <v>2017</v>
      </c>
      <c r="D192" s="2" t="s">
        <v>821</v>
      </c>
      <c r="E192" s="2" t="s">
        <v>808</v>
      </c>
      <c r="F192" s="2">
        <v>0.156</v>
      </c>
      <c r="G192" s="2" t="s">
        <v>726</v>
      </c>
      <c r="H192" s="2" t="s">
        <v>726</v>
      </c>
      <c r="I192" s="2" t="s">
        <v>726</v>
      </c>
      <c r="J192" s="2" t="s">
        <v>609</v>
      </c>
      <c r="K192" s="2" t="s">
        <v>726</v>
      </c>
      <c r="L192" s="2" t="s">
        <v>726</v>
      </c>
      <c r="M192" s="2" t="s">
        <v>726</v>
      </c>
      <c r="N192" s="2" t="s">
        <v>726</v>
      </c>
      <c r="O192" s="2" t="s">
        <v>726</v>
      </c>
      <c r="P192" s="2" t="s">
        <v>609</v>
      </c>
      <c r="Q192" s="2" t="s">
        <v>726</v>
      </c>
      <c r="R192" s="2" t="s">
        <v>726</v>
      </c>
      <c r="S192" s="2" t="s">
        <v>726</v>
      </c>
      <c r="T192" s="2" t="s">
        <v>726</v>
      </c>
      <c r="U192" s="2" t="s">
        <v>726</v>
      </c>
      <c r="X192" s="2">
        <f t="shared" si="2"/>
        <v>0</v>
      </c>
    </row>
    <row r="193" spans="1:24" ht="15" customHeight="1" x14ac:dyDescent="0.25">
      <c r="A193" s="2" t="s">
        <v>308</v>
      </c>
      <c r="B193" s="2" t="s">
        <v>311</v>
      </c>
      <c r="C193" s="2">
        <v>2017</v>
      </c>
      <c r="D193" s="2" t="s">
        <v>820</v>
      </c>
      <c r="E193" s="2" t="s">
        <v>797</v>
      </c>
      <c r="F193" s="2">
        <v>5.5</v>
      </c>
      <c r="G193" s="2" t="s">
        <v>726</v>
      </c>
      <c r="H193" s="2" t="s">
        <v>726</v>
      </c>
      <c r="I193" s="2" t="s">
        <v>726</v>
      </c>
      <c r="J193" s="2" t="s">
        <v>609</v>
      </c>
      <c r="K193" s="2" t="s">
        <v>726</v>
      </c>
      <c r="L193" s="2" t="s">
        <v>726</v>
      </c>
      <c r="M193" s="2" t="s">
        <v>726</v>
      </c>
      <c r="N193" s="2" t="s">
        <v>726</v>
      </c>
      <c r="O193" s="2" t="s">
        <v>726</v>
      </c>
      <c r="P193" s="2" t="s">
        <v>609</v>
      </c>
      <c r="Q193" s="2" t="s">
        <v>726</v>
      </c>
      <c r="R193" s="2" t="s">
        <v>726</v>
      </c>
      <c r="S193" s="2" t="s">
        <v>726</v>
      </c>
      <c r="T193" s="2" t="s">
        <v>726</v>
      </c>
      <c r="U193" s="2" t="s">
        <v>726</v>
      </c>
      <c r="X193" s="2">
        <f t="shared" si="2"/>
        <v>0</v>
      </c>
    </row>
    <row r="194" spans="1:24" ht="15" customHeight="1" x14ac:dyDescent="0.25">
      <c r="A194" s="2" t="s">
        <v>308</v>
      </c>
      <c r="B194" s="2" t="s">
        <v>312</v>
      </c>
      <c r="C194" s="2">
        <v>2017</v>
      </c>
      <c r="D194" s="2" t="s">
        <v>609</v>
      </c>
      <c r="E194" s="2" t="s">
        <v>726</v>
      </c>
      <c r="F194" s="2" t="s">
        <v>726</v>
      </c>
      <c r="G194" s="2" t="s">
        <v>726</v>
      </c>
      <c r="H194" s="2" t="s">
        <v>726</v>
      </c>
      <c r="I194" s="2" t="s">
        <v>726</v>
      </c>
      <c r="J194" s="2" t="s">
        <v>609</v>
      </c>
      <c r="K194" s="2" t="s">
        <v>726</v>
      </c>
      <c r="L194" s="2" t="s">
        <v>726</v>
      </c>
      <c r="M194" s="2" t="s">
        <v>726</v>
      </c>
      <c r="N194" s="2" t="s">
        <v>726</v>
      </c>
      <c r="O194" s="2" t="s">
        <v>726</v>
      </c>
      <c r="P194" s="2" t="s">
        <v>609</v>
      </c>
      <c r="Q194" s="2" t="s">
        <v>726</v>
      </c>
      <c r="R194" s="2" t="s">
        <v>726</v>
      </c>
      <c r="S194" s="2" t="s">
        <v>726</v>
      </c>
      <c r="T194" s="2" t="s">
        <v>726</v>
      </c>
      <c r="U194" s="2" t="s">
        <v>726</v>
      </c>
      <c r="X194" s="2">
        <f t="shared" si="2"/>
        <v>0</v>
      </c>
    </row>
    <row r="195" spans="1:24" ht="15" customHeight="1" x14ac:dyDescent="0.25">
      <c r="A195" s="2" t="s">
        <v>308</v>
      </c>
      <c r="B195" s="2" t="s">
        <v>314</v>
      </c>
      <c r="C195" s="2">
        <v>2017</v>
      </c>
      <c r="D195" s="2" t="s">
        <v>820</v>
      </c>
      <c r="E195" s="2" t="s">
        <v>797</v>
      </c>
      <c r="F195" s="2">
        <v>0.27</v>
      </c>
      <c r="G195" s="2" t="s">
        <v>726</v>
      </c>
      <c r="H195" s="2" t="s">
        <v>726</v>
      </c>
      <c r="I195" s="2" t="s">
        <v>726</v>
      </c>
      <c r="J195" s="2" t="s">
        <v>609</v>
      </c>
      <c r="K195" s="2" t="s">
        <v>726</v>
      </c>
      <c r="L195" s="2" t="s">
        <v>726</v>
      </c>
      <c r="M195" s="2" t="s">
        <v>726</v>
      </c>
      <c r="N195" s="2" t="s">
        <v>726</v>
      </c>
      <c r="O195" s="2" t="s">
        <v>726</v>
      </c>
      <c r="P195" s="2" t="s">
        <v>609</v>
      </c>
      <c r="Q195" s="2" t="s">
        <v>726</v>
      </c>
      <c r="R195" s="2" t="s">
        <v>726</v>
      </c>
      <c r="S195" s="2" t="s">
        <v>726</v>
      </c>
      <c r="T195" s="2" t="s">
        <v>726</v>
      </c>
      <c r="U195" s="2" t="s">
        <v>726</v>
      </c>
      <c r="X195" s="2">
        <f t="shared" ref="X195:X258" si="3">(IF(E195="Avfall",F195,0)+IF(G195="Avfall",H195,0))/IFERROR(I195/100,0.85)+(IF(K195="Avfall",L195,0)+IF(M195="Avfall",N195,0))/IFERROR(O195/100,0.85)+(IF(Q195="avfall",R195,0)+IF(S195="avfall",T195,0))/IFERROR(U195/100,0.85)</f>
        <v>0</v>
      </c>
    </row>
    <row r="196" spans="1:24" ht="15" customHeight="1" x14ac:dyDescent="0.25">
      <c r="A196" s="2" t="s">
        <v>315</v>
      </c>
      <c r="B196" s="2" t="s">
        <v>316</v>
      </c>
      <c r="C196" s="2">
        <v>2017</v>
      </c>
      <c r="D196" s="2" t="s">
        <v>609</v>
      </c>
      <c r="E196" s="2" t="s">
        <v>726</v>
      </c>
      <c r="F196" s="2" t="s">
        <v>726</v>
      </c>
      <c r="G196" s="2" t="s">
        <v>726</v>
      </c>
      <c r="H196" s="2" t="s">
        <v>726</v>
      </c>
      <c r="I196" s="2" t="s">
        <v>726</v>
      </c>
      <c r="J196" s="2" t="s">
        <v>609</v>
      </c>
      <c r="K196" s="2" t="s">
        <v>726</v>
      </c>
      <c r="L196" s="2" t="s">
        <v>726</v>
      </c>
      <c r="M196" s="2" t="s">
        <v>726</v>
      </c>
      <c r="N196" s="2" t="s">
        <v>726</v>
      </c>
      <c r="O196" s="2" t="s">
        <v>726</v>
      </c>
      <c r="P196" s="2" t="s">
        <v>609</v>
      </c>
      <c r="Q196" s="2" t="s">
        <v>726</v>
      </c>
      <c r="R196" s="2" t="s">
        <v>726</v>
      </c>
      <c r="S196" s="2" t="s">
        <v>726</v>
      </c>
      <c r="T196" s="2" t="s">
        <v>726</v>
      </c>
      <c r="U196" s="2" t="s">
        <v>726</v>
      </c>
      <c r="X196" s="2">
        <f t="shared" si="3"/>
        <v>0</v>
      </c>
    </row>
    <row r="197" spans="1:24" ht="15" customHeight="1" x14ac:dyDescent="0.25">
      <c r="A197" s="2" t="s">
        <v>317</v>
      </c>
      <c r="B197" s="2" t="s">
        <v>318</v>
      </c>
      <c r="C197" s="2">
        <v>2017</v>
      </c>
      <c r="D197" s="2" t="s">
        <v>609</v>
      </c>
      <c r="E197" s="2" t="s">
        <v>726</v>
      </c>
      <c r="F197" s="2" t="s">
        <v>726</v>
      </c>
      <c r="G197" s="2" t="s">
        <v>726</v>
      </c>
      <c r="H197" s="2" t="s">
        <v>726</v>
      </c>
      <c r="I197" s="2" t="s">
        <v>726</v>
      </c>
      <c r="J197" s="2" t="s">
        <v>609</v>
      </c>
      <c r="K197" s="2" t="s">
        <v>726</v>
      </c>
      <c r="L197" s="2" t="s">
        <v>726</v>
      </c>
      <c r="M197" s="2" t="s">
        <v>726</v>
      </c>
      <c r="N197" s="2" t="s">
        <v>726</v>
      </c>
      <c r="O197" s="2" t="s">
        <v>726</v>
      </c>
      <c r="P197" s="2" t="s">
        <v>609</v>
      </c>
      <c r="Q197" s="2" t="s">
        <v>726</v>
      </c>
      <c r="R197" s="2" t="s">
        <v>726</v>
      </c>
      <c r="S197" s="2" t="s">
        <v>726</v>
      </c>
      <c r="T197" s="2" t="s">
        <v>726</v>
      </c>
      <c r="U197" s="2" t="s">
        <v>726</v>
      </c>
      <c r="X197" s="2">
        <f t="shared" si="3"/>
        <v>0</v>
      </c>
    </row>
    <row r="198" spans="1:24" ht="15" customHeight="1" x14ac:dyDescent="0.25">
      <c r="A198" s="2" t="s">
        <v>317</v>
      </c>
      <c r="B198" s="2" t="s">
        <v>319</v>
      </c>
      <c r="C198" s="2">
        <v>2017</v>
      </c>
      <c r="D198" s="2" t="s">
        <v>609</v>
      </c>
      <c r="E198" s="2" t="s">
        <v>726</v>
      </c>
      <c r="F198" s="2" t="s">
        <v>726</v>
      </c>
      <c r="G198" s="2" t="s">
        <v>726</v>
      </c>
      <c r="H198" s="2" t="s">
        <v>726</v>
      </c>
      <c r="I198" s="2" t="s">
        <v>726</v>
      </c>
      <c r="J198" s="2" t="s">
        <v>609</v>
      </c>
      <c r="K198" s="2" t="s">
        <v>726</v>
      </c>
      <c r="L198" s="2" t="s">
        <v>726</v>
      </c>
      <c r="M198" s="2" t="s">
        <v>726</v>
      </c>
      <c r="N198" s="2" t="s">
        <v>726</v>
      </c>
      <c r="O198" s="2" t="s">
        <v>726</v>
      </c>
      <c r="P198" s="2" t="s">
        <v>609</v>
      </c>
      <c r="Q198" s="2" t="s">
        <v>726</v>
      </c>
      <c r="R198" s="2" t="s">
        <v>726</v>
      </c>
      <c r="S198" s="2" t="s">
        <v>726</v>
      </c>
      <c r="T198" s="2" t="s">
        <v>726</v>
      </c>
      <c r="U198" s="2" t="s">
        <v>726</v>
      </c>
      <c r="X198" s="2">
        <f t="shared" si="3"/>
        <v>0</v>
      </c>
    </row>
    <row r="199" spans="1:24" ht="15" customHeight="1" x14ac:dyDescent="0.25">
      <c r="A199" s="2" t="s">
        <v>317</v>
      </c>
      <c r="B199" s="2" t="s">
        <v>320</v>
      </c>
      <c r="C199" s="2">
        <v>2017</v>
      </c>
      <c r="D199" s="2" t="s">
        <v>609</v>
      </c>
      <c r="E199" s="2" t="s">
        <v>726</v>
      </c>
      <c r="F199" s="2" t="s">
        <v>726</v>
      </c>
      <c r="G199" s="2" t="s">
        <v>726</v>
      </c>
      <c r="H199" s="2" t="s">
        <v>726</v>
      </c>
      <c r="I199" s="2" t="s">
        <v>726</v>
      </c>
      <c r="J199" s="2" t="s">
        <v>609</v>
      </c>
      <c r="K199" s="2" t="s">
        <v>726</v>
      </c>
      <c r="L199" s="2" t="s">
        <v>726</v>
      </c>
      <c r="M199" s="2" t="s">
        <v>726</v>
      </c>
      <c r="N199" s="2" t="s">
        <v>726</v>
      </c>
      <c r="O199" s="2" t="s">
        <v>726</v>
      </c>
      <c r="P199" s="2" t="s">
        <v>609</v>
      </c>
      <c r="Q199" s="2" t="s">
        <v>726</v>
      </c>
      <c r="R199" s="2" t="s">
        <v>726</v>
      </c>
      <c r="S199" s="2" t="s">
        <v>726</v>
      </c>
      <c r="T199" s="2" t="s">
        <v>726</v>
      </c>
      <c r="U199" s="2" t="s">
        <v>726</v>
      </c>
      <c r="X199" s="2">
        <f t="shared" si="3"/>
        <v>0</v>
      </c>
    </row>
    <row r="200" spans="1:24" ht="15" customHeight="1" x14ac:dyDescent="0.25">
      <c r="A200" s="2" t="s">
        <v>321</v>
      </c>
      <c r="B200" s="2" t="s">
        <v>322</v>
      </c>
      <c r="C200" s="2">
        <v>2017</v>
      </c>
      <c r="D200" s="2" t="s">
        <v>822</v>
      </c>
      <c r="E200" s="2" t="s">
        <v>823</v>
      </c>
      <c r="F200" s="2">
        <v>774</v>
      </c>
      <c r="G200" s="2" t="s">
        <v>800</v>
      </c>
      <c r="H200" s="2">
        <v>19.3</v>
      </c>
      <c r="I200" s="2">
        <v>100</v>
      </c>
      <c r="J200" s="2" t="s">
        <v>609</v>
      </c>
      <c r="K200" s="2" t="s">
        <v>726</v>
      </c>
      <c r="L200" s="2" t="s">
        <v>726</v>
      </c>
      <c r="M200" s="2" t="s">
        <v>726</v>
      </c>
      <c r="N200" s="2" t="s">
        <v>726</v>
      </c>
      <c r="O200" s="2" t="s">
        <v>726</v>
      </c>
      <c r="P200" s="2" t="s">
        <v>609</v>
      </c>
      <c r="Q200" s="2" t="s">
        <v>726</v>
      </c>
      <c r="R200" s="2" t="s">
        <v>726</v>
      </c>
      <c r="S200" s="2" t="s">
        <v>726</v>
      </c>
      <c r="T200" s="2" t="s">
        <v>726</v>
      </c>
      <c r="U200" s="2" t="s">
        <v>726</v>
      </c>
      <c r="X200" s="2">
        <f t="shared" si="3"/>
        <v>0</v>
      </c>
    </row>
    <row r="201" spans="1:24" ht="15" customHeight="1" x14ac:dyDescent="0.25">
      <c r="A201" s="2" t="s">
        <v>321</v>
      </c>
      <c r="B201" s="2" t="s">
        <v>323</v>
      </c>
      <c r="C201" s="2">
        <v>2017</v>
      </c>
      <c r="D201" s="2" t="s">
        <v>822</v>
      </c>
      <c r="E201" s="2" t="s">
        <v>823</v>
      </c>
      <c r="F201" s="2">
        <v>6.7</v>
      </c>
      <c r="G201" s="2" t="s">
        <v>726</v>
      </c>
      <c r="H201" s="2" t="s">
        <v>726</v>
      </c>
      <c r="I201" s="2">
        <v>100</v>
      </c>
      <c r="J201" s="2" t="s">
        <v>609</v>
      </c>
      <c r="K201" s="2" t="s">
        <v>726</v>
      </c>
      <c r="L201" s="2" t="s">
        <v>726</v>
      </c>
      <c r="M201" s="2" t="s">
        <v>726</v>
      </c>
      <c r="N201" s="2" t="s">
        <v>726</v>
      </c>
      <c r="O201" s="2" t="s">
        <v>726</v>
      </c>
      <c r="P201" s="2" t="s">
        <v>609</v>
      </c>
      <c r="Q201" s="2" t="s">
        <v>726</v>
      </c>
      <c r="R201" s="2" t="s">
        <v>726</v>
      </c>
      <c r="S201" s="2" t="s">
        <v>726</v>
      </c>
      <c r="T201" s="2" t="s">
        <v>726</v>
      </c>
      <c r="U201" s="2" t="s">
        <v>726</v>
      </c>
      <c r="X201" s="2">
        <f t="shared" si="3"/>
        <v>0</v>
      </c>
    </row>
    <row r="202" spans="1:24" ht="15" customHeight="1" x14ac:dyDescent="0.25">
      <c r="A202" s="2" t="s">
        <v>321</v>
      </c>
      <c r="B202" s="2" t="s">
        <v>324</v>
      </c>
      <c r="C202" s="2">
        <v>2017</v>
      </c>
      <c r="D202" s="2" t="s">
        <v>609</v>
      </c>
      <c r="E202" s="2" t="s">
        <v>726</v>
      </c>
      <c r="F202" s="2" t="s">
        <v>726</v>
      </c>
      <c r="G202" s="2" t="s">
        <v>726</v>
      </c>
      <c r="H202" s="2" t="s">
        <v>726</v>
      </c>
      <c r="I202" s="2" t="s">
        <v>726</v>
      </c>
      <c r="J202" s="2" t="s">
        <v>609</v>
      </c>
      <c r="K202" s="2" t="s">
        <v>726</v>
      </c>
      <c r="L202" s="2" t="s">
        <v>726</v>
      </c>
      <c r="M202" s="2" t="s">
        <v>726</v>
      </c>
      <c r="N202" s="2" t="s">
        <v>726</v>
      </c>
      <c r="O202" s="2" t="s">
        <v>726</v>
      </c>
      <c r="P202" s="2" t="s">
        <v>609</v>
      </c>
      <c r="Q202" s="2" t="s">
        <v>726</v>
      </c>
      <c r="R202" s="2" t="s">
        <v>726</v>
      </c>
      <c r="S202" s="2" t="s">
        <v>726</v>
      </c>
      <c r="T202" s="2" t="s">
        <v>726</v>
      </c>
      <c r="U202" s="2" t="s">
        <v>726</v>
      </c>
      <c r="X202" s="2">
        <f t="shared" si="3"/>
        <v>0</v>
      </c>
    </row>
    <row r="203" spans="1:24" ht="15" customHeight="1" x14ac:dyDescent="0.25">
      <c r="A203" s="2" t="s">
        <v>327</v>
      </c>
      <c r="B203" s="2" t="s">
        <v>328</v>
      </c>
      <c r="C203" s="2">
        <v>2017</v>
      </c>
      <c r="D203" s="2" t="s">
        <v>609</v>
      </c>
      <c r="E203" s="2" t="s">
        <v>726</v>
      </c>
      <c r="F203" s="2" t="s">
        <v>726</v>
      </c>
      <c r="G203" s="2" t="s">
        <v>726</v>
      </c>
      <c r="H203" s="2" t="s">
        <v>726</v>
      </c>
      <c r="I203" s="2" t="s">
        <v>726</v>
      </c>
      <c r="J203" s="2" t="s">
        <v>609</v>
      </c>
      <c r="K203" s="2" t="s">
        <v>726</v>
      </c>
      <c r="L203" s="2" t="s">
        <v>726</v>
      </c>
      <c r="M203" s="2" t="s">
        <v>726</v>
      </c>
      <c r="N203" s="2" t="s">
        <v>726</v>
      </c>
      <c r="O203" s="2" t="s">
        <v>726</v>
      </c>
      <c r="P203" s="2" t="s">
        <v>609</v>
      </c>
      <c r="Q203" s="2" t="s">
        <v>726</v>
      </c>
      <c r="R203" s="2" t="s">
        <v>726</v>
      </c>
      <c r="S203" s="2" t="s">
        <v>726</v>
      </c>
      <c r="T203" s="2" t="s">
        <v>726</v>
      </c>
      <c r="U203" s="2" t="s">
        <v>726</v>
      </c>
      <c r="X203" s="2">
        <f t="shared" si="3"/>
        <v>0</v>
      </c>
    </row>
    <row r="204" spans="1:24" ht="15" customHeight="1" x14ac:dyDescent="0.25">
      <c r="A204" s="2" t="s">
        <v>329</v>
      </c>
      <c r="B204" s="2" t="s">
        <v>330</v>
      </c>
      <c r="C204" s="2">
        <v>2017</v>
      </c>
      <c r="D204" s="2" t="s">
        <v>726</v>
      </c>
      <c r="E204" s="2" t="s">
        <v>726</v>
      </c>
      <c r="F204" s="2" t="s">
        <v>726</v>
      </c>
      <c r="G204" s="2" t="s">
        <v>726</v>
      </c>
      <c r="H204" s="2" t="s">
        <v>726</v>
      </c>
      <c r="I204" s="2" t="s">
        <v>726</v>
      </c>
      <c r="J204" s="2" t="s">
        <v>726</v>
      </c>
      <c r="K204" s="2" t="s">
        <v>726</v>
      </c>
      <c r="L204" s="2" t="s">
        <v>726</v>
      </c>
      <c r="M204" s="2" t="s">
        <v>726</v>
      </c>
      <c r="N204" s="2" t="s">
        <v>726</v>
      </c>
      <c r="O204" s="2" t="s">
        <v>726</v>
      </c>
      <c r="P204" s="2" t="s">
        <v>726</v>
      </c>
      <c r="Q204" s="2" t="s">
        <v>726</v>
      </c>
      <c r="R204" s="2" t="s">
        <v>726</v>
      </c>
      <c r="S204" s="2" t="s">
        <v>726</v>
      </c>
      <c r="T204" s="2" t="s">
        <v>726</v>
      </c>
      <c r="U204" s="2" t="s">
        <v>726</v>
      </c>
      <c r="X204" s="2">
        <f t="shared" si="3"/>
        <v>0</v>
      </c>
    </row>
    <row r="205" spans="1:24" ht="15" customHeight="1" x14ac:dyDescent="0.25">
      <c r="A205" s="2" t="s">
        <v>329</v>
      </c>
      <c r="B205" s="2" t="s">
        <v>331</v>
      </c>
      <c r="C205" s="2">
        <v>2017</v>
      </c>
      <c r="D205" s="2" t="s">
        <v>726</v>
      </c>
      <c r="E205" s="2" t="s">
        <v>726</v>
      </c>
      <c r="F205" s="2" t="s">
        <v>726</v>
      </c>
      <c r="G205" s="2" t="s">
        <v>726</v>
      </c>
      <c r="H205" s="2" t="s">
        <v>726</v>
      </c>
      <c r="I205" s="2" t="s">
        <v>726</v>
      </c>
      <c r="J205" s="2" t="s">
        <v>726</v>
      </c>
      <c r="K205" s="2" t="s">
        <v>726</v>
      </c>
      <c r="L205" s="2" t="s">
        <v>726</v>
      </c>
      <c r="M205" s="2" t="s">
        <v>726</v>
      </c>
      <c r="N205" s="2" t="s">
        <v>726</v>
      </c>
      <c r="O205" s="2" t="s">
        <v>726</v>
      </c>
      <c r="P205" s="2" t="s">
        <v>726</v>
      </c>
      <c r="Q205" s="2" t="s">
        <v>726</v>
      </c>
      <c r="R205" s="2" t="s">
        <v>726</v>
      </c>
      <c r="S205" s="2" t="s">
        <v>726</v>
      </c>
      <c r="T205" s="2" t="s">
        <v>726</v>
      </c>
      <c r="U205" s="2" t="s">
        <v>726</v>
      </c>
      <c r="X205" s="2">
        <f t="shared" si="3"/>
        <v>0</v>
      </c>
    </row>
    <row r="206" spans="1:24" ht="15" customHeight="1" x14ac:dyDescent="0.25">
      <c r="A206" s="2" t="s">
        <v>334</v>
      </c>
      <c r="B206" s="2" t="s">
        <v>335</v>
      </c>
      <c r="C206" s="2">
        <v>2017</v>
      </c>
      <c r="D206" s="2" t="s">
        <v>824</v>
      </c>
      <c r="E206" s="2" t="s">
        <v>789</v>
      </c>
      <c r="F206" s="2">
        <v>7.4</v>
      </c>
      <c r="G206" s="2" t="s">
        <v>726</v>
      </c>
      <c r="H206" s="2" t="s">
        <v>726</v>
      </c>
      <c r="I206" s="2" t="s">
        <v>726</v>
      </c>
      <c r="J206" s="2" t="s">
        <v>609</v>
      </c>
      <c r="K206" s="2" t="s">
        <v>726</v>
      </c>
      <c r="L206" s="2" t="s">
        <v>726</v>
      </c>
      <c r="M206" s="2" t="s">
        <v>726</v>
      </c>
      <c r="N206" s="2" t="s">
        <v>726</v>
      </c>
      <c r="O206" s="2" t="s">
        <v>726</v>
      </c>
      <c r="P206" s="2" t="s">
        <v>609</v>
      </c>
      <c r="Q206" s="2" t="s">
        <v>726</v>
      </c>
      <c r="R206" s="2" t="s">
        <v>726</v>
      </c>
      <c r="S206" s="2" t="s">
        <v>726</v>
      </c>
      <c r="T206" s="2" t="s">
        <v>726</v>
      </c>
      <c r="U206" s="2" t="s">
        <v>726</v>
      </c>
      <c r="X206" s="2">
        <f t="shared" si="3"/>
        <v>0</v>
      </c>
    </row>
    <row r="207" spans="1:24" ht="15" customHeight="1" x14ac:dyDescent="0.25">
      <c r="A207" s="2" t="s">
        <v>336</v>
      </c>
      <c r="B207" s="2" t="s">
        <v>337</v>
      </c>
      <c r="C207" s="2">
        <v>2017</v>
      </c>
      <c r="D207" s="2" t="s">
        <v>609</v>
      </c>
      <c r="E207" s="2" t="s">
        <v>726</v>
      </c>
      <c r="F207" s="2" t="s">
        <v>726</v>
      </c>
      <c r="G207" s="2" t="s">
        <v>726</v>
      </c>
      <c r="H207" s="2" t="s">
        <v>726</v>
      </c>
      <c r="I207" s="2" t="s">
        <v>726</v>
      </c>
      <c r="J207" s="2" t="s">
        <v>609</v>
      </c>
      <c r="K207" s="2" t="s">
        <v>726</v>
      </c>
      <c r="L207" s="2" t="s">
        <v>726</v>
      </c>
      <c r="M207" s="2" t="s">
        <v>726</v>
      </c>
      <c r="N207" s="2" t="s">
        <v>726</v>
      </c>
      <c r="O207" s="2" t="s">
        <v>726</v>
      </c>
      <c r="P207" s="2" t="s">
        <v>609</v>
      </c>
      <c r="Q207" s="2" t="s">
        <v>726</v>
      </c>
      <c r="R207" s="2" t="s">
        <v>726</v>
      </c>
      <c r="S207" s="2" t="s">
        <v>726</v>
      </c>
      <c r="T207" s="2" t="s">
        <v>726</v>
      </c>
      <c r="U207" s="2" t="s">
        <v>726</v>
      </c>
      <c r="X207" s="2">
        <f t="shared" si="3"/>
        <v>0</v>
      </c>
    </row>
    <row r="208" spans="1:24" ht="15" customHeight="1" x14ac:dyDescent="0.25">
      <c r="A208" s="2" t="s">
        <v>338</v>
      </c>
      <c r="B208" s="2" t="s">
        <v>339</v>
      </c>
      <c r="C208" s="2">
        <v>2017</v>
      </c>
      <c r="D208" s="2" t="s">
        <v>609</v>
      </c>
      <c r="E208" s="2" t="s">
        <v>609</v>
      </c>
      <c r="F208" s="2" t="s">
        <v>609</v>
      </c>
      <c r="G208" s="2" t="s">
        <v>609</v>
      </c>
      <c r="H208" s="2" t="s">
        <v>609</v>
      </c>
      <c r="I208" s="2" t="s">
        <v>609</v>
      </c>
      <c r="J208" s="2" t="s">
        <v>609</v>
      </c>
      <c r="K208" s="2" t="s">
        <v>609</v>
      </c>
      <c r="L208" s="2" t="s">
        <v>609</v>
      </c>
      <c r="M208" s="2" t="s">
        <v>609</v>
      </c>
      <c r="N208" s="2" t="s">
        <v>609</v>
      </c>
      <c r="O208" s="2" t="s">
        <v>609</v>
      </c>
      <c r="P208" s="2" t="s">
        <v>609</v>
      </c>
      <c r="Q208" s="2" t="s">
        <v>609</v>
      </c>
      <c r="R208" s="2" t="s">
        <v>609</v>
      </c>
      <c r="S208" s="2" t="s">
        <v>609</v>
      </c>
      <c r="T208" s="2" t="s">
        <v>609</v>
      </c>
      <c r="U208" s="2" t="s">
        <v>609</v>
      </c>
      <c r="X208" s="2">
        <f t="shared" si="3"/>
        <v>0</v>
      </c>
    </row>
    <row r="209" spans="1:24" ht="15" customHeight="1" x14ac:dyDescent="0.25">
      <c r="A209" s="2" t="s">
        <v>340</v>
      </c>
      <c r="B209" s="2" t="s">
        <v>341</v>
      </c>
      <c r="C209" s="2">
        <v>2017</v>
      </c>
      <c r="D209" s="2" t="s">
        <v>609</v>
      </c>
      <c r="E209" s="2" t="s">
        <v>726</v>
      </c>
      <c r="F209" s="2" t="s">
        <v>726</v>
      </c>
      <c r="G209" s="2" t="s">
        <v>726</v>
      </c>
      <c r="H209" s="2" t="s">
        <v>726</v>
      </c>
      <c r="I209" s="2" t="s">
        <v>726</v>
      </c>
      <c r="J209" s="2" t="s">
        <v>609</v>
      </c>
      <c r="K209" s="2" t="s">
        <v>726</v>
      </c>
      <c r="L209" s="2" t="s">
        <v>726</v>
      </c>
      <c r="M209" s="2" t="s">
        <v>726</v>
      </c>
      <c r="N209" s="2" t="s">
        <v>726</v>
      </c>
      <c r="O209" s="2" t="s">
        <v>726</v>
      </c>
      <c r="P209" s="2" t="s">
        <v>609</v>
      </c>
      <c r="Q209" s="2" t="s">
        <v>726</v>
      </c>
      <c r="R209" s="2" t="s">
        <v>726</v>
      </c>
      <c r="S209" s="2" t="s">
        <v>726</v>
      </c>
      <c r="T209" s="2" t="s">
        <v>726</v>
      </c>
      <c r="U209" s="2" t="s">
        <v>726</v>
      </c>
      <c r="X209" s="2">
        <f t="shared" si="3"/>
        <v>0</v>
      </c>
    </row>
    <row r="210" spans="1:24" ht="15" customHeight="1" x14ac:dyDescent="0.25">
      <c r="A210" s="2" t="s">
        <v>340</v>
      </c>
      <c r="B210" s="2" t="s">
        <v>342</v>
      </c>
      <c r="C210" s="2">
        <v>2017</v>
      </c>
      <c r="D210" s="2" t="s">
        <v>609</v>
      </c>
      <c r="E210" s="2" t="s">
        <v>726</v>
      </c>
      <c r="F210" s="2" t="s">
        <v>726</v>
      </c>
      <c r="G210" s="2" t="s">
        <v>726</v>
      </c>
      <c r="H210" s="2" t="s">
        <v>726</v>
      </c>
      <c r="I210" s="2" t="s">
        <v>726</v>
      </c>
      <c r="J210" s="2" t="s">
        <v>609</v>
      </c>
      <c r="K210" s="2" t="s">
        <v>726</v>
      </c>
      <c r="L210" s="2" t="s">
        <v>726</v>
      </c>
      <c r="M210" s="2" t="s">
        <v>726</v>
      </c>
      <c r="N210" s="2" t="s">
        <v>726</v>
      </c>
      <c r="O210" s="2" t="s">
        <v>726</v>
      </c>
      <c r="P210" s="2" t="s">
        <v>609</v>
      </c>
      <c r="Q210" s="2" t="s">
        <v>726</v>
      </c>
      <c r="R210" s="2" t="s">
        <v>726</v>
      </c>
      <c r="S210" s="2" t="s">
        <v>726</v>
      </c>
      <c r="T210" s="2" t="s">
        <v>726</v>
      </c>
      <c r="U210" s="2" t="s">
        <v>726</v>
      </c>
      <c r="X210" s="2">
        <f t="shared" si="3"/>
        <v>0</v>
      </c>
    </row>
    <row r="211" spans="1:24" ht="15" customHeight="1" x14ac:dyDescent="0.25">
      <c r="A211" s="2" t="s">
        <v>340</v>
      </c>
      <c r="B211" s="2" t="s">
        <v>343</v>
      </c>
      <c r="C211" s="2">
        <v>2017</v>
      </c>
      <c r="D211" s="2" t="s">
        <v>825</v>
      </c>
      <c r="E211" s="2" t="s">
        <v>791</v>
      </c>
      <c r="F211" s="2">
        <v>2.4</v>
      </c>
      <c r="G211" s="2" t="s">
        <v>726</v>
      </c>
      <c r="H211" s="2" t="s">
        <v>726</v>
      </c>
      <c r="I211" s="2" t="s">
        <v>726</v>
      </c>
      <c r="J211" s="2" t="s">
        <v>609</v>
      </c>
      <c r="K211" s="2" t="s">
        <v>726</v>
      </c>
      <c r="L211" s="2" t="s">
        <v>726</v>
      </c>
      <c r="M211" s="2" t="s">
        <v>726</v>
      </c>
      <c r="N211" s="2" t="s">
        <v>726</v>
      </c>
      <c r="O211" s="2" t="s">
        <v>726</v>
      </c>
      <c r="P211" s="2" t="s">
        <v>609</v>
      </c>
      <c r="Q211" s="2" t="s">
        <v>726</v>
      </c>
      <c r="R211" s="2" t="s">
        <v>726</v>
      </c>
      <c r="S211" s="2" t="s">
        <v>726</v>
      </c>
      <c r="T211" s="2" t="s">
        <v>726</v>
      </c>
      <c r="U211" s="2" t="s">
        <v>726</v>
      </c>
      <c r="X211" s="2">
        <f t="shared" si="3"/>
        <v>0</v>
      </c>
    </row>
    <row r="212" spans="1:24" ht="15" customHeight="1" x14ac:dyDescent="0.25">
      <c r="A212" s="2" t="s">
        <v>340</v>
      </c>
      <c r="B212" s="2" t="s">
        <v>344</v>
      </c>
      <c r="C212" s="2">
        <v>2017</v>
      </c>
      <c r="D212" s="2" t="s">
        <v>825</v>
      </c>
      <c r="E212" s="2" t="s">
        <v>791</v>
      </c>
      <c r="F212" s="2">
        <v>3.2439999999999997E-2</v>
      </c>
      <c r="G212" s="2" t="s">
        <v>726</v>
      </c>
      <c r="H212" s="2" t="s">
        <v>726</v>
      </c>
      <c r="I212" s="2" t="s">
        <v>726</v>
      </c>
      <c r="J212" s="2" t="s">
        <v>609</v>
      </c>
      <c r="K212" s="2" t="s">
        <v>726</v>
      </c>
      <c r="L212" s="2" t="s">
        <v>726</v>
      </c>
      <c r="M212" s="2" t="s">
        <v>726</v>
      </c>
      <c r="N212" s="2" t="s">
        <v>726</v>
      </c>
      <c r="O212" s="2" t="s">
        <v>726</v>
      </c>
      <c r="P212" s="2" t="s">
        <v>609</v>
      </c>
      <c r="Q212" s="2" t="s">
        <v>726</v>
      </c>
      <c r="R212" s="2" t="s">
        <v>726</v>
      </c>
      <c r="S212" s="2" t="s">
        <v>726</v>
      </c>
      <c r="T212" s="2" t="s">
        <v>726</v>
      </c>
      <c r="U212" s="2" t="s">
        <v>726</v>
      </c>
      <c r="X212" s="2">
        <f t="shared" si="3"/>
        <v>0</v>
      </c>
    </row>
    <row r="213" spans="1:24" ht="15" customHeight="1" x14ac:dyDescent="0.25">
      <c r="A213" s="2" t="s">
        <v>345</v>
      </c>
      <c r="B213" s="2" t="s">
        <v>346</v>
      </c>
      <c r="C213" s="2">
        <v>2017</v>
      </c>
      <c r="D213" s="2" t="s">
        <v>609</v>
      </c>
      <c r="E213" s="2" t="s">
        <v>726</v>
      </c>
      <c r="F213" s="2" t="s">
        <v>726</v>
      </c>
      <c r="G213" s="2" t="s">
        <v>726</v>
      </c>
      <c r="H213" s="2" t="s">
        <v>726</v>
      </c>
      <c r="I213" s="2" t="s">
        <v>726</v>
      </c>
      <c r="J213" s="2" t="s">
        <v>609</v>
      </c>
      <c r="K213" s="2" t="s">
        <v>726</v>
      </c>
      <c r="L213" s="2" t="s">
        <v>726</v>
      </c>
      <c r="M213" s="2" t="s">
        <v>726</v>
      </c>
      <c r="N213" s="2" t="s">
        <v>726</v>
      </c>
      <c r="O213" s="2" t="s">
        <v>726</v>
      </c>
      <c r="P213" s="2" t="s">
        <v>609</v>
      </c>
      <c r="Q213" s="2" t="s">
        <v>726</v>
      </c>
      <c r="R213" s="2" t="s">
        <v>726</v>
      </c>
      <c r="S213" s="2" t="s">
        <v>726</v>
      </c>
      <c r="T213" s="2" t="s">
        <v>726</v>
      </c>
      <c r="U213" s="2" t="s">
        <v>726</v>
      </c>
      <c r="X213" s="2">
        <f t="shared" si="3"/>
        <v>0</v>
      </c>
    </row>
    <row r="214" spans="1:24" ht="15" customHeight="1" x14ac:dyDescent="0.25">
      <c r="A214" s="2" t="s">
        <v>345</v>
      </c>
      <c r="B214" s="2" t="s">
        <v>347</v>
      </c>
      <c r="C214" s="2">
        <v>2017</v>
      </c>
      <c r="D214" s="2" t="s">
        <v>609</v>
      </c>
      <c r="E214" s="2" t="s">
        <v>726</v>
      </c>
      <c r="F214" s="2" t="s">
        <v>726</v>
      </c>
      <c r="G214" s="2" t="s">
        <v>726</v>
      </c>
      <c r="H214" s="2" t="s">
        <v>726</v>
      </c>
      <c r="I214" s="2" t="s">
        <v>726</v>
      </c>
      <c r="J214" s="2" t="s">
        <v>609</v>
      </c>
      <c r="K214" s="2" t="s">
        <v>726</v>
      </c>
      <c r="L214" s="2" t="s">
        <v>726</v>
      </c>
      <c r="M214" s="2" t="s">
        <v>726</v>
      </c>
      <c r="N214" s="2" t="s">
        <v>726</v>
      </c>
      <c r="O214" s="2" t="s">
        <v>726</v>
      </c>
      <c r="P214" s="2" t="s">
        <v>609</v>
      </c>
      <c r="Q214" s="2" t="s">
        <v>726</v>
      </c>
      <c r="R214" s="2" t="s">
        <v>726</v>
      </c>
      <c r="S214" s="2" t="s">
        <v>726</v>
      </c>
      <c r="T214" s="2" t="s">
        <v>726</v>
      </c>
      <c r="U214" s="2" t="s">
        <v>726</v>
      </c>
      <c r="X214" s="2">
        <f t="shared" si="3"/>
        <v>0</v>
      </c>
    </row>
    <row r="215" spans="1:24" ht="15" customHeight="1" x14ac:dyDescent="0.25">
      <c r="A215" s="2" t="s">
        <v>345</v>
      </c>
      <c r="B215" s="2" t="s">
        <v>348</v>
      </c>
      <c r="C215" s="2">
        <v>2017</v>
      </c>
      <c r="D215" s="2" t="s">
        <v>609</v>
      </c>
      <c r="E215" s="2" t="s">
        <v>726</v>
      </c>
      <c r="F215" s="2" t="s">
        <v>726</v>
      </c>
      <c r="G215" s="2" t="s">
        <v>726</v>
      </c>
      <c r="H215" s="2" t="s">
        <v>726</v>
      </c>
      <c r="I215" s="2" t="s">
        <v>726</v>
      </c>
      <c r="J215" s="2" t="s">
        <v>609</v>
      </c>
      <c r="K215" s="2" t="s">
        <v>726</v>
      </c>
      <c r="L215" s="2" t="s">
        <v>726</v>
      </c>
      <c r="M215" s="2" t="s">
        <v>726</v>
      </c>
      <c r="N215" s="2" t="s">
        <v>726</v>
      </c>
      <c r="O215" s="2" t="s">
        <v>726</v>
      </c>
      <c r="P215" s="2" t="s">
        <v>609</v>
      </c>
      <c r="Q215" s="2" t="s">
        <v>726</v>
      </c>
      <c r="R215" s="2" t="s">
        <v>726</v>
      </c>
      <c r="S215" s="2" t="s">
        <v>726</v>
      </c>
      <c r="T215" s="2" t="s">
        <v>726</v>
      </c>
      <c r="U215" s="2" t="s">
        <v>726</v>
      </c>
      <c r="X215" s="2">
        <f t="shared" si="3"/>
        <v>0</v>
      </c>
    </row>
    <row r="216" spans="1:24" ht="15" customHeight="1" x14ac:dyDescent="0.25">
      <c r="A216" s="2" t="s">
        <v>349</v>
      </c>
      <c r="B216" s="2" t="s">
        <v>350</v>
      </c>
      <c r="C216" s="2">
        <v>2017</v>
      </c>
      <c r="D216" s="2" t="s">
        <v>609</v>
      </c>
      <c r="E216" s="2" t="s">
        <v>609</v>
      </c>
      <c r="F216" s="2" t="s">
        <v>609</v>
      </c>
      <c r="G216" s="2" t="s">
        <v>609</v>
      </c>
      <c r="H216" s="2" t="s">
        <v>609</v>
      </c>
      <c r="I216" s="2" t="s">
        <v>609</v>
      </c>
      <c r="J216" s="2" t="s">
        <v>609</v>
      </c>
      <c r="K216" s="2" t="s">
        <v>609</v>
      </c>
      <c r="L216" s="2" t="s">
        <v>609</v>
      </c>
      <c r="M216" s="2" t="s">
        <v>609</v>
      </c>
      <c r="N216" s="2" t="s">
        <v>609</v>
      </c>
      <c r="O216" s="2" t="s">
        <v>609</v>
      </c>
      <c r="P216" s="2" t="s">
        <v>609</v>
      </c>
      <c r="Q216" s="2" t="s">
        <v>609</v>
      </c>
      <c r="R216" s="2" t="s">
        <v>609</v>
      </c>
      <c r="S216" s="2" t="s">
        <v>609</v>
      </c>
      <c r="T216" s="2" t="s">
        <v>609</v>
      </c>
      <c r="U216" s="2" t="s">
        <v>609</v>
      </c>
      <c r="X216" s="2">
        <f t="shared" si="3"/>
        <v>0</v>
      </c>
    </row>
    <row r="217" spans="1:24" ht="15" customHeight="1" x14ac:dyDescent="0.25">
      <c r="A217" s="2" t="s">
        <v>360</v>
      </c>
      <c r="B217" s="2" t="s">
        <v>361</v>
      </c>
      <c r="C217" s="2">
        <v>2017</v>
      </c>
      <c r="D217" s="2" t="s">
        <v>609</v>
      </c>
      <c r="E217" s="2" t="s">
        <v>609</v>
      </c>
      <c r="F217" s="2" t="s">
        <v>609</v>
      </c>
      <c r="G217" s="2" t="s">
        <v>609</v>
      </c>
      <c r="H217" s="2" t="s">
        <v>609</v>
      </c>
      <c r="I217" s="2" t="s">
        <v>609</v>
      </c>
      <c r="J217" s="2" t="s">
        <v>609</v>
      </c>
      <c r="K217" s="2" t="s">
        <v>609</v>
      </c>
      <c r="L217" s="2" t="s">
        <v>609</v>
      </c>
      <c r="M217" s="2" t="s">
        <v>609</v>
      </c>
      <c r="N217" s="2" t="s">
        <v>609</v>
      </c>
      <c r="O217" s="2" t="s">
        <v>609</v>
      </c>
      <c r="P217" s="2" t="s">
        <v>609</v>
      </c>
      <c r="Q217" s="2" t="s">
        <v>609</v>
      </c>
      <c r="R217" s="2" t="s">
        <v>609</v>
      </c>
      <c r="S217" s="2" t="s">
        <v>609</v>
      </c>
      <c r="T217" s="2" t="s">
        <v>609</v>
      </c>
      <c r="U217" s="2" t="s">
        <v>609</v>
      </c>
      <c r="X217" s="2">
        <f t="shared" si="3"/>
        <v>0</v>
      </c>
    </row>
    <row r="218" spans="1:24" ht="15" customHeight="1" x14ac:dyDescent="0.25">
      <c r="A218" s="2" t="s">
        <v>360</v>
      </c>
      <c r="B218" s="2" t="s">
        <v>353</v>
      </c>
      <c r="C218" s="2">
        <v>2017</v>
      </c>
      <c r="D218" s="2" t="s">
        <v>609</v>
      </c>
      <c r="E218" s="2" t="s">
        <v>609</v>
      </c>
      <c r="F218" s="2" t="s">
        <v>609</v>
      </c>
      <c r="G218" s="2" t="s">
        <v>609</v>
      </c>
      <c r="H218" s="2" t="s">
        <v>609</v>
      </c>
      <c r="I218" s="2" t="s">
        <v>609</v>
      </c>
      <c r="J218" s="2" t="s">
        <v>609</v>
      </c>
      <c r="K218" s="2" t="s">
        <v>609</v>
      </c>
      <c r="L218" s="2" t="s">
        <v>609</v>
      </c>
      <c r="M218" s="2" t="s">
        <v>609</v>
      </c>
      <c r="N218" s="2" t="s">
        <v>609</v>
      </c>
      <c r="O218" s="2" t="s">
        <v>609</v>
      </c>
      <c r="P218" s="2" t="s">
        <v>609</v>
      </c>
      <c r="Q218" s="2" t="s">
        <v>609</v>
      </c>
      <c r="R218" s="2" t="s">
        <v>609</v>
      </c>
      <c r="S218" s="2" t="s">
        <v>609</v>
      </c>
      <c r="T218" s="2" t="s">
        <v>609</v>
      </c>
      <c r="U218" s="2" t="s">
        <v>609</v>
      </c>
      <c r="X218" s="2">
        <f t="shared" si="3"/>
        <v>0</v>
      </c>
    </row>
    <row r="219" spans="1:24" ht="15" customHeight="1" x14ac:dyDescent="0.25">
      <c r="A219" s="2" t="s">
        <v>360</v>
      </c>
      <c r="B219" s="2" t="s">
        <v>354</v>
      </c>
      <c r="C219" s="2">
        <v>2017</v>
      </c>
      <c r="D219" s="2" t="s">
        <v>609</v>
      </c>
      <c r="E219" s="2" t="s">
        <v>609</v>
      </c>
      <c r="F219" s="2" t="s">
        <v>609</v>
      </c>
      <c r="G219" s="2" t="s">
        <v>609</v>
      </c>
      <c r="H219" s="2" t="s">
        <v>609</v>
      </c>
      <c r="I219" s="2" t="s">
        <v>609</v>
      </c>
      <c r="J219" s="2" t="s">
        <v>609</v>
      </c>
      <c r="K219" s="2" t="s">
        <v>609</v>
      </c>
      <c r="L219" s="2" t="s">
        <v>609</v>
      </c>
      <c r="M219" s="2" t="s">
        <v>609</v>
      </c>
      <c r="N219" s="2" t="s">
        <v>609</v>
      </c>
      <c r="O219" s="2" t="s">
        <v>609</v>
      </c>
      <c r="P219" s="2" t="s">
        <v>609</v>
      </c>
      <c r="Q219" s="2" t="s">
        <v>609</v>
      </c>
      <c r="R219" s="2" t="s">
        <v>609</v>
      </c>
      <c r="S219" s="2" t="s">
        <v>609</v>
      </c>
      <c r="T219" s="2" t="s">
        <v>609</v>
      </c>
      <c r="U219" s="2" t="s">
        <v>609</v>
      </c>
      <c r="X219" s="2">
        <f t="shared" si="3"/>
        <v>0</v>
      </c>
    </row>
    <row r="220" spans="1:24" ht="15" customHeight="1" x14ac:dyDescent="0.25">
      <c r="A220" s="2" t="s">
        <v>360</v>
      </c>
      <c r="B220" s="2" t="s">
        <v>362</v>
      </c>
      <c r="C220" s="2">
        <v>2017</v>
      </c>
      <c r="D220" s="2" t="s">
        <v>609</v>
      </c>
      <c r="E220" s="2" t="s">
        <v>609</v>
      </c>
      <c r="F220" s="2" t="s">
        <v>609</v>
      </c>
      <c r="G220" s="2" t="s">
        <v>609</v>
      </c>
      <c r="H220" s="2" t="s">
        <v>609</v>
      </c>
      <c r="I220" s="2" t="s">
        <v>609</v>
      </c>
      <c r="J220" s="2" t="s">
        <v>609</v>
      </c>
      <c r="K220" s="2" t="s">
        <v>609</v>
      </c>
      <c r="L220" s="2" t="s">
        <v>609</v>
      </c>
      <c r="M220" s="2" t="s">
        <v>609</v>
      </c>
      <c r="N220" s="2" t="s">
        <v>609</v>
      </c>
      <c r="O220" s="2" t="s">
        <v>609</v>
      </c>
      <c r="P220" s="2" t="s">
        <v>609</v>
      </c>
      <c r="Q220" s="2" t="s">
        <v>609</v>
      </c>
      <c r="R220" s="2" t="s">
        <v>609</v>
      </c>
      <c r="S220" s="2" t="s">
        <v>609</v>
      </c>
      <c r="T220" s="2" t="s">
        <v>609</v>
      </c>
      <c r="U220" s="2" t="s">
        <v>609</v>
      </c>
      <c r="X220" s="2">
        <f t="shared" si="3"/>
        <v>0</v>
      </c>
    </row>
    <row r="221" spans="1:24" ht="15" customHeight="1" x14ac:dyDescent="0.25">
      <c r="A221" s="2" t="s">
        <v>360</v>
      </c>
      <c r="B221" s="2" t="s">
        <v>355</v>
      </c>
      <c r="C221" s="2">
        <v>2017</v>
      </c>
      <c r="D221" s="2" t="s">
        <v>609</v>
      </c>
      <c r="E221" s="2" t="s">
        <v>609</v>
      </c>
      <c r="F221" s="2" t="s">
        <v>609</v>
      </c>
      <c r="G221" s="2" t="s">
        <v>609</v>
      </c>
      <c r="H221" s="2" t="s">
        <v>609</v>
      </c>
      <c r="I221" s="2" t="s">
        <v>609</v>
      </c>
      <c r="J221" s="2" t="s">
        <v>609</v>
      </c>
      <c r="K221" s="2" t="s">
        <v>609</v>
      </c>
      <c r="L221" s="2" t="s">
        <v>609</v>
      </c>
      <c r="M221" s="2" t="s">
        <v>609</v>
      </c>
      <c r="N221" s="2" t="s">
        <v>609</v>
      </c>
      <c r="O221" s="2" t="s">
        <v>609</v>
      </c>
      <c r="P221" s="2" t="s">
        <v>609</v>
      </c>
      <c r="Q221" s="2" t="s">
        <v>609</v>
      </c>
      <c r="R221" s="2" t="s">
        <v>609</v>
      </c>
      <c r="S221" s="2" t="s">
        <v>609</v>
      </c>
      <c r="T221" s="2" t="s">
        <v>609</v>
      </c>
      <c r="U221" s="2" t="s">
        <v>609</v>
      </c>
      <c r="X221" s="2">
        <f t="shared" si="3"/>
        <v>0</v>
      </c>
    </row>
    <row r="222" spans="1:24" ht="15" customHeight="1" x14ac:dyDescent="0.25">
      <c r="A222" s="2" t="s">
        <v>360</v>
      </c>
      <c r="B222" s="2" t="s">
        <v>356</v>
      </c>
      <c r="C222" s="2">
        <v>2017</v>
      </c>
      <c r="D222" s="2" t="s">
        <v>609</v>
      </c>
      <c r="E222" s="2" t="s">
        <v>609</v>
      </c>
      <c r="F222" s="2" t="s">
        <v>609</v>
      </c>
      <c r="G222" s="2" t="s">
        <v>609</v>
      </c>
      <c r="H222" s="2" t="s">
        <v>609</v>
      </c>
      <c r="I222" s="2" t="s">
        <v>609</v>
      </c>
      <c r="J222" s="2" t="s">
        <v>609</v>
      </c>
      <c r="K222" s="2" t="s">
        <v>609</v>
      </c>
      <c r="L222" s="2" t="s">
        <v>609</v>
      </c>
      <c r="M222" s="2" t="s">
        <v>609</v>
      </c>
      <c r="N222" s="2" t="s">
        <v>609</v>
      </c>
      <c r="O222" s="2" t="s">
        <v>609</v>
      </c>
      <c r="P222" s="2" t="s">
        <v>609</v>
      </c>
      <c r="Q222" s="2" t="s">
        <v>609</v>
      </c>
      <c r="R222" s="2" t="s">
        <v>609</v>
      </c>
      <c r="S222" s="2" t="s">
        <v>609</v>
      </c>
      <c r="T222" s="2" t="s">
        <v>609</v>
      </c>
      <c r="U222" s="2" t="s">
        <v>609</v>
      </c>
      <c r="X222" s="2">
        <f t="shared" si="3"/>
        <v>0</v>
      </c>
    </row>
    <row r="223" spans="1:24" ht="15" customHeight="1" x14ac:dyDescent="0.25">
      <c r="A223" s="2" t="s">
        <v>360</v>
      </c>
      <c r="B223" s="2" t="s">
        <v>357</v>
      </c>
      <c r="C223" s="2">
        <v>2017</v>
      </c>
      <c r="D223" s="2" t="s">
        <v>609</v>
      </c>
      <c r="E223" s="2" t="s">
        <v>609</v>
      </c>
      <c r="F223" s="2" t="s">
        <v>609</v>
      </c>
      <c r="G223" s="2" t="s">
        <v>609</v>
      </c>
      <c r="H223" s="2" t="s">
        <v>609</v>
      </c>
      <c r="I223" s="2" t="s">
        <v>609</v>
      </c>
      <c r="J223" s="2" t="s">
        <v>609</v>
      </c>
      <c r="K223" s="2" t="s">
        <v>609</v>
      </c>
      <c r="L223" s="2" t="s">
        <v>609</v>
      </c>
      <c r="M223" s="2" t="s">
        <v>609</v>
      </c>
      <c r="N223" s="2" t="s">
        <v>609</v>
      </c>
      <c r="O223" s="2" t="s">
        <v>609</v>
      </c>
      <c r="P223" s="2" t="s">
        <v>609</v>
      </c>
      <c r="Q223" s="2" t="s">
        <v>609</v>
      </c>
      <c r="R223" s="2" t="s">
        <v>609</v>
      </c>
      <c r="S223" s="2" t="s">
        <v>609</v>
      </c>
      <c r="T223" s="2" t="s">
        <v>609</v>
      </c>
      <c r="U223" s="2" t="s">
        <v>609</v>
      </c>
      <c r="X223" s="2">
        <f t="shared" si="3"/>
        <v>0</v>
      </c>
    </row>
    <row r="224" spans="1:24" ht="15" customHeight="1" x14ac:dyDescent="0.25">
      <c r="A224" s="2" t="s">
        <v>360</v>
      </c>
      <c r="B224" s="2" t="s">
        <v>358</v>
      </c>
      <c r="C224" s="2">
        <v>2017</v>
      </c>
      <c r="D224" s="2" t="s">
        <v>609</v>
      </c>
      <c r="E224" s="2" t="s">
        <v>609</v>
      </c>
      <c r="F224" s="2" t="s">
        <v>609</v>
      </c>
      <c r="G224" s="2" t="s">
        <v>609</v>
      </c>
      <c r="H224" s="2" t="s">
        <v>609</v>
      </c>
      <c r="I224" s="2" t="s">
        <v>609</v>
      </c>
      <c r="J224" s="2" t="s">
        <v>609</v>
      </c>
      <c r="K224" s="2" t="s">
        <v>609</v>
      </c>
      <c r="L224" s="2" t="s">
        <v>609</v>
      </c>
      <c r="M224" s="2" t="s">
        <v>609</v>
      </c>
      <c r="N224" s="2" t="s">
        <v>609</v>
      </c>
      <c r="O224" s="2" t="s">
        <v>609</v>
      </c>
      <c r="P224" s="2" t="s">
        <v>609</v>
      </c>
      <c r="Q224" s="2" t="s">
        <v>609</v>
      </c>
      <c r="R224" s="2" t="s">
        <v>609</v>
      </c>
      <c r="S224" s="2" t="s">
        <v>609</v>
      </c>
      <c r="T224" s="2" t="s">
        <v>609</v>
      </c>
      <c r="U224" s="2" t="s">
        <v>609</v>
      </c>
      <c r="X224" s="2">
        <f t="shared" si="3"/>
        <v>0</v>
      </c>
    </row>
    <row r="225" spans="1:24" ht="15" customHeight="1" x14ac:dyDescent="0.25">
      <c r="A225" s="2" t="s">
        <v>360</v>
      </c>
      <c r="B225" s="2" t="s">
        <v>363</v>
      </c>
      <c r="C225" s="2">
        <v>2017</v>
      </c>
      <c r="D225" s="2" t="s">
        <v>609</v>
      </c>
      <c r="E225" s="2" t="s">
        <v>609</v>
      </c>
      <c r="F225" s="2" t="s">
        <v>609</v>
      </c>
      <c r="G225" s="2" t="s">
        <v>609</v>
      </c>
      <c r="H225" s="2" t="s">
        <v>609</v>
      </c>
      <c r="I225" s="2" t="s">
        <v>609</v>
      </c>
      <c r="J225" s="2" t="s">
        <v>609</v>
      </c>
      <c r="K225" s="2" t="s">
        <v>609</v>
      </c>
      <c r="L225" s="2" t="s">
        <v>609</v>
      </c>
      <c r="M225" s="2" t="s">
        <v>609</v>
      </c>
      <c r="N225" s="2" t="s">
        <v>609</v>
      </c>
      <c r="O225" s="2" t="s">
        <v>609</v>
      </c>
      <c r="P225" s="2" t="s">
        <v>609</v>
      </c>
      <c r="Q225" s="2" t="s">
        <v>609</v>
      </c>
      <c r="R225" s="2" t="s">
        <v>609</v>
      </c>
      <c r="S225" s="2" t="s">
        <v>609</v>
      </c>
      <c r="T225" s="2" t="s">
        <v>609</v>
      </c>
      <c r="U225" s="2" t="s">
        <v>609</v>
      </c>
      <c r="X225" s="2">
        <f t="shared" si="3"/>
        <v>0</v>
      </c>
    </row>
    <row r="226" spans="1:24" ht="15" customHeight="1" x14ac:dyDescent="0.25">
      <c r="A226" s="2" t="s">
        <v>360</v>
      </c>
      <c r="B226" s="2" t="s">
        <v>359</v>
      </c>
      <c r="C226" s="2">
        <v>2017</v>
      </c>
      <c r="D226" s="2" t="s">
        <v>609</v>
      </c>
      <c r="E226" s="2" t="s">
        <v>609</v>
      </c>
      <c r="F226" s="2" t="s">
        <v>609</v>
      </c>
      <c r="G226" s="2" t="s">
        <v>609</v>
      </c>
      <c r="H226" s="2" t="s">
        <v>609</v>
      </c>
      <c r="I226" s="2" t="s">
        <v>609</v>
      </c>
      <c r="J226" s="2" t="s">
        <v>609</v>
      </c>
      <c r="K226" s="2" t="s">
        <v>609</v>
      </c>
      <c r="L226" s="2" t="s">
        <v>609</v>
      </c>
      <c r="M226" s="2" t="s">
        <v>609</v>
      </c>
      <c r="N226" s="2" t="s">
        <v>609</v>
      </c>
      <c r="O226" s="2" t="s">
        <v>609</v>
      </c>
      <c r="P226" s="2" t="s">
        <v>609</v>
      </c>
      <c r="Q226" s="2" t="s">
        <v>609</v>
      </c>
      <c r="R226" s="2" t="s">
        <v>609</v>
      </c>
      <c r="S226" s="2" t="s">
        <v>609</v>
      </c>
      <c r="T226" s="2" t="s">
        <v>609</v>
      </c>
      <c r="U226" s="2" t="s">
        <v>609</v>
      </c>
      <c r="X226" s="2">
        <f t="shared" si="3"/>
        <v>0</v>
      </c>
    </row>
    <row r="227" spans="1:24" ht="15" customHeight="1" x14ac:dyDescent="0.25">
      <c r="A227" s="2" t="s">
        <v>364</v>
      </c>
      <c r="B227" s="2" t="s">
        <v>365</v>
      </c>
      <c r="C227" s="2">
        <v>2017</v>
      </c>
      <c r="D227" s="2" t="s">
        <v>826</v>
      </c>
      <c r="E227" s="2" t="s">
        <v>789</v>
      </c>
      <c r="F227" s="2">
        <v>4.5940000000000003</v>
      </c>
      <c r="G227" s="2" t="s">
        <v>726</v>
      </c>
      <c r="H227" s="2" t="s">
        <v>726</v>
      </c>
      <c r="I227" s="2" t="s">
        <v>726</v>
      </c>
      <c r="J227" s="2" t="s">
        <v>734</v>
      </c>
      <c r="K227" s="2" t="s">
        <v>726</v>
      </c>
      <c r="L227" s="2" t="s">
        <v>726</v>
      </c>
      <c r="M227" s="2" t="s">
        <v>726</v>
      </c>
      <c r="N227" s="2" t="s">
        <v>726</v>
      </c>
      <c r="O227" s="2" t="s">
        <v>726</v>
      </c>
      <c r="P227" s="2" t="s">
        <v>734</v>
      </c>
      <c r="Q227" s="2" t="s">
        <v>726</v>
      </c>
      <c r="R227" s="2" t="s">
        <v>726</v>
      </c>
      <c r="S227" s="2" t="s">
        <v>726</v>
      </c>
      <c r="T227" s="2" t="s">
        <v>726</v>
      </c>
      <c r="U227" s="2" t="s">
        <v>726</v>
      </c>
      <c r="X227" s="2">
        <f t="shared" si="3"/>
        <v>0</v>
      </c>
    </row>
    <row r="228" spans="1:24" ht="15" customHeight="1" x14ac:dyDescent="0.25">
      <c r="A228" s="2" t="s">
        <v>364</v>
      </c>
      <c r="B228" s="2" t="s">
        <v>366</v>
      </c>
      <c r="C228" s="2">
        <v>2017</v>
      </c>
      <c r="D228" s="2" t="s">
        <v>734</v>
      </c>
      <c r="E228" s="2" t="s">
        <v>726</v>
      </c>
      <c r="F228" s="2" t="s">
        <v>726</v>
      </c>
      <c r="G228" s="2" t="s">
        <v>726</v>
      </c>
      <c r="H228" s="2" t="s">
        <v>726</v>
      </c>
      <c r="I228" s="2" t="s">
        <v>726</v>
      </c>
      <c r="J228" s="2" t="s">
        <v>734</v>
      </c>
      <c r="K228" s="2" t="s">
        <v>726</v>
      </c>
      <c r="L228" s="2" t="s">
        <v>726</v>
      </c>
      <c r="M228" s="2" t="s">
        <v>726</v>
      </c>
      <c r="N228" s="2" t="s">
        <v>726</v>
      </c>
      <c r="O228" s="2" t="s">
        <v>726</v>
      </c>
      <c r="P228" s="2" t="s">
        <v>734</v>
      </c>
      <c r="Q228" s="2" t="s">
        <v>726</v>
      </c>
      <c r="R228" s="2" t="s">
        <v>726</v>
      </c>
      <c r="S228" s="2" t="s">
        <v>726</v>
      </c>
      <c r="T228" s="2" t="s">
        <v>726</v>
      </c>
      <c r="U228" s="2" t="s">
        <v>726</v>
      </c>
      <c r="X228" s="2">
        <f t="shared" si="3"/>
        <v>0</v>
      </c>
    </row>
    <row r="229" spans="1:24" ht="15" customHeight="1" x14ac:dyDescent="0.25">
      <c r="A229" s="2" t="s">
        <v>367</v>
      </c>
      <c r="B229" s="2" t="s">
        <v>368</v>
      </c>
      <c r="C229" s="2">
        <v>2017</v>
      </c>
      <c r="D229" s="2" t="s">
        <v>734</v>
      </c>
      <c r="E229" s="2" t="s">
        <v>726</v>
      </c>
      <c r="F229" s="2" t="s">
        <v>726</v>
      </c>
      <c r="G229" s="2" t="s">
        <v>726</v>
      </c>
      <c r="H229" s="2" t="s">
        <v>726</v>
      </c>
      <c r="I229" s="2" t="s">
        <v>726</v>
      </c>
      <c r="J229" s="2" t="s">
        <v>734</v>
      </c>
      <c r="K229" s="2" t="s">
        <v>726</v>
      </c>
      <c r="L229" s="2" t="s">
        <v>726</v>
      </c>
      <c r="M229" s="2" t="s">
        <v>726</v>
      </c>
      <c r="N229" s="2" t="s">
        <v>726</v>
      </c>
      <c r="O229" s="2" t="s">
        <v>726</v>
      </c>
      <c r="P229" s="2" t="s">
        <v>734</v>
      </c>
      <c r="Q229" s="2" t="s">
        <v>726</v>
      </c>
      <c r="R229" s="2" t="s">
        <v>726</v>
      </c>
      <c r="S229" s="2" t="s">
        <v>726</v>
      </c>
      <c r="T229" s="2" t="s">
        <v>726</v>
      </c>
      <c r="U229" s="2" t="s">
        <v>726</v>
      </c>
      <c r="X229" s="2">
        <f t="shared" si="3"/>
        <v>0</v>
      </c>
    </row>
    <row r="230" spans="1:24" ht="15" customHeight="1" x14ac:dyDescent="0.25">
      <c r="A230" s="2" t="s">
        <v>367</v>
      </c>
      <c r="B230" s="2" t="s">
        <v>369</v>
      </c>
      <c r="C230" s="2">
        <v>2017</v>
      </c>
      <c r="D230" s="2" t="s">
        <v>827</v>
      </c>
      <c r="E230" s="2" t="s">
        <v>789</v>
      </c>
      <c r="F230" s="2">
        <v>3.4</v>
      </c>
      <c r="G230" s="2" t="s">
        <v>726</v>
      </c>
      <c r="H230" s="2" t="s">
        <v>726</v>
      </c>
      <c r="I230" s="2" t="s">
        <v>726</v>
      </c>
      <c r="J230" s="2" t="s">
        <v>734</v>
      </c>
      <c r="K230" s="2" t="s">
        <v>726</v>
      </c>
      <c r="L230" s="2" t="s">
        <v>726</v>
      </c>
      <c r="M230" s="2" t="s">
        <v>726</v>
      </c>
      <c r="N230" s="2" t="s">
        <v>726</v>
      </c>
      <c r="O230" s="2" t="s">
        <v>726</v>
      </c>
      <c r="P230" s="2" t="s">
        <v>734</v>
      </c>
      <c r="Q230" s="2" t="s">
        <v>726</v>
      </c>
      <c r="R230" s="2" t="s">
        <v>726</v>
      </c>
      <c r="S230" s="2" t="s">
        <v>726</v>
      </c>
      <c r="T230" s="2" t="s">
        <v>726</v>
      </c>
      <c r="U230" s="2" t="s">
        <v>726</v>
      </c>
      <c r="X230" s="2">
        <f t="shared" si="3"/>
        <v>0</v>
      </c>
    </row>
    <row r="231" spans="1:24" ht="15" customHeight="1" x14ac:dyDescent="0.25">
      <c r="A231" s="2" t="s">
        <v>370</v>
      </c>
      <c r="B231" s="2" t="s">
        <v>371</v>
      </c>
      <c r="C231" s="2">
        <v>2017</v>
      </c>
      <c r="D231" s="2" t="s">
        <v>609</v>
      </c>
      <c r="E231" s="2" t="s">
        <v>726</v>
      </c>
      <c r="F231" s="2" t="s">
        <v>726</v>
      </c>
      <c r="G231" s="2" t="s">
        <v>726</v>
      </c>
      <c r="H231" s="2" t="s">
        <v>726</v>
      </c>
      <c r="I231" s="2" t="s">
        <v>726</v>
      </c>
      <c r="J231" s="2" t="s">
        <v>609</v>
      </c>
      <c r="K231" s="2" t="s">
        <v>726</v>
      </c>
      <c r="L231" s="2" t="s">
        <v>726</v>
      </c>
      <c r="M231" s="2" t="s">
        <v>726</v>
      </c>
      <c r="N231" s="2" t="s">
        <v>726</v>
      </c>
      <c r="O231" s="2" t="s">
        <v>726</v>
      </c>
      <c r="P231" s="2" t="s">
        <v>609</v>
      </c>
      <c r="Q231" s="2" t="s">
        <v>726</v>
      </c>
      <c r="R231" s="2" t="s">
        <v>726</v>
      </c>
      <c r="S231" s="2" t="s">
        <v>726</v>
      </c>
      <c r="T231" s="2" t="s">
        <v>726</v>
      </c>
      <c r="U231" s="2" t="s">
        <v>726</v>
      </c>
      <c r="X231" s="2">
        <f t="shared" si="3"/>
        <v>0</v>
      </c>
    </row>
    <row r="232" spans="1:24" ht="15" customHeight="1" x14ac:dyDescent="0.25">
      <c r="A232" s="2" t="s">
        <v>372</v>
      </c>
      <c r="B232" s="2" t="s">
        <v>373</v>
      </c>
      <c r="C232" s="2">
        <v>2017</v>
      </c>
      <c r="D232" s="2" t="s">
        <v>726</v>
      </c>
      <c r="E232" s="2" t="s">
        <v>726</v>
      </c>
      <c r="F232" s="2" t="s">
        <v>726</v>
      </c>
      <c r="G232" s="2" t="s">
        <v>726</v>
      </c>
      <c r="H232" s="2" t="s">
        <v>726</v>
      </c>
      <c r="I232" s="2" t="s">
        <v>726</v>
      </c>
      <c r="J232" s="2" t="s">
        <v>726</v>
      </c>
      <c r="K232" s="2" t="s">
        <v>726</v>
      </c>
      <c r="L232" s="2" t="s">
        <v>726</v>
      </c>
      <c r="M232" s="2" t="s">
        <v>726</v>
      </c>
      <c r="N232" s="2" t="s">
        <v>726</v>
      </c>
      <c r="O232" s="2" t="s">
        <v>726</v>
      </c>
      <c r="P232" s="2" t="s">
        <v>726</v>
      </c>
      <c r="Q232" s="2" t="s">
        <v>726</v>
      </c>
      <c r="R232" s="2" t="s">
        <v>726</v>
      </c>
      <c r="S232" s="2" t="s">
        <v>726</v>
      </c>
      <c r="T232" s="2" t="s">
        <v>726</v>
      </c>
      <c r="U232" s="2" t="s">
        <v>726</v>
      </c>
      <c r="X232" s="2">
        <f t="shared" si="3"/>
        <v>0</v>
      </c>
    </row>
    <row r="233" spans="1:24" ht="15" customHeight="1" x14ac:dyDescent="0.25">
      <c r="A233" s="2" t="s">
        <v>374</v>
      </c>
      <c r="B233" s="2" t="s">
        <v>375</v>
      </c>
      <c r="C233" s="2">
        <v>2017</v>
      </c>
      <c r="D233" s="2" t="s">
        <v>609</v>
      </c>
      <c r="E233" s="2" t="s">
        <v>726</v>
      </c>
      <c r="F233" s="2" t="s">
        <v>726</v>
      </c>
      <c r="G233" s="2" t="s">
        <v>726</v>
      </c>
      <c r="H233" s="2" t="s">
        <v>726</v>
      </c>
      <c r="I233" s="2" t="s">
        <v>726</v>
      </c>
      <c r="J233" s="2" t="s">
        <v>609</v>
      </c>
      <c r="K233" s="2" t="s">
        <v>726</v>
      </c>
      <c r="L233" s="2" t="s">
        <v>726</v>
      </c>
      <c r="M233" s="2" t="s">
        <v>726</v>
      </c>
      <c r="N233" s="2" t="s">
        <v>726</v>
      </c>
      <c r="O233" s="2" t="s">
        <v>726</v>
      </c>
      <c r="P233" s="2" t="s">
        <v>609</v>
      </c>
      <c r="Q233" s="2" t="s">
        <v>726</v>
      </c>
      <c r="R233" s="2" t="s">
        <v>726</v>
      </c>
      <c r="S233" s="2" t="s">
        <v>726</v>
      </c>
      <c r="T233" s="2" t="s">
        <v>726</v>
      </c>
      <c r="U233" s="2" t="s">
        <v>726</v>
      </c>
      <c r="X233" s="2">
        <f t="shared" si="3"/>
        <v>0</v>
      </c>
    </row>
    <row r="234" spans="1:24" ht="15" customHeight="1" x14ac:dyDescent="0.25">
      <c r="A234" s="2" t="s">
        <v>374</v>
      </c>
      <c r="B234" s="2" t="s">
        <v>376</v>
      </c>
      <c r="C234" s="2">
        <v>2017</v>
      </c>
      <c r="D234" s="2" t="s">
        <v>609</v>
      </c>
      <c r="E234" s="2" t="s">
        <v>726</v>
      </c>
      <c r="F234" s="2" t="s">
        <v>726</v>
      </c>
      <c r="G234" s="2" t="s">
        <v>726</v>
      </c>
      <c r="H234" s="2" t="s">
        <v>726</v>
      </c>
      <c r="I234" s="2" t="s">
        <v>726</v>
      </c>
      <c r="J234" s="2" t="s">
        <v>609</v>
      </c>
      <c r="K234" s="2" t="s">
        <v>726</v>
      </c>
      <c r="L234" s="2" t="s">
        <v>726</v>
      </c>
      <c r="M234" s="2" t="s">
        <v>726</v>
      </c>
      <c r="N234" s="2" t="s">
        <v>726</v>
      </c>
      <c r="O234" s="2" t="s">
        <v>726</v>
      </c>
      <c r="P234" s="2" t="s">
        <v>609</v>
      </c>
      <c r="Q234" s="2" t="s">
        <v>726</v>
      </c>
      <c r="R234" s="2" t="s">
        <v>726</v>
      </c>
      <c r="S234" s="2" t="s">
        <v>726</v>
      </c>
      <c r="T234" s="2" t="s">
        <v>726</v>
      </c>
      <c r="U234" s="2" t="s">
        <v>726</v>
      </c>
      <c r="X234" s="2">
        <f t="shared" si="3"/>
        <v>0</v>
      </c>
    </row>
    <row r="235" spans="1:24" ht="15" customHeight="1" x14ac:dyDescent="0.25">
      <c r="A235" s="2" t="s">
        <v>374</v>
      </c>
      <c r="B235" s="2" t="s">
        <v>377</v>
      </c>
      <c r="C235" s="2">
        <v>2017</v>
      </c>
      <c r="D235" s="2" t="s">
        <v>609</v>
      </c>
      <c r="E235" s="2" t="s">
        <v>726</v>
      </c>
      <c r="F235" s="2" t="s">
        <v>726</v>
      </c>
      <c r="G235" s="2" t="s">
        <v>726</v>
      </c>
      <c r="H235" s="2" t="s">
        <v>726</v>
      </c>
      <c r="I235" s="2" t="s">
        <v>726</v>
      </c>
      <c r="J235" s="2" t="s">
        <v>609</v>
      </c>
      <c r="K235" s="2" t="s">
        <v>726</v>
      </c>
      <c r="L235" s="2" t="s">
        <v>726</v>
      </c>
      <c r="M235" s="2" t="s">
        <v>726</v>
      </c>
      <c r="N235" s="2" t="s">
        <v>726</v>
      </c>
      <c r="O235" s="2" t="s">
        <v>726</v>
      </c>
      <c r="P235" s="2" t="s">
        <v>609</v>
      </c>
      <c r="Q235" s="2" t="s">
        <v>726</v>
      </c>
      <c r="R235" s="2" t="s">
        <v>726</v>
      </c>
      <c r="S235" s="2" t="s">
        <v>726</v>
      </c>
      <c r="T235" s="2" t="s">
        <v>726</v>
      </c>
      <c r="U235" s="2" t="s">
        <v>726</v>
      </c>
      <c r="X235" s="2">
        <f t="shared" si="3"/>
        <v>0</v>
      </c>
    </row>
    <row r="236" spans="1:24" ht="15" customHeight="1" x14ac:dyDescent="0.25">
      <c r="A236" s="2" t="s">
        <v>378</v>
      </c>
      <c r="B236" s="2" t="s">
        <v>379</v>
      </c>
      <c r="C236" s="2">
        <v>2017</v>
      </c>
      <c r="D236" s="2" t="s">
        <v>609</v>
      </c>
      <c r="E236" s="2" t="s">
        <v>609</v>
      </c>
      <c r="F236" s="2" t="s">
        <v>609</v>
      </c>
      <c r="G236" s="2" t="s">
        <v>609</v>
      </c>
      <c r="H236" s="2" t="s">
        <v>609</v>
      </c>
      <c r="I236" s="2" t="s">
        <v>609</v>
      </c>
      <c r="J236" s="2" t="s">
        <v>609</v>
      </c>
      <c r="K236" s="2" t="s">
        <v>609</v>
      </c>
      <c r="L236" s="2" t="s">
        <v>609</v>
      </c>
      <c r="M236" s="2" t="s">
        <v>609</v>
      </c>
      <c r="N236" s="2" t="s">
        <v>609</v>
      </c>
      <c r="O236" s="2" t="s">
        <v>609</v>
      </c>
      <c r="P236" s="2" t="s">
        <v>609</v>
      </c>
      <c r="Q236" s="2" t="s">
        <v>609</v>
      </c>
      <c r="R236" s="2" t="s">
        <v>609</v>
      </c>
      <c r="S236" s="2" t="s">
        <v>609</v>
      </c>
      <c r="T236" s="2" t="s">
        <v>609</v>
      </c>
      <c r="U236" s="2" t="s">
        <v>609</v>
      </c>
      <c r="X236" s="2">
        <f t="shared" si="3"/>
        <v>0</v>
      </c>
    </row>
    <row r="237" spans="1:24" ht="15" customHeight="1" x14ac:dyDescent="0.25">
      <c r="A237" s="2" t="s">
        <v>380</v>
      </c>
      <c r="B237" s="2" t="s">
        <v>381</v>
      </c>
      <c r="C237" s="2">
        <v>2017</v>
      </c>
      <c r="D237" s="2" t="s">
        <v>609</v>
      </c>
      <c r="E237" s="2" t="s">
        <v>726</v>
      </c>
      <c r="F237" s="2" t="s">
        <v>726</v>
      </c>
      <c r="G237" s="2" t="s">
        <v>726</v>
      </c>
      <c r="H237" s="2" t="s">
        <v>726</v>
      </c>
      <c r="I237" s="2" t="s">
        <v>726</v>
      </c>
      <c r="J237" s="2" t="s">
        <v>609</v>
      </c>
      <c r="K237" s="2" t="s">
        <v>726</v>
      </c>
      <c r="L237" s="2" t="s">
        <v>726</v>
      </c>
      <c r="M237" s="2" t="s">
        <v>726</v>
      </c>
      <c r="N237" s="2" t="s">
        <v>726</v>
      </c>
      <c r="O237" s="2" t="s">
        <v>726</v>
      </c>
      <c r="P237" s="2" t="s">
        <v>609</v>
      </c>
      <c r="Q237" s="2" t="s">
        <v>726</v>
      </c>
      <c r="R237" s="2" t="s">
        <v>726</v>
      </c>
      <c r="S237" s="2" t="s">
        <v>726</v>
      </c>
      <c r="T237" s="2" t="s">
        <v>726</v>
      </c>
      <c r="U237" s="2" t="s">
        <v>726</v>
      </c>
      <c r="X237" s="2">
        <f t="shared" si="3"/>
        <v>0</v>
      </c>
    </row>
    <row r="238" spans="1:24" ht="15" customHeight="1" x14ac:dyDescent="0.25">
      <c r="A238" s="2" t="s">
        <v>382</v>
      </c>
      <c r="B238" s="2" t="s">
        <v>383</v>
      </c>
      <c r="C238" s="2">
        <v>2017</v>
      </c>
      <c r="D238" s="2" t="s">
        <v>609</v>
      </c>
      <c r="E238" s="2" t="s">
        <v>609</v>
      </c>
      <c r="F238" s="2" t="s">
        <v>609</v>
      </c>
      <c r="G238" s="2" t="s">
        <v>609</v>
      </c>
      <c r="H238" s="2" t="s">
        <v>609</v>
      </c>
      <c r="I238" s="2" t="s">
        <v>609</v>
      </c>
      <c r="J238" s="2" t="s">
        <v>609</v>
      </c>
      <c r="K238" s="2" t="s">
        <v>609</v>
      </c>
      <c r="L238" s="2" t="s">
        <v>609</v>
      </c>
      <c r="M238" s="2" t="s">
        <v>609</v>
      </c>
      <c r="N238" s="2" t="s">
        <v>609</v>
      </c>
      <c r="O238" s="2" t="s">
        <v>609</v>
      </c>
      <c r="P238" s="2" t="s">
        <v>609</v>
      </c>
      <c r="Q238" s="2" t="s">
        <v>609</v>
      </c>
      <c r="R238" s="2" t="s">
        <v>609</v>
      </c>
      <c r="S238" s="2" t="s">
        <v>609</v>
      </c>
      <c r="T238" s="2" t="s">
        <v>609</v>
      </c>
      <c r="U238" s="2" t="s">
        <v>609</v>
      </c>
      <c r="X238" s="2">
        <f t="shared" si="3"/>
        <v>0</v>
      </c>
    </row>
    <row r="239" spans="1:24" ht="15" customHeight="1" x14ac:dyDescent="0.25">
      <c r="A239" s="2" t="s">
        <v>382</v>
      </c>
      <c r="B239" s="2" t="s">
        <v>384</v>
      </c>
      <c r="C239" s="2">
        <v>2017</v>
      </c>
      <c r="D239" s="2" t="s">
        <v>609</v>
      </c>
      <c r="E239" s="2" t="s">
        <v>609</v>
      </c>
      <c r="F239" s="2" t="s">
        <v>609</v>
      </c>
      <c r="G239" s="2" t="s">
        <v>609</v>
      </c>
      <c r="H239" s="2" t="s">
        <v>609</v>
      </c>
      <c r="I239" s="2" t="s">
        <v>609</v>
      </c>
      <c r="J239" s="2" t="s">
        <v>609</v>
      </c>
      <c r="K239" s="2" t="s">
        <v>609</v>
      </c>
      <c r="L239" s="2" t="s">
        <v>609</v>
      </c>
      <c r="M239" s="2" t="s">
        <v>609</v>
      </c>
      <c r="N239" s="2" t="s">
        <v>609</v>
      </c>
      <c r="O239" s="2" t="s">
        <v>609</v>
      </c>
      <c r="P239" s="2" t="s">
        <v>609</v>
      </c>
      <c r="Q239" s="2" t="s">
        <v>609</v>
      </c>
      <c r="R239" s="2" t="s">
        <v>609</v>
      </c>
      <c r="S239" s="2" t="s">
        <v>609</v>
      </c>
      <c r="T239" s="2" t="s">
        <v>609</v>
      </c>
      <c r="U239" s="2" t="s">
        <v>609</v>
      </c>
      <c r="X239" s="2">
        <f t="shared" si="3"/>
        <v>0</v>
      </c>
    </row>
    <row r="240" spans="1:24" ht="15" customHeight="1" x14ac:dyDescent="0.25">
      <c r="A240" s="2" t="s">
        <v>382</v>
      </c>
      <c r="B240" s="2" t="s">
        <v>385</v>
      </c>
      <c r="C240" s="2">
        <v>2017</v>
      </c>
      <c r="D240" s="2" t="s">
        <v>609</v>
      </c>
      <c r="E240" s="2" t="s">
        <v>609</v>
      </c>
      <c r="F240" s="2" t="s">
        <v>609</v>
      </c>
      <c r="G240" s="2" t="s">
        <v>609</v>
      </c>
      <c r="H240" s="2" t="s">
        <v>609</v>
      </c>
      <c r="I240" s="2" t="s">
        <v>609</v>
      </c>
      <c r="J240" s="2" t="s">
        <v>609</v>
      </c>
      <c r="K240" s="2" t="s">
        <v>609</v>
      </c>
      <c r="L240" s="2" t="s">
        <v>609</v>
      </c>
      <c r="M240" s="2" t="s">
        <v>609</v>
      </c>
      <c r="N240" s="2" t="s">
        <v>609</v>
      </c>
      <c r="O240" s="2" t="s">
        <v>609</v>
      </c>
      <c r="P240" s="2" t="s">
        <v>609</v>
      </c>
      <c r="Q240" s="2" t="s">
        <v>609</v>
      </c>
      <c r="R240" s="2" t="s">
        <v>609</v>
      </c>
      <c r="S240" s="2" t="s">
        <v>609</v>
      </c>
      <c r="T240" s="2" t="s">
        <v>609</v>
      </c>
      <c r="U240" s="2" t="s">
        <v>609</v>
      </c>
      <c r="X240" s="2">
        <f t="shared" si="3"/>
        <v>0</v>
      </c>
    </row>
    <row r="241" spans="1:24" ht="15" customHeight="1" x14ac:dyDescent="0.25">
      <c r="A241" s="2" t="s">
        <v>386</v>
      </c>
      <c r="B241" s="2" t="s">
        <v>387</v>
      </c>
      <c r="C241" s="2">
        <v>2017</v>
      </c>
      <c r="D241" s="2" t="s">
        <v>609</v>
      </c>
      <c r="E241" s="2" t="s">
        <v>726</v>
      </c>
      <c r="F241" s="2" t="s">
        <v>726</v>
      </c>
      <c r="G241" s="2" t="s">
        <v>726</v>
      </c>
      <c r="H241" s="2" t="s">
        <v>726</v>
      </c>
      <c r="I241" s="2" t="s">
        <v>726</v>
      </c>
      <c r="J241" s="2" t="s">
        <v>609</v>
      </c>
      <c r="K241" s="2" t="s">
        <v>726</v>
      </c>
      <c r="L241" s="2" t="s">
        <v>726</v>
      </c>
      <c r="M241" s="2" t="s">
        <v>726</v>
      </c>
      <c r="N241" s="2" t="s">
        <v>726</v>
      </c>
      <c r="O241" s="2" t="s">
        <v>726</v>
      </c>
      <c r="P241" s="2" t="s">
        <v>609</v>
      </c>
      <c r="Q241" s="2" t="s">
        <v>726</v>
      </c>
      <c r="R241" s="2" t="s">
        <v>726</v>
      </c>
      <c r="S241" s="2" t="s">
        <v>726</v>
      </c>
      <c r="T241" s="2" t="s">
        <v>726</v>
      </c>
      <c r="U241" s="2" t="s">
        <v>726</v>
      </c>
      <c r="X241" s="2">
        <f t="shared" si="3"/>
        <v>0</v>
      </c>
    </row>
    <row r="242" spans="1:24" ht="15" customHeight="1" x14ac:dyDescent="0.25">
      <c r="A242" s="2" t="s">
        <v>388</v>
      </c>
      <c r="B242" s="2" t="s">
        <v>389</v>
      </c>
      <c r="C242" s="2">
        <v>2017</v>
      </c>
      <c r="D242" s="2" t="s">
        <v>609</v>
      </c>
      <c r="E242" s="2" t="s">
        <v>609</v>
      </c>
      <c r="F242" s="2" t="s">
        <v>609</v>
      </c>
      <c r="G242" s="2" t="s">
        <v>609</v>
      </c>
      <c r="H242" s="2" t="s">
        <v>609</v>
      </c>
      <c r="I242" s="2" t="s">
        <v>609</v>
      </c>
      <c r="J242" s="2" t="s">
        <v>609</v>
      </c>
      <c r="K242" s="2" t="s">
        <v>609</v>
      </c>
      <c r="L242" s="2" t="s">
        <v>609</v>
      </c>
      <c r="M242" s="2" t="s">
        <v>609</v>
      </c>
      <c r="N242" s="2" t="s">
        <v>609</v>
      </c>
      <c r="O242" s="2" t="s">
        <v>609</v>
      </c>
      <c r="P242" s="2" t="s">
        <v>609</v>
      </c>
      <c r="Q242" s="2" t="s">
        <v>609</v>
      </c>
      <c r="R242" s="2" t="s">
        <v>609</v>
      </c>
      <c r="S242" s="2" t="s">
        <v>609</v>
      </c>
      <c r="T242" s="2" t="s">
        <v>609</v>
      </c>
      <c r="U242" s="2" t="s">
        <v>609</v>
      </c>
      <c r="X242" s="2">
        <f t="shared" si="3"/>
        <v>0</v>
      </c>
    </row>
    <row r="243" spans="1:24" ht="15" customHeight="1" x14ac:dyDescent="0.25">
      <c r="A243" s="2" t="s">
        <v>388</v>
      </c>
      <c r="B243" s="2" t="s">
        <v>390</v>
      </c>
      <c r="C243" s="2">
        <v>2017</v>
      </c>
      <c r="D243" s="2" t="s">
        <v>609</v>
      </c>
      <c r="E243" s="2" t="s">
        <v>609</v>
      </c>
      <c r="F243" s="2" t="s">
        <v>609</v>
      </c>
      <c r="G243" s="2" t="s">
        <v>609</v>
      </c>
      <c r="H243" s="2" t="s">
        <v>609</v>
      </c>
      <c r="I243" s="2" t="s">
        <v>609</v>
      </c>
      <c r="J243" s="2" t="s">
        <v>609</v>
      </c>
      <c r="K243" s="2" t="s">
        <v>609</v>
      </c>
      <c r="L243" s="2" t="s">
        <v>609</v>
      </c>
      <c r="M243" s="2" t="s">
        <v>609</v>
      </c>
      <c r="N243" s="2" t="s">
        <v>609</v>
      </c>
      <c r="O243" s="2" t="s">
        <v>609</v>
      </c>
      <c r="P243" s="2" t="s">
        <v>609</v>
      </c>
      <c r="Q243" s="2" t="s">
        <v>609</v>
      </c>
      <c r="R243" s="2" t="s">
        <v>609</v>
      </c>
      <c r="S243" s="2" t="s">
        <v>609</v>
      </c>
      <c r="T243" s="2" t="s">
        <v>609</v>
      </c>
      <c r="U243" s="2" t="s">
        <v>609</v>
      </c>
      <c r="X243" s="2">
        <f t="shared" si="3"/>
        <v>0</v>
      </c>
    </row>
    <row r="244" spans="1:24" ht="15" customHeight="1" x14ac:dyDescent="0.25">
      <c r="A244" s="2" t="s">
        <v>391</v>
      </c>
      <c r="B244" s="2" t="s">
        <v>392</v>
      </c>
      <c r="C244" s="2">
        <v>2017</v>
      </c>
      <c r="D244" s="2" t="s">
        <v>726</v>
      </c>
      <c r="E244" s="2" t="s">
        <v>609</v>
      </c>
      <c r="F244" s="2" t="s">
        <v>726</v>
      </c>
      <c r="G244" s="2" t="s">
        <v>609</v>
      </c>
      <c r="H244" s="2" t="s">
        <v>726</v>
      </c>
      <c r="I244" s="2" t="s">
        <v>726</v>
      </c>
      <c r="J244" s="2" t="s">
        <v>726</v>
      </c>
      <c r="K244" s="2" t="s">
        <v>609</v>
      </c>
      <c r="L244" s="2" t="s">
        <v>726</v>
      </c>
      <c r="M244" s="2" t="s">
        <v>609</v>
      </c>
      <c r="N244" s="2" t="s">
        <v>726</v>
      </c>
      <c r="O244" s="2" t="s">
        <v>726</v>
      </c>
      <c r="P244" s="2" t="s">
        <v>726</v>
      </c>
      <c r="Q244" s="2" t="s">
        <v>609</v>
      </c>
      <c r="R244" s="2" t="s">
        <v>726</v>
      </c>
      <c r="S244" s="2" t="s">
        <v>609</v>
      </c>
      <c r="T244" s="2" t="s">
        <v>726</v>
      </c>
      <c r="U244" s="2" t="s">
        <v>726</v>
      </c>
      <c r="X244" s="2">
        <f t="shared" si="3"/>
        <v>0</v>
      </c>
    </row>
    <row r="245" spans="1:24" ht="15" customHeight="1" x14ac:dyDescent="0.25">
      <c r="A245" s="2" t="s">
        <v>393</v>
      </c>
      <c r="B245" s="2" t="s">
        <v>394</v>
      </c>
      <c r="C245" s="2">
        <v>2017</v>
      </c>
      <c r="D245" s="2" t="s">
        <v>609</v>
      </c>
      <c r="E245" s="2" t="s">
        <v>726</v>
      </c>
      <c r="F245" s="2" t="s">
        <v>726</v>
      </c>
      <c r="G245" s="2" t="s">
        <v>726</v>
      </c>
      <c r="H245" s="2" t="s">
        <v>726</v>
      </c>
      <c r="I245" s="2" t="s">
        <v>726</v>
      </c>
      <c r="J245" s="2" t="s">
        <v>609</v>
      </c>
      <c r="K245" s="2" t="s">
        <v>726</v>
      </c>
      <c r="L245" s="2" t="s">
        <v>726</v>
      </c>
      <c r="M245" s="2" t="s">
        <v>726</v>
      </c>
      <c r="N245" s="2" t="s">
        <v>726</v>
      </c>
      <c r="O245" s="2" t="s">
        <v>726</v>
      </c>
      <c r="P245" s="2" t="s">
        <v>609</v>
      </c>
      <c r="Q245" s="2" t="s">
        <v>726</v>
      </c>
      <c r="R245" s="2" t="s">
        <v>726</v>
      </c>
      <c r="S245" s="2" t="s">
        <v>726</v>
      </c>
      <c r="T245" s="2" t="s">
        <v>726</v>
      </c>
      <c r="U245" s="2" t="s">
        <v>726</v>
      </c>
      <c r="X245" s="2">
        <f t="shared" si="3"/>
        <v>0</v>
      </c>
    </row>
    <row r="246" spans="1:24" ht="15" customHeight="1" x14ac:dyDescent="0.25">
      <c r="A246" s="2" t="s">
        <v>395</v>
      </c>
      <c r="B246" s="2" t="s">
        <v>396</v>
      </c>
      <c r="C246" s="2">
        <v>2017</v>
      </c>
      <c r="D246" s="2" t="s">
        <v>609</v>
      </c>
      <c r="E246" s="2" t="s">
        <v>609</v>
      </c>
      <c r="F246" s="2" t="s">
        <v>609</v>
      </c>
      <c r="G246" s="2" t="s">
        <v>609</v>
      </c>
      <c r="H246" s="2" t="s">
        <v>609</v>
      </c>
      <c r="I246" s="2" t="s">
        <v>609</v>
      </c>
      <c r="J246" s="2" t="s">
        <v>609</v>
      </c>
      <c r="K246" s="2" t="s">
        <v>609</v>
      </c>
      <c r="L246" s="2" t="s">
        <v>609</v>
      </c>
      <c r="M246" s="2" t="s">
        <v>609</v>
      </c>
      <c r="N246" s="2" t="s">
        <v>609</v>
      </c>
      <c r="O246" s="2" t="s">
        <v>609</v>
      </c>
      <c r="P246" s="2" t="s">
        <v>609</v>
      </c>
      <c r="Q246" s="2" t="s">
        <v>609</v>
      </c>
      <c r="R246" s="2" t="s">
        <v>609</v>
      </c>
      <c r="S246" s="2" t="s">
        <v>609</v>
      </c>
      <c r="T246" s="2" t="s">
        <v>609</v>
      </c>
      <c r="U246" s="2" t="s">
        <v>609</v>
      </c>
      <c r="X246" s="2">
        <f t="shared" si="3"/>
        <v>0</v>
      </c>
    </row>
    <row r="247" spans="1:24" ht="15" customHeight="1" x14ac:dyDescent="0.25">
      <c r="A247" s="2" t="s">
        <v>398</v>
      </c>
      <c r="B247" s="2" t="s">
        <v>399</v>
      </c>
      <c r="C247" s="2">
        <v>2017</v>
      </c>
      <c r="D247" s="2" t="s">
        <v>609</v>
      </c>
      <c r="E247" s="2" t="s">
        <v>609</v>
      </c>
      <c r="F247" s="2" t="s">
        <v>609</v>
      </c>
      <c r="G247" s="2" t="s">
        <v>609</v>
      </c>
      <c r="H247" s="2" t="s">
        <v>609</v>
      </c>
      <c r="I247" s="2" t="s">
        <v>609</v>
      </c>
      <c r="J247" s="2" t="s">
        <v>609</v>
      </c>
      <c r="K247" s="2" t="s">
        <v>609</v>
      </c>
      <c r="L247" s="2" t="s">
        <v>609</v>
      </c>
      <c r="M247" s="2" t="s">
        <v>609</v>
      </c>
      <c r="N247" s="2" t="s">
        <v>609</v>
      </c>
      <c r="O247" s="2" t="s">
        <v>609</v>
      </c>
      <c r="P247" s="2" t="s">
        <v>609</v>
      </c>
      <c r="Q247" s="2" t="s">
        <v>609</v>
      </c>
      <c r="R247" s="2" t="s">
        <v>609</v>
      </c>
      <c r="S247" s="2" t="s">
        <v>609</v>
      </c>
      <c r="T247" s="2" t="s">
        <v>609</v>
      </c>
      <c r="U247" s="2" t="s">
        <v>609</v>
      </c>
      <c r="X247" s="2">
        <f t="shared" si="3"/>
        <v>0</v>
      </c>
    </row>
    <row r="248" spans="1:24" ht="15" customHeight="1" x14ac:dyDescent="0.25">
      <c r="A248" s="2" t="s">
        <v>750</v>
      </c>
      <c r="B248" s="9" t="s">
        <v>1110</v>
      </c>
      <c r="C248" s="2">
        <v>2017</v>
      </c>
      <c r="D248" s="2" t="s">
        <v>609</v>
      </c>
      <c r="E248" s="2" t="s">
        <v>609</v>
      </c>
      <c r="F248" s="2" t="s">
        <v>609</v>
      </c>
      <c r="G248" s="2" t="s">
        <v>609</v>
      </c>
      <c r="H248" s="2" t="s">
        <v>609</v>
      </c>
      <c r="I248" s="2" t="s">
        <v>609</v>
      </c>
      <c r="J248" s="2" t="s">
        <v>609</v>
      </c>
      <c r="K248" s="2" t="s">
        <v>609</v>
      </c>
      <c r="L248" s="2" t="s">
        <v>609</v>
      </c>
      <c r="M248" s="2" t="s">
        <v>609</v>
      </c>
      <c r="N248" s="2" t="s">
        <v>609</v>
      </c>
      <c r="O248" s="2" t="s">
        <v>609</v>
      </c>
      <c r="P248" s="2" t="s">
        <v>609</v>
      </c>
      <c r="Q248" s="2" t="s">
        <v>609</v>
      </c>
      <c r="R248" s="2" t="s">
        <v>609</v>
      </c>
      <c r="S248" s="2" t="s">
        <v>609</v>
      </c>
      <c r="T248" s="2" t="s">
        <v>609</v>
      </c>
      <c r="U248" s="2" t="s">
        <v>609</v>
      </c>
      <c r="X248" s="2">
        <f t="shared" si="3"/>
        <v>0</v>
      </c>
    </row>
    <row r="249" spans="1:24" ht="15" customHeight="1" x14ac:dyDescent="0.25">
      <c r="A249" s="2" t="s">
        <v>400</v>
      </c>
      <c r="B249" s="2" t="s">
        <v>401</v>
      </c>
      <c r="C249" s="2">
        <v>2017</v>
      </c>
      <c r="D249" s="2" t="s">
        <v>609</v>
      </c>
      <c r="E249" s="2" t="s">
        <v>726</v>
      </c>
      <c r="F249" s="2" t="s">
        <v>726</v>
      </c>
      <c r="G249" s="2" t="s">
        <v>726</v>
      </c>
      <c r="H249" s="2" t="s">
        <v>726</v>
      </c>
      <c r="I249" s="2" t="s">
        <v>726</v>
      </c>
      <c r="J249" s="2" t="s">
        <v>609</v>
      </c>
      <c r="K249" s="2" t="s">
        <v>726</v>
      </c>
      <c r="L249" s="2" t="s">
        <v>726</v>
      </c>
      <c r="M249" s="2" t="s">
        <v>726</v>
      </c>
      <c r="N249" s="2" t="s">
        <v>726</v>
      </c>
      <c r="O249" s="2" t="s">
        <v>726</v>
      </c>
      <c r="P249" s="2" t="s">
        <v>609</v>
      </c>
      <c r="Q249" s="2" t="s">
        <v>726</v>
      </c>
      <c r="R249" s="2" t="s">
        <v>726</v>
      </c>
      <c r="S249" s="2" t="s">
        <v>726</v>
      </c>
      <c r="T249" s="2" t="s">
        <v>726</v>
      </c>
      <c r="U249" s="2" t="s">
        <v>726</v>
      </c>
      <c r="X249" s="2">
        <f t="shared" si="3"/>
        <v>0</v>
      </c>
    </row>
    <row r="250" spans="1:24" ht="15" customHeight="1" x14ac:dyDescent="0.25">
      <c r="A250" s="2" t="s">
        <v>400</v>
      </c>
      <c r="B250" s="2" t="s">
        <v>402</v>
      </c>
      <c r="C250" s="2">
        <v>2017</v>
      </c>
      <c r="D250" s="2" t="s">
        <v>609</v>
      </c>
      <c r="E250" s="2" t="s">
        <v>726</v>
      </c>
      <c r="F250" s="2" t="s">
        <v>726</v>
      </c>
      <c r="G250" s="2" t="s">
        <v>726</v>
      </c>
      <c r="H250" s="2" t="s">
        <v>726</v>
      </c>
      <c r="I250" s="2" t="s">
        <v>726</v>
      </c>
      <c r="J250" s="2" t="s">
        <v>609</v>
      </c>
      <c r="K250" s="2" t="s">
        <v>726</v>
      </c>
      <c r="L250" s="2" t="s">
        <v>726</v>
      </c>
      <c r="M250" s="2" t="s">
        <v>726</v>
      </c>
      <c r="N250" s="2" t="s">
        <v>726</v>
      </c>
      <c r="O250" s="2" t="s">
        <v>726</v>
      </c>
      <c r="P250" s="2" t="s">
        <v>609</v>
      </c>
      <c r="Q250" s="2" t="s">
        <v>726</v>
      </c>
      <c r="R250" s="2" t="s">
        <v>726</v>
      </c>
      <c r="S250" s="2" t="s">
        <v>726</v>
      </c>
      <c r="T250" s="2" t="s">
        <v>726</v>
      </c>
      <c r="U250" s="2" t="s">
        <v>726</v>
      </c>
      <c r="X250" s="2">
        <f t="shared" si="3"/>
        <v>0</v>
      </c>
    </row>
    <row r="251" spans="1:24" ht="15" customHeight="1" x14ac:dyDescent="0.25">
      <c r="A251" s="2" t="s">
        <v>400</v>
      </c>
      <c r="B251" s="9" t="s">
        <v>1104</v>
      </c>
      <c r="C251" s="2">
        <v>2017</v>
      </c>
      <c r="D251" s="2" t="s">
        <v>609</v>
      </c>
      <c r="E251" s="2" t="s">
        <v>726</v>
      </c>
      <c r="F251" s="2" t="s">
        <v>726</v>
      </c>
      <c r="G251" s="2" t="s">
        <v>726</v>
      </c>
      <c r="H251" s="2" t="s">
        <v>726</v>
      </c>
      <c r="I251" s="2" t="s">
        <v>726</v>
      </c>
      <c r="J251" s="2" t="s">
        <v>609</v>
      </c>
      <c r="K251" s="2" t="s">
        <v>726</v>
      </c>
      <c r="L251" s="2" t="s">
        <v>726</v>
      </c>
      <c r="M251" s="2" t="s">
        <v>726</v>
      </c>
      <c r="N251" s="2" t="s">
        <v>726</v>
      </c>
      <c r="O251" s="2" t="s">
        <v>726</v>
      </c>
      <c r="P251" s="2" t="s">
        <v>609</v>
      </c>
      <c r="Q251" s="2" t="s">
        <v>726</v>
      </c>
      <c r="R251" s="2" t="s">
        <v>726</v>
      </c>
      <c r="S251" s="2" t="s">
        <v>726</v>
      </c>
      <c r="T251" s="2" t="s">
        <v>726</v>
      </c>
      <c r="U251" s="2" t="s">
        <v>726</v>
      </c>
      <c r="X251" s="2">
        <f t="shared" si="3"/>
        <v>0</v>
      </c>
    </row>
    <row r="252" spans="1:24" ht="15" customHeight="1" x14ac:dyDescent="0.25">
      <c r="A252" s="2" t="s">
        <v>403</v>
      </c>
      <c r="B252" s="2" t="s">
        <v>404</v>
      </c>
      <c r="C252" s="2">
        <v>2017</v>
      </c>
      <c r="D252" s="2" t="s">
        <v>828</v>
      </c>
      <c r="E252" s="2" t="s">
        <v>789</v>
      </c>
      <c r="F252" s="2">
        <v>6.6340000000000003</v>
      </c>
      <c r="G252" s="2" t="s">
        <v>726</v>
      </c>
      <c r="H252" s="2" t="s">
        <v>726</v>
      </c>
      <c r="I252" s="2">
        <v>100</v>
      </c>
      <c r="J252" s="2" t="s">
        <v>829</v>
      </c>
      <c r="K252" s="2" t="s">
        <v>726</v>
      </c>
      <c r="L252" s="2" t="s">
        <v>726</v>
      </c>
      <c r="M252" s="2" t="s">
        <v>726</v>
      </c>
      <c r="N252" s="2" t="s">
        <v>726</v>
      </c>
      <c r="O252" s="2" t="s">
        <v>726</v>
      </c>
      <c r="P252" s="2" t="s">
        <v>829</v>
      </c>
      <c r="Q252" s="2" t="s">
        <v>726</v>
      </c>
      <c r="R252" s="2" t="s">
        <v>726</v>
      </c>
      <c r="S252" s="2" t="s">
        <v>726</v>
      </c>
      <c r="T252" s="2" t="s">
        <v>726</v>
      </c>
      <c r="U252" s="2" t="s">
        <v>726</v>
      </c>
      <c r="X252" s="2">
        <f t="shared" si="3"/>
        <v>0</v>
      </c>
    </row>
    <row r="253" spans="1:24" ht="15" customHeight="1" x14ac:dyDescent="0.25">
      <c r="A253" s="2" t="s">
        <v>405</v>
      </c>
      <c r="B253" s="2" t="s">
        <v>406</v>
      </c>
      <c r="C253" s="2">
        <v>2017</v>
      </c>
      <c r="D253" s="2" t="s">
        <v>609</v>
      </c>
      <c r="E253" s="2" t="s">
        <v>726</v>
      </c>
      <c r="F253" s="2" t="s">
        <v>726</v>
      </c>
      <c r="G253" s="2" t="s">
        <v>726</v>
      </c>
      <c r="H253" s="2" t="s">
        <v>726</v>
      </c>
      <c r="I253" s="2" t="s">
        <v>726</v>
      </c>
      <c r="J253" s="2" t="s">
        <v>609</v>
      </c>
      <c r="K253" s="2" t="s">
        <v>726</v>
      </c>
      <c r="L253" s="2" t="s">
        <v>726</v>
      </c>
      <c r="M253" s="2" t="s">
        <v>726</v>
      </c>
      <c r="N253" s="2" t="s">
        <v>726</v>
      </c>
      <c r="O253" s="2" t="s">
        <v>726</v>
      </c>
      <c r="P253" s="2" t="s">
        <v>609</v>
      </c>
      <c r="Q253" s="2" t="s">
        <v>726</v>
      </c>
      <c r="R253" s="2" t="s">
        <v>726</v>
      </c>
      <c r="S253" s="2" t="s">
        <v>726</v>
      </c>
      <c r="T253" s="2" t="s">
        <v>726</v>
      </c>
      <c r="U253" s="2" t="s">
        <v>726</v>
      </c>
      <c r="X253" s="2">
        <f t="shared" si="3"/>
        <v>0</v>
      </c>
    </row>
    <row r="254" spans="1:24" ht="15" customHeight="1" x14ac:dyDescent="0.25">
      <c r="A254" s="2" t="s">
        <v>405</v>
      </c>
      <c r="B254" s="2" t="s">
        <v>407</v>
      </c>
      <c r="C254" s="2">
        <v>2017</v>
      </c>
      <c r="D254" s="2" t="s">
        <v>609</v>
      </c>
      <c r="E254" s="2" t="s">
        <v>726</v>
      </c>
      <c r="F254" s="2" t="s">
        <v>726</v>
      </c>
      <c r="G254" s="2" t="s">
        <v>726</v>
      </c>
      <c r="H254" s="2" t="s">
        <v>726</v>
      </c>
      <c r="I254" s="2" t="s">
        <v>726</v>
      </c>
      <c r="J254" s="2" t="s">
        <v>609</v>
      </c>
      <c r="K254" s="2" t="s">
        <v>726</v>
      </c>
      <c r="L254" s="2" t="s">
        <v>726</v>
      </c>
      <c r="M254" s="2" t="s">
        <v>726</v>
      </c>
      <c r="N254" s="2" t="s">
        <v>726</v>
      </c>
      <c r="O254" s="2" t="s">
        <v>726</v>
      </c>
      <c r="P254" s="2" t="s">
        <v>609</v>
      </c>
      <c r="Q254" s="2" t="s">
        <v>726</v>
      </c>
      <c r="R254" s="2" t="s">
        <v>726</v>
      </c>
      <c r="S254" s="2" t="s">
        <v>726</v>
      </c>
      <c r="T254" s="2" t="s">
        <v>726</v>
      </c>
      <c r="U254" s="2" t="s">
        <v>726</v>
      </c>
      <c r="X254" s="2">
        <f t="shared" si="3"/>
        <v>0</v>
      </c>
    </row>
    <row r="255" spans="1:24" ht="15" customHeight="1" x14ac:dyDescent="0.25">
      <c r="A255" s="2" t="s">
        <v>405</v>
      </c>
      <c r="B255" s="2" t="s">
        <v>408</v>
      </c>
      <c r="C255" s="2">
        <v>2017</v>
      </c>
      <c r="D255" s="2" t="s">
        <v>830</v>
      </c>
      <c r="E255" s="2" t="s">
        <v>789</v>
      </c>
      <c r="F255" s="2">
        <v>1.698</v>
      </c>
      <c r="G255" s="2" t="s">
        <v>726</v>
      </c>
      <c r="H255" s="2" t="s">
        <v>726</v>
      </c>
      <c r="I255" s="2" t="s">
        <v>726</v>
      </c>
      <c r="J255" s="2" t="s">
        <v>609</v>
      </c>
      <c r="K255" s="2" t="s">
        <v>726</v>
      </c>
      <c r="L255" s="2" t="s">
        <v>726</v>
      </c>
      <c r="M255" s="2" t="s">
        <v>726</v>
      </c>
      <c r="N255" s="2" t="s">
        <v>726</v>
      </c>
      <c r="O255" s="2" t="s">
        <v>726</v>
      </c>
      <c r="P255" s="2" t="s">
        <v>609</v>
      </c>
      <c r="Q255" s="2" t="s">
        <v>726</v>
      </c>
      <c r="R255" s="2" t="s">
        <v>726</v>
      </c>
      <c r="S255" s="2" t="s">
        <v>726</v>
      </c>
      <c r="T255" s="2" t="s">
        <v>726</v>
      </c>
      <c r="U255" s="2" t="s">
        <v>726</v>
      </c>
      <c r="X255" s="2">
        <f t="shared" si="3"/>
        <v>0</v>
      </c>
    </row>
    <row r="256" spans="1:24" ht="15" customHeight="1" x14ac:dyDescent="0.25">
      <c r="A256" s="2" t="s">
        <v>405</v>
      </c>
      <c r="B256" s="2" t="s">
        <v>409</v>
      </c>
      <c r="C256" s="2">
        <v>2017</v>
      </c>
      <c r="D256" s="2" t="s">
        <v>609</v>
      </c>
      <c r="E256" s="2" t="s">
        <v>726</v>
      </c>
      <c r="F256" s="2" t="s">
        <v>726</v>
      </c>
      <c r="G256" s="2" t="s">
        <v>726</v>
      </c>
      <c r="H256" s="2" t="s">
        <v>726</v>
      </c>
      <c r="I256" s="2" t="s">
        <v>726</v>
      </c>
      <c r="J256" s="2" t="s">
        <v>609</v>
      </c>
      <c r="K256" s="2" t="s">
        <v>726</v>
      </c>
      <c r="L256" s="2" t="s">
        <v>726</v>
      </c>
      <c r="M256" s="2" t="s">
        <v>726</v>
      </c>
      <c r="N256" s="2" t="s">
        <v>726</v>
      </c>
      <c r="O256" s="2" t="s">
        <v>726</v>
      </c>
      <c r="P256" s="2" t="s">
        <v>609</v>
      </c>
      <c r="Q256" s="2" t="s">
        <v>726</v>
      </c>
      <c r="R256" s="2" t="s">
        <v>726</v>
      </c>
      <c r="S256" s="2" t="s">
        <v>726</v>
      </c>
      <c r="T256" s="2" t="s">
        <v>726</v>
      </c>
      <c r="U256" s="2" t="s">
        <v>726</v>
      </c>
      <c r="X256" s="2">
        <f t="shared" si="3"/>
        <v>0</v>
      </c>
    </row>
    <row r="257" spans="1:24" ht="15" customHeight="1" x14ac:dyDescent="0.25">
      <c r="A257" s="2" t="s">
        <v>410</v>
      </c>
      <c r="B257" s="2" t="s">
        <v>411</v>
      </c>
      <c r="C257" s="2">
        <v>2017</v>
      </c>
      <c r="D257" s="2" t="s">
        <v>609</v>
      </c>
      <c r="E257" s="2" t="s">
        <v>609</v>
      </c>
      <c r="F257" s="2" t="s">
        <v>609</v>
      </c>
      <c r="G257" s="2" t="s">
        <v>609</v>
      </c>
      <c r="H257" s="2" t="s">
        <v>609</v>
      </c>
      <c r="I257" s="2" t="s">
        <v>609</v>
      </c>
      <c r="J257" s="2" t="s">
        <v>609</v>
      </c>
      <c r="K257" s="2" t="s">
        <v>609</v>
      </c>
      <c r="L257" s="2" t="s">
        <v>609</v>
      </c>
      <c r="M257" s="2" t="s">
        <v>609</v>
      </c>
      <c r="N257" s="2" t="s">
        <v>609</v>
      </c>
      <c r="O257" s="2" t="s">
        <v>609</v>
      </c>
      <c r="P257" s="2" t="s">
        <v>609</v>
      </c>
      <c r="Q257" s="2" t="s">
        <v>609</v>
      </c>
      <c r="R257" s="2" t="s">
        <v>609</v>
      </c>
      <c r="S257" s="2" t="s">
        <v>609</v>
      </c>
      <c r="T257" s="2" t="s">
        <v>609</v>
      </c>
      <c r="U257" s="2" t="s">
        <v>609</v>
      </c>
      <c r="X257" s="2">
        <f t="shared" si="3"/>
        <v>0</v>
      </c>
    </row>
    <row r="258" spans="1:24" ht="15" customHeight="1" x14ac:dyDescent="0.25">
      <c r="A258" s="2" t="s">
        <v>412</v>
      </c>
      <c r="B258" s="2" t="s">
        <v>413</v>
      </c>
      <c r="C258" s="2">
        <v>2017</v>
      </c>
      <c r="D258" s="2" t="s">
        <v>609</v>
      </c>
      <c r="E258" s="2" t="s">
        <v>726</v>
      </c>
      <c r="F258" s="2" t="s">
        <v>726</v>
      </c>
      <c r="G258" s="2" t="s">
        <v>726</v>
      </c>
      <c r="H258" s="2" t="s">
        <v>726</v>
      </c>
      <c r="I258" s="2" t="s">
        <v>726</v>
      </c>
      <c r="J258" s="2" t="s">
        <v>609</v>
      </c>
      <c r="K258" s="2" t="s">
        <v>726</v>
      </c>
      <c r="L258" s="2" t="s">
        <v>726</v>
      </c>
      <c r="M258" s="2" t="s">
        <v>726</v>
      </c>
      <c r="N258" s="2" t="s">
        <v>726</v>
      </c>
      <c r="O258" s="2" t="s">
        <v>726</v>
      </c>
      <c r="P258" s="2" t="s">
        <v>609</v>
      </c>
      <c r="Q258" s="2" t="s">
        <v>726</v>
      </c>
      <c r="R258" s="2" t="s">
        <v>726</v>
      </c>
      <c r="S258" s="2" t="s">
        <v>726</v>
      </c>
      <c r="T258" s="2" t="s">
        <v>726</v>
      </c>
      <c r="U258" s="2" t="s">
        <v>726</v>
      </c>
      <c r="X258" s="2">
        <f t="shared" si="3"/>
        <v>0</v>
      </c>
    </row>
    <row r="259" spans="1:24" ht="15" customHeight="1" x14ac:dyDescent="0.25">
      <c r="A259" s="2" t="s">
        <v>414</v>
      </c>
      <c r="B259" s="2" t="s">
        <v>415</v>
      </c>
      <c r="C259" s="2">
        <v>2017</v>
      </c>
      <c r="D259" s="2" t="s">
        <v>609</v>
      </c>
      <c r="E259" s="2" t="s">
        <v>609</v>
      </c>
      <c r="F259" s="2" t="s">
        <v>609</v>
      </c>
      <c r="G259" s="2" t="s">
        <v>609</v>
      </c>
      <c r="H259" s="2" t="s">
        <v>609</v>
      </c>
      <c r="I259" s="2" t="s">
        <v>609</v>
      </c>
      <c r="J259" s="2" t="s">
        <v>609</v>
      </c>
      <c r="K259" s="2" t="s">
        <v>609</v>
      </c>
      <c r="L259" s="2" t="s">
        <v>609</v>
      </c>
      <c r="M259" s="2" t="s">
        <v>609</v>
      </c>
      <c r="N259" s="2" t="s">
        <v>609</v>
      </c>
      <c r="O259" s="2" t="s">
        <v>609</v>
      </c>
      <c r="P259" s="2" t="s">
        <v>609</v>
      </c>
      <c r="Q259" s="2" t="s">
        <v>609</v>
      </c>
      <c r="R259" s="2" t="s">
        <v>609</v>
      </c>
      <c r="S259" s="2" t="s">
        <v>609</v>
      </c>
      <c r="T259" s="2" t="s">
        <v>609</v>
      </c>
      <c r="U259" s="2" t="s">
        <v>609</v>
      </c>
      <c r="X259" s="2">
        <f t="shared" ref="X259:X322" si="4">(IF(E259="Avfall",F259,0)+IF(G259="Avfall",H259,0))/IFERROR(I259/100,0.85)+(IF(K259="Avfall",L259,0)+IF(M259="Avfall",N259,0))/IFERROR(O259/100,0.85)+(IF(Q259="avfall",R259,0)+IF(S259="avfall",T259,0))/IFERROR(U259/100,0.85)</f>
        <v>0</v>
      </c>
    </row>
    <row r="260" spans="1:24" ht="15" customHeight="1" x14ac:dyDescent="0.25">
      <c r="A260" s="2" t="s">
        <v>414</v>
      </c>
      <c r="B260" s="2" t="s">
        <v>416</v>
      </c>
      <c r="C260" s="2">
        <v>2017</v>
      </c>
      <c r="D260" s="2" t="s">
        <v>609</v>
      </c>
      <c r="E260" s="2" t="s">
        <v>726</v>
      </c>
      <c r="F260" s="2" t="s">
        <v>726</v>
      </c>
      <c r="G260" s="2" t="s">
        <v>726</v>
      </c>
      <c r="H260" s="2" t="s">
        <v>726</v>
      </c>
      <c r="I260" s="2" t="s">
        <v>726</v>
      </c>
      <c r="J260" s="2" t="s">
        <v>609</v>
      </c>
      <c r="K260" s="2" t="s">
        <v>726</v>
      </c>
      <c r="L260" s="2" t="s">
        <v>726</v>
      </c>
      <c r="M260" s="2" t="s">
        <v>726</v>
      </c>
      <c r="N260" s="2" t="s">
        <v>726</v>
      </c>
      <c r="O260" s="2" t="s">
        <v>726</v>
      </c>
      <c r="P260" s="2" t="s">
        <v>609</v>
      </c>
      <c r="Q260" s="2" t="s">
        <v>726</v>
      </c>
      <c r="R260" s="2" t="s">
        <v>726</v>
      </c>
      <c r="S260" s="2" t="s">
        <v>726</v>
      </c>
      <c r="T260" s="2" t="s">
        <v>726</v>
      </c>
      <c r="U260" s="2" t="s">
        <v>726</v>
      </c>
      <c r="X260" s="2">
        <f t="shared" si="4"/>
        <v>0</v>
      </c>
    </row>
    <row r="261" spans="1:24" ht="15" customHeight="1" x14ac:dyDescent="0.25">
      <c r="A261" s="2" t="s">
        <v>414</v>
      </c>
      <c r="B261" s="2" t="s">
        <v>417</v>
      </c>
      <c r="C261" s="2">
        <v>2017</v>
      </c>
      <c r="D261" s="2" t="s">
        <v>609</v>
      </c>
      <c r="E261" s="2" t="s">
        <v>609</v>
      </c>
      <c r="F261" s="2" t="s">
        <v>609</v>
      </c>
      <c r="G261" s="2" t="s">
        <v>609</v>
      </c>
      <c r="H261" s="2" t="s">
        <v>609</v>
      </c>
      <c r="I261" s="2" t="s">
        <v>609</v>
      </c>
      <c r="J261" s="2" t="s">
        <v>609</v>
      </c>
      <c r="K261" s="2" t="s">
        <v>609</v>
      </c>
      <c r="L261" s="2" t="s">
        <v>609</v>
      </c>
      <c r="M261" s="2" t="s">
        <v>609</v>
      </c>
      <c r="N261" s="2" t="s">
        <v>609</v>
      </c>
      <c r="O261" s="2" t="s">
        <v>609</v>
      </c>
      <c r="P261" s="2" t="s">
        <v>609</v>
      </c>
      <c r="Q261" s="2" t="s">
        <v>609</v>
      </c>
      <c r="R261" s="2" t="s">
        <v>609</v>
      </c>
      <c r="S261" s="2" t="s">
        <v>609</v>
      </c>
      <c r="T261" s="2" t="s">
        <v>609</v>
      </c>
      <c r="U261" s="2" t="s">
        <v>609</v>
      </c>
      <c r="X261" s="2">
        <f t="shared" si="4"/>
        <v>0</v>
      </c>
    </row>
    <row r="262" spans="1:24" ht="15" customHeight="1" x14ac:dyDescent="0.25">
      <c r="A262" s="2" t="s">
        <v>414</v>
      </c>
      <c r="B262" s="2" t="s">
        <v>418</v>
      </c>
      <c r="C262" s="2">
        <v>2017</v>
      </c>
      <c r="D262" s="2" t="s">
        <v>609</v>
      </c>
      <c r="E262" s="2" t="s">
        <v>609</v>
      </c>
      <c r="F262" s="2" t="s">
        <v>609</v>
      </c>
      <c r="G262" s="2" t="s">
        <v>609</v>
      </c>
      <c r="H262" s="2" t="s">
        <v>609</v>
      </c>
      <c r="I262" s="2" t="s">
        <v>609</v>
      </c>
      <c r="J262" s="2" t="s">
        <v>609</v>
      </c>
      <c r="K262" s="2" t="s">
        <v>609</v>
      </c>
      <c r="L262" s="2" t="s">
        <v>609</v>
      </c>
      <c r="M262" s="2" t="s">
        <v>609</v>
      </c>
      <c r="N262" s="2" t="s">
        <v>609</v>
      </c>
      <c r="O262" s="2" t="s">
        <v>609</v>
      </c>
      <c r="P262" s="2" t="s">
        <v>609</v>
      </c>
      <c r="Q262" s="2" t="s">
        <v>609</v>
      </c>
      <c r="R262" s="2" t="s">
        <v>609</v>
      </c>
      <c r="S262" s="2" t="s">
        <v>609</v>
      </c>
      <c r="T262" s="2" t="s">
        <v>609</v>
      </c>
      <c r="U262" s="2" t="s">
        <v>609</v>
      </c>
      <c r="X262" s="2">
        <f t="shared" si="4"/>
        <v>0</v>
      </c>
    </row>
    <row r="263" spans="1:24" ht="15" customHeight="1" x14ac:dyDescent="0.25">
      <c r="A263" s="2" t="s">
        <v>414</v>
      </c>
      <c r="B263" s="2" t="s">
        <v>419</v>
      </c>
      <c r="C263" s="2">
        <v>2017</v>
      </c>
      <c r="D263" s="2" t="s">
        <v>609</v>
      </c>
      <c r="E263" s="2" t="s">
        <v>609</v>
      </c>
      <c r="F263" s="2" t="s">
        <v>609</v>
      </c>
      <c r="G263" s="2" t="s">
        <v>609</v>
      </c>
      <c r="H263" s="2" t="s">
        <v>609</v>
      </c>
      <c r="I263" s="2" t="s">
        <v>609</v>
      </c>
      <c r="J263" s="2" t="s">
        <v>609</v>
      </c>
      <c r="K263" s="2" t="s">
        <v>609</v>
      </c>
      <c r="L263" s="2" t="s">
        <v>609</v>
      </c>
      <c r="M263" s="2" t="s">
        <v>609</v>
      </c>
      <c r="N263" s="2" t="s">
        <v>609</v>
      </c>
      <c r="O263" s="2" t="s">
        <v>609</v>
      </c>
      <c r="P263" s="2" t="s">
        <v>609</v>
      </c>
      <c r="Q263" s="2" t="s">
        <v>609</v>
      </c>
      <c r="R263" s="2" t="s">
        <v>609</v>
      </c>
      <c r="S263" s="2" t="s">
        <v>609</v>
      </c>
      <c r="T263" s="2" t="s">
        <v>609</v>
      </c>
      <c r="U263" s="2" t="s">
        <v>609</v>
      </c>
      <c r="X263" s="2">
        <f t="shared" si="4"/>
        <v>0</v>
      </c>
    </row>
    <row r="264" spans="1:24" ht="15" customHeight="1" x14ac:dyDescent="0.25">
      <c r="A264" s="2" t="s">
        <v>414</v>
      </c>
      <c r="B264" s="2" t="s">
        <v>420</v>
      </c>
      <c r="C264" s="2">
        <v>2017</v>
      </c>
      <c r="D264" s="2" t="s">
        <v>609</v>
      </c>
      <c r="E264" s="2" t="s">
        <v>609</v>
      </c>
      <c r="F264" s="2" t="s">
        <v>609</v>
      </c>
      <c r="G264" s="2" t="s">
        <v>609</v>
      </c>
      <c r="H264" s="2" t="s">
        <v>609</v>
      </c>
      <c r="I264" s="2" t="s">
        <v>609</v>
      </c>
      <c r="J264" s="2" t="s">
        <v>609</v>
      </c>
      <c r="K264" s="2" t="s">
        <v>609</v>
      </c>
      <c r="L264" s="2" t="s">
        <v>609</v>
      </c>
      <c r="M264" s="2" t="s">
        <v>609</v>
      </c>
      <c r="N264" s="2" t="s">
        <v>609</v>
      </c>
      <c r="O264" s="2" t="s">
        <v>609</v>
      </c>
      <c r="P264" s="2" t="s">
        <v>609</v>
      </c>
      <c r="Q264" s="2" t="s">
        <v>609</v>
      </c>
      <c r="R264" s="2" t="s">
        <v>609</v>
      </c>
      <c r="S264" s="2" t="s">
        <v>609</v>
      </c>
      <c r="T264" s="2" t="s">
        <v>609</v>
      </c>
      <c r="U264" s="2" t="s">
        <v>609</v>
      </c>
      <c r="X264" s="2">
        <f t="shared" si="4"/>
        <v>0</v>
      </c>
    </row>
    <row r="265" spans="1:24" ht="15" customHeight="1" x14ac:dyDescent="0.25">
      <c r="A265" s="2" t="s">
        <v>414</v>
      </c>
      <c r="B265" s="2" t="s">
        <v>421</v>
      </c>
      <c r="C265" s="2">
        <v>2017</v>
      </c>
      <c r="D265" s="2" t="s">
        <v>609</v>
      </c>
      <c r="E265" s="2" t="s">
        <v>609</v>
      </c>
      <c r="F265" s="2" t="s">
        <v>609</v>
      </c>
      <c r="G265" s="2" t="s">
        <v>609</v>
      </c>
      <c r="H265" s="2" t="s">
        <v>609</v>
      </c>
      <c r="I265" s="2" t="s">
        <v>609</v>
      </c>
      <c r="J265" s="2" t="s">
        <v>609</v>
      </c>
      <c r="K265" s="2" t="s">
        <v>609</v>
      </c>
      <c r="L265" s="2" t="s">
        <v>609</v>
      </c>
      <c r="M265" s="2" t="s">
        <v>609</v>
      </c>
      <c r="N265" s="2" t="s">
        <v>609</v>
      </c>
      <c r="O265" s="2" t="s">
        <v>609</v>
      </c>
      <c r="P265" s="2" t="s">
        <v>609</v>
      </c>
      <c r="Q265" s="2" t="s">
        <v>609</v>
      </c>
      <c r="R265" s="2" t="s">
        <v>609</v>
      </c>
      <c r="S265" s="2" t="s">
        <v>609</v>
      </c>
      <c r="T265" s="2" t="s">
        <v>609</v>
      </c>
      <c r="U265" s="2" t="s">
        <v>609</v>
      </c>
      <c r="X265" s="2">
        <f t="shared" si="4"/>
        <v>0</v>
      </c>
    </row>
    <row r="266" spans="1:24" ht="15" customHeight="1" x14ac:dyDescent="0.25">
      <c r="A266" s="2" t="s">
        <v>414</v>
      </c>
      <c r="B266" s="2" t="s">
        <v>422</v>
      </c>
      <c r="C266" s="2">
        <v>2017</v>
      </c>
      <c r="D266" s="2" t="s">
        <v>609</v>
      </c>
      <c r="E266" s="2" t="s">
        <v>609</v>
      </c>
      <c r="F266" s="2" t="s">
        <v>609</v>
      </c>
      <c r="G266" s="2" t="s">
        <v>609</v>
      </c>
      <c r="H266" s="2" t="s">
        <v>609</v>
      </c>
      <c r="I266" s="2" t="s">
        <v>609</v>
      </c>
      <c r="J266" s="2" t="s">
        <v>609</v>
      </c>
      <c r="K266" s="2" t="s">
        <v>609</v>
      </c>
      <c r="L266" s="2" t="s">
        <v>609</v>
      </c>
      <c r="M266" s="2" t="s">
        <v>609</v>
      </c>
      <c r="N266" s="2" t="s">
        <v>609</v>
      </c>
      <c r="O266" s="2" t="s">
        <v>609</v>
      </c>
      <c r="P266" s="2" t="s">
        <v>609</v>
      </c>
      <c r="Q266" s="2" t="s">
        <v>609</v>
      </c>
      <c r="R266" s="2" t="s">
        <v>609</v>
      </c>
      <c r="S266" s="2" t="s">
        <v>609</v>
      </c>
      <c r="T266" s="2" t="s">
        <v>609</v>
      </c>
      <c r="U266" s="2" t="s">
        <v>609</v>
      </c>
      <c r="X266" s="2">
        <f t="shared" si="4"/>
        <v>0</v>
      </c>
    </row>
    <row r="267" spans="1:24" ht="15" customHeight="1" x14ac:dyDescent="0.25">
      <c r="A267" s="2" t="s">
        <v>414</v>
      </c>
      <c r="B267" s="2" t="s">
        <v>423</v>
      </c>
      <c r="C267" s="2">
        <v>2017</v>
      </c>
      <c r="D267" s="2" t="s">
        <v>609</v>
      </c>
      <c r="E267" s="2" t="s">
        <v>609</v>
      </c>
      <c r="F267" s="2" t="s">
        <v>609</v>
      </c>
      <c r="G267" s="2" t="s">
        <v>609</v>
      </c>
      <c r="H267" s="2" t="s">
        <v>609</v>
      </c>
      <c r="I267" s="2" t="s">
        <v>609</v>
      </c>
      <c r="J267" s="2" t="s">
        <v>609</v>
      </c>
      <c r="K267" s="2" t="s">
        <v>609</v>
      </c>
      <c r="L267" s="2" t="s">
        <v>609</v>
      </c>
      <c r="M267" s="2" t="s">
        <v>609</v>
      </c>
      <c r="N267" s="2" t="s">
        <v>609</v>
      </c>
      <c r="O267" s="2" t="s">
        <v>609</v>
      </c>
      <c r="P267" s="2" t="s">
        <v>609</v>
      </c>
      <c r="Q267" s="2" t="s">
        <v>609</v>
      </c>
      <c r="R267" s="2" t="s">
        <v>609</v>
      </c>
      <c r="S267" s="2" t="s">
        <v>609</v>
      </c>
      <c r="T267" s="2" t="s">
        <v>609</v>
      </c>
      <c r="U267" s="2" t="s">
        <v>609</v>
      </c>
      <c r="X267" s="2">
        <f t="shared" si="4"/>
        <v>0</v>
      </c>
    </row>
    <row r="268" spans="1:24" ht="15" customHeight="1" x14ac:dyDescent="0.25">
      <c r="A268" s="2" t="s">
        <v>414</v>
      </c>
      <c r="B268" s="2" t="s">
        <v>424</v>
      </c>
      <c r="C268" s="2">
        <v>2017</v>
      </c>
      <c r="D268" s="2" t="s">
        <v>609</v>
      </c>
      <c r="E268" s="2" t="s">
        <v>609</v>
      </c>
      <c r="F268" s="2" t="s">
        <v>609</v>
      </c>
      <c r="G268" s="2" t="s">
        <v>609</v>
      </c>
      <c r="H268" s="2" t="s">
        <v>609</v>
      </c>
      <c r="I268" s="2" t="s">
        <v>609</v>
      </c>
      <c r="J268" s="2" t="s">
        <v>609</v>
      </c>
      <c r="K268" s="2" t="s">
        <v>609</v>
      </c>
      <c r="L268" s="2" t="s">
        <v>609</v>
      </c>
      <c r="M268" s="2" t="s">
        <v>609</v>
      </c>
      <c r="N268" s="2" t="s">
        <v>609</v>
      </c>
      <c r="O268" s="2" t="s">
        <v>609</v>
      </c>
      <c r="P268" s="2" t="s">
        <v>609</v>
      </c>
      <c r="Q268" s="2" t="s">
        <v>609</v>
      </c>
      <c r="R268" s="2" t="s">
        <v>609</v>
      </c>
      <c r="S268" s="2" t="s">
        <v>609</v>
      </c>
      <c r="T268" s="2" t="s">
        <v>609</v>
      </c>
      <c r="U268" s="2" t="s">
        <v>609</v>
      </c>
      <c r="X268" s="2">
        <f t="shared" si="4"/>
        <v>0</v>
      </c>
    </row>
    <row r="269" spans="1:24" ht="15" customHeight="1" x14ac:dyDescent="0.25">
      <c r="A269" s="2" t="s">
        <v>414</v>
      </c>
      <c r="B269" s="2" t="s">
        <v>425</v>
      </c>
      <c r="C269" s="2">
        <v>2017</v>
      </c>
      <c r="D269" s="2" t="s">
        <v>609</v>
      </c>
      <c r="E269" s="2" t="s">
        <v>609</v>
      </c>
      <c r="F269" s="2" t="s">
        <v>609</v>
      </c>
      <c r="G269" s="2" t="s">
        <v>609</v>
      </c>
      <c r="H269" s="2" t="s">
        <v>609</v>
      </c>
      <c r="I269" s="2" t="s">
        <v>609</v>
      </c>
      <c r="J269" s="2" t="s">
        <v>609</v>
      </c>
      <c r="K269" s="2" t="s">
        <v>609</v>
      </c>
      <c r="L269" s="2" t="s">
        <v>609</v>
      </c>
      <c r="M269" s="2" t="s">
        <v>609</v>
      </c>
      <c r="N269" s="2" t="s">
        <v>609</v>
      </c>
      <c r="O269" s="2" t="s">
        <v>609</v>
      </c>
      <c r="P269" s="2" t="s">
        <v>609</v>
      </c>
      <c r="Q269" s="2" t="s">
        <v>609</v>
      </c>
      <c r="R269" s="2" t="s">
        <v>609</v>
      </c>
      <c r="S269" s="2" t="s">
        <v>609</v>
      </c>
      <c r="T269" s="2" t="s">
        <v>609</v>
      </c>
      <c r="U269" s="2" t="s">
        <v>609</v>
      </c>
      <c r="X269" s="2">
        <f t="shared" si="4"/>
        <v>0</v>
      </c>
    </row>
    <row r="270" spans="1:24" ht="15" customHeight="1" x14ac:dyDescent="0.25">
      <c r="A270" s="2" t="s">
        <v>414</v>
      </c>
      <c r="B270" s="2" t="s">
        <v>426</v>
      </c>
      <c r="C270" s="2">
        <v>2017</v>
      </c>
      <c r="D270" s="2" t="s">
        <v>609</v>
      </c>
      <c r="E270" s="2" t="s">
        <v>609</v>
      </c>
      <c r="F270" s="2" t="s">
        <v>609</v>
      </c>
      <c r="G270" s="2" t="s">
        <v>609</v>
      </c>
      <c r="H270" s="2" t="s">
        <v>609</v>
      </c>
      <c r="I270" s="2" t="s">
        <v>609</v>
      </c>
      <c r="J270" s="2" t="s">
        <v>609</v>
      </c>
      <c r="K270" s="2" t="s">
        <v>609</v>
      </c>
      <c r="L270" s="2" t="s">
        <v>609</v>
      </c>
      <c r="M270" s="2" t="s">
        <v>609</v>
      </c>
      <c r="N270" s="2" t="s">
        <v>609</v>
      </c>
      <c r="O270" s="2" t="s">
        <v>609</v>
      </c>
      <c r="P270" s="2" t="s">
        <v>609</v>
      </c>
      <c r="Q270" s="2" t="s">
        <v>609</v>
      </c>
      <c r="R270" s="2" t="s">
        <v>609</v>
      </c>
      <c r="S270" s="2" t="s">
        <v>609</v>
      </c>
      <c r="T270" s="2" t="s">
        <v>609</v>
      </c>
      <c r="U270" s="2" t="s">
        <v>609</v>
      </c>
      <c r="X270" s="2">
        <f t="shared" si="4"/>
        <v>0</v>
      </c>
    </row>
    <row r="271" spans="1:24" ht="15" customHeight="1" x14ac:dyDescent="0.25">
      <c r="A271" s="2" t="s">
        <v>414</v>
      </c>
      <c r="B271" s="2" t="s">
        <v>427</v>
      </c>
      <c r="C271" s="2">
        <v>2017</v>
      </c>
      <c r="D271" s="2" t="s">
        <v>609</v>
      </c>
      <c r="E271" s="2" t="s">
        <v>609</v>
      </c>
      <c r="F271" s="2" t="s">
        <v>609</v>
      </c>
      <c r="G271" s="2" t="s">
        <v>609</v>
      </c>
      <c r="H271" s="2" t="s">
        <v>609</v>
      </c>
      <c r="I271" s="2" t="s">
        <v>609</v>
      </c>
      <c r="J271" s="2" t="s">
        <v>609</v>
      </c>
      <c r="K271" s="2" t="s">
        <v>609</v>
      </c>
      <c r="L271" s="2" t="s">
        <v>609</v>
      </c>
      <c r="M271" s="2" t="s">
        <v>609</v>
      </c>
      <c r="N271" s="2" t="s">
        <v>609</v>
      </c>
      <c r="O271" s="2" t="s">
        <v>609</v>
      </c>
      <c r="P271" s="2" t="s">
        <v>609</v>
      </c>
      <c r="Q271" s="2" t="s">
        <v>609</v>
      </c>
      <c r="R271" s="2" t="s">
        <v>609</v>
      </c>
      <c r="S271" s="2" t="s">
        <v>609</v>
      </c>
      <c r="T271" s="2" t="s">
        <v>609</v>
      </c>
      <c r="U271" s="2" t="s">
        <v>609</v>
      </c>
      <c r="X271" s="2">
        <f t="shared" si="4"/>
        <v>0</v>
      </c>
    </row>
    <row r="272" spans="1:24" ht="15" customHeight="1" x14ac:dyDescent="0.25">
      <c r="A272" s="2" t="s">
        <v>414</v>
      </c>
      <c r="B272" s="2" t="s">
        <v>20</v>
      </c>
      <c r="C272" s="2">
        <v>2017</v>
      </c>
      <c r="D272" s="2" t="s">
        <v>609</v>
      </c>
      <c r="E272" s="2" t="s">
        <v>609</v>
      </c>
      <c r="F272" s="2" t="s">
        <v>609</v>
      </c>
      <c r="G272" s="2" t="s">
        <v>609</v>
      </c>
      <c r="H272" s="2" t="s">
        <v>609</v>
      </c>
      <c r="I272" s="2" t="s">
        <v>609</v>
      </c>
      <c r="J272" s="2" t="s">
        <v>609</v>
      </c>
      <c r="K272" s="2" t="s">
        <v>609</v>
      </c>
      <c r="L272" s="2" t="s">
        <v>609</v>
      </c>
      <c r="M272" s="2" t="s">
        <v>609</v>
      </c>
      <c r="N272" s="2" t="s">
        <v>609</v>
      </c>
      <c r="O272" s="2" t="s">
        <v>609</v>
      </c>
      <c r="P272" s="2" t="s">
        <v>609</v>
      </c>
      <c r="Q272" s="2" t="s">
        <v>609</v>
      </c>
      <c r="R272" s="2" t="s">
        <v>609</v>
      </c>
      <c r="S272" s="2" t="s">
        <v>609</v>
      </c>
      <c r="T272" s="2" t="s">
        <v>609</v>
      </c>
      <c r="U272" s="2" t="s">
        <v>609</v>
      </c>
      <c r="X272" s="2">
        <f t="shared" si="4"/>
        <v>0</v>
      </c>
    </row>
    <row r="273" spans="1:24" ht="15" customHeight="1" x14ac:dyDescent="0.25">
      <c r="A273" s="2" t="s">
        <v>753</v>
      </c>
      <c r="B273" s="9" t="s">
        <v>1111</v>
      </c>
      <c r="C273" s="2">
        <v>2017</v>
      </c>
      <c r="D273" s="2" t="s">
        <v>609</v>
      </c>
      <c r="E273" s="2" t="s">
        <v>609</v>
      </c>
      <c r="F273" s="2" t="s">
        <v>609</v>
      </c>
      <c r="G273" s="2" t="s">
        <v>609</v>
      </c>
      <c r="H273" s="2" t="s">
        <v>609</v>
      </c>
      <c r="I273" s="2" t="s">
        <v>609</v>
      </c>
      <c r="J273" s="2" t="s">
        <v>609</v>
      </c>
      <c r="K273" s="2" t="s">
        <v>609</v>
      </c>
      <c r="L273" s="2" t="s">
        <v>609</v>
      </c>
      <c r="M273" s="2" t="s">
        <v>609</v>
      </c>
      <c r="N273" s="2" t="s">
        <v>609</v>
      </c>
      <c r="O273" s="2" t="s">
        <v>609</v>
      </c>
      <c r="P273" s="2" t="s">
        <v>609</v>
      </c>
      <c r="Q273" s="2" t="s">
        <v>609</v>
      </c>
      <c r="R273" s="2" t="s">
        <v>609</v>
      </c>
      <c r="S273" s="2" t="s">
        <v>609</v>
      </c>
      <c r="T273" s="2" t="s">
        <v>609</v>
      </c>
      <c r="U273" s="2" t="s">
        <v>609</v>
      </c>
      <c r="X273" s="2">
        <f t="shared" si="4"/>
        <v>0</v>
      </c>
    </row>
    <row r="274" spans="1:24" ht="15" customHeight="1" x14ac:dyDescent="0.25">
      <c r="A274" s="2" t="s">
        <v>428</v>
      </c>
      <c r="B274" s="2" t="s">
        <v>429</v>
      </c>
      <c r="C274" s="2">
        <v>2017</v>
      </c>
      <c r="D274" s="2" t="s">
        <v>609</v>
      </c>
      <c r="E274" s="2" t="s">
        <v>726</v>
      </c>
      <c r="F274" s="2" t="s">
        <v>726</v>
      </c>
      <c r="G274" s="2" t="s">
        <v>726</v>
      </c>
      <c r="H274" s="2" t="s">
        <v>726</v>
      </c>
      <c r="I274" s="2" t="s">
        <v>726</v>
      </c>
      <c r="J274" s="2" t="s">
        <v>609</v>
      </c>
      <c r="K274" s="2" t="s">
        <v>726</v>
      </c>
      <c r="L274" s="2" t="s">
        <v>726</v>
      </c>
      <c r="M274" s="2" t="s">
        <v>726</v>
      </c>
      <c r="N274" s="2" t="s">
        <v>726</v>
      </c>
      <c r="O274" s="2" t="s">
        <v>726</v>
      </c>
      <c r="P274" s="2" t="s">
        <v>609</v>
      </c>
      <c r="Q274" s="2" t="s">
        <v>726</v>
      </c>
      <c r="R274" s="2" t="s">
        <v>726</v>
      </c>
      <c r="S274" s="2" t="s">
        <v>726</v>
      </c>
      <c r="T274" s="2" t="s">
        <v>726</v>
      </c>
      <c r="U274" s="2" t="s">
        <v>726</v>
      </c>
      <c r="X274" s="2">
        <f t="shared" si="4"/>
        <v>0</v>
      </c>
    </row>
    <row r="275" spans="1:24" ht="15" customHeight="1" x14ac:dyDescent="0.25">
      <c r="A275" s="2" t="s">
        <v>428</v>
      </c>
      <c r="B275" s="2" t="s">
        <v>430</v>
      </c>
      <c r="C275" s="2">
        <v>2017</v>
      </c>
      <c r="D275" s="2" t="s">
        <v>609</v>
      </c>
      <c r="E275" s="2" t="s">
        <v>726</v>
      </c>
      <c r="F275" s="2" t="s">
        <v>726</v>
      </c>
      <c r="G275" s="2" t="s">
        <v>726</v>
      </c>
      <c r="H275" s="2" t="s">
        <v>726</v>
      </c>
      <c r="I275" s="2" t="s">
        <v>726</v>
      </c>
      <c r="J275" s="2" t="s">
        <v>609</v>
      </c>
      <c r="K275" s="2" t="s">
        <v>726</v>
      </c>
      <c r="L275" s="2" t="s">
        <v>726</v>
      </c>
      <c r="M275" s="2" t="s">
        <v>726</v>
      </c>
      <c r="N275" s="2" t="s">
        <v>726</v>
      </c>
      <c r="O275" s="2" t="s">
        <v>726</v>
      </c>
      <c r="P275" s="2" t="s">
        <v>609</v>
      </c>
      <c r="Q275" s="2" t="s">
        <v>726</v>
      </c>
      <c r="R275" s="2" t="s">
        <v>726</v>
      </c>
      <c r="S275" s="2" t="s">
        <v>726</v>
      </c>
      <c r="T275" s="2" t="s">
        <v>726</v>
      </c>
      <c r="U275" s="2" t="s">
        <v>726</v>
      </c>
      <c r="X275" s="2">
        <f t="shared" si="4"/>
        <v>0</v>
      </c>
    </row>
    <row r="276" spans="1:24" ht="15" customHeight="1" x14ac:dyDescent="0.25">
      <c r="A276" s="2" t="s">
        <v>431</v>
      </c>
      <c r="B276" s="2" t="s">
        <v>432</v>
      </c>
      <c r="C276" s="2">
        <v>2017</v>
      </c>
      <c r="D276" s="2" t="s">
        <v>609</v>
      </c>
      <c r="E276" s="2" t="s">
        <v>609</v>
      </c>
      <c r="F276" s="2" t="s">
        <v>609</v>
      </c>
      <c r="G276" s="2" t="s">
        <v>609</v>
      </c>
      <c r="H276" s="2" t="s">
        <v>609</v>
      </c>
      <c r="I276" s="2" t="s">
        <v>609</v>
      </c>
      <c r="J276" s="2" t="s">
        <v>609</v>
      </c>
      <c r="K276" s="2" t="s">
        <v>609</v>
      </c>
      <c r="L276" s="2" t="s">
        <v>609</v>
      </c>
      <c r="M276" s="2" t="s">
        <v>609</v>
      </c>
      <c r="N276" s="2" t="s">
        <v>609</v>
      </c>
      <c r="O276" s="2" t="s">
        <v>609</v>
      </c>
      <c r="P276" s="2" t="s">
        <v>609</v>
      </c>
      <c r="Q276" s="2" t="s">
        <v>609</v>
      </c>
      <c r="R276" s="2" t="s">
        <v>609</v>
      </c>
      <c r="S276" s="2" t="s">
        <v>609</v>
      </c>
      <c r="T276" s="2" t="s">
        <v>609</v>
      </c>
      <c r="U276" s="2" t="s">
        <v>609</v>
      </c>
      <c r="X276" s="2">
        <f t="shared" si="4"/>
        <v>0</v>
      </c>
    </row>
    <row r="277" spans="1:24" ht="15" customHeight="1" x14ac:dyDescent="0.25">
      <c r="A277" s="2" t="s">
        <v>433</v>
      </c>
      <c r="B277" s="2" t="s">
        <v>434</v>
      </c>
      <c r="C277" s="2">
        <v>2017</v>
      </c>
      <c r="D277" s="2" t="s">
        <v>831</v>
      </c>
      <c r="E277" s="2" t="s">
        <v>789</v>
      </c>
      <c r="F277" s="2">
        <v>10.183</v>
      </c>
      <c r="G277" s="2" t="s">
        <v>726</v>
      </c>
      <c r="H277" s="2" t="s">
        <v>726</v>
      </c>
      <c r="I277" s="2" t="s">
        <v>726</v>
      </c>
      <c r="J277" s="2" t="s">
        <v>609</v>
      </c>
      <c r="K277" s="2" t="s">
        <v>726</v>
      </c>
      <c r="L277" s="2" t="s">
        <v>726</v>
      </c>
      <c r="M277" s="2" t="s">
        <v>726</v>
      </c>
      <c r="N277" s="2" t="s">
        <v>726</v>
      </c>
      <c r="O277" s="2" t="s">
        <v>726</v>
      </c>
      <c r="P277" s="2" t="s">
        <v>609</v>
      </c>
      <c r="Q277" s="2" t="s">
        <v>726</v>
      </c>
      <c r="R277" s="2" t="s">
        <v>726</v>
      </c>
      <c r="S277" s="2" t="s">
        <v>726</v>
      </c>
      <c r="T277" s="2" t="s">
        <v>726</v>
      </c>
      <c r="U277" s="2" t="s">
        <v>726</v>
      </c>
      <c r="X277" s="2">
        <f t="shared" si="4"/>
        <v>0</v>
      </c>
    </row>
    <row r="278" spans="1:24" ht="15" customHeight="1" x14ac:dyDescent="0.25">
      <c r="A278" s="2" t="s">
        <v>435</v>
      </c>
      <c r="B278" s="2" t="s">
        <v>436</v>
      </c>
      <c r="C278" s="2">
        <v>2017</v>
      </c>
      <c r="D278" s="2" t="s">
        <v>726</v>
      </c>
      <c r="E278" s="2" t="s">
        <v>726</v>
      </c>
      <c r="F278" s="2" t="s">
        <v>726</v>
      </c>
      <c r="G278" s="2" t="s">
        <v>726</v>
      </c>
      <c r="H278" s="2" t="s">
        <v>726</v>
      </c>
      <c r="I278" s="2" t="s">
        <v>726</v>
      </c>
      <c r="J278" s="2" t="s">
        <v>726</v>
      </c>
      <c r="K278" s="2" t="s">
        <v>726</v>
      </c>
      <c r="L278" s="2" t="s">
        <v>726</v>
      </c>
      <c r="M278" s="2" t="s">
        <v>726</v>
      </c>
      <c r="N278" s="2" t="s">
        <v>726</v>
      </c>
      <c r="O278" s="2" t="s">
        <v>726</v>
      </c>
      <c r="P278" s="2" t="s">
        <v>726</v>
      </c>
      <c r="Q278" s="2" t="s">
        <v>726</v>
      </c>
      <c r="R278" s="2" t="s">
        <v>726</v>
      </c>
      <c r="S278" s="2" t="s">
        <v>726</v>
      </c>
      <c r="T278" s="2" t="s">
        <v>726</v>
      </c>
      <c r="U278" s="2" t="s">
        <v>726</v>
      </c>
      <c r="X278" s="2">
        <f t="shared" si="4"/>
        <v>0</v>
      </c>
    </row>
    <row r="279" spans="1:24" ht="15" customHeight="1" x14ac:dyDescent="0.25">
      <c r="A279" s="2" t="s">
        <v>437</v>
      </c>
      <c r="B279" s="2" t="s">
        <v>438</v>
      </c>
      <c r="C279" s="2">
        <v>2017</v>
      </c>
      <c r="D279" s="2" t="s">
        <v>609</v>
      </c>
      <c r="E279" s="2" t="s">
        <v>726</v>
      </c>
      <c r="F279" s="2" t="s">
        <v>726</v>
      </c>
      <c r="G279" s="2" t="s">
        <v>726</v>
      </c>
      <c r="H279" s="2" t="s">
        <v>726</v>
      </c>
      <c r="I279" s="2" t="s">
        <v>726</v>
      </c>
      <c r="J279" s="2" t="s">
        <v>609</v>
      </c>
      <c r="K279" s="2" t="s">
        <v>726</v>
      </c>
      <c r="L279" s="2" t="s">
        <v>726</v>
      </c>
      <c r="M279" s="2" t="s">
        <v>726</v>
      </c>
      <c r="N279" s="2" t="s">
        <v>726</v>
      </c>
      <c r="O279" s="2" t="s">
        <v>726</v>
      </c>
      <c r="P279" s="2" t="s">
        <v>609</v>
      </c>
      <c r="Q279" s="2" t="s">
        <v>726</v>
      </c>
      <c r="R279" s="2" t="s">
        <v>726</v>
      </c>
      <c r="S279" s="2" t="s">
        <v>726</v>
      </c>
      <c r="T279" s="2" t="s">
        <v>726</v>
      </c>
      <c r="U279" s="2" t="s">
        <v>726</v>
      </c>
      <c r="X279" s="2">
        <f t="shared" si="4"/>
        <v>0</v>
      </c>
    </row>
    <row r="280" spans="1:24" ht="15" customHeight="1" x14ac:dyDescent="0.25">
      <c r="A280" s="2" t="s">
        <v>439</v>
      </c>
      <c r="B280" s="2" t="s">
        <v>440</v>
      </c>
      <c r="C280" s="2">
        <v>2017</v>
      </c>
      <c r="D280" s="2" t="s">
        <v>609</v>
      </c>
      <c r="E280" s="2" t="s">
        <v>726</v>
      </c>
      <c r="F280" s="2" t="s">
        <v>726</v>
      </c>
      <c r="G280" s="2" t="s">
        <v>726</v>
      </c>
      <c r="H280" s="2" t="s">
        <v>726</v>
      </c>
      <c r="I280" s="2" t="s">
        <v>726</v>
      </c>
      <c r="J280" s="2" t="s">
        <v>609</v>
      </c>
      <c r="K280" s="2" t="s">
        <v>726</v>
      </c>
      <c r="L280" s="2" t="s">
        <v>726</v>
      </c>
      <c r="M280" s="2" t="s">
        <v>726</v>
      </c>
      <c r="N280" s="2" t="s">
        <v>726</v>
      </c>
      <c r="O280" s="2" t="s">
        <v>726</v>
      </c>
      <c r="P280" s="2" t="s">
        <v>609</v>
      </c>
      <c r="Q280" s="2" t="s">
        <v>726</v>
      </c>
      <c r="R280" s="2" t="s">
        <v>726</v>
      </c>
      <c r="S280" s="2" t="s">
        <v>726</v>
      </c>
      <c r="T280" s="2" t="s">
        <v>726</v>
      </c>
      <c r="U280" s="2" t="s">
        <v>726</v>
      </c>
      <c r="X280" s="2">
        <f t="shared" si="4"/>
        <v>0</v>
      </c>
    </row>
    <row r="281" spans="1:24" ht="15" customHeight="1" x14ac:dyDescent="0.25">
      <c r="A281" s="2" t="s">
        <v>439</v>
      </c>
      <c r="B281" s="2" t="s">
        <v>441</v>
      </c>
      <c r="C281" s="2">
        <v>2017</v>
      </c>
      <c r="D281" s="2" t="s">
        <v>609</v>
      </c>
      <c r="E281" s="2" t="s">
        <v>726</v>
      </c>
      <c r="F281" s="2" t="s">
        <v>726</v>
      </c>
      <c r="G281" s="2" t="s">
        <v>726</v>
      </c>
      <c r="H281" s="2" t="s">
        <v>726</v>
      </c>
      <c r="I281" s="2" t="s">
        <v>726</v>
      </c>
      <c r="J281" s="2" t="s">
        <v>609</v>
      </c>
      <c r="K281" s="2" t="s">
        <v>726</v>
      </c>
      <c r="L281" s="2" t="s">
        <v>726</v>
      </c>
      <c r="M281" s="2" t="s">
        <v>726</v>
      </c>
      <c r="N281" s="2" t="s">
        <v>726</v>
      </c>
      <c r="O281" s="2" t="s">
        <v>726</v>
      </c>
      <c r="P281" s="2" t="s">
        <v>609</v>
      </c>
      <c r="Q281" s="2" t="s">
        <v>726</v>
      </c>
      <c r="R281" s="2" t="s">
        <v>726</v>
      </c>
      <c r="S281" s="2" t="s">
        <v>726</v>
      </c>
      <c r="T281" s="2" t="s">
        <v>726</v>
      </c>
      <c r="U281" s="2" t="s">
        <v>726</v>
      </c>
      <c r="X281" s="2">
        <f t="shared" si="4"/>
        <v>0</v>
      </c>
    </row>
    <row r="282" spans="1:24" ht="15" customHeight="1" x14ac:dyDescent="0.25">
      <c r="A282" s="2" t="s">
        <v>439</v>
      </c>
      <c r="B282" s="2" t="s">
        <v>442</v>
      </c>
      <c r="C282" s="2">
        <v>2017</v>
      </c>
      <c r="D282" s="2" t="s">
        <v>609</v>
      </c>
      <c r="E282" s="2" t="s">
        <v>726</v>
      </c>
      <c r="F282" s="2" t="s">
        <v>726</v>
      </c>
      <c r="G282" s="2" t="s">
        <v>726</v>
      </c>
      <c r="H282" s="2" t="s">
        <v>726</v>
      </c>
      <c r="I282" s="2" t="s">
        <v>726</v>
      </c>
      <c r="J282" s="2" t="s">
        <v>609</v>
      </c>
      <c r="K282" s="2" t="s">
        <v>726</v>
      </c>
      <c r="L282" s="2" t="s">
        <v>726</v>
      </c>
      <c r="M282" s="2" t="s">
        <v>726</v>
      </c>
      <c r="N282" s="2" t="s">
        <v>726</v>
      </c>
      <c r="O282" s="2" t="s">
        <v>726</v>
      </c>
      <c r="P282" s="2" t="s">
        <v>609</v>
      </c>
      <c r="Q282" s="2" t="s">
        <v>726</v>
      </c>
      <c r="R282" s="2" t="s">
        <v>726</v>
      </c>
      <c r="S282" s="2" t="s">
        <v>726</v>
      </c>
      <c r="T282" s="2" t="s">
        <v>726</v>
      </c>
      <c r="U282" s="2" t="s">
        <v>726</v>
      </c>
      <c r="X282" s="2">
        <f t="shared" si="4"/>
        <v>0</v>
      </c>
    </row>
    <row r="283" spans="1:24" ht="15" customHeight="1" x14ac:dyDescent="0.25">
      <c r="A283" s="2" t="s">
        <v>439</v>
      </c>
      <c r="B283" s="2" t="s">
        <v>443</v>
      </c>
      <c r="C283" s="2">
        <v>2017</v>
      </c>
      <c r="D283" s="2" t="s">
        <v>609</v>
      </c>
      <c r="E283" s="2" t="s">
        <v>726</v>
      </c>
      <c r="F283" s="2" t="s">
        <v>726</v>
      </c>
      <c r="G283" s="2" t="s">
        <v>726</v>
      </c>
      <c r="H283" s="2" t="s">
        <v>726</v>
      </c>
      <c r="I283" s="2" t="s">
        <v>726</v>
      </c>
      <c r="J283" s="2" t="s">
        <v>609</v>
      </c>
      <c r="K283" s="2" t="s">
        <v>726</v>
      </c>
      <c r="L283" s="2" t="s">
        <v>726</v>
      </c>
      <c r="M283" s="2" t="s">
        <v>726</v>
      </c>
      <c r="N283" s="2" t="s">
        <v>726</v>
      </c>
      <c r="O283" s="2" t="s">
        <v>726</v>
      </c>
      <c r="P283" s="2" t="s">
        <v>609</v>
      </c>
      <c r="Q283" s="2" t="s">
        <v>726</v>
      </c>
      <c r="R283" s="2" t="s">
        <v>726</v>
      </c>
      <c r="S283" s="2" t="s">
        <v>726</v>
      </c>
      <c r="T283" s="2" t="s">
        <v>726</v>
      </c>
      <c r="U283" s="2" t="s">
        <v>726</v>
      </c>
      <c r="X283" s="2">
        <f t="shared" si="4"/>
        <v>0</v>
      </c>
    </row>
    <row r="284" spans="1:24" ht="15" customHeight="1" x14ac:dyDescent="0.25">
      <c r="A284" s="2" t="s">
        <v>439</v>
      </c>
      <c r="B284" s="2" t="s">
        <v>444</v>
      </c>
      <c r="C284" s="2">
        <v>2017</v>
      </c>
      <c r="D284" s="2" t="s">
        <v>609</v>
      </c>
      <c r="E284" s="2" t="s">
        <v>726</v>
      </c>
      <c r="F284" s="2" t="s">
        <v>726</v>
      </c>
      <c r="G284" s="2" t="s">
        <v>726</v>
      </c>
      <c r="H284" s="2" t="s">
        <v>726</v>
      </c>
      <c r="I284" s="2" t="s">
        <v>726</v>
      </c>
      <c r="J284" s="2" t="s">
        <v>609</v>
      </c>
      <c r="K284" s="2" t="s">
        <v>726</v>
      </c>
      <c r="L284" s="2" t="s">
        <v>726</v>
      </c>
      <c r="M284" s="2" t="s">
        <v>726</v>
      </c>
      <c r="N284" s="2" t="s">
        <v>726</v>
      </c>
      <c r="O284" s="2" t="s">
        <v>726</v>
      </c>
      <c r="P284" s="2" t="s">
        <v>609</v>
      </c>
      <c r="Q284" s="2" t="s">
        <v>726</v>
      </c>
      <c r="R284" s="2" t="s">
        <v>726</v>
      </c>
      <c r="S284" s="2" t="s">
        <v>726</v>
      </c>
      <c r="T284" s="2" t="s">
        <v>726</v>
      </c>
      <c r="U284" s="2" t="s">
        <v>726</v>
      </c>
      <c r="X284" s="2">
        <f t="shared" si="4"/>
        <v>0</v>
      </c>
    </row>
    <row r="285" spans="1:24" ht="15" customHeight="1" x14ac:dyDescent="0.25">
      <c r="A285" s="2" t="s">
        <v>439</v>
      </c>
      <c r="B285" s="2" t="s">
        <v>445</v>
      </c>
      <c r="C285" s="2">
        <v>2017</v>
      </c>
      <c r="D285" s="2" t="s">
        <v>609</v>
      </c>
      <c r="E285" s="2" t="s">
        <v>726</v>
      </c>
      <c r="F285" s="2" t="s">
        <v>726</v>
      </c>
      <c r="G285" s="2" t="s">
        <v>726</v>
      </c>
      <c r="H285" s="2" t="s">
        <v>726</v>
      </c>
      <c r="I285" s="2" t="s">
        <v>726</v>
      </c>
      <c r="J285" s="2" t="s">
        <v>609</v>
      </c>
      <c r="K285" s="2" t="s">
        <v>726</v>
      </c>
      <c r="L285" s="2" t="s">
        <v>726</v>
      </c>
      <c r="M285" s="2" t="s">
        <v>726</v>
      </c>
      <c r="N285" s="2" t="s">
        <v>726</v>
      </c>
      <c r="O285" s="2" t="s">
        <v>726</v>
      </c>
      <c r="P285" s="2" t="s">
        <v>609</v>
      </c>
      <c r="Q285" s="2" t="s">
        <v>726</v>
      </c>
      <c r="R285" s="2" t="s">
        <v>726</v>
      </c>
      <c r="S285" s="2" t="s">
        <v>726</v>
      </c>
      <c r="T285" s="2" t="s">
        <v>726</v>
      </c>
      <c r="U285" s="2" t="s">
        <v>726</v>
      </c>
      <c r="X285" s="2">
        <f t="shared" si="4"/>
        <v>0</v>
      </c>
    </row>
    <row r="286" spans="1:24" ht="15" customHeight="1" x14ac:dyDescent="0.25">
      <c r="A286" s="2" t="s">
        <v>439</v>
      </c>
      <c r="B286" s="2" t="s">
        <v>446</v>
      </c>
      <c r="C286" s="2">
        <v>2017</v>
      </c>
      <c r="D286" s="2" t="s">
        <v>609</v>
      </c>
      <c r="E286" s="2" t="s">
        <v>726</v>
      </c>
      <c r="F286" s="2" t="s">
        <v>726</v>
      </c>
      <c r="G286" s="2" t="s">
        <v>726</v>
      </c>
      <c r="H286" s="2" t="s">
        <v>726</v>
      </c>
      <c r="I286" s="2" t="s">
        <v>726</v>
      </c>
      <c r="J286" s="2" t="s">
        <v>609</v>
      </c>
      <c r="K286" s="2" t="s">
        <v>726</v>
      </c>
      <c r="L286" s="2" t="s">
        <v>726</v>
      </c>
      <c r="M286" s="2" t="s">
        <v>726</v>
      </c>
      <c r="N286" s="2" t="s">
        <v>726</v>
      </c>
      <c r="O286" s="2" t="s">
        <v>726</v>
      </c>
      <c r="P286" s="2" t="s">
        <v>609</v>
      </c>
      <c r="Q286" s="2" t="s">
        <v>726</v>
      </c>
      <c r="R286" s="2" t="s">
        <v>726</v>
      </c>
      <c r="S286" s="2" t="s">
        <v>726</v>
      </c>
      <c r="T286" s="2" t="s">
        <v>726</v>
      </c>
      <c r="U286" s="2" t="s">
        <v>726</v>
      </c>
      <c r="X286" s="2">
        <f t="shared" si="4"/>
        <v>0</v>
      </c>
    </row>
    <row r="287" spans="1:24" ht="15" customHeight="1" x14ac:dyDescent="0.25">
      <c r="A287" s="2" t="s">
        <v>439</v>
      </c>
      <c r="B287" s="2" t="s">
        <v>447</v>
      </c>
      <c r="C287" s="2">
        <v>2017</v>
      </c>
      <c r="D287" s="2" t="s">
        <v>609</v>
      </c>
      <c r="E287" s="2" t="s">
        <v>726</v>
      </c>
      <c r="F287" s="2" t="s">
        <v>726</v>
      </c>
      <c r="G287" s="2" t="s">
        <v>726</v>
      </c>
      <c r="H287" s="2" t="s">
        <v>726</v>
      </c>
      <c r="I287" s="2" t="s">
        <v>726</v>
      </c>
      <c r="J287" s="2" t="s">
        <v>609</v>
      </c>
      <c r="K287" s="2" t="s">
        <v>726</v>
      </c>
      <c r="L287" s="2" t="s">
        <v>726</v>
      </c>
      <c r="M287" s="2" t="s">
        <v>726</v>
      </c>
      <c r="N287" s="2" t="s">
        <v>726</v>
      </c>
      <c r="O287" s="2" t="s">
        <v>726</v>
      </c>
      <c r="P287" s="2" t="s">
        <v>609</v>
      </c>
      <c r="Q287" s="2" t="s">
        <v>726</v>
      </c>
      <c r="R287" s="2" t="s">
        <v>726</v>
      </c>
      <c r="S287" s="2" t="s">
        <v>726</v>
      </c>
      <c r="T287" s="2" t="s">
        <v>726</v>
      </c>
      <c r="U287" s="2" t="s">
        <v>726</v>
      </c>
      <c r="X287" s="2">
        <f t="shared" si="4"/>
        <v>0</v>
      </c>
    </row>
    <row r="288" spans="1:24" ht="15" customHeight="1" x14ac:dyDescent="0.25">
      <c r="A288" s="2" t="s">
        <v>439</v>
      </c>
      <c r="B288" s="2" t="s">
        <v>448</v>
      </c>
      <c r="C288" s="2">
        <v>2017</v>
      </c>
      <c r="D288" s="2" t="s">
        <v>609</v>
      </c>
      <c r="E288" s="2" t="s">
        <v>726</v>
      </c>
      <c r="F288" s="2" t="s">
        <v>726</v>
      </c>
      <c r="G288" s="2" t="s">
        <v>726</v>
      </c>
      <c r="H288" s="2" t="s">
        <v>726</v>
      </c>
      <c r="I288" s="2" t="s">
        <v>726</v>
      </c>
      <c r="J288" s="2" t="s">
        <v>609</v>
      </c>
      <c r="K288" s="2" t="s">
        <v>726</v>
      </c>
      <c r="L288" s="2" t="s">
        <v>726</v>
      </c>
      <c r="M288" s="2" t="s">
        <v>726</v>
      </c>
      <c r="N288" s="2" t="s">
        <v>726</v>
      </c>
      <c r="O288" s="2" t="s">
        <v>726</v>
      </c>
      <c r="P288" s="2" t="s">
        <v>609</v>
      </c>
      <c r="Q288" s="2" t="s">
        <v>726</v>
      </c>
      <c r="R288" s="2" t="s">
        <v>726</v>
      </c>
      <c r="S288" s="2" t="s">
        <v>726</v>
      </c>
      <c r="T288" s="2" t="s">
        <v>726</v>
      </c>
      <c r="U288" s="2" t="s">
        <v>726</v>
      </c>
      <c r="X288" s="2">
        <f t="shared" si="4"/>
        <v>0</v>
      </c>
    </row>
    <row r="289" spans="1:24" ht="15" customHeight="1" x14ac:dyDescent="0.25">
      <c r="A289" s="2" t="s">
        <v>439</v>
      </c>
      <c r="B289" s="2" t="s">
        <v>449</v>
      </c>
      <c r="C289" s="2">
        <v>2017</v>
      </c>
      <c r="D289" s="2" t="s">
        <v>609</v>
      </c>
      <c r="E289" s="2" t="s">
        <v>726</v>
      </c>
      <c r="F289" s="2" t="s">
        <v>726</v>
      </c>
      <c r="G289" s="2" t="s">
        <v>726</v>
      </c>
      <c r="H289" s="2" t="s">
        <v>726</v>
      </c>
      <c r="I289" s="2" t="s">
        <v>726</v>
      </c>
      <c r="J289" s="2" t="s">
        <v>609</v>
      </c>
      <c r="K289" s="2" t="s">
        <v>726</v>
      </c>
      <c r="L289" s="2" t="s">
        <v>726</v>
      </c>
      <c r="M289" s="2" t="s">
        <v>726</v>
      </c>
      <c r="N289" s="2" t="s">
        <v>726</v>
      </c>
      <c r="O289" s="2" t="s">
        <v>726</v>
      </c>
      <c r="P289" s="2" t="s">
        <v>609</v>
      </c>
      <c r="Q289" s="2" t="s">
        <v>726</v>
      </c>
      <c r="R289" s="2" t="s">
        <v>726</v>
      </c>
      <c r="S289" s="2" t="s">
        <v>726</v>
      </c>
      <c r="T289" s="2" t="s">
        <v>726</v>
      </c>
      <c r="U289" s="2" t="s">
        <v>726</v>
      </c>
      <c r="X289" s="2">
        <f t="shared" si="4"/>
        <v>0</v>
      </c>
    </row>
    <row r="290" spans="1:24" ht="15" customHeight="1" x14ac:dyDescent="0.25">
      <c r="A290" s="2" t="s">
        <v>439</v>
      </c>
      <c r="B290" s="2" t="s">
        <v>450</v>
      </c>
      <c r="C290" s="2">
        <v>2017</v>
      </c>
      <c r="D290" s="2" t="s">
        <v>609</v>
      </c>
      <c r="E290" s="2" t="s">
        <v>726</v>
      </c>
      <c r="F290" s="2" t="s">
        <v>726</v>
      </c>
      <c r="G290" s="2" t="s">
        <v>726</v>
      </c>
      <c r="H290" s="2" t="s">
        <v>726</v>
      </c>
      <c r="I290" s="2" t="s">
        <v>726</v>
      </c>
      <c r="J290" s="2" t="s">
        <v>609</v>
      </c>
      <c r="K290" s="2" t="s">
        <v>726</v>
      </c>
      <c r="L290" s="2" t="s">
        <v>726</v>
      </c>
      <c r="M290" s="2" t="s">
        <v>726</v>
      </c>
      <c r="N290" s="2" t="s">
        <v>726</v>
      </c>
      <c r="O290" s="2" t="s">
        <v>726</v>
      </c>
      <c r="P290" s="2" t="s">
        <v>609</v>
      </c>
      <c r="Q290" s="2" t="s">
        <v>726</v>
      </c>
      <c r="R290" s="2" t="s">
        <v>726</v>
      </c>
      <c r="S290" s="2" t="s">
        <v>726</v>
      </c>
      <c r="T290" s="2" t="s">
        <v>726</v>
      </c>
      <c r="U290" s="2" t="s">
        <v>726</v>
      </c>
      <c r="X290" s="2">
        <f t="shared" si="4"/>
        <v>0</v>
      </c>
    </row>
    <row r="291" spans="1:24" ht="15" customHeight="1" x14ac:dyDescent="0.25">
      <c r="A291" s="2" t="s">
        <v>439</v>
      </c>
      <c r="B291" s="2" t="s">
        <v>451</v>
      </c>
      <c r="C291" s="2">
        <v>2017</v>
      </c>
      <c r="D291" s="2" t="s">
        <v>609</v>
      </c>
      <c r="E291" s="2" t="s">
        <v>726</v>
      </c>
      <c r="F291" s="2" t="s">
        <v>726</v>
      </c>
      <c r="G291" s="2" t="s">
        <v>726</v>
      </c>
      <c r="H291" s="2" t="s">
        <v>726</v>
      </c>
      <c r="I291" s="2" t="s">
        <v>726</v>
      </c>
      <c r="J291" s="2" t="s">
        <v>609</v>
      </c>
      <c r="K291" s="2" t="s">
        <v>726</v>
      </c>
      <c r="L291" s="2" t="s">
        <v>726</v>
      </c>
      <c r="M291" s="2" t="s">
        <v>726</v>
      </c>
      <c r="N291" s="2" t="s">
        <v>726</v>
      </c>
      <c r="O291" s="2" t="s">
        <v>726</v>
      </c>
      <c r="P291" s="2" t="s">
        <v>609</v>
      </c>
      <c r="Q291" s="2" t="s">
        <v>726</v>
      </c>
      <c r="R291" s="2" t="s">
        <v>726</v>
      </c>
      <c r="S291" s="2" t="s">
        <v>726</v>
      </c>
      <c r="T291" s="2" t="s">
        <v>726</v>
      </c>
      <c r="U291" s="2" t="s">
        <v>726</v>
      </c>
      <c r="X291" s="2">
        <f t="shared" si="4"/>
        <v>0</v>
      </c>
    </row>
    <row r="292" spans="1:24" ht="15" customHeight="1" x14ac:dyDescent="0.25">
      <c r="A292" s="2" t="s">
        <v>439</v>
      </c>
      <c r="B292" s="2" t="s">
        <v>452</v>
      </c>
      <c r="C292" s="2">
        <v>2017</v>
      </c>
      <c r="D292" s="2" t="s">
        <v>609</v>
      </c>
      <c r="E292" s="2" t="s">
        <v>726</v>
      </c>
      <c r="F292" s="2" t="s">
        <v>726</v>
      </c>
      <c r="G292" s="2" t="s">
        <v>726</v>
      </c>
      <c r="H292" s="2" t="s">
        <v>726</v>
      </c>
      <c r="I292" s="2" t="s">
        <v>726</v>
      </c>
      <c r="J292" s="2" t="s">
        <v>609</v>
      </c>
      <c r="K292" s="2" t="s">
        <v>726</v>
      </c>
      <c r="L292" s="2" t="s">
        <v>726</v>
      </c>
      <c r="M292" s="2" t="s">
        <v>726</v>
      </c>
      <c r="N292" s="2" t="s">
        <v>726</v>
      </c>
      <c r="O292" s="2" t="s">
        <v>726</v>
      </c>
      <c r="P292" s="2" t="s">
        <v>609</v>
      </c>
      <c r="Q292" s="2" t="s">
        <v>726</v>
      </c>
      <c r="R292" s="2" t="s">
        <v>726</v>
      </c>
      <c r="S292" s="2" t="s">
        <v>726</v>
      </c>
      <c r="T292" s="2" t="s">
        <v>726</v>
      </c>
      <c r="U292" s="2" t="s">
        <v>726</v>
      </c>
      <c r="X292" s="2">
        <f t="shared" si="4"/>
        <v>0</v>
      </c>
    </row>
    <row r="293" spans="1:24" ht="15" customHeight="1" x14ac:dyDescent="0.25">
      <c r="A293" s="2" t="s">
        <v>439</v>
      </c>
      <c r="B293" s="2" t="s">
        <v>453</v>
      </c>
      <c r="C293" s="2">
        <v>2017</v>
      </c>
      <c r="D293" s="2" t="s">
        <v>609</v>
      </c>
      <c r="E293" s="2" t="s">
        <v>726</v>
      </c>
      <c r="F293" s="2" t="s">
        <v>726</v>
      </c>
      <c r="G293" s="2" t="s">
        <v>726</v>
      </c>
      <c r="H293" s="2" t="s">
        <v>726</v>
      </c>
      <c r="I293" s="2" t="s">
        <v>726</v>
      </c>
      <c r="J293" s="2" t="s">
        <v>609</v>
      </c>
      <c r="K293" s="2" t="s">
        <v>726</v>
      </c>
      <c r="L293" s="2" t="s">
        <v>726</v>
      </c>
      <c r="M293" s="2" t="s">
        <v>726</v>
      </c>
      <c r="N293" s="2" t="s">
        <v>726</v>
      </c>
      <c r="O293" s="2" t="s">
        <v>726</v>
      </c>
      <c r="P293" s="2" t="s">
        <v>609</v>
      </c>
      <c r="Q293" s="2" t="s">
        <v>726</v>
      </c>
      <c r="R293" s="2" t="s">
        <v>726</v>
      </c>
      <c r="S293" s="2" t="s">
        <v>726</v>
      </c>
      <c r="T293" s="2" t="s">
        <v>726</v>
      </c>
      <c r="U293" s="2" t="s">
        <v>726</v>
      </c>
      <c r="X293" s="2">
        <f t="shared" si="4"/>
        <v>0</v>
      </c>
    </row>
    <row r="294" spans="1:24" ht="15" customHeight="1" x14ac:dyDescent="0.25">
      <c r="A294" s="2" t="s">
        <v>439</v>
      </c>
      <c r="B294" s="2" t="s">
        <v>454</v>
      </c>
      <c r="C294" s="2">
        <v>2017</v>
      </c>
      <c r="D294" s="2" t="s">
        <v>609</v>
      </c>
      <c r="E294" s="2" t="s">
        <v>726</v>
      </c>
      <c r="F294" s="2" t="s">
        <v>726</v>
      </c>
      <c r="G294" s="2" t="s">
        <v>726</v>
      </c>
      <c r="H294" s="2" t="s">
        <v>726</v>
      </c>
      <c r="I294" s="2" t="s">
        <v>726</v>
      </c>
      <c r="J294" s="2" t="s">
        <v>609</v>
      </c>
      <c r="K294" s="2" t="s">
        <v>726</v>
      </c>
      <c r="L294" s="2" t="s">
        <v>726</v>
      </c>
      <c r="M294" s="2" t="s">
        <v>726</v>
      </c>
      <c r="N294" s="2" t="s">
        <v>726</v>
      </c>
      <c r="O294" s="2" t="s">
        <v>726</v>
      </c>
      <c r="P294" s="2" t="s">
        <v>609</v>
      </c>
      <c r="Q294" s="2" t="s">
        <v>726</v>
      </c>
      <c r="R294" s="2" t="s">
        <v>726</v>
      </c>
      <c r="S294" s="2" t="s">
        <v>726</v>
      </c>
      <c r="T294" s="2" t="s">
        <v>726</v>
      </c>
      <c r="U294" s="2" t="s">
        <v>726</v>
      </c>
      <c r="X294" s="2">
        <f t="shared" si="4"/>
        <v>0</v>
      </c>
    </row>
    <row r="295" spans="1:24" ht="15" customHeight="1" x14ac:dyDescent="0.25">
      <c r="A295" s="2" t="s">
        <v>439</v>
      </c>
      <c r="B295" s="2" t="s">
        <v>455</v>
      </c>
      <c r="C295" s="2">
        <v>2017</v>
      </c>
      <c r="D295" s="2" t="s">
        <v>609</v>
      </c>
      <c r="E295" s="2" t="s">
        <v>726</v>
      </c>
      <c r="F295" s="2" t="s">
        <v>726</v>
      </c>
      <c r="G295" s="2" t="s">
        <v>726</v>
      </c>
      <c r="H295" s="2" t="s">
        <v>726</v>
      </c>
      <c r="I295" s="2" t="s">
        <v>726</v>
      </c>
      <c r="J295" s="2" t="s">
        <v>609</v>
      </c>
      <c r="K295" s="2" t="s">
        <v>726</v>
      </c>
      <c r="L295" s="2" t="s">
        <v>726</v>
      </c>
      <c r="M295" s="2" t="s">
        <v>726</v>
      </c>
      <c r="N295" s="2" t="s">
        <v>726</v>
      </c>
      <c r="O295" s="2" t="s">
        <v>726</v>
      </c>
      <c r="P295" s="2" t="s">
        <v>609</v>
      </c>
      <c r="Q295" s="2" t="s">
        <v>726</v>
      </c>
      <c r="R295" s="2" t="s">
        <v>726</v>
      </c>
      <c r="S295" s="2" t="s">
        <v>726</v>
      </c>
      <c r="T295" s="2" t="s">
        <v>726</v>
      </c>
      <c r="U295" s="2" t="s">
        <v>726</v>
      </c>
      <c r="X295" s="2">
        <f t="shared" si="4"/>
        <v>0</v>
      </c>
    </row>
    <row r="296" spans="1:24" ht="15" customHeight="1" x14ac:dyDescent="0.25">
      <c r="A296" s="2" t="s">
        <v>439</v>
      </c>
      <c r="B296" s="2" t="s">
        <v>456</v>
      </c>
      <c r="C296" s="2">
        <v>2017</v>
      </c>
      <c r="D296" s="2" t="s">
        <v>609</v>
      </c>
      <c r="E296" s="2" t="s">
        <v>726</v>
      </c>
      <c r="F296" s="2" t="s">
        <v>726</v>
      </c>
      <c r="G296" s="2" t="s">
        <v>726</v>
      </c>
      <c r="H296" s="2" t="s">
        <v>726</v>
      </c>
      <c r="I296" s="2" t="s">
        <v>726</v>
      </c>
      <c r="J296" s="2" t="s">
        <v>609</v>
      </c>
      <c r="K296" s="2" t="s">
        <v>726</v>
      </c>
      <c r="L296" s="2" t="s">
        <v>726</v>
      </c>
      <c r="M296" s="2" t="s">
        <v>726</v>
      </c>
      <c r="N296" s="2" t="s">
        <v>726</v>
      </c>
      <c r="O296" s="2" t="s">
        <v>726</v>
      </c>
      <c r="P296" s="2" t="s">
        <v>609</v>
      </c>
      <c r="Q296" s="2" t="s">
        <v>726</v>
      </c>
      <c r="R296" s="2" t="s">
        <v>726</v>
      </c>
      <c r="S296" s="2" t="s">
        <v>726</v>
      </c>
      <c r="T296" s="2" t="s">
        <v>726</v>
      </c>
      <c r="U296" s="2" t="s">
        <v>726</v>
      </c>
      <c r="X296" s="2">
        <f t="shared" si="4"/>
        <v>0</v>
      </c>
    </row>
    <row r="297" spans="1:24" ht="15" customHeight="1" x14ac:dyDescent="0.25">
      <c r="A297" s="2" t="s">
        <v>439</v>
      </c>
      <c r="B297" s="2" t="s">
        <v>457</v>
      </c>
      <c r="C297" s="2">
        <v>2017</v>
      </c>
      <c r="D297" s="2" t="s">
        <v>609</v>
      </c>
      <c r="E297" s="2" t="s">
        <v>726</v>
      </c>
      <c r="F297" s="2" t="s">
        <v>726</v>
      </c>
      <c r="G297" s="2" t="s">
        <v>726</v>
      </c>
      <c r="H297" s="2" t="s">
        <v>726</v>
      </c>
      <c r="I297" s="2" t="s">
        <v>726</v>
      </c>
      <c r="J297" s="2" t="s">
        <v>609</v>
      </c>
      <c r="K297" s="2" t="s">
        <v>726</v>
      </c>
      <c r="L297" s="2" t="s">
        <v>726</v>
      </c>
      <c r="M297" s="2" t="s">
        <v>726</v>
      </c>
      <c r="N297" s="2" t="s">
        <v>726</v>
      </c>
      <c r="O297" s="2" t="s">
        <v>726</v>
      </c>
      <c r="P297" s="2" t="s">
        <v>609</v>
      </c>
      <c r="Q297" s="2" t="s">
        <v>726</v>
      </c>
      <c r="R297" s="2" t="s">
        <v>726</v>
      </c>
      <c r="S297" s="2" t="s">
        <v>726</v>
      </c>
      <c r="T297" s="2" t="s">
        <v>726</v>
      </c>
      <c r="U297" s="2" t="s">
        <v>726</v>
      </c>
      <c r="X297" s="2">
        <f t="shared" si="4"/>
        <v>0</v>
      </c>
    </row>
    <row r="298" spans="1:24" ht="15" customHeight="1" x14ac:dyDescent="0.25">
      <c r="A298" s="2" t="s">
        <v>458</v>
      </c>
      <c r="B298" s="2" t="s">
        <v>459</v>
      </c>
      <c r="C298" s="2">
        <v>2017</v>
      </c>
      <c r="D298" s="2" t="s">
        <v>726</v>
      </c>
      <c r="E298" s="2" t="s">
        <v>726</v>
      </c>
      <c r="F298" s="2" t="s">
        <v>726</v>
      </c>
      <c r="G298" s="2" t="s">
        <v>726</v>
      </c>
      <c r="H298" s="2" t="s">
        <v>726</v>
      </c>
      <c r="I298" s="2" t="s">
        <v>726</v>
      </c>
      <c r="J298" s="2" t="s">
        <v>726</v>
      </c>
      <c r="K298" s="2" t="s">
        <v>726</v>
      </c>
      <c r="L298" s="2" t="s">
        <v>726</v>
      </c>
      <c r="M298" s="2" t="s">
        <v>726</v>
      </c>
      <c r="N298" s="2" t="s">
        <v>726</v>
      </c>
      <c r="O298" s="2" t="s">
        <v>726</v>
      </c>
      <c r="P298" s="2" t="s">
        <v>726</v>
      </c>
      <c r="Q298" s="2" t="s">
        <v>726</v>
      </c>
      <c r="R298" s="2" t="s">
        <v>726</v>
      </c>
      <c r="S298" s="2" t="s">
        <v>726</v>
      </c>
      <c r="T298" s="2" t="s">
        <v>726</v>
      </c>
      <c r="U298" s="2" t="s">
        <v>726</v>
      </c>
      <c r="X298" s="2">
        <f t="shared" si="4"/>
        <v>0</v>
      </c>
    </row>
    <row r="299" spans="1:24" ht="15" customHeight="1" x14ac:dyDescent="0.25">
      <c r="A299" s="2" t="s">
        <v>458</v>
      </c>
      <c r="B299" s="2" t="s">
        <v>460</v>
      </c>
      <c r="C299" s="2">
        <v>2017</v>
      </c>
      <c r="D299" s="2" t="s">
        <v>726</v>
      </c>
      <c r="E299" s="2" t="s">
        <v>726</v>
      </c>
      <c r="F299" s="2" t="s">
        <v>726</v>
      </c>
      <c r="G299" s="2" t="s">
        <v>726</v>
      </c>
      <c r="H299" s="2" t="s">
        <v>726</v>
      </c>
      <c r="I299" s="2" t="s">
        <v>726</v>
      </c>
      <c r="J299" s="2" t="s">
        <v>726</v>
      </c>
      <c r="K299" s="2" t="s">
        <v>726</v>
      </c>
      <c r="L299" s="2" t="s">
        <v>726</v>
      </c>
      <c r="M299" s="2" t="s">
        <v>726</v>
      </c>
      <c r="N299" s="2" t="s">
        <v>726</v>
      </c>
      <c r="O299" s="2" t="s">
        <v>726</v>
      </c>
      <c r="P299" s="2" t="s">
        <v>726</v>
      </c>
      <c r="Q299" s="2" t="s">
        <v>726</v>
      </c>
      <c r="R299" s="2" t="s">
        <v>726</v>
      </c>
      <c r="S299" s="2" t="s">
        <v>726</v>
      </c>
      <c r="T299" s="2" t="s">
        <v>726</v>
      </c>
      <c r="U299" s="2" t="s">
        <v>726</v>
      </c>
      <c r="X299" s="2">
        <f t="shared" si="4"/>
        <v>0</v>
      </c>
    </row>
    <row r="300" spans="1:24" ht="15" customHeight="1" x14ac:dyDescent="0.25">
      <c r="A300" s="2" t="s">
        <v>458</v>
      </c>
      <c r="B300" s="2" t="s">
        <v>461</v>
      </c>
      <c r="C300" s="2">
        <v>2017</v>
      </c>
      <c r="D300" s="2" t="s">
        <v>609</v>
      </c>
      <c r="E300" s="2" t="s">
        <v>726</v>
      </c>
      <c r="F300" s="2" t="s">
        <v>726</v>
      </c>
      <c r="G300" s="2" t="s">
        <v>726</v>
      </c>
      <c r="H300" s="2" t="s">
        <v>726</v>
      </c>
      <c r="I300" s="2" t="s">
        <v>726</v>
      </c>
      <c r="J300" s="2" t="s">
        <v>609</v>
      </c>
      <c r="K300" s="2" t="s">
        <v>726</v>
      </c>
      <c r="L300" s="2" t="s">
        <v>726</v>
      </c>
      <c r="M300" s="2" t="s">
        <v>726</v>
      </c>
      <c r="N300" s="2" t="s">
        <v>726</v>
      </c>
      <c r="O300" s="2" t="s">
        <v>726</v>
      </c>
      <c r="P300" s="2" t="s">
        <v>609</v>
      </c>
      <c r="Q300" s="2" t="s">
        <v>726</v>
      </c>
      <c r="R300" s="2" t="s">
        <v>726</v>
      </c>
      <c r="S300" s="2" t="s">
        <v>726</v>
      </c>
      <c r="T300" s="2" t="s">
        <v>726</v>
      </c>
      <c r="U300" s="2" t="s">
        <v>726</v>
      </c>
      <c r="X300" s="2">
        <f t="shared" si="4"/>
        <v>0</v>
      </c>
    </row>
    <row r="301" spans="1:24" ht="15" customHeight="1" x14ac:dyDescent="0.25">
      <c r="A301" s="2" t="s">
        <v>458</v>
      </c>
      <c r="B301" s="2" t="s">
        <v>462</v>
      </c>
      <c r="C301" s="2">
        <v>2017</v>
      </c>
      <c r="D301" s="2" t="s">
        <v>609</v>
      </c>
      <c r="E301" s="2" t="s">
        <v>726</v>
      </c>
      <c r="F301" s="2" t="s">
        <v>726</v>
      </c>
      <c r="G301" s="2" t="s">
        <v>726</v>
      </c>
      <c r="H301" s="2" t="s">
        <v>726</v>
      </c>
      <c r="I301" s="2" t="s">
        <v>726</v>
      </c>
      <c r="J301" s="2" t="s">
        <v>609</v>
      </c>
      <c r="K301" s="2" t="s">
        <v>726</v>
      </c>
      <c r="L301" s="2" t="s">
        <v>726</v>
      </c>
      <c r="M301" s="2" t="s">
        <v>726</v>
      </c>
      <c r="N301" s="2" t="s">
        <v>726</v>
      </c>
      <c r="O301" s="2" t="s">
        <v>726</v>
      </c>
      <c r="P301" s="2" t="s">
        <v>609</v>
      </c>
      <c r="Q301" s="2" t="s">
        <v>726</v>
      </c>
      <c r="R301" s="2" t="s">
        <v>726</v>
      </c>
      <c r="S301" s="2" t="s">
        <v>726</v>
      </c>
      <c r="T301" s="2" t="s">
        <v>726</v>
      </c>
      <c r="U301" s="2" t="s">
        <v>726</v>
      </c>
      <c r="X301" s="2">
        <f t="shared" si="4"/>
        <v>0</v>
      </c>
    </row>
    <row r="302" spans="1:24" ht="15" customHeight="1" x14ac:dyDescent="0.25">
      <c r="A302" s="2" t="s">
        <v>458</v>
      </c>
      <c r="B302" s="2" t="s">
        <v>463</v>
      </c>
      <c r="C302" s="2">
        <v>2017</v>
      </c>
      <c r="D302" s="2" t="s">
        <v>726</v>
      </c>
      <c r="E302" s="2" t="s">
        <v>726</v>
      </c>
      <c r="F302" s="2" t="s">
        <v>726</v>
      </c>
      <c r="G302" s="2" t="s">
        <v>726</v>
      </c>
      <c r="H302" s="2" t="s">
        <v>726</v>
      </c>
      <c r="I302" s="2" t="s">
        <v>726</v>
      </c>
      <c r="J302" s="2" t="s">
        <v>726</v>
      </c>
      <c r="K302" s="2" t="s">
        <v>726</v>
      </c>
      <c r="L302" s="2" t="s">
        <v>726</v>
      </c>
      <c r="M302" s="2" t="s">
        <v>726</v>
      </c>
      <c r="N302" s="2" t="s">
        <v>726</v>
      </c>
      <c r="O302" s="2" t="s">
        <v>726</v>
      </c>
      <c r="P302" s="2" t="s">
        <v>726</v>
      </c>
      <c r="Q302" s="2" t="s">
        <v>726</v>
      </c>
      <c r="R302" s="2" t="s">
        <v>726</v>
      </c>
      <c r="S302" s="2" t="s">
        <v>726</v>
      </c>
      <c r="T302" s="2" t="s">
        <v>726</v>
      </c>
      <c r="U302" s="2" t="s">
        <v>726</v>
      </c>
      <c r="X302" s="2">
        <f t="shared" si="4"/>
        <v>0</v>
      </c>
    </row>
    <row r="303" spans="1:24" ht="15" customHeight="1" x14ac:dyDescent="0.25">
      <c r="A303" s="2" t="s">
        <v>464</v>
      </c>
      <c r="B303" s="2" t="s">
        <v>465</v>
      </c>
      <c r="C303" s="2">
        <v>2017</v>
      </c>
      <c r="D303" s="2" t="s">
        <v>609</v>
      </c>
      <c r="E303" s="2" t="s">
        <v>726</v>
      </c>
      <c r="F303" s="2" t="s">
        <v>726</v>
      </c>
      <c r="G303" s="2" t="s">
        <v>726</v>
      </c>
      <c r="H303" s="2" t="s">
        <v>726</v>
      </c>
      <c r="I303" s="2" t="s">
        <v>726</v>
      </c>
      <c r="J303" s="2" t="s">
        <v>609</v>
      </c>
      <c r="K303" s="2" t="s">
        <v>726</v>
      </c>
      <c r="L303" s="2" t="s">
        <v>726</v>
      </c>
      <c r="M303" s="2" t="s">
        <v>726</v>
      </c>
      <c r="N303" s="2" t="s">
        <v>726</v>
      </c>
      <c r="O303" s="2" t="s">
        <v>726</v>
      </c>
      <c r="P303" s="2" t="s">
        <v>609</v>
      </c>
      <c r="Q303" s="2" t="s">
        <v>726</v>
      </c>
      <c r="R303" s="2" t="s">
        <v>726</v>
      </c>
      <c r="S303" s="2" t="s">
        <v>726</v>
      </c>
      <c r="T303" s="2" t="s">
        <v>726</v>
      </c>
      <c r="U303" s="2" t="s">
        <v>726</v>
      </c>
      <c r="X303" s="2">
        <f t="shared" si="4"/>
        <v>0</v>
      </c>
    </row>
    <row r="304" spans="1:24" ht="15" customHeight="1" x14ac:dyDescent="0.25">
      <c r="A304" s="2" t="s">
        <v>464</v>
      </c>
      <c r="B304" s="2" t="s">
        <v>466</v>
      </c>
      <c r="C304" s="2">
        <v>2017</v>
      </c>
      <c r="D304" s="2" t="s">
        <v>832</v>
      </c>
      <c r="E304" s="2" t="s">
        <v>789</v>
      </c>
      <c r="F304" s="2">
        <v>4.8460000000000001</v>
      </c>
      <c r="G304" s="2" t="s">
        <v>726</v>
      </c>
      <c r="H304" s="2" t="s">
        <v>726</v>
      </c>
      <c r="I304" s="2" t="s">
        <v>726</v>
      </c>
      <c r="J304" s="2" t="s">
        <v>609</v>
      </c>
      <c r="K304" s="2" t="s">
        <v>726</v>
      </c>
      <c r="L304" s="2" t="s">
        <v>726</v>
      </c>
      <c r="M304" s="2" t="s">
        <v>726</v>
      </c>
      <c r="N304" s="2" t="s">
        <v>726</v>
      </c>
      <c r="O304" s="2" t="s">
        <v>726</v>
      </c>
      <c r="P304" s="2" t="s">
        <v>609</v>
      </c>
      <c r="Q304" s="2" t="s">
        <v>726</v>
      </c>
      <c r="R304" s="2" t="s">
        <v>726</v>
      </c>
      <c r="S304" s="2" t="s">
        <v>726</v>
      </c>
      <c r="T304" s="2" t="s">
        <v>726</v>
      </c>
      <c r="U304" s="2" t="s">
        <v>726</v>
      </c>
      <c r="X304" s="2">
        <f t="shared" si="4"/>
        <v>0</v>
      </c>
    </row>
    <row r="305" spans="1:24" ht="15" customHeight="1" x14ac:dyDescent="0.25">
      <c r="A305" s="2" t="s">
        <v>467</v>
      </c>
      <c r="B305" s="2" t="s">
        <v>468</v>
      </c>
      <c r="C305" s="2">
        <v>2017</v>
      </c>
      <c r="D305" s="2" t="s">
        <v>726</v>
      </c>
      <c r="E305" s="2" t="s">
        <v>726</v>
      </c>
      <c r="F305" s="2" t="s">
        <v>726</v>
      </c>
      <c r="G305" s="2" t="s">
        <v>726</v>
      </c>
      <c r="H305" s="2" t="s">
        <v>726</v>
      </c>
      <c r="I305" s="2" t="s">
        <v>726</v>
      </c>
      <c r="J305" s="2" t="s">
        <v>726</v>
      </c>
      <c r="K305" s="2" t="s">
        <v>726</v>
      </c>
      <c r="L305" s="2" t="s">
        <v>726</v>
      </c>
      <c r="M305" s="2" t="s">
        <v>726</v>
      </c>
      <c r="N305" s="2" t="s">
        <v>726</v>
      </c>
      <c r="O305" s="2" t="s">
        <v>726</v>
      </c>
      <c r="P305" s="2" t="s">
        <v>726</v>
      </c>
      <c r="Q305" s="2" t="s">
        <v>726</v>
      </c>
      <c r="R305" s="2" t="s">
        <v>726</v>
      </c>
      <c r="S305" s="2" t="s">
        <v>726</v>
      </c>
      <c r="T305" s="2" t="s">
        <v>726</v>
      </c>
      <c r="U305" s="2" t="s">
        <v>726</v>
      </c>
      <c r="X305" s="2">
        <f t="shared" si="4"/>
        <v>0</v>
      </c>
    </row>
    <row r="306" spans="1:24" ht="15" customHeight="1" x14ac:dyDescent="0.25">
      <c r="A306" s="2" t="s">
        <v>469</v>
      </c>
      <c r="B306" s="2" t="s">
        <v>9</v>
      </c>
      <c r="C306" s="2">
        <v>2017</v>
      </c>
      <c r="D306" s="2" t="s">
        <v>609</v>
      </c>
      <c r="E306" s="2" t="s">
        <v>609</v>
      </c>
      <c r="F306" s="2" t="s">
        <v>609</v>
      </c>
      <c r="G306" s="2" t="s">
        <v>609</v>
      </c>
      <c r="H306" s="2" t="s">
        <v>609</v>
      </c>
      <c r="I306" s="2" t="s">
        <v>609</v>
      </c>
      <c r="J306" s="2" t="s">
        <v>609</v>
      </c>
      <c r="K306" s="2" t="s">
        <v>609</v>
      </c>
      <c r="L306" s="2" t="s">
        <v>609</v>
      </c>
      <c r="M306" s="2" t="s">
        <v>609</v>
      </c>
      <c r="N306" s="2" t="s">
        <v>609</v>
      </c>
      <c r="O306" s="2" t="s">
        <v>609</v>
      </c>
      <c r="P306" s="2" t="s">
        <v>609</v>
      </c>
      <c r="Q306" s="2" t="s">
        <v>609</v>
      </c>
      <c r="R306" s="2" t="s">
        <v>609</v>
      </c>
      <c r="S306" s="2" t="s">
        <v>609</v>
      </c>
      <c r="T306" s="2" t="s">
        <v>609</v>
      </c>
      <c r="U306" s="2" t="s">
        <v>609</v>
      </c>
      <c r="X306" s="2">
        <f t="shared" si="4"/>
        <v>0</v>
      </c>
    </row>
    <row r="307" spans="1:24" ht="15" customHeight="1" x14ac:dyDescent="0.25">
      <c r="A307" s="2" t="s">
        <v>469</v>
      </c>
      <c r="B307" s="2" t="s">
        <v>470</v>
      </c>
      <c r="C307" s="2">
        <v>2017</v>
      </c>
      <c r="D307" s="2" t="s">
        <v>609</v>
      </c>
      <c r="E307" s="2" t="s">
        <v>609</v>
      </c>
      <c r="F307" s="2" t="s">
        <v>609</v>
      </c>
      <c r="G307" s="2" t="s">
        <v>609</v>
      </c>
      <c r="H307" s="2" t="s">
        <v>609</v>
      </c>
      <c r="I307" s="2" t="s">
        <v>609</v>
      </c>
      <c r="J307" s="2" t="s">
        <v>609</v>
      </c>
      <c r="K307" s="2" t="s">
        <v>609</v>
      </c>
      <c r="L307" s="2" t="s">
        <v>609</v>
      </c>
      <c r="M307" s="2" t="s">
        <v>609</v>
      </c>
      <c r="N307" s="2" t="s">
        <v>609</v>
      </c>
      <c r="O307" s="2" t="s">
        <v>609</v>
      </c>
      <c r="P307" s="2" t="s">
        <v>609</v>
      </c>
      <c r="Q307" s="2" t="s">
        <v>609</v>
      </c>
      <c r="R307" s="2" t="s">
        <v>609</v>
      </c>
      <c r="S307" s="2" t="s">
        <v>609</v>
      </c>
      <c r="T307" s="2" t="s">
        <v>609</v>
      </c>
      <c r="U307" s="2" t="s">
        <v>609</v>
      </c>
      <c r="X307" s="2">
        <f t="shared" si="4"/>
        <v>0</v>
      </c>
    </row>
    <row r="308" spans="1:24" ht="15" customHeight="1" x14ac:dyDescent="0.25">
      <c r="A308" s="2" t="s">
        <v>469</v>
      </c>
      <c r="B308" s="2" t="s">
        <v>471</v>
      </c>
      <c r="C308" s="2">
        <v>2017</v>
      </c>
      <c r="D308" s="2" t="s">
        <v>609</v>
      </c>
      <c r="E308" s="2" t="s">
        <v>609</v>
      </c>
      <c r="F308" s="2" t="s">
        <v>609</v>
      </c>
      <c r="G308" s="2" t="s">
        <v>609</v>
      </c>
      <c r="H308" s="2" t="s">
        <v>609</v>
      </c>
      <c r="I308" s="2" t="s">
        <v>609</v>
      </c>
      <c r="J308" s="2" t="s">
        <v>609</v>
      </c>
      <c r="K308" s="2" t="s">
        <v>609</v>
      </c>
      <c r="L308" s="2" t="s">
        <v>609</v>
      </c>
      <c r="M308" s="2" t="s">
        <v>609</v>
      </c>
      <c r="N308" s="2" t="s">
        <v>609</v>
      </c>
      <c r="O308" s="2" t="s">
        <v>609</v>
      </c>
      <c r="P308" s="2" t="s">
        <v>609</v>
      </c>
      <c r="Q308" s="2" t="s">
        <v>609</v>
      </c>
      <c r="R308" s="2" t="s">
        <v>609</v>
      </c>
      <c r="S308" s="2" t="s">
        <v>609</v>
      </c>
      <c r="T308" s="2" t="s">
        <v>609</v>
      </c>
      <c r="U308" s="2" t="s">
        <v>609</v>
      </c>
      <c r="X308" s="2">
        <f t="shared" si="4"/>
        <v>0</v>
      </c>
    </row>
    <row r="309" spans="1:24" ht="15" customHeight="1" x14ac:dyDescent="0.25">
      <c r="A309" s="2" t="s">
        <v>469</v>
      </c>
      <c r="B309" s="2" t="s">
        <v>12</v>
      </c>
      <c r="C309" s="2">
        <v>2017</v>
      </c>
      <c r="D309" s="2" t="s">
        <v>609</v>
      </c>
      <c r="E309" s="2" t="s">
        <v>609</v>
      </c>
      <c r="F309" s="2" t="s">
        <v>609</v>
      </c>
      <c r="G309" s="2" t="s">
        <v>609</v>
      </c>
      <c r="H309" s="2" t="s">
        <v>609</v>
      </c>
      <c r="I309" s="2" t="s">
        <v>609</v>
      </c>
      <c r="J309" s="2" t="s">
        <v>609</v>
      </c>
      <c r="K309" s="2" t="s">
        <v>609</v>
      </c>
      <c r="L309" s="2" t="s">
        <v>609</v>
      </c>
      <c r="M309" s="2" t="s">
        <v>609</v>
      </c>
      <c r="N309" s="2" t="s">
        <v>609</v>
      </c>
      <c r="O309" s="2" t="s">
        <v>609</v>
      </c>
      <c r="P309" s="2" t="s">
        <v>609</v>
      </c>
      <c r="Q309" s="2" t="s">
        <v>609</v>
      </c>
      <c r="R309" s="2" t="s">
        <v>609</v>
      </c>
      <c r="S309" s="2" t="s">
        <v>609</v>
      </c>
      <c r="T309" s="2" t="s">
        <v>609</v>
      </c>
      <c r="U309" s="2" t="s">
        <v>609</v>
      </c>
      <c r="X309" s="2">
        <f t="shared" si="4"/>
        <v>0</v>
      </c>
    </row>
    <row r="310" spans="1:24" ht="15" customHeight="1" x14ac:dyDescent="0.25">
      <c r="A310" s="2" t="s">
        <v>469</v>
      </c>
      <c r="B310" s="2" t="s">
        <v>13</v>
      </c>
      <c r="C310" s="2">
        <v>2017</v>
      </c>
      <c r="D310" s="2" t="s">
        <v>609</v>
      </c>
      <c r="E310" s="2" t="s">
        <v>609</v>
      </c>
      <c r="F310" s="2" t="s">
        <v>609</v>
      </c>
      <c r="G310" s="2" t="s">
        <v>609</v>
      </c>
      <c r="H310" s="2" t="s">
        <v>609</v>
      </c>
      <c r="I310" s="2" t="s">
        <v>609</v>
      </c>
      <c r="J310" s="2" t="s">
        <v>609</v>
      </c>
      <c r="K310" s="2" t="s">
        <v>609</v>
      </c>
      <c r="L310" s="2" t="s">
        <v>609</v>
      </c>
      <c r="M310" s="2" t="s">
        <v>609</v>
      </c>
      <c r="N310" s="2" t="s">
        <v>609</v>
      </c>
      <c r="O310" s="2" t="s">
        <v>609</v>
      </c>
      <c r="P310" s="2" t="s">
        <v>609</v>
      </c>
      <c r="Q310" s="2" t="s">
        <v>609</v>
      </c>
      <c r="R310" s="2" t="s">
        <v>609</v>
      </c>
      <c r="S310" s="2" t="s">
        <v>609</v>
      </c>
      <c r="T310" s="2" t="s">
        <v>609</v>
      </c>
      <c r="U310" s="2" t="s">
        <v>609</v>
      </c>
      <c r="X310" s="2">
        <f t="shared" si="4"/>
        <v>0</v>
      </c>
    </row>
    <row r="311" spans="1:24" ht="15" customHeight="1" x14ac:dyDescent="0.25">
      <c r="A311" s="2" t="s">
        <v>469</v>
      </c>
      <c r="B311" s="2" t="s">
        <v>14</v>
      </c>
      <c r="C311" s="2">
        <v>2017</v>
      </c>
      <c r="D311" s="2" t="s">
        <v>609</v>
      </c>
      <c r="E311" s="2" t="s">
        <v>609</v>
      </c>
      <c r="F311" s="2" t="s">
        <v>609</v>
      </c>
      <c r="G311" s="2" t="s">
        <v>609</v>
      </c>
      <c r="H311" s="2" t="s">
        <v>609</v>
      </c>
      <c r="I311" s="2" t="s">
        <v>609</v>
      </c>
      <c r="J311" s="2" t="s">
        <v>609</v>
      </c>
      <c r="K311" s="2" t="s">
        <v>609</v>
      </c>
      <c r="L311" s="2" t="s">
        <v>609</v>
      </c>
      <c r="M311" s="2" t="s">
        <v>609</v>
      </c>
      <c r="N311" s="2" t="s">
        <v>609</v>
      </c>
      <c r="O311" s="2" t="s">
        <v>609</v>
      </c>
      <c r="P311" s="2" t="s">
        <v>609</v>
      </c>
      <c r="Q311" s="2" t="s">
        <v>609</v>
      </c>
      <c r="R311" s="2" t="s">
        <v>609</v>
      </c>
      <c r="S311" s="2" t="s">
        <v>609</v>
      </c>
      <c r="T311" s="2" t="s">
        <v>609</v>
      </c>
      <c r="U311" s="2" t="s">
        <v>609</v>
      </c>
      <c r="X311" s="2">
        <f t="shared" si="4"/>
        <v>0</v>
      </c>
    </row>
    <row r="312" spans="1:24" ht="15" customHeight="1" x14ac:dyDescent="0.25">
      <c r="A312" s="2" t="s">
        <v>469</v>
      </c>
      <c r="B312" s="2" t="s">
        <v>15</v>
      </c>
      <c r="C312" s="2">
        <v>2017</v>
      </c>
      <c r="D312" s="2" t="s">
        <v>609</v>
      </c>
      <c r="E312" s="2" t="s">
        <v>609</v>
      </c>
      <c r="F312" s="2" t="s">
        <v>609</v>
      </c>
      <c r="G312" s="2" t="s">
        <v>609</v>
      </c>
      <c r="H312" s="2" t="s">
        <v>609</v>
      </c>
      <c r="I312" s="2" t="s">
        <v>609</v>
      </c>
      <c r="J312" s="2" t="s">
        <v>609</v>
      </c>
      <c r="K312" s="2" t="s">
        <v>609</v>
      </c>
      <c r="L312" s="2" t="s">
        <v>609</v>
      </c>
      <c r="M312" s="2" t="s">
        <v>609</v>
      </c>
      <c r="N312" s="2" t="s">
        <v>609</v>
      </c>
      <c r="O312" s="2" t="s">
        <v>609</v>
      </c>
      <c r="P312" s="2" t="s">
        <v>609</v>
      </c>
      <c r="Q312" s="2" t="s">
        <v>609</v>
      </c>
      <c r="R312" s="2" t="s">
        <v>609</v>
      </c>
      <c r="S312" s="2" t="s">
        <v>609</v>
      </c>
      <c r="T312" s="2" t="s">
        <v>609</v>
      </c>
      <c r="U312" s="2" t="s">
        <v>609</v>
      </c>
      <c r="X312" s="2">
        <f t="shared" si="4"/>
        <v>0</v>
      </c>
    </row>
    <row r="313" spans="1:24" ht="15" customHeight="1" x14ac:dyDescent="0.25">
      <c r="A313" s="2" t="s">
        <v>469</v>
      </c>
      <c r="B313" s="2" t="s">
        <v>16</v>
      </c>
      <c r="C313" s="2">
        <v>2017</v>
      </c>
      <c r="D313" s="2" t="s">
        <v>609</v>
      </c>
      <c r="E313" s="2" t="s">
        <v>609</v>
      </c>
      <c r="F313" s="2" t="s">
        <v>609</v>
      </c>
      <c r="G313" s="2" t="s">
        <v>609</v>
      </c>
      <c r="H313" s="2" t="s">
        <v>609</v>
      </c>
      <c r="I313" s="2" t="s">
        <v>609</v>
      </c>
      <c r="J313" s="2" t="s">
        <v>609</v>
      </c>
      <c r="K313" s="2" t="s">
        <v>609</v>
      </c>
      <c r="L313" s="2" t="s">
        <v>609</v>
      </c>
      <c r="M313" s="2" t="s">
        <v>609</v>
      </c>
      <c r="N313" s="2" t="s">
        <v>609</v>
      </c>
      <c r="O313" s="2" t="s">
        <v>609</v>
      </c>
      <c r="P313" s="2" t="s">
        <v>609</v>
      </c>
      <c r="Q313" s="2" t="s">
        <v>609</v>
      </c>
      <c r="R313" s="2" t="s">
        <v>609</v>
      </c>
      <c r="S313" s="2" t="s">
        <v>609</v>
      </c>
      <c r="T313" s="2" t="s">
        <v>609</v>
      </c>
      <c r="U313" s="2" t="s">
        <v>609</v>
      </c>
      <c r="X313" s="2">
        <f t="shared" si="4"/>
        <v>0</v>
      </c>
    </row>
    <row r="314" spans="1:24" ht="15" customHeight="1" x14ac:dyDescent="0.25">
      <c r="A314" s="2" t="s">
        <v>469</v>
      </c>
      <c r="B314" s="2" t="s">
        <v>17</v>
      </c>
      <c r="C314" s="2">
        <v>2017</v>
      </c>
      <c r="D314" s="2" t="s">
        <v>609</v>
      </c>
      <c r="E314" s="2" t="s">
        <v>609</v>
      </c>
      <c r="F314" s="2" t="s">
        <v>609</v>
      </c>
      <c r="G314" s="2" t="s">
        <v>609</v>
      </c>
      <c r="H314" s="2" t="s">
        <v>609</v>
      </c>
      <c r="I314" s="2" t="s">
        <v>609</v>
      </c>
      <c r="J314" s="2" t="s">
        <v>609</v>
      </c>
      <c r="K314" s="2" t="s">
        <v>609</v>
      </c>
      <c r="L314" s="2" t="s">
        <v>609</v>
      </c>
      <c r="M314" s="2" t="s">
        <v>609</v>
      </c>
      <c r="N314" s="2" t="s">
        <v>609</v>
      </c>
      <c r="O314" s="2" t="s">
        <v>609</v>
      </c>
      <c r="P314" s="2" t="s">
        <v>609</v>
      </c>
      <c r="Q314" s="2" t="s">
        <v>609</v>
      </c>
      <c r="R314" s="2" t="s">
        <v>609</v>
      </c>
      <c r="S314" s="2" t="s">
        <v>609</v>
      </c>
      <c r="T314" s="2" t="s">
        <v>609</v>
      </c>
      <c r="U314" s="2" t="s">
        <v>609</v>
      </c>
      <c r="X314" s="2">
        <f t="shared" si="4"/>
        <v>0</v>
      </c>
    </row>
    <row r="315" spans="1:24" ht="15" customHeight="1" x14ac:dyDescent="0.25">
      <c r="A315" s="2" t="s">
        <v>469</v>
      </c>
      <c r="B315" s="2" t="s">
        <v>18</v>
      </c>
      <c r="C315" s="2">
        <v>2017</v>
      </c>
      <c r="D315" s="2" t="s">
        <v>609</v>
      </c>
      <c r="E315" s="2" t="s">
        <v>609</v>
      </c>
      <c r="F315" s="2" t="s">
        <v>609</v>
      </c>
      <c r="G315" s="2" t="s">
        <v>609</v>
      </c>
      <c r="H315" s="2" t="s">
        <v>609</v>
      </c>
      <c r="I315" s="2" t="s">
        <v>609</v>
      </c>
      <c r="J315" s="2" t="s">
        <v>609</v>
      </c>
      <c r="K315" s="2" t="s">
        <v>609</v>
      </c>
      <c r="L315" s="2" t="s">
        <v>609</v>
      </c>
      <c r="M315" s="2" t="s">
        <v>609</v>
      </c>
      <c r="N315" s="2" t="s">
        <v>609</v>
      </c>
      <c r="O315" s="2" t="s">
        <v>609</v>
      </c>
      <c r="P315" s="2" t="s">
        <v>609</v>
      </c>
      <c r="Q315" s="2" t="s">
        <v>609</v>
      </c>
      <c r="R315" s="2" t="s">
        <v>609</v>
      </c>
      <c r="S315" s="2" t="s">
        <v>609</v>
      </c>
      <c r="T315" s="2" t="s">
        <v>609</v>
      </c>
      <c r="U315" s="2" t="s">
        <v>609</v>
      </c>
      <c r="X315" s="2">
        <f t="shared" si="4"/>
        <v>0</v>
      </c>
    </row>
    <row r="316" spans="1:24" ht="15" customHeight="1" x14ac:dyDescent="0.25">
      <c r="A316" s="2" t="s">
        <v>469</v>
      </c>
      <c r="B316" s="2" t="s">
        <v>19</v>
      </c>
      <c r="C316" s="2">
        <v>2017</v>
      </c>
      <c r="D316" s="2" t="s">
        <v>609</v>
      </c>
      <c r="E316" s="2" t="s">
        <v>609</v>
      </c>
      <c r="F316" s="2" t="s">
        <v>609</v>
      </c>
      <c r="G316" s="2" t="s">
        <v>609</v>
      </c>
      <c r="H316" s="2" t="s">
        <v>609</v>
      </c>
      <c r="I316" s="2" t="s">
        <v>609</v>
      </c>
      <c r="J316" s="2" t="s">
        <v>609</v>
      </c>
      <c r="K316" s="2" t="s">
        <v>609</v>
      </c>
      <c r="L316" s="2" t="s">
        <v>609</v>
      </c>
      <c r="M316" s="2" t="s">
        <v>609</v>
      </c>
      <c r="N316" s="2" t="s">
        <v>609</v>
      </c>
      <c r="O316" s="2" t="s">
        <v>609</v>
      </c>
      <c r="P316" s="2" t="s">
        <v>609</v>
      </c>
      <c r="Q316" s="2" t="s">
        <v>609</v>
      </c>
      <c r="R316" s="2" t="s">
        <v>609</v>
      </c>
      <c r="S316" s="2" t="s">
        <v>609</v>
      </c>
      <c r="T316" s="2" t="s">
        <v>609</v>
      </c>
      <c r="U316" s="2" t="s">
        <v>609</v>
      </c>
      <c r="X316" s="2">
        <f t="shared" si="4"/>
        <v>0</v>
      </c>
    </row>
    <row r="317" spans="1:24" ht="15" customHeight="1" x14ac:dyDescent="0.25">
      <c r="A317" s="2" t="s">
        <v>472</v>
      </c>
      <c r="B317" s="2" t="s">
        <v>473</v>
      </c>
      <c r="C317" s="2">
        <v>2017</v>
      </c>
      <c r="D317" s="2" t="s">
        <v>609</v>
      </c>
      <c r="E317" s="2" t="s">
        <v>726</v>
      </c>
      <c r="F317" s="2" t="s">
        <v>726</v>
      </c>
      <c r="G317" s="2" t="s">
        <v>726</v>
      </c>
      <c r="H317" s="2" t="s">
        <v>726</v>
      </c>
      <c r="I317" s="2" t="s">
        <v>726</v>
      </c>
      <c r="J317" s="2" t="s">
        <v>609</v>
      </c>
      <c r="K317" s="2" t="s">
        <v>726</v>
      </c>
      <c r="L317" s="2" t="s">
        <v>726</v>
      </c>
      <c r="M317" s="2" t="s">
        <v>726</v>
      </c>
      <c r="N317" s="2" t="s">
        <v>726</v>
      </c>
      <c r="O317" s="2" t="s">
        <v>726</v>
      </c>
      <c r="P317" s="2" t="s">
        <v>609</v>
      </c>
      <c r="Q317" s="2" t="s">
        <v>726</v>
      </c>
      <c r="R317" s="2" t="s">
        <v>726</v>
      </c>
      <c r="S317" s="2" t="s">
        <v>726</v>
      </c>
      <c r="T317" s="2" t="s">
        <v>726</v>
      </c>
      <c r="U317" s="2" t="s">
        <v>726</v>
      </c>
      <c r="X317" s="2">
        <f t="shared" si="4"/>
        <v>0</v>
      </c>
    </row>
    <row r="318" spans="1:24" ht="15" customHeight="1" x14ac:dyDescent="0.25">
      <c r="A318" s="2" t="s">
        <v>474</v>
      </c>
      <c r="B318" s="2" t="s">
        <v>475</v>
      </c>
      <c r="C318" s="2">
        <v>2017</v>
      </c>
      <c r="D318" s="2" t="s">
        <v>609</v>
      </c>
      <c r="E318" s="2" t="s">
        <v>609</v>
      </c>
      <c r="F318" s="2" t="s">
        <v>609</v>
      </c>
      <c r="G318" s="2" t="s">
        <v>609</v>
      </c>
      <c r="H318" s="2" t="s">
        <v>609</v>
      </c>
      <c r="I318" s="2" t="s">
        <v>609</v>
      </c>
      <c r="J318" s="2" t="s">
        <v>609</v>
      </c>
      <c r="K318" s="2" t="s">
        <v>609</v>
      </c>
      <c r="L318" s="2" t="s">
        <v>609</v>
      </c>
      <c r="M318" s="2" t="s">
        <v>609</v>
      </c>
      <c r="N318" s="2" t="s">
        <v>609</v>
      </c>
      <c r="O318" s="2" t="s">
        <v>609</v>
      </c>
      <c r="P318" s="2" t="s">
        <v>609</v>
      </c>
      <c r="Q318" s="2" t="s">
        <v>609</v>
      </c>
      <c r="R318" s="2" t="s">
        <v>609</v>
      </c>
      <c r="S318" s="2" t="s">
        <v>609</v>
      </c>
      <c r="T318" s="2" t="s">
        <v>609</v>
      </c>
      <c r="U318" s="2" t="s">
        <v>609</v>
      </c>
      <c r="X318" s="2">
        <f t="shared" si="4"/>
        <v>0</v>
      </c>
    </row>
    <row r="319" spans="1:24" ht="15" customHeight="1" x14ac:dyDescent="0.25">
      <c r="A319" s="2" t="s">
        <v>476</v>
      </c>
      <c r="B319" s="2" t="s">
        <v>477</v>
      </c>
      <c r="C319" s="2">
        <v>2017</v>
      </c>
      <c r="D319" s="2" t="s">
        <v>726</v>
      </c>
      <c r="E319" s="2" t="s">
        <v>726</v>
      </c>
      <c r="F319" s="2" t="s">
        <v>726</v>
      </c>
      <c r="G319" s="2" t="s">
        <v>726</v>
      </c>
      <c r="H319" s="2" t="s">
        <v>726</v>
      </c>
      <c r="I319" s="2" t="s">
        <v>726</v>
      </c>
      <c r="J319" s="2" t="s">
        <v>726</v>
      </c>
      <c r="K319" s="2" t="s">
        <v>726</v>
      </c>
      <c r="L319" s="2" t="s">
        <v>726</v>
      </c>
      <c r="M319" s="2" t="s">
        <v>726</v>
      </c>
      <c r="N319" s="2" t="s">
        <v>726</v>
      </c>
      <c r="O319" s="2" t="s">
        <v>726</v>
      </c>
      <c r="P319" s="2" t="s">
        <v>726</v>
      </c>
      <c r="Q319" s="2" t="s">
        <v>726</v>
      </c>
      <c r="R319" s="2" t="s">
        <v>726</v>
      </c>
      <c r="S319" s="2" t="s">
        <v>726</v>
      </c>
      <c r="T319" s="2" t="s">
        <v>726</v>
      </c>
      <c r="U319" s="2" t="s">
        <v>726</v>
      </c>
      <c r="X319" s="2">
        <f t="shared" si="4"/>
        <v>0</v>
      </c>
    </row>
    <row r="320" spans="1:24" ht="15" customHeight="1" x14ac:dyDescent="0.25">
      <c r="A320" s="2" t="s">
        <v>476</v>
      </c>
      <c r="B320" s="2" t="s">
        <v>478</v>
      </c>
      <c r="C320" s="2">
        <v>2017</v>
      </c>
      <c r="D320" s="2" t="s">
        <v>726</v>
      </c>
      <c r="E320" s="2" t="s">
        <v>726</v>
      </c>
      <c r="F320" s="2" t="s">
        <v>726</v>
      </c>
      <c r="G320" s="2" t="s">
        <v>726</v>
      </c>
      <c r="H320" s="2" t="s">
        <v>726</v>
      </c>
      <c r="I320" s="2" t="s">
        <v>726</v>
      </c>
      <c r="J320" s="2" t="s">
        <v>726</v>
      </c>
      <c r="K320" s="2" t="s">
        <v>726</v>
      </c>
      <c r="L320" s="2" t="s">
        <v>726</v>
      </c>
      <c r="M320" s="2" t="s">
        <v>726</v>
      </c>
      <c r="N320" s="2" t="s">
        <v>726</v>
      </c>
      <c r="O320" s="2" t="s">
        <v>726</v>
      </c>
      <c r="P320" s="2" t="s">
        <v>726</v>
      </c>
      <c r="Q320" s="2" t="s">
        <v>726</v>
      </c>
      <c r="R320" s="2" t="s">
        <v>726</v>
      </c>
      <c r="S320" s="2" t="s">
        <v>726</v>
      </c>
      <c r="T320" s="2" t="s">
        <v>726</v>
      </c>
      <c r="U320" s="2" t="s">
        <v>726</v>
      </c>
      <c r="X320" s="2">
        <f t="shared" si="4"/>
        <v>0</v>
      </c>
    </row>
    <row r="321" spans="1:24" ht="15" customHeight="1" x14ac:dyDescent="0.25">
      <c r="A321" s="2" t="s">
        <v>476</v>
      </c>
      <c r="B321" s="2" t="s">
        <v>479</v>
      </c>
      <c r="C321" s="2">
        <v>2017</v>
      </c>
      <c r="D321" s="2" t="s">
        <v>726</v>
      </c>
      <c r="E321" s="2" t="s">
        <v>726</v>
      </c>
      <c r="F321" s="2" t="s">
        <v>726</v>
      </c>
      <c r="G321" s="2" t="s">
        <v>726</v>
      </c>
      <c r="H321" s="2" t="s">
        <v>726</v>
      </c>
      <c r="I321" s="2" t="s">
        <v>726</v>
      </c>
      <c r="J321" s="2" t="s">
        <v>726</v>
      </c>
      <c r="K321" s="2" t="s">
        <v>726</v>
      </c>
      <c r="L321" s="2" t="s">
        <v>726</v>
      </c>
      <c r="M321" s="2" t="s">
        <v>726</v>
      </c>
      <c r="N321" s="2" t="s">
        <v>726</v>
      </c>
      <c r="O321" s="2" t="s">
        <v>726</v>
      </c>
      <c r="P321" s="2" t="s">
        <v>726</v>
      </c>
      <c r="Q321" s="2" t="s">
        <v>726</v>
      </c>
      <c r="R321" s="2" t="s">
        <v>726</v>
      </c>
      <c r="S321" s="2" t="s">
        <v>726</v>
      </c>
      <c r="T321" s="2" t="s">
        <v>726</v>
      </c>
      <c r="U321" s="2" t="s">
        <v>726</v>
      </c>
      <c r="X321" s="2">
        <f t="shared" si="4"/>
        <v>0</v>
      </c>
    </row>
    <row r="322" spans="1:24" ht="15" customHeight="1" x14ac:dyDescent="0.25">
      <c r="A322" s="2" t="s">
        <v>476</v>
      </c>
      <c r="B322" s="2" t="s">
        <v>480</v>
      </c>
      <c r="C322" s="2">
        <v>2017</v>
      </c>
      <c r="D322" s="2" t="s">
        <v>726</v>
      </c>
      <c r="E322" s="2" t="s">
        <v>726</v>
      </c>
      <c r="F322" s="2" t="s">
        <v>726</v>
      </c>
      <c r="G322" s="2" t="s">
        <v>726</v>
      </c>
      <c r="H322" s="2" t="s">
        <v>726</v>
      </c>
      <c r="I322" s="2" t="s">
        <v>726</v>
      </c>
      <c r="J322" s="2" t="s">
        <v>726</v>
      </c>
      <c r="K322" s="2" t="s">
        <v>726</v>
      </c>
      <c r="L322" s="2" t="s">
        <v>726</v>
      </c>
      <c r="M322" s="2" t="s">
        <v>726</v>
      </c>
      <c r="N322" s="2" t="s">
        <v>726</v>
      </c>
      <c r="O322" s="2" t="s">
        <v>726</v>
      </c>
      <c r="P322" s="2" t="s">
        <v>726</v>
      </c>
      <c r="Q322" s="2" t="s">
        <v>726</v>
      </c>
      <c r="R322" s="2" t="s">
        <v>726</v>
      </c>
      <c r="S322" s="2" t="s">
        <v>726</v>
      </c>
      <c r="T322" s="2" t="s">
        <v>726</v>
      </c>
      <c r="U322" s="2" t="s">
        <v>726</v>
      </c>
      <c r="X322" s="2">
        <f t="shared" si="4"/>
        <v>0</v>
      </c>
    </row>
    <row r="323" spans="1:24" ht="15" customHeight="1" x14ac:dyDescent="0.25">
      <c r="A323" s="2" t="s">
        <v>481</v>
      </c>
      <c r="B323" s="2" t="s">
        <v>482</v>
      </c>
      <c r="C323" s="2">
        <v>2017</v>
      </c>
      <c r="D323" s="2" t="s">
        <v>609</v>
      </c>
      <c r="E323" s="2" t="s">
        <v>726</v>
      </c>
      <c r="F323" s="2" t="s">
        <v>726</v>
      </c>
      <c r="G323" s="2" t="s">
        <v>726</v>
      </c>
      <c r="H323" s="2" t="s">
        <v>726</v>
      </c>
      <c r="I323" s="2" t="s">
        <v>726</v>
      </c>
      <c r="J323" s="2" t="s">
        <v>609</v>
      </c>
      <c r="K323" s="2" t="s">
        <v>726</v>
      </c>
      <c r="L323" s="2" t="s">
        <v>726</v>
      </c>
      <c r="M323" s="2" t="s">
        <v>726</v>
      </c>
      <c r="N323" s="2" t="s">
        <v>726</v>
      </c>
      <c r="O323" s="2" t="s">
        <v>726</v>
      </c>
      <c r="P323" s="2" t="s">
        <v>609</v>
      </c>
      <c r="Q323" s="2" t="s">
        <v>726</v>
      </c>
      <c r="R323" s="2" t="s">
        <v>726</v>
      </c>
      <c r="S323" s="2" t="s">
        <v>726</v>
      </c>
      <c r="T323" s="2" t="s">
        <v>726</v>
      </c>
      <c r="U323" s="2" t="s">
        <v>726</v>
      </c>
      <c r="X323" s="2">
        <f t="shared" ref="X323:X386" si="5">(IF(E323="Avfall",F323,0)+IF(G323="Avfall",H323,0))/IFERROR(I323/100,0.85)+(IF(K323="Avfall",L323,0)+IF(M323="Avfall",N323,0))/IFERROR(O323/100,0.85)+(IF(Q323="avfall",R323,0)+IF(S323="avfall",T323,0))/IFERROR(U323/100,0.85)</f>
        <v>0</v>
      </c>
    </row>
    <row r="324" spans="1:24" ht="15" customHeight="1" x14ac:dyDescent="0.25">
      <c r="A324" s="2" t="s">
        <v>481</v>
      </c>
      <c r="B324" s="2" t="s">
        <v>483</v>
      </c>
      <c r="C324" s="2">
        <v>2017</v>
      </c>
      <c r="D324" s="2" t="s">
        <v>609</v>
      </c>
      <c r="E324" s="2" t="s">
        <v>726</v>
      </c>
      <c r="F324" s="2" t="s">
        <v>726</v>
      </c>
      <c r="G324" s="2" t="s">
        <v>726</v>
      </c>
      <c r="H324" s="2" t="s">
        <v>726</v>
      </c>
      <c r="I324" s="2" t="s">
        <v>726</v>
      </c>
      <c r="J324" s="2" t="s">
        <v>609</v>
      </c>
      <c r="K324" s="2" t="s">
        <v>726</v>
      </c>
      <c r="L324" s="2" t="s">
        <v>726</v>
      </c>
      <c r="M324" s="2" t="s">
        <v>726</v>
      </c>
      <c r="N324" s="2" t="s">
        <v>726</v>
      </c>
      <c r="O324" s="2" t="s">
        <v>726</v>
      </c>
      <c r="P324" s="2" t="s">
        <v>609</v>
      </c>
      <c r="Q324" s="2" t="s">
        <v>726</v>
      </c>
      <c r="R324" s="2" t="s">
        <v>726</v>
      </c>
      <c r="S324" s="2" t="s">
        <v>726</v>
      </c>
      <c r="T324" s="2" t="s">
        <v>726</v>
      </c>
      <c r="U324" s="2" t="s">
        <v>726</v>
      </c>
      <c r="X324" s="2">
        <f t="shared" si="5"/>
        <v>0</v>
      </c>
    </row>
    <row r="325" spans="1:24" ht="15" customHeight="1" x14ac:dyDescent="0.25">
      <c r="A325" s="2" t="s">
        <v>484</v>
      </c>
      <c r="B325" s="2" t="s">
        <v>485</v>
      </c>
      <c r="C325" s="2">
        <v>2017</v>
      </c>
      <c r="D325" s="2" t="s">
        <v>609</v>
      </c>
      <c r="E325" s="2" t="s">
        <v>609</v>
      </c>
      <c r="F325" s="2" t="s">
        <v>609</v>
      </c>
      <c r="G325" s="2" t="s">
        <v>609</v>
      </c>
      <c r="H325" s="2" t="s">
        <v>609</v>
      </c>
      <c r="I325" s="2" t="s">
        <v>609</v>
      </c>
      <c r="J325" s="2" t="s">
        <v>609</v>
      </c>
      <c r="K325" s="2" t="s">
        <v>609</v>
      </c>
      <c r="L325" s="2" t="s">
        <v>609</v>
      </c>
      <c r="M325" s="2" t="s">
        <v>609</v>
      </c>
      <c r="N325" s="2" t="s">
        <v>609</v>
      </c>
      <c r="O325" s="2" t="s">
        <v>609</v>
      </c>
      <c r="P325" s="2" t="s">
        <v>609</v>
      </c>
      <c r="Q325" s="2" t="s">
        <v>609</v>
      </c>
      <c r="R325" s="2" t="s">
        <v>609</v>
      </c>
      <c r="S325" s="2" t="s">
        <v>609</v>
      </c>
      <c r="T325" s="2" t="s">
        <v>609</v>
      </c>
      <c r="U325" s="2" t="s">
        <v>609</v>
      </c>
      <c r="X325" s="2">
        <f t="shared" si="5"/>
        <v>0</v>
      </c>
    </row>
    <row r="326" spans="1:24" ht="15" customHeight="1" x14ac:dyDescent="0.25">
      <c r="A326" s="2" t="s">
        <v>484</v>
      </c>
      <c r="B326" s="2" t="s">
        <v>486</v>
      </c>
      <c r="C326" s="2">
        <v>2017</v>
      </c>
      <c r="D326" s="2" t="s">
        <v>609</v>
      </c>
      <c r="E326" s="2" t="s">
        <v>609</v>
      </c>
      <c r="F326" s="2" t="s">
        <v>609</v>
      </c>
      <c r="G326" s="2" t="s">
        <v>609</v>
      </c>
      <c r="H326" s="2" t="s">
        <v>609</v>
      </c>
      <c r="I326" s="2" t="s">
        <v>609</v>
      </c>
      <c r="J326" s="2" t="s">
        <v>609</v>
      </c>
      <c r="K326" s="2" t="s">
        <v>609</v>
      </c>
      <c r="L326" s="2" t="s">
        <v>609</v>
      </c>
      <c r="M326" s="2" t="s">
        <v>609</v>
      </c>
      <c r="N326" s="2" t="s">
        <v>609</v>
      </c>
      <c r="O326" s="2" t="s">
        <v>609</v>
      </c>
      <c r="P326" s="2" t="s">
        <v>609</v>
      </c>
      <c r="Q326" s="2" t="s">
        <v>609</v>
      </c>
      <c r="R326" s="2" t="s">
        <v>609</v>
      </c>
      <c r="S326" s="2" t="s">
        <v>609</v>
      </c>
      <c r="T326" s="2" t="s">
        <v>609</v>
      </c>
      <c r="U326" s="2" t="s">
        <v>609</v>
      </c>
      <c r="X326" s="2">
        <f t="shared" si="5"/>
        <v>0</v>
      </c>
    </row>
    <row r="327" spans="1:24" ht="15" customHeight="1" x14ac:dyDescent="0.25">
      <c r="A327" s="2" t="s">
        <v>484</v>
      </c>
      <c r="B327" s="2" t="s">
        <v>487</v>
      </c>
      <c r="C327" s="2">
        <v>2017</v>
      </c>
      <c r="D327" s="2" t="s">
        <v>609</v>
      </c>
      <c r="E327" s="2" t="s">
        <v>609</v>
      </c>
      <c r="F327" s="2" t="s">
        <v>609</v>
      </c>
      <c r="G327" s="2" t="s">
        <v>609</v>
      </c>
      <c r="H327" s="2" t="s">
        <v>609</v>
      </c>
      <c r="I327" s="2" t="s">
        <v>609</v>
      </c>
      <c r="J327" s="2" t="s">
        <v>609</v>
      </c>
      <c r="K327" s="2" t="s">
        <v>609</v>
      </c>
      <c r="L327" s="2" t="s">
        <v>609</v>
      </c>
      <c r="M327" s="2" t="s">
        <v>609</v>
      </c>
      <c r="N327" s="2" t="s">
        <v>609</v>
      </c>
      <c r="O327" s="2" t="s">
        <v>609</v>
      </c>
      <c r="P327" s="2" t="s">
        <v>609</v>
      </c>
      <c r="Q327" s="2" t="s">
        <v>609</v>
      </c>
      <c r="R327" s="2" t="s">
        <v>609</v>
      </c>
      <c r="S327" s="2" t="s">
        <v>609</v>
      </c>
      <c r="T327" s="2" t="s">
        <v>609</v>
      </c>
      <c r="U327" s="2" t="s">
        <v>609</v>
      </c>
      <c r="X327" s="2">
        <f t="shared" si="5"/>
        <v>0</v>
      </c>
    </row>
    <row r="328" spans="1:24" ht="15" customHeight="1" x14ac:dyDescent="0.25">
      <c r="A328" s="2" t="s">
        <v>484</v>
      </c>
      <c r="B328" s="2" t="s">
        <v>488</v>
      </c>
      <c r="C328" s="2">
        <v>2017</v>
      </c>
      <c r="D328" s="2" t="s">
        <v>609</v>
      </c>
      <c r="E328" s="2" t="s">
        <v>726</v>
      </c>
      <c r="F328" s="2" t="s">
        <v>726</v>
      </c>
      <c r="G328" s="2" t="s">
        <v>726</v>
      </c>
      <c r="H328" s="2" t="s">
        <v>726</v>
      </c>
      <c r="I328" s="2" t="s">
        <v>726</v>
      </c>
      <c r="J328" s="2" t="s">
        <v>609</v>
      </c>
      <c r="K328" s="2" t="s">
        <v>726</v>
      </c>
      <c r="L328" s="2" t="s">
        <v>726</v>
      </c>
      <c r="M328" s="2" t="s">
        <v>726</v>
      </c>
      <c r="N328" s="2" t="s">
        <v>726</v>
      </c>
      <c r="O328" s="2" t="s">
        <v>726</v>
      </c>
      <c r="P328" s="2" t="s">
        <v>609</v>
      </c>
      <c r="Q328" s="2" t="s">
        <v>726</v>
      </c>
      <c r="R328" s="2" t="s">
        <v>726</v>
      </c>
      <c r="S328" s="2" t="s">
        <v>726</v>
      </c>
      <c r="T328" s="2" t="s">
        <v>726</v>
      </c>
      <c r="U328" s="2" t="s">
        <v>726</v>
      </c>
      <c r="X328" s="2">
        <f t="shared" si="5"/>
        <v>0</v>
      </c>
    </row>
    <row r="329" spans="1:24" ht="15" customHeight="1" x14ac:dyDescent="0.25">
      <c r="A329" s="2" t="s">
        <v>484</v>
      </c>
      <c r="B329" s="2" t="s">
        <v>489</v>
      </c>
      <c r="C329" s="2">
        <v>2017</v>
      </c>
      <c r="D329" s="2" t="s">
        <v>609</v>
      </c>
      <c r="E329" s="2" t="s">
        <v>609</v>
      </c>
      <c r="F329" s="2" t="s">
        <v>609</v>
      </c>
      <c r="G329" s="2" t="s">
        <v>609</v>
      </c>
      <c r="H329" s="2" t="s">
        <v>609</v>
      </c>
      <c r="I329" s="2" t="s">
        <v>609</v>
      </c>
      <c r="J329" s="2" t="s">
        <v>609</v>
      </c>
      <c r="K329" s="2" t="s">
        <v>609</v>
      </c>
      <c r="L329" s="2" t="s">
        <v>609</v>
      </c>
      <c r="M329" s="2" t="s">
        <v>609</v>
      </c>
      <c r="N329" s="2" t="s">
        <v>609</v>
      </c>
      <c r="O329" s="2" t="s">
        <v>609</v>
      </c>
      <c r="P329" s="2" t="s">
        <v>609</v>
      </c>
      <c r="Q329" s="2" t="s">
        <v>609</v>
      </c>
      <c r="R329" s="2" t="s">
        <v>609</v>
      </c>
      <c r="S329" s="2" t="s">
        <v>609</v>
      </c>
      <c r="T329" s="2" t="s">
        <v>609</v>
      </c>
      <c r="U329" s="2" t="s">
        <v>609</v>
      </c>
      <c r="X329" s="2">
        <f t="shared" si="5"/>
        <v>0</v>
      </c>
    </row>
    <row r="330" spans="1:24" ht="15" customHeight="1" x14ac:dyDescent="0.25">
      <c r="A330" s="2" t="s">
        <v>484</v>
      </c>
      <c r="B330" s="2" t="s">
        <v>490</v>
      </c>
      <c r="C330" s="2">
        <v>2017</v>
      </c>
      <c r="D330" s="2" t="s">
        <v>609</v>
      </c>
      <c r="E330" s="2" t="s">
        <v>609</v>
      </c>
      <c r="F330" s="2" t="s">
        <v>609</v>
      </c>
      <c r="G330" s="2" t="s">
        <v>609</v>
      </c>
      <c r="H330" s="2" t="s">
        <v>609</v>
      </c>
      <c r="I330" s="2" t="s">
        <v>609</v>
      </c>
      <c r="J330" s="2" t="s">
        <v>609</v>
      </c>
      <c r="K330" s="2" t="s">
        <v>609</v>
      </c>
      <c r="L330" s="2" t="s">
        <v>609</v>
      </c>
      <c r="M330" s="2" t="s">
        <v>609</v>
      </c>
      <c r="N330" s="2" t="s">
        <v>609</v>
      </c>
      <c r="O330" s="2" t="s">
        <v>609</v>
      </c>
      <c r="P330" s="2" t="s">
        <v>609</v>
      </c>
      <c r="Q330" s="2" t="s">
        <v>609</v>
      </c>
      <c r="R330" s="2" t="s">
        <v>609</v>
      </c>
      <c r="S330" s="2" t="s">
        <v>609</v>
      </c>
      <c r="T330" s="2" t="s">
        <v>609</v>
      </c>
      <c r="U330" s="2" t="s">
        <v>609</v>
      </c>
      <c r="X330" s="2">
        <f t="shared" si="5"/>
        <v>0</v>
      </c>
    </row>
    <row r="331" spans="1:24" ht="15" customHeight="1" x14ac:dyDescent="0.25">
      <c r="A331" s="2" t="s">
        <v>484</v>
      </c>
      <c r="B331" s="2" t="s">
        <v>491</v>
      </c>
      <c r="C331" s="2">
        <v>2017</v>
      </c>
      <c r="D331" s="2" t="s">
        <v>609</v>
      </c>
      <c r="E331" s="2" t="s">
        <v>609</v>
      </c>
      <c r="F331" s="2" t="s">
        <v>609</v>
      </c>
      <c r="G331" s="2" t="s">
        <v>609</v>
      </c>
      <c r="H331" s="2" t="s">
        <v>609</v>
      </c>
      <c r="I331" s="2" t="s">
        <v>609</v>
      </c>
      <c r="J331" s="2" t="s">
        <v>609</v>
      </c>
      <c r="K331" s="2" t="s">
        <v>609</v>
      </c>
      <c r="L331" s="2" t="s">
        <v>609</v>
      </c>
      <c r="M331" s="2" t="s">
        <v>609</v>
      </c>
      <c r="N331" s="2" t="s">
        <v>609</v>
      </c>
      <c r="O331" s="2" t="s">
        <v>609</v>
      </c>
      <c r="P331" s="2" t="s">
        <v>609</v>
      </c>
      <c r="Q331" s="2" t="s">
        <v>609</v>
      </c>
      <c r="R331" s="2" t="s">
        <v>609</v>
      </c>
      <c r="S331" s="2" t="s">
        <v>609</v>
      </c>
      <c r="T331" s="2" t="s">
        <v>609</v>
      </c>
      <c r="U331" s="2" t="s">
        <v>609</v>
      </c>
      <c r="X331" s="2">
        <f t="shared" si="5"/>
        <v>0</v>
      </c>
    </row>
    <row r="332" spans="1:24" ht="15" customHeight="1" x14ac:dyDescent="0.25">
      <c r="A332" s="2" t="s">
        <v>484</v>
      </c>
      <c r="B332" s="2" t="s">
        <v>492</v>
      </c>
      <c r="C332" s="2">
        <v>2017</v>
      </c>
      <c r="D332" s="2" t="s">
        <v>609</v>
      </c>
      <c r="E332" s="2" t="s">
        <v>609</v>
      </c>
      <c r="F332" s="2" t="s">
        <v>609</v>
      </c>
      <c r="G332" s="2" t="s">
        <v>609</v>
      </c>
      <c r="H332" s="2" t="s">
        <v>609</v>
      </c>
      <c r="I332" s="2" t="s">
        <v>609</v>
      </c>
      <c r="J332" s="2" t="s">
        <v>609</v>
      </c>
      <c r="K332" s="2" t="s">
        <v>609</v>
      </c>
      <c r="L332" s="2" t="s">
        <v>609</v>
      </c>
      <c r="M332" s="2" t="s">
        <v>609</v>
      </c>
      <c r="N332" s="2" t="s">
        <v>609</v>
      </c>
      <c r="O332" s="2" t="s">
        <v>609</v>
      </c>
      <c r="P332" s="2" t="s">
        <v>609</v>
      </c>
      <c r="Q332" s="2" t="s">
        <v>609</v>
      </c>
      <c r="R332" s="2" t="s">
        <v>609</v>
      </c>
      <c r="S332" s="2" t="s">
        <v>609</v>
      </c>
      <c r="T332" s="2" t="s">
        <v>609</v>
      </c>
      <c r="U332" s="2" t="s">
        <v>609</v>
      </c>
      <c r="X332" s="2">
        <f t="shared" si="5"/>
        <v>0</v>
      </c>
    </row>
    <row r="333" spans="1:24" ht="15" customHeight="1" x14ac:dyDescent="0.25">
      <c r="A333" s="2" t="s">
        <v>484</v>
      </c>
      <c r="B333" s="2" t="s">
        <v>493</v>
      </c>
      <c r="C333" s="2">
        <v>2017</v>
      </c>
      <c r="D333" s="2" t="s">
        <v>609</v>
      </c>
      <c r="E333" s="2" t="s">
        <v>609</v>
      </c>
      <c r="F333" s="2" t="s">
        <v>609</v>
      </c>
      <c r="G333" s="2" t="s">
        <v>609</v>
      </c>
      <c r="H333" s="2" t="s">
        <v>609</v>
      </c>
      <c r="I333" s="2" t="s">
        <v>609</v>
      </c>
      <c r="J333" s="2" t="s">
        <v>609</v>
      </c>
      <c r="K333" s="2" t="s">
        <v>609</v>
      </c>
      <c r="L333" s="2" t="s">
        <v>609</v>
      </c>
      <c r="M333" s="2" t="s">
        <v>609</v>
      </c>
      <c r="N333" s="2" t="s">
        <v>609</v>
      </c>
      <c r="O333" s="2" t="s">
        <v>609</v>
      </c>
      <c r="P333" s="2" t="s">
        <v>609</v>
      </c>
      <c r="Q333" s="2" t="s">
        <v>609</v>
      </c>
      <c r="R333" s="2" t="s">
        <v>609</v>
      </c>
      <c r="S333" s="2" t="s">
        <v>609</v>
      </c>
      <c r="T333" s="2" t="s">
        <v>609</v>
      </c>
      <c r="U333" s="2" t="s">
        <v>609</v>
      </c>
      <c r="X333" s="2">
        <f t="shared" si="5"/>
        <v>0</v>
      </c>
    </row>
    <row r="334" spans="1:24" ht="15" customHeight="1" x14ac:dyDescent="0.25">
      <c r="A334" s="2" t="s">
        <v>484</v>
      </c>
      <c r="B334" s="2" t="s">
        <v>494</v>
      </c>
      <c r="C334" s="2">
        <v>2017</v>
      </c>
      <c r="D334" s="2" t="s">
        <v>609</v>
      </c>
      <c r="E334" s="2" t="s">
        <v>609</v>
      </c>
      <c r="F334" s="2" t="s">
        <v>609</v>
      </c>
      <c r="G334" s="2" t="s">
        <v>609</v>
      </c>
      <c r="H334" s="2" t="s">
        <v>609</v>
      </c>
      <c r="I334" s="2" t="s">
        <v>609</v>
      </c>
      <c r="J334" s="2" t="s">
        <v>609</v>
      </c>
      <c r="K334" s="2" t="s">
        <v>609</v>
      </c>
      <c r="L334" s="2" t="s">
        <v>609</v>
      </c>
      <c r="M334" s="2" t="s">
        <v>609</v>
      </c>
      <c r="N334" s="2" t="s">
        <v>609</v>
      </c>
      <c r="O334" s="2" t="s">
        <v>609</v>
      </c>
      <c r="P334" s="2" t="s">
        <v>609</v>
      </c>
      <c r="Q334" s="2" t="s">
        <v>609</v>
      </c>
      <c r="R334" s="2" t="s">
        <v>609</v>
      </c>
      <c r="S334" s="2" t="s">
        <v>609</v>
      </c>
      <c r="T334" s="2" t="s">
        <v>609</v>
      </c>
      <c r="U334" s="2" t="s">
        <v>609</v>
      </c>
      <c r="X334" s="2">
        <f t="shared" si="5"/>
        <v>0</v>
      </c>
    </row>
    <row r="335" spans="1:24" ht="15" customHeight="1" x14ac:dyDescent="0.25">
      <c r="A335" s="2" t="s">
        <v>484</v>
      </c>
      <c r="B335" s="2" t="s">
        <v>495</v>
      </c>
      <c r="C335" s="2">
        <v>2017</v>
      </c>
      <c r="D335" s="2" t="s">
        <v>609</v>
      </c>
      <c r="E335" s="2" t="s">
        <v>726</v>
      </c>
      <c r="F335" s="2" t="s">
        <v>726</v>
      </c>
      <c r="G335" s="2" t="s">
        <v>726</v>
      </c>
      <c r="H335" s="2" t="s">
        <v>726</v>
      </c>
      <c r="I335" s="2" t="s">
        <v>726</v>
      </c>
      <c r="J335" s="2" t="s">
        <v>609</v>
      </c>
      <c r="K335" s="2" t="s">
        <v>726</v>
      </c>
      <c r="L335" s="2" t="s">
        <v>726</v>
      </c>
      <c r="M335" s="2" t="s">
        <v>726</v>
      </c>
      <c r="N335" s="2" t="s">
        <v>726</v>
      </c>
      <c r="O335" s="2" t="s">
        <v>726</v>
      </c>
      <c r="P335" s="2" t="s">
        <v>609</v>
      </c>
      <c r="Q335" s="2" t="s">
        <v>726</v>
      </c>
      <c r="R335" s="2" t="s">
        <v>726</v>
      </c>
      <c r="S335" s="2" t="s">
        <v>726</v>
      </c>
      <c r="T335" s="2" t="s">
        <v>726</v>
      </c>
      <c r="U335" s="2" t="s">
        <v>726</v>
      </c>
      <c r="X335" s="2">
        <f t="shared" si="5"/>
        <v>0</v>
      </c>
    </row>
    <row r="336" spans="1:24" ht="15" customHeight="1" x14ac:dyDescent="0.25">
      <c r="A336" s="2" t="s">
        <v>484</v>
      </c>
      <c r="B336" s="2" t="s">
        <v>496</v>
      </c>
      <c r="C336" s="2">
        <v>2017</v>
      </c>
      <c r="D336" s="2" t="s">
        <v>609</v>
      </c>
      <c r="E336" s="2" t="s">
        <v>609</v>
      </c>
      <c r="F336" s="2" t="s">
        <v>609</v>
      </c>
      <c r="G336" s="2" t="s">
        <v>609</v>
      </c>
      <c r="H336" s="2" t="s">
        <v>609</v>
      </c>
      <c r="I336" s="2" t="s">
        <v>609</v>
      </c>
      <c r="J336" s="2" t="s">
        <v>609</v>
      </c>
      <c r="K336" s="2" t="s">
        <v>609</v>
      </c>
      <c r="L336" s="2" t="s">
        <v>609</v>
      </c>
      <c r="M336" s="2" t="s">
        <v>609</v>
      </c>
      <c r="N336" s="2" t="s">
        <v>609</v>
      </c>
      <c r="O336" s="2" t="s">
        <v>609</v>
      </c>
      <c r="P336" s="2" t="s">
        <v>609</v>
      </c>
      <c r="Q336" s="2" t="s">
        <v>609</v>
      </c>
      <c r="R336" s="2" t="s">
        <v>609</v>
      </c>
      <c r="S336" s="2" t="s">
        <v>609</v>
      </c>
      <c r="T336" s="2" t="s">
        <v>609</v>
      </c>
      <c r="U336" s="2" t="s">
        <v>609</v>
      </c>
      <c r="X336" s="2">
        <f t="shared" si="5"/>
        <v>0</v>
      </c>
    </row>
    <row r="337" spans="1:24" ht="15" customHeight="1" x14ac:dyDescent="0.25">
      <c r="A337" s="2" t="s">
        <v>497</v>
      </c>
      <c r="B337" s="2" t="s">
        <v>498</v>
      </c>
      <c r="C337" s="2">
        <v>2017</v>
      </c>
      <c r="D337" s="2" t="s">
        <v>833</v>
      </c>
      <c r="E337" s="2" t="s">
        <v>789</v>
      </c>
      <c r="F337" s="2">
        <v>11.068</v>
      </c>
      <c r="G337" s="2" t="s">
        <v>726</v>
      </c>
      <c r="H337" s="2">
        <v>0</v>
      </c>
      <c r="I337" s="2" t="s">
        <v>726</v>
      </c>
      <c r="J337" s="2" t="s">
        <v>609</v>
      </c>
      <c r="K337" s="2" t="s">
        <v>726</v>
      </c>
      <c r="L337" s="2" t="s">
        <v>726</v>
      </c>
      <c r="M337" s="2" t="s">
        <v>726</v>
      </c>
      <c r="N337" s="2" t="s">
        <v>726</v>
      </c>
      <c r="O337" s="2" t="s">
        <v>726</v>
      </c>
      <c r="P337" s="2" t="s">
        <v>609</v>
      </c>
      <c r="Q337" s="2" t="s">
        <v>726</v>
      </c>
      <c r="R337" s="2" t="s">
        <v>726</v>
      </c>
      <c r="S337" s="2" t="s">
        <v>726</v>
      </c>
      <c r="T337" s="2" t="s">
        <v>726</v>
      </c>
      <c r="U337" s="2" t="s">
        <v>726</v>
      </c>
      <c r="X337" s="2">
        <f t="shared" si="5"/>
        <v>0</v>
      </c>
    </row>
    <row r="338" spans="1:24" ht="15" customHeight="1" x14ac:dyDescent="0.25">
      <c r="A338" s="2" t="s">
        <v>499</v>
      </c>
      <c r="B338" s="2" t="s">
        <v>500</v>
      </c>
      <c r="C338" s="2">
        <v>2017</v>
      </c>
      <c r="D338" s="2" t="s">
        <v>609</v>
      </c>
      <c r="E338" s="2" t="s">
        <v>609</v>
      </c>
      <c r="F338" s="2" t="s">
        <v>609</v>
      </c>
      <c r="G338" s="2" t="s">
        <v>609</v>
      </c>
      <c r="H338" s="2" t="s">
        <v>609</v>
      </c>
      <c r="I338" s="2" t="s">
        <v>609</v>
      </c>
      <c r="J338" s="2" t="s">
        <v>609</v>
      </c>
      <c r="K338" s="2" t="s">
        <v>609</v>
      </c>
      <c r="L338" s="2" t="s">
        <v>609</v>
      </c>
      <c r="M338" s="2" t="s">
        <v>609</v>
      </c>
      <c r="N338" s="2" t="s">
        <v>609</v>
      </c>
      <c r="O338" s="2" t="s">
        <v>609</v>
      </c>
      <c r="P338" s="2" t="s">
        <v>609</v>
      </c>
      <c r="Q338" s="2" t="s">
        <v>609</v>
      </c>
      <c r="R338" s="2" t="s">
        <v>609</v>
      </c>
      <c r="S338" s="2" t="s">
        <v>609</v>
      </c>
      <c r="T338" s="2" t="s">
        <v>609</v>
      </c>
      <c r="U338" s="2" t="s">
        <v>609</v>
      </c>
      <c r="X338" s="2">
        <f t="shared" si="5"/>
        <v>0</v>
      </c>
    </row>
    <row r="339" spans="1:24" ht="15" customHeight="1" x14ac:dyDescent="0.25">
      <c r="A339" s="2" t="s">
        <v>501</v>
      </c>
      <c r="B339" s="2" t="s">
        <v>502</v>
      </c>
      <c r="C339" s="2">
        <v>2017</v>
      </c>
      <c r="D339" s="2" t="s">
        <v>609</v>
      </c>
      <c r="E339" s="2" t="s">
        <v>726</v>
      </c>
      <c r="F339" s="2" t="s">
        <v>726</v>
      </c>
      <c r="G339" s="2" t="s">
        <v>726</v>
      </c>
      <c r="H339" s="2" t="s">
        <v>726</v>
      </c>
      <c r="I339" s="2" t="s">
        <v>726</v>
      </c>
      <c r="J339" s="2" t="s">
        <v>609</v>
      </c>
      <c r="K339" s="2" t="s">
        <v>726</v>
      </c>
      <c r="L339" s="2" t="s">
        <v>726</v>
      </c>
      <c r="M339" s="2" t="s">
        <v>726</v>
      </c>
      <c r="N339" s="2" t="s">
        <v>726</v>
      </c>
      <c r="O339" s="2" t="s">
        <v>726</v>
      </c>
      <c r="P339" s="2" t="s">
        <v>609</v>
      </c>
      <c r="Q339" s="2" t="s">
        <v>726</v>
      </c>
      <c r="R339" s="2" t="s">
        <v>726</v>
      </c>
      <c r="S339" s="2" t="s">
        <v>726</v>
      </c>
      <c r="T339" s="2" t="s">
        <v>726</v>
      </c>
      <c r="U339" s="2" t="s">
        <v>726</v>
      </c>
      <c r="X339" s="2">
        <f t="shared" si="5"/>
        <v>0</v>
      </c>
    </row>
    <row r="340" spans="1:24" ht="15" customHeight="1" x14ac:dyDescent="0.25">
      <c r="A340" s="2" t="s">
        <v>501</v>
      </c>
      <c r="B340" s="2" t="s">
        <v>503</v>
      </c>
      <c r="C340" s="2">
        <v>2017</v>
      </c>
      <c r="D340" s="2" t="s">
        <v>609</v>
      </c>
      <c r="E340" s="2" t="s">
        <v>726</v>
      </c>
      <c r="F340" s="2" t="s">
        <v>726</v>
      </c>
      <c r="G340" s="2" t="s">
        <v>726</v>
      </c>
      <c r="H340" s="2" t="s">
        <v>726</v>
      </c>
      <c r="I340" s="2" t="s">
        <v>726</v>
      </c>
      <c r="J340" s="2" t="s">
        <v>609</v>
      </c>
      <c r="K340" s="2" t="s">
        <v>726</v>
      </c>
      <c r="L340" s="2" t="s">
        <v>726</v>
      </c>
      <c r="M340" s="2" t="s">
        <v>726</v>
      </c>
      <c r="N340" s="2" t="s">
        <v>726</v>
      </c>
      <c r="O340" s="2" t="s">
        <v>726</v>
      </c>
      <c r="P340" s="2" t="s">
        <v>609</v>
      </c>
      <c r="Q340" s="2" t="s">
        <v>726</v>
      </c>
      <c r="R340" s="2" t="s">
        <v>726</v>
      </c>
      <c r="S340" s="2" t="s">
        <v>726</v>
      </c>
      <c r="T340" s="2" t="s">
        <v>726</v>
      </c>
      <c r="U340" s="2" t="s">
        <v>726</v>
      </c>
      <c r="X340" s="2">
        <f t="shared" si="5"/>
        <v>0</v>
      </c>
    </row>
    <row r="341" spans="1:24" ht="15" customHeight="1" x14ac:dyDescent="0.25">
      <c r="A341" s="2" t="s">
        <v>501</v>
      </c>
      <c r="B341" s="2" t="s">
        <v>504</v>
      </c>
      <c r="C341" s="2">
        <v>2017</v>
      </c>
      <c r="D341" s="2" t="s">
        <v>834</v>
      </c>
      <c r="E341" s="2" t="s">
        <v>812</v>
      </c>
      <c r="F341" s="2">
        <v>61.893999999999998</v>
      </c>
      <c r="G341" s="2" t="s">
        <v>726</v>
      </c>
      <c r="H341" s="2" t="s">
        <v>726</v>
      </c>
      <c r="I341" s="2">
        <v>85</v>
      </c>
      <c r="J341" s="2" t="s">
        <v>835</v>
      </c>
      <c r="K341" s="2" t="s">
        <v>812</v>
      </c>
      <c r="L341" s="2">
        <v>15.59</v>
      </c>
      <c r="M341" s="2" t="s">
        <v>726</v>
      </c>
      <c r="N341" s="2" t="s">
        <v>726</v>
      </c>
      <c r="O341" s="2">
        <v>85</v>
      </c>
      <c r="P341" s="2" t="s">
        <v>609</v>
      </c>
      <c r="Q341" s="2" t="s">
        <v>726</v>
      </c>
      <c r="R341" s="2" t="s">
        <v>726</v>
      </c>
      <c r="S341" s="2" t="s">
        <v>726</v>
      </c>
      <c r="T341" s="2" t="s">
        <v>726</v>
      </c>
      <c r="U341" s="2" t="s">
        <v>726</v>
      </c>
      <c r="X341" s="2">
        <f t="shared" si="5"/>
        <v>0</v>
      </c>
    </row>
    <row r="342" spans="1:24" ht="15" customHeight="1" x14ac:dyDescent="0.25">
      <c r="A342" s="2" t="s">
        <v>501</v>
      </c>
      <c r="B342" s="2" t="s">
        <v>505</v>
      </c>
      <c r="C342" s="2">
        <v>2017</v>
      </c>
      <c r="D342" s="2" t="s">
        <v>609</v>
      </c>
      <c r="E342" s="2" t="s">
        <v>726</v>
      </c>
      <c r="F342" s="2" t="s">
        <v>726</v>
      </c>
      <c r="G342" s="2" t="s">
        <v>726</v>
      </c>
      <c r="H342" s="2" t="s">
        <v>726</v>
      </c>
      <c r="I342" s="2" t="s">
        <v>726</v>
      </c>
      <c r="J342" s="2" t="s">
        <v>609</v>
      </c>
      <c r="K342" s="2" t="s">
        <v>726</v>
      </c>
      <c r="L342" s="2" t="s">
        <v>726</v>
      </c>
      <c r="M342" s="2" t="s">
        <v>726</v>
      </c>
      <c r="N342" s="2" t="s">
        <v>726</v>
      </c>
      <c r="O342" s="2" t="s">
        <v>726</v>
      </c>
      <c r="P342" s="2" t="s">
        <v>609</v>
      </c>
      <c r="Q342" s="2" t="s">
        <v>726</v>
      </c>
      <c r="R342" s="2" t="s">
        <v>726</v>
      </c>
      <c r="S342" s="2" t="s">
        <v>726</v>
      </c>
      <c r="T342" s="2" t="s">
        <v>726</v>
      </c>
      <c r="U342" s="2" t="s">
        <v>726</v>
      </c>
      <c r="X342" s="2">
        <f t="shared" si="5"/>
        <v>0</v>
      </c>
    </row>
    <row r="343" spans="1:24" ht="15" customHeight="1" x14ac:dyDescent="0.25">
      <c r="A343" s="2" t="s">
        <v>501</v>
      </c>
      <c r="B343" s="2" t="s">
        <v>506</v>
      </c>
      <c r="C343" s="2">
        <v>2017</v>
      </c>
      <c r="D343" s="2" t="s">
        <v>609</v>
      </c>
      <c r="E343" s="2" t="s">
        <v>726</v>
      </c>
      <c r="F343" s="2" t="s">
        <v>726</v>
      </c>
      <c r="G343" s="2" t="s">
        <v>726</v>
      </c>
      <c r="H343" s="2" t="s">
        <v>726</v>
      </c>
      <c r="I343" s="2" t="s">
        <v>726</v>
      </c>
      <c r="J343" s="2" t="s">
        <v>609</v>
      </c>
      <c r="K343" s="2" t="s">
        <v>726</v>
      </c>
      <c r="L343" s="2" t="s">
        <v>726</v>
      </c>
      <c r="M343" s="2" t="s">
        <v>726</v>
      </c>
      <c r="N343" s="2" t="s">
        <v>726</v>
      </c>
      <c r="O343" s="2" t="s">
        <v>726</v>
      </c>
      <c r="P343" s="2" t="s">
        <v>609</v>
      </c>
      <c r="Q343" s="2" t="s">
        <v>726</v>
      </c>
      <c r="R343" s="2" t="s">
        <v>726</v>
      </c>
      <c r="S343" s="2" t="s">
        <v>726</v>
      </c>
      <c r="T343" s="2" t="s">
        <v>726</v>
      </c>
      <c r="U343" s="2" t="s">
        <v>726</v>
      </c>
      <c r="X343" s="2">
        <f t="shared" si="5"/>
        <v>0</v>
      </c>
    </row>
    <row r="344" spans="1:24" ht="15" customHeight="1" x14ac:dyDescent="0.25">
      <c r="A344" s="2" t="s">
        <v>512</v>
      </c>
      <c r="B344" s="2" t="s">
        <v>513</v>
      </c>
      <c r="C344" s="2">
        <v>2017</v>
      </c>
      <c r="D344" s="2" t="s">
        <v>836</v>
      </c>
      <c r="E344" s="2" t="s">
        <v>837</v>
      </c>
      <c r="F344" s="2">
        <v>100</v>
      </c>
      <c r="G344" s="2" t="s">
        <v>838</v>
      </c>
      <c r="H344" s="2">
        <v>100</v>
      </c>
      <c r="I344" s="2" t="s">
        <v>726</v>
      </c>
      <c r="J344" s="2" t="s">
        <v>609</v>
      </c>
      <c r="K344" s="2" t="s">
        <v>726</v>
      </c>
      <c r="L344" s="2" t="s">
        <v>726</v>
      </c>
      <c r="M344" s="2" t="s">
        <v>726</v>
      </c>
      <c r="N344" s="2" t="s">
        <v>726</v>
      </c>
      <c r="O344" s="2" t="s">
        <v>726</v>
      </c>
      <c r="P344" s="2" t="s">
        <v>609</v>
      </c>
      <c r="Q344" s="2" t="s">
        <v>726</v>
      </c>
      <c r="R344" s="2" t="s">
        <v>726</v>
      </c>
      <c r="S344" s="2" t="s">
        <v>726</v>
      </c>
      <c r="T344" s="2" t="s">
        <v>726</v>
      </c>
      <c r="U344" s="2" t="s">
        <v>726</v>
      </c>
      <c r="X344" s="2">
        <f t="shared" si="5"/>
        <v>0</v>
      </c>
    </row>
    <row r="345" spans="1:24" ht="15" customHeight="1" x14ac:dyDescent="0.25">
      <c r="A345" s="2" t="s">
        <v>512</v>
      </c>
      <c r="B345" s="2" t="s">
        <v>514</v>
      </c>
      <c r="C345" s="2">
        <v>2017</v>
      </c>
      <c r="D345" s="2" t="s">
        <v>609</v>
      </c>
      <c r="E345" s="2" t="s">
        <v>609</v>
      </c>
      <c r="F345" s="2" t="s">
        <v>609</v>
      </c>
      <c r="G345" s="2" t="s">
        <v>609</v>
      </c>
      <c r="H345" s="2" t="s">
        <v>609</v>
      </c>
      <c r="I345" s="2" t="s">
        <v>609</v>
      </c>
      <c r="J345" s="2" t="s">
        <v>609</v>
      </c>
      <c r="K345" s="2" t="s">
        <v>609</v>
      </c>
      <c r="L345" s="2" t="s">
        <v>609</v>
      </c>
      <c r="M345" s="2" t="s">
        <v>609</v>
      </c>
      <c r="N345" s="2" t="s">
        <v>609</v>
      </c>
      <c r="O345" s="2" t="s">
        <v>609</v>
      </c>
      <c r="P345" s="2" t="s">
        <v>609</v>
      </c>
      <c r="Q345" s="2" t="s">
        <v>609</v>
      </c>
      <c r="R345" s="2" t="s">
        <v>609</v>
      </c>
      <c r="S345" s="2" t="s">
        <v>609</v>
      </c>
      <c r="T345" s="2" t="s">
        <v>609</v>
      </c>
      <c r="U345" s="2" t="s">
        <v>609</v>
      </c>
      <c r="X345" s="2">
        <f t="shared" si="5"/>
        <v>0</v>
      </c>
    </row>
    <row r="346" spans="1:24" ht="15" customHeight="1" x14ac:dyDescent="0.25">
      <c r="A346" s="2" t="s">
        <v>512</v>
      </c>
      <c r="B346" s="2" t="s">
        <v>515</v>
      </c>
      <c r="C346" s="2">
        <v>2017</v>
      </c>
      <c r="D346" s="2" t="s">
        <v>836</v>
      </c>
      <c r="E346" s="2" t="s">
        <v>839</v>
      </c>
      <c r="F346" s="2">
        <v>5</v>
      </c>
      <c r="G346" s="2" t="s">
        <v>768</v>
      </c>
      <c r="H346" s="2">
        <v>5</v>
      </c>
      <c r="I346" s="2" t="s">
        <v>726</v>
      </c>
      <c r="J346" s="2" t="s">
        <v>609</v>
      </c>
      <c r="K346" s="2" t="s">
        <v>726</v>
      </c>
      <c r="L346" s="2" t="s">
        <v>726</v>
      </c>
      <c r="M346" s="2" t="s">
        <v>726</v>
      </c>
      <c r="N346" s="2" t="s">
        <v>726</v>
      </c>
      <c r="O346" s="2" t="s">
        <v>726</v>
      </c>
      <c r="P346" s="2" t="s">
        <v>609</v>
      </c>
      <c r="Q346" s="2" t="s">
        <v>726</v>
      </c>
      <c r="R346" s="2" t="s">
        <v>726</v>
      </c>
      <c r="S346" s="2" t="s">
        <v>726</v>
      </c>
      <c r="T346" s="2" t="s">
        <v>726</v>
      </c>
      <c r="U346" s="2" t="s">
        <v>726</v>
      </c>
      <c r="X346" s="2">
        <f t="shared" si="5"/>
        <v>0</v>
      </c>
    </row>
    <row r="347" spans="1:24" ht="15" customHeight="1" x14ac:dyDescent="0.25">
      <c r="A347" s="2" t="s">
        <v>516</v>
      </c>
      <c r="B347" s="2" t="s">
        <v>517</v>
      </c>
      <c r="C347" s="2">
        <v>2017</v>
      </c>
      <c r="D347" s="2" t="s">
        <v>609</v>
      </c>
      <c r="E347" s="2" t="s">
        <v>609</v>
      </c>
      <c r="F347" s="2" t="s">
        <v>609</v>
      </c>
      <c r="G347" s="2" t="s">
        <v>609</v>
      </c>
      <c r="H347" s="2" t="s">
        <v>609</v>
      </c>
      <c r="I347" s="2" t="s">
        <v>609</v>
      </c>
      <c r="J347" s="2" t="s">
        <v>609</v>
      </c>
      <c r="K347" s="2" t="s">
        <v>609</v>
      </c>
      <c r="L347" s="2" t="s">
        <v>609</v>
      </c>
      <c r="M347" s="2" t="s">
        <v>609</v>
      </c>
      <c r="N347" s="2" t="s">
        <v>609</v>
      </c>
      <c r="O347" s="2" t="s">
        <v>609</v>
      </c>
      <c r="P347" s="2" t="s">
        <v>609</v>
      </c>
      <c r="Q347" s="2" t="s">
        <v>609</v>
      </c>
      <c r="R347" s="2" t="s">
        <v>609</v>
      </c>
      <c r="S347" s="2" t="s">
        <v>609</v>
      </c>
      <c r="T347" s="2" t="s">
        <v>609</v>
      </c>
      <c r="U347" s="2" t="s">
        <v>609</v>
      </c>
      <c r="X347" s="2">
        <f t="shared" si="5"/>
        <v>0</v>
      </c>
    </row>
    <row r="348" spans="1:24" ht="15" customHeight="1" x14ac:dyDescent="0.25">
      <c r="A348" s="2" t="s">
        <v>518</v>
      </c>
      <c r="B348" s="2" t="s">
        <v>519</v>
      </c>
      <c r="C348" s="2">
        <v>2017</v>
      </c>
      <c r="D348" s="2" t="s">
        <v>840</v>
      </c>
      <c r="E348" s="2" t="s">
        <v>789</v>
      </c>
      <c r="F348" s="2">
        <v>10.601000000000001</v>
      </c>
      <c r="G348" s="2" t="s">
        <v>726</v>
      </c>
      <c r="H348" s="2" t="s">
        <v>726</v>
      </c>
      <c r="I348" s="2" t="s">
        <v>726</v>
      </c>
      <c r="J348" s="2" t="s">
        <v>609</v>
      </c>
      <c r="K348" s="2" t="s">
        <v>726</v>
      </c>
      <c r="L348" s="2" t="s">
        <v>726</v>
      </c>
      <c r="M348" s="2" t="s">
        <v>726</v>
      </c>
      <c r="N348" s="2" t="s">
        <v>726</v>
      </c>
      <c r="O348" s="2" t="s">
        <v>726</v>
      </c>
      <c r="P348" s="2" t="s">
        <v>609</v>
      </c>
      <c r="Q348" s="2" t="s">
        <v>726</v>
      </c>
      <c r="R348" s="2" t="s">
        <v>726</v>
      </c>
      <c r="S348" s="2" t="s">
        <v>726</v>
      </c>
      <c r="T348" s="2" t="s">
        <v>726</v>
      </c>
      <c r="U348" s="2" t="s">
        <v>726</v>
      </c>
      <c r="X348" s="2">
        <f t="shared" si="5"/>
        <v>0</v>
      </c>
    </row>
    <row r="349" spans="1:24" ht="15" customHeight="1" x14ac:dyDescent="0.25">
      <c r="A349" s="2" t="s">
        <v>518</v>
      </c>
      <c r="B349" s="2" t="s">
        <v>520</v>
      </c>
      <c r="C349" s="2">
        <v>2017</v>
      </c>
      <c r="D349" s="2" t="s">
        <v>609</v>
      </c>
      <c r="E349" s="2" t="s">
        <v>726</v>
      </c>
      <c r="F349" s="2" t="s">
        <v>726</v>
      </c>
      <c r="G349" s="2" t="s">
        <v>726</v>
      </c>
      <c r="H349" s="2" t="s">
        <v>726</v>
      </c>
      <c r="I349" s="2" t="s">
        <v>726</v>
      </c>
      <c r="J349" s="2" t="s">
        <v>609</v>
      </c>
      <c r="K349" s="2" t="s">
        <v>726</v>
      </c>
      <c r="L349" s="2" t="s">
        <v>726</v>
      </c>
      <c r="M349" s="2" t="s">
        <v>726</v>
      </c>
      <c r="N349" s="2" t="s">
        <v>726</v>
      </c>
      <c r="O349" s="2" t="s">
        <v>726</v>
      </c>
      <c r="P349" s="2" t="s">
        <v>609</v>
      </c>
      <c r="Q349" s="2" t="s">
        <v>726</v>
      </c>
      <c r="R349" s="2" t="s">
        <v>726</v>
      </c>
      <c r="S349" s="2" t="s">
        <v>726</v>
      </c>
      <c r="T349" s="2" t="s">
        <v>726</v>
      </c>
      <c r="U349" s="2" t="s">
        <v>726</v>
      </c>
      <c r="X349" s="2">
        <f t="shared" si="5"/>
        <v>0</v>
      </c>
    </row>
    <row r="350" spans="1:24" ht="15" customHeight="1" x14ac:dyDescent="0.25">
      <c r="A350" s="2" t="s">
        <v>518</v>
      </c>
      <c r="B350" s="2" t="s">
        <v>521</v>
      </c>
      <c r="C350" s="2">
        <v>2017</v>
      </c>
      <c r="D350" s="2" t="s">
        <v>609</v>
      </c>
      <c r="E350" s="2" t="s">
        <v>726</v>
      </c>
      <c r="F350" s="2" t="s">
        <v>726</v>
      </c>
      <c r="G350" s="2" t="s">
        <v>726</v>
      </c>
      <c r="H350" s="2" t="s">
        <v>726</v>
      </c>
      <c r="I350" s="2" t="s">
        <v>726</v>
      </c>
      <c r="J350" s="2" t="s">
        <v>609</v>
      </c>
      <c r="K350" s="2" t="s">
        <v>726</v>
      </c>
      <c r="L350" s="2" t="s">
        <v>726</v>
      </c>
      <c r="M350" s="2" t="s">
        <v>726</v>
      </c>
      <c r="N350" s="2" t="s">
        <v>726</v>
      </c>
      <c r="O350" s="2" t="s">
        <v>726</v>
      </c>
      <c r="P350" s="2" t="s">
        <v>609</v>
      </c>
      <c r="Q350" s="2" t="s">
        <v>726</v>
      </c>
      <c r="R350" s="2" t="s">
        <v>726</v>
      </c>
      <c r="S350" s="2" t="s">
        <v>726</v>
      </c>
      <c r="T350" s="2" t="s">
        <v>726</v>
      </c>
      <c r="U350" s="2" t="s">
        <v>726</v>
      </c>
      <c r="X350" s="2">
        <f t="shared" si="5"/>
        <v>0</v>
      </c>
    </row>
    <row r="351" spans="1:24" ht="15" customHeight="1" x14ac:dyDescent="0.25">
      <c r="A351" s="2" t="s">
        <v>518</v>
      </c>
      <c r="B351" s="2" t="s">
        <v>522</v>
      </c>
      <c r="C351" s="2">
        <v>2017</v>
      </c>
      <c r="D351" s="2" t="s">
        <v>609</v>
      </c>
      <c r="E351" s="2" t="s">
        <v>726</v>
      </c>
      <c r="F351" s="2" t="s">
        <v>726</v>
      </c>
      <c r="G351" s="2" t="s">
        <v>726</v>
      </c>
      <c r="H351" s="2" t="s">
        <v>726</v>
      </c>
      <c r="I351" s="2" t="s">
        <v>726</v>
      </c>
      <c r="J351" s="2" t="s">
        <v>609</v>
      </c>
      <c r="K351" s="2" t="s">
        <v>726</v>
      </c>
      <c r="L351" s="2" t="s">
        <v>726</v>
      </c>
      <c r="M351" s="2" t="s">
        <v>726</v>
      </c>
      <c r="N351" s="2" t="s">
        <v>726</v>
      </c>
      <c r="O351" s="2" t="s">
        <v>726</v>
      </c>
      <c r="P351" s="2" t="s">
        <v>609</v>
      </c>
      <c r="Q351" s="2" t="s">
        <v>726</v>
      </c>
      <c r="R351" s="2" t="s">
        <v>726</v>
      </c>
      <c r="S351" s="2" t="s">
        <v>726</v>
      </c>
      <c r="T351" s="2" t="s">
        <v>726</v>
      </c>
      <c r="U351" s="2" t="s">
        <v>726</v>
      </c>
      <c r="X351" s="2">
        <f t="shared" si="5"/>
        <v>0</v>
      </c>
    </row>
    <row r="352" spans="1:24" ht="15" customHeight="1" x14ac:dyDescent="0.25">
      <c r="A352" s="2" t="s">
        <v>523</v>
      </c>
      <c r="B352" s="2" t="s">
        <v>524</v>
      </c>
      <c r="C352" s="2">
        <v>2017</v>
      </c>
      <c r="D352" s="2" t="s">
        <v>609</v>
      </c>
      <c r="E352" s="2" t="s">
        <v>726</v>
      </c>
      <c r="F352" s="2" t="s">
        <v>726</v>
      </c>
      <c r="G352" s="2" t="s">
        <v>726</v>
      </c>
      <c r="H352" s="2" t="s">
        <v>726</v>
      </c>
      <c r="I352" s="2" t="s">
        <v>726</v>
      </c>
      <c r="J352" s="2" t="s">
        <v>609</v>
      </c>
      <c r="K352" s="2" t="s">
        <v>726</v>
      </c>
      <c r="L352" s="2" t="s">
        <v>726</v>
      </c>
      <c r="M352" s="2" t="s">
        <v>726</v>
      </c>
      <c r="N352" s="2" t="s">
        <v>726</v>
      </c>
      <c r="O352" s="2" t="s">
        <v>726</v>
      </c>
      <c r="P352" s="2" t="s">
        <v>609</v>
      </c>
      <c r="Q352" s="2" t="s">
        <v>726</v>
      </c>
      <c r="R352" s="2" t="s">
        <v>726</v>
      </c>
      <c r="S352" s="2" t="s">
        <v>726</v>
      </c>
      <c r="T352" s="2" t="s">
        <v>726</v>
      </c>
      <c r="U352" s="2" t="s">
        <v>726</v>
      </c>
      <c r="X352" s="2">
        <f t="shared" si="5"/>
        <v>0</v>
      </c>
    </row>
    <row r="353" spans="1:24" ht="15" customHeight="1" x14ac:dyDescent="0.25">
      <c r="A353" s="2" t="s">
        <v>525</v>
      </c>
      <c r="B353" s="2" t="s">
        <v>526</v>
      </c>
      <c r="C353" s="2">
        <v>2017</v>
      </c>
      <c r="D353" s="2" t="s">
        <v>609</v>
      </c>
      <c r="E353" s="2" t="s">
        <v>609</v>
      </c>
      <c r="F353" s="2" t="s">
        <v>609</v>
      </c>
      <c r="G353" s="2" t="s">
        <v>609</v>
      </c>
      <c r="H353" s="2" t="s">
        <v>609</v>
      </c>
      <c r="I353" s="2" t="s">
        <v>609</v>
      </c>
      <c r="J353" s="2" t="s">
        <v>609</v>
      </c>
      <c r="K353" s="2" t="s">
        <v>609</v>
      </c>
      <c r="L353" s="2" t="s">
        <v>609</v>
      </c>
      <c r="M353" s="2" t="s">
        <v>609</v>
      </c>
      <c r="N353" s="2" t="s">
        <v>609</v>
      </c>
      <c r="O353" s="2" t="s">
        <v>609</v>
      </c>
      <c r="P353" s="2" t="s">
        <v>609</v>
      </c>
      <c r="Q353" s="2" t="s">
        <v>609</v>
      </c>
      <c r="R353" s="2" t="s">
        <v>609</v>
      </c>
      <c r="S353" s="2" t="s">
        <v>609</v>
      </c>
      <c r="T353" s="2" t="s">
        <v>609</v>
      </c>
      <c r="U353" s="2" t="s">
        <v>609</v>
      </c>
      <c r="X353" s="2">
        <f t="shared" si="5"/>
        <v>0</v>
      </c>
    </row>
    <row r="354" spans="1:24" ht="15" customHeight="1" x14ac:dyDescent="0.25">
      <c r="A354" s="2" t="s">
        <v>529</v>
      </c>
      <c r="B354" s="2" t="s">
        <v>530</v>
      </c>
      <c r="C354" s="2">
        <v>2017</v>
      </c>
      <c r="D354" s="2" t="s">
        <v>609</v>
      </c>
      <c r="E354" s="2" t="s">
        <v>726</v>
      </c>
      <c r="F354" s="2" t="s">
        <v>726</v>
      </c>
      <c r="G354" s="2" t="s">
        <v>726</v>
      </c>
      <c r="H354" s="2" t="s">
        <v>726</v>
      </c>
      <c r="I354" s="2" t="s">
        <v>726</v>
      </c>
      <c r="J354" s="2" t="s">
        <v>609</v>
      </c>
      <c r="K354" s="2" t="s">
        <v>726</v>
      </c>
      <c r="L354" s="2" t="s">
        <v>726</v>
      </c>
      <c r="M354" s="2" t="s">
        <v>726</v>
      </c>
      <c r="N354" s="2" t="s">
        <v>726</v>
      </c>
      <c r="O354" s="2" t="s">
        <v>726</v>
      </c>
      <c r="P354" s="2" t="s">
        <v>609</v>
      </c>
      <c r="Q354" s="2" t="s">
        <v>726</v>
      </c>
      <c r="R354" s="2" t="s">
        <v>726</v>
      </c>
      <c r="S354" s="2" t="s">
        <v>726</v>
      </c>
      <c r="T354" s="2" t="s">
        <v>726</v>
      </c>
      <c r="U354" s="2" t="s">
        <v>726</v>
      </c>
      <c r="X354" s="2">
        <f t="shared" si="5"/>
        <v>0</v>
      </c>
    </row>
    <row r="355" spans="1:24" ht="15" customHeight="1" x14ac:dyDescent="0.25">
      <c r="A355" s="2" t="s">
        <v>529</v>
      </c>
      <c r="B355" s="2" t="s">
        <v>531</v>
      </c>
      <c r="C355" s="2">
        <v>2017</v>
      </c>
      <c r="D355" s="2" t="s">
        <v>609</v>
      </c>
      <c r="E355" s="2" t="s">
        <v>726</v>
      </c>
      <c r="F355" s="2" t="s">
        <v>726</v>
      </c>
      <c r="G355" s="2" t="s">
        <v>726</v>
      </c>
      <c r="H355" s="2" t="s">
        <v>726</v>
      </c>
      <c r="I355" s="2" t="s">
        <v>726</v>
      </c>
      <c r="J355" s="2" t="s">
        <v>609</v>
      </c>
      <c r="K355" s="2" t="s">
        <v>726</v>
      </c>
      <c r="L355" s="2" t="s">
        <v>726</v>
      </c>
      <c r="M355" s="2" t="s">
        <v>726</v>
      </c>
      <c r="N355" s="2" t="s">
        <v>726</v>
      </c>
      <c r="O355" s="2" t="s">
        <v>726</v>
      </c>
      <c r="P355" s="2" t="s">
        <v>609</v>
      </c>
      <c r="Q355" s="2" t="s">
        <v>726</v>
      </c>
      <c r="R355" s="2" t="s">
        <v>726</v>
      </c>
      <c r="S355" s="2" t="s">
        <v>726</v>
      </c>
      <c r="T355" s="2" t="s">
        <v>726</v>
      </c>
      <c r="U355" s="2" t="s">
        <v>726</v>
      </c>
      <c r="X355" s="2">
        <f t="shared" si="5"/>
        <v>0</v>
      </c>
    </row>
    <row r="356" spans="1:24" ht="15" customHeight="1" x14ac:dyDescent="0.25">
      <c r="A356" s="2" t="s">
        <v>529</v>
      </c>
      <c r="B356" s="2" t="s">
        <v>532</v>
      </c>
      <c r="C356" s="2">
        <v>2017</v>
      </c>
      <c r="D356" s="2" t="s">
        <v>841</v>
      </c>
      <c r="E356" s="2" t="s">
        <v>789</v>
      </c>
      <c r="F356" s="2">
        <v>20.7</v>
      </c>
      <c r="G356" s="2" t="s">
        <v>726</v>
      </c>
      <c r="H356" s="2" t="s">
        <v>726</v>
      </c>
      <c r="I356" s="2">
        <v>85</v>
      </c>
      <c r="J356" s="2" t="s">
        <v>609</v>
      </c>
      <c r="K356" s="2" t="s">
        <v>726</v>
      </c>
      <c r="L356" s="2" t="s">
        <v>726</v>
      </c>
      <c r="M356" s="2" t="s">
        <v>726</v>
      </c>
      <c r="N356" s="2" t="s">
        <v>726</v>
      </c>
      <c r="O356" s="2" t="s">
        <v>726</v>
      </c>
      <c r="P356" s="2" t="s">
        <v>609</v>
      </c>
      <c r="Q356" s="2" t="s">
        <v>726</v>
      </c>
      <c r="R356" s="2" t="s">
        <v>726</v>
      </c>
      <c r="S356" s="2" t="s">
        <v>726</v>
      </c>
      <c r="T356" s="2" t="s">
        <v>726</v>
      </c>
      <c r="U356" s="2" t="s">
        <v>726</v>
      </c>
      <c r="X356" s="2">
        <f t="shared" si="5"/>
        <v>0</v>
      </c>
    </row>
    <row r="357" spans="1:24" ht="15" customHeight="1" x14ac:dyDescent="0.25">
      <c r="A357" s="2" t="s">
        <v>529</v>
      </c>
      <c r="B357" s="2" t="s">
        <v>533</v>
      </c>
      <c r="C357" s="2">
        <v>2017</v>
      </c>
      <c r="D357" s="2" t="s">
        <v>609</v>
      </c>
      <c r="E357" s="2" t="s">
        <v>726</v>
      </c>
      <c r="F357" s="2" t="s">
        <v>726</v>
      </c>
      <c r="G357" s="2" t="s">
        <v>726</v>
      </c>
      <c r="H357" s="2" t="s">
        <v>726</v>
      </c>
      <c r="I357" s="2" t="s">
        <v>726</v>
      </c>
      <c r="J357" s="2" t="s">
        <v>609</v>
      </c>
      <c r="K357" s="2" t="s">
        <v>726</v>
      </c>
      <c r="L357" s="2" t="s">
        <v>726</v>
      </c>
      <c r="M357" s="2" t="s">
        <v>726</v>
      </c>
      <c r="N357" s="2" t="s">
        <v>726</v>
      </c>
      <c r="O357" s="2" t="s">
        <v>726</v>
      </c>
      <c r="P357" s="2" t="s">
        <v>609</v>
      </c>
      <c r="Q357" s="2" t="s">
        <v>726</v>
      </c>
      <c r="R357" s="2" t="s">
        <v>726</v>
      </c>
      <c r="S357" s="2" t="s">
        <v>726</v>
      </c>
      <c r="T357" s="2" t="s">
        <v>726</v>
      </c>
      <c r="U357" s="2" t="s">
        <v>726</v>
      </c>
      <c r="X357" s="2">
        <f t="shared" si="5"/>
        <v>0</v>
      </c>
    </row>
    <row r="358" spans="1:24" ht="15" customHeight="1" x14ac:dyDescent="0.25">
      <c r="A358" s="2" t="s">
        <v>529</v>
      </c>
      <c r="B358" s="2" t="s">
        <v>534</v>
      </c>
      <c r="C358" s="2">
        <v>2017</v>
      </c>
      <c r="D358" s="2" t="s">
        <v>842</v>
      </c>
      <c r="E358" s="2" t="s">
        <v>789</v>
      </c>
      <c r="F358" s="2">
        <v>7.5</v>
      </c>
      <c r="G358" s="2" t="s">
        <v>800</v>
      </c>
      <c r="H358" s="2">
        <v>2.5</v>
      </c>
      <c r="I358" s="2">
        <v>85</v>
      </c>
      <c r="J358" s="2" t="s">
        <v>609</v>
      </c>
      <c r="K358" s="2" t="s">
        <v>726</v>
      </c>
      <c r="L358" s="2" t="s">
        <v>726</v>
      </c>
      <c r="M358" s="2" t="s">
        <v>726</v>
      </c>
      <c r="N358" s="2" t="s">
        <v>726</v>
      </c>
      <c r="O358" s="2" t="s">
        <v>726</v>
      </c>
      <c r="P358" s="2" t="s">
        <v>609</v>
      </c>
      <c r="Q358" s="2" t="s">
        <v>726</v>
      </c>
      <c r="R358" s="2" t="s">
        <v>726</v>
      </c>
      <c r="S358" s="2" t="s">
        <v>726</v>
      </c>
      <c r="T358" s="2" t="s">
        <v>726</v>
      </c>
      <c r="U358" s="2" t="s">
        <v>726</v>
      </c>
      <c r="X358" s="2">
        <f t="shared" si="5"/>
        <v>0</v>
      </c>
    </row>
    <row r="359" spans="1:24" ht="15" customHeight="1" x14ac:dyDescent="0.25">
      <c r="A359" s="2" t="s">
        <v>529</v>
      </c>
      <c r="B359" s="2" t="s">
        <v>535</v>
      </c>
      <c r="C359" s="2">
        <v>2017</v>
      </c>
      <c r="D359" s="2" t="s">
        <v>843</v>
      </c>
      <c r="E359" s="2" t="s">
        <v>789</v>
      </c>
      <c r="F359" s="2">
        <v>4.17</v>
      </c>
      <c r="G359" s="2" t="s">
        <v>726</v>
      </c>
      <c r="H359" s="2" t="s">
        <v>726</v>
      </c>
      <c r="I359" s="2">
        <v>85</v>
      </c>
      <c r="J359" s="2" t="s">
        <v>609</v>
      </c>
      <c r="K359" s="2" t="s">
        <v>726</v>
      </c>
      <c r="L359" s="2" t="s">
        <v>726</v>
      </c>
      <c r="M359" s="2" t="s">
        <v>726</v>
      </c>
      <c r="N359" s="2" t="s">
        <v>726</v>
      </c>
      <c r="O359" s="2" t="s">
        <v>726</v>
      </c>
      <c r="P359" s="2" t="s">
        <v>609</v>
      </c>
      <c r="Q359" s="2" t="s">
        <v>726</v>
      </c>
      <c r="R359" s="2" t="s">
        <v>726</v>
      </c>
      <c r="S359" s="2" t="s">
        <v>726</v>
      </c>
      <c r="T359" s="2" t="s">
        <v>726</v>
      </c>
      <c r="U359" s="2" t="s">
        <v>726</v>
      </c>
      <c r="X359" s="2">
        <f t="shared" si="5"/>
        <v>0</v>
      </c>
    </row>
    <row r="360" spans="1:24" ht="15" customHeight="1" x14ac:dyDescent="0.25">
      <c r="A360" s="2" t="s">
        <v>536</v>
      </c>
      <c r="B360" s="2" t="s">
        <v>537</v>
      </c>
      <c r="C360" s="2">
        <v>2017</v>
      </c>
      <c r="D360" s="2" t="s">
        <v>609</v>
      </c>
      <c r="E360" s="2" t="s">
        <v>726</v>
      </c>
      <c r="F360" s="2" t="s">
        <v>726</v>
      </c>
      <c r="G360" s="2" t="s">
        <v>726</v>
      </c>
      <c r="H360" s="2" t="s">
        <v>726</v>
      </c>
      <c r="I360" s="2" t="s">
        <v>726</v>
      </c>
      <c r="J360" s="2" t="s">
        <v>609</v>
      </c>
      <c r="K360" s="2" t="s">
        <v>726</v>
      </c>
      <c r="L360" s="2" t="s">
        <v>726</v>
      </c>
      <c r="M360" s="2" t="s">
        <v>726</v>
      </c>
      <c r="N360" s="2" t="s">
        <v>726</v>
      </c>
      <c r="O360" s="2" t="s">
        <v>726</v>
      </c>
      <c r="P360" s="2" t="s">
        <v>609</v>
      </c>
      <c r="Q360" s="2" t="s">
        <v>726</v>
      </c>
      <c r="R360" s="2" t="s">
        <v>726</v>
      </c>
      <c r="S360" s="2" t="s">
        <v>726</v>
      </c>
      <c r="T360" s="2" t="s">
        <v>726</v>
      </c>
      <c r="U360" s="2" t="s">
        <v>726</v>
      </c>
      <c r="X360" s="2">
        <f t="shared" si="5"/>
        <v>0</v>
      </c>
    </row>
    <row r="361" spans="1:24" ht="15" customHeight="1" x14ac:dyDescent="0.25">
      <c r="A361" s="2" t="s">
        <v>536</v>
      </c>
      <c r="B361" s="2" t="s">
        <v>538</v>
      </c>
      <c r="C361" s="2">
        <v>2017</v>
      </c>
      <c r="D361" s="2" t="s">
        <v>609</v>
      </c>
      <c r="E361" s="2" t="s">
        <v>609</v>
      </c>
      <c r="F361" s="2" t="s">
        <v>609</v>
      </c>
      <c r="G361" s="2" t="s">
        <v>609</v>
      </c>
      <c r="H361" s="2" t="s">
        <v>609</v>
      </c>
      <c r="I361" s="2" t="s">
        <v>609</v>
      </c>
      <c r="J361" s="2" t="s">
        <v>609</v>
      </c>
      <c r="K361" s="2" t="s">
        <v>609</v>
      </c>
      <c r="L361" s="2" t="s">
        <v>609</v>
      </c>
      <c r="M361" s="2" t="s">
        <v>609</v>
      </c>
      <c r="N361" s="2" t="s">
        <v>609</v>
      </c>
      <c r="O361" s="2" t="s">
        <v>609</v>
      </c>
      <c r="P361" s="2" t="s">
        <v>609</v>
      </c>
      <c r="Q361" s="2" t="s">
        <v>609</v>
      </c>
      <c r="R361" s="2" t="s">
        <v>609</v>
      </c>
      <c r="S361" s="2" t="s">
        <v>609</v>
      </c>
      <c r="T361" s="2" t="s">
        <v>609</v>
      </c>
      <c r="U361" s="2" t="s">
        <v>609</v>
      </c>
      <c r="X361" s="2">
        <f t="shared" si="5"/>
        <v>0</v>
      </c>
    </row>
    <row r="362" spans="1:24" ht="15" customHeight="1" x14ac:dyDescent="0.25">
      <c r="A362" s="2" t="s">
        <v>536</v>
      </c>
      <c r="B362" s="2" t="s">
        <v>539</v>
      </c>
      <c r="C362" s="2">
        <v>2017</v>
      </c>
      <c r="D362" s="2" t="s">
        <v>609</v>
      </c>
      <c r="E362" s="2" t="s">
        <v>726</v>
      </c>
      <c r="F362" s="2" t="s">
        <v>726</v>
      </c>
      <c r="G362" s="2" t="s">
        <v>726</v>
      </c>
      <c r="H362" s="2" t="s">
        <v>726</v>
      </c>
      <c r="I362" s="2" t="s">
        <v>726</v>
      </c>
      <c r="J362" s="2" t="s">
        <v>609</v>
      </c>
      <c r="K362" s="2" t="s">
        <v>726</v>
      </c>
      <c r="L362" s="2" t="s">
        <v>726</v>
      </c>
      <c r="M362" s="2" t="s">
        <v>726</v>
      </c>
      <c r="N362" s="2" t="s">
        <v>726</v>
      </c>
      <c r="O362" s="2" t="s">
        <v>726</v>
      </c>
      <c r="P362" s="2" t="s">
        <v>609</v>
      </c>
      <c r="Q362" s="2" t="s">
        <v>726</v>
      </c>
      <c r="R362" s="2" t="s">
        <v>726</v>
      </c>
      <c r="S362" s="2" t="s">
        <v>726</v>
      </c>
      <c r="T362" s="2" t="s">
        <v>726</v>
      </c>
      <c r="U362" s="2" t="s">
        <v>726</v>
      </c>
      <c r="X362" s="2">
        <f t="shared" si="5"/>
        <v>0</v>
      </c>
    </row>
    <row r="363" spans="1:24" ht="15" customHeight="1" x14ac:dyDescent="0.25">
      <c r="A363" s="2" t="s">
        <v>540</v>
      </c>
      <c r="B363" s="2" t="s">
        <v>541</v>
      </c>
      <c r="C363" s="2">
        <v>2017</v>
      </c>
      <c r="D363" s="2" t="s">
        <v>609</v>
      </c>
      <c r="E363" s="2" t="s">
        <v>726</v>
      </c>
      <c r="F363" s="2" t="s">
        <v>726</v>
      </c>
      <c r="G363" s="2" t="s">
        <v>726</v>
      </c>
      <c r="H363" s="2" t="s">
        <v>726</v>
      </c>
      <c r="I363" s="2" t="s">
        <v>726</v>
      </c>
      <c r="J363" s="2" t="s">
        <v>609</v>
      </c>
      <c r="K363" s="2" t="s">
        <v>726</v>
      </c>
      <c r="L363" s="2" t="s">
        <v>726</v>
      </c>
      <c r="M363" s="2" t="s">
        <v>726</v>
      </c>
      <c r="N363" s="2" t="s">
        <v>726</v>
      </c>
      <c r="O363" s="2" t="s">
        <v>726</v>
      </c>
      <c r="P363" s="2" t="s">
        <v>609</v>
      </c>
      <c r="Q363" s="2" t="s">
        <v>726</v>
      </c>
      <c r="R363" s="2" t="s">
        <v>726</v>
      </c>
      <c r="S363" s="2" t="s">
        <v>726</v>
      </c>
      <c r="T363" s="2" t="s">
        <v>726</v>
      </c>
      <c r="U363" s="2" t="s">
        <v>726</v>
      </c>
      <c r="X363" s="2">
        <f t="shared" si="5"/>
        <v>0</v>
      </c>
    </row>
    <row r="364" spans="1:24" ht="15" customHeight="1" x14ac:dyDescent="0.25">
      <c r="A364" s="2" t="s">
        <v>542</v>
      </c>
      <c r="B364" s="2" t="s">
        <v>543</v>
      </c>
      <c r="C364" s="2">
        <v>2017</v>
      </c>
      <c r="D364" s="2" t="s">
        <v>609</v>
      </c>
      <c r="E364" s="2" t="s">
        <v>726</v>
      </c>
      <c r="F364" s="2" t="s">
        <v>726</v>
      </c>
      <c r="G364" s="2" t="s">
        <v>726</v>
      </c>
      <c r="H364" s="2" t="s">
        <v>726</v>
      </c>
      <c r="I364" s="2" t="s">
        <v>726</v>
      </c>
      <c r="J364" s="2" t="s">
        <v>609</v>
      </c>
      <c r="K364" s="2" t="s">
        <v>726</v>
      </c>
      <c r="L364" s="2" t="s">
        <v>726</v>
      </c>
      <c r="M364" s="2" t="s">
        <v>726</v>
      </c>
      <c r="N364" s="2" t="s">
        <v>726</v>
      </c>
      <c r="O364" s="2" t="s">
        <v>726</v>
      </c>
      <c r="P364" s="2" t="s">
        <v>609</v>
      </c>
      <c r="Q364" s="2" t="s">
        <v>726</v>
      </c>
      <c r="R364" s="2" t="s">
        <v>726</v>
      </c>
      <c r="S364" s="2" t="s">
        <v>726</v>
      </c>
      <c r="T364" s="2" t="s">
        <v>726</v>
      </c>
      <c r="U364" s="2" t="s">
        <v>726</v>
      </c>
      <c r="X364" s="2">
        <f t="shared" si="5"/>
        <v>0</v>
      </c>
    </row>
    <row r="365" spans="1:24" ht="15" customHeight="1" x14ac:dyDescent="0.25">
      <c r="A365" s="2" t="s">
        <v>542</v>
      </c>
      <c r="B365" s="2" t="s">
        <v>544</v>
      </c>
      <c r="C365" s="2">
        <v>2017</v>
      </c>
      <c r="D365" s="2" t="s">
        <v>609</v>
      </c>
      <c r="E365" s="2" t="s">
        <v>609</v>
      </c>
      <c r="F365" s="2" t="s">
        <v>609</v>
      </c>
      <c r="G365" s="2" t="s">
        <v>609</v>
      </c>
      <c r="H365" s="2" t="s">
        <v>609</v>
      </c>
      <c r="I365" s="2" t="s">
        <v>609</v>
      </c>
      <c r="J365" s="2" t="s">
        <v>609</v>
      </c>
      <c r="K365" s="2" t="s">
        <v>609</v>
      </c>
      <c r="L365" s="2" t="s">
        <v>609</v>
      </c>
      <c r="M365" s="2" t="s">
        <v>609</v>
      </c>
      <c r="N365" s="2" t="s">
        <v>609</v>
      </c>
      <c r="O365" s="2" t="s">
        <v>609</v>
      </c>
      <c r="P365" s="2" t="s">
        <v>609</v>
      </c>
      <c r="Q365" s="2" t="s">
        <v>609</v>
      </c>
      <c r="R365" s="2" t="s">
        <v>609</v>
      </c>
      <c r="S365" s="2" t="s">
        <v>609</v>
      </c>
      <c r="T365" s="2" t="s">
        <v>609</v>
      </c>
      <c r="U365" s="2" t="s">
        <v>609</v>
      </c>
      <c r="X365" s="2">
        <f t="shared" si="5"/>
        <v>0</v>
      </c>
    </row>
    <row r="366" spans="1:24" ht="15" customHeight="1" x14ac:dyDescent="0.25">
      <c r="A366" s="2" t="s">
        <v>545</v>
      </c>
      <c r="B366" s="2" t="s">
        <v>546</v>
      </c>
      <c r="C366" s="2">
        <v>2017</v>
      </c>
      <c r="D366" s="2" t="s">
        <v>609</v>
      </c>
      <c r="E366" s="2" t="s">
        <v>609</v>
      </c>
      <c r="F366" s="2" t="s">
        <v>609</v>
      </c>
      <c r="G366" s="2" t="s">
        <v>609</v>
      </c>
      <c r="H366" s="2" t="s">
        <v>609</v>
      </c>
      <c r="I366" s="2" t="s">
        <v>609</v>
      </c>
      <c r="J366" s="2" t="s">
        <v>609</v>
      </c>
      <c r="K366" s="2" t="s">
        <v>609</v>
      </c>
      <c r="L366" s="2" t="s">
        <v>609</v>
      </c>
      <c r="M366" s="2" t="s">
        <v>609</v>
      </c>
      <c r="N366" s="2" t="s">
        <v>609</v>
      </c>
      <c r="O366" s="2" t="s">
        <v>609</v>
      </c>
      <c r="P366" s="2" t="s">
        <v>609</v>
      </c>
      <c r="Q366" s="2" t="s">
        <v>609</v>
      </c>
      <c r="R366" s="2" t="s">
        <v>609</v>
      </c>
      <c r="S366" s="2" t="s">
        <v>609</v>
      </c>
      <c r="T366" s="2" t="s">
        <v>609</v>
      </c>
      <c r="U366" s="2" t="s">
        <v>609</v>
      </c>
      <c r="X366" s="2">
        <f t="shared" si="5"/>
        <v>0</v>
      </c>
    </row>
    <row r="367" spans="1:24" ht="15" customHeight="1" x14ac:dyDescent="0.25">
      <c r="A367" s="2" t="s">
        <v>547</v>
      </c>
      <c r="B367" s="2" t="s">
        <v>547</v>
      </c>
      <c r="C367" s="2">
        <v>2017</v>
      </c>
      <c r="D367" s="2" t="s">
        <v>609</v>
      </c>
      <c r="E367" s="2" t="s">
        <v>726</v>
      </c>
      <c r="F367" s="2" t="s">
        <v>726</v>
      </c>
      <c r="G367" s="2" t="s">
        <v>726</v>
      </c>
      <c r="H367" s="2" t="s">
        <v>726</v>
      </c>
      <c r="I367" s="2" t="s">
        <v>726</v>
      </c>
      <c r="J367" s="2" t="s">
        <v>609</v>
      </c>
      <c r="K367" s="2" t="s">
        <v>726</v>
      </c>
      <c r="L367" s="2" t="s">
        <v>726</v>
      </c>
      <c r="M367" s="2" t="s">
        <v>726</v>
      </c>
      <c r="N367" s="2" t="s">
        <v>726</v>
      </c>
      <c r="O367" s="2" t="s">
        <v>726</v>
      </c>
      <c r="P367" s="2" t="s">
        <v>609</v>
      </c>
      <c r="Q367" s="2" t="s">
        <v>726</v>
      </c>
      <c r="R367" s="2" t="s">
        <v>726</v>
      </c>
      <c r="S367" s="2" t="s">
        <v>726</v>
      </c>
      <c r="T367" s="2" t="s">
        <v>726</v>
      </c>
      <c r="U367" s="2" t="s">
        <v>726</v>
      </c>
      <c r="X367" s="2">
        <f t="shared" si="5"/>
        <v>0</v>
      </c>
    </row>
    <row r="368" spans="1:24" ht="15" customHeight="1" x14ac:dyDescent="0.25">
      <c r="A368" s="2" t="s">
        <v>550</v>
      </c>
      <c r="B368" s="2" t="s">
        <v>549</v>
      </c>
      <c r="C368" s="2">
        <v>2017</v>
      </c>
      <c r="D368" s="2" t="s">
        <v>609</v>
      </c>
      <c r="E368" s="2" t="s">
        <v>609</v>
      </c>
      <c r="F368" s="2" t="s">
        <v>609</v>
      </c>
      <c r="G368" s="2" t="s">
        <v>609</v>
      </c>
      <c r="H368" s="2" t="s">
        <v>609</v>
      </c>
      <c r="I368" s="2" t="s">
        <v>609</v>
      </c>
      <c r="J368" s="2" t="s">
        <v>609</v>
      </c>
      <c r="K368" s="2" t="s">
        <v>609</v>
      </c>
      <c r="L368" s="2" t="s">
        <v>609</v>
      </c>
      <c r="M368" s="2" t="s">
        <v>609</v>
      </c>
      <c r="N368" s="2" t="s">
        <v>609</v>
      </c>
      <c r="O368" s="2" t="s">
        <v>609</v>
      </c>
      <c r="P368" s="2" t="s">
        <v>609</v>
      </c>
      <c r="Q368" s="2" t="s">
        <v>609</v>
      </c>
      <c r="R368" s="2" t="s">
        <v>609</v>
      </c>
      <c r="S368" s="2" t="s">
        <v>609</v>
      </c>
      <c r="T368" s="2" t="s">
        <v>609</v>
      </c>
      <c r="U368" s="2" t="s">
        <v>609</v>
      </c>
      <c r="X368" s="2">
        <f t="shared" si="5"/>
        <v>0</v>
      </c>
    </row>
    <row r="369" spans="1:24" ht="15" customHeight="1" x14ac:dyDescent="0.25">
      <c r="A369" s="2" t="s">
        <v>551</v>
      </c>
      <c r="B369" s="2" t="s">
        <v>552</v>
      </c>
      <c r="C369" s="2">
        <v>2017</v>
      </c>
      <c r="D369" s="2" t="s">
        <v>609</v>
      </c>
      <c r="E369" s="2" t="s">
        <v>609</v>
      </c>
      <c r="F369" s="2" t="s">
        <v>609</v>
      </c>
      <c r="G369" s="2" t="s">
        <v>609</v>
      </c>
      <c r="H369" s="2" t="s">
        <v>609</v>
      </c>
      <c r="I369" s="2" t="s">
        <v>609</v>
      </c>
      <c r="J369" s="2" t="s">
        <v>609</v>
      </c>
      <c r="K369" s="2" t="s">
        <v>609</v>
      </c>
      <c r="L369" s="2" t="s">
        <v>609</v>
      </c>
      <c r="M369" s="2" t="s">
        <v>609</v>
      </c>
      <c r="N369" s="2" t="s">
        <v>609</v>
      </c>
      <c r="O369" s="2" t="s">
        <v>609</v>
      </c>
      <c r="P369" s="2" t="s">
        <v>609</v>
      </c>
      <c r="Q369" s="2" t="s">
        <v>609</v>
      </c>
      <c r="R369" s="2" t="s">
        <v>609</v>
      </c>
      <c r="S369" s="2" t="s">
        <v>609</v>
      </c>
      <c r="T369" s="2" t="s">
        <v>609</v>
      </c>
      <c r="U369" s="2" t="s">
        <v>609</v>
      </c>
      <c r="X369" s="2">
        <f t="shared" si="5"/>
        <v>0</v>
      </c>
    </row>
    <row r="370" spans="1:24" ht="15" customHeight="1" x14ac:dyDescent="0.25">
      <c r="A370" s="2" t="s">
        <v>553</v>
      </c>
      <c r="B370" s="2" t="s">
        <v>554</v>
      </c>
      <c r="C370" s="2">
        <v>2017</v>
      </c>
      <c r="D370" s="2" t="s">
        <v>609</v>
      </c>
      <c r="E370" s="2" t="s">
        <v>726</v>
      </c>
      <c r="F370" s="2" t="s">
        <v>726</v>
      </c>
      <c r="G370" s="2" t="s">
        <v>726</v>
      </c>
      <c r="H370" s="2" t="s">
        <v>726</v>
      </c>
      <c r="I370" s="2" t="s">
        <v>726</v>
      </c>
      <c r="J370" s="2" t="s">
        <v>609</v>
      </c>
      <c r="K370" s="2" t="s">
        <v>726</v>
      </c>
      <c r="L370" s="2" t="s">
        <v>726</v>
      </c>
      <c r="M370" s="2" t="s">
        <v>726</v>
      </c>
      <c r="N370" s="2" t="s">
        <v>726</v>
      </c>
      <c r="O370" s="2" t="s">
        <v>726</v>
      </c>
      <c r="P370" s="2" t="s">
        <v>609</v>
      </c>
      <c r="Q370" s="2" t="s">
        <v>726</v>
      </c>
      <c r="R370" s="2" t="s">
        <v>726</v>
      </c>
      <c r="S370" s="2" t="s">
        <v>726</v>
      </c>
      <c r="T370" s="2" t="s">
        <v>726</v>
      </c>
      <c r="U370" s="2" t="s">
        <v>726</v>
      </c>
      <c r="X370" s="2">
        <f t="shared" si="5"/>
        <v>0</v>
      </c>
    </row>
    <row r="371" spans="1:24" ht="15" customHeight="1" x14ac:dyDescent="0.25">
      <c r="A371" s="2" t="s">
        <v>555</v>
      </c>
      <c r="B371" s="2" t="s">
        <v>556</v>
      </c>
      <c r="C371" s="2">
        <v>2017</v>
      </c>
      <c r="D371" s="2" t="s">
        <v>844</v>
      </c>
      <c r="E371" s="2" t="s">
        <v>845</v>
      </c>
      <c r="F371" s="2">
        <v>0.7</v>
      </c>
      <c r="G371" s="2" t="s">
        <v>726</v>
      </c>
      <c r="H371" s="2" t="s">
        <v>726</v>
      </c>
      <c r="I371" s="2" t="s">
        <v>726</v>
      </c>
      <c r="J371" s="2" t="s">
        <v>846</v>
      </c>
      <c r="K371" s="2" t="s">
        <v>812</v>
      </c>
      <c r="L371" s="2">
        <v>12.8</v>
      </c>
      <c r="M371" s="2" t="s">
        <v>726</v>
      </c>
      <c r="N371" s="2" t="s">
        <v>726</v>
      </c>
      <c r="O371" s="2" t="s">
        <v>726</v>
      </c>
      <c r="P371" s="2" t="s">
        <v>609</v>
      </c>
      <c r="Q371" s="2" t="s">
        <v>726</v>
      </c>
      <c r="R371" s="2" t="s">
        <v>726</v>
      </c>
      <c r="S371" s="2" t="s">
        <v>726</v>
      </c>
      <c r="T371" s="2" t="s">
        <v>726</v>
      </c>
      <c r="U371" s="2" t="s">
        <v>726</v>
      </c>
      <c r="X371" s="2">
        <f t="shared" si="5"/>
        <v>0</v>
      </c>
    </row>
    <row r="372" spans="1:24" ht="15" customHeight="1" x14ac:dyDescent="0.25">
      <c r="A372" s="2" t="s">
        <v>557</v>
      </c>
      <c r="B372" s="2" t="s">
        <v>558</v>
      </c>
      <c r="C372" s="2">
        <v>2017</v>
      </c>
      <c r="D372" s="2" t="s">
        <v>726</v>
      </c>
      <c r="E372" s="2" t="s">
        <v>726</v>
      </c>
      <c r="F372" s="2" t="s">
        <v>726</v>
      </c>
      <c r="G372" s="2" t="s">
        <v>726</v>
      </c>
      <c r="H372" s="2" t="s">
        <v>726</v>
      </c>
      <c r="I372" s="2" t="s">
        <v>726</v>
      </c>
      <c r="J372" s="2" t="s">
        <v>726</v>
      </c>
      <c r="K372" s="2" t="s">
        <v>726</v>
      </c>
      <c r="L372" s="2" t="s">
        <v>726</v>
      </c>
      <c r="M372" s="2" t="s">
        <v>726</v>
      </c>
      <c r="N372" s="2" t="s">
        <v>726</v>
      </c>
      <c r="O372" s="2" t="s">
        <v>726</v>
      </c>
      <c r="P372" s="2" t="s">
        <v>726</v>
      </c>
      <c r="Q372" s="2" t="s">
        <v>726</v>
      </c>
      <c r="R372" s="2" t="s">
        <v>726</v>
      </c>
      <c r="S372" s="2" t="s">
        <v>726</v>
      </c>
      <c r="T372" s="2" t="s">
        <v>726</v>
      </c>
      <c r="U372" s="2" t="s">
        <v>726</v>
      </c>
      <c r="X372" s="2">
        <f t="shared" si="5"/>
        <v>0</v>
      </c>
    </row>
    <row r="373" spans="1:24" ht="15" customHeight="1" x14ac:dyDescent="0.25">
      <c r="A373" s="2" t="s">
        <v>758</v>
      </c>
      <c r="B373" s="9" t="s">
        <v>1112</v>
      </c>
      <c r="C373" s="2">
        <v>2017</v>
      </c>
      <c r="D373" s="2" t="s">
        <v>609</v>
      </c>
      <c r="E373" s="2" t="s">
        <v>609</v>
      </c>
      <c r="F373" s="2" t="s">
        <v>609</v>
      </c>
      <c r="G373" s="2" t="s">
        <v>609</v>
      </c>
      <c r="H373" s="2" t="s">
        <v>609</v>
      </c>
      <c r="I373" s="2" t="s">
        <v>609</v>
      </c>
      <c r="J373" s="2" t="s">
        <v>609</v>
      </c>
      <c r="K373" s="2" t="s">
        <v>609</v>
      </c>
      <c r="L373" s="2" t="s">
        <v>609</v>
      </c>
      <c r="M373" s="2" t="s">
        <v>609</v>
      </c>
      <c r="N373" s="2" t="s">
        <v>609</v>
      </c>
      <c r="O373" s="2" t="s">
        <v>609</v>
      </c>
      <c r="P373" s="2" t="s">
        <v>609</v>
      </c>
      <c r="Q373" s="2" t="s">
        <v>609</v>
      </c>
      <c r="R373" s="2" t="s">
        <v>609</v>
      </c>
      <c r="S373" s="2" t="s">
        <v>609</v>
      </c>
      <c r="T373" s="2" t="s">
        <v>609</v>
      </c>
      <c r="U373" s="2" t="s">
        <v>609</v>
      </c>
      <c r="X373" s="2">
        <f t="shared" si="5"/>
        <v>0</v>
      </c>
    </row>
    <row r="374" spans="1:24" ht="15" customHeight="1" x14ac:dyDescent="0.25">
      <c r="A374" s="2" t="s">
        <v>559</v>
      </c>
      <c r="B374" s="2" t="s">
        <v>560</v>
      </c>
      <c r="C374" s="2">
        <v>2017</v>
      </c>
      <c r="D374" s="2" t="s">
        <v>609</v>
      </c>
      <c r="E374" s="2" t="s">
        <v>726</v>
      </c>
      <c r="F374" s="2" t="s">
        <v>726</v>
      </c>
      <c r="G374" s="2" t="s">
        <v>726</v>
      </c>
      <c r="H374" s="2" t="s">
        <v>726</v>
      </c>
      <c r="I374" s="2" t="s">
        <v>726</v>
      </c>
      <c r="J374" s="2" t="s">
        <v>609</v>
      </c>
      <c r="K374" s="2" t="s">
        <v>726</v>
      </c>
      <c r="L374" s="2" t="s">
        <v>726</v>
      </c>
      <c r="M374" s="2" t="s">
        <v>726</v>
      </c>
      <c r="N374" s="2" t="s">
        <v>726</v>
      </c>
      <c r="O374" s="2" t="s">
        <v>726</v>
      </c>
      <c r="P374" s="2" t="s">
        <v>609</v>
      </c>
      <c r="Q374" s="2" t="s">
        <v>726</v>
      </c>
      <c r="R374" s="2" t="s">
        <v>726</v>
      </c>
      <c r="S374" s="2" t="s">
        <v>726</v>
      </c>
      <c r="T374" s="2" t="s">
        <v>726</v>
      </c>
      <c r="U374" s="2" t="s">
        <v>726</v>
      </c>
      <c r="X374" s="2">
        <f t="shared" si="5"/>
        <v>0</v>
      </c>
    </row>
    <row r="375" spans="1:24" ht="15" customHeight="1" x14ac:dyDescent="0.25">
      <c r="A375" s="2" t="s">
        <v>559</v>
      </c>
      <c r="B375" s="2" t="s">
        <v>561</v>
      </c>
      <c r="C375" s="2">
        <v>2017</v>
      </c>
      <c r="D375" s="2" t="s">
        <v>847</v>
      </c>
      <c r="E375" s="2" t="s">
        <v>726</v>
      </c>
      <c r="F375" s="2" t="s">
        <v>726</v>
      </c>
      <c r="G375" s="2" t="s">
        <v>726</v>
      </c>
      <c r="H375" s="2" t="s">
        <v>726</v>
      </c>
      <c r="I375" s="2" t="s">
        <v>726</v>
      </c>
      <c r="J375" s="2" t="s">
        <v>734</v>
      </c>
      <c r="K375" s="2" t="s">
        <v>726</v>
      </c>
      <c r="L375" s="2" t="s">
        <v>726</v>
      </c>
      <c r="M375" s="2" t="s">
        <v>726</v>
      </c>
      <c r="N375" s="2" t="s">
        <v>726</v>
      </c>
      <c r="O375" s="2" t="s">
        <v>726</v>
      </c>
      <c r="P375" s="2" t="s">
        <v>734</v>
      </c>
      <c r="Q375" s="2" t="s">
        <v>726</v>
      </c>
      <c r="R375" s="2" t="s">
        <v>726</v>
      </c>
      <c r="S375" s="2" t="s">
        <v>726</v>
      </c>
      <c r="T375" s="2" t="s">
        <v>726</v>
      </c>
      <c r="U375" s="2" t="s">
        <v>726</v>
      </c>
      <c r="X375" s="2">
        <f t="shared" si="5"/>
        <v>0</v>
      </c>
    </row>
    <row r="376" spans="1:24" ht="15" customHeight="1" x14ac:dyDescent="0.25">
      <c r="A376" s="2" t="s">
        <v>559</v>
      </c>
      <c r="B376" s="2" t="s">
        <v>562</v>
      </c>
      <c r="C376" s="2">
        <v>2017</v>
      </c>
      <c r="D376" s="2" t="s">
        <v>609</v>
      </c>
      <c r="E376" s="2" t="s">
        <v>726</v>
      </c>
      <c r="F376" s="2" t="s">
        <v>726</v>
      </c>
      <c r="G376" s="2" t="s">
        <v>726</v>
      </c>
      <c r="H376" s="2" t="s">
        <v>726</v>
      </c>
      <c r="I376" s="2" t="s">
        <v>726</v>
      </c>
      <c r="J376" s="2" t="s">
        <v>609</v>
      </c>
      <c r="K376" s="2" t="s">
        <v>726</v>
      </c>
      <c r="L376" s="2" t="s">
        <v>726</v>
      </c>
      <c r="M376" s="2" t="s">
        <v>726</v>
      </c>
      <c r="N376" s="2" t="s">
        <v>726</v>
      </c>
      <c r="O376" s="2" t="s">
        <v>726</v>
      </c>
      <c r="P376" s="2" t="s">
        <v>609</v>
      </c>
      <c r="Q376" s="2" t="s">
        <v>726</v>
      </c>
      <c r="R376" s="2" t="s">
        <v>726</v>
      </c>
      <c r="S376" s="2" t="s">
        <v>726</v>
      </c>
      <c r="T376" s="2" t="s">
        <v>726</v>
      </c>
      <c r="U376" s="2" t="s">
        <v>726</v>
      </c>
      <c r="X376" s="2">
        <f t="shared" si="5"/>
        <v>0</v>
      </c>
    </row>
    <row r="377" spans="1:24" ht="15" customHeight="1" x14ac:dyDescent="0.25">
      <c r="A377" s="2" t="s">
        <v>563</v>
      </c>
      <c r="B377" s="2" t="s">
        <v>564</v>
      </c>
      <c r="C377" s="2">
        <v>2017</v>
      </c>
      <c r="D377" s="2" t="s">
        <v>609</v>
      </c>
      <c r="E377" s="2" t="s">
        <v>726</v>
      </c>
      <c r="F377" s="2" t="s">
        <v>726</v>
      </c>
      <c r="G377" s="2" t="s">
        <v>726</v>
      </c>
      <c r="H377" s="2" t="s">
        <v>726</v>
      </c>
      <c r="I377" s="2" t="s">
        <v>726</v>
      </c>
      <c r="J377" s="2" t="s">
        <v>609</v>
      </c>
      <c r="K377" s="2" t="s">
        <v>726</v>
      </c>
      <c r="L377" s="2" t="s">
        <v>726</v>
      </c>
      <c r="M377" s="2" t="s">
        <v>726</v>
      </c>
      <c r="N377" s="2" t="s">
        <v>726</v>
      </c>
      <c r="O377" s="2" t="s">
        <v>726</v>
      </c>
      <c r="P377" s="2" t="s">
        <v>609</v>
      </c>
      <c r="Q377" s="2" t="s">
        <v>726</v>
      </c>
      <c r="R377" s="2" t="s">
        <v>726</v>
      </c>
      <c r="S377" s="2" t="s">
        <v>726</v>
      </c>
      <c r="T377" s="2" t="s">
        <v>726</v>
      </c>
      <c r="U377" s="2" t="s">
        <v>726</v>
      </c>
      <c r="X377" s="2">
        <f t="shared" si="5"/>
        <v>0</v>
      </c>
    </row>
    <row r="378" spans="1:24" ht="15" customHeight="1" x14ac:dyDescent="0.25">
      <c r="A378" s="2" t="s">
        <v>563</v>
      </c>
      <c r="B378" s="2" t="s">
        <v>565</v>
      </c>
      <c r="C378" s="2">
        <v>2017</v>
      </c>
      <c r="D378" s="2" t="s">
        <v>609</v>
      </c>
      <c r="E378" s="2" t="s">
        <v>726</v>
      </c>
      <c r="F378" s="2" t="s">
        <v>726</v>
      </c>
      <c r="G378" s="2" t="s">
        <v>726</v>
      </c>
      <c r="H378" s="2" t="s">
        <v>726</v>
      </c>
      <c r="I378" s="2" t="s">
        <v>726</v>
      </c>
      <c r="J378" s="2" t="s">
        <v>609</v>
      </c>
      <c r="K378" s="2" t="s">
        <v>726</v>
      </c>
      <c r="L378" s="2" t="s">
        <v>726</v>
      </c>
      <c r="M378" s="2" t="s">
        <v>726</v>
      </c>
      <c r="N378" s="2" t="s">
        <v>726</v>
      </c>
      <c r="O378" s="2" t="s">
        <v>726</v>
      </c>
      <c r="P378" s="2" t="s">
        <v>609</v>
      </c>
      <c r="Q378" s="2" t="s">
        <v>726</v>
      </c>
      <c r="R378" s="2" t="s">
        <v>726</v>
      </c>
      <c r="S378" s="2" t="s">
        <v>726</v>
      </c>
      <c r="T378" s="2" t="s">
        <v>726</v>
      </c>
      <c r="U378" s="2" t="s">
        <v>726</v>
      </c>
      <c r="X378" s="2">
        <f t="shared" si="5"/>
        <v>0</v>
      </c>
    </row>
    <row r="379" spans="1:24" ht="15" customHeight="1" x14ac:dyDescent="0.25">
      <c r="A379" s="2" t="s">
        <v>563</v>
      </c>
      <c r="B379" s="2" t="s">
        <v>566</v>
      </c>
      <c r="C379" s="2">
        <v>2017</v>
      </c>
      <c r="D379" s="2" t="s">
        <v>848</v>
      </c>
      <c r="E379" s="2" t="s">
        <v>789</v>
      </c>
      <c r="F379" s="2">
        <v>17.603000000000002</v>
      </c>
      <c r="G379" s="2" t="s">
        <v>838</v>
      </c>
      <c r="H379" s="2">
        <v>0.35</v>
      </c>
      <c r="I379" s="2">
        <v>90</v>
      </c>
      <c r="J379" s="2" t="s">
        <v>609</v>
      </c>
      <c r="K379" s="2" t="s">
        <v>726</v>
      </c>
      <c r="L379" s="2" t="s">
        <v>726</v>
      </c>
      <c r="M379" s="2" t="s">
        <v>726</v>
      </c>
      <c r="N379" s="2" t="s">
        <v>726</v>
      </c>
      <c r="O379" s="2" t="s">
        <v>726</v>
      </c>
      <c r="P379" s="2" t="s">
        <v>609</v>
      </c>
      <c r="Q379" s="2" t="s">
        <v>726</v>
      </c>
      <c r="R379" s="2" t="s">
        <v>726</v>
      </c>
      <c r="S379" s="2" t="s">
        <v>726</v>
      </c>
      <c r="T379" s="2" t="s">
        <v>726</v>
      </c>
      <c r="U379" s="2" t="s">
        <v>726</v>
      </c>
      <c r="X379" s="2">
        <f t="shared" si="5"/>
        <v>0</v>
      </c>
    </row>
    <row r="380" spans="1:24" ht="15" customHeight="1" x14ac:dyDescent="0.25">
      <c r="A380" s="2" t="s">
        <v>567</v>
      </c>
      <c r="B380" s="2" t="s">
        <v>568</v>
      </c>
      <c r="C380" s="2">
        <v>2017</v>
      </c>
      <c r="D380" s="2" t="s">
        <v>609</v>
      </c>
      <c r="E380" s="2" t="s">
        <v>726</v>
      </c>
      <c r="F380" s="2" t="s">
        <v>726</v>
      </c>
      <c r="G380" s="2" t="s">
        <v>726</v>
      </c>
      <c r="H380" s="2" t="s">
        <v>726</v>
      </c>
      <c r="I380" s="2" t="s">
        <v>726</v>
      </c>
      <c r="J380" s="2" t="s">
        <v>609</v>
      </c>
      <c r="K380" s="2" t="s">
        <v>726</v>
      </c>
      <c r="L380" s="2" t="s">
        <v>726</v>
      </c>
      <c r="M380" s="2" t="s">
        <v>726</v>
      </c>
      <c r="N380" s="2" t="s">
        <v>726</v>
      </c>
      <c r="O380" s="2" t="s">
        <v>726</v>
      </c>
      <c r="P380" s="2" t="s">
        <v>609</v>
      </c>
      <c r="Q380" s="2" t="s">
        <v>726</v>
      </c>
      <c r="R380" s="2" t="s">
        <v>726</v>
      </c>
      <c r="S380" s="2" t="s">
        <v>726</v>
      </c>
      <c r="T380" s="2" t="s">
        <v>726</v>
      </c>
      <c r="U380" s="2" t="s">
        <v>726</v>
      </c>
      <c r="X380" s="2">
        <f t="shared" si="5"/>
        <v>0</v>
      </c>
    </row>
    <row r="381" spans="1:24" ht="15" customHeight="1" x14ac:dyDescent="0.25">
      <c r="A381" s="2" t="s">
        <v>567</v>
      </c>
      <c r="B381" s="2" t="s">
        <v>569</v>
      </c>
      <c r="C381" s="2">
        <v>2017</v>
      </c>
      <c r="D381" s="2" t="s">
        <v>609</v>
      </c>
      <c r="E381" s="2" t="s">
        <v>726</v>
      </c>
      <c r="F381" s="2" t="s">
        <v>726</v>
      </c>
      <c r="G381" s="2" t="s">
        <v>726</v>
      </c>
      <c r="H381" s="2" t="s">
        <v>726</v>
      </c>
      <c r="I381" s="2" t="s">
        <v>726</v>
      </c>
      <c r="J381" s="2" t="s">
        <v>609</v>
      </c>
      <c r="K381" s="2" t="s">
        <v>726</v>
      </c>
      <c r="L381" s="2" t="s">
        <v>726</v>
      </c>
      <c r="M381" s="2" t="s">
        <v>726</v>
      </c>
      <c r="N381" s="2" t="s">
        <v>726</v>
      </c>
      <c r="O381" s="2" t="s">
        <v>726</v>
      </c>
      <c r="P381" s="2" t="s">
        <v>609</v>
      </c>
      <c r="Q381" s="2" t="s">
        <v>726</v>
      </c>
      <c r="R381" s="2" t="s">
        <v>726</v>
      </c>
      <c r="S381" s="2" t="s">
        <v>726</v>
      </c>
      <c r="T381" s="2" t="s">
        <v>726</v>
      </c>
      <c r="U381" s="2" t="s">
        <v>726</v>
      </c>
      <c r="X381" s="2">
        <f t="shared" si="5"/>
        <v>0</v>
      </c>
    </row>
    <row r="382" spans="1:24" ht="15" customHeight="1" x14ac:dyDescent="0.25">
      <c r="A382" s="2" t="s">
        <v>567</v>
      </c>
      <c r="B382" s="2" t="s">
        <v>570</v>
      </c>
      <c r="C382" s="2">
        <v>2017</v>
      </c>
      <c r="D382" s="2" t="s">
        <v>849</v>
      </c>
      <c r="E382" s="2" t="s">
        <v>789</v>
      </c>
      <c r="F382" s="2">
        <v>8.984</v>
      </c>
      <c r="G382" s="2" t="s">
        <v>726</v>
      </c>
      <c r="H382" s="2" t="s">
        <v>726</v>
      </c>
      <c r="I382" s="2">
        <v>85</v>
      </c>
      <c r="J382" s="2" t="s">
        <v>609</v>
      </c>
      <c r="K382" s="2" t="s">
        <v>726</v>
      </c>
      <c r="L382" s="2" t="s">
        <v>726</v>
      </c>
      <c r="M382" s="2" t="s">
        <v>726</v>
      </c>
      <c r="N382" s="2" t="s">
        <v>726</v>
      </c>
      <c r="O382" s="2" t="s">
        <v>726</v>
      </c>
      <c r="P382" s="2" t="s">
        <v>609</v>
      </c>
      <c r="Q382" s="2" t="s">
        <v>726</v>
      </c>
      <c r="R382" s="2" t="s">
        <v>726</v>
      </c>
      <c r="S382" s="2" t="s">
        <v>726</v>
      </c>
      <c r="T382" s="2" t="s">
        <v>726</v>
      </c>
      <c r="U382" s="2" t="s">
        <v>726</v>
      </c>
      <c r="X382" s="2">
        <f t="shared" si="5"/>
        <v>0</v>
      </c>
    </row>
    <row r="383" spans="1:24" ht="15" customHeight="1" x14ac:dyDescent="0.25">
      <c r="A383" s="2" t="s">
        <v>567</v>
      </c>
      <c r="B383" s="2" t="s">
        <v>571</v>
      </c>
      <c r="C383" s="2">
        <v>2017</v>
      </c>
      <c r="D383" s="2" t="s">
        <v>850</v>
      </c>
      <c r="E383" s="2" t="s">
        <v>819</v>
      </c>
      <c r="F383" s="2">
        <v>0.35099999999999998</v>
      </c>
      <c r="G383" s="2" t="s">
        <v>726</v>
      </c>
      <c r="H383" s="2" t="s">
        <v>726</v>
      </c>
      <c r="I383" s="2" t="s">
        <v>726</v>
      </c>
      <c r="J383" s="2" t="s">
        <v>734</v>
      </c>
      <c r="K383" s="2" t="s">
        <v>726</v>
      </c>
      <c r="L383" s="2" t="s">
        <v>726</v>
      </c>
      <c r="M383" s="2" t="s">
        <v>726</v>
      </c>
      <c r="N383" s="2" t="s">
        <v>726</v>
      </c>
      <c r="O383" s="2" t="s">
        <v>726</v>
      </c>
      <c r="P383" s="2" t="s">
        <v>734</v>
      </c>
      <c r="Q383" s="2" t="s">
        <v>726</v>
      </c>
      <c r="R383" s="2" t="s">
        <v>726</v>
      </c>
      <c r="S383" s="2" t="s">
        <v>726</v>
      </c>
      <c r="T383" s="2" t="s">
        <v>726</v>
      </c>
      <c r="U383" s="2" t="s">
        <v>726</v>
      </c>
      <c r="X383" s="2">
        <f t="shared" si="5"/>
        <v>0</v>
      </c>
    </row>
    <row r="384" spans="1:24" ht="15" customHeight="1" x14ac:dyDescent="0.25">
      <c r="A384" s="2" t="s">
        <v>572</v>
      </c>
      <c r="B384" s="2" t="s">
        <v>573</v>
      </c>
      <c r="C384" s="2">
        <v>2017</v>
      </c>
      <c r="D384" s="2" t="s">
        <v>609</v>
      </c>
      <c r="E384" s="2" t="s">
        <v>726</v>
      </c>
      <c r="F384" s="2" t="s">
        <v>726</v>
      </c>
      <c r="G384" s="2" t="s">
        <v>726</v>
      </c>
      <c r="H384" s="2" t="s">
        <v>726</v>
      </c>
      <c r="I384" s="2" t="s">
        <v>726</v>
      </c>
      <c r="J384" s="2" t="s">
        <v>609</v>
      </c>
      <c r="K384" s="2" t="s">
        <v>726</v>
      </c>
      <c r="L384" s="2" t="s">
        <v>726</v>
      </c>
      <c r="M384" s="2" t="s">
        <v>726</v>
      </c>
      <c r="N384" s="2" t="s">
        <v>726</v>
      </c>
      <c r="O384" s="2" t="s">
        <v>726</v>
      </c>
      <c r="P384" s="2" t="s">
        <v>609</v>
      </c>
      <c r="Q384" s="2" t="s">
        <v>726</v>
      </c>
      <c r="R384" s="2" t="s">
        <v>726</v>
      </c>
      <c r="S384" s="2" t="s">
        <v>726</v>
      </c>
      <c r="T384" s="2" t="s">
        <v>726</v>
      </c>
      <c r="U384" s="2" t="s">
        <v>726</v>
      </c>
      <c r="X384" s="2">
        <f t="shared" si="5"/>
        <v>0</v>
      </c>
    </row>
    <row r="385" spans="1:24" ht="15" customHeight="1" x14ac:dyDescent="0.25">
      <c r="A385" s="2" t="s">
        <v>572</v>
      </c>
      <c r="B385" s="2" t="s">
        <v>574</v>
      </c>
      <c r="C385" s="2">
        <v>2017</v>
      </c>
      <c r="D385" s="2" t="s">
        <v>609</v>
      </c>
      <c r="E385" s="2" t="s">
        <v>726</v>
      </c>
      <c r="F385" s="2" t="s">
        <v>726</v>
      </c>
      <c r="G385" s="2" t="s">
        <v>726</v>
      </c>
      <c r="H385" s="2" t="s">
        <v>726</v>
      </c>
      <c r="I385" s="2" t="s">
        <v>726</v>
      </c>
      <c r="J385" s="2" t="s">
        <v>609</v>
      </c>
      <c r="K385" s="2" t="s">
        <v>726</v>
      </c>
      <c r="L385" s="2" t="s">
        <v>726</v>
      </c>
      <c r="M385" s="2" t="s">
        <v>726</v>
      </c>
      <c r="N385" s="2" t="s">
        <v>726</v>
      </c>
      <c r="O385" s="2" t="s">
        <v>726</v>
      </c>
      <c r="P385" s="2" t="s">
        <v>609</v>
      </c>
      <c r="Q385" s="2" t="s">
        <v>726</v>
      </c>
      <c r="R385" s="2" t="s">
        <v>726</v>
      </c>
      <c r="S385" s="2" t="s">
        <v>726</v>
      </c>
      <c r="T385" s="2" t="s">
        <v>726</v>
      </c>
      <c r="U385" s="2" t="s">
        <v>726</v>
      </c>
      <c r="X385" s="2">
        <f t="shared" si="5"/>
        <v>0</v>
      </c>
    </row>
    <row r="386" spans="1:24" ht="15" customHeight="1" x14ac:dyDescent="0.25">
      <c r="A386" s="2" t="s">
        <v>575</v>
      </c>
      <c r="B386" s="2" t="s">
        <v>576</v>
      </c>
      <c r="C386" s="2">
        <v>2017</v>
      </c>
      <c r="D386" s="2" t="s">
        <v>851</v>
      </c>
      <c r="E386" s="2" t="s">
        <v>789</v>
      </c>
      <c r="F386" s="2">
        <v>2.657</v>
      </c>
      <c r="G386" s="2" t="s">
        <v>726</v>
      </c>
      <c r="H386" s="2" t="s">
        <v>726</v>
      </c>
      <c r="I386" s="2" t="s">
        <v>726</v>
      </c>
      <c r="J386" s="2" t="s">
        <v>852</v>
      </c>
      <c r="K386" s="2" t="s">
        <v>789</v>
      </c>
      <c r="L386" s="2">
        <v>2.2120000000000002</v>
      </c>
      <c r="M386" s="2" t="s">
        <v>726</v>
      </c>
      <c r="N386" s="2" t="s">
        <v>726</v>
      </c>
      <c r="O386" s="2" t="s">
        <v>726</v>
      </c>
      <c r="P386" s="2" t="s">
        <v>609</v>
      </c>
      <c r="Q386" s="2" t="s">
        <v>726</v>
      </c>
      <c r="R386" s="2" t="s">
        <v>726</v>
      </c>
      <c r="S386" s="2" t="s">
        <v>726</v>
      </c>
      <c r="T386" s="2" t="s">
        <v>726</v>
      </c>
      <c r="U386" s="2" t="s">
        <v>726</v>
      </c>
      <c r="X386" s="2">
        <f t="shared" si="5"/>
        <v>0</v>
      </c>
    </row>
    <row r="387" spans="1:24" ht="15" customHeight="1" x14ac:dyDescent="0.25">
      <c r="A387" s="2" t="s">
        <v>577</v>
      </c>
      <c r="B387" s="2" t="s">
        <v>578</v>
      </c>
      <c r="C387" s="2">
        <v>2017</v>
      </c>
      <c r="D387" s="2" t="s">
        <v>609</v>
      </c>
      <c r="E387" s="2" t="s">
        <v>726</v>
      </c>
      <c r="F387" s="2" t="s">
        <v>726</v>
      </c>
      <c r="G387" s="2" t="s">
        <v>726</v>
      </c>
      <c r="H387" s="2" t="s">
        <v>726</v>
      </c>
      <c r="I387" s="2" t="s">
        <v>726</v>
      </c>
      <c r="J387" s="2" t="s">
        <v>609</v>
      </c>
      <c r="K387" s="2" t="s">
        <v>726</v>
      </c>
      <c r="L387" s="2" t="s">
        <v>726</v>
      </c>
      <c r="M387" s="2" t="s">
        <v>726</v>
      </c>
      <c r="N387" s="2" t="s">
        <v>726</v>
      </c>
      <c r="O387" s="2" t="s">
        <v>726</v>
      </c>
      <c r="P387" s="2" t="s">
        <v>609</v>
      </c>
      <c r="Q387" s="2" t="s">
        <v>726</v>
      </c>
      <c r="R387" s="2" t="s">
        <v>726</v>
      </c>
      <c r="S387" s="2" t="s">
        <v>726</v>
      </c>
      <c r="T387" s="2" t="s">
        <v>726</v>
      </c>
      <c r="U387" s="2" t="s">
        <v>726</v>
      </c>
      <c r="X387" s="2">
        <f t="shared" ref="X387:X450" si="6">(IF(E387="Avfall",F387,0)+IF(G387="Avfall",H387,0))/IFERROR(I387/100,0.85)+(IF(K387="Avfall",L387,0)+IF(M387="Avfall",N387,0))/IFERROR(O387/100,0.85)+(IF(Q387="avfall",R387,0)+IF(S387="avfall",T387,0))/IFERROR(U387/100,0.85)</f>
        <v>0</v>
      </c>
    </row>
    <row r="388" spans="1:24" ht="15" customHeight="1" x14ac:dyDescent="0.25">
      <c r="A388" s="2" t="s">
        <v>577</v>
      </c>
      <c r="B388" s="2" t="s">
        <v>579</v>
      </c>
      <c r="C388" s="2">
        <v>2017</v>
      </c>
      <c r="D388" s="2" t="s">
        <v>853</v>
      </c>
      <c r="E388" s="2" t="s">
        <v>854</v>
      </c>
      <c r="F388" s="2">
        <v>7.0149999999999997</v>
      </c>
      <c r="G388" s="2" t="s">
        <v>855</v>
      </c>
      <c r="H388" s="2">
        <v>0.77800000000000002</v>
      </c>
      <c r="I388" s="2">
        <v>95</v>
      </c>
      <c r="J388" s="2" t="s">
        <v>609</v>
      </c>
      <c r="K388" s="2" t="s">
        <v>726</v>
      </c>
      <c r="L388" s="2" t="s">
        <v>726</v>
      </c>
      <c r="M388" s="2" t="s">
        <v>726</v>
      </c>
      <c r="N388" s="2" t="s">
        <v>726</v>
      </c>
      <c r="O388" s="2" t="s">
        <v>726</v>
      </c>
      <c r="P388" s="2" t="s">
        <v>609</v>
      </c>
      <c r="Q388" s="2" t="s">
        <v>726</v>
      </c>
      <c r="R388" s="2" t="s">
        <v>726</v>
      </c>
      <c r="S388" s="2" t="s">
        <v>726</v>
      </c>
      <c r="T388" s="2" t="s">
        <v>726</v>
      </c>
      <c r="U388" s="2" t="s">
        <v>726</v>
      </c>
      <c r="X388" s="2">
        <f t="shared" si="6"/>
        <v>0</v>
      </c>
    </row>
    <row r="389" spans="1:24" ht="15" customHeight="1" x14ac:dyDescent="0.25">
      <c r="A389" s="2" t="s">
        <v>577</v>
      </c>
      <c r="B389" s="2" t="s">
        <v>580</v>
      </c>
      <c r="C389" s="2">
        <v>2017</v>
      </c>
      <c r="D389" s="2" t="s">
        <v>609</v>
      </c>
      <c r="E389" s="2" t="s">
        <v>726</v>
      </c>
      <c r="F389" s="2" t="s">
        <v>726</v>
      </c>
      <c r="G389" s="2" t="s">
        <v>726</v>
      </c>
      <c r="H389" s="2" t="s">
        <v>726</v>
      </c>
      <c r="I389" s="2" t="s">
        <v>726</v>
      </c>
      <c r="J389" s="2" t="s">
        <v>609</v>
      </c>
      <c r="K389" s="2" t="s">
        <v>726</v>
      </c>
      <c r="L389" s="2" t="s">
        <v>726</v>
      </c>
      <c r="M389" s="2" t="s">
        <v>726</v>
      </c>
      <c r="N389" s="2" t="s">
        <v>726</v>
      </c>
      <c r="O389" s="2" t="s">
        <v>726</v>
      </c>
      <c r="P389" s="2" t="s">
        <v>609</v>
      </c>
      <c r="Q389" s="2" t="s">
        <v>726</v>
      </c>
      <c r="R389" s="2" t="s">
        <v>726</v>
      </c>
      <c r="S389" s="2" t="s">
        <v>726</v>
      </c>
      <c r="T389" s="2" t="s">
        <v>726</v>
      </c>
      <c r="U389" s="2" t="s">
        <v>726</v>
      </c>
      <c r="X389" s="2">
        <f t="shared" si="6"/>
        <v>0</v>
      </c>
    </row>
    <row r="390" spans="1:24" ht="15" customHeight="1" x14ac:dyDescent="0.25">
      <c r="A390" s="2" t="s">
        <v>581</v>
      </c>
      <c r="B390" s="2" t="s">
        <v>582</v>
      </c>
      <c r="C390" s="2">
        <v>2017</v>
      </c>
      <c r="D390" s="2" t="s">
        <v>856</v>
      </c>
      <c r="E390" s="2" t="s">
        <v>812</v>
      </c>
      <c r="F390" s="2">
        <v>2.0009999999999999</v>
      </c>
      <c r="G390" s="2" t="s">
        <v>726</v>
      </c>
      <c r="H390" s="2" t="s">
        <v>726</v>
      </c>
      <c r="I390" s="2">
        <v>85</v>
      </c>
      <c r="J390" s="2" t="s">
        <v>609</v>
      </c>
      <c r="K390" s="2" t="s">
        <v>726</v>
      </c>
      <c r="L390" s="2" t="s">
        <v>726</v>
      </c>
      <c r="M390" s="2" t="s">
        <v>726</v>
      </c>
      <c r="N390" s="2" t="s">
        <v>726</v>
      </c>
      <c r="O390" s="2" t="s">
        <v>726</v>
      </c>
      <c r="P390" s="2" t="s">
        <v>609</v>
      </c>
      <c r="Q390" s="2" t="s">
        <v>726</v>
      </c>
      <c r="R390" s="2" t="s">
        <v>726</v>
      </c>
      <c r="S390" s="2" t="s">
        <v>726</v>
      </c>
      <c r="T390" s="2" t="s">
        <v>726</v>
      </c>
      <c r="U390" s="2" t="s">
        <v>726</v>
      </c>
      <c r="X390" s="2">
        <f t="shared" si="6"/>
        <v>0</v>
      </c>
    </row>
    <row r="391" spans="1:24" ht="15" customHeight="1" x14ac:dyDescent="0.25">
      <c r="A391" s="2" t="s">
        <v>581</v>
      </c>
      <c r="B391" s="2" t="s">
        <v>583</v>
      </c>
      <c r="C391" s="2">
        <v>2017</v>
      </c>
      <c r="D391" s="2" t="s">
        <v>857</v>
      </c>
      <c r="E391" s="2" t="s">
        <v>789</v>
      </c>
      <c r="F391" s="2">
        <v>30.123000000000001</v>
      </c>
      <c r="G391" s="2" t="s">
        <v>726</v>
      </c>
      <c r="H391" s="2" t="s">
        <v>726</v>
      </c>
      <c r="I391" s="2" t="s">
        <v>726</v>
      </c>
      <c r="J391" s="2" t="s">
        <v>609</v>
      </c>
      <c r="K391" s="2" t="s">
        <v>726</v>
      </c>
      <c r="L391" s="2" t="s">
        <v>726</v>
      </c>
      <c r="M391" s="2" t="s">
        <v>726</v>
      </c>
      <c r="N391" s="2" t="s">
        <v>726</v>
      </c>
      <c r="O391" s="2" t="s">
        <v>726</v>
      </c>
      <c r="P391" s="2" t="s">
        <v>609</v>
      </c>
      <c r="Q391" s="2" t="s">
        <v>726</v>
      </c>
      <c r="R391" s="2" t="s">
        <v>726</v>
      </c>
      <c r="S391" s="2" t="s">
        <v>726</v>
      </c>
      <c r="T391" s="2" t="s">
        <v>726</v>
      </c>
      <c r="U391" s="2" t="s">
        <v>726</v>
      </c>
      <c r="X391" s="2">
        <f t="shared" si="6"/>
        <v>0</v>
      </c>
    </row>
    <row r="392" spans="1:24" ht="15" customHeight="1" x14ac:dyDescent="0.25">
      <c r="A392" s="2" t="s">
        <v>581</v>
      </c>
      <c r="B392" s="2" t="s">
        <v>11</v>
      </c>
      <c r="C392" s="2">
        <v>2017</v>
      </c>
      <c r="D392" s="2" t="s">
        <v>609</v>
      </c>
      <c r="E392" s="2" t="s">
        <v>726</v>
      </c>
      <c r="F392" s="2" t="s">
        <v>726</v>
      </c>
      <c r="G392" s="2" t="s">
        <v>726</v>
      </c>
      <c r="H392" s="2" t="s">
        <v>726</v>
      </c>
      <c r="I392" s="2" t="s">
        <v>726</v>
      </c>
      <c r="J392" s="2" t="s">
        <v>609</v>
      </c>
      <c r="K392" s="2" t="s">
        <v>726</v>
      </c>
      <c r="L392" s="2" t="s">
        <v>726</v>
      </c>
      <c r="M392" s="2" t="s">
        <v>726</v>
      </c>
      <c r="N392" s="2" t="s">
        <v>726</v>
      </c>
      <c r="O392" s="2" t="s">
        <v>726</v>
      </c>
      <c r="P392" s="2" t="s">
        <v>609</v>
      </c>
      <c r="Q392" s="2" t="s">
        <v>726</v>
      </c>
      <c r="R392" s="2" t="s">
        <v>726</v>
      </c>
      <c r="S392" s="2" t="s">
        <v>726</v>
      </c>
      <c r="T392" s="2" t="s">
        <v>726</v>
      </c>
      <c r="U392" s="2" t="s">
        <v>726</v>
      </c>
      <c r="X392" s="2">
        <f t="shared" si="6"/>
        <v>0</v>
      </c>
    </row>
    <row r="393" spans="1:24" ht="15" customHeight="1" x14ac:dyDescent="0.25">
      <c r="A393" s="2" t="s">
        <v>581</v>
      </c>
      <c r="B393" s="2" t="s">
        <v>584</v>
      </c>
      <c r="C393" s="2">
        <v>2017</v>
      </c>
      <c r="D393" s="2" t="s">
        <v>609</v>
      </c>
      <c r="E393" s="2" t="s">
        <v>726</v>
      </c>
      <c r="F393" s="2" t="s">
        <v>726</v>
      </c>
      <c r="G393" s="2" t="s">
        <v>726</v>
      </c>
      <c r="H393" s="2" t="s">
        <v>726</v>
      </c>
      <c r="I393" s="2" t="s">
        <v>726</v>
      </c>
      <c r="J393" s="2" t="s">
        <v>609</v>
      </c>
      <c r="K393" s="2" t="s">
        <v>726</v>
      </c>
      <c r="L393" s="2" t="s">
        <v>726</v>
      </c>
      <c r="M393" s="2" t="s">
        <v>726</v>
      </c>
      <c r="N393" s="2" t="s">
        <v>726</v>
      </c>
      <c r="O393" s="2" t="s">
        <v>726</v>
      </c>
      <c r="P393" s="2" t="s">
        <v>609</v>
      </c>
      <c r="Q393" s="2" t="s">
        <v>726</v>
      </c>
      <c r="R393" s="2" t="s">
        <v>726</v>
      </c>
      <c r="S393" s="2" t="s">
        <v>726</v>
      </c>
      <c r="T393" s="2" t="s">
        <v>726</v>
      </c>
      <c r="U393" s="2" t="s">
        <v>726</v>
      </c>
      <c r="X393" s="2">
        <f t="shared" si="6"/>
        <v>0</v>
      </c>
    </row>
    <row r="394" spans="1:24" ht="15" customHeight="1" x14ac:dyDescent="0.25">
      <c r="A394" s="2" t="s">
        <v>581</v>
      </c>
      <c r="B394" s="2" t="s">
        <v>326</v>
      </c>
      <c r="C394" s="2">
        <v>2017</v>
      </c>
      <c r="D394" s="2" t="s">
        <v>609</v>
      </c>
      <c r="E394" s="2" t="s">
        <v>726</v>
      </c>
      <c r="F394" s="2" t="s">
        <v>726</v>
      </c>
      <c r="G394" s="2" t="s">
        <v>726</v>
      </c>
      <c r="H394" s="2" t="s">
        <v>726</v>
      </c>
      <c r="I394" s="2" t="s">
        <v>726</v>
      </c>
      <c r="J394" s="2" t="s">
        <v>609</v>
      </c>
      <c r="K394" s="2" t="s">
        <v>726</v>
      </c>
      <c r="L394" s="2" t="s">
        <v>726</v>
      </c>
      <c r="M394" s="2" t="s">
        <v>726</v>
      </c>
      <c r="N394" s="2" t="s">
        <v>726</v>
      </c>
      <c r="O394" s="2" t="s">
        <v>726</v>
      </c>
      <c r="P394" s="2" t="s">
        <v>609</v>
      </c>
      <c r="Q394" s="2" t="s">
        <v>726</v>
      </c>
      <c r="R394" s="2" t="s">
        <v>726</v>
      </c>
      <c r="S394" s="2" t="s">
        <v>726</v>
      </c>
      <c r="T394" s="2" t="s">
        <v>726</v>
      </c>
      <c r="U394" s="2" t="s">
        <v>726</v>
      </c>
      <c r="X394" s="2">
        <f t="shared" si="6"/>
        <v>0</v>
      </c>
    </row>
    <row r="395" spans="1:24" ht="15" customHeight="1" x14ac:dyDescent="0.25">
      <c r="A395" s="2" t="s">
        <v>585</v>
      </c>
      <c r="B395" s="2" t="s">
        <v>586</v>
      </c>
      <c r="C395" s="2">
        <v>2017</v>
      </c>
      <c r="D395" s="2" t="s">
        <v>734</v>
      </c>
      <c r="E395" s="2" t="s">
        <v>726</v>
      </c>
      <c r="F395" s="2" t="s">
        <v>726</v>
      </c>
      <c r="G395" s="2" t="s">
        <v>726</v>
      </c>
      <c r="H395" s="2" t="s">
        <v>726</v>
      </c>
      <c r="I395" s="2" t="s">
        <v>726</v>
      </c>
      <c r="J395" s="2" t="s">
        <v>734</v>
      </c>
      <c r="K395" s="2" t="s">
        <v>726</v>
      </c>
      <c r="L395" s="2" t="s">
        <v>726</v>
      </c>
      <c r="M395" s="2" t="s">
        <v>726</v>
      </c>
      <c r="N395" s="2" t="s">
        <v>726</v>
      </c>
      <c r="O395" s="2" t="s">
        <v>726</v>
      </c>
      <c r="P395" s="2" t="s">
        <v>734</v>
      </c>
      <c r="Q395" s="2" t="s">
        <v>726</v>
      </c>
      <c r="R395" s="2" t="s">
        <v>726</v>
      </c>
      <c r="S395" s="2" t="s">
        <v>726</v>
      </c>
      <c r="T395" s="2" t="s">
        <v>726</v>
      </c>
      <c r="U395" s="2" t="s">
        <v>726</v>
      </c>
      <c r="X395" s="2">
        <f t="shared" si="6"/>
        <v>0</v>
      </c>
    </row>
    <row r="396" spans="1:24" ht="15" customHeight="1" x14ac:dyDescent="0.25">
      <c r="A396" s="2" t="s">
        <v>585</v>
      </c>
      <c r="B396" s="2" t="s">
        <v>587</v>
      </c>
      <c r="C396" s="2">
        <v>2017</v>
      </c>
      <c r="D396" s="2" t="s">
        <v>609</v>
      </c>
      <c r="E396" s="2" t="s">
        <v>726</v>
      </c>
      <c r="F396" s="2" t="s">
        <v>726</v>
      </c>
      <c r="G396" s="2" t="s">
        <v>726</v>
      </c>
      <c r="H396" s="2" t="s">
        <v>726</v>
      </c>
      <c r="I396" s="2" t="s">
        <v>726</v>
      </c>
      <c r="J396" s="2" t="s">
        <v>609</v>
      </c>
      <c r="K396" s="2" t="s">
        <v>726</v>
      </c>
      <c r="L396" s="2" t="s">
        <v>726</v>
      </c>
      <c r="M396" s="2" t="s">
        <v>726</v>
      </c>
      <c r="N396" s="2" t="s">
        <v>726</v>
      </c>
      <c r="O396" s="2" t="s">
        <v>726</v>
      </c>
      <c r="P396" s="2" t="s">
        <v>609</v>
      </c>
      <c r="Q396" s="2" t="s">
        <v>726</v>
      </c>
      <c r="R396" s="2" t="s">
        <v>726</v>
      </c>
      <c r="S396" s="2" t="s">
        <v>726</v>
      </c>
      <c r="T396" s="2" t="s">
        <v>726</v>
      </c>
      <c r="U396" s="2" t="s">
        <v>726</v>
      </c>
      <c r="X396" s="2">
        <f t="shared" si="6"/>
        <v>0</v>
      </c>
    </row>
    <row r="397" spans="1:24" ht="15" customHeight="1" x14ac:dyDescent="0.25">
      <c r="A397" s="2" t="s">
        <v>585</v>
      </c>
      <c r="B397" s="2" t="s">
        <v>588</v>
      </c>
      <c r="C397" s="2">
        <v>2017</v>
      </c>
      <c r="D397" s="2" t="s">
        <v>609</v>
      </c>
      <c r="E397" s="2" t="s">
        <v>726</v>
      </c>
      <c r="F397" s="2" t="s">
        <v>726</v>
      </c>
      <c r="G397" s="2" t="s">
        <v>726</v>
      </c>
      <c r="H397" s="2" t="s">
        <v>726</v>
      </c>
      <c r="I397" s="2" t="s">
        <v>726</v>
      </c>
      <c r="J397" s="2" t="s">
        <v>609</v>
      </c>
      <c r="K397" s="2" t="s">
        <v>726</v>
      </c>
      <c r="L397" s="2" t="s">
        <v>726</v>
      </c>
      <c r="M397" s="2" t="s">
        <v>726</v>
      </c>
      <c r="N397" s="2" t="s">
        <v>726</v>
      </c>
      <c r="O397" s="2" t="s">
        <v>726</v>
      </c>
      <c r="P397" s="2" t="s">
        <v>609</v>
      </c>
      <c r="Q397" s="2" t="s">
        <v>726</v>
      </c>
      <c r="R397" s="2" t="s">
        <v>726</v>
      </c>
      <c r="S397" s="2" t="s">
        <v>726</v>
      </c>
      <c r="T397" s="2" t="s">
        <v>726</v>
      </c>
      <c r="U397" s="2" t="s">
        <v>726</v>
      </c>
      <c r="X397" s="2">
        <f t="shared" si="6"/>
        <v>0</v>
      </c>
    </row>
    <row r="398" spans="1:24" ht="15" customHeight="1" x14ac:dyDescent="0.25">
      <c r="A398" s="2" t="s">
        <v>585</v>
      </c>
      <c r="B398" s="9" t="s">
        <v>1106</v>
      </c>
      <c r="C398" s="2">
        <v>2017</v>
      </c>
      <c r="D398" s="2" t="s">
        <v>609</v>
      </c>
      <c r="E398" s="2" t="s">
        <v>726</v>
      </c>
      <c r="F398" s="2" t="s">
        <v>726</v>
      </c>
      <c r="G398" s="2" t="s">
        <v>726</v>
      </c>
      <c r="H398" s="2" t="s">
        <v>726</v>
      </c>
      <c r="I398" s="2" t="s">
        <v>726</v>
      </c>
      <c r="J398" s="2" t="s">
        <v>609</v>
      </c>
      <c r="K398" s="2" t="s">
        <v>726</v>
      </c>
      <c r="L398" s="2" t="s">
        <v>726</v>
      </c>
      <c r="M398" s="2" t="s">
        <v>726</v>
      </c>
      <c r="N398" s="2" t="s">
        <v>726</v>
      </c>
      <c r="O398" s="2" t="s">
        <v>726</v>
      </c>
      <c r="P398" s="2" t="s">
        <v>609</v>
      </c>
      <c r="Q398" s="2" t="s">
        <v>726</v>
      </c>
      <c r="R398" s="2" t="s">
        <v>726</v>
      </c>
      <c r="S398" s="2" t="s">
        <v>726</v>
      </c>
      <c r="T398" s="2" t="s">
        <v>726</v>
      </c>
      <c r="U398" s="2" t="s">
        <v>726</v>
      </c>
      <c r="X398" s="2">
        <f t="shared" si="6"/>
        <v>0</v>
      </c>
    </row>
    <row r="399" spans="1:24" ht="15" customHeight="1" x14ac:dyDescent="0.25">
      <c r="A399" s="2" t="s">
        <v>585</v>
      </c>
      <c r="B399" s="2" t="s">
        <v>590</v>
      </c>
      <c r="C399" s="2">
        <v>2017</v>
      </c>
      <c r="D399" s="2" t="s">
        <v>734</v>
      </c>
      <c r="E399" s="2" t="s">
        <v>726</v>
      </c>
      <c r="F399" s="2" t="s">
        <v>726</v>
      </c>
      <c r="G399" s="2" t="s">
        <v>726</v>
      </c>
      <c r="H399" s="2" t="s">
        <v>726</v>
      </c>
      <c r="I399" s="2" t="s">
        <v>726</v>
      </c>
      <c r="J399" s="2" t="s">
        <v>734</v>
      </c>
      <c r="K399" s="2" t="s">
        <v>726</v>
      </c>
      <c r="L399" s="2" t="s">
        <v>726</v>
      </c>
      <c r="M399" s="2" t="s">
        <v>726</v>
      </c>
      <c r="N399" s="2" t="s">
        <v>726</v>
      </c>
      <c r="O399" s="2" t="s">
        <v>726</v>
      </c>
      <c r="P399" s="2" t="s">
        <v>734</v>
      </c>
      <c r="Q399" s="2" t="s">
        <v>726</v>
      </c>
      <c r="R399" s="2" t="s">
        <v>726</v>
      </c>
      <c r="S399" s="2" t="s">
        <v>726</v>
      </c>
      <c r="T399" s="2" t="s">
        <v>726</v>
      </c>
      <c r="U399" s="2" t="s">
        <v>726</v>
      </c>
      <c r="X399" s="2">
        <f t="shared" si="6"/>
        <v>0</v>
      </c>
    </row>
    <row r="400" spans="1:24" ht="15" customHeight="1" x14ac:dyDescent="0.25">
      <c r="A400" s="2" t="s">
        <v>585</v>
      </c>
      <c r="B400" s="2" t="s">
        <v>591</v>
      </c>
      <c r="C400" s="2">
        <v>2017</v>
      </c>
      <c r="D400" s="2" t="s">
        <v>726</v>
      </c>
      <c r="E400" s="2" t="s">
        <v>726</v>
      </c>
      <c r="F400" s="2" t="s">
        <v>726</v>
      </c>
      <c r="G400" s="2" t="s">
        <v>726</v>
      </c>
      <c r="H400" s="2" t="s">
        <v>726</v>
      </c>
      <c r="I400" s="2" t="s">
        <v>726</v>
      </c>
      <c r="J400" s="2" t="s">
        <v>726</v>
      </c>
      <c r="K400" s="2" t="s">
        <v>726</v>
      </c>
      <c r="L400" s="2" t="s">
        <v>726</v>
      </c>
      <c r="M400" s="2" t="s">
        <v>726</v>
      </c>
      <c r="N400" s="2" t="s">
        <v>726</v>
      </c>
      <c r="O400" s="2" t="s">
        <v>726</v>
      </c>
      <c r="P400" s="2" t="s">
        <v>726</v>
      </c>
      <c r="Q400" s="2" t="s">
        <v>726</v>
      </c>
      <c r="R400" s="2" t="s">
        <v>726</v>
      </c>
      <c r="S400" s="2" t="s">
        <v>726</v>
      </c>
      <c r="T400" s="2" t="s">
        <v>726</v>
      </c>
      <c r="U400" s="2" t="s">
        <v>726</v>
      </c>
      <c r="X400" s="2">
        <f t="shared" si="6"/>
        <v>0</v>
      </c>
    </row>
    <row r="401" spans="1:24" ht="15" customHeight="1" x14ac:dyDescent="0.25">
      <c r="A401" s="2" t="s">
        <v>585</v>
      </c>
      <c r="B401" s="2" t="s">
        <v>592</v>
      </c>
      <c r="C401" s="2">
        <v>2017</v>
      </c>
      <c r="D401" s="2" t="s">
        <v>609</v>
      </c>
      <c r="E401" s="2" t="s">
        <v>726</v>
      </c>
      <c r="F401" s="2" t="s">
        <v>726</v>
      </c>
      <c r="G401" s="2" t="s">
        <v>726</v>
      </c>
      <c r="H401" s="2" t="s">
        <v>726</v>
      </c>
      <c r="I401" s="2" t="s">
        <v>726</v>
      </c>
      <c r="J401" s="2" t="s">
        <v>609</v>
      </c>
      <c r="K401" s="2" t="s">
        <v>726</v>
      </c>
      <c r="L401" s="2" t="s">
        <v>726</v>
      </c>
      <c r="M401" s="2" t="s">
        <v>726</v>
      </c>
      <c r="N401" s="2" t="s">
        <v>726</v>
      </c>
      <c r="O401" s="2" t="s">
        <v>726</v>
      </c>
      <c r="P401" s="2" t="s">
        <v>609</v>
      </c>
      <c r="Q401" s="2" t="s">
        <v>726</v>
      </c>
      <c r="R401" s="2" t="s">
        <v>726</v>
      </c>
      <c r="S401" s="2" t="s">
        <v>726</v>
      </c>
      <c r="T401" s="2" t="s">
        <v>726</v>
      </c>
      <c r="U401" s="2" t="s">
        <v>726</v>
      </c>
      <c r="X401" s="2">
        <f t="shared" si="6"/>
        <v>0</v>
      </c>
    </row>
    <row r="402" spans="1:24" ht="15" customHeight="1" x14ac:dyDescent="0.25">
      <c r="A402" s="2" t="s">
        <v>585</v>
      </c>
      <c r="B402" s="2" t="s">
        <v>593</v>
      </c>
      <c r="C402" s="2">
        <v>2017</v>
      </c>
      <c r="D402" s="2" t="s">
        <v>609</v>
      </c>
      <c r="E402" s="2" t="s">
        <v>726</v>
      </c>
      <c r="F402" s="2" t="s">
        <v>726</v>
      </c>
      <c r="G402" s="2" t="s">
        <v>726</v>
      </c>
      <c r="H402" s="2" t="s">
        <v>726</v>
      </c>
      <c r="I402" s="2" t="s">
        <v>726</v>
      </c>
      <c r="J402" s="2" t="s">
        <v>609</v>
      </c>
      <c r="K402" s="2" t="s">
        <v>726</v>
      </c>
      <c r="L402" s="2" t="s">
        <v>726</v>
      </c>
      <c r="M402" s="2" t="s">
        <v>726</v>
      </c>
      <c r="N402" s="2" t="s">
        <v>726</v>
      </c>
      <c r="O402" s="2" t="s">
        <v>726</v>
      </c>
      <c r="P402" s="2" t="s">
        <v>609</v>
      </c>
      <c r="Q402" s="2" t="s">
        <v>726</v>
      </c>
      <c r="R402" s="2" t="s">
        <v>726</v>
      </c>
      <c r="S402" s="2" t="s">
        <v>726</v>
      </c>
      <c r="T402" s="2" t="s">
        <v>726</v>
      </c>
      <c r="U402" s="2" t="s">
        <v>726</v>
      </c>
      <c r="X402" s="2">
        <f t="shared" si="6"/>
        <v>0</v>
      </c>
    </row>
    <row r="403" spans="1:24" ht="15" customHeight="1" x14ac:dyDescent="0.25">
      <c r="A403" s="2" t="s">
        <v>585</v>
      </c>
      <c r="B403" s="2" t="s">
        <v>594</v>
      </c>
      <c r="C403" s="2">
        <v>2017</v>
      </c>
      <c r="D403" s="2" t="s">
        <v>609</v>
      </c>
      <c r="E403" s="2" t="s">
        <v>726</v>
      </c>
      <c r="F403" s="2" t="s">
        <v>726</v>
      </c>
      <c r="G403" s="2" t="s">
        <v>726</v>
      </c>
      <c r="H403" s="2" t="s">
        <v>726</v>
      </c>
      <c r="I403" s="2" t="s">
        <v>726</v>
      </c>
      <c r="J403" s="2" t="s">
        <v>609</v>
      </c>
      <c r="K403" s="2" t="s">
        <v>726</v>
      </c>
      <c r="L403" s="2" t="s">
        <v>726</v>
      </c>
      <c r="M403" s="2" t="s">
        <v>726</v>
      </c>
      <c r="N403" s="2" t="s">
        <v>726</v>
      </c>
      <c r="O403" s="2" t="s">
        <v>726</v>
      </c>
      <c r="P403" s="2" t="s">
        <v>609</v>
      </c>
      <c r="Q403" s="2" t="s">
        <v>726</v>
      </c>
      <c r="R403" s="2" t="s">
        <v>726</v>
      </c>
      <c r="S403" s="2" t="s">
        <v>726</v>
      </c>
      <c r="T403" s="2" t="s">
        <v>726</v>
      </c>
      <c r="U403" s="2" t="s">
        <v>726</v>
      </c>
      <c r="X403" s="2">
        <f t="shared" si="6"/>
        <v>0</v>
      </c>
    </row>
    <row r="404" spans="1:24" ht="15" customHeight="1" x14ac:dyDescent="0.25">
      <c r="A404" s="2" t="s">
        <v>585</v>
      </c>
      <c r="B404" s="2" t="s">
        <v>595</v>
      </c>
      <c r="C404" s="2">
        <v>2017</v>
      </c>
      <c r="D404" s="2" t="s">
        <v>609</v>
      </c>
      <c r="E404" s="2" t="s">
        <v>726</v>
      </c>
      <c r="F404" s="2" t="s">
        <v>726</v>
      </c>
      <c r="G404" s="2" t="s">
        <v>726</v>
      </c>
      <c r="H404" s="2" t="s">
        <v>726</v>
      </c>
      <c r="I404" s="2" t="s">
        <v>726</v>
      </c>
      <c r="J404" s="2" t="s">
        <v>609</v>
      </c>
      <c r="K404" s="2" t="s">
        <v>726</v>
      </c>
      <c r="L404" s="2" t="s">
        <v>726</v>
      </c>
      <c r="M404" s="2" t="s">
        <v>726</v>
      </c>
      <c r="N404" s="2" t="s">
        <v>726</v>
      </c>
      <c r="O404" s="2" t="s">
        <v>726</v>
      </c>
      <c r="P404" s="2" t="s">
        <v>609</v>
      </c>
      <c r="Q404" s="2" t="s">
        <v>726</v>
      </c>
      <c r="R404" s="2" t="s">
        <v>726</v>
      </c>
      <c r="S404" s="2" t="s">
        <v>726</v>
      </c>
      <c r="T404" s="2" t="s">
        <v>726</v>
      </c>
      <c r="U404" s="2" t="s">
        <v>726</v>
      </c>
      <c r="X404" s="2">
        <f t="shared" si="6"/>
        <v>0</v>
      </c>
    </row>
    <row r="405" spans="1:24" ht="15" customHeight="1" x14ac:dyDescent="0.25">
      <c r="A405" s="2" t="s">
        <v>596</v>
      </c>
      <c r="B405" s="2" t="s">
        <v>597</v>
      </c>
      <c r="C405" s="2">
        <v>2017</v>
      </c>
      <c r="D405" s="2" t="s">
        <v>609</v>
      </c>
      <c r="E405" s="2" t="s">
        <v>726</v>
      </c>
      <c r="F405" s="2" t="s">
        <v>726</v>
      </c>
      <c r="G405" s="2" t="s">
        <v>726</v>
      </c>
      <c r="H405" s="2" t="s">
        <v>726</v>
      </c>
      <c r="I405" s="2" t="s">
        <v>726</v>
      </c>
      <c r="J405" s="2" t="s">
        <v>609</v>
      </c>
      <c r="K405" s="2" t="s">
        <v>726</v>
      </c>
      <c r="L405" s="2" t="s">
        <v>726</v>
      </c>
      <c r="M405" s="2" t="s">
        <v>726</v>
      </c>
      <c r="N405" s="2" t="s">
        <v>726</v>
      </c>
      <c r="O405" s="2" t="s">
        <v>726</v>
      </c>
      <c r="P405" s="2" t="s">
        <v>609</v>
      </c>
      <c r="Q405" s="2" t="s">
        <v>726</v>
      </c>
      <c r="R405" s="2" t="s">
        <v>726</v>
      </c>
      <c r="S405" s="2" t="s">
        <v>726</v>
      </c>
      <c r="T405" s="2" t="s">
        <v>726</v>
      </c>
      <c r="U405" s="2" t="s">
        <v>726</v>
      </c>
      <c r="X405" s="2">
        <f t="shared" si="6"/>
        <v>0</v>
      </c>
    </row>
    <row r="406" spans="1:24" ht="15" customHeight="1" x14ac:dyDescent="0.25">
      <c r="A406" s="2" t="s">
        <v>596</v>
      </c>
      <c r="B406" s="9" t="s">
        <v>1105</v>
      </c>
      <c r="C406" s="2">
        <v>2017</v>
      </c>
      <c r="D406" s="2" t="s">
        <v>609</v>
      </c>
      <c r="E406" s="2" t="s">
        <v>726</v>
      </c>
      <c r="F406" s="2" t="s">
        <v>726</v>
      </c>
      <c r="G406" s="2" t="s">
        <v>726</v>
      </c>
      <c r="H406" s="2" t="s">
        <v>726</v>
      </c>
      <c r="I406" s="2" t="s">
        <v>726</v>
      </c>
      <c r="J406" s="2" t="s">
        <v>609</v>
      </c>
      <c r="K406" s="2" t="s">
        <v>726</v>
      </c>
      <c r="L406" s="2" t="s">
        <v>726</v>
      </c>
      <c r="M406" s="2" t="s">
        <v>726</v>
      </c>
      <c r="N406" s="2" t="s">
        <v>726</v>
      </c>
      <c r="O406" s="2" t="s">
        <v>726</v>
      </c>
      <c r="P406" s="2" t="s">
        <v>609</v>
      </c>
      <c r="Q406" s="2" t="s">
        <v>726</v>
      </c>
      <c r="R406" s="2" t="s">
        <v>726</v>
      </c>
      <c r="S406" s="2" t="s">
        <v>726</v>
      </c>
      <c r="T406" s="2" t="s">
        <v>726</v>
      </c>
      <c r="U406" s="2" t="s">
        <v>726</v>
      </c>
      <c r="X406" s="2">
        <f t="shared" si="6"/>
        <v>0</v>
      </c>
    </row>
    <row r="407" spans="1:24" ht="15" customHeight="1" x14ac:dyDescent="0.25">
      <c r="A407" s="2" t="s">
        <v>598</v>
      </c>
      <c r="B407" s="2" t="s">
        <v>599</v>
      </c>
      <c r="C407" s="2">
        <v>2017</v>
      </c>
      <c r="D407" s="2" t="s">
        <v>858</v>
      </c>
      <c r="E407" s="2" t="s">
        <v>789</v>
      </c>
      <c r="F407" s="2">
        <v>5.74</v>
      </c>
      <c r="G407" s="2" t="s">
        <v>726</v>
      </c>
      <c r="H407" s="2" t="s">
        <v>726</v>
      </c>
      <c r="I407" s="2">
        <v>87</v>
      </c>
      <c r="J407" s="2" t="s">
        <v>609</v>
      </c>
      <c r="K407" s="2" t="s">
        <v>726</v>
      </c>
      <c r="L407" s="2" t="s">
        <v>726</v>
      </c>
      <c r="M407" s="2" t="s">
        <v>726</v>
      </c>
      <c r="N407" s="2" t="s">
        <v>726</v>
      </c>
      <c r="O407" s="2" t="s">
        <v>726</v>
      </c>
      <c r="P407" s="2" t="s">
        <v>609</v>
      </c>
      <c r="Q407" s="2" t="s">
        <v>726</v>
      </c>
      <c r="R407" s="2" t="s">
        <v>726</v>
      </c>
      <c r="S407" s="2" t="s">
        <v>726</v>
      </c>
      <c r="T407" s="2" t="s">
        <v>726</v>
      </c>
      <c r="U407" s="2" t="s">
        <v>726</v>
      </c>
      <c r="X407" s="2">
        <f t="shared" si="6"/>
        <v>0</v>
      </c>
    </row>
    <row r="408" spans="1:24" ht="15" customHeight="1" x14ac:dyDescent="0.25">
      <c r="A408" s="2" t="s">
        <v>598</v>
      </c>
      <c r="B408" s="2" t="s">
        <v>600</v>
      </c>
      <c r="C408" s="2">
        <v>2017</v>
      </c>
      <c r="D408" s="2" t="s">
        <v>609</v>
      </c>
      <c r="E408" s="2" t="s">
        <v>726</v>
      </c>
      <c r="F408" s="2" t="s">
        <v>726</v>
      </c>
      <c r="G408" s="2" t="s">
        <v>726</v>
      </c>
      <c r="H408" s="2" t="s">
        <v>726</v>
      </c>
      <c r="I408" s="2" t="s">
        <v>726</v>
      </c>
      <c r="J408" s="2" t="s">
        <v>609</v>
      </c>
      <c r="K408" s="2" t="s">
        <v>726</v>
      </c>
      <c r="L408" s="2" t="s">
        <v>726</v>
      </c>
      <c r="M408" s="2" t="s">
        <v>726</v>
      </c>
      <c r="N408" s="2" t="s">
        <v>726</v>
      </c>
      <c r="O408" s="2" t="s">
        <v>726</v>
      </c>
      <c r="P408" s="2" t="s">
        <v>609</v>
      </c>
      <c r="Q408" s="2" t="s">
        <v>726</v>
      </c>
      <c r="R408" s="2" t="s">
        <v>726</v>
      </c>
      <c r="S408" s="2" t="s">
        <v>726</v>
      </c>
      <c r="T408" s="2" t="s">
        <v>726</v>
      </c>
      <c r="U408" s="2" t="s">
        <v>726</v>
      </c>
      <c r="X408" s="2">
        <f t="shared" si="6"/>
        <v>0</v>
      </c>
    </row>
    <row r="409" spans="1:24" ht="15" customHeight="1" x14ac:dyDescent="0.25">
      <c r="A409" s="2" t="s">
        <v>598</v>
      </c>
      <c r="B409" s="2" t="s">
        <v>601</v>
      </c>
      <c r="C409" s="2">
        <v>2017</v>
      </c>
      <c r="D409" s="2" t="s">
        <v>609</v>
      </c>
      <c r="E409" s="2" t="s">
        <v>726</v>
      </c>
      <c r="F409" s="2" t="s">
        <v>726</v>
      </c>
      <c r="G409" s="2" t="s">
        <v>726</v>
      </c>
      <c r="H409" s="2" t="s">
        <v>726</v>
      </c>
      <c r="I409" s="2" t="s">
        <v>726</v>
      </c>
      <c r="J409" s="2" t="s">
        <v>609</v>
      </c>
      <c r="K409" s="2" t="s">
        <v>726</v>
      </c>
      <c r="L409" s="2" t="s">
        <v>726</v>
      </c>
      <c r="M409" s="2" t="s">
        <v>726</v>
      </c>
      <c r="N409" s="2" t="s">
        <v>726</v>
      </c>
      <c r="O409" s="2" t="s">
        <v>726</v>
      </c>
      <c r="P409" s="2" t="s">
        <v>609</v>
      </c>
      <c r="Q409" s="2" t="s">
        <v>726</v>
      </c>
      <c r="R409" s="2" t="s">
        <v>726</v>
      </c>
      <c r="S409" s="2" t="s">
        <v>726</v>
      </c>
      <c r="T409" s="2" t="s">
        <v>726</v>
      </c>
      <c r="U409" s="2" t="s">
        <v>726</v>
      </c>
      <c r="X409" s="2">
        <f t="shared" si="6"/>
        <v>0</v>
      </c>
    </row>
    <row r="410" spans="1:24" ht="15" customHeight="1" x14ac:dyDescent="0.25">
      <c r="A410" s="2" t="s">
        <v>598</v>
      </c>
      <c r="B410" s="2" t="s">
        <v>602</v>
      </c>
      <c r="C410" s="2">
        <v>2017</v>
      </c>
      <c r="D410" s="2" t="s">
        <v>609</v>
      </c>
      <c r="E410" s="2" t="s">
        <v>726</v>
      </c>
      <c r="F410" s="2" t="s">
        <v>726</v>
      </c>
      <c r="G410" s="2" t="s">
        <v>726</v>
      </c>
      <c r="H410" s="2" t="s">
        <v>726</v>
      </c>
      <c r="I410" s="2" t="s">
        <v>726</v>
      </c>
      <c r="J410" s="2" t="s">
        <v>609</v>
      </c>
      <c r="K410" s="2" t="s">
        <v>726</v>
      </c>
      <c r="L410" s="2" t="s">
        <v>726</v>
      </c>
      <c r="M410" s="2" t="s">
        <v>726</v>
      </c>
      <c r="N410" s="2" t="s">
        <v>726</v>
      </c>
      <c r="O410" s="2" t="s">
        <v>726</v>
      </c>
      <c r="P410" s="2" t="s">
        <v>609</v>
      </c>
      <c r="Q410" s="2" t="s">
        <v>726</v>
      </c>
      <c r="R410" s="2" t="s">
        <v>726</v>
      </c>
      <c r="S410" s="2" t="s">
        <v>726</v>
      </c>
      <c r="T410" s="2" t="s">
        <v>726</v>
      </c>
      <c r="U410" s="2" t="s">
        <v>726</v>
      </c>
      <c r="X410" s="2">
        <f t="shared" si="6"/>
        <v>0</v>
      </c>
    </row>
    <row r="411" spans="1:24" ht="15" customHeight="1" x14ac:dyDescent="0.25">
      <c r="A411" s="2" t="s">
        <v>598</v>
      </c>
      <c r="B411" s="2" t="s">
        <v>603</v>
      </c>
      <c r="C411" s="2">
        <v>2017</v>
      </c>
      <c r="D411" s="2" t="s">
        <v>609</v>
      </c>
      <c r="E411" s="2" t="s">
        <v>726</v>
      </c>
      <c r="F411" s="2" t="s">
        <v>726</v>
      </c>
      <c r="G411" s="2" t="s">
        <v>726</v>
      </c>
      <c r="H411" s="2" t="s">
        <v>726</v>
      </c>
      <c r="I411" s="2" t="s">
        <v>726</v>
      </c>
      <c r="J411" s="2" t="s">
        <v>609</v>
      </c>
      <c r="K411" s="2" t="s">
        <v>726</v>
      </c>
      <c r="L411" s="2" t="s">
        <v>726</v>
      </c>
      <c r="M411" s="2" t="s">
        <v>726</v>
      </c>
      <c r="N411" s="2" t="s">
        <v>726</v>
      </c>
      <c r="O411" s="2" t="s">
        <v>726</v>
      </c>
      <c r="P411" s="2" t="s">
        <v>609</v>
      </c>
      <c r="Q411" s="2" t="s">
        <v>726</v>
      </c>
      <c r="R411" s="2" t="s">
        <v>726</v>
      </c>
      <c r="S411" s="2" t="s">
        <v>726</v>
      </c>
      <c r="T411" s="2" t="s">
        <v>726</v>
      </c>
      <c r="U411" s="2" t="s">
        <v>726</v>
      </c>
      <c r="X411" s="2">
        <f t="shared" si="6"/>
        <v>0</v>
      </c>
    </row>
    <row r="412" spans="1:24" ht="15" customHeight="1" x14ac:dyDescent="0.25">
      <c r="A412" s="2" t="s">
        <v>604</v>
      </c>
      <c r="B412" s="2" t="s">
        <v>605</v>
      </c>
      <c r="C412" s="2">
        <v>2017</v>
      </c>
      <c r="D412" s="2" t="s">
        <v>609</v>
      </c>
      <c r="E412" s="2" t="s">
        <v>726</v>
      </c>
      <c r="F412" s="2" t="s">
        <v>726</v>
      </c>
      <c r="G412" s="2" t="s">
        <v>726</v>
      </c>
      <c r="H412" s="2" t="s">
        <v>726</v>
      </c>
      <c r="I412" s="2" t="s">
        <v>726</v>
      </c>
      <c r="J412" s="2" t="s">
        <v>609</v>
      </c>
      <c r="K412" s="2" t="s">
        <v>726</v>
      </c>
      <c r="L412" s="2" t="s">
        <v>726</v>
      </c>
      <c r="M412" s="2" t="s">
        <v>726</v>
      </c>
      <c r="N412" s="2" t="s">
        <v>726</v>
      </c>
      <c r="O412" s="2" t="s">
        <v>726</v>
      </c>
      <c r="P412" s="2" t="s">
        <v>609</v>
      </c>
      <c r="Q412" s="2" t="s">
        <v>726</v>
      </c>
      <c r="R412" s="2" t="s">
        <v>726</v>
      </c>
      <c r="S412" s="2" t="s">
        <v>726</v>
      </c>
      <c r="T412" s="2" t="s">
        <v>726</v>
      </c>
      <c r="U412" s="2" t="s">
        <v>726</v>
      </c>
      <c r="X412" s="2">
        <f t="shared" si="6"/>
        <v>0</v>
      </c>
    </row>
    <row r="413" spans="1:24" ht="15" customHeight="1" x14ac:dyDescent="0.25">
      <c r="A413" s="2" t="s">
        <v>604</v>
      </c>
      <c r="B413" s="2" t="s">
        <v>606</v>
      </c>
      <c r="C413" s="2">
        <v>2017</v>
      </c>
      <c r="D413" s="2" t="s">
        <v>609</v>
      </c>
      <c r="E413" s="2" t="s">
        <v>726</v>
      </c>
      <c r="F413" s="2" t="s">
        <v>726</v>
      </c>
      <c r="G413" s="2" t="s">
        <v>726</v>
      </c>
      <c r="H413" s="2" t="s">
        <v>726</v>
      </c>
      <c r="I413" s="2" t="s">
        <v>726</v>
      </c>
      <c r="J413" s="2" t="s">
        <v>609</v>
      </c>
      <c r="K413" s="2" t="s">
        <v>726</v>
      </c>
      <c r="L413" s="2" t="s">
        <v>726</v>
      </c>
      <c r="M413" s="2" t="s">
        <v>726</v>
      </c>
      <c r="N413" s="2" t="s">
        <v>726</v>
      </c>
      <c r="O413" s="2" t="s">
        <v>726</v>
      </c>
      <c r="P413" s="2" t="s">
        <v>609</v>
      </c>
      <c r="Q413" s="2" t="s">
        <v>726</v>
      </c>
      <c r="R413" s="2" t="s">
        <v>726</v>
      </c>
      <c r="S413" s="2" t="s">
        <v>726</v>
      </c>
      <c r="T413" s="2" t="s">
        <v>726</v>
      </c>
      <c r="U413" s="2" t="s">
        <v>726</v>
      </c>
      <c r="X413" s="2">
        <f t="shared" si="6"/>
        <v>0</v>
      </c>
    </row>
    <row r="414" spans="1:24" ht="15" customHeight="1" x14ac:dyDescent="0.25">
      <c r="A414" s="2" t="s">
        <v>604</v>
      </c>
      <c r="B414" s="2" t="s">
        <v>607</v>
      </c>
      <c r="C414" s="2">
        <v>2017</v>
      </c>
      <c r="D414" s="2" t="s">
        <v>609</v>
      </c>
      <c r="E414" s="2" t="s">
        <v>726</v>
      </c>
      <c r="F414" s="2" t="s">
        <v>726</v>
      </c>
      <c r="G414" s="2" t="s">
        <v>726</v>
      </c>
      <c r="H414" s="2" t="s">
        <v>726</v>
      </c>
      <c r="I414" s="2" t="s">
        <v>726</v>
      </c>
      <c r="J414" s="2" t="s">
        <v>609</v>
      </c>
      <c r="K414" s="2" t="s">
        <v>726</v>
      </c>
      <c r="L414" s="2" t="s">
        <v>726</v>
      </c>
      <c r="M414" s="2" t="s">
        <v>726</v>
      </c>
      <c r="N414" s="2" t="s">
        <v>726</v>
      </c>
      <c r="O414" s="2" t="s">
        <v>726</v>
      </c>
      <c r="P414" s="2" t="s">
        <v>609</v>
      </c>
      <c r="Q414" s="2" t="s">
        <v>726</v>
      </c>
      <c r="R414" s="2" t="s">
        <v>726</v>
      </c>
      <c r="S414" s="2" t="s">
        <v>726</v>
      </c>
      <c r="T414" s="2" t="s">
        <v>726</v>
      </c>
      <c r="U414" s="2" t="s">
        <v>726</v>
      </c>
      <c r="X414" s="2">
        <f t="shared" si="6"/>
        <v>0</v>
      </c>
    </row>
    <row r="415" spans="1:24" ht="15" customHeight="1" x14ac:dyDescent="0.25">
      <c r="A415" s="2" t="s">
        <v>608</v>
      </c>
      <c r="B415" s="2" t="s">
        <v>609</v>
      </c>
      <c r="C415" s="2">
        <v>2017</v>
      </c>
      <c r="D415" s="2" t="s">
        <v>609</v>
      </c>
      <c r="E415" s="2" t="s">
        <v>609</v>
      </c>
      <c r="F415" s="2" t="s">
        <v>609</v>
      </c>
      <c r="G415" s="2" t="s">
        <v>609</v>
      </c>
      <c r="H415" s="2" t="s">
        <v>609</v>
      </c>
      <c r="I415" s="2" t="s">
        <v>609</v>
      </c>
      <c r="J415" s="2" t="s">
        <v>609</v>
      </c>
      <c r="K415" s="2" t="s">
        <v>609</v>
      </c>
      <c r="L415" s="2" t="s">
        <v>609</v>
      </c>
      <c r="M415" s="2" t="s">
        <v>609</v>
      </c>
      <c r="N415" s="2" t="s">
        <v>609</v>
      </c>
      <c r="O415" s="2" t="s">
        <v>609</v>
      </c>
      <c r="P415" s="2" t="s">
        <v>609</v>
      </c>
      <c r="Q415" s="2" t="s">
        <v>609</v>
      </c>
      <c r="R415" s="2" t="s">
        <v>609</v>
      </c>
      <c r="S415" s="2" t="s">
        <v>609</v>
      </c>
      <c r="T415" s="2" t="s">
        <v>609</v>
      </c>
      <c r="U415" s="2" t="s">
        <v>609</v>
      </c>
      <c r="X415" s="2">
        <f t="shared" si="6"/>
        <v>0</v>
      </c>
    </row>
    <row r="416" spans="1:24" ht="15" customHeight="1" x14ac:dyDescent="0.25">
      <c r="A416" s="2" t="s">
        <v>608</v>
      </c>
      <c r="B416" s="2" t="s">
        <v>609</v>
      </c>
      <c r="C416" s="2">
        <v>2017</v>
      </c>
      <c r="D416" s="2" t="s">
        <v>609</v>
      </c>
      <c r="E416" s="2" t="s">
        <v>609</v>
      </c>
      <c r="F416" s="2" t="s">
        <v>609</v>
      </c>
      <c r="G416" s="2" t="s">
        <v>609</v>
      </c>
      <c r="H416" s="2" t="s">
        <v>609</v>
      </c>
      <c r="I416" s="2" t="s">
        <v>609</v>
      </c>
      <c r="J416" s="2" t="s">
        <v>609</v>
      </c>
      <c r="K416" s="2" t="s">
        <v>609</v>
      </c>
      <c r="L416" s="2" t="s">
        <v>609</v>
      </c>
      <c r="M416" s="2" t="s">
        <v>609</v>
      </c>
      <c r="N416" s="2" t="s">
        <v>609</v>
      </c>
      <c r="O416" s="2" t="s">
        <v>609</v>
      </c>
      <c r="P416" s="2" t="s">
        <v>609</v>
      </c>
      <c r="Q416" s="2" t="s">
        <v>609</v>
      </c>
      <c r="R416" s="2" t="s">
        <v>609</v>
      </c>
      <c r="S416" s="2" t="s">
        <v>609</v>
      </c>
      <c r="T416" s="2" t="s">
        <v>609</v>
      </c>
      <c r="U416" s="2" t="s">
        <v>609</v>
      </c>
      <c r="X416" s="2">
        <f t="shared" si="6"/>
        <v>0</v>
      </c>
    </row>
    <row r="417" spans="1:24" ht="15" customHeight="1" x14ac:dyDescent="0.25">
      <c r="A417" s="2" t="s">
        <v>608</v>
      </c>
      <c r="B417" s="2" t="s">
        <v>610</v>
      </c>
      <c r="C417" s="2">
        <v>2017</v>
      </c>
      <c r="D417" s="2" t="s">
        <v>859</v>
      </c>
      <c r="E417" s="2" t="s">
        <v>789</v>
      </c>
      <c r="F417" s="2">
        <v>4.6479999999999997</v>
      </c>
      <c r="G417" s="2" t="s">
        <v>726</v>
      </c>
      <c r="H417" s="2" t="s">
        <v>726</v>
      </c>
      <c r="I417" s="2" t="s">
        <v>726</v>
      </c>
      <c r="J417" s="2" t="s">
        <v>726</v>
      </c>
      <c r="K417" s="2" t="s">
        <v>726</v>
      </c>
      <c r="L417" s="2" t="s">
        <v>726</v>
      </c>
      <c r="M417" s="2" t="s">
        <v>726</v>
      </c>
      <c r="N417" s="2" t="s">
        <v>726</v>
      </c>
      <c r="O417" s="2" t="s">
        <v>726</v>
      </c>
      <c r="P417" s="2" t="s">
        <v>726</v>
      </c>
      <c r="Q417" s="2" t="s">
        <v>726</v>
      </c>
      <c r="R417" s="2" t="s">
        <v>726</v>
      </c>
      <c r="S417" s="2" t="s">
        <v>726</v>
      </c>
      <c r="T417" s="2" t="s">
        <v>726</v>
      </c>
      <c r="U417" s="2" t="s">
        <v>726</v>
      </c>
      <c r="X417" s="2">
        <f t="shared" si="6"/>
        <v>0</v>
      </c>
    </row>
    <row r="418" spans="1:24" ht="15" customHeight="1" x14ac:dyDescent="0.25">
      <c r="A418" s="2" t="s">
        <v>608</v>
      </c>
      <c r="B418" s="2" t="s">
        <v>611</v>
      </c>
      <c r="C418" s="2">
        <v>2017</v>
      </c>
      <c r="D418" s="2" t="s">
        <v>609</v>
      </c>
      <c r="E418" s="2" t="s">
        <v>726</v>
      </c>
      <c r="F418" s="2" t="s">
        <v>726</v>
      </c>
      <c r="G418" s="2" t="s">
        <v>726</v>
      </c>
      <c r="H418" s="2" t="s">
        <v>726</v>
      </c>
      <c r="I418" s="2" t="s">
        <v>726</v>
      </c>
      <c r="J418" s="2" t="s">
        <v>609</v>
      </c>
      <c r="K418" s="2" t="s">
        <v>726</v>
      </c>
      <c r="L418" s="2" t="s">
        <v>726</v>
      </c>
      <c r="M418" s="2" t="s">
        <v>726</v>
      </c>
      <c r="N418" s="2" t="s">
        <v>726</v>
      </c>
      <c r="O418" s="2" t="s">
        <v>726</v>
      </c>
      <c r="P418" s="2" t="s">
        <v>609</v>
      </c>
      <c r="Q418" s="2" t="s">
        <v>726</v>
      </c>
      <c r="R418" s="2" t="s">
        <v>726</v>
      </c>
      <c r="S418" s="2" t="s">
        <v>726</v>
      </c>
      <c r="T418" s="2" t="s">
        <v>726</v>
      </c>
      <c r="U418" s="2" t="s">
        <v>726</v>
      </c>
      <c r="X418" s="2">
        <f t="shared" si="6"/>
        <v>0</v>
      </c>
    </row>
    <row r="419" spans="1:24" ht="15" customHeight="1" x14ac:dyDescent="0.25">
      <c r="A419" s="2" t="s">
        <v>608</v>
      </c>
      <c r="B419" s="2" t="s">
        <v>612</v>
      </c>
      <c r="C419" s="2">
        <v>2017</v>
      </c>
      <c r="D419" s="2" t="s">
        <v>860</v>
      </c>
      <c r="E419" s="2" t="s">
        <v>789</v>
      </c>
      <c r="F419" s="2">
        <v>1.4750000000000001</v>
      </c>
      <c r="G419" s="2" t="s">
        <v>838</v>
      </c>
      <c r="H419" s="2">
        <v>0.65</v>
      </c>
      <c r="I419" s="2">
        <v>89</v>
      </c>
      <c r="J419" s="2" t="s">
        <v>609</v>
      </c>
      <c r="K419" s="2" t="s">
        <v>726</v>
      </c>
      <c r="L419" s="2" t="s">
        <v>726</v>
      </c>
      <c r="M419" s="2" t="s">
        <v>726</v>
      </c>
      <c r="N419" s="2" t="s">
        <v>726</v>
      </c>
      <c r="O419" s="2" t="s">
        <v>726</v>
      </c>
      <c r="P419" s="2" t="s">
        <v>609</v>
      </c>
      <c r="Q419" s="2" t="s">
        <v>726</v>
      </c>
      <c r="R419" s="2" t="s">
        <v>726</v>
      </c>
      <c r="S419" s="2" t="s">
        <v>726</v>
      </c>
      <c r="T419" s="2" t="s">
        <v>726</v>
      </c>
      <c r="U419" s="2" t="s">
        <v>726</v>
      </c>
      <c r="X419" s="2">
        <f t="shared" si="6"/>
        <v>0</v>
      </c>
    </row>
    <row r="420" spans="1:24" ht="15" customHeight="1" x14ac:dyDescent="0.25">
      <c r="A420" s="2" t="s">
        <v>608</v>
      </c>
      <c r="B420" s="2" t="s">
        <v>613</v>
      </c>
      <c r="C420" s="2">
        <v>2017</v>
      </c>
      <c r="D420" s="2" t="s">
        <v>609</v>
      </c>
      <c r="E420" s="2" t="s">
        <v>726</v>
      </c>
      <c r="F420" s="2" t="s">
        <v>726</v>
      </c>
      <c r="G420" s="2" t="s">
        <v>726</v>
      </c>
      <c r="H420" s="2" t="s">
        <v>726</v>
      </c>
      <c r="I420" s="2" t="s">
        <v>726</v>
      </c>
      <c r="J420" s="2" t="s">
        <v>609</v>
      </c>
      <c r="K420" s="2" t="s">
        <v>726</v>
      </c>
      <c r="L420" s="2" t="s">
        <v>726</v>
      </c>
      <c r="M420" s="2" t="s">
        <v>726</v>
      </c>
      <c r="N420" s="2" t="s">
        <v>726</v>
      </c>
      <c r="O420" s="2" t="s">
        <v>726</v>
      </c>
      <c r="P420" s="2" t="s">
        <v>609</v>
      </c>
      <c r="Q420" s="2" t="s">
        <v>726</v>
      </c>
      <c r="R420" s="2" t="s">
        <v>726</v>
      </c>
      <c r="S420" s="2" t="s">
        <v>726</v>
      </c>
      <c r="T420" s="2" t="s">
        <v>726</v>
      </c>
      <c r="U420" s="2" t="s">
        <v>726</v>
      </c>
      <c r="X420" s="2">
        <f t="shared" si="6"/>
        <v>0</v>
      </c>
    </row>
    <row r="421" spans="1:24" ht="15" customHeight="1" x14ac:dyDescent="0.25">
      <c r="A421" s="2" t="s">
        <v>608</v>
      </c>
      <c r="B421" s="2" t="s">
        <v>614</v>
      </c>
      <c r="C421" s="2">
        <v>2017</v>
      </c>
      <c r="D421" s="2" t="s">
        <v>609</v>
      </c>
      <c r="E421" s="2" t="s">
        <v>726</v>
      </c>
      <c r="F421" s="2" t="s">
        <v>726</v>
      </c>
      <c r="G421" s="2" t="s">
        <v>726</v>
      </c>
      <c r="H421" s="2" t="s">
        <v>726</v>
      </c>
      <c r="I421" s="2" t="s">
        <v>726</v>
      </c>
      <c r="J421" s="2" t="s">
        <v>609</v>
      </c>
      <c r="K421" s="2" t="s">
        <v>726</v>
      </c>
      <c r="L421" s="2" t="s">
        <v>726</v>
      </c>
      <c r="M421" s="2" t="s">
        <v>726</v>
      </c>
      <c r="N421" s="2" t="s">
        <v>726</v>
      </c>
      <c r="O421" s="2" t="s">
        <v>726</v>
      </c>
      <c r="P421" s="2" t="s">
        <v>609</v>
      </c>
      <c r="Q421" s="2" t="s">
        <v>726</v>
      </c>
      <c r="R421" s="2" t="s">
        <v>726</v>
      </c>
      <c r="S421" s="2" t="s">
        <v>726</v>
      </c>
      <c r="T421" s="2" t="s">
        <v>726</v>
      </c>
      <c r="U421" s="2" t="s">
        <v>726</v>
      </c>
      <c r="X421" s="2">
        <f t="shared" si="6"/>
        <v>0</v>
      </c>
    </row>
    <row r="422" spans="1:24" ht="15" customHeight="1" x14ac:dyDescent="0.25">
      <c r="A422" s="2" t="s">
        <v>608</v>
      </c>
      <c r="B422" s="2" t="s">
        <v>615</v>
      </c>
      <c r="C422" s="2">
        <v>2017</v>
      </c>
      <c r="D422" s="2" t="s">
        <v>609</v>
      </c>
      <c r="E422" s="2" t="s">
        <v>726</v>
      </c>
      <c r="F422" s="2" t="s">
        <v>726</v>
      </c>
      <c r="G422" s="2" t="s">
        <v>726</v>
      </c>
      <c r="H422" s="2" t="s">
        <v>726</v>
      </c>
      <c r="I422" s="2" t="s">
        <v>726</v>
      </c>
      <c r="J422" s="2" t="s">
        <v>609</v>
      </c>
      <c r="K422" s="2" t="s">
        <v>726</v>
      </c>
      <c r="L422" s="2" t="s">
        <v>726</v>
      </c>
      <c r="M422" s="2" t="s">
        <v>726</v>
      </c>
      <c r="N422" s="2" t="s">
        <v>726</v>
      </c>
      <c r="O422" s="2" t="s">
        <v>726</v>
      </c>
      <c r="P422" s="2" t="s">
        <v>609</v>
      </c>
      <c r="Q422" s="2" t="s">
        <v>726</v>
      </c>
      <c r="R422" s="2" t="s">
        <v>726</v>
      </c>
      <c r="S422" s="2" t="s">
        <v>726</v>
      </c>
      <c r="T422" s="2" t="s">
        <v>726</v>
      </c>
      <c r="U422" s="2" t="s">
        <v>726</v>
      </c>
      <c r="X422" s="2">
        <f t="shared" si="6"/>
        <v>0</v>
      </c>
    </row>
    <row r="423" spans="1:24" ht="15" customHeight="1" x14ac:dyDescent="0.25">
      <c r="A423" s="2" t="s">
        <v>608</v>
      </c>
      <c r="B423" s="2" t="s">
        <v>616</v>
      </c>
      <c r="C423" s="2">
        <v>2017</v>
      </c>
      <c r="D423" s="2" t="s">
        <v>609</v>
      </c>
      <c r="E423" s="2" t="s">
        <v>726</v>
      </c>
      <c r="F423" s="2" t="s">
        <v>726</v>
      </c>
      <c r="G423" s="2" t="s">
        <v>726</v>
      </c>
      <c r="H423" s="2" t="s">
        <v>726</v>
      </c>
      <c r="I423" s="2" t="s">
        <v>726</v>
      </c>
      <c r="J423" s="2" t="s">
        <v>609</v>
      </c>
      <c r="K423" s="2" t="s">
        <v>726</v>
      </c>
      <c r="L423" s="2" t="s">
        <v>726</v>
      </c>
      <c r="M423" s="2" t="s">
        <v>726</v>
      </c>
      <c r="N423" s="2" t="s">
        <v>726</v>
      </c>
      <c r="O423" s="2" t="s">
        <v>726</v>
      </c>
      <c r="P423" s="2" t="s">
        <v>609</v>
      </c>
      <c r="Q423" s="2" t="s">
        <v>726</v>
      </c>
      <c r="R423" s="2" t="s">
        <v>726</v>
      </c>
      <c r="S423" s="2" t="s">
        <v>726</v>
      </c>
      <c r="T423" s="2" t="s">
        <v>726</v>
      </c>
      <c r="U423" s="2" t="s">
        <v>726</v>
      </c>
      <c r="X423" s="2">
        <f t="shared" si="6"/>
        <v>0</v>
      </c>
    </row>
    <row r="424" spans="1:24" ht="15" customHeight="1" x14ac:dyDescent="0.25">
      <c r="A424" s="2" t="s">
        <v>608</v>
      </c>
      <c r="B424" s="2" t="s">
        <v>617</v>
      </c>
      <c r="C424" s="2">
        <v>2017</v>
      </c>
      <c r="D424" s="2" t="s">
        <v>861</v>
      </c>
      <c r="E424" s="2" t="s">
        <v>789</v>
      </c>
      <c r="F424" s="2">
        <v>4.0579999999999998</v>
      </c>
      <c r="G424" s="2" t="s">
        <v>800</v>
      </c>
      <c r="H424" s="2">
        <v>0.55300000000000005</v>
      </c>
      <c r="I424" s="2" t="s">
        <v>726</v>
      </c>
      <c r="J424" s="2" t="s">
        <v>734</v>
      </c>
      <c r="K424" s="2" t="s">
        <v>726</v>
      </c>
      <c r="L424" s="2" t="s">
        <v>726</v>
      </c>
      <c r="M424" s="2" t="s">
        <v>726</v>
      </c>
      <c r="N424" s="2" t="s">
        <v>726</v>
      </c>
      <c r="O424" s="2" t="s">
        <v>726</v>
      </c>
      <c r="P424" s="2" t="s">
        <v>734</v>
      </c>
      <c r="Q424" s="2" t="s">
        <v>726</v>
      </c>
      <c r="R424" s="2" t="s">
        <v>726</v>
      </c>
      <c r="S424" s="2" t="s">
        <v>726</v>
      </c>
      <c r="T424" s="2" t="s">
        <v>726</v>
      </c>
      <c r="U424" s="2" t="s">
        <v>726</v>
      </c>
      <c r="X424" s="2">
        <f t="shared" si="6"/>
        <v>0</v>
      </c>
    </row>
    <row r="425" spans="1:24" ht="15" customHeight="1" x14ac:dyDescent="0.25">
      <c r="A425" s="2" t="s">
        <v>608</v>
      </c>
      <c r="B425" s="2" t="s">
        <v>618</v>
      </c>
      <c r="C425" s="2">
        <v>2017</v>
      </c>
      <c r="D425" s="2" t="s">
        <v>609</v>
      </c>
      <c r="E425" s="2" t="s">
        <v>726</v>
      </c>
      <c r="F425" s="2" t="s">
        <v>726</v>
      </c>
      <c r="G425" s="2" t="s">
        <v>726</v>
      </c>
      <c r="H425" s="2" t="s">
        <v>726</v>
      </c>
      <c r="I425" s="2" t="s">
        <v>726</v>
      </c>
      <c r="J425" s="2" t="s">
        <v>609</v>
      </c>
      <c r="K425" s="2" t="s">
        <v>726</v>
      </c>
      <c r="L425" s="2" t="s">
        <v>726</v>
      </c>
      <c r="M425" s="2" t="s">
        <v>726</v>
      </c>
      <c r="N425" s="2" t="s">
        <v>726</v>
      </c>
      <c r="O425" s="2" t="s">
        <v>726</v>
      </c>
      <c r="P425" s="2" t="s">
        <v>609</v>
      </c>
      <c r="Q425" s="2" t="s">
        <v>726</v>
      </c>
      <c r="R425" s="2" t="s">
        <v>726</v>
      </c>
      <c r="S425" s="2" t="s">
        <v>726</v>
      </c>
      <c r="T425" s="2" t="s">
        <v>726</v>
      </c>
      <c r="U425" s="2" t="s">
        <v>726</v>
      </c>
      <c r="X425" s="2">
        <f t="shared" si="6"/>
        <v>0</v>
      </c>
    </row>
    <row r="426" spans="1:24" ht="15" customHeight="1" x14ac:dyDescent="0.25">
      <c r="A426" s="2" t="s">
        <v>608</v>
      </c>
      <c r="B426" s="2" t="s">
        <v>619</v>
      </c>
      <c r="C426" s="2">
        <v>2017</v>
      </c>
      <c r="D426" s="2" t="s">
        <v>609</v>
      </c>
      <c r="E426" s="2" t="s">
        <v>726</v>
      </c>
      <c r="F426" s="2" t="s">
        <v>726</v>
      </c>
      <c r="G426" s="2" t="s">
        <v>726</v>
      </c>
      <c r="H426" s="2" t="s">
        <v>726</v>
      </c>
      <c r="I426" s="2" t="s">
        <v>726</v>
      </c>
      <c r="J426" s="2" t="s">
        <v>609</v>
      </c>
      <c r="K426" s="2" t="s">
        <v>726</v>
      </c>
      <c r="L426" s="2" t="s">
        <v>726</v>
      </c>
      <c r="M426" s="2" t="s">
        <v>726</v>
      </c>
      <c r="N426" s="2" t="s">
        <v>726</v>
      </c>
      <c r="O426" s="2" t="s">
        <v>726</v>
      </c>
      <c r="P426" s="2" t="s">
        <v>609</v>
      </c>
      <c r="Q426" s="2" t="s">
        <v>726</v>
      </c>
      <c r="R426" s="2" t="s">
        <v>726</v>
      </c>
      <c r="S426" s="2" t="s">
        <v>726</v>
      </c>
      <c r="T426" s="2" t="s">
        <v>726</v>
      </c>
      <c r="U426" s="2" t="s">
        <v>726</v>
      </c>
      <c r="X426" s="2">
        <f t="shared" si="6"/>
        <v>0</v>
      </c>
    </row>
    <row r="427" spans="1:24" ht="15" customHeight="1" x14ac:dyDescent="0.25">
      <c r="A427" s="2" t="s">
        <v>608</v>
      </c>
      <c r="B427" s="2" t="s">
        <v>620</v>
      </c>
      <c r="C427" s="2">
        <v>2017</v>
      </c>
      <c r="D427" s="2" t="s">
        <v>609</v>
      </c>
      <c r="E427" s="2" t="s">
        <v>609</v>
      </c>
      <c r="F427" s="2" t="s">
        <v>609</v>
      </c>
      <c r="G427" s="2" t="s">
        <v>609</v>
      </c>
      <c r="H427" s="2" t="s">
        <v>609</v>
      </c>
      <c r="I427" s="2" t="s">
        <v>609</v>
      </c>
      <c r="J427" s="2" t="s">
        <v>609</v>
      </c>
      <c r="K427" s="2" t="s">
        <v>609</v>
      </c>
      <c r="L427" s="2" t="s">
        <v>609</v>
      </c>
      <c r="M427" s="2" t="s">
        <v>609</v>
      </c>
      <c r="N427" s="2" t="s">
        <v>609</v>
      </c>
      <c r="O427" s="2" t="s">
        <v>609</v>
      </c>
      <c r="P427" s="2" t="s">
        <v>609</v>
      </c>
      <c r="Q427" s="2" t="s">
        <v>609</v>
      </c>
      <c r="R427" s="2" t="s">
        <v>609</v>
      </c>
      <c r="S427" s="2" t="s">
        <v>609</v>
      </c>
      <c r="T427" s="2" t="s">
        <v>609</v>
      </c>
      <c r="U427" s="2" t="s">
        <v>609</v>
      </c>
      <c r="X427" s="2">
        <f t="shared" si="6"/>
        <v>0</v>
      </c>
    </row>
    <row r="428" spans="1:24" ht="15" customHeight="1" x14ac:dyDescent="0.25">
      <c r="A428" s="2" t="s">
        <v>608</v>
      </c>
      <c r="B428" s="2" t="s">
        <v>621</v>
      </c>
      <c r="C428" s="2">
        <v>2017</v>
      </c>
      <c r="D428" s="2" t="s">
        <v>609</v>
      </c>
      <c r="E428" s="2" t="s">
        <v>726</v>
      </c>
      <c r="F428" s="2" t="s">
        <v>726</v>
      </c>
      <c r="G428" s="2" t="s">
        <v>726</v>
      </c>
      <c r="H428" s="2" t="s">
        <v>726</v>
      </c>
      <c r="I428" s="2" t="s">
        <v>726</v>
      </c>
      <c r="J428" s="2" t="s">
        <v>609</v>
      </c>
      <c r="K428" s="2" t="s">
        <v>726</v>
      </c>
      <c r="L428" s="2" t="s">
        <v>726</v>
      </c>
      <c r="M428" s="2" t="s">
        <v>726</v>
      </c>
      <c r="N428" s="2" t="s">
        <v>726</v>
      </c>
      <c r="O428" s="2" t="s">
        <v>726</v>
      </c>
      <c r="P428" s="2" t="s">
        <v>609</v>
      </c>
      <c r="Q428" s="2" t="s">
        <v>726</v>
      </c>
      <c r="R428" s="2" t="s">
        <v>726</v>
      </c>
      <c r="S428" s="2" t="s">
        <v>726</v>
      </c>
      <c r="T428" s="2" t="s">
        <v>726</v>
      </c>
      <c r="U428" s="2" t="s">
        <v>726</v>
      </c>
      <c r="X428" s="2">
        <f t="shared" si="6"/>
        <v>0</v>
      </c>
    </row>
    <row r="429" spans="1:24" ht="15" customHeight="1" x14ac:dyDescent="0.25">
      <c r="A429" s="2" t="s">
        <v>608</v>
      </c>
      <c r="B429" s="2" t="s">
        <v>622</v>
      </c>
      <c r="C429" s="2">
        <v>2017</v>
      </c>
      <c r="D429" s="2" t="s">
        <v>862</v>
      </c>
      <c r="E429" s="2" t="s">
        <v>789</v>
      </c>
      <c r="F429" s="2">
        <v>4.5289999999999999</v>
      </c>
      <c r="G429" s="2" t="s">
        <v>726</v>
      </c>
      <c r="H429" s="2" t="s">
        <v>726</v>
      </c>
      <c r="I429" s="2" t="s">
        <v>726</v>
      </c>
      <c r="J429" s="2" t="s">
        <v>609</v>
      </c>
      <c r="K429" s="2" t="s">
        <v>726</v>
      </c>
      <c r="L429" s="2" t="s">
        <v>726</v>
      </c>
      <c r="M429" s="2" t="s">
        <v>726</v>
      </c>
      <c r="N429" s="2" t="s">
        <v>726</v>
      </c>
      <c r="O429" s="2" t="s">
        <v>726</v>
      </c>
      <c r="P429" s="2" t="s">
        <v>609</v>
      </c>
      <c r="Q429" s="2" t="s">
        <v>726</v>
      </c>
      <c r="R429" s="2" t="s">
        <v>726</v>
      </c>
      <c r="S429" s="2" t="s">
        <v>726</v>
      </c>
      <c r="T429" s="2" t="s">
        <v>726</v>
      </c>
      <c r="U429" s="2" t="s">
        <v>726</v>
      </c>
      <c r="X429" s="2">
        <f t="shared" si="6"/>
        <v>0</v>
      </c>
    </row>
    <row r="430" spans="1:24" ht="15" customHeight="1" x14ac:dyDescent="0.25">
      <c r="A430" s="2" t="s">
        <v>608</v>
      </c>
      <c r="B430" s="2" t="s">
        <v>623</v>
      </c>
      <c r="C430" s="2">
        <v>2017</v>
      </c>
      <c r="D430" s="2" t="s">
        <v>609</v>
      </c>
      <c r="E430" s="2" t="s">
        <v>726</v>
      </c>
      <c r="F430" s="2" t="s">
        <v>726</v>
      </c>
      <c r="G430" s="2" t="s">
        <v>726</v>
      </c>
      <c r="H430" s="2" t="s">
        <v>726</v>
      </c>
      <c r="I430" s="2" t="s">
        <v>726</v>
      </c>
      <c r="J430" s="2" t="s">
        <v>609</v>
      </c>
      <c r="K430" s="2" t="s">
        <v>726</v>
      </c>
      <c r="L430" s="2" t="s">
        <v>726</v>
      </c>
      <c r="M430" s="2" t="s">
        <v>726</v>
      </c>
      <c r="N430" s="2" t="s">
        <v>726</v>
      </c>
      <c r="O430" s="2" t="s">
        <v>726</v>
      </c>
      <c r="P430" s="2" t="s">
        <v>609</v>
      </c>
      <c r="Q430" s="2" t="s">
        <v>726</v>
      </c>
      <c r="R430" s="2" t="s">
        <v>726</v>
      </c>
      <c r="S430" s="2" t="s">
        <v>726</v>
      </c>
      <c r="T430" s="2" t="s">
        <v>726</v>
      </c>
      <c r="U430" s="2" t="s">
        <v>726</v>
      </c>
      <c r="X430" s="2">
        <f t="shared" si="6"/>
        <v>0</v>
      </c>
    </row>
    <row r="431" spans="1:24" ht="15" customHeight="1" x14ac:dyDescent="0.25">
      <c r="A431" s="2" t="s">
        <v>608</v>
      </c>
      <c r="B431" s="2" t="s">
        <v>624</v>
      </c>
      <c r="C431" s="2">
        <v>2017</v>
      </c>
      <c r="D431" s="2" t="s">
        <v>609</v>
      </c>
      <c r="E431" s="2" t="s">
        <v>726</v>
      </c>
      <c r="F431" s="2" t="s">
        <v>726</v>
      </c>
      <c r="G431" s="2" t="s">
        <v>726</v>
      </c>
      <c r="H431" s="2" t="s">
        <v>726</v>
      </c>
      <c r="I431" s="2" t="s">
        <v>726</v>
      </c>
      <c r="J431" s="2" t="s">
        <v>609</v>
      </c>
      <c r="K431" s="2" t="s">
        <v>726</v>
      </c>
      <c r="L431" s="2" t="s">
        <v>726</v>
      </c>
      <c r="M431" s="2" t="s">
        <v>726</v>
      </c>
      <c r="N431" s="2" t="s">
        <v>726</v>
      </c>
      <c r="O431" s="2" t="s">
        <v>726</v>
      </c>
      <c r="P431" s="2" t="s">
        <v>609</v>
      </c>
      <c r="Q431" s="2" t="s">
        <v>726</v>
      </c>
      <c r="R431" s="2" t="s">
        <v>726</v>
      </c>
      <c r="S431" s="2" t="s">
        <v>726</v>
      </c>
      <c r="T431" s="2" t="s">
        <v>726</v>
      </c>
      <c r="U431" s="2" t="s">
        <v>726</v>
      </c>
      <c r="X431" s="2">
        <f t="shared" si="6"/>
        <v>0</v>
      </c>
    </row>
    <row r="432" spans="1:24" ht="15" customHeight="1" x14ac:dyDescent="0.25">
      <c r="A432" s="2" t="s">
        <v>608</v>
      </c>
      <c r="B432" s="2" t="s">
        <v>625</v>
      </c>
      <c r="C432" s="2">
        <v>2017</v>
      </c>
      <c r="D432" s="2" t="s">
        <v>609</v>
      </c>
      <c r="E432" s="2" t="s">
        <v>609</v>
      </c>
      <c r="F432" s="2" t="s">
        <v>609</v>
      </c>
      <c r="G432" s="2" t="s">
        <v>609</v>
      </c>
      <c r="H432" s="2" t="s">
        <v>609</v>
      </c>
      <c r="I432" s="2" t="s">
        <v>609</v>
      </c>
      <c r="J432" s="2" t="s">
        <v>609</v>
      </c>
      <c r="K432" s="2" t="s">
        <v>609</v>
      </c>
      <c r="L432" s="2" t="s">
        <v>609</v>
      </c>
      <c r="M432" s="2" t="s">
        <v>609</v>
      </c>
      <c r="N432" s="2" t="s">
        <v>609</v>
      </c>
      <c r="O432" s="2" t="s">
        <v>609</v>
      </c>
      <c r="P432" s="2" t="s">
        <v>609</v>
      </c>
      <c r="Q432" s="2" t="s">
        <v>609</v>
      </c>
      <c r="R432" s="2" t="s">
        <v>609</v>
      </c>
      <c r="S432" s="2" t="s">
        <v>609</v>
      </c>
      <c r="T432" s="2" t="s">
        <v>609</v>
      </c>
      <c r="U432" s="2" t="s">
        <v>609</v>
      </c>
      <c r="X432" s="2">
        <f t="shared" si="6"/>
        <v>0</v>
      </c>
    </row>
    <row r="433" spans="1:24" ht="15" customHeight="1" x14ac:dyDescent="0.25">
      <c r="A433" s="2" t="s">
        <v>626</v>
      </c>
      <c r="B433" s="2" t="s">
        <v>627</v>
      </c>
      <c r="C433" s="2">
        <v>2017</v>
      </c>
      <c r="D433" s="2" t="s">
        <v>863</v>
      </c>
      <c r="E433" s="2" t="s">
        <v>789</v>
      </c>
      <c r="F433" s="2">
        <v>11.4</v>
      </c>
      <c r="G433" s="2" t="s">
        <v>726</v>
      </c>
      <c r="H433" s="2" t="s">
        <v>726</v>
      </c>
      <c r="I433" s="2" t="s">
        <v>726</v>
      </c>
      <c r="J433" s="2" t="s">
        <v>726</v>
      </c>
      <c r="K433" s="2" t="s">
        <v>726</v>
      </c>
      <c r="L433" s="2" t="s">
        <v>726</v>
      </c>
      <c r="M433" s="2" t="s">
        <v>726</v>
      </c>
      <c r="N433" s="2" t="s">
        <v>726</v>
      </c>
      <c r="O433" s="2" t="s">
        <v>726</v>
      </c>
      <c r="P433" s="2" t="s">
        <v>726</v>
      </c>
      <c r="Q433" s="2" t="s">
        <v>726</v>
      </c>
      <c r="R433" s="2" t="s">
        <v>726</v>
      </c>
      <c r="S433" s="2" t="s">
        <v>726</v>
      </c>
      <c r="T433" s="2" t="s">
        <v>726</v>
      </c>
      <c r="U433" s="2" t="s">
        <v>726</v>
      </c>
      <c r="X433" s="2">
        <f t="shared" si="6"/>
        <v>0</v>
      </c>
    </row>
    <row r="434" spans="1:24" ht="15" customHeight="1" x14ac:dyDescent="0.25">
      <c r="A434" s="2" t="s">
        <v>626</v>
      </c>
      <c r="B434" s="2" t="s">
        <v>628</v>
      </c>
      <c r="C434" s="2">
        <v>2017</v>
      </c>
      <c r="D434" s="2" t="s">
        <v>726</v>
      </c>
      <c r="E434" s="2" t="s">
        <v>726</v>
      </c>
      <c r="F434" s="2" t="s">
        <v>726</v>
      </c>
      <c r="G434" s="2" t="s">
        <v>726</v>
      </c>
      <c r="H434" s="2" t="s">
        <v>726</v>
      </c>
      <c r="I434" s="2" t="s">
        <v>726</v>
      </c>
      <c r="J434" s="2" t="s">
        <v>726</v>
      </c>
      <c r="K434" s="2" t="s">
        <v>726</v>
      </c>
      <c r="L434" s="2" t="s">
        <v>726</v>
      </c>
      <c r="M434" s="2" t="s">
        <v>726</v>
      </c>
      <c r="N434" s="2" t="s">
        <v>726</v>
      </c>
      <c r="O434" s="2" t="s">
        <v>726</v>
      </c>
      <c r="P434" s="2" t="s">
        <v>726</v>
      </c>
      <c r="Q434" s="2" t="s">
        <v>726</v>
      </c>
      <c r="R434" s="2" t="s">
        <v>726</v>
      </c>
      <c r="S434" s="2" t="s">
        <v>726</v>
      </c>
      <c r="T434" s="2" t="s">
        <v>726</v>
      </c>
      <c r="U434" s="2" t="s">
        <v>726</v>
      </c>
      <c r="X434" s="2">
        <f t="shared" si="6"/>
        <v>0</v>
      </c>
    </row>
    <row r="435" spans="1:24" ht="15" customHeight="1" x14ac:dyDescent="0.25">
      <c r="A435" s="2" t="s">
        <v>629</v>
      </c>
      <c r="B435" s="2" t="s">
        <v>630</v>
      </c>
      <c r="C435" s="2">
        <v>2017</v>
      </c>
      <c r="D435" s="2" t="s">
        <v>609</v>
      </c>
      <c r="E435" s="2" t="s">
        <v>726</v>
      </c>
      <c r="F435" s="2" t="s">
        <v>726</v>
      </c>
      <c r="G435" s="2" t="s">
        <v>726</v>
      </c>
      <c r="H435" s="2" t="s">
        <v>726</v>
      </c>
      <c r="I435" s="2" t="s">
        <v>726</v>
      </c>
      <c r="J435" s="2" t="s">
        <v>609</v>
      </c>
      <c r="K435" s="2" t="s">
        <v>726</v>
      </c>
      <c r="L435" s="2" t="s">
        <v>726</v>
      </c>
      <c r="M435" s="2" t="s">
        <v>726</v>
      </c>
      <c r="N435" s="2" t="s">
        <v>726</v>
      </c>
      <c r="O435" s="2" t="s">
        <v>726</v>
      </c>
      <c r="P435" s="2" t="s">
        <v>609</v>
      </c>
      <c r="Q435" s="2" t="s">
        <v>726</v>
      </c>
      <c r="R435" s="2" t="s">
        <v>726</v>
      </c>
      <c r="S435" s="2" t="s">
        <v>726</v>
      </c>
      <c r="T435" s="2" t="s">
        <v>726</v>
      </c>
      <c r="U435" s="2" t="s">
        <v>726</v>
      </c>
      <c r="X435" s="2">
        <f t="shared" si="6"/>
        <v>0</v>
      </c>
    </row>
    <row r="436" spans="1:24" ht="15" customHeight="1" x14ac:dyDescent="0.25">
      <c r="A436" s="2" t="s">
        <v>629</v>
      </c>
      <c r="B436" s="2" t="s">
        <v>631</v>
      </c>
      <c r="C436" s="2">
        <v>2017</v>
      </c>
      <c r="D436" s="2" t="s">
        <v>609</v>
      </c>
      <c r="E436" s="2" t="s">
        <v>726</v>
      </c>
      <c r="F436" s="2" t="s">
        <v>726</v>
      </c>
      <c r="G436" s="2" t="s">
        <v>726</v>
      </c>
      <c r="H436" s="2" t="s">
        <v>726</v>
      </c>
      <c r="I436" s="2" t="s">
        <v>726</v>
      </c>
      <c r="J436" s="2" t="s">
        <v>609</v>
      </c>
      <c r="K436" s="2" t="s">
        <v>726</v>
      </c>
      <c r="L436" s="2" t="s">
        <v>726</v>
      </c>
      <c r="M436" s="2" t="s">
        <v>726</v>
      </c>
      <c r="N436" s="2" t="s">
        <v>726</v>
      </c>
      <c r="O436" s="2" t="s">
        <v>726</v>
      </c>
      <c r="P436" s="2" t="s">
        <v>609</v>
      </c>
      <c r="Q436" s="2" t="s">
        <v>726</v>
      </c>
      <c r="R436" s="2" t="s">
        <v>726</v>
      </c>
      <c r="S436" s="2" t="s">
        <v>726</v>
      </c>
      <c r="T436" s="2" t="s">
        <v>726</v>
      </c>
      <c r="U436" s="2" t="s">
        <v>726</v>
      </c>
      <c r="X436" s="2">
        <f t="shared" si="6"/>
        <v>0</v>
      </c>
    </row>
    <row r="437" spans="1:24" ht="15" customHeight="1" x14ac:dyDescent="0.25">
      <c r="A437" s="2" t="s">
        <v>629</v>
      </c>
      <c r="B437" s="2" t="s">
        <v>632</v>
      </c>
      <c r="C437" s="2">
        <v>2017</v>
      </c>
      <c r="D437" s="2" t="s">
        <v>864</v>
      </c>
      <c r="E437" s="2" t="s">
        <v>803</v>
      </c>
      <c r="F437" s="2">
        <v>0.34699999999999998</v>
      </c>
      <c r="G437" s="2" t="s">
        <v>726</v>
      </c>
      <c r="H437" s="2" t="s">
        <v>726</v>
      </c>
      <c r="I437" s="2">
        <v>90</v>
      </c>
      <c r="J437" s="2" t="s">
        <v>609</v>
      </c>
      <c r="K437" s="2" t="s">
        <v>726</v>
      </c>
      <c r="L437" s="2" t="s">
        <v>726</v>
      </c>
      <c r="M437" s="2" t="s">
        <v>726</v>
      </c>
      <c r="N437" s="2" t="s">
        <v>726</v>
      </c>
      <c r="O437" s="2" t="s">
        <v>726</v>
      </c>
      <c r="P437" s="2" t="s">
        <v>609</v>
      </c>
      <c r="Q437" s="2" t="s">
        <v>726</v>
      </c>
      <c r="R437" s="2" t="s">
        <v>726</v>
      </c>
      <c r="S437" s="2" t="s">
        <v>726</v>
      </c>
      <c r="T437" s="2" t="s">
        <v>726</v>
      </c>
      <c r="U437" s="2" t="s">
        <v>726</v>
      </c>
      <c r="X437" s="2">
        <f t="shared" si="6"/>
        <v>0</v>
      </c>
    </row>
    <row r="438" spans="1:24" ht="15" customHeight="1" x14ac:dyDescent="0.25">
      <c r="A438" s="2" t="s">
        <v>629</v>
      </c>
      <c r="B438" s="2" t="s">
        <v>633</v>
      </c>
      <c r="C438" s="2">
        <v>2017</v>
      </c>
      <c r="D438" s="2" t="s">
        <v>865</v>
      </c>
      <c r="E438" s="2" t="s">
        <v>812</v>
      </c>
      <c r="F438" s="2">
        <v>1.425</v>
      </c>
      <c r="G438" s="2" t="s">
        <v>838</v>
      </c>
      <c r="H438" s="2">
        <v>0.375</v>
      </c>
      <c r="I438" s="2">
        <v>90</v>
      </c>
      <c r="J438" s="2" t="s">
        <v>609</v>
      </c>
      <c r="K438" s="2" t="s">
        <v>726</v>
      </c>
      <c r="L438" s="2" t="s">
        <v>726</v>
      </c>
      <c r="M438" s="2" t="s">
        <v>726</v>
      </c>
      <c r="N438" s="2" t="s">
        <v>726</v>
      </c>
      <c r="O438" s="2" t="s">
        <v>726</v>
      </c>
      <c r="P438" s="2" t="s">
        <v>609</v>
      </c>
      <c r="Q438" s="2" t="s">
        <v>726</v>
      </c>
      <c r="R438" s="2" t="s">
        <v>726</v>
      </c>
      <c r="S438" s="2" t="s">
        <v>726</v>
      </c>
      <c r="T438" s="2" t="s">
        <v>726</v>
      </c>
      <c r="U438" s="2" t="s">
        <v>726</v>
      </c>
      <c r="X438" s="2">
        <f t="shared" si="6"/>
        <v>0</v>
      </c>
    </row>
    <row r="439" spans="1:24" ht="15" customHeight="1" x14ac:dyDescent="0.25">
      <c r="A439" s="2" t="s">
        <v>634</v>
      </c>
      <c r="B439" s="2" t="s">
        <v>635</v>
      </c>
      <c r="C439" s="2">
        <v>2017</v>
      </c>
      <c r="D439" s="2" t="s">
        <v>609</v>
      </c>
      <c r="E439" s="2" t="s">
        <v>726</v>
      </c>
      <c r="F439" s="2" t="s">
        <v>726</v>
      </c>
      <c r="G439" s="2" t="s">
        <v>726</v>
      </c>
      <c r="H439" s="2" t="s">
        <v>726</v>
      </c>
      <c r="I439" s="2" t="s">
        <v>726</v>
      </c>
      <c r="J439" s="2" t="s">
        <v>609</v>
      </c>
      <c r="K439" s="2" t="s">
        <v>726</v>
      </c>
      <c r="L439" s="2" t="s">
        <v>726</v>
      </c>
      <c r="M439" s="2" t="s">
        <v>726</v>
      </c>
      <c r="N439" s="2" t="s">
        <v>726</v>
      </c>
      <c r="O439" s="2" t="s">
        <v>726</v>
      </c>
      <c r="P439" s="2" t="s">
        <v>609</v>
      </c>
      <c r="Q439" s="2" t="s">
        <v>726</v>
      </c>
      <c r="R439" s="2" t="s">
        <v>726</v>
      </c>
      <c r="S439" s="2" t="s">
        <v>726</v>
      </c>
      <c r="T439" s="2" t="s">
        <v>726</v>
      </c>
      <c r="U439" s="2" t="s">
        <v>726</v>
      </c>
      <c r="X439" s="2">
        <f t="shared" si="6"/>
        <v>0</v>
      </c>
    </row>
    <row r="440" spans="1:24" ht="15" customHeight="1" x14ac:dyDescent="0.25">
      <c r="A440" s="2" t="s">
        <v>634</v>
      </c>
      <c r="B440" s="2" t="s">
        <v>636</v>
      </c>
      <c r="C440" s="2">
        <v>2017</v>
      </c>
      <c r="D440" s="2" t="s">
        <v>609</v>
      </c>
      <c r="E440" s="2" t="s">
        <v>726</v>
      </c>
      <c r="F440" s="2" t="s">
        <v>726</v>
      </c>
      <c r="G440" s="2" t="s">
        <v>726</v>
      </c>
      <c r="H440" s="2" t="s">
        <v>726</v>
      </c>
      <c r="I440" s="2" t="s">
        <v>726</v>
      </c>
      <c r="J440" s="2" t="s">
        <v>609</v>
      </c>
      <c r="K440" s="2" t="s">
        <v>726</v>
      </c>
      <c r="L440" s="2" t="s">
        <v>726</v>
      </c>
      <c r="M440" s="2" t="s">
        <v>726</v>
      </c>
      <c r="N440" s="2" t="s">
        <v>726</v>
      </c>
      <c r="O440" s="2" t="s">
        <v>726</v>
      </c>
      <c r="P440" s="2" t="s">
        <v>609</v>
      </c>
      <c r="Q440" s="2" t="s">
        <v>726</v>
      </c>
      <c r="R440" s="2" t="s">
        <v>726</v>
      </c>
      <c r="S440" s="2" t="s">
        <v>726</v>
      </c>
      <c r="T440" s="2" t="s">
        <v>726</v>
      </c>
      <c r="U440" s="2" t="s">
        <v>726</v>
      </c>
      <c r="X440" s="2">
        <f t="shared" si="6"/>
        <v>0</v>
      </c>
    </row>
    <row r="441" spans="1:24" ht="15" customHeight="1" x14ac:dyDescent="0.25">
      <c r="A441" s="2" t="s">
        <v>634</v>
      </c>
      <c r="B441" s="2" t="s">
        <v>637</v>
      </c>
      <c r="C441" s="2">
        <v>2017</v>
      </c>
      <c r="D441" s="2" t="s">
        <v>609</v>
      </c>
      <c r="E441" s="2" t="s">
        <v>726</v>
      </c>
      <c r="F441" s="2" t="s">
        <v>726</v>
      </c>
      <c r="G441" s="2" t="s">
        <v>726</v>
      </c>
      <c r="H441" s="2" t="s">
        <v>726</v>
      </c>
      <c r="I441" s="2" t="s">
        <v>726</v>
      </c>
      <c r="J441" s="2" t="s">
        <v>609</v>
      </c>
      <c r="K441" s="2" t="s">
        <v>726</v>
      </c>
      <c r="L441" s="2" t="s">
        <v>726</v>
      </c>
      <c r="M441" s="2" t="s">
        <v>726</v>
      </c>
      <c r="N441" s="2" t="s">
        <v>726</v>
      </c>
      <c r="O441" s="2" t="s">
        <v>726</v>
      </c>
      <c r="P441" s="2" t="s">
        <v>609</v>
      </c>
      <c r="Q441" s="2" t="s">
        <v>726</v>
      </c>
      <c r="R441" s="2" t="s">
        <v>726</v>
      </c>
      <c r="S441" s="2" t="s">
        <v>726</v>
      </c>
      <c r="T441" s="2" t="s">
        <v>726</v>
      </c>
      <c r="U441" s="2" t="s">
        <v>726</v>
      </c>
      <c r="X441" s="2">
        <f t="shared" si="6"/>
        <v>0</v>
      </c>
    </row>
    <row r="442" spans="1:24" ht="15" customHeight="1" x14ac:dyDescent="0.25">
      <c r="A442" s="2" t="s">
        <v>638</v>
      </c>
      <c r="B442" s="2" t="s">
        <v>639</v>
      </c>
      <c r="C442" s="2">
        <v>2017</v>
      </c>
      <c r="D442" s="2" t="s">
        <v>609</v>
      </c>
      <c r="E442" s="2" t="s">
        <v>726</v>
      </c>
      <c r="F442" s="2" t="s">
        <v>726</v>
      </c>
      <c r="G442" s="2" t="s">
        <v>726</v>
      </c>
      <c r="H442" s="2" t="s">
        <v>726</v>
      </c>
      <c r="I442" s="2" t="s">
        <v>726</v>
      </c>
      <c r="J442" s="2" t="s">
        <v>609</v>
      </c>
      <c r="K442" s="2" t="s">
        <v>726</v>
      </c>
      <c r="L442" s="2" t="s">
        <v>726</v>
      </c>
      <c r="M442" s="2" t="s">
        <v>726</v>
      </c>
      <c r="N442" s="2" t="s">
        <v>726</v>
      </c>
      <c r="O442" s="2" t="s">
        <v>726</v>
      </c>
      <c r="P442" s="2" t="s">
        <v>609</v>
      </c>
      <c r="Q442" s="2" t="s">
        <v>726</v>
      </c>
      <c r="R442" s="2" t="s">
        <v>726</v>
      </c>
      <c r="S442" s="2" t="s">
        <v>726</v>
      </c>
      <c r="T442" s="2" t="s">
        <v>726</v>
      </c>
      <c r="U442" s="2" t="s">
        <v>726</v>
      </c>
      <c r="X442" s="2">
        <f t="shared" si="6"/>
        <v>0</v>
      </c>
    </row>
    <row r="443" spans="1:24" ht="15" customHeight="1" x14ac:dyDescent="0.25">
      <c r="A443" s="2" t="s">
        <v>638</v>
      </c>
      <c r="B443" s="2" t="s">
        <v>640</v>
      </c>
      <c r="C443" s="2">
        <v>2017</v>
      </c>
      <c r="D443" s="2" t="s">
        <v>609</v>
      </c>
      <c r="E443" s="2" t="s">
        <v>609</v>
      </c>
      <c r="F443" s="2" t="s">
        <v>609</v>
      </c>
      <c r="G443" s="2" t="s">
        <v>609</v>
      </c>
      <c r="H443" s="2" t="s">
        <v>609</v>
      </c>
      <c r="I443" s="2" t="s">
        <v>609</v>
      </c>
      <c r="J443" s="2" t="s">
        <v>609</v>
      </c>
      <c r="K443" s="2" t="s">
        <v>609</v>
      </c>
      <c r="L443" s="2" t="s">
        <v>609</v>
      </c>
      <c r="M443" s="2" t="s">
        <v>609</v>
      </c>
      <c r="N443" s="2" t="s">
        <v>609</v>
      </c>
      <c r="O443" s="2" t="s">
        <v>609</v>
      </c>
      <c r="P443" s="2" t="s">
        <v>609</v>
      </c>
      <c r="Q443" s="2" t="s">
        <v>609</v>
      </c>
      <c r="R443" s="2" t="s">
        <v>609</v>
      </c>
      <c r="S443" s="2" t="s">
        <v>609</v>
      </c>
      <c r="T443" s="2" t="s">
        <v>609</v>
      </c>
      <c r="U443" s="2" t="s">
        <v>609</v>
      </c>
      <c r="X443" s="2">
        <f t="shared" si="6"/>
        <v>0</v>
      </c>
    </row>
    <row r="444" spans="1:24" ht="15" customHeight="1" x14ac:dyDescent="0.25">
      <c r="A444" s="2" t="s">
        <v>638</v>
      </c>
      <c r="B444" s="2" t="s">
        <v>641</v>
      </c>
      <c r="C444" s="2">
        <v>2017</v>
      </c>
      <c r="D444" s="2" t="s">
        <v>609</v>
      </c>
      <c r="E444" s="2" t="s">
        <v>609</v>
      </c>
      <c r="F444" s="2" t="s">
        <v>609</v>
      </c>
      <c r="G444" s="2" t="s">
        <v>609</v>
      </c>
      <c r="H444" s="2" t="s">
        <v>609</v>
      </c>
      <c r="I444" s="2" t="s">
        <v>609</v>
      </c>
      <c r="J444" s="2" t="s">
        <v>609</v>
      </c>
      <c r="K444" s="2" t="s">
        <v>609</v>
      </c>
      <c r="L444" s="2" t="s">
        <v>609</v>
      </c>
      <c r="M444" s="2" t="s">
        <v>609</v>
      </c>
      <c r="N444" s="2" t="s">
        <v>609</v>
      </c>
      <c r="O444" s="2" t="s">
        <v>609</v>
      </c>
      <c r="P444" s="2" t="s">
        <v>609</v>
      </c>
      <c r="Q444" s="2" t="s">
        <v>609</v>
      </c>
      <c r="R444" s="2" t="s">
        <v>609</v>
      </c>
      <c r="S444" s="2" t="s">
        <v>609</v>
      </c>
      <c r="T444" s="2" t="s">
        <v>609</v>
      </c>
      <c r="U444" s="2" t="s">
        <v>609</v>
      </c>
      <c r="X444" s="2">
        <f t="shared" si="6"/>
        <v>0</v>
      </c>
    </row>
    <row r="445" spans="1:24" ht="15" customHeight="1" x14ac:dyDescent="0.25">
      <c r="A445" s="2" t="s">
        <v>638</v>
      </c>
      <c r="B445" s="2" t="s">
        <v>642</v>
      </c>
      <c r="C445" s="2">
        <v>2017</v>
      </c>
      <c r="D445" s="2" t="s">
        <v>609</v>
      </c>
      <c r="E445" s="2" t="s">
        <v>609</v>
      </c>
      <c r="F445" s="2" t="s">
        <v>609</v>
      </c>
      <c r="G445" s="2" t="s">
        <v>609</v>
      </c>
      <c r="H445" s="2" t="s">
        <v>609</v>
      </c>
      <c r="I445" s="2" t="s">
        <v>609</v>
      </c>
      <c r="J445" s="2" t="s">
        <v>609</v>
      </c>
      <c r="K445" s="2" t="s">
        <v>609</v>
      </c>
      <c r="L445" s="2" t="s">
        <v>609</v>
      </c>
      <c r="M445" s="2" t="s">
        <v>609</v>
      </c>
      <c r="N445" s="2" t="s">
        <v>609</v>
      </c>
      <c r="O445" s="2" t="s">
        <v>609</v>
      </c>
      <c r="P445" s="2" t="s">
        <v>609</v>
      </c>
      <c r="Q445" s="2" t="s">
        <v>609</v>
      </c>
      <c r="R445" s="2" t="s">
        <v>609</v>
      </c>
      <c r="S445" s="2" t="s">
        <v>609</v>
      </c>
      <c r="T445" s="2" t="s">
        <v>609</v>
      </c>
      <c r="U445" s="2" t="s">
        <v>609</v>
      </c>
      <c r="X445" s="2">
        <f t="shared" si="6"/>
        <v>0</v>
      </c>
    </row>
    <row r="446" spans="1:24" ht="15" customHeight="1" x14ac:dyDescent="0.25">
      <c r="A446" s="2" t="s">
        <v>643</v>
      </c>
      <c r="B446" s="2" t="s">
        <v>644</v>
      </c>
      <c r="C446" s="2">
        <v>2017</v>
      </c>
      <c r="D446" s="2" t="s">
        <v>609</v>
      </c>
      <c r="E446" s="2" t="s">
        <v>726</v>
      </c>
      <c r="F446" s="2" t="s">
        <v>726</v>
      </c>
      <c r="G446" s="2" t="s">
        <v>726</v>
      </c>
      <c r="H446" s="2" t="s">
        <v>726</v>
      </c>
      <c r="I446" s="2" t="s">
        <v>726</v>
      </c>
      <c r="J446" s="2" t="s">
        <v>609</v>
      </c>
      <c r="K446" s="2" t="s">
        <v>726</v>
      </c>
      <c r="L446" s="2" t="s">
        <v>726</v>
      </c>
      <c r="M446" s="2" t="s">
        <v>726</v>
      </c>
      <c r="N446" s="2" t="s">
        <v>726</v>
      </c>
      <c r="O446" s="2" t="s">
        <v>726</v>
      </c>
      <c r="P446" s="2" t="s">
        <v>609</v>
      </c>
      <c r="Q446" s="2" t="s">
        <v>726</v>
      </c>
      <c r="R446" s="2" t="s">
        <v>726</v>
      </c>
      <c r="S446" s="2" t="s">
        <v>726</v>
      </c>
      <c r="T446" s="2" t="s">
        <v>726</v>
      </c>
      <c r="U446" s="2" t="s">
        <v>726</v>
      </c>
      <c r="X446" s="2">
        <f t="shared" si="6"/>
        <v>0</v>
      </c>
    </row>
    <row r="447" spans="1:24" ht="15" customHeight="1" x14ac:dyDescent="0.25">
      <c r="A447" s="2" t="s">
        <v>643</v>
      </c>
      <c r="B447" s="2" t="s">
        <v>645</v>
      </c>
      <c r="C447" s="2">
        <v>2017</v>
      </c>
      <c r="D447" s="2" t="s">
        <v>609</v>
      </c>
      <c r="E447" s="2" t="s">
        <v>726</v>
      </c>
      <c r="F447" s="2" t="s">
        <v>726</v>
      </c>
      <c r="G447" s="2" t="s">
        <v>726</v>
      </c>
      <c r="H447" s="2" t="s">
        <v>726</v>
      </c>
      <c r="I447" s="2" t="s">
        <v>726</v>
      </c>
      <c r="J447" s="2" t="s">
        <v>609</v>
      </c>
      <c r="K447" s="2" t="s">
        <v>726</v>
      </c>
      <c r="L447" s="2" t="s">
        <v>726</v>
      </c>
      <c r="M447" s="2" t="s">
        <v>726</v>
      </c>
      <c r="N447" s="2" t="s">
        <v>726</v>
      </c>
      <c r="O447" s="2" t="s">
        <v>726</v>
      </c>
      <c r="P447" s="2" t="s">
        <v>609</v>
      </c>
      <c r="Q447" s="2" t="s">
        <v>726</v>
      </c>
      <c r="R447" s="2" t="s">
        <v>726</v>
      </c>
      <c r="S447" s="2" t="s">
        <v>726</v>
      </c>
      <c r="T447" s="2" t="s">
        <v>726</v>
      </c>
      <c r="U447" s="2" t="s">
        <v>726</v>
      </c>
      <c r="X447" s="2">
        <f t="shared" si="6"/>
        <v>0</v>
      </c>
    </row>
    <row r="448" spans="1:24" ht="15" customHeight="1" x14ac:dyDescent="0.25">
      <c r="A448" s="2" t="s">
        <v>643</v>
      </c>
      <c r="B448" s="2" t="s">
        <v>646</v>
      </c>
      <c r="C448" s="2">
        <v>2017</v>
      </c>
      <c r="D448" s="2" t="s">
        <v>609</v>
      </c>
      <c r="E448" s="2" t="s">
        <v>726</v>
      </c>
      <c r="F448" s="2" t="s">
        <v>726</v>
      </c>
      <c r="G448" s="2" t="s">
        <v>726</v>
      </c>
      <c r="H448" s="2" t="s">
        <v>726</v>
      </c>
      <c r="I448" s="2" t="s">
        <v>726</v>
      </c>
      <c r="J448" s="2" t="s">
        <v>609</v>
      </c>
      <c r="K448" s="2" t="s">
        <v>726</v>
      </c>
      <c r="L448" s="2" t="s">
        <v>726</v>
      </c>
      <c r="M448" s="2" t="s">
        <v>726</v>
      </c>
      <c r="N448" s="2" t="s">
        <v>726</v>
      </c>
      <c r="O448" s="2" t="s">
        <v>726</v>
      </c>
      <c r="P448" s="2" t="s">
        <v>609</v>
      </c>
      <c r="Q448" s="2" t="s">
        <v>726</v>
      </c>
      <c r="R448" s="2" t="s">
        <v>726</v>
      </c>
      <c r="S448" s="2" t="s">
        <v>726</v>
      </c>
      <c r="T448" s="2" t="s">
        <v>726</v>
      </c>
      <c r="U448" s="2" t="s">
        <v>726</v>
      </c>
      <c r="X448" s="2">
        <f t="shared" si="6"/>
        <v>0</v>
      </c>
    </row>
    <row r="449" spans="1:24" ht="15" customHeight="1" x14ac:dyDescent="0.25">
      <c r="A449" s="2" t="s">
        <v>643</v>
      </c>
      <c r="B449" s="2" t="s">
        <v>647</v>
      </c>
      <c r="C449" s="2">
        <v>2017</v>
      </c>
      <c r="D449" s="2" t="s">
        <v>609</v>
      </c>
      <c r="E449" s="2" t="s">
        <v>726</v>
      </c>
      <c r="F449" s="2" t="s">
        <v>726</v>
      </c>
      <c r="G449" s="2" t="s">
        <v>726</v>
      </c>
      <c r="H449" s="2" t="s">
        <v>726</v>
      </c>
      <c r="I449" s="2" t="s">
        <v>726</v>
      </c>
      <c r="J449" s="2" t="s">
        <v>609</v>
      </c>
      <c r="K449" s="2" t="s">
        <v>726</v>
      </c>
      <c r="L449" s="2" t="s">
        <v>726</v>
      </c>
      <c r="M449" s="2" t="s">
        <v>726</v>
      </c>
      <c r="N449" s="2" t="s">
        <v>726</v>
      </c>
      <c r="O449" s="2" t="s">
        <v>726</v>
      </c>
      <c r="P449" s="2" t="s">
        <v>609</v>
      </c>
      <c r="Q449" s="2" t="s">
        <v>726</v>
      </c>
      <c r="R449" s="2" t="s">
        <v>726</v>
      </c>
      <c r="S449" s="2" t="s">
        <v>726</v>
      </c>
      <c r="T449" s="2" t="s">
        <v>726</v>
      </c>
      <c r="U449" s="2" t="s">
        <v>726</v>
      </c>
      <c r="X449" s="2">
        <f t="shared" si="6"/>
        <v>0</v>
      </c>
    </row>
    <row r="450" spans="1:24" ht="15" customHeight="1" x14ac:dyDescent="0.25">
      <c r="A450" s="2" t="s">
        <v>643</v>
      </c>
      <c r="B450" s="2" t="s">
        <v>648</v>
      </c>
      <c r="C450" s="2">
        <v>2017</v>
      </c>
      <c r="D450" s="2" t="s">
        <v>609</v>
      </c>
      <c r="E450" s="2" t="s">
        <v>726</v>
      </c>
      <c r="F450" s="2" t="s">
        <v>726</v>
      </c>
      <c r="G450" s="2" t="s">
        <v>726</v>
      </c>
      <c r="H450" s="2" t="s">
        <v>726</v>
      </c>
      <c r="I450" s="2" t="s">
        <v>726</v>
      </c>
      <c r="J450" s="2" t="s">
        <v>609</v>
      </c>
      <c r="K450" s="2" t="s">
        <v>726</v>
      </c>
      <c r="L450" s="2" t="s">
        <v>726</v>
      </c>
      <c r="M450" s="2" t="s">
        <v>726</v>
      </c>
      <c r="N450" s="2" t="s">
        <v>726</v>
      </c>
      <c r="O450" s="2" t="s">
        <v>726</v>
      </c>
      <c r="P450" s="2" t="s">
        <v>609</v>
      </c>
      <c r="Q450" s="2" t="s">
        <v>726</v>
      </c>
      <c r="R450" s="2" t="s">
        <v>726</v>
      </c>
      <c r="S450" s="2" t="s">
        <v>726</v>
      </c>
      <c r="T450" s="2" t="s">
        <v>726</v>
      </c>
      <c r="U450" s="2" t="s">
        <v>726</v>
      </c>
      <c r="X450" s="2">
        <f t="shared" si="6"/>
        <v>0</v>
      </c>
    </row>
    <row r="451" spans="1:24" ht="15" customHeight="1" x14ac:dyDescent="0.25">
      <c r="A451" s="2" t="s">
        <v>643</v>
      </c>
      <c r="B451" s="2" t="s">
        <v>649</v>
      </c>
      <c r="C451" s="2">
        <v>2017</v>
      </c>
      <c r="D451" s="2" t="s">
        <v>609</v>
      </c>
      <c r="E451" s="2" t="s">
        <v>726</v>
      </c>
      <c r="F451" s="2" t="s">
        <v>726</v>
      </c>
      <c r="G451" s="2" t="s">
        <v>726</v>
      </c>
      <c r="H451" s="2" t="s">
        <v>726</v>
      </c>
      <c r="I451" s="2" t="s">
        <v>726</v>
      </c>
      <c r="J451" s="2" t="s">
        <v>609</v>
      </c>
      <c r="K451" s="2" t="s">
        <v>726</v>
      </c>
      <c r="L451" s="2" t="s">
        <v>726</v>
      </c>
      <c r="M451" s="2" t="s">
        <v>726</v>
      </c>
      <c r="N451" s="2" t="s">
        <v>726</v>
      </c>
      <c r="O451" s="2" t="s">
        <v>726</v>
      </c>
      <c r="P451" s="2" t="s">
        <v>609</v>
      </c>
      <c r="Q451" s="2" t="s">
        <v>726</v>
      </c>
      <c r="R451" s="2" t="s">
        <v>726</v>
      </c>
      <c r="S451" s="2" t="s">
        <v>726</v>
      </c>
      <c r="T451" s="2" t="s">
        <v>726</v>
      </c>
      <c r="U451" s="2" t="s">
        <v>726</v>
      </c>
      <c r="X451" s="2">
        <f t="shared" ref="X451:X473" si="7">(IF(E451="Avfall",F451,0)+IF(G451="Avfall",H451,0))/IFERROR(I451/100,0.85)+(IF(K451="Avfall",L451,0)+IF(M451="Avfall",N451,0))/IFERROR(O451/100,0.85)+(IF(Q451="avfall",R451,0)+IF(S451="avfall",T451,0))/IFERROR(U451/100,0.85)</f>
        <v>0</v>
      </c>
    </row>
    <row r="452" spans="1:24" ht="15" customHeight="1" x14ac:dyDescent="0.25">
      <c r="A452" s="2" t="s">
        <v>650</v>
      </c>
      <c r="B452" s="2" t="s">
        <v>651</v>
      </c>
      <c r="C452" s="2">
        <v>2017</v>
      </c>
      <c r="D452" s="2" t="s">
        <v>609</v>
      </c>
      <c r="E452" s="2" t="s">
        <v>609</v>
      </c>
      <c r="F452" s="2" t="s">
        <v>609</v>
      </c>
      <c r="G452" s="2" t="s">
        <v>609</v>
      </c>
      <c r="H452" s="2" t="s">
        <v>609</v>
      </c>
      <c r="I452" s="2" t="s">
        <v>609</v>
      </c>
      <c r="J452" s="2" t="s">
        <v>609</v>
      </c>
      <c r="K452" s="2" t="s">
        <v>609</v>
      </c>
      <c r="L452" s="2" t="s">
        <v>609</v>
      </c>
      <c r="M452" s="2" t="s">
        <v>609</v>
      </c>
      <c r="N452" s="2" t="s">
        <v>609</v>
      </c>
      <c r="O452" s="2" t="s">
        <v>609</v>
      </c>
      <c r="P452" s="2" t="s">
        <v>609</v>
      </c>
      <c r="Q452" s="2" t="s">
        <v>609</v>
      </c>
      <c r="R452" s="2" t="s">
        <v>609</v>
      </c>
      <c r="S452" s="2" t="s">
        <v>609</v>
      </c>
      <c r="T452" s="2" t="s">
        <v>609</v>
      </c>
      <c r="U452" s="2" t="s">
        <v>609</v>
      </c>
      <c r="X452" s="2">
        <f t="shared" si="7"/>
        <v>0</v>
      </c>
    </row>
    <row r="453" spans="1:24" ht="15" customHeight="1" x14ac:dyDescent="0.25">
      <c r="A453" s="2" t="s">
        <v>652</v>
      </c>
      <c r="B453" s="2" t="s">
        <v>653</v>
      </c>
      <c r="C453" s="2">
        <v>2017</v>
      </c>
      <c r="D453" s="2" t="s">
        <v>609</v>
      </c>
      <c r="E453" s="2" t="s">
        <v>726</v>
      </c>
      <c r="F453" s="2" t="s">
        <v>726</v>
      </c>
      <c r="G453" s="2" t="s">
        <v>726</v>
      </c>
      <c r="H453" s="2" t="s">
        <v>726</v>
      </c>
      <c r="I453" s="2" t="s">
        <v>726</v>
      </c>
      <c r="J453" s="2" t="s">
        <v>866</v>
      </c>
      <c r="K453" s="2" t="s">
        <v>789</v>
      </c>
      <c r="L453" s="2">
        <v>3.7309999999999999</v>
      </c>
      <c r="M453" s="2" t="s">
        <v>726</v>
      </c>
      <c r="N453" s="2" t="s">
        <v>726</v>
      </c>
      <c r="O453" s="2">
        <v>90</v>
      </c>
      <c r="P453" s="2" t="s">
        <v>609</v>
      </c>
      <c r="Q453" s="2" t="s">
        <v>726</v>
      </c>
      <c r="R453" s="2" t="s">
        <v>726</v>
      </c>
      <c r="S453" s="2" t="s">
        <v>726</v>
      </c>
      <c r="T453" s="2" t="s">
        <v>726</v>
      </c>
      <c r="U453" s="2" t="s">
        <v>726</v>
      </c>
      <c r="X453" s="2">
        <f t="shared" si="7"/>
        <v>0</v>
      </c>
    </row>
    <row r="454" spans="1:24" ht="15" customHeight="1" x14ac:dyDescent="0.25">
      <c r="A454" s="2" t="s">
        <v>654</v>
      </c>
      <c r="B454" s="2" t="s">
        <v>655</v>
      </c>
      <c r="C454" s="2">
        <v>2017</v>
      </c>
      <c r="D454" s="2" t="s">
        <v>609</v>
      </c>
      <c r="E454" s="2" t="s">
        <v>726</v>
      </c>
      <c r="F454" s="2" t="s">
        <v>726</v>
      </c>
      <c r="G454" s="2" t="s">
        <v>726</v>
      </c>
      <c r="H454" s="2" t="s">
        <v>726</v>
      </c>
      <c r="I454" s="2" t="s">
        <v>726</v>
      </c>
      <c r="J454" s="2" t="s">
        <v>609</v>
      </c>
      <c r="K454" s="2" t="s">
        <v>726</v>
      </c>
      <c r="L454" s="2" t="s">
        <v>726</v>
      </c>
      <c r="M454" s="2" t="s">
        <v>726</v>
      </c>
      <c r="N454" s="2" t="s">
        <v>726</v>
      </c>
      <c r="O454" s="2" t="s">
        <v>726</v>
      </c>
      <c r="P454" s="2" t="s">
        <v>609</v>
      </c>
      <c r="Q454" s="2" t="s">
        <v>726</v>
      </c>
      <c r="R454" s="2" t="s">
        <v>726</v>
      </c>
      <c r="S454" s="2" t="s">
        <v>726</v>
      </c>
      <c r="T454" s="2" t="s">
        <v>726</v>
      </c>
      <c r="U454" s="2" t="s">
        <v>726</v>
      </c>
      <c r="X454" s="2">
        <f t="shared" si="7"/>
        <v>0</v>
      </c>
    </row>
    <row r="455" spans="1:24" ht="15" customHeight="1" x14ac:dyDescent="0.25">
      <c r="A455" s="2" t="s">
        <v>654</v>
      </c>
      <c r="B455" s="2" t="s">
        <v>656</v>
      </c>
      <c r="C455" s="2">
        <v>2017</v>
      </c>
      <c r="D455" s="2" t="s">
        <v>609</v>
      </c>
      <c r="E455" s="2" t="s">
        <v>726</v>
      </c>
      <c r="F455" s="2" t="s">
        <v>726</v>
      </c>
      <c r="G455" s="2" t="s">
        <v>726</v>
      </c>
      <c r="H455" s="2" t="s">
        <v>726</v>
      </c>
      <c r="I455" s="2" t="s">
        <v>726</v>
      </c>
      <c r="J455" s="2" t="s">
        <v>609</v>
      </c>
      <c r="K455" s="2" t="s">
        <v>726</v>
      </c>
      <c r="L455" s="2" t="s">
        <v>726</v>
      </c>
      <c r="M455" s="2" t="s">
        <v>726</v>
      </c>
      <c r="N455" s="2" t="s">
        <v>726</v>
      </c>
      <c r="O455" s="2" t="s">
        <v>726</v>
      </c>
      <c r="P455" s="2" t="s">
        <v>609</v>
      </c>
      <c r="Q455" s="2" t="s">
        <v>726</v>
      </c>
      <c r="R455" s="2" t="s">
        <v>726</v>
      </c>
      <c r="S455" s="2" t="s">
        <v>726</v>
      </c>
      <c r="T455" s="2" t="s">
        <v>726</v>
      </c>
      <c r="U455" s="2" t="s">
        <v>726</v>
      </c>
      <c r="X455" s="2">
        <f t="shared" si="7"/>
        <v>0</v>
      </c>
    </row>
    <row r="456" spans="1:24" ht="15" customHeight="1" x14ac:dyDescent="0.25">
      <c r="A456" s="2" t="s">
        <v>654</v>
      </c>
      <c r="B456" s="2" t="s">
        <v>657</v>
      </c>
      <c r="C456" s="2">
        <v>2017</v>
      </c>
      <c r="D456" s="2" t="s">
        <v>609</v>
      </c>
      <c r="E456" s="2" t="s">
        <v>726</v>
      </c>
      <c r="F456" s="2" t="s">
        <v>726</v>
      </c>
      <c r="G456" s="2" t="s">
        <v>726</v>
      </c>
      <c r="H456" s="2" t="s">
        <v>726</v>
      </c>
      <c r="I456" s="2" t="s">
        <v>726</v>
      </c>
      <c r="J456" s="2" t="s">
        <v>609</v>
      </c>
      <c r="K456" s="2" t="s">
        <v>726</v>
      </c>
      <c r="L456" s="2" t="s">
        <v>726</v>
      </c>
      <c r="M456" s="2" t="s">
        <v>726</v>
      </c>
      <c r="N456" s="2" t="s">
        <v>726</v>
      </c>
      <c r="O456" s="2" t="s">
        <v>726</v>
      </c>
      <c r="P456" s="2" t="s">
        <v>609</v>
      </c>
      <c r="Q456" s="2" t="s">
        <v>726</v>
      </c>
      <c r="R456" s="2" t="s">
        <v>726</v>
      </c>
      <c r="S456" s="2" t="s">
        <v>726</v>
      </c>
      <c r="T456" s="2" t="s">
        <v>726</v>
      </c>
      <c r="U456" s="2" t="s">
        <v>726</v>
      </c>
      <c r="X456" s="2">
        <f t="shared" si="7"/>
        <v>0</v>
      </c>
    </row>
    <row r="457" spans="1:24" ht="15" customHeight="1" x14ac:dyDescent="0.25">
      <c r="A457" s="2" t="s">
        <v>658</v>
      </c>
      <c r="B457" s="2" t="s">
        <v>659</v>
      </c>
      <c r="C457" s="2">
        <v>2017</v>
      </c>
      <c r="D457" s="2" t="s">
        <v>609</v>
      </c>
      <c r="E457" s="2" t="s">
        <v>609</v>
      </c>
      <c r="F457" s="2" t="s">
        <v>609</v>
      </c>
      <c r="G457" s="2" t="s">
        <v>609</v>
      </c>
      <c r="H457" s="2" t="s">
        <v>609</v>
      </c>
      <c r="I457" s="2" t="s">
        <v>609</v>
      </c>
      <c r="J457" s="2" t="s">
        <v>609</v>
      </c>
      <c r="K457" s="2" t="s">
        <v>609</v>
      </c>
      <c r="L457" s="2" t="s">
        <v>609</v>
      </c>
      <c r="M457" s="2" t="s">
        <v>609</v>
      </c>
      <c r="N457" s="2" t="s">
        <v>609</v>
      </c>
      <c r="O457" s="2" t="s">
        <v>609</v>
      </c>
      <c r="P457" s="2" t="s">
        <v>609</v>
      </c>
      <c r="Q457" s="2" t="s">
        <v>609</v>
      </c>
      <c r="R457" s="2" t="s">
        <v>609</v>
      </c>
      <c r="S457" s="2" t="s">
        <v>609</v>
      </c>
      <c r="T457" s="2" t="s">
        <v>609</v>
      </c>
      <c r="U457" s="2" t="s">
        <v>609</v>
      </c>
      <c r="X457" s="2">
        <f t="shared" si="7"/>
        <v>0</v>
      </c>
    </row>
    <row r="458" spans="1:24" ht="15" customHeight="1" x14ac:dyDescent="0.25">
      <c r="A458" s="2" t="s">
        <v>661</v>
      </c>
      <c r="B458" s="2" t="s">
        <v>662</v>
      </c>
      <c r="C458" s="2">
        <v>2017</v>
      </c>
      <c r="D458" s="2" t="s">
        <v>609</v>
      </c>
      <c r="E458" s="2" t="s">
        <v>609</v>
      </c>
      <c r="F458" s="2" t="s">
        <v>609</v>
      </c>
      <c r="G458" s="2" t="s">
        <v>609</v>
      </c>
      <c r="H458" s="2" t="s">
        <v>609</v>
      </c>
      <c r="I458" s="2" t="s">
        <v>609</v>
      </c>
      <c r="J458" s="2" t="s">
        <v>609</v>
      </c>
      <c r="K458" s="2" t="s">
        <v>609</v>
      </c>
      <c r="L458" s="2" t="s">
        <v>609</v>
      </c>
      <c r="M458" s="2" t="s">
        <v>609</v>
      </c>
      <c r="N458" s="2" t="s">
        <v>609</v>
      </c>
      <c r="O458" s="2" t="s">
        <v>609</v>
      </c>
      <c r="P458" s="2" t="s">
        <v>609</v>
      </c>
      <c r="Q458" s="2" t="s">
        <v>609</v>
      </c>
      <c r="R458" s="2" t="s">
        <v>609</v>
      </c>
      <c r="S458" s="2" t="s">
        <v>609</v>
      </c>
      <c r="T458" s="2" t="s">
        <v>609</v>
      </c>
      <c r="U458" s="2" t="s">
        <v>609</v>
      </c>
      <c r="X458" s="2">
        <f t="shared" si="7"/>
        <v>0</v>
      </c>
    </row>
    <row r="459" spans="1:24" ht="15" customHeight="1" x14ac:dyDescent="0.25">
      <c r="A459" s="2" t="s">
        <v>664</v>
      </c>
      <c r="B459" s="2" t="s">
        <v>665</v>
      </c>
      <c r="C459" s="2">
        <v>2017</v>
      </c>
      <c r="D459" s="2" t="s">
        <v>867</v>
      </c>
      <c r="E459" s="2" t="s">
        <v>791</v>
      </c>
      <c r="F459" s="2">
        <v>8.9440000000000008</v>
      </c>
      <c r="G459" s="2" t="s">
        <v>726</v>
      </c>
      <c r="H459" s="2" t="s">
        <v>726</v>
      </c>
      <c r="I459" s="2" t="s">
        <v>726</v>
      </c>
      <c r="J459" s="2" t="s">
        <v>609</v>
      </c>
      <c r="K459" s="2" t="s">
        <v>726</v>
      </c>
      <c r="L459" s="2" t="s">
        <v>726</v>
      </c>
      <c r="M459" s="2" t="s">
        <v>726</v>
      </c>
      <c r="N459" s="2" t="s">
        <v>726</v>
      </c>
      <c r="O459" s="2" t="s">
        <v>726</v>
      </c>
      <c r="P459" s="2" t="s">
        <v>609</v>
      </c>
      <c r="Q459" s="2" t="s">
        <v>726</v>
      </c>
      <c r="R459" s="2" t="s">
        <v>726</v>
      </c>
      <c r="S459" s="2" t="s">
        <v>726</v>
      </c>
      <c r="T459" s="2" t="s">
        <v>726</v>
      </c>
      <c r="U459" s="2" t="s">
        <v>726</v>
      </c>
      <c r="X459" s="2">
        <f t="shared" si="7"/>
        <v>0</v>
      </c>
    </row>
    <row r="460" spans="1:24" ht="15" customHeight="1" x14ac:dyDescent="0.25">
      <c r="A460" s="2" t="s">
        <v>664</v>
      </c>
      <c r="B460" s="2" t="s">
        <v>666</v>
      </c>
      <c r="C460" s="2">
        <v>2017</v>
      </c>
      <c r="D460" s="2" t="s">
        <v>609</v>
      </c>
      <c r="E460" s="2" t="s">
        <v>726</v>
      </c>
      <c r="F460" s="2" t="s">
        <v>726</v>
      </c>
      <c r="G460" s="2" t="s">
        <v>726</v>
      </c>
      <c r="H460" s="2" t="s">
        <v>726</v>
      </c>
      <c r="I460" s="2" t="s">
        <v>726</v>
      </c>
      <c r="J460" s="2" t="s">
        <v>609</v>
      </c>
      <c r="K460" s="2" t="s">
        <v>726</v>
      </c>
      <c r="L460" s="2" t="s">
        <v>726</v>
      </c>
      <c r="M460" s="2" t="s">
        <v>726</v>
      </c>
      <c r="N460" s="2" t="s">
        <v>726</v>
      </c>
      <c r="O460" s="2" t="s">
        <v>726</v>
      </c>
      <c r="P460" s="2" t="s">
        <v>609</v>
      </c>
      <c r="Q460" s="2" t="s">
        <v>726</v>
      </c>
      <c r="R460" s="2" t="s">
        <v>726</v>
      </c>
      <c r="S460" s="2" t="s">
        <v>726</v>
      </c>
      <c r="T460" s="2" t="s">
        <v>726</v>
      </c>
      <c r="U460" s="2" t="s">
        <v>726</v>
      </c>
      <c r="X460" s="2">
        <f t="shared" si="7"/>
        <v>0</v>
      </c>
    </row>
    <row r="461" spans="1:24" ht="15" customHeight="1" x14ac:dyDescent="0.25">
      <c r="A461" s="2" t="s">
        <v>664</v>
      </c>
      <c r="B461" s="2" t="s">
        <v>667</v>
      </c>
      <c r="C461" s="2">
        <v>2017</v>
      </c>
      <c r="D461" s="2" t="s">
        <v>609</v>
      </c>
      <c r="E461" s="2" t="s">
        <v>726</v>
      </c>
      <c r="F461" s="2" t="s">
        <v>726</v>
      </c>
      <c r="G461" s="2" t="s">
        <v>726</v>
      </c>
      <c r="H461" s="2" t="s">
        <v>726</v>
      </c>
      <c r="I461" s="2" t="s">
        <v>726</v>
      </c>
      <c r="J461" s="2" t="s">
        <v>609</v>
      </c>
      <c r="K461" s="2" t="s">
        <v>726</v>
      </c>
      <c r="L461" s="2" t="s">
        <v>726</v>
      </c>
      <c r="M461" s="2" t="s">
        <v>726</v>
      </c>
      <c r="N461" s="2" t="s">
        <v>726</v>
      </c>
      <c r="O461" s="2" t="s">
        <v>726</v>
      </c>
      <c r="P461" s="2" t="s">
        <v>609</v>
      </c>
      <c r="Q461" s="2" t="s">
        <v>726</v>
      </c>
      <c r="R461" s="2" t="s">
        <v>726</v>
      </c>
      <c r="S461" s="2" t="s">
        <v>726</v>
      </c>
      <c r="T461" s="2" t="s">
        <v>726</v>
      </c>
      <c r="U461" s="2" t="s">
        <v>726</v>
      </c>
      <c r="X461" s="2">
        <f t="shared" si="7"/>
        <v>0</v>
      </c>
    </row>
    <row r="462" spans="1:24" ht="15" customHeight="1" x14ac:dyDescent="0.25">
      <c r="A462" s="2" t="s">
        <v>664</v>
      </c>
      <c r="B462" s="2" t="s">
        <v>668</v>
      </c>
      <c r="C462" s="2">
        <v>2017</v>
      </c>
      <c r="D462" s="2" t="s">
        <v>868</v>
      </c>
      <c r="E462" s="2" t="s">
        <v>791</v>
      </c>
      <c r="F462" s="2">
        <v>1.5880000000000001</v>
      </c>
      <c r="G462" s="2" t="s">
        <v>726</v>
      </c>
      <c r="H462" s="2" t="s">
        <v>726</v>
      </c>
      <c r="I462" s="2" t="s">
        <v>726</v>
      </c>
      <c r="J462" s="2" t="s">
        <v>609</v>
      </c>
      <c r="K462" s="2" t="s">
        <v>726</v>
      </c>
      <c r="L462" s="2" t="s">
        <v>726</v>
      </c>
      <c r="M462" s="2" t="s">
        <v>726</v>
      </c>
      <c r="N462" s="2" t="s">
        <v>726</v>
      </c>
      <c r="O462" s="2" t="s">
        <v>726</v>
      </c>
      <c r="P462" s="2" t="s">
        <v>609</v>
      </c>
      <c r="Q462" s="2" t="s">
        <v>726</v>
      </c>
      <c r="R462" s="2" t="s">
        <v>726</v>
      </c>
      <c r="S462" s="2" t="s">
        <v>726</v>
      </c>
      <c r="T462" s="2" t="s">
        <v>726</v>
      </c>
      <c r="U462" s="2" t="s">
        <v>726</v>
      </c>
      <c r="X462" s="2">
        <f t="shared" si="7"/>
        <v>0</v>
      </c>
    </row>
    <row r="463" spans="1:24" ht="15" customHeight="1" x14ac:dyDescent="0.25">
      <c r="A463" s="2" t="s">
        <v>669</v>
      </c>
      <c r="B463" s="2" t="s">
        <v>670</v>
      </c>
      <c r="C463" s="2">
        <v>2017</v>
      </c>
      <c r="D463" s="2" t="s">
        <v>609</v>
      </c>
      <c r="E463" s="2" t="s">
        <v>726</v>
      </c>
      <c r="F463" s="2" t="s">
        <v>726</v>
      </c>
      <c r="G463" s="2" t="s">
        <v>726</v>
      </c>
      <c r="H463" s="2" t="s">
        <v>726</v>
      </c>
      <c r="I463" s="2" t="s">
        <v>726</v>
      </c>
      <c r="J463" s="2" t="s">
        <v>609</v>
      </c>
      <c r="K463" s="2" t="s">
        <v>726</v>
      </c>
      <c r="L463" s="2" t="s">
        <v>726</v>
      </c>
      <c r="M463" s="2" t="s">
        <v>726</v>
      </c>
      <c r="N463" s="2" t="s">
        <v>726</v>
      </c>
      <c r="O463" s="2" t="s">
        <v>726</v>
      </c>
      <c r="P463" s="2" t="s">
        <v>609</v>
      </c>
      <c r="Q463" s="2" t="s">
        <v>726</v>
      </c>
      <c r="R463" s="2" t="s">
        <v>726</v>
      </c>
      <c r="S463" s="2" t="s">
        <v>726</v>
      </c>
      <c r="T463" s="2" t="s">
        <v>726</v>
      </c>
      <c r="U463" s="2" t="s">
        <v>726</v>
      </c>
      <c r="X463" s="2">
        <f t="shared" si="7"/>
        <v>0</v>
      </c>
    </row>
    <row r="464" spans="1:24" ht="15" customHeight="1" x14ac:dyDescent="0.25">
      <c r="A464" s="2" t="s">
        <v>671</v>
      </c>
      <c r="B464" s="2" t="s">
        <v>672</v>
      </c>
      <c r="C464" s="2">
        <v>2017</v>
      </c>
      <c r="D464" s="2" t="s">
        <v>609</v>
      </c>
      <c r="E464" s="2" t="s">
        <v>726</v>
      </c>
      <c r="F464" s="2" t="s">
        <v>726</v>
      </c>
      <c r="G464" s="2" t="s">
        <v>726</v>
      </c>
      <c r="H464" s="2" t="s">
        <v>726</v>
      </c>
      <c r="I464" s="2" t="s">
        <v>726</v>
      </c>
      <c r="J464" s="2" t="s">
        <v>609</v>
      </c>
      <c r="K464" s="2" t="s">
        <v>726</v>
      </c>
      <c r="L464" s="2" t="s">
        <v>726</v>
      </c>
      <c r="M464" s="2" t="s">
        <v>726</v>
      </c>
      <c r="N464" s="2" t="s">
        <v>726</v>
      </c>
      <c r="O464" s="2" t="s">
        <v>726</v>
      </c>
      <c r="P464" s="2" t="s">
        <v>609</v>
      </c>
      <c r="Q464" s="2" t="s">
        <v>726</v>
      </c>
      <c r="R464" s="2" t="s">
        <v>726</v>
      </c>
      <c r="S464" s="2" t="s">
        <v>726</v>
      </c>
      <c r="T464" s="2" t="s">
        <v>726</v>
      </c>
      <c r="U464" s="2" t="s">
        <v>726</v>
      </c>
      <c r="X464" s="2">
        <f t="shared" si="7"/>
        <v>0</v>
      </c>
    </row>
    <row r="465" spans="1:24" ht="15" customHeight="1" x14ac:dyDescent="0.25">
      <c r="A465" s="2" t="s">
        <v>673</v>
      </c>
      <c r="B465" s="2" t="s">
        <v>21</v>
      </c>
      <c r="C465" s="2">
        <v>2017</v>
      </c>
      <c r="D465" s="2" t="s">
        <v>609</v>
      </c>
      <c r="E465" s="2" t="s">
        <v>609</v>
      </c>
      <c r="F465" s="2" t="s">
        <v>609</v>
      </c>
      <c r="G465" s="2" t="s">
        <v>609</v>
      </c>
      <c r="H465" s="2" t="s">
        <v>609</v>
      </c>
      <c r="I465" s="2" t="s">
        <v>609</v>
      </c>
      <c r="J465" s="2" t="s">
        <v>609</v>
      </c>
      <c r="K465" s="2" t="s">
        <v>609</v>
      </c>
      <c r="L465" s="2" t="s">
        <v>609</v>
      </c>
      <c r="M465" s="2" t="s">
        <v>609</v>
      </c>
      <c r="N465" s="2" t="s">
        <v>609</v>
      </c>
      <c r="O465" s="2" t="s">
        <v>609</v>
      </c>
      <c r="P465" s="2" t="s">
        <v>609</v>
      </c>
      <c r="Q465" s="2" t="s">
        <v>609</v>
      </c>
      <c r="R465" s="2" t="s">
        <v>609</v>
      </c>
      <c r="S465" s="2" t="s">
        <v>609</v>
      </c>
      <c r="T465" s="2" t="s">
        <v>609</v>
      </c>
      <c r="U465" s="2" t="s">
        <v>609</v>
      </c>
      <c r="X465" s="2">
        <f t="shared" si="7"/>
        <v>0</v>
      </c>
    </row>
    <row r="466" spans="1:24" ht="15" customHeight="1" x14ac:dyDescent="0.25">
      <c r="A466" s="2" t="s">
        <v>675</v>
      </c>
      <c r="B466" s="2" t="s">
        <v>22</v>
      </c>
      <c r="C466" s="2">
        <v>2017</v>
      </c>
      <c r="D466" s="2" t="s">
        <v>609</v>
      </c>
      <c r="E466" s="2" t="s">
        <v>609</v>
      </c>
      <c r="F466" s="2" t="s">
        <v>609</v>
      </c>
      <c r="G466" s="2" t="s">
        <v>609</v>
      </c>
      <c r="H466" s="2" t="s">
        <v>609</v>
      </c>
      <c r="I466" s="2" t="s">
        <v>609</v>
      </c>
      <c r="J466" s="2" t="s">
        <v>609</v>
      </c>
      <c r="K466" s="2" t="s">
        <v>609</v>
      </c>
      <c r="L466" s="2" t="s">
        <v>609</v>
      </c>
      <c r="M466" s="2" t="s">
        <v>609</v>
      </c>
      <c r="N466" s="2" t="s">
        <v>609</v>
      </c>
      <c r="O466" s="2" t="s">
        <v>609</v>
      </c>
      <c r="P466" s="2" t="s">
        <v>609</v>
      </c>
      <c r="Q466" s="2" t="s">
        <v>609</v>
      </c>
      <c r="R466" s="2" t="s">
        <v>609</v>
      </c>
      <c r="S466" s="2" t="s">
        <v>609</v>
      </c>
      <c r="T466" s="2" t="s">
        <v>609</v>
      </c>
      <c r="U466" s="2" t="s">
        <v>609</v>
      </c>
      <c r="X466" s="2">
        <f t="shared" si="7"/>
        <v>0</v>
      </c>
    </row>
    <row r="467" spans="1:24" ht="15" customHeight="1" x14ac:dyDescent="0.25">
      <c r="A467" s="2" t="s">
        <v>676</v>
      </c>
      <c r="B467" s="9" t="s">
        <v>1107</v>
      </c>
      <c r="C467" s="2">
        <v>2017</v>
      </c>
      <c r="D467" s="2" t="s">
        <v>609</v>
      </c>
      <c r="E467" s="2" t="s">
        <v>609</v>
      </c>
      <c r="F467" s="2" t="s">
        <v>609</v>
      </c>
      <c r="G467" s="2" t="s">
        <v>609</v>
      </c>
      <c r="H467" s="2" t="s">
        <v>609</v>
      </c>
      <c r="I467" s="2" t="s">
        <v>609</v>
      </c>
      <c r="J467" s="2" t="s">
        <v>609</v>
      </c>
      <c r="K467" s="2" t="s">
        <v>609</v>
      </c>
      <c r="L467" s="2" t="s">
        <v>609</v>
      </c>
      <c r="M467" s="2" t="s">
        <v>609</v>
      </c>
      <c r="N467" s="2" t="s">
        <v>609</v>
      </c>
      <c r="O467" s="2" t="s">
        <v>609</v>
      </c>
      <c r="P467" s="2" t="s">
        <v>609</v>
      </c>
      <c r="Q467" s="2" t="s">
        <v>609</v>
      </c>
      <c r="R467" s="2" t="s">
        <v>609</v>
      </c>
      <c r="S467" s="2" t="s">
        <v>609</v>
      </c>
      <c r="T467" s="2" t="s">
        <v>609</v>
      </c>
      <c r="U467" s="2" t="s">
        <v>609</v>
      </c>
      <c r="X467" s="2">
        <f t="shared" si="7"/>
        <v>0</v>
      </c>
    </row>
    <row r="468" spans="1:24" ht="15" customHeight="1" x14ac:dyDescent="0.25">
      <c r="A468" s="2" t="s">
        <v>677</v>
      </c>
      <c r="B468" s="2" t="s">
        <v>678</v>
      </c>
      <c r="C468" s="2">
        <v>2017</v>
      </c>
      <c r="D468" s="2" t="s">
        <v>609</v>
      </c>
      <c r="E468" s="2" t="s">
        <v>726</v>
      </c>
      <c r="F468" s="2" t="s">
        <v>726</v>
      </c>
      <c r="G468" s="2" t="s">
        <v>726</v>
      </c>
      <c r="H468" s="2" t="s">
        <v>726</v>
      </c>
      <c r="I468" s="2" t="s">
        <v>726</v>
      </c>
      <c r="J468" s="2" t="s">
        <v>609</v>
      </c>
      <c r="K468" s="2" t="s">
        <v>726</v>
      </c>
      <c r="L468" s="2" t="s">
        <v>726</v>
      </c>
      <c r="M468" s="2" t="s">
        <v>726</v>
      </c>
      <c r="N468" s="2" t="s">
        <v>726</v>
      </c>
      <c r="O468" s="2" t="s">
        <v>726</v>
      </c>
      <c r="P468" s="2" t="s">
        <v>609</v>
      </c>
      <c r="Q468" s="2" t="s">
        <v>726</v>
      </c>
      <c r="R468" s="2" t="s">
        <v>726</v>
      </c>
      <c r="S468" s="2" t="s">
        <v>726</v>
      </c>
      <c r="T468" s="2" t="s">
        <v>726</v>
      </c>
      <c r="U468" s="2" t="s">
        <v>726</v>
      </c>
      <c r="X468" s="2">
        <f t="shared" si="7"/>
        <v>0</v>
      </c>
    </row>
    <row r="469" spans="1:24" ht="15" customHeight="1" x14ac:dyDescent="0.25">
      <c r="A469" s="2" t="s">
        <v>677</v>
      </c>
      <c r="B469" s="2" t="s">
        <v>679</v>
      </c>
      <c r="C469" s="2">
        <v>2017</v>
      </c>
      <c r="D469" s="2" t="s">
        <v>609</v>
      </c>
      <c r="E469" s="2" t="s">
        <v>726</v>
      </c>
      <c r="F469" s="2" t="s">
        <v>726</v>
      </c>
      <c r="G469" s="2" t="s">
        <v>726</v>
      </c>
      <c r="H469" s="2" t="s">
        <v>726</v>
      </c>
      <c r="I469" s="2" t="s">
        <v>726</v>
      </c>
      <c r="J469" s="2" t="s">
        <v>609</v>
      </c>
      <c r="K469" s="2" t="s">
        <v>726</v>
      </c>
      <c r="L469" s="2" t="s">
        <v>726</v>
      </c>
      <c r="M469" s="2" t="s">
        <v>726</v>
      </c>
      <c r="N469" s="2" t="s">
        <v>726</v>
      </c>
      <c r="O469" s="2" t="s">
        <v>726</v>
      </c>
      <c r="P469" s="2" t="s">
        <v>609</v>
      </c>
      <c r="Q469" s="2" t="s">
        <v>726</v>
      </c>
      <c r="R469" s="2" t="s">
        <v>726</v>
      </c>
      <c r="S469" s="2" t="s">
        <v>726</v>
      </c>
      <c r="T469" s="2" t="s">
        <v>726</v>
      </c>
      <c r="U469" s="2" t="s">
        <v>726</v>
      </c>
      <c r="X469" s="2">
        <f t="shared" si="7"/>
        <v>0</v>
      </c>
    </row>
    <row r="470" spans="1:24" ht="15" customHeight="1" x14ac:dyDescent="0.25">
      <c r="A470" s="2" t="s">
        <v>677</v>
      </c>
      <c r="B470" s="2" t="s">
        <v>680</v>
      </c>
      <c r="C470" s="2">
        <v>2017</v>
      </c>
      <c r="D470" s="2" t="s">
        <v>869</v>
      </c>
      <c r="E470" s="2" t="s">
        <v>789</v>
      </c>
      <c r="F470" s="2">
        <v>2.1393900000000001</v>
      </c>
      <c r="G470" s="2" t="s">
        <v>800</v>
      </c>
      <c r="H470" s="2">
        <v>5.2609999999999997E-2</v>
      </c>
      <c r="I470" s="2">
        <v>85</v>
      </c>
      <c r="J470" s="2" t="s">
        <v>609</v>
      </c>
      <c r="K470" s="2" t="s">
        <v>726</v>
      </c>
      <c r="L470" s="2" t="s">
        <v>726</v>
      </c>
      <c r="M470" s="2" t="s">
        <v>726</v>
      </c>
      <c r="N470" s="2" t="s">
        <v>726</v>
      </c>
      <c r="O470" s="2" t="s">
        <v>726</v>
      </c>
      <c r="P470" s="2" t="s">
        <v>609</v>
      </c>
      <c r="Q470" s="2" t="s">
        <v>726</v>
      </c>
      <c r="R470" s="2" t="s">
        <v>726</v>
      </c>
      <c r="S470" s="2" t="s">
        <v>726</v>
      </c>
      <c r="T470" s="2" t="s">
        <v>726</v>
      </c>
      <c r="U470" s="2" t="s">
        <v>726</v>
      </c>
      <c r="X470" s="2">
        <f t="shared" si="7"/>
        <v>0</v>
      </c>
    </row>
    <row r="471" spans="1:24" ht="15" customHeight="1" x14ac:dyDescent="0.25">
      <c r="A471" s="2" t="s">
        <v>677</v>
      </c>
      <c r="B471" s="2" t="s">
        <v>681</v>
      </c>
      <c r="C471" s="2">
        <v>2017</v>
      </c>
      <c r="D471" s="2" t="s">
        <v>609</v>
      </c>
      <c r="E471" s="2" t="s">
        <v>726</v>
      </c>
      <c r="F471" s="2" t="s">
        <v>726</v>
      </c>
      <c r="G471" s="2" t="s">
        <v>726</v>
      </c>
      <c r="H471" s="2" t="s">
        <v>726</v>
      </c>
      <c r="I471" s="2" t="s">
        <v>726</v>
      </c>
      <c r="J471" s="2" t="s">
        <v>609</v>
      </c>
      <c r="K471" s="2" t="s">
        <v>726</v>
      </c>
      <c r="L471" s="2" t="s">
        <v>726</v>
      </c>
      <c r="M471" s="2" t="s">
        <v>726</v>
      </c>
      <c r="N471" s="2" t="s">
        <v>726</v>
      </c>
      <c r="O471" s="2" t="s">
        <v>726</v>
      </c>
      <c r="P471" s="2" t="s">
        <v>609</v>
      </c>
      <c r="Q471" s="2" t="s">
        <v>726</v>
      </c>
      <c r="R471" s="2" t="s">
        <v>726</v>
      </c>
      <c r="S471" s="2" t="s">
        <v>726</v>
      </c>
      <c r="T471" s="2" t="s">
        <v>726</v>
      </c>
      <c r="U471" s="2" t="s">
        <v>726</v>
      </c>
      <c r="X471" s="2">
        <f t="shared" si="7"/>
        <v>0</v>
      </c>
    </row>
    <row r="472" spans="1:24" ht="15" customHeight="1" x14ac:dyDescent="0.25">
      <c r="A472" s="2" t="s">
        <v>677</v>
      </c>
      <c r="B472" s="2" t="s">
        <v>682</v>
      </c>
      <c r="C472" s="2">
        <v>2017</v>
      </c>
      <c r="D472" s="2" t="s">
        <v>609</v>
      </c>
      <c r="E472" s="2" t="s">
        <v>726</v>
      </c>
      <c r="F472" s="2" t="s">
        <v>726</v>
      </c>
      <c r="G472" s="2" t="s">
        <v>726</v>
      </c>
      <c r="H472" s="2" t="s">
        <v>726</v>
      </c>
      <c r="I472" s="2" t="s">
        <v>726</v>
      </c>
      <c r="J472" s="2" t="s">
        <v>609</v>
      </c>
      <c r="K472" s="2" t="s">
        <v>726</v>
      </c>
      <c r="L472" s="2" t="s">
        <v>726</v>
      </c>
      <c r="M472" s="2" t="s">
        <v>726</v>
      </c>
      <c r="N472" s="2" t="s">
        <v>726</v>
      </c>
      <c r="O472" s="2" t="s">
        <v>726</v>
      </c>
      <c r="P472" s="2" t="s">
        <v>609</v>
      </c>
      <c r="Q472" s="2" t="s">
        <v>726</v>
      </c>
      <c r="R472" s="2" t="s">
        <v>726</v>
      </c>
      <c r="S472" s="2" t="s">
        <v>726</v>
      </c>
      <c r="T472" s="2" t="s">
        <v>726</v>
      </c>
      <c r="U472" s="2" t="s">
        <v>726</v>
      </c>
      <c r="X472" s="2">
        <f t="shared" si="7"/>
        <v>0</v>
      </c>
    </row>
    <row r="473" spans="1:24" ht="15" customHeight="1" x14ac:dyDescent="0.25">
      <c r="A473" s="2" t="s">
        <v>677</v>
      </c>
      <c r="B473" s="2" t="s">
        <v>683</v>
      </c>
      <c r="C473" s="2">
        <v>2017</v>
      </c>
      <c r="D473" s="2" t="s">
        <v>609</v>
      </c>
      <c r="E473" s="2" t="s">
        <v>726</v>
      </c>
      <c r="F473" s="2" t="s">
        <v>726</v>
      </c>
      <c r="G473" s="2" t="s">
        <v>726</v>
      </c>
      <c r="H473" s="2" t="s">
        <v>726</v>
      </c>
      <c r="I473" s="2" t="s">
        <v>726</v>
      </c>
      <c r="J473" s="2" t="s">
        <v>609</v>
      </c>
      <c r="K473" s="2" t="s">
        <v>726</v>
      </c>
      <c r="L473" s="2" t="s">
        <v>726</v>
      </c>
      <c r="M473" s="2" t="s">
        <v>726</v>
      </c>
      <c r="N473" s="2" t="s">
        <v>726</v>
      </c>
      <c r="O473" s="2" t="s">
        <v>726</v>
      </c>
      <c r="P473" s="2" t="s">
        <v>609</v>
      </c>
      <c r="Q473" s="2" t="s">
        <v>726</v>
      </c>
      <c r="R473" s="2" t="s">
        <v>726</v>
      </c>
      <c r="S473" s="2" t="s">
        <v>726</v>
      </c>
      <c r="T473" s="2" t="s">
        <v>726</v>
      </c>
      <c r="U473" s="2" t="s">
        <v>726</v>
      </c>
      <c r="X473" s="2">
        <f t="shared" si="7"/>
        <v>0</v>
      </c>
    </row>
  </sheetData>
  <autoFilter ref="A1:U1"/>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478"/>
  <sheetViews>
    <sheetView workbookViewId="0">
      <pane xSplit="2" ySplit="1" topLeftCell="C2" activePane="bottomRight" state="frozen"/>
      <selection pane="topRight"/>
      <selection pane="bottomLeft"/>
      <selection pane="bottomRight"/>
    </sheetView>
  </sheetViews>
  <sheetFormatPr defaultRowHeight="15" customHeight="1" x14ac:dyDescent="0.25"/>
  <cols>
    <col min="1" max="1" width="26.7109375" style="2" customWidth="1"/>
    <col min="2" max="2" width="20.5703125" style="2" customWidth="1"/>
    <col min="3" max="43" width="9.140625" style="2"/>
    <col min="44" max="44" width="11.5703125" style="2" bestFit="1" customWidth="1"/>
    <col min="45" max="16384" width="9.140625" style="2"/>
  </cols>
  <sheetData>
    <row r="1" spans="1:56" s="4" customFormat="1" ht="132.75" customHeight="1" thickBot="1" x14ac:dyDescent="0.3">
      <c r="A1" s="3" t="s">
        <v>684</v>
      </c>
      <c r="B1" s="3" t="s">
        <v>1</v>
      </c>
      <c r="C1" s="3" t="s">
        <v>685</v>
      </c>
      <c r="D1" s="3" t="s">
        <v>761</v>
      </c>
      <c r="E1" s="3" t="s">
        <v>762</v>
      </c>
      <c r="F1" s="3" t="s">
        <v>763</v>
      </c>
      <c r="G1" s="3" t="s">
        <v>764</v>
      </c>
      <c r="H1" s="3" t="s">
        <v>765</v>
      </c>
      <c r="I1" s="3" t="s">
        <v>687</v>
      </c>
      <c r="J1" s="3" t="s">
        <v>688</v>
      </c>
      <c r="K1" s="3" t="s">
        <v>689</v>
      </c>
      <c r="L1" s="3" t="s">
        <v>690</v>
      </c>
      <c r="M1" s="3" t="s">
        <v>691</v>
      </c>
      <c r="N1" s="3" t="s">
        <v>692</v>
      </c>
      <c r="O1" s="3" t="s">
        <v>693</v>
      </c>
      <c r="P1" s="3" t="s">
        <v>694</v>
      </c>
      <c r="Q1" s="3" t="s">
        <v>696</v>
      </c>
      <c r="R1" s="3" t="s">
        <v>697</v>
      </c>
      <c r="S1" s="3" t="s">
        <v>698</v>
      </c>
      <c r="T1" s="3" t="s">
        <v>699</v>
      </c>
      <c r="U1" s="3" t="s">
        <v>700</v>
      </c>
      <c r="V1" s="3" t="s">
        <v>701</v>
      </c>
      <c r="W1" s="3" t="s">
        <v>702</v>
      </c>
      <c r="X1" s="3" t="s">
        <v>703</v>
      </c>
      <c r="Y1" s="3" t="s">
        <v>704</v>
      </c>
      <c r="Z1" s="3" t="s">
        <v>705</v>
      </c>
      <c r="AA1" s="3" t="s">
        <v>706</v>
      </c>
      <c r="AB1" s="3" t="s">
        <v>707</v>
      </c>
      <c r="AC1" s="3" t="s">
        <v>708</v>
      </c>
      <c r="AD1" s="3" t="s">
        <v>709</v>
      </c>
      <c r="AE1" s="3" t="s">
        <v>710</v>
      </c>
      <c r="AF1" s="3" t="s">
        <v>711</v>
      </c>
      <c r="AG1" s="3" t="s">
        <v>712</v>
      </c>
      <c r="AH1" s="3" t="s">
        <v>713</v>
      </c>
      <c r="AI1" s="3" t="s">
        <v>714</v>
      </c>
      <c r="AJ1" s="3" t="s">
        <v>715</v>
      </c>
      <c r="AK1" s="3" t="s">
        <v>766</v>
      </c>
      <c r="AL1" s="3" t="s">
        <v>722</v>
      </c>
      <c r="AM1" s="3" t="s">
        <v>723</v>
      </c>
      <c r="AN1" s="3" t="s">
        <v>724</v>
      </c>
      <c r="AO1" s="3" t="s">
        <v>725</v>
      </c>
      <c r="AQ1" s="4" t="s">
        <v>1380</v>
      </c>
      <c r="AR1" s="4" t="s">
        <v>1151</v>
      </c>
      <c r="AS1" s="14"/>
      <c r="AT1" s="14" t="s">
        <v>1148</v>
      </c>
      <c r="AU1" s="14" t="s">
        <v>1149</v>
      </c>
      <c r="AV1" s="19" t="s">
        <v>1150</v>
      </c>
      <c r="AY1" s="4" t="s">
        <v>1146</v>
      </c>
      <c r="AZ1" s="57" t="s">
        <v>1428</v>
      </c>
      <c r="BA1" s="57" t="s">
        <v>1429</v>
      </c>
      <c r="BB1" s="57" t="s">
        <v>1430</v>
      </c>
      <c r="BC1" s="57" t="s">
        <v>1431</v>
      </c>
      <c r="BD1" s="57" t="s">
        <v>1432</v>
      </c>
    </row>
    <row r="2" spans="1:56" ht="15" customHeight="1" x14ac:dyDescent="0.25">
      <c r="A2" s="2" t="s">
        <v>23</v>
      </c>
      <c r="B2" s="2" t="s">
        <v>24</v>
      </c>
      <c r="C2" s="2">
        <v>2017</v>
      </c>
      <c r="D2" s="2" t="s">
        <v>726</v>
      </c>
      <c r="E2" s="2" t="s">
        <v>726</v>
      </c>
      <c r="F2" s="2" t="s">
        <v>726</v>
      </c>
      <c r="G2" s="2" t="s">
        <v>726</v>
      </c>
      <c r="H2" s="2" t="s">
        <v>726</v>
      </c>
      <c r="I2" s="2" t="s">
        <v>726</v>
      </c>
      <c r="J2" s="2" t="s">
        <v>726</v>
      </c>
      <c r="K2" s="2" t="s">
        <v>726</v>
      </c>
      <c r="L2" s="2" t="s">
        <v>726</v>
      </c>
      <c r="M2" s="2" t="s">
        <v>726</v>
      </c>
      <c r="N2" s="2" t="s">
        <v>726</v>
      </c>
      <c r="O2" s="2" t="s">
        <v>726</v>
      </c>
      <c r="P2" s="2" t="s">
        <v>726</v>
      </c>
      <c r="Q2" s="2" t="s">
        <v>726</v>
      </c>
      <c r="R2" s="2" t="s">
        <v>726</v>
      </c>
      <c r="S2" s="2" t="s">
        <v>726</v>
      </c>
      <c r="T2" s="2" t="s">
        <v>726</v>
      </c>
      <c r="U2" s="2" t="s">
        <v>726</v>
      </c>
      <c r="V2" s="2" t="s">
        <v>726</v>
      </c>
      <c r="W2" s="2" t="s">
        <v>726</v>
      </c>
      <c r="X2" s="2" t="s">
        <v>726</v>
      </c>
      <c r="Y2" s="2" t="s">
        <v>726</v>
      </c>
      <c r="Z2" s="2" t="s">
        <v>726</v>
      </c>
      <c r="AA2" s="2" t="s">
        <v>726</v>
      </c>
      <c r="AB2" s="2" t="s">
        <v>726</v>
      </c>
      <c r="AC2" s="2" t="s">
        <v>726</v>
      </c>
      <c r="AD2" s="2" t="s">
        <v>726</v>
      </c>
      <c r="AE2" s="2" t="s">
        <v>726</v>
      </c>
      <c r="AF2" s="2" t="s">
        <v>726</v>
      </c>
      <c r="AG2" s="2" t="s">
        <v>726</v>
      </c>
      <c r="AH2" s="2" t="s">
        <v>727</v>
      </c>
      <c r="AI2" s="2" t="s">
        <v>726</v>
      </c>
      <c r="AJ2" s="2" t="s">
        <v>726</v>
      </c>
      <c r="AK2" s="2" t="s">
        <v>726</v>
      </c>
      <c r="AL2" s="2" t="s">
        <v>726</v>
      </c>
      <c r="AM2" s="2" t="s">
        <v>726</v>
      </c>
      <c r="AN2" s="2" t="s">
        <v>726</v>
      </c>
      <c r="AO2" s="2" t="s">
        <v>726</v>
      </c>
      <c r="AQ2" s="2">
        <f>SUMPRODUCT(J2:AF2)+IFERROR(AJ2/1,0)</f>
        <v>0</v>
      </c>
      <c r="AR2" s="2">
        <f t="shared" ref="AR2:AR65" si="0">SUMPRODUCT(J2:AF2)+SUMPRODUCT(AJ2:AK2)</f>
        <v>0</v>
      </c>
      <c r="AT2" s="2">
        <f>IFERROR(D2/1,0)</f>
        <v>0</v>
      </c>
      <c r="AU2" s="2">
        <f>IFERROR(E2/1,0)</f>
        <v>0</v>
      </c>
      <c r="AV2" s="16" t="str">
        <f>IFERROR((AT2+AU2)/AR2,"")</f>
        <v/>
      </c>
      <c r="AY2" s="2">
        <f>IFERROR(AK2/1,0)</f>
        <v>0</v>
      </c>
      <c r="AZ2" s="2">
        <f>IFERROR(AL2/100,0)*$AY2</f>
        <v>0</v>
      </c>
      <c r="BA2" s="2">
        <f t="shared" ref="BA2:BC2" si="1">IFERROR(AM2/100,0)*$AY2</f>
        <v>0</v>
      </c>
      <c r="BB2" s="2">
        <f t="shared" si="1"/>
        <v>0</v>
      </c>
      <c r="BC2" s="2">
        <f t="shared" si="1"/>
        <v>0</v>
      </c>
      <c r="BD2" s="2">
        <f>MAX(AY2-SUM(AZ2:BC2),0)</f>
        <v>0</v>
      </c>
    </row>
    <row r="3" spans="1:56" ht="15" customHeight="1" x14ac:dyDescent="0.25">
      <c r="A3" s="2" t="s">
        <v>23</v>
      </c>
      <c r="B3" s="2" t="s">
        <v>26</v>
      </c>
      <c r="C3" s="2">
        <v>2017</v>
      </c>
      <c r="D3" s="2" t="s">
        <v>726</v>
      </c>
      <c r="E3" s="2" t="s">
        <v>726</v>
      </c>
      <c r="F3" s="2" t="s">
        <v>726</v>
      </c>
      <c r="G3" s="2" t="s">
        <v>726</v>
      </c>
      <c r="H3" s="2" t="s">
        <v>726</v>
      </c>
      <c r="I3" s="2" t="s">
        <v>726</v>
      </c>
      <c r="J3" s="2" t="s">
        <v>726</v>
      </c>
      <c r="K3" s="2" t="s">
        <v>726</v>
      </c>
      <c r="L3" s="2" t="s">
        <v>726</v>
      </c>
      <c r="M3" s="2" t="s">
        <v>726</v>
      </c>
      <c r="N3" s="2" t="s">
        <v>726</v>
      </c>
      <c r="O3" s="2" t="s">
        <v>726</v>
      </c>
      <c r="P3" s="2" t="s">
        <v>726</v>
      </c>
      <c r="Q3" s="2" t="s">
        <v>726</v>
      </c>
      <c r="R3" s="2" t="s">
        <v>726</v>
      </c>
      <c r="S3" s="2" t="s">
        <v>726</v>
      </c>
      <c r="T3" s="2" t="s">
        <v>726</v>
      </c>
      <c r="U3" s="2" t="s">
        <v>726</v>
      </c>
      <c r="V3" s="2" t="s">
        <v>726</v>
      </c>
      <c r="W3" s="2" t="s">
        <v>726</v>
      </c>
      <c r="X3" s="2" t="s">
        <v>726</v>
      </c>
      <c r="Y3" s="2" t="s">
        <v>726</v>
      </c>
      <c r="Z3" s="2" t="s">
        <v>726</v>
      </c>
      <c r="AA3" s="2" t="s">
        <v>726</v>
      </c>
      <c r="AB3" s="2" t="s">
        <v>726</v>
      </c>
      <c r="AC3" s="2" t="s">
        <v>726</v>
      </c>
      <c r="AD3" s="2" t="s">
        <v>726</v>
      </c>
      <c r="AE3" s="2" t="s">
        <v>726</v>
      </c>
      <c r="AF3" s="2" t="s">
        <v>726</v>
      </c>
      <c r="AG3" s="2" t="s">
        <v>726</v>
      </c>
      <c r="AH3" s="2" t="s">
        <v>609</v>
      </c>
      <c r="AI3" s="2" t="s">
        <v>726</v>
      </c>
      <c r="AJ3" s="2" t="s">
        <v>726</v>
      </c>
      <c r="AK3" s="2" t="s">
        <v>726</v>
      </c>
      <c r="AL3" s="2" t="s">
        <v>726</v>
      </c>
      <c r="AM3" s="2" t="s">
        <v>726</v>
      </c>
      <c r="AN3" s="2" t="s">
        <v>726</v>
      </c>
      <c r="AO3" s="2" t="s">
        <v>726</v>
      </c>
      <c r="AQ3" s="2">
        <f t="shared" ref="AQ3:AQ66" si="2">SUMPRODUCT(J3:AF3)+IFERROR(AJ3/1,0)</f>
        <v>0</v>
      </c>
      <c r="AR3" s="2">
        <f t="shared" si="0"/>
        <v>0</v>
      </c>
      <c r="AT3" s="2">
        <f t="shared" ref="AT3:AT66" si="3">IFERROR(D3/1,0)</f>
        <v>0</v>
      </c>
      <c r="AU3" s="2">
        <f t="shared" ref="AU3:AU66" si="4">IFERROR(E3/1,0)</f>
        <v>0</v>
      </c>
      <c r="AV3" s="16" t="str">
        <f t="shared" ref="AV3:AV66" si="5">IFERROR((AT3+AU3)/AR3,"")</f>
        <v/>
      </c>
      <c r="AY3" s="2">
        <f t="shared" ref="AY3:AY66" si="6">IFERROR(AK3/1,0)</f>
        <v>0</v>
      </c>
      <c r="AZ3" s="2">
        <f t="shared" ref="AZ3:AZ66" si="7">IFERROR(AL3/100,0)*$AY3</f>
        <v>0</v>
      </c>
      <c r="BA3" s="2">
        <f t="shared" ref="BA3:BA66" si="8">IFERROR(AM3/100,0)*$AY3</f>
        <v>0</v>
      </c>
      <c r="BB3" s="2">
        <f t="shared" ref="BB3:BB66" si="9">IFERROR(AN3/100,0)*$AY3</f>
        <v>0</v>
      </c>
      <c r="BC3" s="2">
        <f t="shared" ref="BC3:BC66" si="10">IFERROR(AO3/100,0)*$AY3</f>
        <v>0</v>
      </c>
      <c r="BD3" s="2">
        <f t="shared" ref="BD3:BD66" si="11">MAX(AY3-SUM(AZ3:BC3),0)</f>
        <v>0</v>
      </c>
    </row>
    <row r="4" spans="1:56" ht="15" customHeight="1" x14ac:dyDescent="0.25">
      <c r="A4" s="2" t="s">
        <v>23</v>
      </c>
      <c r="B4" s="2" t="s">
        <v>27</v>
      </c>
      <c r="C4" s="2">
        <v>2017</v>
      </c>
      <c r="D4" s="2" t="s">
        <v>726</v>
      </c>
      <c r="E4" s="2" t="s">
        <v>726</v>
      </c>
      <c r="F4" s="2" t="s">
        <v>726</v>
      </c>
      <c r="G4" s="2" t="s">
        <v>726</v>
      </c>
      <c r="H4" s="2" t="s">
        <v>726</v>
      </c>
      <c r="I4" s="2" t="s">
        <v>726</v>
      </c>
      <c r="J4" s="2" t="s">
        <v>726</v>
      </c>
      <c r="K4" s="2" t="s">
        <v>726</v>
      </c>
      <c r="L4" s="2" t="s">
        <v>726</v>
      </c>
      <c r="M4" s="2" t="s">
        <v>726</v>
      </c>
      <c r="N4" s="2" t="s">
        <v>726</v>
      </c>
      <c r="O4" s="2" t="s">
        <v>726</v>
      </c>
      <c r="P4" s="2" t="s">
        <v>726</v>
      </c>
      <c r="Q4" s="2" t="s">
        <v>726</v>
      </c>
      <c r="R4" s="2" t="s">
        <v>726</v>
      </c>
      <c r="S4" s="2" t="s">
        <v>726</v>
      </c>
      <c r="T4" s="2" t="s">
        <v>726</v>
      </c>
      <c r="U4" s="2" t="s">
        <v>726</v>
      </c>
      <c r="V4" s="2" t="s">
        <v>726</v>
      </c>
      <c r="W4" s="2" t="s">
        <v>726</v>
      </c>
      <c r="X4" s="2" t="s">
        <v>726</v>
      </c>
      <c r="Y4" s="2" t="s">
        <v>726</v>
      </c>
      <c r="Z4" s="2" t="s">
        <v>726</v>
      </c>
      <c r="AA4" s="2" t="s">
        <v>726</v>
      </c>
      <c r="AB4" s="2" t="s">
        <v>726</v>
      </c>
      <c r="AC4" s="2" t="s">
        <v>726</v>
      </c>
      <c r="AD4" s="2" t="s">
        <v>726</v>
      </c>
      <c r="AE4" s="2" t="s">
        <v>726</v>
      </c>
      <c r="AF4" s="2" t="s">
        <v>726</v>
      </c>
      <c r="AG4" s="2" t="s">
        <v>726</v>
      </c>
      <c r="AH4" s="2" t="s">
        <v>609</v>
      </c>
      <c r="AI4" s="2" t="s">
        <v>726</v>
      </c>
      <c r="AJ4" s="2" t="s">
        <v>726</v>
      </c>
      <c r="AK4" s="2" t="s">
        <v>726</v>
      </c>
      <c r="AL4" s="2" t="s">
        <v>726</v>
      </c>
      <c r="AM4" s="2" t="s">
        <v>726</v>
      </c>
      <c r="AN4" s="2" t="s">
        <v>726</v>
      </c>
      <c r="AO4" s="2" t="s">
        <v>726</v>
      </c>
      <c r="AQ4" s="2">
        <f t="shared" si="2"/>
        <v>0</v>
      </c>
      <c r="AR4" s="2">
        <f t="shared" si="0"/>
        <v>0</v>
      </c>
      <c r="AT4" s="2">
        <f t="shared" si="3"/>
        <v>0</v>
      </c>
      <c r="AU4" s="2">
        <f t="shared" si="4"/>
        <v>0</v>
      </c>
      <c r="AV4" s="16" t="str">
        <f t="shared" si="5"/>
        <v/>
      </c>
      <c r="AY4" s="2">
        <f t="shared" si="6"/>
        <v>0</v>
      </c>
      <c r="AZ4" s="2">
        <f t="shared" si="7"/>
        <v>0</v>
      </c>
      <c r="BA4" s="2">
        <f t="shared" si="8"/>
        <v>0</v>
      </c>
      <c r="BB4" s="2">
        <f t="shared" si="9"/>
        <v>0</v>
      </c>
      <c r="BC4" s="2">
        <f t="shared" si="10"/>
        <v>0</v>
      </c>
      <c r="BD4" s="2">
        <f t="shared" si="11"/>
        <v>0</v>
      </c>
    </row>
    <row r="5" spans="1:56" ht="15" customHeight="1" x14ac:dyDescent="0.25">
      <c r="A5" s="2" t="s">
        <v>23</v>
      </c>
      <c r="B5" s="2" t="s">
        <v>28</v>
      </c>
      <c r="C5" s="2">
        <v>2017</v>
      </c>
      <c r="D5" s="2" t="s">
        <v>726</v>
      </c>
      <c r="E5" s="2" t="s">
        <v>726</v>
      </c>
      <c r="F5" s="2" t="s">
        <v>726</v>
      </c>
      <c r="G5" s="2" t="s">
        <v>726</v>
      </c>
      <c r="H5" s="2" t="s">
        <v>726</v>
      </c>
      <c r="I5" s="2" t="s">
        <v>726</v>
      </c>
      <c r="J5" s="2" t="s">
        <v>726</v>
      </c>
      <c r="K5" s="2" t="s">
        <v>726</v>
      </c>
      <c r="L5" s="2" t="s">
        <v>726</v>
      </c>
      <c r="M5" s="2" t="s">
        <v>726</v>
      </c>
      <c r="N5" s="2" t="s">
        <v>726</v>
      </c>
      <c r="O5" s="2" t="s">
        <v>726</v>
      </c>
      <c r="P5" s="2" t="s">
        <v>726</v>
      </c>
      <c r="Q5" s="2" t="s">
        <v>726</v>
      </c>
      <c r="R5" s="2" t="s">
        <v>726</v>
      </c>
      <c r="S5" s="2" t="s">
        <v>726</v>
      </c>
      <c r="T5" s="2" t="s">
        <v>726</v>
      </c>
      <c r="U5" s="2" t="s">
        <v>726</v>
      </c>
      <c r="V5" s="2" t="s">
        <v>726</v>
      </c>
      <c r="W5" s="2" t="s">
        <v>726</v>
      </c>
      <c r="X5" s="2" t="s">
        <v>726</v>
      </c>
      <c r="Y5" s="2" t="s">
        <v>726</v>
      </c>
      <c r="Z5" s="2" t="s">
        <v>726</v>
      </c>
      <c r="AA5" s="2" t="s">
        <v>726</v>
      </c>
      <c r="AB5" s="2" t="s">
        <v>726</v>
      </c>
      <c r="AC5" s="2" t="s">
        <v>726</v>
      </c>
      <c r="AD5" s="2" t="s">
        <v>726</v>
      </c>
      <c r="AE5" s="2" t="s">
        <v>726</v>
      </c>
      <c r="AF5" s="2" t="s">
        <v>726</v>
      </c>
      <c r="AG5" s="2" t="s">
        <v>726</v>
      </c>
      <c r="AH5" s="2" t="s">
        <v>609</v>
      </c>
      <c r="AI5" s="2" t="s">
        <v>726</v>
      </c>
      <c r="AJ5" s="2" t="s">
        <v>726</v>
      </c>
      <c r="AK5" s="2" t="s">
        <v>726</v>
      </c>
      <c r="AL5" s="2" t="s">
        <v>726</v>
      </c>
      <c r="AM5" s="2" t="s">
        <v>726</v>
      </c>
      <c r="AN5" s="2" t="s">
        <v>726</v>
      </c>
      <c r="AO5" s="2" t="s">
        <v>726</v>
      </c>
      <c r="AQ5" s="2">
        <f t="shared" si="2"/>
        <v>0</v>
      </c>
      <c r="AR5" s="2">
        <f t="shared" si="0"/>
        <v>0</v>
      </c>
      <c r="AT5" s="2">
        <f t="shared" si="3"/>
        <v>0</v>
      </c>
      <c r="AU5" s="2">
        <f t="shared" si="4"/>
        <v>0</v>
      </c>
      <c r="AV5" s="16" t="str">
        <f t="shared" si="5"/>
        <v/>
      </c>
      <c r="AY5" s="2">
        <f t="shared" si="6"/>
        <v>0</v>
      </c>
      <c r="AZ5" s="2">
        <f t="shared" si="7"/>
        <v>0</v>
      </c>
      <c r="BA5" s="2">
        <f t="shared" si="8"/>
        <v>0</v>
      </c>
      <c r="BB5" s="2">
        <f t="shared" si="9"/>
        <v>0</v>
      </c>
      <c r="BC5" s="2">
        <f t="shared" si="10"/>
        <v>0</v>
      </c>
      <c r="BD5" s="2">
        <f t="shared" si="11"/>
        <v>0</v>
      </c>
    </row>
    <row r="6" spans="1:56" ht="15" customHeight="1" x14ac:dyDescent="0.25">
      <c r="A6" s="2" t="s">
        <v>23</v>
      </c>
      <c r="B6" s="2" t="s">
        <v>29</v>
      </c>
      <c r="C6" s="2">
        <v>2017</v>
      </c>
      <c r="D6" s="2" t="s">
        <v>726</v>
      </c>
      <c r="E6" s="2" t="s">
        <v>726</v>
      </c>
      <c r="F6" s="2" t="s">
        <v>726</v>
      </c>
      <c r="G6" s="2" t="s">
        <v>726</v>
      </c>
      <c r="H6" s="2" t="s">
        <v>726</v>
      </c>
      <c r="I6" s="2" t="s">
        <v>726</v>
      </c>
      <c r="J6" s="2" t="s">
        <v>726</v>
      </c>
      <c r="K6" s="2" t="s">
        <v>726</v>
      </c>
      <c r="L6" s="2" t="s">
        <v>726</v>
      </c>
      <c r="M6" s="2" t="s">
        <v>726</v>
      </c>
      <c r="N6" s="2" t="s">
        <v>726</v>
      </c>
      <c r="O6" s="2" t="s">
        <v>726</v>
      </c>
      <c r="P6" s="2" t="s">
        <v>726</v>
      </c>
      <c r="Q6" s="2" t="s">
        <v>726</v>
      </c>
      <c r="R6" s="2" t="s">
        <v>726</v>
      </c>
      <c r="S6" s="2" t="s">
        <v>726</v>
      </c>
      <c r="T6" s="2" t="s">
        <v>726</v>
      </c>
      <c r="U6" s="2" t="s">
        <v>726</v>
      </c>
      <c r="V6" s="2" t="s">
        <v>726</v>
      </c>
      <c r="W6" s="2" t="s">
        <v>726</v>
      </c>
      <c r="X6" s="2" t="s">
        <v>726</v>
      </c>
      <c r="Y6" s="2" t="s">
        <v>726</v>
      </c>
      <c r="Z6" s="2" t="s">
        <v>726</v>
      </c>
      <c r="AA6" s="2" t="s">
        <v>726</v>
      </c>
      <c r="AB6" s="2" t="s">
        <v>726</v>
      </c>
      <c r="AC6" s="2" t="s">
        <v>726</v>
      </c>
      <c r="AD6" s="2" t="s">
        <v>726</v>
      </c>
      <c r="AE6" s="2" t="s">
        <v>726</v>
      </c>
      <c r="AF6" s="2" t="s">
        <v>726</v>
      </c>
      <c r="AG6" s="2" t="s">
        <v>726</v>
      </c>
      <c r="AH6" s="2" t="s">
        <v>609</v>
      </c>
      <c r="AI6" s="2" t="s">
        <v>726</v>
      </c>
      <c r="AJ6" s="2" t="s">
        <v>726</v>
      </c>
      <c r="AK6" s="2" t="s">
        <v>726</v>
      </c>
      <c r="AL6" s="2" t="s">
        <v>726</v>
      </c>
      <c r="AM6" s="2" t="s">
        <v>726</v>
      </c>
      <c r="AN6" s="2" t="s">
        <v>726</v>
      </c>
      <c r="AO6" s="2" t="s">
        <v>726</v>
      </c>
      <c r="AQ6" s="2">
        <f t="shared" si="2"/>
        <v>0</v>
      </c>
      <c r="AR6" s="2">
        <f t="shared" si="0"/>
        <v>0</v>
      </c>
      <c r="AT6" s="2">
        <f t="shared" si="3"/>
        <v>0</v>
      </c>
      <c r="AU6" s="2">
        <f t="shared" si="4"/>
        <v>0</v>
      </c>
      <c r="AV6" s="16" t="str">
        <f t="shared" si="5"/>
        <v/>
      </c>
      <c r="AY6" s="2">
        <f t="shared" si="6"/>
        <v>0</v>
      </c>
      <c r="AZ6" s="2">
        <f t="shared" si="7"/>
        <v>0</v>
      </c>
      <c r="BA6" s="2">
        <f t="shared" si="8"/>
        <v>0</v>
      </c>
      <c r="BB6" s="2">
        <f t="shared" si="9"/>
        <v>0</v>
      </c>
      <c r="BC6" s="2">
        <f t="shared" si="10"/>
        <v>0</v>
      </c>
      <c r="BD6" s="2">
        <f t="shared" si="11"/>
        <v>0</v>
      </c>
    </row>
    <row r="7" spans="1:56" ht="15" customHeight="1" x14ac:dyDescent="0.25">
      <c r="A7" s="2" t="s">
        <v>23</v>
      </c>
      <c r="B7" s="2" t="s">
        <v>30</v>
      </c>
      <c r="C7" s="2">
        <v>2017</v>
      </c>
      <c r="D7" s="2" t="s">
        <v>726</v>
      </c>
      <c r="E7" s="2" t="s">
        <v>726</v>
      </c>
      <c r="F7" s="2" t="s">
        <v>726</v>
      </c>
      <c r="G7" s="2" t="s">
        <v>726</v>
      </c>
      <c r="H7" s="2" t="s">
        <v>726</v>
      </c>
      <c r="I7" s="2" t="s">
        <v>726</v>
      </c>
      <c r="J7" s="2" t="s">
        <v>726</v>
      </c>
      <c r="K7" s="2" t="s">
        <v>726</v>
      </c>
      <c r="L7" s="2" t="s">
        <v>726</v>
      </c>
      <c r="M7" s="2" t="s">
        <v>726</v>
      </c>
      <c r="N7" s="2" t="s">
        <v>726</v>
      </c>
      <c r="O7" s="2" t="s">
        <v>726</v>
      </c>
      <c r="P7" s="2" t="s">
        <v>726</v>
      </c>
      <c r="Q7" s="2" t="s">
        <v>726</v>
      </c>
      <c r="R7" s="2" t="s">
        <v>726</v>
      </c>
      <c r="S7" s="2" t="s">
        <v>726</v>
      </c>
      <c r="T7" s="2" t="s">
        <v>726</v>
      </c>
      <c r="U7" s="2" t="s">
        <v>726</v>
      </c>
      <c r="V7" s="2" t="s">
        <v>726</v>
      </c>
      <c r="W7" s="2" t="s">
        <v>726</v>
      </c>
      <c r="X7" s="2" t="s">
        <v>726</v>
      </c>
      <c r="Y7" s="2" t="s">
        <v>726</v>
      </c>
      <c r="Z7" s="2" t="s">
        <v>726</v>
      </c>
      <c r="AA7" s="2" t="s">
        <v>726</v>
      </c>
      <c r="AB7" s="2" t="s">
        <v>726</v>
      </c>
      <c r="AC7" s="2" t="s">
        <v>726</v>
      </c>
      <c r="AD7" s="2" t="s">
        <v>726</v>
      </c>
      <c r="AE7" s="2" t="s">
        <v>726</v>
      </c>
      <c r="AF7" s="2" t="s">
        <v>726</v>
      </c>
      <c r="AG7" s="2" t="s">
        <v>726</v>
      </c>
      <c r="AH7" s="2" t="s">
        <v>609</v>
      </c>
      <c r="AI7" s="2" t="s">
        <v>726</v>
      </c>
      <c r="AJ7" s="2" t="s">
        <v>726</v>
      </c>
      <c r="AK7" s="2" t="s">
        <v>726</v>
      </c>
      <c r="AL7" s="2" t="s">
        <v>726</v>
      </c>
      <c r="AM7" s="2" t="s">
        <v>726</v>
      </c>
      <c r="AN7" s="2" t="s">
        <v>726</v>
      </c>
      <c r="AO7" s="2" t="s">
        <v>726</v>
      </c>
      <c r="AQ7" s="2">
        <f t="shared" si="2"/>
        <v>0</v>
      </c>
      <c r="AR7" s="2">
        <f t="shared" si="0"/>
        <v>0</v>
      </c>
      <c r="AT7" s="2">
        <f t="shared" si="3"/>
        <v>0</v>
      </c>
      <c r="AU7" s="2">
        <f t="shared" si="4"/>
        <v>0</v>
      </c>
      <c r="AV7" s="16" t="str">
        <f t="shared" si="5"/>
        <v/>
      </c>
      <c r="AY7" s="2">
        <f t="shared" si="6"/>
        <v>0</v>
      </c>
      <c r="AZ7" s="2">
        <f t="shared" si="7"/>
        <v>0</v>
      </c>
      <c r="BA7" s="2">
        <f t="shared" si="8"/>
        <v>0</v>
      </c>
      <c r="BB7" s="2">
        <f t="shared" si="9"/>
        <v>0</v>
      </c>
      <c r="BC7" s="2">
        <f t="shared" si="10"/>
        <v>0</v>
      </c>
      <c r="BD7" s="2">
        <f t="shared" si="11"/>
        <v>0</v>
      </c>
    </row>
    <row r="8" spans="1:56" ht="15" customHeight="1" x14ac:dyDescent="0.25">
      <c r="A8" s="2" t="s">
        <v>23</v>
      </c>
      <c r="B8" s="2" t="s">
        <v>31</v>
      </c>
      <c r="C8" s="2">
        <v>2017</v>
      </c>
      <c r="D8" s="2" t="s">
        <v>726</v>
      </c>
      <c r="E8" s="2" t="s">
        <v>726</v>
      </c>
      <c r="F8" s="2" t="s">
        <v>726</v>
      </c>
      <c r="G8" s="2" t="s">
        <v>726</v>
      </c>
      <c r="H8" s="2" t="s">
        <v>726</v>
      </c>
      <c r="I8" s="2" t="s">
        <v>726</v>
      </c>
      <c r="J8" s="2" t="s">
        <v>726</v>
      </c>
      <c r="K8" s="2" t="s">
        <v>726</v>
      </c>
      <c r="L8" s="2" t="s">
        <v>726</v>
      </c>
      <c r="M8" s="2" t="s">
        <v>726</v>
      </c>
      <c r="N8" s="2" t="s">
        <v>726</v>
      </c>
      <c r="O8" s="2" t="s">
        <v>726</v>
      </c>
      <c r="P8" s="2" t="s">
        <v>726</v>
      </c>
      <c r="Q8" s="2" t="s">
        <v>726</v>
      </c>
      <c r="R8" s="2" t="s">
        <v>726</v>
      </c>
      <c r="S8" s="2" t="s">
        <v>726</v>
      </c>
      <c r="T8" s="2" t="s">
        <v>726</v>
      </c>
      <c r="U8" s="2" t="s">
        <v>726</v>
      </c>
      <c r="V8" s="2" t="s">
        <v>726</v>
      </c>
      <c r="W8" s="2" t="s">
        <v>726</v>
      </c>
      <c r="X8" s="2" t="s">
        <v>726</v>
      </c>
      <c r="Y8" s="2" t="s">
        <v>726</v>
      </c>
      <c r="Z8" s="2" t="s">
        <v>726</v>
      </c>
      <c r="AA8" s="2" t="s">
        <v>726</v>
      </c>
      <c r="AB8" s="2" t="s">
        <v>726</v>
      </c>
      <c r="AC8" s="2" t="s">
        <v>726</v>
      </c>
      <c r="AD8" s="2" t="s">
        <v>726</v>
      </c>
      <c r="AE8" s="2" t="s">
        <v>726</v>
      </c>
      <c r="AF8" s="2" t="s">
        <v>726</v>
      </c>
      <c r="AG8" s="2" t="s">
        <v>726</v>
      </c>
      <c r="AH8" s="2" t="s">
        <v>609</v>
      </c>
      <c r="AI8" s="2" t="s">
        <v>726</v>
      </c>
      <c r="AJ8" s="2" t="s">
        <v>726</v>
      </c>
      <c r="AK8" s="2" t="s">
        <v>726</v>
      </c>
      <c r="AL8" s="2" t="s">
        <v>726</v>
      </c>
      <c r="AM8" s="2" t="s">
        <v>726</v>
      </c>
      <c r="AN8" s="2" t="s">
        <v>726</v>
      </c>
      <c r="AO8" s="2" t="s">
        <v>726</v>
      </c>
      <c r="AQ8" s="2">
        <f t="shared" si="2"/>
        <v>0</v>
      </c>
      <c r="AR8" s="2">
        <f t="shared" si="0"/>
        <v>0</v>
      </c>
      <c r="AT8" s="2">
        <f t="shared" si="3"/>
        <v>0</v>
      </c>
      <c r="AU8" s="2">
        <f t="shared" si="4"/>
        <v>0</v>
      </c>
      <c r="AV8" s="16" t="str">
        <f t="shared" si="5"/>
        <v/>
      </c>
      <c r="AY8" s="2">
        <f t="shared" si="6"/>
        <v>0</v>
      </c>
      <c r="AZ8" s="2">
        <f t="shared" si="7"/>
        <v>0</v>
      </c>
      <c r="BA8" s="2">
        <f t="shared" si="8"/>
        <v>0</v>
      </c>
      <c r="BB8" s="2">
        <f t="shared" si="9"/>
        <v>0</v>
      </c>
      <c r="BC8" s="2">
        <f t="shared" si="10"/>
        <v>0</v>
      </c>
      <c r="BD8" s="2">
        <f t="shared" si="11"/>
        <v>0</v>
      </c>
    </row>
    <row r="9" spans="1:56" ht="15" customHeight="1" x14ac:dyDescent="0.25">
      <c r="A9" s="2" t="s">
        <v>23</v>
      </c>
      <c r="B9" s="2" t="s">
        <v>32</v>
      </c>
      <c r="C9" s="2">
        <v>2017</v>
      </c>
      <c r="D9" s="2" t="s">
        <v>726</v>
      </c>
      <c r="E9" s="2" t="s">
        <v>726</v>
      </c>
      <c r="F9" s="2" t="s">
        <v>726</v>
      </c>
      <c r="G9" s="2" t="s">
        <v>726</v>
      </c>
      <c r="H9" s="2" t="s">
        <v>726</v>
      </c>
      <c r="I9" s="2" t="s">
        <v>726</v>
      </c>
      <c r="J9" s="2" t="s">
        <v>726</v>
      </c>
      <c r="K9" s="2" t="s">
        <v>726</v>
      </c>
      <c r="L9" s="2" t="s">
        <v>726</v>
      </c>
      <c r="M9" s="2" t="s">
        <v>726</v>
      </c>
      <c r="N9" s="2" t="s">
        <v>726</v>
      </c>
      <c r="O9" s="2" t="s">
        <v>726</v>
      </c>
      <c r="P9" s="2" t="s">
        <v>726</v>
      </c>
      <c r="Q9" s="2" t="s">
        <v>726</v>
      </c>
      <c r="R9" s="2" t="s">
        <v>726</v>
      </c>
      <c r="S9" s="2" t="s">
        <v>726</v>
      </c>
      <c r="T9" s="2" t="s">
        <v>726</v>
      </c>
      <c r="U9" s="2" t="s">
        <v>726</v>
      </c>
      <c r="V9" s="2" t="s">
        <v>726</v>
      </c>
      <c r="W9" s="2" t="s">
        <v>726</v>
      </c>
      <c r="X9" s="2" t="s">
        <v>726</v>
      </c>
      <c r="Y9" s="2" t="s">
        <v>726</v>
      </c>
      <c r="Z9" s="2" t="s">
        <v>726</v>
      </c>
      <c r="AA9" s="2" t="s">
        <v>726</v>
      </c>
      <c r="AB9" s="2" t="s">
        <v>726</v>
      </c>
      <c r="AC9" s="2" t="s">
        <v>726</v>
      </c>
      <c r="AD9" s="2" t="s">
        <v>726</v>
      </c>
      <c r="AE9" s="2" t="s">
        <v>726</v>
      </c>
      <c r="AF9" s="2" t="s">
        <v>726</v>
      </c>
      <c r="AG9" s="2" t="s">
        <v>726</v>
      </c>
      <c r="AH9" s="2" t="s">
        <v>609</v>
      </c>
      <c r="AI9" s="2" t="s">
        <v>726</v>
      </c>
      <c r="AJ9" s="2" t="s">
        <v>726</v>
      </c>
      <c r="AK9" s="2" t="s">
        <v>726</v>
      </c>
      <c r="AL9" s="2" t="s">
        <v>726</v>
      </c>
      <c r="AM9" s="2" t="s">
        <v>726</v>
      </c>
      <c r="AN9" s="2" t="s">
        <v>726</v>
      </c>
      <c r="AO9" s="2" t="s">
        <v>726</v>
      </c>
      <c r="AQ9" s="2">
        <f t="shared" si="2"/>
        <v>0</v>
      </c>
      <c r="AR9" s="2">
        <f t="shared" si="0"/>
        <v>0</v>
      </c>
      <c r="AT9" s="2">
        <f t="shared" si="3"/>
        <v>0</v>
      </c>
      <c r="AU9" s="2">
        <f t="shared" si="4"/>
        <v>0</v>
      </c>
      <c r="AV9" s="16" t="str">
        <f t="shared" si="5"/>
        <v/>
      </c>
      <c r="AY9" s="2">
        <f t="shared" si="6"/>
        <v>0</v>
      </c>
      <c r="AZ9" s="2">
        <f t="shared" si="7"/>
        <v>0</v>
      </c>
      <c r="BA9" s="2">
        <f t="shared" si="8"/>
        <v>0</v>
      </c>
      <c r="BB9" s="2">
        <f t="shared" si="9"/>
        <v>0</v>
      </c>
      <c r="BC9" s="2">
        <f t="shared" si="10"/>
        <v>0</v>
      </c>
      <c r="BD9" s="2">
        <f t="shared" si="11"/>
        <v>0</v>
      </c>
    </row>
    <row r="10" spans="1:56" ht="15" customHeight="1" x14ac:dyDescent="0.25">
      <c r="A10" s="2" t="s">
        <v>33</v>
      </c>
      <c r="B10" s="2" t="s">
        <v>34</v>
      </c>
      <c r="C10" s="2">
        <v>2017</v>
      </c>
      <c r="D10" s="2" t="s">
        <v>726</v>
      </c>
      <c r="E10" s="2" t="s">
        <v>726</v>
      </c>
      <c r="F10" s="2" t="s">
        <v>726</v>
      </c>
      <c r="G10" s="2" t="s">
        <v>726</v>
      </c>
      <c r="H10" s="2" t="s">
        <v>726</v>
      </c>
      <c r="I10" s="2" t="s">
        <v>726</v>
      </c>
      <c r="J10" s="2" t="s">
        <v>726</v>
      </c>
      <c r="K10" s="2" t="s">
        <v>726</v>
      </c>
      <c r="L10" s="2" t="s">
        <v>726</v>
      </c>
      <c r="M10" s="2" t="s">
        <v>726</v>
      </c>
      <c r="N10" s="2" t="s">
        <v>726</v>
      </c>
      <c r="O10" s="2" t="s">
        <v>726</v>
      </c>
      <c r="P10" s="2" t="s">
        <v>726</v>
      </c>
      <c r="Q10" s="2" t="s">
        <v>726</v>
      </c>
      <c r="R10" s="2" t="s">
        <v>726</v>
      </c>
      <c r="S10" s="2" t="s">
        <v>726</v>
      </c>
      <c r="T10" s="2" t="s">
        <v>726</v>
      </c>
      <c r="U10" s="2" t="s">
        <v>726</v>
      </c>
      <c r="V10" s="2" t="s">
        <v>726</v>
      </c>
      <c r="W10" s="2" t="s">
        <v>726</v>
      </c>
      <c r="X10" s="2" t="s">
        <v>726</v>
      </c>
      <c r="Y10" s="2" t="s">
        <v>726</v>
      </c>
      <c r="Z10" s="2" t="s">
        <v>726</v>
      </c>
      <c r="AA10" s="2" t="s">
        <v>726</v>
      </c>
      <c r="AB10" s="2" t="s">
        <v>726</v>
      </c>
      <c r="AC10" s="2" t="s">
        <v>726</v>
      </c>
      <c r="AD10" s="2" t="s">
        <v>726</v>
      </c>
      <c r="AE10" s="2" t="s">
        <v>726</v>
      </c>
      <c r="AF10" s="2" t="s">
        <v>726</v>
      </c>
      <c r="AG10" s="2" t="s">
        <v>726</v>
      </c>
      <c r="AH10" s="2" t="s">
        <v>727</v>
      </c>
      <c r="AI10" s="2" t="s">
        <v>726</v>
      </c>
      <c r="AJ10" s="2" t="s">
        <v>726</v>
      </c>
      <c r="AK10" s="2" t="s">
        <v>726</v>
      </c>
      <c r="AL10" s="2" t="s">
        <v>726</v>
      </c>
      <c r="AM10" s="2" t="s">
        <v>726</v>
      </c>
      <c r="AN10" s="2" t="s">
        <v>726</v>
      </c>
      <c r="AO10" s="2" t="s">
        <v>726</v>
      </c>
      <c r="AQ10" s="2">
        <f t="shared" si="2"/>
        <v>0</v>
      </c>
      <c r="AR10" s="2">
        <f t="shared" si="0"/>
        <v>0</v>
      </c>
      <c r="AT10" s="2">
        <f t="shared" si="3"/>
        <v>0</v>
      </c>
      <c r="AU10" s="2">
        <f t="shared" si="4"/>
        <v>0</v>
      </c>
      <c r="AV10" s="16" t="str">
        <f t="shared" si="5"/>
        <v/>
      </c>
      <c r="AY10" s="2">
        <f t="shared" si="6"/>
        <v>0</v>
      </c>
      <c r="AZ10" s="2">
        <f t="shared" si="7"/>
        <v>0</v>
      </c>
      <c r="BA10" s="2">
        <f t="shared" si="8"/>
        <v>0</v>
      </c>
      <c r="BB10" s="2">
        <f t="shared" si="9"/>
        <v>0</v>
      </c>
      <c r="BC10" s="2">
        <f t="shared" si="10"/>
        <v>0</v>
      </c>
      <c r="BD10" s="2">
        <f t="shared" si="11"/>
        <v>0</v>
      </c>
    </row>
    <row r="11" spans="1:56" ht="15" customHeight="1" x14ac:dyDescent="0.25">
      <c r="A11" s="2" t="s">
        <v>33</v>
      </c>
      <c r="B11" s="2" t="s">
        <v>35</v>
      </c>
      <c r="C11" s="2">
        <v>2017</v>
      </c>
      <c r="D11" s="2" t="s">
        <v>726</v>
      </c>
      <c r="E11" s="2" t="s">
        <v>726</v>
      </c>
      <c r="F11" s="2" t="s">
        <v>726</v>
      </c>
      <c r="G11" s="2" t="s">
        <v>726</v>
      </c>
      <c r="H11" s="2" t="s">
        <v>726</v>
      </c>
      <c r="I11" s="2" t="s">
        <v>726</v>
      </c>
      <c r="J11" s="2" t="s">
        <v>726</v>
      </c>
      <c r="K11" s="2" t="s">
        <v>726</v>
      </c>
      <c r="L11" s="2" t="s">
        <v>726</v>
      </c>
      <c r="M11" s="2" t="s">
        <v>726</v>
      </c>
      <c r="N11" s="2" t="s">
        <v>726</v>
      </c>
      <c r="O11" s="2" t="s">
        <v>726</v>
      </c>
      <c r="P11" s="2" t="s">
        <v>726</v>
      </c>
      <c r="Q11" s="2" t="s">
        <v>726</v>
      </c>
      <c r="R11" s="2" t="s">
        <v>726</v>
      </c>
      <c r="S11" s="2" t="s">
        <v>726</v>
      </c>
      <c r="T11" s="2" t="s">
        <v>726</v>
      </c>
      <c r="U11" s="2" t="s">
        <v>726</v>
      </c>
      <c r="V11" s="2" t="s">
        <v>726</v>
      </c>
      <c r="W11" s="2" t="s">
        <v>726</v>
      </c>
      <c r="X11" s="2" t="s">
        <v>726</v>
      </c>
      <c r="Y11" s="2" t="s">
        <v>726</v>
      </c>
      <c r="Z11" s="2" t="s">
        <v>726</v>
      </c>
      <c r="AA11" s="2" t="s">
        <v>726</v>
      </c>
      <c r="AB11" s="2" t="s">
        <v>726</v>
      </c>
      <c r="AC11" s="2" t="s">
        <v>726</v>
      </c>
      <c r="AD11" s="2" t="s">
        <v>726</v>
      </c>
      <c r="AE11" s="2" t="s">
        <v>726</v>
      </c>
      <c r="AF11" s="2" t="s">
        <v>726</v>
      </c>
      <c r="AG11" s="2" t="s">
        <v>726</v>
      </c>
      <c r="AH11" s="2" t="s">
        <v>727</v>
      </c>
      <c r="AI11" s="2" t="s">
        <v>726</v>
      </c>
      <c r="AJ11" s="2" t="s">
        <v>726</v>
      </c>
      <c r="AK11" s="2" t="s">
        <v>726</v>
      </c>
      <c r="AL11" s="2" t="s">
        <v>726</v>
      </c>
      <c r="AM11" s="2" t="s">
        <v>726</v>
      </c>
      <c r="AN11" s="2" t="s">
        <v>726</v>
      </c>
      <c r="AO11" s="2" t="s">
        <v>726</v>
      </c>
      <c r="AQ11" s="2">
        <f t="shared" si="2"/>
        <v>0</v>
      </c>
      <c r="AR11" s="2">
        <f t="shared" si="0"/>
        <v>0</v>
      </c>
      <c r="AT11" s="2">
        <f t="shared" si="3"/>
        <v>0</v>
      </c>
      <c r="AU11" s="2">
        <f t="shared" si="4"/>
        <v>0</v>
      </c>
      <c r="AV11" s="16" t="str">
        <f t="shared" si="5"/>
        <v/>
      </c>
      <c r="AY11" s="2">
        <f t="shared" si="6"/>
        <v>0</v>
      </c>
      <c r="AZ11" s="2">
        <f t="shared" si="7"/>
        <v>0</v>
      </c>
      <c r="BA11" s="2">
        <f t="shared" si="8"/>
        <v>0</v>
      </c>
      <c r="BB11" s="2">
        <f t="shared" si="9"/>
        <v>0</v>
      </c>
      <c r="BC11" s="2">
        <f t="shared" si="10"/>
        <v>0</v>
      </c>
      <c r="BD11" s="2">
        <f t="shared" si="11"/>
        <v>0</v>
      </c>
    </row>
    <row r="12" spans="1:56" ht="15" customHeight="1" x14ac:dyDescent="0.25">
      <c r="A12" s="2" t="s">
        <v>33</v>
      </c>
      <c r="B12" s="2" t="s">
        <v>36</v>
      </c>
      <c r="C12" s="2">
        <v>2017</v>
      </c>
      <c r="D12" s="2">
        <v>239.41200000000001</v>
      </c>
      <c r="E12" s="2">
        <v>65.334999999999994</v>
      </c>
      <c r="F12" s="2" t="s">
        <v>726</v>
      </c>
      <c r="G12" s="2" t="s">
        <v>726</v>
      </c>
      <c r="H12" s="2" t="s">
        <v>726</v>
      </c>
      <c r="I12" s="2">
        <v>320.02999999999997</v>
      </c>
      <c r="J12" s="2" t="s">
        <v>726</v>
      </c>
      <c r="K12" s="2">
        <v>0.48599999999999999</v>
      </c>
      <c r="L12" s="2" t="s">
        <v>726</v>
      </c>
      <c r="M12" s="2" t="s">
        <v>726</v>
      </c>
      <c r="N12" s="2" t="s">
        <v>726</v>
      </c>
      <c r="O12" s="2" t="s">
        <v>726</v>
      </c>
      <c r="P12" s="2" t="s">
        <v>726</v>
      </c>
      <c r="Q12" s="2">
        <v>149.727</v>
      </c>
      <c r="R12" s="2">
        <v>51.165999999999997</v>
      </c>
      <c r="S12" s="2">
        <v>0</v>
      </c>
      <c r="T12" s="2">
        <v>34.037999999999997</v>
      </c>
      <c r="U12" s="2" t="s">
        <v>726</v>
      </c>
      <c r="V12" s="2" t="s">
        <v>726</v>
      </c>
      <c r="W12" s="2" t="s">
        <v>8</v>
      </c>
      <c r="X12" s="2" t="s">
        <v>726</v>
      </c>
      <c r="Y12" s="2" t="s">
        <v>726</v>
      </c>
      <c r="Z12" s="2" t="s">
        <v>726</v>
      </c>
      <c r="AA12" s="2">
        <v>21.512</v>
      </c>
      <c r="AB12" s="2" t="s">
        <v>726</v>
      </c>
      <c r="AC12" s="2" t="s">
        <v>726</v>
      </c>
      <c r="AD12" s="2" t="s">
        <v>726</v>
      </c>
      <c r="AE12" s="2">
        <v>12.224</v>
      </c>
      <c r="AF12" s="2" t="s">
        <v>726</v>
      </c>
      <c r="AG12" s="2" t="s">
        <v>726</v>
      </c>
      <c r="AH12" s="2" t="s">
        <v>727</v>
      </c>
      <c r="AI12" s="2" t="s">
        <v>726</v>
      </c>
      <c r="AJ12" s="2" t="s">
        <v>726</v>
      </c>
      <c r="AK12" s="2">
        <v>50.877000000000002</v>
      </c>
      <c r="AL12" s="2">
        <v>95</v>
      </c>
      <c r="AM12" s="2" t="s">
        <v>726</v>
      </c>
      <c r="AN12" s="2">
        <v>0</v>
      </c>
      <c r="AO12" s="2">
        <v>5</v>
      </c>
      <c r="AQ12" s="2">
        <f t="shared" si="2"/>
        <v>269.15299999999996</v>
      </c>
      <c r="AR12" s="2">
        <f t="shared" si="0"/>
        <v>320.02999999999997</v>
      </c>
      <c r="AT12" s="2">
        <f t="shared" si="3"/>
        <v>239.41200000000001</v>
      </c>
      <c r="AU12" s="2">
        <f t="shared" si="4"/>
        <v>65.334999999999994</v>
      </c>
      <c r="AV12" s="16">
        <f t="shared" si="5"/>
        <v>0.95224510202168555</v>
      </c>
      <c r="AY12" s="2">
        <f t="shared" si="6"/>
        <v>50.877000000000002</v>
      </c>
      <c r="AZ12" s="2">
        <f t="shared" si="7"/>
        <v>48.333150000000003</v>
      </c>
      <c r="BA12" s="2">
        <f t="shared" si="8"/>
        <v>0</v>
      </c>
      <c r="BB12" s="2">
        <f t="shared" si="9"/>
        <v>0</v>
      </c>
      <c r="BC12" s="2">
        <f t="shared" si="10"/>
        <v>2.5438500000000004</v>
      </c>
      <c r="BD12" s="2">
        <f t="shared" si="11"/>
        <v>0</v>
      </c>
    </row>
    <row r="13" spans="1:56" ht="15" customHeight="1" x14ac:dyDescent="0.25">
      <c r="A13" s="2" t="s">
        <v>33</v>
      </c>
      <c r="B13" s="2" t="s">
        <v>37</v>
      </c>
      <c r="C13" s="2">
        <v>2017</v>
      </c>
      <c r="D13" s="2" t="s">
        <v>726</v>
      </c>
      <c r="E13" s="2" t="s">
        <v>726</v>
      </c>
      <c r="F13" s="2" t="s">
        <v>726</v>
      </c>
      <c r="G13" s="2" t="s">
        <v>726</v>
      </c>
      <c r="H13" s="2" t="s">
        <v>726</v>
      </c>
      <c r="I13" s="2" t="s">
        <v>726</v>
      </c>
      <c r="J13" s="2" t="s">
        <v>726</v>
      </c>
      <c r="K13" s="2" t="s">
        <v>726</v>
      </c>
      <c r="L13" s="2" t="s">
        <v>726</v>
      </c>
      <c r="M13" s="2" t="s">
        <v>726</v>
      </c>
      <c r="N13" s="2" t="s">
        <v>726</v>
      </c>
      <c r="O13" s="2" t="s">
        <v>726</v>
      </c>
      <c r="P13" s="2" t="s">
        <v>726</v>
      </c>
      <c r="Q13" s="2" t="s">
        <v>726</v>
      </c>
      <c r="R13" s="2" t="s">
        <v>726</v>
      </c>
      <c r="S13" s="2" t="s">
        <v>726</v>
      </c>
      <c r="T13" s="2" t="s">
        <v>726</v>
      </c>
      <c r="U13" s="2" t="s">
        <v>726</v>
      </c>
      <c r="V13" s="2" t="s">
        <v>726</v>
      </c>
      <c r="W13" s="2" t="s">
        <v>726</v>
      </c>
      <c r="X13" s="2" t="s">
        <v>726</v>
      </c>
      <c r="Y13" s="2" t="s">
        <v>726</v>
      </c>
      <c r="Z13" s="2" t="s">
        <v>726</v>
      </c>
      <c r="AA13" s="2" t="s">
        <v>726</v>
      </c>
      <c r="AB13" s="2" t="s">
        <v>726</v>
      </c>
      <c r="AC13" s="2" t="s">
        <v>726</v>
      </c>
      <c r="AD13" s="2" t="s">
        <v>726</v>
      </c>
      <c r="AE13" s="2" t="s">
        <v>726</v>
      </c>
      <c r="AF13" s="2" t="s">
        <v>726</v>
      </c>
      <c r="AG13" s="2" t="s">
        <v>726</v>
      </c>
      <c r="AH13" s="2" t="s">
        <v>727</v>
      </c>
      <c r="AI13" s="2" t="s">
        <v>726</v>
      </c>
      <c r="AJ13" s="2" t="s">
        <v>726</v>
      </c>
      <c r="AK13" s="2" t="s">
        <v>726</v>
      </c>
      <c r="AL13" s="2" t="s">
        <v>726</v>
      </c>
      <c r="AM13" s="2" t="s">
        <v>726</v>
      </c>
      <c r="AN13" s="2" t="s">
        <v>726</v>
      </c>
      <c r="AO13" s="2" t="s">
        <v>726</v>
      </c>
      <c r="AQ13" s="2">
        <f t="shared" si="2"/>
        <v>0</v>
      </c>
      <c r="AR13" s="2">
        <f t="shared" si="0"/>
        <v>0</v>
      </c>
      <c r="AT13" s="2">
        <f t="shared" si="3"/>
        <v>0</v>
      </c>
      <c r="AU13" s="2">
        <f t="shared" si="4"/>
        <v>0</v>
      </c>
      <c r="AV13" s="16" t="str">
        <f t="shared" si="5"/>
        <v/>
      </c>
      <c r="AY13" s="2">
        <f t="shared" si="6"/>
        <v>0</v>
      </c>
      <c r="AZ13" s="2">
        <f t="shared" si="7"/>
        <v>0</v>
      </c>
      <c r="BA13" s="2">
        <f t="shared" si="8"/>
        <v>0</v>
      </c>
      <c r="BB13" s="2">
        <f t="shared" si="9"/>
        <v>0</v>
      </c>
      <c r="BC13" s="2">
        <f t="shared" si="10"/>
        <v>0</v>
      </c>
      <c r="BD13" s="2">
        <f t="shared" si="11"/>
        <v>0</v>
      </c>
    </row>
    <row r="14" spans="1:56" ht="15" customHeight="1" x14ac:dyDescent="0.25">
      <c r="A14" s="2" t="s">
        <v>33</v>
      </c>
      <c r="B14" s="2" t="s">
        <v>38</v>
      </c>
      <c r="C14" s="2">
        <v>2017</v>
      </c>
      <c r="D14" s="2" t="s">
        <v>726</v>
      </c>
      <c r="E14" s="2" t="s">
        <v>726</v>
      </c>
      <c r="F14" s="2" t="s">
        <v>726</v>
      </c>
      <c r="G14" s="2" t="s">
        <v>726</v>
      </c>
      <c r="H14" s="2" t="s">
        <v>726</v>
      </c>
      <c r="I14" s="2" t="s">
        <v>726</v>
      </c>
      <c r="J14" s="2" t="s">
        <v>726</v>
      </c>
      <c r="K14" s="2" t="s">
        <v>726</v>
      </c>
      <c r="L14" s="2" t="s">
        <v>726</v>
      </c>
      <c r="M14" s="2" t="s">
        <v>726</v>
      </c>
      <c r="N14" s="2" t="s">
        <v>726</v>
      </c>
      <c r="O14" s="2" t="s">
        <v>726</v>
      </c>
      <c r="P14" s="2" t="s">
        <v>726</v>
      </c>
      <c r="Q14" s="2" t="s">
        <v>726</v>
      </c>
      <c r="R14" s="2" t="s">
        <v>726</v>
      </c>
      <c r="S14" s="2" t="s">
        <v>726</v>
      </c>
      <c r="T14" s="2" t="s">
        <v>726</v>
      </c>
      <c r="U14" s="2" t="s">
        <v>726</v>
      </c>
      <c r="V14" s="2" t="s">
        <v>726</v>
      </c>
      <c r="W14" s="2" t="s">
        <v>726</v>
      </c>
      <c r="X14" s="2" t="s">
        <v>726</v>
      </c>
      <c r="Y14" s="2" t="s">
        <v>726</v>
      </c>
      <c r="Z14" s="2" t="s">
        <v>726</v>
      </c>
      <c r="AA14" s="2" t="s">
        <v>726</v>
      </c>
      <c r="AB14" s="2" t="s">
        <v>726</v>
      </c>
      <c r="AC14" s="2" t="s">
        <v>726</v>
      </c>
      <c r="AD14" s="2" t="s">
        <v>726</v>
      </c>
      <c r="AE14" s="2" t="s">
        <v>726</v>
      </c>
      <c r="AF14" s="2" t="s">
        <v>726</v>
      </c>
      <c r="AG14" s="2" t="s">
        <v>726</v>
      </c>
      <c r="AH14" s="2" t="s">
        <v>727</v>
      </c>
      <c r="AI14" s="2" t="s">
        <v>726</v>
      </c>
      <c r="AJ14" s="2" t="s">
        <v>726</v>
      </c>
      <c r="AK14" s="2" t="s">
        <v>726</v>
      </c>
      <c r="AL14" s="2" t="s">
        <v>726</v>
      </c>
      <c r="AM14" s="2" t="s">
        <v>726</v>
      </c>
      <c r="AN14" s="2" t="s">
        <v>726</v>
      </c>
      <c r="AO14" s="2" t="s">
        <v>726</v>
      </c>
      <c r="AQ14" s="2">
        <f t="shared" si="2"/>
        <v>0</v>
      </c>
      <c r="AR14" s="2">
        <f t="shared" si="0"/>
        <v>0</v>
      </c>
      <c r="AT14" s="2">
        <f t="shared" si="3"/>
        <v>0</v>
      </c>
      <c r="AU14" s="2">
        <f t="shared" si="4"/>
        <v>0</v>
      </c>
      <c r="AV14" s="16" t="str">
        <f t="shared" si="5"/>
        <v/>
      </c>
      <c r="AY14" s="2">
        <f t="shared" si="6"/>
        <v>0</v>
      </c>
      <c r="AZ14" s="2">
        <f t="shared" si="7"/>
        <v>0</v>
      </c>
      <c r="BA14" s="2">
        <f t="shared" si="8"/>
        <v>0</v>
      </c>
      <c r="BB14" s="2">
        <f t="shared" si="9"/>
        <v>0</v>
      </c>
      <c r="BC14" s="2">
        <f t="shared" si="10"/>
        <v>0</v>
      </c>
      <c r="BD14" s="2">
        <f t="shared" si="11"/>
        <v>0</v>
      </c>
    </row>
    <row r="15" spans="1:56" ht="15" customHeight="1" x14ac:dyDescent="0.25">
      <c r="A15" s="2" t="s">
        <v>39</v>
      </c>
      <c r="B15" s="2" t="s">
        <v>40</v>
      </c>
      <c r="C15" s="2">
        <v>2017</v>
      </c>
      <c r="D15" s="2" t="s">
        <v>726</v>
      </c>
      <c r="E15" s="2" t="s">
        <v>726</v>
      </c>
      <c r="F15" s="2" t="s">
        <v>726</v>
      </c>
      <c r="G15" s="2" t="s">
        <v>726</v>
      </c>
      <c r="H15" s="2" t="s">
        <v>726</v>
      </c>
      <c r="I15" s="2" t="s">
        <v>726</v>
      </c>
      <c r="J15" s="2" t="s">
        <v>726</v>
      </c>
      <c r="K15" s="2" t="s">
        <v>726</v>
      </c>
      <c r="L15" s="2" t="s">
        <v>726</v>
      </c>
      <c r="M15" s="2" t="s">
        <v>726</v>
      </c>
      <c r="N15" s="2" t="s">
        <v>726</v>
      </c>
      <c r="O15" s="2" t="s">
        <v>726</v>
      </c>
      <c r="P15" s="2" t="s">
        <v>726</v>
      </c>
      <c r="Q15" s="2" t="s">
        <v>726</v>
      </c>
      <c r="R15" s="2" t="s">
        <v>726</v>
      </c>
      <c r="S15" s="2" t="s">
        <v>726</v>
      </c>
      <c r="T15" s="2" t="s">
        <v>726</v>
      </c>
      <c r="U15" s="2" t="s">
        <v>726</v>
      </c>
      <c r="V15" s="2" t="s">
        <v>726</v>
      </c>
      <c r="W15" s="2" t="s">
        <v>726</v>
      </c>
      <c r="X15" s="2" t="s">
        <v>726</v>
      </c>
      <c r="Y15" s="2" t="s">
        <v>726</v>
      </c>
      <c r="Z15" s="2" t="s">
        <v>726</v>
      </c>
      <c r="AA15" s="2" t="s">
        <v>726</v>
      </c>
      <c r="AB15" s="2" t="s">
        <v>726</v>
      </c>
      <c r="AC15" s="2" t="s">
        <v>726</v>
      </c>
      <c r="AD15" s="2" t="s">
        <v>726</v>
      </c>
      <c r="AE15" s="2" t="s">
        <v>726</v>
      </c>
      <c r="AF15" s="2" t="s">
        <v>726</v>
      </c>
      <c r="AG15" s="2" t="s">
        <v>726</v>
      </c>
      <c r="AH15" s="2" t="s">
        <v>609</v>
      </c>
      <c r="AI15" s="2" t="s">
        <v>726</v>
      </c>
      <c r="AJ15" s="2" t="s">
        <v>726</v>
      </c>
      <c r="AK15" s="2" t="s">
        <v>726</v>
      </c>
      <c r="AL15" s="2" t="s">
        <v>726</v>
      </c>
      <c r="AM15" s="2" t="s">
        <v>726</v>
      </c>
      <c r="AN15" s="2" t="s">
        <v>726</v>
      </c>
      <c r="AO15" s="2" t="s">
        <v>726</v>
      </c>
      <c r="AQ15" s="2">
        <f t="shared" si="2"/>
        <v>0</v>
      </c>
      <c r="AR15" s="2">
        <f t="shared" si="0"/>
        <v>0</v>
      </c>
      <c r="AT15" s="2">
        <f t="shared" si="3"/>
        <v>0</v>
      </c>
      <c r="AU15" s="2">
        <f t="shared" si="4"/>
        <v>0</v>
      </c>
      <c r="AV15" s="16" t="str">
        <f t="shared" si="5"/>
        <v/>
      </c>
      <c r="AY15" s="2">
        <f t="shared" si="6"/>
        <v>0</v>
      </c>
      <c r="AZ15" s="2">
        <f t="shared" si="7"/>
        <v>0</v>
      </c>
      <c r="BA15" s="2">
        <f t="shared" si="8"/>
        <v>0</v>
      </c>
      <c r="BB15" s="2">
        <f t="shared" si="9"/>
        <v>0</v>
      </c>
      <c r="BC15" s="2">
        <f t="shared" si="10"/>
        <v>0</v>
      </c>
      <c r="BD15" s="2">
        <f t="shared" si="11"/>
        <v>0</v>
      </c>
    </row>
    <row r="16" spans="1:56" ht="15" customHeight="1" x14ac:dyDescent="0.25">
      <c r="A16" s="2" t="s">
        <v>41</v>
      </c>
      <c r="B16" s="2" t="s">
        <v>42</v>
      </c>
      <c r="C16" s="2">
        <v>2017</v>
      </c>
      <c r="D16" s="2" t="s">
        <v>726</v>
      </c>
      <c r="E16" s="2" t="s">
        <v>726</v>
      </c>
      <c r="F16" s="2" t="s">
        <v>726</v>
      </c>
      <c r="G16" s="2" t="s">
        <v>726</v>
      </c>
      <c r="H16" s="2" t="s">
        <v>726</v>
      </c>
      <c r="I16" s="2" t="s">
        <v>726</v>
      </c>
      <c r="J16" s="2" t="s">
        <v>726</v>
      </c>
      <c r="K16" s="2" t="s">
        <v>726</v>
      </c>
      <c r="L16" s="2" t="s">
        <v>726</v>
      </c>
      <c r="M16" s="2" t="s">
        <v>726</v>
      </c>
      <c r="N16" s="2" t="s">
        <v>726</v>
      </c>
      <c r="O16" s="2" t="s">
        <v>726</v>
      </c>
      <c r="P16" s="2" t="s">
        <v>726</v>
      </c>
      <c r="Q16" s="2" t="s">
        <v>726</v>
      </c>
      <c r="R16" s="2" t="s">
        <v>726</v>
      </c>
      <c r="S16" s="2" t="s">
        <v>726</v>
      </c>
      <c r="T16" s="2" t="s">
        <v>726</v>
      </c>
      <c r="U16" s="2" t="s">
        <v>726</v>
      </c>
      <c r="V16" s="2" t="s">
        <v>726</v>
      </c>
      <c r="W16" s="2" t="s">
        <v>726</v>
      </c>
      <c r="X16" s="2" t="s">
        <v>726</v>
      </c>
      <c r="Y16" s="2" t="s">
        <v>726</v>
      </c>
      <c r="Z16" s="2" t="s">
        <v>726</v>
      </c>
      <c r="AA16" s="2" t="s">
        <v>726</v>
      </c>
      <c r="AB16" s="2" t="s">
        <v>726</v>
      </c>
      <c r="AC16" s="2" t="s">
        <v>726</v>
      </c>
      <c r="AD16" s="2" t="s">
        <v>726</v>
      </c>
      <c r="AE16" s="2" t="s">
        <v>726</v>
      </c>
      <c r="AF16" s="2" t="s">
        <v>726</v>
      </c>
      <c r="AG16" s="2" t="s">
        <v>726</v>
      </c>
      <c r="AH16" s="2" t="s">
        <v>727</v>
      </c>
      <c r="AI16" s="2" t="s">
        <v>726</v>
      </c>
      <c r="AJ16" s="2" t="s">
        <v>726</v>
      </c>
      <c r="AK16" s="2" t="s">
        <v>726</v>
      </c>
      <c r="AL16" s="2" t="s">
        <v>726</v>
      </c>
      <c r="AM16" s="2" t="s">
        <v>726</v>
      </c>
      <c r="AN16" s="2" t="s">
        <v>726</v>
      </c>
      <c r="AO16" s="2" t="s">
        <v>726</v>
      </c>
      <c r="AQ16" s="2">
        <f t="shared" si="2"/>
        <v>0</v>
      </c>
      <c r="AR16" s="2">
        <f t="shared" si="0"/>
        <v>0</v>
      </c>
      <c r="AT16" s="2">
        <f t="shared" si="3"/>
        <v>0</v>
      </c>
      <c r="AU16" s="2">
        <f t="shared" si="4"/>
        <v>0</v>
      </c>
      <c r="AV16" s="16" t="str">
        <f t="shared" si="5"/>
        <v/>
      </c>
      <c r="AY16" s="2">
        <f t="shared" si="6"/>
        <v>0</v>
      </c>
      <c r="AZ16" s="2">
        <f t="shared" si="7"/>
        <v>0</v>
      </c>
      <c r="BA16" s="2">
        <f t="shared" si="8"/>
        <v>0</v>
      </c>
      <c r="BB16" s="2">
        <f t="shared" si="9"/>
        <v>0</v>
      </c>
      <c r="BC16" s="2">
        <f t="shared" si="10"/>
        <v>0</v>
      </c>
      <c r="BD16" s="2">
        <f t="shared" si="11"/>
        <v>0</v>
      </c>
    </row>
    <row r="17" spans="1:56" ht="15" customHeight="1" x14ac:dyDescent="0.25">
      <c r="A17" s="2" t="s">
        <v>41</v>
      </c>
      <c r="B17" s="2" t="s">
        <v>43</v>
      </c>
      <c r="C17" s="2">
        <v>2017</v>
      </c>
      <c r="D17" s="2" t="s">
        <v>726</v>
      </c>
      <c r="E17" s="2" t="s">
        <v>726</v>
      </c>
      <c r="F17" s="2" t="s">
        <v>726</v>
      </c>
      <c r="G17" s="2" t="s">
        <v>726</v>
      </c>
      <c r="H17" s="2" t="s">
        <v>726</v>
      </c>
      <c r="I17" s="2" t="s">
        <v>726</v>
      </c>
      <c r="J17" s="2" t="s">
        <v>726</v>
      </c>
      <c r="K17" s="2" t="s">
        <v>726</v>
      </c>
      <c r="L17" s="2" t="s">
        <v>726</v>
      </c>
      <c r="M17" s="2" t="s">
        <v>726</v>
      </c>
      <c r="N17" s="2" t="s">
        <v>726</v>
      </c>
      <c r="O17" s="2" t="s">
        <v>726</v>
      </c>
      <c r="P17" s="2" t="s">
        <v>726</v>
      </c>
      <c r="Q17" s="2" t="s">
        <v>726</v>
      </c>
      <c r="R17" s="2" t="s">
        <v>726</v>
      </c>
      <c r="S17" s="2" t="s">
        <v>726</v>
      </c>
      <c r="T17" s="2" t="s">
        <v>726</v>
      </c>
      <c r="U17" s="2" t="s">
        <v>726</v>
      </c>
      <c r="V17" s="2" t="s">
        <v>726</v>
      </c>
      <c r="W17" s="2" t="s">
        <v>726</v>
      </c>
      <c r="X17" s="2" t="s">
        <v>726</v>
      </c>
      <c r="Y17" s="2" t="s">
        <v>726</v>
      </c>
      <c r="Z17" s="2" t="s">
        <v>726</v>
      </c>
      <c r="AA17" s="2" t="s">
        <v>726</v>
      </c>
      <c r="AB17" s="2" t="s">
        <v>726</v>
      </c>
      <c r="AC17" s="2" t="s">
        <v>726</v>
      </c>
      <c r="AD17" s="2" t="s">
        <v>726</v>
      </c>
      <c r="AE17" s="2" t="s">
        <v>726</v>
      </c>
      <c r="AF17" s="2" t="s">
        <v>726</v>
      </c>
      <c r="AG17" s="2" t="s">
        <v>726</v>
      </c>
      <c r="AH17" s="2" t="s">
        <v>727</v>
      </c>
      <c r="AI17" s="2" t="s">
        <v>726</v>
      </c>
      <c r="AJ17" s="2" t="s">
        <v>726</v>
      </c>
      <c r="AK17" s="2" t="s">
        <v>726</v>
      </c>
      <c r="AL17" s="2" t="s">
        <v>726</v>
      </c>
      <c r="AM17" s="2" t="s">
        <v>726</v>
      </c>
      <c r="AN17" s="2" t="s">
        <v>726</v>
      </c>
      <c r="AO17" s="2" t="s">
        <v>726</v>
      </c>
      <c r="AQ17" s="2">
        <f t="shared" si="2"/>
        <v>0</v>
      </c>
      <c r="AR17" s="2">
        <f t="shared" si="0"/>
        <v>0</v>
      </c>
      <c r="AT17" s="2">
        <f t="shared" si="3"/>
        <v>0</v>
      </c>
      <c r="AU17" s="2">
        <f t="shared" si="4"/>
        <v>0</v>
      </c>
      <c r="AV17" s="16" t="str">
        <f t="shared" si="5"/>
        <v/>
      </c>
      <c r="AY17" s="2">
        <f t="shared" si="6"/>
        <v>0</v>
      </c>
      <c r="AZ17" s="2">
        <f t="shared" si="7"/>
        <v>0</v>
      </c>
      <c r="BA17" s="2">
        <f t="shared" si="8"/>
        <v>0</v>
      </c>
      <c r="BB17" s="2">
        <f t="shared" si="9"/>
        <v>0</v>
      </c>
      <c r="BC17" s="2">
        <f t="shared" si="10"/>
        <v>0</v>
      </c>
      <c r="BD17" s="2">
        <f t="shared" si="11"/>
        <v>0</v>
      </c>
    </row>
    <row r="18" spans="1:56" ht="15" customHeight="1" x14ac:dyDescent="0.25">
      <c r="A18" s="2" t="s">
        <v>41</v>
      </c>
      <c r="B18" s="2" t="s">
        <v>44</v>
      </c>
      <c r="C18" s="2">
        <v>2017</v>
      </c>
      <c r="D18" s="2" t="s">
        <v>726</v>
      </c>
      <c r="E18" s="2" t="s">
        <v>726</v>
      </c>
      <c r="F18" s="2" t="s">
        <v>726</v>
      </c>
      <c r="G18" s="2" t="s">
        <v>726</v>
      </c>
      <c r="H18" s="2" t="s">
        <v>726</v>
      </c>
      <c r="I18" s="2" t="s">
        <v>726</v>
      </c>
      <c r="J18" s="2" t="s">
        <v>726</v>
      </c>
      <c r="K18" s="2" t="s">
        <v>726</v>
      </c>
      <c r="L18" s="2" t="s">
        <v>726</v>
      </c>
      <c r="M18" s="2" t="s">
        <v>726</v>
      </c>
      <c r="N18" s="2" t="s">
        <v>726</v>
      </c>
      <c r="O18" s="2" t="s">
        <v>726</v>
      </c>
      <c r="P18" s="2" t="s">
        <v>726</v>
      </c>
      <c r="Q18" s="2" t="s">
        <v>726</v>
      </c>
      <c r="R18" s="2" t="s">
        <v>726</v>
      </c>
      <c r="S18" s="2" t="s">
        <v>726</v>
      </c>
      <c r="T18" s="2" t="s">
        <v>726</v>
      </c>
      <c r="U18" s="2" t="s">
        <v>726</v>
      </c>
      <c r="V18" s="2" t="s">
        <v>726</v>
      </c>
      <c r="W18" s="2" t="s">
        <v>726</v>
      </c>
      <c r="X18" s="2" t="s">
        <v>726</v>
      </c>
      <c r="Y18" s="2" t="s">
        <v>726</v>
      </c>
      <c r="Z18" s="2" t="s">
        <v>726</v>
      </c>
      <c r="AA18" s="2" t="s">
        <v>726</v>
      </c>
      <c r="AB18" s="2" t="s">
        <v>726</v>
      </c>
      <c r="AC18" s="2" t="s">
        <v>726</v>
      </c>
      <c r="AD18" s="2" t="s">
        <v>726</v>
      </c>
      <c r="AE18" s="2" t="s">
        <v>726</v>
      </c>
      <c r="AF18" s="2" t="s">
        <v>726</v>
      </c>
      <c r="AG18" s="2" t="s">
        <v>726</v>
      </c>
      <c r="AH18" s="2" t="s">
        <v>727</v>
      </c>
      <c r="AI18" s="2" t="s">
        <v>726</v>
      </c>
      <c r="AJ18" s="2" t="s">
        <v>726</v>
      </c>
      <c r="AK18" s="2" t="s">
        <v>726</v>
      </c>
      <c r="AL18" s="2" t="s">
        <v>726</v>
      </c>
      <c r="AM18" s="2" t="s">
        <v>726</v>
      </c>
      <c r="AN18" s="2" t="s">
        <v>726</v>
      </c>
      <c r="AO18" s="2" t="s">
        <v>726</v>
      </c>
      <c r="AQ18" s="2">
        <f t="shared" si="2"/>
        <v>0</v>
      </c>
      <c r="AR18" s="2">
        <f t="shared" si="0"/>
        <v>0</v>
      </c>
      <c r="AT18" s="2">
        <f t="shared" si="3"/>
        <v>0</v>
      </c>
      <c r="AU18" s="2">
        <f t="shared" si="4"/>
        <v>0</v>
      </c>
      <c r="AV18" s="16" t="str">
        <f t="shared" si="5"/>
        <v/>
      </c>
      <c r="AY18" s="2">
        <f t="shared" si="6"/>
        <v>0</v>
      </c>
      <c r="AZ18" s="2">
        <f t="shared" si="7"/>
        <v>0</v>
      </c>
      <c r="BA18" s="2">
        <f t="shared" si="8"/>
        <v>0</v>
      </c>
      <c r="BB18" s="2">
        <f t="shared" si="9"/>
        <v>0</v>
      </c>
      <c r="BC18" s="2">
        <f t="shared" si="10"/>
        <v>0</v>
      </c>
      <c r="BD18" s="2">
        <f t="shared" si="11"/>
        <v>0</v>
      </c>
    </row>
    <row r="19" spans="1:56" ht="15" customHeight="1" x14ac:dyDescent="0.25">
      <c r="A19" s="2" t="s">
        <v>45</v>
      </c>
      <c r="B19" s="2" t="s">
        <v>46</v>
      </c>
      <c r="C19" s="2">
        <v>2017</v>
      </c>
      <c r="D19" s="2" t="s">
        <v>726</v>
      </c>
      <c r="E19" s="2" t="s">
        <v>726</v>
      </c>
      <c r="F19" s="2" t="s">
        <v>726</v>
      </c>
      <c r="G19" s="2" t="s">
        <v>726</v>
      </c>
      <c r="H19" s="2" t="s">
        <v>726</v>
      </c>
      <c r="I19" s="2" t="s">
        <v>726</v>
      </c>
      <c r="J19" s="2" t="s">
        <v>726</v>
      </c>
      <c r="K19" s="2" t="s">
        <v>726</v>
      </c>
      <c r="L19" s="2" t="s">
        <v>726</v>
      </c>
      <c r="M19" s="2" t="s">
        <v>726</v>
      </c>
      <c r="N19" s="2" t="s">
        <v>726</v>
      </c>
      <c r="O19" s="2" t="s">
        <v>726</v>
      </c>
      <c r="P19" s="2" t="s">
        <v>726</v>
      </c>
      <c r="Q19" s="2" t="s">
        <v>726</v>
      </c>
      <c r="R19" s="2" t="s">
        <v>726</v>
      </c>
      <c r="S19" s="2" t="s">
        <v>726</v>
      </c>
      <c r="T19" s="2" t="s">
        <v>726</v>
      </c>
      <c r="U19" s="2" t="s">
        <v>726</v>
      </c>
      <c r="V19" s="2" t="s">
        <v>726</v>
      </c>
      <c r="W19" s="2" t="s">
        <v>726</v>
      </c>
      <c r="X19" s="2" t="s">
        <v>726</v>
      </c>
      <c r="Y19" s="2" t="s">
        <v>726</v>
      </c>
      <c r="Z19" s="2" t="s">
        <v>726</v>
      </c>
      <c r="AA19" s="2" t="s">
        <v>726</v>
      </c>
      <c r="AB19" s="2" t="s">
        <v>726</v>
      </c>
      <c r="AC19" s="2" t="s">
        <v>726</v>
      </c>
      <c r="AD19" s="2" t="s">
        <v>726</v>
      </c>
      <c r="AE19" s="2" t="s">
        <v>726</v>
      </c>
      <c r="AF19" s="2" t="s">
        <v>726</v>
      </c>
      <c r="AG19" s="2" t="s">
        <v>726</v>
      </c>
      <c r="AH19" s="2" t="s">
        <v>609</v>
      </c>
      <c r="AI19" s="2" t="s">
        <v>726</v>
      </c>
      <c r="AJ19" s="2" t="s">
        <v>726</v>
      </c>
      <c r="AK19" s="2" t="s">
        <v>726</v>
      </c>
      <c r="AL19" s="2" t="s">
        <v>726</v>
      </c>
      <c r="AM19" s="2" t="s">
        <v>726</v>
      </c>
      <c r="AN19" s="2" t="s">
        <v>726</v>
      </c>
      <c r="AO19" s="2" t="s">
        <v>726</v>
      </c>
      <c r="AQ19" s="2">
        <f t="shared" si="2"/>
        <v>0</v>
      </c>
      <c r="AR19" s="2">
        <f t="shared" si="0"/>
        <v>0</v>
      </c>
      <c r="AT19" s="2">
        <f t="shared" si="3"/>
        <v>0</v>
      </c>
      <c r="AU19" s="2">
        <f t="shared" si="4"/>
        <v>0</v>
      </c>
      <c r="AV19" s="16" t="str">
        <f t="shared" si="5"/>
        <v/>
      </c>
      <c r="AY19" s="2">
        <f t="shared" si="6"/>
        <v>0</v>
      </c>
      <c r="AZ19" s="2">
        <f t="shared" si="7"/>
        <v>0</v>
      </c>
      <c r="BA19" s="2">
        <f t="shared" si="8"/>
        <v>0</v>
      </c>
      <c r="BB19" s="2">
        <f t="shared" si="9"/>
        <v>0</v>
      </c>
      <c r="BC19" s="2">
        <f t="shared" si="10"/>
        <v>0</v>
      </c>
      <c r="BD19" s="2">
        <f t="shared" si="11"/>
        <v>0</v>
      </c>
    </row>
    <row r="20" spans="1:56" ht="15" customHeight="1" x14ac:dyDescent="0.25">
      <c r="A20" s="2" t="s">
        <v>728</v>
      </c>
      <c r="B20" s="9" t="s">
        <v>1109</v>
      </c>
      <c r="C20" s="2">
        <v>2017</v>
      </c>
      <c r="D20" s="2" t="s">
        <v>609</v>
      </c>
      <c r="E20" s="2" t="s">
        <v>609</v>
      </c>
      <c r="F20" s="2" t="s">
        <v>609</v>
      </c>
      <c r="G20" s="2" t="s">
        <v>609</v>
      </c>
      <c r="H20" s="2" t="s">
        <v>609</v>
      </c>
      <c r="I20" s="2" t="s">
        <v>609</v>
      </c>
      <c r="J20" s="2" t="s">
        <v>609</v>
      </c>
      <c r="K20" s="2" t="s">
        <v>609</v>
      </c>
      <c r="L20" s="2" t="s">
        <v>609</v>
      </c>
      <c r="M20" s="2" t="s">
        <v>609</v>
      </c>
      <c r="N20" s="2" t="s">
        <v>609</v>
      </c>
      <c r="O20" s="2" t="s">
        <v>609</v>
      </c>
      <c r="P20" s="2" t="s">
        <v>609</v>
      </c>
      <c r="Q20" s="2" t="s">
        <v>609</v>
      </c>
      <c r="R20" s="2" t="s">
        <v>609</v>
      </c>
      <c r="S20" s="2" t="s">
        <v>609</v>
      </c>
      <c r="T20" s="2" t="s">
        <v>609</v>
      </c>
      <c r="U20" s="2" t="s">
        <v>609</v>
      </c>
      <c r="V20" s="2" t="s">
        <v>609</v>
      </c>
      <c r="W20" s="2" t="s">
        <v>609</v>
      </c>
      <c r="X20" s="2" t="s">
        <v>609</v>
      </c>
      <c r="Y20" s="2" t="s">
        <v>609</v>
      </c>
      <c r="Z20" s="2" t="s">
        <v>609</v>
      </c>
      <c r="AA20" s="2" t="s">
        <v>609</v>
      </c>
      <c r="AB20" s="2" t="s">
        <v>609</v>
      </c>
      <c r="AC20" s="2" t="s">
        <v>609</v>
      </c>
      <c r="AD20" s="2" t="s">
        <v>609</v>
      </c>
      <c r="AE20" s="2" t="s">
        <v>609</v>
      </c>
      <c r="AF20" s="2" t="s">
        <v>609</v>
      </c>
      <c r="AG20" s="2" t="s">
        <v>609</v>
      </c>
      <c r="AH20" s="2" t="s">
        <v>609</v>
      </c>
      <c r="AI20" s="2" t="s">
        <v>609</v>
      </c>
      <c r="AJ20" s="2" t="s">
        <v>609</v>
      </c>
      <c r="AK20" s="2" t="s">
        <v>609</v>
      </c>
      <c r="AL20" s="2" t="s">
        <v>609</v>
      </c>
      <c r="AM20" s="2" t="s">
        <v>609</v>
      </c>
      <c r="AN20" s="2" t="s">
        <v>609</v>
      </c>
      <c r="AO20" s="2" t="s">
        <v>609</v>
      </c>
      <c r="AQ20" s="2">
        <f t="shared" si="2"/>
        <v>0</v>
      </c>
      <c r="AR20" s="2">
        <f t="shared" si="0"/>
        <v>0</v>
      </c>
      <c r="AT20" s="2">
        <f t="shared" si="3"/>
        <v>0</v>
      </c>
      <c r="AU20" s="2">
        <f t="shared" si="4"/>
        <v>0</v>
      </c>
      <c r="AV20" s="16" t="str">
        <f t="shared" si="5"/>
        <v/>
      </c>
      <c r="AY20" s="2">
        <f t="shared" si="6"/>
        <v>0</v>
      </c>
      <c r="AZ20" s="2">
        <f t="shared" si="7"/>
        <v>0</v>
      </c>
      <c r="BA20" s="2">
        <f t="shared" si="8"/>
        <v>0</v>
      </c>
      <c r="BB20" s="2">
        <f t="shared" si="9"/>
        <v>0</v>
      </c>
      <c r="BC20" s="2">
        <f t="shared" si="10"/>
        <v>0</v>
      </c>
      <c r="BD20" s="2">
        <f t="shared" si="11"/>
        <v>0</v>
      </c>
    </row>
    <row r="21" spans="1:56" ht="15" customHeight="1" x14ac:dyDescent="0.25">
      <c r="A21" s="2" t="s">
        <v>47</v>
      </c>
      <c r="B21" s="2" t="s">
        <v>48</v>
      </c>
      <c r="C21" s="2">
        <v>2017</v>
      </c>
      <c r="D21" s="2" t="s">
        <v>609</v>
      </c>
      <c r="E21" s="2" t="s">
        <v>609</v>
      </c>
      <c r="F21" s="2" t="s">
        <v>609</v>
      </c>
      <c r="G21" s="2" t="s">
        <v>609</v>
      </c>
      <c r="H21" s="2" t="s">
        <v>609</v>
      </c>
      <c r="I21" s="2" t="s">
        <v>609</v>
      </c>
      <c r="J21" s="2" t="s">
        <v>609</v>
      </c>
      <c r="K21" s="2" t="s">
        <v>609</v>
      </c>
      <c r="L21" s="2" t="s">
        <v>609</v>
      </c>
      <c r="M21" s="2" t="s">
        <v>609</v>
      </c>
      <c r="N21" s="2" t="s">
        <v>609</v>
      </c>
      <c r="O21" s="2" t="s">
        <v>609</v>
      </c>
      <c r="P21" s="2" t="s">
        <v>609</v>
      </c>
      <c r="Q21" s="2" t="s">
        <v>609</v>
      </c>
      <c r="R21" s="2" t="s">
        <v>609</v>
      </c>
      <c r="S21" s="2" t="s">
        <v>609</v>
      </c>
      <c r="T21" s="2" t="s">
        <v>609</v>
      </c>
      <c r="U21" s="2" t="s">
        <v>609</v>
      </c>
      <c r="V21" s="2" t="s">
        <v>609</v>
      </c>
      <c r="W21" s="2" t="s">
        <v>609</v>
      </c>
      <c r="X21" s="2" t="s">
        <v>609</v>
      </c>
      <c r="Y21" s="2" t="s">
        <v>609</v>
      </c>
      <c r="Z21" s="2" t="s">
        <v>609</v>
      </c>
      <c r="AA21" s="2" t="s">
        <v>609</v>
      </c>
      <c r="AB21" s="2" t="s">
        <v>609</v>
      </c>
      <c r="AC21" s="2" t="s">
        <v>609</v>
      </c>
      <c r="AD21" s="2" t="s">
        <v>609</v>
      </c>
      <c r="AE21" s="2" t="s">
        <v>609</v>
      </c>
      <c r="AF21" s="2" t="s">
        <v>609</v>
      </c>
      <c r="AG21" s="2" t="s">
        <v>609</v>
      </c>
      <c r="AH21" s="2" t="s">
        <v>609</v>
      </c>
      <c r="AI21" s="2" t="s">
        <v>609</v>
      </c>
      <c r="AJ21" s="2" t="s">
        <v>609</v>
      </c>
      <c r="AK21" s="2" t="s">
        <v>609</v>
      </c>
      <c r="AL21" s="2" t="s">
        <v>609</v>
      </c>
      <c r="AM21" s="2" t="s">
        <v>609</v>
      </c>
      <c r="AN21" s="2" t="s">
        <v>609</v>
      </c>
      <c r="AO21" s="2" t="s">
        <v>609</v>
      </c>
      <c r="AQ21" s="2">
        <f t="shared" si="2"/>
        <v>0</v>
      </c>
      <c r="AR21" s="2">
        <f t="shared" si="0"/>
        <v>0</v>
      </c>
      <c r="AT21" s="2">
        <f t="shared" si="3"/>
        <v>0</v>
      </c>
      <c r="AU21" s="2">
        <f t="shared" si="4"/>
        <v>0</v>
      </c>
      <c r="AV21" s="16" t="str">
        <f t="shared" si="5"/>
        <v/>
      </c>
      <c r="AY21" s="2">
        <f t="shared" si="6"/>
        <v>0</v>
      </c>
      <c r="AZ21" s="2">
        <f t="shared" si="7"/>
        <v>0</v>
      </c>
      <c r="BA21" s="2">
        <f t="shared" si="8"/>
        <v>0</v>
      </c>
      <c r="BB21" s="2">
        <f t="shared" si="9"/>
        <v>0</v>
      </c>
      <c r="BC21" s="2">
        <f t="shared" si="10"/>
        <v>0</v>
      </c>
      <c r="BD21" s="2">
        <f t="shared" si="11"/>
        <v>0</v>
      </c>
    </row>
    <row r="22" spans="1:56" ht="15" customHeight="1" x14ac:dyDescent="0.25">
      <c r="A22" s="2" t="s">
        <v>49</v>
      </c>
      <c r="B22" s="2" t="s">
        <v>50</v>
      </c>
      <c r="C22" s="2">
        <v>2017</v>
      </c>
      <c r="D22" s="2" t="s">
        <v>609</v>
      </c>
      <c r="E22" s="2" t="s">
        <v>609</v>
      </c>
      <c r="F22" s="2" t="s">
        <v>609</v>
      </c>
      <c r="G22" s="2" t="s">
        <v>609</v>
      </c>
      <c r="H22" s="2" t="s">
        <v>609</v>
      </c>
      <c r="I22" s="2" t="s">
        <v>609</v>
      </c>
      <c r="J22" s="2" t="s">
        <v>609</v>
      </c>
      <c r="K22" s="2" t="s">
        <v>609</v>
      </c>
      <c r="L22" s="2" t="s">
        <v>609</v>
      </c>
      <c r="M22" s="2" t="s">
        <v>609</v>
      </c>
      <c r="N22" s="2" t="s">
        <v>609</v>
      </c>
      <c r="O22" s="2" t="s">
        <v>609</v>
      </c>
      <c r="P22" s="2" t="s">
        <v>609</v>
      </c>
      <c r="Q22" s="2" t="s">
        <v>609</v>
      </c>
      <c r="R22" s="2" t="s">
        <v>609</v>
      </c>
      <c r="S22" s="2" t="s">
        <v>609</v>
      </c>
      <c r="T22" s="2" t="s">
        <v>609</v>
      </c>
      <c r="U22" s="2" t="s">
        <v>609</v>
      </c>
      <c r="V22" s="2" t="s">
        <v>609</v>
      </c>
      <c r="W22" s="2" t="s">
        <v>609</v>
      </c>
      <c r="X22" s="2" t="s">
        <v>609</v>
      </c>
      <c r="Y22" s="2" t="s">
        <v>609</v>
      </c>
      <c r="Z22" s="2" t="s">
        <v>609</v>
      </c>
      <c r="AA22" s="2" t="s">
        <v>609</v>
      </c>
      <c r="AB22" s="2" t="s">
        <v>609</v>
      </c>
      <c r="AC22" s="2" t="s">
        <v>609</v>
      </c>
      <c r="AD22" s="2" t="s">
        <v>609</v>
      </c>
      <c r="AE22" s="2" t="s">
        <v>609</v>
      </c>
      <c r="AF22" s="2" t="s">
        <v>609</v>
      </c>
      <c r="AG22" s="2" t="s">
        <v>609</v>
      </c>
      <c r="AH22" s="2" t="s">
        <v>609</v>
      </c>
      <c r="AI22" s="2" t="s">
        <v>609</v>
      </c>
      <c r="AJ22" s="2" t="s">
        <v>609</v>
      </c>
      <c r="AK22" s="2" t="s">
        <v>609</v>
      </c>
      <c r="AL22" s="2" t="s">
        <v>609</v>
      </c>
      <c r="AM22" s="2" t="s">
        <v>609</v>
      </c>
      <c r="AN22" s="2" t="s">
        <v>609</v>
      </c>
      <c r="AO22" s="2" t="s">
        <v>609</v>
      </c>
      <c r="AQ22" s="2">
        <f t="shared" si="2"/>
        <v>0</v>
      </c>
      <c r="AR22" s="2">
        <f t="shared" si="0"/>
        <v>0</v>
      </c>
      <c r="AT22" s="2">
        <f t="shared" si="3"/>
        <v>0</v>
      </c>
      <c r="AU22" s="2">
        <f t="shared" si="4"/>
        <v>0</v>
      </c>
      <c r="AV22" s="16" t="str">
        <f t="shared" si="5"/>
        <v/>
      </c>
      <c r="AY22" s="2">
        <f t="shared" si="6"/>
        <v>0</v>
      </c>
      <c r="AZ22" s="2">
        <f t="shared" si="7"/>
        <v>0</v>
      </c>
      <c r="BA22" s="2">
        <f t="shared" si="8"/>
        <v>0</v>
      </c>
      <c r="BB22" s="2">
        <f t="shared" si="9"/>
        <v>0</v>
      </c>
      <c r="BC22" s="2">
        <f t="shared" si="10"/>
        <v>0</v>
      </c>
      <c r="BD22" s="2">
        <f t="shared" si="11"/>
        <v>0</v>
      </c>
    </row>
    <row r="23" spans="1:56" ht="15" customHeight="1" x14ac:dyDescent="0.25">
      <c r="A23" s="2" t="s">
        <v>53</v>
      </c>
      <c r="B23" s="2" t="s">
        <v>54</v>
      </c>
      <c r="C23" s="2">
        <v>2017</v>
      </c>
      <c r="D23" s="2" t="s">
        <v>726</v>
      </c>
      <c r="E23" s="2" t="s">
        <v>726</v>
      </c>
      <c r="F23" s="2" t="s">
        <v>726</v>
      </c>
      <c r="G23" s="2" t="s">
        <v>726</v>
      </c>
      <c r="H23" s="2" t="s">
        <v>726</v>
      </c>
      <c r="I23" s="2" t="s">
        <v>726</v>
      </c>
      <c r="J23" s="2" t="s">
        <v>726</v>
      </c>
      <c r="K23" s="2" t="s">
        <v>726</v>
      </c>
      <c r="L23" s="2" t="s">
        <v>726</v>
      </c>
      <c r="M23" s="2" t="s">
        <v>726</v>
      </c>
      <c r="N23" s="2" t="s">
        <v>726</v>
      </c>
      <c r="O23" s="2" t="s">
        <v>726</v>
      </c>
      <c r="P23" s="2" t="s">
        <v>726</v>
      </c>
      <c r="Q23" s="2" t="s">
        <v>726</v>
      </c>
      <c r="R23" s="2" t="s">
        <v>726</v>
      </c>
      <c r="S23" s="2" t="s">
        <v>726</v>
      </c>
      <c r="T23" s="2" t="s">
        <v>726</v>
      </c>
      <c r="U23" s="2" t="s">
        <v>726</v>
      </c>
      <c r="V23" s="2" t="s">
        <v>726</v>
      </c>
      <c r="W23" s="2" t="s">
        <v>726</v>
      </c>
      <c r="X23" s="2" t="s">
        <v>726</v>
      </c>
      <c r="Y23" s="2" t="s">
        <v>726</v>
      </c>
      <c r="Z23" s="2" t="s">
        <v>726</v>
      </c>
      <c r="AA23" s="2" t="s">
        <v>726</v>
      </c>
      <c r="AB23" s="2" t="s">
        <v>726</v>
      </c>
      <c r="AC23" s="2" t="s">
        <v>726</v>
      </c>
      <c r="AD23" s="2" t="s">
        <v>726</v>
      </c>
      <c r="AE23" s="2" t="s">
        <v>726</v>
      </c>
      <c r="AF23" s="2" t="s">
        <v>726</v>
      </c>
      <c r="AG23" s="2" t="s">
        <v>726</v>
      </c>
      <c r="AH23" s="2" t="s">
        <v>727</v>
      </c>
      <c r="AI23" s="2" t="s">
        <v>726</v>
      </c>
      <c r="AJ23" s="2" t="s">
        <v>726</v>
      </c>
      <c r="AK23" s="2" t="s">
        <v>726</v>
      </c>
      <c r="AL23" s="2" t="s">
        <v>726</v>
      </c>
      <c r="AM23" s="2" t="s">
        <v>726</v>
      </c>
      <c r="AN23" s="2" t="s">
        <v>726</v>
      </c>
      <c r="AO23" s="2" t="s">
        <v>726</v>
      </c>
      <c r="AQ23" s="2">
        <f t="shared" si="2"/>
        <v>0</v>
      </c>
      <c r="AR23" s="2">
        <f t="shared" si="0"/>
        <v>0</v>
      </c>
      <c r="AT23" s="2">
        <f t="shared" si="3"/>
        <v>0</v>
      </c>
      <c r="AU23" s="2">
        <f t="shared" si="4"/>
        <v>0</v>
      </c>
      <c r="AV23" s="16" t="str">
        <f t="shared" si="5"/>
        <v/>
      </c>
      <c r="AY23" s="2">
        <f t="shared" si="6"/>
        <v>0</v>
      </c>
      <c r="AZ23" s="2">
        <f t="shared" si="7"/>
        <v>0</v>
      </c>
      <c r="BA23" s="2">
        <f t="shared" si="8"/>
        <v>0</v>
      </c>
      <c r="BB23" s="2">
        <f t="shared" si="9"/>
        <v>0</v>
      </c>
      <c r="BC23" s="2">
        <f t="shared" si="10"/>
        <v>0</v>
      </c>
      <c r="BD23" s="2">
        <f t="shared" si="11"/>
        <v>0</v>
      </c>
    </row>
    <row r="24" spans="1:56" ht="15" customHeight="1" x14ac:dyDescent="0.25">
      <c r="A24" s="2" t="s">
        <v>55</v>
      </c>
      <c r="B24" s="2" t="s">
        <v>56</v>
      </c>
      <c r="C24" s="2">
        <v>2017</v>
      </c>
      <c r="D24" s="2" t="s">
        <v>609</v>
      </c>
      <c r="E24" s="2" t="s">
        <v>609</v>
      </c>
      <c r="F24" s="2" t="s">
        <v>609</v>
      </c>
      <c r="G24" s="2" t="s">
        <v>609</v>
      </c>
      <c r="H24" s="2" t="s">
        <v>609</v>
      </c>
      <c r="I24" s="2" t="s">
        <v>609</v>
      </c>
      <c r="J24" s="2" t="s">
        <v>609</v>
      </c>
      <c r="K24" s="2" t="s">
        <v>609</v>
      </c>
      <c r="L24" s="2" t="s">
        <v>609</v>
      </c>
      <c r="M24" s="2" t="s">
        <v>609</v>
      </c>
      <c r="N24" s="2" t="s">
        <v>609</v>
      </c>
      <c r="O24" s="2" t="s">
        <v>609</v>
      </c>
      <c r="P24" s="2" t="s">
        <v>609</v>
      </c>
      <c r="Q24" s="2" t="s">
        <v>609</v>
      </c>
      <c r="R24" s="2" t="s">
        <v>609</v>
      </c>
      <c r="S24" s="2" t="s">
        <v>609</v>
      </c>
      <c r="T24" s="2" t="s">
        <v>609</v>
      </c>
      <c r="U24" s="2" t="s">
        <v>609</v>
      </c>
      <c r="V24" s="2" t="s">
        <v>609</v>
      </c>
      <c r="W24" s="2" t="s">
        <v>609</v>
      </c>
      <c r="X24" s="2" t="s">
        <v>609</v>
      </c>
      <c r="Y24" s="2" t="s">
        <v>609</v>
      </c>
      <c r="Z24" s="2" t="s">
        <v>609</v>
      </c>
      <c r="AA24" s="2" t="s">
        <v>609</v>
      </c>
      <c r="AB24" s="2" t="s">
        <v>609</v>
      </c>
      <c r="AC24" s="2" t="s">
        <v>609</v>
      </c>
      <c r="AD24" s="2" t="s">
        <v>609</v>
      </c>
      <c r="AE24" s="2" t="s">
        <v>609</v>
      </c>
      <c r="AF24" s="2" t="s">
        <v>609</v>
      </c>
      <c r="AG24" s="2" t="s">
        <v>609</v>
      </c>
      <c r="AH24" s="2" t="s">
        <v>609</v>
      </c>
      <c r="AI24" s="2" t="s">
        <v>609</v>
      </c>
      <c r="AJ24" s="2" t="s">
        <v>609</v>
      </c>
      <c r="AK24" s="2" t="s">
        <v>609</v>
      </c>
      <c r="AL24" s="2" t="s">
        <v>609</v>
      </c>
      <c r="AM24" s="2" t="s">
        <v>609</v>
      </c>
      <c r="AN24" s="2" t="s">
        <v>609</v>
      </c>
      <c r="AO24" s="2" t="s">
        <v>609</v>
      </c>
      <c r="AQ24" s="2">
        <f t="shared" si="2"/>
        <v>0</v>
      </c>
      <c r="AR24" s="2">
        <f t="shared" si="0"/>
        <v>0</v>
      </c>
      <c r="AT24" s="2">
        <f t="shared" si="3"/>
        <v>0</v>
      </c>
      <c r="AU24" s="2">
        <f t="shared" si="4"/>
        <v>0</v>
      </c>
      <c r="AV24" s="16" t="str">
        <f t="shared" si="5"/>
        <v/>
      </c>
      <c r="AY24" s="2">
        <f t="shared" si="6"/>
        <v>0</v>
      </c>
      <c r="AZ24" s="2">
        <f t="shared" si="7"/>
        <v>0</v>
      </c>
      <c r="BA24" s="2">
        <f t="shared" si="8"/>
        <v>0</v>
      </c>
      <c r="BB24" s="2">
        <f t="shared" si="9"/>
        <v>0</v>
      </c>
      <c r="BC24" s="2">
        <f t="shared" si="10"/>
        <v>0</v>
      </c>
      <c r="BD24" s="2">
        <f t="shared" si="11"/>
        <v>0</v>
      </c>
    </row>
    <row r="25" spans="1:56" ht="15" customHeight="1" x14ac:dyDescent="0.25">
      <c r="A25" s="2" t="s">
        <v>57</v>
      </c>
      <c r="B25" s="2" t="s">
        <v>58</v>
      </c>
      <c r="C25" s="2">
        <v>2017</v>
      </c>
      <c r="D25" s="2" t="s">
        <v>609</v>
      </c>
      <c r="E25" s="2" t="s">
        <v>609</v>
      </c>
      <c r="F25" s="2" t="s">
        <v>609</v>
      </c>
      <c r="G25" s="2" t="s">
        <v>609</v>
      </c>
      <c r="H25" s="2" t="s">
        <v>609</v>
      </c>
      <c r="I25" s="2" t="s">
        <v>609</v>
      </c>
      <c r="J25" s="2" t="s">
        <v>609</v>
      </c>
      <c r="K25" s="2" t="s">
        <v>609</v>
      </c>
      <c r="L25" s="2" t="s">
        <v>609</v>
      </c>
      <c r="M25" s="2" t="s">
        <v>609</v>
      </c>
      <c r="N25" s="2" t="s">
        <v>609</v>
      </c>
      <c r="O25" s="2" t="s">
        <v>609</v>
      </c>
      <c r="P25" s="2" t="s">
        <v>609</v>
      </c>
      <c r="Q25" s="2" t="s">
        <v>609</v>
      </c>
      <c r="R25" s="2" t="s">
        <v>609</v>
      </c>
      <c r="S25" s="2" t="s">
        <v>609</v>
      </c>
      <c r="T25" s="2" t="s">
        <v>609</v>
      </c>
      <c r="U25" s="2" t="s">
        <v>609</v>
      </c>
      <c r="V25" s="2" t="s">
        <v>609</v>
      </c>
      <c r="W25" s="2" t="s">
        <v>609</v>
      </c>
      <c r="X25" s="2" t="s">
        <v>609</v>
      </c>
      <c r="Y25" s="2" t="s">
        <v>609</v>
      </c>
      <c r="Z25" s="2" t="s">
        <v>609</v>
      </c>
      <c r="AA25" s="2" t="s">
        <v>609</v>
      </c>
      <c r="AB25" s="2" t="s">
        <v>609</v>
      </c>
      <c r="AC25" s="2" t="s">
        <v>609</v>
      </c>
      <c r="AD25" s="2" t="s">
        <v>609</v>
      </c>
      <c r="AE25" s="2" t="s">
        <v>609</v>
      </c>
      <c r="AF25" s="2" t="s">
        <v>609</v>
      </c>
      <c r="AG25" s="2" t="s">
        <v>609</v>
      </c>
      <c r="AH25" s="2" t="s">
        <v>609</v>
      </c>
      <c r="AI25" s="2" t="s">
        <v>609</v>
      </c>
      <c r="AJ25" s="2" t="s">
        <v>609</v>
      </c>
      <c r="AK25" s="2" t="s">
        <v>609</v>
      </c>
      <c r="AL25" s="2" t="s">
        <v>609</v>
      </c>
      <c r="AM25" s="2" t="s">
        <v>609</v>
      </c>
      <c r="AN25" s="2" t="s">
        <v>609</v>
      </c>
      <c r="AO25" s="2" t="s">
        <v>609</v>
      </c>
      <c r="AQ25" s="2">
        <f t="shared" si="2"/>
        <v>0</v>
      </c>
      <c r="AR25" s="2">
        <f t="shared" si="0"/>
        <v>0</v>
      </c>
      <c r="AT25" s="2">
        <f t="shared" si="3"/>
        <v>0</v>
      </c>
      <c r="AU25" s="2">
        <f t="shared" si="4"/>
        <v>0</v>
      </c>
      <c r="AV25" s="16" t="str">
        <f t="shared" si="5"/>
        <v/>
      </c>
      <c r="AY25" s="2">
        <f t="shared" si="6"/>
        <v>0</v>
      </c>
      <c r="AZ25" s="2">
        <f t="shared" si="7"/>
        <v>0</v>
      </c>
      <c r="BA25" s="2">
        <f t="shared" si="8"/>
        <v>0</v>
      </c>
      <c r="BB25" s="2">
        <f t="shared" si="9"/>
        <v>0</v>
      </c>
      <c r="BC25" s="2">
        <f t="shared" si="10"/>
        <v>0</v>
      </c>
      <c r="BD25" s="2">
        <f t="shared" si="11"/>
        <v>0</v>
      </c>
    </row>
    <row r="26" spans="1:56" ht="15" customHeight="1" x14ac:dyDescent="0.25">
      <c r="A26" s="2" t="s">
        <v>57</v>
      </c>
      <c r="B26" s="2" t="s">
        <v>59</v>
      </c>
      <c r="C26" s="2">
        <v>2017</v>
      </c>
      <c r="D26" s="2" t="s">
        <v>609</v>
      </c>
      <c r="E26" s="2" t="s">
        <v>609</v>
      </c>
      <c r="F26" s="2" t="s">
        <v>609</v>
      </c>
      <c r="G26" s="2" t="s">
        <v>609</v>
      </c>
      <c r="H26" s="2" t="s">
        <v>609</v>
      </c>
      <c r="I26" s="2" t="s">
        <v>609</v>
      </c>
      <c r="J26" s="2" t="s">
        <v>609</v>
      </c>
      <c r="K26" s="2" t="s">
        <v>609</v>
      </c>
      <c r="L26" s="2" t="s">
        <v>609</v>
      </c>
      <c r="M26" s="2" t="s">
        <v>609</v>
      </c>
      <c r="N26" s="2" t="s">
        <v>609</v>
      </c>
      <c r="O26" s="2" t="s">
        <v>609</v>
      </c>
      <c r="P26" s="2" t="s">
        <v>609</v>
      </c>
      <c r="Q26" s="2" t="s">
        <v>609</v>
      </c>
      <c r="R26" s="2" t="s">
        <v>609</v>
      </c>
      <c r="S26" s="2" t="s">
        <v>609</v>
      </c>
      <c r="T26" s="2" t="s">
        <v>609</v>
      </c>
      <c r="U26" s="2" t="s">
        <v>609</v>
      </c>
      <c r="V26" s="2" t="s">
        <v>609</v>
      </c>
      <c r="W26" s="2" t="s">
        <v>609</v>
      </c>
      <c r="X26" s="2" t="s">
        <v>609</v>
      </c>
      <c r="Y26" s="2" t="s">
        <v>609</v>
      </c>
      <c r="Z26" s="2" t="s">
        <v>609</v>
      </c>
      <c r="AA26" s="2" t="s">
        <v>609</v>
      </c>
      <c r="AB26" s="2" t="s">
        <v>609</v>
      </c>
      <c r="AC26" s="2" t="s">
        <v>609</v>
      </c>
      <c r="AD26" s="2" t="s">
        <v>609</v>
      </c>
      <c r="AE26" s="2" t="s">
        <v>609</v>
      </c>
      <c r="AF26" s="2" t="s">
        <v>609</v>
      </c>
      <c r="AG26" s="2" t="s">
        <v>609</v>
      </c>
      <c r="AH26" s="2" t="s">
        <v>609</v>
      </c>
      <c r="AI26" s="2" t="s">
        <v>609</v>
      </c>
      <c r="AJ26" s="2" t="s">
        <v>609</v>
      </c>
      <c r="AK26" s="2" t="s">
        <v>609</v>
      </c>
      <c r="AL26" s="2" t="s">
        <v>609</v>
      </c>
      <c r="AM26" s="2" t="s">
        <v>609</v>
      </c>
      <c r="AN26" s="2" t="s">
        <v>609</v>
      </c>
      <c r="AO26" s="2" t="s">
        <v>609</v>
      </c>
      <c r="AQ26" s="2">
        <f t="shared" si="2"/>
        <v>0</v>
      </c>
      <c r="AR26" s="2">
        <f t="shared" si="0"/>
        <v>0</v>
      </c>
      <c r="AT26" s="2">
        <f t="shared" si="3"/>
        <v>0</v>
      </c>
      <c r="AU26" s="2">
        <f t="shared" si="4"/>
        <v>0</v>
      </c>
      <c r="AV26" s="16" t="str">
        <f t="shared" si="5"/>
        <v/>
      </c>
      <c r="AY26" s="2">
        <f t="shared" si="6"/>
        <v>0</v>
      </c>
      <c r="AZ26" s="2">
        <f t="shared" si="7"/>
        <v>0</v>
      </c>
      <c r="BA26" s="2">
        <f t="shared" si="8"/>
        <v>0</v>
      </c>
      <c r="BB26" s="2">
        <f t="shared" si="9"/>
        <v>0</v>
      </c>
      <c r="BC26" s="2">
        <f t="shared" si="10"/>
        <v>0</v>
      </c>
      <c r="BD26" s="2">
        <f t="shared" si="11"/>
        <v>0</v>
      </c>
    </row>
    <row r="27" spans="1:56" ht="15" customHeight="1" x14ac:dyDescent="0.25">
      <c r="A27" s="2" t="s">
        <v>57</v>
      </c>
      <c r="B27" s="2" t="s">
        <v>60</v>
      </c>
      <c r="C27" s="2">
        <v>2017</v>
      </c>
      <c r="D27" s="2" t="s">
        <v>609</v>
      </c>
      <c r="E27" s="2" t="s">
        <v>609</v>
      </c>
      <c r="F27" s="2" t="s">
        <v>609</v>
      </c>
      <c r="G27" s="2" t="s">
        <v>609</v>
      </c>
      <c r="H27" s="2" t="s">
        <v>609</v>
      </c>
      <c r="I27" s="2" t="s">
        <v>609</v>
      </c>
      <c r="J27" s="2" t="s">
        <v>609</v>
      </c>
      <c r="K27" s="2" t="s">
        <v>609</v>
      </c>
      <c r="L27" s="2" t="s">
        <v>609</v>
      </c>
      <c r="M27" s="2" t="s">
        <v>609</v>
      </c>
      <c r="N27" s="2" t="s">
        <v>609</v>
      </c>
      <c r="O27" s="2" t="s">
        <v>609</v>
      </c>
      <c r="P27" s="2" t="s">
        <v>609</v>
      </c>
      <c r="Q27" s="2" t="s">
        <v>609</v>
      </c>
      <c r="R27" s="2" t="s">
        <v>609</v>
      </c>
      <c r="S27" s="2" t="s">
        <v>609</v>
      </c>
      <c r="T27" s="2" t="s">
        <v>609</v>
      </c>
      <c r="U27" s="2" t="s">
        <v>609</v>
      </c>
      <c r="V27" s="2" t="s">
        <v>609</v>
      </c>
      <c r="W27" s="2" t="s">
        <v>609</v>
      </c>
      <c r="X27" s="2" t="s">
        <v>609</v>
      </c>
      <c r="Y27" s="2" t="s">
        <v>609</v>
      </c>
      <c r="Z27" s="2" t="s">
        <v>609</v>
      </c>
      <c r="AA27" s="2" t="s">
        <v>609</v>
      </c>
      <c r="AB27" s="2" t="s">
        <v>609</v>
      </c>
      <c r="AC27" s="2" t="s">
        <v>609</v>
      </c>
      <c r="AD27" s="2" t="s">
        <v>609</v>
      </c>
      <c r="AE27" s="2" t="s">
        <v>609</v>
      </c>
      <c r="AF27" s="2" t="s">
        <v>609</v>
      </c>
      <c r="AG27" s="2" t="s">
        <v>609</v>
      </c>
      <c r="AH27" s="2" t="s">
        <v>609</v>
      </c>
      <c r="AI27" s="2" t="s">
        <v>609</v>
      </c>
      <c r="AJ27" s="2" t="s">
        <v>609</v>
      </c>
      <c r="AK27" s="2" t="s">
        <v>609</v>
      </c>
      <c r="AL27" s="2" t="s">
        <v>609</v>
      </c>
      <c r="AM27" s="2" t="s">
        <v>609</v>
      </c>
      <c r="AN27" s="2" t="s">
        <v>609</v>
      </c>
      <c r="AO27" s="2" t="s">
        <v>609</v>
      </c>
      <c r="AQ27" s="2">
        <f t="shared" si="2"/>
        <v>0</v>
      </c>
      <c r="AR27" s="2">
        <f t="shared" si="0"/>
        <v>0</v>
      </c>
      <c r="AT27" s="2">
        <f t="shared" si="3"/>
        <v>0</v>
      </c>
      <c r="AU27" s="2">
        <f t="shared" si="4"/>
        <v>0</v>
      </c>
      <c r="AV27" s="16" t="str">
        <f t="shared" si="5"/>
        <v/>
      </c>
      <c r="AY27" s="2">
        <f t="shared" si="6"/>
        <v>0</v>
      </c>
      <c r="AZ27" s="2">
        <f t="shared" si="7"/>
        <v>0</v>
      </c>
      <c r="BA27" s="2">
        <f t="shared" si="8"/>
        <v>0</v>
      </c>
      <c r="BB27" s="2">
        <f t="shared" si="9"/>
        <v>0</v>
      </c>
      <c r="BC27" s="2">
        <f t="shared" si="10"/>
        <v>0</v>
      </c>
      <c r="BD27" s="2">
        <f t="shared" si="11"/>
        <v>0</v>
      </c>
    </row>
    <row r="28" spans="1:56" ht="15" customHeight="1" x14ac:dyDescent="0.25">
      <c r="A28" s="2" t="s">
        <v>57</v>
      </c>
      <c r="B28" s="2" t="s">
        <v>61</v>
      </c>
      <c r="C28" s="2">
        <v>2017</v>
      </c>
      <c r="D28" s="2" t="s">
        <v>609</v>
      </c>
      <c r="E28" s="2" t="s">
        <v>609</v>
      </c>
      <c r="F28" s="2" t="s">
        <v>609</v>
      </c>
      <c r="G28" s="2" t="s">
        <v>609</v>
      </c>
      <c r="H28" s="2" t="s">
        <v>609</v>
      </c>
      <c r="I28" s="2" t="s">
        <v>609</v>
      </c>
      <c r="J28" s="2" t="s">
        <v>609</v>
      </c>
      <c r="K28" s="2" t="s">
        <v>609</v>
      </c>
      <c r="L28" s="2" t="s">
        <v>609</v>
      </c>
      <c r="M28" s="2" t="s">
        <v>609</v>
      </c>
      <c r="N28" s="2" t="s">
        <v>609</v>
      </c>
      <c r="O28" s="2" t="s">
        <v>609</v>
      </c>
      <c r="P28" s="2" t="s">
        <v>609</v>
      </c>
      <c r="Q28" s="2" t="s">
        <v>609</v>
      </c>
      <c r="R28" s="2" t="s">
        <v>609</v>
      </c>
      <c r="S28" s="2" t="s">
        <v>609</v>
      </c>
      <c r="T28" s="2" t="s">
        <v>609</v>
      </c>
      <c r="U28" s="2" t="s">
        <v>609</v>
      </c>
      <c r="V28" s="2" t="s">
        <v>609</v>
      </c>
      <c r="W28" s="2" t="s">
        <v>609</v>
      </c>
      <c r="X28" s="2" t="s">
        <v>609</v>
      </c>
      <c r="Y28" s="2" t="s">
        <v>609</v>
      </c>
      <c r="Z28" s="2" t="s">
        <v>609</v>
      </c>
      <c r="AA28" s="2" t="s">
        <v>609</v>
      </c>
      <c r="AB28" s="2" t="s">
        <v>609</v>
      </c>
      <c r="AC28" s="2" t="s">
        <v>609</v>
      </c>
      <c r="AD28" s="2" t="s">
        <v>609</v>
      </c>
      <c r="AE28" s="2" t="s">
        <v>609</v>
      </c>
      <c r="AF28" s="2" t="s">
        <v>609</v>
      </c>
      <c r="AG28" s="2" t="s">
        <v>609</v>
      </c>
      <c r="AH28" s="2" t="s">
        <v>609</v>
      </c>
      <c r="AI28" s="2" t="s">
        <v>609</v>
      </c>
      <c r="AJ28" s="2" t="s">
        <v>609</v>
      </c>
      <c r="AK28" s="2" t="s">
        <v>609</v>
      </c>
      <c r="AL28" s="2" t="s">
        <v>609</v>
      </c>
      <c r="AM28" s="2" t="s">
        <v>609</v>
      </c>
      <c r="AN28" s="2" t="s">
        <v>609</v>
      </c>
      <c r="AO28" s="2" t="s">
        <v>609</v>
      </c>
      <c r="AQ28" s="2">
        <f t="shared" si="2"/>
        <v>0</v>
      </c>
      <c r="AR28" s="2">
        <f t="shared" si="0"/>
        <v>0</v>
      </c>
      <c r="AT28" s="2">
        <f t="shared" si="3"/>
        <v>0</v>
      </c>
      <c r="AU28" s="2">
        <f t="shared" si="4"/>
        <v>0</v>
      </c>
      <c r="AV28" s="16" t="str">
        <f t="shared" si="5"/>
        <v/>
      </c>
      <c r="AY28" s="2">
        <f t="shared" si="6"/>
        <v>0</v>
      </c>
      <c r="AZ28" s="2">
        <f t="shared" si="7"/>
        <v>0</v>
      </c>
      <c r="BA28" s="2">
        <f t="shared" si="8"/>
        <v>0</v>
      </c>
      <c r="BB28" s="2">
        <f t="shared" si="9"/>
        <v>0</v>
      </c>
      <c r="BC28" s="2">
        <f t="shared" si="10"/>
        <v>0</v>
      </c>
      <c r="BD28" s="2">
        <f t="shared" si="11"/>
        <v>0</v>
      </c>
    </row>
    <row r="29" spans="1:56" ht="15" customHeight="1" x14ac:dyDescent="0.25">
      <c r="A29" s="2" t="s">
        <v>57</v>
      </c>
      <c r="B29" s="2" t="s">
        <v>62</v>
      </c>
      <c r="C29" s="2">
        <v>2017</v>
      </c>
      <c r="D29" s="2" t="s">
        <v>609</v>
      </c>
      <c r="E29" s="2" t="s">
        <v>609</v>
      </c>
      <c r="F29" s="2" t="s">
        <v>609</v>
      </c>
      <c r="G29" s="2" t="s">
        <v>609</v>
      </c>
      <c r="H29" s="2" t="s">
        <v>609</v>
      </c>
      <c r="I29" s="2" t="s">
        <v>609</v>
      </c>
      <c r="J29" s="2" t="s">
        <v>609</v>
      </c>
      <c r="K29" s="2" t="s">
        <v>609</v>
      </c>
      <c r="L29" s="2" t="s">
        <v>609</v>
      </c>
      <c r="M29" s="2" t="s">
        <v>609</v>
      </c>
      <c r="N29" s="2" t="s">
        <v>609</v>
      </c>
      <c r="O29" s="2" t="s">
        <v>609</v>
      </c>
      <c r="P29" s="2" t="s">
        <v>609</v>
      </c>
      <c r="Q29" s="2" t="s">
        <v>609</v>
      </c>
      <c r="R29" s="2" t="s">
        <v>609</v>
      </c>
      <c r="S29" s="2" t="s">
        <v>609</v>
      </c>
      <c r="T29" s="2" t="s">
        <v>609</v>
      </c>
      <c r="U29" s="2" t="s">
        <v>609</v>
      </c>
      <c r="V29" s="2" t="s">
        <v>609</v>
      </c>
      <c r="W29" s="2" t="s">
        <v>609</v>
      </c>
      <c r="X29" s="2" t="s">
        <v>609</v>
      </c>
      <c r="Y29" s="2" t="s">
        <v>609</v>
      </c>
      <c r="Z29" s="2" t="s">
        <v>609</v>
      </c>
      <c r="AA29" s="2" t="s">
        <v>609</v>
      </c>
      <c r="AB29" s="2" t="s">
        <v>609</v>
      </c>
      <c r="AC29" s="2" t="s">
        <v>609</v>
      </c>
      <c r="AD29" s="2" t="s">
        <v>609</v>
      </c>
      <c r="AE29" s="2" t="s">
        <v>609</v>
      </c>
      <c r="AF29" s="2" t="s">
        <v>609</v>
      </c>
      <c r="AG29" s="2" t="s">
        <v>609</v>
      </c>
      <c r="AH29" s="2" t="s">
        <v>609</v>
      </c>
      <c r="AI29" s="2" t="s">
        <v>609</v>
      </c>
      <c r="AJ29" s="2" t="s">
        <v>609</v>
      </c>
      <c r="AK29" s="2" t="s">
        <v>609</v>
      </c>
      <c r="AL29" s="2" t="s">
        <v>609</v>
      </c>
      <c r="AM29" s="2" t="s">
        <v>609</v>
      </c>
      <c r="AN29" s="2" t="s">
        <v>609</v>
      </c>
      <c r="AO29" s="2" t="s">
        <v>609</v>
      </c>
      <c r="AQ29" s="2">
        <f t="shared" si="2"/>
        <v>0</v>
      </c>
      <c r="AR29" s="2">
        <f t="shared" si="0"/>
        <v>0</v>
      </c>
      <c r="AT29" s="2">
        <f t="shared" si="3"/>
        <v>0</v>
      </c>
      <c r="AU29" s="2">
        <f t="shared" si="4"/>
        <v>0</v>
      </c>
      <c r="AV29" s="16" t="str">
        <f t="shared" si="5"/>
        <v/>
      </c>
      <c r="AY29" s="2">
        <f t="shared" si="6"/>
        <v>0</v>
      </c>
      <c r="AZ29" s="2">
        <f t="shared" si="7"/>
        <v>0</v>
      </c>
      <c r="BA29" s="2">
        <f t="shared" si="8"/>
        <v>0</v>
      </c>
      <c r="BB29" s="2">
        <f t="shared" si="9"/>
        <v>0</v>
      </c>
      <c r="BC29" s="2">
        <f t="shared" si="10"/>
        <v>0</v>
      </c>
      <c r="BD29" s="2">
        <f t="shared" si="11"/>
        <v>0</v>
      </c>
    </row>
    <row r="30" spans="1:56" ht="15" customHeight="1" x14ac:dyDescent="0.25">
      <c r="A30" s="2" t="s">
        <v>57</v>
      </c>
      <c r="B30" s="2" t="s">
        <v>63</v>
      </c>
      <c r="C30" s="2">
        <v>2017</v>
      </c>
      <c r="D30" s="2" t="s">
        <v>609</v>
      </c>
      <c r="E30" s="2" t="s">
        <v>609</v>
      </c>
      <c r="F30" s="2" t="s">
        <v>609</v>
      </c>
      <c r="G30" s="2" t="s">
        <v>609</v>
      </c>
      <c r="H30" s="2" t="s">
        <v>609</v>
      </c>
      <c r="I30" s="2" t="s">
        <v>609</v>
      </c>
      <c r="J30" s="2" t="s">
        <v>609</v>
      </c>
      <c r="K30" s="2" t="s">
        <v>609</v>
      </c>
      <c r="L30" s="2" t="s">
        <v>609</v>
      </c>
      <c r="M30" s="2" t="s">
        <v>609</v>
      </c>
      <c r="N30" s="2" t="s">
        <v>609</v>
      </c>
      <c r="O30" s="2" t="s">
        <v>609</v>
      </c>
      <c r="P30" s="2" t="s">
        <v>609</v>
      </c>
      <c r="Q30" s="2" t="s">
        <v>609</v>
      </c>
      <c r="R30" s="2" t="s">
        <v>609</v>
      </c>
      <c r="S30" s="2" t="s">
        <v>609</v>
      </c>
      <c r="T30" s="2" t="s">
        <v>609</v>
      </c>
      <c r="U30" s="2" t="s">
        <v>609</v>
      </c>
      <c r="V30" s="2" t="s">
        <v>609</v>
      </c>
      <c r="W30" s="2" t="s">
        <v>609</v>
      </c>
      <c r="X30" s="2" t="s">
        <v>609</v>
      </c>
      <c r="Y30" s="2" t="s">
        <v>609</v>
      </c>
      <c r="Z30" s="2" t="s">
        <v>609</v>
      </c>
      <c r="AA30" s="2" t="s">
        <v>609</v>
      </c>
      <c r="AB30" s="2" t="s">
        <v>609</v>
      </c>
      <c r="AC30" s="2" t="s">
        <v>609</v>
      </c>
      <c r="AD30" s="2" t="s">
        <v>609</v>
      </c>
      <c r="AE30" s="2" t="s">
        <v>609</v>
      </c>
      <c r="AF30" s="2" t="s">
        <v>609</v>
      </c>
      <c r="AG30" s="2" t="s">
        <v>609</v>
      </c>
      <c r="AH30" s="2" t="s">
        <v>609</v>
      </c>
      <c r="AI30" s="2" t="s">
        <v>609</v>
      </c>
      <c r="AJ30" s="2" t="s">
        <v>609</v>
      </c>
      <c r="AK30" s="2" t="s">
        <v>609</v>
      </c>
      <c r="AL30" s="2" t="s">
        <v>609</v>
      </c>
      <c r="AM30" s="2" t="s">
        <v>609</v>
      </c>
      <c r="AN30" s="2" t="s">
        <v>609</v>
      </c>
      <c r="AO30" s="2" t="s">
        <v>609</v>
      </c>
      <c r="AQ30" s="2">
        <f t="shared" si="2"/>
        <v>0</v>
      </c>
      <c r="AR30" s="2">
        <f t="shared" si="0"/>
        <v>0</v>
      </c>
      <c r="AT30" s="2">
        <f t="shared" si="3"/>
        <v>0</v>
      </c>
      <c r="AU30" s="2">
        <f t="shared" si="4"/>
        <v>0</v>
      </c>
      <c r="AV30" s="16" t="str">
        <f t="shared" si="5"/>
        <v/>
      </c>
      <c r="AY30" s="2">
        <f t="shared" si="6"/>
        <v>0</v>
      </c>
      <c r="AZ30" s="2">
        <f t="shared" si="7"/>
        <v>0</v>
      </c>
      <c r="BA30" s="2">
        <f t="shared" si="8"/>
        <v>0</v>
      </c>
      <c r="BB30" s="2">
        <f t="shared" si="9"/>
        <v>0</v>
      </c>
      <c r="BC30" s="2">
        <f t="shared" si="10"/>
        <v>0</v>
      </c>
      <c r="BD30" s="2">
        <f t="shared" si="11"/>
        <v>0</v>
      </c>
    </row>
    <row r="31" spans="1:56" ht="15" customHeight="1" x14ac:dyDescent="0.25">
      <c r="A31" s="2" t="s">
        <v>57</v>
      </c>
      <c r="B31" s="2" t="s">
        <v>64</v>
      </c>
      <c r="C31" s="2">
        <v>2017</v>
      </c>
      <c r="D31" s="2" t="s">
        <v>609</v>
      </c>
      <c r="E31" s="2" t="s">
        <v>609</v>
      </c>
      <c r="F31" s="2" t="s">
        <v>609</v>
      </c>
      <c r="G31" s="2" t="s">
        <v>609</v>
      </c>
      <c r="H31" s="2" t="s">
        <v>609</v>
      </c>
      <c r="I31" s="2" t="s">
        <v>609</v>
      </c>
      <c r="J31" s="2" t="s">
        <v>609</v>
      </c>
      <c r="K31" s="2" t="s">
        <v>609</v>
      </c>
      <c r="L31" s="2" t="s">
        <v>609</v>
      </c>
      <c r="M31" s="2" t="s">
        <v>609</v>
      </c>
      <c r="N31" s="2" t="s">
        <v>609</v>
      </c>
      <c r="O31" s="2" t="s">
        <v>609</v>
      </c>
      <c r="P31" s="2" t="s">
        <v>609</v>
      </c>
      <c r="Q31" s="2" t="s">
        <v>609</v>
      </c>
      <c r="R31" s="2" t="s">
        <v>609</v>
      </c>
      <c r="S31" s="2" t="s">
        <v>609</v>
      </c>
      <c r="T31" s="2" t="s">
        <v>609</v>
      </c>
      <c r="U31" s="2" t="s">
        <v>609</v>
      </c>
      <c r="V31" s="2" t="s">
        <v>609</v>
      </c>
      <c r="W31" s="2" t="s">
        <v>609</v>
      </c>
      <c r="X31" s="2" t="s">
        <v>609</v>
      </c>
      <c r="Y31" s="2" t="s">
        <v>609</v>
      </c>
      <c r="Z31" s="2" t="s">
        <v>609</v>
      </c>
      <c r="AA31" s="2" t="s">
        <v>609</v>
      </c>
      <c r="AB31" s="2" t="s">
        <v>609</v>
      </c>
      <c r="AC31" s="2" t="s">
        <v>609</v>
      </c>
      <c r="AD31" s="2" t="s">
        <v>609</v>
      </c>
      <c r="AE31" s="2" t="s">
        <v>609</v>
      </c>
      <c r="AF31" s="2" t="s">
        <v>609</v>
      </c>
      <c r="AG31" s="2" t="s">
        <v>609</v>
      </c>
      <c r="AH31" s="2" t="s">
        <v>609</v>
      </c>
      <c r="AI31" s="2" t="s">
        <v>609</v>
      </c>
      <c r="AJ31" s="2" t="s">
        <v>609</v>
      </c>
      <c r="AK31" s="2" t="s">
        <v>609</v>
      </c>
      <c r="AL31" s="2" t="s">
        <v>609</v>
      </c>
      <c r="AM31" s="2" t="s">
        <v>609</v>
      </c>
      <c r="AN31" s="2" t="s">
        <v>609</v>
      </c>
      <c r="AO31" s="2" t="s">
        <v>609</v>
      </c>
      <c r="AQ31" s="2">
        <f t="shared" si="2"/>
        <v>0</v>
      </c>
      <c r="AR31" s="2">
        <f t="shared" si="0"/>
        <v>0</v>
      </c>
      <c r="AT31" s="2">
        <f t="shared" si="3"/>
        <v>0</v>
      </c>
      <c r="AU31" s="2">
        <f t="shared" si="4"/>
        <v>0</v>
      </c>
      <c r="AV31" s="16" t="str">
        <f t="shared" si="5"/>
        <v/>
      </c>
      <c r="AY31" s="2">
        <f t="shared" si="6"/>
        <v>0</v>
      </c>
      <c r="AZ31" s="2">
        <f t="shared" si="7"/>
        <v>0</v>
      </c>
      <c r="BA31" s="2">
        <f t="shared" si="8"/>
        <v>0</v>
      </c>
      <c r="BB31" s="2">
        <f t="shared" si="9"/>
        <v>0</v>
      </c>
      <c r="BC31" s="2">
        <f t="shared" si="10"/>
        <v>0</v>
      </c>
      <c r="BD31" s="2">
        <f t="shared" si="11"/>
        <v>0</v>
      </c>
    </row>
    <row r="32" spans="1:56" ht="15" customHeight="1" x14ac:dyDescent="0.25">
      <c r="A32" s="2" t="s">
        <v>57</v>
      </c>
      <c r="B32" s="2" t="s">
        <v>65</v>
      </c>
      <c r="C32" s="2">
        <v>2017</v>
      </c>
      <c r="D32" s="2" t="s">
        <v>609</v>
      </c>
      <c r="E32" s="2" t="s">
        <v>609</v>
      </c>
      <c r="F32" s="2" t="s">
        <v>609</v>
      </c>
      <c r="G32" s="2" t="s">
        <v>609</v>
      </c>
      <c r="H32" s="2" t="s">
        <v>609</v>
      </c>
      <c r="I32" s="2" t="s">
        <v>609</v>
      </c>
      <c r="J32" s="2" t="s">
        <v>609</v>
      </c>
      <c r="K32" s="2" t="s">
        <v>609</v>
      </c>
      <c r="L32" s="2" t="s">
        <v>609</v>
      </c>
      <c r="M32" s="2" t="s">
        <v>609</v>
      </c>
      <c r="N32" s="2" t="s">
        <v>609</v>
      </c>
      <c r="O32" s="2" t="s">
        <v>609</v>
      </c>
      <c r="P32" s="2" t="s">
        <v>609</v>
      </c>
      <c r="Q32" s="2" t="s">
        <v>609</v>
      </c>
      <c r="R32" s="2" t="s">
        <v>609</v>
      </c>
      <c r="S32" s="2" t="s">
        <v>609</v>
      </c>
      <c r="T32" s="2" t="s">
        <v>609</v>
      </c>
      <c r="U32" s="2" t="s">
        <v>609</v>
      </c>
      <c r="V32" s="2" t="s">
        <v>609</v>
      </c>
      <c r="W32" s="2" t="s">
        <v>609</v>
      </c>
      <c r="X32" s="2" t="s">
        <v>609</v>
      </c>
      <c r="Y32" s="2" t="s">
        <v>609</v>
      </c>
      <c r="Z32" s="2" t="s">
        <v>609</v>
      </c>
      <c r="AA32" s="2" t="s">
        <v>609</v>
      </c>
      <c r="AB32" s="2" t="s">
        <v>609</v>
      </c>
      <c r="AC32" s="2" t="s">
        <v>609</v>
      </c>
      <c r="AD32" s="2" t="s">
        <v>609</v>
      </c>
      <c r="AE32" s="2" t="s">
        <v>609</v>
      </c>
      <c r="AF32" s="2" t="s">
        <v>609</v>
      </c>
      <c r="AG32" s="2" t="s">
        <v>609</v>
      </c>
      <c r="AH32" s="2" t="s">
        <v>609</v>
      </c>
      <c r="AI32" s="2" t="s">
        <v>609</v>
      </c>
      <c r="AJ32" s="2" t="s">
        <v>609</v>
      </c>
      <c r="AK32" s="2" t="s">
        <v>609</v>
      </c>
      <c r="AL32" s="2" t="s">
        <v>609</v>
      </c>
      <c r="AM32" s="2" t="s">
        <v>609</v>
      </c>
      <c r="AN32" s="2" t="s">
        <v>609</v>
      </c>
      <c r="AO32" s="2" t="s">
        <v>609</v>
      </c>
      <c r="AQ32" s="2">
        <f t="shared" si="2"/>
        <v>0</v>
      </c>
      <c r="AR32" s="2">
        <f t="shared" si="0"/>
        <v>0</v>
      </c>
      <c r="AT32" s="2">
        <f t="shared" si="3"/>
        <v>0</v>
      </c>
      <c r="AU32" s="2">
        <f t="shared" si="4"/>
        <v>0</v>
      </c>
      <c r="AV32" s="16" t="str">
        <f t="shared" si="5"/>
        <v/>
      </c>
      <c r="AY32" s="2">
        <f t="shared" si="6"/>
        <v>0</v>
      </c>
      <c r="AZ32" s="2">
        <f t="shared" si="7"/>
        <v>0</v>
      </c>
      <c r="BA32" s="2">
        <f t="shared" si="8"/>
        <v>0</v>
      </c>
      <c r="BB32" s="2">
        <f t="shared" si="9"/>
        <v>0</v>
      </c>
      <c r="BC32" s="2">
        <f t="shared" si="10"/>
        <v>0</v>
      </c>
      <c r="BD32" s="2">
        <f t="shared" si="11"/>
        <v>0</v>
      </c>
    </row>
    <row r="33" spans="1:56" ht="15" customHeight="1" x14ac:dyDescent="0.25">
      <c r="A33" s="2" t="s">
        <v>57</v>
      </c>
      <c r="B33" s="2" t="s">
        <v>66</v>
      </c>
      <c r="C33" s="2">
        <v>2017</v>
      </c>
      <c r="D33" s="2" t="s">
        <v>609</v>
      </c>
      <c r="E33" s="2" t="s">
        <v>609</v>
      </c>
      <c r="F33" s="2" t="s">
        <v>609</v>
      </c>
      <c r="G33" s="2" t="s">
        <v>609</v>
      </c>
      <c r="H33" s="2" t="s">
        <v>609</v>
      </c>
      <c r="I33" s="2" t="s">
        <v>609</v>
      </c>
      <c r="J33" s="2" t="s">
        <v>609</v>
      </c>
      <c r="K33" s="2" t="s">
        <v>609</v>
      </c>
      <c r="L33" s="2" t="s">
        <v>609</v>
      </c>
      <c r="M33" s="2" t="s">
        <v>609</v>
      </c>
      <c r="N33" s="2" t="s">
        <v>609</v>
      </c>
      <c r="O33" s="2" t="s">
        <v>609</v>
      </c>
      <c r="P33" s="2" t="s">
        <v>609</v>
      </c>
      <c r="Q33" s="2" t="s">
        <v>609</v>
      </c>
      <c r="R33" s="2" t="s">
        <v>609</v>
      </c>
      <c r="S33" s="2" t="s">
        <v>609</v>
      </c>
      <c r="T33" s="2" t="s">
        <v>609</v>
      </c>
      <c r="U33" s="2" t="s">
        <v>609</v>
      </c>
      <c r="V33" s="2" t="s">
        <v>609</v>
      </c>
      <c r="W33" s="2" t="s">
        <v>609</v>
      </c>
      <c r="X33" s="2" t="s">
        <v>609</v>
      </c>
      <c r="Y33" s="2" t="s">
        <v>609</v>
      </c>
      <c r="Z33" s="2" t="s">
        <v>609</v>
      </c>
      <c r="AA33" s="2" t="s">
        <v>609</v>
      </c>
      <c r="AB33" s="2" t="s">
        <v>609</v>
      </c>
      <c r="AC33" s="2" t="s">
        <v>609</v>
      </c>
      <c r="AD33" s="2" t="s">
        <v>609</v>
      </c>
      <c r="AE33" s="2" t="s">
        <v>609</v>
      </c>
      <c r="AF33" s="2" t="s">
        <v>609</v>
      </c>
      <c r="AG33" s="2" t="s">
        <v>609</v>
      </c>
      <c r="AH33" s="2" t="s">
        <v>609</v>
      </c>
      <c r="AI33" s="2" t="s">
        <v>609</v>
      </c>
      <c r="AJ33" s="2" t="s">
        <v>609</v>
      </c>
      <c r="AK33" s="2" t="s">
        <v>609</v>
      </c>
      <c r="AL33" s="2" t="s">
        <v>609</v>
      </c>
      <c r="AM33" s="2" t="s">
        <v>609</v>
      </c>
      <c r="AN33" s="2" t="s">
        <v>609</v>
      </c>
      <c r="AO33" s="2" t="s">
        <v>609</v>
      </c>
      <c r="AQ33" s="2">
        <f t="shared" si="2"/>
        <v>0</v>
      </c>
      <c r="AR33" s="2">
        <f t="shared" si="0"/>
        <v>0</v>
      </c>
      <c r="AT33" s="2">
        <f t="shared" si="3"/>
        <v>0</v>
      </c>
      <c r="AU33" s="2">
        <f t="shared" si="4"/>
        <v>0</v>
      </c>
      <c r="AV33" s="16" t="str">
        <f t="shared" si="5"/>
        <v/>
      </c>
      <c r="AY33" s="2">
        <f t="shared" si="6"/>
        <v>0</v>
      </c>
      <c r="AZ33" s="2">
        <f t="shared" si="7"/>
        <v>0</v>
      </c>
      <c r="BA33" s="2">
        <f t="shared" si="8"/>
        <v>0</v>
      </c>
      <c r="BB33" s="2">
        <f t="shared" si="9"/>
        <v>0</v>
      </c>
      <c r="BC33" s="2">
        <f t="shared" si="10"/>
        <v>0</v>
      </c>
      <c r="BD33" s="2">
        <f t="shared" si="11"/>
        <v>0</v>
      </c>
    </row>
    <row r="34" spans="1:56" ht="15" customHeight="1" x14ac:dyDescent="0.25">
      <c r="A34" s="2" t="s">
        <v>57</v>
      </c>
      <c r="B34" s="2" t="s">
        <v>67</v>
      </c>
      <c r="C34" s="2">
        <v>2017</v>
      </c>
      <c r="D34" s="2" t="s">
        <v>609</v>
      </c>
      <c r="E34" s="2" t="s">
        <v>609</v>
      </c>
      <c r="F34" s="2" t="s">
        <v>609</v>
      </c>
      <c r="G34" s="2" t="s">
        <v>609</v>
      </c>
      <c r="H34" s="2" t="s">
        <v>609</v>
      </c>
      <c r="I34" s="2" t="s">
        <v>609</v>
      </c>
      <c r="J34" s="2" t="s">
        <v>609</v>
      </c>
      <c r="K34" s="2" t="s">
        <v>609</v>
      </c>
      <c r="L34" s="2" t="s">
        <v>609</v>
      </c>
      <c r="M34" s="2" t="s">
        <v>609</v>
      </c>
      <c r="N34" s="2" t="s">
        <v>609</v>
      </c>
      <c r="O34" s="2" t="s">
        <v>609</v>
      </c>
      <c r="P34" s="2" t="s">
        <v>609</v>
      </c>
      <c r="Q34" s="2" t="s">
        <v>609</v>
      </c>
      <c r="R34" s="2" t="s">
        <v>609</v>
      </c>
      <c r="S34" s="2" t="s">
        <v>609</v>
      </c>
      <c r="T34" s="2" t="s">
        <v>609</v>
      </c>
      <c r="U34" s="2" t="s">
        <v>609</v>
      </c>
      <c r="V34" s="2" t="s">
        <v>609</v>
      </c>
      <c r="W34" s="2" t="s">
        <v>609</v>
      </c>
      <c r="X34" s="2" t="s">
        <v>609</v>
      </c>
      <c r="Y34" s="2" t="s">
        <v>609</v>
      </c>
      <c r="Z34" s="2" t="s">
        <v>609</v>
      </c>
      <c r="AA34" s="2" t="s">
        <v>609</v>
      </c>
      <c r="AB34" s="2" t="s">
        <v>609</v>
      </c>
      <c r="AC34" s="2" t="s">
        <v>609</v>
      </c>
      <c r="AD34" s="2" t="s">
        <v>609</v>
      </c>
      <c r="AE34" s="2" t="s">
        <v>609</v>
      </c>
      <c r="AF34" s="2" t="s">
        <v>609</v>
      </c>
      <c r="AG34" s="2" t="s">
        <v>609</v>
      </c>
      <c r="AH34" s="2" t="s">
        <v>609</v>
      </c>
      <c r="AI34" s="2" t="s">
        <v>609</v>
      </c>
      <c r="AJ34" s="2" t="s">
        <v>609</v>
      </c>
      <c r="AK34" s="2" t="s">
        <v>609</v>
      </c>
      <c r="AL34" s="2" t="s">
        <v>609</v>
      </c>
      <c r="AM34" s="2" t="s">
        <v>609</v>
      </c>
      <c r="AN34" s="2" t="s">
        <v>609</v>
      </c>
      <c r="AO34" s="2" t="s">
        <v>609</v>
      </c>
      <c r="AQ34" s="2">
        <f t="shared" si="2"/>
        <v>0</v>
      </c>
      <c r="AR34" s="2">
        <f t="shared" si="0"/>
        <v>0</v>
      </c>
      <c r="AT34" s="2">
        <f t="shared" si="3"/>
        <v>0</v>
      </c>
      <c r="AU34" s="2">
        <f t="shared" si="4"/>
        <v>0</v>
      </c>
      <c r="AV34" s="16" t="str">
        <f t="shared" si="5"/>
        <v/>
      </c>
      <c r="AY34" s="2">
        <f t="shared" si="6"/>
        <v>0</v>
      </c>
      <c r="AZ34" s="2">
        <f t="shared" si="7"/>
        <v>0</v>
      </c>
      <c r="BA34" s="2">
        <f t="shared" si="8"/>
        <v>0</v>
      </c>
      <c r="BB34" s="2">
        <f t="shared" si="9"/>
        <v>0</v>
      </c>
      <c r="BC34" s="2">
        <f t="shared" si="10"/>
        <v>0</v>
      </c>
      <c r="BD34" s="2">
        <f t="shared" si="11"/>
        <v>0</v>
      </c>
    </row>
    <row r="35" spans="1:56" ht="15" customHeight="1" x14ac:dyDescent="0.25">
      <c r="A35" s="2" t="s">
        <v>68</v>
      </c>
      <c r="B35" s="2" t="s">
        <v>69</v>
      </c>
      <c r="C35" s="2">
        <v>2017</v>
      </c>
      <c r="D35" s="2">
        <v>149</v>
      </c>
      <c r="E35" s="2">
        <v>24</v>
      </c>
      <c r="F35" s="2" t="s">
        <v>726</v>
      </c>
      <c r="G35" s="2" t="s">
        <v>726</v>
      </c>
      <c r="H35" s="2" t="s">
        <v>726</v>
      </c>
      <c r="I35" s="2">
        <v>184</v>
      </c>
      <c r="J35" s="2" t="s">
        <v>726</v>
      </c>
      <c r="K35" s="2" t="s">
        <v>726</v>
      </c>
      <c r="L35" s="2" t="s">
        <v>726</v>
      </c>
      <c r="M35" s="2" t="s">
        <v>726</v>
      </c>
      <c r="N35" s="2" t="s">
        <v>726</v>
      </c>
      <c r="O35" s="2" t="s">
        <v>726</v>
      </c>
      <c r="P35" s="2" t="s">
        <v>726</v>
      </c>
      <c r="Q35" s="2" t="s">
        <v>726</v>
      </c>
      <c r="R35" s="2" t="s">
        <v>726</v>
      </c>
      <c r="S35" s="2" t="s">
        <v>726</v>
      </c>
      <c r="T35" s="2" t="s">
        <v>726</v>
      </c>
      <c r="U35" s="2" t="s">
        <v>726</v>
      </c>
      <c r="V35" s="2" t="s">
        <v>726</v>
      </c>
      <c r="W35" s="2" t="s">
        <v>726</v>
      </c>
      <c r="X35" s="2" t="s">
        <v>726</v>
      </c>
      <c r="Y35" s="2" t="s">
        <v>726</v>
      </c>
      <c r="Z35" s="2" t="s">
        <v>726</v>
      </c>
      <c r="AA35" s="2">
        <v>18</v>
      </c>
      <c r="AB35" s="2" t="s">
        <v>726</v>
      </c>
      <c r="AC35" s="2" t="s">
        <v>726</v>
      </c>
      <c r="AD35" s="2" t="s">
        <v>726</v>
      </c>
      <c r="AE35" s="2" t="s">
        <v>726</v>
      </c>
      <c r="AF35" s="2">
        <v>148</v>
      </c>
      <c r="AG35" s="2">
        <v>1</v>
      </c>
      <c r="AH35" s="2" t="s">
        <v>730</v>
      </c>
      <c r="AI35" s="2">
        <v>39.83</v>
      </c>
      <c r="AJ35" s="2" t="s">
        <v>726</v>
      </c>
      <c r="AK35" s="2">
        <v>18</v>
      </c>
      <c r="AL35" s="2">
        <v>12</v>
      </c>
      <c r="AM35" s="2">
        <v>88</v>
      </c>
      <c r="AN35" s="2">
        <v>0</v>
      </c>
      <c r="AO35" s="2">
        <v>0</v>
      </c>
      <c r="AQ35" s="2">
        <f t="shared" si="2"/>
        <v>166</v>
      </c>
      <c r="AR35" s="2">
        <f t="shared" si="0"/>
        <v>184</v>
      </c>
      <c r="AT35" s="2">
        <f t="shared" si="3"/>
        <v>149</v>
      </c>
      <c r="AU35" s="2">
        <f t="shared" si="4"/>
        <v>24</v>
      </c>
      <c r="AV35" s="16">
        <f t="shared" si="5"/>
        <v>0.94021739130434778</v>
      </c>
      <c r="AY35" s="2">
        <f t="shared" si="6"/>
        <v>18</v>
      </c>
      <c r="AZ35" s="2">
        <f t="shared" si="7"/>
        <v>2.16</v>
      </c>
      <c r="BA35" s="2">
        <f t="shared" si="8"/>
        <v>15.84</v>
      </c>
      <c r="BB35" s="2">
        <f t="shared" si="9"/>
        <v>0</v>
      </c>
      <c r="BC35" s="2">
        <f t="shared" si="10"/>
        <v>0</v>
      </c>
      <c r="BD35" s="2">
        <f t="shared" si="11"/>
        <v>0</v>
      </c>
    </row>
    <row r="36" spans="1:56" ht="15" customHeight="1" x14ac:dyDescent="0.25">
      <c r="A36" s="2" t="s">
        <v>72</v>
      </c>
      <c r="B36" s="2" t="s">
        <v>73</v>
      </c>
      <c r="C36" s="2">
        <v>2017</v>
      </c>
      <c r="D36" s="2" t="s">
        <v>726</v>
      </c>
      <c r="E36" s="2" t="s">
        <v>726</v>
      </c>
      <c r="F36" s="2" t="s">
        <v>726</v>
      </c>
      <c r="G36" s="2" t="s">
        <v>726</v>
      </c>
      <c r="H36" s="2" t="s">
        <v>726</v>
      </c>
      <c r="I36" s="2" t="s">
        <v>726</v>
      </c>
      <c r="J36" s="2" t="s">
        <v>726</v>
      </c>
      <c r="K36" s="2" t="s">
        <v>726</v>
      </c>
      <c r="L36" s="2" t="s">
        <v>726</v>
      </c>
      <c r="M36" s="2" t="s">
        <v>726</v>
      </c>
      <c r="N36" s="2" t="s">
        <v>726</v>
      </c>
      <c r="O36" s="2" t="s">
        <v>726</v>
      </c>
      <c r="P36" s="2" t="s">
        <v>726</v>
      </c>
      <c r="Q36" s="2" t="s">
        <v>726</v>
      </c>
      <c r="R36" s="2" t="s">
        <v>726</v>
      </c>
      <c r="S36" s="2" t="s">
        <v>726</v>
      </c>
      <c r="T36" s="2" t="s">
        <v>726</v>
      </c>
      <c r="U36" s="2" t="s">
        <v>726</v>
      </c>
      <c r="V36" s="2" t="s">
        <v>726</v>
      </c>
      <c r="W36" s="2" t="s">
        <v>726</v>
      </c>
      <c r="X36" s="2" t="s">
        <v>726</v>
      </c>
      <c r="Y36" s="2" t="s">
        <v>726</v>
      </c>
      <c r="Z36" s="2" t="s">
        <v>726</v>
      </c>
      <c r="AA36" s="2" t="s">
        <v>726</v>
      </c>
      <c r="AB36" s="2" t="s">
        <v>726</v>
      </c>
      <c r="AC36" s="2" t="s">
        <v>726</v>
      </c>
      <c r="AD36" s="2" t="s">
        <v>726</v>
      </c>
      <c r="AE36" s="2" t="s">
        <v>726</v>
      </c>
      <c r="AF36" s="2" t="s">
        <v>726</v>
      </c>
      <c r="AG36" s="2" t="s">
        <v>726</v>
      </c>
      <c r="AH36" s="2" t="s">
        <v>609</v>
      </c>
      <c r="AI36" s="2" t="s">
        <v>726</v>
      </c>
      <c r="AJ36" s="2" t="s">
        <v>726</v>
      </c>
      <c r="AK36" s="2" t="s">
        <v>726</v>
      </c>
      <c r="AL36" s="2" t="s">
        <v>726</v>
      </c>
      <c r="AM36" s="2" t="s">
        <v>726</v>
      </c>
      <c r="AN36" s="2" t="s">
        <v>726</v>
      </c>
      <c r="AO36" s="2" t="s">
        <v>726</v>
      </c>
      <c r="AQ36" s="2">
        <f t="shared" si="2"/>
        <v>0</v>
      </c>
      <c r="AR36" s="2">
        <f t="shared" si="0"/>
        <v>0</v>
      </c>
      <c r="AT36" s="2">
        <f t="shared" si="3"/>
        <v>0</v>
      </c>
      <c r="AU36" s="2">
        <f t="shared" si="4"/>
        <v>0</v>
      </c>
      <c r="AV36" s="16" t="str">
        <f t="shared" si="5"/>
        <v/>
      </c>
      <c r="AY36" s="2">
        <f t="shared" si="6"/>
        <v>0</v>
      </c>
      <c r="AZ36" s="2">
        <f t="shared" si="7"/>
        <v>0</v>
      </c>
      <c r="BA36" s="2">
        <f t="shared" si="8"/>
        <v>0</v>
      </c>
      <c r="BB36" s="2">
        <f t="shared" si="9"/>
        <v>0</v>
      </c>
      <c r="BC36" s="2">
        <f t="shared" si="10"/>
        <v>0</v>
      </c>
      <c r="BD36" s="2">
        <f t="shared" si="11"/>
        <v>0</v>
      </c>
    </row>
    <row r="37" spans="1:56" ht="15" customHeight="1" x14ac:dyDescent="0.25">
      <c r="A37" s="2" t="s">
        <v>72</v>
      </c>
      <c r="B37" s="2" t="s">
        <v>74</v>
      </c>
      <c r="C37" s="2">
        <v>2017</v>
      </c>
      <c r="D37" s="2">
        <v>106.86</v>
      </c>
      <c r="E37" s="2">
        <v>26.9</v>
      </c>
      <c r="F37" s="2" t="s">
        <v>726</v>
      </c>
      <c r="G37" s="2" t="s">
        <v>726</v>
      </c>
      <c r="H37" s="2" t="s">
        <v>726</v>
      </c>
      <c r="I37" s="2">
        <v>159.57</v>
      </c>
      <c r="J37" s="2" t="s">
        <v>726</v>
      </c>
      <c r="K37" s="2">
        <v>1.47</v>
      </c>
      <c r="L37" s="2" t="s">
        <v>726</v>
      </c>
      <c r="M37" s="2" t="s">
        <v>726</v>
      </c>
      <c r="N37" s="2" t="s">
        <v>726</v>
      </c>
      <c r="O37" s="2" t="s">
        <v>726</v>
      </c>
      <c r="P37" s="2" t="s">
        <v>726</v>
      </c>
      <c r="Q37" s="2" t="s">
        <v>726</v>
      </c>
      <c r="R37" s="2">
        <v>0.9</v>
      </c>
      <c r="S37" s="2" t="s">
        <v>726</v>
      </c>
      <c r="T37" s="2" t="s">
        <v>726</v>
      </c>
      <c r="U37" s="2" t="s">
        <v>726</v>
      </c>
      <c r="V37" s="2" t="s">
        <v>726</v>
      </c>
      <c r="W37" s="2" t="s">
        <v>8</v>
      </c>
      <c r="X37" s="2" t="s">
        <v>726</v>
      </c>
      <c r="Y37" s="2" t="s">
        <v>726</v>
      </c>
      <c r="Z37" s="2" t="s">
        <v>726</v>
      </c>
      <c r="AA37" s="2">
        <v>2.2000000000000002</v>
      </c>
      <c r="AB37" s="2" t="s">
        <v>726</v>
      </c>
      <c r="AC37" s="2" t="s">
        <v>726</v>
      </c>
      <c r="AD37" s="2" t="s">
        <v>726</v>
      </c>
      <c r="AE37" s="2" t="s">
        <v>726</v>
      </c>
      <c r="AF37" s="2">
        <v>144</v>
      </c>
      <c r="AG37" s="2">
        <v>1.47</v>
      </c>
      <c r="AH37" s="2" t="s">
        <v>730</v>
      </c>
      <c r="AI37" s="2">
        <v>20</v>
      </c>
      <c r="AJ37" s="2" t="s">
        <v>726</v>
      </c>
      <c r="AK37" s="2">
        <v>11</v>
      </c>
      <c r="AL37" s="2">
        <v>0.4</v>
      </c>
      <c r="AM37" s="2">
        <v>99.6</v>
      </c>
      <c r="AN37" s="2">
        <v>0</v>
      </c>
      <c r="AO37" s="2">
        <v>0</v>
      </c>
      <c r="AQ37" s="2">
        <f t="shared" si="2"/>
        <v>148.57</v>
      </c>
      <c r="AR37" s="2">
        <f t="shared" si="0"/>
        <v>159.57</v>
      </c>
      <c r="AT37" s="2">
        <f t="shared" si="3"/>
        <v>106.86</v>
      </c>
      <c r="AU37" s="2">
        <f t="shared" si="4"/>
        <v>26.9</v>
      </c>
      <c r="AV37" s="16">
        <f t="shared" si="5"/>
        <v>0.83825280441185679</v>
      </c>
      <c r="AY37" s="2">
        <f t="shared" si="6"/>
        <v>11</v>
      </c>
      <c r="AZ37" s="2">
        <f t="shared" si="7"/>
        <v>4.3999999999999997E-2</v>
      </c>
      <c r="BA37" s="2">
        <f t="shared" si="8"/>
        <v>10.956</v>
      </c>
      <c r="BB37" s="2">
        <f t="shared" si="9"/>
        <v>0</v>
      </c>
      <c r="BC37" s="2">
        <f t="shared" si="10"/>
        <v>0</v>
      </c>
      <c r="BD37" s="2">
        <f t="shared" si="11"/>
        <v>0</v>
      </c>
    </row>
    <row r="38" spans="1:56" ht="15" customHeight="1" x14ac:dyDescent="0.25">
      <c r="A38" s="2" t="s">
        <v>72</v>
      </c>
      <c r="B38" s="2" t="s">
        <v>75</v>
      </c>
      <c r="C38" s="2">
        <v>2017</v>
      </c>
      <c r="D38" s="2" t="s">
        <v>726</v>
      </c>
      <c r="E38" s="2" t="s">
        <v>726</v>
      </c>
      <c r="F38" s="2" t="s">
        <v>726</v>
      </c>
      <c r="G38" s="2" t="s">
        <v>726</v>
      </c>
      <c r="H38" s="2" t="s">
        <v>726</v>
      </c>
      <c r="I38" s="2" t="s">
        <v>726</v>
      </c>
      <c r="J38" s="2" t="s">
        <v>726</v>
      </c>
      <c r="K38" s="2" t="s">
        <v>726</v>
      </c>
      <c r="L38" s="2" t="s">
        <v>726</v>
      </c>
      <c r="M38" s="2" t="s">
        <v>726</v>
      </c>
      <c r="N38" s="2" t="s">
        <v>726</v>
      </c>
      <c r="O38" s="2" t="s">
        <v>726</v>
      </c>
      <c r="P38" s="2" t="s">
        <v>726</v>
      </c>
      <c r="Q38" s="2" t="s">
        <v>726</v>
      </c>
      <c r="R38" s="2" t="s">
        <v>726</v>
      </c>
      <c r="S38" s="2" t="s">
        <v>726</v>
      </c>
      <c r="T38" s="2" t="s">
        <v>726</v>
      </c>
      <c r="U38" s="2" t="s">
        <v>726</v>
      </c>
      <c r="V38" s="2" t="s">
        <v>726</v>
      </c>
      <c r="W38" s="2" t="s">
        <v>726</v>
      </c>
      <c r="X38" s="2" t="s">
        <v>726</v>
      </c>
      <c r="Y38" s="2" t="s">
        <v>726</v>
      </c>
      <c r="Z38" s="2" t="s">
        <v>726</v>
      </c>
      <c r="AA38" s="2" t="s">
        <v>726</v>
      </c>
      <c r="AB38" s="2" t="s">
        <v>726</v>
      </c>
      <c r="AC38" s="2" t="s">
        <v>726</v>
      </c>
      <c r="AD38" s="2" t="s">
        <v>726</v>
      </c>
      <c r="AE38" s="2" t="s">
        <v>726</v>
      </c>
      <c r="AF38" s="2" t="s">
        <v>726</v>
      </c>
      <c r="AG38" s="2" t="s">
        <v>726</v>
      </c>
      <c r="AH38" s="2" t="s">
        <v>609</v>
      </c>
      <c r="AI38" s="2" t="s">
        <v>726</v>
      </c>
      <c r="AJ38" s="2" t="s">
        <v>726</v>
      </c>
      <c r="AK38" s="2" t="s">
        <v>726</v>
      </c>
      <c r="AL38" s="2" t="s">
        <v>726</v>
      </c>
      <c r="AM38" s="2" t="s">
        <v>726</v>
      </c>
      <c r="AN38" s="2" t="s">
        <v>726</v>
      </c>
      <c r="AO38" s="2" t="s">
        <v>726</v>
      </c>
      <c r="AQ38" s="2">
        <f t="shared" si="2"/>
        <v>0</v>
      </c>
      <c r="AR38" s="2">
        <f t="shared" si="0"/>
        <v>0</v>
      </c>
      <c r="AT38" s="2">
        <f t="shared" si="3"/>
        <v>0</v>
      </c>
      <c r="AU38" s="2">
        <f t="shared" si="4"/>
        <v>0</v>
      </c>
      <c r="AV38" s="16" t="str">
        <f t="shared" si="5"/>
        <v/>
      </c>
      <c r="AY38" s="2">
        <f t="shared" si="6"/>
        <v>0</v>
      </c>
      <c r="AZ38" s="2">
        <f t="shared" si="7"/>
        <v>0</v>
      </c>
      <c r="BA38" s="2">
        <f t="shared" si="8"/>
        <v>0</v>
      </c>
      <c r="BB38" s="2">
        <f t="shared" si="9"/>
        <v>0</v>
      </c>
      <c r="BC38" s="2">
        <f t="shared" si="10"/>
        <v>0</v>
      </c>
      <c r="BD38" s="2">
        <f t="shared" si="11"/>
        <v>0</v>
      </c>
    </row>
    <row r="39" spans="1:56" ht="15" customHeight="1" x14ac:dyDescent="0.25">
      <c r="A39" s="2" t="s">
        <v>76</v>
      </c>
      <c r="B39" s="2" t="s">
        <v>77</v>
      </c>
      <c r="C39" s="2">
        <v>2017</v>
      </c>
      <c r="D39" s="2" t="s">
        <v>726</v>
      </c>
      <c r="E39" s="2" t="s">
        <v>726</v>
      </c>
      <c r="F39" s="2" t="s">
        <v>726</v>
      </c>
      <c r="G39" s="2" t="s">
        <v>726</v>
      </c>
      <c r="H39" s="2" t="s">
        <v>726</v>
      </c>
      <c r="I39" s="2" t="s">
        <v>726</v>
      </c>
      <c r="J39" s="2" t="s">
        <v>726</v>
      </c>
      <c r="K39" s="2" t="s">
        <v>726</v>
      </c>
      <c r="L39" s="2" t="s">
        <v>726</v>
      </c>
      <c r="M39" s="2" t="s">
        <v>726</v>
      </c>
      <c r="N39" s="2" t="s">
        <v>726</v>
      </c>
      <c r="O39" s="2" t="s">
        <v>726</v>
      </c>
      <c r="P39" s="2" t="s">
        <v>726</v>
      </c>
      <c r="Q39" s="2" t="s">
        <v>726</v>
      </c>
      <c r="R39" s="2" t="s">
        <v>726</v>
      </c>
      <c r="S39" s="2" t="s">
        <v>726</v>
      </c>
      <c r="T39" s="2" t="s">
        <v>726</v>
      </c>
      <c r="U39" s="2" t="s">
        <v>726</v>
      </c>
      <c r="V39" s="2" t="s">
        <v>726</v>
      </c>
      <c r="W39" s="2" t="s">
        <v>726</v>
      </c>
      <c r="X39" s="2" t="s">
        <v>726</v>
      </c>
      <c r="Y39" s="2" t="s">
        <v>726</v>
      </c>
      <c r="Z39" s="2" t="s">
        <v>726</v>
      </c>
      <c r="AA39" s="2" t="s">
        <v>726</v>
      </c>
      <c r="AB39" s="2" t="s">
        <v>726</v>
      </c>
      <c r="AC39" s="2" t="s">
        <v>726</v>
      </c>
      <c r="AD39" s="2" t="s">
        <v>726</v>
      </c>
      <c r="AE39" s="2" t="s">
        <v>726</v>
      </c>
      <c r="AF39" s="2" t="s">
        <v>726</v>
      </c>
      <c r="AG39" s="2" t="s">
        <v>726</v>
      </c>
      <c r="AH39" s="2" t="s">
        <v>609</v>
      </c>
      <c r="AI39" s="2" t="s">
        <v>726</v>
      </c>
      <c r="AJ39" s="2" t="s">
        <v>726</v>
      </c>
      <c r="AK39" s="2" t="s">
        <v>726</v>
      </c>
      <c r="AL39" s="2" t="s">
        <v>726</v>
      </c>
      <c r="AM39" s="2" t="s">
        <v>726</v>
      </c>
      <c r="AN39" s="2" t="s">
        <v>726</v>
      </c>
      <c r="AO39" s="2" t="s">
        <v>726</v>
      </c>
      <c r="AQ39" s="2">
        <f t="shared" si="2"/>
        <v>0</v>
      </c>
      <c r="AR39" s="2">
        <f t="shared" si="0"/>
        <v>0</v>
      </c>
      <c r="AT39" s="2">
        <f t="shared" si="3"/>
        <v>0</v>
      </c>
      <c r="AU39" s="2">
        <f t="shared" si="4"/>
        <v>0</v>
      </c>
      <c r="AV39" s="16" t="str">
        <f t="shared" si="5"/>
        <v/>
      </c>
      <c r="AY39" s="2">
        <f t="shared" si="6"/>
        <v>0</v>
      </c>
      <c r="AZ39" s="2">
        <f t="shared" si="7"/>
        <v>0</v>
      </c>
      <c r="BA39" s="2">
        <f t="shared" si="8"/>
        <v>0</v>
      </c>
      <c r="BB39" s="2">
        <f t="shared" si="9"/>
        <v>0</v>
      </c>
      <c r="BC39" s="2">
        <f t="shared" si="10"/>
        <v>0</v>
      </c>
      <c r="BD39" s="2">
        <f t="shared" si="11"/>
        <v>0</v>
      </c>
    </row>
    <row r="40" spans="1:56" ht="15" customHeight="1" x14ac:dyDescent="0.25">
      <c r="A40" s="2" t="s">
        <v>76</v>
      </c>
      <c r="B40" s="2" t="s">
        <v>78</v>
      </c>
      <c r="C40" s="2">
        <v>2017</v>
      </c>
      <c r="D40" s="2" t="s">
        <v>726</v>
      </c>
      <c r="E40" s="2" t="s">
        <v>726</v>
      </c>
      <c r="F40" s="2" t="s">
        <v>726</v>
      </c>
      <c r="G40" s="2" t="s">
        <v>726</v>
      </c>
      <c r="H40" s="2" t="s">
        <v>726</v>
      </c>
      <c r="I40" s="2" t="s">
        <v>726</v>
      </c>
      <c r="J40" s="2" t="s">
        <v>726</v>
      </c>
      <c r="K40" s="2" t="s">
        <v>726</v>
      </c>
      <c r="L40" s="2" t="s">
        <v>726</v>
      </c>
      <c r="M40" s="2" t="s">
        <v>726</v>
      </c>
      <c r="N40" s="2" t="s">
        <v>726</v>
      </c>
      <c r="O40" s="2" t="s">
        <v>726</v>
      </c>
      <c r="P40" s="2" t="s">
        <v>726</v>
      </c>
      <c r="Q40" s="2" t="s">
        <v>726</v>
      </c>
      <c r="R40" s="2" t="s">
        <v>726</v>
      </c>
      <c r="S40" s="2" t="s">
        <v>726</v>
      </c>
      <c r="T40" s="2" t="s">
        <v>726</v>
      </c>
      <c r="U40" s="2" t="s">
        <v>726</v>
      </c>
      <c r="V40" s="2" t="s">
        <v>726</v>
      </c>
      <c r="W40" s="2" t="s">
        <v>726</v>
      </c>
      <c r="X40" s="2" t="s">
        <v>726</v>
      </c>
      <c r="Y40" s="2" t="s">
        <v>726</v>
      </c>
      <c r="Z40" s="2" t="s">
        <v>726</v>
      </c>
      <c r="AA40" s="2" t="s">
        <v>726</v>
      </c>
      <c r="AB40" s="2" t="s">
        <v>726</v>
      </c>
      <c r="AC40" s="2" t="s">
        <v>726</v>
      </c>
      <c r="AD40" s="2" t="s">
        <v>726</v>
      </c>
      <c r="AE40" s="2" t="s">
        <v>726</v>
      </c>
      <c r="AF40" s="2" t="s">
        <v>726</v>
      </c>
      <c r="AG40" s="2" t="s">
        <v>726</v>
      </c>
      <c r="AH40" s="2" t="s">
        <v>609</v>
      </c>
      <c r="AI40" s="2" t="s">
        <v>726</v>
      </c>
      <c r="AJ40" s="2" t="s">
        <v>726</v>
      </c>
      <c r="AK40" s="2" t="s">
        <v>726</v>
      </c>
      <c r="AL40" s="2" t="s">
        <v>726</v>
      </c>
      <c r="AM40" s="2" t="s">
        <v>726</v>
      </c>
      <c r="AN40" s="2" t="s">
        <v>726</v>
      </c>
      <c r="AO40" s="2" t="s">
        <v>726</v>
      </c>
      <c r="AQ40" s="2">
        <f t="shared" si="2"/>
        <v>0</v>
      </c>
      <c r="AR40" s="2">
        <f t="shared" si="0"/>
        <v>0</v>
      </c>
      <c r="AT40" s="2">
        <f t="shared" si="3"/>
        <v>0</v>
      </c>
      <c r="AU40" s="2">
        <f t="shared" si="4"/>
        <v>0</v>
      </c>
      <c r="AV40" s="16" t="str">
        <f t="shared" si="5"/>
        <v/>
      </c>
      <c r="AY40" s="2">
        <f t="shared" si="6"/>
        <v>0</v>
      </c>
      <c r="AZ40" s="2">
        <f t="shared" si="7"/>
        <v>0</v>
      </c>
      <c r="BA40" s="2">
        <f t="shared" si="8"/>
        <v>0</v>
      </c>
      <c r="BB40" s="2">
        <f t="shared" si="9"/>
        <v>0</v>
      </c>
      <c r="BC40" s="2">
        <f t="shared" si="10"/>
        <v>0</v>
      </c>
      <c r="BD40" s="2">
        <f t="shared" si="11"/>
        <v>0</v>
      </c>
    </row>
    <row r="41" spans="1:56" ht="15" customHeight="1" x14ac:dyDescent="0.25">
      <c r="A41" s="2" t="s">
        <v>79</v>
      </c>
      <c r="B41" s="2" t="s">
        <v>80</v>
      </c>
      <c r="C41" s="2">
        <v>2017</v>
      </c>
      <c r="D41" s="2">
        <v>181.96100000000001</v>
      </c>
      <c r="E41" s="2">
        <v>42.152999999999999</v>
      </c>
      <c r="F41" s="2" t="s">
        <v>726</v>
      </c>
      <c r="G41" s="2" t="s">
        <v>726</v>
      </c>
      <c r="H41" s="2" t="s">
        <v>726</v>
      </c>
      <c r="I41" s="2">
        <v>249.01599999999999</v>
      </c>
      <c r="J41" s="2" t="s">
        <v>726</v>
      </c>
      <c r="K41" s="2" t="s">
        <v>726</v>
      </c>
      <c r="L41" s="2" t="s">
        <v>726</v>
      </c>
      <c r="M41" s="2" t="s">
        <v>726</v>
      </c>
      <c r="N41" s="2" t="s">
        <v>726</v>
      </c>
      <c r="O41" s="2" t="s">
        <v>726</v>
      </c>
      <c r="P41" s="2" t="s">
        <v>726</v>
      </c>
      <c r="Q41" s="2" t="s">
        <v>726</v>
      </c>
      <c r="R41" s="2" t="s">
        <v>726</v>
      </c>
      <c r="S41" s="2" t="s">
        <v>726</v>
      </c>
      <c r="T41" s="2" t="s">
        <v>726</v>
      </c>
      <c r="U41" s="2" t="s">
        <v>726</v>
      </c>
      <c r="V41" s="2" t="s">
        <v>726</v>
      </c>
      <c r="W41" s="2" t="s">
        <v>726</v>
      </c>
      <c r="X41" s="2" t="s">
        <v>726</v>
      </c>
      <c r="Y41" s="2" t="s">
        <v>726</v>
      </c>
      <c r="Z41" s="2" t="s">
        <v>726</v>
      </c>
      <c r="AA41" s="2" t="s">
        <v>726</v>
      </c>
      <c r="AB41" s="2" t="s">
        <v>726</v>
      </c>
      <c r="AC41" s="2" t="s">
        <v>726</v>
      </c>
      <c r="AD41" s="2" t="s">
        <v>726</v>
      </c>
      <c r="AE41" s="2" t="s">
        <v>726</v>
      </c>
      <c r="AF41" s="2">
        <v>249.01599999999999</v>
      </c>
      <c r="AG41" s="2" t="s">
        <v>726</v>
      </c>
      <c r="AH41" s="2" t="s">
        <v>730</v>
      </c>
      <c r="AI41" s="2">
        <v>40.5</v>
      </c>
      <c r="AJ41" s="2" t="s">
        <v>726</v>
      </c>
      <c r="AK41" s="2" t="s">
        <v>726</v>
      </c>
      <c r="AL41" s="2" t="s">
        <v>726</v>
      </c>
      <c r="AM41" s="2" t="s">
        <v>726</v>
      </c>
      <c r="AN41" s="2" t="s">
        <v>726</v>
      </c>
      <c r="AO41" s="2" t="s">
        <v>726</v>
      </c>
      <c r="AQ41" s="2">
        <f t="shared" si="2"/>
        <v>249.01599999999999</v>
      </c>
      <c r="AR41" s="2">
        <f t="shared" si="0"/>
        <v>249.01599999999999</v>
      </c>
      <c r="AT41" s="2">
        <f t="shared" si="3"/>
        <v>181.96100000000001</v>
      </c>
      <c r="AU41" s="2">
        <f t="shared" si="4"/>
        <v>42.152999999999999</v>
      </c>
      <c r="AV41" s="16">
        <f t="shared" si="5"/>
        <v>0.89999839367751477</v>
      </c>
      <c r="AY41" s="2">
        <f t="shared" si="6"/>
        <v>0</v>
      </c>
      <c r="AZ41" s="2">
        <f t="shared" si="7"/>
        <v>0</v>
      </c>
      <c r="BA41" s="2">
        <f t="shared" si="8"/>
        <v>0</v>
      </c>
      <c r="BB41" s="2">
        <f t="shared" si="9"/>
        <v>0</v>
      </c>
      <c r="BC41" s="2">
        <f t="shared" si="10"/>
        <v>0</v>
      </c>
      <c r="BD41" s="2">
        <f t="shared" si="11"/>
        <v>0</v>
      </c>
    </row>
    <row r="42" spans="1:56" ht="15" customHeight="1" x14ac:dyDescent="0.25">
      <c r="A42" s="2" t="s">
        <v>79</v>
      </c>
      <c r="B42" s="2" t="s">
        <v>81</v>
      </c>
      <c r="C42" s="2">
        <v>2017</v>
      </c>
      <c r="D42" s="2" t="s">
        <v>726</v>
      </c>
      <c r="E42" s="2" t="s">
        <v>726</v>
      </c>
      <c r="F42" s="2" t="s">
        <v>726</v>
      </c>
      <c r="G42" s="2" t="s">
        <v>726</v>
      </c>
      <c r="H42" s="2" t="s">
        <v>726</v>
      </c>
      <c r="I42" s="2" t="s">
        <v>726</v>
      </c>
      <c r="J42" s="2" t="s">
        <v>726</v>
      </c>
      <c r="K42" s="2" t="s">
        <v>726</v>
      </c>
      <c r="L42" s="2" t="s">
        <v>726</v>
      </c>
      <c r="M42" s="2" t="s">
        <v>726</v>
      </c>
      <c r="N42" s="2" t="s">
        <v>726</v>
      </c>
      <c r="O42" s="2" t="s">
        <v>609</v>
      </c>
      <c r="P42" s="2" t="s">
        <v>726</v>
      </c>
      <c r="Q42" s="2" t="s">
        <v>726</v>
      </c>
      <c r="R42" s="2" t="s">
        <v>726</v>
      </c>
      <c r="S42" s="2" t="s">
        <v>726</v>
      </c>
      <c r="T42" s="2" t="s">
        <v>726</v>
      </c>
      <c r="U42" s="2" t="s">
        <v>726</v>
      </c>
      <c r="V42" s="2" t="s">
        <v>726</v>
      </c>
      <c r="W42" s="2" t="s">
        <v>726</v>
      </c>
      <c r="X42" s="2" t="s">
        <v>726</v>
      </c>
      <c r="Y42" s="2" t="s">
        <v>726</v>
      </c>
      <c r="Z42" s="2" t="s">
        <v>726</v>
      </c>
      <c r="AA42" s="2" t="s">
        <v>726</v>
      </c>
      <c r="AB42" s="2" t="s">
        <v>726</v>
      </c>
      <c r="AC42" s="2" t="s">
        <v>726</v>
      </c>
      <c r="AD42" s="2" t="s">
        <v>726</v>
      </c>
      <c r="AE42" s="2" t="s">
        <v>726</v>
      </c>
      <c r="AF42" s="2" t="s">
        <v>726</v>
      </c>
      <c r="AG42" s="2" t="s">
        <v>726</v>
      </c>
      <c r="AH42" s="2" t="s">
        <v>609</v>
      </c>
      <c r="AI42" s="2" t="s">
        <v>726</v>
      </c>
      <c r="AJ42" s="2" t="s">
        <v>726</v>
      </c>
      <c r="AK42" s="2" t="s">
        <v>726</v>
      </c>
      <c r="AL42" s="2" t="s">
        <v>726</v>
      </c>
      <c r="AM42" s="2" t="s">
        <v>726</v>
      </c>
      <c r="AN42" s="2" t="s">
        <v>726</v>
      </c>
      <c r="AO42" s="2" t="s">
        <v>726</v>
      </c>
      <c r="AQ42" s="2">
        <f t="shared" si="2"/>
        <v>0</v>
      </c>
      <c r="AR42" s="2">
        <f t="shared" si="0"/>
        <v>0</v>
      </c>
      <c r="AT42" s="2">
        <f t="shared" si="3"/>
        <v>0</v>
      </c>
      <c r="AU42" s="2">
        <f t="shared" si="4"/>
        <v>0</v>
      </c>
      <c r="AV42" s="16" t="str">
        <f t="shared" si="5"/>
        <v/>
      </c>
      <c r="AY42" s="2">
        <f t="shared" si="6"/>
        <v>0</v>
      </c>
      <c r="AZ42" s="2">
        <f t="shared" si="7"/>
        <v>0</v>
      </c>
      <c r="BA42" s="2">
        <f t="shared" si="8"/>
        <v>0</v>
      </c>
      <c r="BB42" s="2">
        <f t="shared" si="9"/>
        <v>0</v>
      </c>
      <c r="BC42" s="2">
        <f t="shared" si="10"/>
        <v>0</v>
      </c>
      <c r="BD42" s="2">
        <f t="shared" si="11"/>
        <v>0</v>
      </c>
    </row>
    <row r="43" spans="1:56" ht="15" customHeight="1" x14ac:dyDescent="0.25">
      <c r="A43" s="2" t="s">
        <v>79</v>
      </c>
      <c r="B43" s="2" t="s">
        <v>82</v>
      </c>
      <c r="C43" s="2">
        <v>2017</v>
      </c>
      <c r="D43" s="2" t="s">
        <v>726</v>
      </c>
      <c r="E43" s="2" t="s">
        <v>726</v>
      </c>
      <c r="F43" s="2" t="s">
        <v>726</v>
      </c>
      <c r="G43" s="2" t="s">
        <v>726</v>
      </c>
      <c r="H43" s="2" t="s">
        <v>726</v>
      </c>
      <c r="I43" s="2" t="s">
        <v>726</v>
      </c>
      <c r="J43" s="2" t="s">
        <v>726</v>
      </c>
      <c r="K43" s="2" t="s">
        <v>726</v>
      </c>
      <c r="L43" s="2" t="s">
        <v>726</v>
      </c>
      <c r="M43" s="2" t="s">
        <v>726</v>
      </c>
      <c r="N43" s="2" t="s">
        <v>726</v>
      </c>
      <c r="O43" s="2" t="s">
        <v>609</v>
      </c>
      <c r="P43" s="2" t="s">
        <v>726</v>
      </c>
      <c r="Q43" s="2" t="s">
        <v>726</v>
      </c>
      <c r="R43" s="2" t="s">
        <v>726</v>
      </c>
      <c r="S43" s="2" t="s">
        <v>726</v>
      </c>
      <c r="T43" s="2" t="s">
        <v>726</v>
      </c>
      <c r="U43" s="2" t="s">
        <v>726</v>
      </c>
      <c r="V43" s="2" t="s">
        <v>726</v>
      </c>
      <c r="W43" s="2" t="s">
        <v>726</v>
      </c>
      <c r="X43" s="2" t="s">
        <v>726</v>
      </c>
      <c r="Y43" s="2" t="s">
        <v>726</v>
      </c>
      <c r="Z43" s="2" t="s">
        <v>726</v>
      </c>
      <c r="AA43" s="2" t="s">
        <v>726</v>
      </c>
      <c r="AB43" s="2" t="s">
        <v>726</v>
      </c>
      <c r="AC43" s="2" t="s">
        <v>726</v>
      </c>
      <c r="AD43" s="2" t="s">
        <v>726</v>
      </c>
      <c r="AE43" s="2" t="s">
        <v>726</v>
      </c>
      <c r="AF43" s="2" t="s">
        <v>726</v>
      </c>
      <c r="AG43" s="2" t="s">
        <v>726</v>
      </c>
      <c r="AH43" s="2" t="s">
        <v>609</v>
      </c>
      <c r="AI43" s="2" t="s">
        <v>726</v>
      </c>
      <c r="AJ43" s="2" t="s">
        <v>726</v>
      </c>
      <c r="AK43" s="2" t="s">
        <v>726</v>
      </c>
      <c r="AL43" s="2" t="s">
        <v>726</v>
      </c>
      <c r="AM43" s="2" t="s">
        <v>726</v>
      </c>
      <c r="AN43" s="2" t="s">
        <v>726</v>
      </c>
      <c r="AO43" s="2" t="s">
        <v>726</v>
      </c>
      <c r="AQ43" s="2">
        <f t="shared" si="2"/>
        <v>0</v>
      </c>
      <c r="AR43" s="2">
        <f t="shared" si="0"/>
        <v>0</v>
      </c>
      <c r="AT43" s="2">
        <f t="shared" si="3"/>
        <v>0</v>
      </c>
      <c r="AU43" s="2">
        <f t="shared" si="4"/>
        <v>0</v>
      </c>
      <c r="AV43" s="16" t="str">
        <f t="shared" si="5"/>
        <v/>
      </c>
      <c r="AY43" s="2">
        <f t="shared" si="6"/>
        <v>0</v>
      </c>
      <c r="AZ43" s="2">
        <f t="shared" si="7"/>
        <v>0</v>
      </c>
      <c r="BA43" s="2">
        <f t="shared" si="8"/>
        <v>0</v>
      </c>
      <c r="BB43" s="2">
        <f t="shared" si="9"/>
        <v>0</v>
      </c>
      <c r="BC43" s="2">
        <f t="shared" si="10"/>
        <v>0</v>
      </c>
      <c r="BD43" s="2">
        <f t="shared" si="11"/>
        <v>0</v>
      </c>
    </row>
    <row r="44" spans="1:56" ht="15" customHeight="1" x14ac:dyDescent="0.25">
      <c r="A44" s="2" t="s">
        <v>83</v>
      </c>
      <c r="B44" s="2" t="s">
        <v>84</v>
      </c>
      <c r="C44" s="2">
        <v>2017</v>
      </c>
      <c r="D44" s="2">
        <v>563.4</v>
      </c>
      <c r="E44" s="2">
        <v>103.53</v>
      </c>
      <c r="F44" s="2" t="s">
        <v>726</v>
      </c>
      <c r="G44" s="2" t="s">
        <v>726</v>
      </c>
      <c r="H44" s="2" t="s">
        <v>726</v>
      </c>
      <c r="I44" s="2">
        <v>857.13</v>
      </c>
      <c r="J44" s="2" t="s">
        <v>726</v>
      </c>
      <c r="K44" s="2" t="s">
        <v>726</v>
      </c>
      <c r="L44" s="2" t="s">
        <v>726</v>
      </c>
      <c r="M44" s="2" t="s">
        <v>726</v>
      </c>
      <c r="N44" s="2" t="s">
        <v>726</v>
      </c>
      <c r="O44" s="2" t="s">
        <v>726</v>
      </c>
      <c r="P44" s="2" t="s">
        <v>726</v>
      </c>
      <c r="Q44" s="2">
        <v>317.64</v>
      </c>
      <c r="R44" s="2">
        <v>20.94</v>
      </c>
      <c r="S44" s="2">
        <v>55.42</v>
      </c>
      <c r="T44" s="2" t="s">
        <v>726</v>
      </c>
      <c r="U44" s="2" t="s">
        <v>726</v>
      </c>
      <c r="V44" s="2" t="s">
        <v>726</v>
      </c>
      <c r="W44" s="2" t="s">
        <v>726</v>
      </c>
      <c r="X44" s="2">
        <v>23.42</v>
      </c>
      <c r="Y44" s="2">
        <v>5.88</v>
      </c>
      <c r="Z44" s="2" t="s">
        <v>726</v>
      </c>
      <c r="AA44" s="2" t="s">
        <v>726</v>
      </c>
      <c r="AB44" s="2" t="s">
        <v>726</v>
      </c>
      <c r="AC44" s="2" t="s">
        <v>726</v>
      </c>
      <c r="AD44" s="2">
        <v>62.03</v>
      </c>
      <c r="AE44" s="2" t="s">
        <v>726</v>
      </c>
      <c r="AF44" s="2">
        <v>324.86</v>
      </c>
      <c r="AG44" s="2">
        <v>9.43</v>
      </c>
      <c r="AH44" s="2" t="s">
        <v>730</v>
      </c>
      <c r="AI44" s="2">
        <v>40.5</v>
      </c>
      <c r="AJ44" s="2" t="s">
        <v>726</v>
      </c>
      <c r="AK44" s="2">
        <v>46.94</v>
      </c>
      <c r="AL44" s="2" t="s">
        <v>726</v>
      </c>
      <c r="AM44" s="2">
        <v>97.2</v>
      </c>
      <c r="AN44" s="2">
        <v>2.8</v>
      </c>
      <c r="AO44" s="2" t="s">
        <v>726</v>
      </c>
      <c r="AQ44" s="2">
        <f t="shared" si="2"/>
        <v>810.19</v>
      </c>
      <c r="AR44" s="2">
        <f t="shared" si="0"/>
        <v>857.13000000000011</v>
      </c>
      <c r="AT44" s="2">
        <f t="shared" si="3"/>
        <v>563.4</v>
      </c>
      <c r="AU44" s="2">
        <f t="shared" si="4"/>
        <v>103.53</v>
      </c>
      <c r="AV44" s="16">
        <f t="shared" si="5"/>
        <v>0.77809667145007155</v>
      </c>
      <c r="AY44" s="2">
        <f t="shared" si="6"/>
        <v>46.94</v>
      </c>
      <c r="AZ44" s="2">
        <f t="shared" si="7"/>
        <v>0</v>
      </c>
      <c r="BA44" s="2">
        <f t="shared" si="8"/>
        <v>45.625679999999996</v>
      </c>
      <c r="BB44" s="2">
        <f t="shared" si="9"/>
        <v>1.3143199999999997</v>
      </c>
      <c r="BC44" s="2">
        <f t="shared" si="10"/>
        <v>0</v>
      </c>
      <c r="BD44" s="2">
        <f t="shared" si="11"/>
        <v>0</v>
      </c>
    </row>
    <row r="45" spans="1:56" ht="15" customHeight="1" x14ac:dyDescent="0.25">
      <c r="A45" s="2" t="s">
        <v>83</v>
      </c>
      <c r="B45" s="2" t="s">
        <v>85</v>
      </c>
      <c r="C45" s="2">
        <v>2017</v>
      </c>
      <c r="D45" s="2" t="s">
        <v>726</v>
      </c>
      <c r="E45" s="2" t="s">
        <v>726</v>
      </c>
      <c r="F45" s="2" t="s">
        <v>726</v>
      </c>
      <c r="G45" s="2" t="s">
        <v>726</v>
      </c>
      <c r="H45" s="2" t="s">
        <v>726</v>
      </c>
      <c r="I45" s="2" t="s">
        <v>726</v>
      </c>
      <c r="J45" s="2" t="s">
        <v>726</v>
      </c>
      <c r="K45" s="2" t="s">
        <v>726</v>
      </c>
      <c r="L45" s="2" t="s">
        <v>726</v>
      </c>
      <c r="M45" s="2" t="s">
        <v>726</v>
      </c>
      <c r="N45" s="2" t="s">
        <v>726</v>
      </c>
      <c r="O45" s="2" t="s">
        <v>726</v>
      </c>
      <c r="P45" s="2" t="s">
        <v>726</v>
      </c>
      <c r="Q45" s="2" t="s">
        <v>726</v>
      </c>
      <c r="R45" s="2" t="s">
        <v>726</v>
      </c>
      <c r="S45" s="2" t="s">
        <v>726</v>
      </c>
      <c r="T45" s="2" t="s">
        <v>726</v>
      </c>
      <c r="U45" s="2" t="s">
        <v>726</v>
      </c>
      <c r="V45" s="2" t="s">
        <v>726</v>
      </c>
      <c r="W45" s="2" t="s">
        <v>726</v>
      </c>
      <c r="X45" s="2" t="s">
        <v>726</v>
      </c>
      <c r="Y45" s="2" t="s">
        <v>726</v>
      </c>
      <c r="Z45" s="2" t="s">
        <v>726</v>
      </c>
      <c r="AA45" s="2" t="s">
        <v>726</v>
      </c>
      <c r="AB45" s="2" t="s">
        <v>726</v>
      </c>
      <c r="AC45" s="2" t="s">
        <v>726</v>
      </c>
      <c r="AD45" s="2" t="s">
        <v>726</v>
      </c>
      <c r="AE45" s="2" t="s">
        <v>726</v>
      </c>
      <c r="AF45" s="2" t="s">
        <v>726</v>
      </c>
      <c r="AG45" s="2" t="s">
        <v>726</v>
      </c>
      <c r="AH45" s="2" t="s">
        <v>727</v>
      </c>
      <c r="AI45" s="2" t="s">
        <v>726</v>
      </c>
      <c r="AJ45" s="2" t="s">
        <v>726</v>
      </c>
      <c r="AK45" s="2" t="s">
        <v>726</v>
      </c>
      <c r="AL45" s="2" t="s">
        <v>726</v>
      </c>
      <c r="AM45" s="2" t="s">
        <v>726</v>
      </c>
      <c r="AN45" s="2" t="s">
        <v>726</v>
      </c>
      <c r="AO45" s="2" t="s">
        <v>726</v>
      </c>
      <c r="AQ45" s="2">
        <f t="shared" si="2"/>
        <v>0</v>
      </c>
      <c r="AR45" s="2">
        <f t="shared" si="0"/>
        <v>0</v>
      </c>
      <c r="AT45" s="2">
        <f t="shared" si="3"/>
        <v>0</v>
      </c>
      <c r="AU45" s="2">
        <f t="shared" si="4"/>
        <v>0</v>
      </c>
      <c r="AV45" s="16" t="str">
        <f t="shared" si="5"/>
        <v/>
      </c>
      <c r="AY45" s="2">
        <f t="shared" si="6"/>
        <v>0</v>
      </c>
      <c r="AZ45" s="2">
        <f t="shared" si="7"/>
        <v>0</v>
      </c>
      <c r="BA45" s="2">
        <f t="shared" si="8"/>
        <v>0</v>
      </c>
      <c r="BB45" s="2">
        <f t="shared" si="9"/>
        <v>0</v>
      </c>
      <c r="BC45" s="2">
        <f t="shared" si="10"/>
        <v>0</v>
      </c>
      <c r="BD45" s="2">
        <f t="shared" si="11"/>
        <v>0</v>
      </c>
    </row>
    <row r="46" spans="1:56" ht="15" customHeight="1" x14ac:dyDescent="0.25">
      <c r="A46" s="2" t="s">
        <v>86</v>
      </c>
      <c r="B46" s="9" t="s">
        <v>1103</v>
      </c>
      <c r="C46" s="2">
        <v>2017</v>
      </c>
      <c r="D46" s="2" t="s">
        <v>609</v>
      </c>
      <c r="E46" s="2" t="s">
        <v>609</v>
      </c>
      <c r="F46" s="2" t="s">
        <v>609</v>
      </c>
      <c r="G46" s="2" t="s">
        <v>609</v>
      </c>
      <c r="H46" s="2" t="s">
        <v>609</v>
      </c>
      <c r="I46" s="2" t="s">
        <v>609</v>
      </c>
      <c r="J46" s="2" t="s">
        <v>609</v>
      </c>
      <c r="K46" s="2" t="s">
        <v>609</v>
      </c>
      <c r="L46" s="2" t="s">
        <v>609</v>
      </c>
      <c r="M46" s="2" t="s">
        <v>609</v>
      </c>
      <c r="N46" s="2" t="s">
        <v>609</v>
      </c>
      <c r="O46" s="2" t="s">
        <v>609</v>
      </c>
      <c r="P46" s="2" t="s">
        <v>609</v>
      </c>
      <c r="Q46" s="2" t="s">
        <v>609</v>
      </c>
      <c r="R46" s="2" t="s">
        <v>609</v>
      </c>
      <c r="S46" s="2" t="s">
        <v>609</v>
      </c>
      <c r="T46" s="2" t="s">
        <v>609</v>
      </c>
      <c r="U46" s="2" t="s">
        <v>609</v>
      </c>
      <c r="V46" s="2" t="s">
        <v>609</v>
      </c>
      <c r="W46" s="2" t="s">
        <v>609</v>
      </c>
      <c r="X46" s="2" t="s">
        <v>609</v>
      </c>
      <c r="Y46" s="2" t="s">
        <v>609</v>
      </c>
      <c r="Z46" s="2" t="s">
        <v>609</v>
      </c>
      <c r="AA46" s="2" t="s">
        <v>609</v>
      </c>
      <c r="AB46" s="2" t="s">
        <v>609</v>
      </c>
      <c r="AC46" s="2" t="s">
        <v>609</v>
      </c>
      <c r="AD46" s="2" t="s">
        <v>609</v>
      </c>
      <c r="AE46" s="2" t="s">
        <v>609</v>
      </c>
      <c r="AF46" s="2" t="s">
        <v>609</v>
      </c>
      <c r="AG46" s="2" t="s">
        <v>609</v>
      </c>
      <c r="AH46" s="2" t="s">
        <v>609</v>
      </c>
      <c r="AI46" s="2" t="s">
        <v>609</v>
      </c>
      <c r="AJ46" s="2" t="s">
        <v>609</v>
      </c>
      <c r="AK46" s="2" t="s">
        <v>609</v>
      </c>
      <c r="AL46" s="2" t="s">
        <v>609</v>
      </c>
      <c r="AM46" s="2" t="s">
        <v>609</v>
      </c>
      <c r="AN46" s="2" t="s">
        <v>609</v>
      </c>
      <c r="AO46" s="2" t="s">
        <v>609</v>
      </c>
      <c r="AQ46" s="2">
        <f t="shared" si="2"/>
        <v>0</v>
      </c>
      <c r="AR46" s="2">
        <f t="shared" si="0"/>
        <v>0</v>
      </c>
      <c r="AT46" s="2">
        <f t="shared" si="3"/>
        <v>0</v>
      </c>
      <c r="AU46" s="2">
        <f t="shared" si="4"/>
        <v>0</v>
      </c>
      <c r="AV46" s="16" t="str">
        <f t="shared" si="5"/>
        <v/>
      </c>
      <c r="AY46" s="2">
        <f t="shared" si="6"/>
        <v>0</v>
      </c>
      <c r="AZ46" s="2">
        <f t="shared" si="7"/>
        <v>0</v>
      </c>
      <c r="BA46" s="2">
        <f t="shared" si="8"/>
        <v>0</v>
      </c>
      <c r="BB46" s="2">
        <f t="shared" si="9"/>
        <v>0</v>
      </c>
      <c r="BC46" s="2">
        <f t="shared" si="10"/>
        <v>0</v>
      </c>
      <c r="BD46" s="2">
        <f t="shared" si="11"/>
        <v>0</v>
      </c>
    </row>
    <row r="47" spans="1:56" ht="15" customHeight="1" x14ac:dyDescent="0.25">
      <c r="A47" s="2" t="s">
        <v>88</v>
      </c>
      <c r="B47" s="2" t="s">
        <v>89</v>
      </c>
      <c r="C47" s="2">
        <v>2017</v>
      </c>
      <c r="D47" s="2" t="s">
        <v>726</v>
      </c>
      <c r="E47" s="2" t="s">
        <v>726</v>
      </c>
      <c r="F47" s="2" t="s">
        <v>726</v>
      </c>
      <c r="G47" s="2" t="s">
        <v>726</v>
      </c>
      <c r="H47" s="2" t="s">
        <v>726</v>
      </c>
      <c r="I47" s="2" t="s">
        <v>726</v>
      </c>
      <c r="J47" s="2" t="s">
        <v>726</v>
      </c>
      <c r="K47" s="2" t="s">
        <v>726</v>
      </c>
      <c r="L47" s="2" t="s">
        <v>726</v>
      </c>
      <c r="M47" s="2" t="s">
        <v>726</v>
      </c>
      <c r="N47" s="2" t="s">
        <v>726</v>
      </c>
      <c r="O47" s="2" t="s">
        <v>726</v>
      </c>
      <c r="P47" s="2" t="s">
        <v>726</v>
      </c>
      <c r="Q47" s="2" t="s">
        <v>726</v>
      </c>
      <c r="R47" s="2" t="s">
        <v>726</v>
      </c>
      <c r="S47" s="2" t="s">
        <v>726</v>
      </c>
      <c r="T47" s="2" t="s">
        <v>726</v>
      </c>
      <c r="U47" s="2" t="s">
        <v>726</v>
      </c>
      <c r="V47" s="2" t="s">
        <v>726</v>
      </c>
      <c r="W47" s="2" t="s">
        <v>726</v>
      </c>
      <c r="X47" s="2" t="s">
        <v>726</v>
      </c>
      <c r="Y47" s="2" t="s">
        <v>726</v>
      </c>
      <c r="Z47" s="2" t="s">
        <v>726</v>
      </c>
      <c r="AA47" s="2" t="s">
        <v>726</v>
      </c>
      <c r="AB47" s="2" t="s">
        <v>726</v>
      </c>
      <c r="AC47" s="2" t="s">
        <v>726</v>
      </c>
      <c r="AD47" s="2" t="s">
        <v>726</v>
      </c>
      <c r="AE47" s="2" t="s">
        <v>726</v>
      </c>
      <c r="AF47" s="2" t="s">
        <v>726</v>
      </c>
      <c r="AG47" s="2" t="s">
        <v>726</v>
      </c>
      <c r="AH47" s="2" t="s">
        <v>609</v>
      </c>
      <c r="AI47" s="2" t="s">
        <v>726</v>
      </c>
      <c r="AJ47" s="2" t="s">
        <v>726</v>
      </c>
      <c r="AK47" s="2" t="s">
        <v>726</v>
      </c>
      <c r="AL47" s="2" t="s">
        <v>726</v>
      </c>
      <c r="AM47" s="2" t="s">
        <v>726</v>
      </c>
      <c r="AN47" s="2" t="s">
        <v>726</v>
      </c>
      <c r="AO47" s="2" t="s">
        <v>726</v>
      </c>
      <c r="AQ47" s="2">
        <f t="shared" si="2"/>
        <v>0</v>
      </c>
      <c r="AR47" s="2">
        <f t="shared" si="0"/>
        <v>0</v>
      </c>
      <c r="AT47" s="2">
        <f t="shared" si="3"/>
        <v>0</v>
      </c>
      <c r="AU47" s="2">
        <f t="shared" si="4"/>
        <v>0</v>
      </c>
      <c r="AV47" s="16" t="str">
        <f t="shared" si="5"/>
        <v/>
      </c>
      <c r="AY47" s="2">
        <f t="shared" si="6"/>
        <v>0</v>
      </c>
      <c r="AZ47" s="2">
        <f t="shared" si="7"/>
        <v>0</v>
      </c>
      <c r="BA47" s="2">
        <f t="shared" si="8"/>
        <v>0</v>
      </c>
      <c r="BB47" s="2">
        <f t="shared" si="9"/>
        <v>0</v>
      </c>
      <c r="BC47" s="2">
        <f t="shared" si="10"/>
        <v>0</v>
      </c>
      <c r="BD47" s="2">
        <f t="shared" si="11"/>
        <v>0</v>
      </c>
    </row>
    <row r="48" spans="1:56" ht="15" customHeight="1" x14ac:dyDescent="0.25">
      <c r="A48" s="2" t="s">
        <v>93</v>
      </c>
      <c r="B48" s="2" t="s">
        <v>94</v>
      </c>
      <c r="C48" s="2">
        <v>2017</v>
      </c>
      <c r="D48" s="2" t="s">
        <v>726</v>
      </c>
      <c r="E48" s="2" t="s">
        <v>726</v>
      </c>
      <c r="F48" s="2" t="s">
        <v>726</v>
      </c>
      <c r="G48" s="2" t="s">
        <v>726</v>
      </c>
      <c r="H48" s="2" t="s">
        <v>726</v>
      </c>
      <c r="I48" s="2" t="s">
        <v>726</v>
      </c>
      <c r="J48" s="2" t="s">
        <v>726</v>
      </c>
      <c r="K48" s="2" t="s">
        <v>726</v>
      </c>
      <c r="L48" s="2" t="s">
        <v>726</v>
      </c>
      <c r="M48" s="2" t="s">
        <v>726</v>
      </c>
      <c r="N48" s="2" t="s">
        <v>726</v>
      </c>
      <c r="O48" s="2" t="s">
        <v>726</v>
      </c>
      <c r="P48" s="2" t="s">
        <v>726</v>
      </c>
      <c r="Q48" s="2" t="s">
        <v>726</v>
      </c>
      <c r="R48" s="2" t="s">
        <v>726</v>
      </c>
      <c r="S48" s="2" t="s">
        <v>726</v>
      </c>
      <c r="T48" s="2" t="s">
        <v>726</v>
      </c>
      <c r="U48" s="2" t="s">
        <v>726</v>
      </c>
      <c r="V48" s="2" t="s">
        <v>726</v>
      </c>
      <c r="W48" s="2" t="s">
        <v>726</v>
      </c>
      <c r="X48" s="2" t="s">
        <v>726</v>
      </c>
      <c r="Y48" s="2" t="s">
        <v>726</v>
      </c>
      <c r="Z48" s="2" t="s">
        <v>726</v>
      </c>
      <c r="AA48" s="2" t="s">
        <v>726</v>
      </c>
      <c r="AB48" s="2" t="s">
        <v>726</v>
      </c>
      <c r="AC48" s="2" t="s">
        <v>726</v>
      </c>
      <c r="AD48" s="2" t="s">
        <v>726</v>
      </c>
      <c r="AE48" s="2" t="s">
        <v>726</v>
      </c>
      <c r="AF48" s="2" t="s">
        <v>726</v>
      </c>
      <c r="AG48" s="2" t="s">
        <v>726</v>
      </c>
      <c r="AH48" s="2" t="s">
        <v>727</v>
      </c>
      <c r="AI48" s="2" t="s">
        <v>726</v>
      </c>
      <c r="AJ48" s="2" t="s">
        <v>726</v>
      </c>
      <c r="AK48" s="2" t="s">
        <v>726</v>
      </c>
      <c r="AL48" s="2" t="s">
        <v>726</v>
      </c>
      <c r="AM48" s="2" t="s">
        <v>726</v>
      </c>
      <c r="AN48" s="2" t="s">
        <v>726</v>
      </c>
      <c r="AO48" s="2" t="s">
        <v>726</v>
      </c>
      <c r="AQ48" s="2">
        <f t="shared" si="2"/>
        <v>0</v>
      </c>
      <c r="AR48" s="2">
        <f t="shared" si="0"/>
        <v>0</v>
      </c>
      <c r="AT48" s="2">
        <f t="shared" si="3"/>
        <v>0</v>
      </c>
      <c r="AU48" s="2">
        <f t="shared" si="4"/>
        <v>0</v>
      </c>
      <c r="AV48" s="16" t="str">
        <f t="shared" si="5"/>
        <v/>
      </c>
      <c r="AY48" s="2">
        <f t="shared" si="6"/>
        <v>0</v>
      </c>
      <c r="AZ48" s="2">
        <f t="shared" si="7"/>
        <v>0</v>
      </c>
      <c r="BA48" s="2">
        <f t="shared" si="8"/>
        <v>0</v>
      </c>
      <c r="BB48" s="2">
        <f t="shared" si="9"/>
        <v>0</v>
      </c>
      <c r="BC48" s="2">
        <f t="shared" si="10"/>
        <v>0</v>
      </c>
      <c r="BD48" s="2">
        <f t="shared" si="11"/>
        <v>0</v>
      </c>
    </row>
    <row r="49" spans="1:56" ht="15" customHeight="1" x14ac:dyDescent="0.25">
      <c r="A49" s="2" t="s">
        <v>98</v>
      </c>
      <c r="B49" s="2" t="s">
        <v>99</v>
      </c>
      <c r="C49" s="2">
        <v>2017</v>
      </c>
      <c r="D49" s="2" t="s">
        <v>726</v>
      </c>
      <c r="E49" s="2" t="s">
        <v>726</v>
      </c>
      <c r="F49" s="2" t="s">
        <v>726</v>
      </c>
      <c r="G49" s="2" t="s">
        <v>726</v>
      </c>
      <c r="H49" s="2" t="s">
        <v>726</v>
      </c>
      <c r="I49" s="2" t="s">
        <v>726</v>
      </c>
      <c r="J49" s="2" t="s">
        <v>726</v>
      </c>
      <c r="K49" s="2" t="s">
        <v>726</v>
      </c>
      <c r="L49" s="2" t="s">
        <v>726</v>
      </c>
      <c r="M49" s="2" t="s">
        <v>726</v>
      </c>
      <c r="N49" s="2" t="s">
        <v>726</v>
      </c>
      <c r="O49" s="2" t="s">
        <v>726</v>
      </c>
      <c r="P49" s="2" t="s">
        <v>726</v>
      </c>
      <c r="Q49" s="2" t="s">
        <v>726</v>
      </c>
      <c r="R49" s="2" t="s">
        <v>726</v>
      </c>
      <c r="S49" s="2" t="s">
        <v>726</v>
      </c>
      <c r="T49" s="2" t="s">
        <v>726</v>
      </c>
      <c r="U49" s="2" t="s">
        <v>726</v>
      </c>
      <c r="V49" s="2" t="s">
        <v>726</v>
      </c>
      <c r="W49" s="2" t="s">
        <v>726</v>
      </c>
      <c r="X49" s="2" t="s">
        <v>726</v>
      </c>
      <c r="Y49" s="2" t="s">
        <v>726</v>
      </c>
      <c r="Z49" s="2" t="s">
        <v>726</v>
      </c>
      <c r="AA49" s="2" t="s">
        <v>726</v>
      </c>
      <c r="AB49" s="2" t="s">
        <v>726</v>
      </c>
      <c r="AC49" s="2" t="s">
        <v>726</v>
      </c>
      <c r="AD49" s="2" t="s">
        <v>726</v>
      </c>
      <c r="AE49" s="2" t="s">
        <v>726</v>
      </c>
      <c r="AF49" s="2" t="s">
        <v>726</v>
      </c>
      <c r="AG49" s="2" t="s">
        <v>726</v>
      </c>
      <c r="AH49" s="2" t="s">
        <v>609</v>
      </c>
      <c r="AI49" s="2" t="s">
        <v>726</v>
      </c>
      <c r="AJ49" s="2" t="s">
        <v>726</v>
      </c>
      <c r="AK49" s="2" t="s">
        <v>726</v>
      </c>
      <c r="AL49" s="2" t="s">
        <v>726</v>
      </c>
      <c r="AM49" s="2" t="s">
        <v>726</v>
      </c>
      <c r="AN49" s="2" t="s">
        <v>726</v>
      </c>
      <c r="AO49" s="2" t="s">
        <v>726</v>
      </c>
      <c r="AQ49" s="2">
        <f t="shared" si="2"/>
        <v>0</v>
      </c>
      <c r="AR49" s="2">
        <f t="shared" si="0"/>
        <v>0</v>
      </c>
      <c r="AT49" s="2">
        <f t="shared" si="3"/>
        <v>0</v>
      </c>
      <c r="AU49" s="2">
        <f t="shared" si="4"/>
        <v>0</v>
      </c>
      <c r="AV49" s="16" t="str">
        <f t="shared" si="5"/>
        <v/>
      </c>
      <c r="AY49" s="2">
        <f t="shared" si="6"/>
        <v>0</v>
      </c>
      <c r="AZ49" s="2">
        <f t="shared" si="7"/>
        <v>0</v>
      </c>
      <c r="BA49" s="2">
        <f t="shared" si="8"/>
        <v>0</v>
      </c>
      <c r="BB49" s="2">
        <f t="shared" si="9"/>
        <v>0</v>
      </c>
      <c r="BC49" s="2">
        <f t="shared" si="10"/>
        <v>0</v>
      </c>
      <c r="BD49" s="2">
        <f t="shared" si="11"/>
        <v>0</v>
      </c>
    </row>
    <row r="50" spans="1:56" ht="15" customHeight="1" x14ac:dyDescent="0.25">
      <c r="A50" s="2" t="s">
        <v>98</v>
      </c>
      <c r="B50" s="2" t="s">
        <v>100</v>
      </c>
      <c r="C50" s="2">
        <v>2017</v>
      </c>
      <c r="D50" s="2">
        <v>321.50099999999998</v>
      </c>
      <c r="E50" s="2">
        <v>88.111000000000004</v>
      </c>
      <c r="F50" s="2" t="s">
        <v>726</v>
      </c>
      <c r="G50" s="2" t="s">
        <v>726</v>
      </c>
      <c r="H50" s="2" t="s">
        <v>726</v>
      </c>
      <c r="I50" s="2">
        <v>544.755</v>
      </c>
      <c r="J50" s="2" t="s">
        <v>726</v>
      </c>
      <c r="K50" s="2">
        <v>0.21099999999999999</v>
      </c>
      <c r="L50" s="2" t="s">
        <v>726</v>
      </c>
      <c r="M50" s="2" t="s">
        <v>726</v>
      </c>
      <c r="N50" s="2" t="s">
        <v>726</v>
      </c>
      <c r="O50" s="2" t="s">
        <v>726</v>
      </c>
      <c r="P50" s="2" t="s">
        <v>726</v>
      </c>
      <c r="Q50" s="2">
        <v>380.92700000000002</v>
      </c>
      <c r="R50" s="2">
        <v>5.5259999999999998</v>
      </c>
      <c r="S50" s="2">
        <v>46.823</v>
      </c>
      <c r="T50" s="2">
        <v>0</v>
      </c>
      <c r="U50" s="2" t="s">
        <v>726</v>
      </c>
      <c r="V50" s="2" t="s">
        <v>726</v>
      </c>
      <c r="W50" s="2" t="s">
        <v>8</v>
      </c>
      <c r="X50" s="2" t="s">
        <v>726</v>
      </c>
      <c r="Y50" s="2" t="s">
        <v>726</v>
      </c>
      <c r="Z50" s="2" t="s">
        <v>726</v>
      </c>
      <c r="AA50" s="2" t="s">
        <v>726</v>
      </c>
      <c r="AB50" s="2" t="s">
        <v>726</v>
      </c>
      <c r="AC50" s="2" t="s">
        <v>726</v>
      </c>
      <c r="AD50" s="2" t="s">
        <v>726</v>
      </c>
      <c r="AE50" s="2" t="s">
        <v>726</v>
      </c>
      <c r="AF50" s="2" t="s">
        <v>726</v>
      </c>
      <c r="AG50" s="2" t="s">
        <v>726</v>
      </c>
      <c r="AH50" s="2" t="s">
        <v>609</v>
      </c>
      <c r="AI50" s="2" t="s">
        <v>726</v>
      </c>
      <c r="AJ50" s="2">
        <v>23.975999999999999</v>
      </c>
      <c r="AK50" s="2">
        <v>87.292000000000002</v>
      </c>
      <c r="AL50" s="2">
        <v>100</v>
      </c>
      <c r="AM50" s="2" t="s">
        <v>726</v>
      </c>
      <c r="AN50" s="2">
        <v>0</v>
      </c>
      <c r="AO50" s="2" t="s">
        <v>726</v>
      </c>
      <c r="AQ50" s="2">
        <f t="shared" si="2"/>
        <v>457.46300000000002</v>
      </c>
      <c r="AR50" s="2">
        <f t="shared" si="0"/>
        <v>544.755</v>
      </c>
      <c r="AT50" s="2">
        <f t="shared" si="3"/>
        <v>321.50099999999998</v>
      </c>
      <c r="AU50" s="2">
        <f t="shared" si="4"/>
        <v>88.111000000000004</v>
      </c>
      <c r="AV50" s="16">
        <f t="shared" si="5"/>
        <v>0.75191967031050655</v>
      </c>
      <c r="AY50" s="2">
        <f t="shared" si="6"/>
        <v>87.292000000000002</v>
      </c>
      <c r="AZ50" s="2">
        <f t="shared" si="7"/>
        <v>87.292000000000002</v>
      </c>
      <c r="BA50" s="2">
        <f t="shared" si="8"/>
        <v>0</v>
      </c>
      <c r="BB50" s="2">
        <f t="shared" si="9"/>
        <v>0</v>
      </c>
      <c r="BC50" s="2">
        <f t="shared" si="10"/>
        <v>0</v>
      </c>
      <c r="BD50" s="2">
        <f t="shared" si="11"/>
        <v>0</v>
      </c>
    </row>
    <row r="51" spans="1:56" ht="15" customHeight="1" x14ac:dyDescent="0.25">
      <c r="A51" s="2" t="s">
        <v>101</v>
      </c>
      <c r="B51" s="2" t="s">
        <v>102</v>
      </c>
      <c r="C51" s="2">
        <v>2017</v>
      </c>
      <c r="D51" s="2" t="s">
        <v>726</v>
      </c>
      <c r="E51" s="2" t="s">
        <v>726</v>
      </c>
      <c r="F51" s="2" t="s">
        <v>726</v>
      </c>
      <c r="G51" s="2" t="s">
        <v>726</v>
      </c>
      <c r="H51" s="2" t="s">
        <v>726</v>
      </c>
      <c r="I51" s="2" t="s">
        <v>726</v>
      </c>
      <c r="J51" s="2" t="s">
        <v>726</v>
      </c>
      <c r="K51" s="2" t="s">
        <v>726</v>
      </c>
      <c r="L51" s="2" t="s">
        <v>726</v>
      </c>
      <c r="M51" s="2" t="s">
        <v>726</v>
      </c>
      <c r="N51" s="2" t="s">
        <v>726</v>
      </c>
      <c r="O51" s="2" t="s">
        <v>726</v>
      </c>
      <c r="P51" s="2" t="s">
        <v>726</v>
      </c>
      <c r="Q51" s="2" t="s">
        <v>726</v>
      </c>
      <c r="R51" s="2" t="s">
        <v>726</v>
      </c>
      <c r="S51" s="2" t="s">
        <v>726</v>
      </c>
      <c r="T51" s="2" t="s">
        <v>726</v>
      </c>
      <c r="U51" s="2" t="s">
        <v>726</v>
      </c>
      <c r="V51" s="2" t="s">
        <v>726</v>
      </c>
      <c r="W51" s="2" t="s">
        <v>726</v>
      </c>
      <c r="X51" s="2" t="s">
        <v>726</v>
      </c>
      <c r="Y51" s="2" t="s">
        <v>726</v>
      </c>
      <c r="Z51" s="2" t="s">
        <v>726</v>
      </c>
      <c r="AA51" s="2" t="s">
        <v>726</v>
      </c>
      <c r="AB51" s="2" t="s">
        <v>726</v>
      </c>
      <c r="AC51" s="2" t="s">
        <v>726</v>
      </c>
      <c r="AD51" s="2" t="s">
        <v>726</v>
      </c>
      <c r="AE51" s="2" t="s">
        <v>726</v>
      </c>
      <c r="AF51" s="2" t="s">
        <v>726</v>
      </c>
      <c r="AG51" s="2" t="s">
        <v>726</v>
      </c>
      <c r="AH51" s="2" t="s">
        <v>609</v>
      </c>
      <c r="AI51" s="2" t="s">
        <v>726</v>
      </c>
      <c r="AJ51" s="2" t="s">
        <v>726</v>
      </c>
      <c r="AK51" s="2" t="s">
        <v>726</v>
      </c>
      <c r="AL51" s="2" t="s">
        <v>726</v>
      </c>
      <c r="AM51" s="2" t="s">
        <v>726</v>
      </c>
      <c r="AN51" s="2" t="s">
        <v>726</v>
      </c>
      <c r="AO51" s="2" t="s">
        <v>726</v>
      </c>
      <c r="AQ51" s="2">
        <f t="shared" si="2"/>
        <v>0</v>
      </c>
      <c r="AR51" s="2">
        <f t="shared" si="0"/>
        <v>0</v>
      </c>
      <c r="AT51" s="2">
        <f t="shared" si="3"/>
        <v>0</v>
      </c>
      <c r="AU51" s="2">
        <f t="shared" si="4"/>
        <v>0</v>
      </c>
      <c r="AV51" s="16" t="str">
        <f t="shared" si="5"/>
        <v/>
      </c>
      <c r="AY51" s="2">
        <f t="shared" si="6"/>
        <v>0</v>
      </c>
      <c r="AZ51" s="2">
        <f t="shared" si="7"/>
        <v>0</v>
      </c>
      <c r="BA51" s="2">
        <f t="shared" si="8"/>
        <v>0</v>
      </c>
      <c r="BB51" s="2">
        <f t="shared" si="9"/>
        <v>0</v>
      </c>
      <c r="BC51" s="2">
        <f t="shared" si="10"/>
        <v>0</v>
      </c>
      <c r="BD51" s="2">
        <f t="shared" si="11"/>
        <v>0</v>
      </c>
    </row>
    <row r="52" spans="1:56" ht="15" customHeight="1" x14ac:dyDescent="0.25">
      <c r="A52" s="2" t="s">
        <v>101</v>
      </c>
      <c r="B52" s="2" t="s">
        <v>103</v>
      </c>
      <c r="C52" s="2">
        <v>2017</v>
      </c>
      <c r="D52" s="2" t="s">
        <v>726</v>
      </c>
      <c r="E52" s="2" t="s">
        <v>726</v>
      </c>
      <c r="F52" s="2" t="s">
        <v>726</v>
      </c>
      <c r="G52" s="2" t="s">
        <v>726</v>
      </c>
      <c r="H52" s="2" t="s">
        <v>726</v>
      </c>
      <c r="I52" s="2" t="s">
        <v>726</v>
      </c>
      <c r="J52" s="2" t="s">
        <v>726</v>
      </c>
      <c r="K52" s="2" t="s">
        <v>726</v>
      </c>
      <c r="L52" s="2" t="s">
        <v>726</v>
      </c>
      <c r="M52" s="2" t="s">
        <v>726</v>
      </c>
      <c r="N52" s="2" t="s">
        <v>726</v>
      </c>
      <c r="O52" s="2" t="s">
        <v>726</v>
      </c>
      <c r="P52" s="2" t="s">
        <v>726</v>
      </c>
      <c r="Q52" s="2" t="s">
        <v>726</v>
      </c>
      <c r="R52" s="2" t="s">
        <v>726</v>
      </c>
      <c r="S52" s="2" t="s">
        <v>726</v>
      </c>
      <c r="T52" s="2" t="s">
        <v>726</v>
      </c>
      <c r="U52" s="2" t="s">
        <v>726</v>
      </c>
      <c r="V52" s="2" t="s">
        <v>726</v>
      </c>
      <c r="W52" s="2" t="s">
        <v>726</v>
      </c>
      <c r="X52" s="2" t="s">
        <v>726</v>
      </c>
      <c r="Y52" s="2" t="s">
        <v>726</v>
      </c>
      <c r="Z52" s="2" t="s">
        <v>726</v>
      </c>
      <c r="AA52" s="2" t="s">
        <v>726</v>
      </c>
      <c r="AB52" s="2" t="s">
        <v>726</v>
      </c>
      <c r="AC52" s="2" t="s">
        <v>726</v>
      </c>
      <c r="AD52" s="2" t="s">
        <v>726</v>
      </c>
      <c r="AE52" s="2" t="s">
        <v>726</v>
      </c>
      <c r="AF52" s="2" t="s">
        <v>726</v>
      </c>
      <c r="AG52" s="2" t="s">
        <v>726</v>
      </c>
      <c r="AH52" s="2" t="s">
        <v>609</v>
      </c>
      <c r="AI52" s="2" t="s">
        <v>726</v>
      </c>
      <c r="AJ52" s="2" t="s">
        <v>726</v>
      </c>
      <c r="AK52" s="2" t="s">
        <v>726</v>
      </c>
      <c r="AL52" s="2" t="s">
        <v>726</v>
      </c>
      <c r="AM52" s="2" t="s">
        <v>726</v>
      </c>
      <c r="AN52" s="2" t="s">
        <v>726</v>
      </c>
      <c r="AO52" s="2" t="s">
        <v>726</v>
      </c>
      <c r="AQ52" s="2">
        <f t="shared" si="2"/>
        <v>0</v>
      </c>
      <c r="AR52" s="2">
        <f t="shared" si="0"/>
        <v>0</v>
      </c>
      <c r="AT52" s="2">
        <f t="shared" si="3"/>
        <v>0</v>
      </c>
      <c r="AU52" s="2">
        <f t="shared" si="4"/>
        <v>0</v>
      </c>
      <c r="AV52" s="16" t="str">
        <f t="shared" si="5"/>
        <v/>
      </c>
      <c r="AY52" s="2">
        <f t="shared" si="6"/>
        <v>0</v>
      </c>
      <c r="AZ52" s="2">
        <f t="shared" si="7"/>
        <v>0</v>
      </c>
      <c r="BA52" s="2">
        <f t="shared" si="8"/>
        <v>0</v>
      </c>
      <c r="BB52" s="2">
        <f t="shared" si="9"/>
        <v>0</v>
      </c>
      <c r="BC52" s="2">
        <f t="shared" si="10"/>
        <v>0</v>
      </c>
      <c r="BD52" s="2">
        <f t="shared" si="11"/>
        <v>0</v>
      </c>
    </row>
    <row r="53" spans="1:56" ht="15" customHeight="1" x14ac:dyDescent="0.25">
      <c r="A53" s="2" t="s">
        <v>104</v>
      </c>
      <c r="B53" s="2" t="s">
        <v>105</v>
      </c>
      <c r="C53" s="2">
        <v>2017</v>
      </c>
      <c r="D53" s="2" t="s">
        <v>726</v>
      </c>
      <c r="E53" s="2" t="s">
        <v>726</v>
      </c>
      <c r="F53" s="2" t="s">
        <v>726</v>
      </c>
      <c r="G53" s="2" t="s">
        <v>726</v>
      </c>
      <c r="H53" s="2" t="s">
        <v>726</v>
      </c>
      <c r="I53" s="2" t="s">
        <v>726</v>
      </c>
      <c r="J53" s="2" t="s">
        <v>726</v>
      </c>
      <c r="K53" s="2" t="s">
        <v>726</v>
      </c>
      <c r="L53" s="2" t="s">
        <v>726</v>
      </c>
      <c r="M53" s="2" t="s">
        <v>726</v>
      </c>
      <c r="N53" s="2" t="s">
        <v>726</v>
      </c>
      <c r="O53" s="2" t="s">
        <v>726</v>
      </c>
      <c r="P53" s="2" t="s">
        <v>726</v>
      </c>
      <c r="Q53" s="2" t="s">
        <v>726</v>
      </c>
      <c r="R53" s="2" t="s">
        <v>726</v>
      </c>
      <c r="S53" s="2" t="s">
        <v>726</v>
      </c>
      <c r="T53" s="2" t="s">
        <v>726</v>
      </c>
      <c r="U53" s="2" t="s">
        <v>726</v>
      </c>
      <c r="V53" s="2" t="s">
        <v>726</v>
      </c>
      <c r="W53" s="2" t="s">
        <v>726</v>
      </c>
      <c r="X53" s="2" t="s">
        <v>726</v>
      </c>
      <c r="Y53" s="2" t="s">
        <v>726</v>
      </c>
      <c r="Z53" s="2" t="s">
        <v>726</v>
      </c>
      <c r="AA53" s="2" t="s">
        <v>726</v>
      </c>
      <c r="AB53" s="2" t="s">
        <v>726</v>
      </c>
      <c r="AC53" s="2" t="s">
        <v>726</v>
      </c>
      <c r="AD53" s="2" t="s">
        <v>726</v>
      </c>
      <c r="AE53" s="2" t="s">
        <v>726</v>
      </c>
      <c r="AF53" s="2" t="s">
        <v>726</v>
      </c>
      <c r="AG53" s="2" t="s">
        <v>726</v>
      </c>
      <c r="AH53" s="2" t="s">
        <v>727</v>
      </c>
      <c r="AI53" s="2" t="s">
        <v>726</v>
      </c>
      <c r="AJ53" s="2" t="s">
        <v>726</v>
      </c>
      <c r="AK53" s="2" t="s">
        <v>726</v>
      </c>
      <c r="AL53" s="2">
        <v>100</v>
      </c>
      <c r="AM53" s="2" t="s">
        <v>726</v>
      </c>
      <c r="AN53" s="2" t="s">
        <v>726</v>
      </c>
      <c r="AO53" s="2" t="s">
        <v>726</v>
      </c>
      <c r="AQ53" s="2">
        <f t="shared" si="2"/>
        <v>0</v>
      </c>
      <c r="AR53" s="2">
        <f t="shared" si="0"/>
        <v>0</v>
      </c>
      <c r="AT53" s="2">
        <f t="shared" si="3"/>
        <v>0</v>
      </c>
      <c r="AU53" s="2">
        <f t="shared" si="4"/>
        <v>0</v>
      </c>
      <c r="AV53" s="16" t="str">
        <f t="shared" si="5"/>
        <v/>
      </c>
      <c r="AY53" s="2">
        <f t="shared" si="6"/>
        <v>0</v>
      </c>
      <c r="AZ53" s="2">
        <f t="shared" si="7"/>
        <v>0</v>
      </c>
      <c r="BA53" s="2">
        <f t="shared" si="8"/>
        <v>0</v>
      </c>
      <c r="BB53" s="2">
        <f t="shared" si="9"/>
        <v>0</v>
      </c>
      <c r="BC53" s="2">
        <f t="shared" si="10"/>
        <v>0</v>
      </c>
      <c r="BD53" s="2">
        <f t="shared" si="11"/>
        <v>0</v>
      </c>
    </row>
    <row r="54" spans="1:56" ht="15" customHeight="1" x14ac:dyDescent="0.25">
      <c r="A54" s="2" t="s">
        <v>104</v>
      </c>
      <c r="B54" s="2" t="s">
        <v>106</v>
      </c>
      <c r="C54" s="2">
        <v>2017</v>
      </c>
      <c r="D54" s="2" t="s">
        <v>726</v>
      </c>
      <c r="E54" s="2" t="s">
        <v>726</v>
      </c>
      <c r="F54" s="2" t="s">
        <v>726</v>
      </c>
      <c r="G54" s="2" t="s">
        <v>726</v>
      </c>
      <c r="H54" s="2" t="s">
        <v>726</v>
      </c>
      <c r="I54" s="2" t="s">
        <v>726</v>
      </c>
      <c r="J54" s="2" t="s">
        <v>726</v>
      </c>
      <c r="K54" s="2" t="s">
        <v>726</v>
      </c>
      <c r="L54" s="2" t="s">
        <v>726</v>
      </c>
      <c r="M54" s="2" t="s">
        <v>726</v>
      </c>
      <c r="N54" s="2" t="s">
        <v>726</v>
      </c>
      <c r="O54" s="2" t="s">
        <v>726</v>
      </c>
      <c r="P54" s="2" t="s">
        <v>726</v>
      </c>
      <c r="Q54" s="2" t="s">
        <v>726</v>
      </c>
      <c r="R54" s="2" t="s">
        <v>726</v>
      </c>
      <c r="S54" s="2" t="s">
        <v>726</v>
      </c>
      <c r="T54" s="2" t="s">
        <v>726</v>
      </c>
      <c r="U54" s="2" t="s">
        <v>726</v>
      </c>
      <c r="V54" s="2" t="s">
        <v>726</v>
      </c>
      <c r="W54" s="2" t="s">
        <v>726</v>
      </c>
      <c r="X54" s="2" t="s">
        <v>726</v>
      </c>
      <c r="Y54" s="2" t="s">
        <v>726</v>
      </c>
      <c r="Z54" s="2" t="s">
        <v>726</v>
      </c>
      <c r="AA54" s="2" t="s">
        <v>726</v>
      </c>
      <c r="AB54" s="2" t="s">
        <v>726</v>
      </c>
      <c r="AC54" s="2" t="s">
        <v>726</v>
      </c>
      <c r="AD54" s="2" t="s">
        <v>726</v>
      </c>
      <c r="AE54" s="2" t="s">
        <v>726</v>
      </c>
      <c r="AF54" s="2" t="s">
        <v>726</v>
      </c>
      <c r="AG54" s="2" t="s">
        <v>726</v>
      </c>
      <c r="AH54" s="2" t="s">
        <v>727</v>
      </c>
      <c r="AI54" s="2" t="s">
        <v>726</v>
      </c>
      <c r="AJ54" s="2" t="s">
        <v>726</v>
      </c>
      <c r="AK54" s="2" t="s">
        <v>726</v>
      </c>
      <c r="AL54" s="2" t="s">
        <v>726</v>
      </c>
      <c r="AM54" s="2" t="s">
        <v>726</v>
      </c>
      <c r="AN54" s="2" t="s">
        <v>726</v>
      </c>
      <c r="AO54" s="2" t="s">
        <v>726</v>
      </c>
      <c r="AQ54" s="2">
        <f t="shared" si="2"/>
        <v>0</v>
      </c>
      <c r="AR54" s="2">
        <f t="shared" si="0"/>
        <v>0</v>
      </c>
      <c r="AT54" s="2">
        <f t="shared" si="3"/>
        <v>0</v>
      </c>
      <c r="AU54" s="2">
        <f t="shared" si="4"/>
        <v>0</v>
      </c>
      <c r="AV54" s="16" t="str">
        <f t="shared" si="5"/>
        <v/>
      </c>
      <c r="AY54" s="2">
        <f t="shared" si="6"/>
        <v>0</v>
      </c>
      <c r="AZ54" s="2">
        <f t="shared" si="7"/>
        <v>0</v>
      </c>
      <c r="BA54" s="2">
        <f t="shared" si="8"/>
        <v>0</v>
      </c>
      <c r="BB54" s="2">
        <f t="shared" si="9"/>
        <v>0</v>
      </c>
      <c r="BC54" s="2">
        <f t="shared" si="10"/>
        <v>0</v>
      </c>
      <c r="BD54" s="2">
        <f t="shared" si="11"/>
        <v>0</v>
      </c>
    </row>
    <row r="55" spans="1:56" ht="15" customHeight="1" x14ac:dyDescent="0.25">
      <c r="A55" s="2" t="s">
        <v>104</v>
      </c>
      <c r="B55" s="2" t="s">
        <v>107</v>
      </c>
      <c r="C55" s="2">
        <v>2017</v>
      </c>
      <c r="D55" s="2" t="s">
        <v>726</v>
      </c>
      <c r="E55" s="2" t="s">
        <v>726</v>
      </c>
      <c r="F55" s="2" t="s">
        <v>726</v>
      </c>
      <c r="G55" s="2" t="s">
        <v>726</v>
      </c>
      <c r="H55" s="2" t="s">
        <v>726</v>
      </c>
      <c r="I55" s="2" t="s">
        <v>726</v>
      </c>
      <c r="J55" s="2" t="s">
        <v>726</v>
      </c>
      <c r="K55" s="2" t="s">
        <v>726</v>
      </c>
      <c r="L55" s="2" t="s">
        <v>726</v>
      </c>
      <c r="M55" s="2" t="s">
        <v>726</v>
      </c>
      <c r="N55" s="2" t="s">
        <v>726</v>
      </c>
      <c r="O55" s="2" t="s">
        <v>726</v>
      </c>
      <c r="P55" s="2" t="s">
        <v>726</v>
      </c>
      <c r="Q55" s="2" t="s">
        <v>726</v>
      </c>
      <c r="R55" s="2" t="s">
        <v>726</v>
      </c>
      <c r="S55" s="2" t="s">
        <v>726</v>
      </c>
      <c r="T55" s="2" t="s">
        <v>726</v>
      </c>
      <c r="U55" s="2" t="s">
        <v>726</v>
      </c>
      <c r="V55" s="2" t="s">
        <v>726</v>
      </c>
      <c r="W55" s="2" t="s">
        <v>726</v>
      </c>
      <c r="X55" s="2" t="s">
        <v>726</v>
      </c>
      <c r="Y55" s="2" t="s">
        <v>726</v>
      </c>
      <c r="Z55" s="2" t="s">
        <v>726</v>
      </c>
      <c r="AA55" s="2" t="s">
        <v>726</v>
      </c>
      <c r="AB55" s="2" t="s">
        <v>726</v>
      </c>
      <c r="AC55" s="2" t="s">
        <v>726</v>
      </c>
      <c r="AD55" s="2" t="s">
        <v>726</v>
      </c>
      <c r="AE55" s="2" t="s">
        <v>726</v>
      </c>
      <c r="AF55" s="2" t="s">
        <v>726</v>
      </c>
      <c r="AG55" s="2" t="s">
        <v>726</v>
      </c>
      <c r="AH55" s="2" t="s">
        <v>727</v>
      </c>
      <c r="AI55" s="2" t="s">
        <v>726</v>
      </c>
      <c r="AJ55" s="2" t="s">
        <v>726</v>
      </c>
      <c r="AK55" s="2" t="s">
        <v>726</v>
      </c>
      <c r="AL55" s="2" t="s">
        <v>726</v>
      </c>
      <c r="AM55" s="2" t="s">
        <v>726</v>
      </c>
      <c r="AN55" s="2" t="s">
        <v>726</v>
      </c>
      <c r="AO55" s="2" t="s">
        <v>726</v>
      </c>
      <c r="AQ55" s="2">
        <f t="shared" si="2"/>
        <v>0</v>
      </c>
      <c r="AR55" s="2">
        <f t="shared" si="0"/>
        <v>0</v>
      </c>
      <c r="AT55" s="2">
        <f t="shared" si="3"/>
        <v>0</v>
      </c>
      <c r="AU55" s="2">
        <f t="shared" si="4"/>
        <v>0</v>
      </c>
      <c r="AV55" s="16" t="str">
        <f t="shared" si="5"/>
        <v/>
      </c>
      <c r="AY55" s="2">
        <f t="shared" si="6"/>
        <v>0</v>
      </c>
      <c r="AZ55" s="2">
        <f t="shared" si="7"/>
        <v>0</v>
      </c>
      <c r="BA55" s="2">
        <f t="shared" si="8"/>
        <v>0</v>
      </c>
      <c r="BB55" s="2">
        <f t="shared" si="9"/>
        <v>0</v>
      </c>
      <c r="BC55" s="2">
        <f t="shared" si="10"/>
        <v>0</v>
      </c>
      <c r="BD55" s="2">
        <f t="shared" si="11"/>
        <v>0</v>
      </c>
    </row>
    <row r="56" spans="1:56" ht="15" customHeight="1" x14ac:dyDescent="0.25">
      <c r="A56" s="2" t="s">
        <v>104</v>
      </c>
      <c r="B56" s="2" t="s">
        <v>108</v>
      </c>
      <c r="C56" s="2">
        <v>2017</v>
      </c>
      <c r="D56" s="2" t="s">
        <v>726</v>
      </c>
      <c r="E56" s="2" t="s">
        <v>726</v>
      </c>
      <c r="F56" s="2" t="s">
        <v>726</v>
      </c>
      <c r="G56" s="2" t="s">
        <v>726</v>
      </c>
      <c r="H56" s="2" t="s">
        <v>726</v>
      </c>
      <c r="I56" s="2" t="s">
        <v>726</v>
      </c>
      <c r="J56" s="2" t="s">
        <v>726</v>
      </c>
      <c r="K56" s="2" t="s">
        <v>726</v>
      </c>
      <c r="L56" s="2" t="s">
        <v>726</v>
      </c>
      <c r="M56" s="2" t="s">
        <v>726</v>
      </c>
      <c r="N56" s="2" t="s">
        <v>726</v>
      </c>
      <c r="O56" s="2" t="s">
        <v>726</v>
      </c>
      <c r="P56" s="2" t="s">
        <v>726</v>
      </c>
      <c r="Q56" s="2" t="s">
        <v>726</v>
      </c>
      <c r="R56" s="2" t="s">
        <v>726</v>
      </c>
      <c r="S56" s="2" t="s">
        <v>726</v>
      </c>
      <c r="T56" s="2" t="s">
        <v>726</v>
      </c>
      <c r="U56" s="2" t="s">
        <v>726</v>
      </c>
      <c r="V56" s="2" t="s">
        <v>726</v>
      </c>
      <c r="W56" s="2" t="s">
        <v>726</v>
      </c>
      <c r="X56" s="2" t="s">
        <v>726</v>
      </c>
      <c r="Y56" s="2" t="s">
        <v>726</v>
      </c>
      <c r="Z56" s="2" t="s">
        <v>726</v>
      </c>
      <c r="AA56" s="2" t="s">
        <v>726</v>
      </c>
      <c r="AB56" s="2" t="s">
        <v>726</v>
      </c>
      <c r="AC56" s="2" t="s">
        <v>726</v>
      </c>
      <c r="AD56" s="2" t="s">
        <v>726</v>
      </c>
      <c r="AE56" s="2" t="s">
        <v>726</v>
      </c>
      <c r="AF56" s="2" t="s">
        <v>726</v>
      </c>
      <c r="AG56" s="2" t="s">
        <v>726</v>
      </c>
      <c r="AH56" s="2" t="s">
        <v>727</v>
      </c>
      <c r="AI56" s="2" t="s">
        <v>726</v>
      </c>
      <c r="AJ56" s="2" t="s">
        <v>726</v>
      </c>
      <c r="AK56" s="2" t="s">
        <v>726</v>
      </c>
      <c r="AL56" s="2" t="s">
        <v>726</v>
      </c>
      <c r="AM56" s="2" t="s">
        <v>726</v>
      </c>
      <c r="AN56" s="2" t="s">
        <v>726</v>
      </c>
      <c r="AO56" s="2" t="s">
        <v>726</v>
      </c>
      <c r="AQ56" s="2">
        <f t="shared" si="2"/>
        <v>0</v>
      </c>
      <c r="AR56" s="2">
        <f t="shared" si="0"/>
        <v>0</v>
      </c>
      <c r="AT56" s="2">
        <f t="shared" si="3"/>
        <v>0</v>
      </c>
      <c r="AU56" s="2">
        <f t="shared" si="4"/>
        <v>0</v>
      </c>
      <c r="AV56" s="16" t="str">
        <f t="shared" si="5"/>
        <v/>
      </c>
      <c r="AY56" s="2">
        <f t="shared" si="6"/>
        <v>0</v>
      </c>
      <c r="AZ56" s="2">
        <f t="shared" si="7"/>
        <v>0</v>
      </c>
      <c r="BA56" s="2">
        <f t="shared" si="8"/>
        <v>0</v>
      </c>
      <c r="BB56" s="2">
        <f t="shared" si="9"/>
        <v>0</v>
      </c>
      <c r="BC56" s="2">
        <f t="shared" si="10"/>
        <v>0</v>
      </c>
      <c r="BD56" s="2">
        <f t="shared" si="11"/>
        <v>0</v>
      </c>
    </row>
    <row r="57" spans="1:56" ht="15" customHeight="1" x14ac:dyDescent="0.25">
      <c r="A57" s="2" t="s">
        <v>109</v>
      </c>
      <c r="B57" s="2" t="s">
        <v>110</v>
      </c>
      <c r="C57" s="2">
        <v>2017</v>
      </c>
      <c r="D57" s="2" t="s">
        <v>726</v>
      </c>
      <c r="E57" s="2" t="s">
        <v>726</v>
      </c>
      <c r="F57" s="2" t="s">
        <v>726</v>
      </c>
      <c r="G57" s="2" t="s">
        <v>726</v>
      </c>
      <c r="H57" s="2" t="s">
        <v>726</v>
      </c>
      <c r="I57" s="2" t="s">
        <v>726</v>
      </c>
      <c r="J57" s="2" t="s">
        <v>726</v>
      </c>
      <c r="K57" s="2" t="s">
        <v>726</v>
      </c>
      <c r="L57" s="2" t="s">
        <v>726</v>
      </c>
      <c r="M57" s="2" t="s">
        <v>726</v>
      </c>
      <c r="N57" s="2" t="s">
        <v>726</v>
      </c>
      <c r="O57" s="2" t="s">
        <v>726</v>
      </c>
      <c r="P57" s="2" t="s">
        <v>726</v>
      </c>
      <c r="Q57" s="2" t="s">
        <v>726</v>
      </c>
      <c r="R57" s="2" t="s">
        <v>726</v>
      </c>
      <c r="S57" s="2" t="s">
        <v>726</v>
      </c>
      <c r="T57" s="2" t="s">
        <v>726</v>
      </c>
      <c r="U57" s="2" t="s">
        <v>726</v>
      </c>
      <c r="V57" s="2" t="s">
        <v>726</v>
      </c>
      <c r="W57" s="2" t="s">
        <v>726</v>
      </c>
      <c r="X57" s="2" t="s">
        <v>726</v>
      </c>
      <c r="Y57" s="2" t="s">
        <v>726</v>
      </c>
      <c r="Z57" s="2" t="s">
        <v>726</v>
      </c>
      <c r="AA57" s="2" t="s">
        <v>726</v>
      </c>
      <c r="AB57" s="2" t="s">
        <v>726</v>
      </c>
      <c r="AC57" s="2" t="s">
        <v>726</v>
      </c>
      <c r="AD57" s="2" t="s">
        <v>726</v>
      </c>
      <c r="AE57" s="2" t="s">
        <v>726</v>
      </c>
      <c r="AF57" s="2" t="s">
        <v>726</v>
      </c>
      <c r="AG57" s="2" t="s">
        <v>726</v>
      </c>
      <c r="AH57" s="2" t="s">
        <v>609</v>
      </c>
      <c r="AI57" s="2" t="s">
        <v>726</v>
      </c>
      <c r="AJ57" s="2" t="s">
        <v>726</v>
      </c>
      <c r="AK57" s="2" t="s">
        <v>726</v>
      </c>
      <c r="AL57" s="2" t="s">
        <v>726</v>
      </c>
      <c r="AM57" s="2" t="s">
        <v>726</v>
      </c>
      <c r="AN57" s="2" t="s">
        <v>726</v>
      </c>
      <c r="AO57" s="2" t="s">
        <v>726</v>
      </c>
      <c r="AQ57" s="2">
        <f t="shared" si="2"/>
        <v>0</v>
      </c>
      <c r="AR57" s="2">
        <f t="shared" si="0"/>
        <v>0</v>
      </c>
      <c r="AT57" s="2">
        <f t="shared" si="3"/>
        <v>0</v>
      </c>
      <c r="AU57" s="2">
        <f t="shared" si="4"/>
        <v>0</v>
      </c>
      <c r="AV57" s="16" t="str">
        <f t="shared" si="5"/>
        <v/>
      </c>
      <c r="AY57" s="2">
        <f t="shared" si="6"/>
        <v>0</v>
      </c>
      <c r="AZ57" s="2">
        <f t="shared" si="7"/>
        <v>0</v>
      </c>
      <c r="BA57" s="2">
        <f t="shared" si="8"/>
        <v>0</v>
      </c>
      <c r="BB57" s="2">
        <f t="shared" si="9"/>
        <v>0</v>
      </c>
      <c r="BC57" s="2">
        <f t="shared" si="10"/>
        <v>0</v>
      </c>
      <c r="BD57" s="2">
        <f t="shared" si="11"/>
        <v>0</v>
      </c>
    </row>
    <row r="58" spans="1:56" ht="15" customHeight="1" x14ac:dyDescent="0.25">
      <c r="A58" s="2" t="s">
        <v>109</v>
      </c>
      <c r="B58" s="2" t="s">
        <v>111</v>
      </c>
      <c r="C58" s="2">
        <v>2017</v>
      </c>
      <c r="D58" s="2" t="s">
        <v>726</v>
      </c>
      <c r="E58" s="2" t="s">
        <v>726</v>
      </c>
      <c r="F58" s="2" t="s">
        <v>726</v>
      </c>
      <c r="G58" s="2" t="s">
        <v>726</v>
      </c>
      <c r="H58" s="2" t="s">
        <v>726</v>
      </c>
      <c r="I58" s="2" t="s">
        <v>726</v>
      </c>
      <c r="J58" s="2" t="s">
        <v>726</v>
      </c>
      <c r="K58" s="2" t="s">
        <v>726</v>
      </c>
      <c r="L58" s="2" t="s">
        <v>726</v>
      </c>
      <c r="M58" s="2" t="s">
        <v>726</v>
      </c>
      <c r="N58" s="2" t="s">
        <v>726</v>
      </c>
      <c r="O58" s="2" t="s">
        <v>726</v>
      </c>
      <c r="P58" s="2" t="s">
        <v>726</v>
      </c>
      <c r="Q58" s="2" t="s">
        <v>726</v>
      </c>
      <c r="R58" s="2" t="s">
        <v>726</v>
      </c>
      <c r="S58" s="2" t="s">
        <v>726</v>
      </c>
      <c r="T58" s="2" t="s">
        <v>726</v>
      </c>
      <c r="U58" s="2" t="s">
        <v>726</v>
      </c>
      <c r="V58" s="2" t="s">
        <v>726</v>
      </c>
      <c r="W58" s="2" t="s">
        <v>726</v>
      </c>
      <c r="X58" s="2" t="s">
        <v>726</v>
      </c>
      <c r="Y58" s="2" t="s">
        <v>726</v>
      </c>
      <c r="Z58" s="2" t="s">
        <v>726</v>
      </c>
      <c r="AA58" s="2" t="s">
        <v>726</v>
      </c>
      <c r="AB58" s="2" t="s">
        <v>726</v>
      </c>
      <c r="AC58" s="2" t="s">
        <v>726</v>
      </c>
      <c r="AD58" s="2" t="s">
        <v>726</v>
      </c>
      <c r="AE58" s="2" t="s">
        <v>726</v>
      </c>
      <c r="AF58" s="2" t="s">
        <v>726</v>
      </c>
      <c r="AG58" s="2" t="s">
        <v>726</v>
      </c>
      <c r="AH58" s="2" t="s">
        <v>609</v>
      </c>
      <c r="AI58" s="2" t="s">
        <v>726</v>
      </c>
      <c r="AJ58" s="2" t="s">
        <v>726</v>
      </c>
      <c r="AK58" s="2" t="s">
        <v>726</v>
      </c>
      <c r="AL58" s="2" t="s">
        <v>726</v>
      </c>
      <c r="AM58" s="2" t="s">
        <v>726</v>
      </c>
      <c r="AN58" s="2" t="s">
        <v>726</v>
      </c>
      <c r="AO58" s="2" t="s">
        <v>726</v>
      </c>
      <c r="AQ58" s="2">
        <f t="shared" si="2"/>
        <v>0</v>
      </c>
      <c r="AR58" s="2">
        <f t="shared" si="0"/>
        <v>0</v>
      </c>
      <c r="AT58" s="2">
        <f t="shared" si="3"/>
        <v>0</v>
      </c>
      <c r="AU58" s="2">
        <f t="shared" si="4"/>
        <v>0</v>
      </c>
      <c r="AV58" s="16" t="str">
        <f t="shared" si="5"/>
        <v/>
      </c>
      <c r="AY58" s="2">
        <f t="shared" si="6"/>
        <v>0</v>
      </c>
      <c r="AZ58" s="2">
        <f t="shared" si="7"/>
        <v>0</v>
      </c>
      <c r="BA58" s="2">
        <f t="shared" si="8"/>
        <v>0</v>
      </c>
      <c r="BB58" s="2">
        <f t="shared" si="9"/>
        <v>0</v>
      </c>
      <c r="BC58" s="2">
        <f t="shared" si="10"/>
        <v>0</v>
      </c>
      <c r="BD58" s="2">
        <f t="shared" si="11"/>
        <v>0</v>
      </c>
    </row>
    <row r="59" spans="1:56" ht="15" customHeight="1" x14ac:dyDescent="0.25">
      <c r="A59" s="2" t="s">
        <v>109</v>
      </c>
      <c r="B59" s="2" t="s">
        <v>112</v>
      </c>
      <c r="C59" s="2">
        <v>2017</v>
      </c>
      <c r="D59" s="2" t="s">
        <v>726</v>
      </c>
      <c r="E59" s="2" t="s">
        <v>726</v>
      </c>
      <c r="F59" s="2" t="s">
        <v>726</v>
      </c>
      <c r="G59" s="2" t="s">
        <v>726</v>
      </c>
      <c r="H59" s="2" t="s">
        <v>726</v>
      </c>
      <c r="I59" s="2" t="s">
        <v>726</v>
      </c>
      <c r="J59" s="2" t="s">
        <v>726</v>
      </c>
      <c r="K59" s="2" t="s">
        <v>726</v>
      </c>
      <c r="L59" s="2" t="s">
        <v>726</v>
      </c>
      <c r="M59" s="2" t="s">
        <v>726</v>
      </c>
      <c r="N59" s="2" t="s">
        <v>726</v>
      </c>
      <c r="O59" s="2" t="s">
        <v>726</v>
      </c>
      <c r="P59" s="2" t="s">
        <v>726</v>
      </c>
      <c r="Q59" s="2" t="s">
        <v>726</v>
      </c>
      <c r="R59" s="2" t="s">
        <v>726</v>
      </c>
      <c r="S59" s="2" t="s">
        <v>726</v>
      </c>
      <c r="T59" s="2" t="s">
        <v>726</v>
      </c>
      <c r="U59" s="2" t="s">
        <v>726</v>
      </c>
      <c r="V59" s="2" t="s">
        <v>726</v>
      </c>
      <c r="W59" s="2" t="s">
        <v>726</v>
      </c>
      <c r="X59" s="2" t="s">
        <v>726</v>
      </c>
      <c r="Y59" s="2" t="s">
        <v>726</v>
      </c>
      <c r="Z59" s="2" t="s">
        <v>726</v>
      </c>
      <c r="AA59" s="2" t="s">
        <v>726</v>
      </c>
      <c r="AB59" s="2" t="s">
        <v>726</v>
      </c>
      <c r="AC59" s="2" t="s">
        <v>726</v>
      </c>
      <c r="AD59" s="2" t="s">
        <v>726</v>
      </c>
      <c r="AE59" s="2" t="s">
        <v>726</v>
      </c>
      <c r="AF59" s="2" t="s">
        <v>726</v>
      </c>
      <c r="AG59" s="2" t="s">
        <v>726</v>
      </c>
      <c r="AH59" s="2" t="s">
        <v>609</v>
      </c>
      <c r="AI59" s="2" t="s">
        <v>726</v>
      </c>
      <c r="AJ59" s="2" t="s">
        <v>726</v>
      </c>
      <c r="AK59" s="2" t="s">
        <v>726</v>
      </c>
      <c r="AL59" s="2" t="s">
        <v>726</v>
      </c>
      <c r="AM59" s="2" t="s">
        <v>726</v>
      </c>
      <c r="AN59" s="2" t="s">
        <v>726</v>
      </c>
      <c r="AO59" s="2" t="s">
        <v>726</v>
      </c>
      <c r="AQ59" s="2">
        <f t="shared" si="2"/>
        <v>0</v>
      </c>
      <c r="AR59" s="2">
        <f t="shared" si="0"/>
        <v>0</v>
      </c>
      <c r="AT59" s="2">
        <f t="shared" si="3"/>
        <v>0</v>
      </c>
      <c r="AU59" s="2">
        <f t="shared" si="4"/>
        <v>0</v>
      </c>
      <c r="AV59" s="16" t="str">
        <f t="shared" si="5"/>
        <v/>
      </c>
      <c r="AY59" s="2">
        <f t="shared" si="6"/>
        <v>0</v>
      </c>
      <c r="AZ59" s="2">
        <f t="shared" si="7"/>
        <v>0</v>
      </c>
      <c r="BA59" s="2">
        <f t="shared" si="8"/>
        <v>0</v>
      </c>
      <c r="BB59" s="2">
        <f t="shared" si="9"/>
        <v>0</v>
      </c>
      <c r="BC59" s="2">
        <f t="shared" si="10"/>
        <v>0</v>
      </c>
      <c r="BD59" s="2">
        <f t="shared" si="11"/>
        <v>0</v>
      </c>
    </row>
    <row r="60" spans="1:56" ht="15" customHeight="1" x14ac:dyDescent="0.25">
      <c r="A60" s="2" t="s">
        <v>109</v>
      </c>
      <c r="B60" s="2" t="s">
        <v>113</v>
      </c>
      <c r="C60" s="2">
        <v>2017</v>
      </c>
      <c r="D60" s="2" t="s">
        <v>726</v>
      </c>
      <c r="E60" s="2" t="s">
        <v>726</v>
      </c>
      <c r="F60" s="2" t="s">
        <v>726</v>
      </c>
      <c r="G60" s="2" t="s">
        <v>726</v>
      </c>
      <c r="H60" s="2" t="s">
        <v>726</v>
      </c>
      <c r="I60" s="2" t="s">
        <v>726</v>
      </c>
      <c r="J60" s="2" t="s">
        <v>726</v>
      </c>
      <c r="K60" s="2" t="s">
        <v>726</v>
      </c>
      <c r="L60" s="2" t="s">
        <v>726</v>
      </c>
      <c r="M60" s="2" t="s">
        <v>726</v>
      </c>
      <c r="N60" s="2" t="s">
        <v>726</v>
      </c>
      <c r="O60" s="2" t="s">
        <v>726</v>
      </c>
      <c r="P60" s="2" t="s">
        <v>726</v>
      </c>
      <c r="Q60" s="2" t="s">
        <v>726</v>
      </c>
      <c r="R60" s="2" t="s">
        <v>726</v>
      </c>
      <c r="S60" s="2" t="s">
        <v>726</v>
      </c>
      <c r="T60" s="2" t="s">
        <v>726</v>
      </c>
      <c r="U60" s="2" t="s">
        <v>726</v>
      </c>
      <c r="V60" s="2" t="s">
        <v>726</v>
      </c>
      <c r="W60" s="2" t="s">
        <v>726</v>
      </c>
      <c r="X60" s="2" t="s">
        <v>726</v>
      </c>
      <c r="Y60" s="2" t="s">
        <v>726</v>
      </c>
      <c r="Z60" s="2" t="s">
        <v>726</v>
      </c>
      <c r="AA60" s="2" t="s">
        <v>726</v>
      </c>
      <c r="AB60" s="2" t="s">
        <v>726</v>
      </c>
      <c r="AC60" s="2" t="s">
        <v>726</v>
      </c>
      <c r="AD60" s="2" t="s">
        <v>726</v>
      </c>
      <c r="AE60" s="2" t="s">
        <v>726</v>
      </c>
      <c r="AF60" s="2" t="s">
        <v>726</v>
      </c>
      <c r="AG60" s="2" t="s">
        <v>726</v>
      </c>
      <c r="AH60" s="2" t="s">
        <v>609</v>
      </c>
      <c r="AI60" s="2" t="s">
        <v>726</v>
      </c>
      <c r="AJ60" s="2" t="s">
        <v>726</v>
      </c>
      <c r="AK60" s="2" t="s">
        <v>726</v>
      </c>
      <c r="AL60" s="2" t="s">
        <v>726</v>
      </c>
      <c r="AM60" s="2" t="s">
        <v>726</v>
      </c>
      <c r="AN60" s="2" t="s">
        <v>726</v>
      </c>
      <c r="AO60" s="2" t="s">
        <v>726</v>
      </c>
      <c r="AQ60" s="2">
        <f t="shared" si="2"/>
        <v>0</v>
      </c>
      <c r="AR60" s="2">
        <f t="shared" si="0"/>
        <v>0</v>
      </c>
      <c r="AT60" s="2">
        <f t="shared" si="3"/>
        <v>0</v>
      </c>
      <c r="AU60" s="2">
        <f t="shared" si="4"/>
        <v>0</v>
      </c>
      <c r="AV60" s="16" t="str">
        <f t="shared" si="5"/>
        <v/>
      </c>
      <c r="AY60" s="2">
        <f t="shared" si="6"/>
        <v>0</v>
      </c>
      <c r="AZ60" s="2">
        <f t="shared" si="7"/>
        <v>0</v>
      </c>
      <c r="BA60" s="2">
        <f t="shared" si="8"/>
        <v>0</v>
      </c>
      <c r="BB60" s="2">
        <f t="shared" si="9"/>
        <v>0</v>
      </c>
      <c r="BC60" s="2">
        <f t="shared" si="10"/>
        <v>0</v>
      </c>
      <c r="BD60" s="2">
        <f t="shared" si="11"/>
        <v>0</v>
      </c>
    </row>
    <row r="61" spans="1:56" ht="15" customHeight="1" x14ac:dyDescent="0.25">
      <c r="A61" s="2" t="s">
        <v>109</v>
      </c>
      <c r="B61" s="2" t="s">
        <v>114</v>
      </c>
      <c r="C61" s="2">
        <v>2017</v>
      </c>
      <c r="D61" s="2" t="s">
        <v>726</v>
      </c>
      <c r="E61" s="2" t="s">
        <v>726</v>
      </c>
      <c r="F61" s="2" t="s">
        <v>726</v>
      </c>
      <c r="G61" s="2" t="s">
        <v>726</v>
      </c>
      <c r="H61" s="2" t="s">
        <v>726</v>
      </c>
      <c r="I61" s="2" t="s">
        <v>726</v>
      </c>
      <c r="J61" s="2" t="s">
        <v>726</v>
      </c>
      <c r="K61" s="2" t="s">
        <v>726</v>
      </c>
      <c r="L61" s="2" t="s">
        <v>726</v>
      </c>
      <c r="M61" s="2" t="s">
        <v>726</v>
      </c>
      <c r="N61" s="2" t="s">
        <v>726</v>
      </c>
      <c r="O61" s="2" t="s">
        <v>726</v>
      </c>
      <c r="P61" s="2" t="s">
        <v>726</v>
      </c>
      <c r="Q61" s="2" t="s">
        <v>726</v>
      </c>
      <c r="R61" s="2" t="s">
        <v>726</v>
      </c>
      <c r="S61" s="2" t="s">
        <v>726</v>
      </c>
      <c r="T61" s="2" t="s">
        <v>726</v>
      </c>
      <c r="U61" s="2" t="s">
        <v>726</v>
      </c>
      <c r="V61" s="2" t="s">
        <v>726</v>
      </c>
      <c r="W61" s="2" t="s">
        <v>726</v>
      </c>
      <c r="X61" s="2" t="s">
        <v>726</v>
      </c>
      <c r="Y61" s="2" t="s">
        <v>726</v>
      </c>
      <c r="Z61" s="2" t="s">
        <v>726</v>
      </c>
      <c r="AA61" s="2" t="s">
        <v>726</v>
      </c>
      <c r="AB61" s="2" t="s">
        <v>726</v>
      </c>
      <c r="AC61" s="2" t="s">
        <v>726</v>
      </c>
      <c r="AD61" s="2" t="s">
        <v>726</v>
      </c>
      <c r="AE61" s="2" t="s">
        <v>726</v>
      </c>
      <c r="AF61" s="2" t="s">
        <v>726</v>
      </c>
      <c r="AG61" s="2" t="s">
        <v>726</v>
      </c>
      <c r="AH61" s="2" t="s">
        <v>609</v>
      </c>
      <c r="AI61" s="2" t="s">
        <v>726</v>
      </c>
      <c r="AJ61" s="2" t="s">
        <v>726</v>
      </c>
      <c r="AK61" s="2" t="s">
        <v>726</v>
      </c>
      <c r="AL61" s="2" t="s">
        <v>726</v>
      </c>
      <c r="AM61" s="2" t="s">
        <v>726</v>
      </c>
      <c r="AN61" s="2" t="s">
        <v>726</v>
      </c>
      <c r="AO61" s="2" t="s">
        <v>726</v>
      </c>
      <c r="AQ61" s="2">
        <f t="shared" si="2"/>
        <v>0</v>
      </c>
      <c r="AR61" s="2">
        <f t="shared" si="0"/>
        <v>0</v>
      </c>
      <c r="AT61" s="2">
        <f t="shared" si="3"/>
        <v>0</v>
      </c>
      <c r="AU61" s="2">
        <f t="shared" si="4"/>
        <v>0</v>
      </c>
      <c r="AV61" s="16" t="str">
        <f t="shared" si="5"/>
        <v/>
      </c>
      <c r="AY61" s="2">
        <f t="shared" si="6"/>
        <v>0</v>
      </c>
      <c r="AZ61" s="2">
        <f t="shared" si="7"/>
        <v>0</v>
      </c>
      <c r="BA61" s="2">
        <f t="shared" si="8"/>
        <v>0</v>
      </c>
      <c r="BB61" s="2">
        <f t="shared" si="9"/>
        <v>0</v>
      </c>
      <c r="BC61" s="2">
        <f t="shared" si="10"/>
        <v>0</v>
      </c>
      <c r="BD61" s="2">
        <f t="shared" si="11"/>
        <v>0</v>
      </c>
    </row>
    <row r="62" spans="1:56" ht="15" customHeight="1" x14ac:dyDescent="0.25">
      <c r="A62" s="2" t="s">
        <v>109</v>
      </c>
      <c r="B62" s="2" t="s">
        <v>115</v>
      </c>
      <c r="C62" s="2">
        <v>2017</v>
      </c>
      <c r="D62" s="2">
        <v>644.70699999999999</v>
      </c>
      <c r="E62" s="2">
        <v>223.43199999999999</v>
      </c>
      <c r="F62" s="2">
        <v>0</v>
      </c>
      <c r="G62" s="2" t="s">
        <v>726</v>
      </c>
      <c r="H62" s="2" t="s">
        <v>726</v>
      </c>
      <c r="I62" s="2">
        <v>1191.9876765199999</v>
      </c>
      <c r="J62" s="2">
        <v>6.2519999999999998</v>
      </c>
      <c r="K62" s="2">
        <v>1.0999999999999999E-2</v>
      </c>
      <c r="L62" s="2">
        <v>0</v>
      </c>
      <c r="M62" s="2">
        <v>61.889000000000003</v>
      </c>
      <c r="N62" s="2">
        <v>0</v>
      </c>
      <c r="O62" s="2">
        <v>0</v>
      </c>
      <c r="P62" s="2">
        <v>0</v>
      </c>
      <c r="Q62" s="2">
        <v>208.272516</v>
      </c>
      <c r="R62" s="2">
        <v>83.093044469999995</v>
      </c>
      <c r="S62" s="2">
        <v>206.4471341</v>
      </c>
      <c r="T62" s="2">
        <v>245.2689474</v>
      </c>
      <c r="U62" s="2">
        <v>28.025034550000001</v>
      </c>
      <c r="V62" s="2">
        <v>0</v>
      </c>
      <c r="W62" s="2" t="s">
        <v>726</v>
      </c>
      <c r="X62" s="2">
        <v>0</v>
      </c>
      <c r="Y62" s="2">
        <v>0</v>
      </c>
      <c r="Z62" s="2">
        <v>0</v>
      </c>
      <c r="AA62" s="2">
        <v>110.88800000000001</v>
      </c>
      <c r="AB62" s="2">
        <v>0</v>
      </c>
      <c r="AC62" s="2">
        <v>0</v>
      </c>
      <c r="AD62" s="2">
        <v>0</v>
      </c>
      <c r="AE62" s="2">
        <v>87.156999999999996</v>
      </c>
      <c r="AF62" s="2">
        <v>0</v>
      </c>
      <c r="AG62" s="2" t="s">
        <v>726</v>
      </c>
      <c r="AH62" s="2" t="s">
        <v>727</v>
      </c>
      <c r="AI62" s="2" t="s">
        <v>726</v>
      </c>
      <c r="AJ62" s="2">
        <v>0</v>
      </c>
      <c r="AK62" s="2">
        <v>154.684</v>
      </c>
      <c r="AL62" s="2" t="s">
        <v>743</v>
      </c>
      <c r="AM62" s="2" t="s">
        <v>743</v>
      </c>
      <c r="AN62" s="2" t="s">
        <v>743</v>
      </c>
      <c r="AO62" s="2" t="s">
        <v>743</v>
      </c>
      <c r="AQ62" s="2">
        <f t="shared" si="2"/>
        <v>1037.30367652</v>
      </c>
      <c r="AR62" s="2">
        <f t="shared" si="0"/>
        <v>1191.9876765199999</v>
      </c>
      <c r="AT62" s="2">
        <f t="shared" si="3"/>
        <v>644.70699999999999</v>
      </c>
      <c r="AU62" s="2">
        <f t="shared" si="4"/>
        <v>223.43199999999999</v>
      </c>
      <c r="AV62" s="16">
        <f t="shared" si="5"/>
        <v>0.7283120598482411</v>
      </c>
      <c r="AY62" s="2">
        <f t="shared" si="6"/>
        <v>154.684</v>
      </c>
      <c r="AZ62" s="2">
        <f t="shared" si="7"/>
        <v>0</v>
      </c>
      <c r="BA62" s="2">
        <f t="shared" si="8"/>
        <v>0</v>
      </c>
      <c r="BB62" s="2">
        <f t="shared" si="9"/>
        <v>0</v>
      </c>
      <c r="BC62" s="2">
        <f t="shared" si="10"/>
        <v>0</v>
      </c>
      <c r="BD62" s="2">
        <f t="shared" si="11"/>
        <v>154.684</v>
      </c>
    </row>
    <row r="63" spans="1:56" ht="15" customHeight="1" x14ac:dyDescent="0.25">
      <c r="A63" s="2" t="s">
        <v>109</v>
      </c>
      <c r="B63" s="2" t="s">
        <v>116</v>
      </c>
      <c r="C63" s="2">
        <v>2017</v>
      </c>
      <c r="D63" s="2" t="s">
        <v>726</v>
      </c>
      <c r="E63" s="2" t="s">
        <v>726</v>
      </c>
      <c r="F63" s="2" t="s">
        <v>726</v>
      </c>
      <c r="G63" s="2" t="s">
        <v>726</v>
      </c>
      <c r="H63" s="2" t="s">
        <v>726</v>
      </c>
      <c r="I63" s="2" t="s">
        <v>726</v>
      </c>
      <c r="J63" s="2" t="s">
        <v>726</v>
      </c>
      <c r="K63" s="2" t="s">
        <v>726</v>
      </c>
      <c r="L63" s="2" t="s">
        <v>726</v>
      </c>
      <c r="M63" s="2" t="s">
        <v>726</v>
      </c>
      <c r="N63" s="2" t="s">
        <v>726</v>
      </c>
      <c r="O63" s="2" t="s">
        <v>726</v>
      </c>
      <c r="P63" s="2" t="s">
        <v>726</v>
      </c>
      <c r="Q63" s="2" t="s">
        <v>726</v>
      </c>
      <c r="R63" s="2" t="s">
        <v>726</v>
      </c>
      <c r="S63" s="2" t="s">
        <v>726</v>
      </c>
      <c r="T63" s="2" t="s">
        <v>726</v>
      </c>
      <c r="U63" s="2" t="s">
        <v>726</v>
      </c>
      <c r="V63" s="2" t="s">
        <v>726</v>
      </c>
      <c r="W63" s="2" t="s">
        <v>726</v>
      </c>
      <c r="X63" s="2" t="s">
        <v>726</v>
      </c>
      <c r="Y63" s="2" t="s">
        <v>726</v>
      </c>
      <c r="Z63" s="2" t="s">
        <v>726</v>
      </c>
      <c r="AA63" s="2" t="s">
        <v>726</v>
      </c>
      <c r="AB63" s="2" t="s">
        <v>726</v>
      </c>
      <c r="AC63" s="2" t="s">
        <v>726</v>
      </c>
      <c r="AD63" s="2" t="s">
        <v>726</v>
      </c>
      <c r="AE63" s="2" t="s">
        <v>726</v>
      </c>
      <c r="AF63" s="2" t="s">
        <v>726</v>
      </c>
      <c r="AG63" s="2" t="s">
        <v>726</v>
      </c>
      <c r="AH63" s="2" t="s">
        <v>609</v>
      </c>
      <c r="AI63" s="2" t="s">
        <v>726</v>
      </c>
      <c r="AJ63" s="2" t="s">
        <v>726</v>
      </c>
      <c r="AK63" s="2" t="s">
        <v>726</v>
      </c>
      <c r="AL63" s="2" t="s">
        <v>726</v>
      </c>
      <c r="AM63" s="2" t="s">
        <v>726</v>
      </c>
      <c r="AN63" s="2" t="s">
        <v>726</v>
      </c>
      <c r="AO63" s="2" t="s">
        <v>726</v>
      </c>
      <c r="AQ63" s="2">
        <f t="shared" si="2"/>
        <v>0</v>
      </c>
      <c r="AR63" s="2">
        <f t="shared" si="0"/>
        <v>0</v>
      </c>
      <c r="AT63" s="2">
        <f t="shared" si="3"/>
        <v>0</v>
      </c>
      <c r="AU63" s="2">
        <f t="shared" si="4"/>
        <v>0</v>
      </c>
      <c r="AV63" s="16" t="str">
        <f t="shared" si="5"/>
        <v/>
      </c>
      <c r="AY63" s="2">
        <f t="shared" si="6"/>
        <v>0</v>
      </c>
      <c r="AZ63" s="2">
        <f t="shared" si="7"/>
        <v>0</v>
      </c>
      <c r="BA63" s="2">
        <f t="shared" si="8"/>
        <v>0</v>
      </c>
      <c r="BB63" s="2">
        <f t="shared" si="9"/>
        <v>0</v>
      </c>
      <c r="BC63" s="2">
        <f t="shared" si="10"/>
        <v>0</v>
      </c>
      <c r="BD63" s="2">
        <f t="shared" si="11"/>
        <v>0</v>
      </c>
    </row>
    <row r="64" spans="1:56" ht="15" customHeight="1" x14ac:dyDescent="0.25">
      <c r="A64" s="2" t="s">
        <v>109</v>
      </c>
      <c r="B64" s="2" t="s">
        <v>117</v>
      </c>
      <c r="C64" s="2">
        <v>2017</v>
      </c>
      <c r="D64" s="2" t="s">
        <v>726</v>
      </c>
      <c r="E64" s="2" t="s">
        <v>726</v>
      </c>
      <c r="F64" s="2" t="s">
        <v>726</v>
      </c>
      <c r="G64" s="2" t="s">
        <v>726</v>
      </c>
      <c r="H64" s="2" t="s">
        <v>726</v>
      </c>
      <c r="I64" s="2" t="s">
        <v>726</v>
      </c>
      <c r="J64" s="2" t="s">
        <v>726</v>
      </c>
      <c r="K64" s="2" t="s">
        <v>726</v>
      </c>
      <c r="L64" s="2" t="s">
        <v>726</v>
      </c>
      <c r="M64" s="2" t="s">
        <v>726</v>
      </c>
      <c r="N64" s="2" t="s">
        <v>726</v>
      </c>
      <c r="O64" s="2" t="s">
        <v>726</v>
      </c>
      <c r="P64" s="2" t="s">
        <v>726</v>
      </c>
      <c r="Q64" s="2" t="s">
        <v>726</v>
      </c>
      <c r="R64" s="2" t="s">
        <v>726</v>
      </c>
      <c r="S64" s="2" t="s">
        <v>726</v>
      </c>
      <c r="T64" s="2" t="s">
        <v>726</v>
      </c>
      <c r="U64" s="2" t="s">
        <v>726</v>
      </c>
      <c r="V64" s="2" t="s">
        <v>726</v>
      </c>
      <c r="W64" s="2" t="s">
        <v>726</v>
      </c>
      <c r="X64" s="2" t="s">
        <v>726</v>
      </c>
      <c r="Y64" s="2" t="s">
        <v>726</v>
      </c>
      <c r="Z64" s="2" t="s">
        <v>726</v>
      </c>
      <c r="AA64" s="2" t="s">
        <v>726</v>
      </c>
      <c r="AB64" s="2" t="s">
        <v>726</v>
      </c>
      <c r="AC64" s="2" t="s">
        <v>726</v>
      </c>
      <c r="AD64" s="2" t="s">
        <v>726</v>
      </c>
      <c r="AE64" s="2" t="s">
        <v>726</v>
      </c>
      <c r="AF64" s="2" t="s">
        <v>726</v>
      </c>
      <c r="AG64" s="2" t="s">
        <v>726</v>
      </c>
      <c r="AH64" s="2" t="s">
        <v>609</v>
      </c>
      <c r="AI64" s="2" t="s">
        <v>726</v>
      </c>
      <c r="AJ64" s="2" t="s">
        <v>726</v>
      </c>
      <c r="AK64" s="2" t="s">
        <v>726</v>
      </c>
      <c r="AL64" s="2" t="s">
        <v>726</v>
      </c>
      <c r="AM64" s="2" t="s">
        <v>726</v>
      </c>
      <c r="AN64" s="2" t="s">
        <v>726</v>
      </c>
      <c r="AO64" s="2" t="s">
        <v>726</v>
      </c>
      <c r="AQ64" s="2">
        <f t="shared" si="2"/>
        <v>0</v>
      </c>
      <c r="AR64" s="2">
        <f t="shared" si="0"/>
        <v>0</v>
      </c>
      <c r="AT64" s="2">
        <f t="shared" si="3"/>
        <v>0</v>
      </c>
      <c r="AU64" s="2">
        <f t="shared" si="4"/>
        <v>0</v>
      </c>
      <c r="AV64" s="16" t="str">
        <f t="shared" si="5"/>
        <v/>
      </c>
      <c r="AY64" s="2">
        <f t="shared" si="6"/>
        <v>0</v>
      </c>
      <c r="AZ64" s="2">
        <f t="shared" si="7"/>
        <v>0</v>
      </c>
      <c r="BA64" s="2">
        <f t="shared" si="8"/>
        <v>0</v>
      </c>
      <c r="BB64" s="2">
        <f t="shared" si="9"/>
        <v>0</v>
      </c>
      <c r="BC64" s="2">
        <f t="shared" si="10"/>
        <v>0</v>
      </c>
      <c r="BD64" s="2">
        <f t="shared" si="11"/>
        <v>0</v>
      </c>
    </row>
    <row r="65" spans="1:56" ht="15" customHeight="1" x14ac:dyDescent="0.25">
      <c r="A65" s="2" t="s">
        <v>109</v>
      </c>
      <c r="B65" s="2" t="s">
        <v>118</v>
      </c>
      <c r="C65" s="2">
        <v>2017</v>
      </c>
      <c r="D65" s="2">
        <v>1967</v>
      </c>
      <c r="E65" s="2">
        <v>416</v>
      </c>
      <c r="F65" s="2" t="s">
        <v>726</v>
      </c>
      <c r="G65" s="2" t="s">
        <v>726</v>
      </c>
      <c r="H65" s="2" t="s">
        <v>726</v>
      </c>
      <c r="I65" s="2">
        <v>2477.1999999999998</v>
      </c>
      <c r="J65" s="2" t="s">
        <v>726</v>
      </c>
      <c r="K65" s="2">
        <v>0.2</v>
      </c>
      <c r="L65" s="2">
        <v>0</v>
      </c>
      <c r="M65" s="2">
        <v>1</v>
      </c>
      <c r="N65" s="2">
        <v>634</v>
      </c>
      <c r="O65" s="2" t="s">
        <v>726</v>
      </c>
      <c r="P65" s="2" t="s">
        <v>726</v>
      </c>
      <c r="Q65" s="2" t="s">
        <v>726</v>
      </c>
      <c r="R65" s="2" t="s">
        <v>726</v>
      </c>
      <c r="S65" s="2" t="s">
        <v>726</v>
      </c>
      <c r="T65" s="2" t="s">
        <v>726</v>
      </c>
      <c r="U65" s="2" t="s">
        <v>726</v>
      </c>
      <c r="V65" s="2" t="s">
        <v>726</v>
      </c>
      <c r="W65" s="2" t="s">
        <v>726</v>
      </c>
      <c r="X65" s="2" t="s">
        <v>726</v>
      </c>
      <c r="Y65" s="2" t="s">
        <v>726</v>
      </c>
      <c r="Z65" s="2" t="s">
        <v>726</v>
      </c>
      <c r="AA65" s="2" t="s">
        <v>726</v>
      </c>
      <c r="AB65" s="2" t="s">
        <v>726</v>
      </c>
      <c r="AC65" s="2" t="s">
        <v>726</v>
      </c>
      <c r="AD65" s="2" t="s">
        <v>726</v>
      </c>
      <c r="AE65" s="2" t="s">
        <v>726</v>
      </c>
      <c r="AF65" s="2">
        <v>1800</v>
      </c>
      <c r="AG65" s="2" t="s">
        <v>726</v>
      </c>
      <c r="AH65" s="2" t="s">
        <v>609</v>
      </c>
      <c r="AI65" s="2" t="s">
        <v>726</v>
      </c>
      <c r="AJ65" s="2" t="s">
        <v>726</v>
      </c>
      <c r="AK65" s="2">
        <v>42</v>
      </c>
      <c r="AL65" s="2" t="s">
        <v>726</v>
      </c>
      <c r="AM65" s="2" t="s">
        <v>726</v>
      </c>
      <c r="AN65" s="2">
        <v>100</v>
      </c>
      <c r="AO65" s="2" t="s">
        <v>726</v>
      </c>
      <c r="AQ65" s="2">
        <f t="shared" si="2"/>
        <v>2435.1999999999998</v>
      </c>
      <c r="AR65" s="2">
        <f t="shared" si="0"/>
        <v>2477.1999999999998</v>
      </c>
      <c r="AT65" s="2">
        <f t="shared" si="3"/>
        <v>1967</v>
      </c>
      <c r="AU65" s="2">
        <f t="shared" si="4"/>
        <v>416</v>
      </c>
      <c r="AV65" s="16">
        <f t="shared" si="5"/>
        <v>0.96197319554335547</v>
      </c>
      <c r="AY65" s="2">
        <f t="shared" si="6"/>
        <v>42</v>
      </c>
      <c r="AZ65" s="2">
        <f t="shared" si="7"/>
        <v>0</v>
      </c>
      <c r="BA65" s="2">
        <f t="shared" si="8"/>
        <v>0</v>
      </c>
      <c r="BB65" s="2">
        <f t="shared" si="9"/>
        <v>42</v>
      </c>
      <c r="BC65" s="2">
        <f t="shared" si="10"/>
        <v>0</v>
      </c>
      <c r="BD65" s="2">
        <f t="shared" si="11"/>
        <v>0</v>
      </c>
    </row>
    <row r="66" spans="1:56" ht="15" customHeight="1" x14ac:dyDescent="0.25">
      <c r="A66" s="2" t="s">
        <v>109</v>
      </c>
      <c r="B66" s="2" t="s">
        <v>119</v>
      </c>
      <c r="C66" s="2">
        <v>2017</v>
      </c>
      <c r="D66" s="2" t="s">
        <v>726</v>
      </c>
      <c r="E66" s="2" t="s">
        <v>726</v>
      </c>
      <c r="F66" s="2" t="s">
        <v>726</v>
      </c>
      <c r="G66" s="2" t="s">
        <v>726</v>
      </c>
      <c r="H66" s="2" t="s">
        <v>726</v>
      </c>
      <c r="I66" s="2" t="s">
        <v>726</v>
      </c>
      <c r="J66" s="2" t="s">
        <v>726</v>
      </c>
      <c r="K66" s="2" t="s">
        <v>726</v>
      </c>
      <c r="L66" s="2" t="s">
        <v>726</v>
      </c>
      <c r="M66" s="2" t="s">
        <v>726</v>
      </c>
      <c r="N66" s="2" t="s">
        <v>726</v>
      </c>
      <c r="O66" s="2" t="s">
        <v>726</v>
      </c>
      <c r="P66" s="2" t="s">
        <v>726</v>
      </c>
      <c r="Q66" s="2" t="s">
        <v>726</v>
      </c>
      <c r="R66" s="2" t="s">
        <v>726</v>
      </c>
      <c r="S66" s="2" t="s">
        <v>726</v>
      </c>
      <c r="T66" s="2" t="s">
        <v>726</v>
      </c>
      <c r="U66" s="2" t="s">
        <v>726</v>
      </c>
      <c r="V66" s="2" t="s">
        <v>726</v>
      </c>
      <c r="W66" s="2" t="s">
        <v>726</v>
      </c>
      <c r="X66" s="2" t="s">
        <v>726</v>
      </c>
      <c r="Y66" s="2" t="s">
        <v>726</v>
      </c>
      <c r="Z66" s="2" t="s">
        <v>726</v>
      </c>
      <c r="AA66" s="2" t="s">
        <v>726</v>
      </c>
      <c r="AB66" s="2" t="s">
        <v>726</v>
      </c>
      <c r="AC66" s="2" t="s">
        <v>726</v>
      </c>
      <c r="AD66" s="2" t="s">
        <v>726</v>
      </c>
      <c r="AE66" s="2" t="s">
        <v>726</v>
      </c>
      <c r="AF66" s="2" t="s">
        <v>726</v>
      </c>
      <c r="AG66" s="2" t="s">
        <v>726</v>
      </c>
      <c r="AH66" s="2" t="s">
        <v>609</v>
      </c>
      <c r="AI66" s="2" t="s">
        <v>726</v>
      </c>
      <c r="AJ66" s="2" t="s">
        <v>726</v>
      </c>
      <c r="AK66" s="2" t="s">
        <v>726</v>
      </c>
      <c r="AL66" s="2" t="s">
        <v>726</v>
      </c>
      <c r="AM66" s="2" t="s">
        <v>726</v>
      </c>
      <c r="AN66" s="2" t="s">
        <v>726</v>
      </c>
      <c r="AO66" s="2" t="s">
        <v>726</v>
      </c>
      <c r="AQ66" s="2">
        <f t="shared" si="2"/>
        <v>0</v>
      </c>
      <c r="AR66" s="2">
        <f t="shared" ref="AR66:AR129" si="12">SUMPRODUCT(J66:AF66)+SUMPRODUCT(AJ66:AK66)</f>
        <v>0</v>
      </c>
      <c r="AT66" s="2">
        <f t="shared" si="3"/>
        <v>0</v>
      </c>
      <c r="AU66" s="2">
        <f t="shared" si="4"/>
        <v>0</v>
      </c>
      <c r="AV66" s="16" t="str">
        <f t="shared" si="5"/>
        <v/>
      </c>
      <c r="AY66" s="2">
        <f t="shared" si="6"/>
        <v>0</v>
      </c>
      <c r="AZ66" s="2">
        <f t="shared" si="7"/>
        <v>0</v>
      </c>
      <c r="BA66" s="2">
        <f t="shared" si="8"/>
        <v>0</v>
      </c>
      <c r="BB66" s="2">
        <f t="shared" si="9"/>
        <v>0</v>
      </c>
      <c r="BC66" s="2">
        <f t="shared" si="10"/>
        <v>0</v>
      </c>
      <c r="BD66" s="2">
        <f t="shared" si="11"/>
        <v>0</v>
      </c>
    </row>
    <row r="67" spans="1:56" ht="15" customHeight="1" x14ac:dyDescent="0.25">
      <c r="A67" s="2" t="s">
        <v>109</v>
      </c>
      <c r="B67" s="2" t="s">
        <v>120</v>
      </c>
      <c r="C67" s="2">
        <v>2017</v>
      </c>
      <c r="D67" s="2">
        <v>911</v>
      </c>
      <c r="E67" s="2">
        <v>328</v>
      </c>
      <c r="F67" s="2" t="s">
        <v>726</v>
      </c>
      <c r="G67" s="2" t="s">
        <v>726</v>
      </c>
      <c r="H67" s="2" t="s">
        <v>726</v>
      </c>
      <c r="I67" s="2">
        <v>1489</v>
      </c>
      <c r="J67" s="2">
        <v>101</v>
      </c>
      <c r="K67" s="2">
        <v>0</v>
      </c>
      <c r="L67" s="2" t="s">
        <v>726</v>
      </c>
      <c r="M67" s="2" t="s">
        <v>726</v>
      </c>
      <c r="N67" s="2" t="s">
        <v>726</v>
      </c>
      <c r="O67" s="2" t="s">
        <v>726</v>
      </c>
      <c r="P67" s="2" t="s">
        <v>726</v>
      </c>
      <c r="Q67" s="2">
        <v>82</v>
      </c>
      <c r="R67" s="2" t="s">
        <v>726</v>
      </c>
      <c r="S67" s="2" t="s">
        <v>726</v>
      </c>
      <c r="T67" s="2" t="s">
        <v>726</v>
      </c>
      <c r="U67" s="2" t="s">
        <v>726</v>
      </c>
      <c r="V67" s="2" t="s">
        <v>726</v>
      </c>
      <c r="W67" s="2" t="s">
        <v>8</v>
      </c>
      <c r="X67" s="2" t="s">
        <v>726</v>
      </c>
      <c r="Y67" s="2" t="s">
        <v>726</v>
      </c>
      <c r="Z67" s="2" t="s">
        <v>726</v>
      </c>
      <c r="AA67" s="2">
        <v>113</v>
      </c>
      <c r="AB67" s="2" t="s">
        <v>726</v>
      </c>
      <c r="AC67" s="2" t="s">
        <v>726</v>
      </c>
      <c r="AD67" s="2" t="s">
        <v>726</v>
      </c>
      <c r="AE67" s="2" t="s">
        <v>726</v>
      </c>
      <c r="AF67" s="2">
        <v>1127</v>
      </c>
      <c r="AG67" s="2">
        <v>14</v>
      </c>
      <c r="AH67" s="2" t="s">
        <v>727</v>
      </c>
      <c r="AI67" s="2" t="s">
        <v>726</v>
      </c>
      <c r="AJ67" s="2" t="s">
        <v>726</v>
      </c>
      <c r="AK67" s="2">
        <v>66</v>
      </c>
      <c r="AL67" s="2">
        <v>100</v>
      </c>
      <c r="AM67" s="2" t="s">
        <v>726</v>
      </c>
      <c r="AN67" s="2" t="s">
        <v>726</v>
      </c>
      <c r="AO67" s="2" t="s">
        <v>726</v>
      </c>
      <c r="AQ67" s="2">
        <f t="shared" ref="AQ67:AQ130" si="13">SUMPRODUCT(J67:AF67)+IFERROR(AJ67/1,0)</f>
        <v>1423</v>
      </c>
      <c r="AR67" s="2">
        <f t="shared" si="12"/>
        <v>1489</v>
      </c>
      <c r="AT67" s="2">
        <f t="shared" ref="AT67:AT130" si="14">IFERROR(D67/1,0)</f>
        <v>911</v>
      </c>
      <c r="AU67" s="2">
        <f t="shared" ref="AU67:AU130" si="15">IFERROR(E67/1,0)</f>
        <v>328</v>
      </c>
      <c r="AV67" s="16">
        <f t="shared" ref="AV67:AV130" si="16">IFERROR((AT67+AU67)/AR67,"")</f>
        <v>0.832102081934184</v>
      </c>
      <c r="AY67" s="2">
        <f t="shared" ref="AY67:AY130" si="17">IFERROR(AK67/1,0)</f>
        <v>66</v>
      </c>
      <c r="AZ67" s="2">
        <f t="shared" ref="AZ67:AZ130" si="18">IFERROR(AL67/100,0)*$AY67</f>
        <v>66</v>
      </c>
      <c r="BA67" s="2">
        <f t="shared" ref="BA67:BA130" si="19">IFERROR(AM67/100,0)*$AY67</f>
        <v>0</v>
      </c>
      <c r="BB67" s="2">
        <f t="shared" ref="BB67:BB130" si="20">IFERROR(AN67/100,0)*$AY67</f>
        <v>0</v>
      </c>
      <c r="BC67" s="2">
        <f t="shared" ref="BC67:BC130" si="21">IFERROR(AO67/100,0)*$AY67</f>
        <v>0</v>
      </c>
      <c r="BD67" s="2">
        <f t="shared" ref="BD67:BD130" si="22">MAX(AY67-SUM(AZ67:BC67),0)</f>
        <v>0</v>
      </c>
    </row>
    <row r="68" spans="1:56" ht="15" customHeight="1" x14ac:dyDescent="0.25">
      <c r="A68" s="2" t="s">
        <v>109</v>
      </c>
      <c r="B68" s="2" t="s">
        <v>121</v>
      </c>
      <c r="C68" s="2">
        <v>2017</v>
      </c>
      <c r="D68" s="2" t="s">
        <v>726</v>
      </c>
      <c r="E68" s="2" t="s">
        <v>726</v>
      </c>
      <c r="F68" s="2" t="s">
        <v>726</v>
      </c>
      <c r="G68" s="2" t="s">
        <v>726</v>
      </c>
      <c r="H68" s="2" t="s">
        <v>726</v>
      </c>
      <c r="I68" s="2" t="s">
        <v>726</v>
      </c>
      <c r="J68" s="2" t="s">
        <v>726</v>
      </c>
      <c r="K68" s="2" t="s">
        <v>726</v>
      </c>
      <c r="L68" s="2" t="s">
        <v>726</v>
      </c>
      <c r="M68" s="2" t="s">
        <v>726</v>
      </c>
      <c r="N68" s="2" t="s">
        <v>726</v>
      </c>
      <c r="O68" s="2" t="s">
        <v>726</v>
      </c>
      <c r="P68" s="2" t="s">
        <v>726</v>
      </c>
      <c r="Q68" s="2" t="s">
        <v>726</v>
      </c>
      <c r="R68" s="2" t="s">
        <v>726</v>
      </c>
      <c r="S68" s="2" t="s">
        <v>726</v>
      </c>
      <c r="T68" s="2" t="s">
        <v>726</v>
      </c>
      <c r="U68" s="2" t="s">
        <v>726</v>
      </c>
      <c r="V68" s="2" t="s">
        <v>726</v>
      </c>
      <c r="W68" s="2" t="s">
        <v>726</v>
      </c>
      <c r="X68" s="2" t="s">
        <v>726</v>
      </c>
      <c r="Y68" s="2" t="s">
        <v>726</v>
      </c>
      <c r="Z68" s="2" t="s">
        <v>726</v>
      </c>
      <c r="AA68" s="2" t="s">
        <v>726</v>
      </c>
      <c r="AB68" s="2" t="s">
        <v>726</v>
      </c>
      <c r="AC68" s="2" t="s">
        <v>726</v>
      </c>
      <c r="AD68" s="2" t="s">
        <v>726</v>
      </c>
      <c r="AE68" s="2" t="s">
        <v>726</v>
      </c>
      <c r="AF68" s="2" t="s">
        <v>726</v>
      </c>
      <c r="AG68" s="2" t="s">
        <v>726</v>
      </c>
      <c r="AH68" s="2" t="s">
        <v>609</v>
      </c>
      <c r="AI68" s="2" t="s">
        <v>726</v>
      </c>
      <c r="AJ68" s="2" t="s">
        <v>726</v>
      </c>
      <c r="AK68" s="2" t="s">
        <v>726</v>
      </c>
      <c r="AL68" s="2" t="s">
        <v>726</v>
      </c>
      <c r="AM68" s="2" t="s">
        <v>726</v>
      </c>
      <c r="AN68" s="2" t="s">
        <v>726</v>
      </c>
      <c r="AO68" s="2" t="s">
        <v>726</v>
      </c>
      <c r="AQ68" s="2">
        <f t="shared" si="13"/>
        <v>0</v>
      </c>
      <c r="AR68" s="2">
        <f t="shared" si="12"/>
        <v>0</v>
      </c>
      <c r="AT68" s="2">
        <f t="shared" si="14"/>
        <v>0</v>
      </c>
      <c r="AU68" s="2">
        <f t="shared" si="15"/>
        <v>0</v>
      </c>
      <c r="AV68" s="16" t="str">
        <f t="shared" si="16"/>
        <v/>
      </c>
      <c r="AY68" s="2">
        <f t="shared" si="17"/>
        <v>0</v>
      </c>
      <c r="AZ68" s="2">
        <f t="shared" si="18"/>
        <v>0</v>
      </c>
      <c r="BA68" s="2">
        <f t="shared" si="19"/>
        <v>0</v>
      </c>
      <c r="BB68" s="2">
        <f t="shared" si="20"/>
        <v>0</v>
      </c>
      <c r="BC68" s="2">
        <f t="shared" si="21"/>
        <v>0</v>
      </c>
      <c r="BD68" s="2">
        <f t="shared" si="22"/>
        <v>0</v>
      </c>
    </row>
    <row r="69" spans="1:56" ht="15" customHeight="1" x14ac:dyDescent="0.25">
      <c r="A69" s="2" t="s">
        <v>109</v>
      </c>
      <c r="B69" s="2" t="s">
        <v>122</v>
      </c>
      <c r="C69" s="2">
        <v>2017</v>
      </c>
      <c r="D69" s="2" t="s">
        <v>726</v>
      </c>
      <c r="E69" s="2" t="s">
        <v>726</v>
      </c>
      <c r="F69" s="2" t="s">
        <v>726</v>
      </c>
      <c r="G69" s="2" t="s">
        <v>726</v>
      </c>
      <c r="H69" s="2" t="s">
        <v>726</v>
      </c>
      <c r="I69" s="2" t="s">
        <v>726</v>
      </c>
      <c r="J69" s="2" t="s">
        <v>726</v>
      </c>
      <c r="K69" s="2" t="s">
        <v>726</v>
      </c>
      <c r="L69" s="2" t="s">
        <v>726</v>
      </c>
      <c r="M69" s="2" t="s">
        <v>726</v>
      </c>
      <c r="N69" s="2" t="s">
        <v>726</v>
      </c>
      <c r="O69" s="2" t="s">
        <v>726</v>
      </c>
      <c r="P69" s="2" t="s">
        <v>726</v>
      </c>
      <c r="Q69" s="2" t="s">
        <v>726</v>
      </c>
      <c r="R69" s="2" t="s">
        <v>726</v>
      </c>
      <c r="S69" s="2" t="s">
        <v>726</v>
      </c>
      <c r="T69" s="2" t="s">
        <v>726</v>
      </c>
      <c r="U69" s="2" t="s">
        <v>726</v>
      </c>
      <c r="V69" s="2" t="s">
        <v>726</v>
      </c>
      <c r="W69" s="2" t="s">
        <v>726</v>
      </c>
      <c r="X69" s="2" t="s">
        <v>726</v>
      </c>
      <c r="Y69" s="2" t="s">
        <v>726</v>
      </c>
      <c r="Z69" s="2" t="s">
        <v>726</v>
      </c>
      <c r="AA69" s="2" t="s">
        <v>726</v>
      </c>
      <c r="AB69" s="2" t="s">
        <v>726</v>
      </c>
      <c r="AC69" s="2" t="s">
        <v>726</v>
      </c>
      <c r="AD69" s="2" t="s">
        <v>726</v>
      </c>
      <c r="AE69" s="2" t="s">
        <v>726</v>
      </c>
      <c r="AF69" s="2" t="s">
        <v>726</v>
      </c>
      <c r="AG69" s="2" t="s">
        <v>726</v>
      </c>
      <c r="AH69" s="2" t="s">
        <v>609</v>
      </c>
      <c r="AI69" s="2" t="s">
        <v>726</v>
      </c>
      <c r="AJ69" s="2" t="s">
        <v>726</v>
      </c>
      <c r="AK69" s="2" t="s">
        <v>726</v>
      </c>
      <c r="AL69" s="2" t="s">
        <v>726</v>
      </c>
      <c r="AM69" s="2" t="s">
        <v>726</v>
      </c>
      <c r="AN69" s="2" t="s">
        <v>726</v>
      </c>
      <c r="AO69" s="2" t="s">
        <v>726</v>
      </c>
      <c r="AQ69" s="2">
        <f t="shared" si="13"/>
        <v>0</v>
      </c>
      <c r="AR69" s="2">
        <f t="shared" si="12"/>
        <v>0</v>
      </c>
      <c r="AT69" s="2">
        <f t="shared" si="14"/>
        <v>0</v>
      </c>
      <c r="AU69" s="2">
        <f t="shared" si="15"/>
        <v>0</v>
      </c>
      <c r="AV69" s="16" t="str">
        <f t="shared" si="16"/>
        <v/>
      </c>
      <c r="AY69" s="2">
        <f t="shared" si="17"/>
        <v>0</v>
      </c>
      <c r="AZ69" s="2">
        <f t="shared" si="18"/>
        <v>0</v>
      </c>
      <c r="BA69" s="2">
        <f t="shared" si="19"/>
        <v>0</v>
      </c>
      <c r="BB69" s="2">
        <f t="shared" si="20"/>
        <v>0</v>
      </c>
      <c r="BC69" s="2">
        <f t="shared" si="21"/>
        <v>0</v>
      </c>
      <c r="BD69" s="2">
        <f t="shared" si="22"/>
        <v>0</v>
      </c>
    </row>
    <row r="70" spans="1:56" ht="15" customHeight="1" x14ac:dyDescent="0.25">
      <c r="A70" s="2" t="s">
        <v>109</v>
      </c>
      <c r="B70" s="2" t="s">
        <v>123</v>
      </c>
      <c r="C70" s="2">
        <v>2017</v>
      </c>
      <c r="D70" s="2" t="s">
        <v>726</v>
      </c>
      <c r="E70" s="2" t="s">
        <v>726</v>
      </c>
      <c r="F70" s="2" t="s">
        <v>726</v>
      </c>
      <c r="G70" s="2" t="s">
        <v>726</v>
      </c>
      <c r="H70" s="2" t="s">
        <v>726</v>
      </c>
      <c r="I70" s="2" t="s">
        <v>726</v>
      </c>
      <c r="J70" s="2" t="s">
        <v>726</v>
      </c>
      <c r="K70" s="2" t="s">
        <v>726</v>
      </c>
      <c r="L70" s="2" t="s">
        <v>726</v>
      </c>
      <c r="M70" s="2" t="s">
        <v>726</v>
      </c>
      <c r="N70" s="2" t="s">
        <v>726</v>
      </c>
      <c r="O70" s="2" t="s">
        <v>726</v>
      </c>
      <c r="P70" s="2" t="s">
        <v>726</v>
      </c>
      <c r="Q70" s="2" t="s">
        <v>726</v>
      </c>
      <c r="R70" s="2" t="s">
        <v>726</v>
      </c>
      <c r="S70" s="2" t="s">
        <v>726</v>
      </c>
      <c r="T70" s="2" t="s">
        <v>726</v>
      </c>
      <c r="U70" s="2" t="s">
        <v>726</v>
      </c>
      <c r="V70" s="2" t="s">
        <v>726</v>
      </c>
      <c r="W70" s="2" t="s">
        <v>726</v>
      </c>
      <c r="X70" s="2" t="s">
        <v>726</v>
      </c>
      <c r="Y70" s="2" t="s">
        <v>726</v>
      </c>
      <c r="Z70" s="2" t="s">
        <v>726</v>
      </c>
      <c r="AA70" s="2" t="s">
        <v>726</v>
      </c>
      <c r="AB70" s="2" t="s">
        <v>726</v>
      </c>
      <c r="AC70" s="2" t="s">
        <v>726</v>
      </c>
      <c r="AD70" s="2" t="s">
        <v>726</v>
      </c>
      <c r="AE70" s="2" t="s">
        <v>726</v>
      </c>
      <c r="AF70" s="2" t="s">
        <v>726</v>
      </c>
      <c r="AG70" s="2" t="s">
        <v>726</v>
      </c>
      <c r="AH70" s="2" t="s">
        <v>609</v>
      </c>
      <c r="AI70" s="2" t="s">
        <v>726</v>
      </c>
      <c r="AJ70" s="2" t="s">
        <v>726</v>
      </c>
      <c r="AK70" s="2" t="s">
        <v>726</v>
      </c>
      <c r="AL70" s="2" t="s">
        <v>726</v>
      </c>
      <c r="AM70" s="2" t="s">
        <v>726</v>
      </c>
      <c r="AN70" s="2" t="s">
        <v>726</v>
      </c>
      <c r="AO70" s="2" t="s">
        <v>726</v>
      </c>
      <c r="AQ70" s="2">
        <f t="shared" si="13"/>
        <v>0</v>
      </c>
      <c r="AR70" s="2">
        <f t="shared" si="12"/>
        <v>0</v>
      </c>
      <c r="AT70" s="2">
        <f t="shared" si="14"/>
        <v>0</v>
      </c>
      <c r="AU70" s="2">
        <f t="shared" si="15"/>
        <v>0</v>
      </c>
      <c r="AV70" s="16" t="str">
        <f t="shared" si="16"/>
        <v/>
      </c>
      <c r="AY70" s="2">
        <f t="shared" si="17"/>
        <v>0</v>
      </c>
      <c r="AZ70" s="2">
        <f t="shared" si="18"/>
        <v>0</v>
      </c>
      <c r="BA70" s="2">
        <f t="shared" si="19"/>
        <v>0</v>
      </c>
      <c r="BB70" s="2">
        <f t="shared" si="20"/>
        <v>0</v>
      </c>
      <c r="BC70" s="2">
        <f t="shared" si="21"/>
        <v>0</v>
      </c>
      <c r="BD70" s="2">
        <f t="shared" si="22"/>
        <v>0</v>
      </c>
    </row>
    <row r="71" spans="1:56" ht="15" customHeight="1" x14ac:dyDescent="0.25">
      <c r="A71" s="2" t="s">
        <v>109</v>
      </c>
      <c r="B71" s="2" t="s">
        <v>124</v>
      </c>
      <c r="C71" s="2">
        <v>2017</v>
      </c>
      <c r="D71" s="2" t="s">
        <v>726</v>
      </c>
      <c r="E71" s="2" t="s">
        <v>726</v>
      </c>
      <c r="F71" s="2" t="s">
        <v>726</v>
      </c>
      <c r="G71" s="2" t="s">
        <v>726</v>
      </c>
      <c r="H71" s="2" t="s">
        <v>726</v>
      </c>
      <c r="I71" s="2" t="s">
        <v>726</v>
      </c>
      <c r="J71" s="2" t="s">
        <v>726</v>
      </c>
      <c r="K71" s="2" t="s">
        <v>726</v>
      </c>
      <c r="L71" s="2" t="s">
        <v>726</v>
      </c>
      <c r="M71" s="2" t="s">
        <v>726</v>
      </c>
      <c r="N71" s="2" t="s">
        <v>726</v>
      </c>
      <c r="O71" s="2" t="s">
        <v>726</v>
      </c>
      <c r="P71" s="2" t="s">
        <v>726</v>
      </c>
      <c r="Q71" s="2" t="s">
        <v>726</v>
      </c>
      <c r="R71" s="2" t="s">
        <v>726</v>
      </c>
      <c r="S71" s="2" t="s">
        <v>726</v>
      </c>
      <c r="T71" s="2" t="s">
        <v>726</v>
      </c>
      <c r="U71" s="2" t="s">
        <v>726</v>
      </c>
      <c r="V71" s="2" t="s">
        <v>726</v>
      </c>
      <c r="W71" s="2" t="s">
        <v>726</v>
      </c>
      <c r="X71" s="2" t="s">
        <v>726</v>
      </c>
      <c r="Y71" s="2" t="s">
        <v>726</v>
      </c>
      <c r="Z71" s="2" t="s">
        <v>726</v>
      </c>
      <c r="AA71" s="2" t="s">
        <v>726</v>
      </c>
      <c r="AB71" s="2" t="s">
        <v>726</v>
      </c>
      <c r="AC71" s="2" t="s">
        <v>726</v>
      </c>
      <c r="AD71" s="2" t="s">
        <v>726</v>
      </c>
      <c r="AE71" s="2" t="s">
        <v>726</v>
      </c>
      <c r="AF71" s="2" t="s">
        <v>726</v>
      </c>
      <c r="AG71" s="2" t="s">
        <v>726</v>
      </c>
      <c r="AH71" s="2" t="s">
        <v>609</v>
      </c>
      <c r="AI71" s="2" t="s">
        <v>726</v>
      </c>
      <c r="AJ71" s="2" t="s">
        <v>726</v>
      </c>
      <c r="AK71" s="2" t="s">
        <v>726</v>
      </c>
      <c r="AL71" s="2" t="s">
        <v>726</v>
      </c>
      <c r="AM71" s="2" t="s">
        <v>726</v>
      </c>
      <c r="AN71" s="2" t="s">
        <v>726</v>
      </c>
      <c r="AO71" s="2" t="s">
        <v>726</v>
      </c>
      <c r="AQ71" s="2">
        <f t="shared" si="13"/>
        <v>0</v>
      </c>
      <c r="AR71" s="2">
        <f t="shared" si="12"/>
        <v>0</v>
      </c>
      <c r="AT71" s="2">
        <f t="shared" si="14"/>
        <v>0</v>
      </c>
      <c r="AU71" s="2">
        <f t="shared" si="15"/>
        <v>0</v>
      </c>
      <c r="AV71" s="16" t="str">
        <f t="shared" si="16"/>
        <v/>
      </c>
      <c r="AY71" s="2">
        <f t="shared" si="17"/>
        <v>0</v>
      </c>
      <c r="AZ71" s="2">
        <f t="shared" si="18"/>
        <v>0</v>
      </c>
      <c r="BA71" s="2">
        <f t="shared" si="19"/>
        <v>0</v>
      </c>
      <c r="BB71" s="2">
        <f t="shared" si="20"/>
        <v>0</v>
      </c>
      <c r="BC71" s="2">
        <f t="shared" si="21"/>
        <v>0</v>
      </c>
      <c r="BD71" s="2">
        <f t="shared" si="22"/>
        <v>0</v>
      </c>
    </row>
    <row r="72" spans="1:56" ht="15" customHeight="1" x14ac:dyDescent="0.25">
      <c r="A72" s="2" t="s">
        <v>109</v>
      </c>
      <c r="B72" s="2" t="s">
        <v>125</v>
      </c>
      <c r="C72" s="2">
        <v>2017</v>
      </c>
      <c r="D72" s="2" t="s">
        <v>726</v>
      </c>
      <c r="E72" s="2" t="s">
        <v>726</v>
      </c>
      <c r="F72" s="2" t="s">
        <v>726</v>
      </c>
      <c r="G72" s="2" t="s">
        <v>726</v>
      </c>
      <c r="H72" s="2" t="s">
        <v>726</v>
      </c>
      <c r="I72" s="2" t="s">
        <v>726</v>
      </c>
      <c r="J72" s="2" t="s">
        <v>726</v>
      </c>
      <c r="K72" s="2" t="s">
        <v>726</v>
      </c>
      <c r="L72" s="2" t="s">
        <v>726</v>
      </c>
      <c r="M72" s="2" t="s">
        <v>726</v>
      </c>
      <c r="N72" s="2" t="s">
        <v>726</v>
      </c>
      <c r="O72" s="2" t="s">
        <v>726</v>
      </c>
      <c r="P72" s="2" t="s">
        <v>726</v>
      </c>
      <c r="Q72" s="2" t="s">
        <v>726</v>
      </c>
      <c r="R72" s="2" t="s">
        <v>726</v>
      </c>
      <c r="S72" s="2" t="s">
        <v>726</v>
      </c>
      <c r="T72" s="2" t="s">
        <v>726</v>
      </c>
      <c r="U72" s="2" t="s">
        <v>726</v>
      </c>
      <c r="V72" s="2" t="s">
        <v>726</v>
      </c>
      <c r="W72" s="2" t="s">
        <v>726</v>
      </c>
      <c r="X72" s="2" t="s">
        <v>726</v>
      </c>
      <c r="Y72" s="2" t="s">
        <v>726</v>
      </c>
      <c r="Z72" s="2" t="s">
        <v>726</v>
      </c>
      <c r="AA72" s="2" t="s">
        <v>726</v>
      </c>
      <c r="AB72" s="2" t="s">
        <v>726</v>
      </c>
      <c r="AC72" s="2" t="s">
        <v>726</v>
      </c>
      <c r="AD72" s="2" t="s">
        <v>726</v>
      </c>
      <c r="AE72" s="2" t="s">
        <v>726</v>
      </c>
      <c r="AF72" s="2" t="s">
        <v>726</v>
      </c>
      <c r="AG72" s="2" t="s">
        <v>726</v>
      </c>
      <c r="AH72" s="2" t="s">
        <v>609</v>
      </c>
      <c r="AI72" s="2" t="s">
        <v>726</v>
      </c>
      <c r="AJ72" s="2" t="s">
        <v>726</v>
      </c>
      <c r="AK72" s="2" t="s">
        <v>726</v>
      </c>
      <c r="AL72" s="2" t="s">
        <v>726</v>
      </c>
      <c r="AM72" s="2" t="s">
        <v>726</v>
      </c>
      <c r="AN72" s="2" t="s">
        <v>726</v>
      </c>
      <c r="AO72" s="2" t="s">
        <v>726</v>
      </c>
      <c r="AQ72" s="2">
        <f t="shared" si="13"/>
        <v>0</v>
      </c>
      <c r="AR72" s="2">
        <f t="shared" si="12"/>
        <v>0</v>
      </c>
      <c r="AT72" s="2">
        <f t="shared" si="14"/>
        <v>0</v>
      </c>
      <c r="AU72" s="2">
        <f t="shared" si="15"/>
        <v>0</v>
      </c>
      <c r="AV72" s="16" t="str">
        <f t="shared" si="16"/>
        <v/>
      </c>
      <c r="AY72" s="2">
        <f t="shared" si="17"/>
        <v>0</v>
      </c>
      <c r="AZ72" s="2">
        <f t="shared" si="18"/>
        <v>0</v>
      </c>
      <c r="BA72" s="2">
        <f t="shared" si="19"/>
        <v>0</v>
      </c>
      <c r="BB72" s="2">
        <f t="shared" si="20"/>
        <v>0</v>
      </c>
      <c r="BC72" s="2">
        <f t="shared" si="21"/>
        <v>0</v>
      </c>
      <c r="BD72" s="2">
        <f t="shared" si="22"/>
        <v>0</v>
      </c>
    </row>
    <row r="73" spans="1:56" ht="15" customHeight="1" x14ac:dyDescent="0.25">
      <c r="A73" s="2" t="s">
        <v>109</v>
      </c>
      <c r="B73" s="2" t="s">
        <v>126</v>
      </c>
      <c r="C73" s="2">
        <v>2017</v>
      </c>
      <c r="D73" s="2" t="s">
        <v>726</v>
      </c>
      <c r="E73" s="2" t="s">
        <v>726</v>
      </c>
      <c r="F73" s="2" t="s">
        <v>726</v>
      </c>
      <c r="G73" s="2" t="s">
        <v>726</v>
      </c>
      <c r="H73" s="2" t="s">
        <v>726</v>
      </c>
      <c r="I73" s="2" t="s">
        <v>726</v>
      </c>
      <c r="J73" s="2" t="s">
        <v>726</v>
      </c>
      <c r="K73" s="2" t="s">
        <v>726</v>
      </c>
      <c r="L73" s="2" t="s">
        <v>726</v>
      </c>
      <c r="M73" s="2" t="s">
        <v>726</v>
      </c>
      <c r="N73" s="2" t="s">
        <v>726</v>
      </c>
      <c r="O73" s="2" t="s">
        <v>726</v>
      </c>
      <c r="P73" s="2" t="s">
        <v>726</v>
      </c>
      <c r="Q73" s="2" t="s">
        <v>726</v>
      </c>
      <c r="R73" s="2" t="s">
        <v>726</v>
      </c>
      <c r="S73" s="2" t="s">
        <v>726</v>
      </c>
      <c r="T73" s="2" t="s">
        <v>726</v>
      </c>
      <c r="U73" s="2" t="s">
        <v>726</v>
      </c>
      <c r="V73" s="2" t="s">
        <v>726</v>
      </c>
      <c r="W73" s="2" t="s">
        <v>726</v>
      </c>
      <c r="X73" s="2" t="s">
        <v>726</v>
      </c>
      <c r="Y73" s="2" t="s">
        <v>726</v>
      </c>
      <c r="Z73" s="2" t="s">
        <v>726</v>
      </c>
      <c r="AA73" s="2" t="s">
        <v>726</v>
      </c>
      <c r="AB73" s="2" t="s">
        <v>726</v>
      </c>
      <c r="AC73" s="2" t="s">
        <v>726</v>
      </c>
      <c r="AD73" s="2" t="s">
        <v>726</v>
      </c>
      <c r="AE73" s="2" t="s">
        <v>726</v>
      </c>
      <c r="AF73" s="2" t="s">
        <v>726</v>
      </c>
      <c r="AG73" s="2" t="s">
        <v>726</v>
      </c>
      <c r="AH73" s="2" t="s">
        <v>609</v>
      </c>
      <c r="AI73" s="2" t="s">
        <v>726</v>
      </c>
      <c r="AJ73" s="2" t="s">
        <v>726</v>
      </c>
      <c r="AK73" s="2" t="s">
        <v>726</v>
      </c>
      <c r="AL73" s="2" t="s">
        <v>726</v>
      </c>
      <c r="AM73" s="2" t="s">
        <v>726</v>
      </c>
      <c r="AN73" s="2" t="s">
        <v>726</v>
      </c>
      <c r="AO73" s="2" t="s">
        <v>726</v>
      </c>
      <c r="AQ73" s="2">
        <f t="shared" si="13"/>
        <v>0</v>
      </c>
      <c r="AR73" s="2">
        <f t="shared" si="12"/>
        <v>0</v>
      </c>
      <c r="AT73" s="2">
        <f t="shared" si="14"/>
        <v>0</v>
      </c>
      <c r="AU73" s="2">
        <f t="shared" si="15"/>
        <v>0</v>
      </c>
      <c r="AV73" s="16" t="str">
        <f t="shared" si="16"/>
        <v/>
      </c>
      <c r="AY73" s="2">
        <f t="shared" si="17"/>
        <v>0</v>
      </c>
      <c r="AZ73" s="2">
        <f t="shared" si="18"/>
        <v>0</v>
      </c>
      <c r="BA73" s="2">
        <f t="shared" si="19"/>
        <v>0</v>
      </c>
      <c r="BB73" s="2">
        <f t="shared" si="20"/>
        <v>0</v>
      </c>
      <c r="BC73" s="2">
        <f t="shared" si="21"/>
        <v>0</v>
      </c>
      <c r="BD73" s="2">
        <f t="shared" si="22"/>
        <v>0</v>
      </c>
    </row>
    <row r="74" spans="1:56" ht="15" customHeight="1" x14ac:dyDescent="0.25">
      <c r="A74" s="2" t="s">
        <v>109</v>
      </c>
      <c r="B74" s="2" t="s">
        <v>127</v>
      </c>
      <c r="C74" s="2">
        <v>2017</v>
      </c>
      <c r="D74" s="2" t="s">
        <v>726</v>
      </c>
      <c r="E74" s="2" t="s">
        <v>726</v>
      </c>
      <c r="F74" s="2" t="s">
        <v>726</v>
      </c>
      <c r="G74" s="2" t="s">
        <v>726</v>
      </c>
      <c r="H74" s="2" t="s">
        <v>726</v>
      </c>
      <c r="I74" s="2" t="s">
        <v>726</v>
      </c>
      <c r="J74" s="2" t="s">
        <v>726</v>
      </c>
      <c r="K74" s="2" t="s">
        <v>726</v>
      </c>
      <c r="L74" s="2" t="s">
        <v>726</v>
      </c>
      <c r="M74" s="2" t="s">
        <v>726</v>
      </c>
      <c r="N74" s="2" t="s">
        <v>726</v>
      </c>
      <c r="O74" s="2" t="s">
        <v>726</v>
      </c>
      <c r="P74" s="2" t="s">
        <v>726</v>
      </c>
      <c r="Q74" s="2" t="s">
        <v>726</v>
      </c>
      <c r="R74" s="2" t="s">
        <v>726</v>
      </c>
      <c r="S74" s="2" t="s">
        <v>726</v>
      </c>
      <c r="T74" s="2" t="s">
        <v>726</v>
      </c>
      <c r="U74" s="2" t="s">
        <v>726</v>
      </c>
      <c r="V74" s="2" t="s">
        <v>726</v>
      </c>
      <c r="W74" s="2" t="s">
        <v>726</v>
      </c>
      <c r="X74" s="2" t="s">
        <v>726</v>
      </c>
      <c r="Y74" s="2" t="s">
        <v>726</v>
      </c>
      <c r="Z74" s="2" t="s">
        <v>726</v>
      </c>
      <c r="AA74" s="2" t="s">
        <v>726</v>
      </c>
      <c r="AB74" s="2" t="s">
        <v>726</v>
      </c>
      <c r="AC74" s="2" t="s">
        <v>726</v>
      </c>
      <c r="AD74" s="2" t="s">
        <v>726</v>
      </c>
      <c r="AE74" s="2" t="s">
        <v>726</v>
      </c>
      <c r="AF74" s="2" t="s">
        <v>726</v>
      </c>
      <c r="AG74" s="2" t="s">
        <v>726</v>
      </c>
      <c r="AH74" s="2" t="s">
        <v>609</v>
      </c>
      <c r="AI74" s="2" t="s">
        <v>726</v>
      </c>
      <c r="AJ74" s="2" t="s">
        <v>726</v>
      </c>
      <c r="AK74" s="2" t="s">
        <v>726</v>
      </c>
      <c r="AL74" s="2" t="s">
        <v>726</v>
      </c>
      <c r="AM74" s="2" t="s">
        <v>726</v>
      </c>
      <c r="AN74" s="2" t="s">
        <v>726</v>
      </c>
      <c r="AO74" s="2" t="s">
        <v>726</v>
      </c>
      <c r="AQ74" s="2">
        <f t="shared" si="13"/>
        <v>0</v>
      </c>
      <c r="AR74" s="2">
        <f t="shared" si="12"/>
        <v>0</v>
      </c>
      <c r="AT74" s="2">
        <f t="shared" si="14"/>
        <v>0</v>
      </c>
      <c r="AU74" s="2">
        <f t="shared" si="15"/>
        <v>0</v>
      </c>
      <c r="AV74" s="16" t="str">
        <f t="shared" si="16"/>
        <v/>
      </c>
      <c r="AY74" s="2">
        <f t="shared" si="17"/>
        <v>0</v>
      </c>
      <c r="AZ74" s="2">
        <f t="shared" si="18"/>
        <v>0</v>
      </c>
      <c r="BA74" s="2">
        <f t="shared" si="19"/>
        <v>0</v>
      </c>
      <c r="BB74" s="2">
        <f t="shared" si="20"/>
        <v>0</v>
      </c>
      <c r="BC74" s="2">
        <f t="shared" si="21"/>
        <v>0</v>
      </c>
      <c r="BD74" s="2">
        <f t="shared" si="22"/>
        <v>0</v>
      </c>
    </row>
    <row r="75" spans="1:56" ht="15" customHeight="1" x14ac:dyDescent="0.25">
      <c r="A75" s="2" t="s">
        <v>109</v>
      </c>
      <c r="B75" s="2" t="s">
        <v>128</v>
      </c>
      <c r="C75" s="2">
        <v>2017</v>
      </c>
      <c r="D75" s="2" t="s">
        <v>726</v>
      </c>
      <c r="E75" s="2" t="s">
        <v>726</v>
      </c>
      <c r="F75" s="2" t="s">
        <v>726</v>
      </c>
      <c r="G75" s="2" t="s">
        <v>726</v>
      </c>
      <c r="H75" s="2" t="s">
        <v>726</v>
      </c>
      <c r="I75" s="2" t="s">
        <v>726</v>
      </c>
      <c r="J75" s="2" t="s">
        <v>726</v>
      </c>
      <c r="K75" s="2" t="s">
        <v>726</v>
      </c>
      <c r="L75" s="2" t="s">
        <v>726</v>
      </c>
      <c r="M75" s="2" t="s">
        <v>726</v>
      </c>
      <c r="N75" s="2" t="s">
        <v>726</v>
      </c>
      <c r="O75" s="2" t="s">
        <v>726</v>
      </c>
      <c r="P75" s="2" t="s">
        <v>726</v>
      </c>
      <c r="Q75" s="2" t="s">
        <v>726</v>
      </c>
      <c r="R75" s="2" t="s">
        <v>726</v>
      </c>
      <c r="S75" s="2" t="s">
        <v>726</v>
      </c>
      <c r="T75" s="2" t="s">
        <v>726</v>
      </c>
      <c r="U75" s="2" t="s">
        <v>726</v>
      </c>
      <c r="V75" s="2" t="s">
        <v>726</v>
      </c>
      <c r="W75" s="2" t="s">
        <v>726</v>
      </c>
      <c r="X75" s="2" t="s">
        <v>726</v>
      </c>
      <c r="Y75" s="2" t="s">
        <v>726</v>
      </c>
      <c r="Z75" s="2" t="s">
        <v>726</v>
      </c>
      <c r="AA75" s="2" t="s">
        <v>726</v>
      </c>
      <c r="AB75" s="2" t="s">
        <v>726</v>
      </c>
      <c r="AC75" s="2" t="s">
        <v>726</v>
      </c>
      <c r="AD75" s="2" t="s">
        <v>726</v>
      </c>
      <c r="AE75" s="2" t="s">
        <v>726</v>
      </c>
      <c r="AF75" s="2" t="s">
        <v>726</v>
      </c>
      <c r="AG75" s="2" t="s">
        <v>726</v>
      </c>
      <c r="AH75" s="2" t="s">
        <v>609</v>
      </c>
      <c r="AI75" s="2" t="s">
        <v>726</v>
      </c>
      <c r="AJ75" s="2" t="s">
        <v>726</v>
      </c>
      <c r="AK75" s="2" t="s">
        <v>726</v>
      </c>
      <c r="AL75" s="2" t="s">
        <v>726</v>
      </c>
      <c r="AM75" s="2" t="s">
        <v>726</v>
      </c>
      <c r="AN75" s="2" t="s">
        <v>726</v>
      </c>
      <c r="AO75" s="2" t="s">
        <v>726</v>
      </c>
      <c r="AQ75" s="2">
        <f t="shared" si="13"/>
        <v>0</v>
      </c>
      <c r="AR75" s="2">
        <f t="shared" si="12"/>
        <v>0</v>
      </c>
      <c r="AT75" s="2">
        <f t="shared" si="14"/>
        <v>0</v>
      </c>
      <c r="AU75" s="2">
        <f t="shared" si="15"/>
        <v>0</v>
      </c>
      <c r="AV75" s="16" t="str">
        <f t="shared" si="16"/>
        <v/>
      </c>
      <c r="AY75" s="2">
        <f t="shared" si="17"/>
        <v>0</v>
      </c>
      <c r="AZ75" s="2">
        <f t="shared" si="18"/>
        <v>0</v>
      </c>
      <c r="BA75" s="2">
        <f t="shared" si="19"/>
        <v>0</v>
      </c>
      <c r="BB75" s="2">
        <f t="shared" si="20"/>
        <v>0</v>
      </c>
      <c r="BC75" s="2">
        <f t="shared" si="21"/>
        <v>0</v>
      </c>
      <c r="BD75" s="2">
        <f t="shared" si="22"/>
        <v>0</v>
      </c>
    </row>
    <row r="76" spans="1:56" ht="15" customHeight="1" x14ac:dyDescent="0.25">
      <c r="A76" s="2" t="s">
        <v>109</v>
      </c>
      <c r="B76" s="2" t="s">
        <v>129</v>
      </c>
      <c r="C76" s="2">
        <v>2017</v>
      </c>
      <c r="D76" s="2" t="s">
        <v>726</v>
      </c>
      <c r="E76" s="2" t="s">
        <v>726</v>
      </c>
      <c r="F76" s="2" t="s">
        <v>726</v>
      </c>
      <c r="G76" s="2" t="s">
        <v>726</v>
      </c>
      <c r="H76" s="2" t="s">
        <v>726</v>
      </c>
      <c r="I76" s="2" t="s">
        <v>726</v>
      </c>
      <c r="J76" s="2" t="s">
        <v>726</v>
      </c>
      <c r="K76" s="2" t="s">
        <v>726</v>
      </c>
      <c r="L76" s="2" t="s">
        <v>726</v>
      </c>
      <c r="M76" s="2" t="s">
        <v>726</v>
      </c>
      <c r="N76" s="2" t="s">
        <v>726</v>
      </c>
      <c r="O76" s="2" t="s">
        <v>726</v>
      </c>
      <c r="P76" s="2" t="s">
        <v>726</v>
      </c>
      <c r="Q76" s="2" t="s">
        <v>726</v>
      </c>
      <c r="R76" s="2" t="s">
        <v>726</v>
      </c>
      <c r="S76" s="2" t="s">
        <v>726</v>
      </c>
      <c r="T76" s="2" t="s">
        <v>726</v>
      </c>
      <c r="U76" s="2" t="s">
        <v>726</v>
      </c>
      <c r="V76" s="2" t="s">
        <v>726</v>
      </c>
      <c r="W76" s="2" t="s">
        <v>726</v>
      </c>
      <c r="X76" s="2" t="s">
        <v>726</v>
      </c>
      <c r="Y76" s="2" t="s">
        <v>726</v>
      </c>
      <c r="Z76" s="2" t="s">
        <v>726</v>
      </c>
      <c r="AA76" s="2" t="s">
        <v>726</v>
      </c>
      <c r="AB76" s="2" t="s">
        <v>726</v>
      </c>
      <c r="AC76" s="2" t="s">
        <v>726</v>
      </c>
      <c r="AD76" s="2" t="s">
        <v>726</v>
      </c>
      <c r="AE76" s="2" t="s">
        <v>726</v>
      </c>
      <c r="AF76" s="2" t="s">
        <v>726</v>
      </c>
      <c r="AG76" s="2" t="s">
        <v>726</v>
      </c>
      <c r="AH76" s="2" t="s">
        <v>609</v>
      </c>
      <c r="AI76" s="2" t="s">
        <v>726</v>
      </c>
      <c r="AJ76" s="2" t="s">
        <v>726</v>
      </c>
      <c r="AK76" s="2" t="s">
        <v>726</v>
      </c>
      <c r="AL76" s="2" t="s">
        <v>726</v>
      </c>
      <c r="AM76" s="2" t="s">
        <v>726</v>
      </c>
      <c r="AN76" s="2" t="s">
        <v>726</v>
      </c>
      <c r="AO76" s="2" t="s">
        <v>726</v>
      </c>
      <c r="AQ76" s="2">
        <f t="shared" si="13"/>
        <v>0</v>
      </c>
      <c r="AR76" s="2">
        <f t="shared" si="12"/>
        <v>0</v>
      </c>
      <c r="AT76" s="2">
        <f t="shared" si="14"/>
        <v>0</v>
      </c>
      <c r="AU76" s="2">
        <f t="shared" si="15"/>
        <v>0</v>
      </c>
      <c r="AV76" s="16" t="str">
        <f t="shared" si="16"/>
        <v/>
      </c>
      <c r="AY76" s="2">
        <f t="shared" si="17"/>
        <v>0</v>
      </c>
      <c r="AZ76" s="2">
        <f t="shared" si="18"/>
        <v>0</v>
      </c>
      <c r="BA76" s="2">
        <f t="shared" si="19"/>
        <v>0</v>
      </c>
      <c r="BB76" s="2">
        <f t="shared" si="20"/>
        <v>0</v>
      </c>
      <c r="BC76" s="2">
        <f t="shared" si="21"/>
        <v>0</v>
      </c>
      <c r="BD76" s="2">
        <f t="shared" si="22"/>
        <v>0</v>
      </c>
    </row>
    <row r="77" spans="1:56" ht="15" customHeight="1" x14ac:dyDescent="0.25">
      <c r="A77" s="2" t="s">
        <v>130</v>
      </c>
      <c r="B77" s="2" t="s">
        <v>131</v>
      </c>
      <c r="C77" s="2">
        <v>2017</v>
      </c>
      <c r="D77" s="2" t="s">
        <v>609</v>
      </c>
      <c r="E77" s="2" t="s">
        <v>609</v>
      </c>
      <c r="F77" s="2" t="s">
        <v>609</v>
      </c>
      <c r="G77" s="2" t="s">
        <v>609</v>
      </c>
      <c r="H77" s="2" t="s">
        <v>609</v>
      </c>
      <c r="I77" s="2" t="s">
        <v>609</v>
      </c>
      <c r="J77" s="2" t="s">
        <v>609</v>
      </c>
      <c r="K77" s="2" t="s">
        <v>609</v>
      </c>
      <c r="L77" s="2" t="s">
        <v>609</v>
      </c>
      <c r="M77" s="2" t="s">
        <v>609</v>
      </c>
      <c r="N77" s="2" t="s">
        <v>609</v>
      </c>
      <c r="O77" s="2" t="s">
        <v>609</v>
      </c>
      <c r="P77" s="2" t="s">
        <v>609</v>
      </c>
      <c r="Q77" s="2" t="s">
        <v>609</v>
      </c>
      <c r="R77" s="2" t="s">
        <v>609</v>
      </c>
      <c r="S77" s="2" t="s">
        <v>609</v>
      </c>
      <c r="T77" s="2" t="s">
        <v>609</v>
      </c>
      <c r="U77" s="2" t="s">
        <v>609</v>
      </c>
      <c r="V77" s="2" t="s">
        <v>609</v>
      </c>
      <c r="W77" s="2" t="s">
        <v>609</v>
      </c>
      <c r="X77" s="2" t="s">
        <v>609</v>
      </c>
      <c r="Y77" s="2" t="s">
        <v>609</v>
      </c>
      <c r="Z77" s="2" t="s">
        <v>609</v>
      </c>
      <c r="AA77" s="2" t="s">
        <v>609</v>
      </c>
      <c r="AB77" s="2" t="s">
        <v>609</v>
      </c>
      <c r="AC77" s="2" t="s">
        <v>609</v>
      </c>
      <c r="AD77" s="2" t="s">
        <v>609</v>
      </c>
      <c r="AE77" s="2" t="s">
        <v>609</v>
      </c>
      <c r="AF77" s="2" t="s">
        <v>609</v>
      </c>
      <c r="AG77" s="2" t="s">
        <v>609</v>
      </c>
      <c r="AH77" s="2" t="s">
        <v>609</v>
      </c>
      <c r="AI77" s="2" t="s">
        <v>609</v>
      </c>
      <c r="AJ77" s="2" t="s">
        <v>609</v>
      </c>
      <c r="AK77" s="2" t="s">
        <v>609</v>
      </c>
      <c r="AL77" s="2" t="s">
        <v>609</v>
      </c>
      <c r="AM77" s="2" t="s">
        <v>609</v>
      </c>
      <c r="AN77" s="2" t="s">
        <v>609</v>
      </c>
      <c r="AO77" s="2" t="s">
        <v>609</v>
      </c>
      <c r="AQ77" s="2">
        <f t="shared" si="13"/>
        <v>0</v>
      </c>
      <c r="AR77" s="2">
        <f t="shared" si="12"/>
        <v>0</v>
      </c>
      <c r="AT77" s="2">
        <f t="shared" si="14"/>
        <v>0</v>
      </c>
      <c r="AU77" s="2">
        <f t="shared" si="15"/>
        <v>0</v>
      </c>
      <c r="AV77" s="16" t="str">
        <f t="shared" si="16"/>
        <v/>
      </c>
      <c r="AY77" s="2">
        <f t="shared" si="17"/>
        <v>0</v>
      </c>
      <c r="AZ77" s="2">
        <f t="shared" si="18"/>
        <v>0</v>
      </c>
      <c r="BA77" s="2">
        <f t="shared" si="19"/>
        <v>0</v>
      </c>
      <c r="BB77" s="2">
        <f t="shared" si="20"/>
        <v>0</v>
      </c>
      <c r="BC77" s="2">
        <f t="shared" si="21"/>
        <v>0</v>
      </c>
      <c r="BD77" s="2">
        <f t="shared" si="22"/>
        <v>0</v>
      </c>
    </row>
    <row r="78" spans="1:56" ht="15" customHeight="1" x14ac:dyDescent="0.25">
      <c r="A78" s="2" t="s">
        <v>132</v>
      </c>
      <c r="B78" s="2" t="s">
        <v>133</v>
      </c>
      <c r="C78" s="2">
        <v>2017</v>
      </c>
      <c r="D78" s="2">
        <v>147</v>
      </c>
      <c r="E78" s="2">
        <v>15.8</v>
      </c>
      <c r="F78" s="2" t="s">
        <v>726</v>
      </c>
      <c r="G78" s="2" t="s">
        <v>726</v>
      </c>
      <c r="H78" s="2" t="s">
        <v>726</v>
      </c>
      <c r="I78" s="2">
        <v>179.79</v>
      </c>
      <c r="J78" s="2" t="s">
        <v>726</v>
      </c>
      <c r="K78" s="2" t="s">
        <v>726</v>
      </c>
      <c r="L78" s="2" t="s">
        <v>726</v>
      </c>
      <c r="M78" s="2" t="s">
        <v>726</v>
      </c>
      <c r="N78" s="2" t="s">
        <v>726</v>
      </c>
      <c r="O78" s="2" t="s">
        <v>726</v>
      </c>
      <c r="P78" s="2" t="s">
        <v>726</v>
      </c>
      <c r="Q78" s="2" t="s">
        <v>726</v>
      </c>
      <c r="R78" s="2" t="s">
        <v>726</v>
      </c>
      <c r="S78" s="2" t="s">
        <v>726</v>
      </c>
      <c r="T78" s="2" t="s">
        <v>726</v>
      </c>
      <c r="U78" s="2" t="s">
        <v>726</v>
      </c>
      <c r="V78" s="2" t="s">
        <v>726</v>
      </c>
      <c r="W78" s="2" t="s">
        <v>726</v>
      </c>
      <c r="X78" s="2" t="s">
        <v>726</v>
      </c>
      <c r="Y78" s="2" t="s">
        <v>726</v>
      </c>
      <c r="Z78" s="2" t="s">
        <v>726</v>
      </c>
      <c r="AA78" s="2" t="s">
        <v>726</v>
      </c>
      <c r="AB78" s="2" t="s">
        <v>726</v>
      </c>
      <c r="AC78" s="2">
        <v>0.46</v>
      </c>
      <c r="AD78" s="2" t="s">
        <v>726</v>
      </c>
      <c r="AE78" s="2" t="s">
        <v>726</v>
      </c>
      <c r="AF78" s="2">
        <v>167</v>
      </c>
      <c r="AG78" s="2" t="s">
        <v>726</v>
      </c>
      <c r="AH78" s="2" t="s">
        <v>730</v>
      </c>
      <c r="AI78" s="2">
        <v>40.5</v>
      </c>
      <c r="AJ78" s="2" t="s">
        <v>726</v>
      </c>
      <c r="AK78" s="2">
        <v>12.33</v>
      </c>
      <c r="AL78" s="2" t="s">
        <v>726</v>
      </c>
      <c r="AM78" s="2" t="s">
        <v>726</v>
      </c>
      <c r="AN78" s="2" t="s">
        <v>726</v>
      </c>
      <c r="AO78" s="2" t="s">
        <v>726</v>
      </c>
      <c r="AQ78" s="2">
        <f t="shared" si="13"/>
        <v>167.46</v>
      </c>
      <c r="AR78" s="2">
        <f t="shared" si="12"/>
        <v>179.79000000000002</v>
      </c>
      <c r="AT78" s="2">
        <f t="shared" si="14"/>
        <v>147</v>
      </c>
      <c r="AU78" s="2">
        <f t="shared" si="15"/>
        <v>15.8</v>
      </c>
      <c r="AV78" s="16">
        <f t="shared" si="16"/>
        <v>0.90550086211691416</v>
      </c>
      <c r="AY78" s="2">
        <f t="shared" si="17"/>
        <v>12.33</v>
      </c>
      <c r="AZ78" s="2">
        <f t="shared" si="18"/>
        <v>0</v>
      </c>
      <c r="BA78" s="2">
        <f t="shared" si="19"/>
        <v>0</v>
      </c>
      <c r="BB78" s="2">
        <f t="shared" si="20"/>
        <v>0</v>
      </c>
      <c r="BC78" s="2">
        <f t="shared" si="21"/>
        <v>0</v>
      </c>
      <c r="BD78" s="2">
        <f t="shared" si="22"/>
        <v>12.33</v>
      </c>
    </row>
    <row r="79" spans="1:56" ht="15" customHeight="1" x14ac:dyDescent="0.25">
      <c r="A79" s="2" t="s">
        <v>132</v>
      </c>
      <c r="B79" s="2" t="s">
        <v>134</v>
      </c>
      <c r="C79" s="2">
        <v>2017</v>
      </c>
      <c r="D79" s="2" t="s">
        <v>726</v>
      </c>
      <c r="E79" s="2" t="s">
        <v>726</v>
      </c>
      <c r="F79" s="2" t="s">
        <v>726</v>
      </c>
      <c r="G79" s="2" t="s">
        <v>726</v>
      </c>
      <c r="H79" s="2" t="s">
        <v>726</v>
      </c>
      <c r="I79" s="2" t="s">
        <v>726</v>
      </c>
      <c r="J79" s="2" t="s">
        <v>726</v>
      </c>
      <c r="K79" s="2" t="s">
        <v>726</v>
      </c>
      <c r="L79" s="2" t="s">
        <v>726</v>
      </c>
      <c r="M79" s="2" t="s">
        <v>726</v>
      </c>
      <c r="N79" s="2" t="s">
        <v>726</v>
      </c>
      <c r="O79" s="2" t="s">
        <v>726</v>
      </c>
      <c r="P79" s="2" t="s">
        <v>726</v>
      </c>
      <c r="Q79" s="2" t="s">
        <v>726</v>
      </c>
      <c r="R79" s="2" t="s">
        <v>726</v>
      </c>
      <c r="S79" s="2" t="s">
        <v>726</v>
      </c>
      <c r="T79" s="2" t="s">
        <v>726</v>
      </c>
      <c r="U79" s="2" t="s">
        <v>726</v>
      </c>
      <c r="V79" s="2" t="s">
        <v>726</v>
      </c>
      <c r="W79" s="2" t="s">
        <v>726</v>
      </c>
      <c r="X79" s="2" t="s">
        <v>726</v>
      </c>
      <c r="Y79" s="2" t="s">
        <v>726</v>
      </c>
      <c r="Z79" s="2" t="s">
        <v>726</v>
      </c>
      <c r="AA79" s="2" t="s">
        <v>726</v>
      </c>
      <c r="AB79" s="2" t="s">
        <v>726</v>
      </c>
      <c r="AC79" s="2" t="s">
        <v>726</v>
      </c>
      <c r="AD79" s="2" t="s">
        <v>726</v>
      </c>
      <c r="AE79" s="2" t="s">
        <v>726</v>
      </c>
      <c r="AF79" s="2" t="s">
        <v>726</v>
      </c>
      <c r="AG79" s="2" t="s">
        <v>726</v>
      </c>
      <c r="AH79" s="2" t="s">
        <v>727</v>
      </c>
      <c r="AI79" s="2" t="s">
        <v>726</v>
      </c>
      <c r="AJ79" s="2" t="s">
        <v>726</v>
      </c>
      <c r="AK79" s="2" t="s">
        <v>726</v>
      </c>
      <c r="AL79" s="2" t="s">
        <v>726</v>
      </c>
      <c r="AM79" s="2" t="s">
        <v>726</v>
      </c>
      <c r="AN79" s="2" t="s">
        <v>726</v>
      </c>
      <c r="AO79" s="2" t="s">
        <v>726</v>
      </c>
      <c r="AQ79" s="2">
        <f t="shared" si="13"/>
        <v>0</v>
      </c>
      <c r="AR79" s="2">
        <f t="shared" si="12"/>
        <v>0</v>
      </c>
      <c r="AT79" s="2">
        <f t="shared" si="14"/>
        <v>0</v>
      </c>
      <c r="AU79" s="2">
        <f t="shared" si="15"/>
        <v>0</v>
      </c>
      <c r="AV79" s="16" t="str">
        <f t="shared" si="16"/>
        <v/>
      </c>
      <c r="AY79" s="2">
        <f t="shared" si="17"/>
        <v>0</v>
      </c>
      <c r="AZ79" s="2">
        <f t="shared" si="18"/>
        <v>0</v>
      </c>
      <c r="BA79" s="2">
        <f t="shared" si="19"/>
        <v>0</v>
      </c>
      <c r="BB79" s="2">
        <f t="shared" si="20"/>
        <v>0</v>
      </c>
      <c r="BC79" s="2">
        <f t="shared" si="21"/>
        <v>0</v>
      </c>
      <c r="BD79" s="2">
        <f t="shared" si="22"/>
        <v>0</v>
      </c>
    </row>
    <row r="80" spans="1:56" ht="15" customHeight="1" x14ac:dyDescent="0.25">
      <c r="A80" s="2" t="s">
        <v>132</v>
      </c>
      <c r="B80" s="2" t="s">
        <v>135</v>
      </c>
      <c r="C80" s="2">
        <v>2017</v>
      </c>
      <c r="D80" s="2" t="s">
        <v>726</v>
      </c>
      <c r="E80" s="2" t="s">
        <v>726</v>
      </c>
      <c r="F80" s="2" t="s">
        <v>726</v>
      </c>
      <c r="G80" s="2" t="s">
        <v>726</v>
      </c>
      <c r="H80" s="2" t="s">
        <v>726</v>
      </c>
      <c r="I80" s="2" t="s">
        <v>726</v>
      </c>
      <c r="J80" s="2" t="s">
        <v>726</v>
      </c>
      <c r="K80" s="2" t="s">
        <v>726</v>
      </c>
      <c r="L80" s="2" t="s">
        <v>726</v>
      </c>
      <c r="M80" s="2" t="s">
        <v>726</v>
      </c>
      <c r="N80" s="2" t="s">
        <v>726</v>
      </c>
      <c r="O80" s="2" t="s">
        <v>726</v>
      </c>
      <c r="P80" s="2" t="s">
        <v>726</v>
      </c>
      <c r="Q80" s="2" t="s">
        <v>726</v>
      </c>
      <c r="R80" s="2" t="s">
        <v>726</v>
      </c>
      <c r="S80" s="2" t="s">
        <v>726</v>
      </c>
      <c r="T80" s="2" t="s">
        <v>726</v>
      </c>
      <c r="U80" s="2" t="s">
        <v>726</v>
      </c>
      <c r="V80" s="2" t="s">
        <v>726</v>
      </c>
      <c r="W80" s="2" t="s">
        <v>726</v>
      </c>
      <c r="X80" s="2" t="s">
        <v>726</v>
      </c>
      <c r="Y80" s="2" t="s">
        <v>726</v>
      </c>
      <c r="Z80" s="2" t="s">
        <v>726</v>
      </c>
      <c r="AA80" s="2" t="s">
        <v>726</v>
      </c>
      <c r="AB80" s="2" t="s">
        <v>726</v>
      </c>
      <c r="AC80" s="2" t="s">
        <v>726</v>
      </c>
      <c r="AD80" s="2" t="s">
        <v>726</v>
      </c>
      <c r="AE80" s="2" t="s">
        <v>726</v>
      </c>
      <c r="AF80" s="2" t="s">
        <v>726</v>
      </c>
      <c r="AG80" s="2" t="s">
        <v>726</v>
      </c>
      <c r="AH80" s="2" t="s">
        <v>727</v>
      </c>
      <c r="AI80" s="2" t="s">
        <v>726</v>
      </c>
      <c r="AJ80" s="2" t="s">
        <v>726</v>
      </c>
      <c r="AK80" s="2" t="s">
        <v>726</v>
      </c>
      <c r="AL80" s="2" t="s">
        <v>726</v>
      </c>
      <c r="AM80" s="2" t="s">
        <v>726</v>
      </c>
      <c r="AN80" s="2" t="s">
        <v>726</v>
      </c>
      <c r="AO80" s="2" t="s">
        <v>726</v>
      </c>
      <c r="AQ80" s="2">
        <f t="shared" si="13"/>
        <v>0</v>
      </c>
      <c r="AR80" s="2">
        <f t="shared" si="12"/>
        <v>0</v>
      </c>
      <c r="AT80" s="2">
        <f t="shared" si="14"/>
        <v>0</v>
      </c>
      <c r="AU80" s="2">
        <f t="shared" si="15"/>
        <v>0</v>
      </c>
      <c r="AV80" s="16" t="str">
        <f t="shared" si="16"/>
        <v/>
      </c>
      <c r="AY80" s="2">
        <f t="shared" si="17"/>
        <v>0</v>
      </c>
      <c r="AZ80" s="2">
        <f t="shared" si="18"/>
        <v>0</v>
      </c>
      <c r="BA80" s="2">
        <f t="shared" si="19"/>
        <v>0</v>
      </c>
      <c r="BB80" s="2">
        <f t="shared" si="20"/>
        <v>0</v>
      </c>
      <c r="BC80" s="2">
        <f t="shared" si="21"/>
        <v>0</v>
      </c>
      <c r="BD80" s="2">
        <f t="shared" si="22"/>
        <v>0</v>
      </c>
    </row>
    <row r="81" spans="1:56" ht="15" customHeight="1" x14ac:dyDescent="0.25">
      <c r="A81" s="2" t="s">
        <v>136</v>
      </c>
      <c r="B81" s="2" t="s">
        <v>137</v>
      </c>
      <c r="C81" s="2">
        <v>2017</v>
      </c>
      <c r="D81" s="2" t="s">
        <v>609</v>
      </c>
      <c r="E81" s="2" t="s">
        <v>609</v>
      </c>
      <c r="F81" s="2" t="s">
        <v>609</v>
      </c>
      <c r="G81" s="2" t="s">
        <v>609</v>
      </c>
      <c r="H81" s="2" t="s">
        <v>609</v>
      </c>
      <c r="I81" s="2" t="s">
        <v>609</v>
      </c>
      <c r="J81" s="2" t="s">
        <v>609</v>
      </c>
      <c r="K81" s="2" t="s">
        <v>609</v>
      </c>
      <c r="L81" s="2" t="s">
        <v>609</v>
      </c>
      <c r="M81" s="2" t="s">
        <v>609</v>
      </c>
      <c r="N81" s="2" t="s">
        <v>609</v>
      </c>
      <c r="O81" s="2" t="s">
        <v>609</v>
      </c>
      <c r="P81" s="2" t="s">
        <v>609</v>
      </c>
      <c r="Q81" s="2" t="s">
        <v>609</v>
      </c>
      <c r="R81" s="2" t="s">
        <v>609</v>
      </c>
      <c r="S81" s="2" t="s">
        <v>609</v>
      </c>
      <c r="T81" s="2" t="s">
        <v>609</v>
      </c>
      <c r="U81" s="2" t="s">
        <v>609</v>
      </c>
      <c r="V81" s="2" t="s">
        <v>609</v>
      </c>
      <c r="W81" s="2" t="s">
        <v>609</v>
      </c>
      <c r="X81" s="2" t="s">
        <v>609</v>
      </c>
      <c r="Y81" s="2" t="s">
        <v>609</v>
      </c>
      <c r="Z81" s="2" t="s">
        <v>609</v>
      </c>
      <c r="AA81" s="2" t="s">
        <v>609</v>
      </c>
      <c r="AB81" s="2" t="s">
        <v>609</v>
      </c>
      <c r="AC81" s="2" t="s">
        <v>609</v>
      </c>
      <c r="AD81" s="2" t="s">
        <v>609</v>
      </c>
      <c r="AE81" s="2" t="s">
        <v>609</v>
      </c>
      <c r="AF81" s="2" t="s">
        <v>609</v>
      </c>
      <c r="AG81" s="2" t="s">
        <v>609</v>
      </c>
      <c r="AH81" s="2" t="s">
        <v>609</v>
      </c>
      <c r="AI81" s="2" t="s">
        <v>609</v>
      </c>
      <c r="AJ81" s="2" t="s">
        <v>609</v>
      </c>
      <c r="AK81" s="2" t="s">
        <v>609</v>
      </c>
      <c r="AL81" s="2" t="s">
        <v>609</v>
      </c>
      <c r="AM81" s="2" t="s">
        <v>609</v>
      </c>
      <c r="AN81" s="2" t="s">
        <v>609</v>
      </c>
      <c r="AO81" s="2" t="s">
        <v>609</v>
      </c>
      <c r="AQ81" s="2">
        <f t="shared" si="13"/>
        <v>0</v>
      </c>
      <c r="AR81" s="2">
        <f t="shared" si="12"/>
        <v>0</v>
      </c>
      <c r="AT81" s="2">
        <f t="shared" si="14"/>
        <v>0</v>
      </c>
      <c r="AU81" s="2">
        <f t="shared" si="15"/>
        <v>0</v>
      </c>
      <c r="AV81" s="16" t="str">
        <f t="shared" si="16"/>
        <v/>
      </c>
      <c r="AY81" s="2">
        <f t="shared" si="17"/>
        <v>0</v>
      </c>
      <c r="AZ81" s="2">
        <f t="shared" si="18"/>
        <v>0</v>
      </c>
      <c r="BA81" s="2">
        <f t="shared" si="19"/>
        <v>0</v>
      </c>
      <c r="BB81" s="2">
        <f t="shared" si="20"/>
        <v>0</v>
      </c>
      <c r="BC81" s="2">
        <f t="shared" si="21"/>
        <v>0</v>
      </c>
      <c r="BD81" s="2">
        <f t="shared" si="22"/>
        <v>0</v>
      </c>
    </row>
    <row r="82" spans="1:56" ht="15" customHeight="1" x14ac:dyDescent="0.25">
      <c r="A82" s="2" t="s">
        <v>737</v>
      </c>
      <c r="B82" s="9" t="s">
        <v>1184</v>
      </c>
      <c r="C82" s="2">
        <v>2017</v>
      </c>
      <c r="D82" s="2" t="s">
        <v>609</v>
      </c>
      <c r="E82" s="2" t="s">
        <v>609</v>
      </c>
      <c r="F82" s="2" t="s">
        <v>609</v>
      </c>
      <c r="G82" s="2" t="s">
        <v>609</v>
      </c>
      <c r="H82" s="2" t="s">
        <v>609</v>
      </c>
      <c r="I82" s="2" t="s">
        <v>609</v>
      </c>
      <c r="J82" s="2" t="s">
        <v>609</v>
      </c>
      <c r="K82" s="2" t="s">
        <v>609</v>
      </c>
      <c r="L82" s="2" t="s">
        <v>609</v>
      </c>
      <c r="M82" s="2" t="s">
        <v>609</v>
      </c>
      <c r="N82" s="2" t="s">
        <v>609</v>
      </c>
      <c r="O82" s="2" t="s">
        <v>609</v>
      </c>
      <c r="P82" s="2" t="s">
        <v>609</v>
      </c>
      <c r="Q82" s="2" t="s">
        <v>609</v>
      </c>
      <c r="R82" s="2" t="s">
        <v>609</v>
      </c>
      <c r="S82" s="2" t="s">
        <v>609</v>
      </c>
      <c r="T82" s="2" t="s">
        <v>609</v>
      </c>
      <c r="U82" s="2" t="s">
        <v>609</v>
      </c>
      <c r="V82" s="2" t="s">
        <v>609</v>
      </c>
      <c r="W82" s="2" t="s">
        <v>609</v>
      </c>
      <c r="X82" s="2" t="s">
        <v>609</v>
      </c>
      <c r="Y82" s="2" t="s">
        <v>609</v>
      </c>
      <c r="Z82" s="2" t="s">
        <v>609</v>
      </c>
      <c r="AA82" s="2" t="s">
        <v>609</v>
      </c>
      <c r="AB82" s="2" t="s">
        <v>609</v>
      </c>
      <c r="AC82" s="2" t="s">
        <v>609</v>
      </c>
      <c r="AD82" s="2" t="s">
        <v>609</v>
      </c>
      <c r="AE82" s="2" t="s">
        <v>609</v>
      </c>
      <c r="AF82" s="2" t="s">
        <v>609</v>
      </c>
      <c r="AG82" s="2" t="s">
        <v>609</v>
      </c>
      <c r="AH82" s="2" t="s">
        <v>609</v>
      </c>
      <c r="AI82" s="2" t="s">
        <v>609</v>
      </c>
      <c r="AJ82" s="2" t="s">
        <v>609</v>
      </c>
      <c r="AK82" s="2" t="s">
        <v>609</v>
      </c>
      <c r="AL82" s="2" t="s">
        <v>609</v>
      </c>
      <c r="AM82" s="2" t="s">
        <v>609</v>
      </c>
      <c r="AN82" s="2" t="s">
        <v>609</v>
      </c>
      <c r="AO82" s="2" t="s">
        <v>609</v>
      </c>
      <c r="AQ82" s="2">
        <f t="shared" si="13"/>
        <v>0</v>
      </c>
      <c r="AR82" s="2">
        <f t="shared" si="12"/>
        <v>0</v>
      </c>
      <c r="AT82" s="2">
        <f t="shared" si="14"/>
        <v>0</v>
      </c>
      <c r="AU82" s="2">
        <f t="shared" si="15"/>
        <v>0</v>
      </c>
      <c r="AV82" s="16" t="str">
        <f t="shared" si="16"/>
        <v/>
      </c>
      <c r="AY82" s="2">
        <f t="shared" si="17"/>
        <v>0</v>
      </c>
      <c r="AZ82" s="2">
        <f t="shared" si="18"/>
        <v>0</v>
      </c>
      <c r="BA82" s="2">
        <f t="shared" si="19"/>
        <v>0</v>
      </c>
      <c r="BB82" s="2">
        <f t="shared" si="20"/>
        <v>0</v>
      </c>
      <c r="BC82" s="2">
        <f t="shared" si="21"/>
        <v>0</v>
      </c>
      <c r="BD82" s="2">
        <f t="shared" si="22"/>
        <v>0</v>
      </c>
    </row>
    <row r="83" spans="1:56" ht="15" customHeight="1" x14ac:dyDescent="0.25">
      <c r="A83" s="2" t="s">
        <v>138</v>
      </c>
      <c r="B83" s="2" t="s">
        <v>139</v>
      </c>
      <c r="C83" s="2">
        <v>2017</v>
      </c>
      <c r="D83" s="2" t="s">
        <v>726</v>
      </c>
      <c r="E83" s="2" t="s">
        <v>726</v>
      </c>
      <c r="F83" s="2" t="s">
        <v>726</v>
      </c>
      <c r="G83" s="2" t="s">
        <v>726</v>
      </c>
      <c r="H83" s="2" t="s">
        <v>726</v>
      </c>
      <c r="I83" s="2" t="s">
        <v>726</v>
      </c>
      <c r="J83" s="2" t="s">
        <v>726</v>
      </c>
      <c r="K83" s="2" t="s">
        <v>726</v>
      </c>
      <c r="L83" s="2" t="s">
        <v>726</v>
      </c>
      <c r="M83" s="2" t="s">
        <v>726</v>
      </c>
      <c r="N83" s="2" t="s">
        <v>726</v>
      </c>
      <c r="O83" s="2" t="s">
        <v>609</v>
      </c>
      <c r="P83" s="2" t="s">
        <v>726</v>
      </c>
      <c r="Q83" s="2" t="s">
        <v>726</v>
      </c>
      <c r="R83" s="2" t="s">
        <v>726</v>
      </c>
      <c r="S83" s="2" t="s">
        <v>726</v>
      </c>
      <c r="T83" s="2" t="s">
        <v>726</v>
      </c>
      <c r="U83" s="2" t="s">
        <v>726</v>
      </c>
      <c r="V83" s="2" t="s">
        <v>726</v>
      </c>
      <c r="W83" s="2" t="s">
        <v>726</v>
      </c>
      <c r="X83" s="2" t="s">
        <v>726</v>
      </c>
      <c r="Y83" s="2" t="s">
        <v>726</v>
      </c>
      <c r="Z83" s="2" t="s">
        <v>726</v>
      </c>
      <c r="AA83" s="2" t="s">
        <v>726</v>
      </c>
      <c r="AB83" s="2" t="s">
        <v>726</v>
      </c>
      <c r="AC83" s="2" t="s">
        <v>726</v>
      </c>
      <c r="AD83" s="2" t="s">
        <v>726</v>
      </c>
      <c r="AE83" s="2" t="s">
        <v>726</v>
      </c>
      <c r="AF83" s="2" t="s">
        <v>726</v>
      </c>
      <c r="AG83" s="2" t="s">
        <v>726</v>
      </c>
      <c r="AH83" s="2" t="s">
        <v>727</v>
      </c>
      <c r="AI83" s="2" t="s">
        <v>726</v>
      </c>
      <c r="AJ83" s="2" t="s">
        <v>726</v>
      </c>
      <c r="AK83" s="2" t="s">
        <v>726</v>
      </c>
      <c r="AL83" s="2" t="s">
        <v>726</v>
      </c>
      <c r="AM83" s="2" t="s">
        <v>726</v>
      </c>
      <c r="AN83" s="2" t="s">
        <v>726</v>
      </c>
      <c r="AO83" s="2" t="s">
        <v>726</v>
      </c>
      <c r="AQ83" s="2">
        <f t="shared" si="13"/>
        <v>0</v>
      </c>
      <c r="AR83" s="2">
        <f t="shared" si="12"/>
        <v>0</v>
      </c>
      <c r="AT83" s="2">
        <f t="shared" si="14"/>
        <v>0</v>
      </c>
      <c r="AU83" s="2">
        <f t="shared" si="15"/>
        <v>0</v>
      </c>
      <c r="AV83" s="16" t="str">
        <f t="shared" si="16"/>
        <v/>
      </c>
      <c r="AY83" s="2">
        <f t="shared" si="17"/>
        <v>0</v>
      </c>
      <c r="AZ83" s="2">
        <f t="shared" si="18"/>
        <v>0</v>
      </c>
      <c r="BA83" s="2">
        <f t="shared" si="19"/>
        <v>0</v>
      </c>
      <c r="BB83" s="2">
        <f t="shared" si="20"/>
        <v>0</v>
      </c>
      <c r="BC83" s="2">
        <f t="shared" si="21"/>
        <v>0</v>
      </c>
      <c r="BD83" s="2">
        <f t="shared" si="22"/>
        <v>0</v>
      </c>
    </row>
    <row r="84" spans="1:56" ht="15" customHeight="1" x14ac:dyDescent="0.25">
      <c r="A84" s="2" t="s">
        <v>140</v>
      </c>
      <c r="B84" s="2" t="s">
        <v>141</v>
      </c>
      <c r="C84" s="2">
        <v>2017</v>
      </c>
      <c r="D84" s="2">
        <v>224</v>
      </c>
      <c r="E84" s="2">
        <v>78</v>
      </c>
      <c r="F84" s="2">
        <v>0</v>
      </c>
      <c r="G84" s="2" t="s">
        <v>726</v>
      </c>
      <c r="H84" s="2" t="s">
        <v>726</v>
      </c>
      <c r="I84" s="2">
        <v>362.76</v>
      </c>
      <c r="J84" s="2" t="s">
        <v>726</v>
      </c>
      <c r="K84" s="2">
        <v>0.66</v>
      </c>
      <c r="L84" s="2" t="s">
        <v>726</v>
      </c>
      <c r="M84" s="2" t="s">
        <v>726</v>
      </c>
      <c r="N84" s="2" t="s">
        <v>726</v>
      </c>
      <c r="O84" s="2" t="s">
        <v>726</v>
      </c>
      <c r="P84" s="2" t="s">
        <v>726</v>
      </c>
      <c r="Q84" s="2">
        <v>11.4</v>
      </c>
      <c r="R84" s="2">
        <v>0</v>
      </c>
      <c r="S84" s="2">
        <v>7.5</v>
      </c>
      <c r="T84" s="2">
        <v>0</v>
      </c>
      <c r="U84" s="2">
        <v>0.9</v>
      </c>
      <c r="V84" s="2">
        <v>0</v>
      </c>
      <c r="W84" s="2" t="s">
        <v>8</v>
      </c>
      <c r="X84" s="2" t="s">
        <v>726</v>
      </c>
      <c r="Y84" s="2" t="s">
        <v>726</v>
      </c>
      <c r="Z84" s="2" t="s">
        <v>726</v>
      </c>
      <c r="AA84" s="2">
        <v>314.3</v>
      </c>
      <c r="AB84" s="2" t="s">
        <v>726</v>
      </c>
      <c r="AC84" s="2" t="s">
        <v>726</v>
      </c>
      <c r="AD84" s="2" t="s">
        <v>726</v>
      </c>
      <c r="AE84" s="2" t="s">
        <v>726</v>
      </c>
      <c r="AF84" s="2" t="s">
        <v>726</v>
      </c>
      <c r="AG84" s="2" t="s">
        <v>726</v>
      </c>
      <c r="AH84" s="2" t="s">
        <v>727</v>
      </c>
      <c r="AI84" s="2" t="s">
        <v>726</v>
      </c>
      <c r="AJ84" s="2" t="s">
        <v>726</v>
      </c>
      <c r="AK84" s="2">
        <v>28</v>
      </c>
      <c r="AL84" s="2">
        <v>100</v>
      </c>
      <c r="AM84" s="2" t="s">
        <v>726</v>
      </c>
      <c r="AN84" s="2" t="s">
        <v>726</v>
      </c>
      <c r="AO84" s="2" t="s">
        <v>726</v>
      </c>
      <c r="AQ84" s="2">
        <f t="shared" si="13"/>
        <v>334.76</v>
      </c>
      <c r="AR84" s="2">
        <f t="shared" si="12"/>
        <v>362.76</v>
      </c>
      <c r="AT84" s="2">
        <f t="shared" si="14"/>
        <v>224</v>
      </c>
      <c r="AU84" s="2">
        <f t="shared" si="15"/>
        <v>78</v>
      </c>
      <c r="AV84" s="16">
        <f t="shared" si="16"/>
        <v>0.83250634028007497</v>
      </c>
      <c r="AY84" s="2">
        <f t="shared" si="17"/>
        <v>28</v>
      </c>
      <c r="AZ84" s="2">
        <f t="shared" si="18"/>
        <v>28</v>
      </c>
      <c r="BA84" s="2">
        <f t="shared" si="19"/>
        <v>0</v>
      </c>
      <c r="BB84" s="2">
        <f t="shared" si="20"/>
        <v>0</v>
      </c>
      <c r="BC84" s="2">
        <f t="shared" si="21"/>
        <v>0</v>
      </c>
      <c r="BD84" s="2">
        <f t="shared" si="22"/>
        <v>0</v>
      </c>
    </row>
    <row r="85" spans="1:56" ht="15" customHeight="1" x14ac:dyDescent="0.25">
      <c r="A85" s="2" t="s">
        <v>142</v>
      </c>
      <c r="B85" s="2" t="s">
        <v>143</v>
      </c>
      <c r="C85" s="2">
        <v>2017</v>
      </c>
      <c r="D85" s="2">
        <v>435.48200000000003</v>
      </c>
      <c r="E85" s="2">
        <v>177.584</v>
      </c>
      <c r="F85" s="2">
        <v>0</v>
      </c>
      <c r="G85" s="2" t="s">
        <v>726</v>
      </c>
      <c r="H85" s="2">
        <v>0</v>
      </c>
      <c r="I85" s="2">
        <v>811.68</v>
      </c>
      <c r="J85" s="2" t="s">
        <v>726</v>
      </c>
      <c r="K85" s="2">
        <v>0.755</v>
      </c>
      <c r="L85" s="2" t="s">
        <v>726</v>
      </c>
      <c r="M85" s="2" t="s">
        <v>726</v>
      </c>
      <c r="N85" s="2" t="s">
        <v>726</v>
      </c>
      <c r="O85" s="2" t="s">
        <v>726</v>
      </c>
      <c r="P85" s="2" t="s">
        <v>726</v>
      </c>
      <c r="Q85" s="2">
        <v>512.90200000000004</v>
      </c>
      <c r="R85" s="2">
        <v>172.36099999999999</v>
      </c>
      <c r="S85" s="2">
        <v>0</v>
      </c>
      <c r="T85" s="2">
        <v>0</v>
      </c>
      <c r="U85" s="2" t="s">
        <v>726</v>
      </c>
      <c r="V85" s="2" t="s">
        <v>726</v>
      </c>
      <c r="W85" s="2" t="s">
        <v>8</v>
      </c>
      <c r="X85" s="2" t="s">
        <v>726</v>
      </c>
      <c r="Y85" s="2" t="s">
        <v>726</v>
      </c>
      <c r="Z85" s="2" t="s">
        <v>726</v>
      </c>
      <c r="AA85" s="2" t="s">
        <v>726</v>
      </c>
      <c r="AB85" s="2" t="s">
        <v>726</v>
      </c>
      <c r="AC85" s="2" t="s">
        <v>726</v>
      </c>
      <c r="AD85" s="2" t="s">
        <v>726</v>
      </c>
      <c r="AE85" s="2" t="s">
        <v>726</v>
      </c>
      <c r="AF85" s="2" t="s">
        <v>726</v>
      </c>
      <c r="AG85" s="2" t="s">
        <v>726</v>
      </c>
      <c r="AH85" s="2" t="s">
        <v>609</v>
      </c>
      <c r="AI85" s="2" t="s">
        <v>726</v>
      </c>
      <c r="AJ85" s="2" t="s">
        <v>726</v>
      </c>
      <c r="AK85" s="2">
        <v>125.66200000000001</v>
      </c>
      <c r="AL85" s="2">
        <v>100</v>
      </c>
      <c r="AM85" s="2" t="s">
        <v>726</v>
      </c>
      <c r="AN85" s="2" t="s">
        <v>726</v>
      </c>
      <c r="AO85" s="2" t="s">
        <v>726</v>
      </c>
      <c r="AQ85" s="2">
        <f t="shared" si="13"/>
        <v>686.01800000000003</v>
      </c>
      <c r="AR85" s="2">
        <f t="shared" si="12"/>
        <v>811.68000000000006</v>
      </c>
      <c r="AT85" s="2">
        <f t="shared" si="14"/>
        <v>435.48200000000003</v>
      </c>
      <c r="AU85" s="2">
        <f t="shared" si="15"/>
        <v>177.584</v>
      </c>
      <c r="AV85" s="16">
        <f t="shared" si="16"/>
        <v>0.75530504632367435</v>
      </c>
      <c r="AY85" s="2">
        <f t="shared" si="17"/>
        <v>125.66200000000001</v>
      </c>
      <c r="AZ85" s="2">
        <f t="shared" si="18"/>
        <v>125.66200000000001</v>
      </c>
      <c r="BA85" s="2">
        <f t="shared" si="19"/>
        <v>0</v>
      </c>
      <c r="BB85" s="2">
        <f t="shared" si="20"/>
        <v>0</v>
      </c>
      <c r="BC85" s="2">
        <f t="shared" si="21"/>
        <v>0</v>
      </c>
      <c r="BD85" s="2">
        <f t="shared" si="22"/>
        <v>0</v>
      </c>
    </row>
    <row r="86" spans="1:56" ht="15" customHeight="1" x14ac:dyDescent="0.25">
      <c r="A86" s="2" t="s">
        <v>142</v>
      </c>
      <c r="B86" s="2" t="s">
        <v>144</v>
      </c>
      <c r="C86" s="2">
        <v>2017</v>
      </c>
      <c r="D86" s="2" t="s">
        <v>726</v>
      </c>
      <c r="E86" s="2" t="s">
        <v>726</v>
      </c>
      <c r="F86" s="2" t="s">
        <v>726</v>
      </c>
      <c r="G86" s="2" t="s">
        <v>726</v>
      </c>
      <c r="H86" s="2" t="s">
        <v>726</v>
      </c>
      <c r="I86" s="2" t="s">
        <v>726</v>
      </c>
      <c r="J86" s="2" t="s">
        <v>726</v>
      </c>
      <c r="K86" s="2" t="s">
        <v>726</v>
      </c>
      <c r="L86" s="2" t="s">
        <v>726</v>
      </c>
      <c r="M86" s="2" t="s">
        <v>726</v>
      </c>
      <c r="N86" s="2" t="s">
        <v>726</v>
      </c>
      <c r="O86" s="2" t="s">
        <v>726</v>
      </c>
      <c r="P86" s="2" t="s">
        <v>726</v>
      </c>
      <c r="Q86" s="2" t="s">
        <v>726</v>
      </c>
      <c r="R86" s="2" t="s">
        <v>726</v>
      </c>
      <c r="S86" s="2" t="s">
        <v>726</v>
      </c>
      <c r="T86" s="2" t="s">
        <v>726</v>
      </c>
      <c r="U86" s="2" t="s">
        <v>726</v>
      </c>
      <c r="V86" s="2" t="s">
        <v>726</v>
      </c>
      <c r="W86" s="2" t="s">
        <v>726</v>
      </c>
      <c r="X86" s="2" t="s">
        <v>726</v>
      </c>
      <c r="Y86" s="2" t="s">
        <v>726</v>
      </c>
      <c r="Z86" s="2" t="s">
        <v>726</v>
      </c>
      <c r="AA86" s="2" t="s">
        <v>726</v>
      </c>
      <c r="AB86" s="2" t="s">
        <v>726</v>
      </c>
      <c r="AC86" s="2" t="s">
        <v>726</v>
      </c>
      <c r="AD86" s="2" t="s">
        <v>726</v>
      </c>
      <c r="AE86" s="2" t="s">
        <v>726</v>
      </c>
      <c r="AF86" s="2" t="s">
        <v>726</v>
      </c>
      <c r="AG86" s="2" t="s">
        <v>726</v>
      </c>
      <c r="AH86" s="2" t="s">
        <v>609</v>
      </c>
      <c r="AI86" s="2" t="s">
        <v>726</v>
      </c>
      <c r="AJ86" s="2" t="s">
        <v>726</v>
      </c>
      <c r="AK86" s="2" t="s">
        <v>726</v>
      </c>
      <c r="AL86" s="2" t="s">
        <v>726</v>
      </c>
      <c r="AM86" s="2" t="s">
        <v>726</v>
      </c>
      <c r="AN86" s="2" t="s">
        <v>726</v>
      </c>
      <c r="AO86" s="2" t="s">
        <v>726</v>
      </c>
      <c r="AQ86" s="2">
        <f t="shared" si="13"/>
        <v>0</v>
      </c>
      <c r="AR86" s="2">
        <f t="shared" si="12"/>
        <v>0</v>
      </c>
      <c r="AT86" s="2">
        <f t="shared" si="14"/>
        <v>0</v>
      </c>
      <c r="AU86" s="2">
        <f t="shared" si="15"/>
        <v>0</v>
      </c>
      <c r="AV86" s="16" t="str">
        <f t="shared" si="16"/>
        <v/>
      </c>
      <c r="AY86" s="2">
        <f t="shared" si="17"/>
        <v>0</v>
      </c>
      <c r="AZ86" s="2">
        <f t="shared" si="18"/>
        <v>0</v>
      </c>
      <c r="BA86" s="2">
        <f t="shared" si="19"/>
        <v>0</v>
      </c>
      <c r="BB86" s="2">
        <f t="shared" si="20"/>
        <v>0</v>
      </c>
      <c r="BC86" s="2">
        <f t="shared" si="21"/>
        <v>0</v>
      </c>
      <c r="BD86" s="2">
        <f t="shared" si="22"/>
        <v>0</v>
      </c>
    </row>
    <row r="87" spans="1:56" ht="15" customHeight="1" x14ac:dyDescent="0.25">
      <c r="A87" s="2" t="s">
        <v>142</v>
      </c>
      <c r="B87" s="2" t="s">
        <v>145</v>
      </c>
      <c r="C87" s="2">
        <v>2017</v>
      </c>
      <c r="D87" s="2" t="s">
        <v>726</v>
      </c>
      <c r="E87" s="2" t="s">
        <v>726</v>
      </c>
      <c r="F87" s="2" t="s">
        <v>726</v>
      </c>
      <c r="G87" s="2" t="s">
        <v>726</v>
      </c>
      <c r="H87" s="2" t="s">
        <v>726</v>
      </c>
      <c r="I87" s="2" t="s">
        <v>726</v>
      </c>
      <c r="J87" s="2" t="s">
        <v>726</v>
      </c>
      <c r="K87" s="2" t="s">
        <v>726</v>
      </c>
      <c r="L87" s="2" t="s">
        <v>726</v>
      </c>
      <c r="M87" s="2" t="s">
        <v>726</v>
      </c>
      <c r="N87" s="2" t="s">
        <v>726</v>
      </c>
      <c r="O87" s="2" t="s">
        <v>726</v>
      </c>
      <c r="P87" s="2" t="s">
        <v>726</v>
      </c>
      <c r="Q87" s="2" t="s">
        <v>726</v>
      </c>
      <c r="R87" s="2" t="s">
        <v>726</v>
      </c>
      <c r="S87" s="2" t="s">
        <v>726</v>
      </c>
      <c r="T87" s="2" t="s">
        <v>726</v>
      </c>
      <c r="U87" s="2" t="s">
        <v>726</v>
      </c>
      <c r="V87" s="2" t="s">
        <v>726</v>
      </c>
      <c r="W87" s="2" t="s">
        <v>726</v>
      </c>
      <c r="X87" s="2" t="s">
        <v>726</v>
      </c>
      <c r="Y87" s="2" t="s">
        <v>726</v>
      </c>
      <c r="Z87" s="2" t="s">
        <v>726</v>
      </c>
      <c r="AA87" s="2" t="s">
        <v>726</v>
      </c>
      <c r="AB87" s="2" t="s">
        <v>726</v>
      </c>
      <c r="AC87" s="2" t="s">
        <v>726</v>
      </c>
      <c r="AD87" s="2" t="s">
        <v>726</v>
      </c>
      <c r="AE87" s="2" t="s">
        <v>726</v>
      </c>
      <c r="AF87" s="2" t="s">
        <v>726</v>
      </c>
      <c r="AG87" s="2" t="s">
        <v>726</v>
      </c>
      <c r="AH87" s="2" t="s">
        <v>609</v>
      </c>
      <c r="AI87" s="2" t="s">
        <v>726</v>
      </c>
      <c r="AJ87" s="2" t="s">
        <v>726</v>
      </c>
      <c r="AK87" s="2" t="s">
        <v>726</v>
      </c>
      <c r="AL87" s="2" t="s">
        <v>726</v>
      </c>
      <c r="AM87" s="2" t="s">
        <v>726</v>
      </c>
      <c r="AN87" s="2" t="s">
        <v>726</v>
      </c>
      <c r="AO87" s="2" t="s">
        <v>726</v>
      </c>
      <c r="AQ87" s="2">
        <f t="shared" si="13"/>
        <v>0</v>
      </c>
      <c r="AR87" s="2">
        <f t="shared" si="12"/>
        <v>0</v>
      </c>
      <c r="AT87" s="2">
        <f t="shared" si="14"/>
        <v>0</v>
      </c>
      <c r="AU87" s="2">
        <f t="shared" si="15"/>
        <v>0</v>
      </c>
      <c r="AV87" s="16" t="str">
        <f t="shared" si="16"/>
        <v/>
      </c>
      <c r="AY87" s="2">
        <f t="shared" si="17"/>
        <v>0</v>
      </c>
      <c r="AZ87" s="2">
        <f t="shared" si="18"/>
        <v>0</v>
      </c>
      <c r="BA87" s="2">
        <f t="shared" si="19"/>
        <v>0</v>
      </c>
      <c r="BB87" s="2">
        <f t="shared" si="20"/>
        <v>0</v>
      </c>
      <c r="BC87" s="2">
        <f t="shared" si="21"/>
        <v>0</v>
      </c>
      <c r="BD87" s="2">
        <f t="shared" si="22"/>
        <v>0</v>
      </c>
    </row>
    <row r="88" spans="1:56" ht="15" customHeight="1" x14ac:dyDescent="0.25">
      <c r="A88" s="2" t="s">
        <v>146</v>
      </c>
      <c r="B88" s="2" t="s">
        <v>147</v>
      </c>
      <c r="C88" s="2">
        <v>2017</v>
      </c>
      <c r="D88" s="2">
        <v>89.4</v>
      </c>
      <c r="E88" s="2">
        <v>12.4</v>
      </c>
      <c r="F88" s="2" t="s">
        <v>726</v>
      </c>
      <c r="G88" s="2" t="s">
        <v>726</v>
      </c>
      <c r="H88" s="2" t="s">
        <v>726</v>
      </c>
      <c r="I88" s="2">
        <v>147.30000000000001</v>
      </c>
      <c r="J88" s="2" t="s">
        <v>726</v>
      </c>
      <c r="K88" s="2" t="s">
        <v>726</v>
      </c>
      <c r="L88" s="2" t="s">
        <v>726</v>
      </c>
      <c r="M88" s="2" t="s">
        <v>726</v>
      </c>
      <c r="N88" s="2" t="s">
        <v>726</v>
      </c>
      <c r="O88" s="2" t="s">
        <v>726</v>
      </c>
      <c r="P88" s="2" t="s">
        <v>726</v>
      </c>
      <c r="Q88" s="2">
        <v>49.1</v>
      </c>
      <c r="R88" s="2">
        <v>13.7</v>
      </c>
      <c r="S88" s="2">
        <v>36.799999999999997</v>
      </c>
      <c r="T88" s="2" t="s">
        <v>726</v>
      </c>
      <c r="U88" s="2" t="s">
        <v>726</v>
      </c>
      <c r="V88" s="2">
        <v>22.6</v>
      </c>
      <c r="W88" s="2" t="s">
        <v>8</v>
      </c>
      <c r="X88" s="2" t="s">
        <v>726</v>
      </c>
      <c r="Y88" s="2">
        <v>1</v>
      </c>
      <c r="Z88" s="2" t="s">
        <v>726</v>
      </c>
      <c r="AA88" s="2" t="s">
        <v>726</v>
      </c>
      <c r="AB88" s="2" t="s">
        <v>726</v>
      </c>
      <c r="AC88" s="2">
        <v>0.3</v>
      </c>
      <c r="AD88" s="2" t="s">
        <v>726</v>
      </c>
      <c r="AE88" s="2" t="s">
        <v>726</v>
      </c>
      <c r="AF88" s="2" t="s">
        <v>726</v>
      </c>
      <c r="AG88" s="2" t="s">
        <v>726</v>
      </c>
      <c r="AH88" s="2" t="s">
        <v>727</v>
      </c>
      <c r="AI88" s="2" t="s">
        <v>726</v>
      </c>
      <c r="AJ88" s="2" t="s">
        <v>726</v>
      </c>
      <c r="AK88" s="2">
        <v>23.8</v>
      </c>
      <c r="AL88" s="2">
        <v>100</v>
      </c>
      <c r="AM88" s="2" t="s">
        <v>726</v>
      </c>
      <c r="AN88" s="2" t="s">
        <v>726</v>
      </c>
      <c r="AO88" s="2" t="s">
        <v>726</v>
      </c>
      <c r="AQ88" s="2">
        <f t="shared" si="13"/>
        <v>123.49999999999999</v>
      </c>
      <c r="AR88" s="2">
        <f t="shared" si="12"/>
        <v>147.29999999999998</v>
      </c>
      <c r="AT88" s="2">
        <f t="shared" si="14"/>
        <v>89.4</v>
      </c>
      <c r="AU88" s="2">
        <f t="shared" si="15"/>
        <v>12.4</v>
      </c>
      <c r="AV88" s="16">
        <f t="shared" si="16"/>
        <v>0.69110658520027168</v>
      </c>
      <c r="AY88" s="2">
        <f t="shared" si="17"/>
        <v>23.8</v>
      </c>
      <c r="AZ88" s="2">
        <f t="shared" si="18"/>
        <v>23.8</v>
      </c>
      <c r="BA88" s="2">
        <f t="shared" si="19"/>
        <v>0</v>
      </c>
      <c r="BB88" s="2">
        <f t="shared" si="20"/>
        <v>0</v>
      </c>
      <c r="BC88" s="2">
        <f t="shared" si="21"/>
        <v>0</v>
      </c>
      <c r="BD88" s="2">
        <f t="shared" si="22"/>
        <v>0</v>
      </c>
    </row>
    <row r="89" spans="1:56" ht="15" customHeight="1" x14ac:dyDescent="0.25">
      <c r="A89" s="2" t="s">
        <v>146</v>
      </c>
      <c r="B89" s="2" t="s">
        <v>148</v>
      </c>
      <c r="C89" s="2">
        <v>2017</v>
      </c>
      <c r="D89" s="2" t="s">
        <v>726</v>
      </c>
      <c r="E89" s="2" t="s">
        <v>726</v>
      </c>
      <c r="F89" s="2" t="s">
        <v>726</v>
      </c>
      <c r="G89" s="2" t="s">
        <v>726</v>
      </c>
      <c r="H89" s="2" t="s">
        <v>726</v>
      </c>
      <c r="I89" s="2" t="s">
        <v>726</v>
      </c>
      <c r="J89" s="2" t="s">
        <v>726</v>
      </c>
      <c r="K89" s="2" t="s">
        <v>726</v>
      </c>
      <c r="L89" s="2" t="s">
        <v>726</v>
      </c>
      <c r="M89" s="2" t="s">
        <v>726</v>
      </c>
      <c r="N89" s="2" t="s">
        <v>726</v>
      </c>
      <c r="O89" s="2" t="s">
        <v>726</v>
      </c>
      <c r="P89" s="2" t="s">
        <v>726</v>
      </c>
      <c r="Q89" s="2" t="s">
        <v>726</v>
      </c>
      <c r="R89" s="2" t="s">
        <v>726</v>
      </c>
      <c r="S89" s="2" t="s">
        <v>726</v>
      </c>
      <c r="T89" s="2" t="s">
        <v>726</v>
      </c>
      <c r="U89" s="2" t="s">
        <v>726</v>
      </c>
      <c r="V89" s="2" t="s">
        <v>726</v>
      </c>
      <c r="W89" s="2" t="s">
        <v>726</v>
      </c>
      <c r="X89" s="2" t="s">
        <v>726</v>
      </c>
      <c r="Y89" s="2" t="s">
        <v>726</v>
      </c>
      <c r="Z89" s="2" t="s">
        <v>726</v>
      </c>
      <c r="AA89" s="2" t="s">
        <v>726</v>
      </c>
      <c r="AB89" s="2" t="s">
        <v>726</v>
      </c>
      <c r="AC89" s="2" t="s">
        <v>726</v>
      </c>
      <c r="AD89" s="2" t="s">
        <v>726</v>
      </c>
      <c r="AE89" s="2" t="s">
        <v>726</v>
      </c>
      <c r="AF89" s="2" t="s">
        <v>726</v>
      </c>
      <c r="AG89" s="2" t="s">
        <v>726</v>
      </c>
      <c r="AH89" s="2" t="s">
        <v>727</v>
      </c>
      <c r="AI89" s="2" t="s">
        <v>726</v>
      </c>
      <c r="AJ89" s="2" t="s">
        <v>726</v>
      </c>
      <c r="AK89" s="2" t="s">
        <v>726</v>
      </c>
      <c r="AL89" s="2" t="s">
        <v>726</v>
      </c>
      <c r="AM89" s="2" t="s">
        <v>726</v>
      </c>
      <c r="AN89" s="2" t="s">
        <v>726</v>
      </c>
      <c r="AO89" s="2" t="s">
        <v>726</v>
      </c>
      <c r="AQ89" s="2">
        <f t="shared" si="13"/>
        <v>0</v>
      </c>
      <c r="AR89" s="2">
        <f t="shared" si="12"/>
        <v>0</v>
      </c>
      <c r="AT89" s="2">
        <f t="shared" si="14"/>
        <v>0</v>
      </c>
      <c r="AU89" s="2">
        <f t="shared" si="15"/>
        <v>0</v>
      </c>
      <c r="AV89" s="16" t="str">
        <f t="shared" si="16"/>
        <v/>
      </c>
      <c r="AY89" s="2">
        <f t="shared" si="17"/>
        <v>0</v>
      </c>
      <c r="AZ89" s="2">
        <f t="shared" si="18"/>
        <v>0</v>
      </c>
      <c r="BA89" s="2">
        <f t="shared" si="19"/>
        <v>0</v>
      </c>
      <c r="BB89" s="2">
        <f t="shared" si="20"/>
        <v>0</v>
      </c>
      <c r="BC89" s="2">
        <f t="shared" si="21"/>
        <v>0</v>
      </c>
      <c r="BD89" s="2">
        <f t="shared" si="22"/>
        <v>0</v>
      </c>
    </row>
    <row r="90" spans="1:56" ht="15" customHeight="1" x14ac:dyDescent="0.25">
      <c r="A90" s="2" t="s">
        <v>146</v>
      </c>
      <c r="B90" s="2" t="s">
        <v>149</v>
      </c>
      <c r="C90" s="2">
        <v>2017</v>
      </c>
      <c r="D90" s="2" t="s">
        <v>726</v>
      </c>
      <c r="E90" s="2" t="s">
        <v>726</v>
      </c>
      <c r="F90" s="2" t="s">
        <v>726</v>
      </c>
      <c r="G90" s="2" t="s">
        <v>726</v>
      </c>
      <c r="H90" s="2" t="s">
        <v>726</v>
      </c>
      <c r="I90" s="2" t="s">
        <v>726</v>
      </c>
      <c r="J90" s="2" t="s">
        <v>726</v>
      </c>
      <c r="K90" s="2" t="s">
        <v>726</v>
      </c>
      <c r="L90" s="2" t="s">
        <v>726</v>
      </c>
      <c r="M90" s="2" t="s">
        <v>726</v>
      </c>
      <c r="N90" s="2" t="s">
        <v>726</v>
      </c>
      <c r="O90" s="2" t="s">
        <v>726</v>
      </c>
      <c r="P90" s="2" t="s">
        <v>726</v>
      </c>
      <c r="Q90" s="2" t="s">
        <v>726</v>
      </c>
      <c r="R90" s="2" t="s">
        <v>726</v>
      </c>
      <c r="S90" s="2" t="s">
        <v>726</v>
      </c>
      <c r="T90" s="2" t="s">
        <v>726</v>
      </c>
      <c r="U90" s="2" t="s">
        <v>726</v>
      </c>
      <c r="V90" s="2" t="s">
        <v>726</v>
      </c>
      <c r="W90" s="2" t="s">
        <v>726</v>
      </c>
      <c r="X90" s="2" t="s">
        <v>726</v>
      </c>
      <c r="Y90" s="2" t="s">
        <v>726</v>
      </c>
      <c r="Z90" s="2" t="s">
        <v>726</v>
      </c>
      <c r="AA90" s="2" t="s">
        <v>726</v>
      </c>
      <c r="AB90" s="2" t="s">
        <v>726</v>
      </c>
      <c r="AC90" s="2" t="s">
        <v>726</v>
      </c>
      <c r="AD90" s="2" t="s">
        <v>726</v>
      </c>
      <c r="AE90" s="2" t="s">
        <v>726</v>
      </c>
      <c r="AF90" s="2" t="s">
        <v>726</v>
      </c>
      <c r="AG90" s="2" t="s">
        <v>726</v>
      </c>
      <c r="AH90" s="2" t="s">
        <v>727</v>
      </c>
      <c r="AI90" s="2" t="s">
        <v>726</v>
      </c>
      <c r="AJ90" s="2" t="s">
        <v>726</v>
      </c>
      <c r="AK90" s="2" t="s">
        <v>726</v>
      </c>
      <c r="AL90" s="2" t="s">
        <v>726</v>
      </c>
      <c r="AM90" s="2" t="s">
        <v>726</v>
      </c>
      <c r="AN90" s="2" t="s">
        <v>726</v>
      </c>
      <c r="AO90" s="2" t="s">
        <v>726</v>
      </c>
      <c r="AQ90" s="2">
        <f t="shared" si="13"/>
        <v>0</v>
      </c>
      <c r="AR90" s="2">
        <f t="shared" si="12"/>
        <v>0</v>
      </c>
      <c r="AT90" s="2">
        <f t="shared" si="14"/>
        <v>0</v>
      </c>
      <c r="AU90" s="2">
        <f t="shared" si="15"/>
        <v>0</v>
      </c>
      <c r="AV90" s="16" t="str">
        <f t="shared" si="16"/>
        <v/>
      </c>
      <c r="AY90" s="2">
        <f t="shared" si="17"/>
        <v>0</v>
      </c>
      <c r="AZ90" s="2">
        <f t="shared" si="18"/>
        <v>0</v>
      </c>
      <c r="BA90" s="2">
        <f t="shared" si="19"/>
        <v>0</v>
      </c>
      <c r="BB90" s="2">
        <f t="shared" si="20"/>
        <v>0</v>
      </c>
      <c r="BC90" s="2">
        <f t="shared" si="21"/>
        <v>0</v>
      </c>
      <c r="BD90" s="2">
        <f t="shared" si="22"/>
        <v>0</v>
      </c>
    </row>
    <row r="91" spans="1:56" ht="15" customHeight="1" x14ac:dyDescent="0.25">
      <c r="A91" s="2" t="s">
        <v>150</v>
      </c>
      <c r="B91" s="2" t="s">
        <v>151</v>
      </c>
      <c r="C91" s="2">
        <v>2017</v>
      </c>
      <c r="D91" s="2" t="s">
        <v>726</v>
      </c>
      <c r="E91" s="2" t="s">
        <v>726</v>
      </c>
      <c r="F91" s="2" t="s">
        <v>726</v>
      </c>
      <c r="G91" s="2" t="s">
        <v>726</v>
      </c>
      <c r="H91" s="2" t="s">
        <v>726</v>
      </c>
      <c r="I91" s="2" t="s">
        <v>726</v>
      </c>
      <c r="J91" s="2" t="s">
        <v>726</v>
      </c>
      <c r="K91" s="2" t="s">
        <v>726</v>
      </c>
      <c r="L91" s="2" t="s">
        <v>726</v>
      </c>
      <c r="M91" s="2" t="s">
        <v>726</v>
      </c>
      <c r="N91" s="2" t="s">
        <v>726</v>
      </c>
      <c r="O91" s="2" t="s">
        <v>609</v>
      </c>
      <c r="P91" s="2" t="s">
        <v>726</v>
      </c>
      <c r="Q91" s="2" t="s">
        <v>726</v>
      </c>
      <c r="R91" s="2" t="s">
        <v>726</v>
      </c>
      <c r="S91" s="2" t="s">
        <v>726</v>
      </c>
      <c r="T91" s="2" t="s">
        <v>726</v>
      </c>
      <c r="U91" s="2" t="s">
        <v>726</v>
      </c>
      <c r="V91" s="2" t="s">
        <v>726</v>
      </c>
      <c r="W91" s="2" t="s">
        <v>726</v>
      </c>
      <c r="X91" s="2" t="s">
        <v>726</v>
      </c>
      <c r="Y91" s="2" t="s">
        <v>726</v>
      </c>
      <c r="Z91" s="2" t="s">
        <v>726</v>
      </c>
      <c r="AA91" s="2" t="s">
        <v>726</v>
      </c>
      <c r="AB91" s="2" t="s">
        <v>726</v>
      </c>
      <c r="AC91" s="2" t="s">
        <v>726</v>
      </c>
      <c r="AD91" s="2" t="s">
        <v>726</v>
      </c>
      <c r="AE91" s="2" t="s">
        <v>726</v>
      </c>
      <c r="AF91" s="2" t="s">
        <v>726</v>
      </c>
      <c r="AG91" s="2" t="s">
        <v>726</v>
      </c>
      <c r="AH91" s="2" t="s">
        <v>609</v>
      </c>
      <c r="AI91" s="2" t="s">
        <v>726</v>
      </c>
      <c r="AJ91" s="2" t="s">
        <v>726</v>
      </c>
      <c r="AK91" s="2" t="s">
        <v>726</v>
      </c>
      <c r="AL91" s="2" t="s">
        <v>726</v>
      </c>
      <c r="AM91" s="2" t="s">
        <v>726</v>
      </c>
      <c r="AN91" s="2" t="s">
        <v>726</v>
      </c>
      <c r="AO91" s="2" t="s">
        <v>726</v>
      </c>
      <c r="AQ91" s="2">
        <f t="shared" si="13"/>
        <v>0</v>
      </c>
      <c r="AR91" s="2">
        <f t="shared" si="12"/>
        <v>0</v>
      </c>
      <c r="AT91" s="2">
        <f t="shared" si="14"/>
        <v>0</v>
      </c>
      <c r="AU91" s="2">
        <f t="shared" si="15"/>
        <v>0</v>
      </c>
      <c r="AV91" s="16" t="str">
        <f t="shared" si="16"/>
        <v/>
      </c>
      <c r="AY91" s="2">
        <f t="shared" si="17"/>
        <v>0</v>
      </c>
      <c r="AZ91" s="2">
        <f t="shared" si="18"/>
        <v>0</v>
      </c>
      <c r="BA91" s="2">
        <f t="shared" si="19"/>
        <v>0</v>
      </c>
      <c r="BB91" s="2">
        <f t="shared" si="20"/>
        <v>0</v>
      </c>
      <c r="BC91" s="2">
        <f t="shared" si="21"/>
        <v>0</v>
      </c>
      <c r="BD91" s="2">
        <f t="shared" si="22"/>
        <v>0</v>
      </c>
    </row>
    <row r="92" spans="1:56" ht="15" customHeight="1" x14ac:dyDescent="0.25">
      <c r="A92" s="2" t="s">
        <v>150</v>
      </c>
      <c r="B92" s="2" t="s">
        <v>152</v>
      </c>
      <c r="C92" s="2">
        <v>2017</v>
      </c>
      <c r="D92" s="2" t="s">
        <v>726</v>
      </c>
      <c r="E92" s="2" t="s">
        <v>726</v>
      </c>
      <c r="F92" s="2" t="s">
        <v>726</v>
      </c>
      <c r="G92" s="2" t="s">
        <v>726</v>
      </c>
      <c r="H92" s="2" t="s">
        <v>726</v>
      </c>
      <c r="I92" s="2" t="s">
        <v>726</v>
      </c>
      <c r="J92" s="2" t="s">
        <v>726</v>
      </c>
      <c r="K92" s="2" t="s">
        <v>726</v>
      </c>
      <c r="L92" s="2" t="s">
        <v>726</v>
      </c>
      <c r="M92" s="2" t="s">
        <v>726</v>
      </c>
      <c r="N92" s="2" t="s">
        <v>726</v>
      </c>
      <c r="O92" s="2" t="s">
        <v>609</v>
      </c>
      <c r="P92" s="2" t="s">
        <v>726</v>
      </c>
      <c r="Q92" s="2" t="s">
        <v>726</v>
      </c>
      <c r="R92" s="2" t="s">
        <v>726</v>
      </c>
      <c r="S92" s="2" t="s">
        <v>726</v>
      </c>
      <c r="T92" s="2" t="s">
        <v>726</v>
      </c>
      <c r="U92" s="2" t="s">
        <v>726</v>
      </c>
      <c r="V92" s="2" t="s">
        <v>726</v>
      </c>
      <c r="W92" s="2" t="s">
        <v>726</v>
      </c>
      <c r="X92" s="2" t="s">
        <v>726</v>
      </c>
      <c r="Y92" s="2" t="s">
        <v>726</v>
      </c>
      <c r="Z92" s="2" t="s">
        <v>726</v>
      </c>
      <c r="AA92" s="2" t="s">
        <v>726</v>
      </c>
      <c r="AB92" s="2" t="s">
        <v>726</v>
      </c>
      <c r="AC92" s="2" t="s">
        <v>726</v>
      </c>
      <c r="AD92" s="2" t="s">
        <v>726</v>
      </c>
      <c r="AE92" s="2" t="s">
        <v>726</v>
      </c>
      <c r="AF92" s="2" t="s">
        <v>726</v>
      </c>
      <c r="AG92" s="2" t="s">
        <v>726</v>
      </c>
      <c r="AH92" s="2" t="s">
        <v>609</v>
      </c>
      <c r="AI92" s="2" t="s">
        <v>726</v>
      </c>
      <c r="AJ92" s="2" t="s">
        <v>726</v>
      </c>
      <c r="AK92" s="2" t="s">
        <v>726</v>
      </c>
      <c r="AL92" s="2" t="s">
        <v>726</v>
      </c>
      <c r="AM92" s="2" t="s">
        <v>726</v>
      </c>
      <c r="AN92" s="2" t="s">
        <v>726</v>
      </c>
      <c r="AO92" s="2" t="s">
        <v>726</v>
      </c>
      <c r="AQ92" s="2">
        <f t="shared" si="13"/>
        <v>0</v>
      </c>
      <c r="AR92" s="2">
        <f t="shared" si="12"/>
        <v>0</v>
      </c>
      <c r="AT92" s="2">
        <f t="shared" si="14"/>
        <v>0</v>
      </c>
      <c r="AU92" s="2">
        <f t="shared" si="15"/>
        <v>0</v>
      </c>
      <c r="AV92" s="16" t="str">
        <f t="shared" si="16"/>
        <v/>
      </c>
      <c r="AY92" s="2">
        <f t="shared" si="17"/>
        <v>0</v>
      </c>
      <c r="AZ92" s="2">
        <f t="shared" si="18"/>
        <v>0</v>
      </c>
      <c r="BA92" s="2">
        <f t="shared" si="19"/>
        <v>0</v>
      </c>
      <c r="BB92" s="2">
        <f t="shared" si="20"/>
        <v>0</v>
      </c>
      <c r="BC92" s="2">
        <f t="shared" si="21"/>
        <v>0</v>
      </c>
      <c r="BD92" s="2">
        <f t="shared" si="22"/>
        <v>0</v>
      </c>
    </row>
    <row r="93" spans="1:56" ht="15" customHeight="1" x14ac:dyDescent="0.25">
      <c r="A93" s="2" t="s">
        <v>150</v>
      </c>
      <c r="B93" s="2" t="s">
        <v>153</v>
      </c>
      <c r="C93" s="2">
        <v>2017</v>
      </c>
      <c r="D93" s="2" t="s">
        <v>726</v>
      </c>
      <c r="E93" s="2" t="s">
        <v>726</v>
      </c>
      <c r="F93" s="2" t="s">
        <v>726</v>
      </c>
      <c r="G93" s="2" t="s">
        <v>726</v>
      </c>
      <c r="H93" s="2" t="s">
        <v>726</v>
      </c>
      <c r="I93" s="2" t="s">
        <v>726</v>
      </c>
      <c r="J93" s="2" t="s">
        <v>726</v>
      </c>
      <c r="K93" s="2" t="s">
        <v>726</v>
      </c>
      <c r="L93" s="2" t="s">
        <v>726</v>
      </c>
      <c r="M93" s="2" t="s">
        <v>726</v>
      </c>
      <c r="N93" s="2" t="s">
        <v>726</v>
      </c>
      <c r="O93" s="2" t="s">
        <v>609</v>
      </c>
      <c r="P93" s="2" t="s">
        <v>726</v>
      </c>
      <c r="Q93" s="2" t="s">
        <v>726</v>
      </c>
      <c r="R93" s="2" t="s">
        <v>726</v>
      </c>
      <c r="S93" s="2" t="s">
        <v>726</v>
      </c>
      <c r="T93" s="2" t="s">
        <v>726</v>
      </c>
      <c r="U93" s="2" t="s">
        <v>726</v>
      </c>
      <c r="V93" s="2" t="s">
        <v>726</v>
      </c>
      <c r="W93" s="2" t="s">
        <v>726</v>
      </c>
      <c r="X93" s="2" t="s">
        <v>726</v>
      </c>
      <c r="Y93" s="2" t="s">
        <v>726</v>
      </c>
      <c r="Z93" s="2" t="s">
        <v>726</v>
      </c>
      <c r="AA93" s="2" t="s">
        <v>726</v>
      </c>
      <c r="AB93" s="2" t="s">
        <v>726</v>
      </c>
      <c r="AC93" s="2" t="s">
        <v>726</v>
      </c>
      <c r="AD93" s="2" t="s">
        <v>726</v>
      </c>
      <c r="AE93" s="2" t="s">
        <v>726</v>
      </c>
      <c r="AF93" s="2" t="s">
        <v>726</v>
      </c>
      <c r="AG93" s="2" t="s">
        <v>726</v>
      </c>
      <c r="AH93" s="2" t="s">
        <v>609</v>
      </c>
      <c r="AI93" s="2" t="s">
        <v>726</v>
      </c>
      <c r="AJ93" s="2" t="s">
        <v>726</v>
      </c>
      <c r="AK93" s="2" t="s">
        <v>726</v>
      </c>
      <c r="AL93" s="2" t="s">
        <v>726</v>
      </c>
      <c r="AM93" s="2" t="s">
        <v>726</v>
      </c>
      <c r="AN93" s="2" t="s">
        <v>726</v>
      </c>
      <c r="AO93" s="2" t="s">
        <v>726</v>
      </c>
      <c r="AQ93" s="2">
        <f t="shared" si="13"/>
        <v>0</v>
      </c>
      <c r="AR93" s="2">
        <f t="shared" si="12"/>
        <v>0</v>
      </c>
      <c r="AT93" s="2">
        <f t="shared" si="14"/>
        <v>0</v>
      </c>
      <c r="AU93" s="2">
        <f t="shared" si="15"/>
        <v>0</v>
      </c>
      <c r="AV93" s="16" t="str">
        <f t="shared" si="16"/>
        <v/>
      </c>
      <c r="AY93" s="2">
        <f t="shared" si="17"/>
        <v>0</v>
      </c>
      <c r="AZ93" s="2">
        <f t="shared" si="18"/>
        <v>0</v>
      </c>
      <c r="BA93" s="2">
        <f t="shared" si="19"/>
        <v>0</v>
      </c>
      <c r="BB93" s="2">
        <f t="shared" si="20"/>
        <v>0</v>
      </c>
      <c r="BC93" s="2">
        <f t="shared" si="21"/>
        <v>0</v>
      </c>
      <c r="BD93" s="2">
        <f t="shared" si="22"/>
        <v>0</v>
      </c>
    </row>
    <row r="94" spans="1:56" ht="15" customHeight="1" x14ac:dyDescent="0.25">
      <c r="A94" s="2" t="s">
        <v>154</v>
      </c>
      <c r="B94" s="2" t="s">
        <v>155</v>
      </c>
      <c r="C94" s="2">
        <v>2017</v>
      </c>
      <c r="D94" s="2" t="s">
        <v>726</v>
      </c>
      <c r="E94" s="2" t="s">
        <v>726</v>
      </c>
      <c r="F94" s="2" t="s">
        <v>726</v>
      </c>
      <c r="G94" s="2" t="s">
        <v>726</v>
      </c>
      <c r="H94" s="2" t="s">
        <v>726</v>
      </c>
      <c r="I94" s="2" t="s">
        <v>726</v>
      </c>
      <c r="J94" s="2" t="s">
        <v>726</v>
      </c>
      <c r="K94" s="2" t="s">
        <v>726</v>
      </c>
      <c r="L94" s="2" t="s">
        <v>726</v>
      </c>
      <c r="M94" s="2" t="s">
        <v>726</v>
      </c>
      <c r="N94" s="2" t="s">
        <v>726</v>
      </c>
      <c r="O94" s="2" t="s">
        <v>726</v>
      </c>
      <c r="P94" s="2" t="s">
        <v>726</v>
      </c>
      <c r="Q94" s="2" t="s">
        <v>726</v>
      </c>
      <c r="R94" s="2" t="s">
        <v>726</v>
      </c>
      <c r="S94" s="2" t="s">
        <v>726</v>
      </c>
      <c r="T94" s="2" t="s">
        <v>726</v>
      </c>
      <c r="U94" s="2" t="s">
        <v>726</v>
      </c>
      <c r="V94" s="2" t="s">
        <v>726</v>
      </c>
      <c r="W94" s="2" t="s">
        <v>726</v>
      </c>
      <c r="X94" s="2" t="s">
        <v>726</v>
      </c>
      <c r="Y94" s="2" t="s">
        <v>726</v>
      </c>
      <c r="Z94" s="2" t="s">
        <v>726</v>
      </c>
      <c r="AA94" s="2" t="s">
        <v>726</v>
      </c>
      <c r="AB94" s="2" t="s">
        <v>726</v>
      </c>
      <c r="AC94" s="2" t="s">
        <v>726</v>
      </c>
      <c r="AD94" s="2" t="s">
        <v>726</v>
      </c>
      <c r="AE94" s="2" t="s">
        <v>726</v>
      </c>
      <c r="AF94" s="2" t="s">
        <v>726</v>
      </c>
      <c r="AG94" s="2" t="s">
        <v>726</v>
      </c>
      <c r="AH94" s="2" t="s">
        <v>609</v>
      </c>
      <c r="AI94" s="2" t="s">
        <v>726</v>
      </c>
      <c r="AJ94" s="2" t="s">
        <v>726</v>
      </c>
      <c r="AK94" s="2" t="s">
        <v>726</v>
      </c>
      <c r="AL94" s="2" t="s">
        <v>726</v>
      </c>
      <c r="AM94" s="2" t="s">
        <v>726</v>
      </c>
      <c r="AN94" s="2" t="s">
        <v>726</v>
      </c>
      <c r="AO94" s="2" t="s">
        <v>726</v>
      </c>
      <c r="AQ94" s="2">
        <f t="shared" si="13"/>
        <v>0</v>
      </c>
      <c r="AR94" s="2">
        <f t="shared" si="12"/>
        <v>0</v>
      </c>
      <c r="AT94" s="2">
        <f t="shared" si="14"/>
        <v>0</v>
      </c>
      <c r="AU94" s="2">
        <f t="shared" si="15"/>
        <v>0</v>
      </c>
      <c r="AV94" s="16" t="str">
        <f t="shared" si="16"/>
        <v/>
      </c>
      <c r="AY94" s="2">
        <f t="shared" si="17"/>
        <v>0</v>
      </c>
      <c r="AZ94" s="2">
        <f t="shared" si="18"/>
        <v>0</v>
      </c>
      <c r="BA94" s="2">
        <f t="shared" si="19"/>
        <v>0</v>
      </c>
      <c r="BB94" s="2">
        <f t="shared" si="20"/>
        <v>0</v>
      </c>
      <c r="BC94" s="2">
        <f t="shared" si="21"/>
        <v>0</v>
      </c>
      <c r="BD94" s="2">
        <f t="shared" si="22"/>
        <v>0</v>
      </c>
    </row>
    <row r="95" spans="1:56" ht="15" customHeight="1" x14ac:dyDescent="0.25">
      <c r="A95" s="2" t="s">
        <v>154</v>
      </c>
      <c r="B95" s="2" t="s">
        <v>156</v>
      </c>
      <c r="C95" s="2">
        <v>2017</v>
      </c>
      <c r="D95" s="2">
        <v>253.8</v>
      </c>
      <c r="E95" s="2">
        <v>76.3</v>
      </c>
      <c r="F95" s="2" t="s">
        <v>726</v>
      </c>
      <c r="G95" s="2" t="s">
        <v>726</v>
      </c>
      <c r="H95" s="2" t="s">
        <v>726</v>
      </c>
      <c r="I95" s="2">
        <v>456.12</v>
      </c>
      <c r="J95" s="2" t="s">
        <v>726</v>
      </c>
      <c r="K95" s="2">
        <v>0.84</v>
      </c>
      <c r="L95" s="2" t="s">
        <v>726</v>
      </c>
      <c r="M95" s="2" t="s">
        <v>726</v>
      </c>
      <c r="N95" s="2" t="s">
        <v>726</v>
      </c>
      <c r="O95" s="2" t="s">
        <v>726</v>
      </c>
      <c r="P95" s="2" t="s">
        <v>726</v>
      </c>
      <c r="Q95" s="2">
        <v>45</v>
      </c>
      <c r="R95" s="2">
        <v>128.6</v>
      </c>
      <c r="S95" s="2">
        <v>80.5</v>
      </c>
      <c r="T95" s="2">
        <v>0</v>
      </c>
      <c r="U95" s="2" t="s">
        <v>726</v>
      </c>
      <c r="V95" s="2">
        <v>44.8</v>
      </c>
      <c r="W95" s="2" t="s">
        <v>8</v>
      </c>
      <c r="X95" s="2" t="s">
        <v>726</v>
      </c>
      <c r="Y95" s="2" t="s">
        <v>726</v>
      </c>
      <c r="Z95" s="2" t="s">
        <v>726</v>
      </c>
      <c r="AA95" s="2">
        <v>75.400000000000006</v>
      </c>
      <c r="AB95" s="2" t="s">
        <v>726</v>
      </c>
      <c r="AC95" s="2" t="s">
        <v>726</v>
      </c>
      <c r="AD95" s="2" t="s">
        <v>726</v>
      </c>
      <c r="AE95" s="2" t="s">
        <v>726</v>
      </c>
      <c r="AF95" s="2" t="s">
        <v>726</v>
      </c>
      <c r="AG95" s="2" t="s">
        <v>726</v>
      </c>
      <c r="AH95" s="2" t="s">
        <v>609</v>
      </c>
      <c r="AI95" s="2" t="s">
        <v>726</v>
      </c>
      <c r="AJ95" s="2" t="s">
        <v>726</v>
      </c>
      <c r="AK95" s="2">
        <v>80.98</v>
      </c>
      <c r="AL95" s="2">
        <v>100</v>
      </c>
      <c r="AM95" s="2">
        <v>0</v>
      </c>
      <c r="AN95" s="2">
        <v>0</v>
      </c>
      <c r="AO95" s="2">
        <v>0</v>
      </c>
      <c r="AQ95" s="2">
        <f t="shared" si="13"/>
        <v>375.14</v>
      </c>
      <c r="AR95" s="2">
        <f t="shared" si="12"/>
        <v>456.12</v>
      </c>
      <c r="AT95" s="2">
        <f t="shared" si="14"/>
        <v>253.8</v>
      </c>
      <c r="AU95" s="2">
        <f t="shared" si="15"/>
        <v>76.3</v>
      </c>
      <c r="AV95" s="16">
        <f t="shared" si="16"/>
        <v>0.72371305796720165</v>
      </c>
      <c r="AY95" s="2">
        <f t="shared" si="17"/>
        <v>80.98</v>
      </c>
      <c r="AZ95" s="2">
        <f t="shared" si="18"/>
        <v>80.98</v>
      </c>
      <c r="BA95" s="2">
        <f t="shared" si="19"/>
        <v>0</v>
      </c>
      <c r="BB95" s="2">
        <f t="shared" si="20"/>
        <v>0</v>
      </c>
      <c r="BC95" s="2">
        <f t="shared" si="21"/>
        <v>0</v>
      </c>
      <c r="BD95" s="2">
        <f t="shared" si="22"/>
        <v>0</v>
      </c>
    </row>
    <row r="96" spans="1:56" ht="15" customHeight="1" x14ac:dyDescent="0.25">
      <c r="A96" s="2" t="s">
        <v>154</v>
      </c>
      <c r="B96" s="2" t="s">
        <v>157</v>
      </c>
      <c r="C96" s="2">
        <v>2017</v>
      </c>
      <c r="D96" s="2" t="s">
        <v>726</v>
      </c>
      <c r="E96" s="2" t="s">
        <v>726</v>
      </c>
      <c r="F96" s="2" t="s">
        <v>726</v>
      </c>
      <c r="G96" s="2" t="s">
        <v>726</v>
      </c>
      <c r="H96" s="2" t="s">
        <v>726</v>
      </c>
      <c r="I96" s="2" t="s">
        <v>726</v>
      </c>
      <c r="J96" s="2" t="s">
        <v>726</v>
      </c>
      <c r="K96" s="2" t="s">
        <v>726</v>
      </c>
      <c r="L96" s="2" t="s">
        <v>726</v>
      </c>
      <c r="M96" s="2" t="s">
        <v>726</v>
      </c>
      <c r="N96" s="2" t="s">
        <v>726</v>
      </c>
      <c r="O96" s="2" t="s">
        <v>726</v>
      </c>
      <c r="P96" s="2" t="s">
        <v>726</v>
      </c>
      <c r="Q96" s="2" t="s">
        <v>726</v>
      </c>
      <c r="R96" s="2" t="s">
        <v>726</v>
      </c>
      <c r="S96" s="2" t="s">
        <v>726</v>
      </c>
      <c r="T96" s="2" t="s">
        <v>726</v>
      </c>
      <c r="U96" s="2" t="s">
        <v>726</v>
      </c>
      <c r="V96" s="2" t="s">
        <v>726</v>
      </c>
      <c r="W96" s="2" t="s">
        <v>726</v>
      </c>
      <c r="X96" s="2" t="s">
        <v>726</v>
      </c>
      <c r="Y96" s="2" t="s">
        <v>726</v>
      </c>
      <c r="Z96" s="2" t="s">
        <v>726</v>
      </c>
      <c r="AA96" s="2" t="s">
        <v>726</v>
      </c>
      <c r="AB96" s="2" t="s">
        <v>726</v>
      </c>
      <c r="AC96" s="2" t="s">
        <v>726</v>
      </c>
      <c r="AD96" s="2" t="s">
        <v>726</v>
      </c>
      <c r="AE96" s="2" t="s">
        <v>726</v>
      </c>
      <c r="AF96" s="2" t="s">
        <v>726</v>
      </c>
      <c r="AG96" s="2" t="s">
        <v>726</v>
      </c>
      <c r="AH96" s="2" t="s">
        <v>609</v>
      </c>
      <c r="AI96" s="2" t="s">
        <v>726</v>
      </c>
      <c r="AJ96" s="2" t="s">
        <v>726</v>
      </c>
      <c r="AK96" s="2" t="s">
        <v>726</v>
      </c>
      <c r="AL96" s="2" t="s">
        <v>726</v>
      </c>
      <c r="AM96" s="2" t="s">
        <v>726</v>
      </c>
      <c r="AN96" s="2" t="s">
        <v>726</v>
      </c>
      <c r="AO96" s="2" t="s">
        <v>726</v>
      </c>
      <c r="AQ96" s="2">
        <f t="shared" si="13"/>
        <v>0</v>
      </c>
      <c r="AR96" s="2">
        <f t="shared" si="12"/>
        <v>0</v>
      </c>
      <c r="AT96" s="2">
        <f t="shared" si="14"/>
        <v>0</v>
      </c>
      <c r="AU96" s="2">
        <f t="shared" si="15"/>
        <v>0</v>
      </c>
      <c r="AV96" s="16" t="str">
        <f t="shared" si="16"/>
        <v/>
      </c>
      <c r="AY96" s="2">
        <f t="shared" si="17"/>
        <v>0</v>
      </c>
      <c r="AZ96" s="2">
        <f t="shared" si="18"/>
        <v>0</v>
      </c>
      <c r="BA96" s="2">
        <f t="shared" si="19"/>
        <v>0</v>
      </c>
      <c r="BB96" s="2">
        <f t="shared" si="20"/>
        <v>0</v>
      </c>
      <c r="BC96" s="2">
        <f t="shared" si="21"/>
        <v>0</v>
      </c>
      <c r="BD96" s="2">
        <f t="shared" si="22"/>
        <v>0</v>
      </c>
    </row>
    <row r="97" spans="1:56" ht="15" customHeight="1" x14ac:dyDescent="0.25">
      <c r="A97" s="2" t="s">
        <v>154</v>
      </c>
      <c r="B97" s="2" t="s">
        <v>158</v>
      </c>
      <c r="C97" s="2">
        <v>2017</v>
      </c>
      <c r="D97" s="2" t="s">
        <v>726</v>
      </c>
      <c r="E97" s="2" t="s">
        <v>726</v>
      </c>
      <c r="F97" s="2" t="s">
        <v>726</v>
      </c>
      <c r="G97" s="2" t="s">
        <v>726</v>
      </c>
      <c r="H97" s="2" t="s">
        <v>726</v>
      </c>
      <c r="I97" s="2" t="s">
        <v>726</v>
      </c>
      <c r="J97" s="2" t="s">
        <v>726</v>
      </c>
      <c r="K97" s="2" t="s">
        <v>726</v>
      </c>
      <c r="L97" s="2" t="s">
        <v>726</v>
      </c>
      <c r="M97" s="2" t="s">
        <v>726</v>
      </c>
      <c r="N97" s="2" t="s">
        <v>726</v>
      </c>
      <c r="O97" s="2" t="s">
        <v>726</v>
      </c>
      <c r="P97" s="2" t="s">
        <v>726</v>
      </c>
      <c r="Q97" s="2" t="s">
        <v>726</v>
      </c>
      <c r="R97" s="2" t="s">
        <v>726</v>
      </c>
      <c r="S97" s="2" t="s">
        <v>726</v>
      </c>
      <c r="T97" s="2" t="s">
        <v>726</v>
      </c>
      <c r="U97" s="2" t="s">
        <v>726</v>
      </c>
      <c r="V97" s="2" t="s">
        <v>726</v>
      </c>
      <c r="W97" s="2" t="s">
        <v>726</v>
      </c>
      <c r="X97" s="2" t="s">
        <v>726</v>
      </c>
      <c r="Y97" s="2" t="s">
        <v>726</v>
      </c>
      <c r="Z97" s="2" t="s">
        <v>726</v>
      </c>
      <c r="AA97" s="2" t="s">
        <v>726</v>
      </c>
      <c r="AB97" s="2" t="s">
        <v>726</v>
      </c>
      <c r="AC97" s="2" t="s">
        <v>726</v>
      </c>
      <c r="AD97" s="2" t="s">
        <v>726</v>
      </c>
      <c r="AE97" s="2" t="s">
        <v>726</v>
      </c>
      <c r="AF97" s="2" t="s">
        <v>726</v>
      </c>
      <c r="AG97" s="2" t="s">
        <v>726</v>
      </c>
      <c r="AH97" s="2" t="s">
        <v>609</v>
      </c>
      <c r="AI97" s="2" t="s">
        <v>726</v>
      </c>
      <c r="AJ97" s="2" t="s">
        <v>726</v>
      </c>
      <c r="AK97" s="2" t="s">
        <v>726</v>
      </c>
      <c r="AL97" s="2" t="s">
        <v>726</v>
      </c>
      <c r="AM97" s="2" t="s">
        <v>726</v>
      </c>
      <c r="AN97" s="2" t="s">
        <v>726</v>
      </c>
      <c r="AO97" s="2" t="s">
        <v>726</v>
      </c>
      <c r="AQ97" s="2">
        <f t="shared" si="13"/>
        <v>0</v>
      </c>
      <c r="AR97" s="2">
        <f t="shared" si="12"/>
        <v>0</v>
      </c>
      <c r="AT97" s="2">
        <f t="shared" si="14"/>
        <v>0</v>
      </c>
      <c r="AU97" s="2">
        <f t="shared" si="15"/>
        <v>0</v>
      </c>
      <c r="AV97" s="16" t="str">
        <f t="shared" si="16"/>
        <v/>
      </c>
      <c r="AY97" s="2">
        <f t="shared" si="17"/>
        <v>0</v>
      </c>
      <c r="AZ97" s="2">
        <f t="shared" si="18"/>
        <v>0</v>
      </c>
      <c r="BA97" s="2">
        <f t="shared" si="19"/>
        <v>0</v>
      </c>
      <c r="BB97" s="2">
        <f t="shared" si="20"/>
        <v>0</v>
      </c>
      <c r="BC97" s="2">
        <f t="shared" si="21"/>
        <v>0</v>
      </c>
      <c r="BD97" s="2">
        <f t="shared" si="22"/>
        <v>0</v>
      </c>
    </row>
    <row r="98" spans="1:56" ht="15" customHeight="1" x14ac:dyDescent="0.25">
      <c r="A98" s="2" t="s">
        <v>159</v>
      </c>
      <c r="B98" s="2" t="s">
        <v>160</v>
      </c>
      <c r="C98" s="2">
        <v>2017</v>
      </c>
      <c r="D98" s="2" t="s">
        <v>726</v>
      </c>
      <c r="E98" s="2" t="s">
        <v>726</v>
      </c>
      <c r="F98" s="2" t="s">
        <v>726</v>
      </c>
      <c r="G98" s="2" t="s">
        <v>726</v>
      </c>
      <c r="H98" s="2" t="s">
        <v>726</v>
      </c>
      <c r="I98" s="2" t="s">
        <v>726</v>
      </c>
      <c r="J98" s="2" t="s">
        <v>726</v>
      </c>
      <c r="K98" s="2" t="s">
        <v>726</v>
      </c>
      <c r="L98" s="2" t="s">
        <v>726</v>
      </c>
      <c r="M98" s="2" t="s">
        <v>726</v>
      </c>
      <c r="N98" s="2" t="s">
        <v>726</v>
      </c>
      <c r="O98" s="2" t="s">
        <v>726</v>
      </c>
      <c r="P98" s="2" t="s">
        <v>726</v>
      </c>
      <c r="Q98" s="2" t="s">
        <v>726</v>
      </c>
      <c r="R98" s="2" t="s">
        <v>726</v>
      </c>
      <c r="S98" s="2" t="s">
        <v>726</v>
      </c>
      <c r="T98" s="2" t="s">
        <v>726</v>
      </c>
      <c r="U98" s="2" t="s">
        <v>726</v>
      </c>
      <c r="V98" s="2" t="s">
        <v>726</v>
      </c>
      <c r="W98" s="2" t="s">
        <v>726</v>
      </c>
      <c r="X98" s="2" t="s">
        <v>726</v>
      </c>
      <c r="Y98" s="2" t="s">
        <v>726</v>
      </c>
      <c r="Z98" s="2" t="s">
        <v>726</v>
      </c>
      <c r="AA98" s="2" t="s">
        <v>726</v>
      </c>
      <c r="AB98" s="2" t="s">
        <v>726</v>
      </c>
      <c r="AC98" s="2" t="s">
        <v>726</v>
      </c>
      <c r="AD98" s="2" t="s">
        <v>726</v>
      </c>
      <c r="AE98" s="2" t="s">
        <v>726</v>
      </c>
      <c r="AF98" s="2" t="s">
        <v>726</v>
      </c>
      <c r="AG98" s="2" t="s">
        <v>726</v>
      </c>
      <c r="AH98" s="2" t="s">
        <v>609</v>
      </c>
      <c r="AI98" s="2" t="s">
        <v>726</v>
      </c>
      <c r="AJ98" s="2" t="s">
        <v>726</v>
      </c>
      <c r="AK98" s="2" t="s">
        <v>726</v>
      </c>
      <c r="AL98" s="2" t="s">
        <v>726</v>
      </c>
      <c r="AM98" s="2" t="s">
        <v>726</v>
      </c>
      <c r="AN98" s="2" t="s">
        <v>726</v>
      </c>
      <c r="AO98" s="2" t="s">
        <v>726</v>
      </c>
      <c r="AQ98" s="2">
        <f t="shared" si="13"/>
        <v>0</v>
      </c>
      <c r="AR98" s="2">
        <f t="shared" si="12"/>
        <v>0</v>
      </c>
      <c r="AT98" s="2">
        <f t="shared" si="14"/>
        <v>0</v>
      </c>
      <c r="AU98" s="2">
        <f t="shared" si="15"/>
        <v>0</v>
      </c>
      <c r="AV98" s="16" t="str">
        <f t="shared" si="16"/>
        <v/>
      </c>
      <c r="AY98" s="2">
        <f t="shared" si="17"/>
        <v>0</v>
      </c>
      <c r="AZ98" s="2">
        <f t="shared" si="18"/>
        <v>0</v>
      </c>
      <c r="BA98" s="2">
        <f t="shared" si="19"/>
        <v>0</v>
      </c>
      <c r="BB98" s="2">
        <f t="shared" si="20"/>
        <v>0</v>
      </c>
      <c r="BC98" s="2">
        <f t="shared" si="21"/>
        <v>0</v>
      </c>
      <c r="BD98" s="2">
        <f t="shared" si="22"/>
        <v>0</v>
      </c>
    </row>
    <row r="99" spans="1:56" ht="15" customHeight="1" x14ac:dyDescent="0.25">
      <c r="A99" s="2" t="s">
        <v>163</v>
      </c>
      <c r="B99" s="2" t="s">
        <v>162</v>
      </c>
      <c r="C99" s="2">
        <v>2017</v>
      </c>
      <c r="D99" s="2" t="s">
        <v>609</v>
      </c>
      <c r="E99" s="2" t="s">
        <v>609</v>
      </c>
      <c r="F99" s="2" t="s">
        <v>609</v>
      </c>
      <c r="G99" s="2" t="s">
        <v>609</v>
      </c>
      <c r="H99" s="2" t="s">
        <v>609</v>
      </c>
      <c r="I99" s="2" t="s">
        <v>609</v>
      </c>
      <c r="J99" s="2" t="s">
        <v>609</v>
      </c>
      <c r="K99" s="2" t="s">
        <v>609</v>
      </c>
      <c r="L99" s="2" t="s">
        <v>609</v>
      </c>
      <c r="M99" s="2" t="s">
        <v>609</v>
      </c>
      <c r="N99" s="2" t="s">
        <v>609</v>
      </c>
      <c r="O99" s="2" t="s">
        <v>609</v>
      </c>
      <c r="P99" s="2" t="s">
        <v>609</v>
      </c>
      <c r="Q99" s="2" t="s">
        <v>609</v>
      </c>
      <c r="R99" s="2" t="s">
        <v>609</v>
      </c>
      <c r="S99" s="2" t="s">
        <v>609</v>
      </c>
      <c r="T99" s="2" t="s">
        <v>609</v>
      </c>
      <c r="U99" s="2" t="s">
        <v>609</v>
      </c>
      <c r="V99" s="2" t="s">
        <v>609</v>
      </c>
      <c r="W99" s="2" t="s">
        <v>609</v>
      </c>
      <c r="X99" s="2" t="s">
        <v>609</v>
      </c>
      <c r="Y99" s="2" t="s">
        <v>609</v>
      </c>
      <c r="Z99" s="2" t="s">
        <v>609</v>
      </c>
      <c r="AA99" s="2" t="s">
        <v>609</v>
      </c>
      <c r="AB99" s="2" t="s">
        <v>609</v>
      </c>
      <c r="AC99" s="2" t="s">
        <v>609</v>
      </c>
      <c r="AD99" s="2" t="s">
        <v>609</v>
      </c>
      <c r="AE99" s="2" t="s">
        <v>609</v>
      </c>
      <c r="AF99" s="2" t="s">
        <v>609</v>
      </c>
      <c r="AG99" s="2" t="s">
        <v>609</v>
      </c>
      <c r="AH99" s="2" t="s">
        <v>609</v>
      </c>
      <c r="AI99" s="2" t="s">
        <v>609</v>
      </c>
      <c r="AJ99" s="2" t="s">
        <v>609</v>
      </c>
      <c r="AK99" s="2" t="s">
        <v>609</v>
      </c>
      <c r="AL99" s="2" t="s">
        <v>609</v>
      </c>
      <c r="AM99" s="2" t="s">
        <v>609</v>
      </c>
      <c r="AN99" s="2" t="s">
        <v>609</v>
      </c>
      <c r="AO99" s="2" t="s">
        <v>609</v>
      </c>
      <c r="AQ99" s="2">
        <f t="shared" si="13"/>
        <v>0</v>
      </c>
      <c r="AR99" s="2">
        <f t="shared" si="12"/>
        <v>0</v>
      </c>
      <c r="AT99" s="2">
        <f t="shared" si="14"/>
        <v>0</v>
      </c>
      <c r="AU99" s="2">
        <f t="shared" si="15"/>
        <v>0</v>
      </c>
      <c r="AV99" s="16" t="str">
        <f t="shared" si="16"/>
        <v/>
      </c>
      <c r="AY99" s="2">
        <f t="shared" si="17"/>
        <v>0</v>
      </c>
      <c r="AZ99" s="2">
        <f t="shared" si="18"/>
        <v>0</v>
      </c>
      <c r="BA99" s="2">
        <f t="shared" si="19"/>
        <v>0</v>
      </c>
      <c r="BB99" s="2">
        <f t="shared" si="20"/>
        <v>0</v>
      </c>
      <c r="BC99" s="2">
        <f t="shared" si="21"/>
        <v>0</v>
      </c>
      <c r="BD99" s="2">
        <f t="shared" si="22"/>
        <v>0</v>
      </c>
    </row>
    <row r="100" spans="1:56" ht="15" customHeight="1" x14ac:dyDescent="0.25">
      <c r="A100" s="2" t="s">
        <v>168</v>
      </c>
      <c r="B100" s="2" t="s">
        <v>165</v>
      </c>
      <c r="C100" s="2">
        <v>2017</v>
      </c>
      <c r="D100" s="2" t="s">
        <v>609</v>
      </c>
      <c r="E100" s="2" t="s">
        <v>609</v>
      </c>
      <c r="F100" s="2" t="s">
        <v>609</v>
      </c>
      <c r="G100" s="2" t="s">
        <v>609</v>
      </c>
      <c r="H100" s="2" t="s">
        <v>609</v>
      </c>
      <c r="I100" s="2" t="s">
        <v>609</v>
      </c>
      <c r="J100" s="2" t="s">
        <v>609</v>
      </c>
      <c r="K100" s="2" t="s">
        <v>609</v>
      </c>
      <c r="L100" s="2" t="s">
        <v>609</v>
      </c>
      <c r="M100" s="2" t="s">
        <v>609</v>
      </c>
      <c r="N100" s="2" t="s">
        <v>609</v>
      </c>
      <c r="O100" s="2" t="s">
        <v>609</v>
      </c>
      <c r="P100" s="2" t="s">
        <v>609</v>
      </c>
      <c r="Q100" s="2" t="s">
        <v>609</v>
      </c>
      <c r="R100" s="2" t="s">
        <v>609</v>
      </c>
      <c r="S100" s="2" t="s">
        <v>609</v>
      </c>
      <c r="T100" s="2" t="s">
        <v>609</v>
      </c>
      <c r="U100" s="2" t="s">
        <v>609</v>
      </c>
      <c r="V100" s="2" t="s">
        <v>609</v>
      </c>
      <c r="W100" s="2" t="s">
        <v>609</v>
      </c>
      <c r="X100" s="2" t="s">
        <v>609</v>
      </c>
      <c r="Y100" s="2" t="s">
        <v>609</v>
      </c>
      <c r="Z100" s="2" t="s">
        <v>609</v>
      </c>
      <c r="AA100" s="2" t="s">
        <v>609</v>
      </c>
      <c r="AB100" s="2" t="s">
        <v>609</v>
      </c>
      <c r="AC100" s="2" t="s">
        <v>609</v>
      </c>
      <c r="AD100" s="2" t="s">
        <v>609</v>
      </c>
      <c r="AE100" s="2" t="s">
        <v>609</v>
      </c>
      <c r="AF100" s="2" t="s">
        <v>609</v>
      </c>
      <c r="AG100" s="2" t="s">
        <v>609</v>
      </c>
      <c r="AH100" s="2" t="s">
        <v>609</v>
      </c>
      <c r="AI100" s="2" t="s">
        <v>609</v>
      </c>
      <c r="AJ100" s="2" t="s">
        <v>609</v>
      </c>
      <c r="AK100" s="2" t="s">
        <v>609</v>
      </c>
      <c r="AL100" s="2" t="s">
        <v>609</v>
      </c>
      <c r="AM100" s="2" t="s">
        <v>609</v>
      </c>
      <c r="AN100" s="2" t="s">
        <v>609</v>
      </c>
      <c r="AO100" s="2" t="s">
        <v>609</v>
      </c>
      <c r="AQ100" s="2">
        <f t="shared" si="13"/>
        <v>0</v>
      </c>
      <c r="AR100" s="2">
        <f t="shared" si="12"/>
        <v>0</v>
      </c>
      <c r="AT100" s="2">
        <f t="shared" si="14"/>
        <v>0</v>
      </c>
      <c r="AU100" s="2">
        <f t="shared" si="15"/>
        <v>0</v>
      </c>
      <c r="AV100" s="16" t="str">
        <f t="shared" si="16"/>
        <v/>
      </c>
      <c r="AY100" s="2">
        <f t="shared" si="17"/>
        <v>0</v>
      </c>
      <c r="AZ100" s="2">
        <f t="shared" si="18"/>
        <v>0</v>
      </c>
      <c r="BA100" s="2">
        <f t="shared" si="19"/>
        <v>0</v>
      </c>
      <c r="BB100" s="2">
        <f t="shared" si="20"/>
        <v>0</v>
      </c>
      <c r="BC100" s="2">
        <f t="shared" si="21"/>
        <v>0</v>
      </c>
      <c r="BD100" s="2">
        <f t="shared" si="22"/>
        <v>0</v>
      </c>
    </row>
    <row r="101" spans="1:56" ht="15" customHeight="1" x14ac:dyDescent="0.25">
      <c r="A101" s="2" t="s">
        <v>169</v>
      </c>
      <c r="B101" s="2" t="s">
        <v>170</v>
      </c>
      <c r="C101" s="2">
        <v>2017</v>
      </c>
      <c r="D101" s="2" t="s">
        <v>609</v>
      </c>
      <c r="E101" s="2" t="s">
        <v>609</v>
      </c>
      <c r="F101" s="2" t="s">
        <v>609</v>
      </c>
      <c r="G101" s="2" t="s">
        <v>609</v>
      </c>
      <c r="H101" s="2" t="s">
        <v>609</v>
      </c>
      <c r="I101" s="2" t="s">
        <v>609</v>
      </c>
      <c r="J101" s="2" t="s">
        <v>609</v>
      </c>
      <c r="K101" s="2" t="s">
        <v>609</v>
      </c>
      <c r="L101" s="2" t="s">
        <v>609</v>
      </c>
      <c r="M101" s="2" t="s">
        <v>609</v>
      </c>
      <c r="N101" s="2" t="s">
        <v>609</v>
      </c>
      <c r="O101" s="2" t="s">
        <v>609</v>
      </c>
      <c r="P101" s="2" t="s">
        <v>609</v>
      </c>
      <c r="Q101" s="2" t="s">
        <v>609</v>
      </c>
      <c r="R101" s="2" t="s">
        <v>609</v>
      </c>
      <c r="S101" s="2" t="s">
        <v>609</v>
      </c>
      <c r="T101" s="2" t="s">
        <v>609</v>
      </c>
      <c r="U101" s="2" t="s">
        <v>609</v>
      </c>
      <c r="V101" s="2" t="s">
        <v>609</v>
      </c>
      <c r="W101" s="2" t="s">
        <v>609</v>
      </c>
      <c r="X101" s="2" t="s">
        <v>609</v>
      </c>
      <c r="Y101" s="2" t="s">
        <v>609</v>
      </c>
      <c r="Z101" s="2" t="s">
        <v>609</v>
      </c>
      <c r="AA101" s="2" t="s">
        <v>609</v>
      </c>
      <c r="AB101" s="2" t="s">
        <v>609</v>
      </c>
      <c r="AC101" s="2" t="s">
        <v>609</v>
      </c>
      <c r="AD101" s="2" t="s">
        <v>609</v>
      </c>
      <c r="AE101" s="2" t="s">
        <v>609</v>
      </c>
      <c r="AF101" s="2" t="s">
        <v>609</v>
      </c>
      <c r="AG101" s="2" t="s">
        <v>609</v>
      </c>
      <c r="AH101" s="2" t="s">
        <v>609</v>
      </c>
      <c r="AI101" s="2" t="s">
        <v>609</v>
      </c>
      <c r="AJ101" s="2" t="s">
        <v>609</v>
      </c>
      <c r="AK101" s="2" t="s">
        <v>609</v>
      </c>
      <c r="AL101" s="2" t="s">
        <v>609</v>
      </c>
      <c r="AM101" s="2" t="s">
        <v>609</v>
      </c>
      <c r="AN101" s="2" t="s">
        <v>609</v>
      </c>
      <c r="AO101" s="2" t="s">
        <v>609</v>
      </c>
      <c r="AQ101" s="2">
        <f t="shared" si="13"/>
        <v>0</v>
      </c>
      <c r="AR101" s="2">
        <f t="shared" si="12"/>
        <v>0</v>
      </c>
      <c r="AT101" s="2">
        <f t="shared" si="14"/>
        <v>0</v>
      </c>
      <c r="AU101" s="2">
        <f t="shared" si="15"/>
        <v>0</v>
      </c>
      <c r="AV101" s="16" t="str">
        <f t="shared" si="16"/>
        <v/>
      </c>
      <c r="AY101" s="2">
        <f t="shared" si="17"/>
        <v>0</v>
      </c>
      <c r="AZ101" s="2">
        <f t="shared" si="18"/>
        <v>0</v>
      </c>
      <c r="BA101" s="2">
        <f t="shared" si="19"/>
        <v>0</v>
      </c>
      <c r="BB101" s="2">
        <f t="shared" si="20"/>
        <v>0</v>
      </c>
      <c r="BC101" s="2">
        <f t="shared" si="21"/>
        <v>0</v>
      </c>
      <c r="BD101" s="2">
        <f t="shared" si="22"/>
        <v>0</v>
      </c>
    </row>
    <row r="102" spans="1:56" ht="15" customHeight="1" x14ac:dyDescent="0.25">
      <c r="A102" s="2" t="s">
        <v>169</v>
      </c>
      <c r="B102" s="2" t="s">
        <v>171</v>
      </c>
      <c r="C102" s="2">
        <v>2017</v>
      </c>
      <c r="D102" s="2" t="s">
        <v>609</v>
      </c>
      <c r="E102" s="2" t="s">
        <v>609</v>
      </c>
      <c r="F102" s="2" t="s">
        <v>609</v>
      </c>
      <c r="G102" s="2" t="s">
        <v>609</v>
      </c>
      <c r="H102" s="2" t="s">
        <v>609</v>
      </c>
      <c r="I102" s="2" t="s">
        <v>609</v>
      </c>
      <c r="J102" s="2" t="s">
        <v>609</v>
      </c>
      <c r="K102" s="2" t="s">
        <v>609</v>
      </c>
      <c r="L102" s="2" t="s">
        <v>609</v>
      </c>
      <c r="M102" s="2" t="s">
        <v>609</v>
      </c>
      <c r="N102" s="2" t="s">
        <v>609</v>
      </c>
      <c r="O102" s="2" t="s">
        <v>609</v>
      </c>
      <c r="P102" s="2" t="s">
        <v>609</v>
      </c>
      <c r="Q102" s="2" t="s">
        <v>609</v>
      </c>
      <c r="R102" s="2" t="s">
        <v>609</v>
      </c>
      <c r="S102" s="2" t="s">
        <v>609</v>
      </c>
      <c r="T102" s="2" t="s">
        <v>609</v>
      </c>
      <c r="U102" s="2" t="s">
        <v>609</v>
      </c>
      <c r="V102" s="2" t="s">
        <v>609</v>
      </c>
      <c r="W102" s="2" t="s">
        <v>609</v>
      </c>
      <c r="X102" s="2" t="s">
        <v>609</v>
      </c>
      <c r="Y102" s="2" t="s">
        <v>609</v>
      </c>
      <c r="Z102" s="2" t="s">
        <v>609</v>
      </c>
      <c r="AA102" s="2" t="s">
        <v>609</v>
      </c>
      <c r="AB102" s="2" t="s">
        <v>609</v>
      </c>
      <c r="AC102" s="2" t="s">
        <v>609</v>
      </c>
      <c r="AD102" s="2" t="s">
        <v>609</v>
      </c>
      <c r="AE102" s="2" t="s">
        <v>609</v>
      </c>
      <c r="AF102" s="2" t="s">
        <v>609</v>
      </c>
      <c r="AG102" s="2" t="s">
        <v>609</v>
      </c>
      <c r="AH102" s="2" t="s">
        <v>609</v>
      </c>
      <c r="AI102" s="2" t="s">
        <v>609</v>
      </c>
      <c r="AJ102" s="2" t="s">
        <v>609</v>
      </c>
      <c r="AK102" s="2" t="s">
        <v>609</v>
      </c>
      <c r="AL102" s="2" t="s">
        <v>609</v>
      </c>
      <c r="AM102" s="2" t="s">
        <v>609</v>
      </c>
      <c r="AN102" s="2" t="s">
        <v>609</v>
      </c>
      <c r="AO102" s="2" t="s">
        <v>609</v>
      </c>
      <c r="AQ102" s="2">
        <f t="shared" si="13"/>
        <v>0</v>
      </c>
      <c r="AR102" s="2">
        <f t="shared" si="12"/>
        <v>0</v>
      </c>
      <c r="AT102" s="2">
        <f t="shared" si="14"/>
        <v>0</v>
      </c>
      <c r="AU102" s="2">
        <f t="shared" si="15"/>
        <v>0</v>
      </c>
      <c r="AV102" s="16" t="str">
        <f t="shared" si="16"/>
        <v/>
      </c>
      <c r="AY102" s="2">
        <f t="shared" si="17"/>
        <v>0</v>
      </c>
      <c r="AZ102" s="2">
        <f t="shared" si="18"/>
        <v>0</v>
      </c>
      <c r="BA102" s="2">
        <f t="shared" si="19"/>
        <v>0</v>
      </c>
      <c r="BB102" s="2">
        <f t="shared" si="20"/>
        <v>0</v>
      </c>
      <c r="BC102" s="2">
        <f t="shared" si="21"/>
        <v>0</v>
      </c>
      <c r="BD102" s="2">
        <f t="shared" si="22"/>
        <v>0</v>
      </c>
    </row>
    <row r="103" spans="1:56" ht="15" customHeight="1" x14ac:dyDescent="0.25">
      <c r="A103" s="2" t="s">
        <v>169</v>
      </c>
      <c r="B103" s="2" t="s">
        <v>172</v>
      </c>
      <c r="C103" s="2">
        <v>2017</v>
      </c>
      <c r="D103" s="2" t="s">
        <v>609</v>
      </c>
      <c r="E103" s="2" t="s">
        <v>609</v>
      </c>
      <c r="F103" s="2" t="s">
        <v>609</v>
      </c>
      <c r="G103" s="2" t="s">
        <v>609</v>
      </c>
      <c r="H103" s="2" t="s">
        <v>609</v>
      </c>
      <c r="I103" s="2" t="s">
        <v>609</v>
      </c>
      <c r="J103" s="2" t="s">
        <v>609</v>
      </c>
      <c r="K103" s="2" t="s">
        <v>609</v>
      </c>
      <c r="L103" s="2" t="s">
        <v>609</v>
      </c>
      <c r="M103" s="2" t="s">
        <v>609</v>
      </c>
      <c r="N103" s="2" t="s">
        <v>609</v>
      </c>
      <c r="O103" s="2" t="s">
        <v>609</v>
      </c>
      <c r="P103" s="2" t="s">
        <v>609</v>
      </c>
      <c r="Q103" s="2" t="s">
        <v>609</v>
      </c>
      <c r="R103" s="2" t="s">
        <v>609</v>
      </c>
      <c r="S103" s="2" t="s">
        <v>609</v>
      </c>
      <c r="T103" s="2" t="s">
        <v>609</v>
      </c>
      <c r="U103" s="2" t="s">
        <v>609</v>
      </c>
      <c r="V103" s="2" t="s">
        <v>609</v>
      </c>
      <c r="W103" s="2" t="s">
        <v>609</v>
      </c>
      <c r="X103" s="2" t="s">
        <v>609</v>
      </c>
      <c r="Y103" s="2" t="s">
        <v>609</v>
      </c>
      <c r="Z103" s="2" t="s">
        <v>609</v>
      </c>
      <c r="AA103" s="2" t="s">
        <v>609</v>
      </c>
      <c r="AB103" s="2" t="s">
        <v>609</v>
      </c>
      <c r="AC103" s="2" t="s">
        <v>609</v>
      </c>
      <c r="AD103" s="2" t="s">
        <v>609</v>
      </c>
      <c r="AE103" s="2" t="s">
        <v>609</v>
      </c>
      <c r="AF103" s="2" t="s">
        <v>609</v>
      </c>
      <c r="AG103" s="2" t="s">
        <v>609</v>
      </c>
      <c r="AH103" s="2" t="s">
        <v>609</v>
      </c>
      <c r="AI103" s="2" t="s">
        <v>609</v>
      </c>
      <c r="AJ103" s="2" t="s">
        <v>609</v>
      </c>
      <c r="AK103" s="2" t="s">
        <v>609</v>
      </c>
      <c r="AL103" s="2" t="s">
        <v>609</v>
      </c>
      <c r="AM103" s="2" t="s">
        <v>609</v>
      </c>
      <c r="AN103" s="2" t="s">
        <v>609</v>
      </c>
      <c r="AO103" s="2" t="s">
        <v>609</v>
      </c>
      <c r="AQ103" s="2">
        <f t="shared" si="13"/>
        <v>0</v>
      </c>
      <c r="AR103" s="2">
        <f t="shared" si="12"/>
        <v>0</v>
      </c>
      <c r="AT103" s="2">
        <f t="shared" si="14"/>
        <v>0</v>
      </c>
      <c r="AU103" s="2">
        <f t="shared" si="15"/>
        <v>0</v>
      </c>
      <c r="AV103" s="16" t="str">
        <f t="shared" si="16"/>
        <v/>
      </c>
      <c r="AY103" s="2">
        <f t="shared" si="17"/>
        <v>0</v>
      </c>
      <c r="AZ103" s="2">
        <f t="shared" si="18"/>
        <v>0</v>
      </c>
      <c r="BA103" s="2">
        <f t="shared" si="19"/>
        <v>0</v>
      </c>
      <c r="BB103" s="2">
        <f t="shared" si="20"/>
        <v>0</v>
      </c>
      <c r="BC103" s="2">
        <f t="shared" si="21"/>
        <v>0</v>
      </c>
      <c r="BD103" s="2">
        <f t="shared" si="22"/>
        <v>0</v>
      </c>
    </row>
    <row r="104" spans="1:56" ht="15" customHeight="1" x14ac:dyDescent="0.25">
      <c r="A104" s="2" t="s">
        <v>169</v>
      </c>
      <c r="B104" s="2" t="s">
        <v>173</v>
      </c>
      <c r="C104" s="2">
        <v>2017</v>
      </c>
      <c r="D104" s="2" t="s">
        <v>609</v>
      </c>
      <c r="E104" s="2" t="s">
        <v>609</v>
      </c>
      <c r="F104" s="2" t="s">
        <v>609</v>
      </c>
      <c r="G104" s="2" t="s">
        <v>609</v>
      </c>
      <c r="H104" s="2" t="s">
        <v>609</v>
      </c>
      <c r="I104" s="2" t="s">
        <v>609</v>
      </c>
      <c r="J104" s="2" t="s">
        <v>609</v>
      </c>
      <c r="K104" s="2" t="s">
        <v>609</v>
      </c>
      <c r="L104" s="2" t="s">
        <v>609</v>
      </c>
      <c r="M104" s="2" t="s">
        <v>609</v>
      </c>
      <c r="N104" s="2" t="s">
        <v>609</v>
      </c>
      <c r="O104" s="2" t="s">
        <v>609</v>
      </c>
      <c r="P104" s="2" t="s">
        <v>609</v>
      </c>
      <c r="Q104" s="2" t="s">
        <v>609</v>
      </c>
      <c r="R104" s="2" t="s">
        <v>609</v>
      </c>
      <c r="S104" s="2" t="s">
        <v>609</v>
      </c>
      <c r="T104" s="2" t="s">
        <v>609</v>
      </c>
      <c r="U104" s="2" t="s">
        <v>609</v>
      </c>
      <c r="V104" s="2" t="s">
        <v>609</v>
      </c>
      <c r="W104" s="2" t="s">
        <v>609</v>
      </c>
      <c r="X104" s="2" t="s">
        <v>609</v>
      </c>
      <c r="Y104" s="2" t="s">
        <v>609</v>
      </c>
      <c r="Z104" s="2" t="s">
        <v>609</v>
      </c>
      <c r="AA104" s="2" t="s">
        <v>609</v>
      </c>
      <c r="AB104" s="2" t="s">
        <v>609</v>
      </c>
      <c r="AC104" s="2" t="s">
        <v>609</v>
      </c>
      <c r="AD104" s="2" t="s">
        <v>609</v>
      </c>
      <c r="AE104" s="2" t="s">
        <v>609</v>
      </c>
      <c r="AF104" s="2" t="s">
        <v>609</v>
      </c>
      <c r="AG104" s="2" t="s">
        <v>609</v>
      </c>
      <c r="AH104" s="2" t="s">
        <v>609</v>
      </c>
      <c r="AI104" s="2" t="s">
        <v>609</v>
      </c>
      <c r="AJ104" s="2" t="s">
        <v>609</v>
      </c>
      <c r="AK104" s="2" t="s">
        <v>609</v>
      </c>
      <c r="AL104" s="2" t="s">
        <v>609</v>
      </c>
      <c r="AM104" s="2" t="s">
        <v>609</v>
      </c>
      <c r="AN104" s="2" t="s">
        <v>609</v>
      </c>
      <c r="AO104" s="2" t="s">
        <v>609</v>
      </c>
      <c r="AQ104" s="2">
        <f t="shared" si="13"/>
        <v>0</v>
      </c>
      <c r="AR104" s="2">
        <f t="shared" si="12"/>
        <v>0</v>
      </c>
      <c r="AT104" s="2">
        <f t="shared" si="14"/>
        <v>0</v>
      </c>
      <c r="AU104" s="2">
        <f t="shared" si="15"/>
        <v>0</v>
      </c>
      <c r="AV104" s="16" t="str">
        <f t="shared" si="16"/>
        <v/>
      </c>
      <c r="AY104" s="2">
        <f t="shared" si="17"/>
        <v>0</v>
      </c>
      <c r="AZ104" s="2">
        <f t="shared" si="18"/>
        <v>0</v>
      </c>
      <c r="BA104" s="2">
        <f t="shared" si="19"/>
        <v>0</v>
      </c>
      <c r="BB104" s="2">
        <f t="shared" si="20"/>
        <v>0</v>
      </c>
      <c r="BC104" s="2">
        <f t="shared" si="21"/>
        <v>0</v>
      </c>
      <c r="BD104" s="2">
        <f t="shared" si="22"/>
        <v>0</v>
      </c>
    </row>
    <row r="105" spans="1:56" ht="15" customHeight="1" x14ac:dyDescent="0.25">
      <c r="A105" s="2" t="s">
        <v>169</v>
      </c>
      <c r="B105" s="2" t="s">
        <v>174</v>
      </c>
      <c r="C105" s="2">
        <v>2017</v>
      </c>
      <c r="D105" s="2" t="s">
        <v>609</v>
      </c>
      <c r="E105" s="2" t="s">
        <v>609</v>
      </c>
      <c r="F105" s="2" t="s">
        <v>609</v>
      </c>
      <c r="G105" s="2" t="s">
        <v>609</v>
      </c>
      <c r="H105" s="2" t="s">
        <v>609</v>
      </c>
      <c r="I105" s="2" t="s">
        <v>609</v>
      </c>
      <c r="J105" s="2" t="s">
        <v>609</v>
      </c>
      <c r="K105" s="2" t="s">
        <v>609</v>
      </c>
      <c r="L105" s="2" t="s">
        <v>609</v>
      </c>
      <c r="M105" s="2" t="s">
        <v>609</v>
      </c>
      <c r="N105" s="2" t="s">
        <v>609</v>
      </c>
      <c r="O105" s="2" t="s">
        <v>609</v>
      </c>
      <c r="P105" s="2" t="s">
        <v>609</v>
      </c>
      <c r="Q105" s="2" t="s">
        <v>609</v>
      </c>
      <c r="R105" s="2" t="s">
        <v>609</v>
      </c>
      <c r="S105" s="2" t="s">
        <v>609</v>
      </c>
      <c r="T105" s="2" t="s">
        <v>609</v>
      </c>
      <c r="U105" s="2" t="s">
        <v>609</v>
      </c>
      <c r="V105" s="2" t="s">
        <v>609</v>
      </c>
      <c r="W105" s="2" t="s">
        <v>609</v>
      </c>
      <c r="X105" s="2" t="s">
        <v>609</v>
      </c>
      <c r="Y105" s="2" t="s">
        <v>609</v>
      </c>
      <c r="Z105" s="2" t="s">
        <v>609</v>
      </c>
      <c r="AA105" s="2" t="s">
        <v>609</v>
      </c>
      <c r="AB105" s="2" t="s">
        <v>609</v>
      </c>
      <c r="AC105" s="2" t="s">
        <v>609</v>
      </c>
      <c r="AD105" s="2" t="s">
        <v>609</v>
      </c>
      <c r="AE105" s="2" t="s">
        <v>609</v>
      </c>
      <c r="AF105" s="2" t="s">
        <v>609</v>
      </c>
      <c r="AG105" s="2" t="s">
        <v>609</v>
      </c>
      <c r="AH105" s="2" t="s">
        <v>609</v>
      </c>
      <c r="AI105" s="2" t="s">
        <v>609</v>
      </c>
      <c r="AJ105" s="2" t="s">
        <v>609</v>
      </c>
      <c r="AK105" s="2" t="s">
        <v>609</v>
      </c>
      <c r="AL105" s="2" t="s">
        <v>609</v>
      </c>
      <c r="AM105" s="2" t="s">
        <v>609</v>
      </c>
      <c r="AN105" s="2" t="s">
        <v>609</v>
      </c>
      <c r="AO105" s="2" t="s">
        <v>609</v>
      </c>
      <c r="AQ105" s="2">
        <f t="shared" si="13"/>
        <v>0</v>
      </c>
      <c r="AR105" s="2">
        <f t="shared" si="12"/>
        <v>0</v>
      </c>
      <c r="AT105" s="2">
        <f t="shared" si="14"/>
        <v>0</v>
      </c>
      <c r="AU105" s="2">
        <f t="shared" si="15"/>
        <v>0</v>
      </c>
      <c r="AV105" s="16" t="str">
        <f t="shared" si="16"/>
        <v/>
      </c>
      <c r="AY105" s="2">
        <f t="shared" si="17"/>
        <v>0</v>
      </c>
      <c r="AZ105" s="2">
        <f t="shared" si="18"/>
        <v>0</v>
      </c>
      <c r="BA105" s="2">
        <f t="shared" si="19"/>
        <v>0</v>
      </c>
      <c r="BB105" s="2">
        <f t="shared" si="20"/>
        <v>0</v>
      </c>
      <c r="BC105" s="2">
        <f t="shared" si="21"/>
        <v>0</v>
      </c>
      <c r="BD105" s="2">
        <f t="shared" si="22"/>
        <v>0</v>
      </c>
    </row>
    <row r="106" spans="1:56" ht="15" customHeight="1" x14ac:dyDescent="0.25">
      <c r="A106" s="2" t="s">
        <v>169</v>
      </c>
      <c r="B106" s="2" t="s">
        <v>175</v>
      </c>
      <c r="C106" s="2">
        <v>2017</v>
      </c>
      <c r="D106" s="2" t="s">
        <v>609</v>
      </c>
      <c r="E106" s="2" t="s">
        <v>609</v>
      </c>
      <c r="F106" s="2" t="s">
        <v>609</v>
      </c>
      <c r="G106" s="2" t="s">
        <v>609</v>
      </c>
      <c r="H106" s="2" t="s">
        <v>609</v>
      </c>
      <c r="I106" s="2" t="s">
        <v>609</v>
      </c>
      <c r="J106" s="2" t="s">
        <v>609</v>
      </c>
      <c r="K106" s="2" t="s">
        <v>609</v>
      </c>
      <c r="L106" s="2" t="s">
        <v>609</v>
      </c>
      <c r="M106" s="2" t="s">
        <v>609</v>
      </c>
      <c r="N106" s="2" t="s">
        <v>609</v>
      </c>
      <c r="O106" s="2" t="s">
        <v>609</v>
      </c>
      <c r="P106" s="2" t="s">
        <v>609</v>
      </c>
      <c r="Q106" s="2" t="s">
        <v>609</v>
      </c>
      <c r="R106" s="2" t="s">
        <v>609</v>
      </c>
      <c r="S106" s="2" t="s">
        <v>609</v>
      </c>
      <c r="T106" s="2" t="s">
        <v>609</v>
      </c>
      <c r="U106" s="2" t="s">
        <v>609</v>
      </c>
      <c r="V106" s="2" t="s">
        <v>609</v>
      </c>
      <c r="W106" s="2" t="s">
        <v>609</v>
      </c>
      <c r="X106" s="2" t="s">
        <v>609</v>
      </c>
      <c r="Y106" s="2" t="s">
        <v>609</v>
      </c>
      <c r="Z106" s="2" t="s">
        <v>609</v>
      </c>
      <c r="AA106" s="2" t="s">
        <v>609</v>
      </c>
      <c r="AB106" s="2" t="s">
        <v>609</v>
      </c>
      <c r="AC106" s="2" t="s">
        <v>609</v>
      </c>
      <c r="AD106" s="2" t="s">
        <v>609</v>
      </c>
      <c r="AE106" s="2" t="s">
        <v>609</v>
      </c>
      <c r="AF106" s="2" t="s">
        <v>609</v>
      </c>
      <c r="AG106" s="2" t="s">
        <v>609</v>
      </c>
      <c r="AH106" s="2" t="s">
        <v>609</v>
      </c>
      <c r="AI106" s="2" t="s">
        <v>609</v>
      </c>
      <c r="AJ106" s="2" t="s">
        <v>609</v>
      </c>
      <c r="AK106" s="2" t="s">
        <v>609</v>
      </c>
      <c r="AL106" s="2" t="s">
        <v>609</v>
      </c>
      <c r="AM106" s="2" t="s">
        <v>609</v>
      </c>
      <c r="AN106" s="2" t="s">
        <v>609</v>
      </c>
      <c r="AO106" s="2" t="s">
        <v>609</v>
      </c>
      <c r="AQ106" s="2">
        <f t="shared" si="13"/>
        <v>0</v>
      </c>
      <c r="AR106" s="2">
        <f t="shared" si="12"/>
        <v>0</v>
      </c>
      <c r="AT106" s="2">
        <f t="shared" si="14"/>
        <v>0</v>
      </c>
      <c r="AU106" s="2">
        <f t="shared" si="15"/>
        <v>0</v>
      </c>
      <c r="AV106" s="16" t="str">
        <f t="shared" si="16"/>
        <v/>
      </c>
      <c r="AY106" s="2">
        <f t="shared" si="17"/>
        <v>0</v>
      </c>
      <c r="AZ106" s="2">
        <f t="shared" si="18"/>
        <v>0</v>
      </c>
      <c r="BA106" s="2">
        <f t="shared" si="19"/>
        <v>0</v>
      </c>
      <c r="BB106" s="2">
        <f t="shared" si="20"/>
        <v>0</v>
      </c>
      <c r="BC106" s="2">
        <f t="shared" si="21"/>
        <v>0</v>
      </c>
      <c r="BD106" s="2">
        <f t="shared" si="22"/>
        <v>0</v>
      </c>
    </row>
    <row r="107" spans="1:56" ht="15" customHeight="1" x14ac:dyDescent="0.25">
      <c r="A107" s="2" t="s">
        <v>169</v>
      </c>
      <c r="B107" s="2" t="s">
        <v>176</v>
      </c>
      <c r="C107" s="2">
        <v>2017</v>
      </c>
      <c r="D107" s="2" t="s">
        <v>609</v>
      </c>
      <c r="E107" s="2" t="s">
        <v>609</v>
      </c>
      <c r="F107" s="2" t="s">
        <v>609</v>
      </c>
      <c r="G107" s="2" t="s">
        <v>609</v>
      </c>
      <c r="H107" s="2" t="s">
        <v>609</v>
      </c>
      <c r="I107" s="2" t="s">
        <v>609</v>
      </c>
      <c r="J107" s="2" t="s">
        <v>609</v>
      </c>
      <c r="K107" s="2" t="s">
        <v>609</v>
      </c>
      <c r="L107" s="2" t="s">
        <v>609</v>
      </c>
      <c r="M107" s="2" t="s">
        <v>609</v>
      </c>
      <c r="N107" s="2" t="s">
        <v>609</v>
      </c>
      <c r="O107" s="2" t="s">
        <v>609</v>
      </c>
      <c r="P107" s="2" t="s">
        <v>609</v>
      </c>
      <c r="Q107" s="2" t="s">
        <v>609</v>
      </c>
      <c r="R107" s="2" t="s">
        <v>609</v>
      </c>
      <c r="S107" s="2" t="s">
        <v>609</v>
      </c>
      <c r="T107" s="2" t="s">
        <v>609</v>
      </c>
      <c r="U107" s="2" t="s">
        <v>609</v>
      </c>
      <c r="V107" s="2" t="s">
        <v>609</v>
      </c>
      <c r="W107" s="2" t="s">
        <v>609</v>
      </c>
      <c r="X107" s="2" t="s">
        <v>609</v>
      </c>
      <c r="Y107" s="2" t="s">
        <v>609</v>
      </c>
      <c r="Z107" s="2" t="s">
        <v>609</v>
      </c>
      <c r="AA107" s="2" t="s">
        <v>609</v>
      </c>
      <c r="AB107" s="2" t="s">
        <v>609</v>
      </c>
      <c r="AC107" s="2" t="s">
        <v>609</v>
      </c>
      <c r="AD107" s="2" t="s">
        <v>609</v>
      </c>
      <c r="AE107" s="2" t="s">
        <v>609</v>
      </c>
      <c r="AF107" s="2" t="s">
        <v>609</v>
      </c>
      <c r="AG107" s="2" t="s">
        <v>609</v>
      </c>
      <c r="AH107" s="2" t="s">
        <v>609</v>
      </c>
      <c r="AI107" s="2" t="s">
        <v>609</v>
      </c>
      <c r="AJ107" s="2" t="s">
        <v>609</v>
      </c>
      <c r="AK107" s="2" t="s">
        <v>609</v>
      </c>
      <c r="AL107" s="2" t="s">
        <v>609</v>
      </c>
      <c r="AM107" s="2" t="s">
        <v>609</v>
      </c>
      <c r="AN107" s="2" t="s">
        <v>609</v>
      </c>
      <c r="AO107" s="2" t="s">
        <v>609</v>
      </c>
      <c r="AQ107" s="2">
        <f t="shared" si="13"/>
        <v>0</v>
      </c>
      <c r="AR107" s="2">
        <f t="shared" si="12"/>
        <v>0</v>
      </c>
      <c r="AT107" s="2">
        <f t="shared" si="14"/>
        <v>0</v>
      </c>
      <c r="AU107" s="2">
        <f t="shared" si="15"/>
        <v>0</v>
      </c>
      <c r="AV107" s="16" t="str">
        <f t="shared" si="16"/>
        <v/>
      </c>
      <c r="AY107" s="2">
        <f t="shared" si="17"/>
        <v>0</v>
      </c>
      <c r="AZ107" s="2">
        <f t="shared" si="18"/>
        <v>0</v>
      </c>
      <c r="BA107" s="2">
        <f t="shared" si="19"/>
        <v>0</v>
      </c>
      <c r="BB107" s="2">
        <f t="shared" si="20"/>
        <v>0</v>
      </c>
      <c r="BC107" s="2">
        <f t="shared" si="21"/>
        <v>0</v>
      </c>
      <c r="BD107" s="2">
        <f t="shared" si="22"/>
        <v>0</v>
      </c>
    </row>
    <row r="108" spans="1:56" ht="15" customHeight="1" x14ac:dyDescent="0.25">
      <c r="A108" s="2" t="s">
        <v>177</v>
      </c>
      <c r="B108" s="2" t="s">
        <v>178</v>
      </c>
      <c r="C108" s="2">
        <v>2017</v>
      </c>
      <c r="D108" s="2" t="s">
        <v>726</v>
      </c>
      <c r="E108" s="2" t="s">
        <v>726</v>
      </c>
      <c r="F108" s="2" t="s">
        <v>726</v>
      </c>
      <c r="G108" s="2" t="s">
        <v>726</v>
      </c>
      <c r="H108" s="2" t="s">
        <v>726</v>
      </c>
      <c r="I108" s="2" t="s">
        <v>726</v>
      </c>
      <c r="J108" s="2" t="s">
        <v>726</v>
      </c>
      <c r="K108" s="2" t="s">
        <v>726</v>
      </c>
      <c r="L108" s="2" t="s">
        <v>726</v>
      </c>
      <c r="M108" s="2" t="s">
        <v>726</v>
      </c>
      <c r="N108" s="2" t="s">
        <v>726</v>
      </c>
      <c r="O108" s="2" t="s">
        <v>726</v>
      </c>
      <c r="P108" s="2" t="s">
        <v>726</v>
      </c>
      <c r="Q108" s="2" t="s">
        <v>726</v>
      </c>
      <c r="R108" s="2" t="s">
        <v>726</v>
      </c>
      <c r="S108" s="2" t="s">
        <v>726</v>
      </c>
      <c r="T108" s="2" t="s">
        <v>726</v>
      </c>
      <c r="U108" s="2" t="s">
        <v>726</v>
      </c>
      <c r="V108" s="2" t="s">
        <v>726</v>
      </c>
      <c r="W108" s="2" t="s">
        <v>726</v>
      </c>
      <c r="X108" s="2" t="s">
        <v>726</v>
      </c>
      <c r="Y108" s="2" t="s">
        <v>726</v>
      </c>
      <c r="Z108" s="2" t="s">
        <v>726</v>
      </c>
      <c r="AA108" s="2" t="s">
        <v>726</v>
      </c>
      <c r="AB108" s="2" t="s">
        <v>726</v>
      </c>
      <c r="AC108" s="2" t="s">
        <v>726</v>
      </c>
      <c r="AD108" s="2" t="s">
        <v>726</v>
      </c>
      <c r="AE108" s="2" t="s">
        <v>726</v>
      </c>
      <c r="AF108" s="2" t="s">
        <v>726</v>
      </c>
      <c r="AG108" s="2" t="s">
        <v>726</v>
      </c>
      <c r="AH108" s="2" t="s">
        <v>727</v>
      </c>
      <c r="AI108" s="2" t="s">
        <v>726</v>
      </c>
      <c r="AJ108" s="2" t="s">
        <v>726</v>
      </c>
      <c r="AK108" s="2" t="s">
        <v>726</v>
      </c>
      <c r="AL108" s="2" t="s">
        <v>726</v>
      </c>
      <c r="AM108" s="2" t="s">
        <v>726</v>
      </c>
      <c r="AN108" s="2" t="s">
        <v>726</v>
      </c>
      <c r="AO108" s="2" t="s">
        <v>726</v>
      </c>
      <c r="AQ108" s="2">
        <f t="shared" si="13"/>
        <v>0</v>
      </c>
      <c r="AR108" s="2">
        <f t="shared" si="12"/>
        <v>0</v>
      </c>
      <c r="AT108" s="2">
        <f t="shared" si="14"/>
        <v>0</v>
      </c>
      <c r="AU108" s="2">
        <f t="shared" si="15"/>
        <v>0</v>
      </c>
      <c r="AV108" s="16" t="str">
        <f t="shared" si="16"/>
        <v/>
      </c>
      <c r="AY108" s="2">
        <f t="shared" si="17"/>
        <v>0</v>
      </c>
      <c r="AZ108" s="2">
        <f t="shared" si="18"/>
        <v>0</v>
      </c>
      <c r="BA108" s="2">
        <f t="shared" si="19"/>
        <v>0</v>
      </c>
      <c r="BB108" s="2">
        <f t="shared" si="20"/>
        <v>0</v>
      </c>
      <c r="BC108" s="2">
        <f t="shared" si="21"/>
        <v>0</v>
      </c>
      <c r="BD108" s="2">
        <f t="shared" si="22"/>
        <v>0</v>
      </c>
    </row>
    <row r="109" spans="1:56" ht="15" customHeight="1" x14ac:dyDescent="0.25">
      <c r="A109" s="2" t="s">
        <v>177</v>
      </c>
      <c r="B109" s="2" t="s">
        <v>179</v>
      </c>
      <c r="C109" s="2">
        <v>2017</v>
      </c>
      <c r="D109" s="2" t="s">
        <v>726</v>
      </c>
      <c r="E109" s="2" t="s">
        <v>726</v>
      </c>
      <c r="F109" s="2" t="s">
        <v>726</v>
      </c>
      <c r="G109" s="2" t="s">
        <v>726</v>
      </c>
      <c r="H109" s="2" t="s">
        <v>726</v>
      </c>
      <c r="I109" s="2" t="s">
        <v>726</v>
      </c>
      <c r="J109" s="2" t="s">
        <v>726</v>
      </c>
      <c r="K109" s="2" t="s">
        <v>726</v>
      </c>
      <c r="L109" s="2" t="s">
        <v>726</v>
      </c>
      <c r="M109" s="2" t="s">
        <v>726</v>
      </c>
      <c r="N109" s="2" t="s">
        <v>726</v>
      </c>
      <c r="O109" s="2" t="s">
        <v>726</v>
      </c>
      <c r="P109" s="2" t="s">
        <v>726</v>
      </c>
      <c r="Q109" s="2" t="s">
        <v>726</v>
      </c>
      <c r="R109" s="2" t="s">
        <v>726</v>
      </c>
      <c r="S109" s="2" t="s">
        <v>726</v>
      </c>
      <c r="T109" s="2" t="s">
        <v>726</v>
      </c>
      <c r="U109" s="2" t="s">
        <v>726</v>
      </c>
      <c r="V109" s="2" t="s">
        <v>726</v>
      </c>
      <c r="W109" s="2" t="s">
        <v>726</v>
      </c>
      <c r="X109" s="2" t="s">
        <v>726</v>
      </c>
      <c r="Y109" s="2" t="s">
        <v>726</v>
      </c>
      <c r="Z109" s="2" t="s">
        <v>726</v>
      </c>
      <c r="AA109" s="2" t="s">
        <v>726</v>
      </c>
      <c r="AB109" s="2" t="s">
        <v>726</v>
      </c>
      <c r="AC109" s="2" t="s">
        <v>726</v>
      </c>
      <c r="AD109" s="2" t="s">
        <v>726</v>
      </c>
      <c r="AE109" s="2" t="s">
        <v>726</v>
      </c>
      <c r="AF109" s="2" t="s">
        <v>726</v>
      </c>
      <c r="AG109" s="2" t="s">
        <v>726</v>
      </c>
      <c r="AH109" s="2" t="s">
        <v>727</v>
      </c>
      <c r="AI109" s="2" t="s">
        <v>726</v>
      </c>
      <c r="AJ109" s="2" t="s">
        <v>726</v>
      </c>
      <c r="AK109" s="2" t="s">
        <v>726</v>
      </c>
      <c r="AL109" s="2" t="s">
        <v>726</v>
      </c>
      <c r="AM109" s="2" t="s">
        <v>726</v>
      </c>
      <c r="AN109" s="2" t="s">
        <v>726</v>
      </c>
      <c r="AO109" s="2" t="s">
        <v>726</v>
      </c>
      <c r="AQ109" s="2">
        <f t="shared" si="13"/>
        <v>0</v>
      </c>
      <c r="AR109" s="2">
        <f t="shared" si="12"/>
        <v>0</v>
      </c>
      <c r="AT109" s="2">
        <f t="shared" si="14"/>
        <v>0</v>
      </c>
      <c r="AU109" s="2">
        <f t="shared" si="15"/>
        <v>0</v>
      </c>
      <c r="AV109" s="16" t="str">
        <f t="shared" si="16"/>
        <v/>
      </c>
      <c r="AY109" s="2">
        <f t="shared" si="17"/>
        <v>0</v>
      </c>
      <c r="AZ109" s="2">
        <f t="shared" si="18"/>
        <v>0</v>
      </c>
      <c r="BA109" s="2">
        <f t="shared" si="19"/>
        <v>0</v>
      </c>
      <c r="BB109" s="2">
        <f t="shared" si="20"/>
        <v>0</v>
      </c>
      <c r="BC109" s="2">
        <f t="shared" si="21"/>
        <v>0</v>
      </c>
      <c r="BD109" s="2">
        <f t="shared" si="22"/>
        <v>0</v>
      </c>
    </row>
    <row r="110" spans="1:56" ht="15" customHeight="1" x14ac:dyDescent="0.25">
      <c r="A110" s="2" t="s">
        <v>177</v>
      </c>
      <c r="B110" s="2" t="s">
        <v>180</v>
      </c>
      <c r="C110" s="2">
        <v>2017</v>
      </c>
      <c r="D110" s="2" t="s">
        <v>726</v>
      </c>
      <c r="E110" s="2" t="s">
        <v>726</v>
      </c>
      <c r="F110" s="2" t="s">
        <v>726</v>
      </c>
      <c r="G110" s="2" t="s">
        <v>726</v>
      </c>
      <c r="H110" s="2" t="s">
        <v>726</v>
      </c>
      <c r="I110" s="2" t="s">
        <v>726</v>
      </c>
      <c r="J110" s="2" t="s">
        <v>726</v>
      </c>
      <c r="K110" s="2" t="s">
        <v>726</v>
      </c>
      <c r="L110" s="2" t="s">
        <v>726</v>
      </c>
      <c r="M110" s="2" t="s">
        <v>726</v>
      </c>
      <c r="N110" s="2" t="s">
        <v>726</v>
      </c>
      <c r="O110" s="2" t="s">
        <v>726</v>
      </c>
      <c r="P110" s="2" t="s">
        <v>726</v>
      </c>
      <c r="Q110" s="2" t="s">
        <v>726</v>
      </c>
      <c r="R110" s="2" t="s">
        <v>726</v>
      </c>
      <c r="S110" s="2" t="s">
        <v>726</v>
      </c>
      <c r="T110" s="2" t="s">
        <v>726</v>
      </c>
      <c r="U110" s="2" t="s">
        <v>726</v>
      </c>
      <c r="V110" s="2" t="s">
        <v>726</v>
      </c>
      <c r="W110" s="2" t="s">
        <v>726</v>
      </c>
      <c r="X110" s="2" t="s">
        <v>726</v>
      </c>
      <c r="Y110" s="2" t="s">
        <v>726</v>
      </c>
      <c r="Z110" s="2" t="s">
        <v>726</v>
      </c>
      <c r="AA110" s="2" t="s">
        <v>726</v>
      </c>
      <c r="AB110" s="2" t="s">
        <v>726</v>
      </c>
      <c r="AC110" s="2" t="s">
        <v>726</v>
      </c>
      <c r="AD110" s="2" t="s">
        <v>726</v>
      </c>
      <c r="AE110" s="2" t="s">
        <v>726</v>
      </c>
      <c r="AF110" s="2" t="s">
        <v>726</v>
      </c>
      <c r="AG110" s="2" t="s">
        <v>726</v>
      </c>
      <c r="AH110" s="2" t="s">
        <v>727</v>
      </c>
      <c r="AI110" s="2" t="s">
        <v>726</v>
      </c>
      <c r="AJ110" s="2" t="s">
        <v>726</v>
      </c>
      <c r="AK110" s="2" t="s">
        <v>726</v>
      </c>
      <c r="AL110" s="2" t="s">
        <v>726</v>
      </c>
      <c r="AM110" s="2" t="s">
        <v>726</v>
      </c>
      <c r="AN110" s="2" t="s">
        <v>726</v>
      </c>
      <c r="AO110" s="2" t="s">
        <v>726</v>
      </c>
      <c r="AQ110" s="2">
        <f t="shared" si="13"/>
        <v>0</v>
      </c>
      <c r="AR110" s="2">
        <f t="shared" si="12"/>
        <v>0</v>
      </c>
      <c r="AT110" s="2">
        <f t="shared" si="14"/>
        <v>0</v>
      </c>
      <c r="AU110" s="2">
        <f t="shared" si="15"/>
        <v>0</v>
      </c>
      <c r="AV110" s="16" t="str">
        <f t="shared" si="16"/>
        <v/>
      </c>
      <c r="AY110" s="2">
        <f t="shared" si="17"/>
        <v>0</v>
      </c>
      <c r="AZ110" s="2">
        <f t="shared" si="18"/>
        <v>0</v>
      </c>
      <c r="BA110" s="2">
        <f t="shared" si="19"/>
        <v>0</v>
      </c>
      <c r="BB110" s="2">
        <f t="shared" si="20"/>
        <v>0</v>
      </c>
      <c r="BC110" s="2">
        <f t="shared" si="21"/>
        <v>0</v>
      </c>
      <c r="BD110" s="2">
        <f t="shared" si="22"/>
        <v>0</v>
      </c>
    </row>
    <row r="111" spans="1:56" ht="15" customHeight="1" x14ac:dyDescent="0.25">
      <c r="A111" s="2" t="s">
        <v>181</v>
      </c>
      <c r="B111" s="2" t="s">
        <v>182</v>
      </c>
      <c r="C111" s="2">
        <v>2017</v>
      </c>
      <c r="D111" s="2" t="s">
        <v>726</v>
      </c>
      <c r="E111" s="2" t="s">
        <v>726</v>
      </c>
      <c r="F111" s="2" t="s">
        <v>726</v>
      </c>
      <c r="G111" s="2" t="s">
        <v>726</v>
      </c>
      <c r="H111" s="2" t="s">
        <v>726</v>
      </c>
      <c r="I111" s="2" t="s">
        <v>726</v>
      </c>
      <c r="J111" s="2" t="s">
        <v>726</v>
      </c>
      <c r="K111" s="2" t="s">
        <v>726</v>
      </c>
      <c r="L111" s="2" t="s">
        <v>726</v>
      </c>
      <c r="M111" s="2" t="s">
        <v>726</v>
      </c>
      <c r="N111" s="2" t="s">
        <v>726</v>
      </c>
      <c r="O111" s="2" t="s">
        <v>726</v>
      </c>
      <c r="P111" s="2" t="s">
        <v>726</v>
      </c>
      <c r="Q111" s="2" t="s">
        <v>726</v>
      </c>
      <c r="R111" s="2" t="s">
        <v>726</v>
      </c>
      <c r="S111" s="2" t="s">
        <v>726</v>
      </c>
      <c r="T111" s="2" t="s">
        <v>726</v>
      </c>
      <c r="U111" s="2" t="s">
        <v>726</v>
      </c>
      <c r="V111" s="2" t="s">
        <v>726</v>
      </c>
      <c r="W111" s="2" t="s">
        <v>726</v>
      </c>
      <c r="X111" s="2" t="s">
        <v>726</v>
      </c>
      <c r="Y111" s="2" t="s">
        <v>726</v>
      </c>
      <c r="Z111" s="2" t="s">
        <v>726</v>
      </c>
      <c r="AA111" s="2" t="s">
        <v>726</v>
      </c>
      <c r="AB111" s="2" t="s">
        <v>726</v>
      </c>
      <c r="AC111" s="2" t="s">
        <v>726</v>
      </c>
      <c r="AD111" s="2" t="s">
        <v>726</v>
      </c>
      <c r="AE111" s="2" t="s">
        <v>726</v>
      </c>
      <c r="AF111" s="2" t="s">
        <v>726</v>
      </c>
      <c r="AG111" s="2" t="s">
        <v>726</v>
      </c>
      <c r="AH111" s="2" t="s">
        <v>727</v>
      </c>
      <c r="AI111" s="2" t="s">
        <v>726</v>
      </c>
      <c r="AJ111" s="2" t="s">
        <v>726</v>
      </c>
      <c r="AK111" s="2" t="s">
        <v>726</v>
      </c>
      <c r="AL111" s="2" t="s">
        <v>726</v>
      </c>
      <c r="AM111" s="2" t="s">
        <v>726</v>
      </c>
      <c r="AN111" s="2" t="s">
        <v>726</v>
      </c>
      <c r="AO111" s="2" t="s">
        <v>726</v>
      </c>
      <c r="AQ111" s="2">
        <f t="shared" si="13"/>
        <v>0</v>
      </c>
      <c r="AR111" s="2">
        <f t="shared" si="12"/>
        <v>0</v>
      </c>
      <c r="AT111" s="2">
        <f t="shared" si="14"/>
        <v>0</v>
      </c>
      <c r="AU111" s="2">
        <f t="shared" si="15"/>
        <v>0</v>
      </c>
      <c r="AV111" s="16" t="str">
        <f t="shared" si="16"/>
        <v/>
      </c>
      <c r="AY111" s="2">
        <f t="shared" si="17"/>
        <v>0</v>
      </c>
      <c r="AZ111" s="2">
        <f t="shared" si="18"/>
        <v>0</v>
      </c>
      <c r="BA111" s="2">
        <f t="shared" si="19"/>
        <v>0</v>
      </c>
      <c r="BB111" s="2">
        <f t="shared" si="20"/>
        <v>0</v>
      </c>
      <c r="BC111" s="2">
        <f t="shared" si="21"/>
        <v>0</v>
      </c>
      <c r="BD111" s="2">
        <f t="shared" si="22"/>
        <v>0</v>
      </c>
    </row>
    <row r="112" spans="1:56" ht="15" customHeight="1" x14ac:dyDescent="0.25">
      <c r="A112" s="2" t="s">
        <v>181</v>
      </c>
      <c r="B112" s="2" t="s">
        <v>183</v>
      </c>
      <c r="C112" s="2">
        <v>2017</v>
      </c>
      <c r="D112" s="2" t="s">
        <v>726</v>
      </c>
      <c r="E112" s="2" t="s">
        <v>726</v>
      </c>
      <c r="F112" s="2" t="s">
        <v>726</v>
      </c>
      <c r="G112" s="2" t="s">
        <v>726</v>
      </c>
      <c r="H112" s="2" t="s">
        <v>726</v>
      </c>
      <c r="I112" s="2" t="s">
        <v>726</v>
      </c>
      <c r="J112" s="2" t="s">
        <v>726</v>
      </c>
      <c r="K112" s="2" t="s">
        <v>726</v>
      </c>
      <c r="L112" s="2" t="s">
        <v>726</v>
      </c>
      <c r="M112" s="2" t="s">
        <v>726</v>
      </c>
      <c r="N112" s="2" t="s">
        <v>726</v>
      </c>
      <c r="O112" s="2" t="s">
        <v>726</v>
      </c>
      <c r="P112" s="2" t="s">
        <v>726</v>
      </c>
      <c r="Q112" s="2" t="s">
        <v>726</v>
      </c>
      <c r="R112" s="2" t="s">
        <v>726</v>
      </c>
      <c r="S112" s="2" t="s">
        <v>726</v>
      </c>
      <c r="T112" s="2" t="s">
        <v>726</v>
      </c>
      <c r="U112" s="2" t="s">
        <v>726</v>
      </c>
      <c r="V112" s="2" t="s">
        <v>726</v>
      </c>
      <c r="W112" s="2" t="s">
        <v>726</v>
      </c>
      <c r="X112" s="2" t="s">
        <v>726</v>
      </c>
      <c r="Y112" s="2" t="s">
        <v>726</v>
      </c>
      <c r="Z112" s="2" t="s">
        <v>726</v>
      </c>
      <c r="AA112" s="2" t="s">
        <v>726</v>
      </c>
      <c r="AB112" s="2" t="s">
        <v>726</v>
      </c>
      <c r="AC112" s="2" t="s">
        <v>726</v>
      </c>
      <c r="AD112" s="2" t="s">
        <v>726</v>
      </c>
      <c r="AE112" s="2" t="s">
        <v>726</v>
      </c>
      <c r="AF112" s="2" t="s">
        <v>726</v>
      </c>
      <c r="AG112" s="2" t="s">
        <v>726</v>
      </c>
      <c r="AH112" s="2" t="s">
        <v>727</v>
      </c>
      <c r="AI112" s="2" t="s">
        <v>726</v>
      </c>
      <c r="AJ112" s="2" t="s">
        <v>726</v>
      </c>
      <c r="AK112" s="2" t="s">
        <v>726</v>
      </c>
      <c r="AL112" s="2" t="s">
        <v>726</v>
      </c>
      <c r="AM112" s="2" t="s">
        <v>726</v>
      </c>
      <c r="AN112" s="2" t="s">
        <v>726</v>
      </c>
      <c r="AO112" s="2" t="s">
        <v>726</v>
      </c>
      <c r="AQ112" s="2">
        <f t="shared" si="13"/>
        <v>0</v>
      </c>
      <c r="AR112" s="2">
        <f t="shared" si="12"/>
        <v>0</v>
      </c>
      <c r="AT112" s="2">
        <f t="shared" si="14"/>
        <v>0</v>
      </c>
      <c r="AU112" s="2">
        <f t="shared" si="15"/>
        <v>0</v>
      </c>
      <c r="AV112" s="16" t="str">
        <f t="shared" si="16"/>
        <v/>
      </c>
      <c r="AY112" s="2">
        <f t="shared" si="17"/>
        <v>0</v>
      </c>
      <c r="AZ112" s="2">
        <f t="shared" si="18"/>
        <v>0</v>
      </c>
      <c r="BA112" s="2">
        <f t="shared" si="19"/>
        <v>0</v>
      </c>
      <c r="BB112" s="2">
        <f t="shared" si="20"/>
        <v>0</v>
      </c>
      <c r="BC112" s="2">
        <f t="shared" si="21"/>
        <v>0</v>
      </c>
      <c r="BD112" s="2">
        <f t="shared" si="22"/>
        <v>0</v>
      </c>
    </row>
    <row r="113" spans="1:56" ht="15" customHeight="1" x14ac:dyDescent="0.25">
      <c r="A113" s="2" t="s">
        <v>181</v>
      </c>
      <c r="B113" s="2" t="s">
        <v>184</v>
      </c>
      <c r="C113" s="2">
        <v>2017</v>
      </c>
      <c r="D113" s="2" t="s">
        <v>726</v>
      </c>
      <c r="E113" s="2" t="s">
        <v>726</v>
      </c>
      <c r="F113" s="2" t="s">
        <v>726</v>
      </c>
      <c r="G113" s="2" t="s">
        <v>726</v>
      </c>
      <c r="H113" s="2" t="s">
        <v>726</v>
      </c>
      <c r="I113" s="2" t="s">
        <v>726</v>
      </c>
      <c r="J113" s="2" t="s">
        <v>726</v>
      </c>
      <c r="K113" s="2" t="s">
        <v>726</v>
      </c>
      <c r="L113" s="2" t="s">
        <v>726</v>
      </c>
      <c r="M113" s="2" t="s">
        <v>726</v>
      </c>
      <c r="N113" s="2" t="s">
        <v>726</v>
      </c>
      <c r="O113" s="2" t="s">
        <v>726</v>
      </c>
      <c r="P113" s="2" t="s">
        <v>726</v>
      </c>
      <c r="Q113" s="2" t="s">
        <v>726</v>
      </c>
      <c r="R113" s="2" t="s">
        <v>726</v>
      </c>
      <c r="S113" s="2" t="s">
        <v>726</v>
      </c>
      <c r="T113" s="2" t="s">
        <v>726</v>
      </c>
      <c r="U113" s="2" t="s">
        <v>726</v>
      </c>
      <c r="V113" s="2" t="s">
        <v>726</v>
      </c>
      <c r="W113" s="2" t="s">
        <v>726</v>
      </c>
      <c r="X113" s="2" t="s">
        <v>726</v>
      </c>
      <c r="Y113" s="2" t="s">
        <v>726</v>
      </c>
      <c r="Z113" s="2" t="s">
        <v>726</v>
      </c>
      <c r="AA113" s="2" t="s">
        <v>726</v>
      </c>
      <c r="AB113" s="2" t="s">
        <v>726</v>
      </c>
      <c r="AC113" s="2" t="s">
        <v>726</v>
      </c>
      <c r="AD113" s="2" t="s">
        <v>726</v>
      </c>
      <c r="AE113" s="2" t="s">
        <v>726</v>
      </c>
      <c r="AF113" s="2" t="s">
        <v>726</v>
      </c>
      <c r="AG113" s="2" t="s">
        <v>726</v>
      </c>
      <c r="AH113" s="2" t="s">
        <v>727</v>
      </c>
      <c r="AI113" s="2" t="s">
        <v>726</v>
      </c>
      <c r="AJ113" s="2" t="s">
        <v>726</v>
      </c>
      <c r="AK113" s="2" t="s">
        <v>726</v>
      </c>
      <c r="AL113" s="2" t="s">
        <v>726</v>
      </c>
      <c r="AM113" s="2" t="s">
        <v>726</v>
      </c>
      <c r="AN113" s="2" t="s">
        <v>726</v>
      </c>
      <c r="AO113" s="2" t="s">
        <v>726</v>
      </c>
      <c r="AQ113" s="2">
        <f t="shared" si="13"/>
        <v>0</v>
      </c>
      <c r="AR113" s="2">
        <f t="shared" si="12"/>
        <v>0</v>
      </c>
      <c r="AT113" s="2">
        <f t="shared" si="14"/>
        <v>0</v>
      </c>
      <c r="AU113" s="2">
        <f t="shared" si="15"/>
        <v>0</v>
      </c>
      <c r="AV113" s="16" t="str">
        <f t="shared" si="16"/>
        <v/>
      </c>
      <c r="AY113" s="2">
        <f t="shared" si="17"/>
        <v>0</v>
      </c>
      <c r="AZ113" s="2">
        <f t="shared" si="18"/>
        <v>0</v>
      </c>
      <c r="BA113" s="2">
        <f t="shared" si="19"/>
        <v>0</v>
      </c>
      <c r="BB113" s="2">
        <f t="shared" si="20"/>
        <v>0</v>
      </c>
      <c r="BC113" s="2">
        <f t="shared" si="21"/>
        <v>0</v>
      </c>
      <c r="BD113" s="2">
        <f t="shared" si="22"/>
        <v>0</v>
      </c>
    </row>
    <row r="114" spans="1:56" ht="15" customHeight="1" x14ac:dyDescent="0.25">
      <c r="A114" s="2" t="s">
        <v>181</v>
      </c>
      <c r="B114" s="2" t="s">
        <v>185</v>
      </c>
      <c r="C114" s="2">
        <v>2017</v>
      </c>
      <c r="D114" s="2" t="s">
        <v>726</v>
      </c>
      <c r="E114" s="2" t="s">
        <v>726</v>
      </c>
      <c r="F114" s="2" t="s">
        <v>726</v>
      </c>
      <c r="G114" s="2" t="s">
        <v>726</v>
      </c>
      <c r="H114" s="2" t="s">
        <v>726</v>
      </c>
      <c r="I114" s="2" t="s">
        <v>726</v>
      </c>
      <c r="J114" s="2" t="s">
        <v>726</v>
      </c>
      <c r="K114" s="2" t="s">
        <v>726</v>
      </c>
      <c r="L114" s="2" t="s">
        <v>726</v>
      </c>
      <c r="M114" s="2" t="s">
        <v>726</v>
      </c>
      <c r="N114" s="2" t="s">
        <v>726</v>
      </c>
      <c r="O114" s="2" t="s">
        <v>726</v>
      </c>
      <c r="P114" s="2" t="s">
        <v>726</v>
      </c>
      <c r="Q114" s="2" t="s">
        <v>726</v>
      </c>
      <c r="R114" s="2" t="s">
        <v>726</v>
      </c>
      <c r="S114" s="2" t="s">
        <v>726</v>
      </c>
      <c r="T114" s="2" t="s">
        <v>726</v>
      </c>
      <c r="U114" s="2" t="s">
        <v>726</v>
      </c>
      <c r="V114" s="2" t="s">
        <v>726</v>
      </c>
      <c r="W114" s="2" t="s">
        <v>726</v>
      </c>
      <c r="X114" s="2" t="s">
        <v>726</v>
      </c>
      <c r="Y114" s="2" t="s">
        <v>726</v>
      </c>
      <c r="Z114" s="2" t="s">
        <v>726</v>
      </c>
      <c r="AA114" s="2" t="s">
        <v>726</v>
      </c>
      <c r="AB114" s="2" t="s">
        <v>726</v>
      </c>
      <c r="AC114" s="2" t="s">
        <v>726</v>
      </c>
      <c r="AD114" s="2" t="s">
        <v>726</v>
      </c>
      <c r="AE114" s="2" t="s">
        <v>726</v>
      </c>
      <c r="AF114" s="2" t="s">
        <v>726</v>
      </c>
      <c r="AG114" s="2" t="s">
        <v>726</v>
      </c>
      <c r="AH114" s="2" t="s">
        <v>727</v>
      </c>
      <c r="AI114" s="2" t="s">
        <v>726</v>
      </c>
      <c r="AJ114" s="2" t="s">
        <v>726</v>
      </c>
      <c r="AK114" s="2" t="s">
        <v>726</v>
      </c>
      <c r="AL114" s="2" t="s">
        <v>726</v>
      </c>
      <c r="AM114" s="2" t="s">
        <v>726</v>
      </c>
      <c r="AN114" s="2" t="s">
        <v>726</v>
      </c>
      <c r="AO114" s="2" t="s">
        <v>726</v>
      </c>
      <c r="AQ114" s="2">
        <f t="shared" si="13"/>
        <v>0</v>
      </c>
      <c r="AR114" s="2">
        <f t="shared" si="12"/>
        <v>0</v>
      </c>
      <c r="AT114" s="2">
        <f t="shared" si="14"/>
        <v>0</v>
      </c>
      <c r="AU114" s="2">
        <f t="shared" si="15"/>
        <v>0</v>
      </c>
      <c r="AV114" s="16" t="str">
        <f t="shared" si="16"/>
        <v/>
      </c>
      <c r="AY114" s="2">
        <f t="shared" si="17"/>
        <v>0</v>
      </c>
      <c r="AZ114" s="2">
        <f t="shared" si="18"/>
        <v>0</v>
      </c>
      <c r="BA114" s="2">
        <f t="shared" si="19"/>
        <v>0</v>
      </c>
      <c r="BB114" s="2">
        <f t="shared" si="20"/>
        <v>0</v>
      </c>
      <c r="BC114" s="2">
        <f t="shared" si="21"/>
        <v>0</v>
      </c>
      <c r="BD114" s="2">
        <f t="shared" si="22"/>
        <v>0</v>
      </c>
    </row>
    <row r="115" spans="1:56" ht="15" customHeight="1" x14ac:dyDescent="0.25">
      <c r="A115" s="2" t="s">
        <v>186</v>
      </c>
      <c r="B115" s="2" t="s">
        <v>187</v>
      </c>
      <c r="C115" s="2">
        <v>2017</v>
      </c>
      <c r="D115" s="2">
        <v>183</v>
      </c>
      <c r="E115" s="2">
        <v>31</v>
      </c>
      <c r="F115" s="2" t="s">
        <v>726</v>
      </c>
      <c r="G115" s="2" t="s">
        <v>726</v>
      </c>
      <c r="H115" s="2" t="s">
        <v>726</v>
      </c>
      <c r="I115" s="2">
        <v>230</v>
      </c>
      <c r="J115" s="2" t="s">
        <v>726</v>
      </c>
      <c r="K115" s="2" t="s">
        <v>726</v>
      </c>
      <c r="L115" s="2" t="s">
        <v>726</v>
      </c>
      <c r="M115" s="2" t="s">
        <v>726</v>
      </c>
      <c r="N115" s="2" t="s">
        <v>726</v>
      </c>
      <c r="O115" s="2" t="s">
        <v>726</v>
      </c>
      <c r="P115" s="2" t="s">
        <v>726</v>
      </c>
      <c r="Q115" s="2">
        <v>5</v>
      </c>
      <c r="R115" s="2">
        <v>17</v>
      </c>
      <c r="S115" s="2">
        <v>25</v>
      </c>
      <c r="T115" s="2">
        <v>65</v>
      </c>
      <c r="U115" s="2" t="s">
        <v>726</v>
      </c>
      <c r="V115" s="2" t="s">
        <v>726</v>
      </c>
      <c r="W115" s="2" t="s">
        <v>726</v>
      </c>
      <c r="X115" s="2" t="s">
        <v>726</v>
      </c>
      <c r="Y115" s="2" t="s">
        <v>726</v>
      </c>
      <c r="Z115" s="2" t="s">
        <v>726</v>
      </c>
      <c r="AA115" s="2" t="s">
        <v>726</v>
      </c>
      <c r="AB115" s="2" t="s">
        <v>726</v>
      </c>
      <c r="AC115" s="2" t="s">
        <v>726</v>
      </c>
      <c r="AD115" s="2" t="s">
        <v>726</v>
      </c>
      <c r="AE115" s="2">
        <v>93</v>
      </c>
      <c r="AF115" s="2" t="s">
        <v>726</v>
      </c>
      <c r="AG115" s="2" t="s">
        <v>726</v>
      </c>
      <c r="AH115" s="2" t="s">
        <v>727</v>
      </c>
      <c r="AI115" s="2" t="s">
        <v>726</v>
      </c>
      <c r="AJ115" s="2" t="s">
        <v>726</v>
      </c>
      <c r="AK115" s="2">
        <v>25</v>
      </c>
      <c r="AL115" s="2">
        <v>66</v>
      </c>
      <c r="AM115" s="2" t="s">
        <v>726</v>
      </c>
      <c r="AN115" s="2">
        <v>0</v>
      </c>
      <c r="AO115" s="2">
        <v>34</v>
      </c>
      <c r="AQ115" s="2">
        <f t="shared" si="13"/>
        <v>205</v>
      </c>
      <c r="AR115" s="2">
        <f t="shared" si="12"/>
        <v>230</v>
      </c>
      <c r="AT115" s="2">
        <f t="shared" si="14"/>
        <v>183</v>
      </c>
      <c r="AU115" s="2">
        <f t="shared" si="15"/>
        <v>31</v>
      </c>
      <c r="AV115" s="16">
        <f t="shared" si="16"/>
        <v>0.93043478260869561</v>
      </c>
      <c r="AY115" s="2">
        <f t="shared" si="17"/>
        <v>25</v>
      </c>
      <c r="AZ115" s="2">
        <f t="shared" si="18"/>
        <v>16.5</v>
      </c>
      <c r="BA115" s="2">
        <f t="shared" si="19"/>
        <v>0</v>
      </c>
      <c r="BB115" s="2">
        <f t="shared" si="20"/>
        <v>0</v>
      </c>
      <c r="BC115" s="2">
        <f t="shared" si="21"/>
        <v>8.5</v>
      </c>
      <c r="BD115" s="2">
        <f t="shared" si="22"/>
        <v>0</v>
      </c>
    </row>
    <row r="116" spans="1:56" ht="15" customHeight="1" x14ac:dyDescent="0.25">
      <c r="A116" s="2" t="s">
        <v>188</v>
      </c>
      <c r="B116" s="2" t="s">
        <v>189</v>
      </c>
      <c r="C116" s="2">
        <v>2017</v>
      </c>
      <c r="D116" s="2">
        <v>203.703</v>
      </c>
      <c r="E116" s="2">
        <v>62.6</v>
      </c>
      <c r="F116" s="2" t="s">
        <v>726</v>
      </c>
      <c r="G116" s="2" t="s">
        <v>726</v>
      </c>
      <c r="H116" s="2" t="s">
        <v>726</v>
      </c>
      <c r="I116" s="2">
        <v>383.35899999999998</v>
      </c>
      <c r="J116" s="2" t="s">
        <v>726</v>
      </c>
      <c r="K116" s="2" t="s">
        <v>726</v>
      </c>
      <c r="L116" s="2" t="s">
        <v>726</v>
      </c>
      <c r="M116" s="2" t="s">
        <v>726</v>
      </c>
      <c r="N116" s="2" t="s">
        <v>726</v>
      </c>
      <c r="O116" s="2" t="s">
        <v>726</v>
      </c>
      <c r="P116" s="2" t="s">
        <v>726</v>
      </c>
      <c r="Q116" s="2">
        <v>24.73</v>
      </c>
      <c r="R116" s="2">
        <v>152.14099999999999</v>
      </c>
      <c r="S116" s="2">
        <v>5.548</v>
      </c>
      <c r="T116" s="2" t="s">
        <v>726</v>
      </c>
      <c r="U116" s="2" t="s">
        <v>726</v>
      </c>
      <c r="V116" s="2" t="s">
        <v>726</v>
      </c>
      <c r="W116" s="2" t="s">
        <v>726</v>
      </c>
      <c r="X116" s="2" t="s">
        <v>726</v>
      </c>
      <c r="Y116" s="2" t="s">
        <v>726</v>
      </c>
      <c r="Z116" s="2" t="s">
        <v>726</v>
      </c>
      <c r="AA116" s="2">
        <v>125.378</v>
      </c>
      <c r="AB116" s="2" t="s">
        <v>726</v>
      </c>
      <c r="AC116" s="2">
        <v>0.75900000000000001</v>
      </c>
      <c r="AD116" s="2" t="s">
        <v>726</v>
      </c>
      <c r="AE116" s="2" t="s">
        <v>726</v>
      </c>
      <c r="AF116" s="2" t="s">
        <v>726</v>
      </c>
      <c r="AG116" s="2" t="s">
        <v>726</v>
      </c>
      <c r="AH116" s="2" t="s">
        <v>727</v>
      </c>
      <c r="AI116" s="2" t="s">
        <v>726</v>
      </c>
      <c r="AJ116" s="2" t="s">
        <v>726</v>
      </c>
      <c r="AK116" s="2">
        <v>74.802999999999997</v>
      </c>
      <c r="AL116" s="2">
        <v>100</v>
      </c>
      <c r="AM116" s="2">
        <v>0</v>
      </c>
      <c r="AN116" s="2">
        <v>0</v>
      </c>
      <c r="AO116" s="2">
        <v>0</v>
      </c>
      <c r="AQ116" s="2">
        <f t="shared" si="13"/>
        <v>308.55599999999998</v>
      </c>
      <c r="AR116" s="2">
        <f t="shared" si="12"/>
        <v>383.35899999999998</v>
      </c>
      <c r="AT116" s="2">
        <f t="shared" si="14"/>
        <v>203.703</v>
      </c>
      <c r="AU116" s="2">
        <f t="shared" si="15"/>
        <v>62.6</v>
      </c>
      <c r="AV116" s="16">
        <f t="shared" si="16"/>
        <v>0.69465696644659447</v>
      </c>
      <c r="AY116" s="2">
        <f t="shared" si="17"/>
        <v>74.802999999999997</v>
      </c>
      <c r="AZ116" s="2">
        <f t="shared" si="18"/>
        <v>74.802999999999997</v>
      </c>
      <c r="BA116" s="2">
        <f t="shared" si="19"/>
        <v>0</v>
      </c>
      <c r="BB116" s="2">
        <f t="shared" si="20"/>
        <v>0</v>
      </c>
      <c r="BC116" s="2">
        <f t="shared" si="21"/>
        <v>0</v>
      </c>
      <c r="BD116" s="2">
        <f t="shared" si="22"/>
        <v>0</v>
      </c>
    </row>
    <row r="117" spans="1:56" ht="15" customHeight="1" x14ac:dyDescent="0.25">
      <c r="A117" s="2" t="s">
        <v>190</v>
      </c>
      <c r="B117" s="2" t="s">
        <v>191</v>
      </c>
      <c r="C117" s="2">
        <v>2017</v>
      </c>
      <c r="D117" s="2" t="s">
        <v>726</v>
      </c>
      <c r="E117" s="2" t="s">
        <v>726</v>
      </c>
      <c r="F117" s="2" t="s">
        <v>726</v>
      </c>
      <c r="G117" s="2" t="s">
        <v>726</v>
      </c>
      <c r="H117" s="2" t="s">
        <v>726</v>
      </c>
      <c r="I117" s="2" t="s">
        <v>726</v>
      </c>
      <c r="J117" s="2" t="s">
        <v>726</v>
      </c>
      <c r="K117" s="2" t="s">
        <v>726</v>
      </c>
      <c r="L117" s="2" t="s">
        <v>726</v>
      </c>
      <c r="M117" s="2" t="s">
        <v>726</v>
      </c>
      <c r="N117" s="2" t="s">
        <v>726</v>
      </c>
      <c r="O117" s="2" t="s">
        <v>726</v>
      </c>
      <c r="P117" s="2" t="s">
        <v>726</v>
      </c>
      <c r="Q117" s="2" t="s">
        <v>726</v>
      </c>
      <c r="R117" s="2" t="s">
        <v>726</v>
      </c>
      <c r="S117" s="2" t="s">
        <v>726</v>
      </c>
      <c r="T117" s="2" t="s">
        <v>726</v>
      </c>
      <c r="U117" s="2" t="s">
        <v>726</v>
      </c>
      <c r="V117" s="2" t="s">
        <v>726</v>
      </c>
      <c r="W117" s="2" t="s">
        <v>726</v>
      </c>
      <c r="X117" s="2" t="s">
        <v>726</v>
      </c>
      <c r="Y117" s="2" t="s">
        <v>726</v>
      </c>
      <c r="Z117" s="2" t="s">
        <v>726</v>
      </c>
      <c r="AA117" s="2" t="s">
        <v>726</v>
      </c>
      <c r="AB117" s="2" t="s">
        <v>726</v>
      </c>
      <c r="AC117" s="2" t="s">
        <v>726</v>
      </c>
      <c r="AD117" s="2" t="s">
        <v>726</v>
      </c>
      <c r="AE117" s="2" t="s">
        <v>726</v>
      </c>
      <c r="AF117" s="2" t="s">
        <v>726</v>
      </c>
      <c r="AG117" s="2" t="s">
        <v>726</v>
      </c>
      <c r="AH117" s="2" t="s">
        <v>609</v>
      </c>
      <c r="AI117" s="2" t="s">
        <v>726</v>
      </c>
      <c r="AJ117" s="2" t="s">
        <v>726</v>
      </c>
      <c r="AK117" s="2" t="s">
        <v>726</v>
      </c>
      <c r="AL117" s="2" t="s">
        <v>726</v>
      </c>
      <c r="AM117" s="2" t="s">
        <v>726</v>
      </c>
      <c r="AN117" s="2" t="s">
        <v>726</v>
      </c>
      <c r="AO117" s="2" t="s">
        <v>726</v>
      </c>
      <c r="AQ117" s="2">
        <f t="shared" si="13"/>
        <v>0</v>
      </c>
      <c r="AR117" s="2">
        <f t="shared" si="12"/>
        <v>0</v>
      </c>
      <c r="AT117" s="2">
        <f t="shared" si="14"/>
        <v>0</v>
      </c>
      <c r="AU117" s="2">
        <f t="shared" si="15"/>
        <v>0</v>
      </c>
      <c r="AV117" s="16" t="str">
        <f t="shared" si="16"/>
        <v/>
      </c>
      <c r="AY117" s="2">
        <f t="shared" si="17"/>
        <v>0</v>
      </c>
      <c r="AZ117" s="2">
        <f t="shared" si="18"/>
        <v>0</v>
      </c>
      <c r="BA117" s="2">
        <f t="shared" si="19"/>
        <v>0</v>
      </c>
      <c r="BB117" s="2">
        <f t="shared" si="20"/>
        <v>0</v>
      </c>
      <c r="BC117" s="2">
        <f t="shared" si="21"/>
        <v>0</v>
      </c>
      <c r="BD117" s="2">
        <f t="shared" si="22"/>
        <v>0</v>
      </c>
    </row>
    <row r="118" spans="1:56" ht="15" customHeight="1" x14ac:dyDescent="0.25">
      <c r="A118" s="2" t="s">
        <v>190</v>
      </c>
      <c r="B118" s="2" t="s">
        <v>192</v>
      </c>
      <c r="C118" s="2">
        <v>2017</v>
      </c>
      <c r="D118" s="2">
        <v>461.38099999999997</v>
      </c>
      <c r="E118" s="2">
        <v>240.46600000000001</v>
      </c>
      <c r="F118" s="2" t="s">
        <v>726</v>
      </c>
      <c r="G118" s="2" t="s">
        <v>726</v>
      </c>
      <c r="H118" s="2" t="s">
        <v>726</v>
      </c>
      <c r="I118" s="2">
        <v>844.46100000000001</v>
      </c>
      <c r="J118" s="2" t="s">
        <v>726</v>
      </c>
      <c r="K118" s="2" t="s">
        <v>726</v>
      </c>
      <c r="L118" s="2" t="s">
        <v>726</v>
      </c>
      <c r="M118" s="2" t="s">
        <v>726</v>
      </c>
      <c r="N118" s="2">
        <v>529.17499999999995</v>
      </c>
      <c r="O118" s="2" t="s">
        <v>726</v>
      </c>
      <c r="P118" s="2" t="s">
        <v>726</v>
      </c>
      <c r="Q118" s="2">
        <v>129.096</v>
      </c>
      <c r="R118" s="2">
        <v>39.902999999999999</v>
      </c>
      <c r="S118" s="2">
        <v>28.166</v>
      </c>
      <c r="T118" s="2" t="s">
        <v>726</v>
      </c>
      <c r="U118" s="2" t="s">
        <v>726</v>
      </c>
      <c r="V118" s="2">
        <v>37.555</v>
      </c>
      <c r="W118" s="2" t="s">
        <v>8</v>
      </c>
      <c r="X118" s="2" t="s">
        <v>726</v>
      </c>
      <c r="Y118" s="2" t="s">
        <v>726</v>
      </c>
      <c r="Z118" s="2" t="s">
        <v>726</v>
      </c>
      <c r="AA118" s="2" t="s">
        <v>726</v>
      </c>
      <c r="AB118" s="2" t="s">
        <v>726</v>
      </c>
      <c r="AC118" s="2">
        <v>0.82499999999999996</v>
      </c>
      <c r="AD118" s="2" t="s">
        <v>726</v>
      </c>
      <c r="AE118" s="2" t="s">
        <v>726</v>
      </c>
      <c r="AF118" s="2" t="s">
        <v>726</v>
      </c>
      <c r="AG118" s="2" t="s">
        <v>726</v>
      </c>
      <c r="AH118" s="2" t="s">
        <v>609</v>
      </c>
      <c r="AI118" s="2" t="s">
        <v>726</v>
      </c>
      <c r="AJ118" s="2">
        <v>24.401</v>
      </c>
      <c r="AK118" s="2">
        <v>55.34</v>
      </c>
      <c r="AL118" s="2">
        <v>100</v>
      </c>
      <c r="AM118" s="2">
        <v>0</v>
      </c>
      <c r="AN118" s="2">
        <v>0</v>
      </c>
      <c r="AO118" s="2" t="s">
        <v>726</v>
      </c>
      <c r="AQ118" s="2">
        <f t="shared" si="13"/>
        <v>789.12099999999998</v>
      </c>
      <c r="AR118" s="2">
        <f t="shared" si="12"/>
        <v>844.46100000000001</v>
      </c>
      <c r="AT118" s="2">
        <f t="shared" si="14"/>
        <v>461.38099999999997</v>
      </c>
      <c r="AU118" s="2">
        <f t="shared" si="15"/>
        <v>240.46600000000001</v>
      </c>
      <c r="AV118" s="16">
        <f t="shared" si="16"/>
        <v>0.83111831096995592</v>
      </c>
      <c r="AY118" s="2">
        <f t="shared" si="17"/>
        <v>55.34</v>
      </c>
      <c r="AZ118" s="2">
        <f t="shared" si="18"/>
        <v>55.34</v>
      </c>
      <c r="BA118" s="2">
        <f t="shared" si="19"/>
        <v>0</v>
      </c>
      <c r="BB118" s="2">
        <f t="shared" si="20"/>
        <v>0</v>
      </c>
      <c r="BC118" s="2">
        <f t="shared" si="21"/>
        <v>0</v>
      </c>
      <c r="BD118" s="2">
        <f t="shared" si="22"/>
        <v>0</v>
      </c>
    </row>
    <row r="119" spans="1:56" ht="15" customHeight="1" x14ac:dyDescent="0.25">
      <c r="A119" s="2" t="s">
        <v>190</v>
      </c>
      <c r="B119" s="2" t="s">
        <v>193</v>
      </c>
      <c r="C119" s="2">
        <v>2017</v>
      </c>
      <c r="D119" s="2">
        <v>136.97200000000001</v>
      </c>
      <c r="E119" s="2">
        <v>18.792000000000002</v>
      </c>
      <c r="F119" s="2" t="s">
        <v>726</v>
      </c>
      <c r="G119" s="2" t="s">
        <v>726</v>
      </c>
      <c r="H119" s="2" t="s">
        <v>726</v>
      </c>
      <c r="I119" s="2">
        <v>211.74610000000001</v>
      </c>
      <c r="J119" s="2" t="s">
        <v>726</v>
      </c>
      <c r="K119" s="2" t="s">
        <v>726</v>
      </c>
      <c r="L119" s="2" t="s">
        <v>726</v>
      </c>
      <c r="M119" s="2" t="s">
        <v>726</v>
      </c>
      <c r="N119" s="2" t="s">
        <v>726</v>
      </c>
      <c r="O119" s="2" t="s">
        <v>726</v>
      </c>
      <c r="P119" s="2" t="s">
        <v>726</v>
      </c>
      <c r="Q119" s="2">
        <v>93.974000000000004</v>
      </c>
      <c r="R119" s="2">
        <v>29.047000000000001</v>
      </c>
      <c r="S119" s="2">
        <v>20.503</v>
      </c>
      <c r="T119" s="2">
        <v>0</v>
      </c>
      <c r="U119" s="2" t="s">
        <v>726</v>
      </c>
      <c r="V119" s="2">
        <v>27.338100000000001</v>
      </c>
      <c r="W119" s="2" t="s">
        <v>726</v>
      </c>
      <c r="X119" s="2" t="s">
        <v>726</v>
      </c>
      <c r="Y119" s="2" t="s">
        <v>726</v>
      </c>
      <c r="Z119" s="2" t="s">
        <v>726</v>
      </c>
      <c r="AA119" s="2" t="s">
        <v>726</v>
      </c>
      <c r="AB119" s="2" t="s">
        <v>726</v>
      </c>
      <c r="AC119" s="2">
        <v>0.6</v>
      </c>
      <c r="AD119" s="2" t="s">
        <v>726</v>
      </c>
      <c r="AE119" s="2" t="s">
        <v>726</v>
      </c>
      <c r="AF119" s="2" t="s">
        <v>726</v>
      </c>
      <c r="AG119" s="2" t="s">
        <v>726</v>
      </c>
      <c r="AH119" s="2" t="s">
        <v>609</v>
      </c>
      <c r="AI119" s="2" t="s">
        <v>726</v>
      </c>
      <c r="AJ119" s="2" t="s">
        <v>726</v>
      </c>
      <c r="AK119" s="2">
        <v>40.283999999999999</v>
      </c>
      <c r="AL119" s="2">
        <v>100</v>
      </c>
      <c r="AM119" s="2">
        <v>0</v>
      </c>
      <c r="AN119" s="2">
        <v>0</v>
      </c>
      <c r="AO119" s="2" t="s">
        <v>726</v>
      </c>
      <c r="AQ119" s="2">
        <f t="shared" si="13"/>
        <v>171.46209999999999</v>
      </c>
      <c r="AR119" s="2">
        <f t="shared" si="12"/>
        <v>211.74609999999998</v>
      </c>
      <c r="AT119" s="2">
        <f t="shared" si="14"/>
        <v>136.97200000000001</v>
      </c>
      <c r="AU119" s="2">
        <f t="shared" si="15"/>
        <v>18.792000000000002</v>
      </c>
      <c r="AV119" s="16">
        <f t="shared" si="16"/>
        <v>0.73561685433639634</v>
      </c>
      <c r="AY119" s="2">
        <f t="shared" si="17"/>
        <v>40.283999999999999</v>
      </c>
      <c r="AZ119" s="2">
        <f t="shared" si="18"/>
        <v>40.283999999999999</v>
      </c>
      <c r="BA119" s="2">
        <f t="shared" si="19"/>
        <v>0</v>
      </c>
      <c r="BB119" s="2">
        <f t="shared" si="20"/>
        <v>0</v>
      </c>
      <c r="BC119" s="2">
        <f t="shared" si="21"/>
        <v>0</v>
      </c>
      <c r="BD119" s="2">
        <f t="shared" si="22"/>
        <v>0</v>
      </c>
    </row>
    <row r="120" spans="1:56" ht="15" customHeight="1" x14ac:dyDescent="0.25">
      <c r="A120" s="2" t="s">
        <v>190</v>
      </c>
      <c r="B120" s="2" t="s">
        <v>190</v>
      </c>
      <c r="C120" s="2">
        <v>2017</v>
      </c>
      <c r="D120" s="2" t="s">
        <v>726</v>
      </c>
      <c r="E120" s="2" t="s">
        <v>726</v>
      </c>
      <c r="F120" s="2" t="s">
        <v>726</v>
      </c>
      <c r="G120" s="2" t="s">
        <v>726</v>
      </c>
      <c r="H120" s="2" t="s">
        <v>726</v>
      </c>
      <c r="I120" s="2" t="s">
        <v>726</v>
      </c>
      <c r="J120" s="2" t="s">
        <v>726</v>
      </c>
      <c r="K120" s="2" t="s">
        <v>726</v>
      </c>
      <c r="L120" s="2" t="s">
        <v>726</v>
      </c>
      <c r="M120" s="2" t="s">
        <v>726</v>
      </c>
      <c r="N120" s="2" t="s">
        <v>726</v>
      </c>
      <c r="O120" s="2" t="s">
        <v>726</v>
      </c>
      <c r="P120" s="2" t="s">
        <v>726</v>
      </c>
      <c r="Q120" s="2" t="s">
        <v>726</v>
      </c>
      <c r="R120" s="2" t="s">
        <v>726</v>
      </c>
      <c r="S120" s="2" t="s">
        <v>726</v>
      </c>
      <c r="T120" s="2" t="s">
        <v>726</v>
      </c>
      <c r="U120" s="2" t="s">
        <v>726</v>
      </c>
      <c r="V120" s="2" t="s">
        <v>726</v>
      </c>
      <c r="W120" s="2" t="s">
        <v>726</v>
      </c>
      <c r="X120" s="2" t="s">
        <v>726</v>
      </c>
      <c r="Y120" s="2" t="s">
        <v>726</v>
      </c>
      <c r="Z120" s="2" t="s">
        <v>726</v>
      </c>
      <c r="AA120" s="2" t="s">
        <v>726</v>
      </c>
      <c r="AB120" s="2" t="s">
        <v>726</v>
      </c>
      <c r="AC120" s="2" t="s">
        <v>726</v>
      </c>
      <c r="AD120" s="2" t="s">
        <v>726</v>
      </c>
      <c r="AE120" s="2" t="s">
        <v>726</v>
      </c>
      <c r="AF120" s="2" t="s">
        <v>726</v>
      </c>
      <c r="AG120" s="2" t="s">
        <v>726</v>
      </c>
      <c r="AH120" s="2" t="s">
        <v>609</v>
      </c>
      <c r="AI120" s="2" t="s">
        <v>726</v>
      </c>
      <c r="AJ120" s="2" t="s">
        <v>726</v>
      </c>
      <c r="AK120" s="2" t="s">
        <v>726</v>
      </c>
      <c r="AL120" s="2" t="s">
        <v>726</v>
      </c>
      <c r="AM120" s="2" t="s">
        <v>726</v>
      </c>
      <c r="AN120" s="2" t="s">
        <v>726</v>
      </c>
      <c r="AO120" s="2" t="s">
        <v>726</v>
      </c>
      <c r="AQ120" s="2">
        <f t="shared" si="13"/>
        <v>0</v>
      </c>
      <c r="AR120" s="2">
        <f t="shared" si="12"/>
        <v>0</v>
      </c>
      <c r="AT120" s="2">
        <f t="shared" si="14"/>
        <v>0</v>
      </c>
      <c r="AU120" s="2">
        <f t="shared" si="15"/>
        <v>0</v>
      </c>
      <c r="AV120" s="16" t="str">
        <f t="shared" si="16"/>
        <v/>
      </c>
      <c r="AY120" s="2">
        <f t="shared" si="17"/>
        <v>0</v>
      </c>
      <c r="AZ120" s="2">
        <f t="shared" si="18"/>
        <v>0</v>
      </c>
      <c r="BA120" s="2">
        <f t="shared" si="19"/>
        <v>0</v>
      </c>
      <c r="BB120" s="2">
        <f t="shared" si="20"/>
        <v>0</v>
      </c>
      <c r="BC120" s="2">
        <f t="shared" si="21"/>
        <v>0</v>
      </c>
      <c r="BD120" s="2">
        <f t="shared" si="22"/>
        <v>0</v>
      </c>
    </row>
    <row r="121" spans="1:56" ht="15" customHeight="1" x14ac:dyDescent="0.25">
      <c r="A121" s="2" t="s">
        <v>190</v>
      </c>
      <c r="B121" s="2" t="s">
        <v>194</v>
      </c>
      <c r="C121" s="2">
        <v>2017</v>
      </c>
      <c r="D121" s="2" t="s">
        <v>726</v>
      </c>
      <c r="E121" s="2" t="s">
        <v>726</v>
      </c>
      <c r="F121" s="2" t="s">
        <v>726</v>
      </c>
      <c r="G121" s="2" t="s">
        <v>726</v>
      </c>
      <c r="H121" s="2" t="s">
        <v>726</v>
      </c>
      <c r="I121" s="2" t="s">
        <v>726</v>
      </c>
      <c r="J121" s="2" t="s">
        <v>726</v>
      </c>
      <c r="K121" s="2" t="s">
        <v>726</v>
      </c>
      <c r="L121" s="2" t="s">
        <v>726</v>
      </c>
      <c r="M121" s="2" t="s">
        <v>726</v>
      </c>
      <c r="N121" s="2" t="s">
        <v>726</v>
      </c>
      <c r="O121" s="2" t="s">
        <v>726</v>
      </c>
      <c r="P121" s="2" t="s">
        <v>726</v>
      </c>
      <c r="Q121" s="2" t="s">
        <v>726</v>
      </c>
      <c r="R121" s="2" t="s">
        <v>726</v>
      </c>
      <c r="S121" s="2" t="s">
        <v>726</v>
      </c>
      <c r="T121" s="2" t="s">
        <v>726</v>
      </c>
      <c r="U121" s="2" t="s">
        <v>726</v>
      </c>
      <c r="V121" s="2" t="s">
        <v>726</v>
      </c>
      <c r="W121" s="2" t="s">
        <v>726</v>
      </c>
      <c r="X121" s="2" t="s">
        <v>726</v>
      </c>
      <c r="Y121" s="2" t="s">
        <v>726</v>
      </c>
      <c r="Z121" s="2" t="s">
        <v>726</v>
      </c>
      <c r="AA121" s="2" t="s">
        <v>726</v>
      </c>
      <c r="AB121" s="2" t="s">
        <v>726</v>
      </c>
      <c r="AC121" s="2" t="s">
        <v>726</v>
      </c>
      <c r="AD121" s="2" t="s">
        <v>726</v>
      </c>
      <c r="AE121" s="2" t="s">
        <v>726</v>
      </c>
      <c r="AF121" s="2" t="s">
        <v>726</v>
      </c>
      <c r="AG121" s="2" t="s">
        <v>726</v>
      </c>
      <c r="AH121" s="2" t="s">
        <v>609</v>
      </c>
      <c r="AI121" s="2" t="s">
        <v>726</v>
      </c>
      <c r="AJ121" s="2" t="s">
        <v>726</v>
      </c>
      <c r="AK121" s="2" t="s">
        <v>726</v>
      </c>
      <c r="AL121" s="2" t="s">
        <v>726</v>
      </c>
      <c r="AM121" s="2" t="s">
        <v>726</v>
      </c>
      <c r="AN121" s="2" t="s">
        <v>726</v>
      </c>
      <c r="AO121" s="2" t="s">
        <v>726</v>
      </c>
      <c r="AQ121" s="2">
        <f t="shared" si="13"/>
        <v>0</v>
      </c>
      <c r="AR121" s="2">
        <f t="shared" si="12"/>
        <v>0</v>
      </c>
      <c r="AT121" s="2">
        <f t="shared" si="14"/>
        <v>0</v>
      </c>
      <c r="AU121" s="2">
        <f t="shared" si="15"/>
        <v>0</v>
      </c>
      <c r="AV121" s="16" t="str">
        <f t="shared" si="16"/>
        <v/>
      </c>
      <c r="AY121" s="2">
        <f t="shared" si="17"/>
        <v>0</v>
      </c>
      <c r="AZ121" s="2">
        <f t="shared" si="18"/>
        <v>0</v>
      </c>
      <c r="BA121" s="2">
        <f t="shared" si="19"/>
        <v>0</v>
      </c>
      <c r="BB121" s="2">
        <f t="shared" si="20"/>
        <v>0</v>
      </c>
      <c r="BC121" s="2">
        <f t="shared" si="21"/>
        <v>0</v>
      </c>
      <c r="BD121" s="2">
        <f t="shared" si="22"/>
        <v>0</v>
      </c>
    </row>
    <row r="122" spans="1:56" ht="15" customHeight="1" x14ac:dyDescent="0.25">
      <c r="A122" s="2" t="s">
        <v>190</v>
      </c>
      <c r="B122" s="2" t="s">
        <v>195</v>
      </c>
      <c r="C122" s="2">
        <v>2017</v>
      </c>
      <c r="D122" s="2" t="s">
        <v>726</v>
      </c>
      <c r="E122" s="2" t="s">
        <v>726</v>
      </c>
      <c r="F122" s="2" t="s">
        <v>726</v>
      </c>
      <c r="G122" s="2" t="s">
        <v>726</v>
      </c>
      <c r="H122" s="2" t="s">
        <v>726</v>
      </c>
      <c r="I122" s="2" t="s">
        <v>726</v>
      </c>
      <c r="J122" s="2" t="s">
        <v>726</v>
      </c>
      <c r="K122" s="2" t="s">
        <v>726</v>
      </c>
      <c r="L122" s="2" t="s">
        <v>726</v>
      </c>
      <c r="M122" s="2" t="s">
        <v>726</v>
      </c>
      <c r="N122" s="2" t="s">
        <v>726</v>
      </c>
      <c r="O122" s="2" t="s">
        <v>726</v>
      </c>
      <c r="P122" s="2" t="s">
        <v>726</v>
      </c>
      <c r="Q122" s="2" t="s">
        <v>726</v>
      </c>
      <c r="R122" s="2" t="s">
        <v>726</v>
      </c>
      <c r="S122" s="2" t="s">
        <v>726</v>
      </c>
      <c r="T122" s="2" t="s">
        <v>726</v>
      </c>
      <c r="U122" s="2" t="s">
        <v>726</v>
      </c>
      <c r="V122" s="2" t="s">
        <v>726</v>
      </c>
      <c r="W122" s="2" t="s">
        <v>726</v>
      </c>
      <c r="X122" s="2" t="s">
        <v>726</v>
      </c>
      <c r="Y122" s="2" t="s">
        <v>726</v>
      </c>
      <c r="Z122" s="2" t="s">
        <v>726</v>
      </c>
      <c r="AA122" s="2" t="s">
        <v>726</v>
      </c>
      <c r="AB122" s="2" t="s">
        <v>726</v>
      </c>
      <c r="AC122" s="2" t="s">
        <v>726</v>
      </c>
      <c r="AD122" s="2" t="s">
        <v>726</v>
      </c>
      <c r="AE122" s="2" t="s">
        <v>726</v>
      </c>
      <c r="AF122" s="2" t="s">
        <v>726</v>
      </c>
      <c r="AG122" s="2" t="s">
        <v>726</v>
      </c>
      <c r="AH122" s="2" t="s">
        <v>609</v>
      </c>
      <c r="AI122" s="2" t="s">
        <v>726</v>
      </c>
      <c r="AJ122" s="2" t="s">
        <v>726</v>
      </c>
      <c r="AK122" s="2" t="s">
        <v>726</v>
      </c>
      <c r="AL122" s="2" t="s">
        <v>726</v>
      </c>
      <c r="AM122" s="2" t="s">
        <v>726</v>
      </c>
      <c r="AN122" s="2" t="s">
        <v>726</v>
      </c>
      <c r="AO122" s="2" t="s">
        <v>726</v>
      </c>
      <c r="AQ122" s="2">
        <f t="shared" si="13"/>
        <v>0</v>
      </c>
      <c r="AR122" s="2">
        <f t="shared" si="12"/>
        <v>0</v>
      </c>
      <c r="AT122" s="2">
        <f t="shared" si="14"/>
        <v>0</v>
      </c>
      <c r="AU122" s="2">
        <f t="shared" si="15"/>
        <v>0</v>
      </c>
      <c r="AV122" s="16" t="str">
        <f t="shared" si="16"/>
        <v/>
      </c>
      <c r="AY122" s="2">
        <f t="shared" si="17"/>
        <v>0</v>
      </c>
      <c r="AZ122" s="2">
        <f t="shared" si="18"/>
        <v>0</v>
      </c>
      <c r="BA122" s="2">
        <f t="shared" si="19"/>
        <v>0</v>
      </c>
      <c r="BB122" s="2">
        <f t="shared" si="20"/>
        <v>0</v>
      </c>
      <c r="BC122" s="2">
        <f t="shared" si="21"/>
        <v>0</v>
      </c>
      <c r="BD122" s="2">
        <f t="shared" si="22"/>
        <v>0</v>
      </c>
    </row>
    <row r="123" spans="1:56" ht="15" customHeight="1" x14ac:dyDescent="0.25">
      <c r="A123" s="2" t="s">
        <v>190</v>
      </c>
      <c r="B123" s="2" t="s">
        <v>196</v>
      </c>
      <c r="C123" s="2">
        <v>2017</v>
      </c>
      <c r="D123" s="2" t="s">
        <v>726</v>
      </c>
      <c r="E123" s="2" t="s">
        <v>726</v>
      </c>
      <c r="F123" s="2" t="s">
        <v>726</v>
      </c>
      <c r="G123" s="2" t="s">
        <v>726</v>
      </c>
      <c r="H123" s="2" t="s">
        <v>726</v>
      </c>
      <c r="I123" s="2" t="s">
        <v>726</v>
      </c>
      <c r="J123" s="2" t="s">
        <v>726</v>
      </c>
      <c r="K123" s="2" t="s">
        <v>726</v>
      </c>
      <c r="L123" s="2" t="s">
        <v>726</v>
      </c>
      <c r="M123" s="2" t="s">
        <v>726</v>
      </c>
      <c r="N123" s="2" t="s">
        <v>726</v>
      </c>
      <c r="O123" s="2" t="s">
        <v>726</v>
      </c>
      <c r="P123" s="2" t="s">
        <v>726</v>
      </c>
      <c r="Q123" s="2" t="s">
        <v>726</v>
      </c>
      <c r="R123" s="2" t="s">
        <v>726</v>
      </c>
      <c r="S123" s="2" t="s">
        <v>726</v>
      </c>
      <c r="T123" s="2" t="s">
        <v>726</v>
      </c>
      <c r="U123" s="2" t="s">
        <v>726</v>
      </c>
      <c r="V123" s="2" t="s">
        <v>726</v>
      </c>
      <c r="W123" s="2" t="s">
        <v>726</v>
      </c>
      <c r="X123" s="2" t="s">
        <v>726</v>
      </c>
      <c r="Y123" s="2" t="s">
        <v>726</v>
      </c>
      <c r="Z123" s="2" t="s">
        <v>726</v>
      </c>
      <c r="AA123" s="2" t="s">
        <v>726</v>
      </c>
      <c r="AB123" s="2" t="s">
        <v>726</v>
      </c>
      <c r="AC123" s="2" t="s">
        <v>726</v>
      </c>
      <c r="AD123" s="2" t="s">
        <v>726</v>
      </c>
      <c r="AE123" s="2" t="s">
        <v>726</v>
      </c>
      <c r="AF123" s="2" t="s">
        <v>726</v>
      </c>
      <c r="AG123" s="2" t="s">
        <v>726</v>
      </c>
      <c r="AH123" s="2" t="s">
        <v>609</v>
      </c>
      <c r="AI123" s="2" t="s">
        <v>726</v>
      </c>
      <c r="AJ123" s="2" t="s">
        <v>726</v>
      </c>
      <c r="AK123" s="2" t="s">
        <v>726</v>
      </c>
      <c r="AL123" s="2" t="s">
        <v>726</v>
      </c>
      <c r="AM123" s="2" t="s">
        <v>726</v>
      </c>
      <c r="AN123" s="2" t="s">
        <v>726</v>
      </c>
      <c r="AO123" s="2" t="s">
        <v>726</v>
      </c>
      <c r="AQ123" s="2">
        <f t="shared" si="13"/>
        <v>0</v>
      </c>
      <c r="AR123" s="2">
        <f t="shared" si="12"/>
        <v>0</v>
      </c>
      <c r="AT123" s="2">
        <f t="shared" si="14"/>
        <v>0</v>
      </c>
      <c r="AU123" s="2">
        <f t="shared" si="15"/>
        <v>0</v>
      </c>
      <c r="AV123" s="16" t="str">
        <f t="shared" si="16"/>
        <v/>
      </c>
      <c r="AY123" s="2">
        <f t="shared" si="17"/>
        <v>0</v>
      </c>
      <c r="AZ123" s="2">
        <f t="shared" si="18"/>
        <v>0</v>
      </c>
      <c r="BA123" s="2">
        <f t="shared" si="19"/>
        <v>0</v>
      </c>
      <c r="BB123" s="2">
        <f t="shared" si="20"/>
        <v>0</v>
      </c>
      <c r="BC123" s="2">
        <f t="shared" si="21"/>
        <v>0</v>
      </c>
      <c r="BD123" s="2">
        <f t="shared" si="22"/>
        <v>0</v>
      </c>
    </row>
    <row r="124" spans="1:56" ht="15" customHeight="1" x14ac:dyDescent="0.25">
      <c r="A124" s="2" t="s">
        <v>197</v>
      </c>
      <c r="B124" s="2" t="s">
        <v>198</v>
      </c>
      <c r="C124" s="2">
        <v>2017</v>
      </c>
      <c r="D124" s="2" t="s">
        <v>726</v>
      </c>
      <c r="E124" s="2" t="s">
        <v>726</v>
      </c>
      <c r="F124" s="2" t="s">
        <v>726</v>
      </c>
      <c r="G124" s="2" t="s">
        <v>726</v>
      </c>
      <c r="H124" s="2" t="s">
        <v>726</v>
      </c>
      <c r="I124" s="2" t="s">
        <v>726</v>
      </c>
      <c r="J124" s="2" t="s">
        <v>726</v>
      </c>
      <c r="K124" s="2" t="s">
        <v>726</v>
      </c>
      <c r="L124" s="2" t="s">
        <v>726</v>
      </c>
      <c r="M124" s="2" t="s">
        <v>726</v>
      </c>
      <c r="N124" s="2" t="s">
        <v>726</v>
      </c>
      <c r="O124" s="2" t="s">
        <v>726</v>
      </c>
      <c r="P124" s="2" t="s">
        <v>726</v>
      </c>
      <c r="Q124" s="2" t="s">
        <v>726</v>
      </c>
      <c r="R124" s="2" t="s">
        <v>726</v>
      </c>
      <c r="S124" s="2" t="s">
        <v>726</v>
      </c>
      <c r="T124" s="2" t="s">
        <v>726</v>
      </c>
      <c r="U124" s="2" t="s">
        <v>726</v>
      </c>
      <c r="V124" s="2" t="s">
        <v>726</v>
      </c>
      <c r="W124" s="2" t="s">
        <v>726</v>
      </c>
      <c r="X124" s="2" t="s">
        <v>726</v>
      </c>
      <c r="Y124" s="2" t="s">
        <v>726</v>
      </c>
      <c r="Z124" s="2" t="s">
        <v>726</v>
      </c>
      <c r="AA124" s="2" t="s">
        <v>726</v>
      </c>
      <c r="AB124" s="2" t="s">
        <v>726</v>
      </c>
      <c r="AC124" s="2" t="s">
        <v>726</v>
      </c>
      <c r="AD124" s="2" t="s">
        <v>726</v>
      </c>
      <c r="AE124" s="2" t="s">
        <v>726</v>
      </c>
      <c r="AF124" s="2" t="s">
        <v>726</v>
      </c>
      <c r="AG124" s="2" t="s">
        <v>726</v>
      </c>
      <c r="AH124" s="2" t="s">
        <v>609</v>
      </c>
      <c r="AI124" s="2" t="s">
        <v>726</v>
      </c>
      <c r="AJ124" s="2" t="s">
        <v>726</v>
      </c>
      <c r="AK124" s="2" t="s">
        <v>726</v>
      </c>
      <c r="AL124" s="2" t="s">
        <v>726</v>
      </c>
      <c r="AM124" s="2" t="s">
        <v>726</v>
      </c>
      <c r="AN124" s="2" t="s">
        <v>726</v>
      </c>
      <c r="AO124" s="2" t="s">
        <v>726</v>
      </c>
      <c r="AQ124" s="2">
        <f t="shared" si="13"/>
        <v>0</v>
      </c>
      <c r="AR124" s="2">
        <f t="shared" si="12"/>
        <v>0</v>
      </c>
      <c r="AT124" s="2">
        <f t="shared" si="14"/>
        <v>0</v>
      </c>
      <c r="AU124" s="2">
        <f t="shared" si="15"/>
        <v>0</v>
      </c>
      <c r="AV124" s="16" t="str">
        <f t="shared" si="16"/>
        <v/>
      </c>
      <c r="AY124" s="2">
        <f t="shared" si="17"/>
        <v>0</v>
      </c>
      <c r="AZ124" s="2">
        <f t="shared" si="18"/>
        <v>0</v>
      </c>
      <c r="BA124" s="2">
        <f t="shared" si="19"/>
        <v>0</v>
      </c>
      <c r="BB124" s="2">
        <f t="shared" si="20"/>
        <v>0</v>
      </c>
      <c r="BC124" s="2">
        <f t="shared" si="21"/>
        <v>0</v>
      </c>
      <c r="BD124" s="2">
        <f t="shared" si="22"/>
        <v>0</v>
      </c>
    </row>
    <row r="125" spans="1:56" ht="15" customHeight="1" x14ac:dyDescent="0.25">
      <c r="A125" s="2" t="s">
        <v>197</v>
      </c>
      <c r="B125" s="2" t="s">
        <v>199</v>
      </c>
      <c r="C125" s="2">
        <v>2017</v>
      </c>
      <c r="D125" s="2" t="s">
        <v>726</v>
      </c>
      <c r="E125" s="2" t="s">
        <v>726</v>
      </c>
      <c r="F125" s="2" t="s">
        <v>726</v>
      </c>
      <c r="G125" s="2" t="s">
        <v>726</v>
      </c>
      <c r="H125" s="2" t="s">
        <v>726</v>
      </c>
      <c r="I125" s="2" t="s">
        <v>726</v>
      </c>
      <c r="J125" s="2" t="s">
        <v>726</v>
      </c>
      <c r="K125" s="2" t="s">
        <v>726</v>
      </c>
      <c r="L125" s="2" t="s">
        <v>726</v>
      </c>
      <c r="M125" s="2" t="s">
        <v>726</v>
      </c>
      <c r="N125" s="2" t="s">
        <v>726</v>
      </c>
      <c r="O125" s="2" t="s">
        <v>726</v>
      </c>
      <c r="P125" s="2" t="s">
        <v>726</v>
      </c>
      <c r="Q125" s="2" t="s">
        <v>726</v>
      </c>
      <c r="R125" s="2" t="s">
        <v>726</v>
      </c>
      <c r="S125" s="2" t="s">
        <v>726</v>
      </c>
      <c r="T125" s="2" t="s">
        <v>726</v>
      </c>
      <c r="U125" s="2" t="s">
        <v>726</v>
      </c>
      <c r="V125" s="2" t="s">
        <v>726</v>
      </c>
      <c r="W125" s="2" t="s">
        <v>726</v>
      </c>
      <c r="X125" s="2" t="s">
        <v>726</v>
      </c>
      <c r="Y125" s="2" t="s">
        <v>726</v>
      </c>
      <c r="Z125" s="2" t="s">
        <v>726</v>
      </c>
      <c r="AA125" s="2" t="s">
        <v>726</v>
      </c>
      <c r="AB125" s="2" t="s">
        <v>726</v>
      </c>
      <c r="AC125" s="2" t="s">
        <v>726</v>
      </c>
      <c r="AD125" s="2" t="s">
        <v>726</v>
      </c>
      <c r="AE125" s="2" t="s">
        <v>726</v>
      </c>
      <c r="AF125" s="2" t="s">
        <v>726</v>
      </c>
      <c r="AG125" s="2" t="s">
        <v>726</v>
      </c>
      <c r="AH125" s="2" t="s">
        <v>609</v>
      </c>
      <c r="AI125" s="2" t="s">
        <v>726</v>
      </c>
      <c r="AJ125" s="2" t="s">
        <v>726</v>
      </c>
      <c r="AK125" s="2" t="s">
        <v>726</v>
      </c>
      <c r="AL125" s="2" t="s">
        <v>726</v>
      </c>
      <c r="AM125" s="2" t="s">
        <v>726</v>
      </c>
      <c r="AN125" s="2" t="s">
        <v>726</v>
      </c>
      <c r="AO125" s="2" t="s">
        <v>726</v>
      </c>
      <c r="AQ125" s="2">
        <f t="shared" si="13"/>
        <v>0</v>
      </c>
      <c r="AR125" s="2">
        <f t="shared" si="12"/>
        <v>0</v>
      </c>
      <c r="AT125" s="2">
        <f t="shared" si="14"/>
        <v>0</v>
      </c>
      <c r="AU125" s="2">
        <f t="shared" si="15"/>
        <v>0</v>
      </c>
      <c r="AV125" s="16" t="str">
        <f t="shared" si="16"/>
        <v/>
      </c>
      <c r="AY125" s="2">
        <f t="shared" si="17"/>
        <v>0</v>
      </c>
      <c r="AZ125" s="2">
        <f t="shared" si="18"/>
        <v>0</v>
      </c>
      <c r="BA125" s="2">
        <f t="shared" si="19"/>
        <v>0</v>
      </c>
      <c r="BB125" s="2">
        <f t="shared" si="20"/>
        <v>0</v>
      </c>
      <c r="BC125" s="2">
        <f t="shared" si="21"/>
        <v>0</v>
      </c>
      <c r="BD125" s="2">
        <f t="shared" si="22"/>
        <v>0</v>
      </c>
    </row>
    <row r="126" spans="1:56" ht="15" customHeight="1" x14ac:dyDescent="0.25">
      <c r="A126" s="2" t="s">
        <v>200</v>
      </c>
      <c r="B126" s="2" t="s">
        <v>201</v>
      </c>
      <c r="C126" s="2">
        <v>2017</v>
      </c>
      <c r="D126" s="2" t="s">
        <v>726</v>
      </c>
      <c r="E126" s="2" t="s">
        <v>726</v>
      </c>
      <c r="F126" s="2" t="s">
        <v>726</v>
      </c>
      <c r="G126" s="2" t="s">
        <v>726</v>
      </c>
      <c r="H126" s="2" t="s">
        <v>726</v>
      </c>
      <c r="I126" s="2" t="s">
        <v>726</v>
      </c>
      <c r="J126" s="2" t="s">
        <v>726</v>
      </c>
      <c r="K126" s="2" t="s">
        <v>726</v>
      </c>
      <c r="L126" s="2" t="s">
        <v>726</v>
      </c>
      <c r="M126" s="2" t="s">
        <v>726</v>
      </c>
      <c r="N126" s="2" t="s">
        <v>726</v>
      </c>
      <c r="O126" s="2" t="s">
        <v>726</v>
      </c>
      <c r="P126" s="2" t="s">
        <v>726</v>
      </c>
      <c r="Q126" s="2" t="s">
        <v>726</v>
      </c>
      <c r="R126" s="2" t="s">
        <v>726</v>
      </c>
      <c r="S126" s="2" t="s">
        <v>726</v>
      </c>
      <c r="T126" s="2" t="s">
        <v>726</v>
      </c>
      <c r="U126" s="2" t="s">
        <v>726</v>
      </c>
      <c r="V126" s="2" t="s">
        <v>726</v>
      </c>
      <c r="W126" s="2" t="s">
        <v>726</v>
      </c>
      <c r="X126" s="2" t="s">
        <v>726</v>
      </c>
      <c r="Y126" s="2" t="s">
        <v>726</v>
      </c>
      <c r="Z126" s="2" t="s">
        <v>726</v>
      </c>
      <c r="AA126" s="2" t="s">
        <v>726</v>
      </c>
      <c r="AB126" s="2" t="s">
        <v>726</v>
      </c>
      <c r="AC126" s="2" t="s">
        <v>726</v>
      </c>
      <c r="AD126" s="2" t="s">
        <v>726</v>
      </c>
      <c r="AE126" s="2" t="s">
        <v>726</v>
      </c>
      <c r="AF126" s="2" t="s">
        <v>726</v>
      </c>
      <c r="AG126" s="2" t="s">
        <v>726</v>
      </c>
      <c r="AH126" s="2" t="s">
        <v>727</v>
      </c>
      <c r="AI126" s="2" t="s">
        <v>726</v>
      </c>
      <c r="AJ126" s="2" t="s">
        <v>726</v>
      </c>
      <c r="AK126" s="2" t="s">
        <v>726</v>
      </c>
      <c r="AL126" s="2" t="s">
        <v>726</v>
      </c>
      <c r="AM126" s="2" t="s">
        <v>726</v>
      </c>
      <c r="AN126" s="2" t="s">
        <v>726</v>
      </c>
      <c r="AO126" s="2" t="s">
        <v>726</v>
      </c>
      <c r="AQ126" s="2">
        <f t="shared" si="13"/>
        <v>0</v>
      </c>
      <c r="AR126" s="2">
        <f t="shared" si="12"/>
        <v>0</v>
      </c>
      <c r="AT126" s="2">
        <f t="shared" si="14"/>
        <v>0</v>
      </c>
      <c r="AU126" s="2">
        <f t="shared" si="15"/>
        <v>0</v>
      </c>
      <c r="AV126" s="16" t="str">
        <f t="shared" si="16"/>
        <v/>
      </c>
      <c r="AY126" s="2">
        <f t="shared" si="17"/>
        <v>0</v>
      </c>
      <c r="AZ126" s="2">
        <f t="shared" si="18"/>
        <v>0</v>
      </c>
      <c r="BA126" s="2">
        <f t="shared" si="19"/>
        <v>0</v>
      </c>
      <c r="BB126" s="2">
        <f t="shared" si="20"/>
        <v>0</v>
      </c>
      <c r="BC126" s="2">
        <f t="shared" si="21"/>
        <v>0</v>
      </c>
      <c r="BD126" s="2">
        <f t="shared" si="22"/>
        <v>0</v>
      </c>
    </row>
    <row r="127" spans="1:56" ht="15" customHeight="1" x14ac:dyDescent="0.25">
      <c r="A127" s="2" t="s">
        <v>202</v>
      </c>
      <c r="B127" s="2" t="s">
        <v>203</v>
      </c>
      <c r="C127" s="2">
        <v>2017</v>
      </c>
      <c r="D127" s="2" t="s">
        <v>726</v>
      </c>
      <c r="E127" s="2" t="s">
        <v>726</v>
      </c>
      <c r="F127" s="2" t="s">
        <v>726</v>
      </c>
      <c r="G127" s="2" t="s">
        <v>726</v>
      </c>
      <c r="H127" s="2" t="s">
        <v>726</v>
      </c>
      <c r="I127" s="2" t="s">
        <v>726</v>
      </c>
      <c r="J127" s="2" t="s">
        <v>726</v>
      </c>
      <c r="K127" s="2" t="s">
        <v>726</v>
      </c>
      <c r="L127" s="2" t="s">
        <v>726</v>
      </c>
      <c r="M127" s="2" t="s">
        <v>726</v>
      </c>
      <c r="N127" s="2" t="s">
        <v>726</v>
      </c>
      <c r="O127" s="2" t="s">
        <v>726</v>
      </c>
      <c r="P127" s="2" t="s">
        <v>726</v>
      </c>
      <c r="Q127" s="2" t="s">
        <v>726</v>
      </c>
      <c r="R127" s="2" t="s">
        <v>726</v>
      </c>
      <c r="S127" s="2" t="s">
        <v>726</v>
      </c>
      <c r="T127" s="2" t="s">
        <v>726</v>
      </c>
      <c r="U127" s="2" t="s">
        <v>726</v>
      </c>
      <c r="V127" s="2" t="s">
        <v>726</v>
      </c>
      <c r="W127" s="2" t="s">
        <v>726</v>
      </c>
      <c r="X127" s="2" t="s">
        <v>726</v>
      </c>
      <c r="Y127" s="2" t="s">
        <v>726</v>
      </c>
      <c r="Z127" s="2" t="s">
        <v>726</v>
      </c>
      <c r="AA127" s="2" t="s">
        <v>726</v>
      </c>
      <c r="AB127" s="2" t="s">
        <v>726</v>
      </c>
      <c r="AC127" s="2" t="s">
        <v>726</v>
      </c>
      <c r="AD127" s="2" t="s">
        <v>726</v>
      </c>
      <c r="AE127" s="2" t="s">
        <v>726</v>
      </c>
      <c r="AF127" s="2" t="s">
        <v>726</v>
      </c>
      <c r="AG127" s="2" t="s">
        <v>726</v>
      </c>
      <c r="AH127" s="2" t="s">
        <v>727</v>
      </c>
      <c r="AI127" s="2" t="s">
        <v>726</v>
      </c>
      <c r="AJ127" s="2" t="s">
        <v>726</v>
      </c>
      <c r="AK127" s="2" t="s">
        <v>726</v>
      </c>
      <c r="AL127" s="2" t="s">
        <v>726</v>
      </c>
      <c r="AM127" s="2" t="s">
        <v>726</v>
      </c>
      <c r="AN127" s="2" t="s">
        <v>726</v>
      </c>
      <c r="AO127" s="2" t="s">
        <v>726</v>
      </c>
      <c r="AQ127" s="2">
        <f t="shared" si="13"/>
        <v>0</v>
      </c>
      <c r="AR127" s="2">
        <f t="shared" si="12"/>
        <v>0</v>
      </c>
      <c r="AT127" s="2">
        <f t="shared" si="14"/>
        <v>0</v>
      </c>
      <c r="AU127" s="2">
        <f t="shared" si="15"/>
        <v>0</v>
      </c>
      <c r="AV127" s="16" t="str">
        <f t="shared" si="16"/>
        <v/>
      </c>
      <c r="AY127" s="2">
        <f t="shared" si="17"/>
        <v>0</v>
      </c>
      <c r="AZ127" s="2">
        <f t="shared" si="18"/>
        <v>0</v>
      </c>
      <c r="BA127" s="2">
        <f t="shared" si="19"/>
        <v>0</v>
      </c>
      <c r="BB127" s="2">
        <f t="shared" si="20"/>
        <v>0</v>
      </c>
      <c r="BC127" s="2">
        <f t="shared" si="21"/>
        <v>0</v>
      </c>
      <c r="BD127" s="2">
        <f t="shared" si="22"/>
        <v>0</v>
      </c>
    </row>
    <row r="128" spans="1:56" ht="15" customHeight="1" x14ac:dyDescent="0.25">
      <c r="A128" s="2" t="s">
        <v>202</v>
      </c>
      <c r="B128" s="2" t="s">
        <v>204</v>
      </c>
      <c r="C128" s="2">
        <v>2017</v>
      </c>
      <c r="D128" s="2" t="s">
        <v>726</v>
      </c>
      <c r="E128" s="2" t="s">
        <v>726</v>
      </c>
      <c r="F128" s="2" t="s">
        <v>726</v>
      </c>
      <c r="G128" s="2" t="s">
        <v>726</v>
      </c>
      <c r="H128" s="2" t="s">
        <v>726</v>
      </c>
      <c r="I128" s="2" t="s">
        <v>726</v>
      </c>
      <c r="J128" s="2" t="s">
        <v>726</v>
      </c>
      <c r="K128" s="2" t="s">
        <v>726</v>
      </c>
      <c r="L128" s="2" t="s">
        <v>726</v>
      </c>
      <c r="M128" s="2" t="s">
        <v>726</v>
      </c>
      <c r="N128" s="2" t="s">
        <v>726</v>
      </c>
      <c r="O128" s="2" t="s">
        <v>726</v>
      </c>
      <c r="P128" s="2" t="s">
        <v>726</v>
      </c>
      <c r="Q128" s="2" t="s">
        <v>726</v>
      </c>
      <c r="R128" s="2" t="s">
        <v>726</v>
      </c>
      <c r="S128" s="2" t="s">
        <v>726</v>
      </c>
      <c r="T128" s="2" t="s">
        <v>726</v>
      </c>
      <c r="U128" s="2" t="s">
        <v>726</v>
      </c>
      <c r="V128" s="2" t="s">
        <v>726</v>
      </c>
      <c r="W128" s="2" t="s">
        <v>726</v>
      </c>
      <c r="X128" s="2" t="s">
        <v>726</v>
      </c>
      <c r="Y128" s="2" t="s">
        <v>726</v>
      </c>
      <c r="Z128" s="2" t="s">
        <v>726</v>
      </c>
      <c r="AA128" s="2" t="s">
        <v>726</v>
      </c>
      <c r="AB128" s="2" t="s">
        <v>726</v>
      </c>
      <c r="AC128" s="2" t="s">
        <v>726</v>
      </c>
      <c r="AD128" s="2" t="s">
        <v>726</v>
      </c>
      <c r="AE128" s="2" t="s">
        <v>726</v>
      </c>
      <c r="AF128" s="2" t="s">
        <v>726</v>
      </c>
      <c r="AG128" s="2" t="s">
        <v>726</v>
      </c>
      <c r="AH128" s="2" t="s">
        <v>727</v>
      </c>
      <c r="AI128" s="2" t="s">
        <v>726</v>
      </c>
      <c r="AJ128" s="2" t="s">
        <v>726</v>
      </c>
      <c r="AK128" s="2" t="s">
        <v>726</v>
      </c>
      <c r="AL128" s="2" t="s">
        <v>726</v>
      </c>
      <c r="AM128" s="2" t="s">
        <v>726</v>
      </c>
      <c r="AN128" s="2" t="s">
        <v>726</v>
      </c>
      <c r="AO128" s="2" t="s">
        <v>726</v>
      </c>
      <c r="AQ128" s="2">
        <f t="shared" si="13"/>
        <v>0</v>
      </c>
      <c r="AR128" s="2">
        <f t="shared" si="12"/>
        <v>0</v>
      </c>
      <c r="AT128" s="2">
        <f t="shared" si="14"/>
        <v>0</v>
      </c>
      <c r="AU128" s="2">
        <f t="shared" si="15"/>
        <v>0</v>
      </c>
      <c r="AV128" s="16" t="str">
        <f t="shared" si="16"/>
        <v/>
      </c>
      <c r="AY128" s="2">
        <f t="shared" si="17"/>
        <v>0</v>
      </c>
      <c r="AZ128" s="2">
        <f t="shared" si="18"/>
        <v>0</v>
      </c>
      <c r="BA128" s="2">
        <f t="shared" si="19"/>
        <v>0</v>
      </c>
      <c r="BB128" s="2">
        <f t="shared" si="20"/>
        <v>0</v>
      </c>
      <c r="BC128" s="2">
        <f t="shared" si="21"/>
        <v>0</v>
      </c>
      <c r="BD128" s="2">
        <f t="shared" si="22"/>
        <v>0</v>
      </c>
    </row>
    <row r="129" spans="1:56" ht="15" customHeight="1" x14ac:dyDescent="0.25">
      <c r="A129" s="2" t="s">
        <v>202</v>
      </c>
      <c r="B129" s="2" t="s">
        <v>205</v>
      </c>
      <c r="C129" s="2">
        <v>2017</v>
      </c>
      <c r="D129" s="2" t="s">
        <v>726</v>
      </c>
      <c r="E129" s="2" t="s">
        <v>726</v>
      </c>
      <c r="F129" s="2" t="s">
        <v>726</v>
      </c>
      <c r="G129" s="2" t="s">
        <v>726</v>
      </c>
      <c r="H129" s="2" t="s">
        <v>726</v>
      </c>
      <c r="I129" s="2" t="s">
        <v>726</v>
      </c>
      <c r="J129" s="2" t="s">
        <v>726</v>
      </c>
      <c r="K129" s="2" t="s">
        <v>726</v>
      </c>
      <c r="L129" s="2" t="s">
        <v>726</v>
      </c>
      <c r="M129" s="2" t="s">
        <v>726</v>
      </c>
      <c r="N129" s="2" t="s">
        <v>726</v>
      </c>
      <c r="O129" s="2" t="s">
        <v>726</v>
      </c>
      <c r="P129" s="2" t="s">
        <v>726</v>
      </c>
      <c r="Q129" s="2" t="s">
        <v>726</v>
      </c>
      <c r="R129" s="2" t="s">
        <v>726</v>
      </c>
      <c r="S129" s="2" t="s">
        <v>726</v>
      </c>
      <c r="T129" s="2" t="s">
        <v>726</v>
      </c>
      <c r="U129" s="2" t="s">
        <v>726</v>
      </c>
      <c r="V129" s="2" t="s">
        <v>726</v>
      </c>
      <c r="W129" s="2" t="s">
        <v>726</v>
      </c>
      <c r="X129" s="2" t="s">
        <v>726</v>
      </c>
      <c r="Y129" s="2" t="s">
        <v>726</v>
      </c>
      <c r="Z129" s="2" t="s">
        <v>726</v>
      </c>
      <c r="AA129" s="2" t="s">
        <v>726</v>
      </c>
      <c r="AB129" s="2" t="s">
        <v>726</v>
      </c>
      <c r="AC129" s="2" t="s">
        <v>726</v>
      </c>
      <c r="AD129" s="2" t="s">
        <v>726</v>
      </c>
      <c r="AE129" s="2" t="s">
        <v>726</v>
      </c>
      <c r="AF129" s="2" t="s">
        <v>726</v>
      </c>
      <c r="AG129" s="2" t="s">
        <v>726</v>
      </c>
      <c r="AH129" s="2" t="s">
        <v>727</v>
      </c>
      <c r="AI129" s="2" t="s">
        <v>726</v>
      </c>
      <c r="AJ129" s="2" t="s">
        <v>726</v>
      </c>
      <c r="AK129" s="2" t="s">
        <v>726</v>
      </c>
      <c r="AL129" s="2" t="s">
        <v>726</v>
      </c>
      <c r="AM129" s="2" t="s">
        <v>726</v>
      </c>
      <c r="AN129" s="2" t="s">
        <v>726</v>
      </c>
      <c r="AO129" s="2" t="s">
        <v>726</v>
      </c>
      <c r="AQ129" s="2">
        <f t="shared" si="13"/>
        <v>0</v>
      </c>
      <c r="AR129" s="2">
        <f t="shared" si="12"/>
        <v>0</v>
      </c>
      <c r="AT129" s="2">
        <f t="shared" si="14"/>
        <v>0</v>
      </c>
      <c r="AU129" s="2">
        <f t="shared" si="15"/>
        <v>0</v>
      </c>
      <c r="AV129" s="16" t="str">
        <f t="shared" si="16"/>
        <v/>
      </c>
      <c r="AY129" s="2">
        <f t="shared" si="17"/>
        <v>0</v>
      </c>
      <c r="AZ129" s="2">
        <f t="shared" si="18"/>
        <v>0</v>
      </c>
      <c r="BA129" s="2">
        <f t="shared" si="19"/>
        <v>0</v>
      </c>
      <c r="BB129" s="2">
        <f t="shared" si="20"/>
        <v>0</v>
      </c>
      <c r="BC129" s="2">
        <f t="shared" si="21"/>
        <v>0</v>
      </c>
      <c r="BD129" s="2">
        <f t="shared" si="22"/>
        <v>0</v>
      </c>
    </row>
    <row r="130" spans="1:56" ht="15" customHeight="1" x14ac:dyDescent="0.25">
      <c r="A130" s="2" t="s">
        <v>206</v>
      </c>
      <c r="B130" s="2" t="s">
        <v>207</v>
      </c>
      <c r="C130" s="2">
        <v>2017</v>
      </c>
      <c r="D130" s="2">
        <v>349.2</v>
      </c>
      <c r="E130" s="2">
        <v>81.099999999999994</v>
      </c>
      <c r="F130" s="2">
        <v>0</v>
      </c>
      <c r="G130" s="2" t="s">
        <v>726</v>
      </c>
      <c r="H130" s="2">
        <v>0</v>
      </c>
      <c r="I130" s="2">
        <v>510.20499999999998</v>
      </c>
      <c r="J130" s="2">
        <v>0</v>
      </c>
      <c r="K130" s="2">
        <v>1.54</v>
      </c>
      <c r="L130" s="2">
        <v>0</v>
      </c>
      <c r="M130" s="2">
        <v>0</v>
      </c>
      <c r="N130" s="2">
        <v>0</v>
      </c>
      <c r="O130" s="2" t="s">
        <v>726</v>
      </c>
      <c r="P130" s="2">
        <v>0</v>
      </c>
      <c r="Q130" s="2">
        <v>84.7</v>
      </c>
      <c r="R130" s="2">
        <v>0</v>
      </c>
      <c r="S130" s="2">
        <v>0</v>
      </c>
      <c r="T130" s="2">
        <v>0</v>
      </c>
      <c r="U130" s="2">
        <v>0</v>
      </c>
      <c r="V130" s="2">
        <v>0</v>
      </c>
      <c r="W130" s="2" t="s">
        <v>726</v>
      </c>
      <c r="X130" s="2">
        <v>0</v>
      </c>
      <c r="Y130" s="2">
        <v>0</v>
      </c>
      <c r="Z130" s="2">
        <v>0</v>
      </c>
      <c r="AA130" s="2">
        <v>0</v>
      </c>
      <c r="AB130" s="2">
        <v>0</v>
      </c>
      <c r="AC130" s="2">
        <v>0</v>
      </c>
      <c r="AD130" s="2">
        <v>0</v>
      </c>
      <c r="AE130" s="2">
        <v>0</v>
      </c>
      <c r="AF130" s="2">
        <v>366.86500000000001</v>
      </c>
      <c r="AG130" s="2">
        <v>1.54</v>
      </c>
      <c r="AH130" s="2" t="s">
        <v>744</v>
      </c>
      <c r="AI130" s="2">
        <v>48.98</v>
      </c>
      <c r="AJ130" s="2">
        <v>0</v>
      </c>
      <c r="AK130" s="2">
        <v>57.1</v>
      </c>
      <c r="AL130" s="2">
        <v>20.100000000000001</v>
      </c>
      <c r="AM130" s="2">
        <v>79.900000000000006</v>
      </c>
      <c r="AN130" s="2">
        <v>0</v>
      </c>
      <c r="AO130" s="2">
        <v>0</v>
      </c>
      <c r="AQ130" s="2">
        <f t="shared" si="13"/>
        <v>453.10500000000002</v>
      </c>
      <c r="AR130" s="2">
        <f t="shared" ref="AR130:AR193" si="23">SUMPRODUCT(J130:AF130)+SUMPRODUCT(AJ130:AK130)</f>
        <v>510.20500000000004</v>
      </c>
      <c r="AT130" s="2">
        <f t="shared" si="14"/>
        <v>349.2</v>
      </c>
      <c r="AU130" s="2">
        <f t="shared" si="15"/>
        <v>81.099999999999994</v>
      </c>
      <c r="AV130" s="16">
        <f t="shared" si="16"/>
        <v>0.84338648190433241</v>
      </c>
      <c r="AY130" s="2">
        <f t="shared" si="17"/>
        <v>57.1</v>
      </c>
      <c r="AZ130" s="2">
        <f t="shared" si="18"/>
        <v>11.477100000000002</v>
      </c>
      <c r="BA130" s="2">
        <f t="shared" si="19"/>
        <v>45.622900000000001</v>
      </c>
      <c r="BB130" s="2">
        <f t="shared" si="20"/>
        <v>0</v>
      </c>
      <c r="BC130" s="2">
        <f t="shared" si="21"/>
        <v>0</v>
      </c>
      <c r="BD130" s="2">
        <f t="shared" si="22"/>
        <v>0</v>
      </c>
    </row>
    <row r="131" spans="1:56" ht="15" customHeight="1" x14ac:dyDescent="0.25">
      <c r="A131" s="2" t="s">
        <v>208</v>
      </c>
      <c r="B131" s="2" t="s">
        <v>209</v>
      </c>
      <c r="C131" s="2">
        <v>2017</v>
      </c>
      <c r="D131" s="2" t="s">
        <v>726</v>
      </c>
      <c r="E131" s="2" t="s">
        <v>726</v>
      </c>
      <c r="F131" s="2" t="s">
        <v>726</v>
      </c>
      <c r="G131" s="2" t="s">
        <v>726</v>
      </c>
      <c r="H131" s="2" t="s">
        <v>726</v>
      </c>
      <c r="I131" s="2" t="s">
        <v>726</v>
      </c>
      <c r="J131" s="2" t="s">
        <v>726</v>
      </c>
      <c r="K131" s="2" t="s">
        <v>726</v>
      </c>
      <c r="L131" s="2" t="s">
        <v>726</v>
      </c>
      <c r="M131" s="2" t="s">
        <v>726</v>
      </c>
      <c r="N131" s="2" t="s">
        <v>726</v>
      </c>
      <c r="O131" s="2" t="s">
        <v>726</v>
      </c>
      <c r="P131" s="2" t="s">
        <v>726</v>
      </c>
      <c r="Q131" s="2" t="s">
        <v>726</v>
      </c>
      <c r="R131" s="2" t="s">
        <v>726</v>
      </c>
      <c r="S131" s="2" t="s">
        <v>726</v>
      </c>
      <c r="T131" s="2" t="s">
        <v>726</v>
      </c>
      <c r="U131" s="2" t="s">
        <v>726</v>
      </c>
      <c r="V131" s="2" t="s">
        <v>726</v>
      </c>
      <c r="W131" s="2" t="s">
        <v>726</v>
      </c>
      <c r="X131" s="2" t="s">
        <v>726</v>
      </c>
      <c r="Y131" s="2" t="s">
        <v>726</v>
      </c>
      <c r="Z131" s="2" t="s">
        <v>726</v>
      </c>
      <c r="AA131" s="2" t="s">
        <v>726</v>
      </c>
      <c r="AB131" s="2" t="s">
        <v>726</v>
      </c>
      <c r="AC131" s="2" t="s">
        <v>726</v>
      </c>
      <c r="AD131" s="2" t="s">
        <v>726</v>
      </c>
      <c r="AE131" s="2" t="s">
        <v>726</v>
      </c>
      <c r="AF131" s="2" t="s">
        <v>726</v>
      </c>
      <c r="AG131" s="2" t="s">
        <v>726</v>
      </c>
      <c r="AH131" s="2" t="s">
        <v>609</v>
      </c>
      <c r="AI131" s="2" t="s">
        <v>726</v>
      </c>
      <c r="AJ131" s="2" t="s">
        <v>726</v>
      </c>
      <c r="AK131" s="2" t="s">
        <v>726</v>
      </c>
      <c r="AL131" s="2" t="s">
        <v>726</v>
      </c>
      <c r="AM131" s="2" t="s">
        <v>726</v>
      </c>
      <c r="AN131" s="2" t="s">
        <v>726</v>
      </c>
      <c r="AO131" s="2" t="s">
        <v>726</v>
      </c>
      <c r="AQ131" s="2">
        <f t="shared" ref="AQ131:AQ194" si="24">SUMPRODUCT(J131:AF131)+IFERROR(AJ131/1,0)</f>
        <v>0</v>
      </c>
      <c r="AR131" s="2">
        <f t="shared" si="23"/>
        <v>0</v>
      </c>
      <c r="AT131" s="2">
        <f t="shared" ref="AT131:AT194" si="25">IFERROR(D131/1,0)</f>
        <v>0</v>
      </c>
      <c r="AU131" s="2">
        <f t="shared" ref="AU131:AU194" si="26">IFERROR(E131/1,0)</f>
        <v>0</v>
      </c>
      <c r="AV131" s="16" t="str">
        <f t="shared" ref="AV131:AV194" si="27">IFERROR((AT131+AU131)/AR131,"")</f>
        <v/>
      </c>
      <c r="AY131" s="2">
        <f t="shared" ref="AY131:AY194" si="28">IFERROR(AK131/1,0)</f>
        <v>0</v>
      </c>
      <c r="AZ131" s="2">
        <f t="shared" ref="AZ131:AZ194" si="29">IFERROR(AL131/100,0)*$AY131</f>
        <v>0</v>
      </c>
      <c r="BA131" s="2">
        <f t="shared" ref="BA131:BA194" si="30">IFERROR(AM131/100,0)*$AY131</f>
        <v>0</v>
      </c>
      <c r="BB131" s="2">
        <f t="shared" ref="BB131:BB194" si="31">IFERROR(AN131/100,0)*$AY131</f>
        <v>0</v>
      </c>
      <c r="BC131" s="2">
        <f t="shared" ref="BC131:BC194" si="32">IFERROR(AO131/100,0)*$AY131</f>
        <v>0</v>
      </c>
      <c r="BD131" s="2">
        <f t="shared" ref="BD131:BD194" si="33">MAX(AY131-SUM(AZ131:BC131),0)</f>
        <v>0</v>
      </c>
    </row>
    <row r="132" spans="1:56" ht="15" customHeight="1" x14ac:dyDescent="0.25">
      <c r="A132" s="2" t="s">
        <v>210</v>
      </c>
      <c r="B132" s="2" t="s">
        <v>211</v>
      </c>
      <c r="C132" s="2">
        <v>2017</v>
      </c>
      <c r="D132" s="2" t="s">
        <v>726</v>
      </c>
      <c r="E132" s="2" t="s">
        <v>726</v>
      </c>
      <c r="F132" s="2" t="s">
        <v>726</v>
      </c>
      <c r="G132" s="2" t="s">
        <v>726</v>
      </c>
      <c r="H132" s="2" t="s">
        <v>726</v>
      </c>
      <c r="I132" s="2" t="s">
        <v>726</v>
      </c>
      <c r="J132" s="2" t="s">
        <v>726</v>
      </c>
      <c r="K132" s="2" t="s">
        <v>726</v>
      </c>
      <c r="L132" s="2" t="s">
        <v>726</v>
      </c>
      <c r="M132" s="2" t="s">
        <v>726</v>
      </c>
      <c r="N132" s="2" t="s">
        <v>726</v>
      </c>
      <c r="O132" s="2" t="s">
        <v>726</v>
      </c>
      <c r="P132" s="2" t="s">
        <v>726</v>
      </c>
      <c r="Q132" s="2" t="s">
        <v>726</v>
      </c>
      <c r="R132" s="2" t="s">
        <v>726</v>
      </c>
      <c r="S132" s="2" t="s">
        <v>726</v>
      </c>
      <c r="T132" s="2" t="s">
        <v>726</v>
      </c>
      <c r="U132" s="2" t="s">
        <v>726</v>
      </c>
      <c r="V132" s="2" t="s">
        <v>726</v>
      </c>
      <c r="W132" s="2" t="s">
        <v>726</v>
      </c>
      <c r="X132" s="2" t="s">
        <v>726</v>
      </c>
      <c r="Y132" s="2" t="s">
        <v>726</v>
      </c>
      <c r="Z132" s="2" t="s">
        <v>726</v>
      </c>
      <c r="AA132" s="2" t="s">
        <v>726</v>
      </c>
      <c r="AB132" s="2" t="s">
        <v>726</v>
      </c>
      <c r="AC132" s="2" t="s">
        <v>726</v>
      </c>
      <c r="AD132" s="2" t="s">
        <v>726</v>
      </c>
      <c r="AE132" s="2" t="s">
        <v>726</v>
      </c>
      <c r="AF132" s="2" t="s">
        <v>726</v>
      </c>
      <c r="AG132" s="2" t="s">
        <v>726</v>
      </c>
      <c r="AH132" s="2" t="s">
        <v>609</v>
      </c>
      <c r="AI132" s="2" t="s">
        <v>726</v>
      </c>
      <c r="AJ132" s="2" t="s">
        <v>726</v>
      </c>
      <c r="AK132" s="2" t="s">
        <v>726</v>
      </c>
      <c r="AL132" s="2" t="s">
        <v>726</v>
      </c>
      <c r="AM132" s="2" t="s">
        <v>726</v>
      </c>
      <c r="AN132" s="2" t="s">
        <v>726</v>
      </c>
      <c r="AO132" s="2" t="s">
        <v>726</v>
      </c>
      <c r="AQ132" s="2">
        <f t="shared" si="24"/>
        <v>0</v>
      </c>
      <c r="AR132" s="2">
        <f t="shared" si="23"/>
        <v>0</v>
      </c>
      <c r="AT132" s="2">
        <f t="shared" si="25"/>
        <v>0</v>
      </c>
      <c r="AU132" s="2">
        <f t="shared" si="26"/>
        <v>0</v>
      </c>
      <c r="AV132" s="16" t="str">
        <f t="shared" si="27"/>
        <v/>
      </c>
      <c r="AY132" s="2">
        <f t="shared" si="28"/>
        <v>0</v>
      </c>
      <c r="AZ132" s="2">
        <f t="shared" si="29"/>
        <v>0</v>
      </c>
      <c r="BA132" s="2">
        <f t="shared" si="30"/>
        <v>0</v>
      </c>
      <c r="BB132" s="2">
        <f t="shared" si="31"/>
        <v>0</v>
      </c>
      <c r="BC132" s="2">
        <f t="shared" si="32"/>
        <v>0</v>
      </c>
      <c r="BD132" s="2">
        <f t="shared" si="33"/>
        <v>0</v>
      </c>
    </row>
    <row r="133" spans="1:56" ht="15" customHeight="1" x14ac:dyDescent="0.25">
      <c r="A133" s="2" t="s">
        <v>212</v>
      </c>
      <c r="B133" s="2" t="s">
        <v>213</v>
      </c>
      <c r="C133" s="2">
        <v>2017</v>
      </c>
      <c r="D133" s="2" t="s">
        <v>609</v>
      </c>
      <c r="E133" s="2" t="s">
        <v>609</v>
      </c>
      <c r="F133" s="2" t="s">
        <v>609</v>
      </c>
      <c r="G133" s="2" t="s">
        <v>609</v>
      </c>
      <c r="H133" s="2" t="s">
        <v>609</v>
      </c>
      <c r="I133" s="2" t="s">
        <v>609</v>
      </c>
      <c r="J133" s="2" t="s">
        <v>609</v>
      </c>
      <c r="K133" s="2" t="s">
        <v>609</v>
      </c>
      <c r="L133" s="2" t="s">
        <v>609</v>
      </c>
      <c r="M133" s="2" t="s">
        <v>609</v>
      </c>
      <c r="N133" s="2" t="s">
        <v>609</v>
      </c>
      <c r="O133" s="2" t="s">
        <v>609</v>
      </c>
      <c r="P133" s="2" t="s">
        <v>609</v>
      </c>
      <c r="Q133" s="2" t="s">
        <v>609</v>
      </c>
      <c r="R133" s="2" t="s">
        <v>609</v>
      </c>
      <c r="S133" s="2" t="s">
        <v>609</v>
      </c>
      <c r="T133" s="2" t="s">
        <v>609</v>
      </c>
      <c r="U133" s="2" t="s">
        <v>609</v>
      </c>
      <c r="V133" s="2" t="s">
        <v>609</v>
      </c>
      <c r="W133" s="2" t="s">
        <v>609</v>
      </c>
      <c r="X133" s="2" t="s">
        <v>609</v>
      </c>
      <c r="Y133" s="2" t="s">
        <v>609</v>
      </c>
      <c r="Z133" s="2" t="s">
        <v>609</v>
      </c>
      <c r="AA133" s="2" t="s">
        <v>609</v>
      </c>
      <c r="AB133" s="2" t="s">
        <v>609</v>
      </c>
      <c r="AC133" s="2" t="s">
        <v>609</v>
      </c>
      <c r="AD133" s="2" t="s">
        <v>609</v>
      </c>
      <c r="AE133" s="2" t="s">
        <v>609</v>
      </c>
      <c r="AF133" s="2" t="s">
        <v>609</v>
      </c>
      <c r="AG133" s="2" t="s">
        <v>609</v>
      </c>
      <c r="AH133" s="2" t="s">
        <v>609</v>
      </c>
      <c r="AI133" s="2" t="s">
        <v>609</v>
      </c>
      <c r="AJ133" s="2" t="s">
        <v>609</v>
      </c>
      <c r="AK133" s="2" t="s">
        <v>609</v>
      </c>
      <c r="AL133" s="2" t="s">
        <v>609</v>
      </c>
      <c r="AM133" s="2" t="s">
        <v>609</v>
      </c>
      <c r="AN133" s="2" t="s">
        <v>609</v>
      </c>
      <c r="AO133" s="2" t="s">
        <v>609</v>
      </c>
      <c r="AQ133" s="2">
        <f t="shared" si="24"/>
        <v>0</v>
      </c>
      <c r="AR133" s="2">
        <f t="shared" si="23"/>
        <v>0</v>
      </c>
      <c r="AT133" s="2">
        <f t="shared" si="25"/>
        <v>0</v>
      </c>
      <c r="AU133" s="2">
        <f t="shared" si="26"/>
        <v>0</v>
      </c>
      <c r="AV133" s="16" t="str">
        <f t="shared" si="27"/>
        <v/>
      </c>
      <c r="AY133" s="2">
        <f t="shared" si="28"/>
        <v>0</v>
      </c>
      <c r="AZ133" s="2">
        <f t="shared" si="29"/>
        <v>0</v>
      </c>
      <c r="BA133" s="2">
        <f t="shared" si="30"/>
        <v>0</v>
      </c>
      <c r="BB133" s="2">
        <f t="shared" si="31"/>
        <v>0</v>
      </c>
      <c r="BC133" s="2">
        <f t="shared" si="32"/>
        <v>0</v>
      </c>
      <c r="BD133" s="2">
        <f t="shared" si="33"/>
        <v>0</v>
      </c>
    </row>
    <row r="134" spans="1:56" ht="15" customHeight="1" x14ac:dyDescent="0.25">
      <c r="A134" s="2" t="s">
        <v>212</v>
      </c>
      <c r="B134" s="2" t="s">
        <v>214</v>
      </c>
      <c r="C134" s="2">
        <v>2017</v>
      </c>
      <c r="D134" s="2" t="s">
        <v>609</v>
      </c>
      <c r="E134" s="2" t="s">
        <v>609</v>
      </c>
      <c r="F134" s="2" t="s">
        <v>609</v>
      </c>
      <c r="G134" s="2" t="s">
        <v>609</v>
      </c>
      <c r="H134" s="2" t="s">
        <v>609</v>
      </c>
      <c r="I134" s="2" t="s">
        <v>609</v>
      </c>
      <c r="J134" s="2" t="s">
        <v>609</v>
      </c>
      <c r="K134" s="2" t="s">
        <v>609</v>
      </c>
      <c r="L134" s="2" t="s">
        <v>609</v>
      </c>
      <c r="M134" s="2" t="s">
        <v>609</v>
      </c>
      <c r="N134" s="2" t="s">
        <v>609</v>
      </c>
      <c r="O134" s="2" t="s">
        <v>609</v>
      </c>
      <c r="P134" s="2" t="s">
        <v>609</v>
      </c>
      <c r="Q134" s="2" t="s">
        <v>609</v>
      </c>
      <c r="R134" s="2" t="s">
        <v>609</v>
      </c>
      <c r="S134" s="2" t="s">
        <v>609</v>
      </c>
      <c r="T134" s="2" t="s">
        <v>609</v>
      </c>
      <c r="U134" s="2" t="s">
        <v>609</v>
      </c>
      <c r="V134" s="2" t="s">
        <v>609</v>
      </c>
      <c r="W134" s="2" t="s">
        <v>609</v>
      </c>
      <c r="X134" s="2" t="s">
        <v>609</v>
      </c>
      <c r="Y134" s="2" t="s">
        <v>609</v>
      </c>
      <c r="Z134" s="2" t="s">
        <v>609</v>
      </c>
      <c r="AA134" s="2" t="s">
        <v>609</v>
      </c>
      <c r="AB134" s="2" t="s">
        <v>609</v>
      </c>
      <c r="AC134" s="2" t="s">
        <v>609</v>
      </c>
      <c r="AD134" s="2" t="s">
        <v>609</v>
      </c>
      <c r="AE134" s="2" t="s">
        <v>609</v>
      </c>
      <c r="AF134" s="2" t="s">
        <v>609</v>
      </c>
      <c r="AG134" s="2" t="s">
        <v>609</v>
      </c>
      <c r="AH134" s="2" t="s">
        <v>609</v>
      </c>
      <c r="AI134" s="2" t="s">
        <v>609</v>
      </c>
      <c r="AJ134" s="2" t="s">
        <v>609</v>
      </c>
      <c r="AK134" s="2" t="s">
        <v>609</v>
      </c>
      <c r="AL134" s="2" t="s">
        <v>609</v>
      </c>
      <c r="AM134" s="2" t="s">
        <v>609</v>
      </c>
      <c r="AN134" s="2" t="s">
        <v>609</v>
      </c>
      <c r="AO134" s="2" t="s">
        <v>609</v>
      </c>
      <c r="AQ134" s="2">
        <f t="shared" si="24"/>
        <v>0</v>
      </c>
      <c r="AR134" s="2">
        <f t="shared" si="23"/>
        <v>0</v>
      </c>
      <c r="AT134" s="2">
        <f t="shared" si="25"/>
        <v>0</v>
      </c>
      <c r="AU134" s="2">
        <f t="shared" si="26"/>
        <v>0</v>
      </c>
      <c r="AV134" s="16" t="str">
        <f t="shared" si="27"/>
        <v/>
      </c>
      <c r="AY134" s="2">
        <f t="shared" si="28"/>
        <v>0</v>
      </c>
      <c r="AZ134" s="2">
        <f t="shared" si="29"/>
        <v>0</v>
      </c>
      <c r="BA134" s="2">
        <f t="shared" si="30"/>
        <v>0</v>
      </c>
      <c r="BB134" s="2">
        <f t="shared" si="31"/>
        <v>0</v>
      </c>
      <c r="BC134" s="2">
        <f t="shared" si="32"/>
        <v>0</v>
      </c>
      <c r="BD134" s="2">
        <f t="shared" si="33"/>
        <v>0</v>
      </c>
    </row>
    <row r="135" spans="1:56" ht="15" customHeight="1" x14ac:dyDescent="0.25">
      <c r="A135" s="2" t="s">
        <v>212</v>
      </c>
      <c r="B135" s="2" t="s">
        <v>215</v>
      </c>
      <c r="C135" s="2">
        <v>2017</v>
      </c>
      <c r="D135" s="2" t="s">
        <v>609</v>
      </c>
      <c r="E135" s="2" t="s">
        <v>609</v>
      </c>
      <c r="F135" s="2" t="s">
        <v>609</v>
      </c>
      <c r="G135" s="2" t="s">
        <v>609</v>
      </c>
      <c r="H135" s="2" t="s">
        <v>609</v>
      </c>
      <c r="I135" s="2" t="s">
        <v>609</v>
      </c>
      <c r="J135" s="2" t="s">
        <v>609</v>
      </c>
      <c r="K135" s="2" t="s">
        <v>609</v>
      </c>
      <c r="L135" s="2" t="s">
        <v>609</v>
      </c>
      <c r="M135" s="2" t="s">
        <v>609</v>
      </c>
      <c r="N135" s="2" t="s">
        <v>609</v>
      </c>
      <c r="O135" s="2" t="s">
        <v>609</v>
      </c>
      <c r="P135" s="2" t="s">
        <v>609</v>
      </c>
      <c r="Q135" s="2" t="s">
        <v>609</v>
      </c>
      <c r="R135" s="2" t="s">
        <v>609</v>
      </c>
      <c r="S135" s="2" t="s">
        <v>609</v>
      </c>
      <c r="T135" s="2" t="s">
        <v>609</v>
      </c>
      <c r="U135" s="2" t="s">
        <v>609</v>
      </c>
      <c r="V135" s="2" t="s">
        <v>609</v>
      </c>
      <c r="W135" s="2" t="s">
        <v>609</v>
      </c>
      <c r="X135" s="2" t="s">
        <v>609</v>
      </c>
      <c r="Y135" s="2" t="s">
        <v>609</v>
      </c>
      <c r="Z135" s="2" t="s">
        <v>609</v>
      </c>
      <c r="AA135" s="2" t="s">
        <v>609</v>
      </c>
      <c r="AB135" s="2" t="s">
        <v>609</v>
      </c>
      <c r="AC135" s="2" t="s">
        <v>609</v>
      </c>
      <c r="AD135" s="2" t="s">
        <v>609</v>
      </c>
      <c r="AE135" s="2" t="s">
        <v>609</v>
      </c>
      <c r="AF135" s="2" t="s">
        <v>609</v>
      </c>
      <c r="AG135" s="2" t="s">
        <v>609</v>
      </c>
      <c r="AH135" s="2" t="s">
        <v>609</v>
      </c>
      <c r="AI135" s="2" t="s">
        <v>609</v>
      </c>
      <c r="AJ135" s="2" t="s">
        <v>609</v>
      </c>
      <c r="AK135" s="2" t="s">
        <v>609</v>
      </c>
      <c r="AL135" s="2" t="s">
        <v>609</v>
      </c>
      <c r="AM135" s="2" t="s">
        <v>609</v>
      </c>
      <c r="AN135" s="2" t="s">
        <v>609</v>
      </c>
      <c r="AO135" s="2" t="s">
        <v>609</v>
      </c>
      <c r="AQ135" s="2">
        <f t="shared" si="24"/>
        <v>0</v>
      </c>
      <c r="AR135" s="2">
        <f t="shared" si="23"/>
        <v>0</v>
      </c>
      <c r="AT135" s="2">
        <f t="shared" si="25"/>
        <v>0</v>
      </c>
      <c r="AU135" s="2">
        <f t="shared" si="26"/>
        <v>0</v>
      </c>
      <c r="AV135" s="16" t="str">
        <f t="shared" si="27"/>
        <v/>
      </c>
      <c r="AY135" s="2">
        <f t="shared" si="28"/>
        <v>0</v>
      </c>
      <c r="AZ135" s="2">
        <f t="shared" si="29"/>
        <v>0</v>
      </c>
      <c r="BA135" s="2">
        <f t="shared" si="30"/>
        <v>0</v>
      </c>
      <c r="BB135" s="2">
        <f t="shared" si="31"/>
        <v>0</v>
      </c>
      <c r="BC135" s="2">
        <f t="shared" si="32"/>
        <v>0</v>
      </c>
      <c r="BD135" s="2">
        <f t="shared" si="33"/>
        <v>0</v>
      </c>
    </row>
    <row r="136" spans="1:56" ht="15" customHeight="1" x14ac:dyDescent="0.25">
      <c r="A136" s="2" t="s">
        <v>212</v>
      </c>
      <c r="B136" s="2" t="s">
        <v>216</v>
      </c>
      <c r="C136" s="2">
        <v>2017</v>
      </c>
      <c r="D136" s="2" t="s">
        <v>609</v>
      </c>
      <c r="E136" s="2" t="s">
        <v>609</v>
      </c>
      <c r="F136" s="2" t="s">
        <v>609</v>
      </c>
      <c r="G136" s="2" t="s">
        <v>609</v>
      </c>
      <c r="H136" s="2" t="s">
        <v>609</v>
      </c>
      <c r="I136" s="2" t="s">
        <v>609</v>
      </c>
      <c r="J136" s="2" t="s">
        <v>609</v>
      </c>
      <c r="K136" s="2" t="s">
        <v>609</v>
      </c>
      <c r="L136" s="2" t="s">
        <v>609</v>
      </c>
      <c r="M136" s="2" t="s">
        <v>609</v>
      </c>
      <c r="N136" s="2" t="s">
        <v>609</v>
      </c>
      <c r="O136" s="2" t="s">
        <v>609</v>
      </c>
      <c r="P136" s="2" t="s">
        <v>609</v>
      </c>
      <c r="Q136" s="2" t="s">
        <v>609</v>
      </c>
      <c r="R136" s="2" t="s">
        <v>609</v>
      </c>
      <c r="S136" s="2" t="s">
        <v>609</v>
      </c>
      <c r="T136" s="2" t="s">
        <v>609</v>
      </c>
      <c r="U136" s="2" t="s">
        <v>609</v>
      </c>
      <c r="V136" s="2" t="s">
        <v>609</v>
      </c>
      <c r="W136" s="2" t="s">
        <v>609</v>
      </c>
      <c r="X136" s="2" t="s">
        <v>609</v>
      </c>
      <c r="Y136" s="2" t="s">
        <v>609</v>
      </c>
      <c r="Z136" s="2" t="s">
        <v>609</v>
      </c>
      <c r="AA136" s="2" t="s">
        <v>609</v>
      </c>
      <c r="AB136" s="2" t="s">
        <v>609</v>
      </c>
      <c r="AC136" s="2" t="s">
        <v>609</v>
      </c>
      <c r="AD136" s="2" t="s">
        <v>609</v>
      </c>
      <c r="AE136" s="2" t="s">
        <v>609</v>
      </c>
      <c r="AF136" s="2" t="s">
        <v>609</v>
      </c>
      <c r="AG136" s="2" t="s">
        <v>609</v>
      </c>
      <c r="AH136" s="2" t="s">
        <v>609</v>
      </c>
      <c r="AI136" s="2" t="s">
        <v>609</v>
      </c>
      <c r="AJ136" s="2" t="s">
        <v>609</v>
      </c>
      <c r="AK136" s="2" t="s">
        <v>609</v>
      </c>
      <c r="AL136" s="2" t="s">
        <v>609</v>
      </c>
      <c r="AM136" s="2" t="s">
        <v>609</v>
      </c>
      <c r="AN136" s="2" t="s">
        <v>609</v>
      </c>
      <c r="AO136" s="2" t="s">
        <v>609</v>
      </c>
      <c r="AQ136" s="2">
        <f t="shared" si="24"/>
        <v>0</v>
      </c>
      <c r="AR136" s="2">
        <f t="shared" si="23"/>
        <v>0</v>
      </c>
      <c r="AT136" s="2">
        <f t="shared" si="25"/>
        <v>0</v>
      </c>
      <c r="AU136" s="2">
        <f t="shared" si="26"/>
        <v>0</v>
      </c>
      <c r="AV136" s="16" t="str">
        <f t="shared" si="27"/>
        <v/>
      </c>
      <c r="AY136" s="2">
        <f t="shared" si="28"/>
        <v>0</v>
      </c>
      <c r="AZ136" s="2">
        <f t="shared" si="29"/>
        <v>0</v>
      </c>
      <c r="BA136" s="2">
        <f t="shared" si="30"/>
        <v>0</v>
      </c>
      <c r="BB136" s="2">
        <f t="shared" si="31"/>
        <v>0</v>
      </c>
      <c r="BC136" s="2">
        <f t="shared" si="32"/>
        <v>0</v>
      </c>
      <c r="BD136" s="2">
        <f t="shared" si="33"/>
        <v>0</v>
      </c>
    </row>
    <row r="137" spans="1:56" ht="15" customHeight="1" x14ac:dyDescent="0.25">
      <c r="A137" s="2" t="s">
        <v>217</v>
      </c>
      <c r="B137" s="2" t="s">
        <v>218</v>
      </c>
      <c r="C137" s="2">
        <v>2017</v>
      </c>
      <c r="D137" s="2" t="s">
        <v>726</v>
      </c>
      <c r="E137" s="2" t="s">
        <v>726</v>
      </c>
      <c r="F137" s="2" t="s">
        <v>726</v>
      </c>
      <c r="G137" s="2" t="s">
        <v>726</v>
      </c>
      <c r="H137" s="2" t="s">
        <v>726</v>
      </c>
      <c r="I137" s="2" t="s">
        <v>726</v>
      </c>
      <c r="J137" s="2" t="s">
        <v>726</v>
      </c>
      <c r="K137" s="2" t="s">
        <v>726</v>
      </c>
      <c r="L137" s="2" t="s">
        <v>726</v>
      </c>
      <c r="M137" s="2" t="s">
        <v>726</v>
      </c>
      <c r="N137" s="2" t="s">
        <v>726</v>
      </c>
      <c r="O137" s="2" t="s">
        <v>726</v>
      </c>
      <c r="P137" s="2" t="s">
        <v>726</v>
      </c>
      <c r="Q137" s="2" t="s">
        <v>726</v>
      </c>
      <c r="R137" s="2" t="s">
        <v>726</v>
      </c>
      <c r="S137" s="2" t="s">
        <v>726</v>
      </c>
      <c r="T137" s="2" t="s">
        <v>726</v>
      </c>
      <c r="U137" s="2" t="s">
        <v>726</v>
      </c>
      <c r="V137" s="2" t="s">
        <v>726</v>
      </c>
      <c r="W137" s="2" t="s">
        <v>726</v>
      </c>
      <c r="X137" s="2" t="s">
        <v>726</v>
      </c>
      <c r="Y137" s="2" t="s">
        <v>726</v>
      </c>
      <c r="Z137" s="2" t="s">
        <v>726</v>
      </c>
      <c r="AA137" s="2" t="s">
        <v>726</v>
      </c>
      <c r="AB137" s="2" t="s">
        <v>726</v>
      </c>
      <c r="AC137" s="2" t="s">
        <v>726</v>
      </c>
      <c r="AD137" s="2" t="s">
        <v>726</v>
      </c>
      <c r="AE137" s="2" t="s">
        <v>726</v>
      </c>
      <c r="AF137" s="2" t="s">
        <v>726</v>
      </c>
      <c r="AG137" s="2" t="s">
        <v>726</v>
      </c>
      <c r="AH137" s="2" t="s">
        <v>727</v>
      </c>
      <c r="AI137" s="2" t="s">
        <v>726</v>
      </c>
      <c r="AJ137" s="2" t="s">
        <v>726</v>
      </c>
      <c r="AK137" s="2" t="s">
        <v>726</v>
      </c>
      <c r="AL137" s="2" t="s">
        <v>726</v>
      </c>
      <c r="AM137" s="2" t="s">
        <v>726</v>
      </c>
      <c r="AN137" s="2" t="s">
        <v>726</v>
      </c>
      <c r="AO137" s="2" t="s">
        <v>726</v>
      </c>
      <c r="AQ137" s="2">
        <f t="shared" si="24"/>
        <v>0</v>
      </c>
      <c r="AR137" s="2">
        <f t="shared" si="23"/>
        <v>0</v>
      </c>
      <c r="AT137" s="2">
        <f t="shared" si="25"/>
        <v>0</v>
      </c>
      <c r="AU137" s="2">
        <f t="shared" si="26"/>
        <v>0</v>
      </c>
      <c r="AV137" s="16" t="str">
        <f t="shared" si="27"/>
        <v/>
      </c>
      <c r="AY137" s="2">
        <f t="shared" si="28"/>
        <v>0</v>
      </c>
      <c r="AZ137" s="2">
        <f t="shared" si="29"/>
        <v>0</v>
      </c>
      <c r="BA137" s="2">
        <f t="shared" si="30"/>
        <v>0</v>
      </c>
      <c r="BB137" s="2">
        <f t="shared" si="31"/>
        <v>0</v>
      </c>
      <c r="BC137" s="2">
        <f t="shared" si="32"/>
        <v>0</v>
      </c>
      <c r="BD137" s="2">
        <f t="shared" si="33"/>
        <v>0</v>
      </c>
    </row>
    <row r="138" spans="1:56" ht="15" customHeight="1" x14ac:dyDescent="0.25">
      <c r="A138" s="2" t="s">
        <v>220</v>
      </c>
      <c r="B138" s="2" t="s">
        <v>221</v>
      </c>
      <c r="C138" s="2">
        <v>2017</v>
      </c>
      <c r="D138" s="2" t="s">
        <v>726</v>
      </c>
      <c r="E138" s="2" t="s">
        <v>726</v>
      </c>
      <c r="F138" s="2" t="s">
        <v>726</v>
      </c>
      <c r="G138" s="2" t="s">
        <v>726</v>
      </c>
      <c r="H138" s="2" t="s">
        <v>726</v>
      </c>
      <c r="I138" s="2" t="s">
        <v>726</v>
      </c>
      <c r="J138" s="2" t="s">
        <v>726</v>
      </c>
      <c r="K138" s="2" t="s">
        <v>726</v>
      </c>
      <c r="L138" s="2" t="s">
        <v>726</v>
      </c>
      <c r="M138" s="2" t="s">
        <v>726</v>
      </c>
      <c r="N138" s="2" t="s">
        <v>726</v>
      </c>
      <c r="O138" s="2" t="s">
        <v>726</v>
      </c>
      <c r="P138" s="2" t="s">
        <v>726</v>
      </c>
      <c r="Q138" s="2" t="s">
        <v>726</v>
      </c>
      <c r="R138" s="2" t="s">
        <v>726</v>
      </c>
      <c r="S138" s="2" t="s">
        <v>726</v>
      </c>
      <c r="T138" s="2" t="s">
        <v>726</v>
      </c>
      <c r="U138" s="2" t="s">
        <v>726</v>
      </c>
      <c r="V138" s="2" t="s">
        <v>726</v>
      </c>
      <c r="W138" s="2" t="s">
        <v>726</v>
      </c>
      <c r="X138" s="2" t="s">
        <v>726</v>
      </c>
      <c r="Y138" s="2" t="s">
        <v>726</v>
      </c>
      <c r="Z138" s="2" t="s">
        <v>726</v>
      </c>
      <c r="AA138" s="2" t="s">
        <v>726</v>
      </c>
      <c r="AB138" s="2" t="s">
        <v>726</v>
      </c>
      <c r="AC138" s="2" t="s">
        <v>726</v>
      </c>
      <c r="AD138" s="2" t="s">
        <v>726</v>
      </c>
      <c r="AE138" s="2" t="s">
        <v>726</v>
      </c>
      <c r="AF138" s="2" t="s">
        <v>726</v>
      </c>
      <c r="AG138" s="2" t="s">
        <v>726</v>
      </c>
      <c r="AH138" s="2" t="s">
        <v>609</v>
      </c>
      <c r="AI138" s="2" t="s">
        <v>726</v>
      </c>
      <c r="AJ138" s="2" t="s">
        <v>726</v>
      </c>
      <c r="AK138" s="2" t="s">
        <v>726</v>
      </c>
      <c r="AL138" s="2" t="s">
        <v>726</v>
      </c>
      <c r="AM138" s="2" t="s">
        <v>726</v>
      </c>
      <c r="AN138" s="2" t="s">
        <v>726</v>
      </c>
      <c r="AO138" s="2" t="s">
        <v>609</v>
      </c>
      <c r="AQ138" s="2">
        <f t="shared" si="24"/>
        <v>0</v>
      </c>
      <c r="AR138" s="2">
        <f t="shared" si="23"/>
        <v>0</v>
      </c>
      <c r="AT138" s="2">
        <f t="shared" si="25"/>
        <v>0</v>
      </c>
      <c r="AU138" s="2">
        <f t="shared" si="26"/>
        <v>0</v>
      </c>
      <c r="AV138" s="16" t="str">
        <f t="shared" si="27"/>
        <v/>
      </c>
      <c r="AY138" s="2">
        <f t="shared" si="28"/>
        <v>0</v>
      </c>
      <c r="AZ138" s="2">
        <f t="shared" si="29"/>
        <v>0</v>
      </c>
      <c r="BA138" s="2">
        <f t="shared" si="30"/>
        <v>0</v>
      </c>
      <c r="BB138" s="2">
        <f t="shared" si="31"/>
        <v>0</v>
      </c>
      <c r="BC138" s="2">
        <f t="shared" si="32"/>
        <v>0</v>
      </c>
      <c r="BD138" s="2">
        <f t="shared" si="33"/>
        <v>0</v>
      </c>
    </row>
    <row r="139" spans="1:56" ht="15" customHeight="1" x14ac:dyDescent="0.25">
      <c r="A139" s="2" t="s">
        <v>222</v>
      </c>
      <c r="B139" s="2" t="s">
        <v>87</v>
      </c>
      <c r="C139" s="2">
        <v>2017</v>
      </c>
      <c r="D139" s="2" t="s">
        <v>609</v>
      </c>
      <c r="E139" s="2" t="s">
        <v>609</v>
      </c>
      <c r="F139" s="2" t="s">
        <v>609</v>
      </c>
      <c r="G139" s="2" t="s">
        <v>609</v>
      </c>
      <c r="H139" s="2" t="s">
        <v>609</v>
      </c>
      <c r="I139" s="2" t="s">
        <v>609</v>
      </c>
      <c r="J139" s="2" t="s">
        <v>609</v>
      </c>
      <c r="K139" s="2" t="s">
        <v>609</v>
      </c>
      <c r="L139" s="2" t="s">
        <v>609</v>
      </c>
      <c r="M139" s="2" t="s">
        <v>609</v>
      </c>
      <c r="N139" s="2" t="s">
        <v>609</v>
      </c>
      <c r="O139" s="2" t="s">
        <v>609</v>
      </c>
      <c r="P139" s="2" t="s">
        <v>609</v>
      </c>
      <c r="Q139" s="2" t="s">
        <v>609</v>
      </c>
      <c r="R139" s="2" t="s">
        <v>609</v>
      </c>
      <c r="S139" s="2" t="s">
        <v>609</v>
      </c>
      <c r="T139" s="2" t="s">
        <v>609</v>
      </c>
      <c r="U139" s="2" t="s">
        <v>609</v>
      </c>
      <c r="V139" s="2" t="s">
        <v>609</v>
      </c>
      <c r="W139" s="2" t="s">
        <v>609</v>
      </c>
      <c r="X139" s="2" t="s">
        <v>609</v>
      </c>
      <c r="Y139" s="2" t="s">
        <v>609</v>
      </c>
      <c r="Z139" s="2" t="s">
        <v>609</v>
      </c>
      <c r="AA139" s="2" t="s">
        <v>609</v>
      </c>
      <c r="AB139" s="2" t="s">
        <v>609</v>
      </c>
      <c r="AC139" s="2" t="s">
        <v>609</v>
      </c>
      <c r="AD139" s="2" t="s">
        <v>609</v>
      </c>
      <c r="AE139" s="2" t="s">
        <v>609</v>
      </c>
      <c r="AF139" s="2" t="s">
        <v>609</v>
      </c>
      <c r="AG139" s="2" t="s">
        <v>609</v>
      </c>
      <c r="AH139" s="2" t="s">
        <v>609</v>
      </c>
      <c r="AI139" s="2" t="s">
        <v>609</v>
      </c>
      <c r="AJ139" s="2" t="s">
        <v>609</v>
      </c>
      <c r="AK139" s="2" t="s">
        <v>609</v>
      </c>
      <c r="AL139" s="2" t="s">
        <v>609</v>
      </c>
      <c r="AM139" s="2" t="s">
        <v>609</v>
      </c>
      <c r="AN139" s="2" t="s">
        <v>609</v>
      </c>
      <c r="AO139" s="2" t="s">
        <v>609</v>
      </c>
      <c r="AQ139" s="2">
        <f t="shared" si="24"/>
        <v>0</v>
      </c>
      <c r="AR139" s="2">
        <f t="shared" si="23"/>
        <v>0</v>
      </c>
      <c r="AT139" s="2">
        <f t="shared" si="25"/>
        <v>0</v>
      </c>
      <c r="AU139" s="2">
        <f t="shared" si="26"/>
        <v>0</v>
      </c>
      <c r="AV139" s="16" t="str">
        <f t="shared" si="27"/>
        <v/>
      </c>
      <c r="AY139" s="2">
        <f t="shared" si="28"/>
        <v>0</v>
      </c>
      <c r="AZ139" s="2">
        <f t="shared" si="29"/>
        <v>0</v>
      </c>
      <c r="BA139" s="2">
        <f t="shared" si="30"/>
        <v>0</v>
      </c>
      <c r="BB139" s="2">
        <f t="shared" si="31"/>
        <v>0</v>
      </c>
      <c r="BC139" s="2">
        <f t="shared" si="32"/>
        <v>0</v>
      </c>
      <c r="BD139" s="2">
        <f t="shared" si="33"/>
        <v>0</v>
      </c>
    </row>
    <row r="140" spans="1:56" ht="15" customHeight="1" x14ac:dyDescent="0.25">
      <c r="A140" s="2" t="s">
        <v>223</v>
      </c>
      <c r="B140" s="2" t="s">
        <v>224</v>
      </c>
      <c r="C140" s="2">
        <v>2017</v>
      </c>
      <c r="D140" s="2">
        <v>133.5</v>
      </c>
      <c r="E140" s="2">
        <v>32.4</v>
      </c>
      <c r="F140" s="2" t="s">
        <v>726</v>
      </c>
      <c r="G140" s="2" t="s">
        <v>726</v>
      </c>
      <c r="H140" s="2" t="s">
        <v>726</v>
      </c>
      <c r="I140" s="2">
        <v>203.14</v>
      </c>
      <c r="J140" s="2" t="s">
        <v>726</v>
      </c>
      <c r="K140" s="2" t="s">
        <v>726</v>
      </c>
      <c r="L140" s="2">
        <v>0</v>
      </c>
      <c r="M140" s="2" t="s">
        <v>726</v>
      </c>
      <c r="N140" s="2" t="s">
        <v>726</v>
      </c>
      <c r="O140" s="2" t="s">
        <v>726</v>
      </c>
      <c r="P140" s="2">
        <v>0</v>
      </c>
      <c r="Q140" s="2">
        <v>31.5</v>
      </c>
      <c r="R140" s="2">
        <v>59.4</v>
      </c>
      <c r="S140" s="2">
        <v>51.6</v>
      </c>
      <c r="T140" s="2">
        <v>4</v>
      </c>
      <c r="U140" s="2" t="s">
        <v>726</v>
      </c>
      <c r="V140" s="2">
        <v>0</v>
      </c>
      <c r="W140" s="2" t="s">
        <v>8</v>
      </c>
      <c r="X140" s="2" t="s">
        <v>726</v>
      </c>
      <c r="Y140" s="2" t="s">
        <v>726</v>
      </c>
      <c r="Z140" s="2" t="s">
        <v>726</v>
      </c>
      <c r="AA140" s="2" t="s">
        <v>726</v>
      </c>
      <c r="AB140" s="2" t="s">
        <v>726</v>
      </c>
      <c r="AC140" s="2" t="s">
        <v>726</v>
      </c>
      <c r="AD140" s="2" t="s">
        <v>726</v>
      </c>
      <c r="AE140" s="2">
        <v>26.5</v>
      </c>
      <c r="AF140" s="2" t="s">
        <v>726</v>
      </c>
      <c r="AG140" s="2" t="s">
        <v>726</v>
      </c>
      <c r="AH140" s="2" t="s">
        <v>727</v>
      </c>
      <c r="AI140" s="2" t="s">
        <v>726</v>
      </c>
      <c r="AJ140" s="2" t="s">
        <v>726</v>
      </c>
      <c r="AK140" s="2">
        <v>30.14</v>
      </c>
      <c r="AL140" s="2">
        <v>85</v>
      </c>
      <c r="AM140" s="2" t="s">
        <v>726</v>
      </c>
      <c r="AN140" s="2" t="s">
        <v>726</v>
      </c>
      <c r="AO140" s="2">
        <v>15</v>
      </c>
      <c r="AQ140" s="2">
        <f t="shared" si="24"/>
        <v>173</v>
      </c>
      <c r="AR140" s="2">
        <f t="shared" si="23"/>
        <v>203.14</v>
      </c>
      <c r="AT140" s="2">
        <f t="shared" si="25"/>
        <v>133.5</v>
      </c>
      <c r="AU140" s="2">
        <f t="shared" si="26"/>
        <v>32.4</v>
      </c>
      <c r="AV140" s="16">
        <f t="shared" si="27"/>
        <v>0.81667815299793256</v>
      </c>
      <c r="AY140" s="2">
        <f t="shared" si="28"/>
        <v>30.14</v>
      </c>
      <c r="AZ140" s="2">
        <f t="shared" si="29"/>
        <v>25.619</v>
      </c>
      <c r="BA140" s="2">
        <f t="shared" si="30"/>
        <v>0</v>
      </c>
      <c r="BB140" s="2">
        <f t="shared" si="31"/>
        <v>0</v>
      </c>
      <c r="BC140" s="2">
        <f t="shared" si="32"/>
        <v>4.5209999999999999</v>
      </c>
      <c r="BD140" s="2">
        <f t="shared" si="33"/>
        <v>0</v>
      </c>
    </row>
    <row r="141" spans="1:56" ht="15" customHeight="1" x14ac:dyDescent="0.25">
      <c r="A141" s="2" t="s">
        <v>225</v>
      </c>
      <c r="B141" s="2" t="s">
        <v>226</v>
      </c>
      <c r="C141" s="2">
        <v>2017</v>
      </c>
      <c r="D141" s="2">
        <v>115.5</v>
      </c>
      <c r="E141" s="2">
        <v>10.9</v>
      </c>
      <c r="F141" s="2" t="s">
        <v>726</v>
      </c>
      <c r="G141" s="2" t="s">
        <v>767</v>
      </c>
      <c r="H141" s="2">
        <v>12.4</v>
      </c>
      <c r="I141" s="2">
        <v>151.19999999999999</v>
      </c>
      <c r="J141" s="2" t="s">
        <v>726</v>
      </c>
      <c r="K141" s="2">
        <v>0.4</v>
      </c>
      <c r="L141" s="2" t="s">
        <v>726</v>
      </c>
      <c r="M141" s="2" t="s">
        <v>726</v>
      </c>
      <c r="N141" s="2" t="s">
        <v>726</v>
      </c>
      <c r="O141" s="2" t="s">
        <v>726</v>
      </c>
      <c r="P141" s="2" t="s">
        <v>726</v>
      </c>
      <c r="Q141" s="2" t="s">
        <v>726</v>
      </c>
      <c r="R141" s="2" t="s">
        <v>726</v>
      </c>
      <c r="S141" s="2" t="s">
        <v>726</v>
      </c>
      <c r="T141" s="2" t="s">
        <v>726</v>
      </c>
      <c r="U141" s="2" t="s">
        <v>726</v>
      </c>
      <c r="V141" s="2" t="s">
        <v>726</v>
      </c>
      <c r="W141" s="2" t="s">
        <v>726</v>
      </c>
      <c r="X141" s="2" t="s">
        <v>726</v>
      </c>
      <c r="Y141" s="2" t="s">
        <v>726</v>
      </c>
      <c r="Z141" s="2" t="s">
        <v>726</v>
      </c>
      <c r="AA141" s="2" t="s">
        <v>726</v>
      </c>
      <c r="AB141" s="2" t="s">
        <v>726</v>
      </c>
      <c r="AC141" s="2" t="s">
        <v>726</v>
      </c>
      <c r="AD141" s="2" t="s">
        <v>726</v>
      </c>
      <c r="AE141" s="2" t="s">
        <v>726</v>
      </c>
      <c r="AF141" s="2">
        <v>150.80000000000001</v>
      </c>
      <c r="AG141" s="2">
        <v>0.4</v>
      </c>
      <c r="AH141" s="2" t="s">
        <v>730</v>
      </c>
      <c r="AI141" s="2">
        <v>40.5</v>
      </c>
      <c r="AJ141" s="2" t="s">
        <v>726</v>
      </c>
      <c r="AK141" s="2" t="s">
        <v>726</v>
      </c>
      <c r="AL141" s="2" t="s">
        <v>726</v>
      </c>
      <c r="AM141" s="2" t="s">
        <v>726</v>
      </c>
      <c r="AN141" s="2" t="s">
        <v>726</v>
      </c>
      <c r="AO141" s="2" t="s">
        <v>726</v>
      </c>
      <c r="AQ141" s="2">
        <f t="shared" si="24"/>
        <v>151.20000000000002</v>
      </c>
      <c r="AR141" s="2">
        <f t="shared" si="23"/>
        <v>151.20000000000002</v>
      </c>
      <c r="AT141" s="2">
        <f t="shared" si="25"/>
        <v>115.5</v>
      </c>
      <c r="AU141" s="2">
        <f t="shared" si="26"/>
        <v>10.9</v>
      </c>
      <c r="AV141" s="16">
        <f t="shared" si="27"/>
        <v>0.83597883597883593</v>
      </c>
      <c r="AY141" s="2">
        <f t="shared" si="28"/>
        <v>0</v>
      </c>
      <c r="AZ141" s="2">
        <f t="shared" si="29"/>
        <v>0</v>
      </c>
      <c r="BA141" s="2">
        <f t="shared" si="30"/>
        <v>0</v>
      </c>
      <c r="BB141" s="2">
        <f t="shared" si="31"/>
        <v>0</v>
      </c>
      <c r="BC141" s="2">
        <f t="shared" si="32"/>
        <v>0</v>
      </c>
      <c r="BD141" s="2">
        <f t="shared" si="33"/>
        <v>0</v>
      </c>
    </row>
    <row r="142" spans="1:56" ht="15" customHeight="1" x14ac:dyDescent="0.25">
      <c r="A142" s="2" t="s">
        <v>225</v>
      </c>
      <c r="B142" s="2" t="s">
        <v>227</v>
      </c>
      <c r="C142" s="2">
        <v>2017</v>
      </c>
      <c r="D142" s="2" t="s">
        <v>726</v>
      </c>
      <c r="E142" s="2" t="s">
        <v>726</v>
      </c>
      <c r="F142" s="2" t="s">
        <v>726</v>
      </c>
      <c r="G142" s="2" t="s">
        <v>726</v>
      </c>
      <c r="H142" s="2" t="s">
        <v>726</v>
      </c>
      <c r="I142" s="2" t="s">
        <v>726</v>
      </c>
      <c r="J142" s="2" t="s">
        <v>726</v>
      </c>
      <c r="K142" s="2" t="s">
        <v>726</v>
      </c>
      <c r="L142" s="2" t="s">
        <v>726</v>
      </c>
      <c r="M142" s="2" t="s">
        <v>726</v>
      </c>
      <c r="N142" s="2" t="s">
        <v>726</v>
      </c>
      <c r="O142" s="2" t="s">
        <v>726</v>
      </c>
      <c r="P142" s="2" t="s">
        <v>726</v>
      </c>
      <c r="Q142" s="2" t="s">
        <v>726</v>
      </c>
      <c r="R142" s="2" t="s">
        <v>726</v>
      </c>
      <c r="S142" s="2" t="s">
        <v>726</v>
      </c>
      <c r="T142" s="2" t="s">
        <v>726</v>
      </c>
      <c r="U142" s="2" t="s">
        <v>726</v>
      </c>
      <c r="V142" s="2" t="s">
        <v>726</v>
      </c>
      <c r="W142" s="2" t="s">
        <v>726</v>
      </c>
      <c r="X142" s="2" t="s">
        <v>726</v>
      </c>
      <c r="Y142" s="2" t="s">
        <v>726</v>
      </c>
      <c r="Z142" s="2" t="s">
        <v>726</v>
      </c>
      <c r="AA142" s="2" t="s">
        <v>726</v>
      </c>
      <c r="AB142" s="2" t="s">
        <v>726</v>
      </c>
      <c r="AC142" s="2" t="s">
        <v>726</v>
      </c>
      <c r="AD142" s="2" t="s">
        <v>726</v>
      </c>
      <c r="AE142" s="2" t="s">
        <v>726</v>
      </c>
      <c r="AF142" s="2" t="s">
        <v>726</v>
      </c>
      <c r="AG142" s="2" t="s">
        <v>726</v>
      </c>
      <c r="AH142" s="2" t="s">
        <v>727</v>
      </c>
      <c r="AI142" s="2" t="s">
        <v>726</v>
      </c>
      <c r="AJ142" s="2" t="s">
        <v>726</v>
      </c>
      <c r="AK142" s="2" t="s">
        <v>726</v>
      </c>
      <c r="AL142" s="2" t="s">
        <v>726</v>
      </c>
      <c r="AM142" s="2" t="s">
        <v>726</v>
      </c>
      <c r="AN142" s="2" t="s">
        <v>726</v>
      </c>
      <c r="AO142" s="2" t="s">
        <v>726</v>
      </c>
      <c r="AQ142" s="2">
        <f t="shared" si="24"/>
        <v>0</v>
      </c>
      <c r="AR142" s="2">
        <f t="shared" si="23"/>
        <v>0</v>
      </c>
      <c r="AT142" s="2">
        <f t="shared" si="25"/>
        <v>0</v>
      </c>
      <c r="AU142" s="2">
        <f t="shared" si="26"/>
        <v>0</v>
      </c>
      <c r="AV142" s="16" t="str">
        <f t="shared" si="27"/>
        <v/>
      </c>
      <c r="AY142" s="2">
        <f t="shared" si="28"/>
        <v>0</v>
      </c>
      <c r="AZ142" s="2">
        <f t="shared" si="29"/>
        <v>0</v>
      </c>
      <c r="BA142" s="2">
        <f t="shared" si="30"/>
        <v>0</v>
      </c>
      <c r="BB142" s="2">
        <f t="shared" si="31"/>
        <v>0</v>
      </c>
      <c r="BC142" s="2">
        <f t="shared" si="32"/>
        <v>0</v>
      </c>
      <c r="BD142" s="2">
        <f t="shared" si="33"/>
        <v>0</v>
      </c>
    </row>
    <row r="143" spans="1:56" ht="15" customHeight="1" x14ac:dyDescent="0.25">
      <c r="A143" s="2" t="s">
        <v>228</v>
      </c>
      <c r="B143" s="2" t="s">
        <v>229</v>
      </c>
      <c r="C143" s="2">
        <v>2017</v>
      </c>
      <c r="D143" s="2" t="s">
        <v>726</v>
      </c>
      <c r="E143" s="2" t="s">
        <v>726</v>
      </c>
      <c r="F143" s="2" t="s">
        <v>726</v>
      </c>
      <c r="G143" s="2" t="s">
        <v>726</v>
      </c>
      <c r="H143" s="2" t="s">
        <v>726</v>
      </c>
      <c r="I143" s="2" t="s">
        <v>726</v>
      </c>
      <c r="J143" s="2" t="s">
        <v>726</v>
      </c>
      <c r="K143" s="2" t="s">
        <v>726</v>
      </c>
      <c r="L143" s="2" t="s">
        <v>726</v>
      </c>
      <c r="M143" s="2" t="s">
        <v>726</v>
      </c>
      <c r="N143" s="2" t="s">
        <v>726</v>
      </c>
      <c r="O143" s="2" t="s">
        <v>726</v>
      </c>
      <c r="P143" s="2" t="s">
        <v>726</v>
      </c>
      <c r="Q143" s="2" t="s">
        <v>726</v>
      </c>
      <c r="R143" s="2" t="s">
        <v>726</v>
      </c>
      <c r="S143" s="2" t="s">
        <v>726</v>
      </c>
      <c r="T143" s="2" t="s">
        <v>726</v>
      </c>
      <c r="U143" s="2" t="s">
        <v>726</v>
      </c>
      <c r="V143" s="2" t="s">
        <v>726</v>
      </c>
      <c r="W143" s="2" t="s">
        <v>726</v>
      </c>
      <c r="X143" s="2" t="s">
        <v>726</v>
      </c>
      <c r="Y143" s="2" t="s">
        <v>726</v>
      </c>
      <c r="Z143" s="2" t="s">
        <v>726</v>
      </c>
      <c r="AA143" s="2" t="s">
        <v>726</v>
      </c>
      <c r="AB143" s="2" t="s">
        <v>726</v>
      </c>
      <c r="AC143" s="2" t="s">
        <v>726</v>
      </c>
      <c r="AD143" s="2" t="s">
        <v>726</v>
      </c>
      <c r="AE143" s="2" t="s">
        <v>726</v>
      </c>
      <c r="AF143" s="2" t="s">
        <v>726</v>
      </c>
      <c r="AG143" s="2" t="s">
        <v>726</v>
      </c>
      <c r="AH143" s="2" t="s">
        <v>727</v>
      </c>
      <c r="AI143" s="2" t="s">
        <v>726</v>
      </c>
      <c r="AJ143" s="2" t="s">
        <v>726</v>
      </c>
      <c r="AK143" s="2" t="s">
        <v>726</v>
      </c>
      <c r="AL143" s="2" t="s">
        <v>726</v>
      </c>
      <c r="AM143" s="2" t="s">
        <v>726</v>
      </c>
      <c r="AN143" s="2" t="s">
        <v>726</v>
      </c>
      <c r="AO143" s="2" t="s">
        <v>726</v>
      </c>
      <c r="AQ143" s="2">
        <f t="shared" si="24"/>
        <v>0</v>
      </c>
      <c r="AR143" s="2">
        <f t="shared" si="23"/>
        <v>0</v>
      </c>
      <c r="AT143" s="2">
        <f t="shared" si="25"/>
        <v>0</v>
      </c>
      <c r="AU143" s="2">
        <f t="shared" si="26"/>
        <v>0</v>
      </c>
      <c r="AV143" s="16" t="str">
        <f t="shared" si="27"/>
        <v/>
      </c>
      <c r="AY143" s="2">
        <f t="shared" si="28"/>
        <v>0</v>
      </c>
      <c r="AZ143" s="2">
        <f t="shared" si="29"/>
        <v>0</v>
      </c>
      <c r="BA143" s="2">
        <f t="shared" si="30"/>
        <v>0</v>
      </c>
      <c r="BB143" s="2">
        <f t="shared" si="31"/>
        <v>0</v>
      </c>
      <c r="BC143" s="2">
        <f t="shared" si="32"/>
        <v>0</v>
      </c>
      <c r="BD143" s="2">
        <f t="shared" si="33"/>
        <v>0</v>
      </c>
    </row>
    <row r="144" spans="1:56" ht="15" customHeight="1" x14ac:dyDescent="0.25">
      <c r="A144" s="2" t="s">
        <v>230</v>
      </c>
      <c r="B144" s="2" t="s">
        <v>231</v>
      </c>
      <c r="C144" s="2">
        <v>2017</v>
      </c>
      <c r="D144" s="2" t="s">
        <v>726</v>
      </c>
      <c r="E144" s="2" t="s">
        <v>726</v>
      </c>
      <c r="F144" s="2" t="s">
        <v>726</v>
      </c>
      <c r="G144" s="2" t="s">
        <v>726</v>
      </c>
      <c r="H144" s="2" t="s">
        <v>726</v>
      </c>
      <c r="I144" s="2" t="s">
        <v>726</v>
      </c>
      <c r="J144" s="2" t="s">
        <v>726</v>
      </c>
      <c r="K144" s="2" t="s">
        <v>726</v>
      </c>
      <c r="L144" s="2" t="s">
        <v>726</v>
      </c>
      <c r="M144" s="2" t="s">
        <v>726</v>
      </c>
      <c r="N144" s="2" t="s">
        <v>726</v>
      </c>
      <c r="O144" s="2" t="s">
        <v>726</v>
      </c>
      <c r="P144" s="2" t="s">
        <v>726</v>
      </c>
      <c r="Q144" s="2" t="s">
        <v>726</v>
      </c>
      <c r="R144" s="2" t="s">
        <v>726</v>
      </c>
      <c r="S144" s="2" t="s">
        <v>726</v>
      </c>
      <c r="T144" s="2" t="s">
        <v>726</v>
      </c>
      <c r="U144" s="2" t="s">
        <v>726</v>
      </c>
      <c r="V144" s="2" t="s">
        <v>726</v>
      </c>
      <c r="W144" s="2" t="s">
        <v>726</v>
      </c>
      <c r="X144" s="2" t="s">
        <v>726</v>
      </c>
      <c r="Y144" s="2" t="s">
        <v>726</v>
      </c>
      <c r="Z144" s="2" t="s">
        <v>726</v>
      </c>
      <c r="AA144" s="2" t="s">
        <v>726</v>
      </c>
      <c r="AB144" s="2" t="s">
        <v>726</v>
      </c>
      <c r="AC144" s="2" t="s">
        <v>726</v>
      </c>
      <c r="AD144" s="2" t="s">
        <v>726</v>
      </c>
      <c r="AE144" s="2" t="s">
        <v>726</v>
      </c>
      <c r="AF144" s="2" t="s">
        <v>726</v>
      </c>
      <c r="AG144" s="2" t="s">
        <v>726</v>
      </c>
      <c r="AH144" s="2" t="s">
        <v>609</v>
      </c>
      <c r="AI144" s="2" t="s">
        <v>726</v>
      </c>
      <c r="AJ144" s="2" t="s">
        <v>726</v>
      </c>
      <c r="AK144" s="2" t="s">
        <v>726</v>
      </c>
      <c r="AL144" s="2" t="s">
        <v>726</v>
      </c>
      <c r="AM144" s="2" t="s">
        <v>726</v>
      </c>
      <c r="AN144" s="2" t="s">
        <v>726</v>
      </c>
      <c r="AO144" s="2" t="s">
        <v>726</v>
      </c>
      <c r="AQ144" s="2">
        <f t="shared" si="24"/>
        <v>0</v>
      </c>
      <c r="AR144" s="2">
        <f t="shared" si="23"/>
        <v>0</v>
      </c>
      <c r="AT144" s="2">
        <f t="shared" si="25"/>
        <v>0</v>
      </c>
      <c r="AU144" s="2">
        <f t="shared" si="26"/>
        <v>0</v>
      </c>
      <c r="AV144" s="16" t="str">
        <f t="shared" si="27"/>
        <v/>
      </c>
      <c r="AY144" s="2">
        <f t="shared" si="28"/>
        <v>0</v>
      </c>
      <c r="AZ144" s="2">
        <f t="shared" si="29"/>
        <v>0</v>
      </c>
      <c r="BA144" s="2">
        <f t="shared" si="30"/>
        <v>0</v>
      </c>
      <c r="BB144" s="2">
        <f t="shared" si="31"/>
        <v>0</v>
      </c>
      <c r="BC144" s="2">
        <f t="shared" si="32"/>
        <v>0</v>
      </c>
      <c r="BD144" s="2">
        <f t="shared" si="33"/>
        <v>0</v>
      </c>
    </row>
    <row r="145" spans="1:56" ht="15" customHeight="1" x14ac:dyDescent="0.25">
      <c r="A145" s="2" t="s">
        <v>232</v>
      </c>
      <c r="B145" s="2" t="s">
        <v>233</v>
      </c>
      <c r="C145" s="2">
        <v>2017</v>
      </c>
      <c r="D145" s="2" t="s">
        <v>726</v>
      </c>
      <c r="E145" s="2" t="s">
        <v>726</v>
      </c>
      <c r="F145" s="2" t="s">
        <v>726</v>
      </c>
      <c r="G145" s="2" t="s">
        <v>726</v>
      </c>
      <c r="H145" s="2" t="s">
        <v>726</v>
      </c>
      <c r="I145" s="2" t="s">
        <v>726</v>
      </c>
      <c r="J145" s="2" t="s">
        <v>726</v>
      </c>
      <c r="K145" s="2" t="s">
        <v>726</v>
      </c>
      <c r="L145" s="2" t="s">
        <v>726</v>
      </c>
      <c r="M145" s="2" t="s">
        <v>726</v>
      </c>
      <c r="N145" s="2" t="s">
        <v>726</v>
      </c>
      <c r="O145" s="2" t="s">
        <v>726</v>
      </c>
      <c r="P145" s="2" t="s">
        <v>726</v>
      </c>
      <c r="Q145" s="2" t="s">
        <v>726</v>
      </c>
      <c r="R145" s="2" t="s">
        <v>726</v>
      </c>
      <c r="S145" s="2" t="s">
        <v>726</v>
      </c>
      <c r="T145" s="2" t="s">
        <v>726</v>
      </c>
      <c r="U145" s="2" t="s">
        <v>726</v>
      </c>
      <c r="V145" s="2" t="s">
        <v>726</v>
      </c>
      <c r="W145" s="2" t="s">
        <v>726</v>
      </c>
      <c r="X145" s="2" t="s">
        <v>726</v>
      </c>
      <c r="Y145" s="2" t="s">
        <v>726</v>
      </c>
      <c r="Z145" s="2" t="s">
        <v>726</v>
      </c>
      <c r="AA145" s="2" t="s">
        <v>726</v>
      </c>
      <c r="AB145" s="2" t="s">
        <v>726</v>
      </c>
      <c r="AC145" s="2" t="s">
        <v>726</v>
      </c>
      <c r="AD145" s="2" t="s">
        <v>726</v>
      </c>
      <c r="AE145" s="2" t="s">
        <v>726</v>
      </c>
      <c r="AF145" s="2" t="s">
        <v>726</v>
      </c>
      <c r="AG145" s="2" t="s">
        <v>726</v>
      </c>
      <c r="AH145" s="2" t="s">
        <v>727</v>
      </c>
      <c r="AI145" s="2" t="s">
        <v>726</v>
      </c>
      <c r="AJ145" s="2" t="s">
        <v>726</v>
      </c>
      <c r="AK145" s="2" t="s">
        <v>726</v>
      </c>
      <c r="AL145" s="2" t="s">
        <v>726</v>
      </c>
      <c r="AM145" s="2" t="s">
        <v>726</v>
      </c>
      <c r="AN145" s="2" t="s">
        <v>726</v>
      </c>
      <c r="AO145" s="2" t="s">
        <v>726</v>
      </c>
      <c r="AQ145" s="2">
        <f t="shared" si="24"/>
        <v>0</v>
      </c>
      <c r="AR145" s="2">
        <f t="shared" si="23"/>
        <v>0</v>
      </c>
      <c r="AT145" s="2">
        <f t="shared" si="25"/>
        <v>0</v>
      </c>
      <c r="AU145" s="2">
        <f t="shared" si="26"/>
        <v>0</v>
      </c>
      <c r="AV145" s="16" t="str">
        <f t="shared" si="27"/>
        <v/>
      </c>
      <c r="AY145" s="2">
        <f t="shared" si="28"/>
        <v>0</v>
      </c>
      <c r="AZ145" s="2">
        <f t="shared" si="29"/>
        <v>0</v>
      </c>
      <c r="BA145" s="2">
        <f t="shared" si="30"/>
        <v>0</v>
      </c>
      <c r="BB145" s="2">
        <f t="shared" si="31"/>
        <v>0</v>
      </c>
      <c r="BC145" s="2">
        <f t="shared" si="32"/>
        <v>0</v>
      </c>
      <c r="BD145" s="2">
        <f t="shared" si="33"/>
        <v>0</v>
      </c>
    </row>
    <row r="146" spans="1:56" ht="15" customHeight="1" x14ac:dyDescent="0.25">
      <c r="A146" s="2" t="s">
        <v>232</v>
      </c>
      <c r="B146" s="2" t="s">
        <v>234</v>
      </c>
      <c r="C146" s="2">
        <v>2017</v>
      </c>
      <c r="D146" s="2" t="s">
        <v>726</v>
      </c>
      <c r="E146" s="2" t="s">
        <v>726</v>
      </c>
      <c r="F146" s="2" t="s">
        <v>726</v>
      </c>
      <c r="G146" s="2" t="s">
        <v>726</v>
      </c>
      <c r="H146" s="2" t="s">
        <v>726</v>
      </c>
      <c r="I146" s="2" t="s">
        <v>726</v>
      </c>
      <c r="J146" s="2" t="s">
        <v>726</v>
      </c>
      <c r="K146" s="2" t="s">
        <v>726</v>
      </c>
      <c r="L146" s="2" t="s">
        <v>726</v>
      </c>
      <c r="M146" s="2" t="s">
        <v>726</v>
      </c>
      <c r="N146" s="2" t="s">
        <v>726</v>
      </c>
      <c r="O146" s="2" t="s">
        <v>726</v>
      </c>
      <c r="P146" s="2" t="s">
        <v>726</v>
      </c>
      <c r="Q146" s="2" t="s">
        <v>726</v>
      </c>
      <c r="R146" s="2" t="s">
        <v>726</v>
      </c>
      <c r="S146" s="2" t="s">
        <v>726</v>
      </c>
      <c r="T146" s="2" t="s">
        <v>726</v>
      </c>
      <c r="U146" s="2" t="s">
        <v>726</v>
      </c>
      <c r="V146" s="2" t="s">
        <v>726</v>
      </c>
      <c r="W146" s="2" t="s">
        <v>726</v>
      </c>
      <c r="X146" s="2" t="s">
        <v>726</v>
      </c>
      <c r="Y146" s="2" t="s">
        <v>726</v>
      </c>
      <c r="Z146" s="2" t="s">
        <v>726</v>
      </c>
      <c r="AA146" s="2" t="s">
        <v>726</v>
      </c>
      <c r="AB146" s="2" t="s">
        <v>726</v>
      </c>
      <c r="AC146" s="2" t="s">
        <v>726</v>
      </c>
      <c r="AD146" s="2" t="s">
        <v>726</v>
      </c>
      <c r="AE146" s="2" t="s">
        <v>726</v>
      </c>
      <c r="AF146" s="2" t="s">
        <v>726</v>
      </c>
      <c r="AG146" s="2" t="s">
        <v>726</v>
      </c>
      <c r="AH146" s="2" t="s">
        <v>609</v>
      </c>
      <c r="AI146" s="2" t="s">
        <v>726</v>
      </c>
      <c r="AJ146" s="2" t="s">
        <v>726</v>
      </c>
      <c r="AK146" s="2" t="s">
        <v>726</v>
      </c>
      <c r="AL146" s="2" t="s">
        <v>726</v>
      </c>
      <c r="AM146" s="2" t="s">
        <v>726</v>
      </c>
      <c r="AN146" s="2" t="s">
        <v>726</v>
      </c>
      <c r="AO146" s="2" t="s">
        <v>726</v>
      </c>
      <c r="AQ146" s="2">
        <f t="shared" si="24"/>
        <v>0</v>
      </c>
      <c r="AR146" s="2">
        <f t="shared" si="23"/>
        <v>0</v>
      </c>
      <c r="AT146" s="2">
        <f t="shared" si="25"/>
        <v>0</v>
      </c>
      <c r="AU146" s="2">
        <f t="shared" si="26"/>
        <v>0</v>
      </c>
      <c r="AV146" s="16" t="str">
        <f t="shared" si="27"/>
        <v/>
      </c>
      <c r="AY146" s="2">
        <f t="shared" si="28"/>
        <v>0</v>
      </c>
      <c r="AZ146" s="2">
        <f t="shared" si="29"/>
        <v>0</v>
      </c>
      <c r="BA146" s="2">
        <f t="shared" si="30"/>
        <v>0</v>
      </c>
      <c r="BB146" s="2">
        <f t="shared" si="31"/>
        <v>0</v>
      </c>
      <c r="BC146" s="2">
        <f t="shared" si="32"/>
        <v>0</v>
      </c>
      <c r="BD146" s="2">
        <f t="shared" si="33"/>
        <v>0</v>
      </c>
    </row>
    <row r="147" spans="1:56" ht="15" customHeight="1" x14ac:dyDescent="0.25">
      <c r="A147" s="2" t="s">
        <v>232</v>
      </c>
      <c r="B147" s="2" t="s">
        <v>235</v>
      </c>
      <c r="C147" s="2">
        <v>2017</v>
      </c>
      <c r="D147" s="2" t="s">
        <v>726</v>
      </c>
      <c r="E147" s="2" t="s">
        <v>726</v>
      </c>
      <c r="F147" s="2" t="s">
        <v>726</v>
      </c>
      <c r="G147" s="2" t="s">
        <v>726</v>
      </c>
      <c r="H147" s="2" t="s">
        <v>726</v>
      </c>
      <c r="I147" s="2" t="s">
        <v>726</v>
      </c>
      <c r="J147" s="2" t="s">
        <v>726</v>
      </c>
      <c r="K147" s="2" t="s">
        <v>726</v>
      </c>
      <c r="L147" s="2" t="s">
        <v>726</v>
      </c>
      <c r="M147" s="2" t="s">
        <v>726</v>
      </c>
      <c r="N147" s="2" t="s">
        <v>726</v>
      </c>
      <c r="O147" s="2" t="s">
        <v>726</v>
      </c>
      <c r="P147" s="2" t="s">
        <v>726</v>
      </c>
      <c r="Q147" s="2" t="s">
        <v>726</v>
      </c>
      <c r="R147" s="2" t="s">
        <v>726</v>
      </c>
      <c r="S147" s="2" t="s">
        <v>726</v>
      </c>
      <c r="T147" s="2" t="s">
        <v>726</v>
      </c>
      <c r="U147" s="2" t="s">
        <v>726</v>
      </c>
      <c r="V147" s="2" t="s">
        <v>726</v>
      </c>
      <c r="W147" s="2" t="s">
        <v>726</v>
      </c>
      <c r="X147" s="2" t="s">
        <v>726</v>
      </c>
      <c r="Y147" s="2" t="s">
        <v>726</v>
      </c>
      <c r="Z147" s="2" t="s">
        <v>726</v>
      </c>
      <c r="AA147" s="2" t="s">
        <v>726</v>
      </c>
      <c r="AB147" s="2" t="s">
        <v>726</v>
      </c>
      <c r="AC147" s="2" t="s">
        <v>726</v>
      </c>
      <c r="AD147" s="2" t="s">
        <v>726</v>
      </c>
      <c r="AE147" s="2" t="s">
        <v>726</v>
      </c>
      <c r="AF147" s="2" t="s">
        <v>726</v>
      </c>
      <c r="AG147" s="2" t="s">
        <v>726</v>
      </c>
      <c r="AH147" s="2" t="s">
        <v>609</v>
      </c>
      <c r="AI147" s="2" t="s">
        <v>726</v>
      </c>
      <c r="AJ147" s="2" t="s">
        <v>726</v>
      </c>
      <c r="AK147" s="2" t="s">
        <v>726</v>
      </c>
      <c r="AL147" s="2" t="s">
        <v>726</v>
      </c>
      <c r="AM147" s="2" t="s">
        <v>726</v>
      </c>
      <c r="AN147" s="2" t="s">
        <v>726</v>
      </c>
      <c r="AO147" s="2" t="s">
        <v>726</v>
      </c>
      <c r="AQ147" s="2">
        <f t="shared" si="24"/>
        <v>0</v>
      </c>
      <c r="AR147" s="2">
        <f t="shared" si="23"/>
        <v>0</v>
      </c>
      <c r="AT147" s="2">
        <f t="shared" si="25"/>
        <v>0</v>
      </c>
      <c r="AU147" s="2">
        <f t="shared" si="26"/>
        <v>0</v>
      </c>
      <c r="AV147" s="16" t="str">
        <f t="shared" si="27"/>
        <v/>
      </c>
      <c r="AY147" s="2">
        <f t="shared" si="28"/>
        <v>0</v>
      </c>
      <c r="AZ147" s="2">
        <f t="shared" si="29"/>
        <v>0</v>
      </c>
      <c r="BA147" s="2">
        <f t="shared" si="30"/>
        <v>0</v>
      </c>
      <c r="BB147" s="2">
        <f t="shared" si="31"/>
        <v>0</v>
      </c>
      <c r="BC147" s="2">
        <f t="shared" si="32"/>
        <v>0</v>
      </c>
      <c r="BD147" s="2">
        <f t="shared" si="33"/>
        <v>0</v>
      </c>
    </row>
    <row r="148" spans="1:56" ht="15" customHeight="1" x14ac:dyDescent="0.25">
      <c r="A148" s="2" t="s">
        <v>232</v>
      </c>
      <c r="B148" s="2" t="s">
        <v>236</v>
      </c>
      <c r="C148" s="2">
        <v>2017</v>
      </c>
      <c r="D148" s="2">
        <v>435</v>
      </c>
      <c r="E148" s="2">
        <v>200</v>
      </c>
      <c r="F148" s="2" t="s">
        <v>726</v>
      </c>
      <c r="G148" s="2" t="s">
        <v>726</v>
      </c>
      <c r="H148" s="2" t="s">
        <v>726</v>
      </c>
      <c r="I148" s="2">
        <v>825.19</v>
      </c>
      <c r="J148" s="2" t="s">
        <v>726</v>
      </c>
      <c r="K148" s="2" t="s">
        <v>726</v>
      </c>
      <c r="L148" s="2" t="s">
        <v>726</v>
      </c>
      <c r="M148" s="2" t="s">
        <v>726</v>
      </c>
      <c r="N148" s="2" t="s">
        <v>726</v>
      </c>
      <c r="O148" s="2" t="s">
        <v>726</v>
      </c>
      <c r="P148" s="2" t="s">
        <v>726</v>
      </c>
      <c r="Q148" s="2">
        <v>31.5</v>
      </c>
      <c r="R148" s="2">
        <v>169</v>
      </c>
      <c r="S148" s="2">
        <v>181</v>
      </c>
      <c r="T148" s="2">
        <v>109</v>
      </c>
      <c r="U148" s="2" t="s">
        <v>726</v>
      </c>
      <c r="V148" s="2" t="s">
        <v>726</v>
      </c>
      <c r="W148" s="2" t="s">
        <v>726</v>
      </c>
      <c r="X148" s="2">
        <v>0.49</v>
      </c>
      <c r="Y148" s="2">
        <v>15.6</v>
      </c>
      <c r="Z148" s="2" t="s">
        <v>726</v>
      </c>
      <c r="AA148" s="2">
        <v>143</v>
      </c>
      <c r="AB148" s="2" t="s">
        <v>726</v>
      </c>
      <c r="AC148" s="2" t="s">
        <v>726</v>
      </c>
      <c r="AD148" s="2" t="s">
        <v>726</v>
      </c>
      <c r="AE148" s="2">
        <v>48.6</v>
      </c>
      <c r="AF148" s="2" t="s">
        <v>726</v>
      </c>
      <c r="AG148" s="2" t="s">
        <v>726</v>
      </c>
      <c r="AH148" s="2" t="s">
        <v>609</v>
      </c>
      <c r="AI148" s="2" t="s">
        <v>726</v>
      </c>
      <c r="AJ148" s="2" t="s">
        <v>726</v>
      </c>
      <c r="AK148" s="2">
        <v>127</v>
      </c>
      <c r="AL148" s="2">
        <v>93</v>
      </c>
      <c r="AM148" s="2">
        <v>0</v>
      </c>
      <c r="AN148" s="2">
        <v>0</v>
      </c>
      <c r="AO148" s="2">
        <v>7</v>
      </c>
      <c r="AQ148" s="2">
        <f t="shared" si="24"/>
        <v>698.19</v>
      </c>
      <c r="AR148" s="2">
        <f t="shared" si="23"/>
        <v>825.19</v>
      </c>
      <c r="AT148" s="2">
        <f t="shared" si="25"/>
        <v>435</v>
      </c>
      <c r="AU148" s="2">
        <f t="shared" si="26"/>
        <v>200</v>
      </c>
      <c r="AV148" s="16">
        <f t="shared" si="27"/>
        <v>0.76951974696736503</v>
      </c>
      <c r="AY148" s="2">
        <f t="shared" si="28"/>
        <v>127</v>
      </c>
      <c r="AZ148" s="2">
        <f t="shared" si="29"/>
        <v>118.11</v>
      </c>
      <c r="BA148" s="2">
        <f t="shared" si="30"/>
        <v>0</v>
      </c>
      <c r="BB148" s="2">
        <f t="shared" si="31"/>
        <v>0</v>
      </c>
      <c r="BC148" s="2">
        <f t="shared" si="32"/>
        <v>8.89</v>
      </c>
      <c r="BD148" s="2">
        <f t="shared" si="33"/>
        <v>0</v>
      </c>
    </row>
    <row r="149" spans="1:56" ht="15" customHeight="1" x14ac:dyDescent="0.25">
      <c r="A149" s="2" t="s">
        <v>237</v>
      </c>
      <c r="B149" s="2" t="s">
        <v>238</v>
      </c>
      <c r="C149" s="2">
        <v>2017</v>
      </c>
      <c r="D149" s="2" t="s">
        <v>726</v>
      </c>
      <c r="E149" s="2" t="s">
        <v>726</v>
      </c>
      <c r="F149" s="2" t="s">
        <v>726</v>
      </c>
      <c r="G149" s="2" t="s">
        <v>726</v>
      </c>
      <c r="H149" s="2" t="s">
        <v>726</v>
      </c>
      <c r="I149" s="2" t="s">
        <v>726</v>
      </c>
      <c r="J149" s="2" t="s">
        <v>726</v>
      </c>
      <c r="K149" s="2" t="s">
        <v>726</v>
      </c>
      <c r="L149" s="2" t="s">
        <v>726</v>
      </c>
      <c r="M149" s="2" t="s">
        <v>726</v>
      </c>
      <c r="N149" s="2" t="s">
        <v>726</v>
      </c>
      <c r="O149" s="2" t="s">
        <v>726</v>
      </c>
      <c r="P149" s="2" t="s">
        <v>726</v>
      </c>
      <c r="Q149" s="2" t="s">
        <v>726</v>
      </c>
      <c r="R149" s="2" t="s">
        <v>726</v>
      </c>
      <c r="S149" s="2" t="s">
        <v>726</v>
      </c>
      <c r="T149" s="2" t="s">
        <v>726</v>
      </c>
      <c r="U149" s="2" t="s">
        <v>726</v>
      </c>
      <c r="V149" s="2" t="s">
        <v>726</v>
      </c>
      <c r="W149" s="2" t="s">
        <v>726</v>
      </c>
      <c r="X149" s="2" t="s">
        <v>726</v>
      </c>
      <c r="Y149" s="2" t="s">
        <v>726</v>
      </c>
      <c r="Z149" s="2" t="s">
        <v>726</v>
      </c>
      <c r="AA149" s="2" t="s">
        <v>726</v>
      </c>
      <c r="AB149" s="2" t="s">
        <v>726</v>
      </c>
      <c r="AC149" s="2" t="s">
        <v>726</v>
      </c>
      <c r="AD149" s="2" t="s">
        <v>726</v>
      </c>
      <c r="AE149" s="2" t="s">
        <v>726</v>
      </c>
      <c r="AF149" s="2" t="s">
        <v>726</v>
      </c>
      <c r="AG149" s="2" t="s">
        <v>726</v>
      </c>
      <c r="AH149" s="2" t="s">
        <v>609</v>
      </c>
      <c r="AI149" s="2" t="s">
        <v>726</v>
      </c>
      <c r="AJ149" s="2" t="s">
        <v>726</v>
      </c>
      <c r="AK149" s="2" t="s">
        <v>726</v>
      </c>
      <c r="AL149" s="2" t="s">
        <v>726</v>
      </c>
      <c r="AM149" s="2" t="s">
        <v>726</v>
      </c>
      <c r="AN149" s="2" t="s">
        <v>726</v>
      </c>
      <c r="AO149" s="2" t="s">
        <v>726</v>
      </c>
      <c r="AQ149" s="2">
        <f t="shared" si="24"/>
        <v>0</v>
      </c>
      <c r="AR149" s="2">
        <f t="shared" si="23"/>
        <v>0</v>
      </c>
      <c r="AT149" s="2">
        <f t="shared" si="25"/>
        <v>0</v>
      </c>
      <c r="AU149" s="2">
        <f t="shared" si="26"/>
        <v>0</v>
      </c>
      <c r="AV149" s="16" t="str">
        <f t="shared" si="27"/>
        <v/>
      </c>
      <c r="AY149" s="2">
        <f t="shared" si="28"/>
        <v>0</v>
      </c>
      <c r="AZ149" s="2">
        <f t="shared" si="29"/>
        <v>0</v>
      </c>
      <c r="BA149" s="2">
        <f t="shared" si="30"/>
        <v>0</v>
      </c>
      <c r="BB149" s="2">
        <f t="shared" si="31"/>
        <v>0</v>
      </c>
      <c r="BC149" s="2">
        <f t="shared" si="32"/>
        <v>0</v>
      </c>
      <c r="BD149" s="2">
        <f t="shared" si="33"/>
        <v>0</v>
      </c>
    </row>
    <row r="150" spans="1:56" ht="15" customHeight="1" x14ac:dyDescent="0.25">
      <c r="A150" s="2" t="s">
        <v>240</v>
      </c>
      <c r="B150" s="2" t="s">
        <v>241</v>
      </c>
      <c r="C150" s="2">
        <v>2017</v>
      </c>
      <c r="D150" s="2" t="s">
        <v>726</v>
      </c>
      <c r="E150" s="2" t="s">
        <v>726</v>
      </c>
      <c r="F150" s="2" t="s">
        <v>726</v>
      </c>
      <c r="G150" s="2" t="s">
        <v>726</v>
      </c>
      <c r="H150" s="2" t="s">
        <v>726</v>
      </c>
      <c r="I150" s="2" t="s">
        <v>726</v>
      </c>
      <c r="J150" s="2" t="s">
        <v>726</v>
      </c>
      <c r="K150" s="2" t="s">
        <v>726</v>
      </c>
      <c r="L150" s="2" t="s">
        <v>726</v>
      </c>
      <c r="M150" s="2" t="s">
        <v>726</v>
      </c>
      <c r="N150" s="2" t="s">
        <v>726</v>
      </c>
      <c r="O150" s="2" t="s">
        <v>726</v>
      </c>
      <c r="P150" s="2" t="s">
        <v>726</v>
      </c>
      <c r="Q150" s="2" t="s">
        <v>726</v>
      </c>
      <c r="R150" s="2" t="s">
        <v>726</v>
      </c>
      <c r="S150" s="2" t="s">
        <v>726</v>
      </c>
      <c r="T150" s="2" t="s">
        <v>726</v>
      </c>
      <c r="U150" s="2" t="s">
        <v>726</v>
      </c>
      <c r="V150" s="2" t="s">
        <v>726</v>
      </c>
      <c r="W150" s="2" t="s">
        <v>726</v>
      </c>
      <c r="X150" s="2" t="s">
        <v>726</v>
      </c>
      <c r="Y150" s="2" t="s">
        <v>726</v>
      </c>
      <c r="Z150" s="2" t="s">
        <v>726</v>
      </c>
      <c r="AA150" s="2" t="s">
        <v>726</v>
      </c>
      <c r="AB150" s="2" t="s">
        <v>726</v>
      </c>
      <c r="AC150" s="2" t="s">
        <v>726</v>
      </c>
      <c r="AD150" s="2" t="s">
        <v>726</v>
      </c>
      <c r="AE150" s="2" t="s">
        <v>726</v>
      </c>
      <c r="AF150" s="2" t="s">
        <v>726</v>
      </c>
      <c r="AG150" s="2" t="s">
        <v>726</v>
      </c>
      <c r="AH150" s="2" t="s">
        <v>609</v>
      </c>
      <c r="AI150" s="2" t="s">
        <v>726</v>
      </c>
      <c r="AJ150" s="2" t="s">
        <v>726</v>
      </c>
      <c r="AK150" s="2" t="s">
        <v>726</v>
      </c>
      <c r="AL150" s="2" t="s">
        <v>726</v>
      </c>
      <c r="AM150" s="2" t="s">
        <v>726</v>
      </c>
      <c r="AN150" s="2" t="s">
        <v>726</v>
      </c>
      <c r="AO150" s="2" t="s">
        <v>726</v>
      </c>
      <c r="AQ150" s="2">
        <f t="shared" si="24"/>
        <v>0</v>
      </c>
      <c r="AR150" s="2">
        <f t="shared" si="23"/>
        <v>0</v>
      </c>
      <c r="AT150" s="2">
        <f t="shared" si="25"/>
        <v>0</v>
      </c>
      <c r="AU150" s="2">
        <f t="shared" si="26"/>
        <v>0</v>
      </c>
      <c r="AV150" s="16" t="str">
        <f t="shared" si="27"/>
        <v/>
      </c>
      <c r="AY150" s="2">
        <f t="shared" si="28"/>
        <v>0</v>
      </c>
      <c r="AZ150" s="2">
        <f t="shared" si="29"/>
        <v>0</v>
      </c>
      <c r="BA150" s="2">
        <f t="shared" si="30"/>
        <v>0</v>
      </c>
      <c r="BB150" s="2">
        <f t="shared" si="31"/>
        <v>0</v>
      </c>
      <c r="BC150" s="2">
        <f t="shared" si="32"/>
        <v>0</v>
      </c>
      <c r="BD150" s="2">
        <f t="shared" si="33"/>
        <v>0</v>
      </c>
    </row>
    <row r="151" spans="1:56" ht="15" customHeight="1" x14ac:dyDescent="0.25">
      <c r="A151" s="2" t="s">
        <v>240</v>
      </c>
      <c r="B151" s="2" t="s">
        <v>242</v>
      </c>
      <c r="C151" s="2">
        <v>2017</v>
      </c>
      <c r="D151" s="2">
        <v>630.70000000000005</v>
      </c>
      <c r="E151" s="2">
        <v>219.87</v>
      </c>
      <c r="F151" s="2">
        <v>0</v>
      </c>
      <c r="G151" s="2" t="s">
        <v>767</v>
      </c>
      <c r="H151" s="2">
        <v>0</v>
      </c>
      <c r="I151" s="2">
        <v>1086.31</v>
      </c>
      <c r="J151" s="2" t="s">
        <v>726</v>
      </c>
      <c r="K151" s="2">
        <v>2.64</v>
      </c>
      <c r="L151" s="2" t="s">
        <v>726</v>
      </c>
      <c r="M151" s="2">
        <v>0</v>
      </c>
      <c r="N151" s="2" t="s">
        <v>726</v>
      </c>
      <c r="O151" s="2" t="s">
        <v>726</v>
      </c>
      <c r="P151" s="2" t="s">
        <v>726</v>
      </c>
      <c r="Q151" s="2">
        <v>241.9</v>
      </c>
      <c r="R151" s="2">
        <v>50.98</v>
      </c>
      <c r="S151" s="2">
        <v>34.4</v>
      </c>
      <c r="T151" s="2">
        <v>37.770000000000003</v>
      </c>
      <c r="U151" s="2">
        <v>0</v>
      </c>
      <c r="V151" s="2">
        <v>57.91</v>
      </c>
      <c r="W151" s="2" t="s">
        <v>8</v>
      </c>
      <c r="X151" s="2">
        <v>0</v>
      </c>
      <c r="Y151" s="2">
        <v>0</v>
      </c>
      <c r="Z151" s="2">
        <v>0</v>
      </c>
      <c r="AA151" s="2" t="s">
        <v>726</v>
      </c>
      <c r="AB151" s="2" t="s">
        <v>726</v>
      </c>
      <c r="AC151" s="2">
        <v>0</v>
      </c>
      <c r="AD151" s="2" t="s">
        <v>726</v>
      </c>
      <c r="AE151" s="2">
        <v>0</v>
      </c>
      <c r="AF151" s="2">
        <v>522.21</v>
      </c>
      <c r="AG151" s="2">
        <v>2.64</v>
      </c>
      <c r="AH151" s="2" t="s">
        <v>609</v>
      </c>
      <c r="AI151" s="2" t="s">
        <v>726</v>
      </c>
      <c r="AJ151" s="2">
        <v>0</v>
      </c>
      <c r="AK151" s="2">
        <v>138.5</v>
      </c>
      <c r="AL151" s="2">
        <v>50.8</v>
      </c>
      <c r="AM151" s="2">
        <v>49.2</v>
      </c>
      <c r="AN151" s="2">
        <v>0</v>
      </c>
      <c r="AO151" s="2">
        <v>0</v>
      </c>
      <c r="AQ151" s="2">
        <f t="shared" si="24"/>
        <v>947.81</v>
      </c>
      <c r="AR151" s="2">
        <f t="shared" si="23"/>
        <v>1086.31</v>
      </c>
      <c r="AT151" s="2">
        <f t="shared" si="25"/>
        <v>630.70000000000005</v>
      </c>
      <c r="AU151" s="2">
        <f t="shared" si="26"/>
        <v>219.87</v>
      </c>
      <c r="AV151" s="16">
        <f t="shared" si="27"/>
        <v>0.78299012252487787</v>
      </c>
      <c r="AY151" s="2">
        <f t="shared" si="28"/>
        <v>138.5</v>
      </c>
      <c r="AZ151" s="2">
        <f t="shared" si="29"/>
        <v>70.358000000000004</v>
      </c>
      <c r="BA151" s="2">
        <f t="shared" si="30"/>
        <v>68.14200000000001</v>
      </c>
      <c r="BB151" s="2">
        <f t="shared" si="31"/>
        <v>0</v>
      </c>
      <c r="BC151" s="2">
        <f t="shared" si="32"/>
        <v>0</v>
      </c>
      <c r="BD151" s="2">
        <f t="shared" si="33"/>
        <v>0</v>
      </c>
    </row>
    <row r="152" spans="1:56" ht="15" customHeight="1" x14ac:dyDescent="0.25">
      <c r="A152" s="2" t="s">
        <v>240</v>
      </c>
      <c r="B152" s="2" t="s">
        <v>243</v>
      </c>
      <c r="C152" s="2">
        <v>2017</v>
      </c>
      <c r="D152" s="2" t="s">
        <v>726</v>
      </c>
      <c r="E152" s="2" t="s">
        <v>726</v>
      </c>
      <c r="F152" s="2" t="s">
        <v>726</v>
      </c>
      <c r="G152" s="2" t="s">
        <v>726</v>
      </c>
      <c r="H152" s="2" t="s">
        <v>726</v>
      </c>
      <c r="I152" s="2" t="s">
        <v>726</v>
      </c>
      <c r="J152" s="2" t="s">
        <v>726</v>
      </c>
      <c r="K152" s="2" t="s">
        <v>726</v>
      </c>
      <c r="L152" s="2" t="s">
        <v>726</v>
      </c>
      <c r="M152" s="2" t="s">
        <v>726</v>
      </c>
      <c r="N152" s="2" t="s">
        <v>726</v>
      </c>
      <c r="O152" s="2" t="s">
        <v>726</v>
      </c>
      <c r="P152" s="2" t="s">
        <v>726</v>
      </c>
      <c r="Q152" s="2" t="s">
        <v>726</v>
      </c>
      <c r="R152" s="2" t="s">
        <v>726</v>
      </c>
      <c r="S152" s="2" t="s">
        <v>726</v>
      </c>
      <c r="T152" s="2" t="s">
        <v>726</v>
      </c>
      <c r="U152" s="2" t="s">
        <v>726</v>
      </c>
      <c r="V152" s="2" t="s">
        <v>726</v>
      </c>
      <c r="W152" s="2" t="s">
        <v>726</v>
      </c>
      <c r="X152" s="2" t="s">
        <v>726</v>
      </c>
      <c r="Y152" s="2" t="s">
        <v>726</v>
      </c>
      <c r="Z152" s="2" t="s">
        <v>726</v>
      </c>
      <c r="AA152" s="2" t="s">
        <v>726</v>
      </c>
      <c r="AB152" s="2" t="s">
        <v>726</v>
      </c>
      <c r="AC152" s="2" t="s">
        <v>726</v>
      </c>
      <c r="AD152" s="2" t="s">
        <v>726</v>
      </c>
      <c r="AE152" s="2" t="s">
        <v>726</v>
      </c>
      <c r="AF152" s="2" t="s">
        <v>726</v>
      </c>
      <c r="AG152" s="2" t="s">
        <v>726</v>
      </c>
      <c r="AH152" s="2" t="s">
        <v>609</v>
      </c>
      <c r="AI152" s="2" t="s">
        <v>726</v>
      </c>
      <c r="AJ152" s="2" t="s">
        <v>726</v>
      </c>
      <c r="AK152" s="2" t="s">
        <v>726</v>
      </c>
      <c r="AL152" s="2" t="s">
        <v>726</v>
      </c>
      <c r="AM152" s="2" t="s">
        <v>726</v>
      </c>
      <c r="AN152" s="2" t="s">
        <v>726</v>
      </c>
      <c r="AO152" s="2" t="s">
        <v>726</v>
      </c>
      <c r="AQ152" s="2">
        <f t="shared" si="24"/>
        <v>0</v>
      </c>
      <c r="AR152" s="2">
        <f t="shared" si="23"/>
        <v>0</v>
      </c>
      <c r="AT152" s="2">
        <f t="shared" si="25"/>
        <v>0</v>
      </c>
      <c r="AU152" s="2">
        <f t="shared" si="26"/>
        <v>0</v>
      </c>
      <c r="AV152" s="16" t="str">
        <f t="shared" si="27"/>
        <v/>
      </c>
      <c r="AY152" s="2">
        <f t="shared" si="28"/>
        <v>0</v>
      </c>
      <c r="AZ152" s="2">
        <f t="shared" si="29"/>
        <v>0</v>
      </c>
      <c r="BA152" s="2">
        <f t="shared" si="30"/>
        <v>0</v>
      </c>
      <c r="BB152" s="2">
        <f t="shared" si="31"/>
        <v>0</v>
      </c>
      <c r="BC152" s="2">
        <f t="shared" si="32"/>
        <v>0</v>
      </c>
      <c r="BD152" s="2">
        <f t="shared" si="33"/>
        <v>0</v>
      </c>
    </row>
    <row r="153" spans="1:56" ht="15" customHeight="1" x14ac:dyDescent="0.25">
      <c r="A153" s="2" t="s">
        <v>244</v>
      </c>
      <c r="B153" s="2" t="s">
        <v>245</v>
      </c>
      <c r="C153" s="2">
        <v>2017</v>
      </c>
      <c r="D153" s="2">
        <v>273.2</v>
      </c>
      <c r="E153" s="2">
        <v>125.9</v>
      </c>
      <c r="F153" s="2" t="s">
        <v>726</v>
      </c>
      <c r="G153" s="2" t="s">
        <v>726</v>
      </c>
      <c r="H153" s="2" t="s">
        <v>726</v>
      </c>
      <c r="I153" s="2">
        <v>571.6</v>
      </c>
      <c r="J153" s="2" t="s">
        <v>726</v>
      </c>
      <c r="K153" s="2" t="s">
        <v>726</v>
      </c>
      <c r="L153" s="2" t="s">
        <v>726</v>
      </c>
      <c r="M153" s="2" t="s">
        <v>726</v>
      </c>
      <c r="N153" s="2" t="s">
        <v>726</v>
      </c>
      <c r="O153" s="2" t="s">
        <v>726</v>
      </c>
      <c r="P153" s="2" t="s">
        <v>726</v>
      </c>
      <c r="Q153" s="2">
        <v>265</v>
      </c>
      <c r="R153" s="2">
        <v>147</v>
      </c>
      <c r="S153" s="2">
        <v>19.2</v>
      </c>
      <c r="T153" s="2">
        <v>46.1</v>
      </c>
      <c r="U153" s="2" t="s">
        <v>726</v>
      </c>
      <c r="V153" s="2" t="s">
        <v>726</v>
      </c>
      <c r="W153" s="2" t="s">
        <v>8</v>
      </c>
      <c r="X153" s="2" t="s">
        <v>726</v>
      </c>
      <c r="Y153" s="2" t="s">
        <v>726</v>
      </c>
      <c r="Z153" s="2" t="s">
        <v>726</v>
      </c>
      <c r="AA153" s="2" t="s">
        <v>726</v>
      </c>
      <c r="AB153" s="2" t="s">
        <v>726</v>
      </c>
      <c r="AC153" s="2" t="s">
        <v>726</v>
      </c>
      <c r="AD153" s="2" t="s">
        <v>726</v>
      </c>
      <c r="AE153" s="2" t="s">
        <v>726</v>
      </c>
      <c r="AF153" s="2" t="s">
        <v>726</v>
      </c>
      <c r="AG153" s="2" t="s">
        <v>726</v>
      </c>
      <c r="AH153" s="2" t="s">
        <v>727</v>
      </c>
      <c r="AI153" s="2" t="s">
        <v>726</v>
      </c>
      <c r="AJ153" s="2" t="s">
        <v>726</v>
      </c>
      <c r="AK153" s="2">
        <v>94.3</v>
      </c>
      <c r="AL153" s="2">
        <v>100</v>
      </c>
      <c r="AM153" s="2" t="s">
        <v>726</v>
      </c>
      <c r="AN153" s="2" t="s">
        <v>726</v>
      </c>
      <c r="AO153" s="2" t="s">
        <v>726</v>
      </c>
      <c r="AQ153" s="2">
        <f t="shared" si="24"/>
        <v>477.3</v>
      </c>
      <c r="AR153" s="2">
        <f t="shared" si="23"/>
        <v>571.6</v>
      </c>
      <c r="AT153" s="2">
        <f t="shared" si="25"/>
        <v>273.2</v>
      </c>
      <c r="AU153" s="2">
        <f t="shared" si="26"/>
        <v>125.9</v>
      </c>
      <c r="AV153" s="16">
        <f t="shared" si="27"/>
        <v>0.69821553533939817</v>
      </c>
      <c r="AY153" s="2">
        <f t="shared" si="28"/>
        <v>94.3</v>
      </c>
      <c r="AZ153" s="2">
        <f t="shared" si="29"/>
        <v>94.3</v>
      </c>
      <c r="BA153" s="2">
        <f t="shared" si="30"/>
        <v>0</v>
      </c>
      <c r="BB153" s="2">
        <f t="shared" si="31"/>
        <v>0</v>
      </c>
      <c r="BC153" s="2">
        <f t="shared" si="32"/>
        <v>0</v>
      </c>
      <c r="BD153" s="2">
        <f t="shared" si="33"/>
        <v>0</v>
      </c>
    </row>
    <row r="154" spans="1:56" ht="15" customHeight="1" x14ac:dyDescent="0.25">
      <c r="A154" s="2" t="s">
        <v>248</v>
      </c>
      <c r="B154" s="2" t="s">
        <v>249</v>
      </c>
      <c r="C154" s="2">
        <v>2017</v>
      </c>
      <c r="D154" s="2" t="s">
        <v>726</v>
      </c>
      <c r="E154" s="2" t="s">
        <v>726</v>
      </c>
      <c r="F154" s="2" t="s">
        <v>726</v>
      </c>
      <c r="G154" s="2" t="s">
        <v>726</v>
      </c>
      <c r="H154" s="2" t="s">
        <v>726</v>
      </c>
      <c r="I154" s="2" t="s">
        <v>726</v>
      </c>
      <c r="J154" s="2" t="s">
        <v>726</v>
      </c>
      <c r="K154" s="2" t="s">
        <v>726</v>
      </c>
      <c r="L154" s="2" t="s">
        <v>726</v>
      </c>
      <c r="M154" s="2" t="s">
        <v>726</v>
      </c>
      <c r="N154" s="2" t="s">
        <v>726</v>
      </c>
      <c r="O154" s="2" t="s">
        <v>726</v>
      </c>
      <c r="P154" s="2" t="s">
        <v>726</v>
      </c>
      <c r="Q154" s="2" t="s">
        <v>726</v>
      </c>
      <c r="R154" s="2" t="s">
        <v>726</v>
      </c>
      <c r="S154" s="2" t="s">
        <v>726</v>
      </c>
      <c r="T154" s="2" t="s">
        <v>726</v>
      </c>
      <c r="U154" s="2" t="s">
        <v>726</v>
      </c>
      <c r="V154" s="2" t="s">
        <v>726</v>
      </c>
      <c r="W154" s="2" t="s">
        <v>726</v>
      </c>
      <c r="X154" s="2" t="s">
        <v>726</v>
      </c>
      <c r="Y154" s="2" t="s">
        <v>726</v>
      </c>
      <c r="Z154" s="2" t="s">
        <v>726</v>
      </c>
      <c r="AA154" s="2" t="s">
        <v>726</v>
      </c>
      <c r="AB154" s="2" t="s">
        <v>726</v>
      </c>
      <c r="AC154" s="2" t="s">
        <v>726</v>
      </c>
      <c r="AD154" s="2" t="s">
        <v>726</v>
      </c>
      <c r="AE154" s="2" t="s">
        <v>726</v>
      </c>
      <c r="AF154" s="2" t="s">
        <v>726</v>
      </c>
      <c r="AG154" s="2" t="s">
        <v>726</v>
      </c>
      <c r="AH154" s="2" t="s">
        <v>609</v>
      </c>
      <c r="AI154" s="2" t="s">
        <v>726</v>
      </c>
      <c r="AJ154" s="2" t="s">
        <v>726</v>
      </c>
      <c r="AK154" s="2" t="s">
        <v>726</v>
      </c>
      <c r="AL154" s="2" t="s">
        <v>726</v>
      </c>
      <c r="AM154" s="2" t="s">
        <v>726</v>
      </c>
      <c r="AN154" s="2" t="s">
        <v>726</v>
      </c>
      <c r="AO154" s="2" t="s">
        <v>726</v>
      </c>
      <c r="AQ154" s="2">
        <f t="shared" si="24"/>
        <v>0</v>
      </c>
      <c r="AR154" s="2">
        <f t="shared" si="23"/>
        <v>0</v>
      </c>
      <c r="AT154" s="2">
        <f t="shared" si="25"/>
        <v>0</v>
      </c>
      <c r="AU154" s="2">
        <f t="shared" si="26"/>
        <v>0</v>
      </c>
      <c r="AV154" s="16" t="str">
        <f t="shared" si="27"/>
        <v/>
      </c>
      <c r="AY154" s="2">
        <f t="shared" si="28"/>
        <v>0</v>
      </c>
      <c r="AZ154" s="2">
        <f t="shared" si="29"/>
        <v>0</v>
      </c>
      <c r="BA154" s="2">
        <f t="shared" si="30"/>
        <v>0</v>
      </c>
      <c r="BB154" s="2">
        <f t="shared" si="31"/>
        <v>0</v>
      </c>
      <c r="BC154" s="2">
        <f t="shared" si="32"/>
        <v>0</v>
      </c>
      <c r="BD154" s="2">
        <f t="shared" si="33"/>
        <v>0</v>
      </c>
    </row>
    <row r="155" spans="1:56" ht="15" customHeight="1" x14ac:dyDescent="0.25">
      <c r="A155" s="2" t="s">
        <v>250</v>
      </c>
      <c r="B155" s="2" t="s">
        <v>251</v>
      </c>
      <c r="C155" s="2">
        <v>2017</v>
      </c>
      <c r="D155" s="2" t="s">
        <v>726</v>
      </c>
      <c r="E155" s="2" t="s">
        <v>726</v>
      </c>
      <c r="F155" s="2" t="s">
        <v>726</v>
      </c>
      <c r="G155" s="2" t="s">
        <v>726</v>
      </c>
      <c r="H155" s="2" t="s">
        <v>726</v>
      </c>
      <c r="I155" s="2" t="s">
        <v>726</v>
      </c>
      <c r="J155" s="2" t="s">
        <v>726</v>
      </c>
      <c r="K155" s="2" t="s">
        <v>726</v>
      </c>
      <c r="L155" s="2" t="s">
        <v>726</v>
      </c>
      <c r="M155" s="2" t="s">
        <v>726</v>
      </c>
      <c r="N155" s="2" t="s">
        <v>726</v>
      </c>
      <c r="O155" s="2" t="s">
        <v>726</v>
      </c>
      <c r="P155" s="2" t="s">
        <v>726</v>
      </c>
      <c r="Q155" s="2" t="s">
        <v>726</v>
      </c>
      <c r="R155" s="2" t="s">
        <v>726</v>
      </c>
      <c r="S155" s="2" t="s">
        <v>726</v>
      </c>
      <c r="T155" s="2" t="s">
        <v>726</v>
      </c>
      <c r="U155" s="2" t="s">
        <v>726</v>
      </c>
      <c r="V155" s="2" t="s">
        <v>726</v>
      </c>
      <c r="W155" s="2" t="s">
        <v>726</v>
      </c>
      <c r="X155" s="2" t="s">
        <v>726</v>
      </c>
      <c r="Y155" s="2" t="s">
        <v>726</v>
      </c>
      <c r="Z155" s="2" t="s">
        <v>726</v>
      </c>
      <c r="AA155" s="2" t="s">
        <v>726</v>
      </c>
      <c r="AB155" s="2" t="s">
        <v>726</v>
      </c>
      <c r="AC155" s="2" t="s">
        <v>726</v>
      </c>
      <c r="AD155" s="2" t="s">
        <v>726</v>
      </c>
      <c r="AE155" s="2" t="s">
        <v>726</v>
      </c>
      <c r="AF155" s="2" t="s">
        <v>726</v>
      </c>
      <c r="AG155" s="2" t="s">
        <v>726</v>
      </c>
      <c r="AH155" s="2" t="s">
        <v>609</v>
      </c>
      <c r="AI155" s="2" t="s">
        <v>726</v>
      </c>
      <c r="AJ155" s="2" t="s">
        <v>726</v>
      </c>
      <c r="AK155" s="2" t="s">
        <v>726</v>
      </c>
      <c r="AL155" s="2" t="s">
        <v>726</v>
      </c>
      <c r="AM155" s="2" t="s">
        <v>726</v>
      </c>
      <c r="AN155" s="2" t="s">
        <v>726</v>
      </c>
      <c r="AO155" s="2" t="s">
        <v>726</v>
      </c>
      <c r="AQ155" s="2">
        <f t="shared" si="24"/>
        <v>0</v>
      </c>
      <c r="AR155" s="2">
        <f t="shared" si="23"/>
        <v>0</v>
      </c>
      <c r="AT155" s="2">
        <f t="shared" si="25"/>
        <v>0</v>
      </c>
      <c r="AU155" s="2">
        <f t="shared" si="26"/>
        <v>0</v>
      </c>
      <c r="AV155" s="16" t="str">
        <f t="shared" si="27"/>
        <v/>
      </c>
      <c r="AY155" s="2">
        <f t="shared" si="28"/>
        <v>0</v>
      </c>
      <c r="AZ155" s="2">
        <f t="shared" si="29"/>
        <v>0</v>
      </c>
      <c r="BA155" s="2">
        <f t="shared" si="30"/>
        <v>0</v>
      </c>
      <c r="BB155" s="2">
        <f t="shared" si="31"/>
        <v>0</v>
      </c>
      <c r="BC155" s="2">
        <f t="shared" si="32"/>
        <v>0</v>
      </c>
      <c r="BD155" s="2">
        <f t="shared" si="33"/>
        <v>0</v>
      </c>
    </row>
    <row r="156" spans="1:56" ht="15" customHeight="1" x14ac:dyDescent="0.25">
      <c r="A156" s="2" t="s">
        <v>254</v>
      </c>
      <c r="B156" s="2" t="s">
        <v>253</v>
      </c>
      <c r="C156" s="2">
        <v>2017</v>
      </c>
      <c r="D156" s="2">
        <v>274.3</v>
      </c>
      <c r="E156" s="2">
        <v>24.1</v>
      </c>
      <c r="F156" s="2" t="s">
        <v>726</v>
      </c>
      <c r="G156" s="2" t="s">
        <v>726</v>
      </c>
      <c r="H156" s="2" t="s">
        <v>726</v>
      </c>
      <c r="I156" s="2">
        <v>366.1</v>
      </c>
      <c r="J156" s="2">
        <v>0</v>
      </c>
      <c r="K156" s="2">
        <v>6.3</v>
      </c>
      <c r="L156" s="2" t="s">
        <v>726</v>
      </c>
      <c r="M156" s="2" t="s">
        <v>726</v>
      </c>
      <c r="N156" s="2" t="s">
        <v>726</v>
      </c>
      <c r="O156" s="2" t="s">
        <v>726</v>
      </c>
      <c r="P156" s="2" t="s">
        <v>726</v>
      </c>
      <c r="Q156" s="2" t="s">
        <v>726</v>
      </c>
      <c r="R156" s="2" t="s">
        <v>726</v>
      </c>
      <c r="S156" s="2" t="s">
        <v>726</v>
      </c>
      <c r="T156" s="2" t="s">
        <v>726</v>
      </c>
      <c r="U156" s="2" t="s">
        <v>726</v>
      </c>
      <c r="V156" s="2" t="s">
        <v>726</v>
      </c>
      <c r="W156" s="2" t="s">
        <v>726</v>
      </c>
      <c r="X156" s="2" t="s">
        <v>726</v>
      </c>
      <c r="Y156" s="2" t="s">
        <v>726</v>
      </c>
      <c r="Z156" s="2" t="s">
        <v>726</v>
      </c>
      <c r="AA156" s="2">
        <v>188.8</v>
      </c>
      <c r="AB156" s="2" t="s">
        <v>726</v>
      </c>
      <c r="AC156" s="2">
        <v>12</v>
      </c>
      <c r="AD156" s="2">
        <v>6.6</v>
      </c>
      <c r="AE156" s="2">
        <v>50.7</v>
      </c>
      <c r="AF156" s="2">
        <v>80.8</v>
      </c>
      <c r="AG156" s="2" t="s">
        <v>726</v>
      </c>
      <c r="AH156" s="2" t="s">
        <v>730</v>
      </c>
      <c r="AI156" s="2">
        <v>40.5</v>
      </c>
      <c r="AJ156" s="2" t="s">
        <v>726</v>
      </c>
      <c r="AK156" s="2">
        <v>20.9</v>
      </c>
      <c r="AL156" s="2">
        <v>70</v>
      </c>
      <c r="AM156" s="2" t="s">
        <v>726</v>
      </c>
      <c r="AN156" s="2" t="s">
        <v>726</v>
      </c>
      <c r="AO156" s="2">
        <v>30</v>
      </c>
      <c r="AQ156" s="2">
        <f t="shared" si="24"/>
        <v>345.20000000000005</v>
      </c>
      <c r="AR156" s="2">
        <f t="shared" si="23"/>
        <v>366.1</v>
      </c>
      <c r="AT156" s="2">
        <f t="shared" si="25"/>
        <v>274.3</v>
      </c>
      <c r="AU156" s="2">
        <f t="shared" si="26"/>
        <v>24.1</v>
      </c>
      <c r="AV156" s="16">
        <f t="shared" si="27"/>
        <v>0.81507784758262769</v>
      </c>
      <c r="AY156" s="2">
        <f t="shared" si="28"/>
        <v>20.9</v>
      </c>
      <c r="AZ156" s="2">
        <f t="shared" si="29"/>
        <v>14.629999999999997</v>
      </c>
      <c r="BA156" s="2">
        <f t="shared" si="30"/>
        <v>0</v>
      </c>
      <c r="BB156" s="2">
        <f t="shared" si="31"/>
        <v>0</v>
      </c>
      <c r="BC156" s="2">
        <f t="shared" si="32"/>
        <v>6.27</v>
      </c>
      <c r="BD156" s="2">
        <f t="shared" si="33"/>
        <v>0</v>
      </c>
    </row>
    <row r="157" spans="1:56" ht="15" customHeight="1" x14ac:dyDescent="0.25">
      <c r="A157" s="2" t="s">
        <v>257</v>
      </c>
      <c r="B157" s="2" t="s">
        <v>258</v>
      </c>
      <c r="C157" s="2">
        <v>2017</v>
      </c>
      <c r="D157" s="2">
        <v>458.577</v>
      </c>
      <c r="E157" s="2">
        <v>136.78</v>
      </c>
      <c r="F157" s="2" t="s">
        <v>726</v>
      </c>
      <c r="G157" s="2" t="s">
        <v>726</v>
      </c>
      <c r="H157" s="2" t="s">
        <v>726</v>
      </c>
      <c r="I157" s="2">
        <v>684.68600000000004</v>
      </c>
      <c r="J157" s="2" t="s">
        <v>726</v>
      </c>
      <c r="K157" s="2">
        <v>2.089</v>
      </c>
      <c r="L157" s="2" t="s">
        <v>726</v>
      </c>
      <c r="M157" s="2" t="s">
        <v>726</v>
      </c>
      <c r="N157" s="2" t="s">
        <v>726</v>
      </c>
      <c r="O157" s="2" t="s">
        <v>726</v>
      </c>
      <c r="P157" s="2" t="s">
        <v>726</v>
      </c>
      <c r="Q157" s="2" t="s">
        <v>726</v>
      </c>
      <c r="R157" s="2" t="s">
        <v>726</v>
      </c>
      <c r="S157" s="2" t="s">
        <v>726</v>
      </c>
      <c r="T157" s="2" t="s">
        <v>726</v>
      </c>
      <c r="U157" s="2" t="s">
        <v>726</v>
      </c>
      <c r="V157" s="2">
        <v>550.12199999999996</v>
      </c>
      <c r="W157" s="2" t="s">
        <v>726</v>
      </c>
      <c r="X157" s="2" t="s">
        <v>726</v>
      </c>
      <c r="Y157" s="2" t="s">
        <v>726</v>
      </c>
      <c r="Z157" s="2" t="s">
        <v>726</v>
      </c>
      <c r="AA157" s="2" t="s">
        <v>726</v>
      </c>
      <c r="AB157" s="2" t="s">
        <v>726</v>
      </c>
      <c r="AC157" s="2" t="s">
        <v>726</v>
      </c>
      <c r="AD157" s="2" t="s">
        <v>726</v>
      </c>
      <c r="AE157" s="2" t="s">
        <v>726</v>
      </c>
      <c r="AF157" s="2" t="s">
        <v>726</v>
      </c>
      <c r="AG157" s="2" t="s">
        <v>726</v>
      </c>
      <c r="AH157" s="2" t="s">
        <v>609</v>
      </c>
      <c r="AI157" s="2" t="s">
        <v>726</v>
      </c>
      <c r="AJ157" s="2" t="s">
        <v>726</v>
      </c>
      <c r="AK157" s="2">
        <v>132.47499999999999</v>
      </c>
      <c r="AL157" s="2">
        <v>100</v>
      </c>
      <c r="AM157" s="2" t="s">
        <v>726</v>
      </c>
      <c r="AN157" s="2" t="s">
        <v>726</v>
      </c>
      <c r="AO157" s="2" t="s">
        <v>726</v>
      </c>
      <c r="AQ157" s="2">
        <f t="shared" si="24"/>
        <v>552.21100000000001</v>
      </c>
      <c r="AR157" s="2">
        <f t="shared" si="23"/>
        <v>684.68600000000004</v>
      </c>
      <c r="AT157" s="2">
        <f t="shared" si="25"/>
        <v>458.577</v>
      </c>
      <c r="AU157" s="2">
        <f t="shared" si="26"/>
        <v>136.78</v>
      </c>
      <c r="AV157" s="16">
        <f t="shared" si="27"/>
        <v>0.86953289537101675</v>
      </c>
      <c r="AY157" s="2">
        <f t="shared" si="28"/>
        <v>132.47499999999999</v>
      </c>
      <c r="AZ157" s="2">
        <f t="shared" si="29"/>
        <v>132.47499999999999</v>
      </c>
      <c r="BA157" s="2">
        <f t="shared" si="30"/>
        <v>0</v>
      </c>
      <c r="BB157" s="2">
        <f t="shared" si="31"/>
        <v>0</v>
      </c>
      <c r="BC157" s="2">
        <f t="shared" si="32"/>
        <v>0</v>
      </c>
      <c r="BD157" s="2">
        <f t="shared" si="33"/>
        <v>0</v>
      </c>
    </row>
    <row r="158" spans="1:56" ht="15" customHeight="1" x14ac:dyDescent="0.25">
      <c r="A158" s="2" t="s">
        <v>259</v>
      </c>
      <c r="B158" s="2" t="s">
        <v>260</v>
      </c>
      <c r="C158" s="2">
        <v>2017</v>
      </c>
      <c r="D158" s="2" t="s">
        <v>609</v>
      </c>
      <c r="E158" s="2" t="s">
        <v>609</v>
      </c>
      <c r="F158" s="2" t="s">
        <v>609</v>
      </c>
      <c r="G158" s="2" t="s">
        <v>609</v>
      </c>
      <c r="H158" s="2" t="s">
        <v>609</v>
      </c>
      <c r="I158" s="2" t="s">
        <v>609</v>
      </c>
      <c r="J158" s="2" t="s">
        <v>609</v>
      </c>
      <c r="K158" s="2" t="s">
        <v>609</v>
      </c>
      <c r="L158" s="2" t="s">
        <v>609</v>
      </c>
      <c r="M158" s="2" t="s">
        <v>609</v>
      </c>
      <c r="N158" s="2" t="s">
        <v>609</v>
      </c>
      <c r="O158" s="2" t="s">
        <v>609</v>
      </c>
      <c r="P158" s="2" t="s">
        <v>609</v>
      </c>
      <c r="Q158" s="2" t="s">
        <v>609</v>
      </c>
      <c r="R158" s="2" t="s">
        <v>609</v>
      </c>
      <c r="S158" s="2" t="s">
        <v>609</v>
      </c>
      <c r="T158" s="2" t="s">
        <v>609</v>
      </c>
      <c r="U158" s="2" t="s">
        <v>609</v>
      </c>
      <c r="V158" s="2" t="s">
        <v>609</v>
      </c>
      <c r="W158" s="2" t="s">
        <v>609</v>
      </c>
      <c r="X158" s="2" t="s">
        <v>609</v>
      </c>
      <c r="Y158" s="2" t="s">
        <v>609</v>
      </c>
      <c r="Z158" s="2" t="s">
        <v>609</v>
      </c>
      <c r="AA158" s="2" t="s">
        <v>609</v>
      </c>
      <c r="AB158" s="2" t="s">
        <v>609</v>
      </c>
      <c r="AC158" s="2" t="s">
        <v>609</v>
      </c>
      <c r="AD158" s="2" t="s">
        <v>609</v>
      </c>
      <c r="AE158" s="2" t="s">
        <v>609</v>
      </c>
      <c r="AF158" s="2" t="s">
        <v>609</v>
      </c>
      <c r="AG158" s="2" t="s">
        <v>609</v>
      </c>
      <c r="AH158" s="2" t="s">
        <v>609</v>
      </c>
      <c r="AI158" s="2" t="s">
        <v>609</v>
      </c>
      <c r="AJ158" s="2" t="s">
        <v>609</v>
      </c>
      <c r="AK158" s="2" t="s">
        <v>609</v>
      </c>
      <c r="AL158" s="2" t="s">
        <v>609</v>
      </c>
      <c r="AM158" s="2" t="s">
        <v>609</v>
      </c>
      <c r="AN158" s="2" t="s">
        <v>609</v>
      </c>
      <c r="AO158" s="2" t="s">
        <v>609</v>
      </c>
      <c r="AQ158" s="2">
        <f t="shared" si="24"/>
        <v>0</v>
      </c>
      <c r="AR158" s="2">
        <f t="shared" si="23"/>
        <v>0</v>
      </c>
      <c r="AT158" s="2">
        <f t="shared" si="25"/>
        <v>0</v>
      </c>
      <c r="AU158" s="2">
        <f t="shared" si="26"/>
        <v>0</v>
      </c>
      <c r="AV158" s="16" t="str">
        <f t="shared" si="27"/>
        <v/>
      </c>
      <c r="AY158" s="2">
        <f t="shared" si="28"/>
        <v>0</v>
      </c>
      <c r="AZ158" s="2">
        <f t="shared" si="29"/>
        <v>0</v>
      </c>
      <c r="BA158" s="2">
        <f t="shared" si="30"/>
        <v>0</v>
      </c>
      <c r="BB158" s="2">
        <f t="shared" si="31"/>
        <v>0</v>
      </c>
      <c r="BC158" s="2">
        <f t="shared" si="32"/>
        <v>0</v>
      </c>
      <c r="BD158" s="2">
        <f t="shared" si="33"/>
        <v>0</v>
      </c>
    </row>
    <row r="159" spans="1:56" ht="15" customHeight="1" x14ac:dyDescent="0.25">
      <c r="A159" s="2" t="s">
        <v>261</v>
      </c>
      <c r="B159" s="2" t="s">
        <v>262</v>
      </c>
      <c r="C159" s="2">
        <v>2017</v>
      </c>
      <c r="D159" s="2" t="s">
        <v>726</v>
      </c>
      <c r="E159" s="2" t="s">
        <v>726</v>
      </c>
      <c r="F159" s="2" t="s">
        <v>726</v>
      </c>
      <c r="G159" s="2" t="s">
        <v>726</v>
      </c>
      <c r="H159" s="2" t="s">
        <v>726</v>
      </c>
      <c r="I159" s="2" t="s">
        <v>726</v>
      </c>
      <c r="J159" s="2" t="s">
        <v>726</v>
      </c>
      <c r="K159" s="2" t="s">
        <v>726</v>
      </c>
      <c r="L159" s="2" t="s">
        <v>726</v>
      </c>
      <c r="M159" s="2" t="s">
        <v>726</v>
      </c>
      <c r="N159" s="2" t="s">
        <v>726</v>
      </c>
      <c r="O159" s="2" t="s">
        <v>726</v>
      </c>
      <c r="P159" s="2" t="s">
        <v>726</v>
      </c>
      <c r="Q159" s="2" t="s">
        <v>726</v>
      </c>
      <c r="R159" s="2" t="s">
        <v>726</v>
      </c>
      <c r="S159" s="2" t="s">
        <v>726</v>
      </c>
      <c r="T159" s="2" t="s">
        <v>726</v>
      </c>
      <c r="U159" s="2" t="s">
        <v>726</v>
      </c>
      <c r="V159" s="2" t="s">
        <v>726</v>
      </c>
      <c r="W159" s="2" t="s">
        <v>726</v>
      </c>
      <c r="X159" s="2" t="s">
        <v>726</v>
      </c>
      <c r="Y159" s="2" t="s">
        <v>726</v>
      </c>
      <c r="Z159" s="2" t="s">
        <v>726</v>
      </c>
      <c r="AA159" s="2" t="s">
        <v>726</v>
      </c>
      <c r="AB159" s="2" t="s">
        <v>726</v>
      </c>
      <c r="AC159" s="2" t="s">
        <v>726</v>
      </c>
      <c r="AD159" s="2" t="s">
        <v>726</v>
      </c>
      <c r="AE159" s="2" t="s">
        <v>726</v>
      </c>
      <c r="AF159" s="2" t="s">
        <v>726</v>
      </c>
      <c r="AG159" s="2" t="s">
        <v>726</v>
      </c>
      <c r="AH159" s="2" t="s">
        <v>727</v>
      </c>
      <c r="AI159" s="2" t="s">
        <v>726</v>
      </c>
      <c r="AJ159" s="2" t="s">
        <v>726</v>
      </c>
      <c r="AK159" s="2" t="s">
        <v>726</v>
      </c>
      <c r="AL159" s="2" t="s">
        <v>726</v>
      </c>
      <c r="AM159" s="2" t="s">
        <v>726</v>
      </c>
      <c r="AN159" s="2" t="s">
        <v>726</v>
      </c>
      <c r="AO159" s="2" t="s">
        <v>726</v>
      </c>
      <c r="AQ159" s="2">
        <f t="shared" si="24"/>
        <v>0</v>
      </c>
      <c r="AR159" s="2">
        <f t="shared" si="23"/>
        <v>0</v>
      </c>
      <c r="AT159" s="2">
        <f t="shared" si="25"/>
        <v>0</v>
      </c>
      <c r="AU159" s="2">
        <f t="shared" si="26"/>
        <v>0</v>
      </c>
      <c r="AV159" s="16" t="str">
        <f t="shared" si="27"/>
        <v/>
      </c>
      <c r="AY159" s="2">
        <f t="shared" si="28"/>
        <v>0</v>
      </c>
      <c r="AZ159" s="2">
        <f t="shared" si="29"/>
        <v>0</v>
      </c>
      <c r="BA159" s="2">
        <f t="shared" si="30"/>
        <v>0</v>
      </c>
      <c r="BB159" s="2">
        <f t="shared" si="31"/>
        <v>0</v>
      </c>
      <c r="BC159" s="2">
        <f t="shared" si="32"/>
        <v>0</v>
      </c>
      <c r="BD159" s="2">
        <f t="shared" si="33"/>
        <v>0</v>
      </c>
    </row>
    <row r="160" spans="1:56" ht="15" customHeight="1" x14ac:dyDescent="0.25">
      <c r="A160" s="2" t="s">
        <v>263</v>
      </c>
      <c r="B160" s="2" t="s">
        <v>264</v>
      </c>
      <c r="C160" s="2">
        <v>2017</v>
      </c>
      <c r="D160" s="2">
        <v>134.88900000000001</v>
      </c>
      <c r="E160" s="2">
        <v>19.367000000000001</v>
      </c>
      <c r="F160" s="2" t="s">
        <v>726</v>
      </c>
      <c r="G160" s="2" t="s">
        <v>726</v>
      </c>
      <c r="H160" s="2" t="s">
        <v>726</v>
      </c>
      <c r="I160" s="2">
        <v>208.489</v>
      </c>
      <c r="J160" s="2" t="s">
        <v>726</v>
      </c>
      <c r="K160" s="2" t="s">
        <v>726</v>
      </c>
      <c r="L160" s="2" t="s">
        <v>726</v>
      </c>
      <c r="M160" s="2" t="s">
        <v>726</v>
      </c>
      <c r="N160" s="2" t="s">
        <v>726</v>
      </c>
      <c r="O160" s="2" t="s">
        <v>726</v>
      </c>
      <c r="P160" s="2" t="s">
        <v>726</v>
      </c>
      <c r="Q160" s="2" t="s">
        <v>726</v>
      </c>
      <c r="R160" s="2" t="s">
        <v>726</v>
      </c>
      <c r="S160" s="2">
        <v>0.70299999999999996</v>
      </c>
      <c r="T160" s="2" t="s">
        <v>726</v>
      </c>
      <c r="U160" s="2" t="s">
        <v>726</v>
      </c>
      <c r="V160" s="2" t="s">
        <v>726</v>
      </c>
      <c r="W160" s="2" t="s">
        <v>8</v>
      </c>
      <c r="X160" s="2" t="s">
        <v>726</v>
      </c>
      <c r="Y160" s="2" t="s">
        <v>726</v>
      </c>
      <c r="Z160" s="2" t="s">
        <v>726</v>
      </c>
      <c r="AA160" s="2">
        <v>18.306000000000001</v>
      </c>
      <c r="AB160" s="2" t="s">
        <v>726</v>
      </c>
      <c r="AC160" s="2" t="s">
        <v>726</v>
      </c>
      <c r="AD160" s="2" t="s">
        <v>726</v>
      </c>
      <c r="AE160" s="2" t="s">
        <v>726</v>
      </c>
      <c r="AF160" s="2">
        <v>171.654</v>
      </c>
      <c r="AG160" s="2" t="s">
        <v>726</v>
      </c>
      <c r="AH160" s="2" t="s">
        <v>730</v>
      </c>
      <c r="AI160" s="2">
        <v>40.5</v>
      </c>
      <c r="AJ160" s="2" t="s">
        <v>726</v>
      </c>
      <c r="AK160" s="2">
        <v>17.826000000000001</v>
      </c>
      <c r="AL160" s="2">
        <v>10</v>
      </c>
      <c r="AM160" s="2">
        <v>90</v>
      </c>
      <c r="AN160" s="2" t="s">
        <v>726</v>
      </c>
      <c r="AO160" s="2" t="s">
        <v>726</v>
      </c>
      <c r="AQ160" s="2">
        <f t="shared" si="24"/>
        <v>190.66300000000001</v>
      </c>
      <c r="AR160" s="2">
        <f t="shared" si="23"/>
        <v>208.489</v>
      </c>
      <c r="AT160" s="2">
        <f t="shared" si="25"/>
        <v>134.88900000000001</v>
      </c>
      <c r="AU160" s="2">
        <f t="shared" si="26"/>
        <v>19.367000000000001</v>
      </c>
      <c r="AV160" s="16">
        <f t="shared" si="27"/>
        <v>0.7398759646791917</v>
      </c>
      <c r="AY160" s="2">
        <f t="shared" si="28"/>
        <v>17.826000000000001</v>
      </c>
      <c r="AZ160" s="2">
        <f t="shared" si="29"/>
        <v>1.7826000000000002</v>
      </c>
      <c r="BA160" s="2">
        <f t="shared" si="30"/>
        <v>16.043400000000002</v>
      </c>
      <c r="BB160" s="2">
        <f t="shared" si="31"/>
        <v>0</v>
      </c>
      <c r="BC160" s="2">
        <f t="shared" si="32"/>
        <v>0</v>
      </c>
      <c r="BD160" s="2">
        <f t="shared" si="33"/>
        <v>0</v>
      </c>
    </row>
    <row r="161" spans="1:56" ht="15" customHeight="1" x14ac:dyDescent="0.25">
      <c r="A161" s="2" t="s">
        <v>263</v>
      </c>
      <c r="B161" s="2" t="s">
        <v>265</v>
      </c>
      <c r="C161" s="2">
        <v>2017</v>
      </c>
      <c r="D161" s="2" t="s">
        <v>726</v>
      </c>
      <c r="E161" s="2" t="s">
        <v>726</v>
      </c>
      <c r="F161" s="2" t="s">
        <v>726</v>
      </c>
      <c r="G161" s="2" t="s">
        <v>726</v>
      </c>
      <c r="H161" s="2" t="s">
        <v>726</v>
      </c>
      <c r="I161" s="2" t="s">
        <v>726</v>
      </c>
      <c r="J161" s="2" t="s">
        <v>726</v>
      </c>
      <c r="K161" s="2" t="s">
        <v>726</v>
      </c>
      <c r="L161" s="2" t="s">
        <v>726</v>
      </c>
      <c r="M161" s="2" t="s">
        <v>726</v>
      </c>
      <c r="N161" s="2" t="s">
        <v>726</v>
      </c>
      <c r="O161" s="2" t="s">
        <v>726</v>
      </c>
      <c r="P161" s="2" t="s">
        <v>726</v>
      </c>
      <c r="Q161" s="2" t="s">
        <v>726</v>
      </c>
      <c r="R161" s="2" t="s">
        <v>726</v>
      </c>
      <c r="S161" s="2" t="s">
        <v>726</v>
      </c>
      <c r="T161" s="2" t="s">
        <v>726</v>
      </c>
      <c r="U161" s="2" t="s">
        <v>726</v>
      </c>
      <c r="V161" s="2" t="s">
        <v>726</v>
      </c>
      <c r="W161" s="2" t="s">
        <v>726</v>
      </c>
      <c r="X161" s="2" t="s">
        <v>726</v>
      </c>
      <c r="Y161" s="2" t="s">
        <v>726</v>
      </c>
      <c r="Z161" s="2" t="s">
        <v>726</v>
      </c>
      <c r="AA161" s="2" t="s">
        <v>726</v>
      </c>
      <c r="AB161" s="2" t="s">
        <v>726</v>
      </c>
      <c r="AC161" s="2" t="s">
        <v>726</v>
      </c>
      <c r="AD161" s="2" t="s">
        <v>726</v>
      </c>
      <c r="AE161" s="2" t="s">
        <v>726</v>
      </c>
      <c r="AF161" s="2" t="s">
        <v>726</v>
      </c>
      <c r="AG161" s="2" t="s">
        <v>726</v>
      </c>
      <c r="AH161" s="2" t="s">
        <v>609</v>
      </c>
      <c r="AI161" s="2" t="s">
        <v>726</v>
      </c>
      <c r="AJ161" s="2" t="s">
        <v>726</v>
      </c>
      <c r="AK161" s="2" t="s">
        <v>726</v>
      </c>
      <c r="AL161" s="2" t="s">
        <v>726</v>
      </c>
      <c r="AM161" s="2" t="s">
        <v>726</v>
      </c>
      <c r="AN161" s="2" t="s">
        <v>726</v>
      </c>
      <c r="AO161" s="2" t="s">
        <v>726</v>
      </c>
      <c r="AQ161" s="2">
        <f t="shared" si="24"/>
        <v>0</v>
      </c>
      <c r="AR161" s="2">
        <f t="shared" si="23"/>
        <v>0</v>
      </c>
      <c r="AT161" s="2">
        <f t="shared" si="25"/>
        <v>0</v>
      </c>
      <c r="AU161" s="2">
        <f t="shared" si="26"/>
        <v>0</v>
      </c>
      <c r="AV161" s="16" t="str">
        <f t="shared" si="27"/>
        <v/>
      </c>
      <c r="AY161" s="2">
        <f t="shared" si="28"/>
        <v>0</v>
      </c>
      <c r="AZ161" s="2">
        <f t="shared" si="29"/>
        <v>0</v>
      </c>
      <c r="BA161" s="2">
        <f t="shared" si="30"/>
        <v>0</v>
      </c>
      <c r="BB161" s="2">
        <f t="shared" si="31"/>
        <v>0</v>
      </c>
      <c r="BC161" s="2">
        <f t="shared" si="32"/>
        <v>0</v>
      </c>
      <c r="BD161" s="2">
        <f t="shared" si="33"/>
        <v>0</v>
      </c>
    </row>
    <row r="162" spans="1:56" ht="15" customHeight="1" x14ac:dyDescent="0.25">
      <c r="A162" s="2" t="s">
        <v>266</v>
      </c>
      <c r="B162" s="2" t="s">
        <v>267</v>
      </c>
      <c r="C162" s="2">
        <v>2017</v>
      </c>
      <c r="D162" s="2">
        <v>474.43099999999998</v>
      </c>
      <c r="E162" s="2">
        <v>172.47</v>
      </c>
      <c r="F162" s="2" t="s">
        <v>726</v>
      </c>
      <c r="G162" s="2" t="s">
        <v>726</v>
      </c>
      <c r="H162" s="2" t="s">
        <v>726</v>
      </c>
      <c r="I162" s="2">
        <v>811.697</v>
      </c>
      <c r="J162" s="2" t="s">
        <v>726</v>
      </c>
      <c r="K162" s="2" t="s">
        <v>726</v>
      </c>
      <c r="L162" s="2" t="s">
        <v>726</v>
      </c>
      <c r="M162" s="2" t="s">
        <v>726</v>
      </c>
      <c r="N162" s="2" t="s">
        <v>726</v>
      </c>
      <c r="O162" s="2" t="s">
        <v>726</v>
      </c>
      <c r="P162" s="2" t="s">
        <v>726</v>
      </c>
      <c r="Q162" s="2" t="s">
        <v>726</v>
      </c>
      <c r="R162" s="2" t="s">
        <v>726</v>
      </c>
      <c r="S162" s="2">
        <v>353.02</v>
      </c>
      <c r="T162" s="2" t="s">
        <v>726</v>
      </c>
      <c r="U162" s="2" t="s">
        <v>726</v>
      </c>
      <c r="V162" s="2" t="s">
        <v>726</v>
      </c>
      <c r="W162" s="2" t="s">
        <v>726</v>
      </c>
      <c r="X162" s="2" t="s">
        <v>726</v>
      </c>
      <c r="Y162" s="2" t="s">
        <v>726</v>
      </c>
      <c r="Z162" s="2" t="s">
        <v>726</v>
      </c>
      <c r="AA162" s="2">
        <v>292.14999999999998</v>
      </c>
      <c r="AB162" s="2" t="s">
        <v>726</v>
      </c>
      <c r="AC162" s="2" t="s">
        <v>726</v>
      </c>
      <c r="AD162" s="2" t="s">
        <v>726</v>
      </c>
      <c r="AE162" s="2">
        <v>68.081999999999994</v>
      </c>
      <c r="AF162" s="2" t="s">
        <v>726</v>
      </c>
      <c r="AG162" s="2" t="s">
        <v>726</v>
      </c>
      <c r="AH162" s="2" t="s">
        <v>727</v>
      </c>
      <c r="AI162" s="2" t="s">
        <v>726</v>
      </c>
      <c r="AJ162" s="2" t="s">
        <v>726</v>
      </c>
      <c r="AK162" s="2">
        <v>98.444999999999993</v>
      </c>
      <c r="AL162" s="2">
        <v>89.2</v>
      </c>
      <c r="AM162" s="2">
        <v>0</v>
      </c>
      <c r="AN162" s="2">
        <v>0</v>
      </c>
      <c r="AO162" s="2">
        <v>10.8</v>
      </c>
      <c r="AQ162" s="2">
        <f t="shared" si="24"/>
        <v>713.25199999999995</v>
      </c>
      <c r="AR162" s="2">
        <f t="shared" si="23"/>
        <v>811.69699999999989</v>
      </c>
      <c r="AT162" s="2">
        <f t="shared" si="25"/>
        <v>474.43099999999998</v>
      </c>
      <c r="AU162" s="2">
        <f t="shared" si="26"/>
        <v>172.47</v>
      </c>
      <c r="AV162" s="16">
        <f t="shared" si="27"/>
        <v>0.79697350119564325</v>
      </c>
      <c r="AY162" s="2">
        <f t="shared" si="28"/>
        <v>98.444999999999993</v>
      </c>
      <c r="AZ162" s="2">
        <f t="shared" si="29"/>
        <v>87.812939999999998</v>
      </c>
      <c r="BA162" s="2">
        <f t="shared" si="30"/>
        <v>0</v>
      </c>
      <c r="BB162" s="2">
        <f t="shared" si="31"/>
        <v>0</v>
      </c>
      <c r="BC162" s="2">
        <f t="shared" si="32"/>
        <v>10.632060000000001</v>
      </c>
      <c r="BD162" s="2">
        <f t="shared" si="33"/>
        <v>0</v>
      </c>
    </row>
    <row r="163" spans="1:56" ht="15" customHeight="1" x14ac:dyDescent="0.25">
      <c r="A163" s="2" t="s">
        <v>266</v>
      </c>
      <c r="B163" s="2" t="s">
        <v>268</v>
      </c>
      <c r="C163" s="2">
        <v>2017</v>
      </c>
      <c r="D163" s="2" t="s">
        <v>726</v>
      </c>
      <c r="E163" s="2" t="s">
        <v>726</v>
      </c>
      <c r="F163" s="2" t="s">
        <v>726</v>
      </c>
      <c r="G163" s="2" t="s">
        <v>726</v>
      </c>
      <c r="H163" s="2" t="s">
        <v>726</v>
      </c>
      <c r="I163" s="2" t="s">
        <v>726</v>
      </c>
      <c r="J163" s="2" t="s">
        <v>726</v>
      </c>
      <c r="K163" s="2" t="s">
        <v>726</v>
      </c>
      <c r="L163" s="2" t="s">
        <v>726</v>
      </c>
      <c r="M163" s="2" t="s">
        <v>726</v>
      </c>
      <c r="N163" s="2" t="s">
        <v>726</v>
      </c>
      <c r="O163" s="2" t="s">
        <v>726</v>
      </c>
      <c r="P163" s="2" t="s">
        <v>726</v>
      </c>
      <c r="Q163" s="2" t="s">
        <v>726</v>
      </c>
      <c r="R163" s="2" t="s">
        <v>726</v>
      </c>
      <c r="S163" s="2" t="s">
        <v>726</v>
      </c>
      <c r="T163" s="2" t="s">
        <v>726</v>
      </c>
      <c r="U163" s="2" t="s">
        <v>726</v>
      </c>
      <c r="V163" s="2" t="s">
        <v>726</v>
      </c>
      <c r="W163" s="2" t="s">
        <v>726</v>
      </c>
      <c r="X163" s="2" t="s">
        <v>726</v>
      </c>
      <c r="Y163" s="2" t="s">
        <v>726</v>
      </c>
      <c r="Z163" s="2" t="s">
        <v>726</v>
      </c>
      <c r="AA163" s="2" t="s">
        <v>726</v>
      </c>
      <c r="AB163" s="2" t="s">
        <v>726</v>
      </c>
      <c r="AC163" s="2" t="s">
        <v>726</v>
      </c>
      <c r="AD163" s="2" t="s">
        <v>726</v>
      </c>
      <c r="AE163" s="2" t="s">
        <v>726</v>
      </c>
      <c r="AF163" s="2" t="s">
        <v>726</v>
      </c>
      <c r="AG163" s="2" t="s">
        <v>726</v>
      </c>
      <c r="AH163" s="2" t="s">
        <v>727</v>
      </c>
      <c r="AI163" s="2" t="s">
        <v>726</v>
      </c>
      <c r="AJ163" s="2" t="s">
        <v>726</v>
      </c>
      <c r="AK163" s="2" t="s">
        <v>726</v>
      </c>
      <c r="AL163" s="2">
        <v>0</v>
      </c>
      <c r="AM163" s="2">
        <v>0</v>
      </c>
      <c r="AN163" s="2">
        <v>0</v>
      </c>
      <c r="AO163" s="2">
        <v>0</v>
      </c>
      <c r="AQ163" s="2">
        <f t="shared" si="24"/>
        <v>0</v>
      </c>
      <c r="AR163" s="2">
        <f t="shared" si="23"/>
        <v>0</v>
      </c>
      <c r="AT163" s="2">
        <f t="shared" si="25"/>
        <v>0</v>
      </c>
      <c r="AU163" s="2">
        <f t="shared" si="26"/>
        <v>0</v>
      </c>
      <c r="AV163" s="16" t="str">
        <f t="shared" si="27"/>
        <v/>
      </c>
      <c r="AY163" s="2">
        <f t="shared" si="28"/>
        <v>0</v>
      </c>
      <c r="AZ163" s="2">
        <f t="shared" si="29"/>
        <v>0</v>
      </c>
      <c r="BA163" s="2">
        <f t="shared" si="30"/>
        <v>0</v>
      </c>
      <c r="BB163" s="2">
        <f t="shared" si="31"/>
        <v>0</v>
      </c>
      <c r="BC163" s="2">
        <f t="shared" si="32"/>
        <v>0</v>
      </c>
      <c r="BD163" s="2">
        <f t="shared" si="33"/>
        <v>0</v>
      </c>
    </row>
    <row r="164" spans="1:56" ht="15" customHeight="1" x14ac:dyDescent="0.25">
      <c r="A164" s="2" t="s">
        <v>269</v>
      </c>
      <c r="B164" s="2" t="s">
        <v>270</v>
      </c>
      <c r="C164" s="2">
        <v>2017</v>
      </c>
      <c r="D164" s="2" t="s">
        <v>609</v>
      </c>
      <c r="E164" s="2" t="s">
        <v>609</v>
      </c>
      <c r="F164" s="2" t="s">
        <v>609</v>
      </c>
      <c r="G164" s="2" t="s">
        <v>609</v>
      </c>
      <c r="H164" s="2" t="s">
        <v>609</v>
      </c>
      <c r="I164" s="2" t="s">
        <v>609</v>
      </c>
      <c r="J164" s="2" t="s">
        <v>609</v>
      </c>
      <c r="K164" s="2" t="s">
        <v>609</v>
      </c>
      <c r="L164" s="2" t="s">
        <v>609</v>
      </c>
      <c r="M164" s="2" t="s">
        <v>609</v>
      </c>
      <c r="N164" s="2" t="s">
        <v>609</v>
      </c>
      <c r="O164" s="2" t="s">
        <v>609</v>
      </c>
      <c r="P164" s="2" t="s">
        <v>609</v>
      </c>
      <c r="Q164" s="2" t="s">
        <v>609</v>
      </c>
      <c r="R164" s="2" t="s">
        <v>609</v>
      </c>
      <c r="S164" s="2" t="s">
        <v>609</v>
      </c>
      <c r="T164" s="2" t="s">
        <v>609</v>
      </c>
      <c r="U164" s="2" t="s">
        <v>609</v>
      </c>
      <c r="V164" s="2" t="s">
        <v>609</v>
      </c>
      <c r="W164" s="2" t="s">
        <v>609</v>
      </c>
      <c r="X164" s="2" t="s">
        <v>609</v>
      </c>
      <c r="Y164" s="2" t="s">
        <v>609</v>
      </c>
      <c r="Z164" s="2" t="s">
        <v>609</v>
      </c>
      <c r="AA164" s="2" t="s">
        <v>609</v>
      </c>
      <c r="AB164" s="2" t="s">
        <v>609</v>
      </c>
      <c r="AC164" s="2" t="s">
        <v>609</v>
      </c>
      <c r="AD164" s="2" t="s">
        <v>609</v>
      </c>
      <c r="AE164" s="2" t="s">
        <v>609</v>
      </c>
      <c r="AF164" s="2" t="s">
        <v>609</v>
      </c>
      <c r="AG164" s="2" t="s">
        <v>609</v>
      </c>
      <c r="AH164" s="2" t="s">
        <v>609</v>
      </c>
      <c r="AI164" s="2" t="s">
        <v>609</v>
      </c>
      <c r="AJ164" s="2" t="s">
        <v>609</v>
      </c>
      <c r="AK164" s="2" t="s">
        <v>609</v>
      </c>
      <c r="AL164" s="2" t="s">
        <v>609</v>
      </c>
      <c r="AM164" s="2" t="s">
        <v>609</v>
      </c>
      <c r="AN164" s="2" t="s">
        <v>609</v>
      </c>
      <c r="AO164" s="2" t="s">
        <v>609</v>
      </c>
      <c r="AQ164" s="2">
        <f t="shared" si="24"/>
        <v>0</v>
      </c>
      <c r="AR164" s="2">
        <f t="shared" si="23"/>
        <v>0</v>
      </c>
      <c r="AT164" s="2">
        <f t="shared" si="25"/>
        <v>0</v>
      </c>
      <c r="AU164" s="2">
        <f t="shared" si="26"/>
        <v>0</v>
      </c>
      <c r="AV164" s="16" t="str">
        <f t="shared" si="27"/>
        <v/>
      </c>
      <c r="AY164" s="2">
        <f t="shared" si="28"/>
        <v>0</v>
      </c>
      <c r="AZ164" s="2">
        <f t="shared" si="29"/>
        <v>0</v>
      </c>
      <c r="BA164" s="2">
        <f t="shared" si="30"/>
        <v>0</v>
      </c>
      <c r="BB164" s="2">
        <f t="shared" si="31"/>
        <v>0</v>
      </c>
      <c r="BC164" s="2">
        <f t="shared" si="32"/>
        <v>0</v>
      </c>
      <c r="BD164" s="2">
        <f t="shared" si="33"/>
        <v>0</v>
      </c>
    </row>
    <row r="165" spans="1:56" ht="15" customHeight="1" x14ac:dyDescent="0.25">
      <c r="A165" s="2" t="s">
        <v>271</v>
      </c>
      <c r="B165" s="2" t="s">
        <v>272</v>
      </c>
      <c r="C165" s="2">
        <v>2017</v>
      </c>
      <c r="D165" s="2" t="s">
        <v>726</v>
      </c>
      <c r="E165" s="2" t="s">
        <v>726</v>
      </c>
      <c r="F165" s="2" t="s">
        <v>726</v>
      </c>
      <c r="G165" s="2" t="s">
        <v>726</v>
      </c>
      <c r="H165" s="2" t="s">
        <v>726</v>
      </c>
      <c r="I165" s="2" t="s">
        <v>726</v>
      </c>
      <c r="J165" s="2" t="s">
        <v>726</v>
      </c>
      <c r="K165" s="2" t="s">
        <v>726</v>
      </c>
      <c r="L165" s="2" t="s">
        <v>726</v>
      </c>
      <c r="M165" s="2" t="s">
        <v>726</v>
      </c>
      <c r="N165" s="2" t="s">
        <v>726</v>
      </c>
      <c r="O165" s="2" t="s">
        <v>726</v>
      </c>
      <c r="P165" s="2" t="s">
        <v>726</v>
      </c>
      <c r="Q165" s="2" t="s">
        <v>726</v>
      </c>
      <c r="R165" s="2" t="s">
        <v>726</v>
      </c>
      <c r="S165" s="2" t="s">
        <v>726</v>
      </c>
      <c r="T165" s="2" t="s">
        <v>726</v>
      </c>
      <c r="U165" s="2" t="s">
        <v>726</v>
      </c>
      <c r="V165" s="2" t="s">
        <v>726</v>
      </c>
      <c r="W165" s="2" t="s">
        <v>726</v>
      </c>
      <c r="X165" s="2" t="s">
        <v>726</v>
      </c>
      <c r="Y165" s="2" t="s">
        <v>726</v>
      </c>
      <c r="Z165" s="2" t="s">
        <v>726</v>
      </c>
      <c r="AA165" s="2" t="s">
        <v>726</v>
      </c>
      <c r="AB165" s="2" t="s">
        <v>726</v>
      </c>
      <c r="AC165" s="2" t="s">
        <v>726</v>
      </c>
      <c r="AD165" s="2" t="s">
        <v>726</v>
      </c>
      <c r="AE165" s="2" t="s">
        <v>726</v>
      </c>
      <c r="AF165" s="2" t="s">
        <v>726</v>
      </c>
      <c r="AG165" s="2" t="s">
        <v>726</v>
      </c>
      <c r="AH165" s="2" t="s">
        <v>727</v>
      </c>
      <c r="AI165" s="2" t="s">
        <v>726</v>
      </c>
      <c r="AJ165" s="2" t="s">
        <v>726</v>
      </c>
      <c r="AK165" s="2" t="s">
        <v>726</v>
      </c>
      <c r="AL165" s="2" t="s">
        <v>726</v>
      </c>
      <c r="AM165" s="2" t="s">
        <v>726</v>
      </c>
      <c r="AN165" s="2" t="s">
        <v>726</v>
      </c>
      <c r="AO165" s="2" t="s">
        <v>726</v>
      </c>
      <c r="AQ165" s="2">
        <f t="shared" si="24"/>
        <v>0</v>
      </c>
      <c r="AR165" s="2">
        <f t="shared" si="23"/>
        <v>0</v>
      </c>
      <c r="AT165" s="2">
        <f t="shared" si="25"/>
        <v>0</v>
      </c>
      <c r="AU165" s="2">
        <f t="shared" si="26"/>
        <v>0</v>
      </c>
      <c r="AV165" s="16" t="str">
        <f t="shared" si="27"/>
        <v/>
      </c>
      <c r="AY165" s="2">
        <f t="shared" si="28"/>
        <v>0</v>
      </c>
      <c r="AZ165" s="2">
        <f t="shared" si="29"/>
        <v>0</v>
      </c>
      <c r="BA165" s="2">
        <f t="shared" si="30"/>
        <v>0</v>
      </c>
      <c r="BB165" s="2">
        <f t="shared" si="31"/>
        <v>0</v>
      </c>
      <c r="BC165" s="2">
        <f t="shared" si="32"/>
        <v>0</v>
      </c>
      <c r="BD165" s="2">
        <f t="shared" si="33"/>
        <v>0</v>
      </c>
    </row>
    <row r="166" spans="1:56" ht="15" customHeight="1" x14ac:dyDescent="0.25">
      <c r="A166" s="2" t="s">
        <v>271</v>
      </c>
      <c r="B166" s="2" t="s">
        <v>273</v>
      </c>
      <c r="C166" s="2">
        <v>2017</v>
      </c>
      <c r="D166" s="2" t="s">
        <v>726</v>
      </c>
      <c r="E166" s="2" t="s">
        <v>726</v>
      </c>
      <c r="F166" s="2" t="s">
        <v>726</v>
      </c>
      <c r="G166" s="2" t="s">
        <v>726</v>
      </c>
      <c r="H166" s="2" t="s">
        <v>726</v>
      </c>
      <c r="I166" s="2" t="s">
        <v>726</v>
      </c>
      <c r="J166" s="2" t="s">
        <v>726</v>
      </c>
      <c r="K166" s="2" t="s">
        <v>726</v>
      </c>
      <c r="L166" s="2" t="s">
        <v>726</v>
      </c>
      <c r="M166" s="2" t="s">
        <v>726</v>
      </c>
      <c r="N166" s="2" t="s">
        <v>726</v>
      </c>
      <c r="O166" s="2" t="s">
        <v>726</v>
      </c>
      <c r="P166" s="2" t="s">
        <v>726</v>
      </c>
      <c r="Q166" s="2" t="s">
        <v>726</v>
      </c>
      <c r="R166" s="2" t="s">
        <v>726</v>
      </c>
      <c r="S166" s="2" t="s">
        <v>726</v>
      </c>
      <c r="T166" s="2" t="s">
        <v>726</v>
      </c>
      <c r="U166" s="2" t="s">
        <v>726</v>
      </c>
      <c r="V166" s="2" t="s">
        <v>726</v>
      </c>
      <c r="W166" s="2" t="s">
        <v>726</v>
      </c>
      <c r="X166" s="2" t="s">
        <v>726</v>
      </c>
      <c r="Y166" s="2" t="s">
        <v>726</v>
      </c>
      <c r="Z166" s="2" t="s">
        <v>726</v>
      </c>
      <c r="AA166" s="2" t="s">
        <v>726</v>
      </c>
      <c r="AB166" s="2" t="s">
        <v>726</v>
      </c>
      <c r="AC166" s="2" t="s">
        <v>726</v>
      </c>
      <c r="AD166" s="2" t="s">
        <v>726</v>
      </c>
      <c r="AE166" s="2" t="s">
        <v>726</v>
      </c>
      <c r="AF166" s="2" t="s">
        <v>726</v>
      </c>
      <c r="AG166" s="2" t="s">
        <v>726</v>
      </c>
      <c r="AH166" s="2" t="s">
        <v>727</v>
      </c>
      <c r="AI166" s="2" t="s">
        <v>726</v>
      </c>
      <c r="AJ166" s="2" t="s">
        <v>726</v>
      </c>
      <c r="AK166" s="2" t="s">
        <v>726</v>
      </c>
      <c r="AL166" s="2" t="s">
        <v>726</v>
      </c>
      <c r="AM166" s="2" t="s">
        <v>726</v>
      </c>
      <c r="AN166" s="2" t="s">
        <v>726</v>
      </c>
      <c r="AO166" s="2" t="s">
        <v>726</v>
      </c>
      <c r="AQ166" s="2">
        <f t="shared" si="24"/>
        <v>0</v>
      </c>
      <c r="AR166" s="2">
        <f t="shared" si="23"/>
        <v>0</v>
      </c>
      <c r="AT166" s="2">
        <f t="shared" si="25"/>
        <v>0</v>
      </c>
      <c r="AU166" s="2">
        <f t="shared" si="26"/>
        <v>0</v>
      </c>
      <c r="AV166" s="16" t="str">
        <f t="shared" si="27"/>
        <v/>
      </c>
      <c r="AY166" s="2">
        <f t="shared" si="28"/>
        <v>0</v>
      </c>
      <c r="AZ166" s="2">
        <f t="shared" si="29"/>
        <v>0</v>
      </c>
      <c r="BA166" s="2">
        <f t="shared" si="30"/>
        <v>0</v>
      </c>
      <c r="BB166" s="2">
        <f t="shared" si="31"/>
        <v>0</v>
      </c>
      <c r="BC166" s="2">
        <f t="shared" si="32"/>
        <v>0</v>
      </c>
      <c r="BD166" s="2">
        <f t="shared" si="33"/>
        <v>0</v>
      </c>
    </row>
    <row r="167" spans="1:56" ht="15" customHeight="1" x14ac:dyDescent="0.25">
      <c r="A167" s="2" t="s">
        <v>271</v>
      </c>
      <c r="B167" s="2" t="s">
        <v>274</v>
      </c>
      <c r="C167" s="2">
        <v>2017</v>
      </c>
      <c r="D167" s="2" t="s">
        <v>726</v>
      </c>
      <c r="E167" s="2" t="s">
        <v>726</v>
      </c>
      <c r="F167" s="2" t="s">
        <v>726</v>
      </c>
      <c r="G167" s="2" t="s">
        <v>726</v>
      </c>
      <c r="H167" s="2" t="s">
        <v>726</v>
      </c>
      <c r="I167" s="2" t="s">
        <v>726</v>
      </c>
      <c r="J167" s="2" t="s">
        <v>726</v>
      </c>
      <c r="K167" s="2" t="s">
        <v>726</v>
      </c>
      <c r="L167" s="2" t="s">
        <v>726</v>
      </c>
      <c r="M167" s="2" t="s">
        <v>726</v>
      </c>
      <c r="N167" s="2" t="s">
        <v>726</v>
      </c>
      <c r="O167" s="2" t="s">
        <v>726</v>
      </c>
      <c r="P167" s="2" t="s">
        <v>726</v>
      </c>
      <c r="Q167" s="2" t="s">
        <v>726</v>
      </c>
      <c r="R167" s="2" t="s">
        <v>726</v>
      </c>
      <c r="S167" s="2" t="s">
        <v>726</v>
      </c>
      <c r="T167" s="2" t="s">
        <v>726</v>
      </c>
      <c r="U167" s="2" t="s">
        <v>726</v>
      </c>
      <c r="V167" s="2" t="s">
        <v>726</v>
      </c>
      <c r="W167" s="2" t="s">
        <v>726</v>
      </c>
      <c r="X167" s="2" t="s">
        <v>726</v>
      </c>
      <c r="Y167" s="2" t="s">
        <v>726</v>
      </c>
      <c r="Z167" s="2" t="s">
        <v>726</v>
      </c>
      <c r="AA167" s="2" t="s">
        <v>726</v>
      </c>
      <c r="AB167" s="2" t="s">
        <v>726</v>
      </c>
      <c r="AC167" s="2" t="s">
        <v>726</v>
      </c>
      <c r="AD167" s="2" t="s">
        <v>726</v>
      </c>
      <c r="AE167" s="2" t="s">
        <v>726</v>
      </c>
      <c r="AF167" s="2" t="s">
        <v>726</v>
      </c>
      <c r="AG167" s="2" t="s">
        <v>726</v>
      </c>
      <c r="AH167" s="2" t="s">
        <v>727</v>
      </c>
      <c r="AI167" s="2" t="s">
        <v>726</v>
      </c>
      <c r="AJ167" s="2" t="s">
        <v>726</v>
      </c>
      <c r="AK167" s="2" t="s">
        <v>726</v>
      </c>
      <c r="AL167" s="2" t="s">
        <v>726</v>
      </c>
      <c r="AM167" s="2" t="s">
        <v>726</v>
      </c>
      <c r="AN167" s="2" t="s">
        <v>726</v>
      </c>
      <c r="AO167" s="2" t="s">
        <v>726</v>
      </c>
      <c r="AQ167" s="2">
        <f t="shared" si="24"/>
        <v>0</v>
      </c>
      <c r="AR167" s="2">
        <f t="shared" si="23"/>
        <v>0</v>
      </c>
      <c r="AT167" s="2">
        <f t="shared" si="25"/>
        <v>0</v>
      </c>
      <c r="AU167" s="2">
        <f t="shared" si="26"/>
        <v>0</v>
      </c>
      <c r="AV167" s="16" t="str">
        <f t="shared" si="27"/>
        <v/>
      </c>
      <c r="AY167" s="2">
        <f t="shared" si="28"/>
        <v>0</v>
      </c>
      <c r="AZ167" s="2">
        <f t="shared" si="29"/>
        <v>0</v>
      </c>
      <c r="BA167" s="2">
        <f t="shared" si="30"/>
        <v>0</v>
      </c>
      <c r="BB167" s="2">
        <f t="shared" si="31"/>
        <v>0</v>
      </c>
      <c r="BC167" s="2">
        <f t="shared" si="32"/>
        <v>0</v>
      </c>
      <c r="BD167" s="2">
        <f t="shared" si="33"/>
        <v>0</v>
      </c>
    </row>
    <row r="168" spans="1:56" ht="15" customHeight="1" x14ac:dyDescent="0.25">
      <c r="A168" s="2" t="s">
        <v>271</v>
      </c>
      <c r="B168" s="2" t="s">
        <v>275</v>
      </c>
      <c r="C168" s="2">
        <v>2017</v>
      </c>
      <c r="D168" s="2">
        <v>72.400000000000006</v>
      </c>
      <c r="E168" s="2">
        <v>6.7</v>
      </c>
      <c r="F168" s="2" t="s">
        <v>726</v>
      </c>
      <c r="G168" s="2" t="s">
        <v>726</v>
      </c>
      <c r="H168" s="2" t="s">
        <v>726</v>
      </c>
      <c r="I168" s="2">
        <v>127</v>
      </c>
      <c r="J168" s="2" t="s">
        <v>726</v>
      </c>
      <c r="K168" s="2" t="s">
        <v>726</v>
      </c>
      <c r="L168" s="2" t="s">
        <v>726</v>
      </c>
      <c r="M168" s="2" t="s">
        <v>726</v>
      </c>
      <c r="N168" s="2" t="s">
        <v>726</v>
      </c>
      <c r="O168" s="2" t="s">
        <v>726</v>
      </c>
      <c r="P168" s="2" t="s">
        <v>726</v>
      </c>
      <c r="Q168" s="2">
        <v>52</v>
      </c>
      <c r="R168" s="2">
        <v>28</v>
      </c>
      <c r="S168" s="2">
        <v>20</v>
      </c>
      <c r="T168" s="2" t="s">
        <v>726</v>
      </c>
      <c r="U168" s="2" t="s">
        <v>726</v>
      </c>
      <c r="V168" s="2" t="s">
        <v>726</v>
      </c>
      <c r="W168" s="2" t="s">
        <v>8</v>
      </c>
      <c r="X168" s="2" t="s">
        <v>726</v>
      </c>
      <c r="Y168" s="2" t="s">
        <v>726</v>
      </c>
      <c r="Z168" s="2" t="s">
        <v>726</v>
      </c>
      <c r="AA168" s="2" t="s">
        <v>726</v>
      </c>
      <c r="AB168" s="2" t="s">
        <v>726</v>
      </c>
      <c r="AC168" s="2" t="s">
        <v>726</v>
      </c>
      <c r="AD168" s="2" t="s">
        <v>726</v>
      </c>
      <c r="AE168" s="2" t="s">
        <v>726</v>
      </c>
      <c r="AF168" s="2" t="s">
        <v>726</v>
      </c>
      <c r="AG168" s="2" t="s">
        <v>726</v>
      </c>
      <c r="AH168" s="2" t="s">
        <v>727</v>
      </c>
      <c r="AI168" s="2" t="s">
        <v>726</v>
      </c>
      <c r="AJ168" s="2" t="s">
        <v>726</v>
      </c>
      <c r="AK168" s="2">
        <v>27</v>
      </c>
      <c r="AL168" s="2">
        <v>100</v>
      </c>
      <c r="AM168" s="2" t="s">
        <v>726</v>
      </c>
      <c r="AN168" s="2" t="s">
        <v>726</v>
      </c>
      <c r="AO168" s="2" t="s">
        <v>726</v>
      </c>
      <c r="AQ168" s="2">
        <f t="shared" si="24"/>
        <v>100</v>
      </c>
      <c r="AR168" s="2">
        <f t="shared" si="23"/>
        <v>127</v>
      </c>
      <c r="AT168" s="2">
        <f t="shared" si="25"/>
        <v>72.400000000000006</v>
      </c>
      <c r="AU168" s="2">
        <f t="shared" si="26"/>
        <v>6.7</v>
      </c>
      <c r="AV168" s="16">
        <f t="shared" si="27"/>
        <v>0.62283464566929136</v>
      </c>
      <c r="AY168" s="2">
        <f t="shared" si="28"/>
        <v>27</v>
      </c>
      <c r="AZ168" s="2">
        <f t="shared" si="29"/>
        <v>27</v>
      </c>
      <c r="BA168" s="2">
        <f t="shared" si="30"/>
        <v>0</v>
      </c>
      <c r="BB168" s="2">
        <f t="shared" si="31"/>
        <v>0</v>
      </c>
      <c r="BC168" s="2">
        <f t="shared" si="32"/>
        <v>0</v>
      </c>
      <c r="BD168" s="2">
        <f t="shared" si="33"/>
        <v>0</v>
      </c>
    </row>
    <row r="169" spans="1:56" ht="15" customHeight="1" x14ac:dyDescent="0.25">
      <c r="A169" s="2" t="s">
        <v>748</v>
      </c>
      <c r="B169" s="9" t="s">
        <v>1113</v>
      </c>
      <c r="C169" s="2">
        <v>2017</v>
      </c>
      <c r="D169" s="2" t="s">
        <v>609</v>
      </c>
      <c r="E169" s="2" t="s">
        <v>609</v>
      </c>
      <c r="F169" s="2" t="s">
        <v>609</v>
      </c>
      <c r="G169" s="2" t="s">
        <v>609</v>
      </c>
      <c r="H169" s="2" t="s">
        <v>609</v>
      </c>
      <c r="I169" s="2" t="s">
        <v>609</v>
      </c>
      <c r="J169" s="2" t="s">
        <v>609</v>
      </c>
      <c r="K169" s="2" t="s">
        <v>609</v>
      </c>
      <c r="L169" s="2" t="s">
        <v>609</v>
      </c>
      <c r="M169" s="2" t="s">
        <v>609</v>
      </c>
      <c r="N169" s="2" t="s">
        <v>609</v>
      </c>
      <c r="O169" s="2" t="s">
        <v>609</v>
      </c>
      <c r="P169" s="2" t="s">
        <v>609</v>
      </c>
      <c r="Q169" s="2" t="s">
        <v>609</v>
      </c>
      <c r="R169" s="2" t="s">
        <v>609</v>
      </c>
      <c r="S169" s="2" t="s">
        <v>609</v>
      </c>
      <c r="T169" s="2" t="s">
        <v>609</v>
      </c>
      <c r="U169" s="2" t="s">
        <v>609</v>
      </c>
      <c r="V169" s="2" t="s">
        <v>609</v>
      </c>
      <c r="W169" s="2" t="s">
        <v>609</v>
      </c>
      <c r="X169" s="2" t="s">
        <v>609</v>
      </c>
      <c r="Y169" s="2" t="s">
        <v>609</v>
      </c>
      <c r="Z169" s="2" t="s">
        <v>609</v>
      </c>
      <c r="AA169" s="2" t="s">
        <v>609</v>
      </c>
      <c r="AB169" s="2" t="s">
        <v>609</v>
      </c>
      <c r="AC169" s="2" t="s">
        <v>609</v>
      </c>
      <c r="AD169" s="2" t="s">
        <v>609</v>
      </c>
      <c r="AE169" s="2" t="s">
        <v>609</v>
      </c>
      <c r="AF169" s="2" t="s">
        <v>609</v>
      </c>
      <c r="AG169" s="2" t="s">
        <v>609</v>
      </c>
      <c r="AH169" s="2" t="s">
        <v>609</v>
      </c>
      <c r="AI169" s="2" t="s">
        <v>609</v>
      </c>
      <c r="AJ169" s="2" t="s">
        <v>609</v>
      </c>
      <c r="AK169" s="2" t="s">
        <v>609</v>
      </c>
      <c r="AL169" s="2" t="s">
        <v>609</v>
      </c>
      <c r="AM169" s="2" t="s">
        <v>609</v>
      </c>
      <c r="AN169" s="2" t="s">
        <v>609</v>
      </c>
      <c r="AO169" s="2" t="s">
        <v>609</v>
      </c>
      <c r="AQ169" s="2">
        <f t="shared" si="24"/>
        <v>0</v>
      </c>
      <c r="AR169" s="2">
        <f t="shared" si="23"/>
        <v>0</v>
      </c>
      <c r="AT169" s="2">
        <f t="shared" si="25"/>
        <v>0</v>
      </c>
      <c r="AU169" s="2">
        <f t="shared" si="26"/>
        <v>0</v>
      </c>
      <c r="AV169" s="16" t="str">
        <f t="shared" si="27"/>
        <v/>
      </c>
      <c r="AY169" s="2">
        <f t="shared" si="28"/>
        <v>0</v>
      </c>
      <c r="AZ169" s="2">
        <f t="shared" si="29"/>
        <v>0</v>
      </c>
      <c r="BA169" s="2">
        <f t="shared" si="30"/>
        <v>0</v>
      </c>
      <c r="BB169" s="2">
        <f t="shared" si="31"/>
        <v>0</v>
      </c>
      <c r="BC169" s="2">
        <f t="shared" si="32"/>
        <v>0</v>
      </c>
      <c r="BD169" s="2">
        <f t="shared" si="33"/>
        <v>0</v>
      </c>
    </row>
    <row r="170" spans="1:56" ht="15" customHeight="1" x14ac:dyDescent="0.25">
      <c r="A170" s="2" t="s">
        <v>276</v>
      </c>
      <c r="B170" s="2" t="s">
        <v>277</v>
      </c>
      <c r="C170" s="2">
        <v>2017</v>
      </c>
      <c r="D170" s="2">
        <v>171.83799999999999</v>
      </c>
      <c r="E170" s="2">
        <v>40.186999999999998</v>
      </c>
      <c r="F170" s="2" t="s">
        <v>726</v>
      </c>
      <c r="G170" s="2" t="s">
        <v>726</v>
      </c>
      <c r="H170" s="2" t="s">
        <v>726</v>
      </c>
      <c r="I170" s="2">
        <v>263.02600000000001</v>
      </c>
      <c r="J170" s="2" t="s">
        <v>726</v>
      </c>
      <c r="K170" s="2">
        <v>0.71699999999999997</v>
      </c>
      <c r="L170" s="2" t="s">
        <v>726</v>
      </c>
      <c r="M170" s="2" t="s">
        <v>726</v>
      </c>
      <c r="N170" s="2" t="s">
        <v>726</v>
      </c>
      <c r="O170" s="2" t="s">
        <v>726</v>
      </c>
      <c r="P170" s="2" t="s">
        <v>726</v>
      </c>
      <c r="Q170" s="2" t="s">
        <v>726</v>
      </c>
      <c r="R170" s="2" t="s">
        <v>726</v>
      </c>
      <c r="S170" s="2">
        <v>0.97899999999999998</v>
      </c>
      <c r="T170" s="2" t="s">
        <v>726</v>
      </c>
      <c r="U170" s="2" t="s">
        <v>726</v>
      </c>
      <c r="V170" s="2" t="s">
        <v>726</v>
      </c>
      <c r="W170" s="2" t="s">
        <v>8</v>
      </c>
      <c r="X170" s="2" t="s">
        <v>726</v>
      </c>
      <c r="Y170" s="2" t="s">
        <v>726</v>
      </c>
      <c r="Z170" s="2" t="s">
        <v>726</v>
      </c>
      <c r="AA170" s="2">
        <v>13.19</v>
      </c>
      <c r="AB170" s="2" t="s">
        <v>726</v>
      </c>
      <c r="AC170" s="2" t="s">
        <v>726</v>
      </c>
      <c r="AD170" s="2" t="s">
        <v>726</v>
      </c>
      <c r="AE170" s="2" t="s">
        <v>726</v>
      </c>
      <c r="AF170" s="2">
        <v>229.48</v>
      </c>
      <c r="AG170" s="2">
        <v>0.71699999999999997</v>
      </c>
      <c r="AH170" s="2" t="s">
        <v>727</v>
      </c>
      <c r="AI170" s="2" t="s">
        <v>726</v>
      </c>
      <c r="AJ170" s="2" t="s">
        <v>726</v>
      </c>
      <c r="AK170" s="2">
        <v>18.66</v>
      </c>
      <c r="AL170" s="2" t="s">
        <v>726</v>
      </c>
      <c r="AM170" s="2" t="s">
        <v>726</v>
      </c>
      <c r="AN170" s="2" t="s">
        <v>726</v>
      </c>
      <c r="AO170" s="2" t="s">
        <v>726</v>
      </c>
      <c r="AQ170" s="2">
        <f t="shared" si="24"/>
        <v>244.36599999999999</v>
      </c>
      <c r="AR170" s="2">
        <f t="shared" si="23"/>
        <v>263.02600000000001</v>
      </c>
      <c r="AT170" s="2">
        <f t="shared" si="25"/>
        <v>171.83799999999999</v>
      </c>
      <c r="AU170" s="2">
        <f t="shared" si="26"/>
        <v>40.186999999999998</v>
      </c>
      <c r="AV170" s="16">
        <f t="shared" si="27"/>
        <v>0.80609901682723373</v>
      </c>
      <c r="AY170" s="2">
        <f t="shared" si="28"/>
        <v>18.66</v>
      </c>
      <c r="AZ170" s="2">
        <f t="shared" si="29"/>
        <v>0</v>
      </c>
      <c r="BA170" s="2">
        <f t="shared" si="30"/>
        <v>0</v>
      </c>
      <c r="BB170" s="2">
        <f t="shared" si="31"/>
        <v>0</v>
      </c>
      <c r="BC170" s="2">
        <f t="shared" si="32"/>
        <v>0</v>
      </c>
      <c r="BD170" s="2">
        <f t="shared" si="33"/>
        <v>18.66</v>
      </c>
    </row>
    <row r="171" spans="1:56" ht="15" customHeight="1" x14ac:dyDescent="0.25">
      <c r="A171" s="2" t="s">
        <v>278</v>
      </c>
      <c r="B171" s="2" t="s">
        <v>279</v>
      </c>
      <c r="C171" s="2">
        <v>2017</v>
      </c>
      <c r="D171" s="2" t="s">
        <v>726</v>
      </c>
      <c r="E171" s="2" t="s">
        <v>726</v>
      </c>
      <c r="F171" s="2" t="s">
        <v>726</v>
      </c>
      <c r="G171" s="2" t="s">
        <v>726</v>
      </c>
      <c r="H171" s="2" t="s">
        <v>726</v>
      </c>
      <c r="I171" s="2" t="s">
        <v>726</v>
      </c>
      <c r="J171" s="2" t="s">
        <v>726</v>
      </c>
      <c r="K171" s="2" t="s">
        <v>726</v>
      </c>
      <c r="L171" s="2" t="s">
        <v>726</v>
      </c>
      <c r="M171" s="2" t="s">
        <v>726</v>
      </c>
      <c r="N171" s="2" t="s">
        <v>726</v>
      </c>
      <c r="O171" s="2" t="s">
        <v>726</v>
      </c>
      <c r="P171" s="2" t="s">
        <v>726</v>
      </c>
      <c r="Q171" s="2" t="s">
        <v>726</v>
      </c>
      <c r="R171" s="2" t="s">
        <v>726</v>
      </c>
      <c r="S171" s="2" t="s">
        <v>726</v>
      </c>
      <c r="T171" s="2" t="s">
        <v>726</v>
      </c>
      <c r="U171" s="2" t="s">
        <v>726</v>
      </c>
      <c r="V171" s="2" t="s">
        <v>726</v>
      </c>
      <c r="W171" s="2" t="s">
        <v>726</v>
      </c>
      <c r="X171" s="2" t="s">
        <v>726</v>
      </c>
      <c r="Y171" s="2" t="s">
        <v>726</v>
      </c>
      <c r="Z171" s="2" t="s">
        <v>726</v>
      </c>
      <c r="AA171" s="2" t="s">
        <v>726</v>
      </c>
      <c r="AB171" s="2" t="s">
        <v>726</v>
      </c>
      <c r="AC171" s="2" t="s">
        <v>726</v>
      </c>
      <c r="AD171" s="2" t="s">
        <v>726</v>
      </c>
      <c r="AE171" s="2" t="s">
        <v>726</v>
      </c>
      <c r="AF171" s="2" t="s">
        <v>726</v>
      </c>
      <c r="AG171" s="2" t="s">
        <v>726</v>
      </c>
      <c r="AH171" s="2" t="s">
        <v>727</v>
      </c>
      <c r="AI171" s="2" t="s">
        <v>726</v>
      </c>
      <c r="AJ171" s="2" t="s">
        <v>726</v>
      </c>
      <c r="AK171" s="2" t="s">
        <v>726</v>
      </c>
      <c r="AL171" s="2" t="s">
        <v>726</v>
      </c>
      <c r="AM171" s="2" t="s">
        <v>726</v>
      </c>
      <c r="AN171" s="2" t="s">
        <v>726</v>
      </c>
      <c r="AO171" s="2" t="s">
        <v>726</v>
      </c>
      <c r="AQ171" s="2">
        <f t="shared" si="24"/>
        <v>0</v>
      </c>
      <c r="AR171" s="2">
        <f t="shared" si="23"/>
        <v>0</v>
      </c>
      <c r="AT171" s="2">
        <f t="shared" si="25"/>
        <v>0</v>
      </c>
      <c r="AU171" s="2">
        <f t="shared" si="26"/>
        <v>0</v>
      </c>
      <c r="AV171" s="16" t="str">
        <f t="shared" si="27"/>
        <v/>
      </c>
      <c r="AY171" s="2">
        <f t="shared" si="28"/>
        <v>0</v>
      </c>
      <c r="AZ171" s="2">
        <f t="shared" si="29"/>
        <v>0</v>
      </c>
      <c r="BA171" s="2">
        <f t="shared" si="30"/>
        <v>0</v>
      </c>
      <c r="BB171" s="2">
        <f t="shared" si="31"/>
        <v>0</v>
      </c>
      <c r="BC171" s="2">
        <f t="shared" si="32"/>
        <v>0</v>
      </c>
      <c r="BD171" s="2">
        <f t="shared" si="33"/>
        <v>0</v>
      </c>
    </row>
    <row r="172" spans="1:56" ht="15" customHeight="1" x14ac:dyDescent="0.25">
      <c r="A172" s="2" t="s">
        <v>278</v>
      </c>
      <c r="B172" s="2" t="s">
        <v>280</v>
      </c>
      <c r="C172" s="2">
        <v>2017</v>
      </c>
      <c r="D172" s="2" t="s">
        <v>726</v>
      </c>
      <c r="E172" s="2" t="s">
        <v>726</v>
      </c>
      <c r="F172" s="2" t="s">
        <v>726</v>
      </c>
      <c r="G172" s="2" t="s">
        <v>726</v>
      </c>
      <c r="H172" s="2" t="s">
        <v>726</v>
      </c>
      <c r="I172" s="2" t="s">
        <v>726</v>
      </c>
      <c r="J172" s="2" t="s">
        <v>726</v>
      </c>
      <c r="K172" s="2" t="s">
        <v>726</v>
      </c>
      <c r="L172" s="2" t="s">
        <v>726</v>
      </c>
      <c r="M172" s="2" t="s">
        <v>726</v>
      </c>
      <c r="N172" s="2" t="s">
        <v>726</v>
      </c>
      <c r="O172" s="2" t="s">
        <v>726</v>
      </c>
      <c r="P172" s="2" t="s">
        <v>726</v>
      </c>
      <c r="Q172" s="2" t="s">
        <v>726</v>
      </c>
      <c r="R172" s="2" t="s">
        <v>726</v>
      </c>
      <c r="S172" s="2" t="s">
        <v>726</v>
      </c>
      <c r="T172" s="2" t="s">
        <v>726</v>
      </c>
      <c r="U172" s="2" t="s">
        <v>726</v>
      </c>
      <c r="V172" s="2" t="s">
        <v>726</v>
      </c>
      <c r="W172" s="2" t="s">
        <v>726</v>
      </c>
      <c r="X172" s="2" t="s">
        <v>726</v>
      </c>
      <c r="Y172" s="2" t="s">
        <v>726</v>
      </c>
      <c r="Z172" s="2" t="s">
        <v>726</v>
      </c>
      <c r="AA172" s="2" t="s">
        <v>726</v>
      </c>
      <c r="AB172" s="2" t="s">
        <v>726</v>
      </c>
      <c r="AC172" s="2" t="s">
        <v>726</v>
      </c>
      <c r="AD172" s="2" t="s">
        <v>726</v>
      </c>
      <c r="AE172" s="2" t="s">
        <v>726</v>
      </c>
      <c r="AF172" s="2" t="s">
        <v>726</v>
      </c>
      <c r="AG172" s="2" t="s">
        <v>726</v>
      </c>
      <c r="AH172" s="2" t="s">
        <v>727</v>
      </c>
      <c r="AI172" s="2" t="s">
        <v>726</v>
      </c>
      <c r="AJ172" s="2" t="s">
        <v>726</v>
      </c>
      <c r="AK172" s="2" t="s">
        <v>726</v>
      </c>
      <c r="AL172" s="2" t="s">
        <v>726</v>
      </c>
      <c r="AM172" s="2" t="s">
        <v>726</v>
      </c>
      <c r="AN172" s="2" t="s">
        <v>726</v>
      </c>
      <c r="AO172" s="2" t="s">
        <v>726</v>
      </c>
      <c r="AQ172" s="2">
        <f t="shared" si="24"/>
        <v>0</v>
      </c>
      <c r="AR172" s="2">
        <f t="shared" si="23"/>
        <v>0</v>
      </c>
      <c r="AT172" s="2">
        <f t="shared" si="25"/>
        <v>0</v>
      </c>
      <c r="AU172" s="2">
        <f t="shared" si="26"/>
        <v>0</v>
      </c>
      <c r="AV172" s="16" t="str">
        <f t="shared" si="27"/>
        <v/>
      </c>
      <c r="AY172" s="2">
        <f t="shared" si="28"/>
        <v>0</v>
      </c>
      <c r="AZ172" s="2">
        <f t="shared" si="29"/>
        <v>0</v>
      </c>
      <c r="BA172" s="2">
        <f t="shared" si="30"/>
        <v>0</v>
      </c>
      <c r="BB172" s="2">
        <f t="shared" si="31"/>
        <v>0</v>
      </c>
      <c r="BC172" s="2">
        <f t="shared" si="32"/>
        <v>0</v>
      </c>
      <c r="BD172" s="2">
        <f t="shared" si="33"/>
        <v>0</v>
      </c>
    </row>
    <row r="173" spans="1:56" ht="15" customHeight="1" x14ac:dyDescent="0.25">
      <c r="A173" s="2" t="s">
        <v>278</v>
      </c>
      <c r="B173" s="2" t="s">
        <v>281</v>
      </c>
      <c r="C173" s="2">
        <v>2017</v>
      </c>
      <c r="D173" s="2" t="s">
        <v>726</v>
      </c>
      <c r="E173" s="2" t="s">
        <v>726</v>
      </c>
      <c r="F173" s="2" t="s">
        <v>726</v>
      </c>
      <c r="G173" s="2" t="s">
        <v>726</v>
      </c>
      <c r="H173" s="2" t="s">
        <v>726</v>
      </c>
      <c r="I173" s="2" t="s">
        <v>726</v>
      </c>
      <c r="J173" s="2" t="s">
        <v>726</v>
      </c>
      <c r="K173" s="2" t="s">
        <v>726</v>
      </c>
      <c r="L173" s="2" t="s">
        <v>726</v>
      </c>
      <c r="M173" s="2" t="s">
        <v>726</v>
      </c>
      <c r="N173" s="2" t="s">
        <v>726</v>
      </c>
      <c r="O173" s="2" t="s">
        <v>726</v>
      </c>
      <c r="P173" s="2" t="s">
        <v>726</v>
      </c>
      <c r="Q173" s="2" t="s">
        <v>726</v>
      </c>
      <c r="R173" s="2" t="s">
        <v>726</v>
      </c>
      <c r="S173" s="2" t="s">
        <v>726</v>
      </c>
      <c r="T173" s="2" t="s">
        <v>726</v>
      </c>
      <c r="U173" s="2" t="s">
        <v>726</v>
      </c>
      <c r="V173" s="2" t="s">
        <v>726</v>
      </c>
      <c r="W173" s="2" t="s">
        <v>726</v>
      </c>
      <c r="X173" s="2" t="s">
        <v>726</v>
      </c>
      <c r="Y173" s="2" t="s">
        <v>726</v>
      </c>
      <c r="Z173" s="2" t="s">
        <v>726</v>
      </c>
      <c r="AA173" s="2" t="s">
        <v>726</v>
      </c>
      <c r="AB173" s="2" t="s">
        <v>726</v>
      </c>
      <c r="AC173" s="2" t="s">
        <v>726</v>
      </c>
      <c r="AD173" s="2" t="s">
        <v>726</v>
      </c>
      <c r="AE173" s="2" t="s">
        <v>726</v>
      </c>
      <c r="AF173" s="2" t="s">
        <v>726</v>
      </c>
      <c r="AG173" s="2" t="s">
        <v>726</v>
      </c>
      <c r="AH173" s="2" t="s">
        <v>727</v>
      </c>
      <c r="AI173" s="2" t="s">
        <v>726</v>
      </c>
      <c r="AJ173" s="2" t="s">
        <v>726</v>
      </c>
      <c r="AK173" s="2" t="s">
        <v>726</v>
      </c>
      <c r="AL173" s="2" t="s">
        <v>726</v>
      </c>
      <c r="AM173" s="2" t="s">
        <v>726</v>
      </c>
      <c r="AN173" s="2" t="s">
        <v>726</v>
      </c>
      <c r="AO173" s="2" t="s">
        <v>726</v>
      </c>
      <c r="AQ173" s="2">
        <f t="shared" si="24"/>
        <v>0</v>
      </c>
      <c r="AR173" s="2">
        <f t="shared" si="23"/>
        <v>0</v>
      </c>
      <c r="AT173" s="2">
        <f t="shared" si="25"/>
        <v>0</v>
      </c>
      <c r="AU173" s="2">
        <f t="shared" si="26"/>
        <v>0</v>
      </c>
      <c r="AV173" s="16" t="str">
        <f t="shared" si="27"/>
        <v/>
      </c>
      <c r="AY173" s="2">
        <f t="shared" si="28"/>
        <v>0</v>
      </c>
      <c r="AZ173" s="2">
        <f t="shared" si="29"/>
        <v>0</v>
      </c>
      <c r="BA173" s="2">
        <f t="shared" si="30"/>
        <v>0</v>
      </c>
      <c r="BB173" s="2">
        <f t="shared" si="31"/>
        <v>0</v>
      </c>
      <c r="BC173" s="2">
        <f t="shared" si="32"/>
        <v>0</v>
      </c>
      <c r="BD173" s="2">
        <f t="shared" si="33"/>
        <v>0</v>
      </c>
    </row>
    <row r="174" spans="1:56" ht="15" customHeight="1" x14ac:dyDescent="0.25">
      <c r="A174" s="2" t="s">
        <v>278</v>
      </c>
      <c r="B174" s="2" t="s">
        <v>282</v>
      </c>
      <c r="C174" s="2">
        <v>2017</v>
      </c>
      <c r="D174" s="2" t="s">
        <v>726</v>
      </c>
      <c r="E174" s="2" t="s">
        <v>726</v>
      </c>
      <c r="F174" s="2" t="s">
        <v>726</v>
      </c>
      <c r="G174" s="2" t="s">
        <v>726</v>
      </c>
      <c r="H174" s="2" t="s">
        <v>726</v>
      </c>
      <c r="I174" s="2" t="s">
        <v>726</v>
      </c>
      <c r="J174" s="2" t="s">
        <v>726</v>
      </c>
      <c r="K174" s="2" t="s">
        <v>726</v>
      </c>
      <c r="L174" s="2" t="s">
        <v>726</v>
      </c>
      <c r="M174" s="2" t="s">
        <v>726</v>
      </c>
      <c r="N174" s="2" t="s">
        <v>726</v>
      </c>
      <c r="O174" s="2" t="s">
        <v>726</v>
      </c>
      <c r="P174" s="2" t="s">
        <v>726</v>
      </c>
      <c r="Q174" s="2" t="s">
        <v>726</v>
      </c>
      <c r="R174" s="2" t="s">
        <v>726</v>
      </c>
      <c r="S174" s="2" t="s">
        <v>726</v>
      </c>
      <c r="T174" s="2" t="s">
        <v>726</v>
      </c>
      <c r="U174" s="2" t="s">
        <v>726</v>
      </c>
      <c r="V174" s="2" t="s">
        <v>726</v>
      </c>
      <c r="W174" s="2" t="s">
        <v>726</v>
      </c>
      <c r="X174" s="2" t="s">
        <v>726</v>
      </c>
      <c r="Y174" s="2" t="s">
        <v>726</v>
      </c>
      <c r="Z174" s="2" t="s">
        <v>726</v>
      </c>
      <c r="AA174" s="2" t="s">
        <v>726</v>
      </c>
      <c r="AB174" s="2" t="s">
        <v>726</v>
      </c>
      <c r="AC174" s="2" t="s">
        <v>726</v>
      </c>
      <c r="AD174" s="2" t="s">
        <v>726</v>
      </c>
      <c r="AE174" s="2" t="s">
        <v>726</v>
      </c>
      <c r="AF174" s="2" t="s">
        <v>726</v>
      </c>
      <c r="AG174" s="2" t="s">
        <v>726</v>
      </c>
      <c r="AH174" s="2" t="s">
        <v>727</v>
      </c>
      <c r="AI174" s="2" t="s">
        <v>726</v>
      </c>
      <c r="AJ174" s="2" t="s">
        <v>726</v>
      </c>
      <c r="AK174" s="2" t="s">
        <v>726</v>
      </c>
      <c r="AL174" s="2" t="s">
        <v>726</v>
      </c>
      <c r="AM174" s="2" t="s">
        <v>726</v>
      </c>
      <c r="AN174" s="2" t="s">
        <v>726</v>
      </c>
      <c r="AO174" s="2" t="s">
        <v>726</v>
      </c>
      <c r="AQ174" s="2">
        <f t="shared" si="24"/>
        <v>0</v>
      </c>
      <c r="AR174" s="2">
        <f t="shared" si="23"/>
        <v>0</v>
      </c>
      <c r="AT174" s="2">
        <f t="shared" si="25"/>
        <v>0</v>
      </c>
      <c r="AU174" s="2">
        <f t="shared" si="26"/>
        <v>0</v>
      </c>
      <c r="AV174" s="16" t="str">
        <f t="shared" si="27"/>
        <v/>
      </c>
      <c r="AY174" s="2">
        <f t="shared" si="28"/>
        <v>0</v>
      </c>
      <c r="AZ174" s="2">
        <f t="shared" si="29"/>
        <v>0</v>
      </c>
      <c r="BA174" s="2">
        <f t="shared" si="30"/>
        <v>0</v>
      </c>
      <c r="BB174" s="2">
        <f t="shared" si="31"/>
        <v>0</v>
      </c>
      <c r="BC174" s="2">
        <f t="shared" si="32"/>
        <v>0</v>
      </c>
      <c r="BD174" s="2">
        <f t="shared" si="33"/>
        <v>0</v>
      </c>
    </row>
    <row r="175" spans="1:56" ht="15" customHeight="1" x14ac:dyDescent="0.25">
      <c r="A175" s="2" t="s">
        <v>278</v>
      </c>
      <c r="B175" s="2" t="s">
        <v>283</v>
      </c>
      <c r="C175" s="2">
        <v>2017</v>
      </c>
      <c r="D175" s="2" t="s">
        <v>726</v>
      </c>
      <c r="E175" s="2" t="s">
        <v>726</v>
      </c>
      <c r="F175" s="2" t="s">
        <v>726</v>
      </c>
      <c r="G175" s="2" t="s">
        <v>726</v>
      </c>
      <c r="H175" s="2" t="s">
        <v>726</v>
      </c>
      <c r="I175" s="2" t="s">
        <v>726</v>
      </c>
      <c r="J175" s="2" t="s">
        <v>726</v>
      </c>
      <c r="K175" s="2" t="s">
        <v>726</v>
      </c>
      <c r="L175" s="2" t="s">
        <v>726</v>
      </c>
      <c r="M175" s="2" t="s">
        <v>726</v>
      </c>
      <c r="N175" s="2" t="s">
        <v>726</v>
      </c>
      <c r="O175" s="2" t="s">
        <v>726</v>
      </c>
      <c r="P175" s="2" t="s">
        <v>726</v>
      </c>
      <c r="Q175" s="2" t="s">
        <v>726</v>
      </c>
      <c r="R175" s="2" t="s">
        <v>726</v>
      </c>
      <c r="S175" s="2" t="s">
        <v>726</v>
      </c>
      <c r="T175" s="2" t="s">
        <v>726</v>
      </c>
      <c r="U175" s="2" t="s">
        <v>726</v>
      </c>
      <c r="V175" s="2" t="s">
        <v>726</v>
      </c>
      <c r="W175" s="2" t="s">
        <v>726</v>
      </c>
      <c r="X175" s="2" t="s">
        <v>726</v>
      </c>
      <c r="Y175" s="2" t="s">
        <v>726</v>
      </c>
      <c r="Z175" s="2" t="s">
        <v>726</v>
      </c>
      <c r="AA175" s="2" t="s">
        <v>726</v>
      </c>
      <c r="AB175" s="2" t="s">
        <v>726</v>
      </c>
      <c r="AC175" s="2" t="s">
        <v>726</v>
      </c>
      <c r="AD175" s="2" t="s">
        <v>726</v>
      </c>
      <c r="AE175" s="2" t="s">
        <v>726</v>
      </c>
      <c r="AF175" s="2" t="s">
        <v>726</v>
      </c>
      <c r="AG175" s="2" t="s">
        <v>726</v>
      </c>
      <c r="AH175" s="2" t="s">
        <v>727</v>
      </c>
      <c r="AI175" s="2" t="s">
        <v>726</v>
      </c>
      <c r="AJ175" s="2" t="s">
        <v>726</v>
      </c>
      <c r="AK175" s="2" t="s">
        <v>726</v>
      </c>
      <c r="AL175" s="2" t="s">
        <v>726</v>
      </c>
      <c r="AM175" s="2" t="s">
        <v>726</v>
      </c>
      <c r="AN175" s="2" t="s">
        <v>726</v>
      </c>
      <c r="AO175" s="2" t="s">
        <v>726</v>
      </c>
      <c r="AQ175" s="2">
        <f t="shared" si="24"/>
        <v>0</v>
      </c>
      <c r="AR175" s="2">
        <f t="shared" si="23"/>
        <v>0</v>
      </c>
      <c r="AT175" s="2">
        <f t="shared" si="25"/>
        <v>0</v>
      </c>
      <c r="AU175" s="2">
        <f t="shared" si="26"/>
        <v>0</v>
      </c>
      <c r="AV175" s="16" t="str">
        <f t="shared" si="27"/>
        <v/>
      </c>
      <c r="AY175" s="2">
        <f t="shared" si="28"/>
        <v>0</v>
      </c>
      <c r="AZ175" s="2">
        <f t="shared" si="29"/>
        <v>0</v>
      </c>
      <c r="BA175" s="2">
        <f t="shared" si="30"/>
        <v>0</v>
      </c>
      <c r="BB175" s="2">
        <f t="shared" si="31"/>
        <v>0</v>
      </c>
      <c r="BC175" s="2">
        <f t="shared" si="32"/>
        <v>0</v>
      </c>
      <c r="BD175" s="2">
        <f t="shared" si="33"/>
        <v>0</v>
      </c>
    </row>
    <row r="176" spans="1:56" ht="15" customHeight="1" x14ac:dyDescent="0.25">
      <c r="A176" s="2" t="s">
        <v>278</v>
      </c>
      <c r="B176" s="2" t="s">
        <v>284</v>
      </c>
      <c r="C176" s="2">
        <v>2017</v>
      </c>
      <c r="D176" s="2" t="s">
        <v>726</v>
      </c>
      <c r="E176" s="2" t="s">
        <v>726</v>
      </c>
      <c r="F176" s="2" t="s">
        <v>726</v>
      </c>
      <c r="G176" s="2" t="s">
        <v>726</v>
      </c>
      <c r="H176" s="2" t="s">
        <v>726</v>
      </c>
      <c r="I176" s="2" t="s">
        <v>726</v>
      </c>
      <c r="J176" s="2" t="s">
        <v>726</v>
      </c>
      <c r="K176" s="2" t="s">
        <v>726</v>
      </c>
      <c r="L176" s="2" t="s">
        <v>726</v>
      </c>
      <c r="M176" s="2" t="s">
        <v>726</v>
      </c>
      <c r="N176" s="2" t="s">
        <v>726</v>
      </c>
      <c r="O176" s="2" t="s">
        <v>726</v>
      </c>
      <c r="P176" s="2" t="s">
        <v>726</v>
      </c>
      <c r="Q176" s="2" t="s">
        <v>726</v>
      </c>
      <c r="R176" s="2" t="s">
        <v>726</v>
      </c>
      <c r="S176" s="2" t="s">
        <v>726</v>
      </c>
      <c r="T176" s="2" t="s">
        <v>726</v>
      </c>
      <c r="U176" s="2" t="s">
        <v>726</v>
      </c>
      <c r="V176" s="2" t="s">
        <v>726</v>
      </c>
      <c r="W176" s="2" t="s">
        <v>726</v>
      </c>
      <c r="X176" s="2" t="s">
        <v>726</v>
      </c>
      <c r="Y176" s="2" t="s">
        <v>726</v>
      </c>
      <c r="Z176" s="2" t="s">
        <v>726</v>
      </c>
      <c r="AA176" s="2" t="s">
        <v>726</v>
      </c>
      <c r="AB176" s="2" t="s">
        <v>726</v>
      </c>
      <c r="AC176" s="2" t="s">
        <v>726</v>
      </c>
      <c r="AD176" s="2" t="s">
        <v>726</v>
      </c>
      <c r="AE176" s="2" t="s">
        <v>726</v>
      </c>
      <c r="AF176" s="2" t="s">
        <v>726</v>
      </c>
      <c r="AG176" s="2" t="s">
        <v>726</v>
      </c>
      <c r="AH176" s="2" t="s">
        <v>727</v>
      </c>
      <c r="AI176" s="2" t="s">
        <v>726</v>
      </c>
      <c r="AJ176" s="2" t="s">
        <v>726</v>
      </c>
      <c r="AK176" s="2" t="s">
        <v>726</v>
      </c>
      <c r="AL176" s="2" t="s">
        <v>726</v>
      </c>
      <c r="AM176" s="2" t="s">
        <v>726</v>
      </c>
      <c r="AN176" s="2" t="s">
        <v>726</v>
      </c>
      <c r="AO176" s="2" t="s">
        <v>726</v>
      </c>
      <c r="AQ176" s="2">
        <f t="shared" si="24"/>
        <v>0</v>
      </c>
      <c r="AR176" s="2">
        <f t="shared" si="23"/>
        <v>0</v>
      </c>
      <c r="AT176" s="2">
        <f t="shared" si="25"/>
        <v>0</v>
      </c>
      <c r="AU176" s="2">
        <f t="shared" si="26"/>
        <v>0</v>
      </c>
      <c r="AV176" s="16" t="str">
        <f t="shared" si="27"/>
        <v/>
      </c>
      <c r="AY176" s="2">
        <f t="shared" si="28"/>
        <v>0</v>
      </c>
      <c r="AZ176" s="2">
        <f t="shared" si="29"/>
        <v>0</v>
      </c>
      <c r="BA176" s="2">
        <f t="shared" si="30"/>
        <v>0</v>
      </c>
      <c r="BB176" s="2">
        <f t="shared" si="31"/>
        <v>0</v>
      </c>
      <c r="BC176" s="2">
        <f t="shared" si="32"/>
        <v>0</v>
      </c>
      <c r="BD176" s="2">
        <f t="shared" si="33"/>
        <v>0</v>
      </c>
    </row>
    <row r="177" spans="1:56" ht="15" customHeight="1" x14ac:dyDescent="0.25">
      <c r="A177" s="2" t="s">
        <v>278</v>
      </c>
      <c r="B177" s="2" t="s">
        <v>285</v>
      </c>
      <c r="C177" s="2">
        <v>2017</v>
      </c>
      <c r="D177" s="2" t="s">
        <v>726</v>
      </c>
      <c r="E177" s="2" t="s">
        <v>726</v>
      </c>
      <c r="F177" s="2" t="s">
        <v>726</v>
      </c>
      <c r="G177" s="2" t="s">
        <v>726</v>
      </c>
      <c r="H177" s="2" t="s">
        <v>726</v>
      </c>
      <c r="I177" s="2" t="s">
        <v>726</v>
      </c>
      <c r="J177" s="2" t="s">
        <v>726</v>
      </c>
      <c r="K177" s="2" t="s">
        <v>726</v>
      </c>
      <c r="L177" s="2" t="s">
        <v>726</v>
      </c>
      <c r="M177" s="2" t="s">
        <v>726</v>
      </c>
      <c r="N177" s="2" t="s">
        <v>726</v>
      </c>
      <c r="O177" s="2" t="s">
        <v>726</v>
      </c>
      <c r="P177" s="2" t="s">
        <v>726</v>
      </c>
      <c r="Q177" s="2" t="s">
        <v>726</v>
      </c>
      <c r="R177" s="2" t="s">
        <v>726</v>
      </c>
      <c r="S177" s="2" t="s">
        <v>726</v>
      </c>
      <c r="T177" s="2" t="s">
        <v>726</v>
      </c>
      <c r="U177" s="2" t="s">
        <v>726</v>
      </c>
      <c r="V177" s="2" t="s">
        <v>726</v>
      </c>
      <c r="W177" s="2" t="s">
        <v>726</v>
      </c>
      <c r="X177" s="2" t="s">
        <v>726</v>
      </c>
      <c r="Y177" s="2" t="s">
        <v>726</v>
      </c>
      <c r="Z177" s="2" t="s">
        <v>726</v>
      </c>
      <c r="AA177" s="2" t="s">
        <v>726</v>
      </c>
      <c r="AB177" s="2" t="s">
        <v>726</v>
      </c>
      <c r="AC177" s="2" t="s">
        <v>726</v>
      </c>
      <c r="AD177" s="2" t="s">
        <v>726</v>
      </c>
      <c r="AE177" s="2" t="s">
        <v>726</v>
      </c>
      <c r="AF177" s="2" t="s">
        <v>726</v>
      </c>
      <c r="AG177" s="2" t="s">
        <v>726</v>
      </c>
      <c r="AH177" s="2" t="s">
        <v>727</v>
      </c>
      <c r="AI177" s="2" t="s">
        <v>726</v>
      </c>
      <c r="AJ177" s="2" t="s">
        <v>726</v>
      </c>
      <c r="AK177" s="2" t="s">
        <v>726</v>
      </c>
      <c r="AL177" s="2" t="s">
        <v>726</v>
      </c>
      <c r="AM177" s="2" t="s">
        <v>726</v>
      </c>
      <c r="AN177" s="2" t="s">
        <v>726</v>
      </c>
      <c r="AO177" s="2" t="s">
        <v>726</v>
      </c>
      <c r="AQ177" s="2">
        <f t="shared" si="24"/>
        <v>0</v>
      </c>
      <c r="AR177" s="2">
        <f t="shared" si="23"/>
        <v>0</v>
      </c>
      <c r="AT177" s="2">
        <f t="shared" si="25"/>
        <v>0</v>
      </c>
      <c r="AU177" s="2">
        <f t="shared" si="26"/>
        <v>0</v>
      </c>
      <c r="AV177" s="16" t="str">
        <f t="shared" si="27"/>
        <v/>
      </c>
      <c r="AY177" s="2">
        <f t="shared" si="28"/>
        <v>0</v>
      </c>
      <c r="AZ177" s="2">
        <f t="shared" si="29"/>
        <v>0</v>
      </c>
      <c r="BA177" s="2">
        <f t="shared" si="30"/>
        <v>0</v>
      </c>
      <c r="BB177" s="2">
        <f t="shared" si="31"/>
        <v>0</v>
      </c>
      <c r="BC177" s="2">
        <f t="shared" si="32"/>
        <v>0</v>
      </c>
      <c r="BD177" s="2">
        <f t="shared" si="33"/>
        <v>0</v>
      </c>
    </row>
    <row r="178" spans="1:56" ht="15" customHeight="1" x14ac:dyDescent="0.25">
      <c r="A178" s="2" t="s">
        <v>278</v>
      </c>
      <c r="B178" s="2" t="s">
        <v>286</v>
      </c>
      <c r="C178" s="2">
        <v>2017</v>
      </c>
      <c r="D178" s="2" t="s">
        <v>726</v>
      </c>
      <c r="E178" s="2" t="s">
        <v>726</v>
      </c>
      <c r="F178" s="2" t="s">
        <v>726</v>
      </c>
      <c r="G178" s="2" t="s">
        <v>726</v>
      </c>
      <c r="H178" s="2" t="s">
        <v>726</v>
      </c>
      <c r="I178" s="2" t="s">
        <v>726</v>
      </c>
      <c r="J178" s="2" t="s">
        <v>726</v>
      </c>
      <c r="K178" s="2" t="s">
        <v>726</v>
      </c>
      <c r="L178" s="2" t="s">
        <v>726</v>
      </c>
      <c r="M178" s="2" t="s">
        <v>726</v>
      </c>
      <c r="N178" s="2" t="s">
        <v>726</v>
      </c>
      <c r="O178" s="2" t="s">
        <v>726</v>
      </c>
      <c r="P178" s="2" t="s">
        <v>726</v>
      </c>
      <c r="Q178" s="2" t="s">
        <v>726</v>
      </c>
      <c r="R178" s="2" t="s">
        <v>726</v>
      </c>
      <c r="S178" s="2" t="s">
        <v>726</v>
      </c>
      <c r="T178" s="2" t="s">
        <v>726</v>
      </c>
      <c r="U178" s="2" t="s">
        <v>726</v>
      </c>
      <c r="V178" s="2" t="s">
        <v>726</v>
      </c>
      <c r="W178" s="2" t="s">
        <v>726</v>
      </c>
      <c r="X178" s="2" t="s">
        <v>726</v>
      </c>
      <c r="Y178" s="2" t="s">
        <v>726</v>
      </c>
      <c r="Z178" s="2" t="s">
        <v>726</v>
      </c>
      <c r="AA178" s="2" t="s">
        <v>726</v>
      </c>
      <c r="AB178" s="2" t="s">
        <v>726</v>
      </c>
      <c r="AC178" s="2" t="s">
        <v>726</v>
      </c>
      <c r="AD178" s="2" t="s">
        <v>726</v>
      </c>
      <c r="AE178" s="2" t="s">
        <v>726</v>
      </c>
      <c r="AF178" s="2" t="s">
        <v>726</v>
      </c>
      <c r="AG178" s="2" t="s">
        <v>726</v>
      </c>
      <c r="AH178" s="2" t="s">
        <v>727</v>
      </c>
      <c r="AI178" s="2" t="s">
        <v>726</v>
      </c>
      <c r="AJ178" s="2" t="s">
        <v>726</v>
      </c>
      <c r="AK178" s="2" t="s">
        <v>726</v>
      </c>
      <c r="AL178" s="2" t="s">
        <v>726</v>
      </c>
      <c r="AM178" s="2" t="s">
        <v>726</v>
      </c>
      <c r="AN178" s="2" t="s">
        <v>726</v>
      </c>
      <c r="AO178" s="2" t="s">
        <v>726</v>
      </c>
      <c r="AQ178" s="2">
        <f t="shared" si="24"/>
        <v>0</v>
      </c>
      <c r="AR178" s="2">
        <f t="shared" si="23"/>
        <v>0</v>
      </c>
      <c r="AT178" s="2">
        <f t="shared" si="25"/>
        <v>0</v>
      </c>
      <c r="AU178" s="2">
        <f t="shared" si="26"/>
        <v>0</v>
      </c>
      <c r="AV178" s="16" t="str">
        <f t="shared" si="27"/>
        <v/>
      </c>
      <c r="AY178" s="2">
        <f t="shared" si="28"/>
        <v>0</v>
      </c>
      <c r="AZ178" s="2">
        <f t="shared" si="29"/>
        <v>0</v>
      </c>
      <c r="BA178" s="2">
        <f t="shared" si="30"/>
        <v>0</v>
      </c>
      <c r="BB178" s="2">
        <f t="shared" si="31"/>
        <v>0</v>
      </c>
      <c r="BC178" s="2">
        <f t="shared" si="32"/>
        <v>0</v>
      </c>
      <c r="BD178" s="2">
        <f t="shared" si="33"/>
        <v>0</v>
      </c>
    </row>
    <row r="179" spans="1:56" ht="15" customHeight="1" x14ac:dyDescent="0.25">
      <c r="A179" s="2" t="s">
        <v>278</v>
      </c>
      <c r="B179" s="2" t="s">
        <v>287</v>
      </c>
      <c r="C179" s="2">
        <v>2017</v>
      </c>
      <c r="D179" s="2" t="s">
        <v>726</v>
      </c>
      <c r="E179" s="2" t="s">
        <v>726</v>
      </c>
      <c r="F179" s="2" t="s">
        <v>726</v>
      </c>
      <c r="G179" s="2" t="s">
        <v>726</v>
      </c>
      <c r="H179" s="2" t="s">
        <v>726</v>
      </c>
      <c r="I179" s="2" t="s">
        <v>726</v>
      </c>
      <c r="J179" s="2" t="s">
        <v>726</v>
      </c>
      <c r="K179" s="2" t="s">
        <v>726</v>
      </c>
      <c r="L179" s="2" t="s">
        <v>726</v>
      </c>
      <c r="M179" s="2" t="s">
        <v>726</v>
      </c>
      <c r="N179" s="2" t="s">
        <v>726</v>
      </c>
      <c r="O179" s="2" t="s">
        <v>726</v>
      </c>
      <c r="P179" s="2" t="s">
        <v>726</v>
      </c>
      <c r="Q179" s="2" t="s">
        <v>726</v>
      </c>
      <c r="R179" s="2" t="s">
        <v>726</v>
      </c>
      <c r="S179" s="2" t="s">
        <v>726</v>
      </c>
      <c r="T179" s="2" t="s">
        <v>726</v>
      </c>
      <c r="U179" s="2" t="s">
        <v>726</v>
      </c>
      <c r="V179" s="2" t="s">
        <v>726</v>
      </c>
      <c r="W179" s="2" t="s">
        <v>726</v>
      </c>
      <c r="X179" s="2" t="s">
        <v>726</v>
      </c>
      <c r="Y179" s="2" t="s">
        <v>726</v>
      </c>
      <c r="Z179" s="2" t="s">
        <v>726</v>
      </c>
      <c r="AA179" s="2" t="s">
        <v>726</v>
      </c>
      <c r="AB179" s="2" t="s">
        <v>726</v>
      </c>
      <c r="AC179" s="2" t="s">
        <v>726</v>
      </c>
      <c r="AD179" s="2" t="s">
        <v>726</v>
      </c>
      <c r="AE179" s="2" t="s">
        <v>726</v>
      </c>
      <c r="AF179" s="2" t="s">
        <v>726</v>
      </c>
      <c r="AG179" s="2" t="s">
        <v>726</v>
      </c>
      <c r="AH179" s="2" t="s">
        <v>727</v>
      </c>
      <c r="AI179" s="2" t="s">
        <v>726</v>
      </c>
      <c r="AJ179" s="2" t="s">
        <v>726</v>
      </c>
      <c r="AK179" s="2" t="s">
        <v>726</v>
      </c>
      <c r="AL179" s="2" t="s">
        <v>726</v>
      </c>
      <c r="AM179" s="2" t="s">
        <v>726</v>
      </c>
      <c r="AN179" s="2" t="s">
        <v>726</v>
      </c>
      <c r="AO179" s="2" t="s">
        <v>726</v>
      </c>
      <c r="AQ179" s="2">
        <f t="shared" si="24"/>
        <v>0</v>
      </c>
      <c r="AR179" s="2">
        <f t="shared" si="23"/>
        <v>0</v>
      </c>
      <c r="AT179" s="2">
        <f t="shared" si="25"/>
        <v>0</v>
      </c>
      <c r="AU179" s="2">
        <f t="shared" si="26"/>
        <v>0</v>
      </c>
      <c r="AV179" s="16" t="str">
        <f t="shared" si="27"/>
        <v/>
      </c>
      <c r="AY179" s="2">
        <f t="shared" si="28"/>
        <v>0</v>
      </c>
      <c r="AZ179" s="2">
        <f t="shared" si="29"/>
        <v>0</v>
      </c>
      <c r="BA179" s="2">
        <f t="shared" si="30"/>
        <v>0</v>
      </c>
      <c r="BB179" s="2">
        <f t="shared" si="31"/>
        <v>0</v>
      </c>
      <c r="BC179" s="2">
        <f t="shared" si="32"/>
        <v>0</v>
      </c>
      <c r="BD179" s="2">
        <f t="shared" si="33"/>
        <v>0</v>
      </c>
    </row>
    <row r="180" spans="1:56" ht="15" customHeight="1" x14ac:dyDescent="0.25">
      <c r="A180" s="2" t="s">
        <v>288</v>
      </c>
      <c r="B180" s="2" t="s">
        <v>289</v>
      </c>
      <c r="C180" s="2">
        <v>2017</v>
      </c>
      <c r="D180" s="2" t="s">
        <v>726</v>
      </c>
      <c r="E180" s="2" t="s">
        <v>726</v>
      </c>
      <c r="F180" s="2" t="s">
        <v>726</v>
      </c>
      <c r="G180" s="2" t="s">
        <v>726</v>
      </c>
      <c r="H180" s="2" t="s">
        <v>726</v>
      </c>
      <c r="I180" s="2" t="s">
        <v>726</v>
      </c>
      <c r="J180" s="2" t="s">
        <v>726</v>
      </c>
      <c r="K180" s="2" t="s">
        <v>726</v>
      </c>
      <c r="L180" s="2" t="s">
        <v>726</v>
      </c>
      <c r="M180" s="2" t="s">
        <v>726</v>
      </c>
      <c r="N180" s="2" t="s">
        <v>726</v>
      </c>
      <c r="O180" s="2" t="s">
        <v>726</v>
      </c>
      <c r="P180" s="2" t="s">
        <v>726</v>
      </c>
      <c r="Q180" s="2" t="s">
        <v>726</v>
      </c>
      <c r="R180" s="2" t="s">
        <v>726</v>
      </c>
      <c r="S180" s="2" t="s">
        <v>726</v>
      </c>
      <c r="T180" s="2" t="s">
        <v>726</v>
      </c>
      <c r="U180" s="2" t="s">
        <v>726</v>
      </c>
      <c r="V180" s="2" t="s">
        <v>726</v>
      </c>
      <c r="W180" s="2" t="s">
        <v>726</v>
      </c>
      <c r="X180" s="2" t="s">
        <v>726</v>
      </c>
      <c r="Y180" s="2" t="s">
        <v>726</v>
      </c>
      <c r="Z180" s="2" t="s">
        <v>726</v>
      </c>
      <c r="AA180" s="2" t="s">
        <v>726</v>
      </c>
      <c r="AB180" s="2" t="s">
        <v>726</v>
      </c>
      <c r="AC180" s="2" t="s">
        <v>726</v>
      </c>
      <c r="AD180" s="2" t="s">
        <v>726</v>
      </c>
      <c r="AE180" s="2" t="s">
        <v>726</v>
      </c>
      <c r="AF180" s="2" t="s">
        <v>726</v>
      </c>
      <c r="AG180" s="2" t="s">
        <v>726</v>
      </c>
      <c r="AH180" s="2" t="s">
        <v>609</v>
      </c>
      <c r="AI180" s="2" t="s">
        <v>726</v>
      </c>
      <c r="AJ180" s="2" t="s">
        <v>726</v>
      </c>
      <c r="AK180" s="2" t="s">
        <v>726</v>
      </c>
      <c r="AL180" s="2" t="s">
        <v>726</v>
      </c>
      <c r="AM180" s="2" t="s">
        <v>726</v>
      </c>
      <c r="AN180" s="2" t="s">
        <v>726</v>
      </c>
      <c r="AO180" s="2" t="s">
        <v>726</v>
      </c>
      <c r="AQ180" s="2">
        <f t="shared" si="24"/>
        <v>0</v>
      </c>
      <c r="AR180" s="2">
        <f t="shared" si="23"/>
        <v>0</v>
      </c>
      <c r="AT180" s="2">
        <f t="shared" si="25"/>
        <v>0</v>
      </c>
      <c r="AU180" s="2">
        <f t="shared" si="26"/>
        <v>0</v>
      </c>
      <c r="AV180" s="16" t="str">
        <f t="shared" si="27"/>
        <v/>
      </c>
      <c r="AY180" s="2">
        <f t="shared" si="28"/>
        <v>0</v>
      </c>
      <c r="AZ180" s="2">
        <f t="shared" si="29"/>
        <v>0</v>
      </c>
      <c r="BA180" s="2">
        <f t="shared" si="30"/>
        <v>0</v>
      </c>
      <c r="BB180" s="2">
        <f t="shared" si="31"/>
        <v>0</v>
      </c>
      <c r="BC180" s="2">
        <f t="shared" si="32"/>
        <v>0</v>
      </c>
      <c r="BD180" s="2">
        <f t="shared" si="33"/>
        <v>0</v>
      </c>
    </row>
    <row r="181" spans="1:56" ht="15" customHeight="1" x14ac:dyDescent="0.25">
      <c r="A181" s="2" t="s">
        <v>290</v>
      </c>
      <c r="B181" s="2" t="s">
        <v>291</v>
      </c>
      <c r="C181" s="2">
        <v>2017</v>
      </c>
      <c r="D181" s="2" t="s">
        <v>609</v>
      </c>
      <c r="E181" s="2" t="s">
        <v>609</v>
      </c>
      <c r="F181" s="2" t="s">
        <v>609</v>
      </c>
      <c r="G181" s="2" t="s">
        <v>609</v>
      </c>
      <c r="H181" s="2" t="s">
        <v>609</v>
      </c>
      <c r="I181" s="2" t="s">
        <v>609</v>
      </c>
      <c r="J181" s="2" t="s">
        <v>609</v>
      </c>
      <c r="K181" s="2" t="s">
        <v>609</v>
      </c>
      <c r="L181" s="2" t="s">
        <v>609</v>
      </c>
      <c r="M181" s="2" t="s">
        <v>609</v>
      </c>
      <c r="N181" s="2" t="s">
        <v>609</v>
      </c>
      <c r="O181" s="2" t="s">
        <v>609</v>
      </c>
      <c r="P181" s="2" t="s">
        <v>609</v>
      </c>
      <c r="Q181" s="2" t="s">
        <v>609</v>
      </c>
      <c r="R181" s="2" t="s">
        <v>609</v>
      </c>
      <c r="S181" s="2" t="s">
        <v>609</v>
      </c>
      <c r="T181" s="2" t="s">
        <v>609</v>
      </c>
      <c r="U181" s="2" t="s">
        <v>609</v>
      </c>
      <c r="V181" s="2" t="s">
        <v>609</v>
      </c>
      <c r="W181" s="2" t="s">
        <v>609</v>
      </c>
      <c r="X181" s="2" t="s">
        <v>609</v>
      </c>
      <c r="Y181" s="2" t="s">
        <v>609</v>
      </c>
      <c r="Z181" s="2" t="s">
        <v>609</v>
      </c>
      <c r="AA181" s="2" t="s">
        <v>609</v>
      </c>
      <c r="AB181" s="2" t="s">
        <v>609</v>
      </c>
      <c r="AC181" s="2" t="s">
        <v>609</v>
      </c>
      <c r="AD181" s="2" t="s">
        <v>609</v>
      </c>
      <c r="AE181" s="2" t="s">
        <v>609</v>
      </c>
      <c r="AF181" s="2" t="s">
        <v>609</v>
      </c>
      <c r="AG181" s="2" t="s">
        <v>609</v>
      </c>
      <c r="AH181" s="2" t="s">
        <v>609</v>
      </c>
      <c r="AI181" s="2" t="s">
        <v>609</v>
      </c>
      <c r="AJ181" s="2" t="s">
        <v>609</v>
      </c>
      <c r="AK181" s="2" t="s">
        <v>609</v>
      </c>
      <c r="AL181" s="2" t="s">
        <v>609</v>
      </c>
      <c r="AM181" s="2" t="s">
        <v>609</v>
      </c>
      <c r="AN181" s="2" t="s">
        <v>609</v>
      </c>
      <c r="AO181" s="2" t="s">
        <v>609</v>
      </c>
      <c r="AQ181" s="2">
        <f t="shared" si="24"/>
        <v>0</v>
      </c>
      <c r="AR181" s="2">
        <f t="shared" si="23"/>
        <v>0</v>
      </c>
      <c r="AT181" s="2">
        <f t="shared" si="25"/>
        <v>0</v>
      </c>
      <c r="AU181" s="2">
        <f t="shared" si="26"/>
        <v>0</v>
      </c>
      <c r="AV181" s="16" t="str">
        <f t="shared" si="27"/>
        <v/>
      </c>
      <c r="AY181" s="2">
        <f t="shared" si="28"/>
        <v>0</v>
      </c>
      <c r="AZ181" s="2">
        <f t="shared" si="29"/>
        <v>0</v>
      </c>
      <c r="BA181" s="2">
        <f t="shared" si="30"/>
        <v>0</v>
      </c>
      <c r="BB181" s="2">
        <f t="shared" si="31"/>
        <v>0</v>
      </c>
      <c r="BC181" s="2">
        <f t="shared" si="32"/>
        <v>0</v>
      </c>
      <c r="BD181" s="2">
        <f t="shared" si="33"/>
        <v>0</v>
      </c>
    </row>
    <row r="182" spans="1:56" ht="15" customHeight="1" x14ac:dyDescent="0.25">
      <c r="A182" s="2" t="s">
        <v>294</v>
      </c>
      <c r="B182" s="2" t="s">
        <v>10</v>
      </c>
      <c r="C182" s="2">
        <v>2017</v>
      </c>
      <c r="D182" s="2" t="s">
        <v>726</v>
      </c>
      <c r="E182" s="2" t="s">
        <v>726</v>
      </c>
      <c r="F182" s="2" t="s">
        <v>726</v>
      </c>
      <c r="G182" s="2" t="s">
        <v>726</v>
      </c>
      <c r="H182" s="2" t="s">
        <v>726</v>
      </c>
      <c r="I182" s="2" t="s">
        <v>726</v>
      </c>
      <c r="J182" s="2" t="s">
        <v>726</v>
      </c>
      <c r="K182" s="2" t="s">
        <v>726</v>
      </c>
      <c r="L182" s="2" t="s">
        <v>726</v>
      </c>
      <c r="M182" s="2" t="s">
        <v>726</v>
      </c>
      <c r="N182" s="2" t="s">
        <v>726</v>
      </c>
      <c r="O182" s="2" t="s">
        <v>726</v>
      </c>
      <c r="P182" s="2" t="s">
        <v>726</v>
      </c>
      <c r="Q182" s="2" t="s">
        <v>726</v>
      </c>
      <c r="R182" s="2" t="s">
        <v>726</v>
      </c>
      <c r="S182" s="2" t="s">
        <v>726</v>
      </c>
      <c r="T182" s="2" t="s">
        <v>726</v>
      </c>
      <c r="U182" s="2" t="s">
        <v>726</v>
      </c>
      <c r="V182" s="2" t="s">
        <v>726</v>
      </c>
      <c r="W182" s="2" t="s">
        <v>726</v>
      </c>
      <c r="X182" s="2" t="s">
        <v>726</v>
      </c>
      <c r="Y182" s="2" t="s">
        <v>726</v>
      </c>
      <c r="Z182" s="2" t="s">
        <v>726</v>
      </c>
      <c r="AA182" s="2" t="s">
        <v>726</v>
      </c>
      <c r="AB182" s="2" t="s">
        <v>726</v>
      </c>
      <c r="AC182" s="2" t="s">
        <v>726</v>
      </c>
      <c r="AD182" s="2" t="s">
        <v>726</v>
      </c>
      <c r="AE182" s="2" t="s">
        <v>726</v>
      </c>
      <c r="AF182" s="2" t="s">
        <v>726</v>
      </c>
      <c r="AG182" s="2" t="s">
        <v>726</v>
      </c>
      <c r="AH182" s="2" t="s">
        <v>609</v>
      </c>
      <c r="AI182" s="2" t="s">
        <v>726</v>
      </c>
      <c r="AJ182" s="2" t="s">
        <v>726</v>
      </c>
      <c r="AK182" s="2" t="s">
        <v>726</v>
      </c>
      <c r="AL182" s="2" t="s">
        <v>726</v>
      </c>
      <c r="AM182" s="2" t="s">
        <v>726</v>
      </c>
      <c r="AN182" s="2" t="s">
        <v>726</v>
      </c>
      <c r="AO182" s="2" t="s">
        <v>726</v>
      </c>
      <c r="AQ182" s="2">
        <f t="shared" si="24"/>
        <v>0</v>
      </c>
      <c r="AR182" s="2">
        <f t="shared" si="23"/>
        <v>0</v>
      </c>
      <c r="AT182" s="2">
        <f t="shared" si="25"/>
        <v>0</v>
      </c>
      <c r="AU182" s="2">
        <f t="shared" si="26"/>
        <v>0</v>
      </c>
      <c r="AV182" s="16" t="str">
        <f t="shared" si="27"/>
        <v/>
      </c>
      <c r="AY182" s="2">
        <f t="shared" si="28"/>
        <v>0</v>
      </c>
      <c r="AZ182" s="2">
        <f t="shared" si="29"/>
        <v>0</v>
      </c>
      <c r="BA182" s="2">
        <f t="shared" si="30"/>
        <v>0</v>
      </c>
      <c r="BB182" s="2">
        <f t="shared" si="31"/>
        <v>0</v>
      </c>
      <c r="BC182" s="2">
        <f t="shared" si="32"/>
        <v>0</v>
      </c>
      <c r="BD182" s="2">
        <f t="shared" si="33"/>
        <v>0</v>
      </c>
    </row>
    <row r="183" spans="1:56" ht="15" customHeight="1" x14ac:dyDescent="0.25">
      <c r="A183" s="2" t="s">
        <v>294</v>
      </c>
      <c r="B183" s="2" t="s">
        <v>295</v>
      </c>
      <c r="C183" s="2">
        <v>2017</v>
      </c>
      <c r="D183" s="2" t="s">
        <v>726</v>
      </c>
      <c r="E183" s="2" t="s">
        <v>726</v>
      </c>
      <c r="F183" s="2" t="s">
        <v>726</v>
      </c>
      <c r="G183" s="2" t="s">
        <v>726</v>
      </c>
      <c r="H183" s="2" t="s">
        <v>726</v>
      </c>
      <c r="I183" s="2" t="s">
        <v>726</v>
      </c>
      <c r="J183" s="2" t="s">
        <v>726</v>
      </c>
      <c r="K183" s="2" t="s">
        <v>726</v>
      </c>
      <c r="L183" s="2" t="s">
        <v>726</v>
      </c>
      <c r="M183" s="2" t="s">
        <v>726</v>
      </c>
      <c r="N183" s="2" t="s">
        <v>726</v>
      </c>
      <c r="O183" s="2" t="s">
        <v>726</v>
      </c>
      <c r="P183" s="2" t="s">
        <v>726</v>
      </c>
      <c r="Q183" s="2" t="s">
        <v>726</v>
      </c>
      <c r="R183" s="2" t="s">
        <v>726</v>
      </c>
      <c r="S183" s="2" t="s">
        <v>726</v>
      </c>
      <c r="T183" s="2" t="s">
        <v>726</v>
      </c>
      <c r="U183" s="2" t="s">
        <v>726</v>
      </c>
      <c r="V183" s="2" t="s">
        <v>726</v>
      </c>
      <c r="W183" s="2" t="s">
        <v>726</v>
      </c>
      <c r="X183" s="2" t="s">
        <v>726</v>
      </c>
      <c r="Y183" s="2" t="s">
        <v>726</v>
      </c>
      <c r="Z183" s="2" t="s">
        <v>726</v>
      </c>
      <c r="AA183" s="2" t="s">
        <v>726</v>
      </c>
      <c r="AB183" s="2" t="s">
        <v>726</v>
      </c>
      <c r="AC183" s="2" t="s">
        <v>726</v>
      </c>
      <c r="AD183" s="2" t="s">
        <v>726</v>
      </c>
      <c r="AE183" s="2" t="s">
        <v>726</v>
      </c>
      <c r="AF183" s="2" t="s">
        <v>726</v>
      </c>
      <c r="AG183" s="2" t="s">
        <v>726</v>
      </c>
      <c r="AH183" s="2" t="s">
        <v>609</v>
      </c>
      <c r="AI183" s="2" t="s">
        <v>726</v>
      </c>
      <c r="AJ183" s="2" t="s">
        <v>726</v>
      </c>
      <c r="AK183" s="2" t="s">
        <v>726</v>
      </c>
      <c r="AL183" s="2" t="s">
        <v>726</v>
      </c>
      <c r="AM183" s="2" t="s">
        <v>726</v>
      </c>
      <c r="AN183" s="2" t="s">
        <v>726</v>
      </c>
      <c r="AO183" s="2" t="s">
        <v>726</v>
      </c>
      <c r="AQ183" s="2">
        <f t="shared" si="24"/>
        <v>0</v>
      </c>
      <c r="AR183" s="2">
        <f t="shared" si="23"/>
        <v>0</v>
      </c>
      <c r="AT183" s="2">
        <f t="shared" si="25"/>
        <v>0</v>
      </c>
      <c r="AU183" s="2">
        <f t="shared" si="26"/>
        <v>0</v>
      </c>
      <c r="AV183" s="16" t="str">
        <f t="shared" si="27"/>
        <v/>
      </c>
      <c r="AY183" s="2">
        <f t="shared" si="28"/>
        <v>0</v>
      </c>
      <c r="AZ183" s="2">
        <f t="shared" si="29"/>
        <v>0</v>
      </c>
      <c r="BA183" s="2">
        <f t="shared" si="30"/>
        <v>0</v>
      </c>
      <c r="BB183" s="2">
        <f t="shared" si="31"/>
        <v>0</v>
      </c>
      <c r="BC183" s="2">
        <f t="shared" si="32"/>
        <v>0</v>
      </c>
      <c r="BD183" s="2">
        <f t="shared" si="33"/>
        <v>0</v>
      </c>
    </row>
    <row r="184" spans="1:56" ht="15" customHeight="1" x14ac:dyDescent="0.25">
      <c r="A184" s="2" t="s">
        <v>294</v>
      </c>
      <c r="B184" s="2" t="s">
        <v>296</v>
      </c>
      <c r="C184" s="2">
        <v>2017</v>
      </c>
      <c r="D184" s="2" t="s">
        <v>726</v>
      </c>
      <c r="E184" s="2" t="s">
        <v>726</v>
      </c>
      <c r="F184" s="2" t="s">
        <v>726</v>
      </c>
      <c r="G184" s="2" t="s">
        <v>726</v>
      </c>
      <c r="H184" s="2" t="s">
        <v>726</v>
      </c>
      <c r="I184" s="2" t="s">
        <v>726</v>
      </c>
      <c r="J184" s="2" t="s">
        <v>726</v>
      </c>
      <c r="K184" s="2" t="s">
        <v>726</v>
      </c>
      <c r="L184" s="2" t="s">
        <v>726</v>
      </c>
      <c r="M184" s="2" t="s">
        <v>726</v>
      </c>
      <c r="N184" s="2" t="s">
        <v>726</v>
      </c>
      <c r="O184" s="2" t="s">
        <v>726</v>
      </c>
      <c r="P184" s="2" t="s">
        <v>726</v>
      </c>
      <c r="Q184" s="2" t="s">
        <v>726</v>
      </c>
      <c r="R184" s="2" t="s">
        <v>726</v>
      </c>
      <c r="S184" s="2" t="s">
        <v>726</v>
      </c>
      <c r="T184" s="2" t="s">
        <v>726</v>
      </c>
      <c r="U184" s="2" t="s">
        <v>726</v>
      </c>
      <c r="V184" s="2" t="s">
        <v>726</v>
      </c>
      <c r="W184" s="2" t="s">
        <v>726</v>
      </c>
      <c r="X184" s="2" t="s">
        <v>726</v>
      </c>
      <c r="Y184" s="2" t="s">
        <v>726</v>
      </c>
      <c r="Z184" s="2" t="s">
        <v>726</v>
      </c>
      <c r="AA184" s="2" t="s">
        <v>726</v>
      </c>
      <c r="AB184" s="2" t="s">
        <v>726</v>
      </c>
      <c r="AC184" s="2" t="s">
        <v>726</v>
      </c>
      <c r="AD184" s="2" t="s">
        <v>726</v>
      </c>
      <c r="AE184" s="2" t="s">
        <v>726</v>
      </c>
      <c r="AF184" s="2" t="s">
        <v>726</v>
      </c>
      <c r="AG184" s="2" t="s">
        <v>726</v>
      </c>
      <c r="AH184" s="2" t="s">
        <v>609</v>
      </c>
      <c r="AI184" s="2" t="s">
        <v>726</v>
      </c>
      <c r="AJ184" s="2" t="s">
        <v>726</v>
      </c>
      <c r="AK184" s="2" t="s">
        <v>726</v>
      </c>
      <c r="AL184" s="2" t="s">
        <v>726</v>
      </c>
      <c r="AM184" s="2" t="s">
        <v>726</v>
      </c>
      <c r="AN184" s="2" t="s">
        <v>726</v>
      </c>
      <c r="AO184" s="2" t="s">
        <v>726</v>
      </c>
      <c r="AQ184" s="2">
        <f t="shared" si="24"/>
        <v>0</v>
      </c>
      <c r="AR184" s="2">
        <f t="shared" si="23"/>
        <v>0</v>
      </c>
      <c r="AT184" s="2">
        <f t="shared" si="25"/>
        <v>0</v>
      </c>
      <c r="AU184" s="2">
        <f t="shared" si="26"/>
        <v>0</v>
      </c>
      <c r="AV184" s="16" t="str">
        <f t="shared" si="27"/>
        <v/>
      </c>
      <c r="AY184" s="2">
        <f t="shared" si="28"/>
        <v>0</v>
      </c>
      <c r="AZ184" s="2">
        <f t="shared" si="29"/>
        <v>0</v>
      </c>
      <c r="BA184" s="2">
        <f t="shared" si="30"/>
        <v>0</v>
      </c>
      <c r="BB184" s="2">
        <f t="shared" si="31"/>
        <v>0</v>
      </c>
      <c r="BC184" s="2">
        <f t="shared" si="32"/>
        <v>0</v>
      </c>
      <c r="BD184" s="2">
        <f t="shared" si="33"/>
        <v>0</v>
      </c>
    </row>
    <row r="185" spans="1:56" ht="15" customHeight="1" x14ac:dyDescent="0.25">
      <c r="A185" s="2" t="s">
        <v>294</v>
      </c>
      <c r="B185" s="2" t="s">
        <v>297</v>
      </c>
      <c r="C185" s="2">
        <v>2017</v>
      </c>
      <c r="D185" s="2" t="s">
        <v>726</v>
      </c>
      <c r="E185" s="2" t="s">
        <v>726</v>
      </c>
      <c r="F185" s="2" t="s">
        <v>726</v>
      </c>
      <c r="G185" s="2" t="s">
        <v>726</v>
      </c>
      <c r="H185" s="2" t="s">
        <v>726</v>
      </c>
      <c r="I185" s="2" t="s">
        <v>726</v>
      </c>
      <c r="J185" s="2" t="s">
        <v>726</v>
      </c>
      <c r="K185" s="2" t="s">
        <v>726</v>
      </c>
      <c r="L185" s="2" t="s">
        <v>726</v>
      </c>
      <c r="M185" s="2" t="s">
        <v>726</v>
      </c>
      <c r="N185" s="2" t="s">
        <v>726</v>
      </c>
      <c r="O185" s="2" t="s">
        <v>726</v>
      </c>
      <c r="P185" s="2" t="s">
        <v>726</v>
      </c>
      <c r="Q185" s="2" t="s">
        <v>726</v>
      </c>
      <c r="R185" s="2" t="s">
        <v>726</v>
      </c>
      <c r="S185" s="2" t="s">
        <v>726</v>
      </c>
      <c r="T185" s="2" t="s">
        <v>726</v>
      </c>
      <c r="U185" s="2" t="s">
        <v>726</v>
      </c>
      <c r="V185" s="2" t="s">
        <v>726</v>
      </c>
      <c r="W185" s="2" t="s">
        <v>726</v>
      </c>
      <c r="X185" s="2" t="s">
        <v>726</v>
      </c>
      <c r="Y185" s="2" t="s">
        <v>726</v>
      </c>
      <c r="Z185" s="2" t="s">
        <v>726</v>
      </c>
      <c r="AA185" s="2" t="s">
        <v>726</v>
      </c>
      <c r="AB185" s="2" t="s">
        <v>726</v>
      </c>
      <c r="AC185" s="2" t="s">
        <v>726</v>
      </c>
      <c r="AD185" s="2" t="s">
        <v>726</v>
      </c>
      <c r="AE185" s="2" t="s">
        <v>726</v>
      </c>
      <c r="AF185" s="2" t="s">
        <v>726</v>
      </c>
      <c r="AG185" s="2" t="s">
        <v>726</v>
      </c>
      <c r="AH185" s="2" t="s">
        <v>609</v>
      </c>
      <c r="AI185" s="2" t="s">
        <v>726</v>
      </c>
      <c r="AJ185" s="2" t="s">
        <v>726</v>
      </c>
      <c r="AK185" s="2" t="s">
        <v>726</v>
      </c>
      <c r="AL185" s="2" t="s">
        <v>726</v>
      </c>
      <c r="AM185" s="2" t="s">
        <v>726</v>
      </c>
      <c r="AN185" s="2" t="s">
        <v>726</v>
      </c>
      <c r="AO185" s="2" t="s">
        <v>726</v>
      </c>
      <c r="AQ185" s="2">
        <f t="shared" si="24"/>
        <v>0</v>
      </c>
      <c r="AR185" s="2">
        <f t="shared" si="23"/>
        <v>0</v>
      </c>
      <c r="AT185" s="2">
        <f t="shared" si="25"/>
        <v>0</v>
      </c>
      <c r="AU185" s="2">
        <f t="shared" si="26"/>
        <v>0</v>
      </c>
      <c r="AV185" s="16" t="str">
        <f t="shared" si="27"/>
        <v/>
      </c>
      <c r="AY185" s="2">
        <f t="shared" si="28"/>
        <v>0</v>
      </c>
      <c r="AZ185" s="2">
        <f t="shared" si="29"/>
        <v>0</v>
      </c>
      <c r="BA185" s="2">
        <f t="shared" si="30"/>
        <v>0</v>
      </c>
      <c r="BB185" s="2">
        <f t="shared" si="31"/>
        <v>0</v>
      </c>
      <c r="BC185" s="2">
        <f t="shared" si="32"/>
        <v>0</v>
      </c>
      <c r="BD185" s="2">
        <f t="shared" si="33"/>
        <v>0</v>
      </c>
    </row>
    <row r="186" spans="1:56" ht="15" customHeight="1" x14ac:dyDescent="0.25">
      <c r="A186" s="2" t="s">
        <v>298</v>
      </c>
      <c r="B186" s="2" t="s">
        <v>299</v>
      </c>
      <c r="C186" s="2">
        <v>2017</v>
      </c>
      <c r="D186" s="2" t="s">
        <v>609</v>
      </c>
      <c r="E186" s="2" t="s">
        <v>609</v>
      </c>
      <c r="F186" s="2" t="s">
        <v>609</v>
      </c>
      <c r="G186" s="2" t="s">
        <v>609</v>
      </c>
      <c r="H186" s="2" t="s">
        <v>609</v>
      </c>
      <c r="I186" s="2" t="s">
        <v>609</v>
      </c>
      <c r="J186" s="2" t="s">
        <v>609</v>
      </c>
      <c r="K186" s="2" t="s">
        <v>609</v>
      </c>
      <c r="L186" s="2" t="s">
        <v>609</v>
      </c>
      <c r="M186" s="2" t="s">
        <v>609</v>
      </c>
      <c r="N186" s="2" t="s">
        <v>609</v>
      </c>
      <c r="O186" s="2" t="s">
        <v>609</v>
      </c>
      <c r="P186" s="2" t="s">
        <v>609</v>
      </c>
      <c r="Q186" s="2" t="s">
        <v>609</v>
      </c>
      <c r="R186" s="2" t="s">
        <v>609</v>
      </c>
      <c r="S186" s="2" t="s">
        <v>609</v>
      </c>
      <c r="T186" s="2" t="s">
        <v>609</v>
      </c>
      <c r="U186" s="2" t="s">
        <v>609</v>
      </c>
      <c r="V186" s="2" t="s">
        <v>609</v>
      </c>
      <c r="W186" s="2" t="s">
        <v>609</v>
      </c>
      <c r="X186" s="2" t="s">
        <v>609</v>
      </c>
      <c r="Y186" s="2" t="s">
        <v>609</v>
      </c>
      <c r="Z186" s="2" t="s">
        <v>609</v>
      </c>
      <c r="AA186" s="2" t="s">
        <v>609</v>
      </c>
      <c r="AB186" s="2" t="s">
        <v>609</v>
      </c>
      <c r="AC186" s="2" t="s">
        <v>609</v>
      </c>
      <c r="AD186" s="2" t="s">
        <v>609</v>
      </c>
      <c r="AE186" s="2" t="s">
        <v>609</v>
      </c>
      <c r="AF186" s="2" t="s">
        <v>609</v>
      </c>
      <c r="AG186" s="2" t="s">
        <v>609</v>
      </c>
      <c r="AH186" s="2" t="s">
        <v>609</v>
      </c>
      <c r="AI186" s="2" t="s">
        <v>609</v>
      </c>
      <c r="AJ186" s="2" t="s">
        <v>609</v>
      </c>
      <c r="AK186" s="2" t="s">
        <v>609</v>
      </c>
      <c r="AL186" s="2" t="s">
        <v>609</v>
      </c>
      <c r="AM186" s="2" t="s">
        <v>609</v>
      </c>
      <c r="AN186" s="2" t="s">
        <v>609</v>
      </c>
      <c r="AO186" s="2" t="s">
        <v>609</v>
      </c>
      <c r="AQ186" s="2">
        <f t="shared" si="24"/>
        <v>0</v>
      </c>
      <c r="AR186" s="2">
        <f t="shared" si="23"/>
        <v>0</v>
      </c>
      <c r="AT186" s="2">
        <f t="shared" si="25"/>
        <v>0</v>
      </c>
      <c r="AU186" s="2">
        <f t="shared" si="26"/>
        <v>0</v>
      </c>
      <c r="AV186" s="16" t="str">
        <f t="shared" si="27"/>
        <v/>
      </c>
      <c r="AY186" s="2">
        <f t="shared" si="28"/>
        <v>0</v>
      </c>
      <c r="AZ186" s="2">
        <f t="shared" si="29"/>
        <v>0</v>
      </c>
      <c r="BA186" s="2">
        <f t="shared" si="30"/>
        <v>0</v>
      </c>
      <c r="BB186" s="2">
        <f t="shared" si="31"/>
        <v>0</v>
      </c>
      <c r="BC186" s="2">
        <f t="shared" si="32"/>
        <v>0</v>
      </c>
      <c r="BD186" s="2">
        <f t="shared" si="33"/>
        <v>0</v>
      </c>
    </row>
    <row r="187" spans="1:56" ht="15" customHeight="1" x14ac:dyDescent="0.25">
      <c r="A187" s="2" t="s">
        <v>301</v>
      </c>
      <c r="B187" s="2" t="s">
        <v>302</v>
      </c>
      <c r="C187" s="2">
        <v>2017</v>
      </c>
      <c r="D187" s="2" t="s">
        <v>726</v>
      </c>
      <c r="E187" s="2" t="s">
        <v>726</v>
      </c>
      <c r="F187" s="2" t="s">
        <v>726</v>
      </c>
      <c r="G187" s="2" t="s">
        <v>726</v>
      </c>
      <c r="H187" s="2" t="s">
        <v>726</v>
      </c>
      <c r="I187" s="2" t="s">
        <v>726</v>
      </c>
      <c r="J187" s="2" t="s">
        <v>726</v>
      </c>
      <c r="K187" s="2" t="s">
        <v>726</v>
      </c>
      <c r="L187" s="2" t="s">
        <v>726</v>
      </c>
      <c r="M187" s="2" t="s">
        <v>726</v>
      </c>
      <c r="N187" s="2" t="s">
        <v>726</v>
      </c>
      <c r="O187" s="2" t="s">
        <v>609</v>
      </c>
      <c r="P187" s="2" t="s">
        <v>726</v>
      </c>
      <c r="Q187" s="2" t="s">
        <v>726</v>
      </c>
      <c r="R187" s="2" t="s">
        <v>726</v>
      </c>
      <c r="S187" s="2" t="s">
        <v>726</v>
      </c>
      <c r="T187" s="2" t="s">
        <v>726</v>
      </c>
      <c r="U187" s="2" t="s">
        <v>726</v>
      </c>
      <c r="V187" s="2" t="s">
        <v>726</v>
      </c>
      <c r="W187" s="2" t="s">
        <v>726</v>
      </c>
      <c r="X187" s="2" t="s">
        <v>726</v>
      </c>
      <c r="Y187" s="2" t="s">
        <v>726</v>
      </c>
      <c r="Z187" s="2" t="s">
        <v>726</v>
      </c>
      <c r="AA187" s="2" t="s">
        <v>726</v>
      </c>
      <c r="AB187" s="2" t="s">
        <v>726</v>
      </c>
      <c r="AC187" s="2" t="s">
        <v>726</v>
      </c>
      <c r="AD187" s="2" t="s">
        <v>726</v>
      </c>
      <c r="AE187" s="2" t="s">
        <v>726</v>
      </c>
      <c r="AF187" s="2" t="s">
        <v>726</v>
      </c>
      <c r="AG187" s="2" t="s">
        <v>726</v>
      </c>
      <c r="AH187" s="2" t="s">
        <v>609</v>
      </c>
      <c r="AI187" s="2" t="s">
        <v>726</v>
      </c>
      <c r="AJ187" s="2" t="s">
        <v>726</v>
      </c>
      <c r="AK187" s="2" t="s">
        <v>726</v>
      </c>
      <c r="AL187" s="2" t="s">
        <v>726</v>
      </c>
      <c r="AM187" s="2" t="s">
        <v>726</v>
      </c>
      <c r="AN187" s="2" t="s">
        <v>726</v>
      </c>
      <c r="AO187" s="2" t="s">
        <v>726</v>
      </c>
      <c r="AQ187" s="2">
        <f t="shared" si="24"/>
        <v>0</v>
      </c>
      <c r="AR187" s="2">
        <f t="shared" si="23"/>
        <v>0</v>
      </c>
      <c r="AT187" s="2">
        <f t="shared" si="25"/>
        <v>0</v>
      </c>
      <c r="AU187" s="2">
        <f t="shared" si="26"/>
        <v>0</v>
      </c>
      <c r="AV187" s="16" t="str">
        <f t="shared" si="27"/>
        <v/>
      </c>
      <c r="AY187" s="2">
        <f t="shared" si="28"/>
        <v>0</v>
      </c>
      <c r="AZ187" s="2">
        <f t="shared" si="29"/>
        <v>0</v>
      </c>
      <c r="BA187" s="2">
        <f t="shared" si="30"/>
        <v>0</v>
      </c>
      <c r="BB187" s="2">
        <f t="shared" si="31"/>
        <v>0</v>
      </c>
      <c r="BC187" s="2">
        <f t="shared" si="32"/>
        <v>0</v>
      </c>
      <c r="BD187" s="2">
        <f t="shared" si="33"/>
        <v>0</v>
      </c>
    </row>
    <row r="188" spans="1:56" ht="15" customHeight="1" x14ac:dyDescent="0.25">
      <c r="A188" s="2" t="s">
        <v>303</v>
      </c>
      <c r="B188" s="2" t="s">
        <v>304</v>
      </c>
      <c r="C188" s="2">
        <v>2017</v>
      </c>
      <c r="D188" s="2">
        <v>76.394000000000005</v>
      </c>
      <c r="E188" s="2" t="s">
        <v>726</v>
      </c>
      <c r="F188" s="2" t="s">
        <v>726</v>
      </c>
      <c r="G188" s="2" t="s">
        <v>726</v>
      </c>
      <c r="H188" s="2" t="s">
        <v>726</v>
      </c>
      <c r="I188" s="2">
        <v>76.394000000000005</v>
      </c>
      <c r="J188" s="2" t="s">
        <v>726</v>
      </c>
      <c r="K188" s="2" t="s">
        <v>726</v>
      </c>
      <c r="L188" s="2" t="s">
        <v>726</v>
      </c>
      <c r="M188" s="2" t="s">
        <v>726</v>
      </c>
      <c r="N188" s="2" t="s">
        <v>726</v>
      </c>
      <c r="O188" s="2" t="s">
        <v>726</v>
      </c>
      <c r="P188" s="2" t="s">
        <v>726</v>
      </c>
      <c r="Q188" s="2" t="s">
        <v>726</v>
      </c>
      <c r="R188" s="2" t="s">
        <v>726</v>
      </c>
      <c r="S188" s="2" t="s">
        <v>726</v>
      </c>
      <c r="T188" s="2" t="s">
        <v>726</v>
      </c>
      <c r="U188" s="2" t="s">
        <v>726</v>
      </c>
      <c r="V188" s="2" t="s">
        <v>726</v>
      </c>
      <c r="W188" s="2" t="s">
        <v>726</v>
      </c>
      <c r="X188" s="2" t="s">
        <v>726</v>
      </c>
      <c r="Y188" s="2" t="s">
        <v>726</v>
      </c>
      <c r="Z188" s="2" t="s">
        <v>726</v>
      </c>
      <c r="AA188" s="2">
        <v>0.69399999999999995</v>
      </c>
      <c r="AB188" s="2" t="s">
        <v>726</v>
      </c>
      <c r="AC188" s="2" t="s">
        <v>726</v>
      </c>
      <c r="AD188" s="2" t="s">
        <v>726</v>
      </c>
      <c r="AE188" s="2" t="s">
        <v>726</v>
      </c>
      <c r="AF188" s="2">
        <v>75.7</v>
      </c>
      <c r="AG188" s="2" t="s">
        <v>726</v>
      </c>
      <c r="AH188" s="2" t="s">
        <v>609</v>
      </c>
      <c r="AI188" s="2" t="s">
        <v>726</v>
      </c>
      <c r="AJ188" s="2" t="s">
        <v>726</v>
      </c>
      <c r="AK188" s="2" t="s">
        <v>726</v>
      </c>
      <c r="AL188" s="2" t="s">
        <v>726</v>
      </c>
      <c r="AM188" s="2" t="s">
        <v>726</v>
      </c>
      <c r="AN188" s="2" t="s">
        <v>726</v>
      </c>
      <c r="AO188" s="2" t="s">
        <v>726</v>
      </c>
      <c r="AQ188" s="2">
        <f t="shared" si="24"/>
        <v>76.394000000000005</v>
      </c>
      <c r="AR188" s="2">
        <f t="shared" si="23"/>
        <v>76.394000000000005</v>
      </c>
      <c r="AT188" s="2">
        <f t="shared" si="25"/>
        <v>76.394000000000005</v>
      </c>
      <c r="AU188" s="2">
        <f t="shared" si="26"/>
        <v>0</v>
      </c>
      <c r="AV188" s="16">
        <f t="shared" si="27"/>
        <v>1</v>
      </c>
      <c r="AY188" s="2">
        <f t="shared" si="28"/>
        <v>0</v>
      </c>
      <c r="AZ188" s="2">
        <f t="shared" si="29"/>
        <v>0</v>
      </c>
      <c r="BA188" s="2">
        <f t="shared" si="30"/>
        <v>0</v>
      </c>
      <c r="BB188" s="2">
        <f t="shared" si="31"/>
        <v>0</v>
      </c>
      <c r="BC188" s="2">
        <f t="shared" si="32"/>
        <v>0</v>
      </c>
      <c r="BD188" s="2">
        <f t="shared" si="33"/>
        <v>0</v>
      </c>
    </row>
    <row r="189" spans="1:56" ht="15" customHeight="1" x14ac:dyDescent="0.25">
      <c r="A189" s="2" t="s">
        <v>303</v>
      </c>
      <c r="B189" s="2" t="s">
        <v>305</v>
      </c>
      <c r="C189" s="2">
        <v>2017</v>
      </c>
      <c r="D189" s="2">
        <v>84.426000000000002</v>
      </c>
      <c r="E189" s="2">
        <v>17.802</v>
      </c>
      <c r="F189" s="2">
        <v>6.4610000000000003</v>
      </c>
      <c r="G189" s="2" t="s">
        <v>767</v>
      </c>
      <c r="H189" s="2">
        <v>38.642000000000003</v>
      </c>
      <c r="I189" s="2">
        <v>84.426000000000002</v>
      </c>
      <c r="J189" s="2" t="s">
        <v>726</v>
      </c>
      <c r="K189" s="2" t="s">
        <v>726</v>
      </c>
      <c r="L189" s="2" t="s">
        <v>726</v>
      </c>
      <c r="M189" s="2" t="s">
        <v>726</v>
      </c>
      <c r="N189" s="2" t="s">
        <v>726</v>
      </c>
      <c r="O189" s="2" t="s">
        <v>726</v>
      </c>
      <c r="P189" s="2" t="s">
        <v>726</v>
      </c>
      <c r="Q189" s="2" t="s">
        <v>726</v>
      </c>
      <c r="R189" s="2" t="s">
        <v>726</v>
      </c>
      <c r="S189" s="2" t="s">
        <v>726</v>
      </c>
      <c r="T189" s="2" t="s">
        <v>726</v>
      </c>
      <c r="U189" s="2" t="s">
        <v>726</v>
      </c>
      <c r="V189" s="2" t="s">
        <v>726</v>
      </c>
      <c r="W189" s="2" t="s">
        <v>726</v>
      </c>
      <c r="X189" s="2" t="s">
        <v>726</v>
      </c>
      <c r="Y189" s="2" t="s">
        <v>726</v>
      </c>
      <c r="Z189" s="2" t="s">
        <v>726</v>
      </c>
      <c r="AA189" s="2" t="s">
        <v>726</v>
      </c>
      <c r="AB189" s="2" t="s">
        <v>726</v>
      </c>
      <c r="AC189" s="2" t="s">
        <v>726</v>
      </c>
      <c r="AD189" s="2" t="s">
        <v>726</v>
      </c>
      <c r="AE189" s="2" t="s">
        <v>726</v>
      </c>
      <c r="AF189" s="2">
        <v>76.525000000000006</v>
      </c>
      <c r="AG189" s="2" t="s">
        <v>743</v>
      </c>
      <c r="AH189" s="2" t="s">
        <v>727</v>
      </c>
      <c r="AI189" s="2" t="s">
        <v>726</v>
      </c>
      <c r="AJ189" s="2" t="s">
        <v>726</v>
      </c>
      <c r="AK189" s="2">
        <v>7.9009999999999998</v>
      </c>
      <c r="AL189" s="2" t="s">
        <v>726</v>
      </c>
      <c r="AM189" s="2">
        <v>100</v>
      </c>
      <c r="AN189" s="2" t="s">
        <v>726</v>
      </c>
      <c r="AO189" s="2" t="s">
        <v>726</v>
      </c>
      <c r="AQ189" s="2">
        <f t="shared" si="24"/>
        <v>76.525000000000006</v>
      </c>
      <c r="AR189" s="2">
        <f t="shared" si="23"/>
        <v>84.426000000000002</v>
      </c>
      <c r="AT189" s="2">
        <f t="shared" si="25"/>
        <v>84.426000000000002</v>
      </c>
      <c r="AU189" s="2">
        <f t="shared" si="26"/>
        <v>17.802</v>
      </c>
      <c r="AV189" s="16">
        <f t="shared" si="27"/>
        <v>1.2108592139862129</v>
      </c>
      <c r="AY189" s="2">
        <f t="shared" si="28"/>
        <v>7.9009999999999998</v>
      </c>
      <c r="AZ189" s="2">
        <f t="shared" si="29"/>
        <v>0</v>
      </c>
      <c r="BA189" s="2">
        <f t="shared" si="30"/>
        <v>7.9009999999999998</v>
      </c>
      <c r="BB189" s="2">
        <f t="shared" si="31"/>
        <v>0</v>
      </c>
      <c r="BC189" s="2">
        <f t="shared" si="32"/>
        <v>0</v>
      </c>
      <c r="BD189" s="2">
        <f t="shared" si="33"/>
        <v>0</v>
      </c>
    </row>
    <row r="190" spans="1:56" ht="15" customHeight="1" x14ac:dyDescent="0.25">
      <c r="A190" s="2" t="s">
        <v>306</v>
      </c>
      <c r="B190" s="2" t="s">
        <v>307</v>
      </c>
      <c r="C190" s="2">
        <v>2017</v>
      </c>
      <c r="D190" s="2" t="s">
        <v>726</v>
      </c>
      <c r="E190" s="2" t="s">
        <v>726</v>
      </c>
      <c r="F190" s="2" t="s">
        <v>726</v>
      </c>
      <c r="G190" s="2" t="s">
        <v>726</v>
      </c>
      <c r="H190" s="2" t="s">
        <v>726</v>
      </c>
      <c r="I190" s="2" t="s">
        <v>726</v>
      </c>
      <c r="J190" s="2" t="s">
        <v>726</v>
      </c>
      <c r="K190" s="2" t="s">
        <v>726</v>
      </c>
      <c r="L190" s="2" t="s">
        <v>726</v>
      </c>
      <c r="M190" s="2" t="s">
        <v>726</v>
      </c>
      <c r="N190" s="2" t="s">
        <v>726</v>
      </c>
      <c r="O190" s="2" t="s">
        <v>726</v>
      </c>
      <c r="P190" s="2" t="s">
        <v>726</v>
      </c>
      <c r="Q190" s="2" t="s">
        <v>726</v>
      </c>
      <c r="R190" s="2" t="s">
        <v>726</v>
      </c>
      <c r="S190" s="2" t="s">
        <v>726</v>
      </c>
      <c r="T190" s="2" t="s">
        <v>726</v>
      </c>
      <c r="U190" s="2" t="s">
        <v>726</v>
      </c>
      <c r="V190" s="2" t="s">
        <v>726</v>
      </c>
      <c r="W190" s="2" t="s">
        <v>726</v>
      </c>
      <c r="X190" s="2" t="s">
        <v>726</v>
      </c>
      <c r="Y190" s="2" t="s">
        <v>726</v>
      </c>
      <c r="Z190" s="2" t="s">
        <v>726</v>
      </c>
      <c r="AA190" s="2" t="s">
        <v>726</v>
      </c>
      <c r="AB190" s="2" t="s">
        <v>726</v>
      </c>
      <c r="AC190" s="2" t="s">
        <v>726</v>
      </c>
      <c r="AD190" s="2" t="s">
        <v>726</v>
      </c>
      <c r="AE190" s="2" t="s">
        <v>726</v>
      </c>
      <c r="AF190" s="2" t="s">
        <v>726</v>
      </c>
      <c r="AG190" s="2" t="s">
        <v>726</v>
      </c>
      <c r="AH190" s="2" t="s">
        <v>727</v>
      </c>
      <c r="AI190" s="2" t="s">
        <v>726</v>
      </c>
      <c r="AJ190" s="2" t="s">
        <v>726</v>
      </c>
      <c r="AK190" s="2" t="s">
        <v>726</v>
      </c>
      <c r="AL190" s="2" t="s">
        <v>726</v>
      </c>
      <c r="AM190" s="2" t="s">
        <v>726</v>
      </c>
      <c r="AN190" s="2" t="s">
        <v>726</v>
      </c>
      <c r="AO190" s="2" t="s">
        <v>726</v>
      </c>
      <c r="AQ190" s="2">
        <f t="shared" si="24"/>
        <v>0</v>
      </c>
      <c r="AR190" s="2">
        <f t="shared" si="23"/>
        <v>0</v>
      </c>
      <c r="AT190" s="2">
        <f t="shared" si="25"/>
        <v>0</v>
      </c>
      <c r="AU190" s="2">
        <f t="shared" si="26"/>
        <v>0</v>
      </c>
      <c r="AV190" s="16" t="str">
        <f t="shared" si="27"/>
        <v/>
      </c>
      <c r="AY190" s="2">
        <f t="shared" si="28"/>
        <v>0</v>
      </c>
      <c r="AZ190" s="2">
        <f t="shared" si="29"/>
        <v>0</v>
      </c>
      <c r="BA190" s="2">
        <f t="shared" si="30"/>
        <v>0</v>
      </c>
      <c r="BB190" s="2">
        <f t="shared" si="31"/>
        <v>0</v>
      </c>
      <c r="BC190" s="2">
        <f t="shared" si="32"/>
        <v>0</v>
      </c>
      <c r="BD190" s="2">
        <f t="shared" si="33"/>
        <v>0</v>
      </c>
    </row>
    <row r="191" spans="1:56" ht="15" customHeight="1" x14ac:dyDescent="0.25">
      <c r="A191" s="2" t="s">
        <v>308</v>
      </c>
      <c r="B191" s="2" t="s">
        <v>309</v>
      </c>
      <c r="C191" s="2">
        <v>2017</v>
      </c>
      <c r="D191" s="2" t="s">
        <v>726</v>
      </c>
      <c r="E191" s="2" t="s">
        <v>726</v>
      </c>
      <c r="F191" s="2" t="s">
        <v>726</v>
      </c>
      <c r="G191" s="2" t="s">
        <v>726</v>
      </c>
      <c r="H191" s="2" t="s">
        <v>726</v>
      </c>
      <c r="I191" s="2" t="s">
        <v>726</v>
      </c>
      <c r="J191" s="2" t="s">
        <v>726</v>
      </c>
      <c r="K191" s="2" t="s">
        <v>726</v>
      </c>
      <c r="L191" s="2" t="s">
        <v>726</v>
      </c>
      <c r="M191" s="2" t="s">
        <v>726</v>
      </c>
      <c r="N191" s="2" t="s">
        <v>726</v>
      </c>
      <c r="O191" s="2" t="s">
        <v>726</v>
      </c>
      <c r="P191" s="2" t="s">
        <v>726</v>
      </c>
      <c r="Q191" s="2" t="s">
        <v>726</v>
      </c>
      <c r="R191" s="2" t="s">
        <v>726</v>
      </c>
      <c r="S191" s="2" t="s">
        <v>726</v>
      </c>
      <c r="T191" s="2" t="s">
        <v>726</v>
      </c>
      <c r="U191" s="2" t="s">
        <v>726</v>
      </c>
      <c r="V191" s="2" t="s">
        <v>726</v>
      </c>
      <c r="W191" s="2" t="s">
        <v>726</v>
      </c>
      <c r="X191" s="2" t="s">
        <v>726</v>
      </c>
      <c r="Y191" s="2" t="s">
        <v>726</v>
      </c>
      <c r="Z191" s="2" t="s">
        <v>726</v>
      </c>
      <c r="AA191" s="2" t="s">
        <v>726</v>
      </c>
      <c r="AB191" s="2" t="s">
        <v>726</v>
      </c>
      <c r="AC191" s="2" t="s">
        <v>726</v>
      </c>
      <c r="AD191" s="2" t="s">
        <v>726</v>
      </c>
      <c r="AE191" s="2" t="s">
        <v>726</v>
      </c>
      <c r="AF191" s="2" t="s">
        <v>726</v>
      </c>
      <c r="AG191" s="2" t="s">
        <v>726</v>
      </c>
      <c r="AH191" s="2" t="s">
        <v>609</v>
      </c>
      <c r="AI191" s="2" t="s">
        <v>726</v>
      </c>
      <c r="AJ191" s="2" t="s">
        <v>726</v>
      </c>
      <c r="AK191" s="2" t="s">
        <v>726</v>
      </c>
      <c r="AL191" s="2" t="s">
        <v>726</v>
      </c>
      <c r="AM191" s="2" t="s">
        <v>726</v>
      </c>
      <c r="AN191" s="2" t="s">
        <v>726</v>
      </c>
      <c r="AO191" s="2" t="s">
        <v>726</v>
      </c>
      <c r="AQ191" s="2">
        <f t="shared" si="24"/>
        <v>0</v>
      </c>
      <c r="AR191" s="2">
        <f t="shared" si="23"/>
        <v>0</v>
      </c>
      <c r="AT191" s="2">
        <f t="shared" si="25"/>
        <v>0</v>
      </c>
      <c r="AU191" s="2">
        <f t="shared" si="26"/>
        <v>0</v>
      </c>
      <c r="AV191" s="16" t="str">
        <f t="shared" si="27"/>
        <v/>
      </c>
      <c r="AY191" s="2">
        <f t="shared" si="28"/>
        <v>0</v>
      </c>
      <c r="AZ191" s="2">
        <f t="shared" si="29"/>
        <v>0</v>
      </c>
      <c r="BA191" s="2">
        <f t="shared" si="30"/>
        <v>0</v>
      </c>
      <c r="BB191" s="2">
        <f t="shared" si="31"/>
        <v>0</v>
      </c>
      <c r="BC191" s="2">
        <f t="shared" si="32"/>
        <v>0</v>
      </c>
      <c r="BD191" s="2">
        <f t="shared" si="33"/>
        <v>0</v>
      </c>
    </row>
    <row r="192" spans="1:56" ht="15" customHeight="1" x14ac:dyDescent="0.25">
      <c r="A192" s="2" t="s">
        <v>308</v>
      </c>
      <c r="B192" s="2" t="s">
        <v>310</v>
      </c>
      <c r="C192" s="2">
        <v>2017</v>
      </c>
      <c r="D192" s="2" t="s">
        <v>726</v>
      </c>
      <c r="E192" s="2" t="s">
        <v>726</v>
      </c>
      <c r="F192" s="2" t="s">
        <v>726</v>
      </c>
      <c r="G192" s="2" t="s">
        <v>726</v>
      </c>
      <c r="H192" s="2" t="s">
        <v>726</v>
      </c>
      <c r="I192" s="2" t="s">
        <v>726</v>
      </c>
      <c r="J192" s="2" t="s">
        <v>726</v>
      </c>
      <c r="K192" s="2" t="s">
        <v>726</v>
      </c>
      <c r="L192" s="2" t="s">
        <v>726</v>
      </c>
      <c r="M192" s="2" t="s">
        <v>726</v>
      </c>
      <c r="N192" s="2" t="s">
        <v>726</v>
      </c>
      <c r="O192" s="2" t="s">
        <v>726</v>
      </c>
      <c r="P192" s="2" t="s">
        <v>726</v>
      </c>
      <c r="Q192" s="2" t="s">
        <v>726</v>
      </c>
      <c r="R192" s="2" t="s">
        <v>726</v>
      </c>
      <c r="S192" s="2" t="s">
        <v>726</v>
      </c>
      <c r="T192" s="2" t="s">
        <v>726</v>
      </c>
      <c r="U192" s="2" t="s">
        <v>726</v>
      </c>
      <c r="V192" s="2" t="s">
        <v>726</v>
      </c>
      <c r="W192" s="2" t="s">
        <v>726</v>
      </c>
      <c r="X192" s="2" t="s">
        <v>726</v>
      </c>
      <c r="Y192" s="2" t="s">
        <v>726</v>
      </c>
      <c r="Z192" s="2" t="s">
        <v>726</v>
      </c>
      <c r="AA192" s="2" t="s">
        <v>726</v>
      </c>
      <c r="AB192" s="2" t="s">
        <v>726</v>
      </c>
      <c r="AC192" s="2" t="s">
        <v>726</v>
      </c>
      <c r="AD192" s="2" t="s">
        <v>726</v>
      </c>
      <c r="AE192" s="2" t="s">
        <v>726</v>
      </c>
      <c r="AF192" s="2" t="s">
        <v>726</v>
      </c>
      <c r="AG192" s="2" t="s">
        <v>726</v>
      </c>
      <c r="AH192" s="2" t="s">
        <v>609</v>
      </c>
      <c r="AI192" s="2" t="s">
        <v>726</v>
      </c>
      <c r="AJ192" s="2" t="s">
        <v>726</v>
      </c>
      <c r="AK192" s="2" t="s">
        <v>726</v>
      </c>
      <c r="AL192" s="2" t="s">
        <v>726</v>
      </c>
      <c r="AM192" s="2" t="s">
        <v>726</v>
      </c>
      <c r="AN192" s="2" t="s">
        <v>726</v>
      </c>
      <c r="AO192" s="2" t="s">
        <v>726</v>
      </c>
      <c r="AQ192" s="2">
        <f t="shared" si="24"/>
        <v>0</v>
      </c>
      <c r="AR192" s="2">
        <f t="shared" si="23"/>
        <v>0</v>
      </c>
      <c r="AT192" s="2">
        <f t="shared" si="25"/>
        <v>0</v>
      </c>
      <c r="AU192" s="2">
        <f t="shared" si="26"/>
        <v>0</v>
      </c>
      <c r="AV192" s="16" t="str">
        <f t="shared" si="27"/>
        <v/>
      </c>
      <c r="AY192" s="2">
        <f t="shared" si="28"/>
        <v>0</v>
      </c>
      <c r="AZ192" s="2">
        <f t="shared" si="29"/>
        <v>0</v>
      </c>
      <c r="BA192" s="2">
        <f t="shared" si="30"/>
        <v>0</v>
      </c>
      <c r="BB192" s="2">
        <f t="shared" si="31"/>
        <v>0</v>
      </c>
      <c r="BC192" s="2">
        <f t="shared" si="32"/>
        <v>0</v>
      </c>
      <c r="BD192" s="2">
        <f t="shared" si="33"/>
        <v>0</v>
      </c>
    </row>
    <row r="193" spans="1:56" ht="15" customHeight="1" x14ac:dyDescent="0.25">
      <c r="A193" s="2" t="s">
        <v>308</v>
      </c>
      <c r="B193" s="2" t="s">
        <v>311</v>
      </c>
      <c r="C193" s="2">
        <v>2017</v>
      </c>
      <c r="D193" s="2" t="s">
        <v>726</v>
      </c>
      <c r="E193" s="2" t="s">
        <v>726</v>
      </c>
      <c r="F193" s="2" t="s">
        <v>726</v>
      </c>
      <c r="G193" s="2" t="s">
        <v>726</v>
      </c>
      <c r="H193" s="2" t="s">
        <v>726</v>
      </c>
      <c r="I193" s="2" t="s">
        <v>726</v>
      </c>
      <c r="J193" s="2" t="s">
        <v>726</v>
      </c>
      <c r="K193" s="2" t="s">
        <v>726</v>
      </c>
      <c r="L193" s="2" t="s">
        <v>726</v>
      </c>
      <c r="M193" s="2" t="s">
        <v>726</v>
      </c>
      <c r="N193" s="2" t="s">
        <v>726</v>
      </c>
      <c r="O193" s="2" t="s">
        <v>726</v>
      </c>
      <c r="P193" s="2" t="s">
        <v>726</v>
      </c>
      <c r="Q193" s="2" t="s">
        <v>726</v>
      </c>
      <c r="R193" s="2" t="s">
        <v>726</v>
      </c>
      <c r="S193" s="2" t="s">
        <v>726</v>
      </c>
      <c r="T193" s="2" t="s">
        <v>726</v>
      </c>
      <c r="U193" s="2" t="s">
        <v>726</v>
      </c>
      <c r="V193" s="2" t="s">
        <v>726</v>
      </c>
      <c r="W193" s="2" t="s">
        <v>726</v>
      </c>
      <c r="X193" s="2" t="s">
        <v>726</v>
      </c>
      <c r="Y193" s="2" t="s">
        <v>726</v>
      </c>
      <c r="Z193" s="2" t="s">
        <v>726</v>
      </c>
      <c r="AA193" s="2" t="s">
        <v>726</v>
      </c>
      <c r="AB193" s="2" t="s">
        <v>726</v>
      </c>
      <c r="AC193" s="2" t="s">
        <v>726</v>
      </c>
      <c r="AD193" s="2" t="s">
        <v>726</v>
      </c>
      <c r="AE193" s="2" t="s">
        <v>726</v>
      </c>
      <c r="AF193" s="2" t="s">
        <v>726</v>
      </c>
      <c r="AG193" s="2" t="s">
        <v>726</v>
      </c>
      <c r="AH193" s="2" t="s">
        <v>609</v>
      </c>
      <c r="AI193" s="2" t="s">
        <v>726</v>
      </c>
      <c r="AJ193" s="2" t="s">
        <v>726</v>
      </c>
      <c r="AK193" s="2" t="s">
        <v>726</v>
      </c>
      <c r="AL193" s="2" t="s">
        <v>726</v>
      </c>
      <c r="AM193" s="2" t="s">
        <v>726</v>
      </c>
      <c r="AN193" s="2" t="s">
        <v>726</v>
      </c>
      <c r="AO193" s="2" t="s">
        <v>726</v>
      </c>
      <c r="AQ193" s="2">
        <f t="shared" si="24"/>
        <v>0</v>
      </c>
      <c r="AR193" s="2">
        <f t="shared" si="23"/>
        <v>0</v>
      </c>
      <c r="AT193" s="2">
        <f t="shared" si="25"/>
        <v>0</v>
      </c>
      <c r="AU193" s="2">
        <f t="shared" si="26"/>
        <v>0</v>
      </c>
      <c r="AV193" s="16" t="str">
        <f t="shared" si="27"/>
        <v/>
      </c>
      <c r="AY193" s="2">
        <f t="shared" si="28"/>
        <v>0</v>
      </c>
      <c r="AZ193" s="2">
        <f t="shared" si="29"/>
        <v>0</v>
      </c>
      <c r="BA193" s="2">
        <f t="shared" si="30"/>
        <v>0</v>
      </c>
      <c r="BB193" s="2">
        <f t="shared" si="31"/>
        <v>0</v>
      </c>
      <c r="BC193" s="2">
        <f t="shared" si="32"/>
        <v>0</v>
      </c>
      <c r="BD193" s="2">
        <f t="shared" si="33"/>
        <v>0</v>
      </c>
    </row>
    <row r="194" spans="1:56" ht="15" customHeight="1" x14ac:dyDescent="0.25">
      <c r="A194" s="2" t="s">
        <v>308</v>
      </c>
      <c r="B194" s="2" t="s">
        <v>312</v>
      </c>
      <c r="C194" s="2">
        <v>2017</v>
      </c>
      <c r="D194" s="2" t="s">
        <v>726</v>
      </c>
      <c r="E194" s="2" t="s">
        <v>726</v>
      </c>
      <c r="F194" s="2" t="s">
        <v>726</v>
      </c>
      <c r="G194" s="2" t="s">
        <v>726</v>
      </c>
      <c r="H194" s="2" t="s">
        <v>726</v>
      </c>
      <c r="I194" s="2" t="s">
        <v>726</v>
      </c>
      <c r="J194" s="2" t="s">
        <v>726</v>
      </c>
      <c r="K194" s="2" t="s">
        <v>726</v>
      </c>
      <c r="L194" s="2" t="s">
        <v>726</v>
      </c>
      <c r="M194" s="2" t="s">
        <v>726</v>
      </c>
      <c r="N194" s="2" t="s">
        <v>726</v>
      </c>
      <c r="O194" s="2" t="s">
        <v>726</v>
      </c>
      <c r="P194" s="2" t="s">
        <v>726</v>
      </c>
      <c r="Q194" s="2" t="s">
        <v>726</v>
      </c>
      <c r="R194" s="2" t="s">
        <v>726</v>
      </c>
      <c r="S194" s="2" t="s">
        <v>726</v>
      </c>
      <c r="T194" s="2" t="s">
        <v>726</v>
      </c>
      <c r="U194" s="2" t="s">
        <v>726</v>
      </c>
      <c r="V194" s="2" t="s">
        <v>726</v>
      </c>
      <c r="W194" s="2" t="s">
        <v>726</v>
      </c>
      <c r="X194" s="2" t="s">
        <v>726</v>
      </c>
      <c r="Y194" s="2" t="s">
        <v>726</v>
      </c>
      <c r="Z194" s="2" t="s">
        <v>726</v>
      </c>
      <c r="AA194" s="2" t="s">
        <v>726</v>
      </c>
      <c r="AB194" s="2" t="s">
        <v>726</v>
      </c>
      <c r="AC194" s="2" t="s">
        <v>726</v>
      </c>
      <c r="AD194" s="2" t="s">
        <v>726</v>
      </c>
      <c r="AE194" s="2" t="s">
        <v>726</v>
      </c>
      <c r="AF194" s="2" t="s">
        <v>726</v>
      </c>
      <c r="AG194" s="2" t="s">
        <v>726</v>
      </c>
      <c r="AH194" s="2" t="s">
        <v>609</v>
      </c>
      <c r="AI194" s="2" t="s">
        <v>726</v>
      </c>
      <c r="AJ194" s="2" t="s">
        <v>726</v>
      </c>
      <c r="AK194" s="2" t="s">
        <v>726</v>
      </c>
      <c r="AL194" s="2" t="s">
        <v>726</v>
      </c>
      <c r="AM194" s="2" t="s">
        <v>726</v>
      </c>
      <c r="AN194" s="2" t="s">
        <v>726</v>
      </c>
      <c r="AO194" s="2" t="s">
        <v>726</v>
      </c>
      <c r="AQ194" s="2">
        <f t="shared" si="24"/>
        <v>0</v>
      </c>
      <c r="AR194" s="2">
        <f t="shared" ref="AR194:AR257" si="34">SUMPRODUCT(J194:AF194)+SUMPRODUCT(AJ194:AK194)</f>
        <v>0</v>
      </c>
      <c r="AT194" s="2">
        <f t="shared" si="25"/>
        <v>0</v>
      </c>
      <c r="AU194" s="2">
        <f t="shared" si="26"/>
        <v>0</v>
      </c>
      <c r="AV194" s="16" t="str">
        <f t="shared" si="27"/>
        <v/>
      </c>
      <c r="AY194" s="2">
        <f t="shared" si="28"/>
        <v>0</v>
      </c>
      <c r="AZ194" s="2">
        <f t="shared" si="29"/>
        <v>0</v>
      </c>
      <c r="BA194" s="2">
        <f t="shared" si="30"/>
        <v>0</v>
      </c>
      <c r="BB194" s="2">
        <f t="shared" si="31"/>
        <v>0</v>
      </c>
      <c r="BC194" s="2">
        <f t="shared" si="32"/>
        <v>0</v>
      </c>
      <c r="BD194" s="2">
        <f t="shared" si="33"/>
        <v>0</v>
      </c>
    </row>
    <row r="195" spans="1:56" ht="15" customHeight="1" x14ac:dyDescent="0.25">
      <c r="A195" s="2" t="s">
        <v>308</v>
      </c>
      <c r="B195" s="2" t="s">
        <v>314</v>
      </c>
      <c r="C195" s="2">
        <v>2017</v>
      </c>
      <c r="D195" s="2" t="s">
        <v>726</v>
      </c>
      <c r="E195" s="2" t="s">
        <v>726</v>
      </c>
      <c r="F195" s="2" t="s">
        <v>726</v>
      </c>
      <c r="G195" s="2" t="s">
        <v>726</v>
      </c>
      <c r="H195" s="2" t="s">
        <v>726</v>
      </c>
      <c r="I195" s="2" t="s">
        <v>726</v>
      </c>
      <c r="J195" s="2" t="s">
        <v>726</v>
      </c>
      <c r="K195" s="2" t="s">
        <v>726</v>
      </c>
      <c r="L195" s="2" t="s">
        <v>726</v>
      </c>
      <c r="M195" s="2" t="s">
        <v>726</v>
      </c>
      <c r="N195" s="2" t="s">
        <v>726</v>
      </c>
      <c r="O195" s="2" t="s">
        <v>726</v>
      </c>
      <c r="P195" s="2" t="s">
        <v>726</v>
      </c>
      <c r="Q195" s="2" t="s">
        <v>726</v>
      </c>
      <c r="R195" s="2" t="s">
        <v>726</v>
      </c>
      <c r="S195" s="2" t="s">
        <v>726</v>
      </c>
      <c r="T195" s="2" t="s">
        <v>726</v>
      </c>
      <c r="U195" s="2" t="s">
        <v>726</v>
      </c>
      <c r="V195" s="2" t="s">
        <v>726</v>
      </c>
      <c r="W195" s="2" t="s">
        <v>726</v>
      </c>
      <c r="X195" s="2" t="s">
        <v>726</v>
      </c>
      <c r="Y195" s="2" t="s">
        <v>726</v>
      </c>
      <c r="Z195" s="2" t="s">
        <v>726</v>
      </c>
      <c r="AA195" s="2" t="s">
        <v>726</v>
      </c>
      <c r="AB195" s="2" t="s">
        <v>726</v>
      </c>
      <c r="AC195" s="2" t="s">
        <v>726</v>
      </c>
      <c r="AD195" s="2" t="s">
        <v>726</v>
      </c>
      <c r="AE195" s="2" t="s">
        <v>726</v>
      </c>
      <c r="AF195" s="2" t="s">
        <v>726</v>
      </c>
      <c r="AG195" s="2" t="s">
        <v>726</v>
      </c>
      <c r="AH195" s="2" t="s">
        <v>609</v>
      </c>
      <c r="AI195" s="2" t="s">
        <v>726</v>
      </c>
      <c r="AJ195" s="2" t="s">
        <v>726</v>
      </c>
      <c r="AK195" s="2" t="s">
        <v>726</v>
      </c>
      <c r="AL195" s="2" t="s">
        <v>726</v>
      </c>
      <c r="AM195" s="2" t="s">
        <v>726</v>
      </c>
      <c r="AN195" s="2" t="s">
        <v>726</v>
      </c>
      <c r="AO195" s="2" t="s">
        <v>726</v>
      </c>
      <c r="AQ195" s="2">
        <f t="shared" ref="AQ195:AQ258" si="35">SUMPRODUCT(J195:AF195)+IFERROR(AJ195/1,0)</f>
        <v>0</v>
      </c>
      <c r="AR195" s="2">
        <f t="shared" si="34"/>
        <v>0</v>
      </c>
      <c r="AT195" s="2">
        <f t="shared" ref="AT195:AT258" si="36">IFERROR(D195/1,0)</f>
        <v>0</v>
      </c>
      <c r="AU195" s="2">
        <f t="shared" ref="AU195:AU258" si="37">IFERROR(E195/1,0)</f>
        <v>0</v>
      </c>
      <c r="AV195" s="16" t="str">
        <f t="shared" ref="AV195:AV258" si="38">IFERROR((AT195+AU195)/AR195,"")</f>
        <v/>
      </c>
      <c r="AY195" s="2">
        <f t="shared" ref="AY195:AY258" si="39">IFERROR(AK195/1,0)</f>
        <v>0</v>
      </c>
      <c r="AZ195" s="2">
        <f t="shared" ref="AZ195:AZ258" si="40">IFERROR(AL195/100,0)*$AY195</f>
        <v>0</v>
      </c>
      <c r="BA195" s="2">
        <f t="shared" ref="BA195:BA258" si="41">IFERROR(AM195/100,0)*$AY195</f>
        <v>0</v>
      </c>
      <c r="BB195" s="2">
        <f t="shared" ref="BB195:BB258" si="42">IFERROR(AN195/100,0)*$AY195</f>
        <v>0</v>
      </c>
      <c r="BC195" s="2">
        <f t="shared" ref="BC195:BC258" si="43">IFERROR(AO195/100,0)*$AY195</f>
        <v>0</v>
      </c>
      <c r="BD195" s="2">
        <f t="shared" ref="BD195:BD258" si="44">MAX(AY195-SUM(AZ195:BC195),0)</f>
        <v>0</v>
      </c>
    </row>
    <row r="196" spans="1:56" ht="15" customHeight="1" x14ac:dyDescent="0.25">
      <c r="A196" s="2" t="s">
        <v>315</v>
      </c>
      <c r="B196" s="2" t="s">
        <v>316</v>
      </c>
      <c r="C196" s="2">
        <v>2017</v>
      </c>
      <c r="D196" s="2">
        <v>192.35</v>
      </c>
      <c r="E196" s="2">
        <v>20.420000000000002</v>
      </c>
      <c r="F196" s="2" t="s">
        <v>726</v>
      </c>
      <c r="G196" s="2" t="s">
        <v>726</v>
      </c>
      <c r="H196" s="2" t="s">
        <v>726</v>
      </c>
      <c r="I196" s="2">
        <v>218.16</v>
      </c>
      <c r="J196" s="2" t="s">
        <v>726</v>
      </c>
      <c r="K196" s="2">
        <v>0.31</v>
      </c>
      <c r="L196" s="2" t="s">
        <v>726</v>
      </c>
      <c r="M196" s="2" t="s">
        <v>726</v>
      </c>
      <c r="N196" s="2" t="s">
        <v>726</v>
      </c>
      <c r="O196" s="2" t="s">
        <v>726</v>
      </c>
      <c r="P196" s="2" t="s">
        <v>726</v>
      </c>
      <c r="Q196" s="2">
        <v>15.39</v>
      </c>
      <c r="R196" s="2" t="s">
        <v>726</v>
      </c>
      <c r="S196" s="2" t="s">
        <v>726</v>
      </c>
      <c r="T196" s="2" t="s">
        <v>726</v>
      </c>
      <c r="U196" s="2" t="s">
        <v>726</v>
      </c>
      <c r="V196" s="2" t="s">
        <v>726</v>
      </c>
      <c r="W196" s="2" t="s">
        <v>8</v>
      </c>
      <c r="X196" s="2" t="s">
        <v>726</v>
      </c>
      <c r="Y196" s="2" t="s">
        <v>726</v>
      </c>
      <c r="Z196" s="2" t="s">
        <v>726</v>
      </c>
      <c r="AA196" s="2">
        <v>23.88</v>
      </c>
      <c r="AB196" s="2" t="s">
        <v>726</v>
      </c>
      <c r="AC196" s="2" t="s">
        <v>726</v>
      </c>
      <c r="AD196" s="2" t="s">
        <v>726</v>
      </c>
      <c r="AE196" s="2">
        <v>23.88</v>
      </c>
      <c r="AF196" s="2">
        <v>154.69999999999999</v>
      </c>
      <c r="AG196" s="2">
        <v>0.36</v>
      </c>
      <c r="AH196" s="2" t="s">
        <v>730</v>
      </c>
      <c r="AI196" s="2">
        <v>40.5</v>
      </c>
      <c r="AJ196" s="2" t="s">
        <v>726</v>
      </c>
      <c r="AK196" s="2" t="s">
        <v>726</v>
      </c>
      <c r="AL196" s="2" t="s">
        <v>726</v>
      </c>
      <c r="AM196" s="2" t="s">
        <v>726</v>
      </c>
      <c r="AN196" s="2" t="s">
        <v>726</v>
      </c>
      <c r="AO196" s="2" t="s">
        <v>726</v>
      </c>
      <c r="AQ196" s="2">
        <f t="shared" si="35"/>
        <v>218.15999999999997</v>
      </c>
      <c r="AR196" s="2">
        <f t="shared" si="34"/>
        <v>218.15999999999997</v>
      </c>
      <c r="AT196" s="2">
        <f t="shared" si="36"/>
        <v>192.35</v>
      </c>
      <c r="AU196" s="2">
        <f t="shared" si="37"/>
        <v>20.420000000000002</v>
      </c>
      <c r="AV196" s="16">
        <f t="shared" si="38"/>
        <v>0.97529336266960032</v>
      </c>
      <c r="AY196" s="2">
        <f t="shared" si="39"/>
        <v>0</v>
      </c>
      <c r="AZ196" s="2">
        <f t="shared" si="40"/>
        <v>0</v>
      </c>
      <c r="BA196" s="2">
        <f t="shared" si="41"/>
        <v>0</v>
      </c>
      <c r="BB196" s="2">
        <f t="shared" si="42"/>
        <v>0</v>
      </c>
      <c r="BC196" s="2">
        <f t="shared" si="43"/>
        <v>0</v>
      </c>
      <c r="BD196" s="2">
        <f t="shared" si="44"/>
        <v>0</v>
      </c>
    </row>
    <row r="197" spans="1:56" ht="15" customHeight="1" x14ac:dyDescent="0.25">
      <c r="A197" s="2" t="s">
        <v>317</v>
      </c>
      <c r="B197" s="2" t="s">
        <v>318</v>
      </c>
      <c r="C197" s="2">
        <v>2017</v>
      </c>
      <c r="D197" s="2" t="s">
        <v>726</v>
      </c>
      <c r="E197" s="2" t="s">
        <v>726</v>
      </c>
      <c r="F197" s="2" t="s">
        <v>726</v>
      </c>
      <c r="G197" s="2" t="s">
        <v>726</v>
      </c>
      <c r="H197" s="2" t="s">
        <v>726</v>
      </c>
      <c r="I197" s="2" t="s">
        <v>726</v>
      </c>
      <c r="J197" s="2" t="s">
        <v>726</v>
      </c>
      <c r="K197" s="2" t="s">
        <v>726</v>
      </c>
      <c r="L197" s="2" t="s">
        <v>726</v>
      </c>
      <c r="M197" s="2" t="s">
        <v>726</v>
      </c>
      <c r="N197" s="2" t="s">
        <v>726</v>
      </c>
      <c r="O197" s="2" t="s">
        <v>726</v>
      </c>
      <c r="P197" s="2" t="s">
        <v>726</v>
      </c>
      <c r="Q197" s="2" t="s">
        <v>726</v>
      </c>
      <c r="R197" s="2" t="s">
        <v>726</v>
      </c>
      <c r="S197" s="2" t="s">
        <v>726</v>
      </c>
      <c r="T197" s="2" t="s">
        <v>726</v>
      </c>
      <c r="U197" s="2" t="s">
        <v>726</v>
      </c>
      <c r="V197" s="2" t="s">
        <v>726</v>
      </c>
      <c r="W197" s="2" t="s">
        <v>726</v>
      </c>
      <c r="X197" s="2" t="s">
        <v>726</v>
      </c>
      <c r="Y197" s="2" t="s">
        <v>726</v>
      </c>
      <c r="Z197" s="2" t="s">
        <v>726</v>
      </c>
      <c r="AA197" s="2" t="s">
        <v>726</v>
      </c>
      <c r="AB197" s="2" t="s">
        <v>726</v>
      </c>
      <c r="AC197" s="2" t="s">
        <v>726</v>
      </c>
      <c r="AD197" s="2" t="s">
        <v>726</v>
      </c>
      <c r="AE197" s="2" t="s">
        <v>726</v>
      </c>
      <c r="AF197" s="2" t="s">
        <v>726</v>
      </c>
      <c r="AG197" s="2" t="s">
        <v>726</v>
      </c>
      <c r="AH197" s="2" t="s">
        <v>609</v>
      </c>
      <c r="AI197" s="2" t="s">
        <v>726</v>
      </c>
      <c r="AJ197" s="2" t="s">
        <v>726</v>
      </c>
      <c r="AK197" s="2" t="s">
        <v>726</v>
      </c>
      <c r="AL197" s="2" t="s">
        <v>726</v>
      </c>
      <c r="AM197" s="2" t="s">
        <v>726</v>
      </c>
      <c r="AN197" s="2" t="s">
        <v>726</v>
      </c>
      <c r="AO197" s="2" t="s">
        <v>726</v>
      </c>
      <c r="AQ197" s="2">
        <f t="shared" si="35"/>
        <v>0</v>
      </c>
      <c r="AR197" s="2">
        <f t="shared" si="34"/>
        <v>0</v>
      </c>
      <c r="AT197" s="2">
        <f t="shared" si="36"/>
        <v>0</v>
      </c>
      <c r="AU197" s="2">
        <f t="shared" si="37"/>
        <v>0</v>
      </c>
      <c r="AV197" s="16" t="str">
        <f t="shared" si="38"/>
        <v/>
      </c>
      <c r="AY197" s="2">
        <f t="shared" si="39"/>
        <v>0</v>
      </c>
      <c r="AZ197" s="2">
        <f t="shared" si="40"/>
        <v>0</v>
      </c>
      <c r="BA197" s="2">
        <f t="shared" si="41"/>
        <v>0</v>
      </c>
      <c r="BB197" s="2">
        <f t="shared" si="42"/>
        <v>0</v>
      </c>
      <c r="BC197" s="2">
        <f t="shared" si="43"/>
        <v>0</v>
      </c>
      <c r="BD197" s="2">
        <f t="shared" si="44"/>
        <v>0</v>
      </c>
    </row>
    <row r="198" spans="1:56" ht="15" customHeight="1" x14ac:dyDescent="0.25">
      <c r="A198" s="2" t="s">
        <v>317</v>
      </c>
      <c r="B198" s="2" t="s">
        <v>319</v>
      </c>
      <c r="C198" s="2">
        <v>2017</v>
      </c>
      <c r="D198" s="2" t="s">
        <v>726</v>
      </c>
      <c r="E198" s="2" t="s">
        <v>726</v>
      </c>
      <c r="F198" s="2" t="s">
        <v>726</v>
      </c>
      <c r="G198" s="2" t="s">
        <v>726</v>
      </c>
      <c r="H198" s="2" t="s">
        <v>726</v>
      </c>
      <c r="I198" s="2" t="s">
        <v>726</v>
      </c>
      <c r="J198" s="2" t="s">
        <v>726</v>
      </c>
      <c r="K198" s="2" t="s">
        <v>726</v>
      </c>
      <c r="L198" s="2" t="s">
        <v>726</v>
      </c>
      <c r="M198" s="2" t="s">
        <v>726</v>
      </c>
      <c r="N198" s="2" t="s">
        <v>726</v>
      </c>
      <c r="O198" s="2" t="s">
        <v>726</v>
      </c>
      <c r="P198" s="2" t="s">
        <v>726</v>
      </c>
      <c r="Q198" s="2" t="s">
        <v>726</v>
      </c>
      <c r="R198" s="2" t="s">
        <v>726</v>
      </c>
      <c r="S198" s="2" t="s">
        <v>726</v>
      </c>
      <c r="T198" s="2" t="s">
        <v>726</v>
      </c>
      <c r="U198" s="2" t="s">
        <v>726</v>
      </c>
      <c r="V198" s="2" t="s">
        <v>726</v>
      </c>
      <c r="W198" s="2" t="s">
        <v>726</v>
      </c>
      <c r="X198" s="2" t="s">
        <v>726</v>
      </c>
      <c r="Y198" s="2" t="s">
        <v>726</v>
      </c>
      <c r="Z198" s="2" t="s">
        <v>726</v>
      </c>
      <c r="AA198" s="2" t="s">
        <v>726</v>
      </c>
      <c r="AB198" s="2" t="s">
        <v>726</v>
      </c>
      <c r="AC198" s="2" t="s">
        <v>726</v>
      </c>
      <c r="AD198" s="2" t="s">
        <v>726</v>
      </c>
      <c r="AE198" s="2" t="s">
        <v>726</v>
      </c>
      <c r="AF198" s="2" t="s">
        <v>726</v>
      </c>
      <c r="AG198" s="2" t="s">
        <v>726</v>
      </c>
      <c r="AH198" s="2" t="s">
        <v>609</v>
      </c>
      <c r="AI198" s="2" t="s">
        <v>726</v>
      </c>
      <c r="AJ198" s="2" t="s">
        <v>726</v>
      </c>
      <c r="AK198" s="2" t="s">
        <v>726</v>
      </c>
      <c r="AL198" s="2" t="s">
        <v>726</v>
      </c>
      <c r="AM198" s="2" t="s">
        <v>726</v>
      </c>
      <c r="AN198" s="2" t="s">
        <v>726</v>
      </c>
      <c r="AO198" s="2" t="s">
        <v>726</v>
      </c>
      <c r="AQ198" s="2">
        <f t="shared" si="35"/>
        <v>0</v>
      </c>
      <c r="AR198" s="2">
        <f t="shared" si="34"/>
        <v>0</v>
      </c>
      <c r="AT198" s="2">
        <f t="shared" si="36"/>
        <v>0</v>
      </c>
      <c r="AU198" s="2">
        <f t="shared" si="37"/>
        <v>0</v>
      </c>
      <c r="AV198" s="16" t="str">
        <f t="shared" si="38"/>
        <v/>
      </c>
      <c r="AY198" s="2">
        <f t="shared" si="39"/>
        <v>0</v>
      </c>
      <c r="AZ198" s="2">
        <f t="shared" si="40"/>
        <v>0</v>
      </c>
      <c r="BA198" s="2">
        <f t="shared" si="41"/>
        <v>0</v>
      </c>
      <c r="BB198" s="2">
        <f t="shared" si="42"/>
        <v>0</v>
      </c>
      <c r="BC198" s="2">
        <f t="shared" si="43"/>
        <v>0</v>
      </c>
      <c r="BD198" s="2">
        <f t="shared" si="44"/>
        <v>0</v>
      </c>
    </row>
    <row r="199" spans="1:56" ht="15" customHeight="1" x14ac:dyDescent="0.25">
      <c r="A199" s="2" t="s">
        <v>317</v>
      </c>
      <c r="B199" s="2" t="s">
        <v>320</v>
      </c>
      <c r="C199" s="2">
        <v>2017</v>
      </c>
      <c r="D199" s="2" t="s">
        <v>726</v>
      </c>
      <c r="E199" s="2" t="s">
        <v>726</v>
      </c>
      <c r="F199" s="2" t="s">
        <v>726</v>
      </c>
      <c r="G199" s="2" t="s">
        <v>726</v>
      </c>
      <c r="H199" s="2" t="s">
        <v>726</v>
      </c>
      <c r="I199" s="2" t="s">
        <v>726</v>
      </c>
      <c r="J199" s="2" t="s">
        <v>726</v>
      </c>
      <c r="K199" s="2" t="s">
        <v>726</v>
      </c>
      <c r="L199" s="2" t="s">
        <v>726</v>
      </c>
      <c r="M199" s="2" t="s">
        <v>726</v>
      </c>
      <c r="N199" s="2" t="s">
        <v>726</v>
      </c>
      <c r="O199" s="2" t="s">
        <v>726</v>
      </c>
      <c r="P199" s="2" t="s">
        <v>726</v>
      </c>
      <c r="Q199" s="2" t="s">
        <v>726</v>
      </c>
      <c r="R199" s="2" t="s">
        <v>726</v>
      </c>
      <c r="S199" s="2" t="s">
        <v>726</v>
      </c>
      <c r="T199" s="2" t="s">
        <v>726</v>
      </c>
      <c r="U199" s="2" t="s">
        <v>726</v>
      </c>
      <c r="V199" s="2" t="s">
        <v>726</v>
      </c>
      <c r="W199" s="2" t="s">
        <v>726</v>
      </c>
      <c r="X199" s="2" t="s">
        <v>726</v>
      </c>
      <c r="Y199" s="2" t="s">
        <v>726</v>
      </c>
      <c r="Z199" s="2" t="s">
        <v>726</v>
      </c>
      <c r="AA199" s="2" t="s">
        <v>726</v>
      </c>
      <c r="AB199" s="2" t="s">
        <v>726</v>
      </c>
      <c r="AC199" s="2" t="s">
        <v>726</v>
      </c>
      <c r="AD199" s="2" t="s">
        <v>726</v>
      </c>
      <c r="AE199" s="2" t="s">
        <v>726</v>
      </c>
      <c r="AF199" s="2" t="s">
        <v>726</v>
      </c>
      <c r="AG199" s="2" t="s">
        <v>726</v>
      </c>
      <c r="AH199" s="2" t="s">
        <v>609</v>
      </c>
      <c r="AI199" s="2" t="s">
        <v>726</v>
      </c>
      <c r="AJ199" s="2" t="s">
        <v>726</v>
      </c>
      <c r="AK199" s="2" t="s">
        <v>726</v>
      </c>
      <c r="AL199" s="2" t="s">
        <v>726</v>
      </c>
      <c r="AM199" s="2" t="s">
        <v>726</v>
      </c>
      <c r="AN199" s="2" t="s">
        <v>726</v>
      </c>
      <c r="AO199" s="2" t="s">
        <v>726</v>
      </c>
      <c r="AQ199" s="2">
        <f t="shared" si="35"/>
        <v>0</v>
      </c>
      <c r="AR199" s="2">
        <f t="shared" si="34"/>
        <v>0</v>
      </c>
      <c r="AT199" s="2">
        <f t="shared" si="36"/>
        <v>0</v>
      </c>
      <c r="AU199" s="2">
        <f t="shared" si="37"/>
        <v>0</v>
      </c>
      <c r="AV199" s="16" t="str">
        <f t="shared" si="38"/>
        <v/>
      </c>
      <c r="AY199" s="2">
        <f t="shared" si="39"/>
        <v>0</v>
      </c>
      <c r="AZ199" s="2">
        <f t="shared" si="40"/>
        <v>0</v>
      </c>
      <c r="BA199" s="2">
        <f t="shared" si="41"/>
        <v>0</v>
      </c>
      <c r="BB199" s="2">
        <f t="shared" si="42"/>
        <v>0</v>
      </c>
      <c r="BC199" s="2">
        <f t="shared" si="43"/>
        <v>0</v>
      </c>
      <c r="BD199" s="2">
        <f t="shared" si="44"/>
        <v>0</v>
      </c>
    </row>
    <row r="200" spans="1:56" ht="15" customHeight="1" x14ac:dyDescent="0.25">
      <c r="A200" s="2" t="s">
        <v>321</v>
      </c>
      <c r="B200" s="2" t="s">
        <v>322</v>
      </c>
      <c r="C200" s="2">
        <v>2017</v>
      </c>
      <c r="D200" s="2" t="s">
        <v>726</v>
      </c>
      <c r="E200" s="2" t="s">
        <v>726</v>
      </c>
      <c r="F200" s="2" t="s">
        <v>726</v>
      </c>
      <c r="G200" s="2" t="s">
        <v>726</v>
      </c>
      <c r="H200" s="2" t="s">
        <v>726</v>
      </c>
      <c r="I200" s="2" t="s">
        <v>726</v>
      </c>
      <c r="J200" s="2" t="s">
        <v>726</v>
      </c>
      <c r="K200" s="2" t="s">
        <v>726</v>
      </c>
      <c r="L200" s="2" t="s">
        <v>726</v>
      </c>
      <c r="M200" s="2" t="s">
        <v>726</v>
      </c>
      <c r="N200" s="2" t="s">
        <v>726</v>
      </c>
      <c r="O200" s="2" t="s">
        <v>726</v>
      </c>
      <c r="P200" s="2" t="s">
        <v>726</v>
      </c>
      <c r="Q200" s="2" t="s">
        <v>726</v>
      </c>
      <c r="R200" s="2" t="s">
        <v>726</v>
      </c>
      <c r="S200" s="2" t="s">
        <v>726</v>
      </c>
      <c r="T200" s="2" t="s">
        <v>726</v>
      </c>
      <c r="U200" s="2" t="s">
        <v>726</v>
      </c>
      <c r="V200" s="2" t="s">
        <v>726</v>
      </c>
      <c r="W200" s="2" t="s">
        <v>726</v>
      </c>
      <c r="X200" s="2" t="s">
        <v>726</v>
      </c>
      <c r="Y200" s="2" t="s">
        <v>726</v>
      </c>
      <c r="Z200" s="2" t="s">
        <v>726</v>
      </c>
      <c r="AA200" s="2" t="s">
        <v>726</v>
      </c>
      <c r="AB200" s="2" t="s">
        <v>726</v>
      </c>
      <c r="AC200" s="2" t="s">
        <v>726</v>
      </c>
      <c r="AD200" s="2" t="s">
        <v>726</v>
      </c>
      <c r="AE200" s="2" t="s">
        <v>726</v>
      </c>
      <c r="AF200" s="2" t="s">
        <v>726</v>
      </c>
      <c r="AG200" s="2" t="s">
        <v>726</v>
      </c>
      <c r="AH200" s="2" t="s">
        <v>727</v>
      </c>
      <c r="AI200" s="2" t="s">
        <v>726</v>
      </c>
      <c r="AJ200" s="2" t="s">
        <v>726</v>
      </c>
      <c r="AK200" s="2" t="s">
        <v>726</v>
      </c>
      <c r="AL200" s="2" t="s">
        <v>726</v>
      </c>
      <c r="AM200" s="2" t="s">
        <v>726</v>
      </c>
      <c r="AN200" s="2" t="s">
        <v>726</v>
      </c>
      <c r="AO200" s="2" t="s">
        <v>726</v>
      </c>
      <c r="AQ200" s="2">
        <f t="shared" si="35"/>
        <v>0</v>
      </c>
      <c r="AR200" s="2">
        <f t="shared" si="34"/>
        <v>0</v>
      </c>
      <c r="AT200" s="2">
        <f t="shared" si="36"/>
        <v>0</v>
      </c>
      <c r="AU200" s="2">
        <f t="shared" si="37"/>
        <v>0</v>
      </c>
      <c r="AV200" s="16" t="str">
        <f t="shared" si="38"/>
        <v/>
      </c>
      <c r="AY200" s="2">
        <f t="shared" si="39"/>
        <v>0</v>
      </c>
      <c r="AZ200" s="2">
        <f t="shared" si="40"/>
        <v>0</v>
      </c>
      <c r="BA200" s="2">
        <f t="shared" si="41"/>
        <v>0</v>
      </c>
      <c r="BB200" s="2">
        <f t="shared" si="42"/>
        <v>0</v>
      </c>
      <c r="BC200" s="2">
        <f t="shared" si="43"/>
        <v>0</v>
      </c>
      <c r="BD200" s="2">
        <f t="shared" si="44"/>
        <v>0</v>
      </c>
    </row>
    <row r="201" spans="1:56" ht="15" customHeight="1" x14ac:dyDescent="0.25">
      <c r="A201" s="2" t="s">
        <v>321</v>
      </c>
      <c r="B201" s="2" t="s">
        <v>323</v>
      </c>
      <c r="C201" s="2">
        <v>2017</v>
      </c>
      <c r="D201" s="2" t="s">
        <v>726</v>
      </c>
      <c r="E201" s="2" t="s">
        <v>726</v>
      </c>
      <c r="F201" s="2" t="s">
        <v>726</v>
      </c>
      <c r="G201" s="2" t="s">
        <v>726</v>
      </c>
      <c r="H201" s="2" t="s">
        <v>726</v>
      </c>
      <c r="I201" s="2" t="s">
        <v>726</v>
      </c>
      <c r="J201" s="2" t="s">
        <v>726</v>
      </c>
      <c r="K201" s="2" t="s">
        <v>726</v>
      </c>
      <c r="L201" s="2" t="s">
        <v>726</v>
      </c>
      <c r="M201" s="2" t="s">
        <v>726</v>
      </c>
      <c r="N201" s="2" t="s">
        <v>726</v>
      </c>
      <c r="O201" s="2" t="s">
        <v>726</v>
      </c>
      <c r="P201" s="2" t="s">
        <v>726</v>
      </c>
      <c r="Q201" s="2" t="s">
        <v>726</v>
      </c>
      <c r="R201" s="2" t="s">
        <v>726</v>
      </c>
      <c r="S201" s="2" t="s">
        <v>726</v>
      </c>
      <c r="T201" s="2" t="s">
        <v>726</v>
      </c>
      <c r="U201" s="2" t="s">
        <v>726</v>
      </c>
      <c r="V201" s="2" t="s">
        <v>726</v>
      </c>
      <c r="W201" s="2" t="s">
        <v>726</v>
      </c>
      <c r="X201" s="2" t="s">
        <v>726</v>
      </c>
      <c r="Y201" s="2" t="s">
        <v>726</v>
      </c>
      <c r="Z201" s="2" t="s">
        <v>726</v>
      </c>
      <c r="AA201" s="2" t="s">
        <v>726</v>
      </c>
      <c r="AB201" s="2" t="s">
        <v>726</v>
      </c>
      <c r="AC201" s="2" t="s">
        <v>726</v>
      </c>
      <c r="AD201" s="2" t="s">
        <v>726</v>
      </c>
      <c r="AE201" s="2" t="s">
        <v>726</v>
      </c>
      <c r="AF201" s="2" t="s">
        <v>726</v>
      </c>
      <c r="AG201" s="2" t="s">
        <v>726</v>
      </c>
      <c r="AH201" s="2" t="s">
        <v>727</v>
      </c>
      <c r="AI201" s="2" t="s">
        <v>726</v>
      </c>
      <c r="AJ201" s="2" t="s">
        <v>726</v>
      </c>
      <c r="AK201" s="2" t="s">
        <v>726</v>
      </c>
      <c r="AL201" s="2" t="s">
        <v>726</v>
      </c>
      <c r="AM201" s="2" t="s">
        <v>726</v>
      </c>
      <c r="AN201" s="2" t="s">
        <v>726</v>
      </c>
      <c r="AO201" s="2" t="s">
        <v>726</v>
      </c>
      <c r="AQ201" s="2">
        <f t="shared" si="35"/>
        <v>0</v>
      </c>
      <c r="AR201" s="2">
        <f t="shared" si="34"/>
        <v>0</v>
      </c>
      <c r="AT201" s="2">
        <f t="shared" si="36"/>
        <v>0</v>
      </c>
      <c r="AU201" s="2">
        <f t="shared" si="37"/>
        <v>0</v>
      </c>
      <c r="AV201" s="16" t="str">
        <f t="shared" si="38"/>
        <v/>
      </c>
      <c r="AY201" s="2">
        <f t="shared" si="39"/>
        <v>0</v>
      </c>
      <c r="AZ201" s="2">
        <f t="shared" si="40"/>
        <v>0</v>
      </c>
      <c r="BA201" s="2">
        <f t="shared" si="41"/>
        <v>0</v>
      </c>
      <c r="BB201" s="2">
        <f t="shared" si="42"/>
        <v>0</v>
      </c>
      <c r="BC201" s="2">
        <f t="shared" si="43"/>
        <v>0</v>
      </c>
      <c r="BD201" s="2">
        <f t="shared" si="44"/>
        <v>0</v>
      </c>
    </row>
    <row r="202" spans="1:56" ht="15" customHeight="1" x14ac:dyDescent="0.25">
      <c r="A202" s="2" t="s">
        <v>321</v>
      </c>
      <c r="B202" s="2" t="s">
        <v>324</v>
      </c>
      <c r="C202" s="2">
        <v>2017</v>
      </c>
      <c r="D202" s="2" t="s">
        <v>726</v>
      </c>
      <c r="E202" s="2" t="s">
        <v>726</v>
      </c>
      <c r="F202" s="2" t="s">
        <v>726</v>
      </c>
      <c r="G202" s="2" t="s">
        <v>726</v>
      </c>
      <c r="H202" s="2" t="s">
        <v>726</v>
      </c>
      <c r="I202" s="2" t="s">
        <v>726</v>
      </c>
      <c r="J202" s="2" t="s">
        <v>726</v>
      </c>
      <c r="K202" s="2" t="s">
        <v>726</v>
      </c>
      <c r="L202" s="2" t="s">
        <v>726</v>
      </c>
      <c r="M202" s="2" t="s">
        <v>726</v>
      </c>
      <c r="N202" s="2" t="s">
        <v>726</v>
      </c>
      <c r="O202" s="2" t="s">
        <v>726</v>
      </c>
      <c r="P202" s="2" t="s">
        <v>726</v>
      </c>
      <c r="Q202" s="2" t="s">
        <v>726</v>
      </c>
      <c r="R202" s="2" t="s">
        <v>726</v>
      </c>
      <c r="S202" s="2" t="s">
        <v>726</v>
      </c>
      <c r="T202" s="2" t="s">
        <v>726</v>
      </c>
      <c r="U202" s="2" t="s">
        <v>726</v>
      </c>
      <c r="V202" s="2" t="s">
        <v>726</v>
      </c>
      <c r="W202" s="2" t="s">
        <v>726</v>
      </c>
      <c r="X202" s="2" t="s">
        <v>726</v>
      </c>
      <c r="Y202" s="2" t="s">
        <v>726</v>
      </c>
      <c r="Z202" s="2" t="s">
        <v>726</v>
      </c>
      <c r="AA202" s="2" t="s">
        <v>726</v>
      </c>
      <c r="AB202" s="2" t="s">
        <v>726</v>
      </c>
      <c r="AC202" s="2" t="s">
        <v>726</v>
      </c>
      <c r="AD202" s="2" t="s">
        <v>726</v>
      </c>
      <c r="AE202" s="2" t="s">
        <v>726</v>
      </c>
      <c r="AF202" s="2" t="s">
        <v>726</v>
      </c>
      <c r="AG202" s="2" t="s">
        <v>726</v>
      </c>
      <c r="AH202" s="2" t="s">
        <v>727</v>
      </c>
      <c r="AI202" s="2" t="s">
        <v>726</v>
      </c>
      <c r="AJ202" s="2" t="s">
        <v>726</v>
      </c>
      <c r="AK202" s="2" t="s">
        <v>726</v>
      </c>
      <c r="AL202" s="2" t="s">
        <v>726</v>
      </c>
      <c r="AM202" s="2" t="s">
        <v>726</v>
      </c>
      <c r="AN202" s="2" t="s">
        <v>726</v>
      </c>
      <c r="AO202" s="2" t="s">
        <v>726</v>
      </c>
      <c r="AQ202" s="2">
        <f t="shared" si="35"/>
        <v>0</v>
      </c>
      <c r="AR202" s="2">
        <f t="shared" si="34"/>
        <v>0</v>
      </c>
      <c r="AT202" s="2">
        <f t="shared" si="36"/>
        <v>0</v>
      </c>
      <c r="AU202" s="2">
        <f t="shared" si="37"/>
        <v>0</v>
      </c>
      <c r="AV202" s="16" t="str">
        <f t="shared" si="38"/>
        <v/>
      </c>
      <c r="AY202" s="2">
        <f t="shared" si="39"/>
        <v>0</v>
      </c>
      <c r="AZ202" s="2">
        <f t="shared" si="40"/>
        <v>0</v>
      </c>
      <c r="BA202" s="2">
        <f t="shared" si="41"/>
        <v>0</v>
      </c>
      <c r="BB202" s="2">
        <f t="shared" si="42"/>
        <v>0</v>
      </c>
      <c r="BC202" s="2">
        <f t="shared" si="43"/>
        <v>0</v>
      </c>
      <c r="BD202" s="2">
        <f t="shared" si="44"/>
        <v>0</v>
      </c>
    </row>
    <row r="203" spans="1:56" ht="15" customHeight="1" x14ac:dyDescent="0.25">
      <c r="A203" s="2" t="s">
        <v>327</v>
      </c>
      <c r="B203" s="2" t="s">
        <v>328</v>
      </c>
      <c r="C203" s="2">
        <v>2017</v>
      </c>
      <c r="D203" s="2" t="s">
        <v>726</v>
      </c>
      <c r="E203" s="2" t="s">
        <v>726</v>
      </c>
      <c r="F203" s="2" t="s">
        <v>726</v>
      </c>
      <c r="G203" s="2" t="s">
        <v>726</v>
      </c>
      <c r="H203" s="2" t="s">
        <v>726</v>
      </c>
      <c r="I203" s="2" t="s">
        <v>726</v>
      </c>
      <c r="J203" s="2" t="s">
        <v>726</v>
      </c>
      <c r="K203" s="2" t="s">
        <v>726</v>
      </c>
      <c r="L203" s="2" t="s">
        <v>726</v>
      </c>
      <c r="M203" s="2" t="s">
        <v>726</v>
      </c>
      <c r="N203" s="2" t="s">
        <v>726</v>
      </c>
      <c r="O203" s="2" t="s">
        <v>726</v>
      </c>
      <c r="P203" s="2" t="s">
        <v>726</v>
      </c>
      <c r="Q203" s="2" t="s">
        <v>726</v>
      </c>
      <c r="R203" s="2" t="s">
        <v>726</v>
      </c>
      <c r="S203" s="2" t="s">
        <v>726</v>
      </c>
      <c r="T203" s="2" t="s">
        <v>726</v>
      </c>
      <c r="U203" s="2" t="s">
        <v>726</v>
      </c>
      <c r="V203" s="2" t="s">
        <v>726</v>
      </c>
      <c r="W203" s="2" t="s">
        <v>726</v>
      </c>
      <c r="X203" s="2" t="s">
        <v>726</v>
      </c>
      <c r="Y203" s="2" t="s">
        <v>726</v>
      </c>
      <c r="Z203" s="2" t="s">
        <v>726</v>
      </c>
      <c r="AA203" s="2" t="s">
        <v>726</v>
      </c>
      <c r="AB203" s="2" t="s">
        <v>726</v>
      </c>
      <c r="AC203" s="2" t="s">
        <v>726</v>
      </c>
      <c r="AD203" s="2" t="s">
        <v>726</v>
      </c>
      <c r="AE203" s="2" t="s">
        <v>726</v>
      </c>
      <c r="AF203" s="2" t="s">
        <v>726</v>
      </c>
      <c r="AG203" s="2" t="s">
        <v>726</v>
      </c>
      <c r="AH203" s="2" t="s">
        <v>727</v>
      </c>
      <c r="AI203" s="2" t="s">
        <v>726</v>
      </c>
      <c r="AJ203" s="2" t="s">
        <v>726</v>
      </c>
      <c r="AK203" s="2" t="s">
        <v>726</v>
      </c>
      <c r="AL203" s="2" t="s">
        <v>726</v>
      </c>
      <c r="AM203" s="2" t="s">
        <v>726</v>
      </c>
      <c r="AN203" s="2" t="s">
        <v>726</v>
      </c>
      <c r="AO203" s="2" t="s">
        <v>726</v>
      </c>
      <c r="AQ203" s="2">
        <f t="shared" si="35"/>
        <v>0</v>
      </c>
      <c r="AR203" s="2">
        <f t="shared" si="34"/>
        <v>0</v>
      </c>
      <c r="AT203" s="2">
        <f t="shared" si="36"/>
        <v>0</v>
      </c>
      <c r="AU203" s="2">
        <f t="shared" si="37"/>
        <v>0</v>
      </c>
      <c r="AV203" s="16" t="str">
        <f t="shared" si="38"/>
        <v/>
      </c>
      <c r="AY203" s="2">
        <f t="shared" si="39"/>
        <v>0</v>
      </c>
      <c r="AZ203" s="2">
        <f t="shared" si="40"/>
        <v>0</v>
      </c>
      <c r="BA203" s="2">
        <f t="shared" si="41"/>
        <v>0</v>
      </c>
      <c r="BB203" s="2">
        <f t="shared" si="42"/>
        <v>0</v>
      </c>
      <c r="BC203" s="2">
        <f t="shared" si="43"/>
        <v>0</v>
      </c>
      <c r="BD203" s="2">
        <f t="shared" si="44"/>
        <v>0</v>
      </c>
    </row>
    <row r="204" spans="1:56" ht="15" customHeight="1" x14ac:dyDescent="0.25">
      <c r="A204" s="2" t="s">
        <v>329</v>
      </c>
      <c r="B204" s="2" t="s">
        <v>330</v>
      </c>
      <c r="C204" s="2">
        <v>2017</v>
      </c>
      <c r="D204" s="2">
        <v>72.3</v>
      </c>
      <c r="E204" s="2">
        <v>10.6</v>
      </c>
      <c r="F204" s="2" t="s">
        <v>726</v>
      </c>
      <c r="G204" s="2" t="s">
        <v>726</v>
      </c>
      <c r="H204" s="2" t="s">
        <v>726</v>
      </c>
      <c r="I204" s="2">
        <v>110.91</v>
      </c>
      <c r="J204" s="2" t="s">
        <v>726</v>
      </c>
      <c r="K204" s="2" t="s">
        <v>726</v>
      </c>
      <c r="L204" s="2" t="s">
        <v>726</v>
      </c>
      <c r="M204" s="2" t="s">
        <v>726</v>
      </c>
      <c r="N204" s="2" t="s">
        <v>726</v>
      </c>
      <c r="O204" s="2" t="s">
        <v>726</v>
      </c>
      <c r="P204" s="2" t="s">
        <v>726</v>
      </c>
      <c r="Q204" s="2">
        <v>58.28</v>
      </c>
      <c r="R204" s="2">
        <v>6.74</v>
      </c>
      <c r="S204" s="2">
        <v>30.79</v>
      </c>
      <c r="T204" s="2" t="s">
        <v>726</v>
      </c>
      <c r="U204" s="2" t="s">
        <v>726</v>
      </c>
      <c r="V204" s="2" t="s">
        <v>726</v>
      </c>
      <c r="W204" s="2" t="s">
        <v>8</v>
      </c>
      <c r="X204" s="2" t="s">
        <v>726</v>
      </c>
      <c r="Y204" s="2" t="s">
        <v>726</v>
      </c>
      <c r="Z204" s="2" t="s">
        <v>726</v>
      </c>
      <c r="AA204" s="2" t="s">
        <v>726</v>
      </c>
      <c r="AB204" s="2" t="s">
        <v>726</v>
      </c>
      <c r="AC204" s="2" t="s">
        <v>726</v>
      </c>
      <c r="AD204" s="2" t="s">
        <v>726</v>
      </c>
      <c r="AE204" s="2" t="s">
        <v>726</v>
      </c>
      <c r="AF204" s="2" t="s">
        <v>726</v>
      </c>
      <c r="AG204" s="2" t="s">
        <v>726</v>
      </c>
      <c r="AH204" s="2" t="s">
        <v>609</v>
      </c>
      <c r="AI204" s="2" t="s">
        <v>743</v>
      </c>
      <c r="AJ204" s="2" t="s">
        <v>726</v>
      </c>
      <c r="AK204" s="2">
        <v>15.1</v>
      </c>
      <c r="AL204" s="2">
        <v>100</v>
      </c>
      <c r="AM204" s="2">
        <v>0</v>
      </c>
      <c r="AN204" s="2">
        <v>0</v>
      </c>
      <c r="AO204" s="2">
        <v>0</v>
      </c>
      <c r="AQ204" s="2">
        <f t="shared" si="35"/>
        <v>95.81</v>
      </c>
      <c r="AR204" s="2">
        <f t="shared" si="34"/>
        <v>110.91</v>
      </c>
      <c r="AT204" s="2">
        <f t="shared" si="36"/>
        <v>72.3</v>
      </c>
      <c r="AU204" s="2">
        <f t="shared" si="37"/>
        <v>10.6</v>
      </c>
      <c r="AV204" s="16">
        <f t="shared" si="38"/>
        <v>0.74745288973041202</v>
      </c>
      <c r="AY204" s="2">
        <f t="shared" si="39"/>
        <v>15.1</v>
      </c>
      <c r="AZ204" s="2">
        <f t="shared" si="40"/>
        <v>15.1</v>
      </c>
      <c r="BA204" s="2">
        <f t="shared" si="41"/>
        <v>0</v>
      </c>
      <c r="BB204" s="2">
        <f t="shared" si="42"/>
        <v>0</v>
      </c>
      <c r="BC204" s="2">
        <f t="shared" si="43"/>
        <v>0</v>
      </c>
      <c r="BD204" s="2">
        <f t="shared" si="44"/>
        <v>0</v>
      </c>
    </row>
    <row r="205" spans="1:56" ht="15" customHeight="1" x14ac:dyDescent="0.25">
      <c r="A205" s="2" t="s">
        <v>329</v>
      </c>
      <c r="B205" s="2" t="s">
        <v>331</v>
      </c>
      <c r="C205" s="2">
        <v>2017</v>
      </c>
      <c r="D205" s="2" t="s">
        <v>726</v>
      </c>
      <c r="E205" s="2" t="s">
        <v>726</v>
      </c>
      <c r="F205" s="2" t="s">
        <v>726</v>
      </c>
      <c r="G205" s="2" t="s">
        <v>726</v>
      </c>
      <c r="H205" s="2" t="s">
        <v>726</v>
      </c>
      <c r="I205" s="2" t="s">
        <v>726</v>
      </c>
      <c r="J205" s="2" t="s">
        <v>726</v>
      </c>
      <c r="K205" s="2" t="s">
        <v>726</v>
      </c>
      <c r="L205" s="2" t="s">
        <v>726</v>
      </c>
      <c r="M205" s="2" t="s">
        <v>726</v>
      </c>
      <c r="N205" s="2" t="s">
        <v>726</v>
      </c>
      <c r="O205" s="2" t="s">
        <v>726</v>
      </c>
      <c r="P205" s="2" t="s">
        <v>726</v>
      </c>
      <c r="Q205" s="2" t="s">
        <v>726</v>
      </c>
      <c r="R205" s="2" t="s">
        <v>726</v>
      </c>
      <c r="S205" s="2" t="s">
        <v>726</v>
      </c>
      <c r="T205" s="2" t="s">
        <v>726</v>
      </c>
      <c r="U205" s="2" t="s">
        <v>726</v>
      </c>
      <c r="V205" s="2" t="s">
        <v>726</v>
      </c>
      <c r="W205" s="2" t="s">
        <v>726</v>
      </c>
      <c r="X205" s="2" t="s">
        <v>726</v>
      </c>
      <c r="Y205" s="2" t="s">
        <v>726</v>
      </c>
      <c r="Z205" s="2" t="s">
        <v>726</v>
      </c>
      <c r="AA205" s="2" t="s">
        <v>726</v>
      </c>
      <c r="AB205" s="2" t="s">
        <v>726</v>
      </c>
      <c r="AC205" s="2" t="s">
        <v>726</v>
      </c>
      <c r="AD205" s="2" t="s">
        <v>726</v>
      </c>
      <c r="AE205" s="2" t="s">
        <v>726</v>
      </c>
      <c r="AF205" s="2" t="s">
        <v>726</v>
      </c>
      <c r="AG205" s="2" t="s">
        <v>726</v>
      </c>
      <c r="AH205" s="2" t="s">
        <v>609</v>
      </c>
      <c r="AI205" s="2" t="s">
        <v>726</v>
      </c>
      <c r="AJ205" s="2" t="s">
        <v>726</v>
      </c>
      <c r="AK205" s="2" t="s">
        <v>726</v>
      </c>
      <c r="AL205" s="2" t="s">
        <v>726</v>
      </c>
      <c r="AM205" s="2" t="s">
        <v>726</v>
      </c>
      <c r="AN205" s="2" t="s">
        <v>726</v>
      </c>
      <c r="AO205" s="2" t="s">
        <v>726</v>
      </c>
      <c r="AQ205" s="2">
        <f t="shared" si="35"/>
        <v>0</v>
      </c>
      <c r="AR205" s="2">
        <f t="shared" si="34"/>
        <v>0</v>
      </c>
      <c r="AT205" s="2">
        <f t="shared" si="36"/>
        <v>0</v>
      </c>
      <c r="AU205" s="2">
        <f t="shared" si="37"/>
        <v>0</v>
      </c>
      <c r="AV205" s="16" t="str">
        <f t="shared" si="38"/>
        <v/>
      </c>
      <c r="AY205" s="2">
        <f t="shared" si="39"/>
        <v>0</v>
      </c>
      <c r="AZ205" s="2">
        <f t="shared" si="40"/>
        <v>0</v>
      </c>
      <c r="BA205" s="2">
        <f t="shared" si="41"/>
        <v>0</v>
      </c>
      <c r="BB205" s="2">
        <f t="shared" si="42"/>
        <v>0</v>
      </c>
      <c r="BC205" s="2">
        <f t="shared" si="43"/>
        <v>0</v>
      </c>
      <c r="BD205" s="2">
        <f t="shared" si="44"/>
        <v>0</v>
      </c>
    </row>
    <row r="206" spans="1:56" ht="15" customHeight="1" x14ac:dyDescent="0.25">
      <c r="A206" s="2" t="s">
        <v>334</v>
      </c>
      <c r="B206" s="2" t="s">
        <v>335</v>
      </c>
      <c r="C206" s="2">
        <v>2017</v>
      </c>
      <c r="D206" s="2">
        <v>87</v>
      </c>
      <c r="E206" s="2">
        <v>34.6</v>
      </c>
      <c r="F206" s="2" t="s">
        <v>726</v>
      </c>
      <c r="G206" s="2" t="s">
        <v>726</v>
      </c>
      <c r="H206" s="2" t="s">
        <v>726</v>
      </c>
      <c r="I206" s="2">
        <v>140.4</v>
      </c>
      <c r="J206" s="2" t="s">
        <v>726</v>
      </c>
      <c r="K206" s="2">
        <v>0.4</v>
      </c>
      <c r="L206" s="2" t="s">
        <v>726</v>
      </c>
      <c r="M206" s="2" t="s">
        <v>726</v>
      </c>
      <c r="N206" s="2" t="s">
        <v>726</v>
      </c>
      <c r="O206" s="2" t="s">
        <v>726</v>
      </c>
      <c r="P206" s="2" t="s">
        <v>726</v>
      </c>
      <c r="Q206" s="2">
        <v>125.3</v>
      </c>
      <c r="R206" s="2" t="s">
        <v>726</v>
      </c>
      <c r="S206" s="2">
        <v>14.7</v>
      </c>
      <c r="T206" s="2" t="s">
        <v>726</v>
      </c>
      <c r="U206" s="2" t="s">
        <v>726</v>
      </c>
      <c r="V206" s="2" t="s">
        <v>726</v>
      </c>
      <c r="W206" s="2" t="s">
        <v>8</v>
      </c>
      <c r="X206" s="2" t="s">
        <v>726</v>
      </c>
      <c r="Y206" s="2" t="s">
        <v>726</v>
      </c>
      <c r="Z206" s="2" t="s">
        <v>726</v>
      </c>
      <c r="AA206" s="2" t="s">
        <v>726</v>
      </c>
      <c r="AB206" s="2" t="s">
        <v>726</v>
      </c>
      <c r="AC206" s="2" t="s">
        <v>726</v>
      </c>
      <c r="AD206" s="2" t="s">
        <v>726</v>
      </c>
      <c r="AE206" s="2" t="s">
        <v>726</v>
      </c>
      <c r="AF206" s="2" t="s">
        <v>726</v>
      </c>
      <c r="AG206" s="2" t="s">
        <v>726</v>
      </c>
      <c r="AH206" s="2" t="s">
        <v>609</v>
      </c>
      <c r="AI206" s="2" t="s">
        <v>726</v>
      </c>
      <c r="AJ206" s="2" t="s">
        <v>726</v>
      </c>
      <c r="AK206" s="2" t="s">
        <v>726</v>
      </c>
      <c r="AL206" s="2" t="s">
        <v>726</v>
      </c>
      <c r="AM206" s="2" t="s">
        <v>726</v>
      </c>
      <c r="AN206" s="2" t="s">
        <v>726</v>
      </c>
      <c r="AO206" s="2" t="s">
        <v>726</v>
      </c>
      <c r="AQ206" s="2">
        <f t="shared" si="35"/>
        <v>140.4</v>
      </c>
      <c r="AR206" s="2">
        <f t="shared" si="34"/>
        <v>140.4</v>
      </c>
      <c r="AT206" s="2">
        <f t="shared" si="36"/>
        <v>87</v>
      </c>
      <c r="AU206" s="2">
        <f t="shared" si="37"/>
        <v>34.6</v>
      </c>
      <c r="AV206" s="16">
        <f t="shared" si="38"/>
        <v>0.86609686609686598</v>
      </c>
      <c r="AY206" s="2">
        <f t="shared" si="39"/>
        <v>0</v>
      </c>
      <c r="AZ206" s="2">
        <f t="shared" si="40"/>
        <v>0</v>
      </c>
      <c r="BA206" s="2">
        <f t="shared" si="41"/>
        <v>0</v>
      </c>
      <c r="BB206" s="2">
        <f t="shared" si="42"/>
        <v>0</v>
      </c>
      <c r="BC206" s="2">
        <f t="shared" si="43"/>
        <v>0</v>
      </c>
      <c r="BD206" s="2">
        <f t="shared" si="44"/>
        <v>0</v>
      </c>
    </row>
    <row r="207" spans="1:56" ht="15" customHeight="1" x14ac:dyDescent="0.25">
      <c r="A207" s="2" t="s">
        <v>336</v>
      </c>
      <c r="B207" s="2" t="s">
        <v>337</v>
      </c>
      <c r="C207" s="2">
        <v>2017</v>
      </c>
      <c r="D207" s="2" t="s">
        <v>726</v>
      </c>
      <c r="E207" s="2" t="s">
        <v>726</v>
      </c>
      <c r="F207" s="2" t="s">
        <v>726</v>
      </c>
      <c r="G207" s="2" t="s">
        <v>726</v>
      </c>
      <c r="H207" s="2" t="s">
        <v>726</v>
      </c>
      <c r="I207" s="2" t="s">
        <v>726</v>
      </c>
      <c r="J207" s="2" t="s">
        <v>726</v>
      </c>
      <c r="K207" s="2" t="s">
        <v>726</v>
      </c>
      <c r="L207" s="2" t="s">
        <v>726</v>
      </c>
      <c r="M207" s="2" t="s">
        <v>726</v>
      </c>
      <c r="N207" s="2" t="s">
        <v>726</v>
      </c>
      <c r="O207" s="2" t="s">
        <v>726</v>
      </c>
      <c r="P207" s="2" t="s">
        <v>726</v>
      </c>
      <c r="Q207" s="2" t="s">
        <v>726</v>
      </c>
      <c r="R207" s="2" t="s">
        <v>726</v>
      </c>
      <c r="S207" s="2" t="s">
        <v>726</v>
      </c>
      <c r="T207" s="2" t="s">
        <v>726</v>
      </c>
      <c r="U207" s="2" t="s">
        <v>726</v>
      </c>
      <c r="V207" s="2" t="s">
        <v>726</v>
      </c>
      <c r="W207" s="2" t="s">
        <v>726</v>
      </c>
      <c r="X207" s="2" t="s">
        <v>726</v>
      </c>
      <c r="Y207" s="2" t="s">
        <v>726</v>
      </c>
      <c r="Z207" s="2" t="s">
        <v>726</v>
      </c>
      <c r="AA207" s="2" t="s">
        <v>726</v>
      </c>
      <c r="AB207" s="2" t="s">
        <v>726</v>
      </c>
      <c r="AC207" s="2" t="s">
        <v>726</v>
      </c>
      <c r="AD207" s="2" t="s">
        <v>726</v>
      </c>
      <c r="AE207" s="2" t="s">
        <v>726</v>
      </c>
      <c r="AF207" s="2" t="s">
        <v>726</v>
      </c>
      <c r="AG207" s="2" t="s">
        <v>726</v>
      </c>
      <c r="AH207" s="2" t="s">
        <v>727</v>
      </c>
      <c r="AI207" s="2" t="s">
        <v>726</v>
      </c>
      <c r="AJ207" s="2" t="s">
        <v>726</v>
      </c>
      <c r="AK207" s="2" t="s">
        <v>726</v>
      </c>
      <c r="AL207" s="2" t="s">
        <v>726</v>
      </c>
      <c r="AM207" s="2" t="s">
        <v>726</v>
      </c>
      <c r="AN207" s="2" t="s">
        <v>726</v>
      </c>
      <c r="AO207" s="2" t="s">
        <v>726</v>
      </c>
      <c r="AQ207" s="2">
        <f t="shared" si="35"/>
        <v>0</v>
      </c>
      <c r="AR207" s="2">
        <f t="shared" si="34"/>
        <v>0</v>
      </c>
      <c r="AT207" s="2">
        <f t="shared" si="36"/>
        <v>0</v>
      </c>
      <c r="AU207" s="2">
        <f t="shared" si="37"/>
        <v>0</v>
      </c>
      <c r="AV207" s="16" t="str">
        <f t="shared" si="38"/>
        <v/>
      </c>
      <c r="AY207" s="2">
        <f t="shared" si="39"/>
        <v>0</v>
      </c>
      <c r="AZ207" s="2">
        <f t="shared" si="40"/>
        <v>0</v>
      </c>
      <c r="BA207" s="2">
        <f t="shared" si="41"/>
        <v>0</v>
      </c>
      <c r="BB207" s="2">
        <f t="shared" si="42"/>
        <v>0</v>
      </c>
      <c r="BC207" s="2">
        <f t="shared" si="43"/>
        <v>0</v>
      </c>
      <c r="BD207" s="2">
        <f t="shared" si="44"/>
        <v>0</v>
      </c>
    </row>
    <row r="208" spans="1:56" ht="15" customHeight="1" x14ac:dyDescent="0.25">
      <c r="A208" s="2" t="s">
        <v>338</v>
      </c>
      <c r="B208" s="2" t="s">
        <v>339</v>
      </c>
      <c r="C208" s="2">
        <v>2017</v>
      </c>
      <c r="D208" s="2" t="s">
        <v>609</v>
      </c>
      <c r="E208" s="2" t="s">
        <v>609</v>
      </c>
      <c r="F208" s="2" t="s">
        <v>609</v>
      </c>
      <c r="G208" s="2" t="s">
        <v>609</v>
      </c>
      <c r="H208" s="2" t="s">
        <v>609</v>
      </c>
      <c r="I208" s="2" t="s">
        <v>609</v>
      </c>
      <c r="J208" s="2" t="s">
        <v>609</v>
      </c>
      <c r="K208" s="2" t="s">
        <v>609</v>
      </c>
      <c r="L208" s="2" t="s">
        <v>609</v>
      </c>
      <c r="M208" s="2" t="s">
        <v>609</v>
      </c>
      <c r="N208" s="2" t="s">
        <v>609</v>
      </c>
      <c r="O208" s="2" t="s">
        <v>609</v>
      </c>
      <c r="P208" s="2" t="s">
        <v>609</v>
      </c>
      <c r="Q208" s="2" t="s">
        <v>609</v>
      </c>
      <c r="R208" s="2" t="s">
        <v>609</v>
      </c>
      <c r="S208" s="2" t="s">
        <v>609</v>
      </c>
      <c r="T208" s="2" t="s">
        <v>609</v>
      </c>
      <c r="U208" s="2" t="s">
        <v>609</v>
      </c>
      <c r="V208" s="2" t="s">
        <v>609</v>
      </c>
      <c r="W208" s="2" t="s">
        <v>609</v>
      </c>
      <c r="X208" s="2" t="s">
        <v>609</v>
      </c>
      <c r="Y208" s="2" t="s">
        <v>609</v>
      </c>
      <c r="Z208" s="2" t="s">
        <v>609</v>
      </c>
      <c r="AA208" s="2" t="s">
        <v>609</v>
      </c>
      <c r="AB208" s="2" t="s">
        <v>609</v>
      </c>
      <c r="AC208" s="2" t="s">
        <v>609</v>
      </c>
      <c r="AD208" s="2" t="s">
        <v>609</v>
      </c>
      <c r="AE208" s="2" t="s">
        <v>609</v>
      </c>
      <c r="AF208" s="2" t="s">
        <v>609</v>
      </c>
      <c r="AG208" s="2" t="s">
        <v>609</v>
      </c>
      <c r="AH208" s="2" t="s">
        <v>609</v>
      </c>
      <c r="AI208" s="2" t="s">
        <v>609</v>
      </c>
      <c r="AJ208" s="2" t="s">
        <v>609</v>
      </c>
      <c r="AK208" s="2" t="s">
        <v>609</v>
      </c>
      <c r="AL208" s="2" t="s">
        <v>609</v>
      </c>
      <c r="AM208" s="2" t="s">
        <v>609</v>
      </c>
      <c r="AN208" s="2" t="s">
        <v>609</v>
      </c>
      <c r="AO208" s="2" t="s">
        <v>609</v>
      </c>
      <c r="AQ208" s="2">
        <f t="shared" si="35"/>
        <v>0</v>
      </c>
      <c r="AR208" s="2">
        <f t="shared" si="34"/>
        <v>0</v>
      </c>
      <c r="AT208" s="2">
        <f t="shared" si="36"/>
        <v>0</v>
      </c>
      <c r="AU208" s="2">
        <f t="shared" si="37"/>
        <v>0</v>
      </c>
      <c r="AV208" s="16" t="str">
        <f t="shared" si="38"/>
        <v/>
      </c>
      <c r="AY208" s="2">
        <f t="shared" si="39"/>
        <v>0</v>
      </c>
      <c r="AZ208" s="2">
        <f t="shared" si="40"/>
        <v>0</v>
      </c>
      <c r="BA208" s="2">
        <f t="shared" si="41"/>
        <v>0</v>
      </c>
      <c r="BB208" s="2">
        <f t="shared" si="42"/>
        <v>0</v>
      </c>
      <c r="BC208" s="2">
        <f t="shared" si="43"/>
        <v>0</v>
      </c>
      <c r="BD208" s="2">
        <f t="shared" si="44"/>
        <v>0</v>
      </c>
    </row>
    <row r="209" spans="1:56" ht="15" customHeight="1" x14ac:dyDescent="0.25">
      <c r="A209" s="2" t="s">
        <v>340</v>
      </c>
      <c r="B209" s="2" t="s">
        <v>341</v>
      </c>
      <c r="C209" s="2">
        <v>2017</v>
      </c>
      <c r="D209" s="2" t="s">
        <v>726</v>
      </c>
      <c r="E209" s="2" t="s">
        <v>726</v>
      </c>
      <c r="F209" s="2" t="s">
        <v>726</v>
      </c>
      <c r="G209" s="2" t="s">
        <v>726</v>
      </c>
      <c r="H209" s="2" t="s">
        <v>726</v>
      </c>
      <c r="I209" s="2" t="s">
        <v>726</v>
      </c>
      <c r="J209" s="2" t="s">
        <v>726</v>
      </c>
      <c r="K209" s="2" t="s">
        <v>726</v>
      </c>
      <c r="L209" s="2" t="s">
        <v>726</v>
      </c>
      <c r="M209" s="2" t="s">
        <v>726</v>
      </c>
      <c r="N209" s="2" t="s">
        <v>726</v>
      </c>
      <c r="O209" s="2" t="s">
        <v>726</v>
      </c>
      <c r="P209" s="2" t="s">
        <v>726</v>
      </c>
      <c r="Q209" s="2" t="s">
        <v>726</v>
      </c>
      <c r="R209" s="2" t="s">
        <v>726</v>
      </c>
      <c r="S209" s="2" t="s">
        <v>726</v>
      </c>
      <c r="T209" s="2" t="s">
        <v>726</v>
      </c>
      <c r="U209" s="2" t="s">
        <v>726</v>
      </c>
      <c r="V209" s="2" t="s">
        <v>726</v>
      </c>
      <c r="W209" s="2" t="s">
        <v>726</v>
      </c>
      <c r="X209" s="2" t="s">
        <v>726</v>
      </c>
      <c r="Y209" s="2" t="s">
        <v>726</v>
      </c>
      <c r="Z209" s="2" t="s">
        <v>726</v>
      </c>
      <c r="AA209" s="2" t="s">
        <v>726</v>
      </c>
      <c r="AB209" s="2" t="s">
        <v>726</v>
      </c>
      <c r="AC209" s="2" t="s">
        <v>726</v>
      </c>
      <c r="AD209" s="2" t="s">
        <v>726</v>
      </c>
      <c r="AE209" s="2" t="s">
        <v>726</v>
      </c>
      <c r="AF209" s="2" t="s">
        <v>726</v>
      </c>
      <c r="AG209" s="2" t="s">
        <v>726</v>
      </c>
      <c r="AH209" s="2" t="s">
        <v>727</v>
      </c>
      <c r="AI209" s="2" t="s">
        <v>726</v>
      </c>
      <c r="AJ209" s="2" t="s">
        <v>726</v>
      </c>
      <c r="AK209" s="2" t="s">
        <v>726</v>
      </c>
      <c r="AL209" s="2" t="s">
        <v>726</v>
      </c>
      <c r="AM209" s="2" t="s">
        <v>726</v>
      </c>
      <c r="AN209" s="2" t="s">
        <v>726</v>
      </c>
      <c r="AO209" s="2" t="s">
        <v>726</v>
      </c>
      <c r="AQ209" s="2">
        <f t="shared" si="35"/>
        <v>0</v>
      </c>
      <c r="AR209" s="2">
        <f t="shared" si="34"/>
        <v>0</v>
      </c>
      <c r="AT209" s="2">
        <f t="shared" si="36"/>
        <v>0</v>
      </c>
      <c r="AU209" s="2">
        <f t="shared" si="37"/>
        <v>0</v>
      </c>
      <c r="AV209" s="16" t="str">
        <f t="shared" si="38"/>
        <v/>
      </c>
      <c r="AY209" s="2">
        <f t="shared" si="39"/>
        <v>0</v>
      </c>
      <c r="AZ209" s="2">
        <f t="shared" si="40"/>
        <v>0</v>
      </c>
      <c r="BA209" s="2">
        <f t="shared" si="41"/>
        <v>0</v>
      </c>
      <c r="BB209" s="2">
        <f t="shared" si="42"/>
        <v>0</v>
      </c>
      <c r="BC209" s="2">
        <f t="shared" si="43"/>
        <v>0</v>
      </c>
      <c r="BD209" s="2">
        <f t="shared" si="44"/>
        <v>0</v>
      </c>
    </row>
    <row r="210" spans="1:56" ht="15" customHeight="1" x14ac:dyDescent="0.25">
      <c r="A210" s="2" t="s">
        <v>340</v>
      </c>
      <c r="B210" s="2" t="s">
        <v>342</v>
      </c>
      <c r="C210" s="2">
        <v>2017</v>
      </c>
      <c r="D210" s="2" t="s">
        <v>726</v>
      </c>
      <c r="E210" s="2" t="s">
        <v>726</v>
      </c>
      <c r="F210" s="2" t="s">
        <v>726</v>
      </c>
      <c r="G210" s="2" t="s">
        <v>726</v>
      </c>
      <c r="H210" s="2" t="s">
        <v>726</v>
      </c>
      <c r="I210" s="2" t="s">
        <v>726</v>
      </c>
      <c r="J210" s="2" t="s">
        <v>726</v>
      </c>
      <c r="K210" s="2" t="s">
        <v>726</v>
      </c>
      <c r="L210" s="2" t="s">
        <v>726</v>
      </c>
      <c r="M210" s="2" t="s">
        <v>726</v>
      </c>
      <c r="N210" s="2" t="s">
        <v>726</v>
      </c>
      <c r="O210" s="2" t="s">
        <v>726</v>
      </c>
      <c r="P210" s="2" t="s">
        <v>726</v>
      </c>
      <c r="Q210" s="2" t="s">
        <v>726</v>
      </c>
      <c r="R210" s="2" t="s">
        <v>726</v>
      </c>
      <c r="S210" s="2" t="s">
        <v>726</v>
      </c>
      <c r="T210" s="2" t="s">
        <v>726</v>
      </c>
      <c r="U210" s="2" t="s">
        <v>726</v>
      </c>
      <c r="V210" s="2" t="s">
        <v>726</v>
      </c>
      <c r="W210" s="2" t="s">
        <v>726</v>
      </c>
      <c r="X210" s="2" t="s">
        <v>726</v>
      </c>
      <c r="Y210" s="2" t="s">
        <v>726</v>
      </c>
      <c r="Z210" s="2" t="s">
        <v>726</v>
      </c>
      <c r="AA210" s="2" t="s">
        <v>726</v>
      </c>
      <c r="AB210" s="2" t="s">
        <v>726</v>
      </c>
      <c r="AC210" s="2" t="s">
        <v>726</v>
      </c>
      <c r="AD210" s="2" t="s">
        <v>726</v>
      </c>
      <c r="AE210" s="2" t="s">
        <v>726</v>
      </c>
      <c r="AF210" s="2" t="s">
        <v>726</v>
      </c>
      <c r="AG210" s="2" t="s">
        <v>726</v>
      </c>
      <c r="AH210" s="2" t="s">
        <v>727</v>
      </c>
      <c r="AI210" s="2" t="s">
        <v>726</v>
      </c>
      <c r="AJ210" s="2" t="s">
        <v>726</v>
      </c>
      <c r="AK210" s="2" t="s">
        <v>726</v>
      </c>
      <c r="AL210" s="2" t="s">
        <v>726</v>
      </c>
      <c r="AM210" s="2" t="s">
        <v>726</v>
      </c>
      <c r="AN210" s="2" t="s">
        <v>726</v>
      </c>
      <c r="AO210" s="2" t="s">
        <v>726</v>
      </c>
      <c r="AQ210" s="2">
        <f t="shared" si="35"/>
        <v>0</v>
      </c>
      <c r="AR210" s="2">
        <f t="shared" si="34"/>
        <v>0</v>
      </c>
      <c r="AT210" s="2">
        <f t="shared" si="36"/>
        <v>0</v>
      </c>
      <c r="AU210" s="2">
        <f t="shared" si="37"/>
        <v>0</v>
      </c>
      <c r="AV210" s="16" t="str">
        <f t="shared" si="38"/>
        <v/>
      </c>
      <c r="AY210" s="2">
        <f t="shared" si="39"/>
        <v>0</v>
      </c>
      <c r="AZ210" s="2">
        <f t="shared" si="40"/>
        <v>0</v>
      </c>
      <c r="BA210" s="2">
        <f t="shared" si="41"/>
        <v>0</v>
      </c>
      <c r="BB210" s="2">
        <f t="shared" si="42"/>
        <v>0</v>
      </c>
      <c r="BC210" s="2">
        <f t="shared" si="43"/>
        <v>0</v>
      </c>
      <c r="BD210" s="2">
        <f t="shared" si="44"/>
        <v>0</v>
      </c>
    </row>
    <row r="211" spans="1:56" ht="15" customHeight="1" x14ac:dyDescent="0.25">
      <c r="A211" s="2" t="s">
        <v>340</v>
      </c>
      <c r="B211" s="2" t="s">
        <v>343</v>
      </c>
      <c r="C211" s="2">
        <v>2017</v>
      </c>
      <c r="D211" s="2">
        <v>1016.47</v>
      </c>
      <c r="E211" s="2">
        <v>413.43</v>
      </c>
      <c r="F211" s="2">
        <v>6.29</v>
      </c>
      <c r="G211" s="2" t="s">
        <v>767</v>
      </c>
      <c r="H211" s="2">
        <v>27.08</v>
      </c>
      <c r="I211" s="2">
        <v>1528.04</v>
      </c>
      <c r="J211" s="2">
        <v>154.36000000000001</v>
      </c>
      <c r="K211" s="2">
        <v>7.18</v>
      </c>
      <c r="L211" s="2" t="s">
        <v>726</v>
      </c>
      <c r="M211" s="2">
        <v>0</v>
      </c>
      <c r="N211" s="2" t="s">
        <v>726</v>
      </c>
      <c r="O211" s="2" t="s">
        <v>726</v>
      </c>
      <c r="P211" s="2" t="s">
        <v>726</v>
      </c>
      <c r="Q211" s="2">
        <v>59.92</v>
      </c>
      <c r="R211" s="2">
        <v>72.09</v>
      </c>
      <c r="S211" s="2">
        <v>18.02</v>
      </c>
      <c r="T211" s="2">
        <v>66.239999999999995</v>
      </c>
      <c r="U211" s="2">
        <v>18.02</v>
      </c>
      <c r="V211" s="2" t="s">
        <v>726</v>
      </c>
      <c r="W211" s="2" t="s">
        <v>25</v>
      </c>
      <c r="X211" s="2" t="s">
        <v>726</v>
      </c>
      <c r="Y211" s="2" t="s">
        <v>726</v>
      </c>
      <c r="Z211" s="2" t="s">
        <v>726</v>
      </c>
      <c r="AA211" s="2">
        <v>117.87</v>
      </c>
      <c r="AB211" s="2">
        <v>9.1300000000000008</v>
      </c>
      <c r="AC211" s="2" t="s">
        <v>726</v>
      </c>
      <c r="AD211" s="2" t="s">
        <v>726</v>
      </c>
      <c r="AE211" s="2">
        <v>40.49</v>
      </c>
      <c r="AF211" s="2">
        <v>964.72</v>
      </c>
      <c r="AG211" s="2" t="s">
        <v>726</v>
      </c>
      <c r="AH211" s="2" t="s">
        <v>744</v>
      </c>
      <c r="AI211" s="2">
        <v>42.4</v>
      </c>
      <c r="AJ211" s="2" t="s">
        <v>726</v>
      </c>
      <c r="AK211" s="2" t="s">
        <v>726</v>
      </c>
      <c r="AL211" s="2" t="s">
        <v>726</v>
      </c>
      <c r="AM211" s="2" t="s">
        <v>726</v>
      </c>
      <c r="AN211" s="2" t="s">
        <v>726</v>
      </c>
      <c r="AO211" s="2" t="s">
        <v>726</v>
      </c>
      <c r="AQ211" s="2">
        <f t="shared" si="35"/>
        <v>1528.04</v>
      </c>
      <c r="AR211" s="2">
        <f t="shared" si="34"/>
        <v>1528.04</v>
      </c>
      <c r="AT211" s="2">
        <f t="shared" si="36"/>
        <v>1016.47</v>
      </c>
      <c r="AU211" s="2">
        <f t="shared" si="37"/>
        <v>413.43</v>
      </c>
      <c r="AV211" s="16">
        <f t="shared" si="38"/>
        <v>0.93577393261956499</v>
      </c>
      <c r="AY211" s="2">
        <f t="shared" si="39"/>
        <v>0</v>
      </c>
      <c r="AZ211" s="2">
        <f t="shared" si="40"/>
        <v>0</v>
      </c>
      <c r="BA211" s="2">
        <f t="shared" si="41"/>
        <v>0</v>
      </c>
      <c r="BB211" s="2">
        <f t="shared" si="42"/>
        <v>0</v>
      </c>
      <c r="BC211" s="2">
        <f t="shared" si="43"/>
        <v>0</v>
      </c>
      <c r="BD211" s="2">
        <f t="shared" si="44"/>
        <v>0</v>
      </c>
    </row>
    <row r="212" spans="1:56" ht="15" customHeight="1" x14ac:dyDescent="0.25">
      <c r="A212" s="2" t="s">
        <v>340</v>
      </c>
      <c r="B212" s="2" t="s">
        <v>344</v>
      </c>
      <c r="C212" s="2">
        <v>2017</v>
      </c>
      <c r="D212" s="2">
        <v>13.3362</v>
      </c>
      <c r="E212" s="2">
        <v>5.4242999999999997</v>
      </c>
      <c r="F212" s="2" t="s">
        <v>726</v>
      </c>
      <c r="G212" s="2" t="s">
        <v>726</v>
      </c>
      <c r="H212" s="2" t="s">
        <v>726</v>
      </c>
      <c r="I212" s="2">
        <v>23.560659999999999</v>
      </c>
      <c r="J212" s="2">
        <v>1.45187</v>
      </c>
      <c r="K212" s="2">
        <v>0.14097000000000001</v>
      </c>
      <c r="L212" s="2" t="s">
        <v>726</v>
      </c>
      <c r="M212" s="2">
        <v>0</v>
      </c>
      <c r="N212" s="2" t="s">
        <v>726</v>
      </c>
      <c r="O212" s="2" t="s">
        <v>726</v>
      </c>
      <c r="P212" s="2" t="s">
        <v>726</v>
      </c>
      <c r="Q212" s="2">
        <v>1.98217</v>
      </c>
      <c r="R212" s="2">
        <v>2.3847999999999998</v>
      </c>
      <c r="S212" s="2">
        <v>0.59619999999999995</v>
      </c>
      <c r="T212" s="2">
        <v>2.19123</v>
      </c>
      <c r="U212" s="2">
        <v>0.59619999999999995</v>
      </c>
      <c r="V212" s="2" t="s">
        <v>726</v>
      </c>
      <c r="W212" s="2" t="s">
        <v>25</v>
      </c>
      <c r="X212" s="2" t="s">
        <v>726</v>
      </c>
      <c r="Y212" s="2" t="s">
        <v>726</v>
      </c>
      <c r="Z212" s="2" t="s">
        <v>726</v>
      </c>
      <c r="AA212" s="2">
        <v>2.4196</v>
      </c>
      <c r="AB212" s="2">
        <v>0.74665999999999999</v>
      </c>
      <c r="AC212" s="2" t="s">
        <v>726</v>
      </c>
      <c r="AD212" s="2" t="s">
        <v>726</v>
      </c>
      <c r="AE212" s="2">
        <v>0.89986999999999995</v>
      </c>
      <c r="AF212" s="2">
        <v>10.15109</v>
      </c>
      <c r="AG212" s="2" t="s">
        <v>726</v>
      </c>
      <c r="AH212" s="2" t="s">
        <v>744</v>
      </c>
      <c r="AI212" s="2">
        <v>42.4</v>
      </c>
      <c r="AJ212" s="2" t="s">
        <v>726</v>
      </c>
      <c r="AK212" s="2" t="s">
        <v>726</v>
      </c>
      <c r="AL212" s="2" t="s">
        <v>726</v>
      </c>
      <c r="AM212" s="2" t="s">
        <v>726</v>
      </c>
      <c r="AN212" s="2" t="s">
        <v>726</v>
      </c>
      <c r="AO212" s="2" t="s">
        <v>726</v>
      </c>
      <c r="AQ212" s="2">
        <f t="shared" si="35"/>
        <v>23.560659999999999</v>
      </c>
      <c r="AR212" s="2">
        <f t="shared" si="34"/>
        <v>23.560659999999999</v>
      </c>
      <c r="AT212" s="2">
        <f t="shared" si="36"/>
        <v>13.3362</v>
      </c>
      <c r="AU212" s="2">
        <f t="shared" si="37"/>
        <v>5.4242999999999997</v>
      </c>
      <c r="AV212" s="16">
        <f t="shared" si="38"/>
        <v>0.79626377189773123</v>
      </c>
      <c r="AY212" s="2">
        <f t="shared" si="39"/>
        <v>0</v>
      </c>
      <c r="AZ212" s="2">
        <f t="shared" si="40"/>
        <v>0</v>
      </c>
      <c r="BA212" s="2">
        <f t="shared" si="41"/>
        <v>0</v>
      </c>
      <c r="BB212" s="2">
        <f t="shared" si="42"/>
        <v>0</v>
      </c>
      <c r="BC212" s="2">
        <f t="shared" si="43"/>
        <v>0</v>
      </c>
      <c r="BD212" s="2">
        <f t="shared" si="44"/>
        <v>0</v>
      </c>
    </row>
    <row r="213" spans="1:56" ht="15" customHeight="1" x14ac:dyDescent="0.25">
      <c r="A213" s="2" t="s">
        <v>345</v>
      </c>
      <c r="B213" s="2" t="s">
        <v>346</v>
      </c>
      <c r="C213" s="2">
        <v>2017</v>
      </c>
      <c r="D213" s="2">
        <v>232.85</v>
      </c>
      <c r="E213" s="2">
        <v>105.73</v>
      </c>
      <c r="F213" s="2" t="s">
        <v>726</v>
      </c>
      <c r="G213" s="2" t="s">
        <v>726</v>
      </c>
      <c r="H213" s="2" t="s">
        <v>726</v>
      </c>
      <c r="I213" s="2">
        <v>501.16309999999999</v>
      </c>
      <c r="J213" s="2" t="s">
        <v>726</v>
      </c>
      <c r="K213" s="2">
        <v>0.34</v>
      </c>
      <c r="L213" s="2" t="s">
        <v>726</v>
      </c>
      <c r="M213" s="2" t="s">
        <v>726</v>
      </c>
      <c r="N213" s="2" t="s">
        <v>726</v>
      </c>
      <c r="O213" s="2" t="s">
        <v>726</v>
      </c>
      <c r="P213" s="2" t="s">
        <v>726</v>
      </c>
      <c r="Q213" s="2">
        <v>23.175000000000001</v>
      </c>
      <c r="R213" s="2">
        <v>199.45</v>
      </c>
      <c r="S213" s="2">
        <v>9.4499999999999993</v>
      </c>
      <c r="T213" s="2" t="s">
        <v>726</v>
      </c>
      <c r="U213" s="2" t="s">
        <v>726</v>
      </c>
      <c r="V213" s="2" t="s">
        <v>726</v>
      </c>
      <c r="W213" s="2" t="s">
        <v>726</v>
      </c>
      <c r="X213" s="2" t="s">
        <v>726</v>
      </c>
      <c r="Y213" s="2" t="s">
        <v>726</v>
      </c>
      <c r="Z213" s="2" t="s">
        <v>726</v>
      </c>
      <c r="AA213" s="2">
        <v>141.47110000000001</v>
      </c>
      <c r="AB213" s="2" t="s">
        <v>726</v>
      </c>
      <c r="AC213" s="2" t="s">
        <v>726</v>
      </c>
      <c r="AD213" s="2" t="s">
        <v>726</v>
      </c>
      <c r="AE213" s="2">
        <v>20.506</v>
      </c>
      <c r="AF213" s="2" t="s">
        <v>726</v>
      </c>
      <c r="AG213" s="2" t="s">
        <v>726</v>
      </c>
      <c r="AH213" s="2" t="s">
        <v>609</v>
      </c>
      <c r="AI213" s="2" t="s">
        <v>726</v>
      </c>
      <c r="AJ213" s="2" t="s">
        <v>726</v>
      </c>
      <c r="AK213" s="2">
        <v>106.771</v>
      </c>
      <c r="AL213" s="2">
        <v>94.8</v>
      </c>
      <c r="AM213" s="2">
        <v>0</v>
      </c>
      <c r="AN213" s="2">
        <v>0</v>
      </c>
      <c r="AO213" s="2">
        <v>5.2</v>
      </c>
      <c r="AQ213" s="2">
        <f t="shared" si="35"/>
        <v>394.39209999999991</v>
      </c>
      <c r="AR213" s="2">
        <f t="shared" si="34"/>
        <v>501.16309999999993</v>
      </c>
      <c r="AT213" s="2">
        <f t="shared" si="36"/>
        <v>232.85</v>
      </c>
      <c r="AU213" s="2">
        <f t="shared" si="37"/>
        <v>105.73</v>
      </c>
      <c r="AV213" s="16">
        <f t="shared" si="38"/>
        <v>0.67558844615655067</v>
      </c>
      <c r="AY213" s="2">
        <f t="shared" si="39"/>
        <v>106.771</v>
      </c>
      <c r="AZ213" s="2">
        <f t="shared" si="40"/>
        <v>101.218908</v>
      </c>
      <c r="BA213" s="2">
        <f t="shared" si="41"/>
        <v>0</v>
      </c>
      <c r="BB213" s="2">
        <f t="shared" si="42"/>
        <v>0</v>
      </c>
      <c r="BC213" s="2">
        <f t="shared" si="43"/>
        <v>5.5520920000000009</v>
      </c>
      <c r="BD213" s="2">
        <f t="shared" si="44"/>
        <v>0</v>
      </c>
    </row>
    <row r="214" spans="1:56" ht="15" customHeight="1" x14ac:dyDescent="0.25">
      <c r="A214" s="2" t="s">
        <v>345</v>
      </c>
      <c r="B214" s="2" t="s">
        <v>347</v>
      </c>
      <c r="C214" s="2">
        <v>2017</v>
      </c>
      <c r="D214" s="2">
        <v>23.344999999999999</v>
      </c>
      <c r="E214" s="2">
        <v>10.6005</v>
      </c>
      <c r="F214" s="2" t="s">
        <v>726</v>
      </c>
      <c r="G214" s="2" t="s">
        <v>726</v>
      </c>
      <c r="H214" s="2" t="s">
        <v>726</v>
      </c>
      <c r="I214" s="2">
        <v>50.247</v>
      </c>
      <c r="J214" s="2" t="s">
        <v>726</v>
      </c>
      <c r="K214" s="2" t="s">
        <v>726</v>
      </c>
      <c r="L214" s="2" t="s">
        <v>726</v>
      </c>
      <c r="M214" s="2" t="s">
        <v>726</v>
      </c>
      <c r="N214" s="2" t="s">
        <v>726</v>
      </c>
      <c r="O214" s="2" t="s">
        <v>726</v>
      </c>
      <c r="P214" s="2" t="s">
        <v>726</v>
      </c>
      <c r="Q214" s="2">
        <v>39.542000000000002</v>
      </c>
      <c r="R214" s="2" t="s">
        <v>726</v>
      </c>
      <c r="S214" s="2" t="s">
        <v>726</v>
      </c>
      <c r="T214" s="2" t="s">
        <v>726</v>
      </c>
      <c r="U214" s="2" t="s">
        <v>726</v>
      </c>
      <c r="V214" s="2" t="s">
        <v>726</v>
      </c>
      <c r="W214" s="2" t="s">
        <v>726</v>
      </c>
      <c r="X214" s="2" t="s">
        <v>726</v>
      </c>
      <c r="Y214" s="2" t="s">
        <v>726</v>
      </c>
      <c r="Z214" s="2" t="s">
        <v>726</v>
      </c>
      <c r="AA214" s="2" t="s">
        <v>726</v>
      </c>
      <c r="AB214" s="2" t="s">
        <v>726</v>
      </c>
      <c r="AC214" s="2" t="s">
        <v>726</v>
      </c>
      <c r="AD214" s="2" t="s">
        <v>726</v>
      </c>
      <c r="AE214" s="2" t="s">
        <v>726</v>
      </c>
      <c r="AF214" s="2" t="s">
        <v>726</v>
      </c>
      <c r="AG214" s="2" t="s">
        <v>726</v>
      </c>
      <c r="AH214" s="2" t="s">
        <v>609</v>
      </c>
      <c r="AI214" s="2" t="s">
        <v>726</v>
      </c>
      <c r="AJ214" s="2" t="s">
        <v>726</v>
      </c>
      <c r="AK214" s="2">
        <v>10.705</v>
      </c>
      <c r="AL214" s="2">
        <v>100</v>
      </c>
      <c r="AM214" s="2">
        <v>0</v>
      </c>
      <c r="AN214" s="2">
        <v>0</v>
      </c>
      <c r="AO214" s="2">
        <v>0</v>
      </c>
      <c r="AQ214" s="2">
        <f t="shared" si="35"/>
        <v>39.542000000000002</v>
      </c>
      <c r="AR214" s="2">
        <f t="shared" si="34"/>
        <v>50.247</v>
      </c>
      <c r="AT214" s="2">
        <f t="shared" si="36"/>
        <v>23.344999999999999</v>
      </c>
      <c r="AU214" s="2">
        <f t="shared" si="37"/>
        <v>10.6005</v>
      </c>
      <c r="AV214" s="16">
        <f t="shared" si="38"/>
        <v>0.6755726710052341</v>
      </c>
      <c r="AY214" s="2">
        <f t="shared" si="39"/>
        <v>10.705</v>
      </c>
      <c r="AZ214" s="2">
        <f t="shared" si="40"/>
        <v>10.705</v>
      </c>
      <c r="BA214" s="2">
        <f t="shared" si="41"/>
        <v>0</v>
      </c>
      <c r="BB214" s="2">
        <f t="shared" si="42"/>
        <v>0</v>
      </c>
      <c r="BC214" s="2">
        <f t="shared" si="43"/>
        <v>0</v>
      </c>
      <c r="BD214" s="2">
        <f t="shared" si="44"/>
        <v>0</v>
      </c>
    </row>
    <row r="215" spans="1:56" ht="15" customHeight="1" x14ac:dyDescent="0.25">
      <c r="A215" s="2" t="s">
        <v>345</v>
      </c>
      <c r="B215" s="2" t="s">
        <v>348</v>
      </c>
      <c r="C215" s="2">
        <v>2017</v>
      </c>
      <c r="D215" s="2">
        <v>13.486000000000001</v>
      </c>
      <c r="E215" s="2">
        <v>6.1239999999999997</v>
      </c>
      <c r="F215" s="2" t="s">
        <v>726</v>
      </c>
      <c r="G215" s="2" t="s">
        <v>726</v>
      </c>
      <c r="H215" s="2" t="s">
        <v>726</v>
      </c>
      <c r="I215" s="2">
        <v>29.026</v>
      </c>
      <c r="J215" s="2" t="s">
        <v>726</v>
      </c>
      <c r="K215" s="2" t="s">
        <v>726</v>
      </c>
      <c r="L215" s="2" t="s">
        <v>726</v>
      </c>
      <c r="M215" s="2" t="s">
        <v>726</v>
      </c>
      <c r="N215" s="2" t="s">
        <v>726</v>
      </c>
      <c r="O215" s="2" t="s">
        <v>726</v>
      </c>
      <c r="P215" s="2" t="s">
        <v>726</v>
      </c>
      <c r="Q215" s="2">
        <v>15.944000000000001</v>
      </c>
      <c r="R215" s="2">
        <v>6.8979999999999997</v>
      </c>
      <c r="S215" s="2" t="s">
        <v>726</v>
      </c>
      <c r="T215" s="2" t="s">
        <v>726</v>
      </c>
      <c r="U215" s="2" t="s">
        <v>726</v>
      </c>
      <c r="V215" s="2" t="s">
        <v>726</v>
      </c>
      <c r="W215" s="2" t="s">
        <v>726</v>
      </c>
      <c r="X215" s="2" t="s">
        <v>726</v>
      </c>
      <c r="Y215" s="2" t="s">
        <v>726</v>
      </c>
      <c r="Z215" s="2" t="s">
        <v>726</v>
      </c>
      <c r="AA215" s="2" t="s">
        <v>726</v>
      </c>
      <c r="AB215" s="2" t="s">
        <v>726</v>
      </c>
      <c r="AC215" s="2" t="s">
        <v>726</v>
      </c>
      <c r="AD215" s="2" t="s">
        <v>726</v>
      </c>
      <c r="AE215" s="2" t="s">
        <v>726</v>
      </c>
      <c r="AF215" s="2" t="s">
        <v>726</v>
      </c>
      <c r="AG215" s="2" t="s">
        <v>726</v>
      </c>
      <c r="AH215" s="2" t="s">
        <v>609</v>
      </c>
      <c r="AI215" s="2" t="s">
        <v>726</v>
      </c>
      <c r="AJ215" s="2" t="s">
        <v>726</v>
      </c>
      <c r="AK215" s="2">
        <v>6.1840000000000002</v>
      </c>
      <c r="AL215" s="2">
        <v>100</v>
      </c>
      <c r="AM215" s="2">
        <v>0</v>
      </c>
      <c r="AN215" s="2">
        <v>0</v>
      </c>
      <c r="AO215" s="2">
        <v>0</v>
      </c>
      <c r="AQ215" s="2">
        <f t="shared" si="35"/>
        <v>22.841999999999999</v>
      </c>
      <c r="AR215" s="2">
        <f t="shared" si="34"/>
        <v>29.026</v>
      </c>
      <c r="AT215" s="2">
        <f t="shared" si="36"/>
        <v>13.486000000000001</v>
      </c>
      <c r="AU215" s="2">
        <f t="shared" si="37"/>
        <v>6.1239999999999997</v>
      </c>
      <c r="AV215" s="16">
        <f t="shared" si="38"/>
        <v>0.6756011851443533</v>
      </c>
      <c r="AY215" s="2">
        <f t="shared" si="39"/>
        <v>6.1840000000000002</v>
      </c>
      <c r="AZ215" s="2">
        <f t="shared" si="40"/>
        <v>6.1840000000000002</v>
      </c>
      <c r="BA215" s="2">
        <f t="shared" si="41"/>
        <v>0</v>
      </c>
      <c r="BB215" s="2">
        <f t="shared" si="42"/>
        <v>0</v>
      </c>
      <c r="BC215" s="2">
        <f t="shared" si="43"/>
        <v>0</v>
      </c>
      <c r="BD215" s="2">
        <f t="shared" si="44"/>
        <v>0</v>
      </c>
    </row>
    <row r="216" spans="1:56" ht="15" customHeight="1" x14ac:dyDescent="0.25">
      <c r="A216" s="2" t="s">
        <v>349</v>
      </c>
      <c r="B216" s="2" t="s">
        <v>350</v>
      </c>
      <c r="C216" s="2">
        <v>2017</v>
      </c>
      <c r="D216" s="2" t="s">
        <v>609</v>
      </c>
      <c r="E216" s="2" t="s">
        <v>609</v>
      </c>
      <c r="F216" s="2" t="s">
        <v>609</v>
      </c>
      <c r="G216" s="2" t="s">
        <v>609</v>
      </c>
      <c r="H216" s="2" t="s">
        <v>609</v>
      </c>
      <c r="I216" s="2" t="s">
        <v>609</v>
      </c>
      <c r="J216" s="2" t="s">
        <v>609</v>
      </c>
      <c r="K216" s="2" t="s">
        <v>609</v>
      </c>
      <c r="L216" s="2" t="s">
        <v>609</v>
      </c>
      <c r="M216" s="2" t="s">
        <v>609</v>
      </c>
      <c r="N216" s="2" t="s">
        <v>609</v>
      </c>
      <c r="O216" s="2" t="s">
        <v>609</v>
      </c>
      <c r="P216" s="2" t="s">
        <v>609</v>
      </c>
      <c r="Q216" s="2" t="s">
        <v>609</v>
      </c>
      <c r="R216" s="2" t="s">
        <v>609</v>
      </c>
      <c r="S216" s="2" t="s">
        <v>609</v>
      </c>
      <c r="T216" s="2" t="s">
        <v>609</v>
      </c>
      <c r="U216" s="2" t="s">
        <v>609</v>
      </c>
      <c r="V216" s="2" t="s">
        <v>609</v>
      </c>
      <c r="W216" s="2" t="s">
        <v>609</v>
      </c>
      <c r="X216" s="2" t="s">
        <v>609</v>
      </c>
      <c r="Y216" s="2" t="s">
        <v>609</v>
      </c>
      <c r="Z216" s="2" t="s">
        <v>609</v>
      </c>
      <c r="AA216" s="2" t="s">
        <v>609</v>
      </c>
      <c r="AB216" s="2" t="s">
        <v>609</v>
      </c>
      <c r="AC216" s="2" t="s">
        <v>609</v>
      </c>
      <c r="AD216" s="2" t="s">
        <v>609</v>
      </c>
      <c r="AE216" s="2" t="s">
        <v>609</v>
      </c>
      <c r="AF216" s="2" t="s">
        <v>609</v>
      </c>
      <c r="AG216" s="2" t="s">
        <v>609</v>
      </c>
      <c r="AH216" s="2" t="s">
        <v>609</v>
      </c>
      <c r="AI216" s="2" t="s">
        <v>609</v>
      </c>
      <c r="AJ216" s="2" t="s">
        <v>609</v>
      </c>
      <c r="AK216" s="2" t="s">
        <v>609</v>
      </c>
      <c r="AL216" s="2" t="s">
        <v>609</v>
      </c>
      <c r="AM216" s="2" t="s">
        <v>609</v>
      </c>
      <c r="AN216" s="2" t="s">
        <v>609</v>
      </c>
      <c r="AO216" s="2" t="s">
        <v>609</v>
      </c>
      <c r="AQ216" s="2">
        <f t="shared" si="35"/>
        <v>0</v>
      </c>
      <c r="AR216" s="2">
        <f t="shared" si="34"/>
        <v>0</v>
      </c>
      <c r="AT216" s="2">
        <f t="shared" si="36"/>
        <v>0</v>
      </c>
      <c r="AU216" s="2">
        <f t="shared" si="37"/>
        <v>0</v>
      </c>
      <c r="AV216" s="16" t="str">
        <f t="shared" si="38"/>
        <v/>
      </c>
      <c r="AY216" s="2">
        <f t="shared" si="39"/>
        <v>0</v>
      </c>
      <c r="AZ216" s="2">
        <f t="shared" si="40"/>
        <v>0</v>
      </c>
      <c r="BA216" s="2">
        <f t="shared" si="41"/>
        <v>0</v>
      </c>
      <c r="BB216" s="2">
        <f t="shared" si="42"/>
        <v>0</v>
      </c>
      <c r="BC216" s="2">
        <f t="shared" si="43"/>
        <v>0</v>
      </c>
      <c r="BD216" s="2">
        <f t="shared" si="44"/>
        <v>0</v>
      </c>
    </row>
    <row r="217" spans="1:56" ht="15" customHeight="1" x14ac:dyDescent="0.25">
      <c r="A217" s="2" t="s">
        <v>360</v>
      </c>
      <c r="B217" s="2" t="s">
        <v>361</v>
      </c>
      <c r="C217" s="2">
        <v>2017</v>
      </c>
      <c r="D217" s="2" t="s">
        <v>609</v>
      </c>
      <c r="E217" s="2" t="s">
        <v>609</v>
      </c>
      <c r="F217" s="2" t="s">
        <v>609</v>
      </c>
      <c r="G217" s="2" t="s">
        <v>609</v>
      </c>
      <c r="H217" s="2" t="s">
        <v>609</v>
      </c>
      <c r="I217" s="2" t="s">
        <v>609</v>
      </c>
      <c r="J217" s="2" t="s">
        <v>609</v>
      </c>
      <c r="K217" s="2" t="s">
        <v>609</v>
      </c>
      <c r="L217" s="2" t="s">
        <v>609</v>
      </c>
      <c r="M217" s="2" t="s">
        <v>609</v>
      </c>
      <c r="N217" s="2" t="s">
        <v>609</v>
      </c>
      <c r="O217" s="2" t="s">
        <v>609</v>
      </c>
      <c r="P217" s="2" t="s">
        <v>609</v>
      </c>
      <c r="Q217" s="2" t="s">
        <v>609</v>
      </c>
      <c r="R217" s="2" t="s">
        <v>609</v>
      </c>
      <c r="S217" s="2" t="s">
        <v>609</v>
      </c>
      <c r="T217" s="2" t="s">
        <v>609</v>
      </c>
      <c r="U217" s="2" t="s">
        <v>609</v>
      </c>
      <c r="V217" s="2" t="s">
        <v>609</v>
      </c>
      <c r="W217" s="2" t="s">
        <v>609</v>
      </c>
      <c r="X217" s="2" t="s">
        <v>609</v>
      </c>
      <c r="Y217" s="2" t="s">
        <v>609</v>
      </c>
      <c r="Z217" s="2" t="s">
        <v>609</v>
      </c>
      <c r="AA217" s="2" t="s">
        <v>609</v>
      </c>
      <c r="AB217" s="2" t="s">
        <v>609</v>
      </c>
      <c r="AC217" s="2" t="s">
        <v>609</v>
      </c>
      <c r="AD217" s="2" t="s">
        <v>609</v>
      </c>
      <c r="AE217" s="2" t="s">
        <v>609</v>
      </c>
      <c r="AF217" s="2" t="s">
        <v>609</v>
      </c>
      <c r="AG217" s="2" t="s">
        <v>609</v>
      </c>
      <c r="AH217" s="2" t="s">
        <v>609</v>
      </c>
      <c r="AI217" s="2" t="s">
        <v>609</v>
      </c>
      <c r="AJ217" s="2" t="s">
        <v>609</v>
      </c>
      <c r="AK217" s="2" t="s">
        <v>609</v>
      </c>
      <c r="AL217" s="2" t="s">
        <v>609</v>
      </c>
      <c r="AM217" s="2" t="s">
        <v>609</v>
      </c>
      <c r="AN217" s="2" t="s">
        <v>609</v>
      </c>
      <c r="AO217" s="2" t="s">
        <v>609</v>
      </c>
      <c r="AQ217" s="2">
        <f t="shared" si="35"/>
        <v>0</v>
      </c>
      <c r="AR217" s="2">
        <f t="shared" si="34"/>
        <v>0</v>
      </c>
      <c r="AT217" s="2">
        <f t="shared" si="36"/>
        <v>0</v>
      </c>
      <c r="AU217" s="2">
        <f t="shared" si="37"/>
        <v>0</v>
      </c>
      <c r="AV217" s="16" t="str">
        <f t="shared" si="38"/>
        <v/>
      </c>
      <c r="AY217" s="2">
        <f t="shared" si="39"/>
        <v>0</v>
      </c>
      <c r="AZ217" s="2">
        <f t="shared" si="40"/>
        <v>0</v>
      </c>
      <c r="BA217" s="2">
        <f t="shared" si="41"/>
        <v>0</v>
      </c>
      <c r="BB217" s="2">
        <f t="shared" si="42"/>
        <v>0</v>
      </c>
      <c r="BC217" s="2">
        <f t="shared" si="43"/>
        <v>0</v>
      </c>
      <c r="BD217" s="2">
        <f t="shared" si="44"/>
        <v>0</v>
      </c>
    </row>
    <row r="218" spans="1:56" ht="15" customHeight="1" x14ac:dyDescent="0.25">
      <c r="A218" s="2" t="s">
        <v>360</v>
      </c>
      <c r="B218" s="2" t="s">
        <v>353</v>
      </c>
      <c r="C218" s="2">
        <v>2017</v>
      </c>
      <c r="D218" s="2" t="s">
        <v>609</v>
      </c>
      <c r="E218" s="2" t="s">
        <v>609</v>
      </c>
      <c r="F218" s="2" t="s">
        <v>609</v>
      </c>
      <c r="G218" s="2" t="s">
        <v>609</v>
      </c>
      <c r="H218" s="2" t="s">
        <v>609</v>
      </c>
      <c r="I218" s="2" t="s">
        <v>609</v>
      </c>
      <c r="J218" s="2" t="s">
        <v>609</v>
      </c>
      <c r="K218" s="2" t="s">
        <v>609</v>
      </c>
      <c r="L218" s="2" t="s">
        <v>609</v>
      </c>
      <c r="M218" s="2" t="s">
        <v>609</v>
      </c>
      <c r="N218" s="2" t="s">
        <v>609</v>
      </c>
      <c r="O218" s="2" t="s">
        <v>609</v>
      </c>
      <c r="P218" s="2" t="s">
        <v>609</v>
      </c>
      <c r="Q218" s="2" t="s">
        <v>609</v>
      </c>
      <c r="R218" s="2" t="s">
        <v>609</v>
      </c>
      <c r="S218" s="2" t="s">
        <v>609</v>
      </c>
      <c r="T218" s="2" t="s">
        <v>609</v>
      </c>
      <c r="U218" s="2" t="s">
        <v>609</v>
      </c>
      <c r="V218" s="2" t="s">
        <v>609</v>
      </c>
      <c r="W218" s="2" t="s">
        <v>609</v>
      </c>
      <c r="X218" s="2" t="s">
        <v>609</v>
      </c>
      <c r="Y218" s="2" t="s">
        <v>609</v>
      </c>
      <c r="Z218" s="2" t="s">
        <v>609</v>
      </c>
      <c r="AA218" s="2" t="s">
        <v>609</v>
      </c>
      <c r="AB218" s="2" t="s">
        <v>609</v>
      </c>
      <c r="AC218" s="2" t="s">
        <v>609</v>
      </c>
      <c r="AD218" s="2" t="s">
        <v>609</v>
      </c>
      <c r="AE218" s="2" t="s">
        <v>609</v>
      </c>
      <c r="AF218" s="2" t="s">
        <v>609</v>
      </c>
      <c r="AG218" s="2" t="s">
        <v>609</v>
      </c>
      <c r="AH218" s="2" t="s">
        <v>609</v>
      </c>
      <c r="AI218" s="2" t="s">
        <v>609</v>
      </c>
      <c r="AJ218" s="2" t="s">
        <v>609</v>
      </c>
      <c r="AK218" s="2" t="s">
        <v>609</v>
      </c>
      <c r="AL218" s="2" t="s">
        <v>609</v>
      </c>
      <c r="AM218" s="2" t="s">
        <v>609</v>
      </c>
      <c r="AN218" s="2" t="s">
        <v>609</v>
      </c>
      <c r="AO218" s="2" t="s">
        <v>609</v>
      </c>
      <c r="AQ218" s="2">
        <f t="shared" si="35"/>
        <v>0</v>
      </c>
      <c r="AR218" s="2">
        <f t="shared" si="34"/>
        <v>0</v>
      </c>
      <c r="AT218" s="2">
        <f t="shared" si="36"/>
        <v>0</v>
      </c>
      <c r="AU218" s="2">
        <f t="shared" si="37"/>
        <v>0</v>
      </c>
      <c r="AV218" s="16" t="str">
        <f t="shared" si="38"/>
        <v/>
      </c>
      <c r="AY218" s="2">
        <f t="shared" si="39"/>
        <v>0</v>
      </c>
      <c r="AZ218" s="2">
        <f t="shared" si="40"/>
        <v>0</v>
      </c>
      <c r="BA218" s="2">
        <f t="shared" si="41"/>
        <v>0</v>
      </c>
      <c r="BB218" s="2">
        <f t="shared" si="42"/>
        <v>0</v>
      </c>
      <c r="BC218" s="2">
        <f t="shared" si="43"/>
        <v>0</v>
      </c>
      <c r="BD218" s="2">
        <f t="shared" si="44"/>
        <v>0</v>
      </c>
    </row>
    <row r="219" spans="1:56" ht="15" customHeight="1" x14ac:dyDescent="0.25">
      <c r="A219" s="2" t="s">
        <v>360</v>
      </c>
      <c r="B219" s="2" t="s">
        <v>354</v>
      </c>
      <c r="C219" s="2">
        <v>2017</v>
      </c>
      <c r="D219" s="2" t="s">
        <v>609</v>
      </c>
      <c r="E219" s="2" t="s">
        <v>609</v>
      </c>
      <c r="F219" s="2" t="s">
        <v>609</v>
      </c>
      <c r="G219" s="2" t="s">
        <v>609</v>
      </c>
      <c r="H219" s="2" t="s">
        <v>609</v>
      </c>
      <c r="I219" s="2" t="s">
        <v>609</v>
      </c>
      <c r="J219" s="2" t="s">
        <v>609</v>
      </c>
      <c r="K219" s="2" t="s">
        <v>609</v>
      </c>
      <c r="L219" s="2" t="s">
        <v>609</v>
      </c>
      <c r="M219" s="2" t="s">
        <v>609</v>
      </c>
      <c r="N219" s="2" t="s">
        <v>609</v>
      </c>
      <c r="O219" s="2" t="s">
        <v>609</v>
      </c>
      <c r="P219" s="2" t="s">
        <v>609</v>
      </c>
      <c r="Q219" s="2" t="s">
        <v>609</v>
      </c>
      <c r="R219" s="2" t="s">
        <v>609</v>
      </c>
      <c r="S219" s="2" t="s">
        <v>609</v>
      </c>
      <c r="T219" s="2" t="s">
        <v>609</v>
      </c>
      <c r="U219" s="2" t="s">
        <v>609</v>
      </c>
      <c r="V219" s="2" t="s">
        <v>609</v>
      </c>
      <c r="W219" s="2" t="s">
        <v>609</v>
      </c>
      <c r="X219" s="2" t="s">
        <v>609</v>
      </c>
      <c r="Y219" s="2" t="s">
        <v>609</v>
      </c>
      <c r="Z219" s="2" t="s">
        <v>609</v>
      </c>
      <c r="AA219" s="2" t="s">
        <v>609</v>
      </c>
      <c r="AB219" s="2" t="s">
        <v>609</v>
      </c>
      <c r="AC219" s="2" t="s">
        <v>609</v>
      </c>
      <c r="AD219" s="2" t="s">
        <v>609</v>
      </c>
      <c r="AE219" s="2" t="s">
        <v>609</v>
      </c>
      <c r="AF219" s="2" t="s">
        <v>609</v>
      </c>
      <c r="AG219" s="2" t="s">
        <v>609</v>
      </c>
      <c r="AH219" s="2" t="s">
        <v>609</v>
      </c>
      <c r="AI219" s="2" t="s">
        <v>609</v>
      </c>
      <c r="AJ219" s="2" t="s">
        <v>609</v>
      </c>
      <c r="AK219" s="2" t="s">
        <v>609</v>
      </c>
      <c r="AL219" s="2" t="s">
        <v>609</v>
      </c>
      <c r="AM219" s="2" t="s">
        <v>609</v>
      </c>
      <c r="AN219" s="2" t="s">
        <v>609</v>
      </c>
      <c r="AO219" s="2" t="s">
        <v>609</v>
      </c>
      <c r="AQ219" s="2">
        <f t="shared" si="35"/>
        <v>0</v>
      </c>
      <c r="AR219" s="2">
        <f t="shared" si="34"/>
        <v>0</v>
      </c>
      <c r="AT219" s="2">
        <f t="shared" si="36"/>
        <v>0</v>
      </c>
      <c r="AU219" s="2">
        <f t="shared" si="37"/>
        <v>0</v>
      </c>
      <c r="AV219" s="16" t="str">
        <f t="shared" si="38"/>
        <v/>
      </c>
      <c r="AY219" s="2">
        <f t="shared" si="39"/>
        <v>0</v>
      </c>
      <c r="AZ219" s="2">
        <f t="shared" si="40"/>
        <v>0</v>
      </c>
      <c r="BA219" s="2">
        <f t="shared" si="41"/>
        <v>0</v>
      </c>
      <c r="BB219" s="2">
        <f t="shared" si="42"/>
        <v>0</v>
      </c>
      <c r="BC219" s="2">
        <f t="shared" si="43"/>
        <v>0</v>
      </c>
      <c r="BD219" s="2">
        <f t="shared" si="44"/>
        <v>0</v>
      </c>
    </row>
    <row r="220" spans="1:56" ht="15" customHeight="1" x14ac:dyDescent="0.25">
      <c r="A220" s="2" t="s">
        <v>360</v>
      </c>
      <c r="B220" s="2" t="s">
        <v>362</v>
      </c>
      <c r="C220" s="2">
        <v>2017</v>
      </c>
      <c r="D220" s="2" t="s">
        <v>609</v>
      </c>
      <c r="E220" s="2" t="s">
        <v>609</v>
      </c>
      <c r="F220" s="2" t="s">
        <v>609</v>
      </c>
      <c r="G220" s="2" t="s">
        <v>609</v>
      </c>
      <c r="H220" s="2" t="s">
        <v>609</v>
      </c>
      <c r="I220" s="2" t="s">
        <v>609</v>
      </c>
      <c r="J220" s="2" t="s">
        <v>609</v>
      </c>
      <c r="K220" s="2" t="s">
        <v>609</v>
      </c>
      <c r="L220" s="2" t="s">
        <v>609</v>
      </c>
      <c r="M220" s="2" t="s">
        <v>609</v>
      </c>
      <c r="N220" s="2" t="s">
        <v>609</v>
      </c>
      <c r="O220" s="2" t="s">
        <v>609</v>
      </c>
      <c r="P220" s="2" t="s">
        <v>609</v>
      </c>
      <c r="Q220" s="2" t="s">
        <v>609</v>
      </c>
      <c r="R220" s="2" t="s">
        <v>609</v>
      </c>
      <c r="S220" s="2" t="s">
        <v>609</v>
      </c>
      <c r="T220" s="2" t="s">
        <v>609</v>
      </c>
      <c r="U220" s="2" t="s">
        <v>609</v>
      </c>
      <c r="V220" s="2" t="s">
        <v>609</v>
      </c>
      <c r="W220" s="2" t="s">
        <v>609</v>
      </c>
      <c r="X220" s="2" t="s">
        <v>609</v>
      </c>
      <c r="Y220" s="2" t="s">
        <v>609</v>
      </c>
      <c r="Z220" s="2" t="s">
        <v>609</v>
      </c>
      <c r="AA220" s="2" t="s">
        <v>609</v>
      </c>
      <c r="AB220" s="2" t="s">
        <v>609</v>
      </c>
      <c r="AC220" s="2" t="s">
        <v>609</v>
      </c>
      <c r="AD220" s="2" t="s">
        <v>609</v>
      </c>
      <c r="AE220" s="2" t="s">
        <v>609</v>
      </c>
      <c r="AF220" s="2" t="s">
        <v>609</v>
      </c>
      <c r="AG220" s="2" t="s">
        <v>609</v>
      </c>
      <c r="AH220" s="2" t="s">
        <v>609</v>
      </c>
      <c r="AI220" s="2" t="s">
        <v>609</v>
      </c>
      <c r="AJ220" s="2" t="s">
        <v>609</v>
      </c>
      <c r="AK220" s="2" t="s">
        <v>609</v>
      </c>
      <c r="AL220" s="2" t="s">
        <v>609</v>
      </c>
      <c r="AM220" s="2" t="s">
        <v>609</v>
      </c>
      <c r="AN220" s="2" t="s">
        <v>609</v>
      </c>
      <c r="AO220" s="2" t="s">
        <v>609</v>
      </c>
      <c r="AQ220" s="2">
        <f t="shared" si="35"/>
        <v>0</v>
      </c>
      <c r="AR220" s="2">
        <f t="shared" si="34"/>
        <v>0</v>
      </c>
      <c r="AT220" s="2">
        <f t="shared" si="36"/>
        <v>0</v>
      </c>
      <c r="AU220" s="2">
        <f t="shared" si="37"/>
        <v>0</v>
      </c>
      <c r="AV220" s="16" t="str">
        <f t="shared" si="38"/>
        <v/>
      </c>
      <c r="AY220" s="2">
        <f t="shared" si="39"/>
        <v>0</v>
      </c>
      <c r="AZ220" s="2">
        <f t="shared" si="40"/>
        <v>0</v>
      </c>
      <c r="BA220" s="2">
        <f t="shared" si="41"/>
        <v>0</v>
      </c>
      <c r="BB220" s="2">
        <f t="shared" si="42"/>
        <v>0</v>
      </c>
      <c r="BC220" s="2">
        <f t="shared" si="43"/>
        <v>0</v>
      </c>
      <c r="BD220" s="2">
        <f t="shared" si="44"/>
        <v>0</v>
      </c>
    </row>
    <row r="221" spans="1:56" ht="15" customHeight="1" x14ac:dyDescent="0.25">
      <c r="A221" s="2" t="s">
        <v>360</v>
      </c>
      <c r="B221" s="2" t="s">
        <v>355</v>
      </c>
      <c r="C221" s="2">
        <v>2017</v>
      </c>
      <c r="D221" s="2" t="s">
        <v>609</v>
      </c>
      <c r="E221" s="2" t="s">
        <v>609</v>
      </c>
      <c r="F221" s="2" t="s">
        <v>609</v>
      </c>
      <c r="G221" s="2" t="s">
        <v>609</v>
      </c>
      <c r="H221" s="2" t="s">
        <v>609</v>
      </c>
      <c r="I221" s="2" t="s">
        <v>609</v>
      </c>
      <c r="J221" s="2" t="s">
        <v>609</v>
      </c>
      <c r="K221" s="2" t="s">
        <v>609</v>
      </c>
      <c r="L221" s="2" t="s">
        <v>609</v>
      </c>
      <c r="M221" s="2" t="s">
        <v>609</v>
      </c>
      <c r="N221" s="2" t="s">
        <v>609</v>
      </c>
      <c r="O221" s="2" t="s">
        <v>609</v>
      </c>
      <c r="P221" s="2" t="s">
        <v>609</v>
      </c>
      <c r="Q221" s="2" t="s">
        <v>609</v>
      </c>
      <c r="R221" s="2" t="s">
        <v>609</v>
      </c>
      <c r="S221" s="2" t="s">
        <v>609</v>
      </c>
      <c r="T221" s="2" t="s">
        <v>609</v>
      </c>
      <c r="U221" s="2" t="s">
        <v>609</v>
      </c>
      <c r="V221" s="2" t="s">
        <v>609</v>
      </c>
      <c r="W221" s="2" t="s">
        <v>609</v>
      </c>
      <c r="X221" s="2" t="s">
        <v>609</v>
      </c>
      <c r="Y221" s="2" t="s">
        <v>609</v>
      </c>
      <c r="Z221" s="2" t="s">
        <v>609</v>
      </c>
      <c r="AA221" s="2" t="s">
        <v>609</v>
      </c>
      <c r="AB221" s="2" t="s">
        <v>609</v>
      </c>
      <c r="AC221" s="2" t="s">
        <v>609</v>
      </c>
      <c r="AD221" s="2" t="s">
        <v>609</v>
      </c>
      <c r="AE221" s="2" t="s">
        <v>609</v>
      </c>
      <c r="AF221" s="2" t="s">
        <v>609</v>
      </c>
      <c r="AG221" s="2" t="s">
        <v>609</v>
      </c>
      <c r="AH221" s="2" t="s">
        <v>609</v>
      </c>
      <c r="AI221" s="2" t="s">
        <v>609</v>
      </c>
      <c r="AJ221" s="2" t="s">
        <v>609</v>
      </c>
      <c r="AK221" s="2" t="s">
        <v>609</v>
      </c>
      <c r="AL221" s="2" t="s">
        <v>609</v>
      </c>
      <c r="AM221" s="2" t="s">
        <v>609</v>
      </c>
      <c r="AN221" s="2" t="s">
        <v>609</v>
      </c>
      <c r="AO221" s="2" t="s">
        <v>609</v>
      </c>
      <c r="AQ221" s="2">
        <f t="shared" si="35"/>
        <v>0</v>
      </c>
      <c r="AR221" s="2">
        <f t="shared" si="34"/>
        <v>0</v>
      </c>
      <c r="AT221" s="2">
        <f t="shared" si="36"/>
        <v>0</v>
      </c>
      <c r="AU221" s="2">
        <f t="shared" si="37"/>
        <v>0</v>
      </c>
      <c r="AV221" s="16" t="str">
        <f t="shared" si="38"/>
        <v/>
      </c>
      <c r="AY221" s="2">
        <f t="shared" si="39"/>
        <v>0</v>
      </c>
      <c r="AZ221" s="2">
        <f t="shared" si="40"/>
        <v>0</v>
      </c>
      <c r="BA221" s="2">
        <f t="shared" si="41"/>
        <v>0</v>
      </c>
      <c r="BB221" s="2">
        <f t="shared" si="42"/>
        <v>0</v>
      </c>
      <c r="BC221" s="2">
        <f t="shared" si="43"/>
        <v>0</v>
      </c>
      <c r="BD221" s="2">
        <f t="shared" si="44"/>
        <v>0</v>
      </c>
    </row>
    <row r="222" spans="1:56" ht="15" customHeight="1" x14ac:dyDescent="0.25">
      <c r="A222" s="2" t="s">
        <v>360</v>
      </c>
      <c r="B222" s="2" t="s">
        <v>356</v>
      </c>
      <c r="C222" s="2">
        <v>2017</v>
      </c>
      <c r="D222" s="2" t="s">
        <v>609</v>
      </c>
      <c r="E222" s="2" t="s">
        <v>609</v>
      </c>
      <c r="F222" s="2" t="s">
        <v>609</v>
      </c>
      <c r="G222" s="2" t="s">
        <v>609</v>
      </c>
      <c r="H222" s="2" t="s">
        <v>609</v>
      </c>
      <c r="I222" s="2" t="s">
        <v>609</v>
      </c>
      <c r="J222" s="2" t="s">
        <v>609</v>
      </c>
      <c r="K222" s="2" t="s">
        <v>609</v>
      </c>
      <c r="L222" s="2" t="s">
        <v>609</v>
      </c>
      <c r="M222" s="2" t="s">
        <v>609</v>
      </c>
      <c r="N222" s="2" t="s">
        <v>609</v>
      </c>
      <c r="O222" s="2" t="s">
        <v>609</v>
      </c>
      <c r="P222" s="2" t="s">
        <v>609</v>
      </c>
      <c r="Q222" s="2" t="s">
        <v>609</v>
      </c>
      <c r="R222" s="2" t="s">
        <v>609</v>
      </c>
      <c r="S222" s="2" t="s">
        <v>609</v>
      </c>
      <c r="T222" s="2" t="s">
        <v>609</v>
      </c>
      <c r="U222" s="2" t="s">
        <v>609</v>
      </c>
      <c r="V222" s="2" t="s">
        <v>609</v>
      </c>
      <c r="W222" s="2" t="s">
        <v>609</v>
      </c>
      <c r="X222" s="2" t="s">
        <v>609</v>
      </c>
      <c r="Y222" s="2" t="s">
        <v>609</v>
      </c>
      <c r="Z222" s="2" t="s">
        <v>609</v>
      </c>
      <c r="AA222" s="2" t="s">
        <v>609</v>
      </c>
      <c r="AB222" s="2" t="s">
        <v>609</v>
      </c>
      <c r="AC222" s="2" t="s">
        <v>609</v>
      </c>
      <c r="AD222" s="2" t="s">
        <v>609</v>
      </c>
      <c r="AE222" s="2" t="s">
        <v>609</v>
      </c>
      <c r="AF222" s="2" t="s">
        <v>609</v>
      </c>
      <c r="AG222" s="2" t="s">
        <v>609</v>
      </c>
      <c r="AH222" s="2" t="s">
        <v>609</v>
      </c>
      <c r="AI222" s="2" t="s">
        <v>609</v>
      </c>
      <c r="AJ222" s="2" t="s">
        <v>609</v>
      </c>
      <c r="AK222" s="2" t="s">
        <v>609</v>
      </c>
      <c r="AL222" s="2" t="s">
        <v>609</v>
      </c>
      <c r="AM222" s="2" t="s">
        <v>609</v>
      </c>
      <c r="AN222" s="2" t="s">
        <v>609</v>
      </c>
      <c r="AO222" s="2" t="s">
        <v>609</v>
      </c>
      <c r="AQ222" s="2">
        <f t="shared" si="35"/>
        <v>0</v>
      </c>
      <c r="AR222" s="2">
        <f t="shared" si="34"/>
        <v>0</v>
      </c>
      <c r="AT222" s="2">
        <f t="shared" si="36"/>
        <v>0</v>
      </c>
      <c r="AU222" s="2">
        <f t="shared" si="37"/>
        <v>0</v>
      </c>
      <c r="AV222" s="16" t="str">
        <f t="shared" si="38"/>
        <v/>
      </c>
      <c r="AY222" s="2">
        <f t="shared" si="39"/>
        <v>0</v>
      </c>
      <c r="AZ222" s="2">
        <f t="shared" si="40"/>
        <v>0</v>
      </c>
      <c r="BA222" s="2">
        <f t="shared" si="41"/>
        <v>0</v>
      </c>
      <c r="BB222" s="2">
        <f t="shared" si="42"/>
        <v>0</v>
      </c>
      <c r="BC222" s="2">
        <f t="shared" si="43"/>
        <v>0</v>
      </c>
      <c r="BD222" s="2">
        <f t="shared" si="44"/>
        <v>0</v>
      </c>
    </row>
    <row r="223" spans="1:56" ht="15" customHeight="1" x14ac:dyDescent="0.25">
      <c r="A223" s="2" t="s">
        <v>360</v>
      </c>
      <c r="B223" s="2" t="s">
        <v>357</v>
      </c>
      <c r="C223" s="2">
        <v>2017</v>
      </c>
      <c r="D223" s="2" t="s">
        <v>609</v>
      </c>
      <c r="E223" s="2" t="s">
        <v>609</v>
      </c>
      <c r="F223" s="2" t="s">
        <v>609</v>
      </c>
      <c r="G223" s="2" t="s">
        <v>609</v>
      </c>
      <c r="H223" s="2" t="s">
        <v>609</v>
      </c>
      <c r="I223" s="2" t="s">
        <v>609</v>
      </c>
      <c r="J223" s="2" t="s">
        <v>609</v>
      </c>
      <c r="K223" s="2" t="s">
        <v>609</v>
      </c>
      <c r="L223" s="2" t="s">
        <v>609</v>
      </c>
      <c r="M223" s="2" t="s">
        <v>609</v>
      </c>
      <c r="N223" s="2" t="s">
        <v>609</v>
      </c>
      <c r="O223" s="2" t="s">
        <v>609</v>
      </c>
      <c r="P223" s="2" t="s">
        <v>609</v>
      </c>
      <c r="Q223" s="2" t="s">
        <v>609</v>
      </c>
      <c r="R223" s="2" t="s">
        <v>609</v>
      </c>
      <c r="S223" s="2" t="s">
        <v>609</v>
      </c>
      <c r="T223" s="2" t="s">
        <v>609</v>
      </c>
      <c r="U223" s="2" t="s">
        <v>609</v>
      </c>
      <c r="V223" s="2" t="s">
        <v>609</v>
      </c>
      <c r="W223" s="2" t="s">
        <v>609</v>
      </c>
      <c r="X223" s="2" t="s">
        <v>609</v>
      </c>
      <c r="Y223" s="2" t="s">
        <v>609</v>
      </c>
      <c r="Z223" s="2" t="s">
        <v>609</v>
      </c>
      <c r="AA223" s="2" t="s">
        <v>609</v>
      </c>
      <c r="AB223" s="2" t="s">
        <v>609</v>
      </c>
      <c r="AC223" s="2" t="s">
        <v>609</v>
      </c>
      <c r="AD223" s="2" t="s">
        <v>609</v>
      </c>
      <c r="AE223" s="2" t="s">
        <v>609</v>
      </c>
      <c r="AF223" s="2" t="s">
        <v>609</v>
      </c>
      <c r="AG223" s="2" t="s">
        <v>609</v>
      </c>
      <c r="AH223" s="2" t="s">
        <v>609</v>
      </c>
      <c r="AI223" s="2" t="s">
        <v>609</v>
      </c>
      <c r="AJ223" s="2" t="s">
        <v>609</v>
      </c>
      <c r="AK223" s="2" t="s">
        <v>609</v>
      </c>
      <c r="AL223" s="2" t="s">
        <v>609</v>
      </c>
      <c r="AM223" s="2" t="s">
        <v>609</v>
      </c>
      <c r="AN223" s="2" t="s">
        <v>609</v>
      </c>
      <c r="AO223" s="2" t="s">
        <v>609</v>
      </c>
      <c r="AQ223" s="2">
        <f t="shared" si="35"/>
        <v>0</v>
      </c>
      <c r="AR223" s="2">
        <f t="shared" si="34"/>
        <v>0</v>
      </c>
      <c r="AT223" s="2">
        <f t="shared" si="36"/>
        <v>0</v>
      </c>
      <c r="AU223" s="2">
        <f t="shared" si="37"/>
        <v>0</v>
      </c>
      <c r="AV223" s="16" t="str">
        <f t="shared" si="38"/>
        <v/>
      </c>
      <c r="AY223" s="2">
        <f t="shared" si="39"/>
        <v>0</v>
      </c>
      <c r="AZ223" s="2">
        <f t="shared" si="40"/>
        <v>0</v>
      </c>
      <c r="BA223" s="2">
        <f t="shared" si="41"/>
        <v>0</v>
      </c>
      <c r="BB223" s="2">
        <f t="shared" si="42"/>
        <v>0</v>
      </c>
      <c r="BC223" s="2">
        <f t="shared" si="43"/>
        <v>0</v>
      </c>
      <c r="BD223" s="2">
        <f t="shared" si="44"/>
        <v>0</v>
      </c>
    </row>
    <row r="224" spans="1:56" ht="15" customHeight="1" x14ac:dyDescent="0.25">
      <c r="A224" s="2" t="s">
        <v>360</v>
      </c>
      <c r="B224" s="2" t="s">
        <v>358</v>
      </c>
      <c r="C224" s="2">
        <v>2017</v>
      </c>
      <c r="D224" s="2" t="s">
        <v>609</v>
      </c>
      <c r="E224" s="2" t="s">
        <v>609</v>
      </c>
      <c r="F224" s="2" t="s">
        <v>609</v>
      </c>
      <c r="G224" s="2" t="s">
        <v>609</v>
      </c>
      <c r="H224" s="2" t="s">
        <v>609</v>
      </c>
      <c r="I224" s="2" t="s">
        <v>609</v>
      </c>
      <c r="J224" s="2" t="s">
        <v>609</v>
      </c>
      <c r="K224" s="2" t="s">
        <v>609</v>
      </c>
      <c r="L224" s="2" t="s">
        <v>609</v>
      </c>
      <c r="M224" s="2" t="s">
        <v>609</v>
      </c>
      <c r="N224" s="2" t="s">
        <v>609</v>
      </c>
      <c r="O224" s="2" t="s">
        <v>609</v>
      </c>
      <c r="P224" s="2" t="s">
        <v>609</v>
      </c>
      <c r="Q224" s="2" t="s">
        <v>609</v>
      </c>
      <c r="R224" s="2" t="s">
        <v>609</v>
      </c>
      <c r="S224" s="2" t="s">
        <v>609</v>
      </c>
      <c r="T224" s="2" t="s">
        <v>609</v>
      </c>
      <c r="U224" s="2" t="s">
        <v>609</v>
      </c>
      <c r="V224" s="2" t="s">
        <v>609</v>
      </c>
      <c r="W224" s="2" t="s">
        <v>609</v>
      </c>
      <c r="X224" s="2" t="s">
        <v>609</v>
      </c>
      <c r="Y224" s="2" t="s">
        <v>609</v>
      </c>
      <c r="Z224" s="2" t="s">
        <v>609</v>
      </c>
      <c r="AA224" s="2" t="s">
        <v>609</v>
      </c>
      <c r="AB224" s="2" t="s">
        <v>609</v>
      </c>
      <c r="AC224" s="2" t="s">
        <v>609</v>
      </c>
      <c r="AD224" s="2" t="s">
        <v>609</v>
      </c>
      <c r="AE224" s="2" t="s">
        <v>609</v>
      </c>
      <c r="AF224" s="2" t="s">
        <v>609</v>
      </c>
      <c r="AG224" s="2" t="s">
        <v>609</v>
      </c>
      <c r="AH224" s="2" t="s">
        <v>609</v>
      </c>
      <c r="AI224" s="2" t="s">
        <v>609</v>
      </c>
      <c r="AJ224" s="2" t="s">
        <v>609</v>
      </c>
      <c r="AK224" s="2" t="s">
        <v>609</v>
      </c>
      <c r="AL224" s="2" t="s">
        <v>609</v>
      </c>
      <c r="AM224" s="2" t="s">
        <v>609</v>
      </c>
      <c r="AN224" s="2" t="s">
        <v>609</v>
      </c>
      <c r="AO224" s="2" t="s">
        <v>609</v>
      </c>
      <c r="AQ224" s="2">
        <f t="shared" si="35"/>
        <v>0</v>
      </c>
      <c r="AR224" s="2">
        <f t="shared" si="34"/>
        <v>0</v>
      </c>
      <c r="AT224" s="2">
        <f t="shared" si="36"/>
        <v>0</v>
      </c>
      <c r="AU224" s="2">
        <f t="shared" si="37"/>
        <v>0</v>
      </c>
      <c r="AV224" s="16" t="str">
        <f t="shared" si="38"/>
        <v/>
      </c>
      <c r="AY224" s="2">
        <f t="shared" si="39"/>
        <v>0</v>
      </c>
      <c r="AZ224" s="2">
        <f t="shared" si="40"/>
        <v>0</v>
      </c>
      <c r="BA224" s="2">
        <f t="shared" si="41"/>
        <v>0</v>
      </c>
      <c r="BB224" s="2">
        <f t="shared" si="42"/>
        <v>0</v>
      </c>
      <c r="BC224" s="2">
        <f t="shared" si="43"/>
        <v>0</v>
      </c>
      <c r="BD224" s="2">
        <f t="shared" si="44"/>
        <v>0</v>
      </c>
    </row>
    <row r="225" spans="1:56" ht="15" customHeight="1" x14ac:dyDescent="0.25">
      <c r="A225" s="2" t="s">
        <v>360</v>
      </c>
      <c r="B225" s="2" t="s">
        <v>363</v>
      </c>
      <c r="C225" s="2">
        <v>2017</v>
      </c>
      <c r="D225" s="2" t="s">
        <v>609</v>
      </c>
      <c r="E225" s="2" t="s">
        <v>609</v>
      </c>
      <c r="F225" s="2" t="s">
        <v>609</v>
      </c>
      <c r="G225" s="2" t="s">
        <v>609</v>
      </c>
      <c r="H225" s="2" t="s">
        <v>609</v>
      </c>
      <c r="I225" s="2" t="s">
        <v>609</v>
      </c>
      <c r="J225" s="2" t="s">
        <v>609</v>
      </c>
      <c r="K225" s="2" t="s">
        <v>609</v>
      </c>
      <c r="L225" s="2" t="s">
        <v>609</v>
      </c>
      <c r="M225" s="2" t="s">
        <v>609</v>
      </c>
      <c r="N225" s="2" t="s">
        <v>609</v>
      </c>
      <c r="O225" s="2" t="s">
        <v>609</v>
      </c>
      <c r="P225" s="2" t="s">
        <v>609</v>
      </c>
      <c r="Q225" s="2" t="s">
        <v>609</v>
      </c>
      <c r="R225" s="2" t="s">
        <v>609</v>
      </c>
      <c r="S225" s="2" t="s">
        <v>609</v>
      </c>
      <c r="T225" s="2" t="s">
        <v>609</v>
      </c>
      <c r="U225" s="2" t="s">
        <v>609</v>
      </c>
      <c r="V225" s="2" t="s">
        <v>609</v>
      </c>
      <c r="W225" s="2" t="s">
        <v>609</v>
      </c>
      <c r="X225" s="2" t="s">
        <v>609</v>
      </c>
      <c r="Y225" s="2" t="s">
        <v>609</v>
      </c>
      <c r="Z225" s="2" t="s">
        <v>609</v>
      </c>
      <c r="AA225" s="2" t="s">
        <v>609</v>
      </c>
      <c r="AB225" s="2" t="s">
        <v>609</v>
      </c>
      <c r="AC225" s="2" t="s">
        <v>609</v>
      </c>
      <c r="AD225" s="2" t="s">
        <v>609</v>
      </c>
      <c r="AE225" s="2" t="s">
        <v>609</v>
      </c>
      <c r="AF225" s="2" t="s">
        <v>609</v>
      </c>
      <c r="AG225" s="2" t="s">
        <v>609</v>
      </c>
      <c r="AH225" s="2" t="s">
        <v>609</v>
      </c>
      <c r="AI225" s="2" t="s">
        <v>609</v>
      </c>
      <c r="AJ225" s="2" t="s">
        <v>609</v>
      </c>
      <c r="AK225" s="2" t="s">
        <v>609</v>
      </c>
      <c r="AL225" s="2" t="s">
        <v>609</v>
      </c>
      <c r="AM225" s="2" t="s">
        <v>609</v>
      </c>
      <c r="AN225" s="2" t="s">
        <v>609</v>
      </c>
      <c r="AO225" s="2" t="s">
        <v>609</v>
      </c>
      <c r="AQ225" s="2">
        <f t="shared" si="35"/>
        <v>0</v>
      </c>
      <c r="AR225" s="2">
        <f t="shared" si="34"/>
        <v>0</v>
      </c>
      <c r="AT225" s="2">
        <f t="shared" si="36"/>
        <v>0</v>
      </c>
      <c r="AU225" s="2">
        <f t="shared" si="37"/>
        <v>0</v>
      </c>
      <c r="AV225" s="16" t="str">
        <f t="shared" si="38"/>
        <v/>
      </c>
      <c r="AY225" s="2">
        <f t="shared" si="39"/>
        <v>0</v>
      </c>
      <c r="AZ225" s="2">
        <f t="shared" si="40"/>
        <v>0</v>
      </c>
      <c r="BA225" s="2">
        <f t="shared" si="41"/>
        <v>0</v>
      </c>
      <c r="BB225" s="2">
        <f t="shared" si="42"/>
        <v>0</v>
      </c>
      <c r="BC225" s="2">
        <f t="shared" si="43"/>
        <v>0</v>
      </c>
      <c r="BD225" s="2">
        <f t="shared" si="44"/>
        <v>0</v>
      </c>
    </row>
    <row r="226" spans="1:56" ht="15" customHeight="1" x14ac:dyDescent="0.25">
      <c r="A226" s="2" t="s">
        <v>360</v>
      </c>
      <c r="B226" s="2" t="s">
        <v>359</v>
      </c>
      <c r="C226" s="2">
        <v>2017</v>
      </c>
      <c r="D226" s="2" t="s">
        <v>609</v>
      </c>
      <c r="E226" s="2" t="s">
        <v>609</v>
      </c>
      <c r="F226" s="2" t="s">
        <v>609</v>
      </c>
      <c r="G226" s="2" t="s">
        <v>609</v>
      </c>
      <c r="H226" s="2" t="s">
        <v>609</v>
      </c>
      <c r="I226" s="2" t="s">
        <v>609</v>
      </c>
      <c r="J226" s="2" t="s">
        <v>609</v>
      </c>
      <c r="K226" s="2" t="s">
        <v>609</v>
      </c>
      <c r="L226" s="2" t="s">
        <v>609</v>
      </c>
      <c r="M226" s="2" t="s">
        <v>609</v>
      </c>
      <c r="N226" s="2" t="s">
        <v>609</v>
      </c>
      <c r="O226" s="2" t="s">
        <v>609</v>
      </c>
      <c r="P226" s="2" t="s">
        <v>609</v>
      </c>
      <c r="Q226" s="2" t="s">
        <v>609</v>
      </c>
      <c r="R226" s="2" t="s">
        <v>609</v>
      </c>
      <c r="S226" s="2" t="s">
        <v>609</v>
      </c>
      <c r="T226" s="2" t="s">
        <v>609</v>
      </c>
      <c r="U226" s="2" t="s">
        <v>609</v>
      </c>
      <c r="V226" s="2" t="s">
        <v>609</v>
      </c>
      <c r="W226" s="2" t="s">
        <v>609</v>
      </c>
      <c r="X226" s="2" t="s">
        <v>609</v>
      </c>
      <c r="Y226" s="2" t="s">
        <v>609</v>
      </c>
      <c r="Z226" s="2" t="s">
        <v>609</v>
      </c>
      <c r="AA226" s="2" t="s">
        <v>609</v>
      </c>
      <c r="AB226" s="2" t="s">
        <v>609</v>
      </c>
      <c r="AC226" s="2" t="s">
        <v>609</v>
      </c>
      <c r="AD226" s="2" t="s">
        <v>609</v>
      </c>
      <c r="AE226" s="2" t="s">
        <v>609</v>
      </c>
      <c r="AF226" s="2" t="s">
        <v>609</v>
      </c>
      <c r="AG226" s="2" t="s">
        <v>609</v>
      </c>
      <c r="AH226" s="2" t="s">
        <v>609</v>
      </c>
      <c r="AI226" s="2" t="s">
        <v>609</v>
      </c>
      <c r="AJ226" s="2" t="s">
        <v>609</v>
      </c>
      <c r="AK226" s="2" t="s">
        <v>609</v>
      </c>
      <c r="AL226" s="2" t="s">
        <v>609</v>
      </c>
      <c r="AM226" s="2" t="s">
        <v>609</v>
      </c>
      <c r="AN226" s="2" t="s">
        <v>609</v>
      </c>
      <c r="AO226" s="2" t="s">
        <v>609</v>
      </c>
      <c r="AQ226" s="2">
        <f t="shared" si="35"/>
        <v>0</v>
      </c>
      <c r="AR226" s="2">
        <f t="shared" si="34"/>
        <v>0</v>
      </c>
      <c r="AT226" s="2">
        <f t="shared" si="36"/>
        <v>0</v>
      </c>
      <c r="AU226" s="2">
        <f t="shared" si="37"/>
        <v>0</v>
      </c>
      <c r="AV226" s="16" t="str">
        <f t="shared" si="38"/>
        <v/>
      </c>
      <c r="AY226" s="2">
        <f t="shared" si="39"/>
        <v>0</v>
      </c>
      <c r="AZ226" s="2">
        <f t="shared" si="40"/>
        <v>0</v>
      </c>
      <c r="BA226" s="2">
        <f t="shared" si="41"/>
        <v>0</v>
      </c>
      <c r="BB226" s="2">
        <f t="shared" si="42"/>
        <v>0</v>
      </c>
      <c r="BC226" s="2">
        <f t="shared" si="43"/>
        <v>0</v>
      </c>
      <c r="BD226" s="2">
        <f t="shared" si="44"/>
        <v>0</v>
      </c>
    </row>
    <row r="227" spans="1:56" ht="15" customHeight="1" x14ac:dyDescent="0.25">
      <c r="A227" s="2" t="s">
        <v>364</v>
      </c>
      <c r="B227" s="2" t="s">
        <v>365</v>
      </c>
      <c r="C227" s="2">
        <v>2017</v>
      </c>
      <c r="D227" s="2" t="s">
        <v>726</v>
      </c>
      <c r="E227" s="2" t="s">
        <v>726</v>
      </c>
      <c r="F227" s="2" t="s">
        <v>726</v>
      </c>
      <c r="G227" s="2" t="s">
        <v>726</v>
      </c>
      <c r="H227" s="2" t="s">
        <v>726</v>
      </c>
      <c r="I227" s="2" t="s">
        <v>726</v>
      </c>
      <c r="J227" s="2" t="s">
        <v>726</v>
      </c>
      <c r="K227" s="2" t="s">
        <v>726</v>
      </c>
      <c r="L227" s="2" t="s">
        <v>726</v>
      </c>
      <c r="M227" s="2" t="s">
        <v>726</v>
      </c>
      <c r="N227" s="2" t="s">
        <v>726</v>
      </c>
      <c r="O227" s="2" t="s">
        <v>609</v>
      </c>
      <c r="P227" s="2" t="s">
        <v>726</v>
      </c>
      <c r="Q227" s="2" t="s">
        <v>726</v>
      </c>
      <c r="R227" s="2" t="s">
        <v>726</v>
      </c>
      <c r="S227" s="2" t="s">
        <v>726</v>
      </c>
      <c r="T227" s="2" t="s">
        <v>726</v>
      </c>
      <c r="U227" s="2" t="s">
        <v>726</v>
      </c>
      <c r="V227" s="2" t="s">
        <v>726</v>
      </c>
      <c r="W227" s="2" t="s">
        <v>726</v>
      </c>
      <c r="X227" s="2" t="s">
        <v>726</v>
      </c>
      <c r="Y227" s="2" t="s">
        <v>726</v>
      </c>
      <c r="Z227" s="2" t="s">
        <v>726</v>
      </c>
      <c r="AA227" s="2" t="s">
        <v>726</v>
      </c>
      <c r="AB227" s="2" t="s">
        <v>726</v>
      </c>
      <c r="AC227" s="2" t="s">
        <v>726</v>
      </c>
      <c r="AD227" s="2" t="s">
        <v>726</v>
      </c>
      <c r="AE227" s="2" t="s">
        <v>726</v>
      </c>
      <c r="AF227" s="2" t="s">
        <v>726</v>
      </c>
      <c r="AG227" s="2" t="s">
        <v>726</v>
      </c>
      <c r="AH227" s="2" t="s">
        <v>727</v>
      </c>
      <c r="AI227" s="2" t="s">
        <v>726</v>
      </c>
      <c r="AJ227" s="2" t="s">
        <v>726</v>
      </c>
      <c r="AK227" s="2" t="s">
        <v>726</v>
      </c>
      <c r="AL227" s="2" t="s">
        <v>726</v>
      </c>
      <c r="AM227" s="2" t="s">
        <v>726</v>
      </c>
      <c r="AN227" s="2" t="s">
        <v>726</v>
      </c>
      <c r="AO227" s="2" t="s">
        <v>726</v>
      </c>
      <c r="AQ227" s="2">
        <f t="shared" si="35"/>
        <v>0</v>
      </c>
      <c r="AR227" s="2">
        <f t="shared" si="34"/>
        <v>0</v>
      </c>
      <c r="AT227" s="2">
        <f t="shared" si="36"/>
        <v>0</v>
      </c>
      <c r="AU227" s="2">
        <f t="shared" si="37"/>
        <v>0</v>
      </c>
      <c r="AV227" s="16" t="str">
        <f t="shared" si="38"/>
        <v/>
      </c>
      <c r="AY227" s="2">
        <f t="shared" si="39"/>
        <v>0</v>
      </c>
      <c r="AZ227" s="2">
        <f t="shared" si="40"/>
        <v>0</v>
      </c>
      <c r="BA227" s="2">
        <f t="shared" si="41"/>
        <v>0</v>
      </c>
      <c r="BB227" s="2">
        <f t="shared" si="42"/>
        <v>0</v>
      </c>
      <c r="BC227" s="2">
        <f t="shared" si="43"/>
        <v>0</v>
      </c>
      <c r="BD227" s="2">
        <f t="shared" si="44"/>
        <v>0</v>
      </c>
    </row>
    <row r="228" spans="1:56" ht="15" customHeight="1" x14ac:dyDescent="0.25">
      <c r="A228" s="2" t="s">
        <v>364</v>
      </c>
      <c r="B228" s="2" t="s">
        <v>366</v>
      </c>
      <c r="C228" s="2">
        <v>2017</v>
      </c>
      <c r="D228" s="2" t="s">
        <v>726</v>
      </c>
      <c r="E228" s="2" t="s">
        <v>726</v>
      </c>
      <c r="F228" s="2" t="s">
        <v>726</v>
      </c>
      <c r="G228" s="2" t="s">
        <v>726</v>
      </c>
      <c r="H228" s="2" t="s">
        <v>726</v>
      </c>
      <c r="I228" s="2" t="s">
        <v>726</v>
      </c>
      <c r="J228" s="2" t="s">
        <v>726</v>
      </c>
      <c r="K228" s="2" t="s">
        <v>726</v>
      </c>
      <c r="L228" s="2" t="s">
        <v>726</v>
      </c>
      <c r="M228" s="2" t="s">
        <v>726</v>
      </c>
      <c r="N228" s="2" t="s">
        <v>726</v>
      </c>
      <c r="O228" s="2" t="s">
        <v>609</v>
      </c>
      <c r="P228" s="2" t="s">
        <v>726</v>
      </c>
      <c r="Q228" s="2" t="s">
        <v>726</v>
      </c>
      <c r="R228" s="2" t="s">
        <v>726</v>
      </c>
      <c r="S228" s="2" t="s">
        <v>726</v>
      </c>
      <c r="T228" s="2" t="s">
        <v>726</v>
      </c>
      <c r="U228" s="2" t="s">
        <v>726</v>
      </c>
      <c r="V228" s="2" t="s">
        <v>726</v>
      </c>
      <c r="W228" s="2" t="s">
        <v>726</v>
      </c>
      <c r="X228" s="2" t="s">
        <v>726</v>
      </c>
      <c r="Y228" s="2" t="s">
        <v>726</v>
      </c>
      <c r="Z228" s="2" t="s">
        <v>726</v>
      </c>
      <c r="AA228" s="2" t="s">
        <v>726</v>
      </c>
      <c r="AB228" s="2" t="s">
        <v>726</v>
      </c>
      <c r="AC228" s="2" t="s">
        <v>726</v>
      </c>
      <c r="AD228" s="2" t="s">
        <v>726</v>
      </c>
      <c r="AE228" s="2" t="s">
        <v>726</v>
      </c>
      <c r="AF228" s="2" t="s">
        <v>726</v>
      </c>
      <c r="AG228" s="2" t="s">
        <v>726</v>
      </c>
      <c r="AH228" s="2" t="s">
        <v>727</v>
      </c>
      <c r="AI228" s="2" t="s">
        <v>726</v>
      </c>
      <c r="AJ228" s="2" t="s">
        <v>726</v>
      </c>
      <c r="AK228" s="2" t="s">
        <v>726</v>
      </c>
      <c r="AL228" s="2" t="s">
        <v>726</v>
      </c>
      <c r="AM228" s="2" t="s">
        <v>726</v>
      </c>
      <c r="AN228" s="2" t="s">
        <v>726</v>
      </c>
      <c r="AO228" s="2" t="s">
        <v>726</v>
      </c>
      <c r="AQ228" s="2">
        <f t="shared" si="35"/>
        <v>0</v>
      </c>
      <c r="AR228" s="2">
        <f t="shared" si="34"/>
        <v>0</v>
      </c>
      <c r="AT228" s="2">
        <f t="shared" si="36"/>
        <v>0</v>
      </c>
      <c r="AU228" s="2">
        <f t="shared" si="37"/>
        <v>0</v>
      </c>
      <c r="AV228" s="16" t="str">
        <f t="shared" si="38"/>
        <v/>
      </c>
      <c r="AY228" s="2">
        <f t="shared" si="39"/>
        <v>0</v>
      </c>
      <c r="AZ228" s="2">
        <f t="shared" si="40"/>
        <v>0</v>
      </c>
      <c r="BA228" s="2">
        <f t="shared" si="41"/>
        <v>0</v>
      </c>
      <c r="BB228" s="2">
        <f t="shared" si="42"/>
        <v>0</v>
      </c>
      <c r="BC228" s="2">
        <f t="shared" si="43"/>
        <v>0</v>
      </c>
      <c r="BD228" s="2">
        <f t="shared" si="44"/>
        <v>0</v>
      </c>
    </row>
    <row r="229" spans="1:56" ht="15" customHeight="1" x14ac:dyDescent="0.25">
      <c r="A229" s="2" t="s">
        <v>367</v>
      </c>
      <c r="B229" s="2" t="s">
        <v>368</v>
      </c>
      <c r="C229" s="2">
        <v>2017</v>
      </c>
      <c r="D229" s="2" t="s">
        <v>726</v>
      </c>
      <c r="E229" s="2" t="s">
        <v>726</v>
      </c>
      <c r="F229" s="2" t="s">
        <v>726</v>
      </c>
      <c r="G229" s="2" t="s">
        <v>726</v>
      </c>
      <c r="H229" s="2" t="s">
        <v>726</v>
      </c>
      <c r="I229" s="2" t="s">
        <v>726</v>
      </c>
      <c r="J229" s="2" t="s">
        <v>726</v>
      </c>
      <c r="K229" s="2" t="s">
        <v>726</v>
      </c>
      <c r="L229" s="2" t="s">
        <v>726</v>
      </c>
      <c r="M229" s="2" t="s">
        <v>726</v>
      </c>
      <c r="N229" s="2" t="s">
        <v>726</v>
      </c>
      <c r="O229" s="2" t="s">
        <v>609</v>
      </c>
      <c r="P229" s="2" t="s">
        <v>726</v>
      </c>
      <c r="Q229" s="2" t="s">
        <v>726</v>
      </c>
      <c r="R229" s="2" t="s">
        <v>726</v>
      </c>
      <c r="S229" s="2" t="s">
        <v>726</v>
      </c>
      <c r="T229" s="2" t="s">
        <v>726</v>
      </c>
      <c r="U229" s="2" t="s">
        <v>726</v>
      </c>
      <c r="V229" s="2" t="s">
        <v>726</v>
      </c>
      <c r="W229" s="2" t="s">
        <v>726</v>
      </c>
      <c r="X229" s="2" t="s">
        <v>726</v>
      </c>
      <c r="Y229" s="2" t="s">
        <v>726</v>
      </c>
      <c r="Z229" s="2" t="s">
        <v>726</v>
      </c>
      <c r="AA229" s="2" t="s">
        <v>726</v>
      </c>
      <c r="AB229" s="2" t="s">
        <v>726</v>
      </c>
      <c r="AC229" s="2" t="s">
        <v>726</v>
      </c>
      <c r="AD229" s="2" t="s">
        <v>726</v>
      </c>
      <c r="AE229" s="2" t="s">
        <v>726</v>
      </c>
      <c r="AF229" s="2" t="s">
        <v>726</v>
      </c>
      <c r="AG229" s="2" t="s">
        <v>726</v>
      </c>
      <c r="AH229" s="2" t="s">
        <v>727</v>
      </c>
      <c r="AI229" s="2" t="s">
        <v>726</v>
      </c>
      <c r="AJ229" s="2" t="s">
        <v>726</v>
      </c>
      <c r="AK229" s="2" t="s">
        <v>726</v>
      </c>
      <c r="AL229" s="2" t="s">
        <v>726</v>
      </c>
      <c r="AM229" s="2" t="s">
        <v>726</v>
      </c>
      <c r="AN229" s="2" t="s">
        <v>726</v>
      </c>
      <c r="AO229" s="2" t="s">
        <v>726</v>
      </c>
      <c r="AQ229" s="2">
        <f t="shared" si="35"/>
        <v>0</v>
      </c>
      <c r="AR229" s="2">
        <f t="shared" si="34"/>
        <v>0</v>
      </c>
      <c r="AT229" s="2">
        <f t="shared" si="36"/>
        <v>0</v>
      </c>
      <c r="AU229" s="2">
        <f t="shared" si="37"/>
        <v>0</v>
      </c>
      <c r="AV229" s="16" t="str">
        <f t="shared" si="38"/>
        <v/>
      </c>
      <c r="AY229" s="2">
        <f t="shared" si="39"/>
        <v>0</v>
      </c>
      <c r="AZ229" s="2">
        <f t="shared" si="40"/>
        <v>0</v>
      </c>
      <c r="BA229" s="2">
        <f t="shared" si="41"/>
        <v>0</v>
      </c>
      <c r="BB229" s="2">
        <f t="shared" si="42"/>
        <v>0</v>
      </c>
      <c r="BC229" s="2">
        <f t="shared" si="43"/>
        <v>0</v>
      </c>
      <c r="BD229" s="2">
        <f t="shared" si="44"/>
        <v>0</v>
      </c>
    </row>
    <row r="230" spans="1:56" ht="15" customHeight="1" x14ac:dyDescent="0.25">
      <c r="A230" s="2" t="s">
        <v>367</v>
      </c>
      <c r="B230" s="2" t="s">
        <v>369</v>
      </c>
      <c r="C230" s="2">
        <v>2017</v>
      </c>
      <c r="D230" s="2">
        <v>83.6</v>
      </c>
      <c r="E230" s="2">
        <v>15.4</v>
      </c>
      <c r="F230" s="2" t="s">
        <v>726</v>
      </c>
      <c r="G230" s="2" t="s">
        <v>726</v>
      </c>
      <c r="H230" s="2" t="s">
        <v>726</v>
      </c>
      <c r="I230" s="2">
        <v>123</v>
      </c>
      <c r="J230" s="2" t="s">
        <v>726</v>
      </c>
      <c r="K230" s="2">
        <v>0.3</v>
      </c>
      <c r="L230" s="2" t="s">
        <v>726</v>
      </c>
      <c r="M230" s="2" t="s">
        <v>726</v>
      </c>
      <c r="N230" s="2" t="s">
        <v>726</v>
      </c>
      <c r="O230" s="2" t="s">
        <v>726</v>
      </c>
      <c r="P230" s="2" t="s">
        <v>726</v>
      </c>
      <c r="Q230" s="2">
        <v>1.4</v>
      </c>
      <c r="R230" s="2">
        <v>1.2</v>
      </c>
      <c r="S230" s="2">
        <v>2.7</v>
      </c>
      <c r="T230" s="2" t="s">
        <v>726</v>
      </c>
      <c r="U230" s="2" t="s">
        <v>726</v>
      </c>
      <c r="V230" s="2" t="s">
        <v>726</v>
      </c>
      <c r="W230" s="2" t="s">
        <v>8</v>
      </c>
      <c r="X230" s="2" t="s">
        <v>726</v>
      </c>
      <c r="Y230" s="2" t="s">
        <v>726</v>
      </c>
      <c r="Z230" s="2" t="s">
        <v>726</v>
      </c>
      <c r="AA230" s="2">
        <v>104.2</v>
      </c>
      <c r="AB230" s="2" t="s">
        <v>726</v>
      </c>
      <c r="AC230" s="2" t="s">
        <v>726</v>
      </c>
      <c r="AD230" s="2" t="s">
        <v>726</v>
      </c>
      <c r="AE230" s="2" t="s">
        <v>726</v>
      </c>
      <c r="AF230" s="2" t="s">
        <v>726</v>
      </c>
      <c r="AG230" s="2" t="s">
        <v>726</v>
      </c>
      <c r="AH230" s="2" t="s">
        <v>727</v>
      </c>
      <c r="AI230" s="2" t="s">
        <v>726</v>
      </c>
      <c r="AJ230" s="2" t="s">
        <v>726</v>
      </c>
      <c r="AK230" s="2">
        <v>13.2</v>
      </c>
      <c r="AL230" s="2">
        <v>100</v>
      </c>
      <c r="AM230" s="2">
        <v>0</v>
      </c>
      <c r="AN230" s="2">
        <v>0</v>
      </c>
      <c r="AO230" s="2">
        <v>0</v>
      </c>
      <c r="AQ230" s="2">
        <f t="shared" si="35"/>
        <v>109.8</v>
      </c>
      <c r="AR230" s="2">
        <f t="shared" si="34"/>
        <v>123</v>
      </c>
      <c r="AT230" s="2">
        <f t="shared" si="36"/>
        <v>83.6</v>
      </c>
      <c r="AU230" s="2">
        <f t="shared" si="37"/>
        <v>15.4</v>
      </c>
      <c r="AV230" s="16">
        <f t="shared" si="38"/>
        <v>0.80487804878048785</v>
      </c>
      <c r="AY230" s="2">
        <f t="shared" si="39"/>
        <v>13.2</v>
      </c>
      <c r="AZ230" s="2">
        <f t="shared" si="40"/>
        <v>13.2</v>
      </c>
      <c r="BA230" s="2">
        <f t="shared" si="41"/>
        <v>0</v>
      </c>
      <c r="BB230" s="2">
        <f t="shared" si="42"/>
        <v>0</v>
      </c>
      <c r="BC230" s="2">
        <f t="shared" si="43"/>
        <v>0</v>
      </c>
      <c r="BD230" s="2">
        <f t="shared" si="44"/>
        <v>0</v>
      </c>
    </row>
    <row r="231" spans="1:56" ht="15" customHeight="1" x14ac:dyDescent="0.25">
      <c r="A231" s="2" t="s">
        <v>370</v>
      </c>
      <c r="B231" s="2" t="s">
        <v>371</v>
      </c>
      <c r="C231" s="2">
        <v>2017</v>
      </c>
      <c r="D231" s="2" t="s">
        <v>726</v>
      </c>
      <c r="E231" s="2" t="s">
        <v>726</v>
      </c>
      <c r="F231" s="2" t="s">
        <v>726</v>
      </c>
      <c r="G231" s="2" t="s">
        <v>726</v>
      </c>
      <c r="H231" s="2" t="s">
        <v>726</v>
      </c>
      <c r="I231" s="2" t="s">
        <v>726</v>
      </c>
      <c r="J231" s="2" t="s">
        <v>726</v>
      </c>
      <c r="K231" s="2" t="s">
        <v>726</v>
      </c>
      <c r="L231" s="2" t="s">
        <v>726</v>
      </c>
      <c r="M231" s="2" t="s">
        <v>726</v>
      </c>
      <c r="N231" s="2" t="s">
        <v>726</v>
      </c>
      <c r="O231" s="2" t="s">
        <v>726</v>
      </c>
      <c r="P231" s="2" t="s">
        <v>726</v>
      </c>
      <c r="Q231" s="2" t="s">
        <v>726</v>
      </c>
      <c r="R231" s="2" t="s">
        <v>726</v>
      </c>
      <c r="S231" s="2" t="s">
        <v>726</v>
      </c>
      <c r="T231" s="2" t="s">
        <v>726</v>
      </c>
      <c r="U231" s="2" t="s">
        <v>726</v>
      </c>
      <c r="V231" s="2" t="s">
        <v>726</v>
      </c>
      <c r="W231" s="2" t="s">
        <v>726</v>
      </c>
      <c r="X231" s="2" t="s">
        <v>726</v>
      </c>
      <c r="Y231" s="2" t="s">
        <v>726</v>
      </c>
      <c r="Z231" s="2" t="s">
        <v>726</v>
      </c>
      <c r="AA231" s="2" t="s">
        <v>726</v>
      </c>
      <c r="AB231" s="2" t="s">
        <v>726</v>
      </c>
      <c r="AC231" s="2" t="s">
        <v>726</v>
      </c>
      <c r="AD231" s="2" t="s">
        <v>726</v>
      </c>
      <c r="AE231" s="2" t="s">
        <v>726</v>
      </c>
      <c r="AF231" s="2" t="s">
        <v>726</v>
      </c>
      <c r="AG231" s="2" t="s">
        <v>726</v>
      </c>
      <c r="AH231" s="2" t="s">
        <v>609</v>
      </c>
      <c r="AI231" s="2" t="s">
        <v>726</v>
      </c>
      <c r="AJ231" s="2" t="s">
        <v>726</v>
      </c>
      <c r="AK231" s="2" t="s">
        <v>726</v>
      </c>
      <c r="AL231" s="2" t="s">
        <v>726</v>
      </c>
      <c r="AM231" s="2" t="s">
        <v>726</v>
      </c>
      <c r="AN231" s="2" t="s">
        <v>726</v>
      </c>
      <c r="AO231" s="2" t="s">
        <v>726</v>
      </c>
      <c r="AQ231" s="2">
        <f t="shared" si="35"/>
        <v>0</v>
      </c>
      <c r="AR231" s="2">
        <f t="shared" si="34"/>
        <v>0</v>
      </c>
      <c r="AT231" s="2">
        <f t="shared" si="36"/>
        <v>0</v>
      </c>
      <c r="AU231" s="2">
        <f t="shared" si="37"/>
        <v>0</v>
      </c>
      <c r="AV231" s="16" t="str">
        <f t="shared" si="38"/>
        <v/>
      </c>
      <c r="AY231" s="2">
        <f t="shared" si="39"/>
        <v>0</v>
      </c>
      <c r="AZ231" s="2">
        <f t="shared" si="40"/>
        <v>0</v>
      </c>
      <c r="BA231" s="2">
        <f t="shared" si="41"/>
        <v>0</v>
      </c>
      <c r="BB231" s="2">
        <f t="shared" si="42"/>
        <v>0</v>
      </c>
      <c r="BC231" s="2">
        <f t="shared" si="43"/>
        <v>0</v>
      </c>
      <c r="BD231" s="2">
        <f t="shared" si="44"/>
        <v>0</v>
      </c>
    </row>
    <row r="232" spans="1:56" ht="15" customHeight="1" x14ac:dyDescent="0.25">
      <c r="A232" s="2" t="s">
        <v>372</v>
      </c>
      <c r="B232" s="2" t="s">
        <v>373</v>
      </c>
      <c r="C232" s="2">
        <v>2017</v>
      </c>
      <c r="D232" s="2" t="s">
        <v>726</v>
      </c>
      <c r="E232" s="2" t="s">
        <v>726</v>
      </c>
      <c r="F232" s="2" t="s">
        <v>726</v>
      </c>
      <c r="G232" s="2" t="s">
        <v>726</v>
      </c>
      <c r="H232" s="2" t="s">
        <v>726</v>
      </c>
      <c r="I232" s="2" t="s">
        <v>726</v>
      </c>
      <c r="J232" s="2" t="s">
        <v>726</v>
      </c>
      <c r="K232" s="2" t="s">
        <v>726</v>
      </c>
      <c r="L232" s="2" t="s">
        <v>726</v>
      </c>
      <c r="M232" s="2" t="s">
        <v>726</v>
      </c>
      <c r="N232" s="2" t="s">
        <v>726</v>
      </c>
      <c r="O232" s="2" t="s">
        <v>726</v>
      </c>
      <c r="P232" s="2" t="s">
        <v>726</v>
      </c>
      <c r="Q232" s="2" t="s">
        <v>726</v>
      </c>
      <c r="R232" s="2" t="s">
        <v>726</v>
      </c>
      <c r="S232" s="2" t="s">
        <v>726</v>
      </c>
      <c r="T232" s="2" t="s">
        <v>726</v>
      </c>
      <c r="U232" s="2" t="s">
        <v>726</v>
      </c>
      <c r="V232" s="2" t="s">
        <v>726</v>
      </c>
      <c r="W232" s="2" t="s">
        <v>726</v>
      </c>
      <c r="X232" s="2" t="s">
        <v>726</v>
      </c>
      <c r="Y232" s="2" t="s">
        <v>726</v>
      </c>
      <c r="Z232" s="2" t="s">
        <v>726</v>
      </c>
      <c r="AA232" s="2" t="s">
        <v>726</v>
      </c>
      <c r="AB232" s="2" t="s">
        <v>726</v>
      </c>
      <c r="AC232" s="2" t="s">
        <v>726</v>
      </c>
      <c r="AD232" s="2" t="s">
        <v>726</v>
      </c>
      <c r="AE232" s="2" t="s">
        <v>726</v>
      </c>
      <c r="AF232" s="2" t="s">
        <v>726</v>
      </c>
      <c r="AG232" s="2" t="s">
        <v>726</v>
      </c>
      <c r="AH232" s="2" t="s">
        <v>609</v>
      </c>
      <c r="AI232" s="2" t="s">
        <v>726</v>
      </c>
      <c r="AJ232" s="2" t="s">
        <v>726</v>
      </c>
      <c r="AK232" s="2" t="s">
        <v>726</v>
      </c>
      <c r="AL232" s="2" t="s">
        <v>726</v>
      </c>
      <c r="AM232" s="2" t="s">
        <v>726</v>
      </c>
      <c r="AN232" s="2" t="s">
        <v>726</v>
      </c>
      <c r="AO232" s="2" t="s">
        <v>726</v>
      </c>
      <c r="AQ232" s="2">
        <f t="shared" si="35"/>
        <v>0</v>
      </c>
      <c r="AR232" s="2">
        <f t="shared" si="34"/>
        <v>0</v>
      </c>
      <c r="AT232" s="2">
        <f t="shared" si="36"/>
        <v>0</v>
      </c>
      <c r="AU232" s="2">
        <f t="shared" si="37"/>
        <v>0</v>
      </c>
      <c r="AV232" s="16" t="str">
        <f t="shared" si="38"/>
        <v/>
      </c>
      <c r="AY232" s="2">
        <f t="shared" si="39"/>
        <v>0</v>
      </c>
      <c r="AZ232" s="2">
        <f t="shared" si="40"/>
        <v>0</v>
      </c>
      <c r="BA232" s="2">
        <f t="shared" si="41"/>
        <v>0</v>
      </c>
      <c r="BB232" s="2">
        <f t="shared" si="42"/>
        <v>0</v>
      </c>
      <c r="BC232" s="2">
        <f t="shared" si="43"/>
        <v>0</v>
      </c>
      <c r="BD232" s="2">
        <f t="shared" si="44"/>
        <v>0</v>
      </c>
    </row>
    <row r="233" spans="1:56" ht="15" customHeight="1" x14ac:dyDescent="0.25">
      <c r="A233" s="2" t="s">
        <v>374</v>
      </c>
      <c r="B233" s="2" t="s">
        <v>375</v>
      </c>
      <c r="C233" s="2">
        <v>2017</v>
      </c>
      <c r="D233" s="2" t="s">
        <v>726</v>
      </c>
      <c r="E233" s="2" t="s">
        <v>726</v>
      </c>
      <c r="F233" s="2" t="s">
        <v>726</v>
      </c>
      <c r="G233" s="2" t="s">
        <v>726</v>
      </c>
      <c r="H233" s="2" t="s">
        <v>726</v>
      </c>
      <c r="I233" s="2" t="s">
        <v>726</v>
      </c>
      <c r="J233" s="2" t="s">
        <v>726</v>
      </c>
      <c r="K233" s="2" t="s">
        <v>726</v>
      </c>
      <c r="L233" s="2" t="s">
        <v>726</v>
      </c>
      <c r="M233" s="2" t="s">
        <v>726</v>
      </c>
      <c r="N233" s="2" t="s">
        <v>726</v>
      </c>
      <c r="O233" s="2" t="s">
        <v>726</v>
      </c>
      <c r="P233" s="2" t="s">
        <v>726</v>
      </c>
      <c r="Q233" s="2" t="s">
        <v>726</v>
      </c>
      <c r="R233" s="2" t="s">
        <v>726</v>
      </c>
      <c r="S233" s="2" t="s">
        <v>726</v>
      </c>
      <c r="T233" s="2" t="s">
        <v>726</v>
      </c>
      <c r="U233" s="2" t="s">
        <v>726</v>
      </c>
      <c r="V233" s="2" t="s">
        <v>726</v>
      </c>
      <c r="W233" s="2" t="s">
        <v>8</v>
      </c>
      <c r="X233" s="2" t="s">
        <v>726</v>
      </c>
      <c r="Y233" s="2" t="s">
        <v>726</v>
      </c>
      <c r="Z233" s="2" t="s">
        <v>726</v>
      </c>
      <c r="AA233" s="2" t="s">
        <v>726</v>
      </c>
      <c r="AB233" s="2" t="s">
        <v>726</v>
      </c>
      <c r="AC233" s="2" t="s">
        <v>726</v>
      </c>
      <c r="AD233" s="2" t="s">
        <v>726</v>
      </c>
      <c r="AE233" s="2" t="s">
        <v>726</v>
      </c>
      <c r="AF233" s="2" t="s">
        <v>726</v>
      </c>
      <c r="AG233" s="2" t="s">
        <v>726</v>
      </c>
      <c r="AH233" s="2" t="s">
        <v>727</v>
      </c>
      <c r="AI233" s="2" t="s">
        <v>726</v>
      </c>
      <c r="AJ233" s="2" t="s">
        <v>726</v>
      </c>
      <c r="AK233" s="2" t="s">
        <v>726</v>
      </c>
      <c r="AL233" s="2" t="s">
        <v>726</v>
      </c>
      <c r="AM233" s="2" t="s">
        <v>726</v>
      </c>
      <c r="AN233" s="2" t="s">
        <v>726</v>
      </c>
      <c r="AO233" s="2" t="s">
        <v>726</v>
      </c>
      <c r="AQ233" s="2">
        <f t="shared" si="35"/>
        <v>0</v>
      </c>
      <c r="AR233" s="2">
        <f t="shared" si="34"/>
        <v>0</v>
      </c>
      <c r="AT233" s="2">
        <f t="shared" si="36"/>
        <v>0</v>
      </c>
      <c r="AU233" s="2">
        <f t="shared" si="37"/>
        <v>0</v>
      </c>
      <c r="AV233" s="16" t="str">
        <f t="shared" si="38"/>
        <v/>
      </c>
      <c r="AY233" s="2">
        <f t="shared" si="39"/>
        <v>0</v>
      </c>
      <c r="AZ233" s="2">
        <f t="shared" si="40"/>
        <v>0</v>
      </c>
      <c r="BA233" s="2">
        <f t="shared" si="41"/>
        <v>0</v>
      </c>
      <c r="BB233" s="2">
        <f t="shared" si="42"/>
        <v>0</v>
      </c>
      <c r="BC233" s="2">
        <f t="shared" si="43"/>
        <v>0</v>
      </c>
      <c r="BD233" s="2">
        <f t="shared" si="44"/>
        <v>0</v>
      </c>
    </row>
    <row r="234" spans="1:56" ht="15" customHeight="1" x14ac:dyDescent="0.25">
      <c r="A234" s="2" t="s">
        <v>374</v>
      </c>
      <c r="B234" s="2" t="s">
        <v>376</v>
      </c>
      <c r="C234" s="2">
        <v>2017</v>
      </c>
      <c r="D234" s="2">
        <v>85.772000000000006</v>
      </c>
      <c r="E234" s="2">
        <v>20.981999999999999</v>
      </c>
      <c r="F234" s="2">
        <v>0</v>
      </c>
      <c r="G234" s="2" t="s">
        <v>726</v>
      </c>
      <c r="H234" s="2">
        <v>0</v>
      </c>
      <c r="I234" s="2">
        <v>167.05199999999999</v>
      </c>
      <c r="J234" s="2" t="s">
        <v>726</v>
      </c>
      <c r="K234" s="2" t="s">
        <v>726</v>
      </c>
      <c r="L234" s="2" t="s">
        <v>726</v>
      </c>
      <c r="M234" s="2" t="s">
        <v>726</v>
      </c>
      <c r="N234" s="2" t="s">
        <v>726</v>
      </c>
      <c r="O234" s="2" t="s">
        <v>726</v>
      </c>
      <c r="P234" s="2" t="s">
        <v>726</v>
      </c>
      <c r="Q234" s="2">
        <v>106.297</v>
      </c>
      <c r="R234" s="2">
        <v>0</v>
      </c>
      <c r="S234" s="2">
        <v>37.683</v>
      </c>
      <c r="T234" s="2">
        <v>0</v>
      </c>
      <c r="U234" s="2">
        <v>0</v>
      </c>
      <c r="V234" s="2">
        <v>0</v>
      </c>
      <c r="W234" s="2" t="s">
        <v>8</v>
      </c>
      <c r="X234" s="2" t="s">
        <v>726</v>
      </c>
      <c r="Y234" s="2" t="s">
        <v>726</v>
      </c>
      <c r="Z234" s="2" t="s">
        <v>726</v>
      </c>
      <c r="AA234" s="2" t="s">
        <v>726</v>
      </c>
      <c r="AB234" s="2" t="s">
        <v>726</v>
      </c>
      <c r="AC234" s="2" t="s">
        <v>726</v>
      </c>
      <c r="AD234" s="2" t="s">
        <v>726</v>
      </c>
      <c r="AE234" s="2" t="s">
        <v>726</v>
      </c>
      <c r="AF234" s="2" t="s">
        <v>726</v>
      </c>
      <c r="AG234" s="2" t="s">
        <v>726</v>
      </c>
      <c r="AH234" s="2" t="s">
        <v>727</v>
      </c>
      <c r="AI234" s="2" t="s">
        <v>726</v>
      </c>
      <c r="AJ234" s="2" t="s">
        <v>726</v>
      </c>
      <c r="AK234" s="2">
        <v>23.071999999999999</v>
      </c>
      <c r="AL234" s="2">
        <v>100</v>
      </c>
      <c r="AM234" s="2">
        <v>0</v>
      </c>
      <c r="AN234" s="2">
        <v>0</v>
      </c>
      <c r="AO234" s="2">
        <v>0</v>
      </c>
      <c r="AQ234" s="2">
        <f t="shared" si="35"/>
        <v>143.97999999999999</v>
      </c>
      <c r="AR234" s="2">
        <f t="shared" si="34"/>
        <v>167.05199999999999</v>
      </c>
      <c r="AT234" s="2">
        <f t="shared" si="36"/>
        <v>85.772000000000006</v>
      </c>
      <c r="AU234" s="2">
        <f t="shared" si="37"/>
        <v>20.981999999999999</v>
      </c>
      <c r="AV234" s="16">
        <f t="shared" si="38"/>
        <v>0.63904652443550514</v>
      </c>
      <c r="AY234" s="2">
        <f t="shared" si="39"/>
        <v>23.071999999999999</v>
      </c>
      <c r="AZ234" s="2">
        <f t="shared" si="40"/>
        <v>23.071999999999999</v>
      </c>
      <c r="BA234" s="2">
        <f t="shared" si="41"/>
        <v>0</v>
      </c>
      <c r="BB234" s="2">
        <f t="shared" si="42"/>
        <v>0</v>
      </c>
      <c r="BC234" s="2">
        <f t="shared" si="43"/>
        <v>0</v>
      </c>
      <c r="BD234" s="2">
        <f t="shared" si="44"/>
        <v>0</v>
      </c>
    </row>
    <row r="235" spans="1:56" ht="15" customHeight="1" x14ac:dyDescent="0.25">
      <c r="A235" s="2" t="s">
        <v>374</v>
      </c>
      <c r="B235" s="2" t="s">
        <v>377</v>
      </c>
      <c r="C235" s="2">
        <v>2017</v>
      </c>
      <c r="D235" s="2" t="s">
        <v>726</v>
      </c>
      <c r="E235" s="2" t="s">
        <v>726</v>
      </c>
      <c r="F235" s="2" t="s">
        <v>726</v>
      </c>
      <c r="G235" s="2" t="s">
        <v>726</v>
      </c>
      <c r="H235" s="2" t="s">
        <v>726</v>
      </c>
      <c r="I235" s="2" t="s">
        <v>726</v>
      </c>
      <c r="J235" s="2" t="s">
        <v>726</v>
      </c>
      <c r="K235" s="2" t="s">
        <v>726</v>
      </c>
      <c r="L235" s="2" t="s">
        <v>726</v>
      </c>
      <c r="M235" s="2" t="s">
        <v>726</v>
      </c>
      <c r="N235" s="2" t="s">
        <v>726</v>
      </c>
      <c r="O235" s="2" t="s">
        <v>726</v>
      </c>
      <c r="P235" s="2" t="s">
        <v>726</v>
      </c>
      <c r="Q235" s="2" t="s">
        <v>726</v>
      </c>
      <c r="R235" s="2" t="s">
        <v>726</v>
      </c>
      <c r="S235" s="2" t="s">
        <v>726</v>
      </c>
      <c r="T235" s="2" t="s">
        <v>726</v>
      </c>
      <c r="U235" s="2" t="s">
        <v>726</v>
      </c>
      <c r="V235" s="2" t="s">
        <v>726</v>
      </c>
      <c r="W235" s="2" t="s">
        <v>8</v>
      </c>
      <c r="X235" s="2" t="s">
        <v>726</v>
      </c>
      <c r="Y235" s="2" t="s">
        <v>726</v>
      </c>
      <c r="Z235" s="2" t="s">
        <v>726</v>
      </c>
      <c r="AA235" s="2" t="s">
        <v>726</v>
      </c>
      <c r="AB235" s="2" t="s">
        <v>726</v>
      </c>
      <c r="AC235" s="2" t="s">
        <v>726</v>
      </c>
      <c r="AD235" s="2" t="s">
        <v>726</v>
      </c>
      <c r="AE235" s="2" t="s">
        <v>726</v>
      </c>
      <c r="AF235" s="2" t="s">
        <v>726</v>
      </c>
      <c r="AG235" s="2" t="s">
        <v>726</v>
      </c>
      <c r="AH235" s="2" t="s">
        <v>727</v>
      </c>
      <c r="AI235" s="2" t="s">
        <v>726</v>
      </c>
      <c r="AJ235" s="2" t="s">
        <v>726</v>
      </c>
      <c r="AK235" s="2" t="s">
        <v>726</v>
      </c>
      <c r="AL235" s="2" t="s">
        <v>726</v>
      </c>
      <c r="AM235" s="2" t="s">
        <v>726</v>
      </c>
      <c r="AN235" s="2" t="s">
        <v>726</v>
      </c>
      <c r="AO235" s="2" t="s">
        <v>726</v>
      </c>
      <c r="AQ235" s="2">
        <f t="shared" si="35"/>
        <v>0</v>
      </c>
      <c r="AR235" s="2">
        <f t="shared" si="34"/>
        <v>0</v>
      </c>
      <c r="AT235" s="2">
        <f t="shared" si="36"/>
        <v>0</v>
      </c>
      <c r="AU235" s="2">
        <f t="shared" si="37"/>
        <v>0</v>
      </c>
      <c r="AV235" s="16" t="str">
        <f t="shared" si="38"/>
        <v/>
      </c>
      <c r="AY235" s="2">
        <f t="shared" si="39"/>
        <v>0</v>
      </c>
      <c r="AZ235" s="2">
        <f t="shared" si="40"/>
        <v>0</v>
      </c>
      <c r="BA235" s="2">
        <f t="shared" si="41"/>
        <v>0</v>
      </c>
      <c r="BB235" s="2">
        <f t="shared" si="42"/>
        <v>0</v>
      </c>
      <c r="BC235" s="2">
        <f t="shared" si="43"/>
        <v>0</v>
      </c>
      <c r="BD235" s="2">
        <f t="shared" si="44"/>
        <v>0</v>
      </c>
    </row>
    <row r="236" spans="1:56" ht="15" customHeight="1" x14ac:dyDescent="0.25">
      <c r="A236" s="2" t="s">
        <v>378</v>
      </c>
      <c r="B236" s="2" t="s">
        <v>379</v>
      </c>
      <c r="C236" s="2">
        <v>2017</v>
      </c>
      <c r="D236" s="2" t="s">
        <v>609</v>
      </c>
      <c r="E236" s="2" t="s">
        <v>609</v>
      </c>
      <c r="F236" s="2" t="s">
        <v>609</v>
      </c>
      <c r="G236" s="2" t="s">
        <v>609</v>
      </c>
      <c r="H236" s="2" t="s">
        <v>609</v>
      </c>
      <c r="I236" s="2" t="s">
        <v>609</v>
      </c>
      <c r="J236" s="2" t="s">
        <v>609</v>
      </c>
      <c r="K236" s="2" t="s">
        <v>609</v>
      </c>
      <c r="L236" s="2" t="s">
        <v>609</v>
      </c>
      <c r="M236" s="2" t="s">
        <v>609</v>
      </c>
      <c r="N236" s="2" t="s">
        <v>609</v>
      </c>
      <c r="O236" s="2" t="s">
        <v>609</v>
      </c>
      <c r="P236" s="2" t="s">
        <v>609</v>
      </c>
      <c r="Q236" s="2" t="s">
        <v>609</v>
      </c>
      <c r="R236" s="2" t="s">
        <v>609</v>
      </c>
      <c r="S236" s="2" t="s">
        <v>609</v>
      </c>
      <c r="T236" s="2" t="s">
        <v>609</v>
      </c>
      <c r="U236" s="2" t="s">
        <v>609</v>
      </c>
      <c r="V236" s="2" t="s">
        <v>609</v>
      </c>
      <c r="W236" s="2" t="s">
        <v>609</v>
      </c>
      <c r="X236" s="2" t="s">
        <v>609</v>
      </c>
      <c r="Y236" s="2" t="s">
        <v>609</v>
      </c>
      <c r="Z236" s="2" t="s">
        <v>609</v>
      </c>
      <c r="AA236" s="2" t="s">
        <v>609</v>
      </c>
      <c r="AB236" s="2" t="s">
        <v>609</v>
      </c>
      <c r="AC236" s="2" t="s">
        <v>609</v>
      </c>
      <c r="AD236" s="2" t="s">
        <v>609</v>
      </c>
      <c r="AE236" s="2" t="s">
        <v>609</v>
      </c>
      <c r="AF236" s="2" t="s">
        <v>609</v>
      </c>
      <c r="AG236" s="2" t="s">
        <v>609</v>
      </c>
      <c r="AH236" s="2" t="s">
        <v>609</v>
      </c>
      <c r="AI236" s="2" t="s">
        <v>609</v>
      </c>
      <c r="AJ236" s="2" t="s">
        <v>609</v>
      </c>
      <c r="AK236" s="2" t="s">
        <v>609</v>
      </c>
      <c r="AL236" s="2" t="s">
        <v>609</v>
      </c>
      <c r="AM236" s="2" t="s">
        <v>609</v>
      </c>
      <c r="AN236" s="2" t="s">
        <v>609</v>
      </c>
      <c r="AO236" s="2" t="s">
        <v>609</v>
      </c>
      <c r="AQ236" s="2">
        <f t="shared" si="35"/>
        <v>0</v>
      </c>
      <c r="AR236" s="2">
        <f t="shared" si="34"/>
        <v>0</v>
      </c>
      <c r="AT236" s="2">
        <f t="shared" si="36"/>
        <v>0</v>
      </c>
      <c r="AU236" s="2">
        <f t="shared" si="37"/>
        <v>0</v>
      </c>
      <c r="AV236" s="16" t="str">
        <f t="shared" si="38"/>
        <v/>
      </c>
      <c r="AY236" s="2">
        <f t="shared" si="39"/>
        <v>0</v>
      </c>
      <c r="AZ236" s="2">
        <f t="shared" si="40"/>
        <v>0</v>
      </c>
      <c r="BA236" s="2">
        <f t="shared" si="41"/>
        <v>0</v>
      </c>
      <c r="BB236" s="2">
        <f t="shared" si="42"/>
        <v>0</v>
      </c>
      <c r="BC236" s="2">
        <f t="shared" si="43"/>
        <v>0</v>
      </c>
      <c r="BD236" s="2">
        <f t="shared" si="44"/>
        <v>0</v>
      </c>
    </row>
    <row r="237" spans="1:56" ht="15" customHeight="1" x14ac:dyDescent="0.25">
      <c r="A237" s="2" t="s">
        <v>380</v>
      </c>
      <c r="B237" s="2" t="s">
        <v>381</v>
      </c>
      <c r="C237" s="2">
        <v>2017</v>
      </c>
      <c r="D237" s="2">
        <v>154.69999999999999</v>
      </c>
      <c r="E237" s="2">
        <v>16.399999999999999</v>
      </c>
      <c r="F237" s="2" t="s">
        <v>726</v>
      </c>
      <c r="G237" s="2" t="s">
        <v>726</v>
      </c>
      <c r="H237" s="2" t="s">
        <v>726</v>
      </c>
      <c r="I237" s="2">
        <v>223.43</v>
      </c>
      <c r="J237" s="2" t="s">
        <v>726</v>
      </c>
      <c r="K237" s="2">
        <v>0.63</v>
      </c>
      <c r="L237" s="2" t="s">
        <v>726</v>
      </c>
      <c r="M237" s="2" t="s">
        <v>726</v>
      </c>
      <c r="N237" s="2" t="s">
        <v>726</v>
      </c>
      <c r="O237" s="2" t="s">
        <v>726</v>
      </c>
      <c r="P237" s="2" t="s">
        <v>726</v>
      </c>
      <c r="Q237" s="2">
        <v>0</v>
      </c>
      <c r="R237" s="2">
        <v>0</v>
      </c>
      <c r="S237" s="2">
        <v>0</v>
      </c>
      <c r="T237" s="2">
        <v>64.8</v>
      </c>
      <c r="U237" s="2">
        <v>0</v>
      </c>
      <c r="V237" s="2">
        <v>0</v>
      </c>
      <c r="W237" s="2" t="s">
        <v>8</v>
      </c>
      <c r="X237" s="2" t="s">
        <v>726</v>
      </c>
      <c r="Y237" s="2" t="s">
        <v>726</v>
      </c>
      <c r="Z237" s="2" t="s">
        <v>726</v>
      </c>
      <c r="AA237" s="2" t="s">
        <v>726</v>
      </c>
      <c r="AB237" s="2" t="s">
        <v>726</v>
      </c>
      <c r="AC237" s="2" t="s">
        <v>726</v>
      </c>
      <c r="AD237" s="2" t="s">
        <v>726</v>
      </c>
      <c r="AE237" s="2" t="s">
        <v>726</v>
      </c>
      <c r="AF237" s="2">
        <v>158</v>
      </c>
      <c r="AG237" s="2">
        <v>5.3</v>
      </c>
      <c r="AH237" s="2" t="s">
        <v>730</v>
      </c>
      <c r="AI237" s="2">
        <v>40.5</v>
      </c>
      <c r="AJ237" s="2" t="s">
        <v>726</v>
      </c>
      <c r="AK237" s="2" t="s">
        <v>726</v>
      </c>
      <c r="AL237" s="2" t="s">
        <v>726</v>
      </c>
      <c r="AM237" s="2" t="s">
        <v>726</v>
      </c>
      <c r="AN237" s="2" t="s">
        <v>726</v>
      </c>
      <c r="AO237" s="2" t="s">
        <v>726</v>
      </c>
      <c r="AQ237" s="2">
        <f t="shared" si="35"/>
        <v>223.43</v>
      </c>
      <c r="AR237" s="2">
        <f t="shared" si="34"/>
        <v>223.43</v>
      </c>
      <c r="AT237" s="2">
        <f t="shared" si="36"/>
        <v>154.69999999999999</v>
      </c>
      <c r="AU237" s="2">
        <f t="shared" si="37"/>
        <v>16.399999999999999</v>
      </c>
      <c r="AV237" s="16">
        <f t="shared" si="38"/>
        <v>0.76578794253233673</v>
      </c>
      <c r="AY237" s="2">
        <f t="shared" si="39"/>
        <v>0</v>
      </c>
      <c r="AZ237" s="2">
        <f t="shared" si="40"/>
        <v>0</v>
      </c>
      <c r="BA237" s="2">
        <f t="shared" si="41"/>
        <v>0</v>
      </c>
      <c r="BB237" s="2">
        <f t="shared" si="42"/>
        <v>0</v>
      </c>
      <c r="BC237" s="2">
        <f t="shared" si="43"/>
        <v>0</v>
      </c>
      <c r="BD237" s="2">
        <f t="shared" si="44"/>
        <v>0</v>
      </c>
    </row>
    <row r="238" spans="1:56" ht="15" customHeight="1" x14ac:dyDescent="0.25">
      <c r="A238" s="2" t="s">
        <v>382</v>
      </c>
      <c r="B238" s="2" t="s">
        <v>383</v>
      </c>
      <c r="C238" s="2">
        <v>2017</v>
      </c>
      <c r="D238" s="2" t="s">
        <v>609</v>
      </c>
      <c r="E238" s="2" t="s">
        <v>609</v>
      </c>
      <c r="F238" s="2" t="s">
        <v>609</v>
      </c>
      <c r="G238" s="2" t="s">
        <v>609</v>
      </c>
      <c r="H238" s="2" t="s">
        <v>609</v>
      </c>
      <c r="I238" s="2" t="s">
        <v>609</v>
      </c>
      <c r="J238" s="2" t="s">
        <v>609</v>
      </c>
      <c r="K238" s="2" t="s">
        <v>609</v>
      </c>
      <c r="L238" s="2" t="s">
        <v>609</v>
      </c>
      <c r="M238" s="2" t="s">
        <v>609</v>
      </c>
      <c r="N238" s="2" t="s">
        <v>609</v>
      </c>
      <c r="O238" s="2" t="s">
        <v>609</v>
      </c>
      <c r="P238" s="2" t="s">
        <v>609</v>
      </c>
      <c r="Q238" s="2" t="s">
        <v>609</v>
      </c>
      <c r="R238" s="2" t="s">
        <v>609</v>
      </c>
      <c r="S238" s="2" t="s">
        <v>609</v>
      </c>
      <c r="T238" s="2" t="s">
        <v>609</v>
      </c>
      <c r="U238" s="2" t="s">
        <v>609</v>
      </c>
      <c r="V238" s="2" t="s">
        <v>609</v>
      </c>
      <c r="W238" s="2" t="s">
        <v>609</v>
      </c>
      <c r="X238" s="2" t="s">
        <v>609</v>
      </c>
      <c r="Y238" s="2" t="s">
        <v>609</v>
      </c>
      <c r="Z238" s="2" t="s">
        <v>609</v>
      </c>
      <c r="AA238" s="2" t="s">
        <v>609</v>
      </c>
      <c r="AB238" s="2" t="s">
        <v>609</v>
      </c>
      <c r="AC238" s="2" t="s">
        <v>609</v>
      </c>
      <c r="AD238" s="2" t="s">
        <v>609</v>
      </c>
      <c r="AE238" s="2" t="s">
        <v>609</v>
      </c>
      <c r="AF238" s="2" t="s">
        <v>609</v>
      </c>
      <c r="AG238" s="2" t="s">
        <v>609</v>
      </c>
      <c r="AH238" s="2" t="s">
        <v>609</v>
      </c>
      <c r="AI238" s="2" t="s">
        <v>609</v>
      </c>
      <c r="AJ238" s="2" t="s">
        <v>609</v>
      </c>
      <c r="AK238" s="2" t="s">
        <v>609</v>
      </c>
      <c r="AL238" s="2" t="s">
        <v>609</v>
      </c>
      <c r="AM238" s="2" t="s">
        <v>609</v>
      </c>
      <c r="AN238" s="2" t="s">
        <v>609</v>
      </c>
      <c r="AO238" s="2" t="s">
        <v>609</v>
      </c>
      <c r="AQ238" s="2">
        <f t="shared" si="35"/>
        <v>0</v>
      </c>
      <c r="AR238" s="2">
        <f t="shared" si="34"/>
        <v>0</v>
      </c>
      <c r="AT238" s="2">
        <f t="shared" si="36"/>
        <v>0</v>
      </c>
      <c r="AU238" s="2">
        <f t="shared" si="37"/>
        <v>0</v>
      </c>
      <c r="AV238" s="16" t="str">
        <f t="shared" si="38"/>
        <v/>
      </c>
      <c r="AY238" s="2">
        <f t="shared" si="39"/>
        <v>0</v>
      </c>
      <c r="AZ238" s="2">
        <f t="shared" si="40"/>
        <v>0</v>
      </c>
      <c r="BA238" s="2">
        <f t="shared" si="41"/>
        <v>0</v>
      </c>
      <c r="BB238" s="2">
        <f t="shared" si="42"/>
        <v>0</v>
      </c>
      <c r="BC238" s="2">
        <f t="shared" si="43"/>
        <v>0</v>
      </c>
      <c r="BD238" s="2">
        <f t="shared" si="44"/>
        <v>0</v>
      </c>
    </row>
    <row r="239" spans="1:56" ht="15" customHeight="1" x14ac:dyDescent="0.25">
      <c r="A239" s="2" t="s">
        <v>382</v>
      </c>
      <c r="B239" s="2" t="s">
        <v>384</v>
      </c>
      <c r="C239" s="2">
        <v>2017</v>
      </c>
      <c r="D239" s="2" t="s">
        <v>609</v>
      </c>
      <c r="E239" s="2" t="s">
        <v>609</v>
      </c>
      <c r="F239" s="2" t="s">
        <v>609</v>
      </c>
      <c r="G239" s="2" t="s">
        <v>609</v>
      </c>
      <c r="H239" s="2" t="s">
        <v>609</v>
      </c>
      <c r="I239" s="2" t="s">
        <v>609</v>
      </c>
      <c r="J239" s="2" t="s">
        <v>609</v>
      </c>
      <c r="K239" s="2" t="s">
        <v>609</v>
      </c>
      <c r="L239" s="2" t="s">
        <v>609</v>
      </c>
      <c r="M239" s="2" t="s">
        <v>609</v>
      </c>
      <c r="N239" s="2" t="s">
        <v>609</v>
      </c>
      <c r="O239" s="2" t="s">
        <v>609</v>
      </c>
      <c r="P239" s="2" t="s">
        <v>609</v>
      </c>
      <c r="Q239" s="2" t="s">
        <v>609</v>
      </c>
      <c r="R239" s="2" t="s">
        <v>609</v>
      </c>
      <c r="S239" s="2" t="s">
        <v>609</v>
      </c>
      <c r="T239" s="2" t="s">
        <v>609</v>
      </c>
      <c r="U239" s="2" t="s">
        <v>609</v>
      </c>
      <c r="V239" s="2" t="s">
        <v>609</v>
      </c>
      <c r="W239" s="2" t="s">
        <v>609</v>
      </c>
      <c r="X239" s="2" t="s">
        <v>609</v>
      </c>
      <c r="Y239" s="2" t="s">
        <v>609</v>
      </c>
      <c r="Z239" s="2" t="s">
        <v>609</v>
      </c>
      <c r="AA239" s="2" t="s">
        <v>609</v>
      </c>
      <c r="AB239" s="2" t="s">
        <v>609</v>
      </c>
      <c r="AC239" s="2" t="s">
        <v>609</v>
      </c>
      <c r="AD239" s="2" t="s">
        <v>609</v>
      </c>
      <c r="AE239" s="2" t="s">
        <v>609</v>
      </c>
      <c r="AF239" s="2" t="s">
        <v>609</v>
      </c>
      <c r="AG239" s="2" t="s">
        <v>609</v>
      </c>
      <c r="AH239" s="2" t="s">
        <v>609</v>
      </c>
      <c r="AI239" s="2" t="s">
        <v>609</v>
      </c>
      <c r="AJ239" s="2" t="s">
        <v>609</v>
      </c>
      <c r="AK239" s="2" t="s">
        <v>609</v>
      </c>
      <c r="AL239" s="2" t="s">
        <v>609</v>
      </c>
      <c r="AM239" s="2" t="s">
        <v>609</v>
      </c>
      <c r="AN239" s="2" t="s">
        <v>609</v>
      </c>
      <c r="AO239" s="2" t="s">
        <v>609</v>
      </c>
      <c r="AQ239" s="2">
        <f t="shared" si="35"/>
        <v>0</v>
      </c>
      <c r="AR239" s="2">
        <f t="shared" si="34"/>
        <v>0</v>
      </c>
      <c r="AT239" s="2">
        <f t="shared" si="36"/>
        <v>0</v>
      </c>
      <c r="AU239" s="2">
        <f t="shared" si="37"/>
        <v>0</v>
      </c>
      <c r="AV239" s="16" t="str">
        <f t="shared" si="38"/>
        <v/>
      </c>
      <c r="AY239" s="2">
        <f t="shared" si="39"/>
        <v>0</v>
      </c>
      <c r="AZ239" s="2">
        <f t="shared" si="40"/>
        <v>0</v>
      </c>
      <c r="BA239" s="2">
        <f t="shared" si="41"/>
        <v>0</v>
      </c>
      <c r="BB239" s="2">
        <f t="shared" si="42"/>
        <v>0</v>
      </c>
      <c r="BC239" s="2">
        <f t="shared" si="43"/>
        <v>0</v>
      </c>
      <c r="BD239" s="2">
        <f t="shared" si="44"/>
        <v>0</v>
      </c>
    </row>
    <row r="240" spans="1:56" ht="15" customHeight="1" x14ac:dyDescent="0.25">
      <c r="A240" s="2" t="s">
        <v>382</v>
      </c>
      <c r="B240" s="2" t="s">
        <v>385</v>
      </c>
      <c r="C240" s="2">
        <v>2017</v>
      </c>
      <c r="D240" s="2" t="s">
        <v>609</v>
      </c>
      <c r="E240" s="2" t="s">
        <v>609</v>
      </c>
      <c r="F240" s="2" t="s">
        <v>609</v>
      </c>
      <c r="G240" s="2" t="s">
        <v>609</v>
      </c>
      <c r="H240" s="2" t="s">
        <v>609</v>
      </c>
      <c r="I240" s="2" t="s">
        <v>609</v>
      </c>
      <c r="J240" s="2" t="s">
        <v>609</v>
      </c>
      <c r="K240" s="2" t="s">
        <v>609</v>
      </c>
      <c r="L240" s="2" t="s">
        <v>609</v>
      </c>
      <c r="M240" s="2" t="s">
        <v>609</v>
      </c>
      <c r="N240" s="2" t="s">
        <v>609</v>
      </c>
      <c r="O240" s="2" t="s">
        <v>609</v>
      </c>
      <c r="P240" s="2" t="s">
        <v>609</v>
      </c>
      <c r="Q240" s="2" t="s">
        <v>609</v>
      </c>
      <c r="R240" s="2" t="s">
        <v>609</v>
      </c>
      <c r="S240" s="2" t="s">
        <v>609</v>
      </c>
      <c r="T240" s="2" t="s">
        <v>609</v>
      </c>
      <c r="U240" s="2" t="s">
        <v>609</v>
      </c>
      <c r="V240" s="2" t="s">
        <v>609</v>
      </c>
      <c r="W240" s="2" t="s">
        <v>609</v>
      </c>
      <c r="X240" s="2" t="s">
        <v>609</v>
      </c>
      <c r="Y240" s="2" t="s">
        <v>609</v>
      </c>
      <c r="Z240" s="2" t="s">
        <v>609</v>
      </c>
      <c r="AA240" s="2" t="s">
        <v>609</v>
      </c>
      <c r="AB240" s="2" t="s">
        <v>609</v>
      </c>
      <c r="AC240" s="2" t="s">
        <v>609</v>
      </c>
      <c r="AD240" s="2" t="s">
        <v>609</v>
      </c>
      <c r="AE240" s="2" t="s">
        <v>609</v>
      </c>
      <c r="AF240" s="2" t="s">
        <v>609</v>
      </c>
      <c r="AG240" s="2" t="s">
        <v>609</v>
      </c>
      <c r="AH240" s="2" t="s">
        <v>609</v>
      </c>
      <c r="AI240" s="2" t="s">
        <v>609</v>
      </c>
      <c r="AJ240" s="2" t="s">
        <v>609</v>
      </c>
      <c r="AK240" s="2" t="s">
        <v>609</v>
      </c>
      <c r="AL240" s="2" t="s">
        <v>609</v>
      </c>
      <c r="AM240" s="2" t="s">
        <v>609</v>
      </c>
      <c r="AN240" s="2" t="s">
        <v>609</v>
      </c>
      <c r="AO240" s="2" t="s">
        <v>609</v>
      </c>
      <c r="AQ240" s="2">
        <f t="shared" si="35"/>
        <v>0</v>
      </c>
      <c r="AR240" s="2">
        <f t="shared" si="34"/>
        <v>0</v>
      </c>
      <c r="AT240" s="2">
        <f t="shared" si="36"/>
        <v>0</v>
      </c>
      <c r="AU240" s="2">
        <f t="shared" si="37"/>
        <v>0</v>
      </c>
      <c r="AV240" s="16" t="str">
        <f t="shared" si="38"/>
        <v/>
      </c>
      <c r="AY240" s="2">
        <f t="shared" si="39"/>
        <v>0</v>
      </c>
      <c r="AZ240" s="2">
        <f t="shared" si="40"/>
        <v>0</v>
      </c>
      <c r="BA240" s="2">
        <f t="shared" si="41"/>
        <v>0</v>
      </c>
      <c r="BB240" s="2">
        <f t="shared" si="42"/>
        <v>0</v>
      </c>
      <c r="BC240" s="2">
        <f t="shared" si="43"/>
        <v>0</v>
      </c>
      <c r="BD240" s="2">
        <f t="shared" si="44"/>
        <v>0</v>
      </c>
    </row>
    <row r="241" spans="1:56" ht="15" customHeight="1" x14ac:dyDescent="0.25">
      <c r="A241" s="2" t="s">
        <v>386</v>
      </c>
      <c r="B241" s="2" t="s">
        <v>387</v>
      </c>
      <c r="C241" s="2">
        <v>2017</v>
      </c>
      <c r="D241" s="2" t="s">
        <v>726</v>
      </c>
      <c r="E241" s="2" t="s">
        <v>726</v>
      </c>
      <c r="F241" s="2" t="s">
        <v>726</v>
      </c>
      <c r="G241" s="2" t="s">
        <v>726</v>
      </c>
      <c r="H241" s="2" t="s">
        <v>726</v>
      </c>
      <c r="I241" s="2" t="s">
        <v>726</v>
      </c>
      <c r="J241" s="2" t="s">
        <v>726</v>
      </c>
      <c r="K241" s="2" t="s">
        <v>726</v>
      </c>
      <c r="L241" s="2" t="s">
        <v>726</v>
      </c>
      <c r="M241" s="2" t="s">
        <v>726</v>
      </c>
      <c r="N241" s="2" t="s">
        <v>726</v>
      </c>
      <c r="O241" s="2" t="s">
        <v>726</v>
      </c>
      <c r="P241" s="2" t="s">
        <v>726</v>
      </c>
      <c r="Q241" s="2" t="s">
        <v>726</v>
      </c>
      <c r="R241" s="2" t="s">
        <v>726</v>
      </c>
      <c r="S241" s="2" t="s">
        <v>726</v>
      </c>
      <c r="T241" s="2" t="s">
        <v>726</v>
      </c>
      <c r="U241" s="2" t="s">
        <v>726</v>
      </c>
      <c r="V241" s="2" t="s">
        <v>726</v>
      </c>
      <c r="W241" s="2" t="s">
        <v>726</v>
      </c>
      <c r="X241" s="2" t="s">
        <v>726</v>
      </c>
      <c r="Y241" s="2" t="s">
        <v>726</v>
      </c>
      <c r="Z241" s="2" t="s">
        <v>726</v>
      </c>
      <c r="AA241" s="2" t="s">
        <v>726</v>
      </c>
      <c r="AB241" s="2" t="s">
        <v>726</v>
      </c>
      <c r="AC241" s="2" t="s">
        <v>726</v>
      </c>
      <c r="AD241" s="2" t="s">
        <v>726</v>
      </c>
      <c r="AE241" s="2" t="s">
        <v>726</v>
      </c>
      <c r="AF241" s="2" t="s">
        <v>726</v>
      </c>
      <c r="AG241" s="2" t="s">
        <v>726</v>
      </c>
      <c r="AH241" s="2" t="s">
        <v>609</v>
      </c>
      <c r="AI241" s="2" t="s">
        <v>726</v>
      </c>
      <c r="AJ241" s="2" t="s">
        <v>726</v>
      </c>
      <c r="AK241" s="2" t="s">
        <v>726</v>
      </c>
      <c r="AL241" s="2" t="s">
        <v>726</v>
      </c>
      <c r="AM241" s="2" t="s">
        <v>726</v>
      </c>
      <c r="AN241" s="2" t="s">
        <v>726</v>
      </c>
      <c r="AO241" s="2" t="s">
        <v>726</v>
      </c>
      <c r="AQ241" s="2">
        <f t="shared" si="35"/>
        <v>0</v>
      </c>
      <c r="AR241" s="2">
        <f t="shared" si="34"/>
        <v>0</v>
      </c>
      <c r="AT241" s="2">
        <f t="shared" si="36"/>
        <v>0</v>
      </c>
      <c r="AU241" s="2">
        <f t="shared" si="37"/>
        <v>0</v>
      </c>
      <c r="AV241" s="16" t="str">
        <f t="shared" si="38"/>
        <v/>
      </c>
      <c r="AY241" s="2">
        <f t="shared" si="39"/>
        <v>0</v>
      </c>
      <c r="AZ241" s="2">
        <f t="shared" si="40"/>
        <v>0</v>
      </c>
      <c r="BA241" s="2">
        <f t="shared" si="41"/>
        <v>0</v>
      </c>
      <c r="BB241" s="2">
        <f t="shared" si="42"/>
        <v>0</v>
      </c>
      <c r="BC241" s="2">
        <f t="shared" si="43"/>
        <v>0</v>
      </c>
      <c r="BD241" s="2">
        <f t="shared" si="44"/>
        <v>0</v>
      </c>
    </row>
    <row r="242" spans="1:56" ht="15" customHeight="1" x14ac:dyDescent="0.25">
      <c r="A242" s="2" t="s">
        <v>388</v>
      </c>
      <c r="B242" s="2" t="s">
        <v>389</v>
      </c>
      <c r="C242" s="2">
        <v>2017</v>
      </c>
      <c r="D242" s="2" t="s">
        <v>609</v>
      </c>
      <c r="E242" s="2" t="s">
        <v>609</v>
      </c>
      <c r="F242" s="2" t="s">
        <v>609</v>
      </c>
      <c r="G242" s="2" t="s">
        <v>609</v>
      </c>
      <c r="H242" s="2" t="s">
        <v>609</v>
      </c>
      <c r="I242" s="2" t="s">
        <v>609</v>
      </c>
      <c r="J242" s="2" t="s">
        <v>609</v>
      </c>
      <c r="K242" s="2" t="s">
        <v>609</v>
      </c>
      <c r="L242" s="2" t="s">
        <v>609</v>
      </c>
      <c r="M242" s="2" t="s">
        <v>609</v>
      </c>
      <c r="N242" s="2" t="s">
        <v>609</v>
      </c>
      <c r="O242" s="2" t="s">
        <v>609</v>
      </c>
      <c r="P242" s="2" t="s">
        <v>609</v>
      </c>
      <c r="Q242" s="2" t="s">
        <v>609</v>
      </c>
      <c r="R242" s="2" t="s">
        <v>609</v>
      </c>
      <c r="S242" s="2" t="s">
        <v>609</v>
      </c>
      <c r="T242" s="2" t="s">
        <v>609</v>
      </c>
      <c r="U242" s="2" t="s">
        <v>609</v>
      </c>
      <c r="V242" s="2" t="s">
        <v>609</v>
      </c>
      <c r="W242" s="2" t="s">
        <v>609</v>
      </c>
      <c r="X242" s="2" t="s">
        <v>609</v>
      </c>
      <c r="Y242" s="2" t="s">
        <v>609</v>
      </c>
      <c r="Z242" s="2" t="s">
        <v>609</v>
      </c>
      <c r="AA242" s="2" t="s">
        <v>609</v>
      </c>
      <c r="AB242" s="2" t="s">
        <v>609</v>
      </c>
      <c r="AC242" s="2" t="s">
        <v>609</v>
      </c>
      <c r="AD242" s="2" t="s">
        <v>609</v>
      </c>
      <c r="AE242" s="2" t="s">
        <v>609</v>
      </c>
      <c r="AF242" s="2" t="s">
        <v>609</v>
      </c>
      <c r="AG242" s="2" t="s">
        <v>609</v>
      </c>
      <c r="AH242" s="2" t="s">
        <v>609</v>
      </c>
      <c r="AI242" s="2" t="s">
        <v>609</v>
      </c>
      <c r="AJ242" s="2" t="s">
        <v>609</v>
      </c>
      <c r="AK242" s="2" t="s">
        <v>609</v>
      </c>
      <c r="AL242" s="2" t="s">
        <v>609</v>
      </c>
      <c r="AM242" s="2" t="s">
        <v>609</v>
      </c>
      <c r="AN242" s="2" t="s">
        <v>609</v>
      </c>
      <c r="AO242" s="2" t="s">
        <v>609</v>
      </c>
      <c r="AQ242" s="2">
        <f t="shared" si="35"/>
        <v>0</v>
      </c>
      <c r="AR242" s="2">
        <f t="shared" si="34"/>
        <v>0</v>
      </c>
      <c r="AT242" s="2">
        <f t="shared" si="36"/>
        <v>0</v>
      </c>
      <c r="AU242" s="2">
        <f t="shared" si="37"/>
        <v>0</v>
      </c>
      <c r="AV242" s="16" t="str">
        <f t="shared" si="38"/>
        <v/>
      </c>
      <c r="AY242" s="2">
        <f t="shared" si="39"/>
        <v>0</v>
      </c>
      <c r="AZ242" s="2">
        <f t="shared" si="40"/>
        <v>0</v>
      </c>
      <c r="BA242" s="2">
        <f t="shared" si="41"/>
        <v>0</v>
      </c>
      <c r="BB242" s="2">
        <f t="shared" si="42"/>
        <v>0</v>
      </c>
      <c r="BC242" s="2">
        <f t="shared" si="43"/>
        <v>0</v>
      </c>
      <c r="BD242" s="2">
        <f t="shared" si="44"/>
        <v>0</v>
      </c>
    </row>
    <row r="243" spans="1:56" ht="15" customHeight="1" x14ac:dyDescent="0.25">
      <c r="A243" s="2" t="s">
        <v>388</v>
      </c>
      <c r="B243" s="2" t="s">
        <v>390</v>
      </c>
      <c r="C243" s="2">
        <v>2017</v>
      </c>
      <c r="D243" s="2" t="s">
        <v>609</v>
      </c>
      <c r="E243" s="2" t="s">
        <v>609</v>
      </c>
      <c r="F243" s="2" t="s">
        <v>609</v>
      </c>
      <c r="G243" s="2" t="s">
        <v>609</v>
      </c>
      <c r="H243" s="2" t="s">
        <v>609</v>
      </c>
      <c r="I243" s="2" t="s">
        <v>609</v>
      </c>
      <c r="J243" s="2" t="s">
        <v>609</v>
      </c>
      <c r="K243" s="2" t="s">
        <v>609</v>
      </c>
      <c r="L243" s="2" t="s">
        <v>609</v>
      </c>
      <c r="M243" s="2" t="s">
        <v>609</v>
      </c>
      <c r="N243" s="2" t="s">
        <v>609</v>
      </c>
      <c r="O243" s="2" t="s">
        <v>609</v>
      </c>
      <c r="P243" s="2" t="s">
        <v>609</v>
      </c>
      <c r="Q243" s="2" t="s">
        <v>609</v>
      </c>
      <c r="R243" s="2" t="s">
        <v>609</v>
      </c>
      <c r="S243" s="2" t="s">
        <v>609</v>
      </c>
      <c r="T243" s="2" t="s">
        <v>609</v>
      </c>
      <c r="U243" s="2" t="s">
        <v>609</v>
      </c>
      <c r="V243" s="2" t="s">
        <v>609</v>
      </c>
      <c r="W243" s="2" t="s">
        <v>609</v>
      </c>
      <c r="X243" s="2" t="s">
        <v>609</v>
      </c>
      <c r="Y243" s="2" t="s">
        <v>609</v>
      </c>
      <c r="Z243" s="2" t="s">
        <v>609</v>
      </c>
      <c r="AA243" s="2" t="s">
        <v>609</v>
      </c>
      <c r="AB243" s="2" t="s">
        <v>609</v>
      </c>
      <c r="AC243" s="2" t="s">
        <v>609</v>
      </c>
      <c r="AD243" s="2" t="s">
        <v>609</v>
      </c>
      <c r="AE243" s="2" t="s">
        <v>609</v>
      </c>
      <c r="AF243" s="2" t="s">
        <v>609</v>
      </c>
      <c r="AG243" s="2" t="s">
        <v>609</v>
      </c>
      <c r="AH243" s="2" t="s">
        <v>609</v>
      </c>
      <c r="AI243" s="2" t="s">
        <v>609</v>
      </c>
      <c r="AJ243" s="2" t="s">
        <v>609</v>
      </c>
      <c r="AK243" s="2" t="s">
        <v>609</v>
      </c>
      <c r="AL243" s="2" t="s">
        <v>609</v>
      </c>
      <c r="AM243" s="2" t="s">
        <v>609</v>
      </c>
      <c r="AN243" s="2" t="s">
        <v>609</v>
      </c>
      <c r="AO243" s="2" t="s">
        <v>609</v>
      </c>
      <c r="AQ243" s="2">
        <f t="shared" si="35"/>
        <v>0</v>
      </c>
      <c r="AR243" s="2">
        <f t="shared" si="34"/>
        <v>0</v>
      </c>
      <c r="AT243" s="2">
        <f t="shared" si="36"/>
        <v>0</v>
      </c>
      <c r="AU243" s="2">
        <f t="shared" si="37"/>
        <v>0</v>
      </c>
      <c r="AV243" s="16" t="str">
        <f t="shared" si="38"/>
        <v/>
      </c>
      <c r="AY243" s="2">
        <f t="shared" si="39"/>
        <v>0</v>
      </c>
      <c r="AZ243" s="2">
        <f t="shared" si="40"/>
        <v>0</v>
      </c>
      <c r="BA243" s="2">
        <f t="shared" si="41"/>
        <v>0</v>
      </c>
      <c r="BB243" s="2">
        <f t="shared" si="42"/>
        <v>0</v>
      </c>
      <c r="BC243" s="2">
        <f t="shared" si="43"/>
        <v>0</v>
      </c>
      <c r="BD243" s="2">
        <f t="shared" si="44"/>
        <v>0</v>
      </c>
    </row>
    <row r="244" spans="1:56" ht="15" customHeight="1" x14ac:dyDescent="0.25">
      <c r="A244" s="2" t="s">
        <v>391</v>
      </c>
      <c r="B244" s="2" t="s">
        <v>392</v>
      </c>
      <c r="C244" s="2">
        <v>2017</v>
      </c>
      <c r="D244" s="2">
        <v>70</v>
      </c>
      <c r="E244" s="2">
        <v>14</v>
      </c>
      <c r="F244" s="2" t="s">
        <v>726</v>
      </c>
      <c r="G244" s="2" t="s">
        <v>726</v>
      </c>
      <c r="H244" s="2" t="s">
        <v>726</v>
      </c>
      <c r="I244" s="2">
        <v>122.4</v>
      </c>
      <c r="J244" s="2" t="s">
        <v>726</v>
      </c>
      <c r="K244" s="2" t="s">
        <v>726</v>
      </c>
      <c r="L244" s="2" t="s">
        <v>726</v>
      </c>
      <c r="M244" s="2" t="s">
        <v>726</v>
      </c>
      <c r="N244" s="2" t="s">
        <v>726</v>
      </c>
      <c r="O244" s="2" t="s">
        <v>726</v>
      </c>
      <c r="P244" s="2" t="s">
        <v>726</v>
      </c>
      <c r="Q244" s="2">
        <v>20.9</v>
      </c>
      <c r="R244" s="2">
        <v>49</v>
      </c>
      <c r="S244" s="2">
        <v>25</v>
      </c>
      <c r="T244" s="2">
        <v>7.8</v>
      </c>
      <c r="U244" s="2">
        <v>0</v>
      </c>
      <c r="V244" s="2">
        <v>0</v>
      </c>
      <c r="W244" s="2" t="s">
        <v>8</v>
      </c>
      <c r="X244" s="2" t="s">
        <v>726</v>
      </c>
      <c r="Y244" s="2" t="s">
        <v>726</v>
      </c>
      <c r="Z244" s="2" t="s">
        <v>726</v>
      </c>
      <c r="AA244" s="2" t="s">
        <v>726</v>
      </c>
      <c r="AB244" s="2" t="s">
        <v>726</v>
      </c>
      <c r="AC244" s="2" t="s">
        <v>726</v>
      </c>
      <c r="AD244" s="2" t="s">
        <v>726</v>
      </c>
      <c r="AE244" s="2" t="s">
        <v>726</v>
      </c>
      <c r="AF244" s="2" t="s">
        <v>726</v>
      </c>
      <c r="AG244" s="2" t="s">
        <v>726</v>
      </c>
      <c r="AH244" s="2" t="s">
        <v>727</v>
      </c>
      <c r="AI244" s="2" t="s">
        <v>726</v>
      </c>
      <c r="AJ244" s="2" t="s">
        <v>726</v>
      </c>
      <c r="AK244" s="2">
        <v>19.7</v>
      </c>
      <c r="AL244" s="2">
        <v>100</v>
      </c>
      <c r="AM244" s="2">
        <v>0</v>
      </c>
      <c r="AN244" s="2">
        <v>0</v>
      </c>
      <c r="AO244" s="2">
        <v>0</v>
      </c>
      <c r="AQ244" s="2">
        <f t="shared" si="35"/>
        <v>102.7</v>
      </c>
      <c r="AR244" s="2">
        <f t="shared" si="34"/>
        <v>122.4</v>
      </c>
      <c r="AT244" s="2">
        <f t="shared" si="36"/>
        <v>70</v>
      </c>
      <c r="AU244" s="2">
        <f t="shared" si="37"/>
        <v>14</v>
      </c>
      <c r="AV244" s="16">
        <f t="shared" si="38"/>
        <v>0.68627450980392157</v>
      </c>
      <c r="AY244" s="2">
        <f t="shared" si="39"/>
        <v>19.7</v>
      </c>
      <c r="AZ244" s="2">
        <f t="shared" si="40"/>
        <v>19.7</v>
      </c>
      <c r="BA244" s="2">
        <f t="shared" si="41"/>
        <v>0</v>
      </c>
      <c r="BB244" s="2">
        <f t="shared" si="42"/>
        <v>0</v>
      </c>
      <c r="BC244" s="2">
        <f t="shared" si="43"/>
        <v>0</v>
      </c>
      <c r="BD244" s="2">
        <f t="shared" si="44"/>
        <v>0</v>
      </c>
    </row>
    <row r="245" spans="1:56" ht="15" customHeight="1" x14ac:dyDescent="0.25">
      <c r="A245" s="2" t="s">
        <v>393</v>
      </c>
      <c r="B245" s="2" t="s">
        <v>394</v>
      </c>
      <c r="C245" s="2">
        <v>2017</v>
      </c>
      <c r="D245" s="2" t="s">
        <v>726</v>
      </c>
      <c r="E245" s="2" t="s">
        <v>726</v>
      </c>
      <c r="F245" s="2" t="s">
        <v>726</v>
      </c>
      <c r="G245" s="2" t="s">
        <v>726</v>
      </c>
      <c r="H245" s="2" t="s">
        <v>726</v>
      </c>
      <c r="I245" s="2" t="s">
        <v>726</v>
      </c>
      <c r="J245" s="2" t="s">
        <v>726</v>
      </c>
      <c r="K245" s="2" t="s">
        <v>726</v>
      </c>
      <c r="L245" s="2" t="s">
        <v>726</v>
      </c>
      <c r="M245" s="2" t="s">
        <v>726</v>
      </c>
      <c r="N245" s="2" t="s">
        <v>726</v>
      </c>
      <c r="O245" s="2" t="s">
        <v>726</v>
      </c>
      <c r="P245" s="2" t="s">
        <v>726</v>
      </c>
      <c r="Q245" s="2" t="s">
        <v>726</v>
      </c>
      <c r="R245" s="2" t="s">
        <v>726</v>
      </c>
      <c r="S245" s="2" t="s">
        <v>726</v>
      </c>
      <c r="T245" s="2" t="s">
        <v>726</v>
      </c>
      <c r="U245" s="2" t="s">
        <v>726</v>
      </c>
      <c r="V245" s="2" t="s">
        <v>726</v>
      </c>
      <c r="W245" s="2" t="s">
        <v>726</v>
      </c>
      <c r="X245" s="2" t="s">
        <v>726</v>
      </c>
      <c r="Y245" s="2" t="s">
        <v>726</v>
      </c>
      <c r="Z245" s="2" t="s">
        <v>726</v>
      </c>
      <c r="AA245" s="2" t="s">
        <v>726</v>
      </c>
      <c r="AB245" s="2" t="s">
        <v>726</v>
      </c>
      <c r="AC245" s="2" t="s">
        <v>726</v>
      </c>
      <c r="AD245" s="2" t="s">
        <v>726</v>
      </c>
      <c r="AE245" s="2" t="s">
        <v>726</v>
      </c>
      <c r="AF245" s="2" t="s">
        <v>726</v>
      </c>
      <c r="AG245" s="2" t="s">
        <v>726</v>
      </c>
      <c r="AH245" s="2" t="s">
        <v>727</v>
      </c>
      <c r="AI245" s="2" t="s">
        <v>726</v>
      </c>
      <c r="AJ245" s="2" t="s">
        <v>726</v>
      </c>
      <c r="AK245" s="2" t="s">
        <v>726</v>
      </c>
      <c r="AL245" s="2" t="s">
        <v>726</v>
      </c>
      <c r="AM245" s="2" t="s">
        <v>726</v>
      </c>
      <c r="AN245" s="2" t="s">
        <v>726</v>
      </c>
      <c r="AO245" s="2" t="s">
        <v>726</v>
      </c>
      <c r="AQ245" s="2">
        <f t="shared" si="35"/>
        <v>0</v>
      </c>
      <c r="AR245" s="2">
        <f t="shared" si="34"/>
        <v>0</v>
      </c>
      <c r="AT245" s="2">
        <f t="shared" si="36"/>
        <v>0</v>
      </c>
      <c r="AU245" s="2">
        <f t="shared" si="37"/>
        <v>0</v>
      </c>
      <c r="AV245" s="16" t="str">
        <f t="shared" si="38"/>
        <v/>
      </c>
      <c r="AY245" s="2">
        <f t="shared" si="39"/>
        <v>0</v>
      </c>
      <c r="AZ245" s="2">
        <f t="shared" si="40"/>
        <v>0</v>
      </c>
      <c r="BA245" s="2">
        <f t="shared" si="41"/>
        <v>0</v>
      </c>
      <c r="BB245" s="2">
        <f t="shared" si="42"/>
        <v>0</v>
      </c>
      <c r="BC245" s="2">
        <f t="shared" si="43"/>
        <v>0</v>
      </c>
      <c r="BD245" s="2">
        <f t="shared" si="44"/>
        <v>0</v>
      </c>
    </row>
    <row r="246" spans="1:56" ht="15" customHeight="1" x14ac:dyDescent="0.25">
      <c r="A246" s="2" t="s">
        <v>395</v>
      </c>
      <c r="B246" s="2" t="s">
        <v>396</v>
      </c>
      <c r="C246" s="2">
        <v>2017</v>
      </c>
      <c r="D246" s="2" t="s">
        <v>609</v>
      </c>
      <c r="E246" s="2" t="s">
        <v>609</v>
      </c>
      <c r="F246" s="2" t="s">
        <v>609</v>
      </c>
      <c r="G246" s="2" t="s">
        <v>609</v>
      </c>
      <c r="H246" s="2" t="s">
        <v>609</v>
      </c>
      <c r="I246" s="2" t="s">
        <v>609</v>
      </c>
      <c r="J246" s="2" t="s">
        <v>609</v>
      </c>
      <c r="K246" s="2" t="s">
        <v>609</v>
      </c>
      <c r="L246" s="2" t="s">
        <v>609</v>
      </c>
      <c r="M246" s="2" t="s">
        <v>609</v>
      </c>
      <c r="N246" s="2" t="s">
        <v>609</v>
      </c>
      <c r="O246" s="2" t="s">
        <v>609</v>
      </c>
      <c r="P246" s="2" t="s">
        <v>609</v>
      </c>
      <c r="Q246" s="2" t="s">
        <v>609</v>
      </c>
      <c r="R246" s="2" t="s">
        <v>609</v>
      </c>
      <c r="S246" s="2" t="s">
        <v>609</v>
      </c>
      <c r="T246" s="2" t="s">
        <v>609</v>
      </c>
      <c r="U246" s="2" t="s">
        <v>609</v>
      </c>
      <c r="V246" s="2" t="s">
        <v>609</v>
      </c>
      <c r="W246" s="2" t="s">
        <v>609</v>
      </c>
      <c r="X246" s="2" t="s">
        <v>609</v>
      </c>
      <c r="Y246" s="2" t="s">
        <v>609</v>
      </c>
      <c r="Z246" s="2" t="s">
        <v>609</v>
      </c>
      <c r="AA246" s="2" t="s">
        <v>609</v>
      </c>
      <c r="AB246" s="2" t="s">
        <v>609</v>
      </c>
      <c r="AC246" s="2" t="s">
        <v>609</v>
      </c>
      <c r="AD246" s="2" t="s">
        <v>609</v>
      </c>
      <c r="AE246" s="2" t="s">
        <v>609</v>
      </c>
      <c r="AF246" s="2" t="s">
        <v>609</v>
      </c>
      <c r="AG246" s="2" t="s">
        <v>609</v>
      </c>
      <c r="AH246" s="2" t="s">
        <v>609</v>
      </c>
      <c r="AI246" s="2" t="s">
        <v>609</v>
      </c>
      <c r="AJ246" s="2" t="s">
        <v>609</v>
      </c>
      <c r="AK246" s="2" t="s">
        <v>609</v>
      </c>
      <c r="AL246" s="2" t="s">
        <v>609</v>
      </c>
      <c r="AM246" s="2" t="s">
        <v>609</v>
      </c>
      <c r="AN246" s="2" t="s">
        <v>609</v>
      </c>
      <c r="AO246" s="2" t="s">
        <v>609</v>
      </c>
      <c r="AQ246" s="2">
        <f t="shared" si="35"/>
        <v>0</v>
      </c>
      <c r="AR246" s="2">
        <f t="shared" si="34"/>
        <v>0</v>
      </c>
      <c r="AT246" s="2">
        <f t="shared" si="36"/>
        <v>0</v>
      </c>
      <c r="AU246" s="2">
        <f t="shared" si="37"/>
        <v>0</v>
      </c>
      <c r="AV246" s="16" t="str">
        <f t="shared" si="38"/>
        <v/>
      </c>
      <c r="AY246" s="2">
        <f t="shared" si="39"/>
        <v>0</v>
      </c>
      <c r="AZ246" s="2">
        <f t="shared" si="40"/>
        <v>0</v>
      </c>
      <c r="BA246" s="2">
        <f t="shared" si="41"/>
        <v>0</v>
      </c>
      <c r="BB246" s="2">
        <f t="shared" si="42"/>
        <v>0</v>
      </c>
      <c r="BC246" s="2">
        <f t="shared" si="43"/>
        <v>0</v>
      </c>
      <c r="BD246" s="2">
        <f t="shared" si="44"/>
        <v>0</v>
      </c>
    </row>
    <row r="247" spans="1:56" ht="15" customHeight="1" x14ac:dyDescent="0.25">
      <c r="A247" s="2" t="s">
        <v>398</v>
      </c>
      <c r="B247" s="2" t="s">
        <v>399</v>
      </c>
      <c r="C247" s="2">
        <v>2017</v>
      </c>
      <c r="D247" s="2" t="s">
        <v>609</v>
      </c>
      <c r="E247" s="2" t="s">
        <v>609</v>
      </c>
      <c r="F247" s="2" t="s">
        <v>609</v>
      </c>
      <c r="G247" s="2" t="s">
        <v>609</v>
      </c>
      <c r="H247" s="2" t="s">
        <v>609</v>
      </c>
      <c r="I247" s="2" t="s">
        <v>609</v>
      </c>
      <c r="J247" s="2" t="s">
        <v>609</v>
      </c>
      <c r="K247" s="2" t="s">
        <v>609</v>
      </c>
      <c r="L247" s="2" t="s">
        <v>609</v>
      </c>
      <c r="M247" s="2" t="s">
        <v>609</v>
      </c>
      <c r="N247" s="2" t="s">
        <v>609</v>
      </c>
      <c r="O247" s="2" t="s">
        <v>609</v>
      </c>
      <c r="P247" s="2" t="s">
        <v>609</v>
      </c>
      <c r="Q247" s="2" t="s">
        <v>609</v>
      </c>
      <c r="R247" s="2" t="s">
        <v>609</v>
      </c>
      <c r="S247" s="2" t="s">
        <v>609</v>
      </c>
      <c r="T247" s="2" t="s">
        <v>609</v>
      </c>
      <c r="U247" s="2" t="s">
        <v>609</v>
      </c>
      <c r="V247" s="2" t="s">
        <v>609</v>
      </c>
      <c r="W247" s="2" t="s">
        <v>609</v>
      </c>
      <c r="X247" s="2" t="s">
        <v>609</v>
      </c>
      <c r="Y247" s="2" t="s">
        <v>609</v>
      </c>
      <c r="Z247" s="2" t="s">
        <v>609</v>
      </c>
      <c r="AA247" s="2" t="s">
        <v>609</v>
      </c>
      <c r="AB247" s="2" t="s">
        <v>609</v>
      </c>
      <c r="AC247" s="2" t="s">
        <v>609</v>
      </c>
      <c r="AD247" s="2" t="s">
        <v>609</v>
      </c>
      <c r="AE247" s="2" t="s">
        <v>609</v>
      </c>
      <c r="AF247" s="2" t="s">
        <v>609</v>
      </c>
      <c r="AG247" s="2" t="s">
        <v>609</v>
      </c>
      <c r="AH247" s="2" t="s">
        <v>609</v>
      </c>
      <c r="AI247" s="2" t="s">
        <v>609</v>
      </c>
      <c r="AJ247" s="2" t="s">
        <v>609</v>
      </c>
      <c r="AK247" s="2" t="s">
        <v>609</v>
      </c>
      <c r="AL247" s="2" t="s">
        <v>609</v>
      </c>
      <c r="AM247" s="2" t="s">
        <v>609</v>
      </c>
      <c r="AN247" s="2" t="s">
        <v>609</v>
      </c>
      <c r="AO247" s="2" t="s">
        <v>609</v>
      </c>
      <c r="AQ247" s="2">
        <f t="shared" si="35"/>
        <v>0</v>
      </c>
      <c r="AR247" s="2">
        <f t="shared" si="34"/>
        <v>0</v>
      </c>
      <c r="AT247" s="2">
        <f t="shared" si="36"/>
        <v>0</v>
      </c>
      <c r="AU247" s="2">
        <f t="shared" si="37"/>
        <v>0</v>
      </c>
      <c r="AV247" s="16" t="str">
        <f t="shared" si="38"/>
        <v/>
      </c>
      <c r="AY247" s="2">
        <f t="shared" si="39"/>
        <v>0</v>
      </c>
      <c r="AZ247" s="2">
        <f t="shared" si="40"/>
        <v>0</v>
      </c>
      <c r="BA247" s="2">
        <f t="shared" si="41"/>
        <v>0</v>
      </c>
      <c r="BB247" s="2">
        <f t="shared" si="42"/>
        <v>0</v>
      </c>
      <c r="BC247" s="2">
        <f t="shared" si="43"/>
        <v>0</v>
      </c>
      <c r="BD247" s="2">
        <f t="shared" si="44"/>
        <v>0</v>
      </c>
    </row>
    <row r="248" spans="1:56" ht="15" customHeight="1" x14ac:dyDescent="0.25">
      <c r="A248" s="2" t="s">
        <v>750</v>
      </c>
      <c r="B248" s="9" t="s">
        <v>1110</v>
      </c>
      <c r="C248" s="2">
        <v>2017</v>
      </c>
      <c r="D248" s="2" t="s">
        <v>609</v>
      </c>
      <c r="E248" s="2" t="s">
        <v>609</v>
      </c>
      <c r="F248" s="2" t="s">
        <v>609</v>
      </c>
      <c r="G248" s="2" t="s">
        <v>609</v>
      </c>
      <c r="H248" s="2" t="s">
        <v>609</v>
      </c>
      <c r="I248" s="2" t="s">
        <v>609</v>
      </c>
      <c r="J248" s="2" t="s">
        <v>609</v>
      </c>
      <c r="K248" s="2" t="s">
        <v>609</v>
      </c>
      <c r="L248" s="2" t="s">
        <v>609</v>
      </c>
      <c r="M248" s="2" t="s">
        <v>609</v>
      </c>
      <c r="N248" s="2" t="s">
        <v>609</v>
      </c>
      <c r="O248" s="2" t="s">
        <v>609</v>
      </c>
      <c r="P248" s="2" t="s">
        <v>609</v>
      </c>
      <c r="Q248" s="2" t="s">
        <v>609</v>
      </c>
      <c r="R248" s="2" t="s">
        <v>609</v>
      </c>
      <c r="S248" s="2" t="s">
        <v>609</v>
      </c>
      <c r="T248" s="2" t="s">
        <v>609</v>
      </c>
      <c r="U248" s="2" t="s">
        <v>609</v>
      </c>
      <c r="V248" s="2" t="s">
        <v>609</v>
      </c>
      <c r="W248" s="2" t="s">
        <v>609</v>
      </c>
      <c r="X248" s="2" t="s">
        <v>609</v>
      </c>
      <c r="Y248" s="2" t="s">
        <v>609</v>
      </c>
      <c r="Z248" s="2" t="s">
        <v>609</v>
      </c>
      <c r="AA248" s="2" t="s">
        <v>609</v>
      </c>
      <c r="AB248" s="2" t="s">
        <v>609</v>
      </c>
      <c r="AC248" s="2" t="s">
        <v>609</v>
      </c>
      <c r="AD248" s="2" t="s">
        <v>609</v>
      </c>
      <c r="AE248" s="2" t="s">
        <v>609</v>
      </c>
      <c r="AF248" s="2" t="s">
        <v>609</v>
      </c>
      <c r="AG248" s="2" t="s">
        <v>609</v>
      </c>
      <c r="AH248" s="2" t="s">
        <v>609</v>
      </c>
      <c r="AI248" s="2" t="s">
        <v>609</v>
      </c>
      <c r="AJ248" s="2" t="s">
        <v>609</v>
      </c>
      <c r="AK248" s="2" t="s">
        <v>609</v>
      </c>
      <c r="AL248" s="2" t="s">
        <v>609</v>
      </c>
      <c r="AM248" s="2" t="s">
        <v>609</v>
      </c>
      <c r="AN248" s="2" t="s">
        <v>609</v>
      </c>
      <c r="AO248" s="2" t="s">
        <v>609</v>
      </c>
      <c r="AQ248" s="2">
        <f t="shared" si="35"/>
        <v>0</v>
      </c>
      <c r="AR248" s="2">
        <f t="shared" si="34"/>
        <v>0</v>
      </c>
      <c r="AT248" s="2">
        <f t="shared" si="36"/>
        <v>0</v>
      </c>
      <c r="AU248" s="2">
        <f t="shared" si="37"/>
        <v>0</v>
      </c>
      <c r="AV248" s="16" t="str">
        <f t="shared" si="38"/>
        <v/>
      </c>
      <c r="AY248" s="2">
        <f t="shared" si="39"/>
        <v>0</v>
      </c>
      <c r="AZ248" s="2">
        <f t="shared" si="40"/>
        <v>0</v>
      </c>
      <c r="BA248" s="2">
        <f t="shared" si="41"/>
        <v>0</v>
      </c>
      <c r="BB248" s="2">
        <f t="shared" si="42"/>
        <v>0</v>
      </c>
      <c r="BC248" s="2">
        <f t="shared" si="43"/>
        <v>0</v>
      </c>
      <c r="BD248" s="2">
        <f t="shared" si="44"/>
        <v>0</v>
      </c>
    </row>
    <row r="249" spans="1:56" ht="15" customHeight="1" x14ac:dyDescent="0.25">
      <c r="A249" s="2" t="s">
        <v>400</v>
      </c>
      <c r="B249" s="2" t="s">
        <v>401</v>
      </c>
      <c r="C249" s="2">
        <v>2017</v>
      </c>
      <c r="D249" s="2" t="s">
        <v>726</v>
      </c>
      <c r="E249" s="2" t="s">
        <v>726</v>
      </c>
      <c r="F249" s="2" t="s">
        <v>726</v>
      </c>
      <c r="G249" s="2" t="s">
        <v>726</v>
      </c>
      <c r="H249" s="2" t="s">
        <v>726</v>
      </c>
      <c r="I249" s="2" t="s">
        <v>726</v>
      </c>
      <c r="J249" s="2" t="s">
        <v>726</v>
      </c>
      <c r="K249" s="2" t="s">
        <v>726</v>
      </c>
      <c r="L249" s="2" t="s">
        <v>726</v>
      </c>
      <c r="M249" s="2" t="s">
        <v>726</v>
      </c>
      <c r="N249" s="2" t="s">
        <v>726</v>
      </c>
      <c r="O249" s="2" t="s">
        <v>726</v>
      </c>
      <c r="P249" s="2" t="s">
        <v>726</v>
      </c>
      <c r="Q249" s="2" t="s">
        <v>726</v>
      </c>
      <c r="R249" s="2" t="s">
        <v>726</v>
      </c>
      <c r="S249" s="2" t="s">
        <v>726</v>
      </c>
      <c r="T249" s="2" t="s">
        <v>726</v>
      </c>
      <c r="U249" s="2" t="s">
        <v>726</v>
      </c>
      <c r="V249" s="2" t="s">
        <v>726</v>
      </c>
      <c r="W249" s="2" t="s">
        <v>8</v>
      </c>
      <c r="X249" s="2" t="s">
        <v>726</v>
      </c>
      <c r="Y249" s="2" t="s">
        <v>726</v>
      </c>
      <c r="Z249" s="2" t="s">
        <v>726</v>
      </c>
      <c r="AA249" s="2" t="s">
        <v>726</v>
      </c>
      <c r="AB249" s="2" t="s">
        <v>726</v>
      </c>
      <c r="AC249" s="2" t="s">
        <v>726</v>
      </c>
      <c r="AD249" s="2" t="s">
        <v>726</v>
      </c>
      <c r="AE249" s="2" t="s">
        <v>726</v>
      </c>
      <c r="AF249" s="2" t="s">
        <v>726</v>
      </c>
      <c r="AG249" s="2" t="s">
        <v>726</v>
      </c>
      <c r="AH249" s="2" t="s">
        <v>609</v>
      </c>
      <c r="AI249" s="2" t="s">
        <v>726</v>
      </c>
      <c r="AJ249" s="2" t="s">
        <v>726</v>
      </c>
      <c r="AK249" s="2" t="s">
        <v>726</v>
      </c>
      <c r="AL249" s="2" t="s">
        <v>726</v>
      </c>
      <c r="AM249" s="2" t="s">
        <v>726</v>
      </c>
      <c r="AN249" s="2" t="s">
        <v>726</v>
      </c>
      <c r="AO249" s="2" t="s">
        <v>726</v>
      </c>
      <c r="AQ249" s="2">
        <f t="shared" si="35"/>
        <v>0</v>
      </c>
      <c r="AR249" s="2">
        <f t="shared" si="34"/>
        <v>0</v>
      </c>
      <c r="AT249" s="2">
        <f t="shared" si="36"/>
        <v>0</v>
      </c>
      <c r="AU249" s="2">
        <f t="shared" si="37"/>
        <v>0</v>
      </c>
      <c r="AV249" s="16" t="str">
        <f t="shared" si="38"/>
        <v/>
      </c>
      <c r="AY249" s="2">
        <f t="shared" si="39"/>
        <v>0</v>
      </c>
      <c r="AZ249" s="2">
        <f t="shared" si="40"/>
        <v>0</v>
      </c>
      <c r="BA249" s="2">
        <f t="shared" si="41"/>
        <v>0</v>
      </c>
      <c r="BB249" s="2">
        <f t="shared" si="42"/>
        <v>0</v>
      </c>
      <c r="BC249" s="2">
        <f t="shared" si="43"/>
        <v>0</v>
      </c>
      <c r="BD249" s="2">
        <f t="shared" si="44"/>
        <v>0</v>
      </c>
    </row>
    <row r="250" spans="1:56" ht="15" customHeight="1" x14ac:dyDescent="0.25">
      <c r="A250" s="2" t="s">
        <v>400</v>
      </c>
      <c r="B250" s="2" t="s">
        <v>402</v>
      </c>
      <c r="C250" s="2">
        <v>2017</v>
      </c>
      <c r="D250" s="2" t="s">
        <v>726</v>
      </c>
      <c r="E250" s="2" t="s">
        <v>726</v>
      </c>
      <c r="F250" s="2" t="s">
        <v>726</v>
      </c>
      <c r="G250" s="2" t="s">
        <v>726</v>
      </c>
      <c r="H250" s="2" t="s">
        <v>726</v>
      </c>
      <c r="I250" s="2" t="s">
        <v>726</v>
      </c>
      <c r="J250" s="2" t="s">
        <v>726</v>
      </c>
      <c r="K250" s="2" t="s">
        <v>726</v>
      </c>
      <c r="L250" s="2" t="s">
        <v>726</v>
      </c>
      <c r="M250" s="2" t="s">
        <v>726</v>
      </c>
      <c r="N250" s="2" t="s">
        <v>726</v>
      </c>
      <c r="O250" s="2" t="s">
        <v>726</v>
      </c>
      <c r="P250" s="2" t="s">
        <v>726</v>
      </c>
      <c r="Q250" s="2" t="s">
        <v>726</v>
      </c>
      <c r="R250" s="2" t="s">
        <v>726</v>
      </c>
      <c r="S250" s="2" t="s">
        <v>726</v>
      </c>
      <c r="T250" s="2" t="s">
        <v>726</v>
      </c>
      <c r="U250" s="2" t="s">
        <v>726</v>
      </c>
      <c r="V250" s="2" t="s">
        <v>726</v>
      </c>
      <c r="W250" s="2" t="s">
        <v>726</v>
      </c>
      <c r="X250" s="2" t="s">
        <v>726</v>
      </c>
      <c r="Y250" s="2" t="s">
        <v>726</v>
      </c>
      <c r="Z250" s="2" t="s">
        <v>726</v>
      </c>
      <c r="AA250" s="2" t="s">
        <v>726</v>
      </c>
      <c r="AB250" s="2" t="s">
        <v>726</v>
      </c>
      <c r="AC250" s="2" t="s">
        <v>726</v>
      </c>
      <c r="AD250" s="2" t="s">
        <v>726</v>
      </c>
      <c r="AE250" s="2" t="s">
        <v>726</v>
      </c>
      <c r="AF250" s="2" t="s">
        <v>726</v>
      </c>
      <c r="AG250" s="2" t="s">
        <v>726</v>
      </c>
      <c r="AH250" s="2" t="s">
        <v>609</v>
      </c>
      <c r="AI250" s="2" t="s">
        <v>726</v>
      </c>
      <c r="AJ250" s="2" t="s">
        <v>726</v>
      </c>
      <c r="AK250" s="2" t="s">
        <v>726</v>
      </c>
      <c r="AL250" s="2" t="s">
        <v>726</v>
      </c>
      <c r="AM250" s="2" t="s">
        <v>726</v>
      </c>
      <c r="AN250" s="2" t="s">
        <v>726</v>
      </c>
      <c r="AO250" s="2" t="s">
        <v>726</v>
      </c>
      <c r="AQ250" s="2">
        <f t="shared" si="35"/>
        <v>0</v>
      </c>
      <c r="AR250" s="2">
        <f t="shared" si="34"/>
        <v>0</v>
      </c>
      <c r="AT250" s="2">
        <f t="shared" si="36"/>
        <v>0</v>
      </c>
      <c r="AU250" s="2">
        <f t="shared" si="37"/>
        <v>0</v>
      </c>
      <c r="AV250" s="16" t="str">
        <f t="shared" si="38"/>
        <v/>
      </c>
      <c r="AY250" s="2">
        <f t="shared" si="39"/>
        <v>0</v>
      </c>
      <c r="AZ250" s="2">
        <f t="shared" si="40"/>
        <v>0</v>
      </c>
      <c r="BA250" s="2">
        <f t="shared" si="41"/>
        <v>0</v>
      </c>
      <c r="BB250" s="2">
        <f t="shared" si="42"/>
        <v>0</v>
      </c>
      <c r="BC250" s="2">
        <f t="shared" si="43"/>
        <v>0</v>
      </c>
      <c r="BD250" s="2">
        <f t="shared" si="44"/>
        <v>0</v>
      </c>
    </row>
    <row r="251" spans="1:56" ht="15" customHeight="1" x14ac:dyDescent="0.25">
      <c r="A251" s="2" t="s">
        <v>400</v>
      </c>
      <c r="B251" s="9" t="s">
        <v>1104</v>
      </c>
      <c r="C251" s="2">
        <v>2017</v>
      </c>
      <c r="D251" s="2" t="s">
        <v>726</v>
      </c>
      <c r="E251" s="2" t="s">
        <v>726</v>
      </c>
      <c r="F251" s="2" t="s">
        <v>726</v>
      </c>
      <c r="G251" s="2" t="s">
        <v>726</v>
      </c>
      <c r="H251" s="2" t="s">
        <v>726</v>
      </c>
      <c r="I251" s="2" t="s">
        <v>726</v>
      </c>
      <c r="J251" s="2" t="s">
        <v>726</v>
      </c>
      <c r="K251" s="2" t="s">
        <v>726</v>
      </c>
      <c r="L251" s="2" t="s">
        <v>726</v>
      </c>
      <c r="M251" s="2" t="s">
        <v>726</v>
      </c>
      <c r="N251" s="2" t="s">
        <v>726</v>
      </c>
      <c r="O251" s="2" t="s">
        <v>726</v>
      </c>
      <c r="P251" s="2" t="s">
        <v>726</v>
      </c>
      <c r="Q251" s="2" t="s">
        <v>726</v>
      </c>
      <c r="R251" s="2" t="s">
        <v>726</v>
      </c>
      <c r="S251" s="2" t="s">
        <v>726</v>
      </c>
      <c r="T251" s="2" t="s">
        <v>726</v>
      </c>
      <c r="U251" s="2" t="s">
        <v>726</v>
      </c>
      <c r="V251" s="2" t="s">
        <v>726</v>
      </c>
      <c r="W251" s="2" t="s">
        <v>726</v>
      </c>
      <c r="X251" s="2" t="s">
        <v>726</v>
      </c>
      <c r="Y251" s="2" t="s">
        <v>726</v>
      </c>
      <c r="Z251" s="2" t="s">
        <v>726</v>
      </c>
      <c r="AA251" s="2" t="s">
        <v>726</v>
      </c>
      <c r="AB251" s="2" t="s">
        <v>726</v>
      </c>
      <c r="AC251" s="2" t="s">
        <v>726</v>
      </c>
      <c r="AD251" s="2" t="s">
        <v>726</v>
      </c>
      <c r="AE251" s="2" t="s">
        <v>726</v>
      </c>
      <c r="AF251" s="2" t="s">
        <v>726</v>
      </c>
      <c r="AG251" s="2" t="s">
        <v>726</v>
      </c>
      <c r="AH251" s="2" t="s">
        <v>609</v>
      </c>
      <c r="AI251" s="2" t="s">
        <v>726</v>
      </c>
      <c r="AJ251" s="2" t="s">
        <v>726</v>
      </c>
      <c r="AK251" s="2" t="s">
        <v>726</v>
      </c>
      <c r="AL251" s="2" t="s">
        <v>726</v>
      </c>
      <c r="AM251" s="2" t="s">
        <v>726</v>
      </c>
      <c r="AN251" s="2" t="s">
        <v>726</v>
      </c>
      <c r="AO251" s="2" t="s">
        <v>726</v>
      </c>
      <c r="AQ251" s="2">
        <f t="shared" si="35"/>
        <v>0</v>
      </c>
      <c r="AR251" s="2">
        <f t="shared" si="34"/>
        <v>0</v>
      </c>
      <c r="AT251" s="2">
        <f t="shared" si="36"/>
        <v>0</v>
      </c>
      <c r="AU251" s="2">
        <f t="shared" si="37"/>
        <v>0</v>
      </c>
      <c r="AV251" s="16" t="str">
        <f t="shared" si="38"/>
        <v/>
      </c>
      <c r="AY251" s="2">
        <f t="shared" si="39"/>
        <v>0</v>
      </c>
      <c r="AZ251" s="2">
        <f t="shared" si="40"/>
        <v>0</v>
      </c>
      <c r="BA251" s="2">
        <f t="shared" si="41"/>
        <v>0</v>
      </c>
      <c r="BB251" s="2">
        <f t="shared" si="42"/>
        <v>0</v>
      </c>
      <c r="BC251" s="2">
        <f t="shared" si="43"/>
        <v>0</v>
      </c>
      <c r="BD251" s="2">
        <f t="shared" si="44"/>
        <v>0</v>
      </c>
    </row>
    <row r="252" spans="1:56" ht="15" customHeight="1" x14ac:dyDescent="0.25">
      <c r="A252" s="2" t="s">
        <v>403</v>
      </c>
      <c r="B252" s="2" t="s">
        <v>404</v>
      </c>
      <c r="C252" s="2">
        <v>2017</v>
      </c>
      <c r="D252" s="2" t="s">
        <v>726</v>
      </c>
      <c r="E252" s="2" t="s">
        <v>726</v>
      </c>
      <c r="F252" s="2" t="s">
        <v>726</v>
      </c>
      <c r="G252" s="2" t="s">
        <v>726</v>
      </c>
      <c r="H252" s="2" t="s">
        <v>726</v>
      </c>
      <c r="I252" s="2" t="s">
        <v>726</v>
      </c>
      <c r="J252" s="2" t="s">
        <v>726</v>
      </c>
      <c r="K252" s="2" t="s">
        <v>726</v>
      </c>
      <c r="L252" s="2" t="s">
        <v>726</v>
      </c>
      <c r="M252" s="2" t="s">
        <v>726</v>
      </c>
      <c r="N252" s="2" t="s">
        <v>726</v>
      </c>
      <c r="O252" s="2" t="s">
        <v>609</v>
      </c>
      <c r="P252" s="2" t="s">
        <v>726</v>
      </c>
      <c r="Q252" s="2" t="s">
        <v>726</v>
      </c>
      <c r="R252" s="2" t="s">
        <v>726</v>
      </c>
      <c r="S252" s="2" t="s">
        <v>726</v>
      </c>
      <c r="T252" s="2" t="s">
        <v>726</v>
      </c>
      <c r="U252" s="2" t="s">
        <v>726</v>
      </c>
      <c r="V252" s="2" t="s">
        <v>726</v>
      </c>
      <c r="W252" s="2" t="s">
        <v>726</v>
      </c>
      <c r="X252" s="2" t="s">
        <v>726</v>
      </c>
      <c r="Y252" s="2" t="s">
        <v>726</v>
      </c>
      <c r="Z252" s="2" t="s">
        <v>726</v>
      </c>
      <c r="AA252" s="2" t="s">
        <v>726</v>
      </c>
      <c r="AB252" s="2" t="s">
        <v>726</v>
      </c>
      <c r="AC252" s="2" t="s">
        <v>726</v>
      </c>
      <c r="AD252" s="2" t="s">
        <v>726</v>
      </c>
      <c r="AE252" s="2" t="s">
        <v>726</v>
      </c>
      <c r="AF252" s="2" t="s">
        <v>726</v>
      </c>
      <c r="AG252" s="2" t="s">
        <v>726</v>
      </c>
      <c r="AH252" s="2" t="s">
        <v>727</v>
      </c>
      <c r="AI252" s="2" t="s">
        <v>726</v>
      </c>
      <c r="AJ252" s="2" t="s">
        <v>726</v>
      </c>
      <c r="AK252" s="2" t="s">
        <v>726</v>
      </c>
      <c r="AL252" s="2">
        <v>100</v>
      </c>
      <c r="AM252" s="2">
        <v>0</v>
      </c>
      <c r="AN252" s="2">
        <v>0</v>
      </c>
      <c r="AO252" s="2">
        <v>0</v>
      </c>
      <c r="AQ252" s="2">
        <f t="shared" si="35"/>
        <v>0</v>
      </c>
      <c r="AR252" s="2">
        <f t="shared" si="34"/>
        <v>0</v>
      </c>
      <c r="AT252" s="2">
        <f t="shared" si="36"/>
        <v>0</v>
      </c>
      <c r="AU252" s="2">
        <f t="shared" si="37"/>
        <v>0</v>
      </c>
      <c r="AV252" s="16" t="str">
        <f t="shared" si="38"/>
        <v/>
      </c>
      <c r="AY252" s="2">
        <f t="shared" si="39"/>
        <v>0</v>
      </c>
      <c r="AZ252" s="2">
        <f t="shared" si="40"/>
        <v>0</v>
      </c>
      <c r="BA252" s="2">
        <f t="shared" si="41"/>
        <v>0</v>
      </c>
      <c r="BB252" s="2">
        <f t="shared" si="42"/>
        <v>0</v>
      </c>
      <c r="BC252" s="2">
        <f t="shared" si="43"/>
        <v>0</v>
      </c>
      <c r="BD252" s="2">
        <f t="shared" si="44"/>
        <v>0</v>
      </c>
    </row>
    <row r="253" spans="1:56" ht="15" customHeight="1" x14ac:dyDescent="0.25">
      <c r="A253" s="2" t="s">
        <v>405</v>
      </c>
      <c r="B253" s="2" t="s">
        <v>406</v>
      </c>
      <c r="C253" s="2">
        <v>2017</v>
      </c>
      <c r="D253" s="2" t="s">
        <v>726</v>
      </c>
      <c r="E253" s="2" t="s">
        <v>726</v>
      </c>
      <c r="F253" s="2" t="s">
        <v>726</v>
      </c>
      <c r="G253" s="2" t="s">
        <v>726</v>
      </c>
      <c r="H253" s="2" t="s">
        <v>726</v>
      </c>
      <c r="I253" s="2" t="s">
        <v>726</v>
      </c>
      <c r="J253" s="2" t="s">
        <v>726</v>
      </c>
      <c r="K253" s="2" t="s">
        <v>726</v>
      </c>
      <c r="L253" s="2" t="s">
        <v>726</v>
      </c>
      <c r="M253" s="2" t="s">
        <v>726</v>
      </c>
      <c r="N253" s="2" t="s">
        <v>726</v>
      </c>
      <c r="O253" s="2" t="s">
        <v>726</v>
      </c>
      <c r="P253" s="2" t="s">
        <v>726</v>
      </c>
      <c r="Q253" s="2" t="s">
        <v>726</v>
      </c>
      <c r="R253" s="2" t="s">
        <v>726</v>
      </c>
      <c r="S253" s="2" t="s">
        <v>726</v>
      </c>
      <c r="T253" s="2" t="s">
        <v>726</v>
      </c>
      <c r="U253" s="2" t="s">
        <v>726</v>
      </c>
      <c r="V253" s="2" t="s">
        <v>726</v>
      </c>
      <c r="W253" s="2" t="s">
        <v>726</v>
      </c>
      <c r="X253" s="2" t="s">
        <v>726</v>
      </c>
      <c r="Y253" s="2" t="s">
        <v>726</v>
      </c>
      <c r="Z253" s="2" t="s">
        <v>726</v>
      </c>
      <c r="AA253" s="2" t="s">
        <v>726</v>
      </c>
      <c r="AB253" s="2" t="s">
        <v>726</v>
      </c>
      <c r="AC253" s="2" t="s">
        <v>726</v>
      </c>
      <c r="AD253" s="2" t="s">
        <v>726</v>
      </c>
      <c r="AE253" s="2" t="s">
        <v>726</v>
      </c>
      <c r="AF253" s="2" t="s">
        <v>726</v>
      </c>
      <c r="AG253" s="2" t="s">
        <v>726</v>
      </c>
      <c r="AH253" s="2" t="s">
        <v>609</v>
      </c>
      <c r="AI253" s="2" t="s">
        <v>726</v>
      </c>
      <c r="AJ253" s="2" t="s">
        <v>726</v>
      </c>
      <c r="AK253" s="2" t="s">
        <v>726</v>
      </c>
      <c r="AL253" s="2" t="s">
        <v>726</v>
      </c>
      <c r="AM253" s="2" t="s">
        <v>726</v>
      </c>
      <c r="AN253" s="2" t="s">
        <v>726</v>
      </c>
      <c r="AO253" s="2" t="s">
        <v>726</v>
      </c>
      <c r="AQ253" s="2">
        <f t="shared" si="35"/>
        <v>0</v>
      </c>
      <c r="AR253" s="2">
        <f t="shared" si="34"/>
        <v>0</v>
      </c>
      <c r="AT253" s="2">
        <f t="shared" si="36"/>
        <v>0</v>
      </c>
      <c r="AU253" s="2">
        <f t="shared" si="37"/>
        <v>0</v>
      </c>
      <c r="AV253" s="16" t="str">
        <f t="shared" si="38"/>
        <v/>
      </c>
      <c r="AY253" s="2">
        <f t="shared" si="39"/>
        <v>0</v>
      </c>
      <c r="AZ253" s="2">
        <f t="shared" si="40"/>
        <v>0</v>
      </c>
      <c r="BA253" s="2">
        <f t="shared" si="41"/>
        <v>0</v>
      </c>
      <c r="BB253" s="2">
        <f t="shared" si="42"/>
        <v>0</v>
      </c>
      <c r="BC253" s="2">
        <f t="shared" si="43"/>
        <v>0</v>
      </c>
      <c r="BD253" s="2">
        <f t="shared" si="44"/>
        <v>0</v>
      </c>
    </row>
    <row r="254" spans="1:56" ht="15" customHeight="1" x14ac:dyDescent="0.25">
      <c r="A254" s="2" t="s">
        <v>405</v>
      </c>
      <c r="B254" s="2" t="s">
        <v>407</v>
      </c>
      <c r="C254" s="2">
        <v>2017</v>
      </c>
      <c r="D254" s="2" t="s">
        <v>726</v>
      </c>
      <c r="E254" s="2" t="s">
        <v>726</v>
      </c>
      <c r="F254" s="2" t="s">
        <v>726</v>
      </c>
      <c r="G254" s="2" t="s">
        <v>726</v>
      </c>
      <c r="H254" s="2" t="s">
        <v>726</v>
      </c>
      <c r="I254" s="2" t="s">
        <v>726</v>
      </c>
      <c r="J254" s="2" t="s">
        <v>726</v>
      </c>
      <c r="K254" s="2" t="s">
        <v>726</v>
      </c>
      <c r="L254" s="2" t="s">
        <v>726</v>
      </c>
      <c r="M254" s="2" t="s">
        <v>726</v>
      </c>
      <c r="N254" s="2" t="s">
        <v>726</v>
      </c>
      <c r="O254" s="2" t="s">
        <v>726</v>
      </c>
      <c r="P254" s="2" t="s">
        <v>726</v>
      </c>
      <c r="Q254" s="2" t="s">
        <v>726</v>
      </c>
      <c r="R254" s="2" t="s">
        <v>726</v>
      </c>
      <c r="S254" s="2" t="s">
        <v>726</v>
      </c>
      <c r="T254" s="2" t="s">
        <v>726</v>
      </c>
      <c r="U254" s="2" t="s">
        <v>726</v>
      </c>
      <c r="V254" s="2" t="s">
        <v>726</v>
      </c>
      <c r="W254" s="2" t="s">
        <v>726</v>
      </c>
      <c r="X254" s="2" t="s">
        <v>726</v>
      </c>
      <c r="Y254" s="2" t="s">
        <v>726</v>
      </c>
      <c r="Z254" s="2" t="s">
        <v>726</v>
      </c>
      <c r="AA254" s="2" t="s">
        <v>726</v>
      </c>
      <c r="AB254" s="2" t="s">
        <v>726</v>
      </c>
      <c r="AC254" s="2" t="s">
        <v>726</v>
      </c>
      <c r="AD254" s="2" t="s">
        <v>726</v>
      </c>
      <c r="AE254" s="2" t="s">
        <v>726</v>
      </c>
      <c r="AF254" s="2" t="s">
        <v>726</v>
      </c>
      <c r="AG254" s="2" t="s">
        <v>726</v>
      </c>
      <c r="AH254" s="2" t="s">
        <v>609</v>
      </c>
      <c r="AI254" s="2" t="s">
        <v>726</v>
      </c>
      <c r="AJ254" s="2" t="s">
        <v>726</v>
      </c>
      <c r="AK254" s="2" t="s">
        <v>726</v>
      </c>
      <c r="AL254" s="2" t="s">
        <v>726</v>
      </c>
      <c r="AM254" s="2" t="s">
        <v>726</v>
      </c>
      <c r="AN254" s="2" t="s">
        <v>726</v>
      </c>
      <c r="AO254" s="2" t="s">
        <v>726</v>
      </c>
      <c r="AQ254" s="2">
        <f t="shared" si="35"/>
        <v>0</v>
      </c>
      <c r="AR254" s="2">
        <f t="shared" si="34"/>
        <v>0</v>
      </c>
      <c r="AT254" s="2">
        <f t="shared" si="36"/>
        <v>0</v>
      </c>
      <c r="AU254" s="2">
        <f t="shared" si="37"/>
        <v>0</v>
      </c>
      <c r="AV254" s="16" t="str">
        <f t="shared" si="38"/>
        <v/>
      </c>
      <c r="AY254" s="2">
        <f t="shared" si="39"/>
        <v>0</v>
      </c>
      <c r="AZ254" s="2">
        <f t="shared" si="40"/>
        <v>0</v>
      </c>
      <c r="BA254" s="2">
        <f t="shared" si="41"/>
        <v>0</v>
      </c>
      <c r="BB254" s="2">
        <f t="shared" si="42"/>
        <v>0</v>
      </c>
      <c r="BC254" s="2">
        <f t="shared" si="43"/>
        <v>0</v>
      </c>
      <c r="BD254" s="2">
        <f t="shared" si="44"/>
        <v>0</v>
      </c>
    </row>
    <row r="255" spans="1:56" ht="15" customHeight="1" x14ac:dyDescent="0.25">
      <c r="A255" s="2" t="s">
        <v>405</v>
      </c>
      <c r="B255" s="2" t="s">
        <v>408</v>
      </c>
      <c r="C255" s="2">
        <v>2017</v>
      </c>
      <c r="D255" s="2" t="s">
        <v>726</v>
      </c>
      <c r="E255" s="2" t="s">
        <v>726</v>
      </c>
      <c r="F255" s="2" t="s">
        <v>726</v>
      </c>
      <c r="G255" s="2" t="s">
        <v>726</v>
      </c>
      <c r="H255" s="2" t="s">
        <v>726</v>
      </c>
      <c r="I255" s="2" t="s">
        <v>726</v>
      </c>
      <c r="J255" s="2" t="s">
        <v>726</v>
      </c>
      <c r="K255" s="2" t="s">
        <v>726</v>
      </c>
      <c r="L255" s="2" t="s">
        <v>726</v>
      </c>
      <c r="M255" s="2" t="s">
        <v>726</v>
      </c>
      <c r="N255" s="2" t="s">
        <v>726</v>
      </c>
      <c r="O255" s="2" t="s">
        <v>726</v>
      </c>
      <c r="P255" s="2" t="s">
        <v>726</v>
      </c>
      <c r="Q255" s="2" t="s">
        <v>726</v>
      </c>
      <c r="R255" s="2" t="s">
        <v>726</v>
      </c>
      <c r="S255" s="2" t="s">
        <v>726</v>
      </c>
      <c r="T255" s="2" t="s">
        <v>726</v>
      </c>
      <c r="U255" s="2" t="s">
        <v>726</v>
      </c>
      <c r="V255" s="2" t="s">
        <v>726</v>
      </c>
      <c r="W255" s="2" t="s">
        <v>726</v>
      </c>
      <c r="X255" s="2" t="s">
        <v>726</v>
      </c>
      <c r="Y255" s="2" t="s">
        <v>726</v>
      </c>
      <c r="Z255" s="2" t="s">
        <v>726</v>
      </c>
      <c r="AA255" s="2" t="s">
        <v>726</v>
      </c>
      <c r="AB255" s="2" t="s">
        <v>726</v>
      </c>
      <c r="AC255" s="2" t="s">
        <v>726</v>
      </c>
      <c r="AD255" s="2" t="s">
        <v>726</v>
      </c>
      <c r="AE255" s="2" t="s">
        <v>726</v>
      </c>
      <c r="AF255" s="2" t="s">
        <v>726</v>
      </c>
      <c r="AG255" s="2" t="s">
        <v>726</v>
      </c>
      <c r="AH255" s="2" t="s">
        <v>609</v>
      </c>
      <c r="AI255" s="2" t="s">
        <v>726</v>
      </c>
      <c r="AJ255" s="2" t="s">
        <v>726</v>
      </c>
      <c r="AK255" s="2" t="s">
        <v>726</v>
      </c>
      <c r="AL255" s="2" t="s">
        <v>726</v>
      </c>
      <c r="AM255" s="2" t="s">
        <v>726</v>
      </c>
      <c r="AN255" s="2" t="s">
        <v>726</v>
      </c>
      <c r="AO255" s="2" t="s">
        <v>726</v>
      </c>
      <c r="AQ255" s="2">
        <f t="shared" si="35"/>
        <v>0</v>
      </c>
      <c r="AR255" s="2">
        <f t="shared" si="34"/>
        <v>0</v>
      </c>
      <c r="AT255" s="2">
        <f t="shared" si="36"/>
        <v>0</v>
      </c>
      <c r="AU255" s="2">
        <f t="shared" si="37"/>
        <v>0</v>
      </c>
      <c r="AV255" s="16" t="str">
        <f t="shared" si="38"/>
        <v/>
      </c>
      <c r="AY255" s="2">
        <f t="shared" si="39"/>
        <v>0</v>
      </c>
      <c r="AZ255" s="2">
        <f t="shared" si="40"/>
        <v>0</v>
      </c>
      <c r="BA255" s="2">
        <f t="shared" si="41"/>
        <v>0</v>
      </c>
      <c r="BB255" s="2">
        <f t="shared" si="42"/>
        <v>0</v>
      </c>
      <c r="BC255" s="2">
        <f t="shared" si="43"/>
        <v>0</v>
      </c>
      <c r="BD255" s="2">
        <f t="shared" si="44"/>
        <v>0</v>
      </c>
    </row>
    <row r="256" spans="1:56" ht="15" customHeight="1" x14ac:dyDescent="0.25">
      <c r="A256" s="2" t="s">
        <v>405</v>
      </c>
      <c r="B256" s="2" t="s">
        <v>409</v>
      </c>
      <c r="C256" s="2">
        <v>2017</v>
      </c>
      <c r="D256" s="2" t="s">
        <v>726</v>
      </c>
      <c r="E256" s="2" t="s">
        <v>726</v>
      </c>
      <c r="F256" s="2" t="s">
        <v>726</v>
      </c>
      <c r="G256" s="2" t="s">
        <v>726</v>
      </c>
      <c r="H256" s="2" t="s">
        <v>726</v>
      </c>
      <c r="I256" s="2" t="s">
        <v>726</v>
      </c>
      <c r="J256" s="2" t="s">
        <v>726</v>
      </c>
      <c r="K256" s="2" t="s">
        <v>726</v>
      </c>
      <c r="L256" s="2" t="s">
        <v>726</v>
      </c>
      <c r="M256" s="2" t="s">
        <v>726</v>
      </c>
      <c r="N256" s="2" t="s">
        <v>726</v>
      </c>
      <c r="O256" s="2" t="s">
        <v>726</v>
      </c>
      <c r="P256" s="2" t="s">
        <v>726</v>
      </c>
      <c r="Q256" s="2" t="s">
        <v>726</v>
      </c>
      <c r="R256" s="2" t="s">
        <v>726</v>
      </c>
      <c r="S256" s="2" t="s">
        <v>726</v>
      </c>
      <c r="T256" s="2" t="s">
        <v>726</v>
      </c>
      <c r="U256" s="2" t="s">
        <v>726</v>
      </c>
      <c r="V256" s="2" t="s">
        <v>726</v>
      </c>
      <c r="W256" s="2" t="s">
        <v>726</v>
      </c>
      <c r="X256" s="2" t="s">
        <v>726</v>
      </c>
      <c r="Y256" s="2" t="s">
        <v>726</v>
      </c>
      <c r="Z256" s="2" t="s">
        <v>726</v>
      </c>
      <c r="AA256" s="2" t="s">
        <v>726</v>
      </c>
      <c r="AB256" s="2" t="s">
        <v>726</v>
      </c>
      <c r="AC256" s="2" t="s">
        <v>726</v>
      </c>
      <c r="AD256" s="2" t="s">
        <v>726</v>
      </c>
      <c r="AE256" s="2" t="s">
        <v>726</v>
      </c>
      <c r="AF256" s="2" t="s">
        <v>726</v>
      </c>
      <c r="AG256" s="2" t="s">
        <v>726</v>
      </c>
      <c r="AH256" s="2" t="s">
        <v>609</v>
      </c>
      <c r="AI256" s="2" t="s">
        <v>726</v>
      </c>
      <c r="AJ256" s="2" t="s">
        <v>726</v>
      </c>
      <c r="AK256" s="2" t="s">
        <v>726</v>
      </c>
      <c r="AL256" s="2" t="s">
        <v>726</v>
      </c>
      <c r="AM256" s="2" t="s">
        <v>726</v>
      </c>
      <c r="AN256" s="2" t="s">
        <v>726</v>
      </c>
      <c r="AO256" s="2" t="s">
        <v>726</v>
      </c>
      <c r="AQ256" s="2">
        <f t="shared" si="35"/>
        <v>0</v>
      </c>
      <c r="AR256" s="2">
        <f t="shared" si="34"/>
        <v>0</v>
      </c>
      <c r="AT256" s="2">
        <f t="shared" si="36"/>
        <v>0</v>
      </c>
      <c r="AU256" s="2">
        <f t="shared" si="37"/>
        <v>0</v>
      </c>
      <c r="AV256" s="16" t="str">
        <f t="shared" si="38"/>
        <v/>
      </c>
      <c r="AY256" s="2">
        <f t="shared" si="39"/>
        <v>0</v>
      </c>
      <c r="AZ256" s="2">
        <f t="shared" si="40"/>
        <v>0</v>
      </c>
      <c r="BA256" s="2">
        <f t="shared" si="41"/>
        <v>0</v>
      </c>
      <c r="BB256" s="2">
        <f t="shared" si="42"/>
        <v>0</v>
      </c>
      <c r="BC256" s="2">
        <f t="shared" si="43"/>
        <v>0</v>
      </c>
      <c r="BD256" s="2">
        <f t="shared" si="44"/>
        <v>0</v>
      </c>
    </row>
    <row r="257" spans="1:56" ht="15" customHeight="1" x14ac:dyDescent="0.25">
      <c r="A257" s="2" t="s">
        <v>410</v>
      </c>
      <c r="B257" s="2" t="s">
        <v>411</v>
      </c>
      <c r="C257" s="2">
        <v>2017</v>
      </c>
      <c r="D257" s="2" t="s">
        <v>609</v>
      </c>
      <c r="E257" s="2" t="s">
        <v>609</v>
      </c>
      <c r="F257" s="2" t="s">
        <v>609</v>
      </c>
      <c r="G257" s="2" t="s">
        <v>609</v>
      </c>
      <c r="H257" s="2" t="s">
        <v>609</v>
      </c>
      <c r="I257" s="2" t="s">
        <v>609</v>
      </c>
      <c r="J257" s="2" t="s">
        <v>609</v>
      </c>
      <c r="K257" s="2" t="s">
        <v>609</v>
      </c>
      <c r="L257" s="2" t="s">
        <v>609</v>
      </c>
      <c r="M257" s="2" t="s">
        <v>609</v>
      </c>
      <c r="N257" s="2" t="s">
        <v>609</v>
      </c>
      <c r="O257" s="2" t="s">
        <v>609</v>
      </c>
      <c r="P257" s="2" t="s">
        <v>609</v>
      </c>
      <c r="Q257" s="2" t="s">
        <v>609</v>
      </c>
      <c r="R257" s="2" t="s">
        <v>609</v>
      </c>
      <c r="S257" s="2" t="s">
        <v>609</v>
      </c>
      <c r="T257" s="2" t="s">
        <v>609</v>
      </c>
      <c r="U257" s="2" t="s">
        <v>609</v>
      </c>
      <c r="V257" s="2" t="s">
        <v>609</v>
      </c>
      <c r="W257" s="2" t="s">
        <v>609</v>
      </c>
      <c r="X257" s="2" t="s">
        <v>609</v>
      </c>
      <c r="Y257" s="2" t="s">
        <v>609</v>
      </c>
      <c r="Z257" s="2" t="s">
        <v>609</v>
      </c>
      <c r="AA257" s="2" t="s">
        <v>609</v>
      </c>
      <c r="AB257" s="2" t="s">
        <v>609</v>
      </c>
      <c r="AC257" s="2" t="s">
        <v>609</v>
      </c>
      <c r="AD257" s="2" t="s">
        <v>609</v>
      </c>
      <c r="AE257" s="2" t="s">
        <v>609</v>
      </c>
      <c r="AF257" s="2" t="s">
        <v>609</v>
      </c>
      <c r="AG257" s="2" t="s">
        <v>609</v>
      </c>
      <c r="AH257" s="2" t="s">
        <v>609</v>
      </c>
      <c r="AI257" s="2" t="s">
        <v>609</v>
      </c>
      <c r="AJ257" s="2" t="s">
        <v>609</v>
      </c>
      <c r="AK257" s="2" t="s">
        <v>609</v>
      </c>
      <c r="AL257" s="2" t="s">
        <v>609</v>
      </c>
      <c r="AM257" s="2" t="s">
        <v>609</v>
      </c>
      <c r="AN257" s="2" t="s">
        <v>609</v>
      </c>
      <c r="AO257" s="2" t="s">
        <v>609</v>
      </c>
      <c r="AQ257" s="2">
        <f t="shared" si="35"/>
        <v>0</v>
      </c>
      <c r="AR257" s="2">
        <f t="shared" si="34"/>
        <v>0</v>
      </c>
      <c r="AT257" s="2">
        <f t="shared" si="36"/>
        <v>0</v>
      </c>
      <c r="AU257" s="2">
        <f t="shared" si="37"/>
        <v>0</v>
      </c>
      <c r="AV257" s="16" t="str">
        <f t="shared" si="38"/>
        <v/>
      </c>
      <c r="AY257" s="2">
        <f t="shared" si="39"/>
        <v>0</v>
      </c>
      <c r="AZ257" s="2">
        <f t="shared" si="40"/>
        <v>0</v>
      </c>
      <c r="BA257" s="2">
        <f t="shared" si="41"/>
        <v>0</v>
      </c>
      <c r="BB257" s="2">
        <f t="shared" si="42"/>
        <v>0</v>
      </c>
      <c r="BC257" s="2">
        <f t="shared" si="43"/>
        <v>0</v>
      </c>
      <c r="BD257" s="2">
        <f t="shared" si="44"/>
        <v>0</v>
      </c>
    </row>
    <row r="258" spans="1:56" ht="15" customHeight="1" x14ac:dyDescent="0.25">
      <c r="A258" s="2" t="s">
        <v>412</v>
      </c>
      <c r="B258" s="2" t="s">
        <v>413</v>
      </c>
      <c r="C258" s="2">
        <v>2017</v>
      </c>
      <c r="D258" s="2" t="s">
        <v>726</v>
      </c>
      <c r="E258" s="2" t="s">
        <v>726</v>
      </c>
      <c r="F258" s="2" t="s">
        <v>726</v>
      </c>
      <c r="G258" s="2" t="s">
        <v>726</v>
      </c>
      <c r="H258" s="2" t="s">
        <v>726</v>
      </c>
      <c r="I258" s="2" t="s">
        <v>726</v>
      </c>
      <c r="J258" s="2" t="s">
        <v>726</v>
      </c>
      <c r="K258" s="2" t="s">
        <v>726</v>
      </c>
      <c r="L258" s="2" t="s">
        <v>726</v>
      </c>
      <c r="M258" s="2" t="s">
        <v>726</v>
      </c>
      <c r="N258" s="2" t="s">
        <v>726</v>
      </c>
      <c r="O258" s="2" t="s">
        <v>726</v>
      </c>
      <c r="P258" s="2" t="s">
        <v>726</v>
      </c>
      <c r="Q258" s="2" t="s">
        <v>726</v>
      </c>
      <c r="R258" s="2" t="s">
        <v>726</v>
      </c>
      <c r="S258" s="2" t="s">
        <v>726</v>
      </c>
      <c r="T258" s="2" t="s">
        <v>726</v>
      </c>
      <c r="U258" s="2" t="s">
        <v>726</v>
      </c>
      <c r="V258" s="2" t="s">
        <v>726</v>
      </c>
      <c r="W258" s="2" t="s">
        <v>726</v>
      </c>
      <c r="X258" s="2" t="s">
        <v>726</v>
      </c>
      <c r="Y258" s="2" t="s">
        <v>726</v>
      </c>
      <c r="Z258" s="2" t="s">
        <v>726</v>
      </c>
      <c r="AA258" s="2" t="s">
        <v>726</v>
      </c>
      <c r="AB258" s="2" t="s">
        <v>726</v>
      </c>
      <c r="AC258" s="2" t="s">
        <v>726</v>
      </c>
      <c r="AD258" s="2" t="s">
        <v>726</v>
      </c>
      <c r="AE258" s="2" t="s">
        <v>726</v>
      </c>
      <c r="AF258" s="2" t="s">
        <v>726</v>
      </c>
      <c r="AG258" s="2" t="s">
        <v>726</v>
      </c>
      <c r="AH258" s="2" t="s">
        <v>727</v>
      </c>
      <c r="AI258" s="2" t="s">
        <v>726</v>
      </c>
      <c r="AJ258" s="2" t="s">
        <v>726</v>
      </c>
      <c r="AK258" s="2" t="s">
        <v>726</v>
      </c>
      <c r="AL258" s="2" t="s">
        <v>726</v>
      </c>
      <c r="AM258" s="2" t="s">
        <v>726</v>
      </c>
      <c r="AN258" s="2" t="s">
        <v>726</v>
      </c>
      <c r="AO258" s="2" t="s">
        <v>726</v>
      </c>
      <c r="AQ258" s="2">
        <f t="shared" si="35"/>
        <v>0</v>
      </c>
      <c r="AR258" s="2">
        <f t="shared" ref="AR258:AR321" si="45">SUMPRODUCT(J258:AF258)+SUMPRODUCT(AJ258:AK258)</f>
        <v>0</v>
      </c>
      <c r="AT258" s="2">
        <f t="shared" si="36"/>
        <v>0</v>
      </c>
      <c r="AU258" s="2">
        <f t="shared" si="37"/>
        <v>0</v>
      </c>
      <c r="AV258" s="16" t="str">
        <f t="shared" si="38"/>
        <v/>
      </c>
      <c r="AY258" s="2">
        <f t="shared" si="39"/>
        <v>0</v>
      </c>
      <c r="AZ258" s="2">
        <f t="shared" si="40"/>
        <v>0</v>
      </c>
      <c r="BA258" s="2">
        <f t="shared" si="41"/>
        <v>0</v>
      </c>
      <c r="BB258" s="2">
        <f t="shared" si="42"/>
        <v>0</v>
      </c>
      <c r="BC258" s="2">
        <f t="shared" si="43"/>
        <v>0</v>
      </c>
      <c r="BD258" s="2">
        <f t="shared" si="44"/>
        <v>0</v>
      </c>
    </row>
    <row r="259" spans="1:56" ht="15" customHeight="1" x14ac:dyDescent="0.25">
      <c r="A259" s="2" t="s">
        <v>414</v>
      </c>
      <c r="B259" s="2" t="s">
        <v>415</v>
      </c>
      <c r="C259" s="2">
        <v>2017</v>
      </c>
      <c r="D259" s="2" t="s">
        <v>609</v>
      </c>
      <c r="E259" s="2" t="s">
        <v>609</v>
      </c>
      <c r="F259" s="2" t="s">
        <v>609</v>
      </c>
      <c r="G259" s="2" t="s">
        <v>609</v>
      </c>
      <c r="H259" s="2" t="s">
        <v>609</v>
      </c>
      <c r="I259" s="2" t="s">
        <v>609</v>
      </c>
      <c r="J259" s="2" t="s">
        <v>609</v>
      </c>
      <c r="K259" s="2" t="s">
        <v>609</v>
      </c>
      <c r="L259" s="2" t="s">
        <v>609</v>
      </c>
      <c r="M259" s="2" t="s">
        <v>609</v>
      </c>
      <c r="N259" s="2" t="s">
        <v>609</v>
      </c>
      <c r="O259" s="2" t="s">
        <v>609</v>
      </c>
      <c r="P259" s="2" t="s">
        <v>609</v>
      </c>
      <c r="Q259" s="2" t="s">
        <v>609</v>
      </c>
      <c r="R259" s="2" t="s">
        <v>609</v>
      </c>
      <c r="S259" s="2" t="s">
        <v>609</v>
      </c>
      <c r="T259" s="2" t="s">
        <v>609</v>
      </c>
      <c r="U259" s="2" t="s">
        <v>609</v>
      </c>
      <c r="V259" s="2" t="s">
        <v>609</v>
      </c>
      <c r="W259" s="2" t="s">
        <v>609</v>
      </c>
      <c r="X259" s="2" t="s">
        <v>609</v>
      </c>
      <c r="Y259" s="2" t="s">
        <v>609</v>
      </c>
      <c r="Z259" s="2" t="s">
        <v>609</v>
      </c>
      <c r="AA259" s="2" t="s">
        <v>609</v>
      </c>
      <c r="AB259" s="2" t="s">
        <v>609</v>
      </c>
      <c r="AC259" s="2" t="s">
        <v>609</v>
      </c>
      <c r="AD259" s="2" t="s">
        <v>609</v>
      </c>
      <c r="AE259" s="2" t="s">
        <v>609</v>
      </c>
      <c r="AF259" s="2" t="s">
        <v>609</v>
      </c>
      <c r="AG259" s="2" t="s">
        <v>609</v>
      </c>
      <c r="AH259" s="2" t="s">
        <v>609</v>
      </c>
      <c r="AI259" s="2" t="s">
        <v>609</v>
      </c>
      <c r="AJ259" s="2" t="s">
        <v>609</v>
      </c>
      <c r="AK259" s="2" t="s">
        <v>609</v>
      </c>
      <c r="AL259" s="2" t="s">
        <v>609</v>
      </c>
      <c r="AM259" s="2" t="s">
        <v>609</v>
      </c>
      <c r="AN259" s="2" t="s">
        <v>609</v>
      </c>
      <c r="AO259" s="2" t="s">
        <v>609</v>
      </c>
      <c r="AQ259" s="2">
        <f t="shared" ref="AQ259:AQ322" si="46">SUMPRODUCT(J259:AF259)+IFERROR(AJ259/1,0)</f>
        <v>0</v>
      </c>
      <c r="AR259" s="2">
        <f t="shared" si="45"/>
        <v>0</v>
      </c>
      <c r="AT259" s="2">
        <f t="shared" ref="AT259:AT322" si="47">IFERROR(D259/1,0)</f>
        <v>0</v>
      </c>
      <c r="AU259" s="2">
        <f t="shared" ref="AU259:AU322" si="48">IFERROR(E259/1,0)</f>
        <v>0</v>
      </c>
      <c r="AV259" s="16" t="str">
        <f t="shared" ref="AV259:AV322" si="49">IFERROR((AT259+AU259)/AR259,"")</f>
        <v/>
      </c>
      <c r="AY259" s="2">
        <f t="shared" ref="AY259:AY322" si="50">IFERROR(AK259/1,0)</f>
        <v>0</v>
      </c>
      <c r="AZ259" s="2">
        <f t="shared" ref="AZ259:AZ322" si="51">IFERROR(AL259/100,0)*$AY259</f>
        <v>0</v>
      </c>
      <c r="BA259" s="2">
        <f t="shared" ref="BA259:BA322" si="52">IFERROR(AM259/100,0)*$AY259</f>
        <v>0</v>
      </c>
      <c r="BB259" s="2">
        <f t="shared" ref="BB259:BB322" si="53">IFERROR(AN259/100,0)*$AY259</f>
        <v>0</v>
      </c>
      <c r="BC259" s="2">
        <f t="shared" ref="BC259:BC322" si="54">IFERROR(AO259/100,0)*$AY259</f>
        <v>0</v>
      </c>
      <c r="BD259" s="2">
        <f t="shared" ref="BD259:BD322" si="55">MAX(AY259-SUM(AZ259:BC259),0)</f>
        <v>0</v>
      </c>
    </row>
    <row r="260" spans="1:56" ht="15" customHeight="1" x14ac:dyDescent="0.25">
      <c r="A260" s="2" t="s">
        <v>414</v>
      </c>
      <c r="B260" s="2" t="s">
        <v>416</v>
      </c>
      <c r="C260" s="2">
        <v>2017</v>
      </c>
      <c r="D260" s="2" t="s">
        <v>726</v>
      </c>
      <c r="E260" s="2" t="s">
        <v>726</v>
      </c>
      <c r="F260" s="2" t="s">
        <v>726</v>
      </c>
      <c r="G260" s="2" t="s">
        <v>726</v>
      </c>
      <c r="H260" s="2" t="s">
        <v>726</v>
      </c>
      <c r="I260" s="2" t="s">
        <v>726</v>
      </c>
      <c r="J260" s="2" t="s">
        <v>726</v>
      </c>
      <c r="K260" s="2" t="s">
        <v>726</v>
      </c>
      <c r="L260" s="2" t="s">
        <v>726</v>
      </c>
      <c r="M260" s="2" t="s">
        <v>726</v>
      </c>
      <c r="N260" s="2" t="s">
        <v>726</v>
      </c>
      <c r="O260" s="2" t="s">
        <v>609</v>
      </c>
      <c r="P260" s="2" t="s">
        <v>726</v>
      </c>
      <c r="Q260" s="2" t="s">
        <v>726</v>
      </c>
      <c r="R260" s="2" t="s">
        <v>726</v>
      </c>
      <c r="S260" s="2" t="s">
        <v>726</v>
      </c>
      <c r="T260" s="2" t="s">
        <v>726</v>
      </c>
      <c r="U260" s="2" t="s">
        <v>726</v>
      </c>
      <c r="V260" s="2" t="s">
        <v>726</v>
      </c>
      <c r="W260" s="2" t="s">
        <v>726</v>
      </c>
      <c r="X260" s="2" t="s">
        <v>726</v>
      </c>
      <c r="Y260" s="2" t="s">
        <v>726</v>
      </c>
      <c r="Z260" s="2" t="s">
        <v>726</v>
      </c>
      <c r="AA260" s="2" t="s">
        <v>726</v>
      </c>
      <c r="AB260" s="2" t="s">
        <v>726</v>
      </c>
      <c r="AC260" s="2" t="s">
        <v>726</v>
      </c>
      <c r="AD260" s="2" t="s">
        <v>726</v>
      </c>
      <c r="AE260" s="2" t="s">
        <v>726</v>
      </c>
      <c r="AF260" s="2" t="s">
        <v>726</v>
      </c>
      <c r="AG260" s="2" t="s">
        <v>609</v>
      </c>
      <c r="AH260" s="2" t="s">
        <v>609</v>
      </c>
      <c r="AI260" s="2" t="s">
        <v>609</v>
      </c>
      <c r="AJ260" s="2" t="s">
        <v>726</v>
      </c>
      <c r="AK260" s="2" t="s">
        <v>726</v>
      </c>
      <c r="AL260" s="2" t="s">
        <v>609</v>
      </c>
      <c r="AM260" s="2" t="s">
        <v>609</v>
      </c>
      <c r="AN260" s="2" t="s">
        <v>609</v>
      </c>
      <c r="AO260" s="2" t="s">
        <v>609</v>
      </c>
      <c r="AQ260" s="2">
        <f t="shared" si="46"/>
        <v>0</v>
      </c>
      <c r="AR260" s="2">
        <f t="shared" si="45"/>
        <v>0</v>
      </c>
      <c r="AT260" s="2">
        <f t="shared" si="47"/>
        <v>0</v>
      </c>
      <c r="AU260" s="2">
        <f t="shared" si="48"/>
        <v>0</v>
      </c>
      <c r="AV260" s="16" t="str">
        <f t="shared" si="49"/>
        <v/>
      </c>
      <c r="AY260" s="2">
        <f t="shared" si="50"/>
        <v>0</v>
      </c>
      <c r="AZ260" s="2">
        <f t="shared" si="51"/>
        <v>0</v>
      </c>
      <c r="BA260" s="2">
        <f t="shared" si="52"/>
        <v>0</v>
      </c>
      <c r="BB260" s="2">
        <f t="shared" si="53"/>
        <v>0</v>
      </c>
      <c r="BC260" s="2">
        <f t="shared" si="54"/>
        <v>0</v>
      </c>
      <c r="BD260" s="2">
        <f t="shared" si="55"/>
        <v>0</v>
      </c>
    </row>
    <row r="261" spans="1:56" ht="15" customHeight="1" x14ac:dyDescent="0.25">
      <c r="A261" s="2" t="s">
        <v>414</v>
      </c>
      <c r="B261" s="2" t="s">
        <v>417</v>
      </c>
      <c r="C261" s="2">
        <v>2017</v>
      </c>
      <c r="D261" s="2" t="s">
        <v>609</v>
      </c>
      <c r="E261" s="2" t="s">
        <v>609</v>
      </c>
      <c r="F261" s="2" t="s">
        <v>609</v>
      </c>
      <c r="G261" s="2" t="s">
        <v>609</v>
      </c>
      <c r="H261" s="2" t="s">
        <v>609</v>
      </c>
      <c r="I261" s="2" t="s">
        <v>609</v>
      </c>
      <c r="J261" s="2" t="s">
        <v>609</v>
      </c>
      <c r="K261" s="2" t="s">
        <v>609</v>
      </c>
      <c r="L261" s="2" t="s">
        <v>609</v>
      </c>
      <c r="M261" s="2" t="s">
        <v>609</v>
      </c>
      <c r="N261" s="2" t="s">
        <v>609</v>
      </c>
      <c r="O261" s="2" t="s">
        <v>609</v>
      </c>
      <c r="P261" s="2" t="s">
        <v>609</v>
      </c>
      <c r="Q261" s="2" t="s">
        <v>609</v>
      </c>
      <c r="R261" s="2" t="s">
        <v>609</v>
      </c>
      <c r="S261" s="2" t="s">
        <v>609</v>
      </c>
      <c r="T261" s="2" t="s">
        <v>609</v>
      </c>
      <c r="U261" s="2" t="s">
        <v>609</v>
      </c>
      <c r="V261" s="2" t="s">
        <v>609</v>
      </c>
      <c r="W261" s="2" t="s">
        <v>609</v>
      </c>
      <c r="X261" s="2" t="s">
        <v>609</v>
      </c>
      <c r="Y261" s="2" t="s">
        <v>609</v>
      </c>
      <c r="Z261" s="2" t="s">
        <v>609</v>
      </c>
      <c r="AA261" s="2" t="s">
        <v>609</v>
      </c>
      <c r="AB261" s="2" t="s">
        <v>609</v>
      </c>
      <c r="AC261" s="2" t="s">
        <v>609</v>
      </c>
      <c r="AD261" s="2" t="s">
        <v>609</v>
      </c>
      <c r="AE261" s="2" t="s">
        <v>609</v>
      </c>
      <c r="AF261" s="2" t="s">
        <v>609</v>
      </c>
      <c r="AG261" s="2" t="s">
        <v>609</v>
      </c>
      <c r="AH261" s="2" t="s">
        <v>609</v>
      </c>
      <c r="AI261" s="2" t="s">
        <v>609</v>
      </c>
      <c r="AJ261" s="2" t="s">
        <v>609</v>
      </c>
      <c r="AK261" s="2" t="s">
        <v>609</v>
      </c>
      <c r="AL261" s="2" t="s">
        <v>609</v>
      </c>
      <c r="AM261" s="2" t="s">
        <v>609</v>
      </c>
      <c r="AN261" s="2" t="s">
        <v>609</v>
      </c>
      <c r="AO261" s="2" t="s">
        <v>609</v>
      </c>
      <c r="AQ261" s="2">
        <f t="shared" si="46"/>
        <v>0</v>
      </c>
      <c r="AR261" s="2">
        <f t="shared" si="45"/>
        <v>0</v>
      </c>
      <c r="AT261" s="2">
        <f t="shared" si="47"/>
        <v>0</v>
      </c>
      <c r="AU261" s="2">
        <f t="shared" si="48"/>
        <v>0</v>
      </c>
      <c r="AV261" s="16" t="str">
        <f t="shared" si="49"/>
        <v/>
      </c>
      <c r="AY261" s="2">
        <f t="shared" si="50"/>
        <v>0</v>
      </c>
      <c r="AZ261" s="2">
        <f t="shared" si="51"/>
        <v>0</v>
      </c>
      <c r="BA261" s="2">
        <f t="shared" si="52"/>
        <v>0</v>
      </c>
      <c r="BB261" s="2">
        <f t="shared" si="53"/>
        <v>0</v>
      </c>
      <c r="BC261" s="2">
        <f t="shared" si="54"/>
        <v>0</v>
      </c>
      <c r="BD261" s="2">
        <f t="shared" si="55"/>
        <v>0</v>
      </c>
    </row>
    <row r="262" spans="1:56" ht="15" customHeight="1" x14ac:dyDescent="0.25">
      <c r="A262" s="2" t="s">
        <v>414</v>
      </c>
      <c r="B262" s="2" t="s">
        <v>418</v>
      </c>
      <c r="C262" s="2">
        <v>2017</v>
      </c>
      <c r="D262" s="2" t="s">
        <v>609</v>
      </c>
      <c r="E262" s="2" t="s">
        <v>609</v>
      </c>
      <c r="F262" s="2" t="s">
        <v>609</v>
      </c>
      <c r="G262" s="2" t="s">
        <v>609</v>
      </c>
      <c r="H262" s="2" t="s">
        <v>609</v>
      </c>
      <c r="I262" s="2" t="s">
        <v>609</v>
      </c>
      <c r="J262" s="2" t="s">
        <v>609</v>
      </c>
      <c r="K262" s="2" t="s">
        <v>609</v>
      </c>
      <c r="L262" s="2" t="s">
        <v>609</v>
      </c>
      <c r="M262" s="2" t="s">
        <v>609</v>
      </c>
      <c r="N262" s="2" t="s">
        <v>609</v>
      </c>
      <c r="O262" s="2" t="s">
        <v>609</v>
      </c>
      <c r="P262" s="2" t="s">
        <v>609</v>
      </c>
      <c r="Q262" s="2" t="s">
        <v>609</v>
      </c>
      <c r="R262" s="2" t="s">
        <v>609</v>
      </c>
      <c r="S262" s="2" t="s">
        <v>609</v>
      </c>
      <c r="T262" s="2" t="s">
        <v>609</v>
      </c>
      <c r="U262" s="2" t="s">
        <v>609</v>
      </c>
      <c r="V262" s="2" t="s">
        <v>609</v>
      </c>
      <c r="W262" s="2" t="s">
        <v>609</v>
      </c>
      <c r="X262" s="2" t="s">
        <v>609</v>
      </c>
      <c r="Y262" s="2" t="s">
        <v>609</v>
      </c>
      <c r="Z262" s="2" t="s">
        <v>609</v>
      </c>
      <c r="AA262" s="2" t="s">
        <v>609</v>
      </c>
      <c r="AB262" s="2" t="s">
        <v>609</v>
      </c>
      <c r="AC262" s="2" t="s">
        <v>609</v>
      </c>
      <c r="AD262" s="2" t="s">
        <v>609</v>
      </c>
      <c r="AE262" s="2" t="s">
        <v>609</v>
      </c>
      <c r="AF262" s="2" t="s">
        <v>609</v>
      </c>
      <c r="AG262" s="2" t="s">
        <v>609</v>
      </c>
      <c r="AH262" s="2" t="s">
        <v>609</v>
      </c>
      <c r="AI262" s="2" t="s">
        <v>609</v>
      </c>
      <c r="AJ262" s="2" t="s">
        <v>609</v>
      </c>
      <c r="AK262" s="2" t="s">
        <v>609</v>
      </c>
      <c r="AL262" s="2" t="s">
        <v>609</v>
      </c>
      <c r="AM262" s="2" t="s">
        <v>609</v>
      </c>
      <c r="AN262" s="2" t="s">
        <v>609</v>
      </c>
      <c r="AO262" s="2" t="s">
        <v>609</v>
      </c>
      <c r="AQ262" s="2">
        <f t="shared" si="46"/>
        <v>0</v>
      </c>
      <c r="AR262" s="2">
        <f t="shared" si="45"/>
        <v>0</v>
      </c>
      <c r="AT262" s="2">
        <f t="shared" si="47"/>
        <v>0</v>
      </c>
      <c r="AU262" s="2">
        <f t="shared" si="48"/>
        <v>0</v>
      </c>
      <c r="AV262" s="16" t="str">
        <f t="shared" si="49"/>
        <v/>
      </c>
      <c r="AY262" s="2">
        <f t="shared" si="50"/>
        <v>0</v>
      </c>
      <c r="AZ262" s="2">
        <f t="shared" si="51"/>
        <v>0</v>
      </c>
      <c r="BA262" s="2">
        <f t="shared" si="52"/>
        <v>0</v>
      </c>
      <c r="BB262" s="2">
        <f t="shared" si="53"/>
        <v>0</v>
      </c>
      <c r="BC262" s="2">
        <f t="shared" si="54"/>
        <v>0</v>
      </c>
      <c r="BD262" s="2">
        <f t="shared" si="55"/>
        <v>0</v>
      </c>
    </row>
    <row r="263" spans="1:56" ht="15" customHeight="1" x14ac:dyDescent="0.25">
      <c r="A263" s="2" t="s">
        <v>414</v>
      </c>
      <c r="B263" s="2" t="s">
        <v>419</v>
      </c>
      <c r="C263" s="2">
        <v>2017</v>
      </c>
      <c r="D263" s="2" t="s">
        <v>609</v>
      </c>
      <c r="E263" s="2" t="s">
        <v>609</v>
      </c>
      <c r="F263" s="2" t="s">
        <v>609</v>
      </c>
      <c r="G263" s="2" t="s">
        <v>609</v>
      </c>
      <c r="H263" s="2" t="s">
        <v>609</v>
      </c>
      <c r="I263" s="2" t="s">
        <v>609</v>
      </c>
      <c r="J263" s="2" t="s">
        <v>609</v>
      </c>
      <c r="K263" s="2" t="s">
        <v>609</v>
      </c>
      <c r="L263" s="2" t="s">
        <v>609</v>
      </c>
      <c r="M263" s="2" t="s">
        <v>609</v>
      </c>
      <c r="N263" s="2" t="s">
        <v>609</v>
      </c>
      <c r="O263" s="2" t="s">
        <v>609</v>
      </c>
      <c r="P263" s="2" t="s">
        <v>609</v>
      </c>
      <c r="Q263" s="2" t="s">
        <v>609</v>
      </c>
      <c r="R263" s="2" t="s">
        <v>609</v>
      </c>
      <c r="S263" s="2" t="s">
        <v>609</v>
      </c>
      <c r="T263" s="2" t="s">
        <v>609</v>
      </c>
      <c r="U263" s="2" t="s">
        <v>609</v>
      </c>
      <c r="V263" s="2" t="s">
        <v>609</v>
      </c>
      <c r="W263" s="2" t="s">
        <v>609</v>
      </c>
      <c r="X263" s="2" t="s">
        <v>609</v>
      </c>
      <c r="Y263" s="2" t="s">
        <v>609</v>
      </c>
      <c r="Z263" s="2" t="s">
        <v>609</v>
      </c>
      <c r="AA263" s="2" t="s">
        <v>609</v>
      </c>
      <c r="AB263" s="2" t="s">
        <v>609</v>
      </c>
      <c r="AC263" s="2" t="s">
        <v>609</v>
      </c>
      <c r="AD263" s="2" t="s">
        <v>609</v>
      </c>
      <c r="AE263" s="2" t="s">
        <v>609</v>
      </c>
      <c r="AF263" s="2" t="s">
        <v>609</v>
      </c>
      <c r="AG263" s="2" t="s">
        <v>609</v>
      </c>
      <c r="AH263" s="2" t="s">
        <v>609</v>
      </c>
      <c r="AI263" s="2" t="s">
        <v>609</v>
      </c>
      <c r="AJ263" s="2" t="s">
        <v>609</v>
      </c>
      <c r="AK263" s="2" t="s">
        <v>609</v>
      </c>
      <c r="AL263" s="2" t="s">
        <v>609</v>
      </c>
      <c r="AM263" s="2" t="s">
        <v>609</v>
      </c>
      <c r="AN263" s="2" t="s">
        <v>609</v>
      </c>
      <c r="AO263" s="2" t="s">
        <v>609</v>
      </c>
      <c r="AQ263" s="2">
        <f t="shared" si="46"/>
        <v>0</v>
      </c>
      <c r="AR263" s="2">
        <f t="shared" si="45"/>
        <v>0</v>
      </c>
      <c r="AT263" s="2">
        <f t="shared" si="47"/>
        <v>0</v>
      </c>
      <c r="AU263" s="2">
        <f t="shared" si="48"/>
        <v>0</v>
      </c>
      <c r="AV263" s="16" t="str">
        <f t="shared" si="49"/>
        <v/>
      </c>
      <c r="AY263" s="2">
        <f t="shared" si="50"/>
        <v>0</v>
      </c>
      <c r="AZ263" s="2">
        <f t="shared" si="51"/>
        <v>0</v>
      </c>
      <c r="BA263" s="2">
        <f t="shared" si="52"/>
        <v>0</v>
      </c>
      <c r="BB263" s="2">
        <f t="shared" si="53"/>
        <v>0</v>
      </c>
      <c r="BC263" s="2">
        <f t="shared" si="54"/>
        <v>0</v>
      </c>
      <c r="BD263" s="2">
        <f t="shared" si="55"/>
        <v>0</v>
      </c>
    </row>
    <row r="264" spans="1:56" ht="15" customHeight="1" x14ac:dyDescent="0.25">
      <c r="A264" s="2" t="s">
        <v>414</v>
      </c>
      <c r="B264" s="2" t="s">
        <v>420</v>
      </c>
      <c r="C264" s="2">
        <v>2017</v>
      </c>
      <c r="D264" s="2" t="s">
        <v>609</v>
      </c>
      <c r="E264" s="2" t="s">
        <v>609</v>
      </c>
      <c r="F264" s="2" t="s">
        <v>609</v>
      </c>
      <c r="G264" s="2" t="s">
        <v>609</v>
      </c>
      <c r="H264" s="2" t="s">
        <v>609</v>
      </c>
      <c r="I264" s="2" t="s">
        <v>609</v>
      </c>
      <c r="J264" s="2" t="s">
        <v>609</v>
      </c>
      <c r="K264" s="2" t="s">
        <v>609</v>
      </c>
      <c r="L264" s="2" t="s">
        <v>609</v>
      </c>
      <c r="M264" s="2" t="s">
        <v>609</v>
      </c>
      <c r="N264" s="2" t="s">
        <v>609</v>
      </c>
      <c r="O264" s="2" t="s">
        <v>609</v>
      </c>
      <c r="P264" s="2" t="s">
        <v>609</v>
      </c>
      <c r="Q264" s="2" t="s">
        <v>609</v>
      </c>
      <c r="R264" s="2" t="s">
        <v>609</v>
      </c>
      <c r="S264" s="2" t="s">
        <v>609</v>
      </c>
      <c r="T264" s="2" t="s">
        <v>609</v>
      </c>
      <c r="U264" s="2" t="s">
        <v>609</v>
      </c>
      <c r="V264" s="2" t="s">
        <v>609</v>
      </c>
      <c r="W264" s="2" t="s">
        <v>609</v>
      </c>
      <c r="X264" s="2" t="s">
        <v>609</v>
      </c>
      <c r="Y264" s="2" t="s">
        <v>609</v>
      </c>
      <c r="Z264" s="2" t="s">
        <v>609</v>
      </c>
      <c r="AA264" s="2" t="s">
        <v>609</v>
      </c>
      <c r="AB264" s="2" t="s">
        <v>609</v>
      </c>
      <c r="AC264" s="2" t="s">
        <v>609</v>
      </c>
      <c r="AD264" s="2" t="s">
        <v>609</v>
      </c>
      <c r="AE264" s="2" t="s">
        <v>609</v>
      </c>
      <c r="AF264" s="2" t="s">
        <v>609</v>
      </c>
      <c r="AG264" s="2" t="s">
        <v>609</v>
      </c>
      <c r="AH264" s="2" t="s">
        <v>609</v>
      </c>
      <c r="AI264" s="2" t="s">
        <v>609</v>
      </c>
      <c r="AJ264" s="2" t="s">
        <v>609</v>
      </c>
      <c r="AK264" s="2" t="s">
        <v>609</v>
      </c>
      <c r="AL264" s="2" t="s">
        <v>609</v>
      </c>
      <c r="AM264" s="2" t="s">
        <v>609</v>
      </c>
      <c r="AN264" s="2" t="s">
        <v>609</v>
      </c>
      <c r="AO264" s="2" t="s">
        <v>609</v>
      </c>
      <c r="AQ264" s="2">
        <f t="shared" si="46"/>
        <v>0</v>
      </c>
      <c r="AR264" s="2">
        <f t="shared" si="45"/>
        <v>0</v>
      </c>
      <c r="AT264" s="2">
        <f t="shared" si="47"/>
        <v>0</v>
      </c>
      <c r="AU264" s="2">
        <f t="shared" si="48"/>
        <v>0</v>
      </c>
      <c r="AV264" s="16" t="str">
        <f t="shared" si="49"/>
        <v/>
      </c>
      <c r="AY264" s="2">
        <f t="shared" si="50"/>
        <v>0</v>
      </c>
      <c r="AZ264" s="2">
        <f t="shared" si="51"/>
        <v>0</v>
      </c>
      <c r="BA264" s="2">
        <f t="shared" si="52"/>
        <v>0</v>
      </c>
      <c r="BB264" s="2">
        <f t="shared" si="53"/>
        <v>0</v>
      </c>
      <c r="BC264" s="2">
        <f t="shared" si="54"/>
        <v>0</v>
      </c>
      <c r="BD264" s="2">
        <f t="shared" si="55"/>
        <v>0</v>
      </c>
    </row>
    <row r="265" spans="1:56" ht="15" customHeight="1" x14ac:dyDescent="0.25">
      <c r="A265" s="2" t="s">
        <v>414</v>
      </c>
      <c r="B265" s="2" t="s">
        <v>421</v>
      </c>
      <c r="C265" s="2">
        <v>2017</v>
      </c>
      <c r="D265" s="2" t="s">
        <v>609</v>
      </c>
      <c r="E265" s="2" t="s">
        <v>609</v>
      </c>
      <c r="F265" s="2" t="s">
        <v>609</v>
      </c>
      <c r="G265" s="2" t="s">
        <v>609</v>
      </c>
      <c r="H265" s="2" t="s">
        <v>609</v>
      </c>
      <c r="I265" s="2" t="s">
        <v>609</v>
      </c>
      <c r="J265" s="2" t="s">
        <v>609</v>
      </c>
      <c r="K265" s="2" t="s">
        <v>609</v>
      </c>
      <c r="L265" s="2" t="s">
        <v>609</v>
      </c>
      <c r="M265" s="2" t="s">
        <v>609</v>
      </c>
      <c r="N265" s="2" t="s">
        <v>609</v>
      </c>
      <c r="O265" s="2" t="s">
        <v>609</v>
      </c>
      <c r="P265" s="2" t="s">
        <v>609</v>
      </c>
      <c r="Q265" s="2" t="s">
        <v>609</v>
      </c>
      <c r="R265" s="2" t="s">
        <v>609</v>
      </c>
      <c r="S265" s="2" t="s">
        <v>609</v>
      </c>
      <c r="T265" s="2" t="s">
        <v>609</v>
      </c>
      <c r="U265" s="2" t="s">
        <v>609</v>
      </c>
      <c r="V265" s="2" t="s">
        <v>609</v>
      </c>
      <c r="W265" s="2" t="s">
        <v>609</v>
      </c>
      <c r="X265" s="2" t="s">
        <v>609</v>
      </c>
      <c r="Y265" s="2" t="s">
        <v>609</v>
      </c>
      <c r="Z265" s="2" t="s">
        <v>609</v>
      </c>
      <c r="AA265" s="2" t="s">
        <v>609</v>
      </c>
      <c r="AB265" s="2" t="s">
        <v>609</v>
      </c>
      <c r="AC265" s="2" t="s">
        <v>609</v>
      </c>
      <c r="AD265" s="2" t="s">
        <v>609</v>
      </c>
      <c r="AE265" s="2" t="s">
        <v>609</v>
      </c>
      <c r="AF265" s="2" t="s">
        <v>609</v>
      </c>
      <c r="AG265" s="2" t="s">
        <v>609</v>
      </c>
      <c r="AH265" s="2" t="s">
        <v>609</v>
      </c>
      <c r="AI265" s="2" t="s">
        <v>609</v>
      </c>
      <c r="AJ265" s="2" t="s">
        <v>609</v>
      </c>
      <c r="AK265" s="2" t="s">
        <v>609</v>
      </c>
      <c r="AL265" s="2" t="s">
        <v>609</v>
      </c>
      <c r="AM265" s="2" t="s">
        <v>609</v>
      </c>
      <c r="AN265" s="2" t="s">
        <v>609</v>
      </c>
      <c r="AO265" s="2" t="s">
        <v>609</v>
      </c>
      <c r="AQ265" s="2">
        <f t="shared" si="46"/>
        <v>0</v>
      </c>
      <c r="AR265" s="2">
        <f t="shared" si="45"/>
        <v>0</v>
      </c>
      <c r="AT265" s="2">
        <f t="shared" si="47"/>
        <v>0</v>
      </c>
      <c r="AU265" s="2">
        <f t="shared" si="48"/>
        <v>0</v>
      </c>
      <c r="AV265" s="16" t="str">
        <f t="shared" si="49"/>
        <v/>
      </c>
      <c r="AY265" s="2">
        <f t="shared" si="50"/>
        <v>0</v>
      </c>
      <c r="AZ265" s="2">
        <f t="shared" si="51"/>
        <v>0</v>
      </c>
      <c r="BA265" s="2">
        <f t="shared" si="52"/>
        <v>0</v>
      </c>
      <c r="BB265" s="2">
        <f t="shared" si="53"/>
        <v>0</v>
      </c>
      <c r="BC265" s="2">
        <f t="shared" si="54"/>
        <v>0</v>
      </c>
      <c r="BD265" s="2">
        <f t="shared" si="55"/>
        <v>0</v>
      </c>
    </row>
    <row r="266" spans="1:56" ht="15" customHeight="1" x14ac:dyDescent="0.25">
      <c r="A266" s="2" t="s">
        <v>414</v>
      </c>
      <c r="B266" s="2" t="s">
        <v>422</v>
      </c>
      <c r="C266" s="2">
        <v>2017</v>
      </c>
      <c r="D266" s="2" t="s">
        <v>609</v>
      </c>
      <c r="E266" s="2" t="s">
        <v>609</v>
      </c>
      <c r="F266" s="2" t="s">
        <v>609</v>
      </c>
      <c r="G266" s="2" t="s">
        <v>609</v>
      </c>
      <c r="H266" s="2" t="s">
        <v>609</v>
      </c>
      <c r="I266" s="2" t="s">
        <v>609</v>
      </c>
      <c r="J266" s="2" t="s">
        <v>609</v>
      </c>
      <c r="K266" s="2" t="s">
        <v>609</v>
      </c>
      <c r="L266" s="2" t="s">
        <v>609</v>
      </c>
      <c r="M266" s="2" t="s">
        <v>609</v>
      </c>
      <c r="N266" s="2" t="s">
        <v>609</v>
      </c>
      <c r="O266" s="2" t="s">
        <v>609</v>
      </c>
      <c r="P266" s="2" t="s">
        <v>609</v>
      </c>
      <c r="Q266" s="2" t="s">
        <v>609</v>
      </c>
      <c r="R266" s="2" t="s">
        <v>609</v>
      </c>
      <c r="S266" s="2" t="s">
        <v>609</v>
      </c>
      <c r="T266" s="2" t="s">
        <v>609</v>
      </c>
      <c r="U266" s="2" t="s">
        <v>609</v>
      </c>
      <c r="V266" s="2" t="s">
        <v>609</v>
      </c>
      <c r="W266" s="2" t="s">
        <v>609</v>
      </c>
      <c r="X266" s="2" t="s">
        <v>609</v>
      </c>
      <c r="Y266" s="2" t="s">
        <v>609</v>
      </c>
      <c r="Z266" s="2" t="s">
        <v>609</v>
      </c>
      <c r="AA266" s="2" t="s">
        <v>609</v>
      </c>
      <c r="AB266" s="2" t="s">
        <v>609</v>
      </c>
      <c r="AC266" s="2" t="s">
        <v>609</v>
      </c>
      <c r="AD266" s="2" t="s">
        <v>609</v>
      </c>
      <c r="AE266" s="2" t="s">
        <v>609</v>
      </c>
      <c r="AF266" s="2" t="s">
        <v>609</v>
      </c>
      <c r="AG266" s="2" t="s">
        <v>609</v>
      </c>
      <c r="AH266" s="2" t="s">
        <v>609</v>
      </c>
      <c r="AI266" s="2" t="s">
        <v>609</v>
      </c>
      <c r="AJ266" s="2" t="s">
        <v>609</v>
      </c>
      <c r="AK266" s="2" t="s">
        <v>609</v>
      </c>
      <c r="AL266" s="2" t="s">
        <v>609</v>
      </c>
      <c r="AM266" s="2" t="s">
        <v>609</v>
      </c>
      <c r="AN266" s="2" t="s">
        <v>609</v>
      </c>
      <c r="AO266" s="2" t="s">
        <v>609</v>
      </c>
      <c r="AQ266" s="2">
        <f t="shared" si="46"/>
        <v>0</v>
      </c>
      <c r="AR266" s="2">
        <f t="shared" si="45"/>
        <v>0</v>
      </c>
      <c r="AT266" s="2">
        <f t="shared" si="47"/>
        <v>0</v>
      </c>
      <c r="AU266" s="2">
        <f t="shared" si="48"/>
        <v>0</v>
      </c>
      <c r="AV266" s="16" t="str">
        <f t="shared" si="49"/>
        <v/>
      </c>
      <c r="AY266" s="2">
        <f t="shared" si="50"/>
        <v>0</v>
      </c>
      <c r="AZ266" s="2">
        <f t="shared" si="51"/>
        <v>0</v>
      </c>
      <c r="BA266" s="2">
        <f t="shared" si="52"/>
        <v>0</v>
      </c>
      <c r="BB266" s="2">
        <f t="shared" si="53"/>
        <v>0</v>
      </c>
      <c r="BC266" s="2">
        <f t="shared" si="54"/>
        <v>0</v>
      </c>
      <c r="BD266" s="2">
        <f t="shared" si="55"/>
        <v>0</v>
      </c>
    </row>
    <row r="267" spans="1:56" ht="15" customHeight="1" x14ac:dyDescent="0.25">
      <c r="A267" s="2" t="s">
        <v>414</v>
      </c>
      <c r="B267" s="2" t="s">
        <v>423</v>
      </c>
      <c r="C267" s="2">
        <v>2017</v>
      </c>
      <c r="D267" s="2" t="s">
        <v>609</v>
      </c>
      <c r="E267" s="2" t="s">
        <v>609</v>
      </c>
      <c r="F267" s="2" t="s">
        <v>609</v>
      </c>
      <c r="G267" s="2" t="s">
        <v>609</v>
      </c>
      <c r="H267" s="2" t="s">
        <v>609</v>
      </c>
      <c r="I267" s="2" t="s">
        <v>609</v>
      </c>
      <c r="J267" s="2" t="s">
        <v>609</v>
      </c>
      <c r="K267" s="2" t="s">
        <v>609</v>
      </c>
      <c r="L267" s="2" t="s">
        <v>609</v>
      </c>
      <c r="M267" s="2" t="s">
        <v>609</v>
      </c>
      <c r="N267" s="2" t="s">
        <v>609</v>
      </c>
      <c r="O267" s="2" t="s">
        <v>609</v>
      </c>
      <c r="P267" s="2" t="s">
        <v>609</v>
      </c>
      <c r="Q267" s="2" t="s">
        <v>609</v>
      </c>
      <c r="R267" s="2" t="s">
        <v>609</v>
      </c>
      <c r="S267" s="2" t="s">
        <v>609</v>
      </c>
      <c r="T267" s="2" t="s">
        <v>609</v>
      </c>
      <c r="U267" s="2" t="s">
        <v>609</v>
      </c>
      <c r="V267" s="2" t="s">
        <v>609</v>
      </c>
      <c r="W267" s="2" t="s">
        <v>609</v>
      </c>
      <c r="X267" s="2" t="s">
        <v>609</v>
      </c>
      <c r="Y267" s="2" t="s">
        <v>609</v>
      </c>
      <c r="Z267" s="2" t="s">
        <v>609</v>
      </c>
      <c r="AA267" s="2" t="s">
        <v>609</v>
      </c>
      <c r="AB267" s="2" t="s">
        <v>609</v>
      </c>
      <c r="AC267" s="2" t="s">
        <v>609</v>
      </c>
      <c r="AD267" s="2" t="s">
        <v>609</v>
      </c>
      <c r="AE267" s="2" t="s">
        <v>609</v>
      </c>
      <c r="AF267" s="2" t="s">
        <v>609</v>
      </c>
      <c r="AG267" s="2" t="s">
        <v>609</v>
      </c>
      <c r="AH267" s="2" t="s">
        <v>609</v>
      </c>
      <c r="AI267" s="2" t="s">
        <v>609</v>
      </c>
      <c r="AJ267" s="2" t="s">
        <v>609</v>
      </c>
      <c r="AK267" s="2" t="s">
        <v>609</v>
      </c>
      <c r="AL267" s="2" t="s">
        <v>609</v>
      </c>
      <c r="AM267" s="2" t="s">
        <v>609</v>
      </c>
      <c r="AN267" s="2" t="s">
        <v>609</v>
      </c>
      <c r="AO267" s="2" t="s">
        <v>609</v>
      </c>
      <c r="AQ267" s="2">
        <f t="shared" si="46"/>
        <v>0</v>
      </c>
      <c r="AR267" s="2">
        <f t="shared" si="45"/>
        <v>0</v>
      </c>
      <c r="AT267" s="2">
        <f t="shared" si="47"/>
        <v>0</v>
      </c>
      <c r="AU267" s="2">
        <f t="shared" si="48"/>
        <v>0</v>
      </c>
      <c r="AV267" s="16" t="str">
        <f t="shared" si="49"/>
        <v/>
      </c>
      <c r="AY267" s="2">
        <f t="shared" si="50"/>
        <v>0</v>
      </c>
      <c r="AZ267" s="2">
        <f t="shared" si="51"/>
        <v>0</v>
      </c>
      <c r="BA267" s="2">
        <f t="shared" si="52"/>
        <v>0</v>
      </c>
      <c r="BB267" s="2">
        <f t="shared" si="53"/>
        <v>0</v>
      </c>
      <c r="BC267" s="2">
        <f t="shared" si="54"/>
        <v>0</v>
      </c>
      <c r="BD267" s="2">
        <f t="shared" si="55"/>
        <v>0</v>
      </c>
    </row>
    <row r="268" spans="1:56" ht="15" customHeight="1" x14ac:dyDescent="0.25">
      <c r="A268" s="2" t="s">
        <v>414</v>
      </c>
      <c r="B268" s="2" t="s">
        <v>424</v>
      </c>
      <c r="C268" s="2">
        <v>2017</v>
      </c>
      <c r="D268" s="2" t="s">
        <v>609</v>
      </c>
      <c r="E268" s="2" t="s">
        <v>609</v>
      </c>
      <c r="F268" s="2" t="s">
        <v>609</v>
      </c>
      <c r="G268" s="2" t="s">
        <v>609</v>
      </c>
      <c r="H268" s="2" t="s">
        <v>609</v>
      </c>
      <c r="I268" s="2" t="s">
        <v>609</v>
      </c>
      <c r="J268" s="2" t="s">
        <v>609</v>
      </c>
      <c r="K268" s="2" t="s">
        <v>609</v>
      </c>
      <c r="L268" s="2" t="s">
        <v>609</v>
      </c>
      <c r="M268" s="2" t="s">
        <v>609</v>
      </c>
      <c r="N268" s="2" t="s">
        <v>609</v>
      </c>
      <c r="O268" s="2" t="s">
        <v>609</v>
      </c>
      <c r="P268" s="2" t="s">
        <v>609</v>
      </c>
      <c r="Q268" s="2" t="s">
        <v>609</v>
      </c>
      <c r="R268" s="2" t="s">
        <v>609</v>
      </c>
      <c r="S268" s="2" t="s">
        <v>609</v>
      </c>
      <c r="T268" s="2" t="s">
        <v>609</v>
      </c>
      <c r="U268" s="2" t="s">
        <v>609</v>
      </c>
      <c r="V268" s="2" t="s">
        <v>609</v>
      </c>
      <c r="W268" s="2" t="s">
        <v>609</v>
      </c>
      <c r="X268" s="2" t="s">
        <v>609</v>
      </c>
      <c r="Y268" s="2" t="s">
        <v>609</v>
      </c>
      <c r="Z268" s="2" t="s">
        <v>609</v>
      </c>
      <c r="AA268" s="2" t="s">
        <v>609</v>
      </c>
      <c r="AB268" s="2" t="s">
        <v>609</v>
      </c>
      <c r="AC268" s="2" t="s">
        <v>609</v>
      </c>
      <c r="AD268" s="2" t="s">
        <v>609</v>
      </c>
      <c r="AE268" s="2" t="s">
        <v>609</v>
      </c>
      <c r="AF268" s="2" t="s">
        <v>609</v>
      </c>
      <c r="AG268" s="2" t="s">
        <v>609</v>
      </c>
      <c r="AH268" s="2" t="s">
        <v>609</v>
      </c>
      <c r="AI268" s="2" t="s">
        <v>609</v>
      </c>
      <c r="AJ268" s="2" t="s">
        <v>609</v>
      </c>
      <c r="AK268" s="2" t="s">
        <v>609</v>
      </c>
      <c r="AL268" s="2" t="s">
        <v>609</v>
      </c>
      <c r="AM268" s="2" t="s">
        <v>609</v>
      </c>
      <c r="AN268" s="2" t="s">
        <v>609</v>
      </c>
      <c r="AO268" s="2" t="s">
        <v>609</v>
      </c>
      <c r="AQ268" s="2">
        <f t="shared" si="46"/>
        <v>0</v>
      </c>
      <c r="AR268" s="2">
        <f t="shared" si="45"/>
        <v>0</v>
      </c>
      <c r="AT268" s="2">
        <f t="shared" si="47"/>
        <v>0</v>
      </c>
      <c r="AU268" s="2">
        <f t="shared" si="48"/>
        <v>0</v>
      </c>
      <c r="AV268" s="16" t="str">
        <f t="shared" si="49"/>
        <v/>
      </c>
      <c r="AY268" s="2">
        <f t="shared" si="50"/>
        <v>0</v>
      </c>
      <c r="AZ268" s="2">
        <f t="shared" si="51"/>
        <v>0</v>
      </c>
      <c r="BA268" s="2">
        <f t="shared" si="52"/>
        <v>0</v>
      </c>
      <c r="BB268" s="2">
        <f t="shared" si="53"/>
        <v>0</v>
      </c>
      <c r="BC268" s="2">
        <f t="shared" si="54"/>
        <v>0</v>
      </c>
      <c r="BD268" s="2">
        <f t="shared" si="55"/>
        <v>0</v>
      </c>
    </row>
    <row r="269" spans="1:56" ht="15" customHeight="1" x14ac:dyDescent="0.25">
      <c r="A269" s="2" t="s">
        <v>414</v>
      </c>
      <c r="B269" s="2" t="s">
        <v>425</v>
      </c>
      <c r="C269" s="2">
        <v>2017</v>
      </c>
      <c r="D269" s="2" t="s">
        <v>609</v>
      </c>
      <c r="E269" s="2" t="s">
        <v>609</v>
      </c>
      <c r="F269" s="2" t="s">
        <v>609</v>
      </c>
      <c r="G269" s="2" t="s">
        <v>609</v>
      </c>
      <c r="H269" s="2" t="s">
        <v>609</v>
      </c>
      <c r="I269" s="2" t="s">
        <v>609</v>
      </c>
      <c r="J269" s="2" t="s">
        <v>609</v>
      </c>
      <c r="K269" s="2" t="s">
        <v>609</v>
      </c>
      <c r="L269" s="2" t="s">
        <v>609</v>
      </c>
      <c r="M269" s="2" t="s">
        <v>609</v>
      </c>
      <c r="N269" s="2" t="s">
        <v>609</v>
      </c>
      <c r="O269" s="2" t="s">
        <v>609</v>
      </c>
      <c r="P269" s="2" t="s">
        <v>609</v>
      </c>
      <c r="Q269" s="2" t="s">
        <v>609</v>
      </c>
      <c r="R269" s="2" t="s">
        <v>609</v>
      </c>
      <c r="S269" s="2" t="s">
        <v>609</v>
      </c>
      <c r="T269" s="2" t="s">
        <v>609</v>
      </c>
      <c r="U269" s="2" t="s">
        <v>609</v>
      </c>
      <c r="V269" s="2" t="s">
        <v>609</v>
      </c>
      <c r="W269" s="2" t="s">
        <v>609</v>
      </c>
      <c r="X269" s="2" t="s">
        <v>609</v>
      </c>
      <c r="Y269" s="2" t="s">
        <v>609</v>
      </c>
      <c r="Z269" s="2" t="s">
        <v>609</v>
      </c>
      <c r="AA269" s="2" t="s">
        <v>609</v>
      </c>
      <c r="AB269" s="2" t="s">
        <v>609</v>
      </c>
      <c r="AC269" s="2" t="s">
        <v>609</v>
      </c>
      <c r="AD269" s="2" t="s">
        <v>609</v>
      </c>
      <c r="AE269" s="2" t="s">
        <v>609</v>
      </c>
      <c r="AF269" s="2" t="s">
        <v>609</v>
      </c>
      <c r="AG269" s="2" t="s">
        <v>609</v>
      </c>
      <c r="AH269" s="2" t="s">
        <v>609</v>
      </c>
      <c r="AI269" s="2" t="s">
        <v>609</v>
      </c>
      <c r="AJ269" s="2" t="s">
        <v>609</v>
      </c>
      <c r="AK269" s="2" t="s">
        <v>609</v>
      </c>
      <c r="AL269" s="2" t="s">
        <v>609</v>
      </c>
      <c r="AM269" s="2" t="s">
        <v>609</v>
      </c>
      <c r="AN269" s="2" t="s">
        <v>609</v>
      </c>
      <c r="AO269" s="2" t="s">
        <v>609</v>
      </c>
      <c r="AQ269" s="2">
        <f t="shared" si="46"/>
        <v>0</v>
      </c>
      <c r="AR269" s="2">
        <f t="shared" si="45"/>
        <v>0</v>
      </c>
      <c r="AT269" s="2">
        <f t="shared" si="47"/>
        <v>0</v>
      </c>
      <c r="AU269" s="2">
        <f t="shared" si="48"/>
        <v>0</v>
      </c>
      <c r="AV269" s="16" t="str">
        <f t="shared" si="49"/>
        <v/>
      </c>
      <c r="AY269" s="2">
        <f t="shared" si="50"/>
        <v>0</v>
      </c>
      <c r="AZ269" s="2">
        <f t="shared" si="51"/>
        <v>0</v>
      </c>
      <c r="BA269" s="2">
        <f t="shared" si="52"/>
        <v>0</v>
      </c>
      <c r="BB269" s="2">
        <f t="shared" si="53"/>
        <v>0</v>
      </c>
      <c r="BC269" s="2">
        <f t="shared" si="54"/>
        <v>0</v>
      </c>
      <c r="BD269" s="2">
        <f t="shared" si="55"/>
        <v>0</v>
      </c>
    </row>
    <row r="270" spans="1:56" ht="15" customHeight="1" x14ac:dyDescent="0.25">
      <c r="A270" s="2" t="s">
        <v>414</v>
      </c>
      <c r="B270" s="2" t="s">
        <v>426</v>
      </c>
      <c r="C270" s="2">
        <v>2017</v>
      </c>
      <c r="D270" s="2" t="s">
        <v>609</v>
      </c>
      <c r="E270" s="2" t="s">
        <v>609</v>
      </c>
      <c r="F270" s="2" t="s">
        <v>609</v>
      </c>
      <c r="G270" s="2" t="s">
        <v>609</v>
      </c>
      <c r="H270" s="2" t="s">
        <v>609</v>
      </c>
      <c r="I270" s="2" t="s">
        <v>609</v>
      </c>
      <c r="J270" s="2" t="s">
        <v>609</v>
      </c>
      <c r="K270" s="2" t="s">
        <v>609</v>
      </c>
      <c r="L270" s="2" t="s">
        <v>609</v>
      </c>
      <c r="M270" s="2" t="s">
        <v>609</v>
      </c>
      <c r="N270" s="2" t="s">
        <v>609</v>
      </c>
      <c r="O270" s="2" t="s">
        <v>609</v>
      </c>
      <c r="P270" s="2" t="s">
        <v>609</v>
      </c>
      <c r="Q270" s="2" t="s">
        <v>609</v>
      </c>
      <c r="R270" s="2" t="s">
        <v>609</v>
      </c>
      <c r="S270" s="2" t="s">
        <v>609</v>
      </c>
      <c r="T270" s="2" t="s">
        <v>609</v>
      </c>
      <c r="U270" s="2" t="s">
        <v>609</v>
      </c>
      <c r="V270" s="2" t="s">
        <v>609</v>
      </c>
      <c r="W270" s="2" t="s">
        <v>609</v>
      </c>
      <c r="X270" s="2" t="s">
        <v>609</v>
      </c>
      <c r="Y270" s="2" t="s">
        <v>609</v>
      </c>
      <c r="Z270" s="2" t="s">
        <v>609</v>
      </c>
      <c r="AA270" s="2" t="s">
        <v>609</v>
      </c>
      <c r="AB270" s="2" t="s">
        <v>609</v>
      </c>
      <c r="AC270" s="2" t="s">
        <v>609</v>
      </c>
      <c r="AD270" s="2" t="s">
        <v>609</v>
      </c>
      <c r="AE270" s="2" t="s">
        <v>609</v>
      </c>
      <c r="AF270" s="2" t="s">
        <v>609</v>
      </c>
      <c r="AG270" s="2" t="s">
        <v>609</v>
      </c>
      <c r="AH270" s="2" t="s">
        <v>609</v>
      </c>
      <c r="AI270" s="2" t="s">
        <v>609</v>
      </c>
      <c r="AJ270" s="2" t="s">
        <v>609</v>
      </c>
      <c r="AK270" s="2" t="s">
        <v>609</v>
      </c>
      <c r="AL270" s="2" t="s">
        <v>609</v>
      </c>
      <c r="AM270" s="2" t="s">
        <v>609</v>
      </c>
      <c r="AN270" s="2" t="s">
        <v>609</v>
      </c>
      <c r="AO270" s="2" t="s">
        <v>609</v>
      </c>
      <c r="AQ270" s="2">
        <f t="shared" si="46"/>
        <v>0</v>
      </c>
      <c r="AR270" s="2">
        <f t="shared" si="45"/>
        <v>0</v>
      </c>
      <c r="AT270" s="2">
        <f t="shared" si="47"/>
        <v>0</v>
      </c>
      <c r="AU270" s="2">
        <f t="shared" si="48"/>
        <v>0</v>
      </c>
      <c r="AV270" s="16" t="str">
        <f t="shared" si="49"/>
        <v/>
      </c>
      <c r="AY270" s="2">
        <f t="shared" si="50"/>
        <v>0</v>
      </c>
      <c r="AZ270" s="2">
        <f t="shared" si="51"/>
        <v>0</v>
      </c>
      <c r="BA270" s="2">
        <f t="shared" si="52"/>
        <v>0</v>
      </c>
      <c r="BB270" s="2">
        <f t="shared" si="53"/>
        <v>0</v>
      </c>
      <c r="BC270" s="2">
        <f t="shared" si="54"/>
        <v>0</v>
      </c>
      <c r="BD270" s="2">
        <f t="shared" si="55"/>
        <v>0</v>
      </c>
    </row>
    <row r="271" spans="1:56" ht="15" customHeight="1" x14ac:dyDescent="0.25">
      <c r="A271" s="2" t="s">
        <v>414</v>
      </c>
      <c r="B271" s="2" t="s">
        <v>427</v>
      </c>
      <c r="C271" s="2">
        <v>2017</v>
      </c>
      <c r="D271" s="2" t="s">
        <v>609</v>
      </c>
      <c r="E271" s="2" t="s">
        <v>609</v>
      </c>
      <c r="F271" s="2" t="s">
        <v>609</v>
      </c>
      <c r="G271" s="2" t="s">
        <v>609</v>
      </c>
      <c r="H271" s="2" t="s">
        <v>609</v>
      </c>
      <c r="I271" s="2" t="s">
        <v>609</v>
      </c>
      <c r="J271" s="2" t="s">
        <v>609</v>
      </c>
      <c r="K271" s="2" t="s">
        <v>609</v>
      </c>
      <c r="L271" s="2" t="s">
        <v>609</v>
      </c>
      <c r="M271" s="2" t="s">
        <v>609</v>
      </c>
      <c r="N271" s="2" t="s">
        <v>609</v>
      </c>
      <c r="O271" s="2" t="s">
        <v>609</v>
      </c>
      <c r="P271" s="2" t="s">
        <v>609</v>
      </c>
      <c r="Q271" s="2" t="s">
        <v>609</v>
      </c>
      <c r="R271" s="2" t="s">
        <v>609</v>
      </c>
      <c r="S271" s="2" t="s">
        <v>609</v>
      </c>
      <c r="T271" s="2" t="s">
        <v>609</v>
      </c>
      <c r="U271" s="2" t="s">
        <v>609</v>
      </c>
      <c r="V271" s="2" t="s">
        <v>609</v>
      </c>
      <c r="W271" s="2" t="s">
        <v>609</v>
      </c>
      <c r="X271" s="2" t="s">
        <v>609</v>
      </c>
      <c r="Y271" s="2" t="s">
        <v>609</v>
      </c>
      <c r="Z271" s="2" t="s">
        <v>609</v>
      </c>
      <c r="AA271" s="2" t="s">
        <v>609</v>
      </c>
      <c r="AB271" s="2" t="s">
        <v>609</v>
      </c>
      <c r="AC271" s="2" t="s">
        <v>609</v>
      </c>
      <c r="AD271" s="2" t="s">
        <v>609</v>
      </c>
      <c r="AE271" s="2" t="s">
        <v>609</v>
      </c>
      <c r="AF271" s="2" t="s">
        <v>609</v>
      </c>
      <c r="AG271" s="2" t="s">
        <v>609</v>
      </c>
      <c r="AH271" s="2" t="s">
        <v>609</v>
      </c>
      <c r="AI271" s="2" t="s">
        <v>609</v>
      </c>
      <c r="AJ271" s="2" t="s">
        <v>609</v>
      </c>
      <c r="AK271" s="2" t="s">
        <v>609</v>
      </c>
      <c r="AL271" s="2" t="s">
        <v>609</v>
      </c>
      <c r="AM271" s="2" t="s">
        <v>609</v>
      </c>
      <c r="AN271" s="2" t="s">
        <v>609</v>
      </c>
      <c r="AO271" s="2" t="s">
        <v>609</v>
      </c>
      <c r="AQ271" s="2">
        <f t="shared" si="46"/>
        <v>0</v>
      </c>
      <c r="AR271" s="2">
        <f t="shared" si="45"/>
        <v>0</v>
      </c>
      <c r="AT271" s="2">
        <f t="shared" si="47"/>
        <v>0</v>
      </c>
      <c r="AU271" s="2">
        <f t="shared" si="48"/>
        <v>0</v>
      </c>
      <c r="AV271" s="16" t="str">
        <f t="shared" si="49"/>
        <v/>
      </c>
      <c r="AY271" s="2">
        <f t="shared" si="50"/>
        <v>0</v>
      </c>
      <c r="AZ271" s="2">
        <f t="shared" si="51"/>
        <v>0</v>
      </c>
      <c r="BA271" s="2">
        <f t="shared" si="52"/>
        <v>0</v>
      </c>
      <c r="BB271" s="2">
        <f t="shared" si="53"/>
        <v>0</v>
      </c>
      <c r="BC271" s="2">
        <f t="shared" si="54"/>
        <v>0</v>
      </c>
      <c r="BD271" s="2">
        <f t="shared" si="55"/>
        <v>0</v>
      </c>
    </row>
    <row r="272" spans="1:56" ht="15" customHeight="1" x14ac:dyDescent="0.25">
      <c r="A272" s="2" t="s">
        <v>414</v>
      </c>
      <c r="B272" s="2" t="s">
        <v>20</v>
      </c>
      <c r="C272" s="2">
        <v>2017</v>
      </c>
      <c r="D272" s="2" t="s">
        <v>609</v>
      </c>
      <c r="E272" s="2" t="s">
        <v>609</v>
      </c>
      <c r="F272" s="2" t="s">
        <v>609</v>
      </c>
      <c r="G272" s="2" t="s">
        <v>609</v>
      </c>
      <c r="H272" s="2" t="s">
        <v>609</v>
      </c>
      <c r="I272" s="2" t="s">
        <v>609</v>
      </c>
      <c r="J272" s="2" t="s">
        <v>609</v>
      </c>
      <c r="K272" s="2" t="s">
        <v>609</v>
      </c>
      <c r="L272" s="2" t="s">
        <v>609</v>
      </c>
      <c r="M272" s="2" t="s">
        <v>609</v>
      </c>
      <c r="N272" s="2" t="s">
        <v>609</v>
      </c>
      <c r="O272" s="2" t="s">
        <v>609</v>
      </c>
      <c r="P272" s="2" t="s">
        <v>609</v>
      </c>
      <c r="Q272" s="2" t="s">
        <v>609</v>
      </c>
      <c r="R272" s="2" t="s">
        <v>609</v>
      </c>
      <c r="S272" s="2" t="s">
        <v>609</v>
      </c>
      <c r="T272" s="2" t="s">
        <v>609</v>
      </c>
      <c r="U272" s="2" t="s">
        <v>609</v>
      </c>
      <c r="V272" s="2" t="s">
        <v>609</v>
      </c>
      <c r="W272" s="2" t="s">
        <v>609</v>
      </c>
      <c r="X272" s="2" t="s">
        <v>609</v>
      </c>
      <c r="Y272" s="2" t="s">
        <v>609</v>
      </c>
      <c r="Z272" s="2" t="s">
        <v>609</v>
      </c>
      <c r="AA272" s="2" t="s">
        <v>609</v>
      </c>
      <c r="AB272" s="2" t="s">
        <v>609</v>
      </c>
      <c r="AC272" s="2" t="s">
        <v>609</v>
      </c>
      <c r="AD272" s="2" t="s">
        <v>609</v>
      </c>
      <c r="AE272" s="2" t="s">
        <v>609</v>
      </c>
      <c r="AF272" s="2" t="s">
        <v>609</v>
      </c>
      <c r="AG272" s="2" t="s">
        <v>609</v>
      </c>
      <c r="AH272" s="2" t="s">
        <v>609</v>
      </c>
      <c r="AI272" s="2" t="s">
        <v>609</v>
      </c>
      <c r="AJ272" s="2" t="s">
        <v>609</v>
      </c>
      <c r="AK272" s="2" t="s">
        <v>609</v>
      </c>
      <c r="AL272" s="2" t="s">
        <v>609</v>
      </c>
      <c r="AM272" s="2" t="s">
        <v>609</v>
      </c>
      <c r="AN272" s="2" t="s">
        <v>609</v>
      </c>
      <c r="AO272" s="2" t="s">
        <v>609</v>
      </c>
      <c r="AQ272" s="2">
        <f t="shared" si="46"/>
        <v>0</v>
      </c>
      <c r="AR272" s="2">
        <f t="shared" si="45"/>
        <v>0</v>
      </c>
      <c r="AT272" s="2">
        <f t="shared" si="47"/>
        <v>0</v>
      </c>
      <c r="AU272" s="2">
        <f t="shared" si="48"/>
        <v>0</v>
      </c>
      <c r="AV272" s="16" t="str">
        <f t="shared" si="49"/>
        <v/>
      </c>
      <c r="AY272" s="2">
        <f t="shared" si="50"/>
        <v>0</v>
      </c>
      <c r="AZ272" s="2">
        <f t="shared" si="51"/>
        <v>0</v>
      </c>
      <c r="BA272" s="2">
        <f t="shared" si="52"/>
        <v>0</v>
      </c>
      <c r="BB272" s="2">
        <f t="shared" si="53"/>
        <v>0</v>
      </c>
      <c r="BC272" s="2">
        <f t="shared" si="54"/>
        <v>0</v>
      </c>
      <c r="BD272" s="2">
        <f t="shared" si="55"/>
        <v>0</v>
      </c>
    </row>
    <row r="273" spans="1:56" ht="15" customHeight="1" x14ac:dyDescent="0.25">
      <c r="A273" s="2" t="s">
        <v>753</v>
      </c>
      <c r="B273" s="9" t="s">
        <v>1111</v>
      </c>
      <c r="C273" s="2">
        <v>2017</v>
      </c>
      <c r="D273" s="2" t="s">
        <v>609</v>
      </c>
      <c r="E273" s="2" t="s">
        <v>609</v>
      </c>
      <c r="F273" s="2" t="s">
        <v>609</v>
      </c>
      <c r="G273" s="2" t="s">
        <v>609</v>
      </c>
      <c r="H273" s="2" t="s">
        <v>609</v>
      </c>
      <c r="I273" s="2" t="s">
        <v>609</v>
      </c>
      <c r="J273" s="2" t="s">
        <v>609</v>
      </c>
      <c r="K273" s="2" t="s">
        <v>609</v>
      </c>
      <c r="L273" s="2" t="s">
        <v>609</v>
      </c>
      <c r="M273" s="2" t="s">
        <v>609</v>
      </c>
      <c r="N273" s="2" t="s">
        <v>609</v>
      </c>
      <c r="O273" s="2" t="s">
        <v>609</v>
      </c>
      <c r="P273" s="2" t="s">
        <v>609</v>
      </c>
      <c r="Q273" s="2" t="s">
        <v>609</v>
      </c>
      <c r="R273" s="2" t="s">
        <v>609</v>
      </c>
      <c r="S273" s="2" t="s">
        <v>609</v>
      </c>
      <c r="T273" s="2" t="s">
        <v>609</v>
      </c>
      <c r="U273" s="2" t="s">
        <v>609</v>
      </c>
      <c r="V273" s="2" t="s">
        <v>609</v>
      </c>
      <c r="W273" s="2" t="s">
        <v>609</v>
      </c>
      <c r="X273" s="2" t="s">
        <v>609</v>
      </c>
      <c r="Y273" s="2" t="s">
        <v>609</v>
      </c>
      <c r="Z273" s="2" t="s">
        <v>609</v>
      </c>
      <c r="AA273" s="2" t="s">
        <v>609</v>
      </c>
      <c r="AB273" s="2" t="s">
        <v>609</v>
      </c>
      <c r="AC273" s="2" t="s">
        <v>609</v>
      </c>
      <c r="AD273" s="2" t="s">
        <v>609</v>
      </c>
      <c r="AE273" s="2" t="s">
        <v>609</v>
      </c>
      <c r="AF273" s="2" t="s">
        <v>609</v>
      </c>
      <c r="AG273" s="2" t="s">
        <v>609</v>
      </c>
      <c r="AH273" s="2" t="s">
        <v>609</v>
      </c>
      <c r="AI273" s="2" t="s">
        <v>609</v>
      </c>
      <c r="AJ273" s="2" t="s">
        <v>609</v>
      </c>
      <c r="AK273" s="2" t="s">
        <v>609</v>
      </c>
      <c r="AL273" s="2" t="s">
        <v>609</v>
      </c>
      <c r="AM273" s="2" t="s">
        <v>609</v>
      </c>
      <c r="AN273" s="2" t="s">
        <v>609</v>
      </c>
      <c r="AO273" s="2" t="s">
        <v>609</v>
      </c>
      <c r="AQ273" s="2">
        <f t="shared" si="46"/>
        <v>0</v>
      </c>
      <c r="AR273" s="2">
        <f t="shared" si="45"/>
        <v>0</v>
      </c>
      <c r="AT273" s="2">
        <f t="shared" si="47"/>
        <v>0</v>
      </c>
      <c r="AU273" s="2">
        <f t="shared" si="48"/>
        <v>0</v>
      </c>
      <c r="AV273" s="16" t="str">
        <f t="shared" si="49"/>
        <v/>
      </c>
      <c r="AY273" s="2">
        <f t="shared" si="50"/>
        <v>0</v>
      </c>
      <c r="AZ273" s="2">
        <f t="shared" si="51"/>
        <v>0</v>
      </c>
      <c r="BA273" s="2">
        <f t="shared" si="52"/>
        <v>0</v>
      </c>
      <c r="BB273" s="2">
        <f t="shared" si="53"/>
        <v>0</v>
      </c>
      <c r="BC273" s="2">
        <f t="shared" si="54"/>
        <v>0</v>
      </c>
      <c r="BD273" s="2">
        <f t="shared" si="55"/>
        <v>0</v>
      </c>
    </row>
    <row r="274" spans="1:56" ht="15" customHeight="1" x14ac:dyDescent="0.25">
      <c r="A274" s="2" t="s">
        <v>428</v>
      </c>
      <c r="B274" s="2" t="s">
        <v>429</v>
      </c>
      <c r="C274" s="2">
        <v>2017</v>
      </c>
      <c r="D274" s="2" t="s">
        <v>726</v>
      </c>
      <c r="E274" s="2" t="s">
        <v>726</v>
      </c>
      <c r="F274" s="2" t="s">
        <v>726</v>
      </c>
      <c r="G274" s="2" t="s">
        <v>726</v>
      </c>
      <c r="H274" s="2" t="s">
        <v>726</v>
      </c>
      <c r="I274" s="2" t="s">
        <v>726</v>
      </c>
      <c r="J274" s="2" t="s">
        <v>726</v>
      </c>
      <c r="K274" s="2" t="s">
        <v>726</v>
      </c>
      <c r="L274" s="2" t="s">
        <v>726</v>
      </c>
      <c r="M274" s="2" t="s">
        <v>726</v>
      </c>
      <c r="N274" s="2" t="s">
        <v>726</v>
      </c>
      <c r="O274" s="2" t="s">
        <v>726</v>
      </c>
      <c r="P274" s="2" t="s">
        <v>726</v>
      </c>
      <c r="Q274" s="2" t="s">
        <v>726</v>
      </c>
      <c r="R274" s="2" t="s">
        <v>726</v>
      </c>
      <c r="S274" s="2" t="s">
        <v>726</v>
      </c>
      <c r="T274" s="2" t="s">
        <v>726</v>
      </c>
      <c r="U274" s="2" t="s">
        <v>726</v>
      </c>
      <c r="V274" s="2" t="s">
        <v>726</v>
      </c>
      <c r="W274" s="2" t="s">
        <v>726</v>
      </c>
      <c r="X274" s="2" t="s">
        <v>726</v>
      </c>
      <c r="Y274" s="2" t="s">
        <v>726</v>
      </c>
      <c r="Z274" s="2" t="s">
        <v>726</v>
      </c>
      <c r="AA274" s="2" t="s">
        <v>726</v>
      </c>
      <c r="AB274" s="2" t="s">
        <v>726</v>
      </c>
      <c r="AC274" s="2" t="s">
        <v>726</v>
      </c>
      <c r="AD274" s="2" t="s">
        <v>726</v>
      </c>
      <c r="AE274" s="2" t="s">
        <v>726</v>
      </c>
      <c r="AF274" s="2" t="s">
        <v>726</v>
      </c>
      <c r="AG274" s="2" t="s">
        <v>726</v>
      </c>
      <c r="AH274" s="2" t="s">
        <v>609</v>
      </c>
      <c r="AI274" s="2" t="s">
        <v>726</v>
      </c>
      <c r="AJ274" s="2" t="s">
        <v>726</v>
      </c>
      <c r="AK274" s="2" t="s">
        <v>726</v>
      </c>
      <c r="AL274" s="2" t="s">
        <v>726</v>
      </c>
      <c r="AM274" s="2" t="s">
        <v>726</v>
      </c>
      <c r="AN274" s="2" t="s">
        <v>726</v>
      </c>
      <c r="AO274" s="2" t="s">
        <v>726</v>
      </c>
      <c r="AQ274" s="2">
        <f t="shared" si="46"/>
        <v>0</v>
      </c>
      <c r="AR274" s="2">
        <f t="shared" si="45"/>
        <v>0</v>
      </c>
      <c r="AT274" s="2">
        <f t="shared" si="47"/>
        <v>0</v>
      </c>
      <c r="AU274" s="2">
        <f t="shared" si="48"/>
        <v>0</v>
      </c>
      <c r="AV274" s="16" t="str">
        <f t="shared" si="49"/>
        <v/>
      </c>
      <c r="AY274" s="2">
        <f t="shared" si="50"/>
        <v>0</v>
      </c>
      <c r="AZ274" s="2">
        <f t="shared" si="51"/>
        <v>0</v>
      </c>
      <c r="BA274" s="2">
        <f t="shared" si="52"/>
        <v>0</v>
      </c>
      <c r="BB274" s="2">
        <f t="shared" si="53"/>
        <v>0</v>
      </c>
      <c r="BC274" s="2">
        <f t="shared" si="54"/>
        <v>0</v>
      </c>
      <c r="BD274" s="2">
        <f t="shared" si="55"/>
        <v>0</v>
      </c>
    </row>
    <row r="275" spans="1:56" ht="15" customHeight="1" x14ac:dyDescent="0.25">
      <c r="A275" s="2" t="s">
        <v>428</v>
      </c>
      <c r="B275" s="2" t="s">
        <v>430</v>
      </c>
      <c r="C275" s="2">
        <v>2017</v>
      </c>
      <c r="D275" s="2" t="s">
        <v>726</v>
      </c>
      <c r="E275" s="2" t="s">
        <v>726</v>
      </c>
      <c r="F275" s="2" t="s">
        <v>726</v>
      </c>
      <c r="G275" s="2" t="s">
        <v>726</v>
      </c>
      <c r="H275" s="2" t="s">
        <v>726</v>
      </c>
      <c r="I275" s="2" t="s">
        <v>726</v>
      </c>
      <c r="J275" s="2" t="s">
        <v>726</v>
      </c>
      <c r="K275" s="2" t="s">
        <v>726</v>
      </c>
      <c r="L275" s="2" t="s">
        <v>726</v>
      </c>
      <c r="M275" s="2" t="s">
        <v>726</v>
      </c>
      <c r="N275" s="2" t="s">
        <v>726</v>
      </c>
      <c r="O275" s="2" t="s">
        <v>726</v>
      </c>
      <c r="P275" s="2" t="s">
        <v>726</v>
      </c>
      <c r="Q275" s="2" t="s">
        <v>726</v>
      </c>
      <c r="R275" s="2" t="s">
        <v>726</v>
      </c>
      <c r="S275" s="2" t="s">
        <v>726</v>
      </c>
      <c r="T275" s="2" t="s">
        <v>726</v>
      </c>
      <c r="U275" s="2" t="s">
        <v>726</v>
      </c>
      <c r="V275" s="2" t="s">
        <v>726</v>
      </c>
      <c r="W275" s="2" t="s">
        <v>726</v>
      </c>
      <c r="X275" s="2" t="s">
        <v>726</v>
      </c>
      <c r="Y275" s="2" t="s">
        <v>726</v>
      </c>
      <c r="Z275" s="2" t="s">
        <v>726</v>
      </c>
      <c r="AA275" s="2" t="s">
        <v>726</v>
      </c>
      <c r="AB275" s="2" t="s">
        <v>726</v>
      </c>
      <c r="AC275" s="2" t="s">
        <v>726</v>
      </c>
      <c r="AD275" s="2" t="s">
        <v>726</v>
      </c>
      <c r="AE275" s="2" t="s">
        <v>726</v>
      </c>
      <c r="AF275" s="2" t="s">
        <v>726</v>
      </c>
      <c r="AG275" s="2" t="s">
        <v>726</v>
      </c>
      <c r="AH275" s="2" t="s">
        <v>609</v>
      </c>
      <c r="AI275" s="2" t="s">
        <v>726</v>
      </c>
      <c r="AJ275" s="2" t="s">
        <v>726</v>
      </c>
      <c r="AK275" s="2" t="s">
        <v>726</v>
      </c>
      <c r="AL275" s="2" t="s">
        <v>726</v>
      </c>
      <c r="AM275" s="2" t="s">
        <v>726</v>
      </c>
      <c r="AN275" s="2" t="s">
        <v>726</v>
      </c>
      <c r="AO275" s="2" t="s">
        <v>726</v>
      </c>
      <c r="AQ275" s="2">
        <f t="shared" si="46"/>
        <v>0</v>
      </c>
      <c r="AR275" s="2">
        <f t="shared" si="45"/>
        <v>0</v>
      </c>
      <c r="AT275" s="2">
        <f t="shared" si="47"/>
        <v>0</v>
      </c>
      <c r="AU275" s="2">
        <f t="shared" si="48"/>
        <v>0</v>
      </c>
      <c r="AV275" s="16" t="str">
        <f t="shared" si="49"/>
        <v/>
      </c>
      <c r="AY275" s="2">
        <f t="shared" si="50"/>
        <v>0</v>
      </c>
      <c r="AZ275" s="2">
        <f t="shared" si="51"/>
        <v>0</v>
      </c>
      <c r="BA275" s="2">
        <f t="shared" si="52"/>
        <v>0</v>
      </c>
      <c r="BB275" s="2">
        <f t="shared" si="53"/>
        <v>0</v>
      </c>
      <c r="BC275" s="2">
        <f t="shared" si="54"/>
        <v>0</v>
      </c>
      <c r="BD275" s="2">
        <f t="shared" si="55"/>
        <v>0</v>
      </c>
    </row>
    <row r="276" spans="1:56" ht="15" customHeight="1" x14ac:dyDescent="0.25">
      <c r="A276" s="2" t="s">
        <v>431</v>
      </c>
      <c r="B276" s="2" t="s">
        <v>432</v>
      </c>
      <c r="C276" s="2">
        <v>2017</v>
      </c>
      <c r="D276" s="2" t="s">
        <v>609</v>
      </c>
      <c r="E276" s="2" t="s">
        <v>609</v>
      </c>
      <c r="F276" s="2" t="s">
        <v>609</v>
      </c>
      <c r="G276" s="2" t="s">
        <v>609</v>
      </c>
      <c r="H276" s="2" t="s">
        <v>609</v>
      </c>
      <c r="I276" s="2" t="s">
        <v>609</v>
      </c>
      <c r="J276" s="2" t="s">
        <v>609</v>
      </c>
      <c r="K276" s="2" t="s">
        <v>609</v>
      </c>
      <c r="L276" s="2" t="s">
        <v>609</v>
      </c>
      <c r="M276" s="2" t="s">
        <v>609</v>
      </c>
      <c r="N276" s="2" t="s">
        <v>609</v>
      </c>
      <c r="O276" s="2" t="s">
        <v>609</v>
      </c>
      <c r="P276" s="2" t="s">
        <v>609</v>
      </c>
      <c r="Q276" s="2" t="s">
        <v>609</v>
      </c>
      <c r="R276" s="2" t="s">
        <v>609</v>
      </c>
      <c r="S276" s="2" t="s">
        <v>609</v>
      </c>
      <c r="T276" s="2" t="s">
        <v>609</v>
      </c>
      <c r="U276" s="2" t="s">
        <v>609</v>
      </c>
      <c r="V276" s="2" t="s">
        <v>609</v>
      </c>
      <c r="W276" s="2" t="s">
        <v>609</v>
      </c>
      <c r="X276" s="2" t="s">
        <v>609</v>
      </c>
      <c r="Y276" s="2" t="s">
        <v>609</v>
      </c>
      <c r="Z276" s="2" t="s">
        <v>609</v>
      </c>
      <c r="AA276" s="2" t="s">
        <v>609</v>
      </c>
      <c r="AB276" s="2" t="s">
        <v>609</v>
      </c>
      <c r="AC276" s="2" t="s">
        <v>609</v>
      </c>
      <c r="AD276" s="2" t="s">
        <v>609</v>
      </c>
      <c r="AE276" s="2" t="s">
        <v>609</v>
      </c>
      <c r="AF276" s="2" t="s">
        <v>609</v>
      </c>
      <c r="AG276" s="2" t="s">
        <v>609</v>
      </c>
      <c r="AH276" s="2" t="s">
        <v>609</v>
      </c>
      <c r="AI276" s="2" t="s">
        <v>609</v>
      </c>
      <c r="AJ276" s="2" t="s">
        <v>609</v>
      </c>
      <c r="AK276" s="2" t="s">
        <v>609</v>
      </c>
      <c r="AL276" s="2" t="s">
        <v>609</v>
      </c>
      <c r="AM276" s="2" t="s">
        <v>609</v>
      </c>
      <c r="AN276" s="2" t="s">
        <v>609</v>
      </c>
      <c r="AO276" s="2" t="s">
        <v>609</v>
      </c>
      <c r="AQ276" s="2">
        <f t="shared" si="46"/>
        <v>0</v>
      </c>
      <c r="AR276" s="2">
        <f t="shared" si="45"/>
        <v>0</v>
      </c>
      <c r="AT276" s="2">
        <f t="shared" si="47"/>
        <v>0</v>
      </c>
      <c r="AU276" s="2">
        <f t="shared" si="48"/>
        <v>0</v>
      </c>
      <c r="AV276" s="16" t="str">
        <f t="shared" si="49"/>
        <v/>
      </c>
      <c r="AY276" s="2">
        <f t="shared" si="50"/>
        <v>0</v>
      </c>
      <c r="AZ276" s="2">
        <f t="shared" si="51"/>
        <v>0</v>
      </c>
      <c r="BA276" s="2">
        <f t="shared" si="52"/>
        <v>0</v>
      </c>
      <c r="BB276" s="2">
        <f t="shared" si="53"/>
        <v>0</v>
      </c>
      <c r="BC276" s="2">
        <f t="shared" si="54"/>
        <v>0</v>
      </c>
      <c r="BD276" s="2">
        <f t="shared" si="55"/>
        <v>0</v>
      </c>
    </row>
    <row r="277" spans="1:56" ht="15" customHeight="1" x14ac:dyDescent="0.25">
      <c r="A277" s="2" t="s">
        <v>433</v>
      </c>
      <c r="B277" s="2" t="s">
        <v>434</v>
      </c>
      <c r="C277" s="2">
        <v>2017</v>
      </c>
      <c r="D277" s="2">
        <v>92.585999999999999</v>
      </c>
      <c r="E277" s="2">
        <v>23.61</v>
      </c>
      <c r="F277" s="2" t="s">
        <v>726</v>
      </c>
      <c r="G277" s="2" t="s">
        <v>609</v>
      </c>
      <c r="H277" s="2" t="s">
        <v>726</v>
      </c>
      <c r="I277" s="2">
        <v>129.5564</v>
      </c>
      <c r="J277" s="2" t="s">
        <v>726</v>
      </c>
      <c r="K277" s="2" t="s">
        <v>726</v>
      </c>
      <c r="L277" s="2" t="s">
        <v>726</v>
      </c>
      <c r="M277" s="2" t="s">
        <v>726</v>
      </c>
      <c r="N277" s="2" t="s">
        <v>726</v>
      </c>
      <c r="O277" s="2" t="s">
        <v>726</v>
      </c>
      <c r="P277" s="2" t="s">
        <v>726</v>
      </c>
      <c r="Q277" s="2">
        <v>77.686000000000007</v>
      </c>
      <c r="R277" s="2">
        <v>0</v>
      </c>
      <c r="S277" s="2">
        <v>49.9</v>
      </c>
      <c r="T277" s="2">
        <v>1.8924000000000001</v>
      </c>
      <c r="U277" s="2" t="s">
        <v>726</v>
      </c>
      <c r="V277" s="2" t="s">
        <v>726</v>
      </c>
      <c r="W277" s="2" t="s">
        <v>8</v>
      </c>
      <c r="X277" s="2" t="s">
        <v>726</v>
      </c>
      <c r="Y277" s="2" t="s">
        <v>726</v>
      </c>
      <c r="Z277" s="2" t="s">
        <v>726</v>
      </c>
      <c r="AA277" s="2" t="s">
        <v>726</v>
      </c>
      <c r="AB277" s="2" t="s">
        <v>726</v>
      </c>
      <c r="AC277" s="2">
        <v>7.8E-2</v>
      </c>
      <c r="AD277" s="2" t="s">
        <v>726</v>
      </c>
      <c r="AE277" s="2" t="s">
        <v>726</v>
      </c>
      <c r="AF277" s="2" t="s">
        <v>726</v>
      </c>
      <c r="AG277" s="2" t="s">
        <v>726</v>
      </c>
      <c r="AH277" s="2" t="s">
        <v>727</v>
      </c>
      <c r="AI277" s="2" t="s">
        <v>726</v>
      </c>
      <c r="AJ277" s="2" t="s">
        <v>726</v>
      </c>
      <c r="AK277" s="2" t="s">
        <v>726</v>
      </c>
      <c r="AL277" s="2" t="s">
        <v>726</v>
      </c>
      <c r="AM277" s="2" t="s">
        <v>726</v>
      </c>
      <c r="AN277" s="2" t="s">
        <v>726</v>
      </c>
      <c r="AO277" s="2" t="s">
        <v>726</v>
      </c>
      <c r="AQ277" s="2">
        <f t="shared" si="46"/>
        <v>129.55640000000002</v>
      </c>
      <c r="AR277" s="2">
        <f t="shared" si="45"/>
        <v>129.55640000000002</v>
      </c>
      <c r="AT277" s="2">
        <f t="shared" si="47"/>
        <v>92.585999999999999</v>
      </c>
      <c r="AU277" s="2">
        <f t="shared" si="48"/>
        <v>23.61</v>
      </c>
      <c r="AV277" s="16">
        <f t="shared" si="49"/>
        <v>0.89687580080953144</v>
      </c>
      <c r="AY277" s="2">
        <f t="shared" si="50"/>
        <v>0</v>
      </c>
      <c r="AZ277" s="2">
        <f t="shared" si="51"/>
        <v>0</v>
      </c>
      <c r="BA277" s="2">
        <f t="shared" si="52"/>
        <v>0</v>
      </c>
      <c r="BB277" s="2">
        <f t="shared" si="53"/>
        <v>0</v>
      </c>
      <c r="BC277" s="2">
        <f t="shared" si="54"/>
        <v>0</v>
      </c>
      <c r="BD277" s="2">
        <f t="shared" si="55"/>
        <v>0</v>
      </c>
    </row>
    <row r="278" spans="1:56" ht="15" customHeight="1" x14ac:dyDescent="0.25">
      <c r="A278" s="2" t="s">
        <v>435</v>
      </c>
      <c r="B278" s="2" t="s">
        <v>436</v>
      </c>
      <c r="C278" s="2">
        <v>2017</v>
      </c>
      <c r="D278" s="2" t="s">
        <v>726</v>
      </c>
      <c r="E278" s="2" t="s">
        <v>726</v>
      </c>
      <c r="F278" s="2" t="s">
        <v>726</v>
      </c>
      <c r="G278" s="2" t="s">
        <v>726</v>
      </c>
      <c r="H278" s="2" t="s">
        <v>726</v>
      </c>
      <c r="I278" s="2" t="s">
        <v>726</v>
      </c>
      <c r="J278" s="2" t="s">
        <v>726</v>
      </c>
      <c r="K278" s="2" t="s">
        <v>726</v>
      </c>
      <c r="L278" s="2" t="s">
        <v>726</v>
      </c>
      <c r="M278" s="2" t="s">
        <v>726</v>
      </c>
      <c r="N278" s="2" t="s">
        <v>726</v>
      </c>
      <c r="O278" s="2" t="s">
        <v>726</v>
      </c>
      <c r="P278" s="2" t="s">
        <v>726</v>
      </c>
      <c r="Q278" s="2" t="s">
        <v>726</v>
      </c>
      <c r="R278" s="2" t="s">
        <v>726</v>
      </c>
      <c r="S278" s="2" t="s">
        <v>726</v>
      </c>
      <c r="T278" s="2" t="s">
        <v>726</v>
      </c>
      <c r="U278" s="2" t="s">
        <v>726</v>
      </c>
      <c r="V278" s="2" t="s">
        <v>726</v>
      </c>
      <c r="W278" s="2" t="s">
        <v>726</v>
      </c>
      <c r="X278" s="2" t="s">
        <v>726</v>
      </c>
      <c r="Y278" s="2" t="s">
        <v>726</v>
      </c>
      <c r="Z278" s="2" t="s">
        <v>726</v>
      </c>
      <c r="AA278" s="2" t="s">
        <v>726</v>
      </c>
      <c r="AB278" s="2" t="s">
        <v>726</v>
      </c>
      <c r="AC278" s="2" t="s">
        <v>726</v>
      </c>
      <c r="AD278" s="2" t="s">
        <v>726</v>
      </c>
      <c r="AE278" s="2" t="s">
        <v>726</v>
      </c>
      <c r="AF278" s="2" t="s">
        <v>726</v>
      </c>
      <c r="AG278" s="2" t="s">
        <v>726</v>
      </c>
      <c r="AH278" s="2" t="s">
        <v>609</v>
      </c>
      <c r="AI278" s="2" t="s">
        <v>726</v>
      </c>
      <c r="AJ278" s="2" t="s">
        <v>726</v>
      </c>
      <c r="AK278" s="2" t="s">
        <v>726</v>
      </c>
      <c r="AL278" s="2" t="s">
        <v>726</v>
      </c>
      <c r="AM278" s="2" t="s">
        <v>726</v>
      </c>
      <c r="AN278" s="2" t="s">
        <v>726</v>
      </c>
      <c r="AO278" s="2" t="s">
        <v>726</v>
      </c>
      <c r="AQ278" s="2">
        <f t="shared" si="46"/>
        <v>0</v>
      </c>
      <c r="AR278" s="2">
        <f t="shared" si="45"/>
        <v>0</v>
      </c>
      <c r="AT278" s="2">
        <f t="shared" si="47"/>
        <v>0</v>
      </c>
      <c r="AU278" s="2">
        <f t="shared" si="48"/>
        <v>0</v>
      </c>
      <c r="AV278" s="16" t="str">
        <f t="shared" si="49"/>
        <v/>
      </c>
      <c r="AY278" s="2">
        <f t="shared" si="50"/>
        <v>0</v>
      </c>
      <c r="AZ278" s="2">
        <f t="shared" si="51"/>
        <v>0</v>
      </c>
      <c r="BA278" s="2">
        <f t="shared" si="52"/>
        <v>0</v>
      </c>
      <c r="BB278" s="2">
        <f t="shared" si="53"/>
        <v>0</v>
      </c>
      <c r="BC278" s="2">
        <f t="shared" si="54"/>
        <v>0</v>
      </c>
      <c r="BD278" s="2">
        <f t="shared" si="55"/>
        <v>0</v>
      </c>
    </row>
    <row r="279" spans="1:56" ht="15" customHeight="1" x14ac:dyDescent="0.25">
      <c r="A279" s="2" t="s">
        <v>437</v>
      </c>
      <c r="B279" s="2" t="s">
        <v>438</v>
      </c>
      <c r="C279" s="2">
        <v>2017</v>
      </c>
      <c r="D279" s="2" t="s">
        <v>726</v>
      </c>
      <c r="E279" s="2" t="s">
        <v>726</v>
      </c>
      <c r="F279" s="2" t="s">
        <v>726</v>
      </c>
      <c r="G279" s="2" t="s">
        <v>726</v>
      </c>
      <c r="H279" s="2" t="s">
        <v>726</v>
      </c>
      <c r="I279" s="2" t="s">
        <v>726</v>
      </c>
      <c r="J279" s="2" t="s">
        <v>726</v>
      </c>
      <c r="K279" s="2" t="s">
        <v>726</v>
      </c>
      <c r="L279" s="2" t="s">
        <v>726</v>
      </c>
      <c r="M279" s="2" t="s">
        <v>726</v>
      </c>
      <c r="N279" s="2" t="s">
        <v>726</v>
      </c>
      <c r="O279" s="2" t="s">
        <v>726</v>
      </c>
      <c r="P279" s="2" t="s">
        <v>726</v>
      </c>
      <c r="Q279" s="2" t="s">
        <v>726</v>
      </c>
      <c r="R279" s="2" t="s">
        <v>726</v>
      </c>
      <c r="S279" s="2" t="s">
        <v>726</v>
      </c>
      <c r="T279" s="2" t="s">
        <v>726</v>
      </c>
      <c r="U279" s="2" t="s">
        <v>726</v>
      </c>
      <c r="V279" s="2" t="s">
        <v>726</v>
      </c>
      <c r="W279" s="2" t="s">
        <v>726</v>
      </c>
      <c r="X279" s="2" t="s">
        <v>726</v>
      </c>
      <c r="Y279" s="2" t="s">
        <v>726</v>
      </c>
      <c r="Z279" s="2" t="s">
        <v>726</v>
      </c>
      <c r="AA279" s="2" t="s">
        <v>726</v>
      </c>
      <c r="AB279" s="2" t="s">
        <v>726</v>
      </c>
      <c r="AC279" s="2" t="s">
        <v>726</v>
      </c>
      <c r="AD279" s="2" t="s">
        <v>726</v>
      </c>
      <c r="AE279" s="2" t="s">
        <v>726</v>
      </c>
      <c r="AF279" s="2" t="s">
        <v>726</v>
      </c>
      <c r="AG279" s="2" t="s">
        <v>726</v>
      </c>
      <c r="AH279" s="2" t="s">
        <v>727</v>
      </c>
      <c r="AI279" s="2" t="s">
        <v>726</v>
      </c>
      <c r="AJ279" s="2" t="s">
        <v>726</v>
      </c>
      <c r="AK279" s="2" t="s">
        <v>726</v>
      </c>
      <c r="AL279" s="2" t="s">
        <v>726</v>
      </c>
      <c r="AM279" s="2" t="s">
        <v>726</v>
      </c>
      <c r="AN279" s="2" t="s">
        <v>726</v>
      </c>
      <c r="AO279" s="2" t="s">
        <v>726</v>
      </c>
      <c r="AQ279" s="2">
        <f t="shared" si="46"/>
        <v>0</v>
      </c>
      <c r="AR279" s="2">
        <f t="shared" si="45"/>
        <v>0</v>
      </c>
      <c r="AT279" s="2">
        <f t="shared" si="47"/>
        <v>0</v>
      </c>
      <c r="AU279" s="2">
        <f t="shared" si="48"/>
        <v>0</v>
      </c>
      <c r="AV279" s="16" t="str">
        <f t="shared" si="49"/>
        <v/>
      </c>
      <c r="AY279" s="2">
        <f t="shared" si="50"/>
        <v>0</v>
      </c>
      <c r="AZ279" s="2">
        <f t="shared" si="51"/>
        <v>0</v>
      </c>
      <c r="BA279" s="2">
        <f t="shared" si="52"/>
        <v>0</v>
      </c>
      <c r="BB279" s="2">
        <f t="shared" si="53"/>
        <v>0</v>
      </c>
      <c r="BC279" s="2">
        <f t="shared" si="54"/>
        <v>0</v>
      </c>
      <c r="BD279" s="2">
        <f t="shared" si="55"/>
        <v>0</v>
      </c>
    </row>
    <row r="280" spans="1:56" ht="15" customHeight="1" x14ac:dyDescent="0.25">
      <c r="A280" s="2" t="s">
        <v>439</v>
      </c>
      <c r="B280" s="2" t="s">
        <v>440</v>
      </c>
      <c r="C280" s="2">
        <v>2017</v>
      </c>
      <c r="D280" s="2" t="s">
        <v>726</v>
      </c>
      <c r="E280" s="2" t="s">
        <v>726</v>
      </c>
      <c r="F280" s="2" t="s">
        <v>726</v>
      </c>
      <c r="G280" s="2" t="s">
        <v>726</v>
      </c>
      <c r="H280" s="2" t="s">
        <v>726</v>
      </c>
      <c r="I280" s="2" t="s">
        <v>726</v>
      </c>
      <c r="J280" s="2" t="s">
        <v>726</v>
      </c>
      <c r="K280" s="2" t="s">
        <v>726</v>
      </c>
      <c r="L280" s="2" t="s">
        <v>726</v>
      </c>
      <c r="M280" s="2" t="s">
        <v>726</v>
      </c>
      <c r="N280" s="2" t="s">
        <v>726</v>
      </c>
      <c r="O280" s="2" t="s">
        <v>726</v>
      </c>
      <c r="P280" s="2" t="s">
        <v>726</v>
      </c>
      <c r="Q280" s="2" t="s">
        <v>726</v>
      </c>
      <c r="R280" s="2" t="s">
        <v>726</v>
      </c>
      <c r="S280" s="2" t="s">
        <v>726</v>
      </c>
      <c r="T280" s="2" t="s">
        <v>726</v>
      </c>
      <c r="U280" s="2" t="s">
        <v>726</v>
      </c>
      <c r="V280" s="2" t="s">
        <v>726</v>
      </c>
      <c r="W280" s="2" t="s">
        <v>726</v>
      </c>
      <c r="X280" s="2" t="s">
        <v>726</v>
      </c>
      <c r="Y280" s="2" t="s">
        <v>726</v>
      </c>
      <c r="Z280" s="2" t="s">
        <v>726</v>
      </c>
      <c r="AA280" s="2" t="s">
        <v>726</v>
      </c>
      <c r="AB280" s="2" t="s">
        <v>726</v>
      </c>
      <c r="AC280" s="2" t="s">
        <v>726</v>
      </c>
      <c r="AD280" s="2" t="s">
        <v>726</v>
      </c>
      <c r="AE280" s="2" t="s">
        <v>726</v>
      </c>
      <c r="AF280" s="2" t="s">
        <v>726</v>
      </c>
      <c r="AG280" s="2" t="s">
        <v>726</v>
      </c>
      <c r="AH280" s="2" t="s">
        <v>609</v>
      </c>
      <c r="AI280" s="2" t="s">
        <v>726</v>
      </c>
      <c r="AJ280" s="2" t="s">
        <v>726</v>
      </c>
      <c r="AK280" s="2" t="s">
        <v>726</v>
      </c>
      <c r="AL280" s="2" t="s">
        <v>726</v>
      </c>
      <c r="AM280" s="2" t="s">
        <v>726</v>
      </c>
      <c r="AN280" s="2" t="s">
        <v>726</v>
      </c>
      <c r="AO280" s="2" t="s">
        <v>726</v>
      </c>
      <c r="AQ280" s="2">
        <f t="shared" si="46"/>
        <v>0</v>
      </c>
      <c r="AR280" s="2">
        <f t="shared" si="45"/>
        <v>0</v>
      </c>
      <c r="AT280" s="2">
        <f t="shared" si="47"/>
        <v>0</v>
      </c>
      <c r="AU280" s="2">
        <f t="shared" si="48"/>
        <v>0</v>
      </c>
      <c r="AV280" s="16" t="str">
        <f t="shared" si="49"/>
        <v/>
      </c>
      <c r="AY280" s="2">
        <f t="shared" si="50"/>
        <v>0</v>
      </c>
      <c r="AZ280" s="2">
        <f t="shared" si="51"/>
        <v>0</v>
      </c>
      <c r="BA280" s="2">
        <f t="shared" si="52"/>
        <v>0</v>
      </c>
      <c r="BB280" s="2">
        <f t="shared" si="53"/>
        <v>0</v>
      </c>
      <c r="BC280" s="2">
        <f t="shared" si="54"/>
        <v>0</v>
      </c>
      <c r="BD280" s="2">
        <f t="shared" si="55"/>
        <v>0</v>
      </c>
    </row>
    <row r="281" spans="1:56" ht="15" customHeight="1" x14ac:dyDescent="0.25">
      <c r="A281" s="2" t="s">
        <v>439</v>
      </c>
      <c r="B281" s="2" t="s">
        <v>441</v>
      </c>
      <c r="C281" s="2">
        <v>2017</v>
      </c>
      <c r="D281" s="2" t="s">
        <v>726</v>
      </c>
      <c r="E281" s="2" t="s">
        <v>726</v>
      </c>
      <c r="F281" s="2" t="s">
        <v>726</v>
      </c>
      <c r="G281" s="2" t="s">
        <v>726</v>
      </c>
      <c r="H281" s="2" t="s">
        <v>726</v>
      </c>
      <c r="I281" s="2" t="s">
        <v>726</v>
      </c>
      <c r="J281" s="2" t="s">
        <v>726</v>
      </c>
      <c r="K281" s="2" t="s">
        <v>726</v>
      </c>
      <c r="L281" s="2" t="s">
        <v>726</v>
      </c>
      <c r="M281" s="2" t="s">
        <v>726</v>
      </c>
      <c r="N281" s="2" t="s">
        <v>726</v>
      </c>
      <c r="O281" s="2" t="s">
        <v>726</v>
      </c>
      <c r="P281" s="2" t="s">
        <v>726</v>
      </c>
      <c r="Q281" s="2" t="s">
        <v>726</v>
      </c>
      <c r="R281" s="2" t="s">
        <v>726</v>
      </c>
      <c r="S281" s="2" t="s">
        <v>726</v>
      </c>
      <c r="T281" s="2" t="s">
        <v>726</v>
      </c>
      <c r="U281" s="2" t="s">
        <v>726</v>
      </c>
      <c r="V281" s="2" t="s">
        <v>726</v>
      </c>
      <c r="W281" s="2" t="s">
        <v>726</v>
      </c>
      <c r="X281" s="2" t="s">
        <v>726</v>
      </c>
      <c r="Y281" s="2" t="s">
        <v>726</v>
      </c>
      <c r="Z281" s="2" t="s">
        <v>726</v>
      </c>
      <c r="AA281" s="2" t="s">
        <v>726</v>
      </c>
      <c r="AB281" s="2" t="s">
        <v>726</v>
      </c>
      <c r="AC281" s="2" t="s">
        <v>726</v>
      </c>
      <c r="AD281" s="2" t="s">
        <v>726</v>
      </c>
      <c r="AE281" s="2" t="s">
        <v>726</v>
      </c>
      <c r="AF281" s="2" t="s">
        <v>726</v>
      </c>
      <c r="AG281" s="2" t="s">
        <v>726</v>
      </c>
      <c r="AH281" s="2" t="s">
        <v>609</v>
      </c>
      <c r="AI281" s="2" t="s">
        <v>726</v>
      </c>
      <c r="AJ281" s="2" t="s">
        <v>726</v>
      </c>
      <c r="AK281" s="2" t="s">
        <v>726</v>
      </c>
      <c r="AL281" s="2" t="s">
        <v>726</v>
      </c>
      <c r="AM281" s="2" t="s">
        <v>726</v>
      </c>
      <c r="AN281" s="2" t="s">
        <v>726</v>
      </c>
      <c r="AO281" s="2" t="s">
        <v>726</v>
      </c>
      <c r="AQ281" s="2">
        <f t="shared" si="46"/>
        <v>0</v>
      </c>
      <c r="AR281" s="2">
        <f t="shared" si="45"/>
        <v>0</v>
      </c>
      <c r="AT281" s="2">
        <f t="shared" si="47"/>
        <v>0</v>
      </c>
      <c r="AU281" s="2">
        <f t="shared" si="48"/>
        <v>0</v>
      </c>
      <c r="AV281" s="16" t="str">
        <f t="shared" si="49"/>
        <v/>
      </c>
      <c r="AY281" s="2">
        <f t="shared" si="50"/>
        <v>0</v>
      </c>
      <c r="AZ281" s="2">
        <f t="shared" si="51"/>
        <v>0</v>
      </c>
      <c r="BA281" s="2">
        <f t="shared" si="52"/>
        <v>0</v>
      </c>
      <c r="BB281" s="2">
        <f t="shared" si="53"/>
        <v>0</v>
      </c>
      <c r="BC281" s="2">
        <f t="shared" si="54"/>
        <v>0</v>
      </c>
      <c r="BD281" s="2">
        <f t="shared" si="55"/>
        <v>0</v>
      </c>
    </row>
    <row r="282" spans="1:56" ht="15" customHeight="1" x14ac:dyDescent="0.25">
      <c r="A282" s="2" t="s">
        <v>439</v>
      </c>
      <c r="B282" s="2" t="s">
        <v>442</v>
      </c>
      <c r="C282" s="2">
        <v>2017</v>
      </c>
      <c r="D282" s="2" t="s">
        <v>726</v>
      </c>
      <c r="E282" s="2" t="s">
        <v>726</v>
      </c>
      <c r="F282" s="2" t="s">
        <v>726</v>
      </c>
      <c r="G282" s="2" t="s">
        <v>726</v>
      </c>
      <c r="H282" s="2" t="s">
        <v>726</v>
      </c>
      <c r="I282" s="2" t="s">
        <v>726</v>
      </c>
      <c r="J282" s="2" t="s">
        <v>726</v>
      </c>
      <c r="K282" s="2" t="s">
        <v>726</v>
      </c>
      <c r="L282" s="2" t="s">
        <v>726</v>
      </c>
      <c r="M282" s="2" t="s">
        <v>726</v>
      </c>
      <c r="N282" s="2" t="s">
        <v>726</v>
      </c>
      <c r="O282" s="2" t="s">
        <v>726</v>
      </c>
      <c r="P282" s="2" t="s">
        <v>726</v>
      </c>
      <c r="Q282" s="2" t="s">
        <v>726</v>
      </c>
      <c r="R282" s="2" t="s">
        <v>726</v>
      </c>
      <c r="S282" s="2" t="s">
        <v>726</v>
      </c>
      <c r="T282" s="2" t="s">
        <v>726</v>
      </c>
      <c r="U282" s="2" t="s">
        <v>726</v>
      </c>
      <c r="V282" s="2" t="s">
        <v>726</v>
      </c>
      <c r="W282" s="2" t="s">
        <v>726</v>
      </c>
      <c r="X282" s="2" t="s">
        <v>726</v>
      </c>
      <c r="Y282" s="2" t="s">
        <v>726</v>
      </c>
      <c r="Z282" s="2" t="s">
        <v>726</v>
      </c>
      <c r="AA282" s="2" t="s">
        <v>726</v>
      </c>
      <c r="AB282" s="2" t="s">
        <v>726</v>
      </c>
      <c r="AC282" s="2" t="s">
        <v>726</v>
      </c>
      <c r="AD282" s="2" t="s">
        <v>726</v>
      </c>
      <c r="AE282" s="2" t="s">
        <v>726</v>
      </c>
      <c r="AF282" s="2" t="s">
        <v>726</v>
      </c>
      <c r="AG282" s="2" t="s">
        <v>726</v>
      </c>
      <c r="AH282" s="2" t="s">
        <v>609</v>
      </c>
      <c r="AI282" s="2" t="s">
        <v>726</v>
      </c>
      <c r="AJ282" s="2" t="s">
        <v>726</v>
      </c>
      <c r="AK282" s="2" t="s">
        <v>726</v>
      </c>
      <c r="AL282" s="2" t="s">
        <v>726</v>
      </c>
      <c r="AM282" s="2" t="s">
        <v>726</v>
      </c>
      <c r="AN282" s="2" t="s">
        <v>726</v>
      </c>
      <c r="AO282" s="2" t="s">
        <v>726</v>
      </c>
      <c r="AQ282" s="2">
        <f t="shared" si="46"/>
        <v>0</v>
      </c>
      <c r="AR282" s="2">
        <f t="shared" si="45"/>
        <v>0</v>
      </c>
      <c r="AT282" s="2">
        <f t="shared" si="47"/>
        <v>0</v>
      </c>
      <c r="AU282" s="2">
        <f t="shared" si="48"/>
        <v>0</v>
      </c>
      <c r="AV282" s="16" t="str">
        <f t="shared" si="49"/>
        <v/>
      </c>
      <c r="AY282" s="2">
        <f t="shared" si="50"/>
        <v>0</v>
      </c>
      <c r="AZ282" s="2">
        <f t="shared" si="51"/>
        <v>0</v>
      </c>
      <c r="BA282" s="2">
        <f t="shared" si="52"/>
        <v>0</v>
      </c>
      <c r="BB282" s="2">
        <f t="shared" si="53"/>
        <v>0</v>
      </c>
      <c r="BC282" s="2">
        <f t="shared" si="54"/>
        <v>0</v>
      </c>
      <c r="BD282" s="2">
        <f t="shared" si="55"/>
        <v>0</v>
      </c>
    </row>
    <row r="283" spans="1:56" ht="15" customHeight="1" x14ac:dyDescent="0.25">
      <c r="A283" s="2" t="s">
        <v>439</v>
      </c>
      <c r="B283" s="2" t="s">
        <v>443</v>
      </c>
      <c r="C283" s="2">
        <v>2017</v>
      </c>
      <c r="D283" s="2" t="s">
        <v>726</v>
      </c>
      <c r="E283" s="2" t="s">
        <v>726</v>
      </c>
      <c r="F283" s="2" t="s">
        <v>726</v>
      </c>
      <c r="G283" s="2" t="s">
        <v>726</v>
      </c>
      <c r="H283" s="2" t="s">
        <v>726</v>
      </c>
      <c r="I283" s="2" t="s">
        <v>726</v>
      </c>
      <c r="J283" s="2" t="s">
        <v>726</v>
      </c>
      <c r="K283" s="2" t="s">
        <v>726</v>
      </c>
      <c r="L283" s="2" t="s">
        <v>726</v>
      </c>
      <c r="M283" s="2" t="s">
        <v>726</v>
      </c>
      <c r="N283" s="2" t="s">
        <v>726</v>
      </c>
      <c r="O283" s="2" t="s">
        <v>726</v>
      </c>
      <c r="P283" s="2" t="s">
        <v>726</v>
      </c>
      <c r="Q283" s="2" t="s">
        <v>726</v>
      </c>
      <c r="R283" s="2" t="s">
        <v>726</v>
      </c>
      <c r="S283" s="2" t="s">
        <v>726</v>
      </c>
      <c r="T283" s="2" t="s">
        <v>726</v>
      </c>
      <c r="U283" s="2" t="s">
        <v>726</v>
      </c>
      <c r="V283" s="2" t="s">
        <v>726</v>
      </c>
      <c r="W283" s="2" t="s">
        <v>726</v>
      </c>
      <c r="X283" s="2" t="s">
        <v>726</v>
      </c>
      <c r="Y283" s="2" t="s">
        <v>726</v>
      </c>
      <c r="Z283" s="2" t="s">
        <v>726</v>
      </c>
      <c r="AA283" s="2" t="s">
        <v>726</v>
      </c>
      <c r="AB283" s="2" t="s">
        <v>726</v>
      </c>
      <c r="AC283" s="2" t="s">
        <v>726</v>
      </c>
      <c r="AD283" s="2" t="s">
        <v>726</v>
      </c>
      <c r="AE283" s="2" t="s">
        <v>726</v>
      </c>
      <c r="AF283" s="2" t="s">
        <v>726</v>
      </c>
      <c r="AG283" s="2" t="s">
        <v>726</v>
      </c>
      <c r="AH283" s="2" t="s">
        <v>609</v>
      </c>
      <c r="AI283" s="2" t="s">
        <v>726</v>
      </c>
      <c r="AJ283" s="2" t="s">
        <v>726</v>
      </c>
      <c r="AK283" s="2" t="s">
        <v>726</v>
      </c>
      <c r="AL283" s="2" t="s">
        <v>726</v>
      </c>
      <c r="AM283" s="2" t="s">
        <v>726</v>
      </c>
      <c r="AN283" s="2" t="s">
        <v>726</v>
      </c>
      <c r="AO283" s="2" t="s">
        <v>726</v>
      </c>
      <c r="AQ283" s="2">
        <f t="shared" si="46"/>
        <v>0</v>
      </c>
      <c r="AR283" s="2">
        <f t="shared" si="45"/>
        <v>0</v>
      </c>
      <c r="AT283" s="2">
        <f t="shared" si="47"/>
        <v>0</v>
      </c>
      <c r="AU283" s="2">
        <f t="shared" si="48"/>
        <v>0</v>
      </c>
      <c r="AV283" s="16" t="str">
        <f t="shared" si="49"/>
        <v/>
      </c>
      <c r="AY283" s="2">
        <f t="shared" si="50"/>
        <v>0</v>
      </c>
      <c r="AZ283" s="2">
        <f t="shared" si="51"/>
        <v>0</v>
      </c>
      <c r="BA283" s="2">
        <f t="shared" si="52"/>
        <v>0</v>
      </c>
      <c r="BB283" s="2">
        <f t="shared" si="53"/>
        <v>0</v>
      </c>
      <c r="BC283" s="2">
        <f t="shared" si="54"/>
        <v>0</v>
      </c>
      <c r="BD283" s="2">
        <f t="shared" si="55"/>
        <v>0</v>
      </c>
    </row>
    <row r="284" spans="1:56" ht="15" customHeight="1" x14ac:dyDescent="0.25">
      <c r="A284" s="2" t="s">
        <v>439</v>
      </c>
      <c r="B284" s="2" t="s">
        <v>444</v>
      </c>
      <c r="C284" s="2">
        <v>2017</v>
      </c>
      <c r="D284" s="2" t="s">
        <v>726</v>
      </c>
      <c r="E284" s="2" t="s">
        <v>726</v>
      </c>
      <c r="F284" s="2" t="s">
        <v>726</v>
      </c>
      <c r="G284" s="2" t="s">
        <v>726</v>
      </c>
      <c r="H284" s="2" t="s">
        <v>726</v>
      </c>
      <c r="I284" s="2" t="s">
        <v>726</v>
      </c>
      <c r="J284" s="2" t="s">
        <v>726</v>
      </c>
      <c r="K284" s="2" t="s">
        <v>726</v>
      </c>
      <c r="L284" s="2" t="s">
        <v>726</v>
      </c>
      <c r="M284" s="2" t="s">
        <v>726</v>
      </c>
      <c r="N284" s="2" t="s">
        <v>726</v>
      </c>
      <c r="O284" s="2" t="s">
        <v>726</v>
      </c>
      <c r="P284" s="2" t="s">
        <v>726</v>
      </c>
      <c r="Q284" s="2" t="s">
        <v>726</v>
      </c>
      <c r="R284" s="2" t="s">
        <v>726</v>
      </c>
      <c r="S284" s="2" t="s">
        <v>726</v>
      </c>
      <c r="T284" s="2" t="s">
        <v>726</v>
      </c>
      <c r="U284" s="2" t="s">
        <v>726</v>
      </c>
      <c r="V284" s="2" t="s">
        <v>726</v>
      </c>
      <c r="W284" s="2" t="s">
        <v>726</v>
      </c>
      <c r="X284" s="2" t="s">
        <v>726</v>
      </c>
      <c r="Y284" s="2" t="s">
        <v>726</v>
      </c>
      <c r="Z284" s="2" t="s">
        <v>726</v>
      </c>
      <c r="AA284" s="2" t="s">
        <v>726</v>
      </c>
      <c r="AB284" s="2" t="s">
        <v>726</v>
      </c>
      <c r="AC284" s="2" t="s">
        <v>726</v>
      </c>
      <c r="AD284" s="2" t="s">
        <v>726</v>
      </c>
      <c r="AE284" s="2" t="s">
        <v>726</v>
      </c>
      <c r="AF284" s="2" t="s">
        <v>726</v>
      </c>
      <c r="AG284" s="2" t="s">
        <v>726</v>
      </c>
      <c r="AH284" s="2" t="s">
        <v>609</v>
      </c>
      <c r="AI284" s="2" t="s">
        <v>726</v>
      </c>
      <c r="AJ284" s="2" t="s">
        <v>726</v>
      </c>
      <c r="AK284" s="2" t="s">
        <v>726</v>
      </c>
      <c r="AL284" s="2" t="s">
        <v>726</v>
      </c>
      <c r="AM284" s="2" t="s">
        <v>726</v>
      </c>
      <c r="AN284" s="2" t="s">
        <v>726</v>
      </c>
      <c r="AO284" s="2" t="s">
        <v>726</v>
      </c>
      <c r="AQ284" s="2">
        <f t="shared" si="46"/>
        <v>0</v>
      </c>
      <c r="AR284" s="2">
        <f t="shared" si="45"/>
        <v>0</v>
      </c>
      <c r="AT284" s="2">
        <f t="shared" si="47"/>
        <v>0</v>
      </c>
      <c r="AU284" s="2">
        <f t="shared" si="48"/>
        <v>0</v>
      </c>
      <c r="AV284" s="16" t="str">
        <f t="shared" si="49"/>
        <v/>
      </c>
      <c r="AY284" s="2">
        <f t="shared" si="50"/>
        <v>0</v>
      </c>
      <c r="AZ284" s="2">
        <f t="shared" si="51"/>
        <v>0</v>
      </c>
      <c r="BA284" s="2">
        <f t="shared" si="52"/>
        <v>0</v>
      </c>
      <c r="BB284" s="2">
        <f t="shared" si="53"/>
        <v>0</v>
      </c>
      <c r="BC284" s="2">
        <f t="shared" si="54"/>
        <v>0</v>
      </c>
      <c r="BD284" s="2">
        <f t="shared" si="55"/>
        <v>0</v>
      </c>
    </row>
    <row r="285" spans="1:56" ht="15" customHeight="1" x14ac:dyDescent="0.25">
      <c r="A285" s="2" t="s">
        <v>439</v>
      </c>
      <c r="B285" s="2" t="s">
        <v>445</v>
      </c>
      <c r="C285" s="2">
        <v>2017</v>
      </c>
      <c r="D285" s="2" t="s">
        <v>726</v>
      </c>
      <c r="E285" s="2" t="s">
        <v>726</v>
      </c>
      <c r="F285" s="2" t="s">
        <v>726</v>
      </c>
      <c r="G285" s="2" t="s">
        <v>726</v>
      </c>
      <c r="H285" s="2" t="s">
        <v>726</v>
      </c>
      <c r="I285" s="2" t="s">
        <v>726</v>
      </c>
      <c r="J285" s="2" t="s">
        <v>726</v>
      </c>
      <c r="K285" s="2" t="s">
        <v>726</v>
      </c>
      <c r="L285" s="2" t="s">
        <v>726</v>
      </c>
      <c r="M285" s="2" t="s">
        <v>726</v>
      </c>
      <c r="N285" s="2" t="s">
        <v>726</v>
      </c>
      <c r="O285" s="2" t="s">
        <v>726</v>
      </c>
      <c r="P285" s="2" t="s">
        <v>726</v>
      </c>
      <c r="Q285" s="2" t="s">
        <v>726</v>
      </c>
      <c r="R285" s="2" t="s">
        <v>726</v>
      </c>
      <c r="S285" s="2" t="s">
        <v>726</v>
      </c>
      <c r="T285" s="2" t="s">
        <v>726</v>
      </c>
      <c r="U285" s="2" t="s">
        <v>726</v>
      </c>
      <c r="V285" s="2" t="s">
        <v>726</v>
      </c>
      <c r="W285" s="2" t="s">
        <v>726</v>
      </c>
      <c r="X285" s="2" t="s">
        <v>726</v>
      </c>
      <c r="Y285" s="2" t="s">
        <v>726</v>
      </c>
      <c r="Z285" s="2" t="s">
        <v>726</v>
      </c>
      <c r="AA285" s="2" t="s">
        <v>726</v>
      </c>
      <c r="AB285" s="2" t="s">
        <v>726</v>
      </c>
      <c r="AC285" s="2" t="s">
        <v>726</v>
      </c>
      <c r="AD285" s="2" t="s">
        <v>726</v>
      </c>
      <c r="AE285" s="2" t="s">
        <v>726</v>
      </c>
      <c r="AF285" s="2" t="s">
        <v>726</v>
      </c>
      <c r="AG285" s="2" t="s">
        <v>726</v>
      </c>
      <c r="AH285" s="2" t="s">
        <v>609</v>
      </c>
      <c r="AI285" s="2" t="s">
        <v>726</v>
      </c>
      <c r="AJ285" s="2" t="s">
        <v>726</v>
      </c>
      <c r="AK285" s="2" t="s">
        <v>726</v>
      </c>
      <c r="AL285" s="2" t="s">
        <v>726</v>
      </c>
      <c r="AM285" s="2" t="s">
        <v>726</v>
      </c>
      <c r="AN285" s="2" t="s">
        <v>726</v>
      </c>
      <c r="AO285" s="2" t="s">
        <v>726</v>
      </c>
      <c r="AQ285" s="2">
        <f t="shared" si="46"/>
        <v>0</v>
      </c>
      <c r="AR285" s="2">
        <f t="shared" si="45"/>
        <v>0</v>
      </c>
      <c r="AT285" s="2">
        <f t="shared" si="47"/>
        <v>0</v>
      </c>
      <c r="AU285" s="2">
        <f t="shared" si="48"/>
        <v>0</v>
      </c>
      <c r="AV285" s="16" t="str">
        <f t="shared" si="49"/>
        <v/>
      </c>
      <c r="AY285" s="2">
        <f t="shared" si="50"/>
        <v>0</v>
      </c>
      <c r="AZ285" s="2">
        <f t="shared" si="51"/>
        <v>0</v>
      </c>
      <c r="BA285" s="2">
        <f t="shared" si="52"/>
        <v>0</v>
      </c>
      <c r="BB285" s="2">
        <f t="shared" si="53"/>
        <v>0</v>
      </c>
      <c r="BC285" s="2">
        <f t="shared" si="54"/>
        <v>0</v>
      </c>
      <c r="BD285" s="2">
        <f t="shared" si="55"/>
        <v>0</v>
      </c>
    </row>
    <row r="286" spans="1:56" ht="15" customHeight="1" x14ac:dyDescent="0.25">
      <c r="A286" s="2" t="s">
        <v>439</v>
      </c>
      <c r="B286" s="2" t="s">
        <v>446</v>
      </c>
      <c r="C286" s="2">
        <v>2017</v>
      </c>
      <c r="D286" s="2" t="s">
        <v>726</v>
      </c>
      <c r="E286" s="2" t="s">
        <v>726</v>
      </c>
      <c r="F286" s="2" t="s">
        <v>726</v>
      </c>
      <c r="G286" s="2" t="s">
        <v>726</v>
      </c>
      <c r="H286" s="2" t="s">
        <v>726</v>
      </c>
      <c r="I286" s="2" t="s">
        <v>726</v>
      </c>
      <c r="J286" s="2" t="s">
        <v>726</v>
      </c>
      <c r="K286" s="2" t="s">
        <v>726</v>
      </c>
      <c r="L286" s="2" t="s">
        <v>726</v>
      </c>
      <c r="M286" s="2" t="s">
        <v>726</v>
      </c>
      <c r="N286" s="2" t="s">
        <v>726</v>
      </c>
      <c r="O286" s="2" t="s">
        <v>726</v>
      </c>
      <c r="P286" s="2" t="s">
        <v>726</v>
      </c>
      <c r="Q286" s="2" t="s">
        <v>726</v>
      </c>
      <c r="R286" s="2" t="s">
        <v>726</v>
      </c>
      <c r="S286" s="2" t="s">
        <v>726</v>
      </c>
      <c r="T286" s="2" t="s">
        <v>726</v>
      </c>
      <c r="U286" s="2" t="s">
        <v>726</v>
      </c>
      <c r="V286" s="2" t="s">
        <v>726</v>
      </c>
      <c r="W286" s="2" t="s">
        <v>726</v>
      </c>
      <c r="X286" s="2" t="s">
        <v>726</v>
      </c>
      <c r="Y286" s="2" t="s">
        <v>726</v>
      </c>
      <c r="Z286" s="2" t="s">
        <v>726</v>
      </c>
      <c r="AA286" s="2" t="s">
        <v>726</v>
      </c>
      <c r="AB286" s="2" t="s">
        <v>726</v>
      </c>
      <c r="AC286" s="2" t="s">
        <v>726</v>
      </c>
      <c r="AD286" s="2" t="s">
        <v>726</v>
      </c>
      <c r="AE286" s="2" t="s">
        <v>726</v>
      </c>
      <c r="AF286" s="2" t="s">
        <v>726</v>
      </c>
      <c r="AG286" s="2" t="s">
        <v>726</v>
      </c>
      <c r="AH286" s="2" t="s">
        <v>609</v>
      </c>
      <c r="AI286" s="2" t="s">
        <v>726</v>
      </c>
      <c r="AJ286" s="2" t="s">
        <v>726</v>
      </c>
      <c r="AK286" s="2" t="s">
        <v>726</v>
      </c>
      <c r="AL286" s="2" t="s">
        <v>726</v>
      </c>
      <c r="AM286" s="2" t="s">
        <v>726</v>
      </c>
      <c r="AN286" s="2" t="s">
        <v>726</v>
      </c>
      <c r="AO286" s="2" t="s">
        <v>726</v>
      </c>
      <c r="AQ286" s="2">
        <f t="shared" si="46"/>
        <v>0</v>
      </c>
      <c r="AR286" s="2">
        <f t="shared" si="45"/>
        <v>0</v>
      </c>
      <c r="AT286" s="2">
        <f t="shared" si="47"/>
        <v>0</v>
      </c>
      <c r="AU286" s="2">
        <f t="shared" si="48"/>
        <v>0</v>
      </c>
      <c r="AV286" s="16" t="str">
        <f t="shared" si="49"/>
        <v/>
      </c>
      <c r="AY286" s="2">
        <f t="shared" si="50"/>
        <v>0</v>
      </c>
      <c r="AZ286" s="2">
        <f t="shared" si="51"/>
        <v>0</v>
      </c>
      <c r="BA286" s="2">
        <f t="shared" si="52"/>
        <v>0</v>
      </c>
      <c r="BB286" s="2">
        <f t="shared" si="53"/>
        <v>0</v>
      </c>
      <c r="BC286" s="2">
        <f t="shared" si="54"/>
        <v>0</v>
      </c>
      <c r="BD286" s="2">
        <f t="shared" si="55"/>
        <v>0</v>
      </c>
    </row>
    <row r="287" spans="1:56" ht="15" customHeight="1" x14ac:dyDescent="0.25">
      <c r="A287" s="2" t="s">
        <v>439</v>
      </c>
      <c r="B287" s="2" t="s">
        <v>447</v>
      </c>
      <c r="C287" s="2">
        <v>2017</v>
      </c>
      <c r="D287" s="2" t="s">
        <v>726</v>
      </c>
      <c r="E287" s="2" t="s">
        <v>726</v>
      </c>
      <c r="F287" s="2" t="s">
        <v>726</v>
      </c>
      <c r="G287" s="2" t="s">
        <v>726</v>
      </c>
      <c r="H287" s="2" t="s">
        <v>726</v>
      </c>
      <c r="I287" s="2" t="s">
        <v>726</v>
      </c>
      <c r="J287" s="2" t="s">
        <v>726</v>
      </c>
      <c r="K287" s="2" t="s">
        <v>726</v>
      </c>
      <c r="L287" s="2" t="s">
        <v>726</v>
      </c>
      <c r="M287" s="2" t="s">
        <v>726</v>
      </c>
      <c r="N287" s="2" t="s">
        <v>726</v>
      </c>
      <c r="O287" s="2" t="s">
        <v>726</v>
      </c>
      <c r="P287" s="2" t="s">
        <v>726</v>
      </c>
      <c r="Q287" s="2" t="s">
        <v>726</v>
      </c>
      <c r="R287" s="2" t="s">
        <v>726</v>
      </c>
      <c r="S287" s="2" t="s">
        <v>726</v>
      </c>
      <c r="T287" s="2" t="s">
        <v>726</v>
      </c>
      <c r="U287" s="2" t="s">
        <v>726</v>
      </c>
      <c r="V287" s="2" t="s">
        <v>726</v>
      </c>
      <c r="W287" s="2" t="s">
        <v>726</v>
      </c>
      <c r="X287" s="2" t="s">
        <v>726</v>
      </c>
      <c r="Y287" s="2" t="s">
        <v>726</v>
      </c>
      <c r="Z287" s="2" t="s">
        <v>726</v>
      </c>
      <c r="AA287" s="2" t="s">
        <v>726</v>
      </c>
      <c r="AB287" s="2" t="s">
        <v>726</v>
      </c>
      <c r="AC287" s="2" t="s">
        <v>726</v>
      </c>
      <c r="AD287" s="2" t="s">
        <v>726</v>
      </c>
      <c r="AE287" s="2" t="s">
        <v>726</v>
      </c>
      <c r="AF287" s="2" t="s">
        <v>726</v>
      </c>
      <c r="AG287" s="2" t="s">
        <v>726</v>
      </c>
      <c r="AH287" s="2" t="s">
        <v>609</v>
      </c>
      <c r="AI287" s="2" t="s">
        <v>726</v>
      </c>
      <c r="AJ287" s="2" t="s">
        <v>726</v>
      </c>
      <c r="AK287" s="2" t="s">
        <v>726</v>
      </c>
      <c r="AL287" s="2" t="s">
        <v>726</v>
      </c>
      <c r="AM287" s="2" t="s">
        <v>726</v>
      </c>
      <c r="AN287" s="2" t="s">
        <v>726</v>
      </c>
      <c r="AO287" s="2" t="s">
        <v>726</v>
      </c>
      <c r="AQ287" s="2">
        <f t="shared" si="46"/>
        <v>0</v>
      </c>
      <c r="AR287" s="2">
        <f t="shared" si="45"/>
        <v>0</v>
      </c>
      <c r="AT287" s="2">
        <f t="shared" si="47"/>
        <v>0</v>
      </c>
      <c r="AU287" s="2">
        <f t="shared" si="48"/>
        <v>0</v>
      </c>
      <c r="AV287" s="16" t="str">
        <f t="shared" si="49"/>
        <v/>
      </c>
      <c r="AY287" s="2">
        <f t="shared" si="50"/>
        <v>0</v>
      </c>
      <c r="AZ287" s="2">
        <f t="shared" si="51"/>
        <v>0</v>
      </c>
      <c r="BA287" s="2">
        <f t="shared" si="52"/>
        <v>0</v>
      </c>
      <c r="BB287" s="2">
        <f t="shared" si="53"/>
        <v>0</v>
      </c>
      <c r="BC287" s="2">
        <f t="shared" si="54"/>
        <v>0</v>
      </c>
      <c r="BD287" s="2">
        <f t="shared" si="55"/>
        <v>0</v>
      </c>
    </row>
    <row r="288" spans="1:56" ht="15" customHeight="1" x14ac:dyDescent="0.25">
      <c r="A288" s="2" t="s">
        <v>439</v>
      </c>
      <c r="B288" s="2" t="s">
        <v>448</v>
      </c>
      <c r="C288" s="2">
        <v>2017</v>
      </c>
      <c r="D288" s="2">
        <v>107.51900000000001</v>
      </c>
      <c r="E288" s="2">
        <v>43.264000000000003</v>
      </c>
      <c r="F288" s="2" t="s">
        <v>726</v>
      </c>
      <c r="G288" s="2" t="s">
        <v>726</v>
      </c>
      <c r="H288" s="2" t="s">
        <v>726</v>
      </c>
      <c r="I288" s="2">
        <v>164.14</v>
      </c>
      <c r="J288" s="2" t="s">
        <v>726</v>
      </c>
      <c r="K288" s="2">
        <v>4.9000000000000002E-2</v>
      </c>
      <c r="L288" s="2" t="s">
        <v>726</v>
      </c>
      <c r="M288" s="2" t="s">
        <v>726</v>
      </c>
      <c r="N288" s="2" t="s">
        <v>726</v>
      </c>
      <c r="O288" s="2" t="s">
        <v>726</v>
      </c>
      <c r="P288" s="2" t="s">
        <v>726</v>
      </c>
      <c r="Q288" s="2">
        <v>0.312</v>
      </c>
      <c r="R288" s="2">
        <v>23.274999999999999</v>
      </c>
      <c r="S288" s="2">
        <v>4.5759999999999996</v>
      </c>
      <c r="T288" s="2">
        <v>78.733999999999995</v>
      </c>
      <c r="U288" s="2" t="s">
        <v>726</v>
      </c>
      <c r="V288" s="2">
        <v>40.064</v>
      </c>
      <c r="W288" s="2" t="s">
        <v>8</v>
      </c>
      <c r="X288" s="2">
        <v>0.32100000000000001</v>
      </c>
      <c r="Y288" s="2" t="s">
        <v>726</v>
      </c>
      <c r="Z288" s="2" t="s">
        <v>726</v>
      </c>
      <c r="AA288" s="2" t="s">
        <v>726</v>
      </c>
      <c r="AB288" s="2" t="s">
        <v>726</v>
      </c>
      <c r="AC288" s="2" t="s">
        <v>726</v>
      </c>
      <c r="AD288" s="2" t="s">
        <v>726</v>
      </c>
      <c r="AE288" s="2">
        <v>16.809000000000001</v>
      </c>
      <c r="AF288" s="2" t="s">
        <v>726</v>
      </c>
      <c r="AG288" s="2" t="s">
        <v>726</v>
      </c>
      <c r="AH288" s="2" t="s">
        <v>609</v>
      </c>
      <c r="AI288" s="2" t="s">
        <v>726</v>
      </c>
      <c r="AJ288" s="2" t="s">
        <v>726</v>
      </c>
      <c r="AK288" s="2" t="s">
        <v>726</v>
      </c>
      <c r="AL288" s="2" t="s">
        <v>726</v>
      </c>
      <c r="AM288" s="2" t="s">
        <v>726</v>
      </c>
      <c r="AN288" s="2" t="s">
        <v>726</v>
      </c>
      <c r="AO288" s="2" t="s">
        <v>726</v>
      </c>
      <c r="AQ288" s="2">
        <f t="shared" si="46"/>
        <v>164.14</v>
      </c>
      <c r="AR288" s="2">
        <f t="shared" si="45"/>
        <v>164.14</v>
      </c>
      <c r="AT288" s="2">
        <f t="shared" si="47"/>
        <v>107.51900000000001</v>
      </c>
      <c r="AU288" s="2">
        <f t="shared" si="48"/>
        <v>43.264000000000003</v>
      </c>
      <c r="AV288" s="16">
        <f t="shared" si="49"/>
        <v>0.91862434507128077</v>
      </c>
      <c r="AY288" s="2">
        <f t="shared" si="50"/>
        <v>0</v>
      </c>
      <c r="AZ288" s="2">
        <f t="shared" si="51"/>
        <v>0</v>
      </c>
      <c r="BA288" s="2">
        <f t="shared" si="52"/>
        <v>0</v>
      </c>
      <c r="BB288" s="2">
        <f t="shared" si="53"/>
        <v>0</v>
      </c>
      <c r="BC288" s="2">
        <f t="shared" si="54"/>
        <v>0</v>
      </c>
      <c r="BD288" s="2">
        <f t="shared" si="55"/>
        <v>0</v>
      </c>
    </row>
    <row r="289" spans="1:56" ht="15" customHeight="1" x14ac:dyDescent="0.25">
      <c r="A289" s="2" t="s">
        <v>439</v>
      </c>
      <c r="B289" s="2" t="s">
        <v>449</v>
      </c>
      <c r="C289" s="2">
        <v>2017</v>
      </c>
      <c r="D289" s="2" t="s">
        <v>726</v>
      </c>
      <c r="E289" s="2" t="s">
        <v>726</v>
      </c>
      <c r="F289" s="2" t="s">
        <v>726</v>
      </c>
      <c r="G289" s="2" t="s">
        <v>726</v>
      </c>
      <c r="H289" s="2" t="s">
        <v>726</v>
      </c>
      <c r="I289" s="2" t="s">
        <v>726</v>
      </c>
      <c r="J289" s="2" t="s">
        <v>726</v>
      </c>
      <c r="K289" s="2" t="s">
        <v>726</v>
      </c>
      <c r="L289" s="2" t="s">
        <v>726</v>
      </c>
      <c r="M289" s="2" t="s">
        <v>726</v>
      </c>
      <c r="N289" s="2" t="s">
        <v>726</v>
      </c>
      <c r="O289" s="2" t="s">
        <v>726</v>
      </c>
      <c r="P289" s="2" t="s">
        <v>726</v>
      </c>
      <c r="Q289" s="2" t="s">
        <v>726</v>
      </c>
      <c r="R289" s="2" t="s">
        <v>726</v>
      </c>
      <c r="S289" s="2" t="s">
        <v>726</v>
      </c>
      <c r="T289" s="2" t="s">
        <v>726</v>
      </c>
      <c r="U289" s="2" t="s">
        <v>726</v>
      </c>
      <c r="V289" s="2" t="s">
        <v>726</v>
      </c>
      <c r="W289" s="2" t="s">
        <v>726</v>
      </c>
      <c r="X289" s="2" t="s">
        <v>726</v>
      </c>
      <c r="Y289" s="2" t="s">
        <v>726</v>
      </c>
      <c r="Z289" s="2" t="s">
        <v>726</v>
      </c>
      <c r="AA289" s="2" t="s">
        <v>726</v>
      </c>
      <c r="AB289" s="2" t="s">
        <v>726</v>
      </c>
      <c r="AC289" s="2" t="s">
        <v>726</v>
      </c>
      <c r="AD289" s="2" t="s">
        <v>726</v>
      </c>
      <c r="AE289" s="2" t="s">
        <v>726</v>
      </c>
      <c r="AF289" s="2" t="s">
        <v>726</v>
      </c>
      <c r="AG289" s="2" t="s">
        <v>726</v>
      </c>
      <c r="AH289" s="2" t="s">
        <v>609</v>
      </c>
      <c r="AI289" s="2" t="s">
        <v>726</v>
      </c>
      <c r="AJ289" s="2" t="s">
        <v>726</v>
      </c>
      <c r="AK289" s="2" t="s">
        <v>726</v>
      </c>
      <c r="AL289" s="2" t="s">
        <v>726</v>
      </c>
      <c r="AM289" s="2" t="s">
        <v>726</v>
      </c>
      <c r="AN289" s="2" t="s">
        <v>726</v>
      </c>
      <c r="AO289" s="2" t="s">
        <v>726</v>
      </c>
      <c r="AQ289" s="2">
        <f t="shared" si="46"/>
        <v>0</v>
      </c>
      <c r="AR289" s="2">
        <f t="shared" si="45"/>
        <v>0</v>
      </c>
      <c r="AT289" s="2">
        <f t="shared" si="47"/>
        <v>0</v>
      </c>
      <c r="AU289" s="2">
        <f t="shared" si="48"/>
        <v>0</v>
      </c>
      <c r="AV289" s="16" t="str">
        <f t="shared" si="49"/>
        <v/>
      </c>
      <c r="AY289" s="2">
        <f t="shared" si="50"/>
        <v>0</v>
      </c>
      <c r="AZ289" s="2">
        <f t="shared" si="51"/>
        <v>0</v>
      </c>
      <c r="BA289" s="2">
        <f t="shared" si="52"/>
        <v>0</v>
      </c>
      <c r="BB289" s="2">
        <f t="shared" si="53"/>
        <v>0</v>
      </c>
      <c r="BC289" s="2">
        <f t="shared" si="54"/>
        <v>0</v>
      </c>
      <c r="BD289" s="2">
        <f t="shared" si="55"/>
        <v>0</v>
      </c>
    </row>
    <row r="290" spans="1:56" ht="15" customHeight="1" x14ac:dyDescent="0.25">
      <c r="A290" s="2" t="s">
        <v>439</v>
      </c>
      <c r="B290" s="2" t="s">
        <v>450</v>
      </c>
      <c r="C290" s="2">
        <v>2017</v>
      </c>
      <c r="D290" s="2">
        <v>75.926000000000002</v>
      </c>
      <c r="E290" s="2">
        <v>17.312999999999999</v>
      </c>
      <c r="F290" s="2" t="s">
        <v>726</v>
      </c>
      <c r="G290" s="2" t="s">
        <v>726</v>
      </c>
      <c r="H290" s="2" t="s">
        <v>726</v>
      </c>
      <c r="I290" s="2">
        <v>101.316</v>
      </c>
      <c r="J290" s="2" t="s">
        <v>726</v>
      </c>
      <c r="K290" s="2">
        <v>0.48099999999999998</v>
      </c>
      <c r="L290" s="2" t="s">
        <v>726</v>
      </c>
      <c r="M290" s="2" t="s">
        <v>726</v>
      </c>
      <c r="N290" s="2" t="s">
        <v>726</v>
      </c>
      <c r="O290" s="2" t="s">
        <v>726</v>
      </c>
      <c r="P290" s="2" t="s">
        <v>726</v>
      </c>
      <c r="Q290" s="2" t="s">
        <v>726</v>
      </c>
      <c r="R290" s="2">
        <v>33.113999999999997</v>
      </c>
      <c r="S290" s="2" t="s">
        <v>726</v>
      </c>
      <c r="T290" s="2">
        <v>61.497999999999998</v>
      </c>
      <c r="U290" s="2" t="s">
        <v>726</v>
      </c>
      <c r="V290" s="2" t="s">
        <v>726</v>
      </c>
      <c r="W290" s="2" t="s">
        <v>8</v>
      </c>
      <c r="X290" s="2">
        <v>6.2229999999999999</v>
      </c>
      <c r="Y290" s="2" t="s">
        <v>726</v>
      </c>
      <c r="Z290" s="2" t="s">
        <v>726</v>
      </c>
      <c r="AA290" s="2" t="s">
        <v>726</v>
      </c>
      <c r="AB290" s="2" t="s">
        <v>726</v>
      </c>
      <c r="AC290" s="2" t="s">
        <v>726</v>
      </c>
      <c r="AD290" s="2" t="s">
        <v>726</v>
      </c>
      <c r="AE290" s="2" t="s">
        <v>726</v>
      </c>
      <c r="AF290" s="2" t="s">
        <v>726</v>
      </c>
      <c r="AG290" s="2" t="s">
        <v>726</v>
      </c>
      <c r="AH290" s="2" t="s">
        <v>609</v>
      </c>
      <c r="AI290" s="2" t="s">
        <v>726</v>
      </c>
      <c r="AJ290" s="2" t="s">
        <v>726</v>
      </c>
      <c r="AK290" s="2" t="s">
        <v>726</v>
      </c>
      <c r="AL290" s="2" t="s">
        <v>726</v>
      </c>
      <c r="AM290" s="2" t="s">
        <v>726</v>
      </c>
      <c r="AN290" s="2" t="s">
        <v>726</v>
      </c>
      <c r="AO290" s="2" t="s">
        <v>726</v>
      </c>
      <c r="AQ290" s="2">
        <f t="shared" si="46"/>
        <v>101.31599999999999</v>
      </c>
      <c r="AR290" s="2">
        <f t="shared" si="45"/>
        <v>101.31599999999999</v>
      </c>
      <c r="AT290" s="2">
        <f t="shared" si="47"/>
        <v>75.926000000000002</v>
      </c>
      <c r="AU290" s="2">
        <f t="shared" si="48"/>
        <v>17.312999999999999</v>
      </c>
      <c r="AV290" s="16">
        <f t="shared" si="49"/>
        <v>0.92027912669272394</v>
      </c>
      <c r="AY290" s="2">
        <f t="shared" si="50"/>
        <v>0</v>
      </c>
      <c r="AZ290" s="2">
        <f t="shared" si="51"/>
        <v>0</v>
      </c>
      <c r="BA290" s="2">
        <f t="shared" si="52"/>
        <v>0</v>
      </c>
      <c r="BB290" s="2">
        <f t="shared" si="53"/>
        <v>0</v>
      </c>
      <c r="BC290" s="2">
        <f t="shared" si="54"/>
        <v>0</v>
      </c>
      <c r="BD290" s="2">
        <f t="shared" si="55"/>
        <v>0</v>
      </c>
    </row>
    <row r="291" spans="1:56" ht="15" customHeight="1" x14ac:dyDescent="0.25">
      <c r="A291" s="2" t="s">
        <v>439</v>
      </c>
      <c r="B291" s="2" t="s">
        <v>451</v>
      </c>
      <c r="C291" s="2">
        <v>2017</v>
      </c>
      <c r="D291" s="2" t="s">
        <v>726</v>
      </c>
      <c r="E291" s="2" t="s">
        <v>726</v>
      </c>
      <c r="F291" s="2" t="s">
        <v>726</v>
      </c>
      <c r="G291" s="2" t="s">
        <v>726</v>
      </c>
      <c r="H291" s="2" t="s">
        <v>726</v>
      </c>
      <c r="I291" s="2" t="s">
        <v>726</v>
      </c>
      <c r="J291" s="2" t="s">
        <v>726</v>
      </c>
      <c r="K291" s="2" t="s">
        <v>726</v>
      </c>
      <c r="L291" s="2" t="s">
        <v>726</v>
      </c>
      <c r="M291" s="2" t="s">
        <v>726</v>
      </c>
      <c r="N291" s="2" t="s">
        <v>726</v>
      </c>
      <c r="O291" s="2" t="s">
        <v>726</v>
      </c>
      <c r="P291" s="2" t="s">
        <v>726</v>
      </c>
      <c r="Q291" s="2" t="s">
        <v>726</v>
      </c>
      <c r="R291" s="2" t="s">
        <v>726</v>
      </c>
      <c r="S291" s="2" t="s">
        <v>726</v>
      </c>
      <c r="T291" s="2" t="s">
        <v>726</v>
      </c>
      <c r="U291" s="2" t="s">
        <v>726</v>
      </c>
      <c r="V291" s="2" t="s">
        <v>726</v>
      </c>
      <c r="W291" s="2" t="s">
        <v>726</v>
      </c>
      <c r="X291" s="2" t="s">
        <v>726</v>
      </c>
      <c r="Y291" s="2" t="s">
        <v>726</v>
      </c>
      <c r="Z291" s="2" t="s">
        <v>726</v>
      </c>
      <c r="AA291" s="2" t="s">
        <v>726</v>
      </c>
      <c r="AB291" s="2" t="s">
        <v>726</v>
      </c>
      <c r="AC291" s="2" t="s">
        <v>726</v>
      </c>
      <c r="AD291" s="2" t="s">
        <v>726</v>
      </c>
      <c r="AE291" s="2" t="s">
        <v>726</v>
      </c>
      <c r="AF291" s="2" t="s">
        <v>726</v>
      </c>
      <c r="AG291" s="2" t="s">
        <v>726</v>
      </c>
      <c r="AH291" s="2" t="s">
        <v>609</v>
      </c>
      <c r="AI291" s="2" t="s">
        <v>726</v>
      </c>
      <c r="AJ291" s="2" t="s">
        <v>726</v>
      </c>
      <c r="AK291" s="2" t="s">
        <v>726</v>
      </c>
      <c r="AL291" s="2" t="s">
        <v>726</v>
      </c>
      <c r="AM291" s="2" t="s">
        <v>726</v>
      </c>
      <c r="AN291" s="2" t="s">
        <v>726</v>
      </c>
      <c r="AO291" s="2" t="s">
        <v>726</v>
      </c>
      <c r="AQ291" s="2">
        <f t="shared" si="46"/>
        <v>0</v>
      </c>
      <c r="AR291" s="2">
        <f t="shared" si="45"/>
        <v>0</v>
      </c>
      <c r="AT291" s="2">
        <f t="shared" si="47"/>
        <v>0</v>
      </c>
      <c r="AU291" s="2">
        <f t="shared" si="48"/>
        <v>0</v>
      </c>
      <c r="AV291" s="16" t="str">
        <f t="shared" si="49"/>
        <v/>
      </c>
      <c r="AY291" s="2">
        <f t="shared" si="50"/>
        <v>0</v>
      </c>
      <c r="AZ291" s="2">
        <f t="shared" si="51"/>
        <v>0</v>
      </c>
      <c r="BA291" s="2">
        <f t="shared" si="52"/>
        <v>0</v>
      </c>
      <c r="BB291" s="2">
        <f t="shared" si="53"/>
        <v>0</v>
      </c>
      <c r="BC291" s="2">
        <f t="shared" si="54"/>
        <v>0</v>
      </c>
      <c r="BD291" s="2">
        <f t="shared" si="55"/>
        <v>0</v>
      </c>
    </row>
    <row r="292" spans="1:56" ht="15" customHeight="1" x14ac:dyDescent="0.25">
      <c r="A292" s="2" t="s">
        <v>439</v>
      </c>
      <c r="B292" s="2" t="s">
        <v>452</v>
      </c>
      <c r="C292" s="2">
        <v>2017</v>
      </c>
      <c r="D292" s="2" t="s">
        <v>726</v>
      </c>
      <c r="E292" s="2" t="s">
        <v>726</v>
      </c>
      <c r="F292" s="2" t="s">
        <v>726</v>
      </c>
      <c r="G292" s="2" t="s">
        <v>726</v>
      </c>
      <c r="H292" s="2" t="s">
        <v>726</v>
      </c>
      <c r="I292" s="2" t="s">
        <v>726</v>
      </c>
      <c r="J292" s="2" t="s">
        <v>726</v>
      </c>
      <c r="K292" s="2" t="s">
        <v>726</v>
      </c>
      <c r="L292" s="2" t="s">
        <v>726</v>
      </c>
      <c r="M292" s="2" t="s">
        <v>726</v>
      </c>
      <c r="N292" s="2" t="s">
        <v>726</v>
      </c>
      <c r="O292" s="2" t="s">
        <v>726</v>
      </c>
      <c r="P292" s="2" t="s">
        <v>726</v>
      </c>
      <c r="Q292" s="2" t="s">
        <v>726</v>
      </c>
      <c r="R292" s="2" t="s">
        <v>726</v>
      </c>
      <c r="S292" s="2" t="s">
        <v>726</v>
      </c>
      <c r="T292" s="2" t="s">
        <v>726</v>
      </c>
      <c r="U292" s="2" t="s">
        <v>726</v>
      </c>
      <c r="V292" s="2" t="s">
        <v>726</v>
      </c>
      <c r="W292" s="2" t="s">
        <v>726</v>
      </c>
      <c r="X292" s="2" t="s">
        <v>726</v>
      </c>
      <c r="Y292" s="2" t="s">
        <v>726</v>
      </c>
      <c r="Z292" s="2" t="s">
        <v>726</v>
      </c>
      <c r="AA292" s="2" t="s">
        <v>726</v>
      </c>
      <c r="AB292" s="2" t="s">
        <v>726</v>
      </c>
      <c r="AC292" s="2" t="s">
        <v>726</v>
      </c>
      <c r="AD292" s="2" t="s">
        <v>726</v>
      </c>
      <c r="AE292" s="2" t="s">
        <v>726</v>
      </c>
      <c r="AF292" s="2" t="s">
        <v>726</v>
      </c>
      <c r="AG292" s="2" t="s">
        <v>726</v>
      </c>
      <c r="AH292" s="2" t="s">
        <v>609</v>
      </c>
      <c r="AI292" s="2" t="s">
        <v>726</v>
      </c>
      <c r="AJ292" s="2" t="s">
        <v>726</v>
      </c>
      <c r="AK292" s="2" t="s">
        <v>726</v>
      </c>
      <c r="AL292" s="2" t="s">
        <v>726</v>
      </c>
      <c r="AM292" s="2" t="s">
        <v>726</v>
      </c>
      <c r="AN292" s="2" t="s">
        <v>726</v>
      </c>
      <c r="AO292" s="2" t="s">
        <v>726</v>
      </c>
      <c r="AQ292" s="2">
        <f t="shared" si="46"/>
        <v>0</v>
      </c>
      <c r="AR292" s="2">
        <f t="shared" si="45"/>
        <v>0</v>
      </c>
      <c r="AT292" s="2">
        <f t="shared" si="47"/>
        <v>0</v>
      </c>
      <c r="AU292" s="2">
        <f t="shared" si="48"/>
        <v>0</v>
      </c>
      <c r="AV292" s="16" t="str">
        <f t="shared" si="49"/>
        <v/>
      </c>
      <c r="AY292" s="2">
        <f t="shared" si="50"/>
        <v>0</v>
      </c>
      <c r="AZ292" s="2">
        <f t="shared" si="51"/>
        <v>0</v>
      </c>
      <c r="BA292" s="2">
        <f t="shared" si="52"/>
        <v>0</v>
      </c>
      <c r="BB292" s="2">
        <f t="shared" si="53"/>
        <v>0</v>
      </c>
      <c r="BC292" s="2">
        <f t="shared" si="54"/>
        <v>0</v>
      </c>
      <c r="BD292" s="2">
        <f t="shared" si="55"/>
        <v>0</v>
      </c>
    </row>
    <row r="293" spans="1:56" ht="15" customHeight="1" x14ac:dyDescent="0.25">
      <c r="A293" s="2" t="s">
        <v>439</v>
      </c>
      <c r="B293" s="2" t="s">
        <v>453</v>
      </c>
      <c r="C293" s="2">
        <v>2017</v>
      </c>
      <c r="D293" s="2">
        <v>270.92200000000003</v>
      </c>
      <c r="E293" s="2">
        <v>117.483</v>
      </c>
      <c r="F293" s="2" t="s">
        <v>726</v>
      </c>
      <c r="G293" s="2" t="s">
        <v>726</v>
      </c>
      <c r="H293" s="2" t="s">
        <v>726</v>
      </c>
      <c r="I293" s="2">
        <v>516.30499999999995</v>
      </c>
      <c r="J293" s="2" t="s">
        <v>726</v>
      </c>
      <c r="K293" s="2">
        <v>0.66500000000000004</v>
      </c>
      <c r="L293" s="2" t="s">
        <v>726</v>
      </c>
      <c r="M293" s="2" t="s">
        <v>726</v>
      </c>
      <c r="N293" s="2" t="s">
        <v>726</v>
      </c>
      <c r="O293" s="2" t="s">
        <v>726</v>
      </c>
      <c r="P293" s="2" t="s">
        <v>726</v>
      </c>
      <c r="Q293" s="2">
        <v>40.218000000000004</v>
      </c>
      <c r="R293" s="2">
        <v>121.354</v>
      </c>
      <c r="S293" s="2">
        <v>10.664999999999999</v>
      </c>
      <c r="T293" s="2">
        <v>105.913</v>
      </c>
      <c r="U293" s="2" t="s">
        <v>726</v>
      </c>
      <c r="V293" s="2">
        <v>95.38</v>
      </c>
      <c r="W293" s="2" t="s">
        <v>8</v>
      </c>
      <c r="X293" s="2" t="s">
        <v>726</v>
      </c>
      <c r="Y293" s="2" t="s">
        <v>726</v>
      </c>
      <c r="Z293" s="2" t="s">
        <v>726</v>
      </c>
      <c r="AA293" s="2" t="s">
        <v>726</v>
      </c>
      <c r="AB293" s="2" t="s">
        <v>726</v>
      </c>
      <c r="AC293" s="2" t="s">
        <v>726</v>
      </c>
      <c r="AD293" s="2" t="s">
        <v>726</v>
      </c>
      <c r="AE293" s="2">
        <v>58.192</v>
      </c>
      <c r="AF293" s="2" t="s">
        <v>726</v>
      </c>
      <c r="AG293" s="2" t="s">
        <v>726</v>
      </c>
      <c r="AH293" s="2" t="s">
        <v>609</v>
      </c>
      <c r="AI293" s="2" t="s">
        <v>726</v>
      </c>
      <c r="AJ293" s="2" t="s">
        <v>726</v>
      </c>
      <c r="AK293" s="2">
        <v>83.918000000000006</v>
      </c>
      <c r="AL293" s="2">
        <v>86.57</v>
      </c>
      <c r="AM293" s="2">
        <v>0</v>
      </c>
      <c r="AN293" s="2">
        <v>0.15</v>
      </c>
      <c r="AO293" s="2">
        <v>13.28</v>
      </c>
      <c r="AQ293" s="2">
        <f t="shared" si="46"/>
        <v>432.387</v>
      </c>
      <c r="AR293" s="2">
        <f t="shared" si="45"/>
        <v>516.30500000000006</v>
      </c>
      <c r="AT293" s="2">
        <f t="shared" si="47"/>
        <v>270.92200000000003</v>
      </c>
      <c r="AU293" s="2">
        <f t="shared" si="48"/>
        <v>117.483</v>
      </c>
      <c r="AV293" s="16">
        <f t="shared" si="49"/>
        <v>0.75227820764857978</v>
      </c>
      <c r="AY293" s="2">
        <f t="shared" si="50"/>
        <v>83.918000000000006</v>
      </c>
      <c r="AZ293" s="2">
        <f t="shared" si="51"/>
        <v>72.647812599999995</v>
      </c>
      <c r="BA293" s="2">
        <f t="shared" si="52"/>
        <v>0</v>
      </c>
      <c r="BB293" s="2">
        <f t="shared" si="53"/>
        <v>0.12587700000000002</v>
      </c>
      <c r="BC293" s="2">
        <f t="shared" si="54"/>
        <v>11.1443104</v>
      </c>
      <c r="BD293" s="2">
        <f t="shared" si="55"/>
        <v>1.4210854715202004E-14</v>
      </c>
    </row>
    <row r="294" spans="1:56" ht="15" customHeight="1" x14ac:dyDescent="0.25">
      <c r="A294" s="2" t="s">
        <v>439</v>
      </c>
      <c r="B294" s="2" t="s">
        <v>454</v>
      </c>
      <c r="C294" s="2">
        <v>2017</v>
      </c>
      <c r="D294" s="2" t="s">
        <v>726</v>
      </c>
      <c r="E294" s="2" t="s">
        <v>726</v>
      </c>
      <c r="F294" s="2" t="s">
        <v>726</v>
      </c>
      <c r="G294" s="2" t="s">
        <v>726</v>
      </c>
      <c r="H294" s="2" t="s">
        <v>726</v>
      </c>
      <c r="I294" s="2" t="s">
        <v>726</v>
      </c>
      <c r="J294" s="2" t="s">
        <v>726</v>
      </c>
      <c r="K294" s="2" t="s">
        <v>726</v>
      </c>
      <c r="L294" s="2" t="s">
        <v>726</v>
      </c>
      <c r="M294" s="2" t="s">
        <v>726</v>
      </c>
      <c r="N294" s="2" t="s">
        <v>726</v>
      </c>
      <c r="O294" s="2" t="s">
        <v>726</v>
      </c>
      <c r="P294" s="2" t="s">
        <v>726</v>
      </c>
      <c r="Q294" s="2" t="s">
        <v>726</v>
      </c>
      <c r="R294" s="2" t="s">
        <v>726</v>
      </c>
      <c r="S294" s="2" t="s">
        <v>726</v>
      </c>
      <c r="T294" s="2" t="s">
        <v>726</v>
      </c>
      <c r="U294" s="2" t="s">
        <v>726</v>
      </c>
      <c r="V294" s="2" t="s">
        <v>726</v>
      </c>
      <c r="W294" s="2" t="s">
        <v>726</v>
      </c>
      <c r="X294" s="2" t="s">
        <v>726</v>
      </c>
      <c r="Y294" s="2" t="s">
        <v>726</v>
      </c>
      <c r="Z294" s="2" t="s">
        <v>726</v>
      </c>
      <c r="AA294" s="2" t="s">
        <v>726</v>
      </c>
      <c r="AB294" s="2" t="s">
        <v>726</v>
      </c>
      <c r="AC294" s="2" t="s">
        <v>726</v>
      </c>
      <c r="AD294" s="2" t="s">
        <v>726</v>
      </c>
      <c r="AE294" s="2" t="s">
        <v>726</v>
      </c>
      <c r="AF294" s="2" t="s">
        <v>726</v>
      </c>
      <c r="AG294" s="2" t="s">
        <v>726</v>
      </c>
      <c r="AH294" s="2" t="s">
        <v>609</v>
      </c>
      <c r="AI294" s="2" t="s">
        <v>726</v>
      </c>
      <c r="AJ294" s="2" t="s">
        <v>726</v>
      </c>
      <c r="AK294" s="2" t="s">
        <v>726</v>
      </c>
      <c r="AL294" s="2" t="s">
        <v>726</v>
      </c>
      <c r="AM294" s="2" t="s">
        <v>726</v>
      </c>
      <c r="AN294" s="2" t="s">
        <v>726</v>
      </c>
      <c r="AO294" s="2" t="s">
        <v>726</v>
      </c>
      <c r="AQ294" s="2">
        <f t="shared" si="46"/>
        <v>0</v>
      </c>
      <c r="AR294" s="2">
        <f t="shared" si="45"/>
        <v>0</v>
      </c>
      <c r="AT294" s="2">
        <f t="shared" si="47"/>
        <v>0</v>
      </c>
      <c r="AU294" s="2">
        <f t="shared" si="48"/>
        <v>0</v>
      </c>
      <c r="AV294" s="16" t="str">
        <f t="shared" si="49"/>
        <v/>
      </c>
      <c r="AY294" s="2">
        <f t="shared" si="50"/>
        <v>0</v>
      </c>
      <c r="AZ294" s="2">
        <f t="shared" si="51"/>
        <v>0</v>
      </c>
      <c r="BA294" s="2">
        <f t="shared" si="52"/>
        <v>0</v>
      </c>
      <c r="BB294" s="2">
        <f t="shared" si="53"/>
        <v>0</v>
      </c>
      <c r="BC294" s="2">
        <f t="shared" si="54"/>
        <v>0</v>
      </c>
      <c r="BD294" s="2">
        <f t="shared" si="55"/>
        <v>0</v>
      </c>
    </row>
    <row r="295" spans="1:56" ht="15" customHeight="1" x14ac:dyDescent="0.25">
      <c r="A295" s="2" t="s">
        <v>439</v>
      </c>
      <c r="B295" s="2" t="s">
        <v>455</v>
      </c>
      <c r="C295" s="2">
        <v>2017</v>
      </c>
      <c r="D295" s="2" t="s">
        <v>726</v>
      </c>
      <c r="E295" s="2" t="s">
        <v>726</v>
      </c>
      <c r="F295" s="2" t="s">
        <v>726</v>
      </c>
      <c r="G295" s="2" t="s">
        <v>726</v>
      </c>
      <c r="H295" s="2" t="s">
        <v>726</v>
      </c>
      <c r="I295" s="2" t="s">
        <v>726</v>
      </c>
      <c r="J295" s="2" t="s">
        <v>726</v>
      </c>
      <c r="K295" s="2" t="s">
        <v>726</v>
      </c>
      <c r="L295" s="2" t="s">
        <v>726</v>
      </c>
      <c r="M295" s="2" t="s">
        <v>726</v>
      </c>
      <c r="N295" s="2" t="s">
        <v>726</v>
      </c>
      <c r="O295" s="2" t="s">
        <v>726</v>
      </c>
      <c r="P295" s="2" t="s">
        <v>726</v>
      </c>
      <c r="Q295" s="2" t="s">
        <v>726</v>
      </c>
      <c r="R295" s="2" t="s">
        <v>726</v>
      </c>
      <c r="S295" s="2" t="s">
        <v>726</v>
      </c>
      <c r="T295" s="2" t="s">
        <v>726</v>
      </c>
      <c r="U295" s="2" t="s">
        <v>726</v>
      </c>
      <c r="V295" s="2" t="s">
        <v>726</v>
      </c>
      <c r="W295" s="2" t="s">
        <v>726</v>
      </c>
      <c r="X295" s="2" t="s">
        <v>726</v>
      </c>
      <c r="Y295" s="2" t="s">
        <v>726</v>
      </c>
      <c r="Z295" s="2" t="s">
        <v>726</v>
      </c>
      <c r="AA295" s="2" t="s">
        <v>726</v>
      </c>
      <c r="AB295" s="2" t="s">
        <v>726</v>
      </c>
      <c r="AC295" s="2" t="s">
        <v>726</v>
      </c>
      <c r="AD295" s="2" t="s">
        <v>726</v>
      </c>
      <c r="AE295" s="2" t="s">
        <v>726</v>
      </c>
      <c r="AF295" s="2" t="s">
        <v>726</v>
      </c>
      <c r="AG295" s="2" t="s">
        <v>726</v>
      </c>
      <c r="AH295" s="2" t="s">
        <v>609</v>
      </c>
      <c r="AI295" s="2" t="s">
        <v>726</v>
      </c>
      <c r="AJ295" s="2" t="s">
        <v>726</v>
      </c>
      <c r="AK295" s="2" t="s">
        <v>726</v>
      </c>
      <c r="AL295" s="2" t="s">
        <v>726</v>
      </c>
      <c r="AM295" s="2" t="s">
        <v>726</v>
      </c>
      <c r="AN295" s="2" t="s">
        <v>726</v>
      </c>
      <c r="AO295" s="2" t="s">
        <v>726</v>
      </c>
      <c r="AQ295" s="2">
        <f t="shared" si="46"/>
        <v>0</v>
      </c>
      <c r="AR295" s="2">
        <f t="shared" si="45"/>
        <v>0</v>
      </c>
      <c r="AT295" s="2">
        <f t="shared" si="47"/>
        <v>0</v>
      </c>
      <c r="AU295" s="2">
        <f t="shared" si="48"/>
        <v>0</v>
      </c>
      <c r="AV295" s="16" t="str">
        <f t="shared" si="49"/>
        <v/>
      </c>
      <c r="AY295" s="2">
        <f t="shared" si="50"/>
        <v>0</v>
      </c>
      <c r="AZ295" s="2">
        <f t="shared" si="51"/>
        <v>0</v>
      </c>
      <c r="BA295" s="2">
        <f t="shared" si="52"/>
        <v>0</v>
      </c>
      <c r="BB295" s="2">
        <f t="shared" si="53"/>
        <v>0</v>
      </c>
      <c r="BC295" s="2">
        <f t="shared" si="54"/>
        <v>0</v>
      </c>
      <c r="BD295" s="2">
        <f t="shared" si="55"/>
        <v>0</v>
      </c>
    </row>
    <row r="296" spans="1:56" ht="15" customHeight="1" x14ac:dyDescent="0.25">
      <c r="A296" s="2" t="s">
        <v>439</v>
      </c>
      <c r="B296" s="2" t="s">
        <v>456</v>
      </c>
      <c r="C296" s="2">
        <v>2017</v>
      </c>
      <c r="D296" s="2" t="s">
        <v>726</v>
      </c>
      <c r="E296" s="2" t="s">
        <v>726</v>
      </c>
      <c r="F296" s="2" t="s">
        <v>726</v>
      </c>
      <c r="G296" s="2" t="s">
        <v>726</v>
      </c>
      <c r="H296" s="2" t="s">
        <v>726</v>
      </c>
      <c r="I296" s="2" t="s">
        <v>726</v>
      </c>
      <c r="J296" s="2" t="s">
        <v>726</v>
      </c>
      <c r="K296" s="2" t="s">
        <v>726</v>
      </c>
      <c r="L296" s="2" t="s">
        <v>726</v>
      </c>
      <c r="M296" s="2" t="s">
        <v>726</v>
      </c>
      <c r="N296" s="2" t="s">
        <v>726</v>
      </c>
      <c r="O296" s="2" t="s">
        <v>726</v>
      </c>
      <c r="P296" s="2" t="s">
        <v>726</v>
      </c>
      <c r="Q296" s="2" t="s">
        <v>726</v>
      </c>
      <c r="R296" s="2" t="s">
        <v>726</v>
      </c>
      <c r="S296" s="2" t="s">
        <v>726</v>
      </c>
      <c r="T296" s="2" t="s">
        <v>726</v>
      </c>
      <c r="U296" s="2" t="s">
        <v>726</v>
      </c>
      <c r="V296" s="2" t="s">
        <v>726</v>
      </c>
      <c r="W296" s="2" t="s">
        <v>726</v>
      </c>
      <c r="X296" s="2" t="s">
        <v>726</v>
      </c>
      <c r="Y296" s="2" t="s">
        <v>726</v>
      </c>
      <c r="Z296" s="2" t="s">
        <v>726</v>
      </c>
      <c r="AA296" s="2" t="s">
        <v>726</v>
      </c>
      <c r="AB296" s="2" t="s">
        <v>726</v>
      </c>
      <c r="AC296" s="2" t="s">
        <v>726</v>
      </c>
      <c r="AD296" s="2" t="s">
        <v>726</v>
      </c>
      <c r="AE296" s="2" t="s">
        <v>726</v>
      </c>
      <c r="AF296" s="2" t="s">
        <v>726</v>
      </c>
      <c r="AG296" s="2" t="s">
        <v>726</v>
      </c>
      <c r="AH296" s="2" t="s">
        <v>609</v>
      </c>
      <c r="AI296" s="2" t="s">
        <v>726</v>
      </c>
      <c r="AJ296" s="2" t="s">
        <v>726</v>
      </c>
      <c r="AK296" s="2" t="s">
        <v>726</v>
      </c>
      <c r="AL296" s="2" t="s">
        <v>726</v>
      </c>
      <c r="AM296" s="2" t="s">
        <v>726</v>
      </c>
      <c r="AN296" s="2" t="s">
        <v>726</v>
      </c>
      <c r="AO296" s="2" t="s">
        <v>726</v>
      </c>
      <c r="AQ296" s="2">
        <f t="shared" si="46"/>
        <v>0</v>
      </c>
      <c r="AR296" s="2">
        <f t="shared" si="45"/>
        <v>0</v>
      </c>
      <c r="AT296" s="2">
        <f t="shared" si="47"/>
        <v>0</v>
      </c>
      <c r="AU296" s="2">
        <f t="shared" si="48"/>
        <v>0</v>
      </c>
      <c r="AV296" s="16" t="str">
        <f t="shared" si="49"/>
        <v/>
      </c>
      <c r="AY296" s="2">
        <f t="shared" si="50"/>
        <v>0</v>
      </c>
      <c r="AZ296" s="2">
        <f t="shared" si="51"/>
        <v>0</v>
      </c>
      <c r="BA296" s="2">
        <f t="shared" si="52"/>
        <v>0</v>
      </c>
      <c r="BB296" s="2">
        <f t="shared" si="53"/>
        <v>0</v>
      </c>
      <c r="BC296" s="2">
        <f t="shared" si="54"/>
        <v>0</v>
      </c>
      <c r="BD296" s="2">
        <f t="shared" si="55"/>
        <v>0</v>
      </c>
    </row>
    <row r="297" spans="1:56" ht="15" customHeight="1" x14ac:dyDescent="0.25">
      <c r="A297" s="2" t="s">
        <v>439</v>
      </c>
      <c r="B297" s="2" t="s">
        <v>457</v>
      </c>
      <c r="C297" s="2">
        <v>2017</v>
      </c>
      <c r="D297" s="2" t="s">
        <v>726</v>
      </c>
      <c r="E297" s="2" t="s">
        <v>726</v>
      </c>
      <c r="F297" s="2" t="s">
        <v>726</v>
      </c>
      <c r="G297" s="2" t="s">
        <v>726</v>
      </c>
      <c r="H297" s="2" t="s">
        <v>726</v>
      </c>
      <c r="I297" s="2" t="s">
        <v>726</v>
      </c>
      <c r="J297" s="2" t="s">
        <v>726</v>
      </c>
      <c r="K297" s="2" t="s">
        <v>726</v>
      </c>
      <c r="L297" s="2" t="s">
        <v>726</v>
      </c>
      <c r="M297" s="2" t="s">
        <v>726</v>
      </c>
      <c r="N297" s="2" t="s">
        <v>726</v>
      </c>
      <c r="O297" s="2" t="s">
        <v>726</v>
      </c>
      <c r="P297" s="2" t="s">
        <v>726</v>
      </c>
      <c r="Q297" s="2" t="s">
        <v>726</v>
      </c>
      <c r="R297" s="2" t="s">
        <v>726</v>
      </c>
      <c r="S297" s="2" t="s">
        <v>726</v>
      </c>
      <c r="T297" s="2" t="s">
        <v>726</v>
      </c>
      <c r="U297" s="2" t="s">
        <v>726</v>
      </c>
      <c r="V297" s="2" t="s">
        <v>726</v>
      </c>
      <c r="W297" s="2" t="s">
        <v>726</v>
      </c>
      <c r="X297" s="2" t="s">
        <v>726</v>
      </c>
      <c r="Y297" s="2" t="s">
        <v>726</v>
      </c>
      <c r="Z297" s="2" t="s">
        <v>726</v>
      </c>
      <c r="AA297" s="2" t="s">
        <v>726</v>
      </c>
      <c r="AB297" s="2" t="s">
        <v>726</v>
      </c>
      <c r="AC297" s="2" t="s">
        <v>726</v>
      </c>
      <c r="AD297" s="2" t="s">
        <v>726</v>
      </c>
      <c r="AE297" s="2" t="s">
        <v>726</v>
      </c>
      <c r="AF297" s="2" t="s">
        <v>726</v>
      </c>
      <c r="AG297" s="2" t="s">
        <v>726</v>
      </c>
      <c r="AH297" s="2" t="s">
        <v>609</v>
      </c>
      <c r="AI297" s="2" t="s">
        <v>726</v>
      </c>
      <c r="AJ297" s="2" t="s">
        <v>726</v>
      </c>
      <c r="AK297" s="2" t="s">
        <v>726</v>
      </c>
      <c r="AL297" s="2" t="s">
        <v>726</v>
      </c>
      <c r="AM297" s="2" t="s">
        <v>726</v>
      </c>
      <c r="AN297" s="2" t="s">
        <v>726</v>
      </c>
      <c r="AO297" s="2" t="s">
        <v>726</v>
      </c>
      <c r="AQ297" s="2">
        <f t="shared" si="46"/>
        <v>0</v>
      </c>
      <c r="AR297" s="2">
        <f t="shared" si="45"/>
        <v>0</v>
      </c>
      <c r="AT297" s="2">
        <f t="shared" si="47"/>
        <v>0</v>
      </c>
      <c r="AU297" s="2">
        <f t="shared" si="48"/>
        <v>0</v>
      </c>
      <c r="AV297" s="16" t="str">
        <f t="shared" si="49"/>
        <v/>
      </c>
      <c r="AY297" s="2">
        <f t="shared" si="50"/>
        <v>0</v>
      </c>
      <c r="AZ297" s="2">
        <f t="shared" si="51"/>
        <v>0</v>
      </c>
      <c r="BA297" s="2">
        <f t="shared" si="52"/>
        <v>0</v>
      </c>
      <c r="BB297" s="2">
        <f t="shared" si="53"/>
        <v>0</v>
      </c>
      <c r="BC297" s="2">
        <f t="shared" si="54"/>
        <v>0</v>
      </c>
      <c r="BD297" s="2">
        <f t="shared" si="55"/>
        <v>0</v>
      </c>
    </row>
    <row r="298" spans="1:56" ht="15" customHeight="1" x14ac:dyDescent="0.25">
      <c r="A298" s="2" t="s">
        <v>458</v>
      </c>
      <c r="B298" s="2" t="s">
        <v>459</v>
      </c>
      <c r="C298" s="2">
        <v>2017</v>
      </c>
      <c r="D298" s="2" t="s">
        <v>726</v>
      </c>
      <c r="E298" s="2" t="s">
        <v>726</v>
      </c>
      <c r="F298" s="2" t="s">
        <v>726</v>
      </c>
      <c r="G298" s="2" t="s">
        <v>726</v>
      </c>
      <c r="H298" s="2" t="s">
        <v>726</v>
      </c>
      <c r="I298" s="2" t="s">
        <v>726</v>
      </c>
      <c r="J298" s="2" t="s">
        <v>726</v>
      </c>
      <c r="K298" s="2" t="s">
        <v>726</v>
      </c>
      <c r="L298" s="2" t="s">
        <v>726</v>
      </c>
      <c r="M298" s="2" t="s">
        <v>726</v>
      </c>
      <c r="N298" s="2" t="s">
        <v>726</v>
      </c>
      <c r="O298" s="2" t="s">
        <v>726</v>
      </c>
      <c r="P298" s="2" t="s">
        <v>726</v>
      </c>
      <c r="Q298" s="2" t="s">
        <v>726</v>
      </c>
      <c r="R298" s="2" t="s">
        <v>726</v>
      </c>
      <c r="S298" s="2" t="s">
        <v>726</v>
      </c>
      <c r="T298" s="2" t="s">
        <v>726</v>
      </c>
      <c r="U298" s="2" t="s">
        <v>726</v>
      </c>
      <c r="V298" s="2" t="s">
        <v>726</v>
      </c>
      <c r="W298" s="2" t="s">
        <v>726</v>
      </c>
      <c r="X298" s="2" t="s">
        <v>726</v>
      </c>
      <c r="Y298" s="2" t="s">
        <v>726</v>
      </c>
      <c r="Z298" s="2" t="s">
        <v>726</v>
      </c>
      <c r="AA298" s="2" t="s">
        <v>726</v>
      </c>
      <c r="AB298" s="2" t="s">
        <v>726</v>
      </c>
      <c r="AC298" s="2" t="s">
        <v>726</v>
      </c>
      <c r="AD298" s="2" t="s">
        <v>726</v>
      </c>
      <c r="AE298" s="2" t="s">
        <v>726</v>
      </c>
      <c r="AF298" s="2" t="s">
        <v>726</v>
      </c>
      <c r="AG298" s="2" t="s">
        <v>726</v>
      </c>
      <c r="AH298" s="2" t="s">
        <v>727</v>
      </c>
      <c r="AI298" s="2" t="s">
        <v>726</v>
      </c>
      <c r="AJ298" s="2" t="s">
        <v>726</v>
      </c>
      <c r="AK298" s="2" t="s">
        <v>726</v>
      </c>
      <c r="AL298" s="2" t="s">
        <v>726</v>
      </c>
      <c r="AM298" s="2" t="s">
        <v>726</v>
      </c>
      <c r="AN298" s="2" t="s">
        <v>726</v>
      </c>
      <c r="AO298" s="2" t="s">
        <v>726</v>
      </c>
      <c r="AQ298" s="2">
        <f t="shared" si="46"/>
        <v>0</v>
      </c>
      <c r="AR298" s="2">
        <f t="shared" si="45"/>
        <v>0</v>
      </c>
      <c r="AT298" s="2">
        <f t="shared" si="47"/>
        <v>0</v>
      </c>
      <c r="AU298" s="2">
        <f t="shared" si="48"/>
        <v>0</v>
      </c>
      <c r="AV298" s="16" t="str">
        <f t="shared" si="49"/>
        <v/>
      </c>
      <c r="AY298" s="2">
        <f t="shared" si="50"/>
        <v>0</v>
      </c>
      <c r="AZ298" s="2">
        <f t="shared" si="51"/>
        <v>0</v>
      </c>
      <c r="BA298" s="2">
        <f t="shared" si="52"/>
        <v>0</v>
      </c>
      <c r="BB298" s="2">
        <f t="shared" si="53"/>
        <v>0</v>
      </c>
      <c r="BC298" s="2">
        <f t="shared" si="54"/>
        <v>0</v>
      </c>
      <c r="BD298" s="2">
        <f t="shared" si="55"/>
        <v>0</v>
      </c>
    </row>
    <row r="299" spans="1:56" ht="15" customHeight="1" x14ac:dyDescent="0.25">
      <c r="A299" s="2" t="s">
        <v>458</v>
      </c>
      <c r="B299" s="2" t="s">
        <v>460</v>
      </c>
      <c r="C299" s="2">
        <v>2017</v>
      </c>
      <c r="D299" s="2">
        <v>324.28800000000001</v>
      </c>
      <c r="E299" s="2">
        <v>34.194000000000003</v>
      </c>
      <c r="F299" s="2" t="s">
        <v>726</v>
      </c>
      <c r="G299" s="2" t="s">
        <v>726</v>
      </c>
      <c r="H299" s="2" t="s">
        <v>726</v>
      </c>
      <c r="I299" s="2">
        <v>382.71800000000002</v>
      </c>
      <c r="J299" s="2" t="s">
        <v>726</v>
      </c>
      <c r="K299" s="2">
        <v>1.1339999999999999</v>
      </c>
      <c r="L299" s="2" t="s">
        <v>726</v>
      </c>
      <c r="M299" s="2" t="s">
        <v>726</v>
      </c>
      <c r="N299" s="2" t="s">
        <v>726</v>
      </c>
      <c r="O299" s="2" t="s">
        <v>726</v>
      </c>
      <c r="P299" s="2" t="s">
        <v>726</v>
      </c>
      <c r="Q299" s="2">
        <v>148.57</v>
      </c>
      <c r="R299" s="2" t="s">
        <v>726</v>
      </c>
      <c r="S299" s="2" t="s">
        <v>726</v>
      </c>
      <c r="T299" s="2" t="s">
        <v>726</v>
      </c>
      <c r="U299" s="2" t="s">
        <v>726</v>
      </c>
      <c r="V299" s="2" t="s">
        <v>726</v>
      </c>
      <c r="W299" s="2" t="s">
        <v>8</v>
      </c>
      <c r="X299" s="2" t="s">
        <v>726</v>
      </c>
      <c r="Y299" s="2" t="s">
        <v>726</v>
      </c>
      <c r="Z299" s="2" t="s">
        <v>726</v>
      </c>
      <c r="AA299" s="2" t="s">
        <v>726</v>
      </c>
      <c r="AB299" s="2" t="s">
        <v>726</v>
      </c>
      <c r="AC299" s="2" t="s">
        <v>726</v>
      </c>
      <c r="AD299" s="2" t="s">
        <v>726</v>
      </c>
      <c r="AE299" s="2" t="s">
        <v>726</v>
      </c>
      <c r="AF299" s="2">
        <v>185.041</v>
      </c>
      <c r="AG299" s="2">
        <v>0.98099999999999998</v>
      </c>
      <c r="AH299" s="2" t="s">
        <v>730</v>
      </c>
      <c r="AI299" s="2">
        <v>40.5</v>
      </c>
      <c r="AJ299" s="2" t="s">
        <v>726</v>
      </c>
      <c r="AK299" s="2">
        <v>47.972999999999999</v>
      </c>
      <c r="AL299" s="2">
        <v>62</v>
      </c>
      <c r="AM299" s="2">
        <v>38</v>
      </c>
      <c r="AN299" s="2" t="s">
        <v>726</v>
      </c>
      <c r="AO299" s="2" t="s">
        <v>726</v>
      </c>
      <c r="AQ299" s="2">
        <f t="shared" si="46"/>
        <v>334.745</v>
      </c>
      <c r="AR299" s="2">
        <f t="shared" si="45"/>
        <v>382.71800000000002</v>
      </c>
      <c r="AT299" s="2">
        <f t="shared" si="47"/>
        <v>324.28800000000001</v>
      </c>
      <c r="AU299" s="2">
        <f t="shared" si="48"/>
        <v>34.194000000000003</v>
      </c>
      <c r="AV299" s="16">
        <f t="shared" si="49"/>
        <v>0.93667400017767655</v>
      </c>
      <c r="AY299" s="2">
        <f t="shared" si="50"/>
        <v>47.972999999999999</v>
      </c>
      <c r="AZ299" s="2">
        <f t="shared" si="51"/>
        <v>29.743259999999999</v>
      </c>
      <c r="BA299" s="2">
        <f t="shared" si="52"/>
        <v>18.22974</v>
      </c>
      <c r="BB299" s="2">
        <f t="shared" si="53"/>
        <v>0</v>
      </c>
      <c r="BC299" s="2">
        <f t="shared" si="54"/>
        <v>0</v>
      </c>
      <c r="BD299" s="2">
        <f t="shared" si="55"/>
        <v>0</v>
      </c>
    </row>
    <row r="300" spans="1:56" ht="15" customHeight="1" x14ac:dyDescent="0.25">
      <c r="A300" s="2" t="s">
        <v>458</v>
      </c>
      <c r="B300" s="2" t="s">
        <v>461</v>
      </c>
      <c r="C300" s="2">
        <v>2017</v>
      </c>
      <c r="D300" s="2" t="s">
        <v>726</v>
      </c>
      <c r="E300" s="2" t="s">
        <v>726</v>
      </c>
      <c r="F300" s="2" t="s">
        <v>726</v>
      </c>
      <c r="G300" s="2" t="s">
        <v>726</v>
      </c>
      <c r="H300" s="2" t="s">
        <v>726</v>
      </c>
      <c r="I300" s="2" t="s">
        <v>726</v>
      </c>
      <c r="J300" s="2" t="s">
        <v>726</v>
      </c>
      <c r="K300" s="2" t="s">
        <v>726</v>
      </c>
      <c r="L300" s="2" t="s">
        <v>726</v>
      </c>
      <c r="M300" s="2" t="s">
        <v>726</v>
      </c>
      <c r="N300" s="2" t="s">
        <v>726</v>
      </c>
      <c r="O300" s="2" t="s">
        <v>726</v>
      </c>
      <c r="P300" s="2" t="s">
        <v>726</v>
      </c>
      <c r="Q300" s="2" t="s">
        <v>726</v>
      </c>
      <c r="R300" s="2" t="s">
        <v>726</v>
      </c>
      <c r="S300" s="2" t="s">
        <v>726</v>
      </c>
      <c r="T300" s="2" t="s">
        <v>726</v>
      </c>
      <c r="U300" s="2" t="s">
        <v>726</v>
      </c>
      <c r="V300" s="2" t="s">
        <v>726</v>
      </c>
      <c r="W300" s="2" t="s">
        <v>726</v>
      </c>
      <c r="X300" s="2" t="s">
        <v>726</v>
      </c>
      <c r="Y300" s="2" t="s">
        <v>726</v>
      </c>
      <c r="Z300" s="2" t="s">
        <v>726</v>
      </c>
      <c r="AA300" s="2" t="s">
        <v>726</v>
      </c>
      <c r="AB300" s="2" t="s">
        <v>726</v>
      </c>
      <c r="AC300" s="2" t="s">
        <v>726</v>
      </c>
      <c r="AD300" s="2" t="s">
        <v>726</v>
      </c>
      <c r="AE300" s="2" t="s">
        <v>726</v>
      </c>
      <c r="AF300" s="2" t="s">
        <v>726</v>
      </c>
      <c r="AG300" s="2" t="s">
        <v>726</v>
      </c>
      <c r="AH300" s="2" t="s">
        <v>727</v>
      </c>
      <c r="AI300" s="2" t="s">
        <v>726</v>
      </c>
      <c r="AJ300" s="2" t="s">
        <v>726</v>
      </c>
      <c r="AK300" s="2" t="s">
        <v>726</v>
      </c>
      <c r="AL300" s="2" t="s">
        <v>726</v>
      </c>
      <c r="AM300" s="2" t="s">
        <v>726</v>
      </c>
      <c r="AN300" s="2" t="s">
        <v>726</v>
      </c>
      <c r="AO300" s="2" t="s">
        <v>726</v>
      </c>
      <c r="AQ300" s="2">
        <f t="shared" si="46"/>
        <v>0</v>
      </c>
      <c r="AR300" s="2">
        <f t="shared" si="45"/>
        <v>0</v>
      </c>
      <c r="AT300" s="2">
        <f t="shared" si="47"/>
        <v>0</v>
      </c>
      <c r="AU300" s="2">
        <f t="shared" si="48"/>
        <v>0</v>
      </c>
      <c r="AV300" s="16" t="str">
        <f t="shared" si="49"/>
        <v/>
      </c>
      <c r="AY300" s="2">
        <f t="shared" si="50"/>
        <v>0</v>
      </c>
      <c r="AZ300" s="2">
        <f t="shared" si="51"/>
        <v>0</v>
      </c>
      <c r="BA300" s="2">
        <f t="shared" si="52"/>
        <v>0</v>
      </c>
      <c r="BB300" s="2">
        <f t="shared" si="53"/>
        <v>0</v>
      </c>
      <c r="BC300" s="2">
        <f t="shared" si="54"/>
        <v>0</v>
      </c>
      <c r="BD300" s="2">
        <f t="shared" si="55"/>
        <v>0</v>
      </c>
    </row>
    <row r="301" spans="1:56" ht="15" customHeight="1" x14ac:dyDescent="0.25">
      <c r="A301" s="2" t="s">
        <v>458</v>
      </c>
      <c r="B301" s="2" t="s">
        <v>462</v>
      </c>
      <c r="C301" s="2">
        <v>2017</v>
      </c>
      <c r="D301" s="2" t="s">
        <v>726</v>
      </c>
      <c r="E301" s="2" t="s">
        <v>726</v>
      </c>
      <c r="F301" s="2" t="s">
        <v>726</v>
      </c>
      <c r="G301" s="2" t="s">
        <v>726</v>
      </c>
      <c r="H301" s="2" t="s">
        <v>726</v>
      </c>
      <c r="I301" s="2" t="s">
        <v>726</v>
      </c>
      <c r="J301" s="2" t="s">
        <v>726</v>
      </c>
      <c r="K301" s="2" t="s">
        <v>726</v>
      </c>
      <c r="L301" s="2" t="s">
        <v>726</v>
      </c>
      <c r="M301" s="2" t="s">
        <v>726</v>
      </c>
      <c r="N301" s="2" t="s">
        <v>726</v>
      </c>
      <c r="O301" s="2" t="s">
        <v>726</v>
      </c>
      <c r="P301" s="2" t="s">
        <v>726</v>
      </c>
      <c r="Q301" s="2" t="s">
        <v>726</v>
      </c>
      <c r="R301" s="2" t="s">
        <v>726</v>
      </c>
      <c r="S301" s="2" t="s">
        <v>726</v>
      </c>
      <c r="T301" s="2" t="s">
        <v>726</v>
      </c>
      <c r="U301" s="2" t="s">
        <v>726</v>
      </c>
      <c r="V301" s="2" t="s">
        <v>726</v>
      </c>
      <c r="W301" s="2" t="s">
        <v>726</v>
      </c>
      <c r="X301" s="2" t="s">
        <v>726</v>
      </c>
      <c r="Y301" s="2" t="s">
        <v>726</v>
      </c>
      <c r="Z301" s="2" t="s">
        <v>726</v>
      </c>
      <c r="AA301" s="2" t="s">
        <v>726</v>
      </c>
      <c r="AB301" s="2" t="s">
        <v>726</v>
      </c>
      <c r="AC301" s="2" t="s">
        <v>726</v>
      </c>
      <c r="AD301" s="2" t="s">
        <v>726</v>
      </c>
      <c r="AE301" s="2" t="s">
        <v>726</v>
      </c>
      <c r="AF301" s="2" t="s">
        <v>726</v>
      </c>
      <c r="AG301" s="2" t="s">
        <v>726</v>
      </c>
      <c r="AH301" s="2" t="s">
        <v>727</v>
      </c>
      <c r="AI301" s="2" t="s">
        <v>726</v>
      </c>
      <c r="AJ301" s="2" t="s">
        <v>726</v>
      </c>
      <c r="AK301" s="2" t="s">
        <v>726</v>
      </c>
      <c r="AL301" s="2" t="s">
        <v>726</v>
      </c>
      <c r="AM301" s="2" t="s">
        <v>726</v>
      </c>
      <c r="AN301" s="2" t="s">
        <v>726</v>
      </c>
      <c r="AO301" s="2" t="s">
        <v>726</v>
      </c>
      <c r="AQ301" s="2">
        <f t="shared" si="46"/>
        <v>0</v>
      </c>
      <c r="AR301" s="2">
        <f t="shared" si="45"/>
        <v>0</v>
      </c>
      <c r="AT301" s="2">
        <f t="shared" si="47"/>
        <v>0</v>
      </c>
      <c r="AU301" s="2">
        <f t="shared" si="48"/>
        <v>0</v>
      </c>
      <c r="AV301" s="16" t="str">
        <f t="shared" si="49"/>
        <v/>
      </c>
      <c r="AY301" s="2">
        <f t="shared" si="50"/>
        <v>0</v>
      </c>
      <c r="AZ301" s="2">
        <f t="shared" si="51"/>
        <v>0</v>
      </c>
      <c r="BA301" s="2">
        <f t="shared" si="52"/>
        <v>0</v>
      </c>
      <c r="BB301" s="2">
        <f t="shared" si="53"/>
        <v>0</v>
      </c>
      <c r="BC301" s="2">
        <f t="shared" si="54"/>
        <v>0</v>
      </c>
      <c r="BD301" s="2">
        <f t="shared" si="55"/>
        <v>0</v>
      </c>
    </row>
    <row r="302" spans="1:56" ht="15" customHeight="1" x14ac:dyDescent="0.25">
      <c r="A302" s="2" t="s">
        <v>458</v>
      </c>
      <c r="B302" s="2" t="s">
        <v>463</v>
      </c>
      <c r="C302" s="2">
        <v>2017</v>
      </c>
      <c r="D302" s="2" t="s">
        <v>726</v>
      </c>
      <c r="E302" s="2" t="s">
        <v>726</v>
      </c>
      <c r="F302" s="2" t="s">
        <v>726</v>
      </c>
      <c r="G302" s="2" t="s">
        <v>726</v>
      </c>
      <c r="H302" s="2" t="s">
        <v>726</v>
      </c>
      <c r="I302" s="2" t="s">
        <v>726</v>
      </c>
      <c r="J302" s="2" t="s">
        <v>726</v>
      </c>
      <c r="K302" s="2" t="s">
        <v>726</v>
      </c>
      <c r="L302" s="2" t="s">
        <v>726</v>
      </c>
      <c r="M302" s="2" t="s">
        <v>726</v>
      </c>
      <c r="N302" s="2" t="s">
        <v>726</v>
      </c>
      <c r="O302" s="2" t="s">
        <v>726</v>
      </c>
      <c r="P302" s="2" t="s">
        <v>726</v>
      </c>
      <c r="Q302" s="2" t="s">
        <v>726</v>
      </c>
      <c r="R302" s="2" t="s">
        <v>726</v>
      </c>
      <c r="S302" s="2" t="s">
        <v>726</v>
      </c>
      <c r="T302" s="2" t="s">
        <v>726</v>
      </c>
      <c r="U302" s="2" t="s">
        <v>726</v>
      </c>
      <c r="V302" s="2" t="s">
        <v>726</v>
      </c>
      <c r="W302" s="2" t="s">
        <v>726</v>
      </c>
      <c r="X302" s="2" t="s">
        <v>726</v>
      </c>
      <c r="Y302" s="2" t="s">
        <v>726</v>
      </c>
      <c r="Z302" s="2" t="s">
        <v>726</v>
      </c>
      <c r="AA302" s="2" t="s">
        <v>726</v>
      </c>
      <c r="AB302" s="2" t="s">
        <v>726</v>
      </c>
      <c r="AC302" s="2" t="s">
        <v>726</v>
      </c>
      <c r="AD302" s="2" t="s">
        <v>726</v>
      </c>
      <c r="AE302" s="2" t="s">
        <v>726</v>
      </c>
      <c r="AF302" s="2" t="s">
        <v>726</v>
      </c>
      <c r="AG302" s="2" t="s">
        <v>726</v>
      </c>
      <c r="AH302" s="2" t="s">
        <v>727</v>
      </c>
      <c r="AI302" s="2" t="s">
        <v>726</v>
      </c>
      <c r="AJ302" s="2" t="s">
        <v>726</v>
      </c>
      <c r="AK302" s="2" t="s">
        <v>726</v>
      </c>
      <c r="AL302" s="2" t="s">
        <v>726</v>
      </c>
      <c r="AM302" s="2" t="s">
        <v>726</v>
      </c>
      <c r="AN302" s="2" t="s">
        <v>726</v>
      </c>
      <c r="AO302" s="2" t="s">
        <v>726</v>
      </c>
      <c r="AQ302" s="2">
        <f t="shared" si="46"/>
        <v>0</v>
      </c>
      <c r="AR302" s="2">
        <f t="shared" si="45"/>
        <v>0</v>
      </c>
      <c r="AT302" s="2">
        <f t="shared" si="47"/>
        <v>0</v>
      </c>
      <c r="AU302" s="2">
        <f t="shared" si="48"/>
        <v>0</v>
      </c>
      <c r="AV302" s="16" t="str">
        <f t="shared" si="49"/>
        <v/>
      </c>
      <c r="AY302" s="2">
        <f t="shared" si="50"/>
        <v>0</v>
      </c>
      <c r="AZ302" s="2">
        <f t="shared" si="51"/>
        <v>0</v>
      </c>
      <c r="BA302" s="2">
        <f t="shared" si="52"/>
        <v>0</v>
      </c>
      <c r="BB302" s="2">
        <f t="shared" si="53"/>
        <v>0</v>
      </c>
      <c r="BC302" s="2">
        <f t="shared" si="54"/>
        <v>0</v>
      </c>
      <c r="BD302" s="2">
        <f t="shared" si="55"/>
        <v>0</v>
      </c>
    </row>
    <row r="303" spans="1:56" ht="15" customHeight="1" x14ac:dyDescent="0.25">
      <c r="A303" s="2" t="s">
        <v>464</v>
      </c>
      <c r="B303" s="2" t="s">
        <v>465</v>
      </c>
      <c r="C303" s="2">
        <v>2017</v>
      </c>
      <c r="D303" s="2" t="s">
        <v>726</v>
      </c>
      <c r="E303" s="2" t="s">
        <v>726</v>
      </c>
      <c r="F303" s="2" t="s">
        <v>726</v>
      </c>
      <c r="G303" s="2" t="s">
        <v>726</v>
      </c>
      <c r="H303" s="2" t="s">
        <v>726</v>
      </c>
      <c r="I303" s="2" t="s">
        <v>726</v>
      </c>
      <c r="J303" s="2" t="s">
        <v>726</v>
      </c>
      <c r="K303" s="2" t="s">
        <v>726</v>
      </c>
      <c r="L303" s="2" t="s">
        <v>726</v>
      </c>
      <c r="M303" s="2" t="s">
        <v>726</v>
      </c>
      <c r="N303" s="2" t="s">
        <v>726</v>
      </c>
      <c r="O303" s="2" t="s">
        <v>726</v>
      </c>
      <c r="P303" s="2" t="s">
        <v>726</v>
      </c>
      <c r="Q303" s="2" t="s">
        <v>726</v>
      </c>
      <c r="R303" s="2" t="s">
        <v>726</v>
      </c>
      <c r="S303" s="2" t="s">
        <v>726</v>
      </c>
      <c r="T303" s="2" t="s">
        <v>726</v>
      </c>
      <c r="U303" s="2" t="s">
        <v>726</v>
      </c>
      <c r="V303" s="2" t="s">
        <v>726</v>
      </c>
      <c r="W303" s="2" t="s">
        <v>726</v>
      </c>
      <c r="X303" s="2" t="s">
        <v>726</v>
      </c>
      <c r="Y303" s="2" t="s">
        <v>726</v>
      </c>
      <c r="Z303" s="2" t="s">
        <v>726</v>
      </c>
      <c r="AA303" s="2" t="s">
        <v>726</v>
      </c>
      <c r="AB303" s="2" t="s">
        <v>726</v>
      </c>
      <c r="AC303" s="2" t="s">
        <v>726</v>
      </c>
      <c r="AD303" s="2" t="s">
        <v>726</v>
      </c>
      <c r="AE303" s="2" t="s">
        <v>726</v>
      </c>
      <c r="AF303" s="2" t="s">
        <v>726</v>
      </c>
      <c r="AG303" s="2" t="s">
        <v>726</v>
      </c>
      <c r="AH303" s="2" t="s">
        <v>609</v>
      </c>
      <c r="AI303" s="2" t="s">
        <v>726</v>
      </c>
      <c r="AJ303" s="2" t="s">
        <v>726</v>
      </c>
      <c r="AK303" s="2" t="s">
        <v>726</v>
      </c>
      <c r="AL303" s="2" t="s">
        <v>726</v>
      </c>
      <c r="AM303" s="2" t="s">
        <v>726</v>
      </c>
      <c r="AN303" s="2" t="s">
        <v>726</v>
      </c>
      <c r="AO303" s="2" t="s">
        <v>609</v>
      </c>
      <c r="AQ303" s="2">
        <f t="shared" si="46"/>
        <v>0</v>
      </c>
      <c r="AR303" s="2">
        <f t="shared" si="45"/>
        <v>0</v>
      </c>
      <c r="AT303" s="2">
        <f t="shared" si="47"/>
        <v>0</v>
      </c>
      <c r="AU303" s="2">
        <f t="shared" si="48"/>
        <v>0</v>
      </c>
      <c r="AV303" s="16" t="str">
        <f t="shared" si="49"/>
        <v/>
      </c>
      <c r="AY303" s="2">
        <f t="shared" si="50"/>
        <v>0</v>
      </c>
      <c r="AZ303" s="2">
        <f t="shared" si="51"/>
        <v>0</v>
      </c>
      <c r="BA303" s="2">
        <f t="shared" si="52"/>
        <v>0</v>
      </c>
      <c r="BB303" s="2">
        <f t="shared" si="53"/>
        <v>0</v>
      </c>
      <c r="BC303" s="2">
        <f t="shared" si="54"/>
        <v>0</v>
      </c>
      <c r="BD303" s="2">
        <f t="shared" si="55"/>
        <v>0</v>
      </c>
    </row>
    <row r="304" spans="1:56" ht="15" customHeight="1" x14ac:dyDescent="0.25">
      <c r="A304" s="2" t="s">
        <v>464</v>
      </c>
      <c r="B304" s="2" t="s">
        <v>466</v>
      </c>
      <c r="C304" s="2">
        <v>2017</v>
      </c>
      <c r="D304" s="2" t="s">
        <v>726</v>
      </c>
      <c r="E304" s="2" t="s">
        <v>726</v>
      </c>
      <c r="F304" s="2" t="s">
        <v>726</v>
      </c>
      <c r="G304" s="2" t="s">
        <v>726</v>
      </c>
      <c r="H304" s="2" t="s">
        <v>726</v>
      </c>
      <c r="I304" s="2" t="s">
        <v>726</v>
      </c>
      <c r="J304" s="2" t="s">
        <v>726</v>
      </c>
      <c r="K304" s="2" t="s">
        <v>726</v>
      </c>
      <c r="L304" s="2" t="s">
        <v>726</v>
      </c>
      <c r="M304" s="2" t="s">
        <v>726</v>
      </c>
      <c r="N304" s="2" t="s">
        <v>726</v>
      </c>
      <c r="O304" s="2" t="s">
        <v>726</v>
      </c>
      <c r="P304" s="2" t="s">
        <v>726</v>
      </c>
      <c r="Q304" s="2" t="s">
        <v>726</v>
      </c>
      <c r="R304" s="2" t="s">
        <v>726</v>
      </c>
      <c r="S304" s="2" t="s">
        <v>726</v>
      </c>
      <c r="T304" s="2" t="s">
        <v>726</v>
      </c>
      <c r="U304" s="2" t="s">
        <v>726</v>
      </c>
      <c r="V304" s="2" t="s">
        <v>726</v>
      </c>
      <c r="W304" s="2" t="s">
        <v>726</v>
      </c>
      <c r="X304" s="2" t="s">
        <v>726</v>
      </c>
      <c r="Y304" s="2" t="s">
        <v>726</v>
      </c>
      <c r="Z304" s="2" t="s">
        <v>726</v>
      </c>
      <c r="AA304" s="2" t="s">
        <v>726</v>
      </c>
      <c r="AB304" s="2" t="s">
        <v>726</v>
      </c>
      <c r="AC304" s="2" t="s">
        <v>726</v>
      </c>
      <c r="AD304" s="2" t="s">
        <v>726</v>
      </c>
      <c r="AE304" s="2" t="s">
        <v>726</v>
      </c>
      <c r="AF304" s="2" t="s">
        <v>726</v>
      </c>
      <c r="AG304" s="2" t="s">
        <v>726</v>
      </c>
      <c r="AH304" s="2" t="s">
        <v>609</v>
      </c>
      <c r="AI304" s="2" t="s">
        <v>726</v>
      </c>
      <c r="AJ304" s="2" t="s">
        <v>726</v>
      </c>
      <c r="AK304" s="2" t="s">
        <v>726</v>
      </c>
      <c r="AL304" s="2" t="s">
        <v>726</v>
      </c>
      <c r="AM304" s="2" t="s">
        <v>726</v>
      </c>
      <c r="AN304" s="2" t="s">
        <v>726</v>
      </c>
      <c r="AO304" s="2" t="s">
        <v>609</v>
      </c>
      <c r="AQ304" s="2">
        <f t="shared" si="46"/>
        <v>0</v>
      </c>
      <c r="AR304" s="2">
        <f t="shared" si="45"/>
        <v>0</v>
      </c>
      <c r="AT304" s="2">
        <f t="shared" si="47"/>
        <v>0</v>
      </c>
      <c r="AU304" s="2">
        <f t="shared" si="48"/>
        <v>0</v>
      </c>
      <c r="AV304" s="16" t="str">
        <f t="shared" si="49"/>
        <v/>
      </c>
      <c r="AY304" s="2">
        <f t="shared" si="50"/>
        <v>0</v>
      </c>
      <c r="AZ304" s="2">
        <f t="shared" si="51"/>
        <v>0</v>
      </c>
      <c r="BA304" s="2">
        <f t="shared" si="52"/>
        <v>0</v>
      </c>
      <c r="BB304" s="2">
        <f t="shared" si="53"/>
        <v>0</v>
      </c>
      <c r="BC304" s="2">
        <f t="shared" si="54"/>
        <v>0</v>
      </c>
      <c r="BD304" s="2">
        <f t="shared" si="55"/>
        <v>0</v>
      </c>
    </row>
    <row r="305" spans="1:56" ht="15" customHeight="1" x14ac:dyDescent="0.25">
      <c r="A305" s="2" t="s">
        <v>467</v>
      </c>
      <c r="B305" s="2" t="s">
        <v>468</v>
      </c>
      <c r="C305" s="2">
        <v>2017</v>
      </c>
      <c r="D305" s="2" t="s">
        <v>726</v>
      </c>
      <c r="E305" s="2" t="s">
        <v>726</v>
      </c>
      <c r="F305" s="2" t="s">
        <v>726</v>
      </c>
      <c r="G305" s="2" t="s">
        <v>726</v>
      </c>
      <c r="H305" s="2" t="s">
        <v>726</v>
      </c>
      <c r="I305" s="2" t="s">
        <v>726</v>
      </c>
      <c r="J305" s="2" t="s">
        <v>726</v>
      </c>
      <c r="K305" s="2" t="s">
        <v>726</v>
      </c>
      <c r="L305" s="2" t="s">
        <v>726</v>
      </c>
      <c r="M305" s="2" t="s">
        <v>726</v>
      </c>
      <c r="N305" s="2" t="s">
        <v>726</v>
      </c>
      <c r="O305" s="2" t="s">
        <v>726</v>
      </c>
      <c r="P305" s="2" t="s">
        <v>726</v>
      </c>
      <c r="Q305" s="2" t="s">
        <v>726</v>
      </c>
      <c r="R305" s="2" t="s">
        <v>726</v>
      </c>
      <c r="S305" s="2" t="s">
        <v>726</v>
      </c>
      <c r="T305" s="2" t="s">
        <v>726</v>
      </c>
      <c r="U305" s="2" t="s">
        <v>726</v>
      </c>
      <c r="V305" s="2" t="s">
        <v>726</v>
      </c>
      <c r="W305" s="2" t="s">
        <v>726</v>
      </c>
      <c r="X305" s="2" t="s">
        <v>726</v>
      </c>
      <c r="Y305" s="2" t="s">
        <v>726</v>
      </c>
      <c r="Z305" s="2" t="s">
        <v>726</v>
      </c>
      <c r="AA305" s="2" t="s">
        <v>726</v>
      </c>
      <c r="AB305" s="2" t="s">
        <v>726</v>
      </c>
      <c r="AC305" s="2" t="s">
        <v>726</v>
      </c>
      <c r="AD305" s="2" t="s">
        <v>726</v>
      </c>
      <c r="AE305" s="2" t="s">
        <v>726</v>
      </c>
      <c r="AF305" s="2" t="s">
        <v>726</v>
      </c>
      <c r="AG305" s="2" t="s">
        <v>726</v>
      </c>
      <c r="AH305" s="2" t="s">
        <v>727</v>
      </c>
      <c r="AI305" s="2" t="s">
        <v>726</v>
      </c>
      <c r="AJ305" s="2" t="s">
        <v>726</v>
      </c>
      <c r="AK305" s="2" t="s">
        <v>726</v>
      </c>
      <c r="AL305" s="2" t="s">
        <v>726</v>
      </c>
      <c r="AM305" s="2" t="s">
        <v>726</v>
      </c>
      <c r="AN305" s="2" t="s">
        <v>726</v>
      </c>
      <c r="AO305" s="2" t="s">
        <v>726</v>
      </c>
      <c r="AQ305" s="2">
        <f t="shared" si="46"/>
        <v>0</v>
      </c>
      <c r="AR305" s="2">
        <f t="shared" si="45"/>
        <v>0</v>
      </c>
      <c r="AT305" s="2">
        <f t="shared" si="47"/>
        <v>0</v>
      </c>
      <c r="AU305" s="2">
        <f t="shared" si="48"/>
        <v>0</v>
      </c>
      <c r="AV305" s="16" t="str">
        <f t="shared" si="49"/>
        <v/>
      </c>
      <c r="AY305" s="2">
        <f t="shared" si="50"/>
        <v>0</v>
      </c>
      <c r="AZ305" s="2">
        <f t="shared" si="51"/>
        <v>0</v>
      </c>
      <c r="BA305" s="2">
        <f t="shared" si="52"/>
        <v>0</v>
      </c>
      <c r="BB305" s="2">
        <f t="shared" si="53"/>
        <v>0</v>
      </c>
      <c r="BC305" s="2">
        <f t="shared" si="54"/>
        <v>0</v>
      </c>
      <c r="BD305" s="2">
        <f t="shared" si="55"/>
        <v>0</v>
      </c>
    </row>
    <row r="306" spans="1:56" ht="15" customHeight="1" x14ac:dyDescent="0.25">
      <c r="A306" s="2" t="s">
        <v>469</v>
      </c>
      <c r="B306" s="2" t="s">
        <v>9</v>
      </c>
      <c r="C306" s="2">
        <v>2017</v>
      </c>
      <c r="D306" s="2" t="s">
        <v>609</v>
      </c>
      <c r="E306" s="2" t="s">
        <v>609</v>
      </c>
      <c r="F306" s="2" t="s">
        <v>609</v>
      </c>
      <c r="G306" s="2" t="s">
        <v>609</v>
      </c>
      <c r="H306" s="2" t="s">
        <v>609</v>
      </c>
      <c r="I306" s="2" t="s">
        <v>609</v>
      </c>
      <c r="J306" s="2" t="s">
        <v>609</v>
      </c>
      <c r="K306" s="2" t="s">
        <v>609</v>
      </c>
      <c r="L306" s="2" t="s">
        <v>609</v>
      </c>
      <c r="M306" s="2" t="s">
        <v>609</v>
      </c>
      <c r="N306" s="2" t="s">
        <v>609</v>
      </c>
      <c r="O306" s="2" t="s">
        <v>609</v>
      </c>
      <c r="P306" s="2" t="s">
        <v>609</v>
      </c>
      <c r="Q306" s="2" t="s">
        <v>609</v>
      </c>
      <c r="R306" s="2" t="s">
        <v>609</v>
      </c>
      <c r="S306" s="2" t="s">
        <v>609</v>
      </c>
      <c r="T306" s="2" t="s">
        <v>609</v>
      </c>
      <c r="U306" s="2" t="s">
        <v>609</v>
      </c>
      <c r="V306" s="2" t="s">
        <v>609</v>
      </c>
      <c r="W306" s="2" t="s">
        <v>609</v>
      </c>
      <c r="X306" s="2" t="s">
        <v>609</v>
      </c>
      <c r="Y306" s="2" t="s">
        <v>609</v>
      </c>
      <c r="Z306" s="2" t="s">
        <v>609</v>
      </c>
      <c r="AA306" s="2" t="s">
        <v>609</v>
      </c>
      <c r="AB306" s="2" t="s">
        <v>609</v>
      </c>
      <c r="AC306" s="2" t="s">
        <v>609</v>
      </c>
      <c r="AD306" s="2" t="s">
        <v>609</v>
      </c>
      <c r="AE306" s="2" t="s">
        <v>609</v>
      </c>
      <c r="AF306" s="2" t="s">
        <v>609</v>
      </c>
      <c r="AG306" s="2" t="s">
        <v>609</v>
      </c>
      <c r="AH306" s="2" t="s">
        <v>609</v>
      </c>
      <c r="AI306" s="2" t="s">
        <v>609</v>
      </c>
      <c r="AJ306" s="2" t="s">
        <v>609</v>
      </c>
      <c r="AK306" s="2" t="s">
        <v>609</v>
      </c>
      <c r="AL306" s="2" t="s">
        <v>609</v>
      </c>
      <c r="AM306" s="2" t="s">
        <v>609</v>
      </c>
      <c r="AN306" s="2" t="s">
        <v>609</v>
      </c>
      <c r="AO306" s="2" t="s">
        <v>609</v>
      </c>
      <c r="AQ306" s="2">
        <f t="shared" si="46"/>
        <v>0</v>
      </c>
      <c r="AR306" s="2">
        <f t="shared" si="45"/>
        <v>0</v>
      </c>
      <c r="AT306" s="2">
        <f t="shared" si="47"/>
        <v>0</v>
      </c>
      <c r="AU306" s="2">
        <f t="shared" si="48"/>
        <v>0</v>
      </c>
      <c r="AV306" s="16" t="str">
        <f t="shared" si="49"/>
        <v/>
      </c>
      <c r="AY306" s="2">
        <f t="shared" si="50"/>
        <v>0</v>
      </c>
      <c r="AZ306" s="2">
        <f t="shared" si="51"/>
        <v>0</v>
      </c>
      <c r="BA306" s="2">
        <f t="shared" si="52"/>
        <v>0</v>
      </c>
      <c r="BB306" s="2">
        <f t="shared" si="53"/>
        <v>0</v>
      </c>
      <c r="BC306" s="2">
        <f t="shared" si="54"/>
        <v>0</v>
      </c>
      <c r="BD306" s="2">
        <f t="shared" si="55"/>
        <v>0</v>
      </c>
    </row>
    <row r="307" spans="1:56" ht="15" customHeight="1" x14ac:dyDescent="0.25">
      <c r="A307" s="2" t="s">
        <v>469</v>
      </c>
      <c r="B307" s="2" t="s">
        <v>470</v>
      </c>
      <c r="C307" s="2">
        <v>2017</v>
      </c>
      <c r="D307" s="2" t="s">
        <v>609</v>
      </c>
      <c r="E307" s="2" t="s">
        <v>609</v>
      </c>
      <c r="F307" s="2" t="s">
        <v>609</v>
      </c>
      <c r="G307" s="2" t="s">
        <v>609</v>
      </c>
      <c r="H307" s="2" t="s">
        <v>609</v>
      </c>
      <c r="I307" s="2" t="s">
        <v>609</v>
      </c>
      <c r="J307" s="2" t="s">
        <v>609</v>
      </c>
      <c r="K307" s="2" t="s">
        <v>609</v>
      </c>
      <c r="L307" s="2" t="s">
        <v>609</v>
      </c>
      <c r="M307" s="2" t="s">
        <v>609</v>
      </c>
      <c r="N307" s="2" t="s">
        <v>609</v>
      </c>
      <c r="O307" s="2" t="s">
        <v>609</v>
      </c>
      <c r="P307" s="2" t="s">
        <v>609</v>
      </c>
      <c r="Q307" s="2" t="s">
        <v>609</v>
      </c>
      <c r="R307" s="2" t="s">
        <v>609</v>
      </c>
      <c r="S307" s="2" t="s">
        <v>609</v>
      </c>
      <c r="T307" s="2" t="s">
        <v>609</v>
      </c>
      <c r="U307" s="2" t="s">
        <v>609</v>
      </c>
      <c r="V307" s="2" t="s">
        <v>609</v>
      </c>
      <c r="W307" s="2" t="s">
        <v>609</v>
      </c>
      <c r="X307" s="2" t="s">
        <v>609</v>
      </c>
      <c r="Y307" s="2" t="s">
        <v>609</v>
      </c>
      <c r="Z307" s="2" t="s">
        <v>609</v>
      </c>
      <c r="AA307" s="2" t="s">
        <v>609</v>
      </c>
      <c r="AB307" s="2" t="s">
        <v>609</v>
      </c>
      <c r="AC307" s="2" t="s">
        <v>609</v>
      </c>
      <c r="AD307" s="2" t="s">
        <v>609</v>
      </c>
      <c r="AE307" s="2" t="s">
        <v>609</v>
      </c>
      <c r="AF307" s="2" t="s">
        <v>609</v>
      </c>
      <c r="AG307" s="2" t="s">
        <v>609</v>
      </c>
      <c r="AH307" s="2" t="s">
        <v>609</v>
      </c>
      <c r="AI307" s="2" t="s">
        <v>609</v>
      </c>
      <c r="AJ307" s="2" t="s">
        <v>609</v>
      </c>
      <c r="AK307" s="2" t="s">
        <v>609</v>
      </c>
      <c r="AL307" s="2" t="s">
        <v>609</v>
      </c>
      <c r="AM307" s="2" t="s">
        <v>609</v>
      </c>
      <c r="AN307" s="2" t="s">
        <v>609</v>
      </c>
      <c r="AO307" s="2" t="s">
        <v>609</v>
      </c>
      <c r="AQ307" s="2">
        <f t="shared" si="46"/>
        <v>0</v>
      </c>
      <c r="AR307" s="2">
        <f t="shared" si="45"/>
        <v>0</v>
      </c>
      <c r="AT307" s="2">
        <f t="shared" si="47"/>
        <v>0</v>
      </c>
      <c r="AU307" s="2">
        <f t="shared" si="48"/>
        <v>0</v>
      </c>
      <c r="AV307" s="16" t="str">
        <f t="shared" si="49"/>
        <v/>
      </c>
      <c r="AY307" s="2">
        <f t="shared" si="50"/>
        <v>0</v>
      </c>
      <c r="AZ307" s="2">
        <f t="shared" si="51"/>
        <v>0</v>
      </c>
      <c r="BA307" s="2">
        <f t="shared" si="52"/>
        <v>0</v>
      </c>
      <c r="BB307" s="2">
        <f t="shared" si="53"/>
        <v>0</v>
      </c>
      <c r="BC307" s="2">
        <f t="shared" si="54"/>
        <v>0</v>
      </c>
      <c r="BD307" s="2">
        <f t="shared" si="55"/>
        <v>0</v>
      </c>
    </row>
    <row r="308" spans="1:56" ht="15" customHeight="1" x14ac:dyDescent="0.25">
      <c r="A308" s="2" t="s">
        <v>469</v>
      </c>
      <c r="B308" s="2" t="s">
        <v>471</v>
      </c>
      <c r="C308" s="2">
        <v>2017</v>
      </c>
      <c r="D308" s="2" t="s">
        <v>609</v>
      </c>
      <c r="E308" s="2" t="s">
        <v>609</v>
      </c>
      <c r="F308" s="2" t="s">
        <v>609</v>
      </c>
      <c r="G308" s="2" t="s">
        <v>609</v>
      </c>
      <c r="H308" s="2" t="s">
        <v>609</v>
      </c>
      <c r="I308" s="2" t="s">
        <v>609</v>
      </c>
      <c r="J308" s="2" t="s">
        <v>609</v>
      </c>
      <c r="K308" s="2" t="s">
        <v>609</v>
      </c>
      <c r="L308" s="2" t="s">
        <v>609</v>
      </c>
      <c r="M308" s="2" t="s">
        <v>609</v>
      </c>
      <c r="N308" s="2" t="s">
        <v>609</v>
      </c>
      <c r="O308" s="2" t="s">
        <v>609</v>
      </c>
      <c r="P308" s="2" t="s">
        <v>609</v>
      </c>
      <c r="Q308" s="2" t="s">
        <v>609</v>
      </c>
      <c r="R308" s="2" t="s">
        <v>609</v>
      </c>
      <c r="S308" s="2" t="s">
        <v>609</v>
      </c>
      <c r="T308" s="2" t="s">
        <v>609</v>
      </c>
      <c r="U308" s="2" t="s">
        <v>609</v>
      </c>
      <c r="V308" s="2" t="s">
        <v>609</v>
      </c>
      <c r="W308" s="2" t="s">
        <v>609</v>
      </c>
      <c r="X308" s="2" t="s">
        <v>609</v>
      </c>
      <c r="Y308" s="2" t="s">
        <v>609</v>
      </c>
      <c r="Z308" s="2" t="s">
        <v>609</v>
      </c>
      <c r="AA308" s="2" t="s">
        <v>609</v>
      </c>
      <c r="AB308" s="2" t="s">
        <v>609</v>
      </c>
      <c r="AC308" s="2" t="s">
        <v>609</v>
      </c>
      <c r="AD308" s="2" t="s">
        <v>609</v>
      </c>
      <c r="AE308" s="2" t="s">
        <v>609</v>
      </c>
      <c r="AF308" s="2" t="s">
        <v>609</v>
      </c>
      <c r="AG308" s="2" t="s">
        <v>609</v>
      </c>
      <c r="AH308" s="2" t="s">
        <v>609</v>
      </c>
      <c r="AI308" s="2" t="s">
        <v>609</v>
      </c>
      <c r="AJ308" s="2" t="s">
        <v>609</v>
      </c>
      <c r="AK308" s="2" t="s">
        <v>609</v>
      </c>
      <c r="AL308" s="2" t="s">
        <v>609</v>
      </c>
      <c r="AM308" s="2" t="s">
        <v>609</v>
      </c>
      <c r="AN308" s="2" t="s">
        <v>609</v>
      </c>
      <c r="AO308" s="2" t="s">
        <v>609</v>
      </c>
      <c r="AQ308" s="2">
        <f t="shared" si="46"/>
        <v>0</v>
      </c>
      <c r="AR308" s="2">
        <f t="shared" si="45"/>
        <v>0</v>
      </c>
      <c r="AT308" s="2">
        <f t="shared" si="47"/>
        <v>0</v>
      </c>
      <c r="AU308" s="2">
        <f t="shared" si="48"/>
        <v>0</v>
      </c>
      <c r="AV308" s="16" t="str">
        <f t="shared" si="49"/>
        <v/>
      </c>
      <c r="AY308" s="2">
        <f t="shared" si="50"/>
        <v>0</v>
      </c>
      <c r="AZ308" s="2">
        <f t="shared" si="51"/>
        <v>0</v>
      </c>
      <c r="BA308" s="2">
        <f t="shared" si="52"/>
        <v>0</v>
      </c>
      <c r="BB308" s="2">
        <f t="shared" si="53"/>
        <v>0</v>
      </c>
      <c r="BC308" s="2">
        <f t="shared" si="54"/>
        <v>0</v>
      </c>
      <c r="BD308" s="2">
        <f t="shared" si="55"/>
        <v>0</v>
      </c>
    </row>
    <row r="309" spans="1:56" ht="15" customHeight="1" x14ac:dyDescent="0.25">
      <c r="A309" s="2" t="s">
        <v>469</v>
      </c>
      <c r="B309" s="2" t="s">
        <v>12</v>
      </c>
      <c r="C309" s="2">
        <v>2017</v>
      </c>
      <c r="D309" s="2" t="s">
        <v>609</v>
      </c>
      <c r="E309" s="2" t="s">
        <v>609</v>
      </c>
      <c r="F309" s="2" t="s">
        <v>609</v>
      </c>
      <c r="G309" s="2" t="s">
        <v>609</v>
      </c>
      <c r="H309" s="2" t="s">
        <v>609</v>
      </c>
      <c r="I309" s="2" t="s">
        <v>609</v>
      </c>
      <c r="J309" s="2" t="s">
        <v>609</v>
      </c>
      <c r="K309" s="2" t="s">
        <v>609</v>
      </c>
      <c r="L309" s="2" t="s">
        <v>609</v>
      </c>
      <c r="M309" s="2" t="s">
        <v>609</v>
      </c>
      <c r="N309" s="2" t="s">
        <v>609</v>
      </c>
      <c r="O309" s="2" t="s">
        <v>609</v>
      </c>
      <c r="P309" s="2" t="s">
        <v>609</v>
      </c>
      <c r="Q309" s="2" t="s">
        <v>609</v>
      </c>
      <c r="R309" s="2" t="s">
        <v>609</v>
      </c>
      <c r="S309" s="2" t="s">
        <v>609</v>
      </c>
      <c r="T309" s="2" t="s">
        <v>609</v>
      </c>
      <c r="U309" s="2" t="s">
        <v>609</v>
      </c>
      <c r="V309" s="2" t="s">
        <v>609</v>
      </c>
      <c r="W309" s="2" t="s">
        <v>609</v>
      </c>
      <c r="X309" s="2" t="s">
        <v>609</v>
      </c>
      <c r="Y309" s="2" t="s">
        <v>609</v>
      </c>
      <c r="Z309" s="2" t="s">
        <v>609</v>
      </c>
      <c r="AA309" s="2" t="s">
        <v>609</v>
      </c>
      <c r="AB309" s="2" t="s">
        <v>609</v>
      </c>
      <c r="AC309" s="2" t="s">
        <v>609</v>
      </c>
      <c r="AD309" s="2" t="s">
        <v>609</v>
      </c>
      <c r="AE309" s="2" t="s">
        <v>609</v>
      </c>
      <c r="AF309" s="2" t="s">
        <v>609</v>
      </c>
      <c r="AG309" s="2" t="s">
        <v>609</v>
      </c>
      <c r="AH309" s="2" t="s">
        <v>609</v>
      </c>
      <c r="AI309" s="2" t="s">
        <v>609</v>
      </c>
      <c r="AJ309" s="2" t="s">
        <v>609</v>
      </c>
      <c r="AK309" s="2" t="s">
        <v>609</v>
      </c>
      <c r="AL309" s="2" t="s">
        <v>609</v>
      </c>
      <c r="AM309" s="2" t="s">
        <v>609</v>
      </c>
      <c r="AN309" s="2" t="s">
        <v>609</v>
      </c>
      <c r="AO309" s="2" t="s">
        <v>609</v>
      </c>
      <c r="AQ309" s="2">
        <f t="shared" si="46"/>
        <v>0</v>
      </c>
      <c r="AR309" s="2">
        <f t="shared" si="45"/>
        <v>0</v>
      </c>
      <c r="AT309" s="2">
        <f t="shared" si="47"/>
        <v>0</v>
      </c>
      <c r="AU309" s="2">
        <f t="shared" si="48"/>
        <v>0</v>
      </c>
      <c r="AV309" s="16" t="str">
        <f t="shared" si="49"/>
        <v/>
      </c>
      <c r="AY309" s="2">
        <f t="shared" si="50"/>
        <v>0</v>
      </c>
      <c r="AZ309" s="2">
        <f t="shared" si="51"/>
        <v>0</v>
      </c>
      <c r="BA309" s="2">
        <f t="shared" si="52"/>
        <v>0</v>
      </c>
      <c r="BB309" s="2">
        <f t="shared" si="53"/>
        <v>0</v>
      </c>
      <c r="BC309" s="2">
        <f t="shared" si="54"/>
        <v>0</v>
      </c>
      <c r="BD309" s="2">
        <f t="shared" si="55"/>
        <v>0</v>
      </c>
    </row>
    <row r="310" spans="1:56" ht="15" customHeight="1" x14ac:dyDescent="0.25">
      <c r="A310" s="2" t="s">
        <v>469</v>
      </c>
      <c r="B310" s="2" t="s">
        <v>13</v>
      </c>
      <c r="C310" s="2">
        <v>2017</v>
      </c>
      <c r="D310" s="2" t="s">
        <v>609</v>
      </c>
      <c r="E310" s="2" t="s">
        <v>609</v>
      </c>
      <c r="F310" s="2" t="s">
        <v>609</v>
      </c>
      <c r="G310" s="2" t="s">
        <v>609</v>
      </c>
      <c r="H310" s="2" t="s">
        <v>609</v>
      </c>
      <c r="I310" s="2" t="s">
        <v>609</v>
      </c>
      <c r="J310" s="2" t="s">
        <v>609</v>
      </c>
      <c r="K310" s="2" t="s">
        <v>609</v>
      </c>
      <c r="L310" s="2" t="s">
        <v>609</v>
      </c>
      <c r="M310" s="2" t="s">
        <v>609</v>
      </c>
      <c r="N310" s="2" t="s">
        <v>609</v>
      </c>
      <c r="O310" s="2" t="s">
        <v>609</v>
      </c>
      <c r="P310" s="2" t="s">
        <v>609</v>
      </c>
      <c r="Q310" s="2" t="s">
        <v>609</v>
      </c>
      <c r="R310" s="2" t="s">
        <v>609</v>
      </c>
      <c r="S310" s="2" t="s">
        <v>609</v>
      </c>
      <c r="T310" s="2" t="s">
        <v>609</v>
      </c>
      <c r="U310" s="2" t="s">
        <v>609</v>
      </c>
      <c r="V310" s="2" t="s">
        <v>609</v>
      </c>
      <c r="W310" s="2" t="s">
        <v>609</v>
      </c>
      <c r="X310" s="2" t="s">
        <v>609</v>
      </c>
      <c r="Y310" s="2" t="s">
        <v>609</v>
      </c>
      <c r="Z310" s="2" t="s">
        <v>609</v>
      </c>
      <c r="AA310" s="2" t="s">
        <v>609</v>
      </c>
      <c r="AB310" s="2" t="s">
        <v>609</v>
      </c>
      <c r="AC310" s="2" t="s">
        <v>609</v>
      </c>
      <c r="AD310" s="2" t="s">
        <v>609</v>
      </c>
      <c r="AE310" s="2" t="s">
        <v>609</v>
      </c>
      <c r="AF310" s="2" t="s">
        <v>609</v>
      </c>
      <c r="AG310" s="2" t="s">
        <v>609</v>
      </c>
      <c r="AH310" s="2" t="s">
        <v>609</v>
      </c>
      <c r="AI310" s="2" t="s">
        <v>609</v>
      </c>
      <c r="AJ310" s="2" t="s">
        <v>609</v>
      </c>
      <c r="AK310" s="2" t="s">
        <v>609</v>
      </c>
      <c r="AL310" s="2" t="s">
        <v>609</v>
      </c>
      <c r="AM310" s="2" t="s">
        <v>609</v>
      </c>
      <c r="AN310" s="2" t="s">
        <v>609</v>
      </c>
      <c r="AO310" s="2" t="s">
        <v>609</v>
      </c>
      <c r="AQ310" s="2">
        <f t="shared" si="46"/>
        <v>0</v>
      </c>
      <c r="AR310" s="2">
        <f t="shared" si="45"/>
        <v>0</v>
      </c>
      <c r="AT310" s="2">
        <f t="shared" si="47"/>
        <v>0</v>
      </c>
      <c r="AU310" s="2">
        <f t="shared" si="48"/>
        <v>0</v>
      </c>
      <c r="AV310" s="16" t="str">
        <f t="shared" si="49"/>
        <v/>
      </c>
      <c r="AY310" s="2">
        <f t="shared" si="50"/>
        <v>0</v>
      </c>
      <c r="AZ310" s="2">
        <f t="shared" si="51"/>
        <v>0</v>
      </c>
      <c r="BA310" s="2">
        <f t="shared" si="52"/>
        <v>0</v>
      </c>
      <c r="BB310" s="2">
        <f t="shared" si="53"/>
        <v>0</v>
      </c>
      <c r="BC310" s="2">
        <f t="shared" si="54"/>
        <v>0</v>
      </c>
      <c r="BD310" s="2">
        <f t="shared" si="55"/>
        <v>0</v>
      </c>
    </row>
    <row r="311" spans="1:56" ht="15" customHeight="1" x14ac:dyDescent="0.25">
      <c r="A311" s="2" t="s">
        <v>469</v>
      </c>
      <c r="B311" s="2" t="s">
        <v>14</v>
      </c>
      <c r="C311" s="2">
        <v>2017</v>
      </c>
      <c r="D311" s="2" t="s">
        <v>609</v>
      </c>
      <c r="E311" s="2" t="s">
        <v>609</v>
      </c>
      <c r="F311" s="2" t="s">
        <v>609</v>
      </c>
      <c r="G311" s="2" t="s">
        <v>609</v>
      </c>
      <c r="H311" s="2" t="s">
        <v>609</v>
      </c>
      <c r="I311" s="2" t="s">
        <v>609</v>
      </c>
      <c r="J311" s="2" t="s">
        <v>609</v>
      </c>
      <c r="K311" s="2" t="s">
        <v>609</v>
      </c>
      <c r="L311" s="2" t="s">
        <v>609</v>
      </c>
      <c r="M311" s="2" t="s">
        <v>609</v>
      </c>
      <c r="N311" s="2" t="s">
        <v>609</v>
      </c>
      <c r="O311" s="2" t="s">
        <v>609</v>
      </c>
      <c r="P311" s="2" t="s">
        <v>609</v>
      </c>
      <c r="Q311" s="2" t="s">
        <v>609</v>
      </c>
      <c r="R311" s="2" t="s">
        <v>609</v>
      </c>
      <c r="S311" s="2" t="s">
        <v>609</v>
      </c>
      <c r="T311" s="2" t="s">
        <v>609</v>
      </c>
      <c r="U311" s="2" t="s">
        <v>609</v>
      </c>
      <c r="V311" s="2" t="s">
        <v>609</v>
      </c>
      <c r="W311" s="2" t="s">
        <v>609</v>
      </c>
      <c r="X311" s="2" t="s">
        <v>609</v>
      </c>
      <c r="Y311" s="2" t="s">
        <v>609</v>
      </c>
      <c r="Z311" s="2" t="s">
        <v>609</v>
      </c>
      <c r="AA311" s="2" t="s">
        <v>609</v>
      </c>
      <c r="AB311" s="2" t="s">
        <v>609</v>
      </c>
      <c r="AC311" s="2" t="s">
        <v>609</v>
      </c>
      <c r="AD311" s="2" t="s">
        <v>609</v>
      </c>
      <c r="AE311" s="2" t="s">
        <v>609</v>
      </c>
      <c r="AF311" s="2" t="s">
        <v>609</v>
      </c>
      <c r="AG311" s="2" t="s">
        <v>609</v>
      </c>
      <c r="AH311" s="2" t="s">
        <v>609</v>
      </c>
      <c r="AI311" s="2" t="s">
        <v>609</v>
      </c>
      <c r="AJ311" s="2" t="s">
        <v>609</v>
      </c>
      <c r="AK311" s="2" t="s">
        <v>609</v>
      </c>
      <c r="AL311" s="2" t="s">
        <v>609</v>
      </c>
      <c r="AM311" s="2" t="s">
        <v>609</v>
      </c>
      <c r="AN311" s="2" t="s">
        <v>609</v>
      </c>
      <c r="AO311" s="2" t="s">
        <v>609</v>
      </c>
      <c r="AQ311" s="2">
        <f t="shared" si="46"/>
        <v>0</v>
      </c>
      <c r="AR311" s="2">
        <f t="shared" si="45"/>
        <v>0</v>
      </c>
      <c r="AT311" s="2">
        <f t="shared" si="47"/>
        <v>0</v>
      </c>
      <c r="AU311" s="2">
        <f t="shared" si="48"/>
        <v>0</v>
      </c>
      <c r="AV311" s="16" t="str">
        <f t="shared" si="49"/>
        <v/>
      </c>
      <c r="AY311" s="2">
        <f t="shared" si="50"/>
        <v>0</v>
      </c>
      <c r="AZ311" s="2">
        <f t="shared" si="51"/>
        <v>0</v>
      </c>
      <c r="BA311" s="2">
        <f t="shared" si="52"/>
        <v>0</v>
      </c>
      <c r="BB311" s="2">
        <f t="shared" si="53"/>
        <v>0</v>
      </c>
      <c r="BC311" s="2">
        <f t="shared" si="54"/>
        <v>0</v>
      </c>
      <c r="BD311" s="2">
        <f t="shared" si="55"/>
        <v>0</v>
      </c>
    </row>
    <row r="312" spans="1:56" ht="15" customHeight="1" x14ac:dyDescent="0.25">
      <c r="A312" s="2" t="s">
        <v>469</v>
      </c>
      <c r="B312" s="2" t="s">
        <v>15</v>
      </c>
      <c r="C312" s="2">
        <v>2017</v>
      </c>
      <c r="D312" s="2" t="s">
        <v>609</v>
      </c>
      <c r="E312" s="2" t="s">
        <v>609</v>
      </c>
      <c r="F312" s="2" t="s">
        <v>609</v>
      </c>
      <c r="G312" s="2" t="s">
        <v>609</v>
      </c>
      <c r="H312" s="2" t="s">
        <v>609</v>
      </c>
      <c r="I312" s="2" t="s">
        <v>609</v>
      </c>
      <c r="J312" s="2" t="s">
        <v>609</v>
      </c>
      <c r="K312" s="2" t="s">
        <v>609</v>
      </c>
      <c r="L312" s="2" t="s">
        <v>609</v>
      </c>
      <c r="M312" s="2" t="s">
        <v>609</v>
      </c>
      <c r="N312" s="2" t="s">
        <v>609</v>
      </c>
      <c r="O312" s="2" t="s">
        <v>609</v>
      </c>
      <c r="P312" s="2" t="s">
        <v>609</v>
      </c>
      <c r="Q312" s="2" t="s">
        <v>609</v>
      </c>
      <c r="R312" s="2" t="s">
        <v>609</v>
      </c>
      <c r="S312" s="2" t="s">
        <v>609</v>
      </c>
      <c r="T312" s="2" t="s">
        <v>609</v>
      </c>
      <c r="U312" s="2" t="s">
        <v>609</v>
      </c>
      <c r="V312" s="2" t="s">
        <v>609</v>
      </c>
      <c r="W312" s="2" t="s">
        <v>609</v>
      </c>
      <c r="X312" s="2" t="s">
        <v>609</v>
      </c>
      <c r="Y312" s="2" t="s">
        <v>609</v>
      </c>
      <c r="Z312" s="2" t="s">
        <v>609</v>
      </c>
      <c r="AA312" s="2" t="s">
        <v>609</v>
      </c>
      <c r="AB312" s="2" t="s">
        <v>609</v>
      </c>
      <c r="AC312" s="2" t="s">
        <v>609</v>
      </c>
      <c r="AD312" s="2" t="s">
        <v>609</v>
      </c>
      <c r="AE312" s="2" t="s">
        <v>609</v>
      </c>
      <c r="AF312" s="2" t="s">
        <v>609</v>
      </c>
      <c r="AG312" s="2" t="s">
        <v>609</v>
      </c>
      <c r="AH312" s="2" t="s">
        <v>609</v>
      </c>
      <c r="AI312" s="2" t="s">
        <v>609</v>
      </c>
      <c r="AJ312" s="2" t="s">
        <v>609</v>
      </c>
      <c r="AK312" s="2" t="s">
        <v>609</v>
      </c>
      <c r="AL312" s="2" t="s">
        <v>609</v>
      </c>
      <c r="AM312" s="2" t="s">
        <v>609</v>
      </c>
      <c r="AN312" s="2" t="s">
        <v>609</v>
      </c>
      <c r="AO312" s="2" t="s">
        <v>609</v>
      </c>
      <c r="AQ312" s="2">
        <f t="shared" si="46"/>
        <v>0</v>
      </c>
      <c r="AR312" s="2">
        <f t="shared" si="45"/>
        <v>0</v>
      </c>
      <c r="AT312" s="2">
        <f t="shared" si="47"/>
        <v>0</v>
      </c>
      <c r="AU312" s="2">
        <f t="shared" si="48"/>
        <v>0</v>
      </c>
      <c r="AV312" s="16" t="str">
        <f t="shared" si="49"/>
        <v/>
      </c>
      <c r="AY312" s="2">
        <f t="shared" si="50"/>
        <v>0</v>
      </c>
      <c r="AZ312" s="2">
        <f t="shared" si="51"/>
        <v>0</v>
      </c>
      <c r="BA312" s="2">
        <f t="shared" si="52"/>
        <v>0</v>
      </c>
      <c r="BB312" s="2">
        <f t="shared" si="53"/>
        <v>0</v>
      </c>
      <c r="BC312" s="2">
        <f t="shared" si="54"/>
        <v>0</v>
      </c>
      <c r="BD312" s="2">
        <f t="shared" si="55"/>
        <v>0</v>
      </c>
    </row>
    <row r="313" spans="1:56" ht="15" customHeight="1" x14ac:dyDescent="0.25">
      <c r="A313" s="2" t="s">
        <v>469</v>
      </c>
      <c r="B313" s="2" t="s">
        <v>16</v>
      </c>
      <c r="C313" s="2">
        <v>2017</v>
      </c>
      <c r="D313" s="2" t="s">
        <v>609</v>
      </c>
      <c r="E313" s="2" t="s">
        <v>609</v>
      </c>
      <c r="F313" s="2" t="s">
        <v>609</v>
      </c>
      <c r="G313" s="2" t="s">
        <v>609</v>
      </c>
      <c r="H313" s="2" t="s">
        <v>609</v>
      </c>
      <c r="I313" s="2" t="s">
        <v>609</v>
      </c>
      <c r="J313" s="2" t="s">
        <v>609</v>
      </c>
      <c r="K313" s="2" t="s">
        <v>609</v>
      </c>
      <c r="L313" s="2" t="s">
        <v>609</v>
      </c>
      <c r="M313" s="2" t="s">
        <v>609</v>
      </c>
      <c r="N313" s="2" t="s">
        <v>609</v>
      </c>
      <c r="O313" s="2" t="s">
        <v>609</v>
      </c>
      <c r="P313" s="2" t="s">
        <v>609</v>
      </c>
      <c r="Q313" s="2" t="s">
        <v>609</v>
      </c>
      <c r="R313" s="2" t="s">
        <v>609</v>
      </c>
      <c r="S313" s="2" t="s">
        <v>609</v>
      </c>
      <c r="T313" s="2" t="s">
        <v>609</v>
      </c>
      <c r="U313" s="2" t="s">
        <v>609</v>
      </c>
      <c r="V313" s="2" t="s">
        <v>609</v>
      </c>
      <c r="W313" s="2" t="s">
        <v>609</v>
      </c>
      <c r="X313" s="2" t="s">
        <v>609</v>
      </c>
      <c r="Y313" s="2" t="s">
        <v>609</v>
      </c>
      <c r="Z313" s="2" t="s">
        <v>609</v>
      </c>
      <c r="AA313" s="2" t="s">
        <v>609</v>
      </c>
      <c r="AB313" s="2" t="s">
        <v>609</v>
      </c>
      <c r="AC313" s="2" t="s">
        <v>609</v>
      </c>
      <c r="AD313" s="2" t="s">
        <v>609</v>
      </c>
      <c r="AE313" s="2" t="s">
        <v>609</v>
      </c>
      <c r="AF313" s="2" t="s">
        <v>609</v>
      </c>
      <c r="AG313" s="2" t="s">
        <v>609</v>
      </c>
      <c r="AH313" s="2" t="s">
        <v>609</v>
      </c>
      <c r="AI313" s="2" t="s">
        <v>609</v>
      </c>
      <c r="AJ313" s="2" t="s">
        <v>609</v>
      </c>
      <c r="AK313" s="2" t="s">
        <v>609</v>
      </c>
      <c r="AL313" s="2" t="s">
        <v>609</v>
      </c>
      <c r="AM313" s="2" t="s">
        <v>609</v>
      </c>
      <c r="AN313" s="2" t="s">
        <v>609</v>
      </c>
      <c r="AO313" s="2" t="s">
        <v>609</v>
      </c>
      <c r="AQ313" s="2">
        <f t="shared" si="46"/>
        <v>0</v>
      </c>
      <c r="AR313" s="2">
        <f t="shared" si="45"/>
        <v>0</v>
      </c>
      <c r="AT313" s="2">
        <f t="shared" si="47"/>
        <v>0</v>
      </c>
      <c r="AU313" s="2">
        <f t="shared" si="48"/>
        <v>0</v>
      </c>
      <c r="AV313" s="16" t="str">
        <f t="shared" si="49"/>
        <v/>
      </c>
      <c r="AY313" s="2">
        <f t="shared" si="50"/>
        <v>0</v>
      </c>
      <c r="AZ313" s="2">
        <f t="shared" si="51"/>
        <v>0</v>
      </c>
      <c r="BA313" s="2">
        <f t="shared" si="52"/>
        <v>0</v>
      </c>
      <c r="BB313" s="2">
        <f t="shared" si="53"/>
        <v>0</v>
      </c>
      <c r="BC313" s="2">
        <f t="shared" si="54"/>
        <v>0</v>
      </c>
      <c r="BD313" s="2">
        <f t="shared" si="55"/>
        <v>0</v>
      </c>
    </row>
    <row r="314" spans="1:56" ht="15" customHeight="1" x14ac:dyDescent="0.25">
      <c r="A314" s="2" t="s">
        <v>469</v>
      </c>
      <c r="B314" s="2" t="s">
        <v>17</v>
      </c>
      <c r="C314" s="2">
        <v>2017</v>
      </c>
      <c r="D314" s="2" t="s">
        <v>609</v>
      </c>
      <c r="E314" s="2" t="s">
        <v>609</v>
      </c>
      <c r="F314" s="2" t="s">
        <v>609</v>
      </c>
      <c r="G314" s="2" t="s">
        <v>609</v>
      </c>
      <c r="H314" s="2" t="s">
        <v>609</v>
      </c>
      <c r="I314" s="2" t="s">
        <v>609</v>
      </c>
      <c r="J314" s="2" t="s">
        <v>609</v>
      </c>
      <c r="K314" s="2" t="s">
        <v>609</v>
      </c>
      <c r="L314" s="2" t="s">
        <v>609</v>
      </c>
      <c r="M314" s="2" t="s">
        <v>609</v>
      </c>
      <c r="N314" s="2" t="s">
        <v>609</v>
      </c>
      <c r="O314" s="2" t="s">
        <v>609</v>
      </c>
      <c r="P314" s="2" t="s">
        <v>609</v>
      </c>
      <c r="Q314" s="2" t="s">
        <v>609</v>
      </c>
      <c r="R314" s="2" t="s">
        <v>609</v>
      </c>
      <c r="S314" s="2" t="s">
        <v>609</v>
      </c>
      <c r="T314" s="2" t="s">
        <v>609</v>
      </c>
      <c r="U314" s="2" t="s">
        <v>609</v>
      </c>
      <c r="V314" s="2" t="s">
        <v>609</v>
      </c>
      <c r="W314" s="2" t="s">
        <v>609</v>
      </c>
      <c r="X314" s="2" t="s">
        <v>609</v>
      </c>
      <c r="Y314" s="2" t="s">
        <v>609</v>
      </c>
      <c r="Z314" s="2" t="s">
        <v>609</v>
      </c>
      <c r="AA314" s="2" t="s">
        <v>609</v>
      </c>
      <c r="AB314" s="2" t="s">
        <v>609</v>
      </c>
      <c r="AC314" s="2" t="s">
        <v>609</v>
      </c>
      <c r="AD314" s="2" t="s">
        <v>609</v>
      </c>
      <c r="AE314" s="2" t="s">
        <v>609</v>
      </c>
      <c r="AF314" s="2" t="s">
        <v>609</v>
      </c>
      <c r="AG314" s="2" t="s">
        <v>609</v>
      </c>
      <c r="AH314" s="2" t="s">
        <v>609</v>
      </c>
      <c r="AI314" s="2" t="s">
        <v>609</v>
      </c>
      <c r="AJ314" s="2" t="s">
        <v>609</v>
      </c>
      <c r="AK314" s="2" t="s">
        <v>609</v>
      </c>
      <c r="AL314" s="2" t="s">
        <v>609</v>
      </c>
      <c r="AM314" s="2" t="s">
        <v>609</v>
      </c>
      <c r="AN314" s="2" t="s">
        <v>609</v>
      </c>
      <c r="AO314" s="2" t="s">
        <v>609</v>
      </c>
      <c r="AQ314" s="2">
        <f t="shared" si="46"/>
        <v>0</v>
      </c>
      <c r="AR314" s="2">
        <f t="shared" si="45"/>
        <v>0</v>
      </c>
      <c r="AT314" s="2">
        <f t="shared" si="47"/>
        <v>0</v>
      </c>
      <c r="AU314" s="2">
        <f t="shared" si="48"/>
        <v>0</v>
      </c>
      <c r="AV314" s="16" t="str">
        <f t="shared" si="49"/>
        <v/>
      </c>
      <c r="AY314" s="2">
        <f t="shared" si="50"/>
        <v>0</v>
      </c>
      <c r="AZ314" s="2">
        <f t="shared" si="51"/>
        <v>0</v>
      </c>
      <c r="BA314" s="2">
        <f t="shared" si="52"/>
        <v>0</v>
      </c>
      <c r="BB314" s="2">
        <f t="shared" si="53"/>
        <v>0</v>
      </c>
      <c r="BC314" s="2">
        <f t="shared" si="54"/>
        <v>0</v>
      </c>
      <c r="BD314" s="2">
        <f t="shared" si="55"/>
        <v>0</v>
      </c>
    </row>
    <row r="315" spans="1:56" ht="15" customHeight="1" x14ac:dyDescent="0.25">
      <c r="A315" s="2" t="s">
        <v>469</v>
      </c>
      <c r="B315" s="2" t="s">
        <v>18</v>
      </c>
      <c r="C315" s="2">
        <v>2017</v>
      </c>
      <c r="D315" s="2" t="s">
        <v>609</v>
      </c>
      <c r="E315" s="2" t="s">
        <v>609</v>
      </c>
      <c r="F315" s="2" t="s">
        <v>609</v>
      </c>
      <c r="G315" s="2" t="s">
        <v>609</v>
      </c>
      <c r="H315" s="2" t="s">
        <v>609</v>
      </c>
      <c r="I315" s="2" t="s">
        <v>609</v>
      </c>
      <c r="J315" s="2" t="s">
        <v>609</v>
      </c>
      <c r="K315" s="2" t="s">
        <v>609</v>
      </c>
      <c r="L315" s="2" t="s">
        <v>609</v>
      </c>
      <c r="M315" s="2" t="s">
        <v>609</v>
      </c>
      <c r="N315" s="2" t="s">
        <v>609</v>
      </c>
      <c r="O315" s="2" t="s">
        <v>609</v>
      </c>
      <c r="P315" s="2" t="s">
        <v>609</v>
      </c>
      <c r="Q315" s="2" t="s">
        <v>609</v>
      </c>
      <c r="R315" s="2" t="s">
        <v>609</v>
      </c>
      <c r="S315" s="2" t="s">
        <v>609</v>
      </c>
      <c r="T315" s="2" t="s">
        <v>609</v>
      </c>
      <c r="U315" s="2" t="s">
        <v>609</v>
      </c>
      <c r="V315" s="2" t="s">
        <v>609</v>
      </c>
      <c r="W315" s="2" t="s">
        <v>609</v>
      </c>
      <c r="X315" s="2" t="s">
        <v>609</v>
      </c>
      <c r="Y315" s="2" t="s">
        <v>609</v>
      </c>
      <c r="Z315" s="2" t="s">
        <v>609</v>
      </c>
      <c r="AA315" s="2" t="s">
        <v>609</v>
      </c>
      <c r="AB315" s="2" t="s">
        <v>609</v>
      </c>
      <c r="AC315" s="2" t="s">
        <v>609</v>
      </c>
      <c r="AD315" s="2" t="s">
        <v>609</v>
      </c>
      <c r="AE315" s="2" t="s">
        <v>609</v>
      </c>
      <c r="AF315" s="2" t="s">
        <v>609</v>
      </c>
      <c r="AG315" s="2" t="s">
        <v>609</v>
      </c>
      <c r="AH315" s="2" t="s">
        <v>609</v>
      </c>
      <c r="AI315" s="2" t="s">
        <v>609</v>
      </c>
      <c r="AJ315" s="2" t="s">
        <v>609</v>
      </c>
      <c r="AK315" s="2" t="s">
        <v>609</v>
      </c>
      <c r="AL315" s="2" t="s">
        <v>609</v>
      </c>
      <c r="AM315" s="2" t="s">
        <v>609</v>
      </c>
      <c r="AN315" s="2" t="s">
        <v>609</v>
      </c>
      <c r="AO315" s="2" t="s">
        <v>609</v>
      </c>
      <c r="AQ315" s="2">
        <f t="shared" si="46"/>
        <v>0</v>
      </c>
      <c r="AR315" s="2">
        <f t="shared" si="45"/>
        <v>0</v>
      </c>
      <c r="AT315" s="2">
        <f t="shared" si="47"/>
        <v>0</v>
      </c>
      <c r="AU315" s="2">
        <f t="shared" si="48"/>
        <v>0</v>
      </c>
      <c r="AV315" s="16" t="str">
        <f t="shared" si="49"/>
        <v/>
      </c>
      <c r="AY315" s="2">
        <f t="shared" si="50"/>
        <v>0</v>
      </c>
      <c r="AZ315" s="2">
        <f t="shared" si="51"/>
        <v>0</v>
      </c>
      <c r="BA315" s="2">
        <f t="shared" si="52"/>
        <v>0</v>
      </c>
      <c r="BB315" s="2">
        <f t="shared" si="53"/>
        <v>0</v>
      </c>
      <c r="BC315" s="2">
        <f t="shared" si="54"/>
        <v>0</v>
      </c>
      <c r="BD315" s="2">
        <f t="shared" si="55"/>
        <v>0</v>
      </c>
    </row>
    <row r="316" spans="1:56" ht="15" customHeight="1" x14ac:dyDescent="0.25">
      <c r="A316" s="2" t="s">
        <v>469</v>
      </c>
      <c r="B316" s="2" t="s">
        <v>19</v>
      </c>
      <c r="C316" s="2">
        <v>2017</v>
      </c>
      <c r="D316" s="2" t="s">
        <v>609</v>
      </c>
      <c r="E316" s="2" t="s">
        <v>609</v>
      </c>
      <c r="F316" s="2" t="s">
        <v>609</v>
      </c>
      <c r="G316" s="2" t="s">
        <v>609</v>
      </c>
      <c r="H316" s="2" t="s">
        <v>609</v>
      </c>
      <c r="I316" s="2" t="s">
        <v>609</v>
      </c>
      <c r="J316" s="2" t="s">
        <v>609</v>
      </c>
      <c r="K316" s="2" t="s">
        <v>609</v>
      </c>
      <c r="L316" s="2" t="s">
        <v>609</v>
      </c>
      <c r="M316" s="2" t="s">
        <v>609</v>
      </c>
      <c r="N316" s="2" t="s">
        <v>609</v>
      </c>
      <c r="O316" s="2" t="s">
        <v>609</v>
      </c>
      <c r="P316" s="2" t="s">
        <v>609</v>
      </c>
      <c r="Q316" s="2" t="s">
        <v>609</v>
      </c>
      <c r="R316" s="2" t="s">
        <v>609</v>
      </c>
      <c r="S316" s="2" t="s">
        <v>609</v>
      </c>
      <c r="T316" s="2" t="s">
        <v>609</v>
      </c>
      <c r="U316" s="2" t="s">
        <v>609</v>
      </c>
      <c r="V316" s="2" t="s">
        <v>609</v>
      </c>
      <c r="W316" s="2" t="s">
        <v>609</v>
      </c>
      <c r="X316" s="2" t="s">
        <v>609</v>
      </c>
      <c r="Y316" s="2" t="s">
        <v>609</v>
      </c>
      <c r="Z316" s="2" t="s">
        <v>609</v>
      </c>
      <c r="AA316" s="2" t="s">
        <v>609</v>
      </c>
      <c r="AB316" s="2" t="s">
        <v>609</v>
      </c>
      <c r="AC316" s="2" t="s">
        <v>609</v>
      </c>
      <c r="AD316" s="2" t="s">
        <v>609</v>
      </c>
      <c r="AE316" s="2" t="s">
        <v>609</v>
      </c>
      <c r="AF316" s="2" t="s">
        <v>609</v>
      </c>
      <c r="AG316" s="2" t="s">
        <v>609</v>
      </c>
      <c r="AH316" s="2" t="s">
        <v>609</v>
      </c>
      <c r="AI316" s="2" t="s">
        <v>609</v>
      </c>
      <c r="AJ316" s="2" t="s">
        <v>609</v>
      </c>
      <c r="AK316" s="2" t="s">
        <v>609</v>
      </c>
      <c r="AL316" s="2" t="s">
        <v>609</v>
      </c>
      <c r="AM316" s="2" t="s">
        <v>609</v>
      </c>
      <c r="AN316" s="2" t="s">
        <v>609</v>
      </c>
      <c r="AO316" s="2" t="s">
        <v>609</v>
      </c>
      <c r="AQ316" s="2">
        <f t="shared" si="46"/>
        <v>0</v>
      </c>
      <c r="AR316" s="2">
        <f t="shared" si="45"/>
        <v>0</v>
      </c>
      <c r="AT316" s="2">
        <f t="shared" si="47"/>
        <v>0</v>
      </c>
      <c r="AU316" s="2">
        <f t="shared" si="48"/>
        <v>0</v>
      </c>
      <c r="AV316" s="16" t="str">
        <f t="shared" si="49"/>
        <v/>
      </c>
      <c r="AY316" s="2">
        <f t="shared" si="50"/>
        <v>0</v>
      </c>
      <c r="AZ316" s="2">
        <f t="shared" si="51"/>
        <v>0</v>
      </c>
      <c r="BA316" s="2">
        <f t="shared" si="52"/>
        <v>0</v>
      </c>
      <c r="BB316" s="2">
        <f t="shared" si="53"/>
        <v>0</v>
      </c>
      <c r="BC316" s="2">
        <f t="shared" si="54"/>
        <v>0</v>
      </c>
      <c r="BD316" s="2">
        <f t="shared" si="55"/>
        <v>0</v>
      </c>
    </row>
    <row r="317" spans="1:56" ht="15" customHeight="1" x14ac:dyDescent="0.25">
      <c r="A317" s="2" t="s">
        <v>472</v>
      </c>
      <c r="B317" s="2" t="s">
        <v>473</v>
      </c>
      <c r="C317" s="2">
        <v>2017</v>
      </c>
      <c r="D317" s="2" t="s">
        <v>726</v>
      </c>
      <c r="E317" s="2" t="s">
        <v>726</v>
      </c>
      <c r="F317" s="2" t="s">
        <v>726</v>
      </c>
      <c r="G317" s="2" t="s">
        <v>726</v>
      </c>
      <c r="H317" s="2" t="s">
        <v>726</v>
      </c>
      <c r="I317" s="2" t="s">
        <v>726</v>
      </c>
      <c r="J317" s="2" t="s">
        <v>726</v>
      </c>
      <c r="K317" s="2" t="s">
        <v>726</v>
      </c>
      <c r="L317" s="2" t="s">
        <v>726</v>
      </c>
      <c r="M317" s="2" t="s">
        <v>726</v>
      </c>
      <c r="N317" s="2" t="s">
        <v>726</v>
      </c>
      <c r="O317" s="2" t="s">
        <v>726</v>
      </c>
      <c r="P317" s="2" t="s">
        <v>726</v>
      </c>
      <c r="Q317" s="2" t="s">
        <v>726</v>
      </c>
      <c r="R317" s="2" t="s">
        <v>726</v>
      </c>
      <c r="S317" s="2" t="s">
        <v>726</v>
      </c>
      <c r="T317" s="2" t="s">
        <v>726</v>
      </c>
      <c r="U317" s="2" t="s">
        <v>726</v>
      </c>
      <c r="V317" s="2" t="s">
        <v>726</v>
      </c>
      <c r="W317" s="2" t="s">
        <v>726</v>
      </c>
      <c r="X317" s="2" t="s">
        <v>726</v>
      </c>
      <c r="Y317" s="2" t="s">
        <v>726</v>
      </c>
      <c r="Z317" s="2" t="s">
        <v>726</v>
      </c>
      <c r="AA317" s="2" t="s">
        <v>726</v>
      </c>
      <c r="AB317" s="2" t="s">
        <v>726</v>
      </c>
      <c r="AC317" s="2" t="s">
        <v>726</v>
      </c>
      <c r="AD317" s="2" t="s">
        <v>726</v>
      </c>
      <c r="AE317" s="2" t="s">
        <v>726</v>
      </c>
      <c r="AF317" s="2" t="s">
        <v>726</v>
      </c>
      <c r="AG317" s="2" t="s">
        <v>726</v>
      </c>
      <c r="AH317" s="2" t="s">
        <v>609</v>
      </c>
      <c r="AI317" s="2" t="s">
        <v>726</v>
      </c>
      <c r="AJ317" s="2" t="s">
        <v>726</v>
      </c>
      <c r="AK317" s="2" t="s">
        <v>726</v>
      </c>
      <c r="AL317" s="2" t="s">
        <v>726</v>
      </c>
      <c r="AM317" s="2" t="s">
        <v>726</v>
      </c>
      <c r="AN317" s="2" t="s">
        <v>726</v>
      </c>
      <c r="AO317" s="2" t="s">
        <v>726</v>
      </c>
      <c r="AQ317" s="2">
        <f t="shared" si="46"/>
        <v>0</v>
      </c>
      <c r="AR317" s="2">
        <f t="shared" si="45"/>
        <v>0</v>
      </c>
      <c r="AT317" s="2">
        <f t="shared" si="47"/>
        <v>0</v>
      </c>
      <c r="AU317" s="2">
        <f t="shared" si="48"/>
        <v>0</v>
      </c>
      <c r="AV317" s="16" t="str">
        <f t="shared" si="49"/>
        <v/>
      </c>
      <c r="AY317" s="2">
        <f t="shared" si="50"/>
        <v>0</v>
      </c>
      <c r="AZ317" s="2">
        <f t="shared" si="51"/>
        <v>0</v>
      </c>
      <c r="BA317" s="2">
        <f t="shared" si="52"/>
        <v>0</v>
      </c>
      <c r="BB317" s="2">
        <f t="shared" si="53"/>
        <v>0</v>
      </c>
      <c r="BC317" s="2">
        <f t="shared" si="54"/>
        <v>0</v>
      </c>
      <c r="BD317" s="2">
        <f t="shared" si="55"/>
        <v>0</v>
      </c>
    </row>
    <row r="318" spans="1:56" ht="15" customHeight="1" x14ac:dyDescent="0.25">
      <c r="A318" s="2" t="s">
        <v>474</v>
      </c>
      <c r="B318" s="2" t="s">
        <v>475</v>
      </c>
      <c r="C318" s="2">
        <v>2017</v>
      </c>
      <c r="D318" s="2" t="s">
        <v>609</v>
      </c>
      <c r="E318" s="2" t="s">
        <v>609</v>
      </c>
      <c r="F318" s="2" t="s">
        <v>609</v>
      </c>
      <c r="G318" s="2" t="s">
        <v>609</v>
      </c>
      <c r="H318" s="2" t="s">
        <v>609</v>
      </c>
      <c r="I318" s="2" t="s">
        <v>609</v>
      </c>
      <c r="J318" s="2" t="s">
        <v>609</v>
      </c>
      <c r="K318" s="2" t="s">
        <v>609</v>
      </c>
      <c r="L318" s="2" t="s">
        <v>609</v>
      </c>
      <c r="M318" s="2" t="s">
        <v>609</v>
      </c>
      <c r="N318" s="2" t="s">
        <v>609</v>
      </c>
      <c r="O318" s="2" t="s">
        <v>609</v>
      </c>
      <c r="P318" s="2" t="s">
        <v>609</v>
      </c>
      <c r="Q318" s="2" t="s">
        <v>609</v>
      </c>
      <c r="R318" s="2" t="s">
        <v>609</v>
      </c>
      <c r="S318" s="2" t="s">
        <v>609</v>
      </c>
      <c r="T318" s="2" t="s">
        <v>609</v>
      </c>
      <c r="U318" s="2" t="s">
        <v>609</v>
      </c>
      <c r="V318" s="2" t="s">
        <v>609</v>
      </c>
      <c r="W318" s="2" t="s">
        <v>609</v>
      </c>
      <c r="X318" s="2" t="s">
        <v>609</v>
      </c>
      <c r="Y318" s="2" t="s">
        <v>609</v>
      </c>
      <c r="Z318" s="2" t="s">
        <v>609</v>
      </c>
      <c r="AA318" s="2" t="s">
        <v>609</v>
      </c>
      <c r="AB318" s="2" t="s">
        <v>609</v>
      </c>
      <c r="AC318" s="2" t="s">
        <v>609</v>
      </c>
      <c r="AD318" s="2" t="s">
        <v>609</v>
      </c>
      <c r="AE318" s="2" t="s">
        <v>609</v>
      </c>
      <c r="AF318" s="2" t="s">
        <v>609</v>
      </c>
      <c r="AG318" s="2" t="s">
        <v>609</v>
      </c>
      <c r="AH318" s="2" t="s">
        <v>609</v>
      </c>
      <c r="AI318" s="2" t="s">
        <v>609</v>
      </c>
      <c r="AJ318" s="2" t="s">
        <v>609</v>
      </c>
      <c r="AK318" s="2" t="s">
        <v>609</v>
      </c>
      <c r="AL318" s="2" t="s">
        <v>609</v>
      </c>
      <c r="AM318" s="2" t="s">
        <v>609</v>
      </c>
      <c r="AN318" s="2" t="s">
        <v>609</v>
      </c>
      <c r="AO318" s="2" t="s">
        <v>609</v>
      </c>
      <c r="AQ318" s="2">
        <f t="shared" si="46"/>
        <v>0</v>
      </c>
      <c r="AR318" s="2">
        <f t="shared" si="45"/>
        <v>0</v>
      </c>
      <c r="AT318" s="2">
        <f t="shared" si="47"/>
        <v>0</v>
      </c>
      <c r="AU318" s="2">
        <f t="shared" si="48"/>
        <v>0</v>
      </c>
      <c r="AV318" s="16" t="str">
        <f t="shared" si="49"/>
        <v/>
      </c>
      <c r="AY318" s="2">
        <f t="shared" si="50"/>
        <v>0</v>
      </c>
      <c r="AZ318" s="2">
        <f t="shared" si="51"/>
        <v>0</v>
      </c>
      <c r="BA318" s="2">
        <f t="shared" si="52"/>
        <v>0</v>
      </c>
      <c r="BB318" s="2">
        <f t="shared" si="53"/>
        <v>0</v>
      </c>
      <c r="BC318" s="2">
        <f t="shared" si="54"/>
        <v>0</v>
      </c>
      <c r="BD318" s="2">
        <f t="shared" si="55"/>
        <v>0</v>
      </c>
    </row>
    <row r="319" spans="1:56" ht="15" customHeight="1" x14ac:dyDescent="0.25">
      <c r="A319" s="2" t="s">
        <v>476</v>
      </c>
      <c r="B319" s="2" t="s">
        <v>477</v>
      </c>
      <c r="C319" s="2">
        <v>2017</v>
      </c>
      <c r="D319" s="2" t="s">
        <v>726</v>
      </c>
      <c r="E319" s="2" t="s">
        <v>726</v>
      </c>
      <c r="F319" s="2" t="s">
        <v>726</v>
      </c>
      <c r="G319" s="2" t="s">
        <v>726</v>
      </c>
      <c r="H319" s="2" t="s">
        <v>726</v>
      </c>
      <c r="I319" s="2" t="s">
        <v>726</v>
      </c>
      <c r="J319" s="2" t="s">
        <v>726</v>
      </c>
      <c r="K319" s="2" t="s">
        <v>726</v>
      </c>
      <c r="L319" s="2" t="s">
        <v>726</v>
      </c>
      <c r="M319" s="2" t="s">
        <v>726</v>
      </c>
      <c r="N319" s="2" t="s">
        <v>726</v>
      </c>
      <c r="O319" s="2" t="s">
        <v>726</v>
      </c>
      <c r="P319" s="2" t="s">
        <v>726</v>
      </c>
      <c r="Q319" s="2" t="s">
        <v>726</v>
      </c>
      <c r="R319" s="2" t="s">
        <v>726</v>
      </c>
      <c r="S319" s="2" t="s">
        <v>726</v>
      </c>
      <c r="T319" s="2" t="s">
        <v>726</v>
      </c>
      <c r="U319" s="2" t="s">
        <v>726</v>
      </c>
      <c r="V319" s="2" t="s">
        <v>726</v>
      </c>
      <c r="W319" s="2" t="s">
        <v>726</v>
      </c>
      <c r="X319" s="2" t="s">
        <v>726</v>
      </c>
      <c r="Y319" s="2" t="s">
        <v>726</v>
      </c>
      <c r="Z319" s="2" t="s">
        <v>726</v>
      </c>
      <c r="AA319" s="2" t="s">
        <v>726</v>
      </c>
      <c r="AB319" s="2" t="s">
        <v>726</v>
      </c>
      <c r="AC319" s="2" t="s">
        <v>726</v>
      </c>
      <c r="AD319" s="2" t="s">
        <v>726</v>
      </c>
      <c r="AE319" s="2" t="s">
        <v>726</v>
      </c>
      <c r="AF319" s="2" t="s">
        <v>726</v>
      </c>
      <c r="AG319" s="2" t="s">
        <v>726</v>
      </c>
      <c r="AH319" s="2" t="s">
        <v>727</v>
      </c>
      <c r="AI319" s="2" t="s">
        <v>726</v>
      </c>
      <c r="AJ319" s="2" t="s">
        <v>726</v>
      </c>
      <c r="AK319" s="2" t="s">
        <v>726</v>
      </c>
      <c r="AL319" s="2" t="s">
        <v>726</v>
      </c>
      <c r="AM319" s="2" t="s">
        <v>726</v>
      </c>
      <c r="AN319" s="2" t="s">
        <v>726</v>
      </c>
      <c r="AO319" s="2" t="s">
        <v>726</v>
      </c>
      <c r="AQ319" s="2">
        <f t="shared" si="46"/>
        <v>0</v>
      </c>
      <c r="AR319" s="2">
        <f t="shared" si="45"/>
        <v>0</v>
      </c>
      <c r="AT319" s="2">
        <f t="shared" si="47"/>
        <v>0</v>
      </c>
      <c r="AU319" s="2">
        <f t="shared" si="48"/>
        <v>0</v>
      </c>
      <c r="AV319" s="16" t="str">
        <f t="shared" si="49"/>
        <v/>
      </c>
      <c r="AY319" s="2">
        <f t="shared" si="50"/>
        <v>0</v>
      </c>
      <c r="AZ319" s="2">
        <f t="shared" si="51"/>
        <v>0</v>
      </c>
      <c r="BA319" s="2">
        <f t="shared" si="52"/>
        <v>0</v>
      </c>
      <c r="BB319" s="2">
        <f t="shared" si="53"/>
        <v>0</v>
      </c>
      <c r="BC319" s="2">
        <f t="shared" si="54"/>
        <v>0</v>
      </c>
      <c r="BD319" s="2">
        <f t="shared" si="55"/>
        <v>0</v>
      </c>
    </row>
    <row r="320" spans="1:56" ht="15" customHeight="1" x14ac:dyDescent="0.25">
      <c r="A320" s="2" t="s">
        <v>476</v>
      </c>
      <c r="B320" s="2" t="s">
        <v>478</v>
      </c>
      <c r="C320" s="2">
        <v>2017</v>
      </c>
      <c r="D320" s="2" t="s">
        <v>726</v>
      </c>
      <c r="E320" s="2" t="s">
        <v>726</v>
      </c>
      <c r="F320" s="2" t="s">
        <v>726</v>
      </c>
      <c r="G320" s="2" t="s">
        <v>726</v>
      </c>
      <c r="H320" s="2" t="s">
        <v>726</v>
      </c>
      <c r="I320" s="2" t="s">
        <v>726</v>
      </c>
      <c r="J320" s="2" t="s">
        <v>726</v>
      </c>
      <c r="K320" s="2" t="s">
        <v>726</v>
      </c>
      <c r="L320" s="2" t="s">
        <v>726</v>
      </c>
      <c r="M320" s="2" t="s">
        <v>726</v>
      </c>
      <c r="N320" s="2" t="s">
        <v>726</v>
      </c>
      <c r="O320" s="2" t="s">
        <v>726</v>
      </c>
      <c r="P320" s="2" t="s">
        <v>726</v>
      </c>
      <c r="Q320" s="2" t="s">
        <v>726</v>
      </c>
      <c r="R320" s="2" t="s">
        <v>726</v>
      </c>
      <c r="S320" s="2" t="s">
        <v>726</v>
      </c>
      <c r="T320" s="2" t="s">
        <v>726</v>
      </c>
      <c r="U320" s="2" t="s">
        <v>726</v>
      </c>
      <c r="V320" s="2" t="s">
        <v>726</v>
      </c>
      <c r="W320" s="2" t="s">
        <v>726</v>
      </c>
      <c r="X320" s="2" t="s">
        <v>726</v>
      </c>
      <c r="Y320" s="2" t="s">
        <v>726</v>
      </c>
      <c r="Z320" s="2" t="s">
        <v>726</v>
      </c>
      <c r="AA320" s="2" t="s">
        <v>726</v>
      </c>
      <c r="AB320" s="2" t="s">
        <v>726</v>
      </c>
      <c r="AC320" s="2" t="s">
        <v>726</v>
      </c>
      <c r="AD320" s="2" t="s">
        <v>726</v>
      </c>
      <c r="AE320" s="2" t="s">
        <v>726</v>
      </c>
      <c r="AF320" s="2" t="s">
        <v>726</v>
      </c>
      <c r="AG320" s="2" t="s">
        <v>726</v>
      </c>
      <c r="AH320" s="2" t="s">
        <v>727</v>
      </c>
      <c r="AI320" s="2" t="s">
        <v>726</v>
      </c>
      <c r="AJ320" s="2" t="s">
        <v>726</v>
      </c>
      <c r="AK320" s="2" t="s">
        <v>726</v>
      </c>
      <c r="AL320" s="2" t="s">
        <v>726</v>
      </c>
      <c r="AM320" s="2" t="s">
        <v>726</v>
      </c>
      <c r="AN320" s="2" t="s">
        <v>726</v>
      </c>
      <c r="AO320" s="2" t="s">
        <v>726</v>
      </c>
      <c r="AQ320" s="2">
        <f t="shared" si="46"/>
        <v>0</v>
      </c>
      <c r="AR320" s="2">
        <f t="shared" si="45"/>
        <v>0</v>
      </c>
      <c r="AT320" s="2">
        <f t="shared" si="47"/>
        <v>0</v>
      </c>
      <c r="AU320" s="2">
        <f t="shared" si="48"/>
        <v>0</v>
      </c>
      <c r="AV320" s="16" t="str">
        <f t="shared" si="49"/>
        <v/>
      </c>
      <c r="AY320" s="2">
        <f t="shared" si="50"/>
        <v>0</v>
      </c>
      <c r="AZ320" s="2">
        <f t="shared" si="51"/>
        <v>0</v>
      </c>
      <c r="BA320" s="2">
        <f t="shared" si="52"/>
        <v>0</v>
      </c>
      <c r="BB320" s="2">
        <f t="shared" si="53"/>
        <v>0</v>
      </c>
      <c r="BC320" s="2">
        <f t="shared" si="54"/>
        <v>0</v>
      </c>
      <c r="BD320" s="2">
        <f t="shared" si="55"/>
        <v>0</v>
      </c>
    </row>
    <row r="321" spans="1:56" ht="15" customHeight="1" x14ac:dyDescent="0.25">
      <c r="A321" s="2" t="s">
        <v>476</v>
      </c>
      <c r="B321" s="2" t="s">
        <v>479</v>
      </c>
      <c r="C321" s="2">
        <v>2017</v>
      </c>
      <c r="D321" s="2" t="s">
        <v>726</v>
      </c>
      <c r="E321" s="2" t="s">
        <v>726</v>
      </c>
      <c r="F321" s="2" t="s">
        <v>726</v>
      </c>
      <c r="G321" s="2" t="s">
        <v>726</v>
      </c>
      <c r="H321" s="2" t="s">
        <v>726</v>
      </c>
      <c r="I321" s="2" t="s">
        <v>726</v>
      </c>
      <c r="J321" s="2" t="s">
        <v>726</v>
      </c>
      <c r="K321" s="2" t="s">
        <v>726</v>
      </c>
      <c r="L321" s="2" t="s">
        <v>726</v>
      </c>
      <c r="M321" s="2" t="s">
        <v>726</v>
      </c>
      <c r="N321" s="2" t="s">
        <v>726</v>
      </c>
      <c r="O321" s="2" t="s">
        <v>726</v>
      </c>
      <c r="P321" s="2" t="s">
        <v>726</v>
      </c>
      <c r="Q321" s="2" t="s">
        <v>726</v>
      </c>
      <c r="R321" s="2" t="s">
        <v>726</v>
      </c>
      <c r="S321" s="2" t="s">
        <v>726</v>
      </c>
      <c r="T321" s="2" t="s">
        <v>726</v>
      </c>
      <c r="U321" s="2" t="s">
        <v>726</v>
      </c>
      <c r="V321" s="2" t="s">
        <v>726</v>
      </c>
      <c r="W321" s="2" t="s">
        <v>726</v>
      </c>
      <c r="X321" s="2" t="s">
        <v>726</v>
      </c>
      <c r="Y321" s="2" t="s">
        <v>726</v>
      </c>
      <c r="Z321" s="2" t="s">
        <v>726</v>
      </c>
      <c r="AA321" s="2" t="s">
        <v>726</v>
      </c>
      <c r="AB321" s="2" t="s">
        <v>726</v>
      </c>
      <c r="AC321" s="2" t="s">
        <v>726</v>
      </c>
      <c r="AD321" s="2" t="s">
        <v>726</v>
      </c>
      <c r="AE321" s="2" t="s">
        <v>726</v>
      </c>
      <c r="AF321" s="2" t="s">
        <v>726</v>
      </c>
      <c r="AG321" s="2" t="s">
        <v>726</v>
      </c>
      <c r="AH321" s="2" t="s">
        <v>727</v>
      </c>
      <c r="AI321" s="2" t="s">
        <v>726</v>
      </c>
      <c r="AJ321" s="2" t="s">
        <v>726</v>
      </c>
      <c r="AK321" s="2" t="s">
        <v>726</v>
      </c>
      <c r="AL321" s="2" t="s">
        <v>726</v>
      </c>
      <c r="AM321" s="2" t="s">
        <v>726</v>
      </c>
      <c r="AN321" s="2" t="s">
        <v>726</v>
      </c>
      <c r="AO321" s="2" t="s">
        <v>726</v>
      </c>
      <c r="AQ321" s="2">
        <f t="shared" si="46"/>
        <v>0</v>
      </c>
      <c r="AR321" s="2">
        <f t="shared" si="45"/>
        <v>0</v>
      </c>
      <c r="AT321" s="2">
        <f t="shared" si="47"/>
        <v>0</v>
      </c>
      <c r="AU321" s="2">
        <f t="shared" si="48"/>
        <v>0</v>
      </c>
      <c r="AV321" s="16" t="str">
        <f t="shared" si="49"/>
        <v/>
      </c>
      <c r="AY321" s="2">
        <f t="shared" si="50"/>
        <v>0</v>
      </c>
      <c r="AZ321" s="2">
        <f t="shared" si="51"/>
        <v>0</v>
      </c>
      <c r="BA321" s="2">
        <f t="shared" si="52"/>
        <v>0</v>
      </c>
      <c r="BB321" s="2">
        <f t="shared" si="53"/>
        <v>0</v>
      </c>
      <c r="BC321" s="2">
        <f t="shared" si="54"/>
        <v>0</v>
      </c>
      <c r="BD321" s="2">
        <f t="shared" si="55"/>
        <v>0</v>
      </c>
    </row>
    <row r="322" spans="1:56" ht="15" customHeight="1" x14ac:dyDescent="0.25">
      <c r="A322" s="2" t="s">
        <v>476</v>
      </c>
      <c r="B322" s="2" t="s">
        <v>480</v>
      </c>
      <c r="C322" s="2">
        <v>2017</v>
      </c>
      <c r="D322" s="2" t="s">
        <v>726</v>
      </c>
      <c r="E322" s="2" t="s">
        <v>726</v>
      </c>
      <c r="F322" s="2" t="s">
        <v>726</v>
      </c>
      <c r="G322" s="2" t="s">
        <v>726</v>
      </c>
      <c r="H322" s="2" t="s">
        <v>726</v>
      </c>
      <c r="I322" s="2" t="s">
        <v>726</v>
      </c>
      <c r="J322" s="2" t="s">
        <v>726</v>
      </c>
      <c r="K322" s="2" t="s">
        <v>726</v>
      </c>
      <c r="L322" s="2" t="s">
        <v>726</v>
      </c>
      <c r="M322" s="2" t="s">
        <v>726</v>
      </c>
      <c r="N322" s="2" t="s">
        <v>726</v>
      </c>
      <c r="O322" s="2" t="s">
        <v>726</v>
      </c>
      <c r="P322" s="2" t="s">
        <v>726</v>
      </c>
      <c r="Q322" s="2" t="s">
        <v>726</v>
      </c>
      <c r="R322" s="2" t="s">
        <v>726</v>
      </c>
      <c r="S322" s="2" t="s">
        <v>726</v>
      </c>
      <c r="T322" s="2" t="s">
        <v>726</v>
      </c>
      <c r="U322" s="2" t="s">
        <v>726</v>
      </c>
      <c r="V322" s="2" t="s">
        <v>726</v>
      </c>
      <c r="W322" s="2" t="s">
        <v>726</v>
      </c>
      <c r="X322" s="2" t="s">
        <v>726</v>
      </c>
      <c r="Y322" s="2" t="s">
        <v>726</v>
      </c>
      <c r="Z322" s="2" t="s">
        <v>726</v>
      </c>
      <c r="AA322" s="2" t="s">
        <v>726</v>
      </c>
      <c r="AB322" s="2" t="s">
        <v>726</v>
      </c>
      <c r="AC322" s="2" t="s">
        <v>726</v>
      </c>
      <c r="AD322" s="2" t="s">
        <v>726</v>
      </c>
      <c r="AE322" s="2" t="s">
        <v>726</v>
      </c>
      <c r="AF322" s="2" t="s">
        <v>726</v>
      </c>
      <c r="AG322" s="2" t="s">
        <v>726</v>
      </c>
      <c r="AH322" s="2" t="s">
        <v>727</v>
      </c>
      <c r="AI322" s="2" t="s">
        <v>726</v>
      </c>
      <c r="AJ322" s="2" t="s">
        <v>726</v>
      </c>
      <c r="AK322" s="2" t="s">
        <v>726</v>
      </c>
      <c r="AL322" s="2" t="s">
        <v>726</v>
      </c>
      <c r="AM322" s="2" t="s">
        <v>726</v>
      </c>
      <c r="AN322" s="2" t="s">
        <v>726</v>
      </c>
      <c r="AO322" s="2" t="s">
        <v>726</v>
      </c>
      <c r="AQ322" s="2">
        <f t="shared" si="46"/>
        <v>0</v>
      </c>
      <c r="AR322" s="2">
        <f t="shared" ref="AR322:AR385" si="56">SUMPRODUCT(J322:AF322)+SUMPRODUCT(AJ322:AK322)</f>
        <v>0</v>
      </c>
      <c r="AT322" s="2">
        <f t="shared" si="47"/>
        <v>0</v>
      </c>
      <c r="AU322" s="2">
        <f t="shared" si="48"/>
        <v>0</v>
      </c>
      <c r="AV322" s="16" t="str">
        <f t="shared" si="49"/>
        <v/>
      </c>
      <c r="AY322" s="2">
        <f t="shared" si="50"/>
        <v>0</v>
      </c>
      <c r="AZ322" s="2">
        <f t="shared" si="51"/>
        <v>0</v>
      </c>
      <c r="BA322" s="2">
        <f t="shared" si="52"/>
        <v>0</v>
      </c>
      <c r="BB322" s="2">
        <f t="shared" si="53"/>
        <v>0</v>
      </c>
      <c r="BC322" s="2">
        <f t="shared" si="54"/>
        <v>0</v>
      </c>
      <c r="BD322" s="2">
        <f t="shared" si="55"/>
        <v>0</v>
      </c>
    </row>
    <row r="323" spans="1:56" ht="15" customHeight="1" x14ac:dyDescent="0.25">
      <c r="A323" s="2" t="s">
        <v>481</v>
      </c>
      <c r="B323" s="2" t="s">
        <v>482</v>
      </c>
      <c r="C323" s="2">
        <v>2017</v>
      </c>
      <c r="D323" s="2" t="s">
        <v>726</v>
      </c>
      <c r="E323" s="2" t="s">
        <v>726</v>
      </c>
      <c r="F323" s="2" t="s">
        <v>726</v>
      </c>
      <c r="G323" s="2" t="s">
        <v>726</v>
      </c>
      <c r="H323" s="2" t="s">
        <v>726</v>
      </c>
      <c r="I323" s="2" t="s">
        <v>726</v>
      </c>
      <c r="J323" s="2" t="s">
        <v>726</v>
      </c>
      <c r="K323" s="2" t="s">
        <v>726</v>
      </c>
      <c r="L323" s="2" t="s">
        <v>726</v>
      </c>
      <c r="M323" s="2" t="s">
        <v>726</v>
      </c>
      <c r="N323" s="2" t="s">
        <v>726</v>
      </c>
      <c r="O323" s="2" t="s">
        <v>726</v>
      </c>
      <c r="P323" s="2" t="s">
        <v>726</v>
      </c>
      <c r="Q323" s="2" t="s">
        <v>726</v>
      </c>
      <c r="R323" s="2" t="s">
        <v>726</v>
      </c>
      <c r="S323" s="2" t="s">
        <v>726</v>
      </c>
      <c r="T323" s="2" t="s">
        <v>726</v>
      </c>
      <c r="U323" s="2" t="s">
        <v>726</v>
      </c>
      <c r="V323" s="2" t="s">
        <v>726</v>
      </c>
      <c r="W323" s="2" t="s">
        <v>726</v>
      </c>
      <c r="X323" s="2" t="s">
        <v>726</v>
      </c>
      <c r="Y323" s="2" t="s">
        <v>726</v>
      </c>
      <c r="Z323" s="2" t="s">
        <v>726</v>
      </c>
      <c r="AA323" s="2" t="s">
        <v>726</v>
      </c>
      <c r="AB323" s="2" t="s">
        <v>726</v>
      </c>
      <c r="AC323" s="2" t="s">
        <v>726</v>
      </c>
      <c r="AD323" s="2" t="s">
        <v>726</v>
      </c>
      <c r="AE323" s="2" t="s">
        <v>726</v>
      </c>
      <c r="AF323" s="2" t="s">
        <v>726</v>
      </c>
      <c r="AG323" s="2" t="s">
        <v>726</v>
      </c>
      <c r="AH323" s="2" t="s">
        <v>727</v>
      </c>
      <c r="AI323" s="2" t="s">
        <v>726</v>
      </c>
      <c r="AJ323" s="2" t="s">
        <v>726</v>
      </c>
      <c r="AK323" s="2" t="s">
        <v>726</v>
      </c>
      <c r="AL323" s="2" t="s">
        <v>726</v>
      </c>
      <c r="AM323" s="2" t="s">
        <v>726</v>
      </c>
      <c r="AN323" s="2" t="s">
        <v>726</v>
      </c>
      <c r="AO323" s="2" t="s">
        <v>726</v>
      </c>
      <c r="AQ323" s="2">
        <f t="shared" ref="AQ323:AQ386" si="57">SUMPRODUCT(J323:AF323)+IFERROR(AJ323/1,0)</f>
        <v>0</v>
      </c>
      <c r="AR323" s="2">
        <f t="shared" si="56"/>
        <v>0</v>
      </c>
      <c r="AT323" s="2">
        <f t="shared" ref="AT323:AT386" si="58">IFERROR(D323/1,0)</f>
        <v>0</v>
      </c>
      <c r="AU323" s="2">
        <f t="shared" ref="AU323:AU386" si="59">IFERROR(E323/1,0)</f>
        <v>0</v>
      </c>
      <c r="AV323" s="16" t="str">
        <f t="shared" ref="AV323:AV386" si="60">IFERROR((AT323+AU323)/AR323,"")</f>
        <v/>
      </c>
      <c r="AY323" s="2">
        <f t="shared" ref="AY323:AY386" si="61">IFERROR(AK323/1,0)</f>
        <v>0</v>
      </c>
      <c r="AZ323" s="2">
        <f t="shared" ref="AZ323:AZ386" si="62">IFERROR(AL323/100,0)*$AY323</f>
        <v>0</v>
      </c>
      <c r="BA323" s="2">
        <f t="shared" ref="BA323:BA386" si="63">IFERROR(AM323/100,0)*$AY323</f>
        <v>0</v>
      </c>
      <c r="BB323" s="2">
        <f t="shared" ref="BB323:BB386" si="64">IFERROR(AN323/100,0)*$AY323</f>
        <v>0</v>
      </c>
      <c r="BC323" s="2">
        <f t="shared" ref="BC323:BC386" si="65">IFERROR(AO323/100,0)*$AY323</f>
        <v>0</v>
      </c>
      <c r="BD323" s="2">
        <f t="shared" ref="BD323:BD386" si="66">MAX(AY323-SUM(AZ323:BC323),0)</f>
        <v>0</v>
      </c>
    </row>
    <row r="324" spans="1:56" ht="15" customHeight="1" x14ac:dyDescent="0.25">
      <c r="A324" s="2" t="s">
        <v>481</v>
      </c>
      <c r="B324" s="2" t="s">
        <v>483</v>
      </c>
      <c r="C324" s="2">
        <v>2017</v>
      </c>
      <c r="D324" s="2" t="s">
        <v>726</v>
      </c>
      <c r="E324" s="2" t="s">
        <v>726</v>
      </c>
      <c r="F324" s="2" t="s">
        <v>726</v>
      </c>
      <c r="G324" s="2" t="s">
        <v>726</v>
      </c>
      <c r="H324" s="2" t="s">
        <v>726</v>
      </c>
      <c r="I324" s="2" t="s">
        <v>726</v>
      </c>
      <c r="J324" s="2" t="s">
        <v>726</v>
      </c>
      <c r="K324" s="2" t="s">
        <v>726</v>
      </c>
      <c r="L324" s="2" t="s">
        <v>726</v>
      </c>
      <c r="M324" s="2" t="s">
        <v>726</v>
      </c>
      <c r="N324" s="2" t="s">
        <v>726</v>
      </c>
      <c r="O324" s="2" t="s">
        <v>726</v>
      </c>
      <c r="P324" s="2" t="s">
        <v>726</v>
      </c>
      <c r="Q324" s="2" t="s">
        <v>726</v>
      </c>
      <c r="R324" s="2" t="s">
        <v>726</v>
      </c>
      <c r="S324" s="2" t="s">
        <v>726</v>
      </c>
      <c r="T324" s="2" t="s">
        <v>726</v>
      </c>
      <c r="U324" s="2" t="s">
        <v>726</v>
      </c>
      <c r="V324" s="2" t="s">
        <v>726</v>
      </c>
      <c r="W324" s="2" t="s">
        <v>726</v>
      </c>
      <c r="X324" s="2" t="s">
        <v>726</v>
      </c>
      <c r="Y324" s="2" t="s">
        <v>726</v>
      </c>
      <c r="Z324" s="2" t="s">
        <v>726</v>
      </c>
      <c r="AA324" s="2" t="s">
        <v>726</v>
      </c>
      <c r="AB324" s="2" t="s">
        <v>726</v>
      </c>
      <c r="AC324" s="2" t="s">
        <v>726</v>
      </c>
      <c r="AD324" s="2" t="s">
        <v>726</v>
      </c>
      <c r="AE324" s="2" t="s">
        <v>726</v>
      </c>
      <c r="AF324" s="2" t="s">
        <v>726</v>
      </c>
      <c r="AG324" s="2" t="s">
        <v>726</v>
      </c>
      <c r="AH324" s="2" t="s">
        <v>727</v>
      </c>
      <c r="AI324" s="2" t="s">
        <v>726</v>
      </c>
      <c r="AJ324" s="2" t="s">
        <v>726</v>
      </c>
      <c r="AK324" s="2" t="s">
        <v>726</v>
      </c>
      <c r="AL324" s="2" t="s">
        <v>726</v>
      </c>
      <c r="AM324" s="2" t="s">
        <v>726</v>
      </c>
      <c r="AN324" s="2" t="s">
        <v>726</v>
      </c>
      <c r="AO324" s="2" t="s">
        <v>726</v>
      </c>
      <c r="AQ324" s="2">
        <f t="shared" si="57"/>
        <v>0</v>
      </c>
      <c r="AR324" s="2">
        <f t="shared" si="56"/>
        <v>0</v>
      </c>
      <c r="AT324" s="2">
        <f t="shared" si="58"/>
        <v>0</v>
      </c>
      <c r="AU324" s="2">
        <f t="shared" si="59"/>
        <v>0</v>
      </c>
      <c r="AV324" s="16" t="str">
        <f t="shared" si="60"/>
        <v/>
      </c>
      <c r="AY324" s="2">
        <f t="shared" si="61"/>
        <v>0</v>
      </c>
      <c r="AZ324" s="2">
        <f t="shared" si="62"/>
        <v>0</v>
      </c>
      <c r="BA324" s="2">
        <f t="shared" si="63"/>
        <v>0</v>
      </c>
      <c r="BB324" s="2">
        <f t="shared" si="64"/>
        <v>0</v>
      </c>
      <c r="BC324" s="2">
        <f t="shared" si="65"/>
        <v>0</v>
      </c>
      <c r="BD324" s="2">
        <f t="shared" si="66"/>
        <v>0</v>
      </c>
    </row>
    <row r="325" spans="1:56" ht="15" customHeight="1" x14ac:dyDescent="0.25">
      <c r="A325" s="2" t="s">
        <v>484</v>
      </c>
      <c r="B325" s="2" t="s">
        <v>485</v>
      </c>
      <c r="C325" s="2">
        <v>2017</v>
      </c>
      <c r="D325" s="2" t="s">
        <v>609</v>
      </c>
      <c r="E325" s="2" t="s">
        <v>609</v>
      </c>
      <c r="F325" s="2" t="s">
        <v>609</v>
      </c>
      <c r="G325" s="2" t="s">
        <v>609</v>
      </c>
      <c r="H325" s="2" t="s">
        <v>609</v>
      </c>
      <c r="I325" s="2" t="s">
        <v>609</v>
      </c>
      <c r="J325" s="2" t="s">
        <v>609</v>
      </c>
      <c r="K325" s="2" t="s">
        <v>609</v>
      </c>
      <c r="L325" s="2" t="s">
        <v>609</v>
      </c>
      <c r="M325" s="2" t="s">
        <v>609</v>
      </c>
      <c r="N325" s="2" t="s">
        <v>609</v>
      </c>
      <c r="O325" s="2" t="s">
        <v>609</v>
      </c>
      <c r="P325" s="2" t="s">
        <v>609</v>
      </c>
      <c r="Q325" s="2" t="s">
        <v>609</v>
      </c>
      <c r="R325" s="2" t="s">
        <v>609</v>
      </c>
      <c r="S325" s="2" t="s">
        <v>609</v>
      </c>
      <c r="T325" s="2" t="s">
        <v>609</v>
      </c>
      <c r="U325" s="2" t="s">
        <v>609</v>
      </c>
      <c r="V325" s="2" t="s">
        <v>609</v>
      </c>
      <c r="W325" s="2" t="s">
        <v>609</v>
      </c>
      <c r="X325" s="2" t="s">
        <v>609</v>
      </c>
      <c r="Y325" s="2" t="s">
        <v>609</v>
      </c>
      <c r="Z325" s="2" t="s">
        <v>609</v>
      </c>
      <c r="AA325" s="2" t="s">
        <v>609</v>
      </c>
      <c r="AB325" s="2" t="s">
        <v>609</v>
      </c>
      <c r="AC325" s="2" t="s">
        <v>609</v>
      </c>
      <c r="AD325" s="2" t="s">
        <v>609</v>
      </c>
      <c r="AE325" s="2" t="s">
        <v>609</v>
      </c>
      <c r="AF325" s="2" t="s">
        <v>609</v>
      </c>
      <c r="AG325" s="2" t="s">
        <v>609</v>
      </c>
      <c r="AH325" s="2" t="s">
        <v>609</v>
      </c>
      <c r="AI325" s="2" t="s">
        <v>609</v>
      </c>
      <c r="AJ325" s="2" t="s">
        <v>609</v>
      </c>
      <c r="AK325" s="2" t="s">
        <v>609</v>
      </c>
      <c r="AL325" s="2" t="s">
        <v>609</v>
      </c>
      <c r="AM325" s="2" t="s">
        <v>609</v>
      </c>
      <c r="AN325" s="2" t="s">
        <v>609</v>
      </c>
      <c r="AO325" s="2" t="s">
        <v>609</v>
      </c>
      <c r="AQ325" s="2">
        <f t="shared" si="57"/>
        <v>0</v>
      </c>
      <c r="AR325" s="2">
        <f t="shared" si="56"/>
        <v>0</v>
      </c>
      <c r="AT325" s="2">
        <f t="shared" si="58"/>
        <v>0</v>
      </c>
      <c r="AU325" s="2">
        <f t="shared" si="59"/>
        <v>0</v>
      </c>
      <c r="AV325" s="16" t="str">
        <f t="shared" si="60"/>
        <v/>
      </c>
      <c r="AY325" s="2">
        <f t="shared" si="61"/>
        <v>0</v>
      </c>
      <c r="AZ325" s="2">
        <f t="shared" si="62"/>
        <v>0</v>
      </c>
      <c r="BA325" s="2">
        <f t="shared" si="63"/>
        <v>0</v>
      </c>
      <c r="BB325" s="2">
        <f t="shared" si="64"/>
        <v>0</v>
      </c>
      <c r="BC325" s="2">
        <f t="shared" si="65"/>
        <v>0</v>
      </c>
      <c r="BD325" s="2">
        <f t="shared" si="66"/>
        <v>0</v>
      </c>
    </row>
    <row r="326" spans="1:56" ht="15" customHeight="1" x14ac:dyDescent="0.25">
      <c r="A326" s="2" t="s">
        <v>484</v>
      </c>
      <c r="B326" s="2" t="s">
        <v>486</v>
      </c>
      <c r="C326" s="2">
        <v>2017</v>
      </c>
      <c r="D326" s="2" t="s">
        <v>609</v>
      </c>
      <c r="E326" s="2" t="s">
        <v>609</v>
      </c>
      <c r="F326" s="2" t="s">
        <v>609</v>
      </c>
      <c r="G326" s="2" t="s">
        <v>609</v>
      </c>
      <c r="H326" s="2" t="s">
        <v>609</v>
      </c>
      <c r="I326" s="2" t="s">
        <v>609</v>
      </c>
      <c r="J326" s="2" t="s">
        <v>609</v>
      </c>
      <c r="K326" s="2" t="s">
        <v>609</v>
      </c>
      <c r="L326" s="2" t="s">
        <v>609</v>
      </c>
      <c r="M326" s="2" t="s">
        <v>609</v>
      </c>
      <c r="N326" s="2" t="s">
        <v>609</v>
      </c>
      <c r="O326" s="2" t="s">
        <v>609</v>
      </c>
      <c r="P326" s="2" t="s">
        <v>609</v>
      </c>
      <c r="Q326" s="2" t="s">
        <v>609</v>
      </c>
      <c r="R326" s="2" t="s">
        <v>609</v>
      </c>
      <c r="S326" s="2" t="s">
        <v>609</v>
      </c>
      <c r="T326" s="2" t="s">
        <v>609</v>
      </c>
      <c r="U326" s="2" t="s">
        <v>609</v>
      </c>
      <c r="V326" s="2" t="s">
        <v>609</v>
      </c>
      <c r="W326" s="2" t="s">
        <v>609</v>
      </c>
      <c r="X326" s="2" t="s">
        <v>609</v>
      </c>
      <c r="Y326" s="2" t="s">
        <v>609</v>
      </c>
      <c r="Z326" s="2" t="s">
        <v>609</v>
      </c>
      <c r="AA326" s="2" t="s">
        <v>609</v>
      </c>
      <c r="AB326" s="2" t="s">
        <v>609</v>
      </c>
      <c r="AC326" s="2" t="s">
        <v>609</v>
      </c>
      <c r="AD326" s="2" t="s">
        <v>609</v>
      </c>
      <c r="AE326" s="2" t="s">
        <v>609</v>
      </c>
      <c r="AF326" s="2" t="s">
        <v>609</v>
      </c>
      <c r="AG326" s="2" t="s">
        <v>609</v>
      </c>
      <c r="AH326" s="2" t="s">
        <v>609</v>
      </c>
      <c r="AI326" s="2" t="s">
        <v>609</v>
      </c>
      <c r="AJ326" s="2" t="s">
        <v>609</v>
      </c>
      <c r="AK326" s="2" t="s">
        <v>609</v>
      </c>
      <c r="AL326" s="2" t="s">
        <v>609</v>
      </c>
      <c r="AM326" s="2" t="s">
        <v>609</v>
      </c>
      <c r="AN326" s="2" t="s">
        <v>609</v>
      </c>
      <c r="AO326" s="2" t="s">
        <v>609</v>
      </c>
      <c r="AQ326" s="2">
        <f t="shared" si="57"/>
        <v>0</v>
      </c>
      <c r="AR326" s="2">
        <f t="shared" si="56"/>
        <v>0</v>
      </c>
      <c r="AT326" s="2">
        <f t="shared" si="58"/>
        <v>0</v>
      </c>
      <c r="AU326" s="2">
        <f t="shared" si="59"/>
        <v>0</v>
      </c>
      <c r="AV326" s="16" t="str">
        <f t="shared" si="60"/>
        <v/>
      </c>
      <c r="AY326" s="2">
        <f t="shared" si="61"/>
        <v>0</v>
      </c>
      <c r="AZ326" s="2">
        <f t="shared" si="62"/>
        <v>0</v>
      </c>
      <c r="BA326" s="2">
        <f t="shared" si="63"/>
        <v>0</v>
      </c>
      <c r="BB326" s="2">
        <f t="shared" si="64"/>
        <v>0</v>
      </c>
      <c r="BC326" s="2">
        <f t="shared" si="65"/>
        <v>0</v>
      </c>
      <c r="BD326" s="2">
        <f t="shared" si="66"/>
        <v>0</v>
      </c>
    </row>
    <row r="327" spans="1:56" ht="15" customHeight="1" x14ac:dyDescent="0.25">
      <c r="A327" s="2" t="s">
        <v>484</v>
      </c>
      <c r="B327" s="2" t="s">
        <v>487</v>
      </c>
      <c r="C327" s="2">
        <v>2017</v>
      </c>
      <c r="D327" s="2" t="s">
        <v>609</v>
      </c>
      <c r="E327" s="2" t="s">
        <v>609</v>
      </c>
      <c r="F327" s="2" t="s">
        <v>609</v>
      </c>
      <c r="G327" s="2" t="s">
        <v>609</v>
      </c>
      <c r="H327" s="2" t="s">
        <v>609</v>
      </c>
      <c r="I327" s="2" t="s">
        <v>609</v>
      </c>
      <c r="J327" s="2" t="s">
        <v>609</v>
      </c>
      <c r="K327" s="2" t="s">
        <v>609</v>
      </c>
      <c r="L327" s="2" t="s">
        <v>609</v>
      </c>
      <c r="M327" s="2" t="s">
        <v>609</v>
      </c>
      <c r="N327" s="2" t="s">
        <v>609</v>
      </c>
      <c r="O327" s="2" t="s">
        <v>609</v>
      </c>
      <c r="P327" s="2" t="s">
        <v>609</v>
      </c>
      <c r="Q327" s="2" t="s">
        <v>609</v>
      </c>
      <c r="R327" s="2" t="s">
        <v>609</v>
      </c>
      <c r="S327" s="2" t="s">
        <v>609</v>
      </c>
      <c r="T327" s="2" t="s">
        <v>609</v>
      </c>
      <c r="U327" s="2" t="s">
        <v>609</v>
      </c>
      <c r="V327" s="2" t="s">
        <v>609</v>
      </c>
      <c r="W327" s="2" t="s">
        <v>609</v>
      </c>
      <c r="X327" s="2" t="s">
        <v>609</v>
      </c>
      <c r="Y327" s="2" t="s">
        <v>609</v>
      </c>
      <c r="Z327" s="2" t="s">
        <v>609</v>
      </c>
      <c r="AA327" s="2" t="s">
        <v>609</v>
      </c>
      <c r="AB327" s="2" t="s">
        <v>609</v>
      </c>
      <c r="AC327" s="2" t="s">
        <v>609</v>
      </c>
      <c r="AD327" s="2" t="s">
        <v>609</v>
      </c>
      <c r="AE327" s="2" t="s">
        <v>609</v>
      </c>
      <c r="AF327" s="2" t="s">
        <v>609</v>
      </c>
      <c r="AG327" s="2" t="s">
        <v>609</v>
      </c>
      <c r="AH327" s="2" t="s">
        <v>609</v>
      </c>
      <c r="AI327" s="2" t="s">
        <v>609</v>
      </c>
      <c r="AJ327" s="2" t="s">
        <v>609</v>
      </c>
      <c r="AK327" s="2" t="s">
        <v>609</v>
      </c>
      <c r="AL327" s="2" t="s">
        <v>609</v>
      </c>
      <c r="AM327" s="2" t="s">
        <v>609</v>
      </c>
      <c r="AN327" s="2" t="s">
        <v>609</v>
      </c>
      <c r="AO327" s="2" t="s">
        <v>609</v>
      </c>
      <c r="AQ327" s="2">
        <f t="shared" si="57"/>
        <v>0</v>
      </c>
      <c r="AR327" s="2">
        <f t="shared" si="56"/>
        <v>0</v>
      </c>
      <c r="AT327" s="2">
        <f t="shared" si="58"/>
        <v>0</v>
      </c>
      <c r="AU327" s="2">
        <f t="shared" si="59"/>
        <v>0</v>
      </c>
      <c r="AV327" s="16" t="str">
        <f t="shared" si="60"/>
        <v/>
      </c>
      <c r="AY327" s="2">
        <f t="shared" si="61"/>
        <v>0</v>
      </c>
      <c r="AZ327" s="2">
        <f t="shared" si="62"/>
        <v>0</v>
      </c>
      <c r="BA327" s="2">
        <f t="shared" si="63"/>
        <v>0</v>
      </c>
      <c r="BB327" s="2">
        <f t="shared" si="64"/>
        <v>0</v>
      </c>
      <c r="BC327" s="2">
        <f t="shared" si="65"/>
        <v>0</v>
      </c>
      <c r="BD327" s="2">
        <f t="shared" si="66"/>
        <v>0</v>
      </c>
    </row>
    <row r="328" spans="1:56" ht="15" customHeight="1" x14ac:dyDescent="0.25">
      <c r="A328" s="2" t="s">
        <v>484</v>
      </c>
      <c r="B328" s="2" t="s">
        <v>488</v>
      </c>
      <c r="C328" s="2">
        <v>2017</v>
      </c>
      <c r="D328" s="2">
        <v>3638.08</v>
      </c>
      <c r="E328" s="2">
        <v>1682.6120000000001</v>
      </c>
      <c r="F328" s="2">
        <v>0.48599999999999999</v>
      </c>
      <c r="G328" s="2" t="s">
        <v>768</v>
      </c>
      <c r="H328" s="2">
        <v>0.92400000000000004</v>
      </c>
      <c r="I328" s="2">
        <v>7143.7929999999997</v>
      </c>
      <c r="J328" s="2">
        <v>1316.2460000000001</v>
      </c>
      <c r="K328" s="2">
        <v>75.584000000000003</v>
      </c>
      <c r="L328" s="2">
        <v>0</v>
      </c>
      <c r="M328" s="2">
        <v>31.738</v>
      </c>
      <c r="N328" s="2">
        <v>0</v>
      </c>
      <c r="O328" s="2">
        <v>0</v>
      </c>
      <c r="P328" s="2">
        <v>0</v>
      </c>
      <c r="Q328" s="2">
        <v>2351.5189999999998</v>
      </c>
      <c r="R328" s="2">
        <v>0</v>
      </c>
      <c r="S328" s="2">
        <v>0</v>
      </c>
      <c r="T328" s="2">
        <v>0</v>
      </c>
      <c r="U328" s="2">
        <v>0</v>
      </c>
      <c r="V328" s="2">
        <v>40.718000000000004</v>
      </c>
      <c r="W328" s="2" t="s">
        <v>726</v>
      </c>
      <c r="X328" s="2">
        <v>260.60700000000003</v>
      </c>
      <c r="Y328" s="2">
        <v>0</v>
      </c>
      <c r="Z328" s="2">
        <v>0</v>
      </c>
      <c r="AA328" s="2">
        <v>22.797000000000001</v>
      </c>
      <c r="AB328" s="2">
        <v>0</v>
      </c>
      <c r="AC328" s="2">
        <v>0</v>
      </c>
      <c r="AD328" s="2">
        <v>0</v>
      </c>
      <c r="AE328" s="2">
        <v>0</v>
      </c>
      <c r="AF328" s="2">
        <v>1938.289</v>
      </c>
      <c r="AG328" s="2">
        <v>46.017000000000003</v>
      </c>
      <c r="AH328" s="2" t="s">
        <v>744</v>
      </c>
      <c r="AI328" s="2">
        <v>35.700000000000003</v>
      </c>
      <c r="AJ328" s="2">
        <v>0</v>
      </c>
      <c r="AK328" s="2">
        <v>1106.2950000000001</v>
      </c>
      <c r="AL328" s="2">
        <v>53.1</v>
      </c>
      <c r="AM328" s="2">
        <v>34.86</v>
      </c>
      <c r="AN328" s="2">
        <v>12.04</v>
      </c>
      <c r="AO328" s="2">
        <v>0</v>
      </c>
      <c r="AQ328" s="2">
        <f t="shared" si="57"/>
        <v>6037.4979999999996</v>
      </c>
      <c r="AR328" s="2">
        <f t="shared" si="56"/>
        <v>7143.7929999999997</v>
      </c>
      <c r="AT328" s="2">
        <f t="shared" si="58"/>
        <v>3638.08</v>
      </c>
      <c r="AU328" s="2">
        <f t="shared" si="59"/>
        <v>1682.6120000000001</v>
      </c>
      <c r="AV328" s="16">
        <f t="shared" si="60"/>
        <v>0.74479929639618625</v>
      </c>
      <c r="AY328" s="2">
        <f t="shared" si="61"/>
        <v>1106.2950000000001</v>
      </c>
      <c r="AZ328" s="2">
        <f t="shared" si="62"/>
        <v>587.44264500000008</v>
      </c>
      <c r="BA328" s="2">
        <f t="shared" si="63"/>
        <v>385.65443700000003</v>
      </c>
      <c r="BB328" s="2">
        <f t="shared" si="64"/>
        <v>133.19791799999999</v>
      </c>
      <c r="BC328" s="2">
        <f t="shared" si="65"/>
        <v>0</v>
      </c>
      <c r="BD328" s="2">
        <f t="shared" si="66"/>
        <v>0</v>
      </c>
    </row>
    <row r="329" spans="1:56" ht="15" customHeight="1" x14ac:dyDescent="0.25">
      <c r="A329" s="2" t="s">
        <v>484</v>
      </c>
      <c r="B329" s="2" t="s">
        <v>489</v>
      </c>
      <c r="C329" s="2">
        <v>2017</v>
      </c>
      <c r="D329" s="2" t="s">
        <v>609</v>
      </c>
      <c r="E329" s="2" t="s">
        <v>609</v>
      </c>
      <c r="F329" s="2" t="s">
        <v>609</v>
      </c>
      <c r="G329" s="2" t="s">
        <v>609</v>
      </c>
      <c r="H329" s="2" t="s">
        <v>609</v>
      </c>
      <c r="I329" s="2" t="s">
        <v>609</v>
      </c>
      <c r="J329" s="2" t="s">
        <v>609</v>
      </c>
      <c r="K329" s="2" t="s">
        <v>609</v>
      </c>
      <c r="L329" s="2" t="s">
        <v>609</v>
      </c>
      <c r="M329" s="2" t="s">
        <v>609</v>
      </c>
      <c r="N329" s="2" t="s">
        <v>609</v>
      </c>
      <c r="O329" s="2" t="s">
        <v>609</v>
      </c>
      <c r="P329" s="2" t="s">
        <v>609</v>
      </c>
      <c r="Q329" s="2" t="s">
        <v>609</v>
      </c>
      <c r="R329" s="2" t="s">
        <v>609</v>
      </c>
      <c r="S329" s="2" t="s">
        <v>609</v>
      </c>
      <c r="T329" s="2" t="s">
        <v>609</v>
      </c>
      <c r="U329" s="2" t="s">
        <v>609</v>
      </c>
      <c r="V329" s="2" t="s">
        <v>609</v>
      </c>
      <c r="W329" s="2" t="s">
        <v>609</v>
      </c>
      <c r="X329" s="2" t="s">
        <v>609</v>
      </c>
      <c r="Y329" s="2" t="s">
        <v>609</v>
      </c>
      <c r="Z329" s="2" t="s">
        <v>609</v>
      </c>
      <c r="AA329" s="2" t="s">
        <v>609</v>
      </c>
      <c r="AB329" s="2" t="s">
        <v>609</v>
      </c>
      <c r="AC329" s="2" t="s">
        <v>609</v>
      </c>
      <c r="AD329" s="2" t="s">
        <v>609</v>
      </c>
      <c r="AE329" s="2" t="s">
        <v>609</v>
      </c>
      <c r="AF329" s="2" t="s">
        <v>609</v>
      </c>
      <c r="AG329" s="2" t="s">
        <v>609</v>
      </c>
      <c r="AH329" s="2" t="s">
        <v>609</v>
      </c>
      <c r="AI329" s="2" t="s">
        <v>609</v>
      </c>
      <c r="AJ329" s="2" t="s">
        <v>609</v>
      </c>
      <c r="AK329" s="2" t="s">
        <v>609</v>
      </c>
      <c r="AL329" s="2" t="s">
        <v>609</v>
      </c>
      <c r="AM329" s="2" t="s">
        <v>609</v>
      </c>
      <c r="AN329" s="2" t="s">
        <v>609</v>
      </c>
      <c r="AO329" s="2" t="s">
        <v>609</v>
      </c>
      <c r="AQ329" s="2">
        <f t="shared" si="57"/>
        <v>0</v>
      </c>
      <c r="AR329" s="2">
        <f t="shared" si="56"/>
        <v>0</v>
      </c>
      <c r="AT329" s="2">
        <f t="shared" si="58"/>
        <v>0</v>
      </c>
      <c r="AU329" s="2">
        <f t="shared" si="59"/>
        <v>0</v>
      </c>
      <c r="AV329" s="16" t="str">
        <f t="shared" si="60"/>
        <v/>
      </c>
      <c r="AY329" s="2">
        <f t="shared" si="61"/>
        <v>0</v>
      </c>
      <c r="AZ329" s="2">
        <f t="shared" si="62"/>
        <v>0</v>
      </c>
      <c r="BA329" s="2">
        <f t="shared" si="63"/>
        <v>0</v>
      </c>
      <c r="BB329" s="2">
        <f t="shared" si="64"/>
        <v>0</v>
      </c>
      <c r="BC329" s="2">
        <f t="shared" si="65"/>
        <v>0</v>
      </c>
      <c r="BD329" s="2">
        <f t="shared" si="66"/>
        <v>0</v>
      </c>
    </row>
    <row r="330" spans="1:56" ht="15" customHeight="1" x14ac:dyDescent="0.25">
      <c r="A330" s="2" t="s">
        <v>484</v>
      </c>
      <c r="B330" s="2" t="s">
        <v>490</v>
      </c>
      <c r="C330" s="2">
        <v>2017</v>
      </c>
      <c r="D330" s="2" t="s">
        <v>609</v>
      </c>
      <c r="E330" s="2" t="s">
        <v>609</v>
      </c>
      <c r="F330" s="2" t="s">
        <v>609</v>
      </c>
      <c r="G330" s="2" t="s">
        <v>609</v>
      </c>
      <c r="H330" s="2" t="s">
        <v>609</v>
      </c>
      <c r="I330" s="2" t="s">
        <v>609</v>
      </c>
      <c r="J330" s="2" t="s">
        <v>609</v>
      </c>
      <c r="K330" s="2" t="s">
        <v>609</v>
      </c>
      <c r="L330" s="2" t="s">
        <v>609</v>
      </c>
      <c r="M330" s="2" t="s">
        <v>609</v>
      </c>
      <c r="N330" s="2" t="s">
        <v>609</v>
      </c>
      <c r="O330" s="2" t="s">
        <v>609</v>
      </c>
      <c r="P330" s="2" t="s">
        <v>609</v>
      </c>
      <c r="Q330" s="2" t="s">
        <v>609</v>
      </c>
      <c r="R330" s="2" t="s">
        <v>609</v>
      </c>
      <c r="S330" s="2" t="s">
        <v>609</v>
      </c>
      <c r="T330" s="2" t="s">
        <v>609</v>
      </c>
      <c r="U330" s="2" t="s">
        <v>609</v>
      </c>
      <c r="V330" s="2" t="s">
        <v>609</v>
      </c>
      <c r="W330" s="2" t="s">
        <v>609</v>
      </c>
      <c r="X330" s="2" t="s">
        <v>609</v>
      </c>
      <c r="Y330" s="2" t="s">
        <v>609</v>
      </c>
      <c r="Z330" s="2" t="s">
        <v>609</v>
      </c>
      <c r="AA330" s="2" t="s">
        <v>609</v>
      </c>
      <c r="AB330" s="2" t="s">
        <v>609</v>
      </c>
      <c r="AC330" s="2" t="s">
        <v>609</v>
      </c>
      <c r="AD330" s="2" t="s">
        <v>609</v>
      </c>
      <c r="AE330" s="2" t="s">
        <v>609</v>
      </c>
      <c r="AF330" s="2" t="s">
        <v>609</v>
      </c>
      <c r="AG330" s="2" t="s">
        <v>609</v>
      </c>
      <c r="AH330" s="2" t="s">
        <v>609</v>
      </c>
      <c r="AI330" s="2" t="s">
        <v>609</v>
      </c>
      <c r="AJ330" s="2" t="s">
        <v>609</v>
      </c>
      <c r="AK330" s="2" t="s">
        <v>609</v>
      </c>
      <c r="AL330" s="2" t="s">
        <v>609</v>
      </c>
      <c r="AM330" s="2" t="s">
        <v>609</v>
      </c>
      <c r="AN330" s="2" t="s">
        <v>609</v>
      </c>
      <c r="AO330" s="2" t="s">
        <v>609</v>
      </c>
      <c r="AQ330" s="2">
        <f t="shared" si="57"/>
        <v>0</v>
      </c>
      <c r="AR330" s="2">
        <f t="shared" si="56"/>
        <v>0</v>
      </c>
      <c r="AT330" s="2">
        <f t="shared" si="58"/>
        <v>0</v>
      </c>
      <c r="AU330" s="2">
        <f t="shared" si="59"/>
        <v>0</v>
      </c>
      <c r="AV330" s="16" t="str">
        <f t="shared" si="60"/>
        <v/>
      </c>
      <c r="AY330" s="2">
        <f t="shared" si="61"/>
        <v>0</v>
      </c>
      <c r="AZ330" s="2">
        <f t="shared" si="62"/>
        <v>0</v>
      </c>
      <c r="BA330" s="2">
        <f t="shared" si="63"/>
        <v>0</v>
      </c>
      <c r="BB330" s="2">
        <f t="shared" si="64"/>
        <v>0</v>
      </c>
      <c r="BC330" s="2">
        <f t="shared" si="65"/>
        <v>0</v>
      </c>
      <c r="BD330" s="2">
        <f t="shared" si="66"/>
        <v>0</v>
      </c>
    </row>
    <row r="331" spans="1:56" ht="15" customHeight="1" x14ac:dyDescent="0.25">
      <c r="A331" s="2" t="s">
        <v>484</v>
      </c>
      <c r="B331" s="2" t="s">
        <v>491</v>
      </c>
      <c r="C331" s="2">
        <v>2017</v>
      </c>
      <c r="D331" s="2" t="s">
        <v>609</v>
      </c>
      <c r="E331" s="2" t="s">
        <v>609</v>
      </c>
      <c r="F331" s="2" t="s">
        <v>609</v>
      </c>
      <c r="G331" s="2" t="s">
        <v>609</v>
      </c>
      <c r="H331" s="2" t="s">
        <v>609</v>
      </c>
      <c r="I331" s="2" t="s">
        <v>609</v>
      </c>
      <c r="J331" s="2" t="s">
        <v>609</v>
      </c>
      <c r="K331" s="2" t="s">
        <v>609</v>
      </c>
      <c r="L331" s="2" t="s">
        <v>609</v>
      </c>
      <c r="M331" s="2" t="s">
        <v>609</v>
      </c>
      <c r="N331" s="2" t="s">
        <v>609</v>
      </c>
      <c r="O331" s="2" t="s">
        <v>609</v>
      </c>
      <c r="P331" s="2" t="s">
        <v>609</v>
      </c>
      <c r="Q331" s="2" t="s">
        <v>609</v>
      </c>
      <c r="R331" s="2" t="s">
        <v>609</v>
      </c>
      <c r="S331" s="2" t="s">
        <v>609</v>
      </c>
      <c r="T331" s="2" t="s">
        <v>609</v>
      </c>
      <c r="U331" s="2" t="s">
        <v>609</v>
      </c>
      <c r="V331" s="2" t="s">
        <v>609</v>
      </c>
      <c r="W331" s="2" t="s">
        <v>609</v>
      </c>
      <c r="X331" s="2" t="s">
        <v>609</v>
      </c>
      <c r="Y331" s="2" t="s">
        <v>609</v>
      </c>
      <c r="Z331" s="2" t="s">
        <v>609</v>
      </c>
      <c r="AA331" s="2" t="s">
        <v>609</v>
      </c>
      <c r="AB331" s="2" t="s">
        <v>609</v>
      </c>
      <c r="AC331" s="2" t="s">
        <v>609</v>
      </c>
      <c r="AD331" s="2" t="s">
        <v>609</v>
      </c>
      <c r="AE331" s="2" t="s">
        <v>609</v>
      </c>
      <c r="AF331" s="2" t="s">
        <v>609</v>
      </c>
      <c r="AG331" s="2" t="s">
        <v>609</v>
      </c>
      <c r="AH331" s="2" t="s">
        <v>609</v>
      </c>
      <c r="AI331" s="2" t="s">
        <v>609</v>
      </c>
      <c r="AJ331" s="2" t="s">
        <v>609</v>
      </c>
      <c r="AK331" s="2" t="s">
        <v>609</v>
      </c>
      <c r="AL331" s="2" t="s">
        <v>609</v>
      </c>
      <c r="AM331" s="2" t="s">
        <v>609</v>
      </c>
      <c r="AN331" s="2" t="s">
        <v>609</v>
      </c>
      <c r="AO331" s="2" t="s">
        <v>609</v>
      </c>
      <c r="AQ331" s="2">
        <f t="shared" si="57"/>
        <v>0</v>
      </c>
      <c r="AR331" s="2">
        <f t="shared" si="56"/>
        <v>0</v>
      </c>
      <c r="AT331" s="2">
        <f t="shared" si="58"/>
        <v>0</v>
      </c>
      <c r="AU331" s="2">
        <f t="shared" si="59"/>
        <v>0</v>
      </c>
      <c r="AV331" s="16" t="str">
        <f t="shared" si="60"/>
        <v/>
      </c>
      <c r="AY331" s="2">
        <f t="shared" si="61"/>
        <v>0</v>
      </c>
      <c r="AZ331" s="2">
        <f t="shared" si="62"/>
        <v>0</v>
      </c>
      <c r="BA331" s="2">
        <f t="shared" si="63"/>
        <v>0</v>
      </c>
      <c r="BB331" s="2">
        <f t="shared" si="64"/>
        <v>0</v>
      </c>
      <c r="BC331" s="2">
        <f t="shared" si="65"/>
        <v>0</v>
      </c>
      <c r="BD331" s="2">
        <f t="shared" si="66"/>
        <v>0</v>
      </c>
    </row>
    <row r="332" spans="1:56" ht="15" customHeight="1" x14ac:dyDescent="0.25">
      <c r="A332" s="2" t="s">
        <v>484</v>
      </c>
      <c r="B332" s="2" t="s">
        <v>492</v>
      </c>
      <c r="C332" s="2">
        <v>2017</v>
      </c>
      <c r="D332" s="2" t="s">
        <v>609</v>
      </c>
      <c r="E332" s="2" t="s">
        <v>609</v>
      </c>
      <c r="F332" s="2" t="s">
        <v>609</v>
      </c>
      <c r="G332" s="2" t="s">
        <v>609</v>
      </c>
      <c r="H332" s="2" t="s">
        <v>609</v>
      </c>
      <c r="I332" s="2" t="s">
        <v>609</v>
      </c>
      <c r="J332" s="2" t="s">
        <v>609</v>
      </c>
      <c r="K332" s="2" t="s">
        <v>609</v>
      </c>
      <c r="L332" s="2" t="s">
        <v>609</v>
      </c>
      <c r="M332" s="2" t="s">
        <v>609</v>
      </c>
      <c r="N332" s="2" t="s">
        <v>609</v>
      </c>
      <c r="O332" s="2" t="s">
        <v>609</v>
      </c>
      <c r="P332" s="2" t="s">
        <v>609</v>
      </c>
      <c r="Q332" s="2" t="s">
        <v>609</v>
      </c>
      <c r="R332" s="2" t="s">
        <v>609</v>
      </c>
      <c r="S332" s="2" t="s">
        <v>609</v>
      </c>
      <c r="T332" s="2" t="s">
        <v>609</v>
      </c>
      <c r="U332" s="2" t="s">
        <v>609</v>
      </c>
      <c r="V332" s="2" t="s">
        <v>609</v>
      </c>
      <c r="W332" s="2" t="s">
        <v>609</v>
      </c>
      <c r="X332" s="2" t="s">
        <v>609</v>
      </c>
      <c r="Y332" s="2" t="s">
        <v>609</v>
      </c>
      <c r="Z332" s="2" t="s">
        <v>609</v>
      </c>
      <c r="AA332" s="2" t="s">
        <v>609</v>
      </c>
      <c r="AB332" s="2" t="s">
        <v>609</v>
      </c>
      <c r="AC332" s="2" t="s">
        <v>609</v>
      </c>
      <c r="AD332" s="2" t="s">
        <v>609</v>
      </c>
      <c r="AE332" s="2" t="s">
        <v>609</v>
      </c>
      <c r="AF332" s="2" t="s">
        <v>609</v>
      </c>
      <c r="AG332" s="2" t="s">
        <v>609</v>
      </c>
      <c r="AH332" s="2" t="s">
        <v>609</v>
      </c>
      <c r="AI332" s="2" t="s">
        <v>609</v>
      </c>
      <c r="AJ332" s="2" t="s">
        <v>609</v>
      </c>
      <c r="AK332" s="2" t="s">
        <v>609</v>
      </c>
      <c r="AL332" s="2" t="s">
        <v>609</v>
      </c>
      <c r="AM332" s="2" t="s">
        <v>609</v>
      </c>
      <c r="AN332" s="2" t="s">
        <v>609</v>
      </c>
      <c r="AO332" s="2" t="s">
        <v>609</v>
      </c>
      <c r="AQ332" s="2">
        <f t="shared" si="57"/>
        <v>0</v>
      </c>
      <c r="AR332" s="2">
        <f t="shared" si="56"/>
        <v>0</v>
      </c>
      <c r="AT332" s="2">
        <f t="shared" si="58"/>
        <v>0</v>
      </c>
      <c r="AU332" s="2">
        <f t="shared" si="59"/>
        <v>0</v>
      </c>
      <c r="AV332" s="16" t="str">
        <f t="shared" si="60"/>
        <v/>
      </c>
      <c r="AY332" s="2">
        <f t="shared" si="61"/>
        <v>0</v>
      </c>
      <c r="AZ332" s="2">
        <f t="shared" si="62"/>
        <v>0</v>
      </c>
      <c r="BA332" s="2">
        <f t="shared" si="63"/>
        <v>0</v>
      </c>
      <c r="BB332" s="2">
        <f t="shared" si="64"/>
        <v>0</v>
      </c>
      <c r="BC332" s="2">
        <f t="shared" si="65"/>
        <v>0</v>
      </c>
      <c r="BD332" s="2">
        <f t="shared" si="66"/>
        <v>0</v>
      </c>
    </row>
    <row r="333" spans="1:56" ht="15" customHeight="1" x14ac:dyDescent="0.25">
      <c r="A333" s="2" t="s">
        <v>484</v>
      </c>
      <c r="B333" s="2" t="s">
        <v>493</v>
      </c>
      <c r="C333" s="2">
        <v>2017</v>
      </c>
      <c r="D333" s="2" t="s">
        <v>609</v>
      </c>
      <c r="E333" s="2" t="s">
        <v>609</v>
      </c>
      <c r="F333" s="2" t="s">
        <v>609</v>
      </c>
      <c r="G333" s="2" t="s">
        <v>609</v>
      </c>
      <c r="H333" s="2" t="s">
        <v>609</v>
      </c>
      <c r="I333" s="2" t="s">
        <v>609</v>
      </c>
      <c r="J333" s="2" t="s">
        <v>609</v>
      </c>
      <c r="K333" s="2" t="s">
        <v>609</v>
      </c>
      <c r="L333" s="2" t="s">
        <v>609</v>
      </c>
      <c r="M333" s="2" t="s">
        <v>609</v>
      </c>
      <c r="N333" s="2" t="s">
        <v>609</v>
      </c>
      <c r="O333" s="2" t="s">
        <v>609</v>
      </c>
      <c r="P333" s="2" t="s">
        <v>609</v>
      </c>
      <c r="Q333" s="2" t="s">
        <v>609</v>
      </c>
      <c r="R333" s="2" t="s">
        <v>609</v>
      </c>
      <c r="S333" s="2" t="s">
        <v>609</v>
      </c>
      <c r="T333" s="2" t="s">
        <v>609</v>
      </c>
      <c r="U333" s="2" t="s">
        <v>609</v>
      </c>
      <c r="V333" s="2" t="s">
        <v>609</v>
      </c>
      <c r="W333" s="2" t="s">
        <v>609</v>
      </c>
      <c r="X333" s="2" t="s">
        <v>609</v>
      </c>
      <c r="Y333" s="2" t="s">
        <v>609</v>
      </c>
      <c r="Z333" s="2" t="s">
        <v>609</v>
      </c>
      <c r="AA333" s="2" t="s">
        <v>609</v>
      </c>
      <c r="AB333" s="2" t="s">
        <v>609</v>
      </c>
      <c r="AC333" s="2" t="s">
        <v>609</v>
      </c>
      <c r="AD333" s="2" t="s">
        <v>609</v>
      </c>
      <c r="AE333" s="2" t="s">
        <v>609</v>
      </c>
      <c r="AF333" s="2" t="s">
        <v>609</v>
      </c>
      <c r="AG333" s="2" t="s">
        <v>609</v>
      </c>
      <c r="AH333" s="2" t="s">
        <v>609</v>
      </c>
      <c r="AI333" s="2" t="s">
        <v>609</v>
      </c>
      <c r="AJ333" s="2" t="s">
        <v>609</v>
      </c>
      <c r="AK333" s="2" t="s">
        <v>609</v>
      </c>
      <c r="AL333" s="2" t="s">
        <v>609</v>
      </c>
      <c r="AM333" s="2" t="s">
        <v>609</v>
      </c>
      <c r="AN333" s="2" t="s">
        <v>609</v>
      </c>
      <c r="AO333" s="2" t="s">
        <v>609</v>
      </c>
      <c r="AQ333" s="2">
        <f t="shared" si="57"/>
        <v>0</v>
      </c>
      <c r="AR333" s="2">
        <f t="shared" si="56"/>
        <v>0</v>
      </c>
      <c r="AT333" s="2">
        <f t="shared" si="58"/>
        <v>0</v>
      </c>
      <c r="AU333" s="2">
        <f t="shared" si="59"/>
        <v>0</v>
      </c>
      <c r="AV333" s="16" t="str">
        <f t="shared" si="60"/>
        <v/>
      </c>
      <c r="AY333" s="2">
        <f t="shared" si="61"/>
        <v>0</v>
      </c>
      <c r="AZ333" s="2">
        <f t="shared" si="62"/>
        <v>0</v>
      </c>
      <c r="BA333" s="2">
        <f t="shared" si="63"/>
        <v>0</v>
      </c>
      <c r="BB333" s="2">
        <f t="shared" si="64"/>
        <v>0</v>
      </c>
      <c r="BC333" s="2">
        <f t="shared" si="65"/>
        <v>0</v>
      </c>
      <c r="BD333" s="2">
        <f t="shared" si="66"/>
        <v>0</v>
      </c>
    </row>
    <row r="334" spans="1:56" ht="15" customHeight="1" x14ac:dyDescent="0.25">
      <c r="A334" s="2" t="s">
        <v>484</v>
      </c>
      <c r="B334" s="2" t="s">
        <v>494</v>
      </c>
      <c r="C334" s="2">
        <v>2017</v>
      </c>
      <c r="D334" s="2" t="s">
        <v>609</v>
      </c>
      <c r="E334" s="2" t="s">
        <v>609</v>
      </c>
      <c r="F334" s="2" t="s">
        <v>609</v>
      </c>
      <c r="G334" s="2" t="s">
        <v>609</v>
      </c>
      <c r="H334" s="2" t="s">
        <v>609</v>
      </c>
      <c r="I334" s="2" t="s">
        <v>609</v>
      </c>
      <c r="J334" s="2" t="s">
        <v>609</v>
      </c>
      <c r="K334" s="2" t="s">
        <v>609</v>
      </c>
      <c r="L334" s="2" t="s">
        <v>609</v>
      </c>
      <c r="M334" s="2" t="s">
        <v>609</v>
      </c>
      <c r="N334" s="2" t="s">
        <v>609</v>
      </c>
      <c r="O334" s="2" t="s">
        <v>609</v>
      </c>
      <c r="P334" s="2" t="s">
        <v>609</v>
      </c>
      <c r="Q334" s="2" t="s">
        <v>609</v>
      </c>
      <c r="R334" s="2" t="s">
        <v>609</v>
      </c>
      <c r="S334" s="2" t="s">
        <v>609</v>
      </c>
      <c r="T334" s="2" t="s">
        <v>609</v>
      </c>
      <c r="U334" s="2" t="s">
        <v>609</v>
      </c>
      <c r="V334" s="2" t="s">
        <v>609</v>
      </c>
      <c r="W334" s="2" t="s">
        <v>609</v>
      </c>
      <c r="X334" s="2" t="s">
        <v>609</v>
      </c>
      <c r="Y334" s="2" t="s">
        <v>609</v>
      </c>
      <c r="Z334" s="2" t="s">
        <v>609</v>
      </c>
      <c r="AA334" s="2" t="s">
        <v>609</v>
      </c>
      <c r="AB334" s="2" t="s">
        <v>609</v>
      </c>
      <c r="AC334" s="2" t="s">
        <v>609</v>
      </c>
      <c r="AD334" s="2" t="s">
        <v>609</v>
      </c>
      <c r="AE334" s="2" t="s">
        <v>609</v>
      </c>
      <c r="AF334" s="2" t="s">
        <v>609</v>
      </c>
      <c r="AG334" s="2" t="s">
        <v>609</v>
      </c>
      <c r="AH334" s="2" t="s">
        <v>609</v>
      </c>
      <c r="AI334" s="2" t="s">
        <v>609</v>
      </c>
      <c r="AJ334" s="2" t="s">
        <v>609</v>
      </c>
      <c r="AK334" s="2" t="s">
        <v>609</v>
      </c>
      <c r="AL334" s="2" t="s">
        <v>609</v>
      </c>
      <c r="AM334" s="2" t="s">
        <v>609</v>
      </c>
      <c r="AN334" s="2" t="s">
        <v>609</v>
      </c>
      <c r="AO334" s="2" t="s">
        <v>609</v>
      </c>
      <c r="AQ334" s="2">
        <f t="shared" si="57"/>
        <v>0</v>
      </c>
      <c r="AR334" s="2">
        <f t="shared" si="56"/>
        <v>0</v>
      </c>
      <c r="AT334" s="2">
        <f t="shared" si="58"/>
        <v>0</v>
      </c>
      <c r="AU334" s="2">
        <f t="shared" si="59"/>
        <v>0</v>
      </c>
      <c r="AV334" s="16" t="str">
        <f t="shared" si="60"/>
        <v/>
      </c>
      <c r="AY334" s="2">
        <f t="shared" si="61"/>
        <v>0</v>
      </c>
      <c r="AZ334" s="2">
        <f t="shared" si="62"/>
        <v>0</v>
      </c>
      <c r="BA334" s="2">
        <f t="shared" si="63"/>
        <v>0</v>
      </c>
      <c r="BB334" s="2">
        <f t="shared" si="64"/>
        <v>0</v>
      </c>
      <c r="BC334" s="2">
        <f t="shared" si="65"/>
        <v>0</v>
      </c>
      <c r="BD334" s="2">
        <f t="shared" si="66"/>
        <v>0</v>
      </c>
    </row>
    <row r="335" spans="1:56" ht="15" customHeight="1" x14ac:dyDescent="0.25">
      <c r="A335" s="2" t="s">
        <v>484</v>
      </c>
      <c r="B335" s="2" t="s">
        <v>495</v>
      </c>
      <c r="C335" s="2">
        <v>2017</v>
      </c>
      <c r="D335" s="2" t="s">
        <v>726</v>
      </c>
      <c r="E335" s="2" t="s">
        <v>726</v>
      </c>
      <c r="F335" s="2" t="s">
        <v>726</v>
      </c>
      <c r="G335" s="2" t="s">
        <v>726</v>
      </c>
      <c r="H335" s="2" t="s">
        <v>726</v>
      </c>
      <c r="I335" s="2" t="s">
        <v>726</v>
      </c>
      <c r="J335" s="2" t="s">
        <v>726</v>
      </c>
      <c r="K335" s="2" t="s">
        <v>726</v>
      </c>
      <c r="L335" s="2" t="s">
        <v>726</v>
      </c>
      <c r="M335" s="2" t="s">
        <v>726</v>
      </c>
      <c r="N335" s="2" t="s">
        <v>726</v>
      </c>
      <c r="O335" s="2" t="s">
        <v>726</v>
      </c>
      <c r="P335" s="2" t="s">
        <v>726</v>
      </c>
      <c r="Q335" s="2" t="s">
        <v>726</v>
      </c>
      <c r="R335" s="2" t="s">
        <v>726</v>
      </c>
      <c r="S335" s="2" t="s">
        <v>726</v>
      </c>
      <c r="T335" s="2" t="s">
        <v>726</v>
      </c>
      <c r="U335" s="2" t="s">
        <v>726</v>
      </c>
      <c r="V335" s="2" t="s">
        <v>726</v>
      </c>
      <c r="W335" s="2" t="s">
        <v>726</v>
      </c>
      <c r="X335" s="2" t="s">
        <v>726</v>
      </c>
      <c r="Y335" s="2" t="s">
        <v>726</v>
      </c>
      <c r="Z335" s="2" t="s">
        <v>726</v>
      </c>
      <c r="AA335" s="2" t="s">
        <v>726</v>
      </c>
      <c r="AB335" s="2" t="s">
        <v>726</v>
      </c>
      <c r="AC335" s="2" t="s">
        <v>726</v>
      </c>
      <c r="AD335" s="2" t="s">
        <v>726</v>
      </c>
      <c r="AE335" s="2" t="s">
        <v>726</v>
      </c>
      <c r="AF335" s="2" t="s">
        <v>726</v>
      </c>
      <c r="AG335" s="2" t="s">
        <v>726</v>
      </c>
      <c r="AH335" s="2" t="s">
        <v>609</v>
      </c>
      <c r="AI335" s="2" t="s">
        <v>726</v>
      </c>
      <c r="AJ335" s="2" t="s">
        <v>726</v>
      </c>
      <c r="AK335" s="2" t="s">
        <v>726</v>
      </c>
      <c r="AL335" s="2" t="s">
        <v>726</v>
      </c>
      <c r="AM335" s="2" t="s">
        <v>726</v>
      </c>
      <c r="AN335" s="2" t="s">
        <v>726</v>
      </c>
      <c r="AO335" s="2" t="s">
        <v>726</v>
      </c>
      <c r="AQ335" s="2">
        <f t="shared" si="57"/>
        <v>0</v>
      </c>
      <c r="AR335" s="2">
        <f t="shared" si="56"/>
        <v>0</v>
      </c>
      <c r="AT335" s="2">
        <f t="shared" si="58"/>
        <v>0</v>
      </c>
      <c r="AU335" s="2">
        <f t="shared" si="59"/>
        <v>0</v>
      </c>
      <c r="AV335" s="16" t="str">
        <f t="shared" si="60"/>
        <v/>
      </c>
      <c r="AY335" s="2">
        <f t="shared" si="61"/>
        <v>0</v>
      </c>
      <c r="AZ335" s="2">
        <f t="shared" si="62"/>
        <v>0</v>
      </c>
      <c r="BA335" s="2">
        <f t="shared" si="63"/>
        <v>0</v>
      </c>
      <c r="BB335" s="2">
        <f t="shared" si="64"/>
        <v>0</v>
      </c>
      <c r="BC335" s="2">
        <f t="shared" si="65"/>
        <v>0</v>
      </c>
      <c r="BD335" s="2">
        <f t="shared" si="66"/>
        <v>0</v>
      </c>
    </row>
    <row r="336" spans="1:56" ht="15" customHeight="1" x14ac:dyDescent="0.25">
      <c r="A336" s="2" t="s">
        <v>484</v>
      </c>
      <c r="B336" s="2" t="s">
        <v>496</v>
      </c>
      <c r="C336" s="2">
        <v>2017</v>
      </c>
      <c r="D336" s="2" t="s">
        <v>609</v>
      </c>
      <c r="E336" s="2" t="s">
        <v>609</v>
      </c>
      <c r="F336" s="2" t="s">
        <v>609</v>
      </c>
      <c r="G336" s="2" t="s">
        <v>609</v>
      </c>
      <c r="H336" s="2" t="s">
        <v>609</v>
      </c>
      <c r="I336" s="2" t="s">
        <v>609</v>
      </c>
      <c r="J336" s="2" t="s">
        <v>609</v>
      </c>
      <c r="K336" s="2" t="s">
        <v>609</v>
      </c>
      <c r="L336" s="2" t="s">
        <v>609</v>
      </c>
      <c r="M336" s="2" t="s">
        <v>609</v>
      </c>
      <c r="N336" s="2" t="s">
        <v>609</v>
      </c>
      <c r="O336" s="2" t="s">
        <v>609</v>
      </c>
      <c r="P336" s="2" t="s">
        <v>609</v>
      </c>
      <c r="Q336" s="2" t="s">
        <v>609</v>
      </c>
      <c r="R336" s="2" t="s">
        <v>609</v>
      </c>
      <c r="S336" s="2" t="s">
        <v>609</v>
      </c>
      <c r="T336" s="2" t="s">
        <v>609</v>
      </c>
      <c r="U336" s="2" t="s">
        <v>609</v>
      </c>
      <c r="V336" s="2" t="s">
        <v>609</v>
      </c>
      <c r="W336" s="2" t="s">
        <v>609</v>
      </c>
      <c r="X336" s="2" t="s">
        <v>609</v>
      </c>
      <c r="Y336" s="2" t="s">
        <v>609</v>
      </c>
      <c r="Z336" s="2" t="s">
        <v>609</v>
      </c>
      <c r="AA336" s="2" t="s">
        <v>609</v>
      </c>
      <c r="AB336" s="2" t="s">
        <v>609</v>
      </c>
      <c r="AC336" s="2" t="s">
        <v>609</v>
      </c>
      <c r="AD336" s="2" t="s">
        <v>609</v>
      </c>
      <c r="AE336" s="2" t="s">
        <v>609</v>
      </c>
      <c r="AF336" s="2" t="s">
        <v>609</v>
      </c>
      <c r="AG336" s="2" t="s">
        <v>609</v>
      </c>
      <c r="AH336" s="2" t="s">
        <v>609</v>
      </c>
      <c r="AI336" s="2" t="s">
        <v>609</v>
      </c>
      <c r="AJ336" s="2" t="s">
        <v>609</v>
      </c>
      <c r="AK336" s="2" t="s">
        <v>609</v>
      </c>
      <c r="AL336" s="2" t="s">
        <v>609</v>
      </c>
      <c r="AM336" s="2" t="s">
        <v>609</v>
      </c>
      <c r="AN336" s="2" t="s">
        <v>609</v>
      </c>
      <c r="AO336" s="2" t="s">
        <v>609</v>
      </c>
      <c r="AQ336" s="2">
        <f t="shared" si="57"/>
        <v>0</v>
      </c>
      <c r="AR336" s="2">
        <f t="shared" si="56"/>
        <v>0</v>
      </c>
      <c r="AT336" s="2">
        <f t="shared" si="58"/>
        <v>0</v>
      </c>
      <c r="AU336" s="2">
        <f t="shared" si="59"/>
        <v>0</v>
      </c>
      <c r="AV336" s="16" t="str">
        <f t="shared" si="60"/>
        <v/>
      </c>
      <c r="AY336" s="2">
        <f t="shared" si="61"/>
        <v>0</v>
      </c>
      <c r="AZ336" s="2">
        <f t="shared" si="62"/>
        <v>0</v>
      </c>
      <c r="BA336" s="2">
        <f t="shared" si="63"/>
        <v>0</v>
      </c>
      <c r="BB336" s="2">
        <f t="shared" si="64"/>
        <v>0</v>
      </c>
      <c r="BC336" s="2">
        <f t="shared" si="65"/>
        <v>0</v>
      </c>
      <c r="BD336" s="2">
        <f t="shared" si="66"/>
        <v>0</v>
      </c>
    </row>
    <row r="337" spans="1:56" ht="15" customHeight="1" x14ac:dyDescent="0.25">
      <c r="A337" s="2" t="s">
        <v>497</v>
      </c>
      <c r="B337" s="2" t="s">
        <v>498</v>
      </c>
      <c r="C337" s="2">
        <v>2017</v>
      </c>
      <c r="D337" s="2">
        <v>139.06299999999999</v>
      </c>
      <c r="E337" s="2">
        <v>28.472999999999999</v>
      </c>
      <c r="F337" s="2" t="s">
        <v>726</v>
      </c>
      <c r="G337" s="2" t="s">
        <v>726</v>
      </c>
      <c r="H337" s="2" t="s">
        <v>726</v>
      </c>
      <c r="I337" s="2">
        <v>201.02199999999999</v>
      </c>
      <c r="J337" s="2" t="s">
        <v>726</v>
      </c>
      <c r="K337" s="2">
        <v>1.026</v>
      </c>
      <c r="L337" s="2" t="s">
        <v>726</v>
      </c>
      <c r="M337" s="2" t="s">
        <v>726</v>
      </c>
      <c r="N337" s="2" t="s">
        <v>726</v>
      </c>
      <c r="O337" s="2" t="s">
        <v>726</v>
      </c>
      <c r="P337" s="2" t="s">
        <v>726</v>
      </c>
      <c r="Q337" s="2">
        <v>5.42</v>
      </c>
      <c r="R337" s="2">
        <v>6.9589999999999996</v>
      </c>
      <c r="S337" s="2" t="s">
        <v>726</v>
      </c>
      <c r="T337" s="2" t="s">
        <v>726</v>
      </c>
      <c r="U337" s="2" t="s">
        <v>726</v>
      </c>
      <c r="V337" s="2" t="s">
        <v>726</v>
      </c>
      <c r="W337" s="2" t="s">
        <v>8</v>
      </c>
      <c r="X337" s="2" t="s">
        <v>726</v>
      </c>
      <c r="Y337" s="2" t="s">
        <v>726</v>
      </c>
      <c r="Z337" s="2" t="s">
        <v>726</v>
      </c>
      <c r="AA337" s="2">
        <v>187.61699999999999</v>
      </c>
      <c r="AB337" s="2" t="s">
        <v>726</v>
      </c>
      <c r="AC337" s="2" t="s">
        <v>726</v>
      </c>
      <c r="AD337" s="2" t="s">
        <v>726</v>
      </c>
      <c r="AE337" s="2" t="s">
        <v>726</v>
      </c>
      <c r="AF337" s="2" t="s">
        <v>726</v>
      </c>
      <c r="AG337" s="2" t="s">
        <v>726</v>
      </c>
      <c r="AH337" s="2" t="s">
        <v>609</v>
      </c>
      <c r="AI337" s="2" t="s">
        <v>726</v>
      </c>
      <c r="AJ337" s="2" t="s">
        <v>726</v>
      </c>
      <c r="AK337" s="2" t="s">
        <v>726</v>
      </c>
      <c r="AL337" s="2">
        <v>100</v>
      </c>
      <c r="AM337" s="2">
        <v>0</v>
      </c>
      <c r="AN337" s="2">
        <v>0</v>
      </c>
      <c r="AO337" s="2">
        <v>0</v>
      </c>
      <c r="AQ337" s="2">
        <f t="shared" si="57"/>
        <v>201.02199999999999</v>
      </c>
      <c r="AR337" s="2">
        <f t="shared" si="56"/>
        <v>201.02199999999999</v>
      </c>
      <c r="AT337" s="2">
        <f t="shared" si="58"/>
        <v>139.06299999999999</v>
      </c>
      <c r="AU337" s="2">
        <f t="shared" si="59"/>
        <v>28.472999999999999</v>
      </c>
      <c r="AV337" s="16">
        <f t="shared" si="60"/>
        <v>0.83342121757817555</v>
      </c>
      <c r="AY337" s="2">
        <f t="shared" si="61"/>
        <v>0</v>
      </c>
      <c r="AZ337" s="2">
        <f t="shared" si="62"/>
        <v>0</v>
      </c>
      <c r="BA337" s="2">
        <f t="shared" si="63"/>
        <v>0</v>
      </c>
      <c r="BB337" s="2">
        <f t="shared" si="64"/>
        <v>0</v>
      </c>
      <c r="BC337" s="2">
        <f t="shared" si="65"/>
        <v>0</v>
      </c>
      <c r="BD337" s="2">
        <f t="shared" si="66"/>
        <v>0</v>
      </c>
    </row>
    <row r="338" spans="1:56" ht="15" customHeight="1" x14ac:dyDescent="0.25">
      <c r="A338" s="2" t="s">
        <v>499</v>
      </c>
      <c r="B338" s="2" t="s">
        <v>500</v>
      </c>
      <c r="C338" s="2">
        <v>2017</v>
      </c>
      <c r="D338" s="2" t="s">
        <v>609</v>
      </c>
      <c r="E338" s="2" t="s">
        <v>609</v>
      </c>
      <c r="F338" s="2" t="s">
        <v>609</v>
      </c>
      <c r="G338" s="2" t="s">
        <v>609</v>
      </c>
      <c r="H338" s="2" t="s">
        <v>609</v>
      </c>
      <c r="I338" s="2" t="s">
        <v>609</v>
      </c>
      <c r="J338" s="2" t="s">
        <v>609</v>
      </c>
      <c r="K338" s="2" t="s">
        <v>609</v>
      </c>
      <c r="L338" s="2" t="s">
        <v>609</v>
      </c>
      <c r="M338" s="2" t="s">
        <v>609</v>
      </c>
      <c r="N338" s="2" t="s">
        <v>609</v>
      </c>
      <c r="O338" s="2" t="s">
        <v>609</v>
      </c>
      <c r="P338" s="2" t="s">
        <v>609</v>
      </c>
      <c r="Q338" s="2" t="s">
        <v>609</v>
      </c>
      <c r="R338" s="2" t="s">
        <v>609</v>
      </c>
      <c r="S338" s="2" t="s">
        <v>609</v>
      </c>
      <c r="T338" s="2" t="s">
        <v>609</v>
      </c>
      <c r="U338" s="2" t="s">
        <v>609</v>
      </c>
      <c r="V338" s="2" t="s">
        <v>609</v>
      </c>
      <c r="W338" s="2" t="s">
        <v>609</v>
      </c>
      <c r="X338" s="2" t="s">
        <v>609</v>
      </c>
      <c r="Y338" s="2" t="s">
        <v>609</v>
      </c>
      <c r="Z338" s="2" t="s">
        <v>609</v>
      </c>
      <c r="AA338" s="2" t="s">
        <v>609</v>
      </c>
      <c r="AB338" s="2" t="s">
        <v>609</v>
      </c>
      <c r="AC338" s="2" t="s">
        <v>609</v>
      </c>
      <c r="AD338" s="2" t="s">
        <v>609</v>
      </c>
      <c r="AE338" s="2" t="s">
        <v>609</v>
      </c>
      <c r="AF338" s="2" t="s">
        <v>609</v>
      </c>
      <c r="AG338" s="2" t="s">
        <v>609</v>
      </c>
      <c r="AH338" s="2" t="s">
        <v>609</v>
      </c>
      <c r="AI338" s="2" t="s">
        <v>609</v>
      </c>
      <c r="AJ338" s="2" t="s">
        <v>609</v>
      </c>
      <c r="AK338" s="2" t="s">
        <v>609</v>
      </c>
      <c r="AL338" s="2" t="s">
        <v>609</v>
      </c>
      <c r="AM338" s="2" t="s">
        <v>609</v>
      </c>
      <c r="AN338" s="2" t="s">
        <v>609</v>
      </c>
      <c r="AO338" s="2" t="s">
        <v>609</v>
      </c>
      <c r="AQ338" s="2">
        <f t="shared" si="57"/>
        <v>0</v>
      </c>
      <c r="AR338" s="2">
        <f t="shared" si="56"/>
        <v>0</v>
      </c>
      <c r="AT338" s="2">
        <f t="shared" si="58"/>
        <v>0</v>
      </c>
      <c r="AU338" s="2">
        <f t="shared" si="59"/>
        <v>0</v>
      </c>
      <c r="AV338" s="16" t="str">
        <f t="shared" si="60"/>
        <v/>
      </c>
      <c r="AY338" s="2">
        <f t="shared" si="61"/>
        <v>0</v>
      </c>
      <c r="AZ338" s="2">
        <f t="shared" si="62"/>
        <v>0</v>
      </c>
      <c r="BA338" s="2">
        <f t="shared" si="63"/>
        <v>0</v>
      </c>
      <c r="BB338" s="2">
        <f t="shared" si="64"/>
        <v>0</v>
      </c>
      <c r="BC338" s="2">
        <f t="shared" si="65"/>
        <v>0</v>
      </c>
      <c r="BD338" s="2">
        <f t="shared" si="66"/>
        <v>0</v>
      </c>
    </row>
    <row r="339" spans="1:56" ht="15" customHeight="1" x14ac:dyDescent="0.25">
      <c r="A339" s="2" t="s">
        <v>501</v>
      </c>
      <c r="B339" s="2" t="s">
        <v>502</v>
      </c>
      <c r="C339" s="2">
        <v>2017</v>
      </c>
      <c r="D339" s="2" t="s">
        <v>726</v>
      </c>
      <c r="E339" s="2" t="s">
        <v>726</v>
      </c>
      <c r="F339" s="2" t="s">
        <v>726</v>
      </c>
      <c r="G339" s="2" t="s">
        <v>726</v>
      </c>
      <c r="H339" s="2" t="s">
        <v>726</v>
      </c>
      <c r="I339" s="2" t="s">
        <v>726</v>
      </c>
      <c r="J339" s="2" t="s">
        <v>726</v>
      </c>
      <c r="K339" s="2" t="s">
        <v>726</v>
      </c>
      <c r="L339" s="2" t="s">
        <v>726</v>
      </c>
      <c r="M339" s="2" t="s">
        <v>726</v>
      </c>
      <c r="N339" s="2" t="s">
        <v>726</v>
      </c>
      <c r="O339" s="2" t="s">
        <v>726</v>
      </c>
      <c r="P339" s="2" t="s">
        <v>726</v>
      </c>
      <c r="Q339" s="2" t="s">
        <v>726</v>
      </c>
      <c r="R339" s="2" t="s">
        <v>726</v>
      </c>
      <c r="S339" s="2" t="s">
        <v>726</v>
      </c>
      <c r="T339" s="2" t="s">
        <v>726</v>
      </c>
      <c r="U339" s="2" t="s">
        <v>726</v>
      </c>
      <c r="V339" s="2" t="s">
        <v>726</v>
      </c>
      <c r="W339" s="2" t="s">
        <v>726</v>
      </c>
      <c r="X339" s="2" t="s">
        <v>726</v>
      </c>
      <c r="Y339" s="2" t="s">
        <v>726</v>
      </c>
      <c r="Z339" s="2" t="s">
        <v>726</v>
      </c>
      <c r="AA339" s="2" t="s">
        <v>726</v>
      </c>
      <c r="AB339" s="2" t="s">
        <v>726</v>
      </c>
      <c r="AC339" s="2" t="s">
        <v>726</v>
      </c>
      <c r="AD339" s="2" t="s">
        <v>726</v>
      </c>
      <c r="AE339" s="2" t="s">
        <v>726</v>
      </c>
      <c r="AF339" s="2" t="s">
        <v>726</v>
      </c>
      <c r="AG339" s="2" t="s">
        <v>726</v>
      </c>
      <c r="AH339" s="2" t="s">
        <v>727</v>
      </c>
      <c r="AI339" s="2" t="s">
        <v>726</v>
      </c>
      <c r="AJ339" s="2" t="s">
        <v>726</v>
      </c>
      <c r="AK339" s="2" t="s">
        <v>726</v>
      </c>
      <c r="AL339" s="2" t="s">
        <v>726</v>
      </c>
      <c r="AM339" s="2" t="s">
        <v>726</v>
      </c>
      <c r="AN339" s="2" t="s">
        <v>726</v>
      </c>
      <c r="AO339" s="2" t="s">
        <v>726</v>
      </c>
      <c r="AQ339" s="2">
        <f t="shared" si="57"/>
        <v>0</v>
      </c>
      <c r="AR339" s="2">
        <f t="shared" si="56"/>
        <v>0</v>
      </c>
      <c r="AT339" s="2">
        <f t="shared" si="58"/>
        <v>0</v>
      </c>
      <c r="AU339" s="2">
        <f t="shared" si="59"/>
        <v>0</v>
      </c>
      <c r="AV339" s="16" t="str">
        <f t="shared" si="60"/>
        <v/>
      </c>
      <c r="AY339" s="2">
        <f t="shared" si="61"/>
        <v>0</v>
      </c>
      <c r="AZ339" s="2">
        <f t="shared" si="62"/>
        <v>0</v>
      </c>
      <c r="BA339" s="2">
        <f t="shared" si="63"/>
        <v>0</v>
      </c>
      <c r="BB339" s="2">
        <f t="shared" si="64"/>
        <v>0</v>
      </c>
      <c r="BC339" s="2">
        <f t="shared" si="65"/>
        <v>0</v>
      </c>
      <c r="BD339" s="2">
        <f t="shared" si="66"/>
        <v>0</v>
      </c>
    </row>
    <row r="340" spans="1:56" ht="15" customHeight="1" x14ac:dyDescent="0.25">
      <c r="A340" s="2" t="s">
        <v>501</v>
      </c>
      <c r="B340" s="2" t="s">
        <v>503</v>
      </c>
      <c r="C340" s="2">
        <v>2017</v>
      </c>
      <c r="D340" s="2" t="s">
        <v>726</v>
      </c>
      <c r="E340" s="2" t="s">
        <v>726</v>
      </c>
      <c r="F340" s="2" t="s">
        <v>726</v>
      </c>
      <c r="G340" s="2" t="s">
        <v>726</v>
      </c>
      <c r="H340" s="2" t="s">
        <v>726</v>
      </c>
      <c r="I340" s="2" t="s">
        <v>726</v>
      </c>
      <c r="J340" s="2" t="s">
        <v>726</v>
      </c>
      <c r="K340" s="2" t="s">
        <v>726</v>
      </c>
      <c r="L340" s="2" t="s">
        <v>726</v>
      </c>
      <c r="M340" s="2" t="s">
        <v>726</v>
      </c>
      <c r="N340" s="2" t="s">
        <v>726</v>
      </c>
      <c r="O340" s="2" t="s">
        <v>726</v>
      </c>
      <c r="P340" s="2" t="s">
        <v>726</v>
      </c>
      <c r="Q340" s="2" t="s">
        <v>726</v>
      </c>
      <c r="R340" s="2" t="s">
        <v>726</v>
      </c>
      <c r="S340" s="2" t="s">
        <v>726</v>
      </c>
      <c r="T340" s="2" t="s">
        <v>726</v>
      </c>
      <c r="U340" s="2" t="s">
        <v>726</v>
      </c>
      <c r="V340" s="2" t="s">
        <v>726</v>
      </c>
      <c r="W340" s="2" t="s">
        <v>726</v>
      </c>
      <c r="X340" s="2" t="s">
        <v>726</v>
      </c>
      <c r="Y340" s="2" t="s">
        <v>726</v>
      </c>
      <c r="Z340" s="2" t="s">
        <v>726</v>
      </c>
      <c r="AA340" s="2" t="s">
        <v>726</v>
      </c>
      <c r="AB340" s="2" t="s">
        <v>726</v>
      </c>
      <c r="AC340" s="2" t="s">
        <v>726</v>
      </c>
      <c r="AD340" s="2" t="s">
        <v>726</v>
      </c>
      <c r="AE340" s="2" t="s">
        <v>726</v>
      </c>
      <c r="AF340" s="2" t="s">
        <v>726</v>
      </c>
      <c r="AG340" s="2" t="s">
        <v>726</v>
      </c>
      <c r="AH340" s="2" t="s">
        <v>727</v>
      </c>
      <c r="AI340" s="2" t="s">
        <v>726</v>
      </c>
      <c r="AJ340" s="2" t="s">
        <v>726</v>
      </c>
      <c r="AK340" s="2" t="s">
        <v>726</v>
      </c>
      <c r="AL340" s="2" t="s">
        <v>726</v>
      </c>
      <c r="AM340" s="2" t="s">
        <v>726</v>
      </c>
      <c r="AN340" s="2" t="s">
        <v>726</v>
      </c>
      <c r="AO340" s="2" t="s">
        <v>726</v>
      </c>
      <c r="AQ340" s="2">
        <f t="shared" si="57"/>
        <v>0</v>
      </c>
      <c r="AR340" s="2">
        <f t="shared" si="56"/>
        <v>0</v>
      </c>
      <c r="AT340" s="2">
        <f t="shared" si="58"/>
        <v>0</v>
      </c>
      <c r="AU340" s="2">
        <f t="shared" si="59"/>
        <v>0</v>
      </c>
      <c r="AV340" s="16" t="str">
        <f t="shared" si="60"/>
        <v/>
      </c>
      <c r="AY340" s="2">
        <f t="shared" si="61"/>
        <v>0</v>
      </c>
      <c r="AZ340" s="2">
        <f t="shared" si="62"/>
        <v>0</v>
      </c>
      <c r="BA340" s="2">
        <f t="shared" si="63"/>
        <v>0</v>
      </c>
      <c r="BB340" s="2">
        <f t="shared" si="64"/>
        <v>0</v>
      </c>
      <c r="BC340" s="2">
        <f t="shared" si="65"/>
        <v>0</v>
      </c>
      <c r="BD340" s="2">
        <f t="shared" si="66"/>
        <v>0</v>
      </c>
    </row>
    <row r="341" spans="1:56" ht="15" customHeight="1" x14ac:dyDescent="0.25">
      <c r="A341" s="2" t="s">
        <v>501</v>
      </c>
      <c r="B341" s="2" t="s">
        <v>504</v>
      </c>
      <c r="C341" s="2">
        <v>2017</v>
      </c>
      <c r="D341" s="2">
        <v>164.114</v>
      </c>
      <c r="E341" s="2">
        <v>42.973999999999997</v>
      </c>
      <c r="F341" s="2" t="s">
        <v>726</v>
      </c>
      <c r="G341" s="2" t="s">
        <v>726</v>
      </c>
      <c r="H341" s="2" t="s">
        <v>726</v>
      </c>
      <c r="I341" s="2">
        <v>310.20800000000003</v>
      </c>
      <c r="J341" s="2" t="s">
        <v>726</v>
      </c>
      <c r="K341" s="2">
        <v>0</v>
      </c>
      <c r="L341" s="2" t="s">
        <v>726</v>
      </c>
      <c r="M341" s="2" t="s">
        <v>726</v>
      </c>
      <c r="N341" s="2" t="s">
        <v>726</v>
      </c>
      <c r="O341" s="2" t="s">
        <v>726</v>
      </c>
      <c r="P341" s="2" t="s">
        <v>726</v>
      </c>
      <c r="Q341" s="2" t="s">
        <v>726</v>
      </c>
      <c r="R341" s="2" t="s">
        <v>726</v>
      </c>
      <c r="S341" s="2" t="s">
        <v>726</v>
      </c>
      <c r="T341" s="2" t="s">
        <v>726</v>
      </c>
      <c r="U341" s="2" t="s">
        <v>726</v>
      </c>
      <c r="V341" s="2">
        <v>4.8739999999999997</v>
      </c>
      <c r="W341" s="2" t="s">
        <v>726</v>
      </c>
      <c r="X341" s="2" t="s">
        <v>726</v>
      </c>
      <c r="Y341" s="2" t="s">
        <v>726</v>
      </c>
      <c r="Z341" s="2" t="s">
        <v>726</v>
      </c>
      <c r="AA341" s="2" t="s">
        <v>726</v>
      </c>
      <c r="AB341" s="2" t="s">
        <v>726</v>
      </c>
      <c r="AC341" s="2" t="s">
        <v>726</v>
      </c>
      <c r="AD341" s="2" t="s">
        <v>726</v>
      </c>
      <c r="AE341" s="2" t="s">
        <v>726</v>
      </c>
      <c r="AF341" s="2">
        <v>259.72300000000001</v>
      </c>
      <c r="AG341" s="2" t="s">
        <v>726</v>
      </c>
      <c r="AH341" s="2" t="s">
        <v>730</v>
      </c>
      <c r="AI341" s="2">
        <v>40.5</v>
      </c>
      <c r="AJ341" s="2" t="s">
        <v>726</v>
      </c>
      <c r="AK341" s="2">
        <v>45.610999999999997</v>
      </c>
      <c r="AL341" s="2">
        <v>2.4</v>
      </c>
      <c r="AM341" s="2">
        <v>97.6</v>
      </c>
      <c r="AN341" s="2" t="s">
        <v>726</v>
      </c>
      <c r="AO341" s="2" t="s">
        <v>726</v>
      </c>
      <c r="AQ341" s="2">
        <f t="shared" si="57"/>
        <v>264.59700000000004</v>
      </c>
      <c r="AR341" s="2">
        <f t="shared" si="56"/>
        <v>310.20800000000003</v>
      </c>
      <c r="AT341" s="2">
        <f t="shared" si="58"/>
        <v>164.114</v>
      </c>
      <c r="AU341" s="2">
        <f t="shared" si="59"/>
        <v>42.973999999999997</v>
      </c>
      <c r="AV341" s="16">
        <f t="shared" si="60"/>
        <v>0.66757788322673806</v>
      </c>
      <c r="AY341" s="2">
        <f t="shared" si="61"/>
        <v>45.610999999999997</v>
      </c>
      <c r="AZ341" s="2">
        <f t="shared" si="62"/>
        <v>1.0946639999999999</v>
      </c>
      <c r="BA341" s="2">
        <f t="shared" si="63"/>
        <v>44.516335999999995</v>
      </c>
      <c r="BB341" s="2">
        <f t="shared" si="64"/>
        <v>0</v>
      </c>
      <c r="BC341" s="2">
        <f t="shared" si="65"/>
        <v>0</v>
      </c>
      <c r="BD341" s="2">
        <f t="shared" si="66"/>
        <v>0</v>
      </c>
    </row>
    <row r="342" spans="1:56" ht="15" customHeight="1" x14ac:dyDescent="0.25">
      <c r="A342" s="2" t="s">
        <v>501</v>
      </c>
      <c r="B342" s="2" t="s">
        <v>505</v>
      </c>
      <c r="C342" s="2">
        <v>2017</v>
      </c>
      <c r="D342" s="2">
        <v>13.333</v>
      </c>
      <c r="E342" s="2">
        <v>3.4</v>
      </c>
      <c r="F342" s="2" t="s">
        <v>726</v>
      </c>
      <c r="G342" s="2" t="s">
        <v>726</v>
      </c>
      <c r="H342" s="2" t="s">
        <v>726</v>
      </c>
      <c r="I342" s="2">
        <v>15.685</v>
      </c>
      <c r="J342" s="2" t="s">
        <v>726</v>
      </c>
      <c r="K342" s="2" t="s">
        <v>726</v>
      </c>
      <c r="L342" s="2" t="s">
        <v>726</v>
      </c>
      <c r="M342" s="2" t="s">
        <v>726</v>
      </c>
      <c r="N342" s="2" t="s">
        <v>726</v>
      </c>
      <c r="O342" s="2" t="s">
        <v>726</v>
      </c>
      <c r="P342" s="2" t="s">
        <v>726</v>
      </c>
      <c r="Q342" s="2" t="s">
        <v>726</v>
      </c>
      <c r="R342" s="2" t="s">
        <v>726</v>
      </c>
      <c r="S342" s="2" t="s">
        <v>726</v>
      </c>
      <c r="T342" s="2" t="s">
        <v>726</v>
      </c>
      <c r="U342" s="2" t="s">
        <v>726</v>
      </c>
      <c r="V342" s="2" t="s">
        <v>726</v>
      </c>
      <c r="W342" s="2" t="s">
        <v>726</v>
      </c>
      <c r="X342" s="2" t="s">
        <v>726</v>
      </c>
      <c r="Y342" s="2" t="s">
        <v>726</v>
      </c>
      <c r="Z342" s="2" t="s">
        <v>726</v>
      </c>
      <c r="AA342" s="2" t="s">
        <v>726</v>
      </c>
      <c r="AB342" s="2" t="s">
        <v>726</v>
      </c>
      <c r="AC342" s="2" t="s">
        <v>726</v>
      </c>
      <c r="AD342" s="2" t="s">
        <v>726</v>
      </c>
      <c r="AE342" s="2" t="s">
        <v>726</v>
      </c>
      <c r="AF342" s="2">
        <v>15.685</v>
      </c>
      <c r="AG342" s="2" t="s">
        <v>726</v>
      </c>
      <c r="AH342" s="2" t="s">
        <v>730</v>
      </c>
      <c r="AI342" s="2">
        <v>40.5</v>
      </c>
      <c r="AJ342" s="2" t="s">
        <v>726</v>
      </c>
      <c r="AK342" s="2" t="s">
        <v>726</v>
      </c>
      <c r="AL342" s="2" t="s">
        <v>726</v>
      </c>
      <c r="AM342" s="2" t="s">
        <v>726</v>
      </c>
      <c r="AN342" s="2" t="s">
        <v>726</v>
      </c>
      <c r="AO342" s="2" t="s">
        <v>726</v>
      </c>
      <c r="AQ342" s="2">
        <f t="shared" si="57"/>
        <v>15.685</v>
      </c>
      <c r="AR342" s="2">
        <f t="shared" si="56"/>
        <v>15.685</v>
      </c>
      <c r="AT342" s="2">
        <f t="shared" si="58"/>
        <v>13.333</v>
      </c>
      <c r="AU342" s="2">
        <f t="shared" si="59"/>
        <v>3.4</v>
      </c>
      <c r="AV342" s="16">
        <f t="shared" si="60"/>
        <v>1.0668154287535863</v>
      </c>
      <c r="AY342" s="2">
        <f t="shared" si="61"/>
        <v>0</v>
      </c>
      <c r="AZ342" s="2">
        <f t="shared" si="62"/>
        <v>0</v>
      </c>
      <c r="BA342" s="2">
        <f t="shared" si="63"/>
        <v>0</v>
      </c>
      <c r="BB342" s="2">
        <f t="shared" si="64"/>
        <v>0</v>
      </c>
      <c r="BC342" s="2">
        <f t="shared" si="65"/>
        <v>0</v>
      </c>
      <c r="BD342" s="2">
        <f t="shared" si="66"/>
        <v>0</v>
      </c>
    </row>
    <row r="343" spans="1:56" ht="15" customHeight="1" x14ac:dyDescent="0.25">
      <c r="A343" s="2" t="s">
        <v>501</v>
      </c>
      <c r="B343" s="2" t="s">
        <v>506</v>
      </c>
      <c r="C343" s="2">
        <v>2017</v>
      </c>
      <c r="D343" s="2" t="s">
        <v>726</v>
      </c>
      <c r="E343" s="2" t="s">
        <v>726</v>
      </c>
      <c r="F343" s="2" t="s">
        <v>726</v>
      </c>
      <c r="G343" s="2" t="s">
        <v>726</v>
      </c>
      <c r="H343" s="2" t="s">
        <v>726</v>
      </c>
      <c r="I343" s="2" t="s">
        <v>726</v>
      </c>
      <c r="J343" s="2" t="s">
        <v>726</v>
      </c>
      <c r="K343" s="2" t="s">
        <v>726</v>
      </c>
      <c r="L343" s="2" t="s">
        <v>726</v>
      </c>
      <c r="M343" s="2" t="s">
        <v>726</v>
      </c>
      <c r="N343" s="2" t="s">
        <v>726</v>
      </c>
      <c r="O343" s="2" t="s">
        <v>726</v>
      </c>
      <c r="P343" s="2" t="s">
        <v>726</v>
      </c>
      <c r="Q343" s="2" t="s">
        <v>726</v>
      </c>
      <c r="R343" s="2" t="s">
        <v>726</v>
      </c>
      <c r="S343" s="2" t="s">
        <v>726</v>
      </c>
      <c r="T343" s="2" t="s">
        <v>726</v>
      </c>
      <c r="U343" s="2" t="s">
        <v>726</v>
      </c>
      <c r="V343" s="2" t="s">
        <v>726</v>
      </c>
      <c r="W343" s="2" t="s">
        <v>726</v>
      </c>
      <c r="X343" s="2" t="s">
        <v>726</v>
      </c>
      <c r="Y343" s="2" t="s">
        <v>726</v>
      </c>
      <c r="Z343" s="2" t="s">
        <v>726</v>
      </c>
      <c r="AA343" s="2" t="s">
        <v>726</v>
      </c>
      <c r="AB343" s="2" t="s">
        <v>726</v>
      </c>
      <c r="AC343" s="2" t="s">
        <v>726</v>
      </c>
      <c r="AD343" s="2" t="s">
        <v>726</v>
      </c>
      <c r="AE343" s="2" t="s">
        <v>726</v>
      </c>
      <c r="AF343" s="2" t="s">
        <v>726</v>
      </c>
      <c r="AG343" s="2" t="s">
        <v>726</v>
      </c>
      <c r="AH343" s="2" t="s">
        <v>730</v>
      </c>
      <c r="AI343" s="2">
        <v>40.5</v>
      </c>
      <c r="AJ343" s="2" t="s">
        <v>726</v>
      </c>
      <c r="AK343" s="2" t="s">
        <v>726</v>
      </c>
      <c r="AL343" s="2" t="s">
        <v>726</v>
      </c>
      <c r="AM343" s="2" t="s">
        <v>726</v>
      </c>
      <c r="AN343" s="2" t="s">
        <v>726</v>
      </c>
      <c r="AO343" s="2" t="s">
        <v>726</v>
      </c>
      <c r="AQ343" s="2">
        <f t="shared" si="57"/>
        <v>0</v>
      </c>
      <c r="AR343" s="2">
        <f t="shared" si="56"/>
        <v>0</v>
      </c>
      <c r="AT343" s="2">
        <f t="shared" si="58"/>
        <v>0</v>
      </c>
      <c r="AU343" s="2">
        <f t="shared" si="59"/>
        <v>0</v>
      </c>
      <c r="AV343" s="16" t="str">
        <f t="shared" si="60"/>
        <v/>
      </c>
      <c r="AY343" s="2">
        <f t="shared" si="61"/>
        <v>0</v>
      </c>
      <c r="AZ343" s="2">
        <f t="shared" si="62"/>
        <v>0</v>
      </c>
      <c r="BA343" s="2">
        <f t="shared" si="63"/>
        <v>0</v>
      </c>
      <c r="BB343" s="2">
        <f t="shared" si="64"/>
        <v>0</v>
      </c>
      <c r="BC343" s="2">
        <f t="shared" si="65"/>
        <v>0</v>
      </c>
      <c r="BD343" s="2">
        <f t="shared" si="66"/>
        <v>0</v>
      </c>
    </row>
    <row r="344" spans="1:56" ht="15" customHeight="1" x14ac:dyDescent="0.25">
      <c r="A344" s="2" t="s">
        <v>512</v>
      </c>
      <c r="B344" s="2" t="s">
        <v>513</v>
      </c>
      <c r="C344" s="2">
        <v>2017</v>
      </c>
      <c r="D344" s="2">
        <v>1000</v>
      </c>
      <c r="E344" s="2">
        <v>300</v>
      </c>
      <c r="F344" s="2" t="s">
        <v>726</v>
      </c>
      <c r="G344" s="2" t="s">
        <v>726</v>
      </c>
      <c r="H344" s="2" t="s">
        <v>726</v>
      </c>
      <c r="I344" s="2">
        <v>1150</v>
      </c>
      <c r="J344" s="2">
        <v>50</v>
      </c>
      <c r="K344" s="2">
        <v>50</v>
      </c>
      <c r="L344" s="2">
        <v>50</v>
      </c>
      <c r="M344" s="2">
        <v>50</v>
      </c>
      <c r="N344" s="2">
        <v>50</v>
      </c>
      <c r="O344" s="2" t="s">
        <v>726</v>
      </c>
      <c r="P344" s="2">
        <v>50</v>
      </c>
      <c r="Q344" s="2">
        <v>50</v>
      </c>
      <c r="R344" s="2">
        <v>50</v>
      </c>
      <c r="S344" s="2">
        <v>50</v>
      </c>
      <c r="T344" s="2">
        <v>50</v>
      </c>
      <c r="U344" s="2">
        <v>50</v>
      </c>
      <c r="V344" s="2">
        <v>50</v>
      </c>
      <c r="W344" s="2" t="s">
        <v>609</v>
      </c>
      <c r="X344" s="2">
        <v>50</v>
      </c>
      <c r="Y344" s="2">
        <v>50</v>
      </c>
      <c r="Z344" s="2">
        <v>50</v>
      </c>
      <c r="AA344" s="2">
        <v>50</v>
      </c>
      <c r="AB344" s="2">
        <v>50</v>
      </c>
      <c r="AC344" s="2">
        <v>50</v>
      </c>
      <c r="AD344" s="2">
        <v>50</v>
      </c>
      <c r="AE344" s="2">
        <v>50</v>
      </c>
      <c r="AF344" s="2">
        <v>50</v>
      </c>
      <c r="AG344" s="2" t="s">
        <v>726</v>
      </c>
      <c r="AH344" s="2" t="s">
        <v>727</v>
      </c>
      <c r="AI344" s="2" t="s">
        <v>726</v>
      </c>
      <c r="AJ344" s="2">
        <v>50</v>
      </c>
      <c r="AK344" s="2">
        <v>50</v>
      </c>
      <c r="AL344" s="2">
        <v>40</v>
      </c>
      <c r="AM344" s="2">
        <v>50</v>
      </c>
      <c r="AN344" s="2">
        <v>10</v>
      </c>
      <c r="AO344" s="2" t="s">
        <v>726</v>
      </c>
      <c r="AQ344" s="2">
        <f t="shared" si="57"/>
        <v>1100</v>
      </c>
      <c r="AR344" s="2">
        <f t="shared" si="56"/>
        <v>1150</v>
      </c>
      <c r="AT344" s="2">
        <f t="shared" si="58"/>
        <v>1000</v>
      </c>
      <c r="AU344" s="2">
        <f t="shared" si="59"/>
        <v>300</v>
      </c>
      <c r="AV344" s="16">
        <f t="shared" si="60"/>
        <v>1.1304347826086956</v>
      </c>
      <c r="AY344" s="2">
        <f t="shared" si="61"/>
        <v>50</v>
      </c>
      <c r="AZ344" s="2">
        <f t="shared" si="62"/>
        <v>20</v>
      </c>
      <c r="BA344" s="2">
        <f t="shared" si="63"/>
        <v>25</v>
      </c>
      <c r="BB344" s="2">
        <f t="shared" si="64"/>
        <v>5</v>
      </c>
      <c r="BC344" s="2">
        <f t="shared" si="65"/>
        <v>0</v>
      </c>
      <c r="BD344" s="2">
        <f t="shared" si="66"/>
        <v>0</v>
      </c>
    </row>
    <row r="345" spans="1:56" ht="15" customHeight="1" x14ac:dyDescent="0.25">
      <c r="A345" s="2" t="s">
        <v>512</v>
      </c>
      <c r="B345" s="2" t="s">
        <v>514</v>
      </c>
      <c r="C345" s="2">
        <v>2017</v>
      </c>
      <c r="D345" s="2" t="s">
        <v>609</v>
      </c>
      <c r="E345" s="2" t="s">
        <v>609</v>
      </c>
      <c r="F345" s="2" t="s">
        <v>609</v>
      </c>
      <c r="G345" s="2" t="s">
        <v>609</v>
      </c>
      <c r="H345" s="2" t="s">
        <v>609</v>
      </c>
      <c r="I345" s="2" t="s">
        <v>609</v>
      </c>
      <c r="J345" s="2" t="s">
        <v>609</v>
      </c>
      <c r="K345" s="2" t="s">
        <v>609</v>
      </c>
      <c r="L345" s="2" t="s">
        <v>609</v>
      </c>
      <c r="M345" s="2" t="s">
        <v>609</v>
      </c>
      <c r="N345" s="2" t="s">
        <v>609</v>
      </c>
      <c r="O345" s="2" t="s">
        <v>609</v>
      </c>
      <c r="P345" s="2" t="s">
        <v>609</v>
      </c>
      <c r="Q345" s="2" t="s">
        <v>609</v>
      </c>
      <c r="R345" s="2" t="s">
        <v>609</v>
      </c>
      <c r="S345" s="2" t="s">
        <v>609</v>
      </c>
      <c r="T345" s="2" t="s">
        <v>609</v>
      </c>
      <c r="U345" s="2" t="s">
        <v>609</v>
      </c>
      <c r="V345" s="2" t="s">
        <v>609</v>
      </c>
      <c r="W345" s="2" t="s">
        <v>609</v>
      </c>
      <c r="X345" s="2" t="s">
        <v>609</v>
      </c>
      <c r="Y345" s="2" t="s">
        <v>609</v>
      </c>
      <c r="Z345" s="2" t="s">
        <v>609</v>
      </c>
      <c r="AA345" s="2" t="s">
        <v>609</v>
      </c>
      <c r="AB345" s="2" t="s">
        <v>609</v>
      </c>
      <c r="AC345" s="2" t="s">
        <v>609</v>
      </c>
      <c r="AD345" s="2" t="s">
        <v>609</v>
      </c>
      <c r="AE345" s="2" t="s">
        <v>609</v>
      </c>
      <c r="AF345" s="2" t="s">
        <v>609</v>
      </c>
      <c r="AG345" s="2" t="s">
        <v>609</v>
      </c>
      <c r="AH345" s="2" t="s">
        <v>609</v>
      </c>
      <c r="AI345" s="2" t="s">
        <v>609</v>
      </c>
      <c r="AJ345" s="2" t="s">
        <v>609</v>
      </c>
      <c r="AK345" s="2" t="s">
        <v>609</v>
      </c>
      <c r="AL345" s="2" t="s">
        <v>609</v>
      </c>
      <c r="AM345" s="2" t="s">
        <v>609</v>
      </c>
      <c r="AN345" s="2" t="s">
        <v>609</v>
      </c>
      <c r="AO345" s="2" t="s">
        <v>609</v>
      </c>
      <c r="AQ345" s="2">
        <f t="shared" si="57"/>
        <v>0</v>
      </c>
      <c r="AR345" s="2">
        <f t="shared" si="56"/>
        <v>0</v>
      </c>
      <c r="AT345" s="2">
        <f t="shared" si="58"/>
        <v>0</v>
      </c>
      <c r="AU345" s="2">
        <f t="shared" si="59"/>
        <v>0</v>
      </c>
      <c r="AV345" s="16" t="str">
        <f t="shared" si="60"/>
        <v/>
      </c>
      <c r="AY345" s="2">
        <f t="shared" si="61"/>
        <v>0</v>
      </c>
      <c r="AZ345" s="2">
        <f t="shared" si="62"/>
        <v>0</v>
      </c>
      <c r="BA345" s="2">
        <f t="shared" si="63"/>
        <v>0</v>
      </c>
      <c r="BB345" s="2">
        <f t="shared" si="64"/>
        <v>0</v>
      </c>
      <c r="BC345" s="2">
        <f t="shared" si="65"/>
        <v>0</v>
      </c>
      <c r="BD345" s="2">
        <f t="shared" si="66"/>
        <v>0</v>
      </c>
    </row>
    <row r="346" spans="1:56" ht="15" customHeight="1" x14ac:dyDescent="0.25">
      <c r="A346" s="2" t="s">
        <v>512</v>
      </c>
      <c r="B346" s="2" t="s">
        <v>515</v>
      </c>
      <c r="C346" s="2">
        <v>2017</v>
      </c>
      <c r="D346" s="2">
        <v>250</v>
      </c>
      <c r="E346" s="2">
        <v>70</v>
      </c>
      <c r="F346" s="2" t="s">
        <v>726</v>
      </c>
      <c r="G346" s="2" t="s">
        <v>726</v>
      </c>
      <c r="H346" s="2" t="s">
        <v>726</v>
      </c>
      <c r="I346" s="2">
        <v>1130</v>
      </c>
      <c r="J346" s="2">
        <v>10</v>
      </c>
      <c r="K346" s="2">
        <v>50</v>
      </c>
      <c r="L346" s="2">
        <v>50</v>
      </c>
      <c r="M346" s="2">
        <v>50</v>
      </c>
      <c r="N346" s="2">
        <v>20</v>
      </c>
      <c r="O346" s="2">
        <v>500</v>
      </c>
      <c r="P346" s="2">
        <v>50</v>
      </c>
      <c r="Q346" s="2">
        <v>50</v>
      </c>
      <c r="R346" s="2">
        <v>50</v>
      </c>
      <c r="S346" s="2">
        <v>50</v>
      </c>
      <c r="T346" s="2">
        <v>50</v>
      </c>
      <c r="U346" s="2">
        <v>50</v>
      </c>
      <c r="V346" s="2">
        <v>50</v>
      </c>
      <c r="W346" s="2" t="s">
        <v>726</v>
      </c>
      <c r="X346" s="2">
        <v>50</v>
      </c>
      <c r="Y346" s="2">
        <v>50</v>
      </c>
      <c r="Z346" s="2">
        <v>50</v>
      </c>
      <c r="AA346" s="2">
        <v>50</v>
      </c>
      <c r="AB346" s="2">
        <v>50</v>
      </c>
      <c r="AC346" s="2">
        <v>50</v>
      </c>
      <c r="AD346" s="2">
        <v>50</v>
      </c>
      <c r="AE346" s="2">
        <v>50</v>
      </c>
      <c r="AF346" s="2">
        <v>50</v>
      </c>
      <c r="AG346" s="2">
        <v>2</v>
      </c>
      <c r="AH346" s="2" t="s">
        <v>730</v>
      </c>
      <c r="AI346" s="2">
        <v>40.5</v>
      </c>
      <c r="AJ346" s="2">
        <v>100</v>
      </c>
      <c r="AK346" s="2">
        <v>50</v>
      </c>
      <c r="AL346" s="2">
        <v>75</v>
      </c>
      <c r="AM346" s="2">
        <v>10</v>
      </c>
      <c r="AN346" s="2">
        <v>15</v>
      </c>
      <c r="AO346" s="2" t="s">
        <v>609</v>
      </c>
      <c r="AQ346" s="2">
        <f t="shared" si="57"/>
        <v>1580</v>
      </c>
      <c r="AR346" s="2">
        <f t="shared" si="56"/>
        <v>1630</v>
      </c>
      <c r="AT346" s="2">
        <f t="shared" si="58"/>
        <v>250</v>
      </c>
      <c r="AU346" s="2">
        <f t="shared" si="59"/>
        <v>70</v>
      </c>
      <c r="AV346" s="16">
        <f t="shared" si="60"/>
        <v>0.19631901840490798</v>
      </c>
      <c r="AY346" s="2">
        <f t="shared" si="61"/>
        <v>50</v>
      </c>
      <c r="AZ346" s="2">
        <f t="shared" si="62"/>
        <v>37.5</v>
      </c>
      <c r="BA346" s="2">
        <f t="shared" si="63"/>
        <v>5</v>
      </c>
      <c r="BB346" s="2">
        <f t="shared" si="64"/>
        <v>7.5</v>
      </c>
      <c r="BC346" s="2">
        <f t="shared" si="65"/>
        <v>0</v>
      </c>
      <c r="BD346" s="2">
        <f t="shared" si="66"/>
        <v>0</v>
      </c>
    </row>
    <row r="347" spans="1:56" ht="15" customHeight="1" x14ac:dyDescent="0.25">
      <c r="A347" s="2" t="s">
        <v>516</v>
      </c>
      <c r="B347" s="2" t="s">
        <v>517</v>
      </c>
      <c r="C347" s="2">
        <v>2017</v>
      </c>
      <c r="D347" s="2" t="s">
        <v>609</v>
      </c>
      <c r="E347" s="2" t="s">
        <v>609</v>
      </c>
      <c r="F347" s="2" t="s">
        <v>609</v>
      </c>
      <c r="G347" s="2" t="s">
        <v>609</v>
      </c>
      <c r="H347" s="2" t="s">
        <v>609</v>
      </c>
      <c r="I347" s="2" t="s">
        <v>609</v>
      </c>
      <c r="J347" s="2" t="s">
        <v>609</v>
      </c>
      <c r="K347" s="2" t="s">
        <v>609</v>
      </c>
      <c r="L347" s="2" t="s">
        <v>609</v>
      </c>
      <c r="M347" s="2" t="s">
        <v>609</v>
      </c>
      <c r="N347" s="2" t="s">
        <v>609</v>
      </c>
      <c r="O347" s="2" t="s">
        <v>609</v>
      </c>
      <c r="P347" s="2" t="s">
        <v>609</v>
      </c>
      <c r="Q347" s="2" t="s">
        <v>609</v>
      </c>
      <c r="R347" s="2" t="s">
        <v>609</v>
      </c>
      <c r="S347" s="2" t="s">
        <v>609</v>
      </c>
      <c r="T347" s="2" t="s">
        <v>609</v>
      </c>
      <c r="U347" s="2" t="s">
        <v>609</v>
      </c>
      <c r="V347" s="2" t="s">
        <v>609</v>
      </c>
      <c r="W347" s="2" t="s">
        <v>609</v>
      </c>
      <c r="X347" s="2" t="s">
        <v>609</v>
      </c>
      <c r="Y347" s="2" t="s">
        <v>609</v>
      </c>
      <c r="Z347" s="2" t="s">
        <v>609</v>
      </c>
      <c r="AA347" s="2" t="s">
        <v>609</v>
      </c>
      <c r="AB347" s="2" t="s">
        <v>609</v>
      </c>
      <c r="AC347" s="2" t="s">
        <v>609</v>
      </c>
      <c r="AD347" s="2" t="s">
        <v>609</v>
      </c>
      <c r="AE347" s="2" t="s">
        <v>609</v>
      </c>
      <c r="AF347" s="2" t="s">
        <v>609</v>
      </c>
      <c r="AG347" s="2" t="s">
        <v>609</v>
      </c>
      <c r="AH347" s="2" t="s">
        <v>609</v>
      </c>
      <c r="AI347" s="2" t="s">
        <v>609</v>
      </c>
      <c r="AJ347" s="2" t="s">
        <v>609</v>
      </c>
      <c r="AK347" s="2" t="s">
        <v>609</v>
      </c>
      <c r="AL347" s="2" t="s">
        <v>609</v>
      </c>
      <c r="AM347" s="2" t="s">
        <v>609</v>
      </c>
      <c r="AN347" s="2" t="s">
        <v>609</v>
      </c>
      <c r="AO347" s="2" t="s">
        <v>609</v>
      </c>
      <c r="AQ347" s="2">
        <f t="shared" si="57"/>
        <v>0</v>
      </c>
      <c r="AR347" s="2">
        <f t="shared" si="56"/>
        <v>0</v>
      </c>
      <c r="AT347" s="2">
        <f t="shared" si="58"/>
        <v>0</v>
      </c>
      <c r="AU347" s="2">
        <f t="shared" si="59"/>
        <v>0</v>
      </c>
      <c r="AV347" s="16" t="str">
        <f t="shared" si="60"/>
        <v/>
      </c>
      <c r="AY347" s="2">
        <f t="shared" si="61"/>
        <v>0</v>
      </c>
      <c r="AZ347" s="2">
        <f t="shared" si="62"/>
        <v>0</v>
      </c>
      <c r="BA347" s="2">
        <f t="shared" si="63"/>
        <v>0</v>
      </c>
      <c r="BB347" s="2">
        <f t="shared" si="64"/>
        <v>0</v>
      </c>
      <c r="BC347" s="2">
        <f t="shared" si="65"/>
        <v>0</v>
      </c>
      <c r="BD347" s="2">
        <f t="shared" si="66"/>
        <v>0</v>
      </c>
    </row>
    <row r="348" spans="1:56" ht="15" customHeight="1" x14ac:dyDescent="0.25">
      <c r="A348" s="2" t="s">
        <v>518</v>
      </c>
      <c r="B348" s="2" t="s">
        <v>519</v>
      </c>
      <c r="C348" s="2">
        <v>2017</v>
      </c>
      <c r="D348" s="2" t="s">
        <v>726</v>
      </c>
      <c r="E348" s="2" t="s">
        <v>726</v>
      </c>
      <c r="F348" s="2" t="s">
        <v>726</v>
      </c>
      <c r="G348" s="2" t="s">
        <v>726</v>
      </c>
      <c r="H348" s="2" t="s">
        <v>726</v>
      </c>
      <c r="I348" s="2" t="s">
        <v>726</v>
      </c>
      <c r="J348" s="2" t="s">
        <v>726</v>
      </c>
      <c r="K348" s="2" t="s">
        <v>726</v>
      </c>
      <c r="L348" s="2" t="s">
        <v>726</v>
      </c>
      <c r="M348" s="2" t="s">
        <v>726</v>
      </c>
      <c r="N348" s="2" t="s">
        <v>726</v>
      </c>
      <c r="O348" s="2" t="s">
        <v>726</v>
      </c>
      <c r="P348" s="2" t="s">
        <v>726</v>
      </c>
      <c r="Q348" s="2" t="s">
        <v>726</v>
      </c>
      <c r="R348" s="2" t="s">
        <v>726</v>
      </c>
      <c r="S348" s="2" t="s">
        <v>726</v>
      </c>
      <c r="T348" s="2" t="s">
        <v>726</v>
      </c>
      <c r="U348" s="2" t="s">
        <v>726</v>
      </c>
      <c r="V348" s="2" t="s">
        <v>726</v>
      </c>
      <c r="W348" s="2" t="s">
        <v>726</v>
      </c>
      <c r="X348" s="2" t="s">
        <v>726</v>
      </c>
      <c r="Y348" s="2" t="s">
        <v>726</v>
      </c>
      <c r="Z348" s="2" t="s">
        <v>726</v>
      </c>
      <c r="AA348" s="2" t="s">
        <v>726</v>
      </c>
      <c r="AB348" s="2" t="s">
        <v>726</v>
      </c>
      <c r="AC348" s="2" t="s">
        <v>726</v>
      </c>
      <c r="AD348" s="2" t="s">
        <v>726</v>
      </c>
      <c r="AE348" s="2" t="s">
        <v>726</v>
      </c>
      <c r="AF348" s="2" t="s">
        <v>726</v>
      </c>
      <c r="AG348" s="2" t="s">
        <v>726</v>
      </c>
      <c r="AH348" s="2" t="s">
        <v>727</v>
      </c>
      <c r="AI348" s="2" t="s">
        <v>726</v>
      </c>
      <c r="AJ348" s="2" t="s">
        <v>726</v>
      </c>
      <c r="AK348" s="2" t="s">
        <v>726</v>
      </c>
      <c r="AL348" s="2" t="s">
        <v>726</v>
      </c>
      <c r="AM348" s="2" t="s">
        <v>726</v>
      </c>
      <c r="AN348" s="2" t="s">
        <v>726</v>
      </c>
      <c r="AO348" s="2" t="s">
        <v>726</v>
      </c>
      <c r="AQ348" s="2">
        <f t="shared" si="57"/>
        <v>0</v>
      </c>
      <c r="AR348" s="2">
        <f t="shared" si="56"/>
        <v>0</v>
      </c>
      <c r="AT348" s="2">
        <f t="shared" si="58"/>
        <v>0</v>
      </c>
      <c r="AU348" s="2">
        <f t="shared" si="59"/>
        <v>0</v>
      </c>
      <c r="AV348" s="16" t="str">
        <f t="shared" si="60"/>
        <v/>
      </c>
      <c r="AY348" s="2">
        <f t="shared" si="61"/>
        <v>0</v>
      </c>
      <c r="AZ348" s="2">
        <f t="shared" si="62"/>
        <v>0</v>
      </c>
      <c r="BA348" s="2">
        <f t="shared" si="63"/>
        <v>0</v>
      </c>
      <c r="BB348" s="2">
        <f t="shared" si="64"/>
        <v>0</v>
      </c>
      <c r="BC348" s="2">
        <f t="shared" si="65"/>
        <v>0</v>
      </c>
      <c r="BD348" s="2">
        <f t="shared" si="66"/>
        <v>0</v>
      </c>
    </row>
    <row r="349" spans="1:56" ht="15" customHeight="1" x14ac:dyDescent="0.25">
      <c r="A349" s="2" t="s">
        <v>518</v>
      </c>
      <c r="B349" s="2" t="s">
        <v>520</v>
      </c>
      <c r="C349" s="2">
        <v>2017</v>
      </c>
      <c r="D349" s="2" t="s">
        <v>726</v>
      </c>
      <c r="E349" s="2" t="s">
        <v>726</v>
      </c>
      <c r="F349" s="2" t="s">
        <v>726</v>
      </c>
      <c r="G349" s="2" t="s">
        <v>726</v>
      </c>
      <c r="H349" s="2" t="s">
        <v>726</v>
      </c>
      <c r="I349" s="2" t="s">
        <v>726</v>
      </c>
      <c r="J349" s="2" t="s">
        <v>726</v>
      </c>
      <c r="K349" s="2" t="s">
        <v>726</v>
      </c>
      <c r="L349" s="2" t="s">
        <v>726</v>
      </c>
      <c r="M349" s="2" t="s">
        <v>726</v>
      </c>
      <c r="N349" s="2" t="s">
        <v>726</v>
      </c>
      <c r="O349" s="2" t="s">
        <v>726</v>
      </c>
      <c r="P349" s="2" t="s">
        <v>726</v>
      </c>
      <c r="Q349" s="2" t="s">
        <v>726</v>
      </c>
      <c r="R349" s="2" t="s">
        <v>726</v>
      </c>
      <c r="S349" s="2" t="s">
        <v>726</v>
      </c>
      <c r="T349" s="2" t="s">
        <v>726</v>
      </c>
      <c r="U349" s="2" t="s">
        <v>726</v>
      </c>
      <c r="V349" s="2" t="s">
        <v>726</v>
      </c>
      <c r="W349" s="2" t="s">
        <v>726</v>
      </c>
      <c r="X349" s="2" t="s">
        <v>726</v>
      </c>
      <c r="Y349" s="2" t="s">
        <v>726</v>
      </c>
      <c r="Z349" s="2" t="s">
        <v>726</v>
      </c>
      <c r="AA349" s="2" t="s">
        <v>726</v>
      </c>
      <c r="AB349" s="2" t="s">
        <v>726</v>
      </c>
      <c r="AC349" s="2" t="s">
        <v>726</v>
      </c>
      <c r="AD349" s="2" t="s">
        <v>726</v>
      </c>
      <c r="AE349" s="2" t="s">
        <v>726</v>
      </c>
      <c r="AF349" s="2" t="s">
        <v>726</v>
      </c>
      <c r="AG349" s="2" t="s">
        <v>726</v>
      </c>
      <c r="AH349" s="2" t="s">
        <v>727</v>
      </c>
      <c r="AI349" s="2" t="s">
        <v>726</v>
      </c>
      <c r="AJ349" s="2" t="s">
        <v>726</v>
      </c>
      <c r="AK349" s="2" t="s">
        <v>726</v>
      </c>
      <c r="AL349" s="2" t="s">
        <v>726</v>
      </c>
      <c r="AM349" s="2" t="s">
        <v>726</v>
      </c>
      <c r="AN349" s="2" t="s">
        <v>726</v>
      </c>
      <c r="AO349" s="2" t="s">
        <v>726</v>
      </c>
      <c r="AQ349" s="2">
        <f t="shared" si="57"/>
        <v>0</v>
      </c>
      <c r="AR349" s="2">
        <f t="shared" si="56"/>
        <v>0</v>
      </c>
      <c r="AT349" s="2">
        <f t="shared" si="58"/>
        <v>0</v>
      </c>
      <c r="AU349" s="2">
        <f t="shared" si="59"/>
        <v>0</v>
      </c>
      <c r="AV349" s="16" t="str">
        <f t="shared" si="60"/>
        <v/>
      </c>
      <c r="AY349" s="2">
        <f t="shared" si="61"/>
        <v>0</v>
      </c>
      <c r="AZ349" s="2">
        <f t="shared" si="62"/>
        <v>0</v>
      </c>
      <c r="BA349" s="2">
        <f t="shared" si="63"/>
        <v>0</v>
      </c>
      <c r="BB349" s="2">
        <f t="shared" si="64"/>
        <v>0</v>
      </c>
      <c r="BC349" s="2">
        <f t="shared" si="65"/>
        <v>0</v>
      </c>
      <c r="BD349" s="2">
        <f t="shared" si="66"/>
        <v>0</v>
      </c>
    </row>
    <row r="350" spans="1:56" ht="15" customHeight="1" x14ac:dyDescent="0.25">
      <c r="A350" s="2" t="s">
        <v>518</v>
      </c>
      <c r="B350" s="2" t="s">
        <v>521</v>
      </c>
      <c r="C350" s="2">
        <v>2017</v>
      </c>
      <c r="D350" s="2" t="s">
        <v>726</v>
      </c>
      <c r="E350" s="2" t="s">
        <v>726</v>
      </c>
      <c r="F350" s="2" t="s">
        <v>726</v>
      </c>
      <c r="G350" s="2" t="s">
        <v>726</v>
      </c>
      <c r="H350" s="2" t="s">
        <v>726</v>
      </c>
      <c r="I350" s="2" t="s">
        <v>726</v>
      </c>
      <c r="J350" s="2" t="s">
        <v>726</v>
      </c>
      <c r="K350" s="2" t="s">
        <v>726</v>
      </c>
      <c r="L350" s="2" t="s">
        <v>726</v>
      </c>
      <c r="M350" s="2" t="s">
        <v>726</v>
      </c>
      <c r="N350" s="2" t="s">
        <v>726</v>
      </c>
      <c r="O350" s="2" t="s">
        <v>726</v>
      </c>
      <c r="P350" s="2" t="s">
        <v>726</v>
      </c>
      <c r="Q350" s="2" t="s">
        <v>726</v>
      </c>
      <c r="R350" s="2" t="s">
        <v>726</v>
      </c>
      <c r="S350" s="2" t="s">
        <v>726</v>
      </c>
      <c r="T350" s="2" t="s">
        <v>726</v>
      </c>
      <c r="U350" s="2" t="s">
        <v>726</v>
      </c>
      <c r="V350" s="2" t="s">
        <v>726</v>
      </c>
      <c r="W350" s="2" t="s">
        <v>726</v>
      </c>
      <c r="X350" s="2" t="s">
        <v>726</v>
      </c>
      <c r="Y350" s="2" t="s">
        <v>726</v>
      </c>
      <c r="Z350" s="2" t="s">
        <v>726</v>
      </c>
      <c r="AA350" s="2" t="s">
        <v>726</v>
      </c>
      <c r="AB350" s="2" t="s">
        <v>726</v>
      </c>
      <c r="AC350" s="2" t="s">
        <v>726</v>
      </c>
      <c r="AD350" s="2" t="s">
        <v>726</v>
      </c>
      <c r="AE350" s="2" t="s">
        <v>726</v>
      </c>
      <c r="AF350" s="2" t="s">
        <v>726</v>
      </c>
      <c r="AG350" s="2" t="s">
        <v>726</v>
      </c>
      <c r="AH350" s="2" t="s">
        <v>727</v>
      </c>
      <c r="AI350" s="2" t="s">
        <v>726</v>
      </c>
      <c r="AJ350" s="2" t="s">
        <v>726</v>
      </c>
      <c r="AK350" s="2" t="s">
        <v>726</v>
      </c>
      <c r="AL350" s="2" t="s">
        <v>726</v>
      </c>
      <c r="AM350" s="2" t="s">
        <v>726</v>
      </c>
      <c r="AN350" s="2" t="s">
        <v>726</v>
      </c>
      <c r="AO350" s="2" t="s">
        <v>726</v>
      </c>
      <c r="AQ350" s="2">
        <f t="shared" si="57"/>
        <v>0</v>
      </c>
      <c r="AR350" s="2">
        <f t="shared" si="56"/>
        <v>0</v>
      </c>
      <c r="AT350" s="2">
        <f t="shared" si="58"/>
        <v>0</v>
      </c>
      <c r="AU350" s="2">
        <f t="shared" si="59"/>
        <v>0</v>
      </c>
      <c r="AV350" s="16" t="str">
        <f t="shared" si="60"/>
        <v/>
      </c>
      <c r="AY350" s="2">
        <f t="shared" si="61"/>
        <v>0</v>
      </c>
      <c r="AZ350" s="2">
        <f t="shared" si="62"/>
        <v>0</v>
      </c>
      <c r="BA350" s="2">
        <f t="shared" si="63"/>
        <v>0</v>
      </c>
      <c r="BB350" s="2">
        <f t="shared" si="64"/>
        <v>0</v>
      </c>
      <c r="BC350" s="2">
        <f t="shared" si="65"/>
        <v>0</v>
      </c>
      <c r="BD350" s="2">
        <f t="shared" si="66"/>
        <v>0</v>
      </c>
    </row>
    <row r="351" spans="1:56" ht="15" customHeight="1" x14ac:dyDescent="0.25">
      <c r="A351" s="2" t="s">
        <v>518</v>
      </c>
      <c r="B351" s="2" t="s">
        <v>522</v>
      </c>
      <c r="C351" s="2">
        <v>2017</v>
      </c>
      <c r="D351" s="2">
        <v>101.756</v>
      </c>
      <c r="E351" s="25">
        <v>37.700000000000003</v>
      </c>
      <c r="F351" s="2" t="s">
        <v>726</v>
      </c>
      <c r="G351" s="2" t="s">
        <v>726</v>
      </c>
      <c r="H351" s="2" t="s">
        <v>726</v>
      </c>
      <c r="I351" s="2">
        <v>201.744</v>
      </c>
      <c r="J351" s="2" t="s">
        <v>726</v>
      </c>
      <c r="K351" s="2">
        <v>0.20899999999999999</v>
      </c>
      <c r="L351" s="2" t="s">
        <v>726</v>
      </c>
      <c r="M351" s="2" t="s">
        <v>726</v>
      </c>
      <c r="N351" s="2" t="s">
        <v>726</v>
      </c>
      <c r="O351" s="2" t="s">
        <v>726</v>
      </c>
      <c r="P351" s="2" t="s">
        <v>726</v>
      </c>
      <c r="Q351" s="2">
        <v>58.359000000000002</v>
      </c>
      <c r="R351" s="2">
        <v>45.561999999999998</v>
      </c>
      <c r="S351" s="2">
        <v>37.982999999999997</v>
      </c>
      <c r="T351" s="2" t="s">
        <v>726</v>
      </c>
      <c r="U351" s="2" t="s">
        <v>726</v>
      </c>
      <c r="V351" s="2">
        <v>18.364999999999998</v>
      </c>
      <c r="W351" s="2" t="s">
        <v>8</v>
      </c>
      <c r="X351" s="2" t="s">
        <v>726</v>
      </c>
      <c r="Y351" s="2" t="s">
        <v>726</v>
      </c>
      <c r="Z351" s="2" t="s">
        <v>726</v>
      </c>
      <c r="AA351" s="2">
        <v>15.186999999999999</v>
      </c>
      <c r="AB351" s="2" t="s">
        <v>726</v>
      </c>
      <c r="AC351" s="2" t="s">
        <v>726</v>
      </c>
      <c r="AD351" s="2" t="s">
        <v>726</v>
      </c>
      <c r="AE351" s="2" t="s">
        <v>726</v>
      </c>
      <c r="AF351" s="2" t="s">
        <v>726</v>
      </c>
      <c r="AG351" s="2" t="s">
        <v>726</v>
      </c>
      <c r="AH351" s="2" t="s">
        <v>727</v>
      </c>
      <c r="AI351" s="2" t="s">
        <v>726</v>
      </c>
      <c r="AJ351" s="2" t="s">
        <v>726</v>
      </c>
      <c r="AK351" s="2">
        <v>26.079000000000001</v>
      </c>
      <c r="AL351" s="2">
        <v>100</v>
      </c>
      <c r="AM351" s="2">
        <v>0</v>
      </c>
      <c r="AN351" s="2">
        <v>0</v>
      </c>
      <c r="AO351" s="2">
        <v>0</v>
      </c>
      <c r="AQ351" s="2">
        <f t="shared" si="57"/>
        <v>175.66500000000002</v>
      </c>
      <c r="AR351" s="2">
        <f t="shared" si="56"/>
        <v>201.74400000000003</v>
      </c>
      <c r="AT351" s="2">
        <f t="shared" si="58"/>
        <v>101.756</v>
      </c>
      <c r="AU351" s="2">
        <f t="shared" si="59"/>
        <v>37.700000000000003</v>
      </c>
      <c r="AV351" s="16">
        <f t="shared" si="60"/>
        <v>0.69125228011737649</v>
      </c>
      <c r="AY351" s="2">
        <f t="shared" si="61"/>
        <v>26.079000000000001</v>
      </c>
      <c r="AZ351" s="2">
        <f t="shared" si="62"/>
        <v>26.079000000000001</v>
      </c>
      <c r="BA351" s="2">
        <f t="shared" si="63"/>
        <v>0</v>
      </c>
      <c r="BB351" s="2">
        <f t="shared" si="64"/>
        <v>0</v>
      </c>
      <c r="BC351" s="2">
        <f t="shared" si="65"/>
        <v>0</v>
      </c>
      <c r="BD351" s="2">
        <f t="shared" si="66"/>
        <v>0</v>
      </c>
    </row>
    <row r="352" spans="1:56" ht="15" customHeight="1" x14ac:dyDescent="0.25">
      <c r="A352" s="2" t="s">
        <v>523</v>
      </c>
      <c r="B352" s="2" t="s">
        <v>524</v>
      </c>
      <c r="C352" s="2">
        <v>2017</v>
      </c>
      <c r="D352" s="2">
        <v>542.62</v>
      </c>
      <c r="E352" s="2">
        <v>276.47000000000003</v>
      </c>
      <c r="F352" s="2" t="s">
        <v>726</v>
      </c>
      <c r="G352" s="2" t="s">
        <v>726</v>
      </c>
      <c r="H352" s="2" t="s">
        <v>726</v>
      </c>
      <c r="I352" s="2">
        <v>1122.8</v>
      </c>
      <c r="J352" s="2" t="s">
        <v>726</v>
      </c>
      <c r="K352" s="2">
        <v>0.99</v>
      </c>
      <c r="L352" s="2" t="s">
        <v>726</v>
      </c>
      <c r="M352" s="2" t="s">
        <v>726</v>
      </c>
      <c r="N352" s="2" t="s">
        <v>726</v>
      </c>
      <c r="O352" s="2" t="s">
        <v>726</v>
      </c>
      <c r="P352" s="2" t="s">
        <v>726</v>
      </c>
      <c r="Q352" s="2">
        <v>4.47</v>
      </c>
      <c r="R352" s="2">
        <v>27.08</v>
      </c>
      <c r="S352" s="2">
        <v>101.33</v>
      </c>
      <c r="T352" s="2">
        <v>162.26</v>
      </c>
      <c r="U352" s="2" t="s">
        <v>726</v>
      </c>
      <c r="V352" s="2" t="s">
        <v>726</v>
      </c>
      <c r="W352" s="2" t="s">
        <v>726</v>
      </c>
      <c r="X352" s="2" t="s">
        <v>726</v>
      </c>
      <c r="Y352" s="2" t="s">
        <v>726</v>
      </c>
      <c r="Z352" s="2" t="s">
        <v>726</v>
      </c>
      <c r="AA352" s="2">
        <v>649.48</v>
      </c>
      <c r="AB352" s="2" t="s">
        <v>726</v>
      </c>
      <c r="AC352" s="2" t="s">
        <v>726</v>
      </c>
      <c r="AD352" s="2" t="s">
        <v>726</v>
      </c>
      <c r="AE352" s="2" t="s">
        <v>726</v>
      </c>
      <c r="AF352" s="2" t="s">
        <v>726</v>
      </c>
      <c r="AG352" s="2" t="s">
        <v>726</v>
      </c>
      <c r="AH352" s="2" t="s">
        <v>727</v>
      </c>
      <c r="AI352" s="2" t="s">
        <v>726</v>
      </c>
      <c r="AJ352" s="2" t="s">
        <v>726</v>
      </c>
      <c r="AK352" s="2">
        <v>177.19</v>
      </c>
      <c r="AL352" s="25">
        <v>100</v>
      </c>
      <c r="AM352" s="2" t="s">
        <v>726</v>
      </c>
      <c r="AN352" s="2" t="s">
        <v>726</v>
      </c>
      <c r="AO352" s="2" t="s">
        <v>726</v>
      </c>
      <c r="AQ352" s="2">
        <f t="shared" si="57"/>
        <v>945.61</v>
      </c>
      <c r="AR352" s="2">
        <f t="shared" si="56"/>
        <v>1122.8</v>
      </c>
      <c r="AT352" s="2">
        <f t="shared" si="58"/>
        <v>542.62</v>
      </c>
      <c r="AU352" s="2">
        <f t="shared" si="59"/>
        <v>276.47000000000003</v>
      </c>
      <c r="AV352" s="16">
        <f t="shared" si="60"/>
        <v>0.72950659066619172</v>
      </c>
      <c r="AY352" s="2">
        <f t="shared" si="61"/>
        <v>177.19</v>
      </c>
      <c r="AZ352" s="2">
        <f t="shared" si="62"/>
        <v>177.19</v>
      </c>
      <c r="BA352" s="2">
        <f t="shared" si="63"/>
        <v>0</v>
      </c>
      <c r="BB352" s="2">
        <f t="shared" si="64"/>
        <v>0</v>
      </c>
      <c r="BC352" s="2">
        <f t="shared" si="65"/>
        <v>0</v>
      </c>
      <c r="BD352" s="2">
        <f t="shared" si="66"/>
        <v>0</v>
      </c>
    </row>
    <row r="353" spans="1:56" ht="15" customHeight="1" x14ac:dyDescent="0.25">
      <c r="A353" s="2" t="s">
        <v>525</v>
      </c>
      <c r="B353" s="2" t="s">
        <v>526</v>
      </c>
      <c r="C353" s="2">
        <v>2017</v>
      </c>
      <c r="D353" s="2" t="s">
        <v>609</v>
      </c>
      <c r="E353" s="2" t="s">
        <v>609</v>
      </c>
      <c r="F353" s="2" t="s">
        <v>609</v>
      </c>
      <c r="G353" s="2" t="s">
        <v>609</v>
      </c>
      <c r="H353" s="2" t="s">
        <v>609</v>
      </c>
      <c r="I353" s="2" t="s">
        <v>609</v>
      </c>
      <c r="J353" s="2" t="s">
        <v>609</v>
      </c>
      <c r="K353" s="2" t="s">
        <v>609</v>
      </c>
      <c r="L353" s="2" t="s">
        <v>609</v>
      </c>
      <c r="M353" s="2" t="s">
        <v>609</v>
      </c>
      <c r="N353" s="2" t="s">
        <v>609</v>
      </c>
      <c r="O353" s="2" t="s">
        <v>609</v>
      </c>
      <c r="P353" s="2" t="s">
        <v>609</v>
      </c>
      <c r="Q353" s="2" t="s">
        <v>609</v>
      </c>
      <c r="R353" s="2" t="s">
        <v>609</v>
      </c>
      <c r="S353" s="2" t="s">
        <v>609</v>
      </c>
      <c r="T353" s="2" t="s">
        <v>609</v>
      </c>
      <c r="U353" s="2" t="s">
        <v>609</v>
      </c>
      <c r="V353" s="2" t="s">
        <v>609</v>
      </c>
      <c r="W353" s="2" t="s">
        <v>609</v>
      </c>
      <c r="X353" s="2" t="s">
        <v>609</v>
      </c>
      <c r="Y353" s="2" t="s">
        <v>609</v>
      </c>
      <c r="Z353" s="2" t="s">
        <v>609</v>
      </c>
      <c r="AA353" s="2" t="s">
        <v>609</v>
      </c>
      <c r="AB353" s="2" t="s">
        <v>609</v>
      </c>
      <c r="AC353" s="2" t="s">
        <v>609</v>
      </c>
      <c r="AD353" s="2" t="s">
        <v>609</v>
      </c>
      <c r="AE353" s="2" t="s">
        <v>609</v>
      </c>
      <c r="AF353" s="2" t="s">
        <v>609</v>
      </c>
      <c r="AG353" s="2" t="s">
        <v>609</v>
      </c>
      <c r="AH353" s="2" t="s">
        <v>609</v>
      </c>
      <c r="AI353" s="2" t="s">
        <v>609</v>
      </c>
      <c r="AJ353" s="2" t="s">
        <v>609</v>
      </c>
      <c r="AK353" s="2" t="s">
        <v>609</v>
      </c>
      <c r="AL353" s="2" t="s">
        <v>609</v>
      </c>
      <c r="AM353" s="2" t="s">
        <v>609</v>
      </c>
      <c r="AN353" s="2" t="s">
        <v>609</v>
      </c>
      <c r="AO353" s="2" t="s">
        <v>609</v>
      </c>
      <c r="AQ353" s="2">
        <f t="shared" si="57"/>
        <v>0</v>
      </c>
      <c r="AR353" s="2">
        <f t="shared" si="56"/>
        <v>0</v>
      </c>
      <c r="AT353" s="2">
        <f t="shared" si="58"/>
        <v>0</v>
      </c>
      <c r="AU353" s="2">
        <f t="shared" si="59"/>
        <v>0</v>
      </c>
      <c r="AV353" s="16" t="str">
        <f t="shared" si="60"/>
        <v/>
      </c>
      <c r="AY353" s="2">
        <f t="shared" si="61"/>
        <v>0</v>
      </c>
      <c r="AZ353" s="2">
        <f t="shared" si="62"/>
        <v>0</v>
      </c>
      <c r="BA353" s="2">
        <f t="shared" si="63"/>
        <v>0</v>
      </c>
      <c r="BB353" s="2">
        <f t="shared" si="64"/>
        <v>0</v>
      </c>
      <c r="BC353" s="2">
        <f t="shared" si="65"/>
        <v>0</v>
      </c>
      <c r="BD353" s="2">
        <f t="shared" si="66"/>
        <v>0</v>
      </c>
    </row>
    <row r="354" spans="1:56" ht="15" customHeight="1" x14ac:dyDescent="0.25">
      <c r="A354" s="2" t="s">
        <v>529</v>
      </c>
      <c r="B354" s="2" t="s">
        <v>530</v>
      </c>
      <c r="C354" s="2">
        <v>2017</v>
      </c>
      <c r="D354" s="2" t="s">
        <v>726</v>
      </c>
      <c r="E354" s="2" t="s">
        <v>726</v>
      </c>
      <c r="F354" s="2" t="s">
        <v>726</v>
      </c>
      <c r="G354" s="2" t="s">
        <v>726</v>
      </c>
      <c r="H354" s="2" t="s">
        <v>726</v>
      </c>
      <c r="I354" s="2" t="s">
        <v>726</v>
      </c>
      <c r="J354" s="2" t="s">
        <v>726</v>
      </c>
      <c r="K354" s="2" t="s">
        <v>726</v>
      </c>
      <c r="L354" s="2" t="s">
        <v>726</v>
      </c>
      <c r="M354" s="2" t="s">
        <v>726</v>
      </c>
      <c r="N354" s="2" t="s">
        <v>726</v>
      </c>
      <c r="O354" s="2" t="s">
        <v>726</v>
      </c>
      <c r="P354" s="2" t="s">
        <v>726</v>
      </c>
      <c r="Q354" s="2" t="s">
        <v>726</v>
      </c>
      <c r="R354" s="2" t="s">
        <v>726</v>
      </c>
      <c r="S354" s="2" t="s">
        <v>726</v>
      </c>
      <c r="T354" s="2" t="s">
        <v>726</v>
      </c>
      <c r="U354" s="2" t="s">
        <v>726</v>
      </c>
      <c r="V354" s="2" t="s">
        <v>726</v>
      </c>
      <c r="W354" s="2" t="s">
        <v>726</v>
      </c>
      <c r="X354" s="2" t="s">
        <v>726</v>
      </c>
      <c r="Y354" s="2" t="s">
        <v>726</v>
      </c>
      <c r="Z354" s="2" t="s">
        <v>726</v>
      </c>
      <c r="AA354" s="2" t="s">
        <v>726</v>
      </c>
      <c r="AB354" s="2" t="s">
        <v>726</v>
      </c>
      <c r="AC354" s="2" t="s">
        <v>726</v>
      </c>
      <c r="AD354" s="2" t="s">
        <v>726</v>
      </c>
      <c r="AE354" s="2" t="s">
        <v>726</v>
      </c>
      <c r="AF354" s="2" t="s">
        <v>726</v>
      </c>
      <c r="AG354" s="2" t="s">
        <v>726</v>
      </c>
      <c r="AH354" s="2" t="s">
        <v>609</v>
      </c>
      <c r="AI354" s="2" t="s">
        <v>726</v>
      </c>
      <c r="AJ354" s="2" t="s">
        <v>726</v>
      </c>
      <c r="AK354" s="2" t="s">
        <v>726</v>
      </c>
      <c r="AL354" s="2" t="s">
        <v>726</v>
      </c>
      <c r="AM354" s="2" t="s">
        <v>726</v>
      </c>
      <c r="AN354" s="2" t="s">
        <v>726</v>
      </c>
      <c r="AO354" s="2" t="s">
        <v>726</v>
      </c>
      <c r="AQ354" s="2">
        <f t="shared" si="57"/>
        <v>0</v>
      </c>
      <c r="AR354" s="2">
        <f t="shared" si="56"/>
        <v>0</v>
      </c>
      <c r="AT354" s="2">
        <f t="shared" si="58"/>
        <v>0</v>
      </c>
      <c r="AU354" s="2">
        <f t="shared" si="59"/>
        <v>0</v>
      </c>
      <c r="AV354" s="16" t="str">
        <f t="shared" si="60"/>
        <v/>
      </c>
      <c r="AY354" s="2">
        <f t="shared" si="61"/>
        <v>0</v>
      </c>
      <c r="AZ354" s="2">
        <f t="shared" si="62"/>
        <v>0</v>
      </c>
      <c r="BA354" s="2">
        <f t="shared" si="63"/>
        <v>0</v>
      </c>
      <c r="BB354" s="2">
        <f t="shared" si="64"/>
        <v>0</v>
      </c>
      <c r="BC354" s="2">
        <f t="shared" si="65"/>
        <v>0</v>
      </c>
      <c r="BD354" s="2">
        <f t="shared" si="66"/>
        <v>0</v>
      </c>
    </row>
    <row r="355" spans="1:56" ht="15" customHeight="1" x14ac:dyDescent="0.25">
      <c r="A355" s="2" t="s">
        <v>529</v>
      </c>
      <c r="B355" s="2" t="s">
        <v>531</v>
      </c>
      <c r="C355" s="2">
        <v>2017</v>
      </c>
      <c r="D355" s="2">
        <v>121.4</v>
      </c>
      <c r="E355" s="2">
        <v>27.3</v>
      </c>
      <c r="F355" s="2" t="s">
        <v>726</v>
      </c>
      <c r="G355" s="2" t="s">
        <v>726</v>
      </c>
      <c r="H355" s="2" t="s">
        <v>726</v>
      </c>
      <c r="I355" s="2">
        <v>166.8</v>
      </c>
      <c r="J355" s="2" t="s">
        <v>726</v>
      </c>
      <c r="K355" s="2">
        <v>0</v>
      </c>
      <c r="L355" s="2" t="s">
        <v>726</v>
      </c>
      <c r="M355" s="2" t="s">
        <v>726</v>
      </c>
      <c r="N355" s="2" t="s">
        <v>726</v>
      </c>
      <c r="O355" s="2" t="s">
        <v>726</v>
      </c>
      <c r="P355" s="2" t="s">
        <v>726</v>
      </c>
      <c r="Q355" s="2">
        <v>11.2</v>
      </c>
      <c r="R355" s="2" t="s">
        <v>726</v>
      </c>
      <c r="S355" s="2">
        <v>0</v>
      </c>
      <c r="T355" s="2" t="s">
        <v>726</v>
      </c>
      <c r="U355" s="2" t="s">
        <v>726</v>
      </c>
      <c r="V355" s="2" t="s">
        <v>726</v>
      </c>
      <c r="W355" s="2" t="s">
        <v>726</v>
      </c>
      <c r="X355" s="2" t="s">
        <v>726</v>
      </c>
      <c r="Y355" s="2" t="s">
        <v>726</v>
      </c>
      <c r="Z355" s="2" t="s">
        <v>726</v>
      </c>
      <c r="AA355" s="2">
        <v>155.6</v>
      </c>
      <c r="AB355" s="2" t="s">
        <v>726</v>
      </c>
      <c r="AC355" s="2">
        <v>0</v>
      </c>
      <c r="AD355" s="2" t="s">
        <v>726</v>
      </c>
      <c r="AE355" s="2" t="s">
        <v>726</v>
      </c>
      <c r="AF355" s="2" t="s">
        <v>726</v>
      </c>
      <c r="AG355" s="2" t="s">
        <v>726</v>
      </c>
      <c r="AH355" s="2" t="s">
        <v>609</v>
      </c>
      <c r="AI355" s="2" t="s">
        <v>726</v>
      </c>
      <c r="AJ355" s="2" t="s">
        <v>726</v>
      </c>
      <c r="AK355" s="2" t="s">
        <v>726</v>
      </c>
      <c r="AL355" s="2" t="s">
        <v>726</v>
      </c>
      <c r="AM355" s="2" t="s">
        <v>726</v>
      </c>
      <c r="AN355" s="2" t="s">
        <v>726</v>
      </c>
      <c r="AO355" s="2" t="s">
        <v>726</v>
      </c>
      <c r="AQ355" s="2">
        <f t="shared" si="57"/>
        <v>166.79999999999998</v>
      </c>
      <c r="AR355" s="2">
        <f t="shared" si="56"/>
        <v>166.79999999999998</v>
      </c>
      <c r="AT355" s="2">
        <f t="shared" si="58"/>
        <v>121.4</v>
      </c>
      <c r="AU355" s="2">
        <f t="shared" si="59"/>
        <v>27.3</v>
      </c>
      <c r="AV355" s="16">
        <f t="shared" si="60"/>
        <v>0.89148681055155898</v>
      </c>
      <c r="AY355" s="2">
        <f t="shared" si="61"/>
        <v>0</v>
      </c>
      <c r="AZ355" s="2">
        <f t="shared" si="62"/>
        <v>0</v>
      </c>
      <c r="BA355" s="2">
        <f t="shared" si="63"/>
        <v>0</v>
      </c>
      <c r="BB355" s="2">
        <f t="shared" si="64"/>
        <v>0</v>
      </c>
      <c r="BC355" s="2">
        <f t="shared" si="65"/>
        <v>0</v>
      </c>
      <c r="BD355" s="2">
        <f t="shared" si="66"/>
        <v>0</v>
      </c>
    </row>
    <row r="356" spans="1:56" ht="15" customHeight="1" x14ac:dyDescent="0.25">
      <c r="A356" s="2" t="s">
        <v>529</v>
      </c>
      <c r="B356" s="2" t="s">
        <v>532</v>
      </c>
      <c r="C356" s="2">
        <v>2017</v>
      </c>
      <c r="D356" s="2" t="s">
        <v>726</v>
      </c>
      <c r="E356" s="2" t="s">
        <v>726</v>
      </c>
      <c r="F356" s="2" t="s">
        <v>726</v>
      </c>
      <c r="G356" s="2" t="s">
        <v>726</v>
      </c>
      <c r="H356" s="2" t="s">
        <v>726</v>
      </c>
      <c r="I356" s="2" t="s">
        <v>726</v>
      </c>
      <c r="J356" s="2" t="s">
        <v>726</v>
      </c>
      <c r="K356" s="2" t="s">
        <v>726</v>
      </c>
      <c r="L356" s="2" t="s">
        <v>726</v>
      </c>
      <c r="M356" s="2" t="s">
        <v>726</v>
      </c>
      <c r="N356" s="2" t="s">
        <v>726</v>
      </c>
      <c r="O356" s="2" t="s">
        <v>726</v>
      </c>
      <c r="P356" s="2" t="s">
        <v>726</v>
      </c>
      <c r="Q356" s="2" t="s">
        <v>726</v>
      </c>
      <c r="R356" s="2" t="s">
        <v>726</v>
      </c>
      <c r="S356" s="2" t="s">
        <v>726</v>
      </c>
      <c r="T356" s="2" t="s">
        <v>726</v>
      </c>
      <c r="U356" s="2" t="s">
        <v>726</v>
      </c>
      <c r="V356" s="2" t="s">
        <v>726</v>
      </c>
      <c r="W356" s="2" t="s">
        <v>726</v>
      </c>
      <c r="X356" s="2" t="s">
        <v>726</v>
      </c>
      <c r="Y356" s="2" t="s">
        <v>726</v>
      </c>
      <c r="Z356" s="2" t="s">
        <v>726</v>
      </c>
      <c r="AA356" s="2" t="s">
        <v>726</v>
      </c>
      <c r="AB356" s="2" t="s">
        <v>726</v>
      </c>
      <c r="AC356" s="2" t="s">
        <v>726</v>
      </c>
      <c r="AD356" s="2" t="s">
        <v>726</v>
      </c>
      <c r="AE356" s="2" t="s">
        <v>726</v>
      </c>
      <c r="AF356" s="2" t="s">
        <v>726</v>
      </c>
      <c r="AG356" s="2" t="s">
        <v>726</v>
      </c>
      <c r="AH356" s="2" t="s">
        <v>609</v>
      </c>
      <c r="AI356" s="2" t="s">
        <v>726</v>
      </c>
      <c r="AJ356" s="2" t="s">
        <v>726</v>
      </c>
      <c r="AK356" s="2" t="s">
        <v>726</v>
      </c>
      <c r="AL356" s="2" t="s">
        <v>726</v>
      </c>
      <c r="AM356" s="2" t="s">
        <v>726</v>
      </c>
      <c r="AN356" s="2" t="s">
        <v>726</v>
      </c>
      <c r="AO356" s="2" t="s">
        <v>726</v>
      </c>
      <c r="AQ356" s="2">
        <f t="shared" si="57"/>
        <v>0</v>
      </c>
      <c r="AR356" s="2">
        <f t="shared" si="56"/>
        <v>0</v>
      </c>
      <c r="AT356" s="2">
        <f t="shared" si="58"/>
        <v>0</v>
      </c>
      <c r="AU356" s="2">
        <f t="shared" si="59"/>
        <v>0</v>
      </c>
      <c r="AV356" s="16" t="str">
        <f t="shared" si="60"/>
        <v/>
      </c>
      <c r="AY356" s="2">
        <f t="shared" si="61"/>
        <v>0</v>
      </c>
      <c r="AZ356" s="2">
        <f t="shared" si="62"/>
        <v>0</v>
      </c>
      <c r="BA356" s="2">
        <f t="shared" si="63"/>
        <v>0</v>
      </c>
      <c r="BB356" s="2">
        <f t="shared" si="64"/>
        <v>0</v>
      </c>
      <c r="BC356" s="2">
        <f t="shared" si="65"/>
        <v>0</v>
      </c>
      <c r="BD356" s="2">
        <f t="shared" si="66"/>
        <v>0</v>
      </c>
    </row>
    <row r="357" spans="1:56" ht="15" customHeight="1" x14ac:dyDescent="0.25">
      <c r="A357" s="2" t="s">
        <v>529</v>
      </c>
      <c r="B357" s="2" t="s">
        <v>533</v>
      </c>
      <c r="C357" s="2">
        <v>2017</v>
      </c>
      <c r="D357" s="2">
        <v>813.3</v>
      </c>
      <c r="E357" s="2">
        <v>241.8</v>
      </c>
      <c r="F357" s="2">
        <v>54.3</v>
      </c>
      <c r="G357" s="2" t="s">
        <v>767</v>
      </c>
      <c r="H357" s="2">
        <v>94.5</v>
      </c>
      <c r="I357" s="2">
        <v>1140</v>
      </c>
      <c r="J357" s="2">
        <v>19.100000000000001</v>
      </c>
      <c r="K357" s="2">
        <v>13.3</v>
      </c>
      <c r="L357" s="2" t="s">
        <v>726</v>
      </c>
      <c r="M357" s="2">
        <v>8.6</v>
      </c>
      <c r="N357" s="2" t="s">
        <v>726</v>
      </c>
      <c r="O357" s="2" t="s">
        <v>726</v>
      </c>
      <c r="P357" s="2">
        <v>43.5</v>
      </c>
      <c r="Q357" s="2">
        <v>37.4</v>
      </c>
      <c r="R357" s="2">
        <v>7.6</v>
      </c>
      <c r="S357" s="2">
        <v>0.8</v>
      </c>
      <c r="T357" s="2" t="s">
        <v>726</v>
      </c>
      <c r="U357" s="2" t="s">
        <v>726</v>
      </c>
      <c r="V357" s="2">
        <v>29</v>
      </c>
      <c r="W357" s="2" t="s">
        <v>8</v>
      </c>
      <c r="X357" s="2" t="s">
        <v>726</v>
      </c>
      <c r="Y357" s="2" t="s">
        <v>726</v>
      </c>
      <c r="Z357" s="2" t="s">
        <v>726</v>
      </c>
      <c r="AA357" s="2">
        <v>342</v>
      </c>
      <c r="AB357" s="2" t="s">
        <v>726</v>
      </c>
      <c r="AC357" s="2" t="s">
        <v>726</v>
      </c>
      <c r="AD357" s="2" t="s">
        <v>726</v>
      </c>
      <c r="AE357" s="2" t="s">
        <v>726</v>
      </c>
      <c r="AF357" s="2">
        <v>435.6</v>
      </c>
      <c r="AG357" s="2">
        <v>9.5</v>
      </c>
      <c r="AH357" s="2" t="s">
        <v>744</v>
      </c>
      <c r="AI357" s="2">
        <v>42</v>
      </c>
      <c r="AJ357" s="2" t="s">
        <v>726</v>
      </c>
      <c r="AK357" s="2">
        <v>203.1</v>
      </c>
      <c r="AL357" s="2">
        <v>20</v>
      </c>
      <c r="AM357" s="2">
        <v>80</v>
      </c>
      <c r="AN357" s="2">
        <v>0</v>
      </c>
      <c r="AO357" s="2">
        <v>0</v>
      </c>
      <c r="AQ357" s="2">
        <f t="shared" si="57"/>
        <v>936.90000000000009</v>
      </c>
      <c r="AR357" s="2">
        <f t="shared" si="56"/>
        <v>1140</v>
      </c>
      <c r="AT357" s="2">
        <f t="shared" si="58"/>
        <v>813.3</v>
      </c>
      <c r="AU357" s="2">
        <f t="shared" si="59"/>
        <v>241.8</v>
      </c>
      <c r="AV357" s="16">
        <f t="shared" si="60"/>
        <v>0.92552631578947364</v>
      </c>
      <c r="AY357" s="2">
        <f t="shared" si="61"/>
        <v>203.1</v>
      </c>
      <c r="AZ357" s="2">
        <f t="shared" si="62"/>
        <v>40.620000000000005</v>
      </c>
      <c r="BA357" s="2">
        <f t="shared" si="63"/>
        <v>162.48000000000002</v>
      </c>
      <c r="BB357" s="2">
        <f t="shared" si="64"/>
        <v>0</v>
      </c>
      <c r="BC357" s="2">
        <f t="shared" si="65"/>
        <v>0</v>
      </c>
      <c r="BD357" s="2">
        <f t="shared" si="66"/>
        <v>0</v>
      </c>
    </row>
    <row r="358" spans="1:56" ht="15" customHeight="1" x14ac:dyDescent="0.25">
      <c r="A358" s="2" t="s">
        <v>529</v>
      </c>
      <c r="B358" s="2" t="s">
        <v>534</v>
      </c>
      <c r="C358" s="2">
        <v>2017</v>
      </c>
      <c r="D358" s="2" t="s">
        <v>726</v>
      </c>
      <c r="E358" s="2" t="s">
        <v>726</v>
      </c>
      <c r="F358" s="2" t="s">
        <v>726</v>
      </c>
      <c r="G358" s="2" t="s">
        <v>726</v>
      </c>
      <c r="H358" s="2" t="s">
        <v>726</v>
      </c>
      <c r="I358" s="2" t="s">
        <v>726</v>
      </c>
      <c r="J358" s="2" t="s">
        <v>726</v>
      </c>
      <c r="K358" s="2" t="s">
        <v>726</v>
      </c>
      <c r="L358" s="2" t="s">
        <v>726</v>
      </c>
      <c r="M358" s="2" t="s">
        <v>726</v>
      </c>
      <c r="N358" s="2" t="s">
        <v>726</v>
      </c>
      <c r="O358" s="2" t="s">
        <v>726</v>
      </c>
      <c r="P358" s="2" t="s">
        <v>726</v>
      </c>
      <c r="Q358" s="2" t="s">
        <v>726</v>
      </c>
      <c r="R358" s="2" t="s">
        <v>726</v>
      </c>
      <c r="S358" s="2" t="s">
        <v>726</v>
      </c>
      <c r="T358" s="2" t="s">
        <v>726</v>
      </c>
      <c r="U358" s="2" t="s">
        <v>726</v>
      </c>
      <c r="V358" s="2" t="s">
        <v>726</v>
      </c>
      <c r="W358" s="2" t="s">
        <v>726</v>
      </c>
      <c r="X358" s="2" t="s">
        <v>726</v>
      </c>
      <c r="Y358" s="2" t="s">
        <v>726</v>
      </c>
      <c r="Z358" s="2" t="s">
        <v>726</v>
      </c>
      <c r="AA358" s="2" t="s">
        <v>726</v>
      </c>
      <c r="AB358" s="2" t="s">
        <v>726</v>
      </c>
      <c r="AC358" s="2" t="s">
        <v>726</v>
      </c>
      <c r="AD358" s="2" t="s">
        <v>726</v>
      </c>
      <c r="AE358" s="2" t="s">
        <v>726</v>
      </c>
      <c r="AF358" s="2" t="s">
        <v>726</v>
      </c>
      <c r="AG358" s="2" t="s">
        <v>726</v>
      </c>
      <c r="AH358" s="2" t="s">
        <v>609</v>
      </c>
      <c r="AI358" s="2" t="s">
        <v>726</v>
      </c>
      <c r="AJ358" s="2" t="s">
        <v>726</v>
      </c>
      <c r="AK358" s="2" t="s">
        <v>726</v>
      </c>
      <c r="AL358" s="2" t="s">
        <v>726</v>
      </c>
      <c r="AM358" s="2" t="s">
        <v>726</v>
      </c>
      <c r="AN358" s="2" t="s">
        <v>726</v>
      </c>
      <c r="AO358" s="2" t="s">
        <v>726</v>
      </c>
      <c r="AQ358" s="2">
        <f t="shared" si="57"/>
        <v>0</v>
      </c>
      <c r="AR358" s="2">
        <f t="shared" si="56"/>
        <v>0</v>
      </c>
      <c r="AT358" s="2">
        <f t="shared" si="58"/>
        <v>0</v>
      </c>
      <c r="AU358" s="2">
        <f t="shared" si="59"/>
        <v>0</v>
      </c>
      <c r="AV358" s="16" t="str">
        <f t="shared" si="60"/>
        <v/>
      </c>
      <c r="AY358" s="2">
        <f t="shared" si="61"/>
        <v>0</v>
      </c>
      <c r="AZ358" s="2">
        <f t="shared" si="62"/>
        <v>0</v>
      </c>
      <c r="BA358" s="2">
        <f t="shared" si="63"/>
        <v>0</v>
      </c>
      <c r="BB358" s="2">
        <f t="shared" si="64"/>
        <v>0</v>
      </c>
      <c r="BC358" s="2">
        <f t="shared" si="65"/>
        <v>0</v>
      </c>
      <c r="BD358" s="2">
        <f t="shared" si="66"/>
        <v>0</v>
      </c>
    </row>
    <row r="359" spans="1:56" ht="15" customHeight="1" x14ac:dyDescent="0.25">
      <c r="A359" s="2" t="s">
        <v>529</v>
      </c>
      <c r="B359" s="2" t="s">
        <v>535</v>
      </c>
      <c r="C359" s="2">
        <v>2017</v>
      </c>
      <c r="D359" s="2" t="s">
        <v>726</v>
      </c>
      <c r="E359" s="2" t="s">
        <v>726</v>
      </c>
      <c r="F359" s="2" t="s">
        <v>726</v>
      </c>
      <c r="G359" s="2" t="s">
        <v>726</v>
      </c>
      <c r="H359" s="2" t="s">
        <v>726</v>
      </c>
      <c r="I359" s="2" t="s">
        <v>726</v>
      </c>
      <c r="J359" s="2" t="s">
        <v>726</v>
      </c>
      <c r="K359" s="2" t="s">
        <v>726</v>
      </c>
      <c r="L359" s="2" t="s">
        <v>726</v>
      </c>
      <c r="M359" s="2" t="s">
        <v>726</v>
      </c>
      <c r="N359" s="2" t="s">
        <v>726</v>
      </c>
      <c r="O359" s="2" t="s">
        <v>726</v>
      </c>
      <c r="P359" s="2" t="s">
        <v>726</v>
      </c>
      <c r="Q359" s="2" t="s">
        <v>726</v>
      </c>
      <c r="R359" s="2" t="s">
        <v>726</v>
      </c>
      <c r="S359" s="2" t="s">
        <v>726</v>
      </c>
      <c r="T359" s="2" t="s">
        <v>726</v>
      </c>
      <c r="U359" s="2" t="s">
        <v>726</v>
      </c>
      <c r="V359" s="2" t="s">
        <v>726</v>
      </c>
      <c r="W359" s="2" t="s">
        <v>726</v>
      </c>
      <c r="X359" s="2" t="s">
        <v>726</v>
      </c>
      <c r="Y359" s="2" t="s">
        <v>726</v>
      </c>
      <c r="Z359" s="2" t="s">
        <v>726</v>
      </c>
      <c r="AA359" s="2" t="s">
        <v>726</v>
      </c>
      <c r="AB359" s="2" t="s">
        <v>726</v>
      </c>
      <c r="AC359" s="2" t="s">
        <v>726</v>
      </c>
      <c r="AD359" s="2" t="s">
        <v>726</v>
      </c>
      <c r="AE359" s="2" t="s">
        <v>726</v>
      </c>
      <c r="AF359" s="2" t="s">
        <v>726</v>
      </c>
      <c r="AG359" s="2" t="s">
        <v>726</v>
      </c>
      <c r="AH359" s="2" t="s">
        <v>609</v>
      </c>
      <c r="AI359" s="2" t="s">
        <v>726</v>
      </c>
      <c r="AJ359" s="2" t="s">
        <v>726</v>
      </c>
      <c r="AK359" s="2" t="s">
        <v>726</v>
      </c>
      <c r="AL359" s="2" t="s">
        <v>726</v>
      </c>
      <c r="AM359" s="2" t="s">
        <v>726</v>
      </c>
      <c r="AN359" s="2" t="s">
        <v>726</v>
      </c>
      <c r="AO359" s="2" t="s">
        <v>726</v>
      </c>
      <c r="AQ359" s="2">
        <f t="shared" si="57"/>
        <v>0</v>
      </c>
      <c r="AR359" s="2">
        <f t="shared" si="56"/>
        <v>0</v>
      </c>
      <c r="AT359" s="2">
        <f t="shared" si="58"/>
        <v>0</v>
      </c>
      <c r="AU359" s="2">
        <f t="shared" si="59"/>
        <v>0</v>
      </c>
      <c r="AV359" s="16" t="str">
        <f t="shared" si="60"/>
        <v/>
      </c>
      <c r="AY359" s="2">
        <f t="shared" si="61"/>
        <v>0</v>
      </c>
      <c r="AZ359" s="2">
        <f t="shared" si="62"/>
        <v>0</v>
      </c>
      <c r="BA359" s="2">
        <f t="shared" si="63"/>
        <v>0</v>
      </c>
      <c r="BB359" s="2">
        <f t="shared" si="64"/>
        <v>0</v>
      </c>
      <c r="BC359" s="2">
        <f t="shared" si="65"/>
        <v>0</v>
      </c>
      <c r="BD359" s="2">
        <f t="shared" si="66"/>
        <v>0</v>
      </c>
    </row>
    <row r="360" spans="1:56" ht="15" customHeight="1" x14ac:dyDescent="0.25">
      <c r="A360" s="2" t="s">
        <v>536</v>
      </c>
      <c r="B360" s="2" t="s">
        <v>537</v>
      </c>
      <c r="C360" s="2">
        <v>2017</v>
      </c>
      <c r="D360" s="2" t="s">
        <v>726</v>
      </c>
      <c r="E360" s="2" t="s">
        <v>726</v>
      </c>
      <c r="F360" s="2" t="s">
        <v>726</v>
      </c>
      <c r="G360" s="2" t="s">
        <v>726</v>
      </c>
      <c r="H360" s="2" t="s">
        <v>726</v>
      </c>
      <c r="I360" s="2" t="s">
        <v>726</v>
      </c>
      <c r="J360" s="2" t="s">
        <v>726</v>
      </c>
      <c r="K360" s="2" t="s">
        <v>726</v>
      </c>
      <c r="L360" s="2" t="s">
        <v>726</v>
      </c>
      <c r="M360" s="2" t="s">
        <v>726</v>
      </c>
      <c r="N360" s="2" t="s">
        <v>726</v>
      </c>
      <c r="O360" s="2" t="s">
        <v>726</v>
      </c>
      <c r="P360" s="2" t="s">
        <v>726</v>
      </c>
      <c r="Q360" s="2" t="s">
        <v>726</v>
      </c>
      <c r="R360" s="2" t="s">
        <v>726</v>
      </c>
      <c r="S360" s="2" t="s">
        <v>726</v>
      </c>
      <c r="T360" s="2" t="s">
        <v>726</v>
      </c>
      <c r="U360" s="2" t="s">
        <v>726</v>
      </c>
      <c r="V360" s="2" t="s">
        <v>726</v>
      </c>
      <c r="W360" s="2" t="s">
        <v>726</v>
      </c>
      <c r="X360" s="2" t="s">
        <v>726</v>
      </c>
      <c r="Y360" s="2" t="s">
        <v>726</v>
      </c>
      <c r="Z360" s="2" t="s">
        <v>726</v>
      </c>
      <c r="AA360" s="2" t="s">
        <v>726</v>
      </c>
      <c r="AB360" s="2" t="s">
        <v>726</v>
      </c>
      <c r="AC360" s="2" t="s">
        <v>726</v>
      </c>
      <c r="AD360" s="2" t="s">
        <v>726</v>
      </c>
      <c r="AE360" s="2" t="s">
        <v>726</v>
      </c>
      <c r="AF360" s="2" t="s">
        <v>726</v>
      </c>
      <c r="AG360" s="2" t="s">
        <v>726</v>
      </c>
      <c r="AH360" s="2" t="s">
        <v>727</v>
      </c>
      <c r="AI360" s="2" t="s">
        <v>726</v>
      </c>
      <c r="AJ360" s="2" t="s">
        <v>726</v>
      </c>
      <c r="AK360" s="2" t="s">
        <v>726</v>
      </c>
      <c r="AL360" s="2" t="s">
        <v>726</v>
      </c>
      <c r="AM360" s="2" t="s">
        <v>726</v>
      </c>
      <c r="AN360" s="2" t="s">
        <v>726</v>
      </c>
      <c r="AO360" s="2" t="s">
        <v>726</v>
      </c>
      <c r="AQ360" s="2">
        <f t="shared" si="57"/>
        <v>0</v>
      </c>
      <c r="AR360" s="2">
        <f t="shared" si="56"/>
        <v>0</v>
      </c>
      <c r="AT360" s="2">
        <f t="shared" si="58"/>
        <v>0</v>
      </c>
      <c r="AU360" s="2">
        <f t="shared" si="59"/>
        <v>0</v>
      </c>
      <c r="AV360" s="16" t="str">
        <f t="shared" si="60"/>
        <v/>
      </c>
      <c r="AY360" s="2">
        <f t="shared" si="61"/>
        <v>0</v>
      </c>
      <c r="AZ360" s="2">
        <f t="shared" si="62"/>
        <v>0</v>
      </c>
      <c r="BA360" s="2">
        <f t="shared" si="63"/>
        <v>0</v>
      </c>
      <c r="BB360" s="2">
        <f t="shared" si="64"/>
        <v>0</v>
      </c>
      <c r="BC360" s="2">
        <f t="shared" si="65"/>
        <v>0</v>
      </c>
      <c r="BD360" s="2">
        <f t="shared" si="66"/>
        <v>0</v>
      </c>
    </row>
    <row r="361" spans="1:56" ht="15" customHeight="1" x14ac:dyDescent="0.25">
      <c r="A361" s="2" t="s">
        <v>536</v>
      </c>
      <c r="B361" s="2" t="s">
        <v>538</v>
      </c>
      <c r="C361" s="2">
        <v>2017</v>
      </c>
      <c r="D361" s="2" t="s">
        <v>609</v>
      </c>
      <c r="E361" s="2" t="s">
        <v>609</v>
      </c>
      <c r="F361" s="2" t="s">
        <v>609</v>
      </c>
      <c r="G361" s="2" t="s">
        <v>609</v>
      </c>
      <c r="H361" s="2" t="s">
        <v>609</v>
      </c>
      <c r="I361" s="2" t="s">
        <v>609</v>
      </c>
      <c r="J361" s="2" t="s">
        <v>609</v>
      </c>
      <c r="K361" s="2" t="s">
        <v>609</v>
      </c>
      <c r="L361" s="2" t="s">
        <v>609</v>
      </c>
      <c r="M361" s="2" t="s">
        <v>609</v>
      </c>
      <c r="N361" s="2" t="s">
        <v>609</v>
      </c>
      <c r="O361" s="2" t="s">
        <v>609</v>
      </c>
      <c r="P361" s="2" t="s">
        <v>609</v>
      </c>
      <c r="Q361" s="2" t="s">
        <v>609</v>
      </c>
      <c r="R361" s="2" t="s">
        <v>609</v>
      </c>
      <c r="S361" s="2" t="s">
        <v>609</v>
      </c>
      <c r="T361" s="2" t="s">
        <v>609</v>
      </c>
      <c r="U361" s="2" t="s">
        <v>609</v>
      </c>
      <c r="V361" s="2" t="s">
        <v>609</v>
      </c>
      <c r="W361" s="2" t="s">
        <v>609</v>
      </c>
      <c r="X361" s="2" t="s">
        <v>609</v>
      </c>
      <c r="Y361" s="2" t="s">
        <v>609</v>
      </c>
      <c r="Z361" s="2" t="s">
        <v>609</v>
      </c>
      <c r="AA361" s="2" t="s">
        <v>609</v>
      </c>
      <c r="AB361" s="2" t="s">
        <v>609</v>
      </c>
      <c r="AC361" s="2" t="s">
        <v>609</v>
      </c>
      <c r="AD361" s="2" t="s">
        <v>609</v>
      </c>
      <c r="AE361" s="2" t="s">
        <v>609</v>
      </c>
      <c r="AF361" s="2" t="s">
        <v>609</v>
      </c>
      <c r="AG361" s="2" t="s">
        <v>609</v>
      </c>
      <c r="AH361" s="2" t="s">
        <v>609</v>
      </c>
      <c r="AI361" s="2" t="s">
        <v>609</v>
      </c>
      <c r="AJ361" s="2" t="s">
        <v>609</v>
      </c>
      <c r="AK361" s="2" t="s">
        <v>609</v>
      </c>
      <c r="AL361" s="2" t="s">
        <v>609</v>
      </c>
      <c r="AM361" s="2" t="s">
        <v>609</v>
      </c>
      <c r="AN361" s="2" t="s">
        <v>609</v>
      </c>
      <c r="AO361" s="2" t="s">
        <v>609</v>
      </c>
      <c r="AQ361" s="2">
        <f t="shared" si="57"/>
        <v>0</v>
      </c>
      <c r="AR361" s="2">
        <f t="shared" si="56"/>
        <v>0</v>
      </c>
      <c r="AT361" s="2">
        <f t="shared" si="58"/>
        <v>0</v>
      </c>
      <c r="AU361" s="2">
        <f t="shared" si="59"/>
        <v>0</v>
      </c>
      <c r="AV361" s="16" t="str">
        <f t="shared" si="60"/>
        <v/>
      </c>
      <c r="AY361" s="2">
        <f t="shared" si="61"/>
        <v>0</v>
      </c>
      <c r="AZ361" s="2">
        <f t="shared" si="62"/>
        <v>0</v>
      </c>
      <c r="BA361" s="2">
        <f t="shared" si="63"/>
        <v>0</v>
      </c>
      <c r="BB361" s="2">
        <f t="shared" si="64"/>
        <v>0</v>
      </c>
      <c r="BC361" s="2">
        <f t="shared" si="65"/>
        <v>0</v>
      </c>
      <c r="BD361" s="2">
        <f t="shared" si="66"/>
        <v>0</v>
      </c>
    </row>
    <row r="362" spans="1:56" ht="15" customHeight="1" x14ac:dyDescent="0.25">
      <c r="A362" s="2" t="s">
        <v>536</v>
      </c>
      <c r="B362" s="2" t="s">
        <v>539</v>
      </c>
      <c r="C362" s="2">
        <v>2017</v>
      </c>
      <c r="D362" s="2">
        <v>447.18</v>
      </c>
      <c r="E362" s="2">
        <v>227.32</v>
      </c>
      <c r="F362" s="2" t="s">
        <v>726</v>
      </c>
      <c r="G362" s="2" t="s">
        <v>726</v>
      </c>
      <c r="H362" s="2" t="s">
        <v>726</v>
      </c>
      <c r="I362" s="2">
        <v>923.03099999999995</v>
      </c>
      <c r="J362" s="2" t="s">
        <v>726</v>
      </c>
      <c r="K362" s="2">
        <v>0.88700000000000001</v>
      </c>
      <c r="L362" s="2" t="s">
        <v>726</v>
      </c>
      <c r="M362" s="2" t="s">
        <v>726</v>
      </c>
      <c r="N362" s="2" t="s">
        <v>726</v>
      </c>
      <c r="O362" s="2" t="s">
        <v>726</v>
      </c>
      <c r="P362" s="2" t="s">
        <v>726</v>
      </c>
      <c r="Q362" s="2">
        <v>3.67</v>
      </c>
      <c r="R362" s="2">
        <v>22.26</v>
      </c>
      <c r="S362" s="2">
        <v>83.29</v>
      </c>
      <c r="T362" s="2">
        <v>133.38</v>
      </c>
      <c r="U362" s="2" t="s">
        <v>726</v>
      </c>
      <c r="V362" s="2" t="s">
        <v>726</v>
      </c>
      <c r="W362" s="2" t="s">
        <v>8</v>
      </c>
      <c r="X362" s="2" t="s">
        <v>726</v>
      </c>
      <c r="Y362" s="2" t="s">
        <v>726</v>
      </c>
      <c r="Z362" s="2" t="s">
        <v>726</v>
      </c>
      <c r="AA362" s="2">
        <v>534.47</v>
      </c>
      <c r="AB362" s="2" t="s">
        <v>726</v>
      </c>
      <c r="AC362" s="2" t="s">
        <v>726</v>
      </c>
      <c r="AD362" s="2" t="s">
        <v>726</v>
      </c>
      <c r="AE362" s="2" t="s">
        <v>726</v>
      </c>
      <c r="AF362" s="2" t="s">
        <v>726</v>
      </c>
      <c r="AG362" s="2" t="s">
        <v>726</v>
      </c>
      <c r="AH362" s="2" t="s">
        <v>727</v>
      </c>
      <c r="AI362" s="2" t="s">
        <v>726</v>
      </c>
      <c r="AJ362" s="2" t="s">
        <v>726</v>
      </c>
      <c r="AK362" s="2">
        <v>145.07400000000001</v>
      </c>
      <c r="AL362" s="2">
        <v>100</v>
      </c>
      <c r="AM362" s="2">
        <v>0</v>
      </c>
      <c r="AN362" s="2">
        <v>0</v>
      </c>
      <c r="AO362" s="2">
        <v>0</v>
      </c>
      <c r="AQ362" s="2">
        <f t="shared" si="57"/>
        <v>777.95699999999999</v>
      </c>
      <c r="AR362" s="2">
        <f t="shared" si="56"/>
        <v>923.03099999999995</v>
      </c>
      <c r="AT362" s="2">
        <f t="shared" si="58"/>
        <v>447.18</v>
      </c>
      <c r="AU362" s="2">
        <f t="shared" si="59"/>
        <v>227.32</v>
      </c>
      <c r="AV362" s="16">
        <f t="shared" si="60"/>
        <v>0.73074468788155544</v>
      </c>
      <c r="AY362" s="2">
        <f t="shared" si="61"/>
        <v>145.07400000000001</v>
      </c>
      <c r="AZ362" s="2">
        <f t="shared" si="62"/>
        <v>145.07400000000001</v>
      </c>
      <c r="BA362" s="2">
        <f t="shared" si="63"/>
        <v>0</v>
      </c>
      <c r="BB362" s="2">
        <f t="shared" si="64"/>
        <v>0</v>
      </c>
      <c r="BC362" s="2">
        <f t="shared" si="65"/>
        <v>0</v>
      </c>
      <c r="BD362" s="2">
        <f t="shared" si="66"/>
        <v>0</v>
      </c>
    </row>
    <row r="363" spans="1:56" ht="15" customHeight="1" x14ac:dyDescent="0.25">
      <c r="A363" s="2" t="s">
        <v>540</v>
      </c>
      <c r="B363" s="2" t="s">
        <v>541</v>
      </c>
      <c r="C363" s="2">
        <v>2017</v>
      </c>
      <c r="D363" s="2">
        <v>49.265999999999998</v>
      </c>
      <c r="E363" s="2">
        <v>8.9589999999999996</v>
      </c>
      <c r="F363" s="2" t="s">
        <v>726</v>
      </c>
      <c r="G363" s="2" t="s">
        <v>726</v>
      </c>
      <c r="H363" s="2" t="s">
        <v>726</v>
      </c>
      <c r="I363" s="2">
        <v>67.501000000000005</v>
      </c>
      <c r="J363" s="2" t="s">
        <v>726</v>
      </c>
      <c r="K363" s="2">
        <v>0.03</v>
      </c>
      <c r="L363" s="2" t="s">
        <v>726</v>
      </c>
      <c r="M363" s="2" t="s">
        <v>726</v>
      </c>
      <c r="N363" s="2" t="s">
        <v>726</v>
      </c>
      <c r="O363" s="2" t="s">
        <v>726</v>
      </c>
      <c r="P363" s="2" t="s">
        <v>726</v>
      </c>
      <c r="Q363" s="2">
        <v>1.488</v>
      </c>
      <c r="R363" s="2" t="s">
        <v>726</v>
      </c>
      <c r="S363" s="2" t="s">
        <v>726</v>
      </c>
      <c r="T363" s="2" t="s">
        <v>726</v>
      </c>
      <c r="U363" s="2" t="s">
        <v>726</v>
      </c>
      <c r="V363" s="2" t="s">
        <v>726</v>
      </c>
      <c r="W363" s="2" t="s">
        <v>8</v>
      </c>
      <c r="X363" s="2" t="s">
        <v>726</v>
      </c>
      <c r="Y363" s="2" t="s">
        <v>726</v>
      </c>
      <c r="Z363" s="2" t="s">
        <v>726</v>
      </c>
      <c r="AA363" s="2">
        <v>64.718000000000004</v>
      </c>
      <c r="AB363" s="2" t="s">
        <v>726</v>
      </c>
      <c r="AC363" s="2" t="s">
        <v>726</v>
      </c>
      <c r="AD363" s="2">
        <v>1.2649999999999999</v>
      </c>
      <c r="AE363" s="2" t="s">
        <v>726</v>
      </c>
      <c r="AF363" s="2">
        <v>0</v>
      </c>
      <c r="AG363" s="2" t="s">
        <v>726</v>
      </c>
      <c r="AH363" s="2" t="s">
        <v>609</v>
      </c>
      <c r="AI363" s="2" t="s">
        <v>726</v>
      </c>
      <c r="AJ363" s="2" t="s">
        <v>726</v>
      </c>
      <c r="AK363" s="2" t="s">
        <v>726</v>
      </c>
      <c r="AL363" s="2" t="s">
        <v>726</v>
      </c>
      <c r="AM363" s="2" t="s">
        <v>726</v>
      </c>
      <c r="AN363" s="2" t="s">
        <v>726</v>
      </c>
      <c r="AO363" s="2" t="s">
        <v>726</v>
      </c>
      <c r="AQ363" s="2">
        <f t="shared" si="57"/>
        <v>67.501000000000005</v>
      </c>
      <c r="AR363" s="2">
        <f t="shared" si="56"/>
        <v>67.501000000000005</v>
      </c>
      <c r="AT363" s="2">
        <f t="shared" si="58"/>
        <v>49.265999999999998</v>
      </c>
      <c r="AU363" s="2">
        <f t="shared" si="59"/>
        <v>8.9589999999999996</v>
      </c>
      <c r="AV363" s="16">
        <f t="shared" si="60"/>
        <v>0.86257981363239045</v>
      </c>
      <c r="AY363" s="2">
        <f t="shared" si="61"/>
        <v>0</v>
      </c>
      <c r="AZ363" s="2">
        <f t="shared" si="62"/>
        <v>0</v>
      </c>
      <c r="BA363" s="2">
        <f t="shared" si="63"/>
        <v>0</v>
      </c>
      <c r="BB363" s="2">
        <f t="shared" si="64"/>
        <v>0</v>
      </c>
      <c r="BC363" s="2">
        <f t="shared" si="65"/>
        <v>0</v>
      </c>
      <c r="BD363" s="2">
        <f t="shared" si="66"/>
        <v>0</v>
      </c>
    </row>
    <row r="364" spans="1:56" ht="15" customHeight="1" x14ac:dyDescent="0.25">
      <c r="A364" s="2" t="s">
        <v>542</v>
      </c>
      <c r="B364" s="2" t="s">
        <v>543</v>
      </c>
      <c r="C364" s="2">
        <v>2017</v>
      </c>
      <c r="D364" s="2" t="s">
        <v>726</v>
      </c>
      <c r="E364" s="2" t="s">
        <v>726</v>
      </c>
      <c r="F364" s="2" t="s">
        <v>726</v>
      </c>
      <c r="G364" s="2" t="s">
        <v>726</v>
      </c>
      <c r="H364" s="2" t="s">
        <v>726</v>
      </c>
      <c r="I364" s="2" t="s">
        <v>726</v>
      </c>
      <c r="J364" s="2" t="s">
        <v>726</v>
      </c>
      <c r="K364" s="2" t="s">
        <v>726</v>
      </c>
      <c r="L364" s="2" t="s">
        <v>726</v>
      </c>
      <c r="M364" s="2" t="s">
        <v>726</v>
      </c>
      <c r="N364" s="2" t="s">
        <v>726</v>
      </c>
      <c r="O364" s="2" t="s">
        <v>726</v>
      </c>
      <c r="P364" s="2" t="s">
        <v>726</v>
      </c>
      <c r="Q364" s="2" t="s">
        <v>726</v>
      </c>
      <c r="R364" s="2" t="s">
        <v>726</v>
      </c>
      <c r="S364" s="2" t="s">
        <v>726</v>
      </c>
      <c r="T364" s="2" t="s">
        <v>726</v>
      </c>
      <c r="U364" s="2" t="s">
        <v>726</v>
      </c>
      <c r="V364" s="2" t="s">
        <v>726</v>
      </c>
      <c r="W364" s="2" t="s">
        <v>726</v>
      </c>
      <c r="X364" s="2" t="s">
        <v>726</v>
      </c>
      <c r="Y364" s="2" t="s">
        <v>726</v>
      </c>
      <c r="Z364" s="2" t="s">
        <v>726</v>
      </c>
      <c r="AA364" s="2" t="s">
        <v>726</v>
      </c>
      <c r="AB364" s="2" t="s">
        <v>726</v>
      </c>
      <c r="AC364" s="2" t="s">
        <v>726</v>
      </c>
      <c r="AD364" s="2" t="s">
        <v>726</v>
      </c>
      <c r="AE364" s="2" t="s">
        <v>726</v>
      </c>
      <c r="AF364" s="2" t="s">
        <v>726</v>
      </c>
      <c r="AG364" s="2" t="s">
        <v>726</v>
      </c>
      <c r="AH364" s="2" t="s">
        <v>609</v>
      </c>
      <c r="AI364" s="2" t="s">
        <v>726</v>
      </c>
      <c r="AJ364" s="2" t="s">
        <v>726</v>
      </c>
      <c r="AK364" s="2" t="s">
        <v>726</v>
      </c>
      <c r="AL364" s="2" t="s">
        <v>726</v>
      </c>
      <c r="AM364" s="2" t="s">
        <v>726</v>
      </c>
      <c r="AN364" s="2" t="s">
        <v>726</v>
      </c>
      <c r="AO364" s="2" t="s">
        <v>726</v>
      </c>
      <c r="AQ364" s="2">
        <f t="shared" si="57"/>
        <v>0</v>
      </c>
      <c r="AR364" s="2">
        <f t="shared" si="56"/>
        <v>0</v>
      </c>
      <c r="AT364" s="2">
        <f t="shared" si="58"/>
        <v>0</v>
      </c>
      <c r="AU364" s="2">
        <f t="shared" si="59"/>
        <v>0</v>
      </c>
      <c r="AV364" s="16" t="str">
        <f t="shared" si="60"/>
        <v/>
      </c>
      <c r="AY364" s="2">
        <f t="shared" si="61"/>
        <v>0</v>
      </c>
      <c r="AZ364" s="2">
        <f t="shared" si="62"/>
        <v>0</v>
      </c>
      <c r="BA364" s="2">
        <f t="shared" si="63"/>
        <v>0</v>
      </c>
      <c r="BB364" s="2">
        <f t="shared" si="64"/>
        <v>0</v>
      </c>
      <c r="BC364" s="2">
        <f t="shared" si="65"/>
        <v>0</v>
      </c>
      <c r="BD364" s="2">
        <f t="shared" si="66"/>
        <v>0</v>
      </c>
    </row>
    <row r="365" spans="1:56" ht="15" customHeight="1" x14ac:dyDescent="0.25">
      <c r="A365" s="2" t="s">
        <v>542</v>
      </c>
      <c r="B365" s="2" t="s">
        <v>544</v>
      </c>
      <c r="C365" s="2">
        <v>2017</v>
      </c>
      <c r="D365" s="2" t="s">
        <v>609</v>
      </c>
      <c r="E365" s="2" t="s">
        <v>609</v>
      </c>
      <c r="F365" s="2" t="s">
        <v>609</v>
      </c>
      <c r="G365" s="2" t="s">
        <v>609</v>
      </c>
      <c r="H365" s="2" t="s">
        <v>609</v>
      </c>
      <c r="I365" s="2" t="s">
        <v>609</v>
      </c>
      <c r="J365" s="2" t="s">
        <v>609</v>
      </c>
      <c r="K365" s="2" t="s">
        <v>609</v>
      </c>
      <c r="L365" s="2" t="s">
        <v>609</v>
      </c>
      <c r="M365" s="2" t="s">
        <v>609</v>
      </c>
      <c r="N365" s="2" t="s">
        <v>609</v>
      </c>
      <c r="O365" s="2" t="s">
        <v>609</v>
      </c>
      <c r="P365" s="2" t="s">
        <v>609</v>
      </c>
      <c r="Q365" s="2" t="s">
        <v>609</v>
      </c>
      <c r="R365" s="2" t="s">
        <v>609</v>
      </c>
      <c r="S365" s="2" t="s">
        <v>609</v>
      </c>
      <c r="T365" s="2" t="s">
        <v>609</v>
      </c>
      <c r="U365" s="2" t="s">
        <v>609</v>
      </c>
      <c r="V365" s="2" t="s">
        <v>609</v>
      </c>
      <c r="W365" s="2" t="s">
        <v>609</v>
      </c>
      <c r="X365" s="2" t="s">
        <v>609</v>
      </c>
      <c r="Y365" s="2" t="s">
        <v>609</v>
      </c>
      <c r="Z365" s="2" t="s">
        <v>609</v>
      </c>
      <c r="AA365" s="2" t="s">
        <v>609</v>
      </c>
      <c r="AB365" s="2" t="s">
        <v>609</v>
      </c>
      <c r="AC365" s="2" t="s">
        <v>609</v>
      </c>
      <c r="AD365" s="2" t="s">
        <v>609</v>
      </c>
      <c r="AE365" s="2" t="s">
        <v>609</v>
      </c>
      <c r="AF365" s="2" t="s">
        <v>609</v>
      </c>
      <c r="AG365" s="2" t="s">
        <v>609</v>
      </c>
      <c r="AH365" s="2" t="s">
        <v>609</v>
      </c>
      <c r="AI365" s="2" t="s">
        <v>609</v>
      </c>
      <c r="AJ365" s="2" t="s">
        <v>609</v>
      </c>
      <c r="AK365" s="2" t="s">
        <v>609</v>
      </c>
      <c r="AL365" s="2" t="s">
        <v>609</v>
      </c>
      <c r="AM365" s="2" t="s">
        <v>609</v>
      </c>
      <c r="AN365" s="2" t="s">
        <v>609</v>
      </c>
      <c r="AO365" s="2" t="s">
        <v>609</v>
      </c>
      <c r="AQ365" s="2">
        <f t="shared" si="57"/>
        <v>0</v>
      </c>
      <c r="AR365" s="2">
        <f t="shared" si="56"/>
        <v>0</v>
      </c>
      <c r="AT365" s="2">
        <f t="shared" si="58"/>
        <v>0</v>
      </c>
      <c r="AU365" s="2">
        <f t="shared" si="59"/>
        <v>0</v>
      </c>
      <c r="AV365" s="16" t="str">
        <f t="shared" si="60"/>
        <v/>
      </c>
      <c r="AY365" s="2">
        <f t="shared" si="61"/>
        <v>0</v>
      </c>
      <c r="AZ365" s="2">
        <f t="shared" si="62"/>
        <v>0</v>
      </c>
      <c r="BA365" s="2">
        <f t="shared" si="63"/>
        <v>0</v>
      </c>
      <c r="BB365" s="2">
        <f t="shared" si="64"/>
        <v>0</v>
      </c>
      <c r="BC365" s="2">
        <f t="shared" si="65"/>
        <v>0</v>
      </c>
      <c r="BD365" s="2">
        <f t="shared" si="66"/>
        <v>0</v>
      </c>
    </row>
    <row r="366" spans="1:56" ht="15" customHeight="1" x14ac:dyDescent="0.25">
      <c r="A366" s="2" t="s">
        <v>545</v>
      </c>
      <c r="B366" s="2" t="s">
        <v>546</v>
      </c>
      <c r="C366" s="2">
        <v>2017</v>
      </c>
      <c r="D366" s="2" t="s">
        <v>609</v>
      </c>
      <c r="E366" s="2" t="s">
        <v>609</v>
      </c>
      <c r="F366" s="2" t="s">
        <v>609</v>
      </c>
      <c r="G366" s="2" t="s">
        <v>609</v>
      </c>
      <c r="H366" s="2" t="s">
        <v>609</v>
      </c>
      <c r="I366" s="2" t="s">
        <v>609</v>
      </c>
      <c r="J366" s="2" t="s">
        <v>609</v>
      </c>
      <c r="K366" s="2" t="s">
        <v>609</v>
      </c>
      <c r="L366" s="2" t="s">
        <v>609</v>
      </c>
      <c r="M366" s="2" t="s">
        <v>609</v>
      </c>
      <c r="N366" s="2" t="s">
        <v>609</v>
      </c>
      <c r="O366" s="2" t="s">
        <v>609</v>
      </c>
      <c r="P366" s="2" t="s">
        <v>609</v>
      </c>
      <c r="Q366" s="2" t="s">
        <v>609</v>
      </c>
      <c r="R366" s="2" t="s">
        <v>609</v>
      </c>
      <c r="S366" s="2" t="s">
        <v>609</v>
      </c>
      <c r="T366" s="2" t="s">
        <v>609</v>
      </c>
      <c r="U366" s="2" t="s">
        <v>609</v>
      </c>
      <c r="V366" s="2" t="s">
        <v>609</v>
      </c>
      <c r="W366" s="2" t="s">
        <v>609</v>
      </c>
      <c r="X366" s="2" t="s">
        <v>609</v>
      </c>
      <c r="Y366" s="2" t="s">
        <v>609</v>
      </c>
      <c r="Z366" s="2" t="s">
        <v>609</v>
      </c>
      <c r="AA366" s="2" t="s">
        <v>609</v>
      </c>
      <c r="AB366" s="2" t="s">
        <v>609</v>
      </c>
      <c r="AC366" s="2" t="s">
        <v>609</v>
      </c>
      <c r="AD366" s="2" t="s">
        <v>609</v>
      </c>
      <c r="AE366" s="2" t="s">
        <v>609</v>
      </c>
      <c r="AF366" s="2" t="s">
        <v>609</v>
      </c>
      <c r="AG366" s="2" t="s">
        <v>609</v>
      </c>
      <c r="AH366" s="2" t="s">
        <v>609</v>
      </c>
      <c r="AI366" s="2" t="s">
        <v>609</v>
      </c>
      <c r="AJ366" s="2" t="s">
        <v>609</v>
      </c>
      <c r="AK366" s="2" t="s">
        <v>609</v>
      </c>
      <c r="AL366" s="2" t="s">
        <v>609</v>
      </c>
      <c r="AM366" s="2" t="s">
        <v>609</v>
      </c>
      <c r="AN366" s="2" t="s">
        <v>609</v>
      </c>
      <c r="AO366" s="2" t="s">
        <v>609</v>
      </c>
      <c r="AQ366" s="2">
        <f t="shared" si="57"/>
        <v>0</v>
      </c>
      <c r="AR366" s="2">
        <f t="shared" si="56"/>
        <v>0</v>
      </c>
      <c r="AT366" s="2">
        <f t="shared" si="58"/>
        <v>0</v>
      </c>
      <c r="AU366" s="2">
        <f t="shared" si="59"/>
        <v>0</v>
      </c>
      <c r="AV366" s="16" t="str">
        <f t="shared" si="60"/>
        <v/>
      </c>
      <c r="AY366" s="2">
        <f t="shared" si="61"/>
        <v>0</v>
      </c>
      <c r="AZ366" s="2">
        <f t="shared" si="62"/>
        <v>0</v>
      </c>
      <c r="BA366" s="2">
        <f t="shared" si="63"/>
        <v>0</v>
      </c>
      <c r="BB366" s="2">
        <f t="shared" si="64"/>
        <v>0</v>
      </c>
      <c r="BC366" s="2">
        <f t="shared" si="65"/>
        <v>0</v>
      </c>
      <c r="BD366" s="2">
        <f t="shared" si="66"/>
        <v>0</v>
      </c>
    </row>
    <row r="367" spans="1:56" ht="15" customHeight="1" x14ac:dyDescent="0.25">
      <c r="A367" s="2" t="s">
        <v>547</v>
      </c>
      <c r="B367" s="2" t="s">
        <v>547</v>
      </c>
      <c r="C367" s="2">
        <v>2017</v>
      </c>
      <c r="D367" s="2" t="s">
        <v>726</v>
      </c>
      <c r="E367" s="2" t="s">
        <v>726</v>
      </c>
      <c r="F367" s="2" t="s">
        <v>726</v>
      </c>
      <c r="G367" s="2" t="s">
        <v>726</v>
      </c>
      <c r="H367" s="2" t="s">
        <v>726</v>
      </c>
      <c r="I367" s="2" t="s">
        <v>726</v>
      </c>
      <c r="J367" s="2" t="s">
        <v>726</v>
      </c>
      <c r="K367" s="2" t="s">
        <v>726</v>
      </c>
      <c r="L367" s="2" t="s">
        <v>726</v>
      </c>
      <c r="M367" s="2" t="s">
        <v>726</v>
      </c>
      <c r="N367" s="2" t="s">
        <v>726</v>
      </c>
      <c r="O367" s="2" t="s">
        <v>726</v>
      </c>
      <c r="P367" s="2" t="s">
        <v>726</v>
      </c>
      <c r="Q367" s="2" t="s">
        <v>726</v>
      </c>
      <c r="R367" s="2" t="s">
        <v>726</v>
      </c>
      <c r="S367" s="2" t="s">
        <v>726</v>
      </c>
      <c r="T367" s="2" t="s">
        <v>726</v>
      </c>
      <c r="U367" s="2" t="s">
        <v>726</v>
      </c>
      <c r="V367" s="2" t="s">
        <v>726</v>
      </c>
      <c r="W367" s="2" t="s">
        <v>726</v>
      </c>
      <c r="X367" s="2" t="s">
        <v>726</v>
      </c>
      <c r="Y367" s="2" t="s">
        <v>726</v>
      </c>
      <c r="Z367" s="2" t="s">
        <v>726</v>
      </c>
      <c r="AA367" s="2" t="s">
        <v>726</v>
      </c>
      <c r="AB367" s="2" t="s">
        <v>726</v>
      </c>
      <c r="AC367" s="2" t="s">
        <v>726</v>
      </c>
      <c r="AD367" s="2" t="s">
        <v>726</v>
      </c>
      <c r="AE367" s="2" t="s">
        <v>726</v>
      </c>
      <c r="AF367" s="2" t="s">
        <v>726</v>
      </c>
      <c r="AG367" s="2" t="s">
        <v>726</v>
      </c>
      <c r="AH367" s="2" t="s">
        <v>727</v>
      </c>
      <c r="AI367" s="2" t="s">
        <v>726</v>
      </c>
      <c r="AJ367" s="2" t="s">
        <v>726</v>
      </c>
      <c r="AK367" s="2" t="s">
        <v>726</v>
      </c>
      <c r="AL367" s="2" t="s">
        <v>726</v>
      </c>
      <c r="AM367" s="2" t="s">
        <v>726</v>
      </c>
      <c r="AN367" s="2" t="s">
        <v>726</v>
      </c>
      <c r="AO367" s="2" t="s">
        <v>726</v>
      </c>
      <c r="AQ367" s="2">
        <f t="shared" si="57"/>
        <v>0</v>
      </c>
      <c r="AR367" s="2">
        <f t="shared" si="56"/>
        <v>0</v>
      </c>
      <c r="AT367" s="2">
        <f t="shared" si="58"/>
        <v>0</v>
      </c>
      <c r="AU367" s="2">
        <f t="shared" si="59"/>
        <v>0</v>
      </c>
      <c r="AV367" s="16" t="str">
        <f t="shared" si="60"/>
        <v/>
      </c>
      <c r="AY367" s="2">
        <f t="shared" si="61"/>
        <v>0</v>
      </c>
      <c r="AZ367" s="2">
        <f t="shared" si="62"/>
        <v>0</v>
      </c>
      <c r="BA367" s="2">
        <f t="shared" si="63"/>
        <v>0</v>
      </c>
      <c r="BB367" s="2">
        <f t="shared" si="64"/>
        <v>0</v>
      </c>
      <c r="BC367" s="2">
        <f t="shared" si="65"/>
        <v>0</v>
      </c>
      <c r="BD367" s="2">
        <f t="shared" si="66"/>
        <v>0</v>
      </c>
    </row>
    <row r="368" spans="1:56" ht="15" customHeight="1" x14ac:dyDescent="0.25">
      <c r="A368" s="2" t="s">
        <v>550</v>
      </c>
      <c r="B368" s="2" t="s">
        <v>549</v>
      </c>
      <c r="C368" s="2">
        <v>2017</v>
      </c>
      <c r="D368" s="2" t="s">
        <v>609</v>
      </c>
      <c r="E368" s="2" t="s">
        <v>609</v>
      </c>
      <c r="F368" s="2" t="s">
        <v>609</v>
      </c>
      <c r="G368" s="2" t="s">
        <v>609</v>
      </c>
      <c r="H368" s="2" t="s">
        <v>609</v>
      </c>
      <c r="I368" s="2" t="s">
        <v>609</v>
      </c>
      <c r="J368" s="2" t="s">
        <v>609</v>
      </c>
      <c r="K368" s="2" t="s">
        <v>609</v>
      </c>
      <c r="L368" s="2" t="s">
        <v>609</v>
      </c>
      <c r="M368" s="2" t="s">
        <v>609</v>
      </c>
      <c r="N368" s="2" t="s">
        <v>609</v>
      </c>
      <c r="O368" s="2" t="s">
        <v>609</v>
      </c>
      <c r="P368" s="2" t="s">
        <v>609</v>
      </c>
      <c r="Q368" s="2" t="s">
        <v>609</v>
      </c>
      <c r="R368" s="2" t="s">
        <v>609</v>
      </c>
      <c r="S368" s="2" t="s">
        <v>609</v>
      </c>
      <c r="T368" s="2" t="s">
        <v>609</v>
      </c>
      <c r="U368" s="2" t="s">
        <v>609</v>
      </c>
      <c r="V368" s="2" t="s">
        <v>609</v>
      </c>
      <c r="W368" s="2" t="s">
        <v>609</v>
      </c>
      <c r="X368" s="2" t="s">
        <v>609</v>
      </c>
      <c r="Y368" s="2" t="s">
        <v>609</v>
      </c>
      <c r="Z368" s="2" t="s">
        <v>609</v>
      </c>
      <c r="AA368" s="2" t="s">
        <v>609</v>
      </c>
      <c r="AB368" s="2" t="s">
        <v>609</v>
      </c>
      <c r="AC368" s="2" t="s">
        <v>609</v>
      </c>
      <c r="AD368" s="2" t="s">
        <v>609</v>
      </c>
      <c r="AE368" s="2" t="s">
        <v>609</v>
      </c>
      <c r="AF368" s="2" t="s">
        <v>609</v>
      </c>
      <c r="AG368" s="2" t="s">
        <v>609</v>
      </c>
      <c r="AH368" s="2" t="s">
        <v>609</v>
      </c>
      <c r="AI368" s="2" t="s">
        <v>609</v>
      </c>
      <c r="AJ368" s="2" t="s">
        <v>609</v>
      </c>
      <c r="AK368" s="2" t="s">
        <v>609</v>
      </c>
      <c r="AL368" s="2" t="s">
        <v>609</v>
      </c>
      <c r="AM368" s="2" t="s">
        <v>609</v>
      </c>
      <c r="AN368" s="2" t="s">
        <v>609</v>
      </c>
      <c r="AO368" s="2" t="s">
        <v>609</v>
      </c>
      <c r="AQ368" s="2">
        <f t="shared" si="57"/>
        <v>0</v>
      </c>
      <c r="AR368" s="2">
        <f t="shared" si="56"/>
        <v>0</v>
      </c>
      <c r="AT368" s="2">
        <f t="shared" si="58"/>
        <v>0</v>
      </c>
      <c r="AU368" s="2">
        <f t="shared" si="59"/>
        <v>0</v>
      </c>
      <c r="AV368" s="16" t="str">
        <f t="shared" si="60"/>
        <v/>
      </c>
      <c r="AY368" s="2">
        <f t="shared" si="61"/>
        <v>0</v>
      </c>
      <c r="AZ368" s="2">
        <f t="shared" si="62"/>
        <v>0</v>
      </c>
      <c r="BA368" s="2">
        <f t="shared" si="63"/>
        <v>0</v>
      </c>
      <c r="BB368" s="2">
        <f t="shared" si="64"/>
        <v>0</v>
      </c>
      <c r="BC368" s="2">
        <f t="shared" si="65"/>
        <v>0</v>
      </c>
      <c r="BD368" s="2">
        <f t="shared" si="66"/>
        <v>0</v>
      </c>
    </row>
    <row r="369" spans="1:56" ht="15" customHeight="1" x14ac:dyDescent="0.25">
      <c r="A369" s="2" t="s">
        <v>551</v>
      </c>
      <c r="B369" s="2" t="s">
        <v>552</v>
      </c>
      <c r="C369" s="2">
        <v>2017</v>
      </c>
      <c r="D369" s="2" t="s">
        <v>609</v>
      </c>
      <c r="E369" s="2" t="s">
        <v>609</v>
      </c>
      <c r="F369" s="2" t="s">
        <v>609</v>
      </c>
      <c r="G369" s="2" t="s">
        <v>609</v>
      </c>
      <c r="H369" s="2" t="s">
        <v>609</v>
      </c>
      <c r="I369" s="2" t="s">
        <v>609</v>
      </c>
      <c r="J369" s="2" t="s">
        <v>609</v>
      </c>
      <c r="K369" s="2" t="s">
        <v>609</v>
      </c>
      <c r="L369" s="2" t="s">
        <v>609</v>
      </c>
      <c r="M369" s="2" t="s">
        <v>609</v>
      </c>
      <c r="N369" s="2" t="s">
        <v>609</v>
      </c>
      <c r="O369" s="2" t="s">
        <v>609</v>
      </c>
      <c r="P369" s="2" t="s">
        <v>609</v>
      </c>
      <c r="Q369" s="2" t="s">
        <v>609</v>
      </c>
      <c r="R369" s="2" t="s">
        <v>609</v>
      </c>
      <c r="S369" s="2" t="s">
        <v>609</v>
      </c>
      <c r="T369" s="2" t="s">
        <v>609</v>
      </c>
      <c r="U369" s="2" t="s">
        <v>609</v>
      </c>
      <c r="V369" s="2" t="s">
        <v>609</v>
      </c>
      <c r="W369" s="2" t="s">
        <v>609</v>
      </c>
      <c r="X369" s="2" t="s">
        <v>609</v>
      </c>
      <c r="Y369" s="2" t="s">
        <v>609</v>
      </c>
      <c r="Z369" s="2" t="s">
        <v>609</v>
      </c>
      <c r="AA369" s="2" t="s">
        <v>609</v>
      </c>
      <c r="AB369" s="2" t="s">
        <v>609</v>
      </c>
      <c r="AC369" s="2" t="s">
        <v>609</v>
      </c>
      <c r="AD369" s="2" t="s">
        <v>609</v>
      </c>
      <c r="AE369" s="2" t="s">
        <v>609</v>
      </c>
      <c r="AF369" s="2" t="s">
        <v>609</v>
      </c>
      <c r="AG369" s="2" t="s">
        <v>609</v>
      </c>
      <c r="AH369" s="2" t="s">
        <v>609</v>
      </c>
      <c r="AI369" s="2" t="s">
        <v>609</v>
      </c>
      <c r="AJ369" s="2" t="s">
        <v>609</v>
      </c>
      <c r="AK369" s="2" t="s">
        <v>609</v>
      </c>
      <c r="AL369" s="2" t="s">
        <v>609</v>
      </c>
      <c r="AM369" s="2" t="s">
        <v>609</v>
      </c>
      <c r="AN369" s="2" t="s">
        <v>609</v>
      </c>
      <c r="AO369" s="2" t="s">
        <v>609</v>
      </c>
      <c r="AQ369" s="2">
        <f t="shared" si="57"/>
        <v>0</v>
      </c>
      <c r="AR369" s="2">
        <f t="shared" si="56"/>
        <v>0</v>
      </c>
      <c r="AT369" s="2">
        <f t="shared" si="58"/>
        <v>0</v>
      </c>
      <c r="AU369" s="2">
        <f t="shared" si="59"/>
        <v>0</v>
      </c>
      <c r="AV369" s="16" t="str">
        <f t="shared" si="60"/>
        <v/>
      </c>
      <c r="AY369" s="2">
        <f t="shared" si="61"/>
        <v>0</v>
      </c>
      <c r="AZ369" s="2">
        <f t="shared" si="62"/>
        <v>0</v>
      </c>
      <c r="BA369" s="2">
        <f t="shared" si="63"/>
        <v>0</v>
      </c>
      <c r="BB369" s="2">
        <f t="shared" si="64"/>
        <v>0</v>
      </c>
      <c r="BC369" s="2">
        <f t="shared" si="65"/>
        <v>0</v>
      </c>
      <c r="BD369" s="2">
        <f t="shared" si="66"/>
        <v>0</v>
      </c>
    </row>
    <row r="370" spans="1:56" ht="15" customHeight="1" x14ac:dyDescent="0.25">
      <c r="A370" s="2" t="s">
        <v>553</v>
      </c>
      <c r="B370" s="2" t="s">
        <v>554</v>
      </c>
      <c r="C370" s="2">
        <v>2017</v>
      </c>
      <c r="D370" s="2">
        <v>132.4</v>
      </c>
      <c r="E370" s="2">
        <v>27.2</v>
      </c>
      <c r="F370" s="2" t="s">
        <v>726</v>
      </c>
      <c r="G370" s="2" t="s">
        <v>726</v>
      </c>
      <c r="H370" s="2" t="s">
        <v>726</v>
      </c>
      <c r="I370" s="2">
        <v>188.61</v>
      </c>
      <c r="J370" s="2" t="s">
        <v>726</v>
      </c>
      <c r="K370" s="2" t="s">
        <v>726</v>
      </c>
      <c r="L370" s="2" t="s">
        <v>726</v>
      </c>
      <c r="M370" s="2" t="s">
        <v>726</v>
      </c>
      <c r="N370" s="2" t="s">
        <v>726</v>
      </c>
      <c r="O370" s="2" t="s">
        <v>726</v>
      </c>
      <c r="P370" s="2" t="s">
        <v>726</v>
      </c>
      <c r="Q370" s="2">
        <v>100.49</v>
      </c>
      <c r="R370" s="2">
        <v>53.49</v>
      </c>
      <c r="S370" s="2" t="s">
        <v>726</v>
      </c>
      <c r="T370" s="2">
        <v>7.73</v>
      </c>
      <c r="U370" s="2" t="s">
        <v>726</v>
      </c>
      <c r="V370" s="2" t="s">
        <v>726</v>
      </c>
      <c r="W370" s="2" t="s">
        <v>8</v>
      </c>
      <c r="X370" s="2" t="s">
        <v>726</v>
      </c>
      <c r="Y370" s="2" t="s">
        <v>726</v>
      </c>
      <c r="Z370" s="2" t="s">
        <v>726</v>
      </c>
      <c r="AA370" s="2" t="s">
        <v>726</v>
      </c>
      <c r="AB370" s="2" t="s">
        <v>726</v>
      </c>
      <c r="AC370" s="2" t="s">
        <v>726</v>
      </c>
      <c r="AD370" s="2" t="s">
        <v>726</v>
      </c>
      <c r="AE370" s="2" t="s">
        <v>726</v>
      </c>
      <c r="AF370" s="2" t="s">
        <v>726</v>
      </c>
      <c r="AG370" s="2" t="s">
        <v>726</v>
      </c>
      <c r="AH370" s="2" t="s">
        <v>727</v>
      </c>
      <c r="AI370" s="2" t="s">
        <v>726</v>
      </c>
      <c r="AJ370" s="2" t="s">
        <v>726</v>
      </c>
      <c r="AK370" s="2">
        <v>26.9</v>
      </c>
      <c r="AL370" s="2">
        <v>100</v>
      </c>
      <c r="AM370" s="2" t="s">
        <v>726</v>
      </c>
      <c r="AN370" s="2" t="s">
        <v>726</v>
      </c>
      <c r="AO370" s="2" t="s">
        <v>726</v>
      </c>
      <c r="AQ370" s="2">
        <f t="shared" si="57"/>
        <v>161.70999999999998</v>
      </c>
      <c r="AR370" s="2">
        <f t="shared" si="56"/>
        <v>188.60999999999999</v>
      </c>
      <c r="AT370" s="2">
        <f t="shared" si="58"/>
        <v>132.4</v>
      </c>
      <c r="AU370" s="2">
        <f t="shared" si="59"/>
        <v>27.2</v>
      </c>
      <c r="AV370" s="16">
        <f t="shared" si="60"/>
        <v>0.84619055193255932</v>
      </c>
      <c r="AY370" s="2">
        <f t="shared" si="61"/>
        <v>26.9</v>
      </c>
      <c r="AZ370" s="2">
        <f t="shared" si="62"/>
        <v>26.9</v>
      </c>
      <c r="BA370" s="2">
        <f t="shared" si="63"/>
        <v>0</v>
      </c>
      <c r="BB370" s="2">
        <f t="shared" si="64"/>
        <v>0</v>
      </c>
      <c r="BC370" s="2">
        <f t="shared" si="65"/>
        <v>0</v>
      </c>
      <c r="BD370" s="2">
        <f t="shared" si="66"/>
        <v>0</v>
      </c>
    </row>
    <row r="371" spans="1:56" ht="15" customHeight="1" x14ac:dyDescent="0.25">
      <c r="A371" s="2" t="s">
        <v>555</v>
      </c>
      <c r="B371" s="2" t="s">
        <v>556</v>
      </c>
      <c r="C371" s="2">
        <v>2017</v>
      </c>
      <c r="D371" s="2" t="s">
        <v>726</v>
      </c>
      <c r="E371" s="2" t="s">
        <v>726</v>
      </c>
      <c r="F371" s="2" t="s">
        <v>726</v>
      </c>
      <c r="G371" s="2" t="s">
        <v>726</v>
      </c>
      <c r="H371" s="2" t="s">
        <v>726</v>
      </c>
      <c r="I371" s="2" t="s">
        <v>726</v>
      </c>
      <c r="J371" s="2" t="s">
        <v>726</v>
      </c>
      <c r="K371" s="2" t="s">
        <v>726</v>
      </c>
      <c r="L371" s="2" t="s">
        <v>726</v>
      </c>
      <c r="M371" s="2" t="s">
        <v>726</v>
      </c>
      <c r="N371" s="2" t="s">
        <v>726</v>
      </c>
      <c r="O371" s="2" t="s">
        <v>726</v>
      </c>
      <c r="P371" s="2" t="s">
        <v>726</v>
      </c>
      <c r="Q371" s="2" t="s">
        <v>726</v>
      </c>
      <c r="R371" s="2" t="s">
        <v>726</v>
      </c>
      <c r="S371" s="2" t="s">
        <v>726</v>
      </c>
      <c r="T371" s="2" t="s">
        <v>726</v>
      </c>
      <c r="U371" s="2" t="s">
        <v>726</v>
      </c>
      <c r="V371" s="2" t="s">
        <v>726</v>
      </c>
      <c r="W371" s="2" t="s">
        <v>726</v>
      </c>
      <c r="X371" s="2" t="s">
        <v>726</v>
      </c>
      <c r="Y371" s="2" t="s">
        <v>726</v>
      </c>
      <c r="Z371" s="2" t="s">
        <v>726</v>
      </c>
      <c r="AA371" s="2" t="s">
        <v>726</v>
      </c>
      <c r="AB371" s="2" t="s">
        <v>726</v>
      </c>
      <c r="AC371" s="2" t="s">
        <v>726</v>
      </c>
      <c r="AD371" s="2" t="s">
        <v>726</v>
      </c>
      <c r="AE371" s="2" t="s">
        <v>726</v>
      </c>
      <c r="AF371" s="2" t="s">
        <v>726</v>
      </c>
      <c r="AG371" s="2" t="s">
        <v>726</v>
      </c>
      <c r="AH371" s="2" t="s">
        <v>727</v>
      </c>
      <c r="AI371" s="2" t="s">
        <v>726</v>
      </c>
      <c r="AJ371" s="2" t="s">
        <v>726</v>
      </c>
      <c r="AK371" s="2" t="s">
        <v>726</v>
      </c>
      <c r="AL371" s="2" t="s">
        <v>726</v>
      </c>
      <c r="AM371" s="2" t="s">
        <v>726</v>
      </c>
      <c r="AN371" s="2" t="s">
        <v>726</v>
      </c>
      <c r="AO371" s="2" t="s">
        <v>726</v>
      </c>
      <c r="AQ371" s="2">
        <f t="shared" si="57"/>
        <v>0</v>
      </c>
      <c r="AR371" s="2">
        <f t="shared" si="56"/>
        <v>0</v>
      </c>
      <c r="AT371" s="2">
        <f t="shared" si="58"/>
        <v>0</v>
      </c>
      <c r="AU371" s="2">
        <f t="shared" si="59"/>
        <v>0</v>
      </c>
      <c r="AV371" s="16" t="str">
        <f t="shared" si="60"/>
        <v/>
      </c>
      <c r="AY371" s="2">
        <f t="shared" si="61"/>
        <v>0</v>
      </c>
      <c r="AZ371" s="2">
        <f t="shared" si="62"/>
        <v>0</v>
      </c>
      <c r="BA371" s="2">
        <f t="shared" si="63"/>
        <v>0</v>
      </c>
      <c r="BB371" s="2">
        <f t="shared" si="64"/>
        <v>0</v>
      </c>
      <c r="BC371" s="2">
        <f t="shared" si="65"/>
        <v>0</v>
      </c>
      <c r="BD371" s="2">
        <f t="shared" si="66"/>
        <v>0</v>
      </c>
    </row>
    <row r="372" spans="1:56" ht="15" customHeight="1" x14ac:dyDescent="0.25">
      <c r="A372" s="2" t="s">
        <v>557</v>
      </c>
      <c r="B372" s="2" t="s">
        <v>558</v>
      </c>
      <c r="C372" s="2">
        <v>2017</v>
      </c>
      <c r="D372" s="2">
        <v>90.1</v>
      </c>
      <c r="E372" s="2">
        <v>21.8</v>
      </c>
      <c r="F372" s="2" t="s">
        <v>726</v>
      </c>
      <c r="G372" s="2" t="s">
        <v>726</v>
      </c>
      <c r="H372" s="2" t="s">
        <v>726</v>
      </c>
      <c r="I372" s="2">
        <v>160.1</v>
      </c>
      <c r="J372" s="2" t="s">
        <v>726</v>
      </c>
      <c r="K372" s="2" t="s">
        <v>726</v>
      </c>
      <c r="L372" s="2" t="s">
        <v>726</v>
      </c>
      <c r="M372" s="2" t="s">
        <v>726</v>
      </c>
      <c r="N372" s="2" t="s">
        <v>726</v>
      </c>
      <c r="O372" s="2" t="s">
        <v>726</v>
      </c>
      <c r="P372" s="2" t="s">
        <v>726</v>
      </c>
      <c r="Q372" s="2">
        <v>134.9</v>
      </c>
      <c r="R372" s="2" t="s">
        <v>726</v>
      </c>
      <c r="S372" s="2" t="s">
        <v>726</v>
      </c>
      <c r="T372" s="2" t="s">
        <v>726</v>
      </c>
      <c r="U372" s="2" t="s">
        <v>726</v>
      </c>
      <c r="V372" s="2" t="s">
        <v>726</v>
      </c>
      <c r="W372" s="2" t="s">
        <v>8</v>
      </c>
      <c r="X372" s="2" t="s">
        <v>726</v>
      </c>
      <c r="Y372" s="2" t="s">
        <v>726</v>
      </c>
      <c r="Z372" s="2" t="s">
        <v>726</v>
      </c>
      <c r="AA372" s="2" t="s">
        <v>726</v>
      </c>
      <c r="AB372" s="2" t="s">
        <v>726</v>
      </c>
      <c r="AC372" s="2" t="s">
        <v>726</v>
      </c>
      <c r="AD372" s="2" t="s">
        <v>726</v>
      </c>
      <c r="AE372" s="2" t="s">
        <v>726</v>
      </c>
      <c r="AF372" s="2" t="s">
        <v>726</v>
      </c>
      <c r="AG372" s="2" t="s">
        <v>726</v>
      </c>
      <c r="AH372" s="2" t="s">
        <v>727</v>
      </c>
      <c r="AI372" s="2" t="s">
        <v>726</v>
      </c>
      <c r="AJ372" s="2" t="s">
        <v>726</v>
      </c>
      <c r="AK372" s="2">
        <v>25.2</v>
      </c>
      <c r="AL372" s="2">
        <v>100</v>
      </c>
      <c r="AM372" s="2">
        <v>0</v>
      </c>
      <c r="AN372" s="2">
        <v>0</v>
      </c>
      <c r="AO372" s="2">
        <v>0</v>
      </c>
      <c r="AQ372" s="2">
        <f t="shared" si="57"/>
        <v>134.9</v>
      </c>
      <c r="AR372" s="2">
        <f t="shared" si="56"/>
        <v>160.1</v>
      </c>
      <c r="AT372" s="2">
        <f t="shared" si="58"/>
        <v>90.1</v>
      </c>
      <c r="AU372" s="2">
        <f t="shared" si="59"/>
        <v>21.8</v>
      </c>
      <c r="AV372" s="16">
        <f t="shared" si="60"/>
        <v>0.6989381636477201</v>
      </c>
      <c r="AY372" s="2">
        <f t="shared" si="61"/>
        <v>25.2</v>
      </c>
      <c r="AZ372" s="2">
        <f t="shared" si="62"/>
        <v>25.2</v>
      </c>
      <c r="BA372" s="2">
        <f t="shared" si="63"/>
        <v>0</v>
      </c>
      <c r="BB372" s="2">
        <f t="shared" si="64"/>
        <v>0</v>
      </c>
      <c r="BC372" s="2">
        <f t="shared" si="65"/>
        <v>0</v>
      </c>
      <c r="BD372" s="2">
        <f t="shared" si="66"/>
        <v>0</v>
      </c>
    </row>
    <row r="373" spans="1:56" ht="15" customHeight="1" x14ac:dyDescent="0.25">
      <c r="A373" s="2" t="s">
        <v>758</v>
      </c>
      <c r="B373" s="9" t="s">
        <v>1112</v>
      </c>
      <c r="C373" s="2">
        <v>2017</v>
      </c>
      <c r="D373" s="2" t="s">
        <v>609</v>
      </c>
      <c r="E373" s="2" t="s">
        <v>609</v>
      </c>
      <c r="F373" s="2" t="s">
        <v>609</v>
      </c>
      <c r="G373" s="2" t="s">
        <v>609</v>
      </c>
      <c r="H373" s="2" t="s">
        <v>609</v>
      </c>
      <c r="I373" s="2" t="s">
        <v>609</v>
      </c>
      <c r="J373" s="2" t="s">
        <v>609</v>
      </c>
      <c r="K373" s="2" t="s">
        <v>609</v>
      </c>
      <c r="L373" s="2" t="s">
        <v>609</v>
      </c>
      <c r="M373" s="2" t="s">
        <v>609</v>
      </c>
      <c r="N373" s="2" t="s">
        <v>609</v>
      </c>
      <c r="O373" s="2" t="s">
        <v>609</v>
      </c>
      <c r="P373" s="2" t="s">
        <v>609</v>
      </c>
      <c r="Q373" s="2" t="s">
        <v>609</v>
      </c>
      <c r="R373" s="2" t="s">
        <v>609</v>
      </c>
      <c r="S373" s="2" t="s">
        <v>609</v>
      </c>
      <c r="T373" s="2" t="s">
        <v>609</v>
      </c>
      <c r="U373" s="2" t="s">
        <v>609</v>
      </c>
      <c r="V373" s="2" t="s">
        <v>609</v>
      </c>
      <c r="W373" s="2" t="s">
        <v>609</v>
      </c>
      <c r="X373" s="2" t="s">
        <v>609</v>
      </c>
      <c r="Y373" s="2" t="s">
        <v>609</v>
      </c>
      <c r="Z373" s="2" t="s">
        <v>609</v>
      </c>
      <c r="AA373" s="2" t="s">
        <v>609</v>
      </c>
      <c r="AB373" s="2" t="s">
        <v>609</v>
      </c>
      <c r="AC373" s="2" t="s">
        <v>609</v>
      </c>
      <c r="AD373" s="2" t="s">
        <v>609</v>
      </c>
      <c r="AE373" s="2" t="s">
        <v>609</v>
      </c>
      <c r="AF373" s="2" t="s">
        <v>609</v>
      </c>
      <c r="AG373" s="2" t="s">
        <v>609</v>
      </c>
      <c r="AH373" s="2" t="s">
        <v>609</v>
      </c>
      <c r="AI373" s="2" t="s">
        <v>609</v>
      </c>
      <c r="AJ373" s="2" t="s">
        <v>609</v>
      </c>
      <c r="AK373" s="2" t="s">
        <v>609</v>
      </c>
      <c r="AL373" s="2" t="s">
        <v>609</v>
      </c>
      <c r="AM373" s="2" t="s">
        <v>609</v>
      </c>
      <c r="AN373" s="2" t="s">
        <v>609</v>
      </c>
      <c r="AO373" s="2" t="s">
        <v>609</v>
      </c>
      <c r="AQ373" s="2">
        <f t="shared" si="57"/>
        <v>0</v>
      </c>
      <c r="AR373" s="2">
        <f t="shared" si="56"/>
        <v>0</v>
      </c>
      <c r="AT373" s="2">
        <f t="shared" si="58"/>
        <v>0</v>
      </c>
      <c r="AU373" s="2">
        <f t="shared" si="59"/>
        <v>0</v>
      </c>
      <c r="AV373" s="16" t="str">
        <f t="shared" si="60"/>
        <v/>
      </c>
      <c r="AY373" s="2">
        <f t="shared" si="61"/>
        <v>0</v>
      </c>
      <c r="AZ373" s="2">
        <f t="shared" si="62"/>
        <v>0</v>
      </c>
      <c r="BA373" s="2">
        <f t="shared" si="63"/>
        <v>0</v>
      </c>
      <c r="BB373" s="2">
        <f t="shared" si="64"/>
        <v>0</v>
      </c>
      <c r="BC373" s="2">
        <f t="shared" si="65"/>
        <v>0</v>
      </c>
      <c r="BD373" s="2">
        <f t="shared" si="66"/>
        <v>0</v>
      </c>
    </row>
    <row r="374" spans="1:56" ht="15" customHeight="1" x14ac:dyDescent="0.25">
      <c r="A374" s="2" t="s">
        <v>559</v>
      </c>
      <c r="B374" s="2" t="s">
        <v>560</v>
      </c>
      <c r="C374" s="2">
        <v>2017</v>
      </c>
      <c r="D374" s="2" t="s">
        <v>726</v>
      </c>
      <c r="E374" s="2" t="s">
        <v>726</v>
      </c>
      <c r="F374" s="2" t="s">
        <v>726</v>
      </c>
      <c r="G374" s="2" t="s">
        <v>726</v>
      </c>
      <c r="H374" s="2" t="s">
        <v>726</v>
      </c>
      <c r="I374" s="2" t="s">
        <v>726</v>
      </c>
      <c r="J374" s="2" t="s">
        <v>726</v>
      </c>
      <c r="K374" s="2" t="s">
        <v>726</v>
      </c>
      <c r="L374" s="2" t="s">
        <v>726</v>
      </c>
      <c r="M374" s="2" t="s">
        <v>726</v>
      </c>
      <c r="N374" s="2" t="s">
        <v>726</v>
      </c>
      <c r="O374" s="2" t="s">
        <v>609</v>
      </c>
      <c r="P374" s="2" t="s">
        <v>726</v>
      </c>
      <c r="Q374" s="2" t="s">
        <v>726</v>
      </c>
      <c r="R374" s="2" t="s">
        <v>726</v>
      </c>
      <c r="S374" s="2" t="s">
        <v>726</v>
      </c>
      <c r="T374" s="2" t="s">
        <v>726</v>
      </c>
      <c r="U374" s="2" t="s">
        <v>726</v>
      </c>
      <c r="V374" s="2" t="s">
        <v>726</v>
      </c>
      <c r="W374" s="2" t="s">
        <v>726</v>
      </c>
      <c r="X374" s="2" t="s">
        <v>726</v>
      </c>
      <c r="Y374" s="2" t="s">
        <v>726</v>
      </c>
      <c r="Z374" s="2" t="s">
        <v>726</v>
      </c>
      <c r="AA374" s="2" t="s">
        <v>726</v>
      </c>
      <c r="AB374" s="2" t="s">
        <v>726</v>
      </c>
      <c r="AC374" s="2" t="s">
        <v>726</v>
      </c>
      <c r="AD374" s="2" t="s">
        <v>726</v>
      </c>
      <c r="AE374" s="2" t="s">
        <v>726</v>
      </c>
      <c r="AF374" s="2" t="s">
        <v>726</v>
      </c>
      <c r="AG374" s="2" t="s">
        <v>726</v>
      </c>
      <c r="AH374" s="2" t="s">
        <v>727</v>
      </c>
      <c r="AI374" s="2" t="s">
        <v>726</v>
      </c>
      <c r="AJ374" s="2" t="s">
        <v>726</v>
      </c>
      <c r="AK374" s="2" t="s">
        <v>726</v>
      </c>
      <c r="AL374" s="2" t="s">
        <v>726</v>
      </c>
      <c r="AM374" s="2" t="s">
        <v>726</v>
      </c>
      <c r="AN374" s="2" t="s">
        <v>726</v>
      </c>
      <c r="AO374" s="2" t="s">
        <v>726</v>
      </c>
      <c r="AQ374" s="2">
        <f t="shared" si="57"/>
        <v>0</v>
      </c>
      <c r="AR374" s="2">
        <f t="shared" si="56"/>
        <v>0</v>
      </c>
      <c r="AT374" s="2">
        <f t="shared" si="58"/>
        <v>0</v>
      </c>
      <c r="AU374" s="2">
        <f t="shared" si="59"/>
        <v>0</v>
      </c>
      <c r="AV374" s="16" t="str">
        <f t="shared" si="60"/>
        <v/>
      </c>
      <c r="AY374" s="2">
        <f t="shared" si="61"/>
        <v>0</v>
      </c>
      <c r="AZ374" s="2">
        <f t="shared" si="62"/>
        <v>0</v>
      </c>
      <c r="BA374" s="2">
        <f t="shared" si="63"/>
        <v>0</v>
      </c>
      <c r="BB374" s="2">
        <f t="shared" si="64"/>
        <v>0</v>
      </c>
      <c r="BC374" s="2">
        <f t="shared" si="65"/>
        <v>0</v>
      </c>
      <c r="BD374" s="2">
        <f t="shared" si="66"/>
        <v>0</v>
      </c>
    </row>
    <row r="375" spans="1:56" ht="15" customHeight="1" x14ac:dyDescent="0.25">
      <c r="A375" s="2" t="s">
        <v>559</v>
      </c>
      <c r="B375" s="2" t="s">
        <v>561</v>
      </c>
      <c r="C375" s="2">
        <v>2017</v>
      </c>
      <c r="D375" s="2" t="s">
        <v>726</v>
      </c>
      <c r="E375" s="2" t="s">
        <v>726</v>
      </c>
      <c r="F375" s="2" t="s">
        <v>726</v>
      </c>
      <c r="G375" s="2" t="s">
        <v>726</v>
      </c>
      <c r="H375" s="2" t="s">
        <v>726</v>
      </c>
      <c r="I375" s="2" t="s">
        <v>726</v>
      </c>
      <c r="J375" s="2" t="s">
        <v>726</v>
      </c>
      <c r="K375" s="2" t="s">
        <v>726</v>
      </c>
      <c r="L375" s="2" t="s">
        <v>726</v>
      </c>
      <c r="M375" s="2" t="s">
        <v>726</v>
      </c>
      <c r="N375" s="2" t="s">
        <v>726</v>
      </c>
      <c r="O375" s="2" t="s">
        <v>609</v>
      </c>
      <c r="P375" s="2" t="s">
        <v>726</v>
      </c>
      <c r="Q375" s="2" t="s">
        <v>726</v>
      </c>
      <c r="R375" s="2" t="s">
        <v>726</v>
      </c>
      <c r="S375" s="2" t="s">
        <v>726</v>
      </c>
      <c r="T375" s="2" t="s">
        <v>726</v>
      </c>
      <c r="U375" s="2" t="s">
        <v>726</v>
      </c>
      <c r="V375" s="2" t="s">
        <v>726</v>
      </c>
      <c r="W375" s="2" t="s">
        <v>726</v>
      </c>
      <c r="X375" s="2" t="s">
        <v>726</v>
      </c>
      <c r="Y375" s="2" t="s">
        <v>726</v>
      </c>
      <c r="Z375" s="2" t="s">
        <v>726</v>
      </c>
      <c r="AA375" s="2" t="s">
        <v>726</v>
      </c>
      <c r="AB375" s="2" t="s">
        <v>726</v>
      </c>
      <c r="AC375" s="2" t="s">
        <v>726</v>
      </c>
      <c r="AD375" s="2" t="s">
        <v>726</v>
      </c>
      <c r="AE375" s="2" t="s">
        <v>726</v>
      </c>
      <c r="AF375" s="2" t="s">
        <v>726</v>
      </c>
      <c r="AG375" s="2" t="s">
        <v>726</v>
      </c>
      <c r="AH375" s="2" t="s">
        <v>727</v>
      </c>
      <c r="AI375" s="2" t="s">
        <v>726</v>
      </c>
      <c r="AJ375" s="2" t="s">
        <v>726</v>
      </c>
      <c r="AK375" s="2" t="s">
        <v>726</v>
      </c>
      <c r="AL375" s="2" t="s">
        <v>726</v>
      </c>
      <c r="AM375" s="2" t="s">
        <v>726</v>
      </c>
      <c r="AN375" s="2" t="s">
        <v>726</v>
      </c>
      <c r="AO375" s="2" t="s">
        <v>726</v>
      </c>
      <c r="AQ375" s="2">
        <f t="shared" si="57"/>
        <v>0</v>
      </c>
      <c r="AR375" s="2">
        <f t="shared" si="56"/>
        <v>0</v>
      </c>
      <c r="AT375" s="2">
        <f t="shared" si="58"/>
        <v>0</v>
      </c>
      <c r="AU375" s="2">
        <f t="shared" si="59"/>
        <v>0</v>
      </c>
      <c r="AV375" s="16" t="str">
        <f t="shared" si="60"/>
        <v/>
      </c>
      <c r="AY375" s="2">
        <f t="shared" si="61"/>
        <v>0</v>
      </c>
      <c r="AZ375" s="2">
        <f t="shared" si="62"/>
        <v>0</v>
      </c>
      <c r="BA375" s="2">
        <f t="shared" si="63"/>
        <v>0</v>
      </c>
      <c r="BB375" s="2">
        <f t="shared" si="64"/>
        <v>0</v>
      </c>
      <c r="BC375" s="2">
        <f t="shared" si="65"/>
        <v>0</v>
      </c>
      <c r="BD375" s="2">
        <f t="shared" si="66"/>
        <v>0</v>
      </c>
    </row>
    <row r="376" spans="1:56" ht="15" customHeight="1" x14ac:dyDescent="0.25">
      <c r="A376" s="2" t="s">
        <v>559</v>
      </c>
      <c r="B376" s="2" t="s">
        <v>562</v>
      </c>
      <c r="C376" s="2">
        <v>2017</v>
      </c>
      <c r="D376" s="2">
        <v>227.952</v>
      </c>
      <c r="E376" s="2">
        <v>67.673000000000002</v>
      </c>
      <c r="F376" s="2" t="s">
        <v>726</v>
      </c>
      <c r="G376" s="2" t="s">
        <v>726</v>
      </c>
      <c r="H376" s="2" t="s">
        <v>726</v>
      </c>
      <c r="I376" s="2">
        <v>378.80200000000002</v>
      </c>
      <c r="J376" s="2" t="s">
        <v>726</v>
      </c>
      <c r="K376" s="2">
        <v>0.38</v>
      </c>
      <c r="L376" s="2" t="s">
        <v>726</v>
      </c>
      <c r="M376" s="2" t="s">
        <v>726</v>
      </c>
      <c r="N376" s="2" t="s">
        <v>726</v>
      </c>
      <c r="O376" s="2" t="s">
        <v>726</v>
      </c>
      <c r="P376" s="2" t="s">
        <v>726</v>
      </c>
      <c r="Q376" s="2" t="s">
        <v>726</v>
      </c>
      <c r="R376" s="2" t="s">
        <v>726</v>
      </c>
      <c r="S376" s="2" t="s">
        <v>726</v>
      </c>
      <c r="T376" s="2" t="s">
        <v>726</v>
      </c>
      <c r="U376" s="2" t="s">
        <v>726</v>
      </c>
      <c r="V376" s="2" t="s">
        <v>726</v>
      </c>
      <c r="W376" s="2" t="s">
        <v>726</v>
      </c>
      <c r="X376" s="2" t="s">
        <v>726</v>
      </c>
      <c r="Y376" s="2" t="s">
        <v>726</v>
      </c>
      <c r="Z376" s="2" t="s">
        <v>726</v>
      </c>
      <c r="AA376" s="2">
        <v>0.35699999999999998</v>
      </c>
      <c r="AB376" s="2" t="s">
        <v>726</v>
      </c>
      <c r="AC376" s="2" t="s">
        <v>726</v>
      </c>
      <c r="AD376" s="2">
        <v>0.71099999999999997</v>
      </c>
      <c r="AE376" s="2" t="s">
        <v>726</v>
      </c>
      <c r="AF376" s="2">
        <v>336.87099999999998</v>
      </c>
      <c r="AG376" s="2">
        <v>0.38</v>
      </c>
      <c r="AH376" s="2" t="s">
        <v>730</v>
      </c>
      <c r="AI376" s="2">
        <v>40.5</v>
      </c>
      <c r="AJ376" s="2" t="s">
        <v>726</v>
      </c>
      <c r="AK376" s="2">
        <v>40.482999999999997</v>
      </c>
      <c r="AL376" s="2">
        <v>0</v>
      </c>
      <c r="AM376" s="2">
        <v>100</v>
      </c>
      <c r="AN376" s="2">
        <v>0</v>
      </c>
      <c r="AO376" s="2">
        <v>0</v>
      </c>
      <c r="AQ376" s="2">
        <f t="shared" si="57"/>
        <v>338.31899999999996</v>
      </c>
      <c r="AR376" s="2">
        <f t="shared" si="56"/>
        <v>378.80199999999996</v>
      </c>
      <c r="AT376" s="2">
        <f t="shared" si="58"/>
        <v>227.952</v>
      </c>
      <c r="AU376" s="2">
        <f t="shared" si="59"/>
        <v>67.673000000000002</v>
      </c>
      <c r="AV376" s="16">
        <f t="shared" si="60"/>
        <v>0.78042090590862778</v>
      </c>
      <c r="AY376" s="2">
        <f t="shared" si="61"/>
        <v>40.482999999999997</v>
      </c>
      <c r="AZ376" s="2">
        <f t="shared" si="62"/>
        <v>0</v>
      </c>
      <c r="BA376" s="2">
        <f t="shared" si="63"/>
        <v>40.482999999999997</v>
      </c>
      <c r="BB376" s="2">
        <f t="shared" si="64"/>
        <v>0</v>
      </c>
      <c r="BC376" s="2">
        <f t="shared" si="65"/>
        <v>0</v>
      </c>
      <c r="BD376" s="2">
        <f t="shared" si="66"/>
        <v>0</v>
      </c>
    </row>
    <row r="377" spans="1:56" ht="15" customHeight="1" x14ac:dyDescent="0.25">
      <c r="A377" s="2" t="s">
        <v>563</v>
      </c>
      <c r="B377" s="2" t="s">
        <v>564</v>
      </c>
      <c r="C377" s="2">
        <v>2017</v>
      </c>
      <c r="D377" s="2" t="s">
        <v>726</v>
      </c>
      <c r="E377" s="2" t="s">
        <v>726</v>
      </c>
      <c r="F377" s="2" t="s">
        <v>726</v>
      </c>
      <c r="G377" s="2" t="s">
        <v>726</v>
      </c>
      <c r="H377" s="2" t="s">
        <v>726</v>
      </c>
      <c r="I377" s="2" t="s">
        <v>726</v>
      </c>
      <c r="J377" s="2" t="s">
        <v>726</v>
      </c>
      <c r="K377" s="2" t="s">
        <v>726</v>
      </c>
      <c r="L377" s="2" t="s">
        <v>726</v>
      </c>
      <c r="M377" s="2" t="s">
        <v>726</v>
      </c>
      <c r="N377" s="2" t="s">
        <v>726</v>
      </c>
      <c r="O377" s="2" t="s">
        <v>726</v>
      </c>
      <c r="P377" s="2" t="s">
        <v>726</v>
      </c>
      <c r="Q377" s="2" t="s">
        <v>726</v>
      </c>
      <c r="R377" s="2" t="s">
        <v>726</v>
      </c>
      <c r="S377" s="2" t="s">
        <v>726</v>
      </c>
      <c r="T377" s="2" t="s">
        <v>726</v>
      </c>
      <c r="U377" s="2" t="s">
        <v>726</v>
      </c>
      <c r="V377" s="2" t="s">
        <v>726</v>
      </c>
      <c r="W377" s="2" t="s">
        <v>726</v>
      </c>
      <c r="X377" s="2" t="s">
        <v>726</v>
      </c>
      <c r="Y377" s="2" t="s">
        <v>726</v>
      </c>
      <c r="Z377" s="2" t="s">
        <v>726</v>
      </c>
      <c r="AA377" s="2" t="s">
        <v>726</v>
      </c>
      <c r="AB377" s="2" t="s">
        <v>726</v>
      </c>
      <c r="AC377" s="2" t="s">
        <v>726</v>
      </c>
      <c r="AD377" s="2" t="s">
        <v>726</v>
      </c>
      <c r="AE377" s="2" t="s">
        <v>726</v>
      </c>
      <c r="AF377" s="2" t="s">
        <v>726</v>
      </c>
      <c r="AG377" s="2" t="s">
        <v>726</v>
      </c>
      <c r="AH377" s="2" t="s">
        <v>727</v>
      </c>
      <c r="AI377" s="2" t="s">
        <v>726</v>
      </c>
      <c r="AJ377" s="2" t="s">
        <v>726</v>
      </c>
      <c r="AK377" s="2" t="s">
        <v>726</v>
      </c>
      <c r="AL377" s="2" t="s">
        <v>726</v>
      </c>
      <c r="AM377" s="2" t="s">
        <v>726</v>
      </c>
      <c r="AN377" s="2" t="s">
        <v>726</v>
      </c>
      <c r="AO377" s="2" t="s">
        <v>726</v>
      </c>
      <c r="AQ377" s="2">
        <f t="shared" si="57"/>
        <v>0</v>
      </c>
      <c r="AR377" s="2">
        <f t="shared" si="56"/>
        <v>0</v>
      </c>
      <c r="AT377" s="2">
        <f t="shared" si="58"/>
        <v>0</v>
      </c>
      <c r="AU377" s="2">
        <f t="shared" si="59"/>
        <v>0</v>
      </c>
      <c r="AV377" s="16" t="str">
        <f t="shared" si="60"/>
        <v/>
      </c>
      <c r="AY377" s="2">
        <f t="shared" si="61"/>
        <v>0</v>
      </c>
      <c r="AZ377" s="2">
        <f t="shared" si="62"/>
        <v>0</v>
      </c>
      <c r="BA377" s="2">
        <f t="shared" si="63"/>
        <v>0</v>
      </c>
      <c r="BB377" s="2">
        <f t="shared" si="64"/>
        <v>0</v>
      </c>
      <c r="BC377" s="2">
        <f t="shared" si="65"/>
        <v>0</v>
      </c>
      <c r="BD377" s="2">
        <f t="shared" si="66"/>
        <v>0</v>
      </c>
    </row>
    <row r="378" spans="1:56" ht="15" customHeight="1" x14ac:dyDescent="0.25">
      <c r="A378" s="2" t="s">
        <v>563</v>
      </c>
      <c r="B378" s="2" t="s">
        <v>565</v>
      </c>
      <c r="C378" s="2">
        <v>2017</v>
      </c>
      <c r="D378" s="2" t="s">
        <v>726</v>
      </c>
      <c r="E378" s="2" t="s">
        <v>726</v>
      </c>
      <c r="F378" s="2" t="s">
        <v>726</v>
      </c>
      <c r="G378" s="2" t="s">
        <v>726</v>
      </c>
      <c r="H378" s="2" t="s">
        <v>726</v>
      </c>
      <c r="I378" s="2" t="s">
        <v>726</v>
      </c>
      <c r="J378" s="2" t="s">
        <v>726</v>
      </c>
      <c r="K378" s="2" t="s">
        <v>726</v>
      </c>
      <c r="L378" s="2" t="s">
        <v>726</v>
      </c>
      <c r="M378" s="2" t="s">
        <v>726</v>
      </c>
      <c r="N378" s="2" t="s">
        <v>726</v>
      </c>
      <c r="O378" s="2" t="s">
        <v>726</v>
      </c>
      <c r="P378" s="2" t="s">
        <v>726</v>
      </c>
      <c r="Q378" s="2" t="s">
        <v>726</v>
      </c>
      <c r="R378" s="2" t="s">
        <v>726</v>
      </c>
      <c r="S378" s="2" t="s">
        <v>726</v>
      </c>
      <c r="T378" s="2" t="s">
        <v>726</v>
      </c>
      <c r="U378" s="2" t="s">
        <v>726</v>
      </c>
      <c r="V378" s="2" t="s">
        <v>726</v>
      </c>
      <c r="W378" s="2" t="s">
        <v>726</v>
      </c>
      <c r="X378" s="2" t="s">
        <v>726</v>
      </c>
      <c r="Y378" s="2" t="s">
        <v>726</v>
      </c>
      <c r="Z378" s="2" t="s">
        <v>726</v>
      </c>
      <c r="AA378" s="2" t="s">
        <v>726</v>
      </c>
      <c r="AB378" s="2" t="s">
        <v>726</v>
      </c>
      <c r="AC378" s="2" t="s">
        <v>726</v>
      </c>
      <c r="AD378" s="2" t="s">
        <v>726</v>
      </c>
      <c r="AE378" s="2" t="s">
        <v>726</v>
      </c>
      <c r="AF378" s="2" t="s">
        <v>726</v>
      </c>
      <c r="AG378" s="2" t="s">
        <v>726</v>
      </c>
      <c r="AH378" s="2" t="s">
        <v>727</v>
      </c>
      <c r="AI378" s="2" t="s">
        <v>726</v>
      </c>
      <c r="AJ378" s="2" t="s">
        <v>726</v>
      </c>
      <c r="AK378" s="2" t="s">
        <v>726</v>
      </c>
      <c r="AL378" s="2" t="s">
        <v>726</v>
      </c>
      <c r="AM378" s="2" t="s">
        <v>726</v>
      </c>
      <c r="AN378" s="2" t="s">
        <v>726</v>
      </c>
      <c r="AO378" s="2" t="s">
        <v>726</v>
      </c>
      <c r="AQ378" s="2">
        <f t="shared" si="57"/>
        <v>0</v>
      </c>
      <c r="AR378" s="2">
        <f t="shared" si="56"/>
        <v>0</v>
      </c>
      <c r="AT378" s="2">
        <f t="shared" si="58"/>
        <v>0</v>
      </c>
      <c r="AU378" s="2">
        <f t="shared" si="59"/>
        <v>0</v>
      </c>
      <c r="AV378" s="16" t="str">
        <f t="shared" si="60"/>
        <v/>
      </c>
      <c r="AY378" s="2">
        <f t="shared" si="61"/>
        <v>0</v>
      </c>
      <c r="AZ378" s="2">
        <f t="shared" si="62"/>
        <v>0</v>
      </c>
      <c r="BA378" s="2">
        <f t="shared" si="63"/>
        <v>0</v>
      </c>
      <c r="BB378" s="2">
        <f t="shared" si="64"/>
        <v>0</v>
      </c>
      <c r="BC378" s="2">
        <f t="shared" si="65"/>
        <v>0</v>
      </c>
      <c r="BD378" s="2">
        <f t="shared" si="66"/>
        <v>0</v>
      </c>
    </row>
    <row r="379" spans="1:56" ht="15" customHeight="1" x14ac:dyDescent="0.25">
      <c r="A379" s="2" t="s">
        <v>563</v>
      </c>
      <c r="B379" s="2" t="s">
        <v>566</v>
      </c>
      <c r="C379" s="2">
        <v>2017</v>
      </c>
      <c r="D379" s="2" t="s">
        <v>726</v>
      </c>
      <c r="E379" s="2" t="s">
        <v>726</v>
      </c>
      <c r="F379" s="2" t="s">
        <v>726</v>
      </c>
      <c r="G379" s="2" t="s">
        <v>726</v>
      </c>
      <c r="H379" s="2" t="s">
        <v>726</v>
      </c>
      <c r="I379" s="2" t="s">
        <v>726</v>
      </c>
      <c r="J379" s="2" t="s">
        <v>726</v>
      </c>
      <c r="K379" s="2" t="s">
        <v>726</v>
      </c>
      <c r="L379" s="2" t="s">
        <v>726</v>
      </c>
      <c r="M379" s="2" t="s">
        <v>726</v>
      </c>
      <c r="N379" s="2" t="s">
        <v>726</v>
      </c>
      <c r="O379" s="2" t="s">
        <v>726</v>
      </c>
      <c r="P379" s="2" t="s">
        <v>726</v>
      </c>
      <c r="Q379" s="2" t="s">
        <v>726</v>
      </c>
      <c r="R379" s="2" t="s">
        <v>726</v>
      </c>
      <c r="S379" s="2" t="s">
        <v>726</v>
      </c>
      <c r="T379" s="2" t="s">
        <v>726</v>
      </c>
      <c r="U379" s="2" t="s">
        <v>726</v>
      </c>
      <c r="V379" s="2" t="s">
        <v>726</v>
      </c>
      <c r="W379" s="2" t="s">
        <v>726</v>
      </c>
      <c r="X379" s="2" t="s">
        <v>726</v>
      </c>
      <c r="Y379" s="2" t="s">
        <v>726</v>
      </c>
      <c r="Z379" s="2" t="s">
        <v>726</v>
      </c>
      <c r="AA379" s="2" t="s">
        <v>726</v>
      </c>
      <c r="AB379" s="2" t="s">
        <v>726</v>
      </c>
      <c r="AC379" s="2" t="s">
        <v>726</v>
      </c>
      <c r="AD379" s="2" t="s">
        <v>726</v>
      </c>
      <c r="AE379" s="2" t="s">
        <v>726</v>
      </c>
      <c r="AF379" s="2" t="s">
        <v>726</v>
      </c>
      <c r="AG379" s="2" t="s">
        <v>726</v>
      </c>
      <c r="AH379" s="2" t="s">
        <v>727</v>
      </c>
      <c r="AI379" s="2" t="s">
        <v>726</v>
      </c>
      <c r="AJ379" s="2" t="s">
        <v>726</v>
      </c>
      <c r="AK379" s="2" t="s">
        <v>726</v>
      </c>
      <c r="AL379" s="2" t="s">
        <v>726</v>
      </c>
      <c r="AM379" s="2" t="s">
        <v>726</v>
      </c>
      <c r="AN379" s="2" t="s">
        <v>726</v>
      </c>
      <c r="AO379" s="2" t="s">
        <v>726</v>
      </c>
      <c r="AQ379" s="2">
        <f t="shared" si="57"/>
        <v>0</v>
      </c>
      <c r="AR379" s="2">
        <f t="shared" si="56"/>
        <v>0</v>
      </c>
      <c r="AT379" s="2">
        <f t="shared" si="58"/>
        <v>0</v>
      </c>
      <c r="AU379" s="2">
        <f t="shared" si="59"/>
        <v>0</v>
      </c>
      <c r="AV379" s="16" t="str">
        <f t="shared" si="60"/>
        <v/>
      </c>
      <c r="AY379" s="2">
        <f t="shared" si="61"/>
        <v>0</v>
      </c>
      <c r="AZ379" s="2">
        <f t="shared" si="62"/>
        <v>0</v>
      </c>
      <c r="BA379" s="2">
        <f t="shared" si="63"/>
        <v>0</v>
      </c>
      <c r="BB379" s="2">
        <f t="shared" si="64"/>
        <v>0</v>
      </c>
      <c r="BC379" s="2">
        <f t="shared" si="65"/>
        <v>0</v>
      </c>
      <c r="BD379" s="2">
        <f t="shared" si="66"/>
        <v>0</v>
      </c>
    </row>
    <row r="380" spans="1:56" ht="15" customHeight="1" x14ac:dyDescent="0.25">
      <c r="A380" s="2" t="s">
        <v>567</v>
      </c>
      <c r="B380" s="2" t="s">
        <v>568</v>
      </c>
      <c r="C380" s="2">
        <v>2017</v>
      </c>
      <c r="D380" s="2" t="s">
        <v>726</v>
      </c>
      <c r="E380" s="2" t="s">
        <v>726</v>
      </c>
      <c r="F380" s="2" t="s">
        <v>726</v>
      </c>
      <c r="G380" s="2" t="s">
        <v>726</v>
      </c>
      <c r="H380" s="2" t="s">
        <v>726</v>
      </c>
      <c r="I380" s="2" t="s">
        <v>726</v>
      </c>
      <c r="J380" s="2" t="s">
        <v>726</v>
      </c>
      <c r="K380" s="2" t="s">
        <v>726</v>
      </c>
      <c r="L380" s="2" t="s">
        <v>726</v>
      </c>
      <c r="M380" s="2" t="s">
        <v>726</v>
      </c>
      <c r="N380" s="2" t="s">
        <v>726</v>
      </c>
      <c r="O380" s="2" t="s">
        <v>726</v>
      </c>
      <c r="P380" s="2" t="s">
        <v>726</v>
      </c>
      <c r="Q380" s="2" t="s">
        <v>726</v>
      </c>
      <c r="R380" s="2" t="s">
        <v>726</v>
      </c>
      <c r="S380" s="2" t="s">
        <v>726</v>
      </c>
      <c r="T380" s="2" t="s">
        <v>726</v>
      </c>
      <c r="U380" s="2" t="s">
        <v>726</v>
      </c>
      <c r="V380" s="2" t="s">
        <v>726</v>
      </c>
      <c r="W380" s="2" t="s">
        <v>726</v>
      </c>
      <c r="X380" s="2" t="s">
        <v>726</v>
      </c>
      <c r="Y380" s="2" t="s">
        <v>726</v>
      </c>
      <c r="Z380" s="2" t="s">
        <v>726</v>
      </c>
      <c r="AA380" s="2" t="s">
        <v>726</v>
      </c>
      <c r="AB380" s="2" t="s">
        <v>726</v>
      </c>
      <c r="AC380" s="2" t="s">
        <v>726</v>
      </c>
      <c r="AD380" s="2" t="s">
        <v>726</v>
      </c>
      <c r="AE380" s="2" t="s">
        <v>726</v>
      </c>
      <c r="AF380" s="2" t="s">
        <v>726</v>
      </c>
      <c r="AG380" s="2" t="s">
        <v>726</v>
      </c>
      <c r="AH380" s="2" t="s">
        <v>727</v>
      </c>
      <c r="AI380" s="2" t="s">
        <v>726</v>
      </c>
      <c r="AJ380" s="2" t="s">
        <v>726</v>
      </c>
      <c r="AK380" s="2" t="s">
        <v>726</v>
      </c>
      <c r="AL380" s="2" t="s">
        <v>726</v>
      </c>
      <c r="AM380" s="2" t="s">
        <v>726</v>
      </c>
      <c r="AN380" s="2" t="s">
        <v>726</v>
      </c>
      <c r="AO380" s="2" t="s">
        <v>726</v>
      </c>
      <c r="AQ380" s="2">
        <f t="shared" si="57"/>
        <v>0</v>
      </c>
      <c r="AR380" s="2">
        <f t="shared" si="56"/>
        <v>0</v>
      </c>
      <c r="AT380" s="2">
        <f t="shared" si="58"/>
        <v>0</v>
      </c>
      <c r="AU380" s="2">
        <f t="shared" si="59"/>
        <v>0</v>
      </c>
      <c r="AV380" s="16" t="str">
        <f t="shared" si="60"/>
        <v/>
      </c>
      <c r="AY380" s="2">
        <f t="shared" si="61"/>
        <v>0</v>
      </c>
      <c r="AZ380" s="2">
        <f t="shared" si="62"/>
        <v>0</v>
      </c>
      <c r="BA380" s="2">
        <f t="shared" si="63"/>
        <v>0</v>
      </c>
      <c r="BB380" s="2">
        <f t="shared" si="64"/>
        <v>0</v>
      </c>
      <c r="BC380" s="2">
        <f t="shared" si="65"/>
        <v>0</v>
      </c>
      <c r="BD380" s="2">
        <f t="shared" si="66"/>
        <v>0</v>
      </c>
    </row>
    <row r="381" spans="1:56" ht="15" customHeight="1" x14ac:dyDescent="0.25">
      <c r="A381" s="2" t="s">
        <v>567</v>
      </c>
      <c r="B381" s="2" t="s">
        <v>569</v>
      </c>
      <c r="C381" s="2">
        <v>2017</v>
      </c>
      <c r="D381" s="2" t="s">
        <v>726</v>
      </c>
      <c r="E381" s="2" t="s">
        <v>726</v>
      </c>
      <c r="F381" s="2" t="s">
        <v>726</v>
      </c>
      <c r="G381" s="2" t="s">
        <v>726</v>
      </c>
      <c r="H381" s="2" t="s">
        <v>726</v>
      </c>
      <c r="I381" s="2" t="s">
        <v>726</v>
      </c>
      <c r="J381" s="2" t="s">
        <v>726</v>
      </c>
      <c r="K381" s="2" t="s">
        <v>726</v>
      </c>
      <c r="L381" s="2" t="s">
        <v>726</v>
      </c>
      <c r="M381" s="2" t="s">
        <v>726</v>
      </c>
      <c r="N381" s="2" t="s">
        <v>726</v>
      </c>
      <c r="O381" s="2" t="s">
        <v>726</v>
      </c>
      <c r="P381" s="2" t="s">
        <v>726</v>
      </c>
      <c r="Q381" s="2" t="s">
        <v>726</v>
      </c>
      <c r="R381" s="2" t="s">
        <v>726</v>
      </c>
      <c r="S381" s="2" t="s">
        <v>726</v>
      </c>
      <c r="T381" s="2" t="s">
        <v>726</v>
      </c>
      <c r="U381" s="2" t="s">
        <v>726</v>
      </c>
      <c r="V381" s="2" t="s">
        <v>726</v>
      </c>
      <c r="W381" s="2" t="s">
        <v>726</v>
      </c>
      <c r="X381" s="2" t="s">
        <v>726</v>
      </c>
      <c r="Y381" s="2" t="s">
        <v>726</v>
      </c>
      <c r="Z381" s="2" t="s">
        <v>726</v>
      </c>
      <c r="AA381" s="2" t="s">
        <v>726</v>
      </c>
      <c r="AB381" s="2" t="s">
        <v>726</v>
      </c>
      <c r="AC381" s="2" t="s">
        <v>726</v>
      </c>
      <c r="AD381" s="2" t="s">
        <v>726</v>
      </c>
      <c r="AE381" s="2" t="s">
        <v>726</v>
      </c>
      <c r="AF381" s="2" t="s">
        <v>726</v>
      </c>
      <c r="AG381" s="2" t="s">
        <v>726</v>
      </c>
      <c r="AH381" s="2" t="s">
        <v>727</v>
      </c>
      <c r="AI381" s="2" t="s">
        <v>726</v>
      </c>
      <c r="AJ381" s="2" t="s">
        <v>726</v>
      </c>
      <c r="AK381" s="2" t="s">
        <v>726</v>
      </c>
      <c r="AL381" s="2" t="s">
        <v>726</v>
      </c>
      <c r="AM381" s="2" t="s">
        <v>726</v>
      </c>
      <c r="AN381" s="2" t="s">
        <v>726</v>
      </c>
      <c r="AO381" s="2" t="s">
        <v>726</v>
      </c>
      <c r="AQ381" s="2">
        <f t="shared" si="57"/>
        <v>0</v>
      </c>
      <c r="AR381" s="2">
        <f t="shared" si="56"/>
        <v>0</v>
      </c>
      <c r="AT381" s="2">
        <f t="shared" si="58"/>
        <v>0</v>
      </c>
      <c r="AU381" s="2">
        <f t="shared" si="59"/>
        <v>0</v>
      </c>
      <c r="AV381" s="16" t="str">
        <f t="shared" si="60"/>
        <v/>
      </c>
      <c r="AY381" s="2">
        <f t="shared" si="61"/>
        <v>0</v>
      </c>
      <c r="AZ381" s="2">
        <f t="shared" si="62"/>
        <v>0</v>
      </c>
      <c r="BA381" s="2">
        <f t="shared" si="63"/>
        <v>0</v>
      </c>
      <c r="BB381" s="2">
        <f t="shared" si="64"/>
        <v>0</v>
      </c>
      <c r="BC381" s="2">
        <f t="shared" si="65"/>
        <v>0</v>
      </c>
      <c r="BD381" s="2">
        <f t="shared" si="66"/>
        <v>0</v>
      </c>
    </row>
    <row r="382" spans="1:56" ht="15" customHeight="1" x14ac:dyDescent="0.25">
      <c r="A382" s="2" t="s">
        <v>567</v>
      </c>
      <c r="B382" s="2" t="s">
        <v>570</v>
      </c>
      <c r="C382" s="2">
        <v>2017</v>
      </c>
      <c r="D382" s="2" t="s">
        <v>726</v>
      </c>
      <c r="E382" s="2" t="s">
        <v>726</v>
      </c>
      <c r="F382" s="2" t="s">
        <v>726</v>
      </c>
      <c r="G382" s="2" t="s">
        <v>726</v>
      </c>
      <c r="H382" s="2" t="s">
        <v>726</v>
      </c>
      <c r="I382" s="2" t="s">
        <v>726</v>
      </c>
      <c r="J382" s="2" t="s">
        <v>726</v>
      </c>
      <c r="K382" s="2" t="s">
        <v>726</v>
      </c>
      <c r="L382" s="2" t="s">
        <v>726</v>
      </c>
      <c r="M382" s="2" t="s">
        <v>726</v>
      </c>
      <c r="N382" s="2" t="s">
        <v>726</v>
      </c>
      <c r="O382" s="2" t="s">
        <v>726</v>
      </c>
      <c r="P382" s="2" t="s">
        <v>726</v>
      </c>
      <c r="Q382" s="2" t="s">
        <v>726</v>
      </c>
      <c r="R382" s="2" t="s">
        <v>726</v>
      </c>
      <c r="S382" s="2" t="s">
        <v>726</v>
      </c>
      <c r="T382" s="2" t="s">
        <v>726</v>
      </c>
      <c r="U382" s="2" t="s">
        <v>726</v>
      </c>
      <c r="V382" s="2" t="s">
        <v>726</v>
      </c>
      <c r="W382" s="2" t="s">
        <v>726</v>
      </c>
      <c r="X382" s="2" t="s">
        <v>726</v>
      </c>
      <c r="Y382" s="2" t="s">
        <v>726</v>
      </c>
      <c r="Z382" s="2" t="s">
        <v>726</v>
      </c>
      <c r="AA382" s="2" t="s">
        <v>726</v>
      </c>
      <c r="AB382" s="2" t="s">
        <v>726</v>
      </c>
      <c r="AC382" s="2" t="s">
        <v>726</v>
      </c>
      <c r="AD382" s="2" t="s">
        <v>726</v>
      </c>
      <c r="AE382" s="2" t="s">
        <v>726</v>
      </c>
      <c r="AF382" s="2" t="s">
        <v>726</v>
      </c>
      <c r="AG382" s="2" t="s">
        <v>726</v>
      </c>
      <c r="AH382" s="2" t="s">
        <v>727</v>
      </c>
      <c r="AI382" s="2" t="s">
        <v>726</v>
      </c>
      <c r="AJ382" s="2" t="s">
        <v>726</v>
      </c>
      <c r="AK382" s="2" t="s">
        <v>726</v>
      </c>
      <c r="AL382" s="2" t="s">
        <v>726</v>
      </c>
      <c r="AM382" s="2" t="s">
        <v>726</v>
      </c>
      <c r="AN382" s="2" t="s">
        <v>726</v>
      </c>
      <c r="AO382" s="2" t="s">
        <v>726</v>
      </c>
      <c r="AQ382" s="2">
        <f t="shared" si="57"/>
        <v>0</v>
      </c>
      <c r="AR382" s="2">
        <f t="shared" si="56"/>
        <v>0</v>
      </c>
      <c r="AT382" s="2">
        <f t="shared" si="58"/>
        <v>0</v>
      </c>
      <c r="AU382" s="2">
        <f t="shared" si="59"/>
        <v>0</v>
      </c>
      <c r="AV382" s="16" t="str">
        <f t="shared" si="60"/>
        <v/>
      </c>
      <c r="AY382" s="2">
        <f t="shared" si="61"/>
        <v>0</v>
      </c>
      <c r="AZ382" s="2">
        <f t="shared" si="62"/>
        <v>0</v>
      </c>
      <c r="BA382" s="2">
        <f t="shared" si="63"/>
        <v>0</v>
      </c>
      <c r="BB382" s="2">
        <f t="shared" si="64"/>
        <v>0</v>
      </c>
      <c r="BC382" s="2">
        <f t="shared" si="65"/>
        <v>0</v>
      </c>
      <c r="BD382" s="2">
        <f t="shared" si="66"/>
        <v>0</v>
      </c>
    </row>
    <row r="383" spans="1:56" ht="15" customHeight="1" x14ac:dyDescent="0.25">
      <c r="A383" s="2" t="s">
        <v>567</v>
      </c>
      <c r="B383" s="2" t="s">
        <v>571</v>
      </c>
      <c r="C383" s="2">
        <v>2017</v>
      </c>
      <c r="D383" s="2">
        <v>632.48299999999995</v>
      </c>
      <c r="E383" s="2">
        <v>236.465</v>
      </c>
      <c r="F383" s="2" t="s">
        <v>726</v>
      </c>
      <c r="G383" s="2" t="s">
        <v>726</v>
      </c>
      <c r="H383" s="2" t="s">
        <v>726</v>
      </c>
      <c r="I383" s="2">
        <v>1221.5999999999999</v>
      </c>
      <c r="J383" s="2" t="s">
        <v>726</v>
      </c>
      <c r="K383" s="2">
        <v>8.4</v>
      </c>
      <c r="L383" s="2" t="s">
        <v>726</v>
      </c>
      <c r="M383" s="2" t="s">
        <v>726</v>
      </c>
      <c r="N383" s="2" t="s">
        <v>726</v>
      </c>
      <c r="O383" s="2" t="s">
        <v>726</v>
      </c>
      <c r="P383" s="2" t="s">
        <v>726</v>
      </c>
      <c r="Q383" s="2">
        <v>24.5</v>
      </c>
      <c r="R383" s="2">
        <v>214.1</v>
      </c>
      <c r="S383" s="2">
        <v>120.2</v>
      </c>
      <c r="T383" s="2">
        <v>124.6</v>
      </c>
      <c r="U383" s="2" t="s">
        <v>726</v>
      </c>
      <c r="V383" s="2">
        <v>38.200000000000003</v>
      </c>
      <c r="W383" s="2" t="s">
        <v>8</v>
      </c>
      <c r="X383" s="2" t="s">
        <v>726</v>
      </c>
      <c r="Y383" s="2" t="s">
        <v>726</v>
      </c>
      <c r="Z383" s="2" t="s">
        <v>726</v>
      </c>
      <c r="AA383" s="2" t="s">
        <v>726</v>
      </c>
      <c r="AB383" s="2" t="s">
        <v>726</v>
      </c>
      <c r="AC383" s="2" t="s">
        <v>726</v>
      </c>
      <c r="AD383" s="2" t="s">
        <v>726</v>
      </c>
      <c r="AE383" s="2">
        <v>40.299999999999997</v>
      </c>
      <c r="AF383" s="2">
        <v>464.7</v>
      </c>
      <c r="AG383" s="2">
        <v>6.1</v>
      </c>
      <c r="AH383" s="2" t="s">
        <v>744</v>
      </c>
      <c r="AI383" s="2">
        <v>37</v>
      </c>
      <c r="AJ383" s="2" t="s">
        <v>726</v>
      </c>
      <c r="AK383" s="2">
        <v>186.6</v>
      </c>
      <c r="AL383" s="2">
        <v>58</v>
      </c>
      <c r="AM383" s="2">
        <v>38</v>
      </c>
      <c r="AN383" s="2">
        <v>0.7</v>
      </c>
      <c r="AO383" s="2">
        <v>3.3</v>
      </c>
      <c r="AQ383" s="2">
        <f t="shared" si="57"/>
        <v>1035</v>
      </c>
      <c r="AR383" s="2">
        <f t="shared" si="56"/>
        <v>1221.5999999999999</v>
      </c>
      <c r="AT383" s="2">
        <f t="shared" si="58"/>
        <v>632.48299999999995</v>
      </c>
      <c r="AU383" s="2">
        <f t="shared" si="59"/>
        <v>236.465</v>
      </c>
      <c r="AV383" s="16">
        <f t="shared" si="60"/>
        <v>0.71131958087753766</v>
      </c>
      <c r="AY383" s="2">
        <f t="shared" si="61"/>
        <v>186.6</v>
      </c>
      <c r="AZ383" s="2">
        <f t="shared" si="62"/>
        <v>108.22799999999999</v>
      </c>
      <c r="BA383" s="2">
        <f t="shared" si="63"/>
        <v>70.908000000000001</v>
      </c>
      <c r="BB383" s="2">
        <f t="shared" si="64"/>
        <v>1.3061999999999998</v>
      </c>
      <c r="BC383" s="2">
        <f t="shared" si="65"/>
        <v>6.1577999999999999</v>
      </c>
      <c r="BD383" s="2">
        <f t="shared" si="66"/>
        <v>0</v>
      </c>
    </row>
    <row r="384" spans="1:56" ht="15" customHeight="1" x14ac:dyDescent="0.25">
      <c r="A384" s="2" t="s">
        <v>572</v>
      </c>
      <c r="B384" s="2" t="s">
        <v>573</v>
      </c>
      <c r="C384" s="2">
        <v>2017</v>
      </c>
      <c r="D384" s="2" t="s">
        <v>726</v>
      </c>
      <c r="E384" s="2" t="s">
        <v>726</v>
      </c>
      <c r="F384" s="2" t="s">
        <v>726</v>
      </c>
      <c r="G384" s="2" t="s">
        <v>726</v>
      </c>
      <c r="H384" s="2" t="s">
        <v>726</v>
      </c>
      <c r="I384" s="2" t="s">
        <v>726</v>
      </c>
      <c r="J384" s="2" t="s">
        <v>726</v>
      </c>
      <c r="K384" s="2" t="s">
        <v>726</v>
      </c>
      <c r="L384" s="2" t="s">
        <v>726</v>
      </c>
      <c r="M384" s="2" t="s">
        <v>726</v>
      </c>
      <c r="N384" s="2" t="s">
        <v>726</v>
      </c>
      <c r="O384" s="2" t="s">
        <v>726</v>
      </c>
      <c r="P384" s="2" t="s">
        <v>726</v>
      </c>
      <c r="Q384" s="2" t="s">
        <v>726</v>
      </c>
      <c r="R384" s="2" t="s">
        <v>726</v>
      </c>
      <c r="S384" s="2" t="s">
        <v>726</v>
      </c>
      <c r="T384" s="2" t="s">
        <v>726</v>
      </c>
      <c r="U384" s="2" t="s">
        <v>726</v>
      </c>
      <c r="V384" s="2" t="s">
        <v>726</v>
      </c>
      <c r="W384" s="2" t="s">
        <v>726</v>
      </c>
      <c r="X384" s="2" t="s">
        <v>726</v>
      </c>
      <c r="Y384" s="2" t="s">
        <v>726</v>
      </c>
      <c r="Z384" s="2" t="s">
        <v>726</v>
      </c>
      <c r="AA384" s="2" t="s">
        <v>726</v>
      </c>
      <c r="AB384" s="2" t="s">
        <v>726</v>
      </c>
      <c r="AC384" s="2" t="s">
        <v>726</v>
      </c>
      <c r="AD384" s="2" t="s">
        <v>726</v>
      </c>
      <c r="AE384" s="2" t="s">
        <v>726</v>
      </c>
      <c r="AF384" s="2" t="s">
        <v>726</v>
      </c>
      <c r="AG384" s="2" t="s">
        <v>726</v>
      </c>
      <c r="AH384" s="2" t="s">
        <v>727</v>
      </c>
      <c r="AI384" s="2" t="s">
        <v>726</v>
      </c>
      <c r="AJ384" s="2" t="s">
        <v>726</v>
      </c>
      <c r="AK384" s="2" t="s">
        <v>726</v>
      </c>
      <c r="AL384" s="2" t="s">
        <v>726</v>
      </c>
      <c r="AM384" s="2" t="s">
        <v>726</v>
      </c>
      <c r="AN384" s="2" t="s">
        <v>726</v>
      </c>
      <c r="AO384" s="2" t="s">
        <v>726</v>
      </c>
      <c r="AQ384" s="2">
        <f t="shared" si="57"/>
        <v>0</v>
      </c>
      <c r="AR384" s="2">
        <f t="shared" si="56"/>
        <v>0</v>
      </c>
      <c r="AT384" s="2">
        <f t="shared" si="58"/>
        <v>0</v>
      </c>
      <c r="AU384" s="2">
        <f t="shared" si="59"/>
        <v>0</v>
      </c>
      <c r="AV384" s="16" t="str">
        <f t="shared" si="60"/>
        <v/>
      </c>
      <c r="AY384" s="2">
        <f t="shared" si="61"/>
        <v>0</v>
      </c>
      <c r="AZ384" s="2">
        <f t="shared" si="62"/>
        <v>0</v>
      </c>
      <c r="BA384" s="2">
        <f t="shared" si="63"/>
        <v>0</v>
      </c>
      <c r="BB384" s="2">
        <f t="shared" si="64"/>
        <v>0</v>
      </c>
      <c r="BC384" s="2">
        <f t="shared" si="65"/>
        <v>0</v>
      </c>
      <c r="BD384" s="2">
        <f t="shared" si="66"/>
        <v>0</v>
      </c>
    </row>
    <row r="385" spans="1:56" ht="15" customHeight="1" x14ac:dyDescent="0.25">
      <c r="A385" s="2" t="s">
        <v>572</v>
      </c>
      <c r="B385" s="2" t="s">
        <v>574</v>
      </c>
      <c r="C385" s="2">
        <v>2017</v>
      </c>
      <c r="D385" s="2" t="s">
        <v>726</v>
      </c>
      <c r="E385" s="2" t="s">
        <v>726</v>
      </c>
      <c r="F385" s="2" t="s">
        <v>726</v>
      </c>
      <c r="G385" s="2" t="s">
        <v>726</v>
      </c>
      <c r="H385" s="2" t="s">
        <v>726</v>
      </c>
      <c r="I385" s="2" t="s">
        <v>726</v>
      </c>
      <c r="J385" s="2" t="s">
        <v>726</v>
      </c>
      <c r="K385" s="2" t="s">
        <v>726</v>
      </c>
      <c r="L385" s="2" t="s">
        <v>726</v>
      </c>
      <c r="M385" s="2" t="s">
        <v>726</v>
      </c>
      <c r="N385" s="2" t="s">
        <v>726</v>
      </c>
      <c r="O385" s="2" t="s">
        <v>726</v>
      </c>
      <c r="P385" s="2" t="s">
        <v>726</v>
      </c>
      <c r="Q385" s="2" t="s">
        <v>726</v>
      </c>
      <c r="R385" s="2" t="s">
        <v>726</v>
      </c>
      <c r="S385" s="2" t="s">
        <v>726</v>
      </c>
      <c r="T385" s="2" t="s">
        <v>726</v>
      </c>
      <c r="U385" s="2" t="s">
        <v>726</v>
      </c>
      <c r="V385" s="2" t="s">
        <v>726</v>
      </c>
      <c r="W385" s="2" t="s">
        <v>726</v>
      </c>
      <c r="X385" s="2" t="s">
        <v>726</v>
      </c>
      <c r="Y385" s="2" t="s">
        <v>726</v>
      </c>
      <c r="Z385" s="2" t="s">
        <v>726</v>
      </c>
      <c r="AA385" s="2" t="s">
        <v>726</v>
      </c>
      <c r="AB385" s="2" t="s">
        <v>726</v>
      </c>
      <c r="AC385" s="2" t="s">
        <v>726</v>
      </c>
      <c r="AD385" s="2" t="s">
        <v>726</v>
      </c>
      <c r="AE385" s="2" t="s">
        <v>726</v>
      </c>
      <c r="AF385" s="2" t="s">
        <v>726</v>
      </c>
      <c r="AG385" s="2" t="s">
        <v>726</v>
      </c>
      <c r="AH385" s="2" t="s">
        <v>727</v>
      </c>
      <c r="AI385" s="2" t="s">
        <v>726</v>
      </c>
      <c r="AJ385" s="2" t="s">
        <v>726</v>
      </c>
      <c r="AK385" s="2" t="s">
        <v>726</v>
      </c>
      <c r="AL385" s="2" t="s">
        <v>726</v>
      </c>
      <c r="AM385" s="2" t="s">
        <v>726</v>
      </c>
      <c r="AN385" s="2" t="s">
        <v>726</v>
      </c>
      <c r="AO385" s="2" t="s">
        <v>726</v>
      </c>
      <c r="AQ385" s="2">
        <f t="shared" si="57"/>
        <v>0</v>
      </c>
      <c r="AR385" s="2">
        <f t="shared" si="56"/>
        <v>0</v>
      </c>
      <c r="AT385" s="2">
        <f t="shared" si="58"/>
        <v>0</v>
      </c>
      <c r="AU385" s="2">
        <f t="shared" si="59"/>
        <v>0</v>
      </c>
      <c r="AV385" s="16" t="str">
        <f t="shared" si="60"/>
        <v/>
      </c>
      <c r="AY385" s="2">
        <f t="shared" si="61"/>
        <v>0</v>
      </c>
      <c r="AZ385" s="2">
        <f t="shared" si="62"/>
        <v>0</v>
      </c>
      <c r="BA385" s="2">
        <f t="shared" si="63"/>
        <v>0</v>
      </c>
      <c r="BB385" s="2">
        <f t="shared" si="64"/>
        <v>0</v>
      </c>
      <c r="BC385" s="2">
        <f t="shared" si="65"/>
        <v>0</v>
      </c>
      <c r="BD385" s="2">
        <f t="shared" si="66"/>
        <v>0</v>
      </c>
    </row>
    <row r="386" spans="1:56" ht="15" customHeight="1" x14ac:dyDescent="0.25">
      <c r="A386" s="2" t="s">
        <v>575</v>
      </c>
      <c r="B386" s="2" t="s">
        <v>576</v>
      </c>
      <c r="C386" s="2">
        <v>2017</v>
      </c>
      <c r="D386" s="2" t="s">
        <v>726</v>
      </c>
      <c r="E386" s="2" t="s">
        <v>726</v>
      </c>
      <c r="F386" s="2" t="s">
        <v>726</v>
      </c>
      <c r="G386" s="2" t="s">
        <v>726</v>
      </c>
      <c r="H386" s="2" t="s">
        <v>726</v>
      </c>
      <c r="I386" s="2" t="s">
        <v>726</v>
      </c>
      <c r="J386" s="2" t="s">
        <v>726</v>
      </c>
      <c r="K386" s="2" t="s">
        <v>726</v>
      </c>
      <c r="L386" s="2" t="s">
        <v>726</v>
      </c>
      <c r="M386" s="2" t="s">
        <v>726</v>
      </c>
      <c r="N386" s="2" t="s">
        <v>726</v>
      </c>
      <c r="O386" s="2" t="s">
        <v>726</v>
      </c>
      <c r="P386" s="2" t="s">
        <v>726</v>
      </c>
      <c r="Q386" s="2" t="s">
        <v>726</v>
      </c>
      <c r="R386" s="2" t="s">
        <v>726</v>
      </c>
      <c r="S386" s="2" t="s">
        <v>726</v>
      </c>
      <c r="T386" s="2" t="s">
        <v>726</v>
      </c>
      <c r="U386" s="2" t="s">
        <v>726</v>
      </c>
      <c r="V386" s="2" t="s">
        <v>726</v>
      </c>
      <c r="W386" s="2" t="s">
        <v>726</v>
      </c>
      <c r="X386" s="2" t="s">
        <v>726</v>
      </c>
      <c r="Y386" s="2" t="s">
        <v>726</v>
      </c>
      <c r="Z386" s="2" t="s">
        <v>726</v>
      </c>
      <c r="AA386" s="2" t="s">
        <v>726</v>
      </c>
      <c r="AB386" s="2" t="s">
        <v>726</v>
      </c>
      <c r="AC386" s="2" t="s">
        <v>726</v>
      </c>
      <c r="AD386" s="2" t="s">
        <v>726</v>
      </c>
      <c r="AE386" s="2" t="s">
        <v>726</v>
      </c>
      <c r="AF386" s="2" t="s">
        <v>726</v>
      </c>
      <c r="AG386" s="2" t="s">
        <v>726</v>
      </c>
      <c r="AH386" s="2" t="s">
        <v>727</v>
      </c>
      <c r="AI386" s="2" t="s">
        <v>726</v>
      </c>
      <c r="AJ386" s="2" t="s">
        <v>726</v>
      </c>
      <c r="AK386" s="2" t="s">
        <v>726</v>
      </c>
      <c r="AL386" s="2" t="s">
        <v>726</v>
      </c>
      <c r="AM386" s="2" t="s">
        <v>726</v>
      </c>
      <c r="AN386" s="2" t="s">
        <v>726</v>
      </c>
      <c r="AO386" s="2" t="s">
        <v>726</v>
      </c>
      <c r="AQ386" s="2">
        <f t="shared" si="57"/>
        <v>0</v>
      </c>
      <c r="AR386" s="2">
        <f t="shared" ref="AR386:AR449" si="67">SUMPRODUCT(J386:AF386)+SUMPRODUCT(AJ386:AK386)</f>
        <v>0</v>
      </c>
      <c r="AT386" s="2">
        <f t="shared" si="58"/>
        <v>0</v>
      </c>
      <c r="AU386" s="2">
        <f t="shared" si="59"/>
        <v>0</v>
      </c>
      <c r="AV386" s="16" t="str">
        <f t="shared" si="60"/>
        <v/>
      </c>
      <c r="AY386" s="2">
        <f t="shared" si="61"/>
        <v>0</v>
      </c>
      <c r="AZ386" s="2">
        <f t="shared" si="62"/>
        <v>0</v>
      </c>
      <c r="BA386" s="2">
        <f t="shared" si="63"/>
        <v>0</v>
      </c>
      <c r="BB386" s="2">
        <f t="shared" si="64"/>
        <v>0</v>
      </c>
      <c r="BC386" s="2">
        <f t="shared" si="65"/>
        <v>0</v>
      </c>
      <c r="BD386" s="2">
        <f t="shared" si="66"/>
        <v>0</v>
      </c>
    </row>
    <row r="387" spans="1:56" ht="15" customHeight="1" x14ac:dyDescent="0.25">
      <c r="A387" s="2" t="s">
        <v>577</v>
      </c>
      <c r="B387" s="2" t="s">
        <v>578</v>
      </c>
      <c r="C387" s="2">
        <v>2017</v>
      </c>
      <c r="D387" s="2" t="s">
        <v>726</v>
      </c>
      <c r="E387" s="2" t="s">
        <v>726</v>
      </c>
      <c r="F387" s="2" t="s">
        <v>726</v>
      </c>
      <c r="G387" s="2" t="s">
        <v>726</v>
      </c>
      <c r="H387" s="2" t="s">
        <v>726</v>
      </c>
      <c r="I387" s="2" t="s">
        <v>726</v>
      </c>
      <c r="J387" s="2" t="s">
        <v>726</v>
      </c>
      <c r="K387" s="2" t="s">
        <v>726</v>
      </c>
      <c r="L387" s="2" t="s">
        <v>726</v>
      </c>
      <c r="M387" s="2" t="s">
        <v>726</v>
      </c>
      <c r="N387" s="2" t="s">
        <v>726</v>
      </c>
      <c r="O387" s="2" t="s">
        <v>726</v>
      </c>
      <c r="P387" s="2" t="s">
        <v>726</v>
      </c>
      <c r="Q387" s="2" t="s">
        <v>726</v>
      </c>
      <c r="R387" s="2" t="s">
        <v>726</v>
      </c>
      <c r="S387" s="2" t="s">
        <v>726</v>
      </c>
      <c r="T387" s="2" t="s">
        <v>726</v>
      </c>
      <c r="U387" s="2" t="s">
        <v>726</v>
      </c>
      <c r="V387" s="2" t="s">
        <v>726</v>
      </c>
      <c r="W387" s="2" t="s">
        <v>726</v>
      </c>
      <c r="X387" s="2" t="s">
        <v>726</v>
      </c>
      <c r="Y387" s="2" t="s">
        <v>726</v>
      </c>
      <c r="Z387" s="2" t="s">
        <v>726</v>
      </c>
      <c r="AA387" s="2" t="s">
        <v>726</v>
      </c>
      <c r="AB387" s="2" t="s">
        <v>726</v>
      </c>
      <c r="AC387" s="2" t="s">
        <v>726</v>
      </c>
      <c r="AD387" s="2" t="s">
        <v>726</v>
      </c>
      <c r="AE387" s="2" t="s">
        <v>726</v>
      </c>
      <c r="AF387" s="2" t="s">
        <v>726</v>
      </c>
      <c r="AG387" s="2" t="s">
        <v>726</v>
      </c>
      <c r="AH387" s="2" t="s">
        <v>727</v>
      </c>
      <c r="AI387" s="2" t="s">
        <v>726</v>
      </c>
      <c r="AJ387" s="2" t="s">
        <v>726</v>
      </c>
      <c r="AK387" s="2" t="s">
        <v>726</v>
      </c>
      <c r="AL387" s="2" t="s">
        <v>726</v>
      </c>
      <c r="AM387" s="2" t="s">
        <v>726</v>
      </c>
      <c r="AN387" s="2" t="s">
        <v>726</v>
      </c>
      <c r="AO387" s="2" t="s">
        <v>726</v>
      </c>
      <c r="AQ387" s="2">
        <f t="shared" ref="AQ387:AQ450" si="68">SUMPRODUCT(J387:AF387)+IFERROR(AJ387/1,0)</f>
        <v>0</v>
      </c>
      <c r="AR387" s="2">
        <f t="shared" si="67"/>
        <v>0</v>
      </c>
      <c r="AT387" s="2">
        <f t="shared" ref="AT387:AT450" si="69">IFERROR(D387/1,0)</f>
        <v>0</v>
      </c>
      <c r="AU387" s="2">
        <f t="shared" ref="AU387:AU450" si="70">IFERROR(E387/1,0)</f>
        <v>0</v>
      </c>
      <c r="AV387" s="16" t="str">
        <f t="shared" ref="AV387:AV450" si="71">IFERROR((AT387+AU387)/AR387,"")</f>
        <v/>
      </c>
      <c r="AY387" s="2">
        <f t="shared" ref="AY387:AY450" si="72">IFERROR(AK387/1,0)</f>
        <v>0</v>
      </c>
      <c r="AZ387" s="2">
        <f t="shared" ref="AZ387:AZ450" si="73">IFERROR(AL387/100,0)*$AY387</f>
        <v>0</v>
      </c>
      <c r="BA387" s="2">
        <f t="shared" ref="BA387:BA450" si="74">IFERROR(AM387/100,0)*$AY387</f>
        <v>0</v>
      </c>
      <c r="BB387" s="2">
        <f t="shared" ref="BB387:BB450" si="75">IFERROR(AN387/100,0)*$AY387</f>
        <v>0</v>
      </c>
      <c r="BC387" s="2">
        <f t="shared" ref="BC387:BC450" si="76">IFERROR(AO387/100,0)*$AY387</f>
        <v>0</v>
      </c>
      <c r="BD387" s="2">
        <f t="shared" ref="BD387:BD450" si="77">MAX(AY387-SUM(AZ387:BC387),0)</f>
        <v>0</v>
      </c>
    </row>
    <row r="388" spans="1:56" ht="15" customHeight="1" x14ac:dyDescent="0.25">
      <c r="A388" s="2" t="s">
        <v>577</v>
      </c>
      <c r="B388" s="2" t="s">
        <v>579</v>
      </c>
      <c r="C388" s="2">
        <v>2017</v>
      </c>
      <c r="D388" s="2" t="s">
        <v>726</v>
      </c>
      <c r="E388" s="2" t="s">
        <v>726</v>
      </c>
      <c r="F388" s="2" t="s">
        <v>726</v>
      </c>
      <c r="G388" s="2" t="s">
        <v>726</v>
      </c>
      <c r="H388" s="2" t="s">
        <v>726</v>
      </c>
      <c r="I388" s="2" t="s">
        <v>726</v>
      </c>
      <c r="J388" s="2" t="s">
        <v>726</v>
      </c>
      <c r="K388" s="2" t="s">
        <v>726</v>
      </c>
      <c r="L388" s="2" t="s">
        <v>726</v>
      </c>
      <c r="M388" s="2" t="s">
        <v>726</v>
      </c>
      <c r="N388" s="2" t="s">
        <v>726</v>
      </c>
      <c r="O388" s="2" t="s">
        <v>726</v>
      </c>
      <c r="P388" s="2" t="s">
        <v>726</v>
      </c>
      <c r="Q388" s="2" t="s">
        <v>726</v>
      </c>
      <c r="R388" s="2" t="s">
        <v>726</v>
      </c>
      <c r="S388" s="2" t="s">
        <v>726</v>
      </c>
      <c r="T388" s="2" t="s">
        <v>726</v>
      </c>
      <c r="U388" s="2" t="s">
        <v>726</v>
      </c>
      <c r="V388" s="2" t="s">
        <v>726</v>
      </c>
      <c r="W388" s="2" t="s">
        <v>726</v>
      </c>
      <c r="X388" s="2" t="s">
        <v>726</v>
      </c>
      <c r="Y388" s="2" t="s">
        <v>726</v>
      </c>
      <c r="Z388" s="2" t="s">
        <v>726</v>
      </c>
      <c r="AA388" s="2" t="s">
        <v>726</v>
      </c>
      <c r="AB388" s="2" t="s">
        <v>726</v>
      </c>
      <c r="AC388" s="2" t="s">
        <v>726</v>
      </c>
      <c r="AD388" s="2" t="s">
        <v>726</v>
      </c>
      <c r="AE388" s="2" t="s">
        <v>726</v>
      </c>
      <c r="AF388" s="2" t="s">
        <v>726</v>
      </c>
      <c r="AG388" s="2" t="s">
        <v>726</v>
      </c>
      <c r="AH388" s="2" t="s">
        <v>727</v>
      </c>
      <c r="AI388" s="2" t="s">
        <v>726</v>
      </c>
      <c r="AJ388" s="2" t="s">
        <v>726</v>
      </c>
      <c r="AK388" s="2" t="s">
        <v>726</v>
      </c>
      <c r="AL388" s="2" t="s">
        <v>726</v>
      </c>
      <c r="AM388" s="2" t="s">
        <v>726</v>
      </c>
      <c r="AN388" s="2" t="s">
        <v>726</v>
      </c>
      <c r="AO388" s="2" t="s">
        <v>726</v>
      </c>
      <c r="AQ388" s="2">
        <f t="shared" si="68"/>
        <v>0</v>
      </c>
      <c r="AR388" s="2">
        <f t="shared" si="67"/>
        <v>0</v>
      </c>
      <c r="AT388" s="2">
        <f t="shared" si="69"/>
        <v>0</v>
      </c>
      <c r="AU388" s="2">
        <f t="shared" si="70"/>
        <v>0</v>
      </c>
      <c r="AV388" s="16" t="str">
        <f t="shared" si="71"/>
        <v/>
      </c>
      <c r="AY388" s="2">
        <f t="shared" si="72"/>
        <v>0</v>
      </c>
      <c r="AZ388" s="2">
        <f t="shared" si="73"/>
        <v>0</v>
      </c>
      <c r="BA388" s="2">
        <f t="shared" si="74"/>
        <v>0</v>
      </c>
      <c r="BB388" s="2">
        <f t="shared" si="75"/>
        <v>0</v>
      </c>
      <c r="BC388" s="2">
        <f t="shared" si="76"/>
        <v>0</v>
      </c>
      <c r="BD388" s="2">
        <f t="shared" si="77"/>
        <v>0</v>
      </c>
    </row>
    <row r="389" spans="1:56" ht="15" customHeight="1" x14ac:dyDescent="0.25">
      <c r="A389" s="2" t="s">
        <v>577</v>
      </c>
      <c r="B389" s="2" t="s">
        <v>580</v>
      </c>
      <c r="C389" s="2">
        <v>2017</v>
      </c>
      <c r="D389" s="2" t="s">
        <v>726</v>
      </c>
      <c r="E389" s="2" t="s">
        <v>726</v>
      </c>
      <c r="F389" s="2" t="s">
        <v>726</v>
      </c>
      <c r="G389" s="2" t="s">
        <v>726</v>
      </c>
      <c r="H389" s="2" t="s">
        <v>726</v>
      </c>
      <c r="I389" s="2" t="s">
        <v>726</v>
      </c>
      <c r="J389" s="2" t="s">
        <v>726</v>
      </c>
      <c r="K389" s="2" t="s">
        <v>726</v>
      </c>
      <c r="L389" s="2" t="s">
        <v>726</v>
      </c>
      <c r="M389" s="2" t="s">
        <v>726</v>
      </c>
      <c r="N389" s="2" t="s">
        <v>726</v>
      </c>
      <c r="O389" s="2" t="s">
        <v>726</v>
      </c>
      <c r="P389" s="2" t="s">
        <v>726</v>
      </c>
      <c r="Q389" s="2" t="s">
        <v>726</v>
      </c>
      <c r="R389" s="2" t="s">
        <v>726</v>
      </c>
      <c r="S389" s="2" t="s">
        <v>726</v>
      </c>
      <c r="T389" s="2" t="s">
        <v>726</v>
      </c>
      <c r="U389" s="2" t="s">
        <v>726</v>
      </c>
      <c r="V389" s="2" t="s">
        <v>726</v>
      </c>
      <c r="W389" s="2" t="s">
        <v>726</v>
      </c>
      <c r="X389" s="2" t="s">
        <v>726</v>
      </c>
      <c r="Y389" s="2" t="s">
        <v>726</v>
      </c>
      <c r="Z389" s="2" t="s">
        <v>726</v>
      </c>
      <c r="AA389" s="2" t="s">
        <v>726</v>
      </c>
      <c r="AB389" s="2" t="s">
        <v>726</v>
      </c>
      <c r="AC389" s="2" t="s">
        <v>726</v>
      </c>
      <c r="AD389" s="2" t="s">
        <v>726</v>
      </c>
      <c r="AE389" s="2" t="s">
        <v>726</v>
      </c>
      <c r="AF389" s="2" t="s">
        <v>726</v>
      </c>
      <c r="AG389" s="2" t="s">
        <v>726</v>
      </c>
      <c r="AH389" s="2" t="s">
        <v>727</v>
      </c>
      <c r="AI389" s="2" t="s">
        <v>726</v>
      </c>
      <c r="AJ389" s="2" t="s">
        <v>726</v>
      </c>
      <c r="AK389" s="2" t="s">
        <v>726</v>
      </c>
      <c r="AL389" s="2" t="s">
        <v>726</v>
      </c>
      <c r="AM389" s="2" t="s">
        <v>726</v>
      </c>
      <c r="AN389" s="2" t="s">
        <v>726</v>
      </c>
      <c r="AO389" s="2" t="s">
        <v>726</v>
      </c>
      <c r="AQ389" s="2">
        <f t="shared" si="68"/>
        <v>0</v>
      </c>
      <c r="AR389" s="2">
        <f t="shared" si="67"/>
        <v>0</v>
      </c>
      <c r="AT389" s="2">
        <f t="shared" si="69"/>
        <v>0</v>
      </c>
      <c r="AU389" s="2">
        <f t="shared" si="70"/>
        <v>0</v>
      </c>
      <c r="AV389" s="16" t="str">
        <f t="shared" si="71"/>
        <v/>
      </c>
      <c r="AY389" s="2">
        <f t="shared" si="72"/>
        <v>0</v>
      </c>
      <c r="AZ389" s="2">
        <f t="shared" si="73"/>
        <v>0</v>
      </c>
      <c r="BA389" s="2">
        <f t="shared" si="74"/>
        <v>0</v>
      </c>
      <c r="BB389" s="2">
        <f t="shared" si="75"/>
        <v>0</v>
      </c>
      <c r="BC389" s="2">
        <f t="shared" si="76"/>
        <v>0</v>
      </c>
      <c r="BD389" s="2">
        <f t="shared" si="77"/>
        <v>0</v>
      </c>
    </row>
    <row r="390" spans="1:56" ht="15" customHeight="1" x14ac:dyDescent="0.25">
      <c r="A390" s="2" t="s">
        <v>581</v>
      </c>
      <c r="B390" s="2" t="s">
        <v>582</v>
      </c>
      <c r="C390" s="2">
        <v>2017</v>
      </c>
      <c r="D390" s="2" t="s">
        <v>726</v>
      </c>
      <c r="E390" s="2" t="s">
        <v>726</v>
      </c>
      <c r="F390" s="2" t="s">
        <v>726</v>
      </c>
      <c r="G390" s="2" t="s">
        <v>726</v>
      </c>
      <c r="H390" s="2" t="s">
        <v>726</v>
      </c>
      <c r="I390" s="2" t="s">
        <v>726</v>
      </c>
      <c r="J390" s="2" t="s">
        <v>726</v>
      </c>
      <c r="K390" s="2" t="s">
        <v>726</v>
      </c>
      <c r="L390" s="2" t="s">
        <v>726</v>
      </c>
      <c r="M390" s="2" t="s">
        <v>726</v>
      </c>
      <c r="N390" s="2" t="s">
        <v>726</v>
      </c>
      <c r="O390" s="2" t="s">
        <v>726</v>
      </c>
      <c r="P390" s="2" t="s">
        <v>726</v>
      </c>
      <c r="Q390" s="2" t="s">
        <v>726</v>
      </c>
      <c r="R390" s="2" t="s">
        <v>726</v>
      </c>
      <c r="S390" s="2" t="s">
        <v>726</v>
      </c>
      <c r="T390" s="2" t="s">
        <v>726</v>
      </c>
      <c r="U390" s="2" t="s">
        <v>726</v>
      </c>
      <c r="V390" s="2" t="s">
        <v>726</v>
      </c>
      <c r="W390" s="2" t="s">
        <v>726</v>
      </c>
      <c r="X390" s="2" t="s">
        <v>726</v>
      </c>
      <c r="Y390" s="2" t="s">
        <v>726</v>
      </c>
      <c r="Z390" s="2" t="s">
        <v>726</v>
      </c>
      <c r="AA390" s="2" t="s">
        <v>726</v>
      </c>
      <c r="AB390" s="2" t="s">
        <v>726</v>
      </c>
      <c r="AC390" s="2" t="s">
        <v>726</v>
      </c>
      <c r="AD390" s="2" t="s">
        <v>726</v>
      </c>
      <c r="AE390" s="2" t="s">
        <v>726</v>
      </c>
      <c r="AF390" s="2" t="s">
        <v>726</v>
      </c>
      <c r="AG390" s="2" t="s">
        <v>726</v>
      </c>
      <c r="AH390" s="2" t="s">
        <v>609</v>
      </c>
      <c r="AI390" s="2" t="s">
        <v>726</v>
      </c>
      <c r="AJ390" s="2" t="s">
        <v>726</v>
      </c>
      <c r="AK390" s="2" t="s">
        <v>726</v>
      </c>
      <c r="AL390" s="2" t="s">
        <v>726</v>
      </c>
      <c r="AM390" s="2" t="s">
        <v>726</v>
      </c>
      <c r="AN390" s="2" t="s">
        <v>726</v>
      </c>
      <c r="AO390" s="2" t="s">
        <v>726</v>
      </c>
      <c r="AQ390" s="2">
        <f t="shared" si="68"/>
        <v>0</v>
      </c>
      <c r="AR390" s="2">
        <f t="shared" si="67"/>
        <v>0</v>
      </c>
      <c r="AT390" s="2">
        <f t="shared" si="69"/>
        <v>0</v>
      </c>
      <c r="AU390" s="2">
        <f t="shared" si="70"/>
        <v>0</v>
      </c>
      <c r="AV390" s="16" t="str">
        <f t="shared" si="71"/>
        <v/>
      </c>
      <c r="AY390" s="2">
        <f t="shared" si="72"/>
        <v>0</v>
      </c>
      <c r="AZ390" s="2">
        <f t="shared" si="73"/>
        <v>0</v>
      </c>
      <c r="BA390" s="2">
        <f t="shared" si="74"/>
        <v>0</v>
      </c>
      <c r="BB390" s="2">
        <f t="shared" si="75"/>
        <v>0</v>
      </c>
      <c r="BC390" s="2">
        <f t="shared" si="76"/>
        <v>0</v>
      </c>
      <c r="BD390" s="2">
        <f t="shared" si="77"/>
        <v>0</v>
      </c>
    </row>
    <row r="391" spans="1:56" ht="15" customHeight="1" x14ac:dyDescent="0.25">
      <c r="A391" s="2" t="s">
        <v>581</v>
      </c>
      <c r="B391" s="2" t="s">
        <v>583</v>
      </c>
      <c r="C391" s="2">
        <v>2017</v>
      </c>
      <c r="D391" s="2" t="s">
        <v>726</v>
      </c>
      <c r="E391" s="2" t="s">
        <v>726</v>
      </c>
      <c r="F391" s="2" t="s">
        <v>726</v>
      </c>
      <c r="G391" s="2" t="s">
        <v>726</v>
      </c>
      <c r="H391" s="2" t="s">
        <v>726</v>
      </c>
      <c r="I391" s="2" t="s">
        <v>726</v>
      </c>
      <c r="J391" s="2" t="s">
        <v>726</v>
      </c>
      <c r="K391" s="2" t="s">
        <v>726</v>
      </c>
      <c r="L391" s="2" t="s">
        <v>726</v>
      </c>
      <c r="M391" s="2" t="s">
        <v>726</v>
      </c>
      <c r="N391" s="2" t="s">
        <v>726</v>
      </c>
      <c r="O391" s="2" t="s">
        <v>726</v>
      </c>
      <c r="P391" s="2" t="s">
        <v>726</v>
      </c>
      <c r="Q391" s="2" t="s">
        <v>726</v>
      </c>
      <c r="R391" s="2" t="s">
        <v>726</v>
      </c>
      <c r="S391" s="2" t="s">
        <v>726</v>
      </c>
      <c r="T391" s="2" t="s">
        <v>726</v>
      </c>
      <c r="U391" s="2" t="s">
        <v>726</v>
      </c>
      <c r="V391" s="2" t="s">
        <v>726</v>
      </c>
      <c r="W391" s="2" t="s">
        <v>726</v>
      </c>
      <c r="X391" s="2" t="s">
        <v>726</v>
      </c>
      <c r="Y391" s="2" t="s">
        <v>726</v>
      </c>
      <c r="Z391" s="2" t="s">
        <v>726</v>
      </c>
      <c r="AA391" s="2" t="s">
        <v>726</v>
      </c>
      <c r="AB391" s="2" t="s">
        <v>726</v>
      </c>
      <c r="AC391" s="2" t="s">
        <v>726</v>
      </c>
      <c r="AD391" s="2" t="s">
        <v>726</v>
      </c>
      <c r="AE391" s="2" t="s">
        <v>726</v>
      </c>
      <c r="AF391" s="2" t="s">
        <v>726</v>
      </c>
      <c r="AG391" s="2" t="s">
        <v>726</v>
      </c>
      <c r="AH391" s="2" t="s">
        <v>609</v>
      </c>
      <c r="AI391" s="2" t="s">
        <v>726</v>
      </c>
      <c r="AJ391" s="2" t="s">
        <v>726</v>
      </c>
      <c r="AK391" s="2" t="s">
        <v>726</v>
      </c>
      <c r="AL391" s="2" t="s">
        <v>726</v>
      </c>
      <c r="AM391" s="2" t="s">
        <v>726</v>
      </c>
      <c r="AN391" s="2" t="s">
        <v>726</v>
      </c>
      <c r="AO391" s="2" t="s">
        <v>726</v>
      </c>
      <c r="AQ391" s="2">
        <f t="shared" si="68"/>
        <v>0</v>
      </c>
      <c r="AR391" s="2">
        <f t="shared" si="67"/>
        <v>0</v>
      </c>
      <c r="AT391" s="2">
        <f t="shared" si="69"/>
        <v>0</v>
      </c>
      <c r="AU391" s="2">
        <f t="shared" si="70"/>
        <v>0</v>
      </c>
      <c r="AV391" s="16" t="str">
        <f t="shared" si="71"/>
        <v/>
      </c>
      <c r="AY391" s="2">
        <f t="shared" si="72"/>
        <v>0</v>
      </c>
      <c r="AZ391" s="2">
        <f t="shared" si="73"/>
        <v>0</v>
      </c>
      <c r="BA391" s="2">
        <f t="shared" si="74"/>
        <v>0</v>
      </c>
      <c r="BB391" s="2">
        <f t="shared" si="75"/>
        <v>0</v>
      </c>
      <c r="BC391" s="2">
        <f t="shared" si="76"/>
        <v>0</v>
      </c>
      <c r="BD391" s="2">
        <f t="shared" si="77"/>
        <v>0</v>
      </c>
    </row>
    <row r="392" spans="1:56" ht="15" customHeight="1" x14ac:dyDescent="0.25">
      <c r="A392" s="2" t="s">
        <v>581</v>
      </c>
      <c r="B392" s="2" t="s">
        <v>11</v>
      </c>
      <c r="C392" s="2">
        <v>2017</v>
      </c>
      <c r="D392" s="2" t="s">
        <v>726</v>
      </c>
      <c r="E392" s="2" t="s">
        <v>726</v>
      </c>
      <c r="F392" s="2" t="s">
        <v>726</v>
      </c>
      <c r="G392" s="2" t="s">
        <v>726</v>
      </c>
      <c r="H392" s="2" t="s">
        <v>726</v>
      </c>
      <c r="I392" s="2" t="s">
        <v>726</v>
      </c>
      <c r="J392" s="2" t="s">
        <v>726</v>
      </c>
      <c r="K392" s="2" t="s">
        <v>726</v>
      </c>
      <c r="L392" s="2" t="s">
        <v>726</v>
      </c>
      <c r="M392" s="2" t="s">
        <v>726</v>
      </c>
      <c r="N392" s="2" t="s">
        <v>726</v>
      </c>
      <c r="O392" s="2" t="s">
        <v>726</v>
      </c>
      <c r="P392" s="2" t="s">
        <v>726</v>
      </c>
      <c r="Q392" s="2" t="s">
        <v>726</v>
      </c>
      <c r="R392" s="2" t="s">
        <v>726</v>
      </c>
      <c r="S392" s="2" t="s">
        <v>726</v>
      </c>
      <c r="T392" s="2" t="s">
        <v>726</v>
      </c>
      <c r="U392" s="2" t="s">
        <v>726</v>
      </c>
      <c r="V392" s="2" t="s">
        <v>726</v>
      </c>
      <c r="W392" s="2" t="s">
        <v>726</v>
      </c>
      <c r="X392" s="2" t="s">
        <v>726</v>
      </c>
      <c r="Y392" s="2" t="s">
        <v>726</v>
      </c>
      <c r="Z392" s="2" t="s">
        <v>726</v>
      </c>
      <c r="AA392" s="2" t="s">
        <v>726</v>
      </c>
      <c r="AB392" s="2" t="s">
        <v>726</v>
      </c>
      <c r="AC392" s="2" t="s">
        <v>726</v>
      </c>
      <c r="AD392" s="2" t="s">
        <v>726</v>
      </c>
      <c r="AE392" s="2" t="s">
        <v>726</v>
      </c>
      <c r="AF392" s="2" t="s">
        <v>726</v>
      </c>
      <c r="AG392" s="2" t="s">
        <v>726</v>
      </c>
      <c r="AH392" s="2" t="s">
        <v>609</v>
      </c>
      <c r="AI392" s="2" t="s">
        <v>726</v>
      </c>
      <c r="AJ392" s="2" t="s">
        <v>726</v>
      </c>
      <c r="AK392" s="2" t="s">
        <v>726</v>
      </c>
      <c r="AL392" s="2" t="s">
        <v>726</v>
      </c>
      <c r="AM392" s="2" t="s">
        <v>726</v>
      </c>
      <c r="AN392" s="2" t="s">
        <v>726</v>
      </c>
      <c r="AO392" s="2" t="s">
        <v>726</v>
      </c>
      <c r="AQ392" s="2">
        <f t="shared" si="68"/>
        <v>0</v>
      </c>
      <c r="AR392" s="2">
        <f t="shared" si="67"/>
        <v>0</v>
      </c>
      <c r="AT392" s="2">
        <f t="shared" si="69"/>
        <v>0</v>
      </c>
      <c r="AU392" s="2">
        <f t="shared" si="70"/>
        <v>0</v>
      </c>
      <c r="AV392" s="16" t="str">
        <f t="shared" si="71"/>
        <v/>
      </c>
      <c r="AY392" s="2">
        <f t="shared" si="72"/>
        <v>0</v>
      </c>
      <c r="AZ392" s="2">
        <f t="shared" si="73"/>
        <v>0</v>
      </c>
      <c r="BA392" s="2">
        <f t="shared" si="74"/>
        <v>0</v>
      </c>
      <c r="BB392" s="2">
        <f t="shared" si="75"/>
        <v>0</v>
      </c>
      <c r="BC392" s="2">
        <f t="shared" si="76"/>
        <v>0</v>
      </c>
      <c r="BD392" s="2">
        <f t="shared" si="77"/>
        <v>0</v>
      </c>
    </row>
    <row r="393" spans="1:56" ht="15" customHeight="1" x14ac:dyDescent="0.25">
      <c r="A393" s="2" t="s">
        <v>581</v>
      </c>
      <c r="B393" s="2" t="s">
        <v>584</v>
      </c>
      <c r="C393" s="2">
        <v>2017</v>
      </c>
      <c r="D393" s="2" t="s">
        <v>726</v>
      </c>
      <c r="E393" s="2" t="s">
        <v>726</v>
      </c>
      <c r="F393" s="2" t="s">
        <v>726</v>
      </c>
      <c r="G393" s="2" t="s">
        <v>726</v>
      </c>
      <c r="H393" s="2" t="s">
        <v>726</v>
      </c>
      <c r="I393" s="2" t="s">
        <v>726</v>
      </c>
      <c r="J393" s="2" t="s">
        <v>726</v>
      </c>
      <c r="K393" s="2" t="s">
        <v>726</v>
      </c>
      <c r="L393" s="2" t="s">
        <v>726</v>
      </c>
      <c r="M393" s="2" t="s">
        <v>726</v>
      </c>
      <c r="N393" s="2" t="s">
        <v>726</v>
      </c>
      <c r="O393" s="2" t="s">
        <v>726</v>
      </c>
      <c r="P393" s="2" t="s">
        <v>726</v>
      </c>
      <c r="Q393" s="2" t="s">
        <v>726</v>
      </c>
      <c r="R393" s="2" t="s">
        <v>726</v>
      </c>
      <c r="S393" s="2" t="s">
        <v>726</v>
      </c>
      <c r="T393" s="2" t="s">
        <v>726</v>
      </c>
      <c r="U393" s="2" t="s">
        <v>726</v>
      </c>
      <c r="V393" s="2" t="s">
        <v>726</v>
      </c>
      <c r="W393" s="2" t="s">
        <v>726</v>
      </c>
      <c r="X393" s="2" t="s">
        <v>726</v>
      </c>
      <c r="Y393" s="2" t="s">
        <v>726</v>
      </c>
      <c r="Z393" s="2" t="s">
        <v>726</v>
      </c>
      <c r="AA393" s="2" t="s">
        <v>726</v>
      </c>
      <c r="AB393" s="2" t="s">
        <v>726</v>
      </c>
      <c r="AC393" s="2" t="s">
        <v>726</v>
      </c>
      <c r="AD393" s="2" t="s">
        <v>726</v>
      </c>
      <c r="AE393" s="2" t="s">
        <v>726</v>
      </c>
      <c r="AF393" s="2" t="s">
        <v>726</v>
      </c>
      <c r="AG393" s="2" t="s">
        <v>726</v>
      </c>
      <c r="AH393" s="2" t="s">
        <v>609</v>
      </c>
      <c r="AI393" s="2" t="s">
        <v>726</v>
      </c>
      <c r="AJ393" s="2" t="s">
        <v>726</v>
      </c>
      <c r="AK393" s="2" t="s">
        <v>726</v>
      </c>
      <c r="AL393" s="2" t="s">
        <v>726</v>
      </c>
      <c r="AM393" s="2" t="s">
        <v>726</v>
      </c>
      <c r="AN393" s="2" t="s">
        <v>726</v>
      </c>
      <c r="AO393" s="2" t="s">
        <v>726</v>
      </c>
      <c r="AQ393" s="2">
        <f t="shared" si="68"/>
        <v>0</v>
      </c>
      <c r="AR393" s="2">
        <f t="shared" si="67"/>
        <v>0</v>
      </c>
      <c r="AT393" s="2">
        <f t="shared" si="69"/>
        <v>0</v>
      </c>
      <c r="AU393" s="2">
        <f t="shared" si="70"/>
        <v>0</v>
      </c>
      <c r="AV393" s="16" t="str">
        <f t="shared" si="71"/>
        <v/>
      </c>
      <c r="AY393" s="2">
        <f t="shared" si="72"/>
        <v>0</v>
      </c>
      <c r="AZ393" s="2">
        <f t="shared" si="73"/>
        <v>0</v>
      </c>
      <c r="BA393" s="2">
        <f t="shared" si="74"/>
        <v>0</v>
      </c>
      <c r="BB393" s="2">
        <f t="shared" si="75"/>
        <v>0</v>
      </c>
      <c r="BC393" s="2">
        <f t="shared" si="76"/>
        <v>0</v>
      </c>
      <c r="BD393" s="2">
        <f t="shared" si="77"/>
        <v>0</v>
      </c>
    </row>
    <row r="394" spans="1:56" ht="15" customHeight="1" x14ac:dyDescent="0.25">
      <c r="A394" s="2" t="s">
        <v>581</v>
      </c>
      <c r="B394" s="2" t="s">
        <v>326</v>
      </c>
      <c r="C394" s="2">
        <v>2017</v>
      </c>
      <c r="D394" s="2" t="s">
        <v>726</v>
      </c>
      <c r="E394" s="2" t="s">
        <v>726</v>
      </c>
      <c r="F394" s="2" t="s">
        <v>726</v>
      </c>
      <c r="G394" s="2" t="s">
        <v>726</v>
      </c>
      <c r="H394" s="2" t="s">
        <v>726</v>
      </c>
      <c r="I394" s="2" t="s">
        <v>726</v>
      </c>
      <c r="J394" s="2" t="s">
        <v>726</v>
      </c>
      <c r="K394" s="2" t="s">
        <v>726</v>
      </c>
      <c r="L394" s="2" t="s">
        <v>726</v>
      </c>
      <c r="M394" s="2" t="s">
        <v>726</v>
      </c>
      <c r="N394" s="2" t="s">
        <v>726</v>
      </c>
      <c r="O394" s="2" t="s">
        <v>726</v>
      </c>
      <c r="P394" s="2" t="s">
        <v>726</v>
      </c>
      <c r="Q394" s="2" t="s">
        <v>726</v>
      </c>
      <c r="R394" s="2" t="s">
        <v>726</v>
      </c>
      <c r="S394" s="2" t="s">
        <v>726</v>
      </c>
      <c r="T394" s="2" t="s">
        <v>726</v>
      </c>
      <c r="U394" s="2" t="s">
        <v>726</v>
      </c>
      <c r="V394" s="2" t="s">
        <v>726</v>
      </c>
      <c r="W394" s="2" t="s">
        <v>726</v>
      </c>
      <c r="X394" s="2" t="s">
        <v>726</v>
      </c>
      <c r="Y394" s="2" t="s">
        <v>726</v>
      </c>
      <c r="Z394" s="2" t="s">
        <v>726</v>
      </c>
      <c r="AA394" s="2" t="s">
        <v>726</v>
      </c>
      <c r="AB394" s="2" t="s">
        <v>726</v>
      </c>
      <c r="AC394" s="2" t="s">
        <v>726</v>
      </c>
      <c r="AD394" s="2" t="s">
        <v>726</v>
      </c>
      <c r="AE394" s="2" t="s">
        <v>726</v>
      </c>
      <c r="AF394" s="2" t="s">
        <v>726</v>
      </c>
      <c r="AG394" s="2" t="s">
        <v>726</v>
      </c>
      <c r="AH394" s="2" t="s">
        <v>609</v>
      </c>
      <c r="AI394" s="2" t="s">
        <v>726</v>
      </c>
      <c r="AJ394" s="2" t="s">
        <v>726</v>
      </c>
      <c r="AK394" s="2" t="s">
        <v>726</v>
      </c>
      <c r="AL394" s="2" t="s">
        <v>726</v>
      </c>
      <c r="AM394" s="2" t="s">
        <v>726</v>
      </c>
      <c r="AN394" s="2" t="s">
        <v>726</v>
      </c>
      <c r="AO394" s="2" t="s">
        <v>726</v>
      </c>
      <c r="AQ394" s="2">
        <f t="shared" si="68"/>
        <v>0</v>
      </c>
      <c r="AR394" s="2">
        <f t="shared" si="67"/>
        <v>0</v>
      </c>
      <c r="AT394" s="2">
        <f t="shared" si="69"/>
        <v>0</v>
      </c>
      <c r="AU394" s="2">
        <f t="shared" si="70"/>
        <v>0</v>
      </c>
      <c r="AV394" s="16" t="str">
        <f t="shared" si="71"/>
        <v/>
      </c>
      <c r="AY394" s="2">
        <f t="shared" si="72"/>
        <v>0</v>
      </c>
      <c r="AZ394" s="2">
        <f t="shared" si="73"/>
        <v>0</v>
      </c>
      <c r="BA394" s="2">
        <f t="shared" si="74"/>
        <v>0</v>
      </c>
      <c r="BB394" s="2">
        <f t="shared" si="75"/>
        <v>0</v>
      </c>
      <c r="BC394" s="2">
        <f t="shared" si="76"/>
        <v>0</v>
      </c>
      <c r="BD394" s="2">
        <f t="shared" si="77"/>
        <v>0</v>
      </c>
    </row>
    <row r="395" spans="1:56" ht="15" customHeight="1" x14ac:dyDescent="0.25">
      <c r="A395" s="2" t="s">
        <v>585</v>
      </c>
      <c r="B395" s="2" t="s">
        <v>586</v>
      </c>
      <c r="C395" s="2">
        <v>2017</v>
      </c>
      <c r="D395" s="2" t="s">
        <v>726</v>
      </c>
      <c r="E395" s="2" t="s">
        <v>726</v>
      </c>
      <c r="F395" s="2" t="s">
        <v>726</v>
      </c>
      <c r="G395" s="2" t="s">
        <v>726</v>
      </c>
      <c r="H395" s="2" t="s">
        <v>726</v>
      </c>
      <c r="I395" s="2" t="s">
        <v>726</v>
      </c>
      <c r="J395" s="2" t="s">
        <v>726</v>
      </c>
      <c r="K395" s="2" t="s">
        <v>726</v>
      </c>
      <c r="L395" s="2" t="s">
        <v>726</v>
      </c>
      <c r="M395" s="2" t="s">
        <v>726</v>
      </c>
      <c r="N395" s="2" t="s">
        <v>726</v>
      </c>
      <c r="O395" s="2" t="s">
        <v>726</v>
      </c>
      <c r="P395" s="2" t="s">
        <v>726</v>
      </c>
      <c r="Q395" s="2" t="s">
        <v>726</v>
      </c>
      <c r="R395" s="2" t="s">
        <v>726</v>
      </c>
      <c r="S395" s="2" t="s">
        <v>726</v>
      </c>
      <c r="T395" s="2" t="s">
        <v>726</v>
      </c>
      <c r="U395" s="2" t="s">
        <v>726</v>
      </c>
      <c r="V395" s="2" t="s">
        <v>726</v>
      </c>
      <c r="W395" s="2" t="s">
        <v>726</v>
      </c>
      <c r="X395" s="2" t="s">
        <v>726</v>
      </c>
      <c r="Y395" s="2" t="s">
        <v>726</v>
      </c>
      <c r="Z395" s="2" t="s">
        <v>726</v>
      </c>
      <c r="AA395" s="2" t="s">
        <v>726</v>
      </c>
      <c r="AB395" s="2" t="s">
        <v>726</v>
      </c>
      <c r="AC395" s="2" t="s">
        <v>726</v>
      </c>
      <c r="AD395" s="2" t="s">
        <v>726</v>
      </c>
      <c r="AE395" s="2" t="s">
        <v>726</v>
      </c>
      <c r="AF395" s="2" t="s">
        <v>726</v>
      </c>
      <c r="AG395" s="2" t="s">
        <v>726</v>
      </c>
      <c r="AH395" s="2" t="s">
        <v>609</v>
      </c>
      <c r="AI395" s="2" t="s">
        <v>726</v>
      </c>
      <c r="AJ395" s="2" t="s">
        <v>726</v>
      </c>
      <c r="AK395" s="2" t="s">
        <v>726</v>
      </c>
      <c r="AL395" s="2" t="s">
        <v>726</v>
      </c>
      <c r="AM395" s="2" t="s">
        <v>726</v>
      </c>
      <c r="AN395" s="2" t="s">
        <v>726</v>
      </c>
      <c r="AO395" s="2" t="s">
        <v>726</v>
      </c>
      <c r="AQ395" s="2">
        <f t="shared" si="68"/>
        <v>0</v>
      </c>
      <c r="AR395" s="2">
        <f t="shared" si="67"/>
        <v>0</v>
      </c>
      <c r="AT395" s="2">
        <f t="shared" si="69"/>
        <v>0</v>
      </c>
      <c r="AU395" s="2">
        <f t="shared" si="70"/>
        <v>0</v>
      </c>
      <c r="AV395" s="16" t="str">
        <f t="shared" si="71"/>
        <v/>
      </c>
      <c r="AY395" s="2">
        <f t="shared" si="72"/>
        <v>0</v>
      </c>
      <c r="AZ395" s="2">
        <f t="shared" si="73"/>
        <v>0</v>
      </c>
      <c r="BA395" s="2">
        <f t="shared" si="74"/>
        <v>0</v>
      </c>
      <c r="BB395" s="2">
        <f t="shared" si="75"/>
        <v>0</v>
      </c>
      <c r="BC395" s="2">
        <f t="shared" si="76"/>
        <v>0</v>
      </c>
      <c r="BD395" s="2">
        <f t="shared" si="77"/>
        <v>0</v>
      </c>
    </row>
    <row r="396" spans="1:56" ht="15" customHeight="1" x14ac:dyDescent="0.25">
      <c r="A396" s="2" t="s">
        <v>585</v>
      </c>
      <c r="B396" s="2" t="s">
        <v>587</v>
      </c>
      <c r="C396" s="2">
        <v>2017</v>
      </c>
      <c r="D396" s="2">
        <v>303.64400000000001</v>
      </c>
      <c r="E396" s="2">
        <v>67.926000000000002</v>
      </c>
      <c r="F396" s="2" t="s">
        <v>726</v>
      </c>
      <c r="G396" s="2" t="s">
        <v>726</v>
      </c>
      <c r="H396" s="2" t="s">
        <v>726</v>
      </c>
      <c r="I396" s="2">
        <v>450.45033000000001</v>
      </c>
      <c r="J396" s="2" t="s">
        <v>726</v>
      </c>
      <c r="K396" s="2" t="s">
        <v>726</v>
      </c>
      <c r="L396" s="2" t="s">
        <v>726</v>
      </c>
      <c r="M396" s="2" t="s">
        <v>726</v>
      </c>
      <c r="N396" s="2" t="s">
        <v>726</v>
      </c>
      <c r="O396" s="2" t="s">
        <v>726</v>
      </c>
      <c r="P396" s="2" t="s">
        <v>726</v>
      </c>
      <c r="Q396" s="2" t="s">
        <v>726</v>
      </c>
      <c r="R396" s="2" t="s">
        <v>726</v>
      </c>
      <c r="S396" s="2">
        <v>5.2214999999999998</v>
      </c>
      <c r="T396" s="2" t="s">
        <v>726</v>
      </c>
      <c r="U396" s="2" t="s">
        <v>726</v>
      </c>
      <c r="V396" s="2" t="s">
        <v>726</v>
      </c>
      <c r="W396" s="2" t="s">
        <v>726</v>
      </c>
      <c r="X396" s="2" t="s">
        <v>726</v>
      </c>
      <c r="Y396" s="2" t="s">
        <v>726</v>
      </c>
      <c r="Z396" s="2" t="s">
        <v>726</v>
      </c>
      <c r="AA396" s="2">
        <v>435.41520000000003</v>
      </c>
      <c r="AB396" s="2" t="s">
        <v>726</v>
      </c>
      <c r="AC396" s="2">
        <v>0.11362999999999999</v>
      </c>
      <c r="AD396" s="2" t="s">
        <v>726</v>
      </c>
      <c r="AE396" s="2" t="s">
        <v>726</v>
      </c>
      <c r="AF396" s="2" t="s">
        <v>726</v>
      </c>
      <c r="AG396" s="2" t="s">
        <v>726</v>
      </c>
      <c r="AH396" s="2" t="s">
        <v>609</v>
      </c>
      <c r="AI396" s="2" t="s">
        <v>726</v>
      </c>
      <c r="AJ396" s="2" t="s">
        <v>726</v>
      </c>
      <c r="AK396" s="2">
        <v>9.6999999999999993</v>
      </c>
      <c r="AL396" s="2">
        <v>100</v>
      </c>
      <c r="AM396" s="2">
        <v>0</v>
      </c>
      <c r="AN396" s="2">
        <v>0</v>
      </c>
      <c r="AO396" s="2">
        <v>0</v>
      </c>
      <c r="AQ396" s="2">
        <f t="shared" si="68"/>
        <v>440.75033000000002</v>
      </c>
      <c r="AR396" s="2">
        <f t="shared" si="67"/>
        <v>450.45033000000001</v>
      </c>
      <c r="AT396" s="2">
        <f t="shared" si="69"/>
        <v>303.64400000000001</v>
      </c>
      <c r="AU396" s="2">
        <f t="shared" si="70"/>
        <v>67.926000000000002</v>
      </c>
      <c r="AV396" s="16">
        <f t="shared" si="71"/>
        <v>0.82488562057441495</v>
      </c>
      <c r="AY396" s="2">
        <f t="shared" si="72"/>
        <v>9.6999999999999993</v>
      </c>
      <c r="AZ396" s="2">
        <f t="shared" si="73"/>
        <v>9.6999999999999993</v>
      </c>
      <c r="BA396" s="2">
        <f t="shared" si="74"/>
        <v>0</v>
      </c>
      <c r="BB396" s="2">
        <f t="shared" si="75"/>
        <v>0</v>
      </c>
      <c r="BC396" s="2">
        <f t="shared" si="76"/>
        <v>0</v>
      </c>
      <c r="BD396" s="2">
        <f t="shared" si="77"/>
        <v>0</v>
      </c>
    </row>
    <row r="397" spans="1:56" ht="15" customHeight="1" x14ac:dyDescent="0.25">
      <c r="A397" s="2" t="s">
        <v>585</v>
      </c>
      <c r="B397" s="2" t="s">
        <v>588</v>
      </c>
      <c r="C397" s="2">
        <v>2017</v>
      </c>
      <c r="D397" s="2" t="s">
        <v>726</v>
      </c>
      <c r="E397" s="2" t="s">
        <v>726</v>
      </c>
      <c r="F397" s="2" t="s">
        <v>726</v>
      </c>
      <c r="G397" s="2" t="s">
        <v>726</v>
      </c>
      <c r="H397" s="2" t="s">
        <v>726</v>
      </c>
      <c r="I397" s="2" t="s">
        <v>726</v>
      </c>
      <c r="J397" s="2" t="s">
        <v>726</v>
      </c>
      <c r="K397" s="2" t="s">
        <v>726</v>
      </c>
      <c r="L397" s="2" t="s">
        <v>726</v>
      </c>
      <c r="M397" s="2" t="s">
        <v>726</v>
      </c>
      <c r="N397" s="2" t="s">
        <v>726</v>
      </c>
      <c r="O397" s="2" t="s">
        <v>609</v>
      </c>
      <c r="P397" s="2" t="s">
        <v>726</v>
      </c>
      <c r="Q397" s="2" t="s">
        <v>726</v>
      </c>
      <c r="R397" s="2" t="s">
        <v>726</v>
      </c>
      <c r="S397" s="2" t="s">
        <v>726</v>
      </c>
      <c r="T397" s="2" t="s">
        <v>726</v>
      </c>
      <c r="U397" s="2" t="s">
        <v>726</v>
      </c>
      <c r="V397" s="2" t="s">
        <v>726</v>
      </c>
      <c r="W397" s="2" t="s">
        <v>726</v>
      </c>
      <c r="X397" s="2" t="s">
        <v>726</v>
      </c>
      <c r="Y397" s="2" t="s">
        <v>726</v>
      </c>
      <c r="Z397" s="2" t="s">
        <v>726</v>
      </c>
      <c r="AA397" s="2" t="s">
        <v>726</v>
      </c>
      <c r="AB397" s="2" t="s">
        <v>726</v>
      </c>
      <c r="AC397" s="2" t="s">
        <v>726</v>
      </c>
      <c r="AD397" s="2" t="s">
        <v>726</v>
      </c>
      <c r="AE397" s="2" t="s">
        <v>726</v>
      </c>
      <c r="AF397" s="2" t="s">
        <v>726</v>
      </c>
      <c r="AG397" s="2" t="s">
        <v>609</v>
      </c>
      <c r="AH397" s="2" t="s">
        <v>609</v>
      </c>
      <c r="AI397" s="2" t="s">
        <v>609</v>
      </c>
      <c r="AJ397" s="2" t="s">
        <v>726</v>
      </c>
      <c r="AK397" s="2" t="s">
        <v>726</v>
      </c>
      <c r="AL397" s="2" t="s">
        <v>609</v>
      </c>
      <c r="AM397" s="2" t="s">
        <v>609</v>
      </c>
      <c r="AN397" s="2" t="s">
        <v>609</v>
      </c>
      <c r="AO397" s="2" t="s">
        <v>609</v>
      </c>
      <c r="AQ397" s="2">
        <f t="shared" si="68"/>
        <v>0</v>
      </c>
      <c r="AR397" s="2">
        <f t="shared" si="67"/>
        <v>0</v>
      </c>
      <c r="AT397" s="2">
        <f t="shared" si="69"/>
        <v>0</v>
      </c>
      <c r="AU397" s="2">
        <f t="shared" si="70"/>
        <v>0</v>
      </c>
      <c r="AV397" s="16" t="str">
        <f t="shared" si="71"/>
        <v/>
      </c>
      <c r="AY397" s="2">
        <f t="shared" si="72"/>
        <v>0</v>
      </c>
      <c r="AZ397" s="2">
        <f t="shared" si="73"/>
        <v>0</v>
      </c>
      <c r="BA397" s="2">
        <f t="shared" si="74"/>
        <v>0</v>
      </c>
      <c r="BB397" s="2">
        <f t="shared" si="75"/>
        <v>0</v>
      </c>
      <c r="BC397" s="2">
        <f t="shared" si="76"/>
        <v>0</v>
      </c>
      <c r="BD397" s="2">
        <f t="shared" si="77"/>
        <v>0</v>
      </c>
    </row>
    <row r="398" spans="1:56" ht="15" customHeight="1" x14ac:dyDescent="0.25">
      <c r="A398" s="2" t="s">
        <v>585</v>
      </c>
      <c r="B398" s="9" t="s">
        <v>1106</v>
      </c>
      <c r="C398" s="2">
        <v>2017</v>
      </c>
      <c r="D398" s="2" t="s">
        <v>726</v>
      </c>
      <c r="E398" s="2" t="s">
        <v>726</v>
      </c>
      <c r="F398" s="2" t="s">
        <v>726</v>
      </c>
      <c r="G398" s="2" t="s">
        <v>726</v>
      </c>
      <c r="H398" s="2" t="s">
        <v>726</v>
      </c>
      <c r="I398" s="2" t="s">
        <v>726</v>
      </c>
      <c r="J398" s="2" t="s">
        <v>726</v>
      </c>
      <c r="K398" s="2" t="s">
        <v>726</v>
      </c>
      <c r="L398" s="2" t="s">
        <v>726</v>
      </c>
      <c r="M398" s="2" t="s">
        <v>726</v>
      </c>
      <c r="N398" s="2" t="s">
        <v>726</v>
      </c>
      <c r="O398" s="2" t="s">
        <v>726</v>
      </c>
      <c r="P398" s="2" t="s">
        <v>726</v>
      </c>
      <c r="Q398" s="2" t="s">
        <v>726</v>
      </c>
      <c r="R398" s="2" t="s">
        <v>726</v>
      </c>
      <c r="S398" s="2" t="s">
        <v>726</v>
      </c>
      <c r="T398" s="2" t="s">
        <v>726</v>
      </c>
      <c r="U398" s="2" t="s">
        <v>726</v>
      </c>
      <c r="V398" s="2" t="s">
        <v>726</v>
      </c>
      <c r="W398" s="2" t="s">
        <v>726</v>
      </c>
      <c r="X398" s="2" t="s">
        <v>726</v>
      </c>
      <c r="Y398" s="2" t="s">
        <v>726</v>
      </c>
      <c r="Z398" s="2" t="s">
        <v>726</v>
      </c>
      <c r="AA398" s="2" t="s">
        <v>726</v>
      </c>
      <c r="AB398" s="2" t="s">
        <v>726</v>
      </c>
      <c r="AC398" s="2" t="s">
        <v>726</v>
      </c>
      <c r="AD398" s="2" t="s">
        <v>726</v>
      </c>
      <c r="AE398" s="2" t="s">
        <v>726</v>
      </c>
      <c r="AF398" s="2" t="s">
        <v>726</v>
      </c>
      <c r="AG398" s="2" t="s">
        <v>726</v>
      </c>
      <c r="AH398" s="2" t="s">
        <v>609</v>
      </c>
      <c r="AI398" s="2" t="s">
        <v>726</v>
      </c>
      <c r="AJ398" s="2" t="s">
        <v>726</v>
      </c>
      <c r="AK398" s="2" t="s">
        <v>726</v>
      </c>
      <c r="AL398" s="2" t="s">
        <v>726</v>
      </c>
      <c r="AM398" s="2" t="s">
        <v>726</v>
      </c>
      <c r="AN398" s="2" t="s">
        <v>726</v>
      </c>
      <c r="AO398" s="2" t="s">
        <v>726</v>
      </c>
      <c r="AQ398" s="2">
        <f t="shared" si="68"/>
        <v>0</v>
      </c>
      <c r="AR398" s="2">
        <f t="shared" si="67"/>
        <v>0</v>
      </c>
      <c r="AT398" s="2">
        <f t="shared" si="69"/>
        <v>0</v>
      </c>
      <c r="AU398" s="2">
        <f t="shared" si="70"/>
        <v>0</v>
      </c>
      <c r="AV398" s="16" t="str">
        <f t="shared" si="71"/>
        <v/>
      </c>
      <c r="AY398" s="2">
        <f t="shared" si="72"/>
        <v>0</v>
      </c>
      <c r="AZ398" s="2">
        <f t="shared" si="73"/>
        <v>0</v>
      </c>
      <c r="BA398" s="2">
        <f t="shared" si="74"/>
        <v>0</v>
      </c>
      <c r="BB398" s="2">
        <f t="shared" si="75"/>
        <v>0</v>
      </c>
      <c r="BC398" s="2">
        <f t="shared" si="76"/>
        <v>0</v>
      </c>
      <c r="BD398" s="2">
        <f t="shared" si="77"/>
        <v>0</v>
      </c>
    </row>
    <row r="399" spans="1:56" ht="15" customHeight="1" x14ac:dyDescent="0.25">
      <c r="A399" s="2" t="s">
        <v>585</v>
      </c>
      <c r="B399" s="2" t="s">
        <v>590</v>
      </c>
      <c r="C399" s="2">
        <v>2017</v>
      </c>
      <c r="D399" s="2">
        <v>77.322999999999993</v>
      </c>
      <c r="E399" s="2">
        <v>19</v>
      </c>
      <c r="F399" s="2" t="s">
        <v>726</v>
      </c>
      <c r="G399" s="2" t="s">
        <v>726</v>
      </c>
      <c r="H399" s="2" t="s">
        <v>726</v>
      </c>
      <c r="I399" s="2">
        <v>137.27799999999999</v>
      </c>
      <c r="J399" s="2" t="s">
        <v>726</v>
      </c>
      <c r="K399" s="2" t="s">
        <v>726</v>
      </c>
      <c r="L399" s="2" t="s">
        <v>726</v>
      </c>
      <c r="M399" s="2" t="s">
        <v>726</v>
      </c>
      <c r="N399" s="2" t="s">
        <v>726</v>
      </c>
      <c r="O399" s="2" t="s">
        <v>726</v>
      </c>
      <c r="P399" s="2" t="s">
        <v>726</v>
      </c>
      <c r="Q399" s="2">
        <v>55.134999999999998</v>
      </c>
      <c r="R399" s="2">
        <v>35.094000000000001</v>
      </c>
      <c r="S399" s="2">
        <v>7.8179999999999996</v>
      </c>
      <c r="T399" s="2">
        <v>16.771000000000001</v>
      </c>
      <c r="U399" s="2" t="s">
        <v>726</v>
      </c>
      <c r="V399" s="2" t="s">
        <v>726</v>
      </c>
      <c r="W399" s="2" t="s">
        <v>8</v>
      </c>
      <c r="X399" s="2" t="s">
        <v>726</v>
      </c>
      <c r="Y399" s="2" t="s">
        <v>726</v>
      </c>
      <c r="Z399" s="2" t="s">
        <v>726</v>
      </c>
      <c r="AA399" s="2" t="s">
        <v>726</v>
      </c>
      <c r="AB399" s="2" t="s">
        <v>726</v>
      </c>
      <c r="AC399" s="2" t="s">
        <v>726</v>
      </c>
      <c r="AD399" s="2" t="s">
        <v>726</v>
      </c>
      <c r="AE399" s="2" t="s">
        <v>726</v>
      </c>
      <c r="AF399" s="2" t="s">
        <v>726</v>
      </c>
      <c r="AG399" s="2" t="s">
        <v>726</v>
      </c>
      <c r="AH399" s="2" t="s">
        <v>609</v>
      </c>
      <c r="AI399" s="2" t="s">
        <v>726</v>
      </c>
      <c r="AJ399" s="2" t="s">
        <v>726</v>
      </c>
      <c r="AK399" s="2">
        <v>22.46</v>
      </c>
      <c r="AL399" s="2">
        <v>100</v>
      </c>
      <c r="AM399" s="2" t="s">
        <v>726</v>
      </c>
      <c r="AN399" s="2" t="s">
        <v>726</v>
      </c>
      <c r="AO399" s="2" t="s">
        <v>726</v>
      </c>
      <c r="AQ399" s="2">
        <f t="shared" si="68"/>
        <v>114.818</v>
      </c>
      <c r="AR399" s="2">
        <f t="shared" si="67"/>
        <v>137.27799999999999</v>
      </c>
      <c r="AT399" s="2">
        <f t="shared" si="69"/>
        <v>77.322999999999993</v>
      </c>
      <c r="AU399" s="2">
        <f t="shared" si="70"/>
        <v>19</v>
      </c>
      <c r="AV399" s="16">
        <f t="shared" si="71"/>
        <v>0.70166377715293049</v>
      </c>
      <c r="AY399" s="2">
        <f t="shared" si="72"/>
        <v>22.46</v>
      </c>
      <c r="AZ399" s="2">
        <f t="shared" si="73"/>
        <v>22.46</v>
      </c>
      <c r="BA399" s="2">
        <f t="shared" si="74"/>
        <v>0</v>
      </c>
      <c r="BB399" s="2">
        <f t="shared" si="75"/>
        <v>0</v>
      </c>
      <c r="BC399" s="2">
        <f t="shared" si="76"/>
        <v>0</v>
      </c>
      <c r="BD399" s="2">
        <f t="shared" si="77"/>
        <v>0</v>
      </c>
    </row>
    <row r="400" spans="1:56" ht="15" customHeight="1" x14ac:dyDescent="0.25">
      <c r="A400" s="2" t="s">
        <v>585</v>
      </c>
      <c r="B400" s="2" t="s">
        <v>591</v>
      </c>
      <c r="C400" s="2">
        <v>2017</v>
      </c>
      <c r="D400" s="2">
        <v>230.465</v>
      </c>
      <c r="E400" s="2">
        <v>101.55500000000001</v>
      </c>
      <c r="F400" s="2" t="s">
        <v>726</v>
      </c>
      <c r="G400" s="2" t="s">
        <v>769</v>
      </c>
      <c r="H400" s="2" t="s">
        <v>726</v>
      </c>
      <c r="I400" s="2">
        <v>468.19600000000003</v>
      </c>
      <c r="J400" s="2">
        <v>0</v>
      </c>
      <c r="K400" s="2">
        <v>0</v>
      </c>
      <c r="L400" s="2">
        <v>0.45800000000000002</v>
      </c>
      <c r="M400" s="2" t="s">
        <v>726</v>
      </c>
      <c r="N400" s="2" t="s">
        <v>726</v>
      </c>
      <c r="O400" s="2" t="s">
        <v>726</v>
      </c>
      <c r="P400" s="2" t="s">
        <v>726</v>
      </c>
      <c r="Q400" s="2">
        <v>0.66</v>
      </c>
      <c r="R400" s="2">
        <v>0</v>
      </c>
      <c r="S400" s="2">
        <v>0</v>
      </c>
      <c r="T400" s="2" t="s">
        <v>726</v>
      </c>
      <c r="U400" s="2" t="s">
        <v>726</v>
      </c>
      <c r="V400" s="2" t="s">
        <v>726</v>
      </c>
      <c r="W400" s="2" t="s">
        <v>726</v>
      </c>
      <c r="X400" s="2" t="s">
        <v>726</v>
      </c>
      <c r="Y400" s="2" t="s">
        <v>726</v>
      </c>
      <c r="Z400" s="2" t="s">
        <v>726</v>
      </c>
      <c r="AA400" s="2">
        <v>406.05799999999999</v>
      </c>
      <c r="AB400" s="2" t="s">
        <v>726</v>
      </c>
      <c r="AC400" s="2" t="s">
        <v>726</v>
      </c>
      <c r="AD400" s="2" t="s">
        <v>726</v>
      </c>
      <c r="AE400" s="2" t="s">
        <v>726</v>
      </c>
      <c r="AF400" s="2">
        <v>4.1399999999999997</v>
      </c>
      <c r="AG400" s="2" t="s">
        <v>726</v>
      </c>
      <c r="AH400" s="2" t="s">
        <v>727</v>
      </c>
      <c r="AI400" s="2" t="s">
        <v>726</v>
      </c>
      <c r="AJ400" s="2">
        <v>0</v>
      </c>
      <c r="AK400" s="2">
        <v>56.88</v>
      </c>
      <c r="AL400" s="2">
        <v>98.9</v>
      </c>
      <c r="AM400" s="2">
        <v>1</v>
      </c>
      <c r="AN400" s="2">
        <v>0.1</v>
      </c>
      <c r="AO400" s="2" t="s">
        <v>726</v>
      </c>
      <c r="AQ400" s="2">
        <f t="shared" si="68"/>
        <v>411.31599999999997</v>
      </c>
      <c r="AR400" s="2">
        <f t="shared" si="67"/>
        <v>468.19599999999997</v>
      </c>
      <c r="AT400" s="2">
        <f t="shared" si="69"/>
        <v>230.465</v>
      </c>
      <c r="AU400" s="2">
        <f t="shared" si="70"/>
        <v>101.55500000000001</v>
      </c>
      <c r="AV400" s="16">
        <f t="shared" si="71"/>
        <v>0.70914745106750166</v>
      </c>
      <c r="AY400" s="2">
        <f t="shared" si="72"/>
        <v>56.88</v>
      </c>
      <c r="AZ400" s="2">
        <f t="shared" si="73"/>
        <v>56.254320000000007</v>
      </c>
      <c r="BA400" s="2">
        <f t="shared" si="74"/>
        <v>0.56880000000000008</v>
      </c>
      <c r="BB400" s="2">
        <f t="shared" si="75"/>
        <v>5.6880000000000007E-2</v>
      </c>
      <c r="BC400" s="2">
        <f t="shared" si="76"/>
        <v>0</v>
      </c>
      <c r="BD400" s="2">
        <f t="shared" si="77"/>
        <v>0</v>
      </c>
    </row>
    <row r="401" spans="1:56" ht="15" customHeight="1" x14ac:dyDescent="0.25">
      <c r="A401" s="2" t="s">
        <v>585</v>
      </c>
      <c r="B401" s="2" t="s">
        <v>592</v>
      </c>
      <c r="C401" s="2">
        <v>2017</v>
      </c>
      <c r="D401" s="2" t="s">
        <v>726</v>
      </c>
      <c r="E401" s="2" t="s">
        <v>726</v>
      </c>
      <c r="F401" s="2" t="s">
        <v>726</v>
      </c>
      <c r="G401" s="2" t="s">
        <v>726</v>
      </c>
      <c r="H401" s="2" t="s">
        <v>726</v>
      </c>
      <c r="I401" s="2" t="s">
        <v>726</v>
      </c>
      <c r="J401" s="2" t="s">
        <v>726</v>
      </c>
      <c r="K401" s="2" t="s">
        <v>726</v>
      </c>
      <c r="L401" s="2" t="s">
        <v>726</v>
      </c>
      <c r="M401" s="2" t="s">
        <v>726</v>
      </c>
      <c r="N401" s="2" t="s">
        <v>726</v>
      </c>
      <c r="O401" s="2" t="s">
        <v>726</v>
      </c>
      <c r="P401" s="2" t="s">
        <v>726</v>
      </c>
      <c r="Q401" s="2" t="s">
        <v>726</v>
      </c>
      <c r="R401" s="2" t="s">
        <v>726</v>
      </c>
      <c r="S401" s="2" t="s">
        <v>726</v>
      </c>
      <c r="T401" s="2" t="s">
        <v>726</v>
      </c>
      <c r="U401" s="2" t="s">
        <v>726</v>
      </c>
      <c r="V401" s="2" t="s">
        <v>726</v>
      </c>
      <c r="W401" s="2" t="s">
        <v>726</v>
      </c>
      <c r="X401" s="2" t="s">
        <v>726</v>
      </c>
      <c r="Y401" s="2" t="s">
        <v>726</v>
      </c>
      <c r="Z401" s="2" t="s">
        <v>726</v>
      </c>
      <c r="AA401" s="2" t="s">
        <v>726</v>
      </c>
      <c r="AB401" s="2" t="s">
        <v>726</v>
      </c>
      <c r="AC401" s="2" t="s">
        <v>726</v>
      </c>
      <c r="AD401" s="2" t="s">
        <v>726</v>
      </c>
      <c r="AE401" s="2" t="s">
        <v>726</v>
      </c>
      <c r="AF401" s="2" t="s">
        <v>726</v>
      </c>
      <c r="AG401" s="2" t="s">
        <v>726</v>
      </c>
      <c r="AH401" s="2" t="s">
        <v>609</v>
      </c>
      <c r="AI401" s="2" t="s">
        <v>726</v>
      </c>
      <c r="AJ401" s="2" t="s">
        <v>726</v>
      </c>
      <c r="AK401" s="2" t="s">
        <v>726</v>
      </c>
      <c r="AL401" s="2" t="s">
        <v>726</v>
      </c>
      <c r="AM401" s="2" t="s">
        <v>726</v>
      </c>
      <c r="AN401" s="2" t="s">
        <v>726</v>
      </c>
      <c r="AO401" s="2" t="s">
        <v>609</v>
      </c>
      <c r="AQ401" s="2">
        <f t="shared" si="68"/>
        <v>0</v>
      </c>
      <c r="AR401" s="2">
        <f t="shared" si="67"/>
        <v>0</v>
      </c>
      <c r="AT401" s="2">
        <f t="shared" si="69"/>
        <v>0</v>
      </c>
      <c r="AU401" s="2">
        <f t="shared" si="70"/>
        <v>0</v>
      </c>
      <c r="AV401" s="16" t="str">
        <f t="shared" si="71"/>
        <v/>
      </c>
      <c r="AY401" s="2">
        <f t="shared" si="72"/>
        <v>0</v>
      </c>
      <c r="AZ401" s="2">
        <f t="shared" si="73"/>
        <v>0</v>
      </c>
      <c r="BA401" s="2">
        <f t="shared" si="74"/>
        <v>0</v>
      </c>
      <c r="BB401" s="2">
        <f t="shared" si="75"/>
        <v>0</v>
      </c>
      <c r="BC401" s="2">
        <f t="shared" si="76"/>
        <v>0</v>
      </c>
      <c r="BD401" s="2">
        <f t="shared" si="77"/>
        <v>0</v>
      </c>
    </row>
    <row r="402" spans="1:56" ht="15" customHeight="1" x14ac:dyDescent="0.25">
      <c r="A402" s="2" t="s">
        <v>585</v>
      </c>
      <c r="B402" s="2" t="s">
        <v>593</v>
      </c>
      <c r="C402" s="2">
        <v>2017</v>
      </c>
      <c r="D402" s="2" t="s">
        <v>726</v>
      </c>
      <c r="E402" s="2" t="s">
        <v>726</v>
      </c>
      <c r="F402" s="2" t="s">
        <v>726</v>
      </c>
      <c r="G402" s="2" t="s">
        <v>726</v>
      </c>
      <c r="H402" s="2" t="s">
        <v>726</v>
      </c>
      <c r="I402" s="2" t="s">
        <v>726</v>
      </c>
      <c r="J402" s="2" t="s">
        <v>726</v>
      </c>
      <c r="K402" s="2" t="s">
        <v>726</v>
      </c>
      <c r="L402" s="2" t="s">
        <v>726</v>
      </c>
      <c r="M402" s="2" t="s">
        <v>726</v>
      </c>
      <c r="N402" s="2" t="s">
        <v>726</v>
      </c>
      <c r="O402" s="2" t="s">
        <v>726</v>
      </c>
      <c r="P402" s="2" t="s">
        <v>726</v>
      </c>
      <c r="Q402" s="2" t="s">
        <v>726</v>
      </c>
      <c r="R402" s="2" t="s">
        <v>726</v>
      </c>
      <c r="S402" s="2" t="s">
        <v>726</v>
      </c>
      <c r="T402" s="2" t="s">
        <v>726</v>
      </c>
      <c r="U402" s="2" t="s">
        <v>726</v>
      </c>
      <c r="V402" s="2" t="s">
        <v>726</v>
      </c>
      <c r="W402" s="2" t="s">
        <v>8</v>
      </c>
      <c r="X402" s="2" t="s">
        <v>726</v>
      </c>
      <c r="Y402" s="2" t="s">
        <v>726</v>
      </c>
      <c r="Z402" s="2" t="s">
        <v>726</v>
      </c>
      <c r="AA402" s="2" t="s">
        <v>726</v>
      </c>
      <c r="AB402" s="2" t="s">
        <v>726</v>
      </c>
      <c r="AC402" s="2" t="s">
        <v>726</v>
      </c>
      <c r="AD402" s="2" t="s">
        <v>726</v>
      </c>
      <c r="AE402" s="2" t="s">
        <v>726</v>
      </c>
      <c r="AF402" s="2" t="s">
        <v>726</v>
      </c>
      <c r="AG402" s="2" t="s">
        <v>726</v>
      </c>
      <c r="AH402" s="2" t="s">
        <v>609</v>
      </c>
      <c r="AI402" s="2" t="s">
        <v>726</v>
      </c>
      <c r="AJ402" s="2" t="s">
        <v>726</v>
      </c>
      <c r="AK402" s="2" t="s">
        <v>726</v>
      </c>
      <c r="AL402" s="2" t="s">
        <v>726</v>
      </c>
      <c r="AM402" s="2" t="s">
        <v>726</v>
      </c>
      <c r="AN402" s="2" t="s">
        <v>726</v>
      </c>
      <c r="AO402" s="2" t="s">
        <v>726</v>
      </c>
      <c r="AQ402" s="2">
        <f t="shared" si="68"/>
        <v>0</v>
      </c>
      <c r="AR402" s="2">
        <f t="shared" si="67"/>
        <v>0</v>
      </c>
      <c r="AT402" s="2">
        <f t="shared" si="69"/>
        <v>0</v>
      </c>
      <c r="AU402" s="2">
        <f t="shared" si="70"/>
        <v>0</v>
      </c>
      <c r="AV402" s="16" t="str">
        <f t="shared" si="71"/>
        <v/>
      </c>
      <c r="AY402" s="2">
        <f t="shared" si="72"/>
        <v>0</v>
      </c>
      <c r="AZ402" s="2">
        <f t="shared" si="73"/>
        <v>0</v>
      </c>
      <c r="BA402" s="2">
        <f t="shared" si="74"/>
        <v>0</v>
      </c>
      <c r="BB402" s="2">
        <f t="shared" si="75"/>
        <v>0</v>
      </c>
      <c r="BC402" s="2">
        <f t="shared" si="76"/>
        <v>0</v>
      </c>
      <c r="BD402" s="2">
        <f t="shared" si="77"/>
        <v>0</v>
      </c>
    </row>
    <row r="403" spans="1:56" ht="15" customHeight="1" x14ac:dyDescent="0.25">
      <c r="A403" s="2" t="s">
        <v>585</v>
      </c>
      <c r="B403" s="2" t="s">
        <v>594</v>
      </c>
      <c r="C403" s="2">
        <v>2017</v>
      </c>
      <c r="D403" s="2">
        <v>286.89999999999998</v>
      </c>
      <c r="E403" s="2">
        <v>93.4</v>
      </c>
      <c r="F403" s="2" t="s">
        <v>726</v>
      </c>
      <c r="G403" s="2" t="s">
        <v>726</v>
      </c>
      <c r="H403" s="2" t="s">
        <v>726</v>
      </c>
      <c r="I403" s="2">
        <v>445.36799999999999</v>
      </c>
      <c r="J403" s="2" t="s">
        <v>726</v>
      </c>
      <c r="K403" s="2">
        <v>5.0199999999999996</v>
      </c>
      <c r="L403" s="2" t="s">
        <v>726</v>
      </c>
      <c r="M403" s="2">
        <v>4.5599999999999996</v>
      </c>
      <c r="N403" s="2" t="s">
        <v>726</v>
      </c>
      <c r="O403" s="2" t="s">
        <v>726</v>
      </c>
      <c r="P403" s="2" t="s">
        <v>726</v>
      </c>
      <c r="Q403" s="2" t="s">
        <v>726</v>
      </c>
      <c r="R403" s="2" t="s">
        <v>726</v>
      </c>
      <c r="S403" s="2" t="s">
        <v>726</v>
      </c>
      <c r="T403" s="2" t="s">
        <v>726</v>
      </c>
      <c r="U403" s="2" t="s">
        <v>726</v>
      </c>
      <c r="V403" s="2">
        <v>8.0000000000000002E-3</v>
      </c>
      <c r="W403" s="2" t="s">
        <v>8</v>
      </c>
      <c r="X403" s="2">
        <v>63.38</v>
      </c>
      <c r="Y403" s="2" t="s">
        <v>726</v>
      </c>
      <c r="Z403" s="2" t="s">
        <v>726</v>
      </c>
      <c r="AA403" s="2" t="s">
        <v>726</v>
      </c>
      <c r="AB403" s="2" t="s">
        <v>726</v>
      </c>
      <c r="AC403" s="2" t="s">
        <v>726</v>
      </c>
      <c r="AD403" s="2" t="s">
        <v>726</v>
      </c>
      <c r="AE403" s="2">
        <v>185.2</v>
      </c>
      <c r="AF403" s="2">
        <v>187.2</v>
      </c>
      <c r="AG403" s="2">
        <v>0</v>
      </c>
      <c r="AH403" s="2" t="s">
        <v>744</v>
      </c>
      <c r="AI403" s="2">
        <v>37.1</v>
      </c>
      <c r="AJ403" s="2" t="s">
        <v>726</v>
      </c>
      <c r="AK403" s="2" t="s">
        <v>726</v>
      </c>
      <c r="AL403" s="2" t="s">
        <v>726</v>
      </c>
      <c r="AM403" s="2" t="s">
        <v>726</v>
      </c>
      <c r="AN403" s="2" t="s">
        <v>726</v>
      </c>
      <c r="AO403" s="2" t="s">
        <v>726</v>
      </c>
      <c r="AQ403" s="2">
        <f t="shared" si="68"/>
        <v>445.36799999999999</v>
      </c>
      <c r="AR403" s="2">
        <f t="shared" si="67"/>
        <v>445.36799999999999</v>
      </c>
      <c r="AT403" s="2">
        <f t="shared" si="69"/>
        <v>286.89999999999998</v>
      </c>
      <c r="AU403" s="2">
        <f t="shared" si="70"/>
        <v>93.4</v>
      </c>
      <c r="AV403" s="16">
        <f t="shared" si="71"/>
        <v>0.85390059456449485</v>
      </c>
      <c r="AY403" s="2">
        <f t="shared" si="72"/>
        <v>0</v>
      </c>
      <c r="AZ403" s="2">
        <f t="shared" si="73"/>
        <v>0</v>
      </c>
      <c r="BA403" s="2">
        <f t="shared" si="74"/>
        <v>0</v>
      </c>
      <c r="BB403" s="2">
        <f t="shared" si="75"/>
        <v>0</v>
      </c>
      <c r="BC403" s="2">
        <f t="shared" si="76"/>
        <v>0</v>
      </c>
      <c r="BD403" s="2">
        <f t="shared" si="77"/>
        <v>0</v>
      </c>
    </row>
    <row r="404" spans="1:56" ht="15" customHeight="1" x14ac:dyDescent="0.25">
      <c r="A404" s="2" t="s">
        <v>585</v>
      </c>
      <c r="B404" s="2" t="s">
        <v>595</v>
      </c>
      <c r="C404" s="2">
        <v>2017</v>
      </c>
      <c r="D404" s="2" t="s">
        <v>726</v>
      </c>
      <c r="E404" s="2" t="s">
        <v>726</v>
      </c>
      <c r="F404" s="2" t="s">
        <v>726</v>
      </c>
      <c r="G404" s="2" t="s">
        <v>726</v>
      </c>
      <c r="H404" s="2" t="s">
        <v>726</v>
      </c>
      <c r="I404" s="2" t="s">
        <v>726</v>
      </c>
      <c r="J404" s="2" t="s">
        <v>726</v>
      </c>
      <c r="K404" s="2" t="s">
        <v>726</v>
      </c>
      <c r="L404" s="2" t="s">
        <v>726</v>
      </c>
      <c r="M404" s="2" t="s">
        <v>726</v>
      </c>
      <c r="N404" s="2" t="s">
        <v>726</v>
      </c>
      <c r="O404" s="2" t="s">
        <v>726</v>
      </c>
      <c r="P404" s="2" t="s">
        <v>726</v>
      </c>
      <c r="Q404" s="2" t="s">
        <v>726</v>
      </c>
      <c r="R404" s="2" t="s">
        <v>726</v>
      </c>
      <c r="S404" s="2" t="s">
        <v>726</v>
      </c>
      <c r="T404" s="2" t="s">
        <v>726</v>
      </c>
      <c r="U404" s="2" t="s">
        <v>726</v>
      </c>
      <c r="V404" s="2" t="s">
        <v>726</v>
      </c>
      <c r="W404" s="2" t="s">
        <v>726</v>
      </c>
      <c r="X404" s="2" t="s">
        <v>726</v>
      </c>
      <c r="Y404" s="2" t="s">
        <v>726</v>
      </c>
      <c r="Z404" s="2" t="s">
        <v>726</v>
      </c>
      <c r="AA404" s="2" t="s">
        <v>726</v>
      </c>
      <c r="AB404" s="2" t="s">
        <v>726</v>
      </c>
      <c r="AC404" s="2" t="s">
        <v>726</v>
      </c>
      <c r="AD404" s="2" t="s">
        <v>726</v>
      </c>
      <c r="AE404" s="2" t="s">
        <v>726</v>
      </c>
      <c r="AF404" s="2" t="s">
        <v>726</v>
      </c>
      <c r="AG404" s="2" t="s">
        <v>726</v>
      </c>
      <c r="AH404" s="2" t="s">
        <v>609</v>
      </c>
      <c r="AI404" s="2" t="s">
        <v>726</v>
      </c>
      <c r="AJ404" s="2" t="s">
        <v>726</v>
      </c>
      <c r="AK404" s="2" t="s">
        <v>726</v>
      </c>
      <c r="AL404" s="2" t="s">
        <v>726</v>
      </c>
      <c r="AM404" s="2" t="s">
        <v>726</v>
      </c>
      <c r="AN404" s="2" t="s">
        <v>726</v>
      </c>
      <c r="AO404" s="2" t="s">
        <v>726</v>
      </c>
      <c r="AQ404" s="2">
        <f t="shared" si="68"/>
        <v>0</v>
      </c>
      <c r="AR404" s="2">
        <f t="shared" si="67"/>
        <v>0</v>
      </c>
      <c r="AT404" s="2">
        <f t="shared" si="69"/>
        <v>0</v>
      </c>
      <c r="AU404" s="2">
        <f t="shared" si="70"/>
        <v>0</v>
      </c>
      <c r="AV404" s="16" t="str">
        <f t="shared" si="71"/>
        <v/>
      </c>
      <c r="AY404" s="2">
        <f t="shared" si="72"/>
        <v>0</v>
      </c>
      <c r="AZ404" s="2">
        <f t="shared" si="73"/>
        <v>0</v>
      </c>
      <c r="BA404" s="2">
        <f t="shared" si="74"/>
        <v>0</v>
      </c>
      <c r="BB404" s="2">
        <f t="shared" si="75"/>
        <v>0</v>
      </c>
      <c r="BC404" s="2">
        <f t="shared" si="76"/>
        <v>0</v>
      </c>
      <c r="BD404" s="2">
        <f t="shared" si="77"/>
        <v>0</v>
      </c>
    </row>
    <row r="405" spans="1:56" ht="15" customHeight="1" x14ac:dyDescent="0.25">
      <c r="A405" s="2" t="s">
        <v>596</v>
      </c>
      <c r="B405" s="2" t="s">
        <v>597</v>
      </c>
      <c r="C405" s="2">
        <v>2017</v>
      </c>
      <c r="D405" s="2" t="s">
        <v>726</v>
      </c>
      <c r="E405" s="2" t="s">
        <v>726</v>
      </c>
      <c r="F405" s="2" t="s">
        <v>726</v>
      </c>
      <c r="G405" s="2" t="s">
        <v>726</v>
      </c>
      <c r="H405" s="2" t="s">
        <v>726</v>
      </c>
      <c r="I405" s="2" t="s">
        <v>726</v>
      </c>
      <c r="J405" s="2" t="s">
        <v>726</v>
      </c>
      <c r="K405" s="2" t="s">
        <v>726</v>
      </c>
      <c r="L405" s="2" t="s">
        <v>726</v>
      </c>
      <c r="M405" s="2" t="s">
        <v>726</v>
      </c>
      <c r="N405" s="2" t="s">
        <v>726</v>
      </c>
      <c r="O405" s="2" t="s">
        <v>726</v>
      </c>
      <c r="P405" s="2" t="s">
        <v>726</v>
      </c>
      <c r="Q405" s="2" t="s">
        <v>726</v>
      </c>
      <c r="R405" s="2" t="s">
        <v>726</v>
      </c>
      <c r="S405" s="2" t="s">
        <v>726</v>
      </c>
      <c r="T405" s="2" t="s">
        <v>726</v>
      </c>
      <c r="U405" s="2" t="s">
        <v>726</v>
      </c>
      <c r="V405" s="2" t="s">
        <v>726</v>
      </c>
      <c r="W405" s="2" t="s">
        <v>726</v>
      </c>
      <c r="X405" s="2" t="s">
        <v>726</v>
      </c>
      <c r="Y405" s="2" t="s">
        <v>726</v>
      </c>
      <c r="Z405" s="2" t="s">
        <v>726</v>
      </c>
      <c r="AA405" s="2" t="s">
        <v>726</v>
      </c>
      <c r="AB405" s="2" t="s">
        <v>726</v>
      </c>
      <c r="AC405" s="2" t="s">
        <v>726</v>
      </c>
      <c r="AD405" s="2" t="s">
        <v>726</v>
      </c>
      <c r="AE405" s="2" t="s">
        <v>726</v>
      </c>
      <c r="AF405" s="2" t="s">
        <v>726</v>
      </c>
      <c r="AG405" s="2" t="s">
        <v>726</v>
      </c>
      <c r="AH405" s="2" t="s">
        <v>727</v>
      </c>
      <c r="AI405" s="2" t="s">
        <v>726</v>
      </c>
      <c r="AJ405" s="2" t="s">
        <v>726</v>
      </c>
      <c r="AK405" s="2" t="s">
        <v>726</v>
      </c>
      <c r="AL405" s="2" t="s">
        <v>726</v>
      </c>
      <c r="AM405" s="2" t="s">
        <v>726</v>
      </c>
      <c r="AN405" s="2" t="s">
        <v>726</v>
      </c>
      <c r="AO405" s="2" t="s">
        <v>726</v>
      </c>
      <c r="AQ405" s="2">
        <f t="shared" si="68"/>
        <v>0</v>
      </c>
      <c r="AR405" s="2">
        <f t="shared" si="67"/>
        <v>0</v>
      </c>
      <c r="AT405" s="2">
        <f t="shared" si="69"/>
        <v>0</v>
      </c>
      <c r="AU405" s="2">
        <f t="shared" si="70"/>
        <v>0</v>
      </c>
      <c r="AV405" s="16" t="str">
        <f t="shared" si="71"/>
        <v/>
      </c>
      <c r="AY405" s="2">
        <f t="shared" si="72"/>
        <v>0</v>
      </c>
      <c r="AZ405" s="2">
        <f t="shared" si="73"/>
        <v>0</v>
      </c>
      <c r="BA405" s="2">
        <f t="shared" si="74"/>
        <v>0</v>
      </c>
      <c r="BB405" s="2">
        <f t="shared" si="75"/>
        <v>0</v>
      </c>
      <c r="BC405" s="2">
        <f t="shared" si="76"/>
        <v>0</v>
      </c>
      <c r="BD405" s="2">
        <f t="shared" si="77"/>
        <v>0</v>
      </c>
    </row>
    <row r="406" spans="1:56" ht="15" customHeight="1" x14ac:dyDescent="0.25">
      <c r="A406" s="2" t="s">
        <v>596</v>
      </c>
      <c r="B406" s="9" t="s">
        <v>1105</v>
      </c>
      <c r="C406" s="2">
        <v>2017</v>
      </c>
      <c r="D406" s="2" t="s">
        <v>726</v>
      </c>
      <c r="E406" s="2" t="s">
        <v>726</v>
      </c>
      <c r="F406" s="2" t="s">
        <v>726</v>
      </c>
      <c r="G406" s="2" t="s">
        <v>726</v>
      </c>
      <c r="H406" s="2" t="s">
        <v>726</v>
      </c>
      <c r="I406" s="2" t="s">
        <v>726</v>
      </c>
      <c r="J406" s="2" t="s">
        <v>726</v>
      </c>
      <c r="K406" s="2" t="s">
        <v>726</v>
      </c>
      <c r="L406" s="2" t="s">
        <v>726</v>
      </c>
      <c r="M406" s="2" t="s">
        <v>726</v>
      </c>
      <c r="N406" s="2" t="s">
        <v>726</v>
      </c>
      <c r="O406" s="2" t="s">
        <v>726</v>
      </c>
      <c r="P406" s="2" t="s">
        <v>726</v>
      </c>
      <c r="Q406" s="2" t="s">
        <v>726</v>
      </c>
      <c r="R406" s="2" t="s">
        <v>726</v>
      </c>
      <c r="S406" s="2" t="s">
        <v>726</v>
      </c>
      <c r="T406" s="2" t="s">
        <v>726</v>
      </c>
      <c r="U406" s="2" t="s">
        <v>726</v>
      </c>
      <c r="V406" s="2" t="s">
        <v>726</v>
      </c>
      <c r="W406" s="2" t="s">
        <v>726</v>
      </c>
      <c r="X406" s="2" t="s">
        <v>726</v>
      </c>
      <c r="Y406" s="2" t="s">
        <v>726</v>
      </c>
      <c r="Z406" s="2" t="s">
        <v>726</v>
      </c>
      <c r="AA406" s="2" t="s">
        <v>726</v>
      </c>
      <c r="AB406" s="2" t="s">
        <v>726</v>
      </c>
      <c r="AC406" s="2" t="s">
        <v>726</v>
      </c>
      <c r="AD406" s="2" t="s">
        <v>726</v>
      </c>
      <c r="AE406" s="2" t="s">
        <v>726</v>
      </c>
      <c r="AF406" s="2" t="s">
        <v>726</v>
      </c>
      <c r="AG406" s="2" t="s">
        <v>726</v>
      </c>
      <c r="AH406" s="2" t="s">
        <v>727</v>
      </c>
      <c r="AI406" s="2" t="s">
        <v>726</v>
      </c>
      <c r="AJ406" s="2" t="s">
        <v>726</v>
      </c>
      <c r="AK406" s="2" t="s">
        <v>726</v>
      </c>
      <c r="AL406" s="2" t="s">
        <v>726</v>
      </c>
      <c r="AM406" s="2" t="s">
        <v>726</v>
      </c>
      <c r="AN406" s="2" t="s">
        <v>726</v>
      </c>
      <c r="AO406" s="2" t="s">
        <v>726</v>
      </c>
      <c r="AQ406" s="2">
        <f t="shared" si="68"/>
        <v>0</v>
      </c>
      <c r="AR406" s="2">
        <f t="shared" si="67"/>
        <v>0</v>
      </c>
      <c r="AT406" s="2">
        <f t="shared" si="69"/>
        <v>0</v>
      </c>
      <c r="AU406" s="2">
        <f t="shared" si="70"/>
        <v>0</v>
      </c>
      <c r="AV406" s="16" t="str">
        <f t="shared" si="71"/>
        <v/>
      </c>
      <c r="AY406" s="2">
        <f t="shared" si="72"/>
        <v>0</v>
      </c>
      <c r="AZ406" s="2">
        <f t="shared" si="73"/>
        <v>0</v>
      </c>
      <c r="BA406" s="2">
        <f t="shared" si="74"/>
        <v>0</v>
      </c>
      <c r="BB406" s="2">
        <f t="shared" si="75"/>
        <v>0</v>
      </c>
      <c r="BC406" s="2">
        <f t="shared" si="76"/>
        <v>0</v>
      </c>
      <c r="BD406" s="2">
        <f t="shared" si="77"/>
        <v>0</v>
      </c>
    </row>
    <row r="407" spans="1:56" ht="15" customHeight="1" x14ac:dyDescent="0.25">
      <c r="A407" s="2" t="s">
        <v>598</v>
      </c>
      <c r="B407" s="2" t="s">
        <v>599</v>
      </c>
      <c r="C407" s="2">
        <v>2017</v>
      </c>
      <c r="D407" s="2" t="s">
        <v>726</v>
      </c>
      <c r="E407" s="2" t="s">
        <v>726</v>
      </c>
      <c r="F407" s="2" t="s">
        <v>726</v>
      </c>
      <c r="G407" s="2" t="s">
        <v>726</v>
      </c>
      <c r="H407" s="2" t="s">
        <v>726</v>
      </c>
      <c r="I407" s="2" t="s">
        <v>726</v>
      </c>
      <c r="J407" s="2" t="s">
        <v>726</v>
      </c>
      <c r="K407" s="2" t="s">
        <v>726</v>
      </c>
      <c r="L407" s="2" t="s">
        <v>726</v>
      </c>
      <c r="M407" s="2" t="s">
        <v>726</v>
      </c>
      <c r="N407" s="2" t="s">
        <v>726</v>
      </c>
      <c r="O407" s="2" t="s">
        <v>726</v>
      </c>
      <c r="P407" s="2" t="s">
        <v>726</v>
      </c>
      <c r="Q407" s="2" t="s">
        <v>726</v>
      </c>
      <c r="R407" s="2" t="s">
        <v>726</v>
      </c>
      <c r="S407" s="2" t="s">
        <v>726</v>
      </c>
      <c r="T407" s="2" t="s">
        <v>726</v>
      </c>
      <c r="U407" s="2" t="s">
        <v>726</v>
      </c>
      <c r="V407" s="2" t="s">
        <v>726</v>
      </c>
      <c r="W407" s="2" t="s">
        <v>726</v>
      </c>
      <c r="X407" s="2" t="s">
        <v>726</v>
      </c>
      <c r="Y407" s="2" t="s">
        <v>726</v>
      </c>
      <c r="Z407" s="2" t="s">
        <v>726</v>
      </c>
      <c r="AA407" s="2" t="s">
        <v>726</v>
      </c>
      <c r="AB407" s="2" t="s">
        <v>726</v>
      </c>
      <c r="AC407" s="2" t="s">
        <v>726</v>
      </c>
      <c r="AD407" s="2" t="s">
        <v>726</v>
      </c>
      <c r="AE407" s="2" t="s">
        <v>726</v>
      </c>
      <c r="AF407" s="2" t="s">
        <v>726</v>
      </c>
      <c r="AG407" s="2" t="s">
        <v>726</v>
      </c>
      <c r="AH407" s="2" t="s">
        <v>609</v>
      </c>
      <c r="AI407" s="2" t="s">
        <v>726</v>
      </c>
      <c r="AJ407" s="2" t="s">
        <v>726</v>
      </c>
      <c r="AK407" s="2" t="s">
        <v>726</v>
      </c>
      <c r="AL407" s="2" t="s">
        <v>726</v>
      </c>
      <c r="AM407" s="2" t="s">
        <v>726</v>
      </c>
      <c r="AN407" s="2" t="s">
        <v>726</v>
      </c>
      <c r="AO407" s="2" t="s">
        <v>726</v>
      </c>
      <c r="AQ407" s="2">
        <f t="shared" si="68"/>
        <v>0</v>
      </c>
      <c r="AR407" s="2">
        <f t="shared" si="67"/>
        <v>0</v>
      </c>
      <c r="AT407" s="2">
        <f t="shared" si="69"/>
        <v>0</v>
      </c>
      <c r="AU407" s="2">
        <f t="shared" si="70"/>
        <v>0</v>
      </c>
      <c r="AV407" s="16" t="str">
        <f t="shared" si="71"/>
        <v/>
      </c>
      <c r="AY407" s="2">
        <f t="shared" si="72"/>
        <v>0</v>
      </c>
      <c r="AZ407" s="2">
        <f t="shared" si="73"/>
        <v>0</v>
      </c>
      <c r="BA407" s="2">
        <f t="shared" si="74"/>
        <v>0</v>
      </c>
      <c r="BB407" s="2">
        <f t="shared" si="75"/>
        <v>0</v>
      </c>
      <c r="BC407" s="2">
        <f t="shared" si="76"/>
        <v>0</v>
      </c>
      <c r="BD407" s="2">
        <f t="shared" si="77"/>
        <v>0</v>
      </c>
    </row>
    <row r="408" spans="1:56" ht="15" customHeight="1" x14ac:dyDescent="0.25">
      <c r="A408" s="2" t="s">
        <v>598</v>
      </c>
      <c r="B408" s="2" t="s">
        <v>600</v>
      </c>
      <c r="C408" s="2">
        <v>2017</v>
      </c>
      <c r="D408" s="2" t="s">
        <v>726</v>
      </c>
      <c r="E408" s="2" t="s">
        <v>726</v>
      </c>
      <c r="F408" s="2" t="s">
        <v>726</v>
      </c>
      <c r="G408" s="2" t="s">
        <v>726</v>
      </c>
      <c r="H408" s="2" t="s">
        <v>726</v>
      </c>
      <c r="I408" s="2" t="s">
        <v>726</v>
      </c>
      <c r="J408" s="2" t="s">
        <v>726</v>
      </c>
      <c r="K408" s="2" t="s">
        <v>726</v>
      </c>
      <c r="L408" s="2" t="s">
        <v>726</v>
      </c>
      <c r="M408" s="2" t="s">
        <v>726</v>
      </c>
      <c r="N408" s="2" t="s">
        <v>726</v>
      </c>
      <c r="O408" s="2" t="s">
        <v>726</v>
      </c>
      <c r="P408" s="2" t="s">
        <v>726</v>
      </c>
      <c r="Q408" s="2" t="s">
        <v>726</v>
      </c>
      <c r="R408" s="2" t="s">
        <v>726</v>
      </c>
      <c r="S408" s="2" t="s">
        <v>726</v>
      </c>
      <c r="T408" s="2" t="s">
        <v>726</v>
      </c>
      <c r="U408" s="2" t="s">
        <v>726</v>
      </c>
      <c r="V408" s="2" t="s">
        <v>726</v>
      </c>
      <c r="W408" s="2" t="s">
        <v>726</v>
      </c>
      <c r="X408" s="2" t="s">
        <v>726</v>
      </c>
      <c r="Y408" s="2" t="s">
        <v>726</v>
      </c>
      <c r="Z408" s="2" t="s">
        <v>726</v>
      </c>
      <c r="AA408" s="2" t="s">
        <v>726</v>
      </c>
      <c r="AB408" s="2" t="s">
        <v>726</v>
      </c>
      <c r="AC408" s="2" t="s">
        <v>726</v>
      </c>
      <c r="AD408" s="2" t="s">
        <v>726</v>
      </c>
      <c r="AE408" s="2" t="s">
        <v>726</v>
      </c>
      <c r="AF408" s="2" t="s">
        <v>726</v>
      </c>
      <c r="AG408" s="2" t="s">
        <v>726</v>
      </c>
      <c r="AH408" s="2" t="s">
        <v>609</v>
      </c>
      <c r="AI408" s="2" t="s">
        <v>726</v>
      </c>
      <c r="AJ408" s="2" t="s">
        <v>726</v>
      </c>
      <c r="AK408" s="2" t="s">
        <v>726</v>
      </c>
      <c r="AL408" s="2" t="s">
        <v>726</v>
      </c>
      <c r="AM408" s="2" t="s">
        <v>726</v>
      </c>
      <c r="AN408" s="2" t="s">
        <v>726</v>
      </c>
      <c r="AO408" s="2" t="s">
        <v>726</v>
      </c>
      <c r="AQ408" s="2">
        <f t="shared" si="68"/>
        <v>0</v>
      </c>
      <c r="AR408" s="2">
        <f t="shared" si="67"/>
        <v>0</v>
      </c>
      <c r="AT408" s="2">
        <f t="shared" si="69"/>
        <v>0</v>
      </c>
      <c r="AU408" s="2">
        <f t="shared" si="70"/>
        <v>0</v>
      </c>
      <c r="AV408" s="16" t="str">
        <f t="shared" si="71"/>
        <v/>
      </c>
      <c r="AY408" s="2">
        <f t="shared" si="72"/>
        <v>0</v>
      </c>
      <c r="AZ408" s="2">
        <f t="shared" si="73"/>
        <v>0</v>
      </c>
      <c r="BA408" s="2">
        <f t="shared" si="74"/>
        <v>0</v>
      </c>
      <c r="BB408" s="2">
        <f t="shared" si="75"/>
        <v>0</v>
      </c>
      <c r="BC408" s="2">
        <f t="shared" si="76"/>
        <v>0</v>
      </c>
      <c r="BD408" s="2">
        <f t="shared" si="77"/>
        <v>0</v>
      </c>
    </row>
    <row r="409" spans="1:56" ht="15" customHeight="1" x14ac:dyDescent="0.25">
      <c r="A409" s="2" t="s">
        <v>598</v>
      </c>
      <c r="B409" s="2" t="s">
        <v>601</v>
      </c>
      <c r="C409" s="2">
        <v>2017</v>
      </c>
      <c r="D409" s="2" t="s">
        <v>726</v>
      </c>
      <c r="E409" s="2" t="s">
        <v>726</v>
      </c>
      <c r="F409" s="2" t="s">
        <v>726</v>
      </c>
      <c r="G409" s="2" t="s">
        <v>726</v>
      </c>
      <c r="H409" s="2" t="s">
        <v>726</v>
      </c>
      <c r="I409" s="2" t="s">
        <v>726</v>
      </c>
      <c r="J409" s="2" t="s">
        <v>726</v>
      </c>
      <c r="K409" s="2" t="s">
        <v>726</v>
      </c>
      <c r="L409" s="2" t="s">
        <v>726</v>
      </c>
      <c r="M409" s="2" t="s">
        <v>726</v>
      </c>
      <c r="N409" s="2" t="s">
        <v>726</v>
      </c>
      <c r="O409" s="2" t="s">
        <v>726</v>
      </c>
      <c r="P409" s="2" t="s">
        <v>726</v>
      </c>
      <c r="Q409" s="2" t="s">
        <v>726</v>
      </c>
      <c r="R409" s="2" t="s">
        <v>726</v>
      </c>
      <c r="S409" s="2" t="s">
        <v>726</v>
      </c>
      <c r="T409" s="2" t="s">
        <v>726</v>
      </c>
      <c r="U409" s="2" t="s">
        <v>726</v>
      </c>
      <c r="V409" s="2" t="s">
        <v>726</v>
      </c>
      <c r="W409" s="2" t="s">
        <v>726</v>
      </c>
      <c r="X409" s="2" t="s">
        <v>726</v>
      </c>
      <c r="Y409" s="2" t="s">
        <v>726</v>
      </c>
      <c r="Z409" s="2" t="s">
        <v>726</v>
      </c>
      <c r="AA409" s="2" t="s">
        <v>726</v>
      </c>
      <c r="AB409" s="2" t="s">
        <v>726</v>
      </c>
      <c r="AC409" s="2" t="s">
        <v>726</v>
      </c>
      <c r="AD409" s="2" t="s">
        <v>726</v>
      </c>
      <c r="AE409" s="2" t="s">
        <v>726</v>
      </c>
      <c r="AF409" s="2" t="s">
        <v>726</v>
      </c>
      <c r="AG409" s="2" t="s">
        <v>726</v>
      </c>
      <c r="AH409" s="2" t="s">
        <v>609</v>
      </c>
      <c r="AI409" s="2" t="s">
        <v>726</v>
      </c>
      <c r="AJ409" s="2" t="s">
        <v>726</v>
      </c>
      <c r="AK409" s="2" t="s">
        <v>726</v>
      </c>
      <c r="AL409" s="2" t="s">
        <v>726</v>
      </c>
      <c r="AM409" s="2" t="s">
        <v>726</v>
      </c>
      <c r="AN409" s="2" t="s">
        <v>726</v>
      </c>
      <c r="AO409" s="2" t="s">
        <v>726</v>
      </c>
      <c r="AQ409" s="2">
        <f t="shared" si="68"/>
        <v>0</v>
      </c>
      <c r="AR409" s="2">
        <f t="shared" si="67"/>
        <v>0</v>
      </c>
      <c r="AT409" s="2">
        <f t="shared" si="69"/>
        <v>0</v>
      </c>
      <c r="AU409" s="2">
        <f t="shared" si="70"/>
        <v>0</v>
      </c>
      <c r="AV409" s="16" t="str">
        <f t="shared" si="71"/>
        <v/>
      </c>
      <c r="AY409" s="2">
        <f t="shared" si="72"/>
        <v>0</v>
      </c>
      <c r="AZ409" s="2">
        <f t="shared" si="73"/>
        <v>0</v>
      </c>
      <c r="BA409" s="2">
        <f t="shared" si="74"/>
        <v>0</v>
      </c>
      <c r="BB409" s="2">
        <f t="shared" si="75"/>
        <v>0</v>
      </c>
      <c r="BC409" s="2">
        <f t="shared" si="76"/>
        <v>0</v>
      </c>
      <c r="BD409" s="2">
        <f t="shared" si="77"/>
        <v>0</v>
      </c>
    </row>
    <row r="410" spans="1:56" ht="15" customHeight="1" x14ac:dyDescent="0.25">
      <c r="A410" s="2" t="s">
        <v>598</v>
      </c>
      <c r="B410" s="2" t="s">
        <v>602</v>
      </c>
      <c r="C410" s="2">
        <v>2017</v>
      </c>
      <c r="D410" s="2" t="s">
        <v>726</v>
      </c>
      <c r="E410" s="2" t="s">
        <v>726</v>
      </c>
      <c r="F410" s="2" t="s">
        <v>726</v>
      </c>
      <c r="G410" s="2" t="s">
        <v>726</v>
      </c>
      <c r="H410" s="2" t="s">
        <v>726</v>
      </c>
      <c r="I410" s="2" t="s">
        <v>726</v>
      </c>
      <c r="J410" s="2" t="s">
        <v>726</v>
      </c>
      <c r="K410" s="2" t="s">
        <v>726</v>
      </c>
      <c r="L410" s="2" t="s">
        <v>726</v>
      </c>
      <c r="M410" s="2" t="s">
        <v>726</v>
      </c>
      <c r="N410" s="2" t="s">
        <v>726</v>
      </c>
      <c r="O410" s="2" t="s">
        <v>726</v>
      </c>
      <c r="P410" s="2" t="s">
        <v>726</v>
      </c>
      <c r="Q410" s="2" t="s">
        <v>726</v>
      </c>
      <c r="R410" s="2" t="s">
        <v>726</v>
      </c>
      <c r="S410" s="2" t="s">
        <v>726</v>
      </c>
      <c r="T410" s="2" t="s">
        <v>726</v>
      </c>
      <c r="U410" s="2" t="s">
        <v>726</v>
      </c>
      <c r="V410" s="2" t="s">
        <v>726</v>
      </c>
      <c r="W410" s="2" t="s">
        <v>726</v>
      </c>
      <c r="X410" s="2" t="s">
        <v>726</v>
      </c>
      <c r="Y410" s="2" t="s">
        <v>726</v>
      </c>
      <c r="Z410" s="2" t="s">
        <v>726</v>
      </c>
      <c r="AA410" s="2" t="s">
        <v>726</v>
      </c>
      <c r="AB410" s="2" t="s">
        <v>726</v>
      </c>
      <c r="AC410" s="2" t="s">
        <v>726</v>
      </c>
      <c r="AD410" s="2" t="s">
        <v>726</v>
      </c>
      <c r="AE410" s="2" t="s">
        <v>726</v>
      </c>
      <c r="AF410" s="2" t="s">
        <v>726</v>
      </c>
      <c r="AG410" s="2" t="s">
        <v>726</v>
      </c>
      <c r="AH410" s="2" t="s">
        <v>609</v>
      </c>
      <c r="AI410" s="2" t="s">
        <v>726</v>
      </c>
      <c r="AJ410" s="2" t="s">
        <v>726</v>
      </c>
      <c r="AK410" s="2" t="s">
        <v>726</v>
      </c>
      <c r="AL410" s="2" t="s">
        <v>726</v>
      </c>
      <c r="AM410" s="2" t="s">
        <v>726</v>
      </c>
      <c r="AN410" s="2" t="s">
        <v>726</v>
      </c>
      <c r="AO410" s="2" t="s">
        <v>726</v>
      </c>
      <c r="AQ410" s="2">
        <f t="shared" si="68"/>
        <v>0</v>
      </c>
      <c r="AR410" s="2">
        <f t="shared" si="67"/>
        <v>0</v>
      </c>
      <c r="AT410" s="2">
        <f t="shared" si="69"/>
        <v>0</v>
      </c>
      <c r="AU410" s="2">
        <f t="shared" si="70"/>
        <v>0</v>
      </c>
      <c r="AV410" s="16" t="str">
        <f t="shared" si="71"/>
        <v/>
      </c>
      <c r="AY410" s="2">
        <f t="shared" si="72"/>
        <v>0</v>
      </c>
      <c r="AZ410" s="2">
        <f t="shared" si="73"/>
        <v>0</v>
      </c>
      <c r="BA410" s="2">
        <f t="shared" si="74"/>
        <v>0</v>
      </c>
      <c r="BB410" s="2">
        <f t="shared" si="75"/>
        <v>0</v>
      </c>
      <c r="BC410" s="2">
        <f t="shared" si="76"/>
        <v>0</v>
      </c>
      <c r="BD410" s="2">
        <f t="shared" si="77"/>
        <v>0</v>
      </c>
    </row>
    <row r="411" spans="1:56" ht="15" customHeight="1" x14ac:dyDescent="0.25">
      <c r="A411" s="2" t="s">
        <v>598</v>
      </c>
      <c r="B411" s="2" t="s">
        <v>603</v>
      </c>
      <c r="C411" s="2">
        <v>2017</v>
      </c>
      <c r="D411" s="2">
        <v>115.87</v>
      </c>
      <c r="E411" s="2">
        <v>19.11</v>
      </c>
      <c r="F411" s="2" t="s">
        <v>726</v>
      </c>
      <c r="G411" s="2" t="s">
        <v>726</v>
      </c>
      <c r="H411" s="2" t="s">
        <v>726</v>
      </c>
      <c r="I411" s="2">
        <v>159.81</v>
      </c>
      <c r="J411" s="2" t="s">
        <v>726</v>
      </c>
      <c r="K411" s="2">
        <v>0.2</v>
      </c>
      <c r="L411" s="2" t="s">
        <v>726</v>
      </c>
      <c r="M411" s="2" t="s">
        <v>726</v>
      </c>
      <c r="N411" s="2" t="s">
        <v>726</v>
      </c>
      <c r="O411" s="2" t="s">
        <v>726</v>
      </c>
      <c r="P411" s="2" t="s">
        <v>726</v>
      </c>
      <c r="Q411" s="2">
        <v>79.36</v>
      </c>
      <c r="R411" s="2">
        <v>63.3</v>
      </c>
      <c r="S411" s="2">
        <v>2.21</v>
      </c>
      <c r="T411" s="2" t="s">
        <v>726</v>
      </c>
      <c r="U411" s="2" t="s">
        <v>726</v>
      </c>
      <c r="V411" s="2" t="s">
        <v>726</v>
      </c>
      <c r="W411" s="2" t="s">
        <v>8</v>
      </c>
      <c r="X411" s="2" t="s">
        <v>726</v>
      </c>
      <c r="Y411" s="2" t="s">
        <v>726</v>
      </c>
      <c r="Z411" s="2" t="s">
        <v>726</v>
      </c>
      <c r="AA411" s="2" t="s">
        <v>726</v>
      </c>
      <c r="AB411" s="2" t="s">
        <v>726</v>
      </c>
      <c r="AC411" s="2" t="s">
        <v>726</v>
      </c>
      <c r="AD411" s="2" t="s">
        <v>726</v>
      </c>
      <c r="AE411" s="2" t="s">
        <v>726</v>
      </c>
      <c r="AF411" s="2" t="s">
        <v>726</v>
      </c>
      <c r="AG411" s="2" t="s">
        <v>726</v>
      </c>
      <c r="AH411" s="2" t="s">
        <v>727</v>
      </c>
      <c r="AI411" s="2" t="s">
        <v>726</v>
      </c>
      <c r="AJ411" s="2" t="s">
        <v>726</v>
      </c>
      <c r="AK411" s="2">
        <v>14.74</v>
      </c>
      <c r="AL411" s="2">
        <v>100</v>
      </c>
      <c r="AM411" s="2" t="s">
        <v>726</v>
      </c>
      <c r="AN411" s="2" t="s">
        <v>726</v>
      </c>
      <c r="AO411" s="2" t="s">
        <v>726</v>
      </c>
      <c r="AQ411" s="2">
        <f t="shared" si="68"/>
        <v>145.07000000000002</v>
      </c>
      <c r="AR411" s="2">
        <f t="shared" si="67"/>
        <v>159.81000000000003</v>
      </c>
      <c r="AT411" s="2">
        <f t="shared" si="69"/>
        <v>115.87</v>
      </c>
      <c r="AU411" s="2">
        <f t="shared" si="70"/>
        <v>19.11</v>
      </c>
      <c r="AV411" s="16">
        <f t="shared" si="71"/>
        <v>0.84462799574494707</v>
      </c>
      <c r="AY411" s="2">
        <f t="shared" si="72"/>
        <v>14.74</v>
      </c>
      <c r="AZ411" s="2">
        <f t="shared" si="73"/>
        <v>14.74</v>
      </c>
      <c r="BA411" s="2">
        <f t="shared" si="74"/>
        <v>0</v>
      </c>
      <c r="BB411" s="2">
        <f t="shared" si="75"/>
        <v>0</v>
      </c>
      <c r="BC411" s="2">
        <f t="shared" si="76"/>
        <v>0</v>
      </c>
      <c r="BD411" s="2">
        <f t="shared" si="77"/>
        <v>0</v>
      </c>
    </row>
    <row r="412" spans="1:56" ht="15" customHeight="1" x14ac:dyDescent="0.25">
      <c r="A412" s="2" t="s">
        <v>604</v>
      </c>
      <c r="B412" s="2" t="s">
        <v>605</v>
      </c>
      <c r="C412" s="2">
        <v>2017</v>
      </c>
      <c r="D412" s="2" t="s">
        <v>726</v>
      </c>
      <c r="E412" s="2" t="s">
        <v>726</v>
      </c>
      <c r="F412" s="2" t="s">
        <v>726</v>
      </c>
      <c r="G412" s="2" t="s">
        <v>726</v>
      </c>
      <c r="H412" s="2" t="s">
        <v>726</v>
      </c>
      <c r="I412" s="2" t="s">
        <v>726</v>
      </c>
      <c r="J412" s="2" t="s">
        <v>726</v>
      </c>
      <c r="K412" s="2" t="s">
        <v>726</v>
      </c>
      <c r="L412" s="2" t="s">
        <v>726</v>
      </c>
      <c r="M412" s="2" t="s">
        <v>726</v>
      </c>
      <c r="N412" s="2" t="s">
        <v>726</v>
      </c>
      <c r="O412" s="2" t="s">
        <v>609</v>
      </c>
      <c r="P412" s="2" t="s">
        <v>726</v>
      </c>
      <c r="Q412" s="2" t="s">
        <v>726</v>
      </c>
      <c r="R412" s="2" t="s">
        <v>726</v>
      </c>
      <c r="S412" s="2" t="s">
        <v>726</v>
      </c>
      <c r="T412" s="2" t="s">
        <v>726</v>
      </c>
      <c r="U412" s="2" t="s">
        <v>726</v>
      </c>
      <c r="V412" s="2" t="s">
        <v>726</v>
      </c>
      <c r="W412" s="2" t="s">
        <v>726</v>
      </c>
      <c r="X412" s="2" t="s">
        <v>726</v>
      </c>
      <c r="Y412" s="2" t="s">
        <v>726</v>
      </c>
      <c r="Z412" s="2" t="s">
        <v>726</v>
      </c>
      <c r="AA412" s="2" t="s">
        <v>726</v>
      </c>
      <c r="AB412" s="2" t="s">
        <v>726</v>
      </c>
      <c r="AC412" s="2" t="s">
        <v>726</v>
      </c>
      <c r="AD412" s="2" t="s">
        <v>726</v>
      </c>
      <c r="AE412" s="2" t="s">
        <v>726</v>
      </c>
      <c r="AF412" s="2" t="s">
        <v>726</v>
      </c>
      <c r="AG412" s="2" t="s">
        <v>726</v>
      </c>
      <c r="AH412" s="2" t="s">
        <v>609</v>
      </c>
      <c r="AI412" s="2" t="s">
        <v>726</v>
      </c>
      <c r="AJ412" s="2" t="s">
        <v>726</v>
      </c>
      <c r="AK412" s="2" t="s">
        <v>726</v>
      </c>
      <c r="AL412" s="2" t="s">
        <v>726</v>
      </c>
      <c r="AM412" s="2" t="s">
        <v>726</v>
      </c>
      <c r="AN412" s="2" t="s">
        <v>726</v>
      </c>
      <c r="AO412" s="2" t="s">
        <v>726</v>
      </c>
      <c r="AQ412" s="2">
        <f t="shared" si="68"/>
        <v>0</v>
      </c>
      <c r="AR412" s="2">
        <f t="shared" si="67"/>
        <v>0</v>
      </c>
      <c r="AT412" s="2">
        <f t="shared" si="69"/>
        <v>0</v>
      </c>
      <c r="AU412" s="2">
        <f t="shared" si="70"/>
        <v>0</v>
      </c>
      <c r="AV412" s="16" t="str">
        <f t="shared" si="71"/>
        <v/>
      </c>
      <c r="AY412" s="2">
        <f t="shared" si="72"/>
        <v>0</v>
      </c>
      <c r="AZ412" s="2">
        <f t="shared" si="73"/>
        <v>0</v>
      </c>
      <c r="BA412" s="2">
        <f t="shared" si="74"/>
        <v>0</v>
      </c>
      <c r="BB412" s="2">
        <f t="shared" si="75"/>
        <v>0</v>
      </c>
      <c r="BC412" s="2">
        <f t="shared" si="76"/>
        <v>0</v>
      </c>
      <c r="BD412" s="2">
        <f t="shared" si="77"/>
        <v>0</v>
      </c>
    </row>
    <row r="413" spans="1:56" ht="15" customHeight="1" x14ac:dyDescent="0.25">
      <c r="A413" s="2" t="s">
        <v>604</v>
      </c>
      <c r="B413" s="2" t="s">
        <v>606</v>
      </c>
      <c r="C413" s="2">
        <v>2017</v>
      </c>
      <c r="D413" s="2">
        <v>140</v>
      </c>
      <c r="E413" s="2">
        <v>31</v>
      </c>
      <c r="F413" s="2" t="s">
        <v>726</v>
      </c>
      <c r="G413" s="2" t="s">
        <v>726</v>
      </c>
      <c r="H413" s="2" t="s">
        <v>726</v>
      </c>
      <c r="I413" s="2">
        <v>186</v>
      </c>
      <c r="J413" s="2" t="s">
        <v>726</v>
      </c>
      <c r="K413" s="2" t="s">
        <v>726</v>
      </c>
      <c r="L413" s="2" t="s">
        <v>726</v>
      </c>
      <c r="M413" s="2" t="s">
        <v>726</v>
      </c>
      <c r="N413" s="2" t="s">
        <v>726</v>
      </c>
      <c r="O413" s="2" t="s">
        <v>726</v>
      </c>
      <c r="P413" s="2" t="s">
        <v>726</v>
      </c>
      <c r="Q413" s="2" t="s">
        <v>726</v>
      </c>
      <c r="R413" s="2" t="s">
        <v>726</v>
      </c>
      <c r="S413" s="2" t="s">
        <v>726</v>
      </c>
      <c r="T413" s="2" t="s">
        <v>726</v>
      </c>
      <c r="U413" s="2" t="s">
        <v>726</v>
      </c>
      <c r="V413" s="2" t="s">
        <v>726</v>
      </c>
      <c r="W413" s="2" t="s">
        <v>726</v>
      </c>
      <c r="X413" s="2" t="s">
        <v>726</v>
      </c>
      <c r="Y413" s="2" t="s">
        <v>726</v>
      </c>
      <c r="Z413" s="2" t="s">
        <v>726</v>
      </c>
      <c r="AA413" s="2">
        <v>157</v>
      </c>
      <c r="AB413" s="2" t="s">
        <v>726</v>
      </c>
      <c r="AC413" s="2" t="s">
        <v>726</v>
      </c>
      <c r="AD413" s="2" t="s">
        <v>726</v>
      </c>
      <c r="AE413" s="2" t="s">
        <v>726</v>
      </c>
      <c r="AF413" s="2" t="s">
        <v>726</v>
      </c>
      <c r="AG413" s="2" t="s">
        <v>726</v>
      </c>
      <c r="AH413" s="2" t="s">
        <v>609</v>
      </c>
      <c r="AI413" s="2" t="s">
        <v>726</v>
      </c>
      <c r="AJ413" s="2" t="s">
        <v>726</v>
      </c>
      <c r="AK413" s="2">
        <v>29</v>
      </c>
      <c r="AL413" s="2">
        <v>100</v>
      </c>
      <c r="AM413" s="2">
        <v>0</v>
      </c>
      <c r="AN413" s="2">
        <v>0</v>
      </c>
      <c r="AO413" s="2">
        <v>0</v>
      </c>
      <c r="AQ413" s="2">
        <f t="shared" si="68"/>
        <v>157</v>
      </c>
      <c r="AR413" s="2">
        <f t="shared" si="67"/>
        <v>186</v>
      </c>
      <c r="AT413" s="2">
        <f t="shared" si="69"/>
        <v>140</v>
      </c>
      <c r="AU413" s="2">
        <f t="shared" si="70"/>
        <v>31</v>
      </c>
      <c r="AV413" s="16">
        <f t="shared" si="71"/>
        <v>0.91935483870967738</v>
      </c>
      <c r="AY413" s="2">
        <f t="shared" si="72"/>
        <v>29</v>
      </c>
      <c r="AZ413" s="2">
        <f t="shared" si="73"/>
        <v>29</v>
      </c>
      <c r="BA413" s="2">
        <f t="shared" si="74"/>
        <v>0</v>
      </c>
      <c r="BB413" s="2">
        <f t="shared" si="75"/>
        <v>0</v>
      </c>
      <c r="BC413" s="2">
        <f t="shared" si="76"/>
        <v>0</v>
      </c>
      <c r="BD413" s="2">
        <f t="shared" si="77"/>
        <v>0</v>
      </c>
    </row>
    <row r="414" spans="1:56" ht="15" customHeight="1" x14ac:dyDescent="0.25">
      <c r="A414" s="2" t="s">
        <v>604</v>
      </c>
      <c r="B414" s="2" t="s">
        <v>607</v>
      </c>
      <c r="C414" s="2">
        <v>2017</v>
      </c>
      <c r="D414" s="2" t="s">
        <v>726</v>
      </c>
      <c r="E414" s="2" t="s">
        <v>726</v>
      </c>
      <c r="F414" s="2" t="s">
        <v>726</v>
      </c>
      <c r="G414" s="2" t="s">
        <v>726</v>
      </c>
      <c r="H414" s="2" t="s">
        <v>726</v>
      </c>
      <c r="I414" s="2" t="s">
        <v>726</v>
      </c>
      <c r="J414" s="2" t="s">
        <v>726</v>
      </c>
      <c r="K414" s="2" t="s">
        <v>726</v>
      </c>
      <c r="L414" s="2" t="s">
        <v>726</v>
      </c>
      <c r="M414" s="2" t="s">
        <v>726</v>
      </c>
      <c r="N414" s="2" t="s">
        <v>726</v>
      </c>
      <c r="O414" s="2" t="s">
        <v>609</v>
      </c>
      <c r="P414" s="2" t="s">
        <v>726</v>
      </c>
      <c r="Q414" s="2" t="s">
        <v>726</v>
      </c>
      <c r="R414" s="2" t="s">
        <v>726</v>
      </c>
      <c r="S414" s="2" t="s">
        <v>726</v>
      </c>
      <c r="T414" s="2" t="s">
        <v>726</v>
      </c>
      <c r="U414" s="2" t="s">
        <v>726</v>
      </c>
      <c r="V414" s="2" t="s">
        <v>726</v>
      </c>
      <c r="W414" s="2" t="s">
        <v>726</v>
      </c>
      <c r="X414" s="2" t="s">
        <v>726</v>
      </c>
      <c r="Y414" s="2" t="s">
        <v>726</v>
      </c>
      <c r="Z414" s="2" t="s">
        <v>726</v>
      </c>
      <c r="AA414" s="2" t="s">
        <v>726</v>
      </c>
      <c r="AB414" s="2" t="s">
        <v>726</v>
      </c>
      <c r="AC414" s="2" t="s">
        <v>726</v>
      </c>
      <c r="AD414" s="2" t="s">
        <v>726</v>
      </c>
      <c r="AE414" s="2" t="s">
        <v>726</v>
      </c>
      <c r="AF414" s="2" t="s">
        <v>726</v>
      </c>
      <c r="AG414" s="2" t="s">
        <v>726</v>
      </c>
      <c r="AH414" s="2" t="s">
        <v>609</v>
      </c>
      <c r="AI414" s="2" t="s">
        <v>726</v>
      </c>
      <c r="AJ414" s="2" t="s">
        <v>726</v>
      </c>
      <c r="AK414" s="2" t="s">
        <v>726</v>
      </c>
      <c r="AL414" s="2" t="s">
        <v>726</v>
      </c>
      <c r="AM414" s="2" t="s">
        <v>726</v>
      </c>
      <c r="AN414" s="2" t="s">
        <v>726</v>
      </c>
      <c r="AO414" s="2" t="s">
        <v>726</v>
      </c>
      <c r="AQ414" s="2">
        <f t="shared" si="68"/>
        <v>0</v>
      </c>
      <c r="AR414" s="2">
        <f t="shared" si="67"/>
        <v>0</v>
      </c>
      <c r="AT414" s="2">
        <f t="shared" si="69"/>
        <v>0</v>
      </c>
      <c r="AU414" s="2">
        <f t="shared" si="70"/>
        <v>0</v>
      </c>
      <c r="AV414" s="16" t="str">
        <f t="shared" si="71"/>
        <v/>
      </c>
      <c r="AY414" s="2">
        <f t="shared" si="72"/>
        <v>0</v>
      </c>
      <c r="AZ414" s="2">
        <f t="shared" si="73"/>
        <v>0</v>
      </c>
      <c r="BA414" s="2">
        <f t="shared" si="74"/>
        <v>0</v>
      </c>
      <c r="BB414" s="2">
        <f t="shared" si="75"/>
        <v>0</v>
      </c>
      <c r="BC414" s="2">
        <f t="shared" si="76"/>
        <v>0</v>
      </c>
      <c r="BD414" s="2">
        <f t="shared" si="77"/>
        <v>0</v>
      </c>
    </row>
    <row r="415" spans="1:56" ht="15" customHeight="1" x14ac:dyDescent="0.25">
      <c r="A415" s="2" t="s">
        <v>608</v>
      </c>
      <c r="B415" s="2" t="s">
        <v>609</v>
      </c>
      <c r="C415" s="2">
        <v>2017</v>
      </c>
      <c r="D415" s="2" t="s">
        <v>609</v>
      </c>
      <c r="E415" s="2" t="s">
        <v>609</v>
      </c>
      <c r="F415" s="2" t="s">
        <v>609</v>
      </c>
      <c r="G415" s="2" t="s">
        <v>609</v>
      </c>
      <c r="H415" s="2" t="s">
        <v>609</v>
      </c>
      <c r="I415" s="2" t="s">
        <v>609</v>
      </c>
      <c r="J415" s="2" t="s">
        <v>609</v>
      </c>
      <c r="K415" s="2" t="s">
        <v>609</v>
      </c>
      <c r="L415" s="2" t="s">
        <v>609</v>
      </c>
      <c r="M415" s="2" t="s">
        <v>609</v>
      </c>
      <c r="N415" s="2" t="s">
        <v>609</v>
      </c>
      <c r="O415" s="2" t="s">
        <v>609</v>
      </c>
      <c r="P415" s="2" t="s">
        <v>609</v>
      </c>
      <c r="Q415" s="2" t="s">
        <v>609</v>
      </c>
      <c r="R415" s="2" t="s">
        <v>609</v>
      </c>
      <c r="S415" s="2" t="s">
        <v>609</v>
      </c>
      <c r="T415" s="2" t="s">
        <v>609</v>
      </c>
      <c r="U415" s="2" t="s">
        <v>609</v>
      </c>
      <c r="V415" s="2" t="s">
        <v>609</v>
      </c>
      <c r="W415" s="2" t="s">
        <v>609</v>
      </c>
      <c r="X415" s="2" t="s">
        <v>609</v>
      </c>
      <c r="Y415" s="2" t="s">
        <v>609</v>
      </c>
      <c r="Z415" s="2" t="s">
        <v>609</v>
      </c>
      <c r="AA415" s="2" t="s">
        <v>609</v>
      </c>
      <c r="AB415" s="2" t="s">
        <v>609</v>
      </c>
      <c r="AC415" s="2" t="s">
        <v>609</v>
      </c>
      <c r="AD415" s="2" t="s">
        <v>609</v>
      </c>
      <c r="AE415" s="2" t="s">
        <v>609</v>
      </c>
      <c r="AF415" s="2" t="s">
        <v>609</v>
      </c>
      <c r="AG415" s="2" t="s">
        <v>609</v>
      </c>
      <c r="AH415" s="2" t="s">
        <v>609</v>
      </c>
      <c r="AI415" s="2" t="s">
        <v>609</v>
      </c>
      <c r="AJ415" s="2" t="s">
        <v>609</v>
      </c>
      <c r="AK415" s="2" t="s">
        <v>609</v>
      </c>
      <c r="AL415" s="2" t="s">
        <v>609</v>
      </c>
      <c r="AM415" s="2" t="s">
        <v>609</v>
      </c>
      <c r="AN415" s="2" t="s">
        <v>609</v>
      </c>
      <c r="AO415" s="2" t="s">
        <v>609</v>
      </c>
      <c r="AQ415" s="2">
        <f t="shared" si="68"/>
        <v>0</v>
      </c>
      <c r="AR415" s="2">
        <f t="shared" si="67"/>
        <v>0</v>
      </c>
      <c r="AT415" s="2">
        <f t="shared" si="69"/>
        <v>0</v>
      </c>
      <c r="AU415" s="2">
        <f t="shared" si="70"/>
        <v>0</v>
      </c>
      <c r="AV415" s="16" t="str">
        <f t="shared" si="71"/>
        <v/>
      </c>
      <c r="AY415" s="2">
        <f t="shared" si="72"/>
        <v>0</v>
      </c>
      <c r="AZ415" s="2">
        <f t="shared" si="73"/>
        <v>0</v>
      </c>
      <c r="BA415" s="2">
        <f t="shared" si="74"/>
        <v>0</v>
      </c>
      <c r="BB415" s="2">
        <f t="shared" si="75"/>
        <v>0</v>
      </c>
      <c r="BC415" s="2">
        <f t="shared" si="76"/>
        <v>0</v>
      </c>
      <c r="BD415" s="2">
        <f t="shared" si="77"/>
        <v>0</v>
      </c>
    </row>
    <row r="416" spans="1:56" ht="15" customHeight="1" x14ac:dyDescent="0.25">
      <c r="A416" s="2" t="s">
        <v>608</v>
      </c>
      <c r="B416" s="2" t="s">
        <v>609</v>
      </c>
      <c r="C416" s="2">
        <v>2017</v>
      </c>
      <c r="D416" s="2" t="s">
        <v>609</v>
      </c>
      <c r="E416" s="2" t="s">
        <v>609</v>
      </c>
      <c r="F416" s="2" t="s">
        <v>609</v>
      </c>
      <c r="G416" s="2" t="s">
        <v>609</v>
      </c>
      <c r="H416" s="2" t="s">
        <v>609</v>
      </c>
      <c r="I416" s="2" t="s">
        <v>609</v>
      </c>
      <c r="J416" s="2" t="s">
        <v>609</v>
      </c>
      <c r="K416" s="2" t="s">
        <v>609</v>
      </c>
      <c r="L416" s="2" t="s">
        <v>609</v>
      </c>
      <c r="M416" s="2" t="s">
        <v>609</v>
      </c>
      <c r="N416" s="2" t="s">
        <v>609</v>
      </c>
      <c r="O416" s="2" t="s">
        <v>609</v>
      </c>
      <c r="P416" s="2" t="s">
        <v>609</v>
      </c>
      <c r="Q416" s="2" t="s">
        <v>609</v>
      </c>
      <c r="R416" s="2" t="s">
        <v>609</v>
      </c>
      <c r="S416" s="2" t="s">
        <v>609</v>
      </c>
      <c r="T416" s="2" t="s">
        <v>609</v>
      </c>
      <c r="U416" s="2" t="s">
        <v>609</v>
      </c>
      <c r="V416" s="2" t="s">
        <v>609</v>
      </c>
      <c r="W416" s="2" t="s">
        <v>609</v>
      </c>
      <c r="X416" s="2" t="s">
        <v>609</v>
      </c>
      <c r="Y416" s="2" t="s">
        <v>609</v>
      </c>
      <c r="Z416" s="2" t="s">
        <v>609</v>
      </c>
      <c r="AA416" s="2" t="s">
        <v>609</v>
      </c>
      <c r="AB416" s="2" t="s">
        <v>609</v>
      </c>
      <c r="AC416" s="2" t="s">
        <v>609</v>
      </c>
      <c r="AD416" s="2" t="s">
        <v>609</v>
      </c>
      <c r="AE416" s="2" t="s">
        <v>609</v>
      </c>
      <c r="AF416" s="2" t="s">
        <v>609</v>
      </c>
      <c r="AG416" s="2" t="s">
        <v>609</v>
      </c>
      <c r="AH416" s="2" t="s">
        <v>609</v>
      </c>
      <c r="AI416" s="2" t="s">
        <v>609</v>
      </c>
      <c r="AJ416" s="2" t="s">
        <v>609</v>
      </c>
      <c r="AK416" s="2" t="s">
        <v>609</v>
      </c>
      <c r="AL416" s="2" t="s">
        <v>609</v>
      </c>
      <c r="AM416" s="2" t="s">
        <v>609</v>
      </c>
      <c r="AN416" s="2" t="s">
        <v>609</v>
      </c>
      <c r="AO416" s="2" t="s">
        <v>609</v>
      </c>
      <c r="AQ416" s="2">
        <f t="shared" si="68"/>
        <v>0</v>
      </c>
      <c r="AR416" s="2">
        <f t="shared" si="67"/>
        <v>0</v>
      </c>
      <c r="AT416" s="2">
        <f t="shared" si="69"/>
        <v>0</v>
      </c>
      <c r="AU416" s="2">
        <f t="shared" si="70"/>
        <v>0</v>
      </c>
      <c r="AV416" s="16" t="str">
        <f t="shared" si="71"/>
        <v/>
      </c>
      <c r="AY416" s="2">
        <f t="shared" si="72"/>
        <v>0</v>
      </c>
      <c r="AZ416" s="2">
        <f t="shared" si="73"/>
        <v>0</v>
      </c>
      <c r="BA416" s="2">
        <f t="shared" si="74"/>
        <v>0</v>
      </c>
      <c r="BB416" s="2">
        <f t="shared" si="75"/>
        <v>0</v>
      </c>
      <c r="BC416" s="2">
        <f t="shared" si="76"/>
        <v>0</v>
      </c>
      <c r="BD416" s="2">
        <f t="shared" si="77"/>
        <v>0</v>
      </c>
    </row>
    <row r="417" spans="1:56" ht="15" customHeight="1" x14ac:dyDescent="0.25">
      <c r="A417" s="2" t="s">
        <v>608</v>
      </c>
      <c r="B417" s="2" t="s">
        <v>610</v>
      </c>
      <c r="C417" s="2">
        <v>2017</v>
      </c>
      <c r="D417" s="2" t="s">
        <v>726</v>
      </c>
      <c r="E417" s="2" t="s">
        <v>726</v>
      </c>
      <c r="F417" s="2" t="s">
        <v>726</v>
      </c>
      <c r="G417" s="2" t="s">
        <v>726</v>
      </c>
      <c r="H417" s="2" t="s">
        <v>726</v>
      </c>
      <c r="I417" s="2" t="s">
        <v>726</v>
      </c>
      <c r="J417" s="2" t="s">
        <v>726</v>
      </c>
      <c r="K417" s="2" t="s">
        <v>726</v>
      </c>
      <c r="L417" s="2" t="s">
        <v>726</v>
      </c>
      <c r="M417" s="2" t="s">
        <v>726</v>
      </c>
      <c r="N417" s="2" t="s">
        <v>726</v>
      </c>
      <c r="O417" s="2" t="s">
        <v>726</v>
      </c>
      <c r="P417" s="2" t="s">
        <v>726</v>
      </c>
      <c r="Q417" s="2" t="s">
        <v>726</v>
      </c>
      <c r="R417" s="2" t="s">
        <v>726</v>
      </c>
      <c r="S417" s="2" t="s">
        <v>726</v>
      </c>
      <c r="T417" s="2" t="s">
        <v>726</v>
      </c>
      <c r="U417" s="2" t="s">
        <v>726</v>
      </c>
      <c r="V417" s="2" t="s">
        <v>726</v>
      </c>
      <c r="W417" s="2" t="s">
        <v>726</v>
      </c>
      <c r="X417" s="2" t="s">
        <v>726</v>
      </c>
      <c r="Y417" s="2" t="s">
        <v>726</v>
      </c>
      <c r="Z417" s="2" t="s">
        <v>726</v>
      </c>
      <c r="AA417" s="2" t="s">
        <v>726</v>
      </c>
      <c r="AB417" s="2" t="s">
        <v>726</v>
      </c>
      <c r="AC417" s="2" t="s">
        <v>726</v>
      </c>
      <c r="AD417" s="2" t="s">
        <v>726</v>
      </c>
      <c r="AE417" s="2" t="s">
        <v>726</v>
      </c>
      <c r="AF417" s="2" t="s">
        <v>726</v>
      </c>
      <c r="AG417" s="2" t="s">
        <v>726</v>
      </c>
      <c r="AH417" s="2" t="s">
        <v>727</v>
      </c>
      <c r="AI417" s="2" t="s">
        <v>726</v>
      </c>
      <c r="AJ417" s="2" t="s">
        <v>726</v>
      </c>
      <c r="AK417" s="2" t="s">
        <v>726</v>
      </c>
      <c r="AL417" s="2" t="s">
        <v>726</v>
      </c>
      <c r="AM417" s="2" t="s">
        <v>726</v>
      </c>
      <c r="AN417" s="2" t="s">
        <v>726</v>
      </c>
      <c r="AO417" s="2" t="s">
        <v>726</v>
      </c>
      <c r="AQ417" s="2">
        <f t="shared" si="68"/>
        <v>0</v>
      </c>
      <c r="AR417" s="2">
        <f t="shared" si="67"/>
        <v>0</v>
      </c>
      <c r="AT417" s="2">
        <f t="shared" si="69"/>
        <v>0</v>
      </c>
      <c r="AU417" s="2">
        <f t="shared" si="70"/>
        <v>0</v>
      </c>
      <c r="AV417" s="16" t="str">
        <f t="shared" si="71"/>
        <v/>
      </c>
      <c r="AY417" s="2">
        <f t="shared" si="72"/>
        <v>0</v>
      </c>
      <c r="AZ417" s="2">
        <f t="shared" si="73"/>
        <v>0</v>
      </c>
      <c r="BA417" s="2">
        <f t="shared" si="74"/>
        <v>0</v>
      </c>
      <c r="BB417" s="2">
        <f t="shared" si="75"/>
        <v>0</v>
      </c>
      <c r="BC417" s="2">
        <f t="shared" si="76"/>
        <v>0</v>
      </c>
      <c r="BD417" s="2">
        <f t="shared" si="77"/>
        <v>0</v>
      </c>
    </row>
    <row r="418" spans="1:56" ht="15" customHeight="1" x14ac:dyDescent="0.25">
      <c r="A418" s="2" t="s">
        <v>608</v>
      </c>
      <c r="B418" s="2" t="s">
        <v>611</v>
      </c>
      <c r="C418" s="2">
        <v>2017</v>
      </c>
      <c r="D418" s="2" t="s">
        <v>726</v>
      </c>
      <c r="E418" s="2" t="s">
        <v>726</v>
      </c>
      <c r="F418" s="2" t="s">
        <v>726</v>
      </c>
      <c r="G418" s="2" t="s">
        <v>726</v>
      </c>
      <c r="H418" s="2" t="s">
        <v>726</v>
      </c>
      <c r="I418" s="2" t="s">
        <v>726</v>
      </c>
      <c r="J418" s="2" t="s">
        <v>726</v>
      </c>
      <c r="K418" s="2" t="s">
        <v>726</v>
      </c>
      <c r="L418" s="2" t="s">
        <v>726</v>
      </c>
      <c r="M418" s="2" t="s">
        <v>726</v>
      </c>
      <c r="N418" s="2" t="s">
        <v>726</v>
      </c>
      <c r="O418" s="2" t="s">
        <v>726</v>
      </c>
      <c r="P418" s="2" t="s">
        <v>726</v>
      </c>
      <c r="Q418" s="2" t="s">
        <v>726</v>
      </c>
      <c r="R418" s="2" t="s">
        <v>726</v>
      </c>
      <c r="S418" s="2" t="s">
        <v>726</v>
      </c>
      <c r="T418" s="2" t="s">
        <v>726</v>
      </c>
      <c r="U418" s="2" t="s">
        <v>726</v>
      </c>
      <c r="V418" s="2" t="s">
        <v>726</v>
      </c>
      <c r="W418" s="2" t="s">
        <v>726</v>
      </c>
      <c r="X418" s="2" t="s">
        <v>726</v>
      </c>
      <c r="Y418" s="2" t="s">
        <v>726</v>
      </c>
      <c r="Z418" s="2" t="s">
        <v>726</v>
      </c>
      <c r="AA418" s="2" t="s">
        <v>726</v>
      </c>
      <c r="AB418" s="2" t="s">
        <v>726</v>
      </c>
      <c r="AC418" s="2" t="s">
        <v>726</v>
      </c>
      <c r="AD418" s="2" t="s">
        <v>726</v>
      </c>
      <c r="AE418" s="2" t="s">
        <v>726</v>
      </c>
      <c r="AF418" s="2" t="s">
        <v>726</v>
      </c>
      <c r="AG418" s="2" t="s">
        <v>726</v>
      </c>
      <c r="AH418" s="2" t="s">
        <v>727</v>
      </c>
      <c r="AI418" s="2" t="s">
        <v>726</v>
      </c>
      <c r="AJ418" s="2" t="s">
        <v>726</v>
      </c>
      <c r="AK418" s="2" t="s">
        <v>726</v>
      </c>
      <c r="AL418" s="2" t="s">
        <v>726</v>
      </c>
      <c r="AM418" s="2" t="s">
        <v>726</v>
      </c>
      <c r="AN418" s="2" t="s">
        <v>726</v>
      </c>
      <c r="AO418" s="2" t="s">
        <v>726</v>
      </c>
      <c r="AQ418" s="2">
        <f t="shared" si="68"/>
        <v>0</v>
      </c>
      <c r="AR418" s="2">
        <f t="shared" si="67"/>
        <v>0</v>
      </c>
      <c r="AT418" s="2">
        <f t="shared" si="69"/>
        <v>0</v>
      </c>
      <c r="AU418" s="2">
        <f t="shared" si="70"/>
        <v>0</v>
      </c>
      <c r="AV418" s="16" t="str">
        <f t="shared" si="71"/>
        <v/>
      </c>
      <c r="AY418" s="2">
        <f t="shared" si="72"/>
        <v>0</v>
      </c>
      <c r="AZ418" s="2">
        <f t="shared" si="73"/>
        <v>0</v>
      </c>
      <c r="BA418" s="2">
        <f t="shared" si="74"/>
        <v>0</v>
      </c>
      <c r="BB418" s="2">
        <f t="shared" si="75"/>
        <v>0</v>
      </c>
      <c r="BC418" s="2">
        <f t="shared" si="76"/>
        <v>0</v>
      </c>
      <c r="BD418" s="2">
        <f t="shared" si="77"/>
        <v>0</v>
      </c>
    </row>
    <row r="419" spans="1:56" ht="15" customHeight="1" x14ac:dyDescent="0.25">
      <c r="A419" s="2" t="s">
        <v>608</v>
      </c>
      <c r="B419" s="2" t="s">
        <v>612</v>
      </c>
      <c r="C419" s="2">
        <v>2017</v>
      </c>
      <c r="D419" s="2" t="s">
        <v>726</v>
      </c>
      <c r="E419" s="2" t="s">
        <v>726</v>
      </c>
      <c r="F419" s="2" t="s">
        <v>726</v>
      </c>
      <c r="G419" s="2" t="s">
        <v>726</v>
      </c>
      <c r="H419" s="2" t="s">
        <v>726</v>
      </c>
      <c r="I419" s="2" t="s">
        <v>726</v>
      </c>
      <c r="J419" s="2" t="s">
        <v>726</v>
      </c>
      <c r="K419" s="2" t="s">
        <v>726</v>
      </c>
      <c r="L419" s="2" t="s">
        <v>726</v>
      </c>
      <c r="M419" s="2" t="s">
        <v>726</v>
      </c>
      <c r="N419" s="2" t="s">
        <v>726</v>
      </c>
      <c r="O419" s="2" t="s">
        <v>609</v>
      </c>
      <c r="P419" s="2" t="s">
        <v>726</v>
      </c>
      <c r="Q419" s="2" t="s">
        <v>726</v>
      </c>
      <c r="R419" s="2" t="s">
        <v>726</v>
      </c>
      <c r="S419" s="2" t="s">
        <v>726</v>
      </c>
      <c r="T419" s="2" t="s">
        <v>726</v>
      </c>
      <c r="U419" s="2" t="s">
        <v>726</v>
      </c>
      <c r="V419" s="2" t="s">
        <v>726</v>
      </c>
      <c r="W419" s="2" t="s">
        <v>726</v>
      </c>
      <c r="X419" s="2" t="s">
        <v>726</v>
      </c>
      <c r="Y419" s="2" t="s">
        <v>726</v>
      </c>
      <c r="Z419" s="2" t="s">
        <v>726</v>
      </c>
      <c r="AA419" s="2" t="s">
        <v>726</v>
      </c>
      <c r="AB419" s="2" t="s">
        <v>726</v>
      </c>
      <c r="AC419" s="2" t="s">
        <v>726</v>
      </c>
      <c r="AD419" s="2" t="s">
        <v>726</v>
      </c>
      <c r="AE419" s="2" t="s">
        <v>726</v>
      </c>
      <c r="AF419" s="2" t="s">
        <v>726</v>
      </c>
      <c r="AG419" s="2" t="s">
        <v>609</v>
      </c>
      <c r="AH419" s="2" t="s">
        <v>609</v>
      </c>
      <c r="AI419" s="2" t="s">
        <v>609</v>
      </c>
      <c r="AJ419" s="2" t="s">
        <v>726</v>
      </c>
      <c r="AK419" s="2" t="s">
        <v>726</v>
      </c>
      <c r="AL419" s="2" t="s">
        <v>609</v>
      </c>
      <c r="AM419" s="2" t="s">
        <v>609</v>
      </c>
      <c r="AN419" s="2" t="s">
        <v>609</v>
      </c>
      <c r="AO419" s="2" t="s">
        <v>609</v>
      </c>
      <c r="AQ419" s="2">
        <f t="shared" si="68"/>
        <v>0</v>
      </c>
      <c r="AR419" s="2">
        <f t="shared" si="67"/>
        <v>0</v>
      </c>
      <c r="AT419" s="2">
        <f t="shared" si="69"/>
        <v>0</v>
      </c>
      <c r="AU419" s="2">
        <f t="shared" si="70"/>
        <v>0</v>
      </c>
      <c r="AV419" s="16" t="str">
        <f t="shared" si="71"/>
        <v/>
      </c>
      <c r="AY419" s="2">
        <f t="shared" si="72"/>
        <v>0</v>
      </c>
      <c r="AZ419" s="2">
        <f t="shared" si="73"/>
        <v>0</v>
      </c>
      <c r="BA419" s="2">
        <f t="shared" si="74"/>
        <v>0</v>
      </c>
      <c r="BB419" s="2">
        <f t="shared" si="75"/>
        <v>0</v>
      </c>
      <c r="BC419" s="2">
        <f t="shared" si="76"/>
        <v>0</v>
      </c>
      <c r="BD419" s="2">
        <f t="shared" si="77"/>
        <v>0</v>
      </c>
    </row>
    <row r="420" spans="1:56" ht="15" customHeight="1" x14ac:dyDescent="0.25">
      <c r="A420" s="2" t="s">
        <v>608</v>
      </c>
      <c r="B420" s="2" t="s">
        <v>613</v>
      </c>
      <c r="C420" s="2">
        <v>2017</v>
      </c>
      <c r="D420" s="2" t="s">
        <v>726</v>
      </c>
      <c r="E420" s="2" t="s">
        <v>726</v>
      </c>
      <c r="F420" s="2" t="s">
        <v>726</v>
      </c>
      <c r="G420" s="2" t="s">
        <v>726</v>
      </c>
      <c r="H420" s="2" t="s">
        <v>726</v>
      </c>
      <c r="I420" s="2" t="s">
        <v>726</v>
      </c>
      <c r="J420" s="2" t="s">
        <v>726</v>
      </c>
      <c r="K420" s="2" t="s">
        <v>726</v>
      </c>
      <c r="L420" s="2" t="s">
        <v>726</v>
      </c>
      <c r="M420" s="2" t="s">
        <v>726</v>
      </c>
      <c r="N420" s="2" t="s">
        <v>726</v>
      </c>
      <c r="O420" s="2" t="s">
        <v>609</v>
      </c>
      <c r="P420" s="2" t="s">
        <v>726</v>
      </c>
      <c r="Q420" s="2" t="s">
        <v>726</v>
      </c>
      <c r="R420" s="2" t="s">
        <v>726</v>
      </c>
      <c r="S420" s="2" t="s">
        <v>726</v>
      </c>
      <c r="T420" s="2" t="s">
        <v>726</v>
      </c>
      <c r="U420" s="2" t="s">
        <v>726</v>
      </c>
      <c r="V420" s="2" t="s">
        <v>726</v>
      </c>
      <c r="W420" s="2" t="s">
        <v>726</v>
      </c>
      <c r="X420" s="2" t="s">
        <v>726</v>
      </c>
      <c r="Y420" s="2" t="s">
        <v>726</v>
      </c>
      <c r="Z420" s="2" t="s">
        <v>726</v>
      </c>
      <c r="AA420" s="2" t="s">
        <v>726</v>
      </c>
      <c r="AB420" s="2" t="s">
        <v>726</v>
      </c>
      <c r="AC420" s="2" t="s">
        <v>726</v>
      </c>
      <c r="AD420" s="2" t="s">
        <v>726</v>
      </c>
      <c r="AE420" s="2" t="s">
        <v>726</v>
      </c>
      <c r="AF420" s="2" t="s">
        <v>726</v>
      </c>
      <c r="AG420" s="2" t="s">
        <v>609</v>
      </c>
      <c r="AH420" s="2" t="s">
        <v>609</v>
      </c>
      <c r="AI420" s="2" t="s">
        <v>609</v>
      </c>
      <c r="AJ420" s="2" t="s">
        <v>726</v>
      </c>
      <c r="AK420" s="2" t="s">
        <v>726</v>
      </c>
      <c r="AL420" s="2" t="s">
        <v>609</v>
      </c>
      <c r="AM420" s="2" t="s">
        <v>609</v>
      </c>
      <c r="AN420" s="2" t="s">
        <v>609</v>
      </c>
      <c r="AO420" s="2" t="s">
        <v>609</v>
      </c>
      <c r="AQ420" s="2">
        <f t="shared" si="68"/>
        <v>0</v>
      </c>
      <c r="AR420" s="2">
        <f t="shared" si="67"/>
        <v>0</v>
      </c>
      <c r="AT420" s="2">
        <f t="shared" si="69"/>
        <v>0</v>
      </c>
      <c r="AU420" s="2">
        <f t="shared" si="70"/>
        <v>0</v>
      </c>
      <c r="AV420" s="16" t="str">
        <f t="shared" si="71"/>
        <v/>
      </c>
      <c r="AY420" s="2">
        <f t="shared" si="72"/>
        <v>0</v>
      </c>
      <c r="AZ420" s="2">
        <f t="shared" si="73"/>
        <v>0</v>
      </c>
      <c r="BA420" s="2">
        <f t="shared" si="74"/>
        <v>0</v>
      </c>
      <c r="BB420" s="2">
        <f t="shared" si="75"/>
        <v>0</v>
      </c>
      <c r="BC420" s="2">
        <f t="shared" si="76"/>
        <v>0</v>
      </c>
      <c r="BD420" s="2">
        <f t="shared" si="77"/>
        <v>0</v>
      </c>
    </row>
    <row r="421" spans="1:56" ht="15" customHeight="1" x14ac:dyDescent="0.25">
      <c r="A421" s="2" t="s">
        <v>608</v>
      </c>
      <c r="B421" s="2" t="s">
        <v>614</v>
      </c>
      <c r="C421" s="2">
        <v>2017</v>
      </c>
      <c r="D421" s="2">
        <v>6.83</v>
      </c>
      <c r="E421" s="2">
        <v>0.875</v>
      </c>
      <c r="F421" s="2" t="s">
        <v>726</v>
      </c>
      <c r="G421" s="2" t="s">
        <v>726</v>
      </c>
      <c r="H421" s="2" t="s">
        <v>726</v>
      </c>
      <c r="I421" s="2">
        <v>7.9420000000000002</v>
      </c>
      <c r="J421" s="2" t="s">
        <v>726</v>
      </c>
      <c r="K421" s="2" t="s">
        <v>726</v>
      </c>
      <c r="L421" s="2" t="s">
        <v>726</v>
      </c>
      <c r="M421" s="2" t="s">
        <v>726</v>
      </c>
      <c r="N421" s="2" t="s">
        <v>726</v>
      </c>
      <c r="O421" s="2" t="s">
        <v>726</v>
      </c>
      <c r="P421" s="2" t="s">
        <v>726</v>
      </c>
      <c r="Q421" s="2" t="s">
        <v>726</v>
      </c>
      <c r="R421" s="2" t="s">
        <v>726</v>
      </c>
      <c r="S421" s="2">
        <v>5.6079999999999997</v>
      </c>
      <c r="T421" s="2">
        <v>2.3340000000000001</v>
      </c>
      <c r="U421" s="2" t="s">
        <v>726</v>
      </c>
      <c r="V421" s="2" t="s">
        <v>726</v>
      </c>
      <c r="W421" s="2" t="s">
        <v>8</v>
      </c>
      <c r="X421" s="2" t="s">
        <v>726</v>
      </c>
      <c r="Y421" s="2" t="s">
        <v>726</v>
      </c>
      <c r="Z421" s="2" t="s">
        <v>726</v>
      </c>
      <c r="AA421" s="2" t="s">
        <v>726</v>
      </c>
      <c r="AB421" s="2" t="s">
        <v>726</v>
      </c>
      <c r="AC421" s="2" t="s">
        <v>726</v>
      </c>
      <c r="AD421" s="2" t="s">
        <v>726</v>
      </c>
      <c r="AE421" s="2" t="s">
        <v>726</v>
      </c>
      <c r="AF421" s="2" t="s">
        <v>726</v>
      </c>
      <c r="AG421" s="2" t="s">
        <v>726</v>
      </c>
      <c r="AH421" s="2" t="s">
        <v>727</v>
      </c>
      <c r="AI421" s="2" t="s">
        <v>726</v>
      </c>
      <c r="AJ421" s="2" t="s">
        <v>726</v>
      </c>
      <c r="AK421" s="2" t="s">
        <v>726</v>
      </c>
      <c r="AL421" s="2" t="s">
        <v>726</v>
      </c>
      <c r="AM421" s="2" t="s">
        <v>726</v>
      </c>
      <c r="AN421" s="2" t="s">
        <v>726</v>
      </c>
      <c r="AO421" s="2" t="s">
        <v>726</v>
      </c>
      <c r="AQ421" s="2">
        <f t="shared" si="68"/>
        <v>7.9420000000000002</v>
      </c>
      <c r="AR421" s="2">
        <f t="shared" si="67"/>
        <v>7.9420000000000002</v>
      </c>
      <c r="AT421" s="2">
        <f t="shared" si="69"/>
        <v>6.83</v>
      </c>
      <c r="AU421" s="2">
        <f t="shared" si="70"/>
        <v>0.875</v>
      </c>
      <c r="AV421" s="16">
        <f t="shared" si="71"/>
        <v>0.9701586502140519</v>
      </c>
      <c r="AY421" s="2">
        <f t="shared" si="72"/>
        <v>0</v>
      </c>
      <c r="AZ421" s="2">
        <f t="shared" si="73"/>
        <v>0</v>
      </c>
      <c r="BA421" s="2">
        <f t="shared" si="74"/>
        <v>0</v>
      </c>
      <c r="BB421" s="2">
        <f t="shared" si="75"/>
        <v>0</v>
      </c>
      <c r="BC421" s="2">
        <f t="shared" si="76"/>
        <v>0</v>
      </c>
      <c r="BD421" s="2">
        <f t="shared" si="77"/>
        <v>0</v>
      </c>
    </row>
    <row r="422" spans="1:56" ht="15" customHeight="1" x14ac:dyDescent="0.25">
      <c r="A422" s="2" t="s">
        <v>608</v>
      </c>
      <c r="B422" s="2" t="s">
        <v>615</v>
      </c>
      <c r="C422" s="2">
        <v>2017</v>
      </c>
      <c r="D422" s="2">
        <v>91.146000000000001</v>
      </c>
      <c r="E422" s="2">
        <v>23.896999999999998</v>
      </c>
      <c r="F422" s="2" t="s">
        <v>726</v>
      </c>
      <c r="G422" s="2" t="s">
        <v>726</v>
      </c>
      <c r="H422" s="2" t="s">
        <v>726</v>
      </c>
      <c r="I422" s="2">
        <v>172.54900000000001</v>
      </c>
      <c r="J422" s="2" t="s">
        <v>726</v>
      </c>
      <c r="K422" s="2" t="s">
        <v>726</v>
      </c>
      <c r="L422" s="2" t="s">
        <v>726</v>
      </c>
      <c r="M422" s="2" t="s">
        <v>726</v>
      </c>
      <c r="N422" s="2" t="s">
        <v>726</v>
      </c>
      <c r="O422" s="2" t="s">
        <v>726</v>
      </c>
      <c r="P422" s="2" t="s">
        <v>726</v>
      </c>
      <c r="Q422" s="2">
        <v>0</v>
      </c>
      <c r="R422" s="2">
        <v>73.873999999999995</v>
      </c>
      <c r="S422" s="2">
        <v>3.8450000000000002</v>
      </c>
      <c r="T422" s="2">
        <v>55.75</v>
      </c>
      <c r="U422" s="2" t="s">
        <v>726</v>
      </c>
      <c r="V422" s="2">
        <v>2.1</v>
      </c>
      <c r="W422" s="2" t="s">
        <v>726</v>
      </c>
      <c r="X422" s="2" t="s">
        <v>726</v>
      </c>
      <c r="Y422" s="2" t="s">
        <v>726</v>
      </c>
      <c r="Z422" s="2" t="s">
        <v>726</v>
      </c>
      <c r="AA422" s="2" t="s">
        <v>726</v>
      </c>
      <c r="AB422" s="2" t="s">
        <v>726</v>
      </c>
      <c r="AC422" s="2" t="s">
        <v>726</v>
      </c>
      <c r="AD422" s="2" t="s">
        <v>726</v>
      </c>
      <c r="AE422" s="2" t="s">
        <v>726</v>
      </c>
      <c r="AF422" s="2" t="s">
        <v>726</v>
      </c>
      <c r="AG422" s="2" t="s">
        <v>726</v>
      </c>
      <c r="AH422" s="2" t="s">
        <v>727</v>
      </c>
      <c r="AI422" s="2" t="s">
        <v>726</v>
      </c>
      <c r="AJ422" s="2">
        <v>3.6629999999999998</v>
      </c>
      <c r="AK422" s="2">
        <v>33.317</v>
      </c>
      <c r="AL422" s="2">
        <v>100</v>
      </c>
      <c r="AM422" s="2">
        <v>0</v>
      </c>
      <c r="AN422" s="2">
        <v>0</v>
      </c>
      <c r="AO422" s="2">
        <v>0</v>
      </c>
      <c r="AQ422" s="2">
        <f t="shared" si="68"/>
        <v>139.232</v>
      </c>
      <c r="AR422" s="2">
        <f t="shared" si="67"/>
        <v>172.54899999999998</v>
      </c>
      <c r="AT422" s="2">
        <f t="shared" si="69"/>
        <v>91.146000000000001</v>
      </c>
      <c r="AU422" s="2">
        <f t="shared" si="70"/>
        <v>23.896999999999998</v>
      </c>
      <c r="AV422" s="16">
        <f t="shared" si="71"/>
        <v>0.66672655303710837</v>
      </c>
      <c r="AY422" s="2">
        <f t="shared" si="72"/>
        <v>33.317</v>
      </c>
      <c r="AZ422" s="2">
        <f t="shared" si="73"/>
        <v>33.317</v>
      </c>
      <c r="BA422" s="2">
        <f t="shared" si="74"/>
        <v>0</v>
      </c>
      <c r="BB422" s="2">
        <f t="shared" si="75"/>
        <v>0</v>
      </c>
      <c r="BC422" s="2">
        <f t="shared" si="76"/>
        <v>0</v>
      </c>
      <c r="BD422" s="2">
        <f t="shared" si="77"/>
        <v>0</v>
      </c>
    </row>
    <row r="423" spans="1:56" ht="15" customHeight="1" x14ac:dyDescent="0.25">
      <c r="A423" s="2" t="s">
        <v>608</v>
      </c>
      <c r="B423" s="2" t="s">
        <v>616</v>
      </c>
      <c r="C423" s="2">
        <v>2017</v>
      </c>
      <c r="D423" s="2" t="s">
        <v>726</v>
      </c>
      <c r="E423" s="2" t="s">
        <v>726</v>
      </c>
      <c r="F423" s="2" t="s">
        <v>726</v>
      </c>
      <c r="G423" s="2" t="s">
        <v>726</v>
      </c>
      <c r="H423" s="2" t="s">
        <v>726</v>
      </c>
      <c r="I423" s="2" t="s">
        <v>726</v>
      </c>
      <c r="J423" s="2" t="s">
        <v>726</v>
      </c>
      <c r="K423" s="2" t="s">
        <v>726</v>
      </c>
      <c r="L423" s="2" t="s">
        <v>726</v>
      </c>
      <c r="M423" s="2" t="s">
        <v>726</v>
      </c>
      <c r="N423" s="2" t="s">
        <v>726</v>
      </c>
      <c r="O423" s="2" t="s">
        <v>609</v>
      </c>
      <c r="P423" s="2" t="s">
        <v>726</v>
      </c>
      <c r="Q423" s="2" t="s">
        <v>726</v>
      </c>
      <c r="R423" s="2" t="s">
        <v>726</v>
      </c>
      <c r="S423" s="2" t="s">
        <v>726</v>
      </c>
      <c r="T423" s="2" t="s">
        <v>726</v>
      </c>
      <c r="U423" s="2" t="s">
        <v>726</v>
      </c>
      <c r="V423" s="2" t="s">
        <v>726</v>
      </c>
      <c r="W423" s="2" t="s">
        <v>726</v>
      </c>
      <c r="X423" s="2" t="s">
        <v>726</v>
      </c>
      <c r="Y423" s="2" t="s">
        <v>726</v>
      </c>
      <c r="Z423" s="2" t="s">
        <v>726</v>
      </c>
      <c r="AA423" s="2" t="s">
        <v>726</v>
      </c>
      <c r="AB423" s="2" t="s">
        <v>726</v>
      </c>
      <c r="AC423" s="2" t="s">
        <v>726</v>
      </c>
      <c r="AD423" s="2" t="s">
        <v>726</v>
      </c>
      <c r="AE423" s="2" t="s">
        <v>726</v>
      </c>
      <c r="AF423" s="2" t="s">
        <v>726</v>
      </c>
      <c r="AG423" s="2" t="s">
        <v>609</v>
      </c>
      <c r="AH423" s="2" t="s">
        <v>609</v>
      </c>
      <c r="AI423" s="2" t="s">
        <v>609</v>
      </c>
      <c r="AJ423" s="2" t="s">
        <v>726</v>
      </c>
      <c r="AK423" s="2" t="s">
        <v>726</v>
      </c>
      <c r="AL423" s="2" t="s">
        <v>609</v>
      </c>
      <c r="AM423" s="2" t="s">
        <v>609</v>
      </c>
      <c r="AN423" s="2" t="s">
        <v>609</v>
      </c>
      <c r="AO423" s="2" t="s">
        <v>609</v>
      </c>
      <c r="AQ423" s="2">
        <f t="shared" si="68"/>
        <v>0</v>
      </c>
      <c r="AR423" s="2">
        <f t="shared" si="67"/>
        <v>0</v>
      </c>
      <c r="AT423" s="2">
        <f t="shared" si="69"/>
        <v>0</v>
      </c>
      <c r="AU423" s="2">
        <f t="shared" si="70"/>
        <v>0</v>
      </c>
      <c r="AV423" s="16" t="str">
        <f t="shared" si="71"/>
        <v/>
      </c>
      <c r="AY423" s="2">
        <f t="shared" si="72"/>
        <v>0</v>
      </c>
      <c r="AZ423" s="2">
        <f t="shared" si="73"/>
        <v>0</v>
      </c>
      <c r="BA423" s="2">
        <f t="shared" si="74"/>
        <v>0</v>
      </c>
      <c r="BB423" s="2">
        <f t="shared" si="75"/>
        <v>0</v>
      </c>
      <c r="BC423" s="2">
        <f t="shared" si="76"/>
        <v>0</v>
      </c>
      <c r="BD423" s="2">
        <f t="shared" si="77"/>
        <v>0</v>
      </c>
    </row>
    <row r="424" spans="1:56" ht="15" customHeight="1" x14ac:dyDescent="0.25">
      <c r="A424" s="2" t="s">
        <v>608</v>
      </c>
      <c r="B424" s="2" t="s">
        <v>617</v>
      </c>
      <c r="C424" s="2">
        <v>2017</v>
      </c>
      <c r="D424" s="2" t="s">
        <v>726</v>
      </c>
      <c r="E424" s="2" t="s">
        <v>726</v>
      </c>
      <c r="F424" s="2" t="s">
        <v>726</v>
      </c>
      <c r="G424" s="2" t="s">
        <v>726</v>
      </c>
      <c r="H424" s="2" t="s">
        <v>726</v>
      </c>
      <c r="I424" s="2" t="s">
        <v>726</v>
      </c>
      <c r="J424" s="2" t="s">
        <v>726</v>
      </c>
      <c r="K424" s="2" t="s">
        <v>726</v>
      </c>
      <c r="L424" s="2" t="s">
        <v>726</v>
      </c>
      <c r="M424" s="2" t="s">
        <v>726</v>
      </c>
      <c r="N424" s="2" t="s">
        <v>726</v>
      </c>
      <c r="O424" s="2" t="s">
        <v>726</v>
      </c>
      <c r="P424" s="2" t="s">
        <v>726</v>
      </c>
      <c r="Q424" s="2" t="s">
        <v>726</v>
      </c>
      <c r="R424" s="2" t="s">
        <v>726</v>
      </c>
      <c r="S424" s="2" t="s">
        <v>726</v>
      </c>
      <c r="T424" s="2" t="s">
        <v>726</v>
      </c>
      <c r="U424" s="2" t="s">
        <v>726</v>
      </c>
      <c r="V424" s="2" t="s">
        <v>726</v>
      </c>
      <c r="W424" s="2" t="s">
        <v>726</v>
      </c>
      <c r="X424" s="2" t="s">
        <v>726</v>
      </c>
      <c r="Y424" s="2" t="s">
        <v>726</v>
      </c>
      <c r="Z424" s="2" t="s">
        <v>726</v>
      </c>
      <c r="AA424" s="2" t="s">
        <v>726</v>
      </c>
      <c r="AB424" s="2" t="s">
        <v>726</v>
      </c>
      <c r="AC424" s="2" t="s">
        <v>726</v>
      </c>
      <c r="AD424" s="2" t="s">
        <v>726</v>
      </c>
      <c r="AE424" s="2" t="s">
        <v>726</v>
      </c>
      <c r="AF424" s="2" t="s">
        <v>726</v>
      </c>
      <c r="AG424" s="2" t="s">
        <v>726</v>
      </c>
      <c r="AH424" s="2" t="s">
        <v>727</v>
      </c>
      <c r="AI424" s="2" t="s">
        <v>726</v>
      </c>
      <c r="AJ424" s="2" t="s">
        <v>726</v>
      </c>
      <c r="AK424" s="2" t="s">
        <v>726</v>
      </c>
      <c r="AL424" s="2" t="s">
        <v>726</v>
      </c>
      <c r="AM424" s="2" t="s">
        <v>726</v>
      </c>
      <c r="AN424" s="2" t="s">
        <v>726</v>
      </c>
      <c r="AO424" s="2" t="s">
        <v>726</v>
      </c>
      <c r="AQ424" s="2">
        <f t="shared" si="68"/>
        <v>0</v>
      </c>
      <c r="AR424" s="2">
        <f t="shared" si="67"/>
        <v>0</v>
      </c>
      <c r="AT424" s="2">
        <f t="shared" si="69"/>
        <v>0</v>
      </c>
      <c r="AU424" s="2">
        <f t="shared" si="70"/>
        <v>0</v>
      </c>
      <c r="AV424" s="16" t="str">
        <f t="shared" si="71"/>
        <v/>
      </c>
      <c r="AY424" s="2">
        <f t="shared" si="72"/>
        <v>0</v>
      </c>
      <c r="AZ424" s="2">
        <f t="shared" si="73"/>
        <v>0</v>
      </c>
      <c r="BA424" s="2">
        <f t="shared" si="74"/>
        <v>0</v>
      </c>
      <c r="BB424" s="2">
        <f t="shared" si="75"/>
        <v>0</v>
      </c>
      <c r="BC424" s="2">
        <f t="shared" si="76"/>
        <v>0</v>
      </c>
      <c r="BD424" s="2">
        <f t="shared" si="77"/>
        <v>0</v>
      </c>
    </row>
    <row r="425" spans="1:56" ht="15" customHeight="1" x14ac:dyDescent="0.25">
      <c r="A425" s="2" t="s">
        <v>608</v>
      </c>
      <c r="B425" s="2" t="s">
        <v>618</v>
      </c>
      <c r="C425" s="2">
        <v>2017</v>
      </c>
      <c r="D425" s="2" t="s">
        <v>726</v>
      </c>
      <c r="E425" s="2" t="s">
        <v>726</v>
      </c>
      <c r="F425" s="2" t="s">
        <v>726</v>
      </c>
      <c r="G425" s="2" t="s">
        <v>726</v>
      </c>
      <c r="H425" s="2" t="s">
        <v>726</v>
      </c>
      <c r="I425" s="2" t="s">
        <v>726</v>
      </c>
      <c r="J425" s="2" t="s">
        <v>726</v>
      </c>
      <c r="K425" s="2" t="s">
        <v>726</v>
      </c>
      <c r="L425" s="2" t="s">
        <v>726</v>
      </c>
      <c r="M425" s="2" t="s">
        <v>726</v>
      </c>
      <c r="N425" s="2" t="s">
        <v>726</v>
      </c>
      <c r="O425" s="2" t="s">
        <v>609</v>
      </c>
      <c r="P425" s="2" t="s">
        <v>726</v>
      </c>
      <c r="Q425" s="2" t="s">
        <v>726</v>
      </c>
      <c r="R425" s="2" t="s">
        <v>726</v>
      </c>
      <c r="S425" s="2" t="s">
        <v>726</v>
      </c>
      <c r="T425" s="2" t="s">
        <v>726</v>
      </c>
      <c r="U425" s="2" t="s">
        <v>726</v>
      </c>
      <c r="V425" s="2" t="s">
        <v>726</v>
      </c>
      <c r="W425" s="2" t="s">
        <v>726</v>
      </c>
      <c r="X425" s="2" t="s">
        <v>726</v>
      </c>
      <c r="Y425" s="2" t="s">
        <v>726</v>
      </c>
      <c r="Z425" s="2" t="s">
        <v>726</v>
      </c>
      <c r="AA425" s="2" t="s">
        <v>726</v>
      </c>
      <c r="AB425" s="2" t="s">
        <v>726</v>
      </c>
      <c r="AC425" s="2" t="s">
        <v>726</v>
      </c>
      <c r="AD425" s="2" t="s">
        <v>726</v>
      </c>
      <c r="AE425" s="2" t="s">
        <v>726</v>
      </c>
      <c r="AF425" s="2" t="s">
        <v>726</v>
      </c>
      <c r="AG425" s="2" t="s">
        <v>609</v>
      </c>
      <c r="AH425" s="2" t="s">
        <v>609</v>
      </c>
      <c r="AI425" s="2" t="s">
        <v>609</v>
      </c>
      <c r="AJ425" s="2" t="s">
        <v>726</v>
      </c>
      <c r="AK425" s="2" t="s">
        <v>726</v>
      </c>
      <c r="AL425" s="2" t="s">
        <v>609</v>
      </c>
      <c r="AM425" s="2" t="s">
        <v>609</v>
      </c>
      <c r="AN425" s="2" t="s">
        <v>609</v>
      </c>
      <c r="AO425" s="2" t="s">
        <v>609</v>
      </c>
      <c r="AQ425" s="2">
        <f t="shared" si="68"/>
        <v>0</v>
      </c>
      <c r="AR425" s="2">
        <f t="shared" si="67"/>
        <v>0</v>
      </c>
      <c r="AT425" s="2">
        <f t="shared" si="69"/>
        <v>0</v>
      </c>
      <c r="AU425" s="2">
        <f t="shared" si="70"/>
        <v>0</v>
      </c>
      <c r="AV425" s="16" t="str">
        <f t="shared" si="71"/>
        <v/>
      </c>
      <c r="AY425" s="2">
        <f t="shared" si="72"/>
        <v>0</v>
      </c>
      <c r="AZ425" s="2">
        <f t="shared" si="73"/>
        <v>0</v>
      </c>
      <c r="BA425" s="2">
        <f t="shared" si="74"/>
        <v>0</v>
      </c>
      <c r="BB425" s="2">
        <f t="shared" si="75"/>
        <v>0</v>
      </c>
      <c r="BC425" s="2">
        <f t="shared" si="76"/>
        <v>0</v>
      </c>
      <c r="BD425" s="2">
        <f t="shared" si="77"/>
        <v>0</v>
      </c>
    </row>
    <row r="426" spans="1:56" ht="15" customHeight="1" x14ac:dyDescent="0.25">
      <c r="A426" s="2" t="s">
        <v>608</v>
      </c>
      <c r="B426" s="2" t="s">
        <v>619</v>
      </c>
      <c r="C426" s="2">
        <v>2017</v>
      </c>
      <c r="D426" s="2" t="s">
        <v>726</v>
      </c>
      <c r="E426" s="2" t="s">
        <v>726</v>
      </c>
      <c r="F426" s="2" t="s">
        <v>726</v>
      </c>
      <c r="G426" s="2" t="s">
        <v>726</v>
      </c>
      <c r="H426" s="2" t="s">
        <v>726</v>
      </c>
      <c r="I426" s="2" t="s">
        <v>726</v>
      </c>
      <c r="J426" s="2" t="s">
        <v>726</v>
      </c>
      <c r="K426" s="2" t="s">
        <v>726</v>
      </c>
      <c r="L426" s="2" t="s">
        <v>726</v>
      </c>
      <c r="M426" s="2" t="s">
        <v>726</v>
      </c>
      <c r="N426" s="2" t="s">
        <v>726</v>
      </c>
      <c r="O426" s="2" t="s">
        <v>609</v>
      </c>
      <c r="P426" s="2" t="s">
        <v>726</v>
      </c>
      <c r="Q426" s="2" t="s">
        <v>726</v>
      </c>
      <c r="R426" s="2" t="s">
        <v>726</v>
      </c>
      <c r="S426" s="2" t="s">
        <v>726</v>
      </c>
      <c r="T426" s="2" t="s">
        <v>726</v>
      </c>
      <c r="U426" s="2" t="s">
        <v>726</v>
      </c>
      <c r="V426" s="2" t="s">
        <v>726</v>
      </c>
      <c r="W426" s="2" t="s">
        <v>726</v>
      </c>
      <c r="X426" s="2" t="s">
        <v>726</v>
      </c>
      <c r="Y426" s="2" t="s">
        <v>726</v>
      </c>
      <c r="Z426" s="2" t="s">
        <v>726</v>
      </c>
      <c r="AA426" s="2" t="s">
        <v>726</v>
      </c>
      <c r="AB426" s="2" t="s">
        <v>726</v>
      </c>
      <c r="AC426" s="2" t="s">
        <v>726</v>
      </c>
      <c r="AD426" s="2" t="s">
        <v>726</v>
      </c>
      <c r="AE426" s="2" t="s">
        <v>726</v>
      </c>
      <c r="AF426" s="2" t="s">
        <v>726</v>
      </c>
      <c r="AG426" s="2" t="s">
        <v>609</v>
      </c>
      <c r="AH426" s="2" t="s">
        <v>609</v>
      </c>
      <c r="AI426" s="2" t="s">
        <v>609</v>
      </c>
      <c r="AJ426" s="2" t="s">
        <v>726</v>
      </c>
      <c r="AK426" s="2" t="s">
        <v>726</v>
      </c>
      <c r="AL426" s="2" t="s">
        <v>609</v>
      </c>
      <c r="AM426" s="2" t="s">
        <v>609</v>
      </c>
      <c r="AN426" s="2" t="s">
        <v>609</v>
      </c>
      <c r="AO426" s="2" t="s">
        <v>609</v>
      </c>
      <c r="AQ426" s="2">
        <f t="shared" si="68"/>
        <v>0</v>
      </c>
      <c r="AR426" s="2">
        <f t="shared" si="67"/>
        <v>0</v>
      </c>
      <c r="AT426" s="2">
        <f t="shared" si="69"/>
        <v>0</v>
      </c>
      <c r="AU426" s="2">
        <f t="shared" si="70"/>
        <v>0</v>
      </c>
      <c r="AV426" s="16" t="str">
        <f t="shared" si="71"/>
        <v/>
      </c>
      <c r="AY426" s="2">
        <f t="shared" si="72"/>
        <v>0</v>
      </c>
      <c r="AZ426" s="2">
        <f t="shared" si="73"/>
        <v>0</v>
      </c>
      <c r="BA426" s="2">
        <f t="shared" si="74"/>
        <v>0</v>
      </c>
      <c r="BB426" s="2">
        <f t="shared" si="75"/>
        <v>0</v>
      </c>
      <c r="BC426" s="2">
        <f t="shared" si="76"/>
        <v>0</v>
      </c>
      <c r="BD426" s="2">
        <f t="shared" si="77"/>
        <v>0</v>
      </c>
    </row>
    <row r="427" spans="1:56" ht="15" customHeight="1" x14ac:dyDescent="0.25">
      <c r="A427" s="2" t="s">
        <v>608</v>
      </c>
      <c r="B427" s="2" t="s">
        <v>620</v>
      </c>
      <c r="C427" s="2">
        <v>2017</v>
      </c>
      <c r="D427" s="2" t="s">
        <v>609</v>
      </c>
      <c r="E427" s="2" t="s">
        <v>609</v>
      </c>
      <c r="F427" s="2" t="s">
        <v>609</v>
      </c>
      <c r="G427" s="2" t="s">
        <v>609</v>
      </c>
      <c r="H427" s="2" t="s">
        <v>609</v>
      </c>
      <c r="I427" s="2" t="s">
        <v>609</v>
      </c>
      <c r="J427" s="2" t="s">
        <v>609</v>
      </c>
      <c r="K427" s="2" t="s">
        <v>609</v>
      </c>
      <c r="L427" s="2" t="s">
        <v>609</v>
      </c>
      <c r="M427" s="2" t="s">
        <v>609</v>
      </c>
      <c r="N427" s="2" t="s">
        <v>609</v>
      </c>
      <c r="O427" s="2" t="s">
        <v>609</v>
      </c>
      <c r="P427" s="2" t="s">
        <v>609</v>
      </c>
      <c r="Q427" s="2" t="s">
        <v>609</v>
      </c>
      <c r="R427" s="2" t="s">
        <v>609</v>
      </c>
      <c r="S427" s="2" t="s">
        <v>609</v>
      </c>
      <c r="T427" s="2" t="s">
        <v>609</v>
      </c>
      <c r="U427" s="2" t="s">
        <v>609</v>
      </c>
      <c r="V427" s="2" t="s">
        <v>609</v>
      </c>
      <c r="W427" s="2" t="s">
        <v>609</v>
      </c>
      <c r="X427" s="2" t="s">
        <v>609</v>
      </c>
      <c r="Y427" s="2" t="s">
        <v>609</v>
      </c>
      <c r="Z427" s="2" t="s">
        <v>609</v>
      </c>
      <c r="AA427" s="2" t="s">
        <v>609</v>
      </c>
      <c r="AB427" s="2" t="s">
        <v>609</v>
      </c>
      <c r="AC427" s="2" t="s">
        <v>609</v>
      </c>
      <c r="AD427" s="2" t="s">
        <v>609</v>
      </c>
      <c r="AE427" s="2" t="s">
        <v>609</v>
      </c>
      <c r="AF427" s="2" t="s">
        <v>609</v>
      </c>
      <c r="AG427" s="2" t="s">
        <v>609</v>
      </c>
      <c r="AH427" s="2" t="s">
        <v>609</v>
      </c>
      <c r="AI427" s="2" t="s">
        <v>609</v>
      </c>
      <c r="AJ427" s="2" t="s">
        <v>609</v>
      </c>
      <c r="AK427" s="2" t="s">
        <v>609</v>
      </c>
      <c r="AL427" s="2" t="s">
        <v>609</v>
      </c>
      <c r="AM427" s="2" t="s">
        <v>609</v>
      </c>
      <c r="AN427" s="2" t="s">
        <v>609</v>
      </c>
      <c r="AO427" s="2" t="s">
        <v>609</v>
      </c>
      <c r="AQ427" s="2">
        <f t="shared" si="68"/>
        <v>0</v>
      </c>
      <c r="AR427" s="2">
        <f t="shared" si="67"/>
        <v>0</v>
      </c>
      <c r="AT427" s="2">
        <f t="shared" si="69"/>
        <v>0</v>
      </c>
      <c r="AU427" s="2">
        <f t="shared" si="70"/>
        <v>0</v>
      </c>
      <c r="AV427" s="16" t="str">
        <f t="shared" si="71"/>
        <v/>
      </c>
      <c r="AY427" s="2">
        <f t="shared" si="72"/>
        <v>0</v>
      </c>
      <c r="AZ427" s="2">
        <f t="shared" si="73"/>
        <v>0</v>
      </c>
      <c r="BA427" s="2">
        <f t="shared" si="74"/>
        <v>0</v>
      </c>
      <c r="BB427" s="2">
        <f t="shared" si="75"/>
        <v>0</v>
      </c>
      <c r="BC427" s="2">
        <f t="shared" si="76"/>
        <v>0</v>
      </c>
      <c r="BD427" s="2">
        <f t="shared" si="77"/>
        <v>0</v>
      </c>
    </row>
    <row r="428" spans="1:56" ht="15" customHeight="1" x14ac:dyDescent="0.25">
      <c r="A428" s="2" t="s">
        <v>608</v>
      </c>
      <c r="B428" s="2" t="s">
        <v>621</v>
      </c>
      <c r="C428" s="2">
        <v>2017</v>
      </c>
      <c r="D428" s="2" t="s">
        <v>726</v>
      </c>
      <c r="E428" s="2" t="s">
        <v>726</v>
      </c>
      <c r="F428" s="2" t="s">
        <v>726</v>
      </c>
      <c r="G428" s="2" t="s">
        <v>726</v>
      </c>
      <c r="H428" s="2" t="s">
        <v>726</v>
      </c>
      <c r="I428" s="2" t="s">
        <v>726</v>
      </c>
      <c r="J428" s="2" t="s">
        <v>726</v>
      </c>
      <c r="K428" s="2" t="s">
        <v>726</v>
      </c>
      <c r="L428" s="2" t="s">
        <v>726</v>
      </c>
      <c r="M428" s="2" t="s">
        <v>726</v>
      </c>
      <c r="N428" s="2" t="s">
        <v>726</v>
      </c>
      <c r="O428" s="2" t="s">
        <v>609</v>
      </c>
      <c r="P428" s="2" t="s">
        <v>726</v>
      </c>
      <c r="Q428" s="2" t="s">
        <v>726</v>
      </c>
      <c r="R428" s="2" t="s">
        <v>726</v>
      </c>
      <c r="S428" s="2" t="s">
        <v>726</v>
      </c>
      <c r="T428" s="2" t="s">
        <v>726</v>
      </c>
      <c r="U428" s="2" t="s">
        <v>726</v>
      </c>
      <c r="V428" s="2" t="s">
        <v>726</v>
      </c>
      <c r="W428" s="2" t="s">
        <v>726</v>
      </c>
      <c r="X428" s="2" t="s">
        <v>726</v>
      </c>
      <c r="Y428" s="2" t="s">
        <v>726</v>
      </c>
      <c r="Z428" s="2" t="s">
        <v>726</v>
      </c>
      <c r="AA428" s="2" t="s">
        <v>726</v>
      </c>
      <c r="AB428" s="2" t="s">
        <v>726</v>
      </c>
      <c r="AC428" s="2" t="s">
        <v>726</v>
      </c>
      <c r="AD428" s="2" t="s">
        <v>726</v>
      </c>
      <c r="AE428" s="2" t="s">
        <v>726</v>
      </c>
      <c r="AF428" s="2" t="s">
        <v>726</v>
      </c>
      <c r="AG428" s="2" t="s">
        <v>609</v>
      </c>
      <c r="AH428" s="2" t="s">
        <v>609</v>
      </c>
      <c r="AI428" s="2" t="s">
        <v>609</v>
      </c>
      <c r="AJ428" s="2" t="s">
        <v>726</v>
      </c>
      <c r="AK428" s="2" t="s">
        <v>726</v>
      </c>
      <c r="AL428" s="2" t="s">
        <v>609</v>
      </c>
      <c r="AM428" s="2" t="s">
        <v>609</v>
      </c>
      <c r="AN428" s="2" t="s">
        <v>609</v>
      </c>
      <c r="AO428" s="2" t="s">
        <v>609</v>
      </c>
      <c r="AQ428" s="2">
        <f t="shared" si="68"/>
        <v>0</v>
      </c>
      <c r="AR428" s="2">
        <f t="shared" si="67"/>
        <v>0</v>
      </c>
      <c r="AT428" s="2">
        <f t="shared" si="69"/>
        <v>0</v>
      </c>
      <c r="AU428" s="2">
        <f t="shared" si="70"/>
        <v>0</v>
      </c>
      <c r="AV428" s="16" t="str">
        <f t="shared" si="71"/>
        <v/>
      </c>
      <c r="AY428" s="2">
        <f t="shared" si="72"/>
        <v>0</v>
      </c>
      <c r="AZ428" s="2">
        <f t="shared" si="73"/>
        <v>0</v>
      </c>
      <c r="BA428" s="2">
        <f t="shared" si="74"/>
        <v>0</v>
      </c>
      <c r="BB428" s="2">
        <f t="shared" si="75"/>
        <v>0</v>
      </c>
      <c r="BC428" s="2">
        <f t="shared" si="76"/>
        <v>0</v>
      </c>
      <c r="BD428" s="2">
        <f t="shared" si="77"/>
        <v>0</v>
      </c>
    </row>
    <row r="429" spans="1:56" ht="15" customHeight="1" x14ac:dyDescent="0.25">
      <c r="A429" s="2" t="s">
        <v>608</v>
      </c>
      <c r="B429" s="2" t="s">
        <v>622</v>
      </c>
      <c r="C429" s="2">
        <v>2017</v>
      </c>
      <c r="D429" s="2" t="s">
        <v>726</v>
      </c>
      <c r="E429" s="2" t="s">
        <v>726</v>
      </c>
      <c r="F429" s="2" t="s">
        <v>726</v>
      </c>
      <c r="G429" s="2" t="s">
        <v>726</v>
      </c>
      <c r="H429" s="2" t="s">
        <v>726</v>
      </c>
      <c r="I429" s="2" t="s">
        <v>726</v>
      </c>
      <c r="J429" s="2" t="s">
        <v>726</v>
      </c>
      <c r="K429" s="2" t="s">
        <v>726</v>
      </c>
      <c r="L429" s="2" t="s">
        <v>726</v>
      </c>
      <c r="M429" s="2" t="s">
        <v>726</v>
      </c>
      <c r="N429" s="2" t="s">
        <v>726</v>
      </c>
      <c r="O429" s="2" t="s">
        <v>609</v>
      </c>
      <c r="P429" s="2" t="s">
        <v>726</v>
      </c>
      <c r="Q429" s="2" t="s">
        <v>726</v>
      </c>
      <c r="R429" s="2" t="s">
        <v>726</v>
      </c>
      <c r="S429" s="2" t="s">
        <v>726</v>
      </c>
      <c r="T429" s="2" t="s">
        <v>726</v>
      </c>
      <c r="U429" s="2" t="s">
        <v>726</v>
      </c>
      <c r="V429" s="2" t="s">
        <v>726</v>
      </c>
      <c r="W429" s="2" t="s">
        <v>726</v>
      </c>
      <c r="X429" s="2" t="s">
        <v>726</v>
      </c>
      <c r="Y429" s="2" t="s">
        <v>726</v>
      </c>
      <c r="Z429" s="2" t="s">
        <v>726</v>
      </c>
      <c r="AA429" s="2" t="s">
        <v>726</v>
      </c>
      <c r="AB429" s="2" t="s">
        <v>726</v>
      </c>
      <c r="AC429" s="2" t="s">
        <v>726</v>
      </c>
      <c r="AD429" s="2" t="s">
        <v>726</v>
      </c>
      <c r="AE429" s="2" t="s">
        <v>726</v>
      </c>
      <c r="AF429" s="2" t="s">
        <v>726</v>
      </c>
      <c r="AG429" s="2" t="s">
        <v>609</v>
      </c>
      <c r="AH429" s="2" t="s">
        <v>609</v>
      </c>
      <c r="AI429" s="2" t="s">
        <v>609</v>
      </c>
      <c r="AJ429" s="2" t="s">
        <v>726</v>
      </c>
      <c r="AK429" s="2" t="s">
        <v>726</v>
      </c>
      <c r="AL429" s="2" t="s">
        <v>609</v>
      </c>
      <c r="AM429" s="2" t="s">
        <v>609</v>
      </c>
      <c r="AN429" s="2" t="s">
        <v>609</v>
      </c>
      <c r="AO429" s="2" t="s">
        <v>609</v>
      </c>
      <c r="AQ429" s="2">
        <f t="shared" si="68"/>
        <v>0</v>
      </c>
      <c r="AR429" s="2">
        <f t="shared" si="67"/>
        <v>0</v>
      </c>
      <c r="AT429" s="2">
        <f t="shared" si="69"/>
        <v>0</v>
      </c>
      <c r="AU429" s="2">
        <f t="shared" si="70"/>
        <v>0</v>
      </c>
      <c r="AV429" s="16" t="str">
        <f t="shared" si="71"/>
        <v/>
      </c>
      <c r="AY429" s="2">
        <f t="shared" si="72"/>
        <v>0</v>
      </c>
      <c r="AZ429" s="2">
        <f t="shared" si="73"/>
        <v>0</v>
      </c>
      <c r="BA429" s="2">
        <f t="shared" si="74"/>
        <v>0</v>
      </c>
      <c r="BB429" s="2">
        <f t="shared" si="75"/>
        <v>0</v>
      </c>
      <c r="BC429" s="2">
        <f t="shared" si="76"/>
        <v>0</v>
      </c>
      <c r="BD429" s="2">
        <f t="shared" si="77"/>
        <v>0</v>
      </c>
    </row>
    <row r="430" spans="1:56" ht="15" customHeight="1" x14ac:dyDescent="0.25">
      <c r="A430" s="2" t="s">
        <v>608</v>
      </c>
      <c r="B430" s="2" t="s">
        <v>623</v>
      </c>
      <c r="C430" s="2">
        <v>2017</v>
      </c>
      <c r="D430" s="2" t="s">
        <v>726</v>
      </c>
      <c r="E430" s="2" t="s">
        <v>726</v>
      </c>
      <c r="F430" s="2" t="s">
        <v>726</v>
      </c>
      <c r="G430" s="2" t="s">
        <v>726</v>
      </c>
      <c r="H430" s="2" t="s">
        <v>726</v>
      </c>
      <c r="I430" s="2" t="s">
        <v>726</v>
      </c>
      <c r="J430" s="2" t="s">
        <v>726</v>
      </c>
      <c r="K430" s="2" t="s">
        <v>726</v>
      </c>
      <c r="L430" s="2" t="s">
        <v>726</v>
      </c>
      <c r="M430" s="2" t="s">
        <v>726</v>
      </c>
      <c r="N430" s="2" t="s">
        <v>726</v>
      </c>
      <c r="O430" s="2" t="s">
        <v>726</v>
      </c>
      <c r="P430" s="2" t="s">
        <v>726</v>
      </c>
      <c r="Q430" s="2" t="s">
        <v>726</v>
      </c>
      <c r="R430" s="2" t="s">
        <v>726</v>
      </c>
      <c r="S430" s="2" t="s">
        <v>726</v>
      </c>
      <c r="T430" s="2" t="s">
        <v>726</v>
      </c>
      <c r="U430" s="2" t="s">
        <v>726</v>
      </c>
      <c r="V430" s="2" t="s">
        <v>726</v>
      </c>
      <c r="W430" s="2" t="s">
        <v>726</v>
      </c>
      <c r="X430" s="2" t="s">
        <v>726</v>
      </c>
      <c r="Y430" s="2" t="s">
        <v>726</v>
      </c>
      <c r="Z430" s="2" t="s">
        <v>726</v>
      </c>
      <c r="AA430" s="2" t="s">
        <v>726</v>
      </c>
      <c r="AB430" s="2" t="s">
        <v>726</v>
      </c>
      <c r="AC430" s="2" t="s">
        <v>726</v>
      </c>
      <c r="AD430" s="2" t="s">
        <v>726</v>
      </c>
      <c r="AE430" s="2" t="s">
        <v>726</v>
      </c>
      <c r="AF430" s="2" t="s">
        <v>726</v>
      </c>
      <c r="AG430" s="2" t="s">
        <v>726</v>
      </c>
      <c r="AH430" s="2" t="s">
        <v>727</v>
      </c>
      <c r="AI430" s="2" t="s">
        <v>726</v>
      </c>
      <c r="AJ430" s="2" t="s">
        <v>726</v>
      </c>
      <c r="AK430" s="2" t="s">
        <v>726</v>
      </c>
      <c r="AL430" s="2" t="s">
        <v>726</v>
      </c>
      <c r="AM430" s="2" t="s">
        <v>726</v>
      </c>
      <c r="AN430" s="2" t="s">
        <v>726</v>
      </c>
      <c r="AO430" s="2" t="s">
        <v>726</v>
      </c>
      <c r="AQ430" s="2">
        <f t="shared" si="68"/>
        <v>0</v>
      </c>
      <c r="AR430" s="2">
        <f t="shared" si="67"/>
        <v>0</v>
      </c>
      <c r="AT430" s="2">
        <f t="shared" si="69"/>
        <v>0</v>
      </c>
      <c r="AU430" s="2">
        <f t="shared" si="70"/>
        <v>0</v>
      </c>
      <c r="AV430" s="16" t="str">
        <f t="shared" si="71"/>
        <v/>
      </c>
      <c r="AY430" s="2">
        <f t="shared" si="72"/>
        <v>0</v>
      </c>
      <c r="AZ430" s="2">
        <f t="shared" si="73"/>
        <v>0</v>
      </c>
      <c r="BA430" s="2">
        <f t="shared" si="74"/>
        <v>0</v>
      </c>
      <c r="BB430" s="2">
        <f t="shared" si="75"/>
        <v>0</v>
      </c>
      <c r="BC430" s="2">
        <f t="shared" si="76"/>
        <v>0</v>
      </c>
      <c r="BD430" s="2">
        <f t="shared" si="77"/>
        <v>0</v>
      </c>
    </row>
    <row r="431" spans="1:56" ht="15" customHeight="1" x14ac:dyDescent="0.25">
      <c r="A431" s="2" t="s">
        <v>608</v>
      </c>
      <c r="B431" s="2" t="s">
        <v>624</v>
      </c>
      <c r="C431" s="2">
        <v>2017</v>
      </c>
      <c r="D431" s="2" t="s">
        <v>726</v>
      </c>
      <c r="E431" s="2" t="s">
        <v>726</v>
      </c>
      <c r="F431" s="2" t="s">
        <v>726</v>
      </c>
      <c r="G431" s="2" t="s">
        <v>726</v>
      </c>
      <c r="H431" s="2" t="s">
        <v>726</v>
      </c>
      <c r="I431" s="2" t="s">
        <v>726</v>
      </c>
      <c r="J431" s="2" t="s">
        <v>726</v>
      </c>
      <c r="K431" s="2" t="s">
        <v>726</v>
      </c>
      <c r="L431" s="2" t="s">
        <v>726</v>
      </c>
      <c r="M431" s="2" t="s">
        <v>726</v>
      </c>
      <c r="N431" s="2" t="s">
        <v>726</v>
      </c>
      <c r="O431" s="2" t="s">
        <v>609</v>
      </c>
      <c r="P431" s="2" t="s">
        <v>726</v>
      </c>
      <c r="Q431" s="2" t="s">
        <v>726</v>
      </c>
      <c r="R431" s="2" t="s">
        <v>726</v>
      </c>
      <c r="S431" s="2" t="s">
        <v>726</v>
      </c>
      <c r="T431" s="2" t="s">
        <v>726</v>
      </c>
      <c r="U431" s="2" t="s">
        <v>726</v>
      </c>
      <c r="V431" s="2" t="s">
        <v>726</v>
      </c>
      <c r="W431" s="2" t="s">
        <v>726</v>
      </c>
      <c r="X431" s="2" t="s">
        <v>726</v>
      </c>
      <c r="Y431" s="2" t="s">
        <v>726</v>
      </c>
      <c r="Z431" s="2" t="s">
        <v>726</v>
      </c>
      <c r="AA431" s="2" t="s">
        <v>726</v>
      </c>
      <c r="AB431" s="2" t="s">
        <v>726</v>
      </c>
      <c r="AC431" s="2" t="s">
        <v>726</v>
      </c>
      <c r="AD431" s="2" t="s">
        <v>726</v>
      </c>
      <c r="AE431" s="2" t="s">
        <v>726</v>
      </c>
      <c r="AF431" s="2" t="s">
        <v>726</v>
      </c>
      <c r="AG431" s="2" t="s">
        <v>609</v>
      </c>
      <c r="AH431" s="2" t="s">
        <v>609</v>
      </c>
      <c r="AI431" s="2" t="s">
        <v>609</v>
      </c>
      <c r="AJ431" s="2" t="s">
        <v>726</v>
      </c>
      <c r="AK431" s="2" t="s">
        <v>726</v>
      </c>
      <c r="AL431" s="2" t="s">
        <v>609</v>
      </c>
      <c r="AM431" s="2" t="s">
        <v>609</v>
      </c>
      <c r="AN431" s="2" t="s">
        <v>609</v>
      </c>
      <c r="AO431" s="2" t="s">
        <v>609</v>
      </c>
      <c r="AQ431" s="2">
        <f t="shared" si="68"/>
        <v>0</v>
      </c>
      <c r="AR431" s="2">
        <f t="shared" si="67"/>
        <v>0</v>
      </c>
      <c r="AT431" s="2">
        <f t="shared" si="69"/>
        <v>0</v>
      </c>
      <c r="AU431" s="2">
        <f t="shared" si="70"/>
        <v>0</v>
      </c>
      <c r="AV431" s="16" t="str">
        <f t="shared" si="71"/>
        <v/>
      </c>
      <c r="AY431" s="2">
        <f t="shared" si="72"/>
        <v>0</v>
      </c>
      <c r="AZ431" s="2">
        <f t="shared" si="73"/>
        <v>0</v>
      </c>
      <c r="BA431" s="2">
        <f t="shared" si="74"/>
        <v>0</v>
      </c>
      <c r="BB431" s="2">
        <f t="shared" si="75"/>
        <v>0</v>
      </c>
      <c r="BC431" s="2">
        <f t="shared" si="76"/>
        <v>0</v>
      </c>
      <c r="BD431" s="2">
        <f t="shared" si="77"/>
        <v>0</v>
      </c>
    </row>
    <row r="432" spans="1:56" ht="15" customHeight="1" x14ac:dyDescent="0.25">
      <c r="A432" s="2" t="s">
        <v>608</v>
      </c>
      <c r="B432" s="2" t="s">
        <v>625</v>
      </c>
      <c r="C432" s="2">
        <v>2017</v>
      </c>
      <c r="D432" s="2" t="s">
        <v>609</v>
      </c>
      <c r="E432" s="2" t="s">
        <v>609</v>
      </c>
      <c r="F432" s="2" t="s">
        <v>609</v>
      </c>
      <c r="G432" s="2" t="s">
        <v>609</v>
      </c>
      <c r="H432" s="2" t="s">
        <v>609</v>
      </c>
      <c r="I432" s="2" t="s">
        <v>609</v>
      </c>
      <c r="J432" s="2" t="s">
        <v>609</v>
      </c>
      <c r="K432" s="2" t="s">
        <v>609</v>
      </c>
      <c r="L432" s="2" t="s">
        <v>609</v>
      </c>
      <c r="M432" s="2" t="s">
        <v>609</v>
      </c>
      <c r="N432" s="2" t="s">
        <v>609</v>
      </c>
      <c r="O432" s="2" t="s">
        <v>609</v>
      </c>
      <c r="P432" s="2" t="s">
        <v>609</v>
      </c>
      <c r="Q432" s="2" t="s">
        <v>609</v>
      </c>
      <c r="R432" s="2" t="s">
        <v>609</v>
      </c>
      <c r="S432" s="2" t="s">
        <v>609</v>
      </c>
      <c r="T432" s="2" t="s">
        <v>609</v>
      </c>
      <c r="U432" s="2" t="s">
        <v>609</v>
      </c>
      <c r="V432" s="2" t="s">
        <v>609</v>
      </c>
      <c r="W432" s="2" t="s">
        <v>609</v>
      </c>
      <c r="X432" s="2" t="s">
        <v>609</v>
      </c>
      <c r="Y432" s="2" t="s">
        <v>609</v>
      </c>
      <c r="Z432" s="2" t="s">
        <v>609</v>
      </c>
      <c r="AA432" s="2" t="s">
        <v>609</v>
      </c>
      <c r="AB432" s="2" t="s">
        <v>609</v>
      </c>
      <c r="AC432" s="2" t="s">
        <v>609</v>
      </c>
      <c r="AD432" s="2" t="s">
        <v>609</v>
      </c>
      <c r="AE432" s="2" t="s">
        <v>609</v>
      </c>
      <c r="AF432" s="2" t="s">
        <v>609</v>
      </c>
      <c r="AG432" s="2" t="s">
        <v>609</v>
      </c>
      <c r="AH432" s="2" t="s">
        <v>609</v>
      </c>
      <c r="AI432" s="2" t="s">
        <v>609</v>
      </c>
      <c r="AJ432" s="2" t="s">
        <v>609</v>
      </c>
      <c r="AK432" s="2" t="s">
        <v>609</v>
      </c>
      <c r="AL432" s="2" t="s">
        <v>609</v>
      </c>
      <c r="AM432" s="2" t="s">
        <v>609</v>
      </c>
      <c r="AN432" s="2" t="s">
        <v>609</v>
      </c>
      <c r="AO432" s="2" t="s">
        <v>609</v>
      </c>
      <c r="AQ432" s="2">
        <f t="shared" si="68"/>
        <v>0</v>
      </c>
      <c r="AR432" s="2">
        <f t="shared" si="67"/>
        <v>0</v>
      </c>
      <c r="AT432" s="2">
        <f t="shared" si="69"/>
        <v>0</v>
      </c>
      <c r="AU432" s="2">
        <f t="shared" si="70"/>
        <v>0</v>
      </c>
      <c r="AV432" s="16" t="str">
        <f t="shared" si="71"/>
        <v/>
      </c>
      <c r="AY432" s="2">
        <f t="shared" si="72"/>
        <v>0</v>
      </c>
      <c r="AZ432" s="2">
        <f t="shared" si="73"/>
        <v>0</v>
      </c>
      <c r="BA432" s="2">
        <f t="shared" si="74"/>
        <v>0</v>
      </c>
      <c r="BB432" s="2">
        <f t="shared" si="75"/>
        <v>0</v>
      </c>
      <c r="BC432" s="2">
        <f t="shared" si="76"/>
        <v>0</v>
      </c>
      <c r="BD432" s="2">
        <f t="shared" si="77"/>
        <v>0</v>
      </c>
    </row>
    <row r="433" spans="1:56" ht="15" customHeight="1" x14ac:dyDescent="0.25">
      <c r="A433" s="2" t="s">
        <v>626</v>
      </c>
      <c r="B433" s="2" t="s">
        <v>627</v>
      </c>
      <c r="C433" s="2">
        <v>2017</v>
      </c>
      <c r="D433" s="2" t="s">
        <v>726</v>
      </c>
      <c r="E433" s="2" t="s">
        <v>726</v>
      </c>
      <c r="F433" s="2" t="s">
        <v>726</v>
      </c>
      <c r="G433" s="2" t="s">
        <v>726</v>
      </c>
      <c r="H433" s="2" t="s">
        <v>726</v>
      </c>
      <c r="I433" s="2" t="s">
        <v>726</v>
      </c>
      <c r="J433" s="2" t="s">
        <v>726</v>
      </c>
      <c r="K433" s="2" t="s">
        <v>726</v>
      </c>
      <c r="L433" s="2" t="s">
        <v>726</v>
      </c>
      <c r="M433" s="2" t="s">
        <v>726</v>
      </c>
      <c r="N433" s="2" t="s">
        <v>726</v>
      </c>
      <c r="O433" s="2" t="s">
        <v>726</v>
      </c>
      <c r="P433" s="2" t="s">
        <v>726</v>
      </c>
      <c r="Q433" s="2" t="s">
        <v>726</v>
      </c>
      <c r="R433" s="2" t="s">
        <v>726</v>
      </c>
      <c r="S433" s="2" t="s">
        <v>726</v>
      </c>
      <c r="T433" s="2" t="s">
        <v>726</v>
      </c>
      <c r="U433" s="2" t="s">
        <v>726</v>
      </c>
      <c r="V433" s="2" t="s">
        <v>726</v>
      </c>
      <c r="W433" s="2" t="s">
        <v>726</v>
      </c>
      <c r="X433" s="2" t="s">
        <v>726</v>
      </c>
      <c r="Y433" s="2" t="s">
        <v>726</v>
      </c>
      <c r="Z433" s="2" t="s">
        <v>726</v>
      </c>
      <c r="AA433" s="2" t="s">
        <v>726</v>
      </c>
      <c r="AB433" s="2" t="s">
        <v>726</v>
      </c>
      <c r="AC433" s="2" t="s">
        <v>726</v>
      </c>
      <c r="AD433" s="2" t="s">
        <v>726</v>
      </c>
      <c r="AE433" s="2" t="s">
        <v>726</v>
      </c>
      <c r="AF433" s="2" t="s">
        <v>726</v>
      </c>
      <c r="AG433" s="2" t="s">
        <v>726</v>
      </c>
      <c r="AH433" s="2" t="s">
        <v>609</v>
      </c>
      <c r="AI433" s="2" t="s">
        <v>726</v>
      </c>
      <c r="AJ433" s="2" t="s">
        <v>726</v>
      </c>
      <c r="AK433" s="2" t="s">
        <v>726</v>
      </c>
      <c r="AL433" s="2" t="s">
        <v>726</v>
      </c>
      <c r="AM433" s="2" t="s">
        <v>726</v>
      </c>
      <c r="AN433" s="2" t="s">
        <v>726</v>
      </c>
      <c r="AO433" s="2" t="s">
        <v>726</v>
      </c>
      <c r="AQ433" s="2">
        <f t="shared" si="68"/>
        <v>0</v>
      </c>
      <c r="AR433" s="2">
        <f t="shared" si="67"/>
        <v>0</v>
      </c>
      <c r="AT433" s="2">
        <f t="shared" si="69"/>
        <v>0</v>
      </c>
      <c r="AU433" s="2">
        <f t="shared" si="70"/>
        <v>0</v>
      </c>
      <c r="AV433" s="16" t="str">
        <f t="shared" si="71"/>
        <v/>
      </c>
      <c r="AY433" s="2">
        <f t="shared" si="72"/>
        <v>0</v>
      </c>
      <c r="AZ433" s="2">
        <f t="shared" si="73"/>
        <v>0</v>
      </c>
      <c r="BA433" s="2">
        <f t="shared" si="74"/>
        <v>0</v>
      </c>
      <c r="BB433" s="2">
        <f t="shared" si="75"/>
        <v>0</v>
      </c>
      <c r="BC433" s="2">
        <f t="shared" si="76"/>
        <v>0</v>
      </c>
      <c r="BD433" s="2">
        <f t="shared" si="77"/>
        <v>0</v>
      </c>
    </row>
    <row r="434" spans="1:56" ht="15" customHeight="1" x14ac:dyDescent="0.25">
      <c r="A434" s="2" t="s">
        <v>626</v>
      </c>
      <c r="B434" s="2" t="s">
        <v>628</v>
      </c>
      <c r="C434" s="2">
        <v>2017</v>
      </c>
      <c r="D434" s="2">
        <v>64.349999999999994</v>
      </c>
      <c r="E434" s="2">
        <v>13.443</v>
      </c>
      <c r="F434" s="2" t="s">
        <v>726</v>
      </c>
      <c r="G434" s="2" t="s">
        <v>769</v>
      </c>
      <c r="H434" s="2" t="s">
        <v>726</v>
      </c>
      <c r="I434" s="2">
        <v>111.85599999999999</v>
      </c>
      <c r="J434" s="2" t="s">
        <v>726</v>
      </c>
      <c r="K434" s="2" t="s">
        <v>726</v>
      </c>
      <c r="L434" s="2" t="s">
        <v>726</v>
      </c>
      <c r="M434" s="2" t="s">
        <v>726</v>
      </c>
      <c r="N434" s="2" t="s">
        <v>726</v>
      </c>
      <c r="O434" s="2" t="s">
        <v>726</v>
      </c>
      <c r="P434" s="2" t="s">
        <v>726</v>
      </c>
      <c r="Q434" s="2">
        <v>45.1</v>
      </c>
      <c r="R434" s="2">
        <v>28.951000000000001</v>
      </c>
      <c r="S434" s="2">
        <v>17.03</v>
      </c>
      <c r="T434" s="2" t="s">
        <v>726</v>
      </c>
      <c r="U434" s="2" t="s">
        <v>726</v>
      </c>
      <c r="V434" s="2" t="s">
        <v>726</v>
      </c>
      <c r="W434" s="2" t="s">
        <v>8</v>
      </c>
      <c r="X434" s="2" t="s">
        <v>726</v>
      </c>
      <c r="Y434" s="2" t="s">
        <v>726</v>
      </c>
      <c r="Z434" s="2" t="s">
        <v>726</v>
      </c>
      <c r="AA434" s="2" t="s">
        <v>726</v>
      </c>
      <c r="AB434" s="2" t="s">
        <v>726</v>
      </c>
      <c r="AC434" s="2" t="s">
        <v>726</v>
      </c>
      <c r="AD434" s="2" t="s">
        <v>726</v>
      </c>
      <c r="AE434" s="2">
        <v>0</v>
      </c>
      <c r="AF434" s="2" t="s">
        <v>726</v>
      </c>
      <c r="AG434" s="2" t="s">
        <v>726</v>
      </c>
      <c r="AH434" s="2" t="s">
        <v>609</v>
      </c>
      <c r="AI434" s="2" t="s">
        <v>726</v>
      </c>
      <c r="AJ434" s="2" t="s">
        <v>726</v>
      </c>
      <c r="AK434" s="2">
        <v>20.774999999999999</v>
      </c>
      <c r="AL434" s="2">
        <v>100</v>
      </c>
      <c r="AM434" s="2">
        <v>0</v>
      </c>
      <c r="AN434" s="2">
        <v>0</v>
      </c>
      <c r="AO434" s="2">
        <v>0</v>
      </c>
      <c r="AQ434" s="2">
        <f t="shared" si="68"/>
        <v>91.081000000000003</v>
      </c>
      <c r="AR434" s="2">
        <f t="shared" si="67"/>
        <v>111.85599999999999</v>
      </c>
      <c r="AT434" s="2">
        <f t="shared" si="69"/>
        <v>64.349999999999994</v>
      </c>
      <c r="AU434" s="2">
        <f t="shared" si="70"/>
        <v>13.443</v>
      </c>
      <c r="AV434" s="16">
        <f t="shared" si="71"/>
        <v>0.69547453869260478</v>
      </c>
      <c r="AY434" s="2">
        <f t="shared" si="72"/>
        <v>20.774999999999999</v>
      </c>
      <c r="AZ434" s="2">
        <f t="shared" si="73"/>
        <v>20.774999999999999</v>
      </c>
      <c r="BA434" s="2">
        <f t="shared" si="74"/>
        <v>0</v>
      </c>
      <c r="BB434" s="2">
        <f t="shared" si="75"/>
        <v>0</v>
      </c>
      <c r="BC434" s="2">
        <f t="shared" si="76"/>
        <v>0</v>
      </c>
      <c r="BD434" s="2">
        <f t="shared" si="77"/>
        <v>0</v>
      </c>
    </row>
    <row r="435" spans="1:56" ht="15" customHeight="1" x14ac:dyDescent="0.25">
      <c r="A435" s="2" t="s">
        <v>629</v>
      </c>
      <c r="B435" s="2" t="s">
        <v>630</v>
      </c>
      <c r="C435" s="2">
        <v>2017</v>
      </c>
      <c r="D435" s="2" t="s">
        <v>726</v>
      </c>
      <c r="E435" s="2" t="s">
        <v>726</v>
      </c>
      <c r="F435" s="2" t="s">
        <v>726</v>
      </c>
      <c r="G435" s="2" t="s">
        <v>726</v>
      </c>
      <c r="H435" s="2" t="s">
        <v>726</v>
      </c>
      <c r="I435" s="2" t="s">
        <v>726</v>
      </c>
      <c r="J435" s="2" t="s">
        <v>726</v>
      </c>
      <c r="K435" s="2" t="s">
        <v>726</v>
      </c>
      <c r="L435" s="2" t="s">
        <v>726</v>
      </c>
      <c r="M435" s="2" t="s">
        <v>726</v>
      </c>
      <c r="N435" s="2" t="s">
        <v>726</v>
      </c>
      <c r="O435" s="2" t="s">
        <v>726</v>
      </c>
      <c r="P435" s="2" t="s">
        <v>726</v>
      </c>
      <c r="Q435" s="2" t="s">
        <v>726</v>
      </c>
      <c r="R435" s="2" t="s">
        <v>726</v>
      </c>
      <c r="S435" s="2" t="s">
        <v>726</v>
      </c>
      <c r="T435" s="2" t="s">
        <v>726</v>
      </c>
      <c r="U435" s="2" t="s">
        <v>726</v>
      </c>
      <c r="V435" s="2" t="s">
        <v>726</v>
      </c>
      <c r="W435" s="2" t="s">
        <v>726</v>
      </c>
      <c r="X435" s="2" t="s">
        <v>726</v>
      </c>
      <c r="Y435" s="2" t="s">
        <v>726</v>
      </c>
      <c r="Z435" s="2" t="s">
        <v>726</v>
      </c>
      <c r="AA435" s="2" t="s">
        <v>726</v>
      </c>
      <c r="AB435" s="2" t="s">
        <v>726</v>
      </c>
      <c r="AC435" s="2" t="s">
        <v>726</v>
      </c>
      <c r="AD435" s="2" t="s">
        <v>726</v>
      </c>
      <c r="AE435" s="2" t="s">
        <v>726</v>
      </c>
      <c r="AF435" s="2" t="s">
        <v>726</v>
      </c>
      <c r="AG435" s="2" t="s">
        <v>726</v>
      </c>
      <c r="AH435" s="2" t="s">
        <v>609</v>
      </c>
      <c r="AI435" s="2" t="s">
        <v>726</v>
      </c>
      <c r="AJ435" s="2" t="s">
        <v>726</v>
      </c>
      <c r="AK435" s="2" t="s">
        <v>726</v>
      </c>
      <c r="AL435" s="2" t="s">
        <v>726</v>
      </c>
      <c r="AM435" s="2" t="s">
        <v>726</v>
      </c>
      <c r="AN435" s="2" t="s">
        <v>726</v>
      </c>
      <c r="AO435" s="2" t="s">
        <v>726</v>
      </c>
      <c r="AQ435" s="2">
        <f t="shared" si="68"/>
        <v>0</v>
      </c>
      <c r="AR435" s="2">
        <f t="shared" si="67"/>
        <v>0</v>
      </c>
      <c r="AT435" s="2">
        <f t="shared" si="69"/>
        <v>0</v>
      </c>
      <c r="AU435" s="2">
        <f t="shared" si="70"/>
        <v>0</v>
      </c>
      <c r="AV435" s="16" t="str">
        <f t="shared" si="71"/>
        <v/>
      </c>
      <c r="AY435" s="2">
        <f t="shared" si="72"/>
        <v>0</v>
      </c>
      <c r="AZ435" s="2">
        <f t="shared" si="73"/>
        <v>0</v>
      </c>
      <c r="BA435" s="2">
        <f t="shared" si="74"/>
        <v>0</v>
      </c>
      <c r="BB435" s="2">
        <f t="shared" si="75"/>
        <v>0</v>
      </c>
      <c r="BC435" s="2">
        <f t="shared" si="76"/>
        <v>0</v>
      </c>
      <c r="BD435" s="2">
        <f t="shared" si="77"/>
        <v>0</v>
      </c>
    </row>
    <row r="436" spans="1:56" ht="15" customHeight="1" x14ac:dyDescent="0.25">
      <c r="A436" s="2" t="s">
        <v>629</v>
      </c>
      <c r="B436" s="2" t="s">
        <v>631</v>
      </c>
      <c r="C436" s="2">
        <v>2017</v>
      </c>
      <c r="D436" s="2" t="s">
        <v>726</v>
      </c>
      <c r="E436" s="2" t="s">
        <v>726</v>
      </c>
      <c r="F436" s="2" t="s">
        <v>726</v>
      </c>
      <c r="G436" s="2" t="s">
        <v>726</v>
      </c>
      <c r="H436" s="2" t="s">
        <v>726</v>
      </c>
      <c r="I436" s="2" t="s">
        <v>726</v>
      </c>
      <c r="J436" s="2" t="s">
        <v>726</v>
      </c>
      <c r="K436" s="2" t="s">
        <v>726</v>
      </c>
      <c r="L436" s="2" t="s">
        <v>726</v>
      </c>
      <c r="M436" s="2" t="s">
        <v>726</v>
      </c>
      <c r="N436" s="2" t="s">
        <v>726</v>
      </c>
      <c r="O436" s="2" t="s">
        <v>726</v>
      </c>
      <c r="P436" s="2" t="s">
        <v>726</v>
      </c>
      <c r="Q436" s="2" t="s">
        <v>726</v>
      </c>
      <c r="R436" s="2" t="s">
        <v>726</v>
      </c>
      <c r="S436" s="2" t="s">
        <v>726</v>
      </c>
      <c r="T436" s="2" t="s">
        <v>726</v>
      </c>
      <c r="U436" s="2" t="s">
        <v>726</v>
      </c>
      <c r="V436" s="2" t="s">
        <v>726</v>
      </c>
      <c r="W436" s="2" t="s">
        <v>726</v>
      </c>
      <c r="X436" s="2" t="s">
        <v>726</v>
      </c>
      <c r="Y436" s="2" t="s">
        <v>726</v>
      </c>
      <c r="Z436" s="2" t="s">
        <v>726</v>
      </c>
      <c r="AA436" s="2" t="s">
        <v>726</v>
      </c>
      <c r="AB436" s="2" t="s">
        <v>726</v>
      </c>
      <c r="AC436" s="2" t="s">
        <v>726</v>
      </c>
      <c r="AD436" s="2" t="s">
        <v>726</v>
      </c>
      <c r="AE436" s="2" t="s">
        <v>726</v>
      </c>
      <c r="AF436" s="2" t="s">
        <v>726</v>
      </c>
      <c r="AG436" s="2" t="s">
        <v>726</v>
      </c>
      <c r="AH436" s="2" t="s">
        <v>609</v>
      </c>
      <c r="AI436" s="2" t="s">
        <v>726</v>
      </c>
      <c r="AJ436" s="2" t="s">
        <v>726</v>
      </c>
      <c r="AK436" s="2" t="s">
        <v>726</v>
      </c>
      <c r="AL436" s="2" t="s">
        <v>726</v>
      </c>
      <c r="AM436" s="2" t="s">
        <v>726</v>
      </c>
      <c r="AN436" s="2" t="s">
        <v>726</v>
      </c>
      <c r="AO436" s="2" t="s">
        <v>726</v>
      </c>
      <c r="AQ436" s="2">
        <f t="shared" si="68"/>
        <v>0</v>
      </c>
      <c r="AR436" s="2">
        <f t="shared" si="67"/>
        <v>0</v>
      </c>
      <c r="AT436" s="2">
        <f t="shared" si="69"/>
        <v>0</v>
      </c>
      <c r="AU436" s="2">
        <f t="shared" si="70"/>
        <v>0</v>
      </c>
      <c r="AV436" s="16" t="str">
        <f t="shared" si="71"/>
        <v/>
      </c>
      <c r="AY436" s="2">
        <f t="shared" si="72"/>
        <v>0</v>
      </c>
      <c r="AZ436" s="2">
        <f t="shared" si="73"/>
        <v>0</v>
      </c>
      <c r="BA436" s="2">
        <f t="shared" si="74"/>
        <v>0</v>
      </c>
      <c r="BB436" s="2">
        <f t="shared" si="75"/>
        <v>0</v>
      </c>
      <c r="BC436" s="2">
        <f t="shared" si="76"/>
        <v>0</v>
      </c>
      <c r="BD436" s="2">
        <f t="shared" si="77"/>
        <v>0</v>
      </c>
    </row>
    <row r="437" spans="1:56" ht="15" customHeight="1" x14ac:dyDescent="0.25">
      <c r="A437" s="2" t="s">
        <v>629</v>
      </c>
      <c r="B437" s="2" t="s">
        <v>632</v>
      </c>
      <c r="C437" s="2">
        <v>2017</v>
      </c>
      <c r="D437" s="2" t="s">
        <v>726</v>
      </c>
      <c r="E437" s="2" t="s">
        <v>726</v>
      </c>
      <c r="F437" s="2" t="s">
        <v>726</v>
      </c>
      <c r="G437" s="2" t="s">
        <v>726</v>
      </c>
      <c r="H437" s="2" t="s">
        <v>726</v>
      </c>
      <c r="I437" s="2" t="s">
        <v>726</v>
      </c>
      <c r="J437" s="2" t="s">
        <v>726</v>
      </c>
      <c r="K437" s="2" t="s">
        <v>726</v>
      </c>
      <c r="L437" s="2" t="s">
        <v>726</v>
      </c>
      <c r="M437" s="2" t="s">
        <v>726</v>
      </c>
      <c r="N437" s="2" t="s">
        <v>726</v>
      </c>
      <c r="O437" s="2" t="s">
        <v>726</v>
      </c>
      <c r="P437" s="2" t="s">
        <v>726</v>
      </c>
      <c r="Q437" s="2" t="s">
        <v>726</v>
      </c>
      <c r="R437" s="2" t="s">
        <v>726</v>
      </c>
      <c r="S437" s="2" t="s">
        <v>726</v>
      </c>
      <c r="T437" s="2" t="s">
        <v>726</v>
      </c>
      <c r="U437" s="2" t="s">
        <v>726</v>
      </c>
      <c r="V437" s="2" t="s">
        <v>726</v>
      </c>
      <c r="W437" s="2" t="s">
        <v>726</v>
      </c>
      <c r="X437" s="2" t="s">
        <v>726</v>
      </c>
      <c r="Y437" s="2" t="s">
        <v>726</v>
      </c>
      <c r="Z437" s="2" t="s">
        <v>726</v>
      </c>
      <c r="AA437" s="2" t="s">
        <v>726</v>
      </c>
      <c r="AB437" s="2" t="s">
        <v>726</v>
      </c>
      <c r="AC437" s="2" t="s">
        <v>726</v>
      </c>
      <c r="AD437" s="2" t="s">
        <v>726</v>
      </c>
      <c r="AE437" s="2" t="s">
        <v>726</v>
      </c>
      <c r="AF437" s="2" t="s">
        <v>726</v>
      </c>
      <c r="AG437" s="2" t="s">
        <v>726</v>
      </c>
      <c r="AH437" s="2" t="s">
        <v>609</v>
      </c>
      <c r="AI437" s="2" t="s">
        <v>726</v>
      </c>
      <c r="AJ437" s="2" t="s">
        <v>726</v>
      </c>
      <c r="AK437" s="2" t="s">
        <v>726</v>
      </c>
      <c r="AL437" s="2" t="s">
        <v>726</v>
      </c>
      <c r="AM437" s="2" t="s">
        <v>726</v>
      </c>
      <c r="AN437" s="2" t="s">
        <v>726</v>
      </c>
      <c r="AO437" s="2" t="s">
        <v>726</v>
      </c>
      <c r="AQ437" s="2">
        <f t="shared" si="68"/>
        <v>0</v>
      </c>
      <c r="AR437" s="2">
        <f t="shared" si="67"/>
        <v>0</v>
      </c>
      <c r="AT437" s="2">
        <f t="shared" si="69"/>
        <v>0</v>
      </c>
      <c r="AU437" s="2">
        <f t="shared" si="70"/>
        <v>0</v>
      </c>
      <c r="AV437" s="16" t="str">
        <f t="shared" si="71"/>
        <v/>
      </c>
      <c r="AY437" s="2">
        <f t="shared" si="72"/>
        <v>0</v>
      </c>
      <c r="AZ437" s="2">
        <f t="shared" si="73"/>
        <v>0</v>
      </c>
      <c r="BA437" s="2">
        <f t="shared" si="74"/>
        <v>0</v>
      </c>
      <c r="BB437" s="2">
        <f t="shared" si="75"/>
        <v>0</v>
      </c>
      <c r="BC437" s="2">
        <f t="shared" si="76"/>
        <v>0</v>
      </c>
      <c r="BD437" s="2">
        <f t="shared" si="77"/>
        <v>0</v>
      </c>
    </row>
    <row r="438" spans="1:56" ht="15" customHeight="1" x14ac:dyDescent="0.25">
      <c r="A438" s="2" t="s">
        <v>629</v>
      </c>
      <c r="B438" s="2" t="s">
        <v>633</v>
      </c>
      <c r="C438" s="2">
        <v>2017</v>
      </c>
      <c r="D438" s="2" t="s">
        <v>726</v>
      </c>
      <c r="E438" s="2" t="s">
        <v>726</v>
      </c>
      <c r="F438" s="2" t="s">
        <v>726</v>
      </c>
      <c r="G438" s="2" t="s">
        <v>726</v>
      </c>
      <c r="H438" s="2" t="s">
        <v>726</v>
      </c>
      <c r="I438" s="2" t="s">
        <v>726</v>
      </c>
      <c r="J438" s="2" t="s">
        <v>726</v>
      </c>
      <c r="K438" s="2" t="s">
        <v>726</v>
      </c>
      <c r="L438" s="2" t="s">
        <v>726</v>
      </c>
      <c r="M438" s="2" t="s">
        <v>726</v>
      </c>
      <c r="N438" s="2" t="s">
        <v>726</v>
      </c>
      <c r="O438" s="2" t="s">
        <v>726</v>
      </c>
      <c r="P438" s="2" t="s">
        <v>726</v>
      </c>
      <c r="Q438" s="2" t="s">
        <v>726</v>
      </c>
      <c r="R438" s="2" t="s">
        <v>726</v>
      </c>
      <c r="S438" s="2" t="s">
        <v>726</v>
      </c>
      <c r="T438" s="2" t="s">
        <v>726</v>
      </c>
      <c r="U438" s="2" t="s">
        <v>726</v>
      </c>
      <c r="V438" s="2" t="s">
        <v>726</v>
      </c>
      <c r="W438" s="2" t="s">
        <v>726</v>
      </c>
      <c r="X438" s="2" t="s">
        <v>726</v>
      </c>
      <c r="Y438" s="2" t="s">
        <v>726</v>
      </c>
      <c r="Z438" s="2" t="s">
        <v>726</v>
      </c>
      <c r="AA438" s="2" t="s">
        <v>726</v>
      </c>
      <c r="AB438" s="2" t="s">
        <v>726</v>
      </c>
      <c r="AC438" s="2" t="s">
        <v>726</v>
      </c>
      <c r="AD438" s="2" t="s">
        <v>726</v>
      </c>
      <c r="AE438" s="2" t="s">
        <v>726</v>
      </c>
      <c r="AF438" s="2" t="s">
        <v>726</v>
      </c>
      <c r="AG438" s="2" t="s">
        <v>726</v>
      </c>
      <c r="AH438" s="2" t="s">
        <v>609</v>
      </c>
      <c r="AI438" s="2" t="s">
        <v>726</v>
      </c>
      <c r="AJ438" s="2" t="s">
        <v>726</v>
      </c>
      <c r="AK438" s="2" t="s">
        <v>726</v>
      </c>
      <c r="AL438" s="2" t="s">
        <v>726</v>
      </c>
      <c r="AM438" s="2" t="s">
        <v>726</v>
      </c>
      <c r="AN438" s="2" t="s">
        <v>726</v>
      </c>
      <c r="AO438" s="2" t="s">
        <v>726</v>
      </c>
      <c r="AQ438" s="2">
        <f t="shared" si="68"/>
        <v>0</v>
      </c>
      <c r="AR438" s="2">
        <f t="shared" si="67"/>
        <v>0</v>
      </c>
      <c r="AT438" s="2">
        <f t="shared" si="69"/>
        <v>0</v>
      </c>
      <c r="AU438" s="2">
        <f t="shared" si="70"/>
        <v>0</v>
      </c>
      <c r="AV438" s="16" t="str">
        <f t="shared" si="71"/>
        <v/>
      </c>
      <c r="AY438" s="2">
        <f t="shared" si="72"/>
        <v>0</v>
      </c>
      <c r="AZ438" s="2">
        <f t="shared" si="73"/>
        <v>0</v>
      </c>
      <c r="BA438" s="2">
        <f t="shared" si="74"/>
        <v>0</v>
      </c>
      <c r="BB438" s="2">
        <f t="shared" si="75"/>
        <v>0</v>
      </c>
      <c r="BC438" s="2">
        <f t="shared" si="76"/>
        <v>0</v>
      </c>
      <c r="BD438" s="2">
        <f t="shared" si="77"/>
        <v>0</v>
      </c>
    </row>
    <row r="439" spans="1:56" ht="15" customHeight="1" x14ac:dyDescent="0.25">
      <c r="A439" s="2" t="s">
        <v>634</v>
      </c>
      <c r="B439" s="2" t="s">
        <v>635</v>
      </c>
      <c r="C439" s="2">
        <v>2017</v>
      </c>
      <c r="D439" s="2" t="s">
        <v>726</v>
      </c>
      <c r="E439" s="2" t="s">
        <v>726</v>
      </c>
      <c r="F439" s="2" t="s">
        <v>726</v>
      </c>
      <c r="G439" s="2" t="s">
        <v>726</v>
      </c>
      <c r="H439" s="2" t="s">
        <v>726</v>
      </c>
      <c r="I439" s="2" t="s">
        <v>726</v>
      </c>
      <c r="J439" s="2" t="s">
        <v>726</v>
      </c>
      <c r="K439" s="2" t="s">
        <v>726</v>
      </c>
      <c r="L439" s="2" t="s">
        <v>726</v>
      </c>
      <c r="M439" s="2" t="s">
        <v>726</v>
      </c>
      <c r="N439" s="2" t="s">
        <v>726</v>
      </c>
      <c r="O439" s="2" t="s">
        <v>726</v>
      </c>
      <c r="P439" s="2" t="s">
        <v>726</v>
      </c>
      <c r="Q439" s="2" t="s">
        <v>726</v>
      </c>
      <c r="R439" s="2" t="s">
        <v>726</v>
      </c>
      <c r="S439" s="2" t="s">
        <v>726</v>
      </c>
      <c r="T439" s="2" t="s">
        <v>726</v>
      </c>
      <c r="U439" s="2" t="s">
        <v>726</v>
      </c>
      <c r="V439" s="2" t="s">
        <v>726</v>
      </c>
      <c r="W439" s="2" t="s">
        <v>726</v>
      </c>
      <c r="X439" s="2" t="s">
        <v>726</v>
      </c>
      <c r="Y439" s="2" t="s">
        <v>726</v>
      </c>
      <c r="Z439" s="2" t="s">
        <v>726</v>
      </c>
      <c r="AA439" s="2" t="s">
        <v>726</v>
      </c>
      <c r="AB439" s="2" t="s">
        <v>726</v>
      </c>
      <c r="AC439" s="2" t="s">
        <v>726</v>
      </c>
      <c r="AD439" s="2" t="s">
        <v>726</v>
      </c>
      <c r="AE439" s="2" t="s">
        <v>726</v>
      </c>
      <c r="AF439" s="2" t="s">
        <v>726</v>
      </c>
      <c r="AG439" s="2" t="s">
        <v>726</v>
      </c>
      <c r="AH439" s="2" t="s">
        <v>609</v>
      </c>
      <c r="AI439" s="2" t="s">
        <v>726</v>
      </c>
      <c r="AJ439" s="2" t="s">
        <v>726</v>
      </c>
      <c r="AK439" s="2" t="s">
        <v>726</v>
      </c>
      <c r="AL439" s="2" t="s">
        <v>726</v>
      </c>
      <c r="AM439" s="2" t="s">
        <v>726</v>
      </c>
      <c r="AN439" s="2" t="s">
        <v>726</v>
      </c>
      <c r="AO439" s="2" t="s">
        <v>726</v>
      </c>
      <c r="AQ439" s="2">
        <f t="shared" si="68"/>
        <v>0</v>
      </c>
      <c r="AR439" s="2">
        <f t="shared" si="67"/>
        <v>0</v>
      </c>
      <c r="AT439" s="2">
        <f t="shared" si="69"/>
        <v>0</v>
      </c>
      <c r="AU439" s="2">
        <f t="shared" si="70"/>
        <v>0</v>
      </c>
      <c r="AV439" s="16" t="str">
        <f t="shared" si="71"/>
        <v/>
      </c>
      <c r="AY439" s="2">
        <f t="shared" si="72"/>
        <v>0</v>
      </c>
      <c r="AZ439" s="2">
        <f t="shared" si="73"/>
        <v>0</v>
      </c>
      <c r="BA439" s="2">
        <f t="shared" si="74"/>
        <v>0</v>
      </c>
      <c r="BB439" s="2">
        <f t="shared" si="75"/>
        <v>0</v>
      </c>
      <c r="BC439" s="2">
        <f t="shared" si="76"/>
        <v>0</v>
      </c>
      <c r="BD439" s="2">
        <f t="shared" si="77"/>
        <v>0</v>
      </c>
    </row>
    <row r="440" spans="1:56" ht="15" customHeight="1" x14ac:dyDescent="0.25">
      <c r="A440" s="2" t="s">
        <v>634</v>
      </c>
      <c r="B440" s="2" t="s">
        <v>636</v>
      </c>
      <c r="C440" s="2">
        <v>2017</v>
      </c>
      <c r="D440" s="2" t="s">
        <v>726</v>
      </c>
      <c r="E440" s="2" t="s">
        <v>726</v>
      </c>
      <c r="F440" s="2" t="s">
        <v>726</v>
      </c>
      <c r="G440" s="2" t="s">
        <v>726</v>
      </c>
      <c r="H440" s="2" t="s">
        <v>726</v>
      </c>
      <c r="I440" s="2" t="s">
        <v>726</v>
      </c>
      <c r="J440" s="2" t="s">
        <v>726</v>
      </c>
      <c r="K440" s="2" t="s">
        <v>726</v>
      </c>
      <c r="L440" s="2" t="s">
        <v>726</v>
      </c>
      <c r="M440" s="2" t="s">
        <v>726</v>
      </c>
      <c r="N440" s="2" t="s">
        <v>726</v>
      </c>
      <c r="O440" s="2" t="s">
        <v>726</v>
      </c>
      <c r="P440" s="2" t="s">
        <v>726</v>
      </c>
      <c r="Q440" s="2" t="s">
        <v>726</v>
      </c>
      <c r="R440" s="2" t="s">
        <v>726</v>
      </c>
      <c r="S440" s="2" t="s">
        <v>726</v>
      </c>
      <c r="T440" s="2" t="s">
        <v>726</v>
      </c>
      <c r="U440" s="2" t="s">
        <v>726</v>
      </c>
      <c r="V440" s="2" t="s">
        <v>726</v>
      </c>
      <c r="W440" s="2" t="s">
        <v>726</v>
      </c>
      <c r="X440" s="2" t="s">
        <v>726</v>
      </c>
      <c r="Y440" s="2" t="s">
        <v>726</v>
      </c>
      <c r="Z440" s="2" t="s">
        <v>726</v>
      </c>
      <c r="AA440" s="2" t="s">
        <v>726</v>
      </c>
      <c r="AB440" s="2" t="s">
        <v>726</v>
      </c>
      <c r="AC440" s="2" t="s">
        <v>726</v>
      </c>
      <c r="AD440" s="2" t="s">
        <v>726</v>
      </c>
      <c r="AE440" s="2" t="s">
        <v>726</v>
      </c>
      <c r="AF440" s="2" t="s">
        <v>726</v>
      </c>
      <c r="AG440" s="2" t="s">
        <v>726</v>
      </c>
      <c r="AH440" s="2" t="s">
        <v>609</v>
      </c>
      <c r="AI440" s="2" t="s">
        <v>726</v>
      </c>
      <c r="AJ440" s="2" t="s">
        <v>726</v>
      </c>
      <c r="AK440" s="2" t="s">
        <v>726</v>
      </c>
      <c r="AL440" s="2" t="s">
        <v>726</v>
      </c>
      <c r="AM440" s="2" t="s">
        <v>726</v>
      </c>
      <c r="AN440" s="2" t="s">
        <v>726</v>
      </c>
      <c r="AO440" s="2" t="s">
        <v>726</v>
      </c>
      <c r="AQ440" s="2">
        <f t="shared" si="68"/>
        <v>0</v>
      </c>
      <c r="AR440" s="2">
        <f t="shared" si="67"/>
        <v>0</v>
      </c>
      <c r="AT440" s="2">
        <f t="shared" si="69"/>
        <v>0</v>
      </c>
      <c r="AU440" s="2">
        <f t="shared" si="70"/>
        <v>0</v>
      </c>
      <c r="AV440" s="16" t="str">
        <f t="shared" si="71"/>
        <v/>
      </c>
      <c r="AY440" s="2">
        <f t="shared" si="72"/>
        <v>0</v>
      </c>
      <c r="AZ440" s="2">
        <f t="shared" si="73"/>
        <v>0</v>
      </c>
      <c r="BA440" s="2">
        <f t="shared" si="74"/>
        <v>0</v>
      </c>
      <c r="BB440" s="2">
        <f t="shared" si="75"/>
        <v>0</v>
      </c>
      <c r="BC440" s="2">
        <f t="shared" si="76"/>
        <v>0</v>
      </c>
      <c r="BD440" s="2">
        <f t="shared" si="77"/>
        <v>0</v>
      </c>
    </row>
    <row r="441" spans="1:56" ht="15" customHeight="1" x14ac:dyDescent="0.25">
      <c r="A441" s="2" t="s">
        <v>634</v>
      </c>
      <c r="B441" s="2" t="s">
        <v>637</v>
      </c>
      <c r="C441" s="2">
        <v>2017</v>
      </c>
      <c r="D441" s="2">
        <v>100.18</v>
      </c>
      <c r="E441" s="2">
        <v>20.8</v>
      </c>
      <c r="F441" s="2" t="s">
        <v>726</v>
      </c>
      <c r="G441" s="2" t="s">
        <v>767</v>
      </c>
      <c r="H441" s="2">
        <v>20.9</v>
      </c>
      <c r="I441" s="2">
        <v>136.416</v>
      </c>
      <c r="J441" s="2" t="s">
        <v>726</v>
      </c>
      <c r="K441" s="2">
        <v>0.9</v>
      </c>
      <c r="L441" s="2" t="s">
        <v>726</v>
      </c>
      <c r="M441" s="2" t="s">
        <v>726</v>
      </c>
      <c r="N441" s="2" t="s">
        <v>726</v>
      </c>
      <c r="O441" s="2" t="s">
        <v>726</v>
      </c>
      <c r="P441" s="2" t="s">
        <v>726</v>
      </c>
      <c r="Q441" s="2" t="s">
        <v>726</v>
      </c>
      <c r="R441" s="2" t="s">
        <v>726</v>
      </c>
      <c r="S441" s="2" t="s">
        <v>726</v>
      </c>
      <c r="T441" s="2" t="s">
        <v>726</v>
      </c>
      <c r="U441" s="2" t="s">
        <v>726</v>
      </c>
      <c r="V441" s="2" t="s">
        <v>726</v>
      </c>
      <c r="W441" s="2" t="s">
        <v>726</v>
      </c>
      <c r="X441" s="2" t="s">
        <v>726</v>
      </c>
      <c r="Y441" s="2" t="s">
        <v>726</v>
      </c>
      <c r="Z441" s="2" t="s">
        <v>726</v>
      </c>
      <c r="AA441" s="2" t="s">
        <v>726</v>
      </c>
      <c r="AB441" s="2" t="s">
        <v>726</v>
      </c>
      <c r="AC441" s="2" t="s">
        <v>726</v>
      </c>
      <c r="AD441" s="2" t="s">
        <v>726</v>
      </c>
      <c r="AE441" s="2" t="s">
        <v>726</v>
      </c>
      <c r="AF441" s="2">
        <v>127.816</v>
      </c>
      <c r="AG441" s="2">
        <v>0.9</v>
      </c>
      <c r="AH441" s="2" t="s">
        <v>730</v>
      </c>
      <c r="AI441" s="2">
        <v>40.5</v>
      </c>
      <c r="AJ441" s="2" t="s">
        <v>726</v>
      </c>
      <c r="AK441" s="2">
        <v>7.7</v>
      </c>
      <c r="AL441" s="2">
        <v>0</v>
      </c>
      <c r="AM441" s="2">
        <v>100</v>
      </c>
      <c r="AN441" s="2" t="s">
        <v>743</v>
      </c>
      <c r="AO441" s="2" t="s">
        <v>726</v>
      </c>
      <c r="AQ441" s="2">
        <f t="shared" si="68"/>
        <v>128.71600000000001</v>
      </c>
      <c r="AR441" s="2">
        <f t="shared" si="67"/>
        <v>136.416</v>
      </c>
      <c r="AT441" s="2">
        <f t="shared" si="69"/>
        <v>100.18</v>
      </c>
      <c r="AU441" s="2">
        <f t="shared" si="70"/>
        <v>20.8</v>
      </c>
      <c r="AV441" s="16">
        <f t="shared" si="71"/>
        <v>0.88684611775744782</v>
      </c>
      <c r="AY441" s="2">
        <f t="shared" si="72"/>
        <v>7.7</v>
      </c>
      <c r="AZ441" s="2">
        <f t="shared" si="73"/>
        <v>0</v>
      </c>
      <c r="BA441" s="2">
        <f t="shared" si="74"/>
        <v>7.7</v>
      </c>
      <c r="BB441" s="2">
        <f t="shared" si="75"/>
        <v>0</v>
      </c>
      <c r="BC441" s="2">
        <f t="shared" si="76"/>
        <v>0</v>
      </c>
      <c r="BD441" s="2">
        <f t="shared" si="77"/>
        <v>0</v>
      </c>
    </row>
    <row r="442" spans="1:56" ht="15" customHeight="1" x14ac:dyDescent="0.25">
      <c r="A442" s="2" t="s">
        <v>638</v>
      </c>
      <c r="B442" s="2" t="s">
        <v>639</v>
      </c>
      <c r="C442" s="2">
        <v>2017</v>
      </c>
      <c r="D442" s="2" t="s">
        <v>726</v>
      </c>
      <c r="E442" s="2" t="s">
        <v>726</v>
      </c>
      <c r="F442" s="2" t="s">
        <v>726</v>
      </c>
      <c r="G442" s="2" t="s">
        <v>726</v>
      </c>
      <c r="H442" s="2" t="s">
        <v>726</v>
      </c>
      <c r="I442" s="2" t="s">
        <v>726</v>
      </c>
      <c r="J442" s="2" t="s">
        <v>726</v>
      </c>
      <c r="K442" s="2" t="s">
        <v>726</v>
      </c>
      <c r="L442" s="2" t="s">
        <v>726</v>
      </c>
      <c r="M442" s="2" t="s">
        <v>726</v>
      </c>
      <c r="N442" s="2" t="s">
        <v>726</v>
      </c>
      <c r="O442" s="2" t="s">
        <v>726</v>
      </c>
      <c r="P442" s="2" t="s">
        <v>726</v>
      </c>
      <c r="Q442" s="2" t="s">
        <v>726</v>
      </c>
      <c r="R442" s="2" t="s">
        <v>726</v>
      </c>
      <c r="S442" s="2" t="s">
        <v>726</v>
      </c>
      <c r="T442" s="2" t="s">
        <v>726</v>
      </c>
      <c r="U442" s="2" t="s">
        <v>726</v>
      </c>
      <c r="V442" s="2" t="s">
        <v>726</v>
      </c>
      <c r="W442" s="2" t="s">
        <v>726</v>
      </c>
      <c r="X442" s="2" t="s">
        <v>726</v>
      </c>
      <c r="Y442" s="2" t="s">
        <v>726</v>
      </c>
      <c r="Z442" s="2" t="s">
        <v>726</v>
      </c>
      <c r="AA442" s="2" t="s">
        <v>726</v>
      </c>
      <c r="AB442" s="2" t="s">
        <v>726</v>
      </c>
      <c r="AC442" s="2" t="s">
        <v>726</v>
      </c>
      <c r="AD442" s="2" t="s">
        <v>726</v>
      </c>
      <c r="AE442" s="2" t="s">
        <v>726</v>
      </c>
      <c r="AF442" s="2" t="s">
        <v>726</v>
      </c>
      <c r="AG442" s="2" t="s">
        <v>726</v>
      </c>
      <c r="AH442" s="2" t="s">
        <v>609</v>
      </c>
      <c r="AI442" s="2" t="s">
        <v>726</v>
      </c>
      <c r="AJ442" s="2" t="s">
        <v>726</v>
      </c>
      <c r="AK442" s="2" t="s">
        <v>726</v>
      </c>
      <c r="AL442" s="2" t="s">
        <v>726</v>
      </c>
      <c r="AM442" s="2" t="s">
        <v>726</v>
      </c>
      <c r="AN442" s="2" t="s">
        <v>726</v>
      </c>
      <c r="AO442" s="2" t="s">
        <v>726</v>
      </c>
      <c r="AQ442" s="2">
        <f t="shared" si="68"/>
        <v>0</v>
      </c>
      <c r="AR442" s="2">
        <f t="shared" si="67"/>
        <v>0</v>
      </c>
      <c r="AT442" s="2">
        <f t="shared" si="69"/>
        <v>0</v>
      </c>
      <c r="AU442" s="2">
        <f t="shared" si="70"/>
        <v>0</v>
      </c>
      <c r="AV442" s="16" t="str">
        <f t="shared" si="71"/>
        <v/>
      </c>
      <c r="AY442" s="2">
        <f t="shared" si="72"/>
        <v>0</v>
      </c>
      <c r="AZ442" s="2">
        <f t="shared" si="73"/>
        <v>0</v>
      </c>
      <c r="BA442" s="2">
        <f t="shared" si="74"/>
        <v>0</v>
      </c>
      <c r="BB442" s="2">
        <f t="shared" si="75"/>
        <v>0</v>
      </c>
      <c r="BC442" s="2">
        <f t="shared" si="76"/>
        <v>0</v>
      </c>
      <c r="BD442" s="2">
        <f t="shared" si="77"/>
        <v>0</v>
      </c>
    </row>
    <row r="443" spans="1:56" ht="15" customHeight="1" x14ac:dyDescent="0.25">
      <c r="A443" s="2" t="s">
        <v>638</v>
      </c>
      <c r="B443" s="2" t="s">
        <v>640</v>
      </c>
      <c r="C443" s="2">
        <v>2017</v>
      </c>
      <c r="D443" s="2" t="s">
        <v>609</v>
      </c>
      <c r="E443" s="2" t="s">
        <v>609</v>
      </c>
      <c r="F443" s="2" t="s">
        <v>609</v>
      </c>
      <c r="G443" s="2" t="s">
        <v>609</v>
      </c>
      <c r="H443" s="2" t="s">
        <v>609</v>
      </c>
      <c r="I443" s="2" t="s">
        <v>609</v>
      </c>
      <c r="J443" s="2" t="s">
        <v>609</v>
      </c>
      <c r="K443" s="2" t="s">
        <v>609</v>
      </c>
      <c r="L443" s="2" t="s">
        <v>609</v>
      </c>
      <c r="M443" s="2" t="s">
        <v>609</v>
      </c>
      <c r="N443" s="2" t="s">
        <v>609</v>
      </c>
      <c r="O443" s="2" t="s">
        <v>609</v>
      </c>
      <c r="P443" s="2" t="s">
        <v>609</v>
      </c>
      <c r="Q443" s="2" t="s">
        <v>609</v>
      </c>
      <c r="R443" s="2" t="s">
        <v>609</v>
      </c>
      <c r="S443" s="2" t="s">
        <v>609</v>
      </c>
      <c r="T443" s="2" t="s">
        <v>609</v>
      </c>
      <c r="U443" s="2" t="s">
        <v>609</v>
      </c>
      <c r="V443" s="2" t="s">
        <v>609</v>
      </c>
      <c r="W443" s="2" t="s">
        <v>609</v>
      </c>
      <c r="X443" s="2" t="s">
        <v>609</v>
      </c>
      <c r="Y443" s="2" t="s">
        <v>609</v>
      </c>
      <c r="Z443" s="2" t="s">
        <v>609</v>
      </c>
      <c r="AA443" s="2" t="s">
        <v>609</v>
      </c>
      <c r="AB443" s="2" t="s">
        <v>609</v>
      </c>
      <c r="AC443" s="2" t="s">
        <v>609</v>
      </c>
      <c r="AD443" s="2" t="s">
        <v>609</v>
      </c>
      <c r="AE443" s="2" t="s">
        <v>609</v>
      </c>
      <c r="AF443" s="2" t="s">
        <v>609</v>
      </c>
      <c r="AG443" s="2" t="s">
        <v>609</v>
      </c>
      <c r="AH443" s="2" t="s">
        <v>609</v>
      </c>
      <c r="AI443" s="2" t="s">
        <v>609</v>
      </c>
      <c r="AJ443" s="2" t="s">
        <v>609</v>
      </c>
      <c r="AK443" s="2" t="s">
        <v>609</v>
      </c>
      <c r="AL443" s="2" t="s">
        <v>609</v>
      </c>
      <c r="AM443" s="2" t="s">
        <v>609</v>
      </c>
      <c r="AN443" s="2" t="s">
        <v>609</v>
      </c>
      <c r="AO443" s="2" t="s">
        <v>609</v>
      </c>
      <c r="AQ443" s="2">
        <f t="shared" si="68"/>
        <v>0</v>
      </c>
      <c r="AR443" s="2">
        <f t="shared" si="67"/>
        <v>0</v>
      </c>
      <c r="AT443" s="2">
        <f t="shared" si="69"/>
        <v>0</v>
      </c>
      <c r="AU443" s="2">
        <f t="shared" si="70"/>
        <v>0</v>
      </c>
      <c r="AV443" s="16" t="str">
        <f t="shared" si="71"/>
        <v/>
      </c>
      <c r="AY443" s="2">
        <f t="shared" si="72"/>
        <v>0</v>
      </c>
      <c r="AZ443" s="2">
        <f t="shared" si="73"/>
        <v>0</v>
      </c>
      <c r="BA443" s="2">
        <f t="shared" si="74"/>
        <v>0</v>
      </c>
      <c r="BB443" s="2">
        <f t="shared" si="75"/>
        <v>0</v>
      </c>
      <c r="BC443" s="2">
        <f t="shared" si="76"/>
        <v>0</v>
      </c>
      <c r="BD443" s="2">
        <f t="shared" si="77"/>
        <v>0</v>
      </c>
    </row>
    <row r="444" spans="1:56" ht="15" customHeight="1" x14ac:dyDescent="0.25">
      <c r="A444" s="2" t="s">
        <v>638</v>
      </c>
      <c r="B444" s="2" t="s">
        <v>641</v>
      </c>
      <c r="C444" s="2">
        <v>2017</v>
      </c>
      <c r="D444" s="2" t="s">
        <v>609</v>
      </c>
      <c r="E444" s="2" t="s">
        <v>609</v>
      </c>
      <c r="F444" s="2" t="s">
        <v>609</v>
      </c>
      <c r="G444" s="2" t="s">
        <v>609</v>
      </c>
      <c r="H444" s="2" t="s">
        <v>609</v>
      </c>
      <c r="I444" s="2" t="s">
        <v>609</v>
      </c>
      <c r="J444" s="2" t="s">
        <v>609</v>
      </c>
      <c r="K444" s="2" t="s">
        <v>609</v>
      </c>
      <c r="L444" s="2" t="s">
        <v>609</v>
      </c>
      <c r="M444" s="2" t="s">
        <v>609</v>
      </c>
      <c r="N444" s="2" t="s">
        <v>609</v>
      </c>
      <c r="O444" s="2" t="s">
        <v>609</v>
      </c>
      <c r="P444" s="2" t="s">
        <v>609</v>
      </c>
      <c r="Q444" s="2" t="s">
        <v>609</v>
      </c>
      <c r="R444" s="2" t="s">
        <v>609</v>
      </c>
      <c r="S444" s="2" t="s">
        <v>609</v>
      </c>
      <c r="T444" s="2" t="s">
        <v>609</v>
      </c>
      <c r="U444" s="2" t="s">
        <v>609</v>
      </c>
      <c r="V444" s="2" t="s">
        <v>609</v>
      </c>
      <c r="W444" s="2" t="s">
        <v>609</v>
      </c>
      <c r="X444" s="2" t="s">
        <v>609</v>
      </c>
      <c r="Y444" s="2" t="s">
        <v>609</v>
      </c>
      <c r="Z444" s="2" t="s">
        <v>609</v>
      </c>
      <c r="AA444" s="2" t="s">
        <v>609</v>
      </c>
      <c r="AB444" s="2" t="s">
        <v>609</v>
      </c>
      <c r="AC444" s="2" t="s">
        <v>609</v>
      </c>
      <c r="AD444" s="2" t="s">
        <v>609</v>
      </c>
      <c r="AE444" s="2" t="s">
        <v>609</v>
      </c>
      <c r="AF444" s="2" t="s">
        <v>609</v>
      </c>
      <c r="AG444" s="2" t="s">
        <v>609</v>
      </c>
      <c r="AH444" s="2" t="s">
        <v>609</v>
      </c>
      <c r="AI444" s="2" t="s">
        <v>609</v>
      </c>
      <c r="AJ444" s="2" t="s">
        <v>609</v>
      </c>
      <c r="AK444" s="2" t="s">
        <v>609</v>
      </c>
      <c r="AL444" s="2" t="s">
        <v>609</v>
      </c>
      <c r="AM444" s="2" t="s">
        <v>609</v>
      </c>
      <c r="AN444" s="2" t="s">
        <v>609</v>
      </c>
      <c r="AO444" s="2" t="s">
        <v>609</v>
      </c>
      <c r="AQ444" s="2">
        <f t="shared" si="68"/>
        <v>0</v>
      </c>
      <c r="AR444" s="2">
        <f t="shared" si="67"/>
        <v>0</v>
      </c>
      <c r="AT444" s="2">
        <f t="shared" si="69"/>
        <v>0</v>
      </c>
      <c r="AU444" s="2">
        <f t="shared" si="70"/>
        <v>0</v>
      </c>
      <c r="AV444" s="16" t="str">
        <f t="shared" si="71"/>
        <v/>
      </c>
      <c r="AY444" s="2">
        <f t="shared" si="72"/>
        <v>0</v>
      </c>
      <c r="AZ444" s="2">
        <f t="shared" si="73"/>
        <v>0</v>
      </c>
      <c r="BA444" s="2">
        <f t="shared" si="74"/>
        <v>0</v>
      </c>
      <c r="BB444" s="2">
        <f t="shared" si="75"/>
        <v>0</v>
      </c>
      <c r="BC444" s="2">
        <f t="shared" si="76"/>
        <v>0</v>
      </c>
      <c r="BD444" s="2">
        <f t="shared" si="77"/>
        <v>0</v>
      </c>
    </row>
    <row r="445" spans="1:56" ht="15" customHeight="1" x14ac:dyDescent="0.25">
      <c r="A445" s="2" t="s">
        <v>638</v>
      </c>
      <c r="B445" s="2" t="s">
        <v>642</v>
      </c>
      <c r="C445" s="2">
        <v>2017</v>
      </c>
      <c r="D445" s="2" t="s">
        <v>609</v>
      </c>
      <c r="E445" s="2" t="s">
        <v>609</v>
      </c>
      <c r="F445" s="2" t="s">
        <v>609</v>
      </c>
      <c r="G445" s="2" t="s">
        <v>609</v>
      </c>
      <c r="H445" s="2" t="s">
        <v>609</v>
      </c>
      <c r="I445" s="2" t="s">
        <v>609</v>
      </c>
      <c r="J445" s="2" t="s">
        <v>609</v>
      </c>
      <c r="K445" s="2" t="s">
        <v>609</v>
      </c>
      <c r="L445" s="2" t="s">
        <v>609</v>
      </c>
      <c r="M445" s="2" t="s">
        <v>609</v>
      </c>
      <c r="N445" s="2" t="s">
        <v>609</v>
      </c>
      <c r="O445" s="2" t="s">
        <v>609</v>
      </c>
      <c r="P445" s="2" t="s">
        <v>609</v>
      </c>
      <c r="Q445" s="2" t="s">
        <v>609</v>
      </c>
      <c r="R445" s="2" t="s">
        <v>609</v>
      </c>
      <c r="S445" s="2" t="s">
        <v>609</v>
      </c>
      <c r="T445" s="2" t="s">
        <v>609</v>
      </c>
      <c r="U445" s="2" t="s">
        <v>609</v>
      </c>
      <c r="V445" s="2" t="s">
        <v>609</v>
      </c>
      <c r="W445" s="2" t="s">
        <v>609</v>
      </c>
      <c r="X445" s="2" t="s">
        <v>609</v>
      </c>
      <c r="Y445" s="2" t="s">
        <v>609</v>
      </c>
      <c r="Z445" s="2" t="s">
        <v>609</v>
      </c>
      <c r="AA445" s="2" t="s">
        <v>609</v>
      </c>
      <c r="AB445" s="2" t="s">
        <v>609</v>
      </c>
      <c r="AC445" s="2" t="s">
        <v>609</v>
      </c>
      <c r="AD445" s="2" t="s">
        <v>609</v>
      </c>
      <c r="AE445" s="2" t="s">
        <v>609</v>
      </c>
      <c r="AF445" s="2" t="s">
        <v>609</v>
      </c>
      <c r="AG445" s="2" t="s">
        <v>609</v>
      </c>
      <c r="AH445" s="2" t="s">
        <v>609</v>
      </c>
      <c r="AI445" s="2" t="s">
        <v>609</v>
      </c>
      <c r="AJ445" s="2" t="s">
        <v>609</v>
      </c>
      <c r="AK445" s="2" t="s">
        <v>609</v>
      </c>
      <c r="AL445" s="2" t="s">
        <v>609</v>
      </c>
      <c r="AM445" s="2" t="s">
        <v>609</v>
      </c>
      <c r="AN445" s="2" t="s">
        <v>609</v>
      </c>
      <c r="AO445" s="2" t="s">
        <v>609</v>
      </c>
      <c r="AQ445" s="2">
        <f t="shared" si="68"/>
        <v>0</v>
      </c>
      <c r="AR445" s="2">
        <f t="shared" si="67"/>
        <v>0</v>
      </c>
      <c r="AT445" s="2">
        <f t="shared" si="69"/>
        <v>0</v>
      </c>
      <c r="AU445" s="2">
        <f t="shared" si="70"/>
        <v>0</v>
      </c>
      <c r="AV445" s="16" t="str">
        <f t="shared" si="71"/>
        <v/>
      </c>
      <c r="AY445" s="2">
        <f t="shared" si="72"/>
        <v>0</v>
      </c>
      <c r="AZ445" s="2">
        <f t="shared" si="73"/>
        <v>0</v>
      </c>
      <c r="BA445" s="2">
        <f t="shared" si="74"/>
        <v>0</v>
      </c>
      <c r="BB445" s="2">
        <f t="shared" si="75"/>
        <v>0</v>
      </c>
      <c r="BC445" s="2">
        <f t="shared" si="76"/>
        <v>0</v>
      </c>
      <c r="BD445" s="2">
        <f t="shared" si="77"/>
        <v>0</v>
      </c>
    </row>
    <row r="446" spans="1:56" ht="15" customHeight="1" x14ac:dyDescent="0.25">
      <c r="A446" s="2" t="s">
        <v>643</v>
      </c>
      <c r="B446" s="2" t="s">
        <v>644</v>
      </c>
      <c r="C446" s="2">
        <v>2017</v>
      </c>
      <c r="D446" s="2" t="s">
        <v>726</v>
      </c>
      <c r="E446" s="2" t="s">
        <v>726</v>
      </c>
      <c r="F446" s="2" t="s">
        <v>726</v>
      </c>
      <c r="G446" s="2" t="s">
        <v>726</v>
      </c>
      <c r="H446" s="2" t="s">
        <v>726</v>
      </c>
      <c r="I446" s="2" t="s">
        <v>726</v>
      </c>
      <c r="J446" s="2" t="s">
        <v>726</v>
      </c>
      <c r="K446" s="2" t="s">
        <v>726</v>
      </c>
      <c r="L446" s="2" t="s">
        <v>726</v>
      </c>
      <c r="M446" s="2" t="s">
        <v>726</v>
      </c>
      <c r="N446" s="2" t="s">
        <v>726</v>
      </c>
      <c r="O446" s="2" t="s">
        <v>609</v>
      </c>
      <c r="P446" s="2" t="s">
        <v>726</v>
      </c>
      <c r="Q446" s="2" t="s">
        <v>726</v>
      </c>
      <c r="R446" s="2" t="s">
        <v>726</v>
      </c>
      <c r="S446" s="2" t="s">
        <v>726</v>
      </c>
      <c r="T446" s="2" t="s">
        <v>726</v>
      </c>
      <c r="U446" s="2" t="s">
        <v>726</v>
      </c>
      <c r="V446" s="2" t="s">
        <v>726</v>
      </c>
      <c r="W446" s="2" t="s">
        <v>726</v>
      </c>
      <c r="X446" s="2" t="s">
        <v>726</v>
      </c>
      <c r="Y446" s="2" t="s">
        <v>726</v>
      </c>
      <c r="Z446" s="2" t="s">
        <v>726</v>
      </c>
      <c r="AA446" s="2" t="s">
        <v>726</v>
      </c>
      <c r="AB446" s="2" t="s">
        <v>726</v>
      </c>
      <c r="AC446" s="2" t="s">
        <v>726</v>
      </c>
      <c r="AD446" s="2" t="s">
        <v>726</v>
      </c>
      <c r="AE446" s="2" t="s">
        <v>726</v>
      </c>
      <c r="AF446" s="2" t="s">
        <v>726</v>
      </c>
      <c r="AG446" s="2" t="s">
        <v>609</v>
      </c>
      <c r="AH446" s="2" t="s">
        <v>609</v>
      </c>
      <c r="AI446" s="2" t="s">
        <v>609</v>
      </c>
      <c r="AJ446" s="2" t="s">
        <v>726</v>
      </c>
      <c r="AK446" s="2" t="s">
        <v>726</v>
      </c>
      <c r="AL446" s="2" t="s">
        <v>609</v>
      </c>
      <c r="AM446" s="2" t="s">
        <v>609</v>
      </c>
      <c r="AN446" s="2" t="s">
        <v>609</v>
      </c>
      <c r="AO446" s="2" t="s">
        <v>609</v>
      </c>
      <c r="AQ446" s="2">
        <f t="shared" si="68"/>
        <v>0</v>
      </c>
      <c r="AR446" s="2">
        <f t="shared" si="67"/>
        <v>0</v>
      </c>
      <c r="AT446" s="2">
        <f t="shared" si="69"/>
        <v>0</v>
      </c>
      <c r="AU446" s="2">
        <f t="shared" si="70"/>
        <v>0</v>
      </c>
      <c r="AV446" s="16" t="str">
        <f t="shared" si="71"/>
        <v/>
      </c>
      <c r="AY446" s="2">
        <f t="shared" si="72"/>
        <v>0</v>
      </c>
      <c r="AZ446" s="2">
        <f t="shared" si="73"/>
        <v>0</v>
      </c>
      <c r="BA446" s="2">
        <f t="shared" si="74"/>
        <v>0</v>
      </c>
      <c r="BB446" s="2">
        <f t="shared" si="75"/>
        <v>0</v>
      </c>
      <c r="BC446" s="2">
        <f t="shared" si="76"/>
        <v>0</v>
      </c>
      <c r="BD446" s="2">
        <f t="shared" si="77"/>
        <v>0</v>
      </c>
    </row>
    <row r="447" spans="1:56" ht="15" customHeight="1" x14ac:dyDescent="0.25">
      <c r="A447" s="2" t="s">
        <v>643</v>
      </c>
      <c r="B447" s="2" t="s">
        <v>645</v>
      </c>
      <c r="C447" s="2">
        <v>2017</v>
      </c>
      <c r="D447" s="2" t="s">
        <v>726</v>
      </c>
      <c r="E447" s="2" t="s">
        <v>726</v>
      </c>
      <c r="F447" s="2" t="s">
        <v>726</v>
      </c>
      <c r="G447" s="2" t="s">
        <v>726</v>
      </c>
      <c r="H447" s="2" t="s">
        <v>726</v>
      </c>
      <c r="I447" s="2" t="s">
        <v>726</v>
      </c>
      <c r="J447" s="2" t="s">
        <v>726</v>
      </c>
      <c r="K447" s="2" t="s">
        <v>726</v>
      </c>
      <c r="L447" s="2" t="s">
        <v>726</v>
      </c>
      <c r="M447" s="2" t="s">
        <v>726</v>
      </c>
      <c r="N447" s="2" t="s">
        <v>726</v>
      </c>
      <c r="O447" s="2" t="s">
        <v>609</v>
      </c>
      <c r="P447" s="2" t="s">
        <v>726</v>
      </c>
      <c r="Q447" s="2" t="s">
        <v>726</v>
      </c>
      <c r="R447" s="2" t="s">
        <v>726</v>
      </c>
      <c r="S447" s="2" t="s">
        <v>726</v>
      </c>
      <c r="T447" s="2" t="s">
        <v>726</v>
      </c>
      <c r="U447" s="2" t="s">
        <v>726</v>
      </c>
      <c r="V447" s="2" t="s">
        <v>726</v>
      </c>
      <c r="W447" s="2" t="s">
        <v>726</v>
      </c>
      <c r="X447" s="2" t="s">
        <v>726</v>
      </c>
      <c r="Y447" s="2" t="s">
        <v>726</v>
      </c>
      <c r="Z447" s="2" t="s">
        <v>726</v>
      </c>
      <c r="AA447" s="2" t="s">
        <v>726</v>
      </c>
      <c r="AB447" s="2" t="s">
        <v>726</v>
      </c>
      <c r="AC447" s="2" t="s">
        <v>726</v>
      </c>
      <c r="AD447" s="2" t="s">
        <v>726</v>
      </c>
      <c r="AE447" s="2" t="s">
        <v>726</v>
      </c>
      <c r="AF447" s="2" t="s">
        <v>726</v>
      </c>
      <c r="AG447" s="2" t="s">
        <v>609</v>
      </c>
      <c r="AH447" s="2" t="s">
        <v>609</v>
      </c>
      <c r="AI447" s="2" t="s">
        <v>609</v>
      </c>
      <c r="AJ447" s="2" t="s">
        <v>726</v>
      </c>
      <c r="AK447" s="2" t="s">
        <v>726</v>
      </c>
      <c r="AL447" s="2" t="s">
        <v>609</v>
      </c>
      <c r="AM447" s="2" t="s">
        <v>609</v>
      </c>
      <c r="AN447" s="2" t="s">
        <v>609</v>
      </c>
      <c r="AO447" s="2" t="s">
        <v>609</v>
      </c>
      <c r="AQ447" s="2">
        <f t="shared" si="68"/>
        <v>0</v>
      </c>
      <c r="AR447" s="2">
        <f t="shared" si="67"/>
        <v>0</v>
      </c>
      <c r="AT447" s="2">
        <f t="shared" si="69"/>
        <v>0</v>
      </c>
      <c r="AU447" s="2">
        <f t="shared" si="70"/>
        <v>0</v>
      </c>
      <c r="AV447" s="16" t="str">
        <f t="shared" si="71"/>
        <v/>
      </c>
      <c r="AY447" s="2">
        <f t="shared" si="72"/>
        <v>0</v>
      </c>
      <c r="AZ447" s="2">
        <f t="shared" si="73"/>
        <v>0</v>
      </c>
      <c r="BA447" s="2">
        <f t="shared" si="74"/>
        <v>0</v>
      </c>
      <c r="BB447" s="2">
        <f t="shared" si="75"/>
        <v>0</v>
      </c>
      <c r="BC447" s="2">
        <f t="shared" si="76"/>
        <v>0</v>
      </c>
      <c r="BD447" s="2">
        <f t="shared" si="77"/>
        <v>0</v>
      </c>
    </row>
    <row r="448" spans="1:56" ht="15" customHeight="1" x14ac:dyDescent="0.25">
      <c r="A448" s="2" t="s">
        <v>643</v>
      </c>
      <c r="B448" s="2" t="s">
        <v>646</v>
      </c>
      <c r="C448" s="2">
        <v>2017</v>
      </c>
      <c r="D448" s="2" t="s">
        <v>726</v>
      </c>
      <c r="E448" s="2" t="s">
        <v>726</v>
      </c>
      <c r="F448" s="2" t="s">
        <v>726</v>
      </c>
      <c r="G448" s="2" t="s">
        <v>726</v>
      </c>
      <c r="H448" s="2" t="s">
        <v>726</v>
      </c>
      <c r="I448" s="2" t="s">
        <v>726</v>
      </c>
      <c r="J448" s="2" t="s">
        <v>726</v>
      </c>
      <c r="K448" s="2" t="s">
        <v>726</v>
      </c>
      <c r="L448" s="2" t="s">
        <v>726</v>
      </c>
      <c r="M448" s="2" t="s">
        <v>726</v>
      </c>
      <c r="N448" s="2" t="s">
        <v>726</v>
      </c>
      <c r="O448" s="2" t="s">
        <v>609</v>
      </c>
      <c r="P448" s="2" t="s">
        <v>726</v>
      </c>
      <c r="Q448" s="2" t="s">
        <v>726</v>
      </c>
      <c r="R448" s="2" t="s">
        <v>726</v>
      </c>
      <c r="S448" s="2" t="s">
        <v>726</v>
      </c>
      <c r="T448" s="2" t="s">
        <v>726</v>
      </c>
      <c r="U448" s="2" t="s">
        <v>726</v>
      </c>
      <c r="V448" s="2" t="s">
        <v>726</v>
      </c>
      <c r="W448" s="2" t="s">
        <v>726</v>
      </c>
      <c r="X448" s="2" t="s">
        <v>726</v>
      </c>
      <c r="Y448" s="2" t="s">
        <v>726</v>
      </c>
      <c r="Z448" s="2" t="s">
        <v>726</v>
      </c>
      <c r="AA448" s="2" t="s">
        <v>726</v>
      </c>
      <c r="AB448" s="2" t="s">
        <v>726</v>
      </c>
      <c r="AC448" s="2" t="s">
        <v>726</v>
      </c>
      <c r="AD448" s="2" t="s">
        <v>726</v>
      </c>
      <c r="AE448" s="2" t="s">
        <v>726</v>
      </c>
      <c r="AF448" s="2" t="s">
        <v>726</v>
      </c>
      <c r="AG448" s="2" t="s">
        <v>609</v>
      </c>
      <c r="AH448" s="2" t="s">
        <v>609</v>
      </c>
      <c r="AI448" s="2" t="s">
        <v>609</v>
      </c>
      <c r="AJ448" s="2" t="s">
        <v>726</v>
      </c>
      <c r="AK448" s="2" t="s">
        <v>726</v>
      </c>
      <c r="AL448" s="2" t="s">
        <v>609</v>
      </c>
      <c r="AM448" s="2" t="s">
        <v>609</v>
      </c>
      <c r="AN448" s="2" t="s">
        <v>609</v>
      </c>
      <c r="AO448" s="2" t="s">
        <v>609</v>
      </c>
      <c r="AQ448" s="2">
        <f t="shared" si="68"/>
        <v>0</v>
      </c>
      <c r="AR448" s="2">
        <f t="shared" si="67"/>
        <v>0</v>
      </c>
      <c r="AT448" s="2">
        <f t="shared" si="69"/>
        <v>0</v>
      </c>
      <c r="AU448" s="2">
        <f t="shared" si="70"/>
        <v>0</v>
      </c>
      <c r="AV448" s="16" t="str">
        <f t="shared" si="71"/>
        <v/>
      </c>
      <c r="AY448" s="2">
        <f t="shared" si="72"/>
        <v>0</v>
      </c>
      <c r="AZ448" s="2">
        <f t="shared" si="73"/>
        <v>0</v>
      </c>
      <c r="BA448" s="2">
        <f t="shared" si="74"/>
        <v>0</v>
      </c>
      <c r="BB448" s="2">
        <f t="shared" si="75"/>
        <v>0</v>
      </c>
      <c r="BC448" s="2">
        <f t="shared" si="76"/>
        <v>0</v>
      </c>
      <c r="BD448" s="2">
        <f t="shared" si="77"/>
        <v>0</v>
      </c>
    </row>
    <row r="449" spans="1:56" ht="15" customHeight="1" x14ac:dyDescent="0.25">
      <c r="A449" s="2" t="s">
        <v>643</v>
      </c>
      <c r="B449" s="2" t="s">
        <v>647</v>
      </c>
      <c r="C449" s="2">
        <v>2017</v>
      </c>
      <c r="D449" s="2" t="s">
        <v>726</v>
      </c>
      <c r="E449" s="2" t="s">
        <v>726</v>
      </c>
      <c r="F449" s="2" t="s">
        <v>726</v>
      </c>
      <c r="G449" s="2" t="s">
        <v>726</v>
      </c>
      <c r="H449" s="2" t="s">
        <v>726</v>
      </c>
      <c r="I449" s="2" t="s">
        <v>726</v>
      </c>
      <c r="J449" s="2" t="s">
        <v>726</v>
      </c>
      <c r="K449" s="2" t="s">
        <v>726</v>
      </c>
      <c r="L449" s="2" t="s">
        <v>726</v>
      </c>
      <c r="M449" s="2" t="s">
        <v>726</v>
      </c>
      <c r="N449" s="2" t="s">
        <v>726</v>
      </c>
      <c r="O449" s="2" t="s">
        <v>609</v>
      </c>
      <c r="P449" s="2" t="s">
        <v>726</v>
      </c>
      <c r="Q449" s="2" t="s">
        <v>726</v>
      </c>
      <c r="R449" s="2" t="s">
        <v>726</v>
      </c>
      <c r="S449" s="2" t="s">
        <v>726</v>
      </c>
      <c r="T449" s="2" t="s">
        <v>726</v>
      </c>
      <c r="U449" s="2" t="s">
        <v>726</v>
      </c>
      <c r="V449" s="2" t="s">
        <v>726</v>
      </c>
      <c r="W449" s="2" t="s">
        <v>726</v>
      </c>
      <c r="X449" s="2" t="s">
        <v>726</v>
      </c>
      <c r="Y449" s="2" t="s">
        <v>726</v>
      </c>
      <c r="Z449" s="2" t="s">
        <v>726</v>
      </c>
      <c r="AA449" s="2" t="s">
        <v>726</v>
      </c>
      <c r="AB449" s="2" t="s">
        <v>726</v>
      </c>
      <c r="AC449" s="2" t="s">
        <v>726</v>
      </c>
      <c r="AD449" s="2" t="s">
        <v>726</v>
      </c>
      <c r="AE449" s="2" t="s">
        <v>726</v>
      </c>
      <c r="AF449" s="2" t="s">
        <v>726</v>
      </c>
      <c r="AG449" s="2" t="s">
        <v>609</v>
      </c>
      <c r="AH449" s="2" t="s">
        <v>609</v>
      </c>
      <c r="AI449" s="2" t="s">
        <v>609</v>
      </c>
      <c r="AJ449" s="2" t="s">
        <v>726</v>
      </c>
      <c r="AK449" s="2" t="s">
        <v>726</v>
      </c>
      <c r="AL449" s="2" t="s">
        <v>609</v>
      </c>
      <c r="AM449" s="2" t="s">
        <v>609</v>
      </c>
      <c r="AN449" s="2" t="s">
        <v>609</v>
      </c>
      <c r="AO449" s="2" t="s">
        <v>609</v>
      </c>
      <c r="AQ449" s="2">
        <f t="shared" si="68"/>
        <v>0</v>
      </c>
      <c r="AR449" s="2">
        <f t="shared" si="67"/>
        <v>0</v>
      </c>
      <c r="AT449" s="2">
        <f t="shared" si="69"/>
        <v>0</v>
      </c>
      <c r="AU449" s="2">
        <f t="shared" si="70"/>
        <v>0</v>
      </c>
      <c r="AV449" s="16" t="str">
        <f t="shared" si="71"/>
        <v/>
      </c>
      <c r="AY449" s="2">
        <f t="shared" si="72"/>
        <v>0</v>
      </c>
      <c r="AZ449" s="2">
        <f t="shared" si="73"/>
        <v>0</v>
      </c>
      <c r="BA449" s="2">
        <f t="shared" si="74"/>
        <v>0</v>
      </c>
      <c r="BB449" s="2">
        <f t="shared" si="75"/>
        <v>0</v>
      </c>
      <c r="BC449" s="2">
        <f t="shared" si="76"/>
        <v>0</v>
      </c>
      <c r="BD449" s="2">
        <f t="shared" si="77"/>
        <v>0</v>
      </c>
    </row>
    <row r="450" spans="1:56" ht="15" customHeight="1" x14ac:dyDescent="0.25">
      <c r="A450" s="2" t="s">
        <v>643</v>
      </c>
      <c r="B450" s="2" t="s">
        <v>648</v>
      </c>
      <c r="C450" s="2">
        <v>2017</v>
      </c>
      <c r="D450" s="2">
        <v>526.70000000000005</v>
      </c>
      <c r="E450" s="2">
        <v>229.9</v>
      </c>
      <c r="F450" s="2" t="s">
        <v>726</v>
      </c>
      <c r="G450" s="2" t="s">
        <v>726</v>
      </c>
      <c r="H450" s="2" t="s">
        <v>726</v>
      </c>
      <c r="I450" s="2">
        <v>923.7</v>
      </c>
      <c r="J450" s="2" t="s">
        <v>726</v>
      </c>
      <c r="K450" s="2">
        <v>2.2999999999999998</v>
      </c>
      <c r="L450" s="2" t="s">
        <v>726</v>
      </c>
      <c r="M450" s="2" t="s">
        <v>726</v>
      </c>
      <c r="N450" s="2" t="s">
        <v>726</v>
      </c>
      <c r="O450" s="2" t="s">
        <v>726</v>
      </c>
      <c r="P450" s="2" t="s">
        <v>726</v>
      </c>
      <c r="Q450" s="2">
        <v>485.4</v>
      </c>
      <c r="R450" s="2">
        <v>118</v>
      </c>
      <c r="S450" s="2">
        <v>139.19999999999999</v>
      </c>
      <c r="T450" s="2">
        <v>66.599999999999994</v>
      </c>
      <c r="U450" s="2" t="s">
        <v>726</v>
      </c>
      <c r="V450" s="2" t="s">
        <v>726</v>
      </c>
      <c r="W450" s="2" t="s">
        <v>726</v>
      </c>
      <c r="X450" s="2" t="s">
        <v>726</v>
      </c>
      <c r="Y450" s="2" t="s">
        <v>726</v>
      </c>
      <c r="Z450" s="2" t="s">
        <v>726</v>
      </c>
      <c r="AA450" s="2">
        <v>38.299999999999997</v>
      </c>
      <c r="AB450" s="2" t="s">
        <v>726</v>
      </c>
      <c r="AC450" s="2" t="s">
        <v>726</v>
      </c>
      <c r="AD450" s="2" t="s">
        <v>726</v>
      </c>
      <c r="AE450" s="2">
        <v>31.5</v>
      </c>
      <c r="AF450" s="2" t="s">
        <v>726</v>
      </c>
      <c r="AG450" s="2" t="s">
        <v>726</v>
      </c>
      <c r="AH450" s="2" t="s">
        <v>609</v>
      </c>
      <c r="AI450" s="2" t="s">
        <v>726</v>
      </c>
      <c r="AJ450" s="2" t="s">
        <v>726</v>
      </c>
      <c r="AK450" s="2">
        <v>42.4</v>
      </c>
      <c r="AL450" s="2">
        <v>90</v>
      </c>
      <c r="AM450" s="2" t="s">
        <v>726</v>
      </c>
      <c r="AN450" s="2" t="s">
        <v>726</v>
      </c>
      <c r="AO450" s="2">
        <v>10</v>
      </c>
      <c r="AQ450" s="2">
        <f t="shared" si="68"/>
        <v>881.30000000000007</v>
      </c>
      <c r="AR450" s="2">
        <f t="shared" ref="AR450:AR473" si="78">SUMPRODUCT(J450:AF450)+SUMPRODUCT(AJ450:AK450)</f>
        <v>923.7</v>
      </c>
      <c r="AT450" s="2">
        <f t="shared" si="69"/>
        <v>526.70000000000005</v>
      </c>
      <c r="AU450" s="2">
        <f t="shared" si="70"/>
        <v>229.9</v>
      </c>
      <c r="AV450" s="16">
        <f t="shared" si="71"/>
        <v>0.81909710945112046</v>
      </c>
      <c r="AY450" s="2">
        <f t="shared" si="72"/>
        <v>42.4</v>
      </c>
      <c r="AZ450" s="2">
        <f t="shared" si="73"/>
        <v>38.159999999999997</v>
      </c>
      <c r="BA450" s="2">
        <f t="shared" si="74"/>
        <v>0</v>
      </c>
      <c r="BB450" s="2">
        <f t="shared" si="75"/>
        <v>0</v>
      </c>
      <c r="BC450" s="2">
        <f t="shared" si="76"/>
        <v>4.24</v>
      </c>
      <c r="BD450" s="2">
        <f t="shared" si="77"/>
        <v>0</v>
      </c>
    </row>
    <row r="451" spans="1:56" ht="15" customHeight="1" x14ac:dyDescent="0.25">
      <c r="A451" s="2" t="s">
        <v>643</v>
      </c>
      <c r="B451" s="2" t="s">
        <v>649</v>
      </c>
      <c r="C451" s="2">
        <v>2017</v>
      </c>
      <c r="D451" s="2">
        <v>18.504000000000001</v>
      </c>
      <c r="E451" s="2">
        <v>8.08</v>
      </c>
      <c r="F451" s="2" t="s">
        <v>726</v>
      </c>
      <c r="G451" s="2" t="s">
        <v>726</v>
      </c>
      <c r="H451" s="2" t="s">
        <v>726</v>
      </c>
      <c r="I451" s="2">
        <v>42.4</v>
      </c>
      <c r="J451" s="2" t="s">
        <v>726</v>
      </c>
      <c r="K451" s="2" t="s">
        <v>726</v>
      </c>
      <c r="L451" s="2" t="s">
        <v>726</v>
      </c>
      <c r="M451" s="2" t="s">
        <v>726</v>
      </c>
      <c r="N451" s="2" t="s">
        <v>726</v>
      </c>
      <c r="O451" s="2" t="s">
        <v>726</v>
      </c>
      <c r="P451" s="2" t="s">
        <v>726</v>
      </c>
      <c r="Q451" s="2" t="s">
        <v>726</v>
      </c>
      <c r="R451" s="2" t="s">
        <v>726</v>
      </c>
      <c r="S451" s="2" t="s">
        <v>726</v>
      </c>
      <c r="T451" s="2" t="s">
        <v>726</v>
      </c>
      <c r="U451" s="2" t="s">
        <v>726</v>
      </c>
      <c r="V451" s="2" t="s">
        <v>726</v>
      </c>
      <c r="W451" s="2" t="s">
        <v>726</v>
      </c>
      <c r="X451" s="2" t="s">
        <v>726</v>
      </c>
      <c r="Y451" s="2" t="s">
        <v>726</v>
      </c>
      <c r="Z451" s="2" t="s">
        <v>726</v>
      </c>
      <c r="AA451" s="2" t="s">
        <v>726</v>
      </c>
      <c r="AB451" s="2" t="s">
        <v>726</v>
      </c>
      <c r="AC451" s="2" t="s">
        <v>726</v>
      </c>
      <c r="AD451" s="2" t="s">
        <v>726</v>
      </c>
      <c r="AE451" s="2" t="s">
        <v>726</v>
      </c>
      <c r="AF451" s="2" t="s">
        <v>726</v>
      </c>
      <c r="AG451" s="2" t="s">
        <v>726</v>
      </c>
      <c r="AH451" s="2" t="s">
        <v>609</v>
      </c>
      <c r="AI451" s="2" t="s">
        <v>726</v>
      </c>
      <c r="AJ451" s="2" t="s">
        <v>726</v>
      </c>
      <c r="AK451" s="2">
        <v>42.4</v>
      </c>
      <c r="AL451" s="2">
        <v>90</v>
      </c>
      <c r="AM451" s="2" t="s">
        <v>726</v>
      </c>
      <c r="AN451" s="2" t="s">
        <v>726</v>
      </c>
      <c r="AO451" s="2">
        <v>10</v>
      </c>
      <c r="AQ451" s="2">
        <f t="shared" ref="AQ451:AQ473" si="79">SUMPRODUCT(J451:AF451)+IFERROR(AJ451/1,0)</f>
        <v>0</v>
      </c>
      <c r="AR451" s="2">
        <f t="shared" si="78"/>
        <v>42.4</v>
      </c>
      <c r="AT451" s="2">
        <f t="shared" ref="AT451:AT473" si="80">IFERROR(D451/1,0)</f>
        <v>18.504000000000001</v>
      </c>
      <c r="AU451" s="2">
        <f t="shared" ref="AU451:AU473" si="81">IFERROR(E451/1,0)</f>
        <v>8.08</v>
      </c>
      <c r="AV451" s="16">
        <f t="shared" ref="AV451:AV473" si="82">IFERROR((AT451+AU451)/AR451,"")</f>
        <v>0.62698113207547179</v>
      </c>
      <c r="AY451" s="2">
        <f t="shared" ref="AY451:AY473" si="83">IFERROR(AK451/1,0)</f>
        <v>42.4</v>
      </c>
      <c r="AZ451" s="2">
        <f t="shared" ref="AZ451:AZ473" si="84">IFERROR(AL451/100,0)*$AY451</f>
        <v>38.159999999999997</v>
      </c>
      <c r="BA451" s="2">
        <f t="shared" ref="BA451:BA473" si="85">IFERROR(AM451/100,0)*$AY451</f>
        <v>0</v>
      </c>
      <c r="BB451" s="2">
        <f t="shared" ref="BB451:BB473" si="86">IFERROR(AN451/100,0)*$AY451</f>
        <v>0</v>
      </c>
      <c r="BC451" s="2">
        <f t="shared" ref="BC451:BC473" si="87">IFERROR(AO451/100,0)*$AY451</f>
        <v>4.24</v>
      </c>
      <c r="BD451" s="2">
        <f t="shared" ref="BD451:BD473" si="88">MAX(AY451-SUM(AZ451:BC451),0)</f>
        <v>0</v>
      </c>
    </row>
    <row r="452" spans="1:56" ht="15" customHeight="1" x14ac:dyDescent="0.25">
      <c r="A452" s="2" t="s">
        <v>650</v>
      </c>
      <c r="B452" s="2" t="s">
        <v>651</v>
      </c>
      <c r="C452" s="2">
        <v>2017</v>
      </c>
      <c r="D452" s="2" t="s">
        <v>609</v>
      </c>
      <c r="E452" s="2" t="s">
        <v>609</v>
      </c>
      <c r="F452" s="2" t="s">
        <v>609</v>
      </c>
      <c r="G452" s="2" t="s">
        <v>609</v>
      </c>
      <c r="H452" s="2" t="s">
        <v>609</v>
      </c>
      <c r="I452" s="2" t="s">
        <v>609</v>
      </c>
      <c r="J452" s="2" t="s">
        <v>609</v>
      </c>
      <c r="K452" s="2" t="s">
        <v>609</v>
      </c>
      <c r="L452" s="2" t="s">
        <v>609</v>
      </c>
      <c r="M452" s="2" t="s">
        <v>609</v>
      </c>
      <c r="N452" s="2" t="s">
        <v>609</v>
      </c>
      <c r="O452" s="2" t="s">
        <v>609</v>
      </c>
      <c r="P452" s="2" t="s">
        <v>609</v>
      </c>
      <c r="Q452" s="2" t="s">
        <v>609</v>
      </c>
      <c r="R452" s="2" t="s">
        <v>609</v>
      </c>
      <c r="S452" s="2" t="s">
        <v>609</v>
      </c>
      <c r="T452" s="2" t="s">
        <v>609</v>
      </c>
      <c r="U452" s="2" t="s">
        <v>609</v>
      </c>
      <c r="V452" s="2" t="s">
        <v>609</v>
      </c>
      <c r="W452" s="2" t="s">
        <v>609</v>
      </c>
      <c r="X452" s="2" t="s">
        <v>609</v>
      </c>
      <c r="Y452" s="2" t="s">
        <v>609</v>
      </c>
      <c r="Z452" s="2" t="s">
        <v>609</v>
      </c>
      <c r="AA452" s="2" t="s">
        <v>609</v>
      </c>
      <c r="AB452" s="2" t="s">
        <v>609</v>
      </c>
      <c r="AC452" s="2" t="s">
        <v>609</v>
      </c>
      <c r="AD452" s="2" t="s">
        <v>609</v>
      </c>
      <c r="AE452" s="2" t="s">
        <v>609</v>
      </c>
      <c r="AF452" s="2" t="s">
        <v>609</v>
      </c>
      <c r="AG452" s="2" t="s">
        <v>609</v>
      </c>
      <c r="AH452" s="2" t="s">
        <v>609</v>
      </c>
      <c r="AI452" s="2" t="s">
        <v>609</v>
      </c>
      <c r="AJ452" s="2" t="s">
        <v>609</v>
      </c>
      <c r="AK452" s="2" t="s">
        <v>609</v>
      </c>
      <c r="AL452" s="2" t="s">
        <v>609</v>
      </c>
      <c r="AM452" s="2" t="s">
        <v>609</v>
      </c>
      <c r="AN452" s="2" t="s">
        <v>609</v>
      </c>
      <c r="AO452" s="2" t="s">
        <v>609</v>
      </c>
      <c r="AQ452" s="2">
        <f t="shared" si="79"/>
        <v>0</v>
      </c>
      <c r="AR452" s="2">
        <f t="shared" si="78"/>
        <v>0</v>
      </c>
      <c r="AT452" s="2">
        <f t="shared" si="80"/>
        <v>0</v>
      </c>
      <c r="AU452" s="2">
        <f t="shared" si="81"/>
        <v>0</v>
      </c>
      <c r="AV452" s="16" t="str">
        <f t="shared" si="82"/>
        <v/>
      </c>
      <c r="AY452" s="2">
        <f t="shared" si="83"/>
        <v>0</v>
      </c>
      <c r="AZ452" s="2">
        <f t="shared" si="84"/>
        <v>0</v>
      </c>
      <c r="BA452" s="2">
        <f t="shared" si="85"/>
        <v>0</v>
      </c>
      <c r="BB452" s="2">
        <f t="shared" si="86"/>
        <v>0</v>
      </c>
      <c r="BC452" s="2">
        <f t="shared" si="87"/>
        <v>0</v>
      </c>
      <c r="BD452" s="2">
        <f t="shared" si="88"/>
        <v>0</v>
      </c>
    </row>
    <row r="453" spans="1:56" ht="15" customHeight="1" x14ac:dyDescent="0.25">
      <c r="A453" s="2" t="s">
        <v>652</v>
      </c>
      <c r="B453" s="2" t="s">
        <v>653</v>
      </c>
      <c r="C453" s="2">
        <v>2017</v>
      </c>
      <c r="D453" s="2" t="s">
        <v>726</v>
      </c>
      <c r="E453" s="2" t="s">
        <v>726</v>
      </c>
      <c r="F453" s="2" t="s">
        <v>726</v>
      </c>
      <c r="G453" s="2" t="s">
        <v>726</v>
      </c>
      <c r="H453" s="2" t="s">
        <v>726</v>
      </c>
      <c r="I453" s="2" t="s">
        <v>726</v>
      </c>
      <c r="J453" s="2" t="s">
        <v>726</v>
      </c>
      <c r="K453" s="2" t="s">
        <v>726</v>
      </c>
      <c r="L453" s="2" t="s">
        <v>726</v>
      </c>
      <c r="M453" s="2" t="s">
        <v>726</v>
      </c>
      <c r="N453" s="2" t="s">
        <v>726</v>
      </c>
      <c r="O453" s="2" t="s">
        <v>726</v>
      </c>
      <c r="P453" s="2" t="s">
        <v>726</v>
      </c>
      <c r="Q453" s="2" t="s">
        <v>726</v>
      </c>
      <c r="R453" s="2" t="s">
        <v>726</v>
      </c>
      <c r="S453" s="2" t="s">
        <v>726</v>
      </c>
      <c r="T453" s="2" t="s">
        <v>726</v>
      </c>
      <c r="U453" s="2" t="s">
        <v>726</v>
      </c>
      <c r="V453" s="2" t="s">
        <v>726</v>
      </c>
      <c r="W453" s="2" t="s">
        <v>726</v>
      </c>
      <c r="X453" s="2" t="s">
        <v>726</v>
      </c>
      <c r="Y453" s="2" t="s">
        <v>726</v>
      </c>
      <c r="Z453" s="2" t="s">
        <v>726</v>
      </c>
      <c r="AA453" s="2" t="s">
        <v>726</v>
      </c>
      <c r="AB453" s="2" t="s">
        <v>726</v>
      </c>
      <c r="AC453" s="2" t="s">
        <v>726</v>
      </c>
      <c r="AD453" s="2" t="s">
        <v>726</v>
      </c>
      <c r="AE453" s="2" t="s">
        <v>726</v>
      </c>
      <c r="AF453" s="2" t="s">
        <v>726</v>
      </c>
      <c r="AG453" s="2" t="s">
        <v>726</v>
      </c>
      <c r="AH453" s="2" t="s">
        <v>609</v>
      </c>
      <c r="AI453" s="2" t="s">
        <v>726</v>
      </c>
      <c r="AJ453" s="2" t="s">
        <v>726</v>
      </c>
      <c r="AK453" s="2" t="s">
        <v>726</v>
      </c>
      <c r="AL453" s="2" t="s">
        <v>726</v>
      </c>
      <c r="AM453" s="2" t="s">
        <v>726</v>
      </c>
      <c r="AN453" s="2" t="s">
        <v>726</v>
      </c>
      <c r="AO453" s="2" t="s">
        <v>726</v>
      </c>
      <c r="AQ453" s="2">
        <f t="shared" si="79"/>
        <v>0</v>
      </c>
      <c r="AR453" s="2">
        <f t="shared" si="78"/>
        <v>0</v>
      </c>
      <c r="AT453" s="2">
        <f t="shared" si="80"/>
        <v>0</v>
      </c>
      <c r="AU453" s="2">
        <f t="shared" si="81"/>
        <v>0</v>
      </c>
      <c r="AV453" s="16" t="str">
        <f t="shared" si="82"/>
        <v/>
      </c>
      <c r="AY453" s="2">
        <f t="shared" si="83"/>
        <v>0</v>
      </c>
      <c r="AZ453" s="2">
        <f t="shared" si="84"/>
        <v>0</v>
      </c>
      <c r="BA453" s="2">
        <f t="shared" si="85"/>
        <v>0</v>
      </c>
      <c r="BB453" s="2">
        <f t="shared" si="86"/>
        <v>0</v>
      </c>
      <c r="BC453" s="2">
        <f t="shared" si="87"/>
        <v>0</v>
      </c>
      <c r="BD453" s="2">
        <f t="shared" si="88"/>
        <v>0</v>
      </c>
    </row>
    <row r="454" spans="1:56" ht="15" customHeight="1" x14ac:dyDescent="0.25">
      <c r="A454" s="2" t="s">
        <v>654</v>
      </c>
      <c r="B454" s="2" t="s">
        <v>655</v>
      </c>
      <c r="C454" s="2">
        <v>2017</v>
      </c>
      <c r="D454" s="2" t="s">
        <v>726</v>
      </c>
      <c r="E454" s="2" t="s">
        <v>726</v>
      </c>
      <c r="F454" s="2" t="s">
        <v>726</v>
      </c>
      <c r="G454" s="2" t="s">
        <v>726</v>
      </c>
      <c r="H454" s="2" t="s">
        <v>726</v>
      </c>
      <c r="I454" s="2" t="s">
        <v>726</v>
      </c>
      <c r="J454" s="2" t="s">
        <v>726</v>
      </c>
      <c r="K454" s="2" t="s">
        <v>726</v>
      </c>
      <c r="L454" s="2" t="s">
        <v>726</v>
      </c>
      <c r="M454" s="2" t="s">
        <v>726</v>
      </c>
      <c r="N454" s="2" t="s">
        <v>726</v>
      </c>
      <c r="O454" s="2" t="s">
        <v>726</v>
      </c>
      <c r="P454" s="2" t="s">
        <v>726</v>
      </c>
      <c r="Q454" s="2" t="s">
        <v>726</v>
      </c>
      <c r="R454" s="2" t="s">
        <v>726</v>
      </c>
      <c r="S454" s="2" t="s">
        <v>726</v>
      </c>
      <c r="T454" s="2" t="s">
        <v>726</v>
      </c>
      <c r="U454" s="2" t="s">
        <v>726</v>
      </c>
      <c r="V454" s="2" t="s">
        <v>726</v>
      </c>
      <c r="W454" s="2" t="s">
        <v>726</v>
      </c>
      <c r="X454" s="2" t="s">
        <v>726</v>
      </c>
      <c r="Y454" s="2" t="s">
        <v>726</v>
      </c>
      <c r="Z454" s="2" t="s">
        <v>726</v>
      </c>
      <c r="AA454" s="2" t="s">
        <v>726</v>
      </c>
      <c r="AB454" s="2" t="s">
        <v>726</v>
      </c>
      <c r="AC454" s="2" t="s">
        <v>726</v>
      </c>
      <c r="AD454" s="2" t="s">
        <v>726</v>
      </c>
      <c r="AE454" s="2" t="s">
        <v>726</v>
      </c>
      <c r="AF454" s="2" t="s">
        <v>726</v>
      </c>
      <c r="AG454" s="2" t="s">
        <v>726</v>
      </c>
      <c r="AH454" s="2" t="s">
        <v>727</v>
      </c>
      <c r="AI454" s="2" t="s">
        <v>726</v>
      </c>
      <c r="AJ454" s="2" t="s">
        <v>726</v>
      </c>
      <c r="AK454" s="2" t="s">
        <v>726</v>
      </c>
      <c r="AL454" s="2" t="s">
        <v>726</v>
      </c>
      <c r="AM454" s="2" t="s">
        <v>726</v>
      </c>
      <c r="AN454" s="2" t="s">
        <v>726</v>
      </c>
      <c r="AO454" s="2" t="s">
        <v>726</v>
      </c>
      <c r="AQ454" s="2">
        <f t="shared" si="79"/>
        <v>0</v>
      </c>
      <c r="AR454" s="2">
        <f t="shared" si="78"/>
        <v>0</v>
      </c>
      <c r="AT454" s="2">
        <f t="shared" si="80"/>
        <v>0</v>
      </c>
      <c r="AU454" s="2">
        <f t="shared" si="81"/>
        <v>0</v>
      </c>
      <c r="AV454" s="16" t="str">
        <f t="shared" si="82"/>
        <v/>
      </c>
      <c r="AY454" s="2">
        <f t="shared" si="83"/>
        <v>0</v>
      </c>
      <c r="AZ454" s="2">
        <f t="shared" si="84"/>
        <v>0</v>
      </c>
      <c r="BA454" s="2">
        <f t="shared" si="85"/>
        <v>0</v>
      </c>
      <c r="BB454" s="2">
        <f t="shared" si="86"/>
        <v>0</v>
      </c>
      <c r="BC454" s="2">
        <f t="shared" si="87"/>
        <v>0</v>
      </c>
      <c r="BD454" s="2">
        <f t="shared" si="88"/>
        <v>0</v>
      </c>
    </row>
    <row r="455" spans="1:56" ht="15" customHeight="1" x14ac:dyDescent="0.25">
      <c r="A455" s="2" t="s">
        <v>654</v>
      </c>
      <c r="B455" s="2" t="s">
        <v>656</v>
      </c>
      <c r="C455" s="2">
        <v>2017</v>
      </c>
      <c r="D455" s="2" t="s">
        <v>726</v>
      </c>
      <c r="E455" s="2" t="s">
        <v>726</v>
      </c>
      <c r="F455" s="2" t="s">
        <v>726</v>
      </c>
      <c r="G455" s="2" t="s">
        <v>726</v>
      </c>
      <c r="H455" s="2" t="s">
        <v>726</v>
      </c>
      <c r="I455" s="2" t="s">
        <v>726</v>
      </c>
      <c r="J455" s="2" t="s">
        <v>726</v>
      </c>
      <c r="K455" s="2" t="s">
        <v>726</v>
      </c>
      <c r="L455" s="2" t="s">
        <v>726</v>
      </c>
      <c r="M455" s="2" t="s">
        <v>726</v>
      </c>
      <c r="N455" s="2" t="s">
        <v>726</v>
      </c>
      <c r="O455" s="2" t="s">
        <v>726</v>
      </c>
      <c r="P455" s="2" t="s">
        <v>726</v>
      </c>
      <c r="Q455" s="2" t="s">
        <v>726</v>
      </c>
      <c r="R455" s="2" t="s">
        <v>726</v>
      </c>
      <c r="S455" s="2" t="s">
        <v>726</v>
      </c>
      <c r="T455" s="2" t="s">
        <v>726</v>
      </c>
      <c r="U455" s="2" t="s">
        <v>726</v>
      </c>
      <c r="V455" s="2" t="s">
        <v>726</v>
      </c>
      <c r="W455" s="2" t="s">
        <v>726</v>
      </c>
      <c r="X455" s="2" t="s">
        <v>726</v>
      </c>
      <c r="Y455" s="2" t="s">
        <v>726</v>
      </c>
      <c r="Z455" s="2" t="s">
        <v>726</v>
      </c>
      <c r="AA455" s="2" t="s">
        <v>726</v>
      </c>
      <c r="AB455" s="2" t="s">
        <v>726</v>
      </c>
      <c r="AC455" s="2" t="s">
        <v>726</v>
      </c>
      <c r="AD455" s="2" t="s">
        <v>726</v>
      </c>
      <c r="AE455" s="2" t="s">
        <v>726</v>
      </c>
      <c r="AF455" s="2" t="s">
        <v>726</v>
      </c>
      <c r="AG455" s="2" t="s">
        <v>726</v>
      </c>
      <c r="AH455" s="2" t="s">
        <v>727</v>
      </c>
      <c r="AI455" s="2" t="s">
        <v>726</v>
      </c>
      <c r="AJ455" s="2" t="s">
        <v>726</v>
      </c>
      <c r="AK455" s="2" t="s">
        <v>726</v>
      </c>
      <c r="AL455" s="2" t="s">
        <v>726</v>
      </c>
      <c r="AM455" s="2" t="s">
        <v>726</v>
      </c>
      <c r="AN455" s="2" t="s">
        <v>726</v>
      </c>
      <c r="AO455" s="2" t="s">
        <v>726</v>
      </c>
      <c r="AQ455" s="2">
        <f t="shared" si="79"/>
        <v>0</v>
      </c>
      <c r="AR455" s="2">
        <f t="shared" si="78"/>
        <v>0</v>
      </c>
      <c r="AT455" s="2">
        <f t="shared" si="80"/>
        <v>0</v>
      </c>
      <c r="AU455" s="2">
        <f t="shared" si="81"/>
        <v>0</v>
      </c>
      <c r="AV455" s="16" t="str">
        <f t="shared" si="82"/>
        <v/>
      </c>
      <c r="AY455" s="2">
        <f t="shared" si="83"/>
        <v>0</v>
      </c>
      <c r="AZ455" s="2">
        <f t="shared" si="84"/>
        <v>0</v>
      </c>
      <c r="BA455" s="2">
        <f t="shared" si="85"/>
        <v>0</v>
      </c>
      <c r="BB455" s="2">
        <f t="shared" si="86"/>
        <v>0</v>
      </c>
      <c r="BC455" s="2">
        <f t="shared" si="87"/>
        <v>0</v>
      </c>
      <c r="BD455" s="2">
        <f t="shared" si="88"/>
        <v>0</v>
      </c>
    </row>
    <row r="456" spans="1:56" ht="15" customHeight="1" x14ac:dyDescent="0.25">
      <c r="A456" s="2" t="s">
        <v>654</v>
      </c>
      <c r="B456" s="2" t="s">
        <v>657</v>
      </c>
      <c r="C456" s="2">
        <v>2017</v>
      </c>
      <c r="D456" s="2" t="s">
        <v>726</v>
      </c>
      <c r="E456" s="2" t="s">
        <v>726</v>
      </c>
      <c r="F456" s="2" t="s">
        <v>726</v>
      </c>
      <c r="G456" s="2" t="s">
        <v>726</v>
      </c>
      <c r="H456" s="2" t="s">
        <v>726</v>
      </c>
      <c r="I456" s="2" t="s">
        <v>726</v>
      </c>
      <c r="J456" s="2" t="s">
        <v>726</v>
      </c>
      <c r="K456" s="2" t="s">
        <v>726</v>
      </c>
      <c r="L456" s="2" t="s">
        <v>726</v>
      </c>
      <c r="M456" s="2" t="s">
        <v>726</v>
      </c>
      <c r="N456" s="2" t="s">
        <v>726</v>
      </c>
      <c r="O456" s="2" t="s">
        <v>726</v>
      </c>
      <c r="P456" s="2" t="s">
        <v>726</v>
      </c>
      <c r="Q456" s="2" t="s">
        <v>726</v>
      </c>
      <c r="R456" s="2" t="s">
        <v>726</v>
      </c>
      <c r="S456" s="2" t="s">
        <v>726</v>
      </c>
      <c r="T456" s="2" t="s">
        <v>726</v>
      </c>
      <c r="U456" s="2" t="s">
        <v>726</v>
      </c>
      <c r="V456" s="2" t="s">
        <v>726</v>
      </c>
      <c r="W456" s="2" t="s">
        <v>726</v>
      </c>
      <c r="X456" s="2" t="s">
        <v>726</v>
      </c>
      <c r="Y456" s="2" t="s">
        <v>726</v>
      </c>
      <c r="Z456" s="2" t="s">
        <v>726</v>
      </c>
      <c r="AA456" s="2" t="s">
        <v>726</v>
      </c>
      <c r="AB456" s="2" t="s">
        <v>726</v>
      </c>
      <c r="AC456" s="2" t="s">
        <v>726</v>
      </c>
      <c r="AD456" s="2" t="s">
        <v>726</v>
      </c>
      <c r="AE456" s="2" t="s">
        <v>726</v>
      </c>
      <c r="AF456" s="2" t="s">
        <v>726</v>
      </c>
      <c r="AG456" s="2" t="s">
        <v>726</v>
      </c>
      <c r="AH456" s="2" t="s">
        <v>727</v>
      </c>
      <c r="AI456" s="2" t="s">
        <v>726</v>
      </c>
      <c r="AJ456" s="2" t="s">
        <v>726</v>
      </c>
      <c r="AK456" s="2" t="s">
        <v>726</v>
      </c>
      <c r="AL456" s="2" t="s">
        <v>726</v>
      </c>
      <c r="AM456" s="2" t="s">
        <v>726</v>
      </c>
      <c r="AN456" s="2" t="s">
        <v>726</v>
      </c>
      <c r="AO456" s="2" t="s">
        <v>726</v>
      </c>
      <c r="AQ456" s="2">
        <f t="shared" si="79"/>
        <v>0</v>
      </c>
      <c r="AR456" s="2">
        <f t="shared" si="78"/>
        <v>0</v>
      </c>
      <c r="AT456" s="2">
        <f t="shared" si="80"/>
        <v>0</v>
      </c>
      <c r="AU456" s="2">
        <f t="shared" si="81"/>
        <v>0</v>
      </c>
      <c r="AV456" s="16" t="str">
        <f t="shared" si="82"/>
        <v/>
      </c>
      <c r="AY456" s="2">
        <f t="shared" si="83"/>
        <v>0</v>
      </c>
      <c r="AZ456" s="2">
        <f t="shared" si="84"/>
        <v>0</v>
      </c>
      <c r="BA456" s="2">
        <f t="shared" si="85"/>
        <v>0</v>
      </c>
      <c r="BB456" s="2">
        <f t="shared" si="86"/>
        <v>0</v>
      </c>
      <c r="BC456" s="2">
        <f t="shared" si="87"/>
        <v>0</v>
      </c>
      <c r="BD456" s="2">
        <f t="shared" si="88"/>
        <v>0</v>
      </c>
    </row>
    <row r="457" spans="1:56" ht="15" customHeight="1" x14ac:dyDescent="0.25">
      <c r="A457" s="2" t="s">
        <v>658</v>
      </c>
      <c r="B457" s="2" t="s">
        <v>659</v>
      </c>
      <c r="C457" s="2">
        <v>2017</v>
      </c>
      <c r="D457" s="2" t="s">
        <v>609</v>
      </c>
      <c r="E457" s="2" t="s">
        <v>609</v>
      </c>
      <c r="F457" s="2" t="s">
        <v>609</v>
      </c>
      <c r="G457" s="2" t="s">
        <v>609</v>
      </c>
      <c r="H457" s="2" t="s">
        <v>609</v>
      </c>
      <c r="I457" s="2" t="s">
        <v>609</v>
      </c>
      <c r="J457" s="2" t="s">
        <v>609</v>
      </c>
      <c r="K457" s="2" t="s">
        <v>609</v>
      </c>
      <c r="L457" s="2" t="s">
        <v>609</v>
      </c>
      <c r="M457" s="2" t="s">
        <v>609</v>
      </c>
      <c r="N457" s="2" t="s">
        <v>609</v>
      </c>
      <c r="O457" s="2" t="s">
        <v>609</v>
      </c>
      <c r="P457" s="2" t="s">
        <v>609</v>
      </c>
      <c r="Q457" s="2" t="s">
        <v>609</v>
      </c>
      <c r="R457" s="2" t="s">
        <v>609</v>
      </c>
      <c r="S457" s="2" t="s">
        <v>609</v>
      </c>
      <c r="T457" s="2" t="s">
        <v>609</v>
      </c>
      <c r="U457" s="2" t="s">
        <v>609</v>
      </c>
      <c r="V457" s="2" t="s">
        <v>609</v>
      </c>
      <c r="W457" s="2" t="s">
        <v>609</v>
      </c>
      <c r="X457" s="2" t="s">
        <v>609</v>
      </c>
      <c r="Y457" s="2" t="s">
        <v>609</v>
      </c>
      <c r="Z457" s="2" t="s">
        <v>609</v>
      </c>
      <c r="AA457" s="2" t="s">
        <v>609</v>
      </c>
      <c r="AB457" s="2" t="s">
        <v>609</v>
      </c>
      <c r="AC457" s="2" t="s">
        <v>609</v>
      </c>
      <c r="AD457" s="2" t="s">
        <v>609</v>
      </c>
      <c r="AE457" s="2" t="s">
        <v>609</v>
      </c>
      <c r="AF457" s="2" t="s">
        <v>609</v>
      </c>
      <c r="AG457" s="2" t="s">
        <v>609</v>
      </c>
      <c r="AH457" s="2" t="s">
        <v>609</v>
      </c>
      <c r="AI457" s="2" t="s">
        <v>609</v>
      </c>
      <c r="AJ457" s="2" t="s">
        <v>609</v>
      </c>
      <c r="AK457" s="2" t="s">
        <v>609</v>
      </c>
      <c r="AL457" s="2" t="s">
        <v>609</v>
      </c>
      <c r="AM457" s="2" t="s">
        <v>609</v>
      </c>
      <c r="AN457" s="2" t="s">
        <v>609</v>
      </c>
      <c r="AO457" s="2" t="s">
        <v>609</v>
      </c>
      <c r="AQ457" s="2">
        <f t="shared" si="79"/>
        <v>0</v>
      </c>
      <c r="AR457" s="2">
        <f t="shared" si="78"/>
        <v>0</v>
      </c>
      <c r="AT457" s="2">
        <f t="shared" si="80"/>
        <v>0</v>
      </c>
      <c r="AU457" s="2">
        <f t="shared" si="81"/>
        <v>0</v>
      </c>
      <c r="AV457" s="16" t="str">
        <f t="shared" si="82"/>
        <v/>
      </c>
      <c r="AY457" s="2">
        <f t="shared" si="83"/>
        <v>0</v>
      </c>
      <c r="AZ457" s="2">
        <f t="shared" si="84"/>
        <v>0</v>
      </c>
      <c r="BA457" s="2">
        <f t="shared" si="85"/>
        <v>0</v>
      </c>
      <c r="BB457" s="2">
        <f t="shared" si="86"/>
        <v>0</v>
      </c>
      <c r="BC457" s="2">
        <f t="shared" si="87"/>
        <v>0</v>
      </c>
      <c r="BD457" s="2">
        <f t="shared" si="88"/>
        <v>0</v>
      </c>
    </row>
    <row r="458" spans="1:56" ht="15" customHeight="1" x14ac:dyDescent="0.25">
      <c r="A458" s="2" t="s">
        <v>661</v>
      </c>
      <c r="B458" s="2" t="s">
        <v>662</v>
      </c>
      <c r="C458" s="2">
        <v>2017</v>
      </c>
      <c r="D458" s="2" t="s">
        <v>609</v>
      </c>
      <c r="E458" s="2" t="s">
        <v>609</v>
      </c>
      <c r="F458" s="2" t="s">
        <v>609</v>
      </c>
      <c r="G458" s="2" t="s">
        <v>609</v>
      </c>
      <c r="H458" s="2" t="s">
        <v>609</v>
      </c>
      <c r="I458" s="2" t="s">
        <v>609</v>
      </c>
      <c r="J458" s="2" t="s">
        <v>609</v>
      </c>
      <c r="K458" s="2" t="s">
        <v>609</v>
      </c>
      <c r="L458" s="2" t="s">
        <v>609</v>
      </c>
      <c r="M458" s="2" t="s">
        <v>609</v>
      </c>
      <c r="N458" s="2" t="s">
        <v>609</v>
      </c>
      <c r="O458" s="2" t="s">
        <v>609</v>
      </c>
      <c r="P458" s="2" t="s">
        <v>609</v>
      </c>
      <c r="Q458" s="2" t="s">
        <v>609</v>
      </c>
      <c r="R458" s="2" t="s">
        <v>609</v>
      </c>
      <c r="S458" s="2" t="s">
        <v>609</v>
      </c>
      <c r="T458" s="2" t="s">
        <v>609</v>
      </c>
      <c r="U458" s="2" t="s">
        <v>609</v>
      </c>
      <c r="V458" s="2" t="s">
        <v>609</v>
      </c>
      <c r="W458" s="2" t="s">
        <v>609</v>
      </c>
      <c r="X458" s="2" t="s">
        <v>609</v>
      </c>
      <c r="Y458" s="2" t="s">
        <v>609</v>
      </c>
      <c r="Z458" s="2" t="s">
        <v>609</v>
      </c>
      <c r="AA458" s="2" t="s">
        <v>609</v>
      </c>
      <c r="AB458" s="2" t="s">
        <v>609</v>
      </c>
      <c r="AC458" s="2" t="s">
        <v>609</v>
      </c>
      <c r="AD458" s="2" t="s">
        <v>609</v>
      </c>
      <c r="AE458" s="2" t="s">
        <v>609</v>
      </c>
      <c r="AF458" s="2" t="s">
        <v>609</v>
      </c>
      <c r="AG458" s="2" t="s">
        <v>609</v>
      </c>
      <c r="AH458" s="2" t="s">
        <v>609</v>
      </c>
      <c r="AI458" s="2" t="s">
        <v>609</v>
      </c>
      <c r="AJ458" s="2" t="s">
        <v>609</v>
      </c>
      <c r="AK458" s="2" t="s">
        <v>609</v>
      </c>
      <c r="AL458" s="2" t="s">
        <v>609</v>
      </c>
      <c r="AM458" s="2" t="s">
        <v>609</v>
      </c>
      <c r="AN458" s="2" t="s">
        <v>609</v>
      </c>
      <c r="AO458" s="2" t="s">
        <v>609</v>
      </c>
      <c r="AQ458" s="2">
        <f t="shared" si="79"/>
        <v>0</v>
      </c>
      <c r="AR458" s="2">
        <f t="shared" si="78"/>
        <v>0</v>
      </c>
      <c r="AT458" s="2">
        <f t="shared" si="80"/>
        <v>0</v>
      </c>
      <c r="AU458" s="2">
        <f t="shared" si="81"/>
        <v>0</v>
      </c>
      <c r="AV458" s="16" t="str">
        <f t="shared" si="82"/>
        <v/>
      </c>
      <c r="AY458" s="2">
        <f t="shared" si="83"/>
        <v>0</v>
      </c>
      <c r="AZ458" s="2">
        <f t="shared" si="84"/>
        <v>0</v>
      </c>
      <c r="BA458" s="2">
        <f t="shared" si="85"/>
        <v>0</v>
      </c>
      <c r="BB458" s="2">
        <f t="shared" si="86"/>
        <v>0</v>
      </c>
      <c r="BC458" s="2">
        <f t="shared" si="87"/>
        <v>0</v>
      </c>
      <c r="BD458" s="2">
        <f t="shared" si="88"/>
        <v>0</v>
      </c>
    </row>
    <row r="459" spans="1:56" ht="15" customHeight="1" x14ac:dyDescent="0.25">
      <c r="A459" s="2" t="s">
        <v>664</v>
      </c>
      <c r="B459" s="2" t="s">
        <v>665</v>
      </c>
      <c r="C459" s="2">
        <v>2017</v>
      </c>
      <c r="D459" s="2">
        <v>532</v>
      </c>
      <c r="E459" s="2">
        <v>191.78299999999999</v>
      </c>
      <c r="F459" s="2" t="s">
        <v>726</v>
      </c>
      <c r="G459" s="2" t="s">
        <v>726</v>
      </c>
      <c r="H459" s="2" t="s">
        <v>726</v>
      </c>
      <c r="I459" s="2">
        <v>1045.511</v>
      </c>
      <c r="J459" s="2" t="s">
        <v>726</v>
      </c>
      <c r="K459" s="2">
        <v>2.9</v>
      </c>
      <c r="L459" s="2" t="s">
        <v>726</v>
      </c>
      <c r="M459" s="2">
        <v>2.7109999999999999</v>
      </c>
      <c r="N459" s="2" t="s">
        <v>726</v>
      </c>
      <c r="O459" s="2" t="s">
        <v>726</v>
      </c>
      <c r="P459" s="2" t="s">
        <v>726</v>
      </c>
      <c r="Q459" s="2" t="s">
        <v>726</v>
      </c>
      <c r="R459" s="2" t="s">
        <v>726</v>
      </c>
      <c r="S459" s="2" t="s">
        <v>726</v>
      </c>
      <c r="T459" s="2" t="s">
        <v>726</v>
      </c>
      <c r="U459" s="2" t="s">
        <v>726</v>
      </c>
      <c r="V459" s="2" t="s">
        <v>726</v>
      </c>
      <c r="W459" s="2" t="s">
        <v>726</v>
      </c>
      <c r="X459" s="2">
        <v>309.60000000000002</v>
      </c>
      <c r="Y459" s="2" t="s">
        <v>726</v>
      </c>
      <c r="Z459" s="2" t="s">
        <v>726</v>
      </c>
      <c r="AA459" s="2" t="s">
        <v>726</v>
      </c>
      <c r="AB459" s="2" t="s">
        <v>726</v>
      </c>
      <c r="AC459" s="2" t="s">
        <v>726</v>
      </c>
      <c r="AD459" s="2" t="s">
        <v>726</v>
      </c>
      <c r="AE459" s="2" t="s">
        <v>726</v>
      </c>
      <c r="AF459" s="2">
        <v>597.79999999999995</v>
      </c>
      <c r="AG459" s="2" t="s">
        <v>726</v>
      </c>
      <c r="AH459" s="2" t="s">
        <v>730</v>
      </c>
      <c r="AI459" s="2">
        <v>40.5</v>
      </c>
      <c r="AJ459" s="2" t="s">
        <v>726</v>
      </c>
      <c r="AK459" s="2">
        <v>132.5</v>
      </c>
      <c r="AL459" s="2" t="s">
        <v>726</v>
      </c>
      <c r="AM459" s="2">
        <v>100</v>
      </c>
      <c r="AN459" s="2" t="s">
        <v>726</v>
      </c>
      <c r="AO459" s="2" t="s">
        <v>726</v>
      </c>
      <c r="AQ459" s="2">
        <f t="shared" si="79"/>
        <v>913.01099999999997</v>
      </c>
      <c r="AR459" s="2">
        <f t="shared" si="78"/>
        <v>1045.511</v>
      </c>
      <c r="AT459" s="2">
        <f t="shared" si="80"/>
        <v>532</v>
      </c>
      <c r="AU459" s="2">
        <f t="shared" si="81"/>
        <v>191.78299999999999</v>
      </c>
      <c r="AV459" s="16">
        <f t="shared" si="82"/>
        <v>0.69227679096633132</v>
      </c>
      <c r="AY459" s="2">
        <f t="shared" si="83"/>
        <v>132.5</v>
      </c>
      <c r="AZ459" s="2">
        <f t="shared" si="84"/>
        <v>0</v>
      </c>
      <c r="BA459" s="2">
        <f t="shared" si="85"/>
        <v>132.5</v>
      </c>
      <c r="BB459" s="2">
        <f t="shared" si="86"/>
        <v>0</v>
      </c>
      <c r="BC459" s="2">
        <f t="shared" si="87"/>
        <v>0</v>
      </c>
      <c r="BD459" s="2">
        <f t="shared" si="88"/>
        <v>0</v>
      </c>
    </row>
    <row r="460" spans="1:56" ht="15" customHeight="1" x14ac:dyDescent="0.25">
      <c r="A460" s="2" t="s">
        <v>664</v>
      </c>
      <c r="B460" s="2" t="s">
        <v>666</v>
      </c>
      <c r="C460" s="2">
        <v>2017</v>
      </c>
      <c r="D460" s="2" t="s">
        <v>726</v>
      </c>
      <c r="E460" s="2" t="s">
        <v>726</v>
      </c>
      <c r="F460" s="2" t="s">
        <v>726</v>
      </c>
      <c r="G460" s="2" t="s">
        <v>726</v>
      </c>
      <c r="H460" s="2" t="s">
        <v>726</v>
      </c>
      <c r="I460" s="2" t="s">
        <v>726</v>
      </c>
      <c r="J460" s="2" t="s">
        <v>726</v>
      </c>
      <c r="K460" s="2" t="s">
        <v>726</v>
      </c>
      <c r="L460" s="2" t="s">
        <v>726</v>
      </c>
      <c r="M460" s="2" t="s">
        <v>726</v>
      </c>
      <c r="N460" s="2" t="s">
        <v>726</v>
      </c>
      <c r="O460" s="2" t="s">
        <v>609</v>
      </c>
      <c r="P460" s="2" t="s">
        <v>726</v>
      </c>
      <c r="Q460" s="2" t="s">
        <v>726</v>
      </c>
      <c r="R460" s="2" t="s">
        <v>726</v>
      </c>
      <c r="S460" s="2" t="s">
        <v>726</v>
      </c>
      <c r="T460" s="2" t="s">
        <v>726</v>
      </c>
      <c r="U460" s="2" t="s">
        <v>726</v>
      </c>
      <c r="V460" s="2" t="s">
        <v>726</v>
      </c>
      <c r="W460" s="2" t="s">
        <v>726</v>
      </c>
      <c r="X460" s="2" t="s">
        <v>726</v>
      </c>
      <c r="Y460" s="2" t="s">
        <v>726</v>
      </c>
      <c r="Z460" s="2" t="s">
        <v>726</v>
      </c>
      <c r="AA460" s="2" t="s">
        <v>726</v>
      </c>
      <c r="AB460" s="2" t="s">
        <v>726</v>
      </c>
      <c r="AC460" s="2" t="s">
        <v>726</v>
      </c>
      <c r="AD460" s="2" t="s">
        <v>726</v>
      </c>
      <c r="AE460" s="2" t="s">
        <v>726</v>
      </c>
      <c r="AF460" s="2" t="s">
        <v>726</v>
      </c>
      <c r="AG460" s="2" t="s">
        <v>609</v>
      </c>
      <c r="AH460" s="2" t="s">
        <v>609</v>
      </c>
      <c r="AI460" s="2" t="s">
        <v>609</v>
      </c>
      <c r="AJ460" s="2" t="s">
        <v>726</v>
      </c>
      <c r="AK460" s="2" t="s">
        <v>726</v>
      </c>
      <c r="AL460" s="2" t="s">
        <v>609</v>
      </c>
      <c r="AM460" s="2" t="s">
        <v>609</v>
      </c>
      <c r="AN460" s="2" t="s">
        <v>609</v>
      </c>
      <c r="AO460" s="2" t="s">
        <v>609</v>
      </c>
      <c r="AQ460" s="2">
        <f t="shared" si="79"/>
        <v>0</v>
      </c>
      <c r="AR460" s="2">
        <f t="shared" si="78"/>
        <v>0</v>
      </c>
      <c r="AT460" s="2">
        <f t="shared" si="80"/>
        <v>0</v>
      </c>
      <c r="AU460" s="2">
        <f t="shared" si="81"/>
        <v>0</v>
      </c>
      <c r="AV460" s="16" t="str">
        <f t="shared" si="82"/>
        <v/>
      </c>
      <c r="AY460" s="2">
        <f t="shared" si="83"/>
        <v>0</v>
      </c>
      <c r="AZ460" s="2">
        <f t="shared" si="84"/>
        <v>0</v>
      </c>
      <c r="BA460" s="2">
        <f t="shared" si="85"/>
        <v>0</v>
      </c>
      <c r="BB460" s="2">
        <f t="shared" si="86"/>
        <v>0</v>
      </c>
      <c r="BC460" s="2">
        <f t="shared" si="87"/>
        <v>0</v>
      </c>
      <c r="BD460" s="2">
        <f t="shared" si="88"/>
        <v>0</v>
      </c>
    </row>
    <row r="461" spans="1:56" ht="15" customHeight="1" x14ac:dyDescent="0.25">
      <c r="A461" s="2" t="s">
        <v>664</v>
      </c>
      <c r="B461" s="2" t="s">
        <v>667</v>
      </c>
      <c r="C461" s="2">
        <v>2017</v>
      </c>
      <c r="D461" s="2" t="s">
        <v>726</v>
      </c>
      <c r="E461" s="2" t="s">
        <v>726</v>
      </c>
      <c r="F461" s="2" t="s">
        <v>726</v>
      </c>
      <c r="G461" s="2" t="s">
        <v>726</v>
      </c>
      <c r="H461" s="2" t="s">
        <v>726</v>
      </c>
      <c r="I461" s="2" t="s">
        <v>726</v>
      </c>
      <c r="J461" s="2" t="s">
        <v>726</v>
      </c>
      <c r="K461" s="2" t="s">
        <v>726</v>
      </c>
      <c r="L461" s="2" t="s">
        <v>726</v>
      </c>
      <c r="M461" s="2" t="s">
        <v>726</v>
      </c>
      <c r="N461" s="2" t="s">
        <v>726</v>
      </c>
      <c r="O461" s="2" t="s">
        <v>609</v>
      </c>
      <c r="P461" s="2" t="s">
        <v>726</v>
      </c>
      <c r="Q461" s="2" t="s">
        <v>726</v>
      </c>
      <c r="R461" s="2" t="s">
        <v>726</v>
      </c>
      <c r="S461" s="2" t="s">
        <v>726</v>
      </c>
      <c r="T461" s="2" t="s">
        <v>726</v>
      </c>
      <c r="U461" s="2" t="s">
        <v>726</v>
      </c>
      <c r="V461" s="2" t="s">
        <v>726</v>
      </c>
      <c r="W461" s="2" t="s">
        <v>726</v>
      </c>
      <c r="X461" s="2" t="s">
        <v>726</v>
      </c>
      <c r="Y461" s="2" t="s">
        <v>726</v>
      </c>
      <c r="Z461" s="2" t="s">
        <v>726</v>
      </c>
      <c r="AA461" s="2" t="s">
        <v>726</v>
      </c>
      <c r="AB461" s="2" t="s">
        <v>726</v>
      </c>
      <c r="AC461" s="2" t="s">
        <v>726</v>
      </c>
      <c r="AD461" s="2" t="s">
        <v>726</v>
      </c>
      <c r="AE461" s="2" t="s">
        <v>726</v>
      </c>
      <c r="AF461" s="2" t="s">
        <v>726</v>
      </c>
      <c r="AG461" s="2" t="s">
        <v>609</v>
      </c>
      <c r="AH461" s="2" t="s">
        <v>609</v>
      </c>
      <c r="AI461" s="2" t="s">
        <v>609</v>
      </c>
      <c r="AJ461" s="2" t="s">
        <v>726</v>
      </c>
      <c r="AK461" s="2" t="s">
        <v>726</v>
      </c>
      <c r="AL461" s="2" t="s">
        <v>609</v>
      </c>
      <c r="AM461" s="2" t="s">
        <v>609</v>
      </c>
      <c r="AN461" s="2" t="s">
        <v>609</v>
      </c>
      <c r="AO461" s="2" t="s">
        <v>609</v>
      </c>
      <c r="AQ461" s="2">
        <f t="shared" si="79"/>
        <v>0</v>
      </c>
      <c r="AR461" s="2">
        <f t="shared" si="78"/>
        <v>0</v>
      </c>
      <c r="AT461" s="2">
        <f t="shared" si="80"/>
        <v>0</v>
      </c>
      <c r="AU461" s="2">
        <f t="shared" si="81"/>
        <v>0</v>
      </c>
      <c r="AV461" s="16" t="str">
        <f t="shared" si="82"/>
        <v/>
      </c>
      <c r="AY461" s="2">
        <f t="shared" si="83"/>
        <v>0</v>
      </c>
      <c r="AZ461" s="2">
        <f t="shared" si="84"/>
        <v>0</v>
      </c>
      <c r="BA461" s="2">
        <f t="shared" si="85"/>
        <v>0</v>
      </c>
      <c r="BB461" s="2">
        <f t="shared" si="86"/>
        <v>0</v>
      </c>
      <c r="BC461" s="2">
        <f t="shared" si="87"/>
        <v>0</v>
      </c>
      <c r="BD461" s="2">
        <f t="shared" si="88"/>
        <v>0</v>
      </c>
    </row>
    <row r="462" spans="1:56" ht="15" customHeight="1" x14ac:dyDescent="0.25">
      <c r="A462" s="2" t="s">
        <v>664</v>
      </c>
      <c r="B462" s="2" t="s">
        <v>668</v>
      </c>
      <c r="C462" s="2">
        <v>2017</v>
      </c>
      <c r="D462" s="2" t="s">
        <v>726</v>
      </c>
      <c r="E462" s="2" t="s">
        <v>726</v>
      </c>
      <c r="F462" s="2" t="s">
        <v>726</v>
      </c>
      <c r="G462" s="2" t="s">
        <v>726</v>
      </c>
      <c r="H462" s="2" t="s">
        <v>726</v>
      </c>
      <c r="I462" s="2" t="s">
        <v>726</v>
      </c>
      <c r="J462" s="2" t="s">
        <v>726</v>
      </c>
      <c r="K462" s="2" t="s">
        <v>726</v>
      </c>
      <c r="L462" s="2" t="s">
        <v>726</v>
      </c>
      <c r="M462" s="2" t="s">
        <v>726</v>
      </c>
      <c r="N462" s="2" t="s">
        <v>726</v>
      </c>
      <c r="O462" s="2" t="s">
        <v>609</v>
      </c>
      <c r="P462" s="2" t="s">
        <v>726</v>
      </c>
      <c r="Q462" s="2" t="s">
        <v>726</v>
      </c>
      <c r="R462" s="2" t="s">
        <v>726</v>
      </c>
      <c r="S462" s="2" t="s">
        <v>726</v>
      </c>
      <c r="T462" s="2" t="s">
        <v>726</v>
      </c>
      <c r="U462" s="2" t="s">
        <v>726</v>
      </c>
      <c r="V462" s="2" t="s">
        <v>726</v>
      </c>
      <c r="W462" s="2" t="s">
        <v>726</v>
      </c>
      <c r="X462" s="2" t="s">
        <v>726</v>
      </c>
      <c r="Y462" s="2" t="s">
        <v>726</v>
      </c>
      <c r="Z462" s="2" t="s">
        <v>726</v>
      </c>
      <c r="AA462" s="2" t="s">
        <v>726</v>
      </c>
      <c r="AB462" s="2" t="s">
        <v>726</v>
      </c>
      <c r="AC462" s="2" t="s">
        <v>726</v>
      </c>
      <c r="AD462" s="2" t="s">
        <v>726</v>
      </c>
      <c r="AE462" s="2" t="s">
        <v>726</v>
      </c>
      <c r="AF462" s="2" t="s">
        <v>726</v>
      </c>
      <c r="AG462" s="2" t="s">
        <v>609</v>
      </c>
      <c r="AH462" s="2" t="s">
        <v>609</v>
      </c>
      <c r="AI462" s="2" t="s">
        <v>609</v>
      </c>
      <c r="AJ462" s="2" t="s">
        <v>726</v>
      </c>
      <c r="AK462" s="2" t="s">
        <v>726</v>
      </c>
      <c r="AL462" s="2" t="s">
        <v>609</v>
      </c>
      <c r="AM462" s="2" t="s">
        <v>609</v>
      </c>
      <c r="AN462" s="2" t="s">
        <v>609</v>
      </c>
      <c r="AO462" s="2" t="s">
        <v>609</v>
      </c>
      <c r="AQ462" s="2">
        <f t="shared" si="79"/>
        <v>0</v>
      </c>
      <c r="AR462" s="2">
        <f t="shared" si="78"/>
        <v>0</v>
      </c>
      <c r="AT462" s="2">
        <f t="shared" si="80"/>
        <v>0</v>
      </c>
      <c r="AU462" s="2">
        <f t="shared" si="81"/>
        <v>0</v>
      </c>
      <c r="AV462" s="16" t="str">
        <f t="shared" si="82"/>
        <v/>
      </c>
      <c r="AY462" s="2">
        <f t="shared" si="83"/>
        <v>0</v>
      </c>
      <c r="AZ462" s="2">
        <f t="shared" si="84"/>
        <v>0</v>
      </c>
      <c r="BA462" s="2">
        <f t="shared" si="85"/>
        <v>0</v>
      </c>
      <c r="BB462" s="2">
        <f t="shared" si="86"/>
        <v>0</v>
      </c>
      <c r="BC462" s="2">
        <f t="shared" si="87"/>
        <v>0</v>
      </c>
      <c r="BD462" s="2">
        <f t="shared" si="88"/>
        <v>0</v>
      </c>
    </row>
    <row r="463" spans="1:56" ht="15" customHeight="1" x14ac:dyDescent="0.25">
      <c r="A463" s="2" t="s">
        <v>669</v>
      </c>
      <c r="B463" s="2" t="s">
        <v>670</v>
      </c>
      <c r="C463" s="2">
        <v>2017</v>
      </c>
      <c r="D463" s="2" t="s">
        <v>726</v>
      </c>
      <c r="E463" s="2" t="s">
        <v>726</v>
      </c>
      <c r="F463" s="2" t="s">
        <v>726</v>
      </c>
      <c r="G463" s="2" t="s">
        <v>726</v>
      </c>
      <c r="H463" s="2" t="s">
        <v>726</v>
      </c>
      <c r="I463" s="2" t="s">
        <v>726</v>
      </c>
      <c r="J463" s="2" t="s">
        <v>726</v>
      </c>
      <c r="K463" s="2" t="s">
        <v>726</v>
      </c>
      <c r="L463" s="2" t="s">
        <v>726</v>
      </c>
      <c r="M463" s="2" t="s">
        <v>726</v>
      </c>
      <c r="N463" s="2" t="s">
        <v>726</v>
      </c>
      <c r="O463" s="2" t="s">
        <v>726</v>
      </c>
      <c r="P463" s="2" t="s">
        <v>726</v>
      </c>
      <c r="Q463" s="2" t="s">
        <v>726</v>
      </c>
      <c r="R463" s="2" t="s">
        <v>726</v>
      </c>
      <c r="S463" s="2" t="s">
        <v>726</v>
      </c>
      <c r="T463" s="2" t="s">
        <v>726</v>
      </c>
      <c r="U463" s="2" t="s">
        <v>726</v>
      </c>
      <c r="V463" s="2" t="s">
        <v>726</v>
      </c>
      <c r="W463" s="2" t="s">
        <v>726</v>
      </c>
      <c r="X463" s="2" t="s">
        <v>726</v>
      </c>
      <c r="Y463" s="2" t="s">
        <v>726</v>
      </c>
      <c r="Z463" s="2" t="s">
        <v>726</v>
      </c>
      <c r="AA463" s="2" t="s">
        <v>726</v>
      </c>
      <c r="AB463" s="2" t="s">
        <v>726</v>
      </c>
      <c r="AC463" s="2" t="s">
        <v>726</v>
      </c>
      <c r="AD463" s="2" t="s">
        <v>726</v>
      </c>
      <c r="AE463" s="2" t="s">
        <v>726</v>
      </c>
      <c r="AF463" s="2" t="s">
        <v>726</v>
      </c>
      <c r="AG463" s="2" t="s">
        <v>726</v>
      </c>
      <c r="AH463" s="2" t="s">
        <v>609</v>
      </c>
      <c r="AI463" s="2" t="s">
        <v>726</v>
      </c>
      <c r="AJ463" s="2" t="s">
        <v>726</v>
      </c>
      <c r="AK463" s="2" t="s">
        <v>726</v>
      </c>
      <c r="AL463" s="2" t="s">
        <v>726</v>
      </c>
      <c r="AM463" s="2" t="s">
        <v>726</v>
      </c>
      <c r="AN463" s="2" t="s">
        <v>726</v>
      </c>
      <c r="AO463" s="2" t="s">
        <v>726</v>
      </c>
      <c r="AQ463" s="2">
        <f t="shared" si="79"/>
        <v>0</v>
      </c>
      <c r="AR463" s="2">
        <f t="shared" si="78"/>
        <v>0</v>
      </c>
      <c r="AT463" s="2">
        <f t="shared" si="80"/>
        <v>0</v>
      </c>
      <c r="AU463" s="2">
        <f t="shared" si="81"/>
        <v>0</v>
      </c>
      <c r="AV463" s="16" t="str">
        <f t="shared" si="82"/>
        <v/>
      </c>
      <c r="AY463" s="2">
        <f t="shared" si="83"/>
        <v>0</v>
      </c>
      <c r="AZ463" s="2">
        <f t="shared" si="84"/>
        <v>0</v>
      </c>
      <c r="BA463" s="2">
        <f t="shared" si="85"/>
        <v>0</v>
      </c>
      <c r="BB463" s="2">
        <f t="shared" si="86"/>
        <v>0</v>
      </c>
      <c r="BC463" s="2">
        <f t="shared" si="87"/>
        <v>0</v>
      </c>
      <c r="BD463" s="2">
        <f t="shared" si="88"/>
        <v>0</v>
      </c>
    </row>
    <row r="464" spans="1:56" ht="15" customHeight="1" x14ac:dyDescent="0.25">
      <c r="A464" s="2" t="s">
        <v>671</v>
      </c>
      <c r="B464" s="2" t="s">
        <v>672</v>
      </c>
      <c r="C464" s="2">
        <v>2017</v>
      </c>
      <c r="D464" s="2" t="s">
        <v>726</v>
      </c>
      <c r="E464" s="2" t="s">
        <v>726</v>
      </c>
      <c r="F464" s="2" t="s">
        <v>726</v>
      </c>
      <c r="G464" s="2" t="s">
        <v>726</v>
      </c>
      <c r="H464" s="2" t="s">
        <v>726</v>
      </c>
      <c r="I464" s="2" t="s">
        <v>726</v>
      </c>
      <c r="J464" s="2" t="s">
        <v>726</v>
      </c>
      <c r="K464" s="2" t="s">
        <v>726</v>
      </c>
      <c r="L464" s="2" t="s">
        <v>726</v>
      </c>
      <c r="M464" s="2" t="s">
        <v>726</v>
      </c>
      <c r="N464" s="2" t="s">
        <v>726</v>
      </c>
      <c r="O464" s="2" t="s">
        <v>726</v>
      </c>
      <c r="P464" s="2" t="s">
        <v>726</v>
      </c>
      <c r="Q464" s="2" t="s">
        <v>726</v>
      </c>
      <c r="R464" s="2" t="s">
        <v>726</v>
      </c>
      <c r="S464" s="2" t="s">
        <v>726</v>
      </c>
      <c r="T464" s="2" t="s">
        <v>726</v>
      </c>
      <c r="U464" s="2" t="s">
        <v>726</v>
      </c>
      <c r="V464" s="2" t="s">
        <v>726</v>
      </c>
      <c r="W464" s="2" t="s">
        <v>726</v>
      </c>
      <c r="X464" s="2" t="s">
        <v>726</v>
      </c>
      <c r="Y464" s="2" t="s">
        <v>726</v>
      </c>
      <c r="Z464" s="2" t="s">
        <v>726</v>
      </c>
      <c r="AA464" s="2" t="s">
        <v>726</v>
      </c>
      <c r="AB464" s="2" t="s">
        <v>726</v>
      </c>
      <c r="AC464" s="2" t="s">
        <v>726</v>
      </c>
      <c r="AD464" s="2" t="s">
        <v>726</v>
      </c>
      <c r="AE464" s="2" t="s">
        <v>726</v>
      </c>
      <c r="AF464" s="2" t="s">
        <v>726</v>
      </c>
      <c r="AG464" s="2" t="s">
        <v>726</v>
      </c>
      <c r="AH464" s="2" t="s">
        <v>727</v>
      </c>
      <c r="AI464" s="2" t="s">
        <v>726</v>
      </c>
      <c r="AJ464" s="2" t="s">
        <v>726</v>
      </c>
      <c r="AK464" s="2" t="s">
        <v>726</v>
      </c>
      <c r="AL464" s="2" t="s">
        <v>726</v>
      </c>
      <c r="AM464" s="2" t="s">
        <v>726</v>
      </c>
      <c r="AN464" s="2" t="s">
        <v>726</v>
      </c>
      <c r="AO464" s="2" t="s">
        <v>726</v>
      </c>
      <c r="AQ464" s="2">
        <f t="shared" si="79"/>
        <v>0</v>
      </c>
      <c r="AR464" s="2">
        <f t="shared" si="78"/>
        <v>0</v>
      </c>
      <c r="AT464" s="2">
        <f t="shared" si="80"/>
        <v>0</v>
      </c>
      <c r="AU464" s="2">
        <f t="shared" si="81"/>
        <v>0</v>
      </c>
      <c r="AV464" s="16" t="str">
        <f t="shared" si="82"/>
        <v/>
      </c>
      <c r="AY464" s="2">
        <f t="shared" si="83"/>
        <v>0</v>
      </c>
      <c r="AZ464" s="2">
        <f t="shared" si="84"/>
        <v>0</v>
      </c>
      <c r="BA464" s="2">
        <f t="shared" si="85"/>
        <v>0</v>
      </c>
      <c r="BB464" s="2">
        <f t="shared" si="86"/>
        <v>0</v>
      </c>
      <c r="BC464" s="2">
        <f t="shared" si="87"/>
        <v>0</v>
      </c>
      <c r="BD464" s="2">
        <f t="shared" si="88"/>
        <v>0</v>
      </c>
    </row>
    <row r="465" spans="1:56" ht="15" customHeight="1" x14ac:dyDescent="0.25">
      <c r="A465" s="2" t="s">
        <v>673</v>
      </c>
      <c r="B465" s="2" t="s">
        <v>21</v>
      </c>
      <c r="C465" s="2">
        <v>2017</v>
      </c>
      <c r="D465" s="2" t="s">
        <v>609</v>
      </c>
      <c r="E465" s="2" t="s">
        <v>609</v>
      </c>
      <c r="F465" s="2" t="s">
        <v>609</v>
      </c>
      <c r="G465" s="2" t="s">
        <v>609</v>
      </c>
      <c r="H465" s="2" t="s">
        <v>609</v>
      </c>
      <c r="I465" s="2" t="s">
        <v>609</v>
      </c>
      <c r="J465" s="2" t="s">
        <v>609</v>
      </c>
      <c r="K465" s="2" t="s">
        <v>609</v>
      </c>
      <c r="L465" s="2" t="s">
        <v>609</v>
      </c>
      <c r="M465" s="2" t="s">
        <v>609</v>
      </c>
      <c r="N465" s="2" t="s">
        <v>609</v>
      </c>
      <c r="O465" s="2" t="s">
        <v>609</v>
      </c>
      <c r="P465" s="2" t="s">
        <v>609</v>
      </c>
      <c r="Q465" s="2" t="s">
        <v>609</v>
      </c>
      <c r="R465" s="2" t="s">
        <v>609</v>
      </c>
      <c r="S465" s="2" t="s">
        <v>609</v>
      </c>
      <c r="T465" s="2" t="s">
        <v>609</v>
      </c>
      <c r="U465" s="2" t="s">
        <v>609</v>
      </c>
      <c r="V465" s="2" t="s">
        <v>609</v>
      </c>
      <c r="W465" s="2" t="s">
        <v>609</v>
      </c>
      <c r="X465" s="2" t="s">
        <v>609</v>
      </c>
      <c r="Y465" s="2" t="s">
        <v>609</v>
      </c>
      <c r="Z465" s="2" t="s">
        <v>609</v>
      </c>
      <c r="AA465" s="2" t="s">
        <v>609</v>
      </c>
      <c r="AB465" s="2" t="s">
        <v>609</v>
      </c>
      <c r="AC465" s="2" t="s">
        <v>609</v>
      </c>
      <c r="AD465" s="2" t="s">
        <v>609</v>
      </c>
      <c r="AE465" s="2" t="s">
        <v>609</v>
      </c>
      <c r="AF465" s="2" t="s">
        <v>609</v>
      </c>
      <c r="AG465" s="2" t="s">
        <v>609</v>
      </c>
      <c r="AH465" s="2" t="s">
        <v>609</v>
      </c>
      <c r="AI465" s="2" t="s">
        <v>609</v>
      </c>
      <c r="AJ465" s="2" t="s">
        <v>609</v>
      </c>
      <c r="AK465" s="2" t="s">
        <v>609</v>
      </c>
      <c r="AL465" s="2" t="s">
        <v>609</v>
      </c>
      <c r="AM465" s="2" t="s">
        <v>609</v>
      </c>
      <c r="AN465" s="2" t="s">
        <v>609</v>
      </c>
      <c r="AO465" s="2" t="s">
        <v>609</v>
      </c>
      <c r="AQ465" s="2">
        <f t="shared" si="79"/>
        <v>0</v>
      </c>
      <c r="AR465" s="2">
        <f t="shared" si="78"/>
        <v>0</v>
      </c>
      <c r="AT465" s="2">
        <f t="shared" si="80"/>
        <v>0</v>
      </c>
      <c r="AU465" s="2">
        <f t="shared" si="81"/>
        <v>0</v>
      </c>
      <c r="AV465" s="16" t="str">
        <f t="shared" si="82"/>
        <v/>
      </c>
      <c r="AY465" s="2">
        <f t="shared" si="83"/>
        <v>0</v>
      </c>
      <c r="AZ465" s="2">
        <f t="shared" si="84"/>
        <v>0</v>
      </c>
      <c r="BA465" s="2">
        <f t="shared" si="85"/>
        <v>0</v>
      </c>
      <c r="BB465" s="2">
        <f t="shared" si="86"/>
        <v>0</v>
      </c>
      <c r="BC465" s="2">
        <f t="shared" si="87"/>
        <v>0</v>
      </c>
      <c r="BD465" s="2">
        <f t="shared" si="88"/>
        <v>0</v>
      </c>
    </row>
    <row r="466" spans="1:56" ht="15" customHeight="1" x14ac:dyDescent="0.25">
      <c r="A466" s="2" t="s">
        <v>675</v>
      </c>
      <c r="B466" s="2" t="s">
        <v>22</v>
      </c>
      <c r="C466" s="2">
        <v>2017</v>
      </c>
      <c r="D466" s="2" t="s">
        <v>609</v>
      </c>
      <c r="E466" s="2" t="s">
        <v>609</v>
      </c>
      <c r="F466" s="2" t="s">
        <v>609</v>
      </c>
      <c r="G466" s="2" t="s">
        <v>609</v>
      </c>
      <c r="H466" s="2" t="s">
        <v>609</v>
      </c>
      <c r="I466" s="2" t="s">
        <v>609</v>
      </c>
      <c r="J466" s="2" t="s">
        <v>609</v>
      </c>
      <c r="K466" s="2" t="s">
        <v>609</v>
      </c>
      <c r="L466" s="2" t="s">
        <v>609</v>
      </c>
      <c r="M466" s="2" t="s">
        <v>609</v>
      </c>
      <c r="N466" s="2" t="s">
        <v>609</v>
      </c>
      <c r="O466" s="2" t="s">
        <v>609</v>
      </c>
      <c r="P466" s="2" t="s">
        <v>609</v>
      </c>
      <c r="Q466" s="2" t="s">
        <v>609</v>
      </c>
      <c r="R466" s="2" t="s">
        <v>609</v>
      </c>
      <c r="S466" s="2" t="s">
        <v>609</v>
      </c>
      <c r="T466" s="2" t="s">
        <v>609</v>
      </c>
      <c r="U466" s="2" t="s">
        <v>609</v>
      </c>
      <c r="V466" s="2" t="s">
        <v>609</v>
      </c>
      <c r="W466" s="2" t="s">
        <v>609</v>
      </c>
      <c r="X466" s="2" t="s">
        <v>609</v>
      </c>
      <c r="Y466" s="2" t="s">
        <v>609</v>
      </c>
      <c r="Z466" s="2" t="s">
        <v>609</v>
      </c>
      <c r="AA466" s="2" t="s">
        <v>609</v>
      </c>
      <c r="AB466" s="2" t="s">
        <v>609</v>
      </c>
      <c r="AC466" s="2" t="s">
        <v>609</v>
      </c>
      <c r="AD466" s="2" t="s">
        <v>609</v>
      </c>
      <c r="AE466" s="2" t="s">
        <v>609</v>
      </c>
      <c r="AF466" s="2" t="s">
        <v>609</v>
      </c>
      <c r="AG466" s="2" t="s">
        <v>609</v>
      </c>
      <c r="AH466" s="2" t="s">
        <v>609</v>
      </c>
      <c r="AI466" s="2" t="s">
        <v>609</v>
      </c>
      <c r="AJ466" s="2" t="s">
        <v>609</v>
      </c>
      <c r="AK466" s="2" t="s">
        <v>609</v>
      </c>
      <c r="AL466" s="2" t="s">
        <v>609</v>
      </c>
      <c r="AM466" s="2" t="s">
        <v>609</v>
      </c>
      <c r="AN466" s="2" t="s">
        <v>609</v>
      </c>
      <c r="AO466" s="2" t="s">
        <v>609</v>
      </c>
      <c r="AQ466" s="2">
        <f t="shared" si="79"/>
        <v>0</v>
      </c>
      <c r="AR466" s="2">
        <f t="shared" si="78"/>
        <v>0</v>
      </c>
      <c r="AT466" s="2">
        <f t="shared" si="80"/>
        <v>0</v>
      </c>
      <c r="AU466" s="2">
        <f t="shared" si="81"/>
        <v>0</v>
      </c>
      <c r="AV466" s="16" t="str">
        <f t="shared" si="82"/>
        <v/>
      </c>
      <c r="AY466" s="2">
        <f t="shared" si="83"/>
        <v>0</v>
      </c>
      <c r="AZ466" s="2">
        <f t="shared" si="84"/>
        <v>0</v>
      </c>
      <c r="BA466" s="2">
        <f t="shared" si="85"/>
        <v>0</v>
      </c>
      <c r="BB466" s="2">
        <f t="shared" si="86"/>
        <v>0</v>
      </c>
      <c r="BC466" s="2">
        <f t="shared" si="87"/>
        <v>0</v>
      </c>
      <c r="BD466" s="2">
        <f t="shared" si="88"/>
        <v>0</v>
      </c>
    </row>
    <row r="467" spans="1:56" ht="15" customHeight="1" x14ac:dyDescent="0.25">
      <c r="A467" s="2" t="s">
        <v>676</v>
      </c>
      <c r="B467" s="9" t="s">
        <v>1107</v>
      </c>
      <c r="C467" s="2">
        <v>2017</v>
      </c>
      <c r="D467" s="2" t="s">
        <v>609</v>
      </c>
      <c r="E467" s="2" t="s">
        <v>609</v>
      </c>
      <c r="F467" s="2" t="s">
        <v>609</v>
      </c>
      <c r="G467" s="2" t="s">
        <v>609</v>
      </c>
      <c r="H467" s="2" t="s">
        <v>609</v>
      </c>
      <c r="I467" s="2" t="s">
        <v>609</v>
      </c>
      <c r="J467" s="2" t="s">
        <v>609</v>
      </c>
      <c r="K467" s="2" t="s">
        <v>609</v>
      </c>
      <c r="L467" s="2" t="s">
        <v>609</v>
      </c>
      <c r="M467" s="2" t="s">
        <v>609</v>
      </c>
      <c r="N467" s="2" t="s">
        <v>609</v>
      </c>
      <c r="O467" s="2" t="s">
        <v>609</v>
      </c>
      <c r="P467" s="2" t="s">
        <v>609</v>
      </c>
      <c r="Q467" s="2" t="s">
        <v>609</v>
      </c>
      <c r="R467" s="2" t="s">
        <v>609</v>
      </c>
      <c r="S467" s="2" t="s">
        <v>609</v>
      </c>
      <c r="T467" s="2" t="s">
        <v>609</v>
      </c>
      <c r="U467" s="2" t="s">
        <v>609</v>
      </c>
      <c r="V467" s="2" t="s">
        <v>609</v>
      </c>
      <c r="W467" s="2" t="s">
        <v>609</v>
      </c>
      <c r="X467" s="2" t="s">
        <v>609</v>
      </c>
      <c r="Y467" s="2" t="s">
        <v>609</v>
      </c>
      <c r="Z467" s="2" t="s">
        <v>609</v>
      </c>
      <c r="AA467" s="2" t="s">
        <v>609</v>
      </c>
      <c r="AB467" s="2" t="s">
        <v>609</v>
      </c>
      <c r="AC467" s="2" t="s">
        <v>609</v>
      </c>
      <c r="AD467" s="2" t="s">
        <v>609</v>
      </c>
      <c r="AE467" s="2" t="s">
        <v>609</v>
      </c>
      <c r="AF467" s="2" t="s">
        <v>609</v>
      </c>
      <c r="AG467" s="2" t="s">
        <v>609</v>
      </c>
      <c r="AH467" s="2" t="s">
        <v>609</v>
      </c>
      <c r="AI467" s="2" t="s">
        <v>609</v>
      </c>
      <c r="AJ467" s="2" t="s">
        <v>609</v>
      </c>
      <c r="AK467" s="2" t="s">
        <v>609</v>
      </c>
      <c r="AL467" s="2" t="s">
        <v>609</v>
      </c>
      <c r="AM467" s="2" t="s">
        <v>609</v>
      </c>
      <c r="AN467" s="2" t="s">
        <v>609</v>
      </c>
      <c r="AO467" s="2" t="s">
        <v>609</v>
      </c>
      <c r="AQ467" s="2">
        <f t="shared" si="79"/>
        <v>0</v>
      </c>
      <c r="AR467" s="2">
        <f t="shared" si="78"/>
        <v>0</v>
      </c>
      <c r="AT467" s="2">
        <f t="shared" si="80"/>
        <v>0</v>
      </c>
      <c r="AU467" s="2">
        <f t="shared" si="81"/>
        <v>0</v>
      </c>
      <c r="AV467" s="16" t="str">
        <f t="shared" si="82"/>
        <v/>
      </c>
      <c r="AY467" s="2">
        <f t="shared" si="83"/>
        <v>0</v>
      </c>
      <c r="AZ467" s="2">
        <f t="shared" si="84"/>
        <v>0</v>
      </c>
      <c r="BA467" s="2">
        <f t="shared" si="85"/>
        <v>0</v>
      </c>
      <c r="BB467" s="2">
        <f t="shared" si="86"/>
        <v>0</v>
      </c>
      <c r="BC467" s="2">
        <f t="shared" si="87"/>
        <v>0</v>
      </c>
      <c r="BD467" s="2">
        <f t="shared" si="88"/>
        <v>0</v>
      </c>
    </row>
    <row r="468" spans="1:56" ht="15" customHeight="1" x14ac:dyDescent="0.25">
      <c r="A468" s="2" t="s">
        <v>677</v>
      </c>
      <c r="B468" s="2" t="s">
        <v>678</v>
      </c>
      <c r="C468" s="2">
        <v>2017</v>
      </c>
      <c r="D468" s="2" t="s">
        <v>726</v>
      </c>
      <c r="E468" s="2" t="s">
        <v>726</v>
      </c>
      <c r="F468" s="2" t="s">
        <v>726</v>
      </c>
      <c r="G468" s="2" t="s">
        <v>726</v>
      </c>
      <c r="H468" s="2" t="s">
        <v>726</v>
      </c>
      <c r="I468" s="2" t="s">
        <v>726</v>
      </c>
      <c r="J468" s="2" t="s">
        <v>726</v>
      </c>
      <c r="K468" s="2" t="s">
        <v>726</v>
      </c>
      <c r="L468" s="2" t="s">
        <v>726</v>
      </c>
      <c r="M468" s="2" t="s">
        <v>726</v>
      </c>
      <c r="N468" s="2" t="s">
        <v>726</v>
      </c>
      <c r="O468" s="2" t="s">
        <v>726</v>
      </c>
      <c r="P468" s="2" t="s">
        <v>726</v>
      </c>
      <c r="Q468" s="2" t="s">
        <v>726</v>
      </c>
      <c r="R468" s="2" t="s">
        <v>726</v>
      </c>
      <c r="S468" s="2" t="s">
        <v>726</v>
      </c>
      <c r="T468" s="2" t="s">
        <v>726</v>
      </c>
      <c r="U468" s="2" t="s">
        <v>726</v>
      </c>
      <c r="V468" s="2" t="s">
        <v>726</v>
      </c>
      <c r="W468" s="2" t="s">
        <v>726</v>
      </c>
      <c r="X468" s="2" t="s">
        <v>726</v>
      </c>
      <c r="Y468" s="2" t="s">
        <v>726</v>
      </c>
      <c r="Z468" s="2" t="s">
        <v>726</v>
      </c>
      <c r="AA468" s="2" t="s">
        <v>726</v>
      </c>
      <c r="AB468" s="2" t="s">
        <v>726</v>
      </c>
      <c r="AC468" s="2" t="s">
        <v>726</v>
      </c>
      <c r="AD468" s="2" t="s">
        <v>726</v>
      </c>
      <c r="AE468" s="2" t="s">
        <v>726</v>
      </c>
      <c r="AF468" s="2" t="s">
        <v>726</v>
      </c>
      <c r="AG468" s="2" t="s">
        <v>726</v>
      </c>
      <c r="AH468" s="2" t="s">
        <v>609</v>
      </c>
      <c r="AI468" s="2" t="s">
        <v>726</v>
      </c>
      <c r="AJ468" s="2" t="s">
        <v>726</v>
      </c>
      <c r="AK468" s="2" t="s">
        <v>726</v>
      </c>
      <c r="AL468" s="2" t="s">
        <v>726</v>
      </c>
      <c r="AM468" s="2" t="s">
        <v>726</v>
      </c>
      <c r="AN468" s="2" t="s">
        <v>726</v>
      </c>
      <c r="AO468" s="2" t="s">
        <v>726</v>
      </c>
      <c r="AQ468" s="2">
        <f t="shared" si="79"/>
        <v>0</v>
      </c>
      <c r="AR468" s="2">
        <f t="shared" si="78"/>
        <v>0</v>
      </c>
      <c r="AT468" s="2">
        <f t="shared" si="80"/>
        <v>0</v>
      </c>
      <c r="AU468" s="2">
        <f t="shared" si="81"/>
        <v>0</v>
      </c>
      <c r="AV468" s="16" t="str">
        <f t="shared" si="82"/>
        <v/>
      </c>
      <c r="AY468" s="2">
        <f t="shared" si="83"/>
        <v>0</v>
      </c>
      <c r="AZ468" s="2">
        <f t="shared" si="84"/>
        <v>0</v>
      </c>
      <c r="BA468" s="2">
        <f t="shared" si="85"/>
        <v>0</v>
      </c>
      <c r="BB468" s="2">
        <f t="shared" si="86"/>
        <v>0</v>
      </c>
      <c r="BC468" s="2">
        <f t="shared" si="87"/>
        <v>0</v>
      </c>
      <c r="BD468" s="2">
        <f t="shared" si="88"/>
        <v>0</v>
      </c>
    </row>
    <row r="469" spans="1:56" ht="15" customHeight="1" x14ac:dyDescent="0.25">
      <c r="A469" s="2" t="s">
        <v>677</v>
      </c>
      <c r="B469" s="2" t="s">
        <v>679</v>
      </c>
      <c r="C469" s="2">
        <v>2017</v>
      </c>
      <c r="D469" s="2" t="s">
        <v>726</v>
      </c>
      <c r="E469" s="2" t="s">
        <v>726</v>
      </c>
      <c r="F469" s="2" t="s">
        <v>726</v>
      </c>
      <c r="G469" s="2" t="s">
        <v>726</v>
      </c>
      <c r="H469" s="2" t="s">
        <v>726</v>
      </c>
      <c r="I469" s="2" t="s">
        <v>726</v>
      </c>
      <c r="J469" s="2" t="s">
        <v>726</v>
      </c>
      <c r="K469" s="2" t="s">
        <v>726</v>
      </c>
      <c r="L469" s="2" t="s">
        <v>726</v>
      </c>
      <c r="M469" s="2" t="s">
        <v>726</v>
      </c>
      <c r="N469" s="2" t="s">
        <v>726</v>
      </c>
      <c r="O469" s="2" t="s">
        <v>726</v>
      </c>
      <c r="P469" s="2" t="s">
        <v>726</v>
      </c>
      <c r="Q469" s="2" t="s">
        <v>726</v>
      </c>
      <c r="R469" s="2" t="s">
        <v>726</v>
      </c>
      <c r="S469" s="2" t="s">
        <v>726</v>
      </c>
      <c r="T469" s="2" t="s">
        <v>726</v>
      </c>
      <c r="U469" s="2" t="s">
        <v>726</v>
      </c>
      <c r="V469" s="2" t="s">
        <v>726</v>
      </c>
      <c r="W469" s="2" t="s">
        <v>726</v>
      </c>
      <c r="X469" s="2" t="s">
        <v>726</v>
      </c>
      <c r="Y469" s="2" t="s">
        <v>726</v>
      </c>
      <c r="Z469" s="2" t="s">
        <v>726</v>
      </c>
      <c r="AA469" s="2" t="s">
        <v>726</v>
      </c>
      <c r="AB469" s="2" t="s">
        <v>726</v>
      </c>
      <c r="AC469" s="2" t="s">
        <v>726</v>
      </c>
      <c r="AD469" s="2" t="s">
        <v>726</v>
      </c>
      <c r="AE469" s="2" t="s">
        <v>726</v>
      </c>
      <c r="AF469" s="2" t="s">
        <v>726</v>
      </c>
      <c r="AG469" s="2" t="s">
        <v>726</v>
      </c>
      <c r="AH469" s="2" t="s">
        <v>609</v>
      </c>
      <c r="AI469" s="2" t="s">
        <v>726</v>
      </c>
      <c r="AJ469" s="2" t="s">
        <v>726</v>
      </c>
      <c r="AK469" s="2" t="s">
        <v>726</v>
      </c>
      <c r="AL469" s="2" t="s">
        <v>726</v>
      </c>
      <c r="AM469" s="2" t="s">
        <v>726</v>
      </c>
      <c r="AN469" s="2" t="s">
        <v>726</v>
      </c>
      <c r="AO469" s="2" t="s">
        <v>726</v>
      </c>
      <c r="AQ469" s="2">
        <f t="shared" si="79"/>
        <v>0</v>
      </c>
      <c r="AR469" s="2">
        <f t="shared" si="78"/>
        <v>0</v>
      </c>
      <c r="AT469" s="2">
        <f t="shared" si="80"/>
        <v>0</v>
      </c>
      <c r="AU469" s="2">
        <f t="shared" si="81"/>
        <v>0</v>
      </c>
      <c r="AV469" s="16" t="str">
        <f t="shared" si="82"/>
        <v/>
      </c>
      <c r="AY469" s="2">
        <f t="shared" si="83"/>
        <v>0</v>
      </c>
      <c r="AZ469" s="2">
        <f t="shared" si="84"/>
        <v>0</v>
      </c>
      <c r="BA469" s="2">
        <f t="shared" si="85"/>
        <v>0</v>
      </c>
      <c r="BB469" s="2">
        <f t="shared" si="86"/>
        <v>0</v>
      </c>
      <c r="BC469" s="2">
        <f t="shared" si="87"/>
        <v>0</v>
      </c>
      <c r="BD469" s="2">
        <f t="shared" si="88"/>
        <v>0</v>
      </c>
    </row>
    <row r="470" spans="1:56" ht="15" customHeight="1" x14ac:dyDescent="0.25">
      <c r="A470" s="2" t="s">
        <v>677</v>
      </c>
      <c r="B470" s="2" t="s">
        <v>680</v>
      </c>
      <c r="C470" s="2">
        <v>2017</v>
      </c>
      <c r="D470" s="2" t="s">
        <v>726</v>
      </c>
      <c r="E470" s="2" t="s">
        <v>726</v>
      </c>
      <c r="F470" s="2" t="s">
        <v>726</v>
      </c>
      <c r="G470" s="2" t="s">
        <v>726</v>
      </c>
      <c r="H470" s="2" t="s">
        <v>726</v>
      </c>
      <c r="I470" s="2" t="s">
        <v>726</v>
      </c>
      <c r="J470" s="2" t="s">
        <v>726</v>
      </c>
      <c r="K470" s="2" t="s">
        <v>726</v>
      </c>
      <c r="L470" s="2" t="s">
        <v>726</v>
      </c>
      <c r="M470" s="2" t="s">
        <v>726</v>
      </c>
      <c r="N470" s="2" t="s">
        <v>726</v>
      </c>
      <c r="O470" s="2" t="s">
        <v>609</v>
      </c>
      <c r="P470" s="2" t="s">
        <v>726</v>
      </c>
      <c r="Q470" s="2" t="s">
        <v>726</v>
      </c>
      <c r="R470" s="2" t="s">
        <v>726</v>
      </c>
      <c r="S470" s="2" t="s">
        <v>726</v>
      </c>
      <c r="T470" s="2" t="s">
        <v>726</v>
      </c>
      <c r="U470" s="2" t="s">
        <v>726</v>
      </c>
      <c r="V470" s="2" t="s">
        <v>726</v>
      </c>
      <c r="W470" s="2" t="s">
        <v>726</v>
      </c>
      <c r="X470" s="2" t="s">
        <v>726</v>
      </c>
      <c r="Y470" s="2" t="s">
        <v>726</v>
      </c>
      <c r="Z470" s="2" t="s">
        <v>726</v>
      </c>
      <c r="AA470" s="2" t="s">
        <v>726</v>
      </c>
      <c r="AB470" s="2" t="s">
        <v>726</v>
      </c>
      <c r="AC470" s="2" t="s">
        <v>726</v>
      </c>
      <c r="AD470" s="2" t="s">
        <v>726</v>
      </c>
      <c r="AE470" s="2" t="s">
        <v>726</v>
      </c>
      <c r="AF470" s="2" t="s">
        <v>726</v>
      </c>
      <c r="AG470" s="2" t="s">
        <v>726</v>
      </c>
      <c r="AH470" s="2" t="s">
        <v>609</v>
      </c>
      <c r="AI470" s="2" t="s">
        <v>726</v>
      </c>
      <c r="AJ470" s="2" t="s">
        <v>726</v>
      </c>
      <c r="AK470" s="2" t="s">
        <v>726</v>
      </c>
      <c r="AL470" s="2" t="s">
        <v>726</v>
      </c>
      <c r="AM470" s="2" t="s">
        <v>726</v>
      </c>
      <c r="AN470" s="2" t="s">
        <v>726</v>
      </c>
      <c r="AO470" s="2" t="s">
        <v>726</v>
      </c>
      <c r="AQ470" s="2">
        <f t="shared" si="79"/>
        <v>0</v>
      </c>
      <c r="AR470" s="2">
        <f t="shared" si="78"/>
        <v>0</v>
      </c>
      <c r="AT470" s="2">
        <f t="shared" si="80"/>
        <v>0</v>
      </c>
      <c r="AU470" s="2">
        <f t="shared" si="81"/>
        <v>0</v>
      </c>
      <c r="AV470" s="16" t="str">
        <f t="shared" si="82"/>
        <v/>
      </c>
      <c r="AY470" s="2">
        <f t="shared" si="83"/>
        <v>0</v>
      </c>
      <c r="AZ470" s="2">
        <f t="shared" si="84"/>
        <v>0</v>
      </c>
      <c r="BA470" s="2">
        <f t="shared" si="85"/>
        <v>0</v>
      </c>
      <c r="BB470" s="2">
        <f t="shared" si="86"/>
        <v>0</v>
      </c>
      <c r="BC470" s="2">
        <f t="shared" si="87"/>
        <v>0</v>
      </c>
      <c r="BD470" s="2">
        <f t="shared" si="88"/>
        <v>0</v>
      </c>
    </row>
    <row r="471" spans="1:56" ht="15" customHeight="1" x14ac:dyDescent="0.25">
      <c r="A471" s="2" t="s">
        <v>677</v>
      </c>
      <c r="B471" s="2" t="s">
        <v>681</v>
      </c>
      <c r="C471" s="2">
        <v>2017</v>
      </c>
      <c r="D471" s="2" t="s">
        <v>726</v>
      </c>
      <c r="E471" s="2" t="s">
        <v>726</v>
      </c>
      <c r="F471" s="2" t="s">
        <v>726</v>
      </c>
      <c r="G471" s="2" t="s">
        <v>726</v>
      </c>
      <c r="H471" s="2" t="s">
        <v>726</v>
      </c>
      <c r="I471" s="2" t="s">
        <v>726</v>
      </c>
      <c r="J471" s="2" t="s">
        <v>726</v>
      </c>
      <c r="K471" s="2" t="s">
        <v>726</v>
      </c>
      <c r="L471" s="2" t="s">
        <v>726</v>
      </c>
      <c r="M471" s="2" t="s">
        <v>726</v>
      </c>
      <c r="N471" s="2" t="s">
        <v>726</v>
      </c>
      <c r="O471" s="2" t="s">
        <v>726</v>
      </c>
      <c r="P471" s="2" t="s">
        <v>726</v>
      </c>
      <c r="Q471" s="2" t="s">
        <v>726</v>
      </c>
      <c r="R471" s="2" t="s">
        <v>726</v>
      </c>
      <c r="S471" s="2" t="s">
        <v>726</v>
      </c>
      <c r="T471" s="2" t="s">
        <v>726</v>
      </c>
      <c r="U471" s="2" t="s">
        <v>726</v>
      </c>
      <c r="V471" s="2" t="s">
        <v>726</v>
      </c>
      <c r="W471" s="2" t="s">
        <v>726</v>
      </c>
      <c r="X471" s="2" t="s">
        <v>726</v>
      </c>
      <c r="Y471" s="2" t="s">
        <v>726</v>
      </c>
      <c r="Z471" s="2" t="s">
        <v>726</v>
      </c>
      <c r="AA471" s="2" t="s">
        <v>726</v>
      </c>
      <c r="AB471" s="2" t="s">
        <v>726</v>
      </c>
      <c r="AC471" s="2" t="s">
        <v>726</v>
      </c>
      <c r="AD471" s="2" t="s">
        <v>726</v>
      </c>
      <c r="AE471" s="2" t="s">
        <v>726</v>
      </c>
      <c r="AF471" s="2" t="s">
        <v>726</v>
      </c>
      <c r="AG471" s="2" t="s">
        <v>726</v>
      </c>
      <c r="AH471" s="2" t="s">
        <v>609</v>
      </c>
      <c r="AI471" s="2" t="s">
        <v>726</v>
      </c>
      <c r="AJ471" s="2" t="s">
        <v>726</v>
      </c>
      <c r="AK471" s="2" t="s">
        <v>726</v>
      </c>
      <c r="AL471" s="2" t="s">
        <v>726</v>
      </c>
      <c r="AM471" s="2" t="s">
        <v>726</v>
      </c>
      <c r="AN471" s="2" t="s">
        <v>726</v>
      </c>
      <c r="AO471" s="2" t="s">
        <v>726</v>
      </c>
      <c r="AQ471" s="2">
        <f t="shared" si="79"/>
        <v>0</v>
      </c>
      <c r="AR471" s="2">
        <f t="shared" si="78"/>
        <v>0</v>
      </c>
      <c r="AT471" s="2">
        <f t="shared" si="80"/>
        <v>0</v>
      </c>
      <c r="AU471" s="2">
        <f t="shared" si="81"/>
        <v>0</v>
      </c>
      <c r="AV471" s="16" t="str">
        <f t="shared" si="82"/>
        <v/>
      </c>
      <c r="AY471" s="2">
        <f t="shared" si="83"/>
        <v>0</v>
      </c>
      <c r="AZ471" s="2">
        <f t="shared" si="84"/>
        <v>0</v>
      </c>
      <c r="BA471" s="2">
        <f t="shared" si="85"/>
        <v>0</v>
      </c>
      <c r="BB471" s="2">
        <f t="shared" si="86"/>
        <v>0</v>
      </c>
      <c r="BC471" s="2">
        <f t="shared" si="87"/>
        <v>0</v>
      </c>
      <c r="BD471" s="2">
        <f t="shared" si="88"/>
        <v>0</v>
      </c>
    </row>
    <row r="472" spans="1:56" ht="15" customHeight="1" x14ac:dyDescent="0.25">
      <c r="A472" s="2" t="s">
        <v>677</v>
      </c>
      <c r="B472" s="2" t="s">
        <v>682</v>
      </c>
      <c r="C472" s="2">
        <v>2017</v>
      </c>
      <c r="D472" s="2">
        <v>271.31400000000002</v>
      </c>
      <c r="E472" s="2">
        <v>97.373999999999995</v>
      </c>
      <c r="F472" s="2" t="s">
        <v>726</v>
      </c>
      <c r="G472" s="2" t="s">
        <v>726</v>
      </c>
      <c r="H472" s="2" t="s">
        <v>726</v>
      </c>
      <c r="I472" s="2">
        <v>458.12074000000001</v>
      </c>
      <c r="J472" s="2" t="s">
        <v>726</v>
      </c>
      <c r="K472" s="2" t="s">
        <v>726</v>
      </c>
      <c r="L472" s="2" t="s">
        <v>726</v>
      </c>
      <c r="M472" s="2">
        <v>24.653739999999999</v>
      </c>
      <c r="N472" s="2" t="s">
        <v>726</v>
      </c>
      <c r="O472" s="2" t="s">
        <v>726</v>
      </c>
      <c r="P472" s="2" t="s">
        <v>726</v>
      </c>
      <c r="Q472" s="2">
        <v>19.946999999999999</v>
      </c>
      <c r="R472" s="2">
        <v>183.34399999999999</v>
      </c>
      <c r="S472" s="2">
        <v>48.975000000000001</v>
      </c>
      <c r="T472" s="2">
        <v>118.182</v>
      </c>
      <c r="U472" s="2" t="s">
        <v>726</v>
      </c>
      <c r="V472" s="2" t="s">
        <v>726</v>
      </c>
      <c r="W472" s="2" t="s">
        <v>8</v>
      </c>
      <c r="X472" s="2" t="s">
        <v>726</v>
      </c>
      <c r="Y472" s="2" t="s">
        <v>726</v>
      </c>
      <c r="Z472" s="2" t="s">
        <v>726</v>
      </c>
      <c r="AA472" s="2" t="s">
        <v>726</v>
      </c>
      <c r="AB472" s="2" t="s">
        <v>726</v>
      </c>
      <c r="AC472" s="2" t="s">
        <v>726</v>
      </c>
      <c r="AD472" s="2" t="s">
        <v>726</v>
      </c>
      <c r="AE472" s="2">
        <v>58.594999999999999</v>
      </c>
      <c r="AF472" s="2" t="s">
        <v>726</v>
      </c>
      <c r="AG472" s="2" t="s">
        <v>726</v>
      </c>
      <c r="AH472" s="2" t="s">
        <v>609</v>
      </c>
      <c r="AI472" s="2" t="s">
        <v>726</v>
      </c>
      <c r="AJ472" s="2">
        <v>4.4240000000000004</v>
      </c>
      <c r="AK472" s="2" t="s">
        <v>726</v>
      </c>
      <c r="AL472" s="2" t="s">
        <v>726</v>
      </c>
      <c r="AM472" s="2" t="s">
        <v>726</v>
      </c>
      <c r="AN472" s="2" t="s">
        <v>726</v>
      </c>
      <c r="AO472" s="2" t="s">
        <v>726</v>
      </c>
      <c r="AQ472" s="2">
        <f t="shared" si="79"/>
        <v>458.12073999999996</v>
      </c>
      <c r="AR472" s="2">
        <f t="shared" si="78"/>
        <v>458.12073999999996</v>
      </c>
      <c r="AT472" s="2">
        <f t="shared" si="80"/>
        <v>271.31400000000002</v>
      </c>
      <c r="AU472" s="2">
        <f t="shared" si="81"/>
        <v>97.373999999999995</v>
      </c>
      <c r="AV472" s="16">
        <f t="shared" si="82"/>
        <v>0.80478347258410532</v>
      </c>
      <c r="AY472" s="2">
        <f t="shared" si="83"/>
        <v>0</v>
      </c>
      <c r="AZ472" s="2">
        <f t="shared" si="84"/>
        <v>0</v>
      </c>
      <c r="BA472" s="2">
        <f t="shared" si="85"/>
        <v>0</v>
      </c>
      <c r="BB472" s="2">
        <f t="shared" si="86"/>
        <v>0</v>
      </c>
      <c r="BC472" s="2">
        <f t="shared" si="87"/>
        <v>0</v>
      </c>
      <c r="BD472" s="2">
        <f t="shared" si="88"/>
        <v>0</v>
      </c>
    </row>
    <row r="473" spans="1:56" ht="15" customHeight="1" x14ac:dyDescent="0.25">
      <c r="A473" s="2" t="s">
        <v>677</v>
      </c>
      <c r="B473" s="2" t="s">
        <v>683</v>
      </c>
      <c r="C473" s="2">
        <v>2017</v>
      </c>
      <c r="D473" s="2">
        <v>183.48599999999999</v>
      </c>
      <c r="E473" s="2">
        <v>91.77</v>
      </c>
      <c r="F473" s="2">
        <v>7.5380000000000003</v>
      </c>
      <c r="G473" s="2" t="s">
        <v>769</v>
      </c>
      <c r="H473" s="2">
        <v>8.4890000000000008</v>
      </c>
      <c r="I473" s="2">
        <v>377.916</v>
      </c>
      <c r="J473" s="2" t="s">
        <v>726</v>
      </c>
      <c r="K473" s="2" t="s">
        <v>726</v>
      </c>
      <c r="L473" s="2" t="s">
        <v>726</v>
      </c>
      <c r="M473" s="2">
        <v>0.12</v>
      </c>
      <c r="N473" s="2" t="s">
        <v>726</v>
      </c>
      <c r="O473" s="2" t="s">
        <v>726</v>
      </c>
      <c r="P473" s="2" t="s">
        <v>726</v>
      </c>
      <c r="Q473" s="2">
        <v>12.788</v>
      </c>
      <c r="R473" s="2">
        <v>120.33</v>
      </c>
      <c r="S473" s="2">
        <v>36.134</v>
      </c>
      <c r="T473" s="2">
        <v>84.317999999999998</v>
      </c>
      <c r="U473" s="2" t="s">
        <v>726</v>
      </c>
      <c r="V473" s="2" t="s">
        <v>726</v>
      </c>
      <c r="W473" s="2" t="s">
        <v>8</v>
      </c>
      <c r="X473" s="2" t="s">
        <v>726</v>
      </c>
      <c r="Y473" s="2" t="s">
        <v>726</v>
      </c>
      <c r="Z473" s="2" t="s">
        <v>726</v>
      </c>
      <c r="AA473" s="2" t="s">
        <v>726</v>
      </c>
      <c r="AB473" s="2" t="s">
        <v>726</v>
      </c>
      <c r="AC473" s="2" t="s">
        <v>726</v>
      </c>
      <c r="AD473" s="2" t="s">
        <v>726</v>
      </c>
      <c r="AE473" s="2">
        <v>43.182000000000002</v>
      </c>
      <c r="AF473" s="2" t="s">
        <v>726</v>
      </c>
      <c r="AG473" s="2" t="s">
        <v>726</v>
      </c>
      <c r="AH473" s="2" t="s">
        <v>609</v>
      </c>
      <c r="AI473" s="2" t="s">
        <v>726</v>
      </c>
      <c r="AJ473" s="2">
        <v>3.26</v>
      </c>
      <c r="AK473" s="2">
        <v>77.784000000000006</v>
      </c>
      <c r="AL473" s="2">
        <v>85.97</v>
      </c>
      <c r="AM473" s="2" t="s">
        <v>726</v>
      </c>
      <c r="AN473" s="2">
        <v>0.04</v>
      </c>
      <c r="AO473" s="2">
        <v>13.99</v>
      </c>
      <c r="AQ473" s="2">
        <f t="shared" si="79"/>
        <v>300.13200000000001</v>
      </c>
      <c r="AR473" s="2">
        <f t="shared" si="78"/>
        <v>377.91600000000005</v>
      </c>
      <c r="AT473" s="2">
        <f t="shared" si="80"/>
        <v>183.48599999999999</v>
      </c>
      <c r="AU473" s="2">
        <f t="shared" si="81"/>
        <v>91.77</v>
      </c>
      <c r="AV473" s="16">
        <f t="shared" si="82"/>
        <v>0.72835233226431251</v>
      </c>
      <c r="AY473" s="2">
        <f t="shared" si="83"/>
        <v>77.784000000000006</v>
      </c>
      <c r="AZ473" s="2">
        <f t="shared" si="84"/>
        <v>66.870904800000005</v>
      </c>
      <c r="BA473" s="2">
        <f t="shared" si="85"/>
        <v>0</v>
      </c>
      <c r="BB473" s="2">
        <f t="shared" si="86"/>
        <v>3.1113600000000005E-2</v>
      </c>
      <c r="BC473" s="2">
        <f t="shared" si="87"/>
        <v>10.881981600000001</v>
      </c>
      <c r="BD473" s="2">
        <f t="shared" si="88"/>
        <v>0</v>
      </c>
    </row>
    <row r="476" spans="1:56" ht="15" customHeight="1" x14ac:dyDescent="0.25">
      <c r="AX476" s="2" t="s">
        <v>1147</v>
      </c>
      <c r="AY476" s="2">
        <f>SUM(AY2:AY475)</f>
        <v>4612.0499999999984</v>
      </c>
      <c r="AZ476" s="2">
        <f t="shared" ref="AZ476:BD476" si="89">SUM(AZ2:AZ475)</f>
        <v>3049.0993043999997</v>
      </c>
      <c r="BA476" s="2">
        <f t="shared" si="89"/>
        <v>1103.1712930000001</v>
      </c>
      <c r="BB476" s="2">
        <f t="shared" si="89"/>
        <v>190.53230859999999</v>
      </c>
      <c r="BC476" s="2">
        <f t="shared" si="89"/>
        <v>83.573093999999998</v>
      </c>
      <c r="BD476" s="2">
        <f t="shared" si="89"/>
        <v>185.67400000000004</v>
      </c>
    </row>
    <row r="478" spans="1:56" ht="15" customHeight="1" x14ac:dyDescent="0.25">
      <c r="AZ478" s="17">
        <f>AZ476/$AY$476</f>
        <v>0.66111583881354297</v>
      </c>
      <c r="BA478" s="17">
        <f t="shared" ref="BA478:BD478" si="90">BA476/$AY$476</f>
        <v>0.23919326394987056</v>
      </c>
      <c r="BB478" s="17">
        <f t="shared" si="90"/>
        <v>4.1311848006851629E-2</v>
      </c>
      <c r="BC478" s="17">
        <f t="shared" si="90"/>
        <v>1.8120595830487533E-2</v>
      </c>
      <c r="BD478" s="17">
        <f t="shared" si="90"/>
        <v>4.0258453399247641E-2</v>
      </c>
    </row>
  </sheetData>
  <autoFilter ref="A1:BD473"/>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483"/>
  <sheetViews>
    <sheetView workbookViewId="0">
      <pane xSplit="2" ySplit="1" topLeftCell="C2" activePane="bottomRight" state="frozen"/>
      <selection pane="topRight"/>
      <selection pane="bottomLeft"/>
      <selection pane="bottomRight"/>
    </sheetView>
  </sheetViews>
  <sheetFormatPr defaultRowHeight="15" x14ac:dyDescent="0.25"/>
  <cols>
    <col min="1" max="1" width="26.28515625" customWidth="1"/>
    <col min="2" max="2" width="27.85546875" customWidth="1"/>
    <col min="3" max="3" width="10.140625" customWidth="1"/>
    <col min="4" max="4" width="20.28515625" customWidth="1"/>
    <col min="38" max="38" width="14.5703125" customWidth="1"/>
    <col min="39" max="39" width="13.5703125" customWidth="1"/>
    <col min="40" max="40" width="18.7109375" customWidth="1"/>
    <col min="42" max="42" width="12.5703125" customWidth="1"/>
    <col min="43" max="43" width="11.5703125" customWidth="1"/>
    <col min="44" max="44" width="12.85546875" customWidth="1"/>
    <col min="46" max="46" width="16.28515625" customWidth="1"/>
    <col min="48" max="48" width="11.85546875" customWidth="1"/>
    <col min="50" max="50" width="10.7109375" customWidth="1"/>
    <col min="53" max="53" width="12.7109375" bestFit="1" customWidth="1"/>
  </cols>
  <sheetData>
    <row r="1" spans="1:53" ht="105.75" thickBot="1" x14ac:dyDescent="0.3">
      <c r="A1" s="3" t="s">
        <v>684</v>
      </c>
      <c r="B1" s="3" t="s">
        <v>1</v>
      </c>
      <c r="C1" s="3" t="s">
        <v>685</v>
      </c>
      <c r="D1" s="3" t="s">
        <v>761</v>
      </c>
      <c r="E1" s="3" t="s">
        <v>762</v>
      </c>
      <c r="F1" s="3" t="s">
        <v>763</v>
      </c>
      <c r="G1" s="3" t="s">
        <v>764</v>
      </c>
      <c r="H1" s="3" t="s">
        <v>765</v>
      </c>
      <c r="I1" s="3" t="s">
        <v>687</v>
      </c>
      <c r="J1" s="3" t="s">
        <v>688</v>
      </c>
      <c r="K1" s="3" t="s">
        <v>689</v>
      </c>
      <c r="L1" s="3" t="s">
        <v>690</v>
      </c>
      <c r="M1" s="3" t="s">
        <v>691</v>
      </c>
      <c r="N1" s="3" t="s">
        <v>692</v>
      </c>
      <c r="O1" s="3" t="s">
        <v>694</v>
      </c>
      <c r="P1" s="3" t="s">
        <v>696</v>
      </c>
      <c r="Q1" s="3" t="s">
        <v>697</v>
      </c>
      <c r="R1" s="3" t="s">
        <v>698</v>
      </c>
      <c r="S1" s="3" t="s">
        <v>699</v>
      </c>
      <c r="T1" s="3" t="s">
        <v>700</v>
      </c>
      <c r="U1" s="3" t="s">
        <v>701</v>
      </c>
      <c r="V1" s="3" t="s">
        <v>702</v>
      </c>
      <c r="W1" s="3" t="s">
        <v>703</v>
      </c>
      <c r="X1" s="3" t="s">
        <v>704</v>
      </c>
      <c r="Y1" s="3" t="s">
        <v>705</v>
      </c>
      <c r="Z1" s="3" t="s">
        <v>706</v>
      </c>
      <c r="AA1" s="3" t="s">
        <v>707</v>
      </c>
      <c r="AB1" s="3" t="s">
        <v>708</v>
      </c>
      <c r="AC1" s="3" t="s">
        <v>709</v>
      </c>
      <c r="AD1" s="3" t="s">
        <v>710</v>
      </c>
      <c r="AE1" s="3" t="s">
        <v>711</v>
      </c>
      <c r="AF1" s="3" t="s">
        <v>715</v>
      </c>
      <c r="AG1" s="3" t="s">
        <v>693</v>
      </c>
      <c r="AH1" s="3" t="s">
        <v>766</v>
      </c>
      <c r="AI1" s="67" t="s">
        <v>1237</v>
      </c>
      <c r="AL1" s="11" t="s">
        <v>1238</v>
      </c>
      <c r="AM1" s="11" t="s">
        <v>1239</v>
      </c>
      <c r="AN1" s="68" t="s">
        <v>1240</v>
      </c>
      <c r="AO1" s="69"/>
      <c r="AP1" s="14" t="s">
        <v>1148</v>
      </c>
      <c r="AQ1" s="14" t="s">
        <v>1149</v>
      </c>
      <c r="AR1" s="69" t="s">
        <v>1241</v>
      </c>
      <c r="AS1" s="69"/>
      <c r="AT1" s="69" t="s">
        <v>1242</v>
      </c>
      <c r="AU1" s="11"/>
      <c r="AV1" s="11" t="s">
        <v>1243</v>
      </c>
      <c r="AX1" t="s">
        <v>1212</v>
      </c>
      <c r="BA1" s="11" t="s">
        <v>1446</v>
      </c>
    </row>
    <row r="2" spans="1:53" x14ac:dyDescent="0.25">
      <c r="A2" s="2" t="s">
        <v>23</v>
      </c>
      <c r="B2" s="2" t="s">
        <v>24</v>
      </c>
      <c r="J2">
        <v>0</v>
      </c>
      <c r="K2">
        <v>0</v>
      </c>
      <c r="L2">
        <v>0</v>
      </c>
      <c r="M2">
        <v>0</v>
      </c>
      <c r="N2">
        <v>0</v>
      </c>
      <c r="O2">
        <v>0</v>
      </c>
      <c r="P2">
        <v>0</v>
      </c>
      <c r="Q2">
        <v>0</v>
      </c>
      <c r="R2">
        <v>0</v>
      </c>
      <c r="S2">
        <v>0</v>
      </c>
      <c r="T2">
        <v>0</v>
      </c>
      <c r="U2">
        <v>0</v>
      </c>
      <c r="V2" t="s">
        <v>313</v>
      </c>
      <c r="W2">
        <v>0</v>
      </c>
      <c r="X2">
        <v>0</v>
      </c>
      <c r="Y2">
        <v>0</v>
      </c>
      <c r="Z2">
        <v>0</v>
      </c>
      <c r="AA2">
        <v>0</v>
      </c>
      <c r="AB2">
        <v>0</v>
      </c>
      <c r="AC2">
        <v>0</v>
      </c>
      <c r="AD2">
        <v>0</v>
      </c>
      <c r="AE2">
        <v>0</v>
      </c>
      <c r="AF2">
        <v>0</v>
      </c>
      <c r="AG2">
        <v>0</v>
      </c>
      <c r="AH2">
        <v>0</v>
      </c>
      <c r="AI2">
        <v>0</v>
      </c>
      <c r="AL2" s="11">
        <f>SUM(J2:U2,W2:AI2)</f>
        <v>0</v>
      </c>
      <c r="AM2">
        <f>AL2-IFERROR(AI2/1,0)</f>
        <v>0</v>
      </c>
      <c r="AN2">
        <f>AM2-IFERROR(AH2/1,0)</f>
        <v>0</v>
      </c>
      <c r="AP2">
        <f>VLOOKUP($B2,Kraftvärmeprod!$B$1:$BX$550,MATCH(AP$1,Kraftvärmeprod!$B$1:$BX$1,0),FALSE)</f>
        <v>0</v>
      </c>
      <c r="AQ2">
        <f>VLOOKUP($B2,Kraftvärmeprod!$B$1:$BX$550,MATCH(AQ$1,Kraftvärmeprod!$B$1:$BX$1,0),FALSE)</f>
        <v>0</v>
      </c>
      <c r="AR2">
        <f>VLOOKUP($B2,Kraftvärmeprod!$B$1:$BX$550,MATCH("Summa tillförd energi exklusive rökgaskondensering",Kraftvärmeprod!$B$1:$BX$1,0),FALSE)</f>
        <v>0</v>
      </c>
      <c r="AT2" s="239" t="str">
        <f>IF(AN2=0,"",AN2/AR2)</f>
        <v/>
      </c>
      <c r="AV2">
        <f>Q2+R2+S2+T2+U2+P2+X2+Y2+Z2+AA2+AB2+AC2+W2</f>
        <v>0</v>
      </c>
      <c r="AX2" t="str">
        <f>VLOOKUP(B2,Totalt!$B$1:$BZ$554,MATCH(AX$1,Totalt!$B$1:$BZ$1,0),FALSE)</f>
        <v>Ja</v>
      </c>
      <c r="BA2" s="239" t="str">
        <f>IFERROR(AP2/(AN2+AI2),"")</f>
        <v/>
      </c>
    </row>
    <row r="3" spans="1:53" x14ac:dyDescent="0.25">
      <c r="A3" s="2" t="s">
        <v>23</v>
      </c>
      <c r="B3" s="2" t="s">
        <v>26</v>
      </c>
      <c r="J3">
        <v>0</v>
      </c>
      <c r="K3">
        <v>0</v>
      </c>
      <c r="L3">
        <v>0</v>
      </c>
      <c r="M3">
        <v>0</v>
      </c>
      <c r="N3">
        <v>0</v>
      </c>
      <c r="O3">
        <v>0</v>
      </c>
      <c r="P3">
        <v>0</v>
      </c>
      <c r="Q3">
        <v>0</v>
      </c>
      <c r="R3">
        <v>0</v>
      </c>
      <c r="S3">
        <v>0</v>
      </c>
      <c r="T3">
        <v>0</v>
      </c>
      <c r="U3">
        <v>0</v>
      </c>
      <c r="V3" t="s">
        <v>313</v>
      </c>
      <c r="W3">
        <v>0</v>
      </c>
      <c r="X3">
        <v>0</v>
      </c>
      <c r="Y3">
        <v>0</v>
      </c>
      <c r="Z3">
        <v>0</v>
      </c>
      <c r="AA3">
        <v>0</v>
      </c>
      <c r="AB3">
        <v>0</v>
      </c>
      <c r="AC3">
        <v>0</v>
      </c>
      <c r="AD3">
        <v>0</v>
      </c>
      <c r="AE3">
        <v>0</v>
      </c>
      <c r="AF3">
        <v>0</v>
      </c>
      <c r="AG3">
        <v>0</v>
      </c>
      <c r="AH3">
        <v>0</v>
      </c>
      <c r="AI3">
        <v>0</v>
      </c>
      <c r="AL3" s="11">
        <f t="shared" ref="AL3:AL66" si="0">SUM(J3:U3,W3:AI3)</f>
        <v>0</v>
      </c>
      <c r="AM3">
        <f t="shared" ref="AM3:AM66" si="1">AL3-IFERROR(AI3/1,0)</f>
        <v>0</v>
      </c>
      <c r="AN3">
        <f t="shared" ref="AN3:AN66" si="2">AM3-IFERROR(AH3/1,0)</f>
        <v>0</v>
      </c>
      <c r="AP3">
        <f>VLOOKUP($B3,Kraftvärmeprod!$B$1:$BX$550,MATCH(AP$1,Kraftvärmeprod!$B$1:$BX$1,0),FALSE)</f>
        <v>0</v>
      </c>
      <c r="AQ3">
        <f>VLOOKUP($B3,Kraftvärmeprod!$B$1:$BX$550,MATCH(AQ$1,Kraftvärmeprod!$B$1:$BX$1,0),FALSE)</f>
        <v>0</v>
      </c>
      <c r="AR3">
        <f>VLOOKUP($B3,Kraftvärmeprod!$B$1:$BX$550,MATCH("Summa tillförd energi exklusive rökgaskondensering",Kraftvärmeprod!$B$1:$BX$1,0),FALSE)</f>
        <v>0</v>
      </c>
      <c r="AT3" s="239" t="str">
        <f t="shared" ref="AT3:AT66" si="3">IF(AN3=0,"",AN3/AR3)</f>
        <v/>
      </c>
      <c r="AV3">
        <f t="shared" ref="AV3:AV66" si="4">Q3+R3+S3+T3+U3+P3+X3+Y3+Z3+AA3+AB3+AC3+W3</f>
        <v>0</v>
      </c>
      <c r="AX3" t="str">
        <f>VLOOKUP(B3,Totalt!$B$1:$BZ$554,MATCH(AX$1,Totalt!$B$1:$BZ$1,0),FALSE)</f>
        <v>Ja</v>
      </c>
      <c r="BA3" s="239" t="str">
        <f t="shared" ref="BA3:BA66" si="5">IFERROR(AP3/(AN3+AI3),"")</f>
        <v/>
      </c>
    </row>
    <row r="4" spans="1:53" x14ac:dyDescent="0.25">
      <c r="A4" s="2" t="s">
        <v>23</v>
      </c>
      <c r="B4" s="2" t="s">
        <v>27</v>
      </c>
      <c r="J4">
        <v>0</v>
      </c>
      <c r="K4">
        <v>0</v>
      </c>
      <c r="L4">
        <v>0</v>
      </c>
      <c r="M4">
        <v>0</v>
      </c>
      <c r="N4">
        <v>0</v>
      </c>
      <c r="O4">
        <v>0</v>
      </c>
      <c r="P4">
        <v>0</v>
      </c>
      <c r="Q4">
        <v>0</v>
      </c>
      <c r="R4">
        <v>0</v>
      </c>
      <c r="S4">
        <v>0</v>
      </c>
      <c r="T4">
        <v>0</v>
      </c>
      <c r="U4">
        <v>0</v>
      </c>
      <c r="V4" t="s">
        <v>313</v>
      </c>
      <c r="W4">
        <v>0</v>
      </c>
      <c r="X4">
        <v>0</v>
      </c>
      <c r="Y4">
        <v>0</v>
      </c>
      <c r="Z4">
        <v>0</v>
      </c>
      <c r="AA4">
        <v>0</v>
      </c>
      <c r="AB4">
        <v>0</v>
      </c>
      <c r="AC4">
        <v>0</v>
      </c>
      <c r="AD4">
        <v>0</v>
      </c>
      <c r="AE4">
        <v>0</v>
      </c>
      <c r="AF4">
        <v>0</v>
      </c>
      <c r="AG4">
        <v>0</v>
      </c>
      <c r="AH4">
        <v>0</v>
      </c>
      <c r="AI4">
        <v>0</v>
      </c>
      <c r="AL4" s="11">
        <f t="shared" si="0"/>
        <v>0</v>
      </c>
      <c r="AM4">
        <f t="shared" si="1"/>
        <v>0</v>
      </c>
      <c r="AN4">
        <f t="shared" si="2"/>
        <v>0</v>
      </c>
      <c r="AP4">
        <f>VLOOKUP($B4,Kraftvärmeprod!$B$1:$BX$550,MATCH(AP$1,Kraftvärmeprod!$B$1:$BX$1,0),FALSE)</f>
        <v>0</v>
      </c>
      <c r="AQ4">
        <f>VLOOKUP($B4,Kraftvärmeprod!$B$1:$BX$550,MATCH(AQ$1,Kraftvärmeprod!$B$1:$BX$1,0),FALSE)</f>
        <v>0</v>
      </c>
      <c r="AR4">
        <f>VLOOKUP($B4,Kraftvärmeprod!$B$1:$BX$550,MATCH("Summa tillförd energi exklusive rökgaskondensering",Kraftvärmeprod!$B$1:$BX$1,0),FALSE)</f>
        <v>0</v>
      </c>
      <c r="AT4" s="239" t="str">
        <f t="shared" si="3"/>
        <v/>
      </c>
      <c r="AV4">
        <f t="shared" si="4"/>
        <v>0</v>
      </c>
      <c r="AX4" t="str">
        <f>VLOOKUP(B4,Totalt!$B$1:$BZ$554,MATCH(AX$1,Totalt!$B$1:$BZ$1,0),FALSE)</f>
        <v>Ja</v>
      </c>
      <c r="BA4" s="239" t="str">
        <f t="shared" si="5"/>
        <v/>
      </c>
    </row>
    <row r="5" spans="1:53" x14ac:dyDescent="0.25">
      <c r="A5" s="2" t="s">
        <v>23</v>
      </c>
      <c r="B5" s="2" t="s">
        <v>28</v>
      </c>
      <c r="J5">
        <v>0</v>
      </c>
      <c r="K5">
        <v>0</v>
      </c>
      <c r="L5">
        <v>0</v>
      </c>
      <c r="M5">
        <v>0</v>
      </c>
      <c r="N5">
        <v>0</v>
      </c>
      <c r="O5">
        <v>0</v>
      </c>
      <c r="P5">
        <v>0</v>
      </c>
      <c r="Q5">
        <v>0</v>
      </c>
      <c r="R5">
        <v>0</v>
      </c>
      <c r="S5">
        <v>0</v>
      </c>
      <c r="T5">
        <v>0</v>
      </c>
      <c r="U5">
        <v>0</v>
      </c>
      <c r="V5" t="s">
        <v>313</v>
      </c>
      <c r="W5">
        <v>0</v>
      </c>
      <c r="X5">
        <v>0</v>
      </c>
      <c r="Y5">
        <v>0</v>
      </c>
      <c r="Z5">
        <v>0</v>
      </c>
      <c r="AA5">
        <v>0</v>
      </c>
      <c r="AB5">
        <v>0</v>
      </c>
      <c r="AC5">
        <v>0</v>
      </c>
      <c r="AD5">
        <v>0</v>
      </c>
      <c r="AE5">
        <v>0</v>
      </c>
      <c r="AF5">
        <v>0</v>
      </c>
      <c r="AG5">
        <v>0</v>
      </c>
      <c r="AH5">
        <v>0</v>
      </c>
      <c r="AI5">
        <v>0</v>
      </c>
      <c r="AL5" s="11">
        <f t="shared" si="0"/>
        <v>0</v>
      </c>
      <c r="AM5">
        <f t="shared" si="1"/>
        <v>0</v>
      </c>
      <c r="AN5">
        <f t="shared" si="2"/>
        <v>0</v>
      </c>
      <c r="AP5">
        <f>VLOOKUP($B5,Kraftvärmeprod!$B$1:$BX$550,MATCH(AP$1,Kraftvärmeprod!$B$1:$BX$1,0),FALSE)</f>
        <v>0</v>
      </c>
      <c r="AQ5">
        <f>VLOOKUP($B5,Kraftvärmeprod!$B$1:$BX$550,MATCH(AQ$1,Kraftvärmeprod!$B$1:$BX$1,0),FALSE)</f>
        <v>0</v>
      </c>
      <c r="AR5">
        <f>VLOOKUP($B5,Kraftvärmeprod!$B$1:$BX$550,MATCH("Summa tillförd energi exklusive rökgaskondensering",Kraftvärmeprod!$B$1:$BX$1,0),FALSE)</f>
        <v>0</v>
      </c>
      <c r="AT5" s="239" t="str">
        <f t="shared" si="3"/>
        <v/>
      </c>
      <c r="AV5">
        <f t="shared" si="4"/>
        <v>0</v>
      </c>
      <c r="AX5" t="str">
        <f>VLOOKUP(B5,Totalt!$B$1:$BZ$554,MATCH(AX$1,Totalt!$B$1:$BZ$1,0),FALSE)</f>
        <v>Ja</v>
      </c>
      <c r="BA5" s="239" t="str">
        <f t="shared" si="5"/>
        <v/>
      </c>
    </row>
    <row r="6" spans="1:53" x14ac:dyDescent="0.25">
      <c r="A6" s="2" t="s">
        <v>23</v>
      </c>
      <c r="B6" s="2" t="s">
        <v>29</v>
      </c>
      <c r="J6">
        <v>0</v>
      </c>
      <c r="K6">
        <v>0</v>
      </c>
      <c r="L6">
        <v>0</v>
      </c>
      <c r="M6">
        <v>0</v>
      </c>
      <c r="N6">
        <v>0</v>
      </c>
      <c r="O6">
        <v>0</v>
      </c>
      <c r="P6">
        <v>0</v>
      </c>
      <c r="Q6">
        <v>0</v>
      </c>
      <c r="R6">
        <v>0</v>
      </c>
      <c r="S6">
        <v>0</v>
      </c>
      <c r="T6">
        <v>0</v>
      </c>
      <c r="U6">
        <v>0</v>
      </c>
      <c r="V6" t="s">
        <v>313</v>
      </c>
      <c r="W6">
        <v>0</v>
      </c>
      <c r="X6">
        <v>0</v>
      </c>
      <c r="Y6">
        <v>0</v>
      </c>
      <c r="Z6">
        <v>0</v>
      </c>
      <c r="AA6">
        <v>0</v>
      </c>
      <c r="AB6">
        <v>0</v>
      </c>
      <c r="AC6">
        <v>0</v>
      </c>
      <c r="AD6">
        <v>0</v>
      </c>
      <c r="AE6">
        <v>0</v>
      </c>
      <c r="AF6">
        <v>0</v>
      </c>
      <c r="AG6">
        <v>0</v>
      </c>
      <c r="AH6">
        <v>0</v>
      </c>
      <c r="AI6">
        <v>0</v>
      </c>
      <c r="AL6" s="11">
        <f t="shared" si="0"/>
        <v>0</v>
      </c>
      <c r="AM6">
        <f t="shared" si="1"/>
        <v>0</v>
      </c>
      <c r="AN6">
        <f t="shared" si="2"/>
        <v>0</v>
      </c>
      <c r="AP6">
        <f>VLOOKUP($B6,Kraftvärmeprod!$B$1:$BX$550,MATCH(AP$1,Kraftvärmeprod!$B$1:$BX$1,0),FALSE)</f>
        <v>0</v>
      </c>
      <c r="AQ6">
        <f>VLOOKUP($B6,Kraftvärmeprod!$B$1:$BX$550,MATCH(AQ$1,Kraftvärmeprod!$B$1:$BX$1,0),FALSE)</f>
        <v>0</v>
      </c>
      <c r="AR6">
        <f>VLOOKUP($B6,Kraftvärmeprod!$B$1:$BX$550,MATCH("Summa tillförd energi exklusive rökgaskondensering",Kraftvärmeprod!$B$1:$BX$1,0),FALSE)</f>
        <v>0</v>
      </c>
      <c r="AT6" s="239" t="str">
        <f t="shared" si="3"/>
        <v/>
      </c>
      <c r="AV6">
        <f t="shared" si="4"/>
        <v>0</v>
      </c>
      <c r="AX6" t="str">
        <f>VLOOKUP(B6,Totalt!$B$1:$BZ$554,MATCH(AX$1,Totalt!$B$1:$BZ$1,0),FALSE)</f>
        <v>Ja</v>
      </c>
      <c r="BA6" s="239" t="str">
        <f t="shared" si="5"/>
        <v/>
      </c>
    </row>
    <row r="7" spans="1:53" x14ac:dyDescent="0.25">
      <c r="A7" s="2" t="s">
        <v>23</v>
      </c>
      <c r="B7" s="2" t="s">
        <v>30</v>
      </c>
      <c r="J7">
        <v>0</v>
      </c>
      <c r="K7">
        <v>0</v>
      </c>
      <c r="L7">
        <v>0</v>
      </c>
      <c r="M7">
        <v>0</v>
      </c>
      <c r="N7">
        <v>0</v>
      </c>
      <c r="O7">
        <v>0</v>
      </c>
      <c r="P7">
        <v>0</v>
      </c>
      <c r="Q7">
        <v>0</v>
      </c>
      <c r="R7">
        <v>0</v>
      </c>
      <c r="S7">
        <v>0</v>
      </c>
      <c r="T7">
        <v>0</v>
      </c>
      <c r="U7">
        <v>0</v>
      </c>
      <c r="V7" t="s">
        <v>313</v>
      </c>
      <c r="W7">
        <v>0</v>
      </c>
      <c r="X7">
        <v>0</v>
      </c>
      <c r="Y7">
        <v>0</v>
      </c>
      <c r="Z7">
        <v>0</v>
      </c>
      <c r="AA7">
        <v>0</v>
      </c>
      <c r="AB7">
        <v>0</v>
      </c>
      <c r="AC7">
        <v>0</v>
      </c>
      <c r="AD7">
        <v>0</v>
      </c>
      <c r="AE7">
        <v>0</v>
      </c>
      <c r="AF7">
        <v>0</v>
      </c>
      <c r="AG7">
        <v>0</v>
      </c>
      <c r="AH7">
        <v>0</v>
      </c>
      <c r="AI7">
        <v>0</v>
      </c>
      <c r="AL7" s="11">
        <f t="shared" si="0"/>
        <v>0</v>
      </c>
      <c r="AM7">
        <f t="shared" si="1"/>
        <v>0</v>
      </c>
      <c r="AN7">
        <f t="shared" si="2"/>
        <v>0</v>
      </c>
      <c r="AP7">
        <f>VLOOKUP($B7,Kraftvärmeprod!$B$1:$BX$550,MATCH(AP$1,Kraftvärmeprod!$B$1:$BX$1,0),FALSE)</f>
        <v>0</v>
      </c>
      <c r="AQ7">
        <f>VLOOKUP($B7,Kraftvärmeprod!$B$1:$BX$550,MATCH(AQ$1,Kraftvärmeprod!$B$1:$BX$1,0),FALSE)</f>
        <v>0</v>
      </c>
      <c r="AR7">
        <f>VLOOKUP($B7,Kraftvärmeprod!$B$1:$BX$550,MATCH("Summa tillförd energi exklusive rökgaskondensering",Kraftvärmeprod!$B$1:$BX$1,0),FALSE)</f>
        <v>0</v>
      </c>
      <c r="AT7" s="239" t="str">
        <f t="shared" si="3"/>
        <v/>
      </c>
      <c r="AV7">
        <f t="shared" si="4"/>
        <v>0</v>
      </c>
      <c r="AX7" t="str">
        <f>VLOOKUP(B7,Totalt!$B$1:$BZ$554,MATCH(AX$1,Totalt!$B$1:$BZ$1,0),FALSE)</f>
        <v>Ja</v>
      </c>
      <c r="BA7" s="239" t="str">
        <f t="shared" si="5"/>
        <v/>
      </c>
    </row>
    <row r="8" spans="1:53" x14ac:dyDescent="0.25">
      <c r="A8" s="2" t="s">
        <v>23</v>
      </c>
      <c r="B8" s="2" t="s">
        <v>31</v>
      </c>
      <c r="J8">
        <v>0</v>
      </c>
      <c r="K8">
        <v>0</v>
      </c>
      <c r="L8">
        <v>0</v>
      </c>
      <c r="M8">
        <v>0</v>
      </c>
      <c r="N8">
        <v>0</v>
      </c>
      <c r="O8">
        <v>0</v>
      </c>
      <c r="P8">
        <v>0</v>
      </c>
      <c r="Q8">
        <v>0</v>
      </c>
      <c r="R8">
        <v>0</v>
      </c>
      <c r="S8">
        <v>0</v>
      </c>
      <c r="T8">
        <v>0</v>
      </c>
      <c r="U8">
        <v>0</v>
      </c>
      <c r="V8" t="s">
        <v>313</v>
      </c>
      <c r="W8">
        <v>0</v>
      </c>
      <c r="X8">
        <v>0</v>
      </c>
      <c r="Y8">
        <v>0</v>
      </c>
      <c r="Z8">
        <v>0</v>
      </c>
      <c r="AA8">
        <v>0</v>
      </c>
      <c r="AB8">
        <v>0</v>
      </c>
      <c r="AC8">
        <v>0</v>
      </c>
      <c r="AD8">
        <v>0</v>
      </c>
      <c r="AE8">
        <v>0</v>
      </c>
      <c r="AF8">
        <v>0</v>
      </c>
      <c r="AG8">
        <v>0</v>
      </c>
      <c r="AH8">
        <v>0</v>
      </c>
      <c r="AI8">
        <v>0</v>
      </c>
      <c r="AL8" s="11">
        <f t="shared" si="0"/>
        <v>0</v>
      </c>
      <c r="AM8">
        <f t="shared" si="1"/>
        <v>0</v>
      </c>
      <c r="AN8">
        <f t="shared" si="2"/>
        <v>0</v>
      </c>
      <c r="AP8">
        <f>VLOOKUP($B8,Kraftvärmeprod!$B$1:$BX$550,MATCH(AP$1,Kraftvärmeprod!$B$1:$BX$1,0),FALSE)</f>
        <v>0</v>
      </c>
      <c r="AQ8">
        <f>VLOOKUP($B8,Kraftvärmeprod!$B$1:$BX$550,MATCH(AQ$1,Kraftvärmeprod!$B$1:$BX$1,0),FALSE)</f>
        <v>0</v>
      </c>
      <c r="AR8">
        <f>VLOOKUP($B8,Kraftvärmeprod!$B$1:$BX$550,MATCH("Summa tillförd energi exklusive rökgaskondensering",Kraftvärmeprod!$B$1:$BX$1,0),FALSE)</f>
        <v>0</v>
      </c>
      <c r="AT8" s="239" t="str">
        <f t="shared" si="3"/>
        <v/>
      </c>
      <c r="AV8">
        <f t="shared" si="4"/>
        <v>0</v>
      </c>
      <c r="AX8" t="str">
        <f>VLOOKUP(B8,Totalt!$B$1:$BZ$554,MATCH(AX$1,Totalt!$B$1:$BZ$1,0),FALSE)</f>
        <v>Ja</v>
      </c>
      <c r="BA8" s="239" t="str">
        <f t="shared" si="5"/>
        <v/>
      </c>
    </row>
    <row r="9" spans="1:53" x14ac:dyDescent="0.25">
      <c r="A9" s="2" t="s">
        <v>23</v>
      </c>
      <c r="B9" s="2" t="s">
        <v>32</v>
      </c>
      <c r="J9">
        <v>0</v>
      </c>
      <c r="K9">
        <v>0</v>
      </c>
      <c r="L9">
        <v>0</v>
      </c>
      <c r="M9">
        <v>0</v>
      </c>
      <c r="N9">
        <v>0</v>
      </c>
      <c r="O9">
        <v>0</v>
      </c>
      <c r="P9">
        <v>0</v>
      </c>
      <c r="Q9">
        <v>0</v>
      </c>
      <c r="R9">
        <v>0</v>
      </c>
      <c r="S9">
        <v>0</v>
      </c>
      <c r="T9">
        <v>0</v>
      </c>
      <c r="U9">
        <v>0</v>
      </c>
      <c r="V9" t="s">
        <v>313</v>
      </c>
      <c r="W9">
        <v>0</v>
      </c>
      <c r="X9">
        <v>0</v>
      </c>
      <c r="Y9">
        <v>0</v>
      </c>
      <c r="Z9">
        <v>0</v>
      </c>
      <c r="AA9">
        <v>0</v>
      </c>
      <c r="AB9">
        <v>0</v>
      </c>
      <c r="AC9">
        <v>0</v>
      </c>
      <c r="AD9">
        <v>0</v>
      </c>
      <c r="AE9">
        <v>0</v>
      </c>
      <c r="AF9">
        <v>0</v>
      </c>
      <c r="AG9">
        <v>0</v>
      </c>
      <c r="AH9">
        <v>0</v>
      </c>
      <c r="AI9">
        <v>0</v>
      </c>
      <c r="AL9" s="11">
        <f t="shared" si="0"/>
        <v>0</v>
      </c>
      <c r="AM9">
        <f t="shared" si="1"/>
        <v>0</v>
      </c>
      <c r="AN9">
        <f t="shared" si="2"/>
        <v>0</v>
      </c>
      <c r="AP9">
        <f>VLOOKUP($B9,Kraftvärmeprod!$B$1:$BX$550,MATCH(AP$1,Kraftvärmeprod!$B$1:$BX$1,0),FALSE)</f>
        <v>0</v>
      </c>
      <c r="AQ9">
        <f>VLOOKUP($B9,Kraftvärmeprod!$B$1:$BX$550,MATCH(AQ$1,Kraftvärmeprod!$B$1:$BX$1,0),FALSE)</f>
        <v>0</v>
      </c>
      <c r="AR9">
        <f>VLOOKUP($B9,Kraftvärmeprod!$B$1:$BX$550,MATCH("Summa tillförd energi exklusive rökgaskondensering",Kraftvärmeprod!$B$1:$BX$1,0),FALSE)</f>
        <v>0</v>
      </c>
      <c r="AT9" s="239" t="str">
        <f t="shared" si="3"/>
        <v/>
      </c>
      <c r="AV9">
        <f t="shared" si="4"/>
        <v>0</v>
      </c>
      <c r="AX9" t="str">
        <f>VLOOKUP(B9,Totalt!$B$1:$BZ$554,MATCH(AX$1,Totalt!$B$1:$BZ$1,0),FALSE)</f>
        <v>Ja</v>
      </c>
      <c r="BA9" s="239" t="str">
        <f t="shared" si="5"/>
        <v/>
      </c>
    </row>
    <row r="10" spans="1:53" x14ac:dyDescent="0.25">
      <c r="A10" s="2" t="s">
        <v>33</v>
      </c>
      <c r="B10" s="2" t="s">
        <v>34</v>
      </c>
      <c r="J10">
        <v>0</v>
      </c>
      <c r="K10">
        <v>0</v>
      </c>
      <c r="L10">
        <v>0</v>
      </c>
      <c r="M10">
        <v>0</v>
      </c>
      <c r="N10">
        <v>0</v>
      </c>
      <c r="O10">
        <v>0</v>
      </c>
      <c r="P10">
        <v>0</v>
      </c>
      <c r="Q10">
        <v>0</v>
      </c>
      <c r="R10">
        <v>0</v>
      </c>
      <c r="S10">
        <v>0</v>
      </c>
      <c r="T10">
        <v>0</v>
      </c>
      <c r="U10">
        <v>0</v>
      </c>
      <c r="V10" t="s">
        <v>313</v>
      </c>
      <c r="W10">
        <v>0</v>
      </c>
      <c r="X10">
        <v>0</v>
      </c>
      <c r="Y10">
        <v>0</v>
      </c>
      <c r="Z10">
        <v>0</v>
      </c>
      <c r="AA10">
        <v>0</v>
      </c>
      <c r="AB10">
        <v>0</v>
      </c>
      <c r="AC10">
        <v>0</v>
      </c>
      <c r="AD10">
        <v>0</v>
      </c>
      <c r="AE10">
        <v>0</v>
      </c>
      <c r="AF10">
        <v>0</v>
      </c>
      <c r="AG10">
        <v>0</v>
      </c>
      <c r="AH10">
        <v>0</v>
      </c>
      <c r="AI10">
        <v>0</v>
      </c>
      <c r="AL10" s="11">
        <f t="shared" si="0"/>
        <v>0</v>
      </c>
      <c r="AM10">
        <f t="shared" si="1"/>
        <v>0</v>
      </c>
      <c r="AN10">
        <f t="shared" si="2"/>
        <v>0</v>
      </c>
      <c r="AP10">
        <f>VLOOKUP($B10,Kraftvärmeprod!$B$1:$BX$550,MATCH(AP$1,Kraftvärmeprod!$B$1:$BX$1,0),FALSE)</f>
        <v>0</v>
      </c>
      <c r="AQ10">
        <f>VLOOKUP($B10,Kraftvärmeprod!$B$1:$BX$550,MATCH(AQ$1,Kraftvärmeprod!$B$1:$BX$1,0),FALSE)</f>
        <v>0</v>
      </c>
      <c r="AR10">
        <f>VLOOKUP($B10,Kraftvärmeprod!$B$1:$BX$550,MATCH("Summa tillförd energi exklusive rökgaskondensering",Kraftvärmeprod!$B$1:$BX$1,0),FALSE)</f>
        <v>0</v>
      </c>
      <c r="AT10" s="239" t="str">
        <f t="shared" si="3"/>
        <v/>
      </c>
      <c r="AV10">
        <f t="shared" si="4"/>
        <v>0</v>
      </c>
      <c r="AX10" t="str">
        <f>VLOOKUP(B10,Totalt!$B$1:$BZ$554,MATCH(AX$1,Totalt!$B$1:$BZ$1,0),FALSE)</f>
        <v>Ja</v>
      </c>
      <c r="BA10" s="239" t="str">
        <f t="shared" si="5"/>
        <v/>
      </c>
    </row>
    <row r="11" spans="1:53" x14ac:dyDescent="0.25">
      <c r="A11" s="2" t="s">
        <v>33</v>
      </c>
      <c r="B11" s="2" t="s">
        <v>35</v>
      </c>
      <c r="J11">
        <v>0</v>
      </c>
      <c r="K11">
        <v>0</v>
      </c>
      <c r="L11">
        <v>0</v>
      </c>
      <c r="M11">
        <v>0</v>
      </c>
      <c r="N11">
        <v>0</v>
      </c>
      <c r="O11">
        <v>0</v>
      </c>
      <c r="P11">
        <v>0</v>
      </c>
      <c r="Q11">
        <v>0</v>
      </c>
      <c r="R11">
        <v>0</v>
      </c>
      <c r="S11">
        <v>0</v>
      </c>
      <c r="T11">
        <v>0</v>
      </c>
      <c r="U11">
        <v>0</v>
      </c>
      <c r="V11" t="s">
        <v>313</v>
      </c>
      <c r="W11">
        <v>0</v>
      </c>
      <c r="X11">
        <v>0</v>
      </c>
      <c r="Y11">
        <v>0</v>
      </c>
      <c r="Z11">
        <v>0</v>
      </c>
      <c r="AA11">
        <v>0</v>
      </c>
      <c r="AB11">
        <v>0</v>
      </c>
      <c r="AC11">
        <v>0</v>
      </c>
      <c r="AD11">
        <v>0</v>
      </c>
      <c r="AE11">
        <v>0</v>
      </c>
      <c r="AF11">
        <v>0</v>
      </c>
      <c r="AG11">
        <v>0</v>
      </c>
      <c r="AH11">
        <v>0</v>
      </c>
      <c r="AI11">
        <v>0</v>
      </c>
      <c r="AL11" s="11">
        <f t="shared" si="0"/>
        <v>0</v>
      </c>
      <c r="AM11">
        <f t="shared" si="1"/>
        <v>0</v>
      </c>
      <c r="AN11">
        <f t="shared" si="2"/>
        <v>0</v>
      </c>
      <c r="AP11">
        <f>VLOOKUP($B11,Kraftvärmeprod!$B$1:$BX$550,MATCH(AP$1,Kraftvärmeprod!$B$1:$BX$1,0),FALSE)</f>
        <v>0</v>
      </c>
      <c r="AQ11">
        <f>VLOOKUP($B11,Kraftvärmeprod!$B$1:$BX$550,MATCH(AQ$1,Kraftvärmeprod!$B$1:$BX$1,0),FALSE)</f>
        <v>0</v>
      </c>
      <c r="AR11">
        <f>VLOOKUP($B11,Kraftvärmeprod!$B$1:$BX$550,MATCH("Summa tillförd energi exklusive rökgaskondensering",Kraftvärmeprod!$B$1:$BX$1,0),FALSE)</f>
        <v>0</v>
      </c>
      <c r="AT11" s="239" t="str">
        <f t="shared" si="3"/>
        <v/>
      </c>
      <c r="AV11">
        <f t="shared" si="4"/>
        <v>0</v>
      </c>
      <c r="AX11" t="str">
        <f>VLOOKUP(B11,Totalt!$B$1:$BZ$554,MATCH(AX$1,Totalt!$B$1:$BZ$1,0),FALSE)</f>
        <v>Ja</v>
      </c>
      <c r="BA11" s="239" t="str">
        <f t="shared" si="5"/>
        <v/>
      </c>
    </row>
    <row r="12" spans="1:53" x14ac:dyDescent="0.25">
      <c r="A12" s="2" t="s">
        <v>33</v>
      </c>
      <c r="B12" s="2" t="s">
        <v>36</v>
      </c>
      <c r="J12">
        <v>0</v>
      </c>
      <c r="K12">
        <v>0.31314500000000001</v>
      </c>
      <c r="L12">
        <v>0</v>
      </c>
      <c r="M12">
        <v>0</v>
      </c>
      <c r="N12">
        <v>0</v>
      </c>
      <c r="O12">
        <v>0</v>
      </c>
      <c r="P12">
        <v>87.498900000000006</v>
      </c>
      <c r="Q12">
        <v>29.9009</v>
      </c>
      <c r="R12">
        <v>0</v>
      </c>
      <c r="S12">
        <v>19.891400000000001</v>
      </c>
      <c r="T12">
        <v>0</v>
      </c>
      <c r="U12">
        <v>0</v>
      </c>
      <c r="V12" t="s">
        <v>313</v>
      </c>
      <c r="W12">
        <v>0</v>
      </c>
      <c r="X12">
        <v>0</v>
      </c>
      <c r="Y12">
        <v>0</v>
      </c>
      <c r="Z12">
        <v>12.571400000000001</v>
      </c>
      <c r="AA12">
        <v>0</v>
      </c>
      <c r="AB12">
        <v>0</v>
      </c>
      <c r="AC12">
        <v>0</v>
      </c>
      <c r="AD12">
        <v>7.6315400000000002</v>
      </c>
      <c r="AE12">
        <v>0</v>
      </c>
      <c r="AF12">
        <v>0</v>
      </c>
      <c r="AG12">
        <v>0</v>
      </c>
      <c r="AH12">
        <v>50.877000000000002</v>
      </c>
      <c r="AI12">
        <v>6.7660299999999998</v>
      </c>
      <c r="AL12" s="11">
        <f t="shared" si="0"/>
        <v>215.45031500000005</v>
      </c>
      <c r="AM12">
        <f t="shared" si="1"/>
        <v>208.68428500000005</v>
      </c>
      <c r="AN12">
        <f t="shared" si="2"/>
        <v>157.80728500000004</v>
      </c>
      <c r="AP12">
        <f>VLOOKUP($B12,Kraftvärmeprod!$B$1:$BX$550,MATCH(AP$1,Kraftvärmeprod!$B$1:$BX$1,0),FALSE)</f>
        <v>239.41200000000001</v>
      </c>
      <c r="AQ12">
        <f>VLOOKUP($B12,Kraftvärmeprod!$B$1:$BX$550,MATCH(AQ$1,Kraftvärmeprod!$B$1:$BX$1,0),FALSE)</f>
        <v>65.334999999999994</v>
      </c>
      <c r="AR12">
        <f>VLOOKUP($B12,Kraftvärmeprod!$B$1:$BX$550,MATCH("Summa tillförd energi exklusive rökgaskondensering",Kraftvärmeprod!$B$1:$BX$1,0),FALSE)</f>
        <v>269.15299999999996</v>
      </c>
      <c r="AT12" s="239">
        <f t="shared" si="3"/>
        <v>0.58631070432059107</v>
      </c>
      <c r="AV12">
        <f t="shared" si="4"/>
        <v>149.86260000000001</v>
      </c>
      <c r="AX12" t="str">
        <f>VLOOKUP(B12,Totalt!$B$1:$BZ$554,MATCH(AX$1,Totalt!$B$1:$BZ$1,0),FALSE)</f>
        <v>Ja</v>
      </c>
      <c r="BA12" s="239">
        <f t="shared" si="5"/>
        <v>1.4547437414139708</v>
      </c>
    </row>
    <row r="13" spans="1:53" x14ac:dyDescent="0.25">
      <c r="A13" s="2" t="s">
        <v>33</v>
      </c>
      <c r="B13" s="2" t="s">
        <v>37</v>
      </c>
      <c r="J13">
        <v>0</v>
      </c>
      <c r="K13">
        <v>0</v>
      </c>
      <c r="L13">
        <v>0</v>
      </c>
      <c r="M13">
        <v>0</v>
      </c>
      <c r="N13">
        <v>0</v>
      </c>
      <c r="O13">
        <v>0</v>
      </c>
      <c r="P13">
        <v>0</v>
      </c>
      <c r="Q13">
        <v>0</v>
      </c>
      <c r="R13">
        <v>0</v>
      </c>
      <c r="S13">
        <v>0</v>
      </c>
      <c r="T13">
        <v>0</v>
      </c>
      <c r="U13">
        <v>0</v>
      </c>
      <c r="V13" t="s">
        <v>313</v>
      </c>
      <c r="W13">
        <v>0</v>
      </c>
      <c r="X13">
        <v>0</v>
      </c>
      <c r="Y13">
        <v>0</v>
      </c>
      <c r="Z13">
        <v>0</v>
      </c>
      <c r="AA13">
        <v>0</v>
      </c>
      <c r="AB13">
        <v>0</v>
      </c>
      <c r="AC13">
        <v>0</v>
      </c>
      <c r="AD13">
        <v>0</v>
      </c>
      <c r="AE13">
        <v>0</v>
      </c>
      <c r="AF13">
        <v>0</v>
      </c>
      <c r="AG13">
        <v>0</v>
      </c>
      <c r="AH13">
        <v>0</v>
      </c>
      <c r="AI13">
        <v>0</v>
      </c>
      <c r="AL13" s="11">
        <f t="shared" si="0"/>
        <v>0</v>
      </c>
      <c r="AM13">
        <f t="shared" si="1"/>
        <v>0</v>
      </c>
      <c r="AN13">
        <f t="shared" si="2"/>
        <v>0</v>
      </c>
      <c r="AP13">
        <f>VLOOKUP($B13,Kraftvärmeprod!$B$1:$BX$550,MATCH(AP$1,Kraftvärmeprod!$B$1:$BX$1,0),FALSE)</f>
        <v>0</v>
      </c>
      <c r="AQ13">
        <f>VLOOKUP($B13,Kraftvärmeprod!$B$1:$BX$550,MATCH(AQ$1,Kraftvärmeprod!$B$1:$BX$1,0),FALSE)</f>
        <v>0</v>
      </c>
      <c r="AR13">
        <f>VLOOKUP($B13,Kraftvärmeprod!$B$1:$BX$550,MATCH("Summa tillförd energi exklusive rökgaskondensering",Kraftvärmeprod!$B$1:$BX$1,0),FALSE)</f>
        <v>0</v>
      </c>
      <c r="AT13" s="239" t="str">
        <f t="shared" si="3"/>
        <v/>
      </c>
      <c r="AV13">
        <f t="shared" si="4"/>
        <v>0</v>
      </c>
      <c r="AX13" t="str">
        <f>VLOOKUP(B13,Totalt!$B$1:$BZ$554,MATCH(AX$1,Totalt!$B$1:$BZ$1,0),FALSE)</f>
        <v>Ja</v>
      </c>
      <c r="BA13" s="239" t="str">
        <f t="shared" si="5"/>
        <v/>
      </c>
    </row>
    <row r="14" spans="1:53" x14ac:dyDescent="0.25">
      <c r="A14" s="2" t="s">
        <v>33</v>
      </c>
      <c r="B14" s="2" t="s">
        <v>38</v>
      </c>
      <c r="J14">
        <v>0</v>
      </c>
      <c r="K14">
        <v>0</v>
      </c>
      <c r="L14">
        <v>0</v>
      </c>
      <c r="M14">
        <v>0</v>
      </c>
      <c r="N14">
        <v>0</v>
      </c>
      <c r="O14">
        <v>0</v>
      </c>
      <c r="P14">
        <v>0</v>
      </c>
      <c r="Q14">
        <v>0</v>
      </c>
      <c r="R14">
        <v>0</v>
      </c>
      <c r="S14">
        <v>0</v>
      </c>
      <c r="T14">
        <v>0</v>
      </c>
      <c r="U14">
        <v>0</v>
      </c>
      <c r="V14" t="s">
        <v>313</v>
      </c>
      <c r="W14">
        <v>0</v>
      </c>
      <c r="X14">
        <v>0</v>
      </c>
      <c r="Y14">
        <v>0</v>
      </c>
      <c r="Z14">
        <v>0</v>
      </c>
      <c r="AA14">
        <v>0</v>
      </c>
      <c r="AB14">
        <v>0</v>
      </c>
      <c r="AC14">
        <v>0</v>
      </c>
      <c r="AD14">
        <v>0</v>
      </c>
      <c r="AE14">
        <v>0</v>
      </c>
      <c r="AF14">
        <v>0</v>
      </c>
      <c r="AG14">
        <v>0</v>
      </c>
      <c r="AH14">
        <v>0</v>
      </c>
      <c r="AI14">
        <v>0</v>
      </c>
      <c r="AL14" s="11">
        <f t="shared" si="0"/>
        <v>0</v>
      </c>
      <c r="AM14">
        <f t="shared" si="1"/>
        <v>0</v>
      </c>
      <c r="AN14">
        <f t="shared" si="2"/>
        <v>0</v>
      </c>
      <c r="AP14">
        <f>VLOOKUP($B14,Kraftvärmeprod!$B$1:$BX$550,MATCH(AP$1,Kraftvärmeprod!$B$1:$BX$1,0),FALSE)</f>
        <v>0</v>
      </c>
      <c r="AQ14">
        <f>VLOOKUP($B14,Kraftvärmeprod!$B$1:$BX$550,MATCH(AQ$1,Kraftvärmeprod!$B$1:$BX$1,0),FALSE)</f>
        <v>0</v>
      </c>
      <c r="AR14">
        <f>VLOOKUP($B14,Kraftvärmeprod!$B$1:$BX$550,MATCH("Summa tillförd energi exklusive rökgaskondensering",Kraftvärmeprod!$B$1:$BX$1,0),FALSE)</f>
        <v>0</v>
      </c>
      <c r="AT14" s="239" t="str">
        <f t="shared" si="3"/>
        <v/>
      </c>
      <c r="AV14">
        <f t="shared" si="4"/>
        <v>0</v>
      </c>
      <c r="AX14" t="str">
        <f>VLOOKUP(B14,Totalt!$B$1:$BZ$554,MATCH(AX$1,Totalt!$B$1:$BZ$1,0),FALSE)</f>
        <v>Ja</v>
      </c>
      <c r="BA14" s="239" t="str">
        <f t="shared" si="5"/>
        <v/>
      </c>
    </row>
    <row r="15" spans="1:53" x14ac:dyDescent="0.25">
      <c r="A15" s="2" t="s">
        <v>39</v>
      </c>
      <c r="B15" s="2" t="s">
        <v>40</v>
      </c>
      <c r="J15">
        <v>0</v>
      </c>
      <c r="K15">
        <v>0</v>
      </c>
      <c r="L15">
        <v>0</v>
      </c>
      <c r="M15">
        <v>0</v>
      </c>
      <c r="N15">
        <v>0</v>
      </c>
      <c r="O15">
        <v>0</v>
      </c>
      <c r="P15">
        <v>0</v>
      </c>
      <c r="Q15">
        <v>0</v>
      </c>
      <c r="R15">
        <v>0</v>
      </c>
      <c r="S15">
        <v>0</v>
      </c>
      <c r="T15">
        <v>0</v>
      </c>
      <c r="U15">
        <v>0</v>
      </c>
      <c r="V15" t="s">
        <v>313</v>
      </c>
      <c r="W15">
        <v>0</v>
      </c>
      <c r="X15">
        <v>0</v>
      </c>
      <c r="Y15">
        <v>0</v>
      </c>
      <c r="Z15">
        <v>0</v>
      </c>
      <c r="AA15">
        <v>0</v>
      </c>
      <c r="AB15">
        <v>0</v>
      </c>
      <c r="AC15">
        <v>0</v>
      </c>
      <c r="AD15">
        <v>0</v>
      </c>
      <c r="AE15">
        <v>0</v>
      </c>
      <c r="AF15">
        <v>0</v>
      </c>
      <c r="AG15">
        <v>0</v>
      </c>
      <c r="AH15">
        <v>0</v>
      </c>
      <c r="AI15">
        <v>0</v>
      </c>
      <c r="AL15" s="11">
        <f t="shared" si="0"/>
        <v>0</v>
      </c>
      <c r="AM15">
        <f t="shared" si="1"/>
        <v>0</v>
      </c>
      <c r="AN15">
        <f t="shared" si="2"/>
        <v>0</v>
      </c>
      <c r="AP15">
        <f>VLOOKUP($B15,Kraftvärmeprod!$B$1:$BX$550,MATCH(AP$1,Kraftvärmeprod!$B$1:$BX$1,0),FALSE)</f>
        <v>0</v>
      </c>
      <c r="AQ15">
        <f>VLOOKUP($B15,Kraftvärmeprod!$B$1:$BX$550,MATCH(AQ$1,Kraftvärmeprod!$B$1:$BX$1,0),FALSE)</f>
        <v>0</v>
      </c>
      <c r="AR15">
        <f>VLOOKUP($B15,Kraftvärmeprod!$B$1:$BX$550,MATCH("Summa tillförd energi exklusive rökgaskondensering",Kraftvärmeprod!$B$1:$BX$1,0),FALSE)</f>
        <v>0</v>
      </c>
      <c r="AT15" s="239" t="str">
        <f t="shared" si="3"/>
        <v/>
      </c>
      <c r="AV15">
        <f t="shared" si="4"/>
        <v>0</v>
      </c>
      <c r="AX15" t="str">
        <f>VLOOKUP(B15,Totalt!$B$1:$BZ$554,MATCH(AX$1,Totalt!$B$1:$BZ$1,0),FALSE)</f>
        <v>Ja</v>
      </c>
      <c r="BA15" s="239" t="str">
        <f t="shared" si="5"/>
        <v/>
      </c>
    </row>
    <row r="16" spans="1:53" x14ac:dyDescent="0.25">
      <c r="A16" s="2" t="s">
        <v>41</v>
      </c>
      <c r="B16" s="2" t="s">
        <v>42</v>
      </c>
      <c r="J16">
        <v>0</v>
      </c>
      <c r="K16">
        <v>0</v>
      </c>
      <c r="L16">
        <v>0</v>
      </c>
      <c r="M16">
        <v>0</v>
      </c>
      <c r="N16">
        <v>0</v>
      </c>
      <c r="O16">
        <v>0</v>
      </c>
      <c r="P16">
        <v>0</v>
      </c>
      <c r="Q16">
        <v>0</v>
      </c>
      <c r="R16">
        <v>0</v>
      </c>
      <c r="S16">
        <v>0</v>
      </c>
      <c r="T16">
        <v>0</v>
      </c>
      <c r="U16">
        <v>0</v>
      </c>
      <c r="V16" t="s">
        <v>313</v>
      </c>
      <c r="W16">
        <v>0</v>
      </c>
      <c r="X16">
        <v>0</v>
      </c>
      <c r="Y16">
        <v>0</v>
      </c>
      <c r="Z16">
        <v>0</v>
      </c>
      <c r="AA16">
        <v>0</v>
      </c>
      <c r="AB16">
        <v>0</v>
      </c>
      <c r="AC16">
        <v>0</v>
      </c>
      <c r="AD16">
        <v>0</v>
      </c>
      <c r="AE16">
        <v>0</v>
      </c>
      <c r="AF16">
        <v>0</v>
      </c>
      <c r="AG16">
        <v>0</v>
      </c>
      <c r="AH16">
        <v>0</v>
      </c>
      <c r="AI16">
        <v>0</v>
      </c>
      <c r="AL16" s="11">
        <f t="shared" si="0"/>
        <v>0</v>
      </c>
      <c r="AM16">
        <f t="shared" si="1"/>
        <v>0</v>
      </c>
      <c r="AN16">
        <f t="shared" si="2"/>
        <v>0</v>
      </c>
      <c r="AP16">
        <f>VLOOKUP($B16,Kraftvärmeprod!$B$1:$BX$550,MATCH(AP$1,Kraftvärmeprod!$B$1:$BX$1,0),FALSE)</f>
        <v>0</v>
      </c>
      <c r="AQ16">
        <f>VLOOKUP($B16,Kraftvärmeprod!$B$1:$BX$550,MATCH(AQ$1,Kraftvärmeprod!$B$1:$BX$1,0),FALSE)</f>
        <v>0</v>
      </c>
      <c r="AR16">
        <f>VLOOKUP($B16,Kraftvärmeprod!$B$1:$BX$550,MATCH("Summa tillförd energi exklusive rökgaskondensering",Kraftvärmeprod!$B$1:$BX$1,0),FALSE)</f>
        <v>0</v>
      </c>
      <c r="AT16" s="239" t="str">
        <f t="shared" si="3"/>
        <v/>
      </c>
      <c r="AV16">
        <f t="shared" si="4"/>
        <v>0</v>
      </c>
      <c r="AX16" t="str">
        <f>VLOOKUP(B16,Totalt!$B$1:$BZ$554,MATCH(AX$1,Totalt!$B$1:$BZ$1,0),FALSE)</f>
        <v>Ja</v>
      </c>
      <c r="BA16" s="239" t="str">
        <f t="shared" si="5"/>
        <v/>
      </c>
    </row>
    <row r="17" spans="1:53" x14ac:dyDescent="0.25">
      <c r="A17" s="2" t="s">
        <v>41</v>
      </c>
      <c r="B17" s="2" t="s">
        <v>43</v>
      </c>
      <c r="J17">
        <v>0</v>
      </c>
      <c r="K17">
        <v>0</v>
      </c>
      <c r="L17">
        <v>0</v>
      </c>
      <c r="M17">
        <v>0</v>
      </c>
      <c r="N17">
        <v>0</v>
      </c>
      <c r="O17">
        <v>0</v>
      </c>
      <c r="P17">
        <v>0</v>
      </c>
      <c r="Q17">
        <v>0</v>
      </c>
      <c r="R17">
        <v>0</v>
      </c>
      <c r="S17">
        <v>0</v>
      </c>
      <c r="T17">
        <v>0</v>
      </c>
      <c r="U17">
        <v>0</v>
      </c>
      <c r="V17" t="s">
        <v>313</v>
      </c>
      <c r="W17">
        <v>0</v>
      </c>
      <c r="X17">
        <v>0</v>
      </c>
      <c r="Y17">
        <v>0</v>
      </c>
      <c r="Z17">
        <v>0</v>
      </c>
      <c r="AA17">
        <v>0</v>
      </c>
      <c r="AB17">
        <v>0</v>
      </c>
      <c r="AC17">
        <v>0</v>
      </c>
      <c r="AD17">
        <v>0</v>
      </c>
      <c r="AE17">
        <v>0</v>
      </c>
      <c r="AF17">
        <v>0</v>
      </c>
      <c r="AG17">
        <v>0</v>
      </c>
      <c r="AH17">
        <v>0</v>
      </c>
      <c r="AI17">
        <v>0</v>
      </c>
      <c r="AL17" s="11">
        <f t="shared" si="0"/>
        <v>0</v>
      </c>
      <c r="AM17">
        <f t="shared" si="1"/>
        <v>0</v>
      </c>
      <c r="AN17">
        <f t="shared" si="2"/>
        <v>0</v>
      </c>
      <c r="AP17">
        <f>VLOOKUP($B17,Kraftvärmeprod!$B$1:$BX$550,MATCH(AP$1,Kraftvärmeprod!$B$1:$BX$1,0),FALSE)</f>
        <v>0</v>
      </c>
      <c r="AQ17">
        <f>VLOOKUP($B17,Kraftvärmeprod!$B$1:$BX$550,MATCH(AQ$1,Kraftvärmeprod!$B$1:$BX$1,0),FALSE)</f>
        <v>0</v>
      </c>
      <c r="AR17">
        <f>VLOOKUP($B17,Kraftvärmeprod!$B$1:$BX$550,MATCH("Summa tillförd energi exklusive rökgaskondensering",Kraftvärmeprod!$B$1:$BX$1,0),FALSE)</f>
        <v>0</v>
      </c>
      <c r="AT17" s="239" t="str">
        <f t="shared" si="3"/>
        <v/>
      </c>
      <c r="AV17">
        <f t="shared" si="4"/>
        <v>0</v>
      </c>
      <c r="AX17" t="str">
        <f>VLOOKUP(B17,Totalt!$B$1:$BZ$554,MATCH(AX$1,Totalt!$B$1:$BZ$1,0),FALSE)</f>
        <v>Ja</v>
      </c>
      <c r="BA17" s="239" t="str">
        <f t="shared" si="5"/>
        <v/>
      </c>
    </row>
    <row r="18" spans="1:53" x14ac:dyDescent="0.25">
      <c r="A18" s="2" t="s">
        <v>41</v>
      </c>
      <c r="B18" s="2" t="s">
        <v>44</v>
      </c>
      <c r="J18">
        <v>0</v>
      </c>
      <c r="K18">
        <v>0</v>
      </c>
      <c r="L18">
        <v>0</v>
      </c>
      <c r="M18">
        <v>0</v>
      </c>
      <c r="N18">
        <v>0</v>
      </c>
      <c r="O18">
        <v>0</v>
      </c>
      <c r="P18">
        <v>0</v>
      </c>
      <c r="Q18">
        <v>0</v>
      </c>
      <c r="R18">
        <v>0</v>
      </c>
      <c r="S18">
        <v>0</v>
      </c>
      <c r="T18">
        <v>0</v>
      </c>
      <c r="U18">
        <v>0</v>
      </c>
      <c r="V18" t="s">
        <v>313</v>
      </c>
      <c r="W18">
        <v>0</v>
      </c>
      <c r="X18">
        <v>0</v>
      </c>
      <c r="Y18">
        <v>0</v>
      </c>
      <c r="Z18">
        <v>0</v>
      </c>
      <c r="AA18">
        <v>0</v>
      </c>
      <c r="AB18">
        <v>0</v>
      </c>
      <c r="AC18">
        <v>0</v>
      </c>
      <c r="AD18">
        <v>0</v>
      </c>
      <c r="AE18">
        <v>0</v>
      </c>
      <c r="AF18">
        <v>0</v>
      </c>
      <c r="AG18">
        <v>0</v>
      </c>
      <c r="AH18">
        <v>0</v>
      </c>
      <c r="AI18">
        <v>0</v>
      </c>
      <c r="AL18" s="11">
        <f t="shared" si="0"/>
        <v>0</v>
      </c>
      <c r="AM18">
        <f t="shared" si="1"/>
        <v>0</v>
      </c>
      <c r="AN18">
        <f t="shared" si="2"/>
        <v>0</v>
      </c>
      <c r="AP18">
        <f>VLOOKUP($B18,Kraftvärmeprod!$B$1:$BX$550,MATCH(AP$1,Kraftvärmeprod!$B$1:$BX$1,0),FALSE)</f>
        <v>0</v>
      </c>
      <c r="AQ18">
        <f>VLOOKUP($B18,Kraftvärmeprod!$B$1:$BX$550,MATCH(AQ$1,Kraftvärmeprod!$B$1:$BX$1,0),FALSE)</f>
        <v>0</v>
      </c>
      <c r="AR18">
        <f>VLOOKUP($B18,Kraftvärmeprod!$B$1:$BX$550,MATCH("Summa tillförd energi exklusive rökgaskondensering",Kraftvärmeprod!$B$1:$BX$1,0),FALSE)</f>
        <v>0</v>
      </c>
      <c r="AT18" s="239" t="str">
        <f t="shared" si="3"/>
        <v/>
      </c>
      <c r="AV18">
        <f t="shared" si="4"/>
        <v>0</v>
      </c>
      <c r="AX18" t="str">
        <f>VLOOKUP(B18,Totalt!$B$1:$BZ$554,MATCH(AX$1,Totalt!$B$1:$BZ$1,0),FALSE)</f>
        <v>Ja</v>
      </c>
      <c r="BA18" s="239" t="str">
        <f t="shared" si="5"/>
        <v/>
      </c>
    </row>
    <row r="19" spans="1:53" x14ac:dyDescent="0.25">
      <c r="A19" s="2" t="s">
        <v>45</v>
      </c>
      <c r="B19" s="2" t="s">
        <v>46</v>
      </c>
      <c r="J19">
        <v>0</v>
      </c>
      <c r="K19">
        <v>0</v>
      </c>
      <c r="L19">
        <v>0</v>
      </c>
      <c r="M19">
        <v>0</v>
      </c>
      <c r="N19">
        <v>0</v>
      </c>
      <c r="O19">
        <v>0</v>
      </c>
      <c r="P19">
        <v>0</v>
      </c>
      <c r="Q19">
        <v>0</v>
      </c>
      <c r="R19">
        <v>0</v>
      </c>
      <c r="S19">
        <v>0</v>
      </c>
      <c r="T19">
        <v>0</v>
      </c>
      <c r="U19">
        <v>0</v>
      </c>
      <c r="V19" t="s">
        <v>313</v>
      </c>
      <c r="W19">
        <v>0</v>
      </c>
      <c r="X19">
        <v>0</v>
      </c>
      <c r="Y19">
        <v>0</v>
      </c>
      <c r="Z19">
        <v>0</v>
      </c>
      <c r="AA19">
        <v>0</v>
      </c>
      <c r="AB19">
        <v>0</v>
      </c>
      <c r="AC19">
        <v>0</v>
      </c>
      <c r="AD19">
        <v>0</v>
      </c>
      <c r="AE19">
        <v>0</v>
      </c>
      <c r="AF19">
        <v>0</v>
      </c>
      <c r="AG19">
        <v>0</v>
      </c>
      <c r="AH19">
        <v>0</v>
      </c>
      <c r="AI19">
        <v>0</v>
      </c>
      <c r="AL19" s="11">
        <f t="shared" si="0"/>
        <v>0</v>
      </c>
      <c r="AM19">
        <f t="shared" si="1"/>
        <v>0</v>
      </c>
      <c r="AN19">
        <f t="shared" si="2"/>
        <v>0</v>
      </c>
      <c r="AP19">
        <f>VLOOKUP($B19,Kraftvärmeprod!$B$1:$BX$550,MATCH(AP$1,Kraftvärmeprod!$B$1:$BX$1,0),FALSE)</f>
        <v>0</v>
      </c>
      <c r="AQ19">
        <f>VLOOKUP($B19,Kraftvärmeprod!$B$1:$BX$550,MATCH(AQ$1,Kraftvärmeprod!$B$1:$BX$1,0),FALSE)</f>
        <v>0</v>
      </c>
      <c r="AR19">
        <f>VLOOKUP($B19,Kraftvärmeprod!$B$1:$BX$550,MATCH("Summa tillförd energi exklusive rökgaskondensering",Kraftvärmeprod!$B$1:$BX$1,0),FALSE)</f>
        <v>0</v>
      </c>
      <c r="AT19" s="239" t="str">
        <f t="shared" si="3"/>
        <v/>
      </c>
      <c r="AV19">
        <f t="shared" si="4"/>
        <v>0</v>
      </c>
      <c r="AX19" t="str">
        <f>VLOOKUP(B19,Totalt!$B$1:$BZ$554,MATCH(AX$1,Totalt!$B$1:$BZ$1,0),FALSE)</f>
        <v>Ja</v>
      </c>
      <c r="BA19" s="239" t="str">
        <f t="shared" si="5"/>
        <v/>
      </c>
    </row>
    <row r="20" spans="1:53" x14ac:dyDescent="0.25">
      <c r="A20" s="2" t="s">
        <v>728</v>
      </c>
      <c r="B20" s="9" t="s">
        <v>1109</v>
      </c>
      <c r="J20" t="s">
        <v>313</v>
      </c>
      <c r="K20" t="s">
        <v>313</v>
      </c>
      <c r="L20" t="s">
        <v>313</v>
      </c>
      <c r="M20" t="s">
        <v>313</v>
      </c>
      <c r="N20" t="s">
        <v>313</v>
      </c>
      <c r="O20" t="s">
        <v>313</v>
      </c>
      <c r="P20" t="s">
        <v>313</v>
      </c>
      <c r="Q20" t="s">
        <v>313</v>
      </c>
      <c r="R20" t="s">
        <v>313</v>
      </c>
      <c r="S20" t="s">
        <v>313</v>
      </c>
      <c r="T20" t="s">
        <v>313</v>
      </c>
      <c r="U20" t="s">
        <v>313</v>
      </c>
      <c r="V20" t="s">
        <v>313</v>
      </c>
      <c r="W20" t="s">
        <v>313</v>
      </c>
      <c r="X20" t="s">
        <v>313</v>
      </c>
      <c r="Y20" t="s">
        <v>313</v>
      </c>
      <c r="Z20" t="s">
        <v>313</v>
      </c>
      <c r="AA20" t="s">
        <v>313</v>
      </c>
      <c r="AB20" t="s">
        <v>313</v>
      </c>
      <c r="AC20" t="s">
        <v>313</v>
      </c>
      <c r="AD20" t="s">
        <v>313</v>
      </c>
      <c r="AE20" t="s">
        <v>313</v>
      </c>
      <c r="AF20" t="s">
        <v>313</v>
      </c>
      <c r="AG20" t="s">
        <v>313</v>
      </c>
      <c r="AH20" t="s">
        <v>313</v>
      </c>
      <c r="AI20" t="s">
        <v>313</v>
      </c>
      <c r="AL20" s="11">
        <f t="shared" si="0"/>
        <v>0</v>
      </c>
      <c r="AM20">
        <f t="shared" si="1"/>
        <v>0</v>
      </c>
      <c r="AN20">
        <f t="shared" si="2"/>
        <v>0</v>
      </c>
      <c r="AP20">
        <f>VLOOKUP($B20,Kraftvärmeprod!$B$1:$BX$550,MATCH(AP$1,Kraftvärmeprod!$B$1:$BX$1,0),FALSE)</f>
        <v>0</v>
      </c>
      <c r="AQ20">
        <f>VLOOKUP($B20,Kraftvärmeprod!$B$1:$BX$550,MATCH(AQ$1,Kraftvärmeprod!$B$1:$BX$1,0),FALSE)</f>
        <v>0</v>
      </c>
      <c r="AR20">
        <f>VLOOKUP($B20,Kraftvärmeprod!$B$1:$BX$550,MATCH("Summa tillförd energi exklusive rökgaskondensering",Kraftvärmeprod!$B$1:$BX$1,0),FALSE)</f>
        <v>0</v>
      </c>
      <c r="AT20" s="239" t="str">
        <f t="shared" si="3"/>
        <v/>
      </c>
      <c r="AV20" t="e">
        <f t="shared" si="4"/>
        <v>#VALUE!</v>
      </c>
      <c r="AX20" t="e">
        <f>VLOOKUP(B20,Totalt!$B$1:$BZ$554,MATCH(AX$1,Totalt!$B$1:$BZ$1,0),FALSE)</f>
        <v>#N/A</v>
      </c>
      <c r="BA20" s="239" t="str">
        <f t="shared" si="5"/>
        <v/>
      </c>
    </row>
    <row r="21" spans="1:53" x14ac:dyDescent="0.25">
      <c r="A21" s="2" t="s">
        <v>47</v>
      </c>
      <c r="B21" s="2" t="s">
        <v>48</v>
      </c>
      <c r="J21">
        <v>0</v>
      </c>
      <c r="K21">
        <v>0</v>
      </c>
      <c r="L21">
        <v>0</v>
      </c>
      <c r="M21">
        <v>0</v>
      </c>
      <c r="N21">
        <v>0</v>
      </c>
      <c r="O21">
        <v>0</v>
      </c>
      <c r="P21">
        <v>0</v>
      </c>
      <c r="Q21">
        <v>0</v>
      </c>
      <c r="R21">
        <v>0</v>
      </c>
      <c r="S21">
        <v>0</v>
      </c>
      <c r="T21">
        <v>0</v>
      </c>
      <c r="U21">
        <v>0</v>
      </c>
      <c r="V21" t="s">
        <v>313</v>
      </c>
      <c r="W21">
        <v>0</v>
      </c>
      <c r="X21">
        <v>0</v>
      </c>
      <c r="Y21">
        <v>0</v>
      </c>
      <c r="Z21">
        <v>0</v>
      </c>
      <c r="AA21">
        <v>0</v>
      </c>
      <c r="AB21">
        <v>0</v>
      </c>
      <c r="AC21">
        <v>0</v>
      </c>
      <c r="AD21">
        <v>0</v>
      </c>
      <c r="AE21">
        <v>0</v>
      </c>
      <c r="AF21">
        <v>0</v>
      </c>
      <c r="AG21">
        <v>0</v>
      </c>
      <c r="AH21">
        <v>0</v>
      </c>
      <c r="AI21">
        <v>0</v>
      </c>
      <c r="AL21" s="11">
        <f t="shared" si="0"/>
        <v>0</v>
      </c>
      <c r="AM21">
        <f t="shared" si="1"/>
        <v>0</v>
      </c>
      <c r="AN21">
        <f t="shared" si="2"/>
        <v>0</v>
      </c>
      <c r="AP21">
        <f>VLOOKUP($B21,Kraftvärmeprod!$B$1:$BX$550,MATCH(AP$1,Kraftvärmeprod!$B$1:$BX$1,0),FALSE)</f>
        <v>0</v>
      </c>
      <c r="AQ21">
        <f>VLOOKUP($B21,Kraftvärmeprod!$B$1:$BX$550,MATCH(AQ$1,Kraftvärmeprod!$B$1:$BX$1,0),FALSE)</f>
        <v>0</v>
      </c>
      <c r="AR21">
        <f>VLOOKUP($B21,Kraftvärmeprod!$B$1:$BX$550,MATCH("Summa tillförd energi exklusive rökgaskondensering",Kraftvärmeprod!$B$1:$BX$1,0),FALSE)</f>
        <v>0</v>
      </c>
      <c r="AT21" s="239" t="str">
        <f t="shared" si="3"/>
        <v/>
      </c>
      <c r="AV21">
        <f t="shared" si="4"/>
        <v>0</v>
      </c>
      <c r="AX21" t="str">
        <f>VLOOKUP(B21,Totalt!$B$1:$BZ$554,MATCH(AX$1,Totalt!$B$1:$BZ$1,0),FALSE)</f>
        <v>Nej</v>
      </c>
      <c r="BA21" s="239" t="str">
        <f t="shared" si="5"/>
        <v/>
      </c>
    </row>
    <row r="22" spans="1:53" x14ac:dyDescent="0.25">
      <c r="A22" s="2" t="s">
        <v>49</v>
      </c>
      <c r="B22" s="2" t="s">
        <v>50</v>
      </c>
      <c r="J22">
        <v>0</v>
      </c>
      <c r="K22">
        <v>0</v>
      </c>
      <c r="L22">
        <v>0</v>
      </c>
      <c r="M22">
        <v>0</v>
      </c>
      <c r="N22">
        <v>0</v>
      </c>
      <c r="O22">
        <v>0</v>
      </c>
      <c r="P22">
        <v>0</v>
      </c>
      <c r="Q22">
        <v>0</v>
      </c>
      <c r="R22">
        <v>0</v>
      </c>
      <c r="S22">
        <v>0</v>
      </c>
      <c r="T22">
        <v>0</v>
      </c>
      <c r="U22">
        <v>0</v>
      </c>
      <c r="V22" t="s">
        <v>313</v>
      </c>
      <c r="W22">
        <v>0</v>
      </c>
      <c r="X22">
        <v>0</v>
      </c>
      <c r="Y22">
        <v>0</v>
      </c>
      <c r="Z22">
        <v>0</v>
      </c>
      <c r="AA22">
        <v>0</v>
      </c>
      <c r="AB22">
        <v>0</v>
      </c>
      <c r="AC22">
        <v>0</v>
      </c>
      <c r="AD22">
        <v>0</v>
      </c>
      <c r="AE22">
        <v>0</v>
      </c>
      <c r="AF22">
        <v>0</v>
      </c>
      <c r="AG22">
        <v>0</v>
      </c>
      <c r="AH22">
        <v>0</v>
      </c>
      <c r="AI22">
        <v>0</v>
      </c>
      <c r="AL22" s="11">
        <f t="shared" si="0"/>
        <v>0</v>
      </c>
      <c r="AM22">
        <f t="shared" si="1"/>
        <v>0</v>
      </c>
      <c r="AN22">
        <f t="shared" si="2"/>
        <v>0</v>
      </c>
      <c r="AP22">
        <f>VLOOKUP($B22,Kraftvärmeprod!$B$1:$BX$550,MATCH(AP$1,Kraftvärmeprod!$B$1:$BX$1,0),FALSE)</f>
        <v>0</v>
      </c>
      <c r="AQ22">
        <f>VLOOKUP($B22,Kraftvärmeprod!$B$1:$BX$550,MATCH(AQ$1,Kraftvärmeprod!$B$1:$BX$1,0),FALSE)</f>
        <v>0</v>
      </c>
      <c r="AR22">
        <f>VLOOKUP($B22,Kraftvärmeprod!$B$1:$BX$550,MATCH("Summa tillförd energi exklusive rökgaskondensering",Kraftvärmeprod!$B$1:$BX$1,0),FALSE)</f>
        <v>0</v>
      </c>
      <c r="AT22" s="239" t="str">
        <f t="shared" si="3"/>
        <v/>
      </c>
      <c r="AV22">
        <f t="shared" si="4"/>
        <v>0</v>
      </c>
      <c r="AX22" t="str">
        <f>VLOOKUP(B22,Totalt!$B$1:$BZ$554,MATCH(AX$1,Totalt!$B$1:$BZ$1,0),FALSE)</f>
        <v>Nej</v>
      </c>
      <c r="BA22" s="239" t="str">
        <f t="shared" si="5"/>
        <v/>
      </c>
    </row>
    <row r="23" spans="1:53" x14ac:dyDescent="0.25">
      <c r="A23" s="2" t="s">
        <v>53</v>
      </c>
      <c r="B23" s="2" t="s">
        <v>54</v>
      </c>
      <c r="J23">
        <v>0</v>
      </c>
      <c r="K23">
        <v>0</v>
      </c>
      <c r="L23">
        <v>0</v>
      </c>
      <c r="M23">
        <v>0</v>
      </c>
      <c r="N23">
        <v>0</v>
      </c>
      <c r="O23">
        <v>0</v>
      </c>
      <c r="P23">
        <v>0</v>
      </c>
      <c r="Q23">
        <v>0</v>
      </c>
      <c r="R23">
        <v>0</v>
      </c>
      <c r="S23">
        <v>0</v>
      </c>
      <c r="T23">
        <v>0</v>
      </c>
      <c r="U23">
        <v>0</v>
      </c>
      <c r="V23" t="s">
        <v>313</v>
      </c>
      <c r="W23">
        <v>0</v>
      </c>
      <c r="X23">
        <v>0</v>
      </c>
      <c r="Y23">
        <v>0</v>
      </c>
      <c r="Z23">
        <v>0</v>
      </c>
      <c r="AA23">
        <v>0</v>
      </c>
      <c r="AB23">
        <v>0</v>
      </c>
      <c r="AC23">
        <v>0</v>
      </c>
      <c r="AD23">
        <v>0</v>
      </c>
      <c r="AE23">
        <v>0</v>
      </c>
      <c r="AF23">
        <v>0</v>
      </c>
      <c r="AG23">
        <v>0</v>
      </c>
      <c r="AH23">
        <v>0</v>
      </c>
      <c r="AI23">
        <v>0</v>
      </c>
      <c r="AL23" s="11">
        <f t="shared" si="0"/>
        <v>0</v>
      </c>
      <c r="AM23">
        <f t="shared" si="1"/>
        <v>0</v>
      </c>
      <c r="AN23">
        <f t="shared" si="2"/>
        <v>0</v>
      </c>
      <c r="AP23">
        <f>VLOOKUP($B23,Kraftvärmeprod!$B$1:$BX$550,MATCH(AP$1,Kraftvärmeprod!$B$1:$BX$1,0),FALSE)</f>
        <v>0</v>
      </c>
      <c r="AQ23">
        <f>VLOOKUP($B23,Kraftvärmeprod!$B$1:$BX$550,MATCH(AQ$1,Kraftvärmeprod!$B$1:$BX$1,0),FALSE)</f>
        <v>0</v>
      </c>
      <c r="AR23">
        <f>VLOOKUP($B23,Kraftvärmeprod!$B$1:$BX$550,MATCH("Summa tillförd energi exklusive rökgaskondensering",Kraftvärmeprod!$B$1:$BX$1,0),FALSE)</f>
        <v>0</v>
      </c>
      <c r="AT23" s="239" t="str">
        <f t="shared" si="3"/>
        <v/>
      </c>
      <c r="AV23">
        <f t="shared" si="4"/>
        <v>0</v>
      </c>
      <c r="AX23" t="str">
        <f>VLOOKUP(B23,Totalt!$B$1:$BZ$554,MATCH(AX$1,Totalt!$B$1:$BZ$1,0),FALSE)</f>
        <v>Ja</v>
      </c>
      <c r="BA23" s="239" t="str">
        <f t="shared" si="5"/>
        <v/>
      </c>
    </row>
    <row r="24" spans="1:53" x14ac:dyDescent="0.25">
      <c r="A24" s="2" t="s">
        <v>55</v>
      </c>
      <c r="B24" s="2" t="s">
        <v>56</v>
      </c>
      <c r="J24">
        <v>0</v>
      </c>
      <c r="K24">
        <v>0</v>
      </c>
      <c r="L24">
        <v>0</v>
      </c>
      <c r="M24">
        <v>0</v>
      </c>
      <c r="N24">
        <v>0</v>
      </c>
      <c r="O24">
        <v>0</v>
      </c>
      <c r="P24">
        <v>0</v>
      </c>
      <c r="Q24">
        <v>0</v>
      </c>
      <c r="R24">
        <v>0</v>
      </c>
      <c r="S24">
        <v>0</v>
      </c>
      <c r="T24">
        <v>0</v>
      </c>
      <c r="U24">
        <v>0</v>
      </c>
      <c r="V24" t="s">
        <v>313</v>
      </c>
      <c r="W24">
        <v>0</v>
      </c>
      <c r="X24">
        <v>0</v>
      </c>
      <c r="Y24">
        <v>0</v>
      </c>
      <c r="Z24">
        <v>0</v>
      </c>
      <c r="AA24">
        <v>0</v>
      </c>
      <c r="AB24">
        <v>0</v>
      </c>
      <c r="AC24">
        <v>0</v>
      </c>
      <c r="AD24">
        <v>0</v>
      </c>
      <c r="AE24">
        <v>0</v>
      </c>
      <c r="AF24">
        <v>0</v>
      </c>
      <c r="AG24">
        <v>0</v>
      </c>
      <c r="AH24">
        <v>0</v>
      </c>
      <c r="AI24">
        <v>0</v>
      </c>
      <c r="AL24" s="11">
        <f t="shared" si="0"/>
        <v>0</v>
      </c>
      <c r="AM24">
        <f t="shared" si="1"/>
        <v>0</v>
      </c>
      <c r="AN24">
        <f t="shared" si="2"/>
        <v>0</v>
      </c>
      <c r="AP24">
        <f>VLOOKUP($B24,Kraftvärmeprod!$B$1:$BX$550,MATCH(AP$1,Kraftvärmeprod!$B$1:$BX$1,0),FALSE)</f>
        <v>0</v>
      </c>
      <c r="AQ24">
        <f>VLOOKUP($B24,Kraftvärmeprod!$B$1:$BX$550,MATCH(AQ$1,Kraftvärmeprod!$B$1:$BX$1,0),FALSE)</f>
        <v>0</v>
      </c>
      <c r="AR24">
        <f>VLOOKUP($B24,Kraftvärmeprod!$B$1:$BX$550,MATCH("Summa tillförd energi exklusive rökgaskondensering",Kraftvärmeprod!$B$1:$BX$1,0),FALSE)</f>
        <v>0</v>
      </c>
      <c r="AT24" s="239" t="str">
        <f t="shared" si="3"/>
        <v/>
      </c>
      <c r="AV24">
        <f t="shared" si="4"/>
        <v>0</v>
      </c>
      <c r="AX24" t="str">
        <f>VLOOKUP(B24,Totalt!$B$1:$BZ$554,MATCH(AX$1,Totalt!$B$1:$BZ$1,0),FALSE)</f>
        <v>Nej</v>
      </c>
      <c r="BA24" s="239" t="str">
        <f t="shared" si="5"/>
        <v/>
      </c>
    </row>
    <row r="25" spans="1:53" x14ac:dyDescent="0.25">
      <c r="A25" s="2" t="s">
        <v>57</v>
      </c>
      <c r="B25" s="2" t="s">
        <v>58</v>
      </c>
      <c r="J25">
        <v>0</v>
      </c>
      <c r="K25">
        <v>0</v>
      </c>
      <c r="L25">
        <v>0</v>
      </c>
      <c r="M25">
        <v>0</v>
      </c>
      <c r="N25">
        <v>0</v>
      </c>
      <c r="O25">
        <v>0</v>
      </c>
      <c r="P25">
        <v>0</v>
      </c>
      <c r="Q25">
        <v>0</v>
      </c>
      <c r="R25">
        <v>0</v>
      </c>
      <c r="S25">
        <v>0</v>
      </c>
      <c r="T25">
        <v>0</v>
      </c>
      <c r="U25">
        <v>0</v>
      </c>
      <c r="V25" t="s">
        <v>313</v>
      </c>
      <c r="W25">
        <v>0</v>
      </c>
      <c r="X25">
        <v>0</v>
      </c>
      <c r="Y25">
        <v>0</v>
      </c>
      <c r="Z25">
        <v>0</v>
      </c>
      <c r="AA25">
        <v>0</v>
      </c>
      <c r="AB25">
        <v>0</v>
      </c>
      <c r="AC25">
        <v>0</v>
      </c>
      <c r="AD25">
        <v>0</v>
      </c>
      <c r="AE25">
        <v>0</v>
      </c>
      <c r="AF25">
        <v>0</v>
      </c>
      <c r="AG25">
        <v>0</v>
      </c>
      <c r="AH25">
        <v>0</v>
      </c>
      <c r="AI25">
        <v>0</v>
      </c>
      <c r="AL25" s="11">
        <f t="shared" si="0"/>
        <v>0</v>
      </c>
      <c r="AM25">
        <f t="shared" si="1"/>
        <v>0</v>
      </c>
      <c r="AN25">
        <f t="shared" si="2"/>
        <v>0</v>
      </c>
      <c r="AP25">
        <f>VLOOKUP($B25,Kraftvärmeprod!$B$1:$BX$550,MATCH(AP$1,Kraftvärmeprod!$B$1:$BX$1,0),FALSE)</f>
        <v>0</v>
      </c>
      <c r="AQ25">
        <f>VLOOKUP($B25,Kraftvärmeprod!$B$1:$BX$550,MATCH(AQ$1,Kraftvärmeprod!$B$1:$BX$1,0),FALSE)</f>
        <v>0</v>
      </c>
      <c r="AR25">
        <f>VLOOKUP($B25,Kraftvärmeprod!$B$1:$BX$550,MATCH("Summa tillförd energi exklusive rökgaskondensering",Kraftvärmeprod!$B$1:$BX$1,0),FALSE)</f>
        <v>0</v>
      </c>
      <c r="AT25" s="239" t="str">
        <f t="shared" si="3"/>
        <v/>
      </c>
      <c r="AV25">
        <f t="shared" si="4"/>
        <v>0</v>
      </c>
      <c r="AX25" t="str">
        <f>VLOOKUP(B25,Totalt!$B$1:$BZ$554,MATCH(AX$1,Totalt!$B$1:$BZ$1,0),FALSE)</f>
        <v>Nej</v>
      </c>
      <c r="BA25" s="239" t="str">
        <f t="shared" si="5"/>
        <v/>
      </c>
    </row>
    <row r="26" spans="1:53" x14ac:dyDescent="0.25">
      <c r="A26" s="2" t="s">
        <v>57</v>
      </c>
      <c r="B26" s="2" t="s">
        <v>59</v>
      </c>
      <c r="J26">
        <v>0</v>
      </c>
      <c r="K26">
        <v>0</v>
      </c>
      <c r="L26">
        <v>0</v>
      </c>
      <c r="M26">
        <v>0</v>
      </c>
      <c r="N26">
        <v>0</v>
      </c>
      <c r="O26">
        <v>0</v>
      </c>
      <c r="P26">
        <v>0</v>
      </c>
      <c r="Q26">
        <v>0</v>
      </c>
      <c r="R26">
        <v>0</v>
      </c>
      <c r="S26">
        <v>0</v>
      </c>
      <c r="T26">
        <v>0</v>
      </c>
      <c r="U26">
        <v>0</v>
      </c>
      <c r="V26" t="s">
        <v>313</v>
      </c>
      <c r="W26">
        <v>0</v>
      </c>
      <c r="X26">
        <v>0</v>
      </c>
      <c r="Y26">
        <v>0</v>
      </c>
      <c r="Z26">
        <v>0</v>
      </c>
      <c r="AA26">
        <v>0</v>
      </c>
      <c r="AB26">
        <v>0</v>
      </c>
      <c r="AC26">
        <v>0</v>
      </c>
      <c r="AD26">
        <v>0</v>
      </c>
      <c r="AE26">
        <v>0</v>
      </c>
      <c r="AF26">
        <v>0</v>
      </c>
      <c r="AG26">
        <v>0</v>
      </c>
      <c r="AH26">
        <v>0</v>
      </c>
      <c r="AI26">
        <v>0</v>
      </c>
      <c r="AL26" s="11">
        <f t="shared" si="0"/>
        <v>0</v>
      </c>
      <c r="AM26">
        <f t="shared" si="1"/>
        <v>0</v>
      </c>
      <c r="AN26">
        <f t="shared" si="2"/>
        <v>0</v>
      </c>
      <c r="AP26">
        <f>VLOOKUP($B26,Kraftvärmeprod!$B$1:$BX$550,MATCH(AP$1,Kraftvärmeprod!$B$1:$BX$1,0),FALSE)</f>
        <v>0</v>
      </c>
      <c r="AQ26">
        <f>VLOOKUP($B26,Kraftvärmeprod!$B$1:$BX$550,MATCH(AQ$1,Kraftvärmeprod!$B$1:$BX$1,0),FALSE)</f>
        <v>0</v>
      </c>
      <c r="AR26">
        <f>VLOOKUP($B26,Kraftvärmeprod!$B$1:$BX$550,MATCH("Summa tillförd energi exklusive rökgaskondensering",Kraftvärmeprod!$B$1:$BX$1,0),FALSE)</f>
        <v>0</v>
      </c>
      <c r="AT26" s="239" t="str">
        <f t="shared" si="3"/>
        <v/>
      </c>
      <c r="AV26">
        <f t="shared" si="4"/>
        <v>0</v>
      </c>
      <c r="AX26" t="str">
        <f>VLOOKUP(B26,Totalt!$B$1:$BZ$554,MATCH(AX$1,Totalt!$B$1:$BZ$1,0),FALSE)</f>
        <v>Nej</v>
      </c>
      <c r="BA26" s="239" t="str">
        <f t="shared" si="5"/>
        <v/>
      </c>
    </row>
    <row r="27" spans="1:53" x14ac:dyDescent="0.25">
      <c r="A27" s="2" t="s">
        <v>57</v>
      </c>
      <c r="B27" s="2" t="s">
        <v>60</v>
      </c>
      <c r="J27">
        <v>0</v>
      </c>
      <c r="K27">
        <v>0</v>
      </c>
      <c r="L27">
        <v>0</v>
      </c>
      <c r="M27">
        <v>0</v>
      </c>
      <c r="N27">
        <v>0</v>
      </c>
      <c r="O27">
        <v>0</v>
      </c>
      <c r="P27">
        <v>0</v>
      </c>
      <c r="Q27">
        <v>0</v>
      </c>
      <c r="R27">
        <v>0</v>
      </c>
      <c r="S27">
        <v>0</v>
      </c>
      <c r="T27">
        <v>0</v>
      </c>
      <c r="U27">
        <v>0</v>
      </c>
      <c r="V27" t="s">
        <v>313</v>
      </c>
      <c r="W27">
        <v>0</v>
      </c>
      <c r="X27">
        <v>0</v>
      </c>
      <c r="Y27">
        <v>0</v>
      </c>
      <c r="Z27">
        <v>0</v>
      </c>
      <c r="AA27">
        <v>0</v>
      </c>
      <c r="AB27">
        <v>0</v>
      </c>
      <c r="AC27">
        <v>0</v>
      </c>
      <c r="AD27">
        <v>0</v>
      </c>
      <c r="AE27">
        <v>0</v>
      </c>
      <c r="AF27">
        <v>0</v>
      </c>
      <c r="AG27">
        <v>0</v>
      </c>
      <c r="AH27">
        <v>0</v>
      </c>
      <c r="AI27">
        <v>0</v>
      </c>
      <c r="AL27" s="11">
        <f t="shared" si="0"/>
        <v>0</v>
      </c>
      <c r="AM27">
        <f t="shared" si="1"/>
        <v>0</v>
      </c>
      <c r="AN27">
        <f t="shared" si="2"/>
        <v>0</v>
      </c>
      <c r="AP27">
        <f>VLOOKUP($B27,Kraftvärmeprod!$B$1:$BX$550,MATCH(AP$1,Kraftvärmeprod!$B$1:$BX$1,0),FALSE)</f>
        <v>0</v>
      </c>
      <c r="AQ27">
        <f>VLOOKUP($B27,Kraftvärmeprod!$B$1:$BX$550,MATCH(AQ$1,Kraftvärmeprod!$B$1:$BX$1,0),FALSE)</f>
        <v>0</v>
      </c>
      <c r="AR27">
        <f>VLOOKUP($B27,Kraftvärmeprod!$B$1:$BX$550,MATCH("Summa tillförd energi exklusive rökgaskondensering",Kraftvärmeprod!$B$1:$BX$1,0),FALSE)</f>
        <v>0</v>
      </c>
      <c r="AT27" s="239" t="str">
        <f t="shared" si="3"/>
        <v/>
      </c>
      <c r="AV27">
        <f t="shared" si="4"/>
        <v>0</v>
      </c>
      <c r="AX27" t="str">
        <f>VLOOKUP(B27,Totalt!$B$1:$BZ$554,MATCH(AX$1,Totalt!$B$1:$BZ$1,0),FALSE)</f>
        <v>Nej</v>
      </c>
      <c r="BA27" s="239" t="str">
        <f t="shared" si="5"/>
        <v/>
      </c>
    </row>
    <row r="28" spans="1:53" x14ac:dyDescent="0.25">
      <c r="A28" s="2" t="s">
        <v>57</v>
      </c>
      <c r="B28" s="2" t="s">
        <v>61</v>
      </c>
      <c r="J28">
        <v>0</v>
      </c>
      <c r="K28">
        <v>0</v>
      </c>
      <c r="L28">
        <v>0</v>
      </c>
      <c r="M28">
        <v>0</v>
      </c>
      <c r="N28">
        <v>0</v>
      </c>
      <c r="O28">
        <v>0</v>
      </c>
      <c r="P28">
        <v>0</v>
      </c>
      <c r="Q28">
        <v>0</v>
      </c>
      <c r="R28">
        <v>0</v>
      </c>
      <c r="S28">
        <v>0</v>
      </c>
      <c r="T28">
        <v>0</v>
      </c>
      <c r="U28">
        <v>0</v>
      </c>
      <c r="V28" t="s">
        <v>313</v>
      </c>
      <c r="W28">
        <v>0</v>
      </c>
      <c r="X28">
        <v>0</v>
      </c>
      <c r="Y28">
        <v>0</v>
      </c>
      <c r="Z28">
        <v>0</v>
      </c>
      <c r="AA28">
        <v>0</v>
      </c>
      <c r="AB28">
        <v>0</v>
      </c>
      <c r="AC28">
        <v>0</v>
      </c>
      <c r="AD28">
        <v>0</v>
      </c>
      <c r="AE28">
        <v>0</v>
      </c>
      <c r="AF28">
        <v>0</v>
      </c>
      <c r="AG28">
        <v>0</v>
      </c>
      <c r="AH28">
        <v>0</v>
      </c>
      <c r="AI28">
        <v>0</v>
      </c>
      <c r="AL28" s="11">
        <f t="shared" si="0"/>
        <v>0</v>
      </c>
      <c r="AM28">
        <f t="shared" si="1"/>
        <v>0</v>
      </c>
      <c r="AN28">
        <f t="shared" si="2"/>
        <v>0</v>
      </c>
      <c r="AP28">
        <f>VLOOKUP($B28,Kraftvärmeprod!$B$1:$BX$550,MATCH(AP$1,Kraftvärmeprod!$B$1:$BX$1,0),FALSE)</f>
        <v>0</v>
      </c>
      <c r="AQ28">
        <f>VLOOKUP($B28,Kraftvärmeprod!$B$1:$BX$550,MATCH(AQ$1,Kraftvärmeprod!$B$1:$BX$1,0),FALSE)</f>
        <v>0</v>
      </c>
      <c r="AR28">
        <f>VLOOKUP($B28,Kraftvärmeprod!$B$1:$BX$550,MATCH("Summa tillförd energi exklusive rökgaskondensering",Kraftvärmeprod!$B$1:$BX$1,0),FALSE)</f>
        <v>0</v>
      </c>
      <c r="AT28" s="239" t="str">
        <f t="shared" si="3"/>
        <v/>
      </c>
      <c r="AV28">
        <f t="shared" si="4"/>
        <v>0</v>
      </c>
      <c r="AX28" t="str">
        <f>VLOOKUP(B28,Totalt!$B$1:$BZ$554,MATCH(AX$1,Totalt!$B$1:$BZ$1,0),FALSE)</f>
        <v>Nej</v>
      </c>
      <c r="BA28" s="239" t="str">
        <f t="shared" si="5"/>
        <v/>
      </c>
    </row>
    <row r="29" spans="1:53" x14ac:dyDescent="0.25">
      <c r="A29" s="2" t="s">
        <v>57</v>
      </c>
      <c r="B29" s="2" t="s">
        <v>62</v>
      </c>
      <c r="J29">
        <v>0</v>
      </c>
      <c r="K29">
        <v>0</v>
      </c>
      <c r="L29">
        <v>0</v>
      </c>
      <c r="M29">
        <v>0</v>
      </c>
      <c r="N29">
        <v>0</v>
      </c>
      <c r="O29">
        <v>0</v>
      </c>
      <c r="P29">
        <v>0</v>
      </c>
      <c r="Q29">
        <v>0</v>
      </c>
      <c r="R29">
        <v>0</v>
      </c>
      <c r="S29">
        <v>0</v>
      </c>
      <c r="T29">
        <v>0</v>
      </c>
      <c r="U29">
        <v>0</v>
      </c>
      <c r="V29" t="s">
        <v>313</v>
      </c>
      <c r="W29">
        <v>0</v>
      </c>
      <c r="X29">
        <v>0</v>
      </c>
      <c r="Y29">
        <v>0</v>
      </c>
      <c r="Z29">
        <v>0</v>
      </c>
      <c r="AA29">
        <v>0</v>
      </c>
      <c r="AB29">
        <v>0</v>
      </c>
      <c r="AC29">
        <v>0</v>
      </c>
      <c r="AD29">
        <v>0</v>
      </c>
      <c r="AE29">
        <v>0</v>
      </c>
      <c r="AF29">
        <v>0</v>
      </c>
      <c r="AG29">
        <v>0</v>
      </c>
      <c r="AH29">
        <v>0</v>
      </c>
      <c r="AI29">
        <v>0</v>
      </c>
      <c r="AL29" s="11">
        <f t="shared" si="0"/>
        <v>0</v>
      </c>
      <c r="AM29">
        <f t="shared" si="1"/>
        <v>0</v>
      </c>
      <c r="AN29">
        <f t="shared" si="2"/>
        <v>0</v>
      </c>
      <c r="AP29">
        <f>VLOOKUP($B29,Kraftvärmeprod!$B$1:$BX$550,MATCH(AP$1,Kraftvärmeprod!$B$1:$BX$1,0),FALSE)</f>
        <v>0</v>
      </c>
      <c r="AQ29">
        <f>VLOOKUP($B29,Kraftvärmeprod!$B$1:$BX$550,MATCH(AQ$1,Kraftvärmeprod!$B$1:$BX$1,0),FALSE)</f>
        <v>0</v>
      </c>
      <c r="AR29">
        <f>VLOOKUP($B29,Kraftvärmeprod!$B$1:$BX$550,MATCH("Summa tillförd energi exklusive rökgaskondensering",Kraftvärmeprod!$B$1:$BX$1,0),FALSE)</f>
        <v>0</v>
      </c>
      <c r="AT29" s="239" t="str">
        <f t="shared" si="3"/>
        <v/>
      </c>
      <c r="AV29">
        <f t="shared" si="4"/>
        <v>0</v>
      </c>
      <c r="AX29" t="str">
        <f>VLOOKUP(B29,Totalt!$B$1:$BZ$554,MATCH(AX$1,Totalt!$B$1:$BZ$1,0),FALSE)</f>
        <v>Nej</v>
      </c>
      <c r="BA29" s="239" t="str">
        <f t="shared" si="5"/>
        <v/>
      </c>
    </row>
    <row r="30" spans="1:53" x14ac:dyDescent="0.25">
      <c r="A30" s="2" t="s">
        <v>57</v>
      </c>
      <c r="B30" s="2" t="s">
        <v>63</v>
      </c>
      <c r="J30">
        <v>0</v>
      </c>
      <c r="K30">
        <v>0</v>
      </c>
      <c r="L30">
        <v>0</v>
      </c>
      <c r="M30">
        <v>0</v>
      </c>
      <c r="N30">
        <v>0</v>
      </c>
      <c r="O30">
        <v>0</v>
      </c>
      <c r="P30">
        <v>0</v>
      </c>
      <c r="Q30">
        <v>0</v>
      </c>
      <c r="R30">
        <v>0</v>
      </c>
      <c r="S30">
        <v>0</v>
      </c>
      <c r="T30">
        <v>0</v>
      </c>
      <c r="U30">
        <v>0</v>
      </c>
      <c r="V30" t="s">
        <v>313</v>
      </c>
      <c r="W30">
        <v>0</v>
      </c>
      <c r="X30">
        <v>0</v>
      </c>
      <c r="Y30">
        <v>0</v>
      </c>
      <c r="Z30">
        <v>0</v>
      </c>
      <c r="AA30">
        <v>0</v>
      </c>
      <c r="AB30">
        <v>0</v>
      </c>
      <c r="AC30">
        <v>0</v>
      </c>
      <c r="AD30">
        <v>0</v>
      </c>
      <c r="AE30">
        <v>0</v>
      </c>
      <c r="AF30">
        <v>0</v>
      </c>
      <c r="AG30">
        <v>0</v>
      </c>
      <c r="AH30">
        <v>0</v>
      </c>
      <c r="AI30">
        <v>0</v>
      </c>
      <c r="AL30" s="11">
        <f t="shared" si="0"/>
        <v>0</v>
      </c>
      <c r="AM30">
        <f t="shared" si="1"/>
        <v>0</v>
      </c>
      <c r="AN30">
        <f t="shared" si="2"/>
        <v>0</v>
      </c>
      <c r="AP30">
        <f>VLOOKUP($B30,Kraftvärmeprod!$B$1:$BX$550,MATCH(AP$1,Kraftvärmeprod!$B$1:$BX$1,0),FALSE)</f>
        <v>0</v>
      </c>
      <c r="AQ30">
        <f>VLOOKUP($B30,Kraftvärmeprod!$B$1:$BX$550,MATCH(AQ$1,Kraftvärmeprod!$B$1:$BX$1,0),FALSE)</f>
        <v>0</v>
      </c>
      <c r="AR30">
        <f>VLOOKUP($B30,Kraftvärmeprod!$B$1:$BX$550,MATCH("Summa tillförd energi exklusive rökgaskondensering",Kraftvärmeprod!$B$1:$BX$1,0),FALSE)</f>
        <v>0</v>
      </c>
      <c r="AT30" s="239" t="str">
        <f t="shared" si="3"/>
        <v/>
      </c>
      <c r="AV30">
        <f t="shared" si="4"/>
        <v>0</v>
      </c>
      <c r="AX30" t="str">
        <f>VLOOKUP(B30,Totalt!$B$1:$BZ$554,MATCH(AX$1,Totalt!$B$1:$BZ$1,0),FALSE)</f>
        <v>Nej</v>
      </c>
      <c r="BA30" s="239" t="str">
        <f t="shared" si="5"/>
        <v/>
      </c>
    </row>
    <row r="31" spans="1:53" x14ac:dyDescent="0.25">
      <c r="A31" s="2" t="s">
        <v>57</v>
      </c>
      <c r="B31" s="2" t="s">
        <v>64</v>
      </c>
      <c r="J31">
        <v>0</v>
      </c>
      <c r="K31">
        <v>0</v>
      </c>
      <c r="L31">
        <v>0</v>
      </c>
      <c r="M31">
        <v>0</v>
      </c>
      <c r="N31">
        <v>0</v>
      </c>
      <c r="O31">
        <v>0</v>
      </c>
      <c r="P31">
        <v>0</v>
      </c>
      <c r="Q31">
        <v>0</v>
      </c>
      <c r="R31">
        <v>0</v>
      </c>
      <c r="S31">
        <v>0</v>
      </c>
      <c r="T31">
        <v>0</v>
      </c>
      <c r="U31">
        <v>0</v>
      </c>
      <c r="V31" t="s">
        <v>313</v>
      </c>
      <c r="W31">
        <v>0</v>
      </c>
      <c r="X31">
        <v>0</v>
      </c>
      <c r="Y31">
        <v>0</v>
      </c>
      <c r="Z31">
        <v>0</v>
      </c>
      <c r="AA31">
        <v>0</v>
      </c>
      <c r="AB31">
        <v>0</v>
      </c>
      <c r="AC31">
        <v>0</v>
      </c>
      <c r="AD31">
        <v>0</v>
      </c>
      <c r="AE31">
        <v>0</v>
      </c>
      <c r="AF31">
        <v>0</v>
      </c>
      <c r="AG31">
        <v>0</v>
      </c>
      <c r="AH31">
        <v>0</v>
      </c>
      <c r="AI31">
        <v>0</v>
      </c>
      <c r="AL31" s="11">
        <f t="shared" si="0"/>
        <v>0</v>
      </c>
      <c r="AM31">
        <f t="shared" si="1"/>
        <v>0</v>
      </c>
      <c r="AN31">
        <f t="shared" si="2"/>
        <v>0</v>
      </c>
      <c r="AP31">
        <f>VLOOKUP($B31,Kraftvärmeprod!$B$1:$BX$550,MATCH(AP$1,Kraftvärmeprod!$B$1:$BX$1,0),FALSE)</f>
        <v>0</v>
      </c>
      <c r="AQ31">
        <f>VLOOKUP($B31,Kraftvärmeprod!$B$1:$BX$550,MATCH(AQ$1,Kraftvärmeprod!$B$1:$BX$1,0),FALSE)</f>
        <v>0</v>
      </c>
      <c r="AR31">
        <f>VLOOKUP($B31,Kraftvärmeprod!$B$1:$BX$550,MATCH("Summa tillförd energi exklusive rökgaskondensering",Kraftvärmeprod!$B$1:$BX$1,0),FALSE)</f>
        <v>0</v>
      </c>
      <c r="AT31" s="239" t="str">
        <f t="shared" si="3"/>
        <v/>
      </c>
      <c r="AV31">
        <f t="shared" si="4"/>
        <v>0</v>
      </c>
      <c r="AX31" t="str">
        <f>VLOOKUP(B31,Totalt!$B$1:$BZ$554,MATCH(AX$1,Totalt!$B$1:$BZ$1,0),FALSE)</f>
        <v>Nej</v>
      </c>
      <c r="BA31" s="239" t="str">
        <f t="shared" si="5"/>
        <v/>
      </c>
    </row>
    <row r="32" spans="1:53" x14ac:dyDescent="0.25">
      <c r="A32" s="2" t="s">
        <v>57</v>
      </c>
      <c r="B32" s="2" t="s">
        <v>65</v>
      </c>
      <c r="J32">
        <v>0</v>
      </c>
      <c r="K32">
        <v>0</v>
      </c>
      <c r="L32">
        <v>0</v>
      </c>
      <c r="M32">
        <v>0</v>
      </c>
      <c r="N32">
        <v>0</v>
      </c>
      <c r="O32">
        <v>0</v>
      </c>
      <c r="P32">
        <v>0</v>
      </c>
      <c r="Q32">
        <v>0</v>
      </c>
      <c r="R32">
        <v>0</v>
      </c>
      <c r="S32">
        <v>0</v>
      </c>
      <c r="T32">
        <v>0</v>
      </c>
      <c r="U32">
        <v>0</v>
      </c>
      <c r="V32" t="s">
        <v>313</v>
      </c>
      <c r="W32">
        <v>0</v>
      </c>
      <c r="X32">
        <v>0</v>
      </c>
      <c r="Y32">
        <v>0</v>
      </c>
      <c r="Z32">
        <v>0</v>
      </c>
      <c r="AA32">
        <v>0</v>
      </c>
      <c r="AB32">
        <v>0</v>
      </c>
      <c r="AC32">
        <v>0</v>
      </c>
      <c r="AD32">
        <v>0</v>
      </c>
      <c r="AE32">
        <v>0</v>
      </c>
      <c r="AF32">
        <v>0</v>
      </c>
      <c r="AG32">
        <v>0</v>
      </c>
      <c r="AH32">
        <v>0</v>
      </c>
      <c r="AI32">
        <v>0</v>
      </c>
      <c r="AL32" s="11">
        <f t="shared" si="0"/>
        <v>0</v>
      </c>
      <c r="AM32">
        <f t="shared" si="1"/>
        <v>0</v>
      </c>
      <c r="AN32">
        <f t="shared" si="2"/>
        <v>0</v>
      </c>
      <c r="AP32">
        <f>VLOOKUP($B32,Kraftvärmeprod!$B$1:$BX$550,MATCH(AP$1,Kraftvärmeprod!$B$1:$BX$1,0),FALSE)</f>
        <v>0</v>
      </c>
      <c r="AQ32">
        <f>VLOOKUP($B32,Kraftvärmeprod!$B$1:$BX$550,MATCH(AQ$1,Kraftvärmeprod!$B$1:$BX$1,0),FALSE)</f>
        <v>0</v>
      </c>
      <c r="AR32">
        <f>VLOOKUP($B32,Kraftvärmeprod!$B$1:$BX$550,MATCH("Summa tillförd energi exklusive rökgaskondensering",Kraftvärmeprod!$B$1:$BX$1,0),FALSE)</f>
        <v>0</v>
      </c>
      <c r="AT32" s="239" t="str">
        <f t="shared" si="3"/>
        <v/>
      </c>
      <c r="AV32">
        <f t="shared" si="4"/>
        <v>0</v>
      </c>
      <c r="AX32" t="str">
        <f>VLOOKUP(B32,Totalt!$B$1:$BZ$554,MATCH(AX$1,Totalt!$B$1:$BZ$1,0),FALSE)</f>
        <v>Nej</v>
      </c>
      <c r="BA32" s="239" t="str">
        <f t="shared" si="5"/>
        <v/>
      </c>
    </row>
    <row r="33" spans="1:53" x14ac:dyDescent="0.25">
      <c r="A33" s="2" t="s">
        <v>57</v>
      </c>
      <c r="B33" s="2" t="s">
        <v>66</v>
      </c>
      <c r="J33">
        <v>0</v>
      </c>
      <c r="K33">
        <v>0</v>
      </c>
      <c r="L33">
        <v>0</v>
      </c>
      <c r="M33">
        <v>0</v>
      </c>
      <c r="N33">
        <v>0</v>
      </c>
      <c r="O33">
        <v>0</v>
      </c>
      <c r="P33">
        <v>0</v>
      </c>
      <c r="Q33">
        <v>0</v>
      </c>
      <c r="R33">
        <v>0</v>
      </c>
      <c r="S33">
        <v>0</v>
      </c>
      <c r="T33">
        <v>0</v>
      </c>
      <c r="U33">
        <v>0</v>
      </c>
      <c r="V33" t="s">
        <v>313</v>
      </c>
      <c r="W33">
        <v>0</v>
      </c>
      <c r="X33">
        <v>0</v>
      </c>
      <c r="Y33">
        <v>0</v>
      </c>
      <c r="Z33">
        <v>0</v>
      </c>
      <c r="AA33">
        <v>0</v>
      </c>
      <c r="AB33">
        <v>0</v>
      </c>
      <c r="AC33">
        <v>0</v>
      </c>
      <c r="AD33">
        <v>0</v>
      </c>
      <c r="AE33">
        <v>0</v>
      </c>
      <c r="AF33">
        <v>0</v>
      </c>
      <c r="AG33">
        <v>0</v>
      </c>
      <c r="AH33">
        <v>0</v>
      </c>
      <c r="AI33">
        <v>0</v>
      </c>
      <c r="AL33" s="11">
        <f t="shared" si="0"/>
        <v>0</v>
      </c>
      <c r="AM33">
        <f t="shared" si="1"/>
        <v>0</v>
      </c>
      <c r="AN33">
        <f t="shared" si="2"/>
        <v>0</v>
      </c>
      <c r="AP33">
        <f>VLOOKUP($B33,Kraftvärmeprod!$B$1:$BX$550,MATCH(AP$1,Kraftvärmeprod!$B$1:$BX$1,0),FALSE)</f>
        <v>0</v>
      </c>
      <c r="AQ33">
        <f>VLOOKUP($B33,Kraftvärmeprod!$B$1:$BX$550,MATCH(AQ$1,Kraftvärmeprod!$B$1:$BX$1,0),FALSE)</f>
        <v>0</v>
      </c>
      <c r="AR33">
        <f>VLOOKUP($B33,Kraftvärmeprod!$B$1:$BX$550,MATCH("Summa tillförd energi exklusive rökgaskondensering",Kraftvärmeprod!$B$1:$BX$1,0),FALSE)</f>
        <v>0</v>
      </c>
      <c r="AT33" s="239" t="str">
        <f t="shared" si="3"/>
        <v/>
      </c>
      <c r="AV33">
        <f t="shared" si="4"/>
        <v>0</v>
      </c>
      <c r="AX33" t="str">
        <f>VLOOKUP(B33,Totalt!$B$1:$BZ$554,MATCH(AX$1,Totalt!$B$1:$BZ$1,0),FALSE)</f>
        <v>Nej</v>
      </c>
      <c r="BA33" s="239" t="str">
        <f t="shared" si="5"/>
        <v/>
      </c>
    </row>
    <row r="34" spans="1:53" x14ac:dyDescent="0.25">
      <c r="A34" s="2" t="s">
        <v>57</v>
      </c>
      <c r="B34" s="2" t="s">
        <v>67</v>
      </c>
      <c r="J34">
        <v>0</v>
      </c>
      <c r="K34">
        <v>0</v>
      </c>
      <c r="L34">
        <v>0</v>
      </c>
      <c r="M34">
        <v>0</v>
      </c>
      <c r="N34">
        <v>0</v>
      </c>
      <c r="O34">
        <v>0</v>
      </c>
      <c r="P34">
        <v>0</v>
      </c>
      <c r="Q34">
        <v>0</v>
      </c>
      <c r="R34">
        <v>0</v>
      </c>
      <c r="S34">
        <v>0</v>
      </c>
      <c r="T34">
        <v>0</v>
      </c>
      <c r="U34">
        <v>0</v>
      </c>
      <c r="V34" t="s">
        <v>313</v>
      </c>
      <c r="W34">
        <v>0</v>
      </c>
      <c r="X34">
        <v>0</v>
      </c>
      <c r="Y34">
        <v>0</v>
      </c>
      <c r="Z34">
        <v>0</v>
      </c>
      <c r="AA34">
        <v>0</v>
      </c>
      <c r="AB34">
        <v>0</v>
      </c>
      <c r="AC34">
        <v>0</v>
      </c>
      <c r="AD34">
        <v>0</v>
      </c>
      <c r="AE34">
        <v>0</v>
      </c>
      <c r="AF34">
        <v>0</v>
      </c>
      <c r="AG34">
        <v>0</v>
      </c>
      <c r="AH34">
        <v>0</v>
      </c>
      <c r="AI34">
        <v>0</v>
      </c>
      <c r="AL34" s="11">
        <f t="shared" si="0"/>
        <v>0</v>
      </c>
      <c r="AM34">
        <f t="shared" si="1"/>
        <v>0</v>
      </c>
      <c r="AN34">
        <f t="shared" si="2"/>
        <v>0</v>
      </c>
      <c r="AP34">
        <f>VLOOKUP($B34,Kraftvärmeprod!$B$1:$BX$550,MATCH(AP$1,Kraftvärmeprod!$B$1:$BX$1,0),FALSE)</f>
        <v>0</v>
      </c>
      <c r="AQ34">
        <f>VLOOKUP($B34,Kraftvärmeprod!$B$1:$BX$550,MATCH(AQ$1,Kraftvärmeprod!$B$1:$BX$1,0),FALSE)</f>
        <v>0</v>
      </c>
      <c r="AR34">
        <f>VLOOKUP($B34,Kraftvärmeprod!$B$1:$BX$550,MATCH("Summa tillförd energi exklusive rökgaskondensering",Kraftvärmeprod!$B$1:$BX$1,0),FALSE)</f>
        <v>0</v>
      </c>
      <c r="AT34" s="239" t="str">
        <f t="shared" si="3"/>
        <v/>
      </c>
      <c r="AV34">
        <f t="shared" si="4"/>
        <v>0</v>
      </c>
      <c r="AX34" t="str">
        <f>VLOOKUP(B34,Totalt!$B$1:$BZ$554,MATCH(AX$1,Totalt!$B$1:$BZ$1,0),FALSE)</f>
        <v>Nej</v>
      </c>
      <c r="BA34" s="239" t="str">
        <f t="shared" si="5"/>
        <v/>
      </c>
    </row>
    <row r="35" spans="1:53" x14ac:dyDescent="0.25">
      <c r="A35" s="2" t="s">
        <v>68</v>
      </c>
      <c r="B35" s="2" t="s">
        <v>69</v>
      </c>
      <c r="J35">
        <v>0</v>
      </c>
      <c r="K35">
        <v>0</v>
      </c>
      <c r="L35">
        <v>0</v>
      </c>
      <c r="M35">
        <v>0</v>
      </c>
      <c r="N35">
        <v>0</v>
      </c>
      <c r="O35">
        <v>0</v>
      </c>
      <c r="P35">
        <v>0</v>
      </c>
      <c r="Q35">
        <v>0</v>
      </c>
      <c r="R35">
        <v>0</v>
      </c>
      <c r="S35">
        <v>0</v>
      </c>
      <c r="T35">
        <v>0</v>
      </c>
      <c r="U35">
        <v>0</v>
      </c>
      <c r="V35" t="s">
        <v>313</v>
      </c>
      <c r="W35">
        <v>0</v>
      </c>
      <c r="X35">
        <v>0</v>
      </c>
      <c r="Y35">
        <v>0</v>
      </c>
      <c r="Z35">
        <v>12.678100000000001</v>
      </c>
      <c r="AA35">
        <v>0</v>
      </c>
      <c r="AB35">
        <v>0</v>
      </c>
      <c r="AC35">
        <v>0</v>
      </c>
      <c r="AD35">
        <v>0</v>
      </c>
      <c r="AE35">
        <v>97.661600000000007</v>
      </c>
      <c r="AF35">
        <v>0</v>
      </c>
      <c r="AG35">
        <v>0</v>
      </c>
      <c r="AH35">
        <v>18</v>
      </c>
      <c r="AI35">
        <v>3.0576099999999999</v>
      </c>
      <c r="AL35" s="11">
        <f t="shared" si="0"/>
        <v>131.39731</v>
      </c>
      <c r="AM35">
        <f t="shared" si="1"/>
        <v>128.33969999999999</v>
      </c>
      <c r="AN35">
        <f t="shared" si="2"/>
        <v>110.33969999999999</v>
      </c>
      <c r="AP35">
        <f>VLOOKUP($B35,Kraftvärmeprod!$B$1:$BX$550,MATCH(AP$1,Kraftvärmeprod!$B$1:$BX$1,0),FALSE)</f>
        <v>149</v>
      </c>
      <c r="AQ35">
        <f>VLOOKUP($B35,Kraftvärmeprod!$B$1:$BX$550,MATCH(AQ$1,Kraftvärmeprod!$B$1:$BX$1,0),FALSE)</f>
        <v>24</v>
      </c>
      <c r="AR35">
        <f>VLOOKUP($B35,Kraftvärmeprod!$B$1:$BX$550,MATCH("Summa tillförd energi exklusive rökgaskondensering",Kraftvärmeprod!$B$1:$BX$1,0),FALSE)</f>
        <v>166</v>
      </c>
      <c r="AT35" s="239">
        <f t="shared" si="3"/>
        <v>0.66469698795180721</v>
      </c>
      <c r="AV35">
        <f t="shared" si="4"/>
        <v>12.678100000000001</v>
      </c>
      <c r="AX35" t="str">
        <f>VLOOKUP(B35,Totalt!$B$1:$BZ$554,MATCH(AX$1,Totalt!$B$1:$BZ$1,0),FALSE)</f>
        <v>Ja</v>
      </c>
      <c r="BA35" s="239">
        <f t="shared" si="5"/>
        <v>1.3139641495904975</v>
      </c>
    </row>
    <row r="36" spans="1:53" x14ac:dyDescent="0.25">
      <c r="A36" s="2" t="s">
        <v>72</v>
      </c>
      <c r="B36" s="2" t="s">
        <v>73</v>
      </c>
      <c r="J36">
        <v>0</v>
      </c>
      <c r="K36">
        <v>0</v>
      </c>
      <c r="L36">
        <v>0</v>
      </c>
      <c r="M36">
        <v>0</v>
      </c>
      <c r="N36">
        <v>0</v>
      </c>
      <c r="O36">
        <v>0</v>
      </c>
      <c r="P36">
        <v>0</v>
      </c>
      <c r="Q36">
        <v>0</v>
      </c>
      <c r="R36">
        <v>0</v>
      </c>
      <c r="S36">
        <v>0</v>
      </c>
      <c r="T36">
        <v>0</v>
      </c>
      <c r="U36">
        <v>0</v>
      </c>
      <c r="V36" t="s">
        <v>313</v>
      </c>
      <c r="W36">
        <v>0</v>
      </c>
      <c r="X36">
        <v>0</v>
      </c>
      <c r="Y36">
        <v>0</v>
      </c>
      <c r="Z36">
        <v>0</v>
      </c>
      <c r="AA36">
        <v>0</v>
      </c>
      <c r="AB36">
        <v>0</v>
      </c>
      <c r="AC36">
        <v>0</v>
      </c>
      <c r="AD36">
        <v>0</v>
      </c>
      <c r="AE36">
        <v>0</v>
      </c>
      <c r="AF36">
        <v>0</v>
      </c>
      <c r="AG36">
        <v>0</v>
      </c>
      <c r="AH36">
        <v>0</v>
      </c>
      <c r="AI36">
        <v>0</v>
      </c>
      <c r="AL36" s="11">
        <f t="shared" si="0"/>
        <v>0</v>
      </c>
      <c r="AM36">
        <f t="shared" si="1"/>
        <v>0</v>
      </c>
      <c r="AN36">
        <f t="shared" si="2"/>
        <v>0</v>
      </c>
      <c r="AP36">
        <f>VLOOKUP($B36,Kraftvärmeprod!$B$1:$BX$550,MATCH(AP$1,Kraftvärmeprod!$B$1:$BX$1,0),FALSE)</f>
        <v>0</v>
      </c>
      <c r="AQ36">
        <f>VLOOKUP($B36,Kraftvärmeprod!$B$1:$BX$550,MATCH(AQ$1,Kraftvärmeprod!$B$1:$BX$1,0),FALSE)</f>
        <v>0</v>
      </c>
      <c r="AR36">
        <f>VLOOKUP($B36,Kraftvärmeprod!$B$1:$BX$550,MATCH("Summa tillförd energi exklusive rökgaskondensering",Kraftvärmeprod!$B$1:$BX$1,0),FALSE)</f>
        <v>0</v>
      </c>
      <c r="AT36" s="239" t="str">
        <f t="shared" si="3"/>
        <v/>
      </c>
      <c r="AV36">
        <f t="shared" si="4"/>
        <v>0</v>
      </c>
      <c r="AX36" t="str">
        <f>VLOOKUP(B36,Totalt!$B$1:$BZ$554,MATCH(AX$1,Totalt!$B$1:$BZ$1,0),FALSE)</f>
        <v>Ja</v>
      </c>
      <c r="BA36" s="239" t="str">
        <f t="shared" si="5"/>
        <v/>
      </c>
    </row>
    <row r="37" spans="1:53" x14ac:dyDescent="0.25">
      <c r="A37" s="2" t="s">
        <v>72</v>
      </c>
      <c r="B37" s="2" t="s">
        <v>74</v>
      </c>
      <c r="J37">
        <v>0</v>
      </c>
      <c r="K37">
        <v>0.97403700000000004</v>
      </c>
      <c r="L37">
        <v>0</v>
      </c>
      <c r="M37">
        <v>0</v>
      </c>
      <c r="N37">
        <v>0</v>
      </c>
      <c r="O37">
        <v>0</v>
      </c>
      <c r="P37">
        <v>0</v>
      </c>
      <c r="Q37">
        <v>0.54346899999999998</v>
      </c>
      <c r="R37">
        <v>0</v>
      </c>
      <c r="S37">
        <v>0</v>
      </c>
      <c r="T37">
        <v>0</v>
      </c>
      <c r="U37">
        <v>0</v>
      </c>
      <c r="V37" t="s">
        <v>313</v>
      </c>
      <c r="W37">
        <v>0</v>
      </c>
      <c r="X37">
        <v>0</v>
      </c>
      <c r="Y37">
        <v>0</v>
      </c>
      <c r="Z37">
        <v>1.3284800000000001</v>
      </c>
      <c r="AA37">
        <v>0</v>
      </c>
      <c r="AB37">
        <v>0</v>
      </c>
      <c r="AC37">
        <v>0</v>
      </c>
      <c r="AD37">
        <v>0</v>
      </c>
      <c r="AE37">
        <v>79.754499999999993</v>
      </c>
      <c r="AF37">
        <v>0</v>
      </c>
      <c r="AG37">
        <v>0</v>
      </c>
      <c r="AH37">
        <v>11</v>
      </c>
      <c r="AI37">
        <v>1.3304400000000001</v>
      </c>
      <c r="AL37" s="11">
        <f t="shared" si="0"/>
        <v>94.930925999999985</v>
      </c>
      <c r="AM37">
        <f t="shared" si="1"/>
        <v>93.600485999999989</v>
      </c>
      <c r="AN37">
        <f t="shared" si="2"/>
        <v>82.600485999999989</v>
      </c>
      <c r="AP37">
        <f>VLOOKUP($B37,Kraftvärmeprod!$B$1:$BX$550,MATCH(AP$1,Kraftvärmeprod!$B$1:$BX$1,0),FALSE)</f>
        <v>106.86</v>
      </c>
      <c r="AQ37">
        <f>VLOOKUP($B37,Kraftvärmeprod!$B$1:$BX$550,MATCH(AQ$1,Kraftvärmeprod!$B$1:$BX$1,0),FALSE)</f>
        <v>26.9</v>
      </c>
      <c r="AR37">
        <f>VLOOKUP($B37,Kraftvärmeprod!$B$1:$BX$550,MATCH("Summa tillförd energi exklusive rökgaskondensering",Kraftvärmeprod!$B$1:$BX$1,0),FALSE)</f>
        <v>148.57</v>
      </c>
      <c r="AT37" s="239">
        <f t="shared" si="3"/>
        <v>0.55597015548226425</v>
      </c>
      <c r="AV37">
        <f t="shared" si="4"/>
        <v>1.8719490000000001</v>
      </c>
      <c r="AX37" t="str">
        <f>VLOOKUP(B37,Totalt!$B$1:$BZ$554,MATCH(AX$1,Totalt!$B$1:$BZ$1,0),FALSE)</f>
        <v>Ja</v>
      </c>
      <c r="BA37" s="239">
        <f t="shared" si="5"/>
        <v>1.2731898132519117</v>
      </c>
    </row>
    <row r="38" spans="1:53" x14ac:dyDescent="0.25">
      <c r="A38" s="2" t="s">
        <v>72</v>
      </c>
      <c r="B38" s="2" t="s">
        <v>75</v>
      </c>
      <c r="J38">
        <v>0</v>
      </c>
      <c r="K38">
        <v>0</v>
      </c>
      <c r="L38">
        <v>0</v>
      </c>
      <c r="M38">
        <v>0</v>
      </c>
      <c r="N38">
        <v>0</v>
      </c>
      <c r="O38">
        <v>0</v>
      </c>
      <c r="P38">
        <v>0</v>
      </c>
      <c r="Q38">
        <v>0</v>
      </c>
      <c r="R38">
        <v>0</v>
      </c>
      <c r="S38">
        <v>0</v>
      </c>
      <c r="T38">
        <v>0</v>
      </c>
      <c r="U38">
        <v>0</v>
      </c>
      <c r="V38" t="s">
        <v>313</v>
      </c>
      <c r="W38">
        <v>0</v>
      </c>
      <c r="X38">
        <v>0</v>
      </c>
      <c r="Y38">
        <v>0</v>
      </c>
      <c r="Z38">
        <v>0</v>
      </c>
      <c r="AA38">
        <v>0</v>
      </c>
      <c r="AB38">
        <v>0</v>
      </c>
      <c r="AC38">
        <v>0</v>
      </c>
      <c r="AD38">
        <v>0</v>
      </c>
      <c r="AE38">
        <v>0</v>
      </c>
      <c r="AF38">
        <v>0</v>
      </c>
      <c r="AG38">
        <v>0</v>
      </c>
      <c r="AH38">
        <v>0</v>
      </c>
      <c r="AI38">
        <v>0</v>
      </c>
      <c r="AL38" s="11">
        <f t="shared" si="0"/>
        <v>0</v>
      </c>
      <c r="AM38">
        <f t="shared" si="1"/>
        <v>0</v>
      </c>
      <c r="AN38">
        <f t="shared" si="2"/>
        <v>0</v>
      </c>
      <c r="AP38">
        <f>VLOOKUP($B38,Kraftvärmeprod!$B$1:$BX$550,MATCH(AP$1,Kraftvärmeprod!$B$1:$BX$1,0),FALSE)</f>
        <v>0</v>
      </c>
      <c r="AQ38">
        <f>VLOOKUP($B38,Kraftvärmeprod!$B$1:$BX$550,MATCH(AQ$1,Kraftvärmeprod!$B$1:$BX$1,0),FALSE)</f>
        <v>0</v>
      </c>
      <c r="AR38">
        <f>VLOOKUP($B38,Kraftvärmeprod!$B$1:$BX$550,MATCH("Summa tillförd energi exklusive rökgaskondensering",Kraftvärmeprod!$B$1:$BX$1,0),FALSE)</f>
        <v>0</v>
      </c>
      <c r="AT38" s="239" t="str">
        <f t="shared" si="3"/>
        <v/>
      </c>
      <c r="AV38">
        <f t="shared" si="4"/>
        <v>0</v>
      </c>
      <c r="AX38" t="str">
        <f>VLOOKUP(B38,Totalt!$B$1:$BZ$554,MATCH(AX$1,Totalt!$B$1:$BZ$1,0),FALSE)</f>
        <v>Ja</v>
      </c>
      <c r="BA38" s="239" t="str">
        <f t="shared" si="5"/>
        <v/>
      </c>
    </row>
    <row r="39" spans="1:53" x14ac:dyDescent="0.25">
      <c r="A39" s="2" t="s">
        <v>76</v>
      </c>
      <c r="B39" s="2" t="s">
        <v>77</v>
      </c>
      <c r="J39">
        <v>0</v>
      </c>
      <c r="K39">
        <v>0</v>
      </c>
      <c r="L39">
        <v>0</v>
      </c>
      <c r="M39">
        <v>0</v>
      </c>
      <c r="N39">
        <v>0</v>
      </c>
      <c r="O39">
        <v>0</v>
      </c>
      <c r="P39">
        <v>0</v>
      </c>
      <c r="Q39">
        <v>0</v>
      </c>
      <c r="R39">
        <v>0</v>
      </c>
      <c r="S39">
        <v>0</v>
      </c>
      <c r="T39">
        <v>0</v>
      </c>
      <c r="U39">
        <v>0</v>
      </c>
      <c r="V39" t="s">
        <v>313</v>
      </c>
      <c r="W39">
        <v>0</v>
      </c>
      <c r="X39">
        <v>0</v>
      </c>
      <c r="Y39">
        <v>0</v>
      </c>
      <c r="Z39">
        <v>0</v>
      </c>
      <c r="AA39">
        <v>0</v>
      </c>
      <c r="AB39">
        <v>0</v>
      </c>
      <c r="AC39">
        <v>0</v>
      </c>
      <c r="AD39">
        <v>0</v>
      </c>
      <c r="AE39">
        <v>0</v>
      </c>
      <c r="AF39">
        <v>0</v>
      </c>
      <c r="AG39">
        <v>0</v>
      </c>
      <c r="AH39">
        <v>0</v>
      </c>
      <c r="AI39">
        <v>0</v>
      </c>
      <c r="AL39" s="11">
        <f t="shared" si="0"/>
        <v>0</v>
      </c>
      <c r="AM39">
        <f t="shared" si="1"/>
        <v>0</v>
      </c>
      <c r="AN39">
        <f t="shared" si="2"/>
        <v>0</v>
      </c>
      <c r="AP39">
        <f>VLOOKUP($B39,Kraftvärmeprod!$B$1:$BX$550,MATCH(AP$1,Kraftvärmeprod!$B$1:$BX$1,0),FALSE)</f>
        <v>0</v>
      </c>
      <c r="AQ39">
        <f>VLOOKUP($B39,Kraftvärmeprod!$B$1:$BX$550,MATCH(AQ$1,Kraftvärmeprod!$B$1:$BX$1,0),FALSE)</f>
        <v>0</v>
      </c>
      <c r="AR39">
        <f>VLOOKUP($B39,Kraftvärmeprod!$B$1:$BX$550,MATCH("Summa tillförd energi exklusive rökgaskondensering",Kraftvärmeprod!$B$1:$BX$1,0),FALSE)</f>
        <v>0</v>
      </c>
      <c r="AT39" s="239" t="str">
        <f t="shared" si="3"/>
        <v/>
      </c>
      <c r="AV39">
        <f t="shared" si="4"/>
        <v>0</v>
      </c>
      <c r="AX39" t="str">
        <f>VLOOKUP(B39,Totalt!$B$1:$BZ$554,MATCH(AX$1,Totalt!$B$1:$BZ$1,0),FALSE)</f>
        <v>Ja</v>
      </c>
      <c r="BA39" s="239" t="str">
        <f t="shared" si="5"/>
        <v/>
      </c>
    </row>
    <row r="40" spans="1:53" x14ac:dyDescent="0.25">
      <c r="A40" s="2" t="s">
        <v>76</v>
      </c>
      <c r="B40" s="2" t="s">
        <v>78</v>
      </c>
      <c r="J40">
        <v>0</v>
      </c>
      <c r="K40">
        <v>0</v>
      </c>
      <c r="L40">
        <v>0</v>
      </c>
      <c r="M40">
        <v>0</v>
      </c>
      <c r="N40">
        <v>0</v>
      </c>
      <c r="O40">
        <v>0</v>
      </c>
      <c r="P40">
        <v>0</v>
      </c>
      <c r="Q40">
        <v>0</v>
      </c>
      <c r="R40">
        <v>0</v>
      </c>
      <c r="S40">
        <v>0</v>
      </c>
      <c r="T40">
        <v>0</v>
      </c>
      <c r="U40">
        <v>0</v>
      </c>
      <c r="V40" t="s">
        <v>313</v>
      </c>
      <c r="W40">
        <v>0</v>
      </c>
      <c r="X40">
        <v>0</v>
      </c>
      <c r="Y40">
        <v>0</v>
      </c>
      <c r="Z40">
        <v>0</v>
      </c>
      <c r="AA40">
        <v>0</v>
      </c>
      <c r="AB40">
        <v>0</v>
      </c>
      <c r="AC40">
        <v>0</v>
      </c>
      <c r="AD40">
        <v>0</v>
      </c>
      <c r="AE40">
        <v>0</v>
      </c>
      <c r="AF40">
        <v>0</v>
      </c>
      <c r="AG40">
        <v>0</v>
      </c>
      <c r="AH40">
        <v>0</v>
      </c>
      <c r="AI40">
        <v>0</v>
      </c>
      <c r="AL40" s="11">
        <f t="shared" si="0"/>
        <v>0</v>
      </c>
      <c r="AM40">
        <f t="shared" si="1"/>
        <v>0</v>
      </c>
      <c r="AN40">
        <f t="shared" si="2"/>
        <v>0</v>
      </c>
      <c r="AP40">
        <f>VLOOKUP($B40,Kraftvärmeprod!$B$1:$BX$550,MATCH(AP$1,Kraftvärmeprod!$B$1:$BX$1,0),FALSE)</f>
        <v>0</v>
      </c>
      <c r="AQ40">
        <f>VLOOKUP($B40,Kraftvärmeprod!$B$1:$BX$550,MATCH(AQ$1,Kraftvärmeprod!$B$1:$BX$1,0),FALSE)</f>
        <v>0</v>
      </c>
      <c r="AR40">
        <f>VLOOKUP($B40,Kraftvärmeprod!$B$1:$BX$550,MATCH("Summa tillförd energi exklusive rökgaskondensering",Kraftvärmeprod!$B$1:$BX$1,0),FALSE)</f>
        <v>0</v>
      </c>
      <c r="AT40" s="239" t="str">
        <f t="shared" si="3"/>
        <v/>
      </c>
      <c r="AV40">
        <f t="shared" si="4"/>
        <v>0</v>
      </c>
      <c r="AX40" t="str">
        <f>VLOOKUP(B40,Totalt!$B$1:$BZ$554,MATCH(AX$1,Totalt!$B$1:$BZ$1,0),FALSE)</f>
        <v>Ja</v>
      </c>
      <c r="BA40" s="239" t="str">
        <f t="shared" si="5"/>
        <v/>
      </c>
    </row>
    <row r="41" spans="1:53" x14ac:dyDescent="0.25">
      <c r="A41" s="2" t="s">
        <v>79</v>
      </c>
      <c r="B41" s="2" t="s">
        <v>80</v>
      </c>
      <c r="J41">
        <v>0</v>
      </c>
      <c r="K41">
        <v>0</v>
      </c>
      <c r="L41">
        <v>0</v>
      </c>
      <c r="M41">
        <v>0</v>
      </c>
      <c r="N41">
        <v>0</v>
      </c>
      <c r="O41">
        <v>0</v>
      </c>
      <c r="P41">
        <v>0</v>
      </c>
      <c r="Q41">
        <v>0</v>
      </c>
      <c r="R41">
        <v>0</v>
      </c>
      <c r="S41">
        <v>0</v>
      </c>
      <c r="T41">
        <v>0</v>
      </c>
      <c r="U41">
        <v>0</v>
      </c>
      <c r="V41" t="s">
        <v>313</v>
      </c>
      <c r="W41">
        <v>0</v>
      </c>
      <c r="X41">
        <v>0</v>
      </c>
      <c r="Y41">
        <v>0</v>
      </c>
      <c r="Z41">
        <v>0</v>
      </c>
      <c r="AA41">
        <v>0</v>
      </c>
      <c r="AB41">
        <v>0</v>
      </c>
      <c r="AC41">
        <v>0</v>
      </c>
      <c r="AD41">
        <v>0</v>
      </c>
      <c r="AE41">
        <v>143.005</v>
      </c>
      <c r="AF41">
        <v>0</v>
      </c>
      <c r="AG41">
        <v>0</v>
      </c>
      <c r="AH41">
        <v>0</v>
      </c>
      <c r="AI41">
        <v>3.9154399999999998</v>
      </c>
      <c r="AL41" s="11">
        <f t="shared" si="0"/>
        <v>146.92043999999999</v>
      </c>
      <c r="AM41">
        <f t="shared" si="1"/>
        <v>143.005</v>
      </c>
      <c r="AN41">
        <f t="shared" si="2"/>
        <v>143.005</v>
      </c>
      <c r="AP41">
        <f>VLOOKUP($B41,Kraftvärmeprod!$B$1:$BX$550,MATCH(AP$1,Kraftvärmeprod!$B$1:$BX$1,0),FALSE)</f>
        <v>181.96100000000001</v>
      </c>
      <c r="AQ41">
        <f>VLOOKUP($B41,Kraftvärmeprod!$B$1:$BX$550,MATCH(AQ$1,Kraftvärmeprod!$B$1:$BX$1,0),FALSE)</f>
        <v>42.152999999999999</v>
      </c>
      <c r="AR41">
        <f>VLOOKUP($B41,Kraftvärmeprod!$B$1:$BX$550,MATCH("Summa tillförd energi exklusive rökgaskondensering",Kraftvärmeprod!$B$1:$BX$1,0),FALSE)</f>
        <v>249.01599999999999</v>
      </c>
      <c r="AT41" s="239">
        <f t="shared" si="3"/>
        <v>0.57428036752658462</v>
      </c>
      <c r="AV41">
        <f t="shared" si="4"/>
        <v>0</v>
      </c>
      <c r="AX41" t="str">
        <f>VLOOKUP(B41,Totalt!$B$1:$BZ$554,MATCH(AX$1,Totalt!$B$1:$BZ$1,0),FALSE)</f>
        <v>Ja</v>
      </c>
      <c r="BA41" s="239">
        <f t="shared" si="5"/>
        <v>1.2385002386325554</v>
      </c>
    </row>
    <row r="42" spans="1:53" x14ac:dyDescent="0.25">
      <c r="A42" s="2" t="s">
        <v>79</v>
      </c>
      <c r="B42" s="2" t="s">
        <v>81</v>
      </c>
      <c r="J42">
        <v>0</v>
      </c>
      <c r="K42">
        <v>0</v>
      </c>
      <c r="L42">
        <v>0</v>
      </c>
      <c r="M42">
        <v>0</v>
      </c>
      <c r="N42">
        <v>0</v>
      </c>
      <c r="O42">
        <v>0</v>
      </c>
      <c r="P42">
        <v>0</v>
      </c>
      <c r="Q42">
        <v>0</v>
      </c>
      <c r="R42">
        <v>0</v>
      </c>
      <c r="S42">
        <v>0</v>
      </c>
      <c r="T42">
        <v>0</v>
      </c>
      <c r="U42">
        <v>0</v>
      </c>
      <c r="V42" t="s">
        <v>313</v>
      </c>
      <c r="W42">
        <v>0</v>
      </c>
      <c r="X42">
        <v>0</v>
      </c>
      <c r="Y42">
        <v>0</v>
      </c>
      <c r="Z42">
        <v>0</v>
      </c>
      <c r="AA42">
        <v>0</v>
      </c>
      <c r="AB42">
        <v>0</v>
      </c>
      <c r="AC42">
        <v>0</v>
      </c>
      <c r="AD42">
        <v>0</v>
      </c>
      <c r="AE42">
        <v>0</v>
      </c>
      <c r="AF42">
        <v>0</v>
      </c>
      <c r="AG42">
        <v>0</v>
      </c>
      <c r="AH42">
        <v>0</v>
      </c>
      <c r="AI42">
        <v>0</v>
      </c>
      <c r="AL42" s="11">
        <f t="shared" si="0"/>
        <v>0</v>
      </c>
      <c r="AM42">
        <f t="shared" si="1"/>
        <v>0</v>
      </c>
      <c r="AN42">
        <f t="shared" si="2"/>
        <v>0</v>
      </c>
      <c r="AP42">
        <f>VLOOKUP($B42,Kraftvärmeprod!$B$1:$BX$550,MATCH(AP$1,Kraftvärmeprod!$B$1:$BX$1,0),FALSE)</f>
        <v>0</v>
      </c>
      <c r="AQ42">
        <f>VLOOKUP($B42,Kraftvärmeprod!$B$1:$BX$550,MATCH(AQ$1,Kraftvärmeprod!$B$1:$BX$1,0),FALSE)</f>
        <v>0</v>
      </c>
      <c r="AR42">
        <f>VLOOKUP($B42,Kraftvärmeprod!$B$1:$BX$550,MATCH("Summa tillförd energi exklusive rökgaskondensering",Kraftvärmeprod!$B$1:$BX$1,0),FALSE)</f>
        <v>0</v>
      </c>
      <c r="AT42" s="239" t="str">
        <f t="shared" si="3"/>
        <v/>
      </c>
      <c r="AV42">
        <f t="shared" si="4"/>
        <v>0</v>
      </c>
      <c r="AX42" t="str">
        <f>VLOOKUP(B42,Totalt!$B$1:$BZ$554,MATCH(AX$1,Totalt!$B$1:$BZ$1,0),FALSE)</f>
        <v>Ja</v>
      </c>
      <c r="BA42" s="239" t="str">
        <f t="shared" si="5"/>
        <v/>
      </c>
    </row>
    <row r="43" spans="1:53" x14ac:dyDescent="0.25">
      <c r="A43" s="2" t="s">
        <v>79</v>
      </c>
      <c r="B43" s="2" t="s">
        <v>82</v>
      </c>
      <c r="J43">
        <v>0</v>
      </c>
      <c r="K43">
        <v>0</v>
      </c>
      <c r="L43">
        <v>0</v>
      </c>
      <c r="M43">
        <v>0</v>
      </c>
      <c r="N43">
        <v>0</v>
      </c>
      <c r="O43">
        <v>0</v>
      </c>
      <c r="P43">
        <v>0</v>
      </c>
      <c r="Q43">
        <v>0</v>
      </c>
      <c r="R43">
        <v>0</v>
      </c>
      <c r="S43">
        <v>0</v>
      </c>
      <c r="T43">
        <v>0</v>
      </c>
      <c r="U43">
        <v>0</v>
      </c>
      <c r="V43" t="s">
        <v>313</v>
      </c>
      <c r="W43">
        <v>0</v>
      </c>
      <c r="X43">
        <v>0</v>
      </c>
      <c r="Y43">
        <v>0</v>
      </c>
      <c r="Z43">
        <v>0</v>
      </c>
      <c r="AA43">
        <v>0</v>
      </c>
      <c r="AB43">
        <v>0</v>
      </c>
      <c r="AC43">
        <v>0</v>
      </c>
      <c r="AD43">
        <v>0</v>
      </c>
      <c r="AE43">
        <v>0</v>
      </c>
      <c r="AF43">
        <v>0</v>
      </c>
      <c r="AG43">
        <v>0</v>
      </c>
      <c r="AH43">
        <v>0</v>
      </c>
      <c r="AI43">
        <v>0</v>
      </c>
      <c r="AL43" s="11">
        <f t="shared" si="0"/>
        <v>0</v>
      </c>
      <c r="AM43">
        <f t="shared" si="1"/>
        <v>0</v>
      </c>
      <c r="AN43">
        <f t="shared" si="2"/>
        <v>0</v>
      </c>
      <c r="AP43">
        <f>VLOOKUP($B43,Kraftvärmeprod!$B$1:$BX$550,MATCH(AP$1,Kraftvärmeprod!$B$1:$BX$1,0),FALSE)</f>
        <v>0</v>
      </c>
      <c r="AQ43">
        <f>VLOOKUP($B43,Kraftvärmeprod!$B$1:$BX$550,MATCH(AQ$1,Kraftvärmeprod!$B$1:$BX$1,0),FALSE)</f>
        <v>0</v>
      </c>
      <c r="AR43">
        <f>VLOOKUP($B43,Kraftvärmeprod!$B$1:$BX$550,MATCH("Summa tillförd energi exklusive rökgaskondensering",Kraftvärmeprod!$B$1:$BX$1,0),FALSE)</f>
        <v>0</v>
      </c>
      <c r="AT43" s="239" t="str">
        <f t="shared" si="3"/>
        <v/>
      </c>
      <c r="AV43">
        <f t="shared" si="4"/>
        <v>0</v>
      </c>
      <c r="AX43" t="str">
        <f>VLOOKUP(B43,Totalt!$B$1:$BZ$554,MATCH(AX$1,Totalt!$B$1:$BZ$1,0),FALSE)</f>
        <v>Ja</v>
      </c>
      <c r="BA43" s="239" t="str">
        <f t="shared" si="5"/>
        <v/>
      </c>
    </row>
    <row r="44" spans="1:53" x14ac:dyDescent="0.25">
      <c r="A44" s="2" t="s">
        <v>83</v>
      </c>
      <c r="B44" s="2" t="s">
        <v>84</v>
      </c>
      <c r="J44">
        <v>0</v>
      </c>
      <c r="K44">
        <v>0</v>
      </c>
      <c r="L44">
        <v>0</v>
      </c>
      <c r="M44">
        <v>0</v>
      </c>
      <c r="N44">
        <v>0</v>
      </c>
      <c r="O44">
        <v>0</v>
      </c>
      <c r="P44">
        <v>214.78299999999999</v>
      </c>
      <c r="Q44">
        <v>14.1593</v>
      </c>
      <c r="R44">
        <v>37.4741</v>
      </c>
      <c r="S44">
        <v>0</v>
      </c>
      <c r="T44">
        <v>0</v>
      </c>
      <c r="U44">
        <v>0</v>
      </c>
      <c r="V44" t="s">
        <v>313</v>
      </c>
      <c r="W44">
        <v>15.8362</v>
      </c>
      <c r="X44">
        <v>3.9759600000000002</v>
      </c>
      <c r="Y44">
        <v>0</v>
      </c>
      <c r="Z44">
        <v>0</v>
      </c>
      <c r="AA44">
        <v>0</v>
      </c>
      <c r="AB44">
        <v>0</v>
      </c>
      <c r="AC44">
        <v>41.9437</v>
      </c>
      <c r="AD44">
        <v>0</v>
      </c>
      <c r="AE44">
        <v>204.56800000000001</v>
      </c>
      <c r="AF44">
        <v>0</v>
      </c>
      <c r="AG44">
        <v>0</v>
      </c>
      <c r="AH44">
        <v>46.94</v>
      </c>
      <c r="AI44">
        <v>20.816099999999999</v>
      </c>
      <c r="AL44" s="11">
        <f t="shared" si="0"/>
        <v>600.4963600000001</v>
      </c>
      <c r="AM44">
        <f t="shared" si="1"/>
        <v>579.68026000000009</v>
      </c>
      <c r="AN44">
        <f t="shared" si="2"/>
        <v>532.74026000000003</v>
      </c>
      <c r="AP44">
        <f>VLOOKUP($B44,Kraftvärmeprod!$B$1:$BX$550,MATCH(AP$1,Kraftvärmeprod!$B$1:$BX$1,0),FALSE)</f>
        <v>563.4</v>
      </c>
      <c r="AQ44">
        <f>VLOOKUP($B44,Kraftvärmeprod!$B$1:$BX$550,MATCH(AQ$1,Kraftvärmeprod!$B$1:$BX$1,0),FALSE)</f>
        <v>103.53</v>
      </c>
      <c r="AR44">
        <f>VLOOKUP($B44,Kraftvärmeprod!$B$1:$BX$550,MATCH("Summa tillförd energi exklusive rökgaskondensering",Kraftvärmeprod!$B$1:$BX$1,0),FALSE)</f>
        <v>810.19</v>
      </c>
      <c r="AT44" s="239">
        <f t="shared" si="3"/>
        <v>0.65754978461842284</v>
      </c>
      <c r="AV44">
        <f t="shared" si="4"/>
        <v>328.17225999999999</v>
      </c>
      <c r="AX44" t="str">
        <f>VLOOKUP(B44,Totalt!$B$1:$BZ$554,MATCH(AX$1,Totalt!$B$1:$BZ$1,0),FALSE)</f>
        <v>Ja</v>
      </c>
      <c r="BA44" s="239">
        <f t="shared" si="5"/>
        <v>1.0177825434071428</v>
      </c>
    </row>
    <row r="45" spans="1:53" x14ac:dyDescent="0.25">
      <c r="A45" s="2" t="s">
        <v>83</v>
      </c>
      <c r="B45" s="2" t="s">
        <v>85</v>
      </c>
      <c r="J45">
        <v>0</v>
      </c>
      <c r="K45">
        <v>0</v>
      </c>
      <c r="L45">
        <v>0</v>
      </c>
      <c r="M45">
        <v>0</v>
      </c>
      <c r="N45">
        <v>0</v>
      </c>
      <c r="O45">
        <v>0</v>
      </c>
      <c r="P45">
        <v>0</v>
      </c>
      <c r="Q45">
        <v>0</v>
      </c>
      <c r="R45">
        <v>0</v>
      </c>
      <c r="S45">
        <v>0</v>
      </c>
      <c r="T45">
        <v>0</v>
      </c>
      <c r="U45">
        <v>0</v>
      </c>
      <c r="V45" t="s">
        <v>313</v>
      </c>
      <c r="W45">
        <v>0</v>
      </c>
      <c r="X45">
        <v>0</v>
      </c>
      <c r="Y45">
        <v>0</v>
      </c>
      <c r="Z45">
        <v>0</v>
      </c>
      <c r="AA45">
        <v>0</v>
      </c>
      <c r="AB45">
        <v>0</v>
      </c>
      <c r="AC45">
        <v>0</v>
      </c>
      <c r="AD45">
        <v>0</v>
      </c>
      <c r="AE45">
        <v>0</v>
      </c>
      <c r="AF45">
        <v>0</v>
      </c>
      <c r="AG45">
        <v>0</v>
      </c>
      <c r="AH45">
        <v>0</v>
      </c>
      <c r="AI45">
        <v>0</v>
      </c>
      <c r="AL45" s="11">
        <f t="shared" si="0"/>
        <v>0</v>
      </c>
      <c r="AM45">
        <f t="shared" si="1"/>
        <v>0</v>
      </c>
      <c r="AN45">
        <f t="shared" si="2"/>
        <v>0</v>
      </c>
      <c r="AP45">
        <f>VLOOKUP($B45,Kraftvärmeprod!$B$1:$BX$550,MATCH(AP$1,Kraftvärmeprod!$B$1:$BX$1,0),FALSE)</f>
        <v>0</v>
      </c>
      <c r="AQ45">
        <f>VLOOKUP($B45,Kraftvärmeprod!$B$1:$BX$550,MATCH(AQ$1,Kraftvärmeprod!$B$1:$BX$1,0),FALSE)</f>
        <v>0</v>
      </c>
      <c r="AR45">
        <f>VLOOKUP($B45,Kraftvärmeprod!$B$1:$BX$550,MATCH("Summa tillförd energi exklusive rökgaskondensering",Kraftvärmeprod!$B$1:$BX$1,0),FALSE)</f>
        <v>0</v>
      </c>
      <c r="AT45" s="239" t="str">
        <f t="shared" si="3"/>
        <v/>
      </c>
      <c r="AV45">
        <f t="shared" si="4"/>
        <v>0</v>
      </c>
      <c r="AX45" t="str">
        <f>VLOOKUP(B45,Totalt!$B$1:$BZ$554,MATCH(AX$1,Totalt!$B$1:$BZ$1,0),FALSE)</f>
        <v>Ja</v>
      </c>
      <c r="BA45" s="239" t="str">
        <f t="shared" si="5"/>
        <v/>
      </c>
    </row>
    <row r="46" spans="1:53" x14ac:dyDescent="0.25">
      <c r="A46" s="2" t="s">
        <v>86</v>
      </c>
      <c r="B46" s="9" t="s">
        <v>1103</v>
      </c>
      <c r="J46">
        <v>0</v>
      </c>
      <c r="K46">
        <v>0</v>
      </c>
      <c r="L46">
        <v>0</v>
      </c>
      <c r="M46">
        <v>0</v>
      </c>
      <c r="N46">
        <v>0</v>
      </c>
      <c r="O46">
        <v>0</v>
      </c>
      <c r="P46">
        <v>0</v>
      </c>
      <c r="Q46">
        <v>0</v>
      </c>
      <c r="R46">
        <v>0</v>
      </c>
      <c r="S46">
        <v>0</v>
      </c>
      <c r="T46">
        <v>0</v>
      </c>
      <c r="U46">
        <v>0</v>
      </c>
      <c r="V46" t="s">
        <v>313</v>
      </c>
      <c r="W46">
        <v>0</v>
      </c>
      <c r="X46">
        <v>0</v>
      </c>
      <c r="Y46">
        <v>0</v>
      </c>
      <c r="Z46">
        <v>0</v>
      </c>
      <c r="AA46">
        <v>0</v>
      </c>
      <c r="AB46">
        <v>0</v>
      </c>
      <c r="AC46">
        <v>0</v>
      </c>
      <c r="AD46">
        <v>0</v>
      </c>
      <c r="AE46">
        <v>0</v>
      </c>
      <c r="AF46">
        <v>0</v>
      </c>
      <c r="AG46">
        <v>0</v>
      </c>
      <c r="AH46">
        <v>0</v>
      </c>
      <c r="AI46">
        <v>0</v>
      </c>
      <c r="AL46" s="11">
        <f t="shared" si="0"/>
        <v>0</v>
      </c>
      <c r="AM46">
        <f t="shared" si="1"/>
        <v>0</v>
      </c>
      <c r="AN46">
        <f t="shared" si="2"/>
        <v>0</v>
      </c>
      <c r="AP46">
        <f>VLOOKUP($B46,Kraftvärmeprod!$B$1:$BX$550,MATCH(AP$1,Kraftvärmeprod!$B$1:$BX$1,0),FALSE)</f>
        <v>0</v>
      </c>
      <c r="AQ46">
        <f>VLOOKUP($B46,Kraftvärmeprod!$B$1:$BX$550,MATCH(AQ$1,Kraftvärmeprod!$B$1:$BX$1,0),FALSE)</f>
        <v>0</v>
      </c>
      <c r="AR46">
        <f>VLOOKUP($B46,Kraftvärmeprod!$B$1:$BX$550,MATCH("Summa tillförd energi exklusive rökgaskondensering",Kraftvärmeprod!$B$1:$BX$1,0),FALSE)</f>
        <v>0</v>
      </c>
      <c r="AT46" s="239" t="str">
        <f t="shared" si="3"/>
        <v/>
      </c>
      <c r="AV46">
        <f t="shared" si="4"/>
        <v>0</v>
      </c>
      <c r="AX46" t="str">
        <f>VLOOKUP(B46,Totalt!$B$1:$BZ$554,MATCH(AX$1,Totalt!$B$1:$BZ$1,0),FALSE)</f>
        <v>Nej</v>
      </c>
      <c r="BA46" s="239" t="str">
        <f t="shared" si="5"/>
        <v/>
      </c>
    </row>
    <row r="47" spans="1:53" x14ac:dyDescent="0.25">
      <c r="A47" s="2" t="s">
        <v>88</v>
      </c>
      <c r="B47" s="2" t="s">
        <v>89</v>
      </c>
      <c r="J47">
        <v>0</v>
      </c>
      <c r="K47">
        <v>0</v>
      </c>
      <c r="L47">
        <v>0</v>
      </c>
      <c r="M47">
        <v>0</v>
      </c>
      <c r="N47">
        <v>0</v>
      </c>
      <c r="O47">
        <v>0</v>
      </c>
      <c r="P47">
        <v>0</v>
      </c>
      <c r="Q47">
        <v>0</v>
      </c>
      <c r="R47">
        <v>0</v>
      </c>
      <c r="S47">
        <v>0</v>
      </c>
      <c r="T47">
        <v>0</v>
      </c>
      <c r="U47">
        <v>0</v>
      </c>
      <c r="V47" t="s">
        <v>313</v>
      </c>
      <c r="W47">
        <v>0</v>
      </c>
      <c r="X47">
        <v>0</v>
      </c>
      <c r="Y47">
        <v>0</v>
      </c>
      <c r="Z47">
        <v>0</v>
      </c>
      <c r="AA47">
        <v>0</v>
      </c>
      <c r="AB47">
        <v>0</v>
      </c>
      <c r="AC47">
        <v>0</v>
      </c>
      <c r="AD47">
        <v>0</v>
      </c>
      <c r="AE47">
        <v>0</v>
      </c>
      <c r="AF47">
        <v>0</v>
      </c>
      <c r="AG47">
        <v>0</v>
      </c>
      <c r="AH47">
        <v>0</v>
      </c>
      <c r="AI47">
        <v>0</v>
      </c>
      <c r="AL47" s="11">
        <f t="shared" si="0"/>
        <v>0</v>
      </c>
      <c r="AM47">
        <f t="shared" si="1"/>
        <v>0</v>
      </c>
      <c r="AN47">
        <f t="shared" si="2"/>
        <v>0</v>
      </c>
      <c r="AP47">
        <f>VLOOKUP($B47,Kraftvärmeprod!$B$1:$BX$550,MATCH(AP$1,Kraftvärmeprod!$B$1:$BX$1,0),FALSE)</f>
        <v>0</v>
      </c>
      <c r="AQ47">
        <f>VLOOKUP($B47,Kraftvärmeprod!$B$1:$BX$550,MATCH(AQ$1,Kraftvärmeprod!$B$1:$BX$1,0),FALSE)</f>
        <v>0</v>
      </c>
      <c r="AR47">
        <f>VLOOKUP($B47,Kraftvärmeprod!$B$1:$BX$550,MATCH("Summa tillförd energi exklusive rökgaskondensering",Kraftvärmeprod!$B$1:$BX$1,0),FALSE)</f>
        <v>0</v>
      </c>
      <c r="AT47" s="239" t="str">
        <f t="shared" si="3"/>
        <v/>
      </c>
      <c r="AV47">
        <f t="shared" si="4"/>
        <v>0</v>
      </c>
      <c r="AX47" t="str">
        <f>VLOOKUP(B47,Totalt!$B$1:$BZ$554,MATCH(AX$1,Totalt!$B$1:$BZ$1,0),FALSE)</f>
        <v>Nej</v>
      </c>
      <c r="BA47" s="239" t="str">
        <f t="shared" si="5"/>
        <v/>
      </c>
    </row>
    <row r="48" spans="1:53" x14ac:dyDescent="0.25">
      <c r="A48" s="2" t="s">
        <v>93</v>
      </c>
      <c r="B48" s="2" t="s">
        <v>94</v>
      </c>
      <c r="J48">
        <v>0</v>
      </c>
      <c r="K48">
        <v>0</v>
      </c>
      <c r="L48">
        <v>0</v>
      </c>
      <c r="M48">
        <v>0</v>
      </c>
      <c r="N48">
        <v>0</v>
      </c>
      <c r="O48">
        <v>0</v>
      </c>
      <c r="P48">
        <v>0</v>
      </c>
      <c r="Q48">
        <v>0</v>
      </c>
      <c r="R48">
        <v>0</v>
      </c>
      <c r="S48">
        <v>0</v>
      </c>
      <c r="T48">
        <v>0</v>
      </c>
      <c r="U48">
        <v>0</v>
      </c>
      <c r="V48" t="s">
        <v>313</v>
      </c>
      <c r="W48">
        <v>0</v>
      </c>
      <c r="X48">
        <v>0</v>
      </c>
      <c r="Y48">
        <v>0</v>
      </c>
      <c r="Z48">
        <v>0</v>
      </c>
      <c r="AA48">
        <v>0</v>
      </c>
      <c r="AB48">
        <v>0</v>
      </c>
      <c r="AC48">
        <v>0</v>
      </c>
      <c r="AD48">
        <v>0</v>
      </c>
      <c r="AE48">
        <v>0</v>
      </c>
      <c r="AF48">
        <v>0</v>
      </c>
      <c r="AG48">
        <v>0</v>
      </c>
      <c r="AH48">
        <v>0</v>
      </c>
      <c r="AI48">
        <v>0</v>
      </c>
      <c r="AL48" s="11">
        <f t="shared" si="0"/>
        <v>0</v>
      </c>
      <c r="AM48">
        <f t="shared" si="1"/>
        <v>0</v>
      </c>
      <c r="AN48">
        <f t="shared" si="2"/>
        <v>0</v>
      </c>
      <c r="AP48">
        <f>VLOOKUP($B48,Kraftvärmeprod!$B$1:$BX$550,MATCH(AP$1,Kraftvärmeprod!$B$1:$BX$1,0),FALSE)</f>
        <v>0</v>
      </c>
      <c r="AQ48">
        <f>VLOOKUP($B48,Kraftvärmeprod!$B$1:$BX$550,MATCH(AQ$1,Kraftvärmeprod!$B$1:$BX$1,0),FALSE)</f>
        <v>0</v>
      </c>
      <c r="AR48">
        <f>VLOOKUP($B48,Kraftvärmeprod!$B$1:$BX$550,MATCH("Summa tillförd energi exklusive rökgaskondensering",Kraftvärmeprod!$B$1:$BX$1,0),FALSE)</f>
        <v>0</v>
      </c>
      <c r="AT48" s="239" t="str">
        <f t="shared" si="3"/>
        <v/>
      </c>
      <c r="AV48">
        <f t="shared" si="4"/>
        <v>0</v>
      </c>
      <c r="AX48" t="str">
        <f>VLOOKUP(B48,Totalt!$B$1:$BZ$554,MATCH(AX$1,Totalt!$B$1:$BZ$1,0),FALSE)</f>
        <v>Ja</v>
      </c>
      <c r="BA48" s="239" t="str">
        <f t="shared" si="5"/>
        <v/>
      </c>
    </row>
    <row r="49" spans="1:53" x14ac:dyDescent="0.25">
      <c r="A49" s="2" t="s">
        <v>98</v>
      </c>
      <c r="B49" s="2" t="s">
        <v>99</v>
      </c>
      <c r="J49">
        <v>0</v>
      </c>
      <c r="K49">
        <v>0</v>
      </c>
      <c r="L49">
        <v>0</v>
      </c>
      <c r="M49">
        <v>0</v>
      </c>
      <c r="N49">
        <v>0</v>
      </c>
      <c r="O49">
        <v>0</v>
      </c>
      <c r="P49">
        <v>0</v>
      </c>
      <c r="Q49">
        <v>0</v>
      </c>
      <c r="R49">
        <v>0</v>
      </c>
      <c r="S49">
        <v>0</v>
      </c>
      <c r="T49">
        <v>0</v>
      </c>
      <c r="U49">
        <v>0</v>
      </c>
      <c r="V49" t="s">
        <v>313</v>
      </c>
      <c r="W49">
        <v>0</v>
      </c>
      <c r="X49">
        <v>0</v>
      </c>
      <c r="Y49">
        <v>0</v>
      </c>
      <c r="Z49">
        <v>0</v>
      </c>
      <c r="AA49">
        <v>0</v>
      </c>
      <c r="AB49">
        <v>0</v>
      </c>
      <c r="AC49">
        <v>0</v>
      </c>
      <c r="AD49">
        <v>0</v>
      </c>
      <c r="AE49">
        <v>0</v>
      </c>
      <c r="AF49">
        <v>0</v>
      </c>
      <c r="AG49">
        <v>0</v>
      </c>
      <c r="AH49">
        <v>0</v>
      </c>
      <c r="AI49">
        <v>0</v>
      </c>
      <c r="AL49" s="11">
        <f t="shared" si="0"/>
        <v>0</v>
      </c>
      <c r="AM49">
        <f t="shared" si="1"/>
        <v>0</v>
      </c>
      <c r="AN49">
        <f t="shared" si="2"/>
        <v>0</v>
      </c>
      <c r="AP49">
        <f>VLOOKUP($B49,Kraftvärmeprod!$B$1:$BX$550,MATCH(AP$1,Kraftvärmeprod!$B$1:$BX$1,0),FALSE)</f>
        <v>0</v>
      </c>
      <c r="AQ49">
        <f>VLOOKUP($B49,Kraftvärmeprod!$B$1:$BX$550,MATCH(AQ$1,Kraftvärmeprod!$B$1:$BX$1,0),FALSE)</f>
        <v>0</v>
      </c>
      <c r="AR49">
        <f>VLOOKUP($B49,Kraftvärmeprod!$B$1:$BX$550,MATCH("Summa tillförd energi exklusive rökgaskondensering",Kraftvärmeprod!$B$1:$BX$1,0),FALSE)</f>
        <v>0</v>
      </c>
      <c r="AT49" s="239" t="str">
        <f t="shared" si="3"/>
        <v/>
      </c>
      <c r="AV49">
        <f t="shared" si="4"/>
        <v>0</v>
      </c>
      <c r="AX49" t="str">
        <f>VLOOKUP(B49,Totalt!$B$1:$BZ$554,MATCH(AX$1,Totalt!$B$1:$BZ$1,0),FALSE)</f>
        <v>Ja</v>
      </c>
      <c r="BA49" s="239" t="str">
        <f t="shared" si="5"/>
        <v/>
      </c>
    </row>
    <row r="50" spans="1:53" x14ac:dyDescent="0.25">
      <c r="A50" s="2" t="s">
        <v>98</v>
      </c>
      <c r="B50" s="2" t="s">
        <v>100</v>
      </c>
      <c r="J50">
        <v>0</v>
      </c>
      <c r="K50">
        <v>0.13574800000000001</v>
      </c>
      <c r="L50">
        <v>0</v>
      </c>
      <c r="M50">
        <v>0</v>
      </c>
      <c r="N50">
        <v>0</v>
      </c>
      <c r="O50">
        <v>0</v>
      </c>
      <c r="P50">
        <v>222.21600000000001</v>
      </c>
      <c r="Q50">
        <v>3.2236199999999999</v>
      </c>
      <c r="R50">
        <v>27.314499999999999</v>
      </c>
      <c r="S50">
        <v>0</v>
      </c>
      <c r="T50">
        <v>0</v>
      </c>
      <c r="U50">
        <v>0</v>
      </c>
      <c r="V50" t="s">
        <v>313</v>
      </c>
      <c r="W50">
        <v>0</v>
      </c>
      <c r="X50">
        <v>0</v>
      </c>
      <c r="Y50">
        <v>0</v>
      </c>
      <c r="Z50">
        <v>0</v>
      </c>
      <c r="AA50">
        <v>0</v>
      </c>
      <c r="AB50">
        <v>0</v>
      </c>
      <c r="AC50">
        <v>0</v>
      </c>
      <c r="AD50">
        <v>0</v>
      </c>
      <c r="AE50">
        <v>0</v>
      </c>
      <c r="AF50">
        <v>14.7415</v>
      </c>
      <c r="AG50">
        <v>0</v>
      </c>
      <c r="AH50">
        <v>87.292000000000002</v>
      </c>
      <c r="AI50">
        <v>10.670999999999999</v>
      </c>
      <c r="AL50" s="11">
        <f t="shared" si="0"/>
        <v>365.59436799999997</v>
      </c>
      <c r="AM50">
        <f t="shared" si="1"/>
        <v>354.92336799999998</v>
      </c>
      <c r="AN50">
        <f t="shared" si="2"/>
        <v>267.63136799999995</v>
      </c>
      <c r="AP50">
        <f>VLOOKUP($B50,Kraftvärmeprod!$B$1:$BX$550,MATCH(AP$1,Kraftvärmeprod!$B$1:$BX$1,0),FALSE)</f>
        <v>321.50099999999998</v>
      </c>
      <c r="AQ50">
        <f>VLOOKUP($B50,Kraftvärmeprod!$B$1:$BX$550,MATCH(AQ$1,Kraftvärmeprod!$B$1:$BX$1,0),FALSE)</f>
        <v>88.111000000000004</v>
      </c>
      <c r="AR50">
        <f>VLOOKUP($B50,Kraftvärmeprod!$B$1:$BX$550,MATCH("Summa tillförd energi exklusive rökgaskondensering",Kraftvärmeprod!$B$1:$BX$1,0),FALSE)</f>
        <v>457.46300000000002</v>
      </c>
      <c r="AT50" s="239">
        <f t="shared" si="3"/>
        <v>0.58503391093924517</v>
      </c>
      <c r="AV50">
        <f t="shared" si="4"/>
        <v>252.75412</v>
      </c>
      <c r="AX50" t="str">
        <f>VLOOKUP(B50,Totalt!$B$1:$BZ$554,MATCH(AX$1,Totalt!$B$1:$BZ$1,0),FALSE)</f>
        <v>Ja</v>
      </c>
      <c r="BA50" s="239">
        <f t="shared" si="5"/>
        <v>1.1552219347267647</v>
      </c>
    </row>
    <row r="51" spans="1:53" x14ac:dyDescent="0.25">
      <c r="A51" s="2" t="s">
        <v>101</v>
      </c>
      <c r="B51" s="2" t="s">
        <v>102</v>
      </c>
      <c r="J51">
        <v>0</v>
      </c>
      <c r="K51">
        <v>0</v>
      </c>
      <c r="L51">
        <v>0</v>
      </c>
      <c r="M51">
        <v>0</v>
      </c>
      <c r="N51">
        <v>0</v>
      </c>
      <c r="O51">
        <v>0</v>
      </c>
      <c r="P51">
        <v>0</v>
      </c>
      <c r="Q51">
        <v>0</v>
      </c>
      <c r="R51">
        <v>0</v>
      </c>
      <c r="S51">
        <v>0</v>
      </c>
      <c r="T51">
        <v>0</v>
      </c>
      <c r="U51">
        <v>0</v>
      </c>
      <c r="V51" t="s">
        <v>313</v>
      </c>
      <c r="W51">
        <v>0</v>
      </c>
      <c r="X51">
        <v>0</v>
      </c>
      <c r="Y51">
        <v>0</v>
      </c>
      <c r="Z51">
        <v>0</v>
      </c>
      <c r="AA51">
        <v>0</v>
      </c>
      <c r="AB51">
        <v>0</v>
      </c>
      <c r="AC51">
        <v>0</v>
      </c>
      <c r="AD51">
        <v>0</v>
      </c>
      <c r="AE51">
        <v>0</v>
      </c>
      <c r="AF51">
        <v>0</v>
      </c>
      <c r="AG51">
        <v>0</v>
      </c>
      <c r="AH51">
        <v>0</v>
      </c>
      <c r="AI51">
        <v>0</v>
      </c>
      <c r="AL51" s="11">
        <f t="shared" si="0"/>
        <v>0</v>
      </c>
      <c r="AM51">
        <f t="shared" si="1"/>
        <v>0</v>
      </c>
      <c r="AN51">
        <f t="shared" si="2"/>
        <v>0</v>
      </c>
      <c r="AP51">
        <f>VLOOKUP($B51,Kraftvärmeprod!$B$1:$BX$550,MATCH(AP$1,Kraftvärmeprod!$B$1:$BX$1,0),FALSE)</f>
        <v>0</v>
      </c>
      <c r="AQ51">
        <f>VLOOKUP($B51,Kraftvärmeprod!$B$1:$BX$550,MATCH(AQ$1,Kraftvärmeprod!$B$1:$BX$1,0),FALSE)</f>
        <v>0</v>
      </c>
      <c r="AR51">
        <f>VLOOKUP($B51,Kraftvärmeprod!$B$1:$BX$550,MATCH("Summa tillförd energi exklusive rökgaskondensering",Kraftvärmeprod!$B$1:$BX$1,0),FALSE)</f>
        <v>0</v>
      </c>
      <c r="AT51" s="239" t="str">
        <f t="shared" si="3"/>
        <v/>
      </c>
      <c r="AV51">
        <f t="shared" si="4"/>
        <v>0</v>
      </c>
      <c r="AX51" t="str">
        <f>VLOOKUP(B51,Totalt!$B$1:$BZ$554,MATCH(AX$1,Totalt!$B$1:$BZ$1,0),FALSE)</f>
        <v>Ja</v>
      </c>
      <c r="BA51" s="239" t="str">
        <f t="shared" si="5"/>
        <v/>
      </c>
    </row>
    <row r="52" spans="1:53" x14ac:dyDescent="0.25">
      <c r="A52" s="2" t="s">
        <v>101</v>
      </c>
      <c r="B52" s="2" t="s">
        <v>103</v>
      </c>
      <c r="J52">
        <v>0</v>
      </c>
      <c r="K52">
        <v>0</v>
      </c>
      <c r="L52">
        <v>0</v>
      </c>
      <c r="M52">
        <v>0</v>
      </c>
      <c r="N52">
        <v>0</v>
      </c>
      <c r="O52">
        <v>0</v>
      </c>
      <c r="P52">
        <v>0</v>
      </c>
      <c r="Q52">
        <v>0</v>
      </c>
      <c r="R52">
        <v>0</v>
      </c>
      <c r="S52">
        <v>0</v>
      </c>
      <c r="T52">
        <v>0</v>
      </c>
      <c r="U52">
        <v>0</v>
      </c>
      <c r="V52" t="s">
        <v>313</v>
      </c>
      <c r="W52">
        <v>0</v>
      </c>
      <c r="X52">
        <v>0</v>
      </c>
      <c r="Y52">
        <v>0</v>
      </c>
      <c r="Z52">
        <v>0</v>
      </c>
      <c r="AA52">
        <v>0</v>
      </c>
      <c r="AB52">
        <v>0</v>
      </c>
      <c r="AC52">
        <v>0</v>
      </c>
      <c r="AD52">
        <v>0</v>
      </c>
      <c r="AE52">
        <v>0</v>
      </c>
      <c r="AF52">
        <v>0</v>
      </c>
      <c r="AG52">
        <v>0</v>
      </c>
      <c r="AH52">
        <v>0</v>
      </c>
      <c r="AI52">
        <v>0</v>
      </c>
      <c r="AL52" s="11">
        <f t="shared" si="0"/>
        <v>0</v>
      </c>
      <c r="AM52">
        <f t="shared" si="1"/>
        <v>0</v>
      </c>
      <c r="AN52">
        <f t="shared" si="2"/>
        <v>0</v>
      </c>
      <c r="AP52">
        <f>VLOOKUP($B52,Kraftvärmeprod!$B$1:$BX$550,MATCH(AP$1,Kraftvärmeprod!$B$1:$BX$1,0),FALSE)</f>
        <v>0</v>
      </c>
      <c r="AQ52">
        <f>VLOOKUP($B52,Kraftvärmeprod!$B$1:$BX$550,MATCH(AQ$1,Kraftvärmeprod!$B$1:$BX$1,0),FALSE)</f>
        <v>0</v>
      </c>
      <c r="AR52">
        <f>VLOOKUP($B52,Kraftvärmeprod!$B$1:$BX$550,MATCH("Summa tillförd energi exklusive rökgaskondensering",Kraftvärmeprod!$B$1:$BX$1,0),FALSE)</f>
        <v>0</v>
      </c>
      <c r="AT52" s="239" t="str">
        <f t="shared" si="3"/>
        <v/>
      </c>
      <c r="AV52">
        <f t="shared" si="4"/>
        <v>0</v>
      </c>
      <c r="AX52" t="str">
        <f>VLOOKUP(B52,Totalt!$B$1:$BZ$554,MATCH(AX$1,Totalt!$B$1:$BZ$1,0),FALSE)</f>
        <v>Ja</v>
      </c>
      <c r="BA52" s="239" t="str">
        <f t="shared" si="5"/>
        <v/>
      </c>
    </row>
    <row r="53" spans="1:53" x14ac:dyDescent="0.25">
      <c r="A53" s="2" t="s">
        <v>104</v>
      </c>
      <c r="B53" s="2" t="s">
        <v>105</v>
      </c>
      <c r="J53">
        <v>0</v>
      </c>
      <c r="K53">
        <v>0</v>
      </c>
      <c r="L53">
        <v>0</v>
      </c>
      <c r="M53">
        <v>0</v>
      </c>
      <c r="N53">
        <v>0</v>
      </c>
      <c r="O53">
        <v>0</v>
      </c>
      <c r="P53">
        <v>0</v>
      </c>
      <c r="Q53">
        <v>0</v>
      </c>
      <c r="R53">
        <v>0</v>
      </c>
      <c r="S53">
        <v>0</v>
      </c>
      <c r="T53">
        <v>0</v>
      </c>
      <c r="U53">
        <v>0</v>
      </c>
      <c r="V53" t="s">
        <v>313</v>
      </c>
      <c r="W53">
        <v>0</v>
      </c>
      <c r="X53">
        <v>0</v>
      </c>
      <c r="Y53">
        <v>0</v>
      </c>
      <c r="Z53">
        <v>0</v>
      </c>
      <c r="AA53">
        <v>0</v>
      </c>
      <c r="AB53">
        <v>0</v>
      </c>
      <c r="AC53">
        <v>0</v>
      </c>
      <c r="AD53">
        <v>0</v>
      </c>
      <c r="AE53">
        <v>0</v>
      </c>
      <c r="AF53">
        <v>0</v>
      </c>
      <c r="AG53">
        <v>0</v>
      </c>
      <c r="AH53">
        <v>0</v>
      </c>
      <c r="AI53">
        <v>0</v>
      </c>
      <c r="AL53" s="11">
        <f t="shared" si="0"/>
        <v>0</v>
      </c>
      <c r="AM53">
        <f t="shared" si="1"/>
        <v>0</v>
      </c>
      <c r="AN53">
        <f t="shared" si="2"/>
        <v>0</v>
      </c>
      <c r="AP53">
        <f>VLOOKUP($B53,Kraftvärmeprod!$B$1:$BX$550,MATCH(AP$1,Kraftvärmeprod!$B$1:$BX$1,0),FALSE)</f>
        <v>0</v>
      </c>
      <c r="AQ53">
        <f>VLOOKUP($B53,Kraftvärmeprod!$B$1:$BX$550,MATCH(AQ$1,Kraftvärmeprod!$B$1:$BX$1,0),FALSE)</f>
        <v>0</v>
      </c>
      <c r="AR53">
        <f>VLOOKUP($B53,Kraftvärmeprod!$B$1:$BX$550,MATCH("Summa tillförd energi exklusive rökgaskondensering",Kraftvärmeprod!$B$1:$BX$1,0),FALSE)</f>
        <v>0</v>
      </c>
      <c r="AT53" s="239" t="str">
        <f t="shared" si="3"/>
        <v/>
      </c>
      <c r="AV53">
        <f t="shared" si="4"/>
        <v>0</v>
      </c>
      <c r="AX53" t="str">
        <f>VLOOKUP(B53,Totalt!$B$1:$BZ$554,MATCH(AX$1,Totalt!$B$1:$BZ$1,0),FALSE)</f>
        <v>Ja</v>
      </c>
      <c r="BA53" s="239" t="str">
        <f t="shared" si="5"/>
        <v/>
      </c>
    </row>
    <row r="54" spans="1:53" x14ac:dyDescent="0.25">
      <c r="A54" s="2" t="s">
        <v>104</v>
      </c>
      <c r="B54" s="2" t="s">
        <v>106</v>
      </c>
      <c r="J54">
        <v>0</v>
      </c>
      <c r="K54">
        <v>0</v>
      </c>
      <c r="L54">
        <v>0</v>
      </c>
      <c r="M54">
        <v>0</v>
      </c>
      <c r="N54">
        <v>0</v>
      </c>
      <c r="O54">
        <v>0</v>
      </c>
      <c r="P54">
        <v>0</v>
      </c>
      <c r="Q54">
        <v>0</v>
      </c>
      <c r="R54">
        <v>0</v>
      </c>
      <c r="S54">
        <v>0</v>
      </c>
      <c r="T54">
        <v>0</v>
      </c>
      <c r="U54">
        <v>0</v>
      </c>
      <c r="V54" t="s">
        <v>313</v>
      </c>
      <c r="W54">
        <v>0</v>
      </c>
      <c r="X54">
        <v>0</v>
      </c>
      <c r="Y54">
        <v>0</v>
      </c>
      <c r="Z54">
        <v>0</v>
      </c>
      <c r="AA54">
        <v>0</v>
      </c>
      <c r="AB54">
        <v>0</v>
      </c>
      <c r="AC54">
        <v>0</v>
      </c>
      <c r="AD54">
        <v>0</v>
      </c>
      <c r="AE54">
        <v>0</v>
      </c>
      <c r="AF54">
        <v>0</v>
      </c>
      <c r="AG54">
        <v>0</v>
      </c>
      <c r="AH54">
        <v>0</v>
      </c>
      <c r="AI54">
        <v>0</v>
      </c>
      <c r="AL54" s="11">
        <f t="shared" si="0"/>
        <v>0</v>
      </c>
      <c r="AM54">
        <f t="shared" si="1"/>
        <v>0</v>
      </c>
      <c r="AN54">
        <f t="shared" si="2"/>
        <v>0</v>
      </c>
      <c r="AP54">
        <f>VLOOKUP($B54,Kraftvärmeprod!$B$1:$BX$550,MATCH(AP$1,Kraftvärmeprod!$B$1:$BX$1,0),FALSE)</f>
        <v>0</v>
      </c>
      <c r="AQ54">
        <f>VLOOKUP($B54,Kraftvärmeprod!$B$1:$BX$550,MATCH(AQ$1,Kraftvärmeprod!$B$1:$BX$1,0),FALSE)</f>
        <v>0</v>
      </c>
      <c r="AR54">
        <f>VLOOKUP($B54,Kraftvärmeprod!$B$1:$BX$550,MATCH("Summa tillförd energi exklusive rökgaskondensering",Kraftvärmeprod!$B$1:$BX$1,0),FALSE)</f>
        <v>0</v>
      </c>
      <c r="AT54" s="239" t="str">
        <f t="shared" si="3"/>
        <v/>
      </c>
      <c r="AV54">
        <f t="shared" si="4"/>
        <v>0</v>
      </c>
      <c r="AX54" t="str">
        <f>VLOOKUP(B54,Totalt!$B$1:$BZ$554,MATCH(AX$1,Totalt!$B$1:$BZ$1,0),FALSE)</f>
        <v>Ja</v>
      </c>
      <c r="BA54" s="239" t="str">
        <f t="shared" si="5"/>
        <v/>
      </c>
    </row>
    <row r="55" spans="1:53" x14ac:dyDescent="0.25">
      <c r="A55" s="2" t="s">
        <v>104</v>
      </c>
      <c r="B55" s="2" t="s">
        <v>107</v>
      </c>
      <c r="J55">
        <v>0</v>
      </c>
      <c r="K55">
        <v>0</v>
      </c>
      <c r="L55">
        <v>0</v>
      </c>
      <c r="M55">
        <v>0</v>
      </c>
      <c r="N55">
        <v>0</v>
      </c>
      <c r="O55">
        <v>0</v>
      </c>
      <c r="P55">
        <v>0</v>
      </c>
      <c r="Q55">
        <v>0</v>
      </c>
      <c r="R55">
        <v>0</v>
      </c>
      <c r="S55">
        <v>0</v>
      </c>
      <c r="T55">
        <v>0</v>
      </c>
      <c r="U55">
        <v>0</v>
      </c>
      <c r="V55" t="s">
        <v>313</v>
      </c>
      <c r="W55">
        <v>0</v>
      </c>
      <c r="X55">
        <v>0</v>
      </c>
      <c r="Y55">
        <v>0</v>
      </c>
      <c r="Z55">
        <v>0</v>
      </c>
      <c r="AA55">
        <v>0</v>
      </c>
      <c r="AB55">
        <v>0</v>
      </c>
      <c r="AC55">
        <v>0</v>
      </c>
      <c r="AD55">
        <v>0</v>
      </c>
      <c r="AE55">
        <v>0</v>
      </c>
      <c r="AF55">
        <v>0</v>
      </c>
      <c r="AG55">
        <v>0</v>
      </c>
      <c r="AH55">
        <v>0</v>
      </c>
      <c r="AI55">
        <v>0</v>
      </c>
      <c r="AL55" s="11">
        <f t="shared" si="0"/>
        <v>0</v>
      </c>
      <c r="AM55">
        <f t="shared" si="1"/>
        <v>0</v>
      </c>
      <c r="AN55">
        <f t="shared" si="2"/>
        <v>0</v>
      </c>
      <c r="AP55">
        <f>VLOOKUP($B55,Kraftvärmeprod!$B$1:$BX$550,MATCH(AP$1,Kraftvärmeprod!$B$1:$BX$1,0),FALSE)</f>
        <v>0</v>
      </c>
      <c r="AQ55">
        <f>VLOOKUP($B55,Kraftvärmeprod!$B$1:$BX$550,MATCH(AQ$1,Kraftvärmeprod!$B$1:$BX$1,0),FALSE)</f>
        <v>0</v>
      </c>
      <c r="AR55">
        <f>VLOOKUP($B55,Kraftvärmeprod!$B$1:$BX$550,MATCH("Summa tillförd energi exklusive rökgaskondensering",Kraftvärmeprod!$B$1:$BX$1,0),FALSE)</f>
        <v>0</v>
      </c>
      <c r="AT55" s="239" t="str">
        <f t="shared" si="3"/>
        <v/>
      </c>
      <c r="AV55">
        <f t="shared" si="4"/>
        <v>0</v>
      </c>
      <c r="AX55" t="str">
        <f>VLOOKUP(B55,Totalt!$B$1:$BZ$554,MATCH(AX$1,Totalt!$B$1:$BZ$1,0),FALSE)</f>
        <v>Ja</v>
      </c>
      <c r="BA55" s="239" t="str">
        <f t="shared" si="5"/>
        <v/>
      </c>
    </row>
    <row r="56" spans="1:53" x14ac:dyDescent="0.25">
      <c r="A56" s="2" t="s">
        <v>104</v>
      </c>
      <c r="B56" s="2" t="s">
        <v>108</v>
      </c>
      <c r="J56">
        <v>0</v>
      </c>
      <c r="K56">
        <v>0</v>
      </c>
      <c r="L56">
        <v>0</v>
      </c>
      <c r="M56">
        <v>0</v>
      </c>
      <c r="N56">
        <v>0</v>
      </c>
      <c r="O56">
        <v>0</v>
      </c>
      <c r="P56">
        <v>0</v>
      </c>
      <c r="Q56">
        <v>0</v>
      </c>
      <c r="R56">
        <v>0</v>
      </c>
      <c r="S56">
        <v>0</v>
      </c>
      <c r="T56">
        <v>0</v>
      </c>
      <c r="U56">
        <v>0</v>
      </c>
      <c r="V56" t="s">
        <v>313</v>
      </c>
      <c r="W56">
        <v>0</v>
      </c>
      <c r="X56">
        <v>0</v>
      </c>
      <c r="Y56">
        <v>0</v>
      </c>
      <c r="Z56">
        <v>0</v>
      </c>
      <c r="AA56">
        <v>0</v>
      </c>
      <c r="AB56">
        <v>0</v>
      </c>
      <c r="AC56">
        <v>0</v>
      </c>
      <c r="AD56">
        <v>0</v>
      </c>
      <c r="AE56">
        <v>0</v>
      </c>
      <c r="AF56">
        <v>0</v>
      </c>
      <c r="AG56">
        <v>0</v>
      </c>
      <c r="AH56">
        <v>0</v>
      </c>
      <c r="AI56">
        <v>0</v>
      </c>
      <c r="AL56" s="11">
        <f t="shared" si="0"/>
        <v>0</v>
      </c>
      <c r="AM56">
        <f t="shared" si="1"/>
        <v>0</v>
      </c>
      <c r="AN56">
        <f t="shared" si="2"/>
        <v>0</v>
      </c>
      <c r="AP56">
        <f>VLOOKUP($B56,Kraftvärmeprod!$B$1:$BX$550,MATCH(AP$1,Kraftvärmeprod!$B$1:$BX$1,0),FALSE)</f>
        <v>0</v>
      </c>
      <c r="AQ56">
        <f>VLOOKUP($B56,Kraftvärmeprod!$B$1:$BX$550,MATCH(AQ$1,Kraftvärmeprod!$B$1:$BX$1,0),FALSE)</f>
        <v>0</v>
      </c>
      <c r="AR56">
        <f>VLOOKUP($B56,Kraftvärmeprod!$B$1:$BX$550,MATCH("Summa tillförd energi exklusive rökgaskondensering",Kraftvärmeprod!$B$1:$BX$1,0),FALSE)</f>
        <v>0</v>
      </c>
      <c r="AT56" s="239" t="str">
        <f t="shared" si="3"/>
        <v/>
      </c>
      <c r="AV56">
        <f t="shared" si="4"/>
        <v>0</v>
      </c>
      <c r="AX56" t="str">
        <f>VLOOKUP(B56,Totalt!$B$1:$BZ$554,MATCH(AX$1,Totalt!$B$1:$BZ$1,0),FALSE)</f>
        <v>Ja</v>
      </c>
      <c r="BA56" s="239" t="str">
        <f t="shared" si="5"/>
        <v/>
      </c>
    </row>
    <row r="57" spans="1:53" x14ac:dyDescent="0.25">
      <c r="A57" s="2" t="s">
        <v>109</v>
      </c>
      <c r="B57" s="2" t="s">
        <v>110</v>
      </c>
      <c r="J57">
        <v>0</v>
      </c>
      <c r="K57">
        <v>0</v>
      </c>
      <c r="L57">
        <v>0</v>
      </c>
      <c r="M57">
        <v>0</v>
      </c>
      <c r="N57">
        <v>0</v>
      </c>
      <c r="O57">
        <v>0</v>
      </c>
      <c r="P57">
        <v>0</v>
      </c>
      <c r="Q57">
        <v>0</v>
      </c>
      <c r="R57">
        <v>0</v>
      </c>
      <c r="S57">
        <v>0</v>
      </c>
      <c r="T57">
        <v>0</v>
      </c>
      <c r="U57">
        <v>0</v>
      </c>
      <c r="V57" t="s">
        <v>313</v>
      </c>
      <c r="W57">
        <v>0</v>
      </c>
      <c r="X57">
        <v>0</v>
      </c>
      <c r="Y57">
        <v>0</v>
      </c>
      <c r="Z57">
        <v>0</v>
      </c>
      <c r="AA57">
        <v>0</v>
      </c>
      <c r="AB57">
        <v>0</v>
      </c>
      <c r="AC57">
        <v>0</v>
      </c>
      <c r="AD57">
        <v>0</v>
      </c>
      <c r="AE57">
        <v>0</v>
      </c>
      <c r="AF57">
        <v>0</v>
      </c>
      <c r="AG57">
        <v>0</v>
      </c>
      <c r="AH57">
        <v>0</v>
      </c>
      <c r="AI57">
        <v>0</v>
      </c>
      <c r="AL57" s="11">
        <f t="shared" si="0"/>
        <v>0</v>
      </c>
      <c r="AM57">
        <f t="shared" si="1"/>
        <v>0</v>
      </c>
      <c r="AN57">
        <f t="shared" si="2"/>
        <v>0</v>
      </c>
      <c r="AP57">
        <f>VLOOKUP($B57,Kraftvärmeprod!$B$1:$BX$550,MATCH(AP$1,Kraftvärmeprod!$B$1:$BX$1,0),FALSE)</f>
        <v>0</v>
      </c>
      <c r="AQ57">
        <f>VLOOKUP($B57,Kraftvärmeprod!$B$1:$BX$550,MATCH(AQ$1,Kraftvärmeprod!$B$1:$BX$1,0),FALSE)</f>
        <v>0</v>
      </c>
      <c r="AR57">
        <f>VLOOKUP($B57,Kraftvärmeprod!$B$1:$BX$550,MATCH("Summa tillförd energi exklusive rökgaskondensering",Kraftvärmeprod!$B$1:$BX$1,0),FALSE)</f>
        <v>0</v>
      </c>
      <c r="AT57" s="239" t="str">
        <f t="shared" si="3"/>
        <v/>
      </c>
      <c r="AV57">
        <f t="shared" si="4"/>
        <v>0</v>
      </c>
      <c r="AX57" t="str">
        <f>VLOOKUP(B57,Totalt!$B$1:$BZ$554,MATCH(AX$1,Totalt!$B$1:$BZ$1,0),FALSE)</f>
        <v>Ja</v>
      </c>
      <c r="BA57" s="239" t="str">
        <f t="shared" si="5"/>
        <v/>
      </c>
    </row>
    <row r="58" spans="1:53" x14ac:dyDescent="0.25">
      <c r="A58" s="2" t="s">
        <v>109</v>
      </c>
      <c r="B58" s="2" t="s">
        <v>111</v>
      </c>
      <c r="J58">
        <v>0</v>
      </c>
      <c r="K58">
        <v>0</v>
      </c>
      <c r="L58">
        <v>0</v>
      </c>
      <c r="M58">
        <v>0</v>
      </c>
      <c r="N58">
        <v>0</v>
      </c>
      <c r="O58">
        <v>0</v>
      </c>
      <c r="P58">
        <v>0</v>
      </c>
      <c r="Q58">
        <v>0</v>
      </c>
      <c r="R58">
        <v>0</v>
      </c>
      <c r="S58">
        <v>0</v>
      </c>
      <c r="T58">
        <v>0</v>
      </c>
      <c r="U58">
        <v>0</v>
      </c>
      <c r="V58" t="s">
        <v>313</v>
      </c>
      <c r="W58">
        <v>0</v>
      </c>
      <c r="X58">
        <v>0</v>
      </c>
      <c r="Y58">
        <v>0</v>
      </c>
      <c r="Z58">
        <v>0</v>
      </c>
      <c r="AA58">
        <v>0</v>
      </c>
      <c r="AB58">
        <v>0</v>
      </c>
      <c r="AC58">
        <v>0</v>
      </c>
      <c r="AD58">
        <v>0</v>
      </c>
      <c r="AE58">
        <v>0</v>
      </c>
      <c r="AF58">
        <v>0</v>
      </c>
      <c r="AG58">
        <v>0</v>
      </c>
      <c r="AH58">
        <v>0</v>
      </c>
      <c r="AI58">
        <v>0</v>
      </c>
      <c r="AL58" s="11">
        <f t="shared" si="0"/>
        <v>0</v>
      </c>
      <c r="AM58">
        <f t="shared" si="1"/>
        <v>0</v>
      </c>
      <c r="AN58">
        <f t="shared" si="2"/>
        <v>0</v>
      </c>
      <c r="AP58">
        <f>VLOOKUP($B58,Kraftvärmeprod!$B$1:$BX$550,MATCH(AP$1,Kraftvärmeprod!$B$1:$BX$1,0),FALSE)</f>
        <v>0</v>
      </c>
      <c r="AQ58">
        <f>VLOOKUP($B58,Kraftvärmeprod!$B$1:$BX$550,MATCH(AQ$1,Kraftvärmeprod!$B$1:$BX$1,0),FALSE)</f>
        <v>0</v>
      </c>
      <c r="AR58">
        <f>VLOOKUP($B58,Kraftvärmeprod!$B$1:$BX$550,MATCH("Summa tillförd energi exklusive rökgaskondensering",Kraftvärmeprod!$B$1:$BX$1,0),FALSE)</f>
        <v>0</v>
      </c>
      <c r="AT58" s="239" t="str">
        <f t="shared" si="3"/>
        <v/>
      </c>
      <c r="AV58">
        <f t="shared" si="4"/>
        <v>0</v>
      </c>
      <c r="AX58" t="str">
        <f>VLOOKUP(B58,Totalt!$B$1:$BZ$554,MATCH(AX$1,Totalt!$B$1:$BZ$1,0),FALSE)</f>
        <v>Ja</v>
      </c>
      <c r="BA58" s="239" t="str">
        <f t="shared" si="5"/>
        <v/>
      </c>
    </row>
    <row r="59" spans="1:53" x14ac:dyDescent="0.25">
      <c r="A59" s="2" t="s">
        <v>109</v>
      </c>
      <c r="B59" s="2" t="s">
        <v>112</v>
      </c>
      <c r="J59">
        <v>0</v>
      </c>
      <c r="K59">
        <v>0</v>
      </c>
      <c r="L59">
        <v>0</v>
      </c>
      <c r="M59">
        <v>0</v>
      </c>
      <c r="N59">
        <v>0</v>
      </c>
      <c r="O59">
        <v>0</v>
      </c>
      <c r="P59">
        <v>0</v>
      </c>
      <c r="Q59">
        <v>0</v>
      </c>
      <c r="R59">
        <v>0</v>
      </c>
      <c r="S59">
        <v>0</v>
      </c>
      <c r="T59">
        <v>0</v>
      </c>
      <c r="U59">
        <v>0</v>
      </c>
      <c r="V59" t="s">
        <v>313</v>
      </c>
      <c r="W59">
        <v>0</v>
      </c>
      <c r="X59">
        <v>0</v>
      </c>
      <c r="Y59">
        <v>0</v>
      </c>
      <c r="Z59">
        <v>0</v>
      </c>
      <c r="AA59">
        <v>0</v>
      </c>
      <c r="AB59">
        <v>0</v>
      </c>
      <c r="AC59">
        <v>0</v>
      </c>
      <c r="AD59">
        <v>0</v>
      </c>
      <c r="AE59">
        <v>0</v>
      </c>
      <c r="AF59">
        <v>0</v>
      </c>
      <c r="AG59">
        <v>0</v>
      </c>
      <c r="AH59">
        <v>0</v>
      </c>
      <c r="AI59">
        <v>0</v>
      </c>
      <c r="AL59" s="11">
        <f t="shared" si="0"/>
        <v>0</v>
      </c>
      <c r="AM59">
        <f t="shared" si="1"/>
        <v>0</v>
      </c>
      <c r="AN59">
        <f t="shared" si="2"/>
        <v>0</v>
      </c>
      <c r="AP59">
        <f>VLOOKUP($B59,Kraftvärmeprod!$B$1:$BX$550,MATCH(AP$1,Kraftvärmeprod!$B$1:$BX$1,0),FALSE)</f>
        <v>0</v>
      </c>
      <c r="AQ59">
        <f>VLOOKUP($B59,Kraftvärmeprod!$B$1:$BX$550,MATCH(AQ$1,Kraftvärmeprod!$B$1:$BX$1,0),FALSE)</f>
        <v>0</v>
      </c>
      <c r="AR59">
        <f>VLOOKUP($B59,Kraftvärmeprod!$B$1:$BX$550,MATCH("Summa tillförd energi exklusive rökgaskondensering",Kraftvärmeprod!$B$1:$BX$1,0),FALSE)</f>
        <v>0</v>
      </c>
      <c r="AT59" s="239" t="str">
        <f t="shared" si="3"/>
        <v/>
      </c>
      <c r="AV59">
        <f t="shared" si="4"/>
        <v>0</v>
      </c>
      <c r="AX59" t="str">
        <f>VLOOKUP(B59,Totalt!$B$1:$BZ$554,MATCH(AX$1,Totalt!$B$1:$BZ$1,0),FALSE)</f>
        <v>Ja</v>
      </c>
      <c r="BA59" s="239" t="str">
        <f t="shared" si="5"/>
        <v/>
      </c>
    </row>
    <row r="60" spans="1:53" x14ac:dyDescent="0.25">
      <c r="A60" s="2" t="s">
        <v>109</v>
      </c>
      <c r="B60" s="2" t="s">
        <v>113</v>
      </c>
      <c r="J60">
        <v>0</v>
      </c>
      <c r="K60">
        <v>0</v>
      </c>
      <c r="L60">
        <v>0</v>
      </c>
      <c r="M60">
        <v>0</v>
      </c>
      <c r="N60">
        <v>0</v>
      </c>
      <c r="O60">
        <v>0</v>
      </c>
      <c r="P60">
        <v>0</v>
      </c>
      <c r="Q60">
        <v>0</v>
      </c>
      <c r="R60">
        <v>0</v>
      </c>
      <c r="S60">
        <v>0</v>
      </c>
      <c r="T60">
        <v>0</v>
      </c>
      <c r="U60">
        <v>0</v>
      </c>
      <c r="V60" t="s">
        <v>313</v>
      </c>
      <c r="W60">
        <v>0</v>
      </c>
      <c r="X60">
        <v>0</v>
      </c>
      <c r="Y60">
        <v>0</v>
      </c>
      <c r="Z60">
        <v>0</v>
      </c>
      <c r="AA60">
        <v>0</v>
      </c>
      <c r="AB60">
        <v>0</v>
      </c>
      <c r="AC60">
        <v>0</v>
      </c>
      <c r="AD60">
        <v>0</v>
      </c>
      <c r="AE60">
        <v>0</v>
      </c>
      <c r="AF60">
        <v>0</v>
      </c>
      <c r="AG60">
        <v>0</v>
      </c>
      <c r="AH60">
        <v>0</v>
      </c>
      <c r="AI60">
        <v>0</v>
      </c>
      <c r="AL60" s="11">
        <f t="shared" si="0"/>
        <v>0</v>
      </c>
      <c r="AM60">
        <f t="shared" si="1"/>
        <v>0</v>
      </c>
      <c r="AN60">
        <f t="shared" si="2"/>
        <v>0</v>
      </c>
      <c r="AP60">
        <f>VLOOKUP($B60,Kraftvärmeprod!$B$1:$BX$550,MATCH(AP$1,Kraftvärmeprod!$B$1:$BX$1,0),FALSE)</f>
        <v>0</v>
      </c>
      <c r="AQ60">
        <f>VLOOKUP($B60,Kraftvärmeprod!$B$1:$BX$550,MATCH(AQ$1,Kraftvärmeprod!$B$1:$BX$1,0),FALSE)</f>
        <v>0</v>
      </c>
      <c r="AR60">
        <f>VLOOKUP($B60,Kraftvärmeprod!$B$1:$BX$550,MATCH("Summa tillförd energi exklusive rökgaskondensering",Kraftvärmeprod!$B$1:$BX$1,0),FALSE)</f>
        <v>0</v>
      </c>
      <c r="AT60" s="239" t="str">
        <f t="shared" si="3"/>
        <v/>
      </c>
      <c r="AV60">
        <f t="shared" si="4"/>
        <v>0</v>
      </c>
      <c r="AX60" t="str">
        <f>VLOOKUP(B60,Totalt!$B$1:$BZ$554,MATCH(AX$1,Totalt!$B$1:$BZ$1,0),FALSE)</f>
        <v>Ja</v>
      </c>
      <c r="BA60" s="239" t="str">
        <f t="shared" si="5"/>
        <v/>
      </c>
    </row>
    <row r="61" spans="1:53" x14ac:dyDescent="0.25">
      <c r="A61" s="2" t="s">
        <v>109</v>
      </c>
      <c r="B61" s="2" t="s">
        <v>114</v>
      </c>
      <c r="J61">
        <v>0</v>
      </c>
      <c r="K61">
        <v>0</v>
      </c>
      <c r="L61">
        <v>0</v>
      </c>
      <c r="M61">
        <v>0</v>
      </c>
      <c r="N61">
        <v>0</v>
      </c>
      <c r="O61">
        <v>0</v>
      </c>
      <c r="P61">
        <v>0</v>
      </c>
      <c r="Q61">
        <v>0</v>
      </c>
      <c r="R61">
        <v>0</v>
      </c>
      <c r="S61">
        <v>0</v>
      </c>
      <c r="T61">
        <v>0</v>
      </c>
      <c r="U61">
        <v>0</v>
      </c>
      <c r="V61" t="s">
        <v>313</v>
      </c>
      <c r="W61">
        <v>0</v>
      </c>
      <c r="X61">
        <v>0</v>
      </c>
      <c r="Y61">
        <v>0</v>
      </c>
      <c r="Z61">
        <v>0</v>
      </c>
      <c r="AA61">
        <v>0</v>
      </c>
      <c r="AB61">
        <v>0</v>
      </c>
      <c r="AC61">
        <v>0</v>
      </c>
      <c r="AD61">
        <v>0</v>
      </c>
      <c r="AE61">
        <v>0</v>
      </c>
      <c r="AF61">
        <v>0</v>
      </c>
      <c r="AG61">
        <v>0</v>
      </c>
      <c r="AH61">
        <v>0</v>
      </c>
      <c r="AI61">
        <v>0</v>
      </c>
      <c r="AL61" s="11">
        <f t="shared" si="0"/>
        <v>0</v>
      </c>
      <c r="AM61">
        <f t="shared" si="1"/>
        <v>0</v>
      </c>
      <c r="AN61">
        <f t="shared" si="2"/>
        <v>0</v>
      </c>
      <c r="AP61">
        <f>VLOOKUP($B61,Kraftvärmeprod!$B$1:$BX$550,MATCH(AP$1,Kraftvärmeprod!$B$1:$BX$1,0),FALSE)</f>
        <v>0</v>
      </c>
      <c r="AQ61">
        <f>VLOOKUP($B61,Kraftvärmeprod!$B$1:$BX$550,MATCH(AQ$1,Kraftvärmeprod!$B$1:$BX$1,0),FALSE)</f>
        <v>0</v>
      </c>
      <c r="AR61">
        <f>VLOOKUP($B61,Kraftvärmeprod!$B$1:$BX$550,MATCH("Summa tillförd energi exklusive rökgaskondensering",Kraftvärmeprod!$B$1:$BX$1,0),FALSE)</f>
        <v>0</v>
      </c>
      <c r="AT61" s="239" t="str">
        <f t="shared" si="3"/>
        <v/>
      </c>
      <c r="AV61">
        <f t="shared" si="4"/>
        <v>0</v>
      </c>
      <c r="AX61" t="str">
        <f>VLOOKUP(B61,Totalt!$B$1:$BZ$554,MATCH(AX$1,Totalt!$B$1:$BZ$1,0),FALSE)</f>
        <v>Ja</v>
      </c>
      <c r="BA61" s="239" t="str">
        <f t="shared" si="5"/>
        <v/>
      </c>
    </row>
    <row r="62" spans="1:53" x14ac:dyDescent="0.25">
      <c r="A62" s="2" t="s">
        <v>109</v>
      </c>
      <c r="B62" s="2" t="s">
        <v>115</v>
      </c>
      <c r="J62">
        <v>3.69258</v>
      </c>
      <c r="K62">
        <v>6.4667700000000002E-3</v>
      </c>
      <c r="L62">
        <v>0</v>
      </c>
      <c r="M62">
        <v>36.383800000000001</v>
      </c>
      <c r="N62">
        <v>0</v>
      </c>
      <c r="O62">
        <v>0</v>
      </c>
      <c r="P62">
        <v>109.435</v>
      </c>
      <c r="Q62">
        <v>43.660400000000003</v>
      </c>
      <c r="R62">
        <v>108.476</v>
      </c>
      <c r="S62">
        <v>128.874</v>
      </c>
      <c r="T62">
        <v>13.2883</v>
      </c>
      <c r="U62">
        <v>0</v>
      </c>
      <c r="V62" t="s">
        <v>313</v>
      </c>
      <c r="W62">
        <v>0</v>
      </c>
      <c r="X62">
        <v>0</v>
      </c>
      <c r="Y62">
        <v>0</v>
      </c>
      <c r="Z62">
        <v>58.265000000000001</v>
      </c>
      <c r="AA62">
        <v>0</v>
      </c>
      <c r="AB62">
        <v>0</v>
      </c>
      <c r="AC62">
        <v>0</v>
      </c>
      <c r="AD62">
        <v>49.4026</v>
      </c>
      <c r="AE62">
        <v>0</v>
      </c>
      <c r="AF62">
        <v>0</v>
      </c>
      <c r="AG62">
        <v>0</v>
      </c>
      <c r="AH62">
        <v>154.684</v>
      </c>
      <c r="AI62">
        <v>3.56366</v>
      </c>
      <c r="AL62" s="11">
        <f t="shared" si="0"/>
        <v>709.73180676999993</v>
      </c>
      <c r="AM62">
        <f t="shared" si="1"/>
        <v>706.16814676999991</v>
      </c>
      <c r="AN62">
        <f t="shared" si="2"/>
        <v>551.48414676999994</v>
      </c>
      <c r="AP62">
        <f>VLOOKUP($B62,Kraftvärmeprod!$B$1:$BX$550,MATCH(AP$1,Kraftvärmeprod!$B$1:$BX$1,0),FALSE)</f>
        <v>644.70699999999999</v>
      </c>
      <c r="AQ62">
        <f>VLOOKUP($B62,Kraftvärmeprod!$B$1:$BX$550,MATCH(AQ$1,Kraftvärmeprod!$B$1:$BX$1,0),FALSE)</f>
        <v>223.43199999999999</v>
      </c>
      <c r="AR62">
        <f>VLOOKUP($B62,Kraftvärmeprod!$B$1:$BX$550,MATCH("Summa tillförd energi exklusive rökgaskondensering",Kraftvärmeprod!$B$1:$BX$1,0),FALSE)</f>
        <v>1037.30367652</v>
      </c>
      <c r="AT62" s="239">
        <f t="shared" si="3"/>
        <v>0.53165158791314371</v>
      </c>
      <c r="AV62">
        <f t="shared" si="4"/>
        <v>461.99869999999999</v>
      </c>
      <c r="AX62" t="str">
        <f>VLOOKUP(B62,Totalt!$B$1:$BZ$554,MATCH(AX$1,Totalt!$B$1:$BZ$1,0),FALSE)</f>
        <v>Ja</v>
      </c>
      <c r="BA62" s="239">
        <f t="shared" si="5"/>
        <v>1.1615341816261835</v>
      </c>
    </row>
    <row r="63" spans="1:53" x14ac:dyDescent="0.25">
      <c r="A63" s="2" t="s">
        <v>109</v>
      </c>
      <c r="B63" s="2" t="s">
        <v>116</v>
      </c>
      <c r="J63">
        <v>0</v>
      </c>
      <c r="K63">
        <v>0</v>
      </c>
      <c r="L63">
        <v>0</v>
      </c>
      <c r="M63">
        <v>0</v>
      </c>
      <c r="N63">
        <v>0</v>
      </c>
      <c r="O63">
        <v>0</v>
      </c>
      <c r="P63">
        <v>0</v>
      </c>
      <c r="Q63">
        <v>0</v>
      </c>
      <c r="R63">
        <v>0</v>
      </c>
      <c r="S63">
        <v>0</v>
      </c>
      <c r="T63">
        <v>0</v>
      </c>
      <c r="U63">
        <v>0</v>
      </c>
      <c r="V63" t="s">
        <v>313</v>
      </c>
      <c r="W63">
        <v>0</v>
      </c>
      <c r="X63">
        <v>0</v>
      </c>
      <c r="Y63">
        <v>0</v>
      </c>
      <c r="Z63">
        <v>0</v>
      </c>
      <c r="AA63">
        <v>0</v>
      </c>
      <c r="AB63">
        <v>0</v>
      </c>
      <c r="AC63">
        <v>0</v>
      </c>
      <c r="AD63">
        <v>0</v>
      </c>
      <c r="AE63">
        <v>0</v>
      </c>
      <c r="AF63">
        <v>0</v>
      </c>
      <c r="AG63">
        <v>0</v>
      </c>
      <c r="AH63">
        <v>0</v>
      </c>
      <c r="AI63">
        <v>0</v>
      </c>
      <c r="AL63" s="11">
        <f t="shared" si="0"/>
        <v>0</v>
      </c>
      <c r="AM63">
        <f t="shared" si="1"/>
        <v>0</v>
      </c>
      <c r="AN63">
        <f t="shared" si="2"/>
        <v>0</v>
      </c>
      <c r="AP63">
        <f>VLOOKUP($B63,Kraftvärmeprod!$B$1:$BX$550,MATCH(AP$1,Kraftvärmeprod!$B$1:$BX$1,0),FALSE)</f>
        <v>0</v>
      </c>
      <c r="AQ63">
        <f>VLOOKUP($B63,Kraftvärmeprod!$B$1:$BX$550,MATCH(AQ$1,Kraftvärmeprod!$B$1:$BX$1,0),FALSE)</f>
        <v>0</v>
      </c>
      <c r="AR63">
        <f>VLOOKUP($B63,Kraftvärmeprod!$B$1:$BX$550,MATCH("Summa tillförd energi exklusive rökgaskondensering",Kraftvärmeprod!$B$1:$BX$1,0),FALSE)</f>
        <v>0</v>
      </c>
      <c r="AT63" s="239" t="str">
        <f t="shared" si="3"/>
        <v/>
      </c>
      <c r="AV63">
        <f t="shared" si="4"/>
        <v>0</v>
      </c>
      <c r="AX63" t="str">
        <f>VLOOKUP(B63,Totalt!$B$1:$BZ$554,MATCH(AX$1,Totalt!$B$1:$BZ$1,0),FALSE)</f>
        <v>Ja</v>
      </c>
      <c r="BA63" s="239" t="str">
        <f t="shared" si="5"/>
        <v/>
      </c>
    </row>
    <row r="64" spans="1:53" x14ac:dyDescent="0.25">
      <c r="A64" s="2" t="s">
        <v>109</v>
      </c>
      <c r="B64" s="2" t="s">
        <v>117</v>
      </c>
      <c r="J64">
        <v>0</v>
      </c>
      <c r="K64">
        <v>0</v>
      </c>
      <c r="L64">
        <v>0</v>
      </c>
      <c r="M64">
        <v>0</v>
      </c>
      <c r="N64">
        <v>0</v>
      </c>
      <c r="O64">
        <v>0</v>
      </c>
      <c r="P64">
        <v>0</v>
      </c>
      <c r="Q64">
        <v>0</v>
      </c>
      <c r="R64">
        <v>0</v>
      </c>
      <c r="S64">
        <v>0</v>
      </c>
      <c r="T64">
        <v>0</v>
      </c>
      <c r="U64">
        <v>0</v>
      </c>
      <c r="V64" t="s">
        <v>313</v>
      </c>
      <c r="W64">
        <v>0</v>
      </c>
      <c r="X64">
        <v>0</v>
      </c>
      <c r="Y64">
        <v>0</v>
      </c>
      <c r="Z64">
        <v>0</v>
      </c>
      <c r="AA64">
        <v>0</v>
      </c>
      <c r="AB64">
        <v>0</v>
      </c>
      <c r="AC64">
        <v>0</v>
      </c>
      <c r="AD64">
        <v>0</v>
      </c>
      <c r="AE64">
        <v>0</v>
      </c>
      <c r="AF64">
        <v>0</v>
      </c>
      <c r="AG64">
        <v>0</v>
      </c>
      <c r="AH64">
        <v>0</v>
      </c>
      <c r="AI64">
        <v>0</v>
      </c>
      <c r="AL64" s="11">
        <f t="shared" si="0"/>
        <v>0</v>
      </c>
      <c r="AM64">
        <f t="shared" si="1"/>
        <v>0</v>
      </c>
      <c r="AN64">
        <f t="shared" si="2"/>
        <v>0</v>
      </c>
      <c r="AP64">
        <f>VLOOKUP($B64,Kraftvärmeprod!$B$1:$BX$550,MATCH(AP$1,Kraftvärmeprod!$B$1:$BX$1,0),FALSE)</f>
        <v>0</v>
      </c>
      <c r="AQ64">
        <f>VLOOKUP($B64,Kraftvärmeprod!$B$1:$BX$550,MATCH(AQ$1,Kraftvärmeprod!$B$1:$BX$1,0),FALSE)</f>
        <v>0</v>
      </c>
      <c r="AR64">
        <f>VLOOKUP($B64,Kraftvärmeprod!$B$1:$BX$550,MATCH("Summa tillförd energi exklusive rökgaskondensering",Kraftvärmeprod!$B$1:$BX$1,0),FALSE)</f>
        <v>0</v>
      </c>
      <c r="AT64" s="239" t="str">
        <f t="shared" si="3"/>
        <v/>
      </c>
      <c r="AV64">
        <f t="shared" si="4"/>
        <v>0</v>
      </c>
      <c r="AX64" t="str">
        <f>VLOOKUP(B64,Totalt!$B$1:$BZ$554,MATCH(AX$1,Totalt!$B$1:$BZ$1,0),FALSE)</f>
        <v>Ja</v>
      </c>
      <c r="BA64" s="239" t="str">
        <f t="shared" si="5"/>
        <v/>
      </c>
    </row>
    <row r="65" spans="1:53" x14ac:dyDescent="0.25">
      <c r="A65" s="2" t="s">
        <v>109</v>
      </c>
      <c r="B65" s="2" t="s">
        <v>118</v>
      </c>
      <c r="J65">
        <v>0</v>
      </c>
      <c r="K65">
        <v>0.14007700000000001</v>
      </c>
      <c r="L65">
        <v>0</v>
      </c>
      <c r="M65">
        <v>0.70038500000000004</v>
      </c>
      <c r="N65">
        <v>466.47399999999999</v>
      </c>
      <c r="O65">
        <v>0</v>
      </c>
      <c r="P65">
        <v>0</v>
      </c>
      <c r="Q65">
        <v>0</v>
      </c>
      <c r="R65">
        <v>0</v>
      </c>
      <c r="S65">
        <v>0</v>
      </c>
      <c r="T65">
        <v>0</v>
      </c>
      <c r="U65">
        <v>0</v>
      </c>
      <c r="V65" t="s">
        <v>313</v>
      </c>
      <c r="W65">
        <v>0</v>
      </c>
      <c r="X65">
        <v>0</v>
      </c>
      <c r="Y65">
        <v>0</v>
      </c>
      <c r="Z65">
        <v>0</v>
      </c>
      <c r="AA65">
        <v>0</v>
      </c>
      <c r="AB65">
        <v>0</v>
      </c>
      <c r="AC65">
        <v>0</v>
      </c>
      <c r="AD65">
        <v>0</v>
      </c>
      <c r="AE65">
        <v>1073.49</v>
      </c>
      <c r="AF65">
        <v>0</v>
      </c>
      <c r="AG65">
        <v>0</v>
      </c>
      <c r="AH65">
        <v>42</v>
      </c>
      <c r="AI65">
        <v>15.818</v>
      </c>
      <c r="AL65" s="11">
        <f t="shared" si="0"/>
        <v>1598.622462</v>
      </c>
      <c r="AM65">
        <f t="shared" si="1"/>
        <v>1582.8044620000001</v>
      </c>
      <c r="AN65">
        <f t="shared" si="2"/>
        <v>1540.8044620000001</v>
      </c>
      <c r="AP65">
        <f>VLOOKUP($B65,Kraftvärmeprod!$B$1:$BX$550,MATCH(AP$1,Kraftvärmeprod!$B$1:$BX$1,0),FALSE)</f>
        <v>1967</v>
      </c>
      <c r="AQ65">
        <f>VLOOKUP($B65,Kraftvärmeprod!$B$1:$BX$550,MATCH(AQ$1,Kraftvärmeprod!$B$1:$BX$1,0),FALSE)</f>
        <v>416</v>
      </c>
      <c r="AR65">
        <f>VLOOKUP($B65,Kraftvärmeprod!$B$1:$BX$550,MATCH("Summa tillförd energi exklusive rökgaskondensering",Kraftvärmeprod!$B$1:$BX$1,0),FALSE)</f>
        <v>2435.1999999999998</v>
      </c>
      <c r="AT65" s="239">
        <f t="shared" si="3"/>
        <v>0.63272193741787131</v>
      </c>
      <c r="AV65">
        <f t="shared" si="4"/>
        <v>0</v>
      </c>
      <c r="AX65" t="str">
        <f>VLOOKUP(B65,Totalt!$B$1:$BZ$554,MATCH(AX$1,Totalt!$B$1:$BZ$1,0),FALSE)</f>
        <v>Ja</v>
      </c>
      <c r="BA65" s="239">
        <f t="shared" si="5"/>
        <v>1.2636333138047702</v>
      </c>
    </row>
    <row r="66" spans="1:53" x14ac:dyDescent="0.25">
      <c r="A66" s="2" t="s">
        <v>109</v>
      </c>
      <c r="B66" s="2" t="s">
        <v>119</v>
      </c>
      <c r="J66">
        <v>0</v>
      </c>
      <c r="K66">
        <v>0</v>
      </c>
      <c r="L66">
        <v>0</v>
      </c>
      <c r="M66">
        <v>0</v>
      </c>
      <c r="N66">
        <v>0</v>
      </c>
      <c r="O66">
        <v>0</v>
      </c>
      <c r="P66">
        <v>0</v>
      </c>
      <c r="Q66">
        <v>0</v>
      </c>
      <c r="R66">
        <v>0</v>
      </c>
      <c r="S66">
        <v>0</v>
      </c>
      <c r="T66">
        <v>0</v>
      </c>
      <c r="U66">
        <v>0</v>
      </c>
      <c r="V66" t="s">
        <v>313</v>
      </c>
      <c r="W66">
        <v>0</v>
      </c>
      <c r="X66">
        <v>0</v>
      </c>
      <c r="Y66">
        <v>0</v>
      </c>
      <c r="Z66">
        <v>0</v>
      </c>
      <c r="AA66">
        <v>0</v>
      </c>
      <c r="AB66">
        <v>0</v>
      </c>
      <c r="AC66">
        <v>0</v>
      </c>
      <c r="AD66">
        <v>0</v>
      </c>
      <c r="AE66">
        <v>0</v>
      </c>
      <c r="AF66">
        <v>0</v>
      </c>
      <c r="AG66">
        <v>0</v>
      </c>
      <c r="AH66">
        <v>0</v>
      </c>
      <c r="AI66">
        <v>0</v>
      </c>
      <c r="AL66" s="11">
        <f t="shared" si="0"/>
        <v>0</v>
      </c>
      <c r="AM66">
        <f t="shared" si="1"/>
        <v>0</v>
      </c>
      <c r="AN66">
        <f t="shared" si="2"/>
        <v>0</v>
      </c>
      <c r="AP66">
        <f>VLOOKUP($B66,Kraftvärmeprod!$B$1:$BX$550,MATCH(AP$1,Kraftvärmeprod!$B$1:$BX$1,0),FALSE)</f>
        <v>0</v>
      </c>
      <c r="AQ66">
        <f>VLOOKUP($B66,Kraftvärmeprod!$B$1:$BX$550,MATCH(AQ$1,Kraftvärmeprod!$B$1:$BX$1,0),FALSE)</f>
        <v>0</v>
      </c>
      <c r="AR66">
        <f>VLOOKUP($B66,Kraftvärmeprod!$B$1:$BX$550,MATCH("Summa tillförd energi exklusive rökgaskondensering",Kraftvärmeprod!$B$1:$BX$1,0),FALSE)</f>
        <v>0</v>
      </c>
      <c r="AT66" s="239" t="str">
        <f t="shared" si="3"/>
        <v/>
      </c>
      <c r="AV66">
        <f t="shared" si="4"/>
        <v>0</v>
      </c>
      <c r="AX66" t="str">
        <f>VLOOKUP(B66,Totalt!$B$1:$BZ$554,MATCH(AX$1,Totalt!$B$1:$BZ$1,0),FALSE)</f>
        <v>Ja</v>
      </c>
      <c r="BA66" s="239" t="str">
        <f t="shared" si="5"/>
        <v/>
      </c>
    </row>
    <row r="67" spans="1:53" x14ac:dyDescent="0.25">
      <c r="A67" s="2" t="s">
        <v>109</v>
      </c>
      <c r="B67" s="2" t="s">
        <v>120</v>
      </c>
      <c r="J67">
        <v>58.7179</v>
      </c>
      <c r="K67">
        <v>0</v>
      </c>
      <c r="L67">
        <v>0</v>
      </c>
      <c r="M67">
        <v>0</v>
      </c>
      <c r="N67">
        <v>0</v>
      </c>
      <c r="O67">
        <v>0</v>
      </c>
      <c r="P67">
        <v>42.305199999999999</v>
      </c>
      <c r="Q67">
        <v>0</v>
      </c>
      <c r="R67">
        <v>0</v>
      </c>
      <c r="S67">
        <v>0</v>
      </c>
      <c r="T67">
        <v>0</v>
      </c>
      <c r="U67">
        <v>0</v>
      </c>
      <c r="V67" t="s">
        <v>313</v>
      </c>
      <c r="W67">
        <v>0</v>
      </c>
      <c r="X67">
        <v>0</v>
      </c>
      <c r="Y67">
        <v>0</v>
      </c>
      <c r="Z67">
        <v>58.2986</v>
      </c>
      <c r="AA67">
        <v>0</v>
      </c>
      <c r="AB67">
        <v>0</v>
      </c>
      <c r="AC67">
        <v>0</v>
      </c>
      <c r="AD67">
        <v>0</v>
      </c>
      <c r="AE67">
        <v>523.66499999999996</v>
      </c>
      <c r="AF67">
        <v>0</v>
      </c>
      <c r="AG67">
        <v>0</v>
      </c>
      <c r="AH67">
        <v>66</v>
      </c>
      <c r="AI67">
        <v>33.5974</v>
      </c>
      <c r="AL67" s="11">
        <f t="shared" ref="AL67:AL130" si="6">SUM(J67:U67,W67:AI67)</f>
        <v>782.58409999999992</v>
      </c>
      <c r="AM67">
        <f t="shared" ref="AM67:AM130" si="7">AL67-IFERROR(AI67/1,0)</f>
        <v>748.98669999999993</v>
      </c>
      <c r="AN67">
        <f t="shared" ref="AN67:AN130" si="8">AM67-IFERROR(AH67/1,0)</f>
        <v>682.98669999999993</v>
      </c>
      <c r="AP67">
        <f>VLOOKUP($B67,Kraftvärmeprod!$B$1:$BX$550,MATCH(AP$1,Kraftvärmeprod!$B$1:$BX$1,0),FALSE)</f>
        <v>911</v>
      </c>
      <c r="AQ67">
        <f>VLOOKUP($B67,Kraftvärmeprod!$B$1:$BX$550,MATCH(AQ$1,Kraftvärmeprod!$B$1:$BX$1,0),FALSE)</f>
        <v>328</v>
      </c>
      <c r="AR67">
        <f>VLOOKUP($B67,Kraftvärmeprod!$B$1:$BX$550,MATCH("Summa tillförd energi exklusive rökgaskondensering",Kraftvärmeprod!$B$1:$BX$1,0),FALSE)</f>
        <v>1423</v>
      </c>
      <c r="AT67" s="239">
        <f t="shared" ref="AT67:AT130" si="9">IF(AN67=0,"",AN67/AR67)</f>
        <v>0.47996254392129301</v>
      </c>
      <c r="AV67">
        <f t="shared" ref="AV67:AV130" si="10">Q67+R67+S67+T67+U67+P67+X67+Y67+Z67+AA67+AB67+AC67+W67</f>
        <v>100.60380000000001</v>
      </c>
      <c r="AX67" t="str">
        <f>VLOOKUP(B67,Totalt!$B$1:$BZ$554,MATCH(AX$1,Totalt!$B$1:$BZ$1,0),FALSE)</f>
        <v>Ja</v>
      </c>
      <c r="BA67" s="239">
        <f t="shared" ref="BA67:BA130" si="11">IFERROR(AP67/(AN67+AI67),"")</f>
        <v>1.271309257350254</v>
      </c>
    </row>
    <row r="68" spans="1:53" x14ac:dyDescent="0.25">
      <c r="A68" s="2" t="s">
        <v>109</v>
      </c>
      <c r="B68" s="2" t="s">
        <v>121</v>
      </c>
      <c r="J68">
        <v>0</v>
      </c>
      <c r="K68">
        <v>0</v>
      </c>
      <c r="L68">
        <v>0</v>
      </c>
      <c r="M68">
        <v>0</v>
      </c>
      <c r="N68">
        <v>0</v>
      </c>
      <c r="O68">
        <v>0</v>
      </c>
      <c r="P68">
        <v>0</v>
      </c>
      <c r="Q68">
        <v>0</v>
      </c>
      <c r="R68">
        <v>0</v>
      </c>
      <c r="S68">
        <v>0</v>
      </c>
      <c r="T68">
        <v>0</v>
      </c>
      <c r="U68">
        <v>0</v>
      </c>
      <c r="V68" t="s">
        <v>313</v>
      </c>
      <c r="W68">
        <v>0</v>
      </c>
      <c r="X68">
        <v>0</v>
      </c>
      <c r="Y68">
        <v>0</v>
      </c>
      <c r="Z68">
        <v>0</v>
      </c>
      <c r="AA68">
        <v>0</v>
      </c>
      <c r="AB68">
        <v>0</v>
      </c>
      <c r="AC68">
        <v>0</v>
      </c>
      <c r="AD68">
        <v>0</v>
      </c>
      <c r="AE68">
        <v>0</v>
      </c>
      <c r="AF68">
        <v>0</v>
      </c>
      <c r="AG68">
        <v>0</v>
      </c>
      <c r="AH68">
        <v>0</v>
      </c>
      <c r="AI68">
        <v>0</v>
      </c>
      <c r="AL68" s="11">
        <f t="shared" si="6"/>
        <v>0</v>
      </c>
      <c r="AM68">
        <f t="shared" si="7"/>
        <v>0</v>
      </c>
      <c r="AN68">
        <f t="shared" si="8"/>
        <v>0</v>
      </c>
      <c r="AP68">
        <f>VLOOKUP($B68,Kraftvärmeprod!$B$1:$BX$550,MATCH(AP$1,Kraftvärmeprod!$B$1:$BX$1,0),FALSE)</f>
        <v>0</v>
      </c>
      <c r="AQ68">
        <f>VLOOKUP($B68,Kraftvärmeprod!$B$1:$BX$550,MATCH(AQ$1,Kraftvärmeprod!$B$1:$BX$1,0),FALSE)</f>
        <v>0</v>
      </c>
      <c r="AR68">
        <f>VLOOKUP($B68,Kraftvärmeprod!$B$1:$BX$550,MATCH("Summa tillförd energi exklusive rökgaskondensering",Kraftvärmeprod!$B$1:$BX$1,0),FALSE)</f>
        <v>0</v>
      </c>
      <c r="AT68" s="239" t="str">
        <f t="shared" si="9"/>
        <v/>
      </c>
      <c r="AV68">
        <f t="shared" si="10"/>
        <v>0</v>
      </c>
      <c r="AX68" t="str">
        <f>VLOOKUP(B68,Totalt!$B$1:$BZ$554,MATCH(AX$1,Totalt!$B$1:$BZ$1,0),FALSE)</f>
        <v>Ja</v>
      </c>
      <c r="BA68" s="239" t="str">
        <f t="shared" si="11"/>
        <v/>
      </c>
    </row>
    <row r="69" spans="1:53" x14ac:dyDescent="0.25">
      <c r="A69" s="2" t="s">
        <v>109</v>
      </c>
      <c r="B69" s="2" t="s">
        <v>122</v>
      </c>
      <c r="J69">
        <v>0</v>
      </c>
      <c r="K69">
        <v>0</v>
      </c>
      <c r="L69">
        <v>0</v>
      </c>
      <c r="M69">
        <v>0</v>
      </c>
      <c r="N69">
        <v>0</v>
      </c>
      <c r="O69">
        <v>0</v>
      </c>
      <c r="P69">
        <v>0</v>
      </c>
      <c r="Q69">
        <v>0</v>
      </c>
      <c r="R69">
        <v>0</v>
      </c>
      <c r="S69">
        <v>0</v>
      </c>
      <c r="T69">
        <v>0</v>
      </c>
      <c r="U69">
        <v>0</v>
      </c>
      <c r="V69" t="s">
        <v>313</v>
      </c>
      <c r="W69">
        <v>0</v>
      </c>
      <c r="X69">
        <v>0</v>
      </c>
      <c r="Y69">
        <v>0</v>
      </c>
      <c r="Z69">
        <v>0</v>
      </c>
      <c r="AA69">
        <v>0</v>
      </c>
      <c r="AB69">
        <v>0</v>
      </c>
      <c r="AC69">
        <v>0</v>
      </c>
      <c r="AD69">
        <v>0</v>
      </c>
      <c r="AE69">
        <v>0</v>
      </c>
      <c r="AF69">
        <v>0</v>
      </c>
      <c r="AG69">
        <v>0</v>
      </c>
      <c r="AH69">
        <v>0</v>
      </c>
      <c r="AI69">
        <v>0</v>
      </c>
      <c r="AL69" s="11">
        <f t="shared" si="6"/>
        <v>0</v>
      </c>
      <c r="AM69">
        <f t="shared" si="7"/>
        <v>0</v>
      </c>
      <c r="AN69">
        <f t="shared" si="8"/>
        <v>0</v>
      </c>
      <c r="AP69">
        <f>VLOOKUP($B69,Kraftvärmeprod!$B$1:$BX$550,MATCH(AP$1,Kraftvärmeprod!$B$1:$BX$1,0),FALSE)</f>
        <v>0</v>
      </c>
      <c r="AQ69">
        <f>VLOOKUP($B69,Kraftvärmeprod!$B$1:$BX$550,MATCH(AQ$1,Kraftvärmeprod!$B$1:$BX$1,0),FALSE)</f>
        <v>0</v>
      </c>
      <c r="AR69">
        <f>VLOOKUP($B69,Kraftvärmeprod!$B$1:$BX$550,MATCH("Summa tillförd energi exklusive rökgaskondensering",Kraftvärmeprod!$B$1:$BX$1,0),FALSE)</f>
        <v>0</v>
      </c>
      <c r="AT69" s="239" t="str">
        <f t="shared" si="9"/>
        <v/>
      </c>
      <c r="AV69">
        <f t="shared" si="10"/>
        <v>0</v>
      </c>
      <c r="AX69" t="str">
        <f>VLOOKUP(B69,Totalt!$B$1:$BZ$554,MATCH(AX$1,Totalt!$B$1:$BZ$1,0),FALSE)</f>
        <v>Ja</v>
      </c>
      <c r="BA69" s="239" t="str">
        <f t="shared" si="11"/>
        <v/>
      </c>
    </row>
    <row r="70" spans="1:53" x14ac:dyDescent="0.25">
      <c r="A70" s="2" t="s">
        <v>109</v>
      </c>
      <c r="B70" s="2" t="s">
        <v>123</v>
      </c>
      <c r="J70">
        <v>0</v>
      </c>
      <c r="K70">
        <v>0</v>
      </c>
      <c r="L70">
        <v>0</v>
      </c>
      <c r="M70">
        <v>0</v>
      </c>
      <c r="N70">
        <v>0</v>
      </c>
      <c r="O70">
        <v>0</v>
      </c>
      <c r="P70">
        <v>0</v>
      </c>
      <c r="Q70">
        <v>0</v>
      </c>
      <c r="R70">
        <v>0</v>
      </c>
      <c r="S70">
        <v>0</v>
      </c>
      <c r="T70">
        <v>0</v>
      </c>
      <c r="U70">
        <v>0</v>
      </c>
      <c r="V70" t="s">
        <v>313</v>
      </c>
      <c r="W70">
        <v>0</v>
      </c>
      <c r="X70">
        <v>0</v>
      </c>
      <c r="Y70">
        <v>0</v>
      </c>
      <c r="Z70">
        <v>0</v>
      </c>
      <c r="AA70">
        <v>0</v>
      </c>
      <c r="AB70">
        <v>0</v>
      </c>
      <c r="AC70">
        <v>0</v>
      </c>
      <c r="AD70">
        <v>0</v>
      </c>
      <c r="AE70">
        <v>0</v>
      </c>
      <c r="AF70">
        <v>0</v>
      </c>
      <c r="AG70">
        <v>0</v>
      </c>
      <c r="AH70">
        <v>0</v>
      </c>
      <c r="AI70">
        <v>0</v>
      </c>
      <c r="AL70" s="11">
        <f t="shared" si="6"/>
        <v>0</v>
      </c>
      <c r="AM70">
        <f t="shared" si="7"/>
        <v>0</v>
      </c>
      <c r="AN70">
        <f t="shared" si="8"/>
        <v>0</v>
      </c>
      <c r="AP70">
        <f>VLOOKUP($B70,Kraftvärmeprod!$B$1:$BX$550,MATCH(AP$1,Kraftvärmeprod!$B$1:$BX$1,0),FALSE)</f>
        <v>0</v>
      </c>
      <c r="AQ70">
        <f>VLOOKUP($B70,Kraftvärmeprod!$B$1:$BX$550,MATCH(AQ$1,Kraftvärmeprod!$B$1:$BX$1,0),FALSE)</f>
        <v>0</v>
      </c>
      <c r="AR70">
        <f>VLOOKUP($B70,Kraftvärmeprod!$B$1:$BX$550,MATCH("Summa tillförd energi exklusive rökgaskondensering",Kraftvärmeprod!$B$1:$BX$1,0),FALSE)</f>
        <v>0</v>
      </c>
      <c r="AT70" s="239" t="str">
        <f t="shared" si="9"/>
        <v/>
      </c>
      <c r="AV70">
        <f t="shared" si="10"/>
        <v>0</v>
      </c>
      <c r="AX70" t="str">
        <f>VLOOKUP(B70,Totalt!$B$1:$BZ$554,MATCH(AX$1,Totalt!$B$1:$BZ$1,0),FALSE)</f>
        <v>Ja</v>
      </c>
      <c r="BA70" s="239" t="str">
        <f t="shared" si="11"/>
        <v/>
      </c>
    </row>
    <row r="71" spans="1:53" x14ac:dyDescent="0.25">
      <c r="A71" s="2" t="s">
        <v>109</v>
      </c>
      <c r="B71" s="2" t="s">
        <v>124</v>
      </c>
      <c r="J71">
        <v>0</v>
      </c>
      <c r="K71">
        <v>0</v>
      </c>
      <c r="L71">
        <v>0</v>
      </c>
      <c r="M71">
        <v>0</v>
      </c>
      <c r="N71">
        <v>0</v>
      </c>
      <c r="O71">
        <v>0</v>
      </c>
      <c r="P71">
        <v>0</v>
      </c>
      <c r="Q71">
        <v>0</v>
      </c>
      <c r="R71">
        <v>0</v>
      </c>
      <c r="S71">
        <v>0</v>
      </c>
      <c r="T71">
        <v>0</v>
      </c>
      <c r="U71">
        <v>0</v>
      </c>
      <c r="V71" t="s">
        <v>313</v>
      </c>
      <c r="W71">
        <v>0</v>
      </c>
      <c r="X71">
        <v>0</v>
      </c>
      <c r="Y71">
        <v>0</v>
      </c>
      <c r="Z71">
        <v>0</v>
      </c>
      <c r="AA71">
        <v>0</v>
      </c>
      <c r="AB71">
        <v>0</v>
      </c>
      <c r="AC71">
        <v>0</v>
      </c>
      <c r="AD71">
        <v>0</v>
      </c>
      <c r="AE71">
        <v>0</v>
      </c>
      <c r="AF71">
        <v>0</v>
      </c>
      <c r="AG71">
        <v>0</v>
      </c>
      <c r="AH71">
        <v>0</v>
      </c>
      <c r="AI71">
        <v>0</v>
      </c>
      <c r="AL71" s="11">
        <f t="shared" si="6"/>
        <v>0</v>
      </c>
      <c r="AM71">
        <f t="shared" si="7"/>
        <v>0</v>
      </c>
      <c r="AN71">
        <f t="shared" si="8"/>
        <v>0</v>
      </c>
      <c r="AP71">
        <f>VLOOKUP($B71,Kraftvärmeprod!$B$1:$BX$550,MATCH(AP$1,Kraftvärmeprod!$B$1:$BX$1,0),FALSE)</f>
        <v>0</v>
      </c>
      <c r="AQ71">
        <f>VLOOKUP($B71,Kraftvärmeprod!$B$1:$BX$550,MATCH(AQ$1,Kraftvärmeprod!$B$1:$BX$1,0),FALSE)</f>
        <v>0</v>
      </c>
      <c r="AR71">
        <f>VLOOKUP($B71,Kraftvärmeprod!$B$1:$BX$550,MATCH("Summa tillförd energi exklusive rökgaskondensering",Kraftvärmeprod!$B$1:$BX$1,0),FALSE)</f>
        <v>0</v>
      </c>
      <c r="AT71" s="239" t="str">
        <f t="shared" si="9"/>
        <v/>
      </c>
      <c r="AV71">
        <f t="shared" si="10"/>
        <v>0</v>
      </c>
      <c r="AX71" t="str">
        <f>VLOOKUP(B71,Totalt!$B$1:$BZ$554,MATCH(AX$1,Totalt!$B$1:$BZ$1,0),FALSE)</f>
        <v>Ja</v>
      </c>
      <c r="BA71" s="239" t="str">
        <f t="shared" si="11"/>
        <v/>
      </c>
    </row>
    <row r="72" spans="1:53" x14ac:dyDescent="0.25">
      <c r="A72" s="2" t="s">
        <v>109</v>
      </c>
      <c r="B72" s="2" t="s">
        <v>125</v>
      </c>
      <c r="J72">
        <v>0</v>
      </c>
      <c r="K72">
        <v>0</v>
      </c>
      <c r="L72">
        <v>0</v>
      </c>
      <c r="M72">
        <v>0</v>
      </c>
      <c r="N72">
        <v>0</v>
      </c>
      <c r="O72">
        <v>0</v>
      </c>
      <c r="P72">
        <v>0</v>
      </c>
      <c r="Q72">
        <v>0</v>
      </c>
      <c r="R72">
        <v>0</v>
      </c>
      <c r="S72">
        <v>0</v>
      </c>
      <c r="T72">
        <v>0</v>
      </c>
      <c r="U72">
        <v>0</v>
      </c>
      <c r="V72" t="s">
        <v>313</v>
      </c>
      <c r="W72">
        <v>0</v>
      </c>
      <c r="X72">
        <v>0</v>
      </c>
      <c r="Y72">
        <v>0</v>
      </c>
      <c r="Z72">
        <v>0</v>
      </c>
      <c r="AA72">
        <v>0</v>
      </c>
      <c r="AB72">
        <v>0</v>
      </c>
      <c r="AC72">
        <v>0</v>
      </c>
      <c r="AD72">
        <v>0</v>
      </c>
      <c r="AE72">
        <v>0</v>
      </c>
      <c r="AF72">
        <v>0</v>
      </c>
      <c r="AG72">
        <v>0</v>
      </c>
      <c r="AH72">
        <v>0</v>
      </c>
      <c r="AI72">
        <v>0</v>
      </c>
      <c r="AL72" s="11">
        <f t="shared" si="6"/>
        <v>0</v>
      </c>
      <c r="AM72">
        <f t="shared" si="7"/>
        <v>0</v>
      </c>
      <c r="AN72">
        <f t="shared" si="8"/>
        <v>0</v>
      </c>
      <c r="AP72">
        <f>VLOOKUP($B72,Kraftvärmeprod!$B$1:$BX$550,MATCH(AP$1,Kraftvärmeprod!$B$1:$BX$1,0),FALSE)</f>
        <v>0</v>
      </c>
      <c r="AQ72">
        <f>VLOOKUP($B72,Kraftvärmeprod!$B$1:$BX$550,MATCH(AQ$1,Kraftvärmeprod!$B$1:$BX$1,0),FALSE)</f>
        <v>0</v>
      </c>
      <c r="AR72">
        <f>VLOOKUP($B72,Kraftvärmeprod!$B$1:$BX$550,MATCH("Summa tillförd energi exklusive rökgaskondensering",Kraftvärmeprod!$B$1:$BX$1,0),FALSE)</f>
        <v>0</v>
      </c>
      <c r="AT72" s="239" t="str">
        <f t="shared" si="9"/>
        <v/>
      </c>
      <c r="AV72">
        <f t="shared" si="10"/>
        <v>0</v>
      </c>
      <c r="AX72" t="str">
        <f>VLOOKUP(B72,Totalt!$B$1:$BZ$554,MATCH(AX$1,Totalt!$B$1:$BZ$1,0),FALSE)</f>
        <v>Ja</v>
      </c>
      <c r="BA72" s="239" t="str">
        <f t="shared" si="11"/>
        <v/>
      </c>
    </row>
    <row r="73" spans="1:53" x14ac:dyDescent="0.25">
      <c r="A73" s="2" t="s">
        <v>109</v>
      </c>
      <c r="B73" s="2" t="s">
        <v>126</v>
      </c>
      <c r="J73">
        <v>0</v>
      </c>
      <c r="K73">
        <v>0</v>
      </c>
      <c r="L73">
        <v>0</v>
      </c>
      <c r="M73">
        <v>0</v>
      </c>
      <c r="N73">
        <v>0</v>
      </c>
      <c r="O73">
        <v>0</v>
      </c>
      <c r="P73">
        <v>0</v>
      </c>
      <c r="Q73">
        <v>0</v>
      </c>
      <c r="R73">
        <v>0</v>
      </c>
      <c r="S73">
        <v>0</v>
      </c>
      <c r="T73">
        <v>0</v>
      </c>
      <c r="U73">
        <v>0</v>
      </c>
      <c r="V73" t="s">
        <v>313</v>
      </c>
      <c r="W73">
        <v>0</v>
      </c>
      <c r="X73">
        <v>0</v>
      </c>
      <c r="Y73">
        <v>0</v>
      </c>
      <c r="Z73">
        <v>0</v>
      </c>
      <c r="AA73">
        <v>0</v>
      </c>
      <c r="AB73">
        <v>0</v>
      </c>
      <c r="AC73">
        <v>0</v>
      </c>
      <c r="AD73">
        <v>0</v>
      </c>
      <c r="AE73">
        <v>0</v>
      </c>
      <c r="AF73">
        <v>0</v>
      </c>
      <c r="AG73">
        <v>0</v>
      </c>
      <c r="AH73">
        <v>0</v>
      </c>
      <c r="AI73">
        <v>0</v>
      </c>
      <c r="AL73" s="11">
        <f t="shared" si="6"/>
        <v>0</v>
      </c>
      <c r="AM73">
        <f t="shared" si="7"/>
        <v>0</v>
      </c>
      <c r="AN73">
        <f t="shared" si="8"/>
        <v>0</v>
      </c>
      <c r="AP73">
        <f>VLOOKUP($B73,Kraftvärmeprod!$B$1:$BX$550,MATCH(AP$1,Kraftvärmeprod!$B$1:$BX$1,0),FALSE)</f>
        <v>0</v>
      </c>
      <c r="AQ73">
        <f>VLOOKUP($B73,Kraftvärmeprod!$B$1:$BX$550,MATCH(AQ$1,Kraftvärmeprod!$B$1:$BX$1,0),FALSE)</f>
        <v>0</v>
      </c>
      <c r="AR73">
        <f>VLOOKUP($B73,Kraftvärmeprod!$B$1:$BX$550,MATCH("Summa tillförd energi exklusive rökgaskondensering",Kraftvärmeprod!$B$1:$BX$1,0),FALSE)</f>
        <v>0</v>
      </c>
      <c r="AT73" s="239" t="str">
        <f t="shared" si="9"/>
        <v/>
      </c>
      <c r="AV73">
        <f t="shared" si="10"/>
        <v>0</v>
      </c>
      <c r="AX73" t="str">
        <f>VLOOKUP(B73,Totalt!$B$1:$BZ$554,MATCH(AX$1,Totalt!$B$1:$BZ$1,0),FALSE)</f>
        <v>Ja</v>
      </c>
      <c r="BA73" s="239" t="str">
        <f t="shared" si="11"/>
        <v/>
      </c>
    </row>
    <row r="74" spans="1:53" x14ac:dyDescent="0.25">
      <c r="A74" s="2" t="s">
        <v>109</v>
      </c>
      <c r="B74" s="2" t="s">
        <v>127</v>
      </c>
      <c r="J74">
        <v>0</v>
      </c>
      <c r="K74">
        <v>0</v>
      </c>
      <c r="L74">
        <v>0</v>
      </c>
      <c r="M74">
        <v>0</v>
      </c>
      <c r="N74">
        <v>0</v>
      </c>
      <c r="O74">
        <v>0</v>
      </c>
      <c r="P74">
        <v>0</v>
      </c>
      <c r="Q74">
        <v>0</v>
      </c>
      <c r="R74">
        <v>0</v>
      </c>
      <c r="S74">
        <v>0</v>
      </c>
      <c r="T74">
        <v>0</v>
      </c>
      <c r="U74">
        <v>0</v>
      </c>
      <c r="V74" t="s">
        <v>313</v>
      </c>
      <c r="W74">
        <v>0</v>
      </c>
      <c r="X74">
        <v>0</v>
      </c>
      <c r="Y74">
        <v>0</v>
      </c>
      <c r="Z74">
        <v>0</v>
      </c>
      <c r="AA74">
        <v>0</v>
      </c>
      <c r="AB74">
        <v>0</v>
      </c>
      <c r="AC74">
        <v>0</v>
      </c>
      <c r="AD74">
        <v>0</v>
      </c>
      <c r="AE74">
        <v>0</v>
      </c>
      <c r="AF74">
        <v>0</v>
      </c>
      <c r="AG74">
        <v>0</v>
      </c>
      <c r="AH74">
        <v>0</v>
      </c>
      <c r="AI74">
        <v>0</v>
      </c>
      <c r="AL74" s="11">
        <f t="shared" si="6"/>
        <v>0</v>
      </c>
      <c r="AM74">
        <f t="shared" si="7"/>
        <v>0</v>
      </c>
      <c r="AN74">
        <f t="shared" si="8"/>
        <v>0</v>
      </c>
      <c r="AP74">
        <f>VLOOKUP($B74,Kraftvärmeprod!$B$1:$BX$550,MATCH(AP$1,Kraftvärmeprod!$B$1:$BX$1,0),FALSE)</f>
        <v>0</v>
      </c>
      <c r="AQ74">
        <f>VLOOKUP($B74,Kraftvärmeprod!$B$1:$BX$550,MATCH(AQ$1,Kraftvärmeprod!$B$1:$BX$1,0),FALSE)</f>
        <v>0</v>
      </c>
      <c r="AR74">
        <f>VLOOKUP($B74,Kraftvärmeprod!$B$1:$BX$550,MATCH("Summa tillförd energi exklusive rökgaskondensering",Kraftvärmeprod!$B$1:$BX$1,0),FALSE)</f>
        <v>0</v>
      </c>
      <c r="AT74" s="239" t="str">
        <f t="shared" si="9"/>
        <v/>
      </c>
      <c r="AV74">
        <f t="shared" si="10"/>
        <v>0</v>
      </c>
      <c r="AX74" t="str">
        <f>VLOOKUP(B74,Totalt!$B$1:$BZ$554,MATCH(AX$1,Totalt!$B$1:$BZ$1,0),FALSE)</f>
        <v>Ja</v>
      </c>
      <c r="BA74" s="239" t="str">
        <f t="shared" si="11"/>
        <v/>
      </c>
    </row>
    <row r="75" spans="1:53" x14ac:dyDescent="0.25">
      <c r="A75" s="2" t="s">
        <v>109</v>
      </c>
      <c r="B75" s="2" t="s">
        <v>128</v>
      </c>
      <c r="J75">
        <v>0</v>
      </c>
      <c r="K75">
        <v>0</v>
      </c>
      <c r="L75">
        <v>0</v>
      </c>
      <c r="M75">
        <v>0</v>
      </c>
      <c r="N75">
        <v>0</v>
      </c>
      <c r="O75">
        <v>0</v>
      </c>
      <c r="P75">
        <v>0</v>
      </c>
      <c r="Q75">
        <v>0</v>
      </c>
      <c r="R75">
        <v>0</v>
      </c>
      <c r="S75">
        <v>0</v>
      </c>
      <c r="T75">
        <v>0</v>
      </c>
      <c r="U75">
        <v>0</v>
      </c>
      <c r="V75" t="s">
        <v>313</v>
      </c>
      <c r="W75">
        <v>0</v>
      </c>
      <c r="X75">
        <v>0</v>
      </c>
      <c r="Y75">
        <v>0</v>
      </c>
      <c r="Z75">
        <v>0</v>
      </c>
      <c r="AA75">
        <v>0</v>
      </c>
      <c r="AB75">
        <v>0</v>
      </c>
      <c r="AC75">
        <v>0</v>
      </c>
      <c r="AD75">
        <v>0</v>
      </c>
      <c r="AE75">
        <v>0</v>
      </c>
      <c r="AF75">
        <v>0</v>
      </c>
      <c r="AG75">
        <v>0</v>
      </c>
      <c r="AH75">
        <v>0</v>
      </c>
      <c r="AI75">
        <v>0</v>
      </c>
      <c r="AL75" s="11">
        <f t="shared" si="6"/>
        <v>0</v>
      </c>
      <c r="AM75">
        <f t="shared" si="7"/>
        <v>0</v>
      </c>
      <c r="AN75">
        <f t="shared" si="8"/>
        <v>0</v>
      </c>
      <c r="AP75">
        <f>VLOOKUP($B75,Kraftvärmeprod!$B$1:$BX$550,MATCH(AP$1,Kraftvärmeprod!$B$1:$BX$1,0),FALSE)</f>
        <v>0</v>
      </c>
      <c r="AQ75">
        <f>VLOOKUP($B75,Kraftvärmeprod!$B$1:$BX$550,MATCH(AQ$1,Kraftvärmeprod!$B$1:$BX$1,0),FALSE)</f>
        <v>0</v>
      </c>
      <c r="AR75">
        <f>VLOOKUP($B75,Kraftvärmeprod!$B$1:$BX$550,MATCH("Summa tillförd energi exklusive rökgaskondensering",Kraftvärmeprod!$B$1:$BX$1,0),FALSE)</f>
        <v>0</v>
      </c>
      <c r="AT75" s="239" t="str">
        <f t="shared" si="9"/>
        <v/>
      </c>
      <c r="AV75">
        <f t="shared" si="10"/>
        <v>0</v>
      </c>
      <c r="AX75" t="str">
        <f>VLOOKUP(B75,Totalt!$B$1:$BZ$554,MATCH(AX$1,Totalt!$B$1:$BZ$1,0),FALSE)</f>
        <v>Ja</v>
      </c>
      <c r="BA75" s="239" t="str">
        <f t="shared" si="11"/>
        <v/>
      </c>
    </row>
    <row r="76" spans="1:53" x14ac:dyDescent="0.25">
      <c r="A76" s="2" t="s">
        <v>109</v>
      </c>
      <c r="B76" s="2" t="s">
        <v>129</v>
      </c>
      <c r="J76">
        <v>0</v>
      </c>
      <c r="K76">
        <v>0</v>
      </c>
      <c r="L76">
        <v>0</v>
      </c>
      <c r="M76">
        <v>0</v>
      </c>
      <c r="N76">
        <v>0</v>
      </c>
      <c r="O76">
        <v>0</v>
      </c>
      <c r="P76">
        <v>0</v>
      </c>
      <c r="Q76">
        <v>0</v>
      </c>
      <c r="R76">
        <v>0</v>
      </c>
      <c r="S76">
        <v>0</v>
      </c>
      <c r="T76">
        <v>0</v>
      </c>
      <c r="U76">
        <v>0</v>
      </c>
      <c r="V76" t="s">
        <v>313</v>
      </c>
      <c r="W76">
        <v>0</v>
      </c>
      <c r="X76">
        <v>0</v>
      </c>
      <c r="Y76">
        <v>0</v>
      </c>
      <c r="Z76">
        <v>0</v>
      </c>
      <c r="AA76">
        <v>0</v>
      </c>
      <c r="AB76">
        <v>0</v>
      </c>
      <c r="AC76">
        <v>0</v>
      </c>
      <c r="AD76">
        <v>0</v>
      </c>
      <c r="AE76">
        <v>0</v>
      </c>
      <c r="AF76">
        <v>0</v>
      </c>
      <c r="AG76">
        <v>0</v>
      </c>
      <c r="AH76">
        <v>0</v>
      </c>
      <c r="AI76">
        <v>0</v>
      </c>
      <c r="AL76" s="11">
        <f t="shared" si="6"/>
        <v>0</v>
      </c>
      <c r="AM76">
        <f t="shared" si="7"/>
        <v>0</v>
      </c>
      <c r="AN76">
        <f t="shared" si="8"/>
        <v>0</v>
      </c>
      <c r="AP76">
        <f>VLOOKUP($B76,Kraftvärmeprod!$B$1:$BX$550,MATCH(AP$1,Kraftvärmeprod!$B$1:$BX$1,0),FALSE)</f>
        <v>0</v>
      </c>
      <c r="AQ76">
        <f>VLOOKUP($B76,Kraftvärmeprod!$B$1:$BX$550,MATCH(AQ$1,Kraftvärmeprod!$B$1:$BX$1,0),FALSE)</f>
        <v>0</v>
      </c>
      <c r="AR76">
        <f>VLOOKUP($B76,Kraftvärmeprod!$B$1:$BX$550,MATCH("Summa tillförd energi exklusive rökgaskondensering",Kraftvärmeprod!$B$1:$BX$1,0),FALSE)</f>
        <v>0</v>
      </c>
      <c r="AT76" s="239" t="str">
        <f t="shared" si="9"/>
        <v/>
      </c>
      <c r="AV76">
        <f t="shared" si="10"/>
        <v>0</v>
      </c>
      <c r="AX76" t="str">
        <f>VLOOKUP(B76,Totalt!$B$1:$BZ$554,MATCH(AX$1,Totalt!$B$1:$BZ$1,0),FALSE)</f>
        <v>Ja</v>
      </c>
      <c r="BA76" s="239" t="str">
        <f t="shared" si="11"/>
        <v/>
      </c>
    </row>
    <row r="77" spans="1:53" x14ac:dyDescent="0.25">
      <c r="A77" s="2" t="s">
        <v>130</v>
      </c>
      <c r="B77" s="2" t="s">
        <v>131</v>
      </c>
      <c r="J77">
        <v>0</v>
      </c>
      <c r="K77">
        <v>0</v>
      </c>
      <c r="L77">
        <v>0</v>
      </c>
      <c r="M77">
        <v>0</v>
      </c>
      <c r="N77">
        <v>0</v>
      </c>
      <c r="O77">
        <v>0</v>
      </c>
      <c r="P77">
        <v>0</v>
      </c>
      <c r="Q77">
        <v>0</v>
      </c>
      <c r="R77">
        <v>0</v>
      </c>
      <c r="S77">
        <v>0</v>
      </c>
      <c r="T77">
        <v>0</v>
      </c>
      <c r="U77">
        <v>0</v>
      </c>
      <c r="V77" t="s">
        <v>313</v>
      </c>
      <c r="W77">
        <v>0</v>
      </c>
      <c r="X77">
        <v>0</v>
      </c>
      <c r="Y77">
        <v>0</v>
      </c>
      <c r="Z77">
        <v>0</v>
      </c>
      <c r="AA77">
        <v>0</v>
      </c>
      <c r="AB77">
        <v>0</v>
      </c>
      <c r="AC77">
        <v>0</v>
      </c>
      <c r="AD77">
        <v>0</v>
      </c>
      <c r="AE77">
        <v>0</v>
      </c>
      <c r="AF77">
        <v>0</v>
      </c>
      <c r="AG77">
        <v>0</v>
      </c>
      <c r="AH77">
        <v>0</v>
      </c>
      <c r="AI77">
        <v>0</v>
      </c>
      <c r="AL77" s="11">
        <f t="shared" si="6"/>
        <v>0</v>
      </c>
      <c r="AM77">
        <f t="shared" si="7"/>
        <v>0</v>
      </c>
      <c r="AN77">
        <f t="shared" si="8"/>
        <v>0</v>
      </c>
      <c r="AP77">
        <f>VLOOKUP($B77,Kraftvärmeprod!$B$1:$BX$550,MATCH(AP$1,Kraftvärmeprod!$B$1:$BX$1,0),FALSE)</f>
        <v>0</v>
      </c>
      <c r="AQ77">
        <f>VLOOKUP($B77,Kraftvärmeprod!$B$1:$BX$550,MATCH(AQ$1,Kraftvärmeprod!$B$1:$BX$1,0),FALSE)</f>
        <v>0</v>
      </c>
      <c r="AR77">
        <f>VLOOKUP($B77,Kraftvärmeprod!$B$1:$BX$550,MATCH("Summa tillförd energi exklusive rökgaskondensering",Kraftvärmeprod!$B$1:$BX$1,0),FALSE)</f>
        <v>0</v>
      </c>
      <c r="AT77" s="239" t="str">
        <f t="shared" si="9"/>
        <v/>
      </c>
      <c r="AV77">
        <f t="shared" si="10"/>
        <v>0</v>
      </c>
      <c r="AX77" t="str">
        <f>VLOOKUP(B77,Totalt!$B$1:$BZ$554,MATCH(AX$1,Totalt!$B$1:$BZ$1,0),FALSE)</f>
        <v>Nej</v>
      </c>
      <c r="BA77" s="239" t="str">
        <f t="shared" si="11"/>
        <v/>
      </c>
    </row>
    <row r="78" spans="1:53" x14ac:dyDescent="0.25">
      <c r="A78" s="2" t="s">
        <v>132</v>
      </c>
      <c r="B78" s="2" t="s">
        <v>133</v>
      </c>
      <c r="J78">
        <v>0</v>
      </c>
      <c r="K78">
        <v>0</v>
      </c>
      <c r="L78">
        <v>0</v>
      </c>
      <c r="M78">
        <v>0</v>
      </c>
      <c r="N78">
        <v>0</v>
      </c>
      <c r="O78">
        <v>0</v>
      </c>
      <c r="P78">
        <v>0</v>
      </c>
      <c r="Q78">
        <v>0</v>
      </c>
      <c r="R78">
        <v>0</v>
      </c>
      <c r="S78">
        <v>0</v>
      </c>
      <c r="T78">
        <v>0</v>
      </c>
      <c r="U78">
        <v>0</v>
      </c>
      <c r="V78" t="s">
        <v>313</v>
      </c>
      <c r="W78">
        <v>0</v>
      </c>
      <c r="X78">
        <v>0</v>
      </c>
      <c r="Y78">
        <v>0</v>
      </c>
      <c r="Z78">
        <v>0</v>
      </c>
      <c r="AA78">
        <v>0</v>
      </c>
      <c r="AB78">
        <v>0.37785200000000002</v>
      </c>
      <c r="AC78">
        <v>0</v>
      </c>
      <c r="AD78">
        <v>0</v>
      </c>
      <c r="AE78">
        <v>124.261</v>
      </c>
      <c r="AF78">
        <v>0</v>
      </c>
      <c r="AG78">
        <v>0</v>
      </c>
      <c r="AH78">
        <v>12.33</v>
      </c>
      <c r="AI78">
        <v>0</v>
      </c>
      <c r="AL78" s="11">
        <f t="shared" si="6"/>
        <v>136.968852</v>
      </c>
      <c r="AM78">
        <f t="shared" si="7"/>
        <v>136.968852</v>
      </c>
      <c r="AN78">
        <f t="shared" si="8"/>
        <v>124.638852</v>
      </c>
      <c r="AP78">
        <f>VLOOKUP($B78,Kraftvärmeprod!$B$1:$BX$550,MATCH(AP$1,Kraftvärmeprod!$B$1:$BX$1,0),FALSE)</f>
        <v>147</v>
      </c>
      <c r="AQ78">
        <f>VLOOKUP($B78,Kraftvärmeprod!$B$1:$BX$550,MATCH(AQ$1,Kraftvärmeprod!$B$1:$BX$1,0),FALSE)</f>
        <v>15.8</v>
      </c>
      <c r="AR78">
        <f>VLOOKUP($B78,Kraftvärmeprod!$B$1:$BX$550,MATCH("Summa tillförd energi exklusive rökgaskondensering",Kraftvärmeprod!$B$1:$BX$1,0),FALSE)</f>
        <v>167.46</v>
      </c>
      <c r="AT78" s="239">
        <f t="shared" si="9"/>
        <v>0.74429029021855964</v>
      </c>
      <c r="AV78">
        <f t="shared" si="10"/>
        <v>0.37785200000000002</v>
      </c>
      <c r="AX78" t="str">
        <f>VLOOKUP(B78,Totalt!$B$1:$BZ$554,MATCH(AX$1,Totalt!$B$1:$BZ$1,0),FALSE)</f>
        <v>Ja</v>
      </c>
      <c r="BA78" s="239">
        <f t="shared" si="11"/>
        <v>1.1794075253517258</v>
      </c>
    </row>
    <row r="79" spans="1:53" x14ac:dyDescent="0.25">
      <c r="A79" s="2" t="s">
        <v>132</v>
      </c>
      <c r="B79" s="2" t="s">
        <v>134</v>
      </c>
      <c r="J79">
        <v>0</v>
      </c>
      <c r="K79">
        <v>0</v>
      </c>
      <c r="L79">
        <v>0</v>
      </c>
      <c r="M79">
        <v>0</v>
      </c>
      <c r="N79">
        <v>0</v>
      </c>
      <c r="O79">
        <v>0</v>
      </c>
      <c r="P79">
        <v>0</v>
      </c>
      <c r="Q79">
        <v>0</v>
      </c>
      <c r="R79">
        <v>0</v>
      </c>
      <c r="S79">
        <v>0</v>
      </c>
      <c r="T79">
        <v>0</v>
      </c>
      <c r="U79">
        <v>0</v>
      </c>
      <c r="V79" t="s">
        <v>313</v>
      </c>
      <c r="W79">
        <v>0</v>
      </c>
      <c r="X79">
        <v>0</v>
      </c>
      <c r="Y79">
        <v>0</v>
      </c>
      <c r="Z79">
        <v>0</v>
      </c>
      <c r="AA79">
        <v>0</v>
      </c>
      <c r="AB79">
        <v>0</v>
      </c>
      <c r="AC79">
        <v>0</v>
      </c>
      <c r="AD79">
        <v>0</v>
      </c>
      <c r="AE79">
        <v>0</v>
      </c>
      <c r="AF79">
        <v>0</v>
      </c>
      <c r="AG79">
        <v>0</v>
      </c>
      <c r="AH79">
        <v>0</v>
      </c>
      <c r="AI79">
        <v>0</v>
      </c>
      <c r="AL79" s="11">
        <f t="shared" si="6"/>
        <v>0</v>
      </c>
      <c r="AM79">
        <f t="shared" si="7"/>
        <v>0</v>
      </c>
      <c r="AN79">
        <f t="shared" si="8"/>
        <v>0</v>
      </c>
      <c r="AP79">
        <f>VLOOKUP($B79,Kraftvärmeprod!$B$1:$BX$550,MATCH(AP$1,Kraftvärmeprod!$B$1:$BX$1,0),FALSE)</f>
        <v>0</v>
      </c>
      <c r="AQ79">
        <f>VLOOKUP($B79,Kraftvärmeprod!$B$1:$BX$550,MATCH(AQ$1,Kraftvärmeprod!$B$1:$BX$1,0),FALSE)</f>
        <v>0</v>
      </c>
      <c r="AR79">
        <f>VLOOKUP($B79,Kraftvärmeprod!$B$1:$BX$550,MATCH("Summa tillförd energi exklusive rökgaskondensering",Kraftvärmeprod!$B$1:$BX$1,0),FALSE)</f>
        <v>0</v>
      </c>
      <c r="AT79" s="239" t="str">
        <f t="shared" si="9"/>
        <v/>
      </c>
      <c r="AV79">
        <f t="shared" si="10"/>
        <v>0</v>
      </c>
      <c r="AX79" t="str">
        <f>VLOOKUP(B79,Totalt!$B$1:$BZ$554,MATCH(AX$1,Totalt!$B$1:$BZ$1,0),FALSE)</f>
        <v>Ja</v>
      </c>
      <c r="BA79" s="239" t="str">
        <f t="shared" si="11"/>
        <v/>
      </c>
    </row>
    <row r="80" spans="1:53" x14ac:dyDescent="0.25">
      <c r="A80" s="2" t="s">
        <v>132</v>
      </c>
      <c r="B80" s="2" t="s">
        <v>135</v>
      </c>
      <c r="J80">
        <v>0</v>
      </c>
      <c r="K80">
        <v>0</v>
      </c>
      <c r="L80">
        <v>0</v>
      </c>
      <c r="M80">
        <v>0</v>
      </c>
      <c r="N80">
        <v>0</v>
      </c>
      <c r="O80">
        <v>0</v>
      </c>
      <c r="P80">
        <v>0</v>
      </c>
      <c r="Q80">
        <v>0</v>
      </c>
      <c r="R80">
        <v>0</v>
      </c>
      <c r="S80">
        <v>0</v>
      </c>
      <c r="T80">
        <v>0</v>
      </c>
      <c r="U80">
        <v>0</v>
      </c>
      <c r="V80" t="s">
        <v>313</v>
      </c>
      <c r="W80">
        <v>0</v>
      </c>
      <c r="X80">
        <v>0</v>
      </c>
      <c r="Y80">
        <v>0</v>
      </c>
      <c r="Z80">
        <v>0</v>
      </c>
      <c r="AA80">
        <v>0</v>
      </c>
      <c r="AB80">
        <v>0</v>
      </c>
      <c r="AC80">
        <v>0</v>
      </c>
      <c r="AD80">
        <v>0</v>
      </c>
      <c r="AE80">
        <v>0</v>
      </c>
      <c r="AF80">
        <v>0</v>
      </c>
      <c r="AG80">
        <v>0</v>
      </c>
      <c r="AH80">
        <v>0</v>
      </c>
      <c r="AI80">
        <v>0</v>
      </c>
      <c r="AL80" s="11">
        <f t="shared" si="6"/>
        <v>0</v>
      </c>
      <c r="AM80">
        <f t="shared" si="7"/>
        <v>0</v>
      </c>
      <c r="AN80">
        <f t="shared" si="8"/>
        <v>0</v>
      </c>
      <c r="AP80">
        <f>VLOOKUP($B80,Kraftvärmeprod!$B$1:$BX$550,MATCH(AP$1,Kraftvärmeprod!$B$1:$BX$1,0),FALSE)</f>
        <v>0</v>
      </c>
      <c r="AQ80">
        <f>VLOOKUP($B80,Kraftvärmeprod!$B$1:$BX$550,MATCH(AQ$1,Kraftvärmeprod!$B$1:$BX$1,0),FALSE)</f>
        <v>0</v>
      </c>
      <c r="AR80">
        <f>VLOOKUP($B80,Kraftvärmeprod!$B$1:$BX$550,MATCH("Summa tillförd energi exklusive rökgaskondensering",Kraftvärmeprod!$B$1:$BX$1,0),FALSE)</f>
        <v>0</v>
      </c>
      <c r="AT80" s="239" t="str">
        <f t="shared" si="9"/>
        <v/>
      </c>
      <c r="AV80">
        <f t="shared" si="10"/>
        <v>0</v>
      </c>
      <c r="AX80" t="str">
        <f>VLOOKUP(B80,Totalt!$B$1:$BZ$554,MATCH(AX$1,Totalt!$B$1:$BZ$1,0),FALSE)</f>
        <v>Ja</v>
      </c>
      <c r="BA80" s="239" t="str">
        <f t="shared" si="11"/>
        <v/>
      </c>
    </row>
    <row r="81" spans="1:53" x14ac:dyDescent="0.25">
      <c r="A81" s="2" t="s">
        <v>136</v>
      </c>
      <c r="B81" s="2" t="s">
        <v>137</v>
      </c>
      <c r="J81">
        <v>0</v>
      </c>
      <c r="K81">
        <v>0</v>
      </c>
      <c r="L81">
        <v>0</v>
      </c>
      <c r="M81">
        <v>0</v>
      </c>
      <c r="N81">
        <v>0</v>
      </c>
      <c r="O81">
        <v>0</v>
      </c>
      <c r="P81">
        <v>0</v>
      </c>
      <c r="Q81">
        <v>0</v>
      </c>
      <c r="R81">
        <v>0</v>
      </c>
      <c r="S81">
        <v>0</v>
      </c>
      <c r="T81">
        <v>0</v>
      </c>
      <c r="U81">
        <v>0</v>
      </c>
      <c r="V81" t="s">
        <v>313</v>
      </c>
      <c r="W81">
        <v>0</v>
      </c>
      <c r="X81">
        <v>0</v>
      </c>
      <c r="Y81">
        <v>0</v>
      </c>
      <c r="Z81">
        <v>0</v>
      </c>
      <c r="AA81">
        <v>0</v>
      </c>
      <c r="AB81">
        <v>0</v>
      </c>
      <c r="AC81">
        <v>0</v>
      </c>
      <c r="AD81">
        <v>0</v>
      </c>
      <c r="AE81">
        <v>0</v>
      </c>
      <c r="AF81">
        <v>0</v>
      </c>
      <c r="AG81">
        <v>0</v>
      </c>
      <c r="AH81">
        <v>0</v>
      </c>
      <c r="AI81">
        <v>0</v>
      </c>
      <c r="AL81" s="11">
        <f t="shared" si="6"/>
        <v>0</v>
      </c>
      <c r="AM81">
        <f t="shared" si="7"/>
        <v>0</v>
      </c>
      <c r="AN81">
        <f t="shared" si="8"/>
        <v>0</v>
      </c>
      <c r="AP81">
        <f>VLOOKUP($B81,Kraftvärmeprod!$B$1:$BX$550,MATCH(AP$1,Kraftvärmeprod!$B$1:$BX$1,0),FALSE)</f>
        <v>0</v>
      </c>
      <c r="AQ81">
        <f>VLOOKUP($B81,Kraftvärmeprod!$B$1:$BX$550,MATCH(AQ$1,Kraftvärmeprod!$B$1:$BX$1,0),FALSE)</f>
        <v>0</v>
      </c>
      <c r="AR81">
        <f>VLOOKUP($B81,Kraftvärmeprod!$B$1:$BX$550,MATCH("Summa tillförd energi exklusive rökgaskondensering",Kraftvärmeprod!$B$1:$BX$1,0),FALSE)</f>
        <v>0</v>
      </c>
      <c r="AT81" s="239" t="str">
        <f t="shared" si="9"/>
        <v/>
      </c>
      <c r="AV81">
        <f t="shared" si="10"/>
        <v>0</v>
      </c>
      <c r="AX81" t="str">
        <f>VLOOKUP(B81,Totalt!$B$1:$BZ$554,MATCH(AX$1,Totalt!$B$1:$BZ$1,0),FALSE)</f>
        <v>Nej</v>
      </c>
      <c r="BA81" s="239" t="str">
        <f t="shared" si="11"/>
        <v/>
      </c>
    </row>
    <row r="82" spans="1:53" x14ac:dyDescent="0.25">
      <c r="A82" s="2" t="s">
        <v>737</v>
      </c>
      <c r="B82" s="9" t="s">
        <v>1184</v>
      </c>
      <c r="J82" t="s">
        <v>313</v>
      </c>
      <c r="K82" t="s">
        <v>313</v>
      </c>
      <c r="L82" t="s">
        <v>313</v>
      </c>
      <c r="M82" t="s">
        <v>313</v>
      </c>
      <c r="N82" t="s">
        <v>313</v>
      </c>
      <c r="O82" t="s">
        <v>313</v>
      </c>
      <c r="P82" t="s">
        <v>313</v>
      </c>
      <c r="Q82" t="s">
        <v>313</v>
      </c>
      <c r="R82" t="s">
        <v>313</v>
      </c>
      <c r="S82" t="s">
        <v>313</v>
      </c>
      <c r="T82" t="s">
        <v>313</v>
      </c>
      <c r="U82" t="s">
        <v>313</v>
      </c>
      <c r="V82" t="s">
        <v>313</v>
      </c>
      <c r="W82" t="s">
        <v>313</v>
      </c>
      <c r="X82" t="s">
        <v>313</v>
      </c>
      <c r="Y82" t="s">
        <v>313</v>
      </c>
      <c r="Z82" t="s">
        <v>313</v>
      </c>
      <c r="AA82" t="s">
        <v>313</v>
      </c>
      <c r="AB82" t="s">
        <v>313</v>
      </c>
      <c r="AC82" t="s">
        <v>313</v>
      </c>
      <c r="AD82" t="s">
        <v>313</v>
      </c>
      <c r="AE82" t="s">
        <v>313</v>
      </c>
      <c r="AF82" t="s">
        <v>313</v>
      </c>
      <c r="AG82" t="s">
        <v>313</v>
      </c>
      <c r="AH82" t="s">
        <v>313</v>
      </c>
      <c r="AI82" t="s">
        <v>313</v>
      </c>
      <c r="AL82" s="11">
        <f t="shared" si="6"/>
        <v>0</v>
      </c>
      <c r="AM82">
        <f t="shared" si="7"/>
        <v>0</v>
      </c>
      <c r="AN82">
        <f t="shared" si="8"/>
        <v>0</v>
      </c>
      <c r="AP82">
        <f>VLOOKUP($B82,Kraftvärmeprod!$B$1:$BX$550,MATCH(AP$1,Kraftvärmeprod!$B$1:$BX$1,0),FALSE)</f>
        <v>0</v>
      </c>
      <c r="AQ82">
        <f>VLOOKUP($B82,Kraftvärmeprod!$B$1:$BX$550,MATCH(AQ$1,Kraftvärmeprod!$B$1:$BX$1,0),FALSE)</f>
        <v>0</v>
      </c>
      <c r="AR82">
        <f>VLOOKUP($B82,Kraftvärmeprod!$B$1:$BX$550,MATCH("Summa tillförd energi exklusive rökgaskondensering",Kraftvärmeprod!$B$1:$BX$1,0),FALSE)</f>
        <v>0</v>
      </c>
      <c r="AT82" s="239" t="str">
        <f t="shared" si="9"/>
        <v/>
      </c>
      <c r="AV82" t="e">
        <f t="shared" si="10"/>
        <v>#VALUE!</v>
      </c>
      <c r="AX82" t="e">
        <f>VLOOKUP(B82,Totalt!$B$1:$BZ$554,MATCH(AX$1,Totalt!$B$1:$BZ$1,0),FALSE)</f>
        <v>#N/A</v>
      </c>
      <c r="BA82" s="239" t="str">
        <f t="shared" si="11"/>
        <v/>
      </c>
    </row>
    <row r="83" spans="1:53" x14ac:dyDescent="0.25">
      <c r="A83" s="2" t="s">
        <v>138</v>
      </c>
      <c r="B83" s="2" t="s">
        <v>139</v>
      </c>
      <c r="J83">
        <v>0</v>
      </c>
      <c r="K83">
        <v>0</v>
      </c>
      <c r="L83">
        <v>0</v>
      </c>
      <c r="M83">
        <v>0</v>
      </c>
      <c r="N83">
        <v>0</v>
      </c>
      <c r="O83">
        <v>0</v>
      </c>
      <c r="P83">
        <v>0</v>
      </c>
      <c r="Q83">
        <v>0</v>
      </c>
      <c r="R83">
        <v>0</v>
      </c>
      <c r="S83">
        <v>0</v>
      </c>
      <c r="T83">
        <v>0</v>
      </c>
      <c r="U83">
        <v>0</v>
      </c>
      <c r="V83" t="s">
        <v>313</v>
      </c>
      <c r="W83">
        <v>0</v>
      </c>
      <c r="X83">
        <v>0</v>
      </c>
      <c r="Y83">
        <v>0</v>
      </c>
      <c r="Z83">
        <v>0</v>
      </c>
      <c r="AA83">
        <v>0</v>
      </c>
      <c r="AB83">
        <v>0</v>
      </c>
      <c r="AC83">
        <v>0</v>
      </c>
      <c r="AD83">
        <v>0</v>
      </c>
      <c r="AE83">
        <v>0</v>
      </c>
      <c r="AF83">
        <v>0</v>
      </c>
      <c r="AG83">
        <v>0</v>
      </c>
      <c r="AH83">
        <v>0</v>
      </c>
      <c r="AI83">
        <v>0</v>
      </c>
      <c r="AL83" s="11">
        <f t="shared" si="6"/>
        <v>0</v>
      </c>
      <c r="AM83">
        <f t="shared" si="7"/>
        <v>0</v>
      </c>
      <c r="AN83">
        <f t="shared" si="8"/>
        <v>0</v>
      </c>
      <c r="AP83">
        <f>VLOOKUP($B83,Kraftvärmeprod!$B$1:$BX$550,MATCH(AP$1,Kraftvärmeprod!$B$1:$BX$1,0),FALSE)</f>
        <v>0</v>
      </c>
      <c r="AQ83">
        <f>VLOOKUP($B83,Kraftvärmeprod!$B$1:$BX$550,MATCH(AQ$1,Kraftvärmeprod!$B$1:$BX$1,0),FALSE)</f>
        <v>0</v>
      </c>
      <c r="AR83">
        <f>VLOOKUP($B83,Kraftvärmeprod!$B$1:$BX$550,MATCH("Summa tillförd energi exklusive rökgaskondensering",Kraftvärmeprod!$B$1:$BX$1,0),FALSE)</f>
        <v>0</v>
      </c>
      <c r="AT83" s="239" t="str">
        <f t="shared" si="9"/>
        <v/>
      </c>
      <c r="AV83">
        <f t="shared" si="10"/>
        <v>0</v>
      </c>
      <c r="AX83" t="str">
        <f>VLOOKUP(B83,Totalt!$B$1:$BZ$554,MATCH(AX$1,Totalt!$B$1:$BZ$1,0),FALSE)</f>
        <v>Ja</v>
      </c>
      <c r="BA83" s="239" t="str">
        <f t="shared" si="11"/>
        <v/>
      </c>
    </row>
    <row r="84" spans="1:53" x14ac:dyDescent="0.25">
      <c r="A84" s="2" t="s">
        <v>140</v>
      </c>
      <c r="B84" s="2" t="s">
        <v>141</v>
      </c>
      <c r="J84">
        <v>0</v>
      </c>
      <c r="K84">
        <v>0.38724599999999998</v>
      </c>
      <c r="L84">
        <v>0</v>
      </c>
      <c r="M84">
        <v>0</v>
      </c>
      <c r="N84">
        <v>0</v>
      </c>
      <c r="O84">
        <v>0</v>
      </c>
      <c r="P84">
        <v>5.9765100000000002</v>
      </c>
      <c r="Q84">
        <v>0</v>
      </c>
      <c r="R84">
        <v>3.9319099999999998</v>
      </c>
      <c r="S84">
        <v>0</v>
      </c>
      <c r="T84">
        <v>0.425676</v>
      </c>
      <c r="U84">
        <v>0</v>
      </c>
      <c r="V84" t="s">
        <v>313</v>
      </c>
      <c r="W84">
        <v>0</v>
      </c>
      <c r="X84">
        <v>0</v>
      </c>
      <c r="Y84">
        <v>0</v>
      </c>
      <c r="Z84">
        <v>164.773</v>
      </c>
      <c r="AA84">
        <v>0</v>
      </c>
      <c r="AB84">
        <v>0</v>
      </c>
      <c r="AC84">
        <v>0</v>
      </c>
      <c r="AD84">
        <v>0</v>
      </c>
      <c r="AE84">
        <v>0</v>
      </c>
      <c r="AF84">
        <v>0</v>
      </c>
      <c r="AG84">
        <v>0</v>
      </c>
      <c r="AH84">
        <v>28</v>
      </c>
      <c r="AI84">
        <v>3.8269500000000001</v>
      </c>
      <c r="AL84" s="11">
        <f t="shared" si="6"/>
        <v>207.321292</v>
      </c>
      <c r="AM84">
        <f t="shared" si="7"/>
        <v>203.49434199999999</v>
      </c>
      <c r="AN84">
        <f t="shared" si="8"/>
        <v>175.49434199999999</v>
      </c>
      <c r="AP84">
        <f>VLOOKUP($B84,Kraftvärmeprod!$B$1:$BX$550,MATCH(AP$1,Kraftvärmeprod!$B$1:$BX$1,0),FALSE)</f>
        <v>224</v>
      </c>
      <c r="AQ84">
        <f>VLOOKUP($B84,Kraftvärmeprod!$B$1:$BX$550,MATCH(AQ$1,Kraftvärmeprod!$B$1:$BX$1,0),FALSE)</f>
        <v>78</v>
      </c>
      <c r="AR84">
        <f>VLOOKUP($B84,Kraftvärmeprod!$B$1:$BX$550,MATCH("Summa tillförd energi exklusive rökgaskondensering",Kraftvärmeprod!$B$1:$BX$1,0),FALSE)</f>
        <v>334.76</v>
      </c>
      <c r="AT84" s="239">
        <f t="shared" si="9"/>
        <v>0.52423928187358104</v>
      </c>
      <c r="AV84">
        <f t="shared" si="10"/>
        <v>175.10709599999998</v>
      </c>
      <c r="AX84" t="str">
        <f>VLOOKUP(B84,Totalt!$B$1:$BZ$554,MATCH(AX$1,Totalt!$B$1:$BZ$1,0),FALSE)</f>
        <v>Ja</v>
      </c>
      <c r="BA84" s="239">
        <f t="shared" si="11"/>
        <v>1.2491545064263758</v>
      </c>
    </row>
    <row r="85" spans="1:53" x14ac:dyDescent="0.25">
      <c r="A85" s="2" t="s">
        <v>142</v>
      </c>
      <c r="B85" s="2" t="s">
        <v>143</v>
      </c>
      <c r="J85">
        <v>0</v>
      </c>
      <c r="K85">
        <v>0.41373399999999999</v>
      </c>
      <c r="L85">
        <v>0</v>
      </c>
      <c r="M85">
        <v>0</v>
      </c>
      <c r="N85">
        <v>0</v>
      </c>
      <c r="O85">
        <v>0</v>
      </c>
      <c r="P85">
        <v>248.65299999999999</v>
      </c>
      <c r="Q85">
        <v>83.560100000000006</v>
      </c>
      <c r="R85">
        <v>0</v>
      </c>
      <c r="S85">
        <v>0</v>
      </c>
      <c r="T85">
        <v>0</v>
      </c>
      <c r="U85">
        <v>0</v>
      </c>
      <c r="V85" t="s">
        <v>313</v>
      </c>
      <c r="W85">
        <v>0</v>
      </c>
      <c r="X85">
        <v>0</v>
      </c>
      <c r="Y85">
        <v>0</v>
      </c>
      <c r="Z85">
        <v>0</v>
      </c>
      <c r="AA85">
        <v>0</v>
      </c>
      <c r="AB85">
        <v>0</v>
      </c>
      <c r="AC85">
        <v>0</v>
      </c>
      <c r="AD85">
        <v>0</v>
      </c>
      <c r="AE85">
        <v>0</v>
      </c>
      <c r="AF85">
        <v>0</v>
      </c>
      <c r="AG85">
        <v>0</v>
      </c>
      <c r="AH85">
        <v>125.66200000000001</v>
      </c>
      <c r="AI85">
        <v>11.164</v>
      </c>
      <c r="AL85" s="11">
        <f t="shared" si="6"/>
        <v>469.45283400000005</v>
      </c>
      <c r="AM85">
        <f t="shared" si="7"/>
        <v>458.28883400000007</v>
      </c>
      <c r="AN85">
        <f t="shared" si="8"/>
        <v>332.62683400000003</v>
      </c>
      <c r="AP85">
        <f>VLOOKUP($B85,Kraftvärmeprod!$B$1:$BX$550,MATCH(AP$1,Kraftvärmeprod!$B$1:$BX$1,0),FALSE)</f>
        <v>435.48200000000003</v>
      </c>
      <c r="AQ85">
        <f>VLOOKUP($B85,Kraftvärmeprod!$B$1:$BX$550,MATCH(AQ$1,Kraftvärmeprod!$B$1:$BX$1,0),FALSE)</f>
        <v>177.584</v>
      </c>
      <c r="AR85">
        <f>VLOOKUP($B85,Kraftvärmeprod!$B$1:$BX$550,MATCH("Summa tillförd energi exklusive rökgaskondensering",Kraftvärmeprod!$B$1:$BX$1,0),FALSE)</f>
        <v>686.01800000000003</v>
      </c>
      <c r="AT85" s="239">
        <f t="shared" si="9"/>
        <v>0.48486604433119834</v>
      </c>
      <c r="AV85">
        <f t="shared" si="10"/>
        <v>332.2131</v>
      </c>
      <c r="AX85" t="str">
        <f>VLOOKUP(B85,Totalt!$B$1:$BZ$554,MATCH(AX$1,Totalt!$B$1:$BZ$1,0),FALSE)</f>
        <v>Ja</v>
      </c>
      <c r="BA85" s="239">
        <f t="shared" si="11"/>
        <v>1.2667062554669506</v>
      </c>
    </row>
    <row r="86" spans="1:53" x14ac:dyDescent="0.25">
      <c r="A86" s="2" t="s">
        <v>142</v>
      </c>
      <c r="B86" s="2" t="s">
        <v>144</v>
      </c>
      <c r="J86">
        <v>0</v>
      </c>
      <c r="K86">
        <v>0</v>
      </c>
      <c r="L86">
        <v>0</v>
      </c>
      <c r="M86">
        <v>0</v>
      </c>
      <c r="N86">
        <v>0</v>
      </c>
      <c r="O86">
        <v>0</v>
      </c>
      <c r="P86">
        <v>0</v>
      </c>
      <c r="Q86">
        <v>0</v>
      </c>
      <c r="R86">
        <v>0</v>
      </c>
      <c r="S86">
        <v>0</v>
      </c>
      <c r="T86">
        <v>0</v>
      </c>
      <c r="U86">
        <v>0</v>
      </c>
      <c r="V86" t="s">
        <v>313</v>
      </c>
      <c r="W86">
        <v>0</v>
      </c>
      <c r="X86">
        <v>0</v>
      </c>
      <c r="Y86">
        <v>0</v>
      </c>
      <c r="Z86">
        <v>0</v>
      </c>
      <c r="AA86">
        <v>0</v>
      </c>
      <c r="AB86">
        <v>0</v>
      </c>
      <c r="AC86">
        <v>0</v>
      </c>
      <c r="AD86">
        <v>0</v>
      </c>
      <c r="AE86">
        <v>0</v>
      </c>
      <c r="AF86">
        <v>0</v>
      </c>
      <c r="AG86">
        <v>0</v>
      </c>
      <c r="AH86">
        <v>0</v>
      </c>
      <c r="AI86">
        <v>0</v>
      </c>
      <c r="AL86" s="11">
        <f t="shared" si="6"/>
        <v>0</v>
      </c>
      <c r="AM86">
        <f t="shared" si="7"/>
        <v>0</v>
      </c>
      <c r="AN86">
        <f t="shared" si="8"/>
        <v>0</v>
      </c>
      <c r="AP86">
        <f>VLOOKUP($B86,Kraftvärmeprod!$B$1:$BX$550,MATCH(AP$1,Kraftvärmeprod!$B$1:$BX$1,0),FALSE)</f>
        <v>0</v>
      </c>
      <c r="AQ86">
        <f>VLOOKUP($B86,Kraftvärmeprod!$B$1:$BX$550,MATCH(AQ$1,Kraftvärmeprod!$B$1:$BX$1,0),FALSE)</f>
        <v>0</v>
      </c>
      <c r="AR86">
        <f>VLOOKUP($B86,Kraftvärmeprod!$B$1:$BX$550,MATCH("Summa tillförd energi exklusive rökgaskondensering",Kraftvärmeprod!$B$1:$BX$1,0),FALSE)</f>
        <v>0</v>
      </c>
      <c r="AT86" s="239" t="str">
        <f t="shared" si="9"/>
        <v/>
      </c>
      <c r="AV86">
        <f t="shared" si="10"/>
        <v>0</v>
      </c>
      <c r="AX86" t="str">
        <f>VLOOKUP(B86,Totalt!$B$1:$BZ$554,MATCH(AX$1,Totalt!$B$1:$BZ$1,0),FALSE)</f>
        <v>Ja</v>
      </c>
      <c r="BA86" s="239" t="str">
        <f t="shared" si="11"/>
        <v/>
      </c>
    </row>
    <row r="87" spans="1:53" x14ac:dyDescent="0.25">
      <c r="A87" s="2" t="s">
        <v>142</v>
      </c>
      <c r="B87" s="2" t="s">
        <v>145</v>
      </c>
      <c r="J87">
        <v>0</v>
      </c>
      <c r="K87">
        <v>0</v>
      </c>
      <c r="L87">
        <v>0</v>
      </c>
      <c r="M87">
        <v>0</v>
      </c>
      <c r="N87">
        <v>0</v>
      </c>
      <c r="O87">
        <v>0</v>
      </c>
      <c r="P87">
        <v>0</v>
      </c>
      <c r="Q87">
        <v>0</v>
      </c>
      <c r="R87">
        <v>0</v>
      </c>
      <c r="S87">
        <v>0</v>
      </c>
      <c r="T87">
        <v>0</v>
      </c>
      <c r="U87">
        <v>0</v>
      </c>
      <c r="V87" t="s">
        <v>313</v>
      </c>
      <c r="W87">
        <v>0</v>
      </c>
      <c r="X87">
        <v>0</v>
      </c>
      <c r="Y87">
        <v>0</v>
      </c>
      <c r="Z87">
        <v>0</v>
      </c>
      <c r="AA87">
        <v>0</v>
      </c>
      <c r="AB87">
        <v>0</v>
      </c>
      <c r="AC87">
        <v>0</v>
      </c>
      <c r="AD87">
        <v>0</v>
      </c>
      <c r="AE87">
        <v>0</v>
      </c>
      <c r="AF87">
        <v>0</v>
      </c>
      <c r="AG87">
        <v>0</v>
      </c>
      <c r="AH87">
        <v>0</v>
      </c>
      <c r="AI87">
        <v>0</v>
      </c>
      <c r="AL87" s="11">
        <f t="shared" si="6"/>
        <v>0</v>
      </c>
      <c r="AM87">
        <f t="shared" si="7"/>
        <v>0</v>
      </c>
      <c r="AN87">
        <f t="shared" si="8"/>
        <v>0</v>
      </c>
      <c r="AP87">
        <f>VLOOKUP($B87,Kraftvärmeprod!$B$1:$BX$550,MATCH(AP$1,Kraftvärmeprod!$B$1:$BX$1,0),FALSE)</f>
        <v>0</v>
      </c>
      <c r="AQ87">
        <f>VLOOKUP($B87,Kraftvärmeprod!$B$1:$BX$550,MATCH(AQ$1,Kraftvärmeprod!$B$1:$BX$1,0),FALSE)</f>
        <v>0</v>
      </c>
      <c r="AR87">
        <f>VLOOKUP($B87,Kraftvärmeprod!$B$1:$BX$550,MATCH("Summa tillförd energi exklusive rökgaskondensering",Kraftvärmeprod!$B$1:$BX$1,0),FALSE)</f>
        <v>0</v>
      </c>
      <c r="AT87" s="239" t="str">
        <f t="shared" si="9"/>
        <v/>
      </c>
      <c r="AV87">
        <f t="shared" si="10"/>
        <v>0</v>
      </c>
      <c r="AX87" t="str">
        <f>VLOOKUP(B87,Totalt!$B$1:$BZ$554,MATCH(AX$1,Totalt!$B$1:$BZ$1,0),FALSE)</f>
        <v>Ja</v>
      </c>
      <c r="BA87" s="239" t="str">
        <f t="shared" si="11"/>
        <v/>
      </c>
    </row>
    <row r="88" spans="1:53" x14ac:dyDescent="0.25">
      <c r="A88" s="2" t="s">
        <v>146</v>
      </c>
      <c r="B88" s="2" t="s">
        <v>147</v>
      </c>
      <c r="J88">
        <v>0</v>
      </c>
      <c r="K88">
        <v>0</v>
      </c>
      <c r="L88">
        <v>0</v>
      </c>
      <c r="M88">
        <v>0</v>
      </c>
      <c r="N88">
        <v>0</v>
      </c>
      <c r="O88">
        <v>0</v>
      </c>
      <c r="P88">
        <v>36.064</v>
      </c>
      <c r="Q88">
        <v>10.0627</v>
      </c>
      <c r="R88">
        <v>27.029699999999998</v>
      </c>
      <c r="S88">
        <v>0</v>
      </c>
      <c r="T88">
        <v>0</v>
      </c>
      <c r="U88">
        <v>16.599699999999999</v>
      </c>
      <c r="V88" t="s">
        <v>313</v>
      </c>
      <c r="W88">
        <v>0</v>
      </c>
      <c r="X88">
        <v>0.73450199999999999</v>
      </c>
      <c r="Y88">
        <v>0</v>
      </c>
      <c r="Z88">
        <v>0</v>
      </c>
      <c r="AA88">
        <v>0</v>
      </c>
      <c r="AB88">
        <v>0.23427300000000001</v>
      </c>
      <c r="AC88">
        <v>0</v>
      </c>
      <c r="AD88">
        <v>0</v>
      </c>
      <c r="AE88">
        <v>0</v>
      </c>
      <c r="AF88">
        <v>0</v>
      </c>
      <c r="AG88">
        <v>0</v>
      </c>
      <c r="AH88">
        <v>23.8</v>
      </c>
      <c r="AI88">
        <v>0.77134499999999995</v>
      </c>
      <c r="AL88" s="11">
        <f t="shared" si="6"/>
        <v>115.29621999999999</v>
      </c>
      <c r="AM88">
        <f t="shared" si="7"/>
        <v>114.52487499999999</v>
      </c>
      <c r="AN88">
        <f t="shared" si="8"/>
        <v>90.724874999999997</v>
      </c>
      <c r="AP88">
        <f>VLOOKUP($B88,Kraftvärmeprod!$B$1:$BX$550,MATCH(AP$1,Kraftvärmeprod!$B$1:$BX$1,0),FALSE)</f>
        <v>89.4</v>
      </c>
      <c r="AQ88">
        <f>VLOOKUP($B88,Kraftvärmeprod!$B$1:$BX$550,MATCH(AQ$1,Kraftvärmeprod!$B$1:$BX$1,0),FALSE)</f>
        <v>12.4</v>
      </c>
      <c r="AR88">
        <f>VLOOKUP($B88,Kraftvärmeprod!$B$1:$BX$550,MATCH("Summa tillförd energi exklusive rökgaskondensering",Kraftvärmeprod!$B$1:$BX$1,0),FALSE)</f>
        <v>123.49999999999999</v>
      </c>
      <c r="AT88" s="239">
        <f t="shared" si="9"/>
        <v>0.73461437246963568</v>
      </c>
      <c r="AV88">
        <f t="shared" si="10"/>
        <v>90.724875000000011</v>
      </c>
      <c r="AX88" t="str">
        <f>VLOOKUP(B88,Totalt!$B$1:$BZ$554,MATCH(AX$1,Totalt!$B$1:$BZ$1,0),FALSE)</f>
        <v>Ja</v>
      </c>
      <c r="BA88" s="239">
        <f t="shared" si="11"/>
        <v>0.97708954533859449</v>
      </c>
    </row>
    <row r="89" spans="1:53" x14ac:dyDescent="0.25">
      <c r="A89" s="2" t="s">
        <v>146</v>
      </c>
      <c r="B89" s="2" t="s">
        <v>148</v>
      </c>
      <c r="J89">
        <v>0</v>
      </c>
      <c r="K89">
        <v>0</v>
      </c>
      <c r="L89">
        <v>0</v>
      </c>
      <c r="M89">
        <v>0</v>
      </c>
      <c r="N89">
        <v>0</v>
      </c>
      <c r="O89">
        <v>0</v>
      </c>
      <c r="P89">
        <v>0</v>
      </c>
      <c r="Q89">
        <v>0</v>
      </c>
      <c r="R89">
        <v>0</v>
      </c>
      <c r="S89">
        <v>0</v>
      </c>
      <c r="T89">
        <v>0</v>
      </c>
      <c r="U89">
        <v>0</v>
      </c>
      <c r="V89" t="s">
        <v>313</v>
      </c>
      <c r="W89">
        <v>0</v>
      </c>
      <c r="X89">
        <v>0</v>
      </c>
      <c r="Y89">
        <v>0</v>
      </c>
      <c r="Z89">
        <v>0</v>
      </c>
      <c r="AA89">
        <v>0</v>
      </c>
      <c r="AB89">
        <v>0</v>
      </c>
      <c r="AC89">
        <v>0</v>
      </c>
      <c r="AD89">
        <v>0</v>
      </c>
      <c r="AE89">
        <v>0</v>
      </c>
      <c r="AF89">
        <v>0</v>
      </c>
      <c r="AG89">
        <v>0</v>
      </c>
      <c r="AH89">
        <v>0</v>
      </c>
      <c r="AI89">
        <v>0</v>
      </c>
      <c r="AL89" s="11">
        <f t="shared" si="6"/>
        <v>0</v>
      </c>
      <c r="AM89">
        <f t="shared" si="7"/>
        <v>0</v>
      </c>
      <c r="AN89">
        <f t="shared" si="8"/>
        <v>0</v>
      </c>
      <c r="AP89">
        <f>VLOOKUP($B89,Kraftvärmeprod!$B$1:$BX$550,MATCH(AP$1,Kraftvärmeprod!$B$1:$BX$1,0),FALSE)</f>
        <v>0</v>
      </c>
      <c r="AQ89">
        <f>VLOOKUP($B89,Kraftvärmeprod!$B$1:$BX$550,MATCH(AQ$1,Kraftvärmeprod!$B$1:$BX$1,0),FALSE)</f>
        <v>0</v>
      </c>
      <c r="AR89">
        <f>VLOOKUP($B89,Kraftvärmeprod!$B$1:$BX$550,MATCH("Summa tillförd energi exklusive rökgaskondensering",Kraftvärmeprod!$B$1:$BX$1,0),FALSE)</f>
        <v>0</v>
      </c>
      <c r="AT89" s="239" t="str">
        <f t="shared" si="9"/>
        <v/>
      </c>
      <c r="AV89">
        <f t="shared" si="10"/>
        <v>0</v>
      </c>
      <c r="AX89" t="str">
        <f>VLOOKUP(B89,Totalt!$B$1:$BZ$554,MATCH(AX$1,Totalt!$B$1:$BZ$1,0),FALSE)</f>
        <v>Ja</v>
      </c>
      <c r="BA89" s="239" t="str">
        <f t="shared" si="11"/>
        <v/>
      </c>
    </row>
    <row r="90" spans="1:53" x14ac:dyDescent="0.25">
      <c r="A90" s="2" t="s">
        <v>146</v>
      </c>
      <c r="B90" s="2" t="s">
        <v>149</v>
      </c>
      <c r="J90">
        <v>0</v>
      </c>
      <c r="K90">
        <v>0</v>
      </c>
      <c r="L90">
        <v>0</v>
      </c>
      <c r="M90">
        <v>0</v>
      </c>
      <c r="N90">
        <v>0</v>
      </c>
      <c r="O90">
        <v>0</v>
      </c>
      <c r="P90">
        <v>0</v>
      </c>
      <c r="Q90">
        <v>0</v>
      </c>
      <c r="R90">
        <v>0</v>
      </c>
      <c r="S90">
        <v>0</v>
      </c>
      <c r="T90">
        <v>0</v>
      </c>
      <c r="U90">
        <v>0</v>
      </c>
      <c r="V90" t="s">
        <v>313</v>
      </c>
      <c r="W90">
        <v>0</v>
      </c>
      <c r="X90">
        <v>0</v>
      </c>
      <c r="Y90">
        <v>0</v>
      </c>
      <c r="Z90">
        <v>0</v>
      </c>
      <c r="AA90">
        <v>0</v>
      </c>
      <c r="AB90">
        <v>0</v>
      </c>
      <c r="AC90">
        <v>0</v>
      </c>
      <c r="AD90">
        <v>0</v>
      </c>
      <c r="AE90">
        <v>0</v>
      </c>
      <c r="AF90">
        <v>0</v>
      </c>
      <c r="AG90">
        <v>0</v>
      </c>
      <c r="AH90">
        <v>0</v>
      </c>
      <c r="AI90">
        <v>0</v>
      </c>
      <c r="AL90" s="11">
        <f t="shared" si="6"/>
        <v>0</v>
      </c>
      <c r="AM90">
        <f t="shared" si="7"/>
        <v>0</v>
      </c>
      <c r="AN90">
        <f t="shared" si="8"/>
        <v>0</v>
      </c>
      <c r="AP90">
        <f>VLOOKUP($B90,Kraftvärmeprod!$B$1:$BX$550,MATCH(AP$1,Kraftvärmeprod!$B$1:$BX$1,0),FALSE)</f>
        <v>0</v>
      </c>
      <c r="AQ90">
        <f>VLOOKUP($B90,Kraftvärmeprod!$B$1:$BX$550,MATCH(AQ$1,Kraftvärmeprod!$B$1:$BX$1,0),FALSE)</f>
        <v>0</v>
      </c>
      <c r="AR90">
        <f>VLOOKUP($B90,Kraftvärmeprod!$B$1:$BX$550,MATCH("Summa tillförd energi exklusive rökgaskondensering",Kraftvärmeprod!$B$1:$BX$1,0),FALSE)</f>
        <v>0</v>
      </c>
      <c r="AT90" s="239" t="str">
        <f t="shared" si="9"/>
        <v/>
      </c>
      <c r="AV90">
        <f t="shared" si="10"/>
        <v>0</v>
      </c>
      <c r="AX90" t="str">
        <f>VLOOKUP(B90,Totalt!$B$1:$BZ$554,MATCH(AX$1,Totalt!$B$1:$BZ$1,0),FALSE)</f>
        <v>Ja</v>
      </c>
      <c r="BA90" s="239" t="str">
        <f t="shared" si="11"/>
        <v/>
      </c>
    </row>
    <row r="91" spans="1:53" x14ac:dyDescent="0.25">
      <c r="A91" s="2" t="s">
        <v>150</v>
      </c>
      <c r="B91" s="2" t="s">
        <v>151</v>
      </c>
      <c r="J91">
        <v>0</v>
      </c>
      <c r="K91">
        <v>0</v>
      </c>
      <c r="L91">
        <v>0</v>
      </c>
      <c r="M91">
        <v>0</v>
      </c>
      <c r="N91">
        <v>0</v>
      </c>
      <c r="O91">
        <v>0</v>
      </c>
      <c r="P91">
        <v>0</v>
      </c>
      <c r="Q91">
        <v>0</v>
      </c>
      <c r="R91">
        <v>0</v>
      </c>
      <c r="S91">
        <v>0</v>
      </c>
      <c r="T91">
        <v>0</v>
      </c>
      <c r="U91">
        <v>0</v>
      </c>
      <c r="V91" t="s">
        <v>313</v>
      </c>
      <c r="W91">
        <v>0</v>
      </c>
      <c r="X91">
        <v>0</v>
      </c>
      <c r="Y91">
        <v>0</v>
      </c>
      <c r="Z91">
        <v>0</v>
      </c>
      <c r="AA91">
        <v>0</v>
      </c>
      <c r="AB91">
        <v>0</v>
      </c>
      <c r="AC91">
        <v>0</v>
      </c>
      <c r="AD91">
        <v>0</v>
      </c>
      <c r="AE91">
        <v>0</v>
      </c>
      <c r="AF91">
        <v>0</v>
      </c>
      <c r="AG91">
        <v>0</v>
      </c>
      <c r="AH91">
        <v>0</v>
      </c>
      <c r="AI91">
        <v>0</v>
      </c>
      <c r="AL91" s="11">
        <f t="shared" si="6"/>
        <v>0</v>
      </c>
      <c r="AM91">
        <f t="shared" si="7"/>
        <v>0</v>
      </c>
      <c r="AN91">
        <f t="shared" si="8"/>
        <v>0</v>
      </c>
      <c r="AP91">
        <f>VLOOKUP($B91,Kraftvärmeprod!$B$1:$BX$550,MATCH(AP$1,Kraftvärmeprod!$B$1:$BX$1,0),FALSE)</f>
        <v>0</v>
      </c>
      <c r="AQ91">
        <f>VLOOKUP($B91,Kraftvärmeprod!$B$1:$BX$550,MATCH(AQ$1,Kraftvärmeprod!$B$1:$BX$1,0),FALSE)</f>
        <v>0</v>
      </c>
      <c r="AR91">
        <f>VLOOKUP($B91,Kraftvärmeprod!$B$1:$BX$550,MATCH("Summa tillförd energi exklusive rökgaskondensering",Kraftvärmeprod!$B$1:$BX$1,0),FALSE)</f>
        <v>0</v>
      </c>
      <c r="AT91" s="239" t="str">
        <f t="shared" si="9"/>
        <v/>
      </c>
      <c r="AV91">
        <f t="shared" si="10"/>
        <v>0</v>
      </c>
      <c r="AX91" t="str">
        <f>VLOOKUP(B91,Totalt!$B$1:$BZ$554,MATCH(AX$1,Totalt!$B$1:$BZ$1,0),FALSE)</f>
        <v>Ja</v>
      </c>
      <c r="BA91" s="239" t="str">
        <f t="shared" si="11"/>
        <v/>
      </c>
    </row>
    <row r="92" spans="1:53" x14ac:dyDescent="0.25">
      <c r="A92" s="2" t="s">
        <v>150</v>
      </c>
      <c r="B92" s="2" t="s">
        <v>152</v>
      </c>
      <c r="J92">
        <v>0</v>
      </c>
      <c r="K92">
        <v>0</v>
      </c>
      <c r="L92">
        <v>0</v>
      </c>
      <c r="M92">
        <v>0</v>
      </c>
      <c r="N92">
        <v>0</v>
      </c>
      <c r="O92">
        <v>0</v>
      </c>
      <c r="P92">
        <v>0</v>
      </c>
      <c r="Q92">
        <v>0</v>
      </c>
      <c r="R92">
        <v>0</v>
      </c>
      <c r="S92">
        <v>0</v>
      </c>
      <c r="T92">
        <v>0</v>
      </c>
      <c r="U92">
        <v>0</v>
      </c>
      <c r="V92" t="s">
        <v>313</v>
      </c>
      <c r="W92">
        <v>0</v>
      </c>
      <c r="X92">
        <v>0</v>
      </c>
      <c r="Y92">
        <v>0</v>
      </c>
      <c r="Z92">
        <v>0</v>
      </c>
      <c r="AA92">
        <v>0</v>
      </c>
      <c r="AB92">
        <v>0</v>
      </c>
      <c r="AC92">
        <v>0</v>
      </c>
      <c r="AD92">
        <v>0</v>
      </c>
      <c r="AE92">
        <v>0</v>
      </c>
      <c r="AF92">
        <v>0</v>
      </c>
      <c r="AG92">
        <v>0</v>
      </c>
      <c r="AH92">
        <v>0</v>
      </c>
      <c r="AI92">
        <v>0</v>
      </c>
      <c r="AL92" s="11">
        <f t="shared" si="6"/>
        <v>0</v>
      </c>
      <c r="AM92">
        <f t="shared" si="7"/>
        <v>0</v>
      </c>
      <c r="AN92">
        <f t="shared" si="8"/>
        <v>0</v>
      </c>
      <c r="AP92">
        <f>VLOOKUP($B92,Kraftvärmeprod!$B$1:$BX$550,MATCH(AP$1,Kraftvärmeprod!$B$1:$BX$1,0),FALSE)</f>
        <v>0</v>
      </c>
      <c r="AQ92">
        <f>VLOOKUP($B92,Kraftvärmeprod!$B$1:$BX$550,MATCH(AQ$1,Kraftvärmeprod!$B$1:$BX$1,0),FALSE)</f>
        <v>0</v>
      </c>
      <c r="AR92">
        <f>VLOOKUP($B92,Kraftvärmeprod!$B$1:$BX$550,MATCH("Summa tillförd energi exklusive rökgaskondensering",Kraftvärmeprod!$B$1:$BX$1,0),FALSE)</f>
        <v>0</v>
      </c>
      <c r="AT92" s="239" t="str">
        <f t="shared" si="9"/>
        <v/>
      </c>
      <c r="AV92">
        <f t="shared" si="10"/>
        <v>0</v>
      </c>
      <c r="AX92" t="str">
        <f>VLOOKUP(B92,Totalt!$B$1:$BZ$554,MATCH(AX$1,Totalt!$B$1:$BZ$1,0),FALSE)</f>
        <v>Ja</v>
      </c>
      <c r="BA92" s="239" t="str">
        <f t="shared" si="11"/>
        <v/>
      </c>
    </row>
    <row r="93" spans="1:53" x14ac:dyDescent="0.25">
      <c r="A93" s="2" t="s">
        <v>150</v>
      </c>
      <c r="B93" s="2" t="s">
        <v>153</v>
      </c>
      <c r="J93">
        <v>0</v>
      </c>
      <c r="K93">
        <v>0</v>
      </c>
      <c r="L93">
        <v>0</v>
      </c>
      <c r="M93">
        <v>0</v>
      </c>
      <c r="N93">
        <v>0</v>
      </c>
      <c r="O93">
        <v>0</v>
      </c>
      <c r="P93">
        <v>0</v>
      </c>
      <c r="Q93">
        <v>0</v>
      </c>
      <c r="R93">
        <v>0</v>
      </c>
      <c r="S93">
        <v>0</v>
      </c>
      <c r="T93">
        <v>0</v>
      </c>
      <c r="U93">
        <v>0</v>
      </c>
      <c r="V93" t="s">
        <v>313</v>
      </c>
      <c r="W93">
        <v>0</v>
      </c>
      <c r="X93">
        <v>0</v>
      </c>
      <c r="Y93">
        <v>0</v>
      </c>
      <c r="Z93">
        <v>0</v>
      </c>
      <c r="AA93">
        <v>0</v>
      </c>
      <c r="AB93">
        <v>0</v>
      </c>
      <c r="AC93">
        <v>0</v>
      </c>
      <c r="AD93">
        <v>0</v>
      </c>
      <c r="AE93">
        <v>0</v>
      </c>
      <c r="AF93">
        <v>0</v>
      </c>
      <c r="AG93">
        <v>0</v>
      </c>
      <c r="AH93">
        <v>0</v>
      </c>
      <c r="AI93">
        <v>0</v>
      </c>
      <c r="AL93" s="11">
        <f t="shared" si="6"/>
        <v>0</v>
      </c>
      <c r="AM93">
        <f t="shared" si="7"/>
        <v>0</v>
      </c>
      <c r="AN93">
        <f t="shared" si="8"/>
        <v>0</v>
      </c>
      <c r="AP93">
        <f>VLOOKUP($B93,Kraftvärmeprod!$B$1:$BX$550,MATCH(AP$1,Kraftvärmeprod!$B$1:$BX$1,0),FALSE)</f>
        <v>0</v>
      </c>
      <c r="AQ93">
        <f>VLOOKUP($B93,Kraftvärmeprod!$B$1:$BX$550,MATCH(AQ$1,Kraftvärmeprod!$B$1:$BX$1,0),FALSE)</f>
        <v>0</v>
      </c>
      <c r="AR93">
        <f>VLOOKUP($B93,Kraftvärmeprod!$B$1:$BX$550,MATCH("Summa tillförd energi exklusive rökgaskondensering",Kraftvärmeprod!$B$1:$BX$1,0),FALSE)</f>
        <v>0</v>
      </c>
      <c r="AT93" s="239" t="str">
        <f t="shared" si="9"/>
        <v/>
      </c>
      <c r="AV93">
        <f t="shared" si="10"/>
        <v>0</v>
      </c>
      <c r="AX93" t="str">
        <f>VLOOKUP(B93,Totalt!$B$1:$BZ$554,MATCH(AX$1,Totalt!$B$1:$BZ$1,0),FALSE)</f>
        <v>Ja</v>
      </c>
      <c r="BA93" s="239" t="str">
        <f t="shared" si="11"/>
        <v/>
      </c>
    </row>
    <row r="94" spans="1:53" x14ac:dyDescent="0.25">
      <c r="A94" s="2" t="s">
        <v>154</v>
      </c>
      <c r="B94" s="2" t="s">
        <v>155</v>
      </c>
      <c r="J94">
        <v>0</v>
      </c>
      <c r="K94">
        <v>0</v>
      </c>
      <c r="L94">
        <v>0</v>
      </c>
      <c r="M94">
        <v>0</v>
      </c>
      <c r="N94">
        <v>0</v>
      </c>
      <c r="O94">
        <v>0</v>
      </c>
      <c r="P94">
        <v>0</v>
      </c>
      <c r="Q94">
        <v>0</v>
      </c>
      <c r="R94">
        <v>0</v>
      </c>
      <c r="S94">
        <v>0</v>
      </c>
      <c r="T94">
        <v>0</v>
      </c>
      <c r="U94">
        <v>0</v>
      </c>
      <c r="V94" t="s">
        <v>313</v>
      </c>
      <c r="W94">
        <v>0</v>
      </c>
      <c r="X94">
        <v>0</v>
      </c>
      <c r="Y94">
        <v>0</v>
      </c>
      <c r="Z94">
        <v>0</v>
      </c>
      <c r="AA94">
        <v>0</v>
      </c>
      <c r="AB94">
        <v>0</v>
      </c>
      <c r="AC94">
        <v>0</v>
      </c>
      <c r="AD94">
        <v>0</v>
      </c>
      <c r="AE94">
        <v>0</v>
      </c>
      <c r="AF94">
        <v>0</v>
      </c>
      <c r="AG94">
        <v>0</v>
      </c>
      <c r="AH94">
        <v>0</v>
      </c>
      <c r="AI94">
        <v>0</v>
      </c>
      <c r="AL94" s="11">
        <f t="shared" si="6"/>
        <v>0</v>
      </c>
      <c r="AM94">
        <f t="shared" si="7"/>
        <v>0</v>
      </c>
      <c r="AN94">
        <f t="shared" si="8"/>
        <v>0</v>
      </c>
      <c r="AP94">
        <f>VLOOKUP($B94,Kraftvärmeprod!$B$1:$BX$550,MATCH(AP$1,Kraftvärmeprod!$B$1:$BX$1,0),FALSE)</f>
        <v>0</v>
      </c>
      <c r="AQ94">
        <f>VLOOKUP($B94,Kraftvärmeprod!$B$1:$BX$550,MATCH(AQ$1,Kraftvärmeprod!$B$1:$BX$1,0),FALSE)</f>
        <v>0</v>
      </c>
      <c r="AR94">
        <f>VLOOKUP($B94,Kraftvärmeprod!$B$1:$BX$550,MATCH("Summa tillförd energi exklusive rökgaskondensering",Kraftvärmeprod!$B$1:$BX$1,0),FALSE)</f>
        <v>0</v>
      </c>
      <c r="AT94" s="239" t="str">
        <f t="shared" si="9"/>
        <v/>
      </c>
      <c r="AV94">
        <f t="shared" si="10"/>
        <v>0</v>
      </c>
      <c r="AX94" t="str">
        <f>VLOOKUP(B94,Totalt!$B$1:$BZ$554,MATCH(AX$1,Totalt!$B$1:$BZ$1,0),FALSE)</f>
        <v>Ja</v>
      </c>
      <c r="BA94" s="239" t="str">
        <f t="shared" si="11"/>
        <v/>
      </c>
    </row>
    <row r="95" spans="1:53" x14ac:dyDescent="0.25">
      <c r="A95" s="2" t="s">
        <v>154</v>
      </c>
      <c r="B95" s="2" t="s">
        <v>156</v>
      </c>
      <c r="J95">
        <v>0</v>
      </c>
      <c r="K95">
        <v>0.52235799999999999</v>
      </c>
      <c r="L95">
        <v>0</v>
      </c>
      <c r="M95">
        <v>0</v>
      </c>
      <c r="N95">
        <v>0</v>
      </c>
      <c r="O95">
        <v>0</v>
      </c>
      <c r="P95">
        <v>25.2318</v>
      </c>
      <c r="Q95">
        <v>72.106999999999999</v>
      </c>
      <c r="R95">
        <v>45.137</v>
      </c>
      <c r="S95">
        <v>0</v>
      </c>
      <c r="T95">
        <v>0</v>
      </c>
      <c r="U95">
        <v>25.119700000000002</v>
      </c>
      <c r="V95" t="s">
        <v>313</v>
      </c>
      <c r="W95">
        <v>0</v>
      </c>
      <c r="X95">
        <v>0</v>
      </c>
      <c r="Y95">
        <v>0</v>
      </c>
      <c r="Z95">
        <v>42.277299999999997</v>
      </c>
      <c r="AA95">
        <v>0</v>
      </c>
      <c r="AB95">
        <v>0</v>
      </c>
      <c r="AC95">
        <v>0</v>
      </c>
      <c r="AD95">
        <v>0</v>
      </c>
      <c r="AE95">
        <v>0</v>
      </c>
      <c r="AF95">
        <v>0</v>
      </c>
      <c r="AG95">
        <v>0</v>
      </c>
      <c r="AH95">
        <v>80.98</v>
      </c>
      <c r="AI95">
        <v>8.8276900000000005</v>
      </c>
      <c r="AL95" s="11">
        <f t="shared" si="6"/>
        <v>300.20284800000002</v>
      </c>
      <c r="AM95">
        <f t="shared" si="7"/>
        <v>291.375158</v>
      </c>
      <c r="AN95">
        <f t="shared" si="8"/>
        <v>210.39515799999998</v>
      </c>
      <c r="AP95">
        <f>VLOOKUP($B95,Kraftvärmeprod!$B$1:$BX$550,MATCH(AP$1,Kraftvärmeprod!$B$1:$BX$1,0),FALSE)</f>
        <v>253.8</v>
      </c>
      <c r="AQ95">
        <f>VLOOKUP($B95,Kraftvärmeprod!$B$1:$BX$550,MATCH(AQ$1,Kraftvärmeprod!$B$1:$BX$1,0),FALSE)</f>
        <v>76.3</v>
      </c>
      <c r="AR95">
        <f>VLOOKUP($B95,Kraftvärmeprod!$B$1:$BX$550,MATCH("Summa tillförd energi exklusive rökgaskondensering",Kraftvärmeprod!$B$1:$BX$1,0),FALSE)</f>
        <v>375.14</v>
      </c>
      <c r="AT95" s="239">
        <f t="shared" si="9"/>
        <v>0.5608443727675001</v>
      </c>
      <c r="AV95">
        <f t="shared" si="10"/>
        <v>209.87279999999998</v>
      </c>
      <c r="AX95" t="str">
        <f>VLOOKUP(B95,Totalt!$B$1:$BZ$554,MATCH(AX$1,Totalt!$B$1:$BZ$1,0),FALSE)</f>
        <v>Ja</v>
      </c>
      <c r="BA95" s="239">
        <f t="shared" si="11"/>
        <v>1.1577260414024</v>
      </c>
    </row>
    <row r="96" spans="1:53" x14ac:dyDescent="0.25">
      <c r="A96" s="2" t="s">
        <v>154</v>
      </c>
      <c r="B96" s="2" t="s">
        <v>157</v>
      </c>
      <c r="J96">
        <v>0</v>
      </c>
      <c r="K96">
        <v>0</v>
      </c>
      <c r="L96">
        <v>0</v>
      </c>
      <c r="M96">
        <v>0</v>
      </c>
      <c r="N96">
        <v>0</v>
      </c>
      <c r="O96">
        <v>0</v>
      </c>
      <c r="P96">
        <v>0</v>
      </c>
      <c r="Q96">
        <v>0</v>
      </c>
      <c r="R96">
        <v>0</v>
      </c>
      <c r="S96">
        <v>0</v>
      </c>
      <c r="T96">
        <v>0</v>
      </c>
      <c r="U96">
        <v>0</v>
      </c>
      <c r="V96" t="s">
        <v>313</v>
      </c>
      <c r="W96">
        <v>0</v>
      </c>
      <c r="X96">
        <v>0</v>
      </c>
      <c r="Y96">
        <v>0</v>
      </c>
      <c r="Z96">
        <v>0</v>
      </c>
      <c r="AA96">
        <v>0</v>
      </c>
      <c r="AB96">
        <v>0</v>
      </c>
      <c r="AC96">
        <v>0</v>
      </c>
      <c r="AD96">
        <v>0</v>
      </c>
      <c r="AE96">
        <v>0</v>
      </c>
      <c r="AF96">
        <v>0</v>
      </c>
      <c r="AG96">
        <v>0</v>
      </c>
      <c r="AH96">
        <v>0</v>
      </c>
      <c r="AI96">
        <v>0</v>
      </c>
      <c r="AL96" s="11">
        <f t="shared" si="6"/>
        <v>0</v>
      </c>
      <c r="AM96">
        <f t="shared" si="7"/>
        <v>0</v>
      </c>
      <c r="AN96">
        <f t="shared" si="8"/>
        <v>0</v>
      </c>
      <c r="AP96">
        <f>VLOOKUP($B96,Kraftvärmeprod!$B$1:$BX$550,MATCH(AP$1,Kraftvärmeprod!$B$1:$BX$1,0),FALSE)</f>
        <v>0</v>
      </c>
      <c r="AQ96">
        <f>VLOOKUP($B96,Kraftvärmeprod!$B$1:$BX$550,MATCH(AQ$1,Kraftvärmeprod!$B$1:$BX$1,0),FALSE)</f>
        <v>0</v>
      </c>
      <c r="AR96">
        <f>VLOOKUP($B96,Kraftvärmeprod!$B$1:$BX$550,MATCH("Summa tillförd energi exklusive rökgaskondensering",Kraftvärmeprod!$B$1:$BX$1,0),FALSE)</f>
        <v>0</v>
      </c>
      <c r="AT96" s="239" t="str">
        <f t="shared" si="9"/>
        <v/>
      </c>
      <c r="AV96">
        <f t="shared" si="10"/>
        <v>0</v>
      </c>
      <c r="AX96" t="str">
        <f>VLOOKUP(B96,Totalt!$B$1:$BZ$554,MATCH(AX$1,Totalt!$B$1:$BZ$1,0),FALSE)</f>
        <v>Ja</v>
      </c>
      <c r="BA96" s="239" t="str">
        <f t="shared" si="11"/>
        <v/>
      </c>
    </row>
    <row r="97" spans="1:53" x14ac:dyDescent="0.25">
      <c r="A97" s="2" t="s">
        <v>154</v>
      </c>
      <c r="B97" s="2" t="s">
        <v>158</v>
      </c>
      <c r="J97">
        <v>0</v>
      </c>
      <c r="K97">
        <v>0</v>
      </c>
      <c r="L97">
        <v>0</v>
      </c>
      <c r="M97">
        <v>0</v>
      </c>
      <c r="N97">
        <v>0</v>
      </c>
      <c r="O97">
        <v>0</v>
      </c>
      <c r="P97">
        <v>0</v>
      </c>
      <c r="Q97">
        <v>0</v>
      </c>
      <c r="R97">
        <v>0</v>
      </c>
      <c r="S97">
        <v>0</v>
      </c>
      <c r="T97">
        <v>0</v>
      </c>
      <c r="U97">
        <v>0</v>
      </c>
      <c r="V97" t="s">
        <v>313</v>
      </c>
      <c r="W97">
        <v>0</v>
      </c>
      <c r="X97">
        <v>0</v>
      </c>
      <c r="Y97">
        <v>0</v>
      </c>
      <c r="Z97">
        <v>0</v>
      </c>
      <c r="AA97">
        <v>0</v>
      </c>
      <c r="AB97">
        <v>0</v>
      </c>
      <c r="AC97">
        <v>0</v>
      </c>
      <c r="AD97">
        <v>0</v>
      </c>
      <c r="AE97">
        <v>0</v>
      </c>
      <c r="AF97">
        <v>0</v>
      </c>
      <c r="AG97">
        <v>0</v>
      </c>
      <c r="AH97">
        <v>0</v>
      </c>
      <c r="AI97">
        <v>0</v>
      </c>
      <c r="AL97" s="11">
        <f t="shared" si="6"/>
        <v>0</v>
      </c>
      <c r="AM97">
        <f t="shared" si="7"/>
        <v>0</v>
      </c>
      <c r="AN97">
        <f t="shared" si="8"/>
        <v>0</v>
      </c>
      <c r="AP97">
        <f>VLOOKUP($B97,Kraftvärmeprod!$B$1:$BX$550,MATCH(AP$1,Kraftvärmeprod!$B$1:$BX$1,0),FALSE)</f>
        <v>0</v>
      </c>
      <c r="AQ97">
        <f>VLOOKUP($B97,Kraftvärmeprod!$B$1:$BX$550,MATCH(AQ$1,Kraftvärmeprod!$B$1:$BX$1,0),FALSE)</f>
        <v>0</v>
      </c>
      <c r="AR97">
        <f>VLOOKUP($B97,Kraftvärmeprod!$B$1:$BX$550,MATCH("Summa tillförd energi exklusive rökgaskondensering",Kraftvärmeprod!$B$1:$BX$1,0),FALSE)</f>
        <v>0</v>
      </c>
      <c r="AT97" s="239" t="str">
        <f t="shared" si="9"/>
        <v/>
      </c>
      <c r="AV97">
        <f t="shared" si="10"/>
        <v>0</v>
      </c>
      <c r="AX97" t="str">
        <f>VLOOKUP(B97,Totalt!$B$1:$BZ$554,MATCH(AX$1,Totalt!$B$1:$BZ$1,0),FALSE)</f>
        <v>Ja</v>
      </c>
      <c r="BA97" s="239" t="str">
        <f t="shared" si="11"/>
        <v/>
      </c>
    </row>
    <row r="98" spans="1:53" x14ac:dyDescent="0.25">
      <c r="A98" s="2" t="s">
        <v>159</v>
      </c>
      <c r="B98" s="2" t="s">
        <v>160</v>
      </c>
      <c r="J98">
        <v>0</v>
      </c>
      <c r="K98">
        <v>0</v>
      </c>
      <c r="L98">
        <v>0</v>
      </c>
      <c r="M98">
        <v>0</v>
      </c>
      <c r="N98">
        <v>0</v>
      </c>
      <c r="O98">
        <v>0</v>
      </c>
      <c r="P98">
        <v>0</v>
      </c>
      <c r="Q98">
        <v>0</v>
      </c>
      <c r="R98">
        <v>0</v>
      </c>
      <c r="S98">
        <v>0</v>
      </c>
      <c r="T98">
        <v>0</v>
      </c>
      <c r="U98">
        <v>0</v>
      </c>
      <c r="V98" t="s">
        <v>313</v>
      </c>
      <c r="W98">
        <v>0</v>
      </c>
      <c r="X98">
        <v>0</v>
      </c>
      <c r="Y98">
        <v>0</v>
      </c>
      <c r="Z98">
        <v>0</v>
      </c>
      <c r="AA98">
        <v>0</v>
      </c>
      <c r="AB98">
        <v>0</v>
      </c>
      <c r="AC98">
        <v>0</v>
      </c>
      <c r="AD98">
        <v>0</v>
      </c>
      <c r="AE98">
        <v>0</v>
      </c>
      <c r="AF98">
        <v>0</v>
      </c>
      <c r="AG98">
        <v>0</v>
      </c>
      <c r="AH98">
        <v>0</v>
      </c>
      <c r="AI98">
        <v>0</v>
      </c>
      <c r="AL98" s="11">
        <f t="shared" si="6"/>
        <v>0</v>
      </c>
      <c r="AM98">
        <f t="shared" si="7"/>
        <v>0</v>
      </c>
      <c r="AN98">
        <f t="shared" si="8"/>
        <v>0</v>
      </c>
      <c r="AP98">
        <f>VLOOKUP($B98,Kraftvärmeprod!$B$1:$BX$550,MATCH(AP$1,Kraftvärmeprod!$B$1:$BX$1,0),FALSE)</f>
        <v>0</v>
      </c>
      <c r="AQ98">
        <f>VLOOKUP($B98,Kraftvärmeprod!$B$1:$BX$550,MATCH(AQ$1,Kraftvärmeprod!$B$1:$BX$1,0),FALSE)</f>
        <v>0</v>
      </c>
      <c r="AR98">
        <f>VLOOKUP($B98,Kraftvärmeprod!$B$1:$BX$550,MATCH("Summa tillförd energi exklusive rökgaskondensering",Kraftvärmeprod!$B$1:$BX$1,0),FALSE)</f>
        <v>0</v>
      </c>
      <c r="AT98" s="239" t="str">
        <f t="shared" si="9"/>
        <v/>
      </c>
      <c r="AV98">
        <f t="shared" si="10"/>
        <v>0</v>
      </c>
      <c r="AX98" t="str">
        <f>VLOOKUP(B98,Totalt!$B$1:$BZ$554,MATCH(AX$1,Totalt!$B$1:$BZ$1,0),FALSE)</f>
        <v>Ja</v>
      </c>
      <c r="BA98" s="239" t="str">
        <f t="shared" si="11"/>
        <v/>
      </c>
    </row>
    <row r="99" spans="1:53" x14ac:dyDescent="0.25">
      <c r="A99" s="2" t="s">
        <v>163</v>
      </c>
      <c r="B99" s="2" t="s">
        <v>162</v>
      </c>
      <c r="J99">
        <v>0</v>
      </c>
      <c r="K99">
        <v>0</v>
      </c>
      <c r="L99">
        <v>0</v>
      </c>
      <c r="M99">
        <v>0</v>
      </c>
      <c r="N99">
        <v>0</v>
      </c>
      <c r="O99">
        <v>0</v>
      </c>
      <c r="P99">
        <v>0</v>
      </c>
      <c r="Q99">
        <v>0</v>
      </c>
      <c r="R99">
        <v>0</v>
      </c>
      <c r="S99">
        <v>0</v>
      </c>
      <c r="T99">
        <v>0</v>
      </c>
      <c r="U99">
        <v>0</v>
      </c>
      <c r="V99" t="s">
        <v>313</v>
      </c>
      <c r="W99">
        <v>0</v>
      </c>
      <c r="X99">
        <v>0</v>
      </c>
      <c r="Y99">
        <v>0</v>
      </c>
      <c r="Z99">
        <v>0</v>
      </c>
      <c r="AA99">
        <v>0</v>
      </c>
      <c r="AB99">
        <v>0</v>
      </c>
      <c r="AC99">
        <v>0</v>
      </c>
      <c r="AD99">
        <v>0</v>
      </c>
      <c r="AE99">
        <v>0</v>
      </c>
      <c r="AF99">
        <v>0</v>
      </c>
      <c r="AG99">
        <v>0</v>
      </c>
      <c r="AH99">
        <v>0</v>
      </c>
      <c r="AI99">
        <v>0</v>
      </c>
      <c r="AL99" s="11">
        <f t="shared" si="6"/>
        <v>0</v>
      </c>
      <c r="AM99">
        <f t="shared" si="7"/>
        <v>0</v>
      </c>
      <c r="AN99">
        <f t="shared" si="8"/>
        <v>0</v>
      </c>
      <c r="AP99">
        <f>VLOOKUP($B99,Kraftvärmeprod!$B$1:$BX$550,MATCH(AP$1,Kraftvärmeprod!$B$1:$BX$1,0),FALSE)</f>
        <v>0</v>
      </c>
      <c r="AQ99">
        <f>VLOOKUP($B99,Kraftvärmeprod!$B$1:$BX$550,MATCH(AQ$1,Kraftvärmeprod!$B$1:$BX$1,0),FALSE)</f>
        <v>0</v>
      </c>
      <c r="AR99">
        <f>VLOOKUP($B99,Kraftvärmeprod!$B$1:$BX$550,MATCH("Summa tillförd energi exklusive rökgaskondensering",Kraftvärmeprod!$B$1:$BX$1,0),FALSE)</f>
        <v>0</v>
      </c>
      <c r="AT99" s="239" t="str">
        <f t="shared" si="9"/>
        <v/>
      </c>
      <c r="AV99">
        <f t="shared" si="10"/>
        <v>0</v>
      </c>
      <c r="AX99" t="str">
        <f>VLOOKUP(B99,Totalt!$B$1:$BZ$554,MATCH(AX$1,Totalt!$B$1:$BZ$1,0),FALSE)</f>
        <v>Nej</v>
      </c>
      <c r="BA99" s="239" t="str">
        <f t="shared" si="11"/>
        <v/>
      </c>
    </row>
    <row r="100" spans="1:53" x14ac:dyDescent="0.25">
      <c r="A100" s="2" t="s">
        <v>168</v>
      </c>
      <c r="B100" s="2" t="s">
        <v>165</v>
      </c>
      <c r="J100">
        <v>0</v>
      </c>
      <c r="K100">
        <v>0</v>
      </c>
      <c r="L100">
        <v>0</v>
      </c>
      <c r="M100">
        <v>0</v>
      </c>
      <c r="N100">
        <v>0</v>
      </c>
      <c r="O100">
        <v>0</v>
      </c>
      <c r="P100">
        <v>0</v>
      </c>
      <c r="Q100">
        <v>0</v>
      </c>
      <c r="R100">
        <v>0</v>
      </c>
      <c r="S100">
        <v>0</v>
      </c>
      <c r="T100">
        <v>0</v>
      </c>
      <c r="U100">
        <v>0</v>
      </c>
      <c r="V100" t="s">
        <v>313</v>
      </c>
      <c r="W100">
        <v>0</v>
      </c>
      <c r="X100">
        <v>0</v>
      </c>
      <c r="Y100">
        <v>0</v>
      </c>
      <c r="Z100">
        <v>0</v>
      </c>
      <c r="AA100">
        <v>0</v>
      </c>
      <c r="AB100">
        <v>0</v>
      </c>
      <c r="AC100">
        <v>0</v>
      </c>
      <c r="AD100">
        <v>0</v>
      </c>
      <c r="AE100">
        <v>0</v>
      </c>
      <c r="AF100">
        <v>0</v>
      </c>
      <c r="AG100">
        <v>0</v>
      </c>
      <c r="AH100">
        <v>0</v>
      </c>
      <c r="AI100">
        <v>0</v>
      </c>
      <c r="AL100" s="11">
        <f t="shared" si="6"/>
        <v>0</v>
      </c>
      <c r="AM100">
        <f t="shared" si="7"/>
        <v>0</v>
      </c>
      <c r="AN100">
        <f t="shared" si="8"/>
        <v>0</v>
      </c>
      <c r="AP100">
        <f>VLOOKUP($B100,Kraftvärmeprod!$B$1:$BX$550,MATCH(AP$1,Kraftvärmeprod!$B$1:$BX$1,0),FALSE)</f>
        <v>0</v>
      </c>
      <c r="AQ100">
        <f>VLOOKUP($B100,Kraftvärmeprod!$B$1:$BX$550,MATCH(AQ$1,Kraftvärmeprod!$B$1:$BX$1,0),FALSE)</f>
        <v>0</v>
      </c>
      <c r="AR100">
        <f>VLOOKUP($B100,Kraftvärmeprod!$B$1:$BX$550,MATCH("Summa tillförd energi exklusive rökgaskondensering",Kraftvärmeprod!$B$1:$BX$1,0),FALSE)</f>
        <v>0</v>
      </c>
      <c r="AT100" s="239" t="str">
        <f t="shared" si="9"/>
        <v/>
      </c>
      <c r="AV100">
        <f t="shared" si="10"/>
        <v>0</v>
      </c>
      <c r="AX100" t="str">
        <f>VLOOKUP(B100,Totalt!$B$1:$BZ$554,MATCH(AX$1,Totalt!$B$1:$BZ$1,0),FALSE)</f>
        <v>Nej</v>
      </c>
      <c r="BA100" s="239" t="str">
        <f t="shared" si="11"/>
        <v/>
      </c>
    </row>
    <row r="101" spans="1:53" x14ac:dyDescent="0.25">
      <c r="A101" s="2" t="s">
        <v>169</v>
      </c>
      <c r="B101" s="2" t="s">
        <v>170</v>
      </c>
      <c r="J101">
        <v>0</v>
      </c>
      <c r="K101">
        <v>0</v>
      </c>
      <c r="L101">
        <v>0</v>
      </c>
      <c r="M101">
        <v>0</v>
      </c>
      <c r="N101">
        <v>0</v>
      </c>
      <c r="O101">
        <v>0</v>
      </c>
      <c r="P101">
        <v>0</v>
      </c>
      <c r="Q101">
        <v>0</v>
      </c>
      <c r="R101">
        <v>0</v>
      </c>
      <c r="S101">
        <v>0</v>
      </c>
      <c r="T101">
        <v>0</v>
      </c>
      <c r="U101">
        <v>0</v>
      </c>
      <c r="V101" t="s">
        <v>313</v>
      </c>
      <c r="W101">
        <v>0</v>
      </c>
      <c r="X101">
        <v>0</v>
      </c>
      <c r="Y101">
        <v>0</v>
      </c>
      <c r="Z101">
        <v>0</v>
      </c>
      <c r="AA101">
        <v>0</v>
      </c>
      <c r="AB101">
        <v>0</v>
      </c>
      <c r="AC101">
        <v>0</v>
      </c>
      <c r="AD101">
        <v>0</v>
      </c>
      <c r="AE101">
        <v>0</v>
      </c>
      <c r="AF101">
        <v>0</v>
      </c>
      <c r="AG101">
        <v>0</v>
      </c>
      <c r="AH101">
        <v>0</v>
      </c>
      <c r="AI101">
        <v>0</v>
      </c>
      <c r="AL101" s="11">
        <f t="shared" si="6"/>
        <v>0</v>
      </c>
      <c r="AM101">
        <f t="shared" si="7"/>
        <v>0</v>
      </c>
      <c r="AN101">
        <f t="shared" si="8"/>
        <v>0</v>
      </c>
      <c r="AP101">
        <f>VLOOKUP($B101,Kraftvärmeprod!$B$1:$BX$550,MATCH(AP$1,Kraftvärmeprod!$B$1:$BX$1,0),FALSE)</f>
        <v>0</v>
      </c>
      <c r="AQ101">
        <f>VLOOKUP($B101,Kraftvärmeprod!$B$1:$BX$550,MATCH(AQ$1,Kraftvärmeprod!$B$1:$BX$1,0),FALSE)</f>
        <v>0</v>
      </c>
      <c r="AR101">
        <f>VLOOKUP($B101,Kraftvärmeprod!$B$1:$BX$550,MATCH("Summa tillförd energi exklusive rökgaskondensering",Kraftvärmeprod!$B$1:$BX$1,0),FALSE)</f>
        <v>0</v>
      </c>
      <c r="AT101" s="239" t="str">
        <f t="shared" si="9"/>
        <v/>
      </c>
      <c r="AV101">
        <f t="shared" si="10"/>
        <v>0</v>
      </c>
      <c r="AX101" t="str">
        <f>VLOOKUP(B101,Totalt!$B$1:$BZ$554,MATCH(AX$1,Totalt!$B$1:$BZ$1,0),FALSE)</f>
        <v>Nej</v>
      </c>
      <c r="BA101" s="239" t="str">
        <f t="shared" si="11"/>
        <v/>
      </c>
    </row>
    <row r="102" spans="1:53" x14ac:dyDescent="0.25">
      <c r="A102" s="2" t="s">
        <v>169</v>
      </c>
      <c r="B102" s="2" t="s">
        <v>171</v>
      </c>
      <c r="J102">
        <v>0</v>
      </c>
      <c r="K102">
        <v>0</v>
      </c>
      <c r="L102">
        <v>0</v>
      </c>
      <c r="M102">
        <v>0</v>
      </c>
      <c r="N102">
        <v>0</v>
      </c>
      <c r="O102">
        <v>0</v>
      </c>
      <c r="P102">
        <v>0</v>
      </c>
      <c r="Q102">
        <v>0</v>
      </c>
      <c r="R102">
        <v>0</v>
      </c>
      <c r="S102">
        <v>0</v>
      </c>
      <c r="T102">
        <v>0</v>
      </c>
      <c r="U102">
        <v>0</v>
      </c>
      <c r="V102" t="s">
        <v>313</v>
      </c>
      <c r="W102">
        <v>0</v>
      </c>
      <c r="X102">
        <v>0</v>
      </c>
      <c r="Y102">
        <v>0</v>
      </c>
      <c r="Z102">
        <v>0</v>
      </c>
      <c r="AA102">
        <v>0</v>
      </c>
      <c r="AB102">
        <v>0</v>
      </c>
      <c r="AC102">
        <v>0</v>
      </c>
      <c r="AD102">
        <v>0</v>
      </c>
      <c r="AE102">
        <v>0</v>
      </c>
      <c r="AF102">
        <v>0</v>
      </c>
      <c r="AG102">
        <v>0</v>
      </c>
      <c r="AH102">
        <v>0</v>
      </c>
      <c r="AI102">
        <v>0</v>
      </c>
      <c r="AL102" s="11">
        <f t="shared" si="6"/>
        <v>0</v>
      </c>
      <c r="AM102">
        <f t="shared" si="7"/>
        <v>0</v>
      </c>
      <c r="AN102">
        <f t="shared" si="8"/>
        <v>0</v>
      </c>
      <c r="AP102">
        <f>VLOOKUP($B102,Kraftvärmeprod!$B$1:$BX$550,MATCH(AP$1,Kraftvärmeprod!$B$1:$BX$1,0),FALSE)</f>
        <v>0</v>
      </c>
      <c r="AQ102">
        <f>VLOOKUP($B102,Kraftvärmeprod!$B$1:$BX$550,MATCH(AQ$1,Kraftvärmeprod!$B$1:$BX$1,0),FALSE)</f>
        <v>0</v>
      </c>
      <c r="AR102">
        <f>VLOOKUP($B102,Kraftvärmeprod!$B$1:$BX$550,MATCH("Summa tillförd energi exklusive rökgaskondensering",Kraftvärmeprod!$B$1:$BX$1,0),FALSE)</f>
        <v>0</v>
      </c>
      <c r="AT102" s="239" t="str">
        <f t="shared" si="9"/>
        <v/>
      </c>
      <c r="AV102">
        <f t="shared" si="10"/>
        <v>0</v>
      </c>
      <c r="AX102" t="str">
        <f>VLOOKUP(B102,Totalt!$B$1:$BZ$554,MATCH(AX$1,Totalt!$B$1:$BZ$1,0),FALSE)</f>
        <v>Nej</v>
      </c>
      <c r="BA102" s="239" t="str">
        <f t="shared" si="11"/>
        <v/>
      </c>
    </row>
    <row r="103" spans="1:53" x14ac:dyDescent="0.25">
      <c r="A103" s="2" t="s">
        <v>169</v>
      </c>
      <c r="B103" s="2" t="s">
        <v>172</v>
      </c>
      <c r="J103">
        <v>0</v>
      </c>
      <c r="K103">
        <v>0</v>
      </c>
      <c r="L103">
        <v>0</v>
      </c>
      <c r="M103">
        <v>0</v>
      </c>
      <c r="N103">
        <v>0</v>
      </c>
      <c r="O103">
        <v>0</v>
      </c>
      <c r="P103">
        <v>0</v>
      </c>
      <c r="Q103">
        <v>0</v>
      </c>
      <c r="R103">
        <v>0</v>
      </c>
      <c r="S103">
        <v>0</v>
      </c>
      <c r="T103">
        <v>0</v>
      </c>
      <c r="U103">
        <v>0</v>
      </c>
      <c r="V103" t="s">
        <v>313</v>
      </c>
      <c r="W103">
        <v>0</v>
      </c>
      <c r="X103">
        <v>0</v>
      </c>
      <c r="Y103">
        <v>0</v>
      </c>
      <c r="Z103">
        <v>0</v>
      </c>
      <c r="AA103">
        <v>0</v>
      </c>
      <c r="AB103">
        <v>0</v>
      </c>
      <c r="AC103">
        <v>0</v>
      </c>
      <c r="AD103">
        <v>0</v>
      </c>
      <c r="AE103">
        <v>0</v>
      </c>
      <c r="AF103">
        <v>0</v>
      </c>
      <c r="AG103">
        <v>0</v>
      </c>
      <c r="AH103">
        <v>0</v>
      </c>
      <c r="AI103">
        <v>0</v>
      </c>
      <c r="AL103" s="11">
        <f t="shared" si="6"/>
        <v>0</v>
      </c>
      <c r="AM103">
        <f t="shared" si="7"/>
        <v>0</v>
      </c>
      <c r="AN103">
        <f t="shared" si="8"/>
        <v>0</v>
      </c>
      <c r="AP103">
        <f>VLOOKUP($B103,Kraftvärmeprod!$B$1:$BX$550,MATCH(AP$1,Kraftvärmeprod!$B$1:$BX$1,0),FALSE)</f>
        <v>0</v>
      </c>
      <c r="AQ103">
        <f>VLOOKUP($B103,Kraftvärmeprod!$B$1:$BX$550,MATCH(AQ$1,Kraftvärmeprod!$B$1:$BX$1,0),FALSE)</f>
        <v>0</v>
      </c>
      <c r="AR103">
        <f>VLOOKUP($B103,Kraftvärmeprod!$B$1:$BX$550,MATCH("Summa tillförd energi exklusive rökgaskondensering",Kraftvärmeprod!$B$1:$BX$1,0),FALSE)</f>
        <v>0</v>
      </c>
      <c r="AT103" s="239" t="str">
        <f t="shared" si="9"/>
        <v/>
      </c>
      <c r="AV103">
        <f t="shared" si="10"/>
        <v>0</v>
      </c>
      <c r="AX103" t="str">
        <f>VLOOKUP(B103,Totalt!$B$1:$BZ$554,MATCH(AX$1,Totalt!$B$1:$BZ$1,0),FALSE)</f>
        <v>Nej</v>
      </c>
      <c r="BA103" s="239" t="str">
        <f t="shared" si="11"/>
        <v/>
      </c>
    </row>
    <row r="104" spans="1:53" x14ac:dyDescent="0.25">
      <c r="A104" s="2" t="s">
        <v>169</v>
      </c>
      <c r="B104" s="2" t="s">
        <v>173</v>
      </c>
      <c r="J104">
        <v>0</v>
      </c>
      <c r="K104">
        <v>0</v>
      </c>
      <c r="L104">
        <v>0</v>
      </c>
      <c r="M104">
        <v>0</v>
      </c>
      <c r="N104">
        <v>0</v>
      </c>
      <c r="O104">
        <v>0</v>
      </c>
      <c r="P104">
        <v>0</v>
      </c>
      <c r="Q104">
        <v>0</v>
      </c>
      <c r="R104">
        <v>0</v>
      </c>
      <c r="S104">
        <v>0</v>
      </c>
      <c r="T104">
        <v>0</v>
      </c>
      <c r="U104">
        <v>0</v>
      </c>
      <c r="V104" t="s">
        <v>313</v>
      </c>
      <c r="W104">
        <v>0</v>
      </c>
      <c r="X104">
        <v>0</v>
      </c>
      <c r="Y104">
        <v>0</v>
      </c>
      <c r="Z104">
        <v>0</v>
      </c>
      <c r="AA104">
        <v>0</v>
      </c>
      <c r="AB104">
        <v>0</v>
      </c>
      <c r="AC104">
        <v>0</v>
      </c>
      <c r="AD104">
        <v>0</v>
      </c>
      <c r="AE104">
        <v>0</v>
      </c>
      <c r="AF104">
        <v>0</v>
      </c>
      <c r="AG104">
        <v>0</v>
      </c>
      <c r="AH104">
        <v>0</v>
      </c>
      <c r="AI104">
        <v>0</v>
      </c>
      <c r="AL104" s="11">
        <f t="shared" si="6"/>
        <v>0</v>
      </c>
      <c r="AM104">
        <f t="shared" si="7"/>
        <v>0</v>
      </c>
      <c r="AN104">
        <f t="shared" si="8"/>
        <v>0</v>
      </c>
      <c r="AP104">
        <f>VLOOKUP($B104,Kraftvärmeprod!$B$1:$BX$550,MATCH(AP$1,Kraftvärmeprod!$B$1:$BX$1,0),FALSE)</f>
        <v>0</v>
      </c>
      <c r="AQ104">
        <f>VLOOKUP($B104,Kraftvärmeprod!$B$1:$BX$550,MATCH(AQ$1,Kraftvärmeprod!$B$1:$BX$1,0),FALSE)</f>
        <v>0</v>
      </c>
      <c r="AR104">
        <f>VLOOKUP($B104,Kraftvärmeprod!$B$1:$BX$550,MATCH("Summa tillförd energi exklusive rökgaskondensering",Kraftvärmeprod!$B$1:$BX$1,0),FALSE)</f>
        <v>0</v>
      </c>
      <c r="AT104" s="239" t="str">
        <f t="shared" si="9"/>
        <v/>
      </c>
      <c r="AV104">
        <f t="shared" si="10"/>
        <v>0</v>
      </c>
      <c r="AX104" t="str">
        <f>VLOOKUP(B104,Totalt!$B$1:$BZ$554,MATCH(AX$1,Totalt!$B$1:$BZ$1,0),FALSE)</f>
        <v>Nej</v>
      </c>
      <c r="BA104" s="239" t="str">
        <f t="shared" si="11"/>
        <v/>
      </c>
    </row>
    <row r="105" spans="1:53" x14ac:dyDescent="0.25">
      <c r="A105" s="2" t="s">
        <v>169</v>
      </c>
      <c r="B105" s="2" t="s">
        <v>174</v>
      </c>
      <c r="J105">
        <v>0</v>
      </c>
      <c r="K105">
        <v>0</v>
      </c>
      <c r="L105">
        <v>0</v>
      </c>
      <c r="M105">
        <v>0</v>
      </c>
      <c r="N105">
        <v>0</v>
      </c>
      <c r="O105">
        <v>0</v>
      </c>
      <c r="P105">
        <v>0</v>
      </c>
      <c r="Q105">
        <v>0</v>
      </c>
      <c r="R105">
        <v>0</v>
      </c>
      <c r="S105">
        <v>0</v>
      </c>
      <c r="T105">
        <v>0</v>
      </c>
      <c r="U105">
        <v>0</v>
      </c>
      <c r="V105" t="s">
        <v>313</v>
      </c>
      <c r="W105">
        <v>0</v>
      </c>
      <c r="X105">
        <v>0</v>
      </c>
      <c r="Y105">
        <v>0</v>
      </c>
      <c r="Z105">
        <v>0</v>
      </c>
      <c r="AA105">
        <v>0</v>
      </c>
      <c r="AB105">
        <v>0</v>
      </c>
      <c r="AC105">
        <v>0</v>
      </c>
      <c r="AD105">
        <v>0</v>
      </c>
      <c r="AE105">
        <v>0</v>
      </c>
      <c r="AF105">
        <v>0</v>
      </c>
      <c r="AG105">
        <v>0</v>
      </c>
      <c r="AH105">
        <v>0</v>
      </c>
      <c r="AI105">
        <v>0</v>
      </c>
      <c r="AL105" s="11">
        <f t="shared" si="6"/>
        <v>0</v>
      </c>
      <c r="AM105">
        <f t="shared" si="7"/>
        <v>0</v>
      </c>
      <c r="AN105">
        <f t="shared" si="8"/>
        <v>0</v>
      </c>
      <c r="AP105">
        <f>VLOOKUP($B105,Kraftvärmeprod!$B$1:$BX$550,MATCH(AP$1,Kraftvärmeprod!$B$1:$BX$1,0),FALSE)</f>
        <v>0</v>
      </c>
      <c r="AQ105">
        <f>VLOOKUP($B105,Kraftvärmeprod!$B$1:$BX$550,MATCH(AQ$1,Kraftvärmeprod!$B$1:$BX$1,0),FALSE)</f>
        <v>0</v>
      </c>
      <c r="AR105">
        <f>VLOOKUP($B105,Kraftvärmeprod!$B$1:$BX$550,MATCH("Summa tillförd energi exklusive rökgaskondensering",Kraftvärmeprod!$B$1:$BX$1,0),FALSE)</f>
        <v>0</v>
      </c>
      <c r="AT105" s="239" t="str">
        <f t="shared" si="9"/>
        <v/>
      </c>
      <c r="AV105">
        <f t="shared" si="10"/>
        <v>0</v>
      </c>
      <c r="AX105" t="str">
        <f>VLOOKUP(B105,Totalt!$B$1:$BZ$554,MATCH(AX$1,Totalt!$B$1:$BZ$1,0),FALSE)</f>
        <v>Nej</v>
      </c>
      <c r="BA105" s="239" t="str">
        <f t="shared" si="11"/>
        <v/>
      </c>
    </row>
    <row r="106" spans="1:53" x14ac:dyDescent="0.25">
      <c r="A106" s="2" t="s">
        <v>169</v>
      </c>
      <c r="B106" s="2" t="s">
        <v>175</v>
      </c>
      <c r="J106">
        <v>0</v>
      </c>
      <c r="K106">
        <v>0</v>
      </c>
      <c r="L106">
        <v>0</v>
      </c>
      <c r="M106">
        <v>0</v>
      </c>
      <c r="N106">
        <v>0</v>
      </c>
      <c r="O106">
        <v>0</v>
      </c>
      <c r="P106">
        <v>0</v>
      </c>
      <c r="Q106">
        <v>0</v>
      </c>
      <c r="R106">
        <v>0</v>
      </c>
      <c r="S106">
        <v>0</v>
      </c>
      <c r="T106">
        <v>0</v>
      </c>
      <c r="U106">
        <v>0</v>
      </c>
      <c r="V106" t="s">
        <v>313</v>
      </c>
      <c r="W106">
        <v>0</v>
      </c>
      <c r="X106">
        <v>0</v>
      </c>
      <c r="Y106">
        <v>0</v>
      </c>
      <c r="Z106">
        <v>0</v>
      </c>
      <c r="AA106">
        <v>0</v>
      </c>
      <c r="AB106">
        <v>0</v>
      </c>
      <c r="AC106">
        <v>0</v>
      </c>
      <c r="AD106">
        <v>0</v>
      </c>
      <c r="AE106">
        <v>0</v>
      </c>
      <c r="AF106">
        <v>0</v>
      </c>
      <c r="AG106">
        <v>0</v>
      </c>
      <c r="AH106">
        <v>0</v>
      </c>
      <c r="AI106">
        <v>0</v>
      </c>
      <c r="AL106" s="11">
        <f t="shared" si="6"/>
        <v>0</v>
      </c>
      <c r="AM106">
        <f t="shared" si="7"/>
        <v>0</v>
      </c>
      <c r="AN106">
        <f t="shared" si="8"/>
        <v>0</v>
      </c>
      <c r="AP106">
        <f>VLOOKUP($B106,Kraftvärmeprod!$B$1:$BX$550,MATCH(AP$1,Kraftvärmeprod!$B$1:$BX$1,0),FALSE)</f>
        <v>0</v>
      </c>
      <c r="AQ106">
        <f>VLOOKUP($B106,Kraftvärmeprod!$B$1:$BX$550,MATCH(AQ$1,Kraftvärmeprod!$B$1:$BX$1,0),FALSE)</f>
        <v>0</v>
      </c>
      <c r="AR106">
        <f>VLOOKUP($B106,Kraftvärmeprod!$B$1:$BX$550,MATCH("Summa tillförd energi exklusive rökgaskondensering",Kraftvärmeprod!$B$1:$BX$1,0),FALSE)</f>
        <v>0</v>
      </c>
      <c r="AT106" s="239" t="str">
        <f t="shared" si="9"/>
        <v/>
      </c>
      <c r="AV106">
        <f t="shared" si="10"/>
        <v>0</v>
      </c>
      <c r="AX106" t="str">
        <f>VLOOKUP(B106,Totalt!$B$1:$BZ$554,MATCH(AX$1,Totalt!$B$1:$BZ$1,0),FALSE)</f>
        <v>Nej</v>
      </c>
      <c r="BA106" s="239" t="str">
        <f t="shared" si="11"/>
        <v/>
      </c>
    </row>
    <row r="107" spans="1:53" x14ac:dyDescent="0.25">
      <c r="A107" s="2" t="s">
        <v>169</v>
      </c>
      <c r="B107" s="2" t="s">
        <v>176</v>
      </c>
      <c r="J107">
        <v>0</v>
      </c>
      <c r="K107">
        <v>0</v>
      </c>
      <c r="L107">
        <v>0</v>
      </c>
      <c r="M107">
        <v>0</v>
      </c>
      <c r="N107">
        <v>0</v>
      </c>
      <c r="O107">
        <v>0</v>
      </c>
      <c r="P107">
        <v>0</v>
      </c>
      <c r="Q107">
        <v>0</v>
      </c>
      <c r="R107">
        <v>0</v>
      </c>
      <c r="S107">
        <v>0</v>
      </c>
      <c r="T107">
        <v>0</v>
      </c>
      <c r="U107">
        <v>0</v>
      </c>
      <c r="V107" t="s">
        <v>313</v>
      </c>
      <c r="W107">
        <v>0</v>
      </c>
      <c r="X107">
        <v>0</v>
      </c>
      <c r="Y107">
        <v>0</v>
      </c>
      <c r="Z107">
        <v>0</v>
      </c>
      <c r="AA107">
        <v>0</v>
      </c>
      <c r="AB107">
        <v>0</v>
      </c>
      <c r="AC107">
        <v>0</v>
      </c>
      <c r="AD107">
        <v>0</v>
      </c>
      <c r="AE107">
        <v>0</v>
      </c>
      <c r="AF107">
        <v>0</v>
      </c>
      <c r="AG107">
        <v>0</v>
      </c>
      <c r="AH107">
        <v>0</v>
      </c>
      <c r="AI107">
        <v>0</v>
      </c>
      <c r="AL107" s="11">
        <f t="shared" si="6"/>
        <v>0</v>
      </c>
      <c r="AM107">
        <f t="shared" si="7"/>
        <v>0</v>
      </c>
      <c r="AN107">
        <f t="shared" si="8"/>
        <v>0</v>
      </c>
      <c r="AP107">
        <f>VLOOKUP($B107,Kraftvärmeprod!$B$1:$BX$550,MATCH(AP$1,Kraftvärmeprod!$B$1:$BX$1,0),FALSE)</f>
        <v>0</v>
      </c>
      <c r="AQ107">
        <f>VLOOKUP($B107,Kraftvärmeprod!$B$1:$BX$550,MATCH(AQ$1,Kraftvärmeprod!$B$1:$BX$1,0),FALSE)</f>
        <v>0</v>
      </c>
      <c r="AR107">
        <f>VLOOKUP($B107,Kraftvärmeprod!$B$1:$BX$550,MATCH("Summa tillförd energi exklusive rökgaskondensering",Kraftvärmeprod!$B$1:$BX$1,0),FALSE)</f>
        <v>0</v>
      </c>
      <c r="AT107" s="239" t="str">
        <f t="shared" si="9"/>
        <v/>
      </c>
      <c r="AV107">
        <f t="shared" si="10"/>
        <v>0</v>
      </c>
      <c r="AX107" t="str">
        <f>VLOOKUP(B107,Totalt!$B$1:$BZ$554,MATCH(AX$1,Totalt!$B$1:$BZ$1,0),FALSE)</f>
        <v>Nej</v>
      </c>
      <c r="BA107" s="239" t="str">
        <f t="shared" si="11"/>
        <v/>
      </c>
    </row>
    <row r="108" spans="1:53" x14ac:dyDescent="0.25">
      <c r="A108" s="2" t="s">
        <v>177</v>
      </c>
      <c r="B108" s="2" t="s">
        <v>178</v>
      </c>
      <c r="J108">
        <v>0</v>
      </c>
      <c r="K108">
        <v>0</v>
      </c>
      <c r="L108">
        <v>0</v>
      </c>
      <c r="M108">
        <v>0</v>
      </c>
      <c r="N108">
        <v>0</v>
      </c>
      <c r="O108">
        <v>0</v>
      </c>
      <c r="P108">
        <v>0</v>
      </c>
      <c r="Q108">
        <v>0</v>
      </c>
      <c r="R108">
        <v>0</v>
      </c>
      <c r="S108">
        <v>0</v>
      </c>
      <c r="T108">
        <v>0</v>
      </c>
      <c r="U108">
        <v>0</v>
      </c>
      <c r="V108" t="s">
        <v>313</v>
      </c>
      <c r="W108">
        <v>0</v>
      </c>
      <c r="X108">
        <v>0</v>
      </c>
      <c r="Y108">
        <v>0</v>
      </c>
      <c r="Z108">
        <v>0</v>
      </c>
      <c r="AA108">
        <v>0</v>
      </c>
      <c r="AB108">
        <v>0</v>
      </c>
      <c r="AC108">
        <v>0</v>
      </c>
      <c r="AD108">
        <v>0</v>
      </c>
      <c r="AE108">
        <v>0</v>
      </c>
      <c r="AF108">
        <v>0</v>
      </c>
      <c r="AG108">
        <v>0</v>
      </c>
      <c r="AH108">
        <v>0</v>
      </c>
      <c r="AI108">
        <v>0</v>
      </c>
      <c r="AL108" s="11">
        <f t="shared" si="6"/>
        <v>0</v>
      </c>
      <c r="AM108">
        <f t="shared" si="7"/>
        <v>0</v>
      </c>
      <c r="AN108">
        <f t="shared" si="8"/>
        <v>0</v>
      </c>
      <c r="AP108">
        <f>VLOOKUP($B108,Kraftvärmeprod!$B$1:$BX$550,MATCH(AP$1,Kraftvärmeprod!$B$1:$BX$1,0),FALSE)</f>
        <v>0</v>
      </c>
      <c r="AQ108">
        <f>VLOOKUP($B108,Kraftvärmeprod!$B$1:$BX$550,MATCH(AQ$1,Kraftvärmeprod!$B$1:$BX$1,0),FALSE)</f>
        <v>0</v>
      </c>
      <c r="AR108">
        <f>VLOOKUP($B108,Kraftvärmeprod!$B$1:$BX$550,MATCH("Summa tillförd energi exklusive rökgaskondensering",Kraftvärmeprod!$B$1:$BX$1,0),FALSE)</f>
        <v>0</v>
      </c>
      <c r="AT108" s="239" t="str">
        <f t="shared" si="9"/>
        <v/>
      </c>
      <c r="AV108">
        <f t="shared" si="10"/>
        <v>0</v>
      </c>
      <c r="AX108" t="str">
        <f>VLOOKUP(B108,Totalt!$B$1:$BZ$554,MATCH(AX$1,Totalt!$B$1:$BZ$1,0),FALSE)</f>
        <v>Ja</v>
      </c>
      <c r="BA108" s="239" t="str">
        <f t="shared" si="11"/>
        <v/>
      </c>
    </row>
    <row r="109" spans="1:53" x14ac:dyDescent="0.25">
      <c r="A109" s="2" t="s">
        <v>177</v>
      </c>
      <c r="B109" s="2" t="s">
        <v>179</v>
      </c>
      <c r="J109">
        <v>0</v>
      </c>
      <c r="K109">
        <v>0</v>
      </c>
      <c r="L109">
        <v>0</v>
      </c>
      <c r="M109">
        <v>0</v>
      </c>
      <c r="N109">
        <v>0</v>
      </c>
      <c r="O109">
        <v>0</v>
      </c>
      <c r="P109">
        <v>0</v>
      </c>
      <c r="Q109">
        <v>0</v>
      </c>
      <c r="R109">
        <v>0</v>
      </c>
      <c r="S109">
        <v>0</v>
      </c>
      <c r="T109">
        <v>0</v>
      </c>
      <c r="U109">
        <v>0</v>
      </c>
      <c r="V109" t="s">
        <v>313</v>
      </c>
      <c r="W109">
        <v>0</v>
      </c>
      <c r="X109">
        <v>0</v>
      </c>
      <c r="Y109">
        <v>0</v>
      </c>
      <c r="Z109">
        <v>0</v>
      </c>
      <c r="AA109">
        <v>0</v>
      </c>
      <c r="AB109">
        <v>0</v>
      </c>
      <c r="AC109">
        <v>0</v>
      </c>
      <c r="AD109">
        <v>0</v>
      </c>
      <c r="AE109">
        <v>0</v>
      </c>
      <c r="AF109">
        <v>0</v>
      </c>
      <c r="AG109">
        <v>0</v>
      </c>
      <c r="AH109">
        <v>0</v>
      </c>
      <c r="AI109">
        <v>0</v>
      </c>
      <c r="AL109" s="11">
        <f t="shared" si="6"/>
        <v>0</v>
      </c>
      <c r="AM109">
        <f t="shared" si="7"/>
        <v>0</v>
      </c>
      <c r="AN109">
        <f t="shared" si="8"/>
        <v>0</v>
      </c>
      <c r="AP109">
        <f>VLOOKUP($B109,Kraftvärmeprod!$B$1:$BX$550,MATCH(AP$1,Kraftvärmeprod!$B$1:$BX$1,0),FALSE)</f>
        <v>0</v>
      </c>
      <c r="AQ109">
        <f>VLOOKUP($B109,Kraftvärmeprod!$B$1:$BX$550,MATCH(AQ$1,Kraftvärmeprod!$B$1:$BX$1,0),FALSE)</f>
        <v>0</v>
      </c>
      <c r="AR109">
        <f>VLOOKUP($B109,Kraftvärmeprod!$B$1:$BX$550,MATCH("Summa tillförd energi exklusive rökgaskondensering",Kraftvärmeprod!$B$1:$BX$1,0),FALSE)</f>
        <v>0</v>
      </c>
      <c r="AT109" s="239" t="str">
        <f t="shared" si="9"/>
        <v/>
      </c>
      <c r="AV109">
        <f t="shared" si="10"/>
        <v>0</v>
      </c>
      <c r="AX109" t="str">
        <f>VLOOKUP(B109,Totalt!$B$1:$BZ$554,MATCH(AX$1,Totalt!$B$1:$BZ$1,0),FALSE)</f>
        <v>Ja</v>
      </c>
      <c r="BA109" s="239" t="str">
        <f t="shared" si="11"/>
        <v/>
      </c>
    </row>
    <row r="110" spans="1:53" x14ac:dyDescent="0.25">
      <c r="A110" s="2" t="s">
        <v>177</v>
      </c>
      <c r="B110" s="2" t="s">
        <v>180</v>
      </c>
      <c r="J110">
        <v>0</v>
      </c>
      <c r="K110">
        <v>0</v>
      </c>
      <c r="L110">
        <v>0</v>
      </c>
      <c r="M110">
        <v>0</v>
      </c>
      <c r="N110">
        <v>0</v>
      </c>
      <c r="O110">
        <v>0</v>
      </c>
      <c r="P110">
        <v>0</v>
      </c>
      <c r="Q110">
        <v>0</v>
      </c>
      <c r="R110">
        <v>0</v>
      </c>
      <c r="S110">
        <v>0</v>
      </c>
      <c r="T110">
        <v>0</v>
      </c>
      <c r="U110">
        <v>0</v>
      </c>
      <c r="V110" t="s">
        <v>313</v>
      </c>
      <c r="W110">
        <v>0</v>
      </c>
      <c r="X110">
        <v>0</v>
      </c>
      <c r="Y110">
        <v>0</v>
      </c>
      <c r="Z110">
        <v>0</v>
      </c>
      <c r="AA110">
        <v>0</v>
      </c>
      <c r="AB110">
        <v>0</v>
      </c>
      <c r="AC110">
        <v>0</v>
      </c>
      <c r="AD110">
        <v>0</v>
      </c>
      <c r="AE110">
        <v>0</v>
      </c>
      <c r="AF110">
        <v>0</v>
      </c>
      <c r="AG110">
        <v>0</v>
      </c>
      <c r="AH110">
        <v>0</v>
      </c>
      <c r="AI110">
        <v>0</v>
      </c>
      <c r="AL110" s="11">
        <f t="shared" si="6"/>
        <v>0</v>
      </c>
      <c r="AM110">
        <f t="shared" si="7"/>
        <v>0</v>
      </c>
      <c r="AN110">
        <f t="shared" si="8"/>
        <v>0</v>
      </c>
      <c r="AP110">
        <f>VLOOKUP($B110,Kraftvärmeprod!$B$1:$BX$550,MATCH(AP$1,Kraftvärmeprod!$B$1:$BX$1,0),FALSE)</f>
        <v>0</v>
      </c>
      <c r="AQ110">
        <f>VLOOKUP($B110,Kraftvärmeprod!$B$1:$BX$550,MATCH(AQ$1,Kraftvärmeprod!$B$1:$BX$1,0),FALSE)</f>
        <v>0</v>
      </c>
      <c r="AR110">
        <f>VLOOKUP($B110,Kraftvärmeprod!$B$1:$BX$550,MATCH("Summa tillförd energi exklusive rökgaskondensering",Kraftvärmeprod!$B$1:$BX$1,0),FALSE)</f>
        <v>0</v>
      </c>
      <c r="AT110" s="239" t="str">
        <f t="shared" si="9"/>
        <v/>
      </c>
      <c r="AV110">
        <f t="shared" si="10"/>
        <v>0</v>
      </c>
      <c r="AX110" t="str">
        <f>VLOOKUP(B110,Totalt!$B$1:$BZ$554,MATCH(AX$1,Totalt!$B$1:$BZ$1,0),FALSE)</f>
        <v>Ja</v>
      </c>
      <c r="BA110" s="239" t="str">
        <f t="shared" si="11"/>
        <v/>
      </c>
    </row>
    <row r="111" spans="1:53" x14ac:dyDescent="0.25">
      <c r="A111" s="2" t="s">
        <v>181</v>
      </c>
      <c r="B111" s="2" t="s">
        <v>182</v>
      </c>
      <c r="J111">
        <v>0</v>
      </c>
      <c r="K111">
        <v>0</v>
      </c>
      <c r="L111">
        <v>0</v>
      </c>
      <c r="M111">
        <v>0</v>
      </c>
      <c r="N111">
        <v>0</v>
      </c>
      <c r="O111">
        <v>0</v>
      </c>
      <c r="P111">
        <v>0</v>
      </c>
      <c r="Q111">
        <v>0</v>
      </c>
      <c r="R111">
        <v>0</v>
      </c>
      <c r="S111">
        <v>0</v>
      </c>
      <c r="T111">
        <v>0</v>
      </c>
      <c r="U111">
        <v>0</v>
      </c>
      <c r="V111" t="s">
        <v>313</v>
      </c>
      <c r="W111">
        <v>0</v>
      </c>
      <c r="X111">
        <v>0</v>
      </c>
      <c r="Y111">
        <v>0</v>
      </c>
      <c r="Z111">
        <v>0</v>
      </c>
      <c r="AA111">
        <v>0</v>
      </c>
      <c r="AB111">
        <v>0</v>
      </c>
      <c r="AC111">
        <v>0</v>
      </c>
      <c r="AD111">
        <v>0</v>
      </c>
      <c r="AE111">
        <v>0</v>
      </c>
      <c r="AF111">
        <v>0</v>
      </c>
      <c r="AG111">
        <v>0</v>
      </c>
      <c r="AH111">
        <v>0</v>
      </c>
      <c r="AI111">
        <v>0</v>
      </c>
      <c r="AL111" s="11">
        <f t="shared" si="6"/>
        <v>0</v>
      </c>
      <c r="AM111">
        <f t="shared" si="7"/>
        <v>0</v>
      </c>
      <c r="AN111">
        <f t="shared" si="8"/>
        <v>0</v>
      </c>
      <c r="AP111">
        <f>VLOOKUP($B111,Kraftvärmeprod!$B$1:$BX$550,MATCH(AP$1,Kraftvärmeprod!$B$1:$BX$1,0),FALSE)</f>
        <v>0</v>
      </c>
      <c r="AQ111">
        <f>VLOOKUP($B111,Kraftvärmeprod!$B$1:$BX$550,MATCH(AQ$1,Kraftvärmeprod!$B$1:$BX$1,0),FALSE)</f>
        <v>0</v>
      </c>
      <c r="AR111">
        <f>VLOOKUP($B111,Kraftvärmeprod!$B$1:$BX$550,MATCH("Summa tillförd energi exklusive rökgaskondensering",Kraftvärmeprod!$B$1:$BX$1,0),FALSE)</f>
        <v>0</v>
      </c>
      <c r="AT111" s="239" t="str">
        <f t="shared" si="9"/>
        <v/>
      </c>
      <c r="AV111">
        <f t="shared" si="10"/>
        <v>0</v>
      </c>
      <c r="AX111" t="str">
        <f>VLOOKUP(B111,Totalt!$B$1:$BZ$554,MATCH(AX$1,Totalt!$B$1:$BZ$1,0),FALSE)</f>
        <v>Ja</v>
      </c>
      <c r="BA111" s="239" t="str">
        <f t="shared" si="11"/>
        <v/>
      </c>
    </row>
    <row r="112" spans="1:53" x14ac:dyDescent="0.25">
      <c r="A112" s="2" t="s">
        <v>181</v>
      </c>
      <c r="B112" s="2" t="s">
        <v>183</v>
      </c>
      <c r="J112">
        <v>0</v>
      </c>
      <c r="K112">
        <v>0</v>
      </c>
      <c r="L112">
        <v>0</v>
      </c>
      <c r="M112">
        <v>0</v>
      </c>
      <c r="N112">
        <v>0</v>
      </c>
      <c r="O112">
        <v>0</v>
      </c>
      <c r="P112">
        <v>0</v>
      </c>
      <c r="Q112">
        <v>0</v>
      </c>
      <c r="R112">
        <v>0</v>
      </c>
      <c r="S112">
        <v>0</v>
      </c>
      <c r="T112">
        <v>0</v>
      </c>
      <c r="U112">
        <v>0</v>
      </c>
      <c r="V112" t="s">
        <v>313</v>
      </c>
      <c r="W112">
        <v>0</v>
      </c>
      <c r="X112">
        <v>0</v>
      </c>
      <c r="Y112">
        <v>0</v>
      </c>
      <c r="Z112">
        <v>0</v>
      </c>
      <c r="AA112">
        <v>0</v>
      </c>
      <c r="AB112">
        <v>0</v>
      </c>
      <c r="AC112">
        <v>0</v>
      </c>
      <c r="AD112">
        <v>0</v>
      </c>
      <c r="AE112">
        <v>0</v>
      </c>
      <c r="AF112">
        <v>0</v>
      </c>
      <c r="AG112">
        <v>0</v>
      </c>
      <c r="AH112">
        <v>0</v>
      </c>
      <c r="AI112">
        <v>0</v>
      </c>
      <c r="AL112" s="11">
        <f t="shared" si="6"/>
        <v>0</v>
      </c>
      <c r="AM112">
        <f t="shared" si="7"/>
        <v>0</v>
      </c>
      <c r="AN112">
        <f t="shared" si="8"/>
        <v>0</v>
      </c>
      <c r="AP112">
        <f>VLOOKUP($B112,Kraftvärmeprod!$B$1:$BX$550,MATCH(AP$1,Kraftvärmeprod!$B$1:$BX$1,0),FALSE)</f>
        <v>0</v>
      </c>
      <c r="AQ112">
        <f>VLOOKUP($B112,Kraftvärmeprod!$B$1:$BX$550,MATCH(AQ$1,Kraftvärmeprod!$B$1:$BX$1,0),FALSE)</f>
        <v>0</v>
      </c>
      <c r="AR112">
        <f>VLOOKUP($B112,Kraftvärmeprod!$B$1:$BX$550,MATCH("Summa tillförd energi exklusive rökgaskondensering",Kraftvärmeprod!$B$1:$BX$1,0),FALSE)</f>
        <v>0</v>
      </c>
      <c r="AT112" s="239" t="str">
        <f t="shared" si="9"/>
        <v/>
      </c>
      <c r="AV112">
        <f t="shared" si="10"/>
        <v>0</v>
      </c>
      <c r="AX112" t="str">
        <f>VLOOKUP(B112,Totalt!$B$1:$BZ$554,MATCH(AX$1,Totalt!$B$1:$BZ$1,0),FALSE)</f>
        <v>Ja</v>
      </c>
      <c r="BA112" s="239" t="str">
        <f t="shared" si="11"/>
        <v/>
      </c>
    </row>
    <row r="113" spans="1:53" x14ac:dyDescent="0.25">
      <c r="A113" s="2" t="s">
        <v>181</v>
      </c>
      <c r="B113" s="2" t="s">
        <v>184</v>
      </c>
      <c r="J113">
        <v>0</v>
      </c>
      <c r="K113">
        <v>0</v>
      </c>
      <c r="L113">
        <v>0</v>
      </c>
      <c r="M113">
        <v>0</v>
      </c>
      <c r="N113">
        <v>0</v>
      </c>
      <c r="O113">
        <v>0</v>
      </c>
      <c r="P113">
        <v>0</v>
      </c>
      <c r="Q113">
        <v>0</v>
      </c>
      <c r="R113">
        <v>0</v>
      </c>
      <c r="S113">
        <v>0</v>
      </c>
      <c r="T113">
        <v>0</v>
      </c>
      <c r="U113">
        <v>0</v>
      </c>
      <c r="V113" t="s">
        <v>313</v>
      </c>
      <c r="W113">
        <v>0</v>
      </c>
      <c r="X113">
        <v>0</v>
      </c>
      <c r="Y113">
        <v>0</v>
      </c>
      <c r="Z113">
        <v>0</v>
      </c>
      <c r="AA113">
        <v>0</v>
      </c>
      <c r="AB113">
        <v>0</v>
      </c>
      <c r="AC113">
        <v>0</v>
      </c>
      <c r="AD113">
        <v>0</v>
      </c>
      <c r="AE113">
        <v>0</v>
      </c>
      <c r="AF113">
        <v>0</v>
      </c>
      <c r="AG113">
        <v>0</v>
      </c>
      <c r="AH113">
        <v>0</v>
      </c>
      <c r="AI113">
        <v>0</v>
      </c>
      <c r="AL113" s="11">
        <f t="shared" si="6"/>
        <v>0</v>
      </c>
      <c r="AM113">
        <f t="shared" si="7"/>
        <v>0</v>
      </c>
      <c r="AN113">
        <f t="shared" si="8"/>
        <v>0</v>
      </c>
      <c r="AP113">
        <f>VLOOKUP($B113,Kraftvärmeprod!$B$1:$BX$550,MATCH(AP$1,Kraftvärmeprod!$B$1:$BX$1,0),FALSE)</f>
        <v>0</v>
      </c>
      <c r="AQ113">
        <f>VLOOKUP($B113,Kraftvärmeprod!$B$1:$BX$550,MATCH(AQ$1,Kraftvärmeprod!$B$1:$BX$1,0),FALSE)</f>
        <v>0</v>
      </c>
      <c r="AR113">
        <f>VLOOKUP($B113,Kraftvärmeprod!$B$1:$BX$550,MATCH("Summa tillförd energi exklusive rökgaskondensering",Kraftvärmeprod!$B$1:$BX$1,0),FALSE)</f>
        <v>0</v>
      </c>
      <c r="AT113" s="239" t="str">
        <f t="shared" si="9"/>
        <v/>
      </c>
      <c r="AV113">
        <f t="shared" si="10"/>
        <v>0</v>
      </c>
      <c r="AX113" t="str">
        <f>VLOOKUP(B113,Totalt!$B$1:$BZ$554,MATCH(AX$1,Totalt!$B$1:$BZ$1,0),FALSE)</f>
        <v>Ja</v>
      </c>
      <c r="BA113" s="239" t="str">
        <f t="shared" si="11"/>
        <v/>
      </c>
    </row>
    <row r="114" spans="1:53" x14ac:dyDescent="0.25">
      <c r="A114" s="2" t="s">
        <v>181</v>
      </c>
      <c r="B114" s="2" t="s">
        <v>185</v>
      </c>
      <c r="J114">
        <v>0</v>
      </c>
      <c r="K114">
        <v>0</v>
      </c>
      <c r="L114">
        <v>0</v>
      </c>
      <c r="M114">
        <v>0</v>
      </c>
      <c r="N114">
        <v>0</v>
      </c>
      <c r="O114">
        <v>0</v>
      </c>
      <c r="P114">
        <v>0</v>
      </c>
      <c r="Q114">
        <v>0</v>
      </c>
      <c r="R114">
        <v>0</v>
      </c>
      <c r="S114">
        <v>0</v>
      </c>
      <c r="T114">
        <v>0</v>
      </c>
      <c r="U114">
        <v>0</v>
      </c>
      <c r="V114" t="s">
        <v>313</v>
      </c>
      <c r="W114">
        <v>0</v>
      </c>
      <c r="X114">
        <v>0</v>
      </c>
      <c r="Y114">
        <v>0</v>
      </c>
      <c r="Z114">
        <v>0</v>
      </c>
      <c r="AA114">
        <v>0</v>
      </c>
      <c r="AB114">
        <v>0</v>
      </c>
      <c r="AC114">
        <v>0</v>
      </c>
      <c r="AD114">
        <v>0</v>
      </c>
      <c r="AE114">
        <v>0</v>
      </c>
      <c r="AF114">
        <v>0</v>
      </c>
      <c r="AG114">
        <v>0</v>
      </c>
      <c r="AH114">
        <v>0</v>
      </c>
      <c r="AI114">
        <v>0</v>
      </c>
      <c r="AL114" s="11">
        <f t="shared" si="6"/>
        <v>0</v>
      </c>
      <c r="AM114">
        <f t="shared" si="7"/>
        <v>0</v>
      </c>
      <c r="AN114">
        <f t="shared" si="8"/>
        <v>0</v>
      </c>
      <c r="AP114">
        <f>VLOOKUP($B114,Kraftvärmeprod!$B$1:$BX$550,MATCH(AP$1,Kraftvärmeprod!$B$1:$BX$1,0),FALSE)</f>
        <v>0</v>
      </c>
      <c r="AQ114">
        <f>VLOOKUP($B114,Kraftvärmeprod!$B$1:$BX$550,MATCH(AQ$1,Kraftvärmeprod!$B$1:$BX$1,0),FALSE)</f>
        <v>0</v>
      </c>
      <c r="AR114">
        <f>VLOOKUP($B114,Kraftvärmeprod!$B$1:$BX$550,MATCH("Summa tillförd energi exklusive rökgaskondensering",Kraftvärmeprod!$B$1:$BX$1,0),FALSE)</f>
        <v>0</v>
      </c>
      <c r="AT114" s="239" t="str">
        <f t="shared" si="9"/>
        <v/>
      </c>
      <c r="AV114">
        <f t="shared" si="10"/>
        <v>0</v>
      </c>
      <c r="AX114" t="str">
        <f>VLOOKUP(B114,Totalt!$B$1:$BZ$554,MATCH(AX$1,Totalt!$B$1:$BZ$1,0),FALSE)</f>
        <v>Ja</v>
      </c>
      <c r="BA114" s="239" t="str">
        <f t="shared" si="11"/>
        <v/>
      </c>
    </row>
    <row r="115" spans="1:53" x14ac:dyDescent="0.25">
      <c r="A115" s="2" t="s">
        <v>186</v>
      </c>
      <c r="B115" s="2" t="s">
        <v>187</v>
      </c>
      <c r="J115">
        <v>0</v>
      </c>
      <c r="K115">
        <v>0</v>
      </c>
      <c r="L115">
        <v>0</v>
      </c>
      <c r="M115">
        <v>0</v>
      </c>
      <c r="N115">
        <v>0</v>
      </c>
      <c r="O115">
        <v>0</v>
      </c>
      <c r="P115">
        <v>3.4687000000000001</v>
      </c>
      <c r="Q115">
        <v>11.7936</v>
      </c>
      <c r="R115">
        <v>17.343499999999999</v>
      </c>
      <c r="S115">
        <v>45.093000000000004</v>
      </c>
      <c r="T115">
        <v>0</v>
      </c>
      <c r="U115">
        <v>0</v>
      </c>
      <c r="V115" t="s">
        <v>313</v>
      </c>
      <c r="W115">
        <v>0</v>
      </c>
      <c r="X115">
        <v>0</v>
      </c>
      <c r="Y115">
        <v>0</v>
      </c>
      <c r="Z115">
        <v>0</v>
      </c>
      <c r="AA115">
        <v>0</v>
      </c>
      <c r="AB115">
        <v>0</v>
      </c>
      <c r="AC115">
        <v>0</v>
      </c>
      <c r="AD115">
        <v>67.707899999999995</v>
      </c>
      <c r="AE115">
        <v>0</v>
      </c>
      <c r="AF115">
        <v>0</v>
      </c>
      <c r="AG115">
        <v>0</v>
      </c>
      <c r="AH115">
        <v>25</v>
      </c>
      <c r="AI115">
        <v>5.1779000000000002</v>
      </c>
      <c r="AL115" s="11">
        <f t="shared" si="6"/>
        <v>175.58459999999999</v>
      </c>
      <c r="AM115">
        <f t="shared" si="7"/>
        <v>170.4067</v>
      </c>
      <c r="AN115">
        <f t="shared" si="8"/>
        <v>145.4067</v>
      </c>
      <c r="AP115">
        <f>VLOOKUP($B115,Kraftvärmeprod!$B$1:$BX$550,MATCH(AP$1,Kraftvärmeprod!$B$1:$BX$1,0),FALSE)</f>
        <v>183</v>
      </c>
      <c r="AQ115">
        <f>VLOOKUP($B115,Kraftvärmeprod!$B$1:$BX$550,MATCH(AQ$1,Kraftvärmeprod!$B$1:$BX$1,0),FALSE)</f>
        <v>31</v>
      </c>
      <c r="AR115">
        <f>VLOOKUP($B115,Kraftvärmeprod!$B$1:$BX$550,MATCH("Summa tillförd energi exklusive rökgaskondensering",Kraftvärmeprod!$B$1:$BX$1,0),FALSE)</f>
        <v>205</v>
      </c>
      <c r="AT115" s="239">
        <f t="shared" si="9"/>
        <v>0.70930097560975613</v>
      </c>
      <c r="AV115">
        <f t="shared" si="10"/>
        <v>77.698799999999991</v>
      </c>
      <c r="AX115" t="str">
        <f>VLOOKUP(B115,Totalt!$B$1:$BZ$554,MATCH(AX$1,Totalt!$B$1:$BZ$1,0),FALSE)</f>
        <v>Ja</v>
      </c>
      <c r="BA115" s="239">
        <f t="shared" si="11"/>
        <v>1.215263712225553</v>
      </c>
    </row>
    <row r="116" spans="1:53" x14ac:dyDescent="0.25">
      <c r="A116" s="2" t="s">
        <v>188</v>
      </c>
      <c r="B116" s="2" t="s">
        <v>189</v>
      </c>
      <c r="J116">
        <v>0</v>
      </c>
      <c r="K116">
        <v>0</v>
      </c>
      <c r="L116">
        <v>0</v>
      </c>
      <c r="M116">
        <v>0</v>
      </c>
      <c r="N116">
        <v>0</v>
      </c>
      <c r="O116">
        <v>0</v>
      </c>
      <c r="P116">
        <v>13.7323</v>
      </c>
      <c r="Q116">
        <v>84.481999999999999</v>
      </c>
      <c r="R116">
        <v>3.08074</v>
      </c>
      <c r="S116">
        <v>0</v>
      </c>
      <c r="T116">
        <v>0</v>
      </c>
      <c r="U116">
        <v>0</v>
      </c>
      <c r="V116" t="s">
        <v>313</v>
      </c>
      <c r="W116">
        <v>0</v>
      </c>
      <c r="X116">
        <v>0</v>
      </c>
      <c r="Y116">
        <v>0</v>
      </c>
      <c r="Z116">
        <v>69.620800000000003</v>
      </c>
      <c r="AA116">
        <v>0</v>
      </c>
      <c r="AB116">
        <v>0.468055</v>
      </c>
      <c r="AC116">
        <v>0</v>
      </c>
      <c r="AD116">
        <v>0</v>
      </c>
      <c r="AE116">
        <v>0</v>
      </c>
      <c r="AF116">
        <v>0</v>
      </c>
      <c r="AG116">
        <v>0</v>
      </c>
      <c r="AH116">
        <v>74.802999999999997</v>
      </c>
      <c r="AI116">
        <v>9.0503199999999993</v>
      </c>
      <c r="AL116" s="11">
        <f t="shared" si="6"/>
        <v>255.23721499999999</v>
      </c>
      <c r="AM116">
        <f t="shared" si="7"/>
        <v>246.18689499999999</v>
      </c>
      <c r="AN116">
        <f t="shared" si="8"/>
        <v>171.383895</v>
      </c>
      <c r="AP116">
        <f>VLOOKUP($B116,Kraftvärmeprod!$B$1:$BX$550,MATCH(AP$1,Kraftvärmeprod!$B$1:$BX$1,0),FALSE)</f>
        <v>203.703</v>
      </c>
      <c r="AQ116">
        <f>VLOOKUP($B116,Kraftvärmeprod!$B$1:$BX$550,MATCH(AQ$1,Kraftvärmeprod!$B$1:$BX$1,0),FALSE)</f>
        <v>62.6</v>
      </c>
      <c r="AR116">
        <f>VLOOKUP($B116,Kraftvärmeprod!$B$1:$BX$550,MATCH("Summa tillförd energi exklusive rökgaskondensering",Kraftvärmeprod!$B$1:$BX$1,0),FALSE)</f>
        <v>308.55599999999998</v>
      </c>
      <c r="AT116" s="239">
        <f t="shared" si="9"/>
        <v>0.55543854276047133</v>
      </c>
      <c r="AV116">
        <f t="shared" si="10"/>
        <v>171.383895</v>
      </c>
      <c r="AX116" t="str">
        <f>VLOOKUP(B116,Totalt!$B$1:$BZ$554,MATCH(AX$1,Totalt!$B$1:$BZ$1,0),FALSE)</f>
        <v>Ja</v>
      </c>
      <c r="BA116" s="239">
        <f t="shared" si="11"/>
        <v>1.1289599370052958</v>
      </c>
    </row>
    <row r="117" spans="1:53" x14ac:dyDescent="0.25">
      <c r="A117" s="2" t="s">
        <v>190</v>
      </c>
      <c r="B117" s="2" t="s">
        <v>191</v>
      </c>
      <c r="J117">
        <v>0</v>
      </c>
      <c r="K117">
        <v>0</v>
      </c>
      <c r="L117">
        <v>0</v>
      </c>
      <c r="M117">
        <v>0</v>
      </c>
      <c r="N117">
        <v>0</v>
      </c>
      <c r="O117">
        <v>0</v>
      </c>
      <c r="P117">
        <v>0</v>
      </c>
      <c r="Q117">
        <v>0</v>
      </c>
      <c r="R117">
        <v>0</v>
      </c>
      <c r="S117">
        <v>0</v>
      </c>
      <c r="T117">
        <v>0</v>
      </c>
      <c r="U117">
        <v>0</v>
      </c>
      <c r="V117" t="s">
        <v>313</v>
      </c>
      <c r="W117">
        <v>0</v>
      </c>
      <c r="X117">
        <v>0</v>
      </c>
      <c r="Y117">
        <v>0</v>
      </c>
      <c r="Z117">
        <v>0</v>
      </c>
      <c r="AA117">
        <v>0</v>
      </c>
      <c r="AB117">
        <v>0</v>
      </c>
      <c r="AC117">
        <v>0</v>
      </c>
      <c r="AD117">
        <v>0</v>
      </c>
      <c r="AE117">
        <v>0</v>
      </c>
      <c r="AF117">
        <v>0</v>
      </c>
      <c r="AG117">
        <v>0</v>
      </c>
      <c r="AH117">
        <v>0</v>
      </c>
      <c r="AI117">
        <v>0</v>
      </c>
      <c r="AL117" s="11">
        <f t="shared" si="6"/>
        <v>0</v>
      </c>
      <c r="AM117">
        <f t="shared" si="7"/>
        <v>0</v>
      </c>
      <c r="AN117">
        <f t="shared" si="8"/>
        <v>0</v>
      </c>
      <c r="AP117">
        <f>VLOOKUP($B117,Kraftvärmeprod!$B$1:$BX$550,MATCH(AP$1,Kraftvärmeprod!$B$1:$BX$1,0),FALSE)</f>
        <v>0</v>
      </c>
      <c r="AQ117">
        <f>VLOOKUP($B117,Kraftvärmeprod!$B$1:$BX$550,MATCH(AQ$1,Kraftvärmeprod!$B$1:$BX$1,0),FALSE)</f>
        <v>0</v>
      </c>
      <c r="AR117">
        <f>VLOOKUP($B117,Kraftvärmeprod!$B$1:$BX$550,MATCH("Summa tillförd energi exklusive rökgaskondensering",Kraftvärmeprod!$B$1:$BX$1,0),FALSE)</f>
        <v>0</v>
      </c>
      <c r="AT117" s="239" t="str">
        <f t="shared" si="9"/>
        <v/>
      </c>
      <c r="AV117">
        <f t="shared" si="10"/>
        <v>0</v>
      </c>
      <c r="AX117" t="str">
        <f>VLOOKUP(B117,Totalt!$B$1:$BZ$554,MATCH(AX$1,Totalt!$B$1:$BZ$1,0),FALSE)</f>
        <v>Nej</v>
      </c>
      <c r="BA117" s="239" t="str">
        <f t="shared" si="11"/>
        <v/>
      </c>
    </row>
    <row r="118" spans="1:53" x14ac:dyDescent="0.25">
      <c r="A118" s="2" t="s">
        <v>190</v>
      </c>
      <c r="B118" s="2" t="s">
        <v>192</v>
      </c>
      <c r="J118">
        <v>0</v>
      </c>
      <c r="K118">
        <v>0</v>
      </c>
      <c r="L118">
        <v>0</v>
      </c>
      <c r="M118">
        <v>0</v>
      </c>
      <c r="N118">
        <v>226.42599999999999</v>
      </c>
      <c r="O118">
        <v>0</v>
      </c>
      <c r="P118">
        <v>95.096000000000004</v>
      </c>
      <c r="Q118">
        <v>29.393000000000001</v>
      </c>
      <c r="R118">
        <v>20.748000000000001</v>
      </c>
      <c r="S118">
        <v>0</v>
      </c>
      <c r="T118">
        <v>0</v>
      </c>
      <c r="U118">
        <v>27.664000000000001</v>
      </c>
      <c r="V118" t="s">
        <v>313</v>
      </c>
      <c r="W118">
        <v>0</v>
      </c>
      <c r="X118">
        <v>0</v>
      </c>
      <c r="Y118">
        <v>0</v>
      </c>
      <c r="Z118">
        <v>0</v>
      </c>
      <c r="AA118">
        <v>0</v>
      </c>
      <c r="AB118">
        <v>0.64600000000000002</v>
      </c>
      <c r="AC118">
        <v>0</v>
      </c>
      <c r="AD118">
        <v>0</v>
      </c>
      <c r="AE118">
        <v>0</v>
      </c>
      <c r="AF118">
        <v>8.7710000000000008</v>
      </c>
      <c r="AG118">
        <v>0</v>
      </c>
      <c r="AH118">
        <v>55.34</v>
      </c>
      <c r="AI118">
        <v>9.843</v>
      </c>
      <c r="AL118" s="11">
        <f t="shared" si="6"/>
        <v>473.92699999999996</v>
      </c>
      <c r="AM118">
        <f t="shared" si="7"/>
        <v>464.08399999999995</v>
      </c>
      <c r="AN118">
        <f t="shared" si="8"/>
        <v>408.74399999999991</v>
      </c>
      <c r="AP118">
        <f>VLOOKUP($B118,Kraftvärmeprod!$B$1:$BX$550,MATCH(AP$1,Kraftvärmeprod!$B$1:$BX$1,0),FALSE)</f>
        <v>461.38099999999997</v>
      </c>
      <c r="AQ118">
        <f>VLOOKUP($B118,Kraftvärmeprod!$B$1:$BX$550,MATCH(AQ$1,Kraftvärmeprod!$B$1:$BX$1,0),FALSE)</f>
        <v>240.46600000000001</v>
      </c>
      <c r="AR118">
        <f>VLOOKUP($B118,Kraftvärmeprod!$B$1:$BX$550,MATCH("Summa tillförd energi exklusive rökgaskondensering",Kraftvärmeprod!$B$1:$BX$1,0),FALSE)</f>
        <v>789.12099999999998</v>
      </c>
      <c r="AT118" s="239">
        <f t="shared" si="9"/>
        <v>0.51797379616053807</v>
      </c>
      <c r="AV118">
        <f t="shared" si="10"/>
        <v>173.547</v>
      </c>
      <c r="AX118" t="str">
        <f>VLOOKUP(B118,Totalt!$B$1:$BZ$554,MATCH(AX$1,Totalt!$B$1:$BZ$1,0),FALSE)</f>
        <v>Ja</v>
      </c>
      <c r="BA118" s="239">
        <f t="shared" si="11"/>
        <v>1.1022344219959055</v>
      </c>
    </row>
    <row r="119" spans="1:53" x14ac:dyDescent="0.25">
      <c r="A119" s="2" t="s">
        <v>190</v>
      </c>
      <c r="B119" s="2" t="s">
        <v>193</v>
      </c>
      <c r="J119">
        <v>0</v>
      </c>
      <c r="K119">
        <v>0</v>
      </c>
      <c r="L119">
        <v>0</v>
      </c>
      <c r="M119">
        <v>0</v>
      </c>
      <c r="N119">
        <v>0</v>
      </c>
      <c r="O119">
        <v>0</v>
      </c>
      <c r="P119">
        <v>69.223699999999994</v>
      </c>
      <c r="Q119">
        <v>21.396799999999999</v>
      </c>
      <c r="R119">
        <v>15.103</v>
      </c>
      <c r="S119">
        <v>0</v>
      </c>
      <c r="T119">
        <v>0</v>
      </c>
      <c r="U119">
        <v>20.138000000000002</v>
      </c>
      <c r="V119" t="s">
        <v>313</v>
      </c>
      <c r="W119">
        <v>0</v>
      </c>
      <c r="X119">
        <v>0</v>
      </c>
      <c r="Y119">
        <v>0</v>
      </c>
      <c r="Z119">
        <v>0</v>
      </c>
      <c r="AA119">
        <v>0</v>
      </c>
      <c r="AB119">
        <v>0.46966400000000003</v>
      </c>
      <c r="AC119">
        <v>0</v>
      </c>
      <c r="AD119">
        <v>0</v>
      </c>
      <c r="AE119">
        <v>0</v>
      </c>
      <c r="AF119">
        <v>0</v>
      </c>
      <c r="AG119">
        <v>0</v>
      </c>
      <c r="AH119">
        <v>40.283999999999999</v>
      </c>
      <c r="AI119">
        <v>5.0965800000000003</v>
      </c>
      <c r="AL119" s="11">
        <f t="shared" si="6"/>
        <v>171.71174399999998</v>
      </c>
      <c r="AM119">
        <f t="shared" si="7"/>
        <v>166.61516399999999</v>
      </c>
      <c r="AN119">
        <f t="shared" si="8"/>
        <v>126.331164</v>
      </c>
      <c r="AP119">
        <f>VLOOKUP($B119,Kraftvärmeprod!$B$1:$BX$550,MATCH(AP$1,Kraftvärmeprod!$B$1:$BX$1,0),FALSE)</f>
        <v>136.97200000000001</v>
      </c>
      <c r="AQ119">
        <f>VLOOKUP($B119,Kraftvärmeprod!$B$1:$BX$550,MATCH(AQ$1,Kraftvärmeprod!$B$1:$BX$1,0),FALSE)</f>
        <v>18.792000000000002</v>
      </c>
      <c r="AR119">
        <f>VLOOKUP($B119,Kraftvärmeprod!$B$1:$BX$550,MATCH("Summa tillförd energi exklusive rökgaskondensering",Kraftvärmeprod!$B$1:$BX$1,0),FALSE)</f>
        <v>171.46209999999999</v>
      </c>
      <c r="AT119" s="239">
        <f t="shared" si="9"/>
        <v>0.73678768660829419</v>
      </c>
      <c r="AV119">
        <f t="shared" si="10"/>
        <v>126.33116399999999</v>
      </c>
      <c r="AX119" t="str">
        <f>VLOOKUP(B119,Totalt!$B$1:$BZ$554,MATCH(AX$1,Totalt!$B$1:$BZ$1,0),FALSE)</f>
        <v>Ja</v>
      </c>
      <c r="BA119" s="239">
        <f t="shared" si="11"/>
        <v>1.0421848221027064</v>
      </c>
    </row>
    <row r="120" spans="1:53" x14ac:dyDescent="0.25">
      <c r="A120" s="2" t="s">
        <v>190</v>
      </c>
      <c r="B120" s="2" t="s">
        <v>190</v>
      </c>
      <c r="J120">
        <v>0</v>
      </c>
      <c r="K120">
        <v>0</v>
      </c>
      <c r="L120">
        <v>0</v>
      </c>
      <c r="M120">
        <v>0</v>
      </c>
      <c r="N120">
        <v>0</v>
      </c>
      <c r="O120">
        <v>0</v>
      </c>
      <c r="P120">
        <v>0</v>
      </c>
      <c r="Q120">
        <v>0</v>
      </c>
      <c r="R120">
        <v>0</v>
      </c>
      <c r="S120">
        <v>0</v>
      </c>
      <c r="T120">
        <v>0</v>
      </c>
      <c r="U120">
        <v>0</v>
      </c>
      <c r="V120" t="s">
        <v>313</v>
      </c>
      <c r="W120">
        <v>0</v>
      </c>
      <c r="X120">
        <v>0</v>
      </c>
      <c r="Y120">
        <v>0</v>
      </c>
      <c r="Z120">
        <v>0</v>
      </c>
      <c r="AA120">
        <v>0</v>
      </c>
      <c r="AB120">
        <v>0</v>
      </c>
      <c r="AC120">
        <v>0</v>
      </c>
      <c r="AD120">
        <v>0</v>
      </c>
      <c r="AE120">
        <v>0</v>
      </c>
      <c r="AF120">
        <v>0</v>
      </c>
      <c r="AG120">
        <v>0</v>
      </c>
      <c r="AH120">
        <v>0</v>
      </c>
      <c r="AI120">
        <v>0</v>
      </c>
      <c r="AL120" s="11">
        <f t="shared" si="6"/>
        <v>0</v>
      </c>
      <c r="AM120">
        <f t="shared" si="7"/>
        <v>0</v>
      </c>
      <c r="AN120">
        <f t="shared" si="8"/>
        <v>0</v>
      </c>
      <c r="AP120">
        <f>VLOOKUP($B120,Kraftvärmeprod!$B$1:$BX$550,MATCH(AP$1,Kraftvärmeprod!$B$1:$BX$1,0),FALSE)</f>
        <v>0</v>
      </c>
      <c r="AQ120">
        <f>VLOOKUP($B120,Kraftvärmeprod!$B$1:$BX$550,MATCH(AQ$1,Kraftvärmeprod!$B$1:$BX$1,0),FALSE)</f>
        <v>0</v>
      </c>
      <c r="AR120">
        <f>VLOOKUP($B120,Kraftvärmeprod!$B$1:$BX$550,MATCH("Summa tillförd energi exklusive rökgaskondensering",Kraftvärmeprod!$B$1:$BX$1,0),FALSE)</f>
        <v>0</v>
      </c>
      <c r="AT120" s="239" t="str">
        <f t="shared" si="9"/>
        <v/>
      </c>
      <c r="AV120">
        <f t="shared" si="10"/>
        <v>0</v>
      </c>
      <c r="AX120" t="str">
        <f>VLOOKUP(B120,Totalt!$B$1:$BZ$554,MATCH(AX$1,Totalt!$B$1:$BZ$1,0),FALSE)</f>
        <v>Nej</v>
      </c>
      <c r="BA120" s="239" t="str">
        <f t="shared" si="11"/>
        <v/>
      </c>
    </row>
    <row r="121" spans="1:53" x14ac:dyDescent="0.25">
      <c r="A121" s="2" t="s">
        <v>190</v>
      </c>
      <c r="B121" s="2" t="s">
        <v>194</v>
      </c>
      <c r="J121">
        <v>0</v>
      </c>
      <c r="K121">
        <v>0</v>
      </c>
      <c r="L121">
        <v>0</v>
      </c>
      <c r="M121">
        <v>0</v>
      </c>
      <c r="N121">
        <v>0</v>
      </c>
      <c r="O121">
        <v>0</v>
      </c>
      <c r="P121">
        <v>0</v>
      </c>
      <c r="Q121">
        <v>0</v>
      </c>
      <c r="R121">
        <v>0</v>
      </c>
      <c r="S121">
        <v>0</v>
      </c>
      <c r="T121">
        <v>0</v>
      </c>
      <c r="U121">
        <v>0</v>
      </c>
      <c r="V121" t="s">
        <v>313</v>
      </c>
      <c r="W121">
        <v>0</v>
      </c>
      <c r="X121">
        <v>0</v>
      </c>
      <c r="Y121">
        <v>0</v>
      </c>
      <c r="Z121">
        <v>0</v>
      </c>
      <c r="AA121">
        <v>0</v>
      </c>
      <c r="AB121">
        <v>0</v>
      </c>
      <c r="AC121">
        <v>0</v>
      </c>
      <c r="AD121">
        <v>0</v>
      </c>
      <c r="AE121">
        <v>0</v>
      </c>
      <c r="AF121">
        <v>0</v>
      </c>
      <c r="AG121">
        <v>0</v>
      </c>
      <c r="AH121">
        <v>0</v>
      </c>
      <c r="AI121">
        <v>0</v>
      </c>
      <c r="AL121" s="11">
        <f t="shared" si="6"/>
        <v>0</v>
      </c>
      <c r="AM121">
        <f t="shared" si="7"/>
        <v>0</v>
      </c>
      <c r="AN121">
        <f t="shared" si="8"/>
        <v>0</v>
      </c>
      <c r="AP121">
        <f>VLOOKUP($B121,Kraftvärmeprod!$B$1:$BX$550,MATCH(AP$1,Kraftvärmeprod!$B$1:$BX$1,0),FALSE)</f>
        <v>0</v>
      </c>
      <c r="AQ121">
        <f>VLOOKUP($B121,Kraftvärmeprod!$B$1:$BX$550,MATCH(AQ$1,Kraftvärmeprod!$B$1:$BX$1,0),FALSE)</f>
        <v>0</v>
      </c>
      <c r="AR121">
        <f>VLOOKUP($B121,Kraftvärmeprod!$B$1:$BX$550,MATCH("Summa tillförd energi exklusive rökgaskondensering",Kraftvärmeprod!$B$1:$BX$1,0),FALSE)</f>
        <v>0</v>
      </c>
      <c r="AT121" s="239" t="str">
        <f t="shared" si="9"/>
        <v/>
      </c>
      <c r="AV121">
        <f t="shared" si="10"/>
        <v>0</v>
      </c>
      <c r="AX121" t="str">
        <f>VLOOKUP(B121,Totalt!$B$1:$BZ$554,MATCH(AX$1,Totalt!$B$1:$BZ$1,0),FALSE)</f>
        <v>Nej</v>
      </c>
      <c r="BA121" s="239" t="str">
        <f t="shared" si="11"/>
        <v/>
      </c>
    </row>
    <row r="122" spans="1:53" x14ac:dyDescent="0.25">
      <c r="A122" s="2" t="s">
        <v>190</v>
      </c>
      <c r="B122" s="2" t="s">
        <v>195</v>
      </c>
      <c r="J122">
        <v>0</v>
      </c>
      <c r="K122">
        <v>0</v>
      </c>
      <c r="L122">
        <v>0</v>
      </c>
      <c r="M122">
        <v>0</v>
      </c>
      <c r="N122">
        <v>0</v>
      </c>
      <c r="O122">
        <v>0</v>
      </c>
      <c r="P122">
        <v>0</v>
      </c>
      <c r="Q122">
        <v>0</v>
      </c>
      <c r="R122">
        <v>0</v>
      </c>
      <c r="S122">
        <v>0</v>
      </c>
      <c r="T122">
        <v>0</v>
      </c>
      <c r="U122">
        <v>0</v>
      </c>
      <c r="V122" t="s">
        <v>313</v>
      </c>
      <c r="W122">
        <v>0</v>
      </c>
      <c r="X122">
        <v>0</v>
      </c>
      <c r="Y122">
        <v>0</v>
      </c>
      <c r="Z122">
        <v>0</v>
      </c>
      <c r="AA122">
        <v>0</v>
      </c>
      <c r="AB122">
        <v>0</v>
      </c>
      <c r="AC122">
        <v>0</v>
      </c>
      <c r="AD122">
        <v>0</v>
      </c>
      <c r="AE122">
        <v>0</v>
      </c>
      <c r="AF122">
        <v>0</v>
      </c>
      <c r="AG122">
        <v>0</v>
      </c>
      <c r="AH122">
        <v>0</v>
      </c>
      <c r="AI122">
        <v>0</v>
      </c>
      <c r="AL122" s="11">
        <f t="shared" si="6"/>
        <v>0</v>
      </c>
      <c r="AM122">
        <f t="shared" si="7"/>
        <v>0</v>
      </c>
      <c r="AN122">
        <f t="shared" si="8"/>
        <v>0</v>
      </c>
      <c r="AP122">
        <f>VLOOKUP($B122,Kraftvärmeprod!$B$1:$BX$550,MATCH(AP$1,Kraftvärmeprod!$B$1:$BX$1,0),FALSE)</f>
        <v>0</v>
      </c>
      <c r="AQ122">
        <f>VLOOKUP($B122,Kraftvärmeprod!$B$1:$BX$550,MATCH(AQ$1,Kraftvärmeprod!$B$1:$BX$1,0),FALSE)</f>
        <v>0</v>
      </c>
      <c r="AR122">
        <f>VLOOKUP($B122,Kraftvärmeprod!$B$1:$BX$550,MATCH("Summa tillförd energi exklusive rökgaskondensering",Kraftvärmeprod!$B$1:$BX$1,0),FALSE)</f>
        <v>0</v>
      </c>
      <c r="AT122" s="239" t="str">
        <f t="shared" si="9"/>
        <v/>
      </c>
      <c r="AV122">
        <f t="shared" si="10"/>
        <v>0</v>
      </c>
      <c r="AX122" t="str">
        <f>VLOOKUP(B122,Totalt!$B$1:$BZ$554,MATCH(AX$1,Totalt!$B$1:$BZ$1,0),FALSE)</f>
        <v>Nej</v>
      </c>
      <c r="BA122" s="239" t="str">
        <f t="shared" si="11"/>
        <v/>
      </c>
    </row>
    <row r="123" spans="1:53" x14ac:dyDescent="0.25">
      <c r="A123" s="2" t="s">
        <v>190</v>
      </c>
      <c r="B123" s="2" t="s">
        <v>196</v>
      </c>
      <c r="J123">
        <v>0</v>
      </c>
      <c r="K123">
        <v>0</v>
      </c>
      <c r="L123">
        <v>0</v>
      </c>
      <c r="M123">
        <v>0</v>
      </c>
      <c r="N123">
        <v>0</v>
      </c>
      <c r="O123">
        <v>0</v>
      </c>
      <c r="P123">
        <v>0</v>
      </c>
      <c r="Q123">
        <v>0</v>
      </c>
      <c r="R123">
        <v>0</v>
      </c>
      <c r="S123">
        <v>0</v>
      </c>
      <c r="T123">
        <v>0</v>
      </c>
      <c r="U123">
        <v>0</v>
      </c>
      <c r="V123" t="s">
        <v>313</v>
      </c>
      <c r="W123">
        <v>0</v>
      </c>
      <c r="X123">
        <v>0</v>
      </c>
      <c r="Y123">
        <v>0</v>
      </c>
      <c r="Z123">
        <v>0</v>
      </c>
      <c r="AA123">
        <v>0</v>
      </c>
      <c r="AB123">
        <v>0</v>
      </c>
      <c r="AC123">
        <v>0</v>
      </c>
      <c r="AD123">
        <v>0</v>
      </c>
      <c r="AE123">
        <v>0</v>
      </c>
      <c r="AF123">
        <v>0</v>
      </c>
      <c r="AG123">
        <v>0</v>
      </c>
      <c r="AH123">
        <v>0</v>
      </c>
      <c r="AI123">
        <v>0</v>
      </c>
      <c r="AL123" s="11">
        <f t="shared" si="6"/>
        <v>0</v>
      </c>
      <c r="AM123">
        <f t="shared" si="7"/>
        <v>0</v>
      </c>
      <c r="AN123">
        <f t="shared" si="8"/>
        <v>0</v>
      </c>
      <c r="AP123">
        <f>VLOOKUP($B123,Kraftvärmeprod!$B$1:$BX$550,MATCH(AP$1,Kraftvärmeprod!$B$1:$BX$1,0),FALSE)</f>
        <v>0</v>
      </c>
      <c r="AQ123">
        <f>VLOOKUP($B123,Kraftvärmeprod!$B$1:$BX$550,MATCH(AQ$1,Kraftvärmeprod!$B$1:$BX$1,0),FALSE)</f>
        <v>0</v>
      </c>
      <c r="AR123">
        <f>VLOOKUP($B123,Kraftvärmeprod!$B$1:$BX$550,MATCH("Summa tillförd energi exklusive rökgaskondensering",Kraftvärmeprod!$B$1:$BX$1,0),FALSE)</f>
        <v>0</v>
      </c>
      <c r="AT123" s="239" t="str">
        <f t="shared" si="9"/>
        <v/>
      </c>
      <c r="AV123">
        <f t="shared" si="10"/>
        <v>0</v>
      </c>
      <c r="AX123" t="str">
        <f>VLOOKUP(B123,Totalt!$B$1:$BZ$554,MATCH(AX$1,Totalt!$B$1:$BZ$1,0),FALSE)</f>
        <v>Nej</v>
      </c>
      <c r="BA123" s="239" t="str">
        <f t="shared" si="11"/>
        <v/>
      </c>
    </row>
    <row r="124" spans="1:53" x14ac:dyDescent="0.25">
      <c r="A124" s="2" t="s">
        <v>197</v>
      </c>
      <c r="B124" s="2" t="s">
        <v>198</v>
      </c>
      <c r="J124">
        <v>0</v>
      </c>
      <c r="K124">
        <v>0</v>
      </c>
      <c r="L124">
        <v>0</v>
      </c>
      <c r="M124">
        <v>0</v>
      </c>
      <c r="N124">
        <v>0</v>
      </c>
      <c r="O124">
        <v>0</v>
      </c>
      <c r="P124">
        <v>0</v>
      </c>
      <c r="Q124">
        <v>0</v>
      </c>
      <c r="R124">
        <v>0</v>
      </c>
      <c r="S124">
        <v>0</v>
      </c>
      <c r="T124">
        <v>0</v>
      </c>
      <c r="U124">
        <v>0</v>
      </c>
      <c r="V124" t="s">
        <v>313</v>
      </c>
      <c r="W124">
        <v>0</v>
      </c>
      <c r="X124">
        <v>0</v>
      </c>
      <c r="Y124">
        <v>0</v>
      </c>
      <c r="Z124">
        <v>0</v>
      </c>
      <c r="AA124">
        <v>0</v>
      </c>
      <c r="AB124">
        <v>0</v>
      </c>
      <c r="AC124">
        <v>0</v>
      </c>
      <c r="AD124">
        <v>0</v>
      </c>
      <c r="AE124">
        <v>0</v>
      </c>
      <c r="AF124">
        <v>0</v>
      </c>
      <c r="AG124">
        <v>0</v>
      </c>
      <c r="AH124">
        <v>0</v>
      </c>
      <c r="AI124">
        <v>0</v>
      </c>
      <c r="AL124" s="11">
        <f t="shared" si="6"/>
        <v>0</v>
      </c>
      <c r="AM124">
        <f t="shared" si="7"/>
        <v>0</v>
      </c>
      <c r="AN124">
        <f t="shared" si="8"/>
        <v>0</v>
      </c>
      <c r="AP124">
        <f>VLOOKUP($B124,Kraftvärmeprod!$B$1:$BX$550,MATCH(AP$1,Kraftvärmeprod!$B$1:$BX$1,0),FALSE)</f>
        <v>0</v>
      </c>
      <c r="AQ124">
        <f>VLOOKUP($B124,Kraftvärmeprod!$B$1:$BX$550,MATCH(AQ$1,Kraftvärmeprod!$B$1:$BX$1,0),FALSE)</f>
        <v>0</v>
      </c>
      <c r="AR124">
        <f>VLOOKUP($B124,Kraftvärmeprod!$B$1:$BX$550,MATCH("Summa tillförd energi exklusive rökgaskondensering",Kraftvärmeprod!$B$1:$BX$1,0),FALSE)</f>
        <v>0</v>
      </c>
      <c r="AT124" s="239" t="str">
        <f t="shared" si="9"/>
        <v/>
      </c>
      <c r="AV124">
        <f t="shared" si="10"/>
        <v>0</v>
      </c>
      <c r="AX124" t="str">
        <f>VLOOKUP(B124,Totalt!$B$1:$BZ$554,MATCH(AX$1,Totalt!$B$1:$BZ$1,0),FALSE)</f>
        <v>Ja</v>
      </c>
      <c r="BA124" s="239" t="str">
        <f t="shared" si="11"/>
        <v/>
      </c>
    </row>
    <row r="125" spans="1:53" x14ac:dyDescent="0.25">
      <c r="A125" s="2" t="s">
        <v>197</v>
      </c>
      <c r="B125" s="2" t="s">
        <v>199</v>
      </c>
      <c r="J125">
        <v>0</v>
      </c>
      <c r="K125">
        <v>0</v>
      </c>
      <c r="L125">
        <v>0</v>
      </c>
      <c r="M125">
        <v>0</v>
      </c>
      <c r="N125">
        <v>0</v>
      </c>
      <c r="O125">
        <v>0</v>
      </c>
      <c r="P125">
        <v>0</v>
      </c>
      <c r="Q125">
        <v>0</v>
      </c>
      <c r="R125">
        <v>0</v>
      </c>
      <c r="S125">
        <v>0</v>
      </c>
      <c r="T125">
        <v>0</v>
      </c>
      <c r="U125">
        <v>0</v>
      </c>
      <c r="V125" t="s">
        <v>313</v>
      </c>
      <c r="W125">
        <v>0</v>
      </c>
      <c r="X125">
        <v>0</v>
      </c>
      <c r="Y125">
        <v>0</v>
      </c>
      <c r="Z125">
        <v>0</v>
      </c>
      <c r="AA125">
        <v>0</v>
      </c>
      <c r="AB125">
        <v>0</v>
      </c>
      <c r="AC125">
        <v>0</v>
      </c>
      <c r="AD125">
        <v>0</v>
      </c>
      <c r="AE125">
        <v>0</v>
      </c>
      <c r="AF125">
        <v>0</v>
      </c>
      <c r="AG125">
        <v>0</v>
      </c>
      <c r="AH125">
        <v>0</v>
      </c>
      <c r="AI125">
        <v>0</v>
      </c>
      <c r="AL125" s="11">
        <f t="shared" si="6"/>
        <v>0</v>
      </c>
      <c r="AM125">
        <f t="shared" si="7"/>
        <v>0</v>
      </c>
      <c r="AN125">
        <f t="shared" si="8"/>
        <v>0</v>
      </c>
      <c r="AP125">
        <f>VLOOKUP($B125,Kraftvärmeprod!$B$1:$BX$550,MATCH(AP$1,Kraftvärmeprod!$B$1:$BX$1,0),FALSE)</f>
        <v>0</v>
      </c>
      <c r="AQ125">
        <f>VLOOKUP($B125,Kraftvärmeprod!$B$1:$BX$550,MATCH(AQ$1,Kraftvärmeprod!$B$1:$BX$1,0),FALSE)</f>
        <v>0</v>
      </c>
      <c r="AR125">
        <f>VLOOKUP($B125,Kraftvärmeprod!$B$1:$BX$550,MATCH("Summa tillförd energi exklusive rökgaskondensering",Kraftvärmeprod!$B$1:$BX$1,0),FALSE)</f>
        <v>0</v>
      </c>
      <c r="AT125" s="239" t="str">
        <f t="shared" si="9"/>
        <v/>
      </c>
      <c r="AV125">
        <f t="shared" si="10"/>
        <v>0</v>
      </c>
      <c r="AX125" t="str">
        <f>VLOOKUP(B125,Totalt!$B$1:$BZ$554,MATCH(AX$1,Totalt!$B$1:$BZ$1,0),FALSE)</f>
        <v>Ja</v>
      </c>
      <c r="BA125" s="239" t="str">
        <f t="shared" si="11"/>
        <v/>
      </c>
    </row>
    <row r="126" spans="1:53" x14ac:dyDescent="0.25">
      <c r="A126" s="2" t="s">
        <v>200</v>
      </c>
      <c r="B126" s="2" t="s">
        <v>201</v>
      </c>
      <c r="J126">
        <v>0</v>
      </c>
      <c r="K126">
        <v>0</v>
      </c>
      <c r="L126">
        <v>0</v>
      </c>
      <c r="M126">
        <v>0</v>
      </c>
      <c r="N126">
        <v>0</v>
      </c>
      <c r="O126">
        <v>0</v>
      </c>
      <c r="P126">
        <v>0</v>
      </c>
      <c r="Q126">
        <v>0</v>
      </c>
      <c r="R126">
        <v>0</v>
      </c>
      <c r="S126">
        <v>0</v>
      </c>
      <c r="T126">
        <v>0</v>
      </c>
      <c r="U126">
        <v>0</v>
      </c>
      <c r="V126" t="s">
        <v>313</v>
      </c>
      <c r="W126">
        <v>0</v>
      </c>
      <c r="X126">
        <v>0</v>
      </c>
      <c r="Y126">
        <v>0</v>
      </c>
      <c r="Z126">
        <v>0</v>
      </c>
      <c r="AA126">
        <v>0</v>
      </c>
      <c r="AB126">
        <v>0</v>
      </c>
      <c r="AC126">
        <v>0</v>
      </c>
      <c r="AD126">
        <v>0</v>
      </c>
      <c r="AE126">
        <v>0</v>
      </c>
      <c r="AF126">
        <v>0</v>
      </c>
      <c r="AG126">
        <v>0</v>
      </c>
      <c r="AH126">
        <v>0</v>
      </c>
      <c r="AI126">
        <v>0</v>
      </c>
      <c r="AL126" s="11">
        <f t="shared" si="6"/>
        <v>0</v>
      </c>
      <c r="AM126">
        <f t="shared" si="7"/>
        <v>0</v>
      </c>
      <c r="AN126">
        <f t="shared" si="8"/>
        <v>0</v>
      </c>
      <c r="AP126">
        <f>VLOOKUP($B126,Kraftvärmeprod!$B$1:$BX$550,MATCH(AP$1,Kraftvärmeprod!$B$1:$BX$1,0),FALSE)</f>
        <v>0</v>
      </c>
      <c r="AQ126">
        <f>VLOOKUP($B126,Kraftvärmeprod!$B$1:$BX$550,MATCH(AQ$1,Kraftvärmeprod!$B$1:$BX$1,0),FALSE)</f>
        <v>0</v>
      </c>
      <c r="AR126">
        <f>VLOOKUP($B126,Kraftvärmeprod!$B$1:$BX$550,MATCH("Summa tillförd energi exklusive rökgaskondensering",Kraftvärmeprod!$B$1:$BX$1,0),FALSE)</f>
        <v>0</v>
      </c>
      <c r="AT126" s="239" t="str">
        <f t="shared" si="9"/>
        <v/>
      </c>
      <c r="AV126">
        <f t="shared" si="10"/>
        <v>0</v>
      </c>
      <c r="AX126" t="str">
        <f>VLOOKUP(B126,Totalt!$B$1:$BZ$554,MATCH(AX$1,Totalt!$B$1:$BZ$1,0),FALSE)</f>
        <v>Ja</v>
      </c>
      <c r="BA126" s="239" t="str">
        <f t="shared" si="11"/>
        <v/>
      </c>
    </row>
    <row r="127" spans="1:53" x14ac:dyDescent="0.25">
      <c r="A127" s="2" t="s">
        <v>202</v>
      </c>
      <c r="B127" s="2" t="s">
        <v>203</v>
      </c>
      <c r="J127">
        <v>0</v>
      </c>
      <c r="K127">
        <v>0</v>
      </c>
      <c r="L127">
        <v>0</v>
      </c>
      <c r="M127">
        <v>0</v>
      </c>
      <c r="N127">
        <v>0</v>
      </c>
      <c r="O127">
        <v>0</v>
      </c>
      <c r="P127">
        <v>0</v>
      </c>
      <c r="Q127">
        <v>0</v>
      </c>
      <c r="R127">
        <v>0</v>
      </c>
      <c r="S127">
        <v>0</v>
      </c>
      <c r="T127">
        <v>0</v>
      </c>
      <c r="U127">
        <v>0</v>
      </c>
      <c r="V127" t="s">
        <v>313</v>
      </c>
      <c r="W127">
        <v>0</v>
      </c>
      <c r="X127">
        <v>0</v>
      </c>
      <c r="Y127">
        <v>0</v>
      </c>
      <c r="Z127">
        <v>0</v>
      </c>
      <c r="AA127">
        <v>0</v>
      </c>
      <c r="AB127">
        <v>0</v>
      </c>
      <c r="AC127">
        <v>0</v>
      </c>
      <c r="AD127">
        <v>0</v>
      </c>
      <c r="AE127">
        <v>0</v>
      </c>
      <c r="AF127">
        <v>0</v>
      </c>
      <c r="AG127">
        <v>0</v>
      </c>
      <c r="AH127">
        <v>0</v>
      </c>
      <c r="AI127">
        <v>0</v>
      </c>
      <c r="AL127" s="11">
        <f t="shared" si="6"/>
        <v>0</v>
      </c>
      <c r="AM127">
        <f t="shared" si="7"/>
        <v>0</v>
      </c>
      <c r="AN127">
        <f t="shared" si="8"/>
        <v>0</v>
      </c>
      <c r="AP127">
        <f>VLOOKUP($B127,Kraftvärmeprod!$B$1:$BX$550,MATCH(AP$1,Kraftvärmeprod!$B$1:$BX$1,0),FALSE)</f>
        <v>0</v>
      </c>
      <c r="AQ127">
        <f>VLOOKUP($B127,Kraftvärmeprod!$B$1:$BX$550,MATCH(AQ$1,Kraftvärmeprod!$B$1:$BX$1,0),FALSE)</f>
        <v>0</v>
      </c>
      <c r="AR127">
        <f>VLOOKUP($B127,Kraftvärmeprod!$B$1:$BX$550,MATCH("Summa tillförd energi exklusive rökgaskondensering",Kraftvärmeprod!$B$1:$BX$1,0),FALSE)</f>
        <v>0</v>
      </c>
      <c r="AT127" s="239" t="str">
        <f t="shared" si="9"/>
        <v/>
      </c>
      <c r="AV127">
        <f t="shared" si="10"/>
        <v>0</v>
      </c>
      <c r="AX127" t="str">
        <f>VLOOKUP(B127,Totalt!$B$1:$BZ$554,MATCH(AX$1,Totalt!$B$1:$BZ$1,0),FALSE)</f>
        <v>Ja</v>
      </c>
      <c r="BA127" s="239" t="str">
        <f t="shared" si="11"/>
        <v/>
      </c>
    </row>
    <row r="128" spans="1:53" x14ac:dyDescent="0.25">
      <c r="A128" s="2" t="s">
        <v>202</v>
      </c>
      <c r="B128" s="2" t="s">
        <v>204</v>
      </c>
      <c r="J128">
        <v>0</v>
      </c>
      <c r="K128">
        <v>0</v>
      </c>
      <c r="L128">
        <v>0</v>
      </c>
      <c r="M128">
        <v>0</v>
      </c>
      <c r="N128">
        <v>0</v>
      </c>
      <c r="O128">
        <v>0</v>
      </c>
      <c r="P128">
        <v>0</v>
      </c>
      <c r="Q128">
        <v>0</v>
      </c>
      <c r="R128">
        <v>0</v>
      </c>
      <c r="S128">
        <v>0</v>
      </c>
      <c r="T128">
        <v>0</v>
      </c>
      <c r="U128">
        <v>0</v>
      </c>
      <c r="V128" t="s">
        <v>313</v>
      </c>
      <c r="W128">
        <v>0</v>
      </c>
      <c r="X128">
        <v>0</v>
      </c>
      <c r="Y128">
        <v>0</v>
      </c>
      <c r="Z128">
        <v>0</v>
      </c>
      <c r="AA128">
        <v>0</v>
      </c>
      <c r="AB128">
        <v>0</v>
      </c>
      <c r="AC128">
        <v>0</v>
      </c>
      <c r="AD128">
        <v>0</v>
      </c>
      <c r="AE128">
        <v>0</v>
      </c>
      <c r="AF128">
        <v>0</v>
      </c>
      <c r="AG128">
        <v>0</v>
      </c>
      <c r="AH128">
        <v>0</v>
      </c>
      <c r="AI128">
        <v>0</v>
      </c>
      <c r="AL128" s="11">
        <f t="shared" si="6"/>
        <v>0</v>
      </c>
      <c r="AM128">
        <f t="shared" si="7"/>
        <v>0</v>
      </c>
      <c r="AN128">
        <f t="shared" si="8"/>
        <v>0</v>
      </c>
      <c r="AP128">
        <f>VLOOKUP($B128,Kraftvärmeprod!$B$1:$BX$550,MATCH(AP$1,Kraftvärmeprod!$B$1:$BX$1,0),FALSE)</f>
        <v>0</v>
      </c>
      <c r="AQ128">
        <f>VLOOKUP($B128,Kraftvärmeprod!$B$1:$BX$550,MATCH(AQ$1,Kraftvärmeprod!$B$1:$BX$1,0),FALSE)</f>
        <v>0</v>
      </c>
      <c r="AR128">
        <f>VLOOKUP($B128,Kraftvärmeprod!$B$1:$BX$550,MATCH("Summa tillförd energi exklusive rökgaskondensering",Kraftvärmeprod!$B$1:$BX$1,0),FALSE)</f>
        <v>0</v>
      </c>
      <c r="AT128" s="239" t="str">
        <f t="shared" si="9"/>
        <v/>
      </c>
      <c r="AV128">
        <f t="shared" si="10"/>
        <v>0</v>
      </c>
      <c r="AX128" t="str">
        <f>VLOOKUP(B128,Totalt!$B$1:$BZ$554,MATCH(AX$1,Totalt!$B$1:$BZ$1,0),FALSE)</f>
        <v>Ja</v>
      </c>
      <c r="BA128" s="239" t="str">
        <f t="shared" si="11"/>
        <v/>
      </c>
    </row>
    <row r="129" spans="1:53" x14ac:dyDescent="0.25">
      <c r="A129" s="2" t="s">
        <v>202</v>
      </c>
      <c r="B129" s="2" t="s">
        <v>205</v>
      </c>
      <c r="J129">
        <v>0</v>
      </c>
      <c r="K129">
        <v>0</v>
      </c>
      <c r="L129">
        <v>0</v>
      </c>
      <c r="M129">
        <v>0</v>
      </c>
      <c r="N129">
        <v>0</v>
      </c>
      <c r="O129">
        <v>0</v>
      </c>
      <c r="P129">
        <v>0</v>
      </c>
      <c r="Q129">
        <v>0</v>
      </c>
      <c r="R129">
        <v>0</v>
      </c>
      <c r="S129">
        <v>0</v>
      </c>
      <c r="T129">
        <v>0</v>
      </c>
      <c r="U129">
        <v>0</v>
      </c>
      <c r="V129" t="s">
        <v>313</v>
      </c>
      <c r="W129">
        <v>0</v>
      </c>
      <c r="X129">
        <v>0</v>
      </c>
      <c r="Y129">
        <v>0</v>
      </c>
      <c r="Z129">
        <v>0</v>
      </c>
      <c r="AA129">
        <v>0</v>
      </c>
      <c r="AB129">
        <v>0</v>
      </c>
      <c r="AC129">
        <v>0</v>
      </c>
      <c r="AD129">
        <v>0</v>
      </c>
      <c r="AE129">
        <v>0</v>
      </c>
      <c r="AF129">
        <v>0</v>
      </c>
      <c r="AG129">
        <v>0</v>
      </c>
      <c r="AH129">
        <v>0</v>
      </c>
      <c r="AI129">
        <v>0</v>
      </c>
      <c r="AL129" s="11">
        <f t="shared" si="6"/>
        <v>0</v>
      </c>
      <c r="AM129">
        <f t="shared" si="7"/>
        <v>0</v>
      </c>
      <c r="AN129">
        <f t="shared" si="8"/>
        <v>0</v>
      </c>
      <c r="AP129">
        <f>VLOOKUP($B129,Kraftvärmeprod!$B$1:$BX$550,MATCH(AP$1,Kraftvärmeprod!$B$1:$BX$1,0),FALSE)</f>
        <v>0</v>
      </c>
      <c r="AQ129">
        <f>VLOOKUP($B129,Kraftvärmeprod!$B$1:$BX$550,MATCH(AQ$1,Kraftvärmeprod!$B$1:$BX$1,0),FALSE)</f>
        <v>0</v>
      </c>
      <c r="AR129">
        <f>VLOOKUP($B129,Kraftvärmeprod!$B$1:$BX$550,MATCH("Summa tillförd energi exklusive rökgaskondensering",Kraftvärmeprod!$B$1:$BX$1,0),FALSE)</f>
        <v>0</v>
      </c>
      <c r="AT129" s="239" t="str">
        <f t="shared" si="9"/>
        <v/>
      </c>
      <c r="AV129">
        <f t="shared" si="10"/>
        <v>0</v>
      </c>
      <c r="AX129" t="str">
        <f>VLOOKUP(B129,Totalt!$B$1:$BZ$554,MATCH(AX$1,Totalt!$B$1:$BZ$1,0),FALSE)</f>
        <v>Ja</v>
      </c>
      <c r="BA129" s="239" t="str">
        <f t="shared" si="11"/>
        <v/>
      </c>
    </row>
    <row r="130" spans="1:53" x14ac:dyDescent="0.25">
      <c r="A130" s="2" t="s">
        <v>206</v>
      </c>
      <c r="B130" s="2" t="s">
        <v>207</v>
      </c>
      <c r="J130">
        <v>0</v>
      </c>
      <c r="K130">
        <v>1.0477799999999999</v>
      </c>
      <c r="L130">
        <v>0</v>
      </c>
      <c r="M130">
        <v>0</v>
      </c>
      <c r="N130">
        <v>0</v>
      </c>
      <c r="O130">
        <v>0</v>
      </c>
      <c r="P130">
        <v>52.764499999999998</v>
      </c>
      <c r="Q130">
        <v>0</v>
      </c>
      <c r="R130">
        <v>0</v>
      </c>
      <c r="S130">
        <v>0</v>
      </c>
      <c r="T130">
        <v>0</v>
      </c>
      <c r="U130">
        <v>0</v>
      </c>
      <c r="V130" t="s">
        <v>313</v>
      </c>
      <c r="W130">
        <v>0</v>
      </c>
      <c r="X130">
        <v>0</v>
      </c>
      <c r="Y130">
        <v>0</v>
      </c>
      <c r="Z130">
        <v>0</v>
      </c>
      <c r="AA130">
        <v>0</v>
      </c>
      <c r="AB130">
        <v>0</v>
      </c>
      <c r="AC130">
        <v>0</v>
      </c>
      <c r="AD130">
        <v>0</v>
      </c>
      <c r="AE130">
        <v>210.45699999999999</v>
      </c>
      <c r="AF130">
        <v>0</v>
      </c>
      <c r="AG130">
        <v>0</v>
      </c>
      <c r="AH130">
        <v>57.1</v>
      </c>
      <c r="AI130">
        <v>9.8567699999999991</v>
      </c>
      <c r="AL130" s="11">
        <f t="shared" si="6"/>
        <v>331.22604999999999</v>
      </c>
      <c r="AM130">
        <f t="shared" si="7"/>
        <v>321.36928</v>
      </c>
      <c r="AN130">
        <f t="shared" si="8"/>
        <v>264.26927999999998</v>
      </c>
      <c r="AP130">
        <f>VLOOKUP($B130,Kraftvärmeprod!$B$1:$BX$550,MATCH(AP$1,Kraftvärmeprod!$B$1:$BX$1,0),FALSE)</f>
        <v>349.2</v>
      </c>
      <c r="AQ130">
        <f>VLOOKUP($B130,Kraftvärmeprod!$B$1:$BX$550,MATCH(AQ$1,Kraftvärmeprod!$B$1:$BX$1,0),FALSE)</f>
        <v>81.099999999999994</v>
      </c>
      <c r="AR130">
        <f>VLOOKUP($B130,Kraftvärmeprod!$B$1:$BX$550,MATCH("Summa tillförd energi exklusive rökgaskondensering",Kraftvärmeprod!$B$1:$BX$1,0),FALSE)</f>
        <v>453.10500000000002</v>
      </c>
      <c r="AT130" s="239">
        <f t="shared" si="9"/>
        <v>0.58324070579666953</v>
      </c>
      <c r="AV130">
        <f t="shared" si="10"/>
        <v>52.764499999999998</v>
      </c>
      <c r="AX130" t="str">
        <f>VLOOKUP(B130,Totalt!$B$1:$BZ$554,MATCH(AX$1,Totalt!$B$1:$BZ$1,0),FALSE)</f>
        <v>Ja</v>
      </c>
      <c r="BA130" s="239">
        <f t="shared" si="11"/>
        <v>1.2738665296494078</v>
      </c>
    </row>
    <row r="131" spans="1:53" x14ac:dyDescent="0.25">
      <c r="A131" s="2" t="s">
        <v>208</v>
      </c>
      <c r="B131" s="2" t="s">
        <v>209</v>
      </c>
      <c r="J131">
        <v>0</v>
      </c>
      <c r="K131">
        <v>0</v>
      </c>
      <c r="L131">
        <v>0</v>
      </c>
      <c r="M131">
        <v>0</v>
      </c>
      <c r="N131">
        <v>0</v>
      </c>
      <c r="O131">
        <v>0</v>
      </c>
      <c r="P131">
        <v>0</v>
      </c>
      <c r="Q131">
        <v>0</v>
      </c>
      <c r="R131">
        <v>0</v>
      </c>
      <c r="S131">
        <v>0</v>
      </c>
      <c r="T131">
        <v>0</v>
      </c>
      <c r="U131">
        <v>0</v>
      </c>
      <c r="V131" t="s">
        <v>313</v>
      </c>
      <c r="W131">
        <v>0</v>
      </c>
      <c r="X131">
        <v>0</v>
      </c>
      <c r="Y131">
        <v>0</v>
      </c>
      <c r="Z131">
        <v>0</v>
      </c>
      <c r="AA131">
        <v>0</v>
      </c>
      <c r="AB131">
        <v>0</v>
      </c>
      <c r="AC131">
        <v>0</v>
      </c>
      <c r="AD131">
        <v>0</v>
      </c>
      <c r="AE131">
        <v>0</v>
      </c>
      <c r="AF131">
        <v>0</v>
      </c>
      <c r="AG131">
        <v>0</v>
      </c>
      <c r="AH131">
        <v>0</v>
      </c>
      <c r="AI131">
        <v>0</v>
      </c>
      <c r="AL131" s="11">
        <f t="shared" ref="AL131:AL194" si="12">SUM(J131:U131,W131:AI131)</f>
        <v>0</v>
      </c>
      <c r="AM131">
        <f t="shared" ref="AM131:AM194" si="13">AL131-IFERROR(AI131/1,0)</f>
        <v>0</v>
      </c>
      <c r="AN131">
        <f t="shared" ref="AN131:AN194" si="14">AM131-IFERROR(AH131/1,0)</f>
        <v>0</v>
      </c>
      <c r="AP131">
        <f>VLOOKUP($B131,Kraftvärmeprod!$B$1:$BX$550,MATCH(AP$1,Kraftvärmeprod!$B$1:$BX$1,0),FALSE)</f>
        <v>0</v>
      </c>
      <c r="AQ131">
        <f>VLOOKUP($B131,Kraftvärmeprod!$B$1:$BX$550,MATCH(AQ$1,Kraftvärmeprod!$B$1:$BX$1,0),FALSE)</f>
        <v>0</v>
      </c>
      <c r="AR131">
        <f>VLOOKUP($B131,Kraftvärmeprod!$B$1:$BX$550,MATCH("Summa tillförd energi exklusive rökgaskondensering",Kraftvärmeprod!$B$1:$BX$1,0),FALSE)</f>
        <v>0</v>
      </c>
      <c r="AT131" s="239" t="str">
        <f t="shared" ref="AT131:AT194" si="15">IF(AN131=0,"",AN131/AR131)</f>
        <v/>
      </c>
      <c r="AV131">
        <f t="shared" ref="AV131:AV194" si="16">Q131+R131+S131+T131+U131+P131+X131+Y131+Z131+AA131+AB131+AC131+W131</f>
        <v>0</v>
      </c>
      <c r="AX131" t="str">
        <f>VLOOKUP(B131,Totalt!$B$1:$BZ$554,MATCH(AX$1,Totalt!$B$1:$BZ$1,0),FALSE)</f>
        <v>Ja</v>
      </c>
      <c r="BA131" s="239" t="str">
        <f t="shared" ref="BA131:BA194" si="17">IFERROR(AP131/(AN131+AI131),"")</f>
        <v/>
      </c>
    </row>
    <row r="132" spans="1:53" x14ac:dyDescent="0.25">
      <c r="A132" s="2" t="s">
        <v>210</v>
      </c>
      <c r="B132" s="2" t="s">
        <v>211</v>
      </c>
      <c r="J132">
        <v>0</v>
      </c>
      <c r="K132">
        <v>0</v>
      </c>
      <c r="L132">
        <v>0</v>
      </c>
      <c r="M132">
        <v>0</v>
      </c>
      <c r="N132">
        <v>0</v>
      </c>
      <c r="O132">
        <v>0</v>
      </c>
      <c r="P132">
        <v>0</v>
      </c>
      <c r="Q132">
        <v>0</v>
      </c>
      <c r="R132">
        <v>0</v>
      </c>
      <c r="S132">
        <v>0</v>
      </c>
      <c r="T132">
        <v>0</v>
      </c>
      <c r="U132">
        <v>0</v>
      </c>
      <c r="V132" t="s">
        <v>313</v>
      </c>
      <c r="W132">
        <v>0</v>
      </c>
      <c r="X132">
        <v>0</v>
      </c>
      <c r="Y132">
        <v>0</v>
      </c>
      <c r="Z132">
        <v>0</v>
      </c>
      <c r="AA132">
        <v>0</v>
      </c>
      <c r="AB132">
        <v>0</v>
      </c>
      <c r="AC132">
        <v>0</v>
      </c>
      <c r="AD132">
        <v>0</v>
      </c>
      <c r="AE132">
        <v>0</v>
      </c>
      <c r="AF132">
        <v>0</v>
      </c>
      <c r="AG132">
        <v>0</v>
      </c>
      <c r="AH132">
        <v>0</v>
      </c>
      <c r="AI132">
        <v>0</v>
      </c>
      <c r="AL132" s="11">
        <f t="shared" si="12"/>
        <v>0</v>
      </c>
      <c r="AM132">
        <f t="shared" si="13"/>
        <v>0</v>
      </c>
      <c r="AN132">
        <f t="shared" si="14"/>
        <v>0</v>
      </c>
      <c r="AP132">
        <f>VLOOKUP($B132,Kraftvärmeprod!$B$1:$BX$550,MATCH(AP$1,Kraftvärmeprod!$B$1:$BX$1,0),FALSE)</f>
        <v>0</v>
      </c>
      <c r="AQ132">
        <f>VLOOKUP($B132,Kraftvärmeprod!$B$1:$BX$550,MATCH(AQ$1,Kraftvärmeprod!$B$1:$BX$1,0),FALSE)</f>
        <v>0</v>
      </c>
      <c r="AR132">
        <f>VLOOKUP($B132,Kraftvärmeprod!$B$1:$BX$550,MATCH("Summa tillförd energi exklusive rökgaskondensering",Kraftvärmeprod!$B$1:$BX$1,0),FALSE)</f>
        <v>0</v>
      </c>
      <c r="AT132" s="239" t="str">
        <f t="shared" si="15"/>
        <v/>
      </c>
      <c r="AV132">
        <f t="shared" si="16"/>
        <v>0</v>
      </c>
      <c r="AX132" t="str">
        <f>VLOOKUP(B132,Totalt!$B$1:$BZ$554,MATCH(AX$1,Totalt!$B$1:$BZ$1,0),FALSE)</f>
        <v>Ja</v>
      </c>
      <c r="BA132" s="239" t="str">
        <f t="shared" si="17"/>
        <v/>
      </c>
    </row>
    <row r="133" spans="1:53" x14ac:dyDescent="0.25">
      <c r="A133" s="2" t="s">
        <v>212</v>
      </c>
      <c r="B133" s="2" t="s">
        <v>213</v>
      </c>
      <c r="J133">
        <v>0</v>
      </c>
      <c r="K133">
        <v>0</v>
      </c>
      <c r="L133">
        <v>0</v>
      </c>
      <c r="M133">
        <v>0</v>
      </c>
      <c r="N133">
        <v>0</v>
      </c>
      <c r="O133">
        <v>0</v>
      </c>
      <c r="P133">
        <v>0</v>
      </c>
      <c r="Q133">
        <v>0</v>
      </c>
      <c r="R133">
        <v>0</v>
      </c>
      <c r="S133">
        <v>0</v>
      </c>
      <c r="T133">
        <v>0</v>
      </c>
      <c r="U133">
        <v>0</v>
      </c>
      <c r="V133" t="s">
        <v>313</v>
      </c>
      <c r="W133">
        <v>0</v>
      </c>
      <c r="X133">
        <v>0</v>
      </c>
      <c r="Y133">
        <v>0</v>
      </c>
      <c r="Z133">
        <v>0</v>
      </c>
      <c r="AA133">
        <v>0</v>
      </c>
      <c r="AB133">
        <v>0</v>
      </c>
      <c r="AC133">
        <v>0</v>
      </c>
      <c r="AD133">
        <v>0</v>
      </c>
      <c r="AE133">
        <v>0</v>
      </c>
      <c r="AF133">
        <v>0</v>
      </c>
      <c r="AG133">
        <v>0</v>
      </c>
      <c r="AH133">
        <v>0</v>
      </c>
      <c r="AI133">
        <v>0</v>
      </c>
      <c r="AL133" s="11">
        <f t="shared" si="12"/>
        <v>0</v>
      </c>
      <c r="AM133">
        <f t="shared" si="13"/>
        <v>0</v>
      </c>
      <c r="AN133">
        <f t="shared" si="14"/>
        <v>0</v>
      </c>
      <c r="AP133">
        <f>VLOOKUP($B133,Kraftvärmeprod!$B$1:$BX$550,MATCH(AP$1,Kraftvärmeprod!$B$1:$BX$1,0),FALSE)</f>
        <v>0</v>
      </c>
      <c r="AQ133">
        <f>VLOOKUP($B133,Kraftvärmeprod!$B$1:$BX$550,MATCH(AQ$1,Kraftvärmeprod!$B$1:$BX$1,0),FALSE)</f>
        <v>0</v>
      </c>
      <c r="AR133">
        <f>VLOOKUP($B133,Kraftvärmeprod!$B$1:$BX$550,MATCH("Summa tillförd energi exklusive rökgaskondensering",Kraftvärmeprod!$B$1:$BX$1,0),FALSE)</f>
        <v>0</v>
      </c>
      <c r="AT133" s="239" t="str">
        <f t="shared" si="15"/>
        <v/>
      </c>
      <c r="AV133">
        <f t="shared" si="16"/>
        <v>0</v>
      </c>
      <c r="AX133" t="str">
        <f>VLOOKUP(B133,Totalt!$B$1:$BZ$554,MATCH(AX$1,Totalt!$B$1:$BZ$1,0),FALSE)</f>
        <v>Nej</v>
      </c>
      <c r="BA133" s="239" t="str">
        <f t="shared" si="17"/>
        <v/>
      </c>
    </row>
    <row r="134" spans="1:53" x14ac:dyDescent="0.25">
      <c r="A134" s="2" t="s">
        <v>212</v>
      </c>
      <c r="B134" s="2" t="s">
        <v>214</v>
      </c>
      <c r="J134">
        <v>0</v>
      </c>
      <c r="K134">
        <v>0</v>
      </c>
      <c r="L134">
        <v>0</v>
      </c>
      <c r="M134">
        <v>0</v>
      </c>
      <c r="N134">
        <v>0</v>
      </c>
      <c r="O134">
        <v>0</v>
      </c>
      <c r="P134">
        <v>0</v>
      </c>
      <c r="Q134">
        <v>0</v>
      </c>
      <c r="R134">
        <v>0</v>
      </c>
      <c r="S134">
        <v>0</v>
      </c>
      <c r="T134">
        <v>0</v>
      </c>
      <c r="U134">
        <v>0</v>
      </c>
      <c r="V134" t="s">
        <v>313</v>
      </c>
      <c r="W134">
        <v>0</v>
      </c>
      <c r="X134">
        <v>0</v>
      </c>
      <c r="Y134">
        <v>0</v>
      </c>
      <c r="Z134">
        <v>0</v>
      </c>
      <c r="AA134">
        <v>0</v>
      </c>
      <c r="AB134">
        <v>0</v>
      </c>
      <c r="AC134">
        <v>0</v>
      </c>
      <c r="AD134">
        <v>0</v>
      </c>
      <c r="AE134">
        <v>0</v>
      </c>
      <c r="AF134">
        <v>0</v>
      </c>
      <c r="AG134">
        <v>0</v>
      </c>
      <c r="AH134">
        <v>0</v>
      </c>
      <c r="AI134">
        <v>0</v>
      </c>
      <c r="AL134" s="11">
        <f t="shared" si="12"/>
        <v>0</v>
      </c>
      <c r="AM134">
        <f t="shared" si="13"/>
        <v>0</v>
      </c>
      <c r="AN134">
        <f t="shared" si="14"/>
        <v>0</v>
      </c>
      <c r="AP134">
        <f>VLOOKUP($B134,Kraftvärmeprod!$B$1:$BX$550,MATCH(AP$1,Kraftvärmeprod!$B$1:$BX$1,0),FALSE)</f>
        <v>0</v>
      </c>
      <c r="AQ134">
        <f>VLOOKUP($B134,Kraftvärmeprod!$B$1:$BX$550,MATCH(AQ$1,Kraftvärmeprod!$B$1:$BX$1,0),FALSE)</f>
        <v>0</v>
      </c>
      <c r="AR134">
        <f>VLOOKUP($B134,Kraftvärmeprod!$B$1:$BX$550,MATCH("Summa tillförd energi exklusive rökgaskondensering",Kraftvärmeprod!$B$1:$BX$1,0),FALSE)</f>
        <v>0</v>
      </c>
      <c r="AT134" s="239" t="str">
        <f t="shared" si="15"/>
        <v/>
      </c>
      <c r="AV134">
        <f t="shared" si="16"/>
        <v>0</v>
      </c>
      <c r="AX134" t="str">
        <f>VLOOKUP(B134,Totalt!$B$1:$BZ$554,MATCH(AX$1,Totalt!$B$1:$BZ$1,0),FALSE)</f>
        <v>Nej</v>
      </c>
      <c r="BA134" s="239" t="str">
        <f t="shared" si="17"/>
        <v/>
      </c>
    </row>
    <row r="135" spans="1:53" x14ac:dyDescent="0.25">
      <c r="A135" s="2" t="s">
        <v>212</v>
      </c>
      <c r="B135" s="2" t="s">
        <v>215</v>
      </c>
      <c r="J135">
        <v>0</v>
      </c>
      <c r="K135">
        <v>0</v>
      </c>
      <c r="L135">
        <v>0</v>
      </c>
      <c r="M135">
        <v>0</v>
      </c>
      <c r="N135">
        <v>0</v>
      </c>
      <c r="O135">
        <v>0</v>
      </c>
      <c r="P135">
        <v>0</v>
      </c>
      <c r="Q135">
        <v>0</v>
      </c>
      <c r="R135">
        <v>0</v>
      </c>
      <c r="S135">
        <v>0</v>
      </c>
      <c r="T135">
        <v>0</v>
      </c>
      <c r="U135">
        <v>0</v>
      </c>
      <c r="V135" t="s">
        <v>313</v>
      </c>
      <c r="W135">
        <v>0</v>
      </c>
      <c r="X135">
        <v>0</v>
      </c>
      <c r="Y135">
        <v>0</v>
      </c>
      <c r="Z135">
        <v>0</v>
      </c>
      <c r="AA135">
        <v>0</v>
      </c>
      <c r="AB135">
        <v>0</v>
      </c>
      <c r="AC135">
        <v>0</v>
      </c>
      <c r="AD135">
        <v>0</v>
      </c>
      <c r="AE135">
        <v>0</v>
      </c>
      <c r="AF135">
        <v>0</v>
      </c>
      <c r="AG135">
        <v>0</v>
      </c>
      <c r="AH135">
        <v>0</v>
      </c>
      <c r="AI135">
        <v>0</v>
      </c>
      <c r="AL135" s="11">
        <f t="shared" si="12"/>
        <v>0</v>
      </c>
      <c r="AM135">
        <f t="shared" si="13"/>
        <v>0</v>
      </c>
      <c r="AN135">
        <f t="shared" si="14"/>
        <v>0</v>
      </c>
      <c r="AP135">
        <f>VLOOKUP($B135,Kraftvärmeprod!$B$1:$BX$550,MATCH(AP$1,Kraftvärmeprod!$B$1:$BX$1,0),FALSE)</f>
        <v>0</v>
      </c>
      <c r="AQ135">
        <f>VLOOKUP($B135,Kraftvärmeprod!$B$1:$BX$550,MATCH(AQ$1,Kraftvärmeprod!$B$1:$BX$1,0),FALSE)</f>
        <v>0</v>
      </c>
      <c r="AR135">
        <f>VLOOKUP($B135,Kraftvärmeprod!$B$1:$BX$550,MATCH("Summa tillförd energi exklusive rökgaskondensering",Kraftvärmeprod!$B$1:$BX$1,0),FALSE)</f>
        <v>0</v>
      </c>
      <c r="AT135" s="239" t="str">
        <f t="shared" si="15"/>
        <v/>
      </c>
      <c r="AV135">
        <f t="shared" si="16"/>
        <v>0</v>
      </c>
      <c r="AX135" t="str">
        <f>VLOOKUP(B135,Totalt!$B$1:$BZ$554,MATCH(AX$1,Totalt!$B$1:$BZ$1,0),FALSE)</f>
        <v>Nej</v>
      </c>
      <c r="BA135" s="239" t="str">
        <f t="shared" si="17"/>
        <v/>
      </c>
    </row>
    <row r="136" spans="1:53" x14ac:dyDescent="0.25">
      <c r="A136" s="2" t="s">
        <v>212</v>
      </c>
      <c r="B136" s="2" t="s">
        <v>216</v>
      </c>
      <c r="J136">
        <v>0</v>
      </c>
      <c r="K136">
        <v>0</v>
      </c>
      <c r="L136">
        <v>0</v>
      </c>
      <c r="M136">
        <v>0</v>
      </c>
      <c r="N136">
        <v>0</v>
      </c>
      <c r="O136">
        <v>0</v>
      </c>
      <c r="P136">
        <v>0</v>
      </c>
      <c r="Q136">
        <v>0</v>
      </c>
      <c r="R136">
        <v>0</v>
      </c>
      <c r="S136">
        <v>0</v>
      </c>
      <c r="T136">
        <v>0</v>
      </c>
      <c r="U136">
        <v>0</v>
      </c>
      <c r="V136" t="s">
        <v>313</v>
      </c>
      <c r="W136">
        <v>0</v>
      </c>
      <c r="X136">
        <v>0</v>
      </c>
      <c r="Y136">
        <v>0</v>
      </c>
      <c r="Z136">
        <v>0</v>
      </c>
      <c r="AA136">
        <v>0</v>
      </c>
      <c r="AB136">
        <v>0</v>
      </c>
      <c r="AC136">
        <v>0</v>
      </c>
      <c r="AD136">
        <v>0</v>
      </c>
      <c r="AE136">
        <v>0</v>
      </c>
      <c r="AF136">
        <v>0</v>
      </c>
      <c r="AG136">
        <v>0</v>
      </c>
      <c r="AH136">
        <v>0</v>
      </c>
      <c r="AI136">
        <v>0</v>
      </c>
      <c r="AL136" s="11">
        <f t="shared" si="12"/>
        <v>0</v>
      </c>
      <c r="AM136">
        <f t="shared" si="13"/>
        <v>0</v>
      </c>
      <c r="AN136">
        <f t="shared" si="14"/>
        <v>0</v>
      </c>
      <c r="AP136">
        <f>VLOOKUP($B136,Kraftvärmeprod!$B$1:$BX$550,MATCH(AP$1,Kraftvärmeprod!$B$1:$BX$1,0),FALSE)</f>
        <v>0</v>
      </c>
      <c r="AQ136">
        <f>VLOOKUP($B136,Kraftvärmeprod!$B$1:$BX$550,MATCH(AQ$1,Kraftvärmeprod!$B$1:$BX$1,0),FALSE)</f>
        <v>0</v>
      </c>
      <c r="AR136">
        <f>VLOOKUP($B136,Kraftvärmeprod!$B$1:$BX$550,MATCH("Summa tillförd energi exklusive rökgaskondensering",Kraftvärmeprod!$B$1:$BX$1,0),FALSE)</f>
        <v>0</v>
      </c>
      <c r="AT136" s="239" t="str">
        <f t="shared" si="15"/>
        <v/>
      </c>
      <c r="AV136">
        <f t="shared" si="16"/>
        <v>0</v>
      </c>
      <c r="AX136" t="str">
        <f>VLOOKUP(B136,Totalt!$B$1:$BZ$554,MATCH(AX$1,Totalt!$B$1:$BZ$1,0),FALSE)</f>
        <v>Nej</v>
      </c>
      <c r="BA136" s="239" t="str">
        <f t="shared" si="17"/>
        <v/>
      </c>
    </row>
    <row r="137" spans="1:53" x14ac:dyDescent="0.25">
      <c r="A137" s="2" t="s">
        <v>217</v>
      </c>
      <c r="B137" s="2" t="s">
        <v>218</v>
      </c>
      <c r="J137">
        <v>0</v>
      </c>
      <c r="K137">
        <v>0</v>
      </c>
      <c r="L137">
        <v>0</v>
      </c>
      <c r="M137">
        <v>0</v>
      </c>
      <c r="N137">
        <v>0</v>
      </c>
      <c r="O137">
        <v>0</v>
      </c>
      <c r="P137">
        <v>0</v>
      </c>
      <c r="Q137">
        <v>0</v>
      </c>
      <c r="R137">
        <v>0</v>
      </c>
      <c r="S137">
        <v>0</v>
      </c>
      <c r="T137">
        <v>0</v>
      </c>
      <c r="U137">
        <v>0</v>
      </c>
      <c r="V137" t="s">
        <v>313</v>
      </c>
      <c r="W137">
        <v>0</v>
      </c>
      <c r="X137">
        <v>0</v>
      </c>
      <c r="Y137">
        <v>0</v>
      </c>
      <c r="Z137">
        <v>0</v>
      </c>
      <c r="AA137">
        <v>0</v>
      </c>
      <c r="AB137">
        <v>0</v>
      </c>
      <c r="AC137">
        <v>0</v>
      </c>
      <c r="AD137">
        <v>0</v>
      </c>
      <c r="AE137">
        <v>0</v>
      </c>
      <c r="AF137">
        <v>0</v>
      </c>
      <c r="AG137">
        <v>0</v>
      </c>
      <c r="AH137">
        <v>0</v>
      </c>
      <c r="AI137">
        <v>0</v>
      </c>
      <c r="AL137" s="11">
        <f t="shared" si="12"/>
        <v>0</v>
      </c>
      <c r="AM137">
        <f t="shared" si="13"/>
        <v>0</v>
      </c>
      <c r="AN137">
        <f t="shared" si="14"/>
        <v>0</v>
      </c>
      <c r="AP137">
        <f>VLOOKUP($B137,Kraftvärmeprod!$B$1:$BX$550,MATCH(AP$1,Kraftvärmeprod!$B$1:$BX$1,0),FALSE)</f>
        <v>0</v>
      </c>
      <c r="AQ137">
        <f>VLOOKUP($B137,Kraftvärmeprod!$B$1:$BX$550,MATCH(AQ$1,Kraftvärmeprod!$B$1:$BX$1,0),FALSE)</f>
        <v>0</v>
      </c>
      <c r="AR137">
        <f>VLOOKUP($B137,Kraftvärmeprod!$B$1:$BX$550,MATCH("Summa tillförd energi exklusive rökgaskondensering",Kraftvärmeprod!$B$1:$BX$1,0),FALSE)</f>
        <v>0</v>
      </c>
      <c r="AT137" s="239" t="str">
        <f t="shared" si="15"/>
        <v/>
      </c>
      <c r="AV137">
        <f t="shared" si="16"/>
        <v>0</v>
      </c>
      <c r="AX137" t="str">
        <f>VLOOKUP(B137,Totalt!$B$1:$BZ$554,MATCH(AX$1,Totalt!$B$1:$BZ$1,0),FALSE)</f>
        <v>Ja</v>
      </c>
      <c r="BA137" s="239" t="str">
        <f t="shared" si="17"/>
        <v/>
      </c>
    </row>
    <row r="138" spans="1:53" x14ac:dyDescent="0.25">
      <c r="A138" s="2" t="s">
        <v>220</v>
      </c>
      <c r="B138" s="2" t="s">
        <v>221</v>
      </c>
      <c r="J138">
        <v>0</v>
      </c>
      <c r="K138">
        <v>0</v>
      </c>
      <c r="L138">
        <v>0</v>
      </c>
      <c r="M138">
        <v>0</v>
      </c>
      <c r="N138">
        <v>0</v>
      </c>
      <c r="O138">
        <v>0</v>
      </c>
      <c r="P138">
        <v>0</v>
      </c>
      <c r="Q138">
        <v>0</v>
      </c>
      <c r="R138">
        <v>0</v>
      </c>
      <c r="S138">
        <v>0</v>
      </c>
      <c r="T138">
        <v>0</v>
      </c>
      <c r="U138">
        <v>0</v>
      </c>
      <c r="V138" t="s">
        <v>313</v>
      </c>
      <c r="W138">
        <v>0</v>
      </c>
      <c r="X138">
        <v>0</v>
      </c>
      <c r="Y138">
        <v>0</v>
      </c>
      <c r="Z138">
        <v>0</v>
      </c>
      <c r="AA138">
        <v>0</v>
      </c>
      <c r="AB138">
        <v>0</v>
      </c>
      <c r="AC138">
        <v>0</v>
      </c>
      <c r="AD138">
        <v>0</v>
      </c>
      <c r="AE138">
        <v>0</v>
      </c>
      <c r="AF138">
        <v>0</v>
      </c>
      <c r="AG138">
        <v>0</v>
      </c>
      <c r="AH138">
        <v>0</v>
      </c>
      <c r="AI138">
        <v>0</v>
      </c>
      <c r="AL138" s="11">
        <f t="shared" si="12"/>
        <v>0</v>
      </c>
      <c r="AM138">
        <f t="shared" si="13"/>
        <v>0</v>
      </c>
      <c r="AN138">
        <f t="shared" si="14"/>
        <v>0</v>
      </c>
      <c r="AP138">
        <f>VLOOKUP($B138,Kraftvärmeprod!$B$1:$BX$550,MATCH(AP$1,Kraftvärmeprod!$B$1:$BX$1,0),FALSE)</f>
        <v>0</v>
      </c>
      <c r="AQ138">
        <f>VLOOKUP($B138,Kraftvärmeprod!$B$1:$BX$550,MATCH(AQ$1,Kraftvärmeprod!$B$1:$BX$1,0),FALSE)</f>
        <v>0</v>
      </c>
      <c r="AR138">
        <f>VLOOKUP($B138,Kraftvärmeprod!$B$1:$BX$550,MATCH("Summa tillförd energi exklusive rökgaskondensering",Kraftvärmeprod!$B$1:$BX$1,0),FALSE)</f>
        <v>0</v>
      </c>
      <c r="AT138" s="239" t="str">
        <f t="shared" si="15"/>
        <v/>
      </c>
      <c r="AV138">
        <f t="shared" si="16"/>
        <v>0</v>
      </c>
      <c r="AX138" t="str">
        <f>VLOOKUP(B138,Totalt!$B$1:$BZ$554,MATCH(AX$1,Totalt!$B$1:$BZ$1,0),FALSE)</f>
        <v>Ja</v>
      </c>
      <c r="BA138" s="239" t="str">
        <f t="shared" si="17"/>
        <v/>
      </c>
    </row>
    <row r="139" spans="1:53" x14ac:dyDescent="0.25">
      <c r="A139" s="2" t="s">
        <v>222</v>
      </c>
      <c r="B139" s="2" t="s">
        <v>87</v>
      </c>
      <c r="J139">
        <v>0</v>
      </c>
      <c r="K139">
        <v>0</v>
      </c>
      <c r="L139">
        <v>0</v>
      </c>
      <c r="M139">
        <v>0</v>
      </c>
      <c r="N139">
        <v>0</v>
      </c>
      <c r="O139">
        <v>0</v>
      </c>
      <c r="P139">
        <v>0</v>
      </c>
      <c r="Q139">
        <v>0</v>
      </c>
      <c r="R139">
        <v>0</v>
      </c>
      <c r="S139">
        <v>0</v>
      </c>
      <c r="T139">
        <v>0</v>
      </c>
      <c r="U139">
        <v>0</v>
      </c>
      <c r="V139" t="s">
        <v>313</v>
      </c>
      <c r="W139">
        <v>0</v>
      </c>
      <c r="X139">
        <v>0</v>
      </c>
      <c r="Y139">
        <v>0</v>
      </c>
      <c r="Z139">
        <v>0</v>
      </c>
      <c r="AA139">
        <v>0</v>
      </c>
      <c r="AB139">
        <v>0</v>
      </c>
      <c r="AC139">
        <v>0</v>
      </c>
      <c r="AD139">
        <v>0</v>
      </c>
      <c r="AE139">
        <v>0</v>
      </c>
      <c r="AF139">
        <v>0</v>
      </c>
      <c r="AG139">
        <v>0</v>
      </c>
      <c r="AH139">
        <v>0</v>
      </c>
      <c r="AI139">
        <v>0</v>
      </c>
      <c r="AL139" s="11">
        <f t="shared" si="12"/>
        <v>0</v>
      </c>
      <c r="AM139">
        <f t="shared" si="13"/>
        <v>0</v>
      </c>
      <c r="AN139">
        <f t="shared" si="14"/>
        <v>0</v>
      </c>
      <c r="AP139">
        <f>VLOOKUP($B139,Kraftvärmeprod!$B$1:$BX$550,MATCH(AP$1,Kraftvärmeprod!$B$1:$BX$1,0),FALSE)</f>
        <v>0</v>
      </c>
      <c r="AQ139">
        <f>VLOOKUP($B139,Kraftvärmeprod!$B$1:$BX$550,MATCH(AQ$1,Kraftvärmeprod!$B$1:$BX$1,0),FALSE)</f>
        <v>0</v>
      </c>
      <c r="AR139">
        <f>VLOOKUP($B139,Kraftvärmeprod!$B$1:$BX$550,MATCH("Summa tillförd energi exklusive rökgaskondensering",Kraftvärmeprod!$B$1:$BX$1,0),FALSE)</f>
        <v>0</v>
      </c>
      <c r="AT139" s="239" t="str">
        <f t="shared" si="15"/>
        <v/>
      </c>
      <c r="AV139">
        <f t="shared" si="16"/>
        <v>0</v>
      </c>
      <c r="AX139" t="str">
        <f>VLOOKUP(B139,Totalt!$B$1:$BZ$554,MATCH(AX$1,Totalt!$B$1:$BZ$1,0),FALSE)</f>
        <v>Nej</v>
      </c>
      <c r="BA139" s="239" t="str">
        <f t="shared" si="17"/>
        <v/>
      </c>
    </row>
    <row r="140" spans="1:53" x14ac:dyDescent="0.25">
      <c r="A140" s="2" t="s">
        <v>223</v>
      </c>
      <c r="B140" s="2" t="s">
        <v>224</v>
      </c>
      <c r="J140">
        <v>0</v>
      </c>
      <c r="K140">
        <v>0</v>
      </c>
      <c r="L140">
        <v>0</v>
      </c>
      <c r="M140">
        <v>0</v>
      </c>
      <c r="N140">
        <v>0</v>
      </c>
      <c r="O140">
        <v>0</v>
      </c>
      <c r="P140">
        <v>19.2958</v>
      </c>
      <c r="Q140">
        <v>36.386299999999999</v>
      </c>
      <c r="R140">
        <v>31.6083</v>
      </c>
      <c r="S140">
        <v>2.4502600000000001</v>
      </c>
      <c r="T140">
        <v>0</v>
      </c>
      <c r="U140">
        <v>0</v>
      </c>
      <c r="V140" t="s">
        <v>313</v>
      </c>
      <c r="W140">
        <v>0</v>
      </c>
      <c r="X140">
        <v>0</v>
      </c>
      <c r="Y140">
        <v>0</v>
      </c>
      <c r="Z140">
        <v>0</v>
      </c>
      <c r="AA140">
        <v>0</v>
      </c>
      <c r="AB140">
        <v>0</v>
      </c>
      <c r="AC140">
        <v>0</v>
      </c>
      <c r="AD140">
        <v>17.261900000000001</v>
      </c>
      <c r="AE140">
        <v>0</v>
      </c>
      <c r="AF140">
        <v>0</v>
      </c>
      <c r="AG140">
        <v>0</v>
      </c>
      <c r="AH140">
        <v>30.14</v>
      </c>
      <c r="AI140">
        <v>3.5440700000000001</v>
      </c>
      <c r="AL140" s="11">
        <f t="shared" si="12"/>
        <v>140.68663000000001</v>
      </c>
      <c r="AM140">
        <f t="shared" si="13"/>
        <v>137.14256</v>
      </c>
      <c r="AN140">
        <f t="shared" si="14"/>
        <v>107.00256</v>
      </c>
      <c r="AP140">
        <f>VLOOKUP($B140,Kraftvärmeprod!$B$1:$BX$550,MATCH(AP$1,Kraftvärmeprod!$B$1:$BX$1,0),FALSE)</f>
        <v>133.5</v>
      </c>
      <c r="AQ140">
        <f>VLOOKUP($B140,Kraftvärmeprod!$B$1:$BX$550,MATCH(AQ$1,Kraftvärmeprod!$B$1:$BX$1,0),FALSE)</f>
        <v>32.4</v>
      </c>
      <c r="AR140">
        <f>VLOOKUP($B140,Kraftvärmeprod!$B$1:$BX$550,MATCH("Summa tillförd energi exklusive rökgaskondensering",Kraftvärmeprod!$B$1:$BX$1,0),FALSE)</f>
        <v>173</v>
      </c>
      <c r="AT140" s="239">
        <f t="shared" si="15"/>
        <v>0.61851190751445084</v>
      </c>
      <c r="AV140">
        <f t="shared" si="16"/>
        <v>89.740659999999991</v>
      </c>
      <c r="AX140" t="str">
        <f>VLOOKUP(B140,Totalt!$B$1:$BZ$554,MATCH(AX$1,Totalt!$B$1:$BZ$1,0),FALSE)</f>
        <v>Ja</v>
      </c>
      <c r="BA140" s="239">
        <f t="shared" si="17"/>
        <v>1.2076351852607357</v>
      </c>
    </row>
    <row r="141" spans="1:53" x14ac:dyDescent="0.25">
      <c r="A141" s="2" t="s">
        <v>225</v>
      </c>
      <c r="B141" s="2" t="s">
        <v>226</v>
      </c>
      <c r="J141">
        <v>0</v>
      </c>
      <c r="K141">
        <v>0.33588299999999999</v>
      </c>
      <c r="L141">
        <v>0</v>
      </c>
      <c r="M141">
        <v>0</v>
      </c>
      <c r="N141">
        <v>0</v>
      </c>
      <c r="O141">
        <v>0</v>
      </c>
      <c r="P141">
        <v>0</v>
      </c>
      <c r="Q141">
        <v>0</v>
      </c>
      <c r="R141">
        <v>0</v>
      </c>
      <c r="S141">
        <v>0</v>
      </c>
      <c r="T141">
        <v>0</v>
      </c>
      <c r="U141">
        <v>0</v>
      </c>
      <c r="V141" t="s">
        <v>313</v>
      </c>
      <c r="W141">
        <v>0</v>
      </c>
      <c r="X141">
        <v>0</v>
      </c>
      <c r="Y141">
        <v>0</v>
      </c>
      <c r="Z141">
        <v>0</v>
      </c>
      <c r="AA141">
        <v>0</v>
      </c>
      <c r="AB141">
        <v>0</v>
      </c>
      <c r="AC141">
        <v>0</v>
      </c>
      <c r="AD141">
        <v>0</v>
      </c>
      <c r="AE141">
        <v>115.82299999999999</v>
      </c>
      <c r="AF141">
        <v>0</v>
      </c>
      <c r="AG141">
        <v>0</v>
      </c>
      <c r="AH141">
        <v>0</v>
      </c>
      <c r="AI141">
        <v>0</v>
      </c>
      <c r="AL141" s="11">
        <f t="shared" si="12"/>
        <v>116.15888299999999</v>
      </c>
      <c r="AM141">
        <f t="shared" si="13"/>
        <v>116.15888299999999</v>
      </c>
      <c r="AN141">
        <f t="shared" si="14"/>
        <v>116.15888299999999</v>
      </c>
      <c r="AP141">
        <f>VLOOKUP($B141,Kraftvärmeprod!$B$1:$BX$550,MATCH(AP$1,Kraftvärmeprod!$B$1:$BX$1,0),FALSE)</f>
        <v>115.5</v>
      </c>
      <c r="AQ141">
        <f>VLOOKUP($B141,Kraftvärmeprod!$B$1:$BX$550,MATCH(AQ$1,Kraftvärmeprod!$B$1:$BX$1,0),FALSE)</f>
        <v>10.9</v>
      </c>
      <c r="AR141">
        <f>VLOOKUP($B141,Kraftvärmeprod!$B$1:$BX$550,MATCH("Summa tillförd energi exklusive rökgaskondensering",Kraftvärmeprod!$B$1:$BX$1,0),FALSE)</f>
        <v>151.20000000000002</v>
      </c>
      <c r="AT141" s="239">
        <f t="shared" si="15"/>
        <v>0.76824658068783047</v>
      </c>
      <c r="AV141">
        <f t="shared" si="16"/>
        <v>0</v>
      </c>
      <c r="AX141" t="str">
        <f>VLOOKUP(B141,Totalt!$B$1:$BZ$554,MATCH(AX$1,Totalt!$B$1:$BZ$1,0),FALSE)</f>
        <v>Ja</v>
      </c>
      <c r="BA141" s="239">
        <f t="shared" si="17"/>
        <v>0.99432774332032803</v>
      </c>
    </row>
    <row r="142" spans="1:53" x14ac:dyDescent="0.25">
      <c r="A142" s="2" t="s">
        <v>225</v>
      </c>
      <c r="B142" s="2" t="s">
        <v>227</v>
      </c>
      <c r="J142">
        <v>0</v>
      </c>
      <c r="K142">
        <v>0</v>
      </c>
      <c r="L142">
        <v>0</v>
      </c>
      <c r="M142">
        <v>0</v>
      </c>
      <c r="N142">
        <v>0</v>
      </c>
      <c r="O142">
        <v>0</v>
      </c>
      <c r="P142">
        <v>0</v>
      </c>
      <c r="Q142">
        <v>0</v>
      </c>
      <c r="R142">
        <v>0</v>
      </c>
      <c r="S142">
        <v>0</v>
      </c>
      <c r="T142">
        <v>0</v>
      </c>
      <c r="U142">
        <v>0</v>
      </c>
      <c r="V142" t="s">
        <v>313</v>
      </c>
      <c r="W142">
        <v>0</v>
      </c>
      <c r="X142">
        <v>0</v>
      </c>
      <c r="Y142">
        <v>0</v>
      </c>
      <c r="Z142">
        <v>0</v>
      </c>
      <c r="AA142">
        <v>0</v>
      </c>
      <c r="AB142">
        <v>0</v>
      </c>
      <c r="AC142">
        <v>0</v>
      </c>
      <c r="AD142">
        <v>0</v>
      </c>
      <c r="AE142">
        <v>0</v>
      </c>
      <c r="AF142">
        <v>0</v>
      </c>
      <c r="AG142">
        <v>0</v>
      </c>
      <c r="AH142">
        <v>0</v>
      </c>
      <c r="AI142">
        <v>0</v>
      </c>
      <c r="AL142" s="11">
        <f t="shared" si="12"/>
        <v>0</v>
      </c>
      <c r="AM142">
        <f t="shared" si="13"/>
        <v>0</v>
      </c>
      <c r="AN142">
        <f t="shared" si="14"/>
        <v>0</v>
      </c>
      <c r="AP142">
        <f>VLOOKUP($B142,Kraftvärmeprod!$B$1:$BX$550,MATCH(AP$1,Kraftvärmeprod!$B$1:$BX$1,0),FALSE)</f>
        <v>0</v>
      </c>
      <c r="AQ142">
        <f>VLOOKUP($B142,Kraftvärmeprod!$B$1:$BX$550,MATCH(AQ$1,Kraftvärmeprod!$B$1:$BX$1,0),FALSE)</f>
        <v>0</v>
      </c>
      <c r="AR142">
        <f>VLOOKUP($B142,Kraftvärmeprod!$B$1:$BX$550,MATCH("Summa tillförd energi exklusive rökgaskondensering",Kraftvärmeprod!$B$1:$BX$1,0),FALSE)</f>
        <v>0</v>
      </c>
      <c r="AT142" s="239" t="str">
        <f t="shared" si="15"/>
        <v/>
      </c>
      <c r="AV142">
        <f t="shared" si="16"/>
        <v>0</v>
      </c>
      <c r="AX142" t="str">
        <f>VLOOKUP(B142,Totalt!$B$1:$BZ$554,MATCH(AX$1,Totalt!$B$1:$BZ$1,0),FALSE)</f>
        <v>Ja</v>
      </c>
      <c r="BA142" s="239" t="str">
        <f t="shared" si="17"/>
        <v/>
      </c>
    </row>
    <row r="143" spans="1:53" x14ac:dyDescent="0.25">
      <c r="A143" s="2" t="s">
        <v>228</v>
      </c>
      <c r="B143" s="2" t="s">
        <v>229</v>
      </c>
      <c r="J143">
        <v>0</v>
      </c>
      <c r="K143">
        <v>0</v>
      </c>
      <c r="L143">
        <v>0</v>
      </c>
      <c r="M143">
        <v>0</v>
      </c>
      <c r="N143">
        <v>0</v>
      </c>
      <c r="O143">
        <v>0</v>
      </c>
      <c r="P143">
        <v>0</v>
      </c>
      <c r="Q143">
        <v>0</v>
      </c>
      <c r="R143">
        <v>0</v>
      </c>
      <c r="S143">
        <v>0</v>
      </c>
      <c r="T143">
        <v>0</v>
      </c>
      <c r="U143">
        <v>0</v>
      </c>
      <c r="V143" t="s">
        <v>313</v>
      </c>
      <c r="W143">
        <v>0</v>
      </c>
      <c r="X143">
        <v>0</v>
      </c>
      <c r="Y143">
        <v>0</v>
      </c>
      <c r="Z143">
        <v>0</v>
      </c>
      <c r="AA143">
        <v>0</v>
      </c>
      <c r="AB143">
        <v>0</v>
      </c>
      <c r="AC143">
        <v>0</v>
      </c>
      <c r="AD143">
        <v>0</v>
      </c>
      <c r="AE143">
        <v>0</v>
      </c>
      <c r="AF143">
        <v>0</v>
      </c>
      <c r="AG143">
        <v>0</v>
      </c>
      <c r="AH143">
        <v>0</v>
      </c>
      <c r="AI143">
        <v>0</v>
      </c>
      <c r="AL143" s="11">
        <f t="shared" si="12"/>
        <v>0</v>
      </c>
      <c r="AM143">
        <f t="shared" si="13"/>
        <v>0</v>
      </c>
      <c r="AN143">
        <f t="shared" si="14"/>
        <v>0</v>
      </c>
      <c r="AP143">
        <f>VLOOKUP($B143,Kraftvärmeprod!$B$1:$BX$550,MATCH(AP$1,Kraftvärmeprod!$B$1:$BX$1,0),FALSE)</f>
        <v>0</v>
      </c>
      <c r="AQ143">
        <f>VLOOKUP($B143,Kraftvärmeprod!$B$1:$BX$550,MATCH(AQ$1,Kraftvärmeprod!$B$1:$BX$1,0),FALSE)</f>
        <v>0</v>
      </c>
      <c r="AR143">
        <f>VLOOKUP($B143,Kraftvärmeprod!$B$1:$BX$550,MATCH("Summa tillförd energi exklusive rökgaskondensering",Kraftvärmeprod!$B$1:$BX$1,0),FALSE)</f>
        <v>0</v>
      </c>
      <c r="AT143" s="239" t="str">
        <f t="shared" si="15"/>
        <v/>
      </c>
      <c r="AV143">
        <f t="shared" si="16"/>
        <v>0</v>
      </c>
      <c r="AX143" t="str">
        <f>VLOOKUP(B143,Totalt!$B$1:$BZ$554,MATCH(AX$1,Totalt!$B$1:$BZ$1,0),FALSE)</f>
        <v>Ja</v>
      </c>
      <c r="BA143" s="239" t="str">
        <f t="shared" si="17"/>
        <v/>
      </c>
    </row>
    <row r="144" spans="1:53" x14ac:dyDescent="0.25">
      <c r="A144" s="2" t="s">
        <v>230</v>
      </c>
      <c r="B144" s="2" t="s">
        <v>231</v>
      </c>
      <c r="J144">
        <v>0</v>
      </c>
      <c r="K144">
        <v>0</v>
      </c>
      <c r="L144">
        <v>0</v>
      </c>
      <c r="M144">
        <v>0</v>
      </c>
      <c r="N144">
        <v>0</v>
      </c>
      <c r="O144">
        <v>0</v>
      </c>
      <c r="P144">
        <v>0</v>
      </c>
      <c r="Q144">
        <v>0</v>
      </c>
      <c r="R144">
        <v>0</v>
      </c>
      <c r="S144">
        <v>0</v>
      </c>
      <c r="T144">
        <v>0</v>
      </c>
      <c r="U144">
        <v>0</v>
      </c>
      <c r="V144" t="s">
        <v>313</v>
      </c>
      <c r="W144">
        <v>0</v>
      </c>
      <c r="X144">
        <v>0</v>
      </c>
      <c r="Y144">
        <v>0</v>
      </c>
      <c r="Z144">
        <v>0</v>
      </c>
      <c r="AA144">
        <v>0</v>
      </c>
      <c r="AB144">
        <v>0</v>
      </c>
      <c r="AC144">
        <v>0</v>
      </c>
      <c r="AD144">
        <v>0</v>
      </c>
      <c r="AE144">
        <v>0</v>
      </c>
      <c r="AF144">
        <v>0</v>
      </c>
      <c r="AG144">
        <v>0</v>
      </c>
      <c r="AH144">
        <v>0</v>
      </c>
      <c r="AI144">
        <v>0</v>
      </c>
      <c r="AL144" s="11">
        <f t="shared" si="12"/>
        <v>0</v>
      </c>
      <c r="AM144">
        <f t="shared" si="13"/>
        <v>0</v>
      </c>
      <c r="AN144">
        <f t="shared" si="14"/>
        <v>0</v>
      </c>
      <c r="AP144">
        <f>VLOOKUP($B144,Kraftvärmeprod!$B$1:$BX$550,MATCH(AP$1,Kraftvärmeprod!$B$1:$BX$1,0),FALSE)</f>
        <v>0</v>
      </c>
      <c r="AQ144">
        <f>VLOOKUP($B144,Kraftvärmeprod!$B$1:$BX$550,MATCH(AQ$1,Kraftvärmeprod!$B$1:$BX$1,0),FALSE)</f>
        <v>0</v>
      </c>
      <c r="AR144">
        <f>VLOOKUP($B144,Kraftvärmeprod!$B$1:$BX$550,MATCH("Summa tillförd energi exklusive rökgaskondensering",Kraftvärmeprod!$B$1:$BX$1,0),FALSE)</f>
        <v>0</v>
      </c>
      <c r="AT144" s="239" t="str">
        <f t="shared" si="15"/>
        <v/>
      </c>
      <c r="AV144">
        <f t="shared" si="16"/>
        <v>0</v>
      </c>
      <c r="AX144" t="str">
        <f>VLOOKUP(B144,Totalt!$B$1:$BZ$554,MATCH(AX$1,Totalt!$B$1:$BZ$1,0),FALSE)</f>
        <v>Ja</v>
      </c>
      <c r="BA144" s="239" t="str">
        <f t="shared" si="17"/>
        <v/>
      </c>
    </row>
    <row r="145" spans="1:53" x14ac:dyDescent="0.25">
      <c r="A145" s="2" t="s">
        <v>232</v>
      </c>
      <c r="B145" s="2" t="s">
        <v>233</v>
      </c>
      <c r="J145">
        <v>0</v>
      </c>
      <c r="K145">
        <v>0</v>
      </c>
      <c r="L145">
        <v>0</v>
      </c>
      <c r="M145">
        <v>0</v>
      </c>
      <c r="N145">
        <v>0</v>
      </c>
      <c r="O145">
        <v>0</v>
      </c>
      <c r="P145">
        <v>0</v>
      </c>
      <c r="Q145">
        <v>0</v>
      </c>
      <c r="R145">
        <v>0</v>
      </c>
      <c r="S145">
        <v>0</v>
      </c>
      <c r="T145">
        <v>0</v>
      </c>
      <c r="U145">
        <v>0</v>
      </c>
      <c r="V145" t="s">
        <v>313</v>
      </c>
      <c r="W145">
        <v>0</v>
      </c>
      <c r="X145">
        <v>0</v>
      </c>
      <c r="Y145">
        <v>0</v>
      </c>
      <c r="Z145">
        <v>0</v>
      </c>
      <c r="AA145">
        <v>0</v>
      </c>
      <c r="AB145">
        <v>0</v>
      </c>
      <c r="AC145">
        <v>0</v>
      </c>
      <c r="AD145">
        <v>0</v>
      </c>
      <c r="AE145">
        <v>0</v>
      </c>
      <c r="AF145">
        <v>0</v>
      </c>
      <c r="AG145">
        <v>0</v>
      </c>
      <c r="AH145">
        <v>0</v>
      </c>
      <c r="AI145">
        <v>0</v>
      </c>
      <c r="AL145" s="11">
        <f t="shared" si="12"/>
        <v>0</v>
      </c>
      <c r="AM145">
        <f t="shared" si="13"/>
        <v>0</v>
      </c>
      <c r="AN145">
        <f t="shared" si="14"/>
        <v>0</v>
      </c>
      <c r="AP145">
        <f>VLOOKUP($B145,Kraftvärmeprod!$B$1:$BX$550,MATCH(AP$1,Kraftvärmeprod!$B$1:$BX$1,0),FALSE)</f>
        <v>0</v>
      </c>
      <c r="AQ145">
        <f>VLOOKUP($B145,Kraftvärmeprod!$B$1:$BX$550,MATCH(AQ$1,Kraftvärmeprod!$B$1:$BX$1,0),FALSE)</f>
        <v>0</v>
      </c>
      <c r="AR145">
        <f>VLOOKUP($B145,Kraftvärmeprod!$B$1:$BX$550,MATCH("Summa tillförd energi exklusive rökgaskondensering",Kraftvärmeprod!$B$1:$BX$1,0),FALSE)</f>
        <v>0</v>
      </c>
      <c r="AT145" s="239" t="str">
        <f t="shared" si="15"/>
        <v/>
      </c>
      <c r="AV145">
        <f t="shared" si="16"/>
        <v>0</v>
      </c>
      <c r="AX145" t="str">
        <f>VLOOKUP(B145,Totalt!$B$1:$BZ$554,MATCH(AX$1,Totalt!$B$1:$BZ$1,0),FALSE)</f>
        <v>Nej</v>
      </c>
      <c r="BA145" s="239" t="str">
        <f t="shared" si="17"/>
        <v/>
      </c>
    </row>
    <row r="146" spans="1:53" x14ac:dyDescent="0.25">
      <c r="A146" s="2" t="s">
        <v>232</v>
      </c>
      <c r="B146" s="2" t="s">
        <v>234</v>
      </c>
      <c r="J146">
        <v>0</v>
      </c>
      <c r="K146">
        <v>0</v>
      </c>
      <c r="L146">
        <v>0</v>
      </c>
      <c r="M146">
        <v>0</v>
      </c>
      <c r="N146">
        <v>0</v>
      </c>
      <c r="O146">
        <v>0</v>
      </c>
      <c r="P146">
        <v>0</v>
      </c>
      <c r="Q146">
        <v>0</v>
      </c>
      <c r="R146">
        <v>0</v>
      </c>
      <c r="S146">
        <v>0</v>
      </c>
      <c r="T146">
        <v>0</v>
      </c>
      <c r="U146">
        <v>0</v>
      </c>
      <c r="V146" t="s">
        <v>313</v>
      </c>
      <c r="W146">
        <v>0</v>
      </c>
      <c r="X146">
        <v>0</v>
      </c>
      <c r="Y146">
        <v>0</v>
      </c>
      <c r="Z146">
        <v>0</v>
      </c>
      <c r="AA146">
        <v>0</v>
      </c>
      <c r="AB146">
        <v>0</v>
      </c>
      <c r="AC146">
        <v>0</v>
      </c>
      <c r="AD146">
        <v>0</v>
      </c>
      <c r="AE146">
        <v>0</v>
      </c>
      <c r="AF146">
        <v>0</v>
      </c>
      <c r="AG146">
        <v>0</v>
      </c>
      <c r="AH146">
        <v>0</v>
      </c>
      <c r="AI146">
        <v>0</v>
      </c>
      <c r="AL146" s="11">
        <f t="shared" si="12"/>
        <v>0</v>
      </c>
      <c r="AM146">
        <f t="shared" si="13"/>
        <v>0</v>
      </c>
      <c r="AN146">
        <f t="shared" si="14"/>
        <v>0</v>
      </c>
      <c r="AP146">
        <f>VLOOKUP($B146,Kraftvärmeprod!$B$1:$BX$550,MATCH(AP$1,Kraftvärmeprod!$B$1:$BX$1,0),FALSE)</f>
        <v>0</v>
      </c>
      <c r="AQ146">
        <f>VLOOKUP($B146,Kraftvärmeprod!$B$1:$BX$550,MATCH(AQ$1,Kraftvärmeprod!$B$1:$BX$1,0),FALSE)</f>
        <v>0</v>
      </c>
      <c r="AR146">
        <f>VLOOKUP($B146,Kraftvärmeprod!$B$1:$BX$550,MATCH("Summa tillförd energi exklusive rökgaskondensering",Kraftvärmeprod!$B$1:$BX$1,0),FALSE)</f>
        <v>0</v>
      </c>
      <c r="AT146" s="239" t="str">
        <f t="shared" si="15"/>
        <v/>
      </c>
      <c r="AV146">
        <f t="shared" si="16"/>
        <v>0</v>
      </c>
      <c r="AX146" t="str">
        <f>VLOOKUP(B146,Totalt!$B$1:$BZ$554,MATCH(AX$1,Totalt!$B$1:$BZ$1,0),FALSE)</f>
        <v>Ja</v>
      </c>
      <c r="BA146" s="239" t="str">
        <f t="shared" si="17"/>
        <v/>
      </c>
    </row>
    <row r="147" spans="1:53" x14ac:dyDescent="0.25">
      <c r="A147" s="2" t="s">
        <v>232</v>
      </c>
      <c r="B147" s="2" t="s">
        <v>235</v>
      </c>
      <c r="J147">
        <v>0</v>
      </c>
      <c r="K147">
        <v>0</v>
      </c>
      <c r="L147">
        <v>0</v>
      </c>
      <c r="M147">
        <v>0</v>
      </c>
      <c r="N147">
        <v>0</v>
      </c>
      <c r="O147">
        <v>0</v>
      </c>
      <c r="P147">
        <v>0</v>
      </c>
      <c r="Q147">
        <v>0</v>
      </c>
      <c r="R147">
        <v>0</v>
      </c>
      <c r="S147">
        <v>0</v>
      </c>
      <c r="T147">
        <v>0</v>
      </c>
      <c r="U147">
        <v>0</v>
      </c>
      <c r="V147" t="s">
        <v>313</v>
      </c>
      <c r="W147">
        <v>0</v>
      </c>
      <c r="X147">
        <v>0</v>
      </c>
      <c r="Y147">
        <v>0</v>
      </c>
      <c r="Z147">
        <v>0</v>
      </c>
      <c r="AA147">
        <v>0</v>
      </c>
      <c r="AB147">
        <v>0</v>
      </c>
      <c r="AC147">
        <v>0</v>
      </c>
      <c r="AD147">
        <v>0</v>
      </c>
      <c r="AE147">
        <v>0</v>
      </c>
      <c r="AF147">
        <v>0</v>
      </c>
      <c r="AG147">
        <v>0</v>
      </c>
      <c r="AH147">
        <v>0</v>
      </c>
      <c r="AI147">
        <v>0</v>
      </c>
      <c r="AL147" s="11">
        <f t="shared" si="12"/>
        <v>0</v>
      </c>
      <c r="AM147">
        <f t="shared" si="13"/>
        <v>0</v>
      </c>
      <c r="AN147">
        <f t="shared" si="14"/>
        <v>0</v>
      </c>
      <c r="AP147">
        <f>VLOOKUP($B147,Kraftvärmeprod!$B$1:$BX$550,MATCH(AP$1,Kraftvärmeprod!$B$1:$BX$1,0),FALSE)</f>
        <v>0</v>
      </c>
      <c r="AQ147">
        <f>VLOOKUP($B147,Kraftvärmeprod!$B$1:$BX$550,MATCH(AQ$1,Kraftvärmeprod!$B$1:$BX$1,0),FALSE)</f>
        <v>0</v>
      </c>
      <c r="AR147">
        <f>VLOOKUP($B147,Kraftvärmeprod!$B$1:$BX$550,MATCH("Summa tillförd energi exklusive rökgaskondensering",Kraftvärmeprod!$B$1:$BX$1,0),FALSE)</f>
        <v>0</v>
      </c>
      <c r="AT147" s="239" t="str">
        <f t="shared" si="15"/>
        <v/>
      </c>
      <c r="AV147">
        <f t="shared" si="16"/>
        <v>0</v>
      </c>
      <c r="AX147" t="str">
        <f>VLOOKUP(B147,Totalt!$B$1:$BZ$554,MATCH(AX$1,Totalt!$B$1:$BZ$1,0),FALSE)</f>
        <v>Ja</v>
      </c>
      <c r="BA147" s="239" t="str">
        <f t="shared" si="17"/>
        <v/>
      </c>
    </row>
    <row r="148" spans="1:53" x14ac:dyDescent="0.25">
      <c r="A148" s="2" t="s">
        <v>232</v>
      </c>
      <c r="B148" s="2" t="s">
        <v>236</v>
      </c>
      <c r="J148">
        <v>0</v>
      </c>
      <c r="K148">
        <v>0</v>
      </c>
      <c r="L148">
        <v>0</v>
      </c>
      <c r="M148">
        <v>0</v>
      </c>
      <c r="N148">
        <v>0</v>
      </c>
      <c r="O148">
        <v>0</v>
      </c>
      <c r="P148">
        <v>14.33</v>
      </c>
      <c r="Q148">
        <v>76.881500000000003</v>
      </c>
      <c r="R148">
        <v>82.340500000000006</v>
      </c>
      <c r="S148">
        <v>49.586300000000001</v>
      </c>
      <c r="T148">
        <v>0</v>
      </c>
      <c r="U148">
        <v>0</v>
      </c>
      <c r="V148" t="s">
        <v>313</v>
      </c>
      <c r="W148">
        <v>0.222911</v>
      </c>
      <c r="X148">
        <v>7.0967500000000001</v>
      </c>
      <c r="Y148">
        <v>0</v>
      </c>
      <c r="Z148">
        <v>65.053600000000003</v>
      </c>
      <c r="AA148">
        <v>0</v>
      </c>
      <c r="AB148">
        <v>0</v>
      </c>
      <c r="AC148">
        <v>0</v>
      </c>
      <c r="AD148">
        <v>24.132899999999999</v>
      </c>
      <c r="AE148">
        <v>0</v>
      </c>
      <c r="AF148">
        <v>0</v>
      </c>
      <c r="AG148">
        <v>0</v>
      </c>
      <c r="AH148">
        <v>127</v>
      </c>
      <c r="AI148">
        <v>0</v>
      </c>
      <c r="AL148" s="11">
        <f t="shared" si="12"/>
        <v>446.64446100000004</v>
      </c>
      <c r="AM148">
        <f t="shared" si="13"/>
        <v>446.64446100000004</v>
      </c>
      <c r="AN148">
        <f t="shared" si="14"/>
        <v>319.64446100000004</v>
      </c>
      <c r="AP148">
        <f>VLOOKUP($B148,Kraftvärmeprod!$B$1:$BX$550,MATCH(AP$1,Kraftvärmeprod!$B$1:$BX$1,0),FALSE)</f>
        <v>435</v>
      </c>
      <c r="AQ148">
        <f>VLOOKUP($B148,Kraftvärmeprod!$B$1:$BX$550,MATCH(AQ$1,Kraftvärmeprod!$B$1:$BX$1,0),FALSE)</f>
        <v>200</v>
      </c>
      <c r="AR148">
        <f>VLOOKUP($B148,Kraftvärmeprod!$B$1:$BX$550,MATCH("Summa tillförd energi exklusive rökgaskondensering",Kraftvärmeprod!$B$1:$BX$1,0),FALSE)</f>
        <v>698.19</v>
      </c>
      <c r="AT148" s="239">
        <f t="shared" si="15"/>
        <v>0.45781873272318424</v>
      </c>
      <c r="AV148">
        <f t="shared" si="16"/>
        <v>295.51156100000003</v>
      </c>
      <c r="AX148" t="str">
        <f>VLOOKUP(B148,Totalt!$B$1:$BZ$554,MATCH(AX$1,Totalt!$B$1:$BZ$1,0),FALSE)</f>
        <v>Ja</v>
      </c>
      <c r="BA148" s="239">
        <f t="shared" si="17"/>
        <v>1.3608870262888739</v>
      </c>
    </row>
    <row r="149" spans="1:53" x14ac:dyDescent="0.25">
      <c r="A149" s="2" t="s">
        <v>237</v>
      </c>
      <c r="B149" s="2" t="s">
        <v>238</v>
      </c>
      <c r="J149">
        <v>0</v>
      </c>
      <c r="K149">
        <v>0</v>
      </c>
      <c r="L149">
        <v>0</v>
      </c>
      <c r="M149">
        <v>0</v>
      </c>
      <c r="N149">
        <v>0</v>
      </c>
      <c r="O149">
        <v>0</v>
      </c>
      <c r="P149">
        <v>0</v>
      </c>
      <c r="Q149">
        <v>0</v>
      </c>
      <c r="R149">
        <v>0</v>
      </c>
      <c r="S149">
        <v>0</v>
      </c>
      <c r="T149">
        <v>0</v>
      </c>
      <c r="U149">
        <v>0</v>
      </c>
      <c r="V149" t="s">
        <v>313</v>
      </c>
      <c r="W149">
        <v>0</v>
      </c>
      <c r="X149">
        <v>0</v>
      </c>
      <c r="Y149">
        <v>0</v>
      </c>
      <c r="Z149">
        <v>0</v>
      </c>
      <c r="AA149">
        <v>0</v>
      </c>
      <c r="AB149">
        <v>0</v>
      </c>
      <c r="AC149">
        <v>0</v>
      </c>
      <c r="AD149">
        <v>0</v>
      </c>
      <c r="AE149">
        <v>0</v>
      </c>
      <c r="AF149">
        <v>0</v>
      </c>
      <c r="AG149">
        <v>0</v>
      </c>
      <c r="AH149">
        <v>0</v>
      </c>
      <c r="AI149">
        <v>0</v>
      </c>
      <c r="AL149" s="11">
        <f t="shared" si="12"/>
        <v>0</v>
      </c>
      <c r="AM149">
        <f t="shared" si="13"/>
        <v>0</v>
      </c>
      <c r="AN149">
        <f t="shared" si="14"/>
        <v>0</v>
      </c>
      <c r="AP149">
        <f>VLOOKUP($B149,Kraftvärmeprod!$B$1:$BX$550,MATCH(AP$1,Kraftvärmeprod!$B$1:$BX$1,0),FALSE)</f>
        <v>0</v>
      </c>
      <c r="AQ149">
        <f>VLOOKUP($B149,Kraftvärmeprod!$B$1:$BX$550,MATCH(AQ$1,Kraftvärmeprod!$B$1:$BX$1,0),FALSE)</f>
        <v>0</v>
      </c>
      <c r="AR149">
        <f>VLOOKUP($B149,Kraftvärmeprod!$B$1:$BX$550,MATCH("Summa tillförd energi exklusive rökgaskondensering",Kraftvärmeprod!$B$1:$BX$1,0),FALSE)</f>
        <v>0</v>
      </c>
      <c r="AT149" s="239" t="str">
        <f t="shared" si="15"/>
        <v/>
      </c>
      <c r="AV149">
        <f t="shared" si="16"/>
        <v>0</v>
      </c>
      <c r="AX149" t="str">
        <f>VLOOKUP(B149,Totalt!$B$1:$BZ$554,MATCH(AX$1,Totalt!$B$1:$BZ$1,0),FALSE)</f>
        <v>Ja</v>
      </c>
      <c r="BA149" s="239" t="str">
        <f t="shared" si="17"/>
        <v/>
      </c>
    </row>
    <row r="150" spans="1:53" x14ac:dyDescent="0.25">
      <c r="A150" s="2" t="s">
        <v>240</v>
      </c>
      <c r="B150" s="2" t="s">
        <v>241</v>
      </c>
      <c r="J150">
        <v>0</v>
      </c>
      <c r="K150">
        <v>0</v>
      </c>
      <c r="L150">
        <v>0</v>
      </c>
      <c r="M150">
        <v>0</v>
      </c>
      <c r="N150">
        <v>0</v>
      </c>
      <c r="O150">
        <v>0</v>
      </c>
      <c r="P150">
        <v>0</v>
      </c>
      <c r="Q150">
        <v>0</v>
      </c>
      <c r="R150">
        <v>0</v>
      </c>
      <c r="S150">
        <v>0</v>
      </c>
      <c r="T150">
        <v>0</v>
      </c>
      <c r="U150">
        <v>0</v>
      </c>
      <c r="V150" t="s">
        <v>313</v>
      </c>
      <c r="W150">
        <v>0</v>
      </c>
      <c r="X150">
        <v>0</v>
      </c>
      <c r="Y150">
        <v>0</v>
      </c>
      <c r="Z150">
        <v>0</v>
      </c>
      <c r="AA150">
        <v>0</v>
      </c>
      <c r="AB150">
        <v>0</v>
      </c>
      <c r="AC150">
        <v>0</v>
      </c>
      <c r="AD150">
        <v>0</v>
      </c>
      <c r="AE150">
        <v>0</v>
      </c>
      <c r="AF150">
        <v>0</v>
      </c>
      <c r="AG150">
        <v>0</v>
      </c>
      <c r="AH150">
        <v>0</v>
      </c>
      <c r="AI150">
        <v>0</v>
      </c>
      <c r="AL150" s="11">
        <f t="shared" si="12"/>
        <v>0</v>
      </c>
      <c r="AM150">
        <f t="shared" si="13"/>
        <v>0</v>
      </c>
      <c r="AN150">
        <f t="shared" si="14"/>
        <v>0</v>
      </c>
      <c r="AP150">
        <f>VLOOKUP($B150,Kraftvärmeprod!$B$1:$BX$550,MATCH(AP$1,Kraftvärmeprod!$B$1:$BX$1,0),FALSE)</f>
        <v>0</v>
      </c>
      <c r="AQ150">
        <f>VLOOKUP($B150,Kraftvärmeprod!$B$1:$BX$550,MATCH(AQ$1,Kraftvärmeprod!$B$1:$BX$1,0),FALSE)</f>
        <v>0</v>
      </c>
      <c r="AR150">
        <f>VLOOKUP($B150,Kraftvärmeprod!$B$1:$BX$550,MATCH("Summa tillförd energi exklusive rökgaskondensering",Kraftvärmeprod!$B$1:$BX$1,0),FALSE)</f>
        <v>0</v>
      </c>
      <c r="AT150" s="239" t="str">
        <f t="shared" si="15"/>
        <v/>
      </c>
      <c r="AV150">
        <f t="shared" si="16"/>
        <v>0</v>
      </c>
      <c r="AX150" t="str">
        <f>VLOOKUP(B150,Totalt!$B$1:$BZ$554,MATCH(AX$1,Totalt!$B$1:$BZ$1,0),FALSE)</f>
        <v>Ja</v>
      </c>
      <c r="BA150" s="239" t="str">
        <f t="shared" si="17"/>
        <v/>
      </c>
    </row>
    <row r="151" spans="1:53" x14ac:dyDescent="0.25">
      <c r="A151" s="2" t="s">
        <v>240</v>
      </c>
      <c r="B151" s="2" t="s">
        <v>242</v>
      </c>
      <c r="J151">
        <v>0</v>
      </c>
      <c r="K151">
        <v>1.5482499999999999</v>
      </c>
      <c r="L151">
        <v>0</v>
      </c>
      <c r="M151">
        <v>0</v>
      </c>
      <c r="N151">
        <v>0</v>
      </c>
      <c r="O151">
        <v>0</v>
      </c>
      <c r="P151">
        <v>126.748</v>
      </c>
      <c r="Q151">
        <v>26.712</v>
      </c>
      <c r="R151">
        <v>18.0246</v>
      </c>
      <c r="S151">
        <v>19.790400000000002</v>
      </c>
      <c r="T151">
        <v>0</v>
      </c>
      <c r="U151">
        <v>30.3431</v>
      </c>
      <c r="V151" t="s">
        <v>313</v>
      </c>
      <c r="W151">
        <v>0</v>
      </c>
      <c r="X151">
        <v>0</v>
      </c>
      <c r="Y151">
        <v>0</v>
      </c>
      <c r="Z151">
        <v>0</v>
      </c>
      <c r="AA151">
        <v>0</v>
      </c>
      <c r="AB151">
        <v>0</v>
      </c>
      <c r="AC151">
        <v>0</v>
      </c>
      <c r="AD151">
        <v>0</v>
      </c>
      <c r="AE151">
        <v>246.84200000000001</v>
      </c>
      <c r="AF151">
        <v>0</v>
      </c>
      <c r="AG151">
        <v>0</v>
      </c>
      <c r="AH151">
        <v>138.5</v>
      </c>
      <c r="AI151">
        <v>16.4635</v>
      </c>
      <c r="AL151" s="11">
        <f t="shared" si="12"/>
        <v>624.97185000000002</v>
      </c>
      <c r="AM151">
        <f t="shared" si="13"/>
        <v>608.50835000000006</v>
      </c>
      <c r="AN151">
        <f t="shared" si="14"/>
        <v>470.00835000000006</v>
      </c>
      <c r="AP151">
        <f>VLOOKUP($B151,Kraftvärmeprod!$B$1:$BX$550,MATCH(AP$1,Kraftvärmeprod!$B$1:$BX$1,0),FALSE)</f>
        <v>630.70000000000005</v>
      </c>
      <c r="AQ151">
        <f>VLOOKUP($B151,Kraftvärmeprod!$B$1:$BX$550,MATCH(AQ$1,Kraftvärmeprod!$B$1:$BX$1,0),FALSE)</f>
        <v>219.87</v>
      </c>
      <c r="AR151">
        <f>VLOOKUP($B151,Kraftvärmeprod!$B$1:$BX$550,MATCH("Summa tillförd energi exklusive rökgaskondensering",Kraftvärmeprod!$B$1:$BX$1,0),FALSE)</f>
        <v>947.81</v>
      </c>
      <c r="AT151" s="239">
        <f t="shared" si="15"/>
        <v>0.49588878572709733</v>
      </c>
      <c r="AV151">
        <f t="shared" si="16"/>
        <v>221.61810000000003</v>
      </c>
      <c r="AX151" t="str">
        <f>VLOOKUP(B151,Totalt!$B$1:$BZ$554,MATCH(AX$1,Totalt!$B$1:$BZ$1,0),FALSE)</f>
        <v>Ja</v>
      </c>
      <c r="BA151" s="239">
        <f t="shared" si="17"/>
        <v>1.2964778948668869</v>
      </c>
    </row>
    <row r="152" spans="1:53" x14ac:dyDescent="0.25">
      <c r="A152" s="2" t="s">
        <v>240</v>
      </c>
      <c r="B152" s="2" t="s">
        <v>243</v>
      </c>
      <c r="J152">
        <v>0</v>
      </c>
      <c r="K152">
        <v>0</v>
      </c>
      <c r="L152">
        <v>0</v>
      </c>
      <c r="M152">
        <v>0</v>
      </c>
      <c r="N152">
        <v>0</v>
      </c>
      <c r="O152">
        <v>0</v>
      </c>
      <c r="P152">
        <v>0</v>
      </c>
      <c r="Q152">
        <v>0</v>
      </c>
      <c r="R152">
        <v>0</v>
      </c>
      <c r="S152">
        <v>0</v>
      </c>
      <c r="T152">
        <v>0</v>
      </c>
      <c r="U152">
        <v>0</v>
      </c>
      <c r="V152" t="s">
        <v>313</v>
      </c>
      <c r="W152">
        <v>0</v>
      </c>
      <c r="X152">
        <v>0</v>
      </c>
      <c r="Y152">
        <v>0</v>
      </c>
      <c r="Z152">
        <v>0</v>
      </c>
      <c r="AA152">
        <v>0</v>
      </c>
      <c r="AB152">
        <v>0</v>
      </c>
      <c r="AC152">
        <v>0</v>
      </c>
      <c r="AD152">
        <v>0</v>
      </c>
      <c r="AE152">
        <v>0</v>
      </c>
      <c r="AF152">
        <v>0</v>
      </c>
      <c r="AG152">
        <v>0</v>
      </c>
      <c r="AH152">
        <v>0</v>
      </c>
      <c r="AI152">
        <v>0</v>
      </c>
      <c r="AL152" s="11">
        <f t="shared" si="12"/>
        <v>0</v>
      </c>
      <c r="AM152">
        <f t="shared" si="13"/>
        <v>0</v>
      </c>
      <c r="AN152">
        <f t="shared" si="14"/>
        <v>0</v>
      </c>
      <c r="AP152">
        <f>VLOOKUP($B152,Kraftvärmeprod!$B$1:$BX$550,MATCH(AP$1,Kraftvärmeprod!$B$1:$BX$1,0),FALSE)</f>
        <v>0</v>
      </c>
      <c r="AQ152">
        <f>VLOOKUP($B152,Kraftvärmeprod!$B$1:$BX$550,MATCH(AQ$1,Kraftvärmeprod!$B$1:$BX$1,0),FALSE)</f>
        <v>0</v>
      </c>
      <c r="AR152">
        <f>VLOOKUP($B152,Kraftvärmeprod!$B$1:$BX$550,MATCH("Summa tillförd energi exklusive rökgaskondensering",Kraftvärmeprod!$B$1:$BX$1,0),FALSE)</f>
        <v>0</v>
      </c>
      <c r="AT152" s="239" t="str">
        <f t="shared" si="15"/>
        <v/>
      </c>
      <c r="AV152">
        <f t="shared" si="16"/>
        <v>0</v>
      </c>
      <c r="AX152" t="str">
        <f>VLOOKUP(B152,Totalt!$B$1:$BZ$554,MATCH(AX$1,Totalt!$B$1:$BZ$1,0),FALSE)</f>
        <v>Ja</v>
      </c>
      <c r="BA152" s="239" t="str">
        <f t="shared" si="17"/>
        <v/>
      </c>
    </row>
    <row r="153" spans="1:53" x14ac:dyDescent="0.25">
      <c r="A153" s="2" t="s">
        <v>244</v>
      </c>
      <c r="B153" s="2" t="s">
        <v>245</v>
      </c>
      <c r="J153">
        <v>0</v>
      </c>
      <c r="K153">
        <v>0</v>
      </c>
      <c r="L153">
        <v>0</v>
      </c>
      <c r="M153">
        <v>0</v>
      </c>
      <c r="N153">
        <v>0</v>
      </c>
      <c r="O153">
        <v>0</v>
      </c>
      <c r="P153">
        <v>120.402</v>
      </c>
      <c r="Q153">
        <v>66.789000000000001</v>
      </c>
      <c r="R153">
        <v>8.7234599999999993</v>
      </c>
      <c r="S153">
        <v>20.945399999999999</v>
      </c>
      <c r="T153">
        <v>0</v>
      </c>
      <c r="U153">
        <v>0</v>
      </c>
      <c r="V153" t="s">
        <v>313</v>
      </c>
      <c r="W153">
        <v>0</v>
      </c>
      <c r="X153">
        <v>0</v>
      </c>
      <c r="Y153">
        <v>0</v>
      </c>
      <c r="Z153">
        <v>0</v>
      </c>
      <c r="AA153">
        <v>0</v>
      </c>
      <c r="AB153">
        <v>0</v>
      </c>
      <c r="AC153">
        <v>0</v>
      </c>
      <c r="AD153">
        <v>0</v>
      </c>
      <c r="AE153">
        <v>0</v>
      </c>
      <c r="AF153">
        <v>0</v>
      </c>
      <c r="AG153">
        <v>0</v>
      </c>
      <c r="AH153">
        <v>94.3</v>
      </c>
      <c r="AI153">
        <v>8.0419400000000003</v>
      </c>
      <c r="AL153" s="11">
        <f t="shared" si="12"/>
        <v>319.20179999999999</v>
      </c>
      <c r="AM153">
        <f t="shared" si="13"/>
        <v>311.15985999999998</v>
      </c>
      <c r="AN153">
        <f t="shared" si="14"/>
        <v>216.85985999999997</v>
      </c>
      <c r="AP153">
        <f>VLOOKUP($B153,Kraftvärmeprod!$B$1:$BX$550,MATCH(AP$1,Kraftvärmeprod!$B$1:$BX$1,0),FALSE)</f>
        <v>273.2</v>
      </c>
      <c r="AQ153">
        <f>VLOOKUP($B153,Kraftvärmeprod!$B$1:$BX$550,MATCH(AQ$1,Kraftvärmeprod!$B$1:$BX$1,0),FALSE)</f>
        <v>125.9</v>
      </c>
      <c r="AR153">
        <f>VLOOKUP($B153,Kraftvärmeprod!$B$1:$BX$550,MATCH("Summa tillförd energi exklusive rökgaskondensering",Kraftvärmeprod!$B$1:$BX$1,0),FALSE)</f>
        <v>477.3</v>
      </c>
      <c r="AT153" s="239">
        <f t="shared" si="15"/>
        <v>0.45434707730986795</v>
      </c>
      <c r="AV153">
        <f t="shared" si="16"/>
        <v>216.85986000000003</v>
      </c>
      <c r="AX153" t="str">
        <f>VLOOKUP(B153,Totalt!$B$1:$BZ$554,MATCH(AX$1,Totalt!$B$1:$BZ$1,0),FALSE)</f>
        <v>Ja</v>
      </c>
      <c r="BA153" s="239">
        <f t="shared" si="17"/>
        <v>1.2147523941560272</v>
      </c>
    </row>
    <row r="154" spans="1:53" x14ac:dyDescent="0.25">
      <c r="A154" s="2" t="s">
        <v>248</v>
      </c>
      <c r="B154" s="2" t="s">
        <v>249</v>
      </c>
      <c r="J154">
        <v>0</v>
      </c>
      <c r="K154">
        <v>0</v>
      </c>
      <c r="L154">
        <v>0</v>
      </c>
      <c r="M154">
        <v>0</v>
      </c>
      <c r="N154">
        <v>0</v>
      </c>
      <c r="O154">
        <v>0</v>
      </c>
      <c r="P154">
        <v>0</v>
      </c>
      <c r="Q154">
        <v>0</v>
      </c>
      <c r="R154">
        <v>0</v>
      </c>
      <c r="S154">
        <v>0</v>
      </c>
      <c r="T154">
        <v>0</v>
      </c>
      <c r="U154">
        <v>0</v>
      </c>
      <c r="V154" t="s">
        <v>313</v>
      </c>
      <c r="W154">
        <v>0</v>
      </c>
      <c r="X154">
        <v>0</v>
      </c>
      <c r="Y154">
        <v>0</v>
      </c>
      <c r="Z154">
        <v>0</v>
      </c>
      <c r="AA154">
        <v>0</v>
      </c>
      <c r="AB154">
        <v>0</v>
      </c>
      <c r="AC154">
        <v>0</v>
      </c>
      <c r="AD154">
        <v>0</v>
      </c>
      <c r="AE154">
        <v>0</v>
      </c>
      <c r="AF154">
        <v>0</v>
      </c>
      <c r="AG154">
        <v>0</v>
      </c>
      <c r="AH154">
        <v>0</v>
      </c>
      <c r="AI154">
        <v>0</v>
      </c>
      <c r="AL154" s="11">
        <f t="shared" si="12"/>
        <v>0</v>
      </c>
      <c r="AM154">
        <f t="shared" si="13"/>
        <v>0</v>
      </c>
      <c r="AN154">
        <f t="shared" si="14"/>
        <v>0</v>
      </c>
      <c r="AP154">
        <f>VLOOKUP($B154,Kraftvärmeprod!$B$1:$BX$550,MATCH(AP$1,Kraftvärmeprod!$B$1:$BX$1,0),FALSE)</f>
        <v>0</v>
      </c>
      <c r="AQ154">
        <f>VLOOKUP($B154,Kraftvärmeprod!$B$1:$BX$550,MATCH(AQ$1,Kraftvärmeprod!$B$1:$BX$1,0),FALSE)</f>
        <v>0</v>
      </c>
      <c r="AR154">
        <f>VLOOKUP($B154,Kraftvärmeprod!$B$1:$BX$550,MATCH("Summa tillförd energi exklusive rökgaskondensering",Kraftvärmeprod!$B$1:$BX$1,0),FALSE)</f>
        <v>0</v>
      </c>
      <c r="AT154" s="239" t="str">
        <f t="shared" si="15"/>
        <v/>
      </c>
      <c r="AV154">
        <f t="shared" si="16"/>
        <v>0</v>
      </c>
      <c r="AX154" t="str">
        <f>VLOOKUP(B154,Totalt!$B$1:$BZ$554,MATCH(AX$1,Totalt!$B$1:$BZ$1,0),FALSE)</f>
        <v>Ja</v>
      </c>
      <c r="BA154" s="239" t="str">
        <f t="shared" si="17"/>
        <v/>
      </c>
    </row>
    <row r="155" spans="1:53" x14ac:dyDescent="0.25">
      <c r="A155" s="2" t="s">
        <v>250</v>
      </c>
      <c r="B155" s="2" t="s">
        <v>251</v>
      </c>
      <c r="J155">
        <v>0</v>
      </c>
      <c r="K155">
        <v>0</v>
      </c>
      <c r="L155">
        <v>0</v>
      </c>
      <c r="M155">
        <v>0</v>
      </c>
      <c r="N155">
        <v>0</v>
      </c>
      <c r="O155">
        <v>0</v>
      </c>
      <c r="P155">
        <v>0</v>
      </c>
      <c r="Q155">
        <v>0</v>
      </c>
      <c r="R155">
        <v>0</v>
      </c>
      <c r="S155">
        <v>0</v>
      </c>
      <c r="T155">
        <v>0</v>
      </c>
      <c r="U155">
        <v>0</v>
      </c>
      <c r="V155" t="s">
        <v>313</v>
      </c>
      <c r="W155">
        <v>0</v>
      </c>
      <c r="X155">
        <v>0</v>
      </c>
      <c r="Y155">
        <v>0</v>
      </c>
      <c r="Z155">
        <v>0</v>
      </c>
      <c r="AA155">
        <v>0</v>
      </c>
      <c r="AB155">
        <v>0</v>
      </c>
      <c r="AC155">
        <v>0</v>
      </c>
      <c r="AD155">
        <v>0</v>
      </c>
      <c r="AE155">
        <v>0</v>
      </c>
      <c r="AF155">
        <v>0</v>
      </c>
      <c r="AG155">
        <v>0</v>
      </c>
      <c r="AH155">
        <v>0</v>
      </c>
      <c r="AI155">
        <v>0</v>
      </c>
      <c r="AL155" s="11">
        <f t="shared" si="12"/>
        <v>0</v>
      </c>
      <c r="AM155">
        <f t="shared" si="13"/>
        <v>0</v>
      </c>
      <c r="AN155">
        <f t="shared" si="14"/>
        <v>0</v>
      </c>
      <c r="AP155">
        <f>VLOOKUP($B155,Kraftvärmeprod!$B$1:$BX$550,MATCH(AP$1,Kraftvärmeprod!$B$1:$BX$1,0),FALSE)</f>
        <v>0</v>
      </c>
      <c r="AQ155">
        <f>VLOOKUP($B155,Kraftvärmeprod!$B$1:$BX$550,MATCH(AQ$1,Kraftvärmeprod!$B$1:$BX$1,0),FALSE)</f>
        <v>0</v>
      </c>
      <c r="AR155">
        <f>VLOOKUP($B155,Kraftvärmeprod!$B$1:$BX$550,MATCH("Summa tillförd energi exklusive rökgaskondensering",Kraftvärmeprod!$B$1:$BX$1,0),FALSE)</f>
        <v>0</v>
      </c>
      <c r="AT155" s="239" t="str">
        <f t="shared" si="15"/>
        <v/>
      </c>
      <c r="AV155">
        <f t="shared" si="16"/>
        <v>0</v>
      </c>
      <c r="AX155" t="str">
        <f>VLOOKUP(B155,Totalt!$B$1:$BZ$554,MATCH(AX$1,Totalt!$B$1:$BZ$1,0),FALSE)</f>
        <v>Ja</v>
      </c>
      <c r="BA155" s="239" t="str">
        <f t="shared" si="17"/>
        <v/>
      </c>
    </row>
    <row r="156" spans="1:53" x14ac:dyDescent="0.25">
      <c r="A156" s="2" t="s">
        <v>254</v>
      </c>
      <c r="B156" s="2" t="s">
        <v>253</v>
      </c>
      <c r="J156">
        <v>0</v>
      </c>
      <c r="K156">
        <v>5.3493300000000001</v>
      </c>
      <c r="L156">
        <v>0</v>
      </c>
      <c r="M156">
        <v>0</v>
      </c>
      <c r="N156">
        <v>0</v>
      </c>
      <c r="O156">
        <v>0</v>
      </c>
      <c r="P156">
        <v>0</v>
      </c>
      <c r="Q156">
        <v>0</v>
      </c>
      <c r="R156">
        <v>0</v>
      </c>
      <c r="S156">
        <v>0</v>
      </c>
      <c r="T156">
        <v>0</v>
      </c>
      <c r="U156">
        <v>0</v>
      </c>
      <c r="V156" t="s">
        <v>313</v>
      </c>
      <c r="W156">
        <v>0</v>
      </c>
      <c r="X156">
        <v>0</v>
      </c>
      <c r="Y156">
        <v>0</v>
      </c>
      <c r="Z156">
        <v>153.625</v>
      </c>
      <c r="AA156">
        <v>0</v>
      </c>
      <c r="AB156">
        <v>10.1892</v>
      </c>
      <c r="AC156">
        <v>5.3703599999999998</v>
      </c>
      <c r="AD156">
        <v>42.471499999999999</v>
      </c>
      <c r="AE156">
        <v>63.068199999999997</v>
      </c>
      <c r="AF156">
        <v>0</v>
      </c>
      <c r="AG156">
        <v>0</v>
      </c>
      <c r="AH156">
        <v>20.9</v>
      </c>
      <c r="AI156">
        <v>12.3599</v>
      </c>
      <c r="AL156" s="11">
        <f t="shared" si="12"/>
        <v>313.33348999999998</v>
      </c>
      <c r="AM156">
        <f t="shared" si="13"/>
        <v>300.97359</v>
      </c>
      <c r="AN156">
        <f t="shared" si="14"/>
        <v>280.07359000000002</v>
      </c>
      <c r="AP156">
        <f>VLOOKUP($B156,Kraftvärmeprod!$B$1:$BX$550,MATCH(AP$1,Kraftvärmeprod!$B$1:$BX$1,0),FALSE)</f>
        <v>274.3</v>
      </c>
      <c r="AQ156">
        <f>VLOOKUP($B156,Kraftvärmeprod!$B$1:$BX$550,MATCH(AQ$1,Kraftvärmeprod!$B$1:$BX$1,0),FALSE)</f>
        <v>24.1</v>
      </c>
      <c r="AR156">
        <f>VLOOKUP($B156,Kraftvärmeprod!$B$1:$BX$550,MATCH("Summa tillförd energi exklusive rökgaskondensering",Kraftvärmeprod!$B$1:$BX$1,0),FALSE)</f>
        <v>345.20000000000005</v>
      </c>
      <c r="AT156" s="239">
        <f t="shared" si="15"/>
        <v>0.8113371668597914</v>
      </c>
      <c r="AV156">
        <f t="shared" si="16"/>
        <v>169.18456</v>
      </c>
      <c r="AX156" t="str">
        <f>VLOOKUP(B156,Totalt!$B$1:$BZ$554,MATCH(AX$1,Totalt!$B$1:$BZ$1,0),FALSE)</f>
        <v>Ja</v>
      </c>
      <c r="BA156" s="239">
        <f t="shared" si="17"/>
        <v>0.93799106251476194</v>
      </c>
    </row>
    <row r="157" spans="1:53" x14ac:dyDescent="0.25">
      <c r="A157" s="2" t="s">
        <v>257</v>
      </c>
      <c r="B157" s="2" t="s">
        <v>258</v>
      </c>
      <c r="J157">
        <v>0</v>
      </c>
      <c r="K157">
        <v>1.3029200000000001</v>
      </c>
      <c r="L157">
        <v>0</v>
      </c>
      <c r="M157">
        <v>0</v>
      </c>
      <c r="N157">
        <v>0</v>
      </c>
      <c r="O157">
        <v>0</v>
      </c>
      <c r="P157">
        <v>0</v>
      </c>
      <c r="Q157">
        <v>0</v>
      </c>
      <c r="R157">
        <v>0</v>
      </c>
      <c r="S157">
        <v>0</v>
      </c>
      <c r="T157">
        <v>0</v>
      </c>
      <c r="U157">
        <v>309.52499999999998</v>
      </c>
      <c r="V157" t="s">
        <v>313</v>
      </c>
      <c r="W157">
        <v>0</v>
      </c>
      <c r="X157">
        <v>0</v>
      </c>
      <c r="Y157">
        <v>0</v>
      </c>
      <c r="Z157">
        <v>0</v>
      </c>
      <c r="AA157">
        <v>0</v>
      </c>
      <c r="AB157">
        <v>0</v>
      </c>
      <c r="AC157">
        <v>0</v>
      </c>
      <c r="AD157">
        <v>0</v>
      </c>
      <c r="AE157">
        <v>0</v>
      </c>
      <c r="AF157">
        <v>0</v>
      </c>
      <c r="AG157">
        <v>0</v>
      </c>
      <c r="AH157">
        <v>132.47499999999999</v>
      </c>
      <c r="AI157">
        <v>15.677300000000001</v>
      </c>
      <c r="AL157" s="11">
        <f t="shared" si="12"/>
        <v>458.98021999999997</v>
      </c>
      <c r="AM157">
        <f t="shared" si="13"/>
        <v>443.30291999999997</v>
      </c>
      <c r="AN157">
        <f t="shared" si="14"/>
        <v>310.82791999999995</v>
      </c>
      <c r="AP157">
        <f>VLOOKUP($B157,Kraftvärmeprod!$B$1:$BX$550,MATCH(AP$1,Kraftvärmeprod!$B$1:$BX$1,0),FALSE)</f>
        <v>458.577</v>
      </c>
      <c r="AQ157">
        <f>VLOOKUP($B157,Kraftvärmeprod!$B$1:$BX$550,MATCH(AQ$1,Kraftvärmeprod!$B$1:$BX$1,0),FALSE)</f>
        <v>136.78</v>
      </c>
      <c r="AR157">
        <f>VLOOKUP($B157,Kraftvärmeprod!$B$1:$BX$550,MATCH("Summa tillförd energi exklusive rökgaskondensering",Kraftvärmeprod!$B$1:$BX$1,0),FALSE)</f>
        <v>552.21100000000001</v>
      </c>
      <c r="AT157" s="239">
        <f t="shared" si="15"/>
        <v>0.56287889955107728</v>
      </c>
      <c r="AV157">
        <f t="shared" si="16"/>
        <v>309.52499999999998</v>
      </c>
      <c r="AX157" t="str">
        <f>VLOOKUP(B157,Totalt!$B$1:$BZ$554,MATCH(AX$1,Totalt!$B$1:$BZ$1,0),FALSE)</f>
        <v>Ja</v>
      </c>
      <c r="BA157" s="239">
        <f t="shared" si="17"/>
        <v>1.4045012817865516</v>
      </c>
    </row>
    <row r="158" spans="1:53" x14ac:dyDescent="0.25">
      <c r="A158" s="2" t="s">
        <v>259</v>
      </c>
      <c r="B158" s="2" t="s">
        <v>260</v>
      </c>
      <c r="J158">
        <v>0</v>
      </c>
      <c r="K158">
        <v>0</v>
      </c>
      <c r="L158">
        <v>0</v>
      </c>
      <c r="M158">
        <v>0</v>
      </c>
      <c r="N158">
        <v>0</v>
      </c>
      <c r="O158">
        <v>0</v>
      </c>
      <c r="P158">
        <v>0</v>
      </c>
      <c r="Q158">
        <v>0</v>
      </c>
      <c r="R158">
        <v>0</v>
      </c>
      <c r="S158">
        <v>0</v>
      </c>
      <c r="T158">
        <v>0</v>
      </c>
      <c r="U158">
        <v>0</v>
      </c>
      <c r="V158" t="s">
        <v>313</v>
      </c>
      <c r="W158">
        <v>0</v>
      </c>
      <c r="X158">
        <v>0</v>
      </c>
      <c r="Y158">
        <v>0</v>
      </c>
      <c r="Z158">
        <v>0</v>
      </c>
      <c r="AA158">
        <v>0</v>
      </c>
      <c r="AB158">
        <v>0</v>
      </c>
      <c r="AC158">
        <v>0</v>
      </c>
      <c r="AD158">
        <v>0</v>
      </c>
      <c r="AE158">
        <v>0</v>
      </c>
      <c r="AF158">
        <v>0</v>
      </c>
      <c r="AG158">
        <v>0</v>
      </c>
      <c r="AH158">
        <v>0</v>
      </c>
      <c r="AI158">
        <v>0</v>
      </c>
      <c r="AL158" s="11">
        <f t="shared" si="12"/>
        <v>0</v>
      </c>
      <c r="AM158">
        <f t="shared" si="13"/>
        <v>0</v>
      </c>
      <c r="AN158">
        <f t="shared" si="14"/>
        <v>0</v>
      </c>
      <c r="AP158">
        <f>VLOOKUP($B158,Kraftvärmeprod!$B$1:$BX$550,MATCH(AP$1,Kraftvärmeprod!$B$1:$BX$1,0),FALSE)</f>
        <v>0</v>
      </c>
      <c r="AQ158">
        <f>VLOOKUP($B158,Kraftvärmeprod!$B$1:$BX$550,MATCH(AQ$1,Kraftvärmeprod!$B$1:$BX$1,0),FALSE)</f>
        <v>0</v>
      </c>
      <c r="AR158">
        <f>VLOOKUP($B158,Kraftvärmeprod!$B$1:$BX$550,MATCH("Summa tillförd energi exklusive rökgaskondensering",Kraftvärmeprod!$B$1:$BX$1,0),FALSE)</f>
        <v>0</v>
      </c>
      <c r="AT158" s="239" t="str">
        <f t="shared" si="15"/>
        <v/>
      </c>
      <c r="AV158">
        <f t="shared" si="16"/>
        <v>0</v>
      </c>
      <c r="AX158" t="str">
        <f>VLOOKUP(B158,Totalt!$B$1:$BZ$554,MATCH(AX$1,Totalt!$B$1:$BZ$1,0),FALSE)</f>
        <v>Nej</v>
      </c>
      <c r="BA158" s="239" t="str">
        <f t="shared" si="17"/>
        <v/>
      </c>
    </row>
    <row r="159" spans="1:53" x14ac:dyDescent="0.25">
      <c r="A159" s="2" t="s">
        <v>261</v>
      </c>
      <c r="B159" s="2" t="s">
        <v>262</v>
      </c>
      <c r="J159">
        <v>0</v>
      </c>
      <c r="K159">
        <v>0</v>
      </c>
      <c r="L159">
        <v>0</v>
      </c>
      <c r="M159">
        <v>0</v>
      </c>
      <c r="N159">
        <v>0</v>
      </c>
      <c r="O159">
        <v>0</v>
      </c>
      <c r="P159">
        <v>0</v>
      </c>
      <c r="Q159">
        <v>0</v>
      </c>
      <c r="R159">
        <v>0</v>
      </c>
      <c r="S159">
        <v>0</v>
      </c>
      <c r="T159">
        <v>0</v>
      </c>
      <c r="U159">
        <v>0</v>
      </c>
      <c r="V159" t="s">
        <v>313</v>
      </c>
      <c r="W159">
        <v>0</v>
      </c>
      <c r="X159">
        <v>0</v>
      </c>
      <c r="Y159">
        <v>0</v>
      </c>
      <c r="Z159">
        <v>0</v>
      </c>
      <c r="AA159">
        <v>0</v>
      </c>
      <c r="AB159">
        <v>0</v>
      </c>
      <c r="AC159">
        <v>0</v>
      </c>
      <c r="AD159">
        <v>0</v>
      </c>
      <c r="AE159">
        <v>0</v>
      </c>
      <c r="AF159">
        <v>0</v>
      </c>
      <c r="AG159">
        <v>0</v>
      </c>
      <c r="AH159">
        <v>0</v>
      </c>
      <c r="AI159">
        <v>0</v>
      </c>
      <c r="AL159" s="11">
        <f t="shared" si="12"/>
        <v>0</v>
      </c>
      <c r="AM159">
        <f t="shared" si="13"/>
        <v>0</v>
      </c>
      <c r="AN159">
        <f t="shared" si="14"/>
        <v>0</v>
      </c>
      <c r="AP159">
        <f>VLOOKUP($B159,Kraftvärmeprod!$B$1:$BX$550,MATCH(AP$1,Kraftvärmeprod!$B$1:$BX$1,0),FALSE)</f>
        <v>0</v>
      </c>
      <c r="AQ159">
        <f>VLOOKUP($B159,Kraftvärmeprod!$B$1:$BX$550,MATCH(AQ$1,Kraftvärmeprod!$B$1:$BX$1,0),FALSE)</f>
        <v>0</v>
      </c>
      <c r="AR159">
        <f>VLOOKUP($B159,Kraftvärmeprod!$B$1:$BX$550,MATCH("Summa tillförd energi exklusive rökgaskondensering",Kraftvärmeprod!$B$1:$BX$1,0),FALSE)</f>
        <v>0</v>
      </c>
      <c r="AT159" s="239" t="str">
        <f t="shared" si="15"/>
        <v/>
      </c>
      <c r="AV159">
        <f t="shared" si="16"/>
        <v>0</v>
      </c>
      <c r="AX159" t="str">
        <f>VLOOKUP(B159,Totalt!$B$1:$BZ$554,MATCH(AX$1,Totalt!$B$1:$BZ$1,0),FALSE)</f>
        <v>Ja</v>
      </c>
      <c r="BA159" s="239" t="str">
        <f t="shared" si="17"/>
        <v/>
      </c>
    </row>
    <row r="160" spans="1:53" x14ac:dyDescent="0.25">
      <c r="A160" s="2" t="s">
        <v>263</v>
      </c>
      <c r="B160" s="2" t="s">
        <v>264</v>
      </c>
      <c r="J160">
        <v>0</v>
      </c>
      <c r="K160">
        <v>0</v>
      </c>
      <c r="L160">
        <v>0</v>
      </c>
      <c r="M160">
        <v>0</v>
      </c>
      <c r="N160">
        <v>0</v>
      </c>
      <c r="O160">
        <v>0</v>
      </c>
      <c r="P160">
        <v>0</v>
      </c>
      <c r="Q160">
        <v>0</v>
      </c>
      <c r="R160">
        <v>0.51158099999999995</v>
      </c>
      <c r="S160">
        <v>0</v>
      </c>
      <c r="T160">
        <v>0</v>
      </c>
      <c r="U160">
        <v>0</v>
      </c>
      <c r="V160" t="s">
        <v>313</v>
      </c>
      <c r="W160">
        <v>0</v>
      </c>
      <c r="X160">
        <v>0</v>
      </c>
      <c r="Y160">
        <v>0</v>
      </c>
      <c r="Z160">
        <v>13.3215</v>
      </c>
      <c r="AA160">
        <v>0</v>
      </c>
      <c r="AB160">
        <v>0</v>
      </c>
      <c r="AC160">
        <v>0</v>
      </c>
      <c r="AD160">
        <v>0</v>
      </c>
      <c r="AE160">
        <v>117.616</v>
      </c>
      <c r="AF160">
        <v>0</v>
      </c>
      <c r="AG160">
        <v>0</v>
      </c>
      <c r="AH160">
        <v>17.826000000000001</v>
      </c>
      <c r="AI160">
        <v>6.0387300000000002</v>
      </c>
      <c r="AL160" s="11">
        <f t="shared" si="12"/>
        <v>155.31381099999999</v>
      </c>
      <c r="AM160">
        <f t="shared" si="13"/>
        <v>149.275081</v>
      </c>
      <c r="AN160">
        <f t="shared" si="14"/>
        <v>131.44908100000001</v>
      </c>
      <c r="AP160">
        <f>VLOOKUP($B160,Kraftvärmeprod!$B$1:$BX$550,MATCH(AP$1,Kraftvärmeprod!$B$1:$BX$1,0),FALSE)</f>
        <v>134.88900000000001</v>
      </c>
      <c r="AQ160">
        <f>VLOOKUP($B160,Kraftvärmeprod!$B$1:$BX$550,MATCH(AQ$1,Kraftvärmeprod!$B$1:$BX$1,0),FALSE)</f>
        <v>19.367000000000001</v>
      </c>
      <c r="AR160">
        <f>VLOOKUP($B160,Kraftvärmeprod!$B$1:$BX$550,MATCH("Summa tillförd energi exklusive rökgaskondensering",Kraftvärmeprod!$B$1:$BX$1,0),FALSE)</f>
        <v>190.66300000000001</v>
      </c>
      <c r="AT160" s="239">
        <f t="shared" si="15"/>
        <v>0.68943151529137803</v>
      </c>
      <c r="AV160">
        <f t="shared" si="16"/>
        <v>13.833081</v>
      </c>
      <c r="AX160" t="str">
        <f>VLOOKUP(B160,Totalt!$B$1:$BZ$554,MATCH(AX$1,Totalt!$B$1:$BZ$1,0),FALSE)</f>
        <v>Ja</v>
      </c>
      <c r="BA160" s="239">
        <f t="shared" si="17"/>
        <v>0.98109788074231552</v>
      </c>
    </row>
    <row r="161" spans="1:53" x14ac:dyDescent="0.25">
      <c r="A161" s="2" t="s">
        <v>263</v>
      </c>
      <c r="B161" s="2" t="s">
        <v>265</v>
      </c>
      <c r="J161">
        <v>0</v>
      </c>
      <c r="K161">
        <v>0</v>
      </c>
      <c r="L161">
        <v>0</v>
      </c>
      <c r="M161">
        <v>0</v>
      </c>
      <c r="N161">
        <v>0</v>
      </c>
      <c r="O161">
        <v>0</v>
      </c>
      <c r="P161">
        <v>0</v>
      </c>
      <c r="Q161">
        <v>0</v>
      </c>
      <c r="R161">
        <v>0</v>
      </c>
      <c r="S161">
        <v>0</v>
      </c>
      <c r="T161">
        <v>0</v>
      </c>
      <c r="U161">
        <v>0</v>
      </c>
      <c r="V161" t="s">
        <v>313</v>
      </c>
      <c r="W161">
        <v>0</v>
      </c>
      <c r="X161">
        <v>0</v>
      </c>
      <c r="Y161">
        <v>0</v>
      </c>
      <c r="Z161">
        <v>0</v>
      </c>
      <c r="AA161">
        <v>0</v>
      </c>
      <c r="AB161">
        <v>0</v>
      </c>
      <c r="AC161">
        <v>0</v>
      </c>
      <c r="AD161">
        <v>0</v>
      </c>
      <c r="AE161">
        <v>0</v>
      </c>
      <c r="AF161">
        <v>0</v>
      </c>
      <c r="AG161">
        <v>0</v>
      </c>
      <c r="AH161">
        <v>0</v>
      </c>
      <c r="AI161">
        <v>0</v>
      </c>
      <c r="AL161" s="11">
        <f t="shared" si="12"/>
        <v>0</v>
      </c>
      <c r="AM161">
        <f t="shared" si="13"/>
        <v>0</v>
      </c>
      <c r="AN161">
        <f t="shared" si="14"/>
        <v>0</v>
      </c>
      <c r="AP161">
        <f>VLOOKUP($B161,Kraftvärmeprod!$B$1:$BX$550,MATCH(AP$1,Kraftvärmeprod!$B$1:$BX$1,0),FALSE)</f>
        <v>0</v>
      </c>
      <c r="AQ161">
        <f>VLOOKUP($B161,Kraftvärmeprod!$B$1:$BX$550,MATCH(AQ$1,Kraftvärmeprod!$B$1:$BX$1,0),FALSE)</f>
        <v>0</v>
      </c>
      <c r="AR161">
        <f>VLOOKUP($B161,Kraftvärmeprod!$B$1:$BX$550,MATCH("Summa tillförd energi exklusive rökgaskondensering",Kraftvärmeprod!$B$1:$BX$1,0),FALSE)</f>
        <v>0</v>
      </c>
      <c r="AT161" s="239" t="str">
        <f t="shared" si="15"/>
        <v/>
      </c>
      <c r="AV161">
        <f t="shared" si="16"/>
        <v>0</v>
      </c>
      <c r="AX161" t="str">
        <f>VLOOKUP(B161,Totalt!$B$1:$BZ$554,MATCH(AX$1,Totalt!$B$1:$BZ$1,0),FALSE)</f>
        <v>Ja</v>
      </c>
      <c r="BA161" s="239" t="str">
        <f t="shared" si="17"/>
        <v/>
      </c>
    </row>
    <row r="162" spans="1:53" x14ac:dyDescent="0.25">
      <c r="A162" s="2" t="s">
        <v>266</v>
      </c>
      <c r="B162" s="2" t="s">
        <v>267</v>
      </c>
      <c r="J162">
        <v>0</v>
      </c>
      <c r="K162">
        <v>0</v>
      </c>
      <c r="L162">
        <v>0</v>
      </c>
      <c r="M162">
        <v>0</v>
      </c>
      <c r="N162">
        <v>0</v>
      </c>
      <c r="O162">
        <v>0</v>
      </c>
      <c r="P162">
        <v>0</v>
      </c>
      <c r="Q162">
        <v>0</v>
      </c>
      <c r="R162">
        <v>169.327</v>
      </c>
      <c r="S162">
        <v>0</v>
      </c>
      <c r="T162">
        <v>0</v>
      </c>
      <c r="U162">
        <v>0</v>
      </c>
      <c r="V162" t="s">
        <v>313</v>
      </c>
      <c r="W162">
        <v>0</v>
      </c>
      <c r="X162">
        <v>0</v>
      </c>
      <c r="Y162">
        <v>0</v>
      </c>
      <c r="Z162">
        <v>181.298</v>
      </c>
      <c r="AA162">
        <v>0</v>
      </c>
      <c r="AB162">
        <v>0</v>
      </c>
      <c r="AC162">
        <v>0</v>
      </c>
      <c r="AD162">
        <v>32.655999999999999</v>
      </c>
      <c r="AE162">
        <v>0</v>
      </c>
      <c r="AF162">
        <v>0</v>
      </c>
      <c r="AG162">
        <v>0</v>
      </c>
      <c r="AH162">
        <v>98.444999999999993</v>
      </c>
      <c r="AI162">
        <v>0</v>
      </c>
      <c r="AL162" s="11">
        <f t="shared" si="12"/>
        <v>481.726</v>
      </c>
      <c r="AM162">
        <f t="shared" si="13"/>
        <v>481.726</v>
      </c>
      <c r="AN162">
        <f t="shared" si="14"/>
        <v>383.28100000000001</v>
      </c>
      <c r="AP162">
        <f>VLOOKUP($B162,Kraftvärmeprod!$B$1:$BX$550,MATCH(AP$1,Kraftvärmeprod!$B$1:$BX$1,0),FALSE)</f>
        <v>474.43099999999998</v>
      </c>
      <c r="AQ162">
        <f>VLOOKUP($B162,Kraftvärmeprod!$B$1:$BX$550,MATCH(AQ$1,Kraftvärmeprod!$B$1:$BX$1,0),FALSE)</f>
        <v>172.47</v>
      </c>
      <c r="AR162">
        <f>VLOOKUP($B162,Kraftvärmeprod!$B$1:$BX$550,MATCH("Summa tillförd energi exklusive rökgaskondensering",Kraftvärmeprod!$B$1:$BX$1,0),FALSE)</f>
        <v>713.25199999999995</v>
      </c>
      <c r="AT162" s="239">
        <f t="shared" si="15"/>
        <v>0.53737108343194273</v>
      </c>
      <c r="AV162">
        <f t="shared" si="16"/>
        <v>350.625</v>
      </c>
      <c r="AX162" t="str">
        <f>VLOOKUP(B162,Totalt!$B$1:$BZ$554,MATCH(AX$1,Totalt!$B$1:$BZ$1,0),FALSE)</f>
        <v>Ja</v>
      </c>
      <c r="BA162" s="239">
        <f t="shared" si="17"/>
        <v>1.2378150756233677</v>
      </c>
    </row>
    <row r="163" spans="1:53" x14ac:dyDescent="0.25">
      <c r="A163" s="2" t="s">
        <v>266</v>
      </c>
      <c r="B163" s="2" t="s">
        <v>268</v>
      </c>
      <c r="J163">
        <v>0</v>
      </c>
      <c r="K163">
        <v>0</v>
      </c>
      <c r="L163">
        <v>0</v>
      </c>
      <c r="M163">
        <v>0</v>
      </c>
      <c r="N163">
        <v>0</v>
      </c>
      <c r="O163">
        <v>0</v>
      </c>
      <c r="P163">
        <v>0</v>
      </c>
      <c r="Q163">
        <v>0</v>
      </c>
      <c r="R163">
        <v>0</v>
      </c>
      <c r="S163">
        <v>0</v>
      </c>
      <c r="T163">
        <v>0</v>
      </c>
      <c r="U163">
        <v>0</v>
      </c>
      <c r="V163" t="s">
        <v>313</v>
      </c>
      <c r="W163">
        <v>0</v>
      </c>
      <c r="X163">
        <v>0</v>
      </c>
      <c r="Y163">
        <v>0</v>
      </c>
      <c r="Z163">
        <v>0</v>
      </c>
      <c r="AA163">
        <v>0</v>
      </c>
      <c r="AB163">
        <v>0</v>
      </c>
      <c r="AC163">
        <v>0</v>
      </c>
      <c r="AD163">
        <v>0</v>
      </c>
      <c r="AE163">
        <v>0</v>
      </c>
      <c r="AF163">
        <v>0</v>
      </c>
      <c r="AG163">
        <v>0</v>
      </c>
      <c r="AH163">
        <v>0</v>
      </c>
      <c r="AI163">
        <v>0</v>
      </c>
      <c r="AL163" s="11">
        <f t="shared" si="12"/>
        <v>0</v>
      </c>
      <c r="AM163">
        <f t="shared" si="13"/>
        <v>0</v>
      </c>
      <c r="AN163">
        <f t="shared" si="14"/>
        <v>0</v>
      </c>
      <c r="AP163">
        <f>VLOOKUP($B163,Kraftvärmeprod!$B$1:$BX$550,MATCH(AP$1,Kraftvärmeprod!$B$1:$BX$1,0),FALSE)</f>
        <v>0</v>
      </c>
      <c r="AQ163">
        <f>VLOOKUP($B163,Kraftvärmeprod!$B$1:$BX$550,MATCH(AQ$1,Kraftvärmeprod!$B$1:$BX$1,0),FALSE)</f>
        <v>0</v>
      </c>
      <c r="AR163">
        <f>VLOOKUP($B163,Kraftvärmeprod!$B$1:$BX$550,MATCH("Summa tillförd energi exklusive rökgaskondensering",Kraftvärmeprod!$B$1:$BX$1,0),FALSE)</f>
        <v>0</v>
      </c>
      <c r="AT163" s="239" t="str">
        <f t="shared" si="15"/>
        <v/>
      </c>
      <c r="AV163">
        <f t="shared" si="16"/>
        <v>0</v>
      </c>
      <c r="AX163" t="str">
        <f>VLOOKUP(B163,Totalt!$B$1:$BZ$554,MATCH(AX$1,Totalt!$B$1:$BZ$1,0),FALSE)</f>
        <v>Ja</v>
      </c>
      <c r="BA163" s="239" t="str">
        <f t="shared" si="17"/>
        <v/>
      </c>
    </row>
    <row r="164" spans="1:53" x14ac:dyDescent="0.25">
      <c r="A164" s="2" t="s">
        <v>269</v>
      </c>
      <c r="B164" s="2" t="s">
        <v>270</v>
      </c>
      <c r="J164">
        <v>0</v>
      </c>
      <c r="K164">
        <v>0</v>
      </c>
      <c r="L164">
        <v>0</v>
      </c>
      <c r="M164">
        <v>0</v>
      </c>
      <c r="N164">
        <v>0</v>
      </c>
      <c r="O164">
        <v>0</v>
      </c>
      <c r="P164">
        <v>0</v>
      </c>
      <c r="Q164">
        <v>0</v>
      </c>
      <c r="R164">
        <v>0</v>
      </c>
      <c r="S164">
        <v>0</v>
      </c>
      <c r="T164">
        <v>0</v>
      </c>
      <c r="U164">
        <v>0</v>
      </c>
      <c r="V164" t="s">
        <v>313</v>
      </c>
      <c r="W164">
        <v>0</v>
      </c>
      <c r="X164">
        <v>0</v>
      </c>
      <c r="Y164">
        <v>0</v>
      </c>
      <c r="Z164">
        <v>0</v>
      </c>
      <c r="AA164">
        <v>0</v>
      </c>
      <c r="AB164">
        <v>0</v>
      </c>
      <c r="AC164">
        <v>0</v>
      </c>
      <c r="AD164">
        <v>0</v>
      </c>
      <c r="AE164">
        <v>0</v>
      </c>
      <c r="AF164">
        <v>0</v>
      </c>
      <c r="AG164">
        <v>0</v>
      </c>
      <c r="AH164">
        <v>0</v>
      </c>
      <c r="AI164">
        <v>0</v>
      </c>
      <c r="AL164" s="11">
        <f t="shared" si="12"/>
        <v>0</v>
      </c>
      <c r="AM164">
        <f t="shared" si="13"/>
        <v>0</v>
      </c>
      <c r="AN164">
        <f t="shared" si="14"/>
        <v>0</v>
      </c>
      <c r="AP164">
        <f>VLOOKUP($B164,Kraftvärmeprod!$B$1:$BX$550,MATCH(AP$1,Kraftvärmeprod!$B$1:$BX$1,0),FALSE)</f>
        <v>0</v>
      </c>
      <c r="AQ164">
        <f>VLOOKUP($B164,Kraftvärmeprod!$B$1:$BX$550,MATCH(AQ$1,Kraftvärmeprod!$B$1:$BX$1,0),FALSE)</f>
        <v>0</v>
      </c>
      <c r="AR164">
        <f>VLOOKUP($B164,Kraftvärmeprod!$B$1:$BX$550,MATCH("Summa tillförd energi exklusive rökgaskondensering",Kraftvärmeprod!$B$1:$BX$1,0),FALSE)</f>
        <v>0</v>
      </c>
      <c r="AT164" s="239" t="str">
        <f t="shared" si="15"/>
        <v/>
      </c>
      <c r="AV164">
        <f t="shared" si="16"/>
        <v>0</v>
      </c>
      <c r="AX164" t="str">
        <f>VLOOKUP(B164,Totalt!$B$1:$BZ$554,MATCH(AX$1,Totalt!$B$1:$BZ$1,0),FALSE)</f>
        <v>Nej</v>
      </c>
      <c r="BA164" s="239" t="str">
        <f t="shared" si="17"/>
        <v/>
      </c>
    </row>
    <row r="165" spans="1:53" x14ac:dyDescent="0.25">
      <c r="A165" s="2" t="s">
        <v>271</v>
      </c>
      <c r="B165" s="2" t="s">
        <v>272</v>
      </c>
      <c r="J165">
        <v>0</v>
      </c>
      <c r="K165">
        <v>0</v>
      </c>
      <c r="L165">
        <v>0</v>
      </c>
      <c r="M165">
        <v>0</v>
      </c>
      <c r="N165">
        <v>0</v>
      </c>
      <c r="O165">
        <v>0</v>
      </c>
      <c r="P165">
        <v>0</v>
      </c>
      <c r="Q165">
        <v>0</v>
      </c>
      <c r="R165">
        <v>0</v>
      </c>
      <c r="S165">
        <v>0</v>
      </c>
      <c r="T165">
        <v>0</v>
      </c>
      <c r="U165">
        <v>0</v>
      </c>
      <c r="V165" t="s">
        <v>313</v>
      </c>
      <c r="W165">
        <v>0</v>
      </c>
      <c r="X165">
        <v>0</v>
      </c>
      <c r="Y165">
        <v>0</v>
      </c>
      <c r="Z165">
        <v>0</v>
      </c>
      <c r="AA165">
        <v>0</v>
      </c>
      <c r="AB165">
        <v>0</v>
      </c>
      <c r="AC165">
        <v>0</v>
      </c>
      <c r="AD165">
        <v>0</v>
      </c>
      <c r="AE165">
        <v>0</v>
      </c>
      <c r="AF165">
        <v>0</v>
      </c>
      <c r="AG165">
        <v>0</v>
      </c>
      <c r="AH165">
        <v>0</v>
      </c>
      <c r="AI165">
        <v>0</v>
      </c>
      <c r="AL165" s="11">
        <f t="shared" si="12"/>
        <v>0</v>
      </c>
      <c r="AM165">
        <f t="shared" si="13"/>
        <v>0</v>
      </c>
      <c r="AN165">
        <f t="shared" si="14"/>
        <v>0</v>
      </c>
      <c r="AP165">
        <f>VLOOKUP($B165,Kraftvärmeprod!$B$1:$BX$550,MATCH(AP$1,Kraftvärmeprod!$B$1:$BX$1,0),FALSE)</f>
        <v>0</v>
      </c>
      <c r="AQ165">
        <f>VLOOKUP($B165,Kraftvärmeprod!$B$1:$BX$550,MATCH(AQ$1,Kraftvärmeprod!$B$1:$BX$1,0),FALSE)</f>
        <v>0</v>
      </c>
      <c r="AR165">
        <f>VLOOKUP($B165,Kraftvärmeprod!$B$1:$BX$550,MATCH("Summa tillförd energi exklusive rökgaskondensering",Kraftvärmeprod!$B$1:$BX$1,0),FALSE)</f>
        <v>0</v>
      </c>
      <c r="AT165" s="239" t="str">
        <f t="shared" si="15"/>
        <v/>
      </c>
      <c r="AV165">
        <f t="shared" si="16"/>
        <v>0</v>
      </c>
      <c r="AX165" t="str">
        <f>VLOOKUP(B165,Totalt!$B$1:$BZ$554,MATCH(AX$1,Totalt!$B$1:$BZ$1,0),FALSE)</f>
        <v>Ja</v>
      </c>
      <c r="BA165" s="239" t="str">
        <f t="shared" si="17"/>
        <v/>
      </c>
    </row>
    <row r="166" spans="1:53" x14ac:dyDescent="0.25">
      <c r="A166" s="2" t="s">
        <v>271</v>
      </c>
      <c r="B166" s="2" t="s">
        <v>273</v>
      </c>
      <c r="J166">
        <v>0</v>
      </c>
      <c r="K166">
        <v>0</v>
      </c>
      <c r="L166">
        <v>0</v>
      </c>
      <c r="M166">
        <v>0</v>
      </c>
      <c r="N166">
        <v>0</v>
      </c>
      <c r="O166">
        <v>0</v>
      </c>
      <c r="P166">
        <v>0</v>
      </c>
      <c r="Q166">
        <v>0</v>
      </c>
      <c r="R166">
        <v>0</v>
      </c>
      <c r="S166">
        <v>0</v>
      </c>
      <c r="T166">
        <v>0</v>
      </c>
      <c r="U166">
        <v>0</v>
      </c>
      <c r="V166" t="s">
        <v>313</v>
      </c>
      <c r="W166">
        <v>0</v>
      </c>
      <c r="X166">
        <v>0</v>
      </c>
      <c r="Y166">
        <v>0</v>
      </c>
      <c r="Z166">
        <v>0</v>
      </c>
      <c r="AA166">
        <v>0</v>
      </c>
      <c r="AB166">
        <v>0</v>
      </c>
      <c r="AC166">
        <v>0</v>
      </c>
      <c r="AD166">
        <v>0</v>
      </c>
      <c r="AE166">
        <v>0</v>
      </c>
      <c r="AF166">
        <v>0</v>
      </c>
      <c r="AG166">
        <v>0</v>
      </c>
      <c r="AH166">
        <v>0</v>
      </c>
      <c r="AI166">
        <v>0</v>
      </c>
      <c r="AL166" s="11">
        <f t="shared" si="12"/>
        <v>0</v>
      </c>
      <c r="AM166">
        <f t="shared" si="13"/>
        <v>0</v>
      </c>
      <c r="AN166">
        <f t="shared" si="14"/>
        <v>0</v>
      </c>
      <c r="AP166">
        <f>VLOOKUP($B166,Kraftvärmeprod!$B$1:$BX$550,MATCH(AP$1,Kraftvärmeprod!$B$1:$BX$1,0),FALSE)</f>
        <v>0</v>
      </c>
      <c r="AQ166">
        <f>VLOOKUP($B166,Kraftvärmeprod!$B$1:$BX$550,MATCH(AQ$1,Kraftvärmeprod!$B$1:$BX$1,0),FALSE)</f>
        <v>0</v>
      </c>
      <c r="AR166">
        <f>VLOOKUP($B166,Kraftvärmeprod!$B$1:$BX$550,MATCH("Summa tillförd energi exklusive rökgaskondensering",Kraftvärmeprod!$B$1:$BX$1,0),FALSE)</f>
        <v>0</v>
      </c>
      <c r="AT166" s="239" t="str">
        <f t="shared" si="15"/>
        <v/>
      </c>
      <c r="AV166">
        <f t="shared" si="16"/>
        <v>0</v>
      </c>
      <c r="AX166" t="str">
        <f>VLOOKUP(B166,Totalt!$B$1:$BZ$554,MATCH(AX$1,Totalt!$B$1:$BZ$1,0),FALSE)</f>
        <v>Ja</v>
      </c>
      <c r="BA166" s="239" t="str">
        <f t="shared" si="17"/>
        <v/>
      </c>
    </row>
    <row r="167" spans="1:53" x14ac:dyDescent="0.25">
      <c r="A167" s="2" t="s">
        <v>271</v>
      </c>
      <c r="B167" s="2" t="s">
        <v>274</v>
      </c>
      <c r="J167">
        <v>0</v>
      </c>
      <c r="K167">
        <v>0</v>
      </c>
      <c r="L167">
        <v>0</v>
      </c>
      <c r="M167">
        <v>0</v>
      </c>
      <c r="N167">
        <v>0</v>
      </c>
      <c r="O167">
        <v>0</v>
      </c>
      <c r="P167">
        <v>0</v>
      </c>
      <c r="Q167">
        <v>0</v>
      </c>
      <c r="R167">
        <v>0</v>
      </c>
      <c r="S167">
        <v>0</v>
      </c>
      <c r="T167">
        <v>0</v>
      </c>
      <c r="U167">
        <v>0</v>
      </c>
      <c r="V167" t="s">
        <v>313</v>
      </c>
      <c r="W167">
        <v>0</v>
      </c>
      <c r="X167">
        <v>0</v>
      </c>
      <c r="Y167">
        <v>0</v>
      </c>
      <c r="Z167">
        <v>0</v>
      </c>
      <c r="AA167">
        <v>0</v>
      </c>
      <c r="AB167">
        <v>0</v>
      </c>
      <c r="AC167">
        <v>0</v>
      </c>
      <c r="AD167">
        <v>0</v>
      </c>
      <c r="AE167">
        <v>0</v>
      </c>
      <c r="AF167">
        <v>0</v>
      </c>
      <c r="AG167">
        <v>0</v>
      </c>
      <c r="AH167">
        <v>0</v>
      </c>
      <c r="AI167">
        <v>0</v>
      </c>
      <c r="AL167" s="11">
        <f t="shared" si="12"/>
        <v>0</v>
      </c>
      <c r="AM167">
        <f t="shared" si="13"/>
        <v>0</v>
      </c>
      <c r="AN167">
        <f t="shared" si="14"/>
        <v>0</v>
      </c>
      <c r="AP167">
        <f>VLOOKUP($B167,Kraftvärmeprod!$B$1:$BX$550,MATCH(AP$1,Kraftvärmeprod!$B$1:$BX$1,0),FALSE)</f>
        <v>0</v>
      </c>
      <c r="AQ167">
        <f>VLOOKUP($B167,Kraftvärmeprod!$B$1:$BX$550,MATCH(AQ$1,Kraftvärmeprod!$B$1:$BX$1,0),FALSE)</f>
        <v>0</v>
      </c>
      <c r="AR167">
        <f>VLOOKUP($B167,Kraftvärmeprod!$B$1:$BX$550,MATCH("Summa tillförd energi exklusive rökgaskondensering",Kraftvärmeprod!$B$1:$BX$1,0),FALSE)</f>
        <v>0</v>
      </c>
      <c r="AT167" s="239" t="str">
        <f t="shared" si="15"/>
        <v/>
      </c>
      <c r="AV167">
        <f t="shared" si="16"/>
        <v>0</v>
      </c>
      <c r="AX167" t="str">
        <f>VLOOKUP(B167,Totalt!$B$1:$BZ$554,MATCH(AX$1,Totalt!$B$1:$BZ$1,0),FALSE)</f>
        <v>Ja</v>
      </c>
      <c r="BA167" s="239" t="str">
        <f t="shared" si="17"/>
        <v/>
      </c>
    </row>
    <row r="168" spans="1:53" x14ac:dyDescent="0.25">
      <c r="A168" s="2" t="s">
        <v>271</v>
      </c>
      <c r="B168" s="2" t="s">
        <v>275</v>
      </c>
      <c r="J168">
        <v>0</v>
      </c>
      <c r="K168">
        <v>0</v>
      </c>
      <c r="L168">
        <v>0</v>
      </c>
      <c r="M168">
        <v>0</v>
      </c>
      <c r="N168">
        <v>0</v>
      </c>
      <c r="O168">
        <v>0</v>
      </c>
      <c r="P168">
        <v>41.896000000000001</v>
      </c>
      <c r="Q168">
        <v>22.5594</v>
      </c>
      <c r="R168">
        <v>16.113800000000001</v>
      </c>
      <c r="S168">
        <v>0</v>
      </c>
      <c r="T168">
        <v>0</v>
      </c>
      <c r="U168">
        <v>0</v>
      </c>
      <c r="V168" t="s">
        <v>313</v>
      </c>
      <c r="W168">
        <v>0</v>
      </c>
      <c r="X168">
        <v>0</v>
      </c>
      <c r="Y168">
        <v>0</v>
      </c>
      <c r="Z168">
        <v>0</v>
      </c>
      <c r="AA168">
        <v>0</v>
      </c>
      <c r="AB168">
        <v>0</v>
      </c>
      <c r="AC168">
        <v>0</v>
      </c>
      <c r="AD168">
        <v>0</v>
      </c>
      <c r="AE168">
        <v>0</v>
      </c>
      <c r="AF168">
        <v>0</v>
      </c>
      <c r="AG168">
        <v>0</v>
      </c>
      <c r="AH168">
        <v>27</v>
      </c>
      <c r="AI168">
        <v>3.2147100000000002</v>
      </c>
      <c r="AL168" s="11">
        <f t="shared" si="12"/>
        <v>110.78390999999999</v>
      </c>
      <c r="AM168">
        <f t="shared" si="13"/>
        <v>107.5692</v>
      </c>
      <c r="AN168">
        <f t="shared" si="14"/>
        <v>80.569199999999995</v>
      </c>
      <c r="AP168">
        <f>VLOOKUP($B168,Kraftvärmeprod!$B$1:$BX$550,MATCH(AP$1,Kraftvärmeprod!$B$1:$BX$1,0),FALSE)</f>
        <v>72.400000000000006</v>
      </c>
      <c r="AQ168">
        <f>VLOOKUP($B168,Kraftvärmeprod!$B$1:$BX$550,MATCH(AQ$1,Kraftvärmeprod!$B$1:$BX$1,0),FALSE)</f>
        <v>6.7</v>
      </c>
      <c r="AR168">
        <f>VLOOKUP($B168,Kraftvärmeprod!$B$1:$BX$550,MATCH("Summa tillförd energi exklusive rökgaskondensering",Kraftvärmeprod!$B$1:$BX$1,0),FALSE)</f>
        <v>100</v>
      </c>
      <c r="AT168" s="239">
        <f t="shared" si="15"/>
        <v>0.80569199999999996</v>
      </c>
      <c r="AV168">
        <f t="shared" si="16"/>
        <v>80.569199999999995</v>
      </c>
      <c r="AX168" t="str">
        <f>VLOOKUP(B168,Totalt!$B$1:$BZ$554,MATCH(AX$1,Totalt!$B$1:$BZ$1,0),FALSE)</f>
        <v>Ja</v>
      </c>
      <c r="BA168" s="239">
        <f t="shared" si="17"/>
        <v>0.86412773049145131</v>
      </c>
    </row>
    <row r="169" spans="1:53" x14ac:dyDescent="0.25">
      <c r="A169" s="2" t="s">
        <v>748</v>
      </c>
      <c r="B169" s="9" t="s">
        <v>1113</v>
      </c>
      <c r="J169" t="s">
        <v>313</v>
      </c>
      <c r="K169" t="s">
        <v>313</v>
      </c>
      <c r="L169" t="s">
        <v>313</v>
      </c>
      <c r="M169" t="s">
        <v>313</v>
      </c>
      <c r="N169" t="s">
        <v>313</v>
      </c>
      <c r="O169" t="s">
        <v>313</v>
      </c>
      <c r="P169" t="s">
        <v>313</v>
      </c>
      <c r="Q169" t="s">
        <v>313</v>
      </c>
      <c r="R169" t="s">
        <v>313</v>
      </c>
      <c r="S169" t="s">
        <v>313</v>
      </c>
      <c r="T169" t="s">
        <v>313</v>
      </c>
      <c r="U169" t="s">
        <v>313</v>
      </c>
      <c r="V169" t="s">
        <v>313</v>
      </c>
      <c r="W169" t="s">
        <v>313</v>
      </c>
      <c r="X169" t="s">
        <v>313</v>
      </c>
      <c r="Y169" t="s">
        <v>313</v>
      </c>
      <c r="Z169" t="s">
        <v>313</v>
      </c>
      <c r="AA169" t="s">
        <v>313</v>
      </c>
      <c r="AB169" t="s">
        <v>313</v>
      </c>
      <c r="AC169" t="s">
        <v>313</v>
      </c>
      <c r="AD169" t="s">
        <v>313</v>
      </c>
      <c r="AE169" t="s">
        <v>313</v>
      </c>
      <c r="AF169" t="s">
        <v>313</v>
      </c>
      <c r="AG169" t="s">
        <v>313</v>
      </c>
      <c r="AH169" t="s">
        <v>313</v>
      </c>
      <c r="AI169" t="s">
        <v>313</v>
      </c>
      <c r="AL169" s="11">
        <f t="shared" si="12"/>
        <v>0</v>
      </c>
      <c r="AM169">
        <f t="shared" si="13"/>
        <v>0</v>
      </c>
      <c r="AN169">
        <f t="shared" si="14"/>
        <v>0</v>
      </c>
      <c r="AP169">
        <f>VLOOKUP($B169,Kraftvärmeprod!$B$1:$BX$550,MATCH(AP$1,Kraftvärmeprod!$B$1:$BX$1,0),FALSE)</f>
        <v>0</v>
      </c>
      <c r="AQ169">
        <f>VLOOKUP($B169,Kraftvärmeprod!$B$1:$BX$550,MATCH(AQ$1,Kraftvärmeprod!$B$1:$BX$1,0),FALSE)</f>
        <v>0</v>
      </c>
      <c r="AR169">
        <f>VLOOKUP($B169,Kraftvärmeprod!$B$1:$BX$550,MATCH("Summa tillförd energi exklusive rökgaskondensering",Kraftvärmeprod!$B$1:$BX$1,0),FALSE)</f>
        <v>0</v>
      </c>
      <c r="AT169" s="239" t="str">
        <f t="shared" si="15"/>
        <v/>
      </c>
      <c r="AV169" t="e">
        <f t="shared" si="16"/>
        <v>#VALUE!</v>
      </c>
      <c r="AX169" t="e">
        <f>VLOOKUP(B169,Totalt!$B$1:$BZ$554,MATCH(AX$1,Totalt!$B$1:$BZ$1,0),FALSE)</f>
        <v>#N/A</v>
      </c>
      <c r="BA169" s="239" t="str">
        <f t="shared" si="17"/>
        <v/>
      </c>
    </row>
    <row r="170" spans="1:53" x14ac:dyDescent="0.25">
      <c r="A170" s="2" t="s">
        <v>276</v>
      </c>
      <c r="B170" s="2" t="s">
        <v>277</v>
      </c>
      <c r="J170">
        <v>0</v>
      </c>
      <c r="K170">
        <v>0.48674600000000001</v>
      </c>
      <c r="L170">
        <v>0</v>
      </c>
      <c r="M170">
        <v>0</v>
      </c>
      <c r="N170">
        <v>0</v>
      </c>
      <c r="O170">
        <v>0</v>
      </c>
      <c r="P170">
        <v>0</v>
      </c>
      <c r="Q170">
        <v>0</v>
      </c>
      <c r="R170">
        <v>0.60827600000000004</v>
      </c>
      <c r="S170">
        <v>0</v>
      </c>
      <c r="T170">
        <v>0</v>
      </c>
      <c r="U170">
        <v>0</v>
      </c>
      <c r="V170" t="s">
        <v>313</v>
      </c>
      <c r="W170">
        <v>0</v>
      </c>
      <c r="X170">
        <v>0</v>
      </c>
      <c r="Y170">
        <v>0</v>
      </c>
      <c r="Z170">
        <v>8.1952499999999997</v>
      </c>
      <c r="AA170">
        <v>0</v>
      </c>
      <c r="AB170">
        <v>0</v>
      </c>
      <c r="AC170">
        <v>0</v>
      </c>
      <c r="AD170">
        <v>0</v>
      </c>
      <c r="AE170">
        <v>131.25399999999999</v>
      </c>
      <c r="AF170">
        <v>0</v>
      </c>
      <c r="AG170">
        <v>0</v>
      </c>
      <c r="AH170">
        <v>18.66</v>
      </c>
      <c r="AI170">
        <v>4.2560200000000004</v>
      </c>
      <c r="AL170" s="11">
        <f t="shared" si="12"/>
        <v>163.46029199999998</v>
      </c>
      <c r="AM170">
        <f t="shared" si="13"/>
        <v>159.20427199999997</v>
      </c>
      <c r="AN170">
        <f t="shared" si="14"/>
        <v>140.54427199999998</v>
      </c>
      <c r="AP170">
        <f>VLOOKUP($B170,Kraftvärmeprod!$B$1:$BX$550,MATCH(AP$1,Kraftvärmeprod!$B$1:$BX$1,0),FALSE)</f>
        <v>171.83799999999999</v>
      </c>
      <c r="AQ170">
        <f>VLOOKUP($B170,Kraftvärmeprod!$B$1:$BX$550,MATCH(AQ$1,Kraftvärmeprod!$B$1:$BX$1,0),FALSE)</f>
        <v>40.186999999999998</v>
      </c>
      <c r="AR170">
        <f>VLOOKUP($B170,Kraftvärmeprod!$B$1:$BX$550,MATCH("Summa tillförd energi exklusive rökgaskondensering",Kraftvärmeprod!$B$1:$BX$1,0),FALSE)</f>
        <v>244.36599999999999</v>
      </c>
      <c r="AT170" s="239">
        <f t="shared" si="15"/>
        <v>0.57513840714338327</v>
      </c>
      <c r="AV170">
        <f t="shared" si="16"/>
        <v>8.8035259999999997</v>
      </c>
      <c r="AX170" t="str">
        <f>VLOOKUP(B170,Totalt!$B$1:$BZ$554,MATCH(AX$1,Totalt!$B$1:$BZ$1,0),FALSE)</f>
        <v>Ja</v>
      </c>
      <c r="BA170" s="239">
        <f t="shared" si="17"/>
        <v>1.1867241262193036</v>
      </c>
    </row>
    <row r="171" spans="1:53" x14ac:dyDescent="0.25">
      <c r="A171" s="2" t="s">
        <v>278</v>
      </c>
      <c r="B171" s="2" t="s">
        <v>279</v>
      </c>
      <c r="J171">
        <v>0</v>
      </c>
      <c r="K171">
        <v>0</v>
      </c>
      <c r="L171">
        <v>0</v>
      </c>
      <c r="M171">
        <v>0</v>
      </c>
      <c r="N171">
        <v>0</v>
      </c>
      <c r="O171">
        <v>0</v>
      </c>
      <c r="P171">
        <v>0</v>
      </c>
      <c r="Q171">
        <v>0</v>
      </c>
      <c r="R171">
        <v>0</v>
      </c>
      <c r="S171">
        <v>0</v>
      </c>
      <c r="T171">
        <v>0</v>
      </c>
      <c r="U171">
        <v>0</v>
      </c>
      <c r="V171" t="s">
        <v>313</v>
      </c>
      <c r="W171">
        <v>0</v>
      </c>
      <c r="X171">
        <v>0</v>
      </c>
      <c r="Y171">
        <v>0</v>
      </c>
      <c r="Z171">
        <v>0</v>
      </c>
      <c r="AA171">
        <v>0</v>
      </c>
      <c r="AB171">
        <v>0</v>
      </c>
      <c r="AC171">
        <v>0</v>
      </c>
      <c r="AD171">
        <v>0</v>
      </c>
      <c r="AE171">
        <v>0</v>
      </c>
      <c r="AF171">
        <v>0</v>
      </c>
      <c r="AG171">
        <v>0</v>
      </c>
      <c r="AH171">
        <v>0</v>
      </c>
      <c r="AI171">
        <v>0</v>
      </c>
      <c r="AL171" s="11">
        <f t="shared" si="12"/>
        <v>0</v>
      </c>
      <c r="AM171">
        <f t="shared" si="13"/>
        <v>0</v>
      </c>
      <c r="AN171">
        <f t="shared" si="14"/>
        <v>0</v>
      </c>
      <c r="AP171">
        <f>VLOOKUP($B171,Kraftvärmeprod!$B$1:$BX$550,MATCH(AP$1,Kraftvärmeprod!$B$1:$BX$1,0),FALSE)</f>
        <v>0</v>
      </c>
      <c r="AQ171">
        <f>VLOOKUP($B171,Kraftvärmeprod!$B$1:$BX$550,MATCH(AQ$1,Kraftvärmeprod!$B$1:$BX$1,0),FALSE)</f>
        <v>0</v>
      </c>
      <c r="AR171">
        <f>VLOOKUP($B171,Kraftvärmeprod!$B$1:$BX$550,MATCH("Summa tillförd energi exklusive rökgaskondensering",Kraftvärmeprod!$B$1:$BX$1,0),FALSE)</f>
        <v>0</v>
      </c>
      <c r="AT171" s="239" t="str">
        <f t="shared" si="15"/>
        <v/>
      </c>
      <c r="AV171">
        <f t="shared" si="16"/>
        <v>0</v>
      </c>
      <c r="AX171" t="str">
        <f>VLOOKUP(B171,Totalt!$B$1:$BZ$554,MATCH(AX$1,Totalt!$B$1:$BZ$1,0),FALSE)</f>
        <v>Ja</v>
      </c>
      <c r="BA171" s="239" t="str">
        <f t="shared" si="17"/>
        <v/>
      </c>
    </row>
    <row r="172" spans="1:53" x14ac:dyDescent="0.25">
      <c r="A172" s="2" t="s">
        <v>278</v>
      </c>
      <c r="B172" s="2" t="s">
        <v>280</v>
      </c>
      <c r="J172">
        <v>0</v>
      </c>
      <c r="K172">
        <v>0</v>
      </c>
      <c r="L172">
        <v>0</v>
      </c>
      <c r="M172">
        <v>0</v>
      </c>
      <c r="N172">
        <v>0</v>
      </c>
      <c r="O172">
        <v>0</v>
      </c>
      <c r="P172">
        <v>0</v>
      </c>
      <c r="Q172">
        <v>0</v>
      </c>
      <c r="R172">
        <v>0</v>
      </c>
      <c r="S172">
        <v>0</v>
      </c>
      <c r="T172">
        <v>0</v>
      </c>
      <c r="U172">
        <v>0</v>
      </c>
      <c r="V172" t="s">
        <v>313</v>
      </c>
      <c r="W172">
        <v>0</v>
      </c>
      <c r="X172">
        <v>0</v>
      </c>
      <c r="Y172">
        <v>0</v>
      </c>
      <c r="Z172">
        <v>0</v>
      </c>
      <c r="AA172">
        <v>0</v>
      </c>
      <c r="AB172">
        <v>0</v>
      </c>
      <c r="AC172">
        <v>0</v>
      </c>
      <c r="AD172">
        <v>0</v>
      </c>
      <c r="AE172">
        <v>0</v>
      </c>
      <c r="AF172">
        <v>0</v>
      </c>
      <c r="AG172">
        <v>0</v>
      </c>
      <c r="AH172">
        <v>0</v>
      </c>
      <c r="AI172">
        <v>0</v>
      </c>
      <c r="AL172" s="11">
        <f t="shared" si="12"/>
        <v>0</v>
      </c>
      <c r="AM172">
        <f t="shared" si="13"/>
        <v>0</v>
      </c>
      <c r="AN172">
        <f t="shared" si="14"/>
        <v>0</v>
      </c>
      <c r="AP172">
        <f>VLOOKUP($B172,Kraftvärmeprod!$B$1:$BX$550,MATCH(AP$1,Kraftvärmeprod!$B$1:$BX$1,0),FALSE)</f>
        <v>0</v>
      </c>
      <c r="AQ172">
        <f>VLOOKUP($B172,Kraftvärmeprod!$B$1:$BX$550,MATCH(AQ$1,Kraftvärmeprod!$B$1:$BX$1,0),FALSE)</f>
        <v>0</v>
      </c>
      <c r="AR172">
        <f>VLOOKUP($B172,Kraftvärmeprod!$B$1:$BX$550,MATCH("Summa tillförd energi exklusive rökgaskondensering",Kraftvärmeprod!$B$1:$BX$1,0),FALSE)</f>
        <v>0</v>
      </c>
      <c r="AT172" s="239" t="str">
        <f t="shared" si="15"/>
        <v/>
      </c>
      <c r="AV172">
        <f t="shared" si="16"/>
        <v>0</v>
      </c>
      <c r="AX172" t="str">
        <f>VLOOKUP(B172,Totalt!$B$1:$BZ$554,MATCH(AX$1,Totalt!$B$1:$BZ$1,0),FALSE)</f>
        <v>Ja</v>
      </c>
      <c r="BA172" s="239" t="str">
        <f t="shared" si="17"/>
        <v/>
      </c>
    </row>
    <row r="173" spans="1:53" x14ac:dyDescent="0.25">
      <c r="A173" s="2" t="s">
        <v>278</v>
      </c>
      <c r="B173" s="2" t="s">
        <v>281</v>
      </c>
      <c r="J173">
        <v>0</v>
      </c>
      <c r="K173">
        <v>0</v>
      </c>
      <c r="L173">
        <v>0</v>
      </c>
      <c r="M173">
        <v>0</v>
      </c>
      <c r="N173">
        <v>0</v>
      </c>
      <c r="O173">
        <v>0</v>
      </c>
      <c r="P173">
        <v>0</v>
      </c>
      <c r="Q173">
        <v>0</v>
      </c>
      <c r="R173">
        <v>0</v>
      </c>
      <c r="S173">
        <v>0</v>
      </c>
      <c r="T173">
        <v>0</v>
      </c>
      <c r="U173">
        <v>0</v>
      </c>
      <c r="V173" t="s">
        <v>313</v>
      </c>
      <c r="W173">
        <v>0</v>
      </c>
      <c r="X173">
        <v>0</v>
      </c>
      <c r="Y173">
        <v>0</v>
      </c>
      <c r="Z173">
        <v>0</v>
      </c>
      <c r="AA173">
        <v>0</v>
      </c>
      <c r="AB173">
        <v>0</v>
      </c>
      <c r="AC173">
        <v>0</v>
      </c>
      <c r="AD173">
        <v>0</v>
      </c>
      <c r="AE173">
        <v>0</v>
      </c>
      <c r="AF173">
        <v>0</v>
      </c>
      <c r="AG173">
        <v>0</v>
      </c>
      <c r="AH173">
        <v>0</v>
      </c>
      <c r="AI173">
        <v>0</v>
      </c>
      <c r="AL173" s="11">
        <f t="shared" si="12"/>
        <v>0</v>
      </c>
      <c r="AM173">
        <f t="shared" si="13"/>
        <v>0</v>
      </c>
      <c r="AN173">
        <f t="shared" si="14"/>
        <v>0</v>
      </c>
      <c r="AP173">
        <f>VLOOKUP($B173,Kraftvärmeprod!$B$1:$BX$550,MATCH(AP$1,Kraftvärmeprod!$B$1:$BX$1,0),FALSE)</f>
        <v>0</v>
      </c>
      <c r="AQ173">
        <f>VLOOKUP($B173,Kraftvärmeprod!$B$1:$BX$550,MATCH(AQ$1,Kraftvärmeprod!$B$1:$BX$1,0),FALSE)</f>
        <v>0</v>
      </c>
      <c r="AR173">
        <f>VLOOKUP($B173,Kraftvärmeprod!$B$1:$BX$550,MATCH("Summa tillförd energi exklusive rökgaskondensering",Kraftvärmeprod!$B$1:$BX$1,0),FALSE)</f>
        <v>0</v>
      </c>
      <c r="AT173" s="239" t="str">
        <f t="shared" si="15"/>
        <v/>
      </c>
      <c r="AV173">
        <f t="shared" si="16"/>
        <v>0</v>
      </c>
      <c r="AX173" t="str">
        <f>VLOOKUP(B173,Totalt!$B$1:$BZ$554,MATCH(AX$1,Totalt!$B$1:$BZ$1,0),FALSE)</f>
        <v>Ja</v>
      </c>
      <c r="BA173" s="239" t="str">
        <f t="shared" si="17"/>
        <v/>
      </c>
    </row>
    <row r="174" spans="1:53" x14ac:dyDescent="0.25">
      <c r="A174" s="2" t="s">
        <v>278</v>
      </c>
      <c r="B174" s="2" t="s">
        <v>282</v>
      </c>
      <c r="J174">
        <v>0</v>
      </c>
      <c r="K174">
        <v>0</v>
      </c>
      <c r="L174">
        <v>0</v>
      </c>
      <c r="M174">
        <v>0</v>
      </c>
      <c r="N174">
        <v>0</v>
      </c>
      <c r="O174">
        <v>0</v>
      </c>
      <c r="P174">
        <v>0</v>
      </c>
      <c r="Q174">
        <v>0</v>
      </c>
      <c r="R174">
        <v>0</v>
      </c>
      <c r="S174">
        <v>0</v>
      </c>
      <c r="T174">
        <v>0</v>
      </c>
      <c r="U174">
        <v>0</v>
      </c>
      <c r="V174" t="s">
        <v>313</v>
      </c>
      <c r="W174">
        <v>0</v>
      </c>
      <c r="X174">
        <v>0</v>
      </c>
      <c r="Y174">
        <v>0</v>
      </c>
      <c r="Z174">
        <v>0</v>
      </c>
      <c r="AA174">
        <v>0</v>
      </c>
      <c r="AB174">
        <v>0</v>
      </c>
      <c r="AC174">
        <v>0</v>
      </c>
      <c r="AD174">
        <v>0</v>
      </c>
      <c r="AE174">
        <v>0</v>
      </c>
      <c r="AF174">
        <v>0</v>
      </c>
      <c r="AG174">
        <v>0</v>
      </c>
      <c r="AH174">
        <v>0</v>
      </c>
      <c r="AI174">
        <v>0</v>
      </c>
      <c r="AL174" s="11">
        <f t="shared" si="12"/>
        <v>0</v>
      </c>
      <c r="AM174">
        <f t="shared" si="13"/>
        <v>0</v>
      </c>
      <c r="AN174">
        <f t="shared" si="14"/>
        <v>0</v>
      </c>
      <c r="AP174">
        <f>VLOOKUP($B174,Kraftvärmeprod!$B$1:$BX$550,MATCH(AP$1,Kraftvärmeprod!$B$1:$BX$1,0),FALSE)</f>
        <v>0</v>
      </c>
      <c r="AQ174">
        <f>VLOOKUP($B174,Kraftvärmeprod!$B$1:$BX$550,MATCH(AQ$1,Kraftvärmeprod!$B$1:$BX$1,0),FALSE)</f>
        <v>0</v>
      </c>
      <c r="AR174">
        <f>VLOOKUP($B174,Kraftvärmeprod!$B$1:$BX$550,MATCH("Summa tillförd energi exklusive rökgaskondensering",Kraftvärmeprod!$B$1:$BX$1,0),FALSE)</f>
        <v>0</v>
      </c>
      <c r="AT174" s="239" t="str">
        <f t="shared" si="15"/>
        <v/>
      </c>
      <c r="AV174">
        <f t="shared" si="16"/>
        <v>0</v>
      </c>
      <c r="AX174" t="str">
        <f>VLOOKUP(B174,Totalt!$B$1:$BZ$554,MATCH(AX$1,Totalt!$B$1:$BZ$1,0),FALSE)</f>
        <v>Ja</v>
      </c>
      <c r="BA174" s="239" t="str">
        <f t="shared" si="17"/>
        <v/>
      </c>
    </row>
    <row r="175" spans="1:53" x14ac:dyDescent="0.25">
      <c r="A175" s="2" t="s">
        <v>278</v>
      </c>
      <c r="B175" s="2" t="s">
        <v>283</v>
      </c>
      <c r="J175">
        <v>0</v>
      </c>
      <c r="K175">
        <v>0</v>
      </c>
      <c r="L175">
        <v>0</v>
      </c>
      <c r="M175">
        <v>0</v>
      </c>
      <c r="N175">
        <v>0</v>
      </c>
      <c r="O175">
        <v>0</v>
      </c>
      <c r="P175">
        <v>0</v>
      </c>
      <c r="Q175">
        <v>0</v>
      </c>
      <c r="R175">
        <v>0</v>
      </c>
      <c r="S175">
        <v>0</v>
      </c>
      <c r="T175">
        <v>0</v>
      </c>
      <c r="U175">
        <v>0</v>
      </c>
      <c r="V175" t="s">
        <v>313</v>
      </c>
      <c r="W175">
        <v>0</v>
      </c>
      <c r="X175">
        <v>0</v>
      </c>
      <c r="Y175">
        <v>0</v>
      </c>
      <c r="Z175">
        <v>0</v>
      </c>
      <c r="AA175">
        <v>0</v>
      </c>
      <c r="AB175">
        <v>0</v>
      </c>
      <c r="AC175">
        <v>0</v>
      </c>
      <c r="AD175">
        <v>0</v>
      </c>
      <c r="AE175">
        <v>0</v>
      </c>
      <c r="AF175">
        <v>0</v>
      </c>
      <c r="AG175">
        <v>0</v>
      </c>
      <c r="AH175">
        <v>0</v>
      </c>
      <c r="AI175">
        <v>0</v>
      </c>
      <c r="AL175" s="11">
        <f t="shared" si="12"/>
        <v>0</v>
      </c>
      <c r="AM175">
        <f t="shared" si="13"/>
        <v>0</v>
      </c>
      <c r="AN175">
        <f t="shared" si="14"/>
        <v>0</v>
      </c>
      <c r="AP175">
        <f>VLOOKUP($B175,Kraftvärmeprod!$B$1:$BX$550,MATCH(AP$1,Kraftvärmeprod!$B$1:$BX$1,0),FALSE)</f>
        <v>0</v>
      </c>
      <c r="AQ175">
        <f>VLOOKUP($B175,Kraftvärmeprod!$B$1:$BX$550,MATCH(AQ$1,Kraftvärmeprod!$B$1:$BX$1,0),FALSE)</f>
        <v>0</v>
      </c>
      <c r="AR175">
        <f>VLOOKUP($B175,Kraftvärmeprod!$B$1:$BX$550,MATCH("Summa tillförd energi exklusive rökgaskondensering",Kraftvärmeprod!$B$1:$BX$1,0),FALSE)</f>
        <v>0</v>
      </c>
      <c r="AT175" s="239" t="str">
        <f t="shared" si="15"/>
        <v/>
      </c>
      <c r="AV175">
        <f t="shared" si="16"/>
        <v>0</v>
      </c>
      <c r="AX175" t="str">
        <f>VLOOKUP(B175,Totalt!$B$1:$BZ$554,MATCH(AX$1,Totalt!$B$1:$BZ$1,0),FALSE)</f>
        <v>Ja</v>
      </c>
      <c r="BA175" s="239" t="str">
        <f t="shared" si="17"/>
        <v/>
      </c>
    </row>
    <row r="176" spans="1:53" x14ac:dyDescent="0.25">
      <c r="A176" s="2" t="s">
        <v>278</v>
      </c>
      <c r="B176" s="2" t="s">
        <v>284</v>
      </c>
      <c r="J176">
        <v>0</v>
      </c>
      <c r="K176">
        <v>0</v>
      </c>
      <c r="L176">
        <v>0</v>
      </c>
      <c r="M176">
        <v>0</v>
      </c>
      <c r="N176">
        <v>0</v>
      </c>
      <c r="O176">
        <v>0</v>
      </c>
      <c r="P176">
        <v>0</v>
      </c>
      <c r="Q176">
        <v>0</v>
      </c>
      <c r="R176">
        <v>0</v>
      </c>
      <c r="S176">
        <v>0</v>
      </c>
      <c r="T176">
        <v>0</v>
      </c>
      <c r="U176">
        <v>0</v>
      </c>
      <c r="V176" t="s">
        <v>313</v>
      </c>
      <c r="W176">
        <v>0</v>
      </c>
      <c r="X176">
        <v>0</v>
      </c>
      <c r="Y176">
        <v>0</v>
      </c>
      <c r="Z176">
        <v>0</v>
      </c>
      <c r="AA176">
        <v>0</v>
      </c>
      <c r="AB176">
        <v>0</v>
      </c>
      <c r="AC176">
        <v>0</v>
      </c>
      <c r="AD176">
        <v>0</v>
      </c>
      <c r="AE176">
        <v>0</v>
      </c>
      <c r="AF176">
        <v>0</v>
      </c>
      <c r="AG176">
        <v>0</v>
      </c>
      <c r="AH176">
        <v>0</v>
      </c>
      <c r="AI176">
        <v>0</v>
      </c>
      <c r="AL176" s="11">
        <f t="shared" si="12"/>
        <v>0</v>
      </c>
      <c r="AM176">
        <f t="shared" si="13"/>
        <v>0</v>
      </c>
      <c r="AN176">
        <f t="shared" si="14"/>
        <v>0</v>
      </c>
      <c r="AP176">
        <f>VLOOKUP($B176,Kraftvärmeprod!$B$1:$BX$550,MATCH(AP$1,Kraftvärmeprod!$B$1:$BX$1,0),FALSE)</f>
        <v>0</v>
      </c>
      <c r="AQ176">
        <f>VLOOKUP($B176,Kraftvärmeprod!$B$1:$BX$550,MATCH(AQ$1,Kraftvärmeprod!$B$1:$BX$1,0),FALSE)</f>
        <v>0</v>
      </c>
      <c r="AR176">
        <f>VLOOKUP($B176,Kraftvärmeprod!$B$1:$BX$550,MATCH("Summa tillförd energi exklusive rökgaskondensering",Kraftvärmeprod!$B$1:$BX$1,0),FALSE)</f>
        <v>0</v>
      </c>
      <c r="AT176" s="239" t="str">
        <f t="shared" si="15"/>
        <v/>
      </c>
      <c r="AV176">
        <f t="shared" si="16"/>
        <v>0</v>
      </c>
      <c r="AX176" t="str">
        <f>VLOOKUP(B176,Totalt!$B$1:$BZ$554,MATCH(AX$1,Totalt!$B$1:$BZ$1,0),FALSE)</f>
        <v>Ja</v>
      </c>
      <c r="BA176" s="239" t="str">
        <f t="shared" si="17"/>
        <v/>
      </c>
    </row>
    <row r="177" spans="1:53" x14ac:dyDescent="0.25">
      <c r="A177" s="2" t="s">
        <v>278</v>
      </c>
      <c r="B177" s="2" t="s">
        <v>285</v>
      </c>
      <c r="J177">
        <v>0</v>
      </c>
      <c r="K177">
        <v>0</v>
      </c>
      <c r="L177">
        <v>0</v>
      </c>
      <c r="M177">
        <v>0</v>
      </c>
      <c r="N177">
        <v>0</v>
      </c>
      <c r="O177">
        <v>0</v>
      </c>
      <c r="P177">
        <v>0</v>
      </c>
      <c r="Q177">
        <v>0</v>
      </c>
      <c r="R177">
        <v>0</v>
      </c>
      <c r="S177">
        <v>0</v>
      </c>
      <c r="T177">
        <v>0</v>
      </c>
      <c r="U177">
        <v>0</v>
      </c>
      <c r="V177" t="s">
        <v>313</v>
      </c>
      <c r="W177">
        <v>0</v>
      </c>
      <c r="X177">
        <v>0</v>
      </c>
      <c r="Y177">
        <v>0</v>
      </c>
      <c r="Z177">
        <v>0</v>
      </c>
      <c r="AA177">
        <v>0</v>
      </c>
      <c r="AB177">
        <v>0</v>
      </c>
      <c r="AC177">
        <v>0</v>
      </c>
      <c r="AD177">
        <v>0</v>
      </c>
      <c r="AE177">
        <v>0</v>
      </c>
      <c r="AF177">
        <v>0</v>
      </c>
      <c r="AG177">
        <v>0</v>
      </c>
      <c r="AH177">
        <v>0</v>
      </c>
      <c r="AI177">
        <v>0</v>
      </c>
      <c r="AL177" s="11">
        <f t="shared" si="12"/>
        <v>0</v>
      </c>
      <c r="AM177">
        <f t="shared" si="13"/>
        <v>0</v>
      </c>
      <c r="AN177">
        <f t="shared" si="14"/>
        <v>0</v>
      </c>
      <c r="AP177">
        <f>VLOOKUP($B177,Kraftvärmeprod!$B$1:$BX$550,MATCH(AP$1,Kraftvärmeprod!$B$1:$BX$1,0),FALSE)</f>
        <v>0</v>
      </c>
      <c r="AQ177">
        <f>VLOOKUP($B177,Kraftvärmeprod!$B$1:$BX$550,MATCH(AQ$1,Kraftvärmeprod!$B$1:$BX$1,0),FALSE)</f>
        <v>0</v>
      </c>
      <c r="AR177">
        <f>VLOOKUP($B177,Kraftvärmeprod!$B$1:$BX$550,MATCH("Summa tillförd energi exklusive rökgaskondensering",Kraftvärmeprod!$B$1:$BX$1,0),FALSE)</f>
        <v>0</v>
      </c>
      <c r="AT177" s="239" t="str">
        <f t="shared" si="15"/>
        <v/>
      </c>
      <c r="AV177">
        <f t="shared" si="16"/>
        <v>0</v>
      </c>
      <c r="AX177" t="str">
        <f>VLOOKUP(B177,Totalt!$B$1:$BZ$554,MATCH(AX$1,Totalt!$B$1:$BZ$1,0),FALSE)</f>
        <v>Ja</v>
      </c>
      <c r="BA177" s="239" t="str">
        <f t="shared" si="17"/>
        <v/>
      </c>
    </row>
    <row r="178" spans="1:53" x14ac:dyDescent="0.25">
      <c r="A178" s="2" t="s">
        <v>278</v>
      </c>
      <c r="B178" s="2" t="s">
        <v>286</v>
      </c>
      <c r="J178">
        <v>0</v>
      </c>
      <c r="K178">
        <v>0</v>
      </c>
      <c r="L178">
        <v>0</v>
      </c>
      <c r="M178">
        <v>0</v>
      </c>
      <c r="N178">
        <v>0</v>
      </c>
      <c r="O178">
        <v>0</v>
      </c>
      <c r="P178">
        <v>0</v>
      </c>
      <c r="Q178">
        <v>0</v>
      </c>
      <c r="R178">
        <v>0</v>
      </c>
      <c r="S178">
        <v>0</v>
      </c>
      <c r="T178">
        <v>0</v>
      </c>
      <c r="U178">
        <v>0</v>
      </c>
      <c r="V178" t="s">
        <v>313</v>
      </c>
      <c r="W178">
        <v>0</v>
      </c>
      <c r="X178">
        <v>0</v>
      </c>
      <c r="Y178">
        <v>0</v>
      </c>
      <c r="Z178">
        <v>0</v>
      </c>
      <c r="AA178">
        <v>0</v>
      </c>
      <c r="AB178">
        <v>0</v>
      </c>
      <c r="AC178">
        <v>0</v>
      </c>
      <c r="AD178">
        <v>0</v>
      </c>
      <c r="AE178">
        <v>0</v>
      </c>
      <c r="AF178">
        <v>0</v>
      </c>
      <c r="AG178">
        <v>0</v>
      </c>
      <c r="AH178">
        <v>0</v>
      </c>
      <c r="AI178">
        <v>0</v>
      </c>
      <c r="AL178" s="11">
        <f t="shared" si="12"/>
        <v>0</v>
      </c>
      <c r="AM178">
        <f t="shared" si="13"/>
        <v>0</v>
      </c>
      <c r="AN178">
        <f t="shared" si="14"/>
        <v>0</v>
      </c>
      <c r="AP178">
        <f>VLOOKUP($B178,Kraftvärmeprod!$B$1:$BX$550,MATCH(AP$1,Kraftvärmeprod!$B$1:$BX$1,0),FALSE)</f>
        <v>0</v>
      </c>
      <c r="AQ178">
        <f>VLOOKUP($B178,Kraftvärmeprod!$B$1:$BX$550,MATCH(AQ$1,Kraftvärmeprod!$B$1:$BX$1,0),FALSE)</f>
        <v>0</v>
      </c>
      <c r="AR178">
        <f>VLOOKUP($B178,Kraftvärmeprod!$B$1:$BX$550,MATCH("Summa tillförd energi exklusive rökgaskondensering",Kraftvärmeprod!$B$1:$BX$1,0),FALSE)</f>
        <v>0</v>
      </c>
      <c r="AT178" s="239" t="str">
        <f t="shared" si="15"/>
        <v/>
      </c>
      <c r="AV178">
        <f t="shared" si="16"/>
        <v>0</v>
      </c>
      <c r="AX178" t="str">
        <f>VLOOKUP(B178,Totalt!$B$1:$BZ$554,MATCH(AX$1,Totalt!$B$1:$BZ$1,0),FALSE)</f>
        <v>Ja</v>
      </c>
      <c r="BA178" s="239" t="str">
        <f t="shared" si="17"/>
        <v/>
      </c>
    </row>
    <row r="179" spans="1:53" x14ac:dyDescent="0.25">
      <c r="A179" s="2" t="s">
        <v>278</v>
      </c>
      <c r="B179" s="2" t="s">
        <v>287</v>
      </c>
      <c r="J179">
        <v>0</v>
      </c>
      <c r="K179">
        <v>0</v>
      </c>
      <c r="L179">
        <v>0</v>
      </c>
      <c r="M179">
        <v>0</v>
      </c>
      <c r="N179">
        <v>0</v>
      </c>
      <c r="O179">
        <v>0</v>
      </c>
      <c r="P179">
        <v>0</v>
      </c>
      <c r="Q179">
        <v>0</v>
      </c>
      <c r="R179">
        <v>0</v>
      </c>
      <c r="S179">
        <v>0</v>
      </c>
      <c r="T179">
        <v>0</v>
      </c>
      <c r="U179">
        <v>0</v>
      </c>
      <c r="V179" t="s">
        <v>313</v>
      </c>
      <c r="W179">
        <v>0</v>
      </c>
      <c r="X179">
        <v>0</v>
      </c>
      <c r="Y179">
        <v>0</v>
      </c>
      <c r="Z179">
        <v>0</v>
      </c>
      <c r="AA179">
        <v>0</v>
      </c>
      <c r="AB179">
        <v>0</v>
      </c>
      <c r="AC179">
        <v>0</v>
      </c>
      <c r="AD179">
        <v>0</v>
      </c>
      <c r="AE179">
        <v>0</v>
      </c>
      <c r="AF179">
        <v>0</v>
      </c>
      <c r="AG179">
        <v>0</v>
      </c>
      <c r="AH179">
        <v>0</v>
      </c>
      <c r="AI179">
        <v>0</v>
      </c>
      <c r="AL179" s="11">
        <f t="shared" si="12"/>
        <v>0</v>
      </c>
      <c r="AM179">
        <f t="shared" si="13"/>
        <v>0</v>
      </c>
      <c r="AN179">
        <f t="shared" si="14"/>
        <v>0</v>
      </c>
      <c r="AP179">
        <f>VLOOKUP($B179,Kraftvärmeprod!$B$1:$BX$550,MATCH(AP$1,Kraftvärmeprod!$B$1:$BX$1,0),FALSE)</f>
        <v>0</v>
      </c>
      <c r="AQ179">
        <f>VLOOKUP($B179,Kraftvärmeprod!$B$1:$BX$550,MATCH(AQ$1,Kraftvärmeprod!$B$1:$BX$1,0),FALSE)</f>
        <v>0</v>
      </c>
      <c r="AR179">
        <f>VLOOKUP($B179,Kraftvärmeprod!$B$1:$BX$550,MATCH("Summa tillförd energi exklusive rökgaskondensering",Kraftvärmeprod!$B$1:$BX$1,0),FALSE)</f>
        <v>0</v>
      </c>
      <c r="AT179" s="239" t="str">
        <f t="shared" si="15"/>
        <v/>
      </c>
      <c r="AV179">
        <f t="shared" si="16"/>
        <v>0</v>
      </c>
      <c r="AX179" t="str">
        <f>VLOOKUP(B179,Totalt!$B$1:$BZ$554,MATCH(AX$1,Totalt!$B$1:$BZ$1,0),FALSE)</f>
        <v>Ja</v>
      </c>
      <c r="BA179" s="239" t="str">
        <f t="shared" si="17"/>
        <v/>
      </c>
    </row>
    <row r="180" spans="1:53" x14ac:dyDescent="0.25">
      <c r="A180" s="2" t="s">
        <v>288</v>
      </c>
      <c r="B180" s="2" t="s">
        <v>289</v>
      </c>
      <c r="J180">
        <v>0</v>
      </c>
      <c r="K180">
        <v>0</v>
      </c>
      <c r="L180">
        <v>0</v>
      </c>
      <c r="M180">
        <v>0</v>
      </c>
      <c r="N180">
        <v>0</v>
      </c>
      <c r="O180">
        <v>0</v>
      </c>
      <c r="P180">
        <v>0</v>
      </c>
      <c r="Q180">
        <v>0</v>
      </c>
      <c r="R180">
        <v>0</v>
      </c>
      <c r="S180">
        <v>0</v>
      </c>
      <c r="T180">
        <v>0</v>
      </c>
      <c r="U180">
        <v>0</v>
      </c>
      <c r="V180" t="s">
        <v>313</v>
      </c>
      <c r="W180">
        <v>0</v>
      </c>
      <c r="X180">
        <v>0</v>
      </c>
      <c r="Y180">
        <v>0</v>
      </c>
      <c r="Z180">
        <v>0</v>
      </c>
      <c r="AA180">
        <v>0</v>
      </c>
      <c r="AB180">
        <v>0</v>
      </c>
      <c r="AC180">
        <v>0</v>
      </c>
      <c r="AD180">
        <v>0</v>
      </c>
      <c r="AE180">
        <v>0</v>
      </c>
      <c r="AF180">
        <v>0</v>
      </c>
      <c r="AG180">
        <v>0</v>
      </c>
      <c r="AH180">
        <v>0</v>
      </c>
      <c r="AI180">
        <v>0</v>
      </c>
      <c r="AL180" s="11">
        <f t="shared" si="12"/>
        <v>0</v>
      </c>
      <c r="AM180">
        <f t="shared" si="13"/>
        <v>0</v>
      </c>
      <c r="AN180">
        <f t="shared" si="14"/>
        <v>0</v>
      </c>
      <c r="AP180">
        <f>VLOOKUP($B180,Kraftvärmeprod!$B$1:$BX$550,MATCH(AP$1,Kraftvärmeprod!$B$1:$BX$1,0),FALSE)</f>
        <v>0</v>
      </c>
      <c r="AQ180">
        <f>VLOOKUP($B180,Kraftvärmeprod!$B$1:$BX$550,MATCH(AQ$1,Kraftvärmeprod!$B$1:$BX$1,0),FALSE)</f>
        <v>0</v>
      </c>
      <c r="AR180">
        <f>VLOOKUP($B180,Kraftvärmeprod!$B$1:$BX$550,MATCH("Summa tillförd energi exklusive rökgaskondensering",Kraftvärmeprod!$B$1:$BX$1,0),FALSE)</f>
        <v>0</v>
      </c>
      <c r="AT180" s="239" t="str">
        <f t="shared" si="15"/>
        <v/>
      </c>
      <c r="AV180">
        <f t="shared" si="16"/>
        <v>0</v>
      </c>
      <c r="AX180" t="str">
        <f>VLOOKUP(B180,Totalt!$B$1:$BZ$554,MATCH(AX$1,Totalt!$B$1:$BZ$1,0),FALSE)</f>
        <v>Nej</v>
      </c>
      <c r="BA180" s="239" t="str">
        <f t="shared" si="17"/>
        <v/>
      </c>
    </row>
    <row r="181" spans="1:53" x14ac:dyDescent="0.25">
      <c r="A181" s="2" t="s">
        <v>290</v>
      </c>
      <c r="B181" s="2" t="s">
        <v>291</v>
      </c>
      <c r="J181">
        <v>0</v>
      </c>
      <c r="K181">
        <v>0</v>
      </c>
      <c r="L181">
        <v>0</v>
      </c>
      <c r="M181">
        <v>0</v>
      </c>
      <c r="N181">
        <v>0</v>
      </c>
      <c r="O181">
        <v>0</v>
      </c>
      <c r="P181">
        <v>0</v>
      </c>
      <c r="Q181">
        <v>0</v>
      </c>
      <c r="R181">
        <v>0</v>
      </c>
      <c r="S181">
        <v>0</v>
      </c>
      <c r="T181">
        <v>0</v>
      </c>
      <c r="U181">
        <v>0</v>
      </c>
      <c r="V181" t="s">
        <v>313</v>
      </c>
      <c r="W181">
        <v>0</v>
      </c>
      <c r="X181">
        <v>0</v>
      </c>
      <c r="Y181">
        <v>0</v>
      </c>
      <c r="Z181">
        <v>0</v>
      </c>
      <c r="AA181">
        <v>0</v>
      </c>
      <c r="AB181">
        <v>0</v>
      </c>
      <c r="AC181">
        <v>0</v>
      </c>
      <c r="AD181">
        <v>0</v>
      </c>
      <c r="AE181">
        <v>0</v>
      </c>
      <c r="AF181">
        <v>0</v>
      </c>
      <c r="AG181">
        <v>0</v>
      </c>
      <c r="AH181">
        <v>0</v>
      </c>
      <c r="AI181">
        <v>0</v>
      </c>
      <c r="AL181" s="11">
        <f t="shared" si="12"/>
        <v>0</v>
      </c>
      <c r="AM181">
        <f t="shared" si="13"/>
        <v>0</v>
      </c>
      <c r="AN181">
        <f t="shared" si="14"/>
        <v>0</v>
      </c>
      <c r="AP181">
        <f>VLOOKUP($B181,Kraftvärmeprod!$B$1:$BX$550,MATCH(AP$1,Kraftvärmeprod!$B$1:$BX$1,0),FALSE)</f>
        <v>0</v>
      </c>
      <c r="AQ181">
        <f>VLOOKUP($B181,Kraftvärmeprod!$B$1:$BX$550,MATCH(AQ$1,Kraftvärmeprod!$B$1:$BX$1,0),FALSE)</f>
        <v>0</v>
      </c>
      <c r="AR181">
        <f>VLOOKUP($B181,Kraftvärmeprod!$B$1:$BX$550,MATCH("Summa tillförd energi exklusive rökgaskondensering",Kraftvärmeprod!$B$1:$BX$1,0),FALSE)</f>
        <v>0</v>
      </c>
      <c r="AT181" s="239" t="str">
        <f t="shared" si="15"/>
        <v/>
      </c>
      <c r="AV181">
        <f t="shared" si="16"/>
        <v>0</v>
      </c>
      <c r="AX181" t="str">
        <f>VLOOKUP(B181,Totalt!$B$1:$BZ$554,MATCH(AX$1,Totalt!$B$1:$BZ$1,0),FALSE)</f>
        <v>Nej</v>
      </c>
      <c r="BA181" s="239" t="str">
        <f t="shared" si="17"/>
        <v/>
      </c>
    </row>
    <row r="182" spans="1:53" x14ac:dyDescent="0.25">
      <c r="A182" s="2" t="s">
        <v>294</v>
      </c>
      <c r="B182" s="2" t="s">
        <v>10</v>
      </c>
      <c r="J182">
        <v>0</v>
      </c>
      <c r="K182">
        <v>0</v>
      </c>
      <c r="L182">
        <v>0</v>
      </c>
      <c r="M182">
        <v>0</v>
      </c>
      <c r="N182">
        <v>0</v>
      </c>
      <c r="O182">
        <v>0</v>
      </c>
      <c r="P182">
        <v>0</v>
      </c>
      <c r="Q182">
        <v>0</v>
      </c>
      <c r="R182">
        <v>0</v>
      </c>
      <c r="S182">
        <v>0</v>
      </c>
      <c r="T182">
        <v>0</v>
      </c>
      <c r="U182">
        <v>0</v>
      </c>
      <c r="V182" t="s">
        <v>313</v>
      </c>
      <c r="W182">
        <v>0</v>
      </c>
      <c r="X182">
        <v>0</v>
      </c>
      <c r="Y182">
        <v>0</v>
      </c>
      <c r="Z182">
        <v>0</v>
      </c>
      <c r="AA182">
        <v>0</v>
      </c>
      <c r="AB182">
        <v>0</v>
      </c>
      <c r="AC182">
        <v>0</v>
      </c>
      <c r="AD182">
        <v>0</v>
      </c>
      <c r="AE182">
        <v>0</v>
      </c>
      <c r="AF182">
        <v>0</v>
      </c>
      <c r="AG182">
        <v>0</v>
      </c>
      <c r="AH182">
        <v>0</v>
      </c>
      <c r="AI182">
        <v>0</v>
      </c>
      <c r="AL182" s="11">
        <f t="shared" si="12"/>
        <v>0</v>
      </c>
      <c r="AM182">
        <f t="shared" si="13"/>
        <v>0</v>
      </c>
      <c r="AN182">
        <f t="shared" si="14"/>
        <v>0</v>
      </c>
      <c r="AP182">
        <f>VLOOKUP($B182,Kraftvärmeprod!$B$1:$BX$550,MATCH(AP$1,Kraftvärmeprod!$B$1:$BX$1,0),FALSE)</f>
        <v>0</v>
      </c>
      <c r="AQ182">
        <f>VLOOKUP($B182,Kraftvärmeprod!$B$1:$BX$550,MATCH(AQ$1,Kraftvärmeprod!$B$1:$BX$1,0),FALSE)</f>
        <v>0</v>
      </c>
      <c r="AR182">
        <f>VLOOKUP($B182,Kraftvärmeprod!$B$1:$BX$550,MATCH("Summa tillförd energi exklusive rökgaskondensering",Kraftvärmeprod!$B$1:$BX$1,0),FALSE)</f>
        <v>0</v>
      </c>
      <c r="AT182" s="239" t="str">
        <f t="shared" si="15"/>
        <v/>
      </c>
      <c r="AV182">
        <f t="shared" si="16"/>
        <v>0</v>
      </c>
      <c r="AX182" t="str">
        <f>VLOOKUP(B182,Totalt!$B$1:$BZ$554,MATCH(AX$1,Totalt!$B$1:$BZ$1,0),FALSE)</f>
        <v>Ja</v>
      </c>
      <c r="BA182" s="239" t="str">
        <f t="shared" si="17"/>
        <v/>
      </c>
    </row>
    <row r="183" spans="1:53" x14ac:dyDescent="0.25">
      <c r="A183" s="2" t="s">
        <v>294</v>
      </c>
      <c r="B183" s="2" t="s">
        <v>295</v>
      </c>
      <c r="J183">
        <v>0</v>
      </c>
      <c r="K183">
        <v>0</v>
      </c>
      <c r="L183">
        <v>0</v>
      </c>
      <c r="M183">
        <v>0</v>
      </c>
      <c r="N183">
        <v>0</v>
      </c>
      <c r="O183">
        <v>0</v>
      </c>
      <c r="P183">
        <v>0</v>
      </c>
      <c r="Q183">
        <v>0</v>
      </c>
      <c r="R183">
        <v>0</v>
      </c>
      <c r="S183">
        <v>0</v>
      </c>
      <c r="T183">
        <v>0</v>
      </c>
      <c r="U183">
        <v>0</v>
      </c>
      <c r="V183" t="s">
        <v>313</v>
      </c>
      <c r="W183">
        <v>0</v>
      </c>
      <c r="X183">
        <v>0</v>
      </c>
      <c r="Y183">
        <v>0</v>
      </c>
      <c r="Z183">
        <v>0</v>
      </c>
      <c r="AA183">
        <v>0</v>
      </c>
      <c r="AB183">
        <v>0</v>
      </c>
      <c r="AC183">
        <v>0</v>
      </c>
      <c r="AD183">
        <v>0</v>
      </c>
      <c r="AE183">
        <v>0</v>
      </c>
      <c r="AF183">
        <v>0</v>
      </c>
      <c r="AG183">
        <v>0</v>
      </c>
      <c r="AH183">
        <v>0</v>
      </c>
      <c r="AI183">
        <v>0</v>
      </c>
      <c r="AL183" s="11">
        <f t="shared" si="12"/>
        <v>0</v>
      </c>
      <c r="AM183">
        <f t="shared" si="13"/>
        <v>0</v>
      </c>
      <c r="AN183">
        <f t="shared" si="14"/>
        <v>0</v>
      </c>
      <c r="AP183">
        <f>VLOOKUP($B183,Kraftvärmeprod!$B$1:$BX$550,MATCH(AP$1,Kraftvärmeprod!$B$1:$BX$1,0),FALSE)</f>
        <v>0</v>
      </c>
      <c r="AQ183">
        <f>VLOOKUP($B183,Kraftvärmeprod!$B$1:$BX$550,MATCH(AQ$1,Kraftvärmeprod!$B$1:$BX$1,0),FALSE)</f>
        <v>0</v>
      </c>
      <c r="AR183">
        <f>VLOOKUP($B183,Kraftvärmeprod!$B$1:$BX$550,MATCH("Summa tillförd energi exklusive rökgaskondensering",Kraftvärmeprod!$B$1:$BX$1,0),FALSE)</f>
        <v>0</v>
      </c>
      <c r="AT183" s="239" t="str">
        <f t="shared" si="15"/>
        <v/>
      </c>
      <c r="AV183">
        <f t="shared" si="16"/>
        <v>0</v>
      </c>
      <c r="AX183" t="str">
        <f>VLOOKUP(B183,Totalt!$B$1:$BZ$554,MATCH(AX$1,Totalt!$B$1:$BZ$1,0),FALSE)</f>
        <v>Ja</v>
      </c>
      <c r="BA183" s="239" t="str">
        <f t="shared" si="17"/>
        <v/>
      </c>
    </row>
    <row r="184" spans="1:53" x14ac:dyDescent="0.25">
      <c r="A184" s="2" t="s">
        <v>294</v>
      </c>
      <c r="B184" s="2" t="s">
        <v>296</v>
      </c>
      <c r="J184">
        <v>0</v>
      </c>
      <c r="K184">
        <v>0</v>
      </c>
      <c r="L184">
        <v>0</v>
      </c>
      <c r="M184">
        <v>0</v>
      </c>
      <c r="N184">
        <v>0</v>
      </c>
      <c r="O184">
        <v>0</v>
      </c>
      <c r="P184">
        <v>0</v>
      </c>
      <c r="Q184">
        <v>0</v>
      </c>
      <c r="R184">
        <v>0</v>
      </c>
      <c r="S184">
        <v>0</v>
      </c>
      <c r="T184">
        <v>0</v>
      </c>
      <c r="U184">
        <v>0</v>
      </c>
      <c r="V184" t="s">
        <v>313</v>
      </c>
      <c r="W184">
        <v>0</v>
      </c>
      <c r="X184">
        <v>0</v>
      </c>
      <c r="Y184">
        <v>0</v>
      </c>
      <c r="Z184">
        <v>0</v>
      </c>
      <c r="AA184">
        <v>0</v>
      </c>
      <c r="AB184">
        <v>0</v>
      </c>
      <c r="AC184">
        <v>0</v>
      </c>
      <c r="AD184">
        <v>0</v>
      </c>
      <c r="AE184">
        <v>0</v>
      </c>
      <c r="AF184">
        <v>0</v>
      </c>
      <c r="AG184">
        <v>0</v>
      </c>
      <c r="AH184">
        <v>0</v>
      </c>
      <c r="AI184">
        <v>0</v>
      </c>
      <c r="AL184" s="11">
        <f t="shared" si="12"/>
        <v>0</v>
      </c>
      <c r="AM184">
        <f t="shared" si="13"/>
        <v>0</v>
      </c>
      <c r="AN184">
        <f t="shared" si="14"/>
        <v>0</v>
      </c>
      <c r="AP184">
        <f>VLOOKUP($B184,Kraftvärmeprod!$B$1:$BX$550,MATCH(AP$1,Kraftvärmeprod!$B$1:$BX$1,0),FALSE)</f>
        <v>0</v>
      </c>
      <c r="AQ184">
        <f>VLOOKUP($B184,Kraftvärmeprod!$B$1:$BX$550,MATCH(AQ$1,Kraftvärmeprod!$B$1:$BX$1,0),FALSE)</f>
        <v>0</v>
      </c>
      <c r="AR184">
        <f>VLOOKUP($B184,Kraftvärmeprod!$B$1:$BX$550,MATCH("Summa tillförd energi exklusive rökgaskondensering",Kraftvärmeprod!$B$1:$BX$1,0),FALSE)</f>
        <v>0</v>
      </c>
      <c r="AT184" s="239" t="str">
        <f t="shared" si="15"/>
        <v/>
      </c>
      <c r="AV184">
        <f t="shared" si="16"/>
        <v>0</v>
      </c>
      <c r="AX184" t="str">
        <f>VLOOKUP(B184,Totalt!$B$1:$BZ$554,MATCH(AX$1,Totalt!$B$1:$BZ$1,0),FALSE)</f>
        <v>Ja</v>
      </c>
      <c r="BA184" s="239" t="str">
        <f t="shared" si="17"/>
        <v/>
      </c>
    </row>
    <row r="185" spans="1:53" x14ac:dyDescent="0.25">
      <c r="A185" s="2" t="s">
        <v>294</v>
      </c>
      <c r="B185" s="2" t="s">
        <v>297</v>
      </c>
      <c r="J185">
        <v>0</v>
      </c>
      <c r="K185">
        <v>0</v>
      </c>
      <c r="L185">
        <v>0</v>
      </c>
      <c r="M185">
        <v>0</v>
      </c>
      <c r="N185">
        <v>0</v>
      </c>
      <c r="O185">
        <v>0</v>
      </c>
      <c r="P185">
        <v>0</v>
      </c>
      <c r="Q185">
        <v>0</v>
      </c>
      <c r="R185">
        <v>0</v>
      </c>
      <c r="S185">
        <v>0</v>
      </c>
      <c r="T185">
        <v>0</v>
      </c>
      <c r="U185">
        <v>0</v>
      </c>
      <c r="V185" t="s">
        <v>313</v>
      </c>
      <c r="W185">
        <v>0</v>
      </c>
      <c r="X185">
        <v>0</v>
      </c>
      <c r="Y185">
        <v>0</v>
      </c>
      <c r="Z185">
        <v>0</v>
      </c>
      <c r="AA185">
        <v>0</v>
      </c>
      <c r="AB185">
        <v>0</v>
      </c>
      <c r="AC185">
        <v>0</v>
      </c>
      <c r="AD185">
        <v>0</v>
      </c>
      <c r="AE185">
        <v>0</v>
      </c>
      <c r="AF185">
        <v>0</v>
      </c>
      <c r="AG185">
        <v>0</v>
      </c>
      <c r="AH185">
        <v>0</v>
      </c>
      <c r="AI185">
        <v>0</v>
      </c>
      <c r="AL185" s="11">
        <f t="shared" si="12"/>
        <v>0</v>
      </c>
      <c r="AM185">
        <f t="shared" si="13"/>
        <v>0</v>
      </c>
      <c r="AN185">
        <f t="shared" si="14"/>
        <v>0</v>
      </c>
      <c r="AP185">
        <f>VLOOKUP($B185,Kraftvärmeprod!$B$1:$BX$550,MATCH(AP$1,Kraftvärmeprod!$B$1:$BX$1,0),FALSE)</f>
        <v>0</v>
      </c>
      <c r="AQ185">
        <f>VLOOKUP($B185,Kraftvärmeprod!$B$1:$BX$550,MATCH(AQ$1,Kraftvärmeprod!$B$1:$BX$1,0),FALSE)</f>
        <v>0</v>
      </c>
      <c r="AR185">
        <f>VLOOKUP($B185,Kraftvärmeprod!$B$1:$BX$550,MATCH("Summa tillförd energi exklusive rökgaskondensering",Kraftvärmeprod!$B$1:$BX$1,0),FALSE)</f>
        <v>0</v>
      </c>
      <c r="AT185" s="239" t="str">
        <f t="shared" si="15"/>
        <v/>
      </c>
      <c r="AV185">
        <f t="shared" si="16"/>
        <v>0</v>
      </c>
      <c r="AX185" t="str">
        <f>VLOOKUP(B185,Totalt!$B$1:$BZ$554,MATCH(AX$1,Totalt!$B$1:$BZ$1,0),FALSE)</f>
        <v>Ja</v>
      </c>
      <c r="BA185" s="239" t="str">
        <f t="shared" si="17"/>
        <v/>
      </c>
    </row>
    <row r="186" spans="1:53" x14ac:dyDescent="0.25">
      <c r="A186" s="2" t="s">
        <v>298</v>
      </c>
      <c r="B186" s="2" t="s">
        <v>299</v>
      </c>
      <c r="J186">
        <v>0</v>
      </c>
      <c r="K186">
        <v>0</v>
      </c>
      <c r="L186">
        <v>0</v>
      </c>
      <c r="M186">
        <v>0</v>
      </c>
      <c r="N186">
        <v>0</v>
      </c>
      <c r="O186">
        <v>0</v>
      </c>
      <c r="P186">
        <v>0</v>
      </c>
      <c r="Q186">
        <v>0</v>
      </c>
      <c r="R186">
        <v>0</v>
      </c>
      <c r="S186">
        <v>0</v>
      </c>
      <c r="T186">
        <v>0</v>
      </c>
      <c r="U186">
        <v>0</v>
      </c>
      <c r="V186" t="s">
        <v>313</v>
      </c>
      <c r="W186">
        <v>0</v>
      </c>
      <c r="X186">
        <v>0</v>
      </c>
      <c r="Y186">
        <v>0</v>
      </c>
      <c r="Z186">
        <v>0</v>
      </c>
      <c r="AA186">
        <v>0</v>
      </c>
      <c r="AB186">
        <v>0</v>
      </c>
      <c r="AC186">
        <v>0</v>
      </c>
      <c r="AD186">
        <v>0</v>
      </c>
      <c r="AE186">
        <v>0</v>
      </c>
      <c r="AF186">
        <v>0</v>
      </c>
      <c r="AG186">
        <v>0</v>
      </c>
      <c r="AH186">
        <v>0</v>
      </c>
      <c r="AI186">
        <v>0</v>
      </c>
      <c r="AL186" s="11">
        <f t="shared" si="12"/>
        <v>0</v>
      </c>
      <c r="AM186">
        <f t="shared" si="13"/>
        <v>0</v>
      </c>
      <c r="AN186">
        <f t="shared" si="14"/>
        <v>0</v>
      </c>
      <c r="AP186">
        <f>VLOOKUP($B186,Kraftvärmeprod!$B$1:$BX$550,MATCH(AP$1,Kraftvärmeprod!$B$1:$BX$1,0),FALSE)</f>
        <v>0</v>
      </c>
      <c r="AQ186">
        <f>VLOOKUP($B186,Kraftvärmeprod!$B$1:$BX$550,MATCH(AQ$1,Kraftvärmeprod!$B$1:$BX$1,0),FALSE)</f>
        <v>0</v>
      </c>
      <c r="AR186">
        <f>VLOOKUP($B186,Kraftvärmeprod!$B$1:$BX$550,MATCH("Summa tillförd energi exklusive rökgaskondensering",Kraftvärmeprod!$B$1:$BX$1,0),FALSE)</f>
        <v>0</v>
      </c>
      <c r="AT186" s="239" t="str">
        <f t="shared" si="15"/>
        <v/>
      </c>
      <c r="AV186">
        <f t="shared" si="16"/>
        <v>0</v>
      </c>
      <c r="AX186" t="str">
        <f>VLOOKUP(B186,Totalt!$B$1:$BZ$554,MATCH(AX$1,Totalt!$B$1:$BZ$1,0),FALSE)</f>
        <v>Nej</v>
      </c>
      <c r="BA186" s="239" t="str">
        <f t="shared" si="17"/>
        <v/>
      </c>
    </row>
    <row r="187" spans="1:53" x14ac:dyDescent="0.25">
      <c r="A187" s="2" t="s">
        <v>301</v>
      </c>
      <c r="B187" s="2" t="s">
        <v>302</v>
      </c>
      <c r="J187">
        <v>0</v>
      </c>
      <c r="K187">
        <v>0</v>
      </c>
      <c r="L187">
        <v>0</v>
      </c>
      <c r="M187">
        <v>0</v>
      </c>
      <c r="N187">
        <v>0</v>
      </c>
      <c r="O187">
        <v>0</v>
      </c>
      <c r="P187">
        <v>0</v>
      </c>
      <c r="Q187">
        <v>0</v>
      </c>
      <c r="R187">
        <v>0</v>
      </c>
      <c r="S187">
        <v>0</v>
      </c>
      <c r="T187">
        <v>0</v>
      </c>
      <c r="U187">
        <v>0</v>
      </c>
      <c r="V187" t="s">
        <v>313</v>
      </c>
      <c r="W187">
        <v>0</v>
      </c>
      <c r="X187">
        <v>0</v>
      </c>
      <c r="Y187">
        <v>0</v>
      </c>
      <c r="Z187">
        <v>0</v>
      </c>
      <c r="AA187">
        <v>0</v>
      </c>
      <c r="AB187">
        <v>0</v>
      </c>
      <c r="AC187">
        <v>0</v>
      </c>
      <c r="AD187">
        <v>0</v>
      </c>
      <c r="AE187">
        <v>0</v>
      </c>
      <c r="AF187">
        <v>0</v>
      </c>
      <c r="AG187">
        <v>0</v>
      </c>
      <c r="AH187">
        <v>0</v>
      </c>
      <c r="AI187">
        <v>0</v>
      </c>
      <c r="AL187" s="11">
        <f t="shared" si="12"/>
        <v>0</v>
      </c>
      <c r="AM187">
        <f t="shared" si="13"/>
        <v>0</v>
      </c>
      <c r="AN187">
        <f t="shared" si="14"/>
        <v>0</v>
      </c>
      <c r="AP187">
        <f>VLOOKUP($B187,Kraftvärmeprod!$B$1:$BX$550,MATCH(AP$1,Kraftvärmeprod!$B$1:$BX$1,0),FALSE)</f>
        <v>0</v>
      </c>
      <c r="AQ187">
        <f>VLOOKUP($B187,Kraftvärmeprod!$B$1:$BX$550,MATCH(AQ$1,Kraftvärmeprod!$B$1:$BX$1,0),FALSE)</f>
        <v>0</v>
      </c>
      <c r="AR187">
        <f>VLOOKUP($B187,Kraftvärmeprod!$B$1:$BX$550,MATCH("Summa tillförd energi exklusive rökgaskondensering",Kraftvärmeprod!$B$1:$BX$1,0),FALSE)</f>
        <v>0</v>
      </c>
      <c r="AT187" s="239" t="str">
        <f t="shared" si="15"/>
        <v/>
      </c>
      <c r="AV187">
        <f t="shared" si="16"/>
        <v>0</v>
      </c>
      <c r="AX187" t="str">
        <f>VLOOKUP(B187,Totalt!$B$1:$BZ$554,MATCH(AX$1,Totalt!$B$1:$BZ$1,0),FALSE)</f>
        <v>Ja</v>
      </c>
      <c r="BA187" s="239" t="str">
        <f t="shared" si="17"/>
        <v/>
      </c>
    </row>
    <row r="188" spans="1:53" x14ac:dyDescent="0.25">
      <c r="A188" s="2" t="s">
        <v>303</v>
      </c>
      <c r="B188" s="2" t="s">
        <v>304</v>
      </c>
      <c r="J188">
        <v>0</v>
      </c>
      <c r="K188">
        <v>0</v>
      </c>
      <c r="L188">
        <v>0</v>
      </c>
      <c r="M188">
        <v>0</v>
      </c>
      <c r="N188">
        <v>0</v>
      </c>
      <c r="O188">
        <v>0</v>
      </c>
      <c r="P188">
        <v>0</v>
      </c>
      <c r="Q188">
        <v>0</v>
      </c>
      <c r="R188">
        <v>0</v>
      </c>
      <c r="S188">
        <v>0</v>
      </c>
      <c r="T188">
        <v>0</v>
      </c>
      <c r="U188">
        <v>0</v>
      </c>
      <c r="V188" t="s">
        <v>313</v>
      </c>
      <c r="W188">
        <v>0</v>
      </c>
      <c r="X188">
        <v>0</v>
      </c>
      <c r="Y188">
        <v>0</v>
      </c>
      <c r="Z188">
        <v>0.69399999999999995</v>
      </c>
      <c r="AA188">
        <v>0</v>
      </c>
      <c r="AB188">
        <v>0</v>
      </c>
      <c r="AC188">
        <v>0</v>
      </c>
      <c r="AD188">
        <v>0</v>
      </c>
      <c r="AE188">
        <v>75.7</v>
      </c>
      <c r="AF188">
        <v>0</v>
      </c>
      <c r="AG188">
        <v>0</v>
      </c>
      <c r="AH188">
        <v>0</v>
      </c>
      <c r="AI188">
        <v>12.456</v>
      </c>
      <c r="AL188" s="11">
        <f t="shared" si="12"/>
        <v>88.850000000000009</v>
      </c>
      <c r="AM188">
        <f t="shared" si="13"/>
        <v>76.394000000000005</v>
      </c>
      <c r="AN188">
        <f t="shared" si="14"/>
        <v>76.394000000000005</v>
      </c>
      <c r="AP188">
        <f>VLOOKUP($B188,Kraftvärmeprod!$B$1:$BX$550,MATCH(AP$1,Kraftvärmeprod!$B$1:$BX$1,0),FALSE)</f>
        <v>76.394000000000005</v>
      </c>
      <c r="AQ188">
        <f>VLOOKUP($B188,Kraftvärmeprod!$B$1:$BX$550,MATCH(AQ$1,Kraftvärmeprod!$B$1:$BX$1,0),FALSE)</f>
        <v>0</v>
      </c>
      <c r="AR188">
        <f>VLOOKUP($B188,Kraftvärmeprod!$B$1:$BX$550,MATCH("Summa tillförd energi exklusive rökgaskondensering",Kraftvärmeprod!$B$1:$BX$1,0),FALSE)</f>
        <v>76.394000000000005</v>
      </c>
      <c r="AT188" s="239">
        <f t="shared" si="15"/>
        <v>1</v>
      </c>
      <c r="AV188">
        <f t="shared" si="16"/>
        <v>0.69399999999999995</v>
      </c>
      <c r="AX188" t="str">
        <f>VLOOKUP(B188,Totalt!$B$1:$BZ$554,MATCH(AX$1,Totalt!$B$1:$BZ$1,0),FALSE)</f>
        <v>Ja</v>
      </c>
      <c r="BA188" s="239">
        <f t="shared" si="17"/>
        <v>0.85980866629150254</v>
      </c>
    </row>
    <row r="189" spans="1:53" x14ac:dyDescent="0.25">
      <c r="A189" s="2" t="s">
        <v>303</v>
      </c>
      <c r="B189" s="2" t="s">
        <v>305</v>
      </c>
      <c r="J189">
        <v>0</v>
      </c>
      <c r="K189">
        <v>0</v>
      </c>
      <c r="L189">
        <v>0</v>
      </c>
      <c r="M189">
        <v>0</v>
      </c>
      <c r="N189">
        <v>0</v>
      </c>
      <c r="O189">
        <v>0</v>
      </c>
      <c r="P189">
        <v>0</v>
      </c>
      <c r="Q189">
        <v>0</v>
      </c>
      <c r="R189">
        <v>0</v>
      </c>
      <c r="S189">
        <v>0</v>
      </c>
      <c r="T189">
        <v>0</v>
      </c>
      <c r="U189">
        <v>0</v>
      </c>
      <c r="V189" t="s">
        <v>313</v>
      </c>
      <c r="W189">
        <v>0</v>
      </c>
      <c r="X189">
        <v>0</v>
      </c>
      <c r="Y189">
        <v>0</v>
      </c>
      <c r="Z189">
        <v>0</v>
      </c>
      <c r="AA189">
        <v>0</v>
      </c>
      <c r="AB189">
        <v>0</v>
      </c>
      <c r="AC189">
        <v>0</v>
      </c>
      <c r="AD189">
        <v>0</v>
      </c>
      <c r="AE189">
        <v>45.693399999999997</v>
      </c>
      <c r="AF189">
        <v>0</v>
      </c>
      <c r="AG189">
        <v>0</v>
      </c>
      <c r="AH189">
        <v>7.9009999999999998</v>
      </c>
      <c r="AI189">
        <v>0</v>
      </c>
      <c r="AL189" s="11">
        <f t="shared" si="12"/>
        <v>53.594399999999993</v>
      </c>
      <c r="AM189">
        <f t="shared" si="13"/>
        <v>53.594399999999993</v>
      </c>
      <c r="AN189">
        <f t="shared" si="14"/>
        <v>45.693399999999997</v>
      </c>
      <c r="AP189">
        <f>VLOOKUP($B189,Kraftvärmeprod!$B$1:$BX$550,MATCH(AP$1,Kraftvärmeprod!$B$1:$BX$1,0),FALSE)</f>
        <v>84.426000000000002</v>
      </c>
      <c r="AQ189">
        <f>VLOOKUP($B189,Kraftvärmeprod!$B$1:$BX$550,MATCH(AQ$1,Kraftvärmeprod!$B$1:$BX$1,0),FALSE)</f>
        <v>17.802</v>
      </c>
      <c r="AR189">
        <f>VLOOKUP($B189,Kraftvärmeprod!$B$1:$BX$550,MATCH("Summa tillförd energi exklusive rökgaskondensering",Kraftvärmeprod!$B$1:$BX$1,0),FALSE)</f>
        <v>76.525000000000006</v>
      </c>
      <c r="AT189" s="239">
        <f t="shared" si="15"/>
        <v>0.59710421430904925</v>
      </c>
      <c r="AV189">
        <f t="shared" si="16"/>
        <v>0</v>
      </c>
      <c r="AX189" t="str">
        <f>VLOOKUP(B189,Totalt!$B$1:$BZ$554,MATCH(AX$1,Totalt!$B$1:$BZ$1,0),FALSE)</f>
        <v>Ja</v>
      </c>
      <c r="BA189" s="239">
        <f t="shared" si="17"/>
        <v>1.8476629009878891</v>
      </c>
    </row>
    <row r="190" spans="1:53" x14ac:dyDescent="0.25">
      <c r="A190" s="2" t="s">
        <v>306</v>
      </c>
      <c r="B190" s="2" t="s">
        <v>307</v>
      </c>
      <c r="J190">
        <v>0</v>
      </c>
      <c r="K190">
        <v>0</v>
      </c>
      <c r="L190">
        <v>0</v>
      </c>
      <c r="M190">
        <v>0</v>
      </c>
      <c r="N190">
        <v>0</v>
      </c>
      <c r="O190">
        <v>0</v>
      </c>
      <c r="P190">
        <v>0</v>
      </c>
      <c r="Q190">
        <v>0</v>
      </c>
      <c r="R190">
        <v>0</v>
      </c>
      <c r="S190">
        <v>0</v>
      </c>
      <c r="T190">
        <v>0</v>
      </c>
      <c r="U190">
        <v>0</v>
      </c>
      <c r="V190" t="s">
        <v>313</v>
      </c>
      <c r="W190">
        <v>0</v>
      </c>
      <c r="X190">
        <v>0</v>
      </c>
      <c r="Y190">
        <v>0</v>
      </c>
      <c r="Z190">
        <v>0</v>
      </c>
      <c r="AA190">
        <v>0</v>
      </c>
      <c r="AB190">
        <v>0</v>
      </c>
      <c r="AC190">
        <v>0</v>
      </c>
      <c r="AD190">
        <v>0</v>
      </c>
      <c r="AE190">
        <v>0</v>
      </c>
      <c r="AF190">
        <v>0</v>
      </c>
      <c r="AG190">
        <v>0</v>
      </c>
      <c r="AH190">
        <v>0</v>
      </c>
      <c r="AI190">
        <v>0</v>
      </c>
      <c r="AL190" s="11">
        <f t="shared" si="12"/>
        <v>0</v>
      </c>
      <c r="AM190">
        <f t="shared" si="13"/>
        <v>0</v>
      </c>
      <c r="AN190">
        <f t="shared" si="14"/>
        <v>0</v>
      </c>
      <c r="AP190">
        <f>VLOOKUP($B190,Kraftvärmeprod!$B$1:$BX$550,MATCH(AP$1,Kraftvärmeprod!$B$1:$BX$1,0),FALSE)</f>
        <v>0</v>
      </c>
      <c r="AQ190">
        <f>VLOOKUP($B190,Kraftvärmeprod!$B$1:$BX$550,MATCH(AQ$1,Kraftvärmeprod!$B$1:$BX$1,0),FALSE)</f>
        <v>0</v>
      </c>
      <c r="AR190">
        <f>VLOOKUP($B190,Kraftvärmeprod!$B$1:$BX$550,MATCH("Summa tillförd energi exklusive rökgaskondensering",Kraftvärmeprod!$B$1:$BX$1,0),FALSE)</f>
        <v>0</v>
      </c>
      <c r="AT190" s="239" t="str">
        <f t="shared" si="15"/>
        <v/>
      </c>
      <c r="AV190">
        <f t="shared" si="16"/>
        <v>0</v>
      </c>
      <c r="AX190" t="str">
        <f>VLOOKUP(B190,Totalt!$B$1:$BZ$554,MATCH(AX$1,Totalt!$B$1:$BZ$1,0),FALSE)</f>
        <v>Ja</v>
      </c>
      <c r="BA190" s="239" t="str">
        <f t="shared" si="17"/>
        <v/>
      </c>
    </row>
    <row r="191" spans="1:53" x14ac:dyDescent="0.25">
      <c r="A191" s="2" t="s">
        <v>308</v>
      </c>
      <c r="B191" s="2" t="s">
        <v>309</v>
      </c>
      <c r="J191">
        <v>0</v>
      </c>
      <c r="K191">
        <v>0</v>
      </c>
      <c r="L191">
        <v>0</v>
      </c>
      <c r="M191">
        <v>0</v>
      </c>
      <c r="N191">
        <v>0</v>
      </c>
      <c r="O191">
        <v>0</v>
      </c>
      <c r="P191">
        <v>0</v>
      </c>
      <c r="Q191">
        <v>0</v>
      </c>
      <c r="R191">
        <v>0</v>
      </c>
      <c r="S191">
        <v>0</v>
      </c>
      <c r="T191">
        <v>0</v>
      </c>
      <c r="U191">
        <v>0</v>
      </c>
      <c r="V191" t="s">
        <v>313</v>
      </c>
      <c r="W191">
        <v>0</v>
      </c>
      <c r="X191">
        <v>0</v>
      </c>
      <c r="Y191">
        <v>0</v>
      </c>
      <c r="Z191">
        <v>0</v>
      </c>
      <c r="AA191">
        <v>0</v>
      </c>
      <c r="AB191">
        <v>0</v>
      </c>
      <c r="AC191">
        <v>0</v>
      </c>
      <c r="AD191">
        <v>0</v>
      </c>
      <c r="AE191">
        <v>0</v>
      </c>
      <c r="AF191">
        <v>0</v>
      </c>
      <c r="AG191">
        <v>0</v>
      </c>
      <c r="AH191">
        <v>0</v>
      </c>
      <c r="AI191">
        <v>0</v>
      </c>
      <c r="AL191" s="11">
        <f t="shared" si="12"/>
        <v>0</v>
      </c>
      <c r="AM191">
        <f t="shared" si="13"/>
        <v>0</v>
      </c>
      <c r="AN191">
        <f t="shared" si="14"/>
        <v>0</v>
      </c>
      <c r="AP191">
        <f>VLOOKUP($B191,Kraftvärmeprod!$B$1:$BX$550,MATCH(AP$1,Kraftvärmeprod!$B$1:$BX$1,0),FALSE)</f>
        <v>0</v>
      </c>
      <c r="AQ191">
        <f>VLOOKUP($B191,Kraftvärmeprod!$B$1:$BX$550,MATCH(AQ$1,Kraftvärmeprod!$B$1:$BX$1,0),FALSE)</f>
        <v>0</v>
      </c>
      <c r="AR191">
        <f>VLOOKUP($B191,Kraftvärmeprod!$B$1:$BX$550,MATCH("Summa tillförd energi exklusive rökgaskondensering",Kraftvärmeprod!$B$1:$BX$1,0),FALSE)</f>
        <v>0</v>
      </c>
      <c r="AT191" s="239" t="str">
        <f t="shared" si="15"/>
        <v/>
      </c>
      <c r="AV191">
        <f t="shared" si="16"/>
        <v>0</v>
      </c>
      <c r="AX191" t="str">
        <f>VLOOKUP(B191,Totalt!$B$1:$BZ$554,MATCH(AX$1,Totalt!$B$1:$BZ$1,0),FALSE)</f>
        <v>Ja</v>
      </c>
      <c r="BA191" s="239" t="str">
        <f t="shared" si="17"/>
        <v/>
      </c>
    </row>
    <row r="192" spans="1:53" x14ac:dyDescent="0.25">
      <c r="A192" s="2" t="s">
        <v>308</v>
      </c>
      <c r="B192" s="2" t="s">
        <v>310</v>
      </c>
      <c r="J192">
        <v>0</v>
      </c>
      <c r="K192">
        <v>0</v>
      </c>
      <c r="L192">
        <v>0</v>
      </c>
      <c r="M192">
        <v>0</v>
      </c>
      <c r="N192">
        <v>0</v>
      </c>
      <c r="O192">
        <v>0</v>
      </c>
      <c r="P192">
        <v>0</v>
      </c>
      <c r="Q192">
        <v>0</v>
      </c>
      <c r="R192">
        <v>0</v>
      </c>
      <c r="S192">
        <v>0</v>
      </c>
      <c r="T192">
        <v>0</v>
      </c>
      <c r="U192">
        <v>0</v>
      </c>
      <c r="V192" t="s">
        <v>313</v>
      </c>
      <c r="W192">
        <v>0</v>
      </c>
      <c r="X192">
        <v>0</v>
      </c>
      <c r="Y192">
        <v>0</v>
      </c>
      <c r="Z192">
        <v>0</v>
      </c>
      <c r="AA192">
        <v>0</v>
      </c>
      <c r="AB192">
        <v>0</v>
      </c>
      <c r="AC192">
        <v>0</v>
      </c>
      <c r="AD192">
        <v>0</v>
      </c>
      <c r="AE192">
        <v>0</v>
      </c>
      <c r="AF192">
        <v>0</v>
      </c>
      <c r="AG192">
        <v>0</v>
      </c>
      <c r="AH192">
        <v>0</v>
      </c>
      <c r="AI192">
        <v>0</v>
      </c>
      <c r="AL192" s="11">
        <f t="shared" si="12"/>
        <v>0</v>
      </c>
      <c r="AM192">
        <f t="shared" si="13"/>
        <v>0</v>
      </c>
      <c r="AN192">
        <f t="shared" si="14"/>
        <v>0</v>
      </c>
      <c r="AP192">
        <f>VLOOKUP($B192,Kraftvärmeprod!$B$1:$BX$550,MATCH(AP$1,Kraftvärmeprod!$B$1:$BX$1,0),FALSE)</f>
        <v>0</v>
      </c>
      <c r="AQ192">
        <f>VLOOKUP($B192,Kraftvärmeprod!$B$1:$BX$550,MATCH(AQ$1,Kraftvärmeprod!$B$1:$BX$1,0),FALSE)</f>
        <v>0</v>
      </c>
      <c r="AR192">
        <f>VLOOKUP($B192,Kraftvärmeprod!$B$1:$BX$550,MATCH("Summa tillförd energi exklusive rökgaskondensering",Kraftvärmeprod!$B$1:$BX$1,0),FALSE)</f>
        <v>0</v>
      </c>
      <c r="AT192" s="239" t="str">
        <f t="shared" si="15"/>
        <v/>
      </c>
      <c r="AV192">
        <f t="shared" si="16"/>
        <v>0</v>
      </c>
      <c r="AX192" t="str">
        <f>VLOOKUP(B192,Totalt!$B$1:$BZ$554,MATCH(AX$1,Totalt!$B$1:$BZ$1,0),FALSE)</f>
        <v>Ja</v>
      </c>
      <c r="BA192" s="239" t="str">
        <f t="shared" si="17"/>
        <v/>
      </c>
    </row>
    <row r="193" spans="1:53" x14ac:dyDescent="0.25">
      <c r="A193" s="2" t="s">
        <v>308</v>
      </c>
      <c r="B193" s="2" t="s">
        <v>311</v>
      </c>
      <c r="J193">
        <v>0</v>
      </c>
      <c r="K193">
        <v>0</v>
      </c>
      <c r="L193">
        <v>0</v>
      </c>
      <c r="M193">
        <v>0</v>
      </c>
      <c r="N193">
        <v>0</v>
      </c>
      <c r="O193">
        <v>0</v>
      </c>
      <c r="P193">
        <v>0</v>
      </c>
      <c r="Q193">
        <v>0</v>
      </c>
      <c r="R193">
        <v>0</v>
      </c>
      <c r="S193">
        <v>0</v>
      </c>
      <c r="T193">
        <v>0</v>
      </c>
      <c r="U193">
        <v>0</v>
      </c>
      <c r="V193" t="s">
        <v>313</v>
      </c>
      <c r="W193">
        <v>0</v>
      </c>
      <c r="X193">
        <v>0</v>
      </c>
      <c r="Y193">
        <v>0</v>
      </c>
      <c r="Z193">
        <v>0</v>
      </c>
      <c r="AA193">
        <v>0</v>
      </c>
      <c r="AB193">
        <v>0</v>
      </c>
      <c r="AC193">
        <v>0</v>
      </c>
      <c r="AD193">
        <v>0</v>
      </c>
      <c r="AE193">
        <v>0</v>
      </c>
      <c r="AF193">
        <v>0</v>
      </c>
      <c r="AG193">
        <v>0</v>
      </c>
      <c r="AH193">
        <v>0</v>
      </c>
      <c r="AI193">
        <v>0</v>
      </c>
      <c r="AL193" s="11">
        <f t="shared" si="12"/>
        <v>0</v>
      </c>
      <c r="AM193">
        <f t="shared" si="13"/>
        <v>0</v>
      </c>
      <c r="AN193">
        <f t="shared" si="14"/>
        <v>0</v>
      </c>
      <c r="AP193">
        <f>VLOOKUP($B193,Kraftvärmeprod!$B$1:$BX$550,MATCH(AP$1,Kraftvärmeprod!$B$1:$BX$1,0),FALSE)</f>
        <v>0</v>
      </c>
      <c r="AQ193">
        <f>VLOOKUP($B193,Kraftvärmeprod!$B$1:$BX$550,MATCH(AQ$1,Kraftvärmeprod!$B$1:$BX$1,0),FALSE)</f>
        <v>0</v>
      </c>
      <c r="AR193">
        <f>VLOOKUP($B193,Kraftvärmeprod!$B$1:$BX$550,MATCH("Summa tillförd energi exklusive rökgaskondensering",Kraftvärmeprod!$B$1:$BX$1,0),FALSE)</f>
        <v>0</v>
      </c>
      <c r="AT193" s="239" t="str">
        <f t="shared" si="15"/>
        <v/>
      </c>
      <c r="AV193">
        <f t="shared" si="16"/>
        <v>0</v>
      </c>
      <c r="AX193" t="str">
        <f>VLOOKUP(B193,Totalt!$B$1:$BZ$554,MATCH(AX$1,Totalt!$B$1:$BZ$1,0),FALSE)</f>
        <v>Ja</v>
      </c>
      <c r="BA193" s="239" t="str">
        <f t="shared" si="17"/>
        <v/>
      </c>
    </row>
    <row r="194" spans="1:53" x14ac:dyDescent="0.25">
      <c r="A194" s="2" t="s">
        <v>308</v>
      </c>
      <c r="B194" s="2" t="s">
        <v>312</v>
      </c>
      <c r="J194">
        <v>0</v>
      </c>
      <c r="K194">
        <v>0</v>
      </c>
      <c r="L194">
        <v>0</v>
      </c>
      <c r="M194">
        <v>0</v>
      </c>
      <c r="N194">
        <v>0</v>
      </c>
      <c r="O194">
        <v>0</v>
      </c>
      <c r="P194">
        <v>0</v>
      </c>
      <c r="Q194">
        <v>0</v>
      </c>
      <c r="R194">
        <v>0</v>
      </c>
      <c r="S194">
        <v>0</v>
      </c>
      <c r="T194">
        <v>0</v>
      </c>
      <c r="U194">
        <v>0</v>
      </c>
      <c r="V194" t="s">
        <v>313</v>
      </c>
      <c r="W194">
        <v>0</v>
      </c>
      <c r="X194">
        <v>0</v>
      </c>
      <c r="Y194">
        <v>0</v>
      </c>
      <c r="Z194">
        <v>0</v>
      </c>
      <c r="AA194">
        <v>0</v>
      </c>
      <c r="AB194">
        <v>0</v>
      </c>
      <c r="AC194">
        <v>0</v>
      </c>
      <c r="AD194">
        <v>0</v>
      </c>
      <c r="AE194">
        <v>0</v>
      </c>
      <c r="AF194">
        <v>0</v>
      </c>
      <c r="AG194">
        <v>0</v>
      </c>
      <c r="AH194">
        <v>0</v>
      </c>
      <c r="AI194">
        <v>0</v>
      </c>
      <c r="AL194" s="11">
        <f t="shared" si="12"/>
        <v>0</v>
      </c>
      <c r="AM194">
        <f t="shared" si="13"/>
        <v>0</v>
      </c>
      <c r="AN194">
        <f t="shared" si="14"/>
        <v>0</v>
      </c>
      <c r="AP194">
        <f>VLOOKUP($B194,Kraftvärmeprod!$B$1:$BX$550,MATCH(AP$1,Kraftvärmeprod!$B$1:$BX$1,0),FALSE)</f>
        <v>0</v>
      </c>
      <c r="AQ194">
        <f>VLOOKUP($B194,Kraftvärmeprod!$B$1:$BX$550,MATCH(AQ$1,Kraftvärmeprod!$B$1:$BX$1,0),FALSE)</f>
        <v>0</v>
      </c>
      <c r="AR194">
        <f>VLOOKUP($B194,Kraftvärmeprod!$B$1:$BX$550,MATCH("Summa tillförd energi exklusive rökgaskondensering",Kraftvärmeprod!$B$1:$BX$1,0),FALSE)</f>
        <v>0</v>
      </c>
      <c r="AT194" s="239" t="str">
        <f t="shared" si="15"/>
        <v/>
      </c>
      <c r="AV194">
        <f t="shared" si="16"/>
        <v>0</v>
      </c>
      <c r="AX194" t="str">
        <f>VLOOKUP(B194,Totalt!$B$1:$BZ$554,MATCH(AX$1,Totalt!$B$1:$BZ$1,0),FALSE)</f>
        <v>Nej</v>
      </c>
      <c r="BA194" s="239" t="str">
        <f t="shared" si="17"/>
        <v/>
      </c>
    </row>
    <row r="195" spans="1:53" x14ac:dyDescent="0.25">
      <c r="A195" s="2" t="s">
        <v>308</v>
      </c>
      <c r="B195" s="2" t="s">
        <v>314</v>
      </c>
      <c r="J195">
        <v>0</v>
      </c>
      <c r="K195">
        <v>0</v>
      </c>
      <c r="L195">
        <v>0</v>
      </c>
      <c r="M195">
        <v>0</v>
      </c>
      <c r="N195">
        <v>0</v>
      </c>
      <c r="O195">
        <v>0</v>
      </c>
      <c r="P195">
        <v>0</v>
      </c>
      <c r="Q195">
        <v>0</v>
      </c>
      <c r="R195">
        <v>0</v>
      </c>
      <c r="S195">
        <v>0</v>
      </c>
      <c r="T195">
        <v>0</v>
      </c>
      <c r="U195">
        <v>0</v>
      </c>
      <c r="V195" t="s">
        <v>313</v>
      </c>
      <c r="W195">
        <v>0</v>
      </c>
      <c r="X195">
        <v>0</v>
      </c>
      <c r="Y195">
        <v>0</v>
      </c>
      <c r="Z195">
        <v>0</v>
      </c>
      <c r="AA195">
        <v>0</v>
      </c>
      <c r="AB195">
        <v>0</v>
      </c>
      <c r="AC195">
        <v>0</v>
      </c>
      <c r="AD195">
        <v>0</v>
      </c>
      <c r="AE195">
        <v>0</v>
      </c>
      <c r="AF195">
        <v>0</v>
      </c>
      <c r="AG195">
        <v>0</v>
      </c>
      <c r="AH195">
        <v>0</v>
      </c>
      <c r="AI195">
        <v>0</v>
      </c>
      <c r="AL195" s="11">
        <f t="shared" ref="AL195:AL258" si="18">SUM(J195:U195,W195:AI195)</f>
        <v>0</v>
      </c>
      <c r="AM195">
        <f t="shared" ref="AM195:AM258" si="19">AL195-IFERROR(AI195/1,0)</f>
        <v>0</v>
      </c>
      <c r="AN195">
        <f t="shared" ref="AN195:AN258" si="20">AM195-IFERROR(AH195/1,0)</f>
        <v>0</v>
      </c>
      <c r="AP195">
        <f>VLOOKUP($B195,Kraftvärmeprod!$B$1:$BX$550,MATCH(AP$1,Kraftvärmeprod!$B$1:$BX$1,0),FALSE)</f>
        <v>0</v>
      </c>
      <c r="AQ195">
        <f>VLOOKUP($B195,Kraftvärmeprod!$B$1:$BX$550,MATCH(AQ$1,Kraftvärmeprod!$B$1:$BX$1,0),FALSE)</f>
        <v>0</v>
      </c>
      <c r="AR195">
        <f>VLOOKUP($B195,Kraftvärmeprod!$B$1:$BX$550,MATCH("Summa tillförd energi exklusive rökgaskondensering",Kraftvärmeprod!$B$1:$BX$1,0),FALSE)</f>
        <v>0</v>
      </c>
      <c r="AT195" s="239" t="str">
        <f t="shared" ref="AT195:AT258" si="21">IF(AN195=0,"",AN195/AR195)</f>
        <v/>
      </c>
      <c r="AV195">
        <f t="shared" ref="AV195:AV258" si="22">Q195+R195+S195+T195+U195+P195+X195+Y195+Z195+AA195+AB195+AC195+W195</f>
        <v>0</v>
      </c>
      <c r="AX195" t="str">
        <f>VLOOKUP(B195,Totalt!$B$1:$BZ$554,MATCH(AX$1,Totalt!$B$1:$BZ$1,0),FALSE)</f>
        <v>Ja</v>
      </c>
      <c r="BA195" s="239" t="str">
        <f t="shared" ref="BA195:BA258" si="23">IFERROR(AP195/(AN195+AI195),"")</f>
        <v/>
      </c>
    </row>
    <row r="196" spans="1:53" x14ac:dyDescent="0.25">
      <c r="A196" s="2" t="s">
        <v>315</v>
      </c>
      <c r="B196" s="2" t="s">
        <v>316</v>
      </c>
      <c r="J196">
        <v>0</v>
      </c>
      <c r="K196">
        <v>0.25519999999999998</v>
      </c>
      <c r="L196">
        <v>0</v>
      </c>
      <c r="M196">
        <v>0</v>
      </c>
      <c r="N196">
        <v>0</v>
      </c>
      <c r="O196">
        <v>0</v>
      </c>
      <c r="P196">
        <v>12.0549</v>
      </c>
      <c r="Q196">
        <v>0</v>
      </c>
      <c r="R196">
        <v>0</v>
      </c>
      <c r="S196">
        <v>0</v>
      </c>
      <c r="T196">
        <v>0</v>
      </c>
      <c r="U196">
        <v>0</v>
      </c>
      <c r="V196" t="s">
        <v>313</v>
      </c>
      <c r="W196">
        <v>0</v>
      </c>
      <c r="X196">
        <v>0</v>
      </c>
      <c r="Y196">
        <v>0</v>
      </c>
      <c r="Z196">
        <v>18.704999999999998</v>
      </c>
      <c r="AA196">
        <v>0</v>
      </c>
      <c r="AB196">
        <v>0</v>
      </c>
      <c r="AC196">
        <v>0</v>
      </c>
      <c r="AD196">
        <v>19.350200000000001</v>
      </c>
      <c r="AE196">
        <v>115.47199999999999</v>
      </c>
      <c r="AF196">
        <v>0</v>
      </c>
      <c r="AG196">
        <v>0</v>
      </c>
      <c r="AH196">
        <v>0</v>
      </c>
      <c r="AI196">
        <v>0</v>
      </c>
      <c r="AL196" s="11">
        <f t="shared" si="18"/>
        <v>165.8373</v>
      </c>
      <c r="AM196">
        <f t="shared" si="19"/>
        <v>165.8373</v>
      </c>
      <c r="AN196">
        <f t="shared" si="20"/>
        <v>165.8373</v>
      </c>
      <c r="AP196">
        <f>VLOOKUP($B196,Kraftvärmeprod!$B$1:$BX$550,MATCH(AP$1,Kraftvärmeprod!$B$1:$BX$1,0),FALSE)</f>
        <v>192.35</v>
      </c>
      <c r="AQ196">
        <f>VLOOKUP($B196,Kraftvärmeprod!$B$1:$BX$550,MATCH(AQ$1,Kraftvärmeprod!$B$1:$BX$1,0),FALSE)</f>
        <v>20.420000000000002</v>
      </c>
      <c r="AR196">
        <f>VLOOKUP($B196,Kraftvärmeprod!$B$1:$BX$550,MATCH("Summa tillförd energi exklusive rökgaskondensering",Kraftvärmeprod!$B$1:$BX$1,0),FALSE)</f>
        <v>218.15999999999997</v>
      </c>
      <c r="AT196" s="239">
        <f t="shared" si="21"/>
        <v>0.7601636413641365</v>
      </c>
      <c r="AV196">
        <f t="shared" si="22"/>
        <v>30.759899999999998</v>
      </c>
      <c r="AX196" t="str">
        <f>VLOOKUP(B196,Totalt!$B$1:$BZ$554,MATCH(AX$1,Totalt!$B$1:$BZ$1,0),FALSE)</f>
        <v>Ja</v>
      </c>
      <c r="BA196" s="239">
        <f t="shared" si="23"/>
        <v>1.1598717538213659</v>
      </c>
    </row>
    <row r="197" spans="1:53" x14ac:dyDescent="0.25">
      <c r="A197" s="2" t="s">
        <v>317</v>
      </c>
      <c r="B197" s="2" t="s">
        <v>318</v>
      </c>
      <c r="J197">
        <v>0</v>
      </c>
      <c r="K197">
        <v>0</v>
      </c>
      <c r="L197">
        <v>0</v>
      </c>
      <c r="M197">
        <v>0</v>
      </c>
      <c r="N197">
        <v>0</v>
      </c>
      <c r="O197">
        <v>0</v>
      </c>
      <c r="P197">
        <v>0</v>
      </c>
      <c r="Q197">
        <v>0</v>
      </c>
      <c r="R197">
        <v>0</v>
      </c>
      <c r="S197">
        <v>0</v>
      </c>
      <c r="T197">
        <v>0</v>
      </c>
      <c r="U197">
        <v>0</v>
      </c>
      <c r="V197" t="s">
        <v>313</v>
      </c>
      <c r="W197">
        <v>0</v>
      </c>
      <c r="X197">
        <v>0</v>
      </c>
      <c r="Y197">
        <v>0</v>
      </c>
      <c r="Z197">
        <v>0</v>
      </c>
      <c r="AA197">
        <v>0</v>
      </c>
      <c r="AB197">
        <v>0</v>
      </c>
      <c r="AC197">
        <v>0</v>
      </c>
      <c r="AD197">
        <v>0</v>
      </c>
      <c r="AE197">
        <v>0</v>
      </c>
      <c r="AF197">
        <v>0</v>
      </c>
      <c r="AG197">
        <v>0</v>
      </c>
      <c r="AH197">
        <v>0</v>
      </c>
      <c r="AI197">
        <v>0</v>
      </c>
      <c r="AL197" s="11">
        <f t="shared" si="18"/>
        <v>0</v>
      </c>
      <c r="AM197">
        <f t="shared" si="19"/>
        <v>0</v>
      </c>
      <c r="AN197">
        <f t="shared" si="20"/>
        <v>0</v>
      </c>
      <c r="AP197">
        <f>VLOOKUP($B197,Kraftvärmeprod!$B$1:$BX$550,MATCH(AP$1,Kraftvärmeprod!$B$1:$BX$1,0),FALSE)</f>
        <v>0</v>
      </c>
      <c r="AQ197">
        <f>VLOOKUP($B197,Kraftvärmeprod!$B$1:$BX$550,MATCH(AQ$1,Kraftvärmeprod!$B$1:$BX$1,0),FALSE)</f>
        <v>0</v>
      </c>
      <c r="AR197">
        <f>VLOOKUP($B197,Kraftvärmeprod!$B$1:$BX$550,MATCH("Summa tillförd energi exklusive rökgaskondensering",Kraftvärmeprod!$B$1:$BX$1,0),FALSE)</f>
        <v>0</v>
      </c>
      <c r="AT197" s="239" t="str">
        <f t="shared" si="21"/>
        <v/>
      </c>
      <c r="AV197">
        <f t="shared" si="22"/>
        <v>0</v>
      </c>
      <c r="AX197" t="str">
        <f>VLOOKUP(B197,Totalt!$B$1:$BZ$554,MATCH(AX$1,Totalt!$B$1:$BZ$1,0),FALSE)</f>
        <v>Ja</v>
      </c>
      <c r="BA197" s="239" t="str">
        <f t="shared" si="23"/>
        <v/>
      </c>
    </row>
    <row r="198" spans="1:53" x14ac:dyDescent="0.25">
      <c r="A198" s="2" t="s">
        <v>317</v>
      </c>
      <c r="B198" s="2" t="s">
        <v>319</v>
      </c>
      <c r="J198">
        <v>0</v>
      </c>
      <c r="K198">
        <v>0</v>
      </c>
      <c r="L198">
        <v>0</v>
      </c>
      <c r="M198">
        <v>0</v>
      </c>
      <c r="N198">
        <v>0</v>
      </c>
      <c r="O198">
        <v>0</v>
      </c>
      <c r="P198">
        <v>0</v>
      </c>
      <c r="Q198">
        <v>0</v>
      </c>
      <c r="R198">
        <v>0</v>
      </c>
      <c r="S198">
        <v>0</v>
      </c>
      <c r="T198">
        <v>0</v>
      </c>
      <c r="U198">
        <v>0</v>
      </c>
      <c r="V198" t="s">
        <v>313</v>
      </c>
      <c r="W198">
        <v>0</v>
      </c>
      <c r="X198">
        <v>0</v>
      </c>
      <c r="Y198">
        <v>0</v>
      </c>
      <c r="Z198">
        <v>0</v>
      </c>
      <c r="AA198">
        <v>0</v>
      </c>
      <c r="AB198">
        <v>0</v>
      </c>
      <c r="AC198">
        <v>0</v>
      </c>
      <c r="AD198">
        <v>0</v>
      </c>
      <c r="AE198">
        <v>0</v>
      </c>
      <c r="AF198">
        <v>0</v>
      </c>
      <c r="AG198">
        <v>0</v>
      </c>
      <c r="AH198">
        <v>0</v>
      </c>
      <c r="AI198">
        <v>0</v>
      </c>
      <c r="AL198" s="11">
        <f t="shared" si="18"/>
        <v>0</v>
      </c>
      <c r="AM198">
        <f t="shared" si="19"/>
        <v>0</v>
      </c>
      <c r="AN198">
        <f t="shared" si="20"/>
        <v>0</v>
      </c>
      <c r="AP198">
        <f>VLOOKUP($B198,Kraftvärmeprod!$B$1:$BX$550,MATCH(AP$1,Kraftvärmeprod!$B$1:$BX$1,0),FALSE)</f>
        <v>0</v>
      </c>
      <c r="AQ198">
        <f>VLOOKUP($B198,Kraftvärmeprod!$B$1:$BX$550,MATCH(AQ$1,Kraftvärmeprod!$B$1:$BX$1,0),FALSE)</f>
        <v>0</v>
      </c>
      <c r="AR198">
        <f>VLOOKUP($B198,Kraftvärmeprod!$B$1:$BX$550,MATCH("Summa tillförd energi exklusive rökgaskondensering",Kraftvärmeprod!$B$1:$BX$1,0),FALSE)</f>
        <v>0</v>
      </c>
      <c r="AT198" s="239" t="str">
        <f t="shared" si="21"/>
        <v/>
      </c>
      <c r="AV198">
        <f t="shared" si="22"/>
        <v>0</v>
      </c>
      <c r="AX198" t="str">
        <f>VLOOKUP(B198,Totalt!$B$1:$BZ$554,MATCH(AX$1,Totalt!$B$1:$BZ$1,0),FALSE)</f>
        <v>Ja</v>
      </c>
      <c r="BA198" s="239" t="str">
        <f t="shared" si="23"/>
        <v/>
      </c>
    </row>
    <row r="199" spans="1:53" x14ac:dyDescent="0.25">
      <c r="A199" s="2" t="s">
        <v>317</v>
      </c>
      <c r="B199" s="2" t="s">
        <v>320</v>
      </c>
      <c r="J199">
        <v>0</v>
      </c>
      <c r="K199">
        <v>0</v>
      </c>
      <c r="L199">
        <v>0</v>
      </c>
      <c r="M199">
        <v>0</v>
      </c>
      <c r="N199">
        <v>0</v>
      </c>
      <c r="O199">
        <v>0</v>
      </c>
      <c r="P199">
        <v>0</v>
      </c>
      <c r="Q199">
        <v>0</v>
      </c>
      <c r="R199">
        <v>0</v>
      </c>
      <c r="S199">
        <v>0</v>
      </c>
      <c r="T199">
        <v>0</v>
      </c>
      <c r="U199">
        <v>0</v>
      </c>
      <c r="V199" t="s">
        <v>313</v>
      </c>
      <c r="W199">
        <v>0</v>
      </c>
      <c r="X199">
        <v>0</v>
      </c>
      <c r="Y199">
        <v>0</v>
      </c>
      <c r="Z199">
        <v>0</v>
      </c>
      <c r="AA199">
        <v>0</v>
      </c>
      <c r="AB199">
        <v>0</v>
      </c>
      <c r="AC199">
        <v>0</v>
      </c>
      <c r="AD199">
        <v>0</v>
      </c>
      <c r="AE199">
        <v>0</v>
      </c>
      <c r="AF199">
        <v>0</v>
      </c>
      <c r="AG199">
        <v>0</v>
      </c>
      <c r="AH199">
        <v>0</v>
      </c>
      <c r="AI199">
        <v>0</v>
      </c>
      <c r="AL199" s="11">
        <f t="shared" si="18"/>
        <v>0</v>
      </c>
      <c r="AM199">
        <f t="shared" si="19"/>
        <v>0</v>
      </c>
      <c r="AN199">
        <f t="shared" si="20"/>
        <v>0</v>
      </c>
      <c r="AP199">
        <f>VLOOKUP($B199,Kraftvärmeprod!$B$1:$BX$550,MATCH(AP$1,Kraftvärmeprod!$B$1:$BX$1,0),FALSE)</f>
        <v>0</v>
      </c>
      <c r="AQ199">
        <f>VLOOKUP($B199,Kraftvärmeprod!$B$1:$BX$550,MATCH(AQ$1,Kraftvärmeprod!$B$1:$BX$1,0),FALSE)</f>
        <v>0</v>
      </c>
      <c r="AR199">
        <f>VLOOKUP($B199,Kraftvärmeprod!$B$1:$BX$550,MATCH("Summa tillförd energi exklusive rökgaskondensering",Kraftvärmeprod!$B$1:$BX$1,0),FALSE)</f>
        <v>0</v>
      </c>
      <c r="AT199" s="239" t="str">
        <f t="shared" si="21"/>
        <v/>
      </c>
      <c r="AV199">
        <f t="shared" si="22"/>
        <v>0</v>
      </c>
      <c r="AX199" t="str">
        <f>VLOOKUP(B199,Totalt!$B$1:$BZ$554,MATCH(AX$1,Totalt!$B$1:$BZ$1,0),FALSE)</f>
        <v>Ja</v>
      </c>
      <c r="BA199" s="239" t="str">
        <f t="shared" si="23"/>
        <v/>
      </c>
    </row>
    <row r="200" spans="1:53" x14ac:dyDescent="0.25">
      <c r="A200" s="2" t="s">
        <v>321</v>
      </c>
      <c r="B200" s="2" t="s">
        <v>322</v>
      </c>
      <c r="J200">
        <v>0</v>
      </c>
      <c r="K200">
        <v>0</v>
      </c>
      <c r="L200">
        <v>0</v>
      </c>
      <c r="M200">
        <v>0</v>
      </c>
      <c r="N200">
        <v>0</v>
      </c>
      <c r="O200">
        <v>0</v>
      </c>
      <c r="P200">
        <v>0</v>
      </c>
      <c r="Q200">
        <v>0</v>
      </c>
      <c r="R200">
        <v>0</v>
      </c>
      <c r="S200">
        <v>0</v>
      </c>
      <c r="T200">
        <v>0</v>
      </c>
      <c r="U200">
        <v>0</v>
      </c>
      <c r="V200" t="s">
        <v>313</v>
      </c>
      <c r="W200">
        <v>0</v>
      </c>
      <c r="X200">
        <v>0</v>
      </c>
      <c r="Y200">
        <v>0</v>
      </c>
      <c r="Z200">
        <v>0</v>
      </c>
      <c r="AA200">
        <v>0</v>
      </c>
      <c r="AB200">
        <v>0</v>
      </c>
      <c r="AC200">
        <v>0</v>
      </c>
      <c r="AD200">
        <v>0</v>
      </c>
      <c r="AE200">
        <v>0</v>
      </c>
      <c r="AF200">
        <v>0</v>
      </c>
      <c r="AG200">
        <v>0</v>
      </c>
      <c r="AH200">
        <v>0</v>
      </c>
      <c r="AI200">
        <v>0</v>
      </c>
      <c r="AL200" s="11">
        <f t="shared" si="18"/>
        <v>0</v>
      </c>
      <c r="AM200">
        <f t="shared" si="19"/>
        <v>0</v>
      </c>
      <c r="AN200">
        <f t="shared" si="20"/>
        <v>0</v>
      </c>
      <c r="AP200">
        <f>VLOOKUP($B200,Kraftvärmeprod!$B$1:$BX$550,MATCH(AP$1,Kraftvärmeprod!$B$1:$BX$1,0),FALSE)</f>
        <v>0</v>
      </c>
      <c r="AQ200">
        <f>VLOOKUP($B200,Kraftvärmeprod!$B$1:$BX$550,MATCH(AQ$1,Kraftvärmeprod!$B$1:$BX$1,0),FALSE)</f>
        <v>0</v>
      </c>
      <c r="AR200">
        <f>VLOOKUP($B200,Kraftvärmeprod!$B$1:$BX$550,MATCH("Summa tillförd energi exklusive rökgaskondensering",Kraftvärmeprod!$B$1:$BX$1,0),FALSE)</f>
        <v>0</v>
      </c>
      <c r="AT200" s="239" t="str">
        <f t="shared" si="21"/>
        <v/>
      </c>
      <c r="AV200">
        <f t="shared" si="22"/>
        <v>0</v>
      </c>
      <c r="AX200" t="str">
        <f>VLOOKUP(B200,Totalt!$B$1:$BZ$554,MATCH(AX$1,Totalt!$B$1:$BZ$1,0),FALSE)</f>
        <v>Ja</v>
      </c>
      <c r="BA200" s="239" t="str">
        <f t="shared" si="23"/>
        <v/>
      </c>
    </row>
    <row r="201" spans="1:53" x14ac:dyDescent="0.25">
      <c r="A201" s="2" t="s">
        <v>321</v>
      </c>
      <c r="B201" s="2" t="s">
        <v>323</v>
      </c>
      <c r="J201">
        <v>0</v>
      </c>
      <c r="K201">
        <v>0</v>
      </c>
      <c r="L201">
        <v>0</v>
      </c>
      <c r="M201">
        <v>0</v>
      </c>
      <c r="N201">
        <v>0</v>
      </c>
      <c r="O201">
        <v>0</v>
      </c>
      <c r="P201">
        <v>0</v>
      </c>
      <c r="Q201">
        <v>0</v>
      </c>
      <c r="R201">
        <v>0</v>
      </c>
      <c r="S201">
        <v>0</v>
      </c>
      <c r="T201">
        <v>0</v>
      </c>
      <c r="U201">
        <v>0</v>
      </c>
      <c r="V201" t="s">
        <v>313</v>
      </c>
      <c r="W201">
        <v>0</v>
      </c>
      <c r="X201">
        <v>0</v>
      </c>
      <c r="Y201">
        <v>0</v>
      </c>
      <c r="Z201">
        <v>0</v>
      </c>
      <c r="AA201">
        <v>0</v>
      </c>
      <c r="AB201">
        <v>0</v>
      </c>
      <c r="AC201">
        <v>0</v>
      </c>
      <c r="AD201">
        <v>0</v>
      </c>
      <c r="AE201">
        <v>0</v>
      </c>
      <c r="AF201">
        <v>0</v>
      </c>
      <c r="AG201">
        <v>0</v>
      </c>
      <c r="AH201">
        <v>0</v>
      </c>
      <c r="AI201">
        <v>0</v>
      </c>
      <c r="AL201" s="11">
        <f t="shared" si="18"/>
        <v>0</v>
      </c>
      <c r="AM201">
        <f t="shared" si="19"/>
        <v>0</v>
      </c>
      <c r="AN201">
        <f t="shared" si="20"/>
        <v>0</v>
      </c>
      <c r="AP201">
        <f>VLOOKUP($B201,Kraftvärmeprod!$B$1:$BX$550,MATCH(AP$1,Kraftvärmeprod!$B$1:$BX$1,0),FALSE)</f>
        <v>0</v>
      </c>
      <c r="AQ201">
        <f>VLOOKUP($B201,Kraftvärmeprod!$B$1:$BX$550,MATCH(AQ$1,Kraftvärmeprod!$B$1:$BX$1,0),FALSE)</f>
        <v>0</v>
      </c>
      <c r="AR201">
        <f>VLOOKUP($B201,Kraftvärmeprod!$B$1:$BX$550,MATCH("Summa tillförd energi exklusive rökgaskondensering",Kraftvärmeprod!$B$1:$BX$1,0),FALSE)</f>
        <v>0</v>
      </c>
      <c r="AT201" s="239" t="str">
        <f t="shared" si="21"/>
        <v/>
      </c>
      <c r="AV201">
        <f t="shared" si="22"/>
        <v>0</v>
      </c>
      <c r="AX201" t="str">
        <f>VLOOKUP(B201,Totalt!$B$1:$BZ$554,MATCH(AX$1,Totalt!$B$1:$BZ$1,0),FALSE)</f>
        <v>Ja</v>
      </c>
      <c r="BA201" s="239" t="str">
        <f t="shared" si="23"/>
        <v/>
      </c>
    </row>
    <row r="202" spans="1:53" x14ac:dyDescent="0.25">
      <c r="A202" s="2" t="s">
        <v>321</v>
      </c>
      <c r="B202" s="2" t="s">
        <v>324</v>
      </c>
      <c r="J202">
        <v>0</v>
      </c>
      <c r="K202">
        <v>0</v>
      </c>
      <c r="L202">
        <v>0</v>
      </c>
      <c r="M202">
        <v>0</v>
      </c>
      <c r="N202">
        <v>0</v>
      </c>
      <c r="O202">
        <v>0</v>
      </c>
      <c r="P202">
        <v>0</v>
      </c>
      <c r="Q202">
        <v>0</v>
      </c>
      <c r="R202">
        <v>0</v>
      </c>
      <c r="S202">
        <v>0</v>
      </c>
      <c r="T202">
        <v>0</v>
      </c>
      <c r="U202">
        <v>0</v>
      </c>
      <c r="V202" t="s">
        <v>313</v>
      </c>
      <c r="W202">
        <v>0</v>
      </c>
      <c r="X202">
        <v>0</v>
      </c>
      <c r="Y202">
        <v>0</v>
      </c>
      <c r="Z202">
        <v>0</v>
      </c>
      <c r="AA202">
        <v>0</v>
      </c>
      <c r="AB202">
        <v>0</v>
      </c>
      <c r="AC202">
        <v>0</v>
      </c>
      <c r="AD202">
        <v>0</v>
      </c>
      <c r="AE202">
        <v>0</v>
      </c>
      <c r="AF202">
        <v>0</v>
      </c>
      <c r="AG202">
        <v>0</v>
      </c>
      <c r="AH202">
        <v>0</v>
      </c>
      <c r="AI202">
        <v>0</v>
      </c>
      <c r="AL202" s="11">
        <f t="shared" si="18"/>
        <v>0</v>
      </c>
      <c r="AM202">
        <f t="shared" si="19"/>
        <v>0</v>
      </c>
      <c r="AN202">
        <f t="shared" si="20"/>
        <v>0</v>
      </c>
      <c r="AP202">
        <f>VLOOKUP($B202,Kraftvärmeprod!$B$1:$BX$550,MATCH(AP$1,Kraftvärmeprod!$B$1:$BX$1,0),FALSE)</f>
        <v>0</v>
      </c>
      <c r="AQ202">
        <f>VLOOKUP($B202,Kraftvärmeprod!$B$1:$BX$550,MATCH(AQ$1,Kraftvärmeprod!$B$1:$BX$1,0),FALSE)</f>
        <v>0</v>
      </c>
      <c r="AR202">
        <f>VLOOKUP($B202,Kraftvärmeprod!$B$1:$BX$550,MATCH("Summa tillförd energi exklusive rökgaskondensering",Kraftvärmeprod!$B$1:$BX$1,0),FALSE)</f>
        <v>0</v>
      </c>
      <c r="AT202" s="239" t="str">
        <f t="shared" si="21"/>
        <v/>
      </c>
      <c r="AV202">
        <f t="shared" si="22"/>
        <v>0</v>
      </c>
      <c r="AX202" t="str">
        <f>VLOOKUP(B202,Totalt!$B$1:$BZ$554,MATCH(AX$1,Totalt!$B$1:$BZ$1,0),FALSE)</f>
        <v>Ja</v>
      </c>
      <c r="BA202" s="239" t="str">
        <f t="shared" si="23"/>
        <v/>
      </c>
    </row>
    <row r="203" spans="1:53" x14ac:dyDescent="0.25">
      <c r="A203" s="2" t="s">
        <v>327</v>
      </c>
      <c r="B203" s="2" t="s">
        <v>328</v>
      </c>
      <c r="J203">
        <v>0</v>
      </c>
      <c r="K203">
        <v>0</v>
      </c>
      <c r="L203">
        <v>0</v>
      </c>
      <c r="M203">
        <v>0</v>
      </c>
      <c r="N203">
        <v>0</v>
      </c>
      <c r="O203">
        <v>0</v>
      </c>
      <c r="P203">
        <v>0</v>
      </c>
      <c r="Q203">
        <v>0</v>
      </c>
      <c r="R203">
        <v>0</v>
      </c>
      <c r="S203">
        <v>0</v>
      </c>
      <c r="T203">
        <v>0</v>
      </c>
      <c r="U203">
        <v>0</v>
      </c>
      <c r="V203" t="s">
        <v>313</v>
      </c>
      <c r="W203">
        <v>0</v>
      </c>
      <c r="X203">
        <v>0</v>
      </c>
      <c r="Y203">
        <v>0</v>
      </c>
      <c r="Z203">
        <v>0</v>
      </c>
      <c r="AA203">
        <v>0</v>
      </c>
      <c r="AB203">
        <v>0</v>
      </c>
      <c r="AC203">
        <v>0</v>
      </c>
      <c r="AD203">
        <v>0</v>
      </c>
      <c r="AE203">
        <v>0</v>
      </c>
      <c r="AF203">
        <v>0</v>
      </c>
      <c r="AG203">
        <v>0</v>
      </c>
      <c r="AH203">
        <v>0</v>
      </c>
      <c r="AI203">
        <v>0</v>
      </c>
      <c r="AL203" s="11">
        <f t="shared" si="18"/>
        <v>0</v>
      </c>
      <c r="AM203">
        <f t="shared" si="19"/>
        <v>0</v>
      </c>
      <c r="AN203">
        <f t="shared" si="20"/>
        <v>0</v>
      </c>
      <c r="AP203">
        <f>VLOOKUP($B203,Kraftvärmeprod!$B$1:$BX$550,MATCH(AP$1,Kraftvärmeprod!$B$1:$BX$1,0),FALSE)</f>
        <v>0</v>
      </c>
      <c r="AQ203">
        <f>VLOOKUP($B203,Kraftvärmeprod!$B$1:$BX$550,MATCH(AQ$1,Kraftvärmeprod!$B$1:$BX$1,0),FALSE)</f>
        <v>0</v>
      </c>
      <c r="AR203">
        <f>VLOOKUP($B203,Kraftvärmeprod!$B$1:$BX$550,MATCH("Summa tillförd energi exklusive rökgaskondensering",Kraftvärmeprod!$B$1:$BX$1,0),FALSE)</f>
        <v>0</v>
      </c>
      <c r="AT203" s="239" t="str">
        <f t="shared" si="21"/>
        <v/>
      </c>
      <c r="AV203">
        <f t="shared" si="22"/>
        <v>0</v>
      </c>
      <c r="AX203" t="str">
        <f>VLOOKUP(B203,Totalt!$B$1:$BZ$554,MATCH(AX$1,Totalt!$B$1:$BZ$1,0),FALSE)</f>
        <v>Ja</v>
      </c>
      <c r="BA203" s="239" t="str">
        <f t="shared" si="23"/>
        <v/>
      </c>
    </row>
    <row r="204" spans="1:53" x14ac:dyDescent="0.25">
      <c r="A204" s="2" t="s">
        <v>329</v>
      </c>
      <c r="B204" s="2" t="s">
        <v>330</v>
      </c>
      <c r="J204">
        <v>0</v>
      </c>
      <c r="K204">
        <v>0</v>
      </c>
      <c r="L204">
        <v>0</v>
      </c>
      <c r="M204">
        <v>0</v>
      </c>
      <c r="N204">
        <v>0</v>
      </c>
      <c r="O204">
        <v>0</v>
      </c>
      <c r="P204">
        <v>42.168399999999998</v>
      </c>
      <c r="Q204">
        <v>4.8767100000000001</v>
      </c>
      <c r="R204">
        <v>22.277999999999999</v>
      </c>
      <c r="S204">
        <v>0</v>
      </c>
      <c r="T204">
        <v>0</v>
      </c>
      <c r="U204">
        <v>0</v>
      </c>
      <c r="V204" t="s">
        <v>313</v>
      </c>
      <c r="W204">
        <v>0</v>
      </c>
      <c r="X204">
        <v>0</v>
      </c>
      <c r="Y204">
        <v>0</v>
      </c>
      <c r="Z204">
        <v>0</v>
      </c>
      <c r="AA204">
        <v>0</v>
      </c>
      <c r="AB204">
        <v>0</v>
      </c>
      <c r="AC204">
        <v>0</v>
      </c>
      <c r="AD204">
        <v>0</v>
      </c>
      <c r="AE204">
        <v>0</v>
      </c>
      <c r="AF204">
        <v>0</v>
      </c>
      <c r="AG204">
        <v>0</v>
      </c>
      <c r="AH204">
        <v>15.1</v>
      </c>
      <c r="AI204">
        <v>1.82334</v>
      </c>
      <c r="AL204" s="11">
        <f t="shared" si="18"/>
        <v>86.246449999999996</v>
      </c>
      <c r="AM204">
        <f t="shared" si="19"/>
        <v>84.423109999999994</v>
      </c>
      <c r="AN204">
        <f t="shared" si="20"/>
        <v>69.32311</v>
      </c>
      <c r="AP204">
        <f>VLOOKUP($B204,Kraftvärmeprod!$B$1:$BX$550,MATCH(AP$1,Kraftvärmeprod!$B$1:$BX$1,0),FALSE)</f>
        <v>72.3</v>
      </c>
      <c r="AQ204">
        <f>VLOOKUP($B204,Kraftvärmeprod!$B$1:$BX$550,MATCH(AQ$1,Kraftvärmeprod!$B$1:$BX$1,0),FALSE)</f>
        <v>10.6</v>
      </c>
      <c r="AR204">
        <f>VLOOKUP($B204,Kraftvärmeprod!$B$1:$BX$550,MATCH("Summa tillförd energi exklusive rökgaskondensering",Kraftvärmeprod!$B$1:$BX$1,0),FALSE)</f>
        <v>95.81</v>
      </c>
      <c r="AT204" s="239">
        <f t="shared" si="21"/>
        <v>0.72354775075670597</v>
      </c>
      <c r="AV204">
        <f t="shared" si="22"/>
        <v>69.32311</v>
      </c>
      <c r="AX204" t="str">
        <f>VLOOKUP(B204,Totalt!$B$1:$BZ$554,MATCH(AX$1,Totalt!$B$1:$BZ$1,0),FALSE)</f>
        <v>Ja</v>
      </c>
      <c r="BA204" s="239">
        <f t="shared" si="23"/>
        <v>1.016213739406534</v>
      </c>
    </row>
    <row r="205" spans="1:53" x14ac:dyDescent="0.25">
      <c r="A205" s="2" t="s">
        <v>329</v>
      </c>
      <c r="B205" s="2" t="s">
        <v>331</v>
      </c>
      <c r="J205">
        <v>0</v>
      </c>
      <c r="K205">
        <v>0</v>
      </c>
      <c r="L205">
        <v>0</v>
      </c>
      <c r="M205">
        <v>0</v>
      </c>
      <c r="N205">
        <v>0</v>
      </c>
      <c r="O205">
        <v>0</v>
      </c>
      <c r="P205">
        <v>0</v>
      </c>
      <c r="Q205">
        <v>0</v>
      </c>
      <c r="R205">
        <v>0</v>
      </c>
      <c r="S205">
        <v>0</v>
      </c>
      <c r="T205">
        <v>0</v>
      </c>
      <c r="U205">
        <v>0</v>
      </c>
      <c r="V205" t="s">
        <v>313</v>
      </c>
      <c r="W205">
        <v>0</v>
      </c>
      <c r="X205">
        <v>0</v>
      </c>
      <c r="Y205">
        <v>0</v>
      </c>
      <c r="Z205">
        <v>0</v>
      </c>
      <c r="AA205">
        <v>0</v>
      </c>
      <c r="AB205">
        <v>0</v>
      </c>
      <c r="AC205">
        <v>0</v>
      </c>
      <c r="AD205">
        <v>0</v>
      </c>
      <c r="AE205">
        <v>0</v>
      </c>
      <c r="AF205">
        <v>0</v>
      </c>
      <c r="AG205">
        <v>0</v>
      </c>
      <c r="AH205">
        <v>0</v>
      </c>
      <c r="AI205">
        <v>0</v>
      </c>
      <c r="AL205" s="11">
        <f t="shared" si="18"/>
        <v>0</v>
      </c>
      <c r="AM205">
        <f t="shared" si="19"/>
        <v>0</v>
      </c>
      <c r="AN205">
        <f t="shared" si="20"/>
        <v>0</v>
      </c>
      <c r="AP205">
        <f>VLOOKUP($B205,Kraftvärmeprod!$B$1:$BX$550,MATCH(AP$1,Kraftvärmeprod!$B$1:$BX$1,0),FALSE)</f>
        <v>0</v>
      </c>
      <c r="AQ205">
        <f>VLOOKUP($B205,Kraftvärmeprod!$B$1:$BX$550,MATCH(AQ$1,Kraftvärmeprod!$B$1:$BX$1,0),FALSE)</f>
        <v>0</v>
      </c>
      <c r="AR205">
        <f>VLOOKUP($B205,Kraftvärmeprod!$B$1:$BX$550,MATCH("Summa tillförd energi exklusive rökgaskondensering",Kraftvärmeprod!$B$1:$BX$1,0),FALSE)</f>
        <v>0</v>
      </c>
      <c r="AT205" s="239" t="str">
        <f t="shared" si="21"/>
        <v/>
      </c>
      <c r="AV205">
        <f t="shared" si="22"/>
        <v>0</v>
      </c>
      <c r="AX205" t="str">
        <f>VLOOKUP(B205,Totalt!$B$1:$BZ$554,MATCH(AX$1,Totalt!$B$1:$BZ$1,0),FALSE)</f>
        <v>Ja</v>
      </c>
      <c r="BA205" s="239" t="str">
        <f t="shared" si="23"/>
        <v/>
      </c>
    </row>
    <row r="206" spans="1:53" x14ac:dyDescent="0.25">
      <c r="A206" s="2" t="s">
        <v>334</v>
      </c>
      <c r="B206" s="2" t="s">
        <v>335</v>
      </c>
      <c r="J206">
        <v>0</v>
      </c>
      <c r="K206">
        <v>0.22167500000000001</v>
      </c>
      <c r="L206">
        <v>0</v>
      </c>
      <c r="M206">
        <v>0</v>
      </c>
      <c r="N206">
        <v>0</v>
      </c>
      <c r="O206">
        <v>0</v>
      </c>
      <c r="P206">
        <v>61.5291</v>
      </c>
      <c r="Q206">
        <v>0</v>
      </c>
      <c r="R206">
        <v>7.2184999999999997</v>
      </c>
      <c r="S206">
        <v>0</v>
      </c>
      <c r="T206">
        <v>0</v>
      </c>
      <c r="U206">
        <v>0</v>
      </c>
      <c r="V206" t="s">
        <v>313</v>
      </c>
      <c r="W206">
        <v>0</v>
      </c>
      <c r="X206">
        <v>0</v>
      </c>
      <c r="Y206">
        <v>0</v>
      </c>
      <c r="Z206">
        <v>0</v>
      </c>
      <c r="AA206">
        <v>0</v>
      </c>
      <c r="AB206">
        <v>0</v>
      </c>
      <c r="AC206">
        <v>0</v>
      </c>
      <c r="AD206">
        <v>0</v>
      </c>
      <c r="AE206">
        <v>0</v>
      </c>
      <c r="AF206">
        <v>0</v>
      </c>
      <c r="AG206">
        <v>0</v>
      </c>
      <c r="AH206">
        <v>0</v>
      </c>
      <c r="AI206">
        <v>2.35792</v>
      </c>
      <c r="AL206" s="11">
        <f t="shared" si="18"/>
        <v>71.327194999999989</v>
      </c>
      <c r="AM206">
        <f t="shared" si="19"/>
        <v>68.969274999999982</v>
      </c>
      <c r="AN206">
        <f t="shared" si="20"/>
        <v>68.969274999999982</v>
      </c>
      <c r="AP206">
        <f>VLOOKUP($B206,Kraftvärmeprod!$B$1:$BX$550,MATCH(AP$1,Kraftvärmeprod!$B$1:$BX$1,0),FALSE)</f>
        <v>87</v>
      </c>
      <c r="AQ206">
        <f>VLOOKUP($B206,Kraftvärmeprod!$B$1:$BX$550,MATCH(AQ$1,Kraftvärmeprod!$B$1:$BX$1,0),FALSE)</f>
        <v>34.6</v>
      </c>
      <c r="AR206">
        <f>VLOOKUP($B206,Kraftvärmeprod!$B$1:$BX$550,MATCH("Summa tillförd energi exklusive rökgaskondensering",Kraftvärmeprod!$B$1:$BX$1,0),FALSE)</f>
        <v>140.4</v>
      </c>
      <c r="AT206" s="239">
        <f t="shared" si="21"/>
        <v>0.49123415242165225</v>
      </c>
      <c r="AV206">
        <f t="shared" si="22"/>
        <v>68.747600000000006</v>
      </c>
      <c r="AX206" t="str">
        <f>VLOOKUP(B206,Totalt!$B$1:$BZ$554,MATCH(AX$1,Totalt!$B$1:$BZ$1,0),FALSE)</f>
        <v>Ja</v>
      </c>
      <c r="BA206" s="239">
        <f t="shared" si="23"/>
        <v>1.2197311277977496</v>
      </c>
    </row>
    <row r="207" spans="1:53" x14ac:dyDescent="0.25">
      <c r="A207" s="2" t="s">
        <v>336</v>
      </c>
      <c r="B207" s="2" t="s">
        <v>337</v>
      </c>
      <c r="J207">
        <v>0</v>
      </c>
      <c r="K207">
        <v>0</v>
      </c>
      <c r="L207">
        <v>0</v>
      </c>
      <c r="M207">
        <v>0</v>
      </c>
      <c r="N207">
        <v>0</v>
      </c>
      <c r="O207">
        <v>0</v>
      </c>
      <c r="P207">
        <v>0</v>
      </c>
      <c r="Q207">
        <v>0</v>
      </c>
      <c r="R207">
        <v>0</v>
      </c>
      <c r="S207">
        <v>0</v>
      </c>
      <c r="T207">
        <v>0</v>
      </c>
      <c r="U207">
        <v>0</v>
      </c>
      <c r="V207" t="s">
        <v>313</v>
      </c>
      <c r="W207">
        <v>0</v>
      </c>
      <c r="X207">
        <v>0</v>
      </c>
      <c r="Y207">
        <v>0</v>
      </c>
      <c r="Z207">
        <v>0</v>
      </c>
      <c r="AA207">
        <v>0</v>
      </c>
      <c r="AB207">
        <v>0</v>
      </c>
      <c r="AC207">
        <v>0</v>
      </c>
      <c r="AD207">
        <v>0</v>
      </c>
      <c r="AE207">
        <v>0</v>
      </c>
      <c r="AF207">
        <v>0</v>
      </c>
      <c r="AG207">
        <v>0</v>
      </c>
      <c r="AH207">
        <v>0</v>
      </c>
      <c r="AI207">
        <v>0</v>
      </c>
      <c r="AL207" s="11">
        <f t="shared" si="18"/>
        <v>0</v>
      </c>
      <c r="AM207">
        <f t="shared" si="19"/>
        <v>0</v>
      </c>
      <c r="AN207">
        <f t="shared" si="20"/>
        <v>0</v>
      </c>
      <c r="AP207">
        <f>VLOOKUP($B207,Kraftvärmeprod!$B$1:$BX$550,MATCH(AP$1,Kraftvärmeprod!$B$1:$BX$1,0),FALSE)</f>
        <v>0</v>
      </c>
      <c r="AQ207">
        <f>VLOOKUP($B207,Kraftvärmeprod!$B$1:$BX$550,MATCH(AQ$1,Kraftvärmeprod!$B$1:$BX$1,0),FALSE)</f>
        <v>0</v>
      </c>
      <c r="AR207">
        <f>VLOOKUP($B207,Kraftvärmeprod!$B$1:$BX$550,MATCH("Summa tillförd energi exklusive rökgaskondensering",Kraftvärmeprod!$B$1:$BX$1,0),FALSE)</f>
        <v>0</v>
      </c>
      <c r="AT207" s="239" t="str">
        <f t="shared" si="21"/>
        <v/>
      </c>
      <c r="AV207">
        <f t="shared" si="22"/>
        <v>0</v>
      </c>
      <c r="AX207" t="str">
        <f>VLOOKUP(B207,Totalt!$B$1:$BZ$554,MATCH(AX$1,Totalt!$B$1:$BZ$1,0),FALSE)</f>
        <v>Ja</v>
      </c>
      <c r="BA207" s="239" t="str">
        <f t="shared" si="23"/>
        <v/>
      </c>
    </row>
    <row r="208" spans="1:53" x14ac:dyDescent="0.25">
      <c r="A208" s="2" t="s">
        <v>338</v>
      </c>
      <c r="B208" s="2" t="s">
        <v>339</v>
      </c>
      <c r="J208">
        <v>0</v>
      </c>
      <c r="K208">
        <v>0</v>
      </c>
      <c r="L208">
        <v>0</v>
      </c>
      <c r="M208">
        <v>0</v>
      </c>
      <c r="N208">
        <v>0</v>
      </c>
      <c r="O208">
        <v>0</v>
      </c>
      <c r="P208">
        <v>0</v>
      </c>
      <c r="Q208">
        <v>0</v>
      </c>
      <c r="R208">
        <v>0</v>
      </c>
      <c r="S208">
        <v>0</v>
      </c>
      <c r="T208">
        <v>0</v>
      </c>
      <c r="U208">
        <v>0</v>
      </c>
      <c r="V208" t="s">
        <v>313</v>
      </c>
      <c r="W208">
        <v>0</v>
      </c>
      <c r="X208">
        <v>0</v>
      </c>
      <c r="Y208">
        <v>0</v>
      </c>
      <c r="Z208">
        <v>0</v>
      </c>
      <c r="AA208">
        <v>0</v>
      </c>
      <c r="AB208">
        <v>0</v>
      </c>
      <c r="AC208">
        <v>0</v>
      </c>
      <c r="AD208">
        <v>0</v>
      </c>
      <c r="AE208">
        <v>0</v>
      </c>
      <c r="AF208">
        <v>0</v>
      </c>
      <c r="AG208">
        <v>0</v>
      </c>
      <c r="AH208">
        <v>0</v>
      </c>
      <c r="AI208">
        <v>0</v>
      </c>
      <c r="AL208" s="11">
        <f t="shared" si="18"/>
        <v>0</v>
      </c>
      <c r="AM208">
        <f t="shared" si="19"/>
        <v>0</v>
      </c>
      <c r="AN208">
        <f t="shared" si="20"/>
        <v>0</v>
      </c>
      <c r="AP208">
        <f>VLOOKUP($B208,Kraftvärmeprod!$B$1:$BX$550,MATCH(AP$1,Kraftvärmeprod!$B$1:$BX$1,0),FALSE)</f>
        <v>0</v>
      </c>
      <c r="AQ208">
        <f>VLOOKUP($B208,Kraftvärmeprod!$B$1:$BX$550,MATCH(AQ$1,Kraftvärmeprod!$B$1:$BX$1,0),FALSE)</f>
        <v>0</v>
      </c>
      <c r="AR208">
        <f>VLOOKUP($B208,Kraftvärmeprod!$B$1:$BX$550,MATCH("Summa tillförd energi exklusive rökgaskondensering",Kraftvärmeprod!$B$1:$BX$1,0),FALSE)</f>
        <v>0</v>
      </c>
      <c r="AT208" s="239" t="str">
        <f t="shared" si="21"/>
        <v/>
      </c>
      <c r="AV208">
        <f t="shared" si="22"/>
        <v>0</v>
      </c>
      <c r="AX208" t="str">
        <f>VLOOKUP(B208,Totalt!$B$1:$BZ$554,MATCH(AX$1,Totalt!$B$1:$BZ$1,0),FALSE)</f>
        <v>Nej</v>
      </c>
      <c r="BA208" s="239" t="str">
        <f t="shared" si="23"/>
        <v/>
      </c>
    </row>
    <row r="209" spans="1:53" x14ac:dyDescent="0.25">
      <c r="A209" s="2" t="s">
        <v>340</v>
      </c>
      <c r="B209" s="2" t="s">
        <v>341</v>
      </c>
      <c r="J209">
        <v>0</v>
      </c>
      <c r="K209">
        <v>0</v>
      </c>
      <c r="L209">
        <v>0</v>
      </c>
      <c r="M209">
        <v>0</v>
      </c>
      <c r="N209">
        <v>0</v>
      </c>
      <c r="O209">
        <v>0</v>
      </c>
      <c r="P209">
        <v>0</v>
      </c>
      <c r="Q209">
        <v>0</v>
      </c>
      <c r="R209">
        <v>0</v>
      </c>
      <c r="S209">
        <v>0</v>
      </c>
      <c r="T209">
        <v>0</v>
      </c>
      <c r="U209">
        <v>0</v>
      </c>
      <c r="V209" t="s">
        <v>313</v>
      </c>
      <c r="W209">
        <v>0</v>
      </c>
      <c r="X209">
        <v>0</v>
      </c>
      <c r="Y209">
        <v>0</v>
      </c>
      <c r="Z209">
        <v>0</v>
      </c>
      <c r="AA209">
        <v>0</v>
      </c>
      <c r="AB209">
        <v>0</v>
      </c>
      <c r="AC209">
        <v>0</v>
      </c>
      <c r="AD209">
        <v>0</v>
      </c>
      <c r="AE209">
        <v>0</v>
      </c>
      <c r="AF209">
        <v>0</v>
      </c>
      <c r="AG209">
        <v>0</v>
      </c>
      <c r="AH209">
        <v>0</v>
      </c>
      <c r="AI209">
        <v>0</v>
      </c>
      <c r="AL209" s="11">
        <f t="shared" si="18"/>
        <v>0</v>
      </c>
      <c r="AM209">
        <f t="shared" si="19"/>
        <v>0</v>
      </c>
      <c r="AN209">
        <f t="shared" si="20"/>
        <v>0</v>
      </c>
      <c r="AP209">
        <f>VLOOKUP($B209,Kraftvärmeprod!$B$1:$BX$550,MATCH(AP$1,Kraftvärmeprod!$B$1:$BX$1,0),FALSE)</f>
        <v>0</v>
      </c>
      <c r="AQ209">
        <f>VLOOKUP($B209,Kraftvärmeprod!$B$1:$BX$550,MATCH(AQ$1,Kraftvärmeprod!$B$1:$BX$1,0),FALSE)</f>
        <v>0</v>
      </c>
      <c r="AR209">
        <f>VLOOKUP($B209,Kraftvärmeprod!$B$1:$BX$550,MATCH("Summa tillförd energi exklusive rökgaskondensering",Kraftvärmeprod!$B$1:$BX$1,0),FALSE)</f>
        <v>0</v>
      </c>
      <c r="AT209" s="239" t="str">
        <f t="shared" si="21"/>
        <v/>
      </c>
      <c r="AV209">
        <f t="shared" si="22"/>
        <v>0</v>
      </c>
      <c r="AX209" t="str">
        <f>VLOOKUP(B209,Totalt!$B$1:$BZ$554,MATCH(AX$1,Totalt!$B$1:$BZ$1,0),FALSE)</f>
        <v>Ja</v>
      </c>
      <c r="BA209" s="239" t="str">
        <f t="shared" si="23"/>
        <v/>
      </c>
    </row>
    <row r="210" spans="1:53" x14ac:dyDescent="0.25">
      <c r="A210" s="2" t="s">
        <v>340</v>
      </c>
      <c r="B210" s="2" t="s">
        <v>342</v>
      </c>
      <c r="J210">
        <v>0</v>
      </c>
      <c r="K210">
        <v>0</v>
      </c>
      <c r="L210">
        <v>0</v>
      </c>
      <c r="M210">
        <v>0</v>
      </c>
      <c r="N210">
        <v>0</v>
      </c>
      <c r="O210">
        <v>0</v>
      </c>
      <c r="P210">
        <v>0</v>
      </c>
      <c r="Q210">
        <v>0</v>
      </c>
      <c r="R210">
        <v>0</v>
      </c>
      <c r="S210">
        <v>0</v>
      </c>
      <c r="T210">
        <v>0</v>
      </c>
      <c r="U210">
        <v>0</v>
      </c>
      <c r="V210" t="s">
        <v>313</v>
      </c>
      <c r="W210">
        <v>0</v>
      </c>
      <c r="X210">
        <v>0</v>
      </c>
      <c r="Y210">
        <v>0</v>
      </c>
      <c r="Z210">
        <v>0</v>
      </c>
      <c r="AA210">
        <v>0</v>
      </c>
      <c r="AB210">
        <v>0</v>
      </c>
      <c r="AC210">
        <v>0</v>
      </c>
      <c r="AD210">
        <v>0</v>
      </c>
      <c r="AE210">
        <v>0</v>
      </c>
      <c r="AF210">
        <v>0</v>
      </c>
      <c r="AG210">
        <v>0</v>
      </c>
      <c r="AH210">
        <v>0</v>
      </c>
      <c r="AI210">
        <v>0</v>
      </c>
      <c r="AL210" s="11">
        <f t="shared" si="18"/>
        <v>0</v>
      </c>
      <c r="AM210">
        <f t="shared" si="19"/>
        <v>0</v>
      </c>
      <c r="AN210">
        <f t="shared" si="20"/>
        <v>0</v>
      </c>
      <c r="AP210">
        <f>VLOOKUP($B210,Kraftvärmeprod!$B$1:$BX$550,MATCH(AP$1,Kraftvärmeprod!$B$1:$BX$1,0),FALSE)</f>
        <v>0</v>
      </c>
      <c r="AQ210">
        <f>VLOOKUP($B210,Kraftvärmeprod!$B$1:$BX$550,MATCH(AQ$1,Kraftvärmeprod!$B$1:$BX$1,0),FALSE)</f>
        <v>0</v>
      </c>
      <c r="AR210">
        <f>VLOOKUP($B210,Kraftvärmeprod!$B$1:$BX$550,MATCH("Summa tillförd energi exklusive rökgaskondensering",Kraftvärmeprod!$B$1:$BX$1,0),FALSE)</f>
        <v>0</v>
      </c>
      <c r="AT210" s="239" t="str">
        <f t="shared" si="21"/>
        <v/>
      </c>
      <c r="AV210">
        <f t="shared" si="22"/>
        <v>0</v>
      </c>
      <c r="AX210" t="str">
        <f>VLOOKUP(B210,Totalt!$B$1:$BZ$554,MATCH(AX$1,Totalt!$B$1:$BZ$1,0),FALSE)</f>
        <v>Nej</v>
      </c>
      <c r="BA210" s="239" t="str">
        <f t="shared" si="23"/>
        <v/>
      </c>
    </row>
    <row r="211" spans="1:53" x14ac:dyDescent="0.25">
      <c r="A211" s="2" t="s">
        <v>340</v>
      </c>
      <c r="B211" s="2" t="s">
        <v>343</v>
      </c>
      <c r="J211">
        <v>106.85</v>
      </c>
      <c r="K211">
        <v>4.22</v>
      </c>
      <c r="L211">
        <v>0</v>
      </c>
      <c r="M211">
        <v>0</v>
      </c>
      <c r="N211">
        <v>0</v>
      </c>
      <c r="O211">
        <v>0</v>
      </c>
      <c r="P211">
        <v>35.36</v>
      </c>
      <c r="Q211">
        <v>42.55</v>
      </c>
      <c r="R211">
        <v>10.64</v>
      </c>
      <c r="S211">
        <v>39.090000000000003</v>
      </c>
      <c r="T211">
        <v>10.64</v>
      </c>
      <c r="U211">
        <v>0</v>
      </c>
      <c r="V211" t="s">
        <v>313</v>
      </c>
      <c r="W211">
        <v>0</v>
      </c>
      <c r="X211">
        <v>0</v>
      </c>
      <c r="Y211">
        <v>0</v>
      </c>
      <c r="Z211">
        <v>46.98</v>
      </c>
      <c r="AA211">
        <v>5.63</v>
      </c>
      <c r="AB211">
        <v>0</v>
      </c>
      <c r="AC211">
        <v>0</v>
      </c>
      <c r="AD211">
        <v>25.05</v>
      </c>
      <c r="AE211">
        <v>446.24</v>
      </c>
      <c r="AF211">
        <v>0</v>
      </c>
      <c r="AG211">
        <v>0</v>
      </c>
      <c r="AH211">
        <v>0</v>
      </c>
      <c r="AI211">
        <v>45.27</v>
      </c>
      <c r="AL211" s="11">
        <f t="shared" si="18"/>
        <v>818.52</v>
      </c>
      <c r="AM211">
        <f t="shared" si="19"/>
        <v>773.25</v>
      </c>
      <c r="AN211">
        <f t="shared" si="20"/>
        <v>773.25</v>
      </c>
      <c r="AP211">
        <f>VLOOKUP($B211,Kraftvärmeprod!$B$1:$BX$550,MATCH(AP$1,Kraftvärmeprod!$B$1:$BX$1,0),FALSE)</f>
        <v>1016.47</v>
      </c>
      <c r="AQ211">
        <f>VLOOKUP($B211,Kraftvärmeprod!$B$1:$BX$550,MATCH(AQ$1,Kraftvärmeprod!$B$1:$BX$1,0),FALSE)</f>
        <v>413.43</v>
      </c>
      <c r="AR211">
        <f>VLOOKUP($B211,Kraftvärmeprod!$B$1:$BX$550,MATCH("Summa tillförd energi exklusive rökgaskondensering",Kraftvärmeprod!$B$1:$BX$1,0),FALSE)</f>
        <v>1528.04</v>
      </c>
      <c r="AT211" s="239">
        <f t="shared" si="21"/>
        <v>0.50604041779011022</v>
      </c>
      <c r="AV211">
        <f t="shared" si="22"/>
        <v>190.89</v>
      </c>
      <c r="AX211" t="str">
        <f>VLOOKUP(B211,Totalt!$B$1:$BZ$554,MATCH(AX$1,Totalt!$B$1:$BZ$1,0),FALSE)</f>
        <v>Ja</v>
      </c>
      <c r="BA211" s="239">
        <f t="shared" si="23"/>
        <v>1.2418389287983189</v>
      </c>
    </row>
    <row r="212" spans="1:53" x14ac:dyDescent="0.25">
      <c r="A212" s="2" t="s">
        <v>340</v>
      </c>
      <c r="B212" s="2" t="s">
        <v>344</v>
      </c>
      <c r="J212">
        <v>0.73399999999999999</v>
      </c>
      <c r="K212">
        <v>7.0999999999999994E-2</v>
      </c>
      <c r="L212">
        <v>0</v>
      </c>
      <c r="M212">
        <v>0</v>
      </c>
      <c r="N212">
        <v>0</v>
      </c>
      <c r="O212">
        <v>0</v>
      </c>
      <c r="P212">
        <v>1.0029999999999999</v>
      </c>
      <c r="Q212">
        <v>1.2070000000000001</v>
      </c>
      <c r="R212">
        <v>0.30099999999999999</v>
      </c>
      <c r="S212">
        <v>1.109</v>
      </c>
      <c r="T212">
        <v>0.30099999999999999</v>
      </c>
      <c r="U212">
        <v>0</v>
      </c>
      <c r="V212" t="s">
        <v>313</v>
      </c>
      <c r="W212">
        <v>0</v>
      </c>
      <c r="X212">
        <v>0</v>
      </c>
      <c r="Y212">
        <v>0</v>
      </c>
      <c r="Z212">
        <v>1.224</v>
      </c>
      <c r="AA212">
        <v>0.377</v>
      </c>
      <c r="AB212">
        <v>0</v>
      </c>
      <c r="AC212">
        <v>0</v>
      </c>
      <c r="AD212">
        <v>0.45500000000000002</v>
      </c>
      <c r="AE212">
        <v>5.1379999999999999</v>
      </c>
      <c r="AF212">
        <v>0</v>
      </c>
      <c r="AG212">
        <v>0</v>
      </c>
      <c r="AH212">
        <v>0</v>
      </c>
      <c r="AI212">
        <v>0.61599999999999999</v>
      </c>
      <c r="AL212" s="11">
        <f t="shared" si="18"/>
        <v>12.536</v>
      </c>
      <c r="AM212">
        <f t="shared" si="19"/>
        <v>11.92</v>
      </c>
      <c r="AN212">
        <f t="shared" si="20"/>
        <v>11.92</v>
      </c>
      <c r="AP212">
        <f>VLOOKUP($B212,Kraftvärmeprod!$B$1:$BX$550,MATCH(AP$1,Kraftvärmeprod!$B$1:$BX$1,0),FALSE)</f>
        <v>13.3362</v>
      </c>
      <c r="AQ212">
        <f>VLOOKUP($B212,Kraftvärmeprod!$B$1:$BX$550,MATCH(AQ$1,Kraftvärmeprod!$B$1:$BX$1,0),FALSE)</f>
        <v>5.4242999999999997</v>
      </c>
      <c r="AR212">
        <f>VLOOKUP($B212,Kraftvärmeprod!$B$1:$BX$550,MATCH("Summa tillförd energi exklusive rökgaskondensering",Kraftvärmeprod!$B$1:$BX$1,0),FALSE)</f>
        <v>23.560659999999999</v>
      </c>
      <c r="AT212" s="239">
        <f t="shared" si="21"/>
        <v>0.50592810218389472</v>
      </c>
      <c r="AV212">
        <f t="shared" si="22"/>
        <v>5.5220000000000002</v>
      </c>
      <c r="AX212" t="str">
        <f>VLOOKUP(B212,Totalt!$B$1:$BZ$554,MATCH(AX$1,Totalt!$B$1:$BZ$1,0),FALSE)</f>
        <v>Ja</v>
      </c>
      <c r="BA212" s="239">
        <f t="shared" si="23"/>
        <v>1.0638321633694958</v>
      </c>
    </row>
    <row r="213" spans="1:53" x14ac:dyDescent="0.25">
      <c r="A213" s="2" t="s">
        <v>345</v>
      </c>
      <c r="B213" s="2" t="s">
        <v>346</v>
      </c>
      <c r="J213">
        <v>0</v>
      </c>
      <c r="K213">
        <v>0.17722599999999999</v>
      </c>
      <c r="L213">
        <v>0</v>
      </c>
      <c r="M213">
        <v>0</v>
      </c>
      <c r="N213">
        <v>0</v>
      </c>
      <c r="O213">
        <v>0</v>
      </c>
      <c r="P213">
        <v>10.6145</v>
      </c>
      <c r="Q213">
        <v>91.351200000000006</v>
      </c>
      <c r="R213">
        <v>4.3282499999999997</v>
      </c>
      <c r="S213">
        <v>0</v>
      </c>
      <c r="T213">
        <v>0</v>
      </c>
      <c r="U213">
        <v>0</v>
      </c>
      <c r="V213" t="s">
        <v>313</v>
      </c>
      <c r="W213">
        <v>0</v>
      </c>
      <c r="X213">
        <v>0</v>
      </c>
      <c r="Y213">
        <v>0</v>
      </c>
      <c r="Z213">
        <v>64.796000000000006</v>
      </c>
      <c r="AA213">
        <v>0</v>
      </c>
      <c r="AB213">
        <v>0</v>
      </c>
      <c r="AC213">
        <v>0</v>
      </c>
      <c r="AD213">
        <v>10.2464</v>
      </c>
      <c r="AE213">
        <v>0</v>
      </c>
      <c r="AF213">
        <v>0</v>
      </c>
      <c r="AG213">
        <v>0</v>
      </c>
      <c r="AH213">
        <v>106.771</v>
      </c>
      <c r="AI213">
        <v>7.8820100000000002</v>
      </c>
      <c r="AL213" s="11">
        <f t="shared" si="18"/>
        <v>296.166586</v>
      </c>
      <c r="AM213">
        <f t="shared" si="19"/>
        <v>288.28457600000002</v>
      </c>
      <c r="AN213">
        <f t="shared" si="20"/>
        <v>181.513576</v>
      </c>
      <c r="AP213">
        <f>VLOOKUP($B213,Kraftvärmeprod!$B$1:$BX$550,MATCH(AP$1,Kraftvärmeprod!$B$1:$BX$1,0),FALSE)</f>
        <v>232.85</v>
      </c>
      <c r="AQ213">
        <f>VLOOKUP($B213,Kraftvärmeprod!$B$1:$BX$550,MATCH(AQ$1,Kraftvärmeprod!$B$1:$BX$1,0),FALSE)</f>
        <v>105.73</v>
      </c>
      <c r="AR213">
        <f>VLOOKUP($B213,Kraftvärmeprod!$B$1:$BX$550,MATCH("Summa tillförd energi exklusive rökgaskondensering",Kraftvärmeprod!$B$1:$BX$1,0),FALSE)</f>
        <v>394.39209999999991</v>
      </c>
      <c r="AT213" s="239">
        <f t="shared" si="21"/>
        <v>0.4602363384053586</v>
      </c>
      <c r="AV213">
        <f t="shared" si="22"/>
        <v>171.08994999999999</v>
      </c>
      <c r="AX213" t="str">
        <f>VLOOKUP(B213,Totalt!$B$1:$BZ$554,MATCH(AX$1,Totalt!$B$1:$BZ$1,0),FALSE)</f>
        <v>Ja</v>
      </c>
      <c r="BA213" s="239">
        <f t="shared" si="23"/>
        <v>1.2294373111736616</v>
      </c>
    </row>
    <row r="214" spans="1:53" x14ac:dyDescent="0.25">
      <c r="A214" s="2" t="s">
        <v>345</v>
      </c>
      <c r="B214" s="2" t="s">
        <v>347</v>
      </c>
      <c r="J214">
        <v>0</v>
      </c>
      <c r="K214">
        <v>0</v>
      </c>
      <c r="L214">
        <v>0</v>
      </c>
      <c r="M214">
        <v>0</v>
      </c>
      <c r="N214">
        <v>0</v>
      </c>
      <c r="O214">
        <v>0</v>
      </c>
      <c r="P214">
        <v>18.110600000000002</v>
      </c>
      <c r="Q214">
        <v>0</v>
      </c>
      <c r="R214">
        <v>0</v>
      </c>
      <c r="S214">
        <v>0</v>
      </c>
      <c r="T214">
        <v>0</v>
      </c>
      <c r="U214">
        <v>0</v>
      </c>
      <c r="V214" t="s">
        <v>313</v>
      </c>
      <c r="W214">
        <v>0</v>
      </c>
      <c r="X214">
        <v>0</v>
      </c>
      <c r="Y214">
        <v>0</v>
      </c>
      <c r="Z214">
        <v>0</v>
      </c>
      <c r="AA214">
        <v>0</v>
      </c>
      <c r="AB214">
        <v>0</v>
      </c>
      <c r="AC214">
        <v>0</v>
      </c>
      <c r="AD214">
        <v>0</v>
      </c>
      <c r="AE214">
        <v>0</v>
      </c>
      <c r="AF214">
        <v>0</v>
      </c>
      <c r="AG214">
        <v>0</v>
      </c>
      <c r="AH214">
        <v>10.705</v>
      </c>
      <c r="AI214">
        <v>0.74243300000000001</v>
      </c>
      <c r="AL214" s="11">
        <f t="shared" si="18"/>
        <v>29.558033000000002</v>
      </c>
      <c r="AM214">
        <f t="shared" si="19"/>
        <v>28.815600000000003</v>
      </c>
      <c r="AN214">
        <f t="shared" si="20"/>
        <v>18.110600000000005</v>
      </c>
      <c r="AP214">
        <f>VLOOKUP($B214,Kraftvärmeprod!$B$1:$BX$550,MATCH(AP$1,Kraftvärmeprod!$B$1:$BX$1,0),FALSE)</f>
        <v>23.344999999999999</v>
      </c>
      <c r="AQ214">
        <f>VLOOKUP($B214,Kraftvärmeprod!$B$1:$BX$550,MATCH(AQ$1,Kraftvärmeprod!$B$1:$BX$1,0),FALSE)</f>
        <v>10.6005</v>
      </c>
      <c r="AR214">
        <f>VLOOKUP($B214,Kraftvärmeprod!$B$1:$BX$550,MATCH("Summa tillförd energi exklusive rökgaskondensering",Kraftvärmeprod!$B$1:$BX$1,0),FALSE)</f>
        <v>39.542000000000002</v>
      </c>
      <c r="AT214" s="239">
        <f t="shared" si="21"/>
        <v>0.4580092054018513</v>
      </c>
      <c r="AV214">
        <f t="shared" si="22"/>
        <v>18.110600000000002</v>
      </c>
      <c r="AX214" t="str">
        <f>VLOOKUP(B214,Totalt!$B$1:$BZ$554,MATCH(AX$1,Totalt!$B$1:$BZ$1,0),FALSE)</f>
        <v>Ja</v>
      </c>
      <c r="BA214" s="239">
        <f t="shared" si="23"/>
        <v>1.2382622997583463</v>
      </c>
    </row>
    <row r="215" spans="1:53" x14ac:dyDescent="0.25">
      <c r="A215" s="2" t="s">
        <v>345</v>
      </c>
      <c r="B215" s="2" t="s">
        <v>348</v>
      </c>
      <c r="J215">
        <v>0</v>
      </c>
      <c r="K215">
        <v>0</v>
      </c>
      <c r="L215">
        <v>0</v>
      </c>
      <c r="M215">
        <v>0</v>
      </c>
      <c r="N215">
        <v>0</v>
      </c>
      <c r="O215">
        <v>0</v>
      </c>
      <c r="P215">
        <v>7.3023300000000004</v>
      </c>
      <c r="Q215">
        <v>3.1592699999999998</v>
      </c>
      <c r="R215">
        <v>0</v>
      </c>
      <c r="S215">
        <v>0</v>
      </c>
      <c r="T215">
        <v>0</v>
      </c>
      <c r="U215">
        <v>0</v>
      </c>
      <c r="V215" t="s">
        <v>313</v>
      </c>
      <c r="W215">
        <v>0</v>
      </c>
      <c r="X215">
        <v>0</v>
      </c>
      <c r="Y215">
        <v>0</v>
      </c>
      <c r="Z215">
        <v>0</v>
      </c>
      <c r="AA215">
        <v>0</v>
      </c>
      <c r="AB215">
        <v>0</v>
      </c>
      <c r="AC215">
        <v>0</v>
      </c>
      <c r="AD215">
        <v>0</v>
      </c>
      <c r="AE215">
        <v>0</v>
      </c>
      <c r="AF215">
        <v>0</v>
      </c>
      <c r="AG215">
        <v>0</v>
      </c>
      <c r="AH215">
        <v>6.1840000000000002</v>
      </c>
      <c r="AI215">
        <v>0.429145</v>
      </c>
      <c r="AL215" s="11">
        <f t="shared" si="18"/>
        <v>17.074745</v>
      </c>
      <c r="AM215">
        <f t="shared" si="19"/>
        <v>16.645600000000002</v>
      </c>
      <c r="AN215">
        <f t="shared" si="20"/>
        <v>10.461600000000001</v>
      </c>
      <c r="AP215">
        <f>VLOOKUP($B215,Kraftvärmeprod!$B$1:$BX$550,MATCH(AP$1,Kraftvärmeprod!$B$1:$BX$1,0),FALSE)</f>
        <v>13.486000000000001</v>
      </c>
      <c r="AQ215">
        <f>VLOOKUP($B215,Kraftvärmeprod!$B$1:$BX$550,MATCH(AQ$1,Kraftvärmeprod!$B$1:$BX$1,0),FALSE)</f>
        <v>6.1239999999999997</v>
      </c>
      <c r="AR215">
        <f>VLOOKUP($B215,Kraftvärmeprod!$B$1:$BX$550,MATCH("Summa tillförd energi exklusive rökgaskondensering",Kraftvärmeprod!$B$1:$BX$1,0),FALSE)</f>
        <v>22.841999999999999</v>
      </c>
      <c r="AT215" s="239">
        <f t="shared" si="21"/>
        <v>0.45799842395587081</v>
      </c>
      <c r="AV215">
        <f t="shared" si="22"/>
        <v>10.461600000000001</v>
      </c>
      <c r="AX215" t="str">
        <f>VLOOKUP(B215,Totalt!$B$1:$BZ$554,MATCH(AX$1,Totalt!$B$1:$BZ$1,0),FALSE)</f>
        <v>Ja</v>
      </c>
      <c r="BA215" s="239">
        <f t="shared" si="23"/>
        <v>1.2382991246237056</v>
      </c>
    </row>
    <row r="216" spans="1:53" x14ac:dyDescent="0.25">
      <c r="A216" s="2" t="s">
        <v>349</v>
      </c>
      <c r="B216" s="2" t="s">
        <v>350</v>
      </c>
      <c r="J216">
        <v>0</v>
      </c>
      <c r="K216">
        <v>0</v>
      </c>
      <c r="L216">
        <v>0</v>
      </c>
      <c r="M216">
        <v>0</v>
      </c>
      <c r="N216">
        <v>0</v>
      </c>
      <c r="O216">
        <v>0</v>
      </c>
      <c r="P216">
        <v>0</v>
      </c>
      <c r="Q216">
        <v>0</v>
      </c>
      <c r="R216">
        <v>0</v>
      </c>
      <c r="S216">
        <v>0</v>
      </c>
      <c r="T216">
        <v>0</v>
      </c>
      <c r="U216">
        <v>0</v>
      </c>
      <c r="V216" t="s">
        <v>313</v>
      </c>
      <c r="W216">
        <v>0</v>
      </c>
      <c r="X216">
        <v>0</v>
      </c>
      <c r="Y216">
        <v>0</v>
      </c>
      <c r="Z216">
        <v>0</v>
      </c>
      <c r="AA216">
        <v>0</v>
      </c>
      <c r="AB216">
        <v>0</v>
      </c>
      <c r="AC216">
        <v>0</v>
      </c>
      <c r="AD216">
        <v>0</v>
      </c>
      <c r="AE216">
        <v>0</v>
      </c>
      <c r="AF216">
        <v>0</v>
      </c>
      <c r="AG216">
        <v>0</v>
      </c>
      <c r="AH216">
        <v>0</v>
      </c>
      <c r="AI216">
        <v>0</v>
      </c>
      <c r="AL216" s="11">
        <f t="shared" si="18"/>
        <v>0</v>
      </c>
      <c r="AM216">
        <f t="shared" si="19"/>
        <v>0</v>
      </c>
      <c r="AN216">
        <f t="shared" si="20"/>
        <v>0</v>
      </c>
      <c r="AP216">
        <f>VLOOKUP($B216,Kraftvärmeprod!$B$1:$BX$550,MATCH(AP$1,Kraftvärmeprod!$B$1:$BX$1,0),FALSE)</f>
        <v>0</v>
      </c>
      <c r="AQ216">
        <f>VLOOKUP($B216,Kraftvärmeprod!$B$1:$BX$550,MATCH(AQ$1,Kraftvärmeprod!$B$1:$BX$1,0),FALSE)</f>
        <v>0</v>
      </c>
      <c r="AR216">
        <f>VLOOKUP($B216,Kraftvärmeprod!$B$1:$BX$550,MATCH("Summa tillförd energi exklusive rökgaskondensering",Kraftvärmeprod!$B$1:$BX$1,0),FALSE)</f>
        <v>0</v>
      </c>
      <c r="AT216" s="239" t="str">
        <f t="shared" si="21"/>
        <v/>
      </c>
      <c r="AV216">
        <f t="shared" si="22"/>
        <v>0</v>
      </c>
      <c r="AX216" t="str">
        <f>VLOOKUP(B216,Totalt!$B$1:$BZ$554,MATCH(AX$1,Totalt!$B$1:$BZ$1,0),FALSE)</f>
        <v>Nej</v>
      </c>
      <c r="BA216" s="239" t="str">
        <f t="shared" si="23"/>
        <v/>
      </c>
    </row>
    <row r="217" spans="1:53" x14ac:dyDescent="0.25">
      <c r="A217" s="2" t="s">
        <v>360</v>
      </c>
      <c r="B217" s="2" t="s">
        <v>361</v>
      </c>
      <c r="J217">
        <v>0</v>
      </c>
      <c r="K217">
        <v>0</v>
      </c>
      <c r="L217">
        <v>0</v>
      </c>
      <c r="M217">
        <v>0</v>
      </c>
      <c r="N217">
        <v>0</v>
      </c>
      <c r="O217">
        <v>0</v>
      </c>
      <c r="P217">
        <v>0</v>
      </c>
      <c r="Q217">
        <v>0</v>
      </c>
      <c r="R217">
        <v>0</v>
      </c>
      <c r="S217">
        <v>0</v>
      </c>
      <c r="T217">
        <v>0</v>
      </c>
      <c r="U217">
        <v>0</v>
      </c>
      <c r="V217" t="s">
        <v>313</v>
      </c>
      <c r="W217">
        <v>0</v>
      </c>
      <c r="X217">
        <v>0</v>
      </c>
      <c r="Y217">
        <v>0</v>
      </c>
      <c r="Z217">
        <v>0</v>
      </c>
      <c r="AA217">
        <v>0</v>
      </c>
      <c r="AB217">
        <v>0</v>
      </c>
      <c r="AC217">
        <v>0</v>
      </c>
      <c r="AD217">
        <v>0</v>
      </c>
      <c r="AE217">
        <v>0</v>
      </c>
      <c r="AF217">
        <v>0</v>
      </c>
      <c r="AG217">
        <v>0</v>
      </c>
      <c r="AH217">
        <v>0</v>
      </c>
      <c r="AI217">
        <v>0</v>
      </c>
      <c r="AL217" s="11">
        <f t="shared" si="18"/>
        <v>0</v>
      </c>
      <c r="AM217">
        <f t="shared" si="19"/>
        <v>0</v>
      </c>
      <c r="AN217">
        <f t="shared" si="20"/>
        <v>0</v>
      </c>
      <c r="AP217">
        <f>VLOOKUP($B217,Kraftvärmeprod!$B$1:$BX$550,MATCH(AP$1,Kraftvärmeprod!$B$1:$BX$1,0),FALSE)</f>
        <v>0</v>
      </c>
      <c r="AQ217">
        <f>VLOOKUP($B217,Kraftvärmeprod!$B$1:$BX$550,MATCH(AQ$1,Kraftvärmeprod!$B$1:$BX$1,0),FALSE)</f>
        <v>0</v>
      </c>
      <c r="AR217">
        <f>VLOOKUP($B217,Kraftvärmeprod!$B$1:$BX$550,MATCH("Summa tillförd energi exklusive rökgaskondensering",Kraftvärmeprod!$B$1:$BX$1,0),FALSE)</f>
        <v>0</v>
      </c>
      <c r="AT217" s="239" t="str">
        <f t="shared" si="21"/>
        <v/>
      </c>
      <c r="AV217">
        <f t="shared" si="22"/>
        <v>0</v>
      </c>
      <c r="AX217" t="str">
        <f>VLOOKUP(B217,Totalt!$B$1:$BZ$554,MATCH(AX$1,Totalt!$B$1:$BZ$1,0),FALSE)</f>
        <v>Nej</v>
      </c>
      <c r="BA217" s="239" t="str">
        <f t="shared" si="23"/>
        <v/>
      </c>
    </row>
    <row r="218" spans="1:53" x14ac:dyDescent="0.25">
      <c r="A218" s="2" t="s">
        <v>360</v>
      </c>
      <c r="B218" s="2" t="s">
        <v>353</v>
      </c>
      <c r="J218">
        <v>0</v>
      </c>
      <c r="K218">
        <v>0</v>
      </c>
      <c r="L218">
        <v>0</v>
      </c>
      <c r="M218">
        <v>0</v>
      </c>
      <c r="N218">
        <v>0</v>
      </c>
      <c r="O218">
        <v>0</v>
      </c>
      <c r="P218">
        <v>0</v>
      </c>
      <c r="Q218">
        <v>0</v>
      </c>
      <c r="R218">
        <v>0</v>
      </c>
      <c r="S218">
        <v>0</v>
      </c>
      <c r="T218">
        <v>0</v>
      </c>
      <c r="U218">
        <v>0</v>
      </c>
      <c r="V218" t="s">
        <v>313</v>
      </c>
      <c r="W218">
        <v>0</v>
      </c>
      <c r="X218">
        <v>0</v>
      </c>
      <c r="Y218">
        <v>0</v>
      </c>
      <c r="Z218">
        <v>0</v>
      </c>
      <c r="AA218">
        <v>0</v>
      </c>
      <c r="AB218">
        <v>0</v>
      </c>
      <c r="AC218">
        <v>0</v>
      </c>
      <c r="AD218">
        <v>0</v>
      </c>
      <c r="AE218">
        <v>0</v>
      </c>
      <c r="AF218">
        <v>0</v>
      </c>
      <c r="AG218">
        <v>0</v>
      </c>
      <c r="AH218">
        <v>0</v>
      </c>
      <c r="AI218">
        <v>0</v>
      </c>
      <c r="AL218" s="11">
        <f t="shared" si="18"/>
        <v>0</v>
      </c>
      <c r="AM218">
        <f t="shared" si="19"/>
        <v>0</v>
      </c>
      <c r="AN218">
        <f t="shared" si="20"/>
        <v>0</v>
      </c>
      <c r="AP218">
        <f>VLOOKUP($B218,Kraftvärmeprod!$B$1:$BX$550,MATCH(AP$1,Kraftvärmeprod!$B$1:$BX$1,0),FALSE)</f>
        <v>0</v>
      </c>
      <c r="AQ218">
        <f>VLOOKUP($B218,Kraftvärmeprod!$B$1:$BX$550,MATCH(AQ$1,Kraftvärmeprod!$B$1:$BX$1,0),FALSE)</f>
        <v>0</v>
      </c>
      <c r="AR218">
        <f>VLOOKUP($B218,Kraftvärmeprod!$B$1:$BX$550,MATCH("Summa tillförd energi exklusive rökgaskondensering",Kraftvärmeprod!$B$1:$BX$1,0),FALSE)</f>
        <v>0</v>
      </c>
      <c r="AT218" s="239" t="str">
        <f t="shared" si="21"/>
        <v/>
      </c>
      <c r="AV218">
        <f t="shared" si="22"/>
        <v>0</v>
      </c>
      <c r="AX218" t="str">
        <f>VLOOKUP(B218,Totalt!$B$1:$BZ$554,MATCH(AX$1,Totalt!$B$1:$BZ$1,0),FALSE)</f>
        <v>Nej</v>
      </c>
      <c r="BA218" s="239" t="str">
        <f t="shared" si="23"/>
        <v/>
      </c>
    </row>
    <row r="219" spans="1:53" x14ac:dyDescent="0.25">
      <c r="A219" s="2" t="s">
        <v>360</v>
      </c>
      <c r="B219" s="2" t="s">
        <v>354</v>
      </c>
      <c r="J219">
        <v>0</v>
      </c>
      <c r="K219">
        <v>0</v>
      </c>
      <c r="L219">
        <v>0</v>
      </c>
      <c r="M219">
        <v>0</v>
      </c>
      <c r="N219">
        <v>0</v>
      </c>
      <c r="O219">
        <v>0</v>
      </c>
      <c r="P219">
        <v>0</v>
      </c>
      <c r="Q219">
        <v>0</v>
      </c>
      <c r="R219">
        <v>0</v>
      </c>
      <c r="S219">
        <v>0</v>
      </c>
      <c r="T219">
        <v>0</v>
      </c>
      <c r="U219">
        <v>0</v>
      </c>
      <c r="V219" t="s">
        <v>313</v>
      </c>
      <c r="W219">
        <v>0</v>
      </c>
      <c r="X219">
        <v>0</v>
      </c>
      <c r="Y219">
        <v>0</v>
      </c>
      <c r="Z219">
        <v>0</v>
      </c>
      <c r="AA219">
        <v>0</v>
      </c>
      <c r="AB219">
        <v>0</v>
      </c>
      <c r="AC219">
        <v>0</v>
      </c>
      <c r="AD219">
        <v>0</v>
      </c>
      <c r="AE219">
        <v>0</v>
      </c>
      <c r="AF219">
        <v>0</v>
      </c>
      <c r="AG219">
        <v>0</v>
      </c>
      <c r="AH219">
        <v>0</v>
      </c>
      <c r="AI219">
        <v>0</v>
      </c>
      <c r="AL219" s="11">
        <f t="shared" si="18"/>
        <v>0</v>
      </c>
      <c r="AM219">
        <f t="shared" si="19"/>
        <v>0</v>
      </c>
      <c r="AN219">
        <f t="shared" si="20"/>
        <v>0</v>
      </c>
      <c r="AP219">
        <f>VLOOKUP($B219,Kraftvärmeprod!$B$1:$BX$550,MATCH(AP$1,Kraftvärmeprod!$B$1:$BX$1,0),FALSE)</f>
        <v>0</v>
      </c>
      <c r="AQ219">
        <f>VLOOKUP($B219,Kraftvärmeprod!$B$1:$BX$550,MATCH(AQ$1,Kraftvärmeprod!$B$1:$BX$1,0),FALSE)</f>
        <v>0</v>
      </c>
      <c r="AR219">
        <f>VLOOKUP($B219,Kraftvärmeprod!$B$1:$BX$550,MATCH("Summa tillförd energi exklusive rökgaskondensering",Kraftvärmeprod!$B$1:$BX$1,0),FALSE)</f>
        <v>0</v>
      </c>
      <c r="AT219" s="239" t="str">
        <f t="shared" si="21"/>
        <v/>
      </c>
      <c r="AV219">
        <f t="shared" si="22"/>
        <v>0</v>
      </c>
      <c r="AX219" t="str">
        <f>VLOOKUP(B219,Totalt!$B$1:$BZ$554,MATCH(AX$1,Totalt!$B$1:$BZ$1,0),FALSE)</f>
        <v>Nej</v>
      </c>
      <c r="BA219" s="239" t="str">
        <f t="shared" si="23"/>
        <v/>
      </c>
    </row>
    <row r="220" spans="1:53" x14ac:dyDescent="0.25">
      <c r="A220" s="2" t="s">
        <v>360</v>
      </c>
      <c r="B220" s="2" t="s">
        <v>362</v>
      </c>
      <c r="J220">
        <v>0</v>
      </c>
      <c r="K220">
        <v>0</v>
      </c>
      <c r="L220">
        <v>0</v>
      </c>
      <c r="M220">
        <v>0</v>
      </c>
      <c r="N220">
        <v>0</v>
      </c>
      <c r="O220">
        <v>0</v>
      </c>
      <c r="P220">
        <v>0</v>
      </c>
      <c r="Q220">
        <v>0</v>
      </c>
      <c r="R220">
        <v>0</v>
      </c>
      <c r="S220">
        <v>0</v>
      </c>
      <c r="T220">
        <v>0</v>
      </c>
      <c r="U220">
        <v>0</v>
      </c>
      <c r="V220" t="s">
        <v>313</v>
      </c>
      <c r="W220">
        <v>0</v>
      </c>
      <c r="X220">
        <v>0</v>
      </c>
      <c r="Y220">
        <v>0</v>
      </c>
      <c r="Z220">
        <v>0</v>
      </c>
      <c r="AA220">
        <v>0</v>
      </c>
      <c r="AB220">
        <v>0</v>
      </c>
      <c r="AC220">
        <v>0</v>
      </c>
      <c r="AD220">
        <v>0</v>
      </c>
      <c r="AE220">
        <v>0</v>
      </c>
      <c r="AF220">
        <v>0</v>
      </c>
      <c r="AG220">
        <v>0</v>
      </c>
      <c r="AH220">
        <v>0</v>
      </c>
      <c r="AI220">
        <v>0</v>
      </c>
      <c r="AL220" s="11">
        <f t="shared" si="18"/>
        <v>0</v>
      </c>
      <c r="AM220">
        <f t="shared" si="19"/>
        <v>0</v>
      </c>
      <c r="AN220">
        <f t="shared" si="20"/>
        <v>0</v>
      </c>
      <c r="AP220">
        <f>VLOOKUP($B220,Kraftvärmeprod!$B$1:$BX$550,MATCH(AP$1,Kraftvärmeprod!$B$1:$BX$1,0),FALSE)</f>
        <v>0</v>
      </c>
      <c r="AQ220">
        <f>VLOOKUP($B220,Kraftvärmeprod!$B$1:$BX$550,MATCH(AQ$1,Kraftvärmeprod!$B$1:$BX$1,0),FALSE)</f>
        <v>0</v>
      </c>
      <c r="AR220">
        <f>VLOOKUP($B220,Kraftvärmeprod!$B$1:$BX$550,MATCH("Summa tillförd energi exklusive rökgaskondensering",Kraftvärmeprod!$B$1:$BX$1,0),FALSE)</f>
        <v>0</v>
      </c>
      <c r="AT220" s="239" t="str">
        <f t="shared" si="21"/>
        <v/>
      </c>
      <c r="AV220">
        <f t="shared" si="22"/>
        <v>0</v>
      </c>
      <c r="AX220" t="str">
        <f>VLOOKUP(B220,Totalt!$B$1:$BZ$554,MATCH(AX$1,Totalt!$B$1:$BZ$1,0),FALSE)</f>
        <v>Nej</v>
      </c>
      <c r="BA220" s="239" t="str">
        <f t="shared" si="23"/>
        <v/>
      </c>
    </row>
    <row r="221" spans="1:53" x14ac:dyDescent="0.25">
      <c r="A221" s="2" t="s">
        <v>360</v>
      </c>
      <c r="B221" s="2" t="s">
        <v>355</v>
      </c>
      <c r="J221">
        <v>0</v>
      </c>
      <c r="K221">
        <v>0</v>
      </c>
      <c r="L221">
        <v>0</v>
      </c>
      <c r="M221">
        <v>0</v>
      </c>
      <c r="N221">
        <v>0</v>
      </c>
      <c r="O221">
        <v>0</v>
      </c>
      <c r="P221">
        <v>0</v>
      </c>
      <c r="Q221">
        <v>0</v>
      </c>
      <c r="R221">
        <v>0</v>
      </c>
      <c r="S221">
        <v>0</v>
      </c>
      <c r="T221">
        <v>0</v>
      </c>
      <c r="U221">
        <v>0</v>
      </c>
      <c r="V221" t="s">
        <v>313</v>
      </c>
      <c r="W221">
        <v>0</v>
      </c>
      <c r="X221">
        <v>0</v>
      </c>
      <c r="Y221">
        <v>0</v>
      </c>
      <c r="Z221">
        <v>0</v>
      </c>
      <c r="AA221">
        <v>0</v>
      </c>
      <c r="AB221">
        <v>0</v>
      </c>
      <c r="AC221">
        <v>0</v>
      </c>
      <c r="AD221">
        <v>0</v>
      </c>
      <c r="AE221">
        <v>0</v>
      </c>
      <c r="AF221">
        <v>0</v>
      </c>
      <c r="AG221">
        <v>0</v>
      </c>
      <c r="AH221">
        <v>0</v>
      </c>
      <c r="AI221">
        <v>0</v>
      </c>
      <c r="AL221" s="11">
        <f t="shared" si="18"/>
        <v>0</v>
      </c>
      <c r="AM221">
        <f t="shared" si="19"/>
        <v>0</v>
      </c>
      <c r="AN221">
        <f t="shared" si="20"/>
        <v>0</v>
      </c>
      <c r="AP221">
        <f>VLOOKUP($B221,Kraftvärmeprod!$B$1:$BX$550,MATCH(AP$1,Kraftvärmeprod!$B$1:$BX$1,0),FALSE)</f>
        <v>0</v>
      </c>
      <c r="AQ221">
        <f>VLOOKUP($B221,Kraftvärmeprod!$B$1:$BX$550,MATCH(AQ$1,Kraftvärmeprod!$B$1:$BX$1,0),FALSE)</f>
        <v>0</v>
      </c>
      <c r="AR221">
        <f>VLOOKUP($B221,Kraftvärmeprod!$B$1:$BX$550,MATCH("Summa tillförd energi exklusive rökgaskondensering",Kraftvärmeprod!$B$1:$BX$1,0),FALSE)</f>
        <v>0</v>
      </c>
      <c r="AT221" s="239" t="str">
        <f t="shared" si="21"/>
        <v/>
      </c>
      <c r="AV221">
        <f t="shared" si="22"/>
        <v>0</v>
      </c>
      <c r="AX221" t="str">
        <f>VLOOKUP(B221,Totalt!$B$1:$BZ$554,MATCH(AX$1,Totalt!$B$1:$BZ$1,0),FALSE)</f>
        <v>Nej</v>
      </c>
      <c r="BA221" s="239" t="str">
        <f t="shared" si="23"/>
        <v/>
      </c>
    </row>
    <row r="222" spans="1:53" x14ac:dyDescent="0.25">
      <c r="A222" s="2" t="s">
        <v>360</v>
      </c>
      <c r="B222" s="2" t="s">
        <v>356</v>
      </c>
      <c r="J222">
        <v>0</v>
      </c>
      <c r="K222">
        <v>0</v>
      </c>
      <c r="L222">
        <v>0</v>
      </c>
      <c r="M222">
        <v>0</v>
      </c>
      <c r="N222">
        <v>0</v>
      </c>
      <c r="O222">
        <v>0</v>
      </c>
      <c r="P222">
        <v>0</v>
      </c>
      <c r="Q222">
        <v>0</v>
      </c>
      <c r="R222">
        <v>0</v>
      </c>
      <c r="S222">
        <v>0</v>
      </c>
      <c r="T222">
        <v>0</v>
      </c>
      <c r="U222">
        <v>0</v>
      </c>
      <c r="V222" t="s">
        <v>313</v>
      </c>
      <c r="W222">
        <v>0</v>
      </c>
      <c r="X222">
        <v>0</v>
      </c>
      <c r="Y222">
        <v>0</v>
      </c>
      <c r="Z222">
        <v>0</v>
      </c>
      <c r="AA222">
        <v>0</v>
      </c>
      <c r="AB222">
        <v>0</v>
      </c>
      <c r="AC222">
        <v>0</v>
      </c>
      <c r="AD222">
        <v>0</v>
      </c>
      <c r="AE222">
        <v>0</v>
      </c>
      <c r="AF222">
        <v>0</v>
      </c>
      <c r="AG222">
        <v>0</v>
      </c>
      <c r="AH222">
        <v>0</v>
      </c>
      <c r="AI222">
        <v>0</v>
      </c>
      <c r="AL222" s="11">
        <f t="shared" si="18"/>
        <v>0</v>
      </c>
      <c r="AM222">
        <f t="shared" si="19"/>
        <v>0</v>
      </c>
      <c r="AN222">
        <f t="shared" si="20"/>
        <v>0</v>
      </c>
      <c r="AP222">
        <f>VLOOKUP($B222,Kraftvärmeprod!$B$1:$BX$550,MATCH(AP$1,Kraftvärmeprod!$B$1:$BX$1,0),FALSE)</f>
        <v>0</v>
      </c>
      <c r="AQ222">
        <f>VLOOKUP($B222,Kraftvärmeprod!$B$1:$BX$550,MATCH(AQ$1,Kraftvärmeprod!$B$1:$BX$1,0),FALSE)</f>
        <v>0</v>
      </c>
      <c r="AR222">
        <f>VLOOKUP($B222,Kraftvärmeprod!$B$1:$BX$550,MATCH("Summa tillförd energi exklusive rökgaskondensering",Kraftvärmeprod!$B$1:$BX$1,0),FALSE)</f>
        <v>0</v>
      </c>
      <c r="AT222" s="239" t="str">
        <f t="shared" si="21"/>
        <v/>
      </c>
      <c r="AV222">
        <f t="shared" si="22"/>
        <v>0</v>
      </c>
      <c r="AX222" t="str">
        <f>VLOOKUP(B222,Totalt!$B$1:$BZ$554,MATCH(AX$1,Totalt!$B$1:$BZ$1,0),FALSE)</f>
        <v>Nej</v>
      </c>
      <c r="BA222" s="239" t="str">
        <f t="shared" si="23"/>
        <v/>
      </c>
    </row>
    <row r="223" spans="1:53" x14ac:dyDescent="0.25">
      <c r="A223" s="2" t="s">
        <v>360</v>
      </c>
      <c r="B223" s="2" t="s">
        <v>357</v>
      </c>
      <c r="J223">
        <v>0</v>
      </c>
      <c r="K223">
        <v>0</v>
      </c>
      <c r="L223">
        <v>0</v>
      </c>
      <c r="M223">
        <v>0</v>
      </c>
      <c r="N223">
        <v>0</v>
      </c>
      <c r="O223">
        <v>0</v>
      </c>
      <c r="P223">
        <v>0</v>
      </c>
      <c r="Q223">
        <v>0</v>
      </c>
      <c r="R223">
        <v>0</v>
      </c>
      <c r="S223">
        <v>0</v>
      </c>
      <c r="T223">
        <v>0</v>
      </c>
      <c r="U223">
        <v>0</v>
      </c>
      <c r="V223" t="s">
        <v>313</v>
      </c>
      <c r="W223">
        <v>0</v>
      </c>
      <c r="X223">
        <v>0</v>
      </c>
      <c r="Y223">
        <v>0</v>
      </c>
      <c r="Z223">
        <v>0</v>
      </c>
      <c r="AA223">
        <v>0</v>
      </c>
      <c r="AB223">
        <v>0</v>
      </c>
      <c r="AC223">
        <v>0</v>
      </c>
      <c r="AD223">
        <v>0</v>
      </c>
      <c r="AE223">
        <v>0</v>
      </c>
      <c r="AF223">
        <v>0</v>
      </c>
      <c r="AG223">
        <v>0</v>
      </c>
      <c r="AH223">
        <v>0</v>
      </c>
      <c r="AI223">
        <v>0</v>
      </c>
      <c r="AL223" s="11">
        <f t="shared" si="18"/>
        <v>0</v>
      </c>
      <c r="AM223">
        <f t="shared" si="19"/>
        <v>0</v>
      </c>
      <c r="AN223">
        <f t="shared" si="20"/>
        <v>0</v>
      </c>
      <c r="AP223">
        <f>VLOOKUP($B223,Kraftvärmeprod!$B$1:$BX$550,MATCH(AP$1,Kraftvärmeprod!$B$1:$BX$1,0),FALSE)</f>
        <v>0</v>
      </c>
      <c r="AQ223">
        <f>VLOOKUP($B223,Kraftvärmeprod!$B$1:$BX$550,MATCH(AQ$1,Kraftvärmeprod!$B$1:$BX$1,0),FALSE)</f>
        <v>0</v>
      </c>
      <c r="AR223">
        <f>VLOOKUP($B223,Kraftvärmeprod!$B$1:$BX$550,MATCH("Summa tillförd energi exklusive rökgaskondensering",Kraftvärmeprod!$B$1:$BX$1,0),FALSE)</f>
        <v>0</v>
      </c>
      <c r="AT223" s="239" t="str">
        <f t="shared" si="21"/>
        <v/>
      </c>
      <c r="AV223">
        <f t="shared" si="22"/>
        <v>0</v>
      </c>
      <c r="AX223" t="str">
        <f>VLOOKUP(B223,Totalt!$B$1:$BZ$554,MATCH(AX$1,Totalt!$B$1:$BZ$1,0),FALSE)</f>
        <v>Nej</v>
      </c>
      <c r="BA223" s="239" t="str">
        <f t="shared" si="23"/>
        <v/>
      </c>
    </row>
    <row r="224" spans="1:53" x14ac:dyDescent="0.25">
      <c r="A224" s="2" t="s">
        <v>360</v>
      </c>
      <c r="B224" s="2" t="s">
        <v>358</v>
      </c>
      <c r="J224">
        <v>0</v>
      </c>
      <c r="K224">
        <v>0</v>
      </c>
      <c r="L224">
        <v>0</v>
      </c>
      <c r="M224">
        <v>0</v>
      </c>
      <c r="N224">
        <v>0</v>
      </c>
      <c r="O224">
        <v>0</v>
      </c>
      <c r="P224">
        <v>0</v>
      </c>
      <c r="Q224">
        <v>0</v>
      </c>
      <c r="R224">
        <v>0</v>
      </c>
      <c r="S224">
        <v>0</v>
      </c>
      <c r="T224">
        <v>0</v>
      </c>
      <c r="U224">
        <v>0</v>
      </c>
      <c r="V224" t="s">
        <v>313</v>
      </c>
      <c r="W224">
        <v>0</v>
      </c>
      <c r="X224">
        <v>0</v>
      </c>
      <c r="Y224">
        <v>0</v>
      </c>
      <c r="Z224">
        <v>0</v>
      </c>
      <c r="AA224">
        <v>0</v>
      </c>
      <c r="AB224">
        <v>0</v>
      </c>
      <c r="AC224">
        <v>0</v>
      </c>
      <c r="AD224">
        <v>0</v>
      </c>
      <c r="AE224">
        <v>0</v>
      </c>
      <c r="AF224">
        <v>0</v>
      </c>
      <c r="AG224">
        <v>0</v>
      </c>
      <c r="AH224">
        <v>0</v>
      </c>
      <c r="AI224">
        <v>0</v>
      </c>
      <c r="AL224" s="11">
        <f t="shared" si="18"/>
        <v>0</v>
      </c>
      <c r="AM224">
        <f t="shared" si="19"/>
        <v>0</v>
      </c>
      <c r="AN224">
        <f t="shared" si="20"/>
        <v>0</v>
      </c>
      <c r="AP224">
        <f>VLOOKUP($B224,Kraftvärmeprod!$B$1:$BX$550,MATCH(AP$1,Kraftvärmeprod!$B$1:$BX$1,0),FALSE)</f>
        <v>0</v>
      </c>
      <c r="AQ224">
        <f>VLOOKUP($B224,Kraftvärmeprod!$B$1:$BX$550,MATCH(AQ$1,Kraftvärmeprod!$B$1:$BX$1,0),FALSE)</f>
        <v>0</v>
      </c>
      <c r="AR224">
        <f>VLOOKUP($B224,Kraftvärmeprod!$B$1:$BX$550,MATCH("Summa tillförd energi exklusive rökgaskondensering",Kraftvärmeprod!$B$1:$BX$1,0),FALSE)</f>
        <v>0</v>
      </c>
      <c r="AT224" s="239" t="str">
        <f t="shared" si="21"/>
        <v/>
      </c>
      <c r="AV224">
        <f t="shared" si="22"/>
        <v>0</v>
      </c>
      <c r="AX224" t="str">
        <f>VLOOKUP(B224,Totalt!$B$1:$BZ$554,MATCH(AX$1,Totalt!$B$1:$BZ$1,0),FALSE)</f>
        <v>Nej</v>
      </c>
      <c r="BA224" s="239" t="str">
        <f t="shared" si="23"/>
        <v/>
      </c>
    </row>
    <row r="225" spans="1:53" x14ac:dyDescent="0.25">
      <c r="A225" s="2" t="s">
        <v>360</v>
      </c>
      <c r="B225" s="2" t="s">
        <v>363</v>
      </c>
      <c r="J225">
        <v>0</v>
      </c>
      <c r="K225">
        <v>0</v>
      </c>
      <c r="L225">
        <v>0</v>
      </c>
      <c r="M225">
        <v>0</v>
      </c>
      <c r="N225">
        <v>0</v>
      </c>
      <c r="O225">
        <v>0</v>
      </c>
      <c r="P225">
        <v>0</v>
      </c>
      <c r="Q225">
        <v>0</v>
      </c>
      <c r="R225">
        <v>0</v>
      </c>
      <c r="S225">
        <v>0</v>
      </c>
      <c r="T225">
        <v>0</v>
      </c>
      <c r="U225">
        <v>0</v>
      </c>
      <c r="V225" t="s">
        <v>313</v>
      </c>
      <c r="W225">
        <v>0</v>
      </c>
      <c r="X225">
        <v>0</v>
      </c>
      <c r="Y225">
        <v>0</v>
      </c>
      <c r="Z225">
        <v>0</v>
      </c>
      <c r="AA225">
        <v>0</v>
      </c>
      <c r="AB225">
        <v>0</v>
      </c>
      <c r="AC225">
        <v>0</v>
      </c>
      <c r="AD225">
        <v>0</v>
      </c>
      <c r="AE225">
        <v>0</v>
      </c>
      <c r="AF225">
        <v>0</v>
      </c>
      <c r="AG225">
        <v>0</v>
      </c>
      <c r="AH225">
        <v>0</v>
      </c>
      <c r="AI225">
        <v>0</v>
      </c>
      <c r="AL225" s="11">
        <f t="shared" si="18"/>
        <v>0</v>
      </c>
      <c r="AM225">
        <f t="shared" si="19"/>
        <v>0</v>
      </c>
      <c r="AN225">
        <f t="shared" si="20"/>
        <v>0</v>
      </c>
      <c r="AP225">
        <f>VLOOKUP($B225,Kraftvärmeprod!$B$1:$BX$550,MATCH(AP$1,Kraftvärmeprod!$B$1:$BX$1,0),FALSE)</f>
        <v>0</v>
      </c>
      <c r="AQ225">
        <f>VLOOKUP($B225,Kraftvärmeprod!$B$1:$BX$550,MATCH(AQ$1,Kraftvärmeprod!$B$1:$BX$1,0),FALSE)</f>
        <v>0</v>
      </c>
      <c r="AR225">
        <f>VLOOKUP($B225,Kraftvärmeprod!$B$1:$BX$550,MATCH("Summa tillförd energi exklusive rökgaskondensering",Kraftvärmeprod!$B$1:$BX$1,0),FALSE)</f>
        <v>0</v>
      </c>
      <c r="AT225" s="239" t="str">
        <f t="shared" si="21"/>
        <v/>
      </c>
      <c r="AV225">
        <f t="shared" si="22"/>
        <v>0</v>
      </c>
      <c r="AX225" t="str">
        <f>VLOOKUP(B225,Totalt!$B$1:$BZ$554,MATCH(AX$1,Totalt!$B$1:$BZ$1,0),FALSE)</f>
        <v>Nej</v>
      </c>
      <c r="BA225" s="239" t="str">
        <f t="shared" si="23"/>
        <v/>
      </c>
    </row>
    <row r="226" spans="1:53" x14ac:dyDescent="0.25">
      <c r="A226" s="2" t="s">
        <v>360</v>
      </c>
      <c r="B226" s="2" t="s">
        <v>359</v>
      </c>
      <c r="J226">
        <v>0</v>
      </c>
      <c r="K226">
        <v>0</v>
      </c>
      <c r="L226">
        <v>0</v>
      </c>
      <c r="M226">
        <v>0</v>
      </c>
      <c r="N226">
        <v>0</v>
      </c>
      <c r="O226">
        <v>0</v>
      </c>
      <c r="P226">
        <v>0</v>
      </c>
      <c r="Q226">
        <v>0</v>
      </c>
      <c r="R226">
        <v>0</v>
      </c>
      <c r="S226">
        <v>0</v>
      </c>
      <c r="T226">
        <v>0</v>
      </c>
      <c r="U226">
        <v>0</v>
      </c>
      <c r="V226" t="s">
        <v>313</v>
      </c>
      <c r="W226">
        <v>0</v>
      </c>
      <c r="X226">
        <v>0</v>
      </c>
      <c r="Y226">
        <v>0</v>
      </c>
      <c r="Z226">
        <v>0</v>
      </c>
      <c r="AA226">
        <v>0</v>
      </c>
      <c r="AB226">
        <v>0</v>
      </c>
      <c r="AC226">
        <v>0</v>
      </c>
      <c r="AD226">
        <v>0</v>
      </c>
      <c r="AE226">
        <v>0</v>
      </c>
      <c r="AF226">
        <v>0</v>
      </c>
      <c r="AG226">
        <v>0</v>
      </c>
      <c r="AH226">
        <v>0</v>
      </c>
      <c r="AI226">
        <v>0</v>
      </c>
      <c r="AL226" s="11">
        <f t="shared" si="18"/>
        <v>0</v>
      </c>
      <c r="AM226">
        <f t="shared" si="19"/>
        <v>0</v>
      </c>
      <c r="AN226">
        <f t="shared" si="20"/>
        <v>0</v>
      </c>
      <c r="AP226">
        <f>VLOOKUP($B226,Kraftvärmeprod!$B$1:$BX$550,MATCH(AP$1,Kraftvärmeprod!$B$1:$BX$1,0),FALSE)</f>
        <v>0</v>
      </c>
      <c r="AQ226">
        <f>VLOOKUP($B226,Kraftvärmeprod!$B$1:$BX$550,MATCH(AQ$1,Kraftvärmeprod!$B$1:$BX$1,0),FALSE)</f>
        <v>0</v>
      </c>
      <c r="AR226">
        <f>VLOOKUP($B226,Kraftvärmeprod!$B$1:$BX$550,MATCH("Summa tillförd energi exklusive rökgaskondensering",Kraftvärmeprod!$B$1:$BX$1,0),FALSE)</f>
        <v>0</v>
      </c>
      <c r="AT226" s="239" t="str">
        <f t="shared" si="21"/>
        <v/>
      </c>
      <c r="AV226">
        <f t="shared" si="22"/>
        <v>0</v>
      </c>
      <c r="AX226" t="str">
        <f>VLOOKUP(B226,Totalt!$B$1:$BZ$554,MATCH(AX$1,Totalt!$B$1:$BZ$1,0),FALSE)</f>
        <v>Nej</v>
      </c>
      <c r="BA226" s="239" t="str">
        <f t="shared" si="23"/>
        <v/>
      </c>
    </row>
    <row r="227" spans="1:53" x14ac:dyDescent="0.25">
      <c r="A227" s="2" t="s">
        <v>364</v>
      </c>
      <c r="B227" s="2" t="s">
        <v>365</v>
      </c>
      <c r="J227">
        <v>0</v>
      </c>
      <c r="K227">
        <v>0</v>
      </c>
      <c r="L227">
        <v>0</v>
      </c>
      <c r="M227">
        <v>0</v>
      </c>
      <c r="N227">
        <v>0</v>
      </c>
      <c r="O227">
        <v>0</v>
      </c>
      <c r="P227">
        <v>0</v>
      </c>
      <c r="Q227">
        <v>0</v>
      </c>
      <c r="R227">
        <v>0</v>
      </c>
      <c r="S227">
        <v>0</v>
      </c>
      <c r="T227">
        <v>0</v>
      </c>
      <c r="U227">
        <v>0</v>
      </c>
      <c r="V227" t="s">
        <v>313</v>
      </c>
      <c r="W227">
        <v>0</v>
      </c>
      <c r="X227">
        <v>0</v>
      </c>
      <c r="Y227">
        <v>0</v>
      </c>
      <c r="Z227">
        <v>0</v>
      </c>
      <c r="AA227">
        <v>0</v>
      </c>
      <c r="AB227">
        <v>0</v>
      </c>
      <c r="AC227">
        <v>0</v>
      </c>
      <c r="AD227">
        <v>0</v>
      </c>
      <c r="AE227">
        <v>0</v>
      </c>
      <c r="AF227">
        <v>0</v>
      </c>
      <c r="AG227">
        <v>0</v>
      </c>
      <c r="AH227">
        <v>0</v>
      </c>
      <c r="AI227">
        <v>0</v>
      </c>
      <c r="AL227" s="11">
        <f t="shared" si="18"/>
        <v>0</v>
      </c>
      <c r="AM227">
        <f t="shared" si="19"/>
        <v>0</v>
      </c>
      <c r="AN227">
        <f t="shared" si="20"/>
        <v>0</v>
      </c>
      <c r="AP227">
        <f>VLOOKUP($B227,Kraftvärmeprod!$B$1:$BX$550,MATCH(AP$1,Kraftvärmeprod!$B$1:$BX$1,0),FALSE)</f>
        <v>0</v>
      </c>
      <c r="AQ227">
        <f>VLOOKUP($B227,Kraftvärmeprod!$B$1:$BX$550,MATCH(AQ$1,Kraftvärmeprod!$B$1:$BX$1,0),FALSE)</f>
        <v>0</v>
      </c>
      <c r="AR227">
        <f>VLOOKUP($B227,Kraftvärmeprod!$B$1:$BX$550,MATCH("Summa tillförd energi exklusive rökgaskondensering",Kraftvärmeprod!$B$1:$BX$1,0),FALSE)</f>
        <v>0</v>
      </c>
      <c r="AT227" s="239" t="str">
        <f t="shared" si="21"/>
        <v/>
      </c>
      <c r="AV227">
        <f t="shared" si="22"/>
        <v>0</v>
      </c>
      <c r="AX227" t="str">
        <f>VLOOKUP(B227,Totalt!$B$1:$BZ$554,MATCH(AX$1,Totalt!$B$1:$BZ$1,0),FALSE)</f>
        <v>Ja</v>
      </c>
      <c r="BA227" s="239" t="str">
        <f t="shared" si="23"/>
        <v/>
      </c>
    </row>
    <row r="228" spans="1:53" x14ac:dyDescent="0.25">
      <c r="A228" s="2" t="s">
        <v>364</v>
      </c>
      <c r="B228" s="2" t="s">
        <v>366</v>
      </c>
      <c r="J228">
        <v>0</v>
      </c>
      <c r="K228">
        <v>0</v>
      </c>
      <c r="L228">
        <v>0</v>
      </c>
      <c r="M228">
        <v>0</v>
      </c>
      <c r="N228">
        <v>0</v>
      </c>
      <c r="O228">
        <v>0</v>
      </c>
      <c r="P228">
        <v>0</v>
      </c>
      <c r="Q228">
        <v>0</v>
      </c>
      <c r="R228">
        <v>0</v>
      </c>
      <c r="S228">
        <v>0</v>
      </c>
      <c r="T228">
        <v>0</v>
      </c>
      <c r="U228">
        <v>0</v>
      </c>
      <c r="V228" t="s">
        <v>313</v>
      </c>
      <c r="W228">
        <v>0</v>
      </c>
      <c r="X228">
        <v>0</v>
      </c>
      <c r="Y228">
        <v>0</v>
      </c>
      <c r="Z228">
        <v>0</v>
      </c>
      <c r="AA228">
        <v>0</v>
      </c>
      <c r="AB228">
        <v>0</v>
      </c>
      <c r="AC228">
        <v>0</v>
      </c>
      <c r="AD228">
        <v>0</v>
      </c>
      <c r="AE228">
        <v>0</v>
      </c>
      <c r="AF228">
        <v>0</v>
      </c>
      <c r="AG228">
        <v>0</v>
      </c>
      <c r="AH228">
        <v>0</v>
      </c>
      <c r="AI228">
        <v>0</v>
      </c>
      <c r="AL228" s="11">
        <f t="shared" si="18"/>
        <v>0</v>
      </c>
      <c r="AM228">
        <f t="shared" si="19"/>
        <v>0</v>
      </c>
      <c r="AN228">
        <f t="shared" si="20"/>
        <v>0</v>
      </c>
      <c r="AP228">
        <f>VLOOKUP($B228,Kraftvärmeprod!$B$1:$BX$550,MATCH(AP$1,Kraftvärmeprod!$B$1:$BX$1,0),FALSE)</f>
        <v>0</v>
      </c>
      <c r="AQ228">
        <f>VLOOKUP($B228,Kraftvärmeprod!$B$1:$BX$550,MATCH(AQ$1,Kraftvärmeprod!$B$1:$BX$1,0),FALSE)</f>
        <v>0</v>
      </c>
      <c r="AR228">
        <f>VLOOKUP($B228,Kraftvärmeprod!$B$1:$BX$550,MATCH("Summa tillförd energi exklusive rökgaskondensering",Kraftvärmeprod!$B$1:$BX$1,0),FALSE)</f>
        <v>0</v>
      </c>
      <c r="AT228" s="239" t="str">
        <f t="shared" si="21"/>
        <v/>
      </c>
      <c r="AV228">
        <f t="shared" si="22"/>
        <v>0</v>
      </c>
      <c r="AX228" t="str">
        <f>VLOOKUP(B228,Totalt!$B$1:$BZ$554,MATCH(AX$1,Totalt!$B$1:$BZ$1,0),FALSE)</f>
        <v>Ja</v>
      </c>
      <c r="BA228" s="239" t="str">
        <f t="shared" si="23"/>
        <v/>
      </c>
    </row>
    <row r="229" spans="1:53" x14ac:dyDescent="0.25">
      <c r="A229" s="2" t="s">
        <v>367</v>
      </c>
      <c r="B229" s="2" t="s">
        <v>368</v>
      </c>
      <c r="J229">
        <v>0</v>
      </c>
      <c r="K229">
        <v>0</v>
      </c>
      <c r="L229">
        <v>0</v>
      </c>
      <c r="M229">
        <v>0</v>
      </c>
      <c r="N229">
        <v>0</v>
      </c>
      <c r="O229">
        <v>0</v>
      </c>
      <c r="P229">
        <v>0</v>
      </c>
      <c r="Q229">
        <v>0</v>
      </c>
      <c r="R229">
        <v>0</v>
      </c>
      <c r="S229">
        <v>0</v>
      </c>
      <c r="T229">
        <v>0</v>
      </c>
      <c r="U229">
        <v>0</v>
      </c>
      <c r="V229" t="s">
        <v>313</v>
      </c>
      <c r="W229">
        <v>0</v>
      </c>
      <c r="X229">
        <v>0</v>
      </c>
      <c r="Y229">
        <v>0</v>
      </c>
      <c r="Z229">
        <v>0</v>
      </c>
      <c r="AA229">
        <v>0</v>
      </c>
      <c r="AB229">
        <v>0</v>
      </c>
      <c r="AC229">
        <v>0</v>
      </c>
      <c r="AD229">
        <v>0</v>
      </c>
      <c r="AE229">
        <v>0</v>
      </c>
      <c r="AF229">
        <v>0</v>
      </c>
      <c r="AG229">
        <v>0</v>
      </c>
      <c r="AH229">
        <v>0</v>
      </c>
      <c r="AI229">
        <v>0</v>
      </c>
      <c r="AL229" s="11">
        <f t="shared" si="18"/>
        <v>0</v>
      </c>
      <c r="AM229">
        <f t="shared" si="19"/>
        <v>0</v>
      </c>
      <c r="AN229">
        <f t="shared" si="20"/>
        <v>0</v>
      </c>
      <c r="AP229">
        <f>VLOOKUP($B229,Kraftvärmeprod!$B$1:$BX$550,MATCH(AP$1,Kraftvärmeprod!$B$1:$BX$1,0),FALSE)</f>
        <v>0</v>
      </c>
      <c r="AQ229">
        <f>VLOOKUP($B229,Kraftvärmeprod!$B$1:$BX$550,MATCH(AQ$1,Kraftvärmeprod!$B$1:$BX$1,0),FALSE)</f>
        <v>0</v>
      </c>
      <c r="AR229">
        <f>VLOOKUP($B229,Kraftvärmeprod!$B$1:$BX$550,MATCH("Summa tillförd energi exklusive rökgaskondensering",Kraftvärmeprod!$B$1:$BX$1,0),FALSE)</f>
        <v>0</v>
      </c>
      <c r="AT229" s="239" t="str">
        <f t="shared" si="21"/>
        <v/>
      </c>
      <c r="AV229">
        <f t="shared" si="22"/>
        <v>0</v>
      </c>
      <c r="AX229" t="str">
        <f>VLOOKUP(B229,Totalt!$B$1:$BZ$554,MATCH(AX$1,Totalt!$B$1:$BZ$1,0),FALSE)</f>
        <v>Ja</v>
      </c>
      <c r="BA229" s="239" t="str">
        <f t="shared" si="23"/>
        <v/>
      </c>
    </row>
    <row r="230" spans="1:53" x14ac:dyDescent="0.25">
      <c r="A230" s="2" t="s">
        <v>367</v>
      </c>
      <c r="B230" s="2" t="s">
        <v>369</v>
      </c>
      <c r="J230">
        <v>0</v>
      </c>
      <c r="K230">
        <v>0.21856200000000001</v>
      </c>
      <c r="L230">
        <v>0</v>
      </c>
      <c r="M230">
        <v>0</v>
      </c>
      <c r="N230">
        <v>0</v>
      </c>
      <c r="O230">
        <v>0</v>
      </c>
      <c r="P230">
        <v>0.945905</v>
      </c>
      <c r="Q230">
        <v>0.81077600000000005</v>
      </c>
      <c r="R230">
        <v>1.8242499999999999</v>
      </c>
      <c r="S230">
        <v>0</v>
      </c>
      <c r="T230">
        <v>0</v>
      </c>
      <c r="U230">
        <v>0</v>
      </c>
      <c r="V230" t="s">
        <v>313</v>
      </c>
      <c r="W230">
        <v>0</v>
      </c>
      <c r="X230">
        <v>0</v>
      </c>
      <c r="Y230">
        <v>0</v>
      </c>
      <c r="Z230">
        <v>70.4024</v>
      </c>
      <c r="AA230">
        <v>0</v>
      </c>
      <c r="AB230">
        <v>0</v>
      </c>
      <c r="AC230">
        <v>0</v>
      </c>
      <c r="AD230">
        <v>0</v>
      </c>
      <c r="AE230">
        <v>0</v>
      </c>
      <c r="AF230">
        <v>0</v>
      </c>
      <c r="AG230">
        <v>0</v>
      </c>
      <c r="AH230">
        <v>13.2</v>
      </c>
      <c r="AI230">
        <v>0</v>
      </c>
      <c r="AL230" s="11">
        <f t="shared" si="18"/>
        <v>87.401893000000001</v>
      </c>
      <c r="AM230">
        <f t="shared" si="19"/>
        <v>87.401893000000001</v>
      </c>
      <c r="AN230">
        <f t="shared" si="20"/>
        <v>74.201892999999998</v>
      </c>
      <c r="AP230">
        <f>VLOOKUP($B230,Kraftvärmeprod!$B$1:$BX$550,MATCH(AP$1,Kraftvärmeprod!$B$1:$BX$1,0),FALSE)</f>
        <v>83.6</v>
      </c>
      <c r="AQ230">
        <f>VLOOKUP($B230,Kraftvärmeprod!$B$1:$BX$550,MATCH(AQ$1,Kraftvärmeprod!$B$1:$BX$1,0),FALSE)</f>
        <v>15.4</v>
      </c>
      <c r="AR230">
        <f>VLOOKUP($B230,Kraftvärmeprod!$B$1:$BX$550,MATCH("Summa tillförd energi exklusive rökgaskondensering",Kraftvärmeprod!$B$1:$BX$1,0),FALSE)</f>
        <v>109.8</v>
      </c>
      <c r="AT230" s="239">
        <f t="shared" si="21"/>
        <v>0.67579137522768673</v>
      </c>
      <c r="AV230">
        <f t="shared" si="22"/>
        <v>73.983330999999993</v>
      </c>
      <c r="AX230" t="str">
        <f>VLOOKUP(B230,Totalt!$B$1:$BZ$554,MATCH(AX$1,Totalt!$B$1:$BZ$1,0),FALSE)</f>
        <v>Ja</v>
      </c>
      <c r="BA230" s="239">
        <f t="shared" si="23"/>
        <v>1.1266558927276962</v>
      </c>
    </row>
    <row r="231" spans="1:53" x14ac:dyDescent="0.25">
      <c r="A231" s="2" t="s">
        <v>370</v>
      </c>
      <c r="B231" s="2" t="s">
        <v>371</v>
      </c>
      <c r="J231">
        <v>0</v>
      </c>
      <c r="K231">
        <v>0</v>
      </c>
      <c r="L231">
        <v>0</v>
      </c>
      <c r="M231">
        <v>0</v>
      </c>
      <c r="N231">
        <v>0</v>
      </c>
      <c r="O231">
        <v>0</v>
      </c>
      <c r="P231">
        <v>0</v>
      </c>
      <c r="Q231">
        <v>0</v>
      </c>
      <c r="R231">
        <v>0</v>
      </c>
      <c r="S231">
        <v>0</v>
      </c>
      <c r="T231">
        <v>0</v>
      </c>
      <c r="U231">
        <v>0</v>
      </c>
      <c r="V231" t="s">
        <v>313</v>
      </c>
      <c r="W231">
        <v>0</v>
      </c>
      <c r="X231">
        <v>0</v>
      </c>
      <c r="Y231">
        <v>0</v>
      </c>
      <c r="Z231">
        <v>0</v>
      </c>
      <c r="AA231">
        <v>0</v>
      </c>
      <c r="AB231">
        <v>0</v>
      </c>
      <c r="AC231">
        <v>0</v>
      </c>
      <c r="AD231">
        <v>0</v>
      </c>
      <c r="AE231">
        <v>0</v>
      </c>
      <c r="AF231">
        <v>0</v>
      </c>
      <c r="AG231">
        <v>0</v>
      </c>
      <c r="AH231">
        <v>0</v>
      </c>
      <c r="AI231">
        <v>0</v>
      </c>
      <c r="AL231" s="11">
        <f t="shared" si="18"/>
        <v>0</v>
      </c>
      <c r="AM231">
        <f t="shared" si="19"/>
        <v>0</v>
      </c>
      <c r="AN231">
        <f t="shared" si="20"/>
        <v>0</v>
      </c>
      <c r="AP231">
        <f>VLOOKUP($B231,Kraftvärmeprod!$B$1:$BX$550,MATCH(AP$1,Kraftvärmeprod!$B$1:$BX$1,0),FALSE)</f>
        <v>0</v>
      </c>
      <c r="AQ231">
        <f>VLOOKUP($B231,Kraftvärmeprod!$B$1:$BX$550,MATCH(AQ$1,Kraftvärmeprod!$B$1:$BX$1,0),FALSE)</f>
        <v>0</v>
      </c>
      <c r="AR231">
        <f>VLOOKUP($B231,Kraftvärmeprod!$B$1:$BX$550,MATCH("Summa tillförd energi exklusive rökgaskondensering",Kraftvärmeprod!$B$1:$BX$1,0),FALSE)</f>
        <v>0</v>
      </c>
      <c r="AT231" s="239" t="str">
        <f t="shared" si="21"/>
        <v/>
      </c>
      <c r="AV231">
        <f t="shared" si="22"/>
        <v>0</v>
      </c>
      <c r="AX231" t="str">
        <f>VLOOKUP(B231,Totalt!$B$1:$BZ$554,MATCH(AX$1,Totalt!$B$1:$BZ$1,0),FALSE)</f>
        <v>Ja</v>
      </c>
      <c r="BA231" s="239" t="str">
        <f t="shared" si="23"/>
        <v/>
      </c>
    </row>
    <row r="232" spans="1:53" x14ac:dyDescent="0.25">
      <c r="A232" s="2" t="s">
        <v>372</v>
      </c>
      <c r="B232" s="2" t="s">
        <v>373</v>
      </c>
      <c r="J232">
        <v>0</v>
      </c>
      <c r="K232">
        <v>0</v>
      </c>
      <c r="L232">
        <v>0</v>
      </c>
      <c r="M232">
        <v>0</v>
      </c>
      <c r="N232">
        <v>0</v>
      </c>
      <c r="O232">
        <v>0</v>
      </c>
      <c r="P232">
        <v>0</v>
      </c>
      <c r="Q232">
        <v>0</v>
      </c>
      <c r="R232">
        <v>0</v>
      </c>
      <c r="S232">
        <v>0</v>
      </c>
      <c r="T232">
        <v>0</v>
      </c>
      <c r="U232">
        <v>0</v>
      </c>
      <c r="V232" t="s">
        <v>313</v>
      </c>
      <c r="W232">
        <v>0</v>
      </c>
      <c r="X232">
        <v>0</v>
      </c>
      <c r="Y232">
        <v>0</v>
      </c>
      <c r="Z232">
        <v>0</v>
      </c>
      <c r="AA232">
        <v>0</v>
      </c>
      <c r="AB232">
        <v>0</v>
      </c>
      <c r="AC232">
        <v>0</v>
      </c>
      <c r="AD232">
        <v>0</v>
      </c>
      <c r="AE232">
        <v>0</v>
      </c>
      <c r="AF232">
        <v>0</v>
      </c>
      <c r="AG232">
        <v>0</v>
      </c>
      <c r="AH232">
        <v>0</v>
      </c>
      <c r="AI232">
        <v>0</v>
      </c>
      <c r="AL232" s="11">
        <f t="shared" si="18"/>
        <v>0</v>
      </c>
      <c r="AM232">
        <f t="shared" si="19"/>
        <v>0</v>
      </c>
      <c r="AN232">
        <f t="shared" si="20"/>
        <v>0</v>
      </c>
      <c r="AP232">
        <f>VLOOKUP($B232,Kraftvärmeprod!$B$1:$BX$550,MATCH(AP$1,Kraftvärmeprod!$B$1:$BX$1,0),FALSE)</f>
        <v>0</v>
      </c>
      <c r="AQ232">
        <f>VLOOKUP($B232,Kraftvärmeprod!$B$1:$BX$550,MATCH(AQ$1,Kraftvärmeprod!$B$1:$BX$1,0),FALSE)</f>
        <v>0</v>
      </c>
      <c r="AR232">
        <f>VLOOKUP($B232,Kraftvärmeprod!$B$1:$BX$550,MATCH("Summa tillförd energi exklusive rökgaskondensering",Kraftvärmeprod!$B$1:$BX$1,0),FALSE)</f>
        <v>0</v>
      </c>
      <c r="AT232" s="239" t="str">
        <f t="shared" si="21"/>
        <v/>
      </c>
      <c r="AV232">
        <f t="shared" si="22"/>
        <v>0</v>
      </c>
      <c r="AX232" t="str">
        <f>VLOOKUP(B232,Totalt!$B$1:$BZ$554,MATCH(AX$1,Totalt!$B$1:$BZ$1,0),FALSE)</f>
        <v>Ja</v>
      </c>
      <c r="BA232" s="239" t="str">
        <f t="shared" si="23"/>
        <v/>
      </c>
    </row>
    <row r="233" spans="1:53" x14ac:dyDescent="0.25">
      <c r="A233" s="2" t="s">
        <v>374</v>
      </c>
      <c r="B233" s="2" t="s">
        <v>375</v>
      </c>
      <c r="J233">
        <v>0</v>
      </c>
      <c r="K233">
        <v>0</v>
      </c>
      <c r="L233">
        <v>0</v>
      </c>
      <c r="M233">
        <v>0</v>
      </c>
      <c r="N233">
        <v>0</v>
      </c>
      <c r="O233">
        <v>0</v>
      </c>
      <c r="P233">
        <v>0</v>
      </c>
      <c r="Q233">
        <v>0</v>
      </c>
      <c r="R233">
        <v>0</v>
      </c>
      <c r="S233">
        <v>0</v>
      </c>
      <c r="T233">
        <v>0</v>
      </c>
      <c r="U233">
        <v>0</v>
      </c>
      <c r="V233" t="s">
        <v>313</v>
      </c>
      <c r="W233">
        <v>0</v>
      </c>
      <c r="X233">
        <v>0</v>
      </c>
      <c r="Y233">
        <v>0</v>
      </c>
      <c r="Z233">
        <v>0</v>
      </c>
      <c r="AA233">
        <v>0</v>
      </c>
      <c r="AB233">
        <v>0</v>
      </c>
      <c r="AC233">
        <v>0</v>
      </c>
      <c r="AD233">
        <v>0</v>
      </c>
      <c r="AE233">
        <v>0</v>
      </c>
      <c r="AF233">
        <v>0</v>
      </c>
      <c r="AG233">
        <v>0</v>
      </c>
      <c r="AH233">
        <v>0</v>
      </c>
      <c r="AI233">
        <v>0</v>
      </c>
      <c r="AL233" s="11">
        <f t="shared" si="18"/>
        <v>0</v>
      </c>
      <c r="AM233">
        <f t="shared" si="19"/>
        <v>0</v>
      </c>
      <c r="AN233">
        <f t="shared" si="20"/>
        <v>0</v>
      </c>
      <c r="AP233">
        <f>VLOOKUP($B233,Kraftvärmeprod!$B$1:$BX$550,MATCH(AP$1,Kraftvärmeprod!$B$1:$BX$1,0),FALSE)</f>
        <v>0</v>
      </c>
      <c r="AQ233">
        <f>VLOOKUP($B233,Kraftvärmeprod!$B$1:$BX$550,MATCH(AQ$1,Kraftvärmeprod!$B$1:$BX$1,0),FALSE)</f>
        <v>0</v>
      </c>
      <c r="AR233">
        <f>VLOOKUP($B233,Kraftvärmeprod!$B$1:$BX$550,MATCH("Summa tillförd energi exklusive rökgaskondensering",Kraftvärmeprod!$B$1:$BX$1,0),FALSE)</f>
        <v>0</v>
      </c>
      <c r="AT233" s="239" t="str">
        <f t="shared" si="21"/>
        <v/>
      </c>
      <c r="AV233">
        <f t="shared" si="22"/>
        <v>0</v>
      </c>
      <c r="AX233" t="str">
        <f>VLOOKUP(B233,Totalt!$B$1:$BZ$554,MATCH(AX$1,Totalt!$B$1:$BZ$1,0),FALSE)</f>
        <v>Ja</v>
      </c>
      <c r="BA233" s="239" t="str">
        <f t="shared" si="23"/>
        <v/>
      </c>
    </row>
    <row r="234" spans="1:53" x14ac:dyDescent="0.25">
      <c r="A234" s="2" t="s">
        <v>374</v>
      </c>
      <c r="B234" s="2" t="s">
        <v>376</v>
      </c>
      <c r="J234">
        <v>0</v>
      </c>
      <c r="K234">
        <v>0</v>
      </c>
      <c r="L234">
        <v>0</v>
      </c>
      <c r="M234">
        <v>0</v>
      </c>
      <c r="N234">
        <v>0</v>
      </c>
      <c r="O234">
        <v>0</v>
      </c>
      <c r="P234">
        <v>64.913899999999998</v>
      </c>
      <c r="Q234">
        <v>0</v>
      </c>
      <c r="R234">
        <v>23.0124</v>
      </c>
      <c r="S234">
        <v>0</v>
      </c>
      <c r="T234">
        <v>0</v>
      </c>
      <c r="U234">
        <v>0</v>
      </c>
      <c r="V234" t="s">
        <v>313</v>
      </c>
      <c r="W234">
        <v>0</v>
      </c>
      <c r="X234">
        <v>0</v>
      </c>
      <c r="Y234">
        <v>0</v>
      </c>
      <c r="Z234">
        <v>0</v>
      </c>
      <c r="AA234">
        <v>0</v>
      </c>
      <c r="AB234">
        <v>0</v>
      </c>
      <c r="AC234">
        <v>0</v>
      </c>
      <c r="AD234">
        <v>0</v>
      </c>
      <c r="AE234">
        <v>0</v>
      </c>
      <c r="AF234">
        <v>0</v>
      </c>
      <c r="AG234">
        <v>0</v>
      </c>
      <c r="AH234">
        <v>23.071999999999999</v>
      </c>
      <c r="AI234">
        <v>0.91175099999999998</v>
      </c>
      <c r="AL234" s="11">
        <f t="shared" si="18"/>
        <v>111.910051</v>
      </c>
      <c r="AM234">
        <f t="shared" si="19"/>
        <v>110.9983</v>
      </c>
      <c r="AN234">
        <f t="shared" si="20"/>
        <v>87.926299999999998</v>
      </c>
      <c r="AP234">
        <f>VLOOKUP($B234,Kraftvärmeprod!$B$1:$BX$550,MATCH(AP$1,Kraftvärmeprod!$B$1:$BX$1,0),FALSE)</f>
        <v>85.772000000000006</v>
      </c>
      <c r="AQ234">
        <f>VLOOKUP($B234,Kraftvärmeprod!$B$1:$BX$550,MATCH(AQ$1,Kraftvärmeprod!$B$1:$BX$1,0),FALSE)</f>
        <v>20.981999999999999</v>
      </c>
      <c r="AR234">
        <f>VLOOKUP($B234,Kraftvärmeprod!$B$1:$BX$550,MATCH("Summa tillförd energi exklusive rökgaskondensering",Kraftvärmeprod!$B$1:$BX$1,0),FALSE)</f>
        <v>143.97999999999999</v>
      </c>
      <c r="AT234" s="239">
        <f t="shared" si="21"/>
        <v>0.61068412279483264</v>
      </c>
      <c r="AV234">
        <f t="shared" si="22"/>
        <v>87.926299999999998</v>
      </c>
      <c r="AX234" t="str">
        <f>VLOOKUP(B234,Totalt!$B$1:$BZ$554,MATCH(AX$1,Totalt!$B$1:$BZ$1,0),FALSE)</f>
        <v>Ja</v>
      </c>
      <c r="BA234" s="239">
        <f t="shared" si="23"/>
        <v>0.96548718746655093</v>
      </c>
    </row>
    <row r="235" spans="1:53" x14ac:dyDescent="0.25">
      <c r="A235" s="2" t="s">
        <v>374</v>
      </c>
      <c r="B235" s="2" t="s">
        <v>377</v>
      </c>
      <c r="J235">
        <v>0</v>
      </c>
      <c r="K235">
        <v>0</v>
      </c>
      <c r="L235">
        <v>0</v>
      </c>
      <c r="M235">
        <v>0</v>
      </c>
      <c r="N235">
        <v>0</v>
      </c>
      <c r="O235">
        <v>0</v>
      </c>
      <c r="P235">
        <v>0</v>
      </c>
      <c r="Q235">
        <v>0</v>
      </c>
      <c r="R235">
        <v>0</v>
      </c>
      <c r="S235">
        <v>0</v>
      </c>
      <c r="T235">
        <v>0</v>
      </c>
      <c r="U235">
        <v>0</v>
      </c>
      <c r="V235" t="s">
        <v>313</v>
      </c>
      <c r="W235">
        <v>0</v>
      </c>
      <c r="X235">
        <v>0</v>
      </c>
      <c r="Y235">
        <v>0</v>
      </c>
      <c r="Z235">
        <v>0</v>
      </c>
      <c r="AA235">
        <v>0</v>
      </c>
      <c r="AB235">
        <v>0</v>
      </c>
      <c r="AC235">
        <v>0</v>
      </c>
      <c r="AD235">
        <v>0</v>
      </c>
      <c r="AE235">
        <v>0</v>
      </c>
      <c r="AF235">
        <v>0</v>
      </c>
      <c r="AG235">
        <v>0</v>
      </c>
      <c r="AH235">
        <v>0</v>
      </c>
      <c r="AI235">
        <v>0</v>
      </c>
      <c r="AL235" s="11">
        <f t="shared" si="18"/>
        <v>0</v>
      </c>
      <c r="AM235">
        <f t="shared" si="19"/>
        <v>0</v>
      </c>
      <c r="AN235">
        <f t="shared" si="20"/>
        <v>0</v>
      </c>
      <c r="AP235">
        <f>VLOOKUP($B235,Kraftvärmeprod!$B$1:$BX$550,MATCH(AP$1,Kraftvärmeprod!$B$1:$BX$1,0),FALSE)</f>
        <v>0</v>
      </c>
      <c r="AQ235">
        <f>VLOOKUP($B235,Kraftvärmeprod!$B$1:$BX$550,MATCH(AQ$1,Kraftvärmeprod!$B$1:$BX$1,0),FALSE)</f>
        <v>0</v>
      </c>
      <c r="AR235">
        <f>VLOOKUP($B235,Kraftvärmeprod!$B$1:$BX$550,MATCH("Summa tillförd energi exklusive rökgaskondensering",Kraftvärmeprod!$B$1:$BX$1,0),FALSE)</f>
        <v>0</v>
      </c>
      <c r="AT235" s="239" t="str">
        <f t="shared" si="21"/>
        <v/>
      </c>
      <c r="AV235">
        <f t="shared" si="22"/>
        <v>0</v>
      </c>
      <c r="AX235" t="str">
        <f>VLOOKUP(B235,Totalt!$B$1:$BZ$554,MATCH(AX$1,Totalt!$B$1:$BZ$1,0),FALSE)</f>
        <v>Ja</v>
      </c>
      <c r="BA235" s="239" t="str">
        <f t="shared" si="23"/>
        <v/>
      </c>
    </row>
    <row r="236" spans="1:53" x14ac:dyDescent="0.25">
      <c r="A236" s="2" t="s">
        <v>378</v>
      </c>
      <c r="B236" s="2" t="s">
        <v>379</v>
      </c>
      <c r="J236">
        <v>0</v>
      </c>
      <c r="K236">
        <v>0</v>
      </c>
      <c r="L236">
        <v>0</v>
      </c>
      <c r="M236">
        <v>0</v>
      </c>
      <c r="N236">
        <v>0</v>
      </c>
      <c r="O236">
        <v>0</v>
      </c>
      <c r="P236">
        <v>0</v>
      </c>
      <c r="Q236">
        <v>0</v>
      </c>
      <c r="R236">
        <v>0</v>
      </c>
      <c r="S236">
        <v>0</v>
      </c>
      <c r="T236">
        <v>0</v>
      </c>
      <c r="U236">
        <v>0</v>
      </c>
      <c r="V236" t="s">
        <v>313</v>
      </c>
      <c r="W236">
        <v>0</v>
      </c>
      <c r="X236">
        <v>0</v>
      </c>
      <c r="Y236">
        <v>0</v>
      </c>
      <c r="Z236">
        <v>0</v>
      </c>
      <c r="AA236">
        <v>0</v>
      </c>
      <c r="AB236">
        <v>0</v>
      </c>
      <c r="AC236">
        <v>0</v>
      </c>
      <c r="AD236">
        <v>0</v>
      </c>
      <c r="AE236">
        <v>0</v>
      </c>
      <c r="AF236">
        <v>0</v>
      </c>
      <c r="AG236">
        <v>0</v>
      </c>
      <c r="AH236">
        <v>0</v>
      </c>
      <c r="AI236">
        <v>0</v>
      </c>
      <c r="AL236" s="11">
        <f t="shared" si="18"/>
        <v>0</v>
      </c>
      <c r="AM236">
        <f t="shared" si="19"/>
        <v>0</v>
      </c>
      <c r="AN236">
        <f t="shared" si="20"/>
        <v>0</v>
      </c>
      <c r="AP236">
        <f>VLOOKUP($B236,Kraftvärmeprod!$B$1:$BX$550,MATCH(AP$1,Kraftvärmeprod!$B$1:$BX$1,0),FALSE)</f>
        <v>0</v>
      </c>
      <c r="AQ236">
        <f>VLOOKUP($B236,Kraftvärmeprod!$B$1:$BX$550,MATCH(AQ$1,Kraftvärmeprod!$B$1:$BX$1,0),FALSE)</f>
        <v>0</v>
      </c>
      <c r="AR236">
        <f>VLOOKUP($B236,Kraftvärmeprod!$B$1:$BX$550,MATCH("Summa tillförd energi exklusive rökgaskondensering",Kraftvärmeprod!$B$1:$BX$1,0),FALSE)</f>
        <v>0</v>
      </c>
      <c r="AT236" s="239" t="str">
        <f t="shared" si="21"/>
        <v/>
      </c>
      <c r="AV236">
        <f t="shared" si="22"/>
        <v>0</v>
      </c>
      <c r="AX236" t="str">
        <f>VLOOKUP(B236,Totalt!$B$1:$BZ$554,MATCH(AX$1,Totalt!$B$1:$BZ$1,0),FALSE)</f>
        <v>Nej</v>
      </c>
      <c r="BA236" s="239" t="str">
        <f t="shared" si="23"/>
        <v/>
      </c>
    </row>
    <row r="237" spans="1:53" x14ac:dyDescent="0.25">
      <c r="A237" s="2" t="s">
        <v>380</v>
      </c>
      <c r="B237" s="2" t="s">
        <v>381</v>
      </c>
      <c r="J237">
        <v>0</v>
      </c>
      <c r="K237">
        <v>0.51876100000000003</v>
      </c>
      <c r="L237">
        <v>0</v>
      </c>
      <c r="M237">
        <v>0</v>
      </c>
      <c r="N237">
        <v>0</v>
      </c>
      <c r="O237">
        <v>0</v>
      </c>
      <c r="P237">
        <v>0</v>
      </c>
      <c r="Q237">
        <v>0</v>
      </c>
      <c r="R237">
        <v>0</v>
      </c>
      <c r="S237">
        <v>50.772799999999997</v>
      </c>
      <c r="T237">
        <v>0</v>
      </c>
      <c r="U237">
        <v>0</v>
      </c>
      <c r="V237" t="s">
        <v>313</v>
      </c>
      <c r="W237">
        <v>0</v>
      </c>
      <c r="X237">
        <v>0</v>
      </c>
      <c r="Y237">
        <v>0</v>
      </c>
      <c r="Z237">
        <v>0</v>
      </c>
      <c r="AA237">
        <v>0</v>
      </c>
      <c r="AB237">
        <v>0</v>
      </c>
      <c r="AC237">
        <v>0</v>
      </c>
      <c r="AD237">
        <v>0</v>
      </c>
      <c r="AE237">
        <v>117.97799999999999</v>
      </c>
      <c r="AF237">
        <v>0</v>
      </c>
      <c r="AG237">
        <v>0</v>
      </c>
      <c r="AH237">
        <v>0</v>
      </c>
      <c r="AI237">
        <v>6.51532</v>
      </c>
      <c r="AL237" s="11">
        <f t="shared" si="18"/>
        <v>175.78488099999998</v>
      </c>
      <c r="AM237">
        <f t="shared" si="19"/>
        <v>169.26956099999998</v>
      </c>
      <c r="AN237">
        <f t="shared" si="20"/>
        <v>169.26956099999998</v>
      </c>
      <c r="AP237">
        <f>VLOOKUP($B237,Kraftvärmeprod!$B$1:$BX$550,MATCH(AP$1,Kraftvärmeprod!$B$1:$BX$1,0),FALSE)</f>
        <v>154.69999999999999</v>
      </c>
      <c r="AQ237">
        <f>VLOOKUP($B237,Kraftvärmeprod!$B$1:$BX$550,MATCH(AQ$1,Kraftvärmeprod!$B$1:$BX$1,0),FALSE)</f>
        <v>16.399999999999999</v>
      </c>
      <c r="AR237">
        <f>VLOOKUP($B237,Kraftvärmeprod!$B$1:$BX$550,MATCH("Summa tillförd energi exklusive rökgaskondensering",Kraftvärmeprod!$B$1:$BX$1,0),FALSE)</f>
        <v>223.43</v>
      </c>
      <c r="AT237" s="239">
        <f t="shared" si="21"/>
        <v>0.75759549299556894</v>
      </c>
      <c r="AV237">
        <f t="shared" si="22"/>
        <v>50.772799999999997</v>
      </c>
      <c r="AX237" t="str">
        <f>VLOOKUP(B237,Totalt!$B$1:$BZ$554,MATCH(AX$1,Totalt!$B$1:$BZ$1,0),FALSE)</f>
        <v>Ja</v>
      </c>
      <c r="BA237" s="239">
        <f t="shared" si="23"/>
        <v>0.88005293242483129</v>
      </c>
    </row>
    <row r="238" spans="1:53" x14ac:dyDescent="0.25">
      <c r="A238" s="2" t="s">
        <v>382</v>
      </c>
      <c r="B238" s="2" t="s">
        <v>383</v>
      </c>
      <c r="J238">
        <v>0</v>
      </c>
      <c r="K238">
        <v>0</v>
      </c>
      <c r="L238">
        <v>0</v>
      </c>
      <c r="M238">
        <v>0</v>
      </c>
      <c r="N238">
        <v>0</v>
      </c>
      <c r="O238">
        <v>0</v>
      </c>
      <c r="P238">
        <v>0</v>
      </c>
      <c r="Q238">
        <v>0</v>
      </c>
      <c r="R238">
        <v>0</v>
      </c>
      <c r="S238">
        <v>0</v>
      </c>
      <c r="T238">
        <v>0</v>
      </c>
      <c r="U238">
        <v>0</v>
      </c>
      <c r="V238" t="s">
        <v>313</v>
      </c>
      <c r="W238">
        <v>0</v>
      </c>
      <c r="X238">
        <v>0</v>
      </c>
      <c r="Y238">
        <v>0</v>
      </c>
      <c r="Z238">
        <v>0</v>
      </c>
      <c r="AA238">
        <v>0</v>
      </c>
      <c r="AB238">
        <v>0</v>
      </c>
      <c r="AC238">
        <v>0</v>
      </c>
      <c r="AD238">
        <v>0</v>
      </c>
      <c r="AE238">
        <v>0</v>
      </c>
      <c r="AF238">
        <v>0</v>
      </c>
      <c r="AG238">
        <v>0</v>
      </c>
      <c r="AH238">
        <v>0</v>
      </c>
      <c r="AI238">
        <v>0</v>
      </c>
      <c r="AL238" s="11">
        <f t="shared" si="18"/>
        <v>0</v>
      </c>
      <c r="AM238">
        <f t="shared" si="19"/>
        <v>0</v>
      </c>
      <c r="AN238">
        <f t="shared" si="20"/>
        <v>0</v>
      </c>
      <c r="AP238">
        <f>VLOOKUP($B238,Kraftvärmeprod!$B$1:$BX$550,MATCH(AP$1,Kraftvärmeprod!$B$1:$BX$1,0),FALSE)</f>
        <v>0</v>
      </c>
      <c r="AQ238">
        <f>VLOOKUP($B238,Kraftvärmeprod!$B$1:$BX$550,MATCH(AQ$1,Kraftvärmeprod!$B$1:$BX$1,0),FALSE)</f>
        <v>0</v>
      </c>
      <c r="AR238">
        <f>VLOOKUP($B238,Kraftvärmeprod!$B$1:$BX$550,MATCH("Summa tillförd energi exklusive rökgaskondensering",Kraftvärmeprod!$B$1:$BX$1,0),FALSE)</f>
        <v>0</v>
      </c>
      <c r="AT238" s="239" t="str">
        <f t="shared" si="21"/>
        <v/>
      </c>
      <c r="AV238">
        <f t="shared" si="22"/>
        <v>0</v>
      </c>
      <c r="AX238" t="str">
        <f>VLOOKUP(B238,Totalt!$B$1:$BZ$554,MATCH(AX$1,Totalt!$B$1:$BZ$1,0),FALSE)</f>
        <v>Nej</v>
      </c>
      <c r="BA238" s="239" t="str">
        <f t="shared" si="23"/>
        <v/>
      </c>
    </row>
    <row r="239" spans="1:53" x14ac:dyDescent="0.25">
      <c r="A239" s="2" t="s">
        <v>382</v>
      </c>
      <c r="B239" s="2" t="s">
        <v>384</v>
      </c>
      <c r="J239">
        <v>0</v>
      </c>
      <c r="K239">
        <v>0</v>
      </c>
      <c r="L239">
        <v>0</v>
      </c>
      <c r="M239">
        <v>0</v>
      </c>
      <c r="N239">
        <v>0</v>
      </c>
      <c r="O239">
        <v>0</v>
      </c>
      <c r="P239">
        <v>0</v>
      </c>
      <c r="Q239">
        <v>0</v>
      </c>
      <c r="R239">
        <v>0</v>
      </c>
      <c r="S239">
        <v>0</v>
      </c>
      <c r="T239">
        <v>0</v>
      </c>
      <c r="U239">
        <v>0</v>
      </c>
      <c r="V239" t="s">
        <v>313</v>
      </c>
      <c r="W239">
        <v>0</v>
      </c>
      <c r="X239">
        <v>0</v>
      </c>
      <c r="Y239">
        <v>0</v>
      </c>
      <c r="Z239">
        <v>0</v>
      </c>
      <c r="AA239">
        <v>0</v>
      </c>
      <c r="AB239">
        <v>0</v>
      </c>
      <c r="AC239">
        <v>0</v>
      </c>
      <c r="AD239">
        <v>0</v>
      </c>
      <c r="AE239">
        <v>0</v>
      </c>
      <c r="AF239">
        <v>0</v>
      </c>
      <c r="AG239">
        <v>0</v>
      </c>
      <c r="AH239">
        <v>0</v>
      </c>
      <c r="AI239">
        <v>0</v>
      </c>
      <c r="AL239" s="11">
        <f t="shared" si="18"/>
        <v>0</v>
      </c>
      <c r="AM239">
        <f t="shared" si="19"/>
        <v>0</v>
      </c>
      <c r="AN239">
        <f t="shared" si="20"/>
        <v>0</v>
      </c>
      <c r="AP239">
        <f>VLOOKUP($B239,Kraftvärmeprod!$B$1:$BX$550,MATCH(AP$1,Kraftvärmeprod!$B$1:$BX$1,0),FALSE)</f>
        <v>0</v>
      </c>
      <c r="AQ239">
        <f>VLOOKUP($B239,Kraftvärmeprod!$B$1:$BX$550,MATCH(AQ$1,Kraftvärmeprod!$B$1:$BX$1,0),FALSE)</f>
        <v>0</v>
      </c>
      <c r="AR239">
        <f>VLOOKUP($B239,Kraftvärmeprod!$B$1:$BX$550,MATCH("Summa tillförd energi exklusive rökgaskondensering",Kraftvärmeprod!$B$1:$BX$1,0),FALSE)</f>
        <v>0</v>
      </c>
      <c r="AT239" s="239" t="str">
        <f t="shared" si="21"/>
        <v/>
      </c>
      <c r="AV239">
        <f t="shared" si="22"/>
        <v>0</v>
      </c>
      <c r="AX239" t="str">
        <f>VLOOKUP(B239,Totalt!$B$1:$BZ$554,MATCH(AX$1,Totalt!$B$1:$BZ$1,0),FALSE)</f>
        <v>Nej</v>
      </c>
      <c r="BA239" s="239" t="str">
        <f t="shared" si="23"/>
        <v/>
      </c>
    </row>
    <row r="240" spans="1:53" x14ac:dyDescent="0.25">
      <c r="A240" s="2" t="s">
        <v>382</v>
      </c>
      <c r="B240" s="2" t="s">
        <v>385</v>
      </c>
      <c r="J240">
        <v>0</v>
      </c>
      <c r="K240">
        <v>0</v>
      </c>
      <c r="L240">
        <v>0</v>
      </c>
      <c r="M240">
        <v>0</v>
      </c>
      <c r="N240">
        <v>0</v>
      </c>
      <c r="O240">
        <v>0</v>
      </c>
      <c r="P240">
        <v>0</v>
      </c>
      <c r="Q240">
        <v>0</v>
      </c>
      <c r="R240">
        <v>0</v>
      </c>
      <c r="S240">
        <v>0</v>
      </c>
      <c r="T240">
        <v>0</v>
      </c>
      <c r="U240">
        <v>0</v>
      </c>
      <c r="V240" t="s">
        <v>313</v>
      </c>
      <c r="W240">
        <v>0</v>
      </c>
      <c r="X240">
        <v>0</v>
      </c>
      <c r="Y240">
        <v>0</v>
      </c>
      <c r="Z240">
        <v>0</v>
      </c>
      <c r="AA240">
        <v>0</v>
      </c>
      <c r="AB240">
        <v>0</v>
      </c>
      <c r="AC240">
        <v>0</v>
      </c>
      <c r="AD240">
        <v>0</v>
      </c>
      <c r="AE240">
        <v>0</v>
      </c>
      <c r="AF240">
        <v>0</v>
      </c>
      <c r="AG240">
        <v>0</v>
      </c>
      <c r="AH240">
        <v>0</v>
      </c>
      <c r="AI240">
        <v>0</v>
      </c>
      <c r="AL240" s="11">
        <f t="shared" si="18"/>
        <v>0</v>
      </c>
      <c r="AM240">
        <f t="shared" si="19"/>
        <v>0</v>
      </c>
      <c r="AN240">
        <f t="shared" si="20"/>
        <v>0</v>
      </c>
      <c r="AP240">
        <f>VLOOKUP($B240,Kraftvärmeprod!$B$1:$BX$550,MATCH(AP$1,Kraftvärmeprod!$B$1:$BX$1,0),FALSE)</f>
        <v>0</v>
      </c>
      <c r="AQ240">
        <f>VLOOKUP($B240,Kraftvärmeprod!$B$1:$BX$550,MATCH(AQ$1,Kraftvärmeprod!$B$1:$BX$1,0),FALSE)</f>
        <v>0</v>
      </c>
      <c r="AR240">
        <f>VLOOKUP($B240,Kraftvärmeprod!$B$1:$BX$550,MATCH("Summa tillförd energi exklusive rökgaskondensering",Kraftvärmeprod!$B$1:$BX$1,0),FALSE)</f>
        <v>0</v>
      </c>
      <c r="AT240" s="239" t="str">
        <f t="shared" si="21"/>
        <v/>
      </c>
      <c r="AV240">
        <f t="shared" si="22"/>
        <v>0</v>
      </c>
      <c r="AX240" t="str">
        <f>VLOOKUP(B240,Totalt!$B$1:$BZ$554,MATCH(AX$1,Totalt!$B$1:$BZ$1,0),FALSE)</f>
        <v>Nej</v>
      </c>
      <c r="BA240" s="239" t="str">
        <f t="shared" si="23"/>
        <v/>
      </c>
    </row>
    <row r="241" spans="1:53" x14ac:dyDescent="0.25">
      <c r="A241" s="2" t="s">
        <v>386</v>
      </c>
      <c r="B241" s="2" t="s">
        <v>387</v>
      </c>
      <c r="J241">
        <v>0</v>
      </c>
      <c r="K241">
        <v>0</v>
      </c>
      <c r="L241">
        <v>0</v>
      </c>
      <c r="M241">
        <v>0</v>
      </c>
      <c r="N241">
        <v>0</v>
      </c>
      <c r="O241">
        <v>0</v>
      </c>
      <c r="P241">
        <v>0</v>
      </c>
      <c r="Q241">
        <v>0</v>
      </c>
      <c r="R241">
        <v>0</v>
      </c>
      <c r="S241">
        <v>0</v>
      </c>
      <c r="T241">
        <v>0</v>
      </c>
      <c r="U241">
        <v>0</v>
      </c>
      <c r="V241" t="s">
        <v>313</v>
      </c>
      <c r="W241">
        <v>0</v>
      </c>
      <c r="X241">
        <v>0</v>
      </c>
      <c r="Y241">
        <v>0</v>
      </c>
      <c r="Z241">
        <v>0</v>
      </c>
      <c r="AA241">
        <v>0</v>
      </c>
      <c r="AB241">
        <v>0</v>
      </c>
      <c r="AC241">
        <v>0</v>
      </c>
      <c r="AD241">
        <v>0</v>
      </c>
      <c r="AE241">
        <v>0</v>
      </c>
      <c r="AF241">
        <v>0</v>
      </c>
      <c r="AG241">
        <v>0</v>
      </c>
      <c r="AH241">
        <v>0</v>
      </c>
      <c r="AI241">
        <v>0</v>
      </c>
      <c r="AL241" s="11">
        <f t="shared" si="18"/>
        <v>0</v>
      </c>
      <c r="AM241">
        <f t="shared" si="19"/>
        <v>0</v>
      </c>
      <c r="AN241">
        <f t="shared" si="20"/>
        <v>0</v>
      </c>
      <c r="AP241">
        <f>VLOOKUP($B241,Kraftvärmeprod!$B$1:$BX$550,MATCH(AP$1,Kraftvärmeprod!$B$1:$BX$1,0),FALSE)</f>
        <v>0</v>
      </c>
      <c r="AQ241">
        <f>VLOOKUP($B241,Kraftvärmeprod!$B$1:$BX$550,MATCH(AQ$1,Kraftvärmeprod!$B$1:$BX$1,0),FALSE)</f>
        <v>0</v>
      </c>
      <c r="AR241">
        <f>VLOOKUP($B241,Kraftvärmeprod!$B$1:$BX$550,MATCH("Summa tillförd energi exklusive rökgaskondensering",Kraftvärmeprod!$B$1:$BX$1,0),FALSE)</f>
        <v>0</v>
      </c>
      <c r="AT241" s="239" t="str">
        <f t="shared" si="21"/>
        <v/>
      </c>
      <c r="AV241">
        <f t="shared" si="22"/>
        <v>0</v>
      </c>
      <c r="AX241" t="str">
        <f>VLOOKUP(B241,Totalt!$B$1:$BZ$554,MATCH(AX$1,Totalt!$B$1:$BZ$1,0),FALSE)</f>
        <v>Ja</v>
      </c>
      <c r="BA241" s="239" t="str">
        <f t="shared" si="23"/>
        <v/>
      </c>
    </row>
    <row r="242" spans="1:53" x14ac:dyDescent="0.25">
      <c r="A242" s="2" t="s">
        <v>388</v>
      </c>
      <c r="B242" s="2" t="s">
        <v>389</v>
      </c>
      <c r="J242">
        <v>0</v>
      </c>
      <c r="K242">
        <v>0</v>
      </c>
      <c r="L242">
        <v>0</v>
      </c>
      <c r="M242">
        <v>0</v>
      </c>
      <c r="N242">
        <v>0</v>
      </c>
      <c r="O242">
        <v>0</v>
      </c>
      <c r="P242">
        <v>0</v>
      </c>
      <c r="Q242">
        <v>0</v>
      </c>
      <c r="R242">
        <v>0</v>
      </c>
      <c r="S242">
        <v>0</v>
      </c>
      <c r="T242">
        <v>0</v>
      </c>
      <c r="U242">
        <v>0</v>
      </c>
      <c r="V242" t="s">
        <v>313</v>
      </c>
      <c r="W242">
        <v>0</v>
      </c>
      <c r="X242">
        <v>0</v>
      </c>
      <c r="Y242">
        <v>0</v>
      </c>
      <c r="Z242">
        <v>0</v>
      </c>
      <c r="AA242">
        <v>0</v>
      </c>
      <c r="AB242">
        <v>0</v>
      </c>
      <c r="AC242">
        <v>0</v>
      </c>
      <c r="AD242">
        <v>0</v>
      </c>
      <c r="AE242">
        <v>0</v>
      </c>
      <c r="AF242">
        <v>0</v>
      </c>
      <c r="AG242">
        <v>0</v>
      </c>
      <c r="AH242">
        <v>0</v>
      </c>
      <c r="AI242">
        <v>0</v>
      </c>
      <c r="AL242" s="11">
        <f t="shared" si="18"/>
        <v>0</v>
      </c>
      <c r="AM242">
        <f t="shared" si="19"/>
        <v>0</v>
      </c>
      <c r="AN242">
        <f t="shared" si="20"/>
        <v>0</v>
      </c>
      <c r="AP242">
        <f>VLOOKUP($B242,Kraftvärmeprod!$B$1:$BX$550,MATCH(AP$1,Kraftvärmeprod!$B$1:$BX$1,0),FALSE)</f>
        <v>0</v>
      </c>
      <c r="AQ242">
        <f>VLOOKUP($B242,Kraftvärmeprod!$B$1:$BX$550,MATCH(AQ$1,Kraftvärmeprod!$B$1:$BX$1,0),FALSE)</f>
        <v>0</v>
      </c>
      <c r="AR242">
        <f>VLOOKUP($B242,Kraftvärmeprod!$B$1:$BX$550,MATCH("Summa tillförd energi exklusive rökgaskondensering",Kraftvärmeprod!$B$1:$BX$1,0),FALSE)</f>
        <v>0</v>
      </c>
      <c r="AT242" s="239" t="str">
        <f t="shared" si="21"/>
        <v/>
      </c>
      <c r="AV242">
        <f t="shared" si="22"/>
        <v>0</v>
      </c>
      <c r="AX242" t="str">
        <f>VLOOKUP(B242,Totalt!$B$1:$BZ$554,MATCH(AX$1,Totalt!$B$1:$BZ$1,0),FALSE)</f>
        <v>Nej</v>
      </c>
      <c r="BA242" s="239" t="str">
        <f t="shared" si="23"/>
        <v/>
      </c>
    </row>
    <row r="243" spans="1:53" x14ac:dyDescent="0.25">
      <c r="A243" s="2" t="s">
        <v>388</v>
      </c>
      <c r="B243" s="2" t="s">
        <v>390</v>
      </c>
      <c r="J243">
        <v>0</v>
      </c>
      <c r="K243">
        <v>0</v>
      </c>
      <c r="L243">
        <v>0</v>
      </c>
      <c r="M243">
        <v>0</v>
      </c>
      <c r="N243">
        <v>0</v>
      </c>
      <c r="O243">
        <v>0</v>
      </c>
      <c r="P243">
        <v>0</v>
      </c>
      <c r="Q243">
        <v>0</v>
      </c>
      <c r="R243">
        <v>0</v>
      </c>
      <c r="S243">
        <v>0</v>
      </c>
      <c r="T243">
        <v>0</v>
      </c>
      <c r="U243">
        <v>0</v>
      </c>
      <c r="V243" t="s">
        <v>313</v>
      </c>
      <c r="W243">
        <v>0</v>
      </c>
      <c r="X243">
        <v>0</v>
      </c>
      <c r="Y243">
        <v>0</v>
      </c>
      <c r="Z243">
        <v>0</v>
      </c>
      <c r="AA243">
        <v>0</v>
      </c>
      <c r="AB243">
        <v>0</v>
      </c>
      <c r="AC243">
        <v>0</v>
      </c>
      <c r="AD243">
        <v>0</v>
      </c>
      <c r="AE243">
        <v>0</v>
      </c>
      <c r="AF243">
        <v>0</v>
      </c>
      <c r="AG243">
        <v>0</v>
      </c>
      <c r="AH243">
        <v>0</v>
      </c>
      <c r="AI243">
        <v>0</v>
      </c>
      <c r="AL243" s="11">
        <f t="shared" si="18"/>
        <v>0</v>
      </c>
      <c r="AM243">
        <f t="shared" si="19"/>
        <v>0</v>
      </c>
      <c r="AN243">
        <f t="shared" si="20"/>
        <v>0</v>
      </c>
      <c r="AP243">
        <f>VLOOKUP($B243,Kraftvärmeprod!$B$1:$BX$550,MATCH(AP$1,Kraftvärmeprod!$B$1:$BX$1,0),FALSE)</f>
        <v>0</v>
      </c>
      <c r="AQ243">
        <f>VLOOKUP($B243,Kraftvärmeprod!$B$1:$BX$550,MATCH(AQ$1,Kraftvärmeprod!$B$1:$BX$1,0),FALSE)</f>
        <v>0</v>
      </c>
      <c r="AR243">
        <f>VLOOKUP($B243,Kraftvärmeprod!$B$1:$BX$550,MATCH("Summa tillförd energi exklusive rökgaskondensering",Kraftvärmeprod!$B$1:$BX$1,0),FALSE)</f>
        <v>0</v>
      </c>
      <c r="AT243" s="239" t="str">
        <f t="shared" si="21"/>
        <v/>
      </c>
      <c r="AV243">
        <f t="shared" si="22"/>
        <v>0</v>
      </c>
      <c r="AX243" t="str">
        <f>VLOOKUP(B243,Totalt!$B$1:$BZ$554,MATCH(AX$1,Totalt!$B$1:$BZ$1,0),FALSE)</f>
        <v>Nej</v>
      </c>
      <c r="BA243" s="239" t="str">
        <f t="shared" si="23"/>
        <v/>
      </c>
    </row>
    <row r="244" spans="1:53" x14ac:dyDescent="0.25">
      <c r="A244" s="2" t="s">
        <v>391</v>
      </c>
      <c r="B244" s="2" t="s">
        <v>392</v>
      </c>
      <c r="J244">
        <v>0</v>
      </c>
      <c r="K244">
        <v>0</v>
      </c>
      <c r="L244">
        <v>0</v>
      </c>
      <c r="M244">
        <v>0</v>
      </c>
      <c r="N244">
        <v>0</v>
      </c>
      <c r="O244">
        <v>0</v>
      </c>
      <c r="P244">
        <v>17.2</v>
      </c>
      <c r="Q244">
        <v>40.4</v>
      </c>
      <c r="R244">
        <v>20.6</v>
      </c>
      <c r="S244">
        <v>6.4</v>
      </c>
      <c r="T244">
        <v>0</v>
      </c>
      <c r="U244">
        <v>0</v>
      </c>
      <c r="V244" t="s">
        <v>313</v>
      </c>
      <c r="W244">
        <v>0</v>
      </c>
      <c r="X244">
        <v>0</v>
      </c>
      <c r="Y244">
        <v>0</v>
      </c>
      <c r="Z244">
        <v>0</v>
      </c>
      <c r="AA244">
        <v>0</v>
      </c>
      <c r="AB244">
        <v>0</v>
      </c>
      <c r="AC244">
        <v>0</v>
      </c>
      <c r="AD244">
        <v>0</v>
      </c>
      <c r="AE244">
        <v>0</v>
      </c>
      <c r="AF244">
        <v>0</v>
      </c>
      <c r="AG244">
        <v>0</v>
      </c>
      <c r="AH244">
        <v>19.7</v>
      </c>
      <c r="AI244">
        <v>2.3889</v>
      </c>
      <c r="AL244" s="11">
        <f t="shared" si="18"/>
        <v>106.6889</v>
      </c>
      <c r="AM244">
        <f t="shared" si="19"/>
        <v>104.3</v>
      </c>
      <c r="AN244">
        <f t="shared" si="20"/>
        <v>84.6</v>
      </c>
      <c r="AP244">
        <f>VLOOKUP($B244,Kraftvärmeprod!$B$1:$BX$550,MATCH(AP$1,Kraftvärmeprod!$B$1:$BX$1,0),FALSE)</f>
        <v>70</v>
      </c>
      <c r="AQ244">
        <f>VLOOKUP($B244,Kraftvärmeprod!$B$1:$BX$550,MATCH(AQ$1,Kraftvärmeprod!$B$1:$BX$1,0),FALSE)</f>
        <v>14</v>
      </c>
      <c r="AR244">
        <f>VLOOKUP($B244,Kraftvärmeprod!$B$1:$BX$550,MATCH("Summa tillförd energi exklusive rökgaskondensering",Kraftvärmeprod!$B$1:$BX$1,0),FALSE)</f>
        <v>102.7</v>
      </c>
      <c r="AT244" s="239">
        <f t="shared" si="21"/>
        <v>0.82375851996105154</v>
      </c>
      <c r="AV244">
        <f t="shared" si="22"/>
        <v>84.600000000000009</v>
      </c>
      <c r="AX244" t="str">
        <f>VLOOKUP(B244,Totalt!$B$1:$BZ$554,MATCH(AX$1,Totalt!$B$1:$BZ$1,0),FALSE)</f>
        <v>Ja</v>
      </c>
      <c r="BA244" s="239">
        <f t="shared" si="23"/>
        <v>0.80470036981729853</v>
      </c>
    </row>
    <row r="245" spans="1:53" x14ac:dyDescent="0.25">
      <c r="A245" s="2" t="s">
        <v>393</v>
      </c>
      <c r="B245" s="2" t="s">
        <v>394</v>
      </c>
      <c r="J245">
        <v>0</v>
      </c>
      <c r="K245">
        <v>0</v>
      </c>
      <c r="L245">
        <v>0</v>
      </c>
      <c r="M245">
        <v>0</v>
      </c>
      <c r="N245">
        <v>0</v>
      </c>
      <c r="O245">
        <v>0</v>
      </c>
      <c r="P245">
        <v>0</v>
      </c>
      <c r="Q245">
        <v>0</v>
      </c>
      <c r="R245">
        <v>0</v>
      </c>
      <c r="S245">
        <v>0</v>
      </c>
      <c r="T245">
        <v>0</v>
      </c>
      <c r="U245">
        <v>0</v>
      </c>
      <c r="V245" t="s">
        <v>313</v>
      </c>
      <c r="W245">
        <v>0</v>
      </c>
      <c r="X245">
        <v>0</v>
      </c>
      <c r="Y245">
        <v>0</v>
      </c>
      <c r="Z245">
        <v>0</v>
      </c>
      <c r="AA245">
        <v>0</v>
      </c>
      <c r="AB245">
        <v>0</v>
      </c>
      <c r="AC245">
        <v>0</v>
      </c>
      <c r="AD245">
        <v>0</v>
      </c>
      <c r="AE245">
        <v>0</v>
      </c>
      <c r="AF245">
        <v>0</v>
      </c>
      <c r="AG245">
        <v>0</v>
      </c>
      <c r="AH245">
        <v>0</v>
      </c>
      <c r="AI245">
        <v>0</v>
      </c>
      <c r="AL245" s="11">
        <f t="shared" si="18"/>
        <v>0</v>
      </c>
      <c r="AM245">
        <f t="shared" si="19"/>
        <v>0</v>
      </c>
      <c r="AN245">
        <f t="shared" si="20"/>
        <v>0</v>
      </c>
      <c r="AP245">
        <f>VLOOKUP($B245,Kraftvärmeprod!$B$1:$BX$550,MATCH(AP$1,Kraftvärmeprod!$B$1:$BX$1,0),FALSE)</f>
        <v>0</v>
      </c>
      <c r="AQ245">
        <f>VLOOKUP($B245,Kraftvärmeprod!$B$1:$BX$550,MATCH(AQ$1,Kraftvärmeprod!$B$1:$BX$1,0),FALSE)</f>
        <v>0</v>
      </c>
      <c r="AR245">
        <f>VLOOKUP($B245,Kraftvärmeprod!$B$1:$BX$550,MATCH("Summa tillförd energi exklusive rökgaskondensering",Kraftvärmeprod!$B$1:$BX$1,0),FALSE)</f>
        <v>0</v>
      </c>
      <c r="AT245" s="239" t="str">
        <f t="shared" si="21"/>
        <v/>
      </c>
      <c r="AV245">
        <f t="shared" si="22"/>
        <v>0</v>
      </c>
      <c r="AX245" t="str">
        <f>VLOOKUP(B245,Totalt!$B$1:$BZ$554,MATCH(AX$1,Totalt!$B$1:$BZ$1,0),FALSE)</f>
        <v>Ja</v>
      </c>
      <c r="BA245" s="239" t="str">
        <f t="shared" si="23"/>
        <v/>
      </c>
    </row>
    <row r="246" spans="1:53" x14ac:dyDescent="0.25">
      <c r="A246" s="2" t="s">
        <v>395</v>
      </c>
      <c r="B246" s="2" t="s">
        <v>396</v>
      </c>
      <c r="J246">
        <v>0</v>
      </c>
      <c r="K246">
        <v>0</v>
      </c>
      <c r="L246">
        <v>0</v>
      </c>
      <c r="M246">
        <v>0</v>
      </c>
      <c r="N246">
        <v>0</v>
      </c>
      <c r="O246">
        <v>0</v>
      </c>
      <c r="P246">
        <v>0</v>
      </c>
      <c r="Q246">
        <v>0</v>
      </c>
      <c r="R246">
        <v>0</v>
      </c>
      <c r="S246">
        <v>0</v>
      </c>
      <c r="T246">
        <v>0</v>
      </c>
      <c r="U246">
        <v>0</v>
      </c>
      <c r="V246" t="s">
        <v>313</v>
      </c>
      <c r="W246">
        <v>0</v>
      </c>
      <c r="X246">
        <v>0</v>
      </c>
      <c r="Y246">
        <v>0</v>
      </c>
      <c r="Z246">
        <v>0</v>
      </c>
      <c r="AA246">
        <v>0</v>
      </c>
      <c r="AB246">
        <v>0</v>
      </c>
      <c r="AC246">
        <v>0</v>
      </c>
      <c r="AD246">
        <v>0</v>
      </c>
      <c r="AE246">
        <v>0</v>
      </c>
      <c r="AF246">
        <v>0</v>
      </c>
      <c r="AG246">
        <v>0</v>
      </c>
      <c r="AH246">
        <v>0</v>
      </c>
      <c r="AI246">
        <v>0</v>
      </c>
      <c r="AL246" s="11">
        <f t="shared" si="18"/>
        <v>0</v>
      </c>
      <c r="AM246">
        <f t="shared" si="19"/>
        <v>0</v>
      </c>
      <c r="AN246">
        <f t="shared" si="20"/>
        <v>0</v>
      </c>
      <c r="AP246">
        <f>VLOOKUP($B246,Kraftvärmeprod!$B$1:$BX$550,MATCH(AP$1,Kraftvärmeprod!$B$1:$BX$1,0),FALSE)</f>
        <v>0</v>
      </c>
      <c r="AQ246">
        <f>VLOOKUP($B246,Kraftvärmeprod!$B$1:$BX$550,MATCH(AQ$1,Kraftvärmeprod!$B$1:$BX$1,0),FALSE)</f>
        <v>0</v>
      </c>
      <c r="AR246">
        <f>VLOOKUP($B246,Kraftvärmeprod!$B$1:$BX$550,MATCH("Summa tillförd energi exklusive rökgaskondensering",Kraftvärmeprod!$B$1:$BX$1,0),FALSE)</f>
        <v>0</v>
      </c>
      <c r="AT246" s="239" t="str">
        <f t="shared" si="21"/>
        <v/>
      </c>
      <c r="AV246">
        <f t="shared" si="22"/>
        <v>0</v>
      </c>
      <c r="AX246" t="str">
        <f>VLOOKUP(B246,Totalt!$B$1:$BZ$554,MATCH(AX$1,Totalt!$B$1:$BZ$1,0),FALSE)</f>
        <v>Nej</v>
      </c>
      <c r="BA246" s="239" t="str">
        <f t="shared" si="23"/>
        <v/>
      </c>
    </row>
    <row r="247" spans="1:53" x14ac:dyDescent="0.25">
      <c r="A247" s="2" t="s">
        <v>398</v>
      </c>
      <c r="B247" s="2" t="s">
        <v>399</v>
      </c>
      <c r="J247">
        <v>0</v>
      </c>
      <c r="K247">
        <v>0</v>
      </c>
      <c r="L247">
        <v>0</v>
      </c>
      <c r="M247">
        <v>0</v>
      </c>
      <c r="N247">
        <v>0</v>
      </c>
      <c r="O247">
        <v>0</v>
      </c>
      <c r="P247">
        <v>0</v>
      </c>
      <c r="Q247">
        <v>0</v>
      </c>
      <c r="R247">
        <v>0</v>
      </c>
      <c r="S247">
        <v>0</v>
      </c>
      <c r="T247">
        <v>0</v>
      </c>
      <c r="U247">
        <v>0</v>
      </c>
      <c r="V247" t="s">
        <v>313</v>
      </c>
      <c r="W247">
        <v>0</v>
      </c>
      <c r="X247">
        <v>0</v>
      </c>
      <c r="Y247">
        <v>0</v>
      </c>
      <c r="Z247">
        <v>0</v>
      </c>
      <c r="AA247">
        <v>0</v>
      </c>
      <c r="AB247">
        <v>0</v>
      </c>
      <c r="AC247">
        <v>0</v>
      </c>
      <c r="AD247">
        <v>0</v>
      </c>
      <c r="AE247">
        <v>0</v>
      </c>
      <c r="AF247">
        <v>0</v>
      </c>
      <c r="AG247">
        <v>0</v>
      </c>
      <c r="AH247">
        <v>0</v>
      </c>
      <c r="AI247">
        <v>0</v>
      </c>
      <c r="AL247" s="11">
        <f t="shared" si="18"/>
        <v>0</v>
      </c>
      <c r="AM247">
        <f t="shared" si="19"/>
        <v>0</v>
      </c>
      <c r="AN247">
        <f t="shared" si="20"/>
        <v>0</v>
      </c>
      <c r="AP247">
        <f>VLOOKUP($B247,Kraftvärmeprod!$B$1:$BX$550,MATCH(AP$1,Kraftvärmeprod!$B$1:$BX$1,0),FALSE)</f>
        <v>0</v>
      </c>
      <c r="AQ247">
        <f>VLOOKUP($B247,Kraftvärmeprod!$B$1:$BX$550,MATCH(AQ$1,Kraftvärmeprod!$B$1:$BX$1,0),FALSE)</f>
        <v>0</v>
      </c>
      <c r="AR247">
        <f>VLOOKUP($B247,Kraftvärmeprod!$B$1:$BX$550,MATCH("Summa tillförd energi exklusive rökgaskondensering",Kraftvärmeprod!$B$1:$BX$1,0),FALSE)</f>
        <v>0</v>
      </c>
      <c r="AT247" s="239" t="str">
        <f t="shared" si="21"/>
        <v/>
      </c>
      <c r="AV247">
        <f t="shared" si="22"/>
        <v>0</v>
      </c>
      <c r="AX247" t="str">
        <f>VLOOKUP(B247,Totalt!$B$1:$BZ$554,MATCH(AX$1,Totalt!$B$1:$BZ$1,0),FALSE)</f>
        <v>Nej</v>
      </c>
      <c r="BA247" s="239" t="str">
        <f t="shared" si="23"/>
        <v/>
      </c>
    </row>
    <row r="248" spans="1:53" x14ac:dyDescent="0.25">
      <c r="A248" s="2" t="s">
        <v>750</v>
      </c>
      <c r="B248" s="9" t="s">
        <v>1110</v>
      </c>
      <c r="J248" t="s">
        <v>313</v>
      </c>
      <c r="K248" t="s">
        <v>313</v>
      </c>
      <c r="L248" t="s">
        <v>313</v>
      </c>
      <c r="M248" t="s">
        <v>313</v>
      </c>
      <c r="N248" t="s">
        <v>313</v>
      </c>
      <c r="O248" t="s">
        <v>313</v>
      </c>
      <c r="P248" t="s">
        <v>313</v>
      </c>
      <c r="Q248" t="s">
        <v>313</v>
      </c>
      <c r="R248" t="s">
        <v>313</v>
      </c>
      <c r="S248" t="s">
        <v>313</v>
      </c>
      <c r="T248" t="s">
        <v>313</v>
      </c>
      <c r="U248" t="s">
        <v>313</v>
      </c>
      <c r="V248" t="s">
        <v>313</v>
      </c>
      <c r="W248" t="s">
        <v>313</v>
      </c>
      <c r="X248" t="s">
        <v>313</v>
      </c>
      <c r="Y248" t="s">
        <v>313</v>
      </c>
      <c r="Z248" t="s">
        <v>313</v>
      </c>
      <c r="AA248" t="s">
        <v>313</v>
      </c>
      <c r="AB248" t="s">
        <v>313</v>
      </c>
      <c r="AC248" t="s">
        <v>313</v>
      </c>
      <c r="AD248" t="s">
        <v>313</v>
      </c>
      <c r="AE248" t="s">
        <v>313</v>
      </c>
      <c r="AF248" t="s">
        <v>313</v>
      </c>
      <c r="AG248" t="s">
        <v>313</v>
      </c>
      <c r="AH248" t="s">
        <v>313</v>
      </c>
      <c r="AI248" t="s">
        <v>313</v>
      </c>
      <c r="AL248" s="11">
        <f t="shared" si="18"/>
        <v>0</v>
      </c>
      <c r="AM248">
        <f t="shared" si="19"/>
        <v>0</v>
      </c>
      <c r="AN248">
        <f t="shared" si="20"/>
        <v>0</v>
      </c>
      <c r="AP248">
        <f>VLOOKUP($B248,Kraftvärmeprod!$B$1:$BX$550,MATCH(AP$1,Kraftvärmeprod!$B$1:$BX$1,0),FALSE)</f>
        <v>0</v>
      </c>
      <c r="AQ248">
        <f>VLOOKUP($B248,Kraftvärmeprod!$B$1:$BX$550,MATCH(AQ$1,Kraftvärmeprod!$B$1:$BX$1,0),FALSE)</f>
        <v>0</v>
      </c>
      <c r="AR248">
        <f>VLOOKUP($B248,Kraftvärmeprod!$B$1:$BX$550,MATCH("Summa tillförd energi exklusive rökgaskondensering",Kraftvärmeprod!$B$1:$BX$1,0),FALSE)</f>
        <v>0</v>
      </c>
      <c r="AT248" s="239" t="str">
        <f t="shared" si="21"/>
        <v/>
      </c>
      <c r="AV248" t="e">
        <f t="shared" si="22"/>
        <v>#VALUE!</v>
      </c>
      <c r="AX248" t="e">
        <f>VLOOKUP(B248,Totalt!$B$1:$BZ$554,MATCH(AX$1,Totalt!$B$1:$BZ$1,0),FALSE)</f>
        <v>#N/A</v>
      </c>
      <c r="BA248" s="239" t="str">
        <f t="shared" si="23"/>
        <v/>
      </c>
    </row>
    <row r="249" spans="1:53" x14ac:dyDescent="0.25">
      <c r="A249" s="2" t="s">
        <v>400</v>
      </c>
      <c r="B249" s="2" t="s">
        <v>401</v>
      </c>
      <c r="J249">
        <v>0</v>
      </c>
      <c r="K249">
        <v>0</v>
      </c>
      <c r="L249">
        <v>0</v>
      </c>
      <c r="M249">
        <v>0</v>
      </c>
      <c r="N249">
        <v>0</v>
      </c>
      <c r="O249">
        <v>0</v>
      </c>
      <c r="P249">
        <v>0</v>
      </c>
      <c r="Q249">
        <v>0</v>
      </c>
      <c r="R249">
        <v>0</v>
      </c>
      <c r="S249">
        <v>0</v>
      </c>
      <c r="T249">
        <v>0</v>
      </c>
      <c r="U249">
        <v>0</v>
      </c>
      <c r="V249" t="s">
        <v>313</v>
      </c>
      <c r="W249">
        <v>0</v>
      </c>
      <c r="X249">
        <v>0</v>
      </c>
      <c r="Y249">
        <v>0</v>
      </c>
      <c r="Z249">
        <v>0</v>
      </c>
      <c r="AA249">
        <v>0</v>
      </c>
      <c r="AB249">
        <v>0</v>
      </c>
      <c r="AC249">
        <v>0</v>
      </c>
      <c r="AD249">
        <v>0</v>
      </c>
      <c r="AE249">
        <v>0</v>
      </c>
      <c r="AF249">
        <v>0</v>
      </c>
      <c r="AG249">
        <v>0</v>
      </c>
      <c r="AH249">
        <v>0</v>
      </c>
      <c r="AI249">
        <v>0</v>
      </c>
      <c r="AL249" s="11">
        <f t="shared" si="18"/>
        <v>0</v>
      </c>
      <c r="AM249">
        <f t="shared" si="19"/>
        <v>0</v>
      </c>
      <c r="AN249">
        <f t="shared" si="20"/>
        <v>0</v>
      </c>
      <c r="AP249">
        <f>VLOOKUP($B249,Kraftvärmeprod!$B$1:$BX$550,MATCH(AP$1,Kraftvärmeprod!$B$1:$BX$1,0),FALSE)</f>
        <v>0</v>
      </c>
      <c r="AQ249">
        <f>VLOOKUP($B249,Kraftvärmeprod!$B$1:$BX$550,MATCH(AQ$1,Kraftvärmeprod!$B$1:$BX$1,0),FALSE)</f>
        <v>0</v>
      </c>
      <c r="AR249">
        <f>VLOOKUP($B249,Kraftvärmeprod!$B$1:$BX$550,MATCH("Summa tillförd energi exklusive rökgaskondensering",Kraftvärmeprod!$B$1:$BX$1,0),FALSE)</f>
        <v>0</v>
      </c>
      <c r="AT249" s="239" t="str">
        <f t="shared" si="21"/>
        <v/>
      </c>
      <c r="AV249">
        <f t="shared" si="22"/>
        <v>0</v>
      </c>
      <c r="AX249" t="str">
        <f>VLOOKUP(B249,Totalt!$B$1:$BZ$554,MATCH(AX$1,Totalt!$B$1:$BZ$1,0),FALSE)</f>
        <v>Nej</v>
      </c>
      <c r="BA249" s="239" t="str">
        <f t="shared" si="23"/>
        <v/>
      </c>
    </row>
    <row r="250" spans="1:53" x14ac:dyDescent="0.25">
      <c r="A250" s="2" t="s">
        <v>400</v>
      </c>
      <c r="B250" s="2" t="s">
        <v>402</v>
      </c>
      <c r="J250">
        <v>0</v>
      </c>
      <c r="K250">
        <v>0</v>
      </c>
      <c r="L250">
        <v>0</v>
      </c>
      <c r="M250">
        <v>0</v>
      </c>
      <c r="N250">
        <v>0</v>
      </c>
      <c r="O250">
        <v>0</v>
      </c>
      <c r="P250">
        <v>0</v>
      </c>
      <c r="Q250">
        <v>0</v>
      </c>
      <c r="R250">
        <v>0</v>
      </c>
      <c r="S250">
        <v>0</v>
      </c>
      <c r="T250">
        <v>0</v>
      </c>
      <c r="U250">
        <v>0</v>
      </c>
      <c r="V250" t="s">
        <v>313</v>
      </c>
      <c r="W250">
        <v>0</v>
      </c>
      <c r="X250">
        <v>0</v>
      </c>
      <c r="Y250">
        <v>0</v>
      </c>
      <c r="Z250">
        <v>0</v>
      </c>
      <c r="AA250">
        <v>0</v>
      </c>
      <c r="AB250">
        <v>0</v>
      </c>
      <c r="AC250">
        <v>0</v>
      </c>
      <c r="AD250">
        <v>0</v>
      </c>
      <c r="AE250">
        <v>0</v>
      </c>
      <c r="AF250">
        <v>0</v>
      </c>
      <c r="AG250">
        <v>0</v>
      </c>
      <c r="AH250">
        <v>0</v>
      </c>
      <c r="AI250">
        <v>0</v>
      </c>
      <c r="AL250" s="11">
        <f t="shared" si="18"/>
        <v>0</v>
      </c>
      <c r="AM250">
        <f t="shared" si="19"/>
        <v>0</v>
      </c>
      <c r="AN250">
        <f t="shared" si="20"/>
        <v>0</v>
      </c>
      <c r="AP250">
        <f>VLOOKUP($B250,Kraftvärmeprod!$B$1:$BX$550,MATCH(AP$1,Kraftvärmeprod!$B$1:$BX$1,0),FALSE)</f>
        <v>0</v>
      </c>
      <c r="AQ250">
        <f>VLOOKUP($B250,Kraftvärmeprod!$B$1:$BX$550,MATCH(AQ$1,Kraftvärmeprod!$B$1:$BX$1,0),FALSE)</f>
        <v>0</v>
      </c>
      <c r="AR250">
        <f>VLOOKUP($B250,Kraftvärmeprod!$B$1:$BX$550,MATCH("Summa tillförd energi exklusive rökgaskondensering",Kraftvärmeprod!$B$1:$BX$1,0),FALSE)</f>
        <v>0</v>
      </c>
      <c r="AT250" s="239" t="str">
        <f t="shared" si="21"/>
        <v/>
      </c>
      <c r="AV250">
        <f t="shared" si="22"/>
        <v>0</v>
      </c>
      <c r="AX250" t="str">
        <f>VLOOKUP(B250,Totalt!$B$1:$BZ$554,MATCH(AX$1,Totalt!$B$1:$BZ$1,0),FALSE)</f>
        <v>Nej</v>
      </c>
      <c r="BA250" s="239" t="str">
        <f t="shared" si="23"/>
        <v/>
      </c>
    </row>
    <row r="251" spans="1:53" x14ac:dyDescent="0.25">
      <c r="A251" s="2" t="s">
        <v>400</v>
      </c>
      <c r="B251" s="9" t="s">
        <v>1104</v>
      </c>
      <c r="J251">
        <v>0</v>
      </c>
      <c r="K251">
        <v>0</v>
      </c>
      <c r="L251">
        <v>0</v>
      </c>
      <c r="M251">
        <v>0</v>
      </c>
      <c r="N251">
        <v>0</v>
      </c>
      <c r="O251">
        <v>0</v>
      </c>
      <c r="P251">
        <v>0</v>
      </c>
      <c r="Q251">
        <v>0</v>
      </c>
      <c r="R251">
        <v>0</v>
      </c>
      <c r="S251">
        <v>0</v>
      </c>
      <c r="T251">
        <v>0</v>
      </c>
      <c r="U251">
        <v>0</v>
      </c>
      <c r="V251" t="s">
        <v>313</v>
      </c>
      <c r="W251">
        <v>0</v>
      </c>
      <c r="X251">
        <v>0</v>
      </c>
      <c r="Y251">
        <v>0</v>
      </c>
      <c r="Z251">
        <v>0</v>
      </c>
      <c r="AA251">
        <v>0</v>
      </c>
      <c r="AB251">
        <v>0</v>
      </c>
      <c r="AC251">
        <v>0</v>
      </c>
      <c r="AD251">
        <v>0</v>
      </c>
      <c r="AE251">
        <v>0</v>
      </c>
      <c r="AF251">
        <v>0</v>
      </c>
      <c r="AG251">
        <v>0</v>
      </c>
      <c r="AH251">
        <v>0</v>
      </c>
      <c r="AI251">
        <v>0</v>
      </c>
      <c r="AL251" s="11">
        <f t="shared" si="18"/>
        <v>0</v>
      </c>
      <c r="AM251">
        <f t="shared" si="19"/>
        <v>0</v>
      </c>
      <c r="AN251">
        <f t="shared" si="20"/>
        <v>0</v>
      </c>
      <c r="AP251">
        <f>VLOOKUP($B251,Kraftvärmeprod!$B$1:$BX$550,MATCH(AP$1,Kraftvärmeprod!$B$1:$BX$1,0),FALSE)</f>
        <v>0</v>
      </c>
      <c r="AQ251">
        <f>VLOOKUP($B251,Kraftvärmeprod!$B$1:$BX$550,MATCH(AQ$1,Kraftvärmeprod!$B$1:$BX$1,0),FALSE)</f>
        <v>0</v>
      </c>
      <c r="AR251">
        <f>VLOOKUP($B251,Kraftvärmeprod!$B$1:$BX$550,MATCH("Summa tillförd energi exklusive rökgaskondensering",Kraftvärmeprod!$B$1:$BX$1,0),FALSE)</f>
        <v>0</v>
      </c>
      <c r="AT251" s="239" t="str">
        <f t="shared" si="21"/>
        <v/>
      </c>
      <c r="AV251">
        <f t="shared" si="22"/>
        <v>0</v>
      </c>
      <c r="AX251" t="str">
        <f>VLOOKUP(B251,Totalt!$B$1:$BZ$554,MATCH(AX$1,Totalt!$B$1:$BZ$1,0),FALSE)</f>
        <v>Nej</v>
      </c>
      <c r="BA251" s="239" t="str">
        <f t="shared" si="23"/>
        <v/>
      </c>
    </row>
    <row r="252" spans="1:53" x14ac:dyDescent="0.25">
      <c r="A252" s="2" t="s">
        <v>403</v>
      </c>
      <c r="B252" s="2" t="s">
        <v>404</v>
      </c>
      <c r="J252">
        <v>0</v>
      </c>
      <c r="K252">
        <v>0</v>
      </c>
      <c r="L252">
        <v>0</v>
      </c>
      <c r="M252">
        <v>0</v>
      </c>
      <c r="N252">
        <v>0</v>
      </c>
      <c r="O252">
        <v>0</v>
      </c>
      <c r="P252">
        <v>0</v>
      </c>
      <c r="Q252">
        <v>0</v>
      </c>
      <c r="R252">
        <v>0</v>
      </c>
      <c r="S252">
        <v>0</v>
      </c>
      <c r="T252">
        <v>0</v>
      </c>
      <c r="U252">
        <v>0</v>
      </c>
      <c r="V252" t="s">
        <v>313</v>
      </c>
      <c r="W252">
        <v>0</v>
      </c>
      <c r="X252">
        <v>0</v>
      </c>
      <c r="Y252">
        <v>0</v>
      </c>
      <c r="Z252">
        <v>0</v>
      </c>
      <c r="AA252">
        <v>0</v>
      </c>
      <c r="AB252">
        <v>0</v>
      </c>
      <c r="AC252">
        <v>0</v>
      </c>
      <c r="AD252">
        <v>0</v>
      </c>
      <c r="AE252">
        <v>0</v>
      </c>
      <c r="AF252">
        <v>0</v>
      </c>
      <c r="AG252">
        <v>0</v>
      </c>
      <c r="AH252">
        <v>0</v>
      </c>
      <c r="AI252">
        <v>0</v>
      </c>
      <c r="AL252" s="11">
        <f t="shared" si="18"/>
        <v>0</v>
      </c>
      <c r="AM252">
        <f t="shared" si="19"/>
        <v>0</v>
      </c>
      <c r="AN252">
        <f t="shared" si="20"/>
        <v>0</v>
      </c>
      <c r="AP252">
        <f>VLOOKUP($B252,Kraftvärmeprod!$B$1:$BX$550,MATCH(AP$1,Kraftvärmeprod!$B$1:$BX$1,0),FALSE)</f>
        <v>0</v>
      </c>
      <c r="AQ252">
        <f>VLOOKUP($B252,Kraftvärmeprod!$B$1:$BX$550,MATCH(AQ$1,Kraftvärmeprod!$B$1:$BX$1,0),FALSE)</f>
        <v>0</v>
      </c>
      <c r="AR252">
        <f>VLOOKUP($B252,Kraftvärmeprod!$B$1:$BX$550,MATCH("Summa tillförd energi exklusive rökgaskondensering",Kraftvärmeprod!$B$1:$BX$1,0),FALSE)</f>
        <v>0</v>
      </c>
      <c r="AT252" s="239" t="str">
        <f t="shared" si="21"/>
        <v/>
      </c>
      <c r="AV252">
        <f t="shared" si="22"/>
        <v>0</v>
      </c>
      <c r="AX252" t="str">
        <f>VLOOKUP(B252,Totalt!$B$1:$BZ$554,MATCH(AX$1,Totalt!$B$1:$BZ$1,0),FALSE)</f>
        <v>Ja</v>
      </c>
      <c r="BA252" s="239" t="str">
        <f t="shared" si="23"/>
        <v/>
      </c>
    </row>
    <row r="253" spans="1:53" x14ac:dyDescent="0.25">
      <c r="A253" s="2" t="s">
        <v>405</v>
      </c>
      <c r="B253" s="2" t="s">
        <v>406</v>
      </c>
      <c r="J253">
        <v>0</v>
      </c>
      <c r="K253">
        <v>0</v>
      </c>
      <c r="L253">
        <v>0</v>
      </c>
      <c r="M253">
        <v>0</v>
      </c>
      <c r="N253">
        <v>0</v>
      </c>
      <c r="O253">
        <v>0</v>
      </c>
      <c r="P253">
        <v>0</v>
      </c>
      <c r="Q253">
        <v>0</v>
      </c>
      <c r="R253">
        <v>0</v>
      </c>
      <c r="S253">
        <v>0</v>
      </c>
      <c r="T253">
        <v>0</v>
      </c>
      <c r="U253">
        <v>0</v>
      </c>
      <c r="V253" t="s">
        <v>313</v>
      </c>
      <c r="W253">
        <v>0</v>
      </c>
      <c r="X253">
        <v>0</v>
      </c>
      <c r="Y253">
        <v>0</v>
      </c>
      <c r="Z253">
        <v>0</v>
      </c>
      <c r="AA253">
        <v>0</v>
      </c>
      <c r="AB253">
        <v>0</v>
      </c>
      <c r="AC253">
        <v>0</v>
      </c>
      <c r="AD253">
        <v>0</v>
      </c>
      <c r="AE253">
        <v>0</v>
      </c>
      <c r="AF253">
        <v>0</v>
      </c>
      <c r="AG253">
        <v>0</v>
      </c>
      <c r="AH253">
        <v>0</v>
      </c>
      <c r="AI253">
        <v>0</v>
      </c>
      <c r="AL253" s="11">
        <f t="shared" si="18"/>
        <v>0</v>
      </c>
      <c r="AM253">
        <f t="shared" si="19"/>
        <v>0</v>
      </c>
      <c r="AN253">
        <f t="shared" si="20"/>
        <v>0</v>
      </c>
      <c r="AP253">
        <f>VLOOKUP($B253,Kraftvärmeprod!$B$1:$BX$550,MATCH(AP$1,Kraftvärmeprod!$B$1:$BX$1,0),FALSE)</f>
        <v>0</v>
      </c>
      <c r="AQ253">
        <f>VLOOKUP($B253,Kraftvärmeprod!$B$1:$BX$550,MATCH(AQ$1,Kraftvärmeprod!$B$1:$BX$1,0),FALSE)</f>
        <v>0</v>
      </c>
      <c r="AR253">
        <f>VLOOKUP($B253,Kraftvärmeprod!$B$1:$BX$550,MATCH("Summa tillförd energi exklusive rökgaskondensering",Kraftvärmeprod!$B$1:$BX$1,0),FALSE)</f>
        <v>0</v>
      </c>
      <c r="AT253" s="239" t="str">
        <f t="shared" si="21"/>
        <v/>
      </c>
      <c r="AV253">
        <f t="shared" si="22"/>
        <v>0</v>
      </c>
      <c r="AX253" t="str">
        <f>VLOOKUP(B253,Totalt!$B$1:$BZ$554,MATCH(AX$1,Totalt!$B$1:$BZ$1,0),FALSE)</f>
        <v>Ja</v>
      </c>
      <c r="BA253" s="239" t="str">
        <f t="shared" si="23"/>
        <v/>
      </c>
    </row>
    <row r="254" spans="1:53" x14ac:dyDescent="0.25">
      <c r="A254" s="2" t="s">
        <v>405</v>
      </c>
      <c r="B254" s="2" t="s">
        <v>407</v>
      </c>
      <c r="J254">
        <v>0</v>
      </c>
      <c r="K254">
        <v>0</v>
      </c>
      <c r="L254">
        <v>0</v>
      </c>
      <c r="M254">
        <v>0</v>
      </c>
      <c r="N254">
        <v>0</v>
      </c>
      <c r="O254">
        <v>0</v>
      </c>
      <c r="P254">
        <v>0</v>
      </c>
      <c r="Q254">
        <v>0</v>
      </c>
      <c r="R254">
        <v>0</v>
      </c>
      <c r="S254">
        <v>0</v>
      </c>
      <c r="T254">
        <v>0</v>
      </c>
      <c r="U254">
        <v>0</v>
      </c>
      <c r="V254" t="s">
        <v>313</v>
      </c>
      <c r="W254">
        <v>0</v>
      </c>
      <c r="X254">
        <v>0</v>
      </c>
      <c r="Y254">
        <v>0</v>
      </c>
      <c r="Z254">
        <v>0</v>
      </c>
      <c r="AA254">
        <v>0</v>
      </c>
      <c r="AB254">
        <v>0</v>
      </c>
      <c r="AC254">
        <v>0</v>
      </c>
      <c r="AD254">
        <v>0</v>
      </c>
      <c r="AE254">
        <v>0</v>
      </c>
      <c r="AF254">
        <v>0</v>
      </c>
      <c r="AG254">
        <v>0</v>
      </c>
      <c r="AH254">
        <v>0</v>
      </c>
      <c r="AI254">
        <v>0</v>
      </c>
      <c r="AL254" s="11">
        <f t="shared" si="18"/>
        <v>0</v>
      </c>
      <c r="AM254">
        <f t="shared" si="19"/>
        <v>0</v>
      </c>
      <c r="AN254">
        <f t="shared" si="20"/>
        <v>0</v>
      </c>
      <c r="AP254">
        <f>VLOOKUP($B254,Kraftvärmeprod!$B$1:$BX$550,MATCH(AP$1,Kraftvärmeprod!$B$1:$BX$1,0),FALSE)</f>
        <v>0</v>
      </c>
      <c r="AQ254">
        <f>VLOOKUP($B254,Kraftvärmeprod!$B$1:$BX$550,MATCH(AQ$1,Kraftvärmeprod!$B$1:$BX$1,0),FALSE)</f>
        <v>0</v>
      </c>
      <c r="AR254">
        <f>VLOOKUP($B254,Kraftvärmeprod!$B$1:$BX$550,MATCH("Summa tillförd energi exklusive rökgaskondensering",Kraftvärmeprod!$B$1:$BX$1,0),FALSE)</f>
        <v>0</v>
      </c>
      <c r="AT254" s="239" t="str">
        <f t="shared" si="21"/>
        <v/>
      </c>
      <c r="AV254">
        <f t="shared" si="22"/>
        <v>0</v>
      </c>
      <c r="AX254" t="str">
        <f>VLOOKUP(B254,Totalt!$B$1:$BZ$554,MATCH(AX$1,Totalt!$B$1:$BZ$1,0),FALSE)</f>
        <v>Ja</v>
      </c>
      <c r="BA254" s="239" t="str">
        <f t="shared" si="23"/>
        <v/>
      </c>
    </row>
    <row r="255" spans="1:53" x14ac:dyDescent="0.25">
      <c r="A255" s="2" t="s">
        <v>405</v>
      </c>
      <c r="B255" s="2" t="s">
        <v>408</v>
      </c>
      <c r="J255">
        <v>0</v>
      </c>
      <c r="K255">
        <v>0</v>
      </c>
      <c r="L255">
        <v>0</v>
      </c>
      <c r="M255">
        <v>0</v>
      </c>
      <c r="N255">
        <v>0</v>
      </c>
      <c r="O255">
        <v>0</v>
      </c>
      <c r="P255">
        <v>0</v>
      </c>
      <c r="Q255">
        <v>0</v>
      </c>
      <c r="R255">
        <v>0</v>
      </c>
      <c r="S255">
        <v>0</v>
      </c>
      <c r="T255">
        <v>0</v>
      </c>
      <c r="U255">
        <v>0</v>
      </c>
      <c r="V255" t="s">
        <v>313</v>
      </c>
      <c r="W255">
        <v>0</v>
      </c>
      <c r="X255">
        <v>0</v>
      </c>
      <c r="Y255">
        <v>0</v>
      </c>
      <c r="Z255">
        <v>0</v>
      </c>
      <c r="AA255">
        <v>0</v>
      </c>
      <c r="AB255">
        <v>0</v>
      </c>
      <c r="AC255">
        <v>0</v>
      </c>
      <c r="AD255">
        <v>0</v>
      </c>
      <c r="AE255">
        <v>0</v>
      </c>
      <c r="AF255">
        <v>0</v>
      </c>
      <c r="AG255">
        <v>0</v>
      </c>
      <c r="AH255">
        <v>0</v>
      </c>
      <c r="AI255">
        <v>0</v>
      </c>
      <c r="AL255" s="11">
        <f t="shared" si="18"/>
        <v>0</v>
      </c>
      <c r="AM255">
        <f t="shared" si="19"/>
        <v>0</v>
      </c>
      <c r="AN255">
        <f t="shared" si="20"/>
        <v>0</v>
      </c>
      <c r="AP255">
        <f>VLOOKUP($B255,Kraftvärmeprod!$B$1:$BX$550,MATCH(AP$1,Kraftvärmeprod!$B$1:$BX$1,0),FALSE)</f>
        <v>0</v>
      </c>
      <c r="AQ255">
        <f>VLOOKUP($B255,Kraftvärmeprod!$B$1:$BX$550,MATCH(AQ$1,Kraftvärmeprod!$B$1:$BX$1,0),FALSE)</f>
        <v>0</v>
      </c>
      <c r="AR255">
        <f>VLOOKUP($B255,Kraftvärmeprod!$B$1:$BX$550,MATCH("Summa tillförd energi exklusive rökgaskondensering",Kraftvärmeprod!$B$1:$BX$1,0),FALSE)</f>
        <v>0</v>
      </c>
      <c r="AT255" s="239" t="str">
        <f t="shared" si="21"/>
        <v/>
      </c>
      <c r="AV255">
        <f t="shared" si="22"/>
        <v>0</v>
      </c>
      <c r="AX255" t="str">
        <f>VLOOKUP(B255,Totalt!$B$1:$BZ$554,MATCH(AX$1,Totalt!$B$1:$BZ$1,0),FALSE)</f>
        <v>Ja</v>
      </c>
      <c r="BA255" s="239" t="str">
        <f t="shared" si="23"/>
        <v/>
      </c>
    </row>
    <row r="256" spans="1:53" x14ac:dyDescent="0.25">
      <c r="A256" s="2" t="s">
        <v>405</v>
      </c>
      <c r="B256" s="2" t="s">
        <v>409</v>
      </c>
      <c r="J256">
        <v>0</v>
      </c>
      <c r="K256">
        <v>0</v>
      </c>
      <c r="L256">
        <v>0</v>
      </c>
      <c r="M256">
        <v>0</v>
      </c>
      <c r="N256">
        <v>0</v>
      </c>
      <c r="O256">
        <v>0</v>
      </c>
      <c r="P256">
        <v>0</v>
      </c>
      <c r="Q256">
        <v>0</v>
      </c>
      <c r="R256">
        <v>0</v>
      </c>
      <c r="S256">
        <v>0</v>
      </c>
      <c r="T256">
        <v>0</v>
      </c>
      <c r="U256">
        <v>0</v>
      </c>
      <c r="V256" t="s">
        <v>313</v>
      </c>
      <c r="W256">
        <v>0</v>
      </c>
      <c r="X256">
        <v>0</v>
      </c>
      <c r="Y256">
        <v>0</v>
      </c>
      <c r="Z256">
        <v>0</v>
      </c>
      <c r="AA256">
        <v>0</v>
      </c>
      <c r="AB256">
        <v>0</v>
      </c>
      <c r="AC256">
        <v>0</v>
      </c>
      <c r="AD256">
        <v>0</v>
      </c>
      <c r="AE256">
        <v>0</v>
      </c>
      <c r="AF256">
        <v>0</v>
      </c>
      <c r="AG256">
        <v>0</v>
      </c>
      <c r="AH256">
        <v>0</v>
      </c>
      <c r="AI256">
        <v>0</v>
      </c>
      <c r="AL256" s="11">
        <f t="shared" si="18"/>
        <v>0</v>
      </c>
      <c r="AM256">
        <f t="shared" si="19"/>
        <v>0</v>
      </c>
      <c r="AN256">
        <f t="shared" si="20"/>
        <v>0</v>
      </c>
      <c r="AP256">
        <f>VLOOKUP($B256,Kraftvärmeprod!$B$1:$BX$550,MATCH(AP$1,Kraftvärmeprod!$B$1:$BX$1,0),FALSE)</f>
        <v>0</v>
      </c>
      <c r="AQ256">
        <f>VLOOKUP($B256,Kraftvärmeprod!$B$1:$BX$550,MATCH(AQ$1,Kraftvärmeprod!$B$1:$BX$1,0),FALSE)</f>
        <v>0</v>
      </c>
      <c r="AR256">
        <f>VLOOKUP($B256,Kraftvärmeprod!$B$1:$BX$550,MATCH("Summa tillförd energi exklusive rökgaskondensering",Kraftvärmeprod!$B$1:$BX$1,0),FALSE)</f>
        <v>0</v>
      </c>
      <c r="AT256" s="239" t="str">
        <f t="shared" si="21"/>
        <v/>
      </c>
      <c r="AV256">
        <f t="shared" si="22"/>
        <v>0</v>
      </c>
      <c r="AX256" t="str">
        <f>VLOOKUP(B256,Totalt!$B$1:$BZ$554,MATCH(AX$1,Totalt!$B$1:$BZ$1,0),FALSE)</f>
        <v>Ja</v>
      </c>
      <c r="BA256" s="239" t="str">
        <f t="shared" si="23"/>
        <v/>
      </c>
    </row>
    <row r="257" spans="1:53" x14ac:dyDescent="0.25">
      <c r="A257" s="2" t="s">
        <v>410</v>
      </c>
      <c r="B257" s="2" t="s">
        <v>411</v>
      </c>
      <c r="J257">
        <v>0</v>
      </c>
      <c r="K257">
        <v>0</v>
      </c>
      <c r="L257">
        <v>0</v>
      </c>
      <c r="M257">
        <v>0</v>
      </c>
      <c r="N257">
        <v>0</v>
      </c>
      <c r="O257">
        <v>0</v>
      </c>
      <c r="P257">
        <v>0</v>
      </c>
      <c r="Q257">
        <v>0</v>
      </c>
      <c r="R257">
        <v>0</v>
      </c>
      <c r="S257">
        <v>0</v>
      </c>
      <c r="T257">
        <v>0</v>
      </c>
      <c r="U257">
        <v>0</v>
      </c>
      <c r="V257" t="s">
        <v>313</v>
      </c>
      <c r="W257">
        <v>0</v>
      </c>
      <c r="X257">
        <v>0</v>
      </c>
      <c r="Y257">
        <v>0</v>
      </c>
      <c r="Z257">
        <v>0</v>
      </c>
      <c r="AA257">
        <v>0</v>
      </c>
      <c r="AB257">
        <v>0</v>
      </c>
      <c r="AC257">
        <v>0</v>
      </c>
      <c r="AD257">
        <v>0</v>
      </c>
      <c r="AE257">
        <v>0</v>
      </c>
      <c r="AF257">
        <v>0</v>
      </c>
      <c r="AG257">
        <v>0</v>
      </c>
      <c r="AH257">
        <v>0</v>
      </c>
      <c r="AI257">
        <v>0</v>
      </c>
      <c r="AL257" s="11">
        <f t="shared" si="18"/>
        <v>0</v>
      </c>
      <c r="AM257">
        <f t="shared" si="19"/>
        <v>0</v>
      </c>
      <c r="AN257">
        <f t="shared" si="20"/>
        <v>0</v>
      </c>
      <c r="AP257">
        <f>VLOOKUP($B257,Kraftvärmeprod!$B$1:$BX$550,MATCH(AP$1,Kraftvärmeprod!$B$1:$BX$1,0),FALSE)</f>
        <v>0</v>
      </c>
      <c r="AQ257">
        <f>VLOOKUP($B257,Kraftvärmeprod!$B$1:$BX$550,MATCH(AQ$1,Kraftvärmeprod!$B$1:$BX$1,0),FALSE)</f>
        <v>0</v>
      </c>
      <c r="AR257">
        <f>VLOOKUP($B257,Kraftvärmeprod!$B$1:$BX$550,MATCH("Summa tillförd energi exklusive rökgaskondensering",Kraftvärmeprod!$B$1:$BX$1,0),FALSE)</f>
        <v>0</v>
      </c>
      <c r="AT257" s="239" t="str">
        <f t="shared" si="21"/>
        <v/>
      </c>
      <c r="AV257">
        <f t="shared" si="22"/>
        <v>0</v>
      </c>
      <c r="AX257" t="str">
        <f>VLOOKUP(B257,Totalt!$B$1:$BZ$554,MATCH(AX$1,Totalt!$B$1:$BZ$1,0),FALSE)</f>
        <v>Nej</v>
      </c>
      <c r="BA257" s="239" t="str">
        <f t="shared" si="23"/>
        <v/>
      </c>
    </row>
    <row r="258" spans="1:53" x14ac:dyDescent="0.25">
      <c r="A258" s="2" t="s">
        <v>412</v>
      </c>
      <c r="B258" s="2" t="s">
        <v>413</v>
      </c>
      <c r="J258">
        <v>0</v>
      </c>
      <c r="K258">
        <v>0</v>
      </c>
      <c r="L258">
        <v>0</v>
      </c>
      <c r="M258">
        <v>0</v>
      </c>
      <c r="N258">
        <v>0</v>
      </c>
      <c r="O258">
        <v>0</v>
      </c>
      <c r="P258">
        <v>0</v>
      </c>
      <c r="Q258">
        <v>0</v>
      </c>
      <c r="R258">
        <v>0</v>
      </c>
      <c r="S258">
        <v>0</v>
      </c>
      <c r="T258">
        <v>0</v>
      </c>
      <c r="U258">
        <v>0</v>
      </c>
      <c r="V258" t="s">
        <v>313</v>
      </c>
      <c r="W258">
        <v>0</v>
      </c>
      <c r="X258">
        <v>0</v>
      </c>
      <c r="Y258">
        <v>0</v>
      </c>
      <c r="Z258">
        <v>0</v>
      </c>
      <c r="AA258">
        <v>0</v>
      </c>
      <c r="AB258">
        <v>0</v>
      </c>
      <c r="AC258">
        <v>0</v>
      </c>
      <c r="AD258">
        <v>0</v>
      </c>
      <c r="AE258">
        <v>0</v>
      </c>
      <c r="AF258">
        <v>0</v>
      </c>
      <c r="AG258">
        <v>0</v>
      </c>
      <c r="AH258">
        <v>0</v>
      </c>
      <c r="AI258">
        <v>0</v>
      </c>
      <c r="AL258" s="11">
        <f t="shared" si="18"/>
        <v>0</v>
      </c>
      <c r="AM258">
        <f t="shared" si="19"/>
        <v>0</v>
      </c>
      <c r="AN258">
        <f t="shared" si="20"/>
        <v>0</v>
      </c>
      <c r="AP258">
        <f>VLOOKUP($B258,Kraftvärmeprod!$B$1:$BX$550,MATCH(AP$1,Kraftvärmeprod!$B$1:$BX$1,0),FALSE)</f>
        <v>0</v>
      </c>
      <c r="AQ258">
        <f>VLOOKUP($B258,Kraftvärmeprod!$B$1:$BX$550,MATCH(AQ$1,Kraftvärmeprod!$B$1:$BX$1,0),FALSE)</f>
        <v>0</v>
      </c>
      <c r="AR258">
        <f>VLOOKUP($B258,Kraftvärmeprod!$B$1:$BX$550,MATCH("Summa tillförd energi exklusive rökgaskondensering",Kraftvärmeprod!$B$1:$BX$1,0),FALSE)</f>
        <v>0</v>
      </c>
      <c r="AT258" s="239" t="str">
        <f t="shared" si="21"/>
        <v/>
      </c>
      <c r="AV258">
        <f t="shared" si="22"/>
        <v>0</v>
      </c>
      <c r="AX258" t="str">
        <f>VLOOKUP(B258,Totalt!$B$1:$BZ$554,MATCH(AX$1,Totalt!$B$1:$BZ$1,0),FALSE)</f>
        <v>Ja</v>
      </c>
      <c r="BA258" s="239" t="str">
        <f t="shared" si="23"/>
        <v/>
      </c>
    </row>
    <row r="259" spans="1:53" x14ac:dyDescent="0.25">
      <c r="A259" s="2" t="s">
        <v>414</v>
      </c>
      <c r="B259" s="2" t="s">
        <v>415</v>
      </c>
      <c r="J259">
        <v>0</v>
      </c>
      <c r="K259">
        <v>0</v>
      </c>
      <c r="L259">
        <v>0</v>
      </c>
      <c r="M259">
        <v>0</v>
      </c>
      <c r="N259">
        <v>0</v>
      </c>
      <c r="O259">
        <v>0</v>
      </c>
      <c r="P259">
        <v>0</v>
      </c>
      <c r="Q259">
        <v>0</v>
      </c>
      <c r="R259">
        <v>0</v>
      </c>
      <c r="S259">
        <v>0</v>
      </c>
      <c r="T259">
        <v>0</v>
      </c>
      <c r="U259">
        <v>0</v>
      </c>
      <c r="V259" t="s">
        <v>313</v>
      </c>
      <c r="W259">
        <v>0</v>
      </c>
      <c r="X259">
        <v>0</v>
      </c>
      <c r="Y259">
        <v>0</v>
      </c>
      <c r="Z259">
        <v>0</v>
      </c>
      <c r="AA259">
        <v>0</v>
      </c>
      <c r="AB259">
        <v>0</v>
      </c>
      <c r="AC259">
        <v>0</v>
      </c>
      <c r="AD259">
        <v>0</v>
      </c>
      <c r="AE259">
        <v>0</v>
      </c>
      <c r="AF259">
        <v>0</v>
      </c>
      <c r="AG259">
        <v>0</v>
      </c>
      <c r="AH259">
        <v>0</v>
      </c>
      <c r="AI259">
        <v>0</v>
      </c>
      <c r="AL259" s="11">
        <f t="shared" ref="AL259:AL322" si="24">SUM(J259:U259,W259:AI259)</f>
        <v>0</v>
      </c>
      <c r="AM259">
        <f t="shared" ref="AM259:AM322" si="25">AL259-IFERROR(AI259/1,0)</f>
        <v>0</v>
      </c>
      <c r="AN259">
        <f t="shared" ref="AN259:AN322" si="26">AM259-IFERROR(AH259/1,0)</f>
        <v>0</v>
      </c>
      <c r="AP259">
        <f>VLOOKUP($B259,Kraftvärmeprod!$B$1:$BX$550,MATCH(AP$1,Kraftvärmeprod!$B$1:$BX$1,0),FALSE)</f>
        <v>0</v>
      </c>
      <c r="AQ259">
        <f>VLOOKUP($B259,Kraftvärmeprod!$B$1:$BX$550,MATCH(AQ$1,Kraftvärmeprod!$B$1:$BX$1,0),FALSE)</f>
        <v>0</v>
      </c>
      <c r="AR259">
        <f>VLOOKUP($B259,Kraftvärmeprod!$B$1:$BX$550,MATCH("Summa tillförd energi exklusive rökgaskondensering",Kraftvärmeprod!$B$1:$BX$1,0),FALSE)</f>
        <v>0</v>
      </c>
      <c r="AT259" s="239" t="str">
        <f t="shared" ref="AT259:AT322" si="27">IF(AN259=0,"",AN259/AR259)</f>
        <v/>
      </c>
      <c r="AV259">
        <f t="shared" ref="AV259:AV322" si="28">Q259+R259+S259+T259+U259+P259+X259+Y259+Z259+AA259+AB259+AC259+W259</f>
        <v>0</v>
      </c>
      <c r="AX259" t="str">
        <f>VLOOKUP(B259,Totalt!$B$1:$BZ$554,MATCH(AX$1,Totalt!$B$1:$BZ$1,0),FALSE)</f>
        <v>Nej</v>
      </c>
      <c r="BA259" s="239" t="str">
        <f t="shared" ref="BA259:BA322" si="29">IFERROR(AP259/(AN259+AI259),"")</f>
        <v/>
      </c>
    </row>
    <row r="260" spans="1:53" x14ac:dyDescent="0.25">
      <c r="A260" s="2" t="s">
        <v>414</v>
      </c>
      <c r="B260" s="2" t="s">
        <v>416</v>
      </c>
      <c r="J260">
        <v>0</v>
      </c>
      <c r="K260">
        <v>0</v>
      </c>
      <c r="L260">
        <v>0</v>
      </c>
      <c r="M260">
        <v>0</v>
      </c>
      <c r="N260">
        <v>0</v>
      </c>
      <c r="O260">
        <v>0</v>
      </c>
      <c r="P260">
        <v>0</v>
      </c>
      <c r="Q260">
        <v>0</v>
      </c>
      <c r="R260">
        <v>0</v>
      </c>
      <c r="S260">
        <v>0</v>
      </c>
      <c r="T260">
        <v>0</v>
      </c>
      <c r="U260">
        <v>0</v>
      </c>
      <c r="V260" t="s">
        <v>313</v>
      </c>
      <c r="W260">
        <v>0</v>
      </c>
      <c r="X260">
        <v>0</v>
      </c>
      <c r="Y260">
        <v>0</v>
      </c>
      <c r="Z260">
        <v>0</v>
      </c>
      <c r="AA260">
        <v>0</v>
      </c>
      <c r="AB260">
        <v>0</v>
      </c>
      <c r="AC260">
        <v>0</v>
      </c>
      <c r="AD260">
        <v>0</v>
      </c>
      <c r="AE260">
        <v>0</v>
      </c>
      <c r="AF260">
        <v>0</v>
      </c>
      <c r="AG260">
        <v>0</v>
      </c>
      <c r="AH260">
        <v>0</v>
      </c>
      <c r="AI260">
        <v>0</v>
      </c>
      <c r="AL260" s="11">
        <f t="shared" si="24"/>
        <v>0</v>
      </c>
      <c r="AM260">
        <f t="shared" si="25"/>
        <v>0</v>
      </c>
      <c r="AN260">
        <f t="shared" si="26"/>
        <v>0</v>
      </c>
      <c r="AP260">
        <f>VLOOKUP($B260,Kraftvärmeprod!$B$1:$BX$550,MATCH(AP$1,Kraftvärmeprod!$B$1:$BX$1,0),FALSE)</f>
        <v>0</v>
      </c>
      <c r="AQ260">
        <f>VLOOKUP($B260,Kraftvärmeprod!$B$1:$BX$550,MATCH(AQ$1,Kraftvärmeprod!$B$1:$BX$1,0),FALSE)</f>
        <v>0</v>
      </c>
      <c r="AR260">
        <f>VLOOKUP($B260,Kraftvärmeprod!$B$1:$BX$550,MATCH("Summa tillförd energi exklusive rökgaskondensering",Kraftvärmeprod!$B$1:$BX$1,0),FALSE)</f>
        <v>0</v>
      </c>
      <c r="AT260" s="239" t="str">
        <f t="shared" si="27"/>
        <v/>
      </c>
      <c r="AV260">
        <f t="shared" si="28"/>
        <v>0</v>
      </c>
      <c r="AX260" t="str">
        <f>VLOOKUP(B260,Totalt!$B$1:$BZ$554,MATCH(AX$1,Totalt!$B$1:$BZ$1,0),FALSE)</f>
        <v>Nej</v>
      </c>
      <c r="BA260" s="239" t="str">
        <f t="shared" si="29"/>
        <v/>
      </c>
    </row>
    <row r="261" spans="1:53" x14ac:dyDescent="0.25">
      <c r="A261" s="2" t="s">
        <v>414</v>
      </c>
      <c r="B261" s="2" t="s">
        <v>417</v>
      </c>
      <c r="J261">
        <v>0</v>
      </c>
      <c r="K261">
        <v>0</v>
      </c>
      <c r="L261">
        <v>0</v>
      </c>
      <c r="M261">
        <v>0</v>
      </c>
      <c r="N261">
        <v>0</v>
      </c>
      <c r="O261">
        <v>0</v>
      </c>
      <c r="P261">
        <v>0</v>
      </c>
      <c r="Q261">
        <v>0</v>
      </c>
      <c r="R261">
        <v>0</v>
      </c>
      <c r="S261">
        <v>0</v>
      </c>
      <c r="T261">
        <v>0</v>
      </c>
      <c r="U261">
        <v>0</v>
      </c>
      <c r="V261" t="s">
        <v>313</v>
      </c>
      <c r="W261">
        <v>0</v>
      </c>
      <c r="X261">
        <v>0</v>
      </c>
      <c r="Y261">
        <v>0</v>
      </c>
      <c r="Z261">
        <v>0</v>
      </c>
      <c r="AA261">
        <v>0</v>
      </c>
      <c r="AB261">
        <v>0</v>
      </c>
      <c r="AC261">
        <v>0</v>
      </c>
      <c r="AD261">
        <v>0</v>
      </c>
      <c r="AE261">
        <v>0</v>
      </c>
      <c r="AF261">
        <v>0</v>
      </c>
      <c r="AG261">
        <v>0</v>
      </c>
      <c r="AH261">
        <v>0</v>
      </c>
      <c r="AI261">
        <v>0</v>
      </c>
      <c r="AL261" s="11">
        <f t="shared" si="24"/>
        <v>0</v>
      </c>
      <c r="AM261">
        <f t="shared" si="25"/>
        <v>0</v>
      </c>
      <c r="AN261">
        <f t="shared" si="26"/>
        <v>0</v>
      </c>
      <c r="AP261">
        <f>VLOOKUP($B261,Kraftvärmeprod!$B$1:$BX$550,MATCH(AP$1,Kraftvärmeprod!$B$1:$BX$1,0),FALSE)</f>
        <v>0</v>
      </c>
      <c r="AQ261">
        <f>VLOOKUP($B261,Kraftvärmeprod!$B$1:$BX$550,MATCH(AQ$1,Kraftvärmeprod!$B$1:$BX$1,0),FALSE)</f>
        <v>0</v>
      </c>
      <c r="AR261">
        <f>VLOOKUP($B261,Kraftvärmeprod!$B$1:$BX$550,MATCH("Summa tillförd energi exklusive rökgaskondensering",Kraftvärmeprod!$B$1:$BX$1,0),FALSE)</f>
        <v>0</v>
      </c>
      <c r="AT261" s="239" t="str">
        <f t="shared" si="27"/>
        <v/>
      </c>
      <c r="AV261">
        <f t="shared" si="28"/>
        <v>0</v>
      </c>
      <c r="AX261" t="str">
        <f>VLOOKUP(B261,Totalt!$B$1:$BZ$554,MATCH(AX$1,Totalt!$B$1:$BZ$1,0),FALSE)</f>
        <v>Nej</v>
      </c>
      <c r="BA261" s="239" t="str">
        <f t="shared" si="29"/>
        <v/>
      </c>
    </row>
    <row r="262" spans="1:53" x14ac:dyDescent="0.25">
      <c r="A262" s="2" t="s">
        <v>414</v>
      </c>
      <c r="B262" s="2" t="s">
        <v>418</v>
      </c>
      <c r="J262">
        <v>0</v>
      </c>
      <c r="K262">
        <v>0</v>
      </c>
      <c r="L262">
        <v>0</v>
      </c>
      <c r="M262">
        <v>0</v>
      </c>
      <c r="N262">
        <v>0</v>
      </c>
      <c r="O262">
        <v>0</v>
      </c>
      <c r="P262">
        <v>0</v>
      </c>
      <c r="Q262">
        <v>0</v>
      </c>
      <c r="R262">
        <v>0</v>
      </c>
      <c r="S262">
        <v>0</v>
      </c>
      <c r="T262">
        <v>0</v>
      </c>
      <c r="U262">
        <v>0</v>
      </c>
      <c r="V262" t="s">
        <v>313</v>
      </c>
      <c r="W262">
        <v>0</v>
      </c>
      <c r="X262">
        <v>0</v>
      </c>
      <c r="Y262">
        <v>0</v>
      </c>
      <c r="Z262">
        <v>0</v>
      </c>
      <c r="AA262">
        <v>0</v>
      </c>
      <c r="AB262">
        <v>0</v>
      </c>
      <c r="AC262">
        <v>0</v>
      </c>
      <c r="AD262">
        <v>0</v>
      </c>
      <c r="AE262">
        <v>0</v>
      </c>
      <c r="AF262">
        <v>0</v>
      </c>
      <c r="AG262">
        <v>0</v>
      </c>
      <c r="AH262">
        <v>0</v>
      </c>
      <c r="AI262">
        <v>0</v>
      </c>
      <c r="AL262" s="11">
        <f t="shared" si="24"/>
        <v>0</v>
      </c>
      <c r="AM262">
        <f t="shared" si="25"/>
        <v>0</v>
      </c>
      <c r="AN262">
        <f t="shared" si="26"/>
        <v>0</v>
      </c>
      <c r="AP262">
        <f>VLOOKUP($B262,Kraftvärmeprod!$B$1:$BX$550,MATCH(AP$1,Kraftvärmeprod!$B$1:$BX$1,0),FALSE)</f>
        <v>0</v>
      </c>
      <c r="AQ262">
        <f>VLOOKUP($B262,Kraftvärmeprod!$B$1:$BX$550,MATCH(AQ$1,Kraftvärmeprod!$B$1:$BX$1,0),FALSE)</f>
        <v>0</v>
      </c>
      <c r="AR262">
        <f>VLOOKUP($B262,Kraftvärmeprod!$B$1:$BX$550,MATCH("Summa tillförd energi exklusive rökgaskondensering",Kraftvärmeprod!$B$1:$BX$1,0),FALSE)</f>
        <v>0</v>
      </c>
      <c r="AT262" s="239" t="str">
        <f t="shared" si="27"/>
        <v/>
      </c>
      <c r="AV262">
        <f t="shared" si="28"/>
        <v>0</v>
      </c>
      <c r="AX262" t="str">
        <f>VLOOKUP(B262,Totalt!$B$1:$BZ$554,MATCH(AX$1,Totalt!$B$1:$BZ$1,0),FALSE)</f>
        <v>Nej</v>
      </c>
      <c r="BA262" s="239" t="str">
        <f t="shared" si="29"/>
        <v/>
      </c>
    </row>
    <row r="263" spans="1:53" x14ac:dyDescent="0.25">
      <c r="A263" s="2" t="s">
        <v>414</v>
      </c>
      <c r="B263" s="2" t="s">
        <v>419</v>
      </c>
      <c r="J263">
        <v>0</v>
      </c>
      <c r="K263">
        <v>0</v>
      </c>
      <c r="L263">
        <v>0</v>
      </c>
      <c r="M263">
        <v>0</v>
      </c>
      <c r="N263">
        <v>0</v>
      </c>
      <c r="O263">
        <v>0</v>
      </c>
      <c r="P263">
        <v>0</v>
      </c>
      <c r="Q263">
        <v>0</v>
      </c>
      <c r="R263">
        <v>0</v>
      </c>
      <c r="S263">
        <v>0</v>
      </c>
      <c r="T263">
        <v>0</v>
      </c>
      <c r="U263">
        <v>0</v>
      </c>
      <c r="V263" t="s">
        <v>313</v>
      </c>
      <c r="W263">
        <v>0</v>
      </c>
      <c r="X263">
        <v>0</v>
      </c>
      <c r="Y263">
        <v>0</v>
      </c>
      <c r="Z263">
        <v>0</v>
      </c>
      <c r="AA263">
        <v>0</v>
      </c>
      <c r="AB263">
        <v>0</v>
      </c>
      <c r="AC263">
        <v>0</v>
      </c>
      <c r="AD263">
        <v>0</v>
      </c>
      <c r="AE263">
        <v>0</v>
      </c>
      <c r="AF263">
        <v>0</v>
      </c>
      <c r="AG263">
        <v>0</v>
      </c>
      <c r="AH263">
        <v>0</v>
      </c>
      <c r="AI263">
        <v>0</v>
      </c>
      <c r="AL263" s="11">
        <f t="shared" si="24"/>
        <v>0</v>
      </c>
      <c r="AM263">
        <f t="shared" si="25"/>
        <v>0</v>
      </c>
      <c r="AN263">
        <f t="shared" si="26"/>
        <v>0</v>
      </c>
      <c r="AP263">
        <f>VLOOKUP($B263,Kraftvärmeprod!$B$1:$BX$550,MATCH(AP$1,Kraftvärmeprod!$B$1:$BX$1,0),FALSE)</f>
        <v>0</v>
      </c>
      <c r="AQ263">
        <f>VLOOKUP($B263,Kraftvärmeprod!$B$1:$BX$550,MATCH(AQ$1,Kraftvärmeprod!$B$1:$BX$1,0),FALSE)</f>
        <v>0</v>
      </c>
      <c r="AR263">
        <f>VLOOKUP($B263,Kraftvärmeprod!$B$1:$BX$550,MATCH("Summa tillförd energi exklusive rökgaskondensering",Kraftvärmeprod!$B$1:$BX$1,0),FALSE)</f>
        <v>0</v>
      </c>
      <c r="AT263" s="239" t="str">
        <f t="shared" si="27"/>
        <v/>
      </c>
      <c r="AV263">
        <f t="shared" si="28"/>
        <v>0</v>
      </c>
      <c r="AX263" t="str">
        <f>VLOOKUP(B263,Totalt!$B$1:$BZ$554,MATCH(AX$1,Totalt!$B$1:$BZ$1,0),FALSE)</f>
        <v>Nej</v>
      </c>
      <c r="BA263" s="239" t="str">
        <f t="shared" si="29"/>
        <v/>
      </c>
    </row>
    <row r="264" spans="1:53" x14ac:dyDescent="0.25">
      <c r="A264" s="2" t="s">
        <v>414</v>
      </c>
      <c r="B264" s="2" t="s">
        <v>420</v>
      </c>
      <c r="J264">
        <v>0</v>
      </c>
      <c r="K264">
        <v>0</v>
      </c>
      <c r="L264">
        <v>0</v>
      </c>
      <c r="M264">
        <v>0</v>
      </c>
      <c r="N264">
        <v>0</v>
      </c>
      <c r="O264">
        <v>0</v>
      </c>
      <c r="P264">
        <v>0</v>
      </c>
      <c r="Q264">
        <v>0</v>
      </c>
      <c r="R264">
        <v>0</v>
      </c>
      <c r="S264">
        <v>0</v>
      </c>
      <c r="T264">
        <v>0</v>
      </c>
      <c r="U264">
        <v>0</v>
      </c>
      <c r="V264" t="s">
        <v>313</v>
      </c>
      <c r="W264">
        <v>0</v>
      </c>
      <c r="X264">
        <v>0</v>
      </c>
      <c r="Y264">
        <v>0</v>
      </c>
      <c r="Z264">
        <v>0</v>
      </c>
      <c r="AA264">
        <v>0</v>
      </c>
      <c r="AB264">
        <v>0</v>
      </c>
      <c r="AC264">
        <v>0</v>
      </c>
      <c r="AD264">
        <v>0</v>
      </c>
      <c r="AE264">
        <v>0</v>
      </c>
      <c r="AF264">
        <v>0</v>
      </c>
      <c r="AG264">
        <v>0</v>
      </c>
      <c r="AH264">
        <v>0</v>
      </c>
      <c r="AI264">
        <v>0</v>
      </c>
      <c r="AL264" s="11">
        <f t="shared" si="24"/>
        <v>0</v>
      </c>
      <c r="AM264">
        <f t="shared" si="25"/>
        <v>0</v>
      </c>
      <c r="AN264">
        <f t="shared" si="26"/>
        <v>0</v>
      </c>
      <c r="AP264">
        <f>VLOOKUP($B264,Kraftvärmeprod!$B$1:$BX$550,MATCH(AP$1,Kraftvärmeprod!$B$1:$BX$1,0),FALSE)</f>
        <v>0</v>
      </c>
      <c r="AQ264">
        <f>VLOOKUP($B264,Kraftvärmeprod!$B$1:$BX$550,MATCH(AQ$1,Kraftvärmeprod!$B$1:$BX$1,0),FALSE)</f>
        <v>0</v>
      </c>
      <c r="AR264">
        <f>VLOOKUP($B264,Kraftvärmeprod!$B$1:$BX$550,MATCH("Summa tillförd energi exklusive rökgaskondensering",Kraftvärmeprod!$B$1:$BX$1,0),FALSE)</f>
        <v>0</v>
      </c>
      <c r="AT264" s="239" t="str">
        <f t="shared" si="27"/>
        <v/>
      </c>
      <c r="AV264">
        <f t="shared" si="28"/>
        <v>0</v>
      </c>
      <c r="AX264" t="str">
        <f>VLOOKUP(B264,Totalt!$B$1:$BZ$554,MATCH(AX$1,Totalt!$B$1:$BZ$1,0),FALSE)</f>
        <v>Nej</v>
      </c>
      <c r="BA264" s="239" t="str">
        <f t="shared" si="29"/>
        <v/>
      </c>
    </row>
    <row r="265" spans="1:53" x14ac:dyDescent="0.25">
      <c r="A265" s="2" t="s">
        <v>414</v>
      </c>
      <c r="B265" s="2" t="s">
        <v>421</v>
      </c>
      <c r="J265">
        <v>0</v>
      </c>
      <c r="K265">
        <v>0</v>
      </c>
      <c r="L265">
        <v>0</v>
      </c>
      <c r="M265">
        <v>0</v>
      </c>
      <c r="N265">
        <v>0</v>
      </c>
      <c r="O265">
        <v>0</v>
      </c>
      <c r="P265">
        <v>0</v>
      </c>
      <c r="Q265">
        <v>0</v>
      </c>
      <c r="R265">
        <v>0</v>
      </c>
      <c r="S265">
        <v>0</v>
      </c>
      <c r="T265">
        <v>0</v>
      </c>
      <c r="U265">
        <v>0</v>
      </c>
      <c r="V265" t="s">
        <v>313</v>
      </c>
      <c r="W265">
        <v>0</v>
      </c>
      <c r="X265">
        <v>0</v>
      </c>
      <c r="Y265">
        <v>0</v>
      </c>
      <c r="Z265">
        <v>0</v>
      </c>
      <c r="AA265">
        <v>0</v>
      </c>
      <c r="AB265">
        <v>0</v>
      </c>
      <c r="AC265">
        <v>0</v>
      </c>
      <c r="AD265">
        <v>0</v>
      </c>
      <c r="AE265">
        <v>0</v>
      </c>
      <c r="AF265">
        <v>0</v>
      </c>
      <c r="AG265">
        <v>0</v>
      </c>
      <c r="AH265">
        <v>0</v>
      </c>
      <c r="AI265">
        <v>0</v>
      </c>
      <c r="AL265" s="11">
        <f t="shared" si="24"/>
        <v>0</v>
      </c>
      <c r="AM265">
        <f t="shared" si="25"/>
        <v>0</v>
      </c>
      <c r="AN265">
        <f t="shared" si="26"/>
        <v>0</v>
      </c>
      <c r="AP265">
        <f>VLOOKUP($B265,Kraftvärmeprod!$B$1:$BX$550,MATCH(AP$1,Kraftvärmeprod!$B$1:$BX$1,0),FALSE)</f>
        <v>0</v>
      </c>
      <c r="AQ265">
        <f>VLOOKUP($B265,Kraftvärmeprod!$B$1:$BX$550,MATCH(AQ$1,Kraftvärmeprod!$B$1:$BX$1,0),FALSE)</f>
        <v>0</v>
      </c>
      <c r="AR265">
        <f>VLOOKUP($B265,Kraftvärmeprod!$B$1:$BX$550,MATCH("Summa tillförd energi exklusive rökgaskondensering",Kraftvärmeprod!$B$1:$BX$1,0),FALSE)</f>
        <v>0</v>
      </c>
      <c r="AT265" s="239" t="str">
        <f t="shared" si="27"/>
        <v/>
      </c>
      <c r="AV265">
        <f t="shared" si="28"/>
        <v>0</v>
      </c>
      <c r="AX265" t="str">
        <f>VLOOKUP(B265,Totalt!$B$1:$BZ$554,MATCH(AX$1,Totalt!$B$1:$BZ$1,0),FALSE)</f>
        <v>Nej</v>
      </c>
      <c r="BA265" s="239" t="str">
        <f t="shared" si="29"/>
        <v/>
      </c>
    </row>
    <row r="266" spans="1:53" x14ac:dyDescent="0.25">
      <c r="A266" s="2" t="s">
        <v>414</v>
      </c>
      <c r="B266" s="2" t="s">
        <v>422</v>
      </c>
      <c r="J266">
        <v>0</v>
      </c>
      <c r="K266">
        <v>0</v>
      </c>
      <c r="L266">
        <v>0</v>
      </c>
      <c r="M266">
        <v>0</v>
      </c>
      <c r="N266">
        <v>0</v>
      </c>
      <c r="O266">
        <v>0</v>
      </c>
      <c r="P266">
        <v>0</v>
      </c>
      <c r="Q266">
        <v>0</v>
      </c>
      <c r="R266">
        <v>0</v>
      </c>
      <c r="S266">
        <v>0</v>
      </c>
      <c r="T266">
        <v>0</v>
      </c>
      <c r="U266">
        <v>0</v>
      </c>
      <c r="V266" t="s">
        <v>313</v>
      </c>
      <c r="W266">
        <v>0</v>
      </c>
      <c r="X266">
        <v>0</v>
      </c>
      <c r="Y266">
        <v>0</v>
      </c>
      <c r="Z266">
        <v>0</v>
      </c>
      <c r="AA266">
        <v>0</v>
      </c>
      <c r="AB266">
        <v>0</v>
      </c>
      <c r="AC266">
        <v>0</v>
      </c>
      <c r="AD266">
        <v>0</v>
      </c>
      <c r="AE266">
        <v>0</v>
      </c>
      <c r="AF266">
        <v>0</v>
      </c>
      <c r="AG266">
        <v>0</v>
      </c>
      <c r="AH266">
        <v>0</v>
      </c>
      <c r="AI266">
        <v>0</v>
      </c>
      <c r="AL266" s="11">
        <f t="shared" si="24"/>
        <v>0</v>
      </c>
      <c r="AM266">
        <f t="shared" si="25"/>
        <v>0</v>
      </c>
      <c r="AN266">
        <f t="shared" si="26"/>
        <v>0</v>
      </c>
      <c r="AP266">
        <f>VLOOKUP($B266,Kraftvärmeprod!$B$1:$BX$550,MATCH(AP$1,Kraftvärmeprod!$B$1:$BX$1,0),FALSE)</f>
        <v>0</v>
      </c>
      <c r="AQ266">
        <f>VLOOKUP($B266,Kraftvärmeprod!$B$1:$BX$550,MATCH(AQ$1,Kraftvärmeprod!$B$1:$BX$1,0),FALSE)</f>
        <v>0</v>
      </c>
      <c r="AR266">
        <f>VLOOKUP($B266,Kraftvärmeprod!$B$1:$BX$550,MATCH("Summa tillförd energi exklusive rökgaskondensering",Kraftvärmeprod!$B$1:$BX$1,0),FALSE)</f>
        <v>0</v>
      </c>
      <c r="AT266" s="239" t="str">
        <f t="shared" si="27"/>
        <v/>
      </c>
      <c r="AV266">
        <f t="shared" si="28"/>
        <v>0</v>
      </c>
      <c r="AX266" t="str">
        <f>VLOOKUP(B266,Totalt!$B$1:$BZ$554,MATCH(AX$1,Totalt!$B$1:$BZ$1,0),FALSE)</f>
        <v>Nej</v>
      </c>
      <c r="BA266" s="239" t="str">
        <f t="shared" si="29"/>
        <v/>
      </c>
    </row>
    <row r="267" spans="1:53" x14ac:dyDescent="0.25">
      <c r="A267" s="2" t="s">
        <v>414</v>
      </c>
      <c r="B267" s="2" t="s">
        <v>423</v>
      </c>
      <c r="J267">
        <v>0</v>
      </c>
      <c r="K267">
        <v>0</v>
      </c>
      <c r="L267">
        <v>0</v>
      </c>
      <c r="M267">
        <v>0</v>
      </c>
      <c r="N267">
        <v>0</v>
      </c>
      <c r="O267">
        <v>0</v>
      </c>
      <c r="P267">
        <v>0</v>
      </c>
      <c r="Q267">
        <v>0</v>
      </c>
      <c r="R267">
        <v>0</v>
      </c>
      <c r="S267">
        <v>0</v>
      </c>
      <c r="T267">
        <v>0</v>
      </c>
      <c r="U267">
        <v>0</v>
      </c>
      <c r="V267" t="s">
        <v>313</v>
      </c>
      <c r="W267">
        <v>0</v>
      </c>
      <c r="X267">
        <v>0</v>
      </c>
      <c r="Y267">
        <v>0</v>
      </c>
      <c r="Z267">
        <v>0</v>
      </c>
      <c r="AA267">
        <v>0</v>
      </c>
      <c r="AB267">
        <v>0</v>
      </c>
      <c r="AC267">
        <v>0</v>
      </c>
      <c r="AD267">
        <v>0</v>
      </c>
      <c r="AE267">
        <v>0</v>
      </c>
      <c r="AF267">
        <v>0</v>
      </c>
      <c r="AG267">
        <v>0</v>
      </c>
      <c r="AH267">
        <v>0</v>
      </c>
      <c r="AI267">
        <v>0</v>
      </c>
      <c r="AL267" s="11">
        <f t="shared" si="24"/>
        <v>0</v>
      </c>
      <c r="AM267">
        <f t="shared" si="25"/>
        <v>0</v>
      </c>
      <c r="AN267">
        <f t="shared" si="26"/>
        <v>0</v>
      </c>
      <c r="AP267">
        <f>VLOOKUP($B267,Kraftvärmeprod!$B$1:$BX$550,MATCH(AP$1,Kraftvärmeprod!$B$1:$BX$1,0),FALSE)</f>
        <v>0</v>
      </c>
      <c r="AQ267">
        <f>VLOOKUP($B267,Kraftvärmeprod!$B$1:$BX$550,MATCH(AQ$1,Kraftvärmeprod!$B$1:$BX$1,0),FALSE)</f>
        <v>0</v>
      </c>
      <c r="AR267">
        <f>VLOOKUP($B267,Kraftvärmeprod!$B$1:$BX$550,MATCH("Summa tillförd energi exklusive rökgaskondensering",Kraftvärmeprod!$B$1:$BX$1,0),FALSE)</f>
        <v>0</v>
      </c>
      <c r="AT267" s="239" t="str">
        <f t="shared" si="27"/>
        <v/>
      </c>
      <c r="AV267">
        <f t="shared" si="28"/>
        <v>0</v>
      </c>
      <c r="AX267" t="str">
        <f>VLOOKUP(B267,Totalt!$B$1:$BZ$554,MATCH(AX$1,Totalt!$B$1:$BZ$1,0),FALSE)</f>
        <v>Nej</v>
      </c>
      <c r="BA267" s="239" t="str">
        <f t="shared" si="29"/>
        <v/>
      </c>
    </row>
    <row r="268" spans="1:53" x14ac:dyDescent="0.25">
      <c r="A268" s="2" t="s">
        <v>414</v>
      </c>
      <c r="B268" s="2" t="s">
        <v>424</v>
      </c>
      <c r="J268">
        <v>0</v>
      </c>
      <c r="K268">
        <v>0</v>
      </c>
      <c r="L268">
        <v>0</v>
      </c>
      <c r="M268">
        <v>0</v>
      </c>
      <c r="N268">
        <v>0</v>
      </c>
      <c r="O268">
        <v>0</v>
      </c>
      <c r="P268">
        <v>0</v>
      </c>
      <c r="Q268">
        <v>0</v>
      </c>
      <c r="R268">
        <v>0</v>
      </c>
      <c r="S268">
        <v>0</v>
      </c>
      <c r="T268">
        <v>0</v>
      </c>
      <c r="U268">
        <v>0</v>
      </c>
      <c r="V268" t="s">
        <v>313</v>
      </c>
      <c r="W268">
        <v>0</v>
      </c>
      <c r="X268">
        <v>0</v>
      </c>
      <c r="Y268">
        <v>0</v>
      </c>
      <c r="Z268">
        <v>0</v>
      </c>
      <c r="AA268">
        <v>0</v>
      </c>
      <c r="AB268">
        <v>0</v>
      </c>
      <c r="AC268">
        <v>0</v>
      </c>
      <c r="AD268">
        <v>0</v>
      </c>
      <c r="AE268">
        <v>0</v>
      </c>
      <c r="AF268">
        <v>0</v>
      </c>
      <c r="AG268">
        <v>0</v>
      </c>
      <c r="AH268">
        <v>0</v>
      </c>
      <c r="AI268">
        <v>0</v>
      </c>
      <c r="AL268" s="11">
        <f t="shared" si="24"/>
        <v>0</v>
      </c>
      <c r="AM268">
        <f t="shared" si="25"/>
        <v>0</v>
      </c>
      <c r="AN268">
        <f t="shared" si="26"/>
        <v>0</v>
      </c>
      <c r="AP268">
        <f>VLOOKUP($B268,Kraftvärmeprod!$B$1:$BX$550,MATCH(AP$1,Kraftvärmeprod!$B$1:$BX$1,0),FALSE)</f>
        <v>0</v>
      </c>
      <c r="AQ268">
        <f>VLOOKUP($B268,Kraftvärmeprod!$B$1:$BX$550,MATCH(AQ$1,Kraftvärmeprod!$B$1:$BX$1,0),FALSE)</f>
        <v>0</v>
      </c>
      <c r="AR268">
        <f>VLOOKUP($B268,Kraftvärmeprod!$B$1:$BX$550,MATCH("Summa tillförd energi exklusive rökgaskondensering",Kraftvärmeprod!$B$1:$BX$1,0),FALSE)</f>
        <v>0</v>
      </c>
      <c r="AT268" s="239" t="str">
        <f t="shared" si="27"/>
        <v/>
      </c>
      <c r="AV268">
        <f t="shared" si="28"/>
        <v>0</v>
      </c>
      <c r="AX268" t="str">
        <f>VLOOKUP(B268,Totalt!$B$1:$BZ$554,MATCH(AX$1,Totalt!$B$1:$BZ$1,0),FALSE)</f>
        <v>Nej</v>
      </c>
      <c r="BA268" s="239" t="str">
        <f t="shared" si="29"/>
        <v/>
      </c>
    </row>
    <row r="269" spans="1:53" x14ac:dyDescent="0.25">
      <c r="A269" s="2" t="s">
        <v>414</v>
      </c>
      <c r="B269" s="2" t="s">
        <v>425</v>
      </c>
      <c r="J269">
        <v>0</v>
      </c>
      <c r="K269">
        <v>0</v>
      </c>
      <c r="L269">
        <v>0</v>
      </c>
      <c r="M269">
        <v>0</v>
      </c>
      <c r="N269">
        <v>0</v>
      </c>
      <c r="O269">
        <v>0</v>
      </c>
      <c r="P269">
        <v>0</v>
      </c>
      <c r="Q269">
        <v>0</v>
      </c>
      <c r="R269">
        <v>0</v>
      </c>
      <c r="S269">
        <v>0</v>
      </c>
      <c r="T269">
        <v>0</v>
      </c>
      <c r="U269">
        <v>0</v>
      </c>
      <c r="V269" t="s">
        <v>313</v>
      </c>
      <c r="W269">
        <v>0</v>
      </c>
      <c r="X269">
        <v>0</v>
      </c>
      <c r="Y269">
        <v>0</v>
      </c>
      <c r="Z269">
        <v>0</v>
      </c>
      <c r="AA269">
        <v>0</v>
      </c>
      <c r="AB269">
        <v>0</v>
      </c>
      <c r="AC269">
        <v>0</v>
      </c>
      <c r="AD269">
        <v>0</v>
      </c>
      <c r="AE269">
        <v>0</v>
      </c>
      <c r="AF269">
        <v>0</v>
      </c>
      <c r="AG269">
        <v>0</v>
      </c>
      <c r="AH269">
        <v>0</v>
      </c>
      <c r="AI269">
        <v>0</v>
      </c>
      <c r="AL269" s="11">
        <f t="shared" si="24"/>
        <v>0</v>
      </c>
      <c r="AM269">
        <f t="shared" si="25"/>
        <v>0</v>
      </c>
      <c r="AN269">
        <f t="shared" si="26"/>
        <v>0</v>
      </c>
      <c r="AP269">
        <f>VLOOKUP($B269,Kraftvärmeprod!$B$1:$BX$550,MATCH(AP$1,Kraftvärmeprod!$B$1:$BX$1,0),FALSE)</f>
        <v>0</v>
      </c>
      <c r="AQ269">
        <f>VLOOKUP($B269,Kraftvärmeprod!$B$1:$BX$550,MATCH(AQ$1,Kraftvärmeprod!$B$1:$BX$1,0),FALSE)</f>
        <v>0</v>
      </c>
      <c r="AR269">
        <f>VLOOKUP($B269,Kraftvärmeprod!$B$1:$BX$550,MATCH("Summa tillförd energi exklusive rökgaskondensering",Kraftvärmeprod!$B$1:$BX$1,0),FALSE)</f>
        <v>0</v>
      </c>
      <c r="AT269" s="239" t="str">
        <f t="shared" si="27"/>
        <v/>
      </c>
      <c r="AV269">
        <f t="shared" si="28"/>
        <v>0</v>
      </c>
      <c r="AX269" t="str">
        <f>VLOOKUP(B269,Totalt!$B$1:$BZ$554,MATCH(AX$1,Totalt!$B$1:$BZ$1,0),FALSE)</f>
        <v>Nej</v>
      </c>
      <c r="BA269" s="239" t="str">
        <f t="shared" si="29"/>
        <v/>
      </c>
    </row>
    <row r="270" spans="1:53" x14ac:dyDescent="0.25">
      <c r="A270" s="2" t="s">
        <v>414</v>
      </c>
      <c r="B270" s="2" t="s">
        <v>426</v>
      </c>
      <c r="J270">
        <v>0</v>
      </c>
      <c r="K270">
        <v>0</v>
      </c>
      <c r="L270">
        <v>0</v>
      </c>
      <c r="M270">
        <v>0</v>
      </c>
      <c r="N270">
        <v>0</v>
      </c>
      <c r="O270">
        <v>0</v>
      </c>
      <c r="P270">
        <v>0</v>
      </c>
      <c r="Q270">
        <v>0</v>
      </c>
      <c r="R270">
        <v>0</v>
      </c>
      <c r="S270">
        <v>0</v>
      </c>
      <c r="T270">
        <v>0</v>
      </c>
      <c r="U270">
        <v>0</v>
      </c>
      <c r="V270" t="s">
        <v>313</v>
      </c>
      <c r="W270">
        <v>0</v>
      </c>
      <c r="X270">
        <v>0</v>
      </c>
      <c r="Y270">
        <v>0</v>
      </c>
      <c r="Z270">
        <v>0</v>
      </c>
      <c r="AA270">
        <v>0</v>
      </c>
      <c r="AB270">
        <v>0</v>
      </c>
      <c r="AC270">
        <v>0</v>
      </c>
      <c r="AD270">
        <v>0</v>
      </c>
      <c r="AE270">
        <v>0</v>
      </c>
      <c r="AF270">
        <v>0</v>
      </c>
      <c r="AG270">
        <v>0</v>
      </c>
      <c r="AH270">
        <v>0</v>
      </c>
      <c r="AI270">
        <v>0</v>
      </c>
      <c r="AL270" s="11">
        <f t="shared" si="24"/>
        <v>0</v>
      </c>
      <c r="AM270">
        <f t="shared" si="25"/>
        <v>0</v>
      </c>
      <c r="AN270">
        <f t="shared" si="26"/>
        <v>0</v>
      </c>
      <c r="AP270">
        <f>VLOOKUP($B270,Kraftvärmeprod!$B$1:$BX$550,MATCH(AP$1,Kraftvärmeprod!$B$1:$BX$1,0),FALSE)</f>
        <v>0</v>
      </c>
      <c r="AQ270">
        <f>VLOOKUP($B270,Kraftvärmeprod!$B$1:$BX$550,MATCH(AQ$1,Kraftvärmeprod!$B$1:$BX$1,0),FALSE)</f>
        <v>0</v>
      </c>
      <c r="AR270">
        <f>VLOOKUP($B270,Kraftvärmeprod!$B$1:$BX$550,MATCH("Summa tillförd energi exklusive rökgaskondensering",Kraftvärmeprod!$B$1:$BX$1,0),FALSE)</f>
        <v>0</v>
      </c>
      <c r="AT270" s="239" t="str">
        <f t="shared" si="27"/>
        <v/>
      </c>
      <c r="AV270">
        <f t="shared" si="28"/>
        <v>0</v>
      </c>
      <c r="AX270" t="str">
        <f>VLOOKUP(B270,Totalt!$B$1:$BZ$554,MATCH(AX$1,Totalt!$B$1:$BZ$1,0),FALSE)</f>
        <v>Nej</v>
      </c>
      <c r="BA270" s="239" t="str">
        <f t="shared" si="29"/>
        <v/>
      </c>
    </row>
    <row r="271" spans="1:53" x14ac:dyDescent="0.25">
      <c r="A271" s="2" t="s">
        <v>414</v>
      </c>
      <c r="B271" s="2" t="s">
        <v>427</v>
      </c>
      <c r="J271">
        <v>0</v>
      </c>
      <c r="K271">
        <v>0</v>
      </c>
      <c r="L271">
        <v>0</v>
      </c>
      <c r="M271">
        <v>0</v>
      </c>
      <c r="N271">
        <v>0</v>
      </c>
      <c r="O271">
        <v>0</v>
      </c>
      <c r="P271">
        <v>0</v>
      </c>
      <c r="Q271">
        <v>0</v>
      </c>
      <c r="R271">
        <v>0</v>
      </c>
      <c r="S271">
        <v>0</v>
      </c>
      <c r="T271">
        <v>0</v>
      </c>
      <c r="U271">
        <v>0</v>
      </c>
      <c r="V271" t="s">
        <v>313</v>
      </c>
      <c r="W271">
        <v>0</v>
      </c>
      <c r="X271">
        <v>0</v>
      </c>
      <c r="Y271">
        <v>0</v>
      </c>
      <c r="Z271">
        <v>0</v>
      </c>
      <c r="AA271">
        <v>0</v>
      </c>
      <c r="AB271">
        <v>0</v>
      </c>
      <c r="AC271">
        <v>0</v>
      </c>
      <c r="AD271">
        <v>0</v>
      </c>
      <c r="AE271">
        <v>0</v>
      </c>
      <c r="AF271">
        <v>0</v>
      </c>
      <c r="AG271">
        <v>0</v>
      </c>
      <c r="AH271">
        <v>0</v>
      </c>
      <c r="AI271">
        <v>0</v>
      </c>
      <c r="AL271" s="11">
        <f t="shared" si="24"/>
        <v>0</v>
      </c>
      <c r="AM271">
        <f t="shared" si="25"/>
        <v>0</v>
      </c>
      <c r="AN271">
        <f t="shared" si="26"/>
        <v>0</v>
      </c>
      <c r="AP271">
        <f>VLOOKUP($B271,Kraftvärmeprod!$B$1:$BX$550,MATCH(AP$1,Kraftvärmeprod!$B$1:$BX$1,0),FALSE)</f>
        <v>0</v>
      </c>
      <c r="AQ271">
        <f>VLOOKUP($B271,Kraftvärmeprod!$B$1:$BX$550,MATCH(AQ$1,Kraftvärmeprod!$B$1:$BX$1,0),FALSE)</f>
        <v>0</v>
      </c>
      <c r="AR271">
        <f>VLOOKUP($B271,Kraftvärmeprod!$B$1:$BX$550,MATCH("Summa tillförd energi exklusive rökgaskondensering",Kraftvärmeprod!$B$1:$BX$1,0),FALSE)</f>
        <v>0</v>
      </c>
      <c r="AT271" s="239" t="str">
        <f t="shared" si="27"/>
        <v/>
      </c>
      <c r="AV271">
        <f t="shared" si="28"/>
        <v>0</v>
      </c>
      <c r="AX271" t="str">
        <f>VLOOKUP(B271,Totalt!$B$1:$BZ$554,MATCH(AX$1,Totalt!$B$1:$BZ$1,0),FALSE)</f>
        <v>Nej</v>
      </c>
      <c r="BA271" s="239" t="str">
        <f t="shared" si="29"/>
        <v/>
      </c>
    </row>
    <row r="272" spans="1:53" x14ac:dyDescent="0.25">
      <c r="A272" s="2" t="s">
        <v>414</v>
      </c>
      <c r="B272" s="2" t="s">
        <v>20</v>
      </c>
      <c r="J272">
        <v>0</v>
      </c>
      <c r="K272">
        <v>0</v>
      </c>
      <c r="L272">
        <v>0</v>
      </c>
      <c r="M272">
        <v>0</v>
      </c>
      <c r="N272">
        <v>0</v>
      </c>
      <c r="O272">
        <v>0</v>
      </c>
      <c r="P272">
        <v>0</v>
      </c>
      <c r="Q272">
        <v>0</v>
      </c>
      <c r="R272">
        <v>0</v>
      </c>
      <c r="S272">
        <v>0</v>
      </c>
      <c r="T272">
        <v>0</v>
      </c>
      <c r="U272">
        <v>0</v>
      </c>
      <c r="V272" t="s">
        <v>313</v>
      </c>
      <c r="W272">
        <v>0</v>
      </c>
      <c r="X272">
        <v>0</v>
      </c>
      <c r="Y272">
        <v>0</v>
      </c>
      <c r="Z272">
        <v>0</v>
      </c>
      <c r="AA272">
        <v>0</v>
      </c>
      <c r="AB272">
        <v>0</v>
      </c>
      <c r="AC272">
        <v>0</v>
      </c>
      <c r="AD272">
        <v>0</v>
      </c>
      <c r="AE272">
        <v>0</v>
      </c>
      <c r="AF272">
        <v>0</v>
      </c>
      <c r="AG272">
        <v>0</v>
      </c>
      <c r="AH272">
        <v>0</v>
      </c>
      <c r="AI272">
        <v>0</v>
      </c>
      <c r="AL272" s="11">
        <f t="shared" si="24"/>
        <v>0</v>
      </c>
      <c r="AM272">
        <f t="shared" si="25"/>
        <v>0</v>
      </c>
      <c r="AN272">
        <f t="shared" si="26"/>
        <v>0</v>
      </c>
      <c r="AP272">
        <f>VLOOKUP($B272,Kraftvärmeprod!$B$1:$BX$550,MATCH(AP$1,Kraftvärmeprod!$B$1:$BX$1,0),FALSE)</f>
        <v>0</v>
      </c>
      <c r="AQ272">
        <f>VLOOKUP($B272,Kraftvärmeprod!$B$1:$BX$550,MATCH(AQ$1,Kraftvärmeprod!$B$1:$BX$1,0),FALSE)</f>
        <v>0</v>
      </c>
      <c r="AR272">
        <f>VLOOKUP($B272,Kraftvärmeprod!$B$1:$BX$550,MATCH("Summa tillförd energi exklusive rökgaskondensering",Kraftvärmeprod!$B$1:$BX$1,0),FALSE)</f>
        <v>0</v>
      </c>
      <c r="AT272" s="239" t="str">
        <f t="shared" si="27"/>
        <v/>
      </c>
      <c r="AV272">
        <f t="shared" si="28"/>
        <v>0</v>
      </c>
      <c r="AX272" t="str">
        <f>VLOOKUP(B272,Totalt!$B$1:$BZ$554,MATCH(AX$1,Totalt!$B$1:$BZ$1,0),FALSE)</f>
        <v>Nej</v>
      </c>
      <c r="BA272" s="239" t="str">
        <f t="shared" si="29"/>
        <v/>
      </c>
    </row>
    <row r="273" spans="1:53" x14ac:dyDescent="0.25">
      <c r="A273" s="2" t="s">
        <v>753</v>
      </c>
      <c r="B273" s="9" t="s">
        <v>1111</v>
      </c>
      <c r="J273" t="s">
        <v>313</v>
      </c>
      <c r="K273" t="s">
        <v>313</v>
      </c>
      <c r="L273" t="s">
        <v>313</v>
      </c>
      <c r="M273" t="s">
        <v>313</v>
      </c>
      <c r="N273" t="s">
        <v>313</v>
      </c>
      <c r="O273" t="s">
        <v>313</v>
      </c>
      <c r="P273" t="s">
        <v>313</v>
      </c>
      <c r="Q273" t="s">
        <v>313</v>
      </c>
      <c r="R273" t="s">
        <v>313</v>
      </c>
      <c r="S273" t="s">
        <v>313</v>
      </c>
      <c r="T273" t="s">
        <v>313</v>
      </c>
      <c r="U273" t="s">
        <v>313</v>
      </c>
      <c r="V273" t="s">
        <v>313</v>
      </c>
      <c r="W273" t="s">
        <v>313</v>
      </c>
      <c r="X273" t="s">
        <v>313</v>
      </c>
      <c r="Y273" t="s">
        <v>313</v>
      </c>
      <c r="Z273" t="s">
        <v>313</v>
      </c>
      <c r="AA273" t="s">
        <v>313</v>
      </c>
      <c r="AB273" t="s">
        <v>313</v>
      </c>
      <c r="AC273" t="s">
        <v>313</v>
      </c>
      <c r="AD273" t="s">
        <v>313</v>
      </c>
      <c r="AE273" t="s">
        <v>313</v>
      </c>
      <c r="AF273" t="s">
        <v>313</v>
      </c>
      <c r="AG273" t="s">
        <v>313</v>
      </c>
      <c r="AH273" t="s">
        <v>313</v>
      </c>
      <c r="AI273" t="s">
        <v>313</v>
      </c>
      <c r="AL273" s="11">
        <f t="shared" si="24"/>
        <v>0</v>
      </c>
      <c r="AM273">
        <f t="shared" si="25"/>
        <v>0</v>
      </c>
      <c r="AN273">
        <f t="shared" si="26"/>
        <v>0</v>
      </c>
      <c r="AP273">
        <f>VLOOKUP($B273,Kraftvärmeprod!$B$1:$BX$550,MATCH(AP$1,Kraftvärmeprod!$B$1:$BX$1,0),FALSE)</f>
        <v>0</v>
      </c>
      <c r="AQ273">
        <f>VLOOKUP($B273,Kraftvärmeprod!$B$1:$BX$550,MATCH(AQ$1,Kraftvärmeprod!$B$1:$BX$1,0),FALSE)</f>
        <v>0</v>
      </c>
      <c r="AR273">
        <f>VLOOKUP($B273,Kraftvärmeprod!$B$1:$BX$550,MATCH("Summa tillförd energi exklusive rökgaskondensering",Kraftvärmeprod!$B$1:$BX$1,0),FALSE)</f>
        <v>0</v>
      </c>
      <c r="AT273" s="239" t="str">
        <f t="shared" si="27"/>
        <v/>
      </c>
      <c r="AV273" t="e">
        <f t="shared" si="28"/>
        <v>#VALUE!</v>
      </c>
      <c r="AX273" t="e">
        <f>VLOOKUP(B273,Totalt!$B$1:$BZ$554,MATCH(AX$1,Totalt!$B$1:$BZ$1,0),FALSE)</f>
        <v>#N/A</v>
      </c>
      <c r="BA273" s="239" t="str">
        <f t="shared" si="29"/>
        <v/>
      </c>
    </row>
    <row r="274" spans="1:53" x14ac:dyDescent="0.25">
      <c r="A274" s="2" t="s">
        <v>428</v>
      </c>
      <c r="B274" s="2" t="s">
        <v>429</v>
      </c>
      <c r="J274">
        <v>0</v>
      </c>
      <c r="K274">
        <v>0</v>
      </c>
      <c r="L274">
        <v>0</v>
      </c>
      <c r="M274">
        <v>0</v>
      </c>
      <c r="N274">
        <v>0</v>
      </c>
      <c r="O274">
        <v>0</v>
      </c>
      <c r="P274">
        <v>0</v>
      </c>
      <c r="Q274">
        <v>0</v>
      </c>
      <c r="R274">
        <v>0</v>
      </c>
      <c r="S274">
        <v>0</v>
      </c>
      <c r="T274">
        <v>0</v>
      </c>
      <c r="U274">
        <v>0</v>
      </c>
      <c r="V274" t="s">
        <v>313</v>
      </c>
      <c r="W274">
        <v>0</v>
      </c>
      <c r="X274">
        <v>0</v>
      </c>
      <c r="Y274">
        <v>0</v>
      </c>
      <c r="Z274">
        <v>0</v>
      </c>
      <c r="AA274">
        <v>0</v>
      </c>
      <c r="AB274">
        <v>0</v>
      </c>
      <c r="AC274">
        <v>0</v>
      </c>
      <c r="AD274">
        <v>0</v>
      </c>
      <c r="AE274">
        <v>0</v>
      </c>
      <c r="AF274">
        <v>0</v>
      </c>
      <c r="AG274">
        <v>0</v>
      </c>
      <c r="AH274">
        <v>0</v>
      </c>
      <c r="AI274">
        <v>0</v>
      </c>
      <c r="AL274" s="11">
        <f t="shared" si="24"/>
        <v>0</v>
      </c>
      <c r="AM274">
        <f t="shared" si="25"/>
        <v>0</v>
      </c>
      <c r="AN274">
        <f t="shared" si="26"/>
        <v>0</v>
      </c>
      <c r="AP274">
        <f>VLOOKUP($B274,Kraftvärmeprod!$B$1:$BX$550,MATCH(AP$1,Kraftvärmeprod!$B$1:$BX$1,0),FALSE)</f>
        <v>0</v>
      </c>
      <c r="AQ274">
        <f>VLOOKUP($B274,Kraftvärmeprod!$B$1:$BX$550,MATCH(AQ$1,Kraftvärmeprod!$B$1:$BX$1,0),FALSE)</f>
        <v>0</v>
      </c>
      <c r="AR274">
        <f>VLOOKUP($B274,Kraftvärmeprod!$B$1:$BX$550,MATCH("Summa tillförd energi exklusive rökgaskondensering",Kraftvärmeprod!$B$1:$BX$1,0),FALSE)</f>
        <v>0</v>
      </c>
      <c r="AT274" s="239" t="str">
        <f t="shared" si="27"/>
        <v/>
      </c>
      <c r="AV274">
        <f t="shared" si="28"/>
        <v>0</v>
      </c>
      <c r="AX274" t="str">
        <f>VLOOKUP(B274,Totalt!$B$1:$BZ$554,MATCH(AX$1,Totalt!$B$1:$BZ$1,0),FALSE)</f>
        <v>Ja</v>
      </c>
      <c r="BA274" s="239" t="str">
        <f t="shared" si="29"/>
        <v/>
      </c>
    </row>
    <row r="275" spans="1:53" x14ac:dyDescent="0.25">
      <c r="A275" s="2" t="s">
        <v>428</v>
      </c>
      <c r="B275" s="2" t="s">
        <v>430</v>
      </c>
      <c r="J275">
        <v>0</v>
      </c>
      <c r="K275">
        <v>0</v>
      </c>
      <c r="L275">
        <v>0</v>
      </c>
      <c r="M275">
        <v>0</v>
      </c>
      <c r="N275">
        <v>0</v>
      </c>
      <c r="O275">
        <v>0</v>
      </c>
      <c r="P275">
        <v>0</v>
      </c>
      <c r="Q275">
        <v>0</v>
      </c>
      <c r="R275">
        <v>0</v>
      </c>
      <c r="S275">
        <v>0</v>
      </c>
      <c r="T275">
        <v>0</v>
      </c>
      <c r="U275">
        <v>0</v>
      </c>
      <c r="V275" t="s">
        <v>313</v>
      </c>
      <c r="W275">
        <v>0</v>
      </c>
      <c r="X275">
        <v>0</v>
      </c>
      <c r="Y275">
        <v>0</v>
      </c>
      <c r="Z275">
        <v>0</v>
      </c>
      <c r="AA275">
        <v>0</v>
      </c>
      <c r="AB275">
        <v>0</v>
      </c>
      <c r="AC275">
        <v>0</v>
      </c>
      <c r="AD275">
        <v>0</v>
      </c>
      <c r="AE275">
        <v>0</v>
      </c>
      <c r="AF275">
        <v>0</v>
      </c>
      <c r="AG275">
        <v>0</v>
      </c>
      <c r="AH275">
        <v>0</v>
      </c>
      <c r="AI275">
        <v>0</v>
      </c>
      <c r="AL275" s="11">
        <f t="shared" si="24"/>
        <v>0</v>
      </c>
      <c r="AM275">
        <f t="shared" si="25"/>
        <v>0</v>
      </c>
      <c r="AN275">
        <f t="shared" si="26"/>
        <v>0</v>
      </c>
      <c r="AP275">
        <f>VLOOKUP($B275,Kraftvärmeprod!$B$1:$BX$550,MATCH(AP$1,Kraftvärmeprod!$B$1:$BX$1,0),FALSE)</f>
        <v>0</v>
      </c>
      <c r="AQ275">
        <f>VLOOKUP($B275,Kraftvärmeprod!$B$1:$BX$550,MATCH(AQ$1,Kraftvärmeprod!$B$1:$BX$1,0),FALSE)</f>
        <v>0</v>
      </c>
      <c r="AR275">
        <f>VLOOKUP($B275,Kraftvärmeprod!$B$1:$BX$550,MATCH("Summa tillförd energi exklusive rökgaskondensering",Kraftvärmeprod!$B$1:$BX$1,0),FALSE)</f>
        <v>0</v>
      </c>
      <c r="AT275" s="239" t="str">
        <f t="shared" si="27"/>
        <v/>
      </c>
      <c r="AV275">
        <f t="shared" si="28"/>
        <v>0</v>
      </c>
      <c r="AX275" t="str">
        <f>VLOOKUP(B275,Totalt!$B$1:$BZ$554,MATCH(AX$1,Totalt!$B$1:$BZ$1,0),FALSE)</f>
        <v>Ja</v>
      </c>
      <c r="BA275" s="239" t="str">
        <f t="shared" si="29"/>
        <v/>
      </c>
    </row>
    <row r="276" spans="1:53" x14ac:dyDescent="0.25">
      <c r="A276" s="2" t="s">
        <v>431</v>
      </c>
      <c r="B276" s="2" t="s">
        <v>432</v>
      </c>
      <c r="J276">
        <v>0</v>
      </c>
      <c r="K276">
        <v>0</v>
      </c>
      <c r="L276">
        <v>0</v>
      </c>
      <c r="M276">
        <v>0</v>
      </c>
      <c r="N276">
        <v>0</v>
      </c>
      <c r="O276">
        <v>0</v>
      </c>
      <c r="P276">
        <v>0</v>
      </c>
      <c r="Q276">
        <v>0</v>
      </c>
      <c r="R276">
        <v>0</v>
      </c>
      <c r="S276">
        <v>0</v>
      </c>
      <c r="T276">
        <v>0</v>
      </c>
      <c r="U276">
        <v>0</v>
      </c>
      <c r="V276" t="s">
        <v>313</v>
      </c>
      <c r="W276">
        <v>0</v>
      </c>
      <c r="X276">
        <v>0</v>
      </c>
      <c r="Y276">
        <v>0</v>
      </c>
      <c r="Z276">
        <v>0</v>
      </c>
      <c r="AA276">
        <v>0</v>
      </c>
      <c r="AB276">
        <v>0</v>
      </c>
      <c r="AC276">
        <v>0</v>
      </c>
      <c r="AD276">
        <v>0</v>
      </c>
      <c r="AE276">
        <v>0</v>
      </c>
      <c r="AF276">
        <v>0</v>
      </c>
      <c r="AG276">
        <v>0</v>
      </c>
      <c r="AH276">
        <v>0</v>
      </c>
      <c r="AI276">
        <v>0</v>
      </c>
      <c r="AL276" s="11">
        <f t="shared" si="24"/>
        <v>0</v>
      </c>
      <c r="AM276">
        <f t="shared" si="25"/>
        <v>0</v>
      </c>
      <c r="AN276">
        <f t="shared" si="26"/>
        <v>0</v>
      </c>
      <c r="AP276">
        <f>VLOOKUP($B276,Kraftvärmeprod!$B$1:$BX$550,MATCH(AP$1,Kraftvärmeprod!$B$1:$BX$1,0),FALSE)</f>
        <v>0</v>
      </c>
      <c r="AQ276">
        <f>VLOOKUP($B276,Kraftvärmeprod!$B$1:$BX$550,MATCH(AQ$1,Kraftvärmeprod!$B$1:$BX$1,0),FALSE)</f>
        <v>0</v>
      </c>
      <c r="AR276">
        <f>VLOOKUP($B276,Kraftvärmeprod!$B$1:$BX$550,MATCH("Summa tillförd energi exklusive rökgaskondensering",Kraftvärmeprod!$B$1:$BX$1,0),FALSE)</f>
        <v>0</v>
      </c>
      <c r="AT276" s="239" t="str">
        <f t="shared" si="27"/>
        <v/>
      </c>
      <c r="AV276">
        <f t="shared" si="28"/>
        <v>0</v>
      </c>
      <c r="AX276" t="str">
        <f>VLOOKUP(B276,Totalt!$B$1:$BZ$554,MATCH(AX$1,Totalt!$B$1:$BZ$1,0),FALSE)</f>
        <v>Nej</v>
      </c>
      <c r="BA276" s="239" t="str">
        <f t="shared" si="29"/>
        <v/>
      </c>
    </row>
    <row r="277" spans="1:53" x14ac:dyDescent="0.25">
      <c r="A277" s="2" t="s">
        <v>433</v>
      </c>
      <c r="B277" s="2" t="s">
        <v>434</v>
      </c>
      <c r="J277">
        <v>0</v>
      </c>
      <c r="K277">
        <v>0</v>
      </c>
      <c r="L277">
        <v>0</v>
      </c>
      <c r="M277">
        <v>0</v>
      </c>
      <c r="N277">
        <v>0</v>
      </c>
      <c r="O277">
        <v>0</v>
      </c>
      <c r="P277">
        <v>46.670499999999997</v>
      </c>
      <c r="Q277">
        <v>0</v>
      </c>
      <c r="R277">
        <v>29.977900000000002</v>
      </c>
      <c r="S277">
        <v>1.1368799999999999</v>
      </c>
      <c r="T277">
        <v>0</v>
      </c>
      <c r="U277">
        <v>0</v>
      </c>
      <c r="V277" t="s">
        <v>313</v>
      </c>
      <c r="W277">
        <v>0</v>
      </c>
      <c r="X277">
        <v>0</v>
      </c>
      <c r="Y277">
        <v>0</v>
      </c>
      <c r="Z277">
        <v>0</v>
      </c>
      <c r="AA277">
        <v>0</v>
      </c>
      <c r="AB277">
        <v>5.1457700000000002E-2</v>
      </c>
      <c r="AC277">
        <v>0</v>
      </c>
      <c r="AD277">
        <v>0</v>
      </c>
      <c r="AE277">
        <v>0</v>
      </c>
      <c r="AF277">
        <v>0</v>
      </c>
      <c r="AG277">
        <v>0</v>
      </c>
      <c r="AH277">
        <v>0</v>
      </c>
      <c r="AI277">
        <v>0</v>
      </c>
      <c r="AL277" s="11">
        <f t="shared" si="24"/>
        <v>77.8367377</v>
      </c>
      <c r="AM277">
        <f t="shared" si="25"/>
        <v>77.8367377</v>
      </c>
      <c r="AN277">
        <f t="shared" si="26"/>
        <v>77.8367377</v>
      </c>
      <c r="AP277">
        <f>VLOOKUP($B277,Kraftvärmeprod!$B$1:$BX$550,MATCH(AP$1,Kraftvärmeprod!$B$1:$BX$1,0),FALSE)</f>
        <v>92.585999999999999</v>
      </c>
      <c r="AQ277">
        <f>VLOOKUP($B277,Kraftvärmeprod!$B$1:$BX$550,MATCH(AQ$1,Kraftvärmeprod!$B$1:$BX$1,0),FALSE)</f>
        <v>23.61</v>
      </c>
      <c r="AR277">
        <f>VLOOKUP($B277,Kraftvärmeprod!$B$1:$BX$550,MATCH("Summa tillförd energi exklusive rökgaskondensering",Kraftvärmeprod!$B$1:$BX$1,0),FALSE)</f>
        <v>129.55640000000002</v>
      </c>
      <c r="AT277" s="239">
        <f t="shared" si="27"/>
        <v>0.60079423092954098</v>
      </c>
      <c r="AV277">
        <f t="shared" si="28"/>
        <v>77.8367377</v>
      </c>
      <c r="AX277" t="str">
        <f>VLOOKUP(B277,Totalt!$B$1:$BZ$554,MATCH(AX$1,Totalt!$B$1:$BZ$1,0),FALSE)</f>
        <v>Ja</v>
      </c>
      <c r="BA277" s="239">
        <f t="shared" si="29"/>
        <v>1.1894897285758161</v>
      </c>
    </row>
    <row r="278" spans="1:53" x14ac:dyDescent="0.25">
      <c r="A278" s="2" t="s">
        <v>435</v>
      </c>
      <c r="B278" s="2" t="s">
        <v>436</v>
      </c>
      <c r="J278">
        <v>0</v>
      </c>
      <c r="K278">
        <v>0</v>
      </c>
      <c r="L278">
        <v>0</v>
      </c>
      <c r="M278">
        <v>0</v>
      </c>
      <c r="N278">
        <v>0</v>
      </c>
      <c r="O278">
        <v>0</v>
      </c>
      <c r="P278">
        <v>0</v>
      </c>
      <c r="Q278">
        <v>0</v>
      </c>
      <c r="R278">
        <v>0</v>
      </c>
      <c r="S278">
        <v>0</v>
      </c>
      <c r="T278">
        <v>0</v>
      </c>
      <c r="U278">
        <v>0</v>
      </c>
      <c r="V278" t="s">
        <v>313</v>
      </c>
      <c r="W278">
        <v>0</v>
      </c>
      <c r="X278">
        <v>0</v>
      </c>
      <c r="Y278">
        <v>0</v>
      </c>
      <c r="Z278">
        <v>0</v>
      </c>
      <c r="AA278">
        <v>0</v>
      </c>
      <c r="AB278">
        <v>0</v>
      </c>
      <c r="AC278">
        <v>0</v>
      </c>
      <c r="AD278">
        <v>0</v>
      </c>
      <c r="AE278">
        <v>0</v>
      </c>
      <c r="AF278">
        <v>0</v>
      </c>
      <c r="AG278">
        <v>0</v>
      </c>
      <c r="AH278">
        <v>0</v>
      </c>
      <c r="AI278">
        <v>0</v>
      </c>
      <c r="AL278" s="11">
        <f t="shared" si="24"/>
        <v>0</v>
      </c>
      <c r="AM278">
        <f t="shared" si="25"/>
        <v>0</v>
      </c>
      <c r="AN278">
        <f t="shared" si="26"/>
        <v>0</v>
      </c>
      <c r="AP278">
        <f>VLOOKUP($B278,Kraftvärmeprod!$B$1:$BX$550,MATCH(AP$1,Kraftvärmeprod!$B$1:$BX$1,0),FALSE)</f>
        <v>0</v>
      </c>
      <c r="AQ278">
        <f>VLOOKUP($B278,Kraftvärmeprod!$B$1:$BX$550,MATCH(AQ$1,Kraftvärmeprod!$B$1:$BX$1,0),FALSE)</f>
        <v>0</v>
      </c>
      <c r="AR278">
        <f>VLOOKUP($B278,Kraftvärmeprod!$B$1:$BX$550,MATCH("Summa tillförd energi exklusive rökgaskondensering",Kraftvärmeprod!$B$1:$BX$1,0),FALSE)</f>
        <v>0</v>
      </c>
      <c r="AT278" s="239" t="str">
        <f t="shared" si="27"/>
        <v/>
      </c>
      <c r="AV278">
        <f t="shared" si="28"/>
        <v>0</v>
      </c>
      <c r="AX278" t="str">
        <f>VLOOKUP(B278,Totalt!$B$1:$BZ$554,MATCH(AX$1,Totalt!$B$1:$BZ$1,0),FALSE)</f>
        <v>Ja</v>
      </c>
      <c r="BA278" s="239" t="str">
        <f t="shared" si="29"/>
        <v/>
      </c>
    </row>
    <row r="279" spans="1:53" x14ac:dyDescent="0.25">
      <c r="A279" s="2" t="s">
        <v>437</v>
      </c>
      <c r="B279" s="2" t="s">
        <v>438</v>
      </c>
      <c r="J279">
        <v>0</v>
      </c>
      <c r="K279">
        <v>0</v>
      </c>
      <c r="L279">
        <v>0</v>
      </c>
      <c r="M279">
        <v>0</v>
      </c>
      <c r="N279">
        <v>0</v>
      </c>
      <c r="O279">
        <v>0</v>
      </c>
      <c r="P279">
        <v>0</v>
      </c>
      <c r="Q279">
        <v>0</v>
      </c>
      <c r="R279">
        <v>0</v>
      </c>
      <c r="S279">
        <v>0</v>
      </c>
      <c r="T279">
        <v>0</v>
      </c>
      <c r="U279">
        <v>0</v>
      </c>
      <c r="V279" t="s">
        <v>313</v>
      </c>
      <c r="W279">
        <v>0</v>
      </c>
      <c r="X279">
        <v>0</v>
      </c>
      <c r="Y279">
        <v>0</v>
      </c>
      <c r="Z279">
        <v>0</v>
      </c>
      <c r="AA279">
        <v>0</v>
      </c>
      <c r="AB279">
        <v>0</v>
      </c>
      <c r="AC279">
        <v>0</v>
      </c>
      <c r="AD279">
        <v>0</v>
      </c>
      <c r="AE279">
        <v>0</v>
      </c>
      <c r="AF279">
        <v>0</v>
      </c>
      <c r="AG279">
        <v>0</v>
      </c>
      <c r="AH279">
        <v>0</v>
      </c>
      <c r="AI279">
        <v>0</v>
      </c>
      <c r="AL279" s="11">
        <f t="shared" si="24"/>
        <v>0</v>
      </c>
      <c r="AM279">
        <f t="shared" si="25"/>
        <v>0</v>
      </c>
      <c r="AN279">
        <f t="shared" si="26"/>
        <v>0</v>
      </c>
      <c r="AP279">
        <f>VLOOKUP($B279,Kraftvärmeprod!$B$1:$BX$550,MATCH(AP$1,Kraftvärmeprod!$B$1:$BX$1,0),FALSE)</f>
        <v>0</v>
      </c>
      <c r="AQ279">
        <f>VLOOKUP($B279,Kraftvärmeprod!$B$1:$BX$550,MATCH(AQ$1,Kraftvärmeprod!$B$1:$BX$1,0),FALSE)</f>
        <v>0</v>
      </c>
      <c r="AR279">
        <f>VLOOKUP($B279,Kraftvärmeprod!$B$1:$BX$550,MATCH("Summa tillförd energi exklusive rökgaskondensering",Kraftvärmeprod!$B$1:$BX$1,0),FALSE)</f>
        <v>0</v>
      </c>
      <c r="AT279" s="239" t="str">
        <f t="shared" si="27"/>
        <v/>
      </c>
      <c r="AV279">
        <f t="shared" si="28"/>
        <v>0</v>
      </c>
      <c r="AX279" t="str">
        <f>VLOOKUP(B279,Totalt!$B$1:$BZ$554,MATCH(AX$1,Totalt!$B$1:$BZ$1,0),FALSE)</f>
        <v>Ja</v>
      </c>
      <c r="BA279" s="239" t="str">
        <f t="shared" si="29"/>
        <v/>
      </c>
    </row>
    <row r="280" spans="1:53" x14ac:dyDescent="0.25">
      <c r="A280" s="2" t="s">
        <v>439</v>
      </c>
      <c r="B280" s="2" t="s">
        <v>440</v>
      </c>
      <c r="J280">
        <v>0</v>
      </c>
      <c r="K280">
        <v>0</v>
      </c>
      <c r="L280">
        <v>0</v>
      </c>
      <c r="M280">
        <v>0</v>
      </c>
      <c r="N280">
        <v>0</v>
      </c>
      <c r="O280">
        <v>0</v>
      </c>
      <c r="P280">
        <v>0</v>
      </c>
      <c r="Q280">
        <v>0</v>
      </c>
      <c r="R280">
        <v>0</v>
      </c>
      <c r="S280">
        <v>0</v>
      </c>
      <c r="T280">
        <v>0</v>
      </c>
      <c r="U280">
        <v>0</v>
      </c>
      <c r="V280" t="s">
        <v>313</v>
      </c>
      <c r="W280">
        <v>0</v>
      </c>
      <c r="X280">
        <v>0</v>
      </c>
      <c r="Y280">
        <v>0</v>
      </c>
      <c r="Z280">
        <v>0</v>
      </c>
      <c r="AA280">
        <v>0</v>
      </c>
      <c r="AB280">
        <v>0</v>
      </c>
      <c r="AC280">
        <v>0</v>
      </c>
      <c r="AD280">
        <v>0</v>
      </c>
      <c r="AE280">
        <v>0</v>
      </c>
      <c r="AF280">
        <v>0</v>
      </c>
      <c r="AG280">
        <v>0</v>
      </c>
      <c r="AH280">
        <v>0</v>
      </c>
      <c r="AI280">
        <v>0</v>
      </c>
      <c r="AL280" s="11">
        <f t="shared" si="24"/>
        <v>0</v>
      </c>
      <c r="AM280">
        <f t="shared" si="25"/>
        <v>0</v>
      </c>
      <c r="AN280">
        <f t="shared" si="26"/>
        <v>0</v>
      </c>
      <c r="AP280">
        <f>VLOOKUP($B280,Kraftvärmeprod!$B$1:$BX$550,MATCH(AP$1,Kraftvärmeprod!$B$1:$BX$1,0),FALSE)</f>
        <v>0</v>
      </c>
      <c r="AQ280">
        <f>VLOOKUP($B280,Kraftvärmeprod!$B$1:$BX$550,MATCH(AQ$1,Kraftvärmeprod!$B$1:$BX$1,0),FALSE)</f>
        <v>0</v>
      </c>
      <c r="AR280">
        <f>VLOOKUP($B280,Kraftvärmeprod!$B$1:$BX$550,MATCH("Summa tillförd energi exklusive rökgaskondensering",Kraftvärmeprod!$B$1:$BX$1,0),FALSE)</f>
        <v>0</v>
      </c>
      <c r="AT280" s="239" t="str">
        <f t="shared" si="27"/>
        <v/>
      </c>
      <c r="AV280">
        <f t="shared" si="28"/>
        <v>0</v>
      </c>
      <c r="AX280" t="str">
        <f>VLOOKUP(B280,Totalt!$B$1:$BZ$554,MATCH(AX$1,Totalt!$B$1:$BZ$1,0),FALSE)</f>
        <v>Ja</v>
      </c>
      <c r="BA280" s="239" t="str">
        <f t="shared" si="29"/>
        <v/>
      </c>
    </row>
    <row r="281" spans="1:53" x14ac:dyDescent="0.25">
      <c r="A281" s="2" t="s">
        <v>439</v>
      </c>
      <c r="B281" s="2" t="s">
        <v>441</v>
      </c>
      <c r="J281">
        <v>0</v>
      </c>
      <c r="K281">
        <v>0</v>
      </c>
      <c r="L281">
        <v>0</v>
      </c>
      <c r="M281">
        <v>0</v>
      </c>
      <c r="N281">
        <v>0</v>
      </c>
      <c r="O281">
        <v>0</v>
      </c>
      <c r="P281">
        <v>0</v>
      </c>
      <c r="Q281">
        <v>0</v>
      </c>
      <c r="R281">
        <v>0</v>
      </c>
      <c r="S281">
        <v>0</v>
      </c>
      <c r="T281">
        <v>0</v>
      </c>
      <c r="U281">
        <v>0</v>
      </c>
      <c r="V281" t="s">
        <v>313</v>
      </c>
      <c r="W281">
        <v>0</v>
      </c>
      <c r="X281">
        <v>0</v>
      </c>
      <c r="Y281">
        <v>0</v>
      </c>
      <c r="Z281">
        <v>0</v>
      </c>
      <c r="AA281">
        <v>0</v>
      </c>
      <c r="AB281">
        <v>0</v>
      </c>
      <c r="AC281">
        <v>0</v>
      </c>
      <c r="AD281">
        <v>0</v>
      </c>
      <c r="AE281">
        <v>0</v>
      </c>
      <c r="AF281">
        <v>0</v>
      </c>
      <c r="AG281">
        <v>0</v>
      </c>
      <c r="AH281">
        <v>0</v>
      </c>
      <c r="AI281">
        <v>0</v>
      </c>
      <c r="AL281" s="11">
        <f t="shared" si="24"/>
        <v>0</v>
      </c>
      <c r="AM281">
        <f t="shared" si="25"/>
        <v>0</v>
      </c>
      <c r="AN281">
        <f t="shared" si="26"/>
        <v>0</v>
      </c>
      <c r="AP281">
        <f>VLOOKUP($B281,Kraftvärmeprod!$B$1:$BX$550,MATCH(AP$1,Kraftvärmeprod!$B$1:$BX$1,0),FALSE)</f>
        <v>0</v>
      </c>
      <c r="AQ281">
        <f>VLOOKUP($B281,Kraftvärmeprod!$B$1:$BX$550,MATCH(AQ$1,Kraftvärmeprod!$B$1:$BX$1,0),FALSE)</f>
        <v>0</v>
      </c>
      <c r="AR281">
        <f>VLOOKUP($B281,Kraftvärmeprod!$B$1:$BX$550,MATCH("Summa tillförd energi exklusive rökgaskondensering",Kraftvärmeprod!$B$1:$BX$1,0),FALSE)</f>
        <v>0</v>
      </c>
      <c r="AT281" s="239" t="str">
        <f t="shared" si="27"/>
        <v/>
      </c>
      <c r="AV281">
        <f t="shared" si="28"/>
        <v>0</v>
      </c>
      <c r="AX281" t="str">
        <f>VLOOKUP(B281,Totalt!$B$1:$BZ$554,MATCH(AX$1,Totalt!$B$1:$BZ$1,0),FALSE)</f>
        <v>Ja</v>
      </c>
      <c r="BA281" s="239" t="str">
        <f t="shared" si="29"/>
        <v/>
      </c>
    </row>
    <row r="282" spans="1:53" x14ac:dyDescent="0.25">
      <c r="A282" s="2" t="s">
        <v>439</v>
      </c>
      <c r="B282" s="2" t="s">
        <v>442</v>
      </c>
      <c r="J282">
        <v>0</v>
      </c>
      <c r="K282">
        <v>0</v>
      </c>
      <c r="L282">
        <v>0</v>
      </c>
      <c r="M282">
        <v>0</v>
      </c>
      <c r="N282">
        <v>0</v>
      </c>
      <c r="O282">
        <v>0</v>
      </c>
      <c r="P282">
        <v>0</v>
      </c>
      <c r="Q282">
        <v>0</v>
      </c>
      <c r="R282">
        <v>0</v>
      </c>
      <c r="S282">
        <v>0</v>
      </c>
      <c r="T282">
        <v>0</v>
      </c>
      <c r="U282">
        <v>0</v>
      </c>
      <c r="V282" t="s">
        <v>313</v>
      </c>
      <c r="W282">
        <v>0</v>
      </c>
      <c r="X282">
        <v>0</v>
      </c>
      <c r="Y282">
        <v>0</v>
      </c>
      <c r="Z282">
        <v>0</v>
      </c>
      <c r="AA282">
        <v>0</v>
      </c>
      <c r="AB282">
        <v>0</v>
      </c>
      <c r="AC282">
        <v>0</v>
      </c>
      <c r="AD282">
        <v>0</v>
      </c>
      <c r="AE282">
        <v>0</v>
      </c>
      <c r="AF282">
        <v>0</v>
      </c>
      <c r="AG282">
        <v>0</v>
      </c>
      <c r="AH282">
        <v>0</v>
      </c>
      <c r="AI282">
        <v>0</v>
      </c>
      <c r="AL282" s="11">
        <f t="shared" si="24"/>
        <v>0</v>
      </c>
      <c r="AM282">
        <f t="shared" si="25"/>
        <v>0</v>
      </c>
      <c r="AN282">
        <f t="shared" si="26"/>
        <v>0</v>
      </c>
      <c r="AP282">
        <f>VLOOKUP($B282,Kraftvärmeprod!$B$1:$BX$550,MATCH(AP$1,Kraftvärmeprod!$B$1:$BX$1,0),FALSE)</f>
        <v>0</v>
      </c>
      <c r="AQ282">
        <f>VLOOKUP($B282,Kraftvärmeprod!$B$1:$BX$550,MATCH(AQ$1,Kraftvärmeprod!$B$1:$BX$1,0),FALSE)</f>
        <v>0</v>
      </c>
      <c r="AR282">
        <f>VLOOKUP($B282,Kraftvärmeprod!$B$1:$BX$550,MATCH("Summa tillförd energi exklusive rökgaskondensering",Kraftvärmeprod!$B$1:$BX$1,0),FALSE)</f>
        <v>0</v>
      </c>
      <c r="AT282" s="239" t="str">
        <f t="shared" si="27"/>
        <v/>
      </c>
      <c r="AV282">
        <f t="shared" si="28"/>
        <v>0</v>
      </c>
      <c r="AX282" t="str">
        <f>VLOOKUP(B282,Totalt!$B$1:$BZ$554,MATCH(AX$1,Totalt!$B$1:$BZ$1,0),FALSE)</f>
        <v>Ja</v>
      </c>
      <c r="BA282" s="239" t="str">
        <f t="shared" si="29"/>
        <v/>
      </c>
    </row>
    <row r="283" spans="1:53" x14ac:dyDescent="0.25">
      <c r="A283" s="2" t="s">
        <v>439</v>
      </c>
      <c r="B283" s="2" t="s">
        <v>443</v>
      </c>
      <c r="J283">
        <v>0</v>
      </c>
      <c r="K283">
        <v>0</v>
      </c>
      <c r="L283">
        <v>0</v>
      </c>
      <c r="M283">
        <v>0</v>
      </c>
      <c r="N283">
        <v>0</v>
      </c>
      <c r="O283">
        <v>0</v>
      </c>
      <c r="P283">
        <v>0</v>
      </c>
      <c r="Q283">
        <v>0</v>
      </c>
      <c r="R283">
        <v>0</v>
      </c>
      <c r="S283">
        <v>0</v>
      </c>
      <c r="T283">
        <v>0</v>
      </c>
      <c r="U283">
        <v>0</v>
      </c>
      <c r="V283" t="s">
        <v>313</v>
      </c>
      <c r="W283">
        <v>0</v>
      </c>
      <c r="X283">
        <v>0</v>
      </c>
      <c r="Y283">
        <v>0</v>
      </c>
      <c r="Z283">
        <v>0</v>
      </c>
      <c r="AA283">
        <v>0</v>
      </c>
      <c r="AB283">
        <v>0</v>
      </c>
      <c r="AC283">
        <v>0</v>
      </c>
      <c r="AD283">
        <v>0</v>
      </c>
      <c r="AE283">
        <v>0</v>
      </c>
      <c r="AF283">
        <v>0</v>
      </c>
      <c r="AG283">
        <v>0</v>
      </c>
      <c r="AH283">
        <v>0</v>
      </c>
      <c r="AI283">
        <v>0</v>
      </c>
      <c r="AL283" s="11">
        <f t="shared" si="24"/>
        <v>0</v>
      </c>
      <c r="AM283">
        <f t="shared" si="25"/>
        <v>0</v>
      </c>
      <c r="AN283">
        <f t="shared" si="26"/>
        <v>0</v>
      </c>
      <c r="AP283">
        <f>VLOOKUP($B283,Kraftvärmeprod!$B$1:$BX$550,MATCH(AP$1,Kraftvärmeprod!$B$1:$BX$1,0),FALSE)</f>
        <v>0</v>
      </c>
      <c r="AQ283">
        <f>VLOOKUP($B283,Kraftvärmeprod!$B$1:$BX$550,MATCH(AQ$1,Kraftvärmeprod!$B$1:$BX$1,0),FALSE)</f>
        <v>0</v>
      </c>
      <c r="AR283">
        <f>VLOOKUP($B283,Kraftvärmeprod!$B$1:$BX$550,MATCH("Summa tillförd energi exklusive rökgaskondensering",Kraftvärmeprod!$B$1:$BX$1,0),FALSE)</f>
        <v>0</v>
      </c>
      <c r="AT283" s="239" t="str">
        <f t="shared" si="27"/>
        <v/>
      </c>
      <c r="AV283">
        <f t="shared" si="28"/>
        <v>0</v>
      </c>
      <c r="AX283" t="str">
        <f>VLOOKUP(B283,Totalt!$B$1:$BZ$554,MATCH(AX$1,Totalt!$B$1:$BZ$1,0),FALSE)</f>
        <v>Ja</v>
      </c>
      <c r="BA283" s="239" t="str">
        <f t="shared" si="29"/>
        <v/>
      </c>
    </row>
    <row r="284" spans="1:53" x14ac:dyDescent="0.25">
      <c r="A284" s="2" t="s">
        <v>439</v>
      </c>
      <c r="B284" s="2" t="s">
        <v>444</v>
      </c>
      <c r="J284">
        <v>0</v>
      </c>
      <c r="K284">
        <v>0</v>
      </c>
      <c r="L284">
        <v>0</v>
      </c>
      <c r="M284">
        <v>0</v>
      </c>
      <c r="N284">
        <v>0</v>
      </c>
      <c r="O284">
        <v>0</v>
      </c>
      <c r="P284">
        <v>0</v>
      </c>
      <c r="Q284">
        <v>0</v>
      </c>
      <c r="R284">
        <v>0</v>
      </c>
      <c r="S284">
        <v>0</v>
      </c>
      <c r="T284">
        <v>0</v>
      </c>
      <c r="U284">
        <v>0</v>
      </c>
      <c r="V284" t="s">
        <v>313</v>
      </c>
      <c r="W284">
        <v>0</v>
      </c>
      <c r="X284">
        <v>0</v>
      </c>
      <c r="Y284">
        <v>0</v>
      </c>
      <c r="Z284">
        <v>0</v>
      </c>
      <c r="AA284">
        <v>0</v>
      </c>
      <c r="AB284">
        <v>0</v>
      </c>
      <c r="AC284">
        <v>0</v>
      </c>
      <c r="AD284">
        <v>0</v>
      </c>
      <c r="AE284">
        <v>0</v>
      </c>
      <c r="AF284">
        <v>0</v>
      </c>
      <c r="AG284">
        <v>0</v>
      </c>
      <c r="AH284">
        <v>0</v>
      </c>
      <c r="AI284">
        <v>0</v>
      </c>
      <c r="AL284" s="11">
        <f t="shared" si="24"/>
        <v>0</v>
      </c>
      <c r="AM284">
        <f t="shared" si="25"/>
        <v>0</v>
      </c>
      <c r="AN284">
        <f t="shared" si="26"/>
        <v>0</v>
      </c>
      <c r="AP284">
        <f>VLOOKUP($B284,Kraftvärmeprod!$B$1:$BX$550,MATCH(AP$1,Kraftvärmeprod!$B$1:$BX$1,0),FALSE)</f>
        <v>0</v>
      </c>
      <c r="AQ284">
        <f>VLOOKUP($B284,Kraftvärmeprod!$B$1:$BX$550,MATCH(AQ$1,Kraftvärmeprod!$B$1:$BX$1,0),FALSE)</f>
        <v>0</v>
      </c>
      <c r="AR284">
        <f>VLOOKUP($B284,Kraftvärmeprod!$B$1:$BX$550,MATCH("Summa tillförd energi exklusive rökgaskondensering",Kraftvärmeprod!$B$1:$BX$1,0),FALSE)</f>
        <v>0</v>
      </c>
      <c r="AT284" s="239" t="str">
        <f t="shared" si="27"/>
        <v/>
      </c>
      <c r="AV284">
        <f t="shared" si="28"/>
        <v>0</v>
      </c>
      <c r="AX284" t="str">
        <f>VLOOKUP(B284,Totalt!$B$1:$BZ$554,MATCH(AX$1,Totalt!$B$1:$BZ$1,0),FALSE)</f>
        <v>Ja</v>
      </c>
      <c r="BA284" s="239" t="str">
        <f t="shared" si="29"/>
        <v/>
      </c>
    </row>
    <row r="285" spans="1:53" x14ac:dyDescent="0.25">
      <c r="A285" s="2" t="s">
        <v>439</v>
      </c>
      <c r="B285" s="2" t="s">
        <v>445</v>
      </c>
      <c r="J285">
        <v>0</v>
      </c>
      <c r="K285">
        <v>0</v>
      </c>
      <c r="L285">
        <v>0</v>
      </c>
      <c r="M285">
        <v>0</v>
      </c>
      <c r="N285">
        <v>0</v>
      </c>
      <c r="O285">
        <v>0</v>
      </c>
      <c r="P285">
        <v>0</v>
      </c>
      <c r="Q285">
        <v>0</v>
      </c>
      <c r="R285">
        <v>0</v>
      </c>
      <c r="S285">
        <v>0</v>
      </c>
      <c r="T285">
        <v>0</v>
      </c>
      <c r="U285">
        <v>0</v>
      </c>
      <c r="V285" t="s">
        <v>313</v>
      </c>
      <c r="W285">
        <v>0</v>
      </c>
      <c r="X285">
        <v>0</v>
      </c>
      <c r="Y285">
        <v>0</v>
      </c>
      <c r="Z285">
        <v>0</v>
      </c>
      <c r="AA285">
        <v>0</v>
      </c>
      <c r="AB285">
        <v>0</v>
      </c>
      <c r="AC285">
        <v>0</v>
      </c>
      <c r="AD285">
        <v>0</v>
      </c>
      <c r="AE285">
        <v>0</v>
      </c>
      <c r="AF285">
        <v>0</v>
      </c>
      <c r="AG285">
        <v>0</v>
      </c>
      <c r="AH285">
        <v>0</v>
      </c>
      <c r="AI285">
        <v>0</v>
      </c>
      <c r="AL285" s="11">
        <f t="shared" si="24"/>
        <v>0</v>
      </c>
      <c r="AM285">
        <f t="shared" si="25"/>
        <v>0</v>
      </c>
      <c r="AN285">
        <f t="shared" si="26"/>
        <v>0</v>
      </c>
      <c r="AP285">
        <f>VLOOKUP($B285,Kraftvärmeprod!$B$1:$BX$550,MATCH(AP$1,Kraftvärmeprod!$B$1:$BX$1,0),FALSE)</f>
        <v>0</v>
      </c>
      <c r="AQ285">
        <f>VLOOKUP($B285,Kraftvärmeprod!$B$1:$BX$550,MATCH(AQ$1,Kraftvärmeprod!$B$1:$BX$1,0),FALSE)</f>
        <v>0</v>
      </c>
      <c r="AR285">
        <f>VLOOKUP($B285,Kraftvärmeprod!$B$1:$BX$550,MATCH("Summa tillförd energi exklusive rökgaskondensering",Kraftvärmeprod!$B$1:$BX$1,0),FALSE)</f>
        <v>0</v>
      </c>
      <c r="AT285" s="239" t="str">
        <f t="shared" si="27"/>
        <v/>
      </c>
      <c r="AV285">
        <f t="shared" si="28"/>
        <v>0</v>
      </c>
      <c r="AX285" t="str">
        <f>VLOOKUP(B285,Totalt!$B$1:$BZ$554,MATCH(AX$1,Totalt!$B$1:$BZ$1,0),FALSE)</f>
        <v>Nej</v>
      </c>
      <c r="BA285" s="239" t="str">
        <f t="shared" si="29"/>
        <v/>
      </c>
    </row>
    <row r="286" spans="1:53" x14ac:dyDescent="0.25">
      <c r="A286" s="2" t="s">
        <v>439</v>
      </c>
      <c r="B286" s="2" t="s">
        <v>446</v>
      </c>
      <c r="J286">
        <v>0</v>
      </c>
      <c r="K286">
        <v>0</v>
      </c>
      <c r="L286">
        <v>0</v>
      </c>
      <c r="M286">
        <v>0</v>
      </c>
      <c r="N286">
        <v>0</v>
      </c>
      <c r="O286">
        <v>0</v>
      </c>
      <c r="P286">
        <v>0</v>
      </c>
      <c r="Q286">
        <v>0</v>
      </c>
      <c r="R286">
        <v>0</v>
      </c>
      <c r="S286">
        <v>0</v>
      </c>
      <c r="T286">
        <v>0</v>
      </c>
      <c r="U286">
        <v>0</v>
      </c>
      <c r="V286" t="s">
        <v>313</v>
      </c>
      <c r="W286">
        <v>0</v>
      </c>
      <c r="X286">
        <v>0</v>
      </c>
      <c r="Y286">
        <v>0</v>
      </c>
      <c r="Z286">
        <v>0</v>
      </c>
      <c r="AA286">
        <v>0</v>
      </c>
      <c r="AB286">
        <v>0</v>
      </c>
      <c r="AC286">
        <v>0</v>
      </c>
      <c r="AD286">
        <v>0</v>
      </c>
      <c r="AE286">
        <v>0</v>
      </c>
      <c r="AF286">
        <v>0</v>
      </c>
      <c r="AG286">
        <v>0</v>
      </c>
      <c r="AH286">
        <v>0</v>
      </c>
      <c r="AI286">
        <v>0</v>
      </c>
      <c r="AL286" s="11">
        <f t="shared" si="24"/>
        <v>0</v>
      </c>
      <c r="AM286">
        <f t="shared" si="25"/>
        <v>0</v>
      </c>
      <c r="AN286">
        <f t="shared" si="26"/>
        <v>0</v>
      </c>
      <c r="AP286">
        <f>VLOOKUP($B286,Kraftvärmeprod!$B$1:$BX$550,MATCH(AP$1,Kraftvärmeprod!$B$1:$BX$1,0),FALSE)</f>
        <v>0</v>
      </c>
      <c r="AQ286">
        <f>VLOOKUP($B286,Kraftvärmeprod!$B$1:$BX$550,MATCH(AQ$1,Kraftvärmeprod!$B$1:$BX$1,0),FALSE)</f>
        <v>0</v>
      </c>
      <c r="AR286">
        <f>VLOOKUP($B286,Kraftvärmeprod!$B$1:$BX$550,MATCH("Summa tillförd energi exklusive rökgaskondensering",Kraftvärmeprod!$B$1:$BX$1,0),FALSE)</f>
        <v>0</v>
      </c>
      <c r="AT286" s="239" t="str">
        <f t="shared" si="27"/>
        <v/>
      </c>
      <c r="AV286">
        <f t="shared" si="28"/>
        <v>0</v>
      </c>
      <c r="AX286" t="str">
        <f>VLOOKUP(B286,Totalt!$B$1:$BZ$554,MATCH(AX$1,Totalt!$B$1:$BZ$1,0),FALSE)</f>
        <v>Ja</v>
      </c>
      <c r="BA286" s="239" t="str">
        <f t="shared" si="29"/>
        <v/>
      </c>
    </row>
    <row r="287" spans="1:53" x14ac:dyDescent="0.25">
      <c r="A287" s="2" t="s">
        <v>439</v>
      </c>
      <c r="B287" s="2" t="s">
        <v>447</v>
      </c>
      <c r="J287">
        <v>0</v>
      </c>
      <c r="K287">
        <v>0</v>
      </c>
      <c r="L287">
        <v>0</v>
      </c>
      <c r="M287">
        <v>0</v>
      </c>
      <c r="N287">
        <v>0</v>
      </c>
      <c r="O287">
        <v>0</v>
      </c>
      <c r="P287">
        <v>0</v>
      </c>
      <c r="Q287">
        <v>0</v>
      </c>
      <c r="R287">
        <v>0</v>
      </c>
      <c r="S287">
        <v>0</v>
      </c>
      <c r="T287">
        <v>0</v>
      </c>
      <c r="U287">
        <v>0</v>
      </c>
      <c r="V287" t="s">
        <v>313</v>
      </c>
      <c r="W287">
        <v>0</v>
      </c>
      <c r="X287">
        <v>0</v>
      </c>
      <c r="Y287">
        <v>0</v>
      </c>
      <c r="Z287">
        <v>0</v>
      </c>
      <c r="AA287">
        <v>0</v>
      </c>
      <c r="AB287">
        <v>0</v>
      </c>
      <c r="AC287">
        <v>0</v>
      </c>
      <c r="AD287">
        <v>0</v>
      </c>
      <c r="AE287">
        <v>0</v>
      </c>
      <c r="AF287">
        <v>0</v>
      </c>
      <c r="AG287">
        <v>0</v>
      </c>
      <c r="AH287">
        <v>0</v>
      </c>
      <c r="AI287">
        <v>0</v>
      </c>
      <c r="AL287" s="11">
        <f t="shared" si="24"/>
        <v>0</v>
      </c>
      <c r="AM287">
        <f t="shared" si="25"/>
        <v>0</v>
      </c>
      <c r="AN287">
        <f t="shared" si="26"/>
        <v>0</v>
      </c>
      <c r="AP287">
        <f>VLOOKUP($B287,Kraftvärmeprod!$B$1:$BX$550,MATCH(AP$1,Kraftvärmeprod!$B$1:$BX$1,0),FALSE)</f>
        <v>0</v>
      </c>
      <c r="AQ287">
        <f>VLOOKUP($B287,Kraftvärmeprod!$B$1:$BX$550,MATCH(AQ$1,Kraftvärmeprod!$B$1:$BX$1,0),FALSE)</f>
        <v>0</v>
      </c>
      <c r="AR287">
        <f>VLOOKUP($B287,Kraftvärmeprod!$B$1:$BX$550,MATCH("Summa tillförd energi exklusive rökgaskondensering",Kraftvärmeprod!$B$1:$BX$1,0),FALSE)</f>
        <v>0</v>
      </c>
      <c r="AT287" s="239" t="str">
        <f t="shared" si="27"/>
        <v/>
      </c>
      <c r="AV287">
        <f t="shared" si="28"/>
        <v>0</v>
      </c>
      <c r="AX287" t="str">
        <f>VLOOKUP(B287,Totalt!$B$1:$BZ$554,MATCH(AX$1,Totalt!$B$1:$BZ$1,0),FALSE)</f>
        <v>Ja</v>
      </c>
      <c r="BA287" s="239" t="str">
        <f t="shared" si="29"/>
        <v/>
      </c>
    </row>
    <row r="288" spans="1:53" x14ac:dyDescent="0.25">
      <c r="A288" s="2" t="s">
        <v>439</v>
      </c>
      <c r="B288" s="2" t="s">
        <v>448</v>
      </c>
      <c r="J288">
        <v>0</v>
      </c>
      <c r="K288">
        <v>2.70134E-2</v>
      </c>
      <c r="L288">
        <v>0</v>
      </c>
      <c r="M288">
        <v>0</v>
      </c>
      <c r="N288">
        <v>0</v>
      </c>
      <c r="O288">
        <v>0</v>
      </c>
      <c r="P288">
        <v>0.15229599999999999</v>
      </c>
      <c r="Q288">
        <v>11.3612</v>
      </c>
      <c r="R288">
        <v>2.2336800000000001</v>
      </c>
      <c r="S288">
        <v>38.432299999999998</v>
      </c>
      <c r="T288">
        <v>0</v>
      </c>
      <c r="U288">
        <v>19.5564</v>
      </c>
      <c r="V288" t="s">
        <v>313</v>
      </c>
      <c r="W288">
        <v>0.15668899999999999</v>
      </c>
      <c r="X288">
        <v>0</v>
      </c>
      <c r="Y288">
        <v>0</v>
      </c>
      <c r="Z288">
        <v>0</v>
      </c>
      <c r="AA288">
        <v>0</v>
      </c>
      <c r="AB288">
        <v>0</v>
      </c>
      <c r="AC288">
        <v>0</v>
      </c>
      <c r="AD288">
        <v>8.9063300000000005</v>
      </c>
      <c r="AE288">
        <v>0</v>
      </c>
      <c r="AF288">
        <v>0</v>
      </c>
      <c r="AG288">
        <v>0</v>
      </c>
      <c r="AH288">
        <v>0</v>
      </c>
      <c r="AI288">
        <v>2.75509</v>
      </c>
      <c r="AL288" s="11">
        <f t="shared" si="24"/>
        <v>83.580998399999984</v>
      </c>
      <c r="AM288">
        <f t="shared" si="25"/>
        <v>80.825908399999989</v>
      </c>
      <c r="AN288">
        <f t="shared" si="26"/>
        <v>80.825908399999989</v>
      </c>
      <c r="AP288">
        <f>VLOOKUP($B288,Kraftvärmeprod!$B$1:$BX$550,MATCH(AP$1,Kraftvärmeprod!$B$1:$BX$1,0),FALSE)</f>
        <v>107.51900000000001</v>
      </c>
      <c r="AQ288">
        <f>VLOOKUP($B288,Kraftvärmeprod!$B$1:$BX$550,MATCH(AQ$1,Kraftvärmeprod!$B$1:$BX$1,0),FALSE)</f>
        <v>43.264000000000003</v>
      </c>
      <c r="AR288">
        <f>VLOOKUP($B288,Kraftvärmeprod!$B$1:$BX$550,MATCH("Summa tillförd energi exklusive rökgaskondensering",Kraftvärmeprod!$B$1:$BX$1,0),FALSE)</f>
        <v>164.14</v>
      </c>
      <c r="AT288" s="239">
        <f t="shared" si="27"/>
        <v>0.49242054587547213</v>
      </c>
      <c r="AV288">
        <f t="shared" si="28"/>
        <v>71.892565000000005</v>
      </c>
      <c r="AX288" t="str">
        <f>VLOOKUP(B288,Totalt!$B$1:$BZ$554,MATCH(AX$1,Totalt!$B$1:$BZ$1,0),FALSE)</f>
        <v>Ja</v>
      </c>
      <c r="BA288" s="239">
        <f t="shared" si="29"/>
        <v>1.2864048295455637</v>
      </c>
    </row>
    <row r="289" spans="1:53" x14ac:dyDescent="0.25">
      <c r="A289" s="2" t="s">
        <v>439</v>
      </c>
      <c r="B289" s="2" t="s">
        <v>449</v>
      </c>
      <c r="J289">
        <v>0</v>
      </c>
      <c r="K289">
        <v>0</v>
      </c>
      <c r="L289">
        <v>0</v>
      </c>
      <c r="M289">
        <v>0</v>
      </c>
      <c r="N289">
        <v>0</v>
      </c>
      <c r="O289">
        <v>0</v>
      </c>
      <c r="P289">
        <v>0</v>
      </c>
      <c r="Q289">
        <v>0</v>
      </c>
      <c r="R289">
        <v>0</v>
      </c>
      <c r="S289">
        <v>0</v>
      </c>
      <c r="T289">
        <v>0</v>
      </c>
      <c r="U289">
        <v>0</v>
      </c>
      <c r="V289" t="s">
        <v>313</v>
      </c>
      <c r="W289">
        <v>0</v>
      </c>
      <c r="X289">
        <v>0</v>
      </c>
      <c r="Y289">
        <v>0</v>
      </c>
      <c r="Z289">
        <v>0</v>
      </c>
      <c r="AA289">
        <v>0</v>
      </c>
      <c r="AB289">
        <v>0</v>
      </c>
      <c r="AC289">
        <v>0</v>
      </c>
      <c r="AD289">
        <v>0</v>
      </c>
      <c r="AE289">
        <v>0</v>
      </c>
      <c r="AF289">
        <v>0</v>
      </c>
      <c r="AG289">
        <v>0</v>
      </c>
      <c r="AH289">
        <v>0</v>
      </c>
      <c r="AI289">
        <v>0</v>
      </c>
      <c r="AL289" s="11">
        <f t="shared" si="24"/>
        <v>0</v>
      </c>
      <c r="AM289">
        <f t="shared" si="25"/>
        <v>0</v>
      </c>
      <c r="AN289">
        <f t="shared" si="26"/>
        <v>0</v>
      </c>
      <c r="AP289">
        <f>VLOOKUP($B289,Kraftvärmeprod!$B$1:$BX$550,MATCH(AP$1,Kraftvärmeprod!$B$1:$BX$1,0),FALSE)</f>
        <v>0</v>
      </c>
      <c r="AQ289">
        <f>VLOOKUP($B289,Kraftvärmeprod!$B$1:$BX$550,MATCH(AQ$1,Kraftvärmeprod!$B$1:$BX$1,0),FALSE)</f>
        <v>0</v>
      </c>
      <c r="AR289">
        <f>VLOOKUP($B289,Kraftvärmeprod!$B$1:$BX$550,MATCH("Summa tillförd energi exklusive rökgaskondensering",Kraftvärmeprod!$B$1:$BX$1,0),FALSE)</f>
        <v>0</v>
      </c>
      <c r="AT289" s="239" t="str">
        <f t="shared" si="27"/>
        <v/>
      </c>
      <c r="AV289">
        <f t="shared" si="28"/>
        <v>0</v>
      </c>
      <c r="AX289" t="str">
        <f>VLOOKUP(B289,Totalt!$B$1:$BZ$554,MATCH(AX$1,Totalt!$B$1:$BZ$1,0),FALSE)</f>
        <v>Ja</v>
      </c>
      <c r="BA289" s="239" t="str">
        <f t="shared" si="29"/>
        <v/>
      </c>
    </row>
    <row r="290" spans="1:53" x14ac:dyDescent="0.25">
      <c r="A290" s="2" t="s">
        <v>439</v>
      </c>
      <c r="B290" s="2" t="s">
        <v>450</v>
      </c>
      <c r="J290">
        <v>0</v>
      </c>
      <c r="K290">
        <v>0.32917400000000002</v>
      </c>
      <c r="L290">
        <v>0</v>
      </c>
      <c r="M290">
        <v>0</v>
      </c>
      <c r="N290">
        <v>0</v>
      </c>
      <c r="O290">
        <v>0</v>
      </c>
      <c r="P290">
        <v>0</v>
      </c>
      <c r="Q290">
        <v>20.770900000000001</v>
      </c>
      <c r="R290">
        <v>0</v>
      </c>
      <c r="S290">
        <v>38.575000000000003</v>
      </c>
      <c r="T290">
        <v>0</v>
      </c>
      <c r="U290">
        <v>0</v>
      </c>
      <c r="V290" t="s">
        <v>313</v>
      </c>
      <c r="W290">
        <v>3.90341</v>
      </c>
      <c r="X290">
        <v>0</v>
      </c>
      <c r="Y290">
        <v>0</v>
      </c>
      <c r="Z290">
        <v>0</v>
      </c>
      <c r="AA290">
        <v>0</v>
      </c>
      <c r="AB290">
        <v>0</v>
      </c>
      <c r="AC290">
        <v>0</v>
      </c>
      <c r="AD290">
        <v>0</v>
      </c>
      <c r="AE290">
        <v>0</v>
      </c>
      <c r="AF290">
        <v>0</v>
      </c>
      <c r="AG290">
        <v>0</v>
      </c>
      <c r="AH290">
        <v>0</v>
      </c>
      <c r="AI290">
        <v>2.6519300000000001</v>
      </c>
      <c r="AL290" s="11">
        <f t="shared" si="24"/>
        <v>66.230413999999996</v>
      </c>
      <c r="AM290">
        <f t="shared" si="25"/>
        <v>63.578483999999996</v>
      </c>
      <c r="AN290">
        <f t="shared" si="26"/>
        <v>63.578483999999996</v>
      </c>
      <c r="AP290">
        <f>VLOOKUP($B290,Kraftvärmeprod!$B$1:$BX$550,MATCH(AP$1,Kraftvärmeprod!$B$1:$BX$1,0),FALSE)</f>
        <v>75.926000000000002</v>
      </c>
      <c r="AQ290">
        <f>VLOOKUP($B290,Kraftvärmeprod!$B$1:$BX$550,MATCH(AQ$1,Kraftvärmeprod!$B$1:$BX$1,0),FALSE)</f>
        <v>17.312999999999999</v>
      </c>
      <c r="AR290">
        <f>VLOOKUP($B290,Kraftvärmeprod!$B$1:$BX$550,MATCH("Summa tillförd energi exklusive rökgaskondensering",Kraftvärmeprod!$B$1:$BX$1,0),FALSE)</f>
        <v>101.31599999999999</v>
      </c>
      <c r="AT290" s="239">
        <f t="shared" si="27"/>
        <v>0.62752659007461808</v>
      </c>
      <c r="AV290">
        <f t="shared" si="28"/>
        <v>63.249310000000001</v>
      </c>
      <c r="AX290" t="str">
        <f>VLOOKUP(B290,Totalt!$B$1:$BZ$554,MATCH(AX$1,Totalt!$B$1:$BZ$1,0),FALSE)</f>
        <v>Ja</v>
      </c>
      <c r="BA290" s="239">
        <f t="shared" si="29"/>
        <v>1.1463917468491138</v>
      </c>
    </row>
    <row r="291" spans="1:53" x14ac:dyDescent="0.25">
      <c r="A291" s="2" t="s">
        <v>439</v>
      </c>
      <c r="B291" s="2" t="s">
        <v>451</v>
      </c>
      <c r="J291">
        <v>0</v>
      </c>
      <c r="K291">
        <v>0</v>
      </c>
      <c r="L291">
        <v>0</v>
      </c>
      <c r="M291">
        <v>0</v>
      </c>
      <c r="N291">
        <v>0</v>
      </c>
      <c r="O291">
        <v>0</v>
      </c>
      <c r="P291">
        <v>0</v>
      </c>
      <c r="Q291">
        <v>0</v>
      </c>
      <c r="R291">
        <v>0</v>
      </c>
      <c r="S291">
        <v>0</v>
      </c>
      <c r="T291">
        <v>0</v>
      </c>
      <c r="U291">
        <v>0</v>
      </c>
      <c r="V291" t="s">
        <v>313</v>
      </c>
      <c r="W291">
        <v>0</v>
      </c>
      <c r="X291">
        <v>0</v>
      </c>
      <c r="Y291">
        <v>0</v>
      </c>
      <c r="Z291">
        <v>0</v>
      </c>
      <c r="AA291">
        <v>0</v>
      </c>
      <c r="AB291">
        <v>0</v>
      </c>
      <c r="AC291">
        <v>0</v>
      </c>
      <c r="AD291">
        <v>0</v>
      </c>
      <c r="AE291">
        <v>0</v>
      </c>
      <c r="AF291">
        <v>0</v>
      </c>
      <c r="AG291">
        <v>0</v>
      </c>
      <c r="AH291">
        <v>0</v>
      </c>
      <c r="AI291">
        <v>0</v>
      </c>
      <c r="AL291" s="11">
        <f t="shared" si="24"/>
        <v>0</v>
      </c>
      <c r="AM291">
        <f t="shared" si="25"/>
        <v>0</v>
      </c>
      <c r="AN291">
        <f t="shared" si="26"/>
        <v>0</v>
      </c>
      <c r="AP291">
        <f>VLOOKUP($B291,Kraftvärmeprod!$B$1:$BX$550,MATCH(AP$1,Kraftvärmeprod!$B$1:$BX$1,0),FALSE)</f>
        <v>0</v>
      </c>
      <c r="AQ291">
        <f>VLOOKUP($B291,Kraftvärmeprod!$B$1:$BX$550,MATCH(AQ$1,Kraftvärmeprod!$B$1:$BX$1,0),FALSE)</f>
        <v>0</v>
      </c>
      <c r="AR291">
        <f>VLOOKUP($B291,Kraftvärmeprod!$B$1:$BX$550,MATCH("Summa tillförd energi exklusive rökgaskondensering",Kraftvärmeprod!$B$1:$BX$1,0),FALSE)</f>
        <v>0</v>
      </c>
      <c r="AT291" s="239" t="str">
        <f t="shared" si="27"/>
        <v/>
      </c>
      <c r="AV291">
        <f t="shared" si="28"/>
        <v>0</v>
      </c>
      <c r="AX291" t="str">
        <f>VLOOKUP(B291,Totalt!$B$1:$BZ$554,MATCH(AX$1,Totalt!$B$1:$BZ$1,0),FALSE)</f>
        <v>Ja</v>
      </c>
      <c r="BA291" s="239" t="str">
        <f t="shared" si="29"/>
        <v/>
      </c>
    </row>
    <row r="292" spans="1:53" x14ac:dyDescent="0.25">
      <c r="A292" s="2" t="s">
        <v>439</v>
      </c>
      <c r="B292" s="2" t="s">
        <v>452</v>
      </c>
      <c r="J292">
        <v>0</v>
      </c>
      <c r="K292">
        <v>0</v>
      </c>
      <c r="L292">
        <v>0</v>
      </c>
      <c r="M292">
        <v>0</v>
      </c>
      <c r="N292">
        <v>0</v>
      </c>
      <c r="O292">
        <v>0</v>
      </c>
      <c r="P292">
        <v>0</v>
      </c>
      <c r="Q292">
        <v>0</v>
      </c>
      <c r="R292">
        <v>0</v>
      </c>
      <c r="S292">
        <v>0</v>
      </c>
      <c r="T292">
        <v>0</v>
      </c>
      <c r="U292">
        <v>0</v>
      </c>
      <c r="V292" t="s">
        <v>313</v>
      </c>
      <c r="W292">
        <v>0</v>
      </c>
      <c r="X292">
        <v>0</v>
      </c>
      <c r="Y292">
        <v>0</v>
      </c>
      <c r="Z292">
        <v>0</v>
      </c>
      <c r="AA292">
        <v>0</v>
      </c>
      <c r="AB292">
        <v>0</v>
      </c>
      <c r="AC292">
        <v>0</v>
      </c>
      <c r="AD292">
        <v>0</v>
      </c>
      <c r="AE292">
        <v>0</v>
      </c>
      <c r="AF292">
        <v>0</v>
      </c>
      <c r="AG292">
        <v>0</v>
      </c>
      <c r="AH292">
        <v>0</v>
      </c>
      <c r="AI292">
        <v>0</v>
      </c>
      <c r="AL292" s="11">
        <f t="shared" si="24"/>
        <v>0</v>
      </c>
      <c r="AM292">
        <f t="shared" si="25"/>
        <v>0</v>
      </c>
      <c r="AN292">
        <f t="shared" si="26"/>
        <v>0</v>
      </c>
      <c r="AP292">
        <f>VLOOKUP($B292,Kraftvärmeprod!$B$1:$BX$550,MATCH(AP$1,Kraftvärmeprod!$B$1:$BX$1,0),FALSE)</f>
        <v>0</v>
      </c>
      <c r="AQ292">
        <f>VLOOKUP($B292,Kraftvärmeprod!$B$1:$BX$550,MATCH(AQ$1,Kraftvärmeprod!$B$1:$BX$1,0),FALSE)</f>
        <v>0</v>
      </c>
      <c r="AR292">
        <f>VLOOKUP($B292,Kraftvärmeprod!$B$1:$BX$550,MATCH("Summa tillförd energi exklusive rökgaskondensering",Kraftvärmeprod!$B$1:$BX$1,0),FALSE)</f>
        <v>0</v>
      </c>
      <c r="AT292" s="239" t="str">
        <f t="shared" si="27"/>
        <v/>
      </c>
      <c r="AV292">
        <f t="shared" si="28"/>
        <v>0</v>
      </c>
      <c r="AX292" t="str">
        <f>VLOOKUP(B292,Totalt!$B$1:$BZ$554,MATCH(AX$1,Totalt!$B$1:$BZ$1,0),FALSE)</f>
        <v>Ja</v>
      </c>
      <c r="BA292" s="239" t="str">
        <f t="shared" si="29"/>
        <v/>
      </c>
    </row>
    <row r="293" spans="1:53" x14ac:dyDescent="0.25">
      <c r="A293" s="2" t="s">
        <v>439</v>
      </c>
      <c r="B293" s="2" t="s">
        <v>453</v>
      </c>
      <c r="J293">
        <v>0</v>
      </c>
      <c r="K293">
        <v>0.35426299999999999</v>
      </c>
      <c r="L293">
        <v>0</v>
      </c>
      <c r="M293">
        <v>0</v>
      </c>
      <c r="N293">
        <v>0</v>
      </c>
      <c r="O293">
        <v>0</v>
      </c>
      <c r="P293">
        <v>18.880800000000001</v>
      </c>
      <c r="Q293">
        <v>56.9711</v>
      </c>
      <c r="R293">
        <v>5.0068200000000003</v>
      </c>
      <c r="S293">
        <v>49.722200000000001</v>
      </c>
      <c r="T293">
        <v>0</v>
      </c>
      <c r="U293">
        <v>44.777299999999997</v>
      </c>
      <c r="V293" t="s">
        <v>313</v>
      </c>
      <c r="W293">
        <v>0</v>
      </c>
      <c r="X293">
        <v>0</v>
      </c>
      <c r="Y293">
        <v>0</v>
      </c>
      <c r="Z293">
        <v>0</v>
      </c>
      <c r="AA293">
        <v>0</v>
      </c>
      <c r="AB293">
        <v>0</v>
      </c>
      <c r="AC293">
        <v>0</v>
      </c>
      <c r="AD293">
        <v>29.7469</v>
      </c>
      <c r="AE293">
        <v>0</v>
      </c>
      <c r="AF293">
        <v>0</v>
      </c>
      <c r="AG293">
        <v>0</v>
      </c>
      <c r="AH293">
        <v>83.918000000000006</v>
      </c>
      <c r="AI293">
        <v>9.1029199999999992</v>
      </c>
      <c r="AL293" s="11">
        <f t="shared" si="24"/>
        <v>298.48030299999999</v>
      </c>
      <c r="AM293">
        <f t="shared" si="25"/>
        <v>289.37738300000001</v>
      </c>
      <c r="AN293">
        <f t="shared" si="26"/>
        <v>205.459383</v>
      </c>
      <c r="AP293">
        <f>VLOOKUP($B293,Kraftvärmeprod!$B$1:$BX$550,MATCH(AP$1,Kraftvärmeprod!$B$1:$BX$1,0),FALSE)</f>
        <v>270.92200000000003</v>
      </c>
      <c r="AQ293">
        <f>VLOOKUP($B293,Kraftvärmeprod!$B$1:$BX$550,MATCH(AQ$1,Kraftvärmeprod!$B$1:$BX$1,0),FALSE)</f>
        <v>117.483</v>
      </c>
      <c r="AR293">
        <f>VLOOKUP($B293,Kraftvärmeprod!$B$1:$BX$550,MATCH("Summa tillförd energi exklusive rökgaskondensering",Kraftvärmeprod!$B$1:$BX$1,0),FALSE)</f>
        <v>432.387</v>
      </c>
      <c r="AT293" s="239">
        <f t="shared" si="27"/>
        <v>0.47517474623427625</v>
      </c>
      <c r="AV293">
        <f t="shared" si="28"/>
        <v>175.35821999999999</v>
      </c>
      <c r="AX293" t="str">
        <f>VLOOKUP(B293,Totalt!$B$1:$BZ$554,MATCH(AX$1,Totalt!$B$1:$BZ$1,0),FALSE)</f>
        <v>Ja</v>
      </c>
      <c r="BA293" s="239">
        <f t="shared" si="29"/>
        <v>1.2626728750203617</v>
      </c>
    </row>
    <row r="294" spans="1:53" x14ac:dyDescent="0.25">
      <c r="A294" s="2" t="s">
        <v>439</v>
      </c>
      <c r="B294" s="2" t="s">
        <v>454</v>
      </c>
      <c r="J294">
        <v>0</v>
      </c>
      <c r="K294">
        <v>0</v>
      </c>
      <c r="L294">
        <v>0</v>
      </c>
      <c r="M294">
        <v>0</v>
      </c>
      <c r="N294">
        <v>0</v>
      </c>
      <c r="O294">
        <v>0</v>
      </c>
      <c r="P294">
        <v>0</v>
      </c>
      <c r="Q294">
        <v>0</v>
      </c>
      <c r="R294">
        <v>0</v>
      </c>
      <c r="S294">
        <v>0</v>
      </c>
      <c r="T294">
        <v>0</v>
      </c>
      <c r="U294">
        <v>0</v>
      </c>
      <c r="V294" t="s">
        <v>313</v>
      </c>
      <c r="W294">
        <v>0</v>
      </c>
      <c r="X294">
        <v>0</v>
      </c>
      <c r="Y294">
        <v>0</v>
      </c>
      <c r="Z294">
        <v>0</v>
      </c>
      <c r="AA294">
        <v>0</v>
      </c>
      <c r="AB294">
        <v>0</v>
      </c>
      <c r="AC294">
        <v>0</v>
      </c>
      <c r="AD294">
        <v>0</v>
      </c>
      <c r="AE294">
        <v>0</v>
      </c>
      <c r="AF294">
        <v>0</v>
      </c>
      <c r="AG294">
        <v>0</v>
      </c>
      <c r="AH294">
        <v>0</v>
      </c>
      <c r="AI294">
        <v>0</v>
      </c>
      <c r="AL294" s="11">
        <f t="shared" si="24"/>
        <v>0</v>
      </c>
      <c r="AM294">
        <f t="shared" si="25"/>
        <v>0</v>
      </c>
      <c r="AN294">
        <f t="shared" si="26"/>
        <v>0</v>
      </c>
      <c r="AP294">
        <f>VLOOKUP($B294,Kraftvärmeprod!$B$1:$BX$550,MATCH(AP$1,Kraftvärmeprod!$B$1:$BX$1,0),FALSE)</f>
        <v>0</v>
      </c>
      <c r="AQ294">
        <f>VLOOKUP($B294,Kraftvärmeprod!$B$1:$BX$550,MATCH(AQ$1,Kraftvärmeprod!$B$1:$BX$1,0),FALSE)</f>
        <v>0</v>
      </c>
      <c r="AR294">
        <f>VLOOKUP($B294,Kraftvärmeprod!$B$1:$BX$550,MATCH("Summa tillförd energi exklusive rökgaskondensering",Kraftvärmeprod!$B$1:$BX$1,0),FALSE)</f>
        <v>0</v>
      </c>
      <c r="AT294" s="239" t="str">
        <f t="shared" si="27"/>
        <v/>
      </c>
      <c r="AV294">
        <f t="shared" si="28"/>
        <v>0</v>
      </c>
      <c r="AX294" t="str">
        <f>VLOOKUP(B294,Totalt!$B$1:$BZ$554,MATCH(AX$1,Totalt!$B$1:$BZ$1,0),FALSE)</f>
        <v>Ja</v>
      </c>
      <c r="BA294" s="239" t="str">
        <f t="shared" si="29"/>
        <v/>
      </c>
    </row>
    <row r="295" spans="1:53" x14ac:dyDescent="0.25">
      <c r="A295" s="2" t="s">
        <v>439</v>
      </c>
      <c r="B295" s="2" t="s">
        <v>455</v>
      </c>
      <c r="J295">
        <v>0</v>
      </c>
      <c r="K295">
        <v>0</v>
      </c>
      <c r="L295">
        <v>0</v>
      </c>
      <c r="M295">
        <v>0</v>
      </c>
      <c r="N295">
        <v>0</v>
      </c>
      <c r="O295">
        <v>0</v>
      </c>
      <c r="P295">
        <v>0</v>
      </c>
      <c r="Q295">
        <v>0</v>
      </c>
      <c r="R295">
        <v>0</v>
      </c>
      <c r="S295">
        <v>0</v>
      </c>
      <c r="T295">
        <v>0</v>
      </c>
      <c r="U295">
        <v>0</v>
      </c>
      <c r="V295" t="s">
        <v>313</v>
      </c>
      <c r="W295">
        <v>0</v>
      </c>
      <c r="X295">
        <v>0</v>
      </c>
      <c r="Y295">
        <v>0</v>
      </c>
      <c r="Z295">
        <v>0</v>
      </c>
      <c r="AA295">
        <v>0</v>
      </c>
      <c r="AB295">
        <v>0</v>
      </c>
      <c r="AC295">
        <v>0</v>
      </c>
      <c r="AD295">
        <v>0</v>
      </c>
      <c r="AE295">
        <v>0</v>
      </c>
      <c r="AF295">
        <v>0</v>
      </c>
      <c r="AG295">
        <v>0</v>
      </c>
      <c r="AH295">
        <v>0</v>
      </c>
      <c r="AI295">
        <v>0</v>
      </c>
      <c r="AL295" s="11">
        <f t="shared" si="24"/>
        <v>0</v>
      </c>
      <c r="AM295">
        <f t="shared" si="25"/>
        <v>0</v>
      </c>
      <c r="AN295">
        <f t="shared" si="26"/>
        <v>0</v>
      </c>
      <c r="AP295">
        <f>VLOOKUP($B295,Kraftvärmeprod!$B$1:$BX$550,MATCH(AP$1,Kraftvärmeprod!$B$1:$BX$1,0),FALSE)</f>
        <v>0</v>
      </c>
      <c r="AQ295">
        <f>VLOOKUP($B295,Kraftvärmeprod!$B$1:$BX$550,MATCH(AQ$1,Kraftvärmeprod!$B$1:$BX$1,0),FALSE)</f>
        <v>0</v>
      </c>
      <c r="AR295">
        <f>VLOOKUP($B295,Kraftvärmeprod!$B$1:$BX$550,MATCH("Summa tillförd energi exklusive rökgaskondensering",Kraftvärmeprod!$B$1:$BX$1,0),FALSE)</f>
        <v>0</v>
      </c>
      <c r="AT295" s="239" t="str">
        <f t="shared" si="27"/>
        <v/>
      </c>
      <c r="AV295">
        <f t="shared" si="28"/>
        <v>0</v>
      </c>
      <c r="AX295" t="str">
        <f>VLOOKUP(B295,Totalt!$B$1:$BZ$554,MATCH(AX$1,Totalt!$B$1:$BZ$1,0),FALSE)</f>
        <v>Ja</v>
      </c>
      <c r="BA295" s="239" t="str">
        <f t="shared" si="29"/>
        <v/>
      </c>
    </row>
    <row r="296" spans="1:53" x14ac:dyDescent="0.25">
      <c r="A296" s="2" t="s">
        <v>439</v>
      </c>
      <c r="B296" s="2" t="s">
        <v>456</v>
      </c>
      <c r="J296">
        <v>0</v>
      </c>
      <c r="K296">
        <v>0</v>
      </c>
      <c r="L296">
        <v>0</v>
      </c>
      <c r="M296">
        <v>0</v>
      </c>
      <c r="N296">
        <v>0</v>
      </c>
      <c r="O296">
        <v>0</v>
      </c>
      <c r="P296">
        <v>0</v>
      </c>
      <c r="Q296">
        <v>0</v>
      </c>
      <c r="R296">
        <v>0</v>
      </c>
      <c r="S296">
        <v>0</v>
      </c>
      <c r="T296">
        <v>0</v>
      </c>
      <c r="U296">
        <v>0</v>
      </c>
      <c r="V296" t="s">
        <v>313</v>
      </c>
      <c r="W296">
        <v>0</v>
      </c>
      <c r="X296">
        <v>0</v>
      </c>
      <c r="Y296">
        <v>0</v>
      </c>
      <c r="Z296">
        <v>0</v>
      </c>
      <c r="AA296">
        <v>0</v>
      </c>
      <c r="AB296">
        <v>0</v>
      </c>
      <c r="AC296">
        <v>0</v>
      </c>
      <c r="AD296">
        <v>0</v>
      </c>
      <c r="AE296">
        <v>0</v>
      </c>
      <c r="AF296">
        <v>0</v>
      </c>
      <c r="AG296">
        <v>0</v>
      </c>
      <c r="AH296">
        <v>0</v>
      </c>
      <c r="AI296">
        <v>0</v>
      </c>
      <c r="AL296" s="11">
        <f t="shared" si="24"/>
        <v>0</v>
      </c>
      <c r="AM296">
        <f t="shared" si="25"/>
        <v>0</v>
      </c>
      <c r="AN296">
        <f t="shared" si="26"/>
        <v>0</v>
      </c>
      <c r="AP296">
        <f>VLOOKUP($B296,Kraftvärmeprod!$B$1:$BX$550,MATCH(AP$1,Kraftvärmeprod!$B$1:$BX$1,0),FALSE)</f>
        <v>0</v>
      </c>
      <c r="AQ296">
        <f>VLOOKUP($B296,Kraftvärmeprod!$B$1:$BX$550,MATCH(AQ$1,Kraftvärmeprod!$B$1:$BX$1,0),FALSE)</f>
        <v>0</v>
      </c>
      <c r="AR296">
        <f>VLOOKUP($B296,Kraftvärmeprod!$B$1:$BX$550,MATCH("Summa tillförd energi exklusive rökgaskondensering",Kraftvärmeprod!$B$1:$BX$1,0),FALSE)</f>
        <v>0</v>
      </c>
      <c r="AT296" s="239" t="str">
        <f t="shared" si="27"/>
        <v/>
      </c>
      <c r="AV296">
        <f t="shared" si="28"/>
        <v>0</v>
      </c>
      <c r="AX296" t="str">
        <f>VLOOKUP(B296,Totalt!$B$1:$BZ$554,MATCH(AX$1,Totalt!$B$1:$BZ$1,0),FALSE)</f>
        <v>Ja</v>
      </c>
      <c r="BA296" s="239" t="str">
        <f t="shared" si="29"/>
        <v/>
      </c>
    </row>
    <row r="297" spans="1:53" x14ac:dyDescent="0.25">
      <c r="A297" s="2" t="s">
        <v>439</v>
      </c>
      <c r="B297" s="2" t="s">
        <v>457</v>
      </c>
      <c r="J297">
        <v>0</v>
      </c>
      <c r="K297">
        <v>0</v>
      </c>
      <c r="L297">
        <v>0</v>
      </c>
      <c r="M297">
        <v>0</v>
      </c>
      <c r="N297">
        <v>0</v>
      </c>
      <c r="O297">
        <v>0</v>
      </c>
      <c r="P297">
        <v>0</v>
      </c>
      <c r="Q297">
        <v>0</v>
      </c>
      <c r="R297">
        <v>0</v>
      </c>
      <c r="S297">
        <v>0</v>
      </c>
      <c r="T297">
        <v>0</v>
      </c>
      <c r="U297">
        <v>0</v>
      </c>
      <c r="V297" t="s">
        <v>313</v>
      </c>
      <c r="W297">
        <v>0</v>
      </c>
      <c r="X297">
        <v>0</v>
      </c>
      <c r="Y297">
        <v>0</v>
      </c>
      <c r="Z297">
        <v>0</v>
      </c>
      <c r="AA297">
        <v>0</v>
      </c>
      <c r="AB297">
        <v>0</v>
      </c>
      <c r="AC297">
        <v>0</v>
      </c>
      <c r="AD297">
        <v>0</v>
      </c>
      <c r="AE297">
        <v>0</v>
      </c>
      <c r="AF297">
        <v>0</v>
      </c>
      <c r="AG297">
        <v>0</v>
      </c>
      <c r="AH297">
        <v>0</v>
      </c>
      <c r="AI297">
        <v>0</v>
      </c>
      <c r="AL297" s="11">
        <f t="shared" si="24"/>
        <v>0</v>
      </c>
      <c r="AM297">
        <f t="shared" si="25"/>
        <v>0</v>
      </c>
      <c r="AN297">
        <f t="shared" si="26"/>
        <v>0</v>
      </c>
      <c r="AP297">
        <f>VLOOKUP($B297,Kraftvärmeprod!$B$1:$BX$550,MATCH(AP$1,Kraftvärmeprod!$B$1:$BX$1,0),FALSE)</f>
        <v>0</v>
      </c>
      <c r="AQ297">
        <f>VLOOKUP($B297,Kraftvärmeprod!$B$1:$BX$550,MATCH(AQ$1,Kraftvärmeprod!$B$1:$BX$1,0),FALSE)</f>
        <v>0</v>
      </c>
      <c r="AR297">
        <f>VLOOKUP($B297,Kraftvärmeprod!$B$1:$BX$550,MATCH("Summa tillförd energi exklusive rökgaskondensering",Kraftvärmeprod!$B$1:$BX$1,0),FALSE)</f>
        <v>0</v>
      </c>
      <c r="AT297" s="239" t="str">
        <f t="shared" si="27"/>
        <v/>
      </c>
      <c r="AV297">
        <f t="shared" si="28"/>
        <v>0</v>
      </c>
      <c r="AX297" t="str">
        <f>VLOOKUP(B297,Totalt!$B$1:$BZ$554,MATCH(AX$1,Totalt!$B$1:$BZ$1,0),FALSE)</f>
        <v>Ja</v>
      </c>
      <c r="BA297" s="239" t="str">
        <f t="shared" si="29"/>
        <v/>
      </c>
    </row>
    <row r="298" spans="1:53" x14ac:dyDescent="0.25">
      <c r="A298" s="2" t="s">
        <v>458</v>
      </c>
      <c r="B298" s="2" t="s">
        <v>459</v>
      </c>
      <c r="J298">
        <v>0</v>
      </c>
      <c r="K298">
        <v>0</v>
      </c>
      <c r="L298">
        <v>0</v>
      </c>
      <c r="M298">
        <v>0</v>
      </c>
      <c r="N298">
        <v>0</v>
      </c>
      <c r="O298">
        <v>0</v>
      </c>
      <c r="P298">
        <v>0</v>
      </c>
      <c r="Q298">
        <v>0</v>
      </c>
      <c r="R298">
        <v>0</v>
      </c>
      <c r="S298">
        <v>0</v>
      </c>
      <c r="T298">
        <v>0</v>
      </c>
      <c r="U298">
        <v>0</v>
      </c>
      <c r="V298" t="s">
        <v>313</v>
      </c>
      <c r="W298">
        <v>0</v>
      </c>
      <c r="X298">
        <v>0</v>
      </c>
      <c r="Y298">
        <v>0</v>
      </c>
      <c r="Z298">
        <v>0</v>
      </c>
      <c r="AA298">
        <v>0</v>
      </c>
      <c r="AB298">
        <v>0</v>
      </c>
      <c r="AC298">
        <v>0</v>
      </c>
      <c r="AD298">
        <v>0</v>
      </c>
      <c r="AE298">
        <v>0</v>
      </c>
      <c r="AF298">
        <v>0</v>
      </c>
      <c r="AG298">
        <v>0</v>
      </c>
      <c r="AH298">
        <v>0</v>
      </c>
      <c r="AI298">
        <v>0</v>
      </c>
      <c r="AL298" s="11">
        <f t="shared" si="24"/>
        <v>0</v>
      </c>
      <c r="AM298">
        <f t="shared" si="25"/>
        <v>0</v>
      </c>
      <c r="AN298">
        <f t="shared" si="26"/>
        <v>0</v>
      </c>
      <c r="AP298">
        <f>VLOOKUP($B298,Kraftvärmeprod!$B$1:$BX$550,MATCH(AP$1,Kraftvärmeprod!$B$1:$BX$1,0),FALSE)</f>
        <v>0</v>
      </c>
      <c r="AQ298">
        <f>VLOOKUP($B298,Kraftvärmeprod!$B$1:$BX$550,MATCH(AQ$1,Kraftvärmeprod!$B$1:$BX$1,0),FALSE)</f>
        <v>0</v>
      </c>
      <c r="AR298">
        <f>VLOOKUP($B298,Kraftvärmeprod!$B$1:$BX$550,MATCH("Summa tillförd energi exklusive rökgaskondensering",Kraftvärmeprod!$B$1:$BX$1,0),FALSE)</f>
        <v>0</v>
      </c>
      <c r="AT298" s="239" t="str">
        <f t="shared" si="27"/>
        <v/>
      </c>
      <c r="AV298">
        <f t="shared" si="28"/>
        <v>0</v>
      </c>
      <c r="AX298" t="str">
        <f>VLOOKUP(B298,Totalt!$B$1:$BZ$554,MATCH(AX$1,Totalt!$B$1:$BZ$1,0),FALSE)</f>
        <v>Ja</v>
      </c>
      <c r="BA298" s="239" t="str">
        <f t="shared" si="29"/>
        <v/>
      </c>
    </row>
    <row r="299" spans="1:53" x14ac:dyDescent="0.25">
      <c r="A299" s="2" t="s">
        <v>458</v>
      </c>
      <c r="B299" s="2" t="s">
        <v>460</v>
      </c>
      <c r="J299">
        <v>0</v>
      </c>
      <c r="K299">
        <v>0.93465399999999998</v>
      </c>
      <c r="L299">
        <v>0</v>
      </c>
      <c r="M299">
        <v>0</v>
      </c>
      <c r="N299">
        <v>0</v>
      </c>
      <c r="O299">
        <v>0</v>
      </c>
      <c r="P299">
        <v>116.545</v>
      </c>
      <c r="Q299">
        <v>0</v>
      </c>
      <c r="R299">
        <v>0</v>
      </c>
      <c r="S299">
        <v>0</v>
      </c>
      <c r="T299">
        <v>0</v>
      </c>
      <c r="U299">
        <v>0</v>
      </c>
      <c r="V299" t="s">
        <v>313</v>
      </c>
      <c r="W299">
        <v>0</v>
      </c>
      <c r="X299">
        <v>0</v>
      </c>
      <c r="Y299">
        <v>0</v>
      </c>
      <c r="Z299">
        <v>0</v>
      </c>
      <c r="AA299">
        <v>0</v>
      </c>
      <c r="AB299">
        <v>0</v>
      </c>
      <c r="AC299">
        <v>0</v>
      </c>
      <c r="AD299">
        <v>0</v>
      </c>
      <c r="AE299">
        <v>138.357</v>
      </c>
      <c r="AF299">
        <v>0</v>
      </c>
      <c r="AG299">
        <v>0</v>
      </c>
      <c r="AH299">
        <v>47.972999999999999</v>
      </c>
      <c r="AI299">
        <v>8.7891399999999997</v>
      </c>
      <c r="AL299" s="11">
        <f t="shared" si="24"/>
        <v>312.598794</v>
      </c>
      <c r="AM299">
        <f t="shared" si="25"/>
        <v>303.80965400000002</v>
      </c>
      <c r="AN299">
        <f t="shared" si="26"/>
        <v>255.83665400000001</v>
      </c>
      <c r="AP299">
        <f>VLOOKUP($B299,Kraftvärmeprod!$B$1:$BX$550,MATCH(AP$1,Kraftvärmeprod!$B$1:$BX$1,0),FALSE)</f>
        <v>324.28800000000001</v>
      </c>
      <c r="AQ299">
        <f>VLOOKUP($B299,Kraftvärmeprod!$B$1:$BX$550,MATCH(AQ$1,Kraftvärmeprod!$B$1:$BX$1,0),FALSE)</f>
        <v>34.194000000000003</v>
      </c>
      <c r="AR299">
        <f>VLOOKUP($B299,Kraftvärmeprod!$B$1:$BX$550,MATCH("Summa tillförd energi exklusive rökgaskondensering",Kraftvärmeprod!$B$1:$BX$1,0),FALSE)</f>
        <v>334.745</v>
      </c>
      <c r="AT299" s="239">
        <f t="shared" si="27"/>
        <v>0.76427326472389434</v>
      </c>
      <c r="AV299">
        <f t="shared" si="28"/>
        <v>116.545</v>
      </c>
      <c r="AX299" t="str">
        <f>VLOOKUP(B299,Totalt!$B$1:$BZ$554,MATCH(AX$1,Totalt!$B$1:$BZ$1,0),FALSE)</f>
        <v>Ja</v>
      </c>
      <c r="BA299" s="239">
        <f t="shared" si="29"/>
        <v>1.225458769903587</v>
      </c>
    </row>
    <row r="300" spans="1:53" x14ac:dyDescent="0.25">
      <c r="A300" s="2" t="s">
        <v>458</v>
      </c>
      <c r="B300" s="2" t="s">
        <v>461</v>
      </c>
      <c r="J300">
        <v>0</v>
      </c>
      <c r="K300">
        <v>0</v>
      </c>
      <c r="L300">
        <v>0</v>
      </c>
      <c r="M300">
        <v>0</v>
      </c>
      <c r="N300">
        <v>0</v>
      </c>
      <c r="O300">
        <v>0</v>
      </c>
      <c r="P300">
        <v>0</v>
      </c>
      <c r="Q300">
        <v>0</v>
      </c>
      <c r="R300">
        <v>0</v>
      </c>
      <c r="S300">
        <v>0</v>
      </c>
      <c r="T300">
        <v>0</v>
      </c>
      <c r="U300">
        <v>0</v>
      </c>
      <c r="V300" t="s">
        <v>313</v>
      </c>
      <c r="W300">
        <v>0</v>
      </c>
      <c r="X300">
        <v>0</v>
      </c>
      <c r="Y300">
        <v>0</v>
      </c>
      <c r="Z300">
        <v>0</v>
      </c>
      <c r="AA300">
        <v>0</v>
      </c>
      <c r="AB300">
        <v>0</v>
      </c>
      <c r="AC300">
        <v>0</v>
      </c>
      <c r="AD300">
        <v>0</v>
      </c>
      <c r="AE300">
        <v>0</v>
      </c>
      <c r="AF300">
        <v>0</v>
      </c>
      <c r="AG300">
        <v>0</v>
      </c>
      <c r="AH300">
        <v>0</v>
      </c>
      <c r="AI300">
        <v>0</v>
      </c>
      <c r="AL300" s="11">
        <f t="shared" si="24"/>
        <v>0</v>
      </c>
      <c r="AM300">
        <f t="shared" si="25"/>
        <v>0</v>
      </c>
      <c r="AN300">
        <f t="shared" si="26"/>
        <v>0</v>
      </c>
      <c r="AP300">
        <f>VLOOKUP($B300,Kraftvärmeprod!$B$1:$BX$550,MATCH(AP$1,Kraftvärmeprod!$B$1:$BX$1,0),FALSE)</f>
        <v>0</v>
      </c>
      <c r="AQ300">
        <f>VLOOKUP($B300,Kraftvärmeprod!$B$1:$BX$550,MATCH(AQ$1,Kraftvärmeprod!$B$1:$BX$1,0),FALSE)</f>
        <v>0</v>
      </c>
      <c r="AR300">
        <f>VLOOKUP($B300,Kraftvärmeprod!$B$1:$BX$550,MATCH("Summa tillförd energi exklusive rökgaskondensering",Kraftvärmeprod!$B$1:$BX$1,0),FALSE)</f>
        <v>0</v>
      </c>
      <c r="AT300" s="239" t="str">
        <f t="shared" si="27"/>
        <v/>
      </c>
      <c r="AV300">
        <f t="shared" si="28"/>
        <v>0</v>
      </c>
      <c r="AX300" t="str">
        <f>VLOOKUP(B300,Totalt!$B$1:$BZ$554,MATCH(AX$1,Totalt!$B$1:$BZ$1,0),FALSE)</f>
        <v>Ja</v>
      </c>
      <c r="BA300" s="239" t="str">
        <f t="shared" si="29"/>
        <v/>
      </c>
    </row>
    <row r="301" spans="1:53" x14ac:dyDescent="0.25">
      <c r="A301" s="2" t="s">
        <v>458</v>
      </c>
      <c r="B301" s="2" t="s">
        <v>462</v>
      </c>
      <c r="J301">
        <v>0</v>
      </c>
      <c r="K301">
        <v>0</v>
      </c>
      <c r="L301">
        <v>0</v>
      </c>
      <c r="M301">
        <v>0</v>
      </c>
      <c r="N301">
        <v>0</v>
      </c>
      <c r="O301">
        <v>0</v>
      </c>
      <c r="P301">
        <v>0</v>
      </c>
      <c r="Q301">
        <v>0</v>
      </c>
      <c r="R301">
        <v>0</v>
      </c>
      <c r="S301">
        <v>0</v>
      </c>
      <c r="T301">
        <v>0</v>
      </c>
      <c r="U301">
        <v>0</v>
      </c>
      <c r="V301" t="s">
        <v>313</v>
      </c>
      <c r="W301">
        <v>0</v>
      </c>
      <c r="X301">
        <v>0</v>
      </c>
      <c r="Y301">
        <v>0</v>
      </c>
      <c r="Z301">
        <v>0</v>
      </c>
      <c r="AA301">
        <v>0</v>
      </c>
      <c r="AB301">
        <v>0</v>
      </c>
      <c r="AC301">
        <v>0</v>
      </c>
      <c r="AD301">
        <v>0</v>
      </c>
      <c r="AE301">
        <v>0</v>
      </c>
      <c r="AF301">
        <v>0</v>
      </c>
      <c r="AG301">
        <v>0</v>
      </c>
      <c r="AH301">
        <v>0</v>
      </c>
      <c r="AI301">
        <v>0</v>
      </c>
      <c r="AL301" s="11">
        <f t="shared" si="24"/>
        <v>0</v>
      </c>
      <c r="AM301">
        <f t="shared" si="25"/>
        <v>0</v>
      </c>
      <c r="AN301">
        <f t="shared" si="26"/>
        <v>0</v>
      </c>
      <c r="AP301">
        <f>VLOOKUP($B301,Kraftvärmeprod!$B$1:$BX$550,MATCH(AP$1,Kraftvärmeprod!$B$1:$BX$1,0),FALSE)</f>
        <v>0</v>
      </c>
      <c r="AQ301">
        <f>VLOOKUP($B301,Kraftvärmeprod!$B$1:$BX$550,MATCH(AQ$1,Kraftvärmeprod!$B$1:$BX$1,0),FALSE)</f>
        <v>0</v>
      </c>
      <c r="AR301">
        <f>VLOOKUP($B301,Kraftvärmeprod!$B$1:$BX$550,MATCH("Summa tillförd energi exklusive rökgaskondensering",Kraftvärmeprod!$B$1:$BX$1,0),FALSE)</f>
        <v>0</v>
      </c>
      <c r="AT301" s="239" t="str">
        <f t="shared" si="27"/>
        <v/>
      </c>
      <c r="AV301">
        <f t="shared" si="28"/>
        <v>0</v>
      </c>
      <c r="AX301" t="str">
        <f>VLOOKUP(B301,Totalt!$B$1:$BZ$554,MATCH(AX$1,Totalt!$B$1:$BZ$1,0),FALSE)</f>
        <v>Ja</v>
      </c>
      <c r="BA301" s="239" t="str">
        <f t="shared" si="29"/>
        <v/>
      </c>
    </row>
    <row r="302" spans="1:53" x14ac:dyDescent="0.25">
      <c r="A302" s="2" t="s">
        <v>458</v>
      </c>
      <c r="B302" s="2" t="s">
        <v>463</v>
      </c>
      <c r="J302">
        <v>0</v>
      </c>
      <c r="K302">
        <v>0</v>
      </c>
      <c r="L302">
        <v>0</v>
      </c>
      <c r="M302">
        <v>0</v>
      </c>
      <c r="N302">
        <v>0</v>
      </c>
      <c r="O302">
        <v>0</v>
      </c>
      <c r="P302">
        <v>0</v>
      </c>
      <c r="Q302">
        <v>0</v>
      </c>
      <c r="R302">
        <v>0</v>
      </c>
      <c r="S302">
        <v>0</v>
      </c>
      <c r="T302">
        <v>0</v>
      </c>
      <c r="U302">
        <v>0</v>
      </c>
      <c r="V302" t="s">
        <v>313</v>
      </c>
      <c r="W302">
        <v>0</v>
      </c>
      <c r="X302">
        <v>0</v>
      </c>
      <c r="Y302">
        <v>0</v>
      </c>
      <c r="Z302">
        <v>0</v>
      </c>
      <c r="AA302">
        <v>0</v>
      </c>
      <c r="AB302">
        <v>0</v>
      </c>
      <c r="AC302">
        <v>0</v>
      </c>
      <c r="AD302">
        <v>0</v>
      </c>
      <c r="AE302">
        <v>0</v>
      </c>
      <c r="AF302">
        <v>0</v>
      </c>
      <c r="AG302">
        <v>0</v>
      </c>
      <c r="AH302">
        <v>0</v>
      </c>
      <c r="AI302">
        <v>0</v>
      </c>
      <c r="AL302" s="11">
        <f t="shared" si="24"/>
        <v>0</v>
      </c>
      <c r="AM302">
        <f t="shared" si="25"/>
        <v>0</v>
      </c>
      <c r="AN302">
        <f t="shared" si="26"/>
        <v>0</v>
      </c>
      <c r="AP302">
        <f>VLOOKUP($B302,Kraftvärmeprod!$B$1:$BX$550,MATCH(AP$1,Kraftvärmeprod!$B$1:$BX$1,0),FALSE)</f>
        <v>0</v>
      </c>
      <c r="AQ302">
        <f>VLOOKUP($B302,Kraftvärmeprod!$B$1:$BX$550,MATCH(AQ$1,Kraftvärmeprod!$B$1:$BX$1,0),FALSE)</f>
        <v>0</v>
      </c>
      <c r="AR302">
        <f>VLOOKUP($B302,Kraftvärmeprod!$B$1:$BX$550,MATCH("Summa tillförd energi exklusive rökgaskondensering",Kraftvärmeprod!$B$1:$BX$1,0),FALSE)</f>
        <v>0</v>
      </c>
      <c r="AT302" s="239" t="str">
        <f t="shared" si="27"/>
        <v/>
      </c>
      <c r="AV302">
        <f t="shared" si="28"/>
        <v>0</v>
      </c>
      <c r="AX302" t="str">
        <f>VLOOKUP(B302,Totalt!$B$1:$BZ$554,MATCH(AX$1,Totalt!$B$1:$BZ$1,0),FALSE)</f>
        <v>Ja</v>
      </c>
      <c r="BA302" s="239" t="str">
        <f t="shared" si="29"/>
        <v/>
      </c>
    </row>
    <row r="303" spans="1:53" x14ac:dyDescent="0.25">
      <c r="A303" s="2" t="s">
        <v>464</v>
      </c>
      <c r="B303" s="2" t="s">
        <v>465</v>
      </c>
      <c r="J303">
        <v>0</v>
      </c>
      <c r="K303">
        <v>0</v>
      </c>
      <c r="L303">
        <v>0</v>
      </c>
      <c r="M303">
        <v>0</v>
      </c>
      <c r="N303">
        <v>0</v>
      </c>
      <c r="O303">
        <v>0</v>
      </c>
      <c r="P303">
        <v>0</v>
      </c>
      <c r="Q303">
        <v>0</v>
      </c>
      <c r="R303">
        <v>0</v>
      </c>
      <c r="S303">
        <v>0</v>
      </c>
      <c r="T303">
        <v>0</v>
      </c>
      <c r="U303">
        <v>0</v>
      </c>
      <c r="V303" t="s">
        <v>313</v>
      </c>
      <c r="W303">
        <v>0</v>
      </c>
      <c r="X303">
        <v>0</v>
      </c>
      <c r="Y303">
        <v>0</v>
      </c>
      <c r="Z303">
        <v>0</v>
      </c>
      <c r="AA303">
        <v>0</v>
      </c>
      <c r="AB303">
        <v>0</v>
      </c>
      <c r="AC303">
        <v>0</v>
      </c>
      <c r="AD303">
        <v>0</v>
      </c>
      <c r="AE303">
        <v>0</v>
      </c>
      <c r="AF303">
        <v>0</v>
      </c>
      <c r="AG303">
        <v>0</v>
      </c>
      <c r="AH303">
        <v>0</v>
      </c>
      <c r="AI303">
        <v>0</v>
      </c>
      <c r="AL303" s="11">
        <f t="shared" si="24"/>
        <v>0</v>
      </c>
      <c r="AM303">
        <f t="shared" si="25"/>
        <v>0</v>
      </c>
      <c r="AN303">
        <f t="shared" si="26"/>
        <v>0</v>
      </c>
      <c r="AP303">
        <f>VLOOKUP($B303,Kraftvärmeprod!$B$1:$BX$550,MATCH(AP$1,Kraftvärmeprod!$B$1:$BX$1,0),FALSE)</f>
        <v>0</v>
      </c>
      <c r="AQ303">
        <f>VLOOKUP($B303,Kraftvärmeprod!$B$1:$BX$550,MATCH(AQ$1,Kraftvärmeprod!$B$1:$BX$1,0),FALSE)</f>
        <v>0</v>
      </c>
      <c r="AR303">
        <f>VLOOKUP($B303,Kraftvärmeprod!$B$1:$BX$550,MATCH("Summa tillförd energi exklusive rökgaskondensering",Kraftvärmeprod!$B$1:$BX$1,0),FALSE)</f>
        <v>0</v>
      </c>
      <c r="AT303" s="239" t="str">
        <f t="shared" si="27"/>
        <v/>
      </c>
      <c r="AV303">
        <f t="shared" si="28"/>
        <v>0</v>
      </c>
      <c r="AX303" t="str">
        <f>VLOOKUP(B303,Totalt!$B$1:$BZ$554,MATCH(AX$1,Totalt!$B$1:$BZ$1,0),FALSE)</f>
        <v>Ja</v>
      </c>
      <c r="BA303" s="239" t="str">
        <f t="shared" si="29"/>
        <v/>
      </c>
    </row>
    <row r="304" spans="1:53" x14ac:dyDescent="0.25">
      <c r="A304" s="2" t="s">
        <v>464</v>
      </c>
      <c r="B304" s="2" t="s">
        <v>466</v>
      </c>
      <c r="J304">
        <v>0</v>
      </c>
      <c r="K304">
        <v>0</v>
      </c>
      <c r="L304">
        <v>0</v>
      </c>
      <c r="M304">
        <v>0</v>
      </c>
      <c r="N304">
        <v>0</v>
      </c>
      <c r="O304">
        <v>0</v>
      </c>
      <c r="P304">
        <v>0</v>
      </c>
      <c r="Q304">
        <v>0</v>
      </c>
      <c r="R304">
        <v>0</v>
      </c>
      <c r="S304">
        <v>0</v>
      </c>
      <c r="T304">
        <v>0</v>
      </c>
      <c r="U304">
        <v>0</v>
      </c>
      <c r="V304" t="s">
        <v>313</v>
      </c>
      <c r="W304">
        <v>0</v>
      </c>
      <c r="X304">
        <v>0</v>
      </c>
      <c r="Y304">
        <v>0</v>
      </c>
      <c r="Z304">
        <v>0</v>
      </c>
      <c r="AA304">
        <v>0</v>
      </c>
      <c r="AB304">
        <v>0</v>
      </c>
      <c r="AC304">
        <v>0</v>
      </c>
      <c r="AD304">
        <v>0</v>
      </c>
      <c r="AE304">
        <v>0</v>
      </c>
      <c r="AF304">
        <v>0</v>
      </c>
      <c r="AG304">
        <v>0</v>
      </c>
      <c r="AH304">
        <v>0</v>
      </c>
      <c r="AI304">
        <v>0</v>
      </c>
      <c r="AL304" s="11">
        <f t="shared" si="24"/>
        <v>0</v>
      </c>
      <c r="AM304">
        <f t="shared" si="25"/>
        <v>0</v>
      </c>
      <c r="AN304">
        <f t="shared" si="26"/>
        <v>0</v>
      </c>
      <c r="AP304">
        <f>VLOOKUP($B304,Kraftvärmeprod!$B$1:$BX$550,MATCH(AP$1,Kraftvärmeprod!$B$1:$BX$1,0),FALSE)</f>
        <v>0</v>
      </c>
      <c r="AQ304">
        <f>VLOOKUP($B304,Kraftvärmeprod!$B$1:$BX$550,MATCH(AQ$1,Kraftvärmeprod!$B$1:$BX$1,0),FALSE)</f>
        <v>0</v>
      </c>
      <c r="AR304">
        <f>VLOOKUP($B304,Kraftvärmeprod!$B$1:$BX$550,MATCH("Summa tillförd energi exklusive rökgaskondensering",Kraftvärmeprod!$B$1:$BX$1,0),FALSE)</f>
        <v>0</v>
      </c>
      <c r="AT304" s="239" t="str">
        <f t="shared" si="27"/>
        <v/>
      </c>
      <c r="AV304">
        <f t="shared" si="28"/>
        <v>0</v>
      </c>
      <c r="AX304" t="str">
        <f>VLOOKUP(B304,Totalt!$B$1:$BZ$554,MATCH(AX$1,Totalt!$B$1:$BZ$1,0),FALSE)</f>
        <v>Ja</v>
      </c>
      <c r="BA304" s="239" t="str">
        <f t="shared" si="29"/>
        <v/>
      </c>
    </row>
    <row r="305" spans="1:53" x14ac:dyDescent="0.25">
      <c r="A305" s="2" t="s">
        <v>467</v>
      </c>
      <c r="B305" s="2" t="s">
        <v>468</v>
      </c>
      <c r="J305">
        <v>0</v>
      </c>
      <c r="K305">
        <v>0</v>
      </c>
      <c r="L305">
        <v>0</v>
      </c>
      <c r="M305">
        <v>0</v>
      </c>
      <c r="N305">
        <v>0</v>
      </c>
      <c r="O305">
        <v>0</v>
      </c>
      <c r="P305">
        <v>0</v>
      </c>
      <c r="Q305">
        <v>0</v>
      </c>
      <c r="R305">
        <v>0</v>
      </c>
      <c r="S305">
        <v>0</v>
      </c>
      <c r="T305">
        <v>0</v>
      </c>
      <c r="U305">
        <v>0</v>
      </c>
      <c r="V305" t="s">
        <v>313</v>
      </c>
      <c r="W305">
        <v>0</v>
      </c>
      <c r="X305">
        <v>0</v>
      </c>
      <c r="Y305">
        <v>0</v>
      </c>
      <c r="Z305">
        <v>0</v>
      </c>
      <c r="AA305">
        <v>0</v>
      </c>
      <c r="AB305">
        <v>0</v>
      </c>
      <c r="AC305">
        <v>0</v>
      </c>
      <c r="AD305">
        <v>0</v>
      </c>
      <c r="AE305">
        <v>0</v>
      </c>
      <c r="AF305">
        <v>0</v>
      </c>
      <c r="AG305">
        <v>0</v>
      </c>
      <c r="AH305">
        <v>0</v>
      </c>
      <c r="AI305">
        <v>0</v>
      </c>
      <c r="AL305" s="11">
        <f t="shared" si="24"/>
        <v>0</v>
      </c>
      <c r="AM305">
        <f t="shared" si="25"/>
        <v>0</v>
      </c>
      <c r="AN305">
        <f t="shared" si="26"/>
        <v>0</v>
      </c>
      <c r="AP305">
        <f>VLOOKUP($B305,Kraftvärmeprod!$B$1:$BX$550,MATCH(AP$1,Kraftvärmeprod!$B$1:$BX$1,0),FALSE)</f>
        <v>0</v>
      </c>
      <c r="AQ305">
        <f>VLOOKUP($B305,Kraftvärmeprod!$B$1:$BX$550,MATCH(AQ$1,Kraftvärmeprod!$B$1:$BX$1,0),FALSE)</f>
        <v>0</v>
      </c>
      <c r="AR305">
        <f>VLOOKUP($B305,Kraftvärmeprod!$B$1:$BX$550,MATCH("Summa tillförd energi exklusive rökgaskondensering",Kraftvärmeprod!$B$1:$BX$1,0),FALSE)</f>
        <v>0</v>
      </c>
      <c r="AT305" s="239" t="str">
        <f t="shared" si="27"/>
        <v/>
      </c>
      <c r="AV305">
        <f t="shared" si="28"/>
        <v>0</v>
      </c>
      <c r="AX305" t="str">
        <f>VLOOKUP(B305,Totalt!$B$1:$BZ$554,MATCH(AX$1,Totalt!$B$1:$BZ$1,0),FALSE)</f>
        <v>Ja</v>
      </c>
      <c r="BA305" s="239" t="str">
        <f t="shared" si="29"/>
        <v/>
      </c>
    </row>
    <row r="306" spans="1:53" x14ac:dyDescent="0.25">
      <c r="A306" s="2" t="s">
        <v>469</v>
      </c>
      <c r="B306" s="2" t="s">
        <v>9</v>
      </c>
      <c r="J306">
        <v>0</v>
      </c>
      <c r="K306">
        <v>0</v>
      </c>
      <c r="L306">
        <v>0</v>
      </c>
      <c r="M306">
        <v>0</v>
      </c>
      <c r="N306">
        <v>0</v>
      </c>
      <c r="O306">
        <v>0</v>
      </c>
      <c r="P306">
        <v>0</v>
      </c>
      <c r="Q306">
        <v>0</v>
      </c>
      <c r="R306">
        <v>0</v>
      </c>
      <c r="S306">
        <v>0</v>
      </c>
      <c r="T306">
        <v>0</v>
      </c>
      <c r="U306">
        <v>0</v>
      </c>
      <c r="V306" t="s">
        <v>313</v>
      </c>
      <c r="W306">
        <v>0</v>
      </c>
      <c r="X306">
        <v>0</v>
      </c>
      <c r="Y306">
        <v>0</v>
      </c>
      <c r="Z306">
        <v>0</v>
      </c>
      <c r="AA306">
        <v>0</v>
      </c>
      <c r="AB306">
        <v>0</v>
      </c>
      <c r="AC306">
        <v>0</v>
      </c>
      <c r="AD306">
        <v>0</v>
      </c>
      <c r="AE306">
        <v>0</v>
      </c>
      <c r="AF306">
        <v>0</v>
      </c>
      <c r="AG306">
        <v>0</v>
      </c>
      <c r="AH306">
        <v>0</v>
      </c>
      <c r="AI306">
        <v>0</v>
      </c>
      <c r="AL306" s="11">
        <f t="shared" si="24"/>
        <v>0</v>
      </c>
      <c r="AM306">
        <f t="shared" si="25"/>
        <v>0</v>
      </c>
      <c r="AN306">
        <f t="shared" si="26"/>
        <v>0</v>
      </c>
      <c r="AP306">
        <f>VLOOKUP($B306,Kraftvärmeprod!$B$1:$BX$550,MATCH(AP$1,Kraftvärmeprod!$B$1:$BX$1,0),FALSE)</f>
        <v>0</v>
      </c>
      <c r="AQ306">
        <f>VLOOKUP($B306,Kraftvärmeprod!$B$1:$BX$550,MATCH(AQ$1,Kraftvärmeprod!$B$1:$BX$1,0),FALSE)</f>
        <v>0</v>
      </c>
      <c r="AR306">
        <f>VLOOKUP($B306,Kraftvärmeprod!$B$1:$BX$550,MATCH("Summa tillförd energi exklusive rökgaskondensering",Kraftvärmeprod!$B$1:$BX$1,0),FALSE)</f>
        <v>0</v>
      </c>
      <c r="AT306" s="239" t="str">
        <f t="shared" si="27"/>
        <v/>
      </c>
      <c r="AV306">
        <f t="shared" si="28"/>
        <v>0</v>
      </c>
      <c r="AX306" t="str">
        <f>VLOOKUP(B306,Totalt!$B$1:$BZ$554,MATCH(AX$1,Totalt!$B$1:$BZ$1,0),FALSE)</f>
        <v>Nej</v>
      </c>
      <c r="BA306" s="239" t="str">
        <f t="shared" si="29"/>
        <v/>
      </c>
    </row>
    <row r="307" spans="1:53" x14ac:dyDescent="0.25">
      <c r="A307" s="2" t="s">
        <v>469</v>
      </c>
      <c r="B307" s="2" t="s">
        <v>470</v>
      </c>
      <c r="J307">
        <v>0</v>
      </c>
      <c r="K307">
        <v>0</v>
      </c>
      <c r="L307">
        <v>0</v>
      </c>
      <c r="M307">
        <v>0</v>
      </c>
      <c r="N307">
        <v>0</v>
      </c>
      <c r="O307">
        <v>0</v>
      </c>
      <c r="P307">
        <v>0</v>
      </c>
      <c r="Q307">
        <v>0</v>
      </c>
      <c r="R307">
        <v>0</v>
      </c>
      <c r="S307">
        <v>0</v>
      </c>
      <c r="T307">
        <v>0</v>
      </c>
      <c r="U307">
        <v>0</v>
      </c>
      <c r="V307" t="s">
        <v>313</v>
      </c>
      <c r="W307">
        <v>0</v>
      </c>
      <c r="X307">
        <v>0</v>
      </c>
      <c r="Y307">
        <v>0</v>
      </c>
      <c r="Z307">
        <v>0</v>
      </c>
      <c r="AA307">
        <v>0</v>
      </c>
      <c r="AB307">
        <v>0</v>
      </c>
      <c r="AC307">
        <v>0</v>
      </c>
      <c r="AD307">
        <v>0</v>
      </c>
      <c r="AE307">
        <v>0</v>
      </c>
      <c r="AF307">
        <v>0</v>
      </c>
      <c r="AG307">
        <v>0</v>
      </c>
      <c r="AH307">
        <v>0</v>
      </c>
      <c r="AI307">
        <v>0</v>
      </c>
      <c r="AL307" s="11">
        <f t="shared" si="24"/>
        <v>0</v>
      </c>
      <c r="AM307">
        <f t="shared" si="25"/>
        <v>0</v>
      </c>
      <c r="AN307">
        <f t="shared" si="26"/>
        <v>0</v>
      </c>
      <c r="AP307">
        <f>VLOOKUP($B307,Kraftvärmeprod!$B$1:$BX$550,MATCH(AP$1,Kraftvärmeprod!$B$1:$BX$1,0),FALSE)</f>
        <v>0</v>
      </c>
      <c r="AQ307">
        <f>VLOOKUP($B307,Kraftvärmeprod!$B$1:$BX$550,MATCH(AQ$1,Kraftvärmeprod!$B$1:$BX$1,0),FALSE)</f>
        <v>0</v>
      </c>
      <c r="AR307">
        <f>VLOOKUP($B307,Kraftvärmeprod!$B$1:$BX$550,MATCH("Summa tillförd energi exklusive rökgaskondensering",Kraftvärmeprod!$B$1:$BX$1,0),FALSE)</f>
        <v>0</v>
      </c>
      <c r="AT307" s="239" t="str">
        <f t="shared" si="27"/>
        <v/>
      </c>
      <c r="AV307">
        <f t="shared" si="28"/>
        <v>0</v>
      </c>
      <c r="AX307" t="str">
        <f>VLOOKUP(B307,Totalt!$B$1:$BZ$554,MATCH(AX$1,Totalt!$B$1:$BZ$1,0),FALSE)</f>
        <v>Nej</v>
      </c>
      <c r="BA307" s="239" t="str">
        <f t="shared" si="29"/>
        <v/>
      </c>
    </row>
    <row r="308" spans="1:53" x14ac:dyDescent="0.25">
      <c r="A308" s="2" t="s">
        <v>469</v>
      </c>
      <c r="B308" s="2" t="s">
        <v>471</v>
      </c>
      <c r="J308">
        <v>0</v>
      </c>
      <c r="K308">
        <v>0</v>
      </c>
      <c r="L308">
        <v>0</v>
      </c>
      <c r="M308">
        <v>0</v>
      </c>
      <c r="N308">
        <v>0</v>
      </c>
      <c r="O308">
        <v>0</v>
      </c>
      <c r="P308">
        <v>0</v>
      </c>
      <c r="Q308">
        <v>0</v>
      </c>
      <c r="R308">
        <v>0</v>
      </c>
      <c r="S308">
        <v>0</v>
      </c>
      <c r="T308">
        <v>0</v>
      </c>
      <c r="U308">
        <v>0</v>
      </c>
      <c r="V308" t="s">
        <v>313</v>
      </c>
      <c r="W308">
        <v>0</v>
      </c>
      <c r="X308">
        <v>0</v>
      </c>
      <c r="Y308">
        <v>0</v>
      </c>
      <c r="Z308">
        <v>0</v>
      </c>
      <c r="AA308">
        <v>0</v>
      </c>
      <c r="AB308">
        <v>0</v>
      </c>
      <c r="AC308">
        <v>0</v>
      </c>
      <c r="AD308">
        <v>0</v>
      </c>
      <c r="AE308">
        <v>0</v>
      </c>
      <c r="AF308">
        <v>0</v>
      </c>
      <c r="AG308">
        <v>0</v>
      </c>
      <c r="AH308">
        <v>0</v>
      </c>
      <c r="AI308">
        <v>0</v>
      </c>
      <c r="AL308" s="11">
        <f t="shared" si="24"/>
        <v>0</v>
      </c>
      <c r="AM308">
        <f t="shared" si="25"/>
        <v>0</v>
      </c>
      <c r="AN308">
        <f t="shared" si="26"/>
        <v>0</v>
      </c>
      <c r="AP308">
        <f>VLOOKUP($B308,Kraftvärmeprod!$B$1:$BX$550,MATCH(AP$1,Kraftvärmeprod!$B$1:$BX$1,0),FALSE)</f>
        <v>0</v>
      </c>
      <c r="AQ308">
        <f>VLOOKUP($B308,Kraftvärmeprod!$B$1:$BX$550,MATCH(AQ$1,Kraftvärmeprod!$B$1:$BX$1,0),FALSE)</f>
        <v>0</v>
      </c>
      <c r="AR308">
        <f>VLOOKUP($B308,Kraftvärmeprod!$B$1:$BX$550,MATCH("Summa tillförd energi exklusive rökgaskondensering",Kraftvärmeprod!$B$1:$BX$1,0),FALSE)</f>
        <v>0</v>
      </c>
      <c r="AT308" s="239" t="str">
        <f t="shared" si="27"/>
        <v/>
      </c>
      <c r="AV308">
        <f t="shared" si="28"/>
        <v>0</v>
      </c>
      <c r="AX308" t="str">
        <f>VLOOKUP(B308,Totalt!$B$1:$BZ$554,MATCH(AX$1,Totalt!$B$1:$BZ$1,0),FALSE)</f>
        <v>Nej</v>
      </c>
      <c r="BA308" s="239" t="str">
        <f t="shared" si="29"/>
        <v/>
      </c>
    </row>
    <row r="309" spans="1:53" x14ac:dyDescent="0.25">
      <c r="A309" s="2" t="s">
        <v>469</v>
      </c>
      <c r="B309" s="2" t="s">
        <v>12</v>
      </c>
      <c r="J309">
        <v>0</v>
      </c>
      <c r="K309">
        <v>0</v>
      </c>
      <c r="L309">
        <v>0</v>
      </c>
      <c r="M309">
        <v>0</v>
      </c>
      <c r="N309">
        <v>0</v>
      </c>
      <c r="O309">
        <v>0</v>
      </c>
      <c r="P309">
        <v>0</v>
      </c>
      <c r="Q309">
        <v>0</v>
      </c>
      <c r="R309">
        <v>0</v>
      </c>
      <c r="S309">
        <v>0</v>
      </c>
      <c r="T309">
        <v>0</v>
      </c>
      <c r="U309">
        <v>0</v>
      </c>
      <c r="V309" t="s">
        <v>313</v>
      </c>
      <c r="W309">
        <v>0</v>
      </c>
      <c r="X309">
        <v>0</v>
      </c>
      <c r="Y309">
        <v>0</v>
      </c>
      <c r="Z309">
        <v>0</v>
      </c>
      <c r="AA309">
        <v>0</v>
      </c>
      <c r="AB309">
        <v>0</v>
      </c>
      <c r="AC309">
        <v>0</v>
      </c>
      <c r="AD309">
        <v>0</v>
      </c>
      <c r="AE309">
        <v>0</v>
      </c>
      <c r="AF309">
        <v>0</v>
      </c>
      <c r="AG309">
        <v>0</v>
      </c>
      <c r="AH309">
        <v>0</v>
      </c>
      <c r="AI309">
        <v>0</v>
      </c>
      <c r="AL309" s="11">
        <f t="shared" si="24"/>
        <v>0</v>
      </c>
      <c r="AM309">
        <f t="shared" si="25"/>
        <v>0</v>
      </c>
      <c r="AN309">
        <f t="shared" si="26"/>
        <v>0</v>
      </c>
      <c r="AP309">
        <f>VLOOKUP($B309,Kraftvärmeprod!$B$1:$BX$550,MATCH(AP$1,Kraftvärmeprod!$B$1:$BX$1,0),FALSE)</f>
        <v>0</v>
      </c>
      <c r="AQ309">
        <f>VLOOKUP($B309,Kraftvärmeprod!$B$1:$BX$550,MATCH(AQ$1,Kraftvärmeprod!$B$1:$BX$1,0),FALSE)</f>
        <v>0</v>
      </c>
      <c r="AR309">
        <f>VLOOKUP($B309,Kraftvärmeprod!$B$1:$BX$550,MATCH("Summa tillförd energi exklusive rökgaskondensering",Kraftvärmeprod!$B$1:$BX$1,0),FALSE)</f>
        <v>0</v>
      </c>
      <c r="AT309" s="239" t="str">
        <f t="shared" si="27"/>
        <v/>
      </c>
      <c r="AV309">
        <f t="shared" si="28"/>
        <v>0</v>
      </c>
      <c r="AX309" t="str">
        <f>VLOOKUP(B309,Totalt!$B$1:$BZ$554,MATCH(AX$1,Totalt!$B$1:$BZ$1,0),FALSE)</f>
        <v>Nej</v>
      </c>
      <c r="BA309" s="239" t="str">
        <f t="shared" si="29"/>
        <v/>
      </c>
    </row>
    <row r="310" spans="1:53" x14ac:dyDescent="0.25">
      <c r="A310" s="2" t="s">
        <v>469</v>
      </c>
      <c r="B310" s="2" t="s">
        <v>13</v>
      </c>
      <c r="J310">
        <v>0</v>
      </c>
      <c r="K310">
        <v>0</v>
      </c>
      <c r="L310">
        <v>0</v>
      </c>
      <c r="M310">
        <v>0</v>
      </c>
      <c r="N310">
        <v>0</v>
      </c>
      <c r="O310">
        <v>0</v>
      </c>
      <c r="P310">
        <v>0</v>
      </c>
      <c r="Q310">
        <v>0</v>
      </c>
      <c r="R310">
        <v>0</v>
      </c>
      <c r="S310">
        <v>0</v>
      </c>
      <c r="T310">
        <v>0</v>
      </c>
      <c r="U310">
        <v>0</v>
      </c>
      <c r="V310" t="s">
        <v>313</v>
      </c>
      <c r="W310">
        <v>0</v>
      </c>
      <c r="X310">
        <v>0</v>
      </c>
      <c r="Y310">
        <v>0</v>
      </c>
      <c r="Z310">
        <v>0</v>
      </c>
      <c r="AA310">
        <v>0</v>
      </c>
      <c r="AB310">
        <v>0</v>
      </c>
      <c r="AC310">
        <v>0</v>
      </c>
      <c r="AD310">
        <v>0</v>
      </c>
      <c r="AE310">
        <v>0</v>
      </c>
      <c r="AF310">
        <v>0</v>
      </c>
      <c r="AG310">
        <v>0</v>
      </c>
      <c r="AH310">
        <v>0</v>
      </c>
      <c r="AI310">
        <v>0</v>
      </c>
      <c r="AL310" s="11">
        <f t="shared" si="24"/>
        <v>0</v>
      </c>
      <c r="AM310">
        <f t="shared" si="25"/>
        <v>0</v>
      </c>
      <c r="AN310">
        <f t="shared" si="26"/>
        <v>0</v>
      </c>
      <c r="AP310">
        <f>VLOOKUP($B310,Kraftvärmeprod!$B$1:$BX$550,MATCH(AP$1,Kraftvärmeprod!$B$1:$BX$1,0),FALSE)</f>
        <v>0</v>
      </c>
      <c r="AQ310">
        <f>VLOOKUP($B310,Kraftvärmeprod!$B$1:$BX$550,MATCH(AQ$1,Kraftvärmeprod!$B$1:$BX$1,0),FALSE)</f>
        <v>0</v>
      </c>
      <c r="AR310">
        <f>VLOOKUP($B310,Kraftvärmeprod!$B$1:$BX$550,MATCH("Summa tillförd energi exklusive rökgaskondensering",Kraftvärmeprod!$B$1:$BX$1,0),FALSE)</f>
        <v>0</v>
      </c>
      <c r="AT310" s="239" t="str">
        <f t="shared" si="27"/>
        <v/>
      </c>
      <c r="AV310">
        <f t="shared" si="28"/>
        <v>0</v>
      </c>
      <c r="AX310" t="str">
        <f>VLOOKUP(B310,Totalt!$B$1:$BZ$554,MATCH(AX$1,Totalt!$B$1:$BZ$1,0),FALSE)</f>
        <v>Nej</v>
      </c>
      <c r="BA310" s="239" t="str">
        <f t="shared" si="29"/>
        <v/>
      </c>
    </row>
    <row r="311" spans="1:53" x14ac:dyDescent="0.25">
      <c r="A311" s="2" t="s">
        <v>469</v>
      </c>
      <c r="B311" s="2" t="s">
        <v>14</v>
      </c>
      <c r="J311">
        <v>0</v>
      </c>
      <c r="K311">
        <v>0</v>
      </c>
      <c r="L311">
        <v>0</v>
      </c>
      <c r="M311">
        <v>0</v>
      </c>
      <c r="N311">
        <v>0</v>
      </c>
      <c r="O311">
        <v>0</v>
      </c>
      <c r="P311">
        <v>0</v>
      </c>
      <c r="Q311">
        <v>0</v>
      </c>
      <c r="R311">
        <v>0</v>
      </c>
      <c r="S311">
        <v>0</v>
      </c>
      <c r="T311">
        <v>0</v>
      </c>
      <c r="U311">
        <v>0</v>
      </c>
      <c r="V311" t="s">
        <v>313</v>
      </c>
      <c r="W311">
        <v>0</v>
      </c>
      <c r="X311">
        <v>0</v>
      </c>
      <c r="Y311">
        <v>0</v>
      </c>
      <c r="Z311">
        <v>0</v>
      </c>
      <c r="AA311">
        <v>0</v>
      </c>
      <c r="AB311">
        <v>0</v>
      </c>
      <c r="AC311">
        <v>0</v>
      </c>
      <c r="AD311">
        <v>0</v>
      </c>
      <c r="AE311">
        <v>0</v>
      </c>
      <c r="AF311">
        <v>0</v>
      </c>
      <c r="AG311">
        <v>0</v>
      </c>
      <c r="AH311">
        <v>0</v>
      </c>
      <c r="AI311">
        <v>0</v>
      </c>
      <c r="AL311" s="11">
        <f t="shared" si="24"/>
        <v>0</v>
      </c>
      <c r="AM311">
        <f t="shared" si="25"/>
        <v>0</v>
      </c>
      <c r="AN311">
        <f t="shared" si="26"/>
        <v>0</v>
      </c>
      <c r="AP311">
        <f>VLOOKUP($B311,Kraftvärmeprod!$B$1:$BX$550,MATCH(AP$1,Kraftvärmeprod!$B$1:$BX$1,0),FALSE)</f>
        <v>0</v>
      </c>
      <c r="AQ311">
        <f>VLOOKUP($B311,Kraftvärmeprod!$B$1:$BX$550,MATCH(AQ$1,Kraftvärmeprod!$B$1:$BX$1,0),FALSE)</f>
        <v>0</v>
      </c>
      <c r="AR311">
        <f>VLOOKUP($B311,Kraftvärmeprod!$B$1:$BX$550,MATCH("Summa tillförd energi exklusive rökgaskondensering",Kraftvärmeprod!$B$1:$BX$1,0),FALSE)</f>
        <v>0</v>
      </c>
      <c r="AT311" s="239" t="str">
        <f t="shared" si="27"/>
        <v/>
      </c>
      <c r="AV311">
        <f t="shared" si="28"/>
        <v>0</v>
      </c>
      <c r="AX311" t="str">
        <f>VLOOKUP(B311,Totalt!$B$1:$BZ$554,MATCH(AX$1,Totalt!$B$1:$BZ$1,0),FALSE)</f>
        <v>Nej</v>
      </c>
      <c r="BA311" s="239" t="str">
        <f t="shared" si="29"/>
        <v/>
      </c>
    </row>
    <row r="312" spans="1:53" x14ac:dyDescent="0.25">
      <c r="A312" s="2" t="s">
        <v>469</v>
      </c>
      <c r="B312" s="2" t="s">
        <v>15</v>
      </c>
      <c r="J312">
        <v>0</v>
      </c>
      <c r="K312">
        <v>0</v>
      </c>
      <c r="L312">
        <v>0</v>
      </c>
      <c r="M312">
        <v>0</v>
      </c>
      <c r="N312">
        <v>0</v>
      </c>
      <c r="O312">
        <v>0</v>
      </c>
      <c r="P312">
        <v>0</v>
      </c>
      <c r="Q312">
        <v>0</v>
      </c>
      <c r="R312">
        <v>0</v>
      </c>
      <c r="S312">
        <v>0</v>
      </c>
      <c r="T312">
        <v>0</v>
      </c>
      <c r="U312">
        <v>0</v>
      </c>
      <c r="V312" t="s">
        <v>313</v>
      </c>
      <c r="W312">
        <v>0</v>
      </c>
      <c r="X312">
        <v>0</v>
      </c>
      <c r="Y312">
        <v>0</v>
      </c>
      <c r="Z312">
        <v>0</v>
      </c>
      <c r="AA312">
        <v>0</v>
      </c>
      <c r="AB312">
        <v>0</v>
      </c>
      <c r="AC312">
        <v>0</v>
      </c>
      <c r="AD312">
        <v>0</v>
      </c>
      <c r="AE312">
        <v>0</v>
      </c>
      <c r="AF312">
        <v>0</v>
      </c>
      <c r="AG312">
        <v>0</v>
      </c>
      <c r="AH312">
        <v>0</v>
      </c>
      <c r="AI312">
        <v>0</v>
      </c>
      <c r="AL312" s="11">
        <f t="shared" si="24"/>
        <v>0</v>
      </c>
      <c r="AM312">
        <f t="shared" si="25"/>
        <v>0</v>
      </c>
      <c r="AN312">
        <f t="shared" si="26"/>
        <v>0</v>
      </c>
      <c r="AP312">
        <f>VLOOKUP($B312,Kraftvärmeprod!$B$1:$BX$550,MATCH(AP$1,Kraftvärmeprod!$B$1:$BX$1,0),FALSE)</f>
        <v>0</v>
      </c>
      <c r="AQ312">
        <f>VLOOKUP($B312,Kraftvärmeprod!$B$1:$BX$550,MATCH(AQ$1,Kraftvärmeprod!$B$1:$BX$1,0),FALSE)</f>
        <v>0</v>
      </c>
      <c r="AR312">
        <f>VLOOKUP($B312,Kraftvärmeprod!$B$1:$BX$550,MATCH("Summa tillförd energi exklusive rökgaskondensering",Kraftvärmeprod!$B$1:$BX$1,0),FALSE)</f>
        <v>0</v>
      </c>
      <c r="AT312" s="239" t="str">
        <f t="shared" si="27"/>
        <v/>
      </c>
      <c r="AV312">
        <f t="shared" si="28"/>
        <v>0</v>
      </c>
      <c r="AX312" t="str">
        <f>VLOOKUP(B312,Totalt!$B$1:$BZ$554,MATCH(AX$1,Totalt!$B$1:$BZ$1,0),FALSE)</f>
        <v>Nej</v>
      </c>
      <c r="BA312" s="239" t="str">
        <f t="shared" si="29"/>
        <v/>
      </c>
    </row>
    <row r="313" spans="1:53" x14ac:dyDescent="0.25">
      <c r="A313" s="2" t="s">
        <v>469</v>
      </c>
      <c r="B313" s="2" t="s">
        <v>16</v>
      </c>
      <c r="J313">
        <v>0</v>
      </c>
      <c r="K313">
        <v>0</v>
      </c>
      <c r="L313">
        <v>0</v>
      </c>
      <c r="M313">
        <v>0</v>
      </c>
      <c r="N313">
        <v>0</v>
      </c>
      <c r="O313">
        <v>0</v>
      </c>
      <c r="P313">
        <v>0</v>
      </c>
      <c r="Q313">
        <v>0</v>
      </c>
      <c r="R313">
        <v>0</v>
      </c>
      <c r="S313">
        <v>0</v>
      </c>
      <c r="T313">
        <v>0</v>
      </c>
      <c r="U313">
        <v>0</v>
      </c>
      <c r="V313" t="s">
        <v>313</v>
      </c>
      <c r="W313">
        <v>0</v>
      </c>
      <c r="X313">
        <v>0</v>
      </c>
      <c r="Y313">
        <v>0</v>
      </c>
      <c r="Z313">
        <v>0</v>
      </c>
      <c r="AA313">
        <v>0</v>
      </c>
      <c r="AB313">
        <v>0</v>
      </c>
      <c r="AC313">
        <v>0</v>
      </c>
      <c r="AD313">
        <v>0</v>
      </c>
      <c r="AE313">
        <v>0</v>
      </c>
      <c r="AF313">
        <v>0</v>
      </c>
      <c r="AG313">
        <v>0</v>
      </c>
      <c r="AH313">
        <v>0</v>
      </c>
      <c r="AI313">
        <v>0</v>
      </c>
      <c r="AL313" s="11">
        <f t="shared" si="24"/>
        <v>0</v>
      </c>
      <c r="AM313">
        <f t="shared" si="25"/>
        <v>0</v>
      </c>
      <c r="AN313">
        <f t="shared" si="26"/>
        <v>0</v>
      </c>
      <c r="AP313">
        <f>VLOOKUP($B313,Kraftvärmeprod!$B$1:$BX$550,MATCH(AP$1,Kraftvärmeprod!$B$1:$BX$1,0),FALSE)</f>
        <v>0</v>
      </c>
      <c r="AQ313">
        <f>VLOOKUP($B313,Kraftvärmeprod!$B$1:$BX$550,MATCH(AQ$1,Kraftvärmeprod!$B$1:$BX$1,0),FALSE)</f>
        <v>0</v>
      </c>
      <c r="AR313">
        <f>VLOOKUP($B313,Kraftvärmeprod!$B$1:$BX$550,MATCH("Summa tillförd energi exklusive rökgaskondensering",Kraftvärmeprod!$B$1:$BX$1,0),FALSE)</f>
        <v>0</v>
      </c>
      <c r="AT313" s="239" t="str">
        <f t="shared" si="27"/>
        <v/>
      </c>
      <c r="AV313">
        <f t="shared" si="28"/>
        <v>0</v>
      </c>
      <c r="AX313" t="str">
        <f>VLOOKUP(B313,Totalt!$B$1:$BZ$554,MATCH(AX$1,Totalt!$B$1:$BZ$1,0),FALSE)</f>
        <v>Nej</v>
      </c>
      <c r="BA313" s="239" t="str">
        <f t="shared" si="29"/>
        <v/>
      </c>
    </row>
    <row r="314" spans="1:53" x14ac:dyDescent="0.25">
      <c r="A314" s="2" t="s">
        <v>469</v>
      </c>
      <c r="B314" s="2" t="s">
        <v>17</v>
      </c>
      <c r="J314">
        <v>0</v>
      </c>
      <c r="K314">
        <v>0</v>
      </c>
      <c r="L314">
        <v>0</v>
      </c>
      <c r="M314">
        <v>0</v>
      </c>
      <c r="N314">
        <v>0</v>
      </c>
      <c r="O314">
        <v>0</v>
      </c>
      <c r="P314">
        <v>0</v>
      </c>
      <c r="Q314">
        <v>0</v>
      </c>
      <c r="R314">
        <v>0</v>
      </c>
      <c r="S314">
        <v>0</v>
      </c>
      <c r="T314">
        <v>0</v>
      </c>
      <c r="U314">
        <v>0</v>
      </c>
      <c r="V314" t="s">
        <v>313</v>
      </c>
      <c r="W314">
        <v>0</v>
      </c>
      <c r="X314">
        <v>0</v>
      </c>
      <c r="Y314">
        <v>0</v>
      </c>
      <c r="Z314">
        <v>0</v>
      </c>
      <c r="AA314">
        <v>0</v>
      </c>
      <c r="AB314">
        <v>0</v>
      </c>
      <c r="AC314">
        <v>0</v>
      </c>
      <c r="AD314">
        <v>0</v>
      </c>
      <c r="AE314">
        <v>0</v>
      </c>
      <c r="AF314">
        <v>0</v>
      </c>
      <c r="AG314">
        <v>0</v>
      </c>
      <c r="AH314">
        <v>0</v>
      </c>
      <c r="AI314">
        <v>0</v>
      </c>
      <c r="AL314" s="11">
        <f t="shared" si="24"/>
        <v>0</v>
      </c>
      <c r="AM314">
        <f t="shared" si="25"/>
        <v>0</v>
      </c>
      <c r="AN314">
        <f t="shared" si="26"/>
        <v>0</v>
      </c>
      <c r="AP314">
        <f>VLOOKUP($B314,Kraftvärmeprod!$B$1:$BX$550,MATCH(AP$1,Kraftvärmeprod!$B$1:$BX$1,0),FALSE)</f>
        <v>0</v>
      </c>
      <c r="AQ314">
        <f>VLOOKUP($B314,Kraftvärmeprod!$B$1:$BX$550,MATCH(AQ$1,Kraftvärmeprod!$B$1:$BX$1,0),FALSE)</f>
        <v>0</v>
      </c>
      <c r="AR314">
        <f>VLOOKUP($B314,Kraftvärmeprod!$B$1:$BX$550,MATCH("Summa tillförd energi exklusive rökgaskondensering",Kraftvärmeprod!$B$1:$BX$1,0),FALSE)</f>
        <v>0</v>
      </c>
      <c r="AT314" s="239" t="str">
        <f t="shared" si="27"/>
        <v/>
      </c>
      <c r="AV314">
        <f t="shared" si="28"/>
        <v>0</v>
      </c>
      <c r="AX314" t="str">
        <f>VLOOKUP(B314,Totalt!$B$1:$BZ$554,MATCH(AX$1,Totalt!$B$1:$BZ$1,0),FALSE)</f>
        <v>Nej</v>
      </c>
      <c r="BA314" s="239" t="str">
        <f t="shared" si="29"/>
        <v/>
      </c>
    </row>
    <row r="315" spans="1:53" x14ac:dyDescent="0.25">
      <c r="A315" s="2" t="s">
        <v>469</v>
      </c>
      <c r="B315" s="2" t="s">
        <v>18</v>
      </c>
      <c r="J315">
        <v>0</v>
      </c>
      <c r="K315">
        <v>0</v>
      </c>
      <c r="L315">
        <v>0</v>
      </c>
      <c r="M315">
        <v>0</v>
      </c>
      <c r="N315">
        <v>0</v>
      </c>
      <c r="O315">
        <v>0</v>
      </c>
      <c r="P315">
        <v>0</v>
      </c>
      <c r="Q315">
        <v>0</v>
      </c>
      <c r="R315">
        <v>0</v>
      </c>
      <c r="S315">
        <v>0</v>
      </c>
      <c r="T315">
        <v>0</v>
      </c>
      <c r="U315">
        <v>0</v>
      </c>
      <c r="V315" t="s">
        <v>313</v>
      </c>
      <c r="W315">
        <v>0</v>
      </c>
      <c r="X315">
        <v>0</v>
      </c>
      <c r="Y315">
        <v>0</v>
      </c>
      <c r="Z315">
        <v>0</v>
      </c>
      <c r="AA315">
        <v>0</v>
      </c>
      <c r="AB315">
        <v>0</v>
      </c>
      <c r="AC315">
        <v>0</v>
      </c>
      <c r="AD315">
        <v>0</v>
      </c>
      <c r="AE315">
        <v>0</v>
      </c>
      <c r="AF315">
        <v>0</v>
      </c>
      <c r="AG315">
        <v>0</v>
      </c>
      <c r="AH315">
        <v>0</v>
      </c>
      <c r="AI315">
        <v>0</v>
      </c>
      <c r="AL315" s="11">
        <f t="shared" si="24"/>
        <v>0</v>
      </c>
      <c r="AM315">
        <f t="shared" si="25"/>
        <v>0</v>
      </c>
      <c r="AN315">
        <f t="shared" si="26"/>
        <v>0</v>
      </c>
      <c r="AP315">
        <f>VLOOKUP($B315,Kraftvärmeprod!$B$1:$BX$550,MATCH(AP$1,Kraftvärmeprod!$B$1:$BX$1,0),FALSE)</f>
        <v>0</v>
      </c>
      <c r="AQ315">
        <f>VLOOKUP($B315,Kraftvärmeprod!$B$1:$BX$550,MATCH(AQ$1,Kraftvärmeprod!$B$1:$BX$1,0),FALSE)</f>
        <v>0</v>
      </c>
      <c r="AR315">
        <f>VLOOKUP($B315,Kraftvärmeprod!$B$1:$BX$550,MATCH("Summa tillförd energi exklusive rökgaskondensering",Kraftvärmeprod!$B$1:$BX$1,0),FALSE)</f>
        <v>0</v>
      </c>
      <c r="AT315" s="239" t="str">
        <f t="shared" si="27"/>
        <v/>
      </c>
      <c r="AV315">
        <f t="shared" si="28"/>
        <v>0</v>
      </c>
      <c r="AX315" t="str">
        <f>VLOOKUP(B315,Totalt!$B$1:$BZ$554,MATCH(AX$1,Totalt!$B$1:$BZ$1,0),FALSE)</f>
        <v>Nej</v>
      </c>
      <c r="BA315" s="239" t="str">
        <f t="shared" si="29"/>
        <v/>
      </c>
    </row>
    <row r="316" spans="1:53" x14ac:dyDescent="0.25">
      <c r="A316" s="2" t="s">
        <v>469</v>
      </c>
      <c r="B316" s="2" t="s">
        <v>19</v>
      </c>
      <c r="J316">
        <v>0</v>
      </c>
      <c r="K316">
        <v>0</v>
      </c>
      <c r="L316">
        <v>0</v>
      </c>
      <c r="M316">
        <v>0</v>
      </c>
      <c r="N316">
        <v>0</v>
      </c>
      <c r="O316">
        <v>0</v>
      </c>
      <c r="P316">
        <v>0</v>
      </c>
      <c r="Q316">
        <v>0</v>
      </c>
      <c r="R316">
        <v>0</v>
      </c>
      <c r="S316">
        <v>0</v>
      </c>
      <c r="T316">
        <v>0</v>
      </c>
      <c r="U316">
        <v>0</v>
      </c>
      <c r="V316" t="s">
        <v>313</v>
      </c>
      <c r="W316">
        <v>0</v>
      </c>
      <c r="X316">
        <v>0</v>
      </c>
      <c r="Y316">
        <v>0</v>
      </c>
      <c r="Z316">
        <v>0</v>
      </c>
      <c r="AA316">
        <v>0</v>
      </c>
      <c r="AB316">
        <v>0</v>
      </c>
      <c r="AC316">
        <v>0</v>
      </c>
      <c r="AD316">
        <v>0</v>
      </c>
      <c r="AE316">
        <v>0</v>
      </c>
      <c r="AF316">
        <v>0</v>
      </c>
      <c r="AG316">
        <v>0</v>
      </c>
      <c r="AH316">
        <v>0</v>
      </c>
      <c r="AI316">
        <v>0</v>
      </c>
      <c r="AL316" s="11">
        <f t="shared" si="24"/>
        <v>0</v>
      </c>
      <c r="AM316">
        <f t="shared" si="25"/>
        <v>0</v>
      </c>
      <c r="AN316">
        <f t="shared" si="26"/>
        <v>0</v>
      </c>
      <c r="AP316">
        <f>VLOOKUP($B316,Kraftvärmeprod!$B$1:$BX$550,MATCH(AP$1,Kraftvärmeprod!$B$1:$BX$1,0),FALSE)</f>
        <v>0</v>
      </c>
      <c r="AQ316">
        <f>VLOOKUP($B316,Kraftvärmeprod!$B$1:$BX$550,MATCH(AQ$1,Kraftvärmeprod!$B$1:$BX$1,0),FALSE)</f>
        <v>0</v>
      </c>
      <c r="AR316">
        <f>VLOOKUP($B316,Kraftvärmeprod!$B$1:$BX$550,MATCH("Summa tillförd energi exklusive rökgaskondensering",Kraftvärmeprod!$B$1:$BX$1,0),FALSE)</f>
        <v>0</v>
      </c>
      <c r="AT316" s="239" t="str">
        <f t="shared" si="27"/>
        <v/>
      </c>
      <c r="AV316">
        <f t="shared" si="28"/>
        <v>0</v>
      </c>
      <c r="AX316" t="str">
        <f>VLOOKUP(B316,Totalt!$B$1:$BZ$554,MATCH(AX$1,Totalt!$B$1:$BZ$1,0),FALSE)</f>
        <v>Nej</v>
      </c>
      <c r="BA316" s="239" t="str">
        <f t="shared" si="29"/>
        <v/>
      </c>
    </row>
    <row r="317" spans="1:53" x14ac:dyDescent="0.25">
      <c r="A317" s="2" t="s">
        <v>472</v>
      </c>
      <c r="B317" s="2" t="s">
        <v>473</v>
      </c>
      <c r="J317">
        <v>0</v>
      </c>
      <c r="K317">
        <v>0</v>
      </c>
      <c r="L317">
        <v>0</v>
      </c>
      <c r="M317">
        <v>0</v>
      </c>
      <c r="N317">
        <v>0</v>
      </c>
      <c r="O317">
        <v>0</v>
      </c>
      <c r="P317">
        <v>0</v>
      </c>
      <c r="Q317">
        <v>0</v>
      </c>
      <c r="R317">
        <v>0</v>
      </c>
      <c r="S317">
        <v>0</v>
      </c>
      <c r="T317">
        <v>0</v>
      </c>
      <c r="U317">
        <v>0</v>
      </c>
      <c r="V317" t="s">
        <v>313</v>
      </c>
      <c r="W317">
        <v>0</v>
      </c>
      <c r="X317">
        <v>0</v>
      </c>
      <c r="Y317">
        <v>0</v>
      </c>
      <c r="Z317">
        <v>0</v>
      </c>
      <c r="AA317">
        <v>0</v>
      </c>
      <c r="AB317">
        <v>0</v>
      </c>
      <c r="AC317">
        <v>0</v>
      </c>
      <c r="AD317">
        <v>0</v>
      </c>
      <c r="AE317">
        <v>0</v>
      </c>
      <c r="AF317">
        <v>0</v>
      </c>
      <c r="AG317">
        <v>0</v>
      </c>
      <c r="AH317">
        <v>0</v>
      </c>
      <c r="AI317">
        <v>0</v>
      </c>
      <c r="AL317" s="11">
        <f t="shared" si="24"/>
        <v>0</v>
      </c>
      <c r="AM317">
        <f t="shared" si="25"/>
        <v>0</v>
      </c>
      <c r="AN317">
        <f t="shared" si="26"/>
        <v>0</v>
      </c>
      <c r="AP317">
        <f>VLOOKUP($B317,Kraftvärmeprod!$B$1:$BX$550,MATCH(AP$1,Kraftvärmeprod!$B$1:$BX$1,0),FALSE)</f>
        <v>0</v>
      </c>
      <c r="AQ317">
        <f>VLOOKUP($B317,Kraftvärmeprod!$B$1:$BX$550,MATCH(AQ$1,Kraftvärmeprod!$B$1:$BX$1,0),FALSE)</f>
        <v>0</v>
      </c>
      <c r="AR317">
        <f>VLOOKUP($B317,Kraftvärmeprod!$B$1:$BX$550,MATCH("Summa tillförd energi exklusive rökgaskondensering",Kraftvärmeprod!$B$1:$BX$1,0),FALSE)</f>
        <v>0</v>
      </c>
      <c r="AT317" s="239" t="str">
        <f t="shared" si="27"/>
        <v/>
      </c>
      <c r="AV317">
        <f t="shared" si="28"/>
        <v>0</v>
      </c>
      <c r="AX317" t="str">
        <f>VLOOKUP(B317,Totalt!$B$1:$BZ$554,MATCH(AX$1,Totalt!$B$1:$BZ$1,0),FALSE)</f>
        <v>Ja</v>
      </c>
      <c r="BA317" s="239" t="str">
        <f t="shared" si="29"/>
        <v/>
      </c>
    </row>
    <row r="318" spans="1:53" x14ac:dyDescent="0.25">
      <c r="A318" s="2" t="s">
        <v>474</v>
      </c>
      <c r="B318" s="2" t="s">
        <v>475</v>
      </c>
      <c r="J318">
        <v>0</v>
      </c>
      <c r="K318">
        <v>0</v>
      </c>
      <c r="L318">
        <v>0</v>
      </c>
      <c r="M318">
        <v>0</v>
      </c>
      <c r="N318">
        <v>0</v>
      </c>
      <c r="O318">
        <v>0</v>
      </c>
      <c r="P318">
        <v>0</v>
      </c>
      <c r="Q318">
        <v>0</v>
      </c>
      <c r="R318">
        <v>0</v>
      </c>
      <c r="S318">
        <v>0</v>
      </c>
      <c r="T318">
        <v>0</v>
      </c>
      <c r="U318">
        <v>0</v>
      </c>
      <c r="V318" t="s">
        <v>313</v>
      </c>
      <c r="W318">
        <v>0</v>
      </c>
      <c r="X318">
        <v>0</v>
      </c>
      <c r="Y318">
        <v>0</v>
      </c>
      <c r="Z318">
        <v>0</v>
      </c>
      <c r="AA318">
        <v>0</v>
      </c>
      <c r="AB318">
        <v>0</v>
      </c>
      <c r="AC318">
        <v>0</v>
      </c>
      <c r="AD318">
        <v>0</v>
      </c>
      <c r="AE318">
        <v>0</v>
      </c>
      <c r="AF318">
        <v>0</v>
      </c>
      <c r="AG318">
        <v>0</v>
      </c>
      <c r="AH318">
        <v>0</v>
      </c>
      <c r="AI318">
        <v>0</v>
      </c>
      <c r="AL318" s="11">
        <f t="shared" si="24"/>
        <v>0</v>
      </c>
      <c r="AM318">
        <f t="shared" si="25"/>
        <v>0</v>
      </c>
      <c r="AN318">
        <f t="shared" si="26"/>
        <v>0</v>
      </c>
      <c r="AP318">
        <f>VLOOKUP($B318,Kraftvärmeprod!$B$1:$BX$550,MATCH(AP$1,Kraftvärmeprod!$B$1:$BX$1,0),FALSE)</f>
        <v>0</v>
      </c>
      <c r="AQ318">
        <f>VLOOKUP($B318,Kraftvärmeprod!$B$1:$BX$550,MATCH(AQ$1,Kraftvärmeprod!$B$1:$BX$1,0),FALSE)</f>
        <v>0</v>
      </c>
      <c r="AR318">
        <f>VLOOKUP($B318,Kraftvärmeprod!$B$1:$BX$550,MATCH("Summa tillförd energi exklusive rökgaskondensering",Kraftvärmeprod!$B$1:$BX$1,0),FALSE)</f>
        <v>0</v>
      </c>
      <c r="AT318" s="239" t="str">
        <f t="shared" si="27"/>
        <v/>
      </c>
      <c r="AV318">
        <f t="shared" si="28"/>
        <v>0</v>
      </c>
      <c r="AX318" t="str">
        <f>VLOOKUP(B318,Totalt!$B$1:$BZ$554,MATCH(AX$1,Totalt!$B$1:$BZ$1,0),FALSE)</f>
        <v>Nej</v>
      </c>
      <c r="BA318" s="239" t="str">
        <f t="shared" si="29"/>
        <v/>
      </c>
    </row>
    <row r="319" spans="1:53" x14ac:dyDescent="0.25">
      <c r="A319" s="2" t="s">
        <v>476</v>
      </c>
      <c r="B319" s="2" t="s">
        <v>477</v>
      </c>
      <c r="J319">
        <v>0</v>
      </c>
      <c r="K319">
        <v>0</v>
      </c>
      <c r="L319">
        <v>0</v>
      </c>
      <c r="M319">
        <v>0</v>
      </c>
      <c r="N319">
        <v>0</v>
      </c>
      <c r="O319">
        <v>0</v>
      </c>
      <c r="P319">
        <v>0</v>
      </c>
      <c r="Q319">
        <v>0</v>
      </c>
      <c r="R319">
        <v>0</v>
      </c>
      <c r="S319">
        <v>0</v>
      </c>
      <c r="T319">
        <v>0</v>
      </c>
      <c r="U319">
        <v>0</v>
      </c>
      <c r="V319" t="s">
        <v>313</v>
      </c>
      <c r="W319">
        <v>0</v>
      </c>
      <c r="X319">
        <v>0</v>
      </c>
      <c r="Y319">
        <v>0</v>
      </c>
      <c r="Z319">
        <v>0</v>
      </c>
      <c r="AA319">
        <v>0</v>
      </c>
      <c r="AB319">
        <v>0</v>
      </c>
      <c r="AC319">
        <v>0</v>
      </c>
      <c r="AD319">
        <v>0</v>
      </c>
      <c r="AE319">
        <v>0</v>
      </c>
      <c r="AF319">
        <v>0</v>
      </c>
      <c r="AG319">
        <v>0</v>
      </c>
      <c r="AH319">
        <v>0</v>
      </c>
      <c r="AI319">
        <v>0</v>
      </c>
      <c r="AL319" s="11">
        <f t="shared" si="24"/>
        <v>0</v>
      </c>
      <c r="AM319">
        <f t="shared" si="25"/>
        <v>0</v>
      </c>
      <c r="AN319">
        <f t="shared" si="26"/>
        <v>0</v>
      </c>
      <c r="AP319">
        <f>VLOOKUP($B319,Kraftvärmeprod!$B$1:$BX$550,MATCH(AP$1,Kraftvärmeprod!$B$1:$BX$1,0),FALSE)</f>
        <v>0</v>
      </c>
      <c r="AQ319">
        <f>VLOOKUP($B319,Kraftvärmeprod!$B$1:$BX$550,MATCH(AQ$1,Kraftvärmeprod!$B$1:$BX$1,0),FALSE)</f>
        <v>0</v>
      </c>
      <c r="AR319">
        <f>VLOOKUP($B319,Kraftvärmeprod!$B$1:$BX$550,MATCH("Summa tillförd energi exklusive rökgaskondensering",Kraftvärmeprod!$B$1:$BX$1,0),FALSE)</f>
        <v>0</v>
      </c>
      <c r="AT319" s="239" t="str">
        <f t="shared" si="27"/>
        <v/>
      </c>
      <c r="AV319">
        <f t="shared" si="28"/>
        <v>0</v>
      </c>
      <c r="AX319" t="str">
        <f>VLOOKUP(B319,Totalt!$B$1:$BZ$554,MATCH(AX$1,Totalt!$B$1:$BZ$1,0),FALSE)</f>
        <v>Ja</v>
      </c>
      <c r="BA319" s="239" t="str">
        <f t="shared" si="29"/>
        <v/>
      </c>
    </row>
    <row r="320" spans="1:53" x14ac:dyDescent="0.25">
      <c r="A320" s="2" t="s">
        <v>476</v>
      </c>
      <c r="B320" s="2" t="s">
        <v>478</v>
      </c>
      <c r="J320">
        <v>0</v>
      </c>
      <c r="K320">
        <v>0</v>
      </c>
      <c r="L320">
        <v>0</v>
      </c>
      <c r="M320">
        <v>0</v>
      </c>
      <c r="N320">
        <v>0</v>
      </c>
      <c r="O320">
        <v>0</v>
      </c>
      <c r="P320">
        <v>0</v>
      </c>
      <c r="Q320">
        <v>0</v>
      </c>
      <c r="R320">
        <v>0</v>
      </c>
      <c r="S320">
        <v>0</v>
      </c>
      <c r="T320">
        <v>0</v>
      </c>
      <c r="U320">
        <v>0</v>
      </c>
      <c r="V320" t="s">
        <v>313</v>
      </c>
      <c r="W320">
        <v>0</v>
      </c>
      <c r="X320">
        <v>0</v>
      </c>
      <c r="Y320">
        <v>0</v>
      </c>
      <c r="Z320">
        <v>0</v>
      </c>
      <c r="AA320">
        <v>0</v>
      </c>
      <c r="AB320">
        <v>0</v>
      </c>
      <c r="AC320">
        <v>0</v>
      </c>
      <c r="AD320">
        <v>0</v>
      </c>
      <c r="AE320">
        <v>0</v>
      </c>
      <c r="AF320">
        <v>0</v>
      </c>
      <c r="AG320">
        <v>0</v>
      </c>
      <c r="AH320">
        <v>0</v>
      </c>
      <c r="AI320">
        <v>0</v>
      </c>
      <c r="AL320" s="11">
        <f t="shared" si="24"/>
        <v>0</v>
      </c>
      <c r="AM320">
        <f t="shared" si="25"/>
        <v>0</v>
      </c>
      <c r="AN320">
        <f t="shared" si="26"/>
        <v>0</v>
      </c>
      <c r="AP320">
        <f>VLOOKUP($B320,Kraftvärmeprod!$B$1:$BX$550,MATCH(AP$1,Kraftvärmeprod!$B$1:$BX$1,0),FALSE)</f>
        <v>0</v>
      </c>
      <c r="AQ320">
        <f>VLOOKUP($B320,Kraftvärmeprod!$B$1:$BX$550,MATCH(AQ$1,Kraftvärmeprod!$B$1:$BX$1,0),FALSE)</f>
        <v>0</v>
      </c>
      <c r="AR320">
        <f>VLOOKUP($B320,Kraftvärmeprod!$B$1:$BX$550,MATCH("Summa tillförd energi exklusive rökgaskondensering",Kraftvärmeprod!$B$1:$BX$1,0),FALSE)</f>
        <v>0</v>
      </c>
      <c r="AT320" s="239" t="str">
        <f t="shared" si="27"/>
        <v/>
      </c>
      <c r="AV320">
        <f t="shared" si="28"/>
        <v>0</v>
      </c>
      <c r="AX320" t="str">
        <f>VLOOKUP(B320,Totalt!$B$1:$BZ$554,MATCH(AX$1,Totalt!$B$1:$BZ$1,0),FALSE)</f>
        <v>Ja</v>
      </c>
      <c r="BA320" s="239" t="str">
        <f t="shared" si="29"/>
        <v/>
      </c>
    </row>
    <row r="321" spans="1:53" x14ac:dyDescent="0.25">
      <c r="A321" s="2" t="s">
        <v>476</v>
      </c>
      <c r="B321" s="2" t="s">
        <v>479</v>
      </c>
      <c r="J321">
        <v>0</v>
      </c>
      <c r="K321">
        <v>0</v>
      </c>
      <c r="L321">
        <v>0</v>
      </c>
      <c r="M321">
        <v>0</v>
      </c>
      <c r="N321">
        <v>0</v>
      </c>
      <c r="O321">
        <v>0</v>
      </c>
      <c r="P321">
        <v>0</v>
      </c>
      <c r="Q321">
        <v>0</v>
      </c>
      <c r="R321">
        <v>0</v>
      </c>
      <c r="S321">
        <v>0</v>
      </c>
      <c r="T321">
        <v>0</v>
      </c>
      <c r="U321">
        <v>0</v>
      </c>
      <c r="V321" t="s">
        <v>313</v>
      </c>
      <c r="W321">
        <v>0</v>
      </c>
      <c r="X321">
        <v>0</v>
      </c>
      <c r="Y321">
        <v>0</v>
      </c>
      <c r="Z321">
        <v>0</v>
      </c>
      <c r="AA321">
        <v>0</v>
      </c>
      <c r="AB321">
        <v>0</v>
      </c>
      <c r="AC321">
        <v>0</v>
      </c>
      <c r="AD321">
        <v>0</v>
      </c>
      <c r="AE321">
        <v>0</v>
      </c>
      <c r="AF321">
        <v>0</v>
      </c>
      <c r="AG321">
        <v>0</v>
      </c>
      <c r="AH321">
        <v>0</v>
      </c>
      <c r="AI321">
        <v>0</v>
      </c>
      <c r="AL321" s="11">
        <f t="shared" si="24"/>
        <v>0</v>
      </c>
      <c r="AM321">
        <f t="shared" si="25"/>
        <v>0</v>
      </c>
      <c r="AN321">
        <f t="shared" si="26"/>
        <v>0</v>
      </c>
      <c r="AP321">
        <f>VLOOKUP($B321,Kraftvärmeprod!$B$1:$BX$550,MATCH(AP$1,Kraftvärmeprod!$B$1:$BX$1,0),FALSE)</f>
        <v>0</v>
      </c>
      <c r="AQ321">
        <f>VLOOKUP($B321,Kraftvärmeprod!$B$1:$BX$550,MATCH(AQ$1,Kraftvärmeprod!$B$1:$BX$1,0),FALSE)</f>
        <v>0</v>
      </c>
      <c r="AR321">
        <f>VLOOKUP($B321,Kraftvärmeprod!$B$1:$BX$550,MATCH("Summa tillförd energi exklusive rökgaskondensering",Kraftvärmeprod!$B$1:$BX$1,0),FALSE)</f>
        <v>0</v>
      </c>
      <c r="AT321" s="239" t="str">
        <f t="shared" si="27"/>
        <v/>
      </c>
      <c r="AV321">
        <f t="shared" si="28"/>
        <v>0</v>
      </c>
      <c r="AX321" t="str">
        <f>VLOOKUP(B321,Totalt!$B$1:$BZ$554,MATCH(AX$1,Totalt!$B$1:$BZ$1,0),FALSE)</f>
        <v>Ja</v>
      </c>
      <c r="BA321" s="239" t="str">
        <f t="shared" si="29"/>
        <v/>
      </c>
    </row>
    <row r="322" spans="1:53" x14ac:dyDescent="0.25">
      <c r="A322" s="2" t="s">
        <v>476</v>
      </c>
      <c r="B322" s="2" t="s">
        <v>480</v>
      </c>
      <c r="J322">
        <v>0</v>
      </c>
      <c r="K322">
        <v>0</v>
      </c>
      <c r="L322">
        <v>0</v>
      </c>
      <c r="M322">
        <v>0</v>
      </c>
      <c r="N322">
        <v>0</v>
      </c>
      <c r="O322">
        <v>0</v>
      </c>
      <c r="P322">
        <v>0</v>
      </c>
      <c r="Q322">
        <v>0</v>
      </c>
      <c r="R322">
        <v>0</v>
      </c>
      <c r="S322">
        <v>0</v>
      </c>
      <c r="T322">
        <v>0</v>
      </c>
      <c r="U322">
        <v>0</v>
      </c>
      <c r="V322" t="s">
        <v>313</v>
      </c>
      <c r="W322">
        <v>0</v>
      </c>
      <c r="X322">
        <v>0</v>
      </c>
      <c r="Y322">
        <v>0</v>
      </c>
      <c r="Z322">
        <v>0</v>
      </c>
      <c r="AA322">
        <v>0</v>
      </c>
      <c r="AB322">
        <v>0</v>
      </c>
      <c r="AC322">
        <v>0</v>
      </c>
      <c r="AD322">
        <v>0</v>
      </c>
      <c r="AE322">
        <v>0</v>
      </c>
      <c r="AF322">
        <v>0</v>
      </c>
      <c r="AG322">
        <v>0</v>
      </c>
      <c r="AH322">
        <v>0</v>
      </c>
      <c r="AI322">
        <v>0</v>
      </c>
      <c r="AL322" s="11">
        <f t="shared" si="24"/>
        <v>0</v>
      </c>
      <c r="AM322">
        <f t="shared" si="25"/>
        <v>0</v>
      </c>
      <c r="AN322">
        <f t="shared" si="26"/>
        <v>0</v>
      </c>
      <c r="AP322">
        <f>VLOOKUP($B322,Kraftvärmeprod!$B$1:$BX$550,MATCH(AP$1,Kraftvärmeprod!$B$1:$BX$1,0),FALSE)</f>
        <v>0</v>
      </c>
      <c r="AQ322">
        <f>VLOOKUP($B322,Kraftvärmeprod!$B$1:$BX$550,MATCH(AQ$1,Kraftvärmeprod!$B$1:$BX$1,0),FALSE)</f>
        <v>0</v>
      </c>
      <c r="AR322">
        <f>VLOOKUP($B322,Kraftvärmeprod!$B$1:$BX$550,MATCH("Summa tillförd energi exklusive rökgaskondensering",Kraftvärmeprod!$B$1:$BX$1,0),FALSE)</f>
        <v>0</v>
      </c>
      <c r="AT322" s="239" t="str">
        <f t="shared" si="27"/>
        <v/>
      </c>
      <c r="AV322">
        <f t="shared" si="28"/>
        <v>0</v>
      </c>
      <c r="AX322" t="str">
        <f>VLOOKUP(B322,Totalt!$B$1:$BZ$554,MATCH(AX$1,Totalt!$B$1:$BZ$1,0),FALSE)</f>
        <v>Ja</v>
      </c>
      <c r="BA322" s="239" t="str">
        <f t="shared" si="29"/>
        <v/>
      </c>
    </row>
    <row r="323" spans="1:53" x14ac:dyDescent="0.25">
      <c r="A323" s="2" t="s">
        <v>481</v>
      </c>
      <c r="B323" s="2" t="s">
        <v>482</v>
      </c>
      <c r="J323">
        <v>0</v>
      </c>
      <c r="K323">
        <v>0</v>
      </c>
      <c r="L323">
        <v>0</v>
      </c>
      <c r="M323">
        <v>0</v>
      </c>
      <c r="N323">
        <v>0</v>
      </c>
      <c r="O323">
        <v>0</v>
      </c>
      <c r="P323">
        <v>0</v>
      </c>
      <c r="Q323">
        <v>0</v>
      </c>
      <c r="R323">
        <v>0</v>
      </c>
      <c r="S323">
        <v>0</v>
      </c>
      <c r="T323">
        <v>0</v>
      </c>
      <c r="U323">
        <v>0</v>
      </c>
      <c r="V323" t="s">
        <v>313</v>
      </c>
      <c r="W323">
        <v>0</v>
      </c>
      <c r="X323">
        <v>0</v>
      </c>
      <c r="Y323">
        <v>0</v>
      </c>
      <c r="Z323">
        <v>0</v>
      </c>
      <c r="AA323">
        <v>0</v>
      </c>
      <c r="AB323">
        <v>0</v>
      </c>
      <c r="AC323">
        <v>0</v>
      </c>
      <c r="AD323">
        <v>0</v>
      </c>
      <c r="AE323">
        <v>0</v>
      </c>
      <c r="AF323">
        <v>0</v>
      </c>
      <c r="AG323">
        <v>0</v>
      </c>
      <c r="AH323">
        <v>0</v>
      </c>
      <c r="AI323">
        <v>0</v>
      </c>
      <c r="AL323" s="11">
        <f t="shared" ref="AL323:AL386" si="30">SUM(J323:U323,W323:AI323)</f>
        <v>0</v>
      </c>
      <c r="AM323">
        <f t="shared" ref="AM323:AM386" si="31">AL323-IFERROR(AI323/1,0)</f>
        <v>0</v>
      </c>
      <c r="AN323">
        <f t="shared" ref="AN323:AN386" si="32">AM323-IFERROR(AH323/1,0)</f>
        <v>0</v>
      </c>
      <c r="AP323">
        <f>VLOOKUP($B323,Kraftvärmeprod!$B$1:$BX$550,MATCH(AP$1,Kraftvärmeprod!$B$1:$BX$1,0),FALSE)</f>
        <v>0</v>
      </c>
      <c r="AQ323">
        <f>VLOOKUP($B323,Kraftvärmeprod!$B$1:$BX$550,MATCH(AQ$1,Kraftvärmeprod!$B$1:$BX$1,0),FALSE)</f>
        <v>0</v>
      </c>
      <c r="AR323">
        <f>VLOOKUP($B323,Kraftvärmeprod!$B$1:$BX$550,MATCH("Summa tillförd energi exklusive rökgaskondensering",Kraftvärmeprod!$B$1:$BX$1,0),FALSE)</f>
        <v>0</v>
      </c>
      <c r="AT323" s="239" t="str">
        <f t="shared" ref="AT323:AT386" si="33">IF(AN323=0,"",AN323/AR323)</f>
        <v/>
      </c>
      <c r="AV323">
        <f t="shared" ref="AV323:AV386" si="34">Q323+R323+S323+T323+U323+P323+X323+Y323+Z323+AA323+AB323+AC323+W323</f>
        <v>0</v>
      </c>
      <c r="AX323" t="str">
        <f>VLOOKUP(B323,Totalt!$B$1:$BZ$554,MATCH(AX$1,Totalt!$B$1:$BZ$1,0),FALSE)</f>
        <v>Ja</v>
      </c>
      <c r="BA323" s="239" t="str">
        <f t="shared" ref="BA323:BA386" si="35">IFERROR(AP323/(AN323+AI323),"")</f>
        <v/>
      </c>
    </row>
    <row r="324" spans="1:53" x14ac:dyDescent="0.25">
      <c r="A324" s="2" t="s">
        <v>481</v>
      </c>
      <c r="B324" s="2" t="s">
        <v>483</v>
      </c>
      <c r="J324">
        <v>0</v>
      </c>
      <c r="K324">
        <v>0</v>
      </c>
      <c r="L324">
        <v>0</v>
      </c>
      <c r="M324">
        <v>0</v>
      </c>
      <c r="N324">
        <v>0</v>
      </c>
      <c r="O324">
        <v>0</v>
      </c>
      <c r="P324">
        <v>0</v>
      </c>
      <c r="Q324">
        <v>0</v>
      </c>
      <c r="R324">
        <v>0</v>
      </c>
      <c r="S324">
        <v>0</v>
      </c>
      <c r="T324">
        <v>0</v>
      </c>
      <c r="U324">
        <v>0</v>
      </c>
      <c r="V324" t="s">
        <v>313</v>
      </c>
      <c r="W324">
        <v>0</v>
      </c>
      <c r="X324">
        <v>0</v>
      </c>
      <c r="Y324">
        <v>0</v>
      </c>
      <c r="Z324">
        <v>0</v>
      </c>
      <c r="AA324">
        <v>0</v>
      </c>
      <c r="AB324">
        <v>0</v>
      </c>
      <c r="AC324">
        <v>0</v>
      </c>
      <c r="AD324">
        <v>0</v>
      </c>
      <c r="AE324">
        <v>0</v>
      </c>
      <c r="AF324">
        <v>0</v>
      </c>
      <c r="AG324">
        <v>0</v>
      </c>
      <c r="AH324">
        <v>0</v>
      </c>
      <c r="AI324">
        <v>0</v>
      </c>
      <c r="AL324" s="11">
        <f t="shared" si="30"/>
        <v>0</v>
      </c>
      <c r="AM324">
        <f t="shared" si="31"/>
        <v>0</v>
      </c>
      <c r="AN324">
        <f t="shared" si="32"/>
        <v>0</v>
      </c>
      <c r="AP324">
        <f>VLOOKUP($B324,Kraftvärmeprod!$B$1:$BX$550,MATCH(AP$1,Kraftvärmeprod!$B$1:$BX$1,0),FALSE)</f>
        <v>0</v>
      </c>
      <c r="AQ324">
        <f>VLOOKUP($B324,Kraftvärmeprod!$B$1:$BX$550,MATCH(AQ$1,Kraftvärmeprod!$B$1:$BX$1,0),FALSE)</f>
        <v>0</v>
      </c>
      <c r="AR324">
        <f>VLOOKUP($B324,Kraftvärmeprod!$B$1:$BX$550,MATCH("Summa tillförd energi exklusive rökgaskondensering",Kraftvärmeprod!$B$1:$BX$1,0),FALSE)</f>
        <v>0</v>
      </c>
      <c r="AT324" s="239" t="str">
        <f t="shared" si="33"/>
        <v/>
      </c>
      <c r="AV324">
        <f t="shared" si="34"/>
        <v>0</v>
      </c>
      <c r="AX324" t="str">
        <f>VLOOKUP(B324,Totalt!$B$1:$BZ$554,MATCH(AX$1,Totalt!$B$1:$BZ$1,0),FALSE)</f>
        <v>Ja</v>
      </c>
      <c r="BA324" s="239" t="str">
        <f t="shared" si="35"/>
        <v/>
      </c>
    </row>
    <row r="325" spans="1:53" x14ac:dyDescent="0.25">
      <c r="A325" s="2" t="s">
        <v>484</v>
      </c>
      <c r="B325" s="2" t="s">
        <v>485</v>
      </c>
      <c r="J325">
        <v>0</v>
      </c>
      <c r="K325">
        <v>0</v>
      </c>
      <c r="L325">
        <v>0</v>
      </c>
      <c r="M325">
        <v>0</v>
      </c>
      <c r="N325">
        <v>0</v>
      </c>
      <c r="O325">
        <v>0</v>
      </c>
      <c r="P325">
        <v>0</v>
      </c>
      <c r="Q325">
        <v>0</v>
      </c>
      <c r="R325">
        <v>0</v>
      </c>
      <c r="S325">
        <v>0</v>
      </c>
      <c r="T325">
        <v>0</v>
      </c>
      <c r="U325">
        <v>0</v>
      </c>
      <c r="V325" t="s">
        <v>313</v>
      </c>
      <c r="W325">
        <v>0</v>
      </c>
      <c r="X325">
        <v>0</v>
      </c>
      <c r="Y325">
        <v>0</v>
      </c>
      <c r="Z325">
        <v>0</v>
      </c>
      <c r="AA325">
        <v>0</v>
      </c>
      <c r="AB325">
        <v>0</v>
      </c>
      <c r="AC325">
        <v>0</v>
      </c>
      <c r="AD325">
        <v>0</v>
      </c>
      <c r="AE325">
        <v>0</v>
      </c>
      <c r="AF325">
        <v>0</v>
      </c>
      <c r="AG325">
        <v>0</v>
      </c>
      <c r="AH325">
        <v>0</v>
      </c>
      <c r="AI325">
        <v>0</v>
      </c>
      <c r="AL325" s="11">
        <f t="shared" si="30"/>
        <v>0</v>
      </c>
      <c r="AM325">
        <f t="shared" si="31"/>
        <v>0</v>
      </c>
      <c r="AN325">
        <f t="shared" si="32"/>
        <v>0</v>
      </c>
      <c r="AP325">
        <f>VLOOKUP($B325,Kraftvärmeprod!$B$1:$BX$550,MATCH(AP$1,Kraftvärmeprod!$B$1:$BX$1,0),FALSE)</f>
        <v>0</v>
      </c>
      <c r="AQ325">
        <f>VLOOKUP($B325,Kraftvärmeprod!$B$1:$BX$550,MATCH(AQ$1,Kraftvärmeprod!$B$1:$BX$1,0),FALSE)</f>
        <v>0</v>
      </c>
      <c r="AR325">
        <f>VLOOKUP($B325,Kraftvärmeprod!$B$1:$BX$550,MATCH("Summa tillförd energi exklusive rökgaskondensering",Kraftvärmeprod!$B$1:$BX$1,0),FALSE)</f>
        <v>0</v>
      </c>
      <c r="AT325" s="239" t="str">
        <f t="shared" si="33"/>
        <v/>
      </c>
      <c r="AV325">
        <f t="shared" si="34"/>
        <v>0</v>
      </c>
      <c r="AX325" t="str">
        <f>VLOOKUP(B325,Totalt!$B$1:$BZ$554,MATCH(AX$1,Totalt!$B$1:$BZ$1,0),FALSE)</f>
        <v>Nej</v>
      </c>
      <c r="BA325" s="239" t="str">
        <f t="shared" si="35"/>
        <v/>
      </c>
    </row>
    <row r="326" spans="1:53" x14ac:dyDescent="0.25">
      <c r="A326" s="2" t="s">
        <v>484</v>
      </c>
      <c r="B326" s="2" t="s">
        <v>486</v>
      </c>
      <c r="J326">
        <v>0</v>
      </c>
      <c r="K326">
        <v>0</v>
      </c>
      <c r="L326">
        <v>0</v>
      </c>
      <c r="M326">
        <v>0</v>
      </c>
      <c r="N326">
        <v>0</v>
      </c>
      <c r="O326">
        <v>0</v>
      </c>
      <c r="P326">
        <v>0</v>
      </c>
      <c r="Q326">
        <v>0</v>
      </c>
      <c r="R326">
        <v>0</v>
      </c>
      <c r="S326">
        <v>0</v>
      </c>
      <c r="T326">
        <v>0</v>
      </c>
      <c r="U326">
        <v>0</v>
      </c>
      <c r="V326" t="s">
        <v>313</v>
      </c>
      <c r="W326">
        <v>0</v>
      </c>
      <c r="X326">
        <v>0</v>
      </c>
      <c r="Y326">
        <v>0</v>
      </c>
      <c r="Z326">
        <v>0</v>
      </c>
      <c r="AA326">
        <v>0</v>
      </c>
      <c r="AB326">
        <v>0</v>
      </c>
      <c r="AC326">
        <v>0</v>
      </c>
      <c r="AD326">
        <v>0</v>
      </c>
      <c r="AE326">
        <v>0</v>
      </c>
      <c r="AF326">
        <v>0</v>
      </c>
      <c r="AG326">
        <v>0</v>
      </c>
      <c r="AH326">
        <v>0</v>
      </c>
      <c r="AI326">
        <v>0</v>
      </c>
      <c r="AL326" s="11">
        <f t="shared" si="30"/>
        <v>0</v>
      </c>
      <c r="AM326">
        <f t="shared" si="31"/>
        <v>0</v>
      </c>
      <c r="AN326">
        <f t="shared" si="32"/>
        <v>0</v>
      </c>
      <c r="AP326">
        <f>VLOOKUP($B326,Kraftvärmeprod!$B$1:$BX$550,MATCH(AP$1,Kraftvärmeprod!$B$1:$BX$1,0),FALSE)</f>
        <v>0</v>
      </c>
      <c r="AQ326">
        <f>VLOOKUP($B326,Kraftvärmeprod!$B$1:$BX$550,MATCH(AQ$1,Kraftvärmeprod!$B$1:$BX$1,0),FALSE)</f>
        <v>0</v>
      </c>
      <c r="AR326">
        <f>VLOOKUP($B326,Kraftvärmeprod!$B$1:$BX$550,MATCH("Summa tillförd energi exklusive rökgaskondensering",Kraftvärmeprod!$B$1:$BX$1,0),FALSE)</f>
        <v>0</v>
      </c>
      <c r="AT326" s="239" t="str">
        <f t="shared" si="33"/>
        <v/>
      </c>
      <c r="AV326">
        <f t="shared" si="34"/>
        <v>0</v>
      </c>
      <c r="AX326" t="str">
        <f>VLOOKUP(B326,Totalt!$B$1:$BZ$554,MATCH(AX$1,Totalt!$B$1:$BZ$1,0),FALSE)</f>
        <v>Nej</v>
      </c>
      <c r="BA326" s="239" t="str">
        <f t="shared" si="35"/>
        <v/>
      </c>
    </row>
    <row r="327" spans="1:53" x14ac:dyDescent="0.25">
      <c r="A327" s="2" t="s">
        <v>484</v>
      </c>
      <c r="B327" s="2" t="s">
        <v>487</v>
      </c>
      <c r="J327">
        <v>0</v>
      </c>
      <c r="K327">
        <v>0</v>
      </c>
      <c r="L327">
        <v>0</v>
      </c>
      <c r="M327">
        <v>0</v>
      </c>
      <c r="N327">
        <v>0</v>
      </c>
      <c r="O327">
        <v>0</v>
      </c>
      <c r="P327">
        <v>0</v>
      </c>
      <c r="Q327">
        <v>0</v>
      </c>
      <c r="R327">
        <v>0</v>
      </c>
      <c r="S327">
        <v>0</v>
      </c>
      <c r="T327">
        <v>0</v>
      </c>
      <c r="U327">
        <v>0</v>
      </c>
      <c r="V327" t="s">
        <v>313</v>
      </c>
      <c r="W327">
        <v>0</v>
      </c>
      <c r="X327">
        <v>0</v>
      </c>
      <c r="Y327">
        <v>0</v>
      </c>
      <c r="Z327">
        <v>0</v>
      </c>
      <c r="AA327">
        <v>0</v>
      </c>
      <c r="AB327">
        <v>0</v>
      </c>
      <c r="AC327">
        <v>0</v>
      </c>
      <c r="AD327">
        <v>0</v>
      </c>
      <c r="AE327">
        <v>0</v>
      </c>
      <c r="AF327">
        <v>0</v>
      </c>
      <c r="AG327">
        <v>0</v>
      </c>
      <c r="AH327">
        <v>0</v>
      </c>
      <c r="AI327">
        <v>0</v>
      </c>
      <c r="AL327" s="11">
        <f t="shared" si="30"/>
        <v>0</v>
      </c>
      <c r="AM327">
        <f t="shared" si="31"/>
        <v>0</v>
      </c>
      <c r="AN327">
        <f t="shared" si="32"/>
        <v>0</v>
      </c>
      <c r="AP327">
        <f>VLOOKUP($B327,Kraftvärmeprod!$B$1:$BX$550,MATCH(AP$1,Kraftvärmeprod!$B$1:$BX$1,0),FALSE)</f>
        <v>0</v>
      </c>
      <c r="AQ327">
        <f>VLOOKUP($B327,Kraftvärmeprod!$B$1:$BX$550,MATCH(AQ$1,Kraftvärmeprod!$B$1:$BX$1,0),FALSE)</f>
        <v>0</v>
      </c>
      <c r="AR327">
        <f>VLOOKUP($B327,Kraftvärmeprod!$B$1:$BX$550,MATCH("Summa tillförd energi exklusive rökgaskondensering",Kraftvärmeprod!$B$1:$BX$1,0),FALSE)</f>
        <v>0</v>
      </c>
      <c r="AT327" s="239" t="str">
        <f t="shared" si="33"/>
        <v/>
      </c>
      <c r="AV327">
        <f t="shared" si="34"/>
        <v>0</v>
      </c>
      <c r="AX327" t="str">
        <f>VLOOKUP(B327,Totalt!$B$1:$BZ$554,MATCH(AX$1,Totalt!$B$1:$BZ$1,0),FALSE)</f>
        <v>Nej</v>
      </c>
      <c r="BA327" s="239" t="str">
        <f t="shared" si="35"/>
        <v/>
      </c>
    </row>
    <row r="328" spans="1:53" x14ac:dyDescent="0.25">
      <c r="A328" s="2" t="s">
        <v>484</v>
      </c>
      <c r="B328" s="2" t="s">
        <v>488</v>
      </c>
      <c r="J328">
        <v>611.28399999999999</v>
      </c>
      <c r="K328">
        <v>42.627000000000002</v>
      </c>
      <c r="L328">
        <v>0</v>
      </c>
      <c r="M328">
        <v>19.702999999999999</v>
      </c>
      <c r="N328">
        <v>0</v>
      </c>
      <c r="O328">
        <v>0</v>
      </c>
      <c r="P328">
        <v>955.33399999999995</v>
      </c>
      <c r="Q328">
        <v>0</v>
      </c>
      <c r="R328">
        <v>0</v>
      </c>
      <c r="S328">
        <v>0</v>
      </c>
      <c r="T328">
        <v>0</v>
      </c>
      <c r="U328">
        <v>16.266999999999999</v>
      </c>
      <c r="V328" t="s">
        <v>313</v>
      </c>
      <c r="W328">
        <v>145.84100000000001</v>
      </c>
      <c r="X328">
        <v>0</v>
      </c>
      <c r="Y328">
        <v>0</v>
      </c>
      <c r="Z328">
        <v>9.1440000000000001</v>
      </c>
      <c r="AA328">
        <v>0</v>
      </c>
      <c r="AB328">
        <v>0</v>
      </c>
      <c r="AC328">
        <v>0</v>
      </c>
      <c r="AD328">
        <v>0</v>
      </c>
      <c r="AE328">
        <v>967.69</v>
      </c>
      <c r="AF328">
        <v>0</v>
      </c>
      <c r="AG328">
        <v>0</v>
      </c>
      <c r="AH328">
        <v>1106.3</v>
      </c>
      <c r="AI328">
        <v>169.15600000000001</v>
      </c>
      <c r="AL328" s="11">
        <f t="shared" si="30"/>
        <v>4043.3460000000005</v>
      </c>
      <c r="AM328">
        <f t="shared" si="31"/>
        <v>3874.1900000000005</v>
      </c>
      <c r="AN328">
        <f t="shared" si="32"/>
        <v>2767.8900000000003</v>
      </c>
      <c r="AP328">
        <f>VLOOKUP($B328,Kraftvärmeprod!$B$1:$BX$550,MATCH(AP$1,Kraftvärmeprod!$B$1:$BX$1,0),FALSE)</f>
        <v>3638.08</v>
      </c>
      <c r="AQ328">
        <f>VLOOKUP($B328,Kraftvärmeprod!$B$1:$BX$550,MATCH(AQ$1,Kraftvärmeprod!$B$1:$BX$1,0),FALSE)</f>
        <v>1682.6120000000001</v>
      </c>
      <c r="AR328">
        <f>VLOOKUP($B328,Kraftvärmeprod!$B$1:$BX$550,MATCH("Summa tillförd energi exklusive rökgaskondensering",Kraftvärmeprod!$B$1:$BX$1,0),FALSE)</f>
        <v>6037.4979999999996</v>
      </c>
      <c r="AT328" s="239">
        <f t="shared" si="33"/>
        <v>0.45844984130843613</v>
      </c>
      <c r="AV328">
        <f t="shared" si="34"/>
        <v>1126.586</v>
      </c>
      <c r="AX328" t="str">
        <f>VLOOKUP(B328,Totalt!$B$1:$BZ$554,MATCH(AX$1,Totalt!$B$1:$BZ$1,0),FALSE)</f>
        <v>Ja</v>
      </c>
      <c r="BA328" s="239">
        <f t="shared" si="35"/>
        <v>1.2386867621412805</v>
      </c>
    </row>
    <row r="329" spans="1:53" x14ac:dyDescent="0.25">
      <c r="A329" s="2" t="s">
        <v>484</v>
      </c>
      <c r="B329" s="2" t="s">
        <v>489</v>
      </c>
      <c r="J329">
        <v>0</v>
      </c>
      <c r="K329">
        <v>0</v>
      </c>
      <c r="L329">
        <v>0</v>
      </c>
      <c r="M329">
        <v>0</v>
      </c>
      <c r="N329">
        <v>0</v>
      </c>
      <c r="O329">
        <v>0</v>
      </c>
      <c r="P329">
        <v>0</v>
      </c>
      <c r="Q329">
        <v>0</v>
      </c>
      <c r="R329">
        <v>0</v>
      </c>
      <c r="S329">
        <v>0</v>
      </c>
      <c r="T329">
        <v>0</v>
      </c>
      <c r="U329">
        <v>0</v>
      </c>
      <c r="V329" t="s">
        <v>313</v>
      </c>
      <c r="W329">
        <v>0</v>
      </c>
      <c r="X329">
        <v>0</v>
      </c>
      <c r="Y329">
        <v>0</v>
      </c>
      <c r="Z329">
        <v>0</v>
      </c>
      <c r="AA329">
        <v>0</v>
      </c>
      <c r="AB329">
        <v>0</v>
      </c>
      <c r="AC329">
        <v>0</v>
      </c>
      <c r="AD329">
        <v>0</v>
      </c>
      <c r="AE329">
        <v>0</v>
      </c>
      <c r="AF329">
        <v>0</v>
      </c>
      <c r="AG329">
        <v>0</v>
      </c>
      <c r="AH329">
        <v>0</v>
      </c>
      <c r="AI329">
        <v>0</v>
      </c>
      <c r="AL329" s="11">
        <f t="shared" si="30"/>
        <v>0</v>
      </c>
      <c r="AM329">
        <f t="shared" si="31"/>
        <v>0</v>
      </c>
      <c r="AN329">
        <f t="shared" si="32"/>
        <v>0</v>
      </c>
      <c r="AP329">
        <f>VLOOKUP($B329,Kraftvärmeprod!$B$1:$BX$550,MATCH(AP$1,Kraftvärmeprod!$B$1:$BX$1,0),FALSE)</f>
        <v>0</v>
      </c>
      <c r="AQ329">
        <f>VLOOKUP($B329,Kraftvärmeprod!$B$1:$BX$550,MATCH(AQ$1,Kraftvärmeprod!$B$1:$BX$1,0),FALSE)</f>
        <v>0</v>
      </c>
      <c r="AR329">
        <f>VLOOKUP($B329,Kraftvärmeprod!$B$1:$BX$550,MATCH("Summa tillförd energi exklusive rökgaskondensering",Kraftvärmeprod!$B$1:$BX$1,0),FALSE)</f>
        <v>0</v>
      </c>
      <c r="AT329" s="239" t="str">
        <f t="shared" si="33"/>
        <v/>
      </c>
      <c r="AV329">
        <f t="shared" si="34"/>
        <v>0</v>
      </c>
      <c r="AX329" t="str">
        <f>VLOOKUP(B329,Totalt!$B$1:$BZ$554,MATCH(AX$1,Totalt!$B$1:$BZ$1,0),FALSE)</f>
        <v>Nej</v>
      </c>
      <c r="BA329" s="239" t="str">
        <f t="shared" si="35"/>
        <v/>
      </c>
    </row>
    <row r="330" spans="1:53" x14ac:dyDescent="0.25">
      <c r="A330" s="2" t="s">
        <v>484</v>
      </c>
      <c r="B330" s="2" t="s">
        <v>490</v>
      </c>
      <c r="J330">
        <v>0</v>
      </c>
      <c r="K330">
        <v>0</v>
      </c>
      <c r="L330">
        <v>0</v>
      </c>
      <c r="M330">
        <v>0</v>
      </c>
      <c r="N330">
        <v>0</v>
      </c>
      <c r="O330">
        <v>0</v>
      </c>
      <c r="P330">
        <v>0</v>
      </c>
      <c r="Q330">
        <v>0</v>
      </c>
      <c r="R330">
        <v>0</v>
      </c>
      <c r="S330">
        <v>0</v>
      </c>
      <c r="T330">
        <v>0</v>
      </c>
      <c r="U330">
        <v>0</v>
      </c>
      <c r="V330" t="s">
        <v>313</v>
      </c>
      <c r="W330">
        <v>0</v>
      </c>
      <c r="X330">
        <v>0</v>
      </c>
      <c r="Y330">
        <v>0</v>
      </c>
      <c r="Z330">
        <v>0</v>
      </c>
      <c r="AA330">
        <v>0</v>
      </c>
      <c r="AB330">
        <v>0</v>
      </c>
      <c r="AC330">
        <v>0</v>
      </c>
      <c r="AD330">
        <v>0</v>
      </c>
      <c r="AE330">
        <v>0</v>
      </c>
      <c r="AF330">
        <v>0</v>
      </c>
      <c r="AG330">
        <v>0</v>
      </c>
      <c r="AH330">
        <v>0</v>
      </c>
      <c r="AI330">
        <v>0</v>
      </c>
      <c r="AL330" s="11">
        <f t="shared" si="30"/>
        <v>0</v>
      </c>
      <c r="AM330">
        <f t="shared" si="31"/>
        <v>0</v>
      </c>
      <c r="AN330">
        <f t="shared" si="32"/>
        <v>0</v>
      </c>
      <c r="AP330">
        <f>VLOOKUP($B330,Kraftvärmeprod!$B$1:$BX$550,MATCH(AP$1,Kraftvärmeprod!$B$1:$BX$1,0),FALSE)</f>
        <v>0</v>
      </c>
      <c r="AQ330">
        <f>VLOOKUP($B330,Kraftvärmeprod!$B$1:$BX$550,MATCH(AQ$1,Kraftvärmeprod!$B$1:$BX$1,0),FALSE)</f>
        <v>0</v>
      </c>
      <c r="AR330">
        <f>VLOOKUP($B330,Kraftvärmeprod!$B$1:$BX$550,MATCH("Summa tillförd energi exklusive rökgaskondensering",Kraftvärmeprod!$B$1:$BX$1,0),FALSE)</f>
        <v>0</v>
      </c>
      <c r="AT330" s="239" t="str">
        <f t="shared" si="33"/>
        <v/>
      </c>
      <c r="AV330">
        <f t="shared" si="34"/>
        <v>0</v>
      </c>
      <c r="AX330" t="str">
        <f>VLOOKUP(B330,Totalt!$B$1:$BZ$554,MATCH(AX$1,Totalt!$B$1:$BZ$1,0),FALSE)</f>
        <v>Nej</v>
      </c>
      <c r="BA330" s="239" t="str">
        <f t="shared" si="35"/>
        <v/>
      </c>
    </row>
    <row r="331" spans="1:53" x14ac:dyDescent="0.25">
      <c r="A331" s="2" t="s">
        <v>484</v>
      </c>
      <c r="B331" s="2" t="s">
        <v>491</v>
      </c>
      <c r="J331">
        <v>0</v>
      </c>
      <c r="K331">
        <v>0</v>
      </c>
      <c r="L331">
        <v>0</v>
      </c>
      <c r="M331">
        <v>0</v>
      </c>
      <c r="N331">
        <v>0</v>
      </c>
      <c r="O331">
        <v>0</v>
      </c>
      <c r="P331">
        <v>0</v>
      </c>
      <c r="Q331">
        <v>0</v>
      </c>
      <c r="R331">
        <v>0</v>
      </c>
      <c r="S331">
        <v>0</v>
      </c>
      <c r="T331">
        <v>0</v>
      </c>
      <c r="U331">
        <v>0</v>
      </c>
      <c r="V331" t="s">
        <v>313</v>
      </c>
      <c r="W331">
        <v>0</v>
      </c>
      <c r="X331">
        <v>0</v>
      </c>
      <c r="Y331">
        <v>0</v>
      </c>
      <c r="Z331">
        <v>0</v>
      </c>
      <c r="AA331">
        <v>0</v>
      </c>
      <c r="AB331">
        <v>0</v>
      </c>
      <c r="AC331">
        <v>0</v>
      </c>
      <c r="AD331">
        <v>0</v>
      </c>
      <c r="AE331">
        <v>0</v>
      </c>
      <c r="AF331">
        <v>0</v>
      </c>
      <c r="AG331">
        <v>0</v>
      </c>
      <c r="AH331">
        <v>0</v>
      </c>
      <c r="AI331">
        <v>0</v>
      </c>
      <c r="AL331" s="11">
        <f t="shared" si="30"/>
        <v>0</v>
      </c>
      <c r="AM331">
        <f t="shared" si="31"/>
        <v>0</v>
      </c>
      <c r="AN331">
        <f t="shared" si="32"/>
        <v>0</v>
      </c>
      <c r="AP331">
        <f>VLOOKUP($B331,Kraftvärmeprod!$B$1:$BX$550,MATCH(AP$1,Kraftvärmeprod!$B$1:$BX$1,0),FALSE)</f>
        <v>0</v>
      </c>
      <c r="AQ331">
        <f>VLOOKUP($B331,Kraftvärmeprod!$B$1:$BX$550,MATCH(AQ$1,Kraftvärmeprod!$B$1:$BX$1,0),FALSE)</f>
        <v>0</v>
      </c>
      <c r="AR331">
        <f>VLOOKUP($B331,Kraftvärmeprod!$B$1:$BX$550,MATCH("Summa tillförd energi exklusive rökgaskondensering",Kraftvärmeprod!$B$1:$BX$1,0),FALSE)</f>
        <v>0</v>
      </c>
      <c r="AT331" s="239" t="str">
        <f t="shared" si="33"/>
        <v/>
      </c>
      <c r="AV331">
        <f t="shared" si="34"/>
        <v>0</v>
      </c>
      <c r="AX331" t="str">
        <f>VLOOKUP(B331,Totalt!$B$1:$BZ$554,MATCH(AX$1,Totalt!$B$1:$BZ$1,0),FALSE)</f>
        <v>Nej</v>
      </c>
      <c r="BA331" s="239" t="str">
        <f t="shared" si="35"/>
        <v/>
      </c>
    </row>
    <row r="332" spans="1:53" x14ac:dyDescent="0.25">
      <c r="A332" s="2" t="s">
        <v>484</v>
      </c>
      <c r="B332" s="2" t="s">
        <v>492</v>
      </c>
      <c r="J332">
        <v>0</v>
      </c>
      <c r="K332">
        <v>0</v>
      </c>
      <c r="L332">
        <v>0</v>
      </c>
      <c r="M332">
        <v>0</v>
      </c>
      <c r="N332">
        <v>0</v>
      </c>
      <c r="O332">
        <v>0</v>
      </c>
      <c r="P332">
        <v>0</v>
      </c>
      <c r="Q332">
        <v>0</v>
      </c>
      <c r="R332">
        <v>0</v>
      </c>
      <c r="S332">
        <v>0</v>
      </c>
      <c r="T332">
        <v>0</v>
      </c>
      <c r="U332">
        <v>0</v>
      </c>
      <c r="V332" t="s">
        <v>313</v>
      </c>
      <c r="W332">
        <v>0</v>
      </c>
      <c r="X332">
        <v>0</v>
      </c>
      <c r="Y332">
        <v>0</v>
      </c>
      <c r="Z332">
        <v>0</v>
      </c>
      <c r="AA332">
        <v>0</v>
      </c>
      <c r="AB332">
        <v>0</v>
      </c>
      <c r="AC332">
        <v>0</v>
      </c>
      <c r="AD332">
        <v>0</v>
      </c>
      <c r="AE332">
        <v>0</v>
      </c>
      <c r="AF332">
        <v>0</v>
      </c>
      <c r="AG332">
        <v>0</v>
      </c>
      <c r="AH332">
        <v>0</v>
      </c>
      <c r="AI332">
        <v>0</v>
      </c>
      <c r="AL332" s="11">
        <f t="shared" si="30"/>
        <v>0</v>
      </c>
      <c r="AM332">
        <f t="shared" si="31"/>
        <v>0</v>
      </c>
      <c r="AN332">
        <f t="shared" si="32"/>
        <v>0</v>
      </c>
      <c r="AP332">
        <f>VLOOKUP($B332,Kraftvärmeprod!$B$1:$BX$550,MATCH(AP$1,Kraftvärmeprod!$B$1:$BX$1,0),FALSE)</f>
        <v>0</v>
      </c>
      <c r="AQ332">
        <f>VLOOKUP($B332,Kraftvärmeprod!$B$1:$BX$550,MATCH(AQ$1,Kraftvärmeprod!$B$1:$BX$1,0),FALSE)</f>
        <v>0</v>
      </c>
      <c r="AR332">
        <f>VLOOKUP($B332,Kraftvärmeprod!$B$1:$BX$550,MATCH("Summa tillförd energi exklusive rökgaskondensering",Kraftvärmeprod!$B$1:$BX$1,0),FALSE)</f>
        <v>0</v>
      </c>
      <c r="AT332" s="239" t="str">
        <f t="shared" si="33"/>
        <v/>
      </c>
      <c r="AV332">
        <f t="shared" si="34"/>
        <v>0</v>
      </c>
      <c r="AX332" t="str">
        <f>VLOOKUP(B332,Totalt!$B$1:$BZ$554,MATCH(AX$1,Totalt!$B$1:$BZ$1,0),FALSE)</f>
        <v>Nej</v>
      </c>
      <c r="BA332" s="239" t="str">
        <f t="shared" si="35"/>
        <v/>
      </c>
    </row>
    <row r="333" spans="1:53" x14ac:dyDescent="0.25">
      <c r="A333" s="2" t="s">
        <v>484</v>
      </c>
      <c r="B333" s="2" t="s">
        <v>493</v>
      </c>
      <c r="J333">
        <v>0</v>
      </c>
      <c r="K333">
        <v>0</v>
      </c>
      <c r="L333">
        <v>0</v>
      </c>
      <c r="M333">
        <v>0</v>
      </c>
      <c r="N333">
        <v>0</v>
      </c>
      <c r="O333">
        <v>0</v>
      </c>
      <c r="P333">
        <v>0</v>
      </c>
      <c r="Q333">
        <v>0</v>
      </c>
      <c r="R333">
        <v>0</v>
      </c>
      <c r="S333">
        <v>0</v>
      </c>
      <c r="T333">
        <v>0</v>
      </c>
      <c r="U333">
        <v>0</v>
      </c>
      <c r="V333" t="s">
        <v>313</v>
      </c>
      <c r="W333">
        <v>0</v>
      </c>
      <c r="X333">
        <v>0</v>
      </c>
      <c r="Y333">
        <v>0</v>
      </c>
      <c r="Z333">
        <v>0</v>
      </c>
      <c r="AA333">
        <v>0</v>
      </c>
      <c r="AB333">
        <v>0</v>
      </c>
      <c r="AC333">
        <v>0</v>
      </c>
      <c r="AD333">
        <v>0</v>
      </c>
      <c r="AE333">
        <v>0</v>
      </c>
      <c r="AF333">
        <v>0</v>
      </c>
      <c r="AG333">
        <v>0</v>
      </c>
      <c r="AH333">
        <v>0</v>
      </c>
      <c r="AI333">
        <v>0</v>
      </c>
      <c r="AL333" s="11">
        <f t="shared" si="30"/>
        <v>0</v>
      </c>
      <c r="AM333">
        <f t="shared" si="31"/>
        <v>0</v>
      </c>
      <c r="AN333">
        <f t="shared" si="32"/>
        <v>0</v>
      </c>
      <c r="AP333">
        <f>VLOOKUP($B333,Kraftvärmeprod!$B$1:$BX$550,MATCH(AP$1,Kraftvärmeprod!$B$1:$BX$1,0),FALSE)</f>
        <v>0</v>
      </c>
      <c r="AQ333">
        <f>VLOOKUP($B333,Kraftvärmeprod!$B$1:$BX$550,MATCH(AQ$1,Kraftvärmeprod!$B$1:$BX$1,0),FALSE)</f>
        <v>0</v>
      </c>
      <c r="AR333">
        <f>VLOOKUP($B333,Kraftvärmeprod!$B$1:$BX$550,MATCH("Summa tillförd energi exklusive rökgaskondensering",Kraftvärmeprod!$B$1:$BX$1,0),FALSE)</f>
        <v>0</v>
      </c>
      <c r="AT333" s="239" t="str">
        <f t="shared" si="33"/>
        <v/>
      </c>
      <c r="AV333">
        <f t="shared" si="34"/>
        <v>0</v>
      </c>
      <c r="AX333" t="str">
        <f>VLOOKUP(B333,Totalt!$B$1:$BZ$554,MATCH(AX$1,Totalt!$B$1:$BZ$1,0),FALSE)</f>
        <v>Nej</v>
      </c>
      <c r="BA333" s="239" t="str">
        <f t="shared" si="35"/>
        <v/>
      </c>
    </row>
    <row r="334" spans="1:53" x14ac:dyDescent="0.25">
      <c r="A334" s="2" t="s">
        <v>484</v>
      </c>
      <c r="B334" s="2" t="s">
        <v>494</v>
      </c>
      <c r="J334">
        <v>0</v>
      </c>
      <c r="K334">
        <v>0</v>
      </c>
      <c r="L334">
        <v>0</v>
      </c>
      <c r="M334">
        <v>0</v>
      </c>
      <c r="N334">
        <v>0</v>
      </c>
      <c r="O334">
        <v>0</v>
      </c>
      <c r="P334">
        <v>0</v>
      </c>
      <c r="Q334">
        <v>0</v>
      </c>
      <c r="R334">
        <v>0</v>
      </c>
      <c r="S334">
        <v>0</v>
      </c>
      <c r="T334">
        <v>0</v>
      </c>
      <c r="U334">
        <v>0</v>
      </c>
      <c r="V334" t="s">
        <v>313</v>
      </c>
      <c r="W334">
        <v>0</v>
      </c>
      <c r="X334">
        <v>0</v>
      </c>
      <c r="Y334">
        <v>0</v>
      </c>
      <c r="Z334">
        <v>0</v>
      </c>
      <c r="AA334">
        <v>0</v>
      </c>
      <c r="AB334">
        <v>0</v>
      </c>
      <c r="AC334">
        <v>0</v>
      </c>
      <c r="AD334">
        <v>0</v>
      </c>
      <c r="AE334">
        <v>0</v>
      </c>
      <c r="AF334">
        <v>0</v>
      </c>
      <c r="AG334">
        <v>0</v>
      </c>
      <c r="AH334">
        <v>0</v>
      </c>
      <c r="AI334">
        <v>0</v>
      </c>
      <c r="AL334" s="11">
        <f t="shared" si="30"/>
        <v>0</v>
      </c>
      <c r="AM334">
        <f t="shared" si="31"/>
        <v>0</v>
      </c>
      <c r="AN334">
        <f t="shared" si="32"/>
        <v>0</v>
      </c>
      <c r="AP334">
        <f>VLOOKUP($B334,Kraftvärmeprod!$B$1:$BX$550,MATCH(AP$1,Kraftvärmeprod!$B$1:$BX$1,0),FALSE)</f>
        <v>0</v>
      </c>
      <c r="AQ334">
        <f>VLOOKUP($B334,Kraftvärmeprod!$B$1:$BX$550,MATCH(AQ$1,Kraftvärmeprod!$B$1:$BX$1,0),FALSE)</f>
        <v>0</v>
      </c>
      <c r="AR334">
        <f>VLOOKUP($B334,Kraftvärmeprod!$B$1:$BX$550,MATCH("Summa tillförd energi exklusive rökgaskondensering",Kraftvärmeprod!$B$1:$BX$1,0),FALSE)</f>
        <v>0</v>
      </c>
      <c r="AT334" s="239" t="str">
        <f t="shared" si="33"/>
        <v/>
      </c>
      <c r="AV334">
        <f t="shared" si="34"/>
        <v>0</v>
      </c>
      <c r="AX334" t="str">
        <f>VLOOKUP(B334,Totalt!$B$1:$BZ$554,MATCH(AX$1,Totalt!$B$1:$BZ$1,0),FALSE)</f>
        <v>Nej</v>
      </c>
      <c r="BA334" s="239" t="str">
        <f t="shared" si="35"/>
        <v/>
      </c>
    </row>
    <row r="335" spans="1:53" x14ac:dyDescent="0.25">
      <c r="A335" s="2" t="s">
        <v>484</v>
      </c>
      <c r="B335" s="2" t="s">
        <v>495</v>
      </c>
      <c r="J335">
        <v>0</v>
      </c>
      <c r="K335">
        <v>0</v>
      </c>
      <c r="L335">
        <v>0</v>
      </c>
      <c r="M335">
        <v>0</v>
      </c>
      <c r="N335">
        <v>0</v>
      </c>
      <c r="O335">
        <v>0</v>
      </c>
      <c r="P335">
        <v>0</v>
      </c>
      <c r="Q335">
        <v>0</v>
      </c>
      <c r="R335">
        <v>0</v>
      </c>
      <c r="S335">
        <v>0</v>
      </c>
      <c r="T335">
        <v>0</v>
      </c>
      <c r="U335">
        <v>0</v>
      </c>
      <c r="V335" t="s">
        <v>313</v>
      </c>
      <c r="W335">
        <v>0</v>
      </c>
      <c r="X335">
        <v>0</v>
      </c>
      <c r="Y335">
        <v>0</v>
      </c>
      <c r="Z335">
        <v>0</v>
      </c>
      <c r="AA335">
        <v>0</v>
      </c>
      <c r="AB335">
        <v>0</v>
      </c>
      <c r="AC335">
        <v>0</v>
      </c>
      <c r="AD335">
        <v>0</v>
      </c>
      <c r="AE335">
        <v>0</v>
      </c>
      <c r="AF335">
        <v>0</v>
      </c>
      <c r="AG335">
        <v>0</v>
      </c>
      <c r="AH335">
        <v>0</v>
      </c>
      <c r="AI335">
        <v>0</v>
      </c>
      <c r="AL335" s="11">
        <f t="shared" si="30"/>
        <v>0</v>
      </c>
      <c r="AM335">
        <f t="shared" si="31"/>
        <v>0</v>
      </c>
      <c r="AN335">
        <f t="shared" si="32"/>
        <v>0</v>
      </c>
      <c r="AP335">
        <f>VLOOKUP($B335,Kraftvärmeprod!$B$1:$BX$550,MATCH(AP$1,Kraftvärmeprod!$B$1:$BX$1,0),FALSE)</f>
        <v>0</v>
      </c>
      <c r="AQ335">
        <f>VLOOKUP($B335,Kraftvärmeprod!$B$1:$BX$550,MATCH(AQ$1,Kraftvärmeprod!$B$1:$BX$1,0),FALSE)</f>
        <v>0</v>
      </c>
      <c r="AR335">
        <f>VLOOKUP($B335,Kraftvärmeprod!$B$1:$BX$550,MATCH("Summa tillförd energi exklusive rökgaskondensering",Kraftvärmeprod!$B$1:$BX$1,0),FALSE)</f>
        <v>0</v>
      </c>
      <c r="AT335" s="239" t="str">
        <f t="shared" si="33"/>
        <v/>
      </c>
      <c r="AV335">
        <f t="shared" si="34"/>
        <v>0</v>
      </c>
      <c r="AX335" t="str">
        <f>VLOOKUP(B335,Totalt!$B$1:$BZ$554,MATCH(AX$1,Totalt!$B$1:$BZ$1,0),FALSE)</f>
        <v>Ja</v>
      </c>
      <c r="BA335" s="239" t="str">
        <f t="shared" si="35"/>
        <v/>
      </c>
    </row>
    <row r="336" spans="1:53" x14ac:dyDescent="0.25">
      <c r="A336" s="2" t="s">
        <v>484</v>
      </c>
      <c r="B336" s="2" t="s">
        <v>496</v>
      </c>
      <c r="J336">
        <v>0</v>
      </c>
      <c r="K336">
        <v>0</v>
      </c>
      <c r="L336">
        <v>0</v>
      </c>
      <c r="M336">
        <v>0</v>
      </c>
      <c r="N336">
        <v>0</v>
      </c>
      <c r="O336">
        <v>0</v>
      </c>
      <c r="P336">
        <v>0</v>
      </c>
      <c r="Q336">
        <v>0</v>
      </c>
      <c r="R336">
        <v>0</v>
      </c>
      <c r="S336">
        <v>0</v>
      </c>
      <c r="T336">
        <v>0</v>
      </c>
      <c r="U336">
        <v>0</v>
      </c>
      <c r="V336" t="s">
        <v>313</v>
      </c>
      <c r="W336">
        <v>0</v>
      </c>
      <c r="X336">
        <v>0</v>
      </c>
      <c r="Y336">
        <v>0</v>
      </c>
      <c r="Z336">
        <v>0</v>
      </c>
      <c r="AA336">
        <v>0</v>
      </c>
      <c r="AB336">
        <v>0</v>
      </c>
      <c r="AC336">
        <v>0</v>
      </c>
      <c r="AD336">
        <v>0</v>
      </c>
      <c r="AE336">
        <v>0</v>
      </c>
      <c r="AF336">
        <v>0</v>
      </c>
      <c r="AG336">
        <v>0</v>
      </c>
      <c r="AH336">
        <v>0</v>
      </c>
      <c r="AI336">
        <v>0</v>
      </c>
      <c r="AL336" s="11">
        <f t="shared" si="30"/>
        <v>0</v>
      </c>
      <c r="AM336">
        <f t="shared" si="31"/>
        <v>0</v>
      </c>
      <c r="AN336">
        <f t="shared" si="32"/>
        <v>0</v>
      </c>
      <c r="AP336">
        <f>VLOOKUP($B336,Kraftvärmeprod!$B$1:$BX$550,MATCH(AP$1,Kraftvärmeprod!$B$1:$BX$1,0),FALSE)</f>
        <v>0</v>
      </c>
      <c r="AQ336">
        <f>VLOOKUP($B336,Kraftvärmeprod!$B$1:$BX$550,MATCH(AQ$1,Kraftvärmeprod!$B$1:$BX$1,0),FALSE)</f>
        <v>0</v>
      </c>
      <c r="AR336">
        <f>VLOOKUP($B336,Kraftvärmeprod!$B$1:$BX$550,MATCH("Summa tillförd energi exklusive rökgaskondensering",Kraftvärmeprod!$B$1:$BX$1,0),FALSE)</f>
        <v>0</v>
      </c>
      <c r="AT336" s="239" t="str">
        <f t="shared" si="33"/>
        <v/>
      </c>
      <c r="AV336">
        <f t="shared" si="34"/>
        <v>0</v>
      </c>
      <c r="AX336" t="str">
        <f>VLOOKUP(B336,Totalt!$B$1:$BZ$554,MATCH(AX$1,Totalt!$B$1:$BZ$1,0),FALSE)</f>
        <v>Nej</v>
      </c>
      <c r="BA336" s="239" t="str">
        <f t="shared" si="35"/>
        <v/>
      </c>
    </row>
    <row r="337" spans="1:53" x14ac:dyDescent="0.25">
      <c r="A337" s="2" t="s">
        <v>497</v>
      </c>
      <c r="B337" s="2" t="s">
        <v>498</v>
      </c>
      <c r="J337">
        <v>0</v>
      </c>
      <c r="K337">
        <v>0.72552399999999995</v>
      </c>
      <c r="L337">
        <v>0</v>
      </c>
      <c r="M337">
        <v>0</v>
      </c>
      <c r="N337">
        <v>0</v>
      </c>
      <c r="O337">
        <v>0</v>
      </c>
      <c r="P337">
        <v>3.5341999999999998</v>
      </c>
      <c r="Q337">
        <v>4.5377200000000002</v>
      </c>
      <c r="R337">
        <v>0</v>
      </c>
      <c r="S337">
        <v>0</v>
      </c>
      <c r="T337">
        <v>0</v>
      </c>
      <c r="U337">
        <v>0</v>
      </c>
      <c r="V337" t="s">
        <v>313</v>
      </c>
      <c r="W337">
        <v>0</v>
      </c>
      <c r="X337">
        <v>0</v>
      </c>
      <c r="Y337">
        <v>0</v>
      </c>
      <c r="Z337">
        <v>122.339</v>
      </c>
      <c r="AA337">
        <v>0</v>
      </c>
      <c r="AB337">
        <v>0</v>
      </c>
      <c r="AC337">
        <v>0</v>
      </c>
      <c r="AD337">
        <v>0</v>
      </c>
      <c r="AE337">
        <v>0</v>
      </c>
      <c r="AF337">
        <v>0</v>
      </c>
      <c r="AG337">
        <v>0</v>
      </c>
      <c r="AH337">
        <v>0</v>
      </c>
      <c r="AI337">
        <v>3.5605199999999999</v>
      </c>
      <c r="AL337" s="11">
        <f t="shared" si="30"/>
        <v>134.69696399999998</v>
      </c>
      <c r="AM337">
        <f t="shared" si="31"/>
        <v>131.13644399999998</v>
      </c>
      <c r="AN337">
        <f t="shared" si="32"/>
        <v>131.13644399999998</v>
      </c>
      <c r="AP337">
        <f>VLOOKUP($B337,Kraftvärmeprod!$B$1:$BX$550,MATCH(AP$1,Kraftvärmeprod!$B$1:$BX$1,0),FALSE)</f>
        <v>139.06299999999999</v>
      </c>
      <c r="AQ337">
        <f>VLOOKUP($B337,Kraftvärmeprod!$B$1:$BX$550,MATCH(AQ$1,Kraftvärmeprod!$B$1:$BX$1,0),FALSE)</f>
        <v>28.472999999999999</v>
      </c>
      <c r="AR337">
        <f>VLOOKUP($B337,Kraftvärmeprod!$B$1:$BX$550,MATCH("Summa tillförd energi exklusive rökgaskondensering",Kraftvärmeprod!$B$1:$BX$1,0),FALSE)</f>
        <v>201.02199999999999</v>
      </c>
      <c r="AT337" s="239">
        <f t="shared" si="33"/>
        <v>0.65234871805076056</v>
      </c>
      <c r="AV337">
        <f t="shared" si="34"/>
        <v>130.41092</v>
      </c>
      <c r="AX337" t="str">
        <f>VLOOKUP(B337,Totalt!$B$1:$BZ$554,MATCH(AX$1,Totalt!$B$1:$BZ$1,0),FALSE)</f>
        <v>Ja</v>
      </c>
      <c r="BA337" s="239">
        <f t="shared" si="35"/>
        <v>1.0324137669502336</v>
      </c>
    </row>
    <row r="338" spans="1:53" x14ac:dyDescent="0.25">
      <c r="A338" s="2" t="s">
        <v>499</v>
      </c>
      <c r="B338" s="2" t="s">
        <v>500</v>
      </c>
      <c r="J338">
        <v>0</v>
      </c>
      <c r="K338">
        <v>0</v>
      </c>
      <c r="L338">
        <v>0</v>
      </c>
      <c r="M338">
        <v>0</v>
      </c>
      <c r="N338">
        <v>0</v>
      </c>
      <c r="O338">
        <v>0</v>
      </c>
      <c r="P338">
        <v>0</v>
      </c>
      <c r="Q338">
        <v>0</v>
      </c>
      <c r="R338">
        <v>0</v>
      </c>
      <c r="S338">
        <v>0</v>
      </c>
      <c r="T338">
        <v>0</v>
      </c>
      <c r="U338">
        <v>0</v>
      </c>
      <c r="V338" t="s">
        <v>313</v>
      </c>
      <c r="W338">
        <v>0</v>
      </c>
      <c r="X338">
        <v>0</v>
      </c>
      <c r="Y338">
        <v>0</v>
      </c>
      <c r="Z338">
        <v>0</v>
      </c>
      <c r="AA338">
        <v>0</v>
      </c>
      <c r="AB338">
        <v>0</v>
      </c>
      <c r="AC338">
        <v>0</v>
      </c>
      <c r="AD338">
        <v>0</v>
      </c>
      <c r="AE338">
        <v>0</v>
      </c>
      <c r="AF338">
        <v>0</v>
      </c>
      <c r="AG338">
        <v>0</v>
      </c>
      <c r="AH338">
        <v>0</v>
      </c>
      <c r="AI338">
        <v>0</v>
      </c>
      <c r="AL338" s="11">
        <f t="shared" si="30"/>
        <v>0</v>
      </c>
      <c r="AM338">
        <f t="shared" si="31"/>
        <v>0</v>
      </c>
      <c r="AN338">
        <f t="shared" si="32"/>
        <v>0</v>
      </c>
      <c r="AP338">
        <f>VLOOKUP($B338,Kraftvärmeprod!$B$1:$BX$550,MATCH(AP$1,Kraftvärmeprod!$B$1:$BX$1,0),FALSE)</f>
        <v>0</v>
      </c>
      <c r="AQ338">
        <f>VLOOKUP($B338,Kraftvärmeprod!$B$1:$BX$550,MATCH(AQ$1,Kraftvärmeprod!$B$1:$BX$1,0),FALSE)</f>
        <v>0</v>
      </c>
      <c r="AR338">
        <f>VLOOKUP($B338,Kraftvärmeprod!$B$1:$BX$550,MATCH("Summa tillförd energi exklusive rökgaskondensering",Kraftvärmeprod!$B$1:$BX$1,0),FALSE)</f>
        <v>0</v>
      </c>
      <c r="AT338" s="239" t="str">
        <f t="shared" si="33"/>
        <v/>
      </c>
      <c r="AV338">
        <f t="shared" si="34"/>
        <v>0</v>
      </c>
      <c r="AX338" t="str">
        <f>VLOOKUP(B338,Totalt!$B$1:$BZ$554,MATCH(AX$1,Totalt!$B$1:$BZ$1,0),FALSE)</f>
        <v>Nej</v>
      </c>
      <c r="BA338" s="239" t="str">
        <f t="shared" si="35"/>
        <v/>
      </c>
    </row>
    <row r="339" spans="1:53" x14ac:dyDescent="0.25">
      <c r="A339" s="2" t="s">
        <v>501</v>
      </c>
      <c r="B339" s="2" t="s">
        <v>502</v>
      </c>
      <c r="J339">
        <v>0</v>
      </c>
      <c r="K339">
        <v>0</v>
      </c>
      <c r="L339">
        <v>0</v>
      </c>
      <c r="M339">
        <v>0</v>
      </c>
      <c r="N339">
        <v>0</v>
      </c>
      <c r="O339">
        <v>0</v>
      </c>
      <c r="P339">
        <v>0</v>
      </c>
      <c r="Q339">
        <v>0</v>
      </c>
      <c r="R339">
        <v>0</v>
      </c>
      <c r="S339">
        <v>0</v>
      </c>
      <c r="T339">
        <v>0</v>
      </c>
      <c r="U339">
        <v>0</v>
      </c>
      <c r="V339" t="s">
        <v>313</v>
      </c>
      <c r="W339">
        <v>0</v>
      </c>
      <c r="X339">
        <v>0</v>
      </c>
      <c r="Y339">
        <v>0</v>
      </c>
      <c r="Z339">
        <v>0</v>
      </c>
      <c r="AA339">
        <v>0</v>
      </c>
      <c r="AB339">
        <v>0</v>
      </c>
      <c r="AC339">
        <v>0</v>
      </c>
      <c r="AD339">
        <v>0</v>
      </c>
      <c r="AE339">
        <v>0</v>
      </c>
      <c r="AF339">
        <v>0</v>
      </c>
      <c r="AG339">
        <v>0</v>
      </c>
      <c r="AH339">
        <v>0</v>
      </c>
      <c r="AI339">
        <v>0</v>
      </c>
      <c r="AL339" s="11">
        <f t="shared" si="30"/>
        <v>0</v>
      </c>
      <c r="AM339">
        <f t="shared" si="31"/>
        <v>0</v>
      </c>
      <c r="AN339">
        <f t="shared" si="32"/>
        <v>0</v>
      </c>
      <c r="AP339">
        <f>VLOOKUP($B339,Kraftvärmeprod!$B$1:$BX$550,MATCH(AP$1,Kraftvärmeprod!$B$1:$BX$1,0),FALSE)</f>
        <v>0</v>
      </c>
      <c r="AQ339">
        <f>VLOOKUP($B339,Kraftvärmeprod!$B$1:$BX$550,MATCH(AQ$1,Kraftvärmeprod!$B$1:$BX$1,0),FALSE)</f>
        <v>0</v>
      </c>
      <c r="AR339">
        <f>VLOOKUP($B339,Kraftvärmeprod!$B$1:$BX$550,MATCH("Summa tillförd energi exklusive rökgaskondensering",Kraftvärmeprod!$B$1:$BX$1,0),FALSE)</f>
        <v>0</v>
      </c>
      <c r="AT339" s="239" t="str">
        <f t="shared" si="33"/>
        <v/>
      </c>
      <c r="AV339">
        <f t="shared" si="34"/>
        <v>0</v>
      </c>
      <c r="AX339" t="str">
        <f>VLOOKUP(B339,Totalt!$B$1:$BZ$554,MATCH(AX$1,Totalt!$B$1:$BZ$1,0),FALSE)</f>
        <v>Ja</v>
      </c>
      <c r="BA339" s="239" t="str">
        <f t="shared" si="35"/>
        <v/>
      </c>
    </row>
    <row r="340" spans="1:53" x14ac:dyDescent="0.25">
      <c r="A340" s="2" t="s">
        <v>501</v>
      </c>
      <c r="B340" s="2" t="s">
        <v>503</v>
      </c>
      <c r="J340">
        <v>0</v>
      </c>
      <c r="K340">
        <v>0</v>
      </c>
      <c r="L340">
        <v>0</v>
      </c>
      <c r="M340">
        <v>0</v>
      </c>
      <c r="N340">
        <v>0</v>
      </c>
      <c r="O340">
        <v>0</v>
      </c>
      <c r="P340">
        <v>0</v>
      </c>
      <c r="Q340">
        <v>0</v>
      </c>
      <c r="R340">
        <v>0</v>
      </c>
      <c r="S340">
        <v>0</v>
      </c>
      <c r="T340">
        <v>0</v>
      </c>
      <c r="U340">
        <v>0</v>
      </c>
      <c r="V340" t="s">
        <v>313</v>
      </c>
      <c r="W340">
        <v>0</v>
      </c>
      <c r="X340">
        <v>0</v>
      </c>
      <c r="Y340">
        <v>0</v>
      </c>
      <c r="Z340">
        <v>0</v>
      </c>
      <c r="AA340">
        <v>0</v>
      </c>
      <c r="AB340">
        <v>0</v>
      </c>
      <c r="AC340">
        <v>0</v>
      </c>
      <c r="AD340">
        <v>0</v>
      </c>
      <c r="AE340">
        <v>0</v>
      </c>
      <c r="AF340">
        <v>0</v>
      </c>
      <c r="AG340">
        <v>0</v>
      </c>
      <c r="AH340">
        <v>0</v>
      </c>
      <c r="AI340">
        <v>0</v>
      </c>
      <c r="AL340" s="11">
        <f t="shared" si="30"/>
        <v>0</v>
      </c>
      <c r="AM340">
        <f t="shared" si="31"/>
        <v>0</v>
      </c>
      <c r="AN340">
        <f t="shared" si="32"/>
        <v>0</v>
      </c>
      <c r="AP340">
        <f>VLOOKUP($B340,Kraftvärmeprod!$B$1:$BX$550,MATCH(AP$1,Kraftvärmeprod!$B$1:$BX$1,0),FALSE)</f>
        <v>0</v>
      </c>
      <c r="AQ340">
        <f>VLOOKUP($B340,Kraftvärmeprod!$B$1:$BX$550,MATCH(AQ$1,Kraftvärmeprod!$B$1:$BX$1,0),FALSE)</f>
        <v>0</v>
      </c>
      <c r="AR340">
        <f>VLOOKUP($B340,Kraftvärmeprod!$B$1:$BX$550,MATCH("Summa tillförd energi exklusive rökgaskondensering",Kraftvärmeprod!$B$1:$BX$1,0),FALSE)</f>
        <v>0</v>
      </c>
      <c r="AT340" s="239" t="str">
        <f t="shared" si="33"/>
        <v/>
      </c>
      <c r="AV340">
        <f t="shared" si="34"/>
        <v>0</v>
      </c>
      <c r="AX340" t="str">
        <f>VLOOKUP(B340,Totalt!$B$1:$BZ$554,MATCH(AX$1,Totalt!$B$1:$BZ$1,0),FALSE)</f>
        <v>Ja</v>
      </c>
      <c r="BA340" s="239" t="str">
        <f t="shared" si="35"/>
        <v/>
      </c>
    </row>
    <row r="341" spans="1:53" x14ac:dyDescent="0.25">
      <c r="A341" s="2" t="s">
        <v>501</v>
      </c>
      <c r="B341" s="2" t="s">
        <v>504</v>
      </c>
      <c r="J341">
        <v>0</v>
      </c>
      <c r="K341">
        <v>0</v>
      </c>
      <c r="L341">
        <v>0</v>
      </c>
      <c r="M341">
        <v>0</v>
      </c>
      <c r="N341">
        <v>0</v>
      </c>
      <c r="O341">
        <v>0</v>
      </c>
      <c r="P341">
        <v>0</v>
      </c>
      <c r="Q341">
        <v>0</v>
      </c>
      <c r="R341">
        <v>0</v>
      </c>
      <c r="S341">
        <v>0</v>
      </c>
      <c r="T341">
        <v>0</v>
      </c>
      <c r="U341">
        <v>2.8970400000000001</v>
      </c>
      <c r="V341" t="s">
        <v>313</v>
      </c>
      <c r="W341">
        <v>0</v>
      </c>
      <c r="X341">
        <v>0</v>
      </c>
      <c r="Y341">
        <v>0</v>
      </c>
      <c r="Z341">
        <v>0</v>
      </c>
      <c r="AA341">
        <v>0</v>
      </c>
      <c r="AB341">
        <v>0</v>
      </c>
      <c r="AC341">
        <v>0</v>
      </c>
      <c r="AD341">
        <v>0</v>
      </c>
      <c r="AE341">
        <v>141.31200000000001</v>
      </c>
      <c r="AF341">
        <v>0</v>
      </c>
      <c r="AG341">
        <v>0</v>
      </c>
      <c r="AH341">
        <v>45.610999999999997</v>
      </c>
      <c r="AI341">
        <v>7.2099900000000003</v>
      </c>
      <c r="AL341" s="11">
        <f t="shared" si="30"/>
        <v>197.03003000000001</v>
      </c>
      <c r="AM341">
        <f t="shared" si="31"/>
        <v>189.82004000000001</v>
      </c>
      <c r="AN341">
        <f t="shared" si="32"/>
        <v>144.20904000000002</v>
      </c>
      <c r="AP341">
        <f>VLOOKUP($B341,Kraftvärmeprod!$B$1:$BX$550,MATCH(AP$1,Kraftvärmeprod!$B$1:$BX$1,0),FALSE)</f>
        <v>164.114</v>
      </c>
      <c r="AQ341">
        <f>VLOOKUP($B341,Kraftvärmeprod!$B$1:$BX$550,MATCH(AQ$1,Kraftvärmeprod!$B$1:$BX$1,0),FALSE)</f>
        <v>42.973999999999997</v>
      </c>
      <c r="AR341">
        <f>VLOOKUP($B341,Kraftvärmeprod!$B$1:$BX$550,MATCH("Summa tillförd energi exklusive rökgaskondensering",Kraftvärmeprod!$B$1:$BX$1,0),FALSE)</f>
        <v>264.59700000000004</v>
      </c>
      <c r="AT341" s="239">
        <f t="shared" si="33"/>
        <v>0.54501388904636106</v>
      </c>
      <c r="AV341">
        <f t="shared" si="34"/>
        <v>2.8970400000000001</v>
      </c>
      <c r="AX341" t="str">
        <f>VLOOKUP(B341,Totalt!$B$1:$BZ$554,MATCH(AX$1,Totalt!$B$1:$BZ$1,0),FALSE)</f>
        <v>Ja</v>
      </c>
      <c r="BA341" s="239">
        <f t="shared" si="35"/>
        <v>1.0838399902574991</v>
      </c>
    </row>
    <row r="342" spans="1:53" x14ac:dyDescent="0.25">
      <c r="A342" s="2" t="s">
        <v>501</v>
      </c>
      <c r="B342" s="2" t="s">
        <v>505</v>
      </c>
      <c r="J342">
        <v>0</v>
      </c>
      <c r="K342">
        <v>0</v>
      </c>
      <c r="L342">
        <v>0</v>
      </c>
      <c r="M342">
        <v>0</v>
      </c>
      <c r="N342">
        <v>0</v>
      </c>
      <c r="O342">
        <v>0</v>
      </c>
      <c r="P342">
        <v>0</v>
      </c>
      <c r="Q342">
        <v>0</v>
      </c>
      <c r="R342">
        <v>0</v>
      </c>
      <c r="S342">
        <v>0</v>
      </c>
      <c r="T342">
        <v>0</v>
      </c>
      <c r="U342">
        <v>0</v>
      </c>
      <c r="V342" t="s">
        <v>313</v>
      </c>
      <c r="W342">
        <v>0</v>
      </c>
      <c r="X342">
        <v>0</v>
      </c>
      <c r="Y342">
        <v>0</v>
      </c>
      <c r="Z342">
        <v>0</v>
      </c>
      <c r="AA342">
        <v>0</v>
      </c>
      <c r="AB342">
        <v>0</v>
      </c>
      <c r="AC342">
        <v>0</v>
      </c>
      <c r="AD342">
        <v>0</v>
      </c>
      <c r="AE342">
        <v>8.6370199999999997</v>
      </c>
      <c r="AF342">
        <v>0</v>
      </c>
      <c r="AG342">
        <v>0</v>
      </c>
      <c r="AH342">
        <v>0</v>
      </c>
      <c r="AI342">
        <v>0.21971099999999999</v>
      </c>
      <c r="AL342" s="11">
        <f t="shared" si="30"/>
        <v>8.8567309999999999</v>
      </c>
      <c r="AM342">
        <f t="shared" si="31"/>
        <v>8.6370199999999997</v>
      </c>
      <c r="AN342">
        <f t="shared" si="32"/>
        <v>8.6370199999999997</v>
      </c>
      <c r="AP342">
        <f>VLOOKUP($B342,Kraftvärmeprod!$B$1:$BX$550,MATCH(AP$1,Kraftvärmeprod!$B$1:$BX$1,0),FALSE)</f>
        <v>13.333</v>
      </c>
      <c r="AQ342">
        <f>VLOOKUP($B342,Kraftvärmeprod!$B$1:$BX$550,MATCH(AQ$1,Kraftvärmeprod!$B$1:$BX$1,0),FALSE)</f>
        <v>3.4</v>
      </c>
      <c r="AR342">
        <f>VLOOKUP($B342,Kraftvärmeprod!$B$1:$BX$550,MATCH("Summa tillförd energi exklusive rökgaskondensering",Kraftvärmeprod!$B$1:$BX$1,0),FALSE)</f>
        <v>15.685</v>
      </c>
      <c r="AT342" s="239">
        <f t="shared" si="33"/>
        <v>0.55065476569971306</v>
      </c>
      <c r="AV342">
        <f t="shared" si="34"/>
        <v>0</v>
      </c>
      <c r="AX342" t="str">
        <f>VLOOKUP(B342,Totalt!$B$1:$BZ$554,MATCH(AX$1,Totalt!$B$1:$BZ$1,0),FALSE)</f>
        <v>Ja</v>
      </c>
      <c r="BA342" s="239">
        <f t="shared" si="35"/>
        <v>1.5054087111824894</v>
      </c>
    </row>
    <row r="343" spans="1:53" x14ac:dyDescent="0.25">
      <c r="A343" s="2" t="s">
        <v>501</v>
      </c>
      <c r="B343" s="2" t="s">
        <v>506</v>
      </c>
      <c r="J343">
        <v>0</v>
      </c>
      <c r="K343">
        <v>0</v>
      </c>
      <c r="L343">
        <v>0</v>
      </c>
      <c r="M343">
        <v>0</v>
      </c>
      <c r="N343">
        <v>0</v>
      </c>
      <c r="O343">
        <v>0</v>
      </c>
      <c r="P343">
        <v>0</v>
      </c>
      <c r="Q343">
        <v>0</v>
      </c>
      <c r="R343">
        <v>0</v>
      </c>
      <c r="S343">
        <v>0</v>
      </c>
      <c r="T343">
        <v>0</v>
      </c>
      <c r="U343">
        <v>0</v>
      </c>
      <c r="V343" t="s">
        <v>313</v>
      </c>
      <c r="W343">
        <v>0</v>
      </c>
      <c r="X343">
        <v>0</v>
      </c>
      <c r="Y343">
        <v>0</v>
      </c>
      <c r="Z343">
        <v>0</v>
      </c>
      <c r="AA343">
        <v>0</v>
      </c>
      <c r="AB343">
        <v>0</v>
      </c>
      <c r="AC343">
        <v>0</v>
      </c>
      <c r="AD343">
        <v>0</v>
      </c>
      <c r="AE343">
        <v>0</v>
      </c>
      <c r="AF343">
        <v>0</v>
      </c>
      <c r="AG343">
        <v>0</v>
      </c>
      <c r="AH343">
        <v>0</v>
      </c>
      <c r="AI343">
        <v>0</v>
      </c>
      <c r="AL343" s="11">
        <f t="shared" si="30"/>
        <v>0</v>
      </c>
      <c r="AM343">
        <f t="shared" si="31"/>
        <v>0</v>
      </c>
      <c r="AN343">
        <f t="shared" si="32"/>
        <v>0</v>
      </c>
      <c r="AP343">
        <f>VLOOKUP($B343,Kraftvärmeprod!$B$1:$BX$550,MATCH(AP$1,Kraftvärmeprod!$B$1:$BX$1,0),FALSE)</f>
        <v>0</v>
      </c>
      <c r="AQ343">
        <f>VLOOKUP($B343,Kraftvärmeprod!$B$1:$BX$550,MATCH(AQ$1,Kraftvärmeprod!$B$1:$BX$1,0),FALSE)</f>
        <v>0</v>
      </c>
      <c r="AR343">
        <f>VLOOKUP($B343,Kraftvärmeprod!$B$1:$BX$550,MATCH("Summa tillförd energi exklusive rökgaskondensering",Kraftvärmeprod!$B$1:$BX$1,0),FALSE)</f>
        <v>0</v>
      </c>
      <c r="AT343" s="239" t="str">
        <f t="shared" si="33"/>
        <v/>
      </c>
      <c r="AV343">
        <f t="shared" si="34"/>
        <v>0</v>
      </c>
      <c r="AX343" t="str">
        <f>VLOOKUP(B343,Totalt!$B$1:$BZ$554,MATCH(AX$1,Totalt!$B$1:$BZ$1,0),FALSE)</f>
        <v>Ja</v>
      </c>
      <c r="BA343" s="239" t="str">
        <f t="shared" si="35"/>
        <v/>
      </c>
    </row>
    <row r="344" spans="1:53" x14ac:dyDescent="0.25">
      <c r="A344" s="2" t="s">
        <v>512</v>
      </c>
      <c r="B344" s="2" t="s">
        <v>513</v>
      </c>
      <c r="J344">
        <v>31.25</v>
      </c>
      <c r="K344">
        <v>31.1174</v>
      </c>
      <c r="L344">
        <v>31.1174</v>
      </c>
      <c r="M344">
        <v>31.1174</v>
      </c>
      <c r="N344">
        <v>33.125</v>
      </c>
      <c r="O344">
        <v>31.1174</v>
      </c>
      <c r="P344">
        <v>28.061199999999999</v>
      </c>
      <c r="Q344">
        <v>28.061199999999999</v>
      </c>
      <c r="R344">
        <v>28.061199999999999</v>
      </c>
      <c r="S344">
        <v>28.061199999999999</v>
      </c>
      <c r="T344">
        <v>25.510200000000001</v>
      </c>
      <c r="U344">
        <v>28.061199999999999</v>
      </c>
      <c r="V344" t="s">
        <v>313</v>
      </c>
      <c r="W344">
        <v>28.061199999999999</v>
      </c>
      <c r="X344">
        <v>28.061199999999999</v>
      </c>
      <c r="Y344">
        <v>28.061199999999999</v>
      </c>
      <c r="Z344">
        <v>28.061199999999999</v>
      </c>
      <c r="AA344">
        <v>31.1174</v>
      </c>
      <c r="AB344">
        <v>31.1174</v>
      </c>
      <c r="AC344">
        <v>28.061199999999999</v>
      </c>
      <c r="AD344">
        <v>30.092600000000001</v>
      </c>
      <c r="AE344">
        <v>25.510200000000001</v>
      </c>
      <c r="AF344">
        <v>29.661000000000001</v>
      </c>
      <c r="AG344">
        <v>0</v>
      </c>
      <c r="AH344">
        <v>50</v>
      </c>
      <c r="AI344">
        <v>5.8405899999999997</v>
      </c>
      <c r="AL344" s="11">
        <f t="shared" si="30"/>
        <v>698.30598999999984</v>
      </c>
      <c r="AM344">
        <f t="shared" si="31"/>
        <v>692.46539999999982</v>
      </c>
      <c r="AN344">
        <f t="shared" si="32"/>
        <v>642.46539999999982</v>
      </c>
      <c r="AP344">
        <f>VLOOKUP($B344,Kraftvärmeprod!$B$1:$BX$550,MATCH(AP$1,Kraftvärmeprod!$B$1:$BX$1,0),FALSE)</f>
        <v>1000</v>
      </c>
      <c r="AQ344">
        <f>VLOOKUP($B344,Kraftvärmeprod!$B$1:$BX$550,MATCH(AQ$1,Kraftvärmeprod!$B$1:$BX$1,0),FALSE)</f>
        <v>300</v>
      </c>
      <c r="AR344">
        <f>VLOOKUP($B344,Kraftvärmeprod!$B$1:$BX$550,MATCH("Summa tillförd energi exklusive rökgaskondensering",Kraftvärmeprod!$B$1:$BX$1,0),FALSE)</f>
        <v>1100</v>
      </c>
      <c r="AT344" s="239">
        <f t="shared" si="33"/>
        <v>0.58405945454545438</v>
      </c>
      <c r="AV344">
        <f t="shared" si="34"/>
        <v>368.35699999999986</v>
      </c>
      <c r="AX344" t="str">
        <f>VLOOKUP(B344,Totalt!$B$1:$BZ$554,MATCH(AX$1,Totalt!$B$1:$BZ$1,0),FALSE)</f>
        <v>Nej</v>
      </c>
      <c r="BA344" s="239">
        <f t="shared" si="35"/>
        <v>1.5424815063022945</v>
      </c>
    </row>
    <row r="345" spans="1:53" x14ac:dyDescent="0.25">
      <c r="A345" s="2" t="s">
        <v>512</v>
      </c>
      <c r="B345" s="2" t="s">
        <v>514</v>
      </c>
      <c r="J345">
        <v>0</v>
      </c>
      <c r="K345">
        <v>0</v>
      </c>
      <c r="L345">
        <v>0</v>
      </c>
      <c r="M345">
        <v>0</v>
      </c>
      <c r="N345">
        <v>0</v>
      </c>
      <c r="O345">
        <v>0</v>
      </c>
      <c r="P345">
        <v>0</v>
      </c>
      <c r="Q345">
        <v>0</v>
      </c>
      <c r="R345">
        <v>0</v>
      </c>
      <c r="S345">
        <v>0</v>
      </c>
      <c r="T345">
        <v>0</v>
      </c>
      <c r="U345">
        <v>0</v>
      </c>
      <c r="V345" t="s">
        <v>313</v>
      </c>
      <c r="W345">
        <v>0</v>
      </c>
      <c r="X345">
        <v>0</v>
      </c>
      <c r="Y345">
        <v>0</v>
      </c>
      <c r="Z345">
        <v>0</v>
      </c>
      <c r="AA345">
        <v>0</v>
      </c>
      <c r="AB345">
        <v>0</v>
      </c>
      <c r="AC345">
        <v>0</v>
      </c>
      <c r="AD345">
        <v>0</v>
      </c>
      <c r="AE345">
        <v>0</v>
      </c>
      <c r="AF345">
        <v>0</v>
      </c>
      <c r="AG345">
        <v>0</v>
      </c>
      <c r="AH345">
        <v>0</v>
      </c>
      <c r="AI345">
        <v>0</v>
      </c>
      <c r="AL345" s="11">
        <f t="shared" si="30"/>
        <v>0</v>
      </c>
      <c r="AM345">
        <f t="shared" si="31"/>
        <v>0</v>
      </c>
      <c r="AN345">
        <f t="shared" si="32"/>
        <v>0</v>
      </c>
      <c r="AP345">
        <f>VLOOKUP($B345,Kraftvärmeprod!$B$1:$BX$550,MATCH(AP$1,Kraftvärmeprod!$B$1:$BX$1,0),FALSE)</f>
        <v>0</v>
      </c>
      <c r="AQ345">
        <f>VLOOKUP($B345,Kraftvärmeprod!$B$1:$BX$550,MATCH(AQ$1,Kraftvärmeprod!$B$1:$BX$1,0),FALSE)</f>
        <v>0</v>
      </c>
      <c r="AR345">
        <f>VLOOKUP($B345,Kraftvärmeprod!$B$1:$BX$550,MATCH("Summa tillförd energi exklusive rökgaskondensering",Kraftvärmeprod!$B$1:$BX$1,0),FALSE)</f>
        <v>0</v>
      </c>
      <c r="AT345" s="239" t="str">
        <f t="shared" si="33"/>
        <v/>
      </c>
      <c r="AV345">
        <f t="shared" si="34"/>
        <v>0</v>
      </c>
      <c r="AX345" t="str">
        <f>VLOOKUP(B345,Totalt!$B$1:$BZ$554,MATCH(AX$1,Totalt!$B$1:$BZ$1,0),FALSE)</f>
        <v>Nej</v>
      </c>
      <c r="BA345" s="239" t="str">
        <f t="shared" si="35"/>
        <v/>
      </c>
    </row>
    <row r="346" spans="1:53" x14ac:dyDescent="0.25">
      <c r="A346" s="2" t="s">
        <v>512</v>
      </c>
      <c r="B346" s="2" t="s">
        <v>515</v>
      </c>
      <c r="J346">
        <v>6.4102600000000001</v>
      </c>
      <c r="K346">
        <v>31.921099999999999</v>
      </c>
      <c r="L346">
        <v>31.921099999999999</v>
      </c>
      <c r="M346">
        <v>31.921099999999999</v>
      </c>
      <c r="N346">
        <v>13.555</v>
      </c>
      <c r="O346">
        <v>31.921099999999999</v>
      </c>
      <c r="P346">
        <v>28.9068</v>
      </c>
      <c r="Q346">
        <v>28.9068</v>
      </c>
      <c r="R346">
        <v>28.9068</v>
      </c>
      <c r="S346">
        <v>28.9068</v>
      </c>
      <c r="T346">
        <v>26.371300000000002</v>
      </c>
      <c r="U346">
        <v>28.9068</v>
      </c>
      <c r="V346" t="s">
        <v>313</v>
      </c>
      <c r="W346">
        <v>28.9068</v>
      </c>
      <c r="X346">
        <v>28.9068</v>
      </c>
      <c r="Y346">
        <v>28.9068</v>
      </c>
      <c r="Z346">
        <v>28.9068</v>
      </c>
      <c r="AA346">
        <v>31.921099999999999</v>
      </c>
      <c r="AB346">
        <v>31.921099999999999</v>
      </c>
      <c r="AC346">
        <v>28.9068</v>
      </c>
      <c r="AD346">
        <v>30.9131</v>
      </c>
      <c r="AE346">
        <v>26.371300000000002</v>
      </c>
      <c r="AF346">
        <v>60.9756</v>
      </c>
      <c r="AG346">
        <v>304.87799999999999</v>
      </c>
      <c r="AH346">
        <v>50</v>
      </c>
      <c r="AI346">
        <v>6.0130999999999997</v>
      </c>
      <c r="AL346" s="11">
        <f t="shared" si="30"/>
        <v>1006.08226</v>
      </c>
      <c r="AM346">
        <f t="shared" si="31"/>
        <v>1000.06916</v>
      </c>
      <c r="AN346">
        <f t="shared" si="32"/>
        <v>950.06916000000001</v>
      </c>
      <c r="AP346">
        <f>VLOOKUP($B346,Kraftvärmeprod!$B$1:$BX$550,MATCH(AP$1,Kraftvärmeprod!$B$1:$BX$1,0),FALSE)</f>
        <v>250</v>
      </c>
      <c r="AQ346">
        <f>VLOOKUP($B346,Kraftvärmeprod!$B$1:$BX$550,MATCH(AQ$1,Kraftvärmeprod!$B$1:$BX$1,0),FALSE)</f>
        <v>70</v>
      </c>
      <c r="AR346">
        <f>VLOOKUP($B346,Kraftvärmeprod!$B$1:$BX$550,MATCH("Summa tillförd energi exklusive rökgaskondensering",Kraftvärmeprod!$B$1:$BX$1,0),FALSE)</f>
        <v>1580</v>
      </c>
      <c r="AT346" s="239">
        <f t="shared" si="33"/>
        <v>0.60130959493670888</v>
      </c>
      <c r="AV346">
        <f t="shared" si="34"/>
        <v>379.28149999999999</v>
      </c>
      <c r="AX346" t="str">
        <f>VLOOKUP(B346,Totalt!$B$1:$BZ$554,MATCH(AX$1,Totalt!$B$1:$BZ$1,0),FALSE)</f>
        <v>Nej</v>
      </c>
      <c r="BA346" s="239">
        <f t="shared" si="35"/>
        <v>0.2614837765110295</v>
      </c>
    </row>
    <row r="347" spans="1:53" x14ac:dyDescent="0.25">
      <c r="A347" s="2" t="s">
        <v>516</v>
      </c>
      <c r="B347" s="2" t="s">
        <v>517</v>
      </c>
      <c r="J347">
        <v>0</v>
      </c>
      <c r="K347">
        <v>0</v>
      </c>
      <c r="L347">
        <v>0</v>
      </c>
      <c r="M347">
        <v>0</v>
      </c>
      <c r="N347">
        <v>0</v>
      </c>
      <c r="O347">
        <v>0</v>
      </c>
      <c r="P347">
        <v>0</v>
      </c>
      <c r="Q347">
        <v>0</v>
      </c>
      <c r="R347">
        <v>0</v>
      </c>
      <c r="S347">
        <v>0</v>
      </c>
      <c r="T347">
        <v>0</v>
      </c>
      <c r="U347">
        <v>0</v>
      </c>
      <c r="V347" t="s">
        <v>313</v>
      </c>
      <c r="W347">
        <v>0</v>
      </c>
      <c r="X347">
        <v>0</v>
      </c>
      <c r="Y347">
        <v>0</v>
      </c>
      <c r="Z347">
        <v>0</v>
      </c>
      <c r="AA347">
        <v>0</v>
      </c>
      <c r="AB347">
        <v>0</v>
      </c>
      <c r="AC347">
        <v>0</v>
      </c>
      <c r="AD347">
        <v>0</v>
      </c>
      <c r="AE347">
        <v>0</v>
      </c>
      <c r="AF347">
        <v>0</v>
      </c>
      <c r="AG347">
        <v>0</v>
      </c>
      <c r="AH347">
        <v>0</v>
      </c>
      <c r="AI347">
        <v>0</v>
      </c>
      <c r="AL347" s="11">
        <f t="shared" si="30"/>
        <v>0</v>
      </c>
      <c r="AM347">
        <f t="shared" si="31"/>
        <v>0</v>
      </c>
      <c r="AN347">
        <f t="shared" si="32"/>
        <v>0</v>
      </c>
      <c r="AP347">
        <f>VLOOKUP($B347,Kraftvärmeprod!$B$1:$BX$550,MATCH(AP$1,Kraftvärmeprod!$B$1:$BX$1,0),FALSE)</f>
        <v>0</v>
      </c>
      <c r="AQ347">
        <f>VLOOKUP($B347,Kraftvärmeprod!$B$1:$BX$550,MATCH(AQ$1,Kraftvärmeprod!$B$1:$BX$1,0),FALSE)</f>
        <v>0</v>
      </c>
      <c r="AR347">
        <f>VLOOKUP($B347,Kraftvärmeprod!$B$1:$BX$550,MATCH("Summa tillförd energi exklusive rökgaskondensering",Kraftvärmeprod!$B$1:$BX$1,0),FALSE)</f>
        <v>0</v>
      </c>
      <c r="AT347" s="239" t="str">
        <f t="shared" si="33"/>
        <v/>
      </c>
      <c r="AV347">
        <f t="shared" si="34"/>
        <v>0</v>
      </c>
      <c r="AX347" t="str">
        <f>VLOOKUP(B347,Totalt!$B$1:$BZ$554,MATCH(AX$1,Totalt!$B$1:$BZ$1,0),FALSE)</f>
        <v>Nej</v>
      </c>
      <c r="BA347" s="239" t="str">
        <f t="shared" si="35"/>
        <v/>
      </c>
    </row>
    <row r="348" spans="1:53" x14ac:dyDescent="0.25">
      <c r="A348" s="2" t="s">
        <v>518</v>
      </c>
      <c r="B348" s="2" t="s">
        <v>519</v>
      </c>
      <c r="J348">
        <v>0</v>
      </c>
      <c r="K348">
        <v>0</v>
      </c>
      <c r="L348">
        <v>0</v>
      </c>
      <c r="M348">
        <v>0</v>
      </c>
      <c r="N348">
        <v>0</v>
      </c>
      <c r="O348">
        <v>0</v>
      </c>
      <c r="P348">
        <v>0</v>
      </c>
      <c r="Q348">
        <v>0</v>
      </c>
      <c r="R348">
        <v>0</v>
      </c>
      <c r="S348">
        <v>0</v>
      </c>
      <c r="T348">
        <v>0</v>
      </c>
      <c r="U348">
        <v>0</v>
      </c>
      <c r="V348" t="s">
        <v>313</v>
      </c>
      <c r="W348">
        <v>0</v>
      </c>
      <c r="X348">
        <v>0</v>
      </c>
      <c r="Y348">
        <v>0</v>
      </c>
      <c r="Z348">
        <v>0</v>
      </c>
      <c r="AA348">
        <v>0</v>
      </c>
      <c r="AB348">
        <v>0</v>
      </c>
      <c r="AC348">
        <v>0</v>
      </c>
      <c r="AD348">
        <v>0</v>
      </c>
      <c r="AE348">
        <v>0</v>
      </c>
      <c r="AF348">
        <v>0</v>
      </c>
      <c r="AG348">
        <v>0</v>
      </c>
      <c r="AH348">
        <v>0</v>
      </c>
      <c r="AI348">
        <v>0</v>
      </c>
      <c r="AL348" s="11">
        <f t="shared" si="30"/>
        <v>0</v>
      </c>
      <c r="AM348">
        <f t="shared" si="31"/>
        <v>0</v>
      </c>
      <c r="AN348">
        <f t="shared" si="32"/>
        <v>0</v>
      </c>
      <c r="AP348">
        <f>VLOOKUP($B348,Kraftvärmeprod!$B$1:$BX$550,MATCH(AP$1,Kraftvärmeprod!$B$1:$BX$1,0),FALSE)</f>
        <v>0</v>
      </c>
      <c r="AQ348">
        <f>VLOOKUP($B348,Kraftvärmeprod!$B$1:$BX$550,MATCH(AQ$1,Kraftvärmeprod!$B$1:$BX$1,0),FALSE)</f>
        <v>0</v>
      </c>
      <c r="AR348">
        <f>VLOOKUP($B348,Kraftvärmeprod!$B$1:$BX$550,MATCH("Summa tillförd energi exklusive rökgaskondensering",Kraftvärmeprod!$B$1:$BX$1,0),FALSE)</f>
        <v>0</v>
      </c>
      <c r="AT348" s="239" t="str">
        <f t="shared" si="33"/>
        <v/>
      </c>
      <c r="AV348">
        <f t="shared" si="34"/>
        <v>0</v>
      </c>
      <c r="AX348" t="str">
        <f>VLOOKUP(B348,Totalt!$B$1:$BZ$554,MATCH(AX$1,Totalt!$B$1:$BZ$1,0),FALSE)</f>
        <v>Ja</v>
      </c>
      <c r="BA348" s="239" t="str">
        <f t="shared" si="35"/>
        <v/>
      </c>
    </row>
    <row r="349" spans="1:53" x14ac:dyDescent="0.25">
      <c r="A349" s="2" t="s">
        <v>518</v>
      </c>
      <c r="B349" s="2" t="s">
        <v>520</v>
      </c>
      <c r="J349">
        <v>0</v>
      </c>
      <c r="K349">
        <v>0</v>
      </c>
      <c r="L349">
        <v>0</v>
      </c>
      <c r="M349">
        <v>0</v>
      </c>
      <c r="N349">
        <v>0</v>
      </c>
      <c r="O349">
        <v>0</v>
      </c>
      <c r="P349">
        <v>0</v>
      </c>
      <c r="Q349">
        <v>0</v>
      </c>
      <c r="R349">
        <v>0</v>
      </c>
      <c r="S349">
        <v>0</v>
      </c>
      <c r="T349">
        <v>0</v>
      </c>
      <c r="U349">
        <v>0</v>
      </c>
      <c r="V349" t="s">
        <v>313</v>
      </c>
      <c r="W349">
        <v>0</v>
      </c>
      <c r="X349">
        <v>0</v>
      </c>
      <c r="Y349">
        <v>0</v>
      </c>
      <c r="Z349">
        <v>0</v>
      </c>
      <c r="AA349">
        <v>0</v>
      </c>
      <c r="AB349">
        <v>0</v>
      </c>
      <c r="AC349">
        <v>0</v>
      </c>
      <c r="AD349">
        <v>0</v>
      </c>
      <c r="AE349">
        <v>0</v>
      </c>
      <c r="AF349">
        <v>0</v>
      </c>
      <c r="AG349">
        <v>0</v>
      </c>
      <c r="AH349">
        <v>0</v>
      </c>
      <c r="AI349">
        <v>0</v>
      </c>
      <c r="AL349" s="11">
        <f t="shared" si="30"/>
        <v>0</v>
      </c>
      <c r="AM349">
        <f t="shared" si="31"/>
        <v>0</v>
      </c>
      <c r="AN349">
        <f t="shared" si="32"/>
        <v>0</v>
      </c>
      <c r="AP349">
        <f>VLOOKUP($B349,Kraftvärmeprod!$B$1:$BX$550,MATCH(AP$1,Kraftvärmeprod!$B$1:$BX$1,0),FALSE)</f>
        <v>0</v>
      </c>
      <c r="AQ349">
        <f>VLOOKUP($B349,Kraftvärmeprod!$B$1:$BX$550,MATCH(AQ$1,Kraftvärmeprod!$B$1:$BX$1,0),FALSE)</f>
        <v>0</v>
      </c>
      <c r="AR349">
        <f>VLOOKUP($B349,Kraftvärmeprod!$B$1:$BX$550,MATCH("Summa tillförd energi exklusive rökgaskondensering",Kraftvärmeprod!$B$1:$BX$1,0),FALSE)</f>
        <v>0</v>
      </c>
      <c r="AT349" s="239" t="str">
        <f t="shared" si="33"/>
        <v/>
      </c>
      <c r="AV349">
        <f t="shared" si="34"/>
        <v>0</v>
      </c>
      <c r="AX349" t="str">
        <f>VLOOKUP(B349,Totalt!$B$1:$BZ$554,MATCH(AX$1,Totalt!$B$1:$BZ$1,0),FALSE)</f>
        <v>Nej</v>
      </c>
      <c r="BA349" s="239" t="str">
        <f t="shared" si="35"/>
        <v/>
      </c>
    </row>
    <row r="350" spans="1:53" x14ac:dyDescent="0.25">
      <c r="A350" s="2" t="s">
        <v>518</v>
      </c>
      <c r="B350" s="2" t="s">
        <v>521</v>
      </c>
      <c r="J350">
        <v>0</v>
      </c>
      <c r="K350">
        <v>0</v>
      </c>
      <c r="L350">
        <v>0</v>
      </c>
      <c r="M350">
        <v>0</v>
      </c>
      <c r="N350">
        <v>0</v>
      </c>
      <c r="O350">
        <v>0</v>
      </c>
      <c r="P350">
        <v>0</v>
      </c>
      <c r="Q350">
        <v>0</v>
      </c>
      <c r="R350">
        <v>0</v>
      </c>
      <c r="S350">
        <v>0</v>
      </c>
      <c r="T350">
        <v>0</v>
      </c>
      <c r="U350">
        <v>0</v>
      </c>
      <c r="V350" t="s">
        <v>313</v>
      </c>
      <c r="W350">
        <v>0</v>
      </c>
      <c r="X350">
        <v>0</v>
      </c>
      <c r="Y350">
        <v>0</v>
      </c>
      <c r="Z350">
        <v>0</v>
      </c>
      <c r="AA350">
        <v>0</v>
      </c>
      <c r="AB350">
        <v>0</v>
      </c>
      <c r="AC350">
        <v>0</v>
      </c>
      <c r="AD350">
        <v>0</v>
      </c>
      <c r="AE350">
        <v>0</v>
      </c>
      <c r="AF350">
        <v>0</v>
      </c>
      <c r="AG350">
        <v>0</v>
      </c>
      <c r="AH350">
        <v>0</v>
      </c>
      <c r="AI350">
        <v>0</v>
      </c>
      <c r="AL350" s="11">
        <f t="shared" si="30"/>
        <v>0</v>
      </c>
      <c r="AM350">
        <f t="shared" si="31"/>
        <v>0</v>
      </c>
      <c r="AN350">
        <f t="shared" si="32"/>
        <v>0</v>
      </c>
      <c r="AP350">
        <f>VLOOKUP($B350,Kraftvärmeprod!$B$1:$BX$550,MATCH(AP$1,Kraftvärmeprod!$B$1:$BX$1,0),FALSE)</f>
        <v>0</v>
      </c>
      <c r="AQ350">
        <f>VLOOKUP($B350,Kraftvärmeprod!$B$1:$BX$550,MATCH(AQ$1,Kraftvärmeprod!$B$1:$BX$1,0),FALSE)</f>
        <v>0</v>
      </c>
      <c r="AR350">
        <f>VLOOKUP($B350,Kraftvärmeprod!$B$1:$BX$550,MATCH("Summa tillförd energi exklusive rökgaskondensering",Kraftvärmeprod!$B$1:$BX$1,0),FALSE)</f>
        <v>0</v>
      </c>
      <c r="AT350" s="239" t="str">
        <f t="shared" si="33"/>
        <v/>
      </c>
      <c r="AV350">
        <f t="shared" si="34"/>
        <v>0</v>
      </c>
      <c r="AX350" t="str">
        <f>VLOOKUP(B350,Totalt!$B$1:$BZ$554,MATCH(AX$1,Totalt!$B$1:$BZ$1,0),FALSE)</f>
        <v>Ja</v>
      </c>
      <c r="BA350" s="239" t="str">
        <f t="shared" si="35"/>
        <v/>
      </c>
    </row>
    <row r="351" spans="1:53" x14ac:dyDescent="0.25">
      <c r="A351" s="2" t="s">
        <v>518</v>
      </c>
      <c r="B351" s="2" t="s">
        <v>522</v>
      </c>
      <c r="J351">
        <v>0</v>
      </c>
      <c r="K351" s="25">
        <v>0.11899999999999999</v>
      </c>
      <c r="L351">
        <v>0</v>
      </c>
      <c r="M351">
        <v>0</v>
      </c>
      <c r="N351">
        <v>0</v>
      </c>
      <c r="O351">
        <v>0</v>
      </c>
      <c r="P351" s="25">
        <v>29.690999999999999</v>
      </c>
      <c r="Q351" s="25">
        <v>23.18</v>
      </c>
      <c r="R351" s="25">
        <v>19.324999999999999</v>
      </c>
      <c r="S351">
        <v>0</v>
      </c>
      <c r="T351">
        <v>0</v>
      </c>
      <c r="U351" s="25">
        <v>9.3439999999999994</v>
      </c>
      <c r="V351" t="s">
        <v>313</v>
      </c>
      <c r="W351">
        <v>0</v>
      </c>
      <c r="X351">
        <v>0</v>
      </c>
      <c r="Y351">
        <v>0</v>
      </c>
      <c r="Z351" s="25">
        <v>7.7270000000000003</v>
      </c>
      <c r="AA351">
        <v>0</v>
      </c>
      <c r="AB351">
        <v>0</v>
      </c>
      <c r="AC351">
        <v>0</v>
      </c>
      <c r="AD351">
        <v>0</v>
      </c>
      <c r="AE351">
        <v>0</v>
      </c>
      <c r="AF351">
        <v>0</v>
      </c>
      <c r="AG351">
        <v>0</v>
      </c>
      <c r="AH351">
        <v>26.079000000000001</v>
      </c>
      <c r="AI351" s="25">
        <v>2.6379999999999999</v>
      </c>
      <c r="AL351" s="11">
        <f t="shared" si="30"/>
        <v>118.10300000000001</v>
      </c>
      <c r="AM351">
        <f t="shared" si="31"/>
        <v>115.465</v>
      </c>
      <c r="AN351">
        <f t="shared" si="32"/>
        <v>89.385999999999996</v>
      </c>
      <c r="AP351">
        <f>VLOOKUP($B351,Kraftvärmeprod!$B$1:$BX$550,MATCH(AP$1,Kraftvärmeprod!$B$1:$BX$1,0),FALSE)</f>
        <v>101.756</v>
      </c>
      <c r="AQ351">
        <f>VLOOKUP($B351,Kraftvärmeprod!$B$1:$BX$550,MATCH(AQ$1,Kraftvärmeprod!$B$1:$BX$1,0),FALSE)</f>
        <v>37.700000000000003</v>
      </c>
      <c r="AR351">
        <f>VLOOKUP($B351,Kraftvärmeprod!$B$1:$BX$550,MATCH("Summa tillförd energi exklusive rökgaskondensering",Kraftvärmeprod!$B$1:$BX$1,0),FALSE)</f>
        <v>175.66500000000002</v>
      </c>
      <c r="AT351" s="239">
        <f t="shared" si="33"/>
        <v>0.50884353741496591</v>
      </c>
      <c r="AV351">
        <f t="shared" si="34"/>
        <v>89.266999999999996</v>
      </c>
      <c r="AX351" t="str">
        <f>VLOOKUP(B351,Totalt!$B$1:$BZ$554,MATCH(AX$1,Totalt!$B$1:$BZ$1,0),FALSE)</f>
        <v>Ja</v>
      </c>
      <c r="BA351" s="239">
        <f t="shared" si="35"/>
        <v>1.1057550204294533</v>
      </c>
    </row>
    <row r="352" spans="1:53" x14ac:dyDescent="0.25">
      <c r="A352" s="2" t="s">
        <v>523</v>
      </c>
      <c r="B352" s="2" t="s">
        <v>524</v>
      </c>
      <c r="J352">
        <v>0</v>
      </c>
      <c r="K352">
        <v>0.487541</v>
      </c>
      <c r="L352">
        <v>0</v>
      </c>
      <c r="M352">
        <v>0</v>
      </c>
      <c r="N352">
        <v>0</v>
      </c>
      <c r="O352">
        <v>0</v>
      </c>
      <c r="P352">
        <v>1.9202600000000001</v>
      </c>
      <c r="Q352">
        <v>11.6332</v>
      </c>
      <c r="R352">
        <v>43.530099999999997</v>
      </c>
      <c r="S352">
        <v>69.704899999999995</v>
      </c>
      <c r="T352">
        <v>0</v>
      </c>
      <c r="U352">
        <v>0</v>
      </c>
      <c r="V352" t="s">
        <v>313</v>
      </c>
      <c r="W352">
        <v>0</v>
      </c>
      <c r="X352">
        <v>0</v>
      </c>
      <c r="Y352">
        <v>0</v>
      </c>
      <c r="Z352">
        <v>279.00900000000001</v>
      </c>
      <c r="AA352">
        <v>0</v>
      </c>
      <c r="AB352">
        <v>0</v>
      </c>
      <c r="AC352">
        <v>0</v>
      </c>
      <c r="AD352">
        <v>0</v>
      </c>
      <c r="AE352">
        <v>0</v>
      </c>
      <c r="AF352">
        <v>0</v>
      </c>
      <c r="AG352">
        <v>0</v>
      </c>
      <c r="AH352">
        <v>177.19</v>
      </c>
      <c r="AI352">
        <v>6.1870200000000004</v>
      </c>
      <c r="AL352" s="11">
        <f t="shared" si="30"/>
        <v>589.66202099999998</v>
      </c>
      <c r="AM352">
        <f t="shared" si="31"/>
        <v>583.47500100000002</v>
      </c>
      <c r="AN352">
        <f t="shared" si="32"/>
        <v>406.28500100000002</v>
      </c>
      <c r="AP352">
        <f>VLOOKUP($B352,Kraftvärmeprod!$B$1:$BX$550,MATCH(AP$1,Kraftvärmeprod!$B$1:$BX$1,0),FALSE)</f>
        <v>542.62</v>
      </c>
      <c r="AQ352">
        <f>VLOOKUP($B352,Kraftvärmeprod!$B$1:$BX$550,MATCH(AQ$1,Kraftvärmeprod!$B$1:$BX$1,0),FALSE)</f>
        <v>276.47000000000003</v>
      </c>
      <c r="AR352">
        <f>VLOOKUP($B352,Kraftvärmeprod!$B$1:$BX$550,MATCH("Summa tillförd energi exklusive rökgaskondensering",Kraftvärmeprod!$B$1:$BX$1,0),FALSE)</f>
        <v>945.61</v>
      </c>
      <c r="AT352" s="239">
        <f t="shared" si="33"/>
        <v>0.42965387527627669</v>
      </c>
      <c r="AV352">
        <f t="shared" si="34"/>
        <v>405.79746</v>
      </c>
      <c r="AX352" t="str">
        <f>VLOOKUP(B352,Totalt!$B$1:$BZ$554,MATCH(AX$1,Totalt!$B$1:$BZ$1,0),FALSE)</f>
        <v>Ja</v>
      </c>
      <c r="BA352" s="239">
        <f t="shared" si="35"/>
        <v>1.3155316539639907</v>
      </c>
    </row>
    <row r="353" spans="1:53" x14ac:dyDescent="0.25">
      <c r="A353" s="2" t="s">
        <v>525</v>
      </c>
      <c r="B353" s="2" t="s">
        <v>526</v>
      </c>
      <c r="J353">
        <v>0</v>
      </c>
      <c r="K353">
        <v>0</v>
      </c>
      <c r="L353">
        <v>0</v>
      </c>
      <c r="M353">
        <v>0</v>
      </c>
      <c r="N353">
        <v>0</v>
      </c>
      <c r="O353">
        <v>0</v>
      </c>
      <c r="P353">
        <v>0</v>
      </c>
      <c r="Q353">
        <v>0</v>
      </c>
      <c r="R353">
        <v>0</v>
      </c>
      <c r="S353">
        <v>0</v>
      </c>
      <c r="T353">
        <v>0</v>
      </c>
      <c r="U353">
        <v>0</v>
      </c>
      <c r="V353" t="s">
        <v>313</v>
      </c>
      <c r="W353">
        <v>0</v>
      </c>
      <c r="X353">
        <v>0</v>
      </c>
      <c r="Y353">
        <v>0</v>
      </c>
      <c r="Z353">
        <v>0</v>
      </c>
      <c r="AA353">
        <v>0</v>
      </c>
      <c r="AB353">
        <v>0</v>
      </c>
      <c r="AC353">
        <v>0</v>
      </c>
      <c r="AD353">
        <v>0</v>
      </c>
      <c r="AE353">
        <v>0</v>
      </c>
      <c r="AF353">
        <v>0</v>
      </c>
      <c r="AG353">
        <v>0</v>
      </c>
      <c r="AH353">
        <v>0</v>
      </c>
      <c r="AI353">
        <v>0</v>
      </c>
      <c r="AL353" s="11">
        <f t="shared" si="30"/>
        <v>0</v>
      </c>
      <c r="AM353">
        <f t="shared" si="31"/>
        <v>0</v>
      </c>
      <c r="AN353">
        <f t="shared" si="32"/>
        <v>0</v>
      </c>
      <c r="AP353">
        <f>VLOOKUP($B353,Kraftvärmeprod!$B$1:$BX$550,MATCH(AP$1,Kraftvärmeprod!$B$1:$BX$1,0),FALSE)</f>
        <v>0</v>
      </c>
      <c r="AQ353">
        <f>VLOOKUP($B353,Kraftvärmeprod!$B$1:$BX$550,MATCH(AQ$1,Kraftvärmeprod!$B$1:$BX$1,0),FALSE)</f>
        <v>0</v>
      </c>
      <c r="AR353">
        <f>VLOOKUP($B353,Kraftvärmeprod!$B$1:$BX$550,MATCH("Summa tillförd energi exklusive rökgaskondensering",Kraftvärmeprod!$B$1:$BX$1,0),FALSE)</f>
        <v>0</v>
      </c>
      <c r="AT353" s="239" t="str">
        <f t="shared" si="33"/>
        <v/>
      </c>
      <c r="AV353">
        <f t="shared" si="34"/>
        <v>0</v>
      </c>
      <c r="AX353" t="str">
        <f>VLOOKUP(B353,Totalt!$B$1:$BZ$554,MATCH(AX$1,Totalt!$B$1:$BZ$1,0),FALSE)</f>
        <v>Nej</v>
      </c>
      <c r="BA353" s="239" t="str">
        <f t="shared" si="35"/>
        <v/>
      </c>
    </row>
    <row r="354" spans="1:53" x14ac:dyDescent="0.25">
      <c r="A354" s="2" t="s">
        <v>529</v>
      </c>
      <c r="B354" s="2" t="s">
        <v>530</v>
      </c>
      <c r="J354">
        <v>0</v>
      </c>
      <c r="K354">
        <v>0</v>
      </c>
      <c r="L354">
        <v>0</v>
      </c>
      <c r="M354">
        <v>0</v>
      </c>
      <c r="N354">
        <v>0</v>
      </c>
      <c r="O354">
        <v>0</v>
      </c>
      <c r="P354">
        <v>0</v>
      </c>
      <c r="Q354">
        <v>0</v>
      </c>
      <c r="R354">
        <v>0</v>
      </c>
      <c r="S354">
        <v>0</v>
      </c>
      <c r="T354">
        <v>0</v>
      </c>
      <c r="U354">
        <v>0</v>
      </c>
      <c r="V354" t="s">
        <v>313</v>
      </c>
      <c r="W354">
        <v>0</v>
      </c>
      <c r="X354">
        <v>0</v>
      </c>
      <c r="Y354">
        <v>0</v>
      </c>
      <c r="Z354">
        <v>0</v>
      </c>
      <c r="AA354">
        <v>0</v>
      </c>
      <c r="AB354">
        <v>0</v>
      </c>
      <c r="AC354">
        <v>0</v>
      </c>
      <c r="AD354">
        <v>0</v>
      </c>
      <c r="AE354">
        <v>0</v>
      </c>
      <c r="AF354">
        <v>0</v>
      </c>
      <c r="AG354">
        <v>0</v>
      </c>
      <c r="AH354">
        <v>0</v>
      </c>
      <c r="AI354">
        <v>0</v>
      </c>
      <c r="AL354" s="11">
        <f t="shared" si="30"/>
        <v>0</v>
      </c>
      <c r="AM354">
        <f t="shared" si="31"/>
        <v>0</v>
      </c>
      <c r="AN354">
        <f t="shared" si="32"/>
        <v>0</v>
      </c>
      <c r="AP354">
        <f>VLOOKUP($B354,Kraftvärmeprod!$B$1:$BX$550,MATCH(AP$1,Kraftvärmeprod!$B$1:$BX$1,0),FALSE)</f>
        <v>0</v>
      </c>
      <c r="AQ354">
        <f>VLOOKUP($B354,Kraftvärmeprod!$B$1:$BX$550,MATCH(AQ$1,Kraftvärmeprod!$B$1:$BX$1,0),FALSE)</f>
        <v>0</v>
      </c>
      <c r="AR354">
        <f>VLOOKUP($B354,Kraftvärmeprod!$B$1:$BX$550,MATCH("Summa tillförd energi exklusive rökgaskondensering",Kraftvärmeprod!$B$1:$BX$1,0),FALSE)</f>
        <v>0</v>
      </c>
      <c r="AT354" s="239" t="str">
        <f t="shared" si="33"/>
        <v/>
      </c>
      <c r="AV354">
        <f t="shared" si="34"/>
        <v>0</v>
      </c>
      <c r="AX354" t="str">
        <f>VLOOKUP(B354,Totalt!$B$1:$BZ$554,MATCH(AX$1,Totalt!$B$1:$BZ$1,0),FALSE)</f>
        <v>Ja</v>
      </c>
      <c r="BA354" s="239" t="str">
        <f t="shared" si="35"/>
        <v/>
      </c>
    </row>
    <row r="355" spans="1:53" x14ac:dyDescent="0.25">
      <c r="A355" s="2" t="s">
        <v>529</v>
      </c>
      <c r="B355" s="2" t="s">
        <v>531</v>
      </c>
      <c r="J355">
        <v>0</v>
      </c>
      <c r="K355">
        <v>0</v>
      </c>
      <c r="L355">
        <v>0</v>
      </c>
      <c r="M355">
        <v>0</v>
      </c>
      <c r="N355">
        <v>0</v>
      </c>
      <c r="O355">
        <v>0</v>
      </c>
      <c r="P355">
        <v>7.0616099999999999</v>
      </c>
      <c r="Q355">
        <v>0</v>
      </c>
      <c r="R355">
        <v>0</v>
      </c>
      <c r="S355">
        <v>0</v>
      </c>
      <c r="T355">
        <v>0</v>
      </c>
      <c r="U355">
        <v>0</v>
      </c>
      <c r="V355" t="s">
        <v>313</v>
      </c>
      <c r="W355">
        <v>0</v>
      </c>
      <c r="X355">
        <v>0</v>
      </c>
      <c r="Y355">
        <v>0</v>
      </c>
      <c r="Z355">
        <v>98.105900000000005</v>
      </c>
      <c r="AA355">
        <v>0</v>
      </c>
      <c r="AB355">
        <v>0</v>
      </c>
      <c r="AC355">
        <v>0</v>
      </c>
      <c r="AD355">
        <v>0</v>
      </c>
      <c r="AE355">
        <v>0</v>
      </c>
      <c r="AF355">
        <v>0</v>
      </c>
      <c r="AG355">
        <v>0</v>
      </c>
      <c r="AH355">
        <v>0</v>
      </c>
      <c r="AI355">
        <v>2.0049899999999998</v>
      </c>
      <c r="AL355" s="11">
        <f t="shared" si="30"/>
        <v>107.17250000000001</v>
      </c>
      <c r="AM355">
        <f t="shared" si="31"/>
        <v>105.16751000000001</v>
      </c>
      <c r="AN355">
        <f t="shared" si="32"/>
        <v>105.16751000000001</v>
      </c>
      <c r="AP355">
        <f>VLOOKUP($B355,Kraftvärmeprod!$B$1:$BX$550,MATCH(AP$1,Kraftvärmeprod!$B$1:$BX$1,0),FALSE)</f>
        <v>121.4</v>
      </c>
      <c r="AQ355">
        <f>VLOOKUP($B355,Kraftvärmeprod!$B$1:$BX$550,MATCH(AQ$1,Kraftvärmeprod!$B$1:$BX$1,0),FALSE)</f>
        <v>27.3</v>
      </c>
      <c r="AR355">
        <f>VLOOKUP($B355,Kraftvärmeprod!$B$1:$BX$550,MATCH("Summa tillförd energi exklusive rökgaskondensering",Kraftvärmeprod!$B$1:$BX$1,0),FALSE)</f>
        <v>166.79999999999998</v>
      </c>
      <c r="AT355" s="239">
        <f t="shared" si="33"/>
        <v>0.63050065947242218</v>
      </c>
      <c r="AV355">
        <f t="shared" si="34"/>
        <v>105.16751000000001</v>
      </c>
      <c r="AX355" t="str">
        <f>VLOOKUP(B355,Totalt!$B$1:$BZ$554,MATCH(AX$1,Totalt!$B$1:$BZ$1,0),FALSE)</f>
        <v>Ja</v>
      </c>
      <c r="BA355" s="239">
        <f t="shared" si="35"/>
        <v>1.1327532715948587</v>
      </c>
    </row>
    <row r="356" spans="1:53" x14ac:dyDescent="0.25">
      <c r="A356" s="2" t="s">
        <v>529</v>
      </c>
      <c r="B356" s="2" t="s">
        <v>532</v>
      </c>
      <c r="J356">
        <v>0</v>
      </c>
      <c r="K356">
        <v>0</v>
      </c>
      <c r="L356">
        <v>0</v>
      </c>
      <c r="M356">
        <v>0</v>
      </c>
      <c r="N356">
        <v>0</v>
      </c>
      <c r="O356">
        <v>0</v>
      </c>
      <c r="P356">
        <v>0</v>
      </c>
      <c r="Q356">
        <v>0</v>
      </c>
      <c r="R356">
        <v>0</v>
      </c>
      <c r="S356">
        <v>0</v>
      </c>
      <c r="T356">
        <v>0</v>
      </c>
      <c r="U356">
        <v>0</v>
      </c>
      <c r="V356" t="s">
        <v>313</v>
      </c>
      <c r="W356">
        <v>0</v>
      </c>
      <c r="X356">
        <v>0</v>
      </c>
      <c r="Y356">
        <v>0</v>
      </c>
      <c r="Z356">
        <v>0</v>
      </c>
      <c r="AA356">
        <v>0</v>
      </c>
      <c r="AB356">
        <v>0</v>
      </c>
      <c r="AC356">
        <v>0</v>
      </c>
      <c r="AD356">
        <v>0</v>
      </c>
      <c r="AE356">
        <v>0</v>
      </c>
      <c r="AF356">
        <v>0</v>
      </c>
      <c r="AG356">
        <v>0</v>
      </c>
      <c r="AH356">
        <v>0</v>
      </c>
      <c r="AI356">
        <v>0</v>
      </c>
      <c r="AL356" s="11">
        <f t="shared" si="30"/>
        <v>0</v>
      </c>
      <c r="AM356">
        <f t="shared" si="31"/>
        <v>0</v>
      </c>
      <c r="AN356">
        <f t="shared" si="32"/>
        <v>0</v>
      </c>
      <c r="AP356">
        <f>VLOOKUP($B356,Kraftvärmeprod!$B$1:$BX$550,MATCH(AP$1,Kraftvärmeprod!$B$1:$BX$1,0),FALSE)</f>
        <v>0</v>
      </c>
      <c r="AQ356">
        <f>VLOOKUP($B356,Kraftvärmeprod!$B$1:$BX$550,MATCH(AQ$1,Kraftvärmeprod!$B$1:$BX$1,0),FALSE)</f>
        <v>0</v>
      </c>
      <c r="AR356">
        <f>VLOOKUP($B356,Kraftvärmeprod!$B$1:$BX$550,MATCH("Summa tillförd energi exklusive rökgaskondensering",Kraftvärmeprod!$B$1:$BX$1,0),FALSE)</f>
        <v>0</v>
      </c>
      <c r="AT356" s="239" t="str">
        <f t="shared" si="33"/>
        <v/>
      </c>
      <c r="AV356">
        <f t="shared" si="34"/>
        <v>0</v>
      </c>
      <c r="AX356" t="str">
        <f>VLOOKUP(B356,Totalt!$B$1:$BZ$554,MATCH(AX$1,Totalt!$B$1:$BZ$1,0),FALSE)</f>
        <v>Ja</v>
      </c>
      <c r="BA356" s="239" t="str">
        <f t="shared" si="35"/>
        <v/>
      </c>
    </row>
    <row r="357" spans="1:53" x14ac:dyDescent="0.25">
      <c r="A357" s="2" t="s">
        <v>529</v>
      </c>
      <c r="B357" s="2" t="s">
        <v>533</v>
      </c>
      <c r="J357">
        <v>10</v>
      </c>
      <c r="K357">
        <v>10</v>
      </c>
      <c r="L357">
        <v>0</v>
      </c>
      <c r="M357">
        <v>5.3704000000000001</v>
      </c>
      <c r="N357">
        <v>0</v>
      </c>
      <c r="O357">
        <v>9</v>
      </c>
      <c r="P357">
        <v>21.072800000000001</v>
      </c>
      <c r="Q357">
        <v>4.2821699999999998</v>
      </c>
      <c r="R357">
        <v>0.45075500000000002</v>
      </c>
      <c r="S357">
        <v>0</v>
      </c>
      <c r="T357">
        <v>0</v>
      </c>
      <c r="U357">
        <v>16.3399</v>
      </c>
      <c r="V357" t="s">
        <v>313</v>
      </c>
      <c r="W357">
        <v>0</v>
      </c>
      <c r="X357">
        <v>0</v>
      </c>
      <c r="Y357">
        <v>0</v>
      </c>
      <c r="Z357">
        <v>342</v>
      </c>
      <c r="AA357">
        <v>0</v>
      </c>
      <c r="AB357">
        <v>0</v>
      </c>
      <c r="AC357">
        <v>0</v>
      </c>
      <c r="AD357">
        <v>0</v>
      </c>
      <c r="AE357">
        <v>436</v>
      </c>
      <c r="AF357">
        <v>0</v>
      </c>
      <c r="AG357">
        <v>0</v>
      </c>
      <c r="AH357">
        <v>203.1</v>
      </c>
      <c r="AI357">
        <v>37.942</v>
      </c>
      <c r="AL357" s="11">
        <f t="shared" si="30"/>
        <v>1095.558025</v>
      </c>
      <c r="AM357">
        <f t="shared" si="31"/>
        <v>1057.616025</v>
      </c>
      <c r="AN357">
        <f t="shared" si="32"/>
        <v>854.51602500000001</v>
      </c>
      <c r="AP357">
        <f>VLOOKUP($B357,Kraftvärmeprod!$B$1:$BX$550,MATCH(AP$1,Kraftvärmeprod!$B$1:$BX$1,0),FALSE)</f>
        <v>813.3</v>
      </c>
      <c r="AQ357">
        <f>VLOOKUP($B357,Kraftvärmeprod!$B$1:$BX$550,MATCH(AQ$1,Kraftvärmeprod!$B$1:$BX$1,0),FALSE)</f>
        <v>241.8</v>
      </c>
      <c r="AR357">
        <f>VLOOKUP($B357,Kraftvärmeprod!$B$1:$BX$550,MATCH("Summa tillförd energi exklusive rökgaskondensering",Kraftvärmeprod!$B$1:$BX$1,0),FALSE)</f>
        <v>936.90000000000009</v>
      </c>
      <c r="AT357" s="239">
        <f t="shared" si="33"/>
        <v>0.91206748318924102</v>
      </c>
      <c r="AV357">
        <f t="shared" si="34"/>
        <v>384.145625</v>
      </c>
      <c r="AX357" t="str">
        <f>VLOOKUP(B357,Totalt!$B$1:$BZ$554,MATCH(AX$1,Totalt!$B$1:$BZ$1,0),FALSE)</f>
        <v>Ja</v>
      </c>
      <c r="BA357" s="239">
        <f t="shared" si="35"/>
        <v>0.91130336353914232</v>
      </c>
    </row>
    <row r="358" spans="1:53" x14ac:dyDescent="0.25">
      <c r="A358" s="2" t="s">
        <v>529</v>
      </c>
      <c r="B358" s="2" t="s">
        <v>534</v>
      </c>
      <c r="J358">
        <v>0</v>
      </c>
      <c r="K358">
        <v>0</v>
      </c>
      <c r="L358">
        <v>0</v>
      </c>
      <c r="M358">
        <v>0</v>
      </c>
      <c r="N358">
        <v>0</v>
      </c>
      <c r="O358">
        <v>0</v>
      </c>
      <c r="P358">
        <v>0</v>
      </c>
      <c r="Q358">
        <v>0</v>
      </c>
      <c r="R358">
        <v>0</v>
      </c>
      <c r="S358">
        <v>0</v>
      </c>
      <c r="T358">
        <v>0</v>
      </c>
      <c r="U358">
        <v>0</v>
      </c>
      <c r="V358" t="s">
        <v>313</v>
      </c>
      <c r="W358">
        <v>0</v>
      </c>
      <c r="X358">
        <v>0</v>
      </c>
      <c r="Y358">
        <v>0</v>
      </c>
      <c r="Z358">
        <v>0</v>
      </c>
      <c r="AA358">
        <v>0</v>
      </c>
      <c r="AB358">
        <v>0</v>
      </c>
      <c r="AC358">
        <v>0</v>
      </c>
      <c r="AD358">
        <v>0</v>
      </c>
      <c r="AE358">
        <v>0</v>
      </c>
      <c r="AF358">
        <v>0</v>
      </c>
      <c r="AG358">
        <v>0</v>
      </c>
      <c r="AH358">
        <v>0</v>
      </c>
      <c r="AI358">
        <v>0</v>
      </c>
      <c r="AL358" s="11">
        <f t="shared" si="30"/>
        <v>0</v>
      </c>
      <c r="AM358">
        <f t="shared" si="31"/>
        <v>0</v>
      </c>
      <c r="AN358">
        <f t="shared" si="32"/>
        <v>0</v>
      </c>
      <c r="AP358">
        <f>VLOOKUP($B358,Kraftvärmeprod!$B$1:$BX$550,MATCH(AP$1,Kraftvärmeprod!$B$1:$BX$1,0),FALSE)</f>
        <v>0</v>
      </c>
      <c r="AQ358">
        <f>VLOOKUP($B358,Kraftvärmeprod!$B$1:$BX$550,MATCH(AQ$1,Kraftvärmeprod!$B$1:$BX$1,0),FALSE)</f>
        <v>0</v>
      </c>
      <c r="AR358">
        <f>VLOOKUP($B358,Kraftvärmeprod!$B$1:$BX$550,MATCH("Summa tillförd energi exklusive rökgaskondensering",Kraftvärmeprod!$B$1:$BX$1,0),FALSE)</f>
        <v>0</v>
      </c>
      <c r="AT358" s="239" t="str">
        <f t="shared" si="33"/>
        <v/>
      </c>
      <c r="AV358">
        <f t="shared" si="34"/>
        <v>0</v>
      </c>
      <c r="AX358" t="str">
        <f>VLOOKUP(B358,Totalt!$B$1:$BZ$554,MATCH(AX$1,Totalt!$B$1:$BZ$1,0),FALSE)</f>
        <v>Ja</v>
      </c>
      <c r="BA358" s="239" t="str">
        <f t="shared" si="35"/>
        <v/>
      </c>
    </row>
    <row r="359" spans="1:53" x14ac:dyDescent="0.25">
      <c r="A359" s="2" t="s">
        <v>529</v>
      </c>
      <c r="B359" s="2" t="s">
        <v>535</v>
      </c>
      <c r="J359">
        <v>0</v>
      </c>
      <c r="K359">
        <v>0</v>
      </c>
      <c r="L359">
        <v>0</v>
      </c>
      <c r="M359">
        <v>0</v>
      </c>
      <c r="N359">
        <v>0</v>
      </c>
      <c r="O359">
        <v>0</v>
      </c>
      <c r="P359">
        <v>0</v>
      </c>
      <c r="Q359">
        <v>0</v>
      </c>
      <c r="R359">
        <v>0</v>
      </c>
      <c r="S359">
        <v>0</v>
      </c>
      <c r="T359">
        <v>0</v>
      </c>
      <c r="U359">
        <v>0</v>
      </c>
      <c r="V359" t="s">
        <v>313</v>
      </c>
      <c r="W359">
        <v>0</v>
      </c>
      <c r="X359">
        <v>0</v>
      </c>
      <c r="Y359">
        <v>0</v>
      </c>
      <c r="Z359">
        <v>0</v>
      </c>
      <c r="AA359">
        <v>0</v>
      </c>
      <c r="AB359">
        <v>0</v>
      </c>
      <c r="AC359">
        <v>0</v>
      </c>
      <c r="AD359">
        <v>0</v>
      </c>
      <c r="AE359">
        <v>0</v>
      </c>
      <c r="AF359">
        <v>0</v>
      </c>
      <c r="AG359">
        <v>0</v>
      </c>
      <c r="AH359">
        <v>0</v>
      </c>
      <c r="AI359">
        <v>0</v>
      </c>
      <c r="AL359" s="11">
        <f t="shared" si="30"/>
        <v>0</v>
      </c>
      <c r="AM359">
        <f t="shared" si="31"/>
        <v>0</v>
      </c>
      <c r="AN359">
        <f t="shared" si="32"/>
        <v>0</v>
      </c>
      <c r="AP359">
        <f>VLOOKUP($B359,Kraftvärmeprod!$B$1:$BX$550,MATCH(AP$1,Kraftvärmeprod!$B$1:$BX$1,0),FALSE)</f>
        <v>0</v>
      </c>
      <c r="AQ359">
        <f>VLOOKUP($B359,Kraftvärmeprod!$B$1:$BX$550,MATCH(AQ$1,Kraftvärmeprod!$B$1:$BX$1,0),FALSE)</f>
        <v>0</v>
      </c>
      <c r="AR359">
        <f>VLOOKUP($B359,Kraftvärmeprod!$B$1:$BX$550,MATCH("Summa tillförd energi exklusive rökgaskondensering",Kraftvärmeprod!$B$1:$BX$1,0),FALSE)</f>
        <v>0</v>
      </c>
      <c r="AT359" s="239" t="str">
        <f t="shared" si="33"/>
        <v/>
      </c>
      <c r="AV359">
        <f t="shared" si="34"/>
        <v>0</v>
      </c>
      <c r="AX359" t="str">
        <f>VLOOKUP(B359,Totalt!$B$1:$BZ$554,MATCH(AX$1,Totalt!$B$1:$BZ$1,0),FALSE)</f>
        <v>Ja</v>
      </c>
      <c r="BA359" s="239" t="str">
        <f t="shared" si="35"/>
        <v/>
      </c>
    </row>
    <row r="360" spans="1:53" x14ac:dyDescent="0.25">
      <c r="A360" s="2" t="s">
        <v>536</v>
      </c>
      <c r="B360" s="2" t="s">
        <v>537</v>
      </c>
      <c r="J360">
        <v>0</v>
      </c>
      <c r="K360">
        <v>0</v>
      </c>
      <c r="L360">
        <v>0</v>
      </c>
      <c r="M360">
        <v>0</v>
      </c>
      <c r="N360">
        <v>0</v>
      </c>
      <c r="O360">
        <v>0</v>
      </c>
      <c r="P360">
        <v>0</v>
      </c>
      <c r="Q360">
        <v>0</v>
      </c>
      <c r="R360">
        <v>0</v>
      </c>
      <c r="S360">
        <v>0</v>
      </c>
      <c r="T360">
        <v>0</v>
      </c>
      <c r="U360">
        <v>0</v>
      </c>
      <c r="V360" t="s">
        <v>313</v>
      </c>
      <c r="W360">
        <v>0</v>
      </c>
      <c r="X360">
        <v>0</v>
      </c>
      <c r="Y360">
        <v>0</v>
      </c>
      <c r="Z360">
        <v>0</v>
      </c>
      <c r="AA360">
        <v>0</v>
      </c>
      <c r="AB360">
        <v>0</v>
      </c>
      <c r="AC360">
        <v>0</v>
      </c>
      <c r="AD360">
        <v>0</v>
      </c>
      <c r="AE360">
        <v>0</v>
      </c>
      <c r="AF360">
        <v>0</v>
      </c>
      <c r="AG360">
        <v>0</v>
      </c>
      <c r="AH360">
        <v>0</v>
      </c>
      <c r="AI360">
        <v>0</v>
      </c>
      <c r="AL360" s="11">
        <f t="shared" si="30"/>
        <v>0</v>
      </c>
      <c r="AM360">
        <f t="shared" si="31"/>
        <v>0</v>
      </c>
      <c r="AN360">
        <f t="shared" si="32"/>
        <v>0</v>
      </c>
      <c r="AP360">
        <f>VLOOKUP($B360,Kraftvärmeprod!$B$1:$BX$550,MATCH(AP$1,Kraftvärmeprod!$B$1:$BX$1,0),FALSE)</f>
        <v>0</v>
      </c>
      <c r="AQ360">
        <f>VLOOKUP($B360,Kraftvärmeprod!$B$1:$BX$550,MATCH(AQ$1,Kraftvärmeprod!$B$1:$BX$1,0),FALSE)</f>
        <v>0</v>
      </c>
      <c r="AR360">
        <f>VLOOKUP($B360,Kraftvärmeprod!$B$1:$BX$550,MATCH("Summa tillförd energi exklusive rökgaskondensering",Kraftvärmeprod!$B$1:$BX$1,0),FALSE)</f>
        <v>0</v>
      </c>
      <c r="AT360" s="239" t="str">
        <f t="shared" si="33"/>
        <v/>
      </c>
      <c r="AV360">
        <f t="shared" si="34"/>
        <v>0</v>
      </c>
      <c r="AX360" t="str">
        <f>VLOOKUP(B360,Totalt!$B$1:$BZ$554,MATCH(AX$1,Totalt!$B$1:$BZ$1,0),FALSE)</f>
        <v>Ja</v>
      </c>
      <c r="BA360" s="239" t="str">
        <f t="shared" si="35"/>
        <v/>
      </c>
    </row>
    <row r="361" spans="1:53" x14ac:dyDescent="0.25">
      <c r="A361" s="2" t="s">
        <v>536</v>
      </c>
      <c r="B361" s="2" t="s">
        <v>538</v>
      </c>
      <c r="J361">
        <v>0</v>
      </c>
      <c r="K361">
        <v>0</v>
      </c>
      <c r="L361">
        <v>0</v>
      </c>
      <c r="M361">
        <v>0</v>
      </c>
      <c r="N361">
        <v>0</v>
      </c>
      <c r="O361">
        <v>0</v>
      </c>
      <c r="P361">
        <v>0</v>
      </c>
      <c r="Q361">
        <v>0</v>
      </c>
      <c r="R361">
        <v>0</v>
      </c>
      <c r="S361">
        <v>0</v>
      </c>
      <c r="T361">
        <v>0</v>
      </c>
      <c r="U361">
        <v>0</v>
      </c>
      <c r="V361" t="s">
        <v>313</v>
      </c>
      <c r="W361">
        <v>0</v>
      </c>
      <c r="X361">
        <v>0</v>
      </c>
      <c r="Y361">
        <v>0</v>
      </c>
      <c r="Z361">
        <v>0</v>
      </c>
      <c r="AA361">
        <v>0</v>
      </c>
      <c r="AB361">
        <v>0</v>
      </c>
      <c r="AC361">
        <v>0</v>
      </c>
      <c r="AD361">
        <v>0</v>
      </c>
      <c r="AE361">
        <v>0</v>
      </c>
      <c r="AF361">
        <v>0</v>
      </c>
      <c r="AG361">
        <v>0</v>
      </c>
      <c r="AH361">
        <v>0</v>
      </c>
      <c r="AI361">
        <v>0</v>
      </c>
      <c r="AL361" s="11">
        <f t="shared" si="30"/>
        <v>0</v>
      </c>
      <c r="AM361">
        <f t="shared" si="31"/>
        <v>0</v>
      </c>
      <c r="AN361">
        <f t="shared" si="32"/>
        <v>0</v>
      </c>
      <c r="AP361">
        <f>VLOOKUP($B361,Kraftvärmeprod!$B$1:$BX$550,MATCH(AP$1,Kraftvärmeprod!$B$1:$BX$1,0),FALSE)</f>
        <v>0</v>
      </c>
      <c r="AQ361">
        <f>VLOOKUP($B361,Kraftvärmeprod!$B$1:$BX$550,MATCH(AQ$1,Kraftvärmeprod!$B$1:$BX$1,0),FALSE)</f>
        <v>0</v>
      </c>
      <c r="AR361">
        <f>VLOOKUP($B361,Kraftvärmeprod!$B$1:$BX$550,MATCH("Summa tillförd energi exklusive rökgaskondensering",Kraftvärmeprod!$B$1:$BX$1,0),FALSE)</f>
        <v>0</v>
      </c>
      <c r="AT361" s="239" t="str">
        <f t="shared" si="33"/>
        <v/>
      </c>
      <c r="AV361">
        <f t="shared" si="34"/>
        <v>0</v>
      </c>
      <c r="AX361" t="str">
        <f>VLOOKUP(B361,Totalt!$B$1:$BZ$554,MATCH(AX$1,Totalt!$B$1:$BZ$1,0),FALSE)</f>
        <v>Nej</v>
      </c>
      <c r="BA361" s="239" t="str">
        <f t="shared" si="35"/>
        <v/>
      </c>
    </row>
    <row r="362" spans="1:53" x14ac:dyDescent="0.25">
      <c r="A362" s="2" t="s">
        <v>536</v>
      </c>
      <c r="B362" s="2" t="s">
        <v>539</v>
      </c>
      <c r="J362">
        <v>0</v>
      </c>
      <c r="K362">
        <v>0.43732599999999999</v>
      </c>
      <c r="L362">
        <v>0</v>
      </c>
      <c r="M362">
        <v>0</v>
      </c>
      <c r="N362">
        <v>0</v>
      </c>
      <c r="O362">
        <v>0</v>
      </c>
      <c r="P362">
        <v>1.5786500000000001</v>
      </c>
      <c r="Q362">
        <v>9.5751500000000007</v>
      </c>
      <c r="R362">
        <v>35.827199999999998</v>
      </c>
      <c r="S362">
        <v>57.3735</v>
      </c>
      <c r="T362">
        <v>0</v>
      </c>
      <c r="U362">
        <v>0</v>
      </c>
      <c r="V362" t="s">
        <v>313</v>
      </c>
      <c r="W362">
        <v>0</v>
      </c>
      <c r="X362">
        <v>0</v>
      </c>
      <c r="Y362">
        <v>0</v>
      </c>
      <c r="Z362">
        <v>229.90299999999999</v>
      </c>
      <c r="AA362">
        <v>0</v>
      </c>
      <c r="AB362">
        <v>0</v>
      </c>
      <c r="AC362">
        <v>0</v>
      </c>
      <c r="AD362">
        <v>0</v>
      </c>
      <c r="AE362">
        <v>0</v>
      </c>
      <c r="AF362">
        <v>0</v>
      </c>
      <c r="AG362">
        <v>0</v>
      </c>
      <c r="AH362">
        <v>145.07400000000001</v>
      </c>
      <c r="AI362">
        <v>11.8483</v>
      </c>
      <c r="AL362" s="11">
        <f t="shared" si="30"/>
        <v>491.61712599999998</v>
      </c>
      <c r="AM362">
        <f t="shared" si="31"/>
        <v>479.76882599999999</v>
      </c>
      <c r="AN362">
        <f t="shared" si="32"/>
        <v>334.69482599999998</v>
      </c>
      <c r="AP362">
        <f>VLOOKUP($B362,Kraftvärmeprod!$B$1:$BX$550,MATCH(AP$1,Kraftvärmeprod!$B$1:$BX$1,0),FALSE)</f>
        <v>447.18</v>
      </c>
      <c r="AQ362">
        <f>VLOOKUP($B362,Kraftvärmeprod!$B$1:$BX$550,MATCH(AQ$1,Kraftvärmeprod!$B$1:$BX$1,0),FALSE)</f>
        <v>227.32</v>
      </c>
      <c r="AR362">
        <f>VLOOKUP($B362,Kraftvärmeprod!$B$1:$BX$550,MATCH("Summa tillförd energi exklusive rökgaskondensering",Kraftvärmeprod!$B$1:$BX$1,0),FALSE)</f>
        <v>777.95699999999999</v>
      </c>
      <c r="AT362" s="239">
        <f t="shared" si="33"/>
        <v>0.43022278352145427</v>
      </c>
      <c r="AV362">
        <f t="shared" si="34"/>
        <v>334.25749999999999</v>
      </c>
      <c r="AX362" t="str">
        <f>VLOOKUP(B362,Totalt!$B$1:$BZ$554,MATCH(AX$1,Totalt!$B$1:$BZ$1,0),FALSE)</f>
        <v>Ja</v>
      </c>
      <c r="BA362" s="239">
        <f t="shared" si="35"/>
        <v>1.2904021648376314</v>
      </c>
    </row>
    <row r="363" spans="1:53" x14ac:dyDescent="0.25">
      <c r="A363" s="2" t="s">
        <v>540</v>
      </c>
      <c r="B363" s="2" t="s">
        <v>541</v>
      </c>
      <c r="J363">
        <v>0</v>
      </c>
      <c r="K363">
        <v>2.1932500000000001E-2</v>
      </c>
      <c r="L363">
        <v>0</v>
      </c>
      <c r="M363">
        <v>0</v>
      </c>
      <c r="N363">
        <v>0</v>
      </c>
      <c r="O363">
        <v>0</v>
      </c>
      <c r="P363">
        <v>1.00956</v>
      </c>
      <c r="Q363">
        <v>0</v>
      </c>
      <c r="R363">
        <v>0</v>
      </c>
      <c r="S363">
        <v>0</v>
      </c>
      <c r="T363">
        <v>0</v>
      </c>
      <c r="U363">
        <v>0</v>
      </c>
      <c r="V363" t="s">
        <v>313</v>
      </c>
      <c r="W363">
        <v>0</v>
      </c>
      <c r="X363">
        <v>0</v>
      </c>
      <c r="Y363">
        <v>0</v>
      </c>
      <c r="Z363">
        <v>43.908999999999999</v>
      </c>
      <c r="AA363">
        <v>0</v>
      </c>
      <c r="AB363">
        <v>0</v>
      </c>
      <c r="AC363">
        <v>0.85826100000000005</v>
      </c>
      <c r="AD363">
        <v>0</v>
      </c>
      <c r="AE363">
        <v>0</v>
      </c>
      <c r="AF363">
        <v>0</v>
      </c>
      <c r="AG363">
        <v>0</v>
      </c>
      <c r="AH363">
        <v>0</v>
      </c>
      <c r="AI363">
        <v>1.2952399999999999</v>
      </c>
      <c r="AL363" s="11">
        <f t="shared" si="30"/>
        <v>47.093993499999996</v>
      </c>
      <c r="AM363">
        <f t="shared" si="31"/>
        <v>45.798753499999997</v>
      </c>
      <c r="AN363">
        <f t="shared" si="32"/>
        <v>45.798753499999997</v>
      </c>
      <c r="AP363">
        <f>VLOOKUP($B363,Kraftvärmeprod!$B$1:$BX$550,MATCH(AP$1,Kraftvärmeprod!$B$1:$BX$1,0),FALSE)</f>
        <v>49.265999999999998</v>
      </c>
      <c r="AQ363">
        <f>VLOOKUP($B363,Kraftvärmeprod!$B$1:$BX$550,MATCH(AQ$1,Kraftvärmeprod!$B$1:$BX$1,0),FALSE)</f>
        <v>8.9589999999999996</v>
      </c>
      <c r="AR363">
        <f>VLOOKUP($B363,Kraftvärmeprod!$B$1:$BX$550,MATCH("Summa tillförd energi exklusive rökgaskondensering",Kraftvärmeprod!$B$1:$BX$1,0),FALSE)</f>
        <v>67.501000000000005</v>
      </c>
      <c r="AT363" s="239">
        <f t="shared" si="33"/>
        <v>0.67849000014814587</v>
      </c>
      <c r="AV363">
        <f t="shared" si="34"/>
        <v>45.776820999999998</v>
      </c>
      <c r="AX363" t="str">
        <f>VLOOKUP(B363,Totalt!$B$1:$BZ$554,MATCH(AX$1,Totalt!$B$1:$BZ$1,0),FALSE)</f>
        <v>Ja</v>
      </c>
      <c r="BA363" s="239">
        <f t="shared" si="35"/>
        <v>1.0461206692951195</v>
      </c>
    </row>
    <row r="364" spans="1:53" x14ac:dyDescent="0.25">
      <c r="A364" s="2" t="s">
        <v>542</v>
      </c>
      <c r="B364" s="2" t="s">
        <v>543</v>
      </c>
      <c r="J364">
        <v>0</v>
      </c>
      <c r="K364">
        <v>0</v>
      </c>
      <c r="L364">
        <v>0</v>
      </c>
      <c r="M364">
        <v>0</v>
      </c>
      <c r="N364">
        <v>0</v>
      </c>
      <c r="O364">
        <v>0</v>
      </c>
      <c r="P364">
        <v>0</v>
      </c>
      <c r="Q364">
        <v>0</v>
      </c>
      <c r="R364">
        <v>0</v>
      </c>
      <c r="S364">
        <v>0</v>
      </c>
      <c r="T364">
        <v>0</v>
      </c>
      <c r="U364">
        <v>0</v>
      </c>
      <c r="V364" t="s">
        <v>313</v>
      </c>
      <c r="W364">
        <v>0</v>
      </c>
      <c r="X364">
        <v>0</v>
      </c>
      <c r="Y364">
        <v>0</v>
      </c>
      <c r="Z364">
        <v>0</v>
      </c>
      <c r="AA364">
        <v>0</v>
      </c>
      <c r="AB364">
        <v>0</v>
      </c>
      <c r="AC364">
        <v>0</v>
      </c>
      <c r="AD364">
        <v>0</v>
      </c>
      <c r="AE364">
        <v>0</v>
      </c>
      <c r="AF364">
        <v>0</v>
      </c>
      <c r="AG364">
        <v>0</v>
      </c>
      <c r="AH364">
        <v>0</v>
      </c>
      <c r="AI364">
        <v>0</v>
      </c>
      <c r="AL364" s="11">
        <f t="shared" si="30"/>
        <v>0</v>
      </c>
      <c r="AM364">
        <f t="shared" si="31"/>
        <v>0</v>
      </c>
      <c r="AN364">
        <f t="shared" si="32"/>
        <v>0</v>
      </c>
      <c r="AP364">
        <f>VLOOKUP($B364,Kraftvärmeprod!$B$1:$BX$550,MATCH(AP$1,Kraftvärmeprod!$B$1:$BX$1,0),FALSE)</f>
        <v>0</v>
      </c>
      <c r="AQ364">
        <f>VLOOKUP($B364,Kraftvärmeprod!$B$1:$BX$550,MATCH(AQ$1,Kraftvärmeprod!$B$1:$BX$1,0),FALSE)</f>
        <v>0</v>
      </c>
      <c r="AR364">
        <f>VLOOKUP($B364,Kraftvärmeprod!$B$1:$BX$550,MATCH("Summa tillförd energi exklusive rökgaskondensering",Kraftvärmeprod!$B$1:$BX$1,0),FALSE)</f>
        <v>0</v>
      </c>
      <c r="AT364" s="239" t="str">
        <f t="shared" si="33"/>
        <v/>
      </c>
      <c r="AV364">
        <f t="shared" si="34"/>
        <v>0</v>
      </c>
      <c r="AX364" t="str">
        <f>VLOOKUP(B364,Totalt!$B$1:$BZ$554,MATCH(AX$1,Totalt!$B$1:$BZ$1,0),FALSE)</f>
        <v>Ja</v>
      </c>
      <c r="BA364" s="239" t="str">
        <f t="shared" si="35"/>
        <v/>
      </c>
    </row>
    <row r="365" spans="1:53" x14ac:dyDescent="0.25">
      <c r="A365" s="2" t="s">
        <v>542</v>
      </c>
      <c r="B365" s="2" t="s">
        <v>544</v>
      </c>
      <c r="J365">
        <v>0</v>
      </c>
      <c r="K365">
        <v>0</v>
      </c>
      <c r="L365">
        <v>0</v>
      </c>
      <c r="M365">
        <v>0</v>
      </c>
      <c r="N365">
        <v>0</v>
      </c>
      <c r="O365">
        <v>0</v>
      </c>
      <c r="P365">
        <v>0</v>
      </c>
      <c r="Q365">
        <v>0</v>
      </c>
      <c r="R365">
        <v>0</v>
      </c>
      <c r="S365">
        <v>0</v>
      </c>
      <c r="T365">
        <v>0</v>
      </c>
      <c r="U365">
        <v>0</v>
      </c>
      <c r="V365" t="s">
        <v>313</v>
      </c>
      <c r="W365">
        <v>0</v>
      </c>
      <c r="X365">
        <v>0</v>
      </c>
      <c r="Y365">
        <v>0</v>
      </c>
      <c r="Z365">
        <v>0</v>
      </c>
      <c r="AA365">
        <v>0</v>
      </c>
      <c r="AB365">
        <v>0</v>
      </c>
      <c r="AC365">
        <v>0</v>
      </c>
      <c r="AD365">
        <v>0</v>
      </c>
      <c r="AE365">
        <v>0</v>
      </c>
      <c r="AF365">
        <v>0</v>
      </c>
      <c r="AG365">
        <v>0</v>
      </c>
      <c r="AH365">
        <v>0</v>
      </c>
      <c r="AI365">
        <v>0</v>
      </c>
      <c r="AL365" s="11">
        <f t="shared" si="30"/>
        <v>0</v>
      </c>
      <c r="AM365">
        <f t="shared" si="31"/>
        <v>0</v>
      </c>
      <c r="AN365">
        <f t="shared" si="32"/>
        <v>0</v>
      </c>
      <c r="AP365">
        <f>VLOOKUP($B365,Kraftvärmeprod!$B$1:$BX$550,MATCH(AP$1,Kraftvärmeprod!$B$1:$BX$1,0),FALSE)</f>
        <v>0</v>
      </c>
      <c r="AQ365">
        <f>VLOOKUP($B365,Kraftvärmeprod!$B$1:$BX$550,MATCH(AQ$1,Kraftvärmeprod!$B$1:$BX$1,0),FALSE)</f>
        <v>0</v>
      </c>
      <c r="AR365">
        <f>VLOOKUP($B365,Kraftvärmeprod!$B$1:$BX$550,MATCH("Summa tillförd energi exklusive rökgaskondensering",Kraftvärmeprod!$B$1:$BX$1,0),FALSE)</f>
        <v>0</v>
      </c>
      <c r="AT365" s="239" t="str">
        <f t="shared" si="33"/>
        <v/>
      </c>
      <c r="AV365">
        <f t="shared" si="34"/>
        <v>0</v>
      </c>
      <c r="AX365" t="str">
        <f>VLOOKUP(B365,Totalt!$B$1:$BZ$554,MATCH(AX$1,Totalt!$B$1:$BZ$1,0),FALSE)</f>
        <v>Nej</v>
      </c>
      <c r="BA365" s="239" t="str">
        <f t="shared" si="35"/>
        <v/>
      </c>
    </row>
    <row r="366" spans="1:53" x14ac:dyDescent="0.25">
      <c r="A366" s="2" t="s">
        <v>545</v>
      </c>
      <c r="B366" s="2" t="s">
        <v>546</v>
      </c>
      <c r="J366">
        <v>0</v>
      </c>
      <c r="K366">
        <v>0</v>
      </c>
      <c r="L366">
        <v>0</v>
      </c>
      <c r="M366">
        <v>0</v>
      </c>
      <c r="N366">
        <v>0</v>
      </c>
      <c r="O366">
        <v>0</v>
      </c>
      <c r="P366">
        <v>0</v>
      </c>
      <c r="Q366">
        <v>0</v>
      </c>
      <c r="R366">
        <v>0</v>
      </c>
      <c r="S366">
        <v>0</v>
      </c>
      <c r="T366">
        <v>0</v>
      </c>
      <c r="U366">
        <v>0</v>
      </c>
      <c r="V366" t="s">
        <v>313</v>
      </c>
      <c r="W366">
        <v>0</v>
      </c>
      <c r="X366">
        <v>0</v>
      </c>
      <c r="Y366">
        <v>0</v>
      </c>
      <c r="Z366">
        <v>0</v>
      </c>
      <c r="AA366">
        <v>0</v>
      </c>
      <c r="AB366">
        <v>0</v>
      </c>
      <c r="AC366">
        <v>0</v>
      </c>
      <c r="AD366">
        <v>0</v>
      </c>
      <c r="AE366">
        <v>0</v>
      </c>
      <c r="AF366">
        <v>0</v>
      </c>
      <c r="AG366">
        <v>0</v>
      </c>
      <c r="AH366">
        <v>0</v>
      </c>
      <c r="AI366">
        <v>0</v>
      </c>
      <c r="AL366" s="11">
        <f t="shared" si="30"/>
        <v>0</v>
      </c>
      <c r="AM366">
        <f t="shared" si="31"/>
        <v>0</v>
      </c>
      <c r="AN366">
        <f t="shared" si="32"/>
        <v>0</v>
      </c>
      <c r="AP366">
        <f>VLOOKUP($B366,Kraftvärmeprod!$B$1:$BX$550,MATCH(AP$1,Kraftvärmeprod!$B$1:$BX$1,0),FALSE)</f>
        <v>0</v>
      </c>
      <c r="AQ366">
        <f>VLOOKUP($B366,Kraftvärmeprod!$B$1:$BX$550,MATCH(AQ$1,Kraftvärmeprod!$B$1:$BX$1,0),FALSE)</f>
        <v>0</v>
      </c>
      <c r="AR366">
        <f>VLOOKUP($B366,Kraftvärmeprod!$B$1:$BX$550,MATCH("Summa tillförd energi exklusive rökgaskondensering",Kraftvärmeprod!$B$1:$BX$1,0),FALSE)</f>
        <v>0</v>
      </c>
      <c r="AT366" s="239" t="str">
        <f t="shared" si="33"/>
        <v/>
      </c>
      <c r="AV366">
        <f t="shared" si="34"/>
        <v>0</v>
      </c>
      <c r="AX366" t="str">
        <f>VLOOKUP(B366,Totalt!$B$1:$BZ$554,MATCH(AX$1,Totalt!$B$1:$BZ$1,0),FALSE)</f>
        <v>Nej</v>
      </c>
      <c r="BA366" s="239" t="str">
        <f t="shared" si="35"/>
        <v/>
      </c>
    </row>
    <row r="367" spans="1:53" x14ac:dyDescent="0.25">
      <c r="A367" s="2" t="s">
        <v>547</v>
      </c>
      <c r="B367" s="2" t="s">
        <v>547</v>
      </c>
      <c r="J367">
        <v>0</v>
      </c>
      <c r="K367">
        <v>0</v>
      </c>
      <c r="L367">
        <v>0</v>
      </c>
      <c r="M367">
        <v>0</v>
      </c>
      <c r="N367">
        <v>0</v>
      </c>
      <c r="O367">
        <v>0</v>
      </c>
      <c r="P367">
        <v>0</v>
      </c>
      <c r="Q367">
        <v>0</v>
      </c>
      <c r="R367">
        <v>0</v>
      </c>
      <c r="S367">
        <v>0</v>
      </c>
      <c r="T367">
        <v>0</v>
      </c>
      <c r="U367">
        <v>0</v>
      </c>
      <c r="V367" t="s">
        <v>313</v>
      </c>
      <c r="W367">
        <v>0</v>
      </c>
      <c r="X367">
        <v>0</v>
      </c>
      <c r="Y367">
        <v>0</v>
      </c>
      <c r="Z367">
        <v>0</v>
      </c>
      <c r="AA367">
        <v>0</v>
      </c>
      <c r="AB367">
        <v>0</v>
      </c>
      <c r="AC367">
        <v>0</v>
      </c>
      <c r="AD367">
        <v>0</v>
      </c>
      <c r="AE367">
        <v>0</v>
      </c>
      <c r="AF367">
        <v>0</v>
      </c>
      <c r="AG367">
        <v>0</v>
      </c>
      <c r="AH367">
        <v>0</v>
      </c>
      <c r="AI367">
        <v>0</v>
      </c>
      <c r="AL367" s="11">
        <f t="shared" si="30"/>
        <v>0</v>
      </c>
      <c r="AM367">
        <f t="shared" si="31"/>
        <v>0</v>
      </c>
      <c r="AN367">
        <f t="shared" si="32"/>
        <v>0</v>
      </c>
      <c r="AP367">
        <f>VLOOKUP($B367,Kraftvärmeprod!$B$1:$BX$550,MATCH(AP$1,Kraftvärmeprod!$B$1:$BX$1,0),FALSE)</f>
        <v>0</v>
      </c>
      <c r="AQ367">
        <f>VLOOKUP($B367,Kraftvärmeprod!$B$1:$BX$550,MATCH(AQ$1,Kraftvärmeprod!$B$1:$BX$1,0),FALSE)</f>
        <v>0</v>
      </c>
      <c r="AR367">
        <f>VLOOKUP($B367,Kraftvärmeprod!$B$1:$BX$550,MATCH("Summa tillförd energi exklusive rökgaskondensering",Kraftvärmeprod!$B$1:$BX$1,0),FALSE)</f>
        <v>0</v>
      </c>
      <c r="AT367" s="239" t="str">
        <f t="shared" si="33"/>
        <v/>
      </c>
      <c r="AV367">
        <f t="shared" si="34"/>
        <v>0</v>
      </c>
      <c r="AX367" t="str">
        <f>VLOOKUP(B367,Totalt!$B$1:$BZ$554,MATCH(AX$1,Totalt!$B$1:$BZ$1,0),FALSE)</f>
        <v>Ja</v>
      </c>
      <c r="BA367" s="239" t="str">
        <f t="shared" si="35"/>
        <v/>
      </c>
    </row>
    <row r="368" spans="1:53" x14ac:dyDescent="0.25">
      <c r="A368" s="2" t="s">
        <v>550</v>
      </c>
      <c r="B368" s="2" t="s">
        <v>549</v>
      </c>
      <c r="J368">
        <v>0</v>
      </c>
      <c r="K368">
        <v>0</v>
      </c>
      <c r="L368">
        <v>0</v>
      </c>
      <c r="M368">
        <v>0</v>
      </c>
      <c r="N368">
        <v>0</v>
      </c>
      <c r="O368">
        <v>0</v>
      </c>
      <c r="P368">
        <v>0</v>
      </c>
      <c r="Q368">
        <v>0</v>
      </c>
      <c r="R368">
        <v>0</v>
      </c>
      <c r="S368">
        <v>0</v>
      </c>
      <c r="T368">
        <v>0</v>
      </c>
      <c r="U368">
        <v>0</v>
      </c>
      <c r="V368" t="s">
        <v>313</v>
      </c>
      <c r="W368">
        <v>0</v>
      </c>
      <c r="X368">
        <v>0</v>
      </c>
      <c r="Y368">
        <v>0</v>
      </c>
      <c r="Z368">
        <v>0</v>
      </c>
      <c r="AA368">
        <v>0</v>
      </c>
      <c r="AB368">
        <v>0</v>
      </c>
      <c r="AC368">
        <v>0</v>
      </c>
      <c r="AD368">
        <v>0</v>
      </c>
      <c r="AE368">
        <v>0</v>
      </c>
      <c r="AF368">
        <v>0</v>
      </c>
      <c r="AG368">
        <v>0</v>
      </c>
      <c r="AH368">
        <v>0</v>
      </c>
      <c r="AI368">
        <v>0</v>
      </c>
      <c r="AL368" s="11">
        <f t="shared" si="30"/>
        <v>0</v>
      </c>
      <c r="AM368">
        <f t="shared" si="31"/>
        <v>0</v>
      </c>
      <c r="AN368">
        <f t="shared" si="32"/>
        <v>0</v>
      </c>
      <c r="AP368">
        <f>VLOOKUP($B368,Kraftvärmeprod!$B$1:$BX$550,MATCH(AP$1,Kraftvärmeprod!$B$1:$BX$1,0),FALSE)</f>
        <v>0</v>
      </c>
      <c r="AQ368">
        <f>VLOOKUP($B368,Kraftvärmeprod!$B$1:$BX$550,MATCH(AQ$1,Kraftvärmeprod!$B$1:$BX$1,0),FALSE)</f>
        <v>0</v>
      </c>
      <c r="AR368">
        <f>VLOOKUP($B368,Kraftvärmeprod!$B$1:$BX$550,MATCH("Summa tillförd energi exklusive rökgaskondensering",Kraftvärmeprod!$B$1:$BX$1,0),FALSE)</f>
        <v>0</v>
      </c>
      <c r="AT368" s="239" t="str">
        <f t="shared" si="33"/>
        <v/>
      </c>
      <c r="AV368">
        <f t="shared" si="34"/>
        <v>0</v>
      </c>
      <c r="AX368" t="str">
        <f>VLOOKUP(B368,Totalt!$B$1:$BZ$554,MATCH(AX$1,Totalt!$B$1:$BZ$1,0),FALSE)</f>
        <v>Nej</v>
      </c>
      <c r="BA368" s="239" t="str">
        <f t="shared" si="35"/>
        <v/>
      </c>
    </row>
    <row r="369" spans="1:53" x14ac:dyDescent="0.25">
      <c r="A369" s="2" t="s">
        <v>551</v>
      </c>
      <c r="B369" s="2" t="s">
        <v>552</v>
      </c>
      <c r="J369">
        <v>0</v>
      </c>
      <c r="K369">
        <v>0</v>
      </c>
      <c r="L369">
        <v>0</v>
      </c>
      <c r="M369">
        <v>0</v>
      </c>
      <c r="N369">
        <v>0</v>
      </c>
      <c r="O369">
        <v>0</v>
      </c>
      <c r="P369">
        <v>0</v>
      </c>
      <c r="Q369">
        <v>0</v>
      </c>
      <c r="R369">
        <v>0</v>
      </c>
      <c r="S369">
        <v>0</v>
      </c>
      <c r="T369">
        <v>0</v>
      </c>
      <c r="U369">
        <v>0</v>
      </c>
      <c r="V369" t="s">
        <v>313</v>
      </c>
      <c r="W369">
        <v>0</v>
      </c>
      <c r="X369">
        <v>0</v>
      </c>
      <c r="Y369">
        <v>0</v>
      </c>
      <c r="Z369">
        <v>0</v>
      </c>
      <c r="AA369">
        <v>0</v>
      </c>
      <c r="AB369">
        <v>0</v>
      </c>
      <c r="AC369">
        <v>0</v>
      </c>
      <c r="AD369">
        <v>0</v>
      </c>
      <c r="AE369">
        <v>0</v>
      </c>
      <c r="AF369">
        <v>0</v>
      </c>
      <c r="AG369">
        <v>0</v>
      </c>
      <c r="AH369">
        <v>0</v>
      </c>
      <c r="AI369">
        <v>0</v>
      </c>
      <c r="AL369" s="11">
        <f t="shared" si="30"/>
        <v>0</v>
      </c>
      <c r="AM369">
        <f t="shared" si="31"/>
        <v>0</v>
      </c>
      <c r="AN369">
        <f t="shared" si="32"/>
        <v>0</v>
      </c>
      <c r="AP369">
        <f>VLOOKUP($B369,Kraftvärmeprod!$B$1:$BX$550,MATCH(AP$1,Kraftvärmeprod!$B$1:$BX$1,0),FALSE)</f>
        <v>0</v>
      </c>
      <c r="AQ369">
        <f>VLOOKUP($B369,Kraftvärmeprod!$B$1:$BX$550,MATCH(AQ$1,Kraftvärmeprod!$B$1:$BX$1,0),FALSE)</f>
        <v>0</v>
      </c>
      <c r="AR369">
        <f>VLOOKUP($B369,Kraftvärmeprod!$B$1:$BX$550,MATCH("Summa tillförd energi exklusive rökgaskondensering",Kraftvärmeprod!$B$1:$BX$1,0),FALSE)</f>
        <v>0</v>
      </c>
      <c r="AT369" s="239" t="str">
        <f t="shared" si="33"/>
        <v/>
      </c>
      <c r="AV369">
        <f t="shared" si="34"/>
        <v>0</v>
      </c>
      <c r="AX369" t="str">
        <f>VLOOKUP(B369,Totalt!$B$1:$BZ$554,MATCH(AX$1,Totalt!$B$1:$BZ$1,0),FALSE)</f>
        <v>Nej</v>
      </c>
      <c r="BA369" s="239" t="str">
        <f t="shared" si="35"/>
        <v/>
      </c>
    </row>
    <row r="370" spans="1:53" x14ac:dyDescent="0.25">
      <c r="A370" s="2" t="s">
        <v>553</v>
      </c>
      <c r="B370" s="2" t="s">
        <v>554</v>
      </c>
      <c r="J370">
        <v>0</v>
      </c>
      <c r="K370">
        <v>0</v>
      </c>
      <c r="L370">
        <v>0</v>
      </c>
      <c r="M370">
        <v>0</v>
      </c>
      <c r="N370">
        <v>0</v>
      </c>
      <c r="O370">
        <v>0</v>
      </c>
      <c r="P370">
        <v>65.449399999999997</v>
      </c>
      <c r="Q370">
        <v>34.838200000000001</v>
      </c>
      <c r="R370">
        <v>0</v>
      </c>
      <c r="S370">
        <v>5.0345700000000004</v>
      </c>
      <c r="T370">
        <v>0</v>
      </c>
      <c r="U370">
        <v>0</v>
      </c>
      <c r="V370" t="s">
        <v>313</v>
      </c>
      <c r="W370">
        <v>0</v>
      </c>
      <c r="X370">
        <v>0</v>
      </c>
      <c r="Y370">
        <v>0</v>
      </c>
      <c r="Z370">
        <v>0</v>
      </c>
      <c r="AA370">
        <v>0</v>
      </c>
      <c r="AB370">
        <v>0</v>
      </c>
      <c r="AC370">
        <v>0</v>
      </c>
      <c r="AD370">
        <v>0</v>
      </c>
      <c r="AE370">
        <v>0</v>
      </c>
      <c r="AF370">
        <v>0</v>
      </c>
      <c r="AG370">
        <v>0</v>
      </c>
      <c r="AH370">
        <v>26.9</v>
      </c>
      <c r="AI370">
        <v>0</v>
      </c>
      <c r="AL370" s="11">
        <f t="shared" si="30"/>
        <v>132.22217000000001</v>
      </c>
      <c r="AM370">
        <f t="shared" si="31"/>
        <v>132.22217000000001</v>
      </c>
      <c r="AN370">
        <f t="shared" si="32"/>
        <v>105.32217</v>
      </c>
      <c r="AP370">
        <f>VLOOKUP($B370,Kraftvärmeprod!$B$1:$BX$550,MATCH(AP$1,Kraftvärmeprod!$B$1:$BX$1,0),FALSE)</f>
        <v>132.4</v>
      </c>
      <c r="AQ370">
        <f>VLOOKUP($B370,Kraftvärmeprod!$B$1:$BX$550,MATCH(AQ$1,Kraftvärmeprod!$B$1:$BX$1,0),FALSE)</f>
        <v>27.2</v>
      </c>
      <c r="AR370">
        <f>VLOOKUP($B370,Kraftvärmeprod!$B$1:$BX$550,MATCH("Summa tillförd energi exklusive rökgaskondensering",Kraftvärmeprod!$B$1:$BX$1,0),FALSE)</f>
        <v>161.70999999999998</v>
      </c>
      <c r="AT370" s="239">
        <f t="shared" si="33"/>
        <v>0.65130276420753208</v>
      </c>
      <c r="AV370">
        <f t="shared" si="34"/>
        <v>105.32217</v>
      </c>
      <c r="AX370" t="str">
        <f>VLOOKUP(B370,Totalt!$B$1:$BZ$554,MATCH(AX$1,Totalt!$B$1:$BZ$1,0),FALSE)</f>
        <v>Ja</v>
      </c>
      <c r="BA370" s="239">
        <f t="shared" si="35"/>
        <v>1.2570952535444342</v>
      </c>
    </row>
    <row r="371" spans="1:53" x14ac:dyDescent="0.25">
      <c r="A371" s="2" t="s">
        <v>555</v>
      </c>
      <c r="B371" s="2" t="s">
        <v>556</v>
      </c>
      <c r="J371">
        <v>0</v>
      </c>
      <c r="K371">
        <v>0</v>
      </c>
      <c r="L371">
        <v>0</v>
      </c>
      <c r="M371">
        <v>0</v>
      </c>
      <c r="N371">
        <v>0</v>
      </c>
      <c r="O371">
        <v>0</v>
      </c>
      <c r="P371">
        <v>0</v>
      </c>
      <c r="Q371">
        <v>0</v>
      </c>
      <c r="R371">
        <v>0</v>
      </c>
      <c r="S371">
        <v>0</v>
      </c>
      <c r="T371">
        <v>0</v>
      </c>
      <c r="U371">
        <v>0</v>
      </c>
      <c r="V371" t="s">
        <v>313</v>
      </c>
      <c r="W371">
        <v>0</v>
      </c>
      <c r="X371">
        <v>0</v>
      </c>
      <c r="Y371">
        <v>0</v>
      </c>
      <c r="Z371">
        <v>0</v>
      </c>
      <c r="AA371">
        <v>0</v>
      </c>
      <c r="AB371">
        <v>0</v>
      </c>
      <c r="AC371">
        <v>0</v>
      </c>
      <c r="AD371">
        <v>0</v>
      </c>
      <c r="AE371">
        <v>0</v>
      </c>
      <c r="AF371">
        <v>0</v>
      </c>
      <c r="AG371">
        <v>0</v>
      </c>
      <c r="AH371">
        <v>0</v>
      </c>
      <c r="AI371">
        <v>0</v>
      </c>
      <c r="AL371" s="11">
        <f t="shared" si="30"/>
        <v>0</v>
      </c>
      <c r="AM371">
        <f t="shared" si="31"/>
        <v>0</v>
      </c>
      <c r="AN371">
        <f t="shared" si="32"/>
        <v>0</v>
      </c>
      <c r="AP371">
        <f>VLOOKUP($B371,Kraftvärmeprod!$B$1:$BX$550,MATCH(AP$1,Kraftvärmeprod!$B$1:$BX$1,0),FALSE)</f>
        <v>0</v>
      </c>
      <c r="AQ371">
        <f>VLOOKUP($B371,Kraftvärmeprod!$B$1:$BX$550,MATCH(AQ$1,Kraftvärmeprod!$B$1:$BX$1,0),FALSE)</f>
        <v>0</v>
      </c>
      <c r="AR371">
        <f>VLOOKUP($B371,Kraftvärmeprod!$B$1:$BX$550,MATCH("Summa tillförd energi exklusive rökgaskondensering",Kraftvärmeprod!$B$1:$BX$1,0),FALSE)</f>
        <v>0</v>
      </c>
      <c r="AT371" s="239" t="str">
        <f t="shared" si="33"/>
        <v/>
      </c>
      <c r="AV371">
        <f t="shared" si="34"/>
        <v>0</v>
      </c>
      <c r="AX371" t="str">
        <f>VLOOKUP(B371,Totalt!$B$1:$BZ$554,MATCH(AX$1,Totalt!$B$1:$BZ$1,0),FALSE)</f>
        <v>Ja</v>
      </c>
      <c r="BA371" s="239" t="str">
        <f t="shared" si="35"/>
        <v/>
      </c>
    </row>
    <row r="372" spans="1:53" x14ac:dyDescent="0.25">
      <c r="A372" s="2" t="s">
        <v>557</v>
      </c>
      <c r="B372" s="2" t="s">
        <v>558</v>
      </c>
      <c r="J372">
        <v>0</v>
      </c>
      <c r="K372">
        <v>0</v>
      </c>
      <c r="L372">
        <v>0</v>
      </c>
      <c r="M372">
        <v>0</v>
      </c>
      <c r="N372">
        <v>0</v>
      </c>
      <c r="O372">
        <v>0</v>
      </c>
      <c r="P372">
        <v>82.733099999999993</v>
      </c>
      <c r="Q372">
        <v>0</v>
      </c>
      <c r="R372">
        <v>0</v>
      </c>
      <c r="S372">
        <v>0</v>
      </c>
      <c r="T372">
        <v>0</v>
      </c>
      <c r="U372">
        <v>0</v>
      </c>
      <c r="V372" t="s">
        <v>313</v>
      </c>
      <c r="W372">
        <v>0</v>
      </c>
      <c r="X372">
        <v>0</v>
      </c>
      <c r="Y372">
        <v>0</v>
      </c>
      <c r="Z372">
        <v>0</v>
      </c>
      <c r="AA372">
        <v>0</v>
      </c>
      <c r="AB372">
        <v>0</v>
      </c>
      <c r="AC372">
        <v>0</v>
      </c>
      <c r="AD372">
        <v>0</v>
      </c>
      <c r="AE372">
        <v>0</v>
      </c>
      <c r="AF372">
        <v>0</v>
      </c>
      <c r="AG372">
        <v>0</v>
      </c>
      <c r="AH372">
        <v>25.2</v>
      </c>
      <c r="AI372">
        <v>2.3305099999999999</v>
      </c>
      <c r="AL372" s="11">
        <f t="shared" si="30"/>
        <v>110.26361</v>
      </c>
      <c r="AM372">
        <f t="shared" si="31"/>
        <v>107.9331</v>
      </c>
      <c r="AN372">
        <f t="shared" si="32"/>
        <v>82.733099999999993</v>
      </c>
      <c r="AP372">
        <f>VLOOKUP($B372,Kraftvärmeprod!$B$1:$BX$550,MATCH(AP$1,Kraftvärmeprod!$B$1:$BX$1,0),FALSE)</f>
        <v>90.1</v>
      </c>
      <c r="AQ372">
        <f>VLOOKUP($B372,Kraftvärmeprod!$B$1:$BX$550,MATCH(AQ$1,Kraftvärmeprod!$B$1:$BX$1,0),FALSE)</f>
        <v>21.8</v>
      </c>
      <c r="AR372">
        <f>VLOOKUP($B372,Kraftvärmeprod!$B$1:$BX$550,MATCH("Summa tillförd energi exklusive rökgaskondensering",Kraftvärmeprod!$B$1:$BX$1,0),FALSE)</f>
        <v>134.9</v>
      </c>
      <c r="AT372" s="239">
        <f t="shared" si="33"/>
        <v>0.61329206819866555</v>
      </c>
      <c r="AV372">
        <f t="shared" si="34"/>
        <v>82.733099999999993</v>
      </c>
      <c r="AX372" t="str">
        <f>VLOOKUP(B372,Totalt!$B$1:$BZ$554,MATCH(AX$1,Totalt!$B$1:$BZ$1,0),FALSE)</f>
        <v>Ja</v>
      </c>
      <c r="BA372" s="239">
        <f t="shared" si="35"/>
        <v>1.0592073390724894</v>
      </c>
    </row>
    <row r="373" spans="1:53" x14ac:dyDescent="0.25">
      <c r="A373" s="2" t="s">
        <v>758</v>
      </c>
      <c r="B373" s="9" t="s">
        <v>1112</v>
      </c>
      <c r="J373" t="s">
        <v>313</v>
      </c>
      <c r="K373" t="s">
        <v>313</v>
      </c>
      <c r="L373" t="s">
        <v>313</v>
      </c>
      <c r="M373" t="s">
        <v>313</v>
      </c>
      <c r="N373" t="s">
        <v>313</v>
      </c>
      <c r="O373" t="s">
        <v>313</v>
      </c>
      <c r="P373" t="s">
        <v>313</v>
      </c>
      <c r="Q373" t="s">
        <v>313</v>
      </c>
      <c r="R373" t="s">
        <v>313</v>
      </c>
      <c r="S373" t="s">
        <v>313</v>
      </c>
      <c r="T373" t="s">
        <v>313</v>
      </c>
      <c r="U373" t="s">
        <v>313</v>
      </c>
      <c r="V373" t="s">
        <v>313</v>
      </c>
      <c r="W373" t="s">
        <v>313</v>
      </c>
      <c r="X373" t="s">
        <v>313</v>
      </c>
      <c r="Y373" t="s">
        <v>313</v>
      </c>
      <c r="Z373" t="s">
        <v>313</v>
      </c>
      <c r="AA373" t="s">
        <v>313</v>
      </c>
      <c r="AB373" t="s">
        <v>313</v>
      </c>
      <c r="AC373" t="s">
        <v>313</v>
      </c>
      <c r="AD373" t="s">
        <v>313</v>
      </c>
      <c r="AE373" t="s">
        <v>313</v>
      </c>
      <c r="AF373" t="s">
        <v>313</v>
      </c>
      <c r="AG373" t="s">
        <v>313</v>
      </c>
      <c r="AH373" t="s">
        <v>313</v>
      </c>
      <c r="AI373" t="s">
        <v>313</v>
      </c>
      <c r="AL373" s="11">
        <f t="shared" si="30"/>
        <v>0</v>
      </c>
      <c r="AM373">
        <f t="shared" si="31"/>
        <v>0</v>
      </c>
      <c r="AN373">
        <f t="shared" si="32"/>
        <v>0</v>
      </c>
      <c r="AP373">
        <f>VLOOKUP($B373,Kraftvärmeprod!$B$1:$BX$550,MATCH(AP$1,Kraftvärmeprod!$B$1:$BX$1,0),FALSE)</f>
        <v>0</v>
      </c>
      <c r="AQ373">
        <f>VLOOKUP($B373,Kraftvärmeprod!$B$1:$BX$550,MATCH(AQ$1,Kraftvärmeprod!$B$1:$BX$1,0),FALSE)</f>
        <v>0</v>
      </c>
      <c r="AR373">
        <f>VLOOKUP($B373,Kraftvärmeprod!$B$1:$BX$550,MATCH("Summa tillförd energi exklusive rökgaskondensering",Kraftvärmeprod!$B$1:$BX$1,0),FALSE)</f>
        <v>0</v>
      </c>
      <c r="AT373" s="239" t="str">
        <f t="shared" si="33"/>
        <v/>
      </c>
      <c r="AV373" t="e">
        <f t="shared" si="34"/>
        <v>#VALUE!</v>
      </c>
      <c r="AX373" t="e">
        <f>VLOOKUP(B373,Totalt!$B$1:$BZ$554,MATCH(AX$1,Totalt!$B$1:$BZ$1,0),FALSE)</f>
        <v>#N/A</v>
      </c>
      <c r="BA373" s="239" t="str">
        <f t="shared" si="35"/>
        <v/>
      </c>
    </row>
    <row r="374" spans="1:53" x14ac:dyDescent="0.25">
      <c r="A374" s="2" t="s">
        <v>559</v>
      </c>
      <c r="B374" s="2" t="s">
        <v>560</v>
      </c>
      <c r="J374">
        <v>0</v>
      </c>
      <c r="K374">
        <v>0</v>
      </c>
      <c r="L374">
        <v>0</v>
      </c>
      <c r="M374">
        <v>0</v>
      </c>
      <c r="N374">
        <v>0</v>
      </c>
      <c r="O374">
        <v>0</v>
      </c>
      <c r="P374">
        <v>0</v>
      </c>
      <c r="Q374">
        <v>0</v>
      </c>
      <c r="R374">
        <v>0</v>
      </c>
      <c r="S374">
        <v>0</v>
      </c>
      <c r="T374">
        <v>0</v>
      </c>
      <c r="U374">
        <v>0</v>
      </c>
      <c r="V374" t="s">
        <v>313</v>
      </c>
      <c r="W374">
        <v>0</v>
      </c>
      <c r="X374">
        <v>0</v>
      </c>
      <c r="Y374">
        <v>0</v>
      </c>
      <c r="Z374">
        <v>0</v>
      </c>
      <c r="AA374">
        <v>0</v>
      </c>
      <c r="AB374">
        <v>0</v>
      </c>
      <c r="AC374">
        <v>0</v>
      </c>
      <c r="AD374">
        <v>0</v>
      </c>
      <c r="AE374">
        <v>0</v>
      </c>
      <c r="AF374">
        <v>0</v>
      </c>
      <c r="AG374">
        <v>0</v>
      </c>
      <c r="AH374">
        <v>0</v>
      </c>
      <c r="AI374">
        <v>0</v>
      </c>
      <c r="AL374" s="11">
        <f t="shared" si="30"/>
        <v>0</v>
      </c>
      <c r="AM374">
        <f t="shared" si="31"/>
        <v>0</v>
      </c>
      <c r="AN374">
        <f t="shared" si="32"/>
        <v>0</v>
      </c>
      <c r="AP374">
        <f>VLOOKUP($B374,Kraftvärmeprod!$B$1:$BX$550,MATCH(AP$1,Kraftvärmeprod!$B$1:$BX$1,0),FALSE)</f>
        <v>0</v>
      </c>
      <c r="AQ374">
        <f>VLOOKUP($B374,Kraftvärmeprod!$B$1:$BX$550,MATCH(AQ$1,Kraftvärmeprod!$B$1:$BX$1,0),FALSE)</f>
        <v>0</v>
      </c>
      <c r="AR374">
        <f>VLOOKUP($B374,Kraftvärmeprod!$B$1:$BX$550,MATCH("Summa tillförd energi exklusive rökgaskondensering",Kraftvärmeprod!$B$1:$BX$1,0),FALSE)</f>
        <v>0</v>
      </c>
      <c r="AT374" s="239" t="str">
        <f t="shared" si="33"/>
        <v/>
      </c>
      <c r="AV374">
        <f t="shared" si="34"/>
        <v>0</v>
      </c>
      <c r="AX374" t="str">
        <f>VLOOKUP(B374,Totalt!$B$1:$BZ$554,MATCH(AX$1,Totalt!$B$1:$BZ$1,0),FALSE)</f>
        <v>Ja</v>
      </c>
      <c r="BA374" s="239" t="str">
        <f t="shared" si="35"/>
        <v/>
      </c>
    </row>
    <row r="375" spans="1:53" x14ac:dyDescent="0.25">
      <c r="A375" s="2" t="s">
        <v>559</v>
      </c>
      <c r="B375" s="2" t="s">
        <v>561</v>
      </c>
      <c r="J375">
        <v>0</v>
      </c>
      <c r="K375">
        <v>0</v>
      </c>
      <c r="L375">
        <v>0</v>
      </c>
      <c r="M375">
        <v>0</v>
      </c>
      <c r="N375">
        <v>0</v>
      </c>
      <c r="O375">
        <v>0</v>
      </c>
      <c r="P375">
        <v>0</v>
      </c>
      <c r="Q375">
        <v>0</v>
      </c>
      <c r="R375">
        <v>0</v>
      </c>
      <c r="S375">
        <v>0</v>
      </c>
      <c r="T375">
        <v>0</v>
      </c>
      <c r="U375">
        <v>0</v>
      </c>
      <c r="V375" t="s">
        <v>313</v>
      </c>
      <c r="W375">
        <v>0</v>
      </c>
      <c r="X375">
        <v>0</v>
      </c>
      <c r="Y375">
        <v>0</v>
      </c>
      <c r="Z375">
        <v>0</v>
      </c>
      <c r="AA375">
        <v>0</v>
      </c>
      <c r="AB375">
        <v>0</v>
      </c>
      <c r="AC375">
        <v>0</v>
      </c>
      <c r="AD375">
        <v>0</v>
      </c>
      <c r="AE375">
        <v>0</v>
      </c>
      <c r="AF375">
        <v>0</v>
      </c>
      <c r="AG375">
        <v>0</v>
      </c>
      <c r="AH375">
        <v>0</v>
      </c>
      <c r="AI375">
        <v>0</v>
      </c>
      <c r="AL375" s="11">
        <f t="shared" si="30"/>
        <v>0</v>
      </c>
      <c r="AM375">
        <f t="shared" si="31"/>
        <v>0</v>
      </c>
      <c r="AN375">
        <f t="shared" si="32"/>
        <v>0</v>
      </c>
      <c r="AP375">
        <f>VLOOKUP($B375,Kraftvärmeprod!$B$1:$BX$550,MATCH(AP$1,Kraftvärmeprod!$B$1:$BX$1,0),FALSE)</f>
        <v>0</v>
      </c>
      <c r="AQ375">
        <f>VLOOKUP($B375,Kraftvärmeprod!$B$1:$BX$550,MATCH(AQ$1,Kraftvärmeprod!$B$1:$BX$1,0),FALSE)</f>
        <v>0</v>
      </c>
      <c r="AR375">
        <f>VLOOKUP($B375,Kraftvärmeprod!$B$1:$BX$550,MATCH("Summa tillförd energi exklusive rökgaskondensering",Kraftvärmeprod!$B$1:$BX$1,0),FALSE)</f>
        <v>0</v>
      </c>
      <c r="AT375" s="239" t="str">
        <f t="shared" si="33"/>
        <v/>
      </c>
      <c r="AV375">
        <f t="shared" si="34"/>
        <v>0</v>
      </c>
      <c r="AX375" t="str">
        <f>VLOOKUP(B375,Totalt!$B$1:$BZ$554,MATCH(AX$1,Totalt!$B$1:$BZ$1,0),FALSE)</f>
        <v>Ja</v>
      </c>
      <c r="BA375" s="239" t="str">
        <f t="shared" si="35"/>
        <v/>
      </c>
    </row>
    <row r="376" spans="1:53" x14ac:dyDescent="0.25">
      <c r="A376" s="2" t="s">
        <v>559</v>
      </c>
      <c r="B376" s="2" t="s">
        <v>562</v>
      </c>
      <c r="J376">
        <v>0</v>
      </c>
      <c r="K376">
        <v>0.237427</v>
      </c>
      <c r="L376">
        <v>0</v>
      </c>
      <c r="M376">
        <v>0</v>
      </c>
      <c r="N376">
        <v>0</v>
      </c>
      <c r="O376">
        <v>0</v>
      </c>
      <c r="P376">
        <v>0</v>
      </c>
      <c r="Q376">
        <v>0</v>
      </c>
      <c r="R376">
        <v>0</v>
      </c>
      <c r="S376">
        <v>0</v>
      </c>
      <c r="T376">
        <v>0</v>
      </c>
      <c r="U376">
        <v>0</v>
      </c>
      <c r="V376" t="s">
        <v>313</v>
      </c>
      <c r="W376">
        <v>0</v>
      </c>
      <c r="X376">
        <v>0</v>
      </c>
      <c r="Y376">
        <v>0</v>
      </c>
      <c r="Z376">
        <v>0.20127700000000001</v>
      </c>
      <c r="AA376">
        <v>0</v>
      </c>
      <c r="AB376">
        <v>0</v>
      </c>
      <c r="AC376">
        <v>0.40086300000000002</v>
      </c>
      <c r="AD376">
        <v>0</v>
      </c>
      <c r="AE376">
        <v>172.755</v>
      </c>
      <c r="AF376">
        <v>0</v>
      </c>
      <c r="AG376">
        <v>0</v>
      </c>
      <c r="AH376">
        <v>40.482999999999997</v>
      </c>
      <c r="AI376">
        <v>7.44008</v>
      </c>
      <c r="AL376" s="11">
        <f t="shared" si="30"/>
        <v>221.51764699999998</v>
      </c>
      <c r="AM376">
        <f t="shared" si="31"/>
        <v>214.07756699999999</v>
      </c>
      <c r="AN376">
        <f t="shared" si="32"/>
        <v>173.59456699999998</v>
      </c>
      <c r="AP376">
        <f>VLOOKUP($B376,Kraftvärmeprod!$B$1:$BX$550,MATCH(AP$1,Kraftvärmeprod!$B$1:$BX$1,0),FALSE)</f>
        <v>227.952</v>
      </c>
      <c r="AQ376">
        <f>VLOOKUP($B376,Kraftvärmeprod!$B$1:$BX$550,MATCH(AQ$1,Kraftvärmeprod!$B$1:$BX$1,0),FALSE)</f>
        <v>67.673000000000002</v>
      </c>
      <c r="AR376">
        <f>VLOOKUP($B376,Kraftvärmeprod!$B$1:$BX$550,MATCH("Summa tillförd energi exklusive rökgaskondensering",Kraftvärmeprod!$B$1:$BX$1,0),FALSE)</f>
        <v>338.31899999999996</v>
      </c>
      <c r="AT376" s="239">
        <f t="shared" si="33"/>
        <v>0.51310912777585649</v>
      </c>
      <c r="AV376">
        <f t="shared" si="34"/>
        <v>0.60214000000000001</v>
      </c>
      <c r="AX376" t="str">
        <f>VLOOKUP(B376,Totalt!$B$1:$BZ$554,MATCH(AX$1,Totalt!$B$1:$BZ$1,0),FALSE)</f>
        <v>Ja</v>
      </c>
      <c r="BA376" s="239">
        <f t="shared" si="35"/>
        <v>1.2591622862114347</v>
      </c>
    </row>
    <row r="377" spans="1:53" x14ac:dyDescent="0.25">
      <c r="A377" s="2" t="s">
        <v>563</v>
      </c>
      <c r="B377" s="2" t="s">
        <v>564</v>
      </c>
      <c r="J377">
        <v>0</v>
      </c>
      <c r="K377">
        <v>0</v>
      </c>
      <c r="L377">
        <v>0</v>
      </c>
      <c r="M377">
        <v>0</v>
      </c>
      <c r="N377">
        <v>0</v>
      </c>
      <c r="O377">
        <v>0</v>
      </c>
      <c r="P377">
        <v>0</v>
      </c>
      <c r="Q377">
        <v>0</v>
      </c>
      <c r="R377">
        <v>0</v>
      </c>
      <c r="S377">
        <v>0</v>
      </c>
      <c r="T377">
        <v>0</v>
      </c>
      <c r="U377">
        <v>0</v>
      </c>
      <c r="V377" t="s">
        <v>313</v>
      </c>
      <c r="W377">
        <v>0</v>
      </c>
      <c r="X377">
        <v>0</v>
      </c>
      <c r="Y377">
        <v>0</v>
      </c>
      <c r="Z377">
        <v>0</v>
      </c>
      <c r="AA377">
        <v>0</v>
      </c>
      <c r="AB377">
        <v>0</v>
      </c>
      <c r="AC377">
        <v>0</v>
      </c>
      <c r="AD377">
        <v>0</v>
      </c>
      <c r="AE377">
        <v>0</v>
      </c>
      <c r="AF377">
        <v>0</v>
      </c>
      <c r="AG377">
        <v>0</v>
      </c>
      <c r="AH377">
        <v>0</v>
      </c>
      <c r="AI377">
        <v>0</v>
      </c>
      <c r="AL377" s="11">
        <f t="shared" si="30"/>
        <v>0</v>
      </c>
      <c r="AM377">
        <f t="shared" si="31"/>
        <v>0</v>
      </c>
      <c r="AN377">
        <f t="shared" si="32"/>
        <v>0</v>
      </c>
      <c r="AP377">
        <f>VLOOKUP($B377,Kraftvärmeprod!$B$1:$BX$550,MATCH(AP$1,Kraftvärmeprod!$B$1:$BX$1,0),FALSE)</f>
        <v>0</v>
      </c>
      <c r="AQ377">
        <f>VLOOKUP($B377,Kraftvärmeprod!$B$1:$BX$550,MATCH(AQ$1,Kraftvärmeprod!$B$1:$BX$1,0),FALSE)</f>
        <v>0</v>
      </c>
      <c r="AR377">
        <f>VLOOKUP($B377,Kraftvärmeprod!$B$1:$BX$550,MATCH("Summa tillförd energi exklusive rökgaskondensering",Kraftvärmeprod!$B$1:$BX$1,0),FALSE)</f>
        <v>0</v>
      </c>
      <c r="AT377" s="239" t="str">
        <f t="shared" si="33"/>
        <v/>
      </c>
      <c r="AV377">
        <f t="shared" si="34"/>
        <v>0</v>
      </c>
      <c r="AX377" t="str">
        <f>VLOOKUP(B377,Totalt!$B$1:$BZ$554,MATCH(AX$1,Totalt!$B$1:$BZ$1,0),FALSE)</f>
        <v>Ja</v>
      </c>
      <c r="BA377" s="239" t="str">
        <f t="shared" si="35"/>
        <v/>
      </c>
    </row>
    <row r="378" spans="1:53" x14ac:dyDescent="0.25">
      <c r="A378" s="2" t="s">
        <v>563</v>
      </c>
      <c r="B378" s="2" t="s">
        <v>565</v>
      </c>
      <c r="J378">
        <v>0</v>
      </c>
      <c r="K378">
        <v>0</v>
      </c>
      <c r="L378">
        <v>0</v>
      </c>
      <c r="M378">
        <v>0</v>
      </c>
      <c r="N378">
        <v>0</v>
      </c>
      <c r="O378">
        <v>0</v>
      </c>
      <c r="P378">
        <v>0</v>
      </c>
      <c r="Q378">
        <v>0</v>
      </c>
      <c r="R378">
        <v>0</v>
      </c>
      <c r="S378">
        <v>0</v>
      </c>
      <c r="T378">
        <v>0</v>
      </c>
      <c r="U378">
        <v>0</v>
      </c>
      <c r="V378" t="s">
        <v>313</v>
      </c>
      <c r="W378">
        <v>0</v>
      </c>
      <c r="X378">
        <v>0</v>
      </c>
      <c r="Y378">
        <v>0</v>
      </c>
      <c r="Z378">
        <v>0</v>
      </c>
      <c r="AA378">
        <v>0</v>
      </c>
      <c r="AB378">
        <v>0</v>
      </c>
      <c r="AC378">
        <v>0</v>
      </c>
      <c r="AD378">
        <v>0</v>
      </c>
      <c r="AE378">
        <v>0</v>
      </c>
      <c r="AF378">
        <v>0</v>
      </c>
      <c r="AG378">
        <v>0</v>
      </c>
      <c r="AH378">
        <v>0</v>
      </c>
      <c r="AI378">
        <v>0</v>
      </c>
      <c r="AL378" s="11">
        <f t="shared" si="30"/>
        <v>0</v>
      </c>
      <c r="AM378">
        <f t="shared" si="31"/>
        <v>0</v>
      </c>
      <c r="AN378">
        <f t="shared" si="32"/>
        <v>0</v>
      </c>
      <c r="AP378">
        <f>VLOOKUP($B378,Kraftvärmeprod!$B$1:$BX$550,MATCH(AP$1,Kraftvärmeprod!$B$1:$BX$1,0),FALSE)</f>
        <v>0</v>
      </c>
      <c r="AQ378">
        <f>VLOOKUP($B378,Kraftvärmeprod!$B$1:$BX$550,MATCH(AQ$1,Kraftvärmeprod!$B$1:$BX$1,0),FALSE)</f>
        <v>0</v>
      </c>
      <c r="AR378">
        <f>VLOOKUP($B378,Kraftvärmeprod!$B$1:$BX$550,MATCH("Summa tillförd energi exklusive rökgaskondensering",Kraftvärmeprod!$B$1:$BX$1,0),FALSE)</f>
        <v>0</v>
      </c>
      <c r="AT378" s="239" t="str">
        <f t="shared" si="33"/>
        <v/>
      </c>
      <c r="AV378">
        <f t="shared" si="34"/>
        <v>0</v>
      </c>
      <c r="AX378" t="str">
        <f>VLOOKUP(B378,Totalt!$B$1:$BZ$554,MATCH(AX$1,Totalt!$B$1:$BZ$1,0),FALSE)</f>
        <v>Ja</v>
      </c>
      <c r="BA378" s="239" t="str">
        <f t="shared" si="35"/>
        <v/>
      </c>
    </row>
    <row r="379" spans="1:53" x14ac:dyDescent="0.25">
      <c r="A379" s="2" t="s">
        <v>563</v>
      </c>
      <c r="B379" s="2" t="s">
        <v>566</v>
      </c>
      <c r="J379">
        <v>0</v>
      </c>
      <c r="K379">
        <v>0</v>
      </c>
      <c r="L379">
        <v>0</v>
      </c>
      <c r="M379">
        <v>0</v>
      </c>
      <c r="N379">
        <v>0</v>
      </c>
      <c r="O379">
        <v>0</v>
      </c>
      <c r="P379">
        <v>0</v>
      </c>
      <c r="Q379">
        <v>0</v>
      </c>
      <c r="R379">
        <v>0</v>
      </c>
      <c r="S379">
        <v>0</v>
      </c>
      <c r="T379">
        <v>0</v>
      </c>
      <c r="U379">
        <v>0</v>
      </c>
      <c r="V379" t="s">
        <v>313</v>
      </c>
      <c r="W379">
        <v>0</v>
      </c>
      <c r="X379">
        <v>0</v>
      </c>
      <c r="Y379">
        <v>0</v>
      </c>
      <c r="Z379">
        <v>0</v>
      </c>
      <c r="AA379">
        <v>0</v>
      </c>
      <c r="AB379">
        <v>0</v>
      </c>
      <c r="AC379">
        <v>0</v>
      </c>
      <c r="AD379">
        <v>0</v>
      </c>
      <c r="AE379">
        <v>0</v>
      </c>
      <c r="AF379">
        <v>0</v>
      </c>
      <c r="AG379">
        <v>0</v>
      </c>
      <c r="AH379">
        <v>0</v>
      </c>
      <c r="AI379">
        <v>0</v>
      </c>
      <c r="AL379" s="11">
        <f t="shared" si="30"/>
        <v>0</v>
      </c>
      <c r="AM379">
        <f t="shared" si="31"/>
        <v>0</v>
      </c>
      <c r="AN379">
        <f t="shared" si="32"/>
        <v>0</v>
      </c>
      <c r="AP379">
        <f>VLOOKUP($B379,Kraftvärmeprod!$B$1:$BX$550,MATCH(AP$1,Kraftvärmeprod!$B$1:$BX$1,0),FALSE)</f>
        <v>0</v>
      </c>
      <c r="AQ379">
        <f>VLOOKUP($B379,Kraftvärmeprod!$B$1:$BX$550,MATCH(AQ$1,Kraftvärmeprod!$B$1:$BX$1,0),FALSE)</f>
        <v>0</v>
      </c>
      <c r="AR379">
        <f>VLOOKUP($B379,Kraftvärmeprod!$B$1:$BX$550,MATCH("Summa tillförd energi exklusive rökgaskondensering",Kraftvärmeprod!$B$1:$BX$1,0),FALSE)</f>
        <v>0</v>
      </c>
      <c r="AT379" s="239" t="str">
        <f t="shared" si="33"/>
        <v/>
      </c>
      <c r="AV379">
        <f t="shared" si="34"/>
        <v>0</v>
      </c>
      <c r="AX379" t="str">
        <f>VLOOKUP(B379,Totalt!$B$1:$BZ$554,MATCH(AX$1,Totalt!$B$1:$BZ$1,0),FALSE)</f>
        <v>Ja</v>
      </c>
      <c r="BA379" s="239" t="str">
        <f t="shared" si="35"/>
        <v/>
      </c>
    </row>
    <row r="380" spans="1:53" x14ac:dyDescent="0.25">
      <c r="A380" s="2" t="s">
        <v>567</v>
      </c>
      <c r="B380" s="2" t="s">
        <v>568</v>
      </c>
      <c r="J380">
        <v>0</v>
      </c>
      <c r="K380">
        <v>0</v>
      </c>
      <c r="L380">
        <v>0</v>
      </c>
      <c r="M380">
        <v>0</v>
      </c>
      <c r="N380">
        <v>0</v>
      </c>
      <c r="O380">
        <v>0</v>
      </c>
      <c r="P380">
        <v>0</v>
      </c>
      <c r="Q380">
        <v>0</v>
      </c>
      <c r="R380">
        <v>0</v>
      </c>
      <c r="S380">
        <v>0</v>
      </c>
      <c r="T380">
        <v>0</v>
      </c>
      <c r="U380">
        <v>0</v>
      </c>
      <c r="V380" t="s">
        <v>313</v>
      </c>
      <c r="W380">
        <v>0</v>
      </c>
      <c r="X380">
        <v>0</v>
      </c>
      <c r="Y380">
        <v>0</v>
      </c>
      <c r="Z380">
        <v>0</v>
      </c>
      <c r="AA380">
        <v>0</v>
      </c>
      <c r="AB380">
        <v>0</v>
      </c>
      <c r="AC380">
        <v>0</v>
      </c>
      <c r="AD380">
        <v>0</v>
      </c>
      <c r="AE380">
        <v>0</v>
      </c>
      <c r="AF380">
        <v>0</v>
      </c>
      <c r="AG380">
        <v>0</v>
      </c>
      <c r="AH380">
        <v>0</v>
      </c>
      <c r="AI380">
        <v>0</v>
      </c>
      <c r="AL380" s="11">
        <f t="shared" si="30"/>
        <v>0</v>
      </c>
      <c r="AM380">
        <f t="shared" si="31"/>
        <v>0</v>
      </c>
      <c r="AN380">
        <f t="shared" si="32"/>
        <v>0</v>
      </c>
      <c r="AP380">
        <f>VLOOKUP($B380,Kraftvärmeprod!$B$1:$BX$550,MATCH(AP$1,Kraftvärmeprod!$B$1:$BX$1,0),FALSE)</f>
        <v>0</v>
      </c>
      <c r="AQ380">
        <f>VLOOKUP($B380,Kraftvärmeprod!$B$1:$BX$550,MATCH(AQ$1,Kraftvärmeprod!$B$1:$BX$1,0),FALSE)</f>
        <v>0</v>
      </c>
      <c r="AR380">
        <f>VLOOKUP($B380,Kraftvärmeprod!$B$1:$BX$550,MATCH("Summa tillförd energi exklusive rökgaskondensering",Kraftvärmeprod!$B$1:$BX$1,0),FALSE)</f>
        <v>0</v>
      </c>
      <c r="AT380" s="239" t="str">
        <f t="shared" si="33"/>
        <v/>
      </c>
      <c r="AV380">
        <f t="shared" si="34"/>
        <v>0</v>
      </c>
      <c r="AX380" t="str">
        <f>VLOOKUP(B380,Totalt!$B$1:$BZ$554,MATCH(AX$1,Totalt!$B$1:$BZ$1,0),FALSE)</f>
        <v>Ja</v>
      </c>
      <c r="BA380" s="239" t="str">
        <f t="shared" si="35"/>
        <v/>
      </c>
    </row>
    <row r="381" spans="1:53" x14ac:dyDescent="0.25">
      <c r="A381" s="2" t="s">
        <v>567</v>
      </c>
      <c r="B381" s="2" t="s">
        <v>569</v>
      </c>
      <c r="J381">
        <v>0</v>
      </c>
      <c r="K381">
        <v>0</v>
      </c>
      <c r="L381">
        <v>0</v>
      </c>
      <c r="M381">
        <v>0</v>
      </c>
      <c r="N381">
        <v>0</v>
      </c>
      <c r="O381">
        <v>0</v>
      </c>
      <c r="P381">
        <v>0</v>
      </c>
      <c r="Q381">
        <v>0</v>
      </c>
      <c r="R381">
        <v>0</v>
      </c>
      <c r="S381">
        <v>0</v>
      </c>
      <c r="T381">
        <v>0</v>
      </c>
      <c r="U381">
        <v>0</v>
      </c>
      <c r="V381" t="s">
        <v>313</v>
      </c>
      <c r="W381">
        <v>0</v>
      </c>
      <c r="X381">
        <v>0</v>
      </c>
      <c r="Y381">
        <v>0</v>
      </c>
      <c r="Z381">
        <v>0</v>
      </c>
      <c r="AA381">
        <v>0</v>
      </c>
      <c r="AB381">
        <v>0</v>
      </c>
      <c r="AC381">
        <v>0</v>
      </c>
      <c r="AD381">
        <v>0</v>
      </c>
      <c r="AE381">
        <v>0</v>
      </c>
      <c r="AF381">
        <v>0</v>
      </c>
      <c r="AG381">
        <v>0</v>
      </c>
      <c r="AH381">
        <v>0</v>
      </c>
      <c r="AI381">
        <v>0</v>
      </c>
      <c r="AL381" s="11">
        <f t="shared" si="30"/>
        <v>0</v>
      </c>
      <c r="AM381">
        <f t="shared" si="31"/>
        <v>0</v>
      </c>
      <c r="AN381">
        <f t="shared" si="32"/>
        <v>0</v>
      </c>
      <c r="AP381">
        <f>VLOOKUP($B381,Kraftvärmeprod!$B$1:$BX$550,MATCH(AP$1,Kraftvärmeprod!$B$1:$BX$1,0),FALSE)</f>
        <v>0</v>
      </c>
      <c r="AQ381">
        <f>VLOOKUP($B381,Kraftvärmeprod!$B$1:$BX$550,MATCH(AQ$1,Kraftvärmeprod!$B$1:$BX$1,0),FALSE)</f>
        <v>0</v>
      </c>
      <c r="AR381">
        <f>VLOOKUP($B381,Kraftvärmeprod!$B$1:$BX$550,MATCH("Summa tillförd energi exklusive rökgaskondensering",Kraftvärmeprod!$B$1:$BX$1,0),FALSE)</f>
        <v>0</v>
      </c>
      <c r="AT381" s="239" t="str">
        <f t="shared" si="33"/>
        <v/>
      </c>
      <c r="AV381">
        <f t="shared" si="34"/>
        <v>0</v>
      </c>
      <c r="AX381" t="str">
        <f>VLOOKUP(B381,Totalt!$B$1:$BZ$554,MATCH(AX$1,Totalt!$B$1:$BZ$1,0),FALSE)</f>
        <v>Ja</v>
      </c>
      <c r="BA381" s="239" t="str">
        <f t="shared" si="35"/>
        <v/>
      </c>
    </row>
    <row r="382" spans="1:53" x14ac:dyDescent="0.25">
      <c r="A382" s="2" t="s">
        <v>567</v>
      </c>
      <c r="B382" s="2" t="s">
        <v>570</v>
      </c>
      <c r="J382">
        <v>0</v>
      </c>
      <c r="K382">
        <v>0</v>
      </c>
      <c r="L382">
        <v>0</v>
      </c>
      <c r="M382">
        <v>0</v>
      </c>
      <c r="N382">
        <v>0</v>
      </c>
      <c r="O382">
        <v>0</v>
      </c>
      <c r="P382">
        <v>0</v>
      </c>
      <c r="Q382">
        <v>0</v>
      </c>
      <c r="R382">
        <v>0</v>
      </c>
      <c r="S382">
        <v>0</v>
      </c>
      <c r="T382">
        <v>0</v>
      </c>
      <c r="U382">
        <v>0</v>
      </c>
      <c r="V382" t="s">
        <v>313</v>
      </c>
      <c r="W382">
        <v>0</v>
      </c>
      <c r="X382">
        <v>0</v>
      </c>
      <c r="Y382">
        <v>0</v>
      </c>
      <c r="Z382">
        <v>0</v>
      </c>
      <c r="AA382">
        <v>0</v>
      </c>
      <c r="AB382">
        <v>0</v>
      </c>
      <c r="AC382">
        <v>0</v>
      </c>
      <c r="AD382">
        <v>0</v>
      </c>
      <c r="AE382">
        <v>0</v>
      </c>
      <c r="AF382">
        <v>0</v>
      </c>
      <c r="AG382">
        <v>0</v>
      </c>
      <c r="AH382">
        <v>0</v>
      </c>
      <c r="AI382">
        <v>0</v>
      </c>
      <c r="AL382" s="11">
        <f t="shared" si="30"/>
        <v>0</v>
      </c>
      <c r="AM382">
        <f t="shared" si="31"/>
        <v>0</v>
      </c>
      <c r="AN382">
        <f t="shared" si="32"/>
        <v>0</v>
      </c>
      <c r="AP382">
        <f>VLOOKUP($B382,Kraftvärmeprod!$B$1:$BX$550,MATCH(AP$1,Kraftvärmeprod!$B$1:$BX$1,0),FALSE)</f>
        <v>0</v>
      </c>
      <c r="AQ382">
        <f>VLOOKUP($B382,Kraftvärmeprod!$B$1:$BX$550,MATCH(AQ$1,Kraftvärmeprod!$B$1:$BX$1,0),FALSE)</f>
        <v>0</v>
      </c>
      <c r="AR382">
        <f>VLOOKUP($B382,Kraftvärmeprod!$B$1:$BX$550,MATCH("Summa tillförd energi exklusive rökgaskondensering",Kraftvärmeprod!$B$1:$BX$1,0),FALSE)</f>
        <v>0</v>
      </c>
      <c r="AT382" s="239" t="str">
        <f t="shared" si="33"/>
        <v/>
      </c>
      <c r="AV382">
        <f t="shared" si="34"/>
        <v>0</v>
      </c>
      <c r="AX382" t="str">
        <f>VLOOKUP(B382,Totalt!$B$1:$BZ$554,MATCH(AX$1,Totalt!$B$1:$BZ$1,0),FALSE)</f>
        <v>Ja</v>
      </c>
      <c r="BA382" s="239" t="str">
        <f t="shared" si="35"/>
        <v/>
      </c>
    </row>
    <row r="383" spans="1:53" x14ac:dyDescent="0.25">
      <c r="A383" s="2" t="s">
        <v>567</v>
      </c>
      <c r="B383" s="2" t="s">
        <v>571</v>
      </c>
      <c r="J383">
        <v>0</v>
      </c>
      <c r="K383">
        <v>5.0999999999999996</v>
      </c>
      <c r="L383">
        <v>0</v>
      </c>
      <c r="M383">
        <v>0</v>
      </c>
      <c r="N383">
        <v>0</v>
      </c>
      <c r="O383">
        <v>0</v>
      </c>
      <c r="P383">
        <v>11.1</v>
      </c>
      <c r="Q383">
        <v>97</v>
      </c>
      <c r="R383">
        <v>39.799999999999997</v>
      </c>
      <c r="S383">
        <v>56.4</v>
      </c>
      <c r="T383">
        <v>0</v>
      </c>
      <c r="U383">
        <v>31.9</v>
      </c>
      <c r="V383" t="s">
        <v>313</v>
      </c>
      <c r="W383">
        <v>0</v>
      </c>
      <c r="X383">
        <v>0</v>
      </c>
      <c r="Y383">
        <v>0</v>
      </c>
      <c r="Z383">
        <v>0</v>
      </c>
      <c r="AA383">
        <v>0</v>
      </c>
      <c r="AB383">
        <v>0</v>
      </c>
      <c r="AC383">
        <v>0</v>
      </c>
      <c r="AD383">
        <v>19.899999999999999</v>
      </c>
      <c r="AE383">
        <v>243.7</v>
      </c>
      <c r="AF383">
        <v>0</v>
      </c>
      <c r="AG383">
        <v>0</v>
      </c>
      <c r="AH383">
        <v>186.6</v>
      </c>
      <c r="AI383">
        <v>22.5</v>
      </c>
      <c r="AL383" s="11">
        <f t="shared" si="30"/>
        <v>714</v>
      </c>
      <c r="AM383">
        <f t="shared" si="31"/>
        <v>691.5</v>
      </c>
      <c r="AN383">
        <f t="shared" si="32"/>
        <v>504.9</v>
      </c>
      <c r="AP383">
        <f>VLOOKUP($B383,Kraftvärmeprod!$B$1:$BX$550,MATCH(AP$1,Kraftvärmeprod!$B$1:$BX$1,0),FALSE)</f>
        <v>632.48299999999995</v>
      </c>
      <c r="AQ383">
        <f>VLOOKUP($B383,Kraftvärmeprod!$B$1:$BX$550,MATCH(AQ$1,Kraftvärmeprod!$B$1:$BX$1,0),FALSE)</f>
        <v>236.465</v>
      </c>
      <c r="AR383">
        <f>VLOOKUP($B383,Kraftvärmeprod!$B$1:$BX$550,MATCH("Summa tillförd energi exklusive rökgaskondensering",Kraftvärmeprod!$B$1:$BX$1,0),FALSE)</f>
        <v>1035</v>
      </c>
      <c r="AT383" s="239">
        <f t="shared" si="33"/>
        <v>0.48782608695652174</v>
      </c>
      <c r="AV383">
        <f t="shared" si="34"/>
        <v>236.20000000000002</v>
      </c>
      <c r="AX383" t="str">
        <f>VLOOKUP(B383,Totalt!$B$1:$BZ$554,MATCH(AX$1,Totalt!$B$1:$BZ$1,0),FALSE)</f>
        <v>Ja</v>
      </c>
      <c r="BA383" s="239">
        <f t="shared" si="35"/>
        <v>1.1992472506636329</v>
      </c>
    </row>
    <row r="384" spans="1:53" x14ac:dyDescent="0.25">
      <c r="A384" s="2" t="s">
        <v>572</v>
      </c>
      <c r="B384" s="2" t="s">
        <v>573</v>
      </c>
      <c r="J384">
        <v>0</v>
      </c>
      <c r="K384">
        <v>0</v>
      </c>
      <c r="L384">
        <v>0</v>
      </c>
      <c r="M384">
        <v>0</v>
      </c>
      <c r="N384">
        <v>0</v>
      </c>
      <c r="O384">
        <v>0</v>
      </c>
      <c r="P384">
        <v>0</v>
      </c>
      <c r="Q384">
        <v>0</v>
      </c>
      <c r="R384">
        <v>0</v>
      </c>
      <c r="S384">
        <v>0</v>
      </c>
      <c r="T384">
        <v>0</v>
      </c>
      <c r="U384">
        <v>0</v>
      </c>
      <c r="V384" t="s">
        <v>313</v>
      </c>
      <c r="W384">
        <v>0</v>
      </c>
      <c r="X384">
        <v>0</v>
      </c>
      <c r="Y384">
        <v>0</v>
      </c>
      <c r="Z384">
        <v>0</v>
      </c>
      <c r="AA384">
        <v>0</v>
      </c>
      <c r="AB384">
        <v>0</v>
      </c>
      <c r="AC384">
        <v>0</v>
      </c>
      <c r="AD384">
        <v>0</v>
      </c>
      <c r="AE384">
        <v>0</v>
      </c>
      <c r="AF384">
        <v>0</v>
      </c>
      <c r="AG384">
        <v>0</v>
      </c>
      <c r="AH384">
        <v>0</v>
      </c>
      <c r="AI384">
        <v>0</v>
      </c>
      <c r="AL384" s="11">
        <f t="shared" si="30"/>
        <v>0</v>
      </c>
      <c r="AM384">
        <f t="shared" si="31"/>
        <v>0</v>
      </c>
      <c r="AN384">
        <f t="shared" si="32"/>
        <v>0</v>
      </c>
      <c r="AP384">
        <f>VLOOKUP($B384,Kraftvärmeprod!$B$1:$BX$550,MATCH(AP$1,Kraftvärmeprod!$B$1:$BX$1,0),FALSE)</f>
        <v>0</v>
      </c>
      <c r="AQ384">
        <f>VLOOKUP($B384,Kraftvärmeprod!$B$1:$BX$550,MATCH(AQ$1,Kraftvärmeprod!$B$1:$BX$1,0),FALSE)</f>
        <v>0</v>
      </c>
      <c r="AR384">
        <f>VLOOKUP($B384,Kraftvärmeprod!$B$1:$BX$550,MATCH("Summa tillförd energi exklusive rökgaskondensering",Kraftvärmeprod!$B$1:$BX$1,0),FALSE)</f>
        <v>0</v>
      </c>
      <c r="AT384" s="239" t="str">
        <f t="shared" si="33"/>
        <v/>
      </c>
      <c r="AV384">
        <f t="shared" si="34"/>
        <v>0</v>
      </c>
      <c r="AX384" t="str">
        <f>VLOOKUP(B384,Totalt!$B$1:$BZ$554,MATCH(AX$1,Totalt!$B$1:$BZ$1,0),FALSE)</f>
        <v>Ja</v>
      </c>
      <c r="BA384" s="239" t="str">
        <f t="shared" si="35"/>
        <v/>
      </c>
    </row>
    <row r="385" spans="1:53" x14ac:dyDescent="0.25">
      <c r="A385" s="2" t="s">
        <v>572</v>
      </c>
      <c r="B385" s="2" t="s">
        <v>574</v>
      </c>
      <c r="J385">
        <v>0</v>
      </c>
      <c r="K385">
        <v>0</v>
      </c>
      <c r="L385">
        <v>0</v>
      </c>
      <c r="M385">
        <v>0</v>
      </c>
      <c r="N385">
        <v>0</v>
      </c>
      <c r="O385">
        <v>0</v>
      </c>
      <c r="P385">
        <v>0</v>
      </c>
      <c r="Q385">
        <v>0</v>
      </c>
      <c r="R385">
        <v>0</v>
      </c>
      <c r="S385">
        <v>0</v>
      </c>
      <c r="T385">
        <v>0</v>
      </c>
      <c r="U385">
        <v>0</v>
      </c>
      <c r="V385" t="s">
        <v>313</v>
      </c>
      <c r="W385">
        <v>0</v>
      </c>
      <c r="X385">
        <v>0</v>
      </c>
      <c r="Y385">
        <v>0</v>
      </c>
      <c r="Z385">
        <v>0</v>
      </c>
      <c r="AA385">
        <v>0</v>
      </c>
      <c r="AB385">
        <v>0</v>
      </c>
      <c r="AC385">
        <v>0</v>
      </c>
      <c r="AD385">
        <v>0</v>
      </c>
      <c r="AE385">
        <v>0</v>
      </c>
      <c r="AF385">
        <v>0</v>
      </c>
      <c r="AG385">
        <v>0</v>
      </c>
      <c r="AH385">
        <v>0</v>
      </c>
      <c r="AI385">
        <v>0</v>
      </c>
      <c r="AL385" s="11">
        <f t="shared" si="30"/>
        <v>0</v>
      </c>
      <c r="AM385">
        <f t="shared" si="31"/>
        <v>0</v>
      </c>
      <c r="AN385">
        <f t="shared" si="32"/>
        <v>0</v>
      </c>
      <c r="AP385">
        <f>VLOOKUP($B385,Kraftvärmeprod!$B$1:$BX$550,MATCH(AP$1,Kraftvärmeprod!$B$1:$BX$1,0),FALSE)</f>
        <v>0</v>
      </c>
      <c r="AQ385">
        <f>VLOOKUP($B385,Kraftvärmeprod!$B$1:$BX$550,MATCH(AQ$1,Kraftvärmeprod!$B$1:$BX$1,0),FALSE)</f>
        <v>0</v>
      </c>
      <c r="AR385">
        <f>VLOOKUP($B385,Kraftvärmeprod!$B$1:$BX$550,MATCH("Summa tillförd energi exklusive rökgaskondensering",Kraftvärmeprod!$B$1:$BX$1,0),FALSE)</f>
        <v>0</v>
      </c>
      <c r="AT385" s="239" t="str">
        <f t="shared" si="33"/>
        <v/>
      </c>
      <c r="AV385">
        <f t="shared" si="34"/>
        <v>0</v>
      </c>
      <c r="AX385" t="str">
        <f>VLOOKUP(B385,Totalt!$B$1:$BZ$554,MATCH(AX$1,Totalt!$B$1:$BZ$1,0),FALSE)</f>
        <v>Ja</v>
      </c>
      <c r="BA385" s="239" t="str">
        <f t="shared" si="35"/>
        <v/>
      </c>
    </row>
    <row r="386" spans="1:53" x14ac:dyDescent="0.25">
      <c r="A386" s="2" t="s">
        <v>575</v>
      </c>
      <c r="B386" s="2" t="s">
        <v>576</v>
      </c>
      <c r="J386">
        <v>0</v>
      </c>
      <c r="K386">
        <v>0</v>
      </c>
      <c r="L386">
        <v>0</v>
      </c>
      <c r="M386">
        <v>0</v>
      </c>
      <c r="N386">
        <v>0</v>
      </c>
      <c r="O386">
        <v>0</v>
      </c>
      <c r="P386">
        <v>0</v>
      </c>
      <c r="Q386">
        <v>0</v>
      </c>
      <c r="R386">
        <v>0</v>
      </c>
      <c r="S386">
        <v>0</v>
      </c>
      <c r="T386">
        <v>0</v>
      </c>
      <c r="U386">
        <v>0</v>
      </c>
      <c r="V386" t="s">
        <v>313</v>
      </c>
      <c r="W386">
        <v>0</v>
      </c>
      <c r="X386">
        <v>0</v>
      </c>
      <c r="Y386">
        <v>0</v>
      </c>
      <c r="Z386">
        <v>0</v>
      </c>
      <c r="AA386">
        <v>0</v>
      </c>
      <c r="AB386">
        <v>0</v>
      </c>
      <c r="AC386">
        <v>0</v>
      </c>
      <c r="AD386">
        <v>0</v>
      </c>
      <c r="AE386">
        <v>0</v>
      </c>
      <c r="AF386">
        <v>0</v>
      </c>
      <c r="AG386">
        <v>0</v>
      </c>
      <c r="AH386">
        <v>0</v>
      </c>
      <c r="AI386">
        <v>0</v>
      </c>
      <c r="AL386" s="11">
        <f t="shared" si="30"/>
        <v>0</v>
      </c>
      <c r="AM386">
        <f t="shared" si="31"/>
        <v>0</v>
      </c>
      <c r="AN386">
        <f t="shared" si="32"/>
        <v>0</v>
      </c>
      <c r="AP386">
        <f>VLOOKUP($B386,Kraftvärmeprod!$B$1:$BX$550,MATCH(AP$1,Kraftvärmeprod!$B$1:$BX$1,0),FALSE)</f>
        <v>0</v>
      </c>
      <c r="AQ386">
        <f>VLOOKUP($B386,Kraftvärmeprod!$B$1:$BX$550,MATCH(AQ$1,Kraftvärmeprod!$B$1:$BX$1,0),FALSE)</f>
        <v>0</v>
      </c>
      <c r="AR386">
        <f>VLOOKUP($B386,Kraftvärmeprod!$B$1:$BX$550,MATCH("Summa tillförd energi exklusive rökgaskondensering",Kraftvärmeprod!$B$1:$BX$1,0),FALSE)</f>
        <v>0</v>
      </c>
      <c r="AT386" s="239" t="str">
        <f t="shared" si="33"/>
        <v/>
      </c>
      <c r="AV386">
        <f t="shared" si="34"/>
        <v>0</v>
      </c>
      <c r="AX386" t="str">
        <f>VLOOKUP(B386,Totalt!$B$1:$BZ$554,MATCH(AX$1,Totalt!$B$1:$BZ$1,0),FALSE)</f>
        <v>Ja</v>
      </c>
      <c r="BA386" s="239" t="str">
        <f t="shared" si="35"/>
        <v/>
      </c>
    </row>
    <row r="387" spans="1:53" x14ac:dyDescent="0.25">
      <c r="A387" s="2" t="s">
        <v>577</v>
      </c>
      <c r="B387" s="2" t="s">
        <v>578</v>
      </c>
      <c r="J387">
        <v>0</v>
      </c>
      <c r="K387">
        <v>0</v>
      </c>
      <c r="L387">
        <v>0</v>
      </c>
      <c r="M387">
        <v>0</v>
      </c>
      <c r="N387">
        <v>0</v>
      </c>
      <c r="O387">
        <v>0</v>
      </c>
      <c r="P387">
        <v>0</v>
      </c>
      <c r="Q387">
        <v>0</v>
      </c>
      <c r="R387">
        <v>0</v>
      </c>
      <c r="S387">
        <v>0</v>
      </c>
      <c r="T387">
        <v>0</v>
      </c>
      <c r="U387">
        <v>0</v>
      </c>
      <c r="V387" t="s">
        <v>313</v>
      </c>
      <c r="W387">
        <v>0</v>
      </c>
      <c r="X387">
        <v>0</v>
      </c>
      <c r="Y387">
        <v>0</v>
      </c>
      <c r="Z387">
        <v>0</v>
      </c>
      <c r="AA387">
        <v>0</v>
      </c>
      <c r="AB387">
        <v>0</v>
      </c>
      <c r="AC387">
        <v>0</v>
      </c>
      <c r="AD387">
        <v>0</v>
      </c>
      <c r="AE387">
        <v>0</v>
      </c>
      <c r="AF387">
        <v>0</v>
      </c>
      <c r="AG387">
        <v>0</v>
      </c>
      <c r="AH387">
        <v>0</v>
      </c>
      <c r="AI387">
        <v>0</v>
      </c>
      <c r="AL387" s="11">
        <f t="shared" ref="AL387:AL450" si="36">SUM(J387:U387,W387:AI387)</f>
        <v>0</v>
      </c>
      <c r="AM387">
        <f t="shared" ref="AM387:AM450" si="37">AL387-IFERROR(AI387/1,0)</f>
        <v>0</v>
      </c>
      <c r="AN387">
        <f t="shared" ref="AN387:AN450" si="38">AM387-IFERROR(AH387/1,0)</f>
        <v>0</v>
      </c>
      <c r="AP387">
        <f>VLOOKUP($B387,Kraftvärmeprod!$B$1:$BX$550,MATCH(AP$1,Kraftvärmeprod!$B$1:$BX$1,0),FALSE)</f>
        <v>0</v>
      </c>
      <c r="AQ387">
        <f>VLOOKUP($B387,Kraftvärmeprod!$B$1:$BX$550,MATCH(AQ$1,Kraftvärmeprod!$B$1:$BX$1,0),FALSE)</f>
        <v>0</v>
      </c>
      <c r="AR387">
        <f>VLOOKUP($B387,Kraftvärmeprod!$B$1:$BX$550,MATCH("Summa tillförd energi exklusive rökgaskondensering",Kraftvärmeprod!$B$1:$BX$1,0),FALSE)</f>
        <v>0</v>
      </c>
      <c r="AT387" s="239" t="str">
        <f t="shared" ref="AT387:AT450" si="39">IF(AN387=0,"",AN387/AR387)</f>
        <v/>
      </c>
      <c r="AV387">
        <f t="shared" ref="AV387:AV450" si="40">Q387+R387+S387+T387+U387+P387+X387+Y387+Z387+AA387+AB387+AC387+W387</f>
        <v>0</v>
      </c>
      <c r="AX387" t="str">
        <f>VLOOKUP(B387,Totalt!$B$1:$BZ$554,MATCH(AX$1,Totalt!$B$1:$BZ$1,0),FALSE)</f>
        <v>Ja</v>
      </c>
      <c r="BA387" s="239" t="str">
        <f t="shared" ref="BA387:BA450" si="41">IFERROR(AP387/(AN387+AI387),"")</f>
        <v/>
      </c>
    </row>
    <row r="388" spans="1:53" x14ac:dyDescent="0.25">
      <c r="A388" s="2" t="s">
        <v>577</v>
      </c>
      <c r="B388" s="2" t="s">
        <v>579</v>
      </c>
      <c r="J388">
        <v>0</v>
      </c>
      <c r="K388">
        <v>0</v>
      </c>
      <c r="L388">
        <v>0</v>
      </c>
      <c r="M388">
        <v>0</v>
      </c>
      <c r="N388">
        <v>0</v>
      </c>
      <c r="O388">
        <v>0</v>
      </c>
      <c r="P388">
        <v>0</v>
      </c>
      <c r="Q388">
        <v>0</v>
      </c>
      <c r="R388">
        <v>0</v>
      </c>
      <c r="S388">
        <v>0</v>
      </c>
      <c r="T388">
        <v>0</v>
      </c>
      <c r="U388">
        <v>0</v>
      </c>
      <c r="V388" t="s">
        <v>313</v>
      </c>
      <c r="W388">
        <v>0</v>
      </c>
      <c r="X388">
        <v>0</v>
      </c>
      <c r="Y388">
        <v>0</v>
      </c>
      <c r="Z388">
        <v>0</v>
      </c>
      <c r="AA388">
        <v>0</v>
      </c>
      <c r="AB388">
        <v>0</v>
      </c>
      <c r="AC388">
        <v>0</v>
      </c>
      <c r="AD388">
        <v>0</v>
      </c>
      <c r="AE388">
        <v>0</v>
      </c>
      <c r="AF388">
        <v>0</v>
      </c>
      <c r="AG388">
        <v>0</v>
      </c>
      <c r="AH388">
        <v>0</v>
      </c>
      <c r="AI388">
        <v>0</v>
      </c>
      <c r="AL388" s="11">
        <f t="shared" si="36"/>
        <v>0</v>
      </c>
      <c r="AM388">
        <f t="shared" si="37"/>
        <v>0</v>
      </c>
      <c r="AN388">
        <f t="shared" si="38"/>
        <v>0</v>
      </c>
      <c r="AP388">
        <f>VLOOKUP($B388,Kraftvärmeprod!$B$1:$BX$550,MATCH(AP$1,Kraftvärmeprod!$B$1:$BX$1,0),FALSE)</f>
        <v>0</v>
      </c>
      <c r="AQ388">
        <f>VLOOKUP($B388,Kraftvärmeprod!$B$1:$BX$550,MATCH(AQ$1,Kraftvärmeprod!$B$1:$BX$1,0),FALSE)</f>
        <v>0</v>
      </c>
      <c r="AR388">
        <f>VLOOKUP($B388,Kraftvärmeprod!$B$1:$BX$550,MATCH("Summa tillförd energi exklusive rökgaskondensering",Kraftvärmeprod!$B$1:$BX$1,0),FALSE)</f>
        <v>0</v>
      </c>
      <c r="AT388" s="239" t="str">
        <f t="shared" si="39"/>
        <v/>
      </c>
      <c r="AV388">
        <f t="shared" si="40"/>
        <v>0</v>
      </c>
      <c r="AX388" t="str">
        <f>VLOOKUP(B388,Totalt!$B$1:$BZ$554,MATCH(AX$1,Totalt!$B$1:$BZ$1,0),FALSE)</f>
        <v>Ja</v>
      </c>
      <c r="BA388" s="239" t="str">
        <f t="shared" si="41"/>
        <v/>
      </c>
    </row>
    <row r="389" spans="1:53" x14ac:dyDescent="0.25">
      <c r="A389" s="2" t="s">
        <v>577</v>
      </c>
      <c r="B389" s="2" t="s">
        <v>580</v>
      </c>
      <c r="J389">
        <v>0</v>
      </c>
      <c r="K389">
        <v>0</v>
      </c>
      <c r="L389">
        <v>0</v>
      </c>
      <c r="M389">
        <v>0</v>
      </c>
      <c r="N389">
        <v>0</v>
      </c>
      <c r="O389">
        <v>0</v>
      </c>
      <c r="P389">
        <v>0</v>
      </c>
      <c r="Q389">
        <v>0</v>
      </c>
      <c r="R389">
        <v>0</v>
      </c>
      <c r="S389">
        <v>0</v>
      </c>
      <c r="T389">
        <v>0</v>
      </c>
      <c r="U389">
        <v>0</v>
      </c>
      <c r="V389" t="s">
        <v>313</v>
      </c>
      <c r="W389">
        <v>0</v>
      </c>
      <c r="X389">
        <v>0</v>
      </c>
      <c r="Y389">
        <v>0</v>
      </c>
      <c r="Z389">
        <v>0</v>
      </c>
      <c r="AA389">
        <v>0</v>
      </c>
      <c r="AB389">
        <v>0</v>
      </c>
      <c r="AC389">
        <v>0</v>
      </c>
      <c r="AD389">
        <v>0</v>
      </c>
      <c r="AE389">
        <v>0</v>
      </c>
      <c r="AF389">
        <v>0</v>
      </c>
      <c r="AG389">
        <v>0</v>
      </c>
      <c r="AH389">
        <v>0</v>
      </c>
      <c r="AI389">
        <v>0</v>
      </c>
      <c r="AL389" s="11">
        <f t="shared" si="36"/>
        <v>0</v>
      </c>
      <c r="AM389">
        <f t="shared" si="37"/>
        <v>0</v>
      </c>
      <c r="AN389">
        <f t="shared" si="38"/>
        <v>0</v>
      </c>
      <c r="AP389">
        <f>VLOOKUP($B389,Kraftvärmeprod!$B$1:$BX$550,MATCH(AP$1,Kraftvärmeprod!$B$1:$BX$1,0),FALSE)</f>
        <v>0</v>
      </c>
      <c r="AQ389">
        <f>VLOOKUP($B389,Kraftvärmeprod!$B$1:$BX$550,MATCH(AQ$1,Kraftvärmeprod!$B$1:$BX$1,0),FALSE)</f>
        <v>0</v>
      </c>
      <c r="AR389">
        <f>VLOOKUP($B389,Kraftvärmeprod!$B$1:$BX$550,MATCH("Summa tillförd energi exklusive rökgaskondensering",Kraftvärmeprod!$B$1:$BX$1,0),FALSE)</f>
        <v>0</v>
      </c>
      <c r="AT389" s="239" t="str">
        <f t="shared" si="39"/>
        <v/>
      </c>
      <c r="AV389">
        <f t="shared" si="40"/>
        <v>0</v>
      </c>
      <c r="AX389" t="str">
        <f>VLOOKUP(B389,Totalt!$B$1:$BZ$554,MATCH(AX$1,Totalt!$B$1:$BZ$1,0),FALSE)</f>
        <v>Ja</v>
      </c>
      <c r="BA389" s="239" t="str">
        <f t="shared" si="41"/>
        <v/>
      </c>
    </row>
    <row r="390" spans="1:53" x14ac:dyDescent="0.25">
      <c r="A390" s="2" t="s">
        <v>581</v>
      </c>
      <c r="B390" s="2" t="s">
        <v>582</v>
      </c>
      <c r="J390">
        <v>0</v>
      </c>
      <c r="K390">
        <v>0</v>
      </c>
      <c r="L390">
        <v>0</v>
      </c>
      <c r="M390">
        <v>0</v>
      </c>
      <c r="N390">
        <v>0</v>
      </c>
      <c r="O390">
        <v>0</v>
      </c>
      <c r="P390">
        <v>0</v>
      </c>
      <c r="Q390">
        <v>0</v>
      </c>
      <c r="R390">
        <v>0</v>
      </c>
      <c r="S390">
        <v>0</v>
      </c>
      <c r="T390">
        <v>0</v>
      </c>
      <c r="U390">
        <v>0</v>
      </c>
      <c r="V390" t="s">
        <v>313</v>
      </c>
      <c r="W390">
        <v>0</v>
      </c>
      <c r="X390">
        <v>0</v>
      </c>
      <c r="Y390">
        <v>0</v>
      </c>
      <c r="Z390">
        <v>0</v>
      </c>
      <c r="AA390">
        <v>0</v>
      </c>
      <c r="AB390">
        <v>0</v>
      </c>
      <c r="AC390">
        <v>0</v>
      </c>
      <c r="AD390">
        <v>0</v>
      </c>
      <c r="AE390">
        <v>0</v>
      </c>
      <c r="AF390">
        <v>0</v>
      </c>
      <c r="AG390">
        <v>0</v>
      </c>
      <c r="AH390">
        <v>0</v>
      </c>
      <c r="AI390">
        <v>0</v>
      </c>
      <c r="AL390" s="11">
        <f t="shared" si="36"/>
        <v>0</v>
      </c>
      <c r="AM390">
        <f t="shared" si="37"/>
        <v>0</v>
      </c>
      <c r="AN390">
        <f t="shared" si="38"/>
        <v>0</v>
      </c>
      <c r="AP390">
        <f>VLOOKUP($B390,Kraftvärmeprod!$B$1:$BX$550,MATCH(AP$1,Kraftvärmeprod!$B$1:$BX$1,0),FALSE)</f>
        <v>0</v>
      </c>
      <c r="AQ390">
        <f>VLOOKUP($B390,Kraftvärmeprod!$B$1:$BX$550,MATCH(AQ$1,Kraftvärmeprod!$B$1:$BX$1,0),FALSE)</f>
        <v>0</v>
      </c>
      <c r="AR390">
        <f>VLOOKUP($B390,Kraftvärmeprod!$B$1:$BX$550,MATCH("Summa tillförd energi exklusive rökgaskondensering",Kraftvärmeprod!$B$1:$BX$1,0),FALSE)</f>
        <v>0</v>
      </c>
      <c r="AT390" s="239" t="str">
        <f t="shared" si="39"/>
        <v/>
      </c>
      <c r="AV390">
        <f t="shared" si="40"/>
        <v>0</v>
      </c>
      <c r="AX390" t="str">
        <f>VLOOKUP(B390,Totalt!$B$1:$BZ$554,MATCH(AX$1,Totalt!$B$1:$BZ$1,0),FALSE)</f>
        <v>Ja</v>
      </c>
      <c r="BA390" s="239" t="str">
        <f t="shared" si="41"/>
        <v/>
      </c>
    </row>
    <row r="391" spans="1:53" x14ac:dyDescent="0.25">
      <c r="A391" s="2" t="s">
        <v>581</v>
      </c>
      <c r="B391" s="2" t="s">
        <v>583</v>
      </c>
      <c r="J391">
        <v>0</v>
      </c>
      <c r="K391">
        <v>0</v>
      </c>
      <c r="L391">
        <v>0</v>
      </c>
      <c r="M391">
        <v>0</v>
      </c>
      <c r="N391">
        <v>0</v>
      </c>
      <c r="O391">
        <v>0</v>
      </c>
      <c r="P391">
        <v>0</v>
      </c>
      <c r="Q391">
        <v>0</v>
      </c>
      <c r="R391">
        <v>0</v>
      </c>
      <c r="S391">
        <v>0</v>
      </c>
      <c r="T391">
        <v>0</v>
      </c>
      <c r="U391">
        <v>0</v>
      </c>
      <c r="V391" t="s">
        <v>313</v>
      </c>
      <c r="W391">
        <v>0</v>
      </c>
      <c r="X391">
        <v>0</v>
      </c>
      <c r="Y391">
        <v>0</v>
      </c>
      <c r="Z391">
        <v>0</v>
      </c>
      <c r="AA391">
        <v>0</v>
      </c>
      <c r="AB391">
        <v>0</v>
      </c>
      <c r="AC391">
        <v>0</v>
      </c>
      <c r="AD391">
        <v>0</v>
      </c>
      <c r="AE391">
        <v>0</v>
      </c>
      <c r="AF391">
        <v>0</v>
      </c>
      <c r="AG391">
        <v>0</v>
      </c>
      <c r="AH391">
        <v>0</v>
      </c>
      <c r="AI391">
        <v>0</v>
      </c>
      <c r="AL391" s="11">
        <f t="shared" si="36"/>
        <v>0</v>
      </c>
      <c r="AM391">
        <f t="shared" si="37"/>
        <v>0</v>
      </c>
      <c r="AN391">
        <f t="shared" si="38"/>
        <v>0</v>
      </c>
      <c r="AP391">
        <f>VLOOKUP($B391,Kraftvärmeprod!$B$1:$BX$550,MATCH(AP$1,Kraftvärmeprod!$B$1:$BX$1,0),FALSE)</f>
        <v>0</v>
      </c>
      <c r="AQ391">
        <f>VLOOKUP($B391,Kraftvärmeprod!$B$1:$BX$550,MATCH(AQ$1,Kraftvärmeprod!$B$1:$BX$1,0),FALSE)</f>
        <v>0</v>
      </c>
      <c r="AR391">
        <f>VLOOKUP($B391,Kraftvärmeprod!$B$1:$BX$550,MATCH("Summa tillförd energi exklusive rökgaskondensering",Kraftvärmeprod!$B$1:$BX$1,0),FALSE)</f>
        <v>0</v>
      </c>
      <c r="AT391" s="239" t="str">
        <f t="shared" si="39"/>
        <v/>
      </c>
      <c r="AV391">
        <f t="shared" si="40"/>
        <v>0</v>
      </c>
      <c r="AX391" t="str">
        <f>VLOOKUP(B391,Totalt!$B$1:$BZ$554,MATCH(AX$1,Totalt!$B$1:$BZ$1,0),FALSE)</f>
        <v>Ja</v>
      </c>
      <c r="BA391" s="239" t="str">
        <f t="shared" si="41"/>
        <v/>
      </c>
    </row>
    <row r="392" spans="1:53" x14ac:dyDescent="0.25">
      <c r="A392" s="2" t="s">
        <v>581</v>
      </c>
      <c r="B392" s="2" t="s">
        <v>11</v>
      </c>
      <c r="J392">
        <v>0</v>
      </c>
      <c r="K392">
        <v>0</v>
      </c>
      <c r="L392">
        <v>0</v>
      </c>
      <c r="M392">
        <v>0</v>
      </c>
      <c r="N392">
        <v>0</v>
      </c>
      <c r="O392">
        <v>0</v>
      </c>
      <c r="P392">
        <v>0</v>
      </c>
      <c r="Q392">
        <v>0</v>
      </c>
      <c r="R392">
        <v>0</v>
      </c>
      <c r="S392">
        <v>0</v>
      </c>
      <c r="T392">
        <v>0</v>
      </c>
      <c r="U392">
        <v>0</v>
      </c>
      <c r="V392" t="s">
        <v>313</v>
      </c>
      <c r="W392">
        <v>0</v>
      </c>
      <c r="X392">
        <v>0</v>
      </c>
      <c r="Y392">
        <v>0</v>
      </c>
      <c r="Z392">
        <v>0</v>
      </c>
      <c r="AA392">
        <v>0</v>
      </c>
      <c r="AB392">
        <v>0</v>
      </c>
      <c r="AC392">
        <v>0</v>
      </c>
      <c r="AD392">
        <v>0</v>
      </c>
      <c r="AE392">
        <v>0</v>
      </c>
      <c r="AF392">
        <v>0</v>
      </c>
      <c r="AG392">
        <v>0</v>
      </c>
      <c r="AH392">
        <v>0</v>
      </c>
      <c r="AI392">
        <v>0</v>
      </c>
      <c r="AL392" s="11">
        <f t="shared" si="36"/>
        <v>0</v>
      </c>
      <c r="AM392">
        <f t="shared" si="37"/>
        <v>0</v>
      </c>
      <c r="AN392">
        <f t="shared" si="38"/>
        <v>0</v>
      </c>
      <c r="AP392">
        <f>VLOOKUP($B392,Kraftvärmeprod!$B$1:$BX$550,MATCH(AP$1,Kraftvärmeprod!$B$1:$BX$1,0),FALSE)</f>
        <v>0</v>
      </c>
      <c r="AQ392">
        <f>VLOOKUP($B392,Kraftvärmeprod!$B$1:$BX$550,MATCH(AQ$1,Kraftvärmeprod!$B$1:$BX$1,0),FALSE)</f>
        <v>0</v>
      </c>
      <c r="AR392">
        <f>VLOOKUP($B392,Kraftvärmeprod!$B$1:$BX$550,MATCH("Summa tillförd energi exklusive rökgaskondensering",Kraftvärmeprod!$B$1:$BX$1,0),FALSE)</f>
        <v>0</v>
      </c>
      <c r="AT392" s="239" t="str">
        <f t="shared" si="39"/>
        <v/>
      </c>
      <c r="AV392">
        <f t="shared" si="40"/>
        <v>0</v>
      </c>
      <c r="AX392" t="str">
        <f>VLOOKUP(B392,Totalt!$B$1:$BZ$554,MATCH(AX$1,Totalt!$B$1:$BZ$1,0),FALSE)</f>
        <v>Ja</v>
      </c>
      <c r="BA392" s="239" t="str">
        <f t="shared" si="41"/>
        <v/>
      </c>
    </row>
    <row r="393" spans="1:53" x14ac:dyDescent="0.25">
      <c r="A393" s="2" t="s">
        <v>581</v>
      </c>
      <c r="B393" s="2" t="s">
        <v>584</v>
      </c>
      <c r="J393">
        <v>0</v>
      </c>
      <c r="K393">
        <v>0</v>
      </c>
      <c r="L393">
        <v>0</v>
      </c>
      <c r="M393">
        <v>0</v>
      </c>
      <c r="N393">
        <v>0</v>
      </c>
      <c r="O393">
        <v>0</v>
      </c>
      <c r="P393">
        <v>0</v>
      </c>
      <c r="Q393">
        <v>0</v>
      </c>
      <c r="R393">
        <v>0</v>
      </c>
      <c r="S393">
        <v>0</v>
      </c>
      <c r="T393">
        <v>0</v>
      </c>
      <c r="U393">
        <v>0</v>
      </c>
      <c r="V393" t="s">
        <v>313</v>
      </c>
      <c r="W393">
        <v>0</v>
      </c>
      <c r="X393">
        <v>0</v>
      </c>
      <c r="Y393">
        <v>0</v>
      </c>
      <c r="Z393">
        <v>0</v>
      </c>
      <c r="AA393">
        <v>0</v>
      </c>
      <c r="AB393">
        <v>0</v>
      </c>
      <c r="AC393">
        <v>0</v>
      </c>
      <c r="AD393">
        <v>0</v>
      </c>
      <c r="AE393">
        <v>0</v>
      </c>
      <c r="AF393">
        <v>0</v>
      </c>
      <c r="AG393">
        <v>0</v>
      </c>
      <c r="AH393">
        <v>0</v>
      </c>
      <c r="AI393">
        <v>0</v>
      </c>
      <c r="AL393" s="11">
        <f t="shared" si="36"/>
        <v>0</v>
      </c>
      <c r="AM393">
        <f t="shared" si="37"/>
        <v>0</v>
      </c>
      <c r="AN393">
        <f t="shared" si="38"/>
        <v>0</v>
      </c>
      <c r="AP393">
        <f>VLOOKUP($B393,Kraftvärmeprod!$B$1:$BX$550,MATCH(AP$1,Kraftvärmeprod!$B$1:$BX$1,0),FALSE)</f>
        <v>0</v>
      </c>
      <c r="AQ393">
        <f>VLOOKUP($B393,Kraftvärmeprod!$B$1:$BX$550,MATCH(AQ$1,Kraftvärmeprod!$B$1:$BX$1,0),FALSE)</f>
        <v>0</v>
      </c>
      <c r="AR393">
        <f>VLOOKUP($B393,Kraftvärmeprod!$B$1:$BX$550,MATCH("Summa tillförd energi exklusive rökgaskondensering",Kraftvärmeprod!$B$1:$BX$1,0),FALSE)</f>
        <v>0</v>
      </c>
      <c r="AT393" s="239" t="str">
        <f t="shared" si="39"/>
        <v/>
      </c>
      <c r="AV393">
        <f t="shared" si="40"/>
        <v>0</v>
      </c>
      <c r="AX393" t="str">
        <f>VLOOKUP(B393,Totalt!$B$1:$BZ$554,MATCH(AX$1,Totalt!$B$1:$BZ$1,0),FALSE)</f>
        <v>Ja</v>
      </c>
      <c r="BA393" s="239" t="str">
        <f t="shared" si="41"/>
        <v/>
      </c>
    </row>
    <row r="394" spans="1:53" x14ac:dyDescent="0.25">
      <c r="A394" s="2" t="s">
        <v>581</v>
      </c>
      <c r="B394" s="2" t="s">
        <v>326</v>
      </c>
      <c r="J394">
        <v>0</v>
      </c>
      <c r="K394">
        <v>0</v>
      </c>
      <c r="L394">
        <v>0</v>
      </c>
      <c r="M394">
        <v>0</v>
      </c>
      <c r="N394">
        <v>0</v>
      </c>
      <c r="O394">
        <v>0</v>
      </c>
      <c r="P394">
        <v>0</v>
      </c>
      <c r="Q394">
        <v>0</v>
      </c>
      <c r="R394">
        <v>0</v>
      </c>
      <c r="S394">
        <v>0</v>
      </c>
      <c r="T394">
        <v>0</v>
      </c>
      <c r="U394">
        <v>0</v>
      </c>
      <c r="V394" t="s">
        <v>313</v>
      </c>
      <c r="W394">
        <v>0</v>
      </c>
      <c r="X394">
        <v>0</v>
      </c>
      <c r="Y394">
        <v>0</v>
      </c>
      <c r="Z394">
        <v>0</v>
      </c>
      <c r="AA394">
        <v>0</v>
      </c>
      <c r="AB394">
        <v>0</v>
      </c>
      <c r="AC394">
        <v>0</v>
      </c>
      <c r="AD394">
        <v>0</v>
      </c>
      <c r="AE394">
        <v>0</v>
      </c>
      <c r="AF394">
        <v>0</v>
      </c>
      <c r="AG394">
        <v>0</v>
      </c>
      <c r="AH394">
        <v>0</v>
      </c>
      <c r="AI394">
        <v>0</v>
      </c>
      <c r="AL394" s="11">
        <f t="shared" si="36"/>
        <v>0</v>
      </c>
      <c r="AM394">
        <f t="shared" si="37"/>
        <v>0</v>
      </c>
      <c r="AN394">
        <f t="shared" si="38"/>
        <v>0</v>
      </c>
      <c r="AP394">
        <f>VLOOKUP($B394,Kraftvärmeprod!$B$1:$BX$550,MATCH(AP$1,Kraftvärmeprod!$B$1:$BX$1,0),FALSE)</f>
        <v>0</v>
      </c>
      <c r="AQ394">
        <f>VLOOKUP($B394,Kraftvärmeprod!$B$1:$BX$550,MATCH(AQ$1,Kraftvärmeprod!$B$1:$BX$1,0),FALSE)</f>
        <v>0</v>
      </c>
      <c r="AR394">
        <f>VLOOKUP($B394,Kraftvärmeprod!$B$1:$BX$550,MATCH("Summa tillförd energi exklusive rökgaskondensering",Kraftvärmeprod!$B$1:$BX$1,0),FALSE)</f>
        <v>0</v>
      </c>
      <c r="AT394" s="239" t="str">
        <f t="shared" si="39"/>
        <v/>
      </c>
      <c r="AV394">
        <f t="shared" si="40"/>
        <v>0</v>
      </c>
      <c r="AX394" t="str">
        <f>VLOOKUP(B394,Totalt!$B$1:$BZ$554,MATCH(AX$1,Totalt!$B$1:$BZ$1,0),FALSE)</f>
        <v>Ja</v>
      </c>
      <c r="BA394" s="239" t="str">
        <f t="shared" si="41"/>
        <v/>
      </c>
    </row>
    <row r="395" spans="1:53" x14ac:dyDescent="0.25">
      <c r="A395" s="2" t="s">
        <v>585</v>
      </c>
      <c r="B395" s="2" t="s">
        <v>586</v>
      </c>
      <c r="J395">
        <v>0</v>
      </c>
      <c r="K395">
        <v>0</v>
      </c>
      <c r="L395">
        <v>0</v>
      </c>
      <c r="M395">
        <v>0</v>
      </c>
      <c r="N395">
        <v>0</v>
      </c>
      <c r="O395">
        <v>0</v>
      </c>
      <c r="P395">
        <v>0</v>
      </c>
      <c r="Q395">
        <v>0</v>
      </c>
      <c r="R395">
        <v>0</v>
      </c>
      <c r="S395">
        <v>0</v>
      </c>
      <c r="T395">
        <v>0</v>
      </c>
      <c r="U395">
        <v>0</v>
      </c>
      <c r="V395" t="s">
        <v>313</v>
      </c>
      <c r="W395">
        <v>0</v>
      </c>
      <c r="X395">
        <v>0</v>
      </c>
      <c r="Y395">
        <v>0</v>
      </c>
      <c r="Z395">
        <v>0</v>
      </c>
      <c r="AA395">
        <v>0</v>
      </c>
      <c r="AB395">
        <v>0</v>
      </c>
      <c r="AC395">
        <v>0</v>
      </c>
      <c r="AD395">
        <v>0</v>
      </c>
      <c r="AE395">
        <v>0</v>
      </c>
      <c r="AF395">
        <v>0</v>
      </c>
      <c r="AG395">
        <v>0</v>
      </c>
      <c r="AH395">
        <v>0</v>
      </c>
      <c r="AI395">
        <v>0</v>
      </c>
      <c r="AL395" s="11">
        <f t="shared" si="36"/>
        <v>0</v>
      </c>
      <c r="AM395">
        <f t="shared" si="37"/>
        <v>0</v>
      </c>
      <c r="AN395">
        <f t="shared" si="38"/>
        <v>0</v>
      </c>
      <c r="AP395">
        <f>VLOOKUP($B395,Kraftvärmeprod!$B$1:$BX$550,MATCH(AP$1,Kraftvärmeprod!$B$1:$BX$1,0),FALSE)</f>
        <v>0</v>
      </c>
      <c r="AQ395">
        <f>VLOOKUP($B395,Kraftvärmeprod!$B$1:$BX$550,MATCH(AQ$1,Kraftvärmeprod!$B$1:$BX$1,0),FALSE)</f>
        <v>0</v>
      </c>
      <c r="AR395">
        <f>VLOOKUP($B395,Kraftvärmeprod!$B$1:$BX$550,MATCH("Summa tillförd energi exklusive rökgaskondensering",Kraftvärmeprod!$B$1:$BX$1,0),FALSE)</f>
        <v>0</v>
      </c>
      <c r="AT395" s="239" t="str">
        <f t="shared" si="39"/>
        <v/>
      </c>
      <c r="AV395">
        <f t="shared" si="40"/>
        <v>0</v>
      </c>
      <c r="AX395" t="str">
        <f>VLOOKUP(B395,Totalt!$B$1:$BZ$554,MATCH(AX$1,Totalt!$B$1:$BZ$1,0),FALSE)</f>
        <v>Ja</v>
      </c>
      <c r="BA395" s="239" t="str">
        <f t="shared" si="41"/>
        <v/>
      </c>
    </row>
    <row r="396" spans="1:53" x14ac:dyDescent="0.25">
      <c r="A396" s="2" t="s">
        <v>585</v>
      </c>
      <c r="B396" s="2" t="s">
        <v>587</v>
      </c>
      <c r="J396">
        <v>0</v>
      </c>
      <c r="K396">
        <v>0</v>
      </c>
      <c r="L396">
        <v>0</v>
      </c>
      <c r="M396">
        <v>0</v>
      </c>
      <c r="N396">
        <v>0</v>
      </c>
      <c r="O396">
        <v>0</v>
      </c>
      <c r="P396">
        <v>0</v>
      </c>
      <c r="Q396">
        <v>0</v>
      </c>
      <c r="R396">
        <v>3.2985199999999999</v>
      </c>
      <c r="S396">
        <v>0</v>
      </c>
      <c r="T396">
        <v>0</v>
      </c>
      <c r="U396">
        <v>0</v>
      </c>
      <c r="V396" t="s">
        <v>313</v>
      </c>
      <c r="W396">
        <v>0</v>
      </c>
      <c r="X396">
        <v>0</v>
      </c>
      <c r="Y396">
        <v>0</v>
      </c>
      <c r="Z396">
        <v>275.06</v>
      </c>
      <c r="AA396">
        <v>0</v>
      </c>
      <c r="AB396">
        <v>7.8231200000000001E-2</v>
      </c>
      <c r="AC396">
        <v>0</v>
      </c>
      <c r="AD396">
        <v>0</v>
      </c>
      <c r="AE396">
        <v>0</v>
      </c>
      <c r="AF396">
        <v>0</v>
      </c>
      <c r="AG396">
        <v>0</v>
      </c>
      <c r="AH396">
        <v>9.6999999999999993</v>
      </c>
      <c r="AI396">
        <v>9.0969599999999993</v>
      </c>
      <c r="AL396" s="11">
        <f t="shared" si="36"/>
        <v>297.23371120000002</v>
      </c>
      <c r="AM396">
        <f t="shared" si="37"/>
        <v>288.13675119999999</v>
      </c>
      <c r="AN396">
        <f t="shared" si="38"/>
        <v>278.4367512</v>
      </c>
      <c r="AP396">
        <f>VLOOKUP($B396,Kraftvärmeprod!$B$1:$BX$550,MATCH(AP$1,Kraftvärmeprod!$B$1:$BX$1,0),FALSE)</f>
        <v>303.64400000000001</v>
      </c>
      <c r="AQ396">
        <f>VLOOKUP($B396,Kraftvärmeprod!$B$1:$BX$550,MATCH(AQ$1,Kraftvärmeprod!$B$1:$BX$1,0),FALSE)</f>
        <v>67.926000000000002</v>
      </c>
      <c r="AR396">
        <f>VLOOKUP($B396,Kraftvärmeprod!$B$1:$BX$550,MATCH("Summa tillförd energi exklusive rökgaskondensering",Kraftvärmeprod!$B$1:$BX$1,0),FALSE)</f>
        <v>440.75033000000002</v>
      </c>
      <c r="AT396" s="239">
        <f t="shared" si="39"/>
        <v>0.63173350590571309</v>
      </c>
      <c r="AV396">
        <f t="shared" si="40"/>
        <v>278.4367512</v>
      </c>
      <c r="AX396" t="str">
        <f>VLOOKUP(B396,Totalt!$B$1:$BZ$554,MATCH(AX$1,Totalt!$B$1:$BZ$1,0),FALSE)</f>
        <v>Ja</v>
      </c>
      <c r="BA396" s="239">
        <f t="shared" si="41"/>
        <v>1.0560292173490369</v>
      </c>
    </row>
    <row r="397" spans="1:53" x14ac:dyDescent="0.25">
      <c r="A397" s="2" t="s">
        <v>585</v>
      </c>
      <c r="B397" s="2" t="s">
        <v>588</v>
      </c>
      <c r="J397">
        <v>0</v>
      </c>
      <c r="K397">
        <v>0</v>
      </c>
      <c r="L397">
        <v>0</v>
      </c>
      <c r="M397">
        <v>0</v>
      </c>
      <c r="N397">
        <v>0</v>
      </c>
      <c r="O397">
        <v>0</v>
      </c>
      <c r="P397">
        <v>0</v>
      </c>
      <c r="Q397">
        <v>0</v>
      </c>
      <c r="R397">
        <v>0</v>
      </c>
      <c r="S397">
        <v>0</v>
      </c>
      <c r="T397">
        <v>0</v>
      </c>
      <c r="U397">
        <v>0</v>
      </c>
      <c r="V397" t="s">
        <v>313</v>
      </c>
      <c r="W397">
        <v>0</v>
      </c>
      <c r="X397">
        <v>0</v>
      </c>
      <c r="Y397">
        <v>0</v>
      </c>
      <c r="Z397">
        <v>0</v>
      </c>
      <c r="AA397">
        <v>0</v>
      </c>
      <c r="AB397">
        <v>0</v>
      </c>
      <c r="AC397">
        <v>0</v>
      </c>
      <c r="AD397">
        <v>0</v>
      </c>
      <c r="AE397">
        <v>0</v>
      </c>
      <c r="AF397">
        <v>0</v>
      </c>
      <c r="AG397">
        <v>0</v>
      </c>
      <c r="AH397">
        <v>0</v>
      </c>
      <c r="AI397">
        <v>0</v>
      </c>
      <c r="AL397" s="11">
        <f t="shared" si="36"/>
        <v>0</v>
      </c>
      <c r="AM397">
        <f t="shared" si="37"/>
        <v>0</v>
      </c>
      <c r="AN397">
        <f t="shared" si="38"/>
        <v>0</v>
      </c>
      <c r="AP397">
        <f>VLOOKUP($B397,Kraftvärmeprod!$B$1:$BX$550,MATCH(AP$1,Kraftvärmeprod!$B$1:$BX$1,0),FALSE)</f>
        <v>0</v>
      </c>
      <c r="AQ397">
        <f>VLOOKUP($B397,Kraftvärmeprod!$B$1:$BX$550,MATCH(AQ$1,Kraftvärmeprod!$B$1:$BX$1,0),FALSE)</f>
        <v>0</v>
      </c>
      <c r="AR397">
        <f>VLOOKUP($B397,Kraftvärmeprod!$B$1:$BX$550,MATCH("Summa tillförd energi exklusive rökgaskondensering",Kraftvärmeprod!$B$1:$BX$1,0),FALSE)</f>
        <v>0</v>
      </c>
      <c r="AT397" s="239" t="str">
        <f t="shared" si="39"/>
        <v/>
      </c>
      <c r="AV397">
        <f t="shared" si="40"/>
        <v>0</v>
      </c>
      <c r="AX397" t="str">
        <f>VLOOKUP(B397,Totalt!$B$1:$BZ$554,MATCH(AX$1,Totalt!$B$1:$BZ$1,0),FALSE)</f>
        <v>Ja</v>
      </c>
      <c r="BA397" s="239" t="str">
        <f t="shared" si="41"/>
        <v/>
      </c>
    </row>
    <row r="398" spans="1:53" x14ac:dyDescent="0.25">
      <c r="A398" s="2" t="s">
        <v>585</v>
      </c>
      <c r="B398" s="9" t="s">
        <v>1106</v>
      </c>
      <c r="J398">
        <v>0</v>
      </c>
      <c r="K398">
        <v>0</v>
      </c>
      <c r="L398">
        <v>0</v>
      </c>
      <c r="M398">
        <v>0</v>
      </c>
      <c r="N398">
        <v>0</v>
      </c>
      <c r="O398">
        <v>0</v>
      </c>
      <c r="P398">
        <v>0</v>
      </c>
      <c r="Q398">
        <v>0</v>
      </c>
      <c r="R398">
        <v>0</v>
      </c>
      <c r="S398">
        <v>0</v>
      </c>
      <c r="T398">
        <v>0</v>
      </c>
      <c r="U398">
        <v>0</v>
      </c>
      <c r="V398" t="s">
        <v>313</v>
      </c>
      <c r="W398">
        <v>0</v>
      </c>
      <c r="X398">
        <v>0</v>
      </c>
      <c r="Y398">
        <v>0</v>
      </c>
      <c r="Z398">
        <v>0</v>
      </c>
      <c r="AA398">
        <v>0</v>
      </c>
      <c r="AB398">
        <v>0</v>
      </c>
      <c r="AC398">
        <v>0</v>
      </c>
      <c r="AD398">
        <v>0</v>
      </c>
      <c r="AE398">
        <v>0</v>
      </c>
      <c r="AF398">
        <v>0</v>
      </c>
      <c r="AG398">
        <v>0</v>
      </c>
      <c r="AH398">
        <v>0</v>
      </c>
      <c r="AI398">
        <v>0</v>
      </c>
      <c r="AL398" s="11">
        <f t="shared" si="36"/>
        <v>0</v>
      </c>
      <c r="AM398">
        <f t="shared" si="37"/>
        <v>0</v>
      </c>
      <c r="AN398">
        <f t="shared" si="38"/>
        <v>0</v>
      </c>
      <c r="AP398">
        <f>VLOOKUP($B398,Kraftvärmeprod!$B$1:$BX$550,MATCH(AP$1,Kraftvärmeprod!$B$1:$BX$1,0),FALSE)</f>
        <v>0</v>
      </c>
      <c r="AQ398">
        <f>VLOOKUP($B398,Kraftvärmeprod!$B$1:$BX$550,MATCH(AQ$1,Kraftvärmeprod!$B$1:$BX$1,0),FALSE)</f>
        <v>0</v>
      </c>
      <c r="AR398">
        <f>VLOOKUP($B398,Kraftvärmeprod!$B$1:$BX$550,MATCH("Summa tillförd energi exklusive rökgaskondensering",Kraftvärmeprod!$B$1:$BX$1,0),FALSE)</f>
        <v>0</v>
      </c>
      <c r="AT398" s="239" t="str">
        <f t="shared" si="39"/>
        <v/>
      </c>
      <c r="AV398">
        <f t="shared" si="40"/>
        <v>0</v>
      </c>
      <c r="AX398" t="str">
        <f>VLOOKUP(B398,Totalt!$B$1:$BZ$554,MATCH(AX$1,Totalt!$B$1:$BZ$1,0),FALSE)</f>
        <v>Ja</v>
      </c>
      <c r="BA398" s="239" t="str">
        <f t="shared" si="41"/>
        <v/>
      </c>
    </row>
    <row r="399" spans="1:53" x14ac:dyDescent="0.25">
      <c r="A399" s="2" t="s">
        <v>585</v>
      </c>
      <c r="B399" s="2" t="s">
        <v>590</v>
      </c>
      <c r="J399">
        <v>0</v>
      </c>
      <c r="K399">
        <v>0</v>
      </c>
      <c r="L399">
        <v>0</v>
      </c>
      <c r="M399">
        <v>0</v>
      </c>
      <c r="N399">
        <v>0</v>
      </c>
      <c r="O399">
        <v>0</v>
      </c>
      <c r="P399">
        <v>33.611400000000003</v>
      </c>
      <c r="Q399">
        <v>21.393999999999998</v>
      </c>
      <c r="R399">
        <v>4.766</v>
      </c>
      <c r="S399">
        <v>10.2239</v>
      </c>
      <c r="T399">
        <v>0</v>
      </c>
      <c r="U399">
        <v>0</v>
      </c>
      <c r="V399" t="s">
        <v>313</v>
      </c>
      <c r="W399">
        <v>0</v>
      </c>
      <c r="X399">
        <v>0</v>
      </c>
      <c r="Y399">
        <v>0</v>
      </c>
      <c r="Z399">
        <v>0</v>
      </c>
      <c r="AA399">
        <v>0</v>
      </c>
      <c r="AB399">
        <v>0</v>
      </c>
      <c r="AC399">
        <v>0</v>
      </c>
      <c r="AD399">
        <v>0</v>
      </c>
      <c r="AE399">
        <v>0</v>
      </c>
      <c r="AF399">
        <v>0</v>
      </c>
      <c r="AG399">
        <v>0</v>
      </c>
      <c r="AH399">
        <v>22.46</v>
      </c>
      <c r="AI399">
        <v>1.2192400000000001</v>
      </c>
      <c r="AL399" s="11">
        <f t="shared" si="36"/>
        <v>93.674539999999993</v>
      </c>
      <c r="AM399">
        <f t="shared" si="37"/>
        <v>92.455299999999994</v>
      </c>
      <c r="AN399">
        <f t="shared" si="38"/>
        <v>69.995299999999986</v>
      </c>
      <c r="AP399">
        <f>VLOOKUP($B399,Kraftvärmeprod!$B$1:$BX$550,MATCH(AP$1,Kraftvärmeprod!$B$1:$BX$1,0),FALSE)</f>
        <v>77.322999999999993</v>
      </c>
      <c r="AQ399">
        <f>VLOOKUP($B399,Kraftvärmeprod!$B$1:$BX$550,MATCH(AQ$1,Kraftvärmeprod!$B$1:$BX$1,0),FALSE)</f>
        <v>19</v>
      </c>
      <c r="AR399">
        <f>VLOOKUP($B399,Kraftvärmeprod!$B$1:$BX$550,MATCH("Summa tillförd energi exklusive rökgaskondensering",Kraftvärmeprod!$B$1:$BX$1,0),FALSE)</f>
        <v>114.818</v>
      </c>
      <c r="AT399" s="239">
        <f t="shared" si="39"/>
        <v>0.60961957184413584</v>
      </c>
      <c r="AV399">
        <f t="shared" si="40"/>
        <v>69.9953</v>
      </c>
      <c r="AX399" t="str">
        <f>VLOOKUP(B399,Totalt!$B$1:$BZ$554,MATCH(AX$1,Totalt!$B$1:$BZ$1,0),FALSE)</f>
        <v>Ja</v>
      </c>
      <c r="BA399" s="239">
        <f t="shared" si="41"/>
        <v>1.0857754610224262</v>
      </c>
    </row>
    <row r="400" spans="1:53" x14ac:dyDescent="0.25">
      <c r="A400" s="2" t="s">
        <v>585</v>
      </c>
      <c r="B400" s="2" t="s">
        <v>591</v>
      </c>
      <c r="J400">
        <v>0</v>
      </c>
      <c r="K400">
        <v>0</v>
      </c>
      <c r="L400">
        <v>0.24215900000000001</v>
      </c>
      <c r="M400">
        <v>0</v>
      </c>
      <c r="N400">
        <v>0</v>
      </c>
      <c r="O400">
        <v>0</v>
      </c>
      <c r="P400">
        <v>0.30720999999999998</v>
      </c>
      <c r="Q400">
        <v>0</v>
      </c>
      <c r="R400">
        <v>0</v>
      </c>
      <c r="S400">
        <v>0</v>
      </c>
      <c r="T400">
        <v>0</v>
      </c>
      <c r="U400">
        <v>0</v>
      </c>
      <c r="V400" t="s">
        <v>313</v>
      </c>
      <c r="W400">
        <v>0</v>
      </c>
      <c r="X400">
        <v>0</v>
      </c>
      <c r="Y400">
        <v>0</v>
      </c>
      <c r="Z400">
        <v>189.00800000000001</v>
      </c>
      <c r="AA400">
        <v>0</v>
      </c>
      <c r="AB400">
        <v>0</v>
      </c>
      <c r="AC400">
        <v>0</v>
      </c>
      <c r="AD400">
        <v>0</v>
      </c>
      <c r="AE400">
        <v>1.7177800000000001</v>
      </c>
      <c r="AF400">
        <v>0</v>
      </c>
      <c r="AG400">
        <v>0</v>
      </c>
      <c r="AH400">
        <v>56.88</v>
      </c>
      <c r="AI400">
        <v>7.2796099999999999</v>
      </c>
      <c r="AL400" s="11">
        <f t="shared" si="36"/>
        <v>255.43475900000001</v>
      </c>
      <c r="AM400">
        <f t="shared" si="37"/>
        <v>248.15514900000002</v>
      </c>
      <c r="AN400">
        <f t="shared" si="38"/>
        <v>191.27514900000003</v>
      </c>
      <c r="AP400">
        <f>VLOOKUP($B400,Kraftvärmeprod!$B$1:$BX$550,MATCH(AP$1,Kraftvärmeprod!$B$1:$BX$1,0),FALSE)</f>
        <v>230.465</v>
      </c>
      <c r="AQ400">
        <f>VLOOKUP($B400,Kraftvärmeprod!$B$1:$BX$550,MATCH(AQ$1,Kraftvärmeprod!$B$1:$BX$1,0),FALSE)</f>
        <v>101.55500000000001</v>
      </c>
      <c r="AR400">
        <f>VLOOKUP($B400,Kraftvärmeprod!$B$1:$BX$550,MATCH("Summa tillförd energi exklusive rökgaskondensering",Kraftvärmeprod!$B$1:$BX$1,0),FALSE)</f>
        <v>411.31599999999997</v>
      </c>
      <c r="AT400" s="239">
        <f t="shared" si="39"/>
        <v>0.46503211399507932</v>
      </c>
      <c r="AV400">
        <f t="shared" si="40"/>
        <v>189.31521000000001</v>
      </c>
      <c r="AX400" t="str">
        <f>VLOOKUP(B400,Totalt!$B$1:$BZ$554,MATCH(AX$1,Totalt!$B$1:$BZ$1,0),FALSE)</f>
        <v>Ja</v>
      </c>
      <c r="BA400" s="239">
        <f t="shared" si="41"/>
        <v>1.160712546809316</v>
      </c>
    </row>
    <row r="401" spans="1:53" x14ac:dyDescent="0.25">
      <c r="A401" s="2" t="s">
        <v>585</v>
      </c>
      <c r="B401" s="2" t="s">
        <v>592</v>
      </c>
      <c r="J401">
        <v>0</v>
      </c>
      <c r="K401">
        <v>0</v>
      </c>
      <c r="L401">
        <v>0</v>
      </c>
      <c r="M401">
        <v>0</v>
      </c>
      <c r="N401">
        <v>0</v>
      </c>
      <c r="O401">
        <v>0</v>
      </c>
      <c r="P401">
        <v>0</v>
      </c>
      <c r="Q401">
        <v>0</v>
      </c>
      <c r="R401">
        <v>0</v>
      </c>
      <c r="S401">
        <v>0</v>
      </c>
      <c r="T401">
        <v>0</v>
      </c>
      <c r="U401">
        <v>0</v>
      </c>
      <c r="V401" t="s">
        <v>313</v>
      </c>
      <c r="W401">
        <v>0</v>
      </c>
      <c r="X401">
        <v>0</v>
      </c>
      <c r="Y401">
        <v>0</v>
      </c>
      <c r="Z401">
        <v>0</v>
      </c>
      <c r="AA401">
        <v>0</v>
      </c>
      <c r="AB401">
        <v>0</v>
      </c>
      <c r="AC401">
        <v>0</v>
      </c>
      <c r="AD401">
        <v>0</v>
      </c>
      <c r="AE401">
        <v>0</v>
      </c>
      <c r="AF401">
        <v>0</v>
      </c>
      <c r="AG401">
        <v>0</v>
      </c>
      <c r="AH401">
        <v>0</v>
      </c>
      <c r="AI401">
        <v>0</v>
      </c>
      <c r="AL401" s="11">
        <f t="shared" si="36"/>
        <v>0</v>
      </c>
      <c r="AM401">
        <f t="shared" si="37"/>
        <v>0</v>
      </c>
      <c r="AN401">
        <f t="shared" si="38"/>
        <v>0</v>
      </c>
      <c r="AP401">
        <f>VLOOKUP($B401,Kraftvärmeprod!$B$1:$BX$550,MATCH(AP$1,Kraftvärmeprod!$B$1:$BX$1,0),FALSE)</f>
        <v>0</v>
      </c>
      <c r="AQ401">
        <f>VLOOKUP($B401,Kraftvärmeprod!$B$1:$BX$550,MATCH(AQ$1,Kraftvärmeprod!$B$1:$BX$1,0),FALSE)</f>
        <v>0</v>
      </c>
      <c r="AR401">
        <f>VLOOKUP($B401,Kraftvärmeprod!$B$1:$BX$550,MATCH("Summa tillförd energi exklusive rökgaskondensering",Kraftvärmeprod!$B$1:$BX$1,0),FALSE)</f>
        <v>0</v>
      </c>
      <c r="AT401" s="239" t="str">
        <f t="shared" si="39"/>
        <v/>
      </c>
      <c r="AV401">
        <f t="shared" si="40"/>
        <v>0</v>
      </c>
      <c r="AX401" t="str">
        <f>VLOOKUP(B401,Totalt!$B$1:$BZ$554,MATCH(AX$1,Totalt!$B$1:$BZ$1,0),FALSE)</f>
        <v>Ja</v>
      </c>
      <c r="BA401" s="239" t="str">
        <f t="shared" si="41"/>
        <v/>
      </c>
    </row>
    <row r="402" spans="1:53" x14ac:dyDescent="0.25">
      <c r="A402" s="2" t="s">
        <v>585</v>
      </c>
      <c r="B402" s="2" t="s">
        <v>593</v>
      </c>
      <c r="J402">
        <v>0</v>
      </c>
      <c r="K402">
        <v>0</v>
      </c>
      <c r="L402">
        <v>0</v>
      </c>
      <c r="M402">
        <v>0</v>
      </c>
      <c r="N402">
        <v>0</v>
      </c>
      <c r="O402">
        <v>0</v>
      </c>
      <c r="P402">
        <v>0</v>
      </c>
      <c r="Q402">
        <v>0</v>
      </c>
      <c r="R402">
        <v>0</v>
      </c>
      <c r="S402">
        <v>0</v>
      </c>
      <c r="T402">
        <v>0</v>
      </c>
      <c r="U402">
        <v>0</v>
      </c>
      <c r="V402" t="s">
        <v>313</v>
      </c>
      <c r="W402">
        <v>0</v>
      </c>
      <c r="X402">
        <v>0</v>
      </c>
      <c r="Y402">
        <v>0</v>
      </c>
      <c r="Z402">
        <v>0</v>
      </c>
      <c r="AA402">
        <v>0</v>
      </c>
      <c r="AB402">
        <v>0</v>
      </c>
      <c r="AC402">
        <v>0</v>
      </c>
      <c r="AD402">
        <v>0</v>
      </c>
      <c r="AE402">
        <v>0</v>
      </c>
      <c r="AF402">
        <v>0</v>
      </c>
      <c r="AG402">
        <v>0</v>
      </c>
      <c r="AH402">
        <v>0</v>
      </c>
      <c r="AI402">
        <v>0</v>
      </c>
      <c r="AL402" s="11">
        <f t="shared" si="36"/>
        <v>0</v>
      </c>
      <c r="AM402">
        <f t="shared" si="37"/>
        <v>0</v>
      </c>
      <c r="AN402">
        <f t="shared" si="38"/>
        <v>0</v>
      </c>
      <c r="AP402">
        <f>VLOOKUP($B402,Kraftvärmeprod!$B$1:$BX$550,MATCH(AP$1,Kraftvärmeprod!$B$1:$BX$1,0),FALSE)</f>
        <v>0</v>
      </c>
      <c r="AQ402">
        <f>VLOOKUP($B402,Kraftvärmeprod!$B$1:$BX$550,MATCH(AQ$1,Kraftvärmeprod!$B$1:$BX$1,0),FALSE)</f>
        <v>0</v>
      </c>
      <c r="AR402">
        <f>VLOOKUP($B402,Kraftvärmeprod!$B$1:$BX$550,MATCH("Summa tillförd energi exklusive rökgaskondensering",Kraftvärmeprod!$B$1:$BX$1,0),FALSE)</f>
        <v>0</v>
      </c>
      <c r="AT402" s="239" t="str">
        <f t="shared" si="39"/>
        <v/>
      </c>
      <c r="AV402">
        <f t="shared" si="40"/>
        <v>0</v>
      </c>
      <c r="AX402" t="str">
        <f>VLOOKUP(B402,Totalt!$B$1:$BZ$554,MATCH(AX$1,Totalt!$B$1:$BZ$1,0),FALSE)</f>
        <v>Ja</v>
      </c>
      <c r="BA402" s="239" t="str">
        <f t="shared" si="41"/>
        <v/>
      </c>
    </row>
    <row r="403" spans="1:53" x14ac:dyDescent="0.25">
      <c r="A403" s="2" t="s">
        <v>585</v>
      </c>
      <c r="B403" s="2" t="s">
        <v>594</v>
      </c>
      <c r="J403">
        <v>0</v>
      </c>
      <c r="K403">
        <v>3.02684</v>
      </c>
      <c r="L403">
        <v>0</v>
      </c>
      <c r="M403">
        <v>2.7494800000000001</v>
      </c>
      <c r="N403">
        <v>0</v>
      </c>
      <c r="O403">
        <v>0</v>
      </c>
      <c r="P403">
        <v>0</v>
      </c>
      <c r="Q403">
        <v>0</v>
      </c>
      <c r="R403">
        <v>0</v>
      </c>
      <c r="S403">
        <v>0</v>
      </c>
      <c r="T403">
        <v>0</v>
      </c>
      <c r="U403">
        <v>4.3280699999999998E-3</v>
      </c>
      <c r="V403" t="s">
        <v>313</v>
      </c>
      <c r="W403">
        <v>34.289099999999998</v>
      </c>
      <c r="X403">
        <v>0</v>
      </c>
      <c r="Y403">
        <v>0</v>
      </c>
      <c r="Z403">
        <v>0</v>
      </c>
      <c r="AA403">
        <v>0</v>
      </c>
      <c r="AB403">
        <v>0</v>
      </c>
      <c r="AC403">
        <v>0</v>
      </c>
      <c r="AD403">
        <v>107.807</v>
      </c>
      <c r="AE403">
        <v>91.6858</v>
      </c>
      <c r="AF403">
        <v>0</v>
      </c>
      <c r="AG403">
        <v>0</v>
      </c>
      <c r="AH403">
        <v>0</v>
      </c>
      <c r="AI403">
        <v>8.7139500000000005</v>
      </c>
      <c r="AL403" s="11">
        <f t="shared" si="36"/>
        <v>248.27649807</v>
      </c>
      <c r="AM403">
        <f t="shared" si="37"/>
        <v>239.56254806999999</v>
      </c>
      <c r="AN403">
        <f t="shared" si="38"/>
        <v>239.56254806999999</v>
      </c>
      <c r="AP403">
        <f>VLOOKUP($B403,Kraftvärmeprod!$B$1:$BX$550,MATCH(AP$1,Kraftvärmeprod!$B$1:$BX$1,0),FALSE)</f>
        <v>286.89999999999998</v>
      </c>
      <c r="AQ403">
        <f>VLOOKUP($B403,Kraftvärmeprod!$B$1:$BX$550,MATCH(AQ$1,Kraftvärmeprod!$B$1:$BX$1,0),FALSE)</f>
        <v>93.4</v>
      </c>
      <c r="AR403">
        <f>VLOOKUP($B403,Kraftvärmeprod!$B$1:$BX$550,MATCH("Summa tillförd energi exklusive rökgaskondensering",Kraftvärmeprod!$B$1:$BX$1,0),FALSE)</f>
        <v>445.36799999999999</v>
      </c>
      <c r="AT403" s="239">
        <f t="shared" si="39"/>
        <v>0.53789798115266474</v>
      </c>
      <c r="AV403">
        <f t="shared" si="40"/>
        <v>34.293428069999997</v>
      </c>
      <c r="AX403" t="str">
        <f>VLOOKUP(B403,Totalt!$B$1:$BZ$554,MATCH(AX$1,Totalt!$B$1:$BZ$1,0),FALSE)</f>
        <v>Ja</v>
      </c>
      <c r="BA403" s="239">
        <f t="shared" si="41"/>
        <v>1.1555664842634856</v>
      </c>
    </row>
    <row r="404" spans="1:53" x14ac:dyDescent="0.25">
      <c r="A404" s="2" t="s">
        <v>585</v>
      </c>
      <c r="B404" s="2" t="s">
        <v>595</v>
      </c>
      <c r="J404">
        <v>0</v>
      </c>
      <c r="K404">
        <v>0</v>
      </c>
      <c r="L404">
        <v>0</v>
      </c>
      <c r="M404">
        <v>0</v>
      </c>
      <c r="N404">
        <v>0</v>
      </c>
      <c r="O404">
        <v>0</v>
      </c>
      <c r="P404">
        <v>0</v>
      </c>
      <c r="Q404">
        <v>0</v>
      </c>
      <c r="R404">
        <v>0</v>
      </c>
      <c r="S404">
        <v>0</v>
      </c>
      <c r="T404">
        <v>0</v>
      </c>
      <c r="U404">
        <v>0</v>
      </c>
      <c r="V404" t="s">
        <v>313</v>
      </c>
      <c r="W404">
        <v>0</v>
      </c>
      <c r="X404">
        <v>0</v>
      </c>
      <c r="Y404">
        <v>0</v>
      </c>
      <c r="Z404">
        <v>0</v>
      </c>
      <c r="AA404">
        <v>0</v>
      </c>
      <c r="AB404">
        <v>0</v>
      </c>
      <c r="AC404">
        <v>0</v>
      </c>
      <c r="AD404">
        <v>0</v>
      </c>
      <c r="AE404">
        <v>0</v>
      </c>
      <c r="AF404">
        <v>0</v>
      </c>
      <c r="AG404">
        <v>0</v>
      </c>
      <c r="AH404">
        <v>0</v>
      </c>
      <c r="AI404">
        <v>0</v>
      </c>
      <c r="AL404" s="11">
        <f t="shared" si="36"/>
        <v>0</v>
      </c>
      <c r="AM404">
        <f t="shared" si="37"/>
        <v>0</v>
      </c>
      <c r="AN404">
        <f t="shared" si="38"/>
        <v>0</v>
      </c>
      <c r="AP404">
        <f>VLOOKUP($B404,Kraftvärmeprod!$B$1:$BX$550,MATCH(AP$1,Kraftvärmeprod!$B$1:$BX$1,0),FALSE)</f>
        <v>0</v>
      </c>
      <c r="AQ404">
        <f>VLOOKUP($B404,Kraftvärmeprod!$B$1:$BX$550,MATCH(AQ$1,Kraftvärmeprod!$B$1:$BX$1,0),FALSE)</f>
        <v>0</v>
      </c>
      <c r="AR404">
        <f>VLOOKUP($B404,Kraftvärmeprod!$B$1:$BX$550,MATCH("Summa tillförd energi exklusive rökgaskondensering",Kraftvärmeprod!$B$1:$BX$1,0),FALSE)</f>
        <v>0</v>
      </c>
      <c r="AT404" s="239" t="str">
        <f t="shared" si="39"/>
        <v/>
      </c>
      <c r="AV404">
        <f t="shared" si="40"/>
        <v>0</v>
      </c>
      <c r="AX404" t="str">
        <f>VLOOKUP(B404,Totalt!$B$1:$BZ$554,MATCH(AX$1,Totalt!$B$1:$BZ$1,0),FALSE)</f>
        <v>Ja</v>
      </c>
      <c r="BA404" s="239" t="str">
        <f t="shared" si="41"/>
        <v/>
      </c>
    </row>
    <row r="405" spans="1:53" x14ac:dyDescent="0.25">
      <c r="A405" s="2" t="s">
        <v>596</v>
      </c>
      <c r="B405" s="2" t="s">
        <v>597</v>
      </c>
      <c r="J405">
        <v>0</v>
      </c>
      <c r="K405">
        <v>0</v>
      </c>
      <c r="L405">
        <v>0</v>
      </c>
      <c r="M405">
        <v>0</v>
      </c>
      <c r="N405">
        <v>0</v>
      </c>
      <c r="O405">
        <v>0</v>
      </c>
      <c r="P405">
        <v>0</v>
      </c>
      <c r="Q405">
        <v>0</v>
      </c>
      <c r="R405">
        <v>0</v>
      </c>
      <c r="S405">
        <v>0</v>
      </c>
      <c r="T405">
        <v>0</v>
      </c>
      <c r="U405">
        <v>0</v>
      </c>
      <c r="V405" t="s">
        <v>313</v>
      </c>
      <c r="W405">
        <v>0</v>
      </c>
      <c r="X405">
        <v>0</v>
      </c>
      <c r="Y405">
        <v>0</v>
      </c>
      <c r="Z405">
        <v>0</v>
      </c>
      <c r="AA405">
        <v>0</v>
      </c>
      <c r="AB405">
        <v>0</v>
      </c>
      <c r="AC405">
        <v>0</v>
      </c>
      <c r="AD405">
        <v>0</v>
      </c>
      <c r="AE405">
        <v>0</v>
      </c>
      <c r="AF405">
        <v>0</v>
      </c>
      <c r="AG405">
        <v>0</v>
      </c>
      <c r="AH405">
        <v>0</v>
      </c>
      <c r="AI405">
        <v>0</v>
      </c>
      <c r="AL405" s="11">
        <f t="shared" si="36"/>
        <v>0</v>
      </c>
      <c r="AM405">
        <f t="shared" si="37"/>
        <v>0</v>
      </c>
      <c r="AN405">
        <f t="shared" si="38"/>
        <v>0</v>
      </c>
      <c r="AP405">
        <f>VLOOKUP($B405,Kraftvärmeprod!$B$1:$BX$550,MATCH(AP$1,Kraftvärmeprod!$B$1:$BX$1,0),FALSE)</f>
        <v>0</v>
      </c>
      <c r="AQ405">
        <f>VLOOKUP($B405,Kraftvärmeprod!$B$1:$BX$550,MATCH(AQ$1,Kraftvärmeprod!$B$1:$BX$1,0),FALSE)</f>
        <v>0</v>
      </c>
      <c r="AR405">
        <f>VLOOKUP($B405,Kraftvärmeprod!$B$1:$BX$550,MATCH("Summa tillförd energi exklusive rökgaskondensering",Kraftvärmeprod!$B$1:$BX$1,0),FALSE)</f>
        <v>0</v>
      </c>
      <c r="AT405" s="239" t="str">
        <f t="shared" si="39"/>
        <v/>
      </c>
      <c r="AV405">
        <f t="shared" si="40"/>
        <v>0</v>
      </c>
      <c r="AX405" t="str">
        <f>VLOOKUP(B405,Totalt!$B$1:$BZ$554,MATCH(AX$1,Totalt!$B$1:$BZ$1,0),FALSE)</f>
        <v>Ja</v>
      </c>
      <c r="BA405" s="239" t="str">
        <f t="shared" si="41"/>
        <v/>
      </c>
    </row>
    <row r="406" spans="1:53" x14ac:dyDescent="0.25">
      <c r="A406" s="2" t="s">
        <v>596</v>
      </c>
      <c r="B406" s="9" t="s">
        <v>1105</v>
      </c>
      <c r="J406">
        <v>0</v>
      </c>
      <c r="K406">
        <v>0</v>
      </c>
      <c r="L406">
        <v>0</v>
      </c>
      <c r="M406">
        <v>0</v>
      </c>
      <c r="N406">
        <v>0</v>
      </c>
      <c r="O406">
        <v>0</v>
      </c>
      <c r="P406">
        <v>0</v>
      </c>
      <c r="Q406">
        <v>0</v>
      </c>
      <c r="R406">
        <v>0</v>
      </c>
      <c r="S406">
        <v>0</v>
      </c>
      <c r="T406">
        <v>0</v>
      </c>
      <c r="U406">
        <v>0</v>
      </c>
      <c r="V406" t="s">
        <v>313</v>
      </c>
      <c r="W406">
        <v>0</v>
      </c>
      <c r="X406">
        <v>0</v>
      </c>
      <c r="Y406">
        <v>0</v>
      </c>
      <c r="Z406">
        <v>0</v>
      </c>
      <c r="AA406">
        <v>0</v>
      </c>
      <c r="AB406">
        <v>0</v>
      </c>
      <c r="AC406">
        <v>0</v>
      </c>
      <c r="AD406">
        <v>0</v>
      </c>
      <c r="AE406">
        <v>0</v>
      </c>
      <c r="AF406">
        <v>0</v>
      </c>
      <c r="AG406">
        <v>0</v>
      </c>
      <c r="AH406">
        <v>0</v>
      </c>
      <c r="AI406">
        <v>0</v>
      </c>
      <c r="AL406" s="11">
        <f t="shared" si="36"/>
        <v>0</v>
      </c>
      <c r="AM406">
        <f t="shared" si="37"/>
        <v>0</v>
      </c>
      <c r="AN406">
        <f t="shared" si="38"/>
        <v>0</v>
      </c>
      <c r="AP406">
        <f>VLOOKUP($B406,Kraftvärmeprod!$B$1:$BX$550,MATCH(AP$1,Kraftvärmeprod!$B$1:$BX$1,0),FALSE)</f>
        <v>0</v>
      </c>
      <c r="AQ406">
        <f>VLOOKUP($B406,Kraftvärmeprod!$B$1:$BX$550,MATCH(AQ$1,Kraftvärmeprod!$B$1:$BX$1,0),FALSE)</f>
        <v>0</v>
      </c>
      <c r="AR406">
        <f>VLOOKUP($B406,Kraftvärmeprod!$B$1:$BX$550,MATCH("Summa tillförd energi exklusive rökgaskondensering",Kraftvärmeprod!$B$1:$BX$1,0),FALSE)</f>
        <v>0</v>
      </c>
      <c r="AT406" s="239" t="str">
        <f t="shared" si="39"/>
        <v/>
      </c>
      <c r="AV406">
        <f t="shared" si="40"/>
        <v>0</v>
      </c>
      <c r="AX406" t="str">
        <f>VLOOKUP(B406,Totalt!$B$1:$BZ$554,MATCH(AX$1,Totalt!$B$1:$BZ$1,0),FALSE)</f>
        <v>Ja</v>
      </c>
      <c r="BA406" s="239" t="str">
        <f t="shared" si="41"/>
        <v/>
      </c>
    </row>
    <row r="407" spans="1:53" x14ac:dyDescent="0.25">
      <c r="A407" s="2" t="s">
        <v>598</v>
      </c>
      <c r="B407" s="2" t="s">
        <v>599</v>
      </c>
      <c r="J407">
        <v>0</v>
      </c>
      <c r="K407">
        <v>0</v>
      </c>
      <c r="L407">
        <v>0</v>
      </c>
      <c r="M407">
        <v>0</v>
      </c>
      <c r="N407">
        <v>0</v>
      </c>
      <c r="O407">
        <v>0</v>
      </c>
      <c r="P407">
        <v>0</v>
      </c>
      <c r="Q407">
        <v>0</v>
      </c>
      <c r="R407">
        <v>0</v>
      </c>
      <c r="S407">
        <v>0</v>
      </c>
      <c r="T407">
        <v>0</v>
      </c>
      <c r="U407">
        <v>0</v>
      </c>
      <c r="V407" t="s">
        <v>313</v>
      </c>
      <c r="W407">
        <v>0</v>
      </c>
      <c r="X407">
        <v>0</v>
      </c>
      <c r="Y407">
        <v>0</v>
      </c>
      <c r="Z407">
        <v>0</v>
      </c>
      <c r="AA407">
        <v>0</v>
      </c>
      <c r="AB407">
        <v>0</v>
      </c>
      <c r="AC407">
        <v>0</v>
      </c>
      <c r="AD407">
        <v>0</v>
      </c>
      <c r="AE407">
        <v>0</v>
      </c>
      <c r="AF407">
        <v>0</v>
      </c>
      <c r="AG407">
        <v>0</v>
      </c>
      <c r="AH407">
        <v>0</v>
      </c>
      <c r="AI407">
        <v>0</v>
      </c>
      <c r="AL407" s="11">
        <f t="shared" si="36"/>
        <v>0</v>
      </c>
      <c r="AM407">
        <f t="shared" si="37"/>
        <v>0</v>
      </c>
      <c r="AN407">
        <f t="shared" si="38"/>
        <v>0</v>
      </c>
      <c r="AP407">
        <f>VLOOKUP($B407,Kraftvärmeprod!$B$1:$BX$550,MATCH(AP$1,Kraftvärmeprod!$B$1:$BX$1,0),FALSE)</f>
        <v>0</v>
      </c>
      <c r="AQ407">
        <f>VLOOKUP($B407,Kraftvärmeprod!$B$1:$BX$550,MATCH(AQ$1,Kraftvärmeprod!$B$1:$BX$1,0),FALSE)</f>
        <v>0</v>
      </c>
      <c r="AR407">
        <f>VLOOKUP($B407,Kraftvärmeprod!$B$1:$BX$550,MATCH("Summa tillförd energi exklusive rökgaskondensering",Kraftvärmeprod!$B$1:$BX$1,0),FALSE)</f>
        <v>0</v>
      </c>
      <c r="AT407" s="239" t="str">
        <f t="shared" si="39"/>
        <v/>
      </c>
      <c r="AV407">
        <f t="shared" si="40"/>
        <v>0</v>
      </c>
      <c r="AX407" t="str">
        <f>VLOOKUP(B407,Totalt!$B$1:$BZ$554,MATCH(AX$1,Totalt!$B$1:$BZ$1,0),FALSE)</f>
        <v>Ja</v>
      </c>
      <c r="BA407" s="239" t="str">
        <f t="shared" si="41"/>
        <v/>
      </c>
    </row>
    <row r="408" spans="1:53" x14ac:dyDescent="0.25">
      <c r="A408" s="2" t="s">
        <v>598</v>
      </c>
      <c r="B408" s="2" t="s">
        <v>600</v>
      </c>
      <c r="J408">
        <v>0</v>
      </c>
      <c r="K408">
        <v>0</v>
      </c>
      <c r="L408">
        <v>0</v>
      </c>
      <c r="M408">
        <v>0</v>
      </c>
      <c r="N408">
        <v>0</v>
      </c>
      <c r="O408">
        <v>0</v>
      </c>
      <c r="P408">
        <v>0</v>
      </c>
      <c r="Q408">
        <v>0</v>
      </c>
      <c r="R408">
        <v>0</v>
      </c>
      <c r="S408">
        <v>0</v>
      </c>
      <c r="T408">
        <v>0</v>
      </c>
      <c r="U408">
        <v>0</v>
      </c>
      <c r="V408" t="s">
        <v>313</v>
      </c>
      <c r="W408">
        <v>0</v>
      </c>
      <c r="X408">
        <v>0</v>
      </c>
      <c r="Y408">
        <v>0</v>
      </c>
      <c r="Z408">
        <v>0</v>
      </c>
      <c r="AA408">
        <v>0</v>
      </c>
      <c r="AB408">
        <v>0</v>
      </c>
      <c r="AC408">
        <v>0</v>
      </c>
      <c r="AD408">
        <v>0</v>
      </c>
      <c r="AE408">
        <v>0</v>
      </c>
      <c r="AF408">
        <v>0</v>
      </c>
      <c r="AG408">
        <v>0</v>
      </c>
      <c r="AH408">
        <v>0</v>
      </c>
      <c r="AI408">
        <v>0</v>
      </c>
      <c r="AL408" s="11">
        <f t="shared" si="36"/>
        <v>0</v>
      </c>
      <c r="AM408">
        <f t="shared" si="37"/>
        <v>0</v>
      </c>
      <c r="AN408">
        <f t="shared" si="38"/>
        <v>0</v>
      </c>
      <c r="AP408">
        <f>VLOOKUP($B408,Kraftvärmeprod!$B$1:$BX$550,MATCH(AP$1,Kraftvärmeprod!$B$1:$BX$1,0),FALSE)</f>
        <v>0</v>
      </c>
      <c r="AQ408">
        <f>VLOOKUP($B408,Kraftvärmeprod!$B$1:$BX$550,MATCH(AQ$1,Kraftvärmeprod!$B$1:$BX$1,0),FALSE)</f>
        <v>0</v>
      </c>
      <c r="AR408">
        <f>VLOOKUP($B408,Kraftvärmeprod!$B$1:$BX$550,MATCH("Summa tillförd energi exklusive rökgaskondensering",Kraftvärmeprod!$B$1:$BX$1,0),FALSE)</f>
        <v>0</v>
      </c>
      <c r="AT408" s="239" t="str">
        <f t="shared" si="39"/>
        <v/>
      </c>
      <c r="AV408">
        <f t="shared" si="40"/>
        <v>0</v>
      </c>
      <c r="AX408" t="str">
        <f>VLOOKUP(B408,Totalt!$B$1:$BZ$554,MATCH(AX$1,Totalt!$B$1:$BZ$1,0),FALSE)</f>
        <v>Ja</v>
      </c>
      <c r="BA408" s="239" t="str">
        <f t="shared" si="41"/>
        <v/>
      </c>
    </row>
    <row r="409" spans="1:53" x14ac:dyDescent="0.25">
      <c r="A409" s="2" t="s">
        <v>598</v>
      </c>
      <c r="B409" s="2" t="s">
        <v>601</v>
      </c>
      <c r="J409">
        <v>0</v>
      </c>
      <c r="K409">
        <v>0</v>
      </c>
      <c r="L409">
        <v>0</v>
      </c>
      <c r="M409">
        <v>0</v>
      </c>
      <c r="N409">
        <v>0</v>
      </c>
      <c r="O409">
        <v>0</v>
      </c>
      <c r="P409">
        <v>0</v>
      </c>
      <c r="Q409">
        <v>0</v>
      </c>
      <c r="R409">
        <v>0</v>
      </c>
      <c r="S409">
        <v>0</v>
      </c>
      <c r="T409">
        <v>0</v>
      </c>
      <c r="U409">
        <v>0</v>
      </c>
      <c r="V409" t="s">
        <v>313</v>
      </c>
      <c r="W409">
        <v>0</v>
      </c>
      <c r="X409">
        <v>0</v>
      </c>
      <c r="Y409">
        <v>0</v>
      </c>
      <c r="Z409">
        <v>0</v>
      </c>
      <c r="AA409">
        <v>0</v>
      </c>
      <c r="AB409">
        <v>0</v>
      </c>
      <c r="AC409">
        <v>0</v>
      </c>
      <c r="AD409">
        <v>0</v>
      </c>
      <c r="AE409">
        <v>0</v>
      </c>
      <c r="AF409">
        <v>0</v>
      </c>
      <c r="AG409">
        <v>0</v>
      </c>
      <c r="AH409">
        <v>0</v>
      </c>
      <c r="AI409">
        <v>0</v>
      </c>
      <c r="AL409" s="11">
        <f t="shared" si="36"/>
        <v>0</v>
      </c>
      <c r="AM409">
        <f t="shared" si="37"/>
        <v>0</v>
      </c>
      <c r="AN409">
        <f t="shared" si="38"/>
        <v>0</v>
      </c>
      <c r="AP409">
        <f>VLOOKUP($B409,Kraftvärmeprod!$B$1:$BX$550,MATCH(AP$1,Kraftvärmeprod!$B$1:$BX$1,0),FALSE)</f>
        <v>0</v>
      </c>
      <c r="AQ409">
        <f>VLOOKUP($B409,Kraftvärmeprod!$B$1:$BX$550,MATCH(AQ$1,Kraftvärmeprod!$B$1:$BX$1,0),FALSE)</f>
        <v>0</v>
      </c>
      <c r="AR409">
        <f>VLOOKUP($B409,Kraftvärmeprod!$B$1:$BX$550,MATCH("Summa tillförd energi exklusive rökgaskondensering",Kraftvärmeprod!$B$1:$BX$1,0),FALSE)</f>
        <v>0</v>
      </c>
      <c r="AT409" s="239" t="str">
        <f t="shared" si="39"/>
        <v/>
      </c>
      <c r="AV409">
        <f t="shared" si="40"/>
        <v>0</v>
      </c>
      <c r="AX409" t="str">
        <f>VLOOKUP(B409,Totalt!$B$1:$BZ$554,MATCH(AX$1,Totalt!$B$1:$BZ$1,0),FALSE)</f>
        <v>Ja</v>
      </c>
      <c r="BA409" s="239" t="str">
        <f t="shared" si="41"/>
        <v/>
      </c>
    </row>
    <row r="410" spans="1:53" x14ac:dyDescent="0.25">
      <c r="A410" s="2" t="s">
        <v>598</v>
      </c>
      <c r="B410" s="2" t="s">
        <v>602</v>
      </c>
      <c r="J410">
        <v>0</v>
      </c>
      <c r="K410">
        <v>0</v>
      </c>
      <c r="L410">
        <v>0</v>
      </c>
      <c r="M410">
        <v>0</v>
      </c>
      <c r="N410">
        <v>0</v>
      </c>
      <c r="O410">
        <v>0</v>
      </c>
      <c r="P410">
        <v>0</v>
      </c>
      <c r="Q410">
        <v>0</v>
      </c>
      <c r="R410">
        <v>0</v>
      </c>
      <c r="S410">
        <v>0</v>
      </c>
      <c r="T410">
        <v>0</v>
      </c>
      <c r="U410">
        <v>0</v>
      </c>
      <c r="V410" t="s">
        <v>313</v>
      </c>
      <c r="W410">
        <v>0</v>
      </c>
      <c r="X410">
        <v>0</v>
      </c>
      <c r="Y410">
        <v>0</v>
      </c>
      <c r="Z410">
        <v>0</v>
      </c>
      <c r="AA410">
        <v>0</v>
      </c>
      <c r="AB410">
        <v>0</v>
      </c>
      <c r="AC410">
        <v>0</v>
      </c>
      <c r="AD410">
        <v>0</v>
      </c>
      <c r="AE410">
        <v>0</v>
      </c>
      <c r="AF410">
        <v>0</v>
      </c>
      <c r="AG410">
        <v>0</v>
      </c>
      <c r="AH410">
        <v>0</v>
      </c>
      <c r="AI410">
        <v>0</v>
      </c>
      <c r="AL410" s="11">
        <f t="shared" si="36"/>
        <v>0</v>
      </c>
      <c r="AM410">
        <f t="shared" si="37"/>
        <v>0</v>
      </c>
      <c r="AN410">
        <f t="shared" si="38"/>
        <v>0</v>
      </c>
      <c r="AP410">
        <f>VLOOKUP($B410,Kraftvärmeprod!$B$1:$BX$550,MATCH(AP$1,Kraftvärmeprod!$B$1:$BX$1,0),FALSE)</f>
        <v>0</v>
      </c>
      <c r="AQ410">
        <f>VLOOKUP($B410,Kraftvärmeprod!$B$1:$BX$550,MATCH(AQ$1,Kraftvärmeprod!$B$1:$BX$1,0),FALSE)</f>
        <v>0</v>
      </c>
      <c r="AR410">
        <f>VLOOKUP($B410,Kraftvärmeprod!$B$1:$BX$550,MATCH("Summa tillförd energi exklusive rökgaskondensering",Kraftvärmeprod!$B$1:$BX$1,0),FALSE)</f>
        <v>0</v>
      </c>
      <c r="AT410" s="239" t="str">
        <f t="shared" si="39"/>
        <v/>
      </c>
      <c r="AV410">
        <f t="shared" si="40"/>
        <v>0</v>
      </c>
      <c r="AX410" t="str">
        <f>VLOOKUP(B410,Totalt!$B$1:$BZ$554,MATCH(AX$1,Totalt!$B$1:$BZ$1,0),FALSE)</f>
        <v>Ja</v>
      </c>
      <c r="BA410" s="239" t="str">
        <f t="shared" si="41"/>
        <v/>
      </c>
    </row>
    <row r="411" spans="1:53" x14ac:dyDescent="0.25">
      <c r="A411" s="2" t="s">
        <v>598</v>
      </c>
      <c r="B411" s="2" t="s">
        <v>603</v>
      </c>
      <c r="J411">
        <v>0</v>
      </c>
      <c r="K411">
        <v>0.14996999999999999</v>
      </c>
      <c r="L411">
        <v>0</v>
      </c>
      <c r="M411">
        <v>0</v>
      </c>
      <c r="N411">
        <v>0</v>
      </c>
      <c r="O411">
        <v>0</v>
      </c>
      <c r="P411">
        <v>55.503999999999998</v>
      </c>
      <c r="Q411">
        <v>44.271700000000003</v>
      </c>
      <c r="R411">
        <v>1.54566</v>
      </c>
      <c r="S411">
        <v>0</v>
      </c>
      <c r="T411">
        <v>0</v>
      </c>
      <c r="U411">
        <v>0</v>
      </c>
      <c r="V411" t="s">
        <v>313</v>
      </c>
      <c r="W411">
        <v>0</v>
      </c>
      <c r="X411">
        <v>0</v>
      </c>
      <c r="Y411">
        <v>0</v>
      </c>
      <c r="Z411">
        <v>0</v>
      </c>
      <c r="AA411">
        <v>0</v>
      </c>
      <c r="AB411">
        <v>0</v>
      </c>
      <c r="AC411">
        <v>0</v>
      </c>
      <c r="AD411">
        <v>0</v>
      </c>
      <c r="AE411">
        <v>0</v>
      </c>
      <c r="AF411">
        <v>0</v>
      </c>
      <c r="AG411">
        <v>0</v>
      </c>
      <c r="AH411">
        <v>14.74</v>
      </c>
      <c r="AI411">
        <v>1.29331</v>
      </c>
      <c r="AL411" s="11">
        <f t="shared" si="36"/>
        <v>117.50463999999999</v>
      </c>
      <c r="AM411">
        <f t="shared" si="37"/>
        <v>116.21132999999999</v>
      </c>
      <c r="AN411">
        <f t="shared" si="38"/>
        <v>101.47132999999999</v>
      </c>
      <c r="AP411">
        <f>VLOOKUP($B411,Kraftvärmeprod!$B$1:$BX$550,MATCH(AP$1,Kraftvärmeprod!$B$1:$BX$1,0),FALSE)</f>
        <v>115.87</v>
      </c>
      <c r="AQ411">
        <f>VLOOKUP($B411,Kraftvärmeprod!$B$1:$BX$550,MATCH(AQ$1,Kraftvärmeprod!$B$1:$BX$1,0),FALSE)</f>
        <v>19.11</v>
      </c>
      <c r="AR411">
        <f>VLOOKUP($B411,Kraftvärmeprod!$B$1:$BX$550,MATCH("Summa tillförd energi exklusive rökgaskondensering",Kraftvärmeprod!$B$1:$BX$1,0),FALSE)</f>
        <v>145.07000000000002</v>
      </c>
      <c r="AT411" s="239">
        <f t="shared" si="39"/>
        <v>0.69946460329496096</v>
      </c>
      <c r="AV411">
        <f t="shared" si="40"/>
        <v>101.32136</v>
      </c>
      <c r="AX411" t="str">
        <f>VLOOKUP(B411,Totalt!$B$1:$BZ$554,MATCH(AX$1,Totalt!$B$1:$BZ$1,0),FALSE)</f>
        <v>Ja</v>
      </c>
      <c r="BA411" s="239">
        <f t="shared" si="41"/>
        <v>1.1275279123247064</v>
      </c>
    </row>
    <row r="412" spans="1:53" x14ac:dyDescent="0.25">
      <c r="A412" s="2" t="s">
        <v>604</v>
      </c>
      <c r="B412" s="2" t="s">
        <v>605</v>
      </c>
      <c r="J412">
        <v>0</v>
      </c>
      <c r="K412">
        <v>0</v>
      </c>
      <c r="L412">
        <v>0</v>
      </c>
      <c r="M412">
        <v>0</v>
      </c>
      <c r="N412">
        <v>0</v>
      </c>
      <c r="O412">
        <v>0</v>
      </c>
      <c r="P412">
        <v>0</v>
      </c>
      <c r="Q412">
        <v>0</v>
      </c>
      <c r="R412">
        <v>0</v>
      </c>
      <c r="S412">
        <v>0</v>
      </c>
      <c r="T412">
        <v>0</v>
      </c>
      <c r="U412">
        <v>0</v>
      </c>
      <c r="V412" t="s">
        <v>313</v>
      </c>
      <c r="W412">
        <v>0</v>
      </c>
      <c r="X412">
        <v>0</v>
      </c>
      <c r="Y412">
        <v>0</v>
      </c>
      <c r="Z412">
        <v>0</v>
      </c>
      <c r="AA412">
        <v>0</v>
      </c>
      <c r="AB412">
        <v>0</v>
      </c>
      <c r="AC412">
        <v>0</v>
      </c>
      <c r="AD412">
        <v>0</v>
      </c>
      <c r="AE412">
        <v>0</v>
      </c>
      <c r="AF412">
        <v>0</v>
      </c>
      <c r="AG412">
        <v>0</v>
      </c>
      <c r="AH412">
        <v>0</v>
      </c>
      <c r="AI412">
        <v>0</v>
      </c>
      <c r="AL412" s="11">
        <f t="shared" si="36"/>
        <v>0</v>
      </c>
      <c r="AM412">
        <f t="shared" si="37"/>
        <v>0</v>
      </c>
      <c r="AN412">
        <f t="shared" si="38"/>
        <v>0</v>
      </c>
      <c r="AP412">
        <f>VLOOKUP($B412,Kraftvärmeprod!$B$1:$BX$550,MATCH(AP$1,Kraftvärmeprod!$B$1:$BX$1,0),FALSE)</f>
        <v>0</v>
      </c>
      <c r="AQ412">
        <f>VLOOKUP($B412,Kraftvärmeprod!$B$1:$BX$550,MATCH(AQ$1,Kraftvärmeprod!$B$1:$BX$1,0),FALSE)</f>
        <v>0</v>
      </c>
      <c r="AR412">
        <f>VLOOKUP($B412,Kraftvärmeprod!$B$1:$BX$550,MATCH("Summa tillförd energi exklusive rökgaskondensering",Kraftvärmeprod!$B$1:$BX$1,0),FALSE)</f>
        <v>0</v>
      </c>
      <c r="AT412" s="239" t="str">
        <f t="shared" si="39"/>
        <v/>
      </c>
      <c r="AV412">
        <f t="shared" si="40"/>
        <v>0</v>
      </c>
      <c r="AX412" t="str">
        <f>VLOOKUP(B412,Totalt!$B$1:$BZ$554,MATCH(AX$1,Totalt!$B$1:$BZ$1,0),FALSE)</f>
        <v>Ja</v>
      </c>
      <c r="BA412" s="239" t="str">
        <f t="shared" si="41"/>
        <v/>
      </c>
    </row>
    <row r="413" spans="1:53" x14ac:dyDescent="0.25">
      <c r="A413" s="2" t="s">
        <v>604</v>
      </c>
      <c r="B413" s="2" t="s">
        <v>606</v>
      </c>
      <c r="J413">
        <v>0</v>
      </c>
      <c r="K413">
        <v>0</v>
      </c>
      <c r="L413">
        <v>0</v>
      </c>
      <c r="M413">
        <v>0</v>
      </c>
      <c r="N413">
        <v>0</v>
      </c>
      <c r="O413">
        <v>0</v>
      </c>
      <c r="P413">
        <v>0</v>
      </c>
      <c r="Q413">
        <v>0</v>
      </c>
      <c r="R413">
        <v>0</v>
      </c>
      <c r="S413">
        <v>0</v>
      </c>
      <c r="T413">
        <v>0</v>
      </c>
      <c r="U413">
        <v>0</v>
      </c>
      <c r="V413" t="s">
        <v>313</v>
      </c>
      <c r="W413">
        <v>0</v>
      </c>
      <c r="X413">
        <v>0</v>
      </c>
      <c r="Y413">
        <v>0</v>
      </c>
      <c r="Z413">
        <v>99.552599999999998</v>
      </c>
      <c r="AA413">
        <v>0</v>
      </c>
      <c r="AB413">
        <v>0</v>
      </c>
      <c r="AC413">
        <v>0</v>
      </c>
      <c r="AD413">
        <v>0</v>
      </c>
      <c r="AE413">
        <v>0</v>
      </c>
      <c r="AF413">
        <v>0</v>
      </c>
      <c r="AG413">
        <v>0</v>
      </c>
      <c r="AH413">
        <v>29</v>
      </c>
      <c r="AI413">
        <v>2.6631900000000002</v>
      </c>
      <c r="AL413" s="11">
        <f t="shared" si="36"/>
        <v>131.21578999999997</v>
      </c>
      <c r="AM413">
        <f t="shared" si="37"/>
        <v>128.55259999999998</v>
      </c>
      <c r="AN413">
        <f t="shared" si="38"/>
        <v>99.552599999999984</v>
      </c>
      <c r="AP413">
        <f>VLOOKUP($B413,Kraftvärmeprod!$B$1:$BX$550,MATCH(AP$1,Kraftvärmeprod!$B$1:$BX$1,0),FALSE)</f>
        <v>140</v>
      </c>
      <c r="AQ413">
        <f>VLOOKUP($B413,Kraftvärmeprod!$B$1:$BX$550,MATCH(AQ$1,Kraftvärmeprod!$B$1:$BX$1,0),FALSE)</f>
        <v>31</v>
      </c>
      <c r="AR413">
        <f>VLOOKUP($B413,Kraftvärmeprod!$B$1:$BX$550,MATCH("Summa tillförd energi exklusive rökgaskondensering",Kraftvärmeprod!$B$1:$BX$1,0),FALSE)</f>
        <v>157</v>
      </c>
      <c r="AT413" s="239">
        <f t="shared" si="39"/>
        <v>0.63409299363057314</v>
      </c>
      <c r="AV413">
        <f t="shared" si="40"/>
        <v>99.552599999999998</v>
      </c>
      <c r="AX413" t="str">
        <f>VLOOKUP(B413,Totalt!$B$1:$BZ$554,MATCH(AX$1,Totalt!$B$1:$BZ$1,0),FALSE)</f>
        <v>Ja</v>
      </c>
      <c r="BA413" s="239">
        <f t="shared" si="41"/>
        <v>1.3696514012169747</v>
      </c>
    </row>
    <row r="414" spans="1:53" x14ac:dyDescent="0.25">
      <c r="A414" s="2" t="s">
        <v>604</v>
      </c>
      <c r="B414" s="2" t="s">
        <v>607</v>
      </c>
      <c r="J414">
        <v>0</v>
      </c>
      <c r="K414">
        <v>0</v>
      </c>
      <c r="L414">
        <v>0</v>
      </c>
      <c r="M414">
        <v>0</v>
      </c>
      <c r="N414">
        <v>0</v>
      </c>
      <c r="O414">
        <v>0</v>
      </c>
      <c r="P414">
        <v>0</v>
      </c>
      <c r="Q414">
        <v>0</v>
      </c>
      <c r="R414">
        <v>0</v>
      </c>
      <c r="S414">
        <v>0</v>
      </c>
      <c r="T414">
        <v>0</v>
      </c>
      <c r="U414">
        <v>0</v>
      </c>
      <c r="V414" t="s">
        <v>313</v>
      </c>
      <c r="W414">
        <v>0</v>
      </c>
      <c r="X414">
        <v>0</v>
      </c>
      <c r="Y414">
        <v>0</v>
      </c>
      <c r="Z414">
        <v>0</v>
      </c>
      <c r="AA414">
        <v>0</v>
      </c>
      <c r="AB414">
        <v>0</v>
      </c>
      <c r="AC414">
        <v>0</v>
      </c>
      <c r="AD414">
        <v>0</v>
      </c>
      <c r="AE414">
        <v>0</v>
      </c>
      <c r="AF414">
        <v>0</v>
      </c>
      <c r="AG414">
        <v>0</v>
      </c>
      <c r="AH414">
        <v>0</v>
      </c>
      <c r="AI414">
        <v>0</v>
      </c>
      <c r="AL414" s="11">
        <f t="shared" si="36"/>
        <v>0</v>
      </c>
      <c r="AM414">
        <f t="shared" si="37"/>
        <v>0</v>
      </c>
      <c r="AN414">
        <f t="shared" si="38"/>
        <v>0</v>
      </c>
      <c r="AP414">
        <f>VLOOKUP($B414,Kraftvärmeprod!$B$1:$BX$550,MATCH(AP$1,Kraftvärmeprod!$B$1:$BX$1,0),FALSE)</f>
        <v>0</v>
      </c>
      <c r="AQ414">
        <f>VLOOKUP($B414,Kraftvärmeprod!$B$1:$BX$550,MATCH(AQ$1,Kraftvärmeprod!$B$1:$BX$1,0),FALSE)</f>
        <v>0</v>
      </c>
      <c r="AR414">
        <f>VLOOKUP($B414,Kraftvärmeprod!$B$1:$BX$550,MATCH("Summa tillförd energi exklusive rökgaskondensering",Kraftvärmeprod!$B$1:$BX$1,0),FALSE)</f>
        <v>0</v>
      </c>
      <c r="AT414" s="239" t="str">
        <f t="shared" si="39"/>
        <v/>
      </c>
      <c r="AV414">
        <f t="shared" si="40"/>
        <v>0</v>
      </c>
      <c r="AX414" t="str">
        <f>VLOOKUP(B414,Totalt!$B$1:$BZ$554,MATCH(AX$1,Totalt!$B$1:$BZ$1,0),FALSE)</f>
        <v>Ja</v>
      </c>
      <c r="BA414" s="239" t="str">
        <f t="shared" si="41"/>
        <v/>
      </c>
    </row>
    <row r="415" spans="1:53" x14ac:dyDescent="0.25">
      <c r="A415" s="2" t="s">
        <v>608</v>
      </c>
      <c r="B415" s="2" t="s">
        <v>609</v>
      </c>
      <c r="J415">
        <v>0</v>
      </c>
      <c r="K415">
        <v>0</v>
      </c>
      <c r="L415">
        <v>0</v>
      </c>
      <c r="M415">
        <v>0</v>
      </c>
      <c r="N415">
        <v>0</v>
      </c>
      <c r="O415">
        <v>0</v>
      </c>
      <c r="P415">
        <v>0</v>
      </c>
      <c r="Q415">
        <v>0</v>
      </c>
      <c r="R415">
        <v>0</v>
      </c>
      <c r="S415">
        <v>0</v>
      </c>
      <c r="T415">
        <v>0</v>
      </c>
      <c r="U415">
        <v>0</v>
      </c>
      <c r="V415" t="s">
        <v>313</v>
      </c>
      <c r="W415">
        <v>0</v>
      </c>
      <c r="X415">
        <v>0</v>
      </c>
      <c r="Y415">
        <v>0</v>
      </c>
      <c r="Z415">
        <v>0</v>
      </c>
      <c r="AA415">
        <v>0</v>
      </c>
      <c r="AB415">
        <v>0</v>
      </c>
      <c r="AC415">
        <v>0</v>
      </c>
      <c r="AD415">
        <v>0</v>
      </c>
      <c r="AE415">
        <v>0</v>
      </c>
      <c r="AF415">
        <v>0</v>
      </c>
      <c r="AG415">
        <v>0</v>
      </c>
      <c r="AH415">
        <v>0</v>
      </c>
      <c r="AI415">
        <v>0</v>
      </c>
      <c r="AL415" s="11">
        <f t="shared" si="36"/>
        <v>0</v>
      </c>
      <c r="AM415">
        <f t="shared" si="37"/>
        <v>0</v>
      </c>
      <c r="AN415">
        <f t="shared" si="38"/>
        <v>0</v>
      </c>
      <c r="AP415">
        <f>VLOOKUP($B415,Kraftvärmeprod!$B$1:$BX$550,MATCH(AP$1,Kraftvärmeprod!$B$1:$BX$1,0),FALSE)</f>
        <v>0</v>
      </c>
      <c r="AQ415">
        <f>VLOOKUP($B415,Kraftvärmeprod!$B$1:$BX$550,MATCH(AQ$1,Kraftvärmeprod!$B$1:$BX$1,0),FALSE)</f>
        <v>0</v>
      </c>
      <c r="AR415">
        <f>VLOOKUP($B415,Kraftvärmeprod!$B$1:$BX$550,MATCH("Summa tillförd energi exklusive rökgaskondensering",Kraftvärmeprod!$B$1:$BX$1,0),FALSE)</f>
        <v>0</v>
      </c>
      <c r="AT415" s="239" t="str">
        <f t="shared" si="39"/>
        <v/>
      </c>
      <c r="AV415">
        <f t="shared" si="40"/>
        <v>0</v>
      </c>
      <c r="AX415" t="str">
        <f>VLOOKUP(B415,Totalt!$B$1:$BZ$554,MATCH(AX$1,Totalt!$B$1:$BZ$1,0),FALSE)</f>
        <v>Nej</v>
      </c>
      <c r="BA415" s="239" t="str">
        <f t="shared" si="41"/>
        <v/>
      </c>
    </row>
    <row r="416" spans="1:53" x14ac:dyDescent="0.25">
      <c r="A416" s="2" t="s">
        <v>608</v>
      </c>
      <c r="B416" s="2" t="s">
        <v>609</v>
      </c>
      <c r="J416">
        <v>0</v>
      </c>
      <c r="K416">
        <v>0</v>
      </c>
      <c r="L416">
        <v>0</v>
      </c>
      <c r="M416">
        <v>0</v>
      </c>
      <c r="N416">
        <v>0</v>
      </c>
      <c r="O416">
        <v>0</v>
      </c>
      <c r="P416">
        <v>0</v>
      </c>
      <c r="Q416">
        <v>0</v>
      </c>
      <c r="R416">
        <v>0</v>
      </c>
      <c r="S416">
        <v>0</v>
      </c>
      <c r="T416">
        <v>0</v>
      </c>
      <c r="U416">
        <v>0</v>
      </c>
      <c r="V416" t="s">
        <v>313</v>
      </c>
      <c r="W416">
        <v>0</v>
      </c>
      <c r="X416">
        <v>0</v>
      </c>
      <c r="Y416">
        <v>0</v>
      </c>
      <c r="Z416">
        <v>0</v>
      </c>
      <c r="AA416">
        <v>0</v>
      </c>
      <c r="AB416">
        <v>0</v>
      </c>
      <c r="AC416">
        <v>0</v>
      </c>
      <c r="AD416">
        <v>0</v>
      </c>
      <c r="AE416">
        <v>0</v>
      </c>
      <c r="AF416">
        <v>0</v>
      </c>
      <c r="AG416">
        <v>0</v>
      </c>
      <c r="AH416">
        <v>0</v>
      </c>
      <c r="AI416">
        <v>0</v>
      </c>
      <c r="AL416" s="11">
        <f t="shared" si="36"/>
        <v>0</v>
      </c>
      <c r="AM416">
        <f t="shared" si="37"/>
        <v>0</v>
      </c>
      <c r="AN416">
        <f t="shared" si="38"/>
        <v>0</v>
      </c>
      <c r="AP416">
        <f>VLOOKUP($B416,Kraftvärmeprod!$B$1:$BX$550,MATCH(AP$1,Kraftvärmeprod!$B$1:$BX$1,0),FALSE)</f>
        <v>0</v>
      </c>
      <c r="AQ416">
        <f>VLOOKUP($B416,Kraftvärmeprod!$B$1:$BX$550,MATCH(AQ$1,Kraftvärmeprod!$B$1:$BX$1,0),FALSE)</f>
        <v>0</v>
      </c>
      <c r="AR416">
        <f>VLOOKUP($B416,Kraftvärmeprod!$B$1:$BX$550,MATCH("Summa tillförd energi exklusive rökgaskondensering",Kraftvärmeprod!$B$1:$BX$1,0),FALSE)</f>
        <v>0</v>
      </c>
      <c r="AT416" s="239" t="str">
        <f t="shared" si="39"/>
        <v/>
      </c>
      <c r="AV416">
        <f t="shared" si="40"/>
        <v>0</v>
      </c>
      <c r="AX416" t="str">
        <f>VLOOKUP(B416,Totalt!$B$1:$BZ$554,MATCH(AX$1,Totalt!$B$1:$BZ$1,0),FALSE)</f>
        <v>Nej</v>
      </c>
      <c r="BA416" s="239" t="str">
        <f t="shared" si="41"/>
        <v/>
      </c>
    </row>
    <row r="417" spans="1:53" x14ac:dyDescent="0.25">
      <c r="A417" s="2" t="s">
        <v>608</v>
      </c>
      <c r="B417" s="2" t="s">
        <v>610</v>
      </c>
      <c r="J417">
        <v>0</v>
      </c>
      <c r="K417">
        <v>0</v>
      </c>
      <c r="L417">
        <v>0</v>
      </c>
      <c r="M417">
        <v>0</v>
      </c>
      <c r="N417">
        <v>0</v>
      </c>
      <c r="O417">
        <v>0</v>
      </c>
      <c r="P417">
        <v>0</v>
      </c>
      <c r="Q417">
        <v>0</v>
      </c>
      <c r="R417">
        <v>0</v>
      </c>
      <c r="S417">
        <v>0</v>
      </c>
      <c r="T417">
        <v>0</v>
      </c>
      <c r="U417">
        <v>0</v>
      </c>
      <c r="V417" t="s">
        <v>313</v>
      </c>
      <c r="W417">
        <v>0</v>
      </c>
      <c r="X417">
        <v>0</v>
      </c>
      <c r="Y417">
        <v>0</v>
      </c>
      <c r="Z417">
        <v>0</v>
      </c>
      <c r="AA417">
        <v>0</v>
      </c>
      <c r="AB417">
        <v>0</v>
      </c>
      <c r="AC417">
        <v>0</v>
      </c>
      <c r="AD417">
        <v>0</v>
      </c>
      <c r="AE417">
        <v>0</v>
      </c>
      <c r="AF417">
        <v>0</v>
      </c>
      <c r="AG417">
        <v>0</v>
      </c>
      <c r="AH417">
        <v>0</v>
      </c>
      <c r="AI417">
        <v>0</v>
      </c>
      <c r="AL417" s="11">
        <f t="shared" si="36"/>
        <v>0</v>
      </c>
      <c r="AM417">
        <f t="shared" si="37"/>
        <v>0</v>
      </c>
      <c r="AN417">
        <f t="shared" si="38"/>
        <v>0</v>
      </c>
      <c r="AP417">
        <f>VLOOKUP($B417,Kraftvärmeprod!$B$1:$BX$550,MATCH(AP$1,Kraftvärmeprod!$B$1:$BX$1,0),FALSE)</f>
        <v>0</v>
      </c>
      <c r="AQ417">
        <f>VLOOKUP($B417,Kraftvärmeprod!$B$1:$BX$550,MATCH(AQ$1,Kraftvärmeprod!$B$1:$BX$1,0),FALSE)</f>
        <v>0</v>
      </c>
      <c r="AR417">
        <f>VLOOKUP($B417,Kraftvärmeprod!$B$1:$BX$550,MATCH("Summa tillförd energi exklusive rökgaskondensering",Kraftvärmeprod!$B$1:$BX$1,0),FALSE)</f>
        <v>0</v>
      </c>
      <c r="AT417" s="239" t="str">
        <f t="shared" si="39"/>
        <v/>
      </c>
      <c r="AV417">
        <f t="shared" si="40"/>
        <v>0</v>
      </c>
      <c r="AX417" t="str">
        <f>VLOOKUP(B417,Totalt!$B$1:$BZ$554,MATCH(AX$1,Totalt!$B$1:$BZ$1,0),FALSE)</f>
        <v>Ja</v>
      </c>
      <c r="BA417" s="239" t="str">
        <f t="shared" si="41"/>
        <v/>
      </c>
    </row>
    <row r="418" spans="1:53" x14ac:dyDescent="0.25">
      <c r="A418" s="2" t="s">
        <v>608</v>
      </c>
      <c r="B418" s="2" t="s">
        <v>611</v>
      </c>
      <c r="J418">
        <v>0</v>
      </c>
      <c r="K418">
        <v>0</v>
      </c>
      <c r="L418">
        <v>0</v>
      </c>
      <c r="M418">
        <v>0</v>
      </c>
      <c r="N418">
        <v>0</v>
      </c>
      <c r="O418">
        <v>0</v>
      </c>
      <c r="P418">
        <v>0</v>
      </c>
      <c r="Q418">
        <v>0</v>
      </c>
      <c r="R418">
        <v>0</v>
      </c>
      <c r="S418">
        <v>0</v>
      </c>
      <c r="T418">
        <v>0</v>
      </c>
      <c r="U418">
        <v>0</v>
      </c>
      <c r="V418" t="s">
        <v>313</v>
      </c>
      <c r="W418">
        <v>0</v>
      </c>
      <c r="X418">
        <v>0</v>
      </c>
      <c r="Y418">
        <v>0</v>
      </c>
      <c r="Z418">
        <v>0</v>
      </c>
      <c r="AA418">
        <v>0</v>
      </c>
      <c r="AB418">
        <v>0</v>
      </c>
      <c r="AC418">
        <v>0</v>
      </c>
      <c r="AD418">
        <v>0</v>
      </c>
      <c r="AE418">
        <v>0</v>
      </c>
      <c r="AF418">
        <v>0</v>
      </c>
      <c r="AG418">
        <v>0</v>
      </c>
      <c r="AH418">
        <v>0</v>
      </c>
      <c r="AI418">
        <v>0</v>
      </c>
      <c r="AL418" s="11">
        <f t="shared" si="36"/>
        <v>0</v>
      </c>
      <c r="AM418">
        <f t="shared" si="37"/>
        <v>0</v>
      </c>
      <c r="AN418">
        <f t="shared" si="38"/>
        <v>0</v>
      </c>
      <c r="AP418">
        <f>VLOOKUP($B418,Kraftvärmeprod!$B$1:$BX$550,MATCH(AP$1,Kraftvärmeprod!$B$1:$BX$1,0),FALSE)</f>
        <v>0</v>
      </c>
      <c r="AQ418">
        <f>VLOOKUP($B418,Kraftvärmeprod!$B$1:$BX$550,MATCH(AQ$1,Kraftvärmeprod!$B$1:$BX$1,0),FALSE)</f>
        <v>0</v>
      </c>
      <c r="AR418">
        <f>VLOOKUP($B418,Kraftvärmeprod!$B$1:$BX$550,MATCH("Summa tillförd energi exklusive rökgaskondensering",Kraftvärmeprod!$B$1:$BX$1,0),FALSE)</f>
        <v>0</v>
      </c>
      <c r="AT418" s="239" t="str">
        <f t="shared" si="39"/>
        <v/>
      </c>
      <c r="AV418">
        <f t="shared" si="40"/>
        <v>0</v>
      </c>
      <c r="AX418" t="str">
        <f>VLOOKUP(B418,Totalt!$B$1:$BZ$554,MATCH(AX$1,Totalt!$B$1:$BZ$1,0),FALSE)</f>
        <v>Ja</v>
      </c>
      <c r="BA418" s="239" t="str">
        <f t="shared" si="41"/>
        <v/>
      </c>
    </row>
    <row r="419" spans="1:53" x14ac:dyDescent="0.25">
      <c r="A419" s="2" t="s">
        <v>608</v>
      </c>
      <c r="B419" s="2" t="s">
        <v>612</v>
      </c>
      <c r="J419">
        <v>0</v>
      </c>
      <c r="K419">
        <v>0</v>
      </c>
      <c r="L419">
        <v>0</v>
      </c>
      <c r="M419">
        <v>0</v>
      </c>
      <c r="N419">
        <v>0</v>
      </c>
      <c r="O419">
        <v>0</v>
      </c>
      <c r="P419">
        <v>0</v>
      </c>
      <c r="Q419">
        <v>0</v>
      </c>
      <c r="R419">
        <v>0</v>
      </c>
      <c r="S419">
        <v>0</v>
      </c>
      <c r="T419">
        <v>0</v>
      </c>
      <c r="U419">
        <v>0</v>
      </c>
      <c r="V419" t="s">
        <v>313</v>
      </c>
      <c r="W419">
        <v>0</v>
      </c>
      <c r="X419">
        <v>0</v>
      </c>
      <c r="Y419">
        <v>0</v>
      </c>
      <c r="Z419">
        <v>0</v>
      </c>
      <c r="AA419">
        <v>0</v>
      </c>
      <c r="AB419">
        <v>0</v>
      </c>
      <c r="AC419">
        <v>0</v>
      </c>
      <c r="AD419">
        <v>0</v>
      </c>
      <c r="AE419">
        <v>0</v>
      </c>
      <c r="AF419">
        <v>0</v>
      </c>
      <c r="AG419">
        <v>0</v>
      </c>
      <c r="AH419">
        <v>0</v>
      </c>
      <c r="AI419">
        <v>0</v>
      </c>
      <c r="AL419" s="11">
        <f t="shared" si="36"/>
        <v>0</v>
      </c>
      <c r="AM419">
        <f t="shared" si="37"/>
        <v>0</v>
      </c>
      <c r="AN419">
        <f t="shared" si="38"/>
        <v>0</v>
      </c>
      <c r="AP419">
        <f>VLOOKUP($B419,Kraftvärmeprod!$B$1:$BX$550,MATCH(AP$1,Kraftvärmeprod!$B$1:$BX$1,0),FALSE)</f>
        <v>0</v>
      </c>
      <c r="AQ419">
        <f>VLOOKUP($B419,Kraftvärmeprod!$B$1:$BX$550,MATCH(AQ$1,Kraftvärmeprod!$B$1:$BX$1,0),FALSE)</f>
        <v>0</v>
      </c>
      <c r="AR419">
        <f>VLOOKUP($B419,Kraftvärmeprod!$B$1:$BX$550,MATCH("Summa tillförd energi exklusive rökgaskondensering",Kraftvärmeprod!$B$1:$BX$1,0),FALSE)</f>
        <v>0</v>
      </c>
      <c r="AT419" s="239" t="str">
        <f t="shared" si="39"/>
        <v/>
      </c>
      <c r="AV419">
        <f t="shared" si="40"/>
        <v>0</v>
      </c>
      <c r="AX419" t="str">
        <f>VLOOKUP(B419,Totalt!$B$1:$BZ$554,MATCH(AX$1,Totalt!$B$1:$BZ$1,0),FALSE)</f>
        <v>Ja</v>
      </c>
      <c r="BA419" s="239" t="str">
        <f t="shared" si="41"/>
        <v/>
      </c>
    </row>
    <row r="420" spans="1:53" x14ac:dyDescent="0.25">
      <c r="A420" s="2" t="s">
        <v>608</v>
      </c>
      <c r="B420" s="2" t="s">
        <v>613</v>
      </c>
      <c r="J420">
        <v>0</v>
      </c>
      <c r="K420">
        <v>0</v>
      </c>
      <c r="L420">
        <v>0</v>
      </c>
      <c r="M420">
        <v>0</v>
      </c>
      <c r="N420">
        <v>0</v>
      </c>
      <c r="O420">
        <v>0</v>
      </c>
      <c r="P420">
        <v>0</v>
      </c>
      <c r="Q420">
        <v>0</v>
      </c>
      <c r="R420">
        <v>0</v>
      </c>
      <c r="S420">
        <v>0</v>
      </c>
      <c r="T420">
        <v>0</v>
      </c>
      <c r="U420">
        <v>0</v>
      </c>
      <c r="V420" t="s">
        <v>313</v>
      </c>
      <c r="W420">
        <v>0</v>
      </c>
      <c r="X420">
        <v>0</v>
      </c>
      <c r="Y420">
        <v>0</v>
      </c>
      <c r="Z420">
        <v>0</v>
      </c>
      <c r="AA420">
        <v>0</v>
      </c>
      <c r="AB420">
        <v>0</v>
      </c>
      <c r="AC420">
        <v>0</v>
      </c>
      <c r="AD420">
        <v>0</v>
      </c>
      <c r="AE420">
        <v>0</v>
      </c>
      <c r="AF420">
        <v>0</v>
      </c>
      <c r="AG420">
        <v>0</v>
      </c>
      <c r="AH420">
        <v>0</v>
      </c>
      <c r="AI420">
        <v>0</v>
      </c>
      <c r="AL420" s="11">
        <f t="shared" si="36"/>
        <v>0</v>
      </c>
      <c r="AM420">
        <f t="shared" si="37"/>
        <v>0</v>
      </c>
      <c r="AN420">
        <f t="shared" si="38"/>
        <v>0</v>
      </c>
      <c r="AP420">
        <f>VLOOKUP($B420,Kraftvärmeprod!$B$1:$BX$550,MATCH(AP$1,Kraftvärmeprod!$B$1:$BX$1,0),FALSE)</f>
        <v>0</v>
      </c>
      <c r="AQ420">
        <f>VLOOKUP($B420,Kraftvärmeprod!$B$1:$BX$550,MATCH(AQ$1,Kraftvärmeprod!$B$1:$BX$1,0),FALSE)</f>
        <v>0</v>
      </c>
      <c r="AR420">
        <f>VLOOKUP($B420,Kraftvärmeprod!$B$1:$BX$550,MATCH("Summa tillförd energi exklusive rökgaskondensering",Kraftvärmeprod!$B$1:$BX$1,0),FALSE)</f>
        <v>0</v>
      </c>
      <c r="AT420" s="239" t="str">
        <f t="shared" si="39"/>
        <v/>
      </c>
      <c r="AV420">
        <f t="shared" si="40"/>
        <v>0</v>
      </c>
      <c r="AX420" t="str">
        <f>VLOOKUP(B420,Totalt!$B$1:$BZ$554,MATCH(AX$1,Totalt!$B$1:$BZ$1,0),FALSE)</f>
        <v>Ja</v>
      </c>
      <c r="BA420" s="239" t="str">
        <f t="shared" si="41"/>
        <v/>
      </c>
    </row>
    <row r="421" spans="1:53" x14ac:dyDescent="0.25">
      <c r="A421" s="2" t="s">
        <v>608</v>
      </c>
      <c r="B421" s="2" t="s">
        <v>614</v>
      </c>
      <c r="J421">
        <v>0</v>
      </c>
      <c r="K421">
        <v>0</v>
      </c>
      <c r="L421">
        <v>0</v>
      </c>
      <c r="M421">
        <v>0</v>
      </c>
      <c r="N421">
        <v>0</v>
      </c>
      <c r="O421">
        <v>0</v>
      </c>
      <c r="P421">
        <v>0</v>
      </c>
      <c r="Q421">
        <v>0</v>
      </c>
      <c r="R421">
        <v>4.2043200000000001</v>
      </c>
      <c r="S421">
        <v>1.7498</v>
      </c>
      <c r="T421">
        <v>0</v>
      </c>
      <c r="U421">
        <v>0</v>
      </c>
      <c r="V421" t="s">
        <v>313</v>
      </c>
      <c r="W421">
        <v>0</v>
      </c>
      <c r="X421">
        <v>0</v>
      </c>
      <c r="Y421">
        <v>0</v>
      </c>
      <c r="Z421">
        <v>0</v>
      </c>
      <c r="AA421">
        <v>0</v>
      </c>
      <c r="AB421">
        <v>0</v>
      </c>
      <c r="AC421">
        <v>0</v>
      </c>
      <c r="AD421">
        <v>0</v>
      </c>
      <c r="AE421">
        <v>0</v>
      </c>
      <c r="AF421">
        <v>0</v>
      </c>
      <c r="AG421">
        <v>0</v>
      </c>
      <c r="AH421">
        <v>0</v>
      </c>
      <c r="AI421">
        <v>0.19342300000000001</v>
      </c>
      <c r="AL421" s="11">
        <f t="shared" si="36"/>
        <v>6.1475429999999998</v>
      </c>
      <c r="AM421">
        <f t="shared" si="37"/>
        <v>5.9541199999999996</v>
      </c>
      <c r="AN421">
        <f t="shared" si="38"/>
        <v>5.9541199999999996</v>
      </c>
      <c r="AP421">
        <f>VLOOKUP($B421,Kraftvärmeprod!$B$1:$BX$550,MATCH(AP$1,Kraftvärmeprod!$B$1:$BX$1,0),FALSE)</f>
        <v>6.83</v>
      </c>
      <c r="AQ421">
        <f>VLOOKUP($B421,Kraftvärmeprod!$B$1:$BX$550,MATCH(AQ$1,Kraftvärmeprod!$B$1:$BX$1,0),FALSE)</f>
        <v>0.875</v>
      </c>
      <c r="AR421">
        <f>VLOOKUP($B421,Kraftvärmeprod!$B$1:$BX$550,MATCH("Summa tillförd energi exklusive rökgaskondensering",Kraftvärmeprod!$B$1:$BX$1,0),FALSE)</f>
        <v>7.9420000000000002</v>
      </c>
      <c r="AT421" s="239">
        <f t="shared" si="39"/>
        <v>0.74970032737345749</v>
      </c>
      <c r="AV421">
        <f t="shared" si="40"/>
        <v>5.9541199999999996</v>
      </c>
      <c r="AX421" t="str">
        <f>VLOOKUP(B421,Totalt!$B$1:$BZ$554,MATCH(AX$1,Totalt!$B$1:$BZ$1,0),FALSE)</f>
        <v>Ja</v>
      </c>
      <c r="BA421" s="239">
        <f t="shared" si="41"/>
        <v>1.1110129689210795</v>
      </c>
    </row>
    <row r="422" spans="1:53" x14ac:dyDescent="0.25">
      <c r="A422" s="2" t="s">
        <v>608</v>
      </c>
      <c r="B422" s="2" t="s">
        <v>615</v>
      </c>
      <c r="J422">
        <v>0</v>
      </c>
      <c r="K422">
        <v>0</v>
      </c>
      <c r="L422">
        <v>0</v>
      </c>
      <c r="M422">
        <v>0</v>
      </c>
      <c r="N422">
        <v>0</v>
      </c>
      <c r="O422">
        <v>0</v>
      </c>
      <c r="P422">
        <v>0</v>
      </c>
      <c r="Q422">
        <v>43.887300000000003</v>
      </c>
      <c r="R422">
        <v>2.2842500000000001</v>
      </c>
      <c r="S422">
        <v>33.120100000000001</v>
      </c>
      <c r="T422">
        <v>0</v>
      </c>
      <c r="U422">
        <v>1.2475700000000001</v>
      </c>
      <c r="V422" t="s">
        <v>313</v>
      </c>
      <c r="W422">
        <v>0</v>
      </c>
      <c r="X422">
        <v>0</v>
      </c>
      <c r="Y422">
        <v>0</v>
      </c>
      <c r="Z422">
        <v>0</v>
      </c>
      <c r="AA422">
        <v>0</v>
      </c>
      <c r="AB422">
        <v>0</v>
      </c>
      <c r="AC422">
        <v>0</v>
      </c>
      <c r="AD422">
        <v>0</v>
      </c>
      <c r="AE422">
        <v>0</v>
      </c>
      <c r="AF422">
        <v>2.2904100000000001</v>
      </c>
      <c r="AG422">
        <v>0</v>
      </c>
      <c r="AH422">
        <v>33.317</v>
      </c>
      <c r="AI422">
        <v>3.40761</v>
      </c>
      <c r="AL422" s="11">
        <f t="shared" si="36"/>
        <v>119.55423999999999</v>
      </c>
      <c r="AM422">
        <f t="shared" si="37"/>
        <v>116.14662999999999</v>
      </c>
      <c r="AN422">
        <f t="shared" si="38"/>
        <v>82.82962999999998</v>
      </c>
      <c r="AP422">
        <f>VLOOKUP($B422,Kraftvärmeprod!$B$1:$BX$550,MATCH(AP$1,Kraftvärmeprod!$B$1:$BX$1,0),FALSE)</f>
        <v>91.146000000000001</v>
      </c>
      <c r="AQ422">
        <f>VLOOKUP($B422,Kraftvärmeprod!$B$1:$BX$550,MATCH(AQ$1,Kraftvärmeprod!$B$1:$BX$1,0),FALSE)</f>
        <v>23.896999999999998</v>
      </c>
      <c r="AR422">
        <f>VLOOKUP($B422,Kraftvärmeprod!$B$1:$BX$550,MATCH("Summa tillförd energi exklusive rökgaskondensering",Kraftvärmeprod!$B$1:$BX$1,0),FALSE)</f>
        <v>139.232</v>
      </c>
      <c r="AT422" s="239">
        <f t="shared" si="39"/>
        <v>0.5949036859342679</v>
      </c>
      <c r="AV422">
        <f t="shared" si="40"/>
        <v>80.53922</v>
      </c>
      <c r="AX422" t="str">
        <f>VLOOKUP(B422,Totalt!$B$1:$BZ$554,MATCH(AX$1,Totalt!$B$1:$BZ$1,0),FALSE)</f>
        <v>Ja</v>
      </c>
      <c r="BA422" s="239">
        <f t="shared" si="41"/>
        <v>1.0569215805144043</v>
      </c>
    </row>
    <row r="423" spans="1:53" x14ac:dyDescent="0.25">
      <c r="A423" s="2" t="s">
        <v>608</v>
      </c>
      <c r="B423" s="2" t="s">
        <v>616</v>
      </c>
      <c r="J423">
        <v>0</v>
      </c>
      <c r="K423">
        <v>0</v>
      </c>
      <c r="L423">
        <v>0</v>
      </c>
      <c r="M423">
        <v>0</v>
      </c>
      <c r="N423">
        <v>0</v>
      </c>
      <c r="O423">
        <v>0</v>
      </c>
      <c r="P423">
        <v>0</v>
      </c>
      <c r="Q423">
        <v>0</v>
      </c>
      <c r="R423">
        <v>0</v>
      </c>
      <c r="S423">
        <v>0</v>
      </c>
      <c r="T423">
        <v>0</v>
      </c>
      <c r="U423">
        <v>0</v>
      </c>
      <c r="V423" t="s">
        <v>313</v>
      </c>
      <c r="W423">
        <v>0</v>
      </c>
      <c r="X423">
        <v>0</v>
      </c>
      <c r="Y423">
        <v>0</v>
      </c>
      <c r="Z423">
        <v>0</v>
      </c>
      <c r="AA423">
        <v>0</v>
      </c>
      <c r="AB423">
        <v>0</v>
      </c>
      <c r="AC423">
        <v>0</v>
      </c>
      <c r="AD423">
        <v>0</v>
      </c>
      <c r="AE423">
        <v>0</v>
      </c>
      <c r="AF423">
        <v>0</v>
      </c>
      <c r="AG423">
        <v>0</v>
      </c>
      <c r="AH423">
        <v>0</v>
      </c>
      <c r="AI423">
        <v>0</v>
      </c>
      <c r="AL423" s="11">
        <f t="shared" si="36"/>
        <v>0</v>
      </c>
      <c r="AM423">
        <f t="shared" si="37"/>
        <v>0</v>
      </c>
      <c r="AN423">
        <f t="shared" si="38"/>
        <v>0</v>
      </c>
      <c r="AP423">
        <f>VLOOKUP($B423,Kraftvärmeprod!$B$1:$BX$550,MATCH(AP$1,Kraftvärmeprod!$B$1:$BX$1,0),FALSE)</f>
        <v>0</v>
      </c>
      <c r="AQ423">
        <f>VLOOKUP($B423,Kraftvärmeprod!$B$1:$BX$550,MATCH(AQ$1,Kraftvärmeprod!$B$1:$BX$1,0),FALSE)</f>
        <v>0</v>
      </c>
      <c r="AR423">
        <f>VLOOKUP($B423,Kraftvärmeprod!$B$1:$BX$550,MATCH("Summa tillförd energi exklusive rökgaskondensering",Kraftvärmeprod!$B$1:$BX$1,0),FALSE)</f>
        <v>0</v>
      </c>
      <c r="AT423" s="239" t="str">
        <f t="shared" si="39"/>
        <v/>
      </c>
      <c r="AV423">
        <f t="shared" si="40"/>
        <v>0</v>
      </c>
      <c r="AX423" t="str">
        <f>VLOOKUP(B423,Totalt!$B$1:$BZ$554,MATCH(AX$1,Totalt!$B$1:$BZ$1,0),FALSE)</f>
        <v>Ja</v>
      </c>
      <c r="BA423" s="239" t="str">
        <f t="shared" si="41"/>
        <v/>
      </c>
    </row>
    <row r="424" spans="1:53" x14ac:dyDescent="0.25">
      <c r="A424" s="2" t="s">
        <v>608</v>
      </c>
      <c r="B424" s="2" t="s">
        <v>617</v>
      </c>
      <c r="J424">
        <v>0</v>
      </c>
      <c r="K424">
        <v>0</v>
      </c>
      <c r="L424">
        <v>0</v>
      </c>
      <c r="M424">
        <v>0</v>
      </c>
      <c r="N424">
        <v>0</v>
      </c>
      <c r="O424">
        <v>0</v>
      </c>
      <c r="P424">
        <v>0</v>
      </c>
      <c r="Q424">
        <v>0</v>
      </c>
      <c r="R424">
        <v>0</v>
      </c>
      <c r="S424">
        <v>0</v>
      </c>
      <c r="T424">
        <v>0</v>
      </c>
      <c r="U424">
        <v>0</v>
      </c>
      <c r="V424" t="s">
        <v>313</v>
      </c>
      <c r="W424">
        <v>0</v>
      </c>
      <c r="X424">
        <v>0</v>
      </c>
      <c r="Y424">
        <v>0</v>
      </c>
      <c r="Z424">
        <v>0</v>
      </c>
      <c r="AA424">
        <v>0</v>
      </c>
      <c r="AB424">
        <v>0</v>
      </c>
      <c r="AC424">
        <v>0</v>
      </c>
      <c r="AD424">
        <v>0</v>
      </c>
      <c r="AE424">
        <v>0</v>
      </c>
      <c r="AF424">
        <v>0</v>
      </c>
      <c r="AG424">
        <v>0</v>
      </c>
      <c r="AH424">
        <v>0</v>
      </c>
      <c r="AI424">
        <v>0</v>
      </c>
      <c r="AL424" s="11">
        <f t="shared" si="36"/>
        <v>0</v>
      </c>
      <c r="AM424">
        <f t="shared" si="37"/>
        <v>0</v>
      </c>
      <c r="AN424">
        <f t="shared" si="38"/>
        <v>0</v>
      </c>
      <c r="AP424">
        <f>VLOOKUP($B424,Kraftvärmeprod!$B$1:$BX$550,MATCH(AP$1,Kraftvärmeprod!$B$1:$BX$1,0),FALSE)</f>
        <v>0</v>
      </c>
      <c r="AQ424">
        <f>VLOOKUP($B424,Kraftvärmeprod!$B$1:$BX$550,MATCH(AQ$1,Kraftvärmeprod!$B$1:$BX$1,0),FALSE)</f>
        <v>0</v>
      </c>
      <c r="AR424">
        <f>VLOOKUP($B424,Kraftvärmeprod!$B$1:$BX$550,MATCH("Summa tillförd energi exklusive rökgaskondensering",Kraftvärmeprod!$B$1:$BX$1,0),FALSE)</f>
        <v>0</v>
      </c>
      <c r="AT424" s="239" t="str">
        <f t="shared" si="39"/>
        <v/>
      </c>
      <c r="AV424">
        <f t="shared" si="40"/>
        <v>0</v>
      </c>
      <c r="AX424" t="str">
        <f>VLOOKUP(B424,Totalt!$B$1:$BZ$554,MATCH(AX$1,Totalt!$B$1:$BZ$1,0),FALSE)</f>
        <v>Ja</v>
      </c>
      <c r="BA424" s="239" t="str">
        <f t="shared" si="41"/>
        <v/>
      </c>
    </row>
    <row r="425" spans="1:53" x14ac:dyDescent="0.25">
      <c r="A425" s="2" t="s">
        <v>608</v>
      </c>
      <c r="B425" s="2" t="s">
        <v>618</v>
      </c>
      <c r="J425">
        <v>0</v>
      </c>
      <c r="K425">
        <v>0</v>
      </c>
      <c r="L425">
        <v>0</v>
      </c>
      <c r="M425">
        <v>0</v>
      </c>
      <c r="N425">
        <v>0</v>
      </c>
      <c r="O425">
        <v>0</v>
      </c>
      <c r="P425">
        <v>0</v>
      </c>
      <c r="Q425">
        <v>0</v>
      </c>
      <c r="R425">
        <v>0</v>
      </c>
      <c r="S425">
        <v>0</v>
      </c>
      <c r="T425">
        <v>0</v>
      </c>
      <c r="U425">
        <v>0</v>
      </c>
      <c r="V425" t="s">
        <v>313</v>
      </c>
      <c r="W425">
        <v>0</v>
      </c>
      <c r="X425">
        <v>0</v>
      </c>
      <c r="Y425">
        <v>0</v>
      </c>
      <c r="Z425">
        <v>0</v>
      </c>
      <c r="AA425">
        <v>0</v>
      </c>
      <c r="AB425">
        <v>0</v>
      </c>
      <c r="AC425">
        <v>0</v>
      </c>
      <c r="AD425">
        <v>0</v>
      </c>
      <c r="AE425">
        <v>0</v>
      </c>
      <c r="AF425">
        <v>0</v>
      </c>
      <c r="AG425">
        <v>0</v>
      </c>
      <c r="AH425">
        <v>0</v>
      </c>
      <c r="AI425">
        <v>0</v>
      </c>
      <c r="AL425" s="11">
        <f t="shared" si="36"/>
        <v>0</v>
      </c>
      <c r="AM425">
        <f t="shared" si="37"/>
        <v>0</v>
      </c>
      <c r="AN425">
        <f t="shared" si="38"/>
        <v>0</v>
      </c>
      <c r="AP425">
        <f>VLOOKUP($B425,Kraftvärmeprod!$B$1:$BX$550,MATCH(AP$1,Kraftvärmeprod!$B$1:$BX$1,0),FALSE)</f>
        <v>0</v>
      </c>
      <c r="AQ425">
        <f>VLOOKUP($B425,Kraftvärmeprod!$B$1:$BX$550,MATCH(AQ$1,Kraftvärmeprod!$B$1:$BX$1,0),FALSE)</f>
        <v>0</v>
      </c>
      <c r="AR425">
        <f>VLOOKUP($B425,Kraftvärmeprod!$B$1:$BX$550,MATCH("Summa tillförd energi exklusive rökgaskondensering",Kraftvärmeprod!$B$1:$BX$1,0),FALSE)</f>
        <v>0</v>
      </c>
      <c r="AT425" s="239" t="str">
        <f t="shared" si="39"/>
        <v/>
      </c>
      <c r="AV425">
        <f t="shared" si="40"/>
        <v>0</v>
      </c>
      <c r="AX425" t="str">
        <f>VLOOKUP(B425,Totalt!$B$1:$BZ$554,MATCH(AX$1,Totalt!$B$1:$BZ$1,0),FALSE)</f>
        <v>Ja</v>
      </c>
      <c r="BA425" s="239" t="str">
        <f t="shared" si="41"/>
        <v/>
      </c>
    </row>
    <row r="426" spans="1:53" x14ac:dyDescent="0.25">
      <c r="A426" s="2" t="s">
        <v>608</v>
      </c>
      <c r="B426" s="2" t="s">
        <v>619</v>
      </c>
      <c r="J426">
        <v>0</v>
      </c>
      <c r="K426">
        <v>0</v>
      </c>
      <c r="L426">
        <v>0</v>
      </c>
      <c r="M426">
        <v>0</v>
      </c>
      <c r="N426">
        <v>0</v>
      </c>
      <c r="O426">
        <v>0</v>
      </c>
      <c r="P426">
        <v>0</v>
      </c>
      <c r="Q426">
        <v>0</v>
      </c>
      <c r="R426">
        <v>0</v>
      </c>
      <c r="S426">
        <v>0</v>
      </c>
      <c r="T426">
        <v>0</v>
      </c>
      <c r="U426">
        <v>0</v>
      </c>
      <c r="V426" t="s">
        <v>313</v>
      </c>
      <c r="W426">
        <v>0</v>
      </c>
      <c r="X426">
        <v>0</v>
      </c>
      <c r="Y426">
        <v>0</v>
      </c>
      <c r="Z426">
        <v>0</v>
      </c>
      <c r="AA426">
        <v>0</v>
      </c>
      <c r="AB426">
        <v>0</v>
      </c>
      <c r="AC426">
        <v>0</v>
      </c>
      <c r="AD426">
        <v>0</v>
      </c>
      <c r="AE426">
        <v>0</v>
      </c>
      <c r="AF426">
        <v>0</v>
      </c>
      <c r="AG426">
        <v>0</v>
      </c>
      <c r="AH426">
        <v>0</v>
      </c>
      <c r="AI426">
        <v>0</v>
      </c>
      <c r="AL426" s="11">
        <f t="shared" si="36"/>
        <v>0</v>
      </c>
      <c r="AM426">
        <f t="shared" si="37"/>
        <v>0</v>
      </c>
      <c r="AN426">
        <f t="shared" si="38"/>
        <v>0</v>
      </c>
      <c r="AP426">
        <f>VLOOKUP($B426,Kraftvärmeprod!$B$1:$BX$550,MATCH(AP$1,Kraftvärmeprod!$B$1:$BX$1,0),FALSE)</f>
        <v>0</v>
      </c>
      <c r="AQ426">
        <f>VLOOKUP($B426,Kraftvärmeprod!$B$1:$BX$550,MATCH(AQ$1,Kraftvärmeprod!$B$1:$BX$1,0),FALSE)</f>
        <v>0</v>
      </c>
      <c r="AR426">
        <f>VLOOKUP($B426,Kraftvärmeprod!$B$1:$BX$550,MATCH("Summa tillförd energi exklusive rökgaskondensering",Kraftvärmeprod!$B$1:$BX$1,0),FALSE)</f>
        <v>0</v>
      </c>
      <c r="AT426" s="239" t="str">
        <f t="shared" si="39"/>
        <v/>
      </c>
      <c r="AV426">
        <f t="shared" si="40"/>
        <v>0</v>
      </c>
      <c r="AX426" t="str">
        <f>VLOOKUP(B426,Totalt!$B$1:$BZ$554,MATCH(AX$1,Totalt!$B$1:$BZ$1,0),FALSE)</f>
        <v>Ja</v>
      </c>
      <c r="BA426" s="239" t="str">
        <f t="shared" si="41"/>
        <v/>
      </c>
    </row>
    <row r="427" spans="1:53" x14ac:dyDescent="0.25">
      <c r="A427" s="2" t="s">
        <v>608</v>
      </c>
      <c r="B427" s="2" t="s">
        <v>620</v>
      </c>
      <c r="J427">
        <v>0</v>
      </c>
      <c r="K427">
        <v>0</v>
      </c>
      <c r="L427">
        <v>0</v>
      </c>
      <c r="M427">
        <v>0</v>
      </c>
      <c r="N427">
        <v>0</v>
      </c>
      <c r="O427">
        <v>0</v>
      </c>
      <c r="P427">
        <v>0</v>
      </c>
      <c r="Q427">
        <v>0</v>
      </c>
      <c r="R427">
        <v>0</v>
      </c>
      <c r="S427">
        <v>0</v>
      </c>
      <c r="T427">
        <v>0</v>
      </c>
      <c r="U427">
        <v>0</v>
      </c>
      <c r="V427" t="s">
        <v>313</v>
      </c>
      <c r="W427">
        <v>0</v>
      </c>
      <c r="X427">
        <v>0</v>
      </c>
      <c r="Y427">
        <v>0</v>
      </c>
      <c r="Z427">
        <v>0</v>
      </c>
      <c r="AA427">
        <v>0</v>
      </c>
      <c r="AB427">
        <v>0</v>
      </c>
      <c r="AC427">
        <v>0</v>
      </c>
      <c r="AD427">
        <v>0</v>
      </c>
      <c r="AE427">
        <v>0</v>
      </c>
      <c r="AF427">
        <v>0</v>
      </c>
      <c r="AG427">
        <v>0</v>
      </c>
      <c r="AH427">
        <v>0</v>
      </c>
      <c r="AI427">
        <v>0</v>
      </c>
      <c r="AL427" s="11">
        <f t="shared" si="36"/>
        <v>0</v>
      </c>
      <c r="AM427">
        <f t="shared" si="37"/>
        <v>0</v>
      </c>
      <c r="AN427">
        <f t="shared" si="38"/>
        <v>0</v>
      </c>
      <c r="AP427">
        <f>VLOOKUP($B427,Kraftvärmeprod!$B$1:$BX$550,MATCH(AP$1,Kraftvärmeprod!$B$1:$BX$1,0),FALSE)</f>
        <v>0</v>
      </c>
      <c r="AQ427">
        <f>VLOOKUP($B427,Kraftvärmeprod!$B$1:$BX$550,MATCH(AQ$1,Kraftvärmeprod!$B$1:$BX$1,0),FALSE)</f>
        <v>0</v>
      </c>
      <c r="AR427">
        <f>VLOOKUP($B427,Kraftvärmeprod!$B$1:$BX$550,MATCH("Summa tillförd energi exklusive rökgaskondensering",Kraftvärmeprod!$B$1:$BX$1,0),FALSE)</f>
        <v>0</v>
      </c>
      <c r="AT427" s="239" t="str">
        <f t="shared" si="39"/>
        <v/>
      </c>
      <c r="AV427">
        <f t="shared" si="40"/>
        <v>0</v>
      </c>
      <c r="AX427" t="str">
        <f>VLOOKUP(B427,Totalt!$B$1:$BZ$554,MATCH(AX$1,Totalt!$B$1:$BZ$1,0),FALSE)</f>
        <v>Nej</v>
      </c>
      <c r="BA427" s="239" t="str">
        <f t="shared" si="41"/>
        <v/>
      </c>
    </row>
    <row r="428" spans="1:53" x14ac:dyDescent="0.25">
      <c r="A428" s="2" t="s">
        <v>608</v>
      </c>
      <c r="B428" s="2" t="s">
        <v>621</v>
      </c>
      <c r="J428">
        <v>0</v>
      </c>
      <c r="K428">
        <v>0</v>
      </c>
      <c r="L428">
        <v>0</v>
      </c>
      <c r="M428">
        <v>0</v>
      </c>
      <c r="N428">
        <v>0</v>
      </c>
      <c r="O428">
        <v>0</v>
      </c>
      <c r="P428">
        <v>0</v>
      </c>
      <c r="Q428">
        <v>0</v>
      </c>
      <c r="R428">
        <v>0</v>
      </c>
      <c r="S428">
        <v>0</v>
      </c>
      <c r="T428">
        <v>0</v>
      </c>
      <c r="U428">
        <v>0</v>
      </c>
      <c r="V428" t="s">
        <v>313</v>
      </c>
      <c r="W428">
        <v>0</v>
      </c>
      <c r="X428">
        <v>0</v>
      </c>
      <c r="Y428">
        <v>0</v>
      </c>
      <c r="Z428">
        <v>0</v>
      </c>
      <c r="AA428">
        <v>0</v>
      </c>
      <c r="AB428">
        <v>0</v>
      </c>
      <c r="AC428">
        <v>0</v>
      </c>
      <c r="AD428">
        <v>0</v>
      </c>
      <c r="AE428">
        <v>0</v>
      </c>
      <c r="AF428">
        <v>0</v>
      </c>
      <c r="AG428">
        <v>0</v>
      </c>
      <c r="AH428">
        <v>0</v>
      </c>
      <c r="AI428">
        <v>0</v>
      </c>
      <c r="AL428" s="11">
        <f t="shared" si="36"/>
        <v>0</v>
      </c>
      <c r="AM428">
        <f t="shared" si="37"/>
        <v>0</v>
      </c>
      <c r="AN428">
        <f t="shared" si="38"/>
        <v>0</v>
      </c>
      <c r="AP428">
        <f>VLOOKUP($B428,Kraftvärmeprod!$B$1:$BX$550,MATCH(AP$1,Kraftvärmeprod!$B$1:$BX$1,0),FALSE)</f>
        <v>0</v>
      </c>
      <c r="AQ428">
        <f>VLOOKUP($B428,Kraftvärmeprod!$B$1:$BX$550,MATCH(AQ$1,Kraftvärmeprod!$B$1:$BX$1,0),FALSE)</f>
        <v>0</v>
      </c>
      <c r="AR428">
        <f>VLOOKUP($B428,Kraftvärmeprod!$B$1:$BX$550,MATCH("Summa tillförd energi exklusive rökgaskondensering",Kraftvärmeprod!$B$1:$BX$1,0),FALSE)</f>
        <v>0</v>
      </c>
      <c r="AT428" s="239" t="str">
        <f t="shared" si="39"/>
        <v/>
      </c>
      <c r="AV428">
        <f t="shared" si="40"/>
        <v>0</v>
      </c>
      <c r="AX428" t="str">
        <f>VLOOKUP(B428,Totalt!$B$1:$BZ$554,MATCH(AX$1,Totalt!$B$1:$BZ$1,0),FALSE)</f>
        <v>Ja</v>
      </c>
      <c r="BA428" s="239" t="str">
        <f t="shared" si="41"/>
        <v/>
      </c>
    </row>
    <row r="429" spans="1:53" x14ac:dyDescent="0.25">
      <c r="A429" s="2" t="s">
        <v>608</v>
      </c>
      <c r="B429" s="2" t="s">
        <v>622</v>
      </c>
      <c r="J429">
        <v>0</v>
      </c>
      <c r="K429">
        <v>0</v>
      </c>
      <c r="L429">
        <v>0</v>
      </c>
      <c r="M429">
        <v>0</v>
      </c>
      <c r="N429">
        <v>0</v>
      </c>
      <c r="O429">
        <v>0</v>
      </c>
      <c r="P429">
        <v>0</v>
      </c>
      <c r="Q429">
        <v>0</v>
      </c>
      <c r="R429">
        <v>0</v>
      </c>
      <c r="S429">
        <v>0</v>
      </c>
      <c r="T429">
        <v>0</v>
      </c>
      <c r="U429">
        <v>0</v>
      </c>
      <c r="V429" t="s">
        <v>313</v>
      </c>
      <c r="W429">
        <v>0</v>
      </c>
      <c r="X429">
        <v>0</v>
      </c>
      <c r="Y429">
        <v>0</v>
      </c>
      <c r="Z429">
        <v>0</v>
      </c>
      <c r="AA429">
        <v>0</v>
      </c>
      <c r="AB429">
        <v>0</v>
      </c>
      <c r="AC429">
        <v>0</v>
      </c>
      <c r="AD429">
        <v>0</v>
      </c>
      <c r="AE429">
        <v>0</v>
      </c>
      <c r="AF429">
        <v>0</v>
      </c>
      <c r="AG429">
        <v>0</v>
      </c>
      <c r="AH429">
        <v>0</v>
      </c>
      <c r="AI429">
        <v>0</v>
      </c>
      <c r="AL429" s="11">
        <f t="shared" si="36"/>
        <v>0</v>
      </c>
      <c r="AM429">
        <f t="shared" si="37"/>
        <v>0</v>
      </c>
      <c r="AN429">
        <f t="shared" si="38"/>
        <v>0</v>
      </c>
      <c r="AP429">
        <f>VLOOKUP($B429,Kraftvärmeprod!$B$1:$BX$550,MATCH(AP$1,Kraftvärmeprod!$B$1:$BX$1,0),FALSE)</f>
        <v>0</v>
      </c>
      <c r="AQ429">
        <f>VLOOKUP($B429,Kraftvärmeprod!$B$1:$BX$550,MATCH(AQ$1,Kraftvärmeprod!$B$1:$BX$1,0),FALSE)</f>
        <v>0</v>
      </c>
      <c r="AR429">
        <f>VLOOKUP($B429,Kraftvärmeprod!$B$1:$BX$550,MATCH("Summa tillförd energi exklusive rökgaskondensering",Kraftvärmeprod!$B$1:$BX$1,0),FALSE)</f>
        <v>0</v>
      </c>
      <c r="AT429" s="239" t="str">
        <f t="shared" si="39"/>
        <v/>
      </c>
      <c r="AV429">
        <f t="shared" si="40"/>
        <v>0</v>
      </c>
      <c r="AX429" t="str">
        <f>VLOOKUP(B429,Totalt!$B$1:$BZ$554,MATCH(AX$1,Totalt!$B$1:$BZ$1,0),FALSE)</f>
        <v>Ja</v>
      </c>
      <c r="BA429" s="239" t="str">
        <f t="shared" si="41"/>
        <v/>
      </c>
    </row>
    <row r="430" spans="1:53" x14ac:dyDescent="0.25">
      <c r="A430" s="2" t="s">
        <v>608</v>
      </c>
      <c r="B430" s="2" t="s">
        <v>623</v>
      </c>
      <c r="J430">
        <v>0</v>
      </c>
      <c r="K430">
        <v>0</v>
      </c>
      <c r="L430">
        <v>0</v>
      </c>
      <c r="M430">
        <v>0</v>
      </c>
      <c r="N430">
        <v>0</v>
      </c>
      <c r="O430">
        <v>0</v>
      </c>
      <c r="P430">
        <v>0</v>
      </c>
      <c r="Q430">
        <v>0</v>
      </c>
      <c r="R430">
        <v>0</v>
      </c>
      <c r="S430">
        <v>0</v>
      </c>
      <c r="T430">
        <v>0</v>
      </c>
      <c r="U430">
        <v>0</v>
      </c>
      <c r="V430" t="s">
        <v>313</v>
      </c>
      <c r="W430">
        <v>0</v>
      </c>
      <c r="X430">
        <v>0</v>
      </c>
      <c r="Y430">
        <v>0</v>
      </c>
      <c r="Z430">
        <v>0</v>
      </c>
      <c r="AA430">
        <v>0</v>
      </c>
      <c r="AB430">
        <v>0</v>
      </c>
      <c r="AC430">
        <v>0</v>
      </c>
      <c r="AD430">
        <v>0</v>
      </c>
      <c r="AE430">
        <v>0</v>
      </c>
      <c r="AF430">
        <v>0</v>
      </c>
      <c r="AG430">
        <v>0</v>
      </c>
      <c r="AH430">
        <v>0</v>
      </c>
      <c r="AI430">
        <v>0</v>
      </c>
      <c r="AL430" s="11">
        <f t="shared" si="36"/>
        <v>0</v>
      </c>
      <c r="AM430">
        <f t="shared" si="37"/>
        <v>0</v>
      </c>
      <c r="AN430">
        <f t="shared" si="38"/>
        <v>0</v>
      </c>
      <c r="AP430">
        <f>VLOOKUP($B430,Kraftvärmeprod!$B$1:$BX$550,MATCH(AP$1,Kraftvärmeprod!$B$1:$BX$1,0),FALSE)</f>
        <v>0</v>
      </c>
      <c r="AQ430">
        <f>VLOOKUP($B430,Kraftvärmeprod!$B$1:$BX$550,MATCH(AQ$1,Kraftvärmeprod!$B$1:$BX$1,0),FALSE)</f>
        <v>0</v>
      </c>
      <c r="AR430">
        <f>VLOOKUP($B430,Kraftvärmeprod!$B$1:$BX$550,MATCH("Summa tillförd energi exklusive rökgaskondensering",Kraftvärmeprod!$B$1:$BX$1,0),FALSE)</f>
        <v>0</v>
      </c>
      <c r="AT430" s="239" t="str">
        <f t="shared" si="39"/>
        <v/>
      </c>
      <c r="AV430">
        <f t="shared" si="40"/>
        <v>0</v>
      </c>
      <c r="AX430" t="str">
        <f>VLOOKUP(B430,Totalt!$B$1:$BZ$554,MATCH(AX$1,Totalt!$B$1:$BZ$1,0),FALSE)</f>
        <v>Ja</v>
      </c>
      <c r="BA430" s="239" t="str">
        <f t="shared" si="41"/>
        <v/>
      </c>
    </row>
    <row r="431" spans="1:53" x14ac:dyDescent="0.25">
      <c r="A431" s="2" t="s">
        <v>608</v>
      </c>
      <c r="B431" s="2" t="s">
        <v>624</v>
      </c>
      <c r="J431">
        <v>0</v>
      </c>
      <c r="K431">
        <v>0</v>
      </c>
      <c r="L431">
        <v>0</v>
      </c>
      <c r="M431">
        <v>0</v>
      </c>
      <c r="N431">
        <v>0</v>
      </c>
      <c r="O431">
        <v>0</v>
      </c>
      <c r="P431">
        <v>0</v>
      </c>
      <c r="Q431">
        <v>0</v>
      </c>
      <c r="R431">
        <v>0</v>
      </c>
      <c r="S431">
        <v>0</v>
      </c>
      <c r="T431">
        <v>0</v>
      </c>
      <c r="U431">
        <v>0</v>
      </c>
      <c r="V431" t="s">
        <v>313</v>
      </c>
      <c r="W431">
        <v>0</v>
      </c>
      <c r="X431">
        <v>0</v>
      </c>
      <c r="Y431">
        <v>0</v>
      </c>
      <c r="Z431">
        <v>0</v>
      </c>
      <c r="AA431">
        <v>0</v>
      </c>
      <c r="AB431">
        <v>0</v>
      </c>
      <c r="AC431">
        <v>0</v>
      </c>
      <c r="AD431">
        <v>0</v>
      </c>
      <c r="AE431">
        <v>0</v>
      </c>
      <c r="AF431">
        <v>0</v>
      </c>
      <c r="AG431">
        <v>0</v>
      </c>
      <c r="AH431">
        <v>0</v>
      </c>
      <c r="AI431">
        <v>0</v>
      </c>
      <c r="AL431" s="11">
        <f t="shared" si="36"/>
        <v>0</v>
      </c>
      <c r="AM431">
        <f t="shared" si="37"/>
        <v>0</v>
      </c>
      <c r="AN431">
        <f t="shared" si="38"/>
        <v>0</v>
      </c>
      <c r="AP431">
        <f>VLOOKUP($B431,Kraftvärmeprod!$B$1:$BX$550,MATCH(AP$1,Kraftvärmeprod!$B$1:$BX$1,0),FALSE)</f>
        <v>0</v>
      </c>
      <c r="AQ431">
        <f>VLOOKUP($B431,Kraftvärmeprod!$B$1:$BX$550,MATCH(AQ$1,Kraftvärmeprod!$B$1:$BX$1,0),FALSE)</f>
        <v>0</v>
      </c>
      <c r="AR431">
        <f>VLOOKUP($B431,Kraftvärmeprod!$B$1:$BX$550,MATCH("Summa tillförd energi exklusive rökgaskondensering",Kraftvärmeprod!$B$1:$BX$1,0),FALSE)</f>
        <v>0</v>
      </c>
      <c r="AT431" s="239" t="str">
        <f t="shared" si="39"/>
        <v/>
      </c>
      <c r="AV431">
        <f t="shared" si="40"/>
        <v>0</v>
      </c>
      <c r="AX431" t="str">
        <f>VLOOKUP(B431,Totalt!$B$1:$BZ$554,MATCH(AX$1,Totalt!$B$1:$BZ$1,0),FALSE)</f>
        <v>Ja</v>
      </c>
      <c r="BA431" s="239" t="str">
        <f t="shared" si="41"/>
        <v/>
      </c>
    </row>
    <row r="432" spans="1:53" x14ac:dyDescent="0.25">
      <c r="A432" s="2" t="s">
        <v>608</v>
      </c>
      <c r="B432" s="2" t="s">
        <v>625</v>
      </c>
      <c r="J432">
        <v>0</v>
      </c>
      <c r="K432">
        <v>0</v>
      </c>
      <c r="L432">
        <v>0</v>
      </c>
      <c r="M432">
        <v>0</v>
      </c>
      <c r="N432">
        <v>0</v>
      </c>
      <c r="O432">
        <v>0</v>
      </c>
      <c r="P432">
        <v>0</v>
      </c>
      <c r="Q432">
        <v>0</v>
      </c>
      <c r="R432">
        <v>0</v>
      </c>
      <c r="S432">
        <v>0</v>
      </c>
      <c r="T432">
        <v>0</v>
      </c>
      <c r="U432">
        <v>0</v>
      </c>
      <c r="V432" t="s">
        <v>313</v>
      </c>
      <c r="W432">
        <v>0</v>
      </c>
      <c r="X432">
        <v>0</v>
      </c>
      <c r="Y432">
        <v>0</v>
      </c>
      <c r="Z432">
        <v>0</v>
      </c>
      <c r="AA432">
        <v>0</v>
      </c>
      <c r="AB432">
        <v>0</v>
      </c>
      <c r="AC432">
        <v>0</v>
      </c>
      <c r="AD432">
        <v>0</v>
      </c>
      <c r="AE432">
        <v>0</v>
      </c>
      <c r="AF432">
        <v>0</v>
      </c>
      <c r="AG432">
        <v>0</v>
      </c>
      <c r="AH432">
        <v>0</v>
      </c>
      <c r="AI432">
        <v>0</v>
      </c>
      <c r="AL432" s="11">
        <f t="shared" si="36"/>
        <v>0</v>
      </c>
      <c r="AM432">
        <f t="shared" si="37"/>
        <v>0</v>
      </c>
      <c r="AN432">
        <f t="shared" si="38"/>
        <v>0</v>
      </c>
      <c r="AP432">
        <f>VLOOKUP($B432,Kraftvärmeprod!$B$1:$BX$550,MATCH(AP$1,Kraftvärmeprod!$B$1:$BX$1,0),FALSE)</f>
        <v>0</v>
      </c>
      <c r="AQ432">
        <f>VLOOKUP($B432,Kraftvärmeprod!$B$1:$BX$550,MATCH(AQ$1,Kraftvärmeprod!$B$1:$BX$1,0),FALSE)</f>
        <v>0</v>
      </c>
      <c r="AR432">
        <f>VLOOKUP($B432,Kraftvärmeprod!$B$1:$BX$550,MATCH("Summa tillförd energi exklusive rökgaskondensering",Kraftvärmeprod!$B$1:$BX$1,0),FALSE)</f>
        <v>0</v>
      </c>
      <c r="AT432" s="239" t="str">
        <f t="shared" si="39"/>
        <v/>
      </c>
      <c r="AV432">
        <f t="shared" si="40"/>
        <v>0</v>
      </c>
      <c r="AX432" t="str">
        <f>VLOOKUP(B432,Totalt!$B$1:$BZ$554,MATCH(AX$1,Totalt!$B$1:$BZ$1,0),FALSE)</f>
        <v>Nej</v>
      </c>
      <c r="BA432" s="239" t="str">
        <f t="shared" si="41"/>
        <v/>
      </c>
    </row>
    <row r="433" spans="1:53" x14ac:dyDescent="0.25">
      <c r="A433" s="2" t="s">
        <v>626</v>
      </c>
      <c r="B433" s="2" t="s">
        <v>627</v>
      </c>
      <c r="J433">
        <v>0</v>
      </c>
      <c r="K433">
        <v>0</v>
      </c>
      <c r="L433">
        <v>0</v>
      </c>
      <c r="M433">
        <v>0</v>
      </c>
      <c r="N433">
        <v>0</v>
      </c>
      <c r="O433">
        <v>0</v>
      </c>
      <c r="P433">
        <v>0</v>
      </c>
      <c r="Q433">
        <v>0</v>
      </c>
      <c r="R433">
        <v>0</v>
      </c>
      <c r="S433">
        <v>0</v>
      </c>
      <c r="T433">
        <v>0</v>
      </c>
      <c r="U433">
        <v>0</v>
      </c>
      <c r="V433" t="s">
        <v>313</v>
      </c>
      <c r="W433">
        <v>0</v>
      </c>
      <c r="X433">
        <v>0</v>
      </c>
      <c r="Y433">
        <v>0</v>
      </c>
      <c r="Z433">
        <v>0</v>
      </c>
      <c r="AA433">
        <v>0</v>
      </c>
      <c r="AB433">
        <v>0</v>
      </c>
      <c r="AC433">
        <v>0</v>
      </c>
      <c r="AD433">
        <v>0</v>
      </c>
      <c r="AE433">
        <v>0</v>
      </c>
      <c r="AF433">
        <v>0</v>
      </c>
      <c r="AG433">
        <v>0</v>
      </c>
      <c r="AH433">
        <v>0</v>
      </c>
      <c r="AI433">
        <v>0</v>
      </c>
      <c r="AL433" s="11">
        <f t="shared" si="36"/>
        <v>0</v>
      </c>
      <c r="AM433">
        <f t="shared" si="37"/>
        <v>0</v>
      </c>
      <c r="AN433">
        <f t="shared" si="38"/>
        <v>0</v>
      </c>
      <c r="AP433">
        <f>VLOOKUP($B433,Kraftvärmeprod!$B$1:$BX$550,MATCH(AP$1,Kraftvärmeprod!$B$1:$BX$1,0),FALSE)</f>
        <v>0</v>
      </c>
      <c r="AQ433">
        <f>VLOOKUP($B433,Kraftvärmeprod!$B$1:$BX$550,MATCH(AQ$1,Kraftvärmeprod!$B$1:$BX$1,0),FALSE)</f>
        <v>0</v>
      </c>
      <c r="AR433">
        <f>VLOOKUP($B433,Kraftvärmeprod!$B$1:$BX$550,MATCH("Summa tillförd energi exklusive rökgaskondensering",Kraftvärmeprod!$B$1:$BX$1,0),FALSE)</f>
        <v>0</v>
      </c>
      <c r="AT433" s="239" t="str">
        <f t="shared" si="39"/>
        <v/>
      </c>
      <c r="AV433">
        <f t="shared" si="40"/>
        <v>0</v>
      </c>
      <c r="AX433" t="str">
        <f>VLOOKUP(B433,Totalt!$B$1:$BZ$554,MATCH(AX$1,Totalt!$B$1:$BZ$1,0),FALSE)</f>
        <v>Ja</v>
      </c>
      <c r="BA433" s="239" t="str">
        <f t="shared" si="41"/>
        <v/>
      </c>
    </row>
    <row r="434" spans="1:53" x14ac:dyDescent="0.25">
      <c r="A434" s="2" t="s">
        <v>626</v>
      </c>
      <c r="B434" s="2" t="s">
        <v>628</v>
      </c>
      <c r="J434">
        <v>0</v>
      </c>
      <c r="K434">
        <v>0</v>
      </c>
      <c r="L434">
        <v>0</v>
      </c>
      <c r="M434">
        <v>0</v>
      </c>
      <c r="N434">
        <v>0</v>
      </c>
      <c r="O434">
        <v>0</v>
      </c>
      <c r="P434">
        <v>29.201899999999998</v>
      </c>
      <c r="Q434">
        <v>18.7456</v>
      </c>
      <c r="R434">
        <v>11.0268</v>
      </c>
      <c r="S434">
        <v>0</v>
      </c>
      <c r="T434">
        <v>0</v>
      </c>
      <c r="U434">
        <v>0</v>
      </c>
      <c r="V434" t="s">
        <v>313</v>
      </c>
      <c r="W434">
        <v>0</v>
      </c>
      <c r="X434">
        <v>0</v>
      </c>
      <c r="Y434">
        <v>0</v>
      </c>
      <c r="Z434">
        <v>0</v>
      </c>
      <c r="AA434">
        <v>0</v>
      </c>
      <c r="AB434">
        <v>0</v>
      </c>
      <c r="AC434">
        <v>0</v>
      </c>
      <c r="AD434">
        <v>0</v>
      </c>
      <c r="AE434">
        <v>0</v>
      </c>
      <c r="AF434">
        <v>0</v>
      </c>
      <c r="AG434">
        <v>0</v>
      </c>
      <c r="AH434">
        <v>20.774999999999999</v>
      </c>
      <c r="AI434">
        <v>0</v>
      </c>
      <c r="AL434" s="11">
        <f t="shared" si="36"/>
        <v>79.749300000000005</v>
      </c>
      <c r="AM434">
        <f t="shared" si="37"/>
        <v>79.749300000000005</v>
      </c>
      <c r="AN434">
        <f t="shared" si="38"/>
        <v>58.974300000000007</v>
      </c>
      <c r="AP434">
        <f>VLOOKUP($B434,Kraftvärmeprod!$B$1:$BX$550,MATCH(AP$1,Kraftvärmeprod!$B$1:$BX$1,0),FALSE)</f>
        <v>64.349999999999994</v>
      </c>
      <c r="AQ434">
        <f>VLOOKUP($B434,Kraftvärmeprod!$B$1:$BX$550,MATCH(AQ$1,Kraftvärmeprod!$B$1:$BX$1,0),FALSE)</f>
        <v>13.443</v>
      </c>
      <c r="AR434">
        <f>VLOOKUP($B434,Kraftvärmeprod!$B$1:$BX$550,MATCH("Summa tillförd energi exklusive rökgaskondensering",Kraftvärmeprod!$B$1:$BX$1,0),FALSE)</f>
        <v>91.081000000000003</v>
      </c>
      <c r="AT434" s="239">
        <f t="shared" si="39"/>
        <v>0.64749289094322637</v>
      </c>
      <c r="AV434">
        <f t="shared" si="40"/>
        <v>58.974299999999999</v>
      </c>
      <c r="AX434" t="str">
        <f>VLOOKUP(B434,Totalt!$B$1:$BZ$554,MATCH(AX$1,Totalt!$B$1:$BZ$1,0),FALSE)</f>
        <v>Ja</v>
      </c>
      <c r="BA434" s="239">
        <f t="shared" si="41"/>
        <v>1.0911532650663083</v>
      </c>
    </row>
    <row r="435" spans="1:53" x14ac:dyDescent="0.25">
      <c r="A435" s="2" t="s">
        <v>629</v>
      </c>
      <c r="B435" s="2" t="s">
        <v>630</v>
      </c>
      <c r="J435">
        <v>0</v>
      </c>
      <c r="K435">
        <v>0</v>
      </c>
      <c r="L435">
        <v>0</v>
      </c>
      <c r="M435">
        <v>0</v>
      </c>
      <c r="N435">
        <v>0</v>
      </c>
      <c r="O435">
        <v>0</v>
      </c>
      <c r="P435">
        <v>0</v>
      </c>
      <c r="Q435">
        <v>0</v>
      </c>
      <c r="R435">
        <v>0</v>
      </c>
      <c r="S435">
        <v>0</v>
      </c>
      <c r="T435">
        <v>0</v>
      </c>
      <c r="U435">
        <v>0</v>
      </c>
      <c r="V435" t="s">
        <v>313</v>
      </c>
      <c r="W435">
        <v>0</v>
      </c>
      <c r="X435">
        <v>0</v>
      </c>
      <c r="Y435">
        <v>0</v>
      </c>
      <c r="Z435">
        <v>0</v>
      </c>
      <c r="AA435">
        <v>0</v>
      </c>
      <c r="AB435">
        <v>0</v>
      </c>
      <c r="AC435">
        <v>0</v>
      </c>
      <c r="AD435">
        <v>0</v>
      </c>
      <c r="AE435">
        <v>0</v>
      </c>
      <c r="AF435">
        <v>0</v>
      </c>
      <c r="AG435">
        <v>0</v>
      </c>
      <c r="AH435">
        <v>0</v>
      </c>
      <c r="AI435">
        <v>0</v>
      </c>
      <c r="AL435" s="11">
        <f t="shared" si="36"/>
        <v>0</v>
      </c>
      <c r="AM435">
        <f t="shared" si="37"/>
        <v>0</v>
      </c>
      <c r="AN435">
        <f t="shared" si="38"/>
        <v>0</v>
      </c>
      <c r="AP435">
        <f>VLOOKUP($B435,Kraftvärmeprod!$B$1:$BX$550,MATCH(AP$1,Kraftvärmeprod!$B$1:$BX$1,0),FALSE)</f>
        <v>0</v>
      </c>
      <c r="AQ435">
        <f>VLOOKUP($B435,Kraftvärmeprod!$B$1:$BX$550,MATCH(AQ$1,Kraftvärmeprod!$B$1:$BX$1,0),FALSE)</f>
        <v>0</v>
      </c>
      <c r="AR435">
        <f>VLOOKUP($B435,Kraftvärmeprod!$B$1:$BX$550,MATCH("Summa tillförd energi exklusive rökgaskondensering",Kraftvärmeprod!$B$1:$BX$1,0),FALSE)</f>
        <v>0</v>
      </c>
      <c r="AT435" s="239" t="str">
        <f t="shared" si="39"/>
        <v/>
      </c>
      <c r="AV435">
        <f t="shared" si="40"/>
        <v>0</v>
      </c>
      <c r="AX435" t="str">
        <f>VLOOKUP(B435,Totalt!$B$1:$BZ$554,MATCH(AX$1,Totalt!$B$1:$BZ$1,0),FALSE)</f>
        <v>Ja</v>
      </c>
      <c r="BA435" s="239" t="str">
        <f t="shared" si="41"/>
        <v/>
      </c>
    </row>
    <row r="436" spans="1:53" x14ac:dyDescent="0.25">
      <c r="A436" s="2" t="s">
        <v>629</v>
      </c>
      <c r="B436" s="2" t="s">
        <v>631</v>
      </c>
      <c r="J436">
        <v>0</v>
      </c>
      <c r="K436">
        <v>0</v>
      </c>
      <c r="L436">
        <v>0</v>
      </c>
      <c r="M436">
        <v>0</v>
      </c>
      <c r="N436">
        <v>0</v>
      </c>
      <c r="O436">
        <v>0</v>
      </c>
      <c r="P436">
        <v>0</v>
      </c>
      <c r="Q436">
        <v>0</v>
      </c>
      <c r="R436">
        <v>0</v>
      </c>
      <c r="S436">
        <v>0</v>
      </c>
      <c r="T436">
        <v>0</v>
      </c>
      <c r="U436">
        <v>0</v>
      </c>
      <c r="V436" t="s">
        <v>313</v>
      </c>
      <c r="W436">
        <v>0</v>
      </c>
      <c r="X436">
        <v>0</v>
      </c>
      <c r="Y436">
        <v>0</v>
      </c>
      <c r="Z436">
        <v>0</v>
      </c>
      <c r="AA436">
        <v>0</v>
      </c>
      <c r="AB436">
        <v>0</v>
      </c>
      <c r="AC436">
        <v>0</v>
      </c>
      <c r="AD436">
        <v>0</v>
      </c>
      <c r="AE436">
        <v>0</v>
      </c>
      <c r="AF436">
        <v>0</v>
      </c>
      <c r="AG436">
        <v>0</v>
      </c>
      <c r="AH436">
        <v>0</v>
      </c>
      <c r="AI436">
        <v>0</v>
      </c>
      <c r="AL436" s="11">
        <f t="shared" si="36"/>
        <v>0</v>
      </c>
      <c r="AM436">
        <f t="shared" si="37"/>
        <v>0</v>
      </c>
      <c r="AN436">
        <f t="shared" si="38"/>
        <v>0</v>
      </c>
      <c r="AP436">
        <f>VLOOKUP($B436,Kraftvärmeprod!$B$1:$BX$550,MATCH(AP$1,Kraftvärmeprod!$B$1:$BX$1,0),FALSE)</f>
        <v>0</v>
      </c>
      <c r="AQ436">
        <f>VLOOKUP($B436,Kraftvärmeprod!$B$1:$BX$550,MATCH(AQ$1,Kraftvärmeprod!$B$1:$BX$1,0),FALSE)</f>
        <v>0</v>
      </c>
      <c r="AR436">
        <f>VLOOKUP($B436,Kraftvärmeprod!$B$1:$BX$550,MATCH("Summa tillförd energi exklusive rökgaskondensering",Kraftvärmeprod!$B$1:$BX$1,0),FALSE)</f>
        <v>0</v>
      </c>
      <c r="AT436" s="239" t="str">
        <f t="shared" si="39"/>
        <v/>
      </c>
      <c r="AV436">
        <f t="shared" si="40"/>
        <v>0</v>
      </c>
      <c r="AX436" t="str">
        <f>VLOOKUP(B436,Totalt!$B$1:$BZ$554,MATCH(AX$1,Totalt!$B$1:$BZ$1,0),FALSE)</f>
        <v>Ja</v>
      </c>
      <c r="BA436" s="239" t="str">
        <f t="shared" si="41"/>
        <v/>
      </c>
    </row>
    <row r="437" spans="1:53" x14ac:dyDescent="0.25">
      <c r="A437" s="2" t="s">
        <v>629</v>
      </c>
      <c r="B437" s="2" t="s">
        <v>632</v>
      </c>
      <c r="J437">
        <v>0</v>
      </c>
      <c r="K437">
        <v>0</v>
      </c>
      <c r="L437">
        <v>0</v>
      </c>
      <c r="M437">
        <v>0</v>
      </c>
      <c r="N437">
        <v>0</v>
      </c>
      <c r="O437">
        <v>0</v>
      </c>
      <c r="P437">
        <v>0</v>
      </c>
      <c r="Q437">
        <v>0</v>
      </c>
      <c r="R437">
        <v>0</v>
      </c>
      <c r="S437">
        <v>0</v>
      </c>
      <c r="T437">
        <v>0</v>
      </c>
      <c r="U437">
        <v>0</v>
      </c>
      <c r="V437" t="s">
        <v>313</v>
      </c>
      <c r="W437">
        <v>0</v>
      </c>
      <c r="X437">
        <v>0</v>
      </c>
      <c r="Y437">
        <v>0</v>
      </c>
      <c r="Z437">
        <v>0</v>
      </c>
      <c r="AA437">
        <v>0</v>
      </c>
      <c r="AB437">
        <v>0</v>
      </c>
      <c r="AC437">
        <v>0</v>
      </c>
      <c r="AD437">
        <v>0</v>
      </c>
      <c r="AE437">
        <v>0</v>
      </c>
      <c r="AF437">
        <v>0</v>
      </c>
      <c r="AG437">
        <v>0</v>
      </c>
      <c r="AH437">
        <v>0</v>
      </c>
      <c r="AI437">
        <v>0</v>
      </c>
      <c r="AL437" s="11">
        <f t="shared" si="36"/>
        <v>0</v>
      </c>
      <c r="AM437">
        <f t="shared" si="37"/>
        <v>0</v>
      </c>
      <c r="AN437">
        <f t="shared" si="38"/>
        <v>0</v>
      </c>
      <c r="AP437">
        <f>VLOOKUP($B437,Kraftvärmeprod!$B$1:$BX$550,MATCH(AP$1,Kraftvärmeprod!$B$1:$BX$1,0),FALSE)</f>
        <v>0</v>
      </c>
      <c r="AQ437">
        <f>VLOOKUP($B437,Kraftvärmeprod!$B$1:$BX$550,MATCH(AQ$1,Kraftvärmeprod!$B$1:$BX$1,0),FALSE)</f>
        <v>0</v>
      </c>
      <c r="AR437">
        <f>VLOOKUP($B437,Kraftvärmeprod!$B$1:$BX$550,MATCH("Summa tillförd energi exklusive rökgaskondensering",Kraftvärmeprod!$B$1:$BX$1,0),FALSE)</f>
        <v>0</v>
      </c>
      <c r="AT437" s="239" t="str">
        <f t="shared" si="39"/>
        <v/>
      </c>
      <c r="AV437">
        <f t="shared" si="40"/>
        <v>0</v>
      </c>
      <c r="AX437" t="str">
        <f>VLOOKUP(B437,Totalt!$B$1:$BZ$554,MATCH(AX$1,Totalt!$B$1:$BZ$1,0),FALSE)</f>
        <v>Ja</v>
      </c>
      <c r="BA437" s="239" t="str">
        <f t="shared" si="41"/>
        <v/>
      </c>
    </row>
    <row r="438" spans="1:53" x14ac:dyDescent="0.25">
      <c r="A438" s="2" t="s">
        <v>629</v>
      </c>
      <c r="B438" s="2" t="s">
        <v>633</v>
      </c>
      <c r="J438">
        <v>0</v>
      </c>
      <c r="K438">
        <v>0</v>
      </c>
      <c r="L438">
        <v>0</v>
      </c>
      <c r="M438">
        <v>0</v>
      </c>
      <c r="N438">
        <v>0</v>
      </c>
      <c r="O438">
        <v>0</v>
      </c>
      <c r="P438">
        <v>0</v>
      </c>
      <c r="Q438">
        <v>0</v>
      </c>
      <c r="R438">
        <v>0</v>
      </c>
      <c r="S438">
        <v>0</v>
      </c>
      <c r="T438">
        <v>0</v>
      </c>
      <c r="U438">
        <v>0</v>
      </c>
      <c r="V438" t="s">
        <v>313</v>
      </c>
      <c r="W438">
        <v>0</v>
      </c>
      <c r="X438">
        <v>0</v>
      </c>
      <c r="Y438">
        <v>0</v>
      </c>
      <c r="Z438">
        <v>0</v>
      </c>
      <c r="AA438">
        <v>0</v>
      </c>
      <c r="AB438">
        <v>0</v>
      </c>
      <c r="AC438">
        <v>0</v>
      </c>
      <c r="AD438">
        <v>0</v>
      </c>
      <c r="AE438">
        <v>0</v>
      </c>
      <c r="AF438">
        <v>0</v>
      </c>
      <c r="AG438">
        <v>0</v>
      </c>
      <c r="AH438">
        <v>0</v>
      </c>
      <c r="AI438">
        <v>0</v>
      </c>
      <c r="AL438" s="11">
        <f t="shared" si="36"/>
        <v>0</v>
      </c>
      <c r="AM438">
        <f t="shared" si="37"/>
        <v>0</v>
      </c>
      <c r="AN438">
        <f t="shared" si="38"/>
        <v>0</v>
      </c>
      <c r="AP438">
        <f>VLOOKUP($B438,Kraftvärmeprod!$B$1:$BX$550,MATCH(AP$1,Kraftvärmeprod!$B$1:$BX$1,0),FALSE)</f>
        <v>0</v>
      </c>
      <c r="AQ438">
        <f>VLOOKUP($B438,Kraftvärmeprod!$B$1:$BX$550,MATCH(AQ$1,Kraftvärmeprod!$B$1:$BX$1,0),FALSE)</f>
        <v>0</v>
      </c>
      <c r="AR438">
        <f>VLOOKUP($B438,Kraftvärmeprod!$B$1:$BX$550,MATCH("Summa tillförd energi exklusive rökgaskondensering",Kraftvärmeprod!$B$1:$BX$1,0),FALSE)</f>
        <v>0</v>
      </c>
      <c r="AT438" s="239" t="str">
        <f t="shared" si="39"/>
        <v/>
      </c>
      <c r="AV438">
        <f t="shared" si="40"/>
        <v>0</v>
      </c>
      <c r="AX438" t="str">
        <f>VLOOKUP(B438,Totalt!$B$1:$BZ$554,MATCH(AX$1,Totalt!$B$1:$BZ$1,0),FALSE)</f>
        <v>Ja</v>
      </c>
      <c r="BA438" s="239" t="str">
        <f t="shared" si="41"/>
        <v/>
      </c>
    </row>
    <row r="439" spans="1:53" x14ac:dyDescent="0.25">
      <c r="A439" s="2" t="s">
        <v>634</v>
      </c>
      <c r="B439" s="2" t="s">
        <v>635</v>
      </c>
      <c r="J439">
        <v>0</v>
      </c>
      <c r="K439">
        <v>0</v>
      </c>
      <c r="L439">
        <v>0</v>
      </c>
      <c r="M439">
        <v>0</v>
      </c>
      <c r="N439">
        <v>0</v>
      </c>
      <c r="O439">
        <v>0</v>
      </c>
      <c r="P439">
        <v>0</v>
      </c>
      <c r="Q439">
        <v>0</v>
      </c>
      <c r="R439">
        <v>0</v>
      </c>
      <c r="S439">
        <v>0</v>
      </c>
      <c r="T439">
        <v>0</v>
      </c>
      <c r="U439">
        <v>0</v>
      </c>
      <c r="V439" t="s">
        <v>313</v>
      </c>
      <c r="W439">
        <v>0</v>
      </c>
      <c r="X439">
        <v>0</v>
      </c>
      <c r="Y439">
        <v>0</v>
      </c>
      <c r="Z439">
        <v>0</v>
      </c>
      <c r="AA439">
        <v>0</v>
      </c>
      <c r="AB439">
        <v>0</v>
      </c>
      <c r="AC439">
        <v>0</v>
      </c>
      <c r="AD439">
        <v>0</v>
      </c>
      <c r="AE439">
        <v>0</v>
      </c>
      <c r="AF439">
        <v>0</v>
      </c>
      <c r="AG439">
        <v>0</v>
      </c>
      <c r="AH439">
        <v>0</v>
      </c>
      <c r="AI439">
        <v>0</v>
      </c>
      <c r="AL439" s="11">
        <f t="shared" si="36"/>
        <v>0</v>
      </c>
      <c r="AM439">
        <f t="shared" si="37"/>
        <v>0</v>
      </c>
      <c r="AN439">
        <f t="shared" si="38"/>
        <v>0</v>
      </c>
      <c r="AP439">
        <f>VLOOKUP($B439,Kraftvärmeprod!$B$1:$BX$550,MATCH(AP$1,Kraftvärmeprod!$B$1:$BX$1,0),FALSE)</f>
        <v>0</v>
      </c>
      <c r="AQ439">
        <f>VLOOKUP($B439,Kraftvärmeprod!$B$1:$BX$550,MATCH(AQ$1,Kraftvärmeprod!$B$1:$BX$1,0),FALSE)</f>
        <v>0</v>
      </c>
      <c r="AR439">
        <f>VLOOKUP($B439,Kraftvärmeprod!$B$1:$BX$550,MATCH("Summa tillförd energi exklusive rökgaskondensering",Kraftvärmeprod!$B$1:$BX$1,0),FALSE)</f>
        <v>0</v>
      </c>
      <c r="AT439" s="239" t="str">
        <f t="shared" si="39"/>
        <v/>
      </c>
      <c r="AV439">
        <f t="shared" si="40"/>
        <v>0</v>
      </c>
      <c r="AX439" t="str">
        <f>VLOOKUP(B439,Totalt!$B$1:$BZ$554,MATCH(AX$1,Totalt!$B$1:$BZ$1,0),FALSE)</f>
        <v>Ja</v>
      </c>
      <c r="BA439" s="239" t="str">
        <f t="shared" si="41"/>
        <v/>
      </c>
    </row>
    <row r="440" spans="1:53" x14ac:dyDescent="0.25">
      <c r="A440" s="2" t="s">
        <v>634</v>
      </c>
      <c r="B440" s="2" t="s">
        <v>636</v>
      </c>
      <c r="J440">
        <v>0</v>
      </c>
      <c r="K440">
        <v>0</v>
      </c>
      <c r="L440">
        <v>0</v>
      </c>
      <c r="M440">
        <v>0</v>
      </c>
      <c r="N440">
        <v>0</v>
      </c>
      <c r="O440">
        <v>0</v>
      </c>
      <c r="P440">
        <v>0</v>
      </c>
      <c r="Q440">
        <v>0</v>
      </c>
      <c r="R440">
        <v>0</v>
      </c>
      <c r="S440">
        <v>0</v>
      </c>
      <c r="T440">
        <v>0</v>
      </c>
      <c r="U440">
        <v>0</v>
      </c>
      <c r="V440" t="s">
        <v>313</v>
      </c>
      <c r="W440">
        <v>0</v>
      </c>
      <c r="X440">
        <v>0</v>
      </c>
      <c r="Y440">
        <v>0</v>
      </c>
      <c r="Z440">
        <v>0</v>
      </c>
      <c r="AA440">
        <v>0</v>
      </c>
      <c r="AB440">
        <v>0</v>
      </c>
      <c r="AC440">
        <v>0</v>
      </c>
      <c r="AD440">
        <v>0</v>
      </c>
      <c r="AE440">
        <v>0</v>
      </c>
      <c r="AF440">
        <v>0</v>
      </c>
      <c r="AG440">
        <v>0</v>
      </c>
      <c r="AH440">
        <v>0</v>
      </c>
      <c r="AI440">
        <v>0</v>
      </c>
      <c r="AL440" s="11">
        <f t="shared" si="36"/>
        <v>0</v>
      </c>
      <c r="AM440">
        <f t="shared" si="37"/>
        <v>0</v>
      </c>
      <c r="AN440">
        <f t="shared" si="38"/>
        <v>0</v>
      </c>
      <c r="AP440">
        <f>VLOOKUP($B440,Kraftvärmeprod!$B$1:$BX$550,MATCH(AP$1,Kraftvärmeprod!$B$1:$BX$1,0),FALSE)</f>
        <v>0</v>
      </c>
      <c r="AQ440">
        <f>VLOOKUP($B440,Kraftvärmeprod!$B$1:$BX$550,MATCH(AQ$1,Kraftvärmeprod!$B$1:$BX$1,0),FALSE)</f>
        <v>0</v>
      </c>
      <c r="AR440">
        <f>VLOOKUP($B440,Kraftvärmeprod!$B$1:$BX$550,MATCH("Summa tillförd energi exklusive rökgaskondensering",Kraftvärmeprod!$B$1:$BX$1,0),FALSE)</f>
        <v>0</v>
      </c>
      <c r="AT440" s="239" t="str">
        <f t="shared" si="39"/>
        <v/>
      </c>
      <c r="AV440">
        <f t="shared" si="40"/>
        <v>0</v>
      </c>
      <c r="AX440" t="str">
        <f>VLOOKUP(B440,Totalt!$B$1:$BZ$554,MATCH(AX$1,Totalt!$B$1:$BZ$1,0),FALSE)</f>
        <v>Ja</v>
      </c>
      <c r="BA440" s="239" t="str">
        <f t="shared" si="41"/>
        <v/>
      </c>
    </row>
    <row r="441" spans="1:53" x14ac:dyDescent="0.25">
      <c r="A441" s="2" t="s">
        <v>634</v>
      </c>
      <c r="B441" s="2" t="s">
        <v>637</v>
      </c>
      <c r="J441">
        <v>0</v>
      </c>
      <c r="K441">
        <v>0.63381600000000005</v>
      </c>
      <c r="L441">
        <v>0</v>
      </c>
      <c r="M441">
        <v>0</v>
      </c>
      <c r="N441">
        <v>0</v>
      </c>
      <c r="O441">
        <v>0</v>
      </c>
      <c r="P441">
        <v>0</v>
      </c>
      <c r="Q441">
        <v>0</v>
      </c>
      <c r="R441">
        <v>0</v>
      </c>
      <c r="S441">
        <v>0</v>
      </c>
      <c r="T441">
        <v>0</v>
      </c>
      <c r="U441">
        <v>0</v>
      </c>
      <c r="V441" t="s">
        <v>313</v>
      </c>
      <c r="W441">
        <v>0</v>
      </c>
      <c r="X441">
        <v>0</v>
      </c>
      <c r="Y441">
        <v>0</v>
      </c>
      <c r="Z441">
        <v>0</v>
      </c>
      <c r="AA441">
        <v>0</v>
      </c>
      <c r="AB441">
        <v>0</v>
      </c>
      <c r="AC441">
        <v>0</v>
      </c>
      <c r="AD441">
        <v>0</v>
      </c>
      <c r="AE441">
        <v>76.793899999999994</v>
      </c>
      <c r="AF441">
        <v>0</v>
      </c>
      <c r="AG441">
        <v>0</v>
      </c>
      <c r="AH441">
        <v>7.7</v>
      </c>
      <c r="AI441">
        <v>0</v>
      </c>
      <c r="AL441" s="11">
        <f t="shared" si="36"/>
        <v>85.127715999999992</v>
      </c>
      <c r="AM441">
        <f t="shared" si="37"/>
        <v>85.127715999999992</v>
      </c>
      <c r="AN441">
        <f t="shared" si="38"/>
        <v>77.42771599999999</v>
      </c>
      <c r="AP441">
        <f>VLOOKUP($B441,Kraftvärmeprod!$B$1:$BX$550,MATCH(AP$1,Kraftvärmeprod!$B$1:$BX$1,0),FALSE)</f>
        <v>100.18</v>
      </c>
      <c r="AQ441">
        <f>VLOOKUP($B441,Kraftvärmeprod!$B$1:$BX$550,MATCH(AQ$1,Kraftvärmeprod!$B$1:$BX$1,0),FALSE)</f>
        <v>20.8</v>
      </c>
      <c r="AR441">
        <f>VLOOKUP($B441,Kraftvärmeprod!$B$1:$BX$550,MATCH("Summa tillförd energi exklusive rökgaskondensering",Kraftvärmeprod!$B$1:$BX$1,0),FALSE)</f>
        <v>128.71600000000001</v>
      </c>
      <c r="AT441" s="239">
        <f t="shared" si="39"/>
        <v>0.60153917150936931</v>
      </c>
      <c r="AV441">
        <f t="shared" si="40"/>
        <v>0</v>
      </c>
      <c r="AX441" t="str">
        <f>VLOOKUP(B441,Totalt!$B$1:$BZ$554,MATCH(AX$1,Totalt!$B$1:$BZ$1,0),FALSE)</f>
        <v>Ja</v>
      </c>
      <c r="BA441" s="239">
        <f t="shared" si="41"/>
        <v>1.293851932814343</v>
      </c>
    </row>
    <row r="442" spans="1:53" x14ac:dyDescent="0.25">
      <c r="A442" s="2" t="s">
        <v>638</v>
      </c>
      <c r="B442" s="2" t="s">
        <v>639</v>
      </c>
      <c r="J442">
        <v>0</v>
      </c>
      <c r="K442">
        <v>0</v>
      </c>
      <c r="L442">
        <v>0</v>
      </c>
      <c r="M442">
        <v>0</v>
      </c>
      <c r="N442">
        <v>0</v>
      </c>
      <c r="O442">
        <v>0</v>
      </c>
      <c r="P442">
        <v>0</v>
      </c>
      <c r="Q442">
        <v>0</v>
      </c>
      <c r="R442">
        <v>0</v>
      </c>
      <c r="S442">
        <v>0</v>
      </c>
      <c r="T442">
        <v>0</v>
      </c>
      <c r="U442">
        <v>0</v>
      </c>
      <c r="V442" t="s">
        <v>313</v>
      </c>
      <c r="W442">
        <v>0</v>
      </c>
      <c r="X442">
        <v>0</v>
      </c>
      <c r="Y442">
        <v>0</v>
      </c>
      <c r="Z442">
        <v>0</v>
      </c>
      <c r="AA442">
        <v>0</v>
      </c>
      <c r="AB442">
        <v>0</v>
      </c>
      <c r="AC442">
        <v>0</v>
      </c>
      <c r="AD442">
        <v>0</v>
      </c>
      <c r="AE442">
        <v>0</v>
      </c>
      <c r="AF442">
        <v>0</v>
      </c>
      <c r="AG442">
        <v>0</v>
      </c>
      <c r="AH442">
        <v>0</v>
      </c>
      <c r="AI442">
        <v>0</v>
      </c>
      <c r="AL442" s="11">
        <f t="shared" si="36"/>
        <v>0</v>
      </c>
      <c r="AM442">
        <f t="shared" si="37"/>
        <v>0</v>
      </c>
      <c r="AN442">
        <f t="shared" si="38"/>
        <v>0</v>
      </c>
      <c r="AP442">
        <f>VLOOKUP($B442,Kraftvärmeprod!$B$1:$BX$550,MATCH(AP$1,Kraftvärmeprod!$B$1:$BX$1,0),FALSE)</f>
        <v>0</v>
      </c>
      <c r="AQ442">
        <f>VLOOKUP($B442,Kraftvärmeprod!$B$1:$BX$550,MATCH(AQ$1,Kraftvärmeprod!$B$1:$BX$1,0),FALSE)</f>
        <v>0</v>
      </c>
      <c r="AR442">
        <f>VLOOKUP($B442,Kraftvärmeprod!$B$1:$BX$550,MATCH("Summa tillförd energi exklusive rökgaskondensering",Kraftvärmeprod!$B$1:$BX$1,0),FALSE)</f>
        <v>0</v>
      </c>
      <c r="AT442" s="239" t="str">
        <f t="shared" si="39"/>
        <v/>
      </c>
      <c r="AV442">
        <f t="shared" si="40"/>
        <v>0</v>
      </c>
      <c r="AX442" t="str">
        <f>VLOOKUP(B442,Totalt!$B$1:$BZ$554,MATCH(AX$1,Totalt!$B$1:$BZ$1,0),FALSE)</f>
        <v>Ja</v>
      </c>
      <c r="BA442" s="239" t="str">
        <f t="shared" si="41"/>
        <v/>
      </c>
    </row>
    <row r="443" spans="1:53" x14ac:dyDescent="0.25">
      <c r="A443" s="2" t="s">
        <v>638</v>
      </c>
      <c r="B443" s="2" t="s">
        <v>640</v>
      </c>
      <c r="J443">
        <v>0</v>
      </c>
      <c r="K443">
        <v>0</v>
      </c>
      <c r="L443">
        <v>0</v>
      </c>
      <c r="M443">
        <v>0</v>
      </c>
      <c r="N443">
        <v>0</v>
      </c>
      <c r="O443">
        <v>0</v>
      </c>
      <c r="P443">
        <v>0</v>
      </c>
      <c r="Q443">
        <v>0</v>
      </c>
      <c r="R443">
        <v>0</v>
      </c>
      <c r="S443">
        <v>0</v>
      </c>
      <c r="T443">
        <v>0</v>
      </c>
      <c r="U443">
        <v>0</v>
      </c>
      <c r="V443" t="s">
        <v>313</v>
      </c>
      <c r="W443">
        <v>0</v>
      </c>
      <c r="X443">
        <v>0</v>
      </c>
      <c r="Y443">
        <v>0</v>
      </c>
      <c r="Z443">
        <v>0</v>
      </c>
      <c r="AA443">
        <v>0</v>
      </c>
      <c r="AB443">
        <v>0</v>
      </c>
      <c r="AC443">
        <v>0</v>
      </c>
      <c r="AD443">
        <v>0</v>
      </c>
      <c r="AE443">
        <v>0</v>
      </c>
      <c r="AF443">
        <v>0</v>
      </c>
      <c r="AG443">
        <v>0</v>
      </c>
      <c r="AH443">
        <v>0</v>
      </c>
      <c r="AI443">
        <v>0</v>
      </c>
      <c r="AL443" s="11">
        <f t="shared" si="36"/>
        <v>0</v>
      </c>
      <c r="AM443">
        <f t="shared" si="37"/>
        <v>0</v>
      </c>
      <c r="AN443">
        <f t="shared" si="38"/>
        <v>0</v>
      </c>
      <c r="AP443">
        <f>VLOOKUP($B443,Kraftvärmeprod!$B$1:$BX$550,MATCH(AP$1,Kraftvärmeprod!$B$1:$BX$1,0),FALSE)</f>
        <v>0</v>
      </c>
      <c r="AQ443">
        <f>VLOOKUP($B443,Kraftvärmeprod!$B$1:$BX$550,MATCH(AQ$1,Kraftvärmeprod!$B$1:$BX$1,0),FALSE)</f>
        <v>0</v>
      </c>
      <c r="AR443">
        <f>VLOOKUP($B443,Kraftvärmeprod!$B$1:$BX$550,MATCH("Summa tillförd energi exklusive rökgaskondensering",Kraftvärmeprod!$B$1:$BX$1,0),FALSE)</f>
        <v>0</v>
      </c>
      <c r="AT443" s="239" t="str">
        <f t="shared" si="39"/>
        <v/>
      </c>
      <c r="AV443">
        <f t="shared" si="40"/>
        <v>0</v>
      </c>
      <c r="AX443" t="str">
        <f>VLOOKUP(B443,Totalt!$B$1:$BZ$554,MATCH(AX$1,Totalt!$B$1:$BZ$1,0),FALSE)</f>
        <v>Nej</v>
      </c>
      <c r="BA443" s="239" t="str">
        <f t="shared" si="41"/>
        <v/>
      </c>
    </row>
    <row r="444" spans="1:53" x14ac:dyDescent="0.25">
      <c r="A444" s="2" t="s">
        <v>638</v>
      </c>
      <c r="B444" s="2" t="s">
        <v>641</v>
      </c>
      <c r="J444">
        <v>0</v>
      </c>
      <c r="K444">
        <v>0</v>
      </c>
      <c r="L444">
        <v>0</v>
      </c>
      <c r="M444">
        <v>0</v>
      </c>
      <c r="N444">
        <v>0</v>
      </c>
      <c r="O444">
        <v>0</v>
      </c>
      <c r="P444">
        <v>0</v>
      </c>
      <c r="Q444">
        <v>0</v>
      </c>
      <c r="R444">
        <v>0</v>
      </c>
      <c r="S444">
        <v>0</v>
      </c>
      <c r="T444">
        <v>0</v>
      </c>
      <c r="U444">
        <v>0</v>
      </c>
      <c r="V444" t="s">
        <v>313</v>
      </c>
      <c r="W444">
        <v>0</v>
      </c>
      <c r="X444">
        <v>0</v>
      </c>
      <c r="Y444">
        <v>0</v>
      </c>
      <c r="Z444">
        <v>0</v>
      </c>
      <c r="AA444">
        <v>0</v>
      </c>
      <c r="AB444">
        <v>0</v>
      </c>
      <c r="AC444">
        <v>0</v>
      </c>
      <c r="AD444">
        <v>0</v>
      </c>
      <c r="AE444">
        <v>0</v>
      </c>
      <c r="AF444">
        <v>0</v>
      </c>
      <c r="AG444">
        <v>0</v>
      </c>
      <c r="AH444">
        <v>0</v>
      </c>
      <c r="AI444">
        <v>0</v>
      </c>
      <c r="AL444" s="11">
        <f t="shared" si="36"/>
        <v>0</v>
      </c>
      <c r="AM444">
        <f t="shared" si="37"/>
        <v>0</v>
      </c>
      <c r="AN444">
        <f t="shared" si="38"/>
        <v>0</v>
      </c>
      <c r="AP444">
        <f>VLOOKUP($B444,Kraftvärmeprod!$B$1:$BX$550,MATCH(AP$1,Kraftvärmeprod!$B$1:$BX$1,0),FALSE)</f>
        <v>0</v>
      </c>
      <c r="AQ444">
        <f>VLOOKUP($B444,Kraftvärmeprod!$B$1:$BX$550,MATCH(AQ$1,Kraftvärmeprod!$B$1:$BX$1,0),FALSE)</f>
        <v>0</v>
      </c>
      <c r="AR444">
        <f>VLOOKUP($B444,Kraftvärmeprod!$B$1:$BX$550,MATCH("Summa tillförd energi exklusive rökgaskondensering",Kraftvärmeprod!$B$1:$BX$1,0),FALSE)</f>
        <v>0</v>
      </c>
      <c r="AT444" s="239" t="str">
        <f t="shared" si="39"/>
        <v/>
      </c>
      <c r="AV444">
        <f t="shared" si="40"/>
        <v>0</v>
      </c>
      <c r="AX444" t="str">
        <f>VLOOKUP(B444,Totalt!$B$1:$BZ$554,MATCH(AX$1,Totalt!$B$1:$BZ$1,0),FALSE)</f>
        <v>Nej</v>
      </c>
      <c r="BA444" s="239" t="str">
        <f t="shared" si="41"/>
        <v/>
      </c>
    </row>
    <row r="445" spans="1:53" x14ac:dyDescent="0.25">
      <c r="A445" s="2" t="s">
        <v>638</v>
      </c>
      <c r="B445" s="2" t="s">
        <v>642</v>
      </c>
      <c r="J445">
        <v>0</v>
      </c>
      <c r="K445">
        <v>0</v>
      </c>
      <c r="L445">
        <v>0</v>
      </c>
      <c r="M445">
        <v>0</v>
      </c>
      <c r="N445">
        <v>0</v>
      </c>
      <c r="O445">
        <v>0</v>
      </c>
      <c r="P445">
        <v>0</v>
      </c>
      <c r="Q445">
        <v>0</v>
      </c>
      <c r="R445">
        <v>0</v>
      </c>
      <c r="S445">
        <v>0</v>
      </c>
      <c r="T445">
        <v>0</v>
      </c>
      <c r="U445">
        <v>0</v>
      </c>
      <c r="V445" t="s">
        <v>313</v>
      </c>
      <c r="W445">
        <v>0</v>
      </c>
      <c r="X445">
        <v>0</v>
      </c>
      <c r="Y445">
        <v>0</v>
      </c>
      <c r="Z445">
        <v>0</v>
      </c>
      <c r="AA445">
        <v>0</v>
      </c>
      <c r="AB445">
        <v>0</v>
      </c>
      <c r="AC445">
        <v>0</v>
      </c>
      <c r="AD445">
        <v>0</v>
      </c>
      <c r="AE445">
        <v>0</v>
      </c>
      <c r="AF445">
        <v>0</v>
      </c>
      <c r="AG445">
        <v>0</v>
      </c>
      <c r="AH445">
        <v>0</v>
      </c>
      <c r="AI445">
        <v>0</v>
      </c>
      <c r="AL445" s="11">
        <f t="shared" si="36"/>
        <v>0</v>
      </c>
      <c r="AM445">
        <f t="shared" si="37"/>
        <v>0</v>
      </c>
      <c r="AN445">
        <f t="shared" si="38"/>
        <v>0</v>
      </c>
      <c r="AP445">
        <f>VLOOKUP($B445,Kraftvärmeprod!$B$1:$BX$550,MATCH(AP$1,Kraftvärmeprod!$B$1:$BX$1,0),FALSE)</f>
        <v>0</v>
      </c>
      <c r="AQ445">
        <f>VLOOKUP($B445,Kraftvärmeprod!$B$1:$BX$550,MATCH(AQ$1,Kraftvärmeprod!$B$1:$BX$1,0),FALSE)</f>
        <v>0</v>
      </c>
      <c r="AR445">
        <f>VLOOKUP($B445,Kraftvärmeprod!$B$1:$BX$550,MATCH("Summa tillförd energi exklusive rökgaskondensering",Kraftvärmeprod!$B$1:$BX$1,0),FALSE)</f>
        <v>0</v>
      </c>
      <c r="AT445" s="239" t="str">
        <f t="shared" si="39"/>
        <v/>
      </c>
      <c r="AV445">
        <f t="shared" si="40"/>
        <v>0</v>
      </c>
      <c r="AX445" t="str">
        <f>VLOOKUP(B445,Totalt!$B$1:$BZ$554,MATCH(AX$1,Totalt!$B$1:$BZ$1,0),FALSE)</f>
        <v>Nej</v>
      </c>
      <c r="BA445" s="239" t="str">
        <f t="shared" si="41"/>
        <v/>
      </c>
    </row>
    <row r="446" spans="1:53" x14ac:dyDescent="0.25">
      <c r="A446" s="2" t="s">
        <v>643</v>
      </c>
      <c r="B446" s="2" t="s">
        <v>644</v>
      </c>
      <c r="J446">
        <v>0</v>
      </c>
      <c r="K446">
        <v>0</v>
      </c>
      <c r="L446">
        <v>0</v>
      </c>
      <c r="M446">
        <v>0</v>
      </c>
      <c r="N446">
        <v>0</v>
      </c>
      <c r="O446">
        <v>0</v>
      </c>
      <c r="P446">
        <v>0</v>
      </c>
      <c r="Q446">
        <v>0</v>
      </c>
      <c r="R446">
        <v>0</v>
      </c>
      <c r="S446">
        <v>0</v>
      </c>
      <c r="T446">
        <v>0</v>
      </c>
      <c r="U446">
        <v>0</v>
      </c>
      <c r="V446" t="s">
        <v>313</v>
      </c>
      <c r="W446">
        <v>0</v>
      </c>
      <c r="X446">
        <v>0</v>
      </c>
      <c r="Y446">
        <v>0</v>
      </c>
      <c r="Z446">
        <v>0</v>
      </c>
      <c r="AA446">
        <v>0</v>
      </c>
      <c r="AB446">
        <v>0</v>
      </c>
      <c r="AC446">
        <v>0</v>
      </c>
      <c r="AD446">
        <v>0</v>
      </c>
      <c r="AE446">
        <v>0</v>
      </c>
      <c r="AF446">
        <v>0</v>
      </c>
      <c r="AG446">
        <v>0</v>
      </c>
      <c r="AH446">
        <v>0</v>
      </c>
      <c r="AI446">
        <v>0</v>
      </c>
      <c r="AL446" s="11">
        <f t="shared" si="36"/>
        <v>0</v>
      </c>
      <c r="AM446">
        <f t="shared" si="37"/>
        <v>0</v>
      </c>
      <c r="AN446">
        <f t="shared" si="38"/>
        <v>0</v>
      </c>
      <c r="AP446">
        <f>VLOOKUP($B446,Kraftvärmeprod!$B$1:$BX$550,MATCH(AP$1,Kraftvärmeprod!$B$1:$BX$1,0),FALSE)</f>
        <v>0</v>
      </c>
      <c r="AQ446">
        <f>VLOOKUP($B446,Kraftvärmeprod!$B$1:$BX$550,MATCH(AQ$1,Kraftvärmeprod!$B$1:$BX$1,0),FALSE)</f>
        <v>0</v>
      </c>
      <c r="AR446">
        <f>VLOOKUP($B446,Kraftvärmeprod!$B$1:$BX$550,MATCH("Summa tillförd energi exklusive rökgaskondensering",Kraftvärmeprod!$B$1:$BX$1,0),FALSE)</f>
        <v>0</v>
      </c>
      <c r="AT446" s="239" t="str">
        <f t="shared" si="39"/>
        <v/>
      </c>
      <c r="AV446">
        <f t="shared" si="40"/>
        <v>0</v>
      </c>
      <c r="AX446" t="str">
        <f>VLOOKUP(B446,Totalt!$B$1:$BZ$554,MATCH(AX$1,Totalt!$B$1:$BZ$1,0),FALSE)</f>
        <v>Ja</v>
      </c>
      <c r="BA446" s="239" t="str">
        <f t="shared" si="41"/>
        <v/>
      </c>
    </row>
    <row r="447" spans="1:53" x14ac:dyDescent="0.25">
      <c r="A447" s="2" t="s">
        <v>643</v>
      </c>
      <c r="B447" s="2" t="s">
        <v>645</v>
      </c>
      <c r="J447">
        <v>0</v>
      </c>
      <c r="K447">
        <v>0</v>
      </c>
      <c r="L447">
        <v>0</v>
      </c>
      <c r="M447">
        <v>0</v>
      </c>
      <c r="N447">
        <v>0</v>
      </c>
      <c r="O447">
        <v>0</v>
      </c>
      <c r="P447">
        <v>0</v>
      </c>
      <c r="Q447">
        <v>0</v>
      </c>
      <c r="R447">
        <v>0</v>
      </c>
      <c r="S447">
        <v>0</v>
      </c>
      <c r="T447">
        <v>0</v>
      </c>
      <c r="U447">
        <v>0</v>
      </c>
      <c r="V447" t="s">
        <v>313</v>
      </c>
      <c r="W447">
        <v>0</v>
      </c>
      <c r="X447">
        <v>0</v>
      </c>
      <c r="Y447">
        <v>0</v>
      </c>
      <c r="Z447">
        <v>0</v>
      </c>
      <c r="AA447">
        <v>0</v>
      </c>
      <c r="AB447">
        <v>0</v>
      </c>
      <c r="AC447">
        <v>0</v>
      </c>
      <c r="AD447">
        <v>0</v>
      </c>
      <c r="AE447">
        <v>0</v>
      </c>
      <c r="AF447">
        <v>0</v>
      </c>
      <c r="AG447">
        <v>0</v>
      </c>
      <c r="AH447">
        <v>0</v>
      </c>
      <c r="AI447">
        <v>0</v>
      </c>
      <c r="AL447" s="11">
        <f t="shared" si="36"/>
        <v>0</v>
      </c>
      <c r="AM447">
        <f t="shared" si="37"/>
        <v>0</v>
      </c>
      <c r="AN447">
        <f t="shared" si="38"/>
        <v>0</v>
      </c>
      <c r="AP447">
        <f>VLOOKUP($B447,Kraftvärmeprod!$B$1:$BX$550,MATCH(AP$1,Kraftvärmeprod!$B$1:$BX$1,0),FALSE)</f>
        <v>0</v>
      </c>
      <c r="AQ447">
        <f>VLOOKUP($B447,Kraftvärmeprod!$B$1:$BX$550,MATCH(AQ$1,Kraftvärmeprod!$B$1:$BX$1,0),FALSE)</f>
        <v>0</v>
      </c>
      <c r="AR447">
        <f>VLOOKUP($B447,Kraftvärmeprod!$B$1:$BX$550,MATCH("Summa tillförd energi exklusive rökgaskondensering",Kraftvärmeprod!$B$1:$BX$1,0),FALSE)</f>
        <v>0</v>
      </c>
      <c r="AT447" s="239" t="str">
        <f t="shared" si="39"/>
        <v/>
      </c>
      <c r="AV447">
        <f t="shared" si="40"/>
        <v>0</v>
      </c>
      <c r="AX447" t="str">
        <f>VLOOKUP(B447,Totalt!$B$1:$BZ$554,MATCH(AX$1,Totalt!$B$1:$BZ$1,0),FALSE)</f>
        <v>Ja</v>
      </c>
      <c r="BA447" s="239" t="str">
        <f t="shared" si="41"/>
        <v/>
      </c>
    </row>
    <row r="448" spans="1:53" x14ac:dyDescent="0.25">
      <c r="A448" s="2" t="s">
        <v>643</v>
      </c>
      <c r="B448" s="2" t="s">
        <v>646</v>
      </c>
      <c r="J448">
        <v>0</v>
      </c>
      <c r="K448">
        <v>0</v>
      </c>
      <c r="L448">
        <v>0</v>
      </c>
      <c r="M448">
        <v>0</v>
      </c>
      <c r="N448">
        <v>0</v>
      </c>
      <c r="O448">
        <v>0</v>
      </c>
      <c r="P448">
        <v>0</v>
      </c>
      <c r="Q448">
        <v>0</v>
      </c>
      <c r="R448">
        <v>0</v>
      </c>
      <c r="S448">
        <v>0</v>
      </c>
      <c r="T448">
        <v>0</v>
      </c>
      <c r="U448">
        <v>0</v>
      </c>
      <c r="V448" t="s">
        <v>313</v>
      </c>
      <c r="W448">
        <v>0</v>
      </c>
      <c r="X448">
        <v>0</v>
      </c>
      <c r="Y448">
        <v>0</v>
      </c>
      <c r="Z448">
        <v>0</v>
      </c>
      <c r="AA448">
        <v>0</v>
      </c>
      <c r="AB448">
        <v>0</v>
      </c>
      <c r="AC448">
        <v>0</v>
      </c>
      <c r="AD448">
        <v>0</v>
      </c>
      <c r="AE448">
        <v>0</v>
      </c>
      <c r="AF448">
        <v>0</v>
      </c>
      <c r="AG448">
        <v>0</v>
      </c>
      <c r="AH448">
        <v>0</v>
      </c>
      <c r="AI448">
        <v>0</v>
      </c>
      <c r="AL448" s="11">
        <f t="shared" si="36"/>
        <v>0</v>
      </c>
      <c r="AM448">
        <f t="shared" si="37"/>
        <v>0</v>
      </c>
      <c r="AN448">
        <f t="shared" si="38"/>
        <v>0</v>
      </c>
      <c r="AP448">
        <f>VLOOKUP($B448,Kraftvärmeprod!$B$1:$BX$550,MATCH(AP$1,Kraftvärmeprod!$B$1:$BX$1,0),FALSE)</f>
        <v>0</v>
      </c>
      <c r="AQ448">
        <f>VLOOKUP($B448,Kraftvärmeprod!$B$1:$BX$550,MATCH(AQ$1,Kraftvärmeprod!$B$1:$BX$1,0),FALSE)</f>
        <v>0</v>
      </c>
      <c r="AR448">
        <f>VLOOKUP($B448,Kraftvärmeprod!$B$1:$BX$550,MATCH("Summa tillförd energi exklusive rökgaskondensering",Kraftvärmeprod!$B$1:$BX$1,0),FALSE)</f>
        <v>0</v>
      </c>
      <c r="AT448" s="239" t="str">
        <f t="shared" si="39"/>
        <v/>
      </c>
      <c r="AV448">
        <f t="shared" si="40"/>
        <v>0</v>
      </c>
      <c r="AX448" t="str">
        <f>VLOOKUP(B448,Totalt!$B$1:$BZ$554,MATCH(AX$1,Totalt!$B$1:$BZ$1,0),FALSE)</f>
        <v>Ja</v>
      </c>
      <c r="BA448" s="239" t="str">
        <f t="shared" si="41"/>
        <v/>
      </c>
    </row>
    <row r="449" spans="1:53" x14ac:dyDescent="0.25">
      <c r="A449" s="2" t="s">
        <v>643</v>
      </c>
      <c r="B449" s="2" t="s">
        <v>647</v>
      </c>
      <c r="J449">
        <v>0</v>
      </c>
      <c r="K449">
        <v>0</v>
      </c>
      <c r="L449">
        <v>0</v>
      </c>
      <c r="M449">
        <v>0</v>
      </c>
      <c r="N449">
        <v>0</v>
      </c>
      <c r="O449">
        <v>0</v>
      </c>
      <c r="P449">
        <v>0</v>
      </c>
      <c r="Q449">
        <v>0</v>
      </c>
      <c r="R449">
        <v>0</v>
      </c>
      <c r="S449">
        <v>0</v>
      </c>
      <c r="T449">
        <v>0</v>
      </c>
      <c r="U449">
        <v>0</v>
      </c>
      <c r="V449" t="s">
        <v>313</v>
      </c>
      <c r="W449">
        <v>0</v>
      </c>
      <c r="X449">
        <v>0</v>
      </c>
      <c r="Y449">
        <v>0</v>
      </c>
      <c r="Z449">
        <v>0</v>
      </c>
      <c r="AA449">
        <v>0</v>
      </c>
      <c r="AB449">
        <v>0</v>
      </c>
      <c r="AC449">
        <v>0</v>
      </c>
      <c r="AD449">
        <v>0</v>
      </c>
      <c r="AE449">
        <v>0</v>
      </c>
      <c r="AF449">
        <v>0</v>
      </c>
      <c r="AG449">
        <v>0</v>
      </c>
      <c r="AH449">
        <v>0</v>
      </c>
      <c r="AI449">
        <v>0</v>
      </c>
      <c r="AL449" s="11">
        <f t="shared" si="36"/>
        <v>0</v>
      </c>
      <c r="AM449">
        <f t="shared" si="37"/>
        <v>0</v>
      </c>
      <c r="AN449">
        <f t="shared" si="38"/>
        <v>0</v>
      </c>
      <c r="AP449">
        <f>VLOOKUP($B449,Kraftvärmeprod!$B$1:$BX$550,MATCH(AP$1,Kraftvärmeprod!$B$1:$BX$1,0),FALSE)</f>
        <v>0</v>
      </c>
      <c r="AQ449">
        <f>VLOOKUP($B449,Kraftvärmeprod!$B$1:$BX$550,MATCH(AQ$1,Kraftvärmeprod!$B$1:$BX$1,0),FALSE)</f>
        <v>0</v>
      </c>
      <c r="AR449">
        <f>VLOOKUP($B449,Kraftvärmeprod!$B$1:$BX$550,MATCH("Summa tillförd energi exklusive rökgaskondensering",Kraftvärmeprod!$B$1:$BX$1,0),FALSE)</f>
        <v>0</v>
      </c>
      <c r="AT449" s="239" t="str">
        <f t="shared" si="39"/>
        <v/>
      </c>
      <c r="AV449">
        <f t="shared" si="40"/>
        <v>0</v>
      </c>
      <c r="AX449" t="str">
        <f>VLOOKUP(B449,Totalt!$B$1:$BZ$554,MATCH(AX$1,Totalt!$B$1:$BZ$1,0),FALSE)</f>
        <v>Nej</v>
      </c>
      <c r="BA449" s="239" t="str">
        <f t="shared" si="41"/>
        <v/>
      </c>
    </row>
    <row r="450" spans="1:53" x14ac:dyDescent="0.25">
      <c r="A450" s="2" t="s">
        <v>643</v>
      </c>
      <c r="B450" s="2" t="s">
        <v>648</v>
      </c>
      <c r="J450">
        <v>0</v>
      </c>
      <c r="K450">
        <v>1</v>
      </c>
      <c r="L450">
        <v>0</v>
      </c>
      <c r="M450">
        <v>0</v>
      </c>
      <c r="N450">
        <v>0</v>
      </c>
      <c r="O450">
        <v>0</v>
      </c>
      <c r="P450">
        <v>189</v>
      </c>
      <c r="Q450">
        <v>59</v>
      </c>
      <c r="R450">
        <v>59</v>
      </c>
      <c r="S450">
        <v>38</v>
      </c>
      <c r="T450">
        <v>0</v>
      </c>
      <c r="U450">
        <v>0</v>
      </c>
      <c r="V450" t="s">
        <v>313</v>
      </c>
      <c r="W450">
        <v>0</v>
      </c>
      <c r="X450">
        <v>0</v>
      </c>
      <c r="Y450">
        <v>0</v>
      </c>
      <c r="Z450">
        <v>20</v>
      </c>
      <c r="AA450">
        <v>0</v>
      </c>
      <c r="AB450">
        <v>0</v>
      </c>
      <c r="AC450">
        <v>0</v>
      </c>
      <c r="AD450">
        <v>17</v>
      </c>
      <c r="AE450">
        <v>0</v>
      </c>
      <c r="AF450">
        <v>0</v>
      </c>
      <c r="AG450">
        <v>0</v>
      </c>
      <c r="AH450">
        <v>42.4</v>
      </c>
      <c r="AI450">
        <v>1.95563</v>
      </c>
      <c r="AL450" s="11">
        <f t="shared" si="36"/>
        <v>427.35562999999996</v>
      </c>
      <c r="AM450">
        <f t="shared" si="37"/>
        <v>425.4</v>
      </c>
      <c r="AN450">
        <f t="shared" si="38"/>
        <v>383</v>
      </c>
      <c r="AP450">
        <f>VLOOKUP($B450,Kraftvärmeprod!$B$1:$BX$550,MATCH(AP$1,Kraftvärmeprod!$B$1:$BX$1,0),FALSE)</f>
        <v>526.70000000000005</v>
      </c>
      <c r="AQ450">
        <f>VLOOKUP($B450,Kraftvärmeprod!$B$1:$BX$550,MATCH(AQ$1,Kraftvärmeprod!$B$1:$BX$1,0),FALSE)</f>
        <v>229.9</v>
      </c>
      <c r="AR450">
        <f>VLOOKUP($B450,Kraftvärmeprod!$B$1:$BX$550,MATCH("Summa tillförd energi exklusive rökgaskondensering",Kraftvärmeprod!$B$1:$BX$1,0),FALSE)</f>
        <v>881.30000000000007</v>
      </c>
      <c r="AT450" s="239">
        <f t="shared" si="39"/>
        <v>0.43458527175763073</v>
      </c>
      <c r="AV450">
        <f t="shared" si="40"/>
        <v>365</v>
      </c>
      <c r="AX450" t="str">
        <f>VLOOKUP(B450,Totalt!$B$1:$BZ$554,MATCH(AX$1,Totalt!$B$1:$BZ$1,0),FALSE)</f>
        <v>Ja</v>
      </c>
      <c r="BA450" s="239">
        <f t="shared" si="41"/>
        <v>1.3682096297695401</v>
      </c>
    </row>
    <row r="451" spans="1:53" x14ac:dyDescent="0.25">
      <c r="A451" s="2" t="s">
        <v>643</v>
      </c>
      <c r="B451" s="2" t="s">
        <v>649</v>
      </c>
      <c r="J451">
        <v>0</v>
      </c>
      <c r="K451">
        <v>0</v>
      </c>
      <c r="L451">
        <v>0</v>
      </c>
      <c r="M451">
        <v>0</v>
      </c>
      <c r="N451">
        <v>0</v>
      </c>
      <c r="O451">
        <v>0</v>
      </c>
      <c r="P451">
        <v>0</v>
      </c>
      <c r="Q451">
        <v>0</v>
      </c>
      <c r="R451">
        <v>0</v>
      </c>
      <c r="S451">
        <v>0</v>
      </c>
      <c r="T451">
        <v>0</v>
      </c>
      <c r="U451">
        <v>0</v>
      </c>
      <c r="V451" t="s">
        <v>313</v>
      </c>
      <c r="W451">
        <v>0</v>
      </c>
      <c r="X451">
        <v>0</v>
      </c>
      <c r="Y451">
        <v>0</v>
      </c>
      <c r="Z451">
        <v>0</v>
      </c>
      <c r="AA451">
        <v>0</v>
      </c>
      <c r="AB451">
        <v>0</v>
      </c>
      <c r="AC451">
        <v>0</v>
      </c>
      <c r="AD451">
        <v>0</v>
      </c>
      <c r="AE451">
        <v>0</v>
      </c>
      <c r="AF451">
        <v>0</v>
      </c>
      <c r="AG451">
        <v>0</v>
      </c>
      <c r="AH451">
        <v>42.4</v>
      </c>
      <c r="AI451">
        <v>0</v>
      </c>
      <c r="AL451" s="11">
        <f t="shared" ref="AL451:AL473" si="42">SUM(J451:U451,W451:AI451)</f>
        <v>42.4</v>
      </c>
      <c r="AM451">
        <f t="shared" ref="AM451:AM473" si="43">AL451-IFERROR(AI451/1,0)</f>
        <v>42.4</v>
      </c>
      <c r="AN451">
        <f t="shared" ref="AN451:AN473" si="44">AM451-IFERROR(AH451/1,0)</f>
        <v>0</v>
      </c>
      <c r="AP451">
        <f>VLOOKUP($B451,Kraftvärmeprod!$B$1:$BX$550,MATCH(AP$1,Kraftvärmeprod!$B$1:$BX$1,0),FALSE)</f>
        <v>18.504000000000001</v>
      </c>
      <c r="AQ451">
        <f>VLOOKUP($B451,Kraftvärmeprod!$B$1:$BX$550,MATCH(AQ$1,Kraftvärmeprod!$B$1:$BX$1,0),FALSE)</f>
        <v>8.08</v>
      </c>
      <c r="AR451">
        <f>VLOOKUP($B451,Kraftvärmeprod!$B$1:$BX$550,MATCH("Summa tillförd energi exklusive rökgaskondensering",Kraftvärmeprod!$B$1:$BX$1,0),FALSE)</f>
        <v>0</v>
      </c>
      <c r="AT451" s="239" t="str">
        <f t="shared" ref="AT451:AT473" si="45">IF(AN451=0,"",AN451/AR451)</f>
        <v/>
      </c>
      <c r="AV451">
        <f t="shared" ref="AV451:AV473" si="46">Q451+R451+S451+T451+U451+P451+X451+Y451+Z451+AA451+AB451+AC451+W451</f>
        <v>0</v>
      </c>
      <c r="AX451" t="str">
        <f>VLOOKUP(B451,Totalt!$B$1:$BZ$554,MATCH(AX$1,Totalt!$B$1:$BZ$1,0),FALSE)</f>
        <v>Nej</v>
      </c>
      <c r="BA451" s="239" t="str">
        <f t="shared" ref="BA451:BA473" si="47">IFERROR(AP451/(AN451+AI451),"")</f>
        <v/>
      </c>
    </row>
    <row r="452" spans="1:53" x14ac:dyDescent="0.25">
      <c r="A452" s="2" t="s">
        <v>650</v>
      </c>
      <c r="B452" s="2" t="s">
        <v>651</v>
      </c>
      <c r="J452">
        <v>0</v>
      </c>
      <c r="K452">
        <v>0</v>
      </c>
      <c r="L452">
        <v>0</v>
      </c>
      <c r="M452">
        <v>0</v>
      </c>
      <c r="N452">
        <v>0</v>
      </c>
      <c r="O452">
        <v>0</v>
      </c>
      <c r="P452">
        <v>0</v>
      </c>
      <c r="Q452">
        <v>0</v>
      </c>
      <c r="R452">
        <v>0</v>
      </c>
      <c r="S452">
        <v>0</v>
      </c>
      <c r="T452">
        <v>0</v>
      </c>
      <c r="U452">
        <v>0</v>
      </c>
      <c r="V452" t="s">
        <v>313</v>
      </c>
      <c r="W452">
        <v>0</v>
      </c>
      <c r="X452">
        <v>0</v>
      </c>
      <c r="Y452">
        <v>0</v>
      </c>
      <c r="Z452">
        <v>0</v>
      </c>
      <c r="AA452">
        <v>0</v>
      </c>
      <c r="AB452">
        <v>0</v>
      </c>
      <c r="AC452">
        <v>0</v>
      </c>
      <c r="AD452">
        <v>0</v>
      </c>
      <c r="AE452">
        <v>0</v>
      </c>
      <c r="AF452">
        <v>0</v>
      </c>
      <c r="AG452">
        <v>0</v>
      </c>
      <c r="AH452">
        <v>0</v>
      </c>
      <c r="AI452">
        <v>0</v>
      </c>
      <c r="AL452" s="11">
        <f t="shared" si="42"/>
        <v>0</v>
      </c>
      <c r="AM452">
        <f t="shared" si="43"/>
        <v>0</v>
      </c>
      <c r="AN452">
        <f t="shared" si="44"/>
        <v>0</v>
      </c>
      <c r="AP452">
        <f>VLOOKUP($B452,Kraftvärmeprod!$B$1:$BX$550,MATCH(AP$1,Kraftvärmeprod!$B$1:$BX$1,0),FALSE)</f>
        <v>0</v>
      </c>
      <c r="AQ452">
        <f>VLOOKUP($B452,Kraftvärmeprod!$B$1:$BX$550,MATCH(AQ$1,Kraftvärmeprod!$B$1:$BX$1,0),FALSE)</f>
        <v>0</v>
      </c>
      <c r="AR452">
        <f>VLOOKUP($B452,Kraftvärmeprod!$B$1:$BX$550,MATCH("Summa tillförd energi exklusive rökgaskondensering",Kraftvärmeprod!$B$1:$BX$1,0),FALSE)</f>
        <v>0</v>
      </c>
      <c r="AT452" s="239" t="str">
        <f t="shared" si="45"/>
        <v/>
      </c>
      <c r="AV452">
        <f t="shared" si="46"/>
        <v>0</v>
      </c>
      <c r="AX452" t="str">
        <f>VLOOKUP(B452,Totalt!$B$1:$BZ$554,MATCH(AX$1,Totalt!$B$1:$BZ$1,0),FALSE)</f>
        <v>Nej</v>
      </c>
      <c r="BA452" s="239" t="str">
        <f t="shared" si="47"/>
        <v/>
      </c>
    </row>
    <row r="453" spans="1:53" x14ac:dyDescent="0.25">
      <c r="A453" s="2" t="s">
        <v>652</v>
      </c>
      <c r="B453" s="2" t="s">
        <v>653</v>
      </c>
      <c r="J453">
        <v>0</v>
      </c>
      <c r="K453">
        <v>0</v>
      </c>
      <c r="L453">
        <v>0</v>
      </c>
      <c r="M453">
        <v>0</v>
      </c>
      <c r="N453">
        <v>0</v>
      </c>
      <c r="O453">
        <v>0</v>
      </c>
      <c r="P453">
        <v>0</v>
      </c>
      <c r="Q453">
        <v>0</v>
      </c>
      <c r="R453">
        <v>0</v>
      </c>
      <c r="S453">
        <v>0</v>
      </c>
      <c r="T453">
        <v>0</v>
      </c>
      <c r="U453">
        <v>0</v>
      </c>
      <c r="V453" t="s">
        <v>313</v>
      </c>
      <c r="W453">
        <v>0</v>
      </c>
      <c r="X453">
        <v>0</v>
      </c>
      <c r="Y453">
        <v>0</v>
      </c>
      <c r="Z453">
        <v>0</v>
      </c>
      <c r="AA453">
        <v>0</v>
      </c>
      <c r="AB453">
        <v>0</v>
      </c>
      <c r="AC453">
        <v>0</v>
      </c>
      <c r="AD453">
        <v>0</v>
      </c>
      <c r="AE453">
        <v>0</v>
      </c>
      <c r="AF453">
        <v>0</v>
      </c>
      <c r="AG453">
        <v>0</v>
      </c>
      <c r="AH453">
        <v>0</v>
      </c>
      <c r="AI453">
        <v>0</v>
      </c>
      <c r="AL453" s="11">
        <f t="shared" si="42"/>
        <v>0</v>
      </c>
      <c r="AM453">
        <f t="shared" si="43"/>
        <v>0</v>
      </c>
      <c r="AN453">
        <f t="shared" si="44"/>
        <v>0</v>
      </c>
      <c r="AP453">
        <f>VLOOKUP($B453,Kraftvärmeprod!$B$1:$BX$550,MATCH(AP$1,Kraftvärmeprod!$B$1:$BX$1,0),FALSE)</f>
        <v>0</v>
      </c>
      <c r="AQ453">
        <f>VLOOKUP($B453,Kraftvärmeprod!$B$1:$BX$550,MATCH(AQ$1,Kraftvärmeprod!$B$1:$BX$1,0),FALSE)</f>
        <v>0</v>
      </c>
      <c r="AR453">
        <f>VLOOKUP($B453,Kraftvärmeprod!$B$1:$BX$550,MATCH("Summa tillförd energi exklusive rökgaskondensering",Kraftvärmeprod!$B$1:$BX$1,0),FALSE)</f>
        <v>0</v>
      </c>
      <c r="AT453" s="239" t="str">
        <f t="shared" si="45"/>
        <v/>
      </c>
      <c r="AV453">
        <f t="shared" si="46"/>
        <v>0</v>
      </c>
      <c r="AX453" t="str">
        <f>VLOOKUP(B453,Totalt!$B$1:$BZ$554,MATCH(AX$1,Totalt!$B$1:$BZ$1,0),FALSE)</f>
        <v>Ja</v>
      </c>
      <c r="BA453" s="239" t="str">
        <f t="shared" si="47"/>
        <v/>
      </c>
    </row>
    <row r="454" spans="1:53" x14ac:dyDescent="0.25">
      <c r="A454" s="2" t="s">
        <v>654</v>
      </c>
      <c r="B454" s="2" t="s">
        <v>655</v>
      </c>
      <c r="J454">
        <v>0</v>
      </c>
      <c r="K454">
        <v>0</v>
      </c>
      <c r="L454">
        <v>0</v>
      </c>
      <c r="M454">
        <v>0</v>
      </c>
      <c r="N454">
        <v>0</v>
      </c>
      <c r="O454">
        <v>0</v>
      </c>
      <c r="P454">
        <v>0</v>
      </c>
      <c r="Q454">
        <v>0</v>
      </c>
      <c r="R454">
        <v>0</v>
      </c>
      <c r="S454">
        <v>0</v>
      </c>
      <c r="T454">
        <v>0</v>
      </c>
      <c r="U454">
        <v>0</v>
      </c>
      <c r="V454" t="s">
        <v>313</v>
      </c>
      <c r="W454">
        <v>0</v>
      </c>
      <c r="X454">
        <v>0</v>
      </c>
      <c r="Y454">
        <v>0</v>
      </c>
      <c r="Z454">
        <v>0</v>
      </c>
      <c r="AA454">
        <v>0</v>
      </c>
      <c r="AB454">
        <v>0</v>
      </c>
      <c r="AC454">
        <v>0</v>
      </c>
      <c r="AD454">
        <v>0</v>
      </c>
      <c r="AE454">
        <v>0</v>
      </c>
      <c r="AF454">
        <v>0</v>
      </c>
      <c r="AG454">
        <v>0</v>
      </c>
      <c r="AH454">
        <v>0</v>
      </c>
      <c r="AI454">
        <v>0</v>
      </c>
      <c r="AL454" s="11">
        <f t="shared" si="42"/>
        <v>0</v>
      </c>
      <c r="AM454">
        <f t="shared" si="43"/>
        <v>0</v>
      </c>
      <c r="AN454">
        <f t="shared" si="44"/>
        <v>0</v>
      </c>
      <c r="AP454">
        <f>VLOOKUP($B454,Kraftvärmeprod!$B$1:$BX$550,MATCH(AP$1,Kraftvärmeprod!$B$1:$BX$1,0),FALSE)</f>
        <v>0</v>
      </c>
      <c r="AQ454">
        <f>VLOOKUP($B454,Kraftvärmeprod!$B$1:$BX$550,MATCH(AQ$1,Kraftvärmeprod!$B$1:$BX$1,0),FALSE)</f>
        <v>0</v>
      </c>
      <c r="AR454">
        <f>VLOOKUP($B454,Kraftvärmeprod!$B$1:$BX$550,MATCH("Summa tillförd energi exklusive rökgaskondensering",Kraftvärmeprod!$B$1:$BX$1,0),FALSE)</f>
        <v>0</v>
      </c>
      <c r="AT454" s="239" t="str">
        <f t="shared" si="45"/>
        <v/>
      </c>
      <c r="AV454">
        <f t="shared" si="46"/>
        <v>0</v>
      </c>
      <c r="AX454" t="str">
        <f>VLOOKUP(B454,Totalt!$B$1:$BZ$554,MATCH(AX$1,Totalt!$B$1:$BZ$1,0),FALSE)</f>
        <v>Ja</v>
      </c>
      <c r="BA454" s="239" t="str">
        <f t="shared" si="47"/>
        <v/>
      </c>
    </row>
    <row r="455" spans="1:53" x14ac:dyDescent="0.25">
      <c r="A455" s="2" t="s">
        <v>654</v>
      </c>
      <c r="B455" s="2" t="s">
        <v>656</v>
      </c>
      <c r="J455">
        <v>0</v>
      </c>
      <c r="K455">
        <v>0</v>
      </c>
      <c r="L455">
        <v>0</v>
      </c>
      <c r="M455">
        <v>0</v>
      </c>
      <c r="N455">
        <v>0</v>
      </c>
      <c r="O455">
        <v>0</v>
      </c>
      <c r="P455">
        <v>0</v>
      </c>
      <c r="Q455">
        <v>0</v>
      </c>
      <c r="R455">
        <v>0</v>
      </c>
      <c r="S455">
        <v>0</v>
      </c>
      <c r="T455">
        <v>0</v>
      </c>
      <c r="U455">
        <v>0</v>
      </c>
      <c r="V455" t="s">
        <v>313</v>
      </c>
      <c r="W455">
        <v>0</v>
      </c>
      <c r="X455">
        <v>0</v>
      </c>
      <c r="Y455">
        <v>0</v>
      </c>
      <c r="Z455">
        <v>0</v>
      </c>
      <c r="AA455">
        <v>0</v>
      </c>
      <c r="AB455">
        <v>0</v>
      </c>
      <c r="AC455">
        <v>0</v>
      </c>
      <c r="AD455">
        <v>0</v>
      </c>
      <c r="AE455">
        <v>0</v>
      </c>
      <c r="AF455">
        <v>0</v>
      </c>
      <c r="AG455">
        <v>0</v>
      </c>
      <c r="AH455">
        <v>0</v>
      </c>
      <c r="AI455">
        <v>0</v>
      </c>
      <c r="AL455" s="11">
        <f t="shared" si="42"/>
        <v>0</v>
      </c>
      <c r="AM455">
        <f t="shared" si="43"/>
        <v>0</v>
      </c>
      <c r="AN455">
        <f t="shared" si="44"/>
        <v>0</v>
      </c>
      <c r="AP455">
        <f>VLOOKUP($B455,Kraftvärmeprod!$B$1:$BX$550,MATCH(AP$1,Kraftvärmeprod!$B$1:$BX$1,0),FALSE)</f>
        <v>0</v>
      </c>
      <c r="AQ455">
        <f>VLOOKUP($B455,Kraftvärmeprod!$B$1:$BX$550,MATCH(AQ$1,Kraftvärmeprod!$B$1:$BX$1,0),FALSE)</f>
        <v>0</v>
      </c>
      <c r="AR455">
        <f>VLOOKUP($B455,Kraftvärmeprod!$B$1:$BX$550,MATCH("Summa tillförd energi exklusive rökgaskondensering",Kraftvärmeprod!$B$1:$BX$1,0),FALSE)</f>
        <v>0</v>
      </c>
      <c r="AT455" s="239" t="str">
        <f t="shared" si="45"/>
        <v/>
      </c>
      <c r="AV455">
        <f t="shared" si="46"/>
        <v>0</v>
      </c>
      <c r="AX455" t="str">
        <f>VLOOKUP(B455,Totalt!$B$1:$BZ$554,MATCH(AX$1,Totalt!$B$1:$BZ$1,0),FALSE)</f>
        <v>Nej</v>
      </c>
      <c r="BA455" s="239" t="str">
        <f t="shared" si="47"/>
        <v/>
      </c>
    </row>
    <row r="456" spans="1:53" x14ac:dyDescent="0.25">
      <c r="A456" s="2" t="s">
        <v>654</v>
      </c>
      <c r="B456" s="2" t="s">
        <v>657</v>
      </c>
      <c r="J456">
        <v>0</v>
      </c>
      <c r="K456">
        <v>0</v>
      </c>
      <c r="L456">
        <v>0</v>
      </c>
      <c r="M456">
        <v>0</v>
      </c>
      <c r="N456">
        <v>0</v>
      </c>
      <c r="O456">
        <v>0</v>
      </c>
      <c r="P456">
        <v>0</v>
      </c>
      <c r="Q456">
        <v>0</v>
      </c>
      <c r="R456">
        <v>0</v>
      </c>
      <c r="S456">
        <v>0</v>
      </c>
      <c r="T456">
        <v>0</v>
      </c>
      <c r="U456">
        <v>0</v>
      </c>
      <c r="V456" t="s">
        <v>313</v>
      </c>
      <c r="W456">
        <v>0</v>
      </c>
      <c r="X456">
        <v>0</v>
      </c>
      <c r="Y456">
        <v>0</v>
      </c>
      <c r="Z456">
        <v>0</v>
      </c>
      <c r="AA456">
        <v>0</v>
      </c>
      <c r="AB456">
        <v>0</v>
      </c>
      <c r="AC456">
        <v>0</v>
      </c>
      <c r="AD456">
        <v>0</v>
      </c>
      <c r="AE456">
        <v>0</v>
      </c>
      <c r="AF456">
        <v>0</v>
      </c>
      <c r="AG456">
        <v>0</v>
      </c>
      <c r="AH456">
        <v>0</v>
      </c>
      <c r="AI456">
        <v>0</v>
      </c>
      <c r="AL456" s="11">
        <f t="shared" si="42"/>
        <v>0</v>
      </c>
      <c r="AM456">
        <f t="shared" si="43"/>
        <v>0</v>
      </c>
      <c r="AN456">
        <f t="shared" si="44"/>
        <v>0</v>
      </c>
      <c r="AP456">
        <f>VLOOKUP($B456,Kraftvärmeprod!$B$1:$BX$550,MATCH(AP$1,Kraftvärmeprod!$B$1:$BX$1,0),FALSE)</f>
        <v>0</v>
      </c>
      <c r="AQ456">
        <f>VLOOKUP($B456,Kraftvärmeprod!$B$1:$BX$550,MATCH(AQ$1,Kraftvärmeprod!$B$1:$BX$1,0),FALSE)</f>
        <v>0</v>
      </c>
      <c r="AR456">
        <f>VLOOKUP($B456,Kraftvärmeprod!$B$1:$BX$550,MATCH("Summa tillförd energi exklusive rökgaskondensering",Kraftvärmeprod!$B$1:$BX$1,0),FALSE)</f>
        <v>0</v>
      </c>
      <c r="AT456" s="239" t="str">
        <f t="shared" si="45"/>
        <v/>
      </c>
      <c r="AV456">
        <f t="shared" si="46"/>
        <v>0</v>
      </c>
      <c r="AX456" t="str">
        <f>VLOOKUP(B456,Totalt!$B$1:$BZ$554,MATCH(AX$1,Totalt!$B$1:$BZ$1,0),FALSE)</f>
        <v>Ja</v>
      </c>
      <c r="BA456" s="239" t="str">
        <f t="shared" si="47"/>
        <v/>
      </c>
    </row>
    <row r="457" spans="1:53" x14ac:dyDescent="0.25">
      <c r="A457" s="2" t="s">
        <v>658</v>
      </c>
      <c r="B457" s="2" t="s">
        <v>659</v>
      </c>
      <c r="J457">
        <v>0</v>
      </c>
      <c r="K457">
        <v>0</v>
      </c>
      <c r="L457">
        <v>0</v>
      </c>
      <c r="M457">
        <v>0</v>
      </c>
      <c r="N457">
        <v>0</v>
      </c>
      <c r="O457">
        <v>0</v>
      </c>
      <c r="P457">
        <v>0</v>
      </c>
      <c r="Q457">
        <v>0</v>
      </c>
      <c r="R457">
        <v>0</v>
      </c>
      <c r="S457">
        <v>0</v>
      </c>
      <c r="T457">
        <v>0</v>
      </c>
      <c r="U457">
        <v>0</v>
      </c>
      <c r="V457" t="s">
        <v>313</v>
      </c>
      <c r="W457">
        <v>0</v>
      </c>
      <c r="X457">
        <v>0</v>
      </c>
      <c r="Y457">
        <v>0</v>
      </c>
      <c r="Z457">
        <v>0</v>
      </c>
      <c r="AA457">
        <v>0</v>
      </c>
      <c r="AB457">
        <v>0</v>
      </c>
      <c r="AC457">
        <v>0</v>
      </c>
      <c r="AD457">
        <v>0</v>
      </c>
      <c r="AE457">
        <v>0</v>
      </c>
      <c r="AF457">
        <v>0</v>
      </c>
      <c r="AG457">
        <v>0</v>
      </c>
      <c r="AH457">
        <v>0</v>
      </c>
      <c r="AI457">
        <v>0</v>
      </c>
      <c r="AL457" s="11">
        <f t="shared" si="42"/>
        <v>0</v>
      </c>
      <c r="AM457">
        <f t="shared" si="43"/>
        <v>0</v>
      </c>
      <c r="AN457">
        <f t="shared" si="44"/>
        <v>0</v>
      </c>
      <c r="AP457">
        <f>VLOOKUP($B457,Kraftvärmeprod!$B$1:$BX$550,MATCH(AP$1,Kraftvärmeprod!$B$1:$BX$1,0),FALSE)</f>
        <v>0</v>
      </c>
      <c r="AQ457">
        <f>VLOOKUP($B457,Kraftvärmeprod!$B$1:$BX$550,MATCH(AQ$1,Kraftvärmeprod!$B$1:$BX$1,0),FALSE)</f>
        <v>0</v>
      </c>
      <c r="AR457">
        <f>VLOOKUP($B457,Kraftvärmeprod!$B$1:$BX$550,MATCH("Summa tillförd energi exklusive rökgaskondensering",Kraftvärmeprod!$B$1:$BX$1,0),FALSE)</f>
        <v>0</v>
      </c>
      <c r="AT457" s="239" t="str">
        <f t="shared" si="45"/>
        <v/>
      </c>
      <c r="AV457">
        <f t="shared" si="46"/>
        <v>0</v>
      </c>
      <c r="AX457" t="str">
        <f>VLOOKUP(B457,Totalt!$B$1:$BZ$554,MATCH(AX$1,Totalt!$B$1:$BZ$1,0),FALSE)</f>
        <v>Nej</v>
      </c>
      <c r="BA457" s="239" t="str">
        <f t="shared" si="47"/>
        <v/>
      </c>
    </row>
    <row r="458" spans="1:53" x14ac:dyDescent="0.25">
      <c r="A458" s="2" t="s">
        <v>661</v>
      </c>
      <c r="B458" s="2" t="s">
        <v>662</v>
      </c>
      <c r="J458">
        <v>0</v>
      </c>
      <c r="K458">
        <v>0</v>
      </c>
      <c r="L458">
        <v>0</v>
      </c>
      <c r="M458">
        <v>0</v>
      </c>
      <c r="N458">
        <v>0</v>
      </c>
      <c r="O458">
        <v>0</v>
      </c>
      <c r="P458">
        <v>0</v>
      </c>
      <c r="Q458">
        <v>0</v>
      </c>
      <c r="R458">
        <v>0</v>
      </c>
      <c r="S458">
        <v>0</v>
      </c>
      <c r="T458">
        <v>0</v>
      </c>
      <c r="U458">
        <v>0</v>
      </c>
      <c r="V458" t="s">
        <v>313</v>
      </c>
      <c r="W458">
        <v>0</v>
      </c>
      <c r="X458">
        <v>0</v>
      </c>
      <c r="Y458">
        <v>0</v>
      </c>
      <c r="Z458">
        <v>0</v>
      </c>
      <c r="AA458">
        <v>0</v>
      </c>
      <c r="AB458">
        <v>0</v>
      </c>
      <c r="AC458">
        <v>0</v>
      </c>
      <c r="AD458">
        <v>0</v>
      </c>
      <c r="AE458">
        <v>0</v>
      </c>
      <c r="AF458">
        <v>0</v>
      </c>
      <c r="AG458">
        <v>0</v>
      </c>
      <c r="AH458">
        <v>0</v>
      </c>
      <c r="AI458">
        <v>0</v>
      </c>
      <c r="AL458" s="11">
        <f t="shared" si="42"/>
        <v>0</v>
      </c>
      <c r="AM458">
        <f t="shared" si="43"/>
        <v>0</v>
      </c>
      <c r="AN458">
        <f t="shared" si="44"/>
        <v>0</v>
      </c>
      <c r="AP458">
        <f>VLOOKUP($B458,Kraftvärmeprod!$B$1:$BX$550,MATCH(AP$1,Kraftvärmeprod!$B$1:$BX$1,0),FALSE)</f>
        <v>0</v>
      </c>
      <c r="AQ458">
        <f>VLOOKUP($B458,Kraftvärmeprod!$B$1:$BX$550,MATCH(AQ$1,Kraftvärmeprod!$B$1:$BX$1,0),FALSE)</f>
        <v>0</v>
      </c>
      <c r="AR458">
        <f>VLOOKUP($B458,Kraftvärmeprod!$B$1:$BX$550,MATCH("Summa tillförd energi exklusive rökgaskondensering",Kraftvärmeprod!$B$1:$BX$1,0),FALSE)</f>
        <v>0</v>
      </c>
      <c r="AT458" s="239" t="str">
        <f t="shared" si="45"/>
        <v/>
      </c>
      <c r="AV458">
        <f t="shared" si="46"/>
        <v>0</v>
      </c>
      <c r="AX458" t="str">
        <f>VLOOKUP(B458,Totalt!$B$1:$BZ$554,MATCH(AX$1,Totalt!$B$1:$BZ$1,0),FALSE)</f>
        <v>Nej</v>
      </c>
      <c r="BA458" s="239" t="str">
        <f t="shared" si="47"/>
        <v/>
      </c>
    </row>
    <row r="459" spans="1:53" x14ac:dyDescent="0.25">
      <c r="A459" s="2" t="s">
        <v>664</v>
      </c>
      <c r="B459" s="2" t="s">
        <v>665</v>
      </c>
      <c r="J459">
        <v>0</v>
      </c>
      <c r="K459">
        <v>0.94399999999999995</v>
      </c>
      <c r="L459">
        <v>0</v>
      </c>
      <c r="M459">
        <v>1.57</v>
      </c>
      <c r="N459">
        <v>0</v>
      </c>
      <c r="O459">
        <v>0</v>
      </c>
      <c r="P459">
        <v>0</v>
      </c>
      <c r="Q459">
        <v>0</v>
      </c>
      <c r="R459">
        <v>0</v>
      </c>
      <c r="S459">
        <v>0</v>
      </c>
      <c r="T459">
        <v>0</v>
      </c>
      <c r="U459">
        <v>0</v>
      </c>
      <c r="V459" t="s">
        <v>313</v>
      </c>
      <c r="W459">
        <v>159.9</v>
      </c>
      <c r="X459">
        <v>0</v>
      </c>
      <c r="Y459">
        <v>0</v>
      </c>
      <c r="Z459">
        <v>0</v>
      </c>
      <c r="AA459">
        <v>0</v>
      </c>
      <c r="AB459">
        <v>0</v>
      </c>
      <c r="AC459">
        <v>0</v>
      </c>
      <c r="AD459">
        <v>0</v>
      </c>
      <c r="AE459">
        <v>256.5</v>
      </c>
      <c r="AF459">
        <v>0</v>
      </c>
      <c r="AG459">
        <v>0</v>
      </c>
      <c r="AH459">
        <v>132.5</v>
      </c>
      <c r="AI459">
        <v>14.3324</v>
      </c>
      <c r="AL459" s="11">
        <f t="shared" si="42"/>
        <v>565.74639999999999</v>
      </c>
      <c r="AM459">
        <f t="shared" si="43"/>
        <v>551.41399999999999</v>
      </c>
      <c r="AN459">
        <f t="shared" si="44"/>
        <v>418.91399999999999</v>
      </c>
      <c r="AP459">
        <f>VLOOKUP($B459,Kraftvärmeprod!$B$1:$BX$550,MATCH(AP$1,Kraftvärmeprod!$B$1:$BX$1,0),FALSE)</f>
        <v>532</v>
      </c>
      <c r="AQ459">
        <f>VLOOKUP($B459,Kraftvärmeprod!$B$1:$BX$550,MATCH(AQ$1,Kraftvärmeprod!$B$1:$BX$1,0),FALSE)</f>
        <v>191.78299999999999</v>
      </c>
      <c r="AR459">
        <f>VLOOKUP($B459,Kraftvärmeprod!$B$1:$BX$550,MATCH("Summa tillförd energi exklusive rökgaskondensering",Kraftvärmeprod!$B$1:$BX$1,0),FALSE)</f>
        <v>913.01099999999997</v>
      </c>
      <c r="AT459" s="239">
        <f t="shared" si="45"/>
        <v>0.45882689255660664</v>
      </c>
      <c r="AV459">
        <f t="shared" si="46"/>
        <v>159.9</v>
      </c>
      <c r="AX459" t="str">
        <f>VLOOKUP(B459,Totalt!$B$1:$BZ$554,MATCH(AX$1,Totalt!$B$1:$BZ$1,0),FALSE)</f>
        <v>Ja</v>
      </c>
      <c r="BA459" s="239">
        <f t="shared" si="47"/>
        <v>1.2279386510770776</v>
      </c>
    </row>
    <row r="460" spans="1:53" x14ac:dyDescent="0.25">
      <c r="A460" s="2" t="s">
        <v>664</v>
      </c>
      <c r="B460" s="2" t="s">
        <v>666</v>
      </c>
      <c r="J460">
        <v>0</v>
      </c>
      <c r="K460">
        <v>0</v>
      </c>
      <c r="L460">
        <v>0</v>
      </c>
      <c r="M460">
        <v>0</v>
      </c>
      <c r="N460">
        <v>0</v>
      </c>
      <c r="O460">
        <v>0</v>
      </c>
      <c r="P460">
        <v>0</v>
      </c>
      <c r="Q460">
        <v>0</v>
      </c>
      <c r="R460">
        <v>0</v>
      </c>
      <c r="S460">
        <v>0</v>
      </c>
      <c r="T460">
        <v>0</v>
      </c>
      <c r="U460">
        <v>0</v>
      </c>
      <c r="V460" t="s">
        <v>313</v>
      </c>
      <c r="W460">
        <v>0</v>
      </c>
      <c r="X460">
        <v>0</v>
      </c>
      <c r="Y460">
        <v>0</v>
      </c>
      <c r="Z460">
        <v>0</v>
      </c>
      <c r="AA460">
        <v>0</v>
      </c>
      <c r="AB460">
        <v>0</v>
      </c>
      <c r="AC460">
        <v>0</v>
      </c>
      <c r="AD460">
        <v>0</v>
      </c>
      <c r="AE460">
        <v>0</v>
      </c>
      <c r="AF460">
        <v>0</v>
      </c>
      <c r="AG460">
        <v>0</v>
      </c>
      <c r="AH460">
        <v>0</v>
      </c>
      <c r="AI460">
        <v>0</v>
      </c>
      <c r="AL460" s="11">
        <f t="shared" si="42"/>
        <v>0</v>
      </c>
      <c r="AM460">
        <f t="shared" si="43"/>
        <v>0</v>
      </c>
      <c r="AN460">
        <f t="shared" si="44"/>
        <v>0</v>
      </c>
      <c r="AP460">
        <f>VLOOKUP($B460,Kraftvärmeprod!$B$1:$BX$550,MATCH(AP$1,Kraftvärmeprod!$B$1:$BX$1,0),FALSE)</f>
        <v>0</v>
      </c>
      <c r="AQ460">
        <f>VLOOKUP($B460,Kraftvärmeprod!$B$1:$BX$550,MATCH(AQ$1,Kraftvärmeprod!$B$1:$BX$1,0),FALSE)</f>
        <v>0</v>
      </c>
      <c r="AR460">
        <f>VLOOKUP($B460,Kraftvärmeprod!$B$1:$BX$550,MATCH("Summa tillförd energi exklusive rökgaskondensering",Kraftvärmeprod!$B$1:$BX$1,0),FALSE)</f>
        <v>0</v>
      </c>
      <c r="AT460" s="239" t="str">
        <f t="shared" si="45"/>
        <v/>
      </c>
      <c r="AV460">
        <f t="shared" si="46"/>
        <v>0</v>
      </c>
      <c r="AX460" t="str">
        <f>VLOOKUP(B460,Totalt!$B$1:$BZ$554,MATCH(AX$1,Totalt!$B$1:$BZ$1,0),FALSE)</f>
        <v>Ja</v>
      </c>
      <c r="BA460" s="239" t="str">
        <f t="shared" si="47"/>
        <v/>
      </c>
    </row>
    <row r="461" spans="1:53" x14ac:dyDescent="0.25">
      <c r="A461" s="2" t="s">
        <v>664</v>
      </c>
      <c r="B461" s="2" t="s">
        <v>667</v>
      </c>
      <c r="J461">
        <v>0</v>
      </c>
      <c r="K461">
        <v>0</v>
      </c>
      <c r="L461">
        <v>0</v>
      </c>
      <c r="M461">
        <v>0</v>
      </c>
      <c r="N461">
        <v>0</v>
      </c>
      <c r="O461">
        <v>0</v>
      </c>
      <c r="P461">
        <v>0</v>
      </c>
      <c r="Q461">
        <v>0</v>
      </c>
      <c r="R461">
        <v>0</v>
      </c>
      <c r="S461">
        <v>0</v>
      </c>
      <c r="T461">
        <v>0</v>
      </c>
      <c r="U461">
        <v>0</v>
      </c>
      <c r="V461" t="s">
        <v>313</v>
      </c>
      <c r="W461">
        <v>0</v>
      </c>
      <c r="X461">
        <v>0</v>
      </c>
      <c r="Y461">
        <v>0</v>
      </c>
      <c r="Z461">
        <v>0</v>
      </c>
      <c r="AA461">
        <v>0</v>
      </c>
      <c r="AB461">
        <v>0</v>
      </c>
      <c r="AC461">
        <v>0</v>
      </c>
      <c r="AD461">
        <v>0</v>
      </c>
      <c r="AE461">
        <v>0</v>
      </c>
      <c r="AF461">
        <v>0</v>
      </c>
      <c r="AG461">
        <v>0</v>
      </c>
      <c r="AH461">
        <v>0</v>
      </c>
      <c r="AI461">
        <v>0</v>
      </c>
      <c r="AL461" s="11">
        <f t="shared" si="42"/>
        <v>0</v>
      </c>
      <c r="AM461">
        <f t="shared" si="43"/>
        <v>0</v>
      </c>
      <c r="AN461">
        <f t="shared" si="44"/>
        <v>0</v>
      </c>
      <c r="AP461">
        <f>VLOOKUP($B461,Kraftvärmeprod!$B$1:$BX$550,MATCH(AP$1,Kraftvärmeprod!$B$1:$BX$1,0),FALSE)</f>
        <v>0</v>
      </c>
      <c r="AQ461">
        <f>VLOOKUP($B461,Kraftvärmeprod!$B$1:$BX$550,MATCH(AQ$1,Kraftvärmeprod!$B$1:$BX$1,0),FALSE)</f>
        <v>0</v>
      </c>
      <c r="AR461">
        <f>VLOOKUP($B461,Kraftvärmeprod!$B$1:$BX$550,MATCH("Summa tillförd energi exklusive rökgaskondensering",Kraftvärmeprod!$B$1:$BX$1,0),FALSE)</f>
        <v>0</v>
      </c>
      <c r="AT461" s="239" t="str">
        <f t="shared" si="45"/>
        <v/>
      </c>
      <c r="AV461">
        <f t="shared" si="46"/>
        <v>0</v>
      </c>
      <c r="AX461" t="str">
        <f>VLOOKUP(B461,Totalt!$B$1:$BZ$554,MATCH(AX$1,Totalt!$B$1:$BZ$1,0),FALSE)</f>
        <v>Ja</v>
      </c>
      <c r="BA461" s="239" t="str">
        <f t="shared" si="47"/>
        <v/>
      </c>
    </row>
    <row r="462" spans="1:53" x14ac:dyDescent="0.25">
      <c r="A462" s="2" t="s">
        <v>664</v>
      </c>
      <c r="B462" s="2" t="s">
        <v>668</v>
      </c>
      <c r="J462">
        <v>0</v>
      </c>
      <c r="K462">
        <v>0</v>
      </c>
      <c r="L462">
        <v>0</v>
      </c>
      <c r="M462">
        <v>0</v>
      </c>
      <c r="N462">
        <v>0</v>
      </c>
      <c r="O462">
        <v>0</v>
      </c>
      <c r="P462">
        <v>0</v>
      </c>
      <c r="Q462">
        <v>0</v>
      </c>
      <c r="R462">
        <v>0</v>
      </c>
      <c r="S462">
        <v>0</v>
      </c>
      <c r="T462">
        <v>0</v>
      </c>
      <c r="U462">
        <v>0</v>
      </c>
      <c r="V462" t="s">
        <v>313</v>
      </c>
      <c r="W462">
        <v>0</v>
      </c>
      <c r="X462">
        <v>0</v>
      </c>
      <c r="Y462">
        <v>0</v>
      </c>
      <c r="Z462">
        <v>0</v>
      </c>
      <c r="AA462">
        <v>0</v>
      </c>
      <c r="AB462">
        <v>0</v>
      </c>
      <c r="AC462">
        <v>0</v>
      </c>
      <c r="AD462">
        <v>0</v>
      </c>
      <c r="AE462">
        <v>0</v>
      </c>
      <c r="AF462">
        <v>0</v>
      </c>
      <c r="AG462">
        <v>0</v>
      </c>
      <c r="AH462">
        <v>0</v>
      </c>
      <c r="AI462">
        <v>0</v>
      </c>
      <c r="AL462" s="11">
        <f t="shared" si="42"/>
        <v>0</v>
      </c>
      <c r="AM462">
        <f t="shared" si="43"/>
        <v>0</v>
      </c>
      <c r="AN462">
        <f t="shared" si="44"/>
        <v>0</v>
      </c>
      <c r="AP462">
        <f>VLOOKUP($B462,Kraftvärmeprod!$B$1:$BX$550,MATCH(AP$1,Kraftvärmeprod!$B$1:$BX$1,0),FALSE)</f>
        <v>0</v>
      </c>
      <c r="AQ462">
        <f>VLOOKUP($B462,Kraftvärmeprod!$B$1:$BX$550,MATCH(AQ$1,Kraftvärmeprod!$B$1:$BX$1,0),FALSE)</f>
        <v>0</v>
      </c>
      <c r="AR462">
        <f>VLOOKUP($B462,Kraftvärmeprod!$B$1:$BX$550,MATCH("Summa tillförd energi exklusive rökgaskondensering",Kraftvärmeprod!$B$1:$BX$1,0),FALSE)</f>
        <v>0</v>
      </c>
      <c r="AT462" s="239" t="str">
        <f t="shared" si="45"/>
        <v/>
      </c>
      <c r="AV462">
        <f t="shared" si="46"/>
        <v>0</v>
      </c>
      <c r="AX462" t="str">
        <f>VLOOKUP(B462,Totalt!$B$1:$BZ$554,MATCH(AX$1,Totalt!$B$1:$BZ$1,0),FALSE)</f>
        <v>Ja</v>
      </c>
      <c r="BA462" s="239" t="str">
        <f t="shared" si="47"/>
        <v/>
      </c>
    </row>
    <row r="463" spans="1:53" x14ac:dyDescent="0.25">
      <c r="A463" s="2" t="s">
        <v>669</v>
      </c>
      <c r="B463" s="2" t="s">
        <v>670</v>
      </c>
      <c r="J463">
        <v>0</v>
      </c>
      <c r="K463">
        <v>0</v>
      </c>
      <c r="L463">
        <v>0</v>
      </c>
      <c r="M463">
        <v>0</v>
      </c>
      <c r="N463">
        <v>0</v>
      </c>
      <c r="O463">
        <v>0</v>
      </c>
      <c r="P463">
        <v>0</v>
      </c>
      <c r="Q463">
        <v>0</v>
      </c>
      <c r="R463">
        <v>0</v>
      </c>
      <c r="S463">
        <v>0</v>
      </c>
      <c r="T463">
        <v>0</v>
      </c>
      <c r="U463">
        <v>0</v>
      </c>
      <c r="V463" t="s">
        <v>313</v>
      </c>
      <c r="W463">
        <v>0</v>
      </c>
      <c r="X463">
        <v>0</v>
      </c>
      <c r="Y463">
        <v>0</v>
      </c>
      <c r="Z463">
        <v>0</v>
      </c>
      <c r="AA463">
        <v>0</v>
      </c>
      <c r="AB463">
        <v>0</v>
      </c>
      <c r="AC463">
        <v>0</v>
      </c>
      <c r="AD463">
        <v>0</v>
      </c>
      <c r="AE463">
        <v>0</v>
      </c>
      <c r="AF463">
        <v>0</v>
      </c>
      <c r="AG463">
        <v>0</v>
      </c>
      <c r="AH463">
        <v>0</v>
      </c>
      <c r="AI463">
        <v>0</v>
      </c>
      <c r="AL463" s="11">
        <f t="shared" si="42"/>
        <v>0</v>
      </c>
      <c r="AM463">
        <f t="shared" si="43"/>
        <v>0</v>
      </c>
      <c r="AN463">
        <f t="shared" si="44"/>
        <v>0</v>
      </c>
      <c r="AP463">
        <f>VLOOKUP($B463,Kraftvärmeprod!$B$1:$BX$550,MATCH(AP$1,Kraftvärmeprod!$B$1:$BX$1,0),FALSE)</f>
        <v>0</v>
      </c>
      <c r="AQ463">
        <f>VLOOKUP($B463,Kraftvärmeprod!$B$1:$BX$550,MATCH(AQ$1,Kraftvärmeprod!$B$1:$BX$1,0),FALSE)</f>
        <v>0</v>
      </c>
      <c r="AR463">
        <f>VLOOKUP($B463,Kraftvärmeprod!$B$1:$BX$550,MATCH("Summa tillförd energi exklusive rökgaskondensering",Kraftvärmeprod!$B$1:$BX$1,0),FALSE)</f>
        <v>0</v>
      </c>
      <c r="AT463" s="239" t="str">
        <f t="shared" si="45"/>
        <v/>
      </c>
      <c r="AV463">
        <f t="shared" si="46"/>
        <v>0</v>
      </c>
      <c r="AX463" t="str">
        <f>VLOOKUP(B463,Totalt!$B$1:$BZ$554,MATCH(AX$1,Totalt!$B$1:$BZ$1,0),FALSE)</f>
        <v>Ja</v>
      </c>
      <c r="BA463" s="239" t="str">
        <f t="shared" si="47"/>
        <v/>
      </c>
    </row>
    <row r="464" spans="1:53" x14ac:dyDescent="0.25">
      <c r="A464" s="2" t="s">
        <v>671</v>
      </c>
      <c r="B464" s="2" t="s">
        <v>672</v>
      </c>
      <c r="J464">
        <v>0</v>
      </c>
      <c r="K464">
        <v>0</v>
      </c>
      <c r="L464">
        <v>0</v>
      </c>
      <c r="M464">
        <v>0</v>
      </c>
      <c r="N464">
        <v>0</v>
      </c>
      <c r="O464">
        <v>0</v>
      </c>
      <c r="P464">
        <v>0</v>
      </c>
      <c r="Q464">
        <v>0</v>
      </c>
      <c r="R464">
        <v>0</v>
      </c>
      <c r="S464">
        <v>0</v>
      </c>
      <c r="T464">
        <v>0</v>
      </c>
      <c r="U464">
        <v>0</v>
      </c>
      <c r="V464" t="s">
        <v>313</v>
      </c>
      <c r="W464">
        <v>0</v>
      </c>
      <c r="X464">
        <v>0</v>
      </c>
      <c r="Y464">
        <v>0</v>
      </c>
      <c r="Z464">
        <v>0</v>
      </c>
      <c r="AA464">
        <v>0</v>
      </c>
      <c r="AB464">
        <v>0</v>
      </c>
      <c r="AC464">
        <v>0</v>
      </c>
      <c r="AD464">
        <v>0</v>
      </c>
      <c r="AE464">
        <v>0</v>
      </c>
      <c r="AF464">
        <v>0</v>
      </c>
      <c r="AG464">
        <v>0</v>
      </c>
      <c r="AH464">
        <v>0</v>
      </c>
      <c r="AI464">
        <v>0</v>
      </c>
      <c r="AL464" s="11">
        <f t="shared" si="42"/>
        <v>0</v>
      </c>
      <c r="AM464">
        <f t="shared" si="43"/>
        <v>0</v>
      </c>
      <c r="AN464">
        <f t="shared" si="44"/>
        <v>0</v>
      </c>
      <c r="AP464">
        <f>VLOOKUP($B464,Kraftvärmeprod!$B$1:$BX$550,MATCH(AP$1,Kraftvärmeprod!$B$1:$BX$1,0),FALSE)</f>
        <v>0</v>
      </c>
      <c r="AQ464">
        <f>VLOOKUP($B464,Kraftvärmeprod!$B$1:$BX$550,MATCH(AQ$1,Kraftvärmeprod!$B$1:$BX$1,0),FALSE)</f>
        <v>0</v>
      </c>
      <c r="AR464">
        <f>VLOOKUP($B464,Kraftvärmeprod!$B$1:$BX$550,MATCH("Summa tillförd energi exklusive rökgaskondensering",Kraftvärmeprod!$B$1:$BX$1,0),FALSE)</f>
        <v>0</v>
      </c>
      <c r="AT464" s="239" t="str">
        <f t="shared" si="45"/>
        <v/>
      </c>
      <c r="AV464">
        <f t="shared" si="46"/>
        <v>0</v>
      </c>
      <c r="AX464" t="str">
        <f>VLOOKUP(B464,Totalt!$B$1:$BZ$554,MATCH(AX$1,Totalt!$B$1:$BZ$1,0),FALSE)</f>
        <v>Ja</v>
      </c>
      <c r="BA464" s="239" t="str">
        <f t="shared" si="47"/>
        <v/>
      </c>
    </row>
    <row r="465" spans="1:53" x14ac:dyDescent="0.25">
      <c r="A465" s="2" t="s">
        <v>673</v>
      </c>
      <c r="B465" s="2" t="s">
        <v>21</v>
      </c>
      <c r="J465">
        <v>0</v>
      </c>
      <c r="K465">
        <v>0</v>
      </c>
      <c r="L465">
        <v>0</v>
      </c>
      <c r="M465">
        <v>0</v>
      </c>
      <c r="N465">
        <v>0</v>
      </c>
      <c r="O465">
        <v>0</v>
      </c>
      <c r="P465">
        <v>0</v>
      </c>
      <c r="Q465">
        <v>0</v>
      </c>
      <c r="R465">
        <v>0</v>
      </c>
      <c r="S465">
        <v>0</v>
      </c>
      <c r="T465">
        <v>0</v>
      </c>
      <c r="U465">
        <v>0</v>
      </c>
      <c r="V465" t="s">
        <v>313</v>
      </c>
      <c r="W465">
        <v>0</v>
      </c>
      <c r="X465">
        <v>0</v>
      </c>
      <c r="Y465">
        <v>0</v>
      </c>
      <c r="Z465">
        <v>0</v>
      </c>
      <c r="AA465">
        <v>0</v>
      </c>
      <c r="AB465">
        <v>0</v>
      </c>
      <c r="AC465">
        <v>0</v>
      </c>
      <c r="AD465">
        <v>0</v>
      </c>
      <c r="AE465">
        <v>0</v>
      </c>
      <c r="AF465">
        <v>0</v>
      </c>
      <c r="AG465">
        <v>0</v>
      </c>
      <c r="AH465">
        <v>0</v>
      </c>
      <c r="AI465">
        <v>0</v>
      </c>
      <c r="AL465" s="11">
        <f t="shared" si="42"/>
        <v>0</v>
      </c>
      <c r="AM465">
        <f t="shared" si="43"/>
        <v>0</v>
      </c>
      <c r="AN465">
        <f t="shared" si="44"/>
        <v>0</v>
      </c>
      <c r="AP465">
        <f>VLOOKUP($B465,Kraftvärmeprod!$B$1:$BX$550,MATCH(AP$1,Kraftvärmeprod!$B$1:$BX$1,0),FALSE)</f>
        <v>0</v>
      </c>
      <c r="AQ465">
        <f>VLOOKUP($B465,Kraftvärmeprod!$B$1:$BX$550,MATCH(AQ$1,Kraftvärmeprod!$B$1:$BX$1,0),FALSE)</f>
        <v>0</v>
      </c>
      <c r="AR465">
        <f>VLOOKUP($B465,Kraftvärmeprod!$B$1:$BX$550,MATCH("Summa tillförd energi exklusive rökgaskondensering",Kraftvärmeprod!$B$1:$BX$1,0),FALSE)</f>
        <v>0</v>
      </c>
      <c r="AT465" s="239" t="str">
        <f t="shared" si="45"/>
        <v/>
      </c>
      <c r="AV465">
        <f t="shared" si="46"/>
        <v>0</v>
      </c>
      <c r="AX465" t="str">
        <f>VLOOKUP(B465,Totalt!$B$1:$BZ$554,MATCH(AX$1,Totalt!$B$1:$BZ$1,0),FALSE)</f>
        <v>Nej</v>
      </c>
      <c r="BA465" s="239" t="str">
        <f t="shared" si="47"/>
        <v/>
      </c>
    </row>
    <row r="466" spans="1:53" x14ac:dyDescent="0.25">
      <c r="A466" s="2" t="s">
        <v>675</v>
      </c>
      <c r="B466" s="2" t="s">
        <v>22</v>
      </c>
      <c r="J466">
        <v>0</v>
      </c>
      <c r="K466">
        <v>0</v>
      </c>
      <c r="L466">
        <v>0</v>
      </c>
      <c r="M466">
        <v>0</v>
      </c>
      <c r="N466">
        <v>0</v>
      </c>
      <c r="O466">
        <v>0</v>
      </c>
      <c r="P466">
        <v>0</v>
      </c>
      <c r="Q466">
        <v>0</v>
      </c>
      <c r="R466">
        <v>0</v>
      </c>
      <c r="S466">
        <v>0</v>
      </c>
      <c r="T466">
        <v>0</v>
      </c>
      <c r="U466">
        <v>0</v>
      </c>
      <c r="V466" t="s">
        <v>313</v>
      </c>
      <c r="W466">
        <v>0</v>
      </c>
      <c r="X466">
        <v>0</v>
      </c>
      <c r="Y466">
        <v>0</v>
      </c>
      <c r="Z466">
        <v>0</v>
      </c>
      <c r="AA466">
        <v>0</v>
      </c>
      <c r="AB466">
        <v>0</v>
      </c>
      <c r="AC466">
        <v>0</v>
      </c>
      <c r="AD466">
        <v>0</v>
      </c>
      <c r="AE466">
        <v>0</v>
      </c>
      <c r="AF466">
        <v>0</v>
      </c>
      <c r="AG466">
        <v>0</v>
      </c>
      <c r="AH466">
        <v>0</v>
      </c>
      <c r="AI466">
        <v>0</v>
      </c>
      <c r="AL466" s="11">
        <f t="shared" si="42"/>
        <v>0</v>
      </c>
      <c r="AM466">
        <f t="shared" si="43"/>
        <v>0</v>
      </c>
      <c r="AN466">
        <f t="shared" si="44"/>
        <v>0</v>
      </c>
      <c r="AP466">
        <f>VLOOKUP($B466,Kraftvärmeprod!$B$1:$BX$550,MATCH(AP$1,Kraftvärmeprod!$B$1:$BX$1,0),FALSE)</f>
        <v>0</v>
      </c>
      <c r="AQ466">
        <f>VLOOKUP($B466,Kraftvärmeprod!$B$1:$BX$550,MATCH(AQ$1,Kraftvärmeprod!$B$1:$BX$1,0),FALSE)</f>
        <v>0</v>
      </c>
      <c r="AR466">
        <f>VLOOKUP($B466,Kraftvärmeprod!$B$1:$BX$550,MATCH("Summa tillförd energi exklusive rökgaskondensering",Kraftvärmeprod!$B$1:$BX$1,0),FALSE)</f>
        <v>0</v>
      </c>
      <c r="AT466" s="239" t="str">
        <f t="shared" si="45"/>
        <v/>
      </c>
      <c r="AV466">
        <f t="shared" si="46"/>
        <v>0</v>
      </c>
      <c r="AX466" t="str">
        <f>VLOOKUP(B466,Totalt!$B$1:$BZ$554,MATCH(AX$1,Totalt!$B$1:$BZ$1,0),FALSE)</f>
        <v>Nej</v>
      </c>
      <c r="BA466" s="239" t="str">
        <f t="shared" si="47"/>
        <v/>
      </c>
    </row>
    <row r="467" spans="1:53" x14ac:dyDescent="0.25">
      <c r="A467" s="2" t="s">
        <v>676</v>
      </c>
      <c r="B467" s="9" t="s">
        <v>1107</v>
      </c>
      <c r="J467">
        <v>0</v>
      </c>
      <c r="K467">
        <v>0</v>
      </c>
      <c r="L467">
        <v>0</v>
      </c>
      <c r="M467">
        <v>0</v>
      </c>
      <c r="N467">
        <v>0</v>
      </c>
      <c r="O467">
        <v>0</v>
      </c>
      <c r="P467">
        <v>0</v>
      </c>
      <c r="Q467">
        <v>0</v>
      </c>
      <c r="R467">
        <v>0</v>
      </c>
      <c r="S467">
        <v>0</v>
      </c>
      <c r="T467">
        <v>0</v>
      </c>
      <c r="U467">
        <v>0</v>
      </c>
      <c r="V467" t="s">
        <v>313</v>
      </c>
      <c r="W467">
        <v>0</v>
      </c>
      <c r="X467">
        <v>0</v>
      </c>
      <c r="Y467">
        <v>0</v>
      </c>
      <c r="Z467">
        <v>0</v>
      </c>
      <c r="AA467">
        <v>0</v>
      </c>
      <c r="AB467">
        <v>0</v>
      </c>
      <c r="AC467">
        <v>0</v>
      </c>
      <c r="AD467">
        <v>0</v>
      </c>
      <c r="AE467">
        <v>0</v>
      </c>
      <c r="AF467">
        <v>0</v>
      </c>
      <c r="AG467">
        <v>0</v>
      </c>
      <c r="AH467">
        <v>0</v>
      </c>
      <c r="AI467">
        <v>0</v>
      </c>
      <c r="AL467" s="11">
        <f t="shared" si="42"/>
        <v>0</v>
      </c>
      <c r="AM467">
        <f t="shared" si="43"/>
        <v>0</v>
      </c>
      <c r="AN467">
        <f t="shared" si="44"/>
        <v>0</v>
      </c>
      <c r="AP467">
        <f>VLOOKUP($B467,Kraftvärmeprod!$B$1:$BX$550,MATCH(AP$1,Kraftvärmeprod!$B$1:$BX$1,0),FALSE)</f>
        <v>0</v>
      </c>
      <c r="AQ467">
        <f>VLOOKUP($B467,Kraftvärmeprod!$B$1:$BX$550,MATCH(AQ$1,Kraftvärmeprod!$B$1:$BX$1,0),FALSE)</f>
        <v>0</v>
      </c>
      <c r="AR467">
        <f>VLOOKUP($B467,Kraftvärmeprod!$B$1:$BX$550,MATCH("Summa tillförd energi exklusive rökgaskondensering",Kraftvärmeprod!$B$1:$BX$1,0),FALSE)</f>
        <v>0</v>
      </c>
      <c r="AT467" s="239" t="str">
        <f t="shared" si="45"/>
        <v/>
      </c>
      <c r="AV467">
        <f t="shared" si="46"/>
        <v>0</v>
      </c>
      <c r="AX467" t="str">
        <f>VLOOKUP(B467,Totalt!$B$1:$BZ$554,MATCH(AX$1,Totalt!$B$1:$BZ$1,0),FALSE)</f>
        <v>Nej</v>
      </c>
      <c r="BA467" s="239" t="str">
        <f t="shared" si="47"/>
        <v/>
      </c>
    </row>
    <row r="468" spans="1:53" x14ac:dyDescent="0.25">
      <c r="A468" s="2" t="s">
        <v>677</v>
      </c>
      <c r="B468" s="2" t="s">
        <v>678</v>
      </c>
      <c r="J468">
        <v>0</v>
      </c>
      <c r="K468">
        <v>0</v>
      </c>
      <c r="L468">
        <v>0</v>
      </c>
      <c r="M468">
        <v>0</v>
      </c>
      <c r="N468">
        <v>0</v>
      </c>
      <c r="O468">
        <v>0</v>
      </c>
      <c r="P468">
        <v>0</v>
      </c>
      <c r="Q468">
        <v>0</v>
      </c>
      <c r="R468">
        <v>0</v>
      </c>
      <c r="S468">
        <v>0</v>
      </c>
      <c r="T468">
        <v>0</v>
      </c>
      <c r="U468">
        <v>0</v>
      </c>
      <c r="V468" t="s">
        <v>313</v>
      </c>
      <c r="W468">
        <v>0</v>
      </c>
      <c r="X468">
        <v>0</v>
      </c>
      <c r="Y468">
        <v>0</v>
      </c>
      <c r="Z468">
        <v>0</v>
      </c>
      <c r="AA468">
        <v>0</v>
      </c>
      <c r="AB468">
        <v>0</v>
      </c>
      <c r="AC468">
        <v>0</v>
      </c>
      <c r="AD468">
        <v>0</v>
      </c>
      <c r="AE468">
        <v>0</v>
      </c>
      <c r="AF468">
        <v>0</v>
      </c>
      <c r="AG468">
        <v>0</v>
      </c>
      <c r="AH468">
        <v>0</v>
      </c>
      <c r="AI468">
        <v>0</v>
      </c>
      <c r="AL468" s="11">
        <f t="shared" si="42"/>
        <v>0</v>
      </c>
      <c r="AM468">
        <f t="shared" si="43"/>
        <v>0</v>
      </c>
      <c r="AN468">
        <f t="shared" si="44"/>
        <v>0</v>
      </c>
      <c r="AP468">
        <f>VLOOKUP($B468,Kraftvärmeprod!$B$1:$BX$550,MATCH(AP$1,Kraftvärmeprod!$B$1:$BX$1,0),FALSE)</f>
        <v>0</v>
      </c>
      <c r="AQ468">
        <f>VLOOKUP($B468,Kraftvärmeprod!$B$1:$BX$550,MATCH(AQ$1,Kraftvärmeprod!$B$1:$BX$1,0),FALSE)</f>
        <v>0</v>
      </c>
      <c r="AR468">
        <f>VLOOKUP($B468,Kraftvärmeprod!$B$1:$BX$550,MATCH("Summa tillförd energi exklusive rökgaskondensering",Kraftvärmeprod!$B$1:$BX$1,0),FALSE)</f>
        <v>0</v>
      </c>
      <c r="AT468" s="239" t="str">
        <f t="shared" si="45"/>
        <v/>
      </c>
      <c r="AV468">
        <f t="shared" si="46"/>
        <v>0</v>
      </c>
      <c r="AX468" t="str">
        <f>VLOOKUP(B468,Totalt!$B$1:$BZ$554,MATCH(AX$1,Totalt!$B$1:$BZ$1,0),FALSE)</f>
        <v>Ja</v>
      </c>
      <c r="BA468" s="239" t="str">
        <f t="shared" si="47"/>
        <v/>
      </c>
    </row>
    <row r="469" spans="1:53" x14ac:dyDescent="0.25">
      <c r="A469" s="2" t="s">
        <v>677</v>
      </c>
      <c r="B469" s="2" t="s">
        <v>679</v>
      </c>
      <c r="J469">
        <v>0</v>
      </c>
      <c r="K469">
        <v>0</v>
      </c>
      <c r="L469">
        <v>0</v>
      </c>
      <c r="M469">
        <v>0</v>
      </c>
      <c r="N469">
        <v>0</v>
      </c>
      <c r="O469">
        <v>0</v>
      </c>
      <c r="P469">
        <v>0</v>
      </c>
      <c r="Q469">
        <v>0</v>
      </c>
      <c r="R469">
        <v>0</v>
      </c>
      <c r="S469">
        <v>0</v>
      </c>
      <c r="T469">
        <v>0</v>
      </c>
      <c r="U469">
        <v>0</v>
      </c>
      <c r="V469" t="s">
        <v>313</v>
      </c>
      <c r="W469">
        <v>0</v>
      </c>
      <c r="X469">
        <v>0</v>
      </c>
      <c r="Y469">
        <v>0</v>
      </c>
      <c r="Z469">
        <v>0</v>
      </c>
      <c r="AA469">
        <v>0</v>
      </c>
      <c r="AB469">
        <v>0</v>
      </c>
      <c r="AC469">
        <v>0</v>
      </c>
      <c r="AD469">
        <v>0</v>
      </c>
      <c r="AE469">
        <v>0</v>
      </c>
      <c r="AF469">
        <v>0</v>
      </c>
      <c r="AG469">
        <v>0</v>
      </c>
      <c r="AH469">
        <v>0</v>
      </c>
      <c r="AI469">
        <v>0</v>
      </c>
      <c r="AL469" s="11">
        <f t="shared" si="42"/>
        <v>0</v>
      </c>
      <c r="AM469">
        <f t="shared" si="43"/>
        <v>0</v>
      </c>
      <c r="AN469">
        <f t="shared" si="44"/>
        <v>0</v>
      </c>
      <c r="AP469">
        <f>VLOOKUP($B469,Kraftvärmeprod!$B$1:$BX$550,MATCH(AP$1,Kraftvärmeprod!$B$1:$BX$1,0),FALSE)</f>
        <v>0</v>
      </c>
      <c r="AQ469">
        <f>VLOOKUP($B469,Kraftvärmeprod!$B$1:$BX$550,MATCH(AQ$1,Kraftvärmeprod!$B$1:$BX$1,0),FALSE)</f>
        <v>0</v>
      </c>
      <c r="AR469">
        <f>VLOOKUP($B469,Kraftvärmeprod!$B$1:$BX$550,MATCH("Summa tillförd energi exklusive rökgaskondensering",Kraftvärmeprod!$B$1:$BX$1,0),FALSE)</f>
        <v>0</v>
      </c>
      <c r="AT469" s="239" t="str">
        <f t="shared" si="45"/>
        <v/>
      </c>
      <c r="AV469">
        <f t="shared" si="46"/>
        <v>0</v>
      </c>
      <c r="AX469" t="str">
        <f>VLOOKUP(B469,Totalt!$B$1:$BZ$554,MATCH(AX$1,Totalt!$B$1:$BZ$1,0),FALSE)</f>
        <v>Ja</v>
      </c>
      <c r="BA469" s="239" t="str">
        <f t="shared" si="47"/>
        <v/>
      </c>
    </row>
    <row r="470" spans="1:53" x14ac:dyDescent="0.25">
      <c r="A470" s="2" t="s">
        <v>677</v>
      </c>
      <c r="B470" s="2" t="s">
        <v>680</v>
      </c>
      <c r="J470">
        <v>0</v>
      </c>
      <c r="K470">
        <v>0</v>
      </c>
      <c r="L470">
        <v>0</v>
      </c>
      <c r="M470">
        <v>0</v>
      </c>
      <c r="N470">
        <v>0</v>
      </c>
      <c r="O470">
        <v>0</v>
      </c>
      <c r="P470">
        <v>0</v>
      </c>
      <c r="Q470">
        <v>0</v>
      </c>
      <c r="R470">
        <v>0</v>
      </c>
      <c r="S470">
        <v>0</v>
      </c>
      <c r="T470">
        <v>0</v>
      </c>
      <c r="U470">
        <v>0</v>
      </c>
      <c r="V470" t="s">
        <v>313</v>
      </c>
      <c r="W470">
        <v>0</v>
      </c>
      <c r="X470">
        <v>0</v>
      </c>
      <c r="Y470">
        <v>0</v>
      </c>
      <c r="Z470">
        <v>0</v>
      </c>
      <c r="AA470">
        <v>0</v>
      </c>
      <c r="AB470">
        <v>0</v>
      </c>
      <c r="AC470">
        <v>0</v>
      </c>
      <c r="AD470">
        <v>0</v>
      </c>
      <c r="AE470">
        <v>0</v>
      </c>
      <c r="AF470">
        <v>0</v>
      </c>
      <c r="AG470">
        <v>0</v>
      </c>
      <c r="AH470">
        <v>0</v>
      </c>
      <c r="AI470">
        <v>0</v>
      </c>
      <c r="AL470" s="11">
        <f t="shared" si="42"/>
        <v>0</v>
      </c>
      <c r="AM470">
        <f t="shared" si="43"/>
        <v>0</v>
      </c>
      <c r="AN470">
        <f t="shared" si="44"/>
        <v>0</v>
      </c>
      <c r="AP470">
        <f>VLOOKUP($B470,Kraftvärmeprod!$B$1:$BX$550,MATCH(AP$1,Kraftvärmeprod!$B$1:$BX$1,0),FALSE)</f>
        <v>0</v>
      </c>
      <c r="AQ470">
        <f>VLOOKUP($B470,Kraftvärmeprod!$B$1:$BX$550,MATCH(AQ$1,Kraftvärmeprod!$B$1:$BX$1,0),FALSE)</f>
        <v>0</v>
      </c>
      <c r="AR470">
        <f>VLOOKUP($B470,Kraftvärmeprod!$B$1:$BX$550,MATCH("Summa tillförd energi exklusive rökgaskondensering",Kraftvärmeprod!$B$1:$BX$1,0),FALSE)</f>
        <v>0</v>
      </c>
      <c r="AT470" s="239" t="str">
        <f t="shared" si="45"/>
        <v/>
      </c>
      <c r="AV470">
        <f t="shared" si="46"/>
        <v>0</v>
      </c>
      <c r="AX470" t="str">
        <f>VLOOKUP(B470,Totalt!$B$1:$BZ$554,MATCH(AX$1,Totalt!$B$1:$BZ$1,0),FALSE)</f>
        <v>Ja</v>
      </c>
      <c r="BA470" s="239" t="str">
        <f t="shared" si="47"/>
        <v/>
      </c>
    </row>
    <row r="471" spans="1:53" x14ac:dyDescent="0.25">
      <c r="A471" s="2" t="s">
        <v>677</v>
      </c>
      <c r="B471" s="2" t="s">
        <v>681</v>
      </c>
      <c r="J471">
        <v>0</v>
      </c>
      <c r="K471">
        <v>0</v>
      </c>
      <c r="L471">
        <v>0</v>
      </c>
      <c r="M471">
        <v>0</v>
      </c>
      <c r="N471">
        <v>0</v>
      </c>
      <c r="O471">
        <v>0</v>
      </c>
      <c r="P471">
        <v>0</v>
      </c>
      <c r="Q471">
        <v>0</v>
      </c>
      <c r="R471">
        <v>0</v>
      </c>
      <c r="S471">
        <v>0</v>
      </c>
      <c r="T471">
        <v>0</v>
      </c>
      <c r="U471">
        <v>0</v>
      </c>
      <c r="V471" t="s">
        <v>313</v>
      </c>
      <c r="W471">
        <v>0</v>
      </c>
      <c r="X471">
        <v>0</v>
      </c>
      <c r="Y471">
        <v>0</v>
      </c>
      <c r="Z471">
        <v>0</v>
      </c>
      <c r="AA471">
        <v>0</v>
      </c>
      <c r="AB471">
        <v>0</v>
      </c>
      <c r="AC471">
        <v>0</v>
      </c>
      <c r="AD471">
        <v>0</v>
      </c>
      <c r="AE471">
        <v>0</v>
      </c>
      <c r="AF471">
        <v>0</v>
      </c>
      <c r="AG471">
        <v>0</v>
      </c>
      <c r="AH471">
        <v>0</v>
      </c>
      <c r="AI471">
        <v>0</v>
      </c>
      <c r="AL471" s="11">
        <f t="shared" si="42"/>
        <v>0</v>
      </c>
      <c r="AM471">
        <f t="shared" si="43"/>
        <v>0</v>
      </c>
      <c r="AN471">
        <f t="shared" si="44"/>
        <v>0</v>
      </c>
      <c r="AP471">
        <f>VLOOKUP($B471,Kraftvärmeprod!$B$1:$BX$550,MATCH(AP$1,Kraftvärmeprod!$B$1:$BX$1,0),FALSE)</f>
        <v>0</v>
      </c>
      <c r="AQ471">
        <f>VLOOKUP($B471,Kraftvärmeprod!$B$1:$BX$550,MATCH(AQ$1,Kraftvärmeprod!$B$1:$BX$1,0),FALSE)</f>
        <v>0</v>
      </c>
      <c r="AR471">
        <f>VLOOKUP($B471,Kraftvärmeprod!$B$1:$BX$550,MATCH("Summa tillförd energi exklusive rökgaskondensering",Kraftvärmeprod!$B$1:$BX$1,0),FALSE)</f>
        <v>0</v>
      </c>
      <c r="AT471" s="239" t="str">
        <f t="shared" si="45"/>
        <v/>
      </c>
      <c r="AV471">
        <f t="shared" si="46"/>
        <v>0</v>
      </c>
      <c r="AX471" t="str">
        <f>VLOOKUP(B471,Totalt!$B$1:$BZ$554,MATCH(AX$1,Totalt!$B$1:$BZ$1,0),FALSE)</f>
        <v>Ja</v>
      </c>
      <c r="BA471" s="239" t="str">
        <f t="shared" si="47"/>
        <v/>
      </c>
    </row>
    <row r="472" spans="1:53" x14ac:dyDescent="0.25">
      <c r="A472" s="2" t="s">
        <v>677</v>
      </c>
      <c r="B472" s="2" t="s">
        <v>682</v>
      </c>
      <c r="J472">
        <v>0</v>
      </c>
      <c r="K472">
        <v>0</v>
      </c>
      <c r="L472">
        <v>0</v>
      </c>
      <c r="M472">
        <v>14.2841</v>
      </c>
      <c r="N472">
        <v>0</v>
      </c>
      <c r="O472">
        <v>0</v>
      </c>
      <c r="P472">
        <v>10.306900000000001</v>
      </c>
      <c r="Q472">
        <v>94.7363</v>
      </c>
      <c r="R472">
        <v>25.306000000000001</v>
      </c>
      <c r="S472">
        <v>61.066200000000002</v>
      </c>
      <c r="T472">
        <v>0</v>
      </c>
      <c r="U472">
        <v>0</v>
      </c>
      <c r="V472" t="s">
        <v>313</v>
      </c>
      <c r="W472">
        <v>0</v>
      </c>
      <c r="X472">
        <v>0</v>
      </c>
      <c r="Y472">
        <v>0</v>
      </c>
      <c r="Z472">
        <v>0</v>
      </c>
      <c r="AA472">
        <v>0</v>
      </c>
      <c r="AB472">
        <v>0</v>
      </c>
      <c r="AC472">
        <v>0</v>
      </c>
      <c r="AD472">
        <v>32.708799999999997</v>
      </c>
      <c r="AE472">
        <v>0</v>
      </c>
      <c r="AF472">
        <v>2.43032</v>
      </c>
      <c r="AG472">
        <v>0</v>
      </c>
      <c r="AH472">
        <v>0</v>
      </c>
      <c r="AI472">
        <v>9.2388300000000001</v>
      </c>
      <c r="AL472" s="11">
        <f t="shared" si="42"/>
        <v>250.07745000000003</v>
      </c>
      <c r="AM472">
        <f t="shared" si="43"/>
        <v>240.83862000000002</v>
      </c>
      <c r="AN472">
        <f t="shared" si="44"/>
        <v>240.83862000000002</v>
      </c>
      <c r="AP472">
        <f>VLOOKUP($B472,Kraftvärmeprod!$B$1:$BX$550,MATCH(AP$1,Kraftvärmeprod!$B$1:$BX$1,0),FALSE)</f>
        <v>271.31400000000002</v>
      </c>
      <c r="AQ472">
        <f>VLOOKUP($B472,Kraftvärmeprod!$B$1:$BX$550,MATCH(AQ$1,Kraftvärmeprod!$B$1:$BX$1,0),FALSE)</f>
        <v>97.373999999999995</v>
      </c>
      <c r="AR472">
        <f>VLOOKUP($B472,Kraftvärmeprod!$B$1:$BX$550,MATCH("Summa tillförd energi exklusive rökgaskondensering",Kraftvärmeprod!$B$1:$BX$1,0),FALSE)</f>
        <v>458.12073999999996</v>
      </c>
      <c r="AT472" s="239">
        <f t="shared" si="45"/>
        <v>0.52570992529174743</v>
      </c>
      <c r="AV472">
        <f t="shared" si="46"/>
        <v>191.41540000000001</v>
      </c>
      <c r="AX472" t="str">
        <f>VLOOKUP(B472,Totalt!$B$1:$BZ$554,MATCH(AX$1,Totalt!$B$1:$BZ$1,0),FALSE)</f>
        <v>Ja</v>
      </c>
      <c r="BA472" s="239">
        <f t="shared" si="47"/>
        <v>1.0849198918175149</v>
      </c>
    </row>
    <row r="473" spans="1:53" x14ac:dyDescent="0.25">
      <c r="A473" s="2" t="s">
        <v>677</v>
      </c>
      <c r="B473" s="2" t="s">
        <v>683</v>
      </c>
      <c r="J473">
        <v>0</v>
      </c>
      <c r="K473">
        <v>0</v>
      </c>
      <c r="L473">
        <v>0</v>
      </c>
      <c r="M473">
        <v>5.9652200000000002E-2</v>
      </c>
      <c r="N473">
        <v>0</v>
      </c>
      <c r="O473">
        <v>0</v>
      </c>
      <c r="P473">
        <v>5.5517599999999998</v>
      </c>
      <c r="Q473">
        <v>52.239899999999999</v>
      </c>
      <c r="R473">
        <v>15.687200000000001</v>
      </c>
      <c r="S473">
        <v>36.605699999999999</v>
      </c>
      <c r="T473">
        <v>0</v>
      </c>
      <c r="U473">
        <v>0</v>
      </c>
      <c r="V473" t="s">
        <v>313</v>
      </c>
      <c r="W473">
        <v>0</v>
      </c>
      <c r="X473">
        <v>0</v>
      </c>
      <c r="Y473">
        <v>0</v>
      </c>
      <c r="Z473">
        <v>0</v>
      </c>
      <c r="AA473">
        <v>0</v>
      </c>
      <c r="AB473">
        <v>0</v>
      </c>
      <c r="AC473">
        <v>0</v>
      </c>
      <c r="AD473">
        <v>20.534600000000001</v>
      </c>
      <c r="AE473">
        <v>0</v>
      </c>
      <c r="AF473">
        <v>1.5210900000000001</v>
      </c>
      <c r="AG473">
        <v>0</v>
      </c>
      <c r="AH473">
        <v>77.784000000000006</v>
      </c>
      <c r="AI473">
        <v>5.5164799999999996</v>
      </c>
      <c r="AL473" s="11">
        <f t="shared" si="42"/>
        <v>215.50038219999999</v>
      </c>
      <c r="AM473">
        <f t="shared" si="43"/>
        <v>209.98390219999999</v>
      </c>
      <c r="AN473">
        <f t="shared" si="44"/>
        <v>132.1999022</v>
      </c>
      <c r="AP473">
        <f>VLOOKUP($B473,Kraftvärmeprod!$B$1:$BX$550,MATCH(AP$1,Kraftvärmeprod!$B$1:$BX$1,0),FALSE)</f>
        <v>183.48599999999999</v>
      </c>
      <c r="AQ473">
        <f>VLOOKUP($B473,Kraftvärmeprod!$B$1:$BX$550,MATCH(AQ$1,Kraftvärmeprod!$B$1:$BX$1,0),FALSE)</f>
        <v>91.77</v>
      </c>
      <c r="AR473">
        <f>VLOOKUP($B473,Kraftvärmeprod!$B$1:$BX$550,MATCH("Summa tillförd energi exklusive rökgaskondensering",Kraftvärmeprod!$B$1:$BX$1,0),FALSE)</f>
        <v>300.13200000000001</v>
      </c>
      <c r="AT473" s="239">
        <f t="shared" si="45"/>
        <v>0.44047253275225567</v>
      </c>
      <c r="AV473">
        <f t="shared" si="46"/>
        <v>110.08456</v>
      </c>
      <c r="AX473" t="str">
        <f>VLOOKUP(B473,Totalt!$B$1:$BZ$554,MATCH(AX$1,Totalt!$B$1:$BZ$1,0),FALSE)</f>
        <v>Ja</v>
      </c>
      <c r="BA473" s="239">
        <f t="shared" si="47"/>
        <v>1.3323469370080503</v>
      </c>
    </row>
    <row r="474" spans="1:53" x14ac:dyDescent="0.25">
      <c r="W474" t="s">
        <v>313</v>
      </c>
      <c r="X474" t="s">
        <v>313</v>
      </c>
    </row>
    <row r="475" spans="1:53" x14ac:dyDescent="0.25">
      <c r="W475" t="s">
        <v>313</v>
      </c>
      <c r="X475" t="s">
        <v>313</v>
      </c>
    </row>
    <row r="476" spans="1:53" x14ac:dyDescent="0.25">
      <c r="W476" t="s">
        <v>313</v>
      </c>
      <c r="X476" t="s">
        <v>313</v>
      </c>
    </row>
    <row r="477" spans="1:53" x14ac:dyDescent="0.25">
      <c r="W477" t="s">
        <v>313</v>
      </c>
      <c r="X477" t="s">
        <v>313</v>
      </c>
    </row>
    <row r="478" spans="1:53" x14ac:dyDescent="0.25">
      <c r="W478" t="s">
        <v>313</v>
      </c>
      <c r="X478" t="s">
        <v>313</v>
      </c>
    </row>
    <row r="479" spans="1:53" x14ac:dyDescent="0.25">
      <c r="W479" t="s">
        <v>313</v>
      </c>
      <c r="X479" t="s">
        <v>313</v>
      </c>
    </row>
    <row r="480" spans="1:53" x14ac:dyDescent="0.25">
      <c r="W480" t="s">
        <v>313</v>
      </c>
      <c r="X480" t="s">
        <v>313</v>
      </c>
    </row>
    <row r="481" spans="23:24" x14ac:dyDescent="0.25">
      <c r="W481" t="s">
        <v>313</v>
      </c>
      <c r="X481" t="s">
        <v>313</v>
      </c>
    </row>
    <row r="482" spans="23:24" x14ac:dyDescent="0.25">
      <c r="W482" t="s">
        <v>313</v>
      </c>
      <c r="X482" t="s">
        <v>313</v>
      </c>
    </row>
    <row r="483" spans="23:24" x14ac:dyDescent="0.25">
      <c r="W483" t="s">
        <v>313</v>
      </c>
      <c r="X483" t="s">
        <v>313</v>
      </c>
    </row>
  </sheetData>
  <autoFilter ref="A1:BA483"/>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AT474"/>
  <sheetViews>
    <sheetView zoomScaleNormal="100" workbookViewId="0">
      <pane xSplit="2" ySplit="2" topLeftCell="C3" activePane="bottomRight" state="frozen"/>
      <selection pane="topRight"/>
      <selection pane="bottomLeft"/>
      <selection pane="bottomRight"/>
    </sheetView>
  </sheetViews>
  <sheetFormatPr defaultRowHeight="15" x14ac:dyDescent="0.25"/>
  <cols>
    <col min="1" max="1" width="33" customWidth="1"/>
    <col min="2" max="2" width="38.28515625" customWidth="1"/>
    <col min="3" max="3" width="17.85546875" customWidth="1"/>
    <col min="4" max="4" width="14.28515625" customWidth="1"/>
    <col min="30" max="30" width="9.85546875" customWidth="1"/>
    <col min="37" max="37" width="14.7109375" customWidth="1"/>
    <col min="39" max="39" width="14.28515625" style="287" customWidth="1"/>
    <col min="41" max="41" width="10.140625" style="287" bestFit="1" customWidth="1"/>
    <col min="42" max="42" width="13.85546875" bestFit="1" customWidth="1"/>
    <col min="43" max="45" width="13.85546875" customWidth="1"/>
  </cols>
  <sheetData>
    <row r="1" spans="1:46" ht="66" customHeight="1" x14ac:dyDescent="0.35">
      <c r="A1" s="359" t="s">
        <v>1444</v>
      </c>
      <c r="B1" s="359"/>
      <c r="F1" s="286" t="s">
        <v>1443</v>
      </c>
      <c r="G1" s="38"/>
      <c r="H1" s="38"/>
      <c r="I1" s="38"/>
      <c r="J1" s="38"/>
    </row>
    <row r="2" spans="1:46" ht="105.75" thickBot="1" x14ac:dyDescent="0.3">
      <c r="A2" s="3" t="s">
        <v>684</v>
      </c>
      <c r="B2" s="3" t="s">
        <v>1</v>
      </c>
      <c r="C2" s="3" t="s">
        <v>761</v>
      </c>
      <c r="D2" s="3" t="s">
        <v>762</v>
      </c>
      <c r="E2" s="3"/>
      <c r="F2" s="3" t="s">
        <v>688</v>
      </c>
      <c r="G2" s="3" t="s">
        <v>689</v>
      </c>
      <c r="H2" s="3" t="s">
        <v>690</v>
      </c>
      <c r="I2" s="3" t="s">
        <v>691</v>
      </c>
      <c r="J2" s="3" t="s">
        <v>692</v>
      </c>
      <c r="K2" s="3" t="s">
        <v>694</v>
      </c>
      <c r="L2" s="3" t="s">
        <v>696</v>
      </c>
      <c r="M2" s="3" t="s">
        <v>697</v>
      </c>
      <c r="N2" s="3" t="s">
        <v>698</v>
      </c>
      <c r="O2" s="3" t="s">
        <v>699</v>
      </c>
      <c r="P2" s="3" t="s">
        <v>700</v>
      </c>
      <c r="Q2" s="3" t="s">
        <v>701</v>
      </c>
      <c r="R2" s="3" t="s">
        <v>702</v>
      </c>
      <c r="S2" s="3" t="s">
        <v>703</v>
      </c>
      <c r="T2" s="3" t="s">
        <v>704</v>
      </c>
      <c r="U2" s="3" t="s">
        <v>705</v>
      </c>
      <c r="V2" s="3" t="s">
        <v>706</v>
      </c>
      <c r="W2" s="3" t="s">
        <v>707</v>
      </c>
      <c r="X2" s="3" t="s">
        <v>708</v>
      </c>
      <c r="Y2" s="3" t="s">
        <v>709</v>
      </c>
      <c r="Z2" s="3" t="s">
        <v>710</v>
      </c>
      <c r="AA2" s="3" t="s">
        <v>711</v>
      </c>
      <c r="AB2" s="3" t="s">
        <v>715</v>
      </c>
      <c r="AC2" s="3" t="s">
        <v>693</v>
      </c>
      <c r="AD2" s="3" t="s">
        <v>766</v>
      </c>
      <c r="AE2" s="67" t="s">
        <v>1237</v>
      </c>
      <c r="AI2" s="284" t="s">
        <v>1438</v>
      </c>
      <c r="AJ2" s="284"/>
      <c r="AK2" s="285" t="s">
        <v>1439</v>
      </c>
      <c r="AL2" s="284"/>
      <c r="AM2" s="288" t="s">
        <v>1440</v>
      </c>
      <c r="AO2" s="287" t="s">
        <v>1441</v>
      </c>
      <c r="AP2" t="s">
        <v>1278</v>
      </c>
      <c r="AR2" t="s">
        <v>1445</v>
      </c>
      <c r="AT2" t="s">
        <v>1442</v>
      </c>
    </row>
    <row r="3" spans="1:46" x14ac:dyDescent="0.25">
      <c r="A3" s="2" t="str">
        <f>'Miljövärden för publ företag'!B5</f>
        <v>Adven Värme AB.</v>
      </c>
      <c r="B3" s="2" t="str">
        <f>'Miljövärden för publ företag'!C5</f>
        <v>Bollstabruk</v>
      </c>
      <c r="C3" t="str">
        <f>IFERROR(VLOOKUP($B3,Kraftvärmeprod!$B$1:$AH$479,MATCH(C$2,Kraftvärmeprod!$B$1:$AG$1,0),FALSE)/1,"")</f>
        <v/>
      </c>
      <c r="D3" t="str">
        <f>IFERROR(VLOOKUP($B3,Kraftvärmeprod!$B$1:$AH$479,MATCH(D$2,Kraftvärmeprod!$B$1:$AG$1,0),FALSE)/1,"")</f>
        <v/>
      </c>
      <c r="F3" t="str">
        <f>IF($D3="","",IFERROR(VLOOKUP($B3,Kraftvärmeprod!$B$1:$BX$550,MATCH(F$2,Kraftvärmeprod!$B$1:$VX$1,0),FALSE)/1,0)-IFERROR(VLOOKUP($B3,'Slutlig allokering kvv'!$B$2:$BX$550,MATCH(F$2,'Slutlig allokering kvv'!$B$1:$BX$1,0),FALSE)/1,0))</f>
        <v/>
      </c>
      <c r="G3" t="str">
        <f>IF($D3="","",IFERROR(VLOOKUP($B3,Kraftvärmeprod!$B$1:$BX$550,MATCH(G$2,Kraftvärmeprod!$B$1:$VX$1,0),FALSE)/1,0)-IFERROR(VLOOKUP($B3,'Slutlig allokering kvv'!$B$2:$BX$550,MATCH(G$2,'Slutlig allokering kvv'!$B$1:$BX$1,0),FALSE)/1,0))</f>
        <v/>
      </c>
      <c r="H3" t="str">
        <f>IF($D3="","",IFERROR(VLOOKUP($B3,Kraftvärmeprod!$B$1:$BX$550,MATCH(H$2,Kraftvärmeprod!$B$1:$VX$1,0),FALSE)/1,0)-IFERROR(VLOOKUP($B3,'Slutlig allokering kvv'!$B$2:$BX$550,MATCH(H$2,'Slutlig allokering kvv'!$B$1:$BX$1,0),FALSE)/1,0))</f>
        <v/>
      </c>
      <c r="I3" t="str">
        <f>IF($D3="","",IFERROR(VLOOKUP($B3,Kraftvärmeprod!$B$1:$BX$550,MATCH(I$2,Kraftvärmeprod!$B$1:$VX$1,0),FALSE)/1,0)-IFERROR(VLOOKUP($B3,'Slutlig allokering kvv'!$B$2:$BX$550,MATCH(I$2,'Slutlig allokering kvv'!$B$1:$BX$1,0),FALSE)/1,0))</f>
        <v/>
      </c>
      <c r="J3" t="str">
        <f>IF($D3="","",IFERROR(VLOOKUP($B3,Kraftvärmeprod!$B$1:$BX$550,MATCH(J$2,Kraftvärmeprod!$B$1:$VX$1,0),FALSE)/1,0)-IFERROR(VLOOKUP($B3,'Slutlig allokering kvv'!$B$2:$BX$550,MATCH(J$2,'Slutlig allokering kvv'!$B$1:$BX$1,0),FALSE)/1,0))</f>
        <v/>
      </c>
      <c r="K3" t="str">
        <f>IF($D3="","",IFERROR(VLOOKUP($B3,Kraftvärmeprod!$B$1:$BX$550,MATCH(K$2,Kraftvärmeprod!$B$1:$VX$1,0),FALSE)/1,0)-IFERROR(VLOOKUP($B3,'Slutlig allokering kvv'!$B$2:$BX$550,MATCH(K$2,'Slutlig allokering kvv'!$B$1:$BX$1,0),FALSE)/1,0))</f>
        <v/>
      </c>
      <c r="L3" t="str">
        <f>IF($D3="","",IFERROR(VLOOKUP($B3,Kraftvärmeprod!$B$1:$BX$550,MATCH(L$2,Kraftvärmeprod!$B$1:$VX$1,0),FALSE)/1,0)-IFERROR(VLOOKUP($B3,'Slutlig allokering kvv'!$B$2:$BX$550,MATCH(L$2,'Slutlig allokering kvv'!$B$1:$BX$1,0),FALSE)/1,0))</f>
        <v/>
      </c>
      <c r="M3" t="str">
        <f>IF($D3="","",IFERROR(VLOOKUP($B3,Kraftvärmeprod!$B$1:$BX$550,MATCH(M$2,Kraftvärmeprod!$B$1:$VX$1,0),FALSE)/1,0)-IFERROR(VLOOKUP($B3,'Slutlig allokering kvv'!$B$2:$BX$550,MATCH(M$2,'Slutlig allokering kvv'!$B$1:$BX$1,0),FALSE)/1,0))</f>
        <v/>
      </c>
      <c r="N3" t="str">
        <f>IF($D3="","",IFERROR(VLOOKUP($B3,Kraftvärmeprod!$B$1:$BX$550,MATCH(N$2,Kraftvärmeprod!$B$1:$VX$1,0),FALSE)/1,0)-IFERROR(VLOOKUP($B3,'Slutlig allokering kvv'!$B$2:$BX$550,MATCH(N$2,'Slutlig allokering kvv'!$B$1:$BX$1,0),FALSE)/1,0))</f>
        <v/>
      </c>
      <c r="O3" t="str">
        <f>IF($D3="","",IFERROR(VLOOKUP($B3,Kraftvärmeprod!$B$1:$BX$550,MATCH(O$2,Kraftvärmeprod!$B$1:$VX$1,0),FALSE)/1,0)-IFERROR(VLOOKUP($B3,'Slutlig allokering kvv'!$B$2:$BX$550,MATCH(O$2,'Slutlig allokering kvv'!$B$1:$BX$1,0),FALSE)/1,0))</f>
        <v/>
      </c>
      <c r="P3" t="str">
        <f>IF($D3="","",IFERROR(VLOOKUP($B3,Kraftvärmeprod!$B$1:$BX$550,MATCH(P$2,Kraftvärmeprod!$B$1:$VX$1,0),FALSE)/1,0)-IFERROR(VLOOKUP($B3,'Slutlig allokering kvv'!$B$2:$BX$550,MATCH(P$2,'Slutlig allokering kvv'!$B$1:$BX$1,0),FALSE)/1,0))</f>
        <v/>
      </c>
      <c r="Q3" t="str">
        <f>IF($D3="","",IFERROR(VLOOKUP($B3,Kraftvärmeprod!$B$1:$BX$550,MATCH(Q$2,Kraftvärmeprod!$B$1:$VX$1,0),FALSE)/1,0)-IFERROR(VLOOKUP($B3,'Slutlig allokering kvv'!$B$2:$BX$550,MATCH(Q$2,'Slutlig allokering kvv'!$B$1:$BX$1,0),FALSE)/1,0))</f>
        <v/>
      </c>
      <c r="R3" t="str">
        <f>IF($D3="","",IFERROR(VLOOKUP($B3,Kraftvärmeprod!$B$1:$BX$550,MATCH(R$2,Kraftvärmeprod!$B$1:$VX$1,0),FALSE)/1,0)-IFERROR(VLOOKUP($B3,'Slutlig allokering kvv'!$B$2:$BX$550,MATCH(R$2,'Slutlig allokering kvv'!$B$1:$BX$1,0),FALSE)/1,0))</f>
        <v/>
      </c>
      <c r="S3" t="str">
        <f>IF($D3="","",IFERROR(VLOOKUP($B3,Kraftvärmeprod!$B$1:$BX$550,MATCH(S$2,Kraftvärmeprod!$B$1:$VX$1,0),FALSE)/1,0)-IFERROR(VLOOKUP($B3,'Slutlig allokering kvv'!$B$2:$BX$550,MATCH(S$2,'Slutlig allokering kvv'!$B$1:$BX$1,0),FALSE)/1,0))</f>
        <v/>
      </c>
      <c r="T3" t="str">
        <f>IF($D3="","",IFERROR(VLOOKUP($B3,Kraftvärmeprod!$B$1:$BX$550,MATCH(T$2,Kraftvärmeprod!$B$1:$VX$1,0),FALSE)/1,0)-IFERROR(VLOOKUP($B3,'Slutlig allokering kvv'!$B$2:$BX$550,MATCH(T$2,'Slutlig allokering kvv'!$B$1:$BX$1,0),FALSE)/1,0))</f>
        <v/>
      </c>
      <c r="U3" t="str">
        <f>IF($D3="","",IFERROR(VLOOKUP($B3,Kraftvärmeprod!$B$1:$BX$550,MATCH(U$2,Kraftvärmeprod!$B$1:$VX$1,0),FALSE)/1,0)-IFERROR(VLOOKUP($B3,'Slutlig allokering kvv'!$B$2:$BX$550,MATCH(U$2,'Slutlig allokering kvv'!$B$1:$BX$1,0),FALSE)/1,0))</f>
        <v/>
      </c>
      <c r="V3" t="str">
        <f>IF($D3="","",IFERROR(VLOOKUP($B3,Kraftvärmeprod!$B$1:$BX$550,MATCH(V$2,Kraftvärmeprod!$B$1:$VX$1,0),FALSE)/1,0)-IFERROR(VLOOKUP($B3,'Slutlig allokering kvv'!$B$2:$BX$550,MATCH(V$2,'Slutlig allokering kvv'!$B$1:$BX$1,0),FALSE)/1,0))</f>
        <v/>
      </c>
      <c r="W3" t="str">
        <f>IF($D3="","",IFERROR(VLOOKUP($B3,Kraftvärmeprod!$B$1:$BX$550,MATCH(W$2,Kraftvärmeprod!$B$1:$VX$1,0),FALSE)/1,0)-IFERROR(VLOOKUP($B3,'Slutlig allokering kvv'!$B$2:$BX$550,MATCH(W$2,'Slutlig allokering kvv'!$B$1:$BX$1,0),FALSE)/1,0))</f>
        <v/>
      </c>
      <c r="X3" t="str">
        <f>IF($D3="","",IFERROR(VLOOKUP($B3,Kraftvärmeprod!$B$1:$BX$550,MATCH(X$2,Kraftvärmeprod!$B$1:$VX$1,0),FALSE)/1,0)-IFERROR(VLOOKUP($B3,'Slutlig allokering kvv'!$B$2:$BX$550,MATCH(X$2,'Slutlig allokering kvv'!$B$1:$BX$1,0),FALSE)/1,0))</f>
        <v/>
      </c>
      <c r="Y3" t="str">
        <f>IF($D3="","",IFERROR(VLOOKUP($B3,Kraftvärmeprod!$B$1:$BX$550,MATCH(Y$2,Kraftvärmeprod!$B$1:$VX$1,0),FALSE)/1,0)-IFERROR(VLOOKUP($B3,'Slutlig allokering kvv'!$B$2:$BX$550,MATCH(Y$2,'Slutlig allokering kvv'!$B$1:$BX$1,0),FALSE)/1,0))</f>
        <v/>
      </c>
      <c r="Z3" t="str">
        <f>IF($D3="","",IFERROR(VLOOKUP($B3,Kraftvärmeprod!$B$1:$BX$550,MATCH(Z$2,Kraftvärmeprod!$B$1:$VX$1,0),FALSE)/1,0)-IFERROR(VLOOKUP($B3,'Slutlig allokering kvv'!$B$2:$BX$550,MATCH(Z$2,'Slutlig allokering kvv'!$B$1:$BX$1,0),FALSE)/1,0))</f>
        <v/>
      </c>
      <c r="AA3" t="str">
        <f>IF($D3="","",IFERROR(VLOOKUP($B3,Kraftvärmeprod!$B$1:$BX$550,MATCH(AA$2,Kraftvärmeprod!$B$1:$VX$1,0),FALSE)/1,0)-IFERROR(VLOOKUP($B3,'Slutlig allokering kvv'!$B$2:$BX$550,MATCH(AA$2,'Slutlig allokering kvv'!$B$1:$BX$1,0),FALSE)/1,0))</f>
        <v/>
      </c>
      <c r="AB3" t="str">
        <f>IF($D3="","",IFERROR(VLOOKUP($B3,Kraftvärmeprod!$B$1:$BX$550,MATCH(AB$2,Kraftvärmeprod!$B$1:$VX$1,0),FALSE)/1,0)-IFERROR(VLOOKUP($B3,'Slutlig allokering kvv'!$B$2:$BX$550,MATCH(AB$2,'Slutlig allokering kvv'!$B$1:$BX$1,0),FALSE)/1,0))</f>
        <v/>
      </c>
      <c r="AC3" t="str">
        <f>IF($D3="","",IFERROR(VLOOKUP($B3,Kraftvärmeprod!$B$1:$BX$550,MATCH(AC$2,Kraftvärmeprod!$B$1:$VX$1,0),FALSE)/1,0)-IFERROR(VLOOKUP($B3,'Slutlig allokering kvv'!$B$2:$BX$550,MATCH(AC$2,'Slutlig allokering kvv'!$B$1:$BX$1,0),FALSE)/1,0))</f>
        <v/>
      </c>
      <c r="AE3" t="str">
        <f>IF($D3="","",IFERROR(VLOOKUP($B3,Miljö!$B$1:$E$550,MATCH("Hjälpel kraftvärme (GWh)",Miljö!$B$1:$E$1,0),FALSE)/1,0)-IFERROR(VLOOKUP($B3,'Slutlig allokering kvv'!$B$2:$BX$550,MATCH(AE$2,'Slutlig allokering kvv'!$B$1:$BX$1,0),FALSE)/1,0))</f>
        <v/>
      </c>
      <c r="AI3">
        <f>SUM(F3:AB3)</f>
        <v>0</v>
      </c>
      <c r="AK3">
        <f>IFERROR(VLOOKUP($B3,'Slutlig allokering kvv'!$B$2:$AX$550,MATCH("Summa slutlig allokerad tillförd energi (utan hjälpel och rökgaskondensering):",'Slutlig allokering kvv'!$B$1:$AX$1,0),FALSE)/1,"")</f>
        <v>0</v>
      </c>
      <c r="AM3" s="289" t="str">
        <f>IFERROR(1-VLOOKUP($B3,'Slutlig allokering kvv'!$B$2:$AX$550,MATCH("Andel av bränsle i kvv som allokerats till värme, exklusive rökgaskondensering och hjälpel",'Slutlig allokering kvv'!$B$1:$AX$1,0),FALSE),"")</f>
        <v/>
      </c>
      <c r="AO3" s="289" t="str">
        <f>IFERROR(AI3/(AI3+AK3),"")</f>
        <v/>
      </c>
      <c r="AP3" s="290" t="str">
        <f>IFERROR(AM3-AO3,"")</f>
        <v/>
      </c>
      <c r="AQ3" s="290"/>
      <c r="AR3" s="239" t="str">
        <f>IFERROR(D3/(AI3+AE3),"")</f>
        <v/>
      </c>
      <c r="AS3" s="290"/>
    </row>
    <row r="4" spans="1:46" x14ac:dyDescent="0.25">
      <c r="A4" s="2" t="str">
        <f>'Miljövärden för publ företag'!B6</f>
        <v>Adven Värme AB.</v>
      </c>
      <c r="B4" s="2" t="str">
        <f>'Miljövärden för publ företag'!C6</f>
        <v>Bräcke, Enycon</v>
      </c>
      <c r="C4" t="str">
        <f>IFERROR(VLOOKUP($B4,Kraftvärmeprod!$B$1:$AH$479,MATCH(C$2,Kraftvärmeprod!$B$1:$AG$1,0),FALSE)/1,"")</f>
        <v/>
      </c>
      <c r="D4" t="str">
        <f>IFERROR(VLOOKUP($B4,Kraftvärmeprod!$B$1:$AH$479,MATCH(D$2,Kraftvärmeprod!$B$1:$AG$1,0),FALSE)/1,"")</f>
        <v/>
      </c>
      <c r="F4" t="str">
        <f>IF($D4="","",IFERROR(VLOOKUP($B4,Kraftvärmeprod!$B$1:$BX$550,MATCH(F$2,Kraftvärmeprod!$B$1:$VX$1,0),FALSE)/1,0)-IFERROR(VLOOKUP($B4,'Slutlig allokering kvv'!$B$2:$BX$550,MATCH(F$2,'Slutlig allokering kvv'!$B$1:$BX$1,0),FALSE)/1,0))</f>
        <v/>
      </c>
      <c r="G4" t="str">
        <f>IF($D4="","",IFERROR(VLOOKUP($B4,Kraftvärmeprod!$B$1:$BX$550,MATCH(G$2,Kraftvärmeprod!$B$1:$VX$1,0),FALSE)/1,0)-IFERROR(VLOOKUP($B4,'Slutlig allokering kvv'!$B$2:$BX$550,MATCH(G$2,'Slutlig allokering kvv'!$B$1:$BX$1,0),FALSE)/1,0))</f>
        <v/>
      </c>
      <c r="H4" t="str">
        <f>IF($D4="","",IFERROR(VLOOKUP($B4,Kraftvärmeprod!$B$1:$BX$550,MATCH(H$2,Kraftvärmeprod!$B$1:$VX$1,0),FALSE)/1,0)-IFERROR(VLOOKUP($B4,'Slutlig allokering kvv'!$B$2:$BX$550,MATCH(H$2,'Slutlig allokering kvv'!$B$1:$BX$1,0),FALSE)/1,0))</f>
        <v/>
      </c>
      <c r="I4" t="str">
        <f>IF($D4="","",IFERROR(VLOOKUP($B4,Kraftvärmeprod!$B$1:$BX$550,MATCH(I$2,Kraftvärmeprod!$B$1:$VX$1,0),FALSE)/1,0)-IFERROR(VLOOKUP($B4,'Slutlig allokering kvv'!$B$2:$BX$550,MATCH(I$2,'Slutlig allokering kvv'!$B$1:$BX$1,0),FALSE)/1,0))</f>
        <v/>
      </c>
      <c r="J4" t="str">
        <f>IF($D4="","",IFERROR(VLOOKUP($B4,Kraftvärmeprod!$B$1:$BX$550,MATCH(J$2,Kraftvärmeprod!$B$1:$VX$1,0),FALSE)/1,0)-IFERROR(VLOOKUP($B4,'Slutlig allokering kvv'!$B$2:$BX$550,MATCH(J$2,'Slutlig allokering kvv'!$B$1:$BX$1,0),FALSE)/1,0))</f>
        <v/>
      </c>
      <c r="K4" t="str">
        <f>IF($D4="","",IFERROR(VLOOKUP($B4,Kraftvärmeprod!$B$1:$BX$550,MATCH(K$2,Kraftvärmeprod!$B$1:$VX$1,0),FALSE)/1,0)-IFERROR(VLOOKUP($B4,'Slutlig allokering kvv'!$B$2:$BX$550,MATCH(K$2,'Slutlig allokering kvv'!$B$1:$BX$1,0),FALSE)/1,0))</f>
        <v/>
      </c>
      <c r="L4" t="str">
        <f>IF($D4="","",IFERROR(VLOOKUP($B4,Kraftvärmeprod!$B$1:$BX$550,MATCH(L$2,Kraftvärmeprod!$B$1:$VX$1,0),FALSE)/1,0)-IFERROR(VLOOKUP($B4,'Slutlig allokering kvv'!$B$2:$BX$550,MATCH(L$2,'Slutlig allokering kvv'!$B$1:$BX$1,0),FALSE)/1,0))</f>
        <v/>
      </c>
      <c r="M4" t="str">
        <f>IF($D4="","",IFERROR(VLOOKUP($B4,Kraftvärmeprod!$B$1:$BX$550,MATCH(M$2,Kraftvärmeprod!$B$1:$VX$1,0),FALSE)/1,0)-IFERROR(VLOOKUP($B4,'Slutlig allokering kvv'!$B$2:$BX$550,MATCH(M$2,'Slutlig allokering kvv'!$B$1:$BX$1,0),FALSE)/1,0))</f>
        <v/>
      </c>
      <c r="N4" t="str">
        <f>IF($D4="","",IFERROR(VLOOKUP($B4,Kraftvärmeprod!$B$1:$BX$550,MATCH(N$2,Kraftvärmeprod!$B$1:$VX$1,0),FALSE)/1,0)-IFERROR(VLOOKUP($B4,'Slutlig allokering kvv'!$B$2:$BX$550,MATCH(N$2,'Slutlig allokering kvv'!$B$1:$BX$1,0),FALSE)/1,0))</f>
        <v/>
      </c>
      <c r="O4" t="str">
        <f>IF($D4="","",IFERROR(VLOOKUP($B4,Kraftvärmeprod!$B$1:$BX$550,MATCH(O$2,Kraftvärmeprod!$B$1:$VX$1,0),FALSE)/1,0)-IFERROR(VLOOKUP($B4,'Slutlig allokering kvv'!$B$2:$BX$550,MATCH(O$2,'Slutlig allokering kvv'!$B$1:$BX$1,0),FALSE)/1,0))</f>
        <v/>
      </c>
      <c r="P4" t="str">
        <f>IF($D4="","",IFERROR(VLOOKUP($B4,Kraftvärmeprod!$B$1:$BX$550,MATCH(P$2,Kraftvärmeprod!$B$1:$VX$1,0),FALSE)/1,0)-IFERROR(VLOOKUP($B4,'Slutlig allokering kvv'!$B$2:$BX$550,MATCH(P$2,'Slutlig allokering kvv'!$B$1:$BX$1,0),FALSE)/1,0))</f>
        <v/>
      </c>
      <c r="Q4" t="str">
        <f>IF($D4="","",IFERROR(VLOOKUP($B4,Kraftvärmeprod!$B$1:$BX$550,MATCH(Q$2,Kraftvärmeprod!$B$1:$VX$1,0),FALSE)/1,0)-IFERROR(VLOOKUP($B4,'Slutlig allokering kvv'!$B$2:$BX$550,MATCH(Q$2,'Slutlig allokering kvv'!$B$1:$BX$1,0),FALSE)/1,0))</f>
        <v/>
      </c>
      <c r="R4" t="str">
        <f>IF($D4="","",IFERROR(VLOOKUP($B4,Kraftvärmeprod!$B$1:$BX$550,MATCH(R$2,Kraftvärmeprod!$B$1:$VX$1,0),FALSE)/1,0)-IFERROR(VLOOKUP($B4,'Slutlig allokering kvv'!$B$2:$BX$550,MATCH(R$2,'Slutlig allokering kvv'!$B$1:$BX$1,0),FALSE)/1,0))</f>
        <v/>
      </c>
      <c r="S4" t="str">
        <f>IF($D4="","",IFERROR(VLOOKUP($B4,Kraftvärmeprod!$B$1:$BX$550,MATCH(S$2,Kraftvärmeprod!$B$1:$VX$1,0),FALSE)/1,0)-IFERROR(VLOOKUP($B4,'Slutlig allokering kvv'!$B$2:$BX$550,MATCH(S$2,'Slutlig allokering kvv'!$B$1:$BX$1,0),FALSE)/1,0))</f>
        <v/>
      </c>
      <c r="T4" t="str">
        <f>IF($D4="","",IFERROR(VLOOKUP($B4,Kraftvärmeprod!$B$1:$BX$550,MATCH(T$2,Kraftvärmeprod!$B$1:$VX$1,0),FALSE)/1,0)-IFERROR(VLOOKUP($B4,'Slutlig allokering kvv'!$B$2:$BX$550,MATCH(T$2,'Slutlig allokering kvv'!$B$1:$BX$1,0),FALSE)/1,0))</f>
        <v/>
      </c>
      <c r="U4" t="str">
        <f>IF($D4="","",IFERROR(VLOOKUP($B4,Kraftvärmeprod!$B$1:$BX$550,MATCH(U$2,Kraftvärmeprod!$B$1:$VX$1,0),FALSE)/1,0)-IFERROR(VLOOKUP($B4,'Slutlig allokering kvv'!$B$2:$BX$550,MATCH(U$2,'Slutlig allokering kvv'!$B$1:$BX$1,0),FALSE)/1,0))</f>
        <v/>
      </c>
      <c r="V4" t="str">
        <f>IF($D4="","",IFERROR(VLOOKUP($B4,Kraftvärmeprod!$B$1:$BX$550,MATCH(V$2,Kraftvärmeprod!$B$1:$VX$1,0),FALSE)/1,0)-IFERROR(VLOOKUP($B4,'Slutlig allokering kvv'!$B$2:$BX$550,MATCH(V$2,'Slutlig allokering kvv'!$B$1:$BX$1,0),FALSE)/1,0))</f>
        <v/>
      </c>
      <c r="W4" t="str">
        <f>IF($D4="","",IFERROR(VLOOKUP($B4,Kraftvärmeprod!$B$1:$BX$550,MATCH(W$2,Kraftvärmeprod!$B$1:$VX$1,0),FALSE)/1,0)-IFERROR(VLOOKUP($B4,'Slutlig allokering kvv'!$B$2:$BX$550,MATCH(W$2,'Slutlig allokering kvv'!$B$1:$BX$1,0),FALSE)/1,0))</f>
        <v/>
      </c>
      <c r="X4" t="str">
        <f>IF($D4="","",IFERROR(VLOOKUP($B4,Kraftvärmeprod!$B$1:$BX$550,MATCH(X$2,Kraftvärmeprod!$B$1:$VX$1,0),FALSE)/1,0)-IFERROR(VLOOKUP($B4,'Slutlig allokering kvv'!$B$2:$BX$550,MATCH(X$2,'Slutlig allokering kvv'!$B$1:$BX$1,0),FALSE)/1,0))</f>
        <v/>
      </c>
      <c r="Y4" t="str">
        <f>IF($D4="","",IFERROR(VLOOKUP($B4,Kraftvärmeprod!$B$1:$BX$550,MATCH(Y$2,Kraftvärmeprod!$B$1:$VX$1,0),FALSE)/1,0)-IFERROR(VLOOKUP($B4,'Slutlig allokering kvv'!$B$2:$BX$550,MATCH(Y$2,'Slutlig allokering kvv'!$B$1:$BX$1,0),FALSE)/1,0))</f>
        <v/>
      </c>
      <c r="Z4" t="str">
        <f>IF($D4="","",IFERROR(VLOOKUP($B4,Kraftvärmeprod!$B$1:$BX$550,MATCH(Z$2,Kraftvärmeprod!$B$1:$VX$1,0),FALSE)/1,0)-IFERROR(VLOOKUP($B4,'Slutlig allokering kvv'!$B$2:$BX$550,MATCH(Z$2,'Slutlig allokering kvv'!$B$1:$BX$1,0),FALSE)/1,0))</f>
        <v/>
      </c>
      <c r="AA4" t="str">
        <f>IF($D4="","",IFERROR(VLOOKUP($B4,Kraftvärmeprod!$B$1:$BX$550,MATCH(AA$2,Kraftvärmeprod!$B$1:$VX$1,0),FALSE)/1,0)-IFERROR(VLOOKUP($B4,'Slutlig allokering kvv'!$B$2:$BX$550,MATCH(AA$2,'Slutlig allokering kvv'!$B$1:$BX$1,0),FALSE)/1,0))</f>
        <v/>
      </c>
      <c r="AB4" t="str">
        <f>IF($D4="","",IFERROR(VLOOKUP($B4,Kraftvärmeprod!$B$1:$BX$550,MATCH(AB$2,Kraftvärmeprod!$B$1:$VX$1,0),FALSE)/1,0)-IFERROR(VLOOKUP($B4,'Slutlig allokering kvv'!$B$2:$BX$550,MATCH(AB$2,'Slutlig allokering kvv'!$B$1:$BX$1,0),FALSE)/1,0))</f>
        <v/>
      </c>
      <c r="AC4" t="str">
        <f>IF($D4="","",IFERROR(VLOOKUP($B4,Kraftvärmeprod!$B$1:$BX$550,MATCH(AC$2,Kraftvärmeprod!$B$1:$VX$1,0),FALSE)/1,0)-IFERROR(VLOOKUP($B4,'Slutlig allokering kvv'!$B$2:$BX$550,MATCH(AC$2,'Slutlig allokering kvv'!$B$1:$BX$1,0),FALSE)/1,0))</f>
        <v/>
      </c>
      <c r="AE4" t="str">
        <f>IF($D4="","",IFERROR(VLOOKUP($B4,Miljö!$B$1:$E$550,MATCH("Hjälpel kraftvärme (GWh)",Miljö!$B$1:$E$1,0),FALSE)/1,0)-IFERROR(VLOOKUP($B4,'Slutlig allokering kvv'!$B$2:$BX$550,MATCH(AE$2,'Slutlig allokering kvv'!$B$1:$BX$1,0),FALSE)/1,0))</f>
        <v/>
      </c>
      <c r="AI4">
        <f t="shared" ref="AI4:AI67" si="0">SUM(F4:AB4)</f>
        <v>0</v>
      </c>
      <c r="AK4">
        <f>IFERROR(VLOOKUP($B4,'Slutlig allokering kvv'!$B$2:$AX$550,MATCH("Summa slutlig allokerad tillförd energi (utan hjälpel och rökgaskondensering):",'Slutlig allokering kvv'!$B$1:$AX$1,0),FALSE)/1,"")</f>
        <v>0</v>
      </c>
      <c r="AM4" s="289" t="str">
        <f>IFERROR(1-VLOOKUP($B4,'Slutlig allokering kvv'!$B$2:$AX$550,MATCH("Andel av bränsle i kvv som allokerats till värme, exklusive rökgaskondensering och hjälpel",'Slutlig allokering kvv'!$B$1:$AX$1,0),FALSE),"")</f>
        <v/>
      </c>
      <c r="AO4" s="289" t="str">
        <f t="shared" ref="AO4:AO67" si="1">IFERROR(AI4/(AI4+AK4),"")</f>
        <v/>
      </c>
      <c r="AP4" s="290" t="str">
        <f t="shared" ref="AP4:AP67" si="2">IFERROR(AM4-AO4,"")</f>
        <v/>
      </c>
      <c r="AQ4" s="290"/>
      <c r="AR4" s="239" t="str">
        <f t="shared" ref="AR4:AR67" si="3">IFERROR(D4/(AI4+AE4),"")</f>
        <v/>
      </c>
      <c r="AS4" s="290"/>
    </row>
    <row r="5" spans="1:46" x14ac:dyDescent="0.25">
      <c r="A5" s="2" t="str">
        <f>'Miljövärden för publ företag'!B7</f>
        <v>Adven Värme AB.</v>
      </c>
      <c r="B5" s="2" t="str">
        <f>'Miljövärden för publ företag'!C7</f>
        <v>Friggesund</v>
      </c>
      <c r="C5" t="str">
        <f>IFERROR(VLOOKUP($B5,Kraftvärmeprod!$B$1:$AH$479,MATCH(C$2,Kraftvärmeprod!$B$1:$AG$1,0),FALSE)/1,"")</f>
        <v/>
      </c>
      <c r="D5" t="str">
        <f>IFERROR(VLOOKUP($B5,Kraftvärmeprod!$B$1:$AH$479,MATCH(D$2,Kraftvärmeprod!$B$1:$AG$1,0),FALSE)/1,"")</f>
        <v/>
      </c>
      <c r="F5" t="str">
        <f>IF($D5="","",IFERROR(VLOOKUP($B5,Kraftvärmeprod!$B$1:$BX$550,MATCH(F$2,Kraftvärmeprod!$B$1:$VX$1,0),FALSE)/1,0)-IFERROR(VLOOKUP($B5,'Slutlig allokering kvv'!$B$2:$BX$550,MATCH(F$2,'Slutlig allokering kvv'!$B$1:$BX$1,0),FALSE)/1,0))</f>
        <v/>
      </c>
      <c r="G5" t="str">
        <f>IF($D5="","",IFERROR(VLOOKUP($B5,Kraftvärmeprod!$B$1:$BX$550,MATCH(G$2,Kraftvärmeprod!$B$1:$VX$1,0),FALSE)/1,0)-IFERROR(VLOOKUP($B5,'Slutlig allokering kvv'!$B$2:$BX$550,MATCH(G$2,'Slutlig allokering kvv'!$B$1:$BX$1,0),FALSE)/1,0))</f>
        <v/>
      </c>
      <c r="H5" t="str">
        <f>IF($D5="","",IFERROR(VLOOKUP($B5,Kraftvärmeprod!$B$1:$BX$550,MATCH(H$2,Kraftvärmeprod!$B$1:$VX$1,0),FALSE)/1,0)-IFERROR(VLOOKUP($B5,'Slutlig allokering kvv'!$B$2:$BX$550,MATCH(H$2,'Slutlig allokering kvv'!$B$1:$BX$1,0),FALSE)/1,0))</f>
        <v/>
      </c>
      <c r="I5" t="str">
        <f>IF($D5="","",IFERROR(VLOOKUP($B5,Kraftvärmeprod!$B$1:$BX$550,MATCH(I$2,Kraftvärmeprod!$B$1:$VX$1,0),FALSE)/1,0)-IFERROR(VLOOKUP($B5,'Slutlig allokering kvv'!$B$2:$BX$550,MATCH(I$2,'Slutlig allokering kvv'!$B$1:$BX$1,0),FALSE)/1,0))</f>
        <v/>
      </c>
      <c r="J5" t="str">
        <f>IF($D5="","",IFERROR(VLOOKUP($B5,Kraftvärmeprod!$B$1:$BX$550,MATCH(J$2,Kraftvärmeprod!$B$1:$VX$1,0),FALSE)/1,0)-IFERROR(VLOOKUP($B5,'Slutlig allokering kvv'!$B$2:$BX$550,MATCH(J$2,'Slutlig allokering kvv'!$B$1:$BX$1,0),FALSE)/1,0))</f>
        <v/>
      </c>
      <c r="K5" t="str">
        <f>IF($D5="","",IFERROR(VLOOKUP($B5,Kraftvärmeprod!$B$1:$BX$550,MATCH(K$2,Kraftvärmeprod!$B$1:$VX$1,0),FALSE)/1,0)-IFERROR(VLOOKUP($B5,'Slutlig allokering kvv'!$B$2:$BX$550,MATCH(K$2,'Slutlig allokering kvv'!$B$1:$BX$1,0),FALSE)/1,0))</f>
        <v/>
      </c>
      <c r="L5" t="str">
        <f>IF($D5="","",IFERROR(VLOOKUP($B5,Kraftvärmeprod!$B$1:$BX$550,MATCH(L$2,Kraftvärmeprod!$B$1:$VX$1,0),FALSE)/1,0)-IFERROR(VLOOKUP($B5,'Slutlig allokering kvv'!$B$2:$BX$550,MATCH(L$2,'Slutlig allokering kvv'!$B$1:$BX$1,0),FALSE)/1,0))</f>
        <v/>
      </c>
      <c r="M5" t="str">
        <f>IF($D5="","",IFERROR(VLOOKUP($B5,Kraftvärmeprod!$B$1:$BX$550,MATCH(M$2,Kraftvärmeprod!$B$1:$VX$1,0),FALSE)/1,0)-IFERROR(VLOOKUP($B5,'Slutlig allokering kvv'!$B$2:$BX$550,MATCH(M$2,'Slutlig allokering kvv'!$B$1:$BX$1,0),FALSE)/1,0))</f>
        <v/>
      </c>
      <c r="N5" t="str">
        <f>IF($D5="","",IFERROR(VLOOKUP($B5,Kraftvärmeprod!$B$1:$BX$550,MATCH(N$2,Kraftvärmeprod!$B$1:$VX$1,0),FALSE)/1,0)-IFERROR(VLOOKUP($B5,'Slutlig allokering kvv'!$B$2:$BX$550,MATCH(N$2,'Slutlig allokering kvv'!$B$1:$BX$1,0),FALSE)/1,0))</f>
        <v/>
      </c>
      <c r="O5" t="str">
        <f>IF($D5="","",IFERROR(VLOOKUP($B5,Kraftvärmeprod!$B$1:$BX$550,MATCH(O$2,Kraftvärmeprod!$B$1:$VX$1,0),FALSE)/1,0)-IFERROR(VLOOKUP($B5,'Slutlig allokering kvv'!$B$2:$BX$550,MATCH(O$2,'Slutlig allokering kvv'!$B$1:$BX$1,0),FALSE)/1,0))</f>
        <v/>
      </c>
      <c r="P5" t="str">
        <f>IF($D5="","",IFERROR(VLOOKUP($B5,Kraftvärmeprod!$B$1:$BX$550,MATCH(P$2,Kraftvärmeprod!$B$1:$VX$1,0),FALSE)/1,0)-IFERROR(VLOOKUP($B5,'Slutlig allokering kvv'!$B$2:$BX$550,MATCH(P$2,'Slutlig allokering kvv'!$B$1:$BX$1,0),FALSE)/1,0))</f>
        <v/>
      </c>
      <c r="Q5" t="str">
        <f>IF($D5="","",IFERROR(VLOOKUP($B5,Kraftvärmeprod!$B$1:$BX$550,MATCH(Q$2,Kraftvärmeprod!$B$1:$VX$1,0),FALSE)/1,0)-IFERROR(VLOOKUP($B5,'Slutlig allokering kvv'!$B$2:$BX$550,MATCH(Q$2,'Slutlig allokering kvv'!$B$1:$BX$1,0),FALSE)/1,0))</f>
        <v/>
      </c>
      <c r="R5" t="str">
        <f>IF($D5="","",IFERROR(VLOOKUP($B5,Kraftvärmeprod!$B$1:$BX$550,MATCH(R$2,Kraftvärmeprod!$B$1:$VX$1,0),FALSE)/1,0)-IFERROR(VLOOKUP($B5,'Slutlig allokering kvv'!$B$2:$BX$550,MATCH(R$2,'Slutlig allokering kvv'!$B$1:$BX$1,0),FALSE)/1,0))</f>
        <v/>
      </c>
      <c r="S5" t="str">
        <f>IF($D5="","",IFERROR(VLOOKUP($B5,Kraftvärmeprod!$B$1:$BX$550,MATCH(S$2,Kraftvärmeprod!$B$1:$VX$1,0),FALSE)/1,0)-IFERROR(VLOOKUP($B5,'Slutlig allokering kvv'!$B$2:$BX$550,MATCH(S$2,'Slutlig allokering kvv'!$B$1:$BX$1,0),FALSE)/1,0))</f>
        <v/>
      </c>
      <c r="T5" t="str">
        <f>IF($D5="","",IFERROR(VLOOKUP($B5,Kraftvärmeprod!$B$1:$BX$550,MATCH(T$2,Kraftvärmeprod!$B$1:$VX$1,0),FALSE)/1,0)-IFERROR(VLOOKUP($B5,'Slutlig allokering kvv'!$B$2:$BX$550,MATCH(T$2,'Slutlig allokering kvv'!$B$1:$BX$1,0),FALSE)/1,0))</f>
        <v/>
      </c>
      <c r="U5" t="str">
        <f>IF($D5="","",IFERROR(VLOOKUP($B5,Kraftvärmeprod!$B$1:$BX$550,MATCH(U$2,Kraftvärmeprod!$B$1:$VX$1,0),FALSE)/1,0)-IFERROR(VLOOKUP($B5,'Slutlig allokering kvv'!$B$2:$BX$550,MATCH(U$2,'Slutlig allokering kvv'!$B$1:$BX$1,0),FALSE)/1,0))</f>
        <v/>
      </c>
      <c r="V5" t="str">
        <f>IF($D5="","",IFERROR(VLOOKUP($B5,Kraftvärmeprod!$B$1:$BX$550,MATCH(V$2,Kraftvärmeprod!$B$1:$VX$1,0),FALSE)/1,0)-IFERROR(VLOOKUP($B5,'Slutlig allokering kvv'!$B$2:$BX$550,MATCH(V$2,'Slutlig allokering kvv'!$B$1:$BX$1,0),FALSE)/1,0))</f>
        <v/>
      </c>
      <c r="W5" t="str">
        <f>IF($D5="","",IFERROR(VLOOKUP($B5,Kraftvärmeprod!$B$1:$BX$550,MATCH(W$2,Kraftvärmeprod!$B$1:$VX$1,0),FALSE)/1,0)-IFERROR(VLOOKUP($B5,'Slutlig allokering kvv'!$B$2:$BX$550,MATCH(W$2,'Slutlig allokering kvv'!$B$1:$BX$1,0),FALSE)/1,0))</f>
        <v/>
      </c>
      <c r="X5" t="str">
        <f>IF($D5="","",IFERROR(VLOOKUP($B5,Kraftvärmeprod!$B$1:$BX$550,MATCH(X$2,Kraftvärmeprod!$B$1:$VX$1,0),FALSE)/1,0)-IFERROR(VLOOKUP($B5,'Slutlig allokering kvv'!$B$2:$BX$550,MATCH(X$2,'Slutlig allokering kvv'!$B$1:$BX$1,0),FALSE)/1,0))</f>
        <v/>
      </c>
      <c r="Y5" t="str">
        <f>IF($D5="","",IFERROR(VLOOKUP($B5,Kraftvärmeprod!$B$1:$BX$550,MATCH(Y$2,Kraftvärmeprod!$B$1:$VX$1,0),FALSE)/1,0)-IFERROR(VLOOKUP($B5,'Slutlig allokering kvv'!$B$2:$BX$550,MATCH(Y$2,'Slutlig allokering kvv'!$B$1:$BX$1,0),FALSE)/1,0))</f>
        <v/>
      </c>
      <c r="Z5" t="str">
        <f>IF($D5="","",IFERROR(VLOOKUP($B5,Kraftvärmeprod!$B$1:$BX$550,MATCH(Z$2,Kraftvärmeprod!$B$1:$VX$1,0),FALSE)/1,0)-IFERROR(VLOOKUP($B5,'Slutlig allokering kvv'!$B$2:$BX$550,MATCH(Z$2,'Slutlig allokering kvv'!$B$1:$BX$1,0),FALSE)/1,0))</f>
        <v/>
      </c>
      <c r="AA5" t="str">
        <f>IF($D5="","",IFERROR(VLOOKUP($B5,Kraftvärmeprod!$B$1:$BX$550,MATCH(AA$2,Kraftvärmeprod!$B$1:$VX$1,0),FALSE)/1,0)-IFERROR(VLOOKUP($B5,'Slutlig allokering kvv'!$B$2:$BX$550,MATCH(AA$2,'Slutlig allokering kvv'!$B$1:$BX$1,0),FALSE)/1,0))</f>
        <v/>
      </c>
      <c r="AB5" t="str">
        <f>IF($D5="","",IFERROR(VLOOKUP($B5,Kraftvärmeprod!$B$1:$BX$550,MATCH(AB$2,Kraftvärmeprod!$B$1:$VX$1,0),FALSE)/1,0)-IFERROR(VLOOKUP($B5,'Slutlig allokering kvv'!$B$2:$BX$550,MATCH(AB$2,'Slutlig allokering kvv'!$B$1:$BX$1,0),FALSE)/1,0))</f>
        <v/>
      </c>
      <c r="AC5" t="str">
        <f>IF($D5="","",IFERROR(VLOOKUP($B5,Kraftvärmeprod!$B$1:$BX$550,MATCH(AC$2,Kraftvärmeprod!$B$1:$VX$1,0),FALSE)/1,0)-IFERROR(VLOOKUP($B5,'Slutlig allokering kvv'!$B$2:$BX$550,MATCH(AC$2,'Slutlig allokering kvv'!$B$1:$BX$1,0),FALSE)/1,0))</f>
        <v/>
      </c>
      <c r="AE5" t="str">
        <f>IF($D5="","",IFERROR(VLOOKUP($B5,Miljö!$B$1:$E$550,MATCH("Hjälpel kraftvärme (GWh)",Miljö!$B$1:$E$1,0),FALSE)/1,0)-IFERROR(VLOOKUP($B5,'Slutlig allokering kvv'!$B$2:$BX$550,MATCH(AE$2,'Slutlig allokering kvv'!$B$1:$BX$1,0),FALSE)/1,0))</f>
        <v/>
      </c>
      <c r="AI5">
        <f t="shared" si="0"/>
        <v>0</v>
      </c>
      <c r="AK5">
        <f>IFERROR(VLOOKUP($B5,'Slutlig allokering kvv'!$B$2:$AX$550,MATCH("Summa slutlig allokerad tillförd energi (utan hjälpel och rökgaskondensering):",'Slutlig allokering kvv'!$B$1:$AX$1,0),FALSE)/1,"")</f>
        <v>0</v>
      </c>
      <c r="AM5" s="289" t="str">
        <f>IFERROR(1-VLOOKUP($B5,'Slutlig allokering kvv'!$B$2:$AX$550,MATCH("Andel av bränsle i kvv som allokerats till värme, exklusive rökgaskondensering och hjälpel",'Slutlig allokering kvv'!$B$1:$AX$1,0),FALSE),"")</f>
        <v/>
      </c>
      <c r="AO5" s="289" t="str">
        <f t="shared" si="1"/>
        <v/>
      </c>
      <c r="AP5" s="290" t="str">
        <f t="shared" si="2"/>
        <v/>
      </c>
      <c r="AQ5" s="290"/>
      <c r="AR5" s="239" t="str">
        <f t="shared" si="3"/>
        <v/>
      </c>
      <c r="AS5" s="290"/>
    </row>
    <row r="6" spans="1:46" x14ac:dyDescent="0.25">
      <c r="A6" s="2" t="str">
        <f>'Miljövärden för publ företag'!B8</f>
        <v>Adven Värme AB.</v>
      </c>
      <c r="B6" s="2" t="str">
        <f>'Miljövärden för publ företag'!C8</f>
        <v>Funäsdalen</v>
      </c>
      <c r="C6" t="str">
        <f>IFERROR(VLOOKUP($B6,Kraftvärmeprod!$B$1:$AH$479,MATCH(C$2,Kraftvärmeprod!$B$1:$AG$1,0),FALSE)/1,"")</f>
        <v/>
      </c>
      <c r="D6" t="str">
        <f>IFERROR(VLOOKUP($B6,Kraftvärmeprod!$B$1:$AH$479,MATCH(D$2,Kraftvärmeprod!$B$1:$AG$1,0),FALSE)/1,"")</f>
        <v/>
      </c>
      <c r="F6" t="str">
        <f>IF($D6="","",IFERROR(VLOOKUP($B6,Kraftvärmeprod!$B$1:$BX$550,MATCH(F$2,Kraftvärmeprod!$B$1:$VX$1,0),FALSE)/1,0)-IFERROR(VLOOKUP($B6,'Slutlig allokering kvv'!$B$2:$BX$550,MATCH(F$2,'Slutlig allokering kvv'!$B$1:$BX$1,0),FALSE)/1,0))</f>
        <v/>
      </c>
      <c r="G6" t="str">
        <f>IF($D6="","",IFERROR(VLOOKUP($B6,Kraftvärmeprod!$B$1:$BX$550,MATCH(G$2,Kraftvärmeprod!$B$1:$VX$1,0),FALSE)/1,0)-IFERROR(VLOOKUP($B6,'Slutlig allokering kvv'!$B$2:$BX$550,MATCH(G$2,'Slutlig allokering kvv'!$B$1:$BX$1,0),FALSE)/1,0))</f>
        <v/>
      </c>
      <c r="H6" t="str">
        <f>IF($D6="","",IFERROR(VLOOKUP($B6,Kraftvärmeprod!$B$1:$BX$550,MATCH(H$2,Kraftvärmeprod!$B$1:$VX$1,0),FALSE)/1,0)-IFERROR(VLOOKUP($B6,'Slutlig allokering kvv'!$B$2:$BX$550,MATCH(H$2,'Slutlig allokering kvv'!$B$1:$BX$1,0),FALSE)/1,0))</f>
        <v/>
      </c>
      <c r="I6" t="str">
        <f>IF($D6="","",IFERROR(VLOOKUP($B6,Kraftvärmeprod!$B$1:$BX$550,MATCH(I$2,Kraftvärmeprod!$B$1:$VX$1,0),FALSE)/1,0)-IFERROR(VLOOKUP($B6,'Slutlig allokering kvv'!$B$2:$BX$550,MATCH(I$2,'Slutlig allokering kvv'!$B$1:$BX$1,0),FALSE)/1,0))</f>
        <v/>
      </c>
      <c r="J6" t="str">
        <f>IF($D6="","",IFERROR(VLOOKUP($B6,Kraftvärmeprod!$B$1:$BX$550,MATCH(J$2,Kraftvärmeprod!$B$1:$VX$1,0),FALSE)/1,0)-IFERROR(VLOOKUP($B6,'Slutlig allokering kvv'!$B$2:$BX$550,MATCH(J$2,'Slutlig allokering kvv'!$B$1:$BX$1,0),FALSE)/1,0))</f>
        <v/>
      </c>
      <c r="K6" t="str">
        <f>IF($D6="","",IFERROR(VLOOKUP($B6,Kraftvärmeprod!$B$1:$BX$550,MATCH(K$2,Kraftvärmeprod!$B$1:$VX$1,0),FALSE)/1,0)-IFERROR(VLOOKUP($B6,'Slutlig allokering kvv'!$B$2:$BX$550,MATCH(K$2,'Slutlig allokering kvv'!$B$1:$BX$1,0),FALSE)/1,0))</f>
        <v/>
      </c>
      <c r="L6" t="str">
        <f>IF($D6="","",IFERROR(VLOOKUP($B6,Kraftvärmeprod!$B$1:$BX$550,MATCH(L$2,Kraftvärmeprod!$B$1:$VX$1,0),FALSE)/1,0)-IFERROR(VLOOKUP($B6,'Slutlig allokering kvv'!$B$2:$BX$550,MATCH(L$2,'Slutlig allokering kvv'!$B$1:$BX$1,0),FALSE)/1,0))</f>
        <v/>
      </c>
      <c r="M6" t="str">
        <f>IF($D6="","",IFERROR(VLOOKUP($B6,Kraftvärmeprod!$B$1:$BX$550,MATCH(M$2,Kraftvärmeprod!$B$1:$VX$1,0),FALSE)/1,0)-IFERROR(VLOOKUP($B6,'Slutlig allokering kvv'!$B$2:$BX$550,MATCH(M$2,'Slutlig allokering kvv'!$B$1:$BX$1,0),FALSE)/1,0))</f>
        <v/>
      </c>
      <c r="N6" t="str">
        <f>IF($D6="","",IFERROR(VLOOKUP($B6,Kraftvärmeprod!$B$1:$BX$550,MATCH(N$2,Kraftvärmeprod!$B$1:$VX$1,0),FALSE)/1,0)-IFERROR(VLOOKUP($B6,'Slutlig allokering kvv'!$B$2:$BX$550,MATCH(N$2,'Slutlig allokering kvv'!$B$1:$BX$1,0),FALSE)/1,0))</f>
        <v/>
      </c>
      <c r="O6" t="str">
        <f>IF($D6="","",IFERROR(VLOOKUP($B6,Kraftvärmeprod!$B$1:$BX$550,MATCH(O$2,Kraftvärmeprod!$B$1:$VX$1,0),FALSE)/1,0)-IFERROR(VLOOKUP($B6,'Slutlig allokering kvv'!$B$2:$BX$550,MATCH(O$2,'Slutlig allokering kvv'!$B$1:$BX$1,0),FALSE)/1,0))</f>
        <v/>
      </c>
      <c r="P6" t="str">
        <f>IF($D6="","",IFERROR(VLOOKUP($B6,Kraftvärmeprod!$B$1:$BX$550,MATCH(P$2,Kraftvärmeprod!$B$1:$VX$1,0),FALSE)/1,0)-IFERROR(VLOOKUP($B6,'Slutlig allokering kvv'!$B$2:$BX$550,MATCH(P$2,'Slutlig allokering kvv'!$B$1:$BX$1,0),FALSE)/1,0))</f>
        <v/>
      </c>
      <c r="Q6" t="str">
        <f>IF($D6="","",IFERROR(VLOOKUP($B6,Kraftvärmeprod!$B$1:$BX$550,MATCH(Q$2,Kraftvärmeprod!$B$1:$VX$1,0),FALSE)/1,0)-IFERROR(VLOOKUP($B6,'Slutlig allokering kvv'!$B$2:$BX$550,MATCH(Q$2,'Slutlig allokering kvv'!$B$1:$BX$1,0),FALSE)/1,0))</f>
        <v/>
      </c>
      <c r="R6" t="str">
        <f>IF($D6="","",IFERROR(VLOOKUP($B6,Kraftvärmeprod!$B$1:$BX$550,MATCH(R$2,Kraftvärmeprod!$B$1:$VX$1,0),FALSE)/1,0)-IFERROR(VLOOKUP($B6,'Slutlig allokering kvv'!$B$2:$BX$550,MATCH(R$2,'Slutlig allokering kvv'!$B$1:$BX$1,0),FALSE)/1,0))</f>
        <v/>
      </c>
      <c r="S6" t="str">
        <f>IF($D6="","",IFERROR(VLOOKUP($B6,Kraftvärmeprod!$B$1:$BX$550,MATCH(S$2,Kraftvärmeprod!$B$1:$VX$1,0),FALSE)/1,0)-IFERROR(VLOOKUP($B6,'Slutlig allokering kvv'!$B$2:$BX$550,MATCH(S$2,'Slutlig allokering kvv'!$B$1:$BX$1,0),FALSE)/1,0))</f>
        <v/>
      </c>
      <c r="T6" t="str">
        <f>IF($D6="","",IFERROR(VLOOKUP($B6,Kraftvärmeprod!$B$1:$BX$550,MATCH(T$2,Kraftvärmeprod!$B$1:$VX$1,0),FALSE)/1,0)-IFERROR(VLOOKUP($B6,'Slutlig allokering kvv'!$B$2:$BX$550,MATCH(T$2,'Slutlig allokering kvv'!$B$1:$BX$1,0),FALSE)/1,0))</f>
        <v/>
      </c>
      <c r="U6" t="str">
        <f>IF($D6="","",IFERROR(VLOOKUP($B6,Kraftvärmeprod!$B$1:$BX$550,MATCH(U$2,Kraftvärmeprod!$B$1:$VX$1,0),FALSE)/1,0)-IFERROR(VLOOKUP($B6,'Slutlig allokering kvv'!$B$2:$BX$550,MATCH(U$2,'Slutlig allokering kvv'!$B$1:$BX$1,0),FALSE)/1,0))</f>
        <v/>
      </c>
      <c r="V6" t="str">
        <f>IF($D6="","",IFERROR(VLOOKUP($B6,Kraftvärmeprod!$B$1:$BX$550,MATCH(V$2,Kraftvärmeprod!$B$1:$VX$1,0),FALSE)/1,0)-IFERROR(VLOOKUP($B6,'Slutlig allokering kvv'!$B$2:$BX$550,MATCH(V$2,'Slutlig allokering kvv'!$B$1:$BX$1,0),FALSE)/1,0))</f>
        <v/>
      </c>
      <c r="W6" t="str">
        <f>IF($D6="","",IFERROR(VLOOKUP($B6,Kraftvärmeprod!$B$1:$BX$550,MATCH(W$2,Kraftvärmeprod!$B$1:$VX$1,0),FALSE)/1,0)-IFERROR(VLOOKUP($B6,'Slutlig allokering kvv'!$B$2:$BX$550,MATCH(W$2,'Slutlig allokering kvv'!$B$1:$BX$1,0),FALSE)/1,0))</f>
        <v/>
      </c>
      <c r="X6" t="str">
        <f>IF($D6="","",IFERROR(VLOOKUP($B6,Kraftvärmeprod!$B$1:$BX$550,MATCH(X$2,Kraftvärmeprod!$B$1:$VX$1,0),FALSE)/1,0)-IFERROR(VLOOKUP($B6,'Slutlig allokering kvv'!$B$2:$BX$550,MATCH(X$2,'Slutlig allokering kvv'!$B$1:$BX$1,0),FALSE)/1,0))</f>
        <v/>
      </c>
      <c r="Y6" t="str">
        <f>IF($D6="","",IFERROR(VLOOKUP($B6,Kraftvärmeprod!$B$1:$BX$550,MATCH(Y$2,Kraftvärmeprod!$B$1:$VX$1,0),FALSE)/1,0)-IFERROR(VLOOKUP($B6,'Slutlig allokering kvv'!$B$2:$BX$550,MATCH(Y$2,'Slutlig allokering kvv'!$B$1:$BX$1,0),FALSE)/1,0))</f>
        <v/>
      </c>
      <c r="Z6" t="str">
        <f>IF($D6="","",IFERROR(VLOOKUP($B6,Kraftvärmeprod!$B$1:$BX$550,MATCH(Z$2,Kraftvärmeprod!$B$1:$VX$1,0),FALSE)/1,0)-IFERROR(VLOOKUP($B6,'Slutlig allokering kvv'!$B$2:$BX$550,MATCH(Z$2,'Slutlig allokering kvv'!$B$1:$BX$1,0),FALSE)/1,0))</f>
        <v/>
      </c>
      <c r="AA6" t="str">
        <f>IF($D6="","",IFERROR(VLOOKUP($B6,Kraftvärmeprod!$B$1:$BX$550,MATCH(AA$2,Kraftvärmeprod!$B$1:$VX$1,0),FALSE)/1,0)-IFERROR(VLOOKUP($B6,'Slutlig allokering kvv'!$B$2:$BX$550,MATCH(AA$2,'Slutlig allokering kvv'!$B$1:$BX$1,0),FALSE)/1,0))</f>
        <v/>
      </c>
      <c r="AB6" t="str">
        <f>IF($D6="","",IFERROR(VLOOKUP($B6,Kraftvärmeprod!$B$1:$BX$550,MATCH(AB$2,Kraftvärmeprod!$B$1:$VX$1,0),FALSE)/1,0)-IFERROR(VLOOKUP($B6,'Slutlig allokering kvv'!$B$2:$BX$550,MATCH(AB$2,'Slutlig allokering kvv'!$B$1:$BX$1,0),FALSE)/1,0))</f>
        <v/>
      </c>
      <c r="AC6" t="str">
        <f>IF($D6="","",IFERROR(VLOOKUP($B6,Kraftvärmeprod!$B$1:$BX$550,MATCH(AC$2,Kraftvärmeprod!$B$1:$VX$1,0),FALSE)/1,0)-IFERROR(VLOOKUP($B6,'Slutlig allokering kvv'!$B$2:$BX$550,MATCH(AC$2,'Slutlig allokering kvv'!$B$1:$BX$1,0),FALSE)/1,0))</f>
        <v/>
      </c>
      <c r="AE6" t="str">
        <f>IF($D6="","",IFERROR(VLOOKUP($B6,Miljö!$B$1:$E$550,MATCH("Hjälpel kraftvärme (GWh)",Miljö!$B$1:$E$1,0),FALSE)/1,0)-IFERROR(VLOOKUP($B6,'Slutlig allokering kvv'!$B$2:$BX$550,MATCH(AE$2,'Slutlig allokering kvv'!$B$1:$BX$1,0),FALSE)/1,0))</f>
        <v/>
      </c>
      <c r="AI6">
        <f t="shared" si="0"/>
        <v>0</v>
      </c>
      <c r="AK6">
        <f>IFERROR(VLOOKUP($B6,'Slutlig allokering kvv'!$B$2:$AX$550,MATCH("Summa slutlig allokerad tillförd energi (utan hjälpel och rökgaskondensering):",'Slutlig allokering kvv'!$B$1:$AX$1,0),FALSE)/1,"")</f>
        <v>0</v>
      </c>
      <c r="AM6" s="289" t="str">
        <f>IFERROR(1-VLOOKUP($B6,'Slutlig allokering kvv'!$B$2:$AX$550,MATCH("Andel av bränsle i kvv som allokerats till värme, exklusive rökgaskondensering och hjälpel",'Slutlig allokering kvv'!$B$1:$AX$1,0),FALSE),"")</f>
        <v/>
      </c>
      <c r="AO6" s="289" t="str">
        <f t="shared" si="1"/>
        <v/>
      </c>
      <c r="AP6" s="290" t="str">
        <f t="shared" si="2"/>
        <v/>
      </c>
      <c r="AQ6" s="290"/>
      <c r="AR6" s="239" t="str">
        <f t="shared" si="3"/>
        <v/>
      </c>
      <c r="AS6" s="290"/>
    </row>
    <row r="7" spans="1:46" x14ac:dyDescent="0.25">
      <c r="A7" s="2" t="str">
        <f>'Miljövärden för publ företag'!B9</f>
        <v>Adven Värme AB.</v>
      </c>
      <c r="B7" s="2" t="str">
        <f>'Miljövärden för publ företag'!C9</f>
        <v>Hede</v>
      </c>
      <c r="C7" t="str">
        <f>IFERROR(VLOOKUP($B7,Kraftvärmeprod!$B$1:$AH$479,MATCH(C$2,Kraftvärmeprod!$B$1:$AG$1,0),FALSE)/1,"")</f>
        <v/>
      </c>
      <c r="D7" t="str">
        <f>IFERROR(VLOOKUP($B7,Kraftvärmeprod!$B$1:$AH$479,MATCH(D$2,Kraftvärmeprod!$B$1:$AG$1,0),FALSE)/1,"")</f>
        <v/>
      </c>
      <c r="F7" t="str">
        <f>IF($D7="","",IFERROR(VLOOKUP($B7,Kraftvärmeprod!$B$1:$BX$550,MATCH(F$2,Kraftvärmeprod!$B$1:$VX$1,0),FALSE)/1,0)-IFERROR(VLOOKUP($B7,'Slutlig allokering kvv'!$B$2:$BX$550,MATCH(F$2,'Slutlig allokering kvv'!$B$1:$BX$1,0),FALSE)/1,0))</f>
        <v/>
      </c>
      <c r="G7" t="str">
        <f>IF($D7="","",IFERROR(VLOOKUP($B7,Kraftvärmeprod!$B$1:$BX$550,MATCH(G$2,Kraftvärmeprod!$B$1:$VX$1,0),FALSE)/1,0)-IFERROR(VLOOKUP($B7,'Slutlig allokering kvv'!$B$2:$BX$550,MATCH(G$2,'Slutlig allokering kvv'!$B$1:$BX$1,0),FALSE)/1,0))</f>
        <v/>
      </c>
      <c r="H7" t="str">
        <f>IF($D7="","",IFERROR(VLOOKUP($B7,Kraftvärmeprod!$B$1:$BX$550,MATCH(H$2,Kraftvärmeprod!$B$1:$VX$1,0),FALSE)/1,0)-IFERROR(VLOOKUP($B7,'Slutlig allokering kvv'!$B$2:$BX$550,MATCH(H$2,'Slutlig allokering kvv'!$B$1:$BX$1,0),FALSE)/1,0))</f>
        <v/>
      </c>
      <c r="I7" t="str">
        <f>IF($D7="","",IFERROR(VLOOKUP($B7,Kraftvärmeprod!$B$1:$BX$550,MATCH(I$2,Kraftvärmeprod!$B$1:$VX$1,0),FALSE)/1,0)-IFERROR(VLOOKUP($B7,'Slutlig allokering kvv'!$B$2:$BX$550,MATCH(I$2,'Slutlig allokering kvv'!$B$1:$BX$1,0),FALSE)/1,0))</f>
        <v/>
      </c>
      <c r="J7" t="str">
        <f>IF($D7="","",IFERROR(VLOOKUP($B7,Kraftvärmeprod!$B$1:$BX$550,MATCH(J$2,Kraftvärmeprod!$B$1:$VX$1,0),FALSE)/1,0)-IFERROR(VLOOKUP($B7,'Slutlig allokering kvv'!$B$2:$BX$550,MATCH(J$2,'Slutlig allokering kvv'!$B$1:$BX$1,0),FALSE)/1,0))</f>
        <v/>
      </c>
      <c r="K7" t="str">
        <f>IF($D7="","",IFERROR(VLOOKUP($B7,Kraftvärmeprod!$B$1:$BX$550,MATCH(K$2,Kraftvärmeprod!$B$1:$VX$1,0),FALSE)/1,0)-IFERROR(VLOOKUP($B7,'Slutlig allokering kvv'!$B$2:$BX$550,MATCH(K$2,'Slutlig allokering kvv'!$B$1:$BX$1,0),FALSE)/1,0))</f>
        <v/>
      </c>
      <c r="L7" t="str">
        <f>IF($D7="","",IFERROR(VLOOKUP($B7,Kraftvärmeprod!$B$1:$BX$550,MATCH(L$2,Kraftvärmeprod!$B$1:$VX$1,0),FALSE)/1,0)-IFERROR(VLOOKUP($B7,'Slutlig allokering kvv'!$B$2:$BX$550,MATCH(L$2,'Slutlig allokering kvv'!$B$1:$BX$1,0),FALSE)/1,0))</f>
        <v/>
      </c>
      <c r="M7" t="str">
        <f>IF($D7="","",IFERROR(VLOOKUP($B7,Kraftvärmeprod!$B$1:$BX$550,MATCH(M$2,Kraftvärmeprod!$B$1:$VX$1,0),FALSE)/1,0)-IFERROR(VLOOKUP($B7,'Slutlig allokering kvv'!$B$2:$BX$550,MATCH(M$2,'Slutlig allokering kvv'!$B$1:$BX$1,0),FALSE)/1,0))</f>
        <v/>
      </c>
      <c r="N7" t="str">
        <f>IF($D7="","",IFERROR(VLOOKUP($B7,Kraftvärmeprod!$B$1:$BX$550,MATCH(N$2,Kraftvärmeprod!$B$1:$VX$1,0),FALSE)/1,0)-IFERROR(VLOOKUP($B7,'Slutlig allokering kvv'!$B$2:$BX$550,MATCH(N$2,'Slutlig allokering kvv'!$B$1:$BX$1,0),FALSE)/1,0))</f>
        <v/>
      </c>
      <c r="O7" t="str">
        <f>IF($D7="","",IFERROR(VLOOKUP($B7,Kraftvärmeprod!$B$1:$BX$550,MATCH(O$2,Kraftvärmeprod!$B$1:$VX$1,0),FALSE)/1,0)-IFERROR(VLOOKUP($B7,'Slutlig allokering kvv'!$B$2:$BX$550,MATCH(O$2,'Slutlig allokering kvv'!$B$1:$BX$1,0),FALSE)/1,0))</f>
        <v/>
      </c>
      <c r="P7" t="str">
        <f>IF($D7="","",IFERROR(VLOOKUP($B7,Kraftvärmeprod!$B$1:$BX$550,MATCH(P$2,Kraftvärmeprod!$B$1:$VX$1,0),FALSE)/1,0)-IFERROR(VLOOKUP($B7,'Slutlig allokering kvv'!$B$2:$BX$550,MATCH(P$2,'Slutlig allokering kvv'!$B$1:$BX$1,0),FALSE)/1,0))</f>
        <v/>
      </c>
      <c r="Q7" t="str">
        <f>IF($D7="","",IFERROR(VLOOKUP($B7,Kraftvärmeprod!$B$1:$BX$550,MATCH(Q$2,Kraftvärmeprod!$B$1:$VX$1,0),FALSE)/1,0)-IFERROR(VLOOKUP($B7,'Slutlig allokering kvv'!$B$2:$BX$550,MATCH(Q$2,'Slutlig allokering kvv'!$B$1:$BX$1,0),FALSE)/1,0))</f>
        <v/>
      </c>
      <c r="R7" t="str">
        <f>IF($D7="","",IFERROR(VLOOKUP($B7,Kraftvärmeprod!$B$1:$BX$550,MATCH(R$2,Kraftvärmeprod!$B$1:$VX$1,0),FALSE)/1,0)-IFERROR(VLOOKUP($B7,'Slutlig allokering kvv'!$B$2:$BX$550,MATCH(R$2,'Slutlig allokering kvv'!$B$1:$BX$1,0),FALSE)/1,0))</f>
        <v/>
      </c>
      <c r="S7" t="str">
        <f>IF($D7="","",IFERROR(VLOOKUP($B7,Kraftvärmeprod!$B$1:$BX$550,MATCH(S$2,Kraftvärmeprod!$B$1:$VX$1,0),FALSE)/1,0)-IFERROR(VLOOKUP($B7,'Slutlig allokering kvv'!$B$2:$BX$550,MATCH(S$2,'Slutlig allokering kvv'!$B$1:$BX$1,0),FALSE)/1,0))</f>
        <v/>
      </c>
      <c r="T7" t="str">
        <f>IF($D7="","",IFERROR(VLOOKUP($B7,Kraftvärmeprod!$B$1:$BX$550,MATCH(T$2,Kraftvärmeprod!$B$1:$VX$1,0),FALSE)/1,0)-IFERROR(VLOOKUP($B7,'Slutlig allokering kvv'!$B$2:$BX$550,MATCH(T$2,'Slutlig allokering kvv'!$B$1:$BX$1,0),FALSE)/1,0))</f>
        <v/>
      </c>
      <c r="U7" t="str">
        <f>IF($D7="","",IFERROR(VLOOKUP($B7,Kraftvärmeprod!$B$1:$BX$550,MATCH(U$2,Kraftvärmeprod!$B$1:$VX$1,0),FALSE)/1,0)-IFERROR(VLOOKUP($B7,'Slutlig allokering kvv'!$B$2:$BX$550,MATCH(U$2,'Slutlig allokering kvv'!$B$1:$BX$1,0),FALSE)/1,0))</f>
        <v/>
      </c>
      <c r="V7" t="str">
        <f>IF($D7="","",IFERROR(VLOOKUP($B7,Kraftvärmeprod!$B$1:$BX$550,MATCH(V$2,Kraftvärmeprod!$B$1:$VX$1,0),FALSE)/1,0)-IFERROR(VLOOKUP($B7,'Slutlig allokering kvv'!$B$2:$BX$550,MATCH(V$2,'Slutlig allokering kvv'!$B$1:$BX$1,0),FALSE)/1,0))</f>
        <v/>
      </c>
      <c r="W7" t="str">
        <f>IF($D7="","",IFERROR(VLOOKUP($B7,Kraftvärmeprod!$B$1:$BX$550,MATCH(W$2,Kraftvärmeprod!$B$1:$VX$1,0),FALSE)/1,0)-IFERROR(VLOOKUP($B7,'Slutlig allokering kvv'!$B$2:$BX$550,MATCH(W$2,'Slutlig allokering kvv'!$B$1:$BX$1,0),FALSE)/1,0))</f>
        <v/>
      </c>
      <c r="X7" t="str">
        <f>IF($D7="","",IFERROR(VLOOKUP($B7,Kraftvärmeprod!$B$1:$BX$550,MATCH(X$2,Kraftvärmeprod!$B$1:$VX$1,0),FALSE)/1,0)-IFERROR(VLOOKUP($B7,'Slutlig allokering kvv'!$B$2:$BX$550,MATCH(X$2,'Slutlig allokering kvv'!$B$1:$BX$1,0),FALSE)/1,0))</f>
        <v/>
      </c>
      <c r="Y7" t="str">
        <f>IF($D7="","",IFERROR(VLOOKUP($B7,Kraftvärmeprod!$B$1:$BX$550,MATCH(Y$2,Kraftvärmeprod!$B$1:$VX$1,0),FALSE)/1,0)-IFERROR(VLOOKUP($B7,'Slutlig allokering kvv'!$B$2:$BX$550,MATCH(Y$2,'Slutlig allokering kvv'!$B$1:$BX$1,0),FALSE)/1,0))</f>
        <v/>
      </c>
      <c r="Z7" t="str">
        <f>IF($D7="","",IFERROR(VLOOKUP($B7,Kraftvärmeprod!$B$1:$BX$550,MATCH(Z$2,Kraftvärmeprod!$B$1:$VX$1,0),FALSE)/1,0)-IFERROR(VLOOKUP($B7,'Slutlig allokering kvv'!$B$2:$BX$550,MATCH(Z$2,'Slutlig allokering kvv'!$B$1:$BX$1,0),FALSE)/1,0))</f>
        <v/>
      </c>
      <c r="AA7" t="str">
        <f>IF($D7="","",IFERROR(VLOOKUP($B7,Kraftvärmeprod!$B$1:$BX$550,MATCH(AA$2,Kraftvärmeprod!$B$1:$VX$1,0),FALSE)/1,0)-IFERROR(VLOOKUP($B7,'Slutlig allokering kvv'!$B$2:$BX$550,MATCH(AA$2,'Slutlig allokering kvv'!$B$1:$BX$1,0),FALSE)/1,0))</f>
        <v/>
      </c>
      <c r="AB7" t="str">
        <f>IF($D7="","",IFERROR(VLOOKUP($B7,Kraftvärmeprod!$B$1:$BX$550,MATCH(AB$2,Kraftvärmeprod!$B$1:$VX$1,0),FALSE)/1,0)-IFERROR(VLOOKUP($B7,'Slutlig allokering kvv'!$B$2:$BX$550,MATCH(AB$2,'Slutlig allokering kvv'!$B$1:$BX$1,0),FALSE)/1,0))</f>
        <v/>
      </c>
      <c r="AC7" t="str">
        <f>IF($D7="","",IFERROR(VLOOKUP($B7,Kraftvärmeprod!$B$1:$BX$550,MATCH(AC$2,Kraftvärmeprod!$B$1:$VX$1,0),FALSE)/1,0)-IFERROR(VLOOKUP($B7,'Slutlig allokering kvv'!$B$2:$BX$550,MATCH(AC$2,'Slutlig allokering kvv'!$B$1:$BX$1,0),FALSE)/1,0))</f>
        <v/>
      </c>
      <c r="AE7" t="str">
        <f>IF($D7="","",IFERROR(VLOOKUP($B7,Miljö!$B$1:$E$550,MATCH("Hjälpel kraftvärme (GWh)",Miljö!$B$1:$E$1,0),FALSE)/1,0)-IFERROR(VLOOKUP($B7,'Slutlig allokering kvv'!$B$2:$BX$550,MATCH(AE$2,'Slutlig allokering kvv'!$B$1:$BX$1,0),FALSE)/1,0))</f>
        <v/>
      </c>
      <c r="AI7">
        <f t="shared" si="0"/>
        <v>0</v>
      </c>
      <c r="AK7">
        <f>IFERROR(VLOOKUP($B7,'Slutlig allokering kvv'!$B$2:$AX$550,MATCH("Summa slutlig allokerad tillförd energi (utan hjälpel och rökgaskondensering):",'Slutlig allokering kvv'!$B$1:$AX$1,0),FALSE)/1,"")</f>
        <v>0</v>
      </c>
      <c r="AM7" s="289" t="str">
        <f>IFERROR(1-VLOOKUP($B7,'Slutlig allokering kvv'!$B$2:$AX$550,MATCH("Andel av bränsle i kvv som allokerats till värme, exklusive rökgaskondensering och hjälpel",'Slutlig allokering kvv'!$B$1:$AX$1,0),FALSE),"")</f>
        <v/>
      </c>
      <c r="AO7" s="289" t="str">
        <f t="shared" si="1"/>
        <v/>
      </c>
      <c r="AP7" s="290" t="str">
        <f t="shared" si="2"/>
        <v/>
      </c>
      <c r="AQ7" s="290"/>
      <c r="AR7" s="239" t="str">
        <f t="shared" si="3"/>
        <v/>
      </c>
      <c r="AS7" s="290"/>
    </row>
    <row r="8" spans="1:46" x14ac:dyDescent="0.25">
      <c r="A8" s="2" t="str">
        <f>'Miljövärden för publ företag'!B10</f>
        <v>Adven Värme AB.</v>
      </c>
      <c r="B8" s="2" t="str">
        <f>'Miljövärden för publ företag'!C10</f>
        <v>Långsele</v>
      </c>
      <c r="C8" t="str">
        <f>IFERROR(VLOOKUP($B8,Kraftvärmeprod!$B$1:$AH$479,MATCH(C$2,Kraftvärmeprod!$B$1:$AG$1,0),FALSE)/1,"")</f>
        <v/>
      </c>
      <c r="D8" t="str">
        <f>IFERROR(VLOOKUP($B8,Kraftvärmeprod!$B$1:$AH$479,MATCH(D$2,Kraftvärmeprod!$B$1:$AG$1,0),FALSE)/1,"")</f>
        <v/>
      </c>
      <c r="F8" t="str">
        <f>IF($D8="","",IFERROR(VLOOKUP($B8,Kraftvärmeprod!$B$1:$BX$550,MATCH(F$2,Kraftvärmeprod!$B$1:$VX$1,0),FALSE)/1,0)-IFERROR(VLOOKUP($B8,'Slutlig allokering kvv'!$B$2:$BX$550,MATCH(F$2,'Slutlig allokering kvv'!$B$1:$BX$1,0),FALSE)/1,0))</f>
        <v/>
      </c>
      <c r="G8" t="str">
        <f>IF($D8="","",IFERROR(VLOOKUP($B8,Kraftvärmeprod!$B$1:$BX$550,MATCH(G$2,Kraftvärmeprod!$B$1:$VX$1,0),FALSE)/1,0)-IFERROR(VLOOKUP($B8,'Slutlig allokering kvv'!$B$2:$BX$550,MATCH(G$2,'Slutlig allokering kvv'!$B$1:$BX$1,0),FALSE)/1,0))</f>
        <v/>
      </c>
      <c r="H8" t="str">
        <f>IF($D8="","",IFERROR(VLOOKUP($B8,Kraftvärmeprod!$B$1:$BX$550,MATCH(H$2,Kraftvärmeprod!$B$1:$VX$1,0),FALSE)/1,0)-IFERROR(VLOOKUP($B8,'Slutlig allokering kvv'!$B$2:$BX$550,MATCH(H$2,'Slutlig allokering kvv'!$B$1:$BX$1,0),FALSE)/1,0))</f>
        <v/>
      </c>
      <c r="I8" t="str">
        <f>IF($D8="","",IFERROR(VLOOKUP($B8,Kraftvärmeprod!$B$1:$BX$550,MATCH(I$2,Kraftvärmeprod!$B$1:$VX$1,0),FALSE)/1,0)-IFERROR(VLOOKUP($B8,'Slutlig allokering kvv'!$B$2:$BX$550,MATCH(I$2,'Slutlig allokering kvv'!$B$1:$BX$1,0),FALSE)/1,0))</f>
        <v/>
      </c>
      <c r="J8" t="str">
        <f>IF($D8="","",IFERROR(VLOOKUP($B8,Kraftvärmeprod!$B$1:$BX$550,MATCH(J$2,Kraftvärmeprod!$B$1:$VX$1,0),FALSE)/1,0)-IFERROR(VLOOKUP($B8,'Slutlig allokering kvv'!$B$2:$BX$550,MATCH(J$2,'Slutlig allokering kvv'!$B$1:$BX$1,0),FALSE)/1,0))</f>
        <v/>
      </c>
      <c r="K8" t="str">
        <f>IF($D8="","",IFERROR(VLOOKUP($B8,Kraftvärmeprod!$B$1:$BX$550,MATCH(K$2,Kraftvärmeprod!$B$1:$VX$1,0),FALSE)/1,0)-IFERROR(VLOOKUP($B8,'Slutlig allokering kvv'!$B$2:$BX$550,MATCH(K$2,'Slutlig allokering kvv'!$B$1:$BX$1,0),FALSE)/1,0))</f>
        <v/>
      </c>
      <c r="L8" t="str">
        <f>IF($D8="","",IFERROR(VLOOKUP($B8,Kraftvärmeprod!$B$1:$BX$550,MATCH(L$2,Kraftvärmeprod!$B$1:$VX$1,0),FALSE)/1,0)-IFERROR(VLOOKUP($B8,'Slutlig allokering kvv'!$B$2:$BX$550,MATCH(L$2,'Slutlig allokering kvv'!$B$1:$BX$1,0),FALSE)/1,0))</f>
        <v/>
      </c>
      <c r="M8" t="str">
        <f>IF($D8="","",IFERROR(VLOOKUP($B8,Kraftvärmeprod!$B$1:$BX$550,MATCH(M$2,Kraftvärmeprod!$B$1:$VX$1,0),FALSE)/1,0)-IFERROR(VLOOKUP($B8,'Slutlig allokering kvv'!$B$2:$BX$550,MATCH(M$2,'Slutlig allokering kvv'!$B$1:$BX$1,0),FALSE)/1,0))</f>
        <v/>
      </c>
      <c r="N8" t="str">
        <f>IF($D8="","",IFERROR(VLOOKUP($B8,Kraftvärmeprod!$B$1:$BX$550,MATCH(N$2,Kraftvärmeprod!$B$1:$VX$1,0),FALSE)/1,0)-IFERROR(VLOOKUP($B8,'Slutlig allokering kvv'!$B$2:$BX$550,MATCH(N$2,'Slutlig allokering kvv'!$B$1:$BX$1,0),FALSE)/1,0))</f>
        <v/>
      </c>
      <c r="O8" t="str">
        <f>IF($D8="","",IFERROR(VLOOKUP($B8,Kraftvärmeprod!$B$1:$BX$550,MATCH(O$2,Kraftvärmeprod!$B$1:$VX$1,0),FALSE)/1,0)-IFERROR(VLOOKUP($B8,'Slutlig allokering kvv'!$B$2:$BX$550,MATCH(O$2,'Slutlig allokering kvv'!$B$1:$BX$1,0),FALSE)/1,0))</f>
        <v/>
      </c>
      <c r="P8" t="str">
        <f>IF($D8="","",IFERROR(VLOOKUP($B8,Kraftvärmeprod!$B$1:$BX$550,MATCH(P$2,Kraftvärmeprod!$B$1:$VX$1,0),FALSE)/1,0)-IFERROR(VLOOKUP($B8,'Slutlig allokering kvv'!$B$2:$BX$550,MATCH(P$2,'Slutlig allokering kvv'!$B$1:$BX$1,0),FALSE)/1,0))</f>
        <v/>
      </c>
      <c r="Q8" t="str">
        <f>IF($D8="","",IFERROR(VLOOKUP($B8,Kraftvärmeprod!$B$1:$BX$550,MATCH(Q$2,Kraftvärmeprod!$B$1:$VX$1,0),FALSE)/1,0)-IFERROR(VLOOKUP($B8,'Slutlig allokering kvv'!$B$2:$BX$550,MATCH(Q$2,'Slutlig allokering kvv'!$B$1:$BX$1,0),FALSE)/1,0))</f>
        <v/>
      </c>
      <c r="R8" t="str">
        <f>IF($D8="","",IFERROR(VLOOKUP($B8,Kraftvärmeprod!$B$1:$BX$550,MATCH(R$2,Kraftvärmeprod!$B$1:$VX$1,0),FALSE)/1,0)-IFERROR(VLOOKUP($B8,'Slutlig allokering kvv'!$B$2:$BX$550,MATCH(R$2,'Slutlig allokering kvv'!$B$1:$BX$1,0),FALSE)/1,0))</f>
        <v/>
      </c>
      <c r="S8" t="str">
        <f>IF($D8="","",IFERROR(VLOOKUP($B8,Kraftvärmeprod!$B$1:$BX$550,MATCH(S$2,Kraftvärmeprod!$B$1:$VX$1,0),FALSE)/1,0)-IFERROR(VLOOKUP($B8,'Slutlig allokering kvv'!$B$2:$BX$550,MATCH(S$2,'Slutlig allokering kvv'!$B$1:$BX$1,0),FALSE)/1,0))</f>
        <v/>
      </c>
      <c r="T8" t="str">
        <f>IF($D8="","",IFERROR(VLOOKUP($B8,Kraftvärmeprod!$B$1:$BX$550,MATCH(T$2,Kraftvärmeprod!$B$1:$VX$1,0),FALSE)/1,0)-IFERROR(VLOOKUP($B8,'Slutlig allokering kvv'!$B$2:$BX$550,MATCH(T$2,'Slutlig allokering kvv'!$B$1:$BX$1,0),FALSE)/1,0))</f>
        <v/>
      </c>
      <c r="U8" t="str">
        <f>IF($D8="","",IFERROR(VLOOKUP($B8,Kraftvärmeprod!$B$1:$BX$550,MATCH(U$2,Kraftvärmeprod!$B$1:$VX$1,0),FALSE)/1,0)-IFERROR(VLOOKUP($B8,'Slutlig allokering kvv'!$B$2:$BX$550,MATCH(U$2,'Slutlig allokering kvv'!$B$1:$BX$1,0),FALSE)/1,0))</f>
        <v/>
      </c>
      <c r="V8" t="str">
        <f>IF($D8="","",IFERROR(VLOOKUP($B8,Kraftvärmeprod!$B$1:$BX$550,MATCH(V$2,Kraftvärmeprod!$B$1:$VX$1,0),FALSE)/1,0)-IFERROR(VLOOKUP($B8,'Slutlig allokering kvv'!$B$2:$BX$550,MATCH(V$2,'Slutlig allokering kvv'!$B$1:$BX$1,0),FALSE)/1,0))</f>
        <v/>
      </c>
      <c r="W8" t="str">
        <f>IF($D8="","",IFERROR(VLOOKUP($B8,Kraftvärmeprod!$B$1:$BX$550,MATCH(W$2,Kraftvärmeprod!$B$1:$VX$1,0),FALSE)/1,0)-IFERROR(VLOOKUP($B8,'Slutlig allokering kvv'!$B$2:$BX$550,MATCH(W$2,'Slutlig allokering kvv'!$B$1:$BX$1,0),FALSE)/1,0))</f>
        <v/>
      </c>
      <c r="X8" t="str">
        <f>IF($D8="","",IFERROR(VLOOKUP($B8,Kraftvärmeprod!$B$1:$BX$550,MATCH(X$2,Kraftvärmeprod!$B$1:$VX$1,0),FALSE)/1,0)-IFERROR(VLOOKUP($B8,'Slutlig allokering kvv'!$B$2:$BX$550,MATCH(X$2,'Slutlig allokering kvv'!$B$1:$BX$1,0),FALSE)/1,0))</f>
        <v/>
      </c>
      <c r="Y8" t="str">
        <f>IF($D8="","",IFERROR(VLOOKUP($B8,Kraftvärmeprod!$B$1:$BX$550,MATCH(Y$2,Kraftvärmeprod!$B$1:$VX$1,0),FALSE)/1,0)-IFERROR(VLOOKUP($B8,'Slutlig allokering kvv'!$B$2:$BX$550,MATCH(Y$2,'Slutlig allokering kvv'!$B$1:$BX$1,0),FALSE)/1,0))</f>
        <v/>
      </c>
      <c r="Z8" t="str">
        <f>IF($D8="","",IFERROR(VLOOKUP($B8,Kraftvärmeprod!$B$1:$BX$550,MATCH(Z$2,Kraftvärmeprod!$B$1:$VX$1,0),FALSE)/1,0)-IFERROR(VLOOKUP($B8,'Slutlig allokering kvv'!$B$2:$BX$550,MATCH(Z$2,'Slutlig allokering kvv'!$B$1:$BX$1,0),FALSE)/1,0))</f>
        <v/>
      </c>
      <c r="AA8" t="str">
        <f>IF($D8="","",IFERROR(VLOOKUP($B8,Kraftvärmeprod!$B$1:$BX$550,MATCH(AA$2,Kraftvärmeprod!$B$1:$VX$1,0),FALSE)/1,0)-IFERROR(VLOOKUP($B8,'Slutlig allokering kvv'!$B$2:$BX$550,MATCH(AA$2,'Slutlig allokering kvv'!$B$1:$BX$1,0),FALSE)/1,0))</f>
        <v/>
      </c>
      <c r="AB8" t="str">
        <f>IF($D8="","",IFERROR(VLOOKUP($B8,Kraftvärmeprod!$B$1:$BX$550,MATCH(AB$2,Kraftvärmeprod!$B$1:$VX$1,0),FALSE)/1,0)-IFERROR(VLOOKUP($B8,'Slutlig allokering kvv'!$B$2:$BX$550,MATCH(AB$2,'Slutlig allokering kvv'!$B$1:$BX$1,0),FALSE)/1,0))</f>
        <v/>
      </c>
      <c r="AC8" t="str">
        <f>IF($D8="","",IFERROR(VLOOKUP($B8,Kraftvärmeprod!$B$1:$BX$550,MATCH(AC$2,Kraftvärmeprod!$B$1:$VX$1,0),FALSE)/1,0)-IFERROR(VLOOKUP($B8,'Slutlig allokering kvv'!$B$2:$BX$550,MATCH(AC$2,'Slutlig allokering kvv'!$B$1:$BX$1,0),FALSE)/1,0))</f>
        <v/>
      </c>
      <c r="AE8" t="str">
        <f>IF($D8="","",IFERROR(VLOOKUP($B8,Miljö!$B$1:$E$550,MATCH("Hjälpel kraftvärme (GWh)",Miljö!$B$1:$E$1,0),FALSE)/1,0)-IFERROR(VLOOKUP($B8,'Slutlig allokering kvv'!$B$2:$BX$550,MATCH(AE$2,'Slutlig allokering kvv'!$B$1:$BX$1,0),FALSE)/1,0))</f>
        <v/>
      </c>
      <c r="AI8">
        <f t="shared" si="0"/>
        <v>0</v>
      </c>
      <c r="AK8">
        <f>IFERROR(VLOOKUP($B8,'Slutlig allokering kvv'!$B$2:$AX$550,MATCH("Summa slutlig allokerad tillförd energi (utan hjälpel och rökgaskondensering):",'Slutlig allokering kvv'!$B$1:$AX$1,0),FALSE)/1,"")</f>
        <v>0</v>
      </c>
      <c r="AM8" s="289" t="str">
        <f>IFERROR(1-VLOOKUP($B8,'Slutlig allokering kvv'!$B$2:$AX$550,MATCH("Andel av bränsle i kvv som allokerats till värme, exklusive rökgaskondensering och hjälpel",'Slutlig allokering kvv'!$B$1:$AX$1,0),FALSE),"")</f>
        <v/>
      </c>
      <c r="AO8" s="289" t="str">
        <f t="shared" si="1"/>
        <v/>
      </c>
      <c r="AP8" s="290" t="str">
        <f t="shared" si="2"/>
        <v/>
      </c>
      <c r="AQ8" s="290"/>
      <c r="AR8" s="239" t="str">
        <f t="shared" si="3"/>
        <v/>
      </c>
      <c r="AS8" s="290"/>
    </row>
    <row r="9" spans="1:46" x14ac:dyDescent="0.25">
      <c r="A9" s="2" t="str">
        <f>'Miljövärden för publ företag'!B11</f>
        <v>Adven Värme AB.</v>
      </c>
      <c r="B9" s="2" t="str">
        <f>'Miljövärden för publ företag'!C11</f>
        <v>Näsåker</v>
      </c>
      <c r="C9" t="str">
        <f>IFERROR(VLOOKUP($B9,Kraftvärmeprod!$B$1:$AH$479,MATCH(C$2,Kraftvärmeprod!$B$1:$AG$1,0),FALSE)/1,"")</f>
        <v/>
      </c>
      <c r="D9" t="str">
        <f>IFERROR(VLOOKUP($B9,Kraftvärmeprod!$B$1:$AH$479,MATCH(D$2,Kraftvärmeprod!$B$1:$AG$1,0),FALSE)/1,"")</f>
        <v/>
      </c>
      <c r="F9" t="str">
        <f>IF($D9="","",IFERROR(VLOOKUP($B9,Kraftvärmeprod!$B$1:$BX$550,MATCH(F$2,Kraftvärmeprod!$B$1:$VX$1,0),FALSE)/1,0)-IFERROR(VLOOKUP($B9,'Slutlig allokering kvv'!$B$2:$BX$550,MATCH(F$2,'Slutlig allokering kvv'!$B$1:$BX$1,0),FALSE)/1,0))</f>
        <v/>
      </c>
      <c r="G9" t="str">
        <f>IF($D9="","",IFERROR(VLOOKUP($B9,Kraftvärmeprod!$B$1:$BX$550,MATCH(G$2,Kraftvärmeprod!$B$1:$VX$1,0),FALSE)/1,0)-IFERROR(VLOOKUP($B9,'Slutlig allokering kvv'!$B$2:$BX$550,MATCH(G$2,'Slutlig allokering kvv'!$B$1:$BX$1,0),FALSE)/1,0))</f>
        <v/>
      </c>
      <c r="H9" t="str">
        <f>IF($D9="","",IFERROR(VLOOKUP($B9,Kraftvärmeprod!$B$1:$BX$550,MATCH(H$2,Kraftvärmeprod!$B$1:$VX$1,0),FALSE)/1,0)-IFERROR(VLOOKUP($B9,'Slutlig allokering kvv'!$B$2:$BX$550,MATCH(H$2,'Slutlig allokering kvv'!$B$1:$BX$1,0),FALSE)/1,0))</f>
        <v/>
      </c>
      <c r="I9" t="str">
        <f>IF($D9="","",IFERROR(VLOOKUP($B9,Kraftvärmeprod!$B$1:$BX$550,MATCH(I$2,Kraftvärmeprod!$B$1:$VX$1,0),FALSE)/1,0)-IFERROR(VLOOKUP($B9,'Slutlig allokering kvv'!$B$2:$BX$550,MATCH(I$2,'Slutlig allokering kvv'!$B$1:$BX$1,0),FALSE)/1,0))</f>
        <v/>
      </c>
      <c r="J9" t="str">
        <f>IF($D9="","",IFERROR(VLOOKUP($B9,Kraftvärmeprod!$B$1:$BX$550,MATCH(J$2,Kraftvärmeprod!$B$1:$VX$1,0),FALSE)/1,0)-IFERROR(VLOOKUP($B9,'Slutlig allokering kvv'!$B$2:$BX$550,MATCH(J$2,'Slutlig allokering kvv'!$B$1:$BX$1,0),FALSE)/1,0))</f>
        <v/>
      </c>
      <c r="K9" t="str">
        <f>IF($D9="","",IFERROR(VLOOKUP($B9,Kraftvärmeprod!$B$1:$BX$550,MATCH(K$2,Kraftvärmeprod!$B$1:$VX$1,0),FALSE)/1,0)-IFERROR(VLOOKUP($B9,'Slutlig allokering kvv'!$B$2:$BX$550,MATCH(K$2,'Slutlig allokering kvv'!$B$1:$BX$1,0),FALSE)/1,0))</f>
        <v/>
      </c>
      <c r="L9" t="str">
        <f>IF($D9="","",IFERROR(VLOOKUP($B9,Kraftvärmeprod!$B$1:$BX$550,MATCH(L$2,Kraftvärmeprod!$B$1:$VX$1,0),FALSE)/1,0)-IFERROR(VLOOKUP($B9,'Slutlig allokering kvv'!$B$2:$BX$550,MATCH(L$2,'Slutlig allokering kvv'!$B$1:$BX$1,0),FALSE)/1,0))</f>
        <v/>
      </c>
      <c r="M9" t="str">
        <f>IF($D9="","",IFERROR(VLOOKUP($B9,Kraftvärmeprod!$B$1:$BX$550,MATCH(M$2,Kraftvärmeprod!$B$1:$VX$1,0),FALSE)/1,0)-IFERROR(VLOOKUP($B9,'Slutlig allokering kvv'!$B$2:$BX$550,MATCH(M$2,'Slutlig allokering kvv'!$B$1:$BX$1,0),FALSE)/1,0))</f>
        <v/>
      </c>
      <c r="N9" t="str">
        <f>IF($D9="","",IFERROR(VLOOKUP($B9,Kraftvärmeprod!$B$1:$BX$550,MATCH(N$2,Kraftvärmeprod!$B$1:$VX$1,0),FALSE)/1,0)-IFERROR(VLOOKUP($B9,'Slutlig allokering kvv'!$B$2:$BX$550,MATCH(N$2,'Slutlig allokering kvv'!$B$1:$BX$1,0),FALSE)/1,0))</f>
        <v/>
      </c>
      <c r="O9" t="str">
        <f>IF($D9="","",IFERROR(VLOOKUP($B9,Kraftvärmeprod!$B$1:$BX$550,MATCH(O$2,Kraftvärmeprod!$B$1:$VX$1,0),FALSE)/1,0)-IFERROR(VLOOKUP($B9,'Slutlig allokering kvv'!$B$2:$BX$550,MATCH(O$2,'Slutlig allokering kvv'!$B$1:$BX$1,0),FALSE)/1,0))</f>
        <v/>
      </c>
      <c r="P9" t="str">
        <f>IF($D9="","",IFERROR(VLOOKUP($B9,Kraftvärmeprod!$B$1:$BX$550,MATCH(P$2,Kraftvärmeprod!$B$1:$VX$1,0),FALSE)/1,0)-IFERROR(VLOOKUP($B9,'Slutlig allokering kvv'!$B$2:$BX$550,MATCH(P$2,'Slutlig allokering kvv'!$B$1:$BX$1,0),FALSE)/1,0))</f>
        <v/>
      </c>
      <c r="Q9" t="str">
        <f>IF($D9="","",IFERROR(VLOOKUP($B9,Kraftvärmeprod!$B$1:$BX$550,MATCH(Q$2,Kraftvärmeprod!$B$1:$VX$1,0),FALSE)/1,0)-IFERROR(VLOOKUP($B9,'Slutlig allokering kvv'!$B$2:$BX$550,MATCH(Q$2,'Slutlig allokering kvv'!$B$1:$BX$1,0),FALSE)/1,0))</f>
        <v/>
      </c>
      <c r="R9" t="str">
        <f>IF($D9="","",IFERROR(VLOOKUP($B9,Kraftvärmeprod!$B$1:$BX$550,MATCH(R$2,Kraftvärmeprod!$B$1:$VX$1,0),FALSE)/1,0)-IFERROR(VLOOKUP($B9,'Slutlig allokering kvv'!$B$2:$BX$550,MATCH(R$2,'Slutlig allokering kvv'!$B$1:$BX$1,0),FALSE)/1,0))</f>
        <v/>
      </c>
      <c r="S9" t="str">
        <f>IF($D9="","",IFERROR(VLOOKUP($B9,Kraftvärmeprod!$B$1:$BX$550,MATCH(S$2,Kraftvärmeprod!$B$1:$VX$1,0),FALSE)/1,0)-IFERROR(VLOOKUP($B9,'Slutlig allokering kvv'!$B$2:$BX$550,MATCH(S$2,'Slutlig allokering kvv'!$B$1:$BX$1,0),FALSE)/1,0))</f>
        <v/>
      </c>
      <c r="T9" t="str">
        <f>IF($D9="","",IFERROR(VLOOKUP($B9,Kraftvärmeprod!$B$1:$BX$550,MATCH(T$2,Kraftvärmeprod!$B$1:$VX$1,0),FALSE)/1,0)-IFERROR(VLOOKUP($B9,'Slutlig allokering kvv'!$B$2:$BX$550,MATCH(T$2,'Slutlig allokering kvv'!$B$1:$BX$1,0),FALSE)/1,0))</f>
        <v/>
      </c>
      <c r="U9" t="str">
        <f>IF($D9="","",IFERROR(VLOOKUP($B9,Kraftvärmeprod!$B$1:$BX$550,MATCH(U$2,Kraftvärmeprod!$B$1:$VX$1,0),FALSE)/1,0)-IFERROR(VLOOKUP($B9,'Slutlig allokering kvv'!$B$2:$BX$550,MATCH(U$2,'Slutlig allokering kvv'!$B$1:$BX$1,0),FALSE)/1,0))</f>
        <v/>
      </c>
      <c r="V9" t="str">
        <f>IF($D9="","",IFERROR(VLOOKUP($B9,Kraftvärmeprod!$B$1:$BX$550,MATCH(V$2,Kraftvärmeprod!$B$1:$VX$1,0),FALSE)/1,0)-IFERROR(VLOOKUP($B9,'Slutlig allokering kvv'!$B$2:$BX$550,MATCH(V$2,'Slutlig allokering kvv'!$B$1:$BX$1,0),FALSE)/1,0))</f>
        <v/>
      </c>
      <c r="W9" t="str">
        <f>IF($D9="","",IFERROR(VLOOKUP($B9,Kraftvärmeprod!$B$1:$BX$550,MATCH(W$2,Kraftvärmeprod!$B$1:$VX$1,0),FALSE)/1,0)-IFERROR(VLOOKUP($B9,'Slutlig allokering kvv'!$B$2:$BX$550,MATCH(W$2,'Slutlig allokering kvv'!$B$1:$BX$1,0),FALSE)/1,0))</f>
        <v/>
      </c>
      <c r="X9" t="str">
        <f>IF($D9="","",IFERROR(VLOOKUP($B9,Kraftvärmeprod!$B$1:$BX$550,MATCH(X$2,Kraftvärmeprod!$B$1:$VX$1,0),FALSE)/1,0)-IFERROR(VLOOKUP($B9,'Slutlig allokering kvv'!$B$2:$BX$550,MATCH(X$2,'Slutlig allokering kvv'!$B$1:$BX$1,0),FALSE)/1,0))</f>
        <v/>
      </c>
      <c r="Y9" t="str">
        <f>IF($D9="","",IFERROR(VLOOKUP($B9,Kraftvärmeprod!$B$1:$BX$550,MATCH(Y$2,Kraftvärmeprod!$B$1:$VX$1,0),FALSE)/1,0)-IFERROR(VLOOKUP($B9,'Slutlig allokering kvv'!$B$2:$BX$550,MATCH(Y$2,'Slutlig allokering kvv'!$B$1:$BX$1,0),FALSE)/1,0))</f>
        <v/>
      </c>
      <c r="Z9" t="str">
        <f>IF($D9="","",IFERROR(VLOOKUP($B9,Kraftvärmeprod!$B$1:$BX$550,MATCH(Z$2,Kraftvärmeprod!$B$1:$VX$1,0),FALSE)/1,0)-IFERROR(VLOOKUP($B9,'Slutlig allokering kvv'!$B$2:$BX$550,MATCH(Z$2,'Slutlig allokering kvv'!$B$1:$BX$1,0),FALSE)/1,0))</f>
        <v/>
      </c>
      <c r="AA9" t="str">
        <f>IF($D9="","",IFERROR(VLOOKUP($B9,Kraftvärmeprod!$B$1:$BX$550,MATCH(AA$2,Kraftvärmeprod!$B$1:$VX$1,0),FALSE)/1,0)-IFERROR(VLOOKUP($B9,'Slutlig allokering kvv'!$B$2:$BX$550,MATCH(AA$2,'Slutlig allokering kvv'!$B$1:$BX$1,0),FALSE)/1,0))</f>
        <v/>
      </c>
      <c r="AB9" t="str">
        <f>IF($D9="","",IFERROR(VLOOKUP($B9,Kraftvärmeprod!$B$1:$BX$550,MATCH(AB$2,Kraftvärmeprod!$B$1:$VX$1,0),FALSE)/1,0)-IFERROR(VLOOKUP($B9,'Slutlig allokering kvv'!$B$2:$BX$550,MATCH(AB$2,'Slutlig allokering kvv'!$B$1:$BX$1,0),FALSE)/1,0))</f>
        <v/>
      </c>
      <c r="AC9" t="str">
        <f>IF($D9="","",IFERROR(VLOOKUP($B9,Kraftvärmeprod!$B$1:$BX$550,MATCH(AC$2,Kraftvärmeprod!$B$1:$VX$1,0),FALSE)/1,0)-IFERROR(VLOOKUP($B9,'Slutlig allokering kvv'!$B$2:$BX$550,MATCH(AC$2,'Slutlig allokering kvv'!$B$1:$BX$1,0),FALSE)/1,0))</f>
        <v/>
      </c>
      <c r="AE9" t="str">
        <f>IF($D9="","",IFERROR(VLOOKUP($B9,Miljö!$B$1:$E$550,MATCH("Hjälpel kraftvärme (GWh)",Miljö!$B$1:$E$1,0),FALSE)/1,0)-IFERROR(VLOOKUP($B9,'Slutlig allokering kvv'!$B$2:$BX$550,MATCH(AE$2,'Slutlig allokering kvv'!$B$1:$BX$1,0),FALSE)/1,0))</f>
        <v/>
      </c>
      <c r="AI9">
        <f t="shared" si="0"/>
        <v>0</v>
      </c>
      <c r="AK9">
        <f>IFERROR(VLOOKUP($B9,'Slutlig allokering kvv'!$B$2:$AX$550,MATCH("Summa slutlig allokerad tillförd energi (utan hjälpel och rökgaskondensering):",'Slutlig allokering kvv'!$B$1:$AX$1,0),FALSE)/1,"")</f>
        <v>0</v>
      </c>
      <c r="AM9" s="289" t="str">
        <f>IFERROR(1-VLOOKUP($B9,'Slutlig allokering kvv'!$B$2:$AX$550,MATCH("Andel av bränsle i kvv som allokerats till värme, exklusive rökgaskondensering och hjälpel",'Slutlig allokering kvv'!$B$1:$AX$1,0),FALSE),"")</f>
        <v/>
      </c>
      <c r="AO9" s="289" t="str">
        <f t="shared" si="1"/>
        <v/>
      </c>
      <c r="AP9" s="290" t="str">
        <f t="shared" si="2"/>
        <v/>
      </c>
      <c r="AQ9" s="290"/>
      <c r="AR9" s="239" t="str">
        <f t="shared" si="3"/>
        <v/>
      </c>
      <c r="AS9" s="290"/>
    </row>
    <row r="10" spans="1:46" x14ac:dyDescent="0.25">
      <c r="A10" s="2" t="str">
        <f>'Miljövärden för publ företag'!B12</f>
        <v>Adven Värme AB.</v>
      </c>
      <c r="B10" s="2" t="str">
        <f>'Miljövärden för publ företag'!C12</f>
        <v>Ramsele</v>
      </c>
      <c r="C10" t="str">
        <f>IFERROR(VLOOKUP($B10,Kraftvärmeprod!$B$1:$AH$479,MATCH(C$2,Kraftvärmeprod!$B$1:$AG$1,0),FALSE)/1,"")</f>
        <v/>
      </c>
      <c r="D10" t="str">
        <f>IFERROR(VLOOKUP($B10,Kraftvärmeprod!$B$1:$AH$479,MATCH(D$2,Kraftvärmeprod!$B$1:$AG$1,0),FALSE)/1,"")</f>
        <v/>
      </c>
      <c r="F10" t="str">
        <f>IF($D10="","",IFERROR(VLOOKUP($B10,Kraftvärmeprod!$B$1:$BX$550,MATCH(F$2,Kraftvärmeprod!$B$1:$VX$1,0),FALSE)/1,0)-IFERROR(VLOOKUP($B10,'Slutlig allokering kvv'!$B$2:$BX$550,MATCH(F$2,'Slutlig allokering kvv'!$B$1:$BX$1,0),FALSE)/1,0))</f>
        <v/>
      </c>
      <c r="G10" t="str">
        <f>IF($D10="","",IFERROR(VLOOKUP($B10,Kraftvärmeprod!$B$1:$BX$550,MATCH(G$2,Kraftvärmeprod!$B$1:$VX$1,0),FALSE)/1,0)-IFERROR(VLOOKUP($B10,'Slutlig allokering kvv'!$B$2:$BX$550,MATCH(G$2,'Slutlig allokering kvv'!$B$1:$BX$1,0),FALSE)/1,0))</f>
        <v/>
      </c>
      <c r="H10" t="str">
        <f>IF($D10="","",IFERROR(VLOOKUP($B10,Kraftvärmeprod!$B$1:$BX$550,MATCH(H$2,Kraftvärmeprod!$B$1:$VX$1,0),FALSE)/1,0)-IFERROR(VLOOKUP($B10,'Slutlig allokering kvv'!$B$2:$BX$550,MATCH(H$2,'Slutlig allokering kvv'!$B$1:$BX$1,0),FALSE)/1,0))</f>
        <v/>
      </c>
      <c r="I10" t="str">
        <f>IF($D10="","",IFERROR(VLOOKUP($B10,Kraftvärmeprod!$B$1:$BX$550,MATCH(I$2,Kraftvärmeprod!$B$1:$VX$1,0),FALSE)/1,0)-IFERROR(VLOOKUP($B10,'Slutlig allokering kvv'!$B$2:$BX$550,MATCH(I$2,'Slutlig allokering kvv'!$B$1:$BX$1,0),FALSE)/1,0))</f>
        <v/>
      </c>
      <c r="J10" t="str">
        <f>IF($D10="","",IFERROR(VLOOKUP($B10,Kraftvärmeprod!$B$1:$BX$550,MATCH(J$2,Kraftvärmeprod!$B$1:$VX$1,0),FALSE)/1,0)-IFERROR(VLOOKUP($B10,'Slutlig allokering kvv'!$B$2:$BX$550,MATCH(J$2,'Slutlig allokering kvv'!$B$1:$BX$1,0),FALSE)/1,0))</f>
        <v/>
      </c>
      <c r="K10" t="str">
        <f>IF($D10="","",IFERROR(VLOOKUP($B10,Kraftvärmeprod!$B$1:$BX$550,MATCH(K$2,Kraftvärmeprod!$B$1:$VX$1,0),FALSE)/1,0)-IFERROR(VLOOKUP($B10,'Slutlig allokering kvv'!$B$2:$BX$550,MATCH(K$2,'Slutlig allokering kvv'!$B$1:$BX$1,0),FALSE)/1,0))</f>
        <v/>
      </c>
      <c r="L10" t="str">
        <f>IF($D10="","",IFERROR(VLOOKUP($B10,Kraftvärmeprod!$B$1:$BX$550,MATCH(L$2,Kraftvärmeprod!$B$1:$VX$1,0),FALSE)/1,0)-IFERROR(VLOOKUP($B10,'Slutlig allokering kvv'!$B$2:$BX$550,MATCH(L$2,'Slutlig allokering kvv'!$B$1:$BX$1,0),FALSE)/1,0))</f>
        <v/>
      </c>
      <c r="M10" t="str">
        <f>IF($D10="","",IFERROR(VLOOKUP($B10,Kraftvärmeprod!$B$1:$BX$550,MATCH(M$2,Kraftvärmeprod!$B$1:$VX$1,0),FALSE)/1,0)-IFERROR(VLOOKUP($B10,'Slutlig allokering kvv'!$B$2:$BX$550,MATCH(M$2,'Slutlig allokering kvv'!$B$1:$BX$1,0),FALSE)/1,0))</f>
        <v/>
      </c>
      <c r="N10" t="str">
        <f>IF($D10="","",IFERROR(VLOOKUP($B10,Kraftvärmeprod!$B$1:$BX$550,MATCH(N$2,Kraftvärmeprod!$B$1:$VX$1,0),FALSE)/1,0)-IFERROR(VLOOKUP($B10,'Slutlig allokering kvv'!$B$2:$BX$550,MATCH(N$2,'Slutlig allokering kvv'!$B$1:$BX$1,0),FALSE)/1,0))</f>
        <v/>
      </c>
      <c r="O10" t="str">
        <f>IF($D10="","",IFERROR(VLOOKUP($B10,Kraftvärmeprod!$B$1:$BX$550,MATCH(O$2,Kraftvärmeprod!$B$1:$VX$1,0),FALSE)/1,0)-IFERROR(VLOOKUP($B10,'Slutlig allokering kvv'!$B$2:$BX$550,MATCH(O$2,'Slutlig allokering kvv'!$B$1:$BX$1,0),FALSE)/1,0))</f>
        <v/>
      </c>
      <c r="P10" t="str">
        <f>IF($D10="","",IFERROR(VLOOKUP($B10,Kraftvärmeprod!$B$1:$BX$550,MATCH(P$2,Kraftvärmeprod!$B$1:$VX$1,0),FALSE)/1,0)-IFERROR(VLOOKUP($B10,'Slutlig allokering kvv'!$B$2:$BX$550,MATCH(P$2,'Slutlig allokering kvv'!$B$1:$BX$1,0),FALSE)/1,0))</f>
        <v/>
      </c>
      <c r="Q10" t="str">
        <f>IF($D10="","",IFERROR(VLOOKUP($B10,Kraftvärmeprod!$B$1:$BX$550,MATCH(Q$2,Kraftvärmeprod!$B$1:$VX$1,0),FALSE)/1,0)-IFERROR(VLOOKUP($B10,'Slutlig allokering kvv'!$B$2:$BX$550,MATCH(Q$2,'Slutlig allokering kvv'!$B$1:$BX$1,0),FALSE)/1,0))</f>
        <v/>
      </c>
      <c r="R10" t="str">
        <f>IF($D10="","",IFERROR(VLOOKUP($B10,Kraftvärmeprod!$B$1:$BX$550,MATCH(R$2,Kraftvärmeprod!$B$1:$VX$1,0),FALSE)/1,0)-IFERROR(VLOOKUP($B10,'Slutlig allokering kvv'!$B$2:$BX$550,MATCH(R$2,'Slutlig allokering kvv'!$B$1:$BX$1,0),FALSE)/1,0))</f>
        <v/>
      </c>
      <c r="S10" t="str">
        <f>IF($D10="","",IFERROR(VLOOKUP($B10,Kraftvärmeprod!$B$1:$BX$550,MATCH(S$2,Kraftvärmeprod!$B$1:$VX$1,0),FALSE)/1,0)-IFERROR(VLOOKUP($B10,'Slutlig allokering kvv'!$B$2:$BX$550,MATCH(S$2,'Slutlig allokering kvv'!$B$1:$BX$1,0),FALSE)/1,0))</f>
        <v/>
      </c>
      <c r="T10" t="str">
        <f>IF($D10="","",IFERROR(VLOOKUP($B10,Kraftvärmeprod!$B$1:$BX$550,MATCH(T$2,Kraftvärmeprod!$B$1:$VX$1,0),FALSE)/1,0)-IFERROR(VLOOKUP($B10,'Slutlig allokering kvv'!$B$2:$BX$550,MATCH(T$2,'Slutlig allokering kvv'!$B$1:$BX$1,0),FALSE)/1,0))</f>
        <v/>
      </c>
      <c r="U10" t="str">
        <f>IF($D10="","",IFERROR(VLOOKUP($B10,Kraftvärmeprod!$B$1:$BX$550,MATCH(U$2,Kraftvärmeprod!$B$1:$VX$1,0),FALSE)/1,0)-IFERROR(VLOOKUP($B10,'Slutlig allokering kvv'!$B$2:$BX$550,MATCH(U$2,'Slutlig allokering kvv'!$B$1:$BX$1,0),FALSE)/1,0))</f>
        <v/>
      </c>
      <c r="V10" t="str">
        <f>IF($D10="","",IFERROR(VLOOKUP($B10,Kraftvärmeprod!$B$1:$BX$550,MATCH(V$2,Kraftvärmeprod!$B$1:$VX$1,0),FALSE)/1,0)-IFERROR(VLOOKUP($B10,'Slutlig allokering kvv'!$B$2:$BX$550,MATCH(V$2,'Slutlig allokering kvv'!$B$1:$BX$1,0),FALSE)/1,0))</f>
        <v/>
      </c>
      <c r="W10" t="str">
        <f>IF($D10="","",IFERROR(VLOOKUP($B10,Kraftvärmeprod!$B$1:$BX$550,MATCH(W$2,Kraftvärmeprod!$B$1:$VX$1,0),FALSE)/1,0)-IFERROR(VLOOKUP($B10,'Slutlig allokering kvv'!$B$2:$BX$550,MATCH(W$2,'Slutlig allokering kvv'!$B$1:$BX$1,0),FALSE)/1,0))</f>
        <v/>
      </c>
      <c r="X10" t="str">
        <f>IF($D10="","",IFERROR(VLOOKUP($B10,Kraftvärmeprod!$B$1:$BX$550,MATCH(X$2,Kraftvärmeprod!$B$1:$VX$1,0),FALSE)/1,0)-IFERROR(VLOOKUP($B10,'Slutlig allokering kvv'!$B$2:$BX$550,MATCH(X$2,'Slutlig allokering kvv'!$B$1:$BX$1,0),FALSE)/1,0))</f>
        <v/>
      </c>
      <c r="Y10" t="str">
        <f>IF($D10="","",IFERROR(VLOOKUP($B10,Kraftvärmeprod!$B$1:$BX$550,MATCH(Y$2,Kraftvärmeprod!$B$1:$VX$1,0),FALSE)/1,0)-IFERROR(VLOOKUP($B10,'Slutlig allokering kvv'!$B$2:$BX$550,MATCH(Y$2,'Slutlig allokering kvv'!$B$1:$BX$1,0),FALSE)/1,0))</f>
        <v/>
      </c>
      <c r="Z10" t="str">
        <f>IF($D10="","",IFERROR(VLOOKUP($B10,Kraftvärmeprod!$B$1:$BX$550,MATCH(Z$2,Kraftvärmeprod!$B$1:$VX$1,0),FALSE)/1,0)-IFERROR(VLOOKUP($B10,'Slutlig allokering kvv'!$B$2:$BX$550,MATCH(Z$2,'Slutlig allokering kvv'!$B$1:$BX$1,0),FALSE)/1,0))</f>
        <v/>
      </c>
      <c r="AA10" t="str">
        <f>IF($D10="","",IFERROR(VLOOKUP($B10,Kraftvärmeprod!$B$1:$BX$550,MATCH(AA$2,Kraftvärmeprod!$B$1:$VX$1,0),FALSE)/1,0)-IFERROR(VLOOKUP($B10,'Slutlig allokering kvv'!$B$2:$BX$550,MATCH(AA$2,'Slutlig allokering kvv'!$B$1:$BX$1,0),FALSE)/1,0))</f>
        <v/>
      </c>
      <c r="AB10" t="str">
        <f>IF($D10="","",IFERROR(VLOOKUP($B10,Kraftvärmeprod!$B$1:$BX$550,MATCH(AB$2,Kraftvärmeprod!$B$1:$VX$1,0),FALSE)/1,0)-IFERROR(VLOOKUP($B10,'Slutlig allokering kvv'!$B$2:$BX$550,MATCH(AB$2,'Slutlig allokering kvv'!$B$1:$BX$1,0),FALSE)/1,0))</f>
        <v/>
      </c>
      <c r="AC10" t="str">
        <f>IF($D10="","",IFERROR(VLOOKUP($B10,Kraftvärmeprod!$B$1:$BX$550,MATCH(AC$2,Kraftvärmeprod!$B$1:$VX$1,0),FALSE)/1,0)-IFERROR(VLOOKUP($B10,'Slutlig allokering kvv'!$B$2:$BX$550,MATCH(AC$2,'Slutlig allokering kvv'!$B$1:$BX$1,0),FALSE)/1,0))</f>
        <v/>
      </c>
      <c r="AE10" t="str">
        <f>IF($D10="","",IFERROR(VLOOKUP($B10,Miljö!$B$1:$E$550,MATCH("Hjälpel kraftvärme (GWh)",Miljö!$B$1:$E$1,0),FALSE)/1,0)-IFERROR(VLOOKUP($B10,'Slutlig allokering kvv'!$B$2:$BX$550,MATCH(AE$2,'Slutlig allokering kvv'!$B$1:$BX$1,0),FALSE)/1,0))</f>
        <v/>
      </c>
      <c r="AI10">
        <f t="shared" si="0"/>
        <v>0</v>
      </c>
      <c r="AK10">
        <f>IFERROR(VLOOKUP($B10,'Slutlig allokering kvv'!$B$2:$AX$550,MATCH("Summa slutlig allokerad tillförd energi (utan hjälpel och rökgaskondensering):",'Slutlig allokering kvv'!$B$1:$AX$1,0),FALSE)/1,"")</f>
        <v>0</v>
      </c>
      <c r="AM10" s="289" t="str">
        <f>IFERROR(1-VLOOKUP($B10,'Slutlig allokering kvv'!$B$2:$AX$550,MATCH("Andel av bränsle i kvv som allokerats till värme, exklusive rökgaskondensering och hjälpel",'Slutlig allokering kvv'!$B$1:$AX$1,0),FALSE),"")</f>
        <v/>
      </c>
      <c r="AO10" s="289" t="str">
        <f t="shared" si="1"/>
        <v/>
      </c>
      <c r="AP10" s="290" t="str">
        <f t="shared" si="2"/>
        <v/>
      </c>
      <c r="AQ10" s="290"/>
      <c r="AR10" s="239" t="str">
        <f t="shared" si="3"/>
        <v/>
      </c>
      <c r="AS10" s="290"/>
    </row>
    <row r="11" spans="1:46" x14ac:dyDescent="0.25">
      <c r="A11" s="2" t="str">
        <f>'Miljövärden för publ företag'!B13</f>
        <v>Affärsverken Karlskrona AB</v>
      </c>
      <c r="B11" s="2" t="str">
        <f>'Miljövärden för publ företag'!C13</f>
        <v>Fridlevstad</v>
      </c>
      <c r="C11" t="str">
        <f>IFERROR(VLOOKUP($B11,Kraftvärmeprod!$B$1:$AH$479,MATCH(C$2,Kraftvärmeprod!$B$1:$AG$1,0),FALSE)/1,"")</f>
        <v/>
      </c>
      <c r="D11" t="str">
        <f>IFERROR(VLOOKUP($B11,Kraftvärmeprod!$B$1:$AH$479,MATCH(D$2,Kraftvärmeprod!$B$1:$AG$1,0),FALSE)/1,"")</f>
        <v/>
      </c>
      <c r="F11" t="str">
        <f>IF($D11="","",IFERROR(VLOOKUP($B11,Kraftvärmeprod!$B$1:$BX$550,MATCH(F$2,Kraftvärmeprod!$B$1:$VX$1,0),FALSE)/1,0)-IFERROR(VLOOKUP($B11,'Slutlig allokering kvv'!$B$2:$BX$550,MATCH(F$2,'Slutlig allokering kvv'!$B$1:$BX$1,0),FALSE)/1,0))</f>
        <v/>
      </c>
      <c r="G11" t="str">
        <f>IF($D11="","",IFERROR(VLOOKUP($B11,Kraftvärmeprod!$B$1:$BX$550,MATCH(G$2,Kraftvärmeprod!$B$1:$VX$1,0),FALSE)/1,0)-IFERROR(VLOOKUP($B11,'Slutlig allokering kvv'!$B$2:$BX$550,MATCH(G$2,'Slutlig allokering kvv'!$B$1:$BX$1,0),FALSE)/1,0))</f>
        <v/>
      </c>
      <c r="H11" t="str">
        <f>IF($D11="","",IFERROR(VLOOKUP($B11,Kraftvärmeprod!$B$1:$BX$550,MATCH(H$2,Kraftvärmeprod!$B$1:$VX$1,0),FALSE)/1,0)-IFERROR(VLOOKUP($B11,'Slutlig allokering kvv'!$B$2:$BX$550,MATCH(H$2,'Slutlig allokering kvv'!$B$1:$BX$1,0),FALSE)/1,0))</f>
        <v/>
      </c>
      <c r="I11" t="str">
        <f>IF($D11="","",IFERROR(VLOOKUP($B11,Kraftvärmeprod!$B$1:$BX$550,MATCH(I$2,Kraftvärmeprod!$B$1:$VX$1,0),FALSE)/1,0)-IFERROR(VLOOKUP($B11,'Slutlig allokering kvv'!$B$2:$BX$550,MATCH(I$2,'Slutlig allokering kvv'!$B$1:$BX$1,0),FALSE)/1,0))</f>
        <v/>
      </c>
      <c r="J11" t="str">
        <f>IF($D11="","",IFERROR(VLOOKUP($B11,Kraftvärmeprod!$B$1:$BX$550,MATCH(J$2,Kraftvärmeprod!$B$1:$VX$1,0),FALSE)/1,0)-IFERROR(VLOOKUP($B11,'Slutlig allokering kvv'!$B$2:$BX$550,MATCH(J$2,'Slutlig allokering kvv'!$B$1:$BX$1,0),FALSE)/1,0))</f>
        <v/>
      </c>
      <c r="K11" t="str">
        <f>IF($D11="","",IFERROR(VLOOKUP($B11,Kraftvärmeprod!$B$1:$BX$550,MATCH(K$2,Kraftvärmeprod!$B$1:$VX$1,0),FALSE)/1,0)-IFERROR(VLOOKUP($B11,'Slutlig allokering kvv'!$B$2:$BX$550,MATCH(K$2,'Slutlig allokering kvv'!$B$1:$BX$1,0),FALSE)/1,0))</f>
        <v/>
      </c>
      <c r="L11" t="str">
        <f>IF($D11="","",IFERROR(VLOOKUP($B11,Kraftvärmeprod!$B$1:$BX$550,MATCH(L$2,Kraftvärmeprod!$B$1:$VX$1,0),FALSE)/1,0)-IFERROR(VLOOKUP($B11,'Slutlig allokering kvv'!$B$2:$BX$550,MATCH(L$2,'Slutlig allokering kvv'!$B$1:$BX$1,0),FALSE)/1,0))</f>
        <v/>
      </c>
      <c r="M11" t="str">
        <f>IF($D11="","",IFERROR(VLOOKUP($B11,Kraftvärmeprod!$B$1:$BX$550,MATCH(M$2,Kraftvärmeprod!$B$1:$VX$1,0),FALSE)/1,0)-IFERROR(VLOOKUP($B11,'Slutlig allokering kvv'!$B$2:$BX$550,MATCH(M$2,'Slutlig allokering kvv'!$B$1:$BX$1,0),FALSE)/1,0))</f>
        <v/>
      </c>
      <c r="N11" t="str">
        <f>IF($D11="","",IFERROR(VLOOKUP($B11,Kraftvärmeprod!$B$1:$BX$550,MATCH(N$2,Kraftvärmeprod!$B$1:$VX$1,0),FALSE)/1,0)-IFERROR(VLOOKUP($B11,'Slutlig allokering kvv'!$B$2:$BX$550,MATCH(N$2,'Slutlig allokering kvv'!$B$1:$BX$1,0),FALSE)/1,0))</f>
        <v/>
      </c>
      <c r="O11" t="str">
        <f>IF($D11="","",IFERROR(VLOOKUP($B11,Kraftvärmeprod!$B$1:$BX$550,MATCH(O$2,Kraftvärmeprod!$B$1:$VX$1,0),FALSE)/1,0)-IFERROR(VLOOKUP($B11,'Slutlig allokering kvv'!$B$2:$BX$550,MATCH(O$2,'Slutlig allokering kvv'!$B$1:$BX$1,0),FALSE)/1,0))</f>
        <v/>
      </c>
      <c r="P11" t="str">
        <f>IF($D11="","",IFERROR(VLOOKUP($B11,Kraftvärmeprod!$B$1:$BX$550,MATCH(P$2,Kraftvärmeprod!$B$1:$VX$1,0),FALSE)/1,0)-IFERROR(VLOOKUP($B11,'Slutlig allokering kvv'!$B$2:$BX$550,MATCH(P$2,'Slutlig allokering kvv'!$B$1:$BX$1,0),FALSE)/1,0))</f>
        <v/>
      </c>
      <c r="Q11" t="str">
        <f>IF($D11="","",IFERROR(VLOOKUP($B11,Kraftvärmeprod!$B$1:$BX$550,MATCH(Q$2,Kraftvärmeprod!$B$1:$VX$1,0),FALSE)/1,0)-IFERROR(VLOOKUP($B11,'Slutlig allokering kvv'!$B$2:$BX$550,MATCH(Q$2,'Slutlig allokering kvv'!$B$1:$BX$1,0),FALSE)/1,0))</f>
        <v/>
      </c>
      <c r="R11" t="str">
        <f>IF($D11="","",IFERROR(VLOOKUP($B11,Kraftvärmeprod!$B$1:$BX$550,MATCH(R$2,Kraftvärmeprod!$B$1:$VX$1,0),FALSE)/1,0)-IFERROR(VLOOKUP($B11,'Slutlig allokering kvv'!$B$2:$BX$550,MATCH(R$2,'Slutlig allokering kvv'!$B$1:$BX$1,0),FALSE)/1,0))</f>
        <v/>
      </c>
      <c r="S11" t="str">
        <f>IF($D11="","",IFERROR(VLOOKUP($B11,Kraftvärmeprod!$B$1:$BX$550,MATCH(S$2,Kraftvärmeprod!$B$1:$VX$1,0),FALSE)/1,0)-IFERROR(VLOOKUP($B11,'Slutlig allokering kvv'!$B$2:$BX$550,MATCH(S$2,'Slutlig allokering kvv'!$B$1:$BX$1,0),FALSE)/1,0))</f>
        <v/>
      </c>
      <c r="T11" t="str">
        <f>IF($D11="","",IFERROR(VLOOKUP($B11,Kraftvärmeprod!$B$1:$BX$550,MATCH(T$2,Kraftvärmeprod!$B$1:$VX$1,0),FALSE)/1,0)-IFERROR(VLOOKUP($B11,'Slutlig allokering kvv'!$B$2:$BX$550,MATCH(T$2,'Slutlig allokering kvv'!$B$1:$BX$1,0),FALSE)/1,0))</f>
        <v/>
      </c>
      <c r="U11" t="str">
        <f>IF($D11="","",IFERROR(VLOOKUP($B11,Kraftvärmeprod!$B$1:$BX$550,MATCH(U$2,Kraftvärmeprod!$B$1:$VX$1,0),FALSE)/1,0)-IFERROR(VLOOKUP($B11,'Slutlig allokering kvv'!$B$2:$BX$550,MATCH(U$2,'Slutlig allokering kvv'!$B$1:$BX$1,0),FALSE)/1,0))</f>
        <v/>
      </c>
      <c r="V11" t="str">
        <f>IF($D11="","",IFERROR(VLOOKUP($B11,Kraftvärmeprod!$B$1:$BX$550,MATCH(V$2,Kraftvärmeprod!$B$1:$VX$1,0),FALSE)/1,0)-IFERROR(VLOOKUP($B11,'Slutlig allokering kvv'!$B$2:$BX$550,MATCH(V$2,'Slutlig allokering kvv'!$B$1:$BX$1,0),FALSE)/1,0))</f>
        <v/>
      </c>
      <c r="W11" t="str">
        <f>IF($D11="","",IFERROR(VLOOKUP($B11,Kraftvärmeprod!$B$1:$BX$550,MATCH(W$2,Kraftvärmeprod!$B$1:$VX$1,0),FALSE)/1,0)-IFERROR(VLOOKUP($B11,'Slutlig allokering kvv'!$B$2:$BX$550,MATCH(W$2,'Slutlig allokering kvv'!$B$1:$BX$1,0),FALSE)/1,0))</f>
        <v/>
      </c>
      <c r="X11" t="str">
        <f>IF($D11="","",IFERROR(VLOOKUP($B11,Kraftvärmeprod!$B$1:$BX$550,MATCH(X$2,Kraftvärmeprod!$B$1:$VX$1,0),FALSE)/1,0)-IFERROR(VLOOKUP($B11,'Slutlig allokering kvv'!$B$2:$BX$550,MATCH(X$2,'Slutlig allokering kvv'!$B$1:$BX$1,0),FALSE)/1,0))</f>
        <v/>
      </c>
      <c r="Y11" t="str">
        <f>IF($D11="","",IFERROR(VLOOKUP($B11,Kraftvärmeprod!$B$1:$BX$550,MATCH(Y$2,Kraftvärmeprod!$B$1:$VX$1,0),FALSE)/1,0)-IFERROR(VLOOKUP($B11,'Slutlig allokering kvv'!$B$2:$BX$550,MATCH(Y$2,'Slutlig allokering kvv'!$B$1:$BX$1,0),FALSE)/1,0))</f>
        <v/>
      </c>
      <c r="Z11" t="str">
        <f>IF($D11="","",IFERROR(VLOOKUP($B11,Kraftvärmeprod!$B$1:$BX$550,MATCH(Z$2,Kraftvärmeprod!$B$1:$VX$1,0),FALSE)/1,0)-IFERROR(VLOOKUP($B11,'Slutlig allokering kvv'!$B$2:$BX$550,MATCH(Z$2,'Slutlig allokering kvv'!$B$1:$BX$1,0),FALSE)/1,0))</f>
        <v/>
      </c>
      <c r="AA11" t="str">
        <f>IF($D11="","",IFERROR(VLOOKUP($B11,Kraftvärmeprod!$B$1:$BX$550,MATCH(AA$2,Kraftvärmeprod!$B$1:$VX$1,0),FALSE)/1,0)-IFERROR(VLOOKUP($B11,'Slutlig allokering kvv'!$B$2:$BX$550,MATCH(AA$2,'Slutlig allokering kvv'!$B$1:$BX$1,0),FALSE)/1,0))</f>
        <v/>
      </c>
      <c r="AB11" t="str">
        <f>IF($D11="","",IFERROR(VLOOKUP($B11,Kraftvärmeprod!$B$1:$BX$550,MATCH(AB$2,Kraftvärmeprod!$B$1:$VX$1,0),FALSE)/1,0)-IFERROR(VLOOKUP($B11,'Slutlig allokering kvv'!$B$2:$BX$550,MATCH(AB$2,'Slutlig allokering kvv'!$B$1:$BX$1,0),FALSE)/1,0))</f>
        <v/>
      </c>
      <c r="AC11" t="str">
        <f>IF($D11="","",IFERROR(VLOOKUP($B11,Kraftvärmeprod!$B$1:$BX$550,MATCH(AC$2,Kraftvärmeprod!$B$1:$VX$1,0),FALSE)/1,0)-IFERROR(VLOOKUP($B11,'Slutlig allokering kvv'!$B$2:$BX$550,MATCH(AC$2,'Slutlig allokering kvv'!$B$1:$BX$1,0),FALSE)/1,0))</f>
        <v/>
      </c>
      <c r="AE11" t="str">
        <f>IF($D11="","",IFERROR(VLOOKUP($B11,Miljö!$B$1:$E$550,MATCH("Hjälpel kraftvärme (GWh)",Miljö!$B$1:$E$1,0),FALSE)/1,0)-IFERROR(VLOOKUP($B11,'Slutlig allokering kvv'!$B$2:$BX$550,MATCH(AE$2,'Slutlig allokering kvv'!$B$1:$BX$1,0),FALSE)/1,0))</f>
        <v/>
      </c>
      <c r="AI11">
        <f t="shared" si="0"/>
        <v>0</v>
      </c>
      <c r="AK11">
        <f>IFERROR(VLOOKUP($B11,'Slutlig allokering kvv'!$B$2:$AX$550,MATCH("Summa slutlig allokerad tillförd energi (utan hjälpel och rökgaskondensering):",'Slutlig allokering kvv'!$B$1:$AX$1,0),FALSE)/1,"")</f>
        <v>0</v>
      </c>
      <c r="AM11" s="289" t="str">
        <f>IFERROR(1-VLOOKUP($B11,'Slutlig allokering kvv'!$B$2:$AX$550,MATCH("Andel av bränsle i kvv som allokerats till värme, exklusive rökgaskondensering och hjälpel",'Slutlig allokering kvv'!$B$1:$AX$1,0),FALSE),"")</f>
        <v/>
      </c>
      <c r="AO11" s="289" t="str">
        <f t="shared" si="1"/>
        <v/>
      </c>
      <c r="AP11" s="290" t="str">
        <f t="shared" si="2"/>
        <v/>
      </c>
      <c r="AQ11" s="290"/>
      <c r="AR11" s="239" t="str">
        <f t="shared" si="3"/>
        <v/>
      </c>
      <c r="AS11" s="290"/>
    </row>
    <row r="12" spans="1:46" x14ac:dyDescent="0.25">
      <c r="A12" s="2" t="str">
        <f>'Miljövärden för publ företag'!B14</f>
        <v>Affärsverken Karlskrona AB</v>
      </c>
      <c r="B12" s="2" t="str">
        <f>'Miljövärden för publ företag'!C14</f>
        <v>Jämjö</v>
      </c>
      <c r="C12" t="str">
        <f>IFERROR(VLOOKUP($B12,Kraftvärmeprod!$B$1:$AH$479,MATCH(C$2,Kraftvärmeprod!$B$1:$AG$1,0),FALSE)/1,"")</f>
        <v/>
      </c>
      <c r="D12" t="str">
        <f>IFERROR(VLOOKUP($B12,Kraftvärmeprod!$B$1:$AH$479,MATCH(D$2,Kraftvärmeprod!$B$1:$AG$1,0),FALSE)/1,"")</f>
        <v/>
      </c>
      <c r="F12" t="str">
        <f>IF($D12="","",IFERROR(VLOOKUP($B12,Kraftvärmeprod!$B$1:$BX$550,MATCH(F$2,Kraftvärmeprod!$B$1:$VX$1,0),FALSE)/1,0)-IFERROR(VLOOKUP($B12,'Slutlig allokering kvv'!$B$2:$BX$550,MATCH(F$2,'Slutlig allokering kvv'!$B$1:$BX$1,0),FALSE)/1,0))</f>
        <v/>
      </c>
      <c r="G12" t="str">
        <f>IF($D12="","",IFERROR(VLOOKUP($B12,Kraftvärmeprod!$B$1:$BX$550,MATCH(G$2,Kraftvärmeprod!$B$1:$VX$1,0),FALSE)/1,0)-IFERROR(VLOOKUP($B12,'Slutlig allokering kvv'!$B$2:$BX$550,MATCH(G$2,'Slutlig allokering kvv'!$B$1:$BX$1,0),FALSE)/1,0))</f>
        <v/>
      </c>
      <c r="H12" t="str">
        <f>IF($D12="","",IFERROR(VLOOKUP($B12,Kraftvärmeprod!$B$1:$BX$550,MATCH(H$2,Kraftvärmeprod!$B$1:$VX$1,0),FALSE)/1,0)-IFERROR(VLOOKUP($B12,'Slutlig allokering kvv'!$B$2:$BX$550,MATCH(H$2,'Slutlig allokering kvv'!$B$1:$BX$1,0),FALSE)/1,0))</f>
        <v/>
      </c>
      <c r="I12" t="str">
        <f>IF($D12="","",IFERROR(VLOOKUP($B12,Kraftvärmeprod!$B$1:$BX$550,MATCH(I$2,Kraftvärmeprod!$B$1:$VX$1,0),FALSE)/1,0)-IFERROR(VLOOKUP($B12,'Slutlig allokering kvv'!$B$2:$BX$550,MATCH(I$2,'Slutlig allokering kvv'!$B$1:$BX$1,0),FALSE)/1,0))</f>
        <v/>
      </c>
      <c r="J12" t="str">
        <f>IF($D12="","",IFERROR(VLOOKUP($B12,Kraftvärmeprod!$B$1:$BX$550,MATCH(J$2,Kraftvärmeprod!$B$1:$VX$1,0),FALSE)/1,0)-IFERROR(VLOOKUP($B12,'Slutlig allokering kvv'!$B$2:$BX$550,MATCH(J$2,'Slutlig allokering kvv'!$B$1:$BX$1,0),FALSE)/1,0))</f>
        <v/>
      </c>
      <c r="K12" t="str">
        <f>IF($D12="","",IFERROR(VLOOKUP($B12,Kraftvärmeprod!$B$1:$BX$550,MATCH(K$2,Kraftvärmeprod!$B$1:$VX$1,0),FALSE)/1,0)-IFERROR(VLOOKUP($B12,'Slutlig allokering kvv'!$B$2:$BX$550,MATCH(K$2,'Slutlig allokering kvv'!$B$1:$BX$1,0),FALSE)/1,0))</f>
        <v/>
      </c>
      <c r="L12" t="str">
        <f>IF($D12="","",IFERROR(VLOOKUP($B12,Kraftvärmeprod!$B$1:$BX$550,MATCH(L$2,Kraftvärmeprod!$B$1:$VX$1,0),FALSE)/1,0)-IFERROR(VLOOKUP($B12,'Slutlig allokering kvv'!$B$2:$BX$550,MATCH(L$2,'Slutlig allokering kvv'!$B$1:$BX$1,0),FALSE)/1,0))</f>
        <v/>
      </c>
      <c r="M12" t="str">
        <f>IF($D12="","",IFERROR(VLOOKUP($B12,Kraftvärmeprod!$B$1:$BX$550,MATCH(M$2,Kraftvärmeprod!$B$1:$VX$1,0),FALSE)/1,0)-IFERROR(VLOOKUP($B12,'Slutlig allokering kvv'!$B$2:$BX$550,MATCH(M$2,'Slutlig allokering kvv'!$B$1:$BX$1,0),FALSE)/1,0))</f>
        <v/>
      </c>
      <c r="N12" t="str">
        <f>IF($D12="","",IFERROR(VLOOKUP($B12,Kraftvärmeprod!$B$1:$BX$550,MATCH(N$2,Kraftvärmeprod!$B$1:$VX$1,0),FALSE)/1,0)-IFERROR(VLOOKUP($B12,'Slutlig allokering kvv'!$B$2:$BX$550,MATCH(N$2,'Slutlig allokering kvv'!$B$1:$BX$1,0),FALSE)/1,0))</f>
        <v/>
      </c>
      <c r="O12" t="str">
        <f>IF($D12="","",IFERROR(VLOOKUP($B12,Kraftvärmeprod!$B$1:$BX$550,MATCH(O$2,Kraftvärmeprod!$B$1:$VX$1,0),FALSE)/1,0)-IFERROR(VLOOKUP($B12,'Slutlig allokering kvv'!$B$2:$BX$550,MATCH(O$2,'Slutlig allokering kvv'!$B$1:$BX$1,0),FALSE)/1,0))</f>
        <v/>
      </c>
      <c r="P12" t="str">
        <f>IF($D12="","",IFERROR(VLOOKUP($B12,Kraftvärmeprod!$B$1:$BX$550,MATCH(P$2,Kraftvärmeprod!$B$1:$VX$1,0),FALSE)/1,0)-IFERROR(VLOOKUP($B12,'Slutlig allokering kvv'!$B$2:$BX$550,MATCH(P$2,'Slutlig allokering kvv'!$B$1:$BX$1,0),FALSE)/1,0))</f>
        <v/>
      </c>
      <c r="Q12" t="str">
        <f>IF($D12="","",IFERROR(VLOOKUP($B12,Kraftvärmeprod!$B$1:$BX$550,MATCH(Q$2,Kraftvärmeprod!$B$1:$VX$1,0),FALSE)/1,0)-IFERROR(VLOOKUP($B12,'Slutlig allokering kvv'!$B$2:$BX$550,MATCH(Q$2,'Slutlig allokering kvv'!$B$1:$BX$1,0),FALSE)/1,0))</f>
        <v/>
      </c>
      <c r="R12" t="str">
        <f>IF($D12="","",IFERROR(VLOOKUP($B12,Kraftvärmeprod!$B$1:$BX$550,MATCH(R$2,Kraftvärmeprod!$B$1:$VX$1,0),FALSE)/1,0)-IFERROR(VLOOKUP($B12,'Slutlig allokering kvv'!$B$2:$BX$550,MATCH(R$2,'Slutlig allokering kvv'!$B$1:$BX$1,0),FALSE)/1,0))</f>
        <v/>
      </c>
      <c r="S12" t="str">
        <f>IF($D12="","",IFERROR(VLOOKUP($B12,Kraftvärmeprod!$B$1:$BX$550,MATCH(S$2,Kraftvärmeprod!$B$1:$VX$1,0),FALSE)/1,0)-IFERROR(VLOOKUP($B12,'Slutlig allokering kvv'!$B$2:$BX$550,MATCH(S$2,'Slutlig allokering kvv'!$B$1:$BX$1,0),FALSE)/1,0))</f>
        <v/>
      </c>
      <c r="T12" t="str">
        <f>IF($D12="","",IFERROR(VLOOKUP($B12,Kraftvärmeprod!$B$1:$BX$550,MATCH(T$2,Kraftvärmeprod!$B$1:$VX$1,0),FALSE)/1,0)-IFERROR(VLOOKUP($B12,'Slutlig allokering kvv'!$B$2:$BX$550,MATCH(T$2,'Slutlig allokering kvv'!$B$1:$BX$1,0),FALSE)/1,0))</f>
        <v/>
      </c>
      <c r="U12" t="str">
        <f>IF($D12="","",IFERROR(VLOOKUP($B12,Kraftvärmeprod!$B$1:$BX$550,MATCH(U$2,Kraftvärmeprod!$B$1:$VX$1,0),FALSE)/1,0)-IFERROR(VLOOKUP($B12,'Slutlig allokering kvv'!$B$2:$BX$550,MATCH(U$2,'Slutlig allokering kvv'!$B$1:$BX$1,0),FALSE)/1,0))</f>
        <v/>
      </c>
      <c r="V12" t="str">
        <f>IF($D12="","",IFERROR(VLOOKUP($B12,Kraftvärmeprod!$B$1:$BX$550,MATCH(V$2,Kraftvärmeprod!$B$1:$VX$1,0),FALSE)/1,0)-IFERROR(VLOOKUP($B12,'Slutlig allokering kvv'!$B$2:$BX$550,MATCH(V$2,'Slutlig allokering kvv'!$B$1:$BX$1,0),FALSE)/1,0))</f>
        <v/>
      </c>
      <c r="W12" t="str">
        <f>IF($D12="","",IFERROR(VLOOKUP($B12,Kraftvärmeprod!$B$1:$BX$550,MATCH(W$2,Kraftvärmeprod!$B$1:$VX$1,0),FALSE)/1,0)-IFERROR(VLOOKUP($B12,'Slutlig allokering kvv'!$B$2:$BX$550,MATCH(W$2,'Slutlig allokering kvv'!$B$1:$BX$1,0),FALSE)/1,0))</f>
        <v/>
      </c>
      <c r="X12" t="str">
        <f>IF($D12="","",IFERROR(VLOOKUP($B12,Kraftvärmeprod!$B$1:$BX$550,MATCH(X$2,Kraftvärmeprod!$B$1:$VX$1,0),FALSE)/1,0)-IFERROR(VLOOKUP($B12,'Slutlig allokering kvv'!$B$2:$BX$550,MATCH(X$2,'Slutlig allokering kvv'!$B$1:$BX$1,0),FALSE)/1,0))</f>
        <v/>
      </c>
      <c r="Y12" t="str">
        <f>IF($D12="","",IFERROR(VLOOKUP($B12,Kraftvärmeprod!$B$1:$BX$550,MATCH(Y$2,Kraftvärmeprod!$B$1:$VX$1,0),FALSE)/1,0)-IFERROR(VLOOKUP($B12,'Slutlig allokering kvv'!$B$2:$BX$550,MATCH(Y$2,'Slutlig allokering kvv'!$B$1:$BX$1,0),FALSE)/1,0))</f>
        <v/>
      </c>
      <c r="Z12" t="str">
        <f>IF($D12="","",IFERROR(VLOOKUP($B12,Kraftvärmeprod!$B$1:$BX$550,MATCH(Z$2,Kraftvärmeprod!$B$1:$VX$1,0),FALSE)/1,0)-IFERROR(VLOOKUP($B12,'Slutlig allokering kvv'!$B$2:$BX$550,MATCH(Z$2,'Slutlig allokering kvv'!$B$1:$BX$1,0),FALSE)/1,0))</f>
        <v/>
      </c>
      <c r="AA12" t="str">
        <f>IF($D12="","",IFERROR(VLOOKUP($B12,Kraftvärmeprod!$B$1:$BX$550,MATCH(AA$2,Kraftvärmeprod!$B$1:$VX$1,0),FALSE)/1,0)-IFERROR(VLOOKUP($B12,'Slutlig allokering kvv'!$B$2:$BX$550,MATCH(AA$2,'Slutlig allokering kvv'!$B$1:$BX$1,0),FALSE)/1,0))</f>
        <v/>
      </c>
      <c r="AB12" t="str">
        <f>IF($D12="","",IFERROR(VLOOKUP($B12,Kraftvärmeprod!$B$1:$BX$550,MATCH(AB$2,Kraftvärmeprod!$B$1:$VX$1,0),FALSE)/1,0)-IFERROR(VLOOKUP($B12,'Slutlig allokering kvv'!$B$2:$BX$550,MATCH(AB$2,'Slutlig allokering kvv'!$B$1:$BX$1,0),FALSE)/1,0))</f>
        <v/>
      </c>
      <c r="AC12" t="str">
        <f>IF($D12="","",IFERROR(VLOOKUP($B12,Kraftvärmeprod!$B$1:$BX$550,MATCH(AC$2,Kraftvärmeprod!$B$1:$VX$1,0),FALSE)/1,0)-IFERROR(VLOOKUP($B12,'Slutlig allokering kvv'!$B$2:$BX$550,MATCH(AC$2,'Slutlig allokering kvv'!$B$1:$BX$1,0),FALSE)/1,0))</f>
        <v/>
      </c>
      <c r="AE12" t="str">
        <f>IF($D12="","",IFERROR(VLOOKUP($B12,Miljö!$B$1:$E$550,MATCH("Hjälpel kraftvärme (GWh)",Miljö!$B$1:$E$1,0),FALSE)/1,0)-IFERROR(VLOOKUP($B12,'Slutlig allokering kvv'!$B$2:$BX$550,MATCH(AE$2,'Slutlig allokering kvv'!$B$1:$BX$1,0),FALSE)/1,0))</f>
        <v/>
      </c>
      <c r="AI12">
        <f t="shared" si="0"/>
        <v>0</v>
      </c>
      <c r="AK12">
        <f>IFERROR(VLOOKUP($B12,'Slutlig allokering kvv'!$B$2:$AX$550,MATCH("Summa slutlig allokerad tillförd energi (utan hjälpel och rökgaskondensering):",'Slutlig allokering kvv'!$B$1:$AX$1,0),FALSE)/1,"")</f>
        <v>0</v>
      </c>
      <c r="AM12" s="289" t="str">
        <f>IFERROR(1-VLOOKUP($B12,'Slutlig allokering kvv'!$B$2:$AX$550,MATCH("Andel av bränsle i kvv som allokerats till värme, exklusive rökgaskondensering och hjälpel",'Slutlig allokering kvv'!$B$1:$AX$1,0),FALSE),"")</f>
        <v/>
      </c>
      <c r="AO12" s="289" t="str">
        <f t="shared" si="1"/>
        <v/>
      </c>
      <c r="AP12" s="290" t="str">
        <f t="shared" si="2"/>
        <v/>
      </c>
      <c r="AQ12" s="290"/>
      <c r="AR12" s="239" t="str">
        <f t="shared" si="3"/>
        <v/>
      </c>
      <c r="AS12" s="290"/>
    </row>
    <row r="13" spans="1:46" x14ac:dyDescent="0.25">
      <c r="A13" s="2" t="str">
        <f>'Miljövärden för publ företag'!B15</f>
        <v>Affärsverken Karlskrona AB</v>
      </c>
      <c r="B13" s="2" t="str">
        <f>'Miljövärden för publ företag'!C15</f>
        <v>Karlskrona</v>
      </c>
      <c r="C13">
        <f>IFERROR(VLOOKUP($B13,Kraftvärmeprod!$B$1:$AH$479,MATCH(C$2,Kraftvärmeprod!$B$1:$AG$1,0),FALSE)/1,"")</f>
        <v>239.41200000000001</v>
      </c>
      <c r="D13">
        <f>IFERROR(VLOOKUP($B13,Kraftvärmeprod!$B$1:$AH$479,MATCH(D$2,Kraftvärmeprod!$B$1:$AG$1,0),FALSE)/1,"")</f>
        <v>65.334999999999994</v>
      </c>
      <c r="F13">
        <f>IF($D13="","",IFERROR(VLOOKUP($B13,Kraftvärmeprod!$B$1:$BX$550,MATCH(F$2,Kraftvärmeprod!$B$1:$VX$1,0),FALSE)/1,0)-IFERROR(VLOOKUP($B13,'Slutlig allokering kvv'!$B$2:$BX$550,MATCH(F$2,'Slutlig allokering kvv'!$B$1:$BX$1,0),FALSE)/1,0))</f>
        <v>0</v>
      </c>
      <c r="G13">
        <f>IF($D13="","",IFERROR(VLOOKUP($B13,Kraftvärmeprod!$B$1:$BX$550,MATCH(G$2,Kraftvärmeprod!$B$1:$VX$1,0),FALSE)/1,0)-IFERROR(VLOOKUP($B13,'Slutlig allokering kvv'!$B$2:$BX$550,MATCH(G$2,'Slutlig allokering kvv'!$B$1:$BX$1,0),FALSE)/1,0))</f>
        <v>0.17285499999999998</v>
      </c>
      <c r="H13">
        <f>IF($D13="","",IFERROR(VLOOKUP($B13,Kraftvärmeprod!$B$1:$BX$550,MATCH(H$2,Kraftvärmeprod!$B$1:$VX$1,0),FALSE)/1,0)-IFERROR(VLOOKUP($B13,'Slutlig allokering kvv'!$B$2:$BX$550,MATCH(H$2,'Slutlig allokering kvv'!$B$1:$BX$1,0),FALSE)/1,0))</f>
        <v>0</v>
      </c>
      <c r="I13">
        <f>IF($D13="","",IFERROR(VLOOKUP($B13,Kraftvärmeprod!$B$1:$BX$550,MATCH(I$2,Kraftvärmeprod!$B$1:$VX$1,0),FALSE)/1,0)-IFERROR(VLOOKUP($B13,'Slutlig allokering kvv'!$B$2:$BX$550,MATCH(I$2,'Slutlig allokering kvv'!$B$1:$BX$1,0),FALSE)/1,0))</f>
        <v>0</v>
      </c>
      <c r="J13">
        <f>IF($D13="","",IFERROR(VLOOKUP($B13,Kraftvärmeprod!$B$1:$BX$550,MATCH(J$2,Kraftvärmeprod!$B$1:$VX$1,0),FALSE)/1,0)-IFERROR(VLOOKUP($B13,'Slutlig allokering kvv'!$B$2:$BX$550,MATCH(J$2,'Slutlig allokering kvv'!$B$1:$BX$1,0),FALSE)/1,0))</f>
        <v>0</v>
      </c>
      <c r="K13">
        <f>IF($D13="","",IFERROR(VLOOKUP($B13,Kraftvärmeprod!$B$1:$BX$550,MATCH(K$2,Kraftvärmeprod!$B$1:$VX$1,0),FALSE)/1,0)-IFERROR(VLOOKUP($B13,'Slutlig allokering kvv'!$B$2:$BX$550,MATCH(K$2,'Slutlig allokering kvv'!$B$1:$BX$1,0),FALSE)/1,0))</f>
        <v>0</v>
      </c>
      <c r="L13">
        <f>IF($D13="","",IFERROR(VLOOKUP($B13,Kraftvärmeprod!$B$1:$BX$550,MATCH(L$2,Kraftvärmeprod!$B$1:$VX$1,0),FALSE)/1,0)-IFERROR(VLOOKUP($B13,'Slutlig allokering kvv'!$B$2:$BX$550,MATCH(L$2,'Slutlig allokering kvv'!$B$1:$BX$1,0),FALSE)/1,0))</f>
        <v>62.228099999999998</v>
      </c>
      <c r="M13">
        <f>IF($D13="","",IFERROR(VLOOKUP($B13,Kraftvärmeprod!$B$1:$BX$550,MATCH(M$2,Kraftvärmeprod!$B$1:$VX$1,0),FALSE)/1,0)-IFERROR(VLOOKUP($B13,'Slutlig allokering kvv'!$B$2:$BX$550,MATCH(M$2,'Slutlig allokering kvv'!$B$1:$BX$1,0),FALSE)/1,0))</f>
        <v>21.265099999999997</v>
      </c>
      <c r="N13">
        <f>IF($D13="","",IFERROR(VLOOKUP($B13,Kraftvärmeprod!$B$1:$BX$550,MATCH(N$2,Kraftvärmeprod!$B$1:$VX$1,0),FALSE)/1,0)-IFERROR(VLOOKUP($B13,'Slutlig allokering kvv'!$B$2:$BX$550,MATCH(N$2,'Slutlig allokering kvv'!$B$1:$BX$1,0),FALSE)/1,0))</f>
        <v>0</v>
      </c>
      <c r="O13">
        <f>IF($D13="","",IFERROR(VLOOKUP($B13,Kraftvärmeprod!$B$1:$BX$550,MATCH(O$2,Kraftvärmeprod!$B$1:$VX$1,0),FALSE)/1,0)-IFERROR(VLOOKUP($B13,'Slutlig allokering kvv'!$B$2:$BX$550,MATCH(O$2,'Slutlig allokering kvv'!$B$1:$BX$1,0),FALSE)/1,0))</f>
        <v>14.146599999999996</v>
      </c>
      <c r="P13">
        <f>IF($D13="","",IFERROR(VLOOKUP($B13,Kraftvärmeprod!$B$1:$BX$550,MATCH(P$2,Kraftvärmeprod!$B$1:$VX$1,0),FALSE)/1,0)-IFERROR(VLOOKUP($B13,'Slutlig allokering kvv'!$B$2:$BX$550,MATCH(P$2,'Slutlig allokering kvv'!$B$1:$BX$1,0),FALSE)/1,0))</f>
        <v>0</v>
      </c>
      <c r="Q13">
        <f>IF($D13="","",IFERROR(VLOOKUP($B13,Kraftvärmeprod!$B$1:$BX$550,MATCH(Q$2,Kraftvärmeprod!$B$1:$VX$1,0),FALSE)/1,0)-IFERROR(VLOOKUP($B13,'Slutlig allokering kvv'!$B$2:$BX$550,MATCH(Q$2,'Slutlig allokering kvv'!$B$1:$BX$1,0),FALSE)/1,0))</f>
        <v>0</v>
      </c>
      <c r="R13">
        <f>IF($D13="","",IFERROR(VLOOKUP($B13,Kraftvärmeprod!$B$1:$BX$550,MATCH(R$2,Kraftvärmeprod!$B$1:$VX$1,0),FALSE)/1,0)-IFERROR(VLOOKUP($B13,'Slutlig allokering kvv'!$B$2:$BX$550,MATCH(R$2,'Slutlig allokering kvv'!$B$1:$BX$1,0),FALSE)/1,0))</f>
        <v>0</v>
      </c>
      <c r="S13">
        <f>IF($D13="","",IFERROR(VLOOKUP($B13,Kraftvärmeprod!$B$1:$BX$550,MATCH(S$2,Kraftvärmeprod!$B$1:$VX$1,0),FALSE)/1,0)-IFERROR(VLOOKUP($B13,'Slutlig allokering kvv'!$B$2:$BX$550,MATCH(S$2,'Slutlig allokering kvv'!$B$1:$BX$1,0),FALSE)/1,0))</f>
        <v>0</v>
      </c>
      <c r="T13">
        <f>IF($D13="","",IFERROR(VLOOKUP($B13,Kraftvärmeprod!$B$1:$BX$550,MATCH(T$2,Kraftvärmeprod!$B$1:$VX$1,0),FALSE)/1,0)-IFERROR(VLOOKUP($B13,'Slutlig allokering kvv'!$B$2:$BX$550,MATCH(T$2,'Slutlig allokering kvv'!$B$1:$BX$1,0),FALSE)/1,0))</f>
        <v>0</v>
      </c>
      <c r="U13">
        <f>IF($D13="","",IFERROR(VLOOKUP($B13,Kraftvärmeprod!$B$1:$BX$550,MATCH(U$2,Kraftvärmeprod!$B$1:$VX$1,0),FALSE)/1,0)-IFERROR(VLOOKUP($B13,'Slutlig allokering kvv'!$B$2:$BX$550,MATCH(U$2,'Slutlig allokering kvv'!$B$1:$BX$1,0),FALSE)/1,0))</f>
        <v>0</v>
      </c>
      <c r="V13">
        <f>IF($D13="","",IFERROR(VLOOKUP($B13,Kraftvärmeprod!$B$1:$BX$550,MATCH(V$2,Kraftvärmeprod!$B$1:$VX$1,0),FALSE)/1,0)-IFERROR(VLOOKUP($B13,'Slutlig allokering kvv'!$B$2:$BX$550,MATCH(V$2,'Slutlig allokering kvv'!$B$1:$BX$1,0),FALSE)/1,0))</f>
        <v>8.9405999999999999</v>
      </c>
      <c r="W13">
        <f>IF($D13="","",IFERROR(VLOOKUP($B13,Kraftvärmeprod!$B$1:$BX$550,MATCH(W$2,Kraftvärmeprod!$B$1:$VX$1,0),FALSE)/1,0)-IFERROR(VLOOKUP($B13,'Slutlig allokering kvv'!$B$2:$BX$550,MATCH(W$2,'Slutlig allokering kvv'!$B$1:$BX$1,0),FALSE)/1,0))</f>
        <v>0</v>
      </c>
      <c r="X13">
        <f>IF($D13="","",IFERROR(VLOOKUP($B13,Kraftvärmeprod!$B$1:$BX$550,MATCH(X$2,Kraftvärmeprod!$B$1:$VX$1,0),FALSE)/1,0)-IFERROR(VLOOKUP($B13,'Slutlig allokering kvv'!$B$2:$BX$550,MATCH(X$2,'Slutlig allokering kvv'!$B$1:$BX$1,0),FALSE)/1,0))</f>
        <v>0</v>
      </c>
      <c r="Y13">
        <f>IF($D13="","",IFERROR(VLOOKUP($B13,Kraftvärmeprod!$B$1:$BX$550,MATCH(Y$2,Kraftvärmeprod!$B$1:$VX$1,0),FALSE)/1,0)-IFERROR(VLOOKUP($B13,'Slutlig allokering kvv'!$B$2:$BX$550,MATCH(Y$2,'Slutlig allokering kvv'!$B$1:$BX$1,0),FALSE)/1,0))</f>
        <v>0</v>
      </c>
      <c r="Z13">
        <f>IF($D13="","",IFERROR(VLOOKUP($B13,Kraftvärmeprod!$B$1:$BX$550,MATCH(Z$2,Kraftvärmeprod!$B$1:$VX$1,0),FALSE)/1,0)-IFERROR(VLOOKUP($B13,'Slutlig allokering kvv'!$B$2:$BX$550,MATCH(Z$2,'Slutlig allokering kvv'!$B$1:$BX$1,0),FALSE)/1,0))</f>
        <v>4.59246</v>
      </c>
      <c r="AA13">
        <f>IF($D13="","",IFERROR(VLOOKUP($B13,Kraftvärmeprod!$B$1:$BX$550,MATCH(AA$2,Kraftvärmeprod!$B$1:$VX$1,0),FALSE)/1,0)-IFERROR(VLOOKUP($B13,'Slutlig allokering kvv'!$B$2:$BX$550,MATCH(AA$2,'Slutlig allokering kvv'!$B$1:$BX$1,0),FALSE)/1,0))</f>
        <v>0</v>
      </c>
      <c r="AB13">
        <f>IF($D13="","",IFERROR(VLOOKUP($B13,Kraftvärmeprod!$B$1:$BX$550,MATCH(AB$2,Kraftvärmeprod!$B$1:$VX$1,0),FALSE)/1,0)-IFERROR(VLOOKUP($B13,'Slutlig allokering kvv'!$B$2:$BX$550,MATCH(AB$2,'Slutlig allokering kvv'!$B$1:$BX$1,0),FALSE)/1,0))</f>
        <v>0</v>
      </c>
      <c r="AC13">
        <f>IF($D13="","",IFERROR(VLOOKUP($B13,Kraftvärmeprod!$B$1:$BX$550,MATCH(AC$2,Kraftvärmeprod!$B$1:$VX$1,0),FALSE)/1,0)-IFERROR(VLOOKUP($B13,'Slutlig allokering kvv'!$B$2:$BX$550,MATCH(AC$2,'Slutlig allokering kvv'!$B$1:$BX$1,0),FALSE)/1,0))</f>
        <v>0</v>
      </c>
      <c r="AE13">
        <f>IF($D13="","",IFERROR(VLOOKUP($B13,Miljö!$B$1:$E$550,MATCH("Hjälpel kraftvärme (GWh)",Miljö!$B$1:$E$1,0),FALSE)/1,0)-IFERROR(VLOOKUP($B13,'Slutlig allokering kvv'!$B$2:$BX$550,MATCH(AE$2,'Slutlig allokering kvv'!$B$1:$BX$1,0),FALSE)/1,0))</f>
        <v>4.7739699999999994</v>
      </c>
      <c r="AI13">
        <f t="shared" si="0"/>
        <v>111.345715</v>
      </c>
      <c r="AK13">
        <f>IFERROR(VLOOKUP($B13,'Slutlig allokering kvv'!$B$2:$AX$550,MATCH("Summa slutlig allokerad tillförd energi (utan hjälpel och rökgaskondensering):",'Slutlig allokering kvv'!$B$1:$AX$1,0),FALSE)/1,"")</f>
        <v>157.80728500000004</v>
      </c>
      <c r="AM13" s="289">
        <f>IFERROR(1-VLOOKUP($B13,'Slutlig allokering kvv'!$B$2:$AX$550,MATCH("Andel av bränsle i kvv som allokerats till värme, exklusive rökgaskondensering och hjälpel",'Slutlig allokering kvv'!$B$1:$AX$1,0),FALSE),"")</f>
        <v>0.41368929567940893</v>
      </c>
      <c r="AO13" s="289">
        <f t="shared" si="1"/>
        <v>0.4136892956794091</v>
      </c>
      <c r="AP13" s="290">
        <f t="shared" si="2"/>
        <v>-1.6653345369377348E-16</v>
      </c>
      <c r="AQ13" s="290"/>
      <c r="AR13" s="239">
        <f t="shared" si="3"/>
        <v>0.56265223247892893</v>
      </c>
      <c r="AS13" s="290"/>
    </row>
    <row r="14" spans="1:46" x14ac:dyDescent="0.25">
      <c r="A14" s="2" t="str">
        <f>'Miljövärden för publ företag'!B16</f>
        <v>Affärsverken Karlskrona AB</v>
      </c>
      <c r="B14" s="2" t="str">
        <f>'Miljövärden för publ företag'!C16</f>
        <v>Nättraby</v>
      </c>
      <c r="C14" t="str">
        <f>IFERROR(VLOOKUP($B14,Kraftvärmeprod!$B$1:$AH$479,MATCH(C$2,Kraftvärmeprod!$B$1:$AG$1,0),FALSE)/1,"")</f>
        <v/>
      </c>
      <c r="D14" t="str">
        <f>IFERROR(VLOOKUP($B14,Kraftvärmeprod!$B$1:$AH$479,MATCH(D$2,Kraftvärmeprod!$B$1:$AG$1,0),FALSE)/1,"")</f>
        <v/>
      </c>
      <c r="F14" t="str">
        <f>IF($D14="","",IFERROR(VLOOKUP($B14,Kraftvärmeprod!$B$1:$BX$550,MATCH(F$2,Kraftvärmeprod!$B$1:$VX$1,0),FALSE)/1,0)-IFERROR(VLOOKUP($B14,'Slutlig allokering kvv'!$B$2:$BX$550,MATCH(F$2,'Slutlig allokering kvv'!$B$1:$BX$1,0),FALSE)/1,0))</f>
        <v/>
      </c>
      <c r="G14" t="str">
        <f>IF($D14="","",IFERROR(VLOOKUP($B14,Kraftvärmeprod!$B$1:$BX$550,MATCH(G$2,Kraftvärmeprod!$B$1:$VX$1,0),FALSE)/1,0)-IFERROR(VLOOKUP($B14,'Slutlig allokering kvv'!$B$2:$BX$550,MATCH(G$2,'Slutlig allokering kvv'!$B$1:$BX$1,0),FALSE)/1,0))</f>
        <v/>
      </c>
      <c r="H14" t="str">
        <f>IF($D14="","",IFERROR(VLOOKUP($B14,Kraftvärmeprod!$B$1:$BX$550,MATCH(H$2,Kraftvärmeprod!$B$1:$VX$1,0),FALSE)/1,0)-IFERROR(VLOOKUP($B14,'Slutlig allokering kvv'!$B$2:$BX$550,MATCH(H$2,'Slutlig allokering kvv'!$B$1:$BX$1,0),FALSE)/1,0))</f>
        <v/>
      </c>
      <c r="I14" t="str">
        <f>IF($D14="","",IFERROR(VLOOKUP($B14,Kraftvärmeprod!$B$1:$BX$550,MATCH(I$2,Kraftvärmeprod!$B$1:$VX$1,0),FALSE)/1,0)-IFERROR(VLOOKUP($B14,'Slutlig allokering kvv'!$B$2:$BX$550,MATCH(I$2,'Slutlig allokering kvv'!$B$1:$BX$1,0),FALSE)/1,0))</f>
        <v/>
      </c>
      <c r="J14" t="str">
        <f>IF($D14="","",IFERROR(VLOOKUP($B14,Kraftvärmeprod!$B$1:$BX$550,MATCH(J$2,Kraftvärmeprod!$B$1:$VX$1,0),FALSE)/1,0)-IFERROR(VLOOKUP($B14,'Slutlig allokering kvv'!$B$2:$BX$550,MATCH(J$2,'Slutlig allokering kvv'!$B$1:$BX$1,0),FALSE)/1,0))</f>
        <v/>
      </c>
      <c r="K14" t="str">
        <f>IF($D14="","",IFERROR(VLOOKUP($B14,Kraftvärmeprod!$B$1:$BX$550,MATCH(K$2,Kraftvärmeprod!$B$1:$VX$1,0),FALSE)/1,0)-IFERROR(VLOOKUP($B14,'Slutlig allokering kvv'!$B$2:$BX$550,MATCH(K$2,'Slutlig allokering kvv'!$B$1:$BX$1,0),FALSE)/1,0))</f>
        <v/>
      </c>
      <c r="L14" t="str">
        <f>IF($D14="","",IFERROR(VLOOKUP($B14,Kraftvärmeprod!$B$1:$BX$550,MATCH(L$2,Kraftvärmeprod!$B$1:$VX$1,0),FALSE)/1,0)-IFERROR(VLOOKUP($B14,'Slutlig allokering kvv'!$B$2:$BX$550,MATCH(L$2,'Slutlig allokering kvv'!$B$1:$BX$1,0),FALSE)/1,0))</f>
        <v/>
      </c>
      <c r="M14" t="str">
        <f>IF($D14="","",IFERROR(VLOOKUP($B14,Kraftvärmeprod!$B$1:$BX$550,MATCH(M$2,Kraftvärmeprod!$B$1:$VX$1,0),FALSE)/1,0)-IFERROR(VLOOKUP($B14,'Slutlig allokering kvv'!$B$2:$BX$550,MATCH(M$2,'Slutlig allokering kvv'!$B$1:$BX$1,0),FALSE)/1,0))</f>
        <v/>
      </c>
      <c r="N14" t="str">
        <f>IF($D14="","",IFERROR(VLOOKUP($B14,Kraftvärmeprod!$B$1:$BX$550,MATCH(N$2,Kraftvärmeprod!$B$1:$VX$1,0),FALSE)/1,0)-IFERROR(VLOOKUP($B14,'Slutlig allokering kvv'!$B$2:$BX$550,MATCH(N$2,'Slutlig allokering kvv'!$B$1:$BX$1,0),FALSE)/1,0))</f>
        <v/>
      </c>
      <c r="O14" t="str">
        <f>IF($D14="","",IFERROR(VLOOKUP($B14,Kraftvärmeprod!$B$1:$BX$550,MATCH(O$2,Kraftvärmeprod!$B$1:$VX$1,0),FALSE)/1,0)-IFERROR(VLOOKUP($B14,'Slutlig allokering kvv'!$B$2:$BX$550,MATCH(O$2,'Slutlig allokering kvv'!$B$1:$BX$1,0),FALSE)/1,0))</f>
        <v/>
      </c>
      <c r="P14" t="str">
        <f>IF($D14="","",IFERROR(VLOOKUP($B14,Kraftvärmeprod!$B$1:$BX$550,MATCH(P$2,Kraftvärmeprod!$B$1:$VX$1,0),FALSE)/1,0)-IFERROR(VLOOKUP($B14,'Slutlig allokering kvv'!$B$2:$BX$550,MATCH(P$2,'Slutlig allokering kvv'!$B$1:$BX$1,0),FALSE)/1,0))</f>
        <v/>
      </c>
      <c r="Q14" t="str">
        <f>IF($D14="","",IFERROR(VLOOKUP($B14,Kraftvärmeprod!$B$1:$BX$550,MATCH(Q$2,Kraftvärmeprod!$B$1:$VX$1,0),FALSE)/1,0)-IFERROR(VLOOKUP($B14,'Slutlig allokering kvv'!$B$2:$BX$550,MATCH(Q$2,'Slutlig allokering kvv'!$B$1:$BX$1,0),FALSE)/1,0))</f>
        <v/>
      </c>
      <c r="R14" t="str">
        <f>IF($D14="","",IFERROR(VLOOKUP($B14,Kraftvärmeprod!$B$1:$BX$550,MATCH(R$2,Kraftvärmeprod!$B$1:$VX$1,0),FALSE)/1,0)-IFERROR(VLOOKUP($B14,'Slutlig allokering kvv'!$B$2:$BX$550,MATCH(R$2,'Slutlig allokering kvv'!$B$1:$BX$1,0),FALSE)/1,0))</f>
        <v/>
      </c>
      <c r="S14" t="str">
        <f>IF($D14="","",IFERROR(VLOOKUP($B14,Kraftvärmeprod!$B$1:$BX$550,MATCH(S$2,Kraftvärmeprod!$B$1:$VX$1,0),FALSE)/1,0)-IFERROR(VLOOKUP($B14,'Slutlig allokering kvv'!$B$2:$BX$550,MATCH(S$2,'Slutlig allokering kvv'!$B$1:$BX$1,0),FALSE)/1,0))</f>
        <v/>
      </c>
      <c r="T14" t="str">
        <f>IF($D14="","",IFERROR(VLOOKUP($B14,Kraftvärmeprod!$B$1:$BX$550,MATCH(T$2,Kraftvärmeprod!$B$1:$VX$1,0),FALSE)/1,0)-IFERROR(VLOOKUP($B14,'Slutlig allokering kvv'!$B$2:$BX$550,MATCH(T$2,'Slutlig allokering kvv'!$B$1:$BX$1,0),FALSE)/1,0))</f>
        <v/>
      </c>
      <c r="U14" t="str">
        <f>IF($D14="","",IFERROR(VLOOKUP($B14,Kraftvärmeprod!$B$1:$BX$550,MATCH(U$2,Kraftvärmeprod!$B$1:$VX$1,0),FALSE)/1,0)-IFERROR(VLOOKUP($B14,'Slutlig allokering kvv'!$B$2:$BX$550,MATCH(U$2,'Slutlig allokering kvv'!$B$1:$BX$1,0),FALSE)/1,0))</f>
        <v/>
      </c>
      <c r="V14" t="str">
        <f>IF($D14="","",IFERROR(VLOOKUP($B14,Kraftvärmeprod!$B$1:$BX$550,MATCH(V$2,Kraftvärmeprod!$B$1:$VX$1,0),FALSE)/1,0)-IFERROR(VLOOKUP($B14,'Slutlig allokering kvv'!$B$2:$BX$550,MATCH(V$2,'Slutlig allokering kvv'!$B$1:$BX$1,0),FALSE)/1,0))</f>
        <v/>
      </c>
      <c r="W14" t="str">
        <f>IF($D14="","",IFERROR(VLOOKUP($B14,Kraftvärmeprod!$B$1:$BX$550,MATCH(W$2,Kraftvärmeprod!$B$1:$VX$1,0),FALSE)/1,0)-IFERROR(VLOOKUP($B14,'Slutlig allokering kvv'!$B$2:$BX$550,MATCH(W$2,'Slutlig allokering kvv'!$B$1:$BX$1,0),FALSE)/1,0))</f>
        <v/>
      </c>
      <c r="X14" t="str">
        <f>IF($D14="","",IFERROR(VLOOKUP($B14,Kraftvärmeprod!$B$1:$BX$550,MATCH(X$2,Kraftvärmeprod!$B$1:$VX$1,0),FALSE)/1,0)-IFERROR(VLOOKUP($B14,'Slutlig allokering kvv'!$B$2:$BX$550,MATCH(X$2,'Slutlig allokering kvv'!$B$1:$BX$1,0),FALSE)/1,0))</f>
        <v/>
      </c>
      <c r="Y14" t="str">
        <f>IF($D14="","",IFERROR(VLOOKUP($B14,Kraftvärmeprod!$B$1:$BX$550,MATCH(Y$2,Kraftvärmeprod!$B$1:$VX$1,0),FALSE)/1,0)-IFERROR(VLOOKUP($B14,'Slutlig allokering kvv'!$B$2:$BX$550,MATCH(Y$2,'Slutlig allokering kvv'!$B$1:$BX$1,0),FALSE)/1,0))</f>
        <v/>
      </c>
      <c r="Z14" t="str">
        <f>IF($D14="","",IFERROR(VLOOKUP($B14,Kraftvärmeprod!$B$1:$BX$550,MATCH(Z$2,Kraftvärmeprod!$B$1:$VX$1,0),FALSE)/1,0)-IFERROR(VLOOKUP($B14,'Slutlig allokering kvv'!$B$2:$BX$550,MATCH(Z$2,'Slutlig allokering kvv'!$B$1:$BX$1,0),FALSE)/1,0))</f>
        <v/>
      </c>
      <c r="AA14" t="str">
        <f>IF($D14="","",IFERROR(VLOOKUP($B14,Kraftvärmeprod!$B$1:$BX$550,MATCH(AA$2,Kraftvärmeprod!$B$1:$VX$1,0),FALSE)/1,0)-IFERROR(VLOOKUP($B14,'Slutlig allokering kvv'!$B$2:$BX$550,MATCH(AA$2,'Slutlig allokering kvv'!$B$1:$BX$1,0),FALSE)/1,0))</f>
        <v/>
      </c>
      <c r="AB14" t="str">
        <f>IF($D14="","",IFERROR(VLOOKUP($B14,Kraftvärmeprod!$B$1:$BX$550,MATCH(AB$2,Kraftvärmeprod!$B$1:$VX$1,0),FALSE)/1,0)-IFERROR(VLOOKUP($B14,'Slutlig allokering kvv'!$B$2:$BX$550,MATCH(AB$2,'Slutlig allokering kvv'!$B$1:$BX$1,0),FALSE)/1,0))</f>
        <v/>
      </c>
      <c r="AC14" t="str">
        <f>IF($D14="","",IFERROR(VLOOKUP($B14,Kraftvärmeprod!$B$1:$BX$550,MATCH(AC$2,Kraftvärmeprod!$B$1:$VX$1,0),FALSE)/1,0)-IFERROR(VLOOKUP($B14,'Slutlig allokering kvv'!$B$2:$BX$550,MATCH(AC$2,'Slutlig allokering kvv'!$B$1:$BX$1,0),FALSE)/1,0))</f>
        <v/>
      </c>
      <c r="AE14" t="str">
        <f>IF($D14="","",IFERROR(VLOOKUP($B14,Miljö!$B$1:$E$550,MATCH("Hjälpel kraftvärme (GWh)",Miljö!$B$1:$E$1,0),FALSE)/1,0)-IFERROR(VLOOKUP($B14,'Slutlig allokering kvv'!$B$2:$BX$550,MATCH(AE$2,'Slutlig allokering kvv'!$B$1:$BX$1,0),FALSE)/1,0))</f>
        <v/>
      </c>
      <c r="AI14">
        <f t="shared" si="0"/>
        <v>0</v>
      </c>
      <c r="AK14">
        <f>IFERROR(VLOOKUP($B14,'Slutlig allokering kvv'!$B$2:$AX$550,MATCH("Summa slutlig allokerad tillförd energi (utan hjälpel och rökgaskondensering):",'Slutlig allokering kvv'!$B$1:$AX$1,0),FALSE)/1,"")</f>
        <v>0</v>
      </c>
      <c r="AM14" s="289" t="str">
        <f>IFERROR(1-VLOOKUP($B14,'Slutlig allokering kvv'!$B$2:$AX$550,MATCH("Andel av bränsle i kvv som allokerats till värme, exklusive rökgaskondensering och hjälpel",'Slutlig allokering kvv'!$B$1:$AX$1,0),FALSE),"")</f>
        <v/>
      </c>
      <c r="AO14" s="289" t="str">
        <f t="shared" si="1"/>
        <v/>
      </c>
      <c r="AP14" s="290" t="str">
        <f t="shared" si="2"/>
        <v/>
      </c>
      <c r="AQ14" s="290"/>
      <c r="AR14" s="239" t="str">
        <f t="shared" si="3"/>
        <v/>
      </c>
      <c r="AS14" s="290"/>
    </row>
    <row r="15" spans="1:46" x14ac:dyDescent="0.25">
      <c r="A15" s="2" t="str">
        <f>'Miljövärden för publ företag'!B17</f>
        <v>Affärsverken Karlskrona AB</v>
      </c>
      <c r="B15" s="2" t="str">
        <f>'Miljövärden för publ företag'!C17</f>
        <v>Sturkö</v>
      </c>
      <c r="C15" t="str">
        <f>IFERROR(VLOOKUP($B15,Kraftvärmeprod!$B$1:$AH$479,MATCH(C$2,Kraftvärmeprod!$B$1:$AG$1,0),FALSE)/1,"")</f>
        <v/>
      </c>
      <c r="D15" t="str">
        <f>IFERROR(VLOOKUP($B15,Kraftvärmeprod!$B$1:$AH$479,MATCH(D$2,Kraftvärmeprod!$B$1:$AG$1,0),FALSE)/1,"")</f>
        <v/>
      </c>
      <c r="F15" t="str">
        <f>IF($D15="","",IFERROR(VLOOKUP($B15,Kraftvärmeprod!$B$1:$BX$550,MATCH(F$2,Kraftvärmeprod!$B$1:$VX$1,0),FALSE)/1,0)-IFERROR(VLOOKUP($B15,'Slutlig allokering kvv'!$B$2:$BX$550,MATCH(F$2,'Slutlig allokering kvv'!$B$1:$BX$1,0),FALSE)/1,0))</f>
        <v/>
      </c>
      <c r="G15" t="str">
        <f>IF($D15="","",IFERROR(VLOOKUP($B15,Kraftvärmeprod!$B$1:$BX$550,MATCH(G$2,Kraftvärmeprod!$B$1:$VX$1,0),FALSE)/1,0)-IFERROR(VLOOKUP($B15,'Slutlig allokering kvv'!$B$2:$BX$550,MATCH(G$2,'Slutlig allokering kvv'!$B$1:$BX$1,0),FALSE)/1,0))</f>
        <v/>
      </c>
      <c r="H15" t="str">
        <f>IF($D15="","",IFERROR(VLOOKUP($B15,Kraftvärmeprod!$B$1:$BX$550,MATCH(H$2,Kraftvärmeprod!$B$1:$VX$1,0),FALSE)/1,0)-IFERROR(VLOOKUP($B15,'Slutlig allokering kvv'!$B$2:$BX$550,MATCH(H$2,'Slutlig allokering kvv'!$B$1:$BX$1,0),FALSE)/1,0))</f>
        <v/>
      </c>
      <c r="I15" t="str">
        <f>IF($D15="","",IFERROR(VLOOKUP($B15,Kraftvärmeprod!$B$1:$BX$550,MATCH(I$2,Kraftvärmeprod!$B$1:$VX$1,0),FALSE)/1,0)-IFERROR(VLOOKUP($B15,'Slutlig allokering kvv'!$B$2:$BX$550,MATCH(I$2,'Slutlig allokering kvv'!$B$1:$BX$1,0),FALSE)/1,0))</f>
        <v/>
      </c>
      <c r="J15" t="str">
        <f>IF($D15="","",IFERROR(VLOOKUP($B15,Kraftvärmeprod!$B$1:$BX$550,MATCH(J$2,Kraftvärmeprod!$B$1:$VX$1,0),FALSE)/1,0)-IFERROR(VLOOKUP($B15,'Slutlig allokering kvv'!$B$2:$BX$550,MATCH(J$2,'Slutlig allokering kvv'!$B$1:$BX$1,0),FALSE)/1,0))</f>
        <v/>
      </c>
      <c r="K15" t="str">
        <f>IF($D15="","",IFERROR(VLOOKUP($B15,Kraftvärmeprod!$B$1:$BX$550,MATCH(K$2,Kraftvärmeprod!$B$1:$VX$1,0),FALSE)/1,0)-IFERROR(VLOOKUP($B15,'Slutlig allokering kvv'!$B$2:$BX$550,MATCH(K$2,'Slutlig allokering kvv'!$B$1:$BX$1,0),FALSE)/1,0))</f>
        <v/>
      </c>
      <c r="L15" t="str">
        <f>IF($D15="","",IFERROR(VLOOKUP($B15,Kraftvärmeprod!$B$1:$BX$550,MATCH(L$2,Kraftvärmeprod!$B$1:$VX$1,0),FALSE)/1,0)-IFERROR(VLOOKUP($B15,'Slutlig allokering kvv'!$B$2:$BX$550,MATCH(L$2,'Slutlig allokering kvv'!$B$1:$BX$1,0),FALSE)/1,0))</f>
        <v/>
      </c>
      <c r="M15" t="str">
        <f>IF($D15="","",IFERROR(VLOOKUP($B15,Kraftvärmeprod!$B$1:$BX$550,MATCH(M$2,Kraftvärmeprod!$B$1:$VX$1,0),FALSE)/1,0)-IFERROR(VLOOKUP($B15,'Slutlig allokering kvv'!$B$2:$BX$550,MATCH(M$2,'Slutlig allokering kvv'!$B$1:$BX$1,0),FALSE)/1,0))</f>
        <v/>
      </c>
      <c r="N15" t="str">
        <f>IF($D15="","",IFERROR(VLOOKUP($B15,Kraftvärmeprod!$B$1:$BX$550,MATCH(N$2,Kraftvärmeprod!$B$1:$VX$1,0),FALSE)/1,0)-IFERROR(VLOOKUP($B15,'Slutlig allokering kvv'!$B$2:$BX$550,MATCH(N$2,'Slutlig allokering kvv'!$B$1:$BX$1,0),FALSE)/1,0))</f>
        <v/>
      </c>
      <c r="O15" t="str">
        <f>IF($D15="","",IFERROR(VLOOKUP($B15,Kraftvärmeprod!$B$1:$BX$550,MATCH(O$2,Kraftvärmeprod!$B$1:$VX$1,0),FALSE)/1,0)-IFERROR(VLOOKUP($B15,'Slutlig allokering kvv'!$B$2:$BX$550,MATCH(O$2,'Slutlig allokering kvv'!$B$1:$BX$1,0),FALSE)/1,0))</f>
        <v/>
      </c>
      <c r="P15" t="str">
        <f>IF($D15="","",IFERROR(VLOOKUP($B15,Kraftvärmeprod!$B$1:$BX$550,MATCH(P$2,Kraftvärmeprod!$B$1:$VX$1,0),FALSE)/1,0)-IFERROR(VLOOKUP($B15,'Slutlig allokering kvv'!$B$2:$BX$550,MATCH(P$2,'Slutlig allokering kvv'!$B$1:$BX$1,0),FALSE)/1,0))</f>
        <v/>
      </c>
      <c r="Q15" t="str">
        <f>IF($D15="","",IFERROR(VLOOKUP($B15,Kraftvärmeprod!$B$1:$BX$550,MATCH(Q$2,Kraftvärmeprod!$B$1:$VX$1,0),FALSE)/1,0)-IFERROR(VLOOKUP($B15,'Slutlig allokering kvv'!$B$2:$BX$550,MATCH(Q$2,'Slutlig allokering kvv'!$B$1:$BX$1,0),FALSE)/1,0))</f>
        <v/>
      </c>
      <c r="R15" t="str">
        <f>IF($D15="","",IFERROR(VLOOKUP($B15,Kraftvärmeprod!$B$1:$BX$550,MATCH(R$2,Kraftvärmeprod!$B$1:$VX$1,0),FALSE)/1,0)-IFERROR(VLOOKUP($B15,'Slutlig allokering kvv'!$B$2:$BX$550,MATCH(R$2,'Slutlig allokering kvv'!$B$1:$BX$1,0),FALSE)/1,0))</f>
        <v/>
      </c>
      <c r="S15" t="str">
        <f>IF($D15="","",IFERROR(VLOOKUP($B15,Kraftvärmeprod!$B$1:$BX$550,MATCH(S$2,Kraftvärmeprod!$B$1:$VX$1,0),FALSE)/1,0)-IFERROR(VLOOKUP($B15,'Slutlig allokering kvv'!$B$2:$BX$550,MATCH(S$2,'Slutlig allokering kvv'!$B$1:$BX$1,0),FALSE)/1,0))</f>
        <v/>
      </c>
      <c r="T15" t="str">
        <f>IF($D15="","",IFERROR(VLOOKUP($B15,Kraftvärmeprod!$B$1:$BX$550,MATCH(T$2,Kraftvärmeprod!$B$1:$VX$1,0),FALSE)/1,0)-IFERROR(VLOOKUP($B15,'Slutlig allokering kvv'!$B$2:$BX$550,MATCH(T$2,'Slutlig allokering kvv'!$B$1:$BX$1,0),FALSE)/1,0))</f>
        <v/>
      </c>
      <c r="U15" t="str">
        <f>IF($D15="","",IFERROR(VLOOKUP($B15,Kraftvärmeprod!$B$1:$BX$550,MATCH(U$2,Kraftvärmeprod!$B$1:$VX$1,0),FALSE)/1,0)-IFERROR(VLOOKUP($B15,'Slutlig allokering kvv'!$B$2:$BX$550,MATCH(U$2,'Slutlig allokering kvv'!$B$1:$BX$1,0),FALSE)/1,0))</f>
        <v/>
      </c>
      <c r="V15" t="str">
        <f>IF($D15="","",IFERROR(VLOOKUP($B15,Kraftvärmeprod!$B$1:$BX$550,MATCH(V$2,Kraftvärmeprod!$B$1:$VX$1,0),FALSE)/1,0)-IFERROR(VLOOKUP($B15,'Slutlig allokering kvv'!$B$2:$BX$550,MATCH(V$2,'Slutlig allokering kvv'!$B$1:$BX$1,0),FALSE)/1,0))</f>
        <v/>
      </c>
      <c r="W15" t="str">
        <f>IF($D15="","",IFERROR(VLOOKUP($B15,Kraftvärmeprod!$B$1:$BX$550,MATCH(W$2,Kraftvärmeprod!$B$1:$VX$1,0),FALSE)/1,0)-IFERROR(VLOOKUP($B15,'Slutlig allokering kvv'!$B$2:$BX$550,MATCH(W$2,'Slutlig allokering kvv'!$B$1:$BX$1,0),FALSE)/1,0))</f>
        <v/>
      </c>
      <c r="X15" t="str">
        <f>IF($D15="","",IFERROR(VLOOKUP($B15,Kraftvärmeprod!$B$1:$BX$550,MATCH(X$2,Kraftvärmeprod!$B$1:$VX$1,0),FALSE)/1,0)-IFERROR(VLOOKUP($B15,'Slutlig allokering kvv'!$B$2:$BX$550,MATCH(X$2,'Slutlig allokering kvv'!$B$1:$BX$1,0),FALSE)/1,0))</f>
        <v/>
      </c>
      <c r="Y15" t="str">
        <f>IF($D15="","",IFERROR(VLOOKUP($B15,Kraftvärmeprod!$B$1:$BX$550,MATCH(Y$2,Kraftvärmeprod!$B$1:$VX$1,0),FALSE)/1,0)-IFERROR(VLOOKUP($B15,'Slutlig allokering kvv'!$B$2:$BX$550,MATCH(Y$2,'Slutlig allokering kvv'!$B$1:$BX$1,0),FALSE)/1,0))</f>
        <v/>
      </c>
      <c r="Z15" t="str">
        <f>IF($D15="","",IFERROR(VLOOKUP($B15,Kraftvärmeprod!$B$1:$BX$550,MATCH(Z$2,Kraftvärmeprod!$B$1:$VX$1,0),FALSE)/1,0)-IFERROR(VLOOKUP($B15,'Slutlig allokering kvv'!$B$2:$BX$550,MATCH(Z$2,'Slutlig allokering kvv'!$B$1:$BX$1,0),FALSE)/1,0))</f>
        <v/>
      </c>
      <c r="AA15" t="str">
        <f>IF($D15="","",IFERROR(VLOOKUP($B15,Kraftvärmeprod!$B$1:$BX$550,MATCH(AA$2,Kraftvärmeprod!$B$1:$VX$1,0),FALSE)/1,0)-IFERROR(VLOOKUP($B15,'Slutlig allokering kvv'!$B$2:$BX$550,MATCH(AA$2,'Slutlig allokering kvv'!$B$1:$BX$1,0),FALSE)/1,0))</f>
        <v/>
      </c>
      <c r="AB15" t="str">
        <f>IF($D15="","",IFERROR(VLOOKUP($B15,Kraftvärmeprod!$B$1:$BX$550,MATCH(AB$2,Kraftvärmeprod!$B$1:$VX$1,0),FALSE)/1,0)-IFERROR(VLOOKUP($B15,'Slutlig allokering kvv'!$B$2:$BX$550,MATCH(AB$2,'Slutlig allokering kvv'!$B$1:$BX$1,0),FALSE)/1,0))</f>
        <v/>
      </c>
      <c r="AC15" t="str">
        <f>IF($D15="","",IFERROR(VLOOKUP($B15,Kraftvärmeprod!$B$1:$BX$550,MATCH(AC$2,Kraftvärmeprod!$B$1:$VX$1,0),FALSE)/1,0)-IFERROR(VLOOKUP($B15,'Slutlig allokering kvv'!$B$2:$BX$550,MATCH(AC$2,'Slutlig allokering kvv'!$B$1:$BX$1,0),FALSE)/1,0))</f>
        <v/>
      </c>
      <c r="AE15" t="str">
        <f>IF($D15="","",IFERROR(VLOOKUP($B15,Miljö!$B$1:$E$550,MATCH("Hjälpel kraftvärme (GWh)",Miljö!$B$1:$E$1,0),FALSE)/1,0)-IFERROR(VLOOKUP($B15,'Slutlig allokering kvv'!$B$2:$BX$550,MATCH(AE$2,'Slutlig allokering kvv'!$B$1:$BX$1,0),FALSE)/1,0))</f>
        <v/>
      </c>
      <c r="AI15">
        <f t="shared" si="0"/>
        <v>0</v>
      </c>
      <c r="AK15">
        <f>IFERROR(VLOOKUP($B15,'Slutlig allokering kvv'!$B$2:$AX$550,MATCH("Summa slutlig allokerad tillförd energi (utan hjälpel och rökgaskondensering):",'Slutlig allokering kvv'!$B$1:$AX$1,0),FALSE)/1,"")</f>
        <v>0</v>
      </c>
      <c r="AM15" s="289" t="str">
        <f>IFERROR(1-VLOOKUP($B15,'Slutlig allokering kvv'!$B$2:$AX$550,MATCH("Andel av bränsle i kvv som allokerats till värme, exklusive rökgaskondensering och hjälpel",'Slutlig allokering kvv'!$B$1:$AX$1,0),FALSE),"")</f>
        <v/>
      </c>
      <c r="AO15" s="289" t="str">
        <f t="shared" si="1"/>
        <v/>
      </c>
      <c r="AP15" s="290" t="str">
        <f t="shared" si="2"/>
        <v/>
      </c>
      <c r="AQ15" s="290"/>
      <c r="AR15" s="239" t="str">
        <f t="shared" si="3"/>
        <v/>
      </c>
      <c r="AS15" s="290"/>
    </row>
    <row r="16" spans="1:46" x14ac:dyDescent="0.25">
      <c r="A16" s="2" t="str">
        <f>'Miljövärden för publ företag'!B18</f>
        <v>Alingsås Energi Nät AB</v>
      </c>
      <c r="B16" s="2" t="str">
        <f>'Miljövärden för publ företag'!C18</f>
        <v>Alingsås</v>
      </c>
      <c r="C16" t="str">
        <f>IFERROR(VLOOKUP($B16,Kraftvärmeprod!$B$1:$AH$479,MATCH(C$2,Kraftvärmeprod!$B$1:$AG$1,0),FALSE)/1,"")</f>
        <v/>
      </c>
      <c r="D16" t="str">
        <f>IFERROR(VLOOKUP($B16,Kraftvärmeprod!$B$1:$AH$479,MATCH(D$2,Kraftvärmeprod!$B$1:$AG$1,0),FALSE)/1,"")</f>
        <v/>
      </c>
      <c r="F16" t="str">
        <f>IF($D16="","",IFERROR(VLOOKUP($B16,Kraftvärmeprod!$B$1:$BX$550,MATCH(F$2,Kraftvärmeprod!$B$1:$VX$1,0),FALSE)/1,0)-IFERROR(VLOOKUP($B16,'Slutlig allokering kvv'!$B$2:$BX$550,MATCH(F$2,'Slutlig allokering kvv'!$B$1:$BX$1,0),FALSE)/1,0))</f>
        <v/>
      </c>
      <c r="G16" t="str">
        <f>IF($D16="","",IFERROR(VLOOKUP($B16,Kraftvärmeprod!$B$1:$BX$550,MATCH(G$2,Kraftvärmeprod!$B$1:$VX$1,0),FALSE)/1,0)-IFERROR(VLOOKUP($B16,'Slutlig allokering kvv'!$B$2:$BX$550,MATCH(G$2,'Slutlig allokering kvv'!$B$1:$BX$1,0),FALSE)/1,0))</f>
        <v/>
      </c>
      <c r="H16" t="str">
        <f>IF($D16="","",IFERROR(VLOOKUP($B16,Kraftvärmeprod!$B$1:$BX$550,MATCH(H$2,Kraftvärmeprod!$B$1:$VX$1,0),FALSE)/1,0)-IFERROR(VLOOKUP($B16,'Slutlig allokering kvv'!$B$2:$BX$550,MATCH(H$2,'Slutlig allokering kvv'!$B$1:$BX$1,0),FALSE)/1,0))</f>
        <v/>
      </c>
      <c r="I16" t="str">
        <f>IF($D16="","",IFERROR(VLOOKUP($B16,Kraftvärmeprod!$B$1:$BX$550,MATCH(I$2,Kraftvärmeprod!$B$1:$VX$1,0),FALSE)/1,0)-IFERROR(VLOOKUP($B16,'Slutlig allokering kvv'!$B$2:$BX$550,MATCH(I$2,'Slutlig allokering kvv'!$B$1:$BX$1,0),FALSE)/1,0))</f>
        <v/>
      </c>
      <c r="J16" t="str">
        <f>IF($D16="","",IFERROR(VLOOKUP($B16,Kraftvärmeprod!$B$1:$BX$550,MATCH(J$2,Kraftvärmeprod!$B$1:$VX$1,0),FALSE)/1,0)-IFERROR(VLOOKUP($B16,'Slutlig allokering kvv'!$B$2:$BX$550,MATCH(J$2,'Slutlig allokering kvv'!$B$1:$BX$1,0),FALSE)/1,0))</f>
        <v/>
      </c>
      <c r="K16" t="str">
        <f>IF($D16="","",IFERROR(VLOOKUP($B16,Kraftvärmeprod!$B$1:$BX$550,MATCH(K$2,Kraftvärmeprod!$B$1:$VX$1,0),FALSE)/1,0)-IFERROR(VLOOKUP($B16,'Slutlig allokering kvv'!$B$2:$BX$550,MATCH(K$2,'Slutlig allokering kvv'!$B$1:$BX$1,0),FALSE)/1,0))</f>
        <v/>
      </c>
      <c r="L16" t="str">
        <f>IF($D16="","",IFERROR(VLOOKUP($B16,Kraftvärmeprod!$B$1:$BX$550,MATCH(L$2,Kraftvärmeprod!$B$1:$VX$1,0),FALSE)/1,0)-IFERROR(VLOOKUP($B16,'Slutlig allokering kvv'!$B$2:$BX$550,MATCH(L$2,'Slutlig allokering kvv'!$B$1:$BX$1,0),FALSE)/1,0))</f>
        <v/>
      </c>
      <c r="M16" t="str">
        <f>IF($D16="","",IFERROR(VLOOKUP($B16,Kraftvärmeprod!$B$1:$BX$550,MATCH(M$2,Kraftvärmeprod!$B$1:$VX$1,0),FALSE)/1,0)-IFERROR(VLOOKUP($B16,'Slutlig allokering kvv'!$B$2:$BX$550,MATCH(M$2,'Slutlig allokering kvv'!$B$1:$BX$1,0),FALSE)/1,0))</f>
        <v/>
      </c>
      <c r="N16" t="str">
        <f>IF($D16="","",IFERROR(VLOOKUP($B16,Kraftvärmeprod!$B$1:$BX$550,MATCH(N$2,Kraftvärmeprod!$B$1:$VX$1,0),FALSE)/1,0)-IFERROR(VLOOKUP($B16,'Slutlig allokering kvv'!$B$2:$BX$550,MATCH(N$2,'Slutlig allokering kvv'!$B$1:$BX$1,0),FALSE)/1,0))</f>
        <v/>
      </c>
      <c r="O16" t="str">
        <f>IF($D16="","",IFERROR(VLOOKUP($B16,Kraftvärmeprod!$B$1:$BX$550,MATCH(O$2,Kraftvärmeprod!$B$1:$VX$1,0),FALSE)/1,0)-IFERROR(VLOOKUP($B16,'Slutlig allokering kvv'!$B$2:$BX$550,MATCH(O$2,'Slutlig allokering kvv'!$B$1:$BX$1,0),FALSE)/1,0))</f>
        <v/>
      </c>
      <c r="P16" t="str">
        <f>IF($D16="","",IFERROR(VLOOKUP($B16,Kraftvärmeprod!$B$1:$BX$550,MATCH(P$2,Kraftvärmeprod!$B$1:$VX$1,0),FALSE)/1,0)-IFERROR(VLOOKUP($B16,'Slutlig allokering kvv'!$B$2:$BX$550,MATCH(P$2,'Slutlig allokering kvv'!$B$1:$BX$1,0),FALSE)/1,0))</f>
        <v/>
      </c>
      <c r="Q16" t="str">
        <f>IF($D16="","",IFERROR(VLOOKUP($B16,Kraftvärmeprod!$B$1:$BX$550,MATCH(Q$2,Kraftvärmeprod!$B$1:$VX$1,0),FALSE)/1,0)-IFERROR(VLOOKUP($B16,'Slutlig allokering kvv'!$B$2:$BX$550,MATCH(Q$2,'Slutlig allokering kvv'!$B$1:$BX$1,0),FALSE)/1,0))</f>
        <v/>
      </c>
      <c r="R16" t="str">
        <f>IF($D16="","",IFERROR(VLOOKUP($B16,Kraftvärmeprod!$B$1:$BX$550,MATCH(R$2,Kraftvärmeprod!$B$1:$VX$1,0),FALSE)/1,0)-IFERROR(VLOOKUP($B16,'Slutlig allokering kvv'!$B$2:$BX$550,MATCH(R$2,'Slutlig allokering kvv'!$B$1:$BX$1,0),FALSE)/1,0))</f>
        <v/>
      </c>
      <c r="S16" t="str">
        <f>IF($D16="","",IFERROR(VLOOKUP($B16,Kraftvärmeprod!$B$1:$BX$550,MATCH(S$2,Kraftvärmeprod!$B$1:$VX$1,0),FALSE)/1,0)-IFERROR(VLOOKUP($B16,'Slutlig allokering kvv'!$B$2:$BX$550,MATCH(S$2,'Slutlig allokering kvv'!$B$1:$BX$1,0),FALSE)/1,0))</f>
        <v/>
      </c>
      <c r="T16" t="str">
        <f>IF($D16="","",IFERROR(VLOOKUP($B16,Kraftvärmeprod!$B$1:$BX$550,MATCH(T$2,Kraftvärmeprod!$B$1:$VX$1,0),FALSE)/1,0)-IFERROR(VLOOKUP($B16,'Slutlig allokering kvv'!$B$2:$BX$550,MATCH(T$2,'Slutlig allokering kvv'!$B$1:$BX$1,0),FALSE)/1,0))</f>
        <v/>
      </c>
      <c r="U16" t="str">
        <f>IF($D16="","",IFERROR(VLOOKUP($B16,Kraftvärmeprod!$B$1:$BX$550,MATCH(U$2,Kraftvärmeprod!$B$1:$VX$1,0),FALSE)/1,0)-IFERROR(VLOOKUP($B16,'Slutlig allokering kvv'!$B$2:$BX$550,MATCH(U$2,'Slutlig allokering kvv'!$B$1:$BX$1,0),FALSE)/1,0))</f>
        <v/>
      </c>
      <c r="V16" t="str">
        <f>IF($D16="","",IFERROR(VLOOKUP($B16,Kraftvärmeprod!$B$1:$BX$550,MATCH(V$2,Kraftvärmeprod!$B$1:$VX$1,0),FALSE)/1,0)-IFERROR(VLOOKUP($B16,'Slutlig allokering kvv'!$B$2:$BX$550,MATCH(V$2,'Slutlig allokering kvv'!$B$1:$BX$1,0),FALSE)/1,0))</f>
        <v/>
      </c>
      <c r="W16" t="str">
        <f>IF($D16="","",IFERROR(VLOOKUP($B16,Kraftvärmeprod!$B$1:$BX$550,MATCH(W$2,Kraftvärmeprod!$B$1:$VX$1,0),FALSE)/1,0)-IFERROR(VLOOKUP($B16,'Slutlig allokering kvv'!$B$2:$BX$550,MATCH(W$2,'Slutlig allokering kvv'!$B$1:$BX$1,0),FALSE)/1,0))</f>
        <v/>
      </c>
      <c r="X16" t="str">
        <f>IF($D16="","",IFERROR(VLOOKUP($B16,Kraftvärmeprod!$B$1:$BX$550,MATCH(X$2,Kraftvärmeprod!$B$1:$VX$1,0),FALSE)/1,0)-IFERROR(VLOOKUP($B16,'Slutlig allokering kvv'!$B$2:$BX$550,MATCH(X$2,'Slutlig allokering kvv'!$B$1:$BX$1,0),FALSE)/1,0))</f>
        <v/>
      </c>
      <c r="Y16" t="str">
        <f>IF($D16="","",IFERROR(VLOOKUP($B16,Kraftvärmeprod!$B$1:$BX$550,MATCH(Y$2,Kraftvärmeprod!$B$1:$VX$1,0),FALSE)/1,0)-IFERROR(VLOOKUP($B16,'Slutlig allokering kvv'!$B$2:$BX$550,MATCH(Y$2,'Slutlig allokering kvv'!$B$1:$BX$1,0),FALSE)/1,0))</f>
        <v/>
      </c>
      <c r="Z16" t="str">
        <f>IF($D16="","",IFERROR(VLOOKUP($B16,Kraftvärmeprod!$B$1:$BX$550,MATCH(Z$2,Kraftvärmeprod!$B$1:$VX$1,0),FALSE)/1,0)-IFERROR(VLOOKUP($B16,'Slutlig allokering kvv'!$B$2:$BX$550,MATCH(Z$2,'Slutlig allokering kvv'!$B$1:$BX$1,0),FALSE)/1,0))</f>
        <v/>
      </c>
      <c r="AA16" t="str">
        <f>IF($D16="","",IFERROR(VLOOKUP($B16,Kraftvärmeprod!$B$1:$BX$550,MATCH(AA$2,Kraftvärmeprod!$B$1:$VX$1,0),FALSE)/1,0)-IFERROR(VLOOKUP($B16,'Slutlig allokering kvv'!$B$2:$BX$550,MATCH(AA$2,'Slutlig allokering kvv'!$B$1:$BX$1,0),FALSE)/1,0))</f>
        <v/>
      </c>
      <c r="AB16" t="str">
        <f>IF($D16="","",IFERROR(VLOOKUP($B16,Kraftvärmeprod!$B$1:$BX$550,MATCH(AB$2,Kraftvärmeprod!$B$1:$VX$1,0),FALSE)/1,0)-IFERROR(VLOOKUP($B16,'Slutlig allokering kvv'!$B$2:$BX$550,MATCH(AB$2,'Slutlig allokering kvv'!$B$1:$BX$1,0),FALSE)/1,0))</f>
        <v/>
      </c>
      <c r="AC16" t="str">
        <f>IF($D16="","",IFERROR(VLOOKUP($B16,Kraftvärmeprod!$B$1:$BX$550,MATCH(AC$2,Kraftvärmeprod!$B$1:$VX$1,0),FALSE)/1,0)-IFERROR(VLOOKUP($B16,'Slutlig allokering kvv'!$B$2:$BX$550,MATCH(AC$2,'Slutlig allokering kvv'!$B$1:$BX$1,0),FALSE)/1,0))</f>
        <v/>
      </c>
      <c r="AE16" t="str">
        <f>IF($D16="","",IFERROR(VLOOKUP($B16,Miljö!$B$1:$E$550,MATCH("Hjälpel kraftvärme (GWh)",Miljö!$B$1:$E$1,0),FALSE)/1,0)-IFERROR(VLOOKUP($B16,'Slutlig allokering kvv'!$B$2:$BX$550,MATCH(AE$2,'Slutlig allokering kvv'!$B$1:$BX$1,0),FALSE)/1,0))</f>
        <v/>
      </c>
      <c r="AI16">
        <f t="shared" si="0"/>
        <v>0</v>
      </c>
      <c r="AK16">
        <f>IFERROR(VLOOKUP($B16,'Slutlig allokering kvv'!$B$2:$AX$550,MATCH("Summa slutlig allokerad tillförd energi (utan hjälpel och rökgaskondensering):",'Slutlig allokering kvv'!$B$1:$AX$1,0),FALSE)/1,"")</f>
        <v>0</v>
      </c>
      <c r="AM16" s="289" t="str">
        <f>IFERROR(1-VLOOKUP($B16,'Slutlig allokering kvv'!$B$2:$AX$550,MATCH("Andel av bränsle i kvv som allokerats till värme, exklusive rökgaskondensering och hjälpel",'Slutlig allokering kvv'!$B$1:$AX$1,0),FALSE),"")</f>
        <v/>
      </c>
      <c r="AO16" s="289" t="str">
        <f t="shared" si="1"/>
        <v/>
      </c>
      <c r="AP16" s="290" t="str">
        <f t="shared" si="2"/>
        <v/>
      </c>
      <c r="AQ16" s="290"/>
      <c r="AR16" s="239" t="str">
        <f t="shared" si="3"/>
        <v/>
      </c>
      <c r="AS16" s="290"/>
    </row>
    <row r="17" spans="1:45" x14ac:dyDescent="0.25">
      <c r="A17" s="2" t="str">
        <f>'Miljövärden för publ företag'!B19</f>
        <v>Alvesta Energi AB</v>
      </c>
      <c r="B17" s="2" t="str">
        <f>'Miljövärden för publ företag'!C19</f>
        <v>Alvesta</v>
      </c>
      <c r="C17" t="str">
        <f>IFERROR(VLOOKUP($B17,Kraftvärmeprod!$B$1:$AH$479,MATCH(C$2,Kraftvärmeprod!$B$1:$AG$1,0),FALSE)/1,"")</f>
        <v/>
      </c>
      <c r="D17" t="str">
        <f>IFERROR(VLOOKUP($B17,Kraftvärmeprod!$B$1:$AH$479,MATCH(D$2,Kraftvärmeprod!$B$1:$AG$1,0),FALSE)/1,"")</f>
        <v/>
      </c>
      <c r="F17" t="str">
        <f>IF($D17="","",IFERROR(VLOOKUP($B17,Kraftvärmeprod!$B$1:$BX$550,MATCH(F$2,Kraftvärmeprod!$B$1:$VX$1,0),FALSE)/1,0)-IFERROR(VLOOKUP($B17,'Slutlig allokering kvv'!$B$2:$BX$550,MATCH(F$2,'Slutlig allokering kvv'!$B$1:$BX$1,0),FALSE)/1,0))</f>
        <v/>
      </c>
      <c r="G17" t="str">
        <f>IF($D17="","",IFERROR(VLOOKUP($B17,Kraftvärmeprod!$B$1:$BX$550,MATCH(G$2,Kraftvärmeprod!$B$1:$VX$1,0),FALSE)/1,0)-IFERROR(VLOOKUP($B17,'Slutlig allokering kvv'!$B$2:$BX$550,MATCH(G$2,'Slutlig allokering kvv'!$B$1:$BX$1,0),FALSE)/1,0))</f>
        <v/>
      </c>
      <c r="H17" t="str">
        <f>IF($D17="","",IFERROR(VLOOKUP($B17,Kraftvärmeprod!$B$1:$BX$550,MATCH(H$2,Kraftvärmeprod!$B$1:$VX$1,0),FALSE)/1,0)-IFERROR(VLOOKUP($B17,'Slutlig allokering kvv'!$B$2:$BX$550,MATCH(H$2,'Slutlig allokering kvv'!$B$1:$BX$1,0),FALSE)/1,0))</f>
        <v/>
      </c>
      <c r="I17" t="str">
        <f>IF($D17="","",IFERROR(VLOOKUP($B17,Kraftvärmeprod!$B$1:$BX$550,MATCH(I$2,Kraftvärmeprod!$B$1:$VX$1,0),FALSE)/1,0)-IFERROR(VLOOKUP($B17,'Slutlig allokering kvv'!$B$2:$BX$550,MATCH(I$2,'Slutlig allokering kvv'!$B$1:$BX$1,0),FALSE)/1,0))</f>
        <v/>
      </c>
      <c r="J17" t="str">
        <f>IF($D17="","",IFERROR(VLOOKUP($B17,Kraftvärmeprod!$B$1:$BX$550,MATCH(J$2,Kraftvärmeprod!$B$1:$VX$1,0),FALSE)/1,0)-IFERROR(VLOOKUP($B17,'Slutlig allokering kvv'!$B$2:$BX$550,MATCH(J$2,'Slutlig allokering kvv'!$B$1:$BX$1,0),FALSE)/1,0))</f>
        <v/>
      </c>
      <c r="K17" t="str">
        <f>IF($D17="","",IFERROR(VLOOKUP($B17,Kraftvärmeprod!$B$1:$BX$550,MATCH(K$2,Kraftvärmeprod!$B$1:$VX$1,0),FALSE)/1,0)-IFERROR(VLOOKUP($B17,'Slutlig allokering kvv'!$B$2:$BX$550,MATCH(K$2,'Slutlig allokering kvv'!$B$1:$BX$1,0),FALSE)/1,0))</f>
        <v/>
      </c>
      <c r="L17" t="str">
        <f>IF($D17="","",IFERROR(VLOOKUP($B17,Kraftvärmeprod!$B$1:$BX$550,MATCH(L$2,Kraftvärmeprod!$B$1:$VX$1,0),FALSE)/1,0)-IFERROR(VLOOKUP($B17,'Slutlig allokering kvv'!$B$2:$BX$550,MATCH(L$2,'Slutlig allokering kvv'!$B$1:$BX$1,0),FALSE)/1,0))</f>
        <v/>
      </c>
      <c r="M17" t="str">
        <f>IF($D17="","",IFERROR(VLOOKUP($B17,Kraftvärmeprod!$B$1:$BX$550,MATCH(M$2,Kraftvärmeprod!$B$1:$VX$1,0),FALSE)/1,0)-IFERROR(VLOOKUP($B17,'Slutlig allokering kvv'!$B$2:$BX$550,MATCH(M$2,'Slutlig allokering kvv'!$B$1:$BX$1,0),FALSE)/1,0))</f>
        <v/>
      </c>
      <c r="N17" t="str">
        <f>IF($D17="","",IFERROR(VLOOKUP($B17,Kraftvärmeprod!$B$1:$BX$550,MATCH(N$2,Kraftvärmeprod!$B$1:$VX$1,0),FALSE)/1,0)-IFERROR(VLOOKUP($B17,'Slutlig allokering kvv'!$B$2:$BX$550,MATCH(N$2,'Slutlig allokering kvv'!$B$1:$BX$1,0),FALSE)/1,0))</f>
        <v/>
      </c>
      <c r="O17" t="str">
        <f>IF($D17="","",IFERROR(VLOOKUP($B17,Kraftvärmeprod!$B$1:$BX$550,MATCH(O$2,Kraftvärmeprod!$B$1:$VX$1,0),FALSE)/1,0)-IFERROR(VLOOKUP($B17,'Slutlig allokering kvv'!$B$2:$BX$550,MATCH(O$2,'Slutlig allokering kvv'!$B$1:$BX$1,0),FALSE)/1,0))</f>
        <v/>
      </c>
      <c r="P17" t="str">
        <f>IF($D17="","",IFERROR(VLOOKUP($B17,Kraftvärmeprod!$B$1:$BX$550,MATCH(P$2,Kraftvärmeprod!$B$1:$VX$1,0),FALSE)/1,0)-IFERROR(VLOOKUP($B17,'Slutlig allokering kvv'!$B$2:$BX$550,MATCH(P$2,'Slutlig allokering kvv'!$B$1:$BX$1,0),FALSE)/1,0))</f>
        <v/>
      </c>
      <c r="Q17" t="str">
        <f>IF($D17="","",IFERROR(VLOOKUP($B17,Kraftvärmeprod!$B$1:$BX$550,MATCH(Q$2,Kraftvärmeprod!$B$1:$VX$1,0),FALSE)/1,0)-IFERROR(VLOOKUP($B17,'Slutlig allokering kvv'!$B$2:$BX$550,MATCH(Q$2,'Slutlig allokering kvv'!$B$1:$BX$1,0),FALSE)/1,0))</f>
        <v/>
      </c>
      <c r="R17" t="str">
        <f>IF($D17="","",IFERROR(VLOOKUP($B17,Kraftvärmeprod!$B$1:$BX$550,MATCH(R$2,Kraftvärmeprod!$B$1:$VX$1,0),FALSE)/1,0)-IFERROR(VLOOKUP($B17,'Slutlig allokering kvv'!$B$2:$BX$550,MATCH(R$2,'Slutlig allokering kvv'!$B$1:$BX$1,0),FALSE)/1,0))</f>
        <v/>
      </c>
      <c r="S17" t="str">
        <f>IF($D17="","",IFERROR(VLOOKUP($B17,Kraftvärmeprod!$B$1:$BX$550,MATCH(S$2,Kraftvärmeprod!$B$1:$VX$1,0),FALSE)/1,0)-IFERROR(VLOOKUP($B17,'Slutlig allokering kvv'!$B$2:$BX$550,MATCH(S$2,'Slutlig allokering kvv'!$B$1:$BX$1,0),FALSE)/1,0))</f>
        <v/>
      </c>
      <c r="T17" t="str">
        <f>IF($D17="","",IFERROR(VLOOKUP($B17,Kraftvärmeprod!$B$1:$BX$550,MATCH(T$2,Kraftvärmeprod!$B$1:$VX$1,0),FALSE)/1,0)-IFERROR(VLOOKUP($B17,'Slutlig allokering kvv'!$B$2:$BX$550,MATCH(T$2,'Slutlig allokering kvv'!$B$1:$BX$1,0),FALSE)/1,0))</f>
        <v/>
      </c>
      <c r="U17" t="str">
        <f>IF($D17="","",IFERROR(VLOOKUP($B17,Kraftvärmeprod!$B$1:$BX$550,MATCH(U$2,Kraftvärmeprod!$B$1:$VX$1,0),FALSE)/1,0)-IFERROR(VLOOKUP($B17,'Slutlig allokering kvv'!$B$2:$BX$550,MATCH(U$2,'Slutlig allokering kvv'!$B$1:$BX$1,0),FALSE)/1,0))</f>
        <v/>
      </c>
      <c r="V17" t="str">
        <f>IF($D17="","",IFERROR(VLOOKUP($B17,Kraftvärmeprod!$B$1:$BX$550,MATCH(V$2,Kraftvärmeprod!$B$1:$VX$1,0),FALSE)/1,0)-IFERROR(VLOOKUP($B17,'Slutlig allokering kvv'!$B$2:$BX$550,MATCH(V$2,'Slutlig allokering kvv'!$B$1:$BX$1,0),FALSE)/1,0))</f>
        <v/>
      </c>
      <c r="W17" t="str">
        <f>IF($D17="","",IFERROR(VLOOKUP($B17,Kraftvärmeprod!$B$1:$BX$550,MATCH(W$2,Kraftvärmeprod!$B$1:$VX$1,0),FALSE)/1,0)-IFERROR(VLOOKUP($B17,'Slutlig allokering kvv'!$B$2:$BX$550,MATCH(W$2,'Slutlig allokering kvv'!$B$1:$BX$1,0),FALSE)/1,0))</f>
        <v/>
      </c>
      <c r="X17" t="str">
        <f>IF($D17="","",IFERROR(VLOOKUP($B17,Kraftvärmeprod!$B$1:$BX$550,MATCH(X$2,Kraftvärmeprod!$B$1:$VX$1,0),FALSE)/1,0)-IFERROR(VLOOKUP($B17,'Slutlig allokering kvv'!$B$2:$BX$550,MATCH(X$2,'Slutlig allokering kvv'!$B$1:$BX$1,0),FALSE)/1,0))</f>
        <v/>
      </c>
      <c r="Y17" t="str">
        <f>IF($D17="","",IFERROR(VLOOKUP($B17,Kraftvärmeprod!$B$1:$BX$550,MATCH(Y$2,Kraftvärmeprod!$B$1:$VX$1,0),FALSE)/1,0)-IFERROR(VLOOKUP($B17,'Slutlig allokering kvv'!$B$2:$BX$550,MATCH(Y$2,'Slutlig allokering kvv'!$B$1:$BX$1,0),FALSE)/1,0))</f>
        <v/>
      </c>
      <c r="Z17" t="str">
        <f>IF($D17="","",IFERROR(VLOOKUP($B17,Kraftvärmeprod!$B$1:$BX$550,MATCH(Z$2,Kraftvärmeprod!$B$1:$VX$1,0),FALSE)/1,0)-IFERROR(VLOOKUP($B17,'Slutlig allokering kvv'!$B$2:$BX$550,MATCH(Z$2,'Slutlig allokering kvv'!$B$1:$BX$1,0),FALSE)/1,0))</f>
        <v/>
      </c>
      <c r="AA17" t="str">
        <f>IF($D17="","",IFERROR(VLOOKUP($B17,Kraftvärmeprod!$B$1:$BX$550,MATCH(AA$2,Kraftvärmeprod!$B$1:$VX$1,0),FALSE)/1,0)-IFERROR(VLOOKUP($B17,'Slutlig allokering kvv'!$B$2:$BX$550,MATCH(AA$2,'Slutlig allokering kvv'!$B$1:$BX$1,0),FALSE)/1,0))</f>
        <v/>
      </c>
      <c r="AB17" t="str">
        <f>IF($D17="","",IFERROR(VLOOKUP($B17,Kraftvärmeprod!$B$1:$BX$550,MATCH(AB$2,Kraftvärmeprod!$B$1:$VX$1,0),FALSE)/1,0)-IFERROR(VLOOKUP($B17,'Slutlig allokering kvv'!$B$2:$BX$550,MATCH(AB$2,'Slutlig allokering kvv'!$B$1:$BX$1,0),FALSE)/1,0))</f>
        <v/>
      </c>
      <c r="AC17" t="str">
        <f>IF($D17="","",IFERROR(VLOOKUP($B17,Kraftvärmeprod!$B$1:$BX$550,MATCH(AC$2,Kraftvärmeprod!$B$1:$VX$1,0),FALSE)/1,0)-IFERROR(VLOOKUP($B17,'Slutlig allokering kvv'!$B$2:$BX$550,MATCH(AC$2,'Slutlig allokering kvv'!$B$1:$BX$1,0),FALSE)/1,0))</f>
        <v/>
      </c>
      <c r="AE17" t="str">
        <f>IF($D17="","",IFERROR(VLOOKUP($B17,Miljö!$B$1:$E$550,MATCH("Hjälpel kraftvärme (GWh)",Miljö!$B$1:$E$1,0),FALSE)/1,0)-IFERROR(VLOOKUP($B17,'Slutlig allokering kvv'!$B$2:$BX$550,MATCH(AE$2,'Slutlig allokering kvv'!$B$1:$BX$1,0),FALSE)/1,0))</f>
        <v/>
      </c>
      <c r="AI17">
        <f t="shared" si="0"/>
        <v>0</v>
      </c>
      <c r="AK17">
        <f>IFERROR(VLOOKUP($B17,'Slutlig allokering kvv'!$B$2:$AX$550,MATCH("Summa slutlig allokerad tillförd energi (utan hjälpel och rökgaskondensering):",'Slutlig allokering kvv'!$B$1:$AX$1,0),FALSE)/1,"")</f>
        <v>0</v>
      </c>
      <c r="AM17" s="289" t="str">
        <f>IFERROR(1-VLOOKUP($B17,'Slutlig allokering kvv'!$B$2:$AX$550,MATCH("Andel av bränsle i kvv som allokerats till värme, exklusive rökgaskondensering och hjälpel",'Slutlig allokering kvv'!$B$1:$AX$1,0),FALSE),"")</f>
        <v/>
      </c>
      <c r="AO17" s="289" t="str">
        <f t="shared" si="1"/>
        <v/>
      </c>
      <c r="AP17" s="290" t="str">
        <f t="shared" si="2"/>
        <v/>
      </c>
      <c r="AQ17" s="290"/>
      <c r="AR17" s="239" t="str">
        <f t="shared" si="3"/>
        <v/>
      </c>
      <c r="AS17" s="290"/>
    </row>
    <row r="18" spans="1:45" x14ac:dyDescent="0.25">
      <c r="A18" s="2" t="str">
        <f>'Miljövärden för publ företag'!B20</f>
        <v>Alvesta Energi AB</v>
      </c>
      <c r="B18" s="2" t="str">
        <f>'Miljövärden för publ företag'!C20</f>
        <v>Moheda</v>
      </c>
      <c r="C18" t="str">
        <f>IFERROR(VLOOKUP($B18,Kraftvärmeprod!$B$1:$AH$479,MATCH(C$2,Kraftvärmeprod!$B$1:$AG$1,0),FALSE)/1,"")</f>
        <v/>
      </c>
      <c r="D18" t="str">
        <f>IFERROR(VLOOKUP($B18,Kraftvärmeprod!$B$1:$AH$479,MATCH(D$2,Kraftvärmeprod!$B$1:$AG$1,0),FALSE)/1,"")</f>
        <v/>
      </c>
      <c r="F18" t="str">
        <f>IF($D18="","",IFERROR(VLOOKUP($B18,Kraftvärmeprod!$B$1:$BX$550,MATCH(F$2,Kraftvärmeprod!$B$1:$VX$1,0),FALSE)/1,0)-IFERROR(VLOOKUP($B18,'Slutlig allokering kvv'!$B$2:$BX$550,MATCH(F$2,'Slutlig allokering kvv'!$B$1:$BX$1,0),FALSE)/1,0))</f>
        <v/>
      </c>
      <c r="G18" t="str">
        <f>IF($D18="","",IFERROR(VLOOKUP($B18,Kraftvärmeprod!$B$1:$BX$550,MATCH(G$2,Kraftvärmeprod!$B$1:$VX$1,0),FALSE)/1,0)-IFERROR(VLOOKUP($B18,'Slutlig allokering kvv'!$B$2:$BX$550,MATCH(G$2,'Slutlig allokering kvv'!$B$1:$BX$1,0),FALSE)/1,0))</f>
        <v/>
      </c>
      <c r="H18" t="str">
        <f>IF($D18="","",IFERROR(VLOOKUP($B18,Kraftvärmeprod!$B$1:$BX$550,MATCH(H$2,Kraftvärmeprod!$B$1:$VX$1,0),FALSE)/1,0)-IFERROR(VLOOKUP($B18,'Slutlig allokering kvv'!$B$2:$BX$550,MATCH(H$2,'Slutlig allokering kvv'!$B$1:$BX$1,0),FALSE)/1,0))</f>
        <v/>
      </c>
      <c r="I18" t="str">
        <f>IF($D18="","",IFERROR(VLOOKUP($B18,Kraftvärmeprod!$B$1:$BX$550,MATCH(I$2,Kraftvärmeprod!$B$1:$VX$1,0),FALSE)/1,0)-IFERROR(VLOOKUP($B18,'Slutlig allokering kvv'!$B$2:$BX$550,MATCH(I$2,'Slutlig allokering kvv'!$B$1:$BX$1,0),FALSE)/1,0))</f>
        <v/>
      </c>
      <c r="J18" t="str">
        <f>IF($D18="","",IFERROR(VLOOKUP($B18,Kraftvärmeprod!$B$1:$BX$550,MATCH(J$2,Kraftvärmeprod!$B$1:$VX$1,0),FALSE)/1,0)-IFERROR(VLOOKUP($B18,'Slutlig allokering kvv'!$B$2:$BX$550,MATCH(J$2,'Slutlig allokering kvv'!$B$1:$BX$1,0),FALSE)/1,0))</f>
        <v/>
      </c>
      <c r="K18" t="str">
        <f>IF($D18="","",IFERROR(VLOOKUP($B18,Kraftvärmeprod!$B$1:$BX$550,MATCH(K$2,Kraftvärmeprod!$B$1:$VX$1,0),FALSE)/1,0)-IFERROR(VLOOKUP($B18,'Slutlig allokering kvv'!$B$2:$BX$550,MATCH(K$2,'Slutlig allokering kvv'!$B$1:$BX$1,0),FALSE)/1,0))</f>
        <v/>
      </c>
      <c r="L18" t="str">
        <f>IF($D18="","",IFERROR(VLOOKUP($B18,Kraftvärmeprod!$B$1:$BX$550,MATCH(L$2,Kraftvärmeprod!$B$1:$VX$1,0),FALSE)/1,0)-IFERROR(VLOOKUP($B18,'Slutlig allokering kvv'!$B$2:$BX$550,MATCH(L$2,'Slutlig allokering kvv'!$B$1:$BX$1,0),FALSE)/1,0))</f>
        <v/>
      </c>
      <c r="M18" t="str">
        <f>IF($D18="","",IFERROR(VLOOKUP($B18,Kraftvärmeprod!$B$1:$BX$550,MATCH(M$2,Kraftvärmeprod!$B$1:$VX$1,0),FALSE)/1,0)-IFERROR(VLOOKUP($B18,'Slutlig allokering kvv'!$B$2:$BX$550,MATCH(M$2,'Slutlig allokering kvv'!$B$1:$BX$1,0),FALSE)/1,0))</f>
        <v/>
      </c>
      <c r="N18" t="str">
        <f>IF($D18="","",IFERROR(VLOOKUP($B18,Kraftvärmeprod!$B$1:$BX$550,MATCH(N$2,Kraftvärmeprod!$B$1:$VX$1,0),FALSE)/1,0)-IFERROR(VLOOKUP($B18,'Slutlig allokering kvv'!$B$2:$BX$550,MATCH(N$2,'Slutlig allokering kvv'!$B$1:$BX$1,0),FALSE)/1,0))</f>
        <v/>
      </c>
      <c r="O18" t="str">
        <f>IF($D18="","",IFERROR(VLOOKUP($B18,Kraftvärmeprod!$B$1:$BX$550,MATCH(O$2,Kraftvärmeprod!$B$1:$VX$1,0),FALSE)/1,0)-IFERROR(VLOOKUP($B18,'Slutlig allokering kvv'!$B$2:$BX$550,MATCH(O$2,'Slutlig allokering kvv'!$B$1:$BX$1,0),FALSE)/1,0))</f>
        <v/>
      </c>
      <c r="P18" t="str">
        <f>IF($D18="","",IFERROR(VLOOKUP($B18,Kraftvärmeprod!$B$1:$BX$550,MATCH(P$2,Kraftvärmeprod!$B$1:$VX$1,0),FALSE)/1,0)-IFERROR(VLOOKUP($B18,'Slutlig allokering kvv'!$B$2:$BX$550,MATCH(P$2,'Slutlig allokering kvv'!$B$1:$BX$1,0),FALSE)/1,0))</f>
        <v/>
      </c>
      <c r="Q18" t="str">
        <f>IF($D18="","",IFERROR(VLOOKUP($B18,Kraftvärmeprod!$B$1:$BX$550,MATCH(Q$2,Kraftvärmeprod!$B$1:$VX$1,0),FALSE)/1,0)-IFERROR(VLOOKUP($B18,'Slutlig allokering kvv'!$B$2:$BX$550,MATCH(Q$2,'Slutlig allokering kvv'!$B$1:$BX$1,0),FALSE)/1,0))</f>
        <v/>
      </c>
      <c r="R18" t="str">
        <f>IF($D18="","",IFERROR(VLOOKUP($B18,Kraftvärmeprod!$B$1:$BX$550,MATCH(R$2,Kraftvärmeprod!$B$1:$VX$1,0),FALSE)/1,0)-IFERROR(VLOOKUP($B18,'Slutlig allokering kvv'!$B$2:$BX$550,MATCH(R$2,'Slutlig allokering kvv'!$B$1:$BX$1,0),FALSE)/1,0))</f>
        <v/>
      </c>
      <c r="S18" t="str">
        <f>IF($D18="","",IFERROR(VLOOKUP($B18,Kraftvärmeprod!$B$1:$BX$550,MATCH(S$2,Kraftvärmeprod!$B$1:$VX$1,0),FALSE)/1,0)-IFERROR(VLOOKUP($B18,'Slutlig allokering kvv'!$B$2:$BX$550,MATCH(S$2,'Slutlig allokering kvv'!$B$1:$BX$1,0),FALSE)/1,0))</f>
        <v/>
      </c>
      <c r="T18" t="str">
        <f>IF($D18="","",IFERROR(VLOOKUP($B18,Kraftvärmeprod!$B$1:$BX$550,MATCH(T$2,Kraftvärmeprod!$B$1:$VX$1,0),FALSE)/1,0)-IFERROR(VLOOKUP($B18,'Slutlig allokering kvv'!$B$2:$BX$550,MATCH(T$2,'Slutlig allokering kvv'!$B$1:$BX$1,0),FALSE)/1,0))</f>
        <v/>
      </c>
      <c r="U18" t="str">
        <f>IF($D18="","",IFERROR(VLOOKUP($B18,Kraftvärmeprod!$B$1:$BX$550,MATCH(U$2,Kraftvärmeprod!$B$1:$VX$1,0),FALSE)/1,0)-IFERROR(VLOOKUP($B18,'Slutlig allokering kvv'!$B$2:$BX$550,MATCH(U$2,'Slutlig allokering kvv'!$B$1:$BX$1,0),FALSE)/1,0))</f>
        <v/>
      </c>
      <c r="V18" t="str">
        <f>IF($D18="","",IFERROR(VLOOKUP($B18,Kraftvärmeprod!$B$1:$BX$550,MATCH(V$2,Kraftvärmeprod!$B$1:$VX$1,0),FALSE)/1,0)-IFERROR(VLOOKUP($B18,'Slutlig allokering kvv'!$B$2:$BX$550,MATCH(V$2,'Slutlig allokering kvv'!$B$1:$BX$1,0),FALSE)/1,0))</f>
        <v/>
      </c>
      <c r="W18" t="str">
        <f>IF($D18="","",IFERROR(VLOOKUP($B18,Kraftvärmeprod!$B$1:$BX$550,MATCH(W$2,Kraftvärmeprod!$B$1:$VX$1,0),FALSE)/1,0)-IFERROR(VLOOKUP($B18,'Slutlig allokering kvv'!$B$2:$BX$550,MATCH(W$2,'Slutlig allokering kvv'!$B$1:$BX$1,0),FALSE)/1,0))</f>
        <v/>
      </c>
      <c r="X18" t="str">
        <f>IF($D18="","",IFERROR(VLOOKUP($B18,Kraftvärmeprod!$B$1:$BX$550,MATCH(X$2,Kraftvärmeprod!$B$1:$VX$1,0),FALSE)/1,0)-IFERROR(VLOOKUP($B18,'Slutlig allokering kvv'!$B$2:$BX$550,MATCH(X$2,'Slutlig allokering kvv'!$B$1:$BX$1,0),FALSE)/1,0))</f>
        <v/>
      </c>
      <c r="Y18" t="str">
        <f>IF($D18="","",IFERROR(VLOOKUP($B18,Kraftvärmeprod!$B$1:$BX$550,MATCH(Y$2,Kraftvärmeprod!$B$1:$VX$1,0),FALSE)/1,0)-IFERROR(VLOOKUP($B18,'Slutlig allokering kvv'!$B$2:$BX$550,MATCH(Y$2,'Slutlig allokering kvv'!$B$1:$BX$1,0),FALSE)/1,0))</f>
        <v/>
      </c>
      <c r="Z18" t="str">
        <f>IF($D18="","",IFERROR(VLOOKUP($B18,Kraftvärmeprod!$B$1:$BX$550,MATCH(Z$2,Kraftvärmeprod!$B$1:$VX$1,0),FALSE)/1,0)-IFERROR(VLOOKUP($B18,'Slutlig allokering kvv'!$B$2:$BX$550,MATCH(Z$2,'Slutlig allokering kvv'!$B$1:$BX$1,0),FALSE)/1,0))</f>
        <v/>
      </c>
      <c r="AA18" t="str">
        <f>IF($D18="","",IFERROR(VLOOKUP($B18,Kraftvärmeprod!$B$1:$BX$550,MATCH(AA$2,Kraftvärmeprod!$B$1:$VX$1,0),FALSE)/1,0)-IFERROR(VLOOKUP($B18,'Slutlig allokering kvv'!$B$2:$BX$550,MATCH(AA$2,'Slutlig allokering kvv'!$B$1:$BX$1,0),FALSE)/1,0))</f>
        <v/>
      </c>
      <c r="AB18" t="str">
        <f>IF($D18="","",IFERROR(VLOOKUP($B18,Kraftvärmeprod!$B$1:$BX$550,MATCH(AB$2,Kraftvärmeprod!$B$1:$VX$1,0),FALSE)/1,0)-IFERROR(VLOOKUP($B18,'Slutlig allokering kvv'!$B$2:$BX$550,MATCH(AB$2,'Slutlig allokering kvv'!$B$1:$BX$1,0),FALSE)/1,0))</f>
        <v/>
      </c>
      <c r="AC18" t="str">
        <f>IF($D18="","",IFERROR(VLOOKUP($B18,Kraftvärmeprod!$B$1:$BX$550,MATCH(AC$2,Kraftvärmeprod!$B$1:$VX$1,0),FALSE)/1,0)-IFERROR(VLOOKUP($B18,'Slutlig allokering kvv'!$B$2:$BX$550,MATCH(AC$2,'Slutlig allokering kvv'!$B$1:$BX$1,0),FALSE)/1,0))</f>
        <v/>
      </c>
      <c r="AE18" t="str">
        <f>IF($D18="","",IFERROR(VLOOKUP($B18,Miljö!$B$1:$E$550,MATCH("Hjälpel kraftvärme (GWh)",Miljö!$B$1:$E$1,0),FALSE)/1,0)-IFERROR(VLOOKUP($B18,'Slutlig allokering kvv'!$B$2:$BX$550,MATCH(AE$2,'Slutlig allokering kvv'!$B$1:$BX$1,0),FALSE)/1,0))</f>
        <v/>
      </c>
      <c r="AI18">
        <f t="shared" si="0"/>
        <v>0</v>
      </c>
      <c r="AK18">
        <f>IFERROR(VLOOKUP($B18,'Slutlig allokering kvv'!$B$2:$AX$550,MATCH("Summa slutlig allokerad tillförd energi (utan hjälpel och rökgaskondensering):",'Slutlig allokering kvv'!$B$1:$AX$1,0),FALSE)/1,"")</f>
        <v>0</v>
      </c>
      <c r="AM18" s="289" t="str">
        <f>IFERROR(1-VLOOKUP($B18,'Slutlig allokering kvv'!$B$2:$AX$550,MATCH("Andel av bränsle i kvv som allokerats till värme, exklusive rökgaskondensering och hjälpel",'Slutlig allokering kvv'!$B$1:$AX$1,0),FALSE),"")</f>
        <v/>
      </c>
      <c r="AO18" s="289" t="str">
        <f t="shared" si="1"/>
        <v/>
      </c>
      <c r="AP18" s="290" t="str">
        <f t="shared" si="2"/>
        <v/>
      </c>
      <c r="AQ18" s="290"/>
      <c r="AR18" s="239" t="str">
        <f t="shared" si="3"/>
        <v/>
      </c>
      <c r="AS18" s="290"/>
    </row>
    <row r="19" spans="1:45" x14ac:dyDescent="0.25">
      <c r="A19" s="2" t="str">
        <f>'Miljövärden för publ företag'!B21</f>
        <v>Alvesta Energi AB</v>
      </c>
      <c r="B19" s="2" t="str">
        <f>'Miljövärden för publ företag'!C21</f>
        <v>Vislanda</v>
      </c>
      <c r="C19" t="str">
        <f>IFERROR(VLOOKUP($B19,Kraftvärmeprod!$B$1:$AH$479,MATCH(C$2,Kraftvärmeprod!$B$1:$AG$1,0),FALSE)/1,"")</f>
        <v/>
      </c>
      <c r="D19" t="str">
        <f>IFERROR(VLOOKUP($B19,Kraftvärmeprod!$B$1:$AH$479,MATCH(D$2,Kraftvärmeprod!$B$1:$AG$1,0),FALSE)/1,"")</f>
        <v/>
      </c>
      <c r="F19" t="str">
        <f>IF($D19="","",IFERROR(VLOOKUP($B19,Kraftvärmeprod!$B$1:$BX$550,MATCH(F$2,Kraftvärmeprod!$B$1:$VX$1,0),FALSE)/1,0)-IFERROR(VLOOKUP($B19,'Slutlig allokering kvv'!$B$2:$BX$550,MATCH(F$2,'Slutlig allokering kvv'!$B$1:$BX$1,0),FALSE)/1,0))</f>
        <v/>
      </c>
      <c r="G19" t="str">
        <f>IF($D19="","",IFERROR(VLOOKUP($B19,Kraftvärmeprod!$B$1:$BX$550,MATCH(G$2,Kraftvärmeprod!$B$1:$VX$1,0),FALSE)/1,0)-IFERROR(VLOOKUP($B19,'Slutlig allokering kvv'!$B$2:$BX$550,MATCH(G$2,'Slutlig allokering kvv'!$B$1:$BX$1,0),FALSE)/1,0))</f>
        <v/>
      </c>
      <c r="H19" t="str">
        <f>IF($D19="","",IFERROR(VLOOKUP($B19,Kraftvärmeprod!$B$1:$BX$550,MATCH(H$2,Kraftvärmeprod!$B$1:$VX$1,0),FALSE)/1,0)-IFERROR(VLOOKUP($B19,'Slutlig allokering kvv'!$B$2:$BX$550,MATCH(H$2,'Slutlig allokering kvv'!$B$1:$BX$1,0),FALSE)/1,0))</f>
        <v/>
      </c>
      <c r="I19" t="str">
        <f>IF($D19="","",IFERROR(VLOOKUP($B19,Kraftvärmeprod!$B$1:$BX$550,MATCH(I$2,Kraftvärmeprod!$B$1:$VX$1,0),FALSE)/1,0)-IFERROR(VLOOKUP($B19,'Slutlig allokering kvv'!$B$2:$BX$550,MATCH(I$2,'Slutlig allokering kvv'!$B$1:$BX$1,0),FALSE)/1,0))</f>
        <v/>
      </c>
      <c r="J19" t="str">
        <f>IF($D19="","",IFERROR(VLOOKUP($B19,Kraftvärmeprod!$B$1:$BX$550,MATCH(J$2,Kraftvärmeprod!$B$1:$VX$1,0),FALSE)/1,0)-IFERROR(VLOOKUP($B19,'Slutlig allokering kvv'!$B$2:$BX$550,MATCH(J$2,'Slutlig allokering kvv'!$B$1:$BX$1,0),FALSE)/1,0))</f>
        <v/>
      </c>
      <c r="K19" t="str">
        <f>IF($D19="","",IFERROR(VLOOKUP($B19,Kraftvärmeprod!$B$1:$BX$550,MATCH(K$2,Kraftvärmeprod!$B$1:$VX$1,0),FALSE)/1,0)-IFERROR(VLOOKUP($B19,'Slutlig allokering kvv'!$B$2:$BX$550,MATCH(K$2,'Slutlig allokering kvv'!$B$1:$BX$1,0),FALSE)/1,0))</f>
        <v/>
      </c>
      <c r="L19" t="str">
        <f>IF($D19="","",IFERROR(VLOOKUP($B19,Kraftvärmeprod!$B$1:$BX$550,MATCH(L$2,Kraftvärmeprod!$B$1:$VX$1,0),FALSE)/1,0)-IFERROR(VLOOKUP($B19,'Slutlig allokering kvv'!$B$2:$BX$550,MATCH(L$2,'Slutlig allokering kvv'!$B$1:$BX$1,0),FALSE)/1,0))</f>
        <v/>
      </c>
      <c r="M19" t="str">
        <f>IF($D19="","",IFERROR(VLOOKUP($B19,Kraftvärmeprod!$B$1:$BX$550,MATCH(M$2,Kraftvärmeprod!$B$1:$VX$1,0),FALSE)/1,0)-IFERROR(VLOOKUP($B19,'Slutlig allokering kvv'!$B$2:$BX$550,MATCH(M$2,'Slutlig allokering kvv'!$B$1:$BX$1,0),FALSE)/1,0))</f>
        <v/>
      </c>
      <c r="N19" t="str">
        <f>IF($D19="","",IFERROR(VLOOKUP($B19,Kraftvärmeprod!$B$1:$BX$550,MATCH(N$2,Kraftvärmeprod!$B$1:$VX$1,0),FALSE)/1,0)-IFERROR(VLOOKUP($B19,'Slutlig allokering kvv'!$B$2:$BX$550,MATCH(N$2,'Slutlig allokering kvv'!$B$1:$BX$1,0),FALSE)/1,0))</f>
        <v/>
      </c>
      <c r="O19" t="str">
        <f>IF($D19="","",IFERROR(VLOOKUP($B19,Kraftvärmeprod!$B$1:$BX$550,MATCH(O$2,Kraftvärmeprod!$B$1:$VX$1,0),FALSE)/1,0)-IFERROR(VLOOKUP($B19,'Slutlig allokering kvv'!$B$2:$BX$550,MATCH(O$2,'Slutlig allokering kvv'!$B$1:$BX$1,0),FALSE)/1,0))</f>
        <v/>
      </c>
      <c r="P19" t="str">
        <f>IF($D19="","",IFERROR(VLOOKUP($B19,Kraftvärmeprod!$B$1:$BX$550,MATCH(P$2,Kraftvärmeprod!$B$1:$VX$1,0),FALSE)/1,0)-IFERROR(VLOOKUP($B19,'Slutlig allokering kvv'!$B$2:$BX$550,MATCH(P$2,'Slutlig allokering kvv'!$B$1:$BX$1,0),FALSE)/1,0))</f>
        <v/>
      </c>
      <c r="Q19" t="str">
        <f>IF($D19="","",IFERROR(VLOOKUP($B19,Kraftvärmeprod!$B$1:$BX$550,MATCH(Q$2,Kraftvärmeprod!$B$1:$VX$1,0),FALSE)/1,0)-IFERROR(VLOOKUP($B19,'Slutlig allokering kvv'!$B$2:$BX$550,MATCH(Q$2,'Slutlig allokering kvv'!$B$1:$BX$1,0),FALSE)/1,0))</f>
        <v/>
      </c>
      <c r="R19" t="str">
        <f>IF($D19="","",IFERROR(VLOOKUP($B19,Kraftvärmeprod!$B$1:$BX$550,MATCH(R$2,Kraftvärmeprod!$B$1:$VX$1,0),FALSE)/1,0)-IFERROR(VLOOKUP($B19,'Slutlig allokering kvv'!$B$2:$BX$550,MATCH(R$2,'Slutlig allokering kvv'!$B$1:$BX$1,0),FALSE)/1,0))</f>
        <v/>
      </c>
      <c r="S19" t="str">
        <f>IF($D19="","",IFERROR(VLOOKUP($B19,Kraftvärmeprod!$B$1:$BX$550,MATCH(S$2,Kraftvärmeprod!$B$1:$VX$1,0),FALSE)/1,0)-IFERROR(VLOOKUP($B19,'Slutlig allokering kvv'!$B$2:$BX$550,MATCH(S$2,'Slutlig allokering kvv'!$B$1:$BX$1,0),FALSE)/1,0))</f>
        <v/>
      </c>
      <c r="T19" t="str">
        <f>IF($D19="","",IFERROR(VLOOKUP($B19,Kraftvärmeprod!$B$1:$BX$550,MATCH(T$2,Kraftvärmeprod!$B$1:$VX$1,0),FALSE)/1,0)-IFERROR(VLOOKUP($B19,'Slutlig allokering kvv'!$B$2:$BX$550,MATCH(T$2,'Slutlig allokering kvv'!$B$1:$BX$1,0),FALSE)/1,0))</f>
        <v/>
      </c>
      <c r="U19" t="str">
        <f>IF($D19="","",IFERROR(VLOOKUP($B19,Kraftvärmeprod!$B$1:$BX$550,MATCH(U$2,Kraftvärmeprod!$B$1:$VX$1,0),FALSE)/1,0)-IFERROR(VLOOKUP($B19,'Slutlig allokering kvv'!$B$2:$BX$550,MATCH(U$2,'Slutlig allokering kvv'!$B$1:$BX$1,0),FALSE)/1,0))</f>
        <v/>
      </c>
      <c r="V19" t="str">
        <f>IF($D19="","",IFERROR(VLOOKUP($B19,Kraftvärmeprod!$B$1:$BX$550,MATCH(V$2,Kraftvärmeprod!$B$1:$VX$1,0),FALSE)/1,0)-IFERROR(VLOOKUP($B19,'Slutlig allokering kvv'!$B$2:$BX$550,MATCH(V$2,'Slutlig allokering kvv'!$B$1:$BX$1,0),FALSE)/1,0))</f>
        <v/>
      </c>
      <c r="W19" t="str">
        <f>IF($D19="","",IFERROR(VLOOKUP($B19,Kraftvärmeprod!$B$1:$BX$550,MATCH(W$2,Kraftvärmeprod!$B$1:$VX$1,0),FALSE)/1,0)-IFERROR(VLOOKUP($B19,'Slutlig allokering kvv'!$B$2:$BX$550,MATCH(W$2,'Slutlig allokering kvv'!$B$1:$BX$1,0),FALSE)/1,0))</f>
        <v/>
      </c>
      <c r="X19" t="str">
        <f>IF($D19="","",IFERROR(VLOOKUP($B19,Kraftvärmeprod!$B$1:$BX$550,MATCH(X$2,Kraftvärmeprod!$B$1:$VX$1,0),FALSE)/1,0)-IFERROR(VLOOKUP($B19,'Slutlig allokering kvv'!$B$2:$BX$550,MATCH(X$2,'Slutlig allokering kvv'!$B$1:$BX$1,0),FALSE)/1,0))</f>
        <v/>
      </c>
      <c r="Y19" t="str">
        <f>IF($D19="","",IFERROR(VLOOKUP($B19,Kraftvärmeprod!$B$1:$BX$550,MATCH(Y$2,Kraftvärmeprod!$B$1:$VX$1,0),FALSE)/1,0)-IFERROR(VLOOKUP($B19,'Slutlig allokering kvv'!$B$2:$BX$550,MATCH(Y$2,'Slutlig allokering kvv'!$B$1:$BX$1,0),FALSE)/1,0))</f>
        <v/>
      </c>
      <c r="Z19" t="str">
        <f>IF($D19="","",IFERROR(VLOOKUP($B19,Kraftvärmeprod!$B$1:$BX$550,MATCH(Z$2,Kraftvärmeprod!$B$1:$VX$1,0),FALSE)/1,0)-IFERROR(VLOOKUP($B19,'Slutlig allokering kvv'!$B$2:$BX$550,MATCH(Z$2,'Slutlig allokering kvv'!$B$1:$BX$1,0),FALSE)/1,0))</f>
        <v/>
      </c>
      <c r="AA19" t="str">
        <f>IF($D19="","",IFERROR(VLOOKUP($B19,Kraftvärmeprod!$B$1:$BX$550,MATCH(AA$2,Kraftvärmeprod!$B$1:$VX$1,0),FALSE)/1,0)-IFERROR(VLOOKUP($B19,'Slutlig allokering kvv'!$B$2:$BX$550,MATCH(AA$2,'Slutlig allokering kvv'!$B$1:$BX$1,0),FALSE)/1,0))</f>
        <v/>
      </c>
      <c r="AB19" t="str">
        <f>IF($D19="","",IFERROR(VLOOKUP($B19,Kraftvärmeprod!$B$1:$BX$550,MATCH(AB$2,Kraftvärmeprod!$B$1:$VX$1,0),FALSE)/1,0)-IFERROR(VLOOKUP($B19,'Slutlig allokering kvv'!$B$2:$BX$550,MATCH(AB$2,'Slutlig allokering kvv'!$B$1:$BX$1,0),FALSE)/1,0))</f>
        <v/>
      </c>
      <c r="AC19" t="str">
        <f>IF($D19="","",IFERROR(VLOOKUP($B19,Kraftvärmeprod!$B$1:$BX$550,MATCH(AC$2,Kraftvärmeprod!$B$1:$VX$1,0),FALSE)/1,0)-IFERROR(VLOOKUP($B19,'Slutlig allokering kvv'!$B$2:$BX$550,MATCH(AC$2,'Slutlig allokering kvv'!$B$1:$BX$1,0),FALSE)/1,0))</f>
        <v/>
      </c>
      <c r="AE19" t="str">
        <f>IF($D19="","",IFERROR(VLOOKUP($B19,Miljö!$B$1:$E$550,MATCH("Hjälpel kraftvärme (GWh)",Miljö!$B$1:$E$1,0),FALSE)/1,0)-IFERROR(VLOOKUP($B19,'Slutlig allokering kvv'!$B$2:$BX$550,MATCH(AE$2,'Slutlig allokering kvv'!$B$1:$BX$1,0),FALSE)/1,0))</f>
        <v/>
      </c>
      <c r="AI19">
        <f t="shared" si="0"/>
        <v>0</v>
      </c>
      <c r="AK19">
        <f>IFERROR(VLOOKUP($B19,'Slutlig allokering kvv'!$B$2:$AX$550,MATCH("Summa slutlig allokerad tillförd energi (utan hjälpel och rökgaskondensering):",'Slutlig allokering kvv'!$B$1:$AX$1,0),FALSE)/1,"")</f>
        <v>0</v>
      </c>
      <c r="AM19" s="289" t="str">
        <f>IFERROR(1-VLOOKUP($B19,'Slutlig allokering kvv'!$B$2:$AX$550,MATCH("Andel av bränsle i kvv som allokerats till värme, exklusive rökgaskondensering och hjälpel",'Slutlig allokering kvv'!$B$1:$AX$1,0),FALSE),"")</f>
        <v/>
      </c>
      <c r="AO19" s="289" t="str">
        <f t="shared" si="1"/>
        <v/>
      </c>
      <c r="AP19" s="290" t="str">
        <f t="shared" si="2"/>
        <v/>
      </c>
      <c r="AQ19" s="290"/>
      <c r="AR19" s="239" t="str">
        <f t="shared" si="3"/>
        <v/>
      </c>
      <c r="AS19" s="290"/>
    </row>
    <row r="20" spans="1:45" x14ac:dyDescent="0.25">
      <c r="A20" s="2" t="str">
        <f>'Miljövärden för publ företag'!B22</f>
        <v xml:space="preserve">Aneby Miljö &amp; Vatten AB </v>
      </c>
      <c r="B20" s="2" t="str">
        <f>'Miljövärden för publ företag'!C22</f>
        <v xml:space="preserve">Aneby </v>
      </c>
      <c r="C20" t="str">
        <f>IFERROR(VLOOKUP($B20,Kraftvärmeprod!$B$1:$AH$479,MATCH(C$2,Kraftvärmeprod!$B$1:$AG$1,0),FALSE)/1,"")</f>
        <v/>
      </c>
      <c r="D20" t="str">
        <f>IFERROR(VLOOKUP($B20,Kraftvärmeprod!$B$1:$AH$479,MATCH(D$2,Kraftvärmeprod!$B$1:$AG$1,0),FALSE)/1,"")</f>
        <v/>
      </c>
      <c r="F20" t="str">
        <f>IF($D20="","",IFERROR(VLOOKUP($B20,Kraftvärmeprod!$B$1:$BX$550,MATCH(F$2,Kraftvärmeprod!$B$1:$VX$1,0),FALSE)/1,0)-IFERROR(VLOOKUP($B20,'Slutlig allokering kvv'!$B$2:$BX$550,MATCH(F$2,'Slutlig allokering kvv'!$B$1:$BX$1,0),FALSE)/1,0))</f>
        <v/>
      </c>
      <c r="G20" t="str">
        <f>IF($D20="","",IFERROR(VLOOKUP($B20,Kraftvärmeprod!$B$1:$BX$550,MATCH(G$2,Kraftvärmeprod!$B$1:$VX$1,0),FALSE)/1,0)-IFERROR(VLOOKUP($B20,'Slutlig allokering kvv'!$B$2:$BX$550,MATCH(G$2,'Slutlig allokering kvv'!$B$1:$BX$1,0),FALSE)/1,0))</f>
        <v/>
      </c>
      <c r="H20" t="str">
        <f>IF($D20="","",IFERROR(VLOOKUP($B20,Kraftvärmeprod!$B$1:$BX$550,MATCH(H$2,Kraftvärmeprod!$B$1:$VX$1,0),FALSE)/1,0)-IFERROR(VLOOKUP($B20,'Slutlig allokering kvv'!$B$2:$BX$550,MATCH(H$2,'Slutlig allokering kvv'!$B$1:$BX$1,0),FALSE)/1,0))</f>
        <v/>
      </c>
      <c r="I20" t="str">
        <f>IF($D20="","",IFERROR(VLOOKUP($B20,Kraftvärmeprod!$B$1:$BX$550,MATCH(I$2,Kraftvärmeprod!$B$1:$VX$1,0),FALSE)/1,0)-IFERROR(VLOOKUP($B20,'Slutlig allokering kvv'!$B$2:$BX$550,MATCH(I$2,'Slutlig allokering kvv'!$B$1:$BX$1,0),FALSE)/1,0))</f>
        <v/>
      </c>
      <c r="J20" t="str">
        <f>IF($D20="","",IFERROR(VLOOKUP($B20,Kraftvärmeprod!$B$1:$BX$550,MATCH(J$2,Kraftvärmeprod!$B$1:$VX$1,0),FALSE)/1,0)-IFERROR(VLOOKUP($B20,'Slutlig allokering kvv'!$B$2:$BX$550,MATCH(J$2,'Slutlig allokering kvv'!$B$1:$BX$1,0),FALSE)/1,0))</f>
        <v/>
      </c>
      <c r="K20" t="str">
        <f>IF($D20="","",IFERROR(VLOOKUP($B20,Kraftvärmeprod!$B$1:$BX$550,MATCH(K$2,Kraftvärmeprod!$B$1:$VX$1,0),FALSE)/1,0)-IFERROR(VLOOKUP($B20,'Slutlig allokering kvv'!$B$2:$BX$550,MATCH(K$2,'Slutlig allokering kvv'!$B$1:$BX$1,0),FALSE)/1,0))</f>
        <v/>
      </c>
      <c r="L20" t="str">
        <f>IF($D20="","",IFERROR(VLOOKUP($B20,Kraftvärmeprod!$B$1:$BX$550,MATCH(L$2,Kraftvärmeprod!$B$1:$VX$1,0),FALSE)/1,0)-IFERROR(VLOOKUP($B20,'Slutlig allokering kvv'!$B$2:$BX$550,MATCH(L$2,'Slutlig allokering kvv'!$B$1:$BX$1,0),FALSE)/1,0))</f>
        <v/>
      </c>
      <c r="M20" t="str">
        <f>IF($D20="","",IFERROR(VLOOKUP($B20,Kraftvärmeprod!$B$1:$BX$550,MATCH(M$2,Kraftvärmeprod!$B$1:$VX$1,0),FALSE)/1,0)-IFERROR(VLOOKUP($B20,'Slutlig allokering kvv'!$B$2:$BX$550,MATCH(M$2,'Slutlig allokering kvv'!$B$1:$BX$1,0),FALSE)/1,0))</f>
        <v/>
      </c>
      <c r="N20" t="str">
        <f>IF($D20="","",IFERROR(VLOOKUP($B20,Kraftvärmeprod!$B$1:$BX$550,MATCH(N$2,Kraftvärmeprod!$B$1:$VX$1,0),FALSE)/1,0)-IFERROR(VLOOKUP($B20,'Slutlig allokering kvv'!$B$2:$BX$550,MATCH(N$2,'Slutlig allokering kvv'!$B$1:$BX$1,0),FALSE)/1,0))</f>
        <v/>
      </c>
      <c r="O20" t="str">
        <f>IF($D20="","",IFERROR(VLOOKUP($B20,Kraftvärmeprod!$B$1:$BX$550,MATCH(O$2,Kraftvärmeprod!$B$1:$VX$1,0),FALSE)/1,0)-IFERROR(VLOOKUP($B20,'Slutlig allokering kvv'!$B$2:$BX$550,MATCH(O$2,'Slutlig allokering kvv'!$B$1:$BX$1,0),FALSE)/1,0))</f>
        <v/>
      </c>
      <c r="P20" t="str">
        <f>IF($D20="","",IFERROR(VLOOKUP($B20,Kraftvärmeprod!$B$1:$BX$550,MATCH(P$2,Kraftvärmeprod!$B$1:$VX$1,0),FALSE)/1,0)-IFERROR(VLOOKUP($B20,'Slutlig allokering kvv'!$B$2:$BX$550,MATCH(P$2,'Slutlig allokering kvv'!$B$1:$BX$1,0),FALSE)/1,0))</f>
        <v/>
      </c>
      <c r="Q20" t="str">
        <f>IF($D20="","",IFERROR(VLOOKUP($B20,Kraftvärmeprod!$B$1:$BX$550,MATCH(Q$2,Kraftvärmeprod!$B$1:$VX$1,0),FALSE)/1,0)-IFERROR(VLOOKUP($B20,'Slutlig allokering kvv'!$B$2:$BX$550,MATCH(Q$2,'Slutlig allokering kvv'!$B$1:$BX$1,0),FALSE)/1,0))</f>
        <v/>
      </c>
      <c r="R20" t="str">
        <f>IF($D20="","",IFERROR(VLOOKUP($B20,Kraftvärmeprod!$B$1:$BX$550,MATCH(R$2,Kraftvärmeprod!$B$1:$VX$1,0),FALSE)/1,0)-IFERROR(VLOOKUP($B20,'Slutlig allokering kvv'!$B$2:$BX$550,MATCH(R$2,'Slutlig allokering kvv'!$B$1:$BX$1,0),FALSE)/1,0))</f>
        <v/>
      </c>
      <c r="S20" t="str">
        <f>IF($D20="","",IFERROR(VLOOKUP($B20,Kraftvärmeprod!$B$1:$BX$550,MATCH(S$2,Kraftvärmeprod!$B$1:$VX$1,0),FALSE)/1,0)-IFERROR(VLOOKUP($B20,'Slutlig allokering kvv'!$B$2:$BX$550,MATCH(S$2,'Slutlig allokering kvv'!$B$1:$BX$1,0),FALSE)/1,0))</f>
        <v/>
      </c>
      <c r="T20" t="str">
        <f>IF($D20="","",IFERROR(VLOOKUP($B20,Kraftvärmeprod!$B$1:$BX$550,MATCH(T$2,Kraftvärmeprod!$B$1:$VX$1,0),FALSE)/1,0)-IFERROR(VLOOKUP($B20,'Slutlig allokering kvv'!$B$2:$BX$550,MATCH(T$2,'Slutlig allokering kvv'!$B$1:$BX$1,0),FALSE)/1,0))</f>
        <v/>
      </c>
      <c r="U20" t="str">
        <f>IF($D20="","",IFERROR(VLOOKUP($B20,Kraftvärmeprod!$B$1:$BX$550,MATCH(U$2,Kraftvärmeprod!$B$1:$VX$1,0),FALSE)/1,0)-IFERROR(VLOOKUP($B20,'Slutlig allokering kvv'!$B$2:$BX$550,MATCH(U$2,'Slutlig allokering kvv'!$B$1:$BX$1,0),FALSE)/1,0))</f>
        <v/>
      </c>
      <c r="V20" t="str">
        <f>IF($D20="","",IFERROR(VLOOKUP($B20,Kraftvärmeprod!$B$1:$BX$550,MATCH(V$2,Kraftvärmeprod!$B$1:$VX$1,0),FALSE)/1,0)-IFERROR(VLOOKUP($B20,'Slutlig allokering kvv'!$B$2:$BX$550,MATCH(V$2,'Slutlig allokering kvv'!$B$1:$BX$1,0),FALSE)/1,0))</f>
        <v/>
      </c>
      <c r="W20" t="str">
        <f>IF($D20="","",IFERROR(VLOOKUP($B20,Kraftvärmeprod!$B$1:$BX$550,MATCH(W$2,Kraftvärmeprod!$B$1:$VX$1,0),FALSE)/1,0)-IFERROR(VLOOKUP($B20,'Slutlig allokering kvv'!$B$2:$BX$550,MATCH(W$2,'Slutlig allokering kvv'!$B$1:$BX$1,0),FALSE)/1,0))</f>
        <v/>
      </c>
      <c r="X20" t="str">
        <f>IF($D20="","",IFERROR(VLOOKUP($B20,Kraftvärmeprod!$B$1:$BX$550,MATCH(X$2,Kraftvärmeprod!$B$1:$VX$1,0),FALSE)/1,0)-IFERROR(VLOOKUP($B20,'Slutlig allokering kvv'!$B$2:$BX$550,MATCH(X$2,'Slutlig allokering kvv'!$B$1:$BX$1,0),FALSE)/1,0))</f>
        <v/>
      </c>
      <c r="Y20" t="str">
        <f>IF($D20="","",IFERROR(VLOOKUP($B20,Kraftvärmeprod!$B$1:$BX$550,MATCH(Y$2,Kraftvärmeprod!$B$1:$VX$1,0),FALSE)/1,0)-IFERROR(VLOOKUP($B20,'Slutlig allokering kvv'!$B$2:$BX$550,MATCH(Y$2,'Slutlig allokering kvv'!$B$1:$BX$1,0),FALSE)/1,0))</f>
        <v/>
      </c>
      <c r="Z20" t="str">
        <f>IF($D20="","",IFERROR(VLOOKUP($B20,Kraftvärmeprod!$B$1:$BX$550,MATCH(Z$2,Kraftvärmeprod!$B$1:$VX$1,0),FALSE)/1,0)-IFERROR(VLOOKUP($B20,'Slutlig allokering kvv'!$B$2:$BX$550,MATCH(Z$2,'Slutlig allokering kvv'!$B$1:$BX$1,0),FALSE)/1,0))</f>
        <v/>
      </c>
      <c r="AA20" t="str">
        <f>IF($D20="","",IFERROR(VLOOKUP($B20,Kraftvärmeprod!$B$1:$BX$550,MATCH(AA$2,Kraftvärmeprod!$B$1:$VX$1,0),FALSE)/1,0)-IFERROR(VLOOKUP($B20,'Slutlig allokering kvv'!$B$2:$BX$550,MATCH(AA$2,'Slutlig allokering kvv'!$B$1:$BX$1,0),FALSE)/1,0))</f>
        <v/>
      </c>
      <c r="AB20" t="str">
        <f>IF($D20="","",IFERROR(VLOOKUP($B20,Kraftvärmeprod!$B$1:$BX$550,MATCH(AB$2,Kraftvärmeprod!$B$1:$VX$1,0),FALSE)/1,0)-IFERROR(VLOOKUP($B20,'Slutlig allokering kvv'!$B$2:$BX$550,MATCH(AB$2,'Slutlig allokering kvv'!$B$1:$BX$1,0),FALSE)/1,0))</f>
        <v/>
      </c>
      <c r="AC20" t="str">
        <f>IF($D20="","",IFERROR(VLOOKUP($B20,Kraftvärmeprod!$B$1:$BX$550,MATCH(AC$2,Kraftvärmeprod!$B$1:$VX$1,0),FALSE)/1,0)-IFERROR(VLOOKUP($B20,'Slutlig allokering kvv'!$B$2:$BX$550,MATCH(AC$2,'Slutlig allokering kvv'!$B$1:$BX$1,0),FALSE)/1,0))</f>
        <v/>
      </c>
      <c r="AE20" t="str">
        <f>IF($D20="","",IFERROR(VLOOKUP($B20,Miljö!$B$1:$E$550,MATCH("Hjälpel kraftvärme (GWh)",Miljö!$B$1:$E$1,0),FALSE)/1,0)-IFERROR(VLOOKUP($B20,'Slutlig allokering kvv'!$B$2:$BX$550,MATCH(AE$2,'Slutlig allokering kvv'!$B$1:$BX$1,0),FALSE)/1,0))</f>
        <v/>
      </c>
      <c r="AI20">
        <f t="shared" si="0"/>
        <v>0</v>
      </c>
      <c r="AK20">
        <f>IFERROR(VLOOKUP($B20,'Slutlig allokering kvv'!$B$2:$AX$550,MATCH("Summa slutlig allokerad tillförd energi (utan hjälpel och rökgaskondensering):",'Slutlig allokering kvv'!$B$1:$AX$1,0),FALSE)/1,"")</f>
        <v>0</v>
      </c>
      <c r="AM20" s="289" t="str">
        <f>IFERROR(1-VLOOKUP($B20,'Slutlig allokering kvv'!$B$2:$AX$550,MATCH("Andel av bränsle i kvv som allokerats till värme, exklusive rökgaskondensering och hjälpel",'Slutlig allokering kvv'!$B$1:$AX$1,0),FALSE),"")</f>
        <v/>
      </c>
      <c r="AO20" s="289" t="str">
        <f t="shared" si="1"/>
        <v/>
      </c>
      <c r="AP20" s="290" t="str">
        <f t="shared" si="2"/>
        <v/>
      </c>
      <c r="AQ20" s="290"/>
      <c r="AR20" s="239" t="str">
        <f t="shared" si="3"/>
        <v/>
      </c>
      <c r="AS20" s="290"/>
    </row>
    <row r="21" spans="1:45" x14ac:dyDescent="0.25">
      <c r="A21" s="2" t="str">
        <f>'Miljövärden för publ företag'!B23</f>
        <v>Arvika Fjärrvärme AB</v>
      </c>
      <c r="B21" s="2" t="str">
        <f>'Miljövärden för publ företag'!C23</f>
        <v>Arvika</v>
      </c>
      <c r="C21" t="str">
        <f>IFERROR(VLOOKUP($B21,Kraftvärmeprod!$B$1:$AH$479,MATCH(C$2,Kraftvärmeprod!$B$1:$AG$1,0),FALSE)/1,"")</f>
        <v/>
      </c>
      <c r="D21" t="str">
        <f>IFERROR(VLOOKUP($B21,Kraftvärmeprod!$B$1:$AH$479,MATCH(D$2,Kraftvärmeprod!$B$1:$AG$1,0),FALSE)/1,"")</f>
        <v/>
      </c>
      <c r="F21" t="str">
        <f>IF($D21="","",IFERROR(VLOOKUP($B21,Kraftvärmeprod!$B$1:$BX$550,MATCH(F$2,Kraftvärmeprod!$B$1:$VX$1,0),FALSE)/1,0)-IFERROR(VLOOKUP($B21,'Slutlig allokering kvv'!$B$2:$BX$550,MATCH(F$2,'Slutlig allokering kvv'!$B$1:$BX$1,0),FALSE)/1,0))</f>
        <v/>
      </c>
      <c r="G21" t="str">
        <f>IF($D21="","",IFERROR(VLOOKUP($B21,Kraftvärmeprod!$B$1:$BX$550,MATCH(G$2,Kraftvärmeprod!$B$1:$VX$1,0),FALSE)/1,0)-IFERROR(VLOOKUP($B21,'Slutlig allokering kvv'!$B$2:$BX$550,MATCH(G$2,'Slutlig allokering kvv'!$B$1:$BX$1,0),FALSE)/1,0))</f>
        <v/>
      </c>
      <c r="H21" t="str">
        <f>IF($D21="","",IFERROR(VLOOKUP($B21,Kraftvärmeprod!$B$1:$BX$550,MATCH(H$2,Kraftvärmeprod!$B$1:$VX$1,0),FALSE)/1,0)-IFERROR(VLOOKUP($B21,'Slutlig allokering kvv'!$B$2:$BX$550,MATCH(H$2,'Slutlig allokering kvv'!$B$1:$BX$1,0),FALSE)/1,0))</f>
        <v/>
      </c>
      <c r="I21" t="str">
        <f>IF($D21="","",IFERROR(VLOOKUP($B21,Kraftvärmeprod!$B$1:$BX$550,MATCH(I$2,Kraftvärmeprod!$B$1:$VX$1,0),FALSE)/1,0)-IFERROR(VLOOKUP($B21,'Slutlig allokering kvv'!$B$2:$BX$550,MATCH(I$2,'Slutlig allokering kvv'!$B$1:$BX$1,0),FALSE)/1,0))</f>
        <v/>
      </c>
      <c r="J21" t="str">
        <f>IF($D21="","",IFERROR(VLOOKUP($B21,Kraftvärmeprod!$B$1:$BX$550,MATCH(J$2,Kraftvärmeprod!$B$1:$VX$1,0),FALSE)/1,0)-IFERROR(VLOOKUP($B21,'Slutlig allokering kvv'!$B$2:$BX$550,MATCH(J$2,'Slutlig allokering kvv'!$B$1:$BX$1,0),FALSE)/1,0))</f>
        <v/>
      </c>
      <c r="K21" t="str">
        <f>IF($D21="","",IFERROR(VLOOKUP($B21,Kraftvärmeprod!$B$1:$BX$550,MATCH(K$2,Kraftvärmeprod!$B$1:$VX$1,0),FALSE)/1,0)-IFERROR(VLOOKUP($B21,'Slutlig allokering kvv'!$B$2:$BX$550,MATCH(K$2,'Slutlig allokering kvv'!$B$1:$BX$1,0),FALSE)/1,0))</f>
        <v/>
      </c>
      <c r="L21" t="str">
        <f>IF($D21="","",IFERROR(VLOOKUP($B21,Kraftvärmeprod!$B$1:$BX$550,MATCH(L$2,Kraftvärmeprod!$B$1:$VX$1,0),FALSE)/1,0)-IFERROR(VLOOKUP($B21,'Slutlig allokering kvv'!$B$2:$BX$550,MATCH(L$2,'Slutlig allokering kvv'!$B$1:$BX$1,0),FALSE)/1,0))</f>
        <v/>
      </c>
      <c r="M21" t="str">
        <f>IF($D21="","",IFERROR(VLOOKUP($B21,Kraftvärmeprod!$B$1:$BX$550,MATCH(M$2,Kraftvärmeprod!$B$1:$VX$1,0),FALSE)/1,0)-IFERROR(VLOOKUP($B21,'Slutlig allokering kvv'!$B$2:$BX$550,MATCH(M$2,'Slutlig allokering kvv'!$B$1:$BX$1,0),FALSE)/1,0))</f>
        <v/>
      </c>
      <c r="N21" t="str">
        <f>IF($D21="","",IFERROR(VLOOKUP($B21,Kraftvärmeprod!$B$1:$BX$550,MATCH(N$2,Kraftvärmeprod!$B$1:$VX$1,0),FALSE)/1,0)-IFERROR(VLOOKUP($B21,'Slutlig allokering kvv'!$B$2:$BX$550,MATCH(N$2,'Slutlig allokering kvv'!$B$1:$BX$1,0),FALSE)/1,0))</f>
        <v/>
      </c>
      <c r="O21" t="str">
        <f>IF($D21="","",IFERROR(VLOOKUP($B21,Kraftvärmeprod!$B$1:$BX$550,MATCH(O$2,Kraftvärmeprod!$B$1:$VX$1,0),FALSE)/1,0)-IFERROR(VLOOKUP($B21,'Slutlig allokering kvv'!$B$2:$BX$550,MATCH(O$2,'Slutlig allokering kvv'!$B$1:$BX$1,0),FALSE)/1,0))</f>
        <v/>
      </c>
      <c r="P21" t="str">
        <f>IF($D21="","",IFERROR(VLOOKUP($B21,Kraftvärmeprod!$B$1:$BX$550,MATCH(P$2,Kraftvärmeprod!$B$1:$VX$1,0),FALSE)/1,0)-IFERROR(VLOOKUP($B21,'Slutlig allokering kvv'!$B$2:$BX$550,MATCH(P$2,'Slutlig allokering kvv'!$B$1:$BX$1,0),FALSE)/1,0))</f>
        <v/>
      </c>
      <c r="Q21" t="str">
        <f>IF($D21="","",IFERROR(VLOOKUP($B21,Kraftvärmeprod!$B$1:$BX$550,MATCH(Q$2,Kraftvärmeprod!$B$1:$VX$1,0),FALSE)/1,0)-IFERROR(VLOOKUP($B21,'Slutlig allokering kvv'!$B$2:$BX$550,MATCH(Q$2,'Slutlig allokering kvv'!$B$1:$BX$1,0),FALSE)/1,0))</f>
        <v/>
      </c>
      <c r="R21" t="str">
        <f>IF($D21="","",IFERROR(VLOOKUP($B21,Kraftvärmeprod!$B$1:$BX$550,MATCH(R$2,Kraftvärmeprod!$B$1:$VX$1,0),FALSE)/1,0)-IFERROR(VLOOKUP($B21,'Slutlig allokering kvv'!$B$2:$BX$550,MATCH(R$2,'Slutlig allokering kvv'!$B$1:$BX$1,0),FALSE)/1,0))</f>
        <v/>
      </c>
      <c r="S21" t="str">
        <f>IF($D21="","",IFERROR(VLOOKUP($B21,Kraftvärmeprod!$B$1:$BX$550,MATCH(S$2,Kraftvärmeprod!$B$1:$VX$1,0),FALSE)/1,0)-IFERROR(VLOOKUP($B21,'Slutlig allokering kvv'!$B$2:$BX$550,MATCH(S$2,'Slutlig allokering kvv'!$B$1:$BX$1,0),FALSE)/1,0))</f>
        <v/>
      </c>
      <c r="T21" t="str">
        <f>IF($D21="","",IFERROR(VLOOKUP($B21,Kraftvärmeprod!$B$1:$BX$550,MATCH(T$2,Kraftvärmeprod!$B$1:$VX$1,0),FALSE)/1,0)-IFERROR(VLOOKUP($B21,'Slutlig allokering kvv'!$B$2:$BX$550,MATCH(T$2,'Slutlig allokering kvv'!$B$1:$BX$1,0),FALSE)/1,0))</f>
        <v/>
      </c>
      <c r="U21" t="str">
        <f>IF($D21="","",IFERROR(VLOOKUP($B21,Kraftvärmeprod!$B$1:$BX$550,MATCH(U$2,Kraftvärmeprod!$B$1:$VX$1,0),FALSE)/1,0)-IFERROR(VLOOKUP($B21,'Slutlig allokering kvv'!$B$2:$BX$550,MATCH(U$2,'Slutlig allokering kvv'!$B$1:$BX$1,0),FALSE)/1,0))</f>
        <v/>
      </c>
      <c r="V21" t="str">
        <f>IF($D21="","",IFERROR(VLOOKUP($B21,Kraftvärmeprod!$B$1:$BX$550,MATCH(V$2,Kraftvärmeprod!$B$1:$VX$1,0),FALSE)/1,0)-IFERROR(VLOOKUP($B21,'Slutlig allokering kvv'!$B$2:$BX$550,MATCH(V$2,'Slutlig allokering kvv'!$B$1:$BX$1,0),FALSE)/1,0))</f>
        <v/>
      </c>
      <c r="W21" t="str">
        <f>IF($D21="","",IFERROR(VLOOKUP($B21,Kraftvärmeprod!$B$1:$BX$550,MATCH(W$2,Kraftvärmeprod!$B$1:$VX$1,0),FALSE)/1,0)-IFERROR(VLOOKUP($B21,'Slutlig allokering kvv'!$B$2:$BX$550,MATCH(W$2,'Slutlig allokering kvv'!$B$1:$BX$1,0),FALSE)/1,0))</f>
        <v/>
      </c>
      <c r="X21" t="str">
        <f>IF($D21="","",IFERROR(VLOOKUP($B21,Kraftvärmeprod!$B$1:$BX$550,MATCH(X$2,Kraftvärmeprod!$B$1:$VX$1,0),FALSE)/1,0)-IFERROR(VLOOKUP($B21,'Slutlig allokering kvv'!$B$2:$BX$550,MATCH(X$2,'Slutlig allokering kvv'!$B$1:$BX$1,0),FALSE)/1,0))</f>
        <v/>
      </c>
      <c r="Y21" t="str">
        <f>IF($D21="","",IFERROR(VLOOKUP($B21,Kraftvärmeprod!$B$1:$BX$550,MATCH(Y$2,Kraftvärmeprod!$B$1:$VX$1,0),FALSE)/1,0)-IFERROR(VLOOKUP($B21,'Slutlig allokering kvv'!$B$2:$BX$550,MATCH(Y$2,'Slutlig allokering kvv'!$B$1:$BX$1,0),FALSE)/1,0))</f>
        <v/>
      </c>
      <c r="Z21" t="str">
        <f>IF($D21="","",IFERROR(VLOOKUP($B21,Kraftvärmeprod!$B$1:$BX$550,MATCH(Z$2,Kraftvärmeprod!$B$1:$VX$1,0),FALSE)/1,0)-IFERROR(VLOOKUP($B21,'Slutlig allokering kvv'!$B$2:$BX$550,MATCH(Z$2,'Slutlig allokering kvv'!$B$1:$BX$1,0),FALSE)/1,0))</f>
        <v/>
      </c>
      <c r="AA21" t="str">
        <f>IF($D21="","",IFERROR(VLOOKUP($B21,Kraftvärmeprod!$B$1:$BX$550,MATCH(AA$2,Kraftvärmeprod!$B$1:$VX$1,0),FALSE)/1,0)-IFERROR(VLOOKUP($B21,'Slutlig allokering kvv'!$B$2:$BX$550,MATCH(AA$2,'Slutlig allokering kvv'!$B$1:$BX$1,0),FALSE)/1,0))</f>
        <v/>
      </c>
      <c r="AB21" t="str">
        <f>IF($D21="","",IFERROR(VLOOKUP($B21,Kraftvärmeprod!$B$1:$BX$550,MATCH(AB$2,Kraftvärmeprod!$B$1:$VX$1,0),FALSE)/1,0)-IFERROR(VLOOKUP($B21,'Slutlig allokering kvv'!$B$2:$BX$550,MATCH(AB$2,'Slutlig allokering kvv'!$B$1:$BX$1,0),FALSE)/1,0))</f>
        <v/>
      </c>
      <c r="AC21" t="str">
        <f>IF($D21="","",IFERROR(VLOOKUP($B21,Kraftvärmeprod!$B$1:$BX$550,MATCH(AC$2,Kraftvärmeprod!$B$1:$VX$1,0),FALSE)/1,0)-IFERROR(VLOOKUP($B21,'Slutlig allokering kvv'!$B$2:$BX$550,MATCH(AC$2,'Slutlig allokering kvv'!$B$1:$BX$1,0),FALSE)/1,0))</f>
        <v/>
      </c>
      <c r="AE21" t="str">
        <f>IF($D21="","",IFERROR(VLOOKUP($B21,Miljö!$B$1:$E$550,MATCH("Hjälpel kraftvärme (GWh)",Miljö!$B$1:$E$1,0),FALSE)/1,0)-IFERROR(VLOOKUP($B21,'Slutlig allokering kvv'!$B$2:$BX$550,MATCH(AE$2,'Slutlig allokering kvv'!$B$1:$BX$1,0),FALSE)/1,0))</f>
        <v/>
      </c>
      <c r="AI21">
        <f t="shared" si="0"/>
        <v>0</v>
      </c>
      <c r="AK21">
        <f>IFERROR(VLOOKUP($B21,'Slutlig allokering kvv'!$B$2:$AX$550,MATCH("Summa slutlig allokerad tillförd energi (utan hjälpel och rökgaskondensering):",'Slutlig allokering kvv'!$B$1:$AX$1,0),FALSE)/1,"")</f>
        <v>0</v>
      </c>
      <c r="AM21" s="289" t="str">
        <f>IFERROR(1-VLOOKUP($B21,'Slutlig allokering kvv'!$B$2:$AX$550,MATCH("Andel av bränsle i kvv som allokerats till värme, exklusive rökgaskondensering och hjälpel",'Slutlig allokering kvv'!$B$1:$AX$1,0),FALSE),"")</f>
        <v/>
      </c>
      <c r="AO21" s="289" t="str">
        <f t="shared" si="1"/>
        <v/>
      </c>
      <c r="AP21" s="290" t="str">
        <f t="shared" si="2"/>
        <v/>
      </c>
      <c r="AQ21" s="290"/>
      <c r="AR21" s="239" t="str">
        <f t="shared" si="3"/>
        <v/>
      </c>
      <c r="AS21" s="290"/>
    </row>
    <row r="22" spans="1:45" x14ac:dyDescent="0.25">
      <c r="A22" s="2" t="str">
        <f>'Miljövärden för publ företag'!B24</f>
        <v>Bodens Energi AB</v>
      </c>
      <c r="B22" s="2" t="str">
        <f>'Miljövärden för publ företag'!C24</f>
        <v>Boden</v>
      </c>
      <c r="C22">
        <f>IFERROR(VLOOKUP($B22,Kraftvärmeprod!$B$1:$AH$479,MATCH(C$2,Kraftvärmeprod!$B$1:$AG$1,0),FALSE)/1,"")</f>
        <v>149</v>
      </c>
      <c r="D22">
        <f>IFERROR(VLOOKUP($B22,Kraftvärmeprod!$B$1:$AH$479,MATCH(D$2,Kraftvärmeprod!$B$1:$AG$1,0),FALSE)/1,"")</f>
        <v>24</v>
      </c>
      <c r="F22">
        <f>IF($D22="","",IFERROR(VLOOKUP($B22,Kraftvärmeprod!$B$1:$BX$550,MATCH(F$2,Kraftvärmeprod!$B$1:$VX$1,0),FALSE)/1,0)-IFERROR(VLOOKUP($B22,'Slutlig allokering kvv'!$B$2:$BX$550,MATCH(F$2,'Slutlig allokering kvv'!$B$1:$BX$1,0),FALSE)/1,0))</f>
        <v>0</v>
      </c>
      <c r="G22">
        <f>IF($D22="","",IFERROR(VLOOKUP($B22,Kraftvärmeprod!$B$1:$BX$550,MATCH(G$2,Kraftvärmeprod!$B$1:$VX$1,0),FALSE)/1,0)-IFERROR(VLOOKUP($B22,'Slutlig allokering kvv'!$B$2:$BX$550,MATCH(G$2,'Slutlig allokering kvv'!$B$1:$BX$1,0),FALSE)/1,0))</f>
        <v>0</v>
      </c>
      <c r="H22">
        <f>IF($D22="","",IFERROR(VLOOKUP($B22,Kraftvärmeprod!$B$1:$BX$550,MATCH(H$2,Kraftvärmeprod!$B$1:$VX$1,0),FALSE)/1,0)-IFERROR(VLOOKUP($B22,'Slutlig allokering kvv'!$B$2:$BX$550,MATCH(H$2,'Slutlig allokering kvv'!$B$1:$BX$1,0),FALSE)/1,0))</f>
        <v>0</v>
      </c>
      <c r="I22">
        <f>IF($D22="","",IFERROR(VLOOKUP($B22,Kraftvärmeprod!$B$1:$BX$550,MATCH(I$2,Kraftvärmeprod!$B$1:$VX$1,0),FALSE)/1,0)-IFERROR(VLOOKUP($B22,'Slutlig allokering kvv'!$B$2:$BX$550,MATCH(I$2,'Slutlig allokering kvv'!$B$1:$BX$1,0),FALSE)/1,0))</f>
        <v>0</v>
      </c>
      <c r="J22">
        <f>IF($D22="","",IFERROR(VLOOKUP($B22,Kraftvärmeprod!$B$1:$BX$550,MATCH(J$2,Kraftvärmeprod!$B$1:$VX$1,0),FALSE)/1,0)-IFERROR(VLOOKUP($B22,'Slutlig allokering kvv'!$B$2:$BX$550,MATCH(J$2,'Slutlig allokering kvv'!$B$1:$BX$1,0),FALSE)/1,0))</f>
        <v>0</v>
      </c>
      <c r="K22">
        <f>IF($D22="","",IFERROR(VLOOKUP($B22,Kraftvärmeprod!$B$1:$BX$550,MATCH(K$2,Kraftvärmeprod!$B$1:$VX$1,0),FALSE)/1,0)-IFERROR(VLOOKUP($B22,'Slutlig allokering kvv'!$B$2:$BX$550,MATCH(K$2,'Slutlig allokering kvv'!$B$1:$BX$1,0),FALSE)/1,0))</f>
        <v>0</v>
      </c>
      <c r="L22">
        <f>IF($D22="","",IFERROR(VLOOKUP($B22,Kraftvärmeprod!$B$1:$BX$550,MATCH(L$2,Kraftvärmeprod!$B$1:$VX$1,0),FALSE)/1,0)-IFERROR(VLOOKUP($B22,'Slutlig allokering kvv'!$B$2:$BX$550,MATCH(L$2,'Slutlig allokering kvv'!$B$1:$BX$1,0),FALSE)/1,0))</f>
        <v>0</v>
      </c>
      <c r="M22">
        <f>IF($D22="","",IFERROR(VLOOKUP($B22,Kraftvärmeprod!$B$1:$BX$550,MATCH(M$2,Kraftvärmeprod!$B$1:$VX$1,0),FALSE)/1,0)-IFERROR(VLOOKUP($B22,'Slutlig allokering kvv'!$B$2:$BX$550,MATCH(M$2,'Slutlig allokering kvv'!$B$1:$BX$1,0),FALSE)/1,0))</f>
        <v>0</v>
      </c>
      <c r="N22">
        <f>IF($D22="","",IFERROR(VLOOKUP($B22,Kraftvärmeprod!$B$1:$BX$550,MATCH(N$2,Kraftvärmeprod!$B$1:$VX$1,0),FALSE)/1,0)-IFERROR(VLOOKUP($B22,'Slutlig allokering kvv'!$B$2:$BX$550,MATCH(N$2,'Slutlig allokering kvv'!$B$1:$BX$1,0),FALSE)/1,0))</f>
        <v>0</v>
      </c>
      <c r="O22">
        <f>IF($D22="","",IFERROR(VLOOKUP($B22,Kraftvärmeprod!$B$1:$BX$550,MATCH(O$2,Kraftvärmeprod!$B$1:$VX$1,0),FALSE)/1,0)-IFERROR(VLOOKUP($B22,'Slutlig allokering kvv'!$B$2:$BX$550,MATCH(O$2,'Slutlig allokering kvv'!$B$1:$BX$1,0),FALSE)/1,0))</f>
        <v>0</v>
      </c>
      <c r="P22">
        <f>IF($D22="","",IFERROR(VLOOKUP($B22,Kraftvärmeprod!$B$1:$BX$550,MATCH(P$2,Kraftvärmeprod!$B$1:$VX$1,0),FALSE)/1,0)-IFERROR(VLOOKUP($B22,'Slutlig allokering kvv'!$B$2:$BX$550,MATCH(P$2,'Slutlig allokering kvv'!$B$1:$BX$1,0),FALSE)/1,0))</f>
        <v>0</v>
      </c>
      <c r="Q22">
        <f>IF($D22="","",IFERROR(VLOOKUP($B22,Kraftvärmeprod!$B$1:$BX$550,MATCH(Q$2,Kraftvärmeprod!$B$1:$VX$1,0),FALSE)/1,0)-IFERROR(VLOOKUP($B22,'Slutlig allokering kvv'!$B$2:$BX$550,MATCH(Q$2,'Slutlig allokering kvv'!$B$1:$BX$1,0),FALSE)/1,0))</f>
        <v>0</v>
      </c>
      <c r="R22">
        <f>IF($D22="","",IFERROR(VLOOKUP($B22,Kraftvärmeprod!$B$1:$BX$550,MATCH(R$2,Kraftvärmeprod!$B$1:$VX$1,0),FALSE)/1,0)-IFERROR(VLOOKUP($B22,'Slutlig allokering kvv'!$B$2:$BX$550,MATCH(R$2,'Slutlig allokering kvv'!$B$1:$BX$1,0),FALSE)/1,0))</f>
        <v>0</v>
      </c>
      <c r="S22">
        <f>IF($D22="","",IFERROR(VLOOKUP($B22,Kraftvärmeprod!$B$1:$BX$550,MATCH(S$2,Kraftvärmeprod!$B$1:$VX$1,0),FALSE)/1,0)-IFERROR(VLOOKUP($B22,'Slutlig allokering kvv'!$B$2:$BX$550,MATCH(S$2,'Slutlig allokering kvv'!$B$1:$BX$1,0),FALSE)/1,0))</f>
        <v>0</v>
      </c>
      <c r="T22">
        <f>IF($D22="","",IFERROR(VLOOKUP($B22,Kraftvärmeprod!$B$1:$BX$550,MATCH(T$2,Kraftvärmeprod!$B$1:$VX$1,0),FALSE)/1,0)-IFERROR(VLOOKUP($B22,'Slutlig allokering kvv'!$B$2:$BX$550,MATCH(T$2,'Slutlig allokering kvv'!$B$1:$BX$1,0),FALSE)/1,0))</f>
        <v>0</v>
      </c>
      <c r="U22">
        <f>IF($D22="","",IFERROR(VLOOKUP($B22,Kraftvärmeprod!$B$1:$BX$550,MATCH(U$2,Kraftvärmeprod!$B$1:$VX$1,0),FALSE)/1,0)-IFERROR(VLOOKUP($B22,'Slutlig allokering kvv'!$B$2:$BX$550,MATCH(U$2,'Slutlig allokering kvv'!$B$1:$BX$1,0),FALSE)/1,0))</f>
        <v>0</v>
      </c>
      <c r="V22">
        <f>IF($D22="","",IFERROR(VLOOKUP($B22,Kraftvärmeprod!$B$1:$BX$550,MATCH(V$2,Kraftvärmeprod!$B$1:$VX$1,0),FALSE)/1,0)-IFERROR(VLOOKUP($B22,'Slutlig allokering kvv'!$B$2:$BX$550,MATCH(V$2,'Slutlig allokering kvv'!$B$1:$BX$1,0),FALSE)/1,0))</f>
        <v>5.3218999999999994</v>
      </c>
      <c r="W22">
        <f>IF($D22="","",IFERROR(VLOOKUP($B22,Kraftvärmeprod!$B$1:$BX$550,MATCH(W$2,Kraftvärmeprod!$B$1:$VX$1,0),FALSE)/1,0)-IFERROR(VLOOKUP($B22,'Slutlig allokering kvv'!$B$2:$BX$550,MATCH(W$2,'Slutlig allokering kvv'!$B$1:$BX$1,0),FALSE)/1,0))</f>
        <v>0</v>
      </c>
      <c r="X22">
        <f>IF($D22="","",IFERROR(VLOOKUP($B22,Kraftvärmeprod!$B$1:$BX$550,MATCH(X$2,Kraftvärmeprod!$B$1:$VX$1,0),FALSE)/1,0)-IFERROR(VLOOKUP($B22,'Slutlig allokering kvv'!$B$2:$BX$550,MATCH(X$2,'Slutlig allokering kvv'!$B$1:$BX$1,0),FALSE)/1,0))</f>
        <v>0</v>
      </c>
      <c r="Y22">
        <f>IF($D22="","",IFERROR(VLOOKUP($B22,Kraftvärmeprod!$B$1:$BX$550,MATCH(Y$2,Kraftvärmeprod!$B$1:$VX$1,0),FALSE)/1,0)-IFERROR(VLOOKUP($B22,'Slutlig allokering kvv'!$B$2:$BX$550,MATCH(Y$2,'Slutlig allokering kvv'!$B$1:$BX$1,0),FALSE)/1,0))</f>
        <v>0</v>
      </c>
      <c r="Z22">
        <f>IF($D22="","",IFERROR(VLOOKUP($B22,Kraftvärmeprod!$B$1:$BX$550,MATCH(Z$2,Kraftvärmeprod!$B$1:$VX$1,0),FALSE)/1,0)-IFERROR(VLOOKUP($B22,'Slutlig allokering kvv'!$B$2:$BX$550,MATCH(Z$2,'Slutlig allokering kvv'!$B$1:$BX$1,0),FALSE)/1,0))</f>
        <v>0</v>
      </c>
      <c r="AA22">
        <f>IF($D22="","",IFERROR(VLOOKUP($B22,Kraftvärmeprod!$B$1:$BX$550,MATCH(AA$2,Kraftvärmeprod!$B$1:$VX$1,0),FALSE)/1,0)-IFERROR(VLOOKUP($B22,'Slutlig allokering kvv'!$B$2:$BX$550,MATCH(AA$2,'Slutlig allokering kvv'!$B$1:$BX$1,0),FALSE)/1,0))</f>
        <v>50.338399999999993</v>
      </c>
      <c r="AB22">
        <f>IF($D22="","",IFERROR(VLOOKUP($B22,Kraftvärmeprod!$B$1:$BX$550,MATCH(AB$2,Kraftvärmeprod!$B$1:$VX$1,0),FALSE)/1,0)-IFERROR(VLOOKUP($B22,'Slutlig allokering kvv'!$B$2:$BX$550,MATCH(AB$2,'Slutlig allokering kvv'!$B$1:$BX$1,0),FALSE)/1,0))</f>
        <v>0</v>
      </c>
      <c r="AC22">
        <f>IF($D22="","",IFERROR(VLOOKUP($B22,Kraftvärmeprod!$B$1:$BX$550,MATCH(AC$2,Kraftvärmeprod!$B$1:$VX$1,0),FALSE)/1,0)-IFERROR(VLOOKUP($B22,'Slutlig allokering kvv'!$B$2:$BX$550,MATCH(AC$2,'Slutlig allokering kvv'!$B$1:$BX$1,0),FALSE)/1,0))</f>
        <v>0</v>
      </c>
      <c r="AE22">
        <f>IF($D22="","",IFERROR(VLOOKUP($B22,Miljö!$B$1:$E$550,MATCH("Hjälpel kraftvärme (GWh)",Miljö!$B$1:$E$1,0),FALSE)/1,0)-IFERROR(VLOOKUP($B22,'Slutlig allokering kvv'!$B$2:$BX$550,MATCH(AE$2,'Slutlig allokering kvv'!$B$1:$BX$1,0),FALSE)/1,0))</f>
        <v>1.5423899999999997</v>
      </c>
      <c r="AI22">
        <f t="shared" si="0"/>
        <v>55.660299999999992</v>
      </c>
      <c r="AK22">
        <f>IFERROR(VLOOKUP($B22,'Slutlig allokering kvv'!$B$2:$AX$550,MATCH("Summa slutlig allokerad tillförd energi (utan hjälpel och rökgaskondensering):",'Slutlig allokering kvv'!$B$1:$AX$1,0),FALSE)/1,"")</f>
        <v>110.33969999999999</v>
      </c>
      <c r="AM22" s="289">
        <f>IFERROR(1-VLOOKUP($B22,'Slutlig allokering kvv'!$B$2:$AX$550,MATCH("Andel av bränsle i kvv som allokerats till värme, exklusive rökgaskondensering och hjälpel",'Slutlig allokering kvv'!$B$1:$AX$1,0),FALSE),"")</f>
        <v>0.33530301204819279</v>
      </c>
      <c r="AO22" s="289">
        <f t="shared" si="1"/>
        <v>0.33530301204819274</v>
      </c>
      <c r="AP22" s="290">
        <f t="shared" si="2"/>
        <v>5.5511151231257827E-17</v>
      </c>
      <c r="AQ22" s="290"/>
      <c r="AR22" s="239">
        <f t="shared" si="3"/>
        <v>0.41956068849209721</v>
      </c>
      <c r="AS22" s="290"/>
    </row>
    <row r="23" spans="1:45" x14ac:dyDescent="0.25">
      <c r="A23" s="2" t="str">
        <f>'Miljövärden för publ företag'!B25</f>
        <v>Bollnäs Energi AB</v>
      </c>
      <c r="B23" s="2" t="str">
        <f>'Miljövärden för publ företag'!C25</f>
        <v>Arbrå</v>
      </c>
      <c r="C23" t="str">
        <f>IFERROR(VLOOKUP($B23,Kraftvärmeprod!$B$1:$AH$479,MATCH(C$2,Kraftvärmeprod!$B$1:$AG$1,0),FALSE)/1,"")</f>
        <v/>
      </c>
      <c r="D23" t="str">
        <f>IFERROR(VLOOKUP($B23,Kraftvärmeprod!$B$1:$AH$479,MATCH(D$2,Kraftvärmeprod!$B$1:$AG$1,0),FALSE)/1,"")</f>
        <v/>
      </c>
      <c r="F23" t="str">
        <f>IF($D23="","",IFERROR(VLOOKUP($B23,Kraftvärmeprod!$B$1:$BX$550,MATCH(F$2,Kraftvärmeprod!$B$1:$VX$1,0),FALSE)/1,0)-IFERROR(VLOOKUP($B23,'Slutlig allokering kvv'!$B$2:$BX$550,MATCH(F$2,'Slutlig allokering kvv'!$B$1:$BX$1,0),FALSE)/1,0))</f>
        <v/>
      </c>
      <c r="G23" t="str">
        <f>IF($D23="","",IFERROR(VLOOKUP($B23,Kraftvärmeprod!$B$1:$BX$550,MATCH(G$2,Kraftvärmeprod!$B$1:$VX$1,0),FALSE)/1,0)-IFERROR(VLOOKUP($B23,'Slutlig allokering kvv'!$B$2:$BX$550,MATCH(G$2,'Slutlig allokering kvv'!$B$1:$BX$1,0),FALSE)/1,0))</f>
        <v/>
      </c>
      <c r="H23" t="str">
        <f>IF($D23="","",IFERROR(VLOOKUP($B23,Kraftvärmeprod!$B$1:$BX$550,MATCH(H$2,Kraftvärmeprod!$B$1:$VX$1,0),FALSE)/1,0)-IFERROR(VLOOKUP($B23,'Slutlig allokering kvv'!$B$2:$BX$550,MATCH(H$2,'Slutlig allokering kvv'!$B$1:$BX$1,0),FALSE)/1,0))</f>
        <v/>
      </c>
      <c r="I23" t="str">
        <f>IF($D23="","",IFERROR(VLOOKUP($B23,Kraftvärmeprod!$B$1:$BX$550,MATCH(I$2,Kraftvärmeprod!$B$1:$VX$1,0),FALSE)/1,0)-IFERROR(VLOOKUP($B23,'Slutlig allokering kvv'!$B$2:$BX$550,MATCH(I$2,'Slutlig allokering kvv'!$B$1:$BX$1,0),FALSE)/1,0))</f>
        <v/>
      </c>
      <c r="J23" t="str">
        <f>IF($D23="","",IFERROR(VLOOKUP($B23,Kraftvärmeprod!$B$1:$BX$550,MATCH(J$2,Kraftvärmeprod!$B$1:$VX$1,0),FALSE)/1,0)-IFERROR(VLOOKUP($B23,'Slutlig allokering kvv'!$B$2:$BX$550,MATCH(J$2,'Slutlig allokering kvv'!$B$1:$BX$1,0),FALSE)/1,0))</f>
        <v/>
      </c>
      <c r="K23" t="str">
        <f>IF($D23="","",IFERROR(VLOOKUP($B23,Kraftvärmeprod!$B$1:$BX$550,MATCH(K$2,Kraftvärmeprod!$B$1:$VX$1,0),FALSE)/1,0)-IFERROR(VLOOKUP($B23,'Slutlig allokering kvv'!$B$2:$BX$550,MATCH(K$2,'Slutlig allokering kvv'!$B$1:$BX$1,0),FALSE)/1,0))</f>
        <v/>
      </c>
      <c r="L23" t="str">
        <f>IF($D23="","",IFERROR(VLOOKUP($B23,Kraftvärmeprod!$B$1:$BX$550,MATCH(L$2,Kraftvärmeprod!$B$1:$VX$1,0),FALSE)/1,0)-IFERROR(VLOOKUP($B23,'Slutlig allokering kvv'!$B$2:$BX$550,MATCH(L$2,'Slutlig allokering kvv'!$B$1:$BX$1,0),FALSE)/1,0))</f>
        <v/>
      </c>
      <c r="M23" t="str">
        <f>IF($D23="","",IFERROR(VLOOKUP($B23,Kraftvärmeprod!$B$1:$BX$550,MATCH(M$2,Kraftvärmeprod!$B$1:$VX$1,0),FALSE)/1,0)-IFERROR(VLOOKUP($B23,'Slutlig allokering kvv'!$B$2:$BX$550,MATCH(M$2,'Slutlig allokering kvv'!$B$1:$BX$1,0),FALSE)/1,0))</f>
        <v/>
      </c>
      <c r="N23" t="str">
        <f>IF($D23="","",IFERROR(VLOOKUP($B23,Kraftvärmeprod!$B$1:$BX$550,MATCH(N$2,Kraftvärmeprod!$B$1:$VX$1,0),FALSE)/1,0)-IFERROR(VLOOKUP($B23,'Slutlig allokering kvv'!$B$2:$BX$550,MATCH(N$2,'Slutlig allokering kvv'!$B$1:$BX$1,0),FALSE)/1,0))</f>
        <v/>
      </c>
      <c r="O23" t="str">
        <f>IF($D23="","",IFERROR(VLOOKUP($B23,Kraftvärmeprod!$B$1:$BX$550,MATCH(O$2,Kraftvärmeprod!$B$1:$VX$1,0),FALSE)/1,0)-IFERROR(VLOOKUP($B23,'Slutlig allokering kvv'!$B$2:$BX$550,MATCH(O$2,'Slutlig allokering kvv'!$B$1:$BX$1,0),FALSE)/1,0))</f>
        <v/>
      </c>
      <c r="P23" t="str">
        <f>IF($D23="","",IFERROR(VLOOKUP($B23,Kraftvärmeprod!$B$1:$BX$550,MATCH(P$2,Kraftvärmeprod!$B$1:$VX$1,0),FALSE)/1,0)-IFERROR(VLOOKUP($B23,'Slutlig allokering kvv'!$B$2:$BX$550,MATCH(P$2,'Slutlig allokering kvv'!$B$1:$BX$1,0),FALSE)/1,0))</f>
        <v/>
      </c>
      <c r="Q23" t="str">
        <f>IF($D23="","",IFERROR(VLOOKUP($B23,Kraftvärmeprod!$B$1:$BX$550,MATCH(Q$2,Kraftvärmeprod!$B$1:$VX$1,0),FALSE)/1,0)-IFERROR(VLOOKUP($B23,'Slutlig allokering kvv'!$B$2:$BX$550,MATCH(Q$2,'Slutlig allokering kvv'!$B$1:$BX$1,0),FALSE)/1,0))</f>
        <v/>
      </c>
      <c r="R23" t="str">
        <f>IF($D23="","",IFERROR(VLOOKUP($B23,Kraftvärmeprod!$B$1:$BX$550,MATCH(R$2,Kraftvärmeprod!$B$1:$VX$1,0),FALSE)/1,0)-IFERROR(VLOOKUP($B23,'Slutlig allokering kvv'!$B$2:$BX$550,MATCH(R$2,'Slutlig allokering kvv'!$B$1:$BX$1,0),FALSE)/1,0))</f>
        <v/>
      </c>
      <c r="S23" t="str">
        <f>IF($D23="","",IFERROR(VLOOKUP($B23,Kraftvärmeprod!$B$1:$BX$550,MATCH(S$2,Kraftvärmeprod!$B$1:$VX$1,0),FALSE)/1,0)-IFERROR(VLOOKUP($B23,'Slutlig allokering kvv'!$B$2:$BX$550,MATCH(S$2,'Slutlig allokering kvv'!$B$1:$BX$1,0),FALSE)/1,0))</f>
        <v/>
      </c>
      <c r="T23" t="str">
        <f>IF($D23="","",IFERROR(VLOOKUP($B23,Kraftvärmeprod!$B$1:$BX$550,MATCH(T$2,Kraftvärmeprod!$B$1:$VX$1,0),FALSE)/1,0)-IFERROR(VLOOKUP($B23,'Slutlig allokering kvv'!$B$2:$BX$550,MATCH(T$2,'Slutlig allokering kvv'!$B$1:$BX$1,0),FALSE)/1,0))</f>
        <v/>
      </c>
      <c r="U23" t="str">
        <f>IF($D23="","",IFERROR(VLOOKUP($B23,Kraftvärmeprod!$B$1:$BX$550,MATCH(U$2,Kraftvärmeprod!$B$1:$VX$1,0),FALSE)/1,0)-IFERROR(VLOOKUP($B23,'Slutlig allokering kvv'!$B$2:$BX$550,MATCH(U$2,'Slutlig allokering kvv'!$B$1:$BX$1,0),FALSE)/1,0))</f>
        <v/>
      </c>
      <c r="V23" t="str">
        <f>IF($D23="","",IFERROR(VLOOKUP($B23,Kraftvärmeprod!$B$1:$BX$550,MATCH(V$2,Kraftvärmeprod!$B$1:$VX$1,0),FALSE)/1,0)-IFERROR(VLOOKUP($B23,'Slutlig allokering kvv'!$B$2:$BX$550,MATCH(V$2,'Slutlig allokering kvv'!$B$1:$BX$1,0),FALSE)/1,0))</f>
        <v/>
      </c>
      <c r="W23" t="str">
        <f>IF($D23="","",IFERROR(VLOOKUP($B23,Kraftvärmeprod!$B$1:$BX$550,MATCH(W$2,Kraftvärmeprod!$B$1:$VX$1,0),FALSE)/1,0)-IFERROR(VLOOKUP($B23,'Slutlig allokering kvv'!$B$2:$BX$550,MATCH(W$2,'Slutlig allokering kvv'!$B$1:$BX$1,0),FALSE)/1,0))</f>
        <v/>
      </c>
      <c r="X23" t="str">
        <f>IF($D23="","",IFERROR(VLOOKUP($B23,Kraftvärmeprod!$B$1:$BX$550,MATCH(X$2,Kraftvärmeprod!$B$1:$VX$1,0),FALSE)/1,0)-IFERROR(VLOOKUP($B23,'Slutlig allokering kvv'!$B$2:$BX$550,MATCH(X$2,'Slutlig allokering kvv'!$B$1:$BX$1,0),FALSE)/1,0))</f>
        <v/>
      </c>
      <c r="Y23" t="str">
        <f>IF($D23="","",IFERROR(VLOOKUP($B23,Kraftvärmeprod!$B$1:$BX$550,MATCH(Y$2,Kraftvärmeprod!$B$1:$VX$1,0),FALSE)/1,0)-IFERROR(VLOOKUP($B23,'Slutlig allokering kvv'!$B$2:$BX$550,MATCH(Y$2,'Slutlig allokering kvv'!$B$1:$BX$1,0),FALSE)/1,0))</f>
        <v/>
      </c>
      <c r="Z23" t="str">
        <f>IF($D23="","",IFERROR(VLOOKUP($B23,Kraftvärmeprod!$B$1:$BX$550,MATCH(Z$2,Kraftvärmeprod!$B$1:$VX$1,0),FALSE)/1,0)-IFERROR(VLOOKUP($B23,'Slutlig allokering kvv'!$B$2:$BX$550,MATCH(Z$2,'Slutlig allokering kvv'!$B$1:$BX$1,0),FALSE)/1,0))</f>
        <v/>
      </c>
      <c r="AA23" t="str">
        <f>IF($D23="","",IFERROR(VLOOKUP($B23,Kraftvärmeprod!$B$1:$BX$550,MATCH(AA$2,Kraftvärmeprod!$B$1:$VX$1,0),FALSE)/1,0)-IFERROR(VLOOKUP($B23,'Slutlig allokering kvv'!$B$2:$BX$550,MATCH(AA$2,'Slutlig allokering kvv'!$B$1:$BX$1,0),FALSE)/1,0))</f>
        <v/>
      </c>
      <c r="AB23" t="str">
        <f>IF($D23="","",IFERROR(VLOOKUP($B23,Kraftvärmeprod!$B$1:$BX$550,MATCH(AB$2,Kraftvärmeprod!$B$1:$VX$1,0),FALSE)/1,0)-IFERROR(VLOOKUP($B23,'Slutlig allokering kvv'!$B$2:$BX$550,MATCH(AB$2,'Slutlig allokering kvv'!$B$1:$BX$1,0),FALSE)/1,0))</f>
        <v/>
      </c>
      <c r="AC23" t="str">
        <f>IF($D23="","",IFERROR(VLOOKUP($B23,Kraftvärmeprod!$B$1:$BX$550,MATCH(AC$2,Kraftvärmeprod!$B$1:$VX$1,0),FALSE)/1,0)-IFERROR(VLOOKUP($B23,'Slutlig allokering kvv'!$B$2:$BX$550,MATCH(AC$2,'Slutlig allokering kvv'!$B$1:$BX$1,0),FALSE)/1,0))</f>
        <v/>
      </c>
      <c r="AE23" t="str">
        <f>IF($D23="","",IFERROR(VLOOKUP($B23,Miljö!$B$1:$E$550,MATCH("Hjälpel kraftvärme (GWh)",Miljö!$B$1:$E$1,0),FALSE)/1,0)-IFERROR(VLOOKUP($B23,'Slutlig allokering kvv'!$B$2:$BX$550,MATCH(AE$2,'Slutlig allokering kvv'!$B$1:$BX$1,0),FALSE)/1,0))</f>
        <v/>
      </c>
      <c r="AI23">
        <f t="shared" si="0"/>
        <v>0</v>
      </c>
      <c r="AK23">
        <f>IFERROR(VLOOKUP($B23,'Slutlig allokering kvv'!$B$2:$AX$550,MATCH("Summa slutlig allokerad tillförd energi (utan hjälpel och rökgaskondensering):",'Slutlig allokering kvv'!$B$1:$AX$1,0),FALSE)/1,"")</f>
        <v>0</v>
      </c>
      <c r="AM23" s="289" t="str">
        <f>IFERROR(1-VLOOKUP($B23,'Slutlig allokering kvv'!$B$2:$AX$550,MATCH("Andel av bränsle i kvv som allokerats till värme, exklusive rökgaskondensering och hjälpel",'Slutlig allokering kvv'!$B$1:$AX$1,0),FALSE),"")</f>
        <v/>
      </c>
      <c r="AO23" s="289" t="str">
        <f t="shared" si="1"/>
        <v/>
      </c>
      <c r="AP23" s="290" t="str">
        <f t="shared" si="2"/>
        <v/>
      </c>
      <c r="AQ23" s="290"/>
      <c r="AR23" s="239" t="str">
        <f t="shared" si="3"/>
        <v/>
      </c>
      <c r="AS23" s="290"/>
    </row>
    <row r="24" spans="1:45" x14ac:dyDescent="0.25">
      <c r="A24" s="2" t="str">
        <f>'Miljövärden för publ företag'!B26</f>
        <v>Bollnäs Energi AB</v>
      </c>
      <c r="B24" s="2" t="str">
        <f>'Miljövärden för publ företag'!C26</f>
        <v>Bollnäs</v>
      </c>
      <c r="C24">
        <f>IFERROR(VLOOKUP($B24,Kraftvärmeprod!$B$1:$AH$479,MATCH(C$2,Kraftvärmeprod!$B$1:$AG$1,0),FALSE)/1,"")</f>
        <v>106.86</v>
      </c>
      <c r="D24">
        <f>IFERROR(VLOOKUP($B24,Kraftvärmeprod!$B$1:$AH$479,MATCH(D$2,Kraftvärmeprod!$B$1:$AG$1,0),FALSE)/1,"")</f>
        <v>26.9</v>
      </c>
      <c r="F24">
        <f>IF($D24="","",IFERROR(VLOOKUP($B24,Kraftvärmeprod!$B$1:$BX$550,MATCH(F$2,Kraftvärmeprod!$B$1:$VX$1,0),FALSE)/1,0)-IFERROR(VLOOKUP($B24,'Slutlig allokering kvv'!$B$2:$BX$550,MATCH(F$2,'Slutlig allokering kvv'!$B$1:$BX$1,0),FALSE)/1,0))</f>
        <v>0</v>
      </c>
      <c r="G24">
        <f>IF($D24="","",IFERROR(VLOOKUP($B24,Kraftvärmeprod!$B$1:$BX$550,MATCH(G$2,Kraftvärmeprod!$B$1:$VX$1,0),FALSE)/1,0)-IFERROR(VLOOKUP($B24,'Slutlig allokering kvv'!$B$2:$BX$550,MATCH(G$2,'Slutlig allokering kvv'!$B$1:$BX$1,0),FALSE)/1,0))</f>
        <v>0.49596299999999993</v>
      </c>
      <c r="H24">
        <f>IF($D24="","",IFERROR(VLOOKUP($B24,Kraftvärmeprod!$B$1:$BX$550,MATCH(H$2,Kraftvärmeprod!$B$1:$VX$1,0),FALSE)/1,0)-IFERROR(VLOOKUP($B24,'Slutlig allokering kvv'!$B$2:$BX$550,MATCH(H$2,'Slutlig allokering kvv'!$B$1:$BX$1,0),FALSE)/1,0))</f>
        <v>0</v>
      </c>
      <c r="I24">
        <f>IF($D24="","",IFERROR(VLOOKUP($B24,Kraftvärmeprod!$B$1:$BX$550,MATCH(I$2,Kraftvärmeprod!$B$1:$VX$1,0),FALSE)/1,0)-IFERROR(VLOOKUP($B24,'Slutlig allokering kvv'!$B$2:$BX$550,MATCH(I$2,'Slutlig allokering kvv'!$B$1:$BX$1,0),FALSE)/1,0))</f>
        <v>0</v>
      </c>
      <c r="J24">
        <f>IF($D24="","",IFERROR(VLOOKUP($B24,Kraftvärmeprod!$B$1:$BX$550,MATCH(J$2,Kraftvärmeprod!$B$1:$VX$1,0),FALSE)/1,0)-IFERROR(VLOOKUP($B24,'Slutlig allokering kvv'!$B$2:$BX$550,MATCH(J$2,'Slutlig allokering kvv'!$B$1:$BX$1,0),FALSE)/1,0))</f>
        <v>0</v>
      </c>
      <c r="K24">
        <f>IF($D24="","",IFERROR(VLOOKUP($B24,Kraftvärmeprod!$B$1:$BX$550,MATCH(K$2,Kraftvärmeprod!$B$1:$VX$1,0),FALSE)/1,0)-IFERROR(VLOOKUP($B24,'Slutlig allokering kvv'!$B$2:$BX$550,MATCH(K$2,'Slutlig allokering kvv'!$B$1:$BX$1,0),FALSE)/1,0))</f>
        <v>0</v>
      </c>
      <c r="L24">
        <f>IF($D24="","",IFERROR(VLOOKUP($B24,Kraftvärmeprod!$B$1:$BX$550,MATCH(L$2,Kraftvärmeprod!$B$1:$VX$1,0),FALSE)/1,0)-IFERROR(VLOOKUP($B24,'Slutlig allokering kvv'!$B$2:$BX$550,MATCH(L$2,'Slutlig allokering kvv'!$B$1:$BX$1,0),FALSE)/1,0))</f>
        <v>0</v>
      </c>
      <c r="M24">
        <f>IF($D24="","",IFERROR(VLOOKUP($B24,Kraftvärmeprod!$B$1:$BX$550,MATCH(M$2,Kraftvärmeprod!$B$1:$VX$1,0),FALSE)/1,0)-IFERROR(VLOOKUP($B24,'Slutlig allokering kvv'!$B$2:$BX$550,MATCH(M$2,'Slutlig allokering kvv'!$B$1:$BX$1,0),FALSE)/1,0))</f>
        <v>0.35653100000000004</v>
      </c>
      <c r="N24">
        <f>IF($D24="","",IFERROR(VLOOKUP($B24,Kraftvärmeprod!$B$1:$BX$550,MATCH(N$2,Kraftvärmeprod!$B$1:$VX$1,0),FALSE)/1,0)-IFERROR(VLOOKUP($B24,'Slutlig allokering kvv'!$B$2:$BX$550,MATCH(N$2,'Slutlig allokering kvv'!$B$1:$BX$1,0),FALSE)/1,0))</f>
        <v>0</v>
      </c>
      <c r="O24">
        <f>IF($D24="","",IFERROR(VLOOKUP($B24,Kraftvärmeprod!$B$1:$BX$550,MATCH(O$2,Kraftvärmeprod!$B$1:$VX$1,0),FALSE)/1,0)-IFERROR(VLOOKUP($B24,'Slutlig allokering kvv'!$B$2:$BX$550,MATCH(O$2,'Slutlig allokering kvv'!$B$1:$BX$1,0),FALSE)/1,0))</f>
        <v>0</v>
      </c>
      <c r="P24">
        <f>IF($D24="","",IFERROR(VLOOKUP($B24,Kraftvärmeprod!$B$1:$BX$550,MATCH(P$2,Kraftvärmeprod!$B$1:$VX$1,0),FALSE)/1,0)-IFERROR(VLOOKUP($B24,'Slutlig allokering kvv'!$B$2:$BX$550,MATCH(P$2,'Slutlig allokering kvv'!$B$1:$BX$1,0),FALSE)/1,0))</f>
        <v>0</v>
      </c>
      <c r="Q24">
        <f>IF($D24="","",IFERROR(VLOOKUP($B24,Kraftvärmeprod!$B$1:$BX$550,MATCH(Q$2,Kraftvärmeprod!$B$1:$VX$1,0),FALSE)/1,0)-IFERROR(VLOOKUP($B24,'Slutlig allokering kvv'!$B$2:$BX$550,MATCH(Q$2,'Slutlig allokering kvv'!$B$1:$BX$1,0),FALSE)/1,0))</f>
        <v>0</v>
      </c>
      <c r="R24">
        <f>IF($D24="","",IFERROR(VLOOKUP($B24,Kraftvärmeprod!$B$1:$BX$550,MATCH(R$2,Kraftvärmeprod!$B$1:$VX$1,0),FALSE)/1,0)-IFERROR(VLOOKUP($B24,'Slutlig allokering kvv'!$B$2:$BX$550,MATCH(R$2,'Slutlig allokering kvv'!$B$1:$BX$1,0),FALSE)/1,0))</f>
        <v>0</v>
      </c>
      <c r="S24">
        <f>IF($D24="","",IFERROR(VLOOKUP($B24,Kraftvärmeprod!$B$1:$BX$550,MATCH(S$2,Kraftvärmeprod!$B$1:$VX$1,0),FALSE)/1,0)-IFERROR(VLOOKUP($B24,'Slutlig allokering kvv'!$B$2:$BX$550,MATCH(S$2,'Slutlig allokering kvv'!$B$1:$BX$1,0),FALSE)/1,0))</f>
        <v>0</v>
      </c>
      <c r="T24">
        <f>IF($D24="","",IFERROR(VLOOKUP($B24,Kraftvärmeprod!$B$1:$BX$550,MATCH(T$2,Kraftvärmeprod!$B$1:$VX$1,0),FALSE)/1,0)-IFERROR(VLOOKUP($B24,'Slutlig allokering kvv'!$B$2:$BX$550,MATCH(T$2,'Slutlig allokering kvv'!$B$1:$BX$1,0),FALSE)/1,0))</f>
        <v>0</v>
      </c>
      <c r="U24">
        <f>IF($D24="","",IFERROR(VLOOKUP($B24,Kraftvärmeprod!$B$1:$BX$550,MATCH(U$2,Kraftvärmeprod!$B$1:$VX$1,0),FALSE)/1,0)-IFERROR(VLOOKUP($B24,'Slutlig allokering kvv'!$B$2:$BX$550,MATCH(U$2,'Slutlig allokering kvv'!$B$1:$BX$1,0),FALSE)/1,0))</f>
        <v>0</v>
      </c>
      <c r="V24">
        <f>IF($D24="","",IFERROR(VLOOKUP($B24,Kraftvärmeprod!$B$1:$BX$550,MATCH(V$2,Kraftvärmeprod!$B$1:$VX$1,0),FALSE)/1,0)-IFERROR(VLOOKUP($B24,'Slutlig allokering kvv'!$B$2:$BX$550,MATCH(V$2,'Slutlig allokering kvv'!$B$1:$BX$1,0),FALSE)/1,0))</f>
        <v>0.87152000000000007</v>
      </c>
      <c r="W24">
        <f>IF($D24="","",IFERROR(VLOOKUP($B24,Kraftvärmeprod!$B$1:$BX$550,MATCH(W$2,Kraftvärmeprod!$B$1:$VX$1,0),FALSE)/1,0)-IFERROR(VLOOKUP($B24,'Slutlig allokering kvv'!$B$2:$BX$550,MATCH(W$2,'Slutlig allokering kvv'!$B$1:$BX$1,0),FALSE)/1,0))</f>
        <v>0</v>
      </c>
      <c r="X24">
        <f>IF($D24="","",IFERROR(VLOOKUP($B24,Kraftvärmeprod!$B$1:$BX$550,MATCH(X$2,Kraftvärmeprod!$B$1:$VX$1,0),FALSE)/1,0)-IFERROR(VLOOKUP($B24,'Slutlig allokering kvv'!$B$2:$BX$550,MATCH(X$2,'Slutlig allokering kvv'!$B$1:$BX$1,0),FALSE)/1,0))</f>
        <v>0</v>
      </c>
      <c r="Y24">
        <f>IF($D24="","",IFERROR(VLOOKUP($B24,Kraftvärmeprod!$B$1:$BX$550,MATCH(Y$2,Kraftvärmeprod!$B$1:$VX$1,0),FALSE)/1,0)-IFERROR(VLOOKUP($B24,'Slutlig allokering kvv'!$B$2:$BX$550,MATCH(Y$2,'Slutlig allokering kvv'!$B$1:$BX$1,0),FALSE)/1,0))</f>
        <v>0</v>
      </c>
      <c r="Z24">
        <f>IF($D24="","",IFERROR(VLOOKUP($B24,Kraftvärmeprod!$B$1:$BX$550,MATCH(Z$2,Kraftvärmeprod!$B$1:$VX$1,0),FALSE)/1,0)-IFERROR(VLOOKUP($B24,'Slutlig allokering kvv'!$B$2:$BX$550,MATCH(Z$2,'Slutlig allokering kvv'!$B$1:$BX$1,0),FALSE)/1,0))</f>
        <v>0</v>
      </c>
      <c r="AA24">
        <f>IF($D24="","",IFERROR(VLOOKUP($B24,Kraftvärmeprod!$B$1:$BX$550,MATCH(AA$2,Kraftvärmeprod!$B$1:$VX$1,0),FALSE)/1,0)-IFERROR(VLOOKUP($B24,'Slutlig allokering kvv'!$B$2:$BX$550,MATCH(AA$2,'Slutlig allokering kvv'!$B$1:$BX$1,0),FALSE)/1,0))</f>
        <v>64.245500000000007</v>
      </c>
      <c r="AB24">
        <f>IF($D24="","",IFERROR(VLOOKUP($B24,Kraftvärmeprod!$B$1:$BX$550,MATCH(AB$2,Kraftvärmeprod!$B$1:$VX$1,0),FALSE)/1,0)-IFERROR(VLOOKUP($B24,'Slutlig allokering kvv'!$B$2:$BX$550,MATCH(AB$2,'Slutlig allokering kvv'!$B$1:$BX$1,0),FALSE)/1,0))</f>
        <v>0</v>
      </c>
      <c r="AC24">
        <f>IF($D24="","",IFERROR(VLOOKUP($B24,Kraftvärmeprod!$B$1:$BX$550,MATCH(AC$2,Kraftvärmeprod!$B$1:$VX$1,0),FALSE)/1,0)-IFERROR(VLOOKUP($B24,'Slutlig allokering kvv'!$B$2:$BX$550,MATCH(AC$2,'Slutlig allokering kvv'!$B$1:$BX$1,0),FALSE)/1,0))</f>
        <v>0</v>
      </c>
      <c r="AE24">
        <f>IF($D24="","",IFERROR(VLOOKUP($B24,Miljö!$B$1:$E$550,MATCH("Hjälpel kraftvärme (GWh)",Miljö!$B$1:$E$1,0),FALSE)/1,0)-IFERROR(VLOOKUP($B24,'Slutlig allokering kvv'!$B$2:$BX$550,MATCH(AE$2,'Slutlig allokering kvv'!$B$1:$BX$1,0),FALSE)/1,0))</f>
        <v>1.0625599999999997</v>
      </c>
      <c r="AI24">
        <f t="shared" si="0"/>
        <v>65.969514000000004</v>
      </c>
      <c r="AK24">
        <f>IFERROR(VLOOKUP($B24,'Slutlig allokering kvv'!$B$2:$AX$550,MATCH("Summa slutlig allokerad tillförd energi (utan hjälpel och rökgaskondensering):",'Slutlig allokering kvv'!$B$1:$AX$1,0),FALSE)/1,"")</f>
        <v>82.600485999999989</v>
      </c>
      <c r="AM24" s="289">
        <f>IFERROR(1-VLOOKUP($B24,'Slutlig allokering kvv'!$B$2:$AX$550,MATCH("Andel av bränsle i kvv som allokerats till värme, exklusive rökgaskondensering och hjälpel",'Slutlig allokering kvv'!$B$1:$AX$1,0),FALSE),"")</f>
        <v>0.44402984451773575</v>
      </c>
      <c r="AO24" s="289">
        <f t="shared" si="1"/>
        <v>0.44402984451773581</v>
      </c>
      <c r="AP24" s="290">
        <f t="shared" si="2"/>
        <v>-5.5511151231257827E-17</v>
      </c>
      <c r="AQ24" s="290"/>
      <c r="AR24" s="239">
        <f t="shared" si="3"/>
        <v>0.40130042820993417</v>
      </c>
      <c r="AS24" s="290"/>
    </row>
    <row r="25" spans="1:45" x14ac:dyDescent="0.25">
      <c r="A25" s="2" t="str">
        <f>'Miljövärden för publ företag'!B27</f>
        <v>Bollnäs Energi AB</v>
      </c>
      <c r="B25" s="2" t="str">
        <f>'Miljövärden för publ företag'!C27</f>
        <v>Kilafors</v>
      </c>
      <c r="C25" t="str">
        <f>IFERROR(VLOOKUP($B25,Kraftvärmeprod!$B$1:$AH$479,MATCH(C$2,Kraftvärmeprod!$B$1:$AG$1,0),FALSE)/1,"")</f>
        <v/>
      </c>
      <c r="D25" t="str">
        <f>IFERROR(VLOOKUP($B25,Kraftvärmeprod!$B$1:$AH$479,MATCH(D$2,Kraftvärmeprod!$B$1:$AG$1,0),FALSE)/1,"")</f>
        <v/>
      </c>
      <c r="F25" t="str">
        <f>IF($D25="","",IFERROR(VLOOKUP($B25,Kraftvärmeprod!$B$1:$BX$550,MATCH(F$2,Kraftvärmeprod!$B$1:$VX$1,0),FALSE)/1,0)-IFERROR(VLOOKUP($B25,'Slutlig allokering kvv'!$B$2:$BX$550,MATCH(F$2,'Slutlig allokering kvv'!$B$1:$BX$1,0),FALSE)/1,0))</f>
        <v/>
      </c>
      <c r="G25" t="str">
        <f>IF($D25="","",IFERROR(VLOOKUP($B25,Kraftvärmeprod!$B$1:$BX$550,MATCH(G$2,Kraftvärmeprod!$B$1:$VX$1,0),FALSE)/1,0)-IFERROR(VLOOKUP($B25,'Slutlig allokering kvv'!$B$2:$BX$550,MATCH(G$2,'Slutlig allokering kvv'!$B$1:$BX$1,0),FALSE)/1,0))</f>
        <v/>
      </c>
      <c r="H25" t="str">
        <f>IF($D25="","",IFERROR(VLOOKUP($B25,Kraftvärmeprod!$B$1:$BX$550,MATCH(H$2,Kraftvärmeprod!$B$1:$VX$1,0),FALSE)/1,0)-IFERROR(VLOOKUP($B25,'Slutlig allokering kvv'!$B$2:$BX$550,MATCH(H$2,'Slutlig allokering kvv'!$B$1:$BX$1,0),FALSE)/1,0))</f>
        <v/>
      </c>
      <c r="I25" t="str">
        <f>IF($D25="","",IFERROR(VLOOKUP($B25,Kraftvärmeprod!$B$1:$BX$550,MATCH(I$2,Kraftvärmeprod!$B$1:$VX$1,0),FALSE)/1,0)-IFERROR(VLOOKUP($B25,'Slutlig allokering kvv'!$B$2:$BX$550,MATCH(I$2,'Slutlig allokering kvv'!$B$1:$BX$1,0),FALSE)/1,0))</f>
        <v/>
      </c>
      <c r="J25" t="str">
        <f>IF($D25="","",IFERROR(VLOOKUP($B25,Kraftvärmeprod!$B$1:$BX$550,MATCH(J$2,Kraftvärmeprod!$B$1:$VX$1,0),FALSE)/1,0)-IFERROR(VLOOKUP($B25,'Slutlig allokering kvv'!$B$2:$BX$550,MATCH(J$2,'Slutlig allokering kvv'!$B$1:$BX$1,0),FALSE)/1,0))</f>
        <v/>
      </c>
      <c r="K25" t="str">
        <f>IF($D25="","",IFERROR(VLOOKUP($B25,Kraftvärmeprod!$B$1:$BX$550,MATCH(K$2,Kraftvärmeprod!$B$1:$VX$1,0),FALSE)/1,0)-IFERROR(VLOOKUP($B25,'Slutlig allokering kvv'!$B$2:$BX$550,MATCH(K$2,'Slutlig allokering kvv'!$B$1:$BX$1,0),FALSE)/1,0))</f>
        <v/>
      </c>
      <c r="L25" t="str">
        <f>IF($D25="","",IFERROR(VLOOKUP($B25,Kraftvärmeprod!$B$1:$BX$550,MATCH(L$2,Kraftvärmeprod!$B$1:$VX$1,0),FALSE)/1,0)-IFERROR(VLOOKUP($B25,'Slutlig allokering kvv'!$B$2:$BX$550,MATCH(L$2,'Slutlig allokering kvv'!$B$1:$BX$1,0),FALSE)/1,0))</f>
        <v/>
      </c>
      <c r="M25" t="str">
        <f>IF($D25="","",IFERROR(VLOOKUP($B25,Kraftvärmeprod!$B$1:$BX$550,MATCH(M$2,Kraftvärmeprod!$B$1:$VX$1,0),FALSE)/1,0)-IFERROR(VLOOKUP($B25,'Slutlig allokering kvv'!$B$2:$BX$550,MATCH(M$2,'Slutlig allokering kvv'!$B$1:$BX$1,0),FALSE)/1,0))</f>
        <v/>
      </c>
      <c r="N25" t="str">
        <f>IF($D25="","",IFERROR(VLOOKUP($B25,Kraftvärmeprod!$B$1:$BX$550,MATCH(N$2,Kraftvärmeprod!$B$1:$VX$1,0),FALSE)/1,0)-IFERROR(VLOOKUP($B25,'Slutlig allokering kvv'!$B$2:$BX$550,MATCH(N$2,'Slutlig allokering kvv'!$B$1:$BX$1,0),FALSE)/1,0))</f>
        <v/>
      </c>
      <c r="O25" t="str">
        <f>IF($D25="","",IFERROR(VLOOKUP($B25,Kraftvärmeprod!$B$1:$BX$550,MATCH(O$2,Kraftvärmeprod!$B$1:$VX$1,0),FALSE)/1,0)-IFERROR(VLOOKUP($B25,'Slutlig allokering kvv'!$B$2:$BX$550,MATCH(O$2,'Slutlig allokering kvv'!$B$1:$BX$1,0),FALSE)/1,0))</f>
        <v/>
      </c>
      <c r="P25" t="str">
        <f>IF($D25="","",IFERROR(VLOOKUP($B25,Kraftvärmeprod!$B$1:$BX$550,MATCH(P$2,Kraftvärmeprod!$B$1:$VX$1,0),FALSE)/1,0)-IFERROR(VLOOKUP($B25,'Slutlig allokering kvv'!$B$2:$BX$550,MATCH(P$2,'Slutlig allokering kvv'!$B$1:$BX$1,0),FALSE)/1,0))</f>
        <v/>
      </c>
      <c r="Q25" t="str">
        <f>IF($D25="","",IFERROR(VLOOKUP($B25,Kraftvärmeprod!$B$1:$BX$550,MATCH(Q$2,Kraftvärmeprod!$B$1:$VX$1,0),FALSE)/1,0)-IFERROR(VLOOKUP($B25,'Slutlig allokering kvv'!$B$2:$BX$550,MATCH(Q$2,'Slutlig allokering kvv'!$B$1:$BX$1,0),FALSE)/1,0))</f>
        <v/>
      </c>
      <c r="R25" t="str">
        <f>IF($D25="","",IFERROR(VLOOKUP($B25,Kraftvärmeprod!$B$1:$BX$550,MATCH(R$2,Kraftvärmeprod!$B$1:$VX$1,0),FALSE)/1,0)-IFERROR(VLOOKUP($B25,'Slutlig allokering kvv'!$B$2:$BX$550,MATCH(R$2,'Slutlig allokering kvv'!$B$1:$BX$1,0),FALSE)/1,0))</f>
        <v/>
      </c>
      <c r="S25" t="str">
        <f>IF($D25="","",IFERROR(VLOOKUP($B25,Kraftvärmeprod!$B$1:$BX$550,MATCH(S$2,Kraftvärmeprod!$B$1:$VX$1,0),FALSE)/1,0)-IFERROR(VLOOKUP($B25,'Slutlig allokering kvv'!$B$2:$BX$550,MATCH(S$2,'Slutlig allokering kvv'!$B$1:$BX$1,0),FALSE)/1,0))</f>
        <v/>
      </c>
      <c r="T25" t="str">
        <f>IF($D25="","",IFERROR(VLOOKUP($B25,Kraftvärmeprod!$B$1:$BX$550,MATCH(T$2,Kraftvärmeprod!$B$1:$VX$1,0),FALSE)/1,0)-IFERROR(VLOOKUP($B25,'Slutlig allokering kvv'!$B$2:$BX$550,MATCH(T$2,'Slutlig allokering kvv'!$B$1:$BX$1,0),FALSE)/1,0))</f>
        <v/>
      </c>
      <c r="U25" t="str">
        <f>IF($D25="","",IFERROR(VLOOKUP($B25,Kraftvärmeprod!$B$1:$BX$550,MATCH(U$2,Kraftvärmeprod!$B$1:$VX$1,0),FALSE)/1,0)-IFERROR(VLOOKUP($B25,'Slutlig allokering kvv'!$B$2:$BX$550,MATCH(U$2,'Slutlig allokering kvv'!$B$1:$BX$1,0),FALSE)/1,0))</f>
        <v/>
      </c>
      <c r="V25" t="str">
        <f>IF($D25="","",IFERROR(VLOOKUP($B25,Kraftvärmeprod!$B$1:$BX$550,MATCH(V$2,Kraftvärmeprod!$B$1:$VX$1,0),FALSE)/1,0)-IFERROR(VLOOKUP($B25,'Slutlig allokering kvv'!$B$2:$BX$550,MATCH(V$2,'Slutlig allokering kvv'!$B$1:$BX$1,0),FALSE)/1,0))</f>
        <v/>
      </c>
      <c r="W25" t="str">
        <f>IF($D25="","",IFERROR(VLOOKUP($B25,Kraftvärmeprod!$B$1:$BX$550,MATCH(W$2,Kraftvärmeprod!$B$1:$VX$1,0),FALSE)/1,0)-IFERROR(VLOOKUP($B25,'Slutlig allokering kvv'!$B$2:$BX$550,MATCH(W$2,'Slutlig allokering kvv'!$B$1:$BX$1,0),FALSE)/1,0))</f>
        <v/>
      </c>
      <c r="X25" t="str">
        <f>IF($D25="","",IFERROR(VLOOKUP($B25,Kraftvärmeprod!$B$1:$BX$550,MATCH(X$2,Kraftvärmeprod!$B$1:$VX$1,0),FALSE)/1,0)-IFERROR(VLOOKUP($B25,'Slutlig allokering kvv'!$B$2:$BX$550,MATCH(X$2,'Slutlig allokering kvv'!$B$1:$BX$1,0),FALSE)/1,0))</f>
        <v/>
      </c>
      <c r="Y25" t="str">
        <f>IF($D25="","",IFERROR(VLOOKUP($B25,Kraftvärmeprod!$B$1:$BX$550,MATCH(Y$2,Kraftvärmeprod!$B$1:$VX$1,0),FALSE)/1,0)-IFERROR(VLOOKUP($B25,'Slutlig allokering kvv'!$B$2:$BX$550,MATCH(Y$2,'Slutlig allokering kvv'!$B$1:$BX$1,0),FALSE)/1,0))</f>
        <v/>
      </c>
      <c r="Z25" t="str">
        <f>IF($D25="","",IFERROR(VLOOKUP($B25,Kraftvärmeprod!$B$1:$BX$550,MATCH(Z$2,Kraftvärmeprod!$B$1:$VX$1,0),FALSE)/1,0)-IFERROR(VLOOKUP($B25,'Slutlig allokering kvv'!$B$2:$BX$550,MATCH(Z$2,'Slutlig allokering kvv'!$B$1:$BX$1,0),FALSE)/1,0))</f>
        <v/>
      </c>
      <c r="AA25" t="str">
        <f>IF($D25="","",IFERROR(VLOOKUP($B25,Kraftvärmeprod!$B$1:$BX$550,MATCH(AA$2,Kraftvärmeprod!$B$1:$VX$1,0),FALSE)/1,0)-IFERROR(VLOOKUP($B25,'Slutlig allokering kvv'!$B$2:$BX$550,MATCH(AA$2,'Slutlig allokering kvv'!$B$1:$BX$1,0),FALSE)/1,0))</f>
        <v/>
      </c>
      <c r="AB25" t="str">
        <f>IF($D25="","",IFERROR(VLOOKUP($B25,Kraftvärmeprod!$B$1:$BX$550,MATCH(AB$2,Kraftvärmeprod!$B$1:$VX$1,0),FALSE)/1,0)-IFERROR(VLOOKUP($B25,'Slutlig allokering kvv'!$B$2:$BX$550,MATCH(AB$2,'Slutlig allokering kvv'!$B$1:$BX$1,0),FALSE)/1,0))</f>
        <v/>
      </c>
      <c r="AC25" t="str">
        <f>IF($D25="","",IFERROR(VLOOKUP($B25,Kraftvärmeprod!$B$1:$BX$550,MATCH(AC$2,Kraftvärmeprod!$B$1:$VX$1,0),FALSE)/1,0)-IFERROR(VLOOKUP($B25,'Slutlig allokering kvv'!$B$2:$BX$550,MATCH(AC$2,'Slutlig allokering kvv'!$B$1:$BX$1,0),FALSE)/1,0))</f>
        <v/>
      </c>
      <c r="AE25" t="str">
        <f>IF($D25="","",IFERROR(VLOOKUP($B25,Miljö!$B$1:$E$550,MATCH("Hjälpel kraftvärme (GWh)",Miljö!$B$1:$E$1,0),FALSE)/1,0)-IFERROR(VLOOKUP($B25,'Slutlig allokering kvv'!$B$2:$BX$550,MATCH(AE$2,'Slutlig allokering kvv'!$B$1:$BX$1,0),FALSE)/1,0))</f>
        <v/>
      </c>
      <c r="AI25">
        <f t="shared" si="0"/>
        <v>0</v>
      </c>
      <c r="AK25">
        <f>IFERROR(VLOOKUP($B25,'Slutlig allokering kvv'!$B$2:$AX$550,MATCH("Summa slutlig allokerad tillförd energi (utan hjälpel och rökgaskondensering):",'Slutlig allokering kvv'!$B$1:$AX$1,0),FALSE)/1,"")</f>
        <v>0</v>
      </c>
      <c r="AM25" s="289" t="str">
        <f>IFERROR(1-VLOOKUP($B25,'Slutlig allokering kvv'!$B$2:$AX$550,MATCH("Andel av bränsle i kvv som allokerats till värme, exklusive rökgaskondensering och hjälpel",'Slutlig allokering kvv'!$B$1:$AX$1,0),FALSE),"")</f>
        <v/>
      </c>
      <c r="AO25" s="289" t="str">
        <f t="shared" si="1"/>
        <v/>
      </c>
      <c r="AP25" s="290" t="str">
        <f t="shared" si="2"/>
        <v/>
      </c>
      <c r="AQ25" s="290"/>
      <c r="AR25" s="239" t="str">
        <f t="shared" si="3"/>
        <v/>
      </c>
      <c r="AS25" s="290"/>
    </row>
    <row r="26" spans="1:45" x14ac:dyDescent="0.25">
      <c r="A26" s="2" t="str">
        <f>'Miljövärden för publ företag'!B28</f>
        <v>Borgholm Energi AB</v>
      </c>
      <c r="B26" s="2" t="str">
        <f>'Miljövärden för publ företag'!C28</f>
        <v>Borgholm</v>
      </c>
      <c r="C26" t="str">
        <f>IFERROR(VLOOKUP($B26,Kraftvärmeprod!$B$1:$AH$479,MATCH(C$2,Kraftvärmeprod!$B$1:$AG$1,0),FALSE)/1,"")</f>
        <v/>
      </c>
      <c r="D26" t="str">
        <f>IFERROR(VLOOKUP($B26,Kraftvärmeprod!$B$1:$AH$479,MATCH(D$2,Kraftvärmeprod!$B$1:$AG$1,0),FALSE)/1,"")</f>
        <v/>
      </c>
      <c r="F26" t="str">
        <f>IF($D26="","",IFERROR(VLOOKUP($B26,Kraftvärmeprod!$B$1:$BX$550,MATCH(F$2,Kraftvärmeprod!$B$1:$VX$1,0),FALSE)/1,0)-IFERROR(VLOOKUP($B26,'Slutlig allokering kvv'!$B$2:$BX$550,MATCH(F$2,'Slutlig allokering kvv'!$B$1:$BX$1,0),FALSE)/1,0))</f>
        <v/>
      </c>
      <c r="G26" t="str">
        <f>IF($D26="","",IFERROR(VLOOKUP($B26,Kraftvärmeprod!$B$1:$BX$550,MATCH(G$2,Kraftvärmeprod!$B$1:$VX$1,0),FALSE)/1,0)-IFERROR(VLOOKUP($B26,'Slutlig allokering kvv'!$B$2:$BX$550,MATCH(G$2,'Slutlig allokering kvv'!$B$1:$BX$1,0),FALSE)/1,0))</f>
        <v/>
      </c>
      <c r="H26" t="str">
        <f>IF($D26="","",IFERROR(VLOOKUP($B26,Kraftvärmeprod!$B$1:$BX$550,MATCH(H$2,Kraftvärmeprod!$B$1:$VX$1,0),FALSE)/1,0)-IFERROR(VLOOKUP($B26,'Slutlig allokering kvv'!$B$2:$BX$550,MATCH(H$2,'Slutlig allokering kvv'!$B$1:$BX$1,0),FALSE)/1,0))</f>
        <v/>
      </c>
      <c r="I26" t="str">
        <f>IF($D26="","",IFERROR(VLOOKUP($B26,Kraftvärmeprod!$B$1:$BX$550,MATCH(I$2,Kraftvärmeprod!$B$1:$VX$1,0),FALSE)/1,0)-IFERROR(VLOOKUP($B26,'Slutlig allokering kvv'!$B$2:$BX$550,MATCH(I$2,'Slutlig allokering kvv'!$B$1:$BX$1,0),FALSE)/1,0))</f>
        <v/>
      </c>
      <c r="J26" t="str">
        <f>IF($D26="","",IFERROR(VLOOKUP($B26,Kraftvärmeprod!$B$1:$BX$550,MATCH(J$2,Kraftvärmeprod!$B$1:$VX$1,0),FALSE)/1,0)-IFERROR(VLOOKUP($B26,'Slutlig allokering kvv'!$B$2:$BX$550,MATCH(J$2,'Slutlig allokering kvv'!$B$1:$BX$1,0),FALSE)/1,0))</f>
        <v/>
      </c>
      <c r="K26" t="str">
        <f>IF($D26="","",IFERROR(VLOOKUP($B26,Kraftvärmeprod!$B$1:$BX$550,MATCH(K$2,Kraftvärmeprod!$B$1:$VX$1,0),FALSE)/1,0)-IFERROR(VLOOKUP($B26,'Slutlig allokering kvv'!$B$2:$BX$550,MATCH(K$2,'Slutlig allokering kvv'!$B$1:$BX$1,0),FALSE)/1,0))</f>
        <v/>
      </c>
      <c r="L26" t="str">
        <f>IF($D26="","",IFERROR(VLOOKUP($B26,Kraftvärmeprod!$B$1:$BX$550,MATCH(L$2,Kraftvärmeprod!$B$1:$VX$1,0),FALSE)/1,0)-IFERROR(VLOOKUP($B26,'Slutlig allokering kvv'!$B$2:$BX$550,MATCH(L$2,'Slutlig allokering kvv'!$B$1:$BX$1,0),FALSE)/1,0))</f>
        <v/>
      </c>
      <c r="M26" t="str">
        <f>IF($D26="","",IFERROR(VLOOKUP($B26,Kraftvärmeprod!$B$1:$BX$550,MATCH(M$2,Kraftvärmeprod!$B$1:$VX$1,0),FALSE)/1,0)-IFERROR(VLOOKUP($B26,'Slutlig allokering kvv'!$B$2:$BX$550,MATCH(M$2,'Slutlig allokering kvv'!$B$1:$BX$1,0),FALSE)/1,0))</f>
        <v/>
      </c>
      <c r="N26" t="str">
        <f>IF($D26="","",IFERROR(VLOOKUP($B26,Kraftvärmeprod!$B$1:$BX$550,MATCH(N$2,Kraftvärmeprod!$B$1:$VX$1,0),FALSE)/1,0)-IFERROR(VLOOKUP($B26,'Slutlig allokering kvv'!$B$2:$BX$550,MATCH(N$2,'Slutlig allokering kvv'!$B$1:$BX$1,0),FALSE)/1,0))</f>
        <v/>
      </c>
      <c r="O26" t="str">
        <f>IF($D26="","",IFERROR(VLOOKUP($B26,Kraftvärmeprod!$B$1:$BX$550,MATCH(O$2,Kraftvärmeprod!$B$1:$VX$1,0),FALSE)/1,0)-IFERROR(VLOOKUP($B26,'Slutlig allokering kvv'!$B$2:$BX$550,MATCH(O$2,'Slutlig allokering kvv'!$B$1:$BX$1,0),FALSE)/1,0))</f>
        <v/>
      </c>
      <c r="P26" t="str">
        <f>IF($D26="","",IFERROR(VLOOKUP($B26,Kraftvärmeprod!$B$1:$BX$550,MATCH(P$2,Kraftvärmeprod!$B$1:$VX$1,0),FALSE)/1,0)-IFERROR(VLOOKUP($B26,'Slutlig allokering kvv'!$B$2:$BX$550,MATCH(P$2,'Slutlig allokering kvv'!$B$1:$BX$1,0),FALSE)/1,0))</f>
        <v/>
      </c>
      <c r="Q26" t="str">
        <f>IF($D26="","",IFERROR(VLOOKUP($B26,Kraftvärmeprod!$B$1:$BX$550,MATCH(Q$2,Kraftvärmeprod!$B$1:$VX$1,0),FALSE)/1,0)-IFERROR(VLOOKUP($B26,'Slutlig allokering kvv'!$B$2:$BX$550,MATCH(Q$2,'Slutlig allokering kvv'!$B$1:$BX$1,0),FALSE)/1,0))</f>
        <v/>
      </c>
      <c r="R26" t="str">
        <f>IF($D26="","",IFERROR(VLOOKUP($B26,Kraftvärmeprod!$B$1:$BX$550,MATCH(R$2,Kraftvärmeprod!$B$1:$VX$1,0),FALSE)/1,0)-IFERROR(VLOOKUP($B26,'Slutlig allokering kvv'!$B$2:$BX$550,MATCH(R$2,'Slutlig allokering kvv'!$B$1:$BX$1,0),FALSE)/1,0))</f>
        <v/>
      </c>
      <c r="S26" t="str">
        <f>IF($D26="","",IFERROR(VLOOKUP($B26,Kraftvärmeprod!$B$1:$BX$550,MATCH(S$2,Kraftvärmeprod!$B$1:$VX$1,0),FALSE)/1,0)-IFERROR(VLOOKUP($B26,'Slutlig allokering kvv'!$B$2:$BX$550,MATCH(S$2,'Slutlig allokering kvv'!$B$1:$BX$1,0),FALSE)/1,0))</f>
        <v/>
      </c>
      <c r="T26" t="str">
        <f>IF($D26="","",IFERROR(VLOOKUP($B26,Kraftvärmeprod!$B$1:$BX$550,MATCH(T$2,Kraftvärmeprod!$B$1:$VX$1,0),FALSE)/1,0)-IFERROR(VLOOKUP($B26,'Slutlig allokering kvv'!$B$2:$BX$550,MATCH(T$2,'Slutlig allokering kvv'!$B$1:$BX$1,0),FALSE)/1,0))</f>
        <v/>
      </c>
      <c r="U26" t="str">
        <f>IF($D26="","",IFERROR(VLOOKUP($B26,Kraftvärmeprod!$B$1:$BX$550,MATCH(U$2,Kraftvärmeprod!$B$1:$VX$1,0),FALSE)/1,0)-IFERROR(VLOOKUP($B26,'Slutlig allokering kvv'!$B$2:$BX$550,MATCH(U$2,'Slutlig allokering kvv'!$B$1:$BX$1,0),FALSE)/1,0))</f>
        <v/>
      </c>
      <c r="V26" t="str">
        <f>IF($D26="","",IFERROR(VLOOKUP($B26,Kraftvärmeprod!$B$1:$BX$550,MATCH(V$2,Kraftvärmeprod!$B$1:$VX$1,0),FALSE)/1,0)-IFERROR(VLOOKUP($B26,'Slutlig allokering kvv'!$B$2:$BX$550,MATCH(V$2,'Slutlig allokering kvv'!$B$1:$BX$1,0),FALSE)/1,0))</f>
        <v/>
      </c>
      <c r="W26" t="str">
        <f>IF($D26="","",IFERROR(VLOOKUP($B26,Kraftvärmeprod!$B$1:$BX$550,MATCH(W$2,Kraftvärmeprod!$B$1:$VX$1,0),FALSE)/1,0)-IFERROR(VLOOKUP($B26,'Slutlig allokering kvv'!$B$2:$BX$550,MATCH(W$2,'Slutlig allokering kvv'!$B$1:$BX$1,0),FALSE)/1,0))</f>
        <v/>
      </c>
      <c r="X26" t="str">
        <f>IF($D26="","",IFERROR(VLOOKUP($B26,Kraftvärmeprod!$B$1:$BX$550,MATCH(X$2,Kraftvärmeprod!$B$1:$VX$1,0),FALSE)/1,0)-IFERROR(VLOOKUP($B26,'Slutlig allokering kvv'!$B$2:$BX$550,MATCH(X$2,'Slutlig allokering kvv'!$B$1:$BX$1,0),FALSE)/1,0))</f>
        <v/>
      </c>
      <c r="Y26" t="str">
        <f>IF($D26="","",IFERROR(VLOOKUP($B26,Kraftvärmeprod!$B$1:$BX$550,MATCH(Y$2,Kraftvärmeprod!$B$1:$VX$1,0),FALSE)/1,0)-IFERROR(VLOOKUP($B26,'Slutlig allokering kvv'!$B$2:$BX$550,MATCH(Y$2,'Slutlig allokering kvv'!$B$1:$BX$1,0),FALSE)/1,0))</f>
        <v/>
      </c>
      <c r="Z26" t="str">
        <f>IF($D26="","",IFERROR(VLOOKUP($B26,Kraftvärmeprod!$B$1:$BX$550,MATCH(Z$2,Kraftvärmeprod!$B$1:$VX$1,0),FALSE)/1,0)-IFERROR(VLOOKUP($B26,'Slutlig allokering kvv'!$B$2:$BX$550,MATCH(Z$2,'Slutlig allokering kvv'!$B$1:$BX$1,0),FALSE)/1,0))</f>
        <v/>
      </c>
      <c r="AA26" t="str">
        <f>IF($D26="","",IFERROR(VLOOKUP($B26,Kraftvärmeprod!$B$1:$BX$550,MATCH(AA$2,Kraftvärmeprod!$B$1:$VX$1,0),FALSE)/1,0)-IFERROR(VLOOKUP($B26,'Slutlig allokering kvv'!$B$2:$BX$550,MATCH(AA$2,'Slutlig allokering kvv'!$B$1:$BX$1,0),FALSE)/1,0))</f>
        <v/>
      </c>
      <c r="AB26" t="str">
        <f>IF($D26="","",IFERROR(VLOOKUP($B26,Kraftvärmeprod!$B$1:$BX$550,MATCH(AB$2,Kraftvärmeprod!$B$1:$VX$1,0),FALSE)/1,0)-IFERROR(VLOOKUP($B26,'Slutlig allokering kvv'!$B$2:$BX$550,MATCH(AB$2,'Slutlig allokering kvv'!$B$1:$BX$1,0),FALSE)/1,0))</f>
        <v/>
      </c>
      <c r="AC26" t="str">
        <f>IF($D26="","",IFERROR(VLOOKUP($B26,Kraftvärmeprod!$B$1:$BX$550,MATCH(AC$2,Kraftvärmeprod!$B$1:$VX$1,0),FALSE)/1,0)-IFERROR(VLOOKUP($B26,'Slutlig allokering kvv'!$B$2:$BX$550,MATCH(AC$2,'Slutlig allokering kvv'!$B$1:$BX$1,0),FALSE)/1,0))</f>
        <v/>
      </c>
      <c r="AE26" t="str">
        <f>IF($D26="","",IFERROR(VLOOKUP($B26,Miljö!$B$1:$E$550,MATCH("Hjälpel kraftvärme (GWh)",Miljö!$B$1:$E$1,0),FALSE)/1,0)-IFERROR(VLOOKUP($B26,'Slutlig allokering kvv'!$B$2:$BX$550,MATCH(AE$2,'Slutlig allokering kvv'!$B$1:$BX$1,0),FALSE)/1,0))</f>
        <v/>
      </c>
      <c r="AI26">
        <f t="shared" si="0"/>
        <v>0</v>
      </c>
      <c r="AK26">
        <f>IFERROR(VLOOKUP($B26,'Slutlig allokering kvv'!$B$2:$AX$550,MATCH("Summa slutlig allokerad tillförd energi (utan hjälpel och rökgaskondensering):",'Slutlig allokering kvv'!$B$1:$AX$1,0),FALSE)/1,"")</f>
        <v>0</v>
      </c>
      <c r="AM26" s="289" t="str">
        <f>IFERROR(1-VLOOKUP($B26,'Slutlig allokering kvv'!$B$2:$AX$550,MATCH("Andel av bränsle i kvv som allokerats till värme, exklusive rökgaskondensering och hjälpel",'Slutlig allokering kvv'!$B$1:$AX$1,0),FALSE),"")</f>
        <v/>
      </c>
      <c r="AO26" s="289" t="str">
        <f t="shared" si="1"/>
        <v/>
      </c>
      <c r="AP26" s="290" t="str">
        <f t="shared" si="2"/>
        <v/>
      </c>
      <c r="AQ26" s="290"/>
      <c r="AR26" s="239" t="str">
        <f t="shared" si="3"/>
        <v/>
      </c>
      <c r="AS26" s="290"/>
    </row>
    <row r="27" spans="1:45" x14ac:dyDescent="0.25">
      <c r="A27" s="2" t="str">
        <f>'Miljövärden för publ företag'!B29</f>
        <v>Borgholm Energi AB</v>
      </c>
      <c r="B27" s="2" t="str">
        <f>'Miljövärden för publ företag'!C29</f>
        <v>Löttorp</v>
      </c>
      <c r="C27" t="str">
        <f>IFERROR(VLOOKUP($B27,Kraftvärmeprod!$B$1:$AH$479,MATCH(C$2,Kraftvärmeprod!$B$1:$AG$1,0),FALSE)/1,"")</f>
        <v/>
      </c>
      <c r="D27" t="str">
        <f>IFERROR(VLOOKUP($B27,Kraftvärmeprod!$B$1:$AH$479,MATCH(D$2,Kraftvärmeprod!$B$1:$AG$1,0),FALSE)/1,"")</f>
        <v/>
      </c>
      <c r="F27" t="str">
        <f>IF($D27="","",IFERROR(VLOOKUP($B27,Kraftvärmeprod!$B$1:$BX$550,MATCH(F$2,Kraftvärmeprod!$B$1:$VX$1,0),FALSE)/1,0)-IFERROR(VLOOKUP($B27,'Slutlig allokering kvv'!$B$2:$BX$550,MATCH(F$2,'Slutlig allokering kvv'!$B$1:$BX$1,0),FALSE)/1,0))</f>
        <v/>
      </c>
      <c r="G27" t="str">
        <f>IF($D27="","",IFERROR(VLOOKUP($B27,Kraftvärmeprod!$B$1:$BX$550,MATCH(G$2,Kraftvärmeprod!$B$1:$VX$1,0),FALSE)/1,0)-IFERROR(VLOOKUP($B27,'Slutlig allokering kvv'!$B$2:$BX$550,MATCH(G$2,'Slutlig allokering kvv'!$B$1:$BX$1,0),FALSE)/1,0))</f>
        <v/>
      </c>
      <c r="H27" t="str">
        <f>IF($D27="","",IFERROR(VLOOKUP($B27,Kraftvärmeprod!$B$1:$BX$550,MATCH(H$2,Kraftvärmeprod!$B$1:$VX$1,0),FALSE)/1,0)-IFERROR(VLOOKUP($B27,'Slutlig allokering kvv'!$B$2:$BX$550,MATCH(H$2,'Slutlig allokering kvv'!$B$1:$BX$1,0),FALSE)/1,0))</f>
        <v/>
      </c>
      <c r="I27" t="str">
        <f>IF($D27="","",IFERROR(VLOOKUP($B27,Kraftvärmeprod!$B$1:$BX$550,MATCH(I$2,Kraftvärmeprod!$B$1:$VX$1,0),FALSE)/1,0)-IFERROR(VLOOKUP($B27,'Slutlig allokering kvv'!$B$2:$BX$550,MATCH(I$2,'Slutlig allokering kvv'!$B$1:$BX$1,0),FALSE)/1,0))</f>
        <v/>
      </c>
      <c r="J27" t="str">
        <f>IF($D27="","",IFERROR(VLOOKUP($B27,Kraftvärmeprod!$B$1:$BX$550,MATCH(J$2,Kraftvärmeprod!$B$1:$VX$1,0),FALSE)/1,0)-IFERROR(VLOOKUP($B27,'Slutlig allokering kvv'!$B$2:$BX$550,MATCH(J$2,'Slutlig allokering kvv'!$B$1:$BX$1,0),FALSE)/1,0))</f>
        <v/>
      </c>
      <c r="K27" t="str">
        <f>IF($D27="","",IFERROR(VLOOKUP($B27,Kraftvärmeprod!$B$1:$BX$550,MATCH(K$2,Kraftvärmeprod!$B$1:$VX$1,0),FALSE)/1,0)-IFERROR(VLOOKUP($B27,'Slutlig allokering kvv'!$B$2:$BX$550,MATCH(K$2,'Slutlig allokering kvv'!$B$1:$BX$1,0),FALSE)/1,0))</f>
        <v/>
      </c>
      <c r="L27" t="str">
        <f>IF($D27="","",IFERROR(VLOOKUP($B27,Kraftvärmeprod!$B$1:$BX$550,MATCH(L$2,Kraftvärmeprod!$B$1:$VX$1,0),FALSE)/1,0)-IFERROR(VLOOKUP($B27,'Slutlig allokering kvv'!$B$2:$BX$550,MATCH(L$2,'Slutlig allokering kvv'!$B$1:$BX$1,0),FALSE)/1,0))</f>
        <v/>
      </c>
      <c r="M27" t="str">
        <f>IF($D27="","",IFERROR(VLOOKUP($B27,Kraftvärmeprod!$B$1:$BX$550,MATCH(M$2,Kraftvärmeprod!$B$1:$VX$1,0),FALSE)/1,0)-IFERROR(VLOOKUP($B27,'Slutlig allokering kvv'!$B$2:$BX$550,MATCH(M$2,'Slutlig allokering kvv'!$B$1:$BX$1,0),FALSE)/1,0))</f>
        <v/>
      </c>
      <c r="N27" t="str">
        <f>IF($D27="","",IFERROR(VLOOKUP($B27,Kraftvärmeprod!$B$1:$BX$550,MATCH(N$2,Kraftvärmeprod!$B$1:$VX$1,0),FALSE)/1,0)-IFERROR(VLOOKUP($B27,'Slutlig allokering kvv'!$B$2:$BX$550,MATCH(N$2,'Slutlig allokering kvv'!$B$1:$BX$1,0),FALSE)/1,0))</f>
        <v/>
      </c>
      <c r="O27" t="str">
        <f>IF($D27="","",IFERROR(VLOOKUP($B27,Kraftvärmeprod!$B$1:$BX$550,MATCH(O$2,Kraftvärmeprod!$B$1:$VX$1,0),FALSE)/1,0)-IFERROR(VLOOKUP($B27,'Slutlig allokering kvv'!$B$2:$BX$550,MATCH(O$2,'Slutlig allokering kvv'!$B$1:$BX$1,0),FALSE)/1,0))</f>
        <v/>
      </c>
      <c r="P27" t="str">
        <f>IF($D27="","",IFERROR(VLOOKUP($B27,Kraftvärmeprod!$B$1:$BX$550,MATCH(P$2,Kraftvärmeprod!$B$1:$VX$1,0),FALSE)/1,0)-IFERROR(VLOOKUP($B27,'Slutlig allokering kvv'!$B$2:$BX$550,MATCH(P$2,'Slutlig allokering kvv'!$B$1:$BX$1,0),FALSE)/1,0))</f>
        <v/>
      </c>
      <c r="Q27" t="str">
        <f>IF($D27="","",IFERROR(VLOOKUP($B27,Kraftvärmeprod!$B$1:$BX$550,MATCH(Q$2,Kraftvärmeprod!$B$1:$VX$1,0),FALSE)/1,0)-IFERROR(VLOOKUP($B27,'Slutlig allokering kvv'!$B$2:$BX$550,MATCH(Q$2,'Slutlig allokering kvv'!$B$1:$BX$1,0),FALSE)/1,0))</f>
        <v/>
      </c>
      <c r="R27" t="str">
        <f>IF($D27="","",IFERROR(VLOOKUP($B27,Kraftvärmeprod!$B$1:$BX$550,MATCH(R$2,Kraftvärmeprod!$B$1:$VX$1,0),FALSE)/1,0)-IFERROR(VLOOKUP($B27,'Slutlig allokering kvv'!$B$2:$BX$550,MATCH(R$2,'Slutlig allokering kvv'!$B$1:$BX$1,0),FALSE)/1,0))</f>
        <v/>
      </c>
      <c r="S27" t="str">
        <f>IF($D27="","",IFERROR(VLOOKUP($B27,Kraftvärmeprod!$B$1:$BX$550,MATCH(S$2,Kraftvärmeprod!$B$1:$VX$1,0),FALSE)/1,0)-IFERROR(VLOOKUP($B27,'Slutlig allokering kvv'!$B$2:$BX$550,MATCH(S$2,'Slutlig allokering kvv'!$B$1:$BX$1,0),FALSE)/1,0))</f>
        <v/>
      </c>
      <c r="T27" t="str">
        <f>IF($D27="","",IFERROR(VLOOKUP($B27,Kraftvärmeprod!$B$1:$BX$550,MATCH(T$2,Kraftvärmeprod!$B$1:$VX$1,0),FALSE)/1,0)-IFERROR(VLOOKUP($B27,'Slutlig allokering kvv'!$B$2:$BX$550,MATCH(T$2,'Slutlig allokering kvv'!$B$1:$BX$1,0),FALSE)/1,0))</f>
        <v/>
      </c>
      <c r="U27" t="str">
        <f>IF($D27="","",IFERROR(VLOOKUP($B27,Kraftvärmeprod!$B$1:$BX$550,MATCH(U$2,Kraftvärmeprod!$B$1:$VX$1,0),FALSE)/1,0)-IFERROR(VLOOKUP($B27,'Slutlig allokering kvv'!$B$2:$BX$550,MATCH(U$2,'Slutlig allokering kvv'!$B$1:$BX$1,0),FALSE)/1,0))</f>
        <v/>
      </c>
      <c r="V27" t="str">
        <f>IF($D27="","",IFERROR(VLOOKUP($B27,Kraftvärmeprod!$B$1:$BX$550,MATCH(V$2,Kraftvärmeprod!$B$1:$VX$1,0),FALSE)/1,0)-IFERROR(VLOOKUP($B27,'Slutlig allokering kvv'!$B$2:$BX$550,MATCH(V$2,'Slutlig allokering kvv'!$B$1:$BX$1,0),FALSE)/1,0))</f>
        <v/>
      </c>
      <c r="W27" t="str">
        <f>IF($D27="","",IFERROR(VLOOKUP($B27,Kraftvärmeprod!$B$1:$BX$550,MATCH(W$2,Kraftvärmeprod!$B$1:$VX$1,0),FALSE)/1,0)-IFERROR(VLOOKUP($B27,'Slutlig allokering kvv'!$B$2:$BX$550,MATCH(W$2,'Slutlig allokering kvv'!$B$1:$BX$1,0),FALSE)/1,0))</f>
        <v/>
      </c>
      <c r="X27" t="str">
        <f>IF($D27="","",IFERROR(VLOOKUP($B27,Kraftvärmeprod!$B$1:$BX$550,MATCH(X$2,Kraftvärmeprod!$B$1:$VX$1,0),FALSE)/1,0)-IFERROR(VLOOKUP($B27,'Slutlig allokering kvv'!$B$2:$BX$550,MATCH(X$2,'Slutlig allokering kvv'!$B$1:$BX$1,0),FALSE)/1,0))</f>
        <v/>
      </c>
      <c r="Y27" t="str">
        <f>IF($D27="","",IFERROR(VLOOKUP($B27,Kraftvärmeprod!$B$1:$BX$550,MATCH(Y$2,Kraftvärmeprod!$B$1:$VX$1,0),FALSE)/1,0)-IFERROR(VLOOKUP($B27,'Slutlig allokering kvv'!$B$2:$BX$550,MATCH(Y$2,'Slutlig allokering kvv'!$B$1:$BX$1,0),FALSE)/1,0))</f>
        <v/>
      </c>
      <c r="Z27" t="str">
        <f>IF($D27="","",IFERROR(VLOOKUP($B27,Kraftvärmeprod!$B$1:$BX$550,MATCH(Z$2,Kraftvärmeprod!$B$1:$VX$1,0),FALSE)/1,0)-IFERROR(VLOOKUP($B27,'Slutlig allokering kvv'!$B$2:$BX$550,MATCH(Z$2,'Slutlig allokering kvv'!$B$1:$BX$1,0),FALSE)/1,0))</f>
        <v/>
      </c>
      <c r="AA27" t="str">
        <f>IF($D27="","",IFERROR(VLOOKUP($B27,Kraftvärmeprod!$B$1:$BX$550,MATCH(AA$2,Kraftvärmeprod!$B$1:$VX$1,0),FALSE)/1,0)-IFERROR(VLOOKUP($B27,'Slutlig allokering kvv'!$B$2:$BX$550,MATCH(AA$2,'Slutlig allokering kvv'!$B$1:$BX$1,0),FALSE)/1,0))</f>
        <v/>
      </c>
      <c r="AB27" t="str">
        <f>IF($D27="","",IFERROR(VLOOKUP($B27,Kraftvärmeprod!$B$1:$BX$550,MATCH(AB$2,Kraftvärmeprod!$B$1:$VX$1,0),FALSE)/1,0)-IFERROR(VLOOKUP($B27,'Slutlig allokering kvv'!$B$2:$BX$550,MATCH(AB$2,'Slutlig allokering kvv'!$B$1:$BX$1,0),FALSE)/1,0))</f>
        <v/>
      </c>
      <c r="AC27" t="str">
        <f>IF($D27="","",IFERROR(VLOOKUP($B27,Kraftvärmeprod!$B$1:$BX$550,MATCH(AC$2,Kraftvärmeprod!$B$1:$VX$1,0),FALSE)/1,0)-IFERROR(VLOOKUP($B27,'Slutlig allokering kvv'!$B$2:$BX$550,MATCH(AC$2,'Slutlig allokering kvv'!$B$1:$BX$1,0),FALSE)/1,0))</f>
        <v/>
      </c>
      <c r="AE27" t="str">
        <f>IF($D27="","",IFERROR(VLOOKUP($B27,Miljö!$B$1:$E$550,MATCH("Hjälpel kraftvärme (GWh)",Miljö!$B$1:$E$1,0),FALSE)/1,0)-IFERROR(VLOOKUP($B27,'Slutlig allokering kvv'!$B$2:$BX$550,MATCH(AE$2,'Slutlig allokering kvv'!$B$1:$BX$1,0),FALSE)/1,0))</f>
        <v/>
      </c>
      <c r="AI27">
        <f t="shared" si="0"/>
        <v>0</v>
      </c>
      <c r="AK27">
        <f>IFERROR(VLOOKUP($B27,'Slutlig allokering kvv'!$B$2:$AX$550,MATCH("Summa slutlig allokerad tillförd energi (utan hjälpel och rökgaskondensering):",'Slutlig allokering kvv'!$B$1:$AX$1,0),FALSE)/1,"")</f>
        <v>0</v>
      </c>
      <c r="AM27" s="289" t="str">
        <f>IFERROR(1-VLOOKUP($B27,'Slutlig allokering kvv'!$B$2:$AX$550,MATCH("Andel av bränsle i kvv som allokerats till värme, exklusive rökgaskondensering och hjälpel",'Slutlig allokering kvv'!$B$1:$AX$1,0),FALSE),"")</f>
        <v/>
      </c>
      <c r="AO27" s="289" t="str">
        <f t="shared" si="1"/>
        <v/>
      </c>
      <c r="AP27" s="290" t="str">
        <f t="shared" si="2"/>
        <v/>
      </c>
      <c r="AQ27" s="290"/>
      <c r="AR27" s="239" t="str">
        <f t="shared" si="3"/>
        <v/>
      </c>
      <c r="AS27" s="290"/>
    </row>
    <row r="28" spans="1:45" x14ac:dyDescent="0.25">
      <c r="A28" s="2" t="str">
        <f>'Miljövärden för publ företag'!B30</f>
        <v>Borlänge Energi AB</v>
      </c>
      <c r="B28" s="2" t="str">
        <f>'Miljövärden för publ företag'!C30</f>
        <v>Borlänge</v>
      </c>
      <c r="C28">
        <f>IFERROR(VLOOKUP($B28,Kraftvärmeprod!$B$1:$AH$479,MATCH(C$2,Kraftvärmeprod!$B$1:$AG$1,0),FALSE)/1,"")</f>
        <v>181.96100000000001</v>
      </c>
      <c r="D28">
        <f>IFERROR(VLOOKUP($B28,Kraftvärmeprod!$B$1:$AH$479,MATCH(D$2,Kraftvärmeprod!$B$1:$AG$1,0),FALSE)/1,"")</f>
        <v>42.152999999999999</v>
      </c>
      <c r="F28">
        <f>IF($D28="","",IFERROR(VLOOKUP($B28,Kraftvärmeprod!$B$1:$BX$550,MATCH(F$2,Kraftvärmeprod!$B$1:$VX$1,0),FALSE)/1,0)-IFERROR(VLOOKUP($B28,'Slutlig allokering kvv'!$B$2:$BX$550,MATCH(F$2,'Slutlig allokering kvv'!$B$1:$BX$1,0),FALSE)/1,0))</f>
        <v>0</v>
      </c>
      <c r="G28">
        <f>IF($D28="","",IFERROR(VLOOKUP($B28,Kraftvärmeprod!$B$1:$BX$550,MATCH(G$2,Kraftvärmeprod!$B$1:$VX$1,0),FALSE)/1,0)-IFERROR(VLOOKUP($B28,'Slutlig allokering kvv'!$B$2:$BX$550,MATCH(G$2,'Slutlig allokering kvv'!$B$1:$BX$1,0),FALSE)/1,0))</f>
        <v>0</v>
      </c>
      <c r="H28">
        <f>IF($D28="","",IFERROR(VLOOKUP($B28,Kraftvärmeprod!$B$1:$BX$550,MATCH(H$2,Kraftvärmeprod!$B$1:$VX$1,0),FALSE)/1,0)-IFERROR(VLOOKUP($B28,'Slutlig allokering kvv'!$B$2:$BX$550,MATCH(H$2,'Slutlig allokering kvv'!$B$1:$BX$1,0),FALSE)/1,0))</f>
        <v>0</v>
      </c>
      <c r="I28">
        <f>IF($D28="","",IFERROR(VLOOKUP($B28,Kraftvärmeprod!$B$1:$BX$550,MATCH(I$2,Kraftvärmeprod!$B$1:$VX$1,0),FALSE)/1,0)-IFERROR(VLOOKUP($B28,'Slutlig allokering kvv'!$B$2:$BX$550,MATCH(I$2,'Slutlig allokering kvv'!$B$1:$BX$1,0),FALSE)/1,0))</f>
        <v>0</v>
      </c>
      <c r="J28">
        <f>IF($D28="","",IFERROR(VLOOKUP($B28,Kraftvärmeprod!$B$1:$BX$550,MATCH(J$2,Kraftvärmeprod!$B$1:$VX$1,0),FALSE)/1,0)-IFERROR(VLOOKUP($B28,'Slutlig allokering kvv'!$B$2:$BX$550,MATCH(J$2,'Slutlig allokering kvv'!$B$1:$BX$1,0),FALSE)/1,0))</f>
        <v>0</v>
      </c>
      <c r="K28">
        <f>IF($D28="","",IFERROR(VLOOKUP($B28,Kraftvärmeprod!$B$1:$BX$550,MATCH(K$2,Kraftvärmeprod!$B$1:$VX$1,0),FALSE)/1,0)-IFERROR(VLOOKUP($B28,'Slutlig allokering kvv'!$B$2:$BX$550,MATCH(K$2,'Slutlig allokering kvv'!$B$1:$BX$1,0),FALSE)/1,0))</f>
        <v>0</v>
      </c>
      <c r="L28">
        <f>IF($D28="","",IFERROR(VLOOKUP($B28,Kraftvärmeprod!$B$1:$BX$550,MATCH(L$2,Kraftvärmeprod!$B$1:$VX$1,0),FALSE)/1,0)-IFERROR(VLOOKUP($B28,'Slutlig allokering kvv'!$B$2:$BX$550,MATCH(L$2,'Slutlig allokering kvv'!$B$1:$BX$1,0),FALSE)/1,0))</f>
        <v>0</v>
      </c>
      <c r="M28">
        <f>IF($D28="","",IFERROR(VLOOKUP($B28,Kraftvärmeprod!$B$1:$BX$550,MATCH(M$2,Kraftvärmeprod!$B$1:$VX$1,0),FALSE)/1,0)-IFERROR(VLOOKUP($B28,'Slutlig allokering kvv'!$B$2:$BX$550,MATCH(M$2,'Slutlig allokering kvv'!$B$1:$BX$1,0),FALSE)/1,0))</f>
        <v>0</v>
      </c>
      <c r="N28">
        <f>IF($D28="","",IFERROR(VLOOKUP($B28,Kraftvärmeprod!$B$1:$BX$550,MATCH(N$2,Kraftvärmeprod!$B$1:$VX$1,0),FALSE)/1,0)-IFERROR(VLOOKUP($B28,'Slutlig allokering kvv'!$B$2:$BX$550,MATCH(N$2,'Slutlig allokering kvv'!$B$1:$BX$1,0),FALSE)/1,0))</f>
        <v>0</v>
      </c>
      <c r="O28">
        <f>IF($D28="","",IFERROR(VLOOKUP($B28,Kraftvärmeprod!$B$1:$BX$550,MATCH(O$2,Kraftvärmeprod!$B$1:$VX$1,0),FALSE)/1,0)-IFERROR(VLOOKUP($B28,'Slutlig allokering kvv'!$B$2:$BX$550,MATCH(O$2,'Slutlig allokering kvv'!$B$1:$BX$1,0),FALSE)/1,0))</f>
        <v>0</v>
      </c>
      <c r="P28">
        <f>IF($D28="","",IFERROR(VLOOKUP($B28,Kraftvärmeprod!$B$1:$BX$550,MATCH(P$2,Kraftvärmeprod!$B$1:$VX$1,0),FALSE)/1,0)-IFERROR(VLOOKUP($B28,'Slutlig allokering kvv'!$B$2:$BX$550,MATCH(P$2,'Slutlig allokering kvv'!$B$1:$BX$1,0),FALSE)/1,0))</f>
        <v>0</v>
      </c>
      <c r="Q28">
        <f>IF($D28="","",IFERROR(VLOOKUP($B28,Kraftvärmeprod!$B$1:$BX$550,MATCH(Q$2,Kraftvärmeprod!$B$1:$VX$1,0),FALSE)/1,0)-IFERROR(VLOOKUP($B28,'Slutlig allokering kvv'!$B$2:$BX$550,MATCH(Q$2,'Slutlig allokering kvv'!$B$1:$BX$1,0),FALSE)/1,0))</f>
        <v>0</v>
      </c>
      <c r="R28">
        <f>IF($D28="","",IFERROR(VLOOKUP($B28,Kraftvärmeprod!$B$1:$BX$550,MATCH(R$2,Kraftvärmeprod!$B$1:$VX$1,0),FALSE)/1,0)-IFERROR(VLOOKUP($B28,'Slutlig allokering kvv'!$B$2:$BX$550,MATCH(R$2,'Slutlig allokering kvv'!$B$1:$BX$1,0),FALSE)/1,0))</f>
        <v>0</v>
      </c>
      <c r="S28">
        <f>IF($D28="","",IFERROR(VLOOKUP($B28,Kraftvärmeprod!$B$1:$BX$550,MATCH(S$2,Kraftvärmeprod!$B$1:$VX$1,0),FALSE)/1,0)-IFERROR(VLOOKUP($B28,'Slutlig allokering kvv'!$B$2:$BX$550,MATCH(S$2,'Slutlig allokering kvv'!$B$1:$BX$1,0),FALSE)/1,0))</f>
        <v>0</v>
      </c>
      <c r="T28">
        <f>IF($D28="","",IFERROR(VLOOKUP($B28,Kraftvärmeprod!$B$1:$BX$550,MATCH(T$2,Kraftvärmeprod!$B$1:$VX$1,0),FALSE)/1,0)-IFERROR(VLOOKUP($B28,'Slutlig allokering kvv'!$B$2:$BX$550,MATCH(T$2,'Slutlig allokering kvv'!$B$1:$BX$1,0),FALSE)/1,0))</f>
        <v>0</v>
      </c>
      <c r="U28">
        <f>IF($D28="","",IFERROR(VLOOKUP($B28,Kraftvärmeprod!$B$1:$BX$550,MATCH(U$2,Kraftvärmeprod!$B$1:$VX$1,0),FALSE)/1,0)-IFERROR(VLOOKUP($B28,'Slutlig allokering kvv'!$B$2:$BX$550,MATCH(U$2,'Slutlig allokering kvv'!$B$1:$BX$1,0),FALSE)/1,0))</f>
        <v>0</v>
      </c>
      <c r="V28">
        <f>IF($D28="","",IFERROR(VLOOKUP($B28,Kraftvärmeprod!$B$1:$BX$550,MATCH(V$2,Kraftvärmeprod!$B$1:$VX$1,0),FALSE)/1,0)-IFERROR(VLOOKUP($B28,'Slutlig allokering kvv'!$B$2:$BX$550,MATCH(V$2,'Slutlig allokering kvv'!$B$1:$BX$1,0),FALSE)/1,0))</f>
        <v>0</v>
      </c>
      <c r="W28">
        <f>IF($D28="","",IFERROR(VLOOKUP($B28,Kraftvärmeprod!$B$1:$BX$550,MATCH(W$2,Kraftvärmeprod!$B$1:$VX$1,0),FALSE)/1,0)-IFERROR(VLOOKUP($B28,'Slutlig allokering kvv'!$B$2:$BX$550,MATCH(W$2,'Slutlig allokering kvv'!$B$1:$BX$1,0),FALSE)/1,0))</f>
        <v>0</v>
      </c>
      <c r="X28">
        <f>IF($D28="","",IFERROR(VLOOKUP($B28,Kraftvärmeprod!$B$1:$BX$550,MATCH(X$2,Kraftvärmeprod!$B$1:$VX$1,0),FALSE)/1,0)-IFERROR(VLOOKUP($B28,'Slutlig allokering kvv'!$B$2:$BX$550,MATCH(X$2,'Slutlig allokering kvv'!$B$1:$BX$1,0),FALSE)/1,0))</f>
        <v>0</v>
      </c>
      <c r="Y28">
        <f>IF($D28="","",IFERROR(VLOOKUP($B28,Kraftvärmeprod!$B$1:$BX$550,MATCH(Y$2,Kraftvärmeprod!$B$1:$VX$1,0),FALSE)/1,0)-IFERROR(VLOOKUP($B28,'Slutlig allokering kvv'!$B$2:$BX$550,MATCH(Y$2,'Slutlig allokering kvv'!$B$1:$BX$1,0),FALSE)/1,0))</f>
        <v>0</v>
      </c>
      <c r="Z28">
        <f>IF($D28="","",IFERROR(VLOOKUP($B28,Kraftvärmeprod!$B$1:$BX$550,MATCH(Z$2,Kraftvärmeprod!$B$1:$VX$1,0),FALSE)/1,0)-IFERROR(VLOOKUP($B28,'Slutlig allokering kvv'!$B$2:$BX$550,MATCH(Z$2,'Slutlig allokering kvv'!$B$1:$BX$1,0),FALSE)/1,0))</f>
        <v>0</v>
      </c>
      <c r="AA28">
        <f>IF($D28="","",IFERROR(VLOOKUP($B28,Kraftvärmeprod!$B$1:$BX$550,MATCH(AA$2,Kraftvärmeprod!$B$1:$VX$1,0),FALSE)/1,0)-IFERROR(VLOOKUP($B28,'Slutlig allokering kvv'!$B$2:$BX$550,MATCH(AA$2,'Slutlig allokering kvv'!$B$1:$BX$1,0),FALSE)/1,0))</f>
        <v>106.011</v>
      </c>
      <c r="AB28">
        <f>IF($D28="","",IFERROR(VLOOKUP($B28,Kraftvärmeprod!$B$1:$BX$550,MATCH(AB$2,Kraftvärmeprod!$B$1:$VX$1,0),FALSE)/1,0)-IFERROR(VLOOKUP($B28,'Slutlig allokering kvv'!$B$2:$BX$550,MATCH(AB$2,'Slutlig allokering kvv'!$B$1:$BX$1,0),FALSE)/1,0))</f>
        <v>0</v>
      </c>
      <c r="AC28">
        <f>IF($D28="","",IFERROR(VLOOKUP($B28,Kraftvärmeprod!$B$1:$BX$550,MATCH(AC$2,Kraftvärmeprod!$B$1:$VX$1,0),FALSE)/1,0)-IFERROR(VLOOKUP($B28,'Slutlig allokering kvv'!$B$2:$BX$550,MATCH(AC$2,'Slutlig allokering kvv'!$B$1:$BX$1,0),FALSE)/1,0))</f>
        <v>0</v>
      </c>
      <c r="AE28">
        <f>IF($D28="","",IFERROR(VLOOKUP($B28,Miljö!$B$1:$E$550,MATCH("Hjälpel kraftvärme (GWh)",Miljö!$B$1:$E$1,0),FALSE)/1,0)-IFERROR(VLOOKUP($B28,'Slutlig allokering kvv'!$B$2:$BX$550,MATCH(AE$2,'Slutlig allokering kvv'!$B$1:$BX$1,0),FALSE)/1,0))</f>
        <v>2.9025599999999998</v>
      </c>
      <c r="AI28">
        <f t="shared" si="0"/>
        <v>106.011</v>
      </c>
      <c r="AK28">
        <f>IFERROR(VLOOKUP($B28,'Slutlig allokering kvv'!$B$2:$AX$550,MATCH("Summa slutlig allokerad tillförd energi (utan hjälpel och rökgaskondensering):",'Slutlig allokering kvv'!$B$1:$AX$1,0),FALSE)/1,"")</f>
        <v>143.005</v>
      </c>
      <c r="AM28" s="289">
        <f>IFERROR(1-VLOOKUP($B28,'Slutlig allokering kvv'!$B$2:$AX$550,MATCH("Andel av bränsle i kvv som allokerats till värme, exklusive rökgaskondensering och hjälpel",'Slutlig allokering kvv'!$B$1:$AX$1,0),FALSE),"")</f>
        <v>0.42571963247341538</v>
      </c>
      <c r="AO28" s="289">
        <f t="shared" si="1"/>
        <v>0.42571963247341538</v>
      </c>
      <c r="AP28" s="290">
        <f t="shared" si="2"/>
        <v>0</v>
      </c>
      <c r="AQ28" s="290"/>
      <c r="AR28" s="239">
        <f t="shared" si="3"/>
        <v>0.3870316974305128</v>
      </c>
      <c r="AS28" s="290"/>
    </row>
    <row r="29" spans="1:45" x14ac:dyDescent="0.25">
      <c r="A29" s="2" t="str">
        <f>'Miljövärden för publ företag'!B31</f>
        <v>Borlänge Energi AB</v>
      </c>
      <c r="B29" s="2" t="str">
        <f>'Miljövärden för publ företag'!C31</f>
        <v>Ornäs</v>
      </c>
      <c r="C29" t="str">
        <f>IFERROR(VLOOKUP($B29,Kraftvärmeprod!$B$1:$AH$479,MATCH(C$2,Kraftvärmeprod!$B$1:$AG$1,0),FALSE)/1,"")</f>
        <v/>
      </c>
      <c r="D29" t="str">
        <f>IFERROR(VLOOKUP($B29,Kraftvärmeprod!$B$1:$AH$479,MATCH(D$2,Kraftvärmeprod!$B$1:$AG$1,0),FALSE)/1,"")</f>
        <v/>
      </c>
      <c r="F29" t="str">
        <f>IF($D29="","",IFERROR(VLOOKUP($B29,Kraftvärmeprod!$B$1:$BX$550,MATCH(F$2,Kraftvärmeprod!$B$1:$VX$1,0),FALSE)/1,0)-IFERROR(VLOOKUP($B29,'Slutlig allokering kvv'!$B$2:$BX$550,MATCH(F$2,'Slutlig allokering kvv'!$B$1:$BX$1,0),FALSE)/1,0))</f>
        <v/>
      </c>
      <c r="G29" t="str">
        <f>IF($D29="","",IFERROR(VLOOKUP($B29,Kraftvärmeprod!$B$1:$BX$550,MATCH(G$2,Kraftvärmeprod!$B$1:$VX$1,0),FALSE)/1,0)-IFERROR(VLOOKUP($B29,'Slutlig allokering kvv'!$B$2:$BX$550,MATCH(G$2,'Slutlig allokering kvv'!$B$1:$BX$1,0),FALSE)/1,0))</f>
        <v/>
      </c>
      <c r="H29" t="str">
        <f>IF($D29="","",IFERROR(VLOOKUP($B29,Kraftvärmeprod!$B$1:$BX$550,MATCH(H$2,Kraftvärmeprod!$B$1:$VX$1,0),FALSE)/1,0)-IFERROR(VLOOKUP($B29,'Slutlig allokering kvv'!$B$2:$BX$550,MATCH(H$2,'Slutlig allokering kvv'!$B$1:$BX$1,0),FALSE)/1,0))</f>
        <v/>
      </c>
      <c r="I29" t="str">
        <f>IF($D29="","",IFERROR(VLOOKUP($B29,Kraftvärmeprod!$B$1:$BX$550,MATCH(I$2,Kraftvärmeprod!$B$1:$VX$1,0),FALSE)/1,0)-IFERROR(VLOOKUP($B29,'Slutlig allokering kvv'!$B$2:$BX$550,MATCH(I$2,'Slutlig allokering kvv'!$B$1:$BX$1,0),FALSE)/1,0))</f>
        <v/>
      </c>
      <c r="J29" t="str">
        <f>IF($D29="","",IFERROR(VLOOKUP($B29,Kraftvärmeprod!$B$1:$BX$550,MATCH(J$2,Kraftvärmeprod!$B$1:$VX$1,0),FALSE)/1,0)-IFERROR(VLOOKUP($B29,'Slutlig allokering kvv'!$B$2:$BX$550,MATCH(J$2,'Slutlig allokering kvv'!$B$1:$BX$1,0),FALSE)/1,0))</f>
        <v/>
      </c>
      <c r="K29" t="str">
        <f>IF($D29="","",IFERROR(VLOOKUP($B29,Kraftvärmeprod!$B$1:$BX$550,MATCH(K$2,Kraftvärmeprod!$B$1:$VX$1,0),FALSE)/1,0)-IFERROR(VLOOKUP($B29,'Slutlig allokering kvv'!$B$2:$BX$550,MATCH(K$2,'Slutlig allokering kvv'!$B$1:$BX$1,0),FALSE)/1,0))</f>
        <v/>
      </c>
      <c r="L29" t="str">
        <f>IF($D29="","",IFERROR(VLOOKUP($B29,Kraftvärmeprod!$B$1:$BX$550,MATCH(L$2,Kraftvärmeprod!$B$1:$VX$1,0),FALSE)/1,0)-IFERROR(VLOOKUP($B29,'Slutlig allokering kvv'!$B$2:$BX$550,MATCH(L$2,'Slutlig allokering kvv'!$B$1:$BX$1,0),FALSE)/1,0))</f>
        <v/>
      </c>
      <c r="M29" t="str">
        <f>IF($D29="","",IFERROR(VLOOKUP($B29,Kraftvärmeprod!$B$1:$BX$550,MATCH(M$2,Kraftvärmeprod!$B$1:$VX$1,0),FALSE)/1,0)-IFERROR(VLOOKUP($B29,'Slutlig allokering kvv'!$B$2:$BX$550,MATCH(M$2,'Slutlig allokering kvv'!$B$1:$BX$1,0),FALSE)/1,0))</f>
        <v/>
      </c>
      <c r="N29" t="str">
        <f>IF($D29="","",IFERROR(VLOOKUP($B29,Kraftvärmeprod!$B$1:$BX$550,MATCH(N$2,Kraftvärmeprod!$B$1:$VX$1,0),FALSE)/1,0)-IFERROR(VLOOKUP($B29,'Slutlig allokering kvv'!$B$2:$BX$550,MATCH(N$2,'Slutlig allokering kvv'!$B$1:$BX$1,0),FALSE)/1,0))</f>
        <v/>
      </c>
      <c r="O29" t="str">
        <f>IF($D29="","",IFERROR(VLOOKUP($B29,Kraftvärmeprod!$B$1:$BX$550,MATCH(O$2,Kraftvärmeprod!$B$1:$VX$1,0),FALSE)/1,0)-IFERROR(VLOOKUP($B29,'Slutlig allokering kvv'!$B$2:$BX$550,MATCH(O$2,'Slutlig allokering kvv'!$B$1:$BX$1,0),FALSE)/1,0))</f>
        <v/>
      </c>
      <c r="P29" t="str">
        <f>IF($D29="","",IFERROR(VLOOKUP($B29,Kraftvärmeprod!$B$1:$BX$550,MATCH(P$2,Kraftvärmeprod!$B$1:$VX$1,0),FALSE)/1,0)-IFERROR(VLOOKUP($B29,'Slutlig allokering kvv'!$B$2:$BX$550,MATCH(P$2,'Slutlig allokering kvv'!$B$1:$BX$1,0),FALSE)/1,0))</f>
        <v/>
      </c>
      <c r="Q29" t="str">
        <f>IF($D29="","",IFERROR(VLOOKUP($B29,Kraftvärmeprod!$B$1:$BX$550,MATCH(Q$2,Kraftvärmeprod!$B$1:$VX$1,0),FALSE)/1,0)-IFERROR(VLOOKUP($B29,'Slutlig allokering kvv'!$B$2:$BX$550,MATCH(Q$2,'Slutlig allokering kvv'!$B$1:$BX$1,0),FALSE)/1,0))</f>
        <v/>
      </c>
      <c r="R29" t="str">
        <f>IF($D29="","",IFERROR(VLOOKUP($B29,Kraftvärmeprod!$B$1:$BX$550,MATCH(R$2,Kraftvärmeprod!$B$1:$VX$1,0),FALSE)/1,0)-IFERROR(VLOOKUP($B29,'Slutlig allokering kvv'!$B$2:$BX$550,MATCH(R$2,'Slutlig allokering kvv'!$B$1:$BX$1,0),FALSE)/1,0))</f>
        <v/>
      </c>
      <c r="S29" t="str">
        <f>IF($D29="","",IFERROR(VLOOKUP($B29,Kraftvärmeprod!$B$1:$BX$550,MATCH(S$2,Kraftvärmeprod!$B$1:$VX$1,0),FALSE)/1,0)-IFERROR(VLOOKUP($B29,'Slutlig allokering kvv'!$B$2:$BX$550,MATCH(S$2,'Slutlig allokering kvv'!$B$1:$BX$1,0),FALSE)/1,0))</f>
        <v/>
      </c>
      <c r="T29" t="str">
        <f>IF($D29="","",IFERROR(VLOOKUP($B29,Kraftvärmeprod!$B$1:$BX$550,MATCH(T$2,Kraftvärmeprod!$B$1:$VX$1,0),FALSE)/1,0)-IFERROR(VLOOKUP($B29,'Slutlig allokering kvv'!$B$2:$BX$550,MATCH(T$2,'Slutlig allokering kvv'!$B$1:$BX$1,0),FALSE)/1,0))</f>
        <v/>
      </c>
      <c r="U29" t="str">
        <f>IF($D29="","",IFERROR(VLOOKUP($B29,Kraftvärmeprod!$B$1:$BX$550,MATCH(U$2,Kraftvärmeprod!$B$1:$VX$1,0),FALSE)/1,0)-IFERROR(VLOOKUP($B29,'Slutlig allokering kvv'!$B$2:$BX$550,MATCH(U$2,'Slutlig allokering kvv'!$B$1:$BX$1,0),FALSE)/1,0))</f>
        <v/>
      </c>
      <c r="V29" t="str">
        <f>IF($D29="","",IFERROR(VLOOKUP($B29,Kraftvärmeprod!$B$1:$BX$550,MATCH(V$2,Kraftvärmeprod!$B$1:$VX$1,0),FALSE)/1,0)-IFERROR(VLOOKUP($B29,'Slutlig allokering kvv'!$B$2:$BX$550,MATCH(V$2,'Slutlig allokering kvv'!$B$1:$BX$1,0),FALSE)/1,0))</f>
        <v/>
      </c>
      <c r="W29" t="str">
        <f>IF($D29="","",IFERROR(VLOOKUP($B29,Kraftvärmeprod!$B$1:$BX$550,MATCH(W$2,Kraftvärmeprod!$B$1:$VX$1,0),FALSE)/1,0)-IFERROR(VLOOKUP($B29,'Slutlig allokering kvv'!$B$2:$BX$550,MATCH(W$2,'Slutlig allokering kvv'!$B$1:$BX$1,0),FALSE)/1,0))</f>
        <v/>
      </c>
      <c r="X29" t="str">
        <f>IF($D29="","",IFERROR(VLOOKUP($B29,Kraftvärmeprod!$B$1:$BX$550,MATCH(X$2,Kraftvärmeprod!$B$1:$VX$1,0),FALSE)/1,0)-IFERROR(VLOOKUP($B29,'Slutlig allokering kvv'!$B$2:$BX$550,MATCH(X$2,'Slutlig allokering kvv'!$B$1:$BX$1,0),FALSE)/1,0))</f>
        <v/>
      </c>
      <c r="Y29" t="str">
        <f>IF($D29="","",IFERROR(VLOOKUP($B29,Kraftvärmeprod!$B$1:$BX$550,MATCH(Y$2,Kraftvärmeprod!$B$1:$VX$1,0),FALSE)/1,0)-IFERROR(VLOOKUP($B29,'Slutlig allokering kvv'!$B$2:$BX$550,MATCH(Y$2,'Slutlig allokering kvv'!$B$1:$BX$1,0),FALSE)/1,0))</f>
        <v/>
      </c>
      <c r="Z29" t="str">
        <f>IF($D29="","",IFERROR(VLOOKUP($B29,Kraftvärmeprod!$B$1:$BX$550,MATCH(Z$2,Kraftvärmeprod!$B$1:$VX$1,0),FALSE)/1,0)-IFERROR(VLOOKUP($B29,'Slutlig allokering kvv'!$B$2:$BX$550,MATCH(Z$2,'Slutlig allokering kvv'!$B$1:$BX$1,0),FALSE)/1,0))</f>
        <v/>
      </c>
      <c r="AA29" t="str">
        <f>IF($D29="","",IFERROR(VLOOKUP($B29,Kraftvärmeprod!$B$1:$BX$550,MATCH(AA$2,Kraftvärmeprod!$B$1:$VX$1,0),FALSE)/1,0)-IFERROR(VLOOKUP($B29,'Slutlig allokering kvv'!$B$2:$BX$550,MATCH(AA$2,'Slutlig allokering kvv'!$B$1:$BX$1,0),FALSE)/1,0))</f>
        <v/>
      </c>
      <c r="AB29" t="str">
        <f>IF($D29="","",IFERROR(VLOOKUP($B29,Kraftvärmeprod!$B$1:$BX$550,MATCH(AB$2,Kraftvärmeprod!$B$1:$VX$1,0),FALSE)/1,0)-IFERROR(VLOOKUP($B29,'Slutlig allokering kvv'!$B$2:$BX$550,MATCH(AB$2,'Slutlig allokering kvv'!$B$1:$BX$1,0),FALSE)/1,0))</f>
        <v/>
      </c>
      <c r="AC29" t="str">
        <f>IF($D29="","",IFERROR(VLOOKUP($B29,Kraftvärmeprod!$B$1:$BX$550,MATCH(AC$2,Kraftvärmeprod!$B$1:$VX$1,0),FALSE)/1,0)-IFERROR(VLOOKUP($B29,'Slutlig allokering kvv'!$B$2:$BX$550,MATCH(AC$2,'Slutlig allokering kvv'!$B$1:$BX$1,0),FALSE)/1,0))</f>
        <v/>
      </c>
      <c r="AE29" t="str">
        <f>IF($D29="","",IFERROR(VLOOKUP($B29,Miljö!$B$1:$E$550,MATCH("Hjälpel kraftvärme (GWh)",Miljö!$B$1:$E$1,0),FALSE)/1,0)-IFERROR(VLOOKUP($B29,'Slutlig allokering kvv'!$B$2:$BX$550,MATCH(AE$2,'Slutlig allokering kvv'!$B$1:$BX$1,0),FALSE)/1,0))</f>
        <v/>
      </c>
      <c r="AI29">
        <f t="shared" si="0"/>
        <v>0</v>
      </c>
      <c r="AK29">
        <f>IFERROR(VLOOKUP($B29,'Slutlig allokering kvv'!$B$2:$AX$550,MATCH("Summa slutlig allokerad tillförd energi (utan hjälpel och rökgaskondensering):",'Slutlig allokering kvv'!$B$1:$AX$1,0),FALSE)/1,"")</f>
        <v>0</v>
      </c>
      <c r="AM29" s="289" t="str">
        <f>IFERROR(1-VLOOKUP($B29,'Slutlig allokering kvv'!$B$2:$AX$550,MATCH("Andel av bränsle i kvv som allokerats till värme, exklusive rökgaskondensering och hjälpel",'Slutlig allokering kvv'!$B$1:$AX$1,0),FALSE),"")</f>
        <v/>
      </c>
      <c r="AO29" s="289" t="str">
        <f t="shared" si="1"/>
        <v/>
      </c>
      <c r="AP29" s="290" t="str">
        <f t="shared" si="2"/>
        <v/>
      </c>
      <c r="AQ29" s="290"/>
      <c r="AR29" s="239" t="str">
        <f t="shared" si="3"/>
        <v/>
      </c>
      <c r="AS29" s="290"/>
    </row>
    <row r="30" spans="1:45" x14ac:dyDescent="0.25">
      <c r="A30" s="2" t="str">
        <f>'Miljövärden för publ företag'!B32</f>
        <v>Borlänge Energi AB</v>
      </c>
      <c r="B30" s="2" t="str">
        <f>'Miljövärden för publ företag'!C32</f>
        <v>Torsång</v>
      </c>
      <c r="C30" t="str">
        <f>IFERROR(VLOOKUP($B30,Kraftvärmeprod!$B$1:$AH$479,MATCH(C$2,Kraftvärmeprod!$B$1:$AG$1,0),FALSE)/1,"")</f>
        <v/>
      </c>
      <c r="D30" t="str">
        <f>IFERROR(VLOOKUP($B30,Kraftvärmeprod!$B$1:$AH$479,MATCH(D$2,Kraftvärmeprod!$B$1:$AG$1,0),FALSE)/1,"")</f>
        <v/>
      </c>
      <c r="F30" t="str">
        <f>IF($D30="","",IFERROR(VLOOKUP($B30,Kraftvärmeprod!$B$1:$BX$550,MATCH(F$2,Kraftvärmeprod!$B$1:$VX$1,0),FALSE)/1,0)-IFERROR(VLOOKUP($B30,'Slutlig allokering kvv'!$B$2:$BX$550,MATCH(F$2,'Slutlig allokering kvv'!$B$1:$BX$1,0),FALSE)/1,0))</f>
        <v/>
      </c>
      <c r="G30" t="str">
        <f>IF($D30="","",IFERROR(VLOOKUP($B30,Kraftvärmeprod!$B$1:$BX$550,MATCH(G$2,Kraftvärmeprod!$B$1:$VX$1,0),FALSE)/1,0)-IFERROR(VLOOKUP($B30,'Slutlig allokering kvv'!$B$2:$BX$550,MATCH(G$2,'Slutlig allokering kvv'!$B$1:$BX$1,0),FALSE)/1,0))</f>
        <v/>
      </c>
      <c r="H30" t="str">
        <f>IF($D30="","",IFERROR(VLOOKUP($B30,Kraftvärmeprod!$B$1:$BX$550,MATCH(H$2,Kraftvärmeprod!$B$1:$VX$1,0),FALSE)/1,0)-IFERROR(VLOOKUP($B30,'Slutlig allokering kvv'!$B$2:$BX$550,MATCH(H$2,'Slutlig allokering kvv'!$B$1:$BX$1,0),FALSE)/1,0))</f>
        <v/>
      </c>
      <c r="I30" t="str">
        <f>IF($D30="","",IFERROR(VLOOKUP($B30,Kraftvärmeprod!$B$1:$BX$550,MATCH(I$2,Kraftvärmeprod!$B$1:$VX$1,0),FALSE)/1,0)-IFERROR(VLOOKUP($B30,'Slutlig allokering kvv'!$B$2:$BX$550,MATCH(I$2,'Slutlig allokering kvv'!$B$1:$BX$1,0),FALSE)/1,0))</f>
        <v/>
      </c>
      <c r="J30" t="str">
        <f>IF($D30="","",IFERROR(VLOOKUP($B30,Kraftvärmeprod!$B$1:$BX$550,MATCH(J$2,Kraftvärmeprod!$B$1:$VX$1,0),FALSE)/1,0)-IFERROR(VLOOKUP($B30,'Slutlig allokering kvv'!$B$2:$BX$550,MATCH(J$2,'Slutlig allokering kvv'!$B$1:$BX$1,0),FALSE)/1,0))</f>
        <v/>
      </c>
      <c r="K30" t="str">
        <f>IF($D30="","",IFERROR(VLOOKUP($B30,Kraftvärmeprod!$B$1:$BX$550,MATCH(K$2,Kraftvärmeprod!$B$1:$VX$1,0),FALSE)/1,0)-IFERROR(VLOOKUP($B30,'Slutlig allokering kvv'!$B$2:$BX$550,MATCH(K$2,'Slutlig allokering kvv'!$B$1:$BX$1,0),FALSE)/1,0))</f>
        <v/>
      </c>
      <c r="L30" t="str">
        <f>IF($D30="","",IFERROR(VLOOKUP($B30,Kraftvärmeprod!$B$1:$BX$550,MATCH(L$2,Kraftvärmeprod!$B$1:$VX$1,0),FALSE)/1,0)-IFERROR(VLOOKUP($B30,'Slutlig allokering kvv'!$B$2:$BX$550,MATCH(L$2,'Slutlig allokering kvv'!$B$1:$BX$1,0),FALSE)/1,0))</f>
        <v/>
      </c>
      <c r="M30" t="str">
        <f>IF($D30="","",IFERROR(VLOOKUP($B30,Kraftvärmeprod!$B$1:$BX$550,MATCH(M$2,Kraftvärmeprod!$B$1:$VX$1,0),FALSE)/1,0)-IFERROR(VLOOKUP($B30,'Slutlig allokering kvv'!$B$2:$BX$550,MATCH(M$2,'Slutlig allokering kvv'!$B$1:$BX$1,0),FALSE)/1,0))</f>
        <v/>
      </c>
      <c r="N30" t="str">
        <f>IF($D30="","",IFERROR(VLOOKUP($B30,Kraftvärmeprod!$B$1:$BX$550,MATCH(N$2,Kraftvärmeprod!$B$1:$VX$1,0),FALSE)/1,0)-IFERROR(VLOOKUP($B30,'Slutlig allokering kvv'!$B$2:$BX$550,MATCH(N$2,'Slutlig allokering kvv'!$B$1:$BX$1,0),FALSE)/1,0))</f>
        <v/>
      </c>
      <c r="O30" t="str">
        <f>IF($D30="","",IFERROR(VLOOKUP($B30,Kraftvärmeprod!$B$1:$BX$550,MATCH(O$2,Kraftvärmeprod!$B$1:$VX$1,0),FALSE)/1,0)-IFERROR(VLOOKUP($B30,'Slutlig allokering kvv'!$B$2:$BX$550,MATCH(O$2,'Slutlig allokering kvv'!$B$1:$BX$1,0),FALSE)/1,0))</f>
        <v/>
      </c>
      <c r="P30" t="str">
        <f>IF($D30="","",IFERROR(VLOOKUP($B30,Kraftvärmeprod!$B$1:$BX$550,MATCH(P$2,Kraftvärmeprod!$B$1:$VX$1,0),FALSE)/1,0)-IFERROR(VLOOKUP($B30,'Slutlig allokering kvv'!$B$2:$BX$550,MATCH(P$2,'Slutlig allokering kvv'!$B$1:$BX$1,0),FALSE)/1,0))</f>
        <v/>
      </c>
      <c r="Q30" t="str">
        <f>IF($D30="","",IFERROR(VLOOKUP($B30,Kraftvärmeprod!$B$1:$BX$550,MATCH(Q$2,Kraftvärmeprod!$B$1:$VX$1,0),FALSE)/1,0)-IFERROR(VLOOKUP($B30,'Slutlig allokering kvv'!$B$2:$BX$550,MATCH(Q$2,'Slutlig allokering kvv'!$B$1:$BX$1,0),FALSE)/1,0))</f>
        <v/>
      </c>
      <c r="R30" t="str">
        <f>IF($D30="","",IFERROR(VLOOKUP($B30,Kraftvärmeprod!$B$1:$BX$550,MATCH(R$2,Kraftvärmeprod!$B$1:$VX$1,0),FALSE)/1,0)-IFERROR(VLOOKUP($B30,'Slutlig allokering kvv'!$B$2:$BX$550,MATCH(R$2,'Slutlig allokering kvv'!$B$1:$BX$1,0),FALSE)/1,0))</f>
        <v/>
      </c>
      <c r="S30" t="str">
        <f>IF($D30="","",IFERROR(VLOOKUP($B30,Kraftvärmeprod!$B$1:$BX$550,MATCH(S$2,Kraftvärmeprod!$B$1:$VX$1,0),FALSE)/1,0)-IFERROR(VLOOKUP($B30,'Slutlig allokering kvv'!$B$2:$BX$550,MATCH(S$2,'Slutlig allokering kvv'!$B$1:$BX$1,0),FALSE)/1,0))</f>
        <v/>
      </c>
      <c r="T30" t="str">
        <f>IF($D30="","",IFERROR(VLOOKUP($B30,Kraftvärmeprod!$B$1:$BX$550,MATCH(T$2,Kraftvärmeprod!$B$1:$VX$1,0),FALSE)/1,0)-IFERROR(VLOOKUP($B30,'Slutlig allokering kvv'!$B$2:$BX$550,MATCH(T$2,'Slutlig allokering kvv'!$B$1:$BX$1,0),FALSE)/1,0))</f>
        <v/>
      </c>
      <c r="U30" t="str">
        <f>IF($D30="","",IFERROR(VLOOKUP($B30,Kraftvärmeprod!$B$1:$BX$550,MATCH(U$2,Kraftvärmeprod!$B$1:$VX$1,0),FALSE)/1,0)-IFERROR(VLOOKUP($B30,'Slutlig allokering kvv'!$B$2:$BX$550,MATCH(U$2,'Slutlig allokering kvv'!$B$1:$BX$1,0),FALSE)/1,0))</f>
        <v/>
      </c>
      <c r="V30" t="str">
        <f>IF($D30="","",IFERROR(VLOOKUP($B30,Kraftvärmeprod!$B$1:$BX$550,MATCH(V$2,Kraftvärmeprod!$B$1:$VX$1,0),FALSE)/1,0)-IFERROR(VLOOKUP($B30,'Slutlig allokering kvv'!$B$2:$BX$550,MATCH(V$2,'Slutlig allokering kvv'!$B$1:$BX$1,0),FALSE)/1,0))</f>
        <v/>
      </c>
      <c r="W30" t="str">
        <f>IF($D30="","",IFERROR(VLOOKUP($B30,Kraftvärmeprod!$B$1:$BX$550,MATCH(W$2,Kraftvärmeprod!$B$1:$VX$1,0),FALSE)/1,0)-IFERROR(VLOOKUP($B30,'Slutlig allokering kvv'!$B$2:$BX$550,MATCH(W$2,'Slutlig allokering kvv'!$B$1:$BX$1,0),FALSE)/1,0))</f>
        <v/>
      </c>
      <c r="X30" t="str">
        <f>IF($D30="","",IFERROR(VLOOKUP($B30,Kraftvärmeprod!$B$1:$BX$550,MATCH(X$2,Kraftvärmeprod!$B$1:$VX$1,0),FALSE)/1,0)-IFERROR(VLOOKUP($B30,'Slutlig allokering kvv'!$B$2:$BX$550,MATCH(X$2,'Slutlig allokering kvv'!$B$1:$BX$1,0),FALSE)/1,0))</f>
        <v/>
      </c>
      <c r="Y30" t="str">
        <f>IF($D30="","",IFERROR(VLOOKUP($B30,Kraftvärmeprod!$B$1:$BX$550,MATCH(Y$2,Kraftvärmeprod!$B$1:$VX$1,0),FALSE)/1,0)-IFERROR(VLOOKUP($B30,'Slutlig allokering kvv'!$B$2:$BX$550,MATCH(Y$2,'Slutlig allokering kvv'!$B$1:$BX$1,0),FALSE)/1,0))</f>
        <v/>
      </c>
      <c r="Z30" t="str">
        <f>IF($D30="","",IFERROR(VLOOKUP($B30,Kraftvärmeprod!$B$1:$BX$550,MATCH(Z$2,Kraftvärmeprod!$B$1:$VX$1,0),FALSE)/1,0)-IFERROR(VLOOKUP($B30,'Slutlig allokering kvv'!$B$2:$BX$550,MATCH(Z$2,'Slutlig allokering kvv'!$B$1:$BX$1,0),FALSE)/1,0))</f>
        <v/>
      </c>
      <c r="AA30" t="str">
        <f>IF($D30="","",IFERROR(VLOOKUP($B30,Kraftvärmeprod!$B$1:$BX$550,MATCH(AA$2,Kraftvärmeprod!$B$1:$VX$1,0),FALSE)/1,0)-IFERROR(VLOOKUP($B30,'Slutlig allokering kvv'!$B$2:$BX$550,MATCH(AA$2,'Slutlig allokering kvv'!$B$1:$BX$1,0),FALSE)/1,0))</f>
        <v/>
      </c>
      <c r="AB30" t="str">
        <f>IF($D30="","",IFERROR(VLOOKUP($B30,Kraftvärmeprod!$B$1:$BX$550,MATCH(AB$2,Kraftvärmeprod!$B$1:$VX$1,0),FALSE)/1,0)-IFERROR(VLOOKUP($B30,'Slutlig allokering kvv'!$B$2:$BX$550,MATCH(AB$2,'Slutlig allokering kvv'!$B$1:$BX$1,0),FALSE)/1,0))</f>
        <v/>
      </c>
      <c r="AC30" t="str">
        <f>IF($D30="","",IFERROR(VLOOKUP($B30,Kraftvärmeprod!$B$1:$BX$550,MATCH(AC$2,Kraftvärmeprod!$B$1:$VX$1,0),FALSE)/1,0)-IFERROR(VLOOKUP($B30,'Slutlig allokering kvv'!$B$2:$BX$550,MATCH(AC$2,'Slutlig allokering kvv'!$B$1:$BX$1,0),FALSE)/1,0))</f>
        <v/>
      </c>
      <c r="AE30" t="str">
        <f>IF($D30="","",IFERROR(VLOOKUP($B30,Miljö!$B$1:$E$550,MATCH("Hjälpel kraftvärme (GWh)",Miljö!$B$1:$E$1,0),FALSE)/1,0)-IFERROR(VLOOKUP($B30,'Slutlig allokering kvv'!$B$2:$BX$550,MATCH(AE$2,'Slutlig allokering kvv'!$B$1:$BX$1,0),FALSE)/1,0))</f>
        <v/>
      </c>
      <c r="AI30">
        <f t="shared" si="0"/>
        <v>0</v>
      </c>
      <c r="AK30">
        <f>IFERROR(VLOOKUP($B30,'Slutlig allokering kvv'!$B$2:$AX$550,MATCH("Summa slutlig allokerad tillförd energi (utan hjälpel och rökgaskondensering):",'Slutlig allokering kvv'!$B$1:$AX$1,0),FALSE)/1,"")</f>
        <v>0</v>
      </c>
      <c r="AM30" s="289" t="str">
        <f>IFERROR(1-VLOOKUP($B30,'Slutlig allokering kvv'!$B$2:$AX$550,MATCH("Andel av bränsle i kvv som allokerats till värme, exklusive rökgaskondensering och hjälpel",'Slutlig allokering kvv'!$B$1:$AX$1,0),FALSE),"")</f>
        <v/>
      </c>
      <c r="AO30" s="289" t="str">
        <f t="shared" si="1"/>
        <v/>
      </c>
      <c r="AP30" s="290" t="str">
        <f t="shared" si="2"/>
        <v/>
      </c>
      <c r="AQ30" s="290"/>
      <c r="AR30" s="239" t="str">
        <f t="shared" si="3"/>
        <v/>
      </c>
      <c r="AS30" s="290"/>
    </row>
    <row r="31" spans="1:45" x14ac:dyDescent="0.25">
      <c r="A31" s="2" t="str">
        <f>'Miljövärden för publ företag'!B33</f>
        <v>Borås Energi och Miljö AB</v>
      </c>
      <c r="B31" s="2" t="str">
        <f>'Miljövärden för publ företag'!C33</f>
        <v>Borås</v>
      </c>
      <c r="C31">
        <f>IFERROR(VLOOKUP($B31,Kraftvärmeprod!$B$1:$AH$479,MATCH(C$2,Kraftvärmeprod!$B$1:$AG$1,0),FALSE)/1,"")</f>
        <v>563.4</v>
      </c>
      <c r="D31">
        <f>IFERROR(VLOOKUP($B31,Kraftvärmeprod!$B$1:$AH$479,MATCH(D$2,Kraftvärmeprod!$B$1:$AG$1,0),FALSE)/1,"")</f>
        <v>103.53</v>
      </c>
      <c r="F31">
        <f>IF($D31="","",IFERROR(VLOOKUP($B31,Kraftvärmeprod!$B$1:$BX$550,MATCH(F$2,Kraftvärmeprod!$B$1:$VX$1,0),FALSE)/1,0)-IFERROR(VLOOKUP($B31,'Slutlig allokering kvv'!$B$2:$BX$550,MATCH(F$2,'Slutlig allokering kvv'!$B$1:$BX$1,0),FALSE)/1,0))</f>
        <v>0</v>
      </c>
      <c r="G31">
        <f>IF($D31="","",IFERROR(VLOOKUP($B31,Kraftvärmeprod!$B$1:$BX$550,MATCH(G$2,Kraftvärmeprod!$B$1:$VX$1,0),FALSE)/1,0)-IFERROR(VLOOKUP($B31,'Slutlig allokering kvv'!$B$2:$BX$550,MATCH(G$2,'Slutlig allokering kvv'!$B$1:$BX$1,0),FALSE)/1,0))</f>
        <v>0</v>
      </c>
      <c r="H31">
        <f>IF($D31="","",IFERROR(VLOOKUP($B31,Kraftvärmeprod!$B$1:$BX$550,MATCH(H$2,Kraftvärmeprod!$B$1:$VX$1,0),FALSE)/1,0)-IFERROR(VLOOKUP($B31,'Slutlig allokering kvv'!$B$2:$BX$550,MATCH(H$2,'Slutlig allokering kvv'!$B$1:$BX$1,0),FALSE)/1,0))</f>
        <v>0</v>
      </c>
      <c r="I31">
        <f>IF($D31="","",IFERROR(VLOOKUP($B31,Kraftvärmeprod!$B$1:$BX$550,MATCH(I$2,Kraftvärmeprod!$B$1:$VX$1,0),FALSE)/1,0)-IFERROR(VLOOKUP($B31,'Slutlig allokering kvv'!$B$2:$BX$550,MATCH(I$2,'Slutlig allokering kvv'!$B$1:$BX$1,0),FALSE)/1,0))</f>
        <v>0</v>
      </c>
      <c r="J31">
        <f>IF($D31="","",IFERROR(VLOOKUP($B31,Kraftvärmeprod!$B$1:$BX$550,MATCH(J$2,Kraftvärmeprod!$B$1:$VX$1,0),FALSE)/1,0)-IFERROR(VLOOKUP($B31,'Slutlig allokering kvv'!$B$2:$BX$550,MATCH(J$2,'Slutlig allokering kvv'!$B$1:$BX$1,0),FALSE)/1,0))</f>
        <v>0</v>
      </c>
      <c r="K31">
        <f>IF($D31="","",IFERROR(VLOOKUP($B31,Kraftvärmeprod!$B$1:$BX$550,MATCH(K$2,Kraftvärmeprod!$B$1:$VX$1,0),FALSE)/1,0)-IFERROR(VLOOKUP($B31,'Slutlig allokering kvv'!$B$2:$BX$550,MATCH(K$2,'Slutlig allokering kvv'!$B$1:$BX$1,0),FALSE)/1,0))</f>
        <v>0</v>
      </c>
      <c r="L31">
        <f>IF($D31="","",IFERROR(VLOOKUP($B31,Kraftvärmeprod!$B$1:$BX$550,MATCH(L$2,Kraftvärmeprod!$B$1:$VX$1,0),FALSE)/1,0)-IFERROR(VLOOKUP($B31,'Slutlig allokering kvv'!$B$2:$BX$550,MATCH(L$2,'Slutlig allokering kvv'!$B$1:$BX$1,0),FALSE)/1,0))</f>
        <v>102.857</v>
      </c>
      <c r="M31">
        <f>IF($D31="","",IFERROR(VLOOKUP($B31,Kraftvärmeprod!$B$1:$BX$550,MATCH(M$2,Kraftvärmeprod!$B$1:$VX$1,0),FALSE)/1,0)-IFERROR(VLOOKUP($B31,'Slutlig allokering kvv'!$B$2:$BX$550,MATCH(M$2,'Slutlig allokering kvv'!$B$1:$BX$1,0),FALSE)/1,0))</f>
        <v>6.7807000000000013</v>
      </c>
      <c r="N31">
        <f>IF($D31="","",IFERROR(VLOOKUP($B31,Kraftvärmeprod!$B$1:$BX$550,MATCH(N$2,Kraftvärmeprod!$B$1:$VX$1,0),FALSE)/1,0)-IFERROR(VLOOKUP($B31,'Slutlig allokering kvv'!$B$2:$BX$550,MATCH(N$2,'Slutlig allokering kvv'!$B$1:$BX$1,0),FALSE)/1,0))</f>
        <v>17.945900000000002</v>
      </c>
      <c r="O31">
        <f>IF($D31="","",IFERROR(VLOOKUP($B31,Kraftvärmeprod!$B$1:$BX$550,MATCH(O$2,Kraftvärmeprod!$B$1:$VX$1,0),FALSE)/1,0)-IFERROR(VLOOKUP($B31,'Slutlig allokering kvv'!$B$2:$BX$550,MATCH(O$2,'Slutlig allokering kvv'!$B$1:$BX$1,0),FALSE)/1,0))</f>
        <v>0</v>
      </c>
      <c r="P31">
        <f>IF($D31="","",IFERROR(VLOOKUP($B31,Kraftvärmeprod!$B$1:$BX$550,MATCH(P$2,Kraftvärmeprod!$B$1:$VX$1,0),FALSE)/1,0)-IFERROR(VLOOKUP($B31,'Slutlig allokering kvv'!$B$2:$BX$550,MATCH(P$2,'Slutlig allokering kvv'!$B$1:$BX$1,0),FALSE)/1,0))</f>
        <v>0</v>
      </c>
      <c r="Q31">
        <f>IF($D31="","",IFERROR(VLOOKUP($B31,Kraftvärmeprod!$B$1:$BX$550,MATCH(Q$2,Kraftvärmeprod!$B$1:$VX$1,0),FALSE)/1,0)-IFERROR(VLOOKUP($B31,'Slutlig allokering kvv'!$B$2:$BX$550,MATCH(Q$2,'Slutlig allokering kvv'!$B$1:$BX$1,0),FALSE)/1,0))</f>
        <v>0</v>
      </c>
      <c r="R31">
        <f>IF($D31="","",IFERROR(VLOOKUP($B31,Kraftvärmeprod!$B$1:$BX$550,MATCH(R$2,Kraftvärmeprod!$B$1:$VX$1,0),FALSE)/1,0)-IFERROR(VLOOKUP($B31,'Slutlig allokering kvv'!$B$2:$BX$550,MATCH(R$2,'Slutlig allokering kvv'!$B$1:$BX$1,0),FALSE)/1,0))</f>
        <v>0</v>
      </c>
      <c r="S31">
        <f>IF($D31="","",IFERROR(VLOOKUP($B31,Kraftvärmeprod!$B$1:$BX$550,MATCH(S$2,Kraftvärmeprod!$B$1:$VX$1,0),FALSE)/1,0)-IFERROR(VLOOKUP($B31,'Slutlig allokering kvv'!$B$2:$BX$550,MATCH(S$2,'Slutlig allokering kvv'!$B$1:$BX$1,0),FALSE)/1,0))</f>
        <v>7.5838000000000019</v>
      </c>
      <c r="T31">
        <f>IF($D31="","",IFERROR(VLOOKUP($B31,Kraftvärmeprod!$B$1:$BX$550,MATCH(T$2,Kraftvärmeprod!$B$1:$VX$1,0),FALSE)/1,0)-IFERROR(VLOOKUP($B31,'Slutlig allokering kvv'!$B$2:$BX$550,MATCH(T$2,'Slutlig allokering kvv'!$B$1:$BX$1,0),FALSE)/1,0))</f>
        <v>1.9040399999999997</v>
      </c>
      <c r="U31">
        <f>IF($D31="","",IFERROR(VLOOKUP($B31,Kraftvärmeprod!$B$1:$BX$550,MATCH(U$2,Kraftvärmeprod!$B$1:$VX$1,0),FALSE)/1,0)-IFERROR(VLOOKUP($B31,'Slutlig allokering kvv'!$B$2:$BX$550,MATCH(U$2,'Slutlig allokering kvv'!$B$1:$BX$1,0),FALSE)/1,0))</f>
        <v>0</v>
      </c>
      <c r="V31">
        <f>IF($D31="","",IFERROR(VLOOKUP($B31,Kraftvärmeprod!$B$1:$BX$550,MATCH(V$2,Kraftvärmeprod!$B$1:$VX$1,0),FALSE)/1,0)-IFERROR(VLOOKUP($B31,'Slutlig allokering kvv'!$B$2:$BX$550,MATCH(V$2,'Slutlig allokering kvv'!$B$1:$BX$1,0),FALSE)/1,0))</f>
        <v>0</v>
      </c>
      <c r="W31">
        <f>IF($D31="","",IFERROR(VLOOKUP($B31,Kraftvärmeprod!$B$1:$BX$550,MATCH(W$2,Kraftvärmeprod!$B$1:$VX$1,0),FALSE)/1,0)-IFERROR(VLOOKUP($B31,'Slutlig allokering kvv'!$B$2:$BX$550,MATCH(W$2,'Slutlig allokering kvv'!$B$1:$BX$1,0),FALSE)/1,0))</f>
        <v>0</v>
      </c>
      <c r="X31">
        <f>IF($D31="","",IFERROR(VLOOKUP($B31,Kraftvärmeprod!$B$1:$BX$550,MATCH(X$2,Kraftvärmeprod!$B$1:$VX$1,0),FALSE)/1,0)-IFERROR(VLOOKUP($B31,'Slutlig allokering kvv'!$B$2:$BX$550,MATCH(X$2,'Slutlig allokering kvv'!$B$1:$BX$1,0),FALSE)/1,0))</f>
        <v>0</v>
      </c>
      <c r="Y31">
        <f>IF($D31="","",IFERROR(VLOOKUP($B31,Kraftvärmeprod!$B$1:$BX$550,MATCH(Y$2,Kraftvärmeprod!$B$1:$VX$1,0),FALSE)/1,0)-IFERROR(VLOOKUP($B31,'Slutlig allokering kvv'!$B$2:$BX$550,MATCH(Y$2,'Slutlig allokering kvv'!$B$1:$BX$1,0),FALSE)/1,0))</f>
        <v>20.086300000000001</v>
      </c>
      <c r="Z31">
        <f>IF($D31="","",IFERROR(VLOOKUP($B31,Kraftvärmeprod!$B$1:$BX$550,MATCH(Z$2,Kraftvärmeprod!$B$1:$VX$1,0),FALSE)/1,0)-IFERROR(VLOOKUP($B31,'Slutlig allokering kvv'!$B$2:$BX$550,MATCH(Z$2,'Slutlig allokering kvv'!$B$1:$BX$1,0),FALSE)/1,0))</f>
        <v>0</v>
      </c>
      <c r="AA31">
        <f>IF($D31="","",IFERROR(VLOOKUP($B31,Kraftvärmeprod!$B$1:$BX$550,MATCH(AA$2,Kraftvärmeprod!$B$1:$VX$1,0),FALSE)/1,0)-IFERROR(VLOOKUP($B31,'Slutlig allokering kvv'!$B$2:$BX$550,MATCH(AA$2,'Slutlig allokering kvv'!$B$1:$BX$1,0),FALSE)/1,0))</f>
        <v>120.292</v>
      </c>
      <c r="AB31">
        <f>IF($D31="","",IFERROR(VLOOKUP($B31,Kraftvärmeprod!$B$1:$BX$550,MATCH(AB$2,Kraftvärmeprod!$B$1:$VX$1,0),FALSE)/1,0)-IFERROR(VLOOKUP($B31,'Slutlig allokering kvv'!$B$2:$BX$550,MATCH(AB$2,'Slutlig allokering kvv'!$B$1:$BX$1,0),FALSE)/1,0))</f>
        <v>0</v>
      </c>
      <c r="AC31">
        <f>IF($D31="","",IFERROR(VLOOKUP($B31,Kraftvärmeprod!$B$1:$BX$550,MATCH(AC$2,Kraftvärmeprod!$B$1:$VX$1,0),FALSE)/1,0)-IFERROR(VLOOKUP($B31,'Slutlig allokering kvv'!$B$2:$BX$550,MATCH(AC$2,'Slutlig allokering kvv'!$B$1:$BX$1,0),FALSE)/1,0))</f>
        <v>0</v>
      </c>
      <c r="AE31">
        <f>IF($D31="","",IFERROR(VLOOKUP($B31,Miljö!$B$1:$E$550,MATCH("Hjälpel kraftvärme (GWh)",Miljö!$B$1:$E$1,0),FALSE)/1,0)-IFERROR(VLOOKUP($B31,'Slutlig allokering kvv'!$B$2:$BX$550,MATCH(AE$2,'Slutlig allokering kvv'!$B$1:$BX$1,0),FALSE)/1,0))</f>
        <v>10.840900000000001</v>
      </c>
      <c r="AI31">
        <f t="shared" si="0"/>
        <v>277.44974000000002</v>
      </c>
      <c r="AK31">
        <f>IFERROR(VLOOKUP($B31,'Slutlig allokering kvv'!$B$2:$AX$550,MATCH("Summa slutlig allokerad tillförd energi (utan hjälpel och rökgaskondensering):",'Slutlig allokering kvv'!$B$1:$AX$1,0),FALSE)/1,"")</f>
        <v>532.74026000000003</v>
      </c>
      <c r="AM31" s="289">
        <f>IFERROR(1-VLOOKUP($B31,'Slutlig allokering kvv'!$B$2:$AX$550,MATCH("Andel av bränsle i kvv som allokerats till värme, exklusive rökgaskondensering och hjälpel",'Slutlig allokering kvv'!$B$1:$AX$1,0),FALSE),"")</f>
        <v>0.34245021538157716</v>
      </c>
      <c r="AO31" s="289">
        <f t="shared" si="1"/>
        <v>0.34245021538157716</v>
      </c>
      <c r="AP31" s="290">
        <f t="shared" si="2"/>
        <v>0</v>
      </c>
      <c r="AQ31" s="290"/>
      <c r="AR31" s="239">
        <f t="shared" si="3"/>
        <v>0.35911675800504661</v>
      </c>
      <c r="AS31" s="290"/>
    </row>
    <row r="32" spans="1:45" x14ac:dyDescent="0.25">
      <c r="A32" s="2" t="str">
        <f>'Miljövärden för publ företag'!B34</f>
        <v>Borås Energi och Miljö AB</v>
      </c>
      <c r="B32" s="2" t="str">
        <f>'Miljövärden för publ företag'!C34</f>
        <v>Fristad</v>
      </c>
      <c r="C32" t="str">
        <f>IFERROR(VLOOKUP($B32,Kraftvärmeprod!$B$1:$AH$479,MATCH(C$2,Kraftvärmeprod!$B$1:$AG$1,0),FALSE)/1,"")</f>
        <v/>
      </c>
      <c r="D32" t="str">
        <f>IFERROR(VLOOKUP($B32,Kraftvärmeprod!$B$1:$AH$479,MATCH(D$2,Kraftvärmeprod!$B$1:$AG$1,0),FALSE)/1,"")</f>
        <v/>
      </c>
      <c r="F32" t="str">
        <f>IF($D32="","",IFERROR(VLOOKUP($B32,Kraftvärmeprod!$B$1:$BX$550,MATCH(F$2,Kraftvärmeprod!$B$1:$VX$1,0),FALSE)/1,0)-IFERROR(VLOOKUP($B32,'Slutlig allokering kvv'!$B$2:$BX$550,MATCH(F$2,'Slutlig allokering kvv'!$B$1:$BX$1,0),FALSE)/1,0))</f>
        <v/>
      </c>
      <c r="G32" t="str">
        <f>IF($D32="","",IFERROR(VLOOKUP($B32,Kraftvärmeprod!$B$1:$BX$550,MATCH(G$2,Kraftvärmeprod!$B$1:$VX$1,0),FALSE)/1,0)-IFERROR(VLOOKUP($B32,'Slutlig allokering kvv'!$B$2:$BX$550,MATCH(G$2,'Slutlig allokering kvv'!$B$1:$BX$1,0),FALSE)/1,0))</f>
        <v/>
      </c>
      <c r="H32" t="str">
        <f>IF($D32="","",IFERROR(VLOOKUP($B32,Kraftvärmeprod!$B$1:$BX$550,MATCH(H$2,Kraftvärmeprod!$B$1:$VX$1,0),FALSE)/1,0)-IFERROR(VLOOKUP($B32,'Slutlig allokering kvv'!$B$2:$BX$550,MATCH(H$2,'Slutlig allokering kvv'!$B$1:$BX$1,0),FALSE)/1,0))</f>
        <v/>
      </c>
      <c r="I32" t="str">
        <f>IF($D32="","",IFERROR(VLOOKUP($B32,Kraftvärmeprod!$B$1:$BX$550,MATCH(I$2,Kraftvärmeprod!$B$1:$VX$1,0),FALSE)/1,0)-IFERROR(VLOOKUP($B32,'Slutlig allokering kvv'!$B$2:$BX$550,MATCH(I$2,'Slutlig allokering kvv'!$B$1:$BX$1,0),FALSE)/1,0))</f>
        <v/>
      </c>
      <c r="J32" t="str">
        <f>IF($D32="","",IFERROR(VLOOKUP($B32,Kraftvärmeprod!$B$1:$BX$550,MATCH(J$2,Kraftvärmeprod!$B$1:$VX$1,0),FALSE)/1,0)-IFERROR(VLOOKUP($B32,'Slutlig allokering kvv'!$B$2:$BX$550,MATCH(J$2,'Slutlig allokering kvv'!$B$1:$BX$1,0),FALSE)/1,0))</f>
        <v/>
      </c>
      <c r="K32" t="str">
        <f>IF($D32="","",IFERROR(VLOOKUP($B32,Kraftvärmeprod!$B$1:$BX$550,MATCH(K$2,Kraftvärmeprod!$B$1:$VX$1,0),FALSE)/1,0)-IFERROR(VLOOKUP($B32,'Slutlig allokering kvv'!$B$2:$BX$550,MATCH(K$2,'Slutlig allokering kvv'!$B$1:$BX$1,0),FALSE)/1,0))</f>
        <v/>
      </c>
      <c r="L32" t="str">
        <f>IF($D32="","",IFERROR(VLOOKUP($B32,Kraftvärmeprod!$B$1:$BX$550,MATCH(L$2,Kraftvärmeprod!$B$1:$VX$1,0),FALSE)/1,0)-IFERROR(VLOOKUP($B32,'Slutlig allokering kvv'!$B$2:$BX$550,MATCH(L$2,'Slutlig allokering kvv'!$B$1:$BX$1,0),FALSE)/1,0))</f>
        <v/>
      </c>
      <c r="M32" t="str">
        <f>IF($D32="","",IFERROR(VLOOKUP($B32,Kraftvärmeprod!$B$1:$BX$550,MATCH(M$2,Kraftvärmeprod!$B$1:$VX$1,0),FALSE)/1,0)-IFERROR(VLOOKUP($B32,'Slutlig allokering kvv'!$B$2:$BX$550,MATCH(M$2,'Slutlig allokering kvv'!$B$1:$BX$1,0),FALSE)/1,0))</f>
        <v/>
      </c>
      <c r="N32" t="str">
        <f>IF($D32="","",IFERROR(VLOOKUP($B32,Kraftvärmeprod!$B$1:$BX$550,MATCH(N$2,Kraftvärmeprod!$B$1:$VX$1,0),FALSE)/1,0)-IFERROR(VLOOKUP($B32,'Slutlig allokering kvv'!$B$2:$BX$550,MATCH(N$2,'Slutlig allokering kvv'!$B$1:$BX$1,0),FALSE)/1,0))</f>
        <v/>
      </c>
      <c r="O32" t="str">
        <f>IF($D32="","",IFERROR(VLOOKUP($B32,Kraftvärmeprod!$B$1:$BX$550,MATCH(O$2,Kraftvärmeprod!$B$1:$VX$1,0),FALSE)/1,0)-IFERROR(VLOOKUP($B32,'Slutlig allokering kvv'!$B$2:$BX$550,MATCH(O$2,'Slutlig allokering kvv'!$B$1:$BX$1,0),FALSE)/1,0))</f>
        <v/>
      </c>
      <c r="P32" t="str">
        <f>IF($D32="","",IFERROR(VLOOKUP($B32,Kraftvärmeprod!$B$1:$BX$550,MATCH(P$2,Kraftvärmeprod!$B$1:$VX$1,0),FALSE)/1,0)-IFERROR(VLOOKUP($B32,'Slutlig allokering kvv'!$B$2:$BX$550,MATCH(P$2,'Slutlig allokering kvv'!$B$1:$BX$1,0),FALSE)/1,0))</f>
        <v/>
      </c>
      <c r="Q32" t="str">
        <f>IF($D32="","",IFERROR(VLOOKUP($B32,Kraftvärmeprod!$B$1:$BX$550,MATCH(Q$2,Kraftvärmeprod!$B$1:$VX$1,0),FALSE)/1,0)-IFERROR(VLOOKUP($B32,'Slutlig allokering kvv'!$B$2:$BX$550,MATCH(Q$2,'Slutlig allokering kvv'!$B$1:$BX$1,0),FALSE)/1,0))</f>
        <v/>
      </c>
      <c r="R32" t="str">
        <f>IF($D32="","",IFERROR(VLOOKUP($B32,Kraftvärmeprod!$B$1:$BX$550,MATCH(R$2,Kraftvärmeprod!$B$1:$VX$1,0),FALSE)/1,0)-IFERROR(VLOOKUP($B32,'Slutlig allokering kvv'!$B$2:$BX$550,MATCH(R$2,'Slutlig allokering kvv'!$B$1:$BX$1,0),FALSE)/1,0))</f>
        <v/>
      </c>
      <c r="S32" t="str">
        <f>IF($D32="","",IFERROR(VLOOKUP($B32,Kraftvärmeprod!$B$1:$BX$550,MATCH(S$2,Kraftvärmeprod!$B$1:$VX$1,0),FALSE)/1,0)-IFERROR(VLOOKUP($B32,'Slutlig allokering kvv'!$B$2:$BX$550,MATCH(S$2,'Slutlig allokering kvv'!$B$1:$BX$1,0),FALSE)/1,0))</f>
        <v/>
      </c>
      <c r="T32" t="str">
        <f>IF($D32="","",IFERROR(VLOOKUP($B32,Kraftvärmeprod!$B$1:$BX$550,MATCH(T$2,Kraftvärmeprod!$B$1:$VX$1,0),FALSE)/1,0)-IFERROR(VLOOKUP($B32,'Slutlig allokering kvv'!$B$2:$BX$550,MATCH(T$2,'Slutlig allokering kvv'!$B$1:$BX$1,0),FALSE)/1,0))</f>
        <v/>
      </c>
      <c r="U32" t="str">
        <f>IF($D32="","",IFERROR(VLOOKUP($B32,Kraftvärmeprod!$B$1:$BX$550,MATCH(U$2,Kraftvärmeprod!$B$1:$VX$1,0),FALSE)/1,0)-IFERROR(VLOOKUP($B32,'Slutlig allokering kvv'!$B$2:$BX$550,MATCH(U$2,'Slutlig allokering kvv'!$B$1:$BX$1,0),FALSE)/1,0))</f>
        <v/>
      </c>
      <c r="V32" t="str">
        <f>IF($D32="","",IFERROR(VLOOKUP($B32,Kraftvärmeprod!$B$1:$BX$550,MATCH(V$2,Kraftvärmeprod!$B$1:$VX$1,0),FALSE)/1,0)-IFERROR(VLOOKUP($B32,'Slutlig allokering kvv'!$B$2:$BX$550,MATCH(V$2,'Slutlig allokering kvv'!$B$1:$BX$1,0),FALSE)/1,0))</f>
        <v/>
      </c>
      <c r="W32" t="str">
        <f>IF($D32="","",IFERROR(VLOOKUP($B32,Kraftvärmeprod!$B$1:$BX$550,MATCH(W$2,Kraftvärmeprod!$B$1:$VX$1,0),FALSE)/1,0)-IFERROR(VLOOKUP($B32,'Slutlig allokering kvv'!$B$2:$BX$550,MATCH(W$2,'Slutlig allokering kvv'!$B$1:$BX$1,0),FALSE)/1,0))</f>
        <v/>
      </c>
      <c r="X32" t="str">
        <f>IF($D32="","",IFERROR(VLOOKUP($B32,Kraftvärmeprod!$B$1:$BX$550,MATCH(X$2,Kraftvärmeprod!$B$1:$VX$1,0),FALSE)/1,0)-IFERROR(VLOOKUP($B32,'Slutlig allokering kvv'!$B$2:$BX$550,MATCH(X$2,'Slutlig allokering kvv'!$B$1:$BX$1,0),FALSE)/1,0))</f>
        <v/>
      </c>
      <c r="Y32" t="str">
        <f>IF($D32="","",IFERROR(VLOOKUP($B32,Kraftvärmeprod!$B$1:$BX$550,MATCH(Y$2,Kraftvärmeprod!$B$1:$VX$1,0),FALSE)/1,0)-IFERROR(VLOOKUP($B32,'Slutlig allokering kvv'!$B$2:$BX$550,MATCH(Y$2,'Slutlig allokering kvv'!$B$1:$BX$1,0),FALSE)/1,0))</f>
        <v/>
      </c>
      <c r="Z32" t="str">
        <f>IF($D32="","",IFERROR(VLOOKUP($B32,Kraftvärmeprod!$B$1:$BX$550,MATCH(Z$2,Kraftvärmeprod!$B$1:$VX$1,0),FALSE)/1,0)-IFERROR(VLOOKUP($B32,'Slutlig allokering kvv'!$B$2:$BX$550,MATCH(Z$2,'Slutlig allokering kvv'!$B$1:$BX$1,0),FALSE)/1,0))</f>
        <v/>
      </c>
      <c r="AA32" t="str">
        <f>IF($D32="","",IFERROR(VLOOKUP($B32,Kraftvärmeprod!$B$1:$BX$550,MATCH(AA$2,Kraftvärmeprod!$B$1:$VX$1,0),FALSE)/1,0)-IFERROR(VLOOKUP($B32,'Slutlig allokering kvv'!$B$2:$BX$550,MATCH(AA$2,'Slutlig allokering kvv'!$B$1:$BX$1,0),FALSE)/1,0))</f>
        <v/>
      </c>
      <c r="AB32" t="str">
        <f>IF($D32="","",IFERROR(VLOOKUP($B32,Kraftvärmeprod!$B$1:$BX$550,MATCH(AB$2,Kraftvärmeprod!$B$1:$VX$1,0),FALSE)/1,0)-IFERROR(VLOOKUP($B32,'Slutlig allokering kvv'!$B$2:$BX$550,MATCH(AB$2,'Slutlig allokering kvv'!$B$1:$BX$1,0),FALSE)/1,0))</f>
        <v/>
      </c>
      <c r="AC32" t="str">
        <f>IF($D32="","",IFERROR(VLOOKUP($B32,Kraftvärmeprod!$B$1:$BX$550,MATCH(AC$2,Kraftvärmeprod!$B$1:$VX$1,0),FALSE)/1,0)-IFERROR(VLOOKUP($B32,'Slutlig allokering kvv'!$B$2:$BX$550,MATCH(AC$2,'Slutlig allokering kvv'!$B$1:$BX$1,0),FALSE)/1,0))</f>
        <v/>
      </c>
      <c r="AE32" t="str">
        <f>IF($D32="","",IFERROR(VLOOKUP($B32,Miljö!$B$1:$E$550,MATCH("Hjälpel kraftvärme (GWh)",Miljö!$B$1:$E$1,0),FALSE)/1,0)-IFERROR(VLOOKUP($B32,'Slutlig allokering kvv'!$B$2:$BX$550,MATCH(AE$2,'Slutlig allokering kvv'!$B$1:$BX$1,0),FALSE)/1,0))</f>
        <v/>
      </c>
      <c r="AI32">
        <f t="shared" si="0"/>
        <v>0</v>
      </c>
      <c r="AK32">
        <f>IFERROR(VLOOKUP($B32,'Slutlig allokering kvv'!$B$2:$AX$550,MATCH("Summa slutlig allokerad tillförd energi (utan hjälpel och rökgaskondensering):",'Slutlig allokering kvv'!$B$1:$AX$1,0),FALSE)/1,"")</f>
        <v>0</v>
      </c>
      <c r="AM32" s="289" t="str">
        <f>IFERROR(1-VLOOKUP($B32,'Slutlig allokering kvv'!$B$2:$AX$550,MATCH("Andel av bränsle i kvv som allokerats till värme, exklusive rökgaskondensering och hjälpel",'Slutlig allokering kvv'!$B$1:$AX$1,0),FALSE),"")</f>
        <v/>
      </c>
      <c r="AO32" s="289" t="str">
        <f t="shared" si="1"/>
        <v/>
      </c>
      <c r="AP32" s="290" t="str">
        <f t="shared" si="2"/>
        <v/>
      </c>
      <c r="AQ32" s="290"/>
      <c r="AR32" s="239" t="str">
        <f t="shared" si="3"/>
        <v/>
      </c>
      <c r="AS32" s="290"/>
    </row>
    <row r="33" spans="1:45" x14ac:dyDescent="0.25">
      <c r="A33" s="2" t="str">
        <f>'Miljövärden för publ företag'!B35</f>
        <v>BTEA Energi</v>
      </c>
      <c r="B33" s="2" t="str">
        <f>'Miljövärden för publ företag'!C35</f>
        <v>Berg</v>
      </c>
      <c r="C33" t="str">
        <f>IFERROR(VLOOKUP($B33,Kraftvärmeprod!$B$1:$AH$479,MATCH(C$2,Kraftvärmeprod!$B$1:$AG$1,0),FALSE)/1,"")</f>
        <v/>
      </c>
      <c r="D33" t="str">
        <f>IFERROR(VLOOKUP($B33,Kraftvärmeprod!$B$1:$AH$479,MATCH(D$2,Kraftvärmeprod!$B$1:$AG$1,0),FALSE)/1,"")</f>
        <v/>
      </c>
      <c r="F33" t="str">
        <f>IF($D33="","",IFERROR(VLOOKUP($B33,Kraftvärmeprod!$B$1:$BX$550,MATCH(F$2,Kraftvärmeprod!$B$1:$VX$1,0),FALSE)/1,0)-IFERROR(VLOOKUP($B33,'Slutlig allokering kvv'!$B$2:$BX$550,MATCH(F$2,'Slutlig allokering kvv'!$B$1:$BX$1,0),FALSE)/1,0))</f>
        <v/>
      </c>
      <c r="G33" t="str">
        <f>IF($D33="","",IFERROR(VLOOKUP($B33,Kraftvärmeprod!$B$1:$BX$550,MATCH(G$2,Kraftvärmeprod!$B$1:$VX$1,0),FALSE)/1,0)-IFERROR(VLOOKUP($B33,'Slutlig allokering kvv'!$B$2:$BX$550,MATCH(G$2,'Slutlig allokering kvv'!$B$1:$BX$1,0),FALSE)/1,0))</f>
        <v/>
      </c>
      <c r="H33" t="str">
        <f>IF($D33="","",IFERROR(VLOOKUP($B33,Kraftvärmeprod!$B$1:$BX$550,MATCH(H$2,Kraftvärmeprod!$B$1:$VX$1,0),FALSE)/1,0)-IFERROR(VLOOKUP($B33,'Slutlig allokering kvv'!$B$2:$BX$550,MATCH(H$2,'Slutlig allokering kvv'!$B$1:$BX$1,0),FALSE)/1,0))</f>
        <v/>
      </c>
      <c r="I33" t="str">
        <f>IF($D33="","",IFERROR(VLOOKUP($B33,Kraftvärmeprod!$B$1:$BX$550,MATCH(I$2,Kraftvärmeprod!$B$1:$VX$1,0),FALSE)/1,0)-IFERROR(VLOOKUP($B33,'Slutlig allokering kvv'!$B$2:$BX$550,MATCH(I$2,'Slutlig allokering kvv'!$B$1:$BX$1,0),FALSE)/1,0))</f>
        <v/>
      </c>
      <c r="J33" t="str">
        <f>IF($D33="","",IFERROR(VLOOKUP($B33,Kraftvärmeprod!$B$1:$BX$550,MATCH(J$2,Kraftvärmeprod!$B$1:$VX$1,0),FALSE)/1,0)-IFERROR(VLOOKUP($B33,'Slutlig allokering kvv'!$B$2:$BX$550,MATCH(J$2,'Slutlig allokering kvv'!$B$1:$BX$1,0),FALSE)/1,0))</f>
        <v/>
      </c>
      <c r="K33" t="str">
        <f>IF($D33="","",IFERROR(VLOOKUP($B33,Kraftvärmeprod!$B$1:$BX$550,MATCH(K$2,Kraftvärmeprod!$B$1:$VX$1,0),FALSE)/1,0)-IFERROR(VLOOKUP($B33,'Slutlig allokering kvv'!$B$2:$BX$550,MATCH(K$2,'Slutlig allokering kvv'!$B$1:$BX$1,0),FALSE)/1,0))</f>
        <v/>
      </c>
      <c r="L33" t="str">
        <f>IF($D33="","",IFERROR(VLOOKUP($B33,Kraftvärmeprod!$B$1:$BX$550,MATCH(L$2,Kraftvärmeprod!$B$1:$VX$1,0),FALSE)/1,0)-IFERROR(VLOOKUP($B33,'Slutlig allokering kvv'!$B$2:$BX$550,MATCH(L$2,'Slutlig allokering kvv'!$B$1:$BX$1,0),FALSE)/1,0))</f>
        <v/>
      </c>
      <c r="M33" t="str">
        <f>IF($D33="","",IFERROR(VLOOKUP($B33,Kraftvärmeprod!$B$1:$BX$550,MATCH(M$2,Kraftvärmeprod!$B$1:$VX$1,0),FALSE)/1,0)-IFERROR(VLOOKUP($B33,'Slutlig allokering kvv'!$B$2:$BX$550,MATCH(M$2,'Slutlig allokering kvv'!$B$1:$BX$1,0),FALSE)/1,0))</f>
        <v/>
      </c>
      <c r="N33" t="str">
        <f>IF($D33="","",IFERROR(VLOOKUP($B33,Kraftvärmeprod!$B$1:$BX$550,MATCH(N$2,Kraftvärmeprod!$B$1:$VX$1,0),FALSE)/1,0)-IFERROR(VLOOKUP($B33,'Slutlig allokering kvv'!$B$2:$BX$550,MATCH(N$2,'Slutlig allokering kvv'!$B$1:$BX$1,0),FALSE)/1,0))</f>
        <v/>
      </c>
      <c r="O33" t="str">
        <f>IF($D33="","",IFERROR(VLOOKUP($B33,Kraftvärmeprod!$B$1:$BX$550,MATCH(O$2,Kraftvärmeprod!$B$1:$VX$1,0),FALSE)/1,0)-IFERROR(VLOOKUP($B33,'Slutlig allokering kvv'!$B$2:$BX$550,MATCH(O$2,'Slutlig allokering kvv'!$B$1:$BX$1,0),FALSE)/1,0))</f>
        <v/>
      </c>
      <c r="P33" t="str">
        <f>IF($D33="","",IFERROR(VLOOKUP($B33,Kraftvärmeprod!$B$1:$BX$550,MATCH(P$2,Kraftvärmeprod!$B$1:$VX$1,0),FALSE)/1,0)-IFERROR(VLOOKUP($B33,'Slutlig allokering kvv'!$B$2:$BX$550,MATCH(P$2,'Slutlig allokering kvv'!$B$1:$BX$1,0),FALSE)/1,0))</f>
        <v/>
      </c>
      <c r="Q33" t="str">
        <f>IF($D33="","",IFERROR(VLOOKUP($B33,Kraftvärmeprod!$B$1:$BX$550,MATCH(Q$2,Kraftvärmeprod!$B$1:$VX$1,0),FALSE)/1,0)-IFERROR(VLOOKUP($B33,'Slutlig allokering kvv'!$B$2:$BX$550,MATCH(Q$2,'Slutlig allokering kvv'!$B$1:$BX$1,0),FALSE)/1,0))</f>
        <v/>
      </c>
      <c r="R33" t="str">
        <f>IF($D33="","",IFERROR(VLOOKUP($B33,Kraftvärmeprod!$B$1:$BX$550,MATCH(R$2,Kraftvärmeprod!$B$1:$VX$1,0),FALSE)/1,0)-IFERROR(VLOOKUP($B33,'Slutlig allokering kvv'!$B$2:$BX$550,MATCH(R$2,'Slutlig allokering kvv'!$B$1:$BX$1,0),FALSE)/1,0))</f>
        <v/>
      </c>
      <c r="S33" t="str">
        <f>IF($D33="","",IFERROR(VLOOKUP($B33,Kraftvärmeprod!$B$1:$BX$550,MATCH(S$2,Kraftvärmeprod!$B$1:$VX$1,0),FALSE)/1,0)-IFERROR(VLOOKUP($B33,'Slutlig allokering kvv'!$B$2:$BX$550,MATCH(S$2,'Slutlig allokering kvv'!$B$1:$BX$1,0),FALSE)/1,0))</f>
        <v/>
      </c>
      <c r="T33" t="str">
        <f>IF($D33="","",IFERROR(VLOOKUP($B33,Kraftvärmeprod!$B$1:$BX$550,MATCH(T$2,Kraftvärmeprod!$B$1:$VX$1,0),FALSE)/1,0)-IFERROR(VLOOKUP($B33,'Slutlig allokering kvv'!$B$2:$BX$550,MATCH(T$2,'Slutlig allokering kvv'!$B$1:$BX$1,0),FALSE)/1,0))</f>
        <v/>
      </c>
      <c r="U33" t="str">
        <f>IF($D33="","",IFERROR(VLOOKUP($B33,Kraftvärmeprod!$B$1:$BX$550,MATCH(U$2,Kraftvärmeprod!$B$1:$VX$1,0),FALSE)/1,0)-IFERROR(VLOOKUP($B33,'Slutlig allokering kvv'!$B$2:$BX$550,MATCH(U$2,'Slutlig allokering kvv'!$B$1:$BX$1,0),FALSE)/1,0))</f>
        <v/>
      </c>
      <c r="V33" t="str">
        <f>IF($D33="","",IFERROR(VLOOKUP($B33,Kraftvärmeprod!$B$1:$BX$550,MATCH(V$2,Kraftvärmeprod!$B$1:$VX$1,0),FALSE)/1,0)-IFERROR(VLOOKUP($B33,'Slutlig allokering kvv'!$B$2:$BX$550,MATCH(V$2,'Slutlig allokering kvv'!$B$1:$BX$1,0),FALSE)/1,0))</f>
        <v/>
      </c>
      <c r="W33" t="str">
        <f>IF($D33="","",IFERROR(VLOOKUP($B33,Kraftvärmeprod!$B$1:$BX$550,MATCH(W$2,Kraftvärmeprod!$B$1:$VX$1,0),FALSE)/1,0)-IFERROR(VLOOKUP($B33,'Slutlig allokering kvv'!$B$2:$BX$550,MATCH(W$2,'Slutlig allokering kvv'!$B$1:$BX$1,0),FALSE)/1,0))</f>
        <v/>
      </c>
      <c r="X33" t="str">
        <f>IF($D33="","",IFERROR(VLOOKUP($B33,Kraftvärmeprod!$B$1:$BX$550,MATCH(X$2,Kraftvärmeprod!$B$1:$VX$1,0),FALSE)/1,0)-IFERROR(VLOOKUP($B33,'Slutlig allokering kvv'!$B$2:$BX$550,MATCH(X$2,'Slutlig allokering kvv'!$B$1:$BX$1,0),FALSE)/1,0))</f>
        <v/>
      </c>
      <c r="Y33" t="str">
        <f>IF($D33="","",IFERROR(VLOOKUP($B33,Kraftvärmeprod!$B$1:$BX$550,MATCH(Y$2,Kraftvärmeprod!$B$1:$VX$1,0),FALSE)/1,0)-IFERROR(VLOOKUP($B33,'Slutlig allokering kvv'!$B$2:$BX$550,MATCH(Y$2,'Slutlig allokering kvv'!$B$1:$BX$1,0),FALSE)/1,0))</f>
        <v/>
      </c>
      <c r="Z33" t="str">
        <f>IF($D33="","",IFERROR(VLOOKUP($B33,Kraftvärmeprod!$B$1:$BX$550,MATCH(Z$2,Kraftvärmeprod!$B$1:$VX$1,0),FALSE)/1,0)-IFERROR(VLOOKUP($B33,'Slutlig allokering kvv'!$B$2:$BX$550,MATCH(Z$2,'Slutlig allokering kvv'!$B$1:$BX$1,0),FALSE)/1,0))</f>
        <v/>
      </c>
      <c r="AA33" t="str">
        <f>IF($D33="","",IFERROR(VLOOKUP($B33,Kraftvärmeprod!$B$1:$BX$550,MATCH(AA$2,Kraftvärmeprod!$B$1:$VX$1,0),FALSE)/1,0)-IFERROR(VLOOKUP($B33,'Slutlig allokering kvv'!$B$2:$BX$550,MATCH(AA$2,'Slutlig allokering kvv'!$B$1:$BX$1,0),FALSE)/1,0))</f>
        <v/>
      </c>
      <c r="AB33" t="str">
        <f>IF($D33="","",IFERROR(VLOOKUP($B33,Kraftvärmeprod!$B$1:$BX$550,MATCH(AB$2,Kraftvärmeprod!$B$1:$VX$1,0),FALSE)/1,0)-IFERROR(VLOOKUP($B33,'Slutlig allokering kvv'!$B$2:$BX$550,MATCH(AB$2,'Slutlig allokering kvv'!$B$1:$BX$1,0),FALSE)/1,0))</f>
        <v/>
      </c>
      <c r="AC33" t="str">
        <f>IF($D33="","",IFERROR(VLOOKUP($B33,Kraftvärmeprod!$B$1:$BX$550,MATCH(AC$2,Kraftvärmeprod!$B$1:$VX$1,0),FALSE)/1,0)-IFERROR(VLOOKUP($B33,'Slutlig allokering kvv'!$B$2:$BX$550,MATCH(AC$2,'Slutlig allokering kvv'!$B$1:$BX$1,0),FALSE)/1,0))</f>
        <v/>
      </c>
      <c r="AE33" t="str">
        <f>IF($D33="","",IFERROR(VLOOKUP($B33,Miljö!$B$1:$E$550,MATCH("Hjälpel kraftvärme (GWh)",Miljö!$B$1:$E$1,0),FALSE)/1,0)-IFERROR(VLOOKUP($B33,'Slutlig allokering kvv'!$B$2:$BX$550,MATCH(AE$2,'Slutlig allokering kvv'!$B$1:$BX$1,0),FALSE)/1,0))</f>
        <v/>
      </c>
      <c r="AI33">
        <f t="shared" si="0"/>
        <v>0</v>
      </c>
      <c r="AK33">
        <f>IFERROR(VLOOKUP($B33,'Slutlig allokering kvv'!$B$2:$AX$550,MATCH("Summa slutlig allokerad tillförd energi (utan hjälpel och rökgaskondensering):",'Slutlig allokering kvv'!$B$1:$AX$1,0),FALSE)/1,"")</f>
        <v>0</v>
      </c>
      <c r="AM33" s="289" t="str">
        <f>IFERROR(1-VLOOKUP($B33,'Slutlig allokering kvv'!$B$2:$AX$550,MATCH("Andel av bränsle i kvv som allokerats till värme, exklusive rökgaskondensering och hjälpel",'Slutlig allokering kvv'!$B$1:$AX$1,0),FALSE),"")</f>
        <v/>
      </c>
      <c r="AO33" s="289" t="str">
        <f t="shared" si="1"/>
        <v/>
      </c>
      <c r="AP33" s="290" t="str">
        <f t="shared" si="2"/>
        <v/>
      </c>
      <c r="AQ33" s="290"/>
      <c r="AR33" s="239" t="str">
        <f t="shared" si="3"/>
        <v/>
      </c>
      <c r="AS33" s="290"/>
    </row>
    <row r="34" spans="1:45" x14ac:dyDescent="0.25">
      <c r="A34" s="2" t="str">
        <f>'Miljövärden för publ företag'!B36</f>
        <v>C4 Energi AB</v>
      </c>
      <c r="B34" s="2" t="str">
        <f>'Miljövärden för publ företag'!C36</f>
        <v>Fjälkinge</v>
      </c>
      <c r="C34" t="str">
        <f>IFERROR(VLOOKUP($B34,Kraftvärmeprod!$B$1:$AH$479,MATCH(C$2,Kraftvärmeprod!$B$1:$AG$1,0),FALSE)/1,"")</f>
        <v/>
      </c>
      <c r="D34" t="str">
        <f>IFERROR(VLOOKUP($B34,Kraftvärmeprod!$B$1:$AH$479,MATCH(D$2,Kraftvärmeprod!$B$1:$AG$1,0),FALSE)/1,"")</f>
        <v/>
      </c>
      <c r="F34" t="str">
        <f>IF($D34="","",IFERROR(VLOOKUP($B34,Kraftvärmeprod!$B$1:$BX$550,MATCH(F$2,Kraftvärmeprod!$B$1:$VX$1,0),FALSE)/1,0)-IFERROR(VLOOKUP($B34,'Slutlig allokering kvv'!$B$2:$BX$550,MATCH(F$2,'Slutlig allokering kvv'!$B$1:$BX$1,0),FALSE)/1,0))</f>
        <v/>
      </c>
      <c r="G34" t="str">
        <f>IF($D34="","",IFERROR(VLOOKUP($B34,Kraftvärmeprod!$B$1:$BX$550,MATCH(G$2,Kraftvärmeprod!$B$1:$VX$1,0),FALSE)/1,0)-IFERROR(VLOOKUP($B34,'Slutlig allokering kvv'!$B$2:$BX$550,MATCH(G$2,'Slutlig allokering kvv'!$B$1:$BX$1,0),FALSE)/1,0))</f>
        <v/>
      </c>
      <c r="H34" t="str">
        <f>IF($D34="","",IFERROR(VLOOKUP($B34,Kraftvärmeprod!$B$1:$BX$550,MATCH(H$2,Kraftvärmeprod!$B$1:$VX$1,0),FALSE)/1,0)-IFERROR(VLOOKUP($B34,'Slutlig allokering kvv'!$B$2:$BX$550,MATCH(H$2,'Slutlig allokering kvv'!$B$1:$BX$1,0),FALSE)/1,0))</f>
        <v/>
      </c>
      <c r="I34" t="str">
        <f>IF($D34="","",IFERROR(VLOOKUP($B34,Kraftvärmeprod!$B$1:$BX$550,MATCH(I$2,Kraftvärmeprod!$B$1:$VX$1,0),FALSE)/1,0)-IFERROR(VLOOKUP($B34,'Slutlig allokering kvv'!$B$2:$BX$550,MATCH(I$2,'Slutlig allokering kvv'!$B$1:$BX$1,0),FALSE)/1,0))</f>
        <v/>
      </c>
      <c r="J34" t="str">
        <f>IF($D34="","",IFERROR(VLOOKUP($B34,Kraftvärmeprod!$B$1:$BX$550,MATCH(J$2,Kraftvärmeprod!$B$1:$VX$1,0),FALSE)/1,0)-IFERROR(VLOOKUP($B34,'Slutlig allokering kvv'!$B$2:$BX$550,MATCH(J$2,'Slutlig allokering kvv'!$B$1:$BX$1,0),FALSE)/1,0))</f>
        <v/>
      </c>
      <c r="K34" t="str">
        <f>IF($D34="","",IFERROR(VLOOKUP($B34,Kraftvärmeprod!$B$1:$BX$550,MATCH(K$2,Kraftvärmeprod!$B$1:$VX$1,0),FALSE)/1,0)-IFERROR(VLOOKUP($B34,'Slutlig allokering kvv'!$B$2:$BX$550,MATCH(K$2,'Slutlig allokering kvv'!$B$1:$BX$1,0),FALSE)/1,0))</f>
        <v/>
      </c>
      <c r="L34" t="str">
        <f>IF($D34="","",IFERROR(VLOOKUP($B34,Kraftvärmeprod!$B$1:$BX$550,MATCH(L$2,Kraftvärmeprod!$B$1:$VX$1,0),FALSE)/1,0)-IFERROR(VLOOKUP($B34,'Slutlig allokering kvv'!$B$2:$BX$550,MATCH(L$2,'Slutlig allokering kvv'!$B$1:$BX$1,0),FALSE)/1,0))</f>
        <v/>
      </c>
      <c r="M34" t="str">
        <f>IF($D34="","",IFERROR(VLOOKUP($B34,Kraftvärmeprod!$B$1:$BX$550,MATCH(M$2,Kraftvärmeprod!$B$1:$VX$1,0),FALSE)/1,0)-IFERROR(VLOOKUP($B34,'Slutlig allokering kvv'!$B$2:$BX$550,MATCH(M$2,'Slutlig allokering kvv'!$B$1:$BX$1,0),FALSE)/1,0))</f>
        <v/>
      </c>
      <c r="N34" t="str">
        <f>IF($D34="","",IFERROR(VLOOKUP($B34,Kraftvärmeprod!$B$1:$BX$550,MATCH(N$2,Kraftvärmeprod!$B$1:$VX$1,0),FALSE)/1,0)-IFERROR(VLOOKUP($B34,'Slutlig allokering kvv'!$B$2:$BX$550,MATCH(N$2,'Slutlig allokering kvv'!$B$1:$BX$1,0),FALSE)/1,0))</f>
        <v/>
      </c>
      <c r="O34" t="str">
        <f>IF($D34="","",IFERROR(VLOOKUP($B34,Kraftvärmeprod!$B$1:$BX$550,MATCH(O$2,Kraftvärmeprod!$B$1:$VX$1,0),FALSE)/1,0)-IFERROR(VLOOKUP($B34,'Slutlig allokering kvv'!$B$2:$BX$550,MATCH(O$2,'Slutlig allokering kvv'!$B$1:$BX$1,0),FALSE)/1,0))</f>
        <v/>
      </c>
      <c r="P34" t="str">
        <f>IF($D34="","",IFERROR(VLOOKUP($B34,Kraftvärmeprod!$B$1:$BX$550,MATCH(P$2,Kraftvärmeprod!$B$1:$VX$1,0),FALSE)/1,0)-IFERROR(VLOOKUP($B34,'Slutlig allokering kvv'!$B$2:$BX$550,MATCH(P$2,'Slutlig allokering kvv'!$B$1:$BX$1,0),FALSE)/1,0))</f>
        <v/>
      </c>
      <c r="Q34" t="str">
        <f>IF($D34="","",IFERROR(VLOOKUP($B34,Kraftvärmeprod!$B$1:$BX$550,MATCH(Q$2,Kraftvärmeprod!$B$1:$VX$1,0),FALSE)/1,0)-IFERROR(VLOOKUP($B34,'Slutlig allokering kvv'!$B$2:$BX$550,MATCH(Q$2,'Slutlig allokering kvv'!$B$1:$BX$1,0),FALSE)/1,0))</f>
        <v/>
      </c>
      <c r="R34" t="str">
        <f>IF($D34="","",IFERROR(VLOOKUP($B34,Kraftvärmeprod!$B$1:$BX$550,MATCH(R$2,Kraftvärmeprod!$B$1:$VX$1,0),FALSE)/1,0)-IFERROR(VLOOKUP($B34,'Slutlig allokering kvv'!$B$2:$BX$550,MATCH(R$2,'Slutlig allokering kvv'!$B$1:$BX$1,0),FALSE)/1,0))</f>
        <v/>
      </c>
      <c r="S34" t="str">
        <f>IF($D34="","",IFERROR(VLOOKUP($B34,Kraftvärmeprod!$B$1:$BX$550,MATCH(S$2,Kraftvärmeprod!$B$1:$VX$1,0),FALSE)/1,0)-IFERROR(VLOOKUP($B34,'Slutlig allokering kvv'!$B$2:$BX$550,MATCH(S$2,'Slutlig allokering kvv'!$B$1:$BX$1,0),FALSE)/1,0))</f>
        <v/>
      </c>
      <c r="T34" t="str">
        <f>IF($D34="","",IFERROR(VLOOKUP($B34,Kraftvärmeprod!$B$1:$BX$550,MATCH(T$2,Kraftvärmeprod!$B$1:$VX$1,0),FALSE)/1,0)-IFERROR(VLOOKUP($B34,'Slutlig allokering kvv'!$B$2:$BX$550,MATCH(T$2,'Slutlig allokering kvv'!$B$1:$BX$1,0),FALSE)/1,0))</f>
        <v/>
      </c>
      <c r="U34" t="str">
        <f>IF($D34="","",IFERROR(VLOOKUP($B34,Kraftvärmeprod!$B$1:$BX$550,MATCH(U$2,Kraftvärmeprod!$B$1:$VX$1,0),FALSE)/1,0)-IFERROR(VLOOKUP($B34,'Slutlig allokering kvv'!$B$2:$BX$550,MATCH(U$2,'Slutlig allokering kvv'!$B$1:$BX$1,0),FALSE)/1,0))</f>
        <v/>
      </c>
      <c r="V34" t="str">
        <f>IF($D34="","",IFERROR(VLOOKUP($B34,Kraftvärmeprod!$B$1:$BX$550,MATCH(V$2,Kraftvärmeprod!$B$1:$VX$1,0),FALSE)/1,0)-IFERROR(VLOOKUP($B34,'Slutlig allokering kvv'!$B$2:$BX$550,MATCH(V$2,'Slutlig allokering kvv'!$B$1:$BX$1,0),FALSE)/1,0))</f>
        <v/>
      </c>
      <c r="W34" t="str">
        <f>IF($D34="","",IFERROR(VLOOKUP($B34,Kraftvärmeprod!$B$1:$BX$550,MATCH(W$2,Kraftvärmeprod!$B$1:$VX$1,0),FALSE)/1,0)-IFERROR(VLOOKUP($B34,'Slutlig allokering kvv'!$B$2:$BX$550,MATCH(W$2,'Slutlig allokering kvv'!$B$1:$BX$1,0),FALSE)/1,0))</f>
        <v/>
      </c>
      <c r="X34" t="str">
        <f>IF($D34="","",IFERROR(VLOOKUP($B34,Kraftvärmeprod!$B$1:$BX$550,MATCH(X$2,Kraftvärmeprod!$B$1:$VX$1,0),FALSE)/1,0)-IFERROR(VLOOKUP($B34,'Slutlig allokering kvv'!$B$2:$BX$550,MATCH(X$2,'Slutlig allokering kvv'!$B$1:$BX$1,0),FALSE)/1,0))</f>
        <v/>
      </c>
      <c r="Y34" t="str">
        <f>IF($D34="","",IFERROR(VLOOKUP($B34,Kraftvärmeprod!$B$1:$BX$550,MATCH(Y$2,Kraftvärmeprod!$B$1:$VX$1,0),FALSE)/1,0)-IFERROR(VLOOKUP($B34,'Slutlig allokering kvv'!$B$2:$BX$550,MATCH(Y$2,'Slutlig allokering kvv'!$B$1:$BX$1,0),FALSE)/1,0))</f>
        <v/>
      </c>
      <c r="Z34" t="str">
        <f>IF($D34="","",IFERROR(VLOOKUP($B34,Kraftvärmeprod!$B$1:$BX$550,MATCH(Z$2,Kraftvärmeprod!$B$1:$VX$1,0),FALSE)/1,0)-IFERROR(VLOOKUP($B34,'Slutlig allokering kvv'!$B$2:$BX$550,MATCH(Z$2,'Slutlig allokering kvv'!$B$1:$BX$1,0),FALSE)/1,0))</f>
        <v/>
      </c>
      <c r="AA34" t="str">
        <f>IF($D34="","",IFERROR(VLOOKUP($B34,Kraftvärmeprod!$B$1:$BX$550,MATCH(AA$2,Kraftvärmeprod!$B$1:$VX$1,0),FALSE)/1,0)-IFERROR(VLOOKUP($B34,'Slutlig allokering kvv'!$B$2:$BX$550,MATCH(AA$2,'Slutlig allokering kvv'!$B$1:$BX$1,0),FALSE)/1,0))</f>
        <v/>
      </c>
      <c r="AB34" t="str">
        <f>IF($D34="","",IFERROR(VLOOKUP($B34,Kraftvärmeprod!$B$1:$BX$550,MATCH(AB$2,Kraftvärmeprod!$B$1:$VX$1,0),FALSE)/1,0)-IFERROR(VLOOKUP($B34,'Slutlig allokering kvv'!$B$2:$BX$550,MATCH(AB$2,'Slutlig allokering kvv'!$B$1:$BX$1,0),FALSE)/1,0))</f>
        <v/>
      </c>
      <c r="AC34" t="str">
        <f>IF($D34="","",IFERROR(VLOOKUP($B34,Kraftvärmeprod!$B$1:$BX$550,MATCH(AC$2,Kraftvärmeprod!$B$1:$VX$1,0),FALSE)/1,0)-IFERROR(VLOOKUP($B34,'Slutlig allokering kvv'!$B$2:$BX$550,MATCH(AC$2,'Slutlig allokering kvv'!$B$1:$BX$1,0),FALSE)/1,0))</f>
        <v/>
      </c>
      <c r="AE34" t="str">
        <f>IF($D34="","",IFERROR(VLOOKUP($B34,Miljö!$B$1:$E$550,MATCH("Hjälpel kraftvärme (GWh)",Miljö!$B$1:$E$1,0),FALSE)/1,0)-IFERROR(VLOOKUP($B34,'Slutlig allokering kvv'!$B$2:$BX$550,MATCH(AE$2,'Slutlig allokering kvv'!$B$1:$BX$1,0),FALSE)/1,0))</f>
        <v/>
      </c>
      <c r="AI34">
        <f t="shared" si="0"/>
        <v>0</v>
      </c>
      <c r="AK34">
        <f>IFERROR(VLOOKUP($B34,'Slutlig allokering kvv'!$B$2:$AX$550,MATCH("Summa slutlig allokerad tillförd energi (utan hjälpel och rökgaskondensering):",'Slutlig allokering kvv'!$B$1:$AX$1,0),FALSE)/1,"")</f>
        <v>0</v>
      </c>
      <c r="AM34" s="289" t="str">
        <f>IFERROR(1-VLOOKUP($B34,'Slutlig allokering kvv'!$B$2:$AX$550,MATCH("Andel av bränsle i kvv som allokerats till värme, exklusive rökgaskondensering och hjälpel",'Slutlig allokering kvv'!$B$1:$AX$1,0),FALSE),"")</f>
        <v/>
      </c>
      <c r="AO34" s="289" t="str">
        <f t="shared" si="1"/>
        <v/>
      </c>
      <c r="AP34" s="290" t="str">
        <f t="shared" si="2"/>
        <v/>
      </c>
      <c r="AQ34" s="290"/>
      <c r="AR34" s="239" t="str">
        <f t="shared" si="3"/>
        <v/>
      </c>
      <c r="AS34" s="290"/>
    </row>
    <row r="35" spans="1:45" x14ac:dyDescent="0.25">
      <c r="A35" s="2" t="str">
        <f>'Miljövärden för publ företag'!B37</f>
        <v>C4 Energi AB</v>
      </c>
      <c r="B35" s="2" t="str">
        <f>'Miljövärden för publ företag'!C37</f>
        <v>Kristianstad</v>
      </c>
      <c r="C35">
        <f>IFERROR(VLOOKUP($B35,Kraftvärmeprod!$B$1:$AH$479,MATCH(C$2,Kraftvärmeprod!$B$1:$AG$1,0),FALSE)/1,"")</f>
        <v>321.50099999999998</v>
      </c>
      <c r="D35">
        <f>IFERROR(VLOOKUP($B35,Kraftvärmeprod!$B$1:$AH$479,MATCH(D$2,Kraftvärmeprod!$B$1:$AG$1,0),FALSE)/1,"")</f>
        <v>88.111000000000004</v>
      </c>
      <c r="F35">
        <f>IF($D35="","",IFERROR(VLOOKUP($B35,Kraftvärmeprod!$B$1:$BX$550,MATCH(F$2,Kraftvärmeprod!$B$1:$VX$1,0),FALSE)/1,0)-IFERROR(VLOOKUP($B35,'Slutlig allokering kvv'!$B$2:$BX$550,MATCH(F$2,'Slutlig allokering kvv'!$B$1:$BX$1,0),FALSE)/1,0))</f>
        <v>0</v>
      </c>
      <c r="G35">
        <f>IF($D35="","",IFERROR(VLOOKUP($B35,Kraftvärmeprod!$B$1:$BX$550,MATCH(G$2,Kraftvärmeprod!$B$1:$VX$1,0),FALSE)/1,0)-IFERROR(VLOOKUP($B35,'Slutlig allokering kvv'!$B$2:$BX$550,MATCH(G$2,'Slutlig allokering kvv'!$B$1:$BX$1,0),FALSE)/1,0))</f>
        <v>7.5251999999999986E-2</v>
      </c>
      <c r="H35">
        <f>IF($D35="","",IFERROR(VLOOKUP($B35,Kraftvärmeprod!$B$1:$BX$550,MATCH(H$2,Kraftvärmeprod!$B$1:$VX$1,0),FALSE)/1,0)-IFERROR(VLOOKUP($B35,'Slutlig allokering kvv'!$B$2:$BX$550,MATCH(H$2,'Slutlig allokering kvv'!$B$1:$BX$1,0),FALSE)/1,0))</f>
        <v>0</v>
      </c>
      <c r="I35">
        <f>IF($D35="","",IFERROR(VLOOKUP($B35,Kraftvärmeprod!$B$1:$BX$550,MATCH(I$2,Kraftvärmeprod!$B$1:$VX$1,0),FALSE)/1,0)-IFERROR(VLOOKUP($B35,'Slutlig allokering kvv'!$B$2:$BX$550,MATCH(I$2,'Slutlig allokering kvv'!$B$1:$BX$1,0),FALSE)/1,0))</f>
        <v>0</v>
      </c>
      <c r="J35">
        <f>IF($D35="","",IFERROR(VLOOKUP($B35,Kraftvärmeprod!$B$1:$BX$550,MATCH(J$2,Kraftvärmeprod!$B$1:$VX$1,0),FALSE)/1,0)-IFERROR(VLOOKUP($B35,'Slutlig allokering kvv'!$B$2:$BX$550,MATCH(J$2,'Slutlig allokering kvv'!$B$1:$BX$1,0),FALSE)/1,0))</f>
        <v>0</v>
      </c>
      <c r="K35">
        <f>IF($D35="","",IFERROR(VLOOKUP($B35,Kraftvärmeprod!$B$1:$BX$550,MATCH(K$2,Kraftvärmeprod!$B$1:$VX$1,0),FALSE)/1,0)-IFERROR(VLOOKUP($B35,'Slutlig allokering kvv'!$B$2:$BX$550,MATCH(K$2,'Slutlig allokering kvv'!$B$1:$BX$1,0),FALSE)/1,0))</f>
        <v>0</v>
      </c>
      <c r="L35">
        <f>IF($D35="","",IFERROR(VLOOKUP($B35,Kraftvärmeprod!$B$1:$BX$550,MATCH(L$2,Kraftvärmeprod!$B$1:$VX$1,0),FALSE)/1,0)-IFERROR(VLOOKUP($B35,'Slutlig allokering kvv'!$B$2:$BX$550,MATCH(L$2,'Slutlig allokering kvv'!$B$1:$BX$1,0),FALSE)/1,0))</f>
        <v>158.71100000000001</v>
      </c>
      <c r="M35">
        <f>IF($D35="","",IFERROR(VLOOKUP($B35,Kraftvärmeprod!$B$1:$BX$550,MATCH(M$2,Kraftvärmeprod!$B$1:$VX$1,0),FALSE)/1,0)-IFERROR(VLOOKUP($B35,'Slutlig allokering kvv'!$B$2:$BX$550,MATCH(M$2,'Slutlig allokering kvv'!$B$1:$BX$1,0),FALSE)/1,0))</f>
        <v>2.3023799999999999</v>
      </c>
      <c r="N35">
        <f>IF($D35="","",IFERROR(VLOOKUP($B35,Kraftvärmeprod!$B$1:$BX$550,MATCH(N$2,Kraftvärmeprod!$B$1:$VX$1,0),FALSE)/1,0)-IFERROR(VLOOKUP($B35,'Slutlig allokering kvv'!$B$2:$BX$550,MATCH(N$2,'Slutlig allokering kvv'!$B$1:$BX$1,0),FALSE)/1,0))</f>
        <v>19.508500000000002</v>
      </c>
      <c r="O35">
        <f>IF($D35="","",IFERROR(VLOOKUP($B35,Kraftvärmeprod!$B$1:$BX$550,MATCH(O$2,Kraftvärmeprod!$B$1:$VX$1,0),FALSE)/1,0)-IFERROR(VLOOKUP($B35,'Slutlig allokering kvv'!$B$2:$BX$550,MATCH(O$2,'Slutlig allokering kvv'!$B$1:$BX$1,0),FALSE)/1,0))</f>
        <v>0</v>
      </c>
      <c r="P35">
        <f>IF($D35="","",IFERROR(VLOOKUP($B35,Kraftvärmeprod!$B$1:$BX$550,MATCH(P$2,Kraftvärmeprod!$B$1:$VX$1,0),FALSE)/1,0)-IFERROR(VLOOKUP($B35,'Slutlig allokering kvv'!$B$2:$BX$550,MATCH(P$2,'Slutlig allokering kvv'!$B$1:$BX$1,0),FALSE)/1,0))</f>
        <v>0</v>
      </c>
      <c r="Q35">
        <f>IF($D35="","",IFERROR(VLOOKUP($B35,Kraftvärmeprod!$B$1:$BX$550,MATCH(Q$2,Kraftvärmeprod!$B$1:$VX$1,0),FALSE)/1,0)-IFERROR(VLOOKUP($B35,'Slutlig allokering kvv'!$B$2:$BX$550,MATCH(Q$2,'Slutlig allokering kvv'!$B$1:$BX$1,0),FALSE)/1,0))</f>
        <v>0</v>
      </c>
      <c r="R35">
        <f>IF($D35="","",IFERROR(VLOOKUP($B35,Kraftvärmeprod!$B$1:$BX$550,MATCH(R$2,Kraftvärmeprod!$B$1:$VX$1,0),FALSE)/1,0)-IFERROR(VLOOKUP($B35,'Slutlig allokering kvv'!$B$2:$BX$550,MATCH(R$2,'Slutlig allokering kvv'!$B$1:$BX$1,0),FALSE)/1,0))</f>
        <v>0</v>
      </c>
      <c r="S35">
        <f>IF($D35="","",IFERROR(VLOOKUP($B35,Kraftvärmeprod!$B$1:$BX$550,MATCH(S$2,Kraftvärmeprod!$B$1:$VX$1,0),FALSE)/1,0)-IFERROR(VLOOKUP($B35,'Slutlig allokering kvv'!$B$2:$BX$550,MATCH(S$2,'Slutlig allokering kvv'!$B$1:$BX$1,0),FALSE)/1,0))</f>
        <v>0</v>
      </c>
      <c r="T35">
        <f>IF($D35="","",IFERROR(VLOOKUP($B35,Kraftvärmeprod!$B$1:$BX$550,MATCH(T$2,Kraftvärmeprod!$B$1:$VX$1,0),FALSE)/1,0)-IFERROR(VLOOKUP($B35,'Slutlig allokering kvv'!$B$2:$BX$550,MATCH(T$2,'Slutlig allokering kvv'!$B$1:$BX$1,0),FALSE)/1,0))</f>
        <v>0</v>
      </c>
      <c r="U35">
        <f>IF($D35="","",IFERROR(VLOOKUP($B35,Kraftvärmeprod!$B$1:$BX$550,MATCH(U$2,Kraftvärmeprod!$B$1:$VX$1,0),FALSE)/1,0)-IFERROR(VLOOKUP($B35,'Slutlig allokering kvv'!$B$2:$BX$550,MATCH(U$2,'Slutlig allokering kvv'!$B$1:$BX$1,0),FALSE)/1,0))</f>
        <v>0</v>
      </c>
      <c r="V35">
        <f>IF($D35="","",IFERROR(VLOOKUP($B35,Kraftvärmeprod!$B$1:$BX$550,MATCH(V$2,Kraftvärmeprod!$B$1:$VX$1,0),FALSE)/1,0)-IFERROR(VLOOKUP($B35,'Slutlig allokering kvv'!$B$2:$BX$550,MATCH(V$2,'Slutlig allokering kvv'!$B$1:$BX$1,0),FALSE)/1,0))</f>
        <v>0</v>
      </c>
      <c r="W35">
        <f>IF($D35="","",IFERROR(VLOOKUP($B35,Kraftvärmeprod!$B$1:$BX$550,MATCH(W$2,Kraftvärmeprod!$B$1:$VX$1,0),FALSE)/1,0)-IFERROR(VLOOKUP($B35,'Slutlig allokering kvv'!$B$2:$BX$550,MATCH(W$2,'Slutlig allokering kvv'!$B$1:$BX$1,0),FALSE)/1,0))</f>
        <v>0</v>
      </c>
      <c r="X35">
        <f>IF($D35="","",IFERROR(VLOOKUP($B35,Kraftvärmeprod!$B$1:$BX$550,MATCH(X$2,Kraftvärmeprod!$B$1:$VX$1,0),FALSE)/1,0)-IFERROR(VLOOKUP($B35,'Slutlig allokering kvv'!$B$2:$BX$550,MATCH(X$2,'Slutlig allokering kvv'!$B$1:$BX$1,0),FALSE)/1,0))</f>
        <v>0</v>
      </c>
      <c r="Y35">
        <f>IF($D35="","",IFERROR(VLOOKUP($B35,Kraftvärmeprod!$B$1:$BX$550,MATCH(Y$2,Kraftvärmeprod!$B$1:$VX$1,0),FALSE)/1,0)-IFERROR(VLOOKUP($B35,'Slutlig allokering kvv'!$B$2:$BX$550,MATCH(Y$2,'Slutlig allokering kvv'!$B$1:$BX$1,0),FALSE)/1,0))</f>
        <v>0</v>
      </c>
      <c r="Z35">
        <f>IF($D35="","",IFERROR(VLOOKUP($B35,Kraftvärmeprod!$B$1:$BX$550,MATCH(Z$2,Kraftvärmeprod!$B$1:$VX$1,0),FALSE)/1,0)-IFERROR(VLOOKUP($B35,'Slutlig allokering kvv'!$B$2:$BX$550,MATCH(Z$2,'Slutlig allokering kvv'!$B$1:$BX$1,0),FALSE)/1,0))</f>
        <v>0</v>
      </c>
      <c r="AA35">
        <f>IF($D35="","",IFERROR(VLOOKUP($B35,Kraftvärmeprod!$B$1:$BX$550,MATCH(AA$2,Kraftvärmeprod!$B$1:$VX$1,0),FALSE)/1,0)-IFERROR(VLOOKUP($B35,'Slutlig allokering kvv'!$B$2:$BX$550,MATCH(AA$2,'Slutlig allokering kvv'!$B$1:$BX$1,0),FALSE)/1,0))</f>
        <v>0</v>
      </c>
      <c r="AB35">
        <f>IF($D35="","",IFERROR(VLOOKUP($B35,Kraftvärmeprod!$B$1:$BX$550,MATCH(AB$2,Kraftvärmeprod!$B$1:$VX$1,0),FALSE)/1,0)-IFERROR(VLOOKUP($B35,'Slutlig allokering kvv'!$B$2:$BX$550,MATCH(AB$2,'Slutlig allokering kvv'!$B$1:$BX$1,0),FALSE)/1,0))</f>
        <v>9.2344999999999988</v>
      </c>
      <c r="AC35">
        <f>IF($D35="","",IFERROR(VLOOKUP($B35,Kraftvärmeprod!$B$1:$BX$550,MATCH(AC$2,Kraftvärmeprod!$B$1:$VX$1,0),FALSE)/1,0)-IFERROR(VLOOKUP($B35,'Slutlig allokering kvv'!$B$2:$BX$550,MATCH(AC$2,'Slutlig allokering kvv'!$B$1:$BX$1,0),FALSE)/1,0))</f>
        <v>0</v>
      </c>
      <c r="AE35">
        <f>IF($D35="","",IFERROR(VLOOKUP($B35,Miljö!$B$1:$E$550,MATCH("Hjälpel kraftvärme (GWh)",Miljö!$B$1:$E$1,0),FALSE)/1,0)-IFERROR(VLOOKUP($B35,'Slutlig allokering kvv'!$B$2:$BX$550,MATCH(AE$2,'Slutlig allokering kvv'!$B$1:$BX$1,0),FALSE)/1,0))</f>
        <v>7.5689999999999991</v>
      </c>
      <c r="AI35">
        <f t="shared" si="0"/>
        <v>189.83163200000001</v>
      </c>
      <c r="AK35">
        <f>IFERROR(VLOOKUP($B35,'Slutlig allokering kvv'!$B$2:$AX$550,MATCH("Summa slutlig allokerad tillförd energi (utan hjälpel och rökgaskondensering):",'Slutlig allokering kvv'!$B$1:$AX$1,0),FALSE)/1,"")</f>
        <v>267.63136799999995</v>
      </c>
      <c r="AM35" s="289">
        <f>IFERROR(1-VLOOKUP($B35,'Slutlig allokering kvv'!$B$2:$AX$550,MATCH("Andel av bränsle i kvv som allokerats till värme, exklusive rökgaskondensering och hjälpel",'Slutlig allokering kvv'!$B$1:$AX$1,0),FALSE),"")</f>
        <v>0.41496608906075483</v>
      </c>
      <c r="AO35" s="289">
        <f t="shared" si="1"/>
        <v>0.41496608906075472</v>
      </c>
      <c r="AP35" s="290">
        <f t="shared" si="2"/>
        <v>1.1102230246251565E-16</v>
      </c>
      <c r="AQ35" s="290"/>
      <c r="AR35" s="239">
        <f t="shared" si="3"/>
        <v>0.44635622037927419</v>
      </c>
      <c r="AS35" s="290"/>
    </row>
    <row r="36" spans="1:45" x14ac:dyDescent="0.25">
      <c r="A36" s="2" t="str">
        <f>'Miljövärden för publ företag'!B38</f>
        <v>Dala Energi Värme AB</v>
      </c>
      <c r="B36" s="2" t="str">
        <f>'Miljövärden för publ företag'!C38</f>
        <v>Insjön</v>
      </c>
      <c r="C36" t="str">
        <f>IFERROR(VLOOKUP($B36,Kraftvärmeprod!$B$1:$AH$479,MATCH(C$2,Kraftvärmeprod!$B$1:$AG$1,0),FALSE)/1,"")</f>
        <v/>
      </c>
      <c r="D36" t="str">
        <f>IFERROR(VLOOKUP($B36,Kraftvärmeprod!$B$1:$AH$479,MATCH(D$2,Kraftvärmeprod!$B$1:$AG$1,0),FALSE)/1,"")</f>
        <v/>
      </c>
      <c r="F36" t="str">
        <f>IF($D36="","",IFERROR(VLOOKUP($B36,Kraftvärmeprod!$B$1:$BX$550,MATCH(F$2,Kraftvärmeprod!$B$1:$VX$1,0),FALSE)/1,0)-IFERROR(VLOOKUP($B36,'Slutlig allokering kvv'!$B$2:$BX$550,MATCH(F$2,'Slutlig allokering kvv'!$B$1:$BX$1,0),FALSE)/1,0))</f>
        <v/>
      </c>
      <c r="G36" t="str">
        <f>IF($D36="","",IFERROR(VLOOKUP($B36,Kraftvärmeprod!$B$1:$BX$550,MATCH(G$2,Kraftvärmeprod!$B$1:$VX$1,0),FALSE)/1,0)-IFERROR(VLOOKUP($B36,'Slutlig allokering kvv'!$B$2:$BX$550,MATCH(G$2,'Slutlig allokering kvv'!$B$1:$BX$1,0),FALSE)/1,0))</f>
        <v/>
      </c>
      <c r="H36" t="str">
        <f>IF($D36="","",IFERROR(VLOOKUP($B36,Kraftvärmeprod!$B$1:$BX$550,MATCH(H$2,Kraftvärmeprod!$B$1:$VX$1,0),FALSE)/1,0)-IFERROR(VLOOKUP($B36,'Slutlig allokering kvv'!$B$2:$BX$550,MATCH(H$2,'Slutlig allokering kvv'!$B$1:$BX$1,0),FALSE)/1,0))</f>
        <v/>
      </c>
      <c r="I36" t="str">
        <f>IF($D36="","",IFERROR(VLOOKUP($B36,Kraftvärmeprod!$B$1:$BX$550,MATCH(I$2,Kraftvärmeprod!$B$1:$VX$1,0),FALSE)/1,0)-IFERROR(VLOOKUP($B36,'Slutlig allokering kvv'!$B$2:$BX$550,MATCH(I$2,'Slutlig allokering kvv'!$B$1:$BX$1,0),FALSE)/1,0))</f>
        <v/>
      </c>
      <c r="J36" t="str">
        <f>IF($D36="","",IFERROR(VLOOKUP($B36,Kraftvärmeprod!$B$1:$BX$550,MATCH(J$2,Kraftvärmeprod!$B$1:$VX$1,0),FALSE)/1,0)-IFERROR(VLOOKUP($B36,'Slutlig allokering kvv'!$B$2:$BX$550,MATCH(J$2,'Slutlig allokering kvv'!$B$1:$BX$1,0),FALSE)/1,0))</f>
        <v/>
      </c>
      <c r="K36" t="str">
        <f>IF($D36="","",IFERROR(VLOOKUP($B36,Kraftvärmeprod!$B$1:$BX$550,MATCH(K$2,Kraftvärmeprod!$B$1:$VX$1,0),FALSE)/1,0)-IFERROR(VLOOKUP($B36,'Slutlig allokering kvv'!$B$2:$BX$550,MATCH(K$2,'Slutlig allokering kvv'!$B$1:$BX$1,0),FALSE)/1,0))</f>
        <v/>
      </c>
      <c r="L36" t="str">
        <f>IF($D36="","",IFERROR(VLOOKUP($B36,Kraftvärmeprod!$B$1:$BX$550,MATCH(L$2,Kraftvärmeprod!$B$1:$VX$1,0),FALSE)/1,0)-IFERROR(VLOOKUP($B36,'Slutlig allokering kvv'!$B$2:$BX$550,MATCH(L$2,'Slutlig allokering kvv'!$B$1:$BX$1,0),FALSE)/1,0))</f>
        <v/>
      </c>
      <c r="M36" t="str">
        <f>IF($D36="","",IFERROR(VLOOKUP($B36,Kraftvärmeprod!$B$1:$BX$550,MATCH(M$2,Kraftvärmeprod!$B$1:$VX$1,0),FALSE)/1,0)-IFERROR(VLOOKUP($B36,'Slutlig allokering kvv'!$B$2:$BX$550,MATCH(M$2,'Slutlig allokering kvv'!$B$1:$BX$1,0),FALSE)/1,0))</f>
        <v/>
      </c>
      <c r="N36" t="str">
        <f>IF($D36="","",IFERROR(VLOOKUP($B36,Kraftvärmeprod!$B$1:$BX$550,MATCH(N$2,Kraftvärmeprod!$B$1:$VX$1,0),FALSE)/1,0)-IFERROR(VLOOKUP($B36,'Slutlig allokering kvv'!$B$2:$BX$550,MATCH(N$2,'Slutlig allokering kvv'!$B$1:$BX$1,0),FALSE)/1,0))</f>
        <v/>
      </c>
      <c r="O36" t="str">
        <f>IF($D36="","",IFERROR(VLOOKUP($B36,Kraftvärmeprod!$B$1:$BX$550,MATCH(O$2,Kraftvärmeprod!$B$1:$VX$1,0),FALSE)/1,0)-IFERROR(VLOOKUP($B36,'Slutlig allokering kvv'!$B$2:$BX$550,MATCH(O$2,'Slutlig allokering kvv'!$B$1:$BX$1,0),FALSE)/1,0))</f>
        <v/>
      </c>
      <c r="P36" t="str">
        <f>IF($D36="","",IFERROR(VLOOKUP($B36,Kraftvärmeprod!$B$1:$BX$550,MATCH(P$2,Kraftvärmeprod!$B$1:$VX$1,0),FALSE)/1,0)-IFERROR(VLOOKUP($B36,'Slutlig allokering kvv'!$B$2:$BX$550,MATCH(P$2,'Slutlig allokering kvv'!$B$1:$BX$1,0),FALSE)/1,0))</f>
        <v/>
      </c>
      <c r="Q36" t="str">
        <f>IF($D36="","",IFERROR(VLOOKUP($B36,Kraftvärmeprod!$B$1:$BX$550,MATCH(Q$2,Kraftvärmeprod!$B$1:$VX$1,0),FALSE)/1,0)-IFERROR(VLOOKUP($B36,'Slutlig allokering kvv'!$B$2:$BX$550,MATCH(Q$2,'Slutlig allokering kvv'!$B$1:$BX$1,0),FALSE)/1,0))</f>
        <v/>
      </c>
      <c r="R36" t="str">
        <f>IF($D36="","",IFERROR(VLOOKUP($B36,Kraftvärmeprod!$B$1:$BX$550,MATCH(R$2,Kraftvärmeprod!$B$1:$VX$1,0),FALSE)/1,0)-IFERROR(VLOOKUP($B36,'Slutlig allokering kvv'!$B$2:$BX$550,MATCH(R$2,'Slutlig allokering kvv'!$B$1:$BX$1,0),FALSE)/1,0))</f>
        <v/>
      </c>
      <c r="S36" t="str">
        <f>IF($D36="","",IFERROR(VLOOKUP($B36,Kraftvärmeprod!$B$1:$BX$550,MATCH(S$2,Kraftvärmeprod!$B$1:$VX$1,0),FALSE)/1,0)-IFERROR(VLOOKUP($B36,'Slutlig allokering kvv'!$B$2:$BX$550,MATCH(S$2,'Slutlig allokering kvv'!$B$1:$BX$1,0),FALSE)/1,0))</f>
        <v/>
      </c>
      <c r="T36" t="str">
        <f>IF($D36="","",IFERROR(VLOOKUP($B36,Kraftvärmeprod!$B$1:$BX$550,MATCH(T$2,Kraftvärmeprod!$B$1:$VX$1,0),FALSE)/1,0)-IFERROR(VLOOKUP($B36,'Slutlig allokering kvv'!$B$2:$BX$550,MATCH(T$2,'Slutlig allokering kvv'!$B$1:$BX$1,0),FALSE)/1,0))</f>
        <v/>
      </c>
      <c r="U36" t="str">
        <f>IF($D36="","",IFERROR(VLOOKUP($B36,Kraftvärmeprod!$B$1:$BX$550,MATCH(U$2,Kraftvärmeprod!$B$1:$VX$1,0),FALSE)/1,0)-IFERROR(VLOOKUP($B36,'Slutlig allokering kvv'!$B$2:$BX$550,MATCH(U$2,'Slutlig allokering kvv'!$B$1:$BX$1,0),FALSE)/1,0))</f>
        <v/>
      </c>
      <c r="V36" t="str">
        <f>IF($D36="","",IFERROR(VLOOKUP($B36,Kraftvärmeprod!$B$1:$BX$550,MATCH(V$2,Kraftvärmeprod!$B$1:$VX$1,0),FALSE)/1,0)-IFERROR(VLOOKUP($B36,'Slutlig allokering kvv'!$B$2:$BX$550,MATCH(V$2,'Slutlig allokering kvv'!$B$1:$BX$1,0),FALSE)/1,0))</f>
        <v/>
      </c>
      <c r="W36" t="str">
        <f>IF($D36="","",IFERROR(VLOOKUP($B36,Kraftvärmeprod!$B$1:$BX$550,MATCH(W$2,Kraftvärmeprod!$B$1:$VX$1,0),FALSE)/1,0)-IFERROR(VLOOKUP($B36,'Slutlig allokering kvv'!$B$2:$BX$550,MATCH(W$2,'Slutlig allokering kvv'!$B$1:$BX$1,0),FALSE)/1,0))</f>
        <v/>
      </c>
      <c r="X36" t="str">
        <f>IF($D36="","",IFERROR(VLOOKUP($B36,Kraftvärmeprod!$B$1:$BX$550,MATCH(X$2,Kraftvärmeprod!$B$1:$VX$1,0),FALSE)/1,0)-IFERROR(VLOOKUP($B36,'Slutlig allokering kvv'!$B$2:$BX$550,MATCH(X$2,'Slutlig allokering kvv'!$B$1:$BX$1,0),FALSE)/1,0))</f>
        <v/>
      </c>
      <c r="Y36" t="str">
        <f>IF($D36="","",IFERROR(VLOOKUP($B36,Kraftvärmeprod!$B$1:$BX$550,MATCH(Y$2,Kraftvärmeprod!$B$1:$VX$1,0),FALSE)/1,0)-IFERROR(VLOOKUP($B36,'Slutlig allokering kvv'!$B$2:$BX$550,MATCH(Y$2,'Slutlig allokering kvv'!$B$1:$BX$1,0),FALSE)/1,0))</f>
        <v/>
      </c>
      <c r="Z36" t="str">
        <f>IF($D36="","",IFERROR(VLOOKUP($B36,Kraftvärmeprod!$B$1:$BX$550,MATCH(Z$2,Kraftvärmeprod!$B$1:$VX$1,0),FALSE)/1,0)-IFERROR(VLOOKUP($B36,'Slutlig allokering kvv'!$B$2:$BX$550,MATCH(Z$2,'Slutlig allokering kvv'!$B$1:$BX$1,0),FALSE)/1,0))</f>
        <v/>
      </c>
      <c r="AA36" t="str">
        <f>IF($D36="","",IFERROR(VLOOKUP($B36,Kraftvärmeprod!$B$1:$BX$550,MATCH(AA$2,Kraftvärmeprod!$B$1:$VX$1,0),FALSE)/1,0)-IFERROR(VLOOKUP($B36,'Slutlig allokering kvv'!$B$2:$BX$550,MATCH(AA$2,'Slutlig allokering kvv'!$B$1:$BX$1,0),FALSE)/1,0))</f>
        <v/>
      </c>
      <c r="AB36" t="str">
        <f>IF($D36="","",IFERROR(VLOOKUP($B36,Kraftvärmeprod!$B$1:$BX$550,MATCH(AB$2,Kraftvärmeprod!$B$1:$VX$1,0),FALSE)/1,0)-IFERROR(VLOOKUP($B36,'Slutlig allokering kvv'!$B$2:$BX$550,MATCH(AB$2,'Slutlig allokering kvv'!$B$1:$BX$1,0),FALSE)/1,0))</f>
        <v/>
      </c>
      <c r="AC36" t="str">
        <f>IF($D36="","",IFERROR(VLOOKUP($B36,Kraftvärmeprod!$B$1:$BX$550,MATCH(AC$2,Kraftvärmeprod!$B$1:$VX$1,0),FALSE)/1,0)-IFERROR(VLOOKUP($B36,'Slutlig allokering kvv'!$B$2:$BX$550,MATCH(AC$2,'Slutlig allokering kvv'!$B$1:$BX$1,0),FALSE)/1,0))</f>
        <v/>
      </c>
      <c r="AE36" t="str">
        <f>IF($D36="","",IFERROR(VLOOKUP($B36,Miljö!$B$1:$E$550,MATCH("Hjälpel kraftvärme (GWh)",Miljö!$B$1:$E$1,0),FALSE)/1,0)-IFERROR(VLOOKUP($B36,'Slutlig allokering kvv'!$B$2:$BX$550,MATCH(AE$2,'Slutlig allokering kvv'!$B$1:$BX$1,0),FALSE)/1,0))</f>
        <v/>
      </c>
      <c r="AI36">
        <f t="shared" si="0"/>
        <v>0</v>
      </c>
      <c r="AK36">
        <f>IFERROR(VLOOKUP($B36,'Slutlig allokering kvv'!$B$2:$AX$550,MATCH("Summa slutlig allokerad tillförd energi (utan hjälpel och rökgaskondensering):",'Slutlig allokering kvv'!$B$1:$AX$1,0),FALSE)/1,"")</f>
        <v>0</v>
      </c>
      <c r="AM36" s="289" t="str">
        <f>IFERROR(1-VLOOKUP($B36,'Slutlig allokering kvv'!$B$2:$AX$550,MATCH("Andel av bränsle i kvv som allokerats till värme, exklusive rökgaskondensering och hjälpel",'Slutlig allokering kvv'!$B$1:$AX$1,0),FALSE),"")</f>
        <v/>
      </c>
      <c r="AO36" s="289" t="str">
        <f t="shared" si="1"/>
        <v/>
      </c>
      <c r="AP36" s="290" t="str">
        <f t="shared" si="2"/>
        <v/>
      </c>
      <c r="AQ36" s="290"/>
      <c r="AR36" s="239" t="str">
        <f t="shared" si="3"/>
        <v/>
      </c>
      <c r="AS36" s="290"/>
    </row>
    <row r="37" spans="1:45" x14ac:dyDescent="0.25">
      <c r="A37" s="2" t="str">
        <f>'Miljövärden för publ företag'!B39</f>
        <v>Dala Energi Värme AB</v>
      </c>
      <c r="B37" s="2" t="str">
        <f>'Miljövärden för publ företag'!C39</f>
        <v>Leksand</v>
      </c>
      <c r="C37" t="str">
        <f>IFERROR(VLOOKUP($B37,Kraftvärmeprod!$B$1:$AH$479,MATCH(C$2,Kraftvärmeprod!$B$1:$AG$1,0),FALSE)/1,"")</f>
        <v/>
      </c>
      <c r="D37" t="str">
        <f>IFERROR(VLOOKUP($B37,Kraftvärmeprod!$B$1:$AH$479,MATCH(D$2,Kraftvärmeprod!$B$1:$AG$1,0),FALSE)/1,"")</f>
        <v/>
      </c>
      <c r="F37" t="str">
        <f>IF($D37="","",IFERROR(VLOOKUP($B37,Kraftvärmeprod!$B$1:$BX$550,MATCH(F$2,Kraftvärmeprod!$B$1:$VX$1,0),FALSE)/1,0)-IFERROR(VLOOKUP($B37,'Slutlig allokering kvv'!$B$2:$BX$550,MATCH(F$2,'Slutlig allokering kvv'!$B$1:$BX$1,0),FALSE)/1,0))</f>
        <v/>
      </c>
      <c r="G37" t="str">
        <f>IF($D37="","",IFERROR(VLOOKUP($B37,Kraftvärmeprod!$B$1:$BX$550,MATCH(G$2,Kraftvärmeprod!$B$1:$VX$1,0),FALSE)/1,0)-IFERROR(VLOOKUP($B37,'Slutlig allokering kvv'!$B$2:$BX$550,MATCH(G$2,'Slutlig allokering kvv'!$B$1:$BX$1,0),FALSE)/1,0))</f>
        <v/>
      </c>
      <c r="H37" t="str">
        <f>IF($D37="","",IFERROR(VLOOKUP($B37,Kraftvärmeprod!$B$1:$BX$550,MATCH(H$2,Kraftvärmeprod!$B$1:$VX$1,0),FALSE)/1,0)-IFERROR(VLOOKUP($B37,'Slutlig allokering kvv'!$B$2:$BX$550,MATCH(H$2,'Slutlig allokering kvv'!$B$1:$BX$1,0),FALSE)/1,0))</f>
        <v/>
      </c>
      <c r="I37" t="str">
        <f>IF($D37="","",IFERROR(VLOOKUP($B37,Kraftvärmeprod!$B$1:$BX$550,MATCH(I$2,Kraftvärmeprod!$B$1:$VX$1,0),FALSE)/1,0)-IFERROR(VLOOKUP($B37,'Slutlig allokering kvv'!$B$2:$BX$550,MATCH(I$2,'Slutlig allokering kvv'!$B$1:$BX$1,0),FALSE)/1,0))</f>
        <v/>
      </c>
      <c r="J37" t="str">
        <f>IF($D37="","",IFERROR(VLOOKUP($B37,Kraftvärmeprod!$B$1:$BX$550,MATCH(J$2,Kraftvärmeprod!$B$1:$VX$1,0),FALSE)/1,0)-IFERROR(VLOOKUP($B37,'Slutlig allokering kvv'!$B$2:$BX$550,MATCH(J$2,'Slutlig allokering kvv'!$B$1:$BX$1,0),FALSE)/1,0))</f>
        <v/>
      </c>
      <c r="K37" t="str">
        <f>IF($D37="","",IFERROR(VLOOKUP($B37,Kraftvärmeprod!$B$1:$BX$550,MATCH(K$2,Kraftvärmeprod!$B$1:$VX$1,0),FALSE)/1,0)-IFERROR(VLOOKUP($B37,'Slutlig allokering kvv'!$B$2:$BX$550,MATCH(K$2,'Slutlig allokering kvv'!$B$1:$BX$1,0),FALSE)/1,0))</f>
        <v/>
      </c>
      <c r="L37" t="str">
        <f>IF($D37="","",IFERROR(VLOOKUP($B37,Kraftvärmeprod!$B$1:$BX$550,MATCH(L$2,Kraftvärmeprod!$B$1:$VX$1,0),FALSE)/1,0)-IFERROR(VLOOKUP($B37,'Slutlig allokering kvv'!$B$2:$BX$550,MATCH(L$2,'Slutlig allokering kvv'!$B$1:$BX$1,0),FALSE)/1,0))</f>
        <v/>
      </c>
      <c r="M37" t="str">
        <f>IF($D37="","",IFERROR(VLOOKUP($B37,Kraftvärmeprod!$B$1:$BX$550,MATCH(M$2,Kraftvärmeprod!$B$1:$VX$1,0),FALSE)/1,0)-IFERROR(VLOOKUP($B37,'Slutlig allokering kvv'!$B$2:$BX$550,MATCH(M$2,'Slutlig allokering kvv'!$B$1:$BX$1,0),FALSE)/1,0))</f>
        <v/>
      </c>
      <c r="N37" t="str">
        <f>IF($D37="","",IFERROR(VLOOKUP($B37,Kraftvärmeprod!$B$1:$BX$550,MATCH(N$2,Kraftvärmeprod!$B$1:$VX$1,0),FALSE)/1,0)-IFERROR(VLOOKUP($B37,'Slutlig allokering kvv'!$B$2:$BX$550,MATCH(N$2,'Slutlig allokering kvv'!$B$1:$BX$1,0),FALSE)/1,0))</f>
        <v/>
      </c>
      <c r="O37" t="str">
        <f>IF($D37="","",IFERROR(VLOOKUP($B37,Kraftvärmeprod!$B$1:$BX$550,MATCH(O$2,Kraftvärmeprod!$B$1:$VX$1,0),FALSE)/1,0)-IFERROR(VLOOKUP($B37,'Slutlig allokering kvv'!$B$2:$BX$550,MATCH(O$2,'Slutlig allokering kvv'!$B$1:$BX$1,0),FALSE)/1,0))</f>
        <v/>
      </c>
      <c r="P37" t="str">
        <f>IF($D37="","",IFERROR(VLOOKUP($B37,Kraftvärmeprod!$B$1:$BX$550,MATCH(P$2,Kraftvärmeprod!$B$1:$VX$1,0),FALSE)/1,0)-IFERROR(VLOOKUP($B37,'Slutlig allokering kvv'!$B$2:$BX$550,MATCH(P$2,'Slutlig allokering kvv'!$B$1:$BX$1,0),FALSE)/1,0))</f>
        <v/>
      </c>
      <c r="Q37" t="str">
        <f>IF($D37="","",IFERROR(VLOOKUP($B37,Kraftvärmeprod!$B$1:$BX$550,MATCH(Q$2,Kraftvärmeprod!$B$1:$VX$1,0),FALSE)/1,0)-IFERROR(VLOOKUP($B37,'Slutlig allokering kvv'!$B$2:$BX$550,MATCH(Q$2,'Slutlig allokering kvv'!$B$1:$BX$1,0),FALSE)/1,0))</f>
        <v/>
      </c>
      <c r="R37" t="str">
        <f>IF($D37="","",IFERROR(VLOOKUP($B37,Kraftvärmeprod!$B$1:$BX$550,MATCH(R$2,Kraftvärmeprod!$B$1:$VX$1,0),FALSE)/1,0)-IFERROR(VLOOKUP($B37,'Slutlig allokering kvv'!$B$2:$BX$550,MATCH(R$2,'Slutlig allokering kvv'!$B$1:$BX$1,0),FALSE)/1,0))</f>
        <v/>
      </c>
      <c r="S37" t="str">
        <f>IF($D37="","",IFERROR(VLOOKUP($B37,Kraftvärmeprod!$B$1:$BX$550,MATCH(S$2,Kraftvärmeprod!$B$1:$VX$1,0),FALSE)/1,0)-IFERROR(VLOOKUP($B37,'Slutlig allokering kvv'!$B$2:$BX$550,MATCH(S$2,'Slutlig allokering kvv'!$B$1:$BX$1,0),FALSE)/1,0))</f>
        <v/>
      </c>
      <c r="T37" t="str">
        <f>IF($D37="","",IFERROR(VLOOKUP($B37,Kraftvärmeprod!$B$1:$BX$550,MATCH(T$2,Kraftvärmeprod!$B$1:$VX$1,0),FALSE)/1,0)-IFERROR(VLOOKUP($B37,'Slutlig allokering kvv'!$B$2:$BX$550,MATCH(T$2,'Slutlig allokering kvv'!$B$1:$BX$1,0),FALSE)/1,0))</f>
        <v/>
      </c>
      <c r="U37" t="str">
        <f>IF($D37="","",IFERROR(VLOOKUP($B37,Kraftvärmeprod!$B$1:$BX$550,MATCH(U$2,Kraftvärmeprod!$B$1:$VX$1,0),FALSE)/1,0)-IFERROR(VLOOKUP($B37,'Slutlig allokering kvv'!$B$2:$BX$550,MATCH(U$2,'Slutlig allokering kvv'!$B$1:$BX$1,0),FALSE)/1,0))</f>
        <v/>
      </c>
      <c r="V37" t="str">
        <f>IF($D37="","",IFERROR(VLOOKUP($B37,Kraftvärmeprod!$B$1:$BX$550,MATCH(V$2,Kraftvärmeprod!$B$1:$VX$1,0),FALSE)/1,0)-IFERROR(VLOOKUP($B37,'Slutlig allokering kvv'!$B$2:$BX$550,MATCH(V$2,'Slutlig allokering kvv'!$B$1:$BX$1,0),FALSE)/1,0))</f>
        <v/>
      </c>
      <c r="W37" t="str">
        <f>IF($D37="","",IFERROR(VLOOKUP($B37,Kraftvärmeprod!$B$1:$BX$550,MATCH(W$2,Kraftvärmeprod!$B$1:$VX$1,0),FALSE)/1,0)-IFERROR(VLOOKUP($B37,'Slutlig allokering kvv'!$B$2:$BX$550,MATCH(W$2,'Slutlig allokering kvv'!$B$1:$BX$1,0),FALSE)/1,0))</f>
        <v/>
      </c>
      <c r="X37" t="str">
        <f>IF($D37="","",IFERROR(VLOOKUP($B37,Kraftvärmeprod!$B$1:$BX$550,MATCH(X$2,Kraftvärmeprod!$B$1:$VX$1,0),FALSE)/1,0)-IFERROR(VLOOKUP($B37,'Slutlig allokering kvv'!$B$2:$BX$550,MATCH(X$2,'Slutlig allokering kvv'!$B$1:$BX$1,0),FALSE)/1,0))</f>
        <v/>
      </c>
      <c r="Y37" t="str">
        <f>IF($D37="","",IFERROR(VLOOKUP($B37,Kraftvärmeprod!$B$1:$BX$550,MATCH(Y$2,Kraftvärmeprod!$B$1:$VX$1,0),FALSE)/1,0)-IFERROR(VLOOKUP($B37,'Slutlig allokering kvv'!$B$2:$BX$550,MATCH(Y$2,'Slutlig allokering kvv'!$B$1:$BX$1,0),FALSE)/1,0))</f>
        <v/>
      </c>
      <c r="Z37" t="str">
        <f>IF($D37="","",IFERROR(VLOOKUP($B37,Kraftvärmeprod!$B$1:$BX$550,MATCH(Z$2,Kraftvärmeprod!$B$1:$VX$1,0),FALSE)/1,0)-IFERROR(VLOOKUP($B37,'Slutlig allokering kvv'!$B$2:$BX$550,MATCH(Z$2,'Slutlig allokering kvv'!$B$1:$BX$1,0),FALSE)/1,0))</f>
        <v/>
      </c>
      <c r="AA37" t="str">
        <f>IF($D37="","",IFERROR(VLOOKUP($B37,Kraftvärmeprod!$B$1:$BX$550,MATCH(AA$2,Kraftvärmeprod!$B$1:$VX$1,0),FALSE)/1,0)-IFERROR(VLOOKUP($B37,'Slutlig allokering kvv'!$B$2:$BX$550,MATCH(AA$2,'Slutlig allokering kvv'!$B$1:$BX$1,0),FALSE)/1,0))</f>
        <v/>
      </c>
      <c r="AB37" t="str">
        <f>IF($D37="","",IFERROR(VLOOKUP($B37,Kraftvärmeprod!$B$1:$BX$550,MATCH(AB$2,Kraftvärmeprod!$B$1:$VX$1,0),FALSE)/1,0)-IFERROR(VLOOKUP($B37,'Slutlig allokering kvv'!$B$2:$BX$550,MATCH(AB$2,'Slutlig allokering kvv'!$B$1:$BX$1,0),FALSE)/1,0))</f>
        <v/>
      </c>
      <c r="AC37" t="str">
        <f>IF($D37="","",IFERROR(VLOOKUP($B37,Kraftvärmeprod!$B$1:$BX$550,MATCH(AC$2,Kraftvärmeprod!$B$1:$VX$1,0),FALSE)/1,0)-IFERROR(VLOOKUP($B37,'Slutlig allokering kvv'!$B$2:$BX$550,MATCH(AC$2,'Slutlig allokering kvv'!$B$1:$BX$1,0),FALSE)/1,0))</f>
        <v/>
      </c>
      <c r="AE37" t="str">
        <f>IF($D37="","",IFERROR(VLOOKUP($B37,Miljö!$B$1:$E$550,MATCH("Hjälpel kraftvärme (GWh)",Miljö!$B$1:$E$1,0),FALSE)/1,0)-IFERROR(VLOOKUP($B37,'Slutlig allokering kvv'!$B$2:$BX$550,MATCH(AE$2,'Slutlig allokering kvv'!$B$1:$BX$1,0),FALSE)/1,0))</f>
        <v/>
      </c>
      <c r="AI37">
        <f t="shared" si="0"/>
        <v>0</v>
      </c>
      <c r="AK37">
        <f>IFERROR(VLOOKUP($B37,'Slutlig allokering kvv'!$B$2:$AX$550,MATCH("Summa slutlig allokerad tillförd energi (utan hjälpel och rökgaskondensering):",'Slutlig allokering kvv'!$B$1:$AX$1,0),FALSE)/1,"")</f>
        <v>0</v>
      </c>
      <c r="AM37" s="289" t="str">
        <f>IFERROR(1-VLOOKUP($B37,'Slutlig allokering kvv'!$B$2:$AX$550,MATCH("Andel av bränsle i kvv som allokerats till värme, exklusive rökgaskondensering och hjälpel",'Slutlig allokering kvv'!$B$1:$AX$1,0),FALSE),"")</f>
        <v/>
      </c>
      <c r="AO37" s="289" t="str">
        <f t="shared" si="1"/>
        <v/>
      </c>
      <c r="AP37" s="290" t="str">
        <f t="shared" si="2"/>
        <v/>
      </c>
      <c r="AQ37" s="290"/>
      <c r="AR37" s="239" t="str">
        <f t="shared" si="3"/>
        <v/>
      </c>
      <c r="AS37" s="290"/>
    </row>
    <row r="38" spans="1:45" x14ac:dyDescent="0.25">
      <c r="A38" s="2" t="str">
        <f>'Miljövärden för publ företag'!B40</f>
        <v>Degerfors Energi AB</v>
      </c>
      <c r="B38" s="2" t="str">
        <f>'Miljövärden för publ företag'!C40</f>
        <v>HVC Degerfors</v>
      </c>
      <c r="C38" t="str">
        <f>IFERROR(VLOOKUP($B38,Kraftvärmeprod!$B$1:$AH$479,MATCH(C$2,Kraftvärmeprod!$B$1:$AG$1,0),FALSE)/1,"")</f>
        <v/>
      </c>
      <c r="D38" t="str">
        <f>IFERROR(VLOOKUP($B38,Kraftvärmeprod!$B$1:$AH$479,MATCH(D$2,Kraftvärmeprod!$B$1:$AG$1,0),FALSE)/1,"")</f>
        <v/>
      </c>
      <c r="F38" t="str">
        <f>IF($D38="","",IFERROR(VLOOKUP($B38,Kraftvärmeprod!$B$1:$BX$550,MATCH(F$2,Kraftvärmeprod!$B$1:$VX$1,0),FALSE)/1,0)-IFERROR(VLOOKUP($B38,'Slutlig allokering kvv'!$B$2:$BX$550,MATCH(F$2,'Slutlig allokering kvv'!$B$1:$BX$1,0),FALSE)/1,0))</f>
        <v/>
      </c>
      <c r="G38" t="str">
        <f>IF($D38="","",IFERROR(VLOOKUP($B38,Kraftvärmeprod!$B$1:$BX$550,MATCH(G$2,Kraftvärmeprod!$B$1:$VX$1,0),FALSE)/1,0)-IFERROR(VLOOKUP($B38,'Slutlig allokering kvv'!$B$2:$BX$550,MATCH(G$2,'Slutlig allokering kvv'!$B$1:$BX$1,0),FALSE)/1,0))</f>
        <v/>
      </c>
      <c r="H38" t="str">
        <f>IF($D38="","",IFERROR(VLOOKUP($B38,Kraftvärmeprod!$B$1:$BX$550,MATCH(H$2,Kraftvärmeprod!$B$1:$VX$1,0),FALSE)/1,0)-IFERROR(VLOOKUP($B38,'Slutlig allokering kvv'!$B$2:$BX$550,MATCH(H$2,'Slutlig allokering kvv'!$B$1:$BX$1,0),FALSE)/1,0))</f>
        <v/>
      </c>
      <c r="I38" t="str">
        <f>IF($D38="","",IFERROR(VLOOKUP($B38,Kraftvärmeprod!$B$1:$BX$550,MATCH(I$2,Kraftvärmeprod!$B$1:$VX$1,0),FALSE)/1,0)-IFERROR(VLOOKUP($B38,'Slutlig allokering kvv'!$B$2:$BX$550,MATCH(I$2,'Slutlig allokering kvv'!$B$1:$BX$1,0),FALSE)/1,0))</f>
        <v/>
      </c>
      <c r="J38" t="str">
        <f>IF($D38="","",IFERROR(VLOOKUP($B38,Kraftvärmeprod!$B$1:$BX$550,MATCH(J$2,Kraftvärmeprod!$B$1:$VX$1,0),FALSE)/1,0)-IFERROR(VLOOKUP($B38,'Slutlig allokering kvv'!$B$2:$BX$550,MATCH(J$2,'Slutlig allokering kvv'!$B$1:$BX$1,0),FALSE)/1,0))</f>
        <v/>
      </c>
      <c r="K38" t="str">
        <f>IF($D38="","",IFERROR(VLOOKUP($B38,Kraftvärmeprod!$B$1:$BX$550,MATCH(K$2,Kraftvärmeprod!$B$1:$VX$1,0),FALSE)/1,0)-IFERROR(VLOOKUP($B38,'Slutlig allokering kvv'!$B$2:$BX$550,MATCH(K$2,'Slutlig allokering kvv'!$B$1:$BX$1,0),FALSE)/1,0))</f>
        <v/>
      </c>
      <c r="L38" t="str">
        <f>IF($D38="","",IFERROR(VLOOKUP($B38,Kraftvärmeprod!$B$1:$BX$550,MATCH(L$2,Kraftvärmeprod!$B$1:$VX$1,0),FALSE)/1,0)-IFERROR(VLOOKUP($B38,'Slutlig allokering kvv'!$B$2:$BX$550,MATCH(L$2,'Slutlig allokering kvv'!$B$1:$BX$1,0),FALSE)/1,0))</f>
        <v/>
      </c>
      <c r="M38" t="str">
        <f>IF($D38="","",IFERROR(VLOOKUP($B38,Kraftvärmeprod!$B$1:$BX$550,MATCH(M$2,Kraftvärmeprod!$B$1:$VX$1,0),FALSE)/1,0)-IFERROR(VLOOKUP($B38,'Slutlig allokering kvv'!$B$2:$BX$550,MATCH(M$2,'Slutlig allokering kvv'!$B$1:$BX$1,0),FALSE)/1,0))</f>
        <v/>
      </c>
      <c r="N38" t="str">
        <f>IF($D38="","",IFERROR(VLOOKUP($B38,Kraftvärmeprod!$B$1:$BX$550,MATCH(N$2,Kraftvärmeprod!$B$1:$VX$1,0),FALSE)/1,0)-IFERROR(VLOOKUP($B38,'Slutlig allokering kvv'!$B$2:$BX$550,MATCH(N$2,'Slutlig allokering kvv'!$B$1:$BX$1,0),FALSE)/1,0))</f>
        <v/>
      </c>
      <c r="O38" t="str">
        <f>IF($D38="","",IFERROR(VLOOKUP($B38,Kraftvärmeprod!$B$1:$BX$550,MATCH(O$2,Kraftvärmeprod!$B$1:$VX$1,0),FALSE)/1,0)-IFERROR(VLOOKUP($B38,'Slutlig allokering kvv'!$B$2:$BX$550,MATCH(O$2,'Slutlig allokering kvv'!$B$1:$BX$1,0),FALSE)/1,0))</f>
        <v/>
      </c>
      <c r="P38" t="str">
        <f>IF($D38="","",IFERROR(VLOOKUP($B38,Kraftvärmeprod!$B$1:$BX$550,MATCH(P$2,Kraftvärmeprod!$B$1:$VX$1,0),FALSE)/1,0)-IFERROR(VLOOKUP($B38,'Slutlig allokering kvv'!$B$2:$BX$550,MATCH(P$2,'Slutlig allokering kvv'!$B$1:$BX$1,0),FALSE)/1,0))</f>
        <v/>
      </c>
      <c r="Q38" t="str">
        <f>IF($D38="","",IFERROR(VLOOKUP($B38,Kraftvärmeprod!$B$1:$BX$550,MATCH(Q$2,Kraftvärmeprod!$B$1:$VX$1,0),FALSE)/1,0)-IFERROR(VLOOKUP($B38,'Slutlig allokering kvv'!$B$2:$BX$550,MATCH(Q$2,'Slutlig allokering kvv'!$B$1:$BX$1,0),FALSE)/1,0))</f>
        <v/>
      </c>
      <c r="R38" t="str">
        <f>IF($D38="","",IFERROR(VLOOKUP($B38,Kraftvärmeprod!$B$1:$BX$550,MATCH(R$2,Kraftvärmeprod!$B$1:$VX$1,0),FALSE)/1,0)-IFERROR(VLOOKUP($B38,'Slutlig allokering kvv'!$B$2:$BX$550,MATCH(R$2,'Slutlig allokering kvv'!$B$1:$BX$1,0),FALSE)/1,0))</f>
        <v/>
      </c>
      <c r="S38" t="str">
        <f>IF($D38="","",IFERROR(VLOOKUP($B38,Kraftvärmeprod!$B$1:$BX$550,MATCH(S$2,Kraftvärmeprod!$B$1:$VX$1,0),FALSE)/1,0)-IFERROR(VLOOKUP($B38,'Slutlig allokering kvv'!$B$2:$BX$550,MATCH(S$2,'Slutlig allokering kvv'!$B$1:$BX$1,0),FALSE)/1,0))</f>
        <v/>
      </c>
      <c r="T38" t="str">
        <f>IF($D38="","",IFERROR(VLOOKUP($B38,Kraftvärmeprod!$B$1:$BX$550,MATCH(T$2,Kraftvärmeprod!$B$1:$VX$1,0),FALSE)/1,0)-IFERROR(VLOOKUP($B38,'Slutlig allokering kvv'!$B$2:$BX$550,MATCH(T$2,'Slutlig allokering kvv'!$B$1:$BX$1,0),FALSE)/1,0))</f>
        <v/>
      </c>
      <c r="U38" t="str">
        <f>IF($D38="","",IFERROR(VLOOKUP($B38,Kraftvärmeprod!$B$1:$BX$550,MATCH(U$2,Kraftvärmeprod!$B$1:$VX$1,0),FALSE)/1,0)-IFERROR(VLOOKUP($B38,'Slutlig allokering kvv'!$B$2:$BX$550,MATCH(U$2,'Slutlig allokering kvv'!$B$1:$BX$1,0),FALSE)/1,0))</f>
        <v/>
      </c>
      <c r="V38" t="str">
        <f>IF($D38="","",IFERROR(VLOOKUP($B38,Kraftvärmeprod!$B$1:$BX$550,MATCH(V$2,Kraftvärmeprod!$B$1:$VX$1,0),FALSE)/1,0)-IFERROR(VLOOKUP($B38,'Slutlig allokering kvv'!$B$2:$BX$550,MATCH(V$2,'Slutlig allokering kvv'!$B$1:$BX$1,0),FALSE)/1,0))</f>
        <v/>
      </c>
      <c r="W38" t="str">
        <f>IF($D38="","",IFERROR(VLOOKUP($B38,Kraftvärmeprod!$B$1:$BX$550,MATCH(W$2,Kraftvärmeprod!$B$1:$VX$1,0),FALSE)/1,0)-IFERROR(VLOOKUP($B38,'Slutlig allokering kvv'!$B$2:$BX$550,MATCH(W$2,'Slutlig allokering kvv'!$B$1:$BX$1,0),FALSE)/1,0))</f>
        <v/>
      </c>
      <c r="X38" t="str">
        <f>IF($D38="","",IFERROR(VLOOKUP($B38,Kraftvärmeprod!$B$1:$BX$550,MATCH(X$2,Kraftvärmeprod!$B$1:$VX$1,0),FALSE)/1,0)-IFERROR(VLOOKUP($B38,'Slutlig allokering kvv'!$B$2:$BX$550,MATCH(X$2,'Slutlig allokering kvv'!$B$1:$BX$1,0),FALSE)/1,0))</f>
        <v/>
      </c>
      <c r="Y38" t="str">
        <f>IF($D38="","",IFERROR(VLOOKUP($B38,Kraftvärmeprod!$B$1:$BX$550,MATCH(Y$2,Kraftvärmeprod!$B$1:$VX$1,0),FALSE)/1,0)-IFERROR(VLOOKUP($B38,'Slutlig allokering kvv'!$B$2:$BX$550,MATCH(Y$2,'Slutlig allokering kvv'!$B$1:$BX$1,0),FALSE)/1,0))</f>
        <v/>
      </c>
      <c r="Z38" t="str">
        <f>IF($D38="","",IFERROR(VLOOKUP($B38,Kraftvärmeprod!$B$1:$BX$550,MATCH(Z$2,Kraftvärmeprod!$B$1:$VX$1,0),FALSE)/1,0)-IFERROR(VLOOKUP($B38,'Slutlig allokering kvv'!$B$2:$BX$550,MATCH(Z$2,'Slutlig allokering kvv'!$B$1:$BX$1,0),FALSE)/1,0))</f>
        <v/>
      </c>
      <c r="AA38" t="str">
        <f>IF($D38="","",IFERROR(VLOOKUP($B38,Kraftvärmeprod!$B$1:$BX$550,MATCH(AA$2,Kraftvärmeprod!$B$1:$VX$1,0),FALSE)/1,0)-IFERROR(VLOOKUP($B38,'Slutlig allokering kvv'!$B$2:$BX$550,MATCH(AA$2,'Slutlig allokering kvv'!$B$1:$BX$1,0),FALSE)/1,0))</f>
        <v/>
      </c>
      <c r="AB38" t="str">
        <f>IF($D38="","",IFERROR(VLOOKUP($B38,Kraftvärmeprod!$B$1:$BX$550,MATCH(AB$2,Kraftvärmeprod!$B$1:$VX$1,0),FALSE)/1,0)-IFERROR(VLOOKUP($B38,'Slutlig allokering kvv'!$B$2:$BX$550,MATCH(AB$2,'Slutlig allokering kvv'!$B$1:$BX$1,0),FALSE)/1,0))</f>
        <v/>
      </c>
      <c r="AC38" t="str">
        <f>IF($D38="","",IFERROR(VLOOKUP($B38,Kraftvärmeprod!$B$1:$BX$550,MATCH(AC$2,Kraftvärmeprod!$B$1:$VX$1,0),FALSE)/1,0)-IFERROR(VLOOKUP($B38,'Slutlig allokering kvv'!$B$2:$BX$550,MATCH(AC$2,'Slutlig allokering kvv'!$B$1:$BX$1,0),FALSE)/1,0))</f>
        <v/>
      </c>
      <c r="AE38" t="str">
        <f>IF($D38="","",IFERROR(VLOOKUP($B38,Miljö!$B$1:$E$550,MATCH("Hjälpel kraftvärme (GWh)",Miljö!$B$1:$E$1,0),FALSE)/1,0)-IFERROR(VLOOKUP($B38,'Slutlig allokering kvv'!$B$2:$BX$550,MATCH(AE$2,'Slutlig allokering kvv'!$B$1:$BX$1,0),FALSE)/1,0))</f>
        <v/>
      </c>
      <c r="AI38">
        <f t="shared" si="0"/>
        <v>0</v>
      </c>
      <c r="AK38">
        <f>IFERROR(VLOOKUP($B38,'Slutlig allokering kvv'!$B$2:$AX$550,MATCH("Summa slutlig allokerad tillförd energi (utan hjälpel och rökgaskondensering):",'Slutlig allokering kvv'!$B$1:$AX$1,0),FALSE)/1,"")</f>
        <v>0</v>
      </c>
      <c r="AM38" s="289" t="str">
        <f>IFERROR(1-VLOOKUP($B38,'Slutlig allokering kvv'!$B$2:$AX$550,MATCH("Andel av bränsle i kvv som allokerats till värme, exklusive rökgaskondensering och hjälpel",'Slutlig allokering kvv'!$B$1:$AX$1,0),FALSE),"")</f>
        <v/>
      </c>
      <c r="AO38" s="289" t="str">
        <f t="shared" si="1"/>
        <v/>
      </c>
      <c r="AP38" s="290" t="str">
        <f t="shared" si="2"/>
        <v/>
      </c>
      <c r="AQ38" s="290"/>
      <c r="AR38" s="239" t="str">
        <f t="shared" si="3"/>
        <v/>
      </c>
      <c r="AS38" s="290"/>
    </row>
    <row r="39" spans="1:45" x14ac:dyDescent="0.25">
      <c r="A39" s="2" t="str">
        <f>'Miljövärden för publ företag'!B41</f>
        <v>Degerfors Energi AB</v>
      </c>
      <c r="B39" s="2" t="str">
        <f>'Miljövärden för publ företag'!C41</f>
        <v>Kvarnberg</v>
      </c>
      <c r="C39" t="str">
        <f>IFERROR(VLOOKUP($B39,Kraftvärmeprod!$B$1:$AH$479,MATCH(C$2,Kraftvärmeprod!$B$1:$AG$1,0),FALSE)/1,"")</f>
        <v/>
      </c>
      <c r="D39" t="str">
        <f>IFERROR(VLOOKUP($B39,Kraftvärmeprod!$B$1:$AH$479,MATCH(D$2,Kraftvärmeprod!$B$1:$AG$1,0),FALSE)/1,"")</f>
        <v/>
      </c>
      <c r="F39" t="str">
        <f>IF($D39="","",IFERROR(VLOOKUP($B39,Kraftvärmeprod!$B$1:$BX$550,MATCH(F$2,Kraftvärmeprod!$B$1:$VX$1,0),FALSE)/1,0)-IFERROR(VLOOKUP($B39,'Slutlig allokering kvv'!$B$2:$BX$550,MATCH(F$2,'Slutlig allokering kvv'!$B$1:$BX$1,0),FALSE)/1,0))</f>
        <v/>
      </c>
      <c r="G39" t="str">
        <f>IF($D39="","",IFERROR(VLOOKUP($B39,Kraftvärmeprod!$B$1:$BX$550,MATCH(G$2,Kraftvärmeprod!$B$1:$VX$1,0),FALSE)/1,0)-IFERROR(VLOOKUP($B39,'Slutlig allokering kvv'!$B$2:$BX$550,MATCH(G$2,'Slutlig allokering kvv'!$B$1:$BX$1,0),FALSE)/1,0))</f>
        <v/>
      </c>
      <c r="H39" t="str">
        <f>IF($D39="","",IFERROR(VLOOKUP($B39,Kraftvärmeprod!$B$1:$BX$550,MATCH(H$2,Kraftvärmeprod!$B$1:$VX$1,0),FALSE)/1,0)-IFERROR(VLOOKUP($B39,'Slutlig allokering kvv'!$B$2:$BX$550,MATCH(H$2,'Slutlig allokering kvv'!$B$1:$BX$1,0),FALSE)/1,0))</f>
        <v/>
      </c>
      <c r="I39" t="str">
        <f>IF($D39="","",IFERROR(VLOOKUP($B39,Kraftvärmeprod!$B$1:$BX$550,MATCH(I$2,Kraftvärmeprod!$B$1:$VX$1,0),FALSE)/1,0)-IFERROR(VLOOKUP($B39,'Slutlig allokering kvv'!$B$2:$BX$550,MATCH(I$2,'Slutlig allokering kvv'!$B$1:$BX$1,0),FALSE)/1,0))</f>
        <v/>
      </c>
      <c r="J39" t="str">
        <f>IF($D39="","",IFERROR(VLOOKUP($B39,Kraftvärmeprod!$B$1:$BX$550,MATCH(J$2,Kraftvärmeprod!$B$1:$VX$1,0),FALSE)/1,0)-IFERROR(VLOOKUP($B39,'Slutlig allokering kvv'!$B$2:$BX$550,MATCH(J$2,'Slutlig allokering kvv'!$B$1:$BX$1,0),FALSE)/1,0))</f>
        <v/>
      </c>
      <c r="K39" t="str">
        <f>IF($D39="","",IFERROR(VLOOKUP($B39,Kraftvärmeprod!$B$1:$BX$550,MATCH(K$2,Kraftvärmeprod!$B$1:$VX$1,0),FALSE)/1,0)-IFERROR(VLOOKUP($B39,'Slutlig allokering kvv'!$B$2:$BX$550,MATCH(K$2,'Slutlig allokering kvv'!$B$1:$BX$1,0),FALSE)/1,0))</f>
        <v/>
      </c>
      <c r="L39" t="str">
        <f>IF($D39="","",IFERROR(VLOOKUP($B39,Kraftvärmeprod!$B$1:$BX$550,MATCH(L$2,Kraftvärmeprod!$B$1:$VX$1,0),FALSE)/1,0)-IFERROR(VLOOKUP($B39,'Slutlig allokering kvv'!$B$2:$BX$550,MATCH(L$2,'Slutlig allokering kvv'!$B$1:$BX$1,0),FALSE)/1,0))</f>
        <v/>
      </c>
      <c r="M39" t="str">
        <f>IF($D39="","",IFERROR(VLOOKUP($B39,Kraftvärmeprod!$B$1:$BX$550,MATCH(M$2,Kraftvärmeprod!$B$1:$VX$1,0),FALSE)/1,0)-IFERROR(VLOOKUP($B39,'Slutlig allokering kvv'!$B$2:$BX$550,MATCH(M$2,'Slutlig allokering kvv'!$B$1:$BX$1,0),FALSE)/1,0))</f>
        <v/>
      </c>
      <c r="N39" t="str">
        <f>IF($D39="","",IFERROR(VLOOKUP($B39,Kraftvärmeprod!$B$1:$BX$550,MATCH(N$2,Kraftvärmeprod!$B$1:$VX$1,0),FALSE)/1,0)-IFERROR(VLOOKUP($B39,'Slutlig allokering kvv'!$B$2:$BX$550,MATCH(N$2,'Slutlig allokering kvv'!$B$1:$BX$1,0),FALSE)/1,0))</f>
        <v/>
      </c>
      <c r="O39" t="str">
        <f>IF($D39="","",IFERROR(VLOOKUP($B39,Kraftvärmeprod!$B$1:$BX$550,MATCH(O$2,Kraftvärmeprod!$B$1:$VX$1,0),FALSE)/1,0)-IFERROR(VLOOKUP($B39,'Slutlig allokering kvv'!$B$2:$BX$550,MATCH(O$2,'Slutlig allokering kvv'!$B$1:$BX$1,0),FALSE)/1,0))</f>
        <v/>
      </c>
      <c r="P39" t="str">
        <f>IF($D39="","",IFERROR(VLOOKUP($B39,Kraftvärmeprod!$B$1:$BX$550,MATCH(P$2,Kraftvärmeprod!$B$1:$VX$1,0),FALSE)/1,0)-IFERROR(VLOOKUP($B39,'Slutlig allokering kvv'!$B$2:$BX$550,MATCH(P$2,'Slutlig allokering kvv'!$B$1:$BX$1,0),FALSE)/1,0))</f>
        <v/>
      </c>
      <c r="Q39" t="str">
        <f>IF($D39="","",IFERROR(VLOOKUP($B39,Kraftvärmeprod!$B$1:$BX$550,MATCH(Q$2,Kraftvärmeprod!$B$1:$VX$1,0),FALSE)/1,0)-IFERROR(VLOOKUP($B39,'Slutlig allokering kvv'!$B$2:$BX$550,MATCH(Q$2,'Slutlig allokering kvv'!$B$1:$BX$1,0),FALSE)/1,0))</f>
        <v/>
      </c>
      <c r="R39" t="str">
        <f>IF($D39="","",IFERROR(VLOOKUP($B39,Kraftvärmeprod!$B$1:$BX$550,MATCH(R$2,Kraftvärmeprod!$B$1:$VX$1,0),FALSE)/1,0)-IFERROR(VLOOKUP($B39,'Slutlig allokering kvv'!$B$2:$BX$550,MATCH(R$2,'Slutlig allokering kvv'!$B$1:$BX$1,0),FALSE)/1,0))</f>
        <v/>
      </c>
      <c r="S39" t="str">
        <f>IF($D39="","",IFERROR(VLOOKUP($B39,Kraftvärmeprod!$B$1:$BX$550,MATCH(S$2,Kraftvärmeprod!$B$1:$VX$1,0),FALSE)/1,0)-IFERROR(VLOOKUP($B39,'Slutlig allokering kvv'!$B$2:$BX$550,MATCH(S$2,'Slutlig allokering kvv'!$B$1:$BX$1,0),FALSE)/1,0))</f>
        <v/>
      </c>
      <c r="T39" t="str">
        <f>IF($D39="","",IFERROR(VLOOKUP($B39,Kraftvärmeprod!$B$1:$BX$550,MATCH(T$2,Kraftvärmeprod!$B$1:$VX$1,0),FALSE)/1,0)-IFERROR(VLOOKUP($B39,'Slutlig allokering kvv'!$B$2:$BX$550,MATCH(T$2,'Slutlig allokering kvv'!$B$1:$BX$1,0),FALSE)/1,0))</f>
        <v/>
      </c>
      <c r="U39" t="str">
        <f>IF($D39="","",IFERROR(VLOOKUP($B39,Kraftvärmeprod!$B$1:$BX$550,MATCH(U$2,Kraftvärmeprod!$B$1:$VX$1,0),FALSE)/1,0)-IFERROR(VLOOKUP($B39,'Slutlig allokering kvv'!$B$2:$BX$550,MATCH(U$2,'Slutlig allokering kvv'!$B$1:$BX$1,0),FALSE)/1,0))</f>
        <v/>
      </c>
      <c r="V39" t="str">
        <f>IF($D39="","",IFERROR(VLOOKUP($B39,Kraftvärmeprod!$B$1:$BX$550,MATCH(V$2,Kraftvärmeprod!$B$1:$VX$1,0),FALSE)/1,0)-IFERROR(VLOOKUP($B39,'Slutlig allokering kvv'!$B$2:$BX$550,MATCH(V$2,'Slutlig allokering kvv'!$B$1:$BX$1,0),FALSE)/1,0))</f>
        <v/>
      </c>
      <c r="W39" t="str">
        <f>IF($D39="","",IFERROR(VLOOKUP($B39,Kraftvärmeprod!$B$1:$BX$550,MATCH(W$2,Kraftvärmeprod!$B$1:$VX$1,0),FALSE)/1,0)-IFERROR(VLOOKUP($B39,'Slutlig allokering kvv'!$B$2:$BX$550,MATCH(W$2,'Slutlig allokering kvv'!$B$1:$BX$1,0),FALSE)/1,0))</f>
        <v/>
      </c>
      <c r="X39" t="str">
        <f>IF($D39="","",IFERROR(VLOOKUP($B39,Kraftvärmeprod!$B$1:$BX$550,MATCH(X$2,Kraftvärmeprod!$B$1:$VX$1,0),FALSE)/1,0)-IFERROR(VLOOKUP($B39,'Slutlig allokering kvv'!$B$2:$BX$550,MATCH(X$2,'Slutlig allokering kvv'!$B$1:$BX$1,0),FALSE)/1,0))</f>
        <v/>
      </c>
      <c r="Y39" t="str">
        <f>IF($D39="","",IFERROR(VLOOKUP($B39,Kraftvärmeprod!$B$1:$BX$550,MATCH(Y$2,Kraftvärmeprod!$B$1:$VX$1,0),FALSE)/1,0)-IFERROR(VLOOKUP($B39,'Slutlig allokering kvv'!$B$2:$BX$550,MATCH(Y$2,'Slutlig allokering kvv'!$B$1:$BX$1,0),FALSE)/1,0))</f>
        <v/>
      </c>
      <c r="Z39" t="str">
        <f>IF($D39="","",IFERROR(VLOOKUP($B39,Kraftvärmeprod!$B$1:$BX$550,MATCH(Z$2,Kraftvärmeprod!$B$1:$VX$1,0),FALSE)/1,0)-IFERROR(VLOOKUP($B39,'Slutlig allokering kvv'!$B$2:$BX$550,MATCH(Z$2,'Slutlig allokering kvv'!$B$1:$BX$1,0),FALSE)/1,0))</f>
        <v/>
      </c>
      <c r="AA39" t="str">
        <f>IF($D39="","",IFERROR(VLOOKUP($B39,Kraftvärmeprod!$B$1:$BX$550,MATCH(AA$2,Kraftvärmeprod!$B$1:$VX$1,0),FALSE)/1,0)-IFERROR(VLOOKUP($B39,'Slutlig allokering kvv'!$B$2:$BX$550,MATCH(AA$2,'Slutlig allokering kvv'!$B$1:$BX$1,0),FALSE)/1,0))</f>
        <v/>
      </c>
      <c r="AB39" t="str">
        <f>IF($D39="","",IFERROR(VLOOKUP($B39,Kraftvärmeprod!$B$1:$BX$550,MATCH(AB$2,Kraftvärmeprod!$B$1:$VX$1,0),FALSE)/1,0)-IFERROR(VLOOKUP($B39,'Slutlig allokering kvv'!$B$2:$BX$550,MATCH(AB$2,'Slutlig allokering kvv'!$B$1:$BX$1,0),FALSE)/1,0))</f>
        <v/>
      </c>
      <c r="AC39" t="str">
        <f>IF($D39="","",IFERROR(VLOOKUP($B39,Kraftvärmeprod!$B$1:$BX$550,MATCH(AC$2,Kraftvärmeprod!$B$1:$VX$1,0),FALSE)/1,0)-IFERROR(VLOOKUP($B39,'Slutlig allokering kvv'!$B$2:$BX$550,MATCH(AC$2,'Slutlig allokering kvv'!$B$1:$BX$1,0),FALSE)/1,0))</f>
        <v/>
      </c>
      <c r="AE39" t="str">
        <f>IF($D39="","",IFERROR(VLOOKUP($B39,Miljö!$B$1:$E$550,MATCH("Hjälpel kraftvärme (GWh)",Miljö!$B$1:$E$1,0),FALSE)/1,0)-IFERROR(VLOOKUP($B39,'Slutlig allokering kvv'!$B$2:$BX$550,MATCH(AE$2,'Slutlig allokering kvv'!$B$1:$BX$1,0),FALSE)/1,0))</f>
        <v/>
      </c>
      <c r="AI39">
        <f t="shared" si="0"/>
        <v>0</v>
      </c>
      <c r="AK39">
        <f>IFERROR(VLOOKUP($B39,'Slutlig allokering kvv'!$B$2:$AX$550,MATCH("Summa slutlig allokerad tillförd energi (utan hjälpel och rökgaskondensering):",'Slutlig allokering kvv'!$B$1:$AX$1,0),FALSE)/1,"")</f>
        <v>0</v>
      </c>
      <c r="AM39" s="289" t="str">
        <f>IFERROR(1-VLOOKUP($B39,'Slutlig allokering kvv'!$B$2:$AX$550,MATCH("Andel av bränsle i kvv som allokerats till värme, exklusive rökgaskondensering och hjälpel",'Slutlig allokering kvv'!$B$1:$AX$1,0),FALSE),"")</f>
        <v/>
      </c>
      <c r="AO39" s="289" t="str">
        <f t="shared" si="1"/>
        <v/>
      </c>
      <c r="AP39" s="290" t="str">
        <f t="shared" si="2"/>
        <v/>
      </c>
      <c r="AQ39" s="290"/>
      <c r="AR39" s="239" t="str">
        <f t="shared" si="3"/>
        <v/>
      </c>
      <c r="AS39" s="290"/>
    </row>
    <row r="40" spans="1:45" x14ac:dyDescent="0.25">
      <c r="A40" s="2" t="str">
        <f>'Miljövärden för publ företag'!B42</f>
        <v>Degerfors Energi AB</v>
      </c>
      <c r="B40" s="2" t="str">
        <f>'Miljövärden för publ företag'!C42</f>
        <v>Svartå</v>
      </c>
      <c r="C40" t="str">
        <f>IFERROR(VLOOKUP($B40,Kraftvärmeprod!$B$1:$AH$479,MATCH(C$2,Kraftvärmeprod!$B$1:$AG$1,0),FALSE)/1,"")</f>
        <v/>
      </c>
      <c r="D40" t="str">
        <f>IFERROR(VLOOKUP($B40,Kraftvärmeprod!$B$1:$AH$479,MATCH(D$2,Kraftvärmeprod!$B$1:$AG$1,0),FALSE)/1,"")</f>
        <v/>
      </c>
      <c r="F40" t="str">
        <f>IF($D40="","",IFERROR(VLOOKUP($B40,Kraftvärmeprod!$B$1:$BX$550,MATCH(F$2,Kraftvärmeprod!$B$1:$VX$1,0),FALSE)/1,0)-IFERROR(VLOOKUP($B40,'Slutlig allokering kvv'!$B$2:$BX$550,MATCH(F$2,'Slutlig allokering kvv'!$B$1:$BX$1,0),FALSE)/1,0))</f>
        <v/>
      </c>
      <c r="G40" t="str">
        <f>IF($D40="","",IFERROR(VLOOKUP($B40,Kraftvärmeprod!$B$1:$BX$550,MATCH(G$2,Kraftvärmeprod!$B$1:$VX$1,0),FALSE)/1,0)-IFERROR(VLOOKUP($B40,'Slutlig allokering kvv'!$B$2:$BX$550,MATCH(G$2,'Slutlig allokering kvv'!$B$1:$BX$1,0),FALSE)/1,0))</f>
        <v/>
      </c>
      <c r="H40" t="str">
        <f>IF($D40="","",IFERROR(VLOOKUP($B40,Kraftvärmeprod!$B$1:$BX$550,MATCH(H$2,Kraftvärmeprod!$B$1:$VX$1,0),FALSE)/1,0)-IFERROR(VLOOKUP($B40,'Slutlig allokering kvv'!$B$2:$BX$550,MATCH(H$2,'Slutlig allokering kvv'!$B$1:$BX$1,0),FALSE)/1,0))</f>
        <v/>
      </c>
      <c r="I40" t="str">
        <f>IF($D40="","",IFERROR(VLOOKUP($B40,Kraftvärmeprod!$B$1:$BX$550,MATCH(I$2,Kraftvärmeprod!$B$1:$VX$1,0),FALSE)/1,0)-IFERROR(VLOOKUP($B40,'Slutlig allokering kvv'!$B$2:$BX$550,MATCH(I$2,'Slutlig allokering kvv'!$B$1:$BX$1,0),FALSE)/1,0))</f>
        <v/>
      </c>
      <c r="J40" t="str">
        <f>IF($D40="","",IFERROR(VLOOKUP($B40,Kraftvärmeprod!$B$1:$BX$550,MATCH(J$2,Kraftvärmeprod!$B$1:$VX$1,0),FALSE)/1,0)-IFERROR(VLOOKUP($B40,'Slutlig allokering kvv'!$B$2:$BX$550,MATCH(J$2,'Slutlig allokering kvv'!$B$1:$BX$1,0),FALSE)/1,0))</f>
        <v/>
      </c>
      <c r="K40" t="str">
        <f>IF($D40="","",IFERROR(VLOOKUP($B40,Kraftvärmeprod!$B$1:$BX$550,MATCH(K$2,Kraftvärmeprod!$B$1:$VX$1,0),FALSE)/1,0)-IFERROR(VLOOKUP($B40,'Slutlig allokering kvv'!$B$2:$BX$550,MATCH(K$2,'Slutlig allokering kvv'!$B$1:$BX$1,0),FALSE)/1,0))</f>
        <v/>
      </c>
      <c r="L40" t="str">
        <f>IF($D40="","",IFERROR(VLOOKUP($B40,Kraftvärmeprod!$B$1:$BX$550,MATCH(L$2,Kraftvärmeprod!$B$1:$VX$1,0),FALSE)/1,0)-IFERROR(VLOOKUP($B40,'Slutlig allokering kvv'!$B$2:$BX$550,MATCH(L$2,'Slutlig allokering kvv'!$B$1:$BX$1,0),FALSE)/1,0))</f>
        <v/>
      </c>
      <c r="M40" t="str">
        <f>IF($D40="","",IFERROR(VLOOKUP($B40,Kraftvärmeprod!$B$1:$BX$550,MATCH(M$2,Kraftvärmeprod!$B$1:$VX$1,0),FALSE)/1,0)-IFERROR(VLOOKUP($B40,'Slutlig allokering kvv'!$B$2:$BX$550,MATCH(M$2,'Slutlig allokering kvv'!$B$1:$BX$1,0),FALSE)/1,0))</f>
        <v/>
      </c>
      <c r="N40" t="str">
        <f>IF($D40="","",IFERROR(VLOOKUP($B40,Kraftvärmeprod!$B$1:$BX$550,MATCH(N$2,Kraftvärmeprod!$B$1:$VX$1,0),FALSE)/1,0)-IFERROR(VLOOKUP($B40,'Slutlig allokering kvv'!$B$2:$BX$550,MATCH(N$2,'Slutlig allokering kvv'!$B$1:$BX$1,0),FALSE)/1,0))</f>
        <v/>
      </c>
      <c r="O40" t="str">
        <f>IF($D40="","",IFERROR(VLOOKUP($B40,Kraftvärmeprod!$B$1:$BX$550,MATCH(O$2,Kraftvärmeprod!$B$1:$VX$1,0),FALSE)/1,0)-IFERROR(VLOOKUP($B40,'Slutlig allokering kvv'!$B$2:$BX$550,MATCH(O$2,'Slutlig allokering kvv'!$B$1:$BX$1,0),FALSE)/1,0))</f>
        <v/>
      </c>
      <c r="P40" t="str">
        <f>IF($D40="","",IFERROR(VLOOKUP($B40,Kraftvärmeprod!$B$1:$BX$550,MATCH(P$2,Kraftvärmeprod!$B$1:$VX$1,0),FALSE)/1,0)-IFERROR(VLOOKUP($B40,'Slutlig allokering kvv'!$B$2:$BX$550,MATCH(P$2,'Slutlig allokering kvv'!$B$1:$BX$1,0),FALSE)/1,0))</f>
        <v/>
      </c>
      <c r="Q40" t="str">
        <f>IF($D40="","",IFERROR(VLOOKUP($B40,Kraftvärmeprod!$B$1:$BX$550,MATCH(Q$2,Kraftvärmeprod!$B$1:$VX$1,0),FALSE)/1,0)-IFERROR(VLOOKUP($B40,'Slutlig allokering kvv'!$B$2:$BX$550,MATCH(Q$2,'Slutlig allokering kvv'!$B$1:$BX$1,0),FALSE)/1,0))</f>
        <v/>
      </c>
      <c r="R40" t="str">
        <f>IF($D40="","",IFERROR(VLOOKUP($B40,Kraftvärmeprod!$B$1:$BX$550,MATCH(R$2,Kraftvärmeprod!$B$1:$VX$1,0),FALSE)/1,0)-IFERROR(VLOOKUP($B40,'Slutlig allokering kvv'!$B$2:$BX$550,MATCH(R$2,'Slutlig allokering kvv'!$B$1:$BX$1,0),FALSE)/1,0))</f>
        <v/>
      </c>
      <c r="S40" t="str">
        <f>IF($D40="","",IFERROR(VLOOKUP($B40,Kraftvärmeprod!$B$1:$BX$550,MATCH(S$2,Kraftvärmeprod!$B$1:$VX$1,0),FALSE)/1,0)-IFERROR(VLOOKUP($B40,'Slutlig allokering kvv'!$B$2:$BX$550,MATCH(S$2,'Slutlig allokering kvv'!$B$1:$BX$1,0),FALSE)/1,0))</f>
        <v/>
      </c>
      <c r="T40" t="str">
        <f>IF($D40="","",IFERROR(VLOOKUP($B40,Kraftvärmeprod!$B$1:$BX$550,MATCH(T$2,Kraftvärmeprod!$B$1:$VX$1,0),FALSE)/1,0)-IFERROR(VLOOKUP($B40,'Slutlig allokering kvv'!$B$2:$BX$550,MATCH(T$2,'Slutlig allokering kvv'!$B$1:$BX$1,0),FALSE)/1,0))</f>
        <v/>
      </c>
      <c r="U40" t="str">
        <f>IF($D40="","",IFERROR(VLOOKUP($B40,Kraftvärmeprod!$B$1:$BX$550,MATCH(U$2,Kraftvärmeprod!$B$1:$VX$1,0),FALSE)/1,0)-IFERROR(VLOOKUP($B40,'Slutlig allokering kvv'!$B$2:$BX$550,MATCH(U$2,'Slutlig allokering kvv'!$B$1:$BX$1,0),FALSE)/1,0))</f>
        <v/>
      </c>
      <c r="V40" t="str">
        <f>IF($D40="","",IFERROR(VLOOKUP($B40,Kraftvärmeprod!$B$1:$BX$550,MATCH(V$2,Kraftvärmeprod!$B$1:$VX$1,0),FALSE)/1,0)-IFERROR(VLOOKUP($B40,'Slutlig allokering kvv'!$B$2:$BX$550,MATCH(V$2,'Slutlig allokering kvv'!$B$1:$BX$1,0),FALSE)/1,0))</f>
        <v/>
      </c>
      <c r="W40" t="str">
        <f>IF($D40="","",IFERROR(VLOOKUP($B40,Kraftvärmeprod!$B$1:$BX$550,MATCH(W$2,Kraftvärmeprod!$B$1:$VX$1,0),FALSE)/1,0)-IFERROR(VLOOKUP($B40,'Slutlig allokering kvv'!$B$2:$BX$550,MATCH(W$2,'Slutlig allokering kvv'!$B$1:$BX$1,0),FALSE)/1,0))</f>
        <v/>
      </c>
      <c r="X40" t="str">
        <f>IF($D40="","",IFERROR(VLOOKUP($B40,Kraftvärmeprod!$B$1:$BX$550,MATCH(X$2,Kraftvärmeprod!$B$1:$VX$1,0),FALSE)/1,0)-IFERROR(VLOOKUP($B40,'Slutlig allokering kvv'!$B$2:$BX$550,MATCH(X$2,'Slutlig allokering kvv'!$B$1:$BX$1,0),FALSE)/1,0))</f>
        <v/>
      </c>
      <c r="Y40" t="str">
        <f>IF($D40="","",IFERROR(VLOOKUP($B40,Kraftvärmeprod!$B$1:$BX$550,MATCH(Y$2,Kraftvärmeprod!$B$1:$VX$1,0),FALSE)/1,0)-IFERROR(VLOOKUP($B40,'Slutlig allokering kvv'!$B$2:$BX$550,MATCH(Y$2,'Slutlig allokering kvv'!$B$1:$BX$1,0),FALSE)/1,0))</f>
        <v/>
      </c>
      <c r="Z40" t="str">
        <f>IF($D40="","",IFERROR(VLOOKUP($B40,Kraftvärmeprod!$B$1:$BX$550,MATCH(Z$2,Kraftvärmeprod!$B$1:$VX$1,0),FALSE)/1,0)-IFERROR(VLOOKUP($B40,'Slutlig allokering kvv'!$B$2:$BX$550,MATCH(Z$2,'Slutlig allokering kvv'!$B$1:$BX$1,0),FALSE)/1,0))</f>
        <v/>
      </c>
      <c r="AA40" t="str">
        <f>IF($D40="","",IFERROR(VLOOKUP($B40,Kraftvärmeprod!$B$1:$BX$550,MATCH(AA$2,Kraftvärmeprod!$B$1:$VX$1,0),FALSE)/1,0)-IFERROR(VLOOKUP($B40,'Slutlig allokering kvv'!$B$2:$BX$550,MATCH(AA$2,'Slutlig allokering kvv'!$B$1:$BX$1,0),FALSE)/1,0))</f>
        <v/>
      </c>
      <c r="AB40" t="str">
        <f>IF($D40="","",IFERROR(VLOOKUP($B40,Kraftvärmeprod!$B$1:$BX$550,MATCH(AB$2,Kraftvärmeprod!$B$1:$VX$1,0),FALSE)/1,0)-IFERROR(VLOOKUP($B40,'Slutlig allokering kvv'!$B$2:$BX$550,MATCH(AB$2,'Slutlig allokering kvv'!$B$1:$BX$1,0),FALSE)/1,0))</f>
        <v/>
      </c>
      <c r="AC40" t="str">
        <f>IF($D40="","",IFERROR(VLOOKUP($B40,Kraftvärmeprod!$B$1:$BX$550,MATCH(AC$2,Kraftvärmeprod!$B$1:$VX$1,0),FALSE)/1,0)-IFERROR(VLOOKUP($B40,'Slutlig allokering kvv'!$B$2:$BX$550,MATCH(AC$2,'Slutlig allokering kvv'!$B$1:$BX$1,0),FALSE)/1,0))</f>
        <v/>
      </c>
      <c r="AE40" t="str">
        <f>IF($D40="","",IFERROR(VLOOKUP($B40,Miljö!$B$1:$E$550,MATCH("Hjälpel kraftvärme (GWh)",Miljö!$B$1:$E$1,0),FALSE)/1,0)-IFERROR(VLOOKUP($B40,'Slutlig allokering kvv'!$B$2:$BX$550,MATCH(AE$2,'Slutlig allokering kvv'!$B$1:$BX$1,0),FALSE)/1,0))</f>
        <v/>
      </c>
      <c r="AI40">
        <f t="shared" si="0"/>
        <v>0</v>
      </c>
      <c r="AK40">
        <f>IFERROR(VLOOKUP($B40,'Slutlig allokering kvv'!$B$2:$AX$550,MATCH("Summa slutlig allokerad tillförd energi (utan hjälpel och rökgaskondensering):",'Slutlig allokering kvv'!$B$1:$AX$1,0),FALSE)/1,"")</f>
        <v>0</v>
      </c>
      <c r="AM40" s="289" t="str">
        <f>IFERROR(1-VLOOKUP($B40,'Slutlig allokering kvv'!$B$2:$AX$550,MATCH("Andel av bränsle i kvv som allokerats till värme, exklusive rökgaskondensering och hjälpel",'Slutlig allokering kvv'!$B$1:$AX$1,0),FALSE),"")</f>
        <v/>
      </c>
      <c r="AO40" s="289" t="str">
        <f t="shared" si="1"/>
        <v/>
      </c>
      <c r="AP40" s="290" t="str">
        <f t="shared" si="2"/>
        <v/>
      </c>
      <c r="AQ40" s="290"/>
      <c r="AR40" s="239" t="str">
        <f t="shared" si="3"/>
        <v/>
      </c>
      <c r="AS40" s="290"/>
    </row>
    <row r="41" spans="1:45" x14ac:dyDescent="0.25">
      <c r="A41" s="2" t="str">
        <f>'Miljövärden för publ företag'!B43</f>
        <v>Degerfors Energi AB</v>
      </c>
      <c r="B41" s="2" t="str">
        <f>'Miljövärden för publ företag'!C43</f>
        <v>Åtorp</v>
      </c>
      <c r="C41" t="str">
        <f>IFERROR(VLOOKUP($B41,Kraftvärmeprod!$B$1:$AH$479,MATCH(C$2,Kraftvärmeprod!$B$1:$AG$1,0),FALSE)/1,"")</f>
        <v/>
      </c>
      <c r="D41" t="str">
        <f>IFERROR(VLOOKUP($B41,Kraftvärmeprod!$B$1:$AH$479,MATCH(D$2,Kraftvärmeprod!$B$1:$AG$1,0),FALSE)/1,"")</f>
        <v/>
      </c>
      <c r="F41" t="str">
        <f>IF($D41="","",IFERROR(VLOOKUP($B41,Kraftvärmeprod!$B$1:$BX$550,MATCH(F$2,Kraftvärmeprod!$B$1:$VX$1,0),FALSE)/1,0)-IFERROR(VLOOKUP($B41,'Slutlig allokering kvv'!$B$2:$BX$550,MATCH(F$2,'Slutlig allokering kvv'!$B$1:$BX$1,0),FALSE)/1,0))</f>
        <v/>
      </c>
      <c r="G41" t="str">
        <f>IF($D41="","",IFERROR(VLOOKUP($B41,Kraftvärmeprod!$B$1:$BX$550,MATCH(G$2,Kraftvärmeprod!$B$1:$VX$1,0),FALSE)/1,0)-IFERROR(VLOOKUP($B41,'Slutlig allokering kvv'!$B$2:$BX$550,MATCH(G$2,'Slutlig allokering kvv'!$B$1:$BX$1,0),FALSE)/1,0))</f>
        <v/>
      </c>
      <c r="H41" t="str">
        <f>IF($D41="","",IFERROR(VLOOKUP($B41,Kraftvärmeprod!$B$1:$BX$550,MATCH(H$2,Kraftvärmeprod!$B$1:$VX$1,0),FALSE)/1,0)-IFERROR(VLOOKUP($B41,'Slutlig allokering kvv'!$B$2:$BX$550,MATCH(H$2,'Slutlig allokering kvv'!$B$1:$BX$1,0),FALSE)/1,0))</f>
        <v/>
      </c>
      <c r="I41" t="str">
        <f>IF($D41="","",IFERROR(VLOOKUP($B41,Kraftvärmeprod!$B$1:$BX$550,MATCH(I$2,Kraftvärmeprod!$B$1:$VX$1,0),FALSE)/1,0)-IFERROR(VLOOKUP($B41,'Slutlig allokering kvv'!$B$2:$BX$550,MATCH(I$2,'Slutlig allokering kvv'!$B$1:$BX$1,0),FALSE)/1,0))</f>
        <v/>
      </c>
      <c r="J41" t="str">
        <f>IF($D41="","",IFERROR(VLOOKUP($B41,Kraftvärmeprod!$B$1:$BX$550,MATCH(J$2,Kraftvärmeprod!$B$1:$VX$1,0),FALSE)/1,0)-IFERROR(VLOOKUP($B41,'Slutlig allokering kvv'!$B$2:$BX$550,MATCH(J$2,'Slutlig allokering kvv'!$B$1:$BX$1,0),FALSE)/1,0))</f>
        <v/>
      </c>
      <c r="K41" t="str">
        <f>IF($D41="","",IFERROR(VLOOKUP($B41,Kraftvärmeprod!$B$1:$BX$550,MATCH(K$2,Kraftvärmeprod!$B$1:$VX$1,0),FALSE)/1,0)-IFERROR(VLOOKUP($B41,'Slutlig allokering kvv'!$B$2:$BX$550,MATCH(K$2,'Slutlig allokering kvv'!$B$1:$BX$1,0),FALSE)/1,0))</f>
        <v/>
      </c>
      <c r="L41" t="str">
        <f>IF($D41="","",IFERROR(VLOOKUP($B41,Kraftvärmeprod!$B$1:$BX$550,MATCH(L$2,Kraftvärmeprod!$B$1:$VX$1,0),FALSE)/1,0)-IFERROR(VLOOKUP($B41,'Slutlig allokering kvv'!$B$2:$BX$550,MATCH(L$2,'Slutlig allokering kvv'!$B$1:$BX$1,0),FALSE)/1,0))</f>
        <v/>
      </c>
      <c r="M41" t="str">
        <f>IF($D41="","",IFERROR(VLOOKUP($B41,Kraftvärmeprod!$B$1:$BX$550,MATCH(M$2,Kraftvärmeprod!$B$1:$VX$1,0),FALSE)/1,0)-IFERROR(VLOOKUP($B41,'Slutlig allokering kvv'!$B$2:$BX$550,MATCH(M$2,'Slutlig allokering kvv'!$B$1:$BX$1,0),FALSE)/1,0))</f>
        <v/>
      </c>
      <c r="N41" t="str">
        <f>IF($D41="","",IFERROR(VLOOKUP($B41,Kraftvärmeprod!$B$1:$BX$550,MATCH(N$2,Kraftvärmeprod!$B$1:$VX$1,0),FALSE)/1,0)-IFERROR(VLOOKUP($B41,'Slutlig allokering kvv'!$B$2:$BX$550,MATCH(N$2,'Slutlig allokering kvv'!$B$1:$BX$1,0),FALSE)/1,0))</f>
        <v/>
      </c>
      <c r="O41" t="str">
        <f>IF($D41="","",IFERROR(VLOOKUP($B41,Kraftvärmeprod!$B$1:$BX$550,MATCH(O$2,Kraftvärmeprod!$B$1:$VX$1,0),FALSE)/1,0)-IFERROR(VLOOKUP($B41,'Slutlig allokering kvv'!$B$2:$BX$550,MATCH(O$2,'Slutlig allokering kvv'!$B$1:$BX$1,0),FALSE)/1,0))</f>
        <v/>
      </c>
      <c r="P41" t="str">
        <f>IF($D41="","",IFERROR(VLOOKUP($B41,Kraftvärmeprod!$B$1:$BX$550,MATCH(P$2,Kraftvärmeprod!$B$1:$VX$1,0),FALSE)/1,0)-IFERROR(VLOOKUP($B41,'Slutlig allokering kvv'!$B$2:$BX$550,MATCH(P$2,'Slutlig allokering kvv'!$B$1:$BX$1,0),FALSE)/1,0))</f>
        <v/>
      </c>
      <c r="Q41" t="str">
        <f>IF($D41="","",IFERROR(VLOOKUP($B41,Kraftvärmeprod!$B$1:$BX$550,MATCH(Q$2,Kraftvärmeprod!$B$1:$VX$1,0),FALSE)/1,0)-IFERROR(VLOOKUP($B41,'Slutlig allokering kvv'!$B$2:$BX$550,MATCH(Q$2,'Slutlig allokering kvv'!$B$1:$BX$1,0),FALSE)/1,0))</f>
        <v/>
      </c>
      <c r="R41" t="str">
        <f>IF($D41="","",IFERROR(VLOOKUP($B41,Kraftvärmeprod!$B$1:$BX$550,MATCH(R$2,Kraftvärmeprod!$B$1:$VX$1,0),FALSE)/1,0)-IFERROR(VLOOKUP($B41,'Slutlig allokering kvv'!$B$2:$BX$550,MATCH(R$2,'Slutlig allokering kvv'!$B$1:$BX$1,0),FALSE)/1,0))</f>
        <v/>
      </c>
      <c r="S41" t="str">
        <f>IF($D41="","",IFERROR(VLOOKUP($B41,Kraftvärmeprod!$B$1:$BX$550,MATCH(S$2,Kraftvärmeprod!$B$1:$VX$1,0),FALSE)/1,0)-IFERROR(VLOOKUP($B41,'Slutlig allokering kvv'!$B$2:$BX$550,MATCH(S$2,'Slutlig allokering kvv'!$B$1:$BX$1,0),FALSE)/1,0))</f>
        <v/>
      </c>
      <c r="T41" t="str">
        <f>IF($D41="","",IFERROR(VLOOKUP($B41,Kraftvärmeprod!$B$1:$BX$550,MATCH(T$2,Kraftvärmeprod!$B$1:$VX$1,0),FALSE)/1,0)-IFERROR(VLOOKUP($B41,'Slutlig allokering kvv'!$B$2:$BX$550,MATCH(T$2,'Slutlig allokering kvv'!$B$1:$BX$1,0),FALSE)/1,0))</f>
        <v/>
      </c>
      <c r="U41" t="str">
        <f>IF($D41="","",IFERROR(VLOOKUP($B41,Kraftvärmeprod!$B$1:$BX$550,MATCH(U$2,Kraftvärmeprod!$B$1:$VX$1,0),FALSE)/1,0)-IFERROR(VLOOKUP($B41,'Slutlig allokering kvv'!$B$2:$BX$550,MATCH(U$2,'Slutlig allokering kvv'!$B$1:$BX$1,0),FALSE)/1,0))</f>
        <v/>
      </c>
      <c r="V41" t="str">
        <f>IF($D41="","",IFERROR(VLOOKUP($B41,Kraftvärmeprod!$B$1:$BX$550,MATCH(V$2,Kraftvärmeprod!$B$1:$VX$1,0),FALSE)/1,0)-IFERROR(VLOOKUP($B41,'Slutlig allokering kvv'!$B$2:$BX$550,MATCH(V$2,'Slutlig allokering kvv'!$B$1:$BX$1,0),FALSE)/1,0))</f>
        <v/>
      </c>
      <c r="W41" t="str">
        <f>IF($D41="","",IFERROR(VLOOKUP($B41,Kraftvärmeprod!$B$1:$BX$550,MATCH(W$2,Kraftvärmeprod!$B$1:$VX$1,0),FALSE)/1,0)-IFERROR(VLOOKUP($B41,'Slutlig allokering kvv'!$B$2:$BX$550,MATCH(W$2,'Slutlig allokering kvv'!$B$1:$BX$1,0),FALSE)/1,0))</f>
        <v/>
      </c>
      <c r="X41" t="str">
        <f>IF($D41="","",IFERROR(VLOOKUP($B41,Kraftvärmeprod!$B$1:$BX$550,MATCH(X$2,Kraftvärmeprod!$B$1:$VX$1,0),FALSE)/1,0)-IFERROR(VLOOKUP($B41,'Slutlig allokering kvv'!$B$2:$BX$550,MATCH(X$2,'Slutlig allokering kvv'!$B$1:$BX$1,0),FALSE)/1,0))</f>
        <v/>
      </c>
      <c r="Y41" t="str">
        <f>IF($D41="","",IFERROR(VLOOKUP($B41,Kraftvärmeprod!$B$1:$BX$550,MATCH(Y$2,Kraftvärmeprod!$B$1:$VX$1,0),FALSE)/1,0)-IFERROR(VLOOKUP($B41,'Slutlig allokering kvv'!$B$2:$BX$550,MATCH(Y$2,'Slutlig allokering kvv'!$B$1:$BX$1,0),FALSE)/1,0))</f>
        <v/>
      </c>
      <c r="Z41" t="str">
        <f>IF($D41="","",IFERROR(VLOOKUP($B41,Kraftvärmeprod!$B$1:$BX$550,MATCH(Z$2,Kraftvärmeprod!$B$1:$VX$1,0),FALSE)/1,0)-IFERROR(VLOOKUP($B41,'Slutlig allokering kvv'!$B$2:$BX$550,MATCH(Z$2,'Slutlig allokering kvv'!$B$1:$BX$1,0),FALSE)/1,0))</f>
        <v/>
      </c>
      <c r="AA41" t="str">
        <f>IF($D41="","",IFERROR(VLOOKUP($B41,Kraftvärmeprod!$B$1:$BX$550,MATCH(AA$2,Kraftvärmeprod!$B$1:$VX$1,0),FALSE)/1,0)-IFERROR(VLOOKUP($B41,'Slutlig allokering kvv'!$B$2:$BX$550,MATCH(AA$2,'Slutlig allokering kvv'!$B$1:$BX$1,0),FALSE)/1,0))</f>
        <v/>
      </c>
      <c r="AB41" t="str">
        <f>IF($D41="","",IFERROR(VLOOKUP($B41,Kraftvärmeprod!$B$1:$BX$550,MATCH(AB$2,Kraftvärmeprod!$B$1:$VX$1,0),FALSE)/1,0)-IFERROR(VLOOKUP($B41,'Slutlig allokering kvv'!$B$2:$BX$550,MATCH(AB$2,'Slutlig allokering kvv'!$B$1:$BX$1,0),FALSE)/1,0))</f>
        <v/>
      </c>
      <c r="AC41" t="str">
        <f>IF($D41="","",IFERROR(VLOOKUP($B41,Kraftvärmeprod!$B$1:$BX$550,MATCH(AC$2,Kraftvärmeprod!$B$1:$VX$1,0),FALSE)/1,0)-IFERROR(VLOOKUP($B41,'Slutlig allokering kvv'!$B$2:$BX$550,MATCH(AC$2,'Slutlig allokering kvv'!$B$1:$BX$1,0),FALSE)/1,0))</f>
        <v/>
      </c>
      <c r="AE41" t="str">
        <f>IF($D41="","",IFERROR(VLOOKUP($B41,Miljö!$B$1:$E$550,MATCH("Hjälpel kraftvärme (GWh)",Miljö!$B$1:$E$1,0),FALSE)/1,0)-IFERROR(VLOOKUP($B41,'Slutlig allokering kvv'!$B$2:$BX$550,MATCH(AE$2,'Slutlig allokering kvv'!$B$1:$BX$1,0),FALSE)/1,0))</f>
        <v/>
      </c>
      <c r="AI41">
        <f t="shared" si="0"/>
        <v>0</v>
      </c>
      <c r="AK41">
        <f>IFERROR(VLOOKUP($B41,'Slutlig allokering kvv'!$B$2:$AX$550,MATCH("Summa slutlig allokerad tillförd energi (utan hjälpel och rökgaskondensering):",'Slutlig allokering kvv'!$B$1:$AX$1,0),FALSE)/1,"")</f>
        <v>0</v>
      </c>
      <c r="AM41" s="289" t="str">
        <f>IFERROR(1-VLOOKUP($B41,'Slutlig allokering kvv'!$B$2:$AX$550,MATCH("Andel av bränsle i kvv som allokerats till värme, exklusive rökgaskondensering och hjälpel",'Slutlig allokering kvv'!$B$1:$AX$1,0),FALSE),"")</f>
        <v/>
      </c>
      <c r="AO41" s="289" t="str">
        <f t="shared" si="1"/>
        <v/>
      </c>
      <c r="AP41" s="290" t="str">
        <f t="shared" si="2"/>
        <v/>
      </c>
      <c r="AQ41" s="290"/>
      <c r="AR41" s="239" t="str">
        <f t="shared" si="3"/>
        <v/>
      </c>
      <c r="AS41" s="290"/>
    </row>
    <row r="42" spans="1:45" x14ac:dyDescent="0.25">
      <c r="A42" s="2" t="str">
        <f>'Miljövärden för publ företag'!B44</f>
        <v>E.ON Värme Sverige AB</v>
      </c>
      <c r="B42" s="2" t="str">
        <f>'Miljövärden för publ företag'!C44</f>
        <v>Bara</v>
      </c>
      <c r="C42" t="str">
        <f>IFERROR(VLOOKUP($B42,Kraftvärmeprod!$B$1:$AH$479,MATCH(C$2,Kraftvärmeprod!$B$1:$AG$1,0),FALSE)/1,"")</f>
        <v/>
      </c>
      <c r="D42" t="str">
        <f>IFERROR(VLOOKUP($B42,Kraftvärmeprod!$B$1:$AH$479,MATCH(D$2,Kraftvärmeprod!$B$1:$AG$1,0),FALSE)/1,"")</f>
        <v/>
      </c>
      <c r="F42" t="str">
        <f>IF($D42="","",IFERROR(VLOOKUP($B42,Kraftvärmeprod!$B$1:$BX$550,MATCH(F$2,Kraftvärmeprod!$B$1:$VX$1,0),FALSE)/1,0)-IFERROR(VLOOKUP($B42,'Slutlig allokering kvv'!$B$2:$BX$550,MATCH(F$2,'Slutlig allokering kvv'!$B$1:$BX$1,0),FALSE)/1,0))</f>
        <v/>
      </c>
      <c r="G42" t="str">
        <f>IF($D42="","",IFERROR(VLOOKUP($B42,Kraftvärmeprod!$B$1:$BX$550,MATCH(G$2,Kraftvärmeprod!$B$1:$VX$1,0),FALSE)/1,0)-IFERROR(VLOOKUP($B42,'Slutlig allokering kvv'!$B$2:$BX$550,MATCH(G$2,'Slutlig allokering kvv'!$B$1:$BX$1,0),FALSE)/1,0))</f>
        <v/>
      </c>
      <c r="H42" t="str">
        <f>IF($D42="","",IFERROR(VLOOKUP($B42,Kraftvärmeprod!$B$1:$BX$550,MATCH(H$2,Kraftvärmeprod!$B$1:$VX$1,0),FALSE)/1,0)-IFERROR(VLOOKUP($B42,'Slutlig allokering kvv'!$B$2:$BX$550,MATCH(H$2,'Slutlig allokering kvv'!$B$1:$BX$1,0),FALSE)/1,0))</f>
        <v/>
      </c>
      <c r="I42" t="str">
        <f>IF($D42="","",IFERROR(VLOOKUP($B42,Kraftvärmeprod!$B$1:$BX$550,MATCH(I$2,Kraftvärmeprod!$B$1:$VX$1,0),FALSE)/1,0)-IFERROR(VLOOKUP($B42,'Slutlig allokering kvv'!$B$2:$BX$550,MATCH(I$2,'Slutlig allokering kvv'!$B$1:$BX$1,0),FALSE)/1,0))</f>
        <v/>
      </c>
      <c r="J42" t="str">
        <f>IF($D42="","",IFERROR(VLOOKUP($B42,Kraftvärmeprod!$B$1:$BX$550,MATCH(J$2,Kraftvärmeprod!$B$1:$VX$1,0),FALSE)/1,0)-IFERROR(VLOOKUP($B42,'Slutlig allokering kvv'!$B$2:$BX$550,MATCH(J$2,'Slutlig allokering kvv'!$B$1:$BX$1,0),FALSE)/1,0))</f>
        <v/>
      </c>
      <c r="K42" t="str">
        <f>IF($D42="","",IFERROR(VLOOKUP($B42,Kraftvärmeprod!$B$1:$BX$550,MATCH(K$2,Kraftvärmeprod!$B$1:$VX$1,0),FALSE)/1,0)-IFERROR(VLOOKUP($B42,'Slutlig allokering kvv'!$B$2:$BX$550,MATCH(K$2,'Slutlig allokering kvv'!$B$1:$BX$1,0),FALSE)/1,0))</f>
        <v/>
      </c>
      <c r="L42" t="str">
        <f>IF($D42="","",IFERROR(VLOOKUP($B42,Kraftvärmeprod!$B$1:$BX$550,MATCH(L$2,Kraftvärmeprod!$B$1:$VX$1,0),FALSE)/1,0)-IFERROR(VLOOKUP($B42,'Slutlig allokering kvv'!$B$2:$BX$550,MATCH(L$2,'Slutlig allokering kvv'!$B$1:$BX$1,0),FALSE)/1,0))</f>
        <v/>
      </c>
      <c r="M42" t="str">
        <f>IF($D42="","",IFERROR(VLOOKUP($B42,Kraftvärmeprod!$B$1:$BX$550,MATCH(M$2,Kraftvärmeprod!$B$1:$VX$1,0),FALSE)/1,0)-IFERROR(VLOOKUP($B42,'Slutlig allokering kvv'!$B$2:$BX$550,MATCH(M$2,'Slutlig allokering kvv'!$B$1:$BX$1,0),FALSE)/1,0))</f>
        <v/>
      </c>
      <c r="N42" t="str">
        <f>IF($D42="","",IFERROR(VLOOKUP($B42,Kraftvärmeprod!$B$1:$BX$550,MATCH(N$2,Kraftvärmeprod!$B$1:$VX$1,0),FALSE)/1,0)-IFERROR(VLOOKUP($B42,'Slutlig allokering kvv'!$B$2:$BX$550,MATCH(N$2,'Slutlig allokering kvv'!$B$1:$BX$1,0),FALSE)/1,0))</f>
        <v/>
      </c>
      <c r="O42" t="str">
        <f>IF($D42="","",IFERROR(VLOOKUP($B42,Kraftvärmeprod!$B$1:$BX$550,MATCH(O$2,Kraftvärmeprod!$B$1:$VX$1,0),FALSE)/1,0)-IFERROR(VLOOKUP($B42,'Slutlig allokering kvv'!$B$2:$BX$550,MATCH(O$2,'Slutlig allokering kvv'!$B$1:$BX$1,0),FALSE)/1,0))</f>
        <v/>
      </c>
      <c r="P42" t="str">
        <f>IF($D42="","",IFERROR(VLOOKUP($B42,Kraftvärmeprod!$B$1:$BX$550,MATCH(P$2,Kraftvärmeprod!$B$1:$VX$1,0),FALSE)/1,0)-IFERROR(VLOOKUP($B42,'Slutlig allokering kvv'!$B$2:$BX$550,MATCH(P$2,'Slutlig allokering kvv'!$B$1:$BX$1,0),FALSE)/1,0))</f>
        <v/>
      </c>
      <c r="Q42" t="str">
        <f>IF($D42="","",IFERROR(VLOOKUP($B42,Kraftvärmeprod!$B$1:$BX$550,MATCH(Q$2,Kraftvärmeprod!$B$1:$VX$1,0),FALSE)/1,0)-IFERROR(VLOOKUP($B42,'Slutlig allokering kvv'!$B$2:$BX$550,MATCH(Q$2,'Slutlig allokering kvv'!$B$1:$BX$1,0),FALSE)/1,0))</f>
        <v/>
      </c>
      <c r="R42" t="str">
        <f>IF($D42="","",IFERROR(VLOOKUP($B42,Kraftvärmeprod!$B$1:$BX$550,MATCH(R$2,Kraftvärmeprod!$B$1:$VX$1,0),FALSE)/1,0)-IFERROR(VLOOKUP($B42,'Slutlig allokering kvv'!$B$2:$BX$550,MATCH(R$2,'Slutlig allokering kvv'!$B$1:$BX$1,0),FALSE)/1,0))</f>
        <v/>
      </c>
      <c r="S42" t="str">
        <f>IF($D42="","",IFERROR(VLOOKUP($B42,Kraftvärmeprod!$B$1:$BX$550,MATCH(S$2,Kraftvärmeprod!$B$1:$VX$1,0),FALSE)/1,0)-IFERROR(VLOOKUP($B42,'Slutlig allokering kvv'!$B$2:$BX$550,MATCH(S$2,'Slutlig allokering kvv'!$B$1:$BX$1,0),FALSE)/1,0))</f>
        <v/>
      </c>
      <c r="T42" t="str">
        <f>IF($D42="","",IFERROR(VLOOKUP($B42,Kraftvärmeprod!$B$1:$BX$550,MATCH(T$2,Kraftvärmeprod!$B$1:$VX$1,0),FALSE)/1,0)-IFERROR(VLOOKUP($B42,'Slutlig allokering kvv'!$B$2:$BX$550,MATCH(T$2,'Slutlig allokering kvv'!$B$1:$BX$1,0),FALSE)/1,0))</f>
        <v/>
      </c>
      <c r="U42" t="str">
        <f>IF($D42="","",IFERROR(VLOOKUP($B42,Kraftvärmeprod!$B$1:$BX$550,MATCH(U$2,Kraftvärmeprod!$B$1:$VX$1,0),FALSE)/1,0)-IFERROR(VLOOKUP($B42,'Slutlig allokering kvv'!$B$2:$BX$550,MATCH(U$2,'Slutlig allokering kvv'!$B$1:$BX$1,0),FALSE)/1,0))</f>
        <v/>
      </c>
      <c r="V42" t="str">
        <f>IF($D42="","",IFERROR(VLOOKUP($B42,Kraftvärmeprod!$B$1:$BX$550,MATCH(V$2,Kraftvärmeprod!$B$1:$VX$1,0),FALSE)/1,0)-IFERROR(VLOOKUP($B42,'Slutlig allokering kvv'!$B$2:$BX$550,MATCH(V$2,'Slutlig allokering kvv'!$B$1:$BX$1,0),FALSE)/1,0))</f>
        <v/>
      </c>
      <c r="W42" t="str">
        <f>IF($D42="","",IFERROR(VLOOKUP($B42,Kraftvärmeprod!$B$1:$BX$550,MATCH(W$2,Kraftvärmeprod!$B$1:$VX$1,0),FALSE)/1,0)-IFERROR(VLOOKUP($B42,'Slutlig allokering kvv'!$B$2:$BX$550,MATCH(W$2,'Slutlig allokering kvv'!$B$1:$BX$1,0),FALSE)/1,0))</f>
        <v/>
      </c>
      <c r="X42" t="str">
        <f>IF($D42="","",IFERROR(VLOOKUP($B42,Kraftvärmeprod!$B$1:$BX$550,MATCH(X$2,Kraftvärmeprod!$B$1:$VX$1,0),FALSE)/1,0)-IFERROR(VLOOKUP($B42,'Slutlig allokering kvv'!$B$2:$BX$550,MATCH(X$2,'Slutlig allokering kvv'!$B$1:$BX$1,0),FALSE)/1,0))</f>
        <v/>
      </c>
      <c r="Y42" t="str">
        <f>IF($D42="","",IFERROR(VLOOKUP($B42,Kraftvärmeprod!$B$1:$BX$550,MATCH(Y$2,Kraftvärmeprod!$B$1:$VX$1,0),FALSE)/1,0)-IFERROR(VLOOKUP($B42,'Slutlig allokering kvv'!$B$2:$BX$550,MATCH(Y$2,'Slutlig allokering kvv'!$B$1:$BX$1,0),FALSE)/1,0))</f>
        <v/>
      </c>
      <c r="Z42" t="str">
        <f>IF($D42="","",IFERROR(VLOOKUP($B42,Kraftvärmeprod!$B$1:$BX$550,MATCH(Z$2,Kraftvärmeprod!$B$1:$VX$1,0),FALSE)/1,0)-IFERROR(VLOOKUP($B42,'Slutlig allokering kvv'!$B$2:$BX$550,MATCH(Z$2,'Slutlig allokering kvv'!$B$1:$BX$1,0),FALSE)/1,0))</f>
        <v/>
      </c>
      <c r="AA42" t="str">
        <f>IF($D42="","",IFERROR(VLOOKUP($B42,Kraftvärmeprod!$B$1:$BX$550,MATCH(AA$2,Kraftvärmeprod!$B$1:$VX$1,0),FALSE)/1,0)-IFERROR(VLOOKUP($B42,'Slutlig allokering kvv'!$B$2:$BX$550,MATCH(AA$2,'Slutlig allokering kvv'!$B$1:$BX$1,0),FALSE)/1,0))</f>
        <v/>
      </c>
      <c r="AB42" t="str">
        <f>IF($D42="","",IFERROR(VLOOKUP($B42,Kraftvärmeprod!$B$1:$BX$550,MATCH(AB$2,Kraftvärmeprod!$B$1:$VX$1,0),FALSE)/1,0)-IFERROR(VLOOKUP($B42,'Slutlig allokering kvv'!$B$2:$BX$550,MATCH(AB$2,'Slutlig allokering kvv'!$B$1:$BX$1,0),FALSE)/1,0))</f>
        <v/>
      </c>
      <c r="AC42" t="str">
        <f>IF($D42="","",IFERROR(VLOOKUP($B42,Kraftvärmeprod!$B$1:$BX$550,MATCH(AC$2,Kraftvärmeprod!$B$1:$VX$1,0),FALSE)/1,0)-IFERROR(VLOOKUP($B42,'Slutlig allokering kvv'!$B$2:$BX$550,MATCH(AC$2,'Slutlig allokering kvv'!$B$1:$BX$1,0),FALSE)/1,0))</f>
        <v/>
      </c>
      <c r="AE42" t="str">
        <f>IF($D42="","",IFERROR(VLOOKUP($B42,Miljö!$B$1:$E$550,MATCH("Hjälpel kraftvärme (GWh)",Miljö!$B$1:$E$1,0),FALSE)/1,0)-IFERROR(VLOOKUP($B42,'Slutlig allokering kvv'!$B$2:$BX$550,MATCH(AE$2,'Slutlig allokering kvv'!$B$1:$BX$1,0),FALSE)/1,0))</f>
        <v/>
      </c>
      <c r="AI42">
        <f t="shared" si="0"/>
        <v>0</v>
      </c>
      <c r="AK42">
        <f>IFERROR(VLOOKUP($B42,'Slutlig allokering kvv'!$B$2:$AX$550,MATCH("Summa slutlig allokerad tillförd energi (utan hjälpel och rökgaskondensering):",'Slutlig allokering kvv'!$B$1:$AX$1,0),FALSE)/1,"")</f>
        <v>0</v>
      </c>
      <c r="AM42" s="289" t="str">
        <f>IFERROR(1-VLOOKUP($B42,'Slutlig allokering kvv'!$B$2:$AX$550,MATCH("Andel av bränsle i kvv som allokerats till värme, exklusive rökgaskondensering och hjälpel",'Slutlig allokering kvv'!$B$1:$AX$1,0),FALSE),"")</f>
        <v/>
      </c>
      <c r="AO42" s="289" t="str">
        <f t="shared" si="1"/>
        <v/>
      </c>
      <c r="AP42" s="290" t="str">
        <f t="shared" si="2"/>
        <v/>
      </c>
      <c r="AQ42" s="290"/>
      <c r="AR42" s="239" t="str">
        <f t="shared" si="3"/>
        <v/>
      </c>
      <c r="AS42" s="290"/>
    </row>
    <row r="43" spans="1:45" x14ac:dyDescent="0.25">
      <c r="A43" s="2" t="str">
        <f>'Miljövärden för publ företag'!B45</f>
        <v>E.ON Värme Sverige AB</v>
      </c>
      <c r="B43" s="2" t="str">
        <f>'Miljövärden för publ företag'!C45</f>
        <v>Boxholm</v>
      </c>
      <c r="C43" t="str">
        <f>IFERROR(VLOOKUP($B43,Kraftvärmeprod!$B$1:$AH$479,MATCH(C$2,Kraftvärmeprod!$B$1:$AG$1,0),FALSE)/1,"")</f>
        <v/>
      </c>
      <c r="D43" t="str">
        <f>IFERROR(VLOOKUP($B43,Kraftvärmeprod!$B$1:$AH$479,MATCH(D$2,Kraftvärmeprod!$B$1:$AG$1,0),FALSE)/1,"")</f>
        <v/>
      </c>
      <c r="F43" t="str">
        <f>IF($D43="","",IFERROR(VLOOKUP($B43,Kraftvärmeprod!$B$1:$BX$550,MATCH(F$2,Kraftvärmeprod!$B$1:$VX$1,0),FALSE)/1,0)-IFERROR(VLOOKUP($B43,'Slutlig allokering kvv'!$B$2:$BX$550,MATCH(F$2,'Slutlig allokering kvv'!$B$1:$BX$1,0),FALSE)/1,0))</f>
        <v/>
      </c>
      <c r="G43" t="str">
        <f>IF($D43="","",IFERROR(VLOOKUP($B43,Kraftvärmeprod!$B$1:$BX$550,MATCH(G$2,Kraftvärmeprod!$B$1:$VX$1,0),FALSE)/1,0)-IFERROR(VLOOKUP($B43,'Slutlig allokering kvv'!$B$2:$BX$550,MATCH(G$2,'Slutlig allokering kvv'!$B$1:$BX$1,0),FALSE)/1,0))</f>
        <v/>
      </c>
      <c r="H43" t="str">
        <f>IF($D43="","",IFERROR(VLOOKUP($B43,Kraftvärmeprod!$B$1:$BX$550,MATCH(H$2,Kraftvärmeprod!$B$1:$VX$1,0),FALSE)/1,0)-IFERROR(VLOOKUP($B43,'Slutlig allokering kvv'!$B$2:$BX$550,MATCH(H$2,'Slutlig allokering kvv'!$B$1:$BX$1,0),FALSE)/1,0))</f>
        <v/>
      </c>
      <c r="I43" t="str">
        <f>IF($D43="","",IFERROR(VLOOKUP($B43,Kraftvärmeprod!$B$1:$BX$550,MATCH(I$2,Kraftvärmeprod!$B$1:$VX$1,0),FALSE)/1,0)-IFERROR(VLOOKUP($B43,'Slutlig allokering kvv'!$B$2:$BX$550,MATCH(I$2,'Slutlig allokering kvv'!$B$1:$BX$1,0),FALSE)/1,0))</f>
        <v/>
      </c>
      <c r="J43" t="str">
        <f>IF($D43="","",IFERROR(VLOOKUP($B43,Kraftvärmeprod!$B$1:$BX$550,MATCH(J$2,Kraftvärmeprod!$B$1:$VX$1,0),FALSE)/1,0)-IFERROR(VLOOKUP($B43,'Slutlig allokering kvv'!$B$2:$BX$550,MATCH(J$2,'Slutlig allokering kvv'!$B$1:$BX$1,0),FALSE)/1,0))</f>
        <v/>
      </c>
      <c r="K43" t="str">
        <f>IF($D43="","",IFERROR(VLOOKUP($B43,Kraftvärmeprod!$B$1:$BX$550,MATCH(K$2,Kraftvärmeprod!$B$1:$VX$1,0),FALSE)/1,0)-IFERROR(VLOOKUP($B43,'Slutlig allokering kvv'!$B$2:$BX$550,MATCH(K$2,'Slutlig allokering kvv'!$B$1:$BX$1,0),FALSE)/1,0))</f>
        <v/>
      </c>
      <c r="L43" t="str">
        <f>IF($D43="","",IFERROR(VLOOKUP($B43,Kraftvärmeprod!$B$1:$BX$550,MATCH(L$2,Kraftvärmeprod!$B$1:$VX$1,0),FALSE)/1,0)-IFERROR(VLOOKUP($B43,'Slutlig allokering kvv'!$B$2:$BX$550,MATCH(L$2,'Slutlig allokering kvv'!$B$1:$BX$1,0),FALSE)/1,0))</f>
        <v/>
      </c>
      <c r="M43" t="str">
        <f>IF($D43="","",IFERROR(VLOOKUP($B43,Kraftvärmeprod!$B$1:$BX$550,MATCH(M$2,Kraftvärmeprod!$B$1:$VX$1,0),FALSE)/1,0)-IFERROR(VLOOKUP($B43,'Slutlig allokering kvv'!$B$2:$BX$550,MATCH(M$2,'Slutlig allokering kvv'!$B$1:$BX$1,0),FALSE)/1,0))</f>
        <v/>
      </c>
      <c r="N43" t="str">
        <f>IF($D43="","",IFERROR(VLOOKUP($B43,Kraftvärmeprod!$B$1:$BX$550,MATCH(N$2,Kraftvärmeprod!$B$1:$VX$1,0),FALSE)/1,0)-IFERROR(VLOOKUP($B43,'Slutlig allokering kvv'!$B$2:$BX$550,MATCH(N$2,'Slutlig allokering kvv'!$B$1:$BX$1,0),FALSE)/1,0))</f>
        <v/>
      </c>
      <c r="O43" t="str">
        <f>IF($D43="","",IFERROR(VLOOKUP($B43,Kraftvärmeprod!$B$1:$BX$550,MATCH(O$2,Kraftvärmeprod!$B$1:$VX$1,0),FALSE)/1,0)-IFERROR(VLOOKUP($B43,'Slutlig allokering kvv'!$B$2:$BX$550,MATCH(O$2,'Slutlig allokering kvv'!$B$1:$BX$1,0),FALSE)/1,0))</f>
        <v/>
      </c>
      <c r="P43" t="str">
        <f>IF($D43="","",IFERROR(VLOOKUP($B43,Kraftvärmeprod!$B$1:$BX$550,MATCH(P$2,Kraftvärmeprod!$B$1:$VX$1,0),FALSE)/1,0)-IFERROR(VLOOKUP($B43,'Slutlig allokering kvv'!$B$2:$BX$550,MATCH(P$2,'Slutlig allokering kvv'!$B$1:$BX$1,0),FALSE)/1,0))</f>
        <v/>
      </c>
      <c r="Q43" t="str">
        <f>IF($D43="","",IFERROR(VLOOKUP($B43,Kraftvärmeprod!$B$1:$BX$550,MATCH(Q$2,Kraftvärmeprod!$B$1:$VX$1,0),FALSE)/1,0)-IFERROR(VLOOKUP($B43,'Slutlig allokering kvv'!$B$2:$BX$550,MATCH(Q$2,'Slutlig allokering kvv'!$B$1:$BX$1,0),FALSE)/1,0))</f>
        <v/>
      </c>
      <c r="R43" t="str">
        <f>IF($D43="","",IFERROR(VLOOKUP($B43,Kraftvärmeprod!$B$1:$BX$550,MATCH(R$2,Kraftvärmeprod!$B$1:$VX$1,0),FALSE)/1,0)-IFERROR(VLOOKUP($B43,'Slutlig allokering kvv'!$B$2:$BX$550,MATCH(R$2,'Slutlig allokering kvv'!$B$1:$BX$1,0),FALSE)/1,0))</f>
        <v/>
      </c>
      <c r="S43" t="str">
        <f>IF($D43="","",IFERROR(VLOOKUP($B43,Kraftvärmeprod!$B$1:$BX$550,MATCH(S$2,Kraftvärmeprod!$B$1:$VX$1,0),FALSE)/1,0)-IFERROR(VLOOKUP($B43,'Slutlig allokering kvv'!$B$2:$BX$550,MATCH(S$2,'Slutlig allokering kvv'!$B$1:$BX$1,0),FALSE)/1,0))</f>
        <v/>
      </c>
      <c r="T43" t="str">
        <f>IF($D43="","",IFERROR(VLOOKUP($B43,Kraftvärmeprod!$B$1:$BX$550,MATCH(T$2,Kraftvärmeprod!$B$1:$VX$1,0),FALSE)/1,0)-IFERROR(VLOOKUP($B43,'Slutlig allokering kvv'!$B$2:$BX$550,MATCH(T$2,'Slutlig allokering kvv'!$B$1:$BX$1,0),FALSE)/1,0))</f>
        <v/>
      </c>
      <c r="U43" t="str">
        <f>IF($D43="","",IFERROR(VLOOKUP($B43,Kraftvärmeprod!$B$1:$BX$550,MATCH(U$2,Kraftvärmeprod!$B$1:$VX$1,0),FALSE)/1,0)-IFERROR(VLOOKUP($B43,'Slutlig allokering kvv'!$B$2:$BX$550,MATCH(U$2,'Slutlig allokering kvv'!$B$1:$BX$1,0),FALSE)/1,0))</f>
        <v/>
      </c>
      <c r="V43" t="str">
        <f>IF($D43="","",IFERROR(VLOOKUP($B43,Kraftvärmeprod!$B$1:$BX$550,MATCH(V$2,Kraftvärmeprod!$B$1:$VX$1,0),FALSE)/1,0)-IFERROR(VLOOKUP($B43,'Slutlig allokering kvv'!$B$2:$BX$550,MATCH(V$2,'Slutlig allokering kvv'!$B$1:$BX$1,0),FALSE)/1,0))</f>
        <v/>
      </c>
      <c r="W43" t="str">
        <f>IF($D43="","",IFERROR(VLOOKUP($B43,Kraftvärmeprod!$B$1:$BX$550,MATCH(W$2,Kraftvärmeprod!$B$1:$VX$1,0),FALSE)/1,0)-IFERROR(VLOOKUP($B43,'Slutlig allokering kvv'!$B$2:$BX$550,MATCH(W$2,'Slutlig allokering kvv'!$B$1:$BX$1,0),FALSE)/1,0))</f>
        <v/>
      </c>
      <c r="X43" t="str">
        <f>IF($D43="","",IFERROR(VLOOKUP($B43,Kraftvärmeprod!$B$1:$BX$550,MATCH(X$2,Kraftvärmeprod!$B$1:$VX$1,0),FALSE)/1,0)-IFERROR(VLOOKUP($B43,'Slutlig allokering kvv'!$B$2:$BX$550,MATCH(X$2,'Slutlig allokering kvv'!$B$1:$BX$1,0),FALSE)/1,0))</f>
        <v/>
      </c>
      <c r="Y43" t="str">
        <f>IF($D43="","",IFERROR(VLOOKUP($B43,Kraftvärmeprod!$B$1:$BX$550,MATCH(Y$2,Kraftvärmeprod!$B$1:$VX$1,0),FALSE)/1,0)-IFERROR(VLOOKUP($B43,'Slutlig allokering kvv'!$B$2:$BX$550,MATCH(Y$2,'Slutlig allokering kvv'!$B$1:$BX$1,0),FALSE)/1,0))</f>
        <v/>
      </c>
      <c r="Z43" t="str">
        <f>IF($D43="","",IFERROR(VLOOKUP($B43,Kraftvärmeprod!$B$1:$BX$550,MATCH(Z$2,Kraftvärmeprod!$B$1:$VX$1,0),FALSE)/1,0)-IFERROR(VLOOKUP($B43,'Slutlig allokering kvv'!$B$2:$BX$550,MATCH(Z$2,'Slutlig allokering kvv'!$B$1:$BX$1,0),FALSE)/1,0))</f>
        <v/>
      </c>
      <c r="AA43" t="str">
        <f>IF($D43="","",IFERROR(VLOOKUP($B43,Kraftvärmeprod!$B$1:$BX$550,MATCH(AA$2,Kraftvärmeprod!$B$1:$VX$1,0),FALSE)/1,0)-IFERROR(VLOOKUP($B43,'Slutlig allokering kvv'!$B$2:$BX$550,MATCH(AA$2,'Slutlig allokering kvv'!$B$1:$BX$1,0),FALSE)/1,0))</f>
        <v/>
      </c>
      <c r="AB43" t="str">
        <f>IF($D43="","",IFERROR(VLOOKUP($B43,Kraftvärmeprod!$B$1:$BX$550,MATCH(AB$2,Kraftvärmeprod!$B$1:$VX$1,0),FALSE)/1,0)-IFERROR(VLOOKUP($B43,'Slutlig allokering kvv'!$B$2:$BX$550,MATCH(AB$2,'Slutlig allokering kvv'!$B$1:$BX$1,0),FALSE)/1,0))</f>
        <v/>
      </c>
      <c r="AC43" t="str">
        <f>IF($D43="","",IFERROR(VLOOKUP($B43,Kraftvärmeprod!$B$1:$BX$550,MATCH(AC$2,Kraftvärmeprod!$B$1:$VX$1,0),FALSE)/1,0)-IFERROR(VLOOKUP($B43,'Slutlig allokering kvv'!$B$2:$BX$550,MATCH(AC$2,'Slutlig allokering kvv'!$B$1:$BX$1,0),FALSE)/1,0))</f>
        <v/>
      </c>
      <c r="AE43" t="str">
        <f>IF($D43="","",IFERROR(VLOOKUP($B43,Miljö!$B$1:$E$550,MATCH("Hjälpel kraftvärme (GWh)",Miljö!$B$1:$E$1,0),FALSE)/1,0)-IFERROR(VLOOKUP($B43,'Slutlig allokering kvv'!$B$2:$BX$550,MATCH(AE$2,'Slutlig allokering kvv'!$B$1:$BX$1,0),FALSE)/1,0))</f>
        <v/>
      </c>
      <c r="AI43">
        <f t="shared" si="0"/>
        <v>0</v>
      </c>
      <c r="AK43">
        <f>IFERROR(VLOOKUP($B43,'Slutlig allokering kvv'!$B$2:$AX$550,MATCH("Summa slutlig allokerad tillförd energi (utan hjälpel och rökgaskondensering):",'Slutlig allokering kvv'!$B$1:$AX$1,0),FALSE)/1,"")</f>
        <v>0</v>
      </c>
      <c r="AM43" s="289" t="str">
        <f>IFERROR(1-VLOOKUP($B43,'Slutlig allokering kvv'!$B$2:$AX$550,MATCH("Andel av bränsle i kvv som allokerats till värme, exklusive rökgaskondensering och hjälpel",'Slutlig allokering kvv'!$B$1:$AX$1,0),FALSE),"")</f>
        <v/>
      </c>
      <c r="AO43" s="289" t="str">
        <f t="shared" si="1"/>
        <v/>
      </c>
      <c r="AP43" s="290" t="str">
        <f t="shared" si="2"/>
        <v/>
      </c>
      <c r="AQ43" s="290"/>
      <c r="AR43" s="239" t="str">
        <f t="shared" si="3"/>
        <v/>
      </c>
      <c r="AS43" s="290"/>
    </row>
    <row r="44" spans="1:45" x14ac:dyDescent="0.25">
      <c r="A44" s="2" t="str">
        <f>'Miljövärden för publ företag'!B46</f>
        <v>E.ON Värme Sverige AB</v>
      </c>
      <c r="B44" s="2" t="str">
        <f>'Miljövärden för publ företag'!C46</f>
        <v>Bro</v>
      </c>
      <c r="C44" t="str">
        <f>IFERROR(VLOOKUP($B44,Kraftvärmeprod!$B$1:$AH$479,MATCH(C$2,Kraftvärmeprod!$B$1:$AG$1,0),FALSE)/1,"")</f>
        <v/>
      </c>
      <c r="D44" t="str">
        <f>IFERROR(VLOOKUP($B44,Kraftvärmeprod!$B$1:$AH$479,MATCH(D$2,Kraftvärmeprod!$B$1:$AG$1,0),FALSE)/1,"")</f>
        <v/>
      </c>
      <c r="F44" t="str">
        <f>IF($D44="","",IFERROR(VLOOKUP($B44,Kraftvärmeprod!$B$1:$BX$550,MATCH(F$2,Kraftvärmeprod!$B$1:$VX$1,0),FALSE)/1,0)-IFERROR(VLOOKUP($B44,'Slutlig allokering kvv'!$B$2:$BX$550,MATCH(F$2,'Slutlig allokering kvv'!$B$1:$BX$1,0),FALSE)/1,0))</f>
        <v/>
      </c>
      <c r="G44" t="str">
        <f>IF($D44="","",IFERROR(VLOOKUP($B44,Kraftvärmeprod!$B$1:$BX$550,MATCH(G$2,Kraftvärmeprod!$B$1:$VX$1,0),FALSE)/1,0)-IFERROR(VLOOKUP($B44,'Slutlig allokering kvv'!$B$2:$BX$550,MATCH(G$2,'Slutlig allokering kvv'!$B$1:$BX$1,0),FALSE)/1,0))</f>
        <v/>
      </c>
      <c r="H44" t="str">
        <f>IF($D44="","",IFERROR(VLOOKUP($B44,Kraftvärmeprod!$B$1:$BX$550,MATCH(H$2,Kraftvärmeprod!$B$1:$VX$1,0),FALSE)/1,0)-IFERROR(VLOOKUP($B44,'Slutlig allokering kvv'!$B$2:$BX$550,MATCH(H$2,'Slutlig allokering kvv'!$B$1:$BX$1,0),FALSE)/1,0))</f>
        <v/>
      </c>
      <c r="I44" t="str">
        <f>IF($D44="","",IFERROR(VLOOKUP($B44,Kraftvärmeprod!$B$1:$BX$550,MATCH(I$2,Kraftvärmeprod!$B$1:$VX$1,0),FALSE)/1,0)-IFERROR(VLOOKUP($B44,'Slutlig allokering kvv'!$B$2:$BX$550,MATCH(I$2,'Slutlig allokering kvv'!$B$1:$BX$1,0),FALSE)/1,0))</f>
        <v/>
      </c>
      <c r="J44" t="str">
        <f>IF($D44="","",IFERROR(VLOOKUP($B44,Kraftvärmeprod!$B$1:$BX$550,MATCH(J$2,Kraftvärmeprod!$B$1:$VX$1,0),FALSE)/1,0)-IFERROR(VLOOKUP($B44,'Slutlig allokering kvv'!$B$2:$BX$550,MATCH(J$2,'Slutlig allokering kvv'!$B$1:$BX$1,0),FALSE)/1,0))</f>
        <v/>
      </c>
      <c r="K44" t="str">
        <f>IF($D44="","",IFERROR(VLOOKUP($B44,Kraftvärmeprod!$B$1:$BX$550,MATCH(K$2,Kraftvärmeprod!$B$1:$VX$1,0),FALSE)/1,0)-IFERROR(VLOOKUP($B44,'Slutlig allokering kvv'!$B$2:$BX$550,MATCH(K$2,'Slutlig allokering kvv'!$B$1:$BX$1,0),FALSE)/1,0))</f>
        <v/>
      </c>
      <c r="L44" t="str">
        <f>IF($D44="","",IFERROR(VLOOKUP($B44,Kraftvärmeprod!$B$1:$BX$550,MATCH(L$2,Kraftvärmeprod!$B$1:$VX$1,0),FALSE)/1,0)-IFERROR(VLOOKUP($B44,'Slutlig allokering kvv'!$B$2:$BX$550,MATCH(L$2,'Slutlig allokering kvv'!$B$1:$BX$1,0),FALSE)/1,0))</f>
        <v/>
      </c>
      <c r="M44" t="str">
        <f>IF($D44="","",IFERROR(VLOOKUP($B44,Kraftvärmeprod!$B$1:$BX$550,MATCH(M$2,Kraftvärmeprod!$B$1:$VX$1,0),FALSE)/1,0)-IFERROR(VLOOKUP($B44,'Slutlig allokering kvv'!$B$2:$BX$550,MATCH(M$2,'Slutlig allokering kvv'!$B$1:$BX$1,0),FALSE)/1,0))</f>
        <v/>
      </c>
      <c r="N44" t="str">
        <f>IF($D44="","",IFERROR(VLOOKUP($B44,Kraftvärmeprod!$B$1:$BX$550,MATCH(N$2,Kraftvärmeprod!$B$1:$VX$1,0),FALSE)/1,0)-IFERROR(VLOOKUP($B44,'Slutlig allokering kvv'!$B$2:$BX$550,MATCH(N$2,'Slutlig allokering kvv'!$B$1:$BX$1,0),FALSE)/1,0))</f>
        <v/>
      </c>
      <c r="O44" t="str">
        <f>IF($D44="","",IFERROR(VLOOKUP($B44,Kraftvärmeprod!$B$1:$BX$550,MATCH(O$2,Kraftvärmeprod!$B$1:$VX$1,0),FALSE)/1,0)-IFERROR(VLOOKUP($B44,'Slutlig allokering kvv'!$B$2:$BX$550,MATCH(O$2,'Slutlig allokering kvv'!$B$1:$BX$1,0),FALSE)/1,0))</f>
        <v/>
      </c>
      <c r="P44" t="str">
        <f>IF($D44="","",IFERROR(VLOOKUP($B44,Kraftvärmeprod!$B$1:$BX$550,MATCH(P$2,Kraftvärmeprod!$B$1:$VX$1,0),FALSE)/1,0)-IFERROR(VLOOKUP($B44,'Slutlig allokering kvv'!$B$2:$BX$550,MATCH(P$2,'Slutlig allokering kvv'!$B$1:$BX$1,0),FALSE)/1,0))</f>
        <v/>
      </c>
      <c r="Q44" t="str">
        <f>IF($D44="","",IFERROR(VLOOKUP($B44,Kraftvärmeprod!$B$1:$BX$550,MATCH(Q$2,Kraftvärmeprod!$B$1:$VX$1,0),FALSE)/1,0)-IFERROR(VLOOKUP($B44,'Slutlig allokering kvv'!$B$2:$BX$550,MATCH(Q$2,'Slutlig allokering kvv'!$B$1:$BX$1,0),FALSE)/1,0))</f>
        <v/>
      </c>
      <c r="R44" t="str">
        <f>IF($D44="","",IFERROR(VLOOKUP($B44,Kraftvärmeprod!$B$1:$BX$550,MATCH(R$2,Kraftvärmeprod!$B$1:$VX$1,0),FALSE)/1,0)-IFERROR(VLOOKUP($B44,'Slutlig allokering kvv'!$B$2:$BX$550,MATCH(R$2,'Slutlig allokering kvv'!$B$1:$BX$1,0),FALSE)/1,0))</f>
        <v/>
      </c>
      <c r="S44" t="str">
        <f>IF($D44="","",IFERROR(VLOOKUP($B44,Kraftvärmeprod!$B$1:$BX$550,MATCH(S$2,Kraftvärmeprod!$B$1:$VX$1,0),FALSE)/1,0)-IFERROR(VLOOKUP($B44,'Slutlig allokering kvv'!$B$2:$BX$550,MATCH(S$2,'Slutlig allokering kvv'!$B$1:$BX$1,0),FALSE)/1,0))</f>
        <v/>
      </c>
      <c r="T44" t="str">
        <f>IF($D44="","",IFERROR(VLOOKUP($B44,Kraftvärmeprod!$B$1:$BX$550,MATCH(T$2,Kraftvärmeprod!$B$1:$VX$1,0),FALSE)/1,0)-IFERROR(VLOOKUP($B44,'Slutlig allokering kvv'!$B$2:$BX$550,MATCH(T$2,'Slutlig allokering kvv'!$B$1:$BX$1,0),FALSE)/1,0))</f>
        <v/>
      </c>
      <c r="U44" t="str">
        <f>IF($D44="","",IFERROR(VLOOKUP($B44,Kraftvärmeprod!$B$1:$BX$550,MATCH(U$2,Kraftvärmeprod!$B$1:$VX$1,0),FALSE)/1,0)-IFERROR(VLOOKUP($B44,'Slutlig allokering kvv'!$B$2:$BX$550,MATCH(U$2,'Slutlig allokering kvv'!$B$1:$BX$1,0),FALSE)/1,0))</f>
        <v/>
      </c>
      <c r="V44" t="str">
        <f>IF($D44="","",IFERROR(VLOOKUP($B44,Kraftvärmeprod!$B$1:$BX$550,MATCH(V$2,Kraftvärmeprod!$B$1:$VX$1,0),FALSE)/1,0)-IFERROR(VLOOKUP($B44,'Slutlig allokering kvv'!$B$2:$BX$550,MATCH(V$2,'Slutlig allokering kvv'!$B$1:$BX$1,0),FALSE)/1,0))</f>
        <v/>
      </c>
      <c r="W44" t="str">
        <f>IF($D44="","",IFERROR(VLOOKUP($B44,Kraftvärmeprod!$B$1:$BX$550,MATCH(W$2,Kraftvärmeprod!$B$1:$VX$1,0),FALSE)/1,0)-IFERROR(VLOOKUP($B44,'Slutlig allokering kvv'!$B$2:$BX$550,MATCH(W$2,'Slutlig allokering kvv'!$B$1:$BX$1,0),FALSE)/1,0))</f>
        <v/>
      </c>
      <c r="X44" t="str">
        <f>IF($D44="","",IFERROR(VLOOKUP($B44,Kraftvärmeprod!$B$1:$BX$550,MATCH(X$2,Kraftvärmeprod!$B$1:$VX$1,0),FALSE)/1,0)-IFERROR(VLOOKUP($B44,'Slutlig allokering kvv'!$B$2:$BX$550,MATCH(X$2,'Slutlig allokering kvv'!$B$1:$BX$1,0),FALSE)/1,0))</f>
        <v/>
      </c>
      <c r="Y44" t="str">
        <f>IF($D44="","",IFERROR(VLOOKUP($B44,Kraftvärmeprod!$B$1:$BX$550,MATCH(Y$2,Kraftvärmeprod!$B$1:$VX$1,0),FALSE)/1,0)-IFERROR(VLOOKUP($B44,'Slutlig allokering kvv'!$B$2:$BX$550,MATCH(Y$2,'Slutlig allokering kvv'!$B$1:$BX$1,0),FALSE)/1,0))</f>
        <v/>
      </c>
      <c r="Z44" t="str">
        <f>IF($D44="","",IFERROR(VLOOKUP($B44,Kraftvärmeprod!$B$1:$BX$550,MATCH(Z$2,Kraftvärmeprod!$B$1:$VX$1,0),FALSE)/1,0)-IFERROR(VLOOKUP($B44,'Slutlig allokering kvv'!$B$2:$BX$550,MATCH(Z$2,'Slutlig allokering kvv'!$B$1:$BX$1,0),FALSE)/1,0))</f>
        <v/>
      </c>
      <c r="AA44" t="str">
        <f>IF($D44="","",IFERROR(VLOOKUP($B44,Kraftvärmeprod!$B$1:$BX$550,MATCH(AA$2,Kraftvärmeprod!$B$1:$VX$1,0),FALSE)/1,0)-IFERROR(VLOOKUP($B44,'Slutlig allokering kvv'!$B$2:$BX$550,MATCH(AA$2,'Slutlig allokering kvv'!$B$1:$BX$1,0),FALSE)/1,0))</f>
        <v/>
      </c>
      <c r="AB44" t="str">
        <f>IF($D44="","",IFERROR(VLOOKUP($B44,Kraftvärmeprod!$B$1:$BX$550,MATCH(AB$2,Kraftvärmeprod!$B$1:$VX$1,0),FALSE)/1,0)-IFERROR(VLOOKUP($B44,'Slutlig allokering kvv'!$B$2:$BX$550,MATCH(AB$2,'Slutlig allokering kvv'!$B$1:$BX$1,0),FALSE)/1,0))</f>
        <v/>
      </c>
      <c r="AC44" t="str">
        <f>IF($D44="","",IFERROR(VLOOKUP($B44,Kraftvärmeprod!$B$1:$BX$550,MATCH(AC$2,Kraftvärmeprod!$B$1:$VX$1,0),FALSE)/1,0)-IFERROR(VLOOKUP($B44,'Slutlig allokering kvv'!$B$2:$BX$550,MATCH(AC$2,'Slutlig allokering kvv'!$B$1:$BX$1,0),FALSE)/1,0))</f>
        <v/>
      </c>
      <c r="AE44" t="str">
        <f>IF($D44="","",IFERROR(VLOOKUP($B44,Miljö!$B$1:$E$550,MATCH("Hjälpel kraftvärme (GWh)",Miljö!$B$1:$E$1,0),FALSE)/1,0)-IFERROR(VLOOKUP($B44,'Slutlig allokering kvv'!$B$2:$BX$550,MATCH(AE$2,'Slutlig allokering kvv'!$B$1:$BX$1,0),FALSE)/1,0))</f>
        <v/>
      </c>
      <c r="AI44">
        <f t="shared" si="0"/>
        <v>0</v>
      </c>
      <c r="AK44">
        <f>IFERROR(VLOOKUP($B44,'Slutlig allokering kvv'!$B$2:$AX$550,MATCH("Summa slutlig allokerad tillförd energi (utan hjälpel och rökgaskondensering):",'Slutlig allokering kvv'!$B$1:$AX$1,0),FALSE)/1,"")</f>
        <v>0</v>
      </c>
      <c r="AM44" s="289" t="str">
        <f>IFERROR(1-VLOOKUP($B44,'Slutlig allokering kvv'!$B$2:$AX$550,MATCH("Andel av bränsle i kvv som allokerats till värme, exklusive rökgaskondensering och hjälpel",'Slutlig allokering kvv'!$B$1:$AX$1,0),FALSE),"")</f>
        <v/>
      </c>
      <c r="AO44" s="289" t="str">
        <f t="shared" si="1"/>
        <v/>
      </c>
      <c r="AP44" s="290" t="str">
        <f t="shared" si="2"/>
        <v/>
      </c>
      <c r="AQ44" s="290"/>
      <c r="AR44" s="239" t="str">
        <f t="shared" si="3"/>
        <v/>
      </c>
      <c r="AS44" s="290"/>
    </row>
    <row r="45" spans="1:45" x14ac:dyDescent="0.25">
      <c r="A45" s="2" t="str">
        <f>'Miljövärden för publ företag'!B47</f>
        <v>E.ON Värme Sverige AB</v>
      </c>
      <c r="B45" s="2" t="str">
        <f>'Miljövärden för publ företag'!C47</f>
        <v>Bålsta</v>
      </c>
      <c r="C45" t="str">
        <f>IFERROR(VLOOKUP($B45,Kraftvärmeprod!$B$1:$AH$479,MATCH(C$2,Kraftvärmeprod!$B$1:$AG$1,0),FALSE)/1,"")</f>
        <v/>
      </c>
      <c r="D45" t="str">
        <f>IFERROR(VLOOKUP($B45,Kraftvärmeprod!$B$1:$AH$479,MATCH(D$2,Kraftvärmeprod!$B$1:$AG$1,0),FALSE)/1,"")</f>
        <v/>
      </c>
      <c r="F45" t="str">
        <f>IF($D45="","",IFERROR(VLOOKUP($B45,Kraftvärmeprod!$B$1:$BX$550,MATCH(F$2,Kraftvärmeprod!$B$1:$VX$1,0),FALSE)/1,0)-IFERROR(VLOOKUP($B45,'Slutlig allokering kvv'!$B$2:$BX$550,MATCH(F$2,'Slutlig allokering kvv'!$B$1:$BX$1,0),FALSE)/1,0))</f>
        <v/>
      </c>
      <c r="G45" t="str">
        <f>IF($D45="","",IFERROR(VLOOKUP($B45,Kraftvärmeprod!$B$1:$BX$550,MATCH(G$2,Kraftvärmeprod!$B$1:$VX$1,0),FALSE)/1,0)-IFERROR(VLOOKUP($B45,'Slutlig allokering kvv'!$B$2:$BX$550,MATCH(G$2,'Slutlig allokering kvv'!$B$1:$BX$1,0),FALSE)/1,0))</f>
        <v/>
      </c>
      <c r="H45" t="str">
        <f>IF($D45="","",IFERROR(VLOOKUP($B45,Kraftvärmeprod!$B$1:$BX$550,MATCH(H$2,Kraftvärmeprod!$B$1:$VX$1,0),FALSE)/1,0)-IFERROR(VLOOKUP($B45,'Slutlig allokering kvv'!$B$2:$BX$550,MATCH(H$2,'Slutlig allokering kvv'!$B$1:$BX$1,0),FALSE)/1,0))</f>
        <v/>
      </c>
      <c r="I45" t="str">
        <f>IF($D45="","",IFERROR(VLOOKUP($B45,Kraftvärmeprod!$B$1:$BX$550,MATCH(I$2,Kraftvärmeprod!$B$1:$VX$1,0),FALSE)/1,0)-IFERROR(VLOOKUP($B45,'Slutlig allokering kvv'!$B$2:$BX$550,MATCH(I$2,'Slutlig allokering kvv'!$B$1:$BX$1,0),FALSE)/1,0))</f>
        <v/>
      </c>
      <c r="J45" t="str">
        <f>IF($D45="","",IFERROR(VLOOKUP($B45,Kraftvärmeprod!$B$1:$BX$550,MATCH(J$2,Kraftvärmeprod!$B$1:$VX$1,0),FALSE)/1,0)-IFERROR(VLOOKUP($B45,'Slutlig allokering kvv'!$B$2:$BX$550,MATCH(J$2,'Slutlig allokering kvv'!$B$1:$BX$1,0),FALSE)/1,0))</f>
        <v/>
      </c>
      <c r="K45" t="str">
        <f>IF($D45="","",IFERROR(VLOOKUP($B45,Kraftvärmeprod!$B$1:$BX$550,MATCH(K$2,Kraftvärmeprod!$B$1:$VX$1,0),FALSE)/1,0)-IFERROR(VLOOKUP($B45,'Slutlig allokering kvv'!$B$2:$BX$550,MATCH(K$2,'Slutlig allokering kvv'!$B$1:$BX$1,0),FALSE)/1,0))</f>
        <v/>
      </c>
      <c r="L45" t="str">
        <f>IF($D45="","",IFERROR(VLOOKUP($B45,Kraftvärmeprod!$B$1:$BX$550,MATCH(L$2,Kraftvärmeprod!$B$1:$VX$1,0),FALSE)/1,0)-IFERROR(VLOOKUP($B45,'Slutlig allokering kvv'!$B$2:$BX$550,MATCH(L$2,'Slutlig allokering kvv'!$B$1:$BX$1,0),FALSE)/1,0))</f>
        <v/>
      </c>
      <c r="M45" t="str">
        <f>IF($D45="","",IFERROR(VLOOKUP($B45,Kraftvärmeprod!$B$1:$BX$550,MATCH(M$2,Kraftvärmeprod!$B$1:$VX$1,0),FALSE)/1,0)-IFERROR(VLOOKUP($B45,'Slutlig allokering kvv'!$B$2:$BX$550,MATCH(M$2,'Slutlig allokering kvv'!$B$1:$BX$1,0),FALSE)/1,0))</f>
        <v/>
      </c>
      <c r="N45" t="str">
        <f>IF($D45="","",IFERROR(VLOOKUP($B45,Kraftvärmeprod!$B$1:$BX$550,MATCH(N$2,Kraftvärmeprod!$B$1:$VX$1,0),FALSE)/1,0)-IFERROR(VLOOKUP($B45,'Slutlig allokering kvv'!$B$2:$BX$550,MATCH(N$2,'Slutlig allokering kvv'!$B$1:$BX$1,0),FALSE)/1,0))</f>
        <v/>
      </c>
      <c r="O45" t="str">
        <f>IF($D45="","",IFERROR(VLOOKUP($B45,Kraftvärmeprod!$B$1:$BX$550,MATCH(O$2,Kraftvärmeprod!$B$1:$VX$1,0),FALSE)/1,0)-IFERROR(VLOOKUP($B45,'Slutlig allokering kvv'!$B$2:$BX$550,MATCH(O$2,'Slutlig allokering kvv'!$B$1:$BX$1,0),FALSE)/1,0))</f>
        <v/>
      </c>
      <c r="P45" t="str">
        <f>IF($D45="","",IFERROR(VLOOKUP($B45,Kraftvärmeprod!$B$1:$BX$550,MATCH(P$2,Kraftvärmeprod!$B$1:$VX$1,0),FALSE)/1,0)-IFERROR(VLOOKUP($B45,'Slutlig allokering kvv'!$B$2:$BX$550,MATCH(P$2,'Slutlig allokering kvv'!$B$1:$BX$1,0),FALSE)/1,0))</f>
        <v/>
      </c>
      <c r="Q45" t="str">
        <f>IF($D45="","",IFERROR(VLOOKUP($B45,Kraftvärmeprod!$B$1:$BX$550,MATCH(Q$2,Kraftvärmeprod!$B$1:$VX$1,0),FALSE)/1,0)-IFERROR(VLOOKUP($B45,'Slutlig allokering kvv'!$B$2:$BX$550,MATCH(Q$2,'Slutlig allokering kvv'!$B$1:$BX$1,0),FALSE)/1,0))</f>
        <v/>
      </c>
      <c r="R45" t="str">
        <f>IF($D45="","",IFERROR(VLOOKUP($B45,Kraftvärmeprod!$B$1:$BX$550,MATCH(R$2,Kraftvärmeprod!$B$1:$VX$1,0),FALSE)/1,0)-IFERROR(VLOOKUP($B45,'Slutlig allokering kvv'!$B$2:$BX$550,MATCH(R$2,'Slutlig allokering kvv'!$B$1:$BX$1,0),FALSE)/1,0))</f>
        <v/>
      </c>
      <c r="S45" t="str">
        <f>IF($D45="","",IFERROR(VLOOKUP($B45,Kraftvärmeprod!$B$1:$BX$550,MATCH(S$2,Kraftvärmeprod!$B$1:$VX$1,0),FALSE)/1,0)-IFERROR(VLOOKUP($B45,'Slutlig allokering kvv'!$B$2:$BX$550,MATCH(S$2,'Slutlig allokering kvv'!$B$1:$BX$1,0),FALSE)/1,0))</f>
        <v/>
      </c>
      <c r="T45" t="str">
        <f>IF($D45="","",IFERROR(VLOOKUP($B45,Kraftvärmeprod!$B$1:$BX$550,MATCH(T$2,Kraftvärmeprod!$B$1:$VX$1,0),FALSE)/1,0)-IFERROR(VLOOKUP($B45,'Slutlig allokering kvv'!$B$2:$BX$550,MATCH(T$2,'Slutlig allokering kvv'!$B$1:$BX$1,0),FALSE)/1,0))</f>
        <v/>
      </c>
      <c r="U45" t="str">
        <f>IF($D45="","",IFERROR(VLOOKUP($B45,Kraftvärmeprod!$B$1:$BX$550,MATCH(U$2,Kraftvärmeprod!$B$1:$VX$1,0),FALSE)/1,0)-IFERROR(VLOOKUP($B45,'Slutlig allokering kvv'!$B$2:$BX$550,MATCH(U$2,'Slutlig allokering kvv'!$B$1:$BX$1,0),FALSE)/1,0))</f>
        <v/>
      </c>
      <c r="V45" t="str">
        <f>IF($D45="","",IFERROR(VLOOKUP($B45,Kraftvärmeprod!$B$1:$BX$550,MATCH(V$2,Kraftvärmeprod!$B$1:$VX$1,0),FALSE)/1,0)-IFERROR(VLOOKUP($B45,'Slutlig allokering kvv'!$B$2:$BX$550,MATCH(V$2,'Slutlig allokering kvv'!$B$1:$BX$1,0),FALSE)/1,0))</f>
        <v/>
      </c>
      <c r="W45" t="str">
        <f>IF($D45="","",IFERROR(VLOOKUP($B45,Kraftvärmeprod!$B$1:$BX$550,MATCH(W$2,Kraftvärmeprod!$B$1:$VX$1,0),FALSE)/1,0)-IFERROR(VLOOKUP($B45,'Slutlig allokering kvv'!$B$2:$BX$550,MATCH(W$2,'Slutlig allokering kvv'!$B$1:$BX$1,0),FALSE)/1,0))</f>
        <v/>
      </c>
      <c r="X45" t="str">
        <f>IF($D45="","",IFERROR(VLOOKUP($B45,Kraftvärmeprod!$B$1:$BX$550,MATCH(X$2,Kraftvärmeprod!$B$1:$VX$1,0),FALSE)/1,0)-IFERROR(VLOOKUP($B45,'Slutlig allokering kvv'!$B$2:$BX$550,MATCH(X$2,'Slutlig allokering kvv'!$B$1:$BX$1,0),FALSE)/1,0))</f>
        <v/>
      </c>
      <c r="Y45" t="str">
        <f>IF($D45="","",IFERROR(VLOOKUP($B45,Kraftvärmeprod!$B$1:$BX$550,MATCH(Y$2,Kraftvärmeprod!$B$1:$VX$1,0),FALSE)/1,0)-IFERROR(VLOOKUP($B45,'Slutlig allokering kvv'!$B$2:$BX$550,MATCH(Y$2,'Slutlig allokering kvv'!$B$1:$BX$1,0),FALSE)/1,0))</f>
        <v/>
      </c>
      <c r="Z45" t="str">
        <f>IF($D45="","",IFERROR(VLOOKUP($B45,Kraftvärmeprod!$B$1:$BX$550,MATCH(Z$2,Kraftvärmeprod!$B$1:$VX$1,0),FALSE)/1,0)-IFERROR(VLOOKUP($B45,'Slutlig allokering kvv'!$B$2:$BX$550,MATCH(Z$2,'Slutlig allokering kvv'!$B$1:$BX$1,0),FALSE)/1,0))</f>
        <v/>
      </c>
      <c r="AA45" t="str">
        <f>IF($D45="","",IFERROR(VLOOKUP($B45,Kraftvärmeprod!$B$1:$BX$550,MATCH(AA$2,Kraftvärmeprod!$B$1:$VX$1,0),FALSE)/1,0)-IFERROR(VLOOKUP($B45,'Slutlig allokering kvv'!$B$2:$BX$550,MATCH(AA$2,'Slutlig allokering kvv'!$B$1:$BX$1,0),FALSE)/1,0))</f>
        <v/>
      </c>
      <c r="AB45" t="str">
        <f>IF($D45="","",IFERROR(VLOOKUP($B45,Kraftvärmeprod!$B$1:$BX$550,MATCH(AB$2,Kraftvärmeprod!$B$1:$VX$1,0),FALSE)/1,0)-IFERROR(VLOOKUP($B45,'Slutlig allokering kvv'!$B$2:$BX$550,MATCH(AB$2,'Slutlig allokering kvv'!$B$1:$BX$1,0),FALSE)/1,0))</f>
        <v/>
      </c>
      <c r="AC45" t="str">
        <f>IF($D45="","",IFERROR(VLOOKUP($B45,Kraftvärmeprod!$B$1:$BX$550,MATCH(AC$2,Kraftvärmeprod!$B$1:$VX$1,0),FALSE)/1,0)-IFERROR(VLOOKUP($B45,'Slutlig allokering kvv'!$B$2:$BX$550,MATCH(AC$2,'Slutlig allokering kvv'!$B$1:$BX$1,0),FALSE)/1,0))</f>
        <v/>
      </c>
      <c r="AE45" t="str">
        <f>IF($D45="","",IFERROR(VLOOKUP($B45,Miljö!$B$1:$E$550,MATCH("Hjälpel kraftvärme (GWh)",Miljö!$B$1:$E$1,0),FALSE)/1,0)-IFERROR(VLOOKUP($B45,'Slutlig allokering kvv'!$B$2:$BX$550,MATCH(AE$2,'Slutlig allokering kvv'!$B$1:$BX$1,0),FALSE)/1,0))</f>
        <v/>
      </c>
      <c r="AI45">
        <f t="shared" si="0"/>
        <v>0</v>
      </c>
      <c r="AK45">
        <f>IFERROR(VLOOKUP($B45,'Slutlig allokering kvv'!$B$2:$AX$550,MATCH("Summa slutlig allokerad tillförd energi (utan hjälpel och rökgaskondensering):",'Slutlig allokering kvv'!$B$1:$AX$1,0),FALSE)/1,"")</f>
        <v>0</v>
      </c>
      <c r="AM45" s="289" t="str">
        <f>IFERROR(1-VLOOKUP($B45,'Slutlig allokering kvv'!$B$2:$AX$550,MATCH("Andel av bränsle i kvv som allokerats till värme, exklusive rökgaskondensering och hjälpel",'Slutlig allokering kvv'!$B$1:$AX$1,0),FALSE),"")</f>
        <v/>
      </c>
      <c r="AO45" s="289" t="str">
        <f t="shared" si="1"/>
        <v/>
      </c>
      <c r="AP45" s="290" t="str">
        <f t="shared" si="2"/>
        <v/>
      </c>
      <c r="AQ45" s="290"/>
      <c r="AR45" s="239" t="str">
        <f t="shared" si="3"/>
        <v/>
      </c>
      <c r="AS45" s="290"/>
    </row>
    <row r="46" spans="1:45" x14ac:dyDescent="0.25">
      <c r="A46" s="2" t="str">
        <f>'Miljövärden för publ företag'!B48</f>
        <v>E.ON Värme Sverige AB</v>
      </c>
      <c r="B46" s="2" t="str">
        <f>'Miljövärden för publ företag'!C48</f>
        <v>Coop</v>
      </c>
      <c r="C46" t="str">
        <f>IFERROR(VLOOKUP($B46,Kraftvärmeprod!$B$1:$AH$479,MATCH(C$2,Kraftvärmeprod!$B$1:$AG$1,0),FALSE)/1,"")</f>
        <v/>
      </c>
      <c r="D46" t="str">
        <f>IFERROR(VLOOKUP($B46,Kraftvärmeprod!$B$1:$AH$479,MATCH(D$2,Kraftvärmeprod!$B$1:$AG$1,0),FALSE)/1,"")</f>
        <v/>
      </c>
      <c r="F46" t="str">
        <f>IF($D46="","",IFERROR(VLOOKUP($B46,Kraftvärmeprod!$B$1:$BX$550,MATCH(F$2,Kraftvärmeprod!$B$1:$VX$1,0),FALSE)/1,0)-IFERROR(VLOOKUP($B46,'Slutlig allokering kvv'!$B$2:$BX$550,MATCH(F$2,'Slutlig allokering kvv'!$B$1:$BX$1,0),FALSE)/1,0))</f>
        <v/>
      </c>
      <c r="G46" t="str">
        <f>IF($D46="","",IFERROR(VLOOKUP($B46,Kraftvärmeprod!$B$1:$BX$550,MATCH(G$2,Kraftvärmeprod!$B$1:$VX$1,0),FALSE)/1,0)-IFERROR(VLOOKUP($B46,'Slutlig allokering kvv'!$B$2:$BX$550,MATCH(G$2,'Slutlig allokering kvv'!$B$1:$BX$1,0),FALSE)/1,0))</f>
        <v/>
      </c>
      <c r="H46" t="str">
        <f>IF($D46="","",IFERROR(VLOOKUP($B46,Kraftvärmeprod!$B$1:$BX$550,MATCH(H$2,Kraftvärmeprod!$B$1:$VX$1,0),FALSE)/1,0)-IFERROR(VLOOKUP($B46,'Slutlig allokering kvv'!$B$2:$BX$550,MATCH(H$2,'Slutlig allokering kvv'!$B$1:$BX$1,0),FALSE)/1,0))</f>
        <v/>
      </c>
      <c r="I46" t="str">
        <f>IF($D46="","",IFERROR(VLOOKUP($B46,Kraftvärmeprod!$B$1:$BX$550,MATCH(I$2,Kraftvärmeprod!$B$1:$VX$1,0),FALSE)/1,0)-IFERROR(VLOOKUP($B46,'Slutlig allokering kvv'!$B$2:$BX$550,MATCH(I$2,'Slutlig allokering kvv'!$B$1:$BX$1,0),FALSE)/1,0))</f>
        <v/>
      </c>
      <c r="J46" t="str">
        <f>IF($D46="","",IFERROR(VLOOKUP($B46,Kraftvärmeprod!$B$1:$BX$550,MATCH(J$2,Kraftvärmeprod!$B$1:$VX$1,0),FALSE)/1,0)-IFERROR(VLOOKUP($B46,'Slutlig allokering kvv'!$B$2:$BX$550,MATCH(J$2,'Slutlig allokering kvv'!$B$1:$BX$1,0),FALSE)/1,0))</f>
        <v/>
      </c>
      <c r="K46" t="str">
        <f>IF($D46="","",IFERROR(VLOOKUP($B46,Kraftvärmeprod!$B$1:$BX$550,MATCH(K$2,Kraftvärmeprod!$B$1:$VX$1,0),FALSE)/1,0)-IFERROR(VLOOKUP($B46,'Slutlig allokering kvv'!$B$2:$BX$550,MATCH(K$2,'Slutlig allokering kvv'!$B$1:$BX$1,0),FALSE)/1,0))</f>
        <v/>
      </c>
      <c r="L46" t="str">
        <f>IF($D46="","",IFERROR(VLOOKUP($B46,Kraftvärmeprod!$B$1:$BX$550,MATCH(L$2,Kraftvärmeprod!$B$1:$VX$1,0),FALSE)/1,0)-IFERROR(VLOOKUP($B46,'Slutlig allokering kvv'!$B$2:$BX$550,MATCH(L$2,'Slutlig allokering kvv'!$B$1:$BX$1,0),FALSE)/1,0))</f>
        <v/>
      </c>
      <c r="M46" t="str">
        <f>IF($D46="","",IFERROR(VLOOKUP($B46,Kraftvärmeprod!$B$1:$BX$550,MATCH(M$2,Kraftvärmeprod!$B$1:$VX$1,0),FALSE)/1,0)-IFERROR(VLOOKUP($B46,'Slutlig allokering kvv'!$B$2:$BX$550,MATCH(M$2,'Slutlig allokering kvv'!$B$1:$BX$1,0),FALSE)/1,0))</f>
        <v/>
      </c>
      <c r="N46" t="str">
        <f>IF($D46="","",IFERROR(VLOOKUP($B46,Kraftvärmeprod!$B$1:$BX$550,MATCH(N$2,Kraftvärmeprod!$B$1:$VX$1,0),FALSE)/1,0)-IFERROR(VLOOKUP($B46,'Slutlig allokering kvv'!$B$2:$BX$550,MATCH(N$2,'Slutlig allokering kvv'!$B$1:$BX$1,0),FALSE)/1,0))</f>
        <v/>
      </c>
      <c r="O46" t="str">
        <f>IF($D46="","",IFERROR(VLOOKUP($B46,Kraftvärmeprod!$B$1:$BX$550,MATCH(O$2,Kraftvärmeprod!$B$1:$VX$1,0),FALSE)/1,0)-IFERROR(VLOOKUP($B46,'Slutlig allokering kvv'!$B$2:$BX$550,MATCH(O$2,'Slutlig allokering kvv'!$B$1:$BX$1,0),FALSE)/1,0))</f>
        <v/>
      </c>
      <c r="P46" t="str">
        <f>IF($D46="","",IFERROR(VLOOKUP($B46,Kraftvärmeprod!$B$1:$BX$550,MATCH(P$2,Kraftvärmeprod!$B$1:$VX$1,0),FALSE)/1,0)-IFERROR(VLOOKUP($B46,'Slutlig allokering kvv'!$B$2:$BX$550,MATCH(P$2,'Slutlig allokering kvv'!$B$1:$BX$1,0),FALSE)/1,0))</f>
        <v/>
      </c>
      <c r="Q46" t="str">
        <f>IF($D46="","",IFERROR(VLOOKUP($B46,Kraftvärmeprod!$B$1:$BX$550,MATCH(Q$2,Kraftvärmeprod!$B$1:$VX$1,0),FALSE)/1,0)-IFERROR(VLOOKUP($B46,'Slutlig allokering kvv'!$B$2:$BX$550,MATCH(Q$2,'Slutlig allokering kvv'!$B$1:$BX$1,0),FALSE)/1,0))</f>
        <v/>
      </c>
      <c r="R46" t="str">
        <f>IF($D46="","",IFERROR(VLOOKUP($B46,Kraftvärmeprod!$B$1:$BX$550,MATCH(R$2,Kraftvärmeprod!$B$1:$VX$1,0),FALSE)/1,0)-IFERROR(VLOOKUP($B46,'Slutlig allokering kvv'!$B$2:$BX$550,MATCH(R$2,'Slutlig allokering kvv'!$B$1:$BX$1,0),FALSE)/1,0))</f>
        <v/>
      </c>
      <c r="S46" t="str">
        <f>IF($D46="","",IFERROR(VLOOKUP($B46,Kraftvärmeprod!$B$1:$BX$550,MATCH(S$2,Kraftvärmeprod!$B$1:$VX$1,0),FALSE)/1,0)-IFERROR(VLOOKUP($B46,'Slutlig allokering kvv'!$B$2:$BX$550,MATCH(S$2,'Slutlig allokering kvv'!$B$1:$BX$1,0),FALSE)/1,0))</f>
        <v/>
      </c>
      <c r="T46" t="str">
        <f>IF($D46="","",IFERROR(VLOOKUP($B46,Kraftvärmeprod!$B$1:$BX$550,MATCH(T$2,Kraftvärmeprod!$B$1:$VX$1,0),FALSE)/1,0)-IFERROR(VLOOKUP($B46,'Slutlig allokering kvv'!$B$2:$BX$550,MATCH(T$2,'Slutlig allokering kvv'!$B$1:$BX$1,0),FALSE)/1,0))</f>
        <v/>
      </c>
      <c r="U46" t="str">
        <f>IF($D46="","",IFERROR(VLOOKUP($B46,Kraftvärmeprod!$B$1:$BX$550,MATCH(U$2,Kraftvärmeprod!$B$1:$VX$1,0),FALSE)/1,0)-IFERROR(VLOOKUP($B46,'Slutlig allokering kvv'!$B$2:$BX$550,MATCH(U$2,'Slutlig allokering kvv'!$B$1:$BX$1,0),FALSE)/1,0))</f>
        <v/>
      </c>
      <c r="V46" t="str">
        <f>IF($D46="","",IFERROR(VLOOKUP($B46,Kraftvärmeprod!$B$1:$BX$550,MATCH(V$2,Kraftvärmeprod!$B$1:$VX$1,0),FALSE)/1,0)-IFERROR(VLOOKUP($B46,'Slutlig allokering kvv'!$B$2:$BX$550,MATCH(V$2,'Slutlig allokering kvv'!$B$1:$BX$1,0),FALSE)/1,0))</f>
        <v/>
      </c>
      <c r="W46" t="str">
        <f>IF($D46="","",IFERROR(VLOOKUP($B46,Kraftvärmeprod!$B$1:$BX$550,MATCH(W$2,Kraftvärmeprod!$B$1:$VX$1,0),FALSE)/1,0)-IFERROR(VLOOKUP($B46,'Slutlig allokering kvv'!$B$2:$BX$550,MATCH(W$2,'Slutlig allokering kvv'!$B$1:$BX$1,0),FALSE)/1,0))</f>
        <v/>
      </c>
      <c r="X46" t="str">
        <f>IF($D46="","",IFERROR(VLOOKUP($B46,Kraftvärmeprod!$B$1:$BX$550,MATCH(X$2,Kraftvärmeprod!$B$1:$VX$1,0),FALSE)/1,0)-IFERROR(VLOOKUP($B46,'Slutlig allokering kvv'!$B$2:$BX$550,MATCH(X$2,'Slutlig allokering kvv'!$B$1:$BX$1,0),FALSE)/1,0))</f>
        <v/>
      </c>
      <c r="Y46" t="str">
        <f>IF($D46="","",IFERROR(VLOOKUP($B46,Kraftvärmeprod!$B$1:$BX$550,MATCH(Y$2,Kraftvärmeprod!$B$1:$VX$1,0),FALSE)/1,0)-IFERROR(VLOOKUP($B46,'Slutlig allokering kvv'!$B$2:$BX$550,MATCH(Y$2,'Slutlig allokering kvv'!$B$1:$BX$1,0),FALSE)/1,0))</f>
        <v/>
      </c>
      <c r="Z46" t="str">
        <f>IF($D46="","",IFERROR(VLOOKUP($B46,Kraftvärmeprod!$B$1:$BX$550,MATCH(Z$2,Kraftvärmeprod!$B$1:$VX$1,0),FALSE)/1,0)-IFERROR(VLOOKUP($B46,'Slutlig allokering kvv'!$B$2:$BX$550,MATCH(Z$2,'Slutlig allokering kvv'!$B$1:$BX$1,0),FALSE)/1,0))</f>
        <v/>
      </c>
      <c r="AA46" t="str">
        <f>IF($D46="","",IFERROR(VLOOKUP($B46,Kraftvärmeprod!$B$1:$BX$550,MATCH(AA$2,Kraftvärmeprod!$B$1:$VX$1,0),FALSE)/1,0)-IFERROR(VLOOKUP($B46,'Slutlig allokering kvv'!$B$2:$BX$550,MATCH(AA$2,'Slutlig allokering kvv'!$B$1:$BX$1,0),FALSE)/1,0))</f>
        <v/>
      </c>
      <c r="AB46" t="str">
        <f>IF($D46="","",IFERROR(VLOOKUP($B46,Kraftvärmeprod!$B$1:$BX$550,MATCH(AB$2,Kraftvärmeprod!$B$1:$VX$1,0),FALSE)/1,0)-IFERROR(VLOOKUP($B46,'Slutlig allokering kvv'!$B$2:$BX$550,MATCH(AB$2,'Slutlig allokering kvv'!$B$1:$BX$1,0),FALSE)/1,0))</f>
        <v/>
      </c>
      <c r="AC46" t="str">
        <f>IF($D46="","",IFERROR(VLOOKUP($B46,Kraftvärmeprod!$B$1:$BX$550,MATCH(AC$2,Kraftvärmeprod!$B$1:$VX$1,0),FALSE)/1,0)-IFERROR(VLOOKUP($B46,'Slutlig allokering kvv'!$B$2:$BX$550,MATCH(AC$2,'Slutlig allokering kvv'!$B$1:$BX$1,0),FALSE)/1,0))</f>
        <v/>
      </c>
      <c r="AE46" t="str">
        <f>IF($D46="","",IFERROR(VLOOKUP($B46,Miljö!$B$1:$E$550,MATCH("Hjälpel kraftvärme (GWh)",Miljö!$B$1:$E$1,0),FALSE)/1,0)-IFERROR(VLOOKUP($B46,'Slutlig allokering kvv'!$B$2:$BX$550,MATCH(AE$2,'Slutlig allokering kvv'!$B$1:$BX$1,0),FALSE)/1,0))</f>
        <v/>
      </c>
      <c r="AI46">
        <f t="shared" si="0"/>
        <v>0</v>
      </c>
      <c r="AK46">
        <f>IFERROR(VLOOKUP($B46,'Slutlig allokering kvv'!$B$2:$AX$550,MATCH("Summa slutlig allokerad tillförd energi (utan hjälpel och rökgaskondensering):",'Slutlig allokering kvv'!$B$1:$AX$1,0),FALSE)/1,"")</f>
        <v>0</v>
      </c>
      <c r="AM46" s="289" t="str">
        <f>IFERROR(1-VLOOKUP($B46,'Slutlig allokering kvv'!$B$2:$AX$550,MATCH("Andel av bränsle i kvv som allokerats till värme, exklusive rökgaskondensering och hjälpel",'Slutlig allokering kvv'!$B$1:$AX$1,0),FALSE),"")</f>
        <v/>
      </c>
      <c r="AO46" s="289" t="str">
        <f t="shared" si="1"/>
        <v/>
      </c>
      <c r="AP46" s="290" t="str">
        <f t="shared" si="2"/>
        <v/>
      </c>
      <c r="AQ46" s="290"/>
      <c r="AR46" s="239" t="str">
        <f t="shared" si="3"/>
        <v/>
      </c>
      <c r="AS46" s="290"/>
    </row>
    <row r="47" spans="1:45" x14ac:dyDescent="0.25">
      <c r="A47" s="2" t="str">
        <f>'Miljövärden för publ företag'!B49</f>
        <v>E.ON Värme Sverige AB</v>
      </c>
      <c r="B47" s="2" t="str">
        <f>'Miljövärden för publ företag'!C49</f>
        <v>HÖK</v>
      </c>
      <c r="C47">
        <f>IFERROR(VLOOKUP($B47,Kraftvärmeprod!$B$1:$AH$479,MATCH(C$2,Kraftvärmeprod!$B$1:$AG$1,0),FALSE)/1,"")</f>
        <v>644.70699999999999</v>
      </c>
      <c r="D47">
        <f>IFERROR(VLOOKUP($B47,Kraftvärmeprod!$B$1:$AH$479,MATCH(D$2,Kraftvärmeprod!$B$1:$AG$1,0),FALSE)/1,"")</f>
        <v>223.43199999999999</v>
      </c>
      <c r="F47">
        <f>IF($D47="","",IFERROR(VLOOKUP($B47,Kraftvärmeprod!$B$1:$BX$550,MATCH(F$2,Kraftvärmeprod!$B$1:$VX$1,0),FALSE)/1,0)-IFERROR(VLOOKUP($B47,'Slutlig allokering kvv'!$B$2:$BX$550,MATCH(F$2,'Slutlig allokering kvv'!$B$1:$BX$1,0),FALSE)/1,0))</f>
        <v>2.5594199999999998</v>
      </c>
      <c r="G47">
        <f>IF($D47="","",IFERROR(VLOOKUP($B47,Kraftvärmeprod!$B$1:$BX$550,MATCH(G$2,Kraftvärmeprod!$B$1:$VX$1,0),FALSE)/1,0)-IFERROR(VLOOKUP($B47,'Slutlig allokering kvv'!$B$2:$BX$550,MATCH(G$2,'Slutlig allokering kvv'!$B$1:$BX$1,0),FALSE)/1,0))</f>
        <v>4.5332299999999992E-3</v>
      </c>
      <c r="H47">
        <f>IF($D47="","",IFERROR(VLOOKUP($B47,Kraftvärmeprod!$B$1:$BX$550,MATCH(H$2,Kraftvärmeprod!$B$1:$VX$1,0),FALSE)/1,0)-IFERROR(VLOOKUP($B47,'Slutlig allokering kvv'!$B$2:$BX$550,MATCH(H$2,'Slutlig allokering kvv'!$B$1:$BX$1,0),FALSE)/1,0))</f>
        <v>0</v>
      </c>
      <c r="I47">
        <f>IF($D47="","",IFERROR(VLOOKUP($B47,Kraftvärmeprod!$B$1:$BX$550,MATCH(I$2,Kraftvärmeprod!$B$1:$VX$1,0),FALSE)/1,0)-IFERROR(VLOOKUP($B47,'Slutlig allokering kvv'!$B$2:$BX$550,MATCH(I$2,'Slutlig allokering kvv'!$B$1:$BX$1,0),FALSE)/1,0))</f>
        <v>25.505200000000002</v>
      </c>
      <c r="J47">
        <f>IF($D47="","",IFERROR(VLOOKUP($B47,Kraftvärmeprod!$B$1:$BX$550,MATCH(J$2,Kraftvärmeprod!$B$1:$VX$1,0),FALSE)/1,0)-IFERROR(VLOOKUP($B47,'Slutlig allokering kvv'!$B$2:$BX$550,MATCH(J$2,'Slutlig allokering kvv'!$B$1:$BX$1,0),FALSE)/1,0))</f>
        <v>0</v>
      </c>
      <c r="K47">
        <f>IF($D47="","",IFERROR(VLOOKUP($B47,Kraftvärmeprod!$B$1:$BX$550,MATCH(K$2,Kraftvärmeprod!$B$1:$VX$1,0),FALSE)/1,0)-IFERROR(VLOOKUP($B47,'Slutlig allokering kvv'!$B$2:$BX$550,MATCH(K$2,'Slutlig allokering kvv'!$B$1:$BX$1,0),FALSE)/1,0))</f>
        <v>0</v>
      </c>
      <c r="L47">
        <f>IF($D47="","",IFERROR(VLOOKUP($B47,Kraftvärmeprod!$B$1:$BX$550,MATCH(L$2,Kraftvärmeprod!$B$1:$VX$1,0),FALSE)/1,0)-IFERROR(VLOOKUP($B47,'Slutlig allokering kvv'!$B$2:$BX$550,MATCH(L$2,'Slutlig allokering kvv'!$B$1:$BX$1,0),FALSE)/1,0))</f>
        <v>98.837515999999994</v>
      </c>
      <c r="M47">
        <f>IF($D47="","",IFERROR(VLOOKUP($B47,Kraftvärmeprod!$B$1:$BX$550,MATCH(M$2,Kraftvärmeprod!$B$1:$VX$1,0),FALSE)/1,0)-IFERROR(VLOOKUP($B47,'Slutlig allokering kvv'!$B$2:$BX$550,MATCH(M$2,'Slutlig allokering kvv'!$B$1:$BX$1,0),FALSE)/1,0))</f>
        <v>39.432644469999993</v>
      </c>
      <c r="N47">
        <f>IF($D47="","",IFERROR(VLOOKUP($B47,Kraftvärmeprod!$B$1:$BX$550,MATCH(N$2,Kraftvärmeprod!$B$1:$VX$1,0),FALSE)/1,0)-IFERROR(VLOOKUP($B47,'Slutlig allokering kvv'!$B$2:$BX$550,MATCH(N$2,'Slutlig allokering kvv'!$B$1:$BX$1,0),FALSE)/1,0))</f>
        <v>97.9711341</v>
      </c>
      <c r="O47">
        <f>IF($D47="","",IFERROR(VLOOKUP($B47,Kraftvärmeprod!$B$1:$BX$550,MATCH(O$2,Kraftvärmeprod!$B$1:$VX$1,0),FALSE)/1,0)-IFERROR(VLOOKUP($B47,'Slutlig allokering kvv'!$B$2:$BX$550,MATCH(O$2,'Slutlig allokering kvv'!$B$1:$BX$1,0),FALSE)/1,0))</f>
        <v>116.39494740000001</v>
      </c>
      <c r="P47">
        <f>IF($D47="","",IFERROR(VLOOKUP($B47,Kraftvärmeprod!$B$1:$BX$550,MATCH(P$2,Kraftvärmeprod!$B$1:$VX$1,0),FALSE)/1,0)-IFERROR(VLOOKUP($B47,'Slutlig allokering kvv'!$B$2:$BX$550,MATCH(P$2,'Slutlig allokering kvv'!$B$1:$BX$1,0),FALSE)/1,0))</f>
        <v>14.736734550000001</v>
      </c>
      <c r="Q47">
        <f>IF($D47="","",IFERROR(VLOOKUP($B47,Kraftvärmeprod!$B$1:$BX$550,MATCH(Q$2,Kraftvärmeprod!$B$1:$VX$1,0),FALSE)/1,0)-IFERROR(VLOOKUP($B47,'Slutlig allokering kvv'!$B$2:$BX$550,MATCH(Q$2,'Slutlig allokering kvv'!$B$1:$BX$1,0),FALSE)/1,0))</f>
        <v>0</v>
      </c>
      <c r="R47">
        <f>IF($D47="","",IFERROR(VLOOKUP($B47,Kraftvärmeprod!$B$1:$BX$550,MATCH(R$2,Kraftvärmeprod!$B$1:$VX$1,0),FALSE)/1,0)-IFERROR(VLOOKUP($B47,'Slutlig allokering kvv'!$B$2:$BX$550,MATCH(R$2,'Slutlig allokering kvv'!$B$1:$BX$1,0),FALSE)/1,0))</f>
        <v>0</v>
      </c>
      <c r="S47">
        <f>IF($D47="","",IFERROR(VLOOKUP($B47,Kraftvärmeprod!$B$1:$BX$550,MATCH(S$2,Kraftvärmeprod!$B$1:$VX$1,0),FALSE)/1,0)-IFERROR(VLOOKUP($B47,'Slutlig allokering kvv'!$B$2:$BX$550,MATCH(S$2,'Slutlig allokering kvv'!$B$1:$BX$1,0),FALSE)/1,0))</f>
        <v>0</v>
      </c>
      <c r="T47">
        <f>IF($D47="","",IFERROR(VLOOKUP($B47,Kraftvärmeprod!$B$1:$BX$550,MATCH(T$2,Kraftvärmeprod!$B$1:$VX$1,0),FALSE)/1,0)-IFERROR(VLOOKUP($B47,'Slutlig allokering kvv'!$B$2:$BX$550,MATCH(T$2,'Slutlig allokering kvv'!$B$1:$BX$1,0),FALSE)/1,0))</f>
        <v>0</v>
      </c>
      <c r="U47">
        <f>IF($D47="","",IFERROR(VLOOKUP($B47,Kraftvärmeprod!$B$1:$BX$550,MATCH(U$2,Kraftvärmeprod!$B$1:$VX$1,0),FALSE)/1,0)-IFERROR(VLOOKUP($B47,'Slutlig allokering kvv'!$B$2:$BX$550,MATCH(U$2,'Slutlig allokering kvv'!$B$1:$BX$1,0),FALSE)/1,0))</f>
        <v>0</v>
      </c>
      <c r="V47">
        <f>IF($D47="","",IFERROR(VLOOKUP($B47,Kraftvärmeprod!$B$1:$BX$550,MATCH(V$2,Kraftvärmeprod!$B$1:$VX$1,0),FALSE)/1,0)-IFERROR(VLOOKUP($B47,'Slutlig allokering kvv'!$B$2:$BX$550,MATCH(V$2,'Slutlig allokering kvv'!$B$1:$BX$1,0),FALSE)/1,0))</f>
        <v>52.623000000000005</v>
      </c>
      <c r="W47">
        <f>IF($D47="","",IFERROR(VLOOKUP($B47,Kraftvärmeprod!$B$1:$BX$550,MATCH(W$2,Kraftvärmeprod!$B$1:$VX$1,0),FALSE)/1,0)-IFERROR(VLOOKUP($B47,'Slutlig allokering kvv'!$B$2:$BX$550,MATCH(W$2,'Slutlig allokering kvv'!$B$1:$BX$1,0),FALSE)/1,0))</f>
        <v>0</v>
      </c>
      <c r="X47">
        <f>IF($D47="","",IFERROR(VLOOKUP($B47,Kraftvärmeprod!$B$1:$BX$550,MATCH(X$2,Kraftvärmeprod!$B$1:$VX$1,0),FALSE)/1,0)-IFERROR(VLOOKUP($B47,'Slutlig allokering kvv'!$B$2:$BX$550,MATCH(X$2,'Slutlig allokering kvv'!$B$1:$BX$1,0),FALSE)/1,0))</f>
        <v>0</v>
      </c>
      <c r="Y47">
        <f>IF($D47="","",IFERROR(VLOOKUP($B47,Kraftvärmeprod!$B$1:$BX$550,MATCH(Y$2,Kraftvärmeprod!$B$1:$VX$1,0),FALSE)/1,0)-IFERROR(VLOOKUP($B47,'Slutlig allokering kvv'!$B$2:$BX$550,MATCH(Y$2,'Slutlig allokering kvv'!$B$1:$BX$1,0),FALSE)/1,0))</f>
        <v>0</v>
      </c>
      <c r="Z47">
        <f>IF($D47="","",IFERROR(VLOOKUP($B47,Kraftvärmeprod!$B$1:$BX$550,MATCH(Z$2,Kraftvärmeprod!$B$1:$VX$1,0),FALSE)/1,0)-IFERROR(VLOOKUP($B47,'Slutlig allokering kvv'!$B$2:$BX$550,MATCH(Z$2,'Slutlig allokering kvv'!$B$1:$BX$1,0),FALSE)/1,0))</f>
        <v>37.754399999999997</v>
      </c>
      <c r="AA47">
        <f>IF($D47="","",IFERROR(VLOOKUP($B47,Kraftvärmeprod!$B$1:$BX$550,MATCH(AA$2,Kraftvärmeprod!$B$1:$VX$1,0),FALSE)/1,0)-IFERROR(VLOOKUP($B47,'Slutlig allokering kvv'!$B$2:$BX$550,MATCH(AA$2,'Slutlig allokering kvv'!$B$1:$BX$1,0),FALSE)/1,0))</f>
        <v>0</v>
      </c>
      <c r="AB47">
        <f>IF($D47="","",IFERROR(VLOOKUP($B47,Kraftvärmeprod!$B$1:$BX$550,MATCH(AB$2,Kraftvärmeprod!$B$1:$VX$1,0),FALSE)/1,0)-IFERROR(VLOOKUP($B47,'Slutlig allokering kvv'!$B$2:$BX$550,MATCH(AB$2,'Slutlig allokering kvv'!$B$1:$BX$1,0),FALSE)/1,0))</f>
        <v>0</v>
      </c>
      <c r="AC47">
        <f>IF($D47="","",IFERROR(VLOOKUP($B47,Kraftvärmeprod!$B$1:$BX$550,MATCH(AC$2,Kraftvärmeprod!$B$1:$VX$1,0),FALSE)/1,0)-IFERROR(VLOOKUP($B47,'Slutlig allokering kvv'!$B$2:$BX$550,MATCH(AC$2,'Slutlig allokering kvv'!$B$1:$BX$1,0),FALSE)/1,0))</f>
        <v>0</v>
      </c>
      <c r="AE47">
        <f>IF($D47="","",IFERROR(VLOOKUP($B47,Miljö!$B$1:$E$550,MATCH("Hjälpel kraftvärme (GWh)",Miljö!$B$1:$E$1,0),FALSE)/1,0)-IFERROR(VLOOKUP($B47,'Slutlig allokering kvv'!$B$2:$BX$550,MATCH(AE$2,'Slutlig allokering kvv'!$B$1:$BX$1,0),FALSE)/1,0))</f>
        <v>3.1393400000000002</v>
      </c>
      <c r="AI47">
        <f t="shared" si="0"/>
        <v>485.81952974999996</v>
      </c>
      <c r="AK47">
        <f>IFERROR(VLOOKUP($B47,'Slutlig allokering kvv'!$B$2:$AX$550,MATCH("Summa slutlig allokerad tillförd energi (utan hjälpel och rökgaskondensering):",'Slutlig allokering kvv'!$B$1:$AX$1,0),FALSE)/1,"")</f>
        <v>551.48414676999994</v>
      </c>
      <c r="AM47" s="289">
        <f>IFERROR(1-VLOOKUP($B47,'Slutlig allokering kvv'!$B$2:$AX$550,MATCH("Andel av bränsle i kvv som allokerats till värme, exklusive rökgaskondensering och hjälpel",'Slutlig allokering kvv'!$B$1:$AX$1,0),FALSE),"")</f>
        <v>0.46834841208685629</v>
      </c>
      <c r="AO47" s="289">
        <f t="shared" si="1"/>
        <v>0.46834841208685624</v>
      </c>
      <c r="AP47" s="290">
        <f t="shared" si="2"/>
        <v>5.5511151231257827E-17</v>
      </c>
      <c r="AQ47" s="290"/>
      <c r="AR47" s="239">
        <f t="shared" si="3"/>
        <v>0.45695459029966806</v>
      </c>
      <c r="AS47" s="290"/>
    </row>
    <row r="48" spans="1:45" x14ac:dyDescent="0.25">
      <c r="A48" s="2" t="str">
        <f>'Miljövärden för publ företag'!B50</f>
        <v>E.ON Värme Sverige AB</v>
      </c>
      <c r="B48" s="2" t="str">
        <f>'Miljövärden för publ företag'!C50</f>
        <v>Järfälla</v>
      </c>
      <c r="C48" t="str">
        <f>IFERROR(VLOOKUP($B48,Kraftvärmeprod!$B$1:$AH$479,MATCH(C$2,Kraftvärmeprod!$B$1:$AG$1,0),FALSE)/1,"")</f>
        <v/>
      </c>
      <c r="D48" t="str">
        <f>IFERROR(VLOOKUP($B48,Kraftvärmeprod!$B$1:$AH$479,MATCH(D$2,Kraftvärmeprod!$B$1:$AG$1,0),FALSE)/1,"")</f>
        <v/>
      </c>
      <c r="F48" t="str">
        <f>IF($D48="","",IFERROR(VLOOKUP($B48,Kraftvärmeprod!$B$1:$BX$550,MATCH(F$2,Kraftvärmeprod!$B$1:$VX$1,0),FALSE)/1,0)-IFERROR(VLOOKUP($B48,'Slutlig allokering kvv'!$B$2:$BX$550,MATCH(F$2,'Slutlig allokering kvv'!$B$1:$BX$1,0),FALSE)/1,0))</f>
        <v/>
      </c>
      <c r="G48" t="str">
        <f>IF($D48="","",IFERROR(VLOOKUP($B48,Kraftvärmeprod!$B$1:$BX$550,MATCH(G$2,Kraftvärmeprod!$B$1:$VX$1,0),FALSE)/1,0)-IFERROR(VLOOKUP($B48,'Slutlig allokering kvv'!$B$2:$BX$550,MATCH(G$2,'Slutlig allokering kvv'!$B$1:$BX$1,0),FALSE)/1,0))</f>
        <v/>
      </c>
      <c r="H48" t="str">
        <f>IF($D48="","",IFERROR(VLOOKUP($B48,Kraftvärmeprod!$B$1:$BX$550,MATCH(H$2,Kraftvärmeprod!$B$1:$VX$1,0),FALSE)/1,0)-IFERROR(VLOOKUP($B48,'Slutlig allokering kvv'!$B$2:$BX$550,MATCH(H$2,'Slutlig allokering kvv'!$B$1:$BX$1,0),FALSE)/1,0))</f>
        <v/>
      </c>
      <c r="I48" t="str">
        <f>IF($D48="","",IFERROR(VLOOKUP($B48,Kraftvärmeprod!$B$1:$BX$550,MATCH(I$2,Kraftvärmeprod!$B$1:$VX$1,0),FALSE)/1,0)-IFERROR(VLOOKUP($B48,'Slutlig allokering kvv'!$B$2:$BX$550,MATCH(I$2,'Slutlig allokering kvv'!$B$1:$BX$1,0),FALSE)/1,0))</f>
        <v/>
      </c>
      <c r="J48" t="str">
        <f>IF($D48="","",IFERROR(VLOOKUP($B48,Kraftvärmeprod!$B$1:$BX$550,MATCH(J$2,Kraftvärmeprod!$B$1:$VX$1,0),FALSE)/1,0)-IFERROR(VLOOKUP($B48,'Slutlig allokering kvv'!$B$2:$BX$550,MATCH(J$2,'Slutlig allokering kvv'!$B$1:$BX$1,0),FALSE)/1,0))</f>
        <v/>
      </c>
      <c r="K48" t="str">
        <f>IF($D48="","",IFERROR(VLOOKUP($B48,Kraftvärmeprod!$B$1:$BX$550,MATCH(K$2,Kraftvärmeprod!$B$1:$VX$1,0),FALSE)/1,0)-IFERROR(VLOOKUP($B48,'Slutlig allokering kvv'!$B$2:$BX$550,MATCH(K$2,'Slutlig allokering kvv'!$B$1:$BX$1,0),FALSE)/1,0))</f>
        <v/>
      </c>
      <c r="L48" t="str">
        <f>IF($D48="","",IFERROR(VLOOKUP($B48,Kraftvärmeprod!$B$1:$BX$550,MATCH(L$2,Kraftvärmeprod!$B$1:$VX$1,0),FALSE)/1,0)-IFERROR(VLOOKUP($B48,'Slutlig allokering kvv'!$B$2:$BX$550,MATCH(L$2,'Slutlig allokering kvv'!$B$1:$BX$1,0),FALSE)/1,0))</f>
        <v/>
      </c>
      <c r="M48" t="str">
        <f>IF($D48="","",IFERROR(VLOOKUP($B48,Kraftvärmeprod!$B$1:$BX$550,MATCH(M$2,Kraftvärmeprod!$B$1:$VX$1,0),FALSE)/1,0)-IFERROR(VLOOKUP($B48,'Slutlig allokering kvv'!$B$2:$BX$550,MATCH(M$2,'Slutlig allokering kvv'!$B$1:$BX$1,0),FALSE)/1,0))</f>
        <v/>
      </c>
      <c r="N48" t="str">
        <f>IF($D48="","",IFERROR(VLOOKUP($B48,Kraftvärmeprod!$B$1:$BX$550,MATCH(N$2,Kraftvärmeprod!$B$1:$VX$1,0),FALSE)/1,0)-IFERROR(VLOOKUP($B48,'Slutlig allokering kvv'!$B$2:$BX$550,MATCH(N$2,'Slutlig allokering kvv'!$B$1:$BX$1,0),FALSE)/1,0))</f>
        <v/>
      </c>
      <c r="O48" t="str">
        <f>IF($D48="","",IFERROR(VLOOKUP($B48,Kraftvärmeprod!$B$1:$BX$550,MATCH(O$2,Kraftvärmeprod!$B$1:$VX$1,0),FALSE)/1,0)-IFERROR(VLOOKUP($B48,'Slutlig allokering kvv'!$B$2:$BX$550,MATCH(O$2,'Slutlig allokering kvv'!$B$1:$BX$1,0),FALSE)/1,0))</f>
        <v/>
      </c>
      <c r="P48" t="str">
        <f>IF($D48="","",IFERROR(VLOOKUP($B48,Kraftvärmeprod!$B$1:$BX$550,MATCH(P$2,Kraftvärmeprod!$B$1:$VX$1,0),FALSE)/1,0)-IFERROR(VLOOKUP($B48,'Slutlig allokering kvv'!$B$2:$BX$550,MATCH(P$2,'Slutlig allokering kvv'!$B$1:$BX$1,0),FALSE)/1,0))</f>
        <v/>
      </c>
      <c r="Q48" t="str">
        <f>IF($D48="","",IFERROR(VLOOKUP($B48,Kraftvärmeprod!$B$1:$BX$550,MATCH(Q$2,Kraftvärmeprod!$B$1:$VX$1,0),FALSE)/1,0)-IFERROR(VLOOKUP($B48,'Slutlig allokering kvv'!$B$2:$BX$550,MATCH(Q$2,'Slutlig allokering kvv'!$B$1:$BX$1,0),FALSE)/1,0))</f>
        <v/>
      </c>
      <c r="R48" t="str">
        <f>IF($D48="","",IFERROR(VLOOKUP($B48,Kraftvärmeprod!$B$1:$BX$550,MATCH(R$2,Kraftvärmeprod!$B$1:$VX$1,0),FALSE)/1,0)-IFERROR(VLOOKUP($B48,'Slutlig allokering kvv'!$B$2:$BX$550,MATCH(R$2,'Slutlig allokering kvv'!$B$1:$BX$1,0),FALSE)/1,0))</f>
        <v/>
      </c>
      <c r="S48" t="str">
        <f>IF($D48="","",IFERROR(VLOOKUP($B48,Kraftvärmeprod!$B$1:$BX$550,MATCH(S$2,Kraftvärmeprod!$B$1:$VX$1,0),FALSE)/1,0)-IFERROR(VLOOKUP($B48,'Slutlig allokering kvv'!$B$2:$BX$550,MATCH(S$2,'Slutlig allokering kvv'!$B$1:$BX$1,0),FALSE)/1,0))</f>
        <v/>
      </c>
      <c r="T48" t="str">
        <f>IF($D48="","",IFERROR(VLOOKUP($B48,Kraftvärmeprod!$B$1:$BX$550,MATCH(T$2,Kraftvärmeprod!$B$1:$VX$1,0),FALSE)/1,0)-IFERROR(VLOOKUP($B48,'Slutlig allokering kvv'!$B$2:$BX$550,MATCH(T$2,'Slutlig allokering kvv'!$B$1:$BX$1,0),FALSE)/1,0))</f>
        <v/>
      </c>
      <c r="U48" t="str">
        <f>IF($D48="","",IFERROR(VLOOKUP($B48,Kraftvärmeprod!$B$1:$BX$550,MATCH(U$2,Kraftvärmeprod!$B$1:$VX$1,0),FALSE)/1,0)-IFERROR(VLOOKUP($B48,'Slutlig allokering kvv'!$B$2:$BX$550,MATCH(U$2,'Slutlig allokering kvv'!$B$1:$BX$1,0),FALSE)/1,0))</f>
        <v/>
      </c>
      <c r="V48" t="str">
        <f>IF($D48="","",IFERROR(VLOOKUP($B48,Kraftvärmeprod!$B$1:$BX$550,MATCH(V$2,Kraftvärmeprod!$B$1:$VX$1,0),FALSE)/1,0)-IFERROR(VLOOKUP($B48,'Slutlig allokering kvv'!$B$2:$BX$550,MATCH(V$2,'Slutlig allokering kvv'!$B$1:$BX$1,0),FALSE)/1,0))</f>
        <v/>
      </c>
      <c r="W48" t="str">
        <f>IF($D48="","",IFERROR(VLOOKUP($B48,Kraftvärmeprod!$B$1:$BX$550,MATCH(W$2,Kraftvärmeprod!$B$1:$VX$1,0),FALSE)/1,0)-IFERROR(VLOOKUP($B48,'Slutlig allokering kvv'!$B$2:$BX$550,MATCH(W$2,'Slutlig allokering kvv'!$B$1:$BX$1,0),FALSE)/1,0))</f>
        <v/>
      </c>
      <c r="X48" t="str">
        <f>IF($D48="","",IFERROR(VLOOKUP($B48,Kraftvärmeprod!$B$1:$BX$550,MATCH(X$2,Kraftvärmeprod!$B$1:$VX$1,0),FALSE)/1,0)-IFERROR(VLOOKUP($B48,'Slutlig allokering kvv'!$B$2:$BX$550,MATCH(X$2,'Slutlig allokering kvv'!$B$1:$BX$1,0),FALSE)/1,0))</f>
        <v/>
      </c>
      <c r="Y48" t="str">
        <f>IF($D48="","",IFERROR(VLOOKUP($B48,Kraftvärmeprod!$B$1:$BX$550,MATCH(Y$2,Kraftvärmeprod!$B$1:$VX$1,0),FALSE)/1,0)-IFERROR(VLOOKUP($B48,'Slutlig allokering kvv'!$B$2:$BX$550,MATCH(Y$2,'Slutlig allokering kvv'!$B$1:$BX$1,0),FALSE)/1,0))</f>
        <v/>
      </c>
      <c r="Z48" t="str">
        <f>IF($D48="","",IFERROR(VLOOKUP($B48,Kraftvärmeprod!$B$1:$BX$550,MATCH(Z$2,Kraftvärmeprod!$B$1:$VX$1,0),FALSE)/1,0)-IFERROR(VLOOKUP($B48,'Slutlig allokering kvv'!$B$2:$BX$550,MATCH(Z$2,'Slutlig allokering kvv'!$B$1:$BX$1,0),FALSE)/1,0))</f>
        <v/>
      </c>
      <c r="AA48" t="str">
        <f>IF($D48="","",IFERROR(VLOOKUP($B48,Kraftvärmeprod!$B$1:$BX$550,MATCH(AA$2,Kraftvärmeprod!$B$1:$VX$1,0),FALSE)/1,0)-IFERROR(VLOOKUP($B48,'Slutlig allokering kvv'!$B$2:$BX$550,MATCH(AA$2,'Slutlig allokering kvv'!$B$1:$BX$1,0),FALSE)/1,0))</f>
        <v/>
      </c>
      <c r="AB48" t="str">
        <f>IF($D48="","",IFERROR(VLOOKUP($B48,Kraftvärmeprod!$B$1:$BX$550,MATCH(AB$2,Kraftvärmeprod!$B$1:$VX$1,0),FALSE)/1,0)-IFERROR(VLOOKUP($B48,'Slutlig allokering kvv'!$B$2:$BX$550,MATCH(AB$2,'Slutlig allokering kvv'!$B$1:$BX$1,0),FALSE)/1,0))</f>
        <v/>
      </c>
      <c r="AC48" t="str">
        <f>IF($D48="","",IFERROR(VLOOKUP($B48,Kraftvärmeprod!$B$1:$BX$550,MATCH(AC$2,Kraftvärmeprod!$B$1:$VX$1,0),FALSE)/1,0)-IFERROR(VLOOKUP($B48,'Slutlig allokering kvv'!$B$2:$BX$550,MATCH(AC$2,'Slutlig allokering kvv'!$B$1:$BX$1,0),FALSE)/1,0))</f>
        <v/>
      </c>
      <c r="AE48" t="str">
        <f>IF($D48="","",IFERROR(VLOOKUP($B48,Miljö!$B$1:$E$550,MATCH("Hjälpel kraftvärme (GWh)",Miljö!$B$1:$E$1,0),FALSE)/1,0)-IFERROR(VLOOKUP($B48,'Slutlig allokering kvv'!$B$2:$BX$550,MATCH(AE$2,'Slutlig allokering kvv'!$B$1:$BX$1,0),FALSE)/1,0))</f>
        <v/>
      </c>
      <c r="AI48">
        <f t="shared" si="0"/>
        <v>0</v>
      </c>
      <c r="AK48">
        <f>IFERROR(VLOOKUP($B48,'Slutlig allokering kvv'!$B$2:$AX$550,MATCH("Summa slutlig allokerad tillförd energi (utan hjälpel och rökgaskondensering):",'Slutlig allokering kvv'!$B$1:$AX$1,0),FALSE)/1,"")</f>
        <v>0</v>
      </c>
      <c r="AM48" s="289" t="str">
        <f>IFERROR(1-VLOOKUP($B48,'Slutlig allokering kvv'!$B$2:$AX$550,MATCH("Andel av bränsle i kvv som allokerats till värme, exklusive rökgaskondensering och hjälpel",'Slutlig allokering kvv'!$B$1:$AX$1,0),FALSE),"")</f>
        <v/>
      </c>
      <c r="AO48" s="289" t="str">
        <f t="shared" si="1"/>
        <v/>
      </c>
      <c r="AP48" s="290" t="str">
        <f t="shared" si="2"/>
        <v/>
      </c>
      <c r="AQ48" s="290"/>
      <c r="AR48" s="239" t="str">
        <f t="shared" si="3"/>
        <v/>
      </c>
      <c r="AS48" s="290"/>
    </row>
    <row r="49" spans="1:45" x14ac:dyDescent="0.25">
      <c r="A49" s="2" t="str">
        <f>'Miljövärden för publ företag'!B51</f>
        <v>E.ON Värme Sverige AB</v>
      </c>
      <c r="B49" s="2" t="str">
        <f>'Miljövärden för publ företag'!C51</f>
        <v>Kungsängen</v>
      </c>
      <c r="C49" t="str">
        <f>IFERROR(VLOOKUP($B49,Kraftvärmeprod!$B$1:$AH$479,MATCH(C$2,Kraftvärmeprod!$B$1:$AG$1,0),FALSE)/1,"")</f>
        <v/>
      </c>
      <c r="D49" t="str">
        <f>IFERROR(VLOOKUP($B49,Kraftvärmeprod!$B$1:$AH$479,MATCH(D$2,Kraftvärmeprod!$B$1:$AG$1,0),FALSE)/1,"")</f>
        <v/>
      </c>
      <c r="F49" t="str">
        <f>IF($D49="","",IFERROR(VLOOKUP($B49,Kraftvärmeprod!$B$1:$BX$550,MATCH(F$2,Kraftvärmeprod!$B$1:$VX$1,0),FALSE)/1,0)-IFERROR(VLOOKUP($B49,'Slutlig allokering kvv'!$B$2:$BX$550,MATCH(F$2,'Slutlig allokering kvv'!$B$1:$BX$1,0),FALSE)/1,0))</f>
        <v/>
      </c>
      <c r="G49" t="str">
        <f>IF($D49="","",IFERROR(VLOOKUP($B49,Kraftvärmeprod!$B$1:$BX$550,MATCH(G$2,Kraftvärmeprod!$B$1:$VX$1,0),FALSE)/1,0)-IFERROR(VLOOKUP($B49,'Slutlig allokering kvv'!$B$2:$BX$550,MATCH(G$2,'Slutlig allokering kvv'!$B$1:$BX$1,0),FALSE)/1,0))</f>
        <v/>
      </c>
      <c r="H49" t="str">
        <f>IF($D49="","",IFERROR(VLOOKUP($B49,Kraftvärmeprod!$B$1:$BX$550,MATCH(H$2,Kraftvärmeprod!$B$1:$VX$1,0),FALSE)/1,0)-IFERROR(VLOOKUP($B49,'Slutlig allokering kvv'!$B$2:$BX$550,MATCH(H$2,'Slutlig allokering kvv'!$B$1:$BX$1,0),FALSE)/1,0))</f>
        <v/>
      </c>
      <c r="I49" t="str">
        <f>IF($D49="","",IFERROR(VLOOKUP($B49,Kraftvärmeprod!$B$1:$BX$550,MATCH(I$2,Kraftvärmeprod!$B$1:$VX$1,0),FALSE)/1,0)-IFERROR(VLOOKUP($B49,'Slutlig allokering kvv'!$B$2:$BX$550,MATCH(I$2,'Slutlig allokering kvv'!$B$1:$BX$1,0),FALSE)/1,0))</f>
        <v/>
      </c>
      <c r="J49" t="str">
        <f>IF($D49="","",IFERROR(VLOOKUP($B49,Kraftvärmeprod!$B$1:$BX$550,MATCH(J$2,Kraftvärmeprod!$B$1:$VX$1,0),FALSE)/1,0)-IFERROR(VLOOKUP($B49,'Slutlig allokering kvv'!$B$2:$BX$550,MATCH(J$2,'Slutlig allokering kvv'!$B$1:$BX$1,0),FALSE)/1,0))</f>
        <v/>
      </c>
      <c r="K49" t="str">
        <f>IF($D49="","",IFERROR(VLOOKUP($B49,Kraftvärmeprod!$B$1:$BX$550,MATCH(K$2,Kraftvärmeprod!$B$1:$VX$1,0),FALSE)/1,0)-IFERROR(VLOOKUP($B49,'Slutlig allokering kvv'!$B$2:$BX$550,MATCH(K$2,'Slutlig allokering kvv'!$B$1:$BX$1,0),FALSE)/1,0))</f>
        <v/>
      </c>
      <c r="L49" t="str">
        <f>IF($D49="","",IFERROR(VLOOKUP($B49,Kraftvärmeprod!$B$1:$BX$550,MATCH(L$2,Kraftvärmeprod!$B$1:$VX$1,0),FALSE)/1,0)-IFERROR(VLOOKUP($B49,'Slutlig allokering kvv'!$B$2:$BX$550,MATCH(L$2,'Slutlig allokering kvv'!$B$1:$BX$1,0),FALSE)/1,0))</f>
        <v/>
      </c>
      <c r="M49" t="str">
        <f>IF($D49="","",IFERROR(VLOOKUP($B49,Kraftvärmeprod!$B$1:$BX$550,MATCH(M$2,Kraftvärmeprod!$B$1:$VX$1,0),FALSE)/1,0)-IFERROR(VLOOKUP($B49,'Slutlig allokering kvv'!$B$2:$BX$550,MATCH(M$2,'Slutlig allokering kvv'!$B$1:$BX$1,0),FALSE)/1,0))</f>
        <v/>
      </c>
      <c r="N49" t="str">
        <f>IF($D49="","",IFERROR(VLOOKUP($B49,Kraftvärmeprod!$B$1:$BX$550,MATCH(N$2,Kraftvärmeprod!$B$1:$VX$1,0),FALSE)/1,0)-IFERROR(VLOOKUP($B49,'Slutlig allokering kvv'!$B$2:$BX$550,MATCH(N$2,'Slutlig allokering kvv'!$B$1:$BX$1,0),FALSE)/1,0))</f>
        <v/>
      </c>
      <c r="O49" t="str">
        <f>IF($D49="","",IFERROR(VLOOKUP($B49,Kraftvärmeprod!$B$1:$BX$550,MATCH(O$2,Kraftvärmeprod!$B$1:$VX$1,0),FALSE)/1,0)-IFERROR(VLOOKUP($B49,'Slutlig allokering kvv'!$B$2:$BX$550,MATCH(O$2,'Slutlig allokering kvv'!$B$1:$BX$1,0),FALSE)/1,0))</f>
        <v/>
      </c>
      <c r="P49" t="str">
        <f>IF($D49="","",IFERROR(VLOOKUP($B49,Kraftvärmeprod!$B$1:$BX$550,MATCH(P$2,Kraftvärmeprod!$B$1:$VX$1,0),FALSE)/1,0)-IFERROR(VLOOKUP($B49,'Slutlig allokering kvv'!$B$2:$BX$550,MATCH(P$2,'Slutlig allokering kvv'!$B$1:$BX$1,0),FALSE)/1,0))</f>
        <v/>
      </c>
      <c r="Q49" t="str">
        <f>IF($D49="","",IFERROR(VLOOKUP($B49,Kraftvärmeprod!$B$1:$BX$550,MATCH(Q$2,Kraftvärmeprod!$B$1:$VX$1,0),FALSE)/1,0)-IFERROR(VLOOKUP($B49,'Slutlig allokering kvv'!$B$2:$BX$550,MATCH(Q$2,'Slutlig allokering kvv'!$B$1:$BX$1,0),FALSE)/1,0))</f>
        <v/>
      </c>
      <c r="R49" t="str">
        <f>IF($D49="","",IFERROR(VLOOKUP($B49,Kraftvärmeprod!$B$1:$BX$550,MATCH(R$2,Kraftvärmeprod!$B$1:$VX$1,0),FALSE)/1,0)-IFERROR(VLOOKUP($B49,'Slutlig allokering kvv'!$B$2:$BX$550,MATCH(R$2,'Slutlig allokering kvv'!$B$1:$BX$1,0),FALSE)/1,0))</f>
        <v/>
      </c>
      <c r="S49" t="str">
        <f>IF($D49="","",IFERROR(VLOOKUP($B49,Kraftvärmeprod!$B$1:$BX$550,MATCH(S$2,Kraftvärmeprod!$B$1:$VX$1,0),FALSE)/1,0)-IFERROR(VLOOKUP($B49,'Slutlig allokering kvv'!$B$2:$BX$550,MATCH(S$2,'Slutlig allokering kvv'!$B$1:$BX$1,0),FALSE)/1,0))</f>
        <v/>
      </c>
      <c r="T49" t="str">
        <f>IF($D49="","",IFERROR(VLOOKUP($B49,Kraftvärmeprod!$B$1:$BX$550,MATCH(T$2,Kraftvärmeprod!$B$1:$VX$1,0),FALSE)/1,0)-IFERROR(VLOOKUP($B49,'Slutlig allokering kvv'!$B$2:$BX$550,MATCH(T$2,'Slutlig allokering kvv'!$B$1:$BX$1,0),FALSE)/1,0))</f>
        <v/>
      </c>
      <c r="U49" t="str">
        <f>IF($D49="","",IFERROR(VLOOKUP($B49,Kraftvärmeprod!$B$1:$BX$550,MATCH(U$2,Kraftvärmeprod!$B$1:$VX$1,0),FALSE)/1,0)-IFERROR(VLOOKUP($B49,'Slutlig allokering kvv'!$B$2:$BX$550,MATCH(U$2,'Slutlig allokering kvv'!$B$1:$BX$1,0),FALSE)/1,0))</f>
        <v/>
      </c>
      <c r="V49" t="str">
        <f>IF($D49="","",IFERROR(VLOOKUP($B49,Kraftvärmeprod!$B$1:$BX$550,MATCH(V$2,Kraftvärmeprod!$B$1:$VX$1,0),FALSE)/1,0)-IFERROR(VLOOKUP($B49,'Slutlig allokering kvv'!$B$2:$BX$550,MATCH(V$2,'Slutlig allokering kvv'!$B$1:$BX$1,0),FALSE)/1,0))</f>
        <v/>
      </c>
      <c r="W49" t="str">
        <f>IF($D49="","",IFERROR(VLOOKUP($B49,Kraftvärmeprod!$B$1:$BX$550,MATCH(W$2,Kraftvärmeprod!$B$1:$VX$1,0),FALSE)/1,0)-IFERROR(VLOOKUP($B49,'Slutlig allokering kvv'!$B$2:$BX$550,MATCH(W$2,'Slutlig allokering kvv'!$B$1:$BX$1,0),FALSE)/1,0))</f>
        <v/>
      </c>
      <c r="X49" t="str">
        <f>IF($D49="","",IFERROR(VLOOKUP($B49,Kraftvärmeprod!$B$1:$BX$550,MATCH(X$2,Kraftvärmeprod!$B$1:$VX$1,0),FALSE)/1,0)-IFERROR(VLOOKUP($B49,'Slutlig allokering kvv'!$B$2:$BX$550,MATCH(X$2,'Slutlig allokering kvv'!$B$1:$BX$1,0),FALSE)/1,0))</f>
        <v/>
      </c>
      <c r="Y49" t="str">
        <f>IF($D49="","",IFERROR(VLOOKUP($B49,Kraftvärmeprod!$B$1:$BX$550,MATCH(Y$2,Kraftvärmeprod!$B$1:$VX$1,0),FALSE)/1,0)-IFERROR(VLOOKUP($B49,'Slutlig allokering kvv'!$B$2:$BX$550,MATCH(Y$2,'Slutlig allokering kvv'!$B$1:$BX$1,0),FALSE)/1,0))</f>
        <v/>
      </c>
      <c r="Z49" t="str">
        <f>IF($D49="","",IFERROR(VLOOKUP($B49,Kraftvärmeprod!$B$1:$BX$550,MATCH(Z$2,Kraftvärmeprod!$B$1:$VX$1,0),FALSE)/1,0)-IFERROR(VLOOKUP($B49,'Slutlig allokering kvv'!$B$2:$BX$550,MATCH(Z$2,'Slutlig allokering kvv'!$B$1:$BX$1,0),FALSE)/1,0))</f>
        <v/>
      </c>
      <c r="AA49" t="str">
        <f>IF($D49="","",IFERROR(VLOOKUP($B49,Kraftvärmeprod!$B$1:$BX$550,MATCH(AA$2,Kraftvärmeprod!$B$1:$VX$1,0),FALSE)/1,0)-IFERROR(VLOOKUP($B49,'Slutlig allokering kvv'!$B$2:$BX$550,MATCH(AA$2,'Slutlig allokering kvv'!$B$1:$BX$1,0),FALSE)/1,0))</f>
        <v/>
      </c>
      <c r="AB49" t="str">
        <f>IF($D49="","",IFERROR(VLOOKUP($B49,Kraftvärmeprod!$B$1:$BX$550,MATCH(AB$2,Kraftvärmeprod!$B$1:$VX$1,0),FALSE)/1,0)-IFERROR(VLOOKUP($B49,'Slutlig allokering kvv'!$B$2:$BX$550,MATCH(AB$2,'Slutlig allokering kvv'!$B$1:$BX$1,0),FALSE)/1,0))</f>
        <v/>
      </c>
      <c r="AC49" t="str">
        <f>IF($D49="","",IFERROR(VLOOKUP($B49,Kraftvärmeprod!$B$1:$BX$550,MATCH(AC$2,Kraftvärmeprod!$B$1:$VX$1,0),FALSE)/1,0)-IFERROR(VLOOKUP($B49,'Slutlig allokering kvv'!$B$2:$BX$550,MATCH(AC$2,'Slutlig allokering kvv'!$B$1:$BX$1,0),FALSE)/1,0))</f>
        <v/>
      </c>
      <c r="AE49" t="str">
        <f>IF($D49="","",IFERROR(VLOOKUP($B49,Miljö!$B$1:$E$550,MATCH("Hjälpel kraftvärme (GWh)",Miljö!$B$1:$E$1,0),FALSE)/1,0)-IFERROR(VLOOKUP($B49,'Slutlig allokering kvv'!$B$2:$BX$550,MATCH(AE$2,'Slutlig allokering kvv'!$B$1:$BX$1,0),FALSE)/1,0))</f>
        <v/>
      </c>
      <c r="AI49">
        <f t="shared" si="0"/>
        <v>0</v>
      </c>
      <c r="AK49">
        <f>IFERROR(VLOOKUP($B49,'Slutlig allokering kvv'!$B$2:$AX$550,MATCH("Summa slutlig allokerad tillförd energi (utan hjälpel och rökgaskondensering):",'Slutlig allokering kvv'!$B$1:$AX$1,0),FALSE)/1,"")</f>
        <v>0</v>
      </c>
      <c r="AM49" s="289" t="str">
        <f>IFERROR(1-VLOOKUP($B49,'Slutlig allokering kvv'!$B$2:$AX$550,MATCH("Andel av bränsle i kvv som allokerats till värme, exklusive rökgaskondensering och hjälpel",'Slutlig allokering kvv'!$B$1:$AX$1,0),FALSE),"")</f>
        <v/>
      </c>
      <c r="AO49" s="289" t="str">
        <f t="shared" si="1"/>
        <v/>
      </c>
      <c r="AP49" s="290" t="str">
        <f t="shared" si="2"/>
        <v/>
      </c>
      <c r="AQ49" s="290"/>
      <c r="AR49" s="239" t="str">
        <f t="shared" si="3"/>
        <v/>
      </c>
      <c r="AS49" s="290"/>
    </row>
    <row r="50" spans="1:45" x14ac:dyDescent="0.25">
      <c r="A50" s="2" t="str">
        <f>'Miljövärden för publ företag'!B52</f>
        <v>E.ON Värme Sverige AB</v>
      </c>
      <c r="B50" s="2" t="str">
        <f>'Miljövärden för publ företag'!C52</f>
        <v>Malmö</v>
      </c>
      <c r="C50">
        <f>IFERROR(VLOOKUP($B50,Kraftvärmeprod!$B$1:$AH$479,MATCH(C$2,Kraftvärmeprod!$B$1:$AG$1,0),FALSE)/1,"")</f>
        <v>1967</v>
      </c>
      <c r="D50">
        <f>IFERROR(VLOOKUP($B50,Kraftvärmeprod!$B$1:$AH$479,MATCH(D$2,Kraftvärmeprod!$B$1:$AG$1,0),FALSE)/1,"")</f>
        <v>416</v>
      </c>
      <c r="F50">
        <f>IF($D50="","",IFERROR(VLOOKUP($B50,Kraftvärmeprod!$B$1:$BX$550,MATCH(F$2,Kraftvärmeprod!$B$1:$VX$1,0),FALSE)/1,0)-IFERROR(VLOOKUP($B50,'Slutlig allokering kvv'!$B$2:$BX$550,MATCH(F$2,'Slutlig allokering kvv'!$B$1:$BX$1,0),FALSE)/1,0))</f>
        <v>0</v>
      </c>
      <c r="G50">
        <f>IF($D50="","",IFERROR(VLOOKUP($B50,Kraftvärmeprod!$B$1:$BX$550,MATCH(G$2,Kraftvärmeprod!$B$1:$VX$1,0),FALSE)/1,0)-IFERROR(VLOOKUP($B50,'Slutlig allokering kvv'!$B$2:$BX$550,MATCH(G$2,'Slutlig allokering kvv'!$B$1:$BX$1,0),FALSE)/1,0))</f>
        <v>5.9923000000000004E-2</v>
      </c>
      <c r="H50">
        <f>IF($D50="","",IFERROR(VLOOKUP($B50,Kraftvärmeprod!$B$1:$BX$550,MATCH(H$2,Kraftvärmeprod!$B$1:$VX$1,0),FALSE)/1,0)-IFERROR(VLOOKUP($B50,'Slutlig allokering kvv'!$B$2:$BX$550,MATCH(H$2,'Slutlig allokering kvv'!$B$1:$BX$1,0),FALSE)/1,0))</f>
        <v>0</v>
      </c>
      <c r="I50">
        <f>IF($D50="","",IFERROR(VLOOKUP($B50,Kraftvärmeprod!$B$1:$BX$550,MATCH(I$2,Kraftvärmeprod!$B$1:$VX$1,0),FALSE)/1,0)-IFERROR(VLOOKUP($B50,'Slutlig allokering kvv'!$B$2:$BX$550,MATCH(I$2,'Slutlig allokering kvv'!$B$1:$BX$1,0),FALSE)/1,0))</f>
        <v>0.29961499999999996</v>
      </c>
      <c r="J50">
        <f>IF($D50="","",IFERROR(VLOOKUP($B50,Kraftvärmeprod!$B$1:$BX$550,MATCH(J$2,Kraftvärmeprod!$B$1:$VX$1,0),FALSE)/1,0)-IFERROR(VLOOKUP($B50,'Slutlig allokering kvv'!$B$2:$BX$550,MATCH(J$2,'Slutlig allokering kvv'!$B$1:$BX$1,0),FALSE)/1,0))</f>
        <v>167.52600000000001</v>
      </c>
      <c r="K50">
        <f>IF($D50="","",IFERROR(VLOOKUP($B50,Kraftvärmeprod!$B$1:$BX$550,MATCH(K$2,Kraftvärmeprod!$B$1:$VX$1,0),FALSE)/1,0)-IFERROR(VLOOKUP($B50,'Slutlig allokering kvv'!$B$2:$BX$550,MATCH(K$2,'Slutlig allokering kvv'!$B$1:$BX$1,0),FALSE)/1,0))</f>
        <v>0</v>
      </c>
      <c r="L50">
        <f>IF($D50="","",IFERROR(VLOOKUP($B50,Kraftvärmeprod!$B$1:$BX$550,MATCH(L$2,Kraftvärmeprod!$B$1:$VX$1,0),FALSE)/1,0)-IFERROR(VLOOKUP($B50,'Slutlig allokering kvv'!$B$2:$BX$550,MATCH(L$2,'Slutlig allokering kvv'!$B$1:$BX$1,0),FALSE)/1,0))</f>
        <v>0</v>
      </c>
      <c r="M50">
        <f>IF($D50="","",IFERROR(VLOOKUP($B50,Kraftvärmeprod!$B$1:$BX$550,MATCH(M$2,Kraftvärmeprod!$B$1:$VX$1,0),FALSE)/1,0)-IFERROR(VLOOKUP($B50,'Slutlig allokering kvv'!$B$2:$BX$550,MATCH(M$2,'Slutlig allokering kvv'!$B$1:$BX$1,0),FALSE)/1,0))</f>
        <v>0</v>
      </c>
      <c r="N50">
        <f>IF($D50="","",IFERROR(VLOOKUP($B50,Kraftvärmeprod!$B$1:$BX$550,MATCH(N$2,Kraftvärmeprod!$B$1:$VX$1,0),FALSE)/1,0)-IFERROR(VLOOKUP($B50,'Slutlig allokering kvv'!$B$2:$BX$550,MATCH(N$2,'Slutlig allokering kvv'!$B$1:$BX$1,0),FALSE)/1,0))</f>
        <v>0</v>
      </c>
      <c r="O50">
        <f>IF($D50="","",IFERROR(VLOOKUP($B50,Kraftvärmeprod!$B$1:$BX$550,MATCH(O$2,Kraftvärmeprod!$B$1:$VX$1,0),FALSE)/1,0)-IFERROR(VLOOKUP($B50,'Slutlig allokering kvv'!$B$2:$BX$550,MATCH(O$2,'Slutlig allokering kvv'!$B$1:$BX$1,0),FALSE)/1,0))</f>
        <v>0</v>
      </c>
      <c r="P50">
        <f>IF($D50="","",IFERROR(VLOOKUP($B50,Kraftvärmeprod!$B$1:$BX$550,MATCH(P$2,Kraftvärmeprod!$B$1:$VX$1,0),FALSE)/1,0)-IFERROR(VLOOKUP($B50,'Slutlig allokering kvv'!$B$2:$BX$550,MATCH(P$2,'Slutlig allokering kvv'!$B$1:$BX$1,0),FALSE)/1,0))</f>
        <v>0</v>
      </c>
      <c r="Q50">
        <f>IF($D50="","",IFERROR(VLOOKUP($B50,Kraftvärmeprod!$B$1:$BX$550,MATCH(Q$2,Kraftvärmeprod!$B$1:$VX$1,0),FALSE)/1,0)-IFERROR(VLOOKUP($B50,'Slutlig allokering kvv'!$B$2:$BX$550,MATCH(Q$2,'Slutlig allokering kvv'!$B$1:$BX$1,0),FALSE)/1,0))</f>
        <v>0</v>
      </c>
      <c r="R50">
        <f>IF($D50="","",IFERROR(VLOOKUP($B50,Kraftvärmeprod!$B$1:$BX$550,MATCH(R$2,Kraftvärmeprod!$B$1:$VX$1,0),FALSE)/1,0)-IFERROR(VLOOKUP($B50,'Slutlig allokering kvv'!$B$2:$BX$550,MATCH(R$2,'Slutlig allokering kvv'!$B$1:$BX$1,0),FALSE)/1,0))</f>
        <v>0</v>
      </c>
      <c r="S50">
        <f>IF($D50="","",IFERROR(VLOOKUP($B50,Kraftvärmeprod!$B$1:$BX$550,MATCH(S$2,Kraftvärmeprod!$B$1:$VX$1,0),FALSE)/1,0)-IFERROR(VLOOKUP($B50,'Slutlig allokering kvv'!$B$2:$BX$550,MATCH(S$2,'Slutlig allokering kvv'!$B$1:$BX$1,0),FALSE)/1,0))</f>
        <v>0</v>
      </c>
      <c r="T50">
        <f>IF($D50="","",IFERROR(VLOOKUP($B50,Kraftvärmeprod!$B$1:$BX$550,MATCH(T$2,Kraftvärmeprod!$B$1:$VX$1,0),FALSE)/1,0)-IFERROR(VLOOKUP($B50,'Slutlig allokering kvv'!$B$2:$BX$550,MATCH(T$2,'Slutlig allokering kvv'!$B$1:$BX$1,0),FALSE)/1,0))</f>
        <v>0</v>
      </c>
      <c r="U50">
        <f>IF($D50="","",IFERROR(VLOOKUP($B50,Kraftvärmeprod!$B$1:$BX$550,MATCH(U$2,Kraftvärmeprod!$B$1:$VX$1,0),FALSE)/1,0)-IFERROR(VLOOKUP($B50,'Slutlig allokering kvv'!$B$2:$BX$550,MATCH(U$2,'Slutlig allokering kvv'!$B$1:$BX$1,0),FALSE)/1,0))</f>
        <v>0</v>
      </c>
      <c r="V50">
        <f>IF($D50="","",IFERROR(VLOOKUP($B50,Kraftvärmeprod!$B$1:$BX$550,MATCH(V$2,Kraftvärmeprod!$B$1:$VX$1,0),FALSE)/1,0)-IFERROR(VLOOKUP($B50,'Slutlig allokering kvv'!$B$2:$BX$550,MATCH(V$2,'Slutlig allokering kvv'!$B$1:$BX$1,0),FALSE)/1,0))</f>
        <v>0</v>
      </c>
      <c r="W50">
        <f>IF($D50="","",IFERROR(VLOOKUP($B50,Kraftvärmeprod!$B$1:$BX$550,MATCH(W$2,Kraftvärmeprod!$B$1:$VX$1,0),FALSE)/1,0)-IFERROR(VLOOKUP($B50,'Slutlig allokering kvv'!$B$2:$BX$550,MATCH(W$2,'Slutlig allokering kvv'!$B$1:$BX$1,0),FALSE)/1,0))</f>
        <v>0</v>
      </c>
      <c r="X50">
        <f>IF($D50="","",IFERROR(VLOOKUP($B50,Kraftvärmeprod!$B$1:$BX$550,MATCH(X$2,Kraftvärmeprod!$B$1:$VX$1,0),FALSE)/1,0)-IFERROR(VLOOKUP($B50,'Slutlig allokering kvv'!$B$2:$BX$550,MATCH(X$2,'Slutlig allokering kvv'!$B$1:$BX$1,0),FALSE)/1,0))</f>
        <v>0</v>
      </c>
      <c r="Y50">
        <f>IF($D50="","",IFERROR(VLOOKUP($B50,Kraftvärmeprod!$B$1:$BX$550,MATCH(Y$2,Kraftvärmeprod!$B$1:$VX$1,0),FALSE)/1,0)-IFERROR(VLOOKUP($B50,'Slutlig allokering kvv'!$B$2:$BX$550,MATCH(Y$2,'Slutlig allokering kvv'!$B$1:$BX$1,0),FALSE)/1,0))</f>
        <v>0</v>
      </c>
      <c r="Z50">
        <f>IF($D50="","",IFERROR(VLOOKUP($B50,Kraftvärmeprod!$B$1:$BX$550,MATCH(Z$2,Kraftvärmeprod!$B$1:$VX$1,0),FALSE)/1,0)-IFERROR(VLOOKUP($B50,'Slutlig allokering kvv'!$B$2:$BX$550,MATCH(Z$2,'Slutlig allokering kvv'!$B$1:$BX$1,0),FALSE)/1,0))</f>
        <v>0</v>
      </c>
      <c r="AA50">
        <f>IF($D50="","",IFERROR(VLOOKUP($B50,Kraftvärmeprod!$B$1:$BX$550,MATCH(AA$2,Kraftvärmeprod!$B$1:$VX$1,0),FALSE)/1,0)-IFERROR(VLOOKUP($B50,'Slutlig allokering kvv'!$B$2:$BX$550,MATCH(AA$2,'Slutlig allokering kvv'!$B$1:$BX$1,0),FALSE)/1,0))</f>
        <v>726.51</v>
      </c>
      <c r="AB50">
        <f>IF($D50="","",IFERROR(VLOOKUP($B50,Kraftvärmeprod!$B$1:$BX$550,MATCH(AB$2,Kraftvärmeprod!$B$1:$VX$1,0),FALSE)/1,0)-IFERROR(VLOOKUP($B50,'Slutlig allokering kvv'!$B$2:$BX$550,MATCH(AB$2,'Slutlig allokering kvv'!$B$1:$BX$1,0),FALSE)/1,0))</f>
        <v>0</v>
      </c>
      <c r="AC50">
        <f>IF($D50="","",IFERROR(VLOOKUP($B50,Kraftvärmeprod!$B$1:$BX$550,MATCH(AC$2,Kraftvärmeprod!$B$1:$VX$1,0),FALSE)/1,0)-IFERROR(VLOOKUP($B50,'Slutlig allokering kvv'!$B$2:$BX$550,MATCH(AC$2,'Slutlig allokering kvv'!$B$1:$BX$1,0),FALSE)/1,0))</f>
        <v>0</v>
      </c>
      <c r="AE50">
        <f>IF($D50="","",IFERROR(VLOOKUP($B50,Miljö!$B$1:$E$550,MATCH("Hjälpel kraftvärme (GWh)",Miljö!$B$1:$E$1,0),FALSE)/1,0)-IFERROR(VLOOKUP($B50,'Slutlig allokering kvv'!$B$2:$BX$550,MATCH(AE$2,'Slutlig allokering kvv'!$B$1:$BX$1,0),FALSE)/1,0))</f>
        <v>9.1820000000000004</v>
      </c>
      <c r="AI50">
        <f t="shared" si="0"/>
        <v>894.39553799999999</v>
      </c>
      <c r="AK50">
        <f>IFERROR(VLOOKUP($B50,'Slutlig allokering kvv'!$B$2:$AX$550,MATCH("Summa slutlig allokerad tillförd energi (utan hjälpel och rökgaskondensering):",'Slutlig allokering kvv'!$B$1:$AX$1,0),FALSE)/1,"")</f>
        <v>1540.8044620000001</v>
      </c>
      <c r="AM50" s="289">
        <f>IFERROR(1-VLOOKUP($B50,'Slutlig allokering kvv'!$B$2:$AX$550,MATCH("Andel av bränsle i kvv som allokerats till värme, exklusive rökgaskondensering och hjälpel",'Slutlig allokering kvv'!$B$1:$AX$1,0),FALSE),"")</f>
        <v>0.36727806258212869</v>
      </c>
      <c r="AO50" s="289">
        <f t="shared" si="1"/>
        <v>0.36727806258212881</v>
      </c>
      <c r="AP50" s="290">
        <f t="shared" si="2"/>
        <v>-1.1102230246251565E-16</v>
      </c>
      <c r="AQ50" s="290"/>
      <c r="AR50" s="239">
        <f t="shared" si="3"/>
        <v>0.46039214401099909</v>
      </c>
      <c r="AS50" s="290"/>
    </row>
    <row r="51" spans="1:45" x14ac:dyDescent="0.25">
      <c r="A51" s="2" t="str">
        <f>'Miljövärden för publ företag'!B53</f>
        <v>E.ON Värme Sverige AB</v>
      </c>
      <c r="B51" s="2" t="str">
        <f>'Miljövärden för publ företag'!C53</f>
        <v>Mora</v>
      </c>
      <c r="C51" t="str">
        <f>IFERROR(VLOOKUP($B51,Kraftvärmeprod!$B$1:$AH$479,MATCH(C$2,Kraftvärmeprod!$B$1:$AG$1,0),FALSE)/1,"")</f>
        <v/>
      </c>
      <c r="D51" t="str">
        <f>IFERROR(VLOOKUP($B51,Kraftvärmeprod!$B$1:$AH$479,MATCH(D$2,Kraftvärmeprod!$B$1:$AG$1,0),FALSE)/1,"")</f>
        <v/>
      </c>
      <c r="F51" t="str">
        <f>IF($D51="","",IFERROR(VLOOKUP($B51,Kraftvärmeprod!$B$1:$BX$550,MATCH(F$2,Kraftvärmeprod!$B$1:$VX$1,0),FALSE)/1,0)-IFERROR(VLOOKUP($B51,'Slutlig allokering kvv'!$B$2:$BX$550,MATCH(F$2,'Slutlig allokering kvv'!$B$1:$BX$1,0),FALSE)/1,0))</f>
        <v/>
      </c>
      <c r="G51" t="str">
        <f>IF($D51="","",IFERROR(VLOOKUP($B51,Kraftvärmeprod!$B$1:$BX$550,MATCH(G$2,Kraftvärmeprod!$B$1:$VX$1,0),FALSE)/1,0)-IFERROR(VLOOKUP($B51,'Slutlig allokering kvv'!$B$2:$BX$550,MATCH(G$2,'Slutlig allokering kvv'!$B$1:$BX$1,0),FALSE)/1,0))</f>
        <v/>
      </c>
      <c r="H51" t="str">
        <f>IF($D51="","",IFERROR(VLOOKUP($B51,Kraftvärmeprod!$B$1:$BX$550,MATCH(H$2,Kraftvärmeprod!$B$1:$VX$1,0),FALSE)/1,0)-IFERROR(VLOOKUP($B51,'Slutlig allokering kvv'!$B$2:$BX$550,MATCH(H$2,'Slutlig allokering kvv'!$B$1:$BX$1,0),FALSE)/1,0))</f>
        <v/>
      </c>
      <c r="I51" t="str">
        <f>IF($D51="","",IFERROR(VLOOKUP($B51,Kraftvärmeprod!$B$1:$BX$550,MATCH(I$2,Kraftvärmeprod!$B$1:$VX$1,0),FALSE)/1,0)-IFERROR(VLOOKUP($B51,'Slutlig allokering kvv'!$B$2:$BX$550,MATCH(I$2,'Slutlig allokering kvv'!$B$1:$BX$1,0),FALSE)/1,0))</f>
        <v/>
      </c>
      <c r="J51" t="str">
        <f>IF($D51="","",IFERROR(VLOOKUP($B51,Kraftvärmeprod!$B$1:$BX$550,MATCH(J$2,Kraftvärmeprod!$B$1:$VX$1,0),FALSE)/1,0)-IFERROR(VLOOKUP($B51,'Slutlig allokering kvv'!$B$2:$BX$550,MATCH(J$2,'Slutlig allokering kvv'!$B$1:$BX$1,0),FALSE)/1,0))</f>
        <v/>
      </c>
      <c r="K51" t="str">
        <f>IF($D51="","",IFERROR(VLOOKUP($B51,Kraftvärmeprod!$B$1:$BX$550,MATCH(K$2,Kraftvärmeprod!$B$1:$VX$1,0),FALSE)/1,0)-IFERROR(VLOOKUP($B51,'Slutlig allokering kvv'!$B$2:$BX$550,MATCH(K$2,'Slutlig allokering kvv'!$B$1:$BX$1,0),FALSE)/1,0))</f>
        <v/>
      </c>
      <c r="L51" t="str">
        <f>IF($D51="","",IFERROR(VLOOKUP($B51,Kraftvärmeprod!$B$1:$BX$550,MATCH(L$2,Kraftvärmeprod!$B$1:$VX$1,0),FALSE)/1,0)-IFERROR(VLOOKUP($B51,'Slutlig allokering kvv'!$B$2:$BX$550,MATCH(L$2,'Slutlig allokering kvv'!$B$1:$BX$1,0),FALSE)/1,0))</f>
        <v/>
      </c>
      <c r="M51" t="str">
        <f>IF($D51="","",IFERROR(VLOOKUP($B51,Kraftvärmeprod!$B$1:$BX$550,MATCH(M$2,Kraftvärmeprod!$B$1:$VX$1,0),FALSE)/1,0)-IFERROR(VLOOKUP($B51,'Slutlig allokering kvv'!$B$2:$BX$550,MATCH(M$2,'Slutlig allokering kvv'!$B$1:$BX$1,0),FALSE)/1,0))</f>
        <v/>
      </c>
      <c r="N51" t="str">
        <f>IF($D51="","",IFERROR(VLOOKUP($B51,Kraftvärmeprod!$B$1:$BX$550,MATCH(N$2,Kraftvärmeprod!$B$1:$VX$1,0),FALSE)/1,0)-IFERROR(VLOOKUP($B51,'Slutlig allokering kvv'!$B$2:$BX$550,MATCH(N$2,'Slutlig allokering kvv'!$B$1:$BX$1,0),FALSE)/1,0))</f>
        <v/>
      </c>
      <c r="O51" t="str">
        <f>IF($D51="","",IFERROR(VLOOKUP($B51,Kraftvärmeprod!$B$1:$BX$550,MATCH(O$2,Kraftvärmeprod!$B$1:$VX$1,0),FALSE)/1,0)-IFERROR(VLOOKUP($B51,'Slutlig allokering kvv'!$B$2:$BX$550,MATCH(O$2,'Slutlig allokering kvv'!$B$1:$BX$1,0),FALSE)/1,0))</f>
        <v/>
      </c>
      <c r="P51" t="str">
        <f>IF($D51="","",IFERROR(VLOOKUP($B51,Kraftvärmeprod!$B$1:$BX$550,MATCH(P$2,Kraftvärmeprod!$B$1:$VX$1,0),FALSE)/1,0)-IFERROR(VLOOKUP($B51,'Slutlig allokering kvv'!$B$2:$BX$550,MATCH(P$2,'Slutlig allokering kvv'!$B$1:$BX$1,0),FALSE)/1,0))</f>
        <v/>
      </c>
      <c r="Q51" t="str">
        <f>IF($D51="","",IFERROR(VLOOKUP($B51,Kraftvärmeprod!$B$1:$BX$550,MATCH(Q$2,Kraftvärmeprod!$B$1:$VX$1,0),FALSE)/1,0)-IFERROR(VLOOKUP($B51,'Slutlig allokering kvv'!$B$2:$BX$550,MATCH(Q$2,'Slutlig allokering kvv'!$B$1:$BX$1,0),FALSE)/1,0))</f>
        <v/>
      </c>
      <c r="R51" t="str">
        <f>IF($D51="","",IFERROR(VLOOKUP($B51,Kraftvärmeprod!$B$1:$BX$550,MATCH(R$2,Kraftvärmeprod!$B$1:$VX$1,0),FALSE)/1,0)-IFERROR(VLOOKUP($B51,'Slutlig allokering kvv'!$B$2:$BX$550,MATCH(R$2,'Slutlig allokering kvv'!$B$1:$BX$1,0),FALSE)/1,0))</f>
        <v/>
      </c>
      <c r="S51" t="str">
        <f>IF($D51="","",IFERROR(VLOOKUP($B51,Kraftvärmeprod!$B$1:$BX$550,MATCH(S$2,Kraftvärmeprod!$B$1:$VX$1,0),FALSE)/1,0)-IFERROR(VLOOKUP($B51,'Slutlig allokering kvv'!$B$2:$BX$550,MATCH(S$2,'Slutlig allokering kvv'!$B$1:$BX$1,0),FALSE)/1,0))</f>
        <v/>
      </c>
      <c r="T51" t="str">
        <f>IF($D51="","",IFERROR(VLOOKUP($B51,Kraftvärmeprod!$B$1:$BX$550,MATCH(T$2,Kraftvärmeprod!$B$1:$VX$1,0),FALSE)/1,0)-IFERROR(VLOOKUP($B51,'Slutlig allokering kvv'!$B$2:$BX$550,MATCH(T$2,'Slutlig allokering kvv'!$B$1:$BX$1,0),FALSE)/1,0))</f>
        <v/>
      </c>
      <c r="U51" t="str">
        <f>IF($D51="","",IFERROR(VLOOKUP($B51,Kraftvärmeprod!$B$1:$BX$550,MATCH(U$2,Kraftvärmeprod!$B$1:$VX$1,0),FALSE)/1,0)-IFERROR(VLOOKUP($B51,'Slutlig allokering kvv'!$B$2:$BX$550,MATCH(U$2,'Slutlig allokering kvv'!$B$1:$BX$1,0),FALSE)/1,0))</f>
        <v/>
      </c>
      <c r="V51" t="str">
        <f>IF($D51="","",IFERROR(VLOOKUP($B51,Kraftvärmeprod!$B$1:$BX$550,MATCH(V$2,Kraftvärmeprod!$B$1:$VX$1,0),FALSE)/1,0)-IFERROR(VLOOKUP($B51,'Slutlig allokering kvv'!$B$2:$BX$550,MATCH(V$2,'Slutlig allokering kvv'!$B$1:$BX$1,0),FALSE)/1,0))</f>
        <v/>
      </c>
      <c r="W51" t="str">
        <f>IF($D51="","",IFERROR(VLOOKUP($B51,Kraftvärmeprod!$B$1:$BX$550,MATCH(W$2,Kraftvärmeprod!$B$1:$VX$1,0),FALSE)/1,0)-IFERROR(VLOOKUP($B51,'Slutlig allokering kvv'!$B$2:$BX$550,MATCH(W$2,'Slutlig allokering kvv'!$B$1:$BX$1,0),FALSE)/1,0))</f>
        <v/>
      </c>
      <c r="X51" t="str">
        <f>IF($D51="","",IFERROR(VLOOKUP($B51,Kraftvärmeprod!$B$1:$BX$550,MATCH(X$2,Kraftvärmeprod!$B$1:$VX$1,0),FALSE)/1,0)-IFERROR(VLOOKUP($B51,'Slutlig allokering kvv'!$B$2:$BX$550,MATCH(X$2,'Slutlig allokering kvv'!$B$1:$BX$1,0),FALSE)/1,0))</f>
        <v/>
      </c>
      <c r="Y51" t="str">
        <f>IF($D51="","",IFERROR(VLOOKUP($B51,Kraftvärmeprod!$B$1:$BX$550,MATCH(Y$2,Kraftvärmeprod!$B$1:$VX$1,0),FALSE)/1,0)-IFERROR(VLOOKUP($B51,'Slutlig allokering kvv'!$B$2:$BX$550,MATCH(Y$2,'Slutlig allokering kvv'!$B$1:$BX$1,0),FALSE)/1,0))</f>
        <v/>
      </c>
      <c r="Z51" t="str">
        <f>IF($D51="","",IFERROR(VLOOKUP($B51,Kraftvärmeprod!$B$1:$BX$550,MATCH(Z$2,Kraftvärmeprod!$B$1:$VX$1,0),FALSE)/1,0)-IFERROR(VLOOKUP($B51,'Slutlig allokering kvv'!$B$2:$BX$550,MATCH(Z$2,'Slutlig allokering kvv'!$B$1:$BX$1,0),FALSE)/1,0))</f>
        <v/>
      </c>
      <c r="AA51" t="str">
        <f>IF($D51="","",IFERROR(VLOOKUP($B51,Kraftvärmeprod!$B$1:$BX$550,MATCH(AA$2,Kraftvärmeprod!$B$1:$VX$1,0),FALSE)/1,0)-IFERROR(VLOOKUP($B51,'Slutlig allokering kvv'!$B$2:$BX$550,MATCH(AA$2,'Slutlig allokering kvv'!$B$1:$BX$1,0),FALSE)/1,0))</f>
        <v/>
      </c>
      <c r="AB51" t="str">
        <f>IF($D51="","",IFERROR(VLOOKUP($B51,Kraftvärmeprod!$B$1:$BX$550,MATCH(AB$2,Kraftvärmeprod!$B$1:$VX$1,0),FALSE)/1,0)-IFERROR(VLOOKUP($B51,'Slutlig allokering kvv'!$B$2:$BX$550,MATCH(AB$2,'Slutlig allokering kvv'!$B$1:$BX$1,0),FALSE)/1,0))</f>
        <v/>
      </c>
      <c r="AC51" t="str">
        <f>IF($D51="","",IFERROR(VLOOKUP($B51,Kraftvärmeprod!$B$1:$BX$550,MATCH(AC$2,Kraftvärmeprod!$B$1:$VX$1,0),FALSE)/1,0)-IFERROR(VLOOKUP($B51,'Slutlig allokering kvv'!$B$2:$BX$550,MATCH(AC$2,'Slutlig allokering kvv'!$B$1:$BX$1,0),FALSE)/1,0))</f>
        <v/>
      </c>
      <c r="AE51" t="str">
        <f>IF($D51="","",IFERROR(VLOOKUP($B51,Miljö!$B$1:$E$550,MATCH("Hjälpel kraftvärme (GWh)",Miljö!$B$1:$E$1,0),FALSE)/1,0)-IFERROR(VLOOKUP($B51,'Slutlig allokering kvv'!$B$2:$BX$550,MATCH(AE$2,'Slutlig allokering kvv'!$B$1:$BX$1,0),FALSE)/1,0))</f>
        <v/>
      </c>
      <c r="AI51">
        <f t="shared" si="0"/>
        <v>0</v>
      </c>
      <c r="AK51">
        <f>IFERROR(VLOOKUP($B51,'Slutlig allokering kvv'!$B$2:$AX$550,MATCH("Summa slutlig allokerad tillförd energi (utan hjälpel och rökgaskondensering):",'Slutlig allokering kvv'!$B$1:$AX$1,0),FALSE)/1,"")</f>
        <v>0</v>
      </c>
      <c r="AM51" s="289" t="str">
        <f>IFERROR(1-VLOOKUP($B51,'Slutlig allokering kvv'!$B$2:$AX$550,MATCH("Andel av bränsle i kvv som allokerats till värme, exklusive rökgaskondensering och hjälpel",'Slutlig allokering kvv'!$B$1:$AX$1,0),FALSE),"")</f>
        <v/>
      </c>
      <c r="AO51" s="289" t="str">
        <f t="shared" si="1"/>
        <v/>
      </c>
      <c r="AP51" s="290" t="str">
        <f t="shared" si="2"/>
        <v/>
      </c>
      <c r="AQ51" s="290"/>
      <c r="AR51" s="239" t="str">
        <f t="shared" si="3"/>
        <v/>
      </c>
      <c r="AS51" s="290"/>
    </row>
    <row r="52" spans="1:45" x14ac:dyDescent="0.25">
      <c r="A52" s="2" t="str">
        <f>'Miljövärden för publ företag'!B54</f>
        <v>E.ON Värme Sverige AB</v>
      </c>
      <c r="B52" s="2" t="str">
        <f>'Miljövärden för publ företag'!C54</f>
        <v>Norrköping - Söderköping</v>
      </c>
      <c r="C52">
        <f>IFERROR(VLOOKUP($B52,Kraftvärmeprod!$B$1:$AH$479,MATCH(C$2,Kraftvärmeprod!$B$1:$AG$1,0),FALSE)/1,"")</f>
        <v>911</v>
      </c>
      <c r="D52">
        <f>IFERROR(VLOOKUP($B52,Kraftvärmeprod!$B$1:$AH$479,MATCH(D$2,Kraftvärmeprod!$B$1:$AG$1,0),FALSE)/1,"")</f>
        <v>328</v>
      </c>
      <c r="F52">
        <f>IF($D52="","",IFERROR(VLOOKUP($B52,Kraftvärmeprod!$B$1:$BX$550,MATCH(F$2,Kraftvärmeprod!$B$1:$VX$1,0),FALSE)/1,0)-IFERROR(VLOOKUP($B52,'Slutlig allokering kvv'!$B$2:$BX$550,MATCH(F$2,'Slutlig allokering kvv'!$B$1:$BX$1,0),FALSE)/1,0))</f>
        <v>42.2821</v>
      </c>
      <c r="G52">
        <f>IF($D52="","",IFERROR(VLOOKUP($B52,Kraftvärmeprod!$B$1:$BX$550,MATCH(G$2,Kraftvärmeprod!$B$1:$VX$1,0),FALSE)/1,0)-IFERROR(VLOOKUP($B52,'Slutlig allokering kvv'!$B$2:$BX$550,MATCH(G$2,'Slutlig allokering kvv'!$B$1:$BX$1,0),FALSE)/1,0))</f>
        <v>0</v>
      </c>
      <c r="H52">
        <f>IF($D52="","",IFERROR(VLOOKUP($B52,Kraftvärmeprod!$B$1:$BX$550,MATCH(H$2,Kraftvärmeprod!$B$1:$VX$1,0),FALSE)/1,0)-IFERROR(VLOOKUP($B52,'Slutlig allokering kvv'!$B$2:$BX$550,MATCH(H$2,'Slutlig allokering kvv'!$B$1:$BX$1,0),FALSE)/1,0))</f>
        <v>0</v>
      </c>
      <c r="I52">
        <f>IF($D52="","",IFERROR(VLOOKUP($B52,Kraftvärmeprod!$B$1:$BX$550,MATCH(I$2,Kraftvärmeprod!$B$1:$VX$1,0),FALSE)/1,0)-IFERROR(VLOOKUP($B52,'Slutlig allokering kvv'!$B$2:$BX$550,MATCH(I$2,'Slutlig allokering kvv'!$B$1:$BX$1,0),FALSE)/1,0))</f>
        <v>0</v>
      </c>
      <c r="J52">
        <f>IF($D52="","",IFERROR(VLOOKUP($B52,Kraftvärmeprod!$B$1:$BX$550,MATCH(J$2,Kraftvärmeprod!$B$1:$VX$1,0),FALSE)/1,0)-IFERROR(VLOOKUP($B52,'Slutlig allokering kvv'!$B$2:$BX$550,MATCH(J$2,'Slutlig allokering kvv'!$B$1:$BX$1,0),FALSE)/1,0))</f>
        <v>0</v>
      </c>
      <c r="K52">
        <f>IF($D52="","",IFERROR(VLOOKUP($B52,Kraftvärmeprod!$B$1:$BX$550,MATCH(K$2,Kraftvärmeprod!$B$1:$VX$1,0),FALSE)/1,0)-IFERROR(VLOOKUP($B52,'Slutlig allokering kvv'!$B$2:$BX$550,MATCH(K$2,'Slutlig allokering kvv'!$B$1:$BX$1,0),FALSE)/1,0))</f>
        <v>0</v>
      </c>
      <c r="L52">
        <f>IF($D52="","",IFERROR(VLOOKUP($B52,Kraftvärmeprod!$B$1:$BX$550,MATCH(L$2,Kraftvärmeprod!$B$1:$VX$1,0),FALSE)/1,0)-IFERROR(VLOOKUP($B52,'Slutlig allokering kvv'!$B$2:$BX$550,MATCH(L$2,'Slutlig allokering kvv'!$B$1:$BX$1,0),FALSE)/1,0))</f>
        <v>39.694800000000001</v>
      </c>
      <c r="M52">
        <f>IF($D52="","",IFERROR(VLOOKUP($B52,Kraftvärmeprod!$B$1:$BX$550,MATCH(M$2,Kraftvärmeprod!$B$1:$VX$1,0),FALSE)/1,0)-IFERROR(VLOOKUP($B52,'Slutlig allokering kvv'!$B$2:$BX$550,MATCH(M$2,'Slutlig allokering kvv'!$B$1:$BX$1,0),FALSE)/1,0))</f>
        <v>0</v>
      </c>
      <c r="N52">
        <f>IF($D52="","",IFERROR(VLOOKUP($B52,Kraftvärmeprod!$B$1:$BX$550,MATCH(N$2,Kraftvärmeprod!$B$1:$VX$1,0),FALSE)/1,0)-IFERROR(VLOOKUP($B52,'Slutlig allokering kvv'!$B$2:$BX$550,MATCH(N$2,'Slutlig allokering kvv'!$B$1:$BX$1,0),FALSE)/1,0))</f>
        <v>0</v>
      </c>
      <c r="O52">
        <f>IF($D52="","",IFERROR(VLOOKUP($B52,Kraftvärmeprod!$B$1:$BX$550,MATCH(O$2,Kraftvärmeprod!$B$1:$VX$1,0),FALSE)/1,0)-IFERROR(VLOOKUP($B52,'Slutlig allokering kvv'!$B$2:$BX$550,MATCH(O$2,'Slutlig allokering kvv'!$B$1:$BX$1,0),FALSE)/1,0))</f>
        <v>0</v>
      </c>
      <c r="P52">
        <f>IF($D52="","",IFERROR(VLOOKUP($B52,Kraftvärmeprod!$B$1:$BX$550,MATCH(P$2,Kraftvärmeprod!$B$1:$VX$1,0),FALSE)/1,0)-IFERROR(VLOOKUP($B52,'Slutlig allokering kvv'!$B$2:$BX$550,MATCH(P$2,'Slutlig allokering kvv'!$B$1:$BX$1,0),FALSE)/1,0))</f>
        <v>0</v>
      </c>
      <c r="Q52">
        <f>IF($D52="","",IFERROR(VLOOKUP($B52,Kraftvärmeprod!$B$1:$BX$550,MATCH(Q$2,Kraftvärmeprod!$B$1:$VX$1,0),FALSE)/1,0)-IFERROR(VLOOKUP($B52,'Slutlig allokering kvv'!$B$2:$BX$550,MATCH(Q$2,'Slutlig allokering kvv'!$B$1:$BX$1,0),FALSE)/1,0))</f>
        <v>0</v>
      </c>
      <c r="R52">
        <f>IF($D52="","",IFERROR(VLOOKUP($B52,Kraftvärmeprod!$B$1:$BX$550,MATCH(R$2,Kraftvärmeprod!$B$1:$VX$1,0),FALSE)/1,0)-IFERROR(VLOOKUP($B52,'Slutlig allokering kvv'!$B$2:$BX$550,MATCH(R$2,'Slutlig allokering kvv'!$B$1:$BX$1,0),FALSE)/1,0))</f>
        <v>0</v>
      </c>
      <c r="S52">
        <f>IF($D52="","",IFERROR(VLOOKUP($B52,Kraftvärmeprod!$B$1:$BX$550,MATCH(S$2,Kraftvärmeprod!$B$1:$VX$1,0),FALSE)/1,0)-IFERROR(VLOOKUP($B52,'Slutlig allokering kvv'!$B$2:$BX$550,MATCH(S$2,'Slutlig allokering kvv'!$B$1:$BX$1,0),FALSE)/1,0))</f>
        <v>0</v>
      </c>
      <c r="T52">
        <f>IF($D52="","",IFERROR(VLOOKUP($B52,Kraftvärmeprod!$B$1:$BX$550,MATCH(T$2,Kraftvärmeprod!$B$1:$VX$1,0),FALSE)/1,0)-IFERROR(VLOOKUP($B52,'Slutlig allokering kvv'!$B$2:$BX$550,MATCH(T$2,'Slutlig allokering kvv'!$B$1:$BX$1,0),FALSE)/1,0))</f>
        <v>0</v>
      </c>
      <c r="U52">
        <f>IF($D52="","",IFERROR(VLOOKUP($B52,Kraftvärmeprod!$B$1:$BX$550,MATCH(U$2,Kraftvärmeprod!$B$1:$VX$1,0),FALSE)/1,0)-IFERROR(VLOOKUP($B52,'Slutlig allokering kvv'!$B$2:$BX$550,MATCH(U$2,'Slutlig allokering kvv'!$B$1:$BX$1,0),FALSE)/1,0))</f>
        <v>0</v>
      </c>
      <c r="V52">
        <f>IF($D52="","",IFERROR(VLOOKUP($B52,Kraftvärmeprod!$B$1:$BX$550,MATCH(V$2,Kraftvärmeprod!$B$1:$VX$1,0),FALSE)/1,0)-IFERROR(VLOOKUP($B52,'Slutlig allokering kvv'!$B$2:$BX$550,MATCH(V$2,'Slutlig allokering kvv'!$B$1:$BX$1,0),FALSE)/1,0))</f>
        <v>54.7014</v>
      </c>
      <c r="W52">
        <f>IF($D52="","",IFERROR(VLOOKUP($B52,Kraftvärmeprod!$B$1:$BX$550,MATCH(W$2,Kraftvärmeprod!$B$1:$VX$1,0),FALSE)/1,0)-IFERROR(VLOOKUP($B52,'Slutlig allokering kvv'!$B$2:$BX$550,MATCH(W$2,'Slutlig allokering kvv'!$B$1:$BX$1,0),FALSE)/1,0))</f>
        <v>0</v>
      </c>
      <c r="X52">
        <f>IF($D52="","",IFERROR(VLOOKUP($B52,Kraftvärmeprod!$B$1:$BX$550,MATCH(X$2,Kraftvärmeprod!$B$1:$VX$1,0),FALSE)/1,0)-IFERROR(VLOOKUP($B52,'Slutlig allokering kvv'!$B$2:$BX$550,MATCH(X$2,'Slutlig allokering kvv'!$B$1:$BX$1,0),FALSE)/1,0))</f>
        <v>0</v>
      </c>
      <c r="Y52">
        <f>IF($D52="","",IFERROR(VLOOKUP($B52,Kraftvärmeprod!$B$1:$BX$550,MATCH(Y$2,Kraftvärmeprod!$B$1:$VX$1,0),FALSE)/1,0)-IFERROR(VLOOKUP($B52,'Slutlig allokering kvv'!$B$2:$BX$550,MATCH(Y$2,'Slutlig allokering kvv'!$B$1:$BX$1,0),FALSE)/1,0))</f>
        <v>0</v>
      </c>
      <c r="Z52">
        <f>IF($D52="","",IFERROR(VLOOKUP($B52,Kraftvärmeprod!$B$1:$BX$550,MATCH(Z$2,Kraftvärmeprod!$B$1:$VX$1,0),FALSE)/1,0)-IFERROR(VLOOKUP($B52,'Slutlig allokering kvv'!$B$2:$BX$550,MATCH(Z$2,'Slutlig allokering kvv'!$B$1:$BX$1,0),FALSE)/1,0))</f>
        <v>0</v>
      </c>
      <c r="AA52">
        <f>IF($D52="","",IFERROR(VLOOKUP($B52,Kraftvärmeprod!$B$1:$BX$550,MATCH(AA$2,Kraftvärmeprod!$B$1:$VX$1,0),FALSE)/1,0)-IFERROR(VLOOKUP($B52,'Slutlig allokering kvv'!$B$2:$BX$550,MATCH(AA$2,'Slutlig allokering kvv'!$B$1:$BX$1,0),FALSE)/1,0))</f>
        <v>603.33500000000004</v>
      </c>
      <c r="AB52">
        <f>IF($D52="","",IFERROR(VLOOKUP($B52,Kraftvärmeprod!$B$1:$BX$550,MATCH(AB$2,Kraftvärmeprod!$B$1:$VX$1,0),FALSE)/1,0)-IFERROR(VLOOKUP($B52,'Slutlig allokering kvv'!$B$2:$BX$550,MATCH(AB$2,'Slutlig allokering kvv'!$B$1:$BX$1,0),FALSE)/1,0))</f>
        <v>0</v>
      </c>
      <c r="AC52">
        <f>IF($D52="","",IFERROR(VLOOKUP($B52,Kraftvärmeprod!$B$1:$BX$550,MATCH(AC$2,Kraftvärmeprod!$B$1:$VX$1,0),FALSE)/1,0)-IFERROR(VLOOKUP($B52,'Slutlig allokering kvv'!$B$2:$BX$550,MATCH(AC$2,'Slutlig allokering kvv'!$B$1:$BX$1,0),FALSE)/1,0))</f>
        <v>0</v>
      </c>
      <c r="AE52">
        <f>IF($D52="","",IFERROR(VLOOKUP($B52,Miljö!$B$1:$E$550,MATCH("Hjälpel kraftvärme (GWh)",Miljö!$B$1:$E$1,0),FALSE)/1,0)-IFERROR(VLOOKUP($B52,'Slutlig allokering kvv'!$B$2:$BX$550,MATCH(AE$2,'Slutlig allokering kvv'!$B$1:$BX$1,0),FALSE)/1,0))</f>
        <v>36.4026</v>
      </c>
      <c r="AI52">
        <f t="shared" si="0"/>
        <v>740.01330000000007</v>
      </c>
      <c r="AK52">
        <f>IFERROR(VLOOKUP($B52,'Slutlig allokering kvv'!$B$2:$AX$550,MATCH("Summa slutlig allokerad tillförd energi (utan hjälpel och rökgaskondensering):",'Slutlig allokering kvv'!$B$1:$AX$1,0),FALSE)/1,"")</f>
        <v>682.98669999999993</v>
      </c>
      <c r="AM52" s="289">
        <f>IFERROR(1-VLOOKUP($B52,'Slutlig allokering kvv'!$B$2:$AX$550,MATCH("Andel av bränsle i kvv som allokerats till värme, exklusive rökgaskondensering och hjälpel",'Slutlig allokering kvv'!$B$1:$AX$1,0),FALSE),"")</f>
        <v>0.52003745607870699</v>
      </c>
      <c r="AO52" s="289">
        <f t="shared" si="1"/>
        <v>0.52003745607870699</v>
      </c>
      <c r="AP52" s="290">
        <f t="shared" si="2"/>
        <v>0</v>
      </c>
      <c r="AQ52" s="290"/>
      <c r="AR52" s="239">
        <f t="shared" si="3"/>
        <v>0.42245399662732303</v>
      </c>
      <c r="AS52" s="290"/>
    </row>
    <row r="53" spans="1:45" x14ac:dyDescent="0.25">
      <c r="A53" s="2" t="str">
        <f>'Miljövärden för publ företag'!B55</f>
        <v>E.ON Värme Sverige AB</v>
      </c>
      <c r="B53" s="2" t="str">
        <f>'Miljövärden för publ företag'!C55</f>
        <v>Orsa</v>
      </c>
      <c r="C53" t="str">
        <f>IFERROR(VLOOKUP($B53,Kraftvärmeprod!$B$1:$AH$479,MATCH(C$2,Kraftvärmeprod!$B$1:$AG$1,0),FALSE)/1,"")</f>
        <v/>
      </c>
      <c r="D53" t="str">
        <f>IFERROR(VLOOKUP($B53,Kraftvärmeprod!$B$1:$AH$479,MATCH(D$2,Kraftvärmeprod!$B$1:$AG$1,0),FALSE)/1,"")</f>
        <v/>
      </c>
      <c r="F53" t="str">
        <f>IF($D53="","",IFERROR(VLOOKUP($B53,Kraftvärmeprod!$B$1:$BX$550,MATCH(F$2,Kraftvärmeprod!$B$1:$VX$1,0),FALSE)/1,0)-IFERROR(VLOOKUP($B53,'Slutlig allokering kvv'!$B$2:$BX$550,MATCH(F$2,'Slutlig allokering kvv'!$B$1:$BX$1,0),FALSE)/1,0))</f>
        <v/>
      </c>
      <c r="G53" t="str">
        <f>IF($D53="","",IFERROR(VLOOKUP($B53,Kraftvärmeprod!$B$1:$BX$550,MATCH(G$2,Kraftvärmeprod!$B$1:$VX$1,0),FALSE)/1,0)-IFERROR(VLOOKUP($B53,'Slutlig allokering kvv'!$B$2:$BX$550,MATCH(G$2,'Slutlig allokering kvv'!$B$1:$BX$1,0),FALSE)/1,0))</f>
        <v/>
      </c>
      <c r="H53" t="str">
        <f>IF($D53="","",IFERROR(VLOOKUP($B53,Kraftvärmeprod!$B$1:$BX$550,MATCH(H$2,Kraftvärmeprod!$B$1:$VX$1,0),FALSE)/1,0)-IFERROR(VLOOKUP($B53,'Slutlig allokering kvv'!$B$2:$BX$550,MATCH(H$2,'Slutlig allokering kvv'!$B$1:$BX$1,0),FALSE)/1,0))</f>
        <v/>
      </c>
      <c r="I53" t="str">
        <f>IF($D53="","",IFERROR(VLOOKUP($B53,Kraftvärmeprod!$B$1:$BX$550,MATCH(I$2,Kraftvärmeprod!$B$1:$VX$1,0),FALSE)/1,0)-IFERROR(VLOOKUP($B53,'Slutlig allokering kvv'!$B$2:$BX$550,MATCH(I$2,'Slutlig allokering kvv'!$B$1:$BX$1,0),FALSE)/1,0))</f>
        <v/>
      </c>
      <c r="J53" t="str">
        <f>IF($D53="","",IFERROR(VLOOKUP($B53,Kraftvärmeprod!$B$1:$BX$550,MATCH(J$2,Kraftvärmeprod!$B$1:$VX$1,0),FALSE)/1,0)-IFERROR(VLOOKUP($B53,'Slutlig allokering kvv'!$B$2:$BX$550,MATCH(J$2,'Slutlig allokering kvv'!$B$1:$BX$1,0),FALSE)/1,0))</f>
        <v/>
      </c>
      <c r="K53" t="str">
        <f>IF($D53="","",IFERROR(VLOOKUP($B53,Kraftvärmeprod!$B$1:$BX$550,MATCH(K$2,Kraftvärmeprod!$B$1:$VX$1,0),FALSE)/1,0)-IFERROR(VLOOKUP($B53,'Slutlig allokering kvv'!$B$2:$BX$550,MATCH(K$2,'Slutlig allokering kvv'!$B$1:$BX$1,0),FALSE)/1,0))</f>
        <v/>
      </c>
      <c r="L53" t="str">
        <f>IF($D53="","",IFERROR(VLOOKUP($B53,Kraftvärmeprod!$B$1:$BX$550,MATCH(L$2,Kraftvärmeprod!$B$1:$VX$1,0),FALSE)/1,0)-IFERROR(VLOOKUP($B53,'Slutlig allokering kvv'!$B$2:$BX$550,MATCH(L$2,'Slutlig allokering kvv'!$B$1:$BX$1,0),FALSE)/1,0))</f>
        <v/>
      </c>
      <c r="M53" t="str">
        <f>IF($D53="","",IFERROR(VLOOKUP($B53,Kraftvärmeprod!$B$1:$BX$550,MATCH(M$2,Kraftvärmeprod!$B$1:$VX$1,0),FALSE)/1,0)-IFERROR(VLOOKUP($B53,'Slutlig allokering kvv'!$B$2:$BX$550,MATCH(M$2,'Slutlig allokering kvv'!$B$1:$BX$1,0),FALSE)/1,0))</f>
        <v/>
      </c>
      <c r="N53" t="str">
        <f>IF($D53="","",IFERROR(VLOOKUP($B53,Kraftvärmeprod!$B$1:$BX$550,MATCH(N$2,Kraftvärmeprod!$B$1:$VX$1,0),FALSE)/1,0)-IFERROR(VLOOKUP($B53,'Slutlig allokering kvv'!$B$2:$BX$550,MATCH(N$2,'Slutlig allokering kvv'!$B$1:$BX$1,0),FALSE)/1,0))</f>
        <v/>
      </c>
      <c r="O53" t="str">
        <f>IF($D53="","",IFERROR(VLOOKUP($B53,Kraftvärmeprod!$B$1:$BX$550,MATCH(O$2,Kraftvärmeprod!$B$1:$VX$1,0),FALSE)/1,0)-IFERROR(VLOOKUP($B53,'Slutlig allokering kvv'!$B$2:$BX$550,MATCH(O$2,'Slutlig allokering kvv'!$B$1:$BX$1,0),FALSE)/1,0))</f>
        <v/>
      </c>
      <c r="P53" t="str">
        <f>IF($D53="","",IFERROR(VLOOKUP($B53,Kraftvärmeprod!$B$1:$BX$550,MATCH(P$2,Kraftvärmeprod!$B$1:$VX$1,0),FALSE)/1,0)-IFERROR(VLOOKUP($B53,'Slutlig allokering kvv'!$B$2:$BX$550,MATCH(P$2,'Slutlig allokering kvv'!$B$1:$BX$1,0),FALSE)/1,0))</f>
        <v/>
      </c>
      <c r="Q53" t="str">
        <f>IF($D53="","",IFERROR(VLOOKUP($B53,Kraftvärmeprod!$B$1:$BX$550,MATCH(Q$2,Kraftvärmeprod!$B$1:$VX$1,0),FALSE)/1,0)-IFERROR(VLOOKUP($B53,'Slutlig allokering kvv'!$B$2:$BX$550,MATCH(Q$2,'Slutlig allokering kvv'!$B$1:$BX$1,0),FALSE)/1,0))</f>
        <v/>
      </c>
      <c r="R53" t="str">
        <f>IF($D53="","",IFERROR(VLOOKUP($B53,Kraftvärmeprod!$B$1:$BX$550,MATCH(R$2,Kraftvärmeprod!$B$1:$VX$1,0),FALSE)/1,0)-IFERROR(VLOOKUP($B53,'Slutlig allokering kvv'!$B$2:$BX$550,MATCH(R$2,'Slutlig allokering kvv'!$B$1:$BX$1,0),FALSE)/1,0))</f>
        <v/>
      </c>
      <c r="S53" t="str">
        <f>IF($D53="","",IFERROR(VLOOKUP($B53,Kraftvärmeprod!$B$1:$BX$550,MATCH(S$2,Kraftvärmeprod!$B$1:$VX$1,0),FALSE)/1,0)-IFERROR(VLOOKUP($B53,'Slutlig allokering kvv'!$B$2:$BX$550,MATCH(S$2,'Slutlig allokering kvv'!$B$1:$BX$1,0),FALSE)/1,0))</f>
        <v/>
      </c>
      <c r="T53" t="str">
        <f>IF($D53="","",IFERROR(VLOOKUP($B53,Kraftvärmeprod!$B$1:$BX$550,MATCH(T$2,Kraftvärmeprod!$B$1:$VX$1,0),FALSE)/1,0)-IFERROR(VLOOKUP($B53,'Slutlig allokering kvv'!$B$2:$BX$550,MATCH(T$2,'Slutlig allokering kvv'!$B$1:$BX$1,0),FALSE)/1,0))</f>
        <v/>
      </c>
      <c r="U53" t="str">
        <f>IF($D53="","",IFERROR(VLOOKUP($B53,Kraftvärmeprod!$B$1:$BX$550,MATCH(U$2,Kraftvärmeprod!$B$1:$VX$1,0),FALSE)/1,0)-IFERROR(VLOOKUP($B53,'Slutlig allokering kvv'!$B$2:$BX$550,MATCH(U$2,'Slutlig allokering kvv'!$B$1:$BX$1,0),FALSE)/1,0))</f>
        <v/>
      </c>
      <c r="V53" t="str">
        <f>IF($D53="","",IFERROR(VLOOKUP($B53,Kraftvärmeprod!$B$1:$BX$550,MATCH(V$2,Kraftvärmeprod!$B$1:$VX$1,0),FALSE)/1,0)-IFERROR(VLOOKUP($B53,'Slutlig allokering kvv'!$B$2:$BX$550,MATCH(V$2,'Slutlig allokering kvv'!$B$1:$BX$1,0),FALSE)/1,0))</f>
        <v/>
      </c>
      <c r="W53" t="str">
        <f>IF($D53="","",IFERROR(VLOOKUP($B53,Kraftvärmeprod!$B$1:$BX$550,MATCH(W$2,Kraftvärmeprod!$B$1:$VX$1,0),FALSE)/1,0)-IFERROR(VLOOKUP($B53,'Slutlig allokering kvv'!$B$2:$BX$550,MATCH(W$2,'Slutlig allokering kvv'!$B$1:$BX$1,0),FALSE)/1,0))</f>
        <v/>
      </c>
      <c r="X53" t="str">
        <f>IF($D53="","",IFERROR(VLOOKUP($B53,Kraftvärmeprod!$B$1:$BX$550,MATCH(X$2,Kraftvärmeprod!$B$1:$VX$1,0),FALSE)/1,0)-IFERROR(VLOOKUP($B53,'Slutlig allokering kvv'!$B$2:$BX$550,MATCH(X$2,'Slutlig allokering kvv'!$B$1:$BX$1,0),FALSE)/1,0))</f>
        <v/>
      </c>
      <c r="Y53" t="str">
        <f>IF($D53="","",IFERROR(VLOOKUP($B53,Kraftvärmeprod!$B$1:$BX$550,MATCH(Y$2,Kraftvärmeprod!$B$1:$VX$1,0),FALSE)/1,0)-IFERROR(VLOOKUP($B53,'Slutlig allokering kvv'!$B$2:$BX$550,MATCH(Y$2,'Slutlig allokering kvv'!$B$1:$BX$1,0),FALSE)/1,0))</f>
        <v/>
      </c>
      <c r="Z53" t="str">
        <f>IF($D53="","",IFERROR(VLOOKUP($B53,Kraftvärmeprod!$B$1:$BX$550,MATCH(Z$2,Kraftvärmeprod!$B$1:$VX$1,0),FALSE)/1,0)-IFERROR(VLOOKUP($B53,'Slutlig allokering kvv'!$B$2:$BX$550,MATCH(Z$2,'Slutlig allokering kvv'!$B$1:$BX$1,0),FALSE)/1,0))</f>
        <v/>
      </c>
      <c r="AA53" t="str">
        <f>IF($D53="","",IFERROR(VLOOKUP($B53,Kraftvärmeprod!$B$1:$BX$550,MATCH(AA$2,Kraftvärmeprod!$B$1:$VX$1,0),FALSE)/1,0)-IFERROR(VLOOKUP($B53,'Slutlig allokering kvv'!$B$2:$BX$550,MATCH(AA$2,'Slutlig allokering kvv'!$B$1:$BX$1,0),FALSE)/1,0))</f>
        <v/>
      </c>
      <c r="AB53" t="str">
        <f>IF($D53="","",IFERROR(VLOOKUP($B53,Kraftvärmeprod!$B$1:$BX$550,MATCH(AB$2,Kraftvärmeprod!$B$1:$VX$1,0),FALSE)/1,0)-IFERROR(VLOOKUP($B53,'Slutlig allokering kvv'!$B$2:$BX$550,MATCH(AB$2,'Slutlig allokering kvv'!$B$1:$BX$1,0),FALSE)/1,0))</f>
        <v/>
      </c>
      <c r="AC53" t="str">
        <f>IF($D53="","",IFERROR(VLOOKUP($B53,Kraftvärmeprod!$B$1:$BX$550,MATCH(AC$2,Kraftvärmeprod!$B$1:$VX$1,0),FALSE)/1,0)-IFERROR(VLOOKUP($B53,'Slutlig allokering kvv'!$B$2:$BX$550,MATCH(AC$2,'Slutlig allokering kvv'!$B$1:$BX$1,0),FALSE)/1,0))</f>
        <v/>
      </c>
      <c r="AE53" t="str">
        <f>IF($D53="","",IFERROR(VLOOKUP($B53,Miljö!$B$1:$E$550,MATCH("Hjälpel kraftvärme (GWh)",Miljö!$B$1:$E$1,0),FALSE)/1,0)-IFERROR(VLOOKUP($B53,'Slutlig allokering kvv'!$B$2:$BX$550,MATCH(AE$2,'Slutlig allokering kvv'!$B$1:$BX$1,0),FALSE)/1,0))</f>
        <v/>
      </c>
      <c r="AI53">
        <f t="shared" si="0"/>
        <v>0</v>
      </c>
      <c r="AK53">
        <f>IFERROR(VLOOKUP($B53,'Slutlig allokering kvv'!$B$2:$AX$550,MATCH("Summa slutlig allokerad tillförd energi (utan hjälpel och rökgaskondensering):",'Slutlig allokering kvv'!$B$1:$AX$1,0),FALSE)/1,"")</f>
        <v>0</v>
      </c>
      <c r="AM53" s="289" t="str">
        <f>IFERROR(1-VLOOKUP($B53,'Slutlig allokering kvv'!$B$2:$AX$550,MATCH("Andel av bränsle i kvv som allokerats till värme, exklusive rökgaskondensering och hjälpel",'Slutlig allokering kvv'!$B$1:$AX$1,0),FALSE),"")</f>
        <v/>
      </c>
      <c r="AO53" s="289" t="str">
        <f t="shared" si="1"/>
        <v/>
      </c>
      <c r="AP53" s="290" t="str">
        <f t="shared" si="2"/>
        <v/>
      </c>
      <c r="AQ53" s="290"/>
      <c r="AR53" s="239" t="str">
        <f t="shared" si="3"/>
        <v/>
      </c>
      <c r="AS53" s="290"/>
    </row>
    <row r="54" spans="1:45" x14ac:dyDescent="0.25">
      <c r="A54" s="2" t="str">
        <f>'Miljövärden för publ företag'!B56</f>
        <v>E.ON Värme Sverige AB</v>
      </c>
      <c r="B54" s="2" t="str">
        <f>'Miljövärden för publ företag'!C56</f>
        <v>Sollefteå</v>
      </c>
      <c r="C54" t="str">
        <f>IFERROR(VLOOKUP($B54,Kraftvärmeprod!$B$1:$AH$479,MATCH(C$2,Kraftvärmeprod!$B$1:$AG$1,0),FALSE)/1,"")</f>
        <v/>
      </c>
      <c r="D54" t="str">
        <f>IFERROR(VLOOKUP($B54,Kraftvärmeprod!$B$1:$AH$479,MATCH(D$2,Kraftvärmeprod!$B$1:$AG$1,0),FALSE)/1,"")</f>
        <v/>
      </c>
      <c r="F54" t="str">
        <f>IF($D54="","",IFERROR(VLOOKUP($B54,Kraftvärmeprod!$B$1:$BX$550,MATCH(F$2,Kraftvärmeprod!$B$1:$VX$1,0),FALSE)/1,0)-IFERROR(VLOOKUP($B54,'Slutlig allokering kvv'!$B$2:$BX$550,MATCH(F$2,'Slutlig allokering kvv'!$B$1:$BX$1,0),FALSE)/1,0))</f>
        <v/>
      </c>
      <c r="G54" t="str">
        <f>IF($D54="","",IFERROR(VLOOKUP($B54,Kraftvärmeprod!$B$1:$BX$550,MATCH(G$2,Kraftvärmeprod!$B$1:$VX$1,0),FALSE)/1,0)-IFERROR(VLOOKUP($B54,'Slutlig allokering kvv'!$B$2:$BX$550,MATCH(G$2,'Slutlig allokering kvv'!$B$1:$BX$1,0),FALSE)/1,0))</f>
        <v/>
      </c>
      <c r="H54" t="str">
        <f>IF($D54="","",IFERROR(VLOOKUP($B54,Kraftvärmeprod!$B$1:$BX$550,MATCH(H$2,Kraftvärmeprod!$B$1:$VX$1,0),FALSE)/1,0)-IFERROR(VLOOKUP($B54,'Slutlig allokering kvv'!$B$2:$BX$550,MATCH(H$2,'Slutlig allokering kvv'!$B$1:$BX$1,0),FALSE)/1,0))</f>
        <v/>
      </c>
      <c r="I54" t="str">
        <f>IF($D54="","",IFERROR(VLOOKUP($B54,Kraftvärmeprod!$B$1:$BX$550,MATCH(I$2,Kraftvärmeprod!$B$1:$VX$1,0),FALSE)/1,0)-IFERROR(VLOOKUP($B54,'Slutlig allokering kvv'!$B$2:$BX$550,MATCH(I$2,'Slutlig allokering kvv'!$B$1:$BX$1,0),FALSE)/1,0))</f>
        <v/>
      </c>
      <c r="J54" t="str">
        <f>IF($D54="","",IFERROR(VLOOKUP($B54,Kraftvärmeprod!$B$1:$BX$550,MATCH(J$2,Kraftvärmeprod!$B$1:$VX$1,0),FALSE)/1,0)-IFERROR(VLOOKUP($B54,'Slutlig allokering kvv'!$B$2:$BX$550,MATCH(J$2,'Slutlig allokering kvv'!$B$1:$BX$1,0),FALSE)/1,0))</f>
        <v/>
      </c>
      <c r="K54" t="str">
        <f>IF($D54="","",IFERROR(VLOOKUP($B54,Kraftvärmeprod!$B$1:$BX$550,MATCH(K$2,Kraftvärmeprod!$B$1:$VX$1,0),FALSE)/1,0)-IFERROR(VLOOKUP($B54,'Slutlig allokering kvv'!$B$2:$BX$550,MATCH(K$2,'Slutlig allokering kvv'!$B$1:$BX$1,0),FALSE)/1,0))</f>
        <v/>
      </c>
      <c r="L54" t="str">
        <f>IF($D54="","",IFERROR(VLOOKUP($B54,Kraftvärmeprod!$B$1:$BX$550,MATCH(L$2,Kraftvärmeprod!$B$1:$VX$1,0),FALSE)/1,0)-IFERROR(VLOOKUP($B54,'Slutlig allokering kvv'!$B$2:$BX$550,MATCH(L$2,'Slutlig allokering kvv'!$B$1:$BX$1,0),FALSE)/1,0))</f>
        <v/>
      </c>
      <c r="M54" t="str">
        <f>IF($D54="","",IFERROR(VLOOKUP($B54,Kraftvärmeprod!$B$1:$BX$550,MATCH(M$2,Kraftvärmeprod!$B$1:$VX$1,0),FALSE)/1,0)-IFERROR(VLOOKUP($B54,'Slutlig allokering kvv'!$B$2:$BX$550,MATCH(M$2,'Slutlig allokering kvv'!$B$1:$BX$1,0),FALSE)/1,0))</f>
        <v/>
      </c>
      <c r="N54" t="str">
        <f>IF($D54="","",IFERROR(VLOOKUP($B54,Kraftvärmeprod!$B$1:$BX$550,MATCH(N$2,Kraftvärmeprod!$B$1:$VX$1,0),FALSE)/1,0)-IFERROR(VLOOKUP($B54,'Slutlig allokering kvv'!$B$2:$BX$550,MATCH(N$2,'Slutlig allokering kvv'!$B$1:$BX$1,0),FALSE)/1,0))</f>
        <v/>
      </c>
      <c r="O54" t="str">
        <f>IF($D54="","",IFERROR(VLOOKUP($B54,Kraftvärmeprod!$B$1:$BX$550,MATCH(O$2,Kraftvärmeprod!$B$1:$VX$1,0),FALSE)/1,0)-IFERROR(VLOOKUP($B54,'Slutlig allokering kvv'!$B$2:$BX$550,MATCH(O$2,'Slutlig allokering kvv'!$B$1:$BX$1,0),FALSE)/1,0))</f>
        <v/>
      </c>
      <c r="P54" t="str">
        <f>IF($D54="","",IFERROR(VLOOKUP($B54,Kraftvärmeprod!$B$1:$BX$550,MATCH(P$2,Kraftvärmeprod!$B$1:$VX$1,0),FALSE)/1,0)-IFERROR(VLOOKUP($B54,'Slutlig allokering kvv'!$B$2:$BX$550,MATCH(P$2,'Slutlig allokering kvv'!$B$1:$BX$1,0),FALSE)/1,0))</f>
        <v/>
      </c>
      <c r="Q54" t="str">
        <f>IF($D54="","",IFERROR(VLOOKUP($B54,Kraftvärmeprod!$B$1:$BX$550,MATCH(Q$2,Kraftvärmeprod!$B$1:$VX$1,0),FALSE)/1,0)-IFERROR(VLOOKUP($B54,'Slutlig allokering kvv'!$B$2:$BX$550,MATCH(Q$2,'Slutlig allokering kvv'!$B$1:$BX$1,0),FALSE)/1,0))</f>
        <v/>
      </c>
      <c r="R54" t="str">
        <f>IF($D54="","",IFERROR(VLOOKUP($B54,Kraftvärmeprod!$B$1:$BX$550,MATCH(R$2,Kraftvärmeprod!$B$1:$VX$1,0),FALSE)/1,0)-IFERROR(VLOOKUP($B54,'Slutlig allokering kvv'!$B$2:$BX$550,MATCH(R$2,'Slutlig allokering kvv'!$B$1:$BX$1,0),FALSE)/1,0))</f>
        <v/>
      </c>
      <c r="S54" t="str">
        <f>IF($D54="","",IFERROR(VLOOKUP($B54,Kraftvärmeprod!$B$1:$BX$550,MATCH(S$2,Kraftvärmeprod!$B$1:$VX$1,0),FALSE)/1,0)-IFERROR(VLOOKUP($B54,'Slutlig allokering kvv'!$B$2:$BX$550,MATCH(S$2,'Slutlig allokering kvv'!$B$1:$BX$1,0),FALSE)/1,0))</f>
        <v/>
      </c>
      <c r="T54" t="str">
        <f>IF($D54="","",IFERROR(VLOOKUP($B54,Kraftvärmeprod!$B$1:$BX$550,MATCH(T$2,Kraftvärmeprod!$B$1:$VX$1,0),FALSE)/1,0)-IFERROR(VLOOKUP($B54,'Slutlig allokering kvv'!$B$2:$BX$550,MATCH(T$2,'Slutlig allokering kvv'!$B$1:$BX$1,0),FALSE)/1,0))</f>
        <v/>
      </c>
      <c r="U54" t="str">
        <f>IF($D54="","",IFERROR(VLOOKUP($B54,Kraftvärmeprod!$B$1:$BX$550,MATCH(U$2,Kraftvärmeprod!$B$1:$VX$1,0),FALSE)/1,0)-IFERROR(VLOOKUP($B54,'Slutlig allokering kvv'!$B$2:$BX$550,MATCH(U$2,'Slutlig allokering kvv'!$B$1:$BX$1,0),FALSE)/1,0))</f>
        <v/>
      </c>
      <c r="V54" t="str">
        <f>IF($D54="","",IFERROR(VLOOKUP($B54,Kraftvärmeprod!$B$1:$BX$550,MATCH(V$2,Kraftvärmeprod!$B$1:$VX$1,0),FALSE)/1,0)-IFERROR(VLOOKUP($B54,'Slutlig allokering kvv'!$B$2:$BX$550,MATCH(V$2,'Slutlig allokering kvv'!$B$1:$BX$1,0),FALSE)/1,0))</f>
        <v/>
      </c>
      <c r="W54" t="str">
        <f>IF($D54="","",IFERROR(VLOOKUP($B54,Kraftvärmeprod!$B$1:$BX$550,MATCH(W$2,Kraftvärmeprod!$B$1:$VX$1,0),FALSE)/1,0)-IFERROR(VLOOKUP($B54,'Slutlig allokering kvv'!$B$2:$BX$550,MATCH(W$2,'Slutlig allokering kvv'!$B$1:$BX$1,0),FALSE)/1,0))</f>
        <v/>
      </c>
      <c r="X54" t="str">
        <f>IF($D54="","",IFERROR(VLOOKUP($B54,Kraftvärmeprod!$B$1:$BX$550,MATCH(X$2,Kraftvärmeprod!$B$1:$VX$1,0),FALSE)/1,0)-IFERROR(VLOOKUP($B54,'Slutlig allokering kvv'!$B$2:$BX$550,MATCH(X$2,'Slutlig allokering kvv'!$B$1:$BX$1,0),FALSE)/1,0))</f>
        <v/>
      </c>
      <c r="Y54" t="str">
        <f>IF($D54="","",IFERROR(VLOOKUP($B54,Kraftvärmeprod!$B$1:$BX$550,MATCH(Y$2,Kraftvärmeprod!$B$1:$VX$1,0),FALSE)/1,0)-IFERROR(VLOOKUP($B54,'Slutlig allokering kvv'!$B$2:$BX$550,MATCH(Y$2,'Slutlig allokering kvv'!$B$1:$BX$1,0),FALSE)/1,0))</f>
        <v/>
      </c>
      <c r="Z54" t="str">
        <f>IF($D54="","",IFERROR(VLOOKUP($B54,Kraftvärmeprod!$B$1:$BX$550,MATCH(Z$2,Kraftvärmeprod!$B$1:$VX$1,0),FALSE)/1,0)-IFERROR(VLOOKUP($B54,'Slutlig allokering kvv'!$B$2:$BX$550,MATCH(Z$2,'Slutlig allokering kvv'!$B$1:$BX$1,0),FALSE)/1,0))</f>
        <v/>
      </c>
      <c r="AA54" t="str">
        <f>IF($D54="","",IFERROR(VLOOKUP($B54,Kraftvärmeprod!$B$1:$BX$550,MATCH(AA$2,Kraftvärmeprod!$B$1:$VX$1,0),FALSE)/1,0)-IFERROR(VLOOKUP($B54,'Slutlig allokering kvv'!$B$2:$BX$550,MATCH(AA$2,'Slutlig allokering kvv'!$B$1:$BX$1,0),FALSE)/1,0))</f>
        <v/>
      </c>
      <c r="AB54" t="str">
        <f>IF($D54="","",IFERROR(VLOOKUP($B54,Kraftvärmeprod!$B$1:$BX$550,MATCH(AB$2,Kraftvärmeprod!$B$1:$VX$1,0),FALSE)/1,0)-IFERROR(VLOOKUP($B54,'Slutlig allokering kvv'!$B$2:$BX$550,MATCH(AB$2,'Slutlig allokering kvv'!$B$1:$BX$1,0),FALSE)/1,0))</f>
        <v/>
      </c>
      <c r="AC54" t="str">
        <f>IF($D54="","",IFERROR(VLOOKUP($B54,Kraftvärmeprod!$B$1:$BX$550,MATCH(AC$2,Kraftvärmeprod!$B$1:$VX$1,0),FALSE)/1,0)-IFERROR(VLOOKUP($B54,'Slutlig allokering kvv'!$B$2:$BX$550,MATCH(AC$2,'Slutlig allokering kvv'!$B$1:$BX$1,0),FALSE)/1,0))</f>
        <v/>
      </c>
      <c r="AE54" t="str">
        <f>IF($D54="","",IFERROR(VLOOKUP($B54,Miljö!$B$1:$E$550,MATCH("Hjälpel kraftvärme (GWh)",Miljö!$B$1:$E$1,0),FALSE)/1,0)-IFERROR(VLOOKUP($B54,'Slutlig allokering kvv'!$B$2:$BX$550,MATCH(AE$2,'Slutlig allokering kvv'!$B$1:$BX$1,0),FALSE)/1,0))</f>
        <v/>
      </c>
      <c r="AI54">
        <f t="shared" si="0"/>
        <v>0</v>
      </c>
      <c r="AK54">
        <f>IFERROR(VLOOKUP($B54,'Slutlig allokering kvv'!$B$2:$AX$550,MATCH("Summa slutlig allokerad tillförd energi (utan hjälpel och rökgaskondensering):",'Slutlig allokering kvv'!$B$1:$AX$1,0),FALSE)/1,"")</f>
        <v>0</v>
      </c>
      <c r="AM54" s="289" t="str">
        <f>IFERROR(1-VLOOKUP($B54,'Slutlig allokering kvv'!$B$2:$AX$550,MATCH("Andel av bränsle i kvv som allokerats till värme, exklusive rökgaskondensering och hjälpel",'Slutlig allokering kvv'!$B$1:$AX$1,0),FALSE),"")</f>
        <v/>
      </c>
      <c r="AO54" s="289" t="str">
        <f t="shared" si="1"/>
        <v/>
      </c>
      <c r="AP54" s="290" t="str">
        <f t="shared" si="2"/>
        <v/>
      </c>
      <c r="AQ54" s="290"/>
      <c r="AR54" s="239" t="str">
        <f t="shared" si="3"/>
        <v/>
      </c>
      <c r="AS54" s="290"/>
    </row>
    <row r="55" spans="1:45" x14ac:dyDescent="0.25">
      <c r="A55" s="2" t="str">
        <f>'Miljövärden för publ företag'!B57</f>
        <v>E.ON Värme Sverige AB</v>
      </c>
      <c r="B55" s="2" t="str">
        <f>'Miljövärden för publ företag'!C57</f>
        <v>Staffanstorp</v>
      </c>
      <c r="C55" t="str">
        <f>IFERROR(VLOOKUP($B55,Kraftvärmeprod!$B$1:$AH$479,MATCH(C$2,Kraftvärmeprod!$B$1:$AG$1,0),FALSE)/1,"")</f>
        <v/>
      </c>
      <c r="D55" t="str">
        <f>IFERROR(VLOOKUP($B55,Kraftvärmeprod!$B$1:$AH$479,MATCH(D$2,Kraftvärmeprod!$B$1:$AG$1,0),FALSE)/1,"")</f>
        <v/>
      </c>
      <c r="F55" t="str">
        <f>IF($D55="","",IFERROR(VLOOKUP($B55,Kraftvärmeprod!$B$1:$BX$550,MATCH(F$2,Kraftvärmeprod!$B$1:$VX$1,0),FALSE)/1,0)-IFERROR(VLOOKUP($B55,'Slutlig allokering kvv'!$B$2:$BX$550,MATCH(F$2,'Slutlig allokering kvv'!$B$1:$BX$1,0),FALSE)/1,0))</f>
        <v/>
      </c>
      <c r="G55" t="str">
        <f>IF($D55="","",IFERROR(VLOOKUP($B55,Kraftvärmeprod!$B$1:$BX$550,MATCH(G$2,Kraftvärmeprod!$B$1:$VX$1,0),FALSE)/1,0)-IFERROR(VLOOKUP($B55,'Slutlig allokering kvv'!$B$2:$BX$550,MATCH(G$2,'Slutlig allokering kvv'!$B$1:$BX$1,0),FALSE)/1,0))</f>
        <v/>
      </c>
      <c r="H55" t="str">
        <f>IF($D55="","",IFERROR(VLOOKUP($B55,Kraftvärmeprod!$B$1:$BX$550,MATCH(H$2,Kraftvärmeprod!$B$1:$VX$1,0),FALSE)/1,0)-IFERROR(VLOOKUP($B55,'Slutlig allokering kvv'!$B$2:$BX$550,MATCH(H$2,'Slutlig allokering kvv'!$B$1:$BX$1,0),FALSE)/1,0))</f>
        <v/>
      </c>
      <c r="I55" t="str">
        <f>IF($D55="","",IFERROR(VLOOKUP($B55,Kraftvärmeprod!$B$1:$BX$550,MATCH(I$2,Kraftvärmeprod!$B$1:$VX$1,0),FALSE)/1,0)-IFERROR(VLOOKUP($B55,'Slutlig allokering kvv'!$B$2:$BX$550,MATCH(I$2,'Slutlig allokering kvv'!$B$1:$BX$1,0),FALSE)/1,0))</f>
        <v/>
      </c>
      <c r="J55" t="str">
        <f>IF($D55="","",IFERROR(VLOOKUP($B55,Kraftvärmeprod!$B$1:$BX$550,MATCH(J$2,Kraftvärmeprod!$B$1:$VX$1,0),FALSE)/1,0)-IFERROR(VLOOKUP($B55,'Slutlig allokering kvv'!$B$2:$BX$550,MATCH(J$2,'Slutlig allokering kvv'!$B$1:$BX$1,0),FALSE)/1,0))</f>
        <v/>
      </c>
      <c r="K55" t="str">
        <f>IF($D55="","",IFERROR(VLOOKUP($B55,Kraftvärmeprod!$B$1:$BX$550,MATCH(K$2,Kraftvärmeprod!$B$1:$VX$1,0),FALSE)/1,0)-IFERROR(VLOOKUP($B55,'Slutlig allokering kvv'!$B$2:$BX$550,MATCH(K$2,'Slutlig allokering kvv'!$B$1:$BX$1,0),FALSE)/1,0))</f>
        <v/>
      </c>
      <c r="L55" t="str">
        <f>IF($D55="","",IFERROR(VLOOKUP($B55,Kraftvärmeprod!$B$1:$BX$550,MATCH(L$2,Kraftvärmeprod!$B$1:$VX$1,0),FALSE)/1,0)-IFERROR(VLOOKUP($B55,'Slutlig allokering kvv'!$B$2:$BX$550,MATCH(L$2,'Slutlig allokering kvv'!$B$1:$BX$1,0),FALSE)/1,0))</f>
        <v/>
      </c>
      <c r="M55" t="str">
        <f>IF($D55="","",IFERROR(VLOOKUP($B55,Kraftvärmeprod!$B$1:$BX$550,MATCH(M$2,Kraftvärmeprod!$B$1:$VX$1,0),FALSE)/1,0)-IFERROR(VLOOKUP($B55,'Slutlig allokering kvv'!$B$2:$BX$550,MATCH(M$2,'Slutlig allokering kvv'!$B$1:$BX$1,0),FALSE)/1,0))</f>
        <v/>
      </c>
      <c r="N55" t="str">
        <f>IF($D55="","",IFERROR(VLOOKUP($B55,Kraftvärmeprod!$B$1:$BX$550,MATCH(N$2,Kraftvärmeprod!$B$1:$VX$1,0),FALSE)/1,0)-IFERROR(VLOOKUP($B55,'Slutlig allokering kvv'!$B$2:$BX$550,MATCH(N$2,'Slutlig allokering kvv'!$B$1:$BX$1,0),FALSE)/1,0))</f>
        <v/>
      </c>
      <c r="O55" t="str">
        <f>IF($D55="","",IFERROR(VLOOKUP($B55,Kraftvärmeprod!$B$1:$BX$550,MATCH(O$2,Kraftvärmeprod!$B$1:$VX$1,0),FALSE)/1,0)-IFERROR(VLOOKUP($B55,'Slutlig allokering kvv'!$B$2:$BX$550,MATCH(O$2,'Slutlig allokering kvv'!$B$1:$BX$1,0),FALSE)/1,0))</f>
        <v/>
      </c>
      <c r="P55" t="str">
        <f>IF($D55="","",IFERROR(VLOOKUP($B55,Kraftvärmeprod!$B$1:$BX$550,MATCH(P$2,Kraftvärmeprod!$B$1:$VX$1,0),FALSE)/1,0)-IFERROR(VLOOKUP($B55,'Slutlig allokering kvv'!$B$2:$BX$550,MATCH(P$2,'Slutlig allokering kvv'!$B$1:$BX$1,0),FALSE)/1,0))</f>
        <v/>
      </c>
      <c r="Q55" t="str">
        <f>IF($D55="","",IFERROR(VLOOKUP($B55,Kraftvärmeprod!$B$1:$BX$550,MATCH(Q$2,Kraftvärmeprod!$B$1:$VX$1,0),FALSE)/1,0)-IFERROR(VLOOKUP($B55,'Slutlig allokering kvv'!$B$2:$BX$550,MATCH(Q$2,'Slutlig allokering kvv'!$B$1:$BX$1,0),FALSE)/1,0))</f>
        <v/>
      </c>
      <c r="R55" t="str">
        <f>IF($D55="","",IFERROR(VLOOKUP($B55,Kraftvärmeprod!$B$1:$BX$550,MATCH(R$2,Kraftvärmeprod!$B$1:$VX$1,0),FALSE)/1,0)-IFERROR(VLOOKUP($B55,'Slutlig allokering kvv'!$B$2:$BX$550,MATCH(R$2,'Slutlig allokering kvv'!$B$1:$BX$1,0),FALSE)/1,0))</f>
        <v/>
      </c>
      <c r="S55" t="str">
        <f>IF($D55="","",IFERROR(VLOOKUP($B55,Kraftvärmeprod!$B$1:$BX$550,MATCH(S$2,Kraftvärmeprod!$B$1:$VX$1,0),FALSE)/1,0)-IFERROR(VLOOKUP($B55,'Slutlig allokering kvv'!$B$2:$BX$550,MATCH(S$2,'Slutlig allokering kvv'!$B$1:$BX$1,0),FALSE)/1,0))</f>
        <v/>
      </c>
      <c r="T55" t="str">
        <f>IF($D55="","",IFERROR(VLOOKUP($B55,Kraftvärmeprod!$B$1:$BX$550,MATCH(T$2,Kraftvärmeprod!$B$1:$VX$1,0),FALSE)/1,0)-IFERROR(VLOOKUP($B55,'Slutlig allokering kvv'!$B$2:$BX$550,MATCH(T$2,'Slutlig allokering kvv'!$B$1:$BX$1,0),FALSE)/1,0))</f>
        <v/>
      </c>
      <c r="U55" t="str">
        <f>IF($D55="","",IFERROR(VLOOKUP($B55,Kraftvärmeprod!$B$1:$BX$550,MATCH(U$2,Kraftvärmeprod!$B$1:$VX$1,0),FALSE)/1,0)-IFERROR(VLOOKUP($B55,'Slutlig allokering kvv'!$B$2:$BX$550,MATCH(U$2,'Slutlig allokering kvv'!$B$1:$BX$1,0),FALSE)/1,0))</f>
        <v/>
      </c>
      <c r="V55" t="str">
        <f>IF($D55="","",IFERROR(VLOOKUP($B55,Kraftvärmeprod!$B$1:$BX$550,MATCH(V$2,Kraftvärmeprod!$B$1:$VX$1,0),FALSE)/1,0)-IFERROR(VLOOKUP($B55,'Slutlig allokering kvv'!$B$2:$BX$550,MATCH(V$2,'Slutlig allokering kvv'!$B$1:$BX$1,0),FALSE)/1,0))</f>
        <v/>
      </c>
      <c r="W55" t="str">
        <f>IF($D55="","",IFERROR(VLOOKUP($B55,Kraftvärmeprod!$B$1:$BX$550,MATCH(W$2,Kraftvärmeprod!$B$1:$VX$1,0),FALSE)/1,0)-IFERROR(VLOOKUP($B55,'Slutlig allokering kvv'!$B$2:$BX$550,MATCH(W$2,'Slutlig allokering kvv'!$B$1:$BX$1,0),FALSE)/1,0))</f>
        <v/>
      </c>
      <c r="X55" t="str">
        <f>IF($D55="","",IFERROR(VLOOKUP($B55,Kraftvärmeprod!$B$1:$BX$550,MATCH(X$2,Kraftvärmeprod!$B$1:$VX$1,0),FALSE)/1,0)-IFERROR(VLOOKUP($B55,'Slutlig allokering kvv'!$B$2:$BX$550,MATCH(X$2,'Slutlig allokering kvv'!$B$1:$BX$1,0),FALSE)/1,0))</f>
        <v/>
      </c>
      <c r="Y55" t="str">
        <f>IF($D55="","",IFERROR(VLOOKUP($B55,Kraftvärmeprod!$B$1:$BX$550,MATCH(Y$2,Kraftvärmeprod!$B$1:$VX$1,0),FALSE)/1,0)-IFERROR(VLOOKUP($B55,'Slutlig allokering kvv'!$B$2:$BX$550,MATCH(Y$2,'Slutlig allokering kvv'!$B$1:$BX$1,0),FALSE)/1,0))</f>
        <v/>
      </c>
      <c r="Z55" t="str">
        <f>IF($D55="","",IFERROR(VLOOKUP($B55,Kraftvärmeprod!$B$1:$BX$550,MATCH(Z$2,Kraftvärmeprod!$B$1:$VX$1,0),FALSE)/1,0)-IFERROR(VLOOKUP($B55,'Slutlig allokering kvv'!$B$2:$BX$550,MATCH(Z$2,'Slutlig allokering kvv'!$B$1:$BX$1,0),FALSE)/1,0))</f>
        <v/>
      </c>
      <c r="AA55" t="str">
        <f>IF($D55="","",IFERROR(VLOOKUP($B55,Kraftvärmeprod!$B$1:$BX$550,MATCH(AA$2,Kraftvärmeprod!$B$1:$VX$1,0),FALSE)/1,0)-IFERROR(VLOOKUP($B55,'Slutlig allokering kvv'!$B$2:$BX$550,MATCH(AA$2,'Slutlig allokering kvv'!$B$1:$BX$1,0),FALSE)/1,0))</f>
        <v/>
      </c>
      <c r="AB55" t="str">
        <f>IF($D55="","",IFERROR(VLOOKUP($B55,Kraftvärmeprod!$B$1:$BX$550,MATCH(AB$2,Kraftvärmeprod!$B$1:$VX$1,0),FALSE)/1,0)-IFERROR(VLOOKUP($B55,'Slutlig allokering kvv'!$B$2:$BX$550,MATCH(AB$2,'Slutlig allokering kvv'!$B$1:$BX$1,0),FALSE)/1,0))</f>
        <v/>
      </c>
      <c r="AC55" t="str">
        <f>IF($D55="","",IFERROR(VLOOKUP($B55,Kraftvärmeprod!$B$1:$BX$550,MATCH(AC$2,Kraftvärmeprod!$B$1:$VX$1,0),FALSE)/1,0)-IFERROR(VLOOKUP($B55,'Slutlig allokering kvv'!$B$2:$BX$550,MATCH(AC$2,'Slutlig allokering kvv'!$B$1:$BX$1,0),FALSE)/1,0))</f>
        <v/>
      </c>
      <c r="AE55" t="str">
        <f>IF($D55="","",IFERROR(VLOOKUP($B55,Miljö!$B$1:$E$550,MATCH("Hjälpel kraftvärme (GWh)",Miljö!$B$1:$E$1,0),FALSE)/1,0)-IFERROR(VLOOKUP($B55,'Slutlig allokering kvv'!$B$2:$BX$550,MATCH(AE$2,'Slutlig allokering kvv'!$B$1:$BX$1,0),FALSE)/1,0))</f>
        <v/>
      </c>
      <c r="AI55">
        <f t="shared" si="0"/>
        <v>0</v>
      </c>
      <c r="AK55">
        <f>IFERROR(VLOOKUP($B55,'Slutlig allokering kvv'!$B$2:$AX$550,MATCH("Summa slutlig allokerad tillförd energi (utan hjälpel och rökgaskondensering):",'Slutlig allokering kvv'!$B$1:$AX$1,0),FALSE)/1,"")</f>
        <v>0</v>
      </c>
      <c r="AM55" s="289" t="str">
        <f>IFERROR(1-VLOOKUP($B55,'Slutlig allokering kvv'!$B$2:$AX$550,MATCH("Andel av bränsle i kvv som allokerats till värme, exklusive rökgaskondensering och hjälpel",'Slutlig allokering kvv'!$B$1:$AX$1,0),FALSE),"")</f>
        <v/>
      </c>
      <c r="AO55" s="289" t="str">
        <f t="shared" si="1"/>
        <v/>
      </c>
      <c r="AP55" s="290" t="str">
        <f t="shared" si="2"/>
        <v/>
      </c>
      <c r="AQ55" s="290"/>
      <c r="AR55" s="239" t="str">
        <f t="shared" si="3"/>
        <v/>
      </c>
      <c r="AS55" s="290"/>
    </row>
    <row r="56" spans="1:45" x14ac:dyDescent="0.25">
      <c r="A56" s="2" t="str">
        <f>'Miljövärden för publ företag'!B58</f>
        <v>E.ON Värme Sverige AB</v>
      </c>
      <c r="B56" s="2" t="str">
        <f>'Miljövärden för publ företag'!C58</f>
        <v>Timrå</v>
      </c>
      <c r="C56" t="str">
        <f>IFERROR(VLOOKUP($B56,Kraftvärmeprod!$B$1:$AH$479,MATCH(C$2,Kraftvärmeprod!$B$1:$AG$1,0),FALSE)/1,"")</f>
        <v/>
      </c>
      <c r="D56" t="str">
        <f>IFERROR(VLOOKUP($B56,Kraftvärmeprod!$B$1:$AH$479,MATCH(D$2,Kraftvärmeprod!$B$1:$AG$1,0),FALSE)/1,"")</f>
        <v/>
      </c>
      <c r="F56" t="str">
        <f>IF($D56="","",IFERROR(VLOOKUP($B56,Kraftvärmeprod!$B$1:$BX$550,MATCH(F$2,Kraftvärmeprod!$B$1:$VX$1,0),FALSE)/1,0)-IFERROR(VLOOKUP($B56,'Slutlig allokering kvv'!$B$2:$BX$550,MATCH(F$2,'Slutlig allokering kvv'!$B$1:$BX$1,0),FALSE)/1,0))</f>
        <v/>
      </c>
      <c r="G56" t="str">
        <f>IF($D56="","",IFERROR(VLOOKUP($B56,Kraftvärmeprod!$B$1:$BX$550,MATCH(G$2,Kraftvärmeprod!$B$1:$VX$1,0),FALSE)/1,0)-IFERROR(VLOOKUP($B56,'Slutlig allokering kvv'!$B$2:$BX$550,MATCH(G$2,'Slutlig allokering kvv'!$B$1:$BX$1,0),FALSE)/1,0))</f>
        <v/>
      </c>
      <c r="H56" t="str">
        <f>IF($D56="","",IFERROR(VLOOKUP($B56,Kraftvärmeprod!$B$1:$BX$550,MATCH(H$2,Kraftvärmeprod!$B$1:$VX$1,0),FALSE)/1,0)-IFERROR(VLOOKUP($B56,'Slutlig allokering kvv'!$B$2:$BX$550,MATCH(H$2,'Slutlig allokering kvv'!$B$1:$BX$1,0),FALSE)/1,0))</f>
        <v/>
      </c>
      <c r="I56" t="str">
        <f>IF($D56="","",IFERROR(VLOOKUP($B56,Kraftvärmeprod!$B$1:$BX$550,MATCH(I$2,Kraftvärmeprod!$B$1:$VX$1,0),FALSE)/1,0)-IFERROR(VLOOKUP($B56,'Slutlig allokering kvv'!$B$2:$BX$550,MATCH(I$2,'Slutlig allokering kvv'!$B$1:$BX$1,0),FALSE)/1,0))</f>
        <v/>
      </c>
      <c r="J56" t="str">
        <f>IF($D56="","",IFERROR(VLOOKUP($B56,Kraftvärmeprod!$B$1:$BX$550,MATCH(J$2,Kraftvärmeprod!$B$1:$VX$1,0),FALSE)/1,0)-IFERROR(VLOOKUP($B56,'Slutlig allokering kvv'!$B$2:$BX$550,MATCH(J$2,'Slutlig allokering kvv'!$B$1:$BX$1,0),FALSE)/1,0))</f>
        <v/>
      </c>
      <c r="K56" t="str">
        <f>IF($D56="","",IFERROR(VLOOKUP($B56,Kraftvärmeprod!$B$1:$BX$550,MATCH(K$2,Kraftvärmeprod!$B$1:$VX$1,0),FALSE)/1,0)-IFERROR(VLOOKUP($B56,'Slutlig allokering kvv'!$B$2:$BX$550,MATCH(K$2,'Slutlig allokering kvv'!$B$1:$BX$1,0),FALSE)/1,0))</f>
        <v/>
      </c>
      <c r="L56" t="str">
        <f>IF($D56="","",IFERROR(VLOOKUP($B56,Kraftvärmeprod!$B$1:$BX$550,MATCH(L$2,Kraftvärmeprod!$B$1:$VX$1,0),FALSE)/1,0)-IFERROR(VLOOKUP($B56,'Slutlig allokering kvv'!$B$2:$BX$550,MATCH(L$2,'Slutlig allokering kvv'!$B$1:$BX$1,0),FALSE)/1,0))</f>
        <v/>
      </c>
      <c r="M56" t="str">
        <f>IF($D56="","",IFERROR(VLOOKUP($B56,Kraftvärmeprod!$B$1:$BX$550,MATCH(M$2,Kraftvärmeprod!$B$1:$VX$1,0),FALSE)/1,0)-IFERROR(VLOOKUP($B56,'Slutlig allokering kvv'!$B$2:$BX$550,MATCH(M$2,'Slutlig allokering kvv'!$B$1:$BX$1,0),FALSE)/1,0))</f>
        <v/>
      </c>
      <c r="N56" t="str">
        <f>IF($D56="","",IFERROR(VLOOKUP($B56,Kraftvärmeprod!$B$1:$BX$550,MATCH(N$2,Kraftvärmeprod!$B$1:$VX$1,0),FALSE)/1,0)-IFERROR(VLOOKUP($B56,'Slutlig allokering kvv'!$B$2:$BX$550,MATCH(N$2,'Slutlig allokering kvv'!$B$1:$BX$1,0),FALSE)/1,0))</f>
        <v/>
      </c>
      <c r="O56" t="str">
        <f>IF($D56="","",IFERROR(VLOOKUP($B56,Kraftvärmeprod!$B$1:$BX$550,MATCH(O$2,Kraftvärmeprod!$B$1:$VX$1,0),FALSE)/1,0)-IFERROR(VLOOKUP($B56,'Slutlig allokering kvv'!$B$2:$BX$550,MATCH(O$2,'Slutlig allokering kvv'!$B$1:$BX$1,0),FALSE)/1,0))</f>
        <v/>
      </c>
      <c r="P56" t="str">
        <f>IF($D56="","",IFERROR(VLOOKUP($B56,Kraftvärmeprod!$B$1:$BX$550,MATCH(P$2,Kraftvärmeprod!$B$1:$VX$1,0),FALSE)/1,0)-IFERROR(VLOOKUP($B56,'Slutlig allokering kvv'!$B$2:$BX$550,MATCH(P$2,'Slutlig allokering kvv'!$B$1:$BX$1,0),FALSE)/1,0))</f>
        <v/>
      </c>
      <c r="Q56" t="str">
        <f>IF($D56="","",IFERROR(VLOOKUP($B56,Kraftvärmeprod!$B$1:$BX$550,MATCH(Q$2,Kraftvärmeprod!$B$1:$VX$1,0),FALSE)/1,0)-IFERROR(VLOOKUP($B56,'Slutlig allokering kvv'!$B$2:$BX$550,MATCH(Q$2,'Slutlig allokering kvv'!$B$1:$BX$1,0),FALSE)/1,0))</f>
        <v/>
      </c>
      <c r="R56" t="str">
        <f>IF($D56="","",IFERROR(VLOOKUP($B56,Kraftvärmeprod!$B$1:$BX$550,MATCH(R$2,Kraftvärmeprod!$B$1:$VX$1,0),FALSE)/1,0)-IFERROR(VLOOKUP($B56,'Slutlig allokering kvv'!$B$2:$BX$550,MATCH(R$2,'Slutlig allokering kvv'!$B$1:$BX$1,0),FALSE)/1,0))</f>
        <v/>
      </c>
      <c r="S56" t="str">
        <f>IF($D56="","",IFERROR(VLOOKUP($B56,Kraftvärmeprod!$B$1:$BX$550,MATCH(S$2,Kraftvärmeprod!$B$1:$VX$1,0),FALSE)/1,0)-IFERROR(VLOOKUP($B56,'Slutlig allokering kvv'!$B$2:$BX$550,MATCH(S$2,'Slutlig allokering kvv'!$B$1:$BX$1,0),FALSE)/1,0))</f>
        <v/>
      </c>
      <c r="T56" t="str">
        <f>IF($D56="","",IFERROR(VLOOKUP($B56,Kraftvärmeprod!$B$1:$BX$550,MATCH(T$2,Kraftvärmeprod!$B$1:$VX$1,0),FALSE)/1,0)-IFERROR(VLOOKUP($B56,'Slutlig allokering kvv'!$B$2:$BX$550,MATCH(T$2,'Slutlig allokering kvv'!$B$1:$BX$1,0),FALSE)/1,0))</f>
        <v/>
      </c>
      <c r="U56" t="str">
        <f>IF($D56="","",IFERROR(VLOOKUP($B56,Kraftvärmeprod!$B$1:$BX$550,MATCH(U$2,Kraftvärmeprod!$B$1:$VX$1,0),FALSE)/1,0)-IFERROR(VLOOKUP($B56,'Slutlig allokering kvv'!$B$2:$BX$550,MATCH(U$2,'Slutlig allokering kvv'!$B$1:$BX$1,0),FALSE)/1,0))</f>
        <v/>
      </c>
      <c r="V56" t="str">
        <f>IF($D56="","",IFERROR(VLOOKUP($B56,Kraftvärmeprod!$B$1:$BX$550,MATCH(V$2,Kraftvärmeprod!$B$1:$VX$1,0),FALSE)/1,0)-IFERROR(VLOOKUP($B56,'Slutlig allokering kvv'!$B$2:$BX$550,MATCH(V$2,'Slutlig allokering kvv'!$B$1:$BX$1,0),FALSE)/1,0))</f>
        <v/>
      </c>
      <c r="W56" t="str">
        <f>IF($D56="","",IFERROR(VLOOKUP($B56,Kraftvärmeprod!$B$1:$BX$550,MATCH(W$2,Kraftvärmeprod!$B$1:$VX$1,0),FALSE)/1,0)-IFERROR(VLOOKUP($B56,'Slutlig allokering kvv'!$B$2:$BX$550,MATCH(W$2,'Slutlig allokering kvv'!$B$1:$BX$1,0),FALSE)/1,0))</f>
        <v/>
      </c>
      <c r="X56" t="str">
        <f>IF($D56="","",IFERROR(VLOOKUP($B56,Kraftvärmeprod!$B$1:$BX$550,MATCH(X$2,Kraftvärmeprod!$B$1:$VX$1,0),FALSE)/1,0)-IFERROR(VLOOKUP($B56,'Slutlig allokering kvv'!$B$2:$BX$550,MATCH(X$2,'Slutlig allokering kvv'!$B$1:$BX$1,0),FALSE)/1,0))</f>
        <v/>
      </c>
      <c r="Y56" t="str">
        <f>IF($D56="","",IFERROR(VLOOKUP($B56,Kraftvärmeprod!$B$1:$BX$550,MATCH(Y$2,Kraftvärmeprod!$B$1:$VX$1,0),FALSE)/1,0)-IFERROR(VLOOKUP($B56,'Slutlig allokering kvv'!$B$2:$BX$550,MATCH(Y$2,'Slutlig allokering kvv'!$B$1:$BX$1,0),FALSE)/1,0))</f>
        <v/>
      </c>
      <c r="Z56" t="str">
        <f>IF($D56="","",IFERROR(VLOOKUP($B56,Kraftvärmeprod!$B$1:$BX$550,MATCH(Z$2,Kraftvärmeprod!$B$1:$VX$1,0),FALSE)/1,0)-IFERROR(VLOOKUP($B56,'Slutlig allokering kvv'!$B$2:$BX$550,MATCH(Z$2,'Slutlig allokering kvv'!$B$1:$BX$1,0),FALSE)/1,0))</f>
        <v/>
      </c>
      <c r="AA56" t="str">
        <f>IF($D56="","",IFERROR(VLOOKUP($B56,Kraftvärmeprod!$B$1:$BX$550,MATCH(AA$2,Kraftvärmeprod!$B$1:$VX$1,0),FALSE)/1,0)-IFERROR(VLOOKUP($B56,'Slutlig allokering kvv'!$B$2:$BX$550,MATCH(AA$2,'Slutlig allokering kvv'!$B$1:$BX$1,0),FALSE)/1,0))</f>
        <v/>
      </c>
      <c r="AB56" t="str">
        <f>IF($D56="","",IFERROR(VLOOKUP($B56,Kraftvärmeprod!$B$1:$BX$550,MATCH(AB$2,Kraftvärmeprod!$B$1:$VX$1,0),FALSE)/1,0)-IFERROR(VLOOKUP($B56,'Slutlig allokering kvv'!$B$2:$BX$550,MATCH(AB$2,'Slutlig allokering kvv'!$B$1:$BX$1,0),FALSE)/1,0))</f>
        <v/>
      </c>
      <c r="AC56" t="str">
        <f>IF($D56="","",IFERROR(VLOOKUP($B56,Kraftvärmeprod!$B$1:$BX$550,MATCH(AC$2,Kraftvärmeprod!$B$1:$VX$1,0),FALSE)/1,0)-IFERROR(VLOOKUP($B56,'Slutlig allokering kvv'!$B$2:$BX$550,MATCH(AC$2,'Slutlig allokering kvv'!$B$1:$BX$1,0),FALSE)/1,0))</f>
        <v/>
      </c>
      <c r="AE56" t="str">
        <f>IF($D56="","",IFERROR(VLOOKUP($B56,Miljö!$B$1:$E$550,MATCH("Hjälpel kraftvärme (GWh)",Miljö!$B$1:$E$1,0),FALSE)/1,0)-IFERROR(VLOOKUP($B56,'Slutlig allokering kvv'!$B$2:$BX$550,MATCH(AE$2,'Slutlig allokering kvv'!$B$1:$BX$1,0),FALSE)/1,0))</f>
        <v/>
      </c>
      <c r="AI56">
        <f t="shared" si="0"/>
        <v>0</v>
      </c>
      <c r="AK56">
        <f>IFERROR(VLOOKUP($B56,'Slutlig allokering kvv'!$B$2:$AX$550,MATCH("Summa slutlig allokerad tillförd energi (utan hjälpel och rökgaskondensering):",'Slutlig allokering kvv'!$B$1:$AX$1,0),FALSE)/1,"")</f>
        <v>0</v>
      </c>
      <c r="AM56" s="289" t="str">
        <f>IFERROR(1-VLOOKUP($B56,'Slutlig allokering kvv'!$B$2:$AX$550,MATCH("Andel av bränsle i kvv som allokerats till värme, exklusive rökgaskondensering och hjälpel",'Slutlig allokering kvv'!$B$1:$AX$1,0),FALSE),"")</f>
        <v/>
      </c>
      <c r="AO56" s="289" t="str">
        <f t="shared" si="1"/>
        <v/>
      </c>
      <c r="AP56" s="290" t="str">
        <f t="shared" si="2"/>
        <v/>
      </c>
      <c r="AQ56" s="290"/>
      <c r="AR56" s="239" t="str">
        <f t="shared" si="3"/>
        <v/>
      </c>
      <c r="AS56" s="290"/>
    </row>
    <row r="57" spans="1:45" x14ac:dyDescent="0.25">
      <c r="A57" s="2" t="str">
        <f>'Miljövärden för publ företag'!B59</f>
        <v>E.ON Värme Sverige AB</v>
      </c>
      <c r="B57" s="2" t="str">
        <f>'Miljövärden för publ företag'!C59</f>
        <v>Täby E.ON.</v>
      </c>
      <c r="C57" t="str">
        <f>IFERROR(VLOOKUP($B57,Kraftvärmeprod!$B$1:$AH$479,MATCH(C$2,Kraftvärmeprod!$B$1:$AG$1,0),FALSE)/1,"")</f>
        <v/>
      </c>
      <c r="D57" t="str">
        <f>IFERROR(VLOOKUP($B57,Kraftvärmeprod!$B$1:$AH$479,MATCH(D$2,Kraftvärmeprod!$B$1:$AG$1,0),FALSE)/1,"")</f>
        <v/>
      </c>
      <c r="F57" t="str">
        <f>IF($D57="","",IFERROR(VLOOKUP($B57,Kraftvärmeprod!$B$1:$BX$550,MATCH(F$2,Kraftvärmeprod!$B$1:$VX$1,0),FALSE)/1,0)-IFERROR(VLOOKUP($B57,'Slutlig allokering kvv'!$B$2:$BX$550,MATCH(F$2,'Slutlig allokering kvv'!$B$1:$BX$1,0),FALSE)/1,0))</f>
        <v/>
      </c>
      <c r="G57" t="str">
        <f>IF($D57="","",IFERROR(VLOOKUP($B57,Kraftvärmeprod!$B$1:$BX$550,MATCH(G$2,Kraftvärmeprod!$B$1:$VX$1,0),FALSE)/1,0)-IFERROR(VLOOKUP($B57,'Slutlig allokering kvv'!$B$2:$BX$550,MATCH(G$2,'Slutlig allokering kvv'!$B$1:$BX$1,0),FALSE)/1,0))</f>
        <v/>
      </c>
      <c r="H57" t="str">
        <f>IF($D57="","",IFERROR(VLOOKUP($B57,Kraftvärmeprod!$B$1:$BX$550,MATCH(H$2,Kraftvärmeprod!$B$1:$VX$1,0),FALSE)/1,0)-IFERROR(VLOOKUP($B57,'Slutlig allokering kvv'!$B$2:$BX$550,MATCH(H$2,'Slutlig allokering kvv'!$B$1:$BX$1,0),FALSE)/1,0))</f>
        <v/>
      </c>
      <c r="I57" t="str">
        <f>IF($D57="","",IFERROR(VLOOKUP($B57,Kraftvärmeprod!$B$1:$BX$550,MATCH(I$2,Kraftvärmeprod!$B$1:$VX$1,0),FALSE)/1,0)-IFERROR(VLOOKUP($B57,'Slutlig allokering kvv'!$B$2:$BX$550,MATCH(I$2,'Slutlig allokering kvv'!$B$1:$BX$1,0),FALSE)/1,0))</f>
        <v/>
      </c>
      <c r="J57" t="str">
        <f>IF($D57="","",IFERROR(VLOOKUP($B57,Kraftvärmeprod!$B$1:$BX$550,MATCH(J$2,Kraftvärmeprod!$B$1:$VX$1,0),FALSE)/1,0)-IFERROR(VLOOKUP($B57,'Slutlig allokering kvv'!$B$2:$BX$550,MATCH(J$2,'Slutlig allokering kvv'!$B$1:$BX$1,0),FALSE)/1,0))</f>
        <v/>
      </c>
      <c r="K57" t="str">
        <f>IF($D57="","",IFERROR(VLOOKUP($B57,Kraftvärmeprod!$B$1:$BX$550,MATCH(K$2,Kraftvärmeprod!$B$1:$VX$1,0),FALSE)/1,0)-IFERROR(VLOOKUP($B57,'Slutlig allokering kvv'!$B$2:$BX$550,MATCH(K$2,'Slutlig allokering kvv'!$B$1:$BX$1,0),FALSE)/1,0))</f>
        <v/>
      </c>
      <c r="L57" t="str">
        <f>IF($D57="","",IFERROR(VLOOKUP($B57,Kraftvärmeprod!$B$1:$BX$550,MATCH(L$2,Kraftvärmeprod!$B$1:$VX$1,0),FALSE)/1,0)-IFERROR(VLOOKUP($B57,'Slutlig allokering kvv'!$B$2:$BX$550,MATCH(L$2,'Slutlig allokering kvv'!$B$1:$BX$1,0),FALSE)/1,0))</f>
        <v/>
      </c>
      <c r="M57" t="str">
        <f>IF($D57="","",IFERROR(VLOOKUP($B57,Kraftvärmeprod!$B$1:$BX$550,MATCH(M$2,Kraftvärmeprod!$B$1:$VX$1,0),FALSE)/1,0)-IFERROR(VLOOKUP($B57,'Slutlig allokering kvv'!$B$2:$BX$550,MATCH(M$2,'Slutlig allokering kvv'!$B$1:$BX$1,0),FALSE)/1,0))</f>
        <v/>
      </c>
      <c r="N57" t="str">
        <f>IF($D57="","",IFERROR(VLOOKUP($B57,Kraftvärmeprod!$B$1:$BX$550,MATCH(N$2,Kraftvärmeprod!$B$1:$VX$1,0),FALSE)/1,0)-IFERROR(VLOOKUP($B57,'Slutlig allokering kvv'!$B$2:$BX$550,MATCH(N$2,'Slutlig allokering kvv'!$B$1:$BX$1,0),FALSE)/1,0))</f>
        <v/>
      </c>
      <c r="O57" t="str">
        <f>IF($D57="","",IFERROR(VLOOKUP($B57,Kraftvärmeprod!$B$1:$BX$550,MATCH(O$2,Kraftvärmeprod!$B$1:$VX$1,0),FALSE)/1,0)-IFERROR(VLOOKUP($B57,'Slutlig allokering kvv'!$B$2:$BX$550,MATCH(O$2,'Slutlig allokering kvv'!$B$1:$BX$1,0),FALSE)/1,0))</f>
        <v/>
      </c>
      <c r="P57" t="str">
        <f>IF($D57="","",IFERROR(VLOOKUP($B57,Kraftvärmeprod!$B$1:$BX$550,MATCH(P$2,Kraftvärmeprod!$B$1:$VX$1,0),FALSE)/1,0)-IFERROR(VLOOKUP($B57,'Slutlig allokering kvv'!$B$2:$BX$550,MATCH(P$2,'Slutlig allokering kvv'!$B$1:$BX$1,0),FALSE)/1,0))</f>
        <v/>
      </c>
      <c r="Q57" t="str">
        <f>IF($D57="","",IFERROR(VLOOKUP($B57,Kraftvärmeprod!$B$1:$BX$550,MATCH(Q$2,Kraftvärmeprod!$B$1:$VX$1,0),FALSE)/1,0)-IFERROR(VLOOKUP($B57,'Slutlig allokering kvv'!$B$2:$BX$550,MATCH(Q$2,'Slutlig allokering kvv'!$B$1:$BX$1,0),FALSE)/1,0))</f>
        <v/>
      </c>
      <c r="R57" t="str">
        <f>IF($D57="","",IFERROR(VLOOKUP($B57,Kraftvärmeprod!$B$1:$BX$550,MATCH(R$2,Kraftvärmeprod!$B$1:$VX$1,0),FALSE)/1,0)-IFERROR(VLOOKUP($B57,'Slutlig allokering kvv'!$B$2:$BX$550,MATCH(R$2,'Slutlig allokering kvv'!$B$1:$BX$1,0),FALSE)/1,0))</f>
        <v/>
      </c>
      <c r="S57" t="str">
        <f>IF($D57="","",IFERROR(VLOOKUP($B57,Kraftvärmeprod!$B$1:$BX$550,MATCH(S$2,Kraftvärmeprod!$B$1:$VX$1,0),FALSE)/1,0)-IFERROR(VLOOKUP($B57,'Slutlig allokering kvv'!$B$2:$BX$550,MATCH(S$2,'Slutlig allokering kvv'!$B$1:$BX$1,0),FALSE)/1,0))</f>
        <v/>
      </c>
      <c r="T57" t="str">
        <f>IF($D57="","",IFERROR(VLOOKUP($B57,Kraftvärmeprod!$B$1:$BX$550,MATCH(T$2,Kraftvärmeprod!$B$1:$VX$1,0),FALSE)/1,0)-IFERROR(VLOOKUP($B57,'Slutlig allokering kvv'!$B$2:$BX$550,MATCH(T$2,'Slutlig allokering kvv'!$B$1:$BX$1,0),FALSE)/1,0))</f>
        <v/>
      </c>
      <c r="U57" t="str">
        <f>IF($D57="","",IFERROR(VLOOKUP($B57,Kraftvärmeprod!$B$1:$BX$550,MATCH(U$2,Kraftvärmeprod!$B$1:$VX$1,0),FALSE)/1,0)-IFERROR(VLOOKUP($B57,'Slutlig allokering kvv'!$B$2:$BX$550,MATCH(U$2,'Slutlig allokering kvv'!$B$1:$BX$1,0),FALSE)/1,0))</f>
        <v/>
      </c>
      <c r="V57" t="str">
        <f>IF($D57="","",IFERROR(VLOOKUP($B57,Kraftvärmeprod!$B$1:$BX$550,MATCH(V$2,Kraftvärmeprod!$B$1:$VX$1,0),FALSE)/1,0)-IFERROR(VLOOKUP($B57,'Slutlig allokering kvv'!$B$2:$BX$550,MATCH(V$2,'Slutlig allokering kvv'!$B$1:$BX$1,0),FALSE)/1,0))</f>
        <v/>
      </c>
      <c r="W57" t="str">
        <f>IF($D57="","",IFERROR(VLOOKUP($B57,Kraftvärmeprod!$B$1:$BX$550,MATCH(W$2,Kraftvärmeprod!$B$1:$VX$1,0),FALSE)/1,0)-IFERROR(VLOOKUP($B57,'Slutlig allokering kvv'!$B$2:$BX$550,MATCH(W$2,'Slutlig allokering kvv'!$B$1:$BX$1,0),FALSE)/1,0))</f>
        <v/>
      </c>
      <c r="X57" t="str">
        <f>IF($D57="","",IFERROR(VLOOKUP($B57,Kraftvärmeprod!$B$1:$BX$550,MATCH(X$2,Kraftvärmeprod!$B$1:$VX$1,0),FALSE)/1,0)-IFERROR(VLOOKUP($B57,'Slutlig allokering kvv'!$B$2:$BX$550,MATCH(X$2,'Slutlig allokering kvv'!$B$1:$BX$1,0),FALSE)/1,0))</f>
        <v/>
      </c>
      <c r="Y57" t="str">
        <f>IF($D57="","",IFERROR(VLOOKUP($B57,Kraftvärmeprod!$B$1:$BX$550,MATCH(Y$2,Kraftvärmeprod!$B$1:$VX$1,0),FALSE)/1,0)-IFERROR(VLOOKUP($B57,'Slutlig allokering kvv'!$B$2:$BX$550,MATCH(Y$2,'Slutlig allokering kvv'!$B$1:$BX$1,0),FALSE)/1,0))</f>
        <v/>
      </c>
      <c r="Z57" t="str">
        <f>IF($D57="","",IFERROR(VLOOKUP($B57,Kraftvärmeprod!$B$1:$BX$550,MATCH(Z$2,Kraftvärmeprod!$B$1:$VX$1,0),FALSE)/1,0)-IFERROR(VLOOKUP($B57,'Slutlig allokering kvv'!$B$2:$BX$550,MATCH(Z$2,'Slutlig allokering kvv'!$B$1:$BX$1,0),FALSE)/1,0))</f>
        <v/>
      </c>
      <c r="AA57" t="str">
        <f>IF($D57="","",IFERROR(VLOOKUP($B57,Kraftvärmeprod!$B$1:$BX$550,MATCH(AA$2,Kraftvärmeprod!$B$1:$VX$1,0),FALSE)/1,0)-IFERROR(VLOOKUP($B57,'Slutlig allokering kvv'!$B$2:$BX$550,MATCH(AA$2,'Slutlig allokering kvv'!$B$1:$BX$1,0),FALSE)/1,0))</f>
        <v/>
      </c>
      <c r="AB57" t="str">
        <f>IF($D57="","",IFERROR(VLOOKUP($B57,Kraftvärmeprod!$B$1:$BX$550,MATCH(AB$2,Kraftvärmeprod!$B$1:$VX$1,0),FALSE)/1,0)-IFERROR(VLOOKUP($B57,'Slutlig allokering kvv'!$B$2:$BX$550,MATCH(AB$2,'Slutlig allokering kvv'!$B$1:$BX$1,0),FALSE)/1,0))</f>
        <v/>
      </c>
      <c r="AC57" t="str">
        <f>IF($D57="","",IFERROR(VLOOKUP($B57,Kraftvärmeprod!$B$1:$BX$550,MATCH(AC$2,Kraftvärmeprod!$B$1:$VX$1,0),FALSE)/1,0)-IFERROR(VLOOKUP($B57,'Slutlig allokering kvv'!$B$2:$BX$550,MATCH(AC$2,'Slutlig allokering kvv'!$B$1:$BX$1,0),FALSE)/1,0))</f>
        <v/>
      </c>
      <c r="AE57" t="str">
        <f>IF($D57="","",IFERROR(VLOOKUP($B57,Miljö!$B$1:$E$550,MATCH("Hjälpel kraftvärme (GWh)",Miljö!$B$1:$E$1,0),FALSE)/1,0)-IFERROR(VLOOKUP($B57,'Slutlig allokering kvv'!$B$2:$BX$550,MATCH(AE$2,'Slutlig allokering kvv'!$B$1:$BX$1,0),FALSE)/1,0))</f>
        <v/>
      </c>
      <c r="AI57">
        <f t="shared" si="0"/>
        <v>0</v>
      </c>
      <c r="AK57">
        <f>IFERROR(VLOOKUP($B57,'Slutlig allokering kvv'!$B$2:$AX$550,MATCH("Summa slutlig allokerad tillförd energi (utan hjälpel och rökgaskondensering):",'Slutlig allokering kvv'!$B$1:$AX$1,0),FALSE)/1,"")</f>
        <v>0</v>
      </c>
      <c r="AM57" s="289" t="str">
        <f>IFERROR(1-VLOOKUP($B57,'Slutlig allokering kvv'!$B$2:$AX$550,MATCH("Andel av bränsle i kvv som allokerats till värme, exklusive rökgaskondensering och hjälpel",'Slutlig allokering kvv'!$B$1:$AX$1,0),FALSE),"")</f>
        <v/>
      </c>
      <c r="AO57" s="289" t="str">
        <f t="shared" si="1"/>
        <v/>
      </c>
      <c r="AP57" s="290" t="str">
        <f t="shared" si="2"/>
        <v/>
      </c>
      <c r="AQ57" s="290"/>
      <c r="AR57" s="239" t="str">
        <f t="shared" si="3"/>
        <v/>
      </c>
      <c r="AS57" s="290"/>
    </row>
    <row r="58" spans="1:45" x14ac:dyDescent="0.25">
      <c r="A58" s="2" t="str">
        <f>'Miljövärden för publ företag'!B60</f>
        <v>E.ON Värme Sverige AB</v>
      </c>
      <c r="B58" s="2" t="str">
        <f>'Miljövärden för publ företag'!C60</f>
        <v>Vallentuna</v>
      </c>
      <c r="C58" t="str">
        <f>IFERROR(VLOOKUP($B58,Kraftvärmeprod!$B$1:$AH$479,MATCH(C$2,Kraftvärmeprod!$B$1:$AG$1,0),FALSE)/1,"")</f>
        <v/>
      </c>
      <c r="D58" t="str">
        <f>IFERROR(VLOOKUP($B58,Kraftvärmeprod!$B$1:$AH$479,MATCH(D$2,Kraftvärmeprod!$B$1:$AG$1,0),FALSE)/1,"")</f>
        <v/>
      </c>
      <c r="F58" t="str">
        <f>IF($D58="","",IFERROR(VLOOKUP($B58,Kraftvärmeprod!$B$1:$BX$550,MATCH(F$2,Kraftvärmeprod!$B$1:$VX$1,0),FALSE)/1,0)-IFERROR(VLOOKUP($B58,'Slutlig allokering kvv'!$B$2:$BX$550,MATCH(F$2,'Slutlig allokering kvv'!$B$1:$BX$1,0),FALSE)/1,0))</f>
        <v/>
      </c>
      <c r="G58" t="str">
        <f>IF($D58="","",IFERROR(VLOOKUP($B58,Kraftvärmeprod!$B$1:$BX$550,MATCH(G$2,Kraftvärmeprod!$B$1:$VX$1,0),FALSE)/1,0)-IFERROR(VLOOKUP($B58,'Slutlig allokering kvv'!$B$2:$BX$550,MATCH(G$2,'Slutlig allokering kvv'!$B$1:$BX$1,0),FALSE)/1,0))</f>
        <v/>
      </c>
      <c r="H58" t="str">
        <f>IF($D58="","",IFERROR(VLOOKUP($B58,Kraftvärmeprod!$B$1:$BX$550,MATCH(H$2,Kraftvärmeprod!$B$1:$VX$1,0),FALSE)/1,0)-IFERROR(VLOOKUP($B58,'Slutlig allokering kvv'!$B$2:$BX$550,MATCH(H$2,'Slutlig allokering kvv'!$B$1:$BX$1,0),FALSE)/1,0))</f>
        <v/>
      </c>
      <c r="I58" t="str">
        <f>IF($D58="","",IFERROR(VLOOKUP($B58,Kraftvärmeprod!$B$1:$BX$550,MATCH(I$2,Kraftvärmeprod!$B$1:$VX$1,0),FALSE)/1,0)-IFERROR(VLOOKUP($B58,'Slutlig allokering kvv'!$B$2:$BX$550,MATCH(I$2,'Slutlig allokering kvv'!$B$1:$BX$1,0),FALSE)/1,0))</f>
        <v/>
      </c>
      <c r="J58" t="str">
        <f>IF($D58="","",IFERROR(VLOOKUP($B58,Kraftvärmeprod!$B$1:$BX$550,MATCH(J$2,Kraftvärmeprod!$B$1:$VX$1,0),FALSE)/1,0)-IFERROR(VLOOKUP($B58,'Slutlig allokering kvv'!$B$2:$BX$550,MATCH(J$2,'Slutlig allokering kvv'!$B$1:$BX$1,0),FALSE)/1,0))</f>
        <v/>
      </c>
      <c r="K58" t="str">
        <f>IF($D58="","",IFERROR(VLOOKUP($B58,Kraftvärmeprod!$B$1:$BX$550,MATCH(K$2,Kraftvärmeprod!$B$1:$VX$1,0),FALSE)/1,0)-IFERROR(VLOOKUP($B58,'Slutlig allokering kvv'!$B$2:$BX$550,MATCH(K$2,'Slutlig allokering kvv'!$B$1:$BX$1,0),FALSE)/1,0))</f>
        <v/>
      </c>
      <c r="L58" t="str">
        <f>IF($D58="","",IFERROR(VLOOKUP($B58,Kraftvärmeprod!$B$1:$BX$550,MATCH(L$2,Kraftvärmeprod!$B$1:$VX$1,0),FALSE)/1,0)-IFERROR(VLOOKUP($B58,'Slutlig allokering kvv'!$B$2:$BX$550,MATCH(L$2,'Slutlig allokering kvv'!$B$1:$BX$1,0),FALSE)/1,0))</f>
        <v/>
      </c>
      <c r="M58" t="str">
        <f>IF($D58="","",IFERROR(VLOOKUP($B58,Kraftvärmeprod!$B$1:$BX$550,MATCH(M$2,Kraftvärmeprod!$B$1:$VX$1,0),FALSE)/1,0)-IFERROR(VLOOKUP($B58,'Slutlig allokering kvv'!$B$2:$BX$550,MATCH(M$2,'Slutlig allokering kvv'!$B$1:$BX$1,0),FALSE)/1,0))</f>
        <v/>
      </c>
      <c r="N58" t="str">
        <f>IF($D58="","",IFERROR(VLOOKUP($B58,Kraftvärmeprod!$B$1:$BX$550,MATCH(N$2,Kraftvärmeprod!$B$1:$VX$1,0),FALSE)/1,0)-IFERROR(VLOOKUP($B58,'Slutlig allokering kvv'!$B$2:$BX$550,MATCH(N$2,'Slutlig allokering kvv'!$B$1:$BX$1,0),FALSE)/1,0))</f>
        <v/>
      </c>
      <c r="O58" t="str">
        <f>IF($D58="","",IFERROR(VLOOKUP($B58,Kraftvärmeprod!$B$1:$BX$550,MATCH(O$2,Kraftvärmeprod!$B$1:$VX$1,0),FALSE)/1,0)-IFERROR(VLOOKUP($B58,'Slutlig allokering kvv'!$B$2:$BX$550,MATCH(O$2,'Slutlig allokering kvv'!$B$1:$BX$1,0),FALSE)/1,0))</f>
        <v/>
      </c>
      <c r="P58" t="str">
        <f>IF($D58="","",IFERROR(VLOOKUP($B58,Kraftvärmeprod!$B$1:$BX$550,MATCH(P$2,Kraftvärmeprod!$B$1:$VX$1,0),FALSE)/1,0)-IFERROR(VLOOKUP($B58,'Slutlig allokering kvv'!$B$2:$BX$550,MATCH(P$2,'Slutlig allokering kvv'!$B$1:$BX$1,0),FALSE)/1,0))</f>
        <v/>
      </c>
      <c r="Q58" t="str">
        <f>IF($D58="","",IFERROR(VLOOKUP($B58,Kraftvärmeprod!$B$1:$BX$550,MATCH(Q$2,Kraftvärmeprod!$B$1:$VX$1,0),FALSE)/1,0)-IFERROR(VLOOKUP($B58,'Slutlig allokering kvv'!$B$2:$BX$550,MATCH(Q$2,'Slutlig allokering kvv'!$B$1:$BX$1,0),FALSE)/1,0))</f>
        <v/>
      </c>
      <c r="R58" t="str">
        <f>IF($D58="","",IFERROR(VLOOKUP($B58,Kraftvärmeprod!$B$1:$BX$550,MATCH(R$2,Kraftvärmeprod!$B$1:$VX$1,0),FALSE)/1,0)-IFERROR(VLOOKUP($B58,'Slutlig allokering kvv'!$B$2:$BX$550,MATCH(R$2,'Slutlig allokering kvv'!$B$1:$BX$1,0),FALSE)/1,0))</f>
        <v/>
      </c>
      <c r="S58" t="str">
        <f>IF($D58="","",IFERROR(VLOOKUP($B58,Kraftvärmeprod!$B$1:$BX$550,MATCH(S$2,Kraftvärmeprod!$B$1:$VX$1,0),FALSE)/1,0)-IFERROR(VLOOKUP($B58,'Slutlig allokering kvv'!$B$2:$BX$550,MATCH(S$2,'Slutlig allokering kvv'!$B$1:$BX$1,0),FALSE)/1,0))</f>
        <v/>
      </c>
      <c r="T58" t="str">
        <f>IF($D58="","",IFERROR(VLOOKUP($B58,Kraftvärmeprod!$B$1:$BX$550,MATCH(T$2,Kraftvärmeprod!$B$1:$VX$1,0),FALSE)/1,0)-IFERROR(VLOOKUP($B58,'Slutlig allokering kvv'!$B$2:$BX$550,MATCH(T$2,'Slutlig allokering kvv'!$B$1:$BX$1,0),FALSE)/1,0))</f>
        <v/>
      </c>
      <c r="U58" t="str">
        <f>IF($D58="","",IFERROR(VLOOKUP($B58,Kraftvärmeprod!$B$1:$BX$550,MATCH(U$2,Kraftvärmeprod!$B$1:$VX$1,0),FALSE)/1,0)-IFERROR(VLOOKUP($B58,'Slutlig allokering kvv'!$B$2:$BX$550,MATCH(U$2,'Slutlig allokering kvv'!$B$1:$BX$1,0),FALSE)/1,0))</f>
        <v/>
      </c>
      <c r="V58" t="str">
        <f>IF($D58="","",IFERROR(VLOOKUP($B58,Kraftvärmeprod!$B$1:$BX$550,MATCH(V$2,Kraftvärmeprod!$B$1:$VX$1,0),FALSE)/1,0)-IFERROR(VLOOKUP($B58,'Slutlig allokering kvv'!$B$2:$BX$550,MATCH(V$2,'Slutlig allokering kvv'!$B$1:$BX$1,0),FALSE)/1,0))</f>
        <v/>
      </c>
      <c r="W58" t="str">
        <f>IF($D58="","",IFERROR(VLOOKUP($B58,Kraftvärmeprod!$B$1:$BX$550,MATCH(W$2,Kraftvärmeprod!$B$1:$VX$1,0),FALSE)/1,0)-IFERROR(VLOOKUP($B58,'Slutlig allokering kvv'!$B$2:$BX$550,MATCH(W$2,'Slutlig allokering kvv'!$B$1:$BX$1,0),FALSE)/1,0))</f>
        <v/>
      </c>
      <c r="X58" t="str">
        <f>IF($D58="","",IFERROR(VLOOKUP($B58,Kraftvärmeprod!$B$1:$BX$550,MATCH(X$2,Kraftvärmeprod!$B$1:$VX$1,0),FALSE)/1,0)-IFERROR(VLOOKUP($B58,'Slutlig allokering kvv'!$B$2:$BX$550,MATCH(X$2,'Slutlig allokering kvv'!$B$1:$BX$1,0),FALSE)/1,0))</f>
        <v/>
      </c>
      <c r="Y58" t="str">
        <f>IF($D58="","",IFERROR(VLOOKUP($B58,Kraftvärmeprod!$B$1:$BX$550,MATCH(Y$2,Kraftvärmeprod!$B$1:$VX$1,0),FALSE)/1,0)-IFERROR(VLOOKUP($B58,'Slutlig allokering kvv'!$B$2:$BX$550,MATCH(Y$2,'Slutlig allokering kvv'!$B$1:$BX$1,0),FALSE)/1,0))</f>
        <v/>
      </c>
      <c r="Z58" t="str">
        <f>IF($D58="","",IFERROR(VLOOKUP($B58,Kraftvärmeprod!$B$1:$BX$550,MATCH(Z$2,Kraftvärmeprod!$B$1:$VX$1,0),FALSE)/1,0)-IFERROR(VLOOKUP($B58,'Slutlig allokering kvv'!$B$2:$BX$550,MATCH(Z$2,'Slutlig allokering kvv'!$B$1:$BX$1,0),FALSE)/1,0))</f>
        <v/>
      </c>
      <c r="AA58" t="str">
        <f>IF($D58="","",IFERROR(VLOOKUP($B58,Kraftvärmeprod!$B$1:$BX$550,MATCH(AA$2,Kraftvärmeprod!$B$1:$VX$1,0),FALSE)/1,0)-IFERROR(VLOOKUP($B58,'Slutlig allokering kvv'!$B$2:$BX$550,MATCH(AA$2,'Slutlig allokering kvv'!$B$1:$BX$1,0),FALSE)/1,0))</f>
        <v/>
      </c>
      <c r="AB58" t="str">
        <f>IF($D58="","",IFERROR(VLOOKUP($B58,Kraftvärmeprod!$B$1:$BX$550,MATCH(AB$2,Kraftvärmeprod!$B$1:$VX$1,0),FALSE)/1,0)-IFERROR(VLOOKUP($B58,'Slutlig allokering kvv'!$B$2:$BX$550,MATCH(AB$2,'Slutlig allokering kvv'!$B$1:$BX$1,0),FALSE)/1,0))</f>
        <v/>
      </c>
      <c r="AC58" t="str">
        <f>IF($D58="","",IFERROR(VLOOKUP($B58,Kraftvärmeprod!$B$1:$BX$550,MATCH(AC$2,Kraftvärmeprod!$B$1:$VX$1,0),FALSE)/1,0)-IFERROR(VLOOKUP($B58,'Slutlig allokering kvv'!$B$2:$BX$550,MATCH(AC$2,'Slutlig allokering kvv'!$B$1:$BX$1,0),FALSE)/1,0))</f>
        <v/>
      </c>
      <c r="AE58" t="str">
        <f>IF($D58="","",IFERROR(VLOOKUP($B58,Miljö!$B$1:$E$550,MATCH("Hjälpel kraftvärme (GWh)",Miljö!$B$1:$E$1,0),FALSE)/1,0)-IFERROR(VLOOKUP($B58,'Slutlig allokering kvv'!$B$2:$BX$550,MATCH(AE$2,'Slutlig allokering kvv'!$B$1:$BX$1,0),FALSE)/1,0))</f>
        <v/>
      </c>
      <c r="AI58">
        <f t="shared" si="0"/>
        <v>0</v>
      </c>
      <c r="AK58">
        <f>IFERROR(VLOOKUP($B58,'Slutlig allokering kvv'!$B$2:$AX$550,MATCH("Summa slutlig allokerad tillförd energi (utan hjälpel och rökgaskondensering):",'Slutlig allokering kvv'!$B$1:$AX$1,0),FALSE)/1,"")</f>
        <v>0</v>
      </c>
      <c r="AM58" s="289" t="str">
        <f>IFERROR(1-VLOOKUP($B58,'Slutlig allokering kvv'!$B$2:$AX$550,MATCH("Andel av bränsle i kvv som allokerats till värme, exklusive rökgaskondensering och hjälpel",'Slutlig allokering kvv'!$B$1:$AX$1,0),FALSE),"")</f>
        <v/>
      </c>
      <c r="AO58" s="289" t="str">
        <f t="shared" si="1"/>
        <v/>
      </c>
      <c r="AP58" s="290" t="str">
        <f t="shared" si="2"/>
        <v/>
      </c>
      <c r="AQ58" s="290"/>
      <c r="AR58" s="239" t="str">
        <f t="shared" si="3"/>
        <v/>
      </c>
      <c r="AS58" s="290"/>
    </row>
    <row r="59" spans="1:45" x14ac:dyDescent="0.25">
      <c r="A59" s="2" t="str">
        <f>'Miljövärden för publ företag'!B61</f>
        <v>E.ON Värme Sverige AB</v>
      </c>
      <c r="B59" s="2" t="str">
        <f>'Miljövärden för publ företag'!C61</f>
        <v>Vaxholm</v>
      </c>
      <c r="C59" t="str">
        <f>IFERROR(VLOOKUP($B59,Kraftvärmeprod!$B$1:$AH$479,MATCH(C$2,Kraftvärmeprod!$B$1:$AG$1,0),FALSE)/1,"")</f>
        <v/>
      </c>
      <c r="D59" t="str">
        <f>IFERROR(VLOOKUP($B59,Kraftvärmeprod!$B$1:$AH$479,MATCH(D$2,Kraftvärmeprod!$B$1:$AG$1,0),FALSE)/1,"")</f>
        <v/>
      </c>
      <c r="F59" t="str">
        <f>IF($D59="","",IFERROR(VLOOKUP($B59,Kraftvärmeprod!$B$1:$BX$550,MATCH(F$2,Kraftvärmeprod!$B$1:$VX$1,0),FALSE)/1,0)-IFERROR(VLOOKUP($B59,'Slutlig allokering kvv'!$B$2:$BX$550,MATCH(F$2,'Slutlig allokering kvv'!$B$1:$BX$1,0),FALSE)/1,0))</f>
        <v/>
      </c>
      <c r="G59" t="str">
        <f>IF($D59="","",IFERROR(VLOOKUP($B59,Kraftvärmeprod!$B$1:$BX$550,MATCH(G$2,Kraftvärmeprod!$B$1:$VX$1,0),FALSE)/1,0)-IFERROR(VLOOKUP($B59,'Slutlig allokering kvv'!$B$2:$BX$550,MATCH(G$2,'Slutlig allokering kvv'!$B$1:$BX$1,0),FALSE)/1,0))</f>
        <v/>
      </c>
      <c r="H59" t="str">
        <f>IF($D59="","",IFERROR(VLOOKUP($B59,Kraftvärmeprod!$B$1:$BX$550,MATCH(H$2,Kraftvärmeprod!$B$1:$VX$1,0),FALSE)/1,0)-IFERROR(VLOOKUP($B59,'Slutlig allokering kvv'!$B$2:$BX$550,MATCH(H$2,'Slutlig allokering kvv'!$B$1:$BX$1,0),FALSE)/1,0))</f>
        <v/>
      </c>
      <c r="I59" t="str">
        <f>IF($D59="","",IFERROR(VLOOKUP($B59,Kraftvärmeprod!$B$1:$BX$550,MATCH(I$2,Kraftvärmeprod!$B$1:$VX$1,0),FALSE)/1,0)-IFERROR(VLOOKUP($B59,'Slutlig allokering kvv'!$B$2:$BX$550,MATCH(I$2,'Slutlig allokering kvv'!$B$1:$BX$1,0),FALSE)/1,0))</f>
        <v/>
      </c>
      <c r="J59" t="str">
        <f>IF($D59="","",IFERROR(VLOOKUP($B59,Kraftvärmeprod!$B$1:$BX$550,MATCH(J$2,Kraftvärmeprod!$B$1:$VX$1,0),FALSE)/1,0)-IFERROR(VLOOKUP($B59,'Slutlig allokering kvv'!$B$2:$BX$550,MATCH(J$2,'Slutlig allokering kvv'!$B$1:$BX$1,0),FALSE)/1,0))</f>
        <v/>
      </c>
      <c r="K59" t="str">
        <f>IF($D59="","",IFERROR(VLOOKUP($B59,Kraftvärmeprod!$B$1:$BX$550,MATCH(K$2,Kraftvärmeprod!$B$1:$VX$1,0),FALSE)/1,0)-IFERROR(VLOOKUP($B59,'Slutlig allokering kvv'!$B$2:$BX$550,MATCH(K$2,'Slutlig allokering kvv'!$B$1:$BX$1,0),FALSE)/1,0))</f>
        <v/>
      </c>
      <c r="L59" t="str">
        <f>IF($D59="","",IFERROR(VLOOKUP($B59,Kraftvärmeprod!$B$1:$BX$550,MATCH(L$2,Kraftvärmeprod!$B$1:$VX$1,0),FALSE)/1,0)-IFERROR(VLOOKUP($B59,'Slutlig allokering kvv'!$B$2:$BX$550,MATCH(L$2,'Slutlig allokering kvv'!$B$1:$BX$1,0),FALSE)/1,0))</f>
        <v/>
      </c>
      <c r="M59" t="str">
        <f>IF($D59="","",IFERROR(VLOOKUP($B59,Kraftvärmeprod!$B$1:$BX$550,MATCH(M$2,Kraftvärmeprod!$B$1:$VX$1,0),FALSE)/1,0)-IFERROR(VLOOKUP($B59,'Slutlig allokering kvv'!$B$2:$BX$550,MATCH(M$2,'Slutlig allokering kvv'!$B$1:$BX$1,0),FALSE)/1,0))</f>
        <v/>
      </c>
      <c r="N59" t="str">
        <f>IF($D59="","",IFERROR(VLOOKUP($B59,Kraftvärmeprod!$B$1:$BX$550,MATCH(N$2,Kraftvärmeprod!$B$1:$VX$1,0),FALSE)/1,0)-IFERROR(VLOOKUP($B59,'Slutlig allokering kvv'!$B$2:$BX$550,MATCH(N$2,'Slutlig allokering kvv'!$B$1:$BX$1,0),FALSE)/1,0))</f>
        <v/>
      </c>
      <c r="O59" t="str">
        <f>IF($D59="","",IFERROR(VLOOKUP($B59,Kraftvärmeprod!$B$1:$BX$550,MATCH(O$2,Kraftvärmeprod!$B$1:$VX$1,0),FALSE)/1,0)-IFERROR(VLOOKUP($B59,'Slutlig allokering kvv'!$B$2:$BX$550,MATCH(O$2,'Slutlig allokering kvv'!$B$1:$BX$1,0),FALSE)/1,0))</f>
        <v/>
      </c>
      <c r="P59" t="str">
        <f>IF($D59="","",IFERROR(VLOOKUP($B59,Kraftvärmeprod!$B$1:$BX$550,MATCH(P$2,Kraftvärmeprod!$B$1:$VX$1,0),FALSE)/1,0)-IFERROR(VLOOKUP($B59,'Slutlig allokering kvv'!$B$2:$BX$550,MATCH(P$2,'Slutlig allokering kvv'!$B$1:$BX$1,0),FALSE)/1,0))</f>
        <v/>
      </c>
      <c r="Q59" t="str">
        <f>IF($D59="","",IFERROR(VLOOKUP($B59,Kraftvärmeprod!$B$1:$BX$550,MATCH(Q$2,Kraftvärmeprod!$B$1:$VX$1,0),FALSE)/1,0)-IFERROR(VLOOKUP($B59,'Slutlig allokering kvv'!$B$2:$BX$550,MATCH(Q$2,'Slutlig allokering kvv'!$B$1:$BX$1,0),FALSE)/1,0))</f>
        <v/>
      </c>
      <c r="R59" t="str">
        <f>IF($D59="","",IFERROR(VLOOKUP($B59,Kraftvärmeprod!$B$1:$BX$550,MATCH(R$2,Kraftvärmeprod!$B$1:$VX$1,0),FALSE)/1,0)-IFERROR(VLOOKUP($B59,'Slutlig allokering kvv'!$B$2:$BX$550,MATCH(R$2,'Slutlig allokering kvv'!$B$1:$BX$1,0),FALSE)/1,0))</f>
        <v/>
      </c>
      <c r="S59" t="str">
        <f>IF($D59="","",IFERROR(VLOOKUP($B59,Kraftvärmeprod!$B$1:$BX$550,MATCH(S$2,Kraftvärmeprod!$B$1:$VX$1,0),FALSE)/1,0)-IFERROR(VLOOKUP($B59,'Slutlig allokering kvv'!$B$2:$BX$550,MATCH(S$2,'Slutlig allokering kvv'!$B$1:$BX$1,0),FALSE)/1,0))</f>
        <v/>
      </c>
      <c r="T59" t="str">
        <f>IF($D59="","",IFERROR(VLOOKUP($B59,Kraftvärmeprod!$B$1:$BX$550,MATCH(T$2,Kraftvärmeprod!$B$1:$VX$1,0),FALSE)/1,0)-IFERROR(VLOOKUP($B59,'Slutlig allokering kvv'!$B$2:$BX$550,MATCH(T$2,'Slutlig allokering kvv'!$B$1:$BX$1,0),FALSE)/1,0))</f>
        <v/>
      </c>
      <c r="U59" t="str">
        <f>IF($D59="","",IFERROR(VLOOKUP($B59,Kraftvärmeprod!$B$1:$BX$550,MATCH(U$2,Kraftvärmeprod!$B$1:$VX$1,0),FALSE)/1,0)-IFERROR(VLOOKUP($B59,'Slutlig allokering kvv'!$B$2:$BX$550,MATCH(U$2,'Slutlig allokering kvv'!$B$1:$BX$1,0),FALSE)/1,0))</f>
        <v/>
      </c>
      <c r="V59" t="str">
        <f>IF($D59="","",IFERROR(VLOOKUP($B59,Kraftvärmeprod!$B$1:$BX$550,MATCH(V$2,Kraftvärmeprod!$B$1:$VX$1,0),FALSE)/1,0)-IFERROR(VLOOKUP($B59,'Slutlig allokering kvv'!$B$2:$BX$550,MATCH(V$2,'Slutlig allokering kvv'!$B$1:$BX$1,0),FALSE)/1,0))</f>
        <v/>
      </c>
      <c r="W59" t="str">
        <f>IF($D59="","",IFERROR(VLOOKUP($B59,Kraftvärmeprod!$B$1:$BX$550,MATCH(W$2,Kraftvärmeprod!$B$1:$VX$1,0),FALSE)/1,0)-IFERROR(VLOOKUP($B59,'Slutlig allokering kvv'!$B$2:$BX$550,MATCH(W$2,'Slutlig allokering kvv'!$B$1:$BX$1,0),FALSE)/1,0))</f>
        <v/>
      </c>
      <c r="X59" t="str">
        <f>IF($D59="","",IFERROR(VLOOKUP($B59,Kraftvärmeprod!$B$1:$BX$550,MATCH(X$2,Kraftvärmeprod!$B$1:$VX$1,0),FALSE)/1,0)-IFERROR(VLOOKUP($B59,'Slutlig allokering kvv'!$B$2:$BX$550,MATCH(X$2,'Slutlig allokering kvv'!$B$1:$BX$1,0),FALSE)/1,0))</f>
        <v/>
      </c>
      <c r="Y59" t="str">
        <f>IF($D59="","",IFERROR(VLOOKUP($B59,Kraftvärmeprod!$B$1:$BX$550,MATCH(Y$2,Kraftvärmeprod!$B$1:$VX$1,0),FALSE)/1,0)-IFERROR(VLOOKUP($B59,'Slutlig allokering kvv'!$B$2:$BX$550,MATCH(Y$2,'Slutlig allokering kvv'!$B$1:$BX$1,0),FALSE)/1,0))</f>
        <v/>
      </c>
      <c r="Z59" t="str">
        <f>IF($D59="","",IFERROR(VLOOKUP($B59,Kraftvärmeprod!$B$1:$BX$550,MATCH(Z$2,Kraftvärmeprod!$B$1:$VX$1,0),FALSE)/1,0)-IFERROR(VLOOKUP($B59,'Slutlig allokering kvv'!$B$2:$BX$550,MATCH(Z$2,'Slutlig allokering kvv'!$B$1:$BX$1,0),FALSE)/1,0))</f>
        <v/>
      </c>
      <c r="AA59" t="str">
        <f>IF($D59="","",IFERROR(VLOOKUP($B59,Kraftvärmeprod!$B$1:$BX$550,MATCH(AA$2,Kraftvärmeprod!$B$1:$VX$1,0),FALSE)/1,0)-IFERROR(VLOOKUP($B59,'Slutlig allokering kvv'!$B$2:$BX$550,MATCH(AA$2,'Slutlig allokering kvv'!$B$1:$BX$1,0),FALSE)/1,0))</f>
        <v/>
      </c>
      <c r="AB59" t="str">
        <f>IF($D59="","",IFERROR(VLOOKUP($B59,Kraftvärmeprod!$B$1:$BX$550,MATCH(AB$2,Kraftvärmeprod!$B$1:$VX$1,0),FALSE)/1,0)-IFERROR(VLOOKUP($B59,'Slutlig allokering kvv'!$B$2:$BX$550,MATCH(AB$2,'Slutlig allokering kvv'!$B$1:$BX$1,0),FALSE)/1,0))</f>
        <v/>
      </c>
      <c r="AC59" t="str">
        <f>IF($D59="","",IFERROR(VLOOKUP($B59,Kraftvärmeprod!$B$1:$BX$550,MATCH(AC$2,Kraftvärmeprod!$B$1:$VX$1,0),FALSE)/1,0)-IFERROR(VLOOKUP($B59,'Slutlig allokering kvv'!$B$2:$BX$550,MATCH(AC$2,'Slutlig allokering kvv'!$B$1:$BX$1,0),FALSE)/1,0))</f>
        <v/>
      </c>
      <c r="AE59" t="str">
        <f>IF($D59="","",IFERROR(VLOOKUP($B59,Miljö!$B$1:$E$550,MATCH("Hjälpel kraftvärme (GWh)",Miljö!$B$1:$E$1,0),FALSE)/1,0)-IFERROR(VLOOKUP($B59,'Slutlig allokering kvv'!$B$2:$BX$550,MATCH(AE$2,'Slutlig allokering kvv'!$B$1:$BX$1,0),FALSE)/1,0))</f>
        <v/>
      </c>
      <c r="AI59">
        <f t="shared" si="0"/>
        <v>0</v>
      </c>
      <c r="AK59">
        <f>IFERROR(VLOOKUP($B59,'Slutlig allokering kvv'!$B$2:$AX$550,MATCH("Summa slutlig allokerad tillförd energi (utan hjälpel och rökgaskondensering):",'Slutlig allokering kvv'!$B$1:$AX$1,0),FALSE)/1,"")</f>
        <v>0</v>
      </c>
      <c r="AM59" s="289" t="str">
        <f>IFERROR(1-VLOOKUP($B59,'Slutlig allokering kvv'!$B$2:$AX$550,MATCH("Andel av bränsle i kvv som allokerats till värme, exklusive rökgaskondensering och hjälpel",'Slutlig allokering kvv'!$B$1:$AX$1,0),FALSE),"")</f>
        <v/>
      </c>
      <c r="AO59" s="289" t="str">
        <f t="shared" si="1"/>
        <v/>
      </c>
      <c r="AP59" s="290" t="str">
        <f t="shared" si="2"/>
        <v/>
      </c>
      <c r="AQ59" s="290"/>
      <c r="AR59" s="239" t="str">
        <f t="shared" si="3"/>
        <v/>
      </c>
      <c r="AS59" s="290"/>
    </row>
    <row r="60" spans="1:45" x14ac:dyDescent="0.25">
      <c r="A60" s="2" t="str">
        <f>'Miljövärden för publ företag'!B62</f>
        <v>E.ON Värme Sverige AB</v>
      </c>
      <c r="B60" s="2" t="str">
        <f>'Miljövärden för publ företag'!C62</f>
        <v>Älmhult</v>
      </c>
      <c r="C60" t="str">
        <f>IFERROR(VLOOKUP($B60,Kraftvärmeprod!$B$1:$AH$479,MATCH(C$2,Kraftvärmeprod!$B$1:$AG$1,0),FALSE)/1,"")</f>
        <v/>
      </c>
      <c r="D60" t="str">
        <f>IFERROR(VLOOKUP($B60,Kraftvärmeprod!$B$1:$AH$479,MATCH(D$2,Kraftvärmeprod!$B$1:$AG$1,0),FALSE)/1,"")</f>
        <v/>
      </c>
      <c r="F60" t="str">
        <f>IF($D60="","",IFERROR(VLOOKUP($B60,Kraftvärmeprod!$B$1:$BX$550,MATCH(F$2,Kraftvärmeprod!$B$1:$VX$1,0),FALSE)/1,0)-IFERROR(VLOOKUP($B60,'Slutlig allokering kvv'!$B$2:$BX$550,MATCH(F$2,'Slutlig allokering kvv'!$B$1:$BX$1,0),FALSE)/1,0))</f>
        <v/>
      </c>
      <c r="G60" t="str">
        <f>IF($D60="","",IFERROR(VLOOKUP($B60,Kraftvärmeprod!$B$1:$BX$550,MATCH(G$2,Kraftvärmeprod!$B$1:$VX$1,0),FALSE)/1,0)-IFERROR(VLOOKUP($B60,'Slutlig allokering kvv'!$B$2:$BX$550,MATCH(G$2,'Slutlig allokering kvv'!$B$1:$BX$1,0),FALSE)/1,0))</f>
        <v/>
      </c>
      <c r="H60" t="str">
        <f>IF($D60="","",IFERROR(VLOOKUP($B60,Kraftvärmeprod!$B$1:$BX$550,MATCH(H$2,Kraftvärmeprod!$B$1:$VX$1,0),FALSE)/1,0)-IFERROR(VLOOKUP($B60,'Slutlig allokering kvv'!$B$2:$BX$550,MATCH(H$2,'Slutlig allokering kvv'!$B$1:$BX$1,0),FALSE)/1,0))</f>
        <v/>
      </c>
      <c r="I60" t="str">
        <f>IF($D60="","",IFERROR(VLOOKUP($B60,Kraftvärmeprod!$B$1:$BX$550,MATCH(I$2,Kraftvärmeprod!$B$1:$VX$1,0),FALSE)/1,0)-IFERROR(VLOOKUP($B60,'Slutlig allokering kvv'!$B$2:$BX$550,MATCH(I$2,'Slutlig allokering kvv'!$B$1:$BX$1,0),FALSE)/1,0))</f>
        <v/>
      </c>
      <c r="J60" t="str">
        <f>IF($D60="","",IFERROR(VLOOKUP($B60,Kraftvärmeprod!$B$1:$BX$550,MATCH(J$2,Kraftvärmeprod!$B$1:$VX$1,0),FALSE)/1,0)-IFERROR(VLOOKUP($B60,'Slutlig allokering kvv'!$B$2:$BX$550,MATCH(J$2,'Slutlig allokering kvv'!$B$1:$BX$1,0),FALSE)/1,0))</f>
        <v/>
      </c>
      <c r="K60" t="str">
        <f>IF($D60="","",IFERROR(VLOOKUP($B60,Kraftvärmeprod!$B$1:$BX$550,MATCH(K$2,Kraftvärmeprod!$B$1:$VX$1,0),FALSE)/1,0)-IFERROR(VLOOKUP($B60,'Slutlig allokering kvv'!$B$2:$BX$550,MATCH(K$2,'Slutlig allokering kvv'!$B$1:$BX$1,0),FALSE)/1,0))</f>
        <v/>
      </c>
      <c r="L60" t="str">
        <f>IF($D60="","",IFERROR(VLOOKUP($B60,Kraftvärmeprod!$B$1:$BX$550,MATCH(L$2,Kraftvärmeprod!$B$1:$VX$1,0),FALSE)/1,0)-IFERROR(VLOOKUP($B60,'Slutlig allokering kvv'!$B$2:$BX$550,MATCH(L$2,'Slutlig allokering kvv'!$B$1:$BX$1,0),FALSE)/1,0))</f>
        <v/>
      </c>
      <c r="M60" t="str">
        <f>IF($D60="","",IFERROR(VLOOKUP($B60,Kraftvärmeprod!$B$1:$BX$550,MATCH(M$2,Kraftvärmeprod!$B$1:$VX$1,0),FALSE)/1,0)-IFERROR(VLOOKUP($B60,'Slutlig allokering kvv'!$B$2:$BX$550,MATCH(M$2,'Slutlig allokering kvv'!$B$1:$BX$1,0),FALSE)/1,0))</f>
        <v/>
      </c>
      <c r="N60" t="str">
        <f>IF($D60="","",IFERROR(VLOOKUP($B60,Kraftvärmeprod!$B$1:$BX$550,MATCH(N$2,Kraftvärmeprod!$B$1:$VX$1,0),FALSE)/1,0)-IFERROR(VLOOKUP($B60,'Slutlig allokering kvv'!$B$2:$BX$550,MATCH(N$2,'Slutlig allokering kvv'!$B$1:$BX$1,0),FALSE)/1,0))</f>
        <v/>
      </c>
      <c r="O60" t="str">
        <f>IF($D60="","",IFERROR(VLOOKUP($B60,Kraftvärmeprod!$B$1:$BX$550,MATCH(O$2,Kraftvärmeprod!$B$1:$VX$1,0),FALSE)/1,0)-IFERROR(VLOOKUP($B60,'Slutlig allokering kvv'!$B$2:$BX$550,MATCH(O$2,'Slutlig allokering kvv'!$B$1:$BX$1,0),FALSE)/1,0))</f>
        <v/>
      </c>
      <c r="P60" t="str">
        <f>IF($D60="","",IFERROR(VLOOKUP($B60,Kraftvärmeprod!$B$1:$BX$550,MATCH(P$2,Kraftvärmeprod!$B$1:$VX$1,0),FALSE)/1,0)-IFERROR(VLOOKUP($B60,'Slutlig allokering kvv'!$B$2:$BX$550,MATCH(P$2,'Slutlig allokering kvv'!$B$1:$BX$1,0),FALSE)/1,0))</f>
        <v/>
      </c>
      <c r="Q60" t="str">
        <f>IF($D60="","",IFERROR(VLOOKUP($B60,Kraftvärmeprod!$B$1:$BX$550,MATCH(Q$2,Kraftvärmeprod!$B$1:$VX$1,0),FALSE)/1,0)-IFERROR(VLOOKUP($B60,'Slutlig allokering kvv'!$B$2:$BX$550,MATCH(Q$2,'Slutlig allokering kvv'!$B$1:$BX$1,0),FALSE)/1,0))</f>
        <v/>
      </c>
      <c r="R60" t="str">
        <f>IF($D60="","",IFERROR(VLOOKUP($B60,Kraftvärmeprod!$B$1:$BX$550,MATCH(R$2,Kraftvärmeprod!$B$1:$VX$1,0),FALSE)/1,0)-IFERROR(VLOOKUP($B60,'Slutlig allokering kvv'!$B$2:$BX$550,MATCH(R$2,'Slutlig allokering kvv'!$B$1:$BX$1,0),FALSE)/1,0))</f>
        <v/>
      </c>
      <c r="S60" t="str">
        <f>IF($D60="","",IFERROR(VLOOKUP($B60,Kraftvärmeprod!$B$1:$BX$550,MATCH(S$2,Kraftvärmeprod!$B$1:$VX$1,0),FALSE)/1,0)-IFERROR(VLOOKUP($B60,'Slutlig allokering kvv'!$B$2:$BX$550,MATCH(S$2,'Slutlig allokering kvv'!$B$1:$BX$1,0),FALSE)/1,0))</f>
        <v/>
      </c>
      <c r="T60" t="str">
        <f>IF($D60="","",IFERROR(VLOOKUP($B60,Kraftvärmeprod!$B$1:$BX$550,MATCH(T$2,Kraftvärmeprod!$B$1:$VX$1,0),FALSE)/1,0)-IFERROR(VLOOKUP($B60,'Slutlig allokering kvv'!$B$2:$BX$550,MATCH(T$2,'Slutlig allokering kvv'!$B$1:$BX$1,0),FALSE)/1,0))</f>
        <v/>
      </c>
      <c r="U60" t="str">
        <f>IF($D60="","",IFERROR(VLOOKUP($B60,Kraftvärmeprod!$B$1:$BX$550,MATCH(U$2,Kraftvärmeprod!$B$1:$VX$1,0),FALSE)/1,0)-IFERROR(VLOOKUP($B60,'Slutlig allokering kvv'!$B$2:$BX$550,MATCH(U$2,'Slutlig allokering kvv'!$B$1:$BX$1,0),FALSE)/1,0))</f>
        <v/>
      </c>
      <c r="V60" t="str">
        <f>IF($D60="","",IFERROR(VLOOKUP($B60,Kraftvärmeprod!$B$1:$BX$550,MATCH(V$2,Kraftvärmeprod!$B$1:$VX$1,0),FALSE)/1,0)-IFERROR(VLOOKUP($B60,'Slutlig allokering kvv'!$B$2:$BX$550,MATCH(V$2,'Slutlig allokering kvv'!$B$1:$BX$1,0),FALSE)/1,0))</f>
        <v/>
      </c>
      <c r="W60" t="str">
        <f>IF($D60="","",IFERROR(VLOOKUP($B60,Kraftvärmeprod!$B$1:$BX$550,MATCH(W$2,Kraftvärmeprod!$B$1:$VX$1,0),FALSE)/1,0)-IFERROR(VLOOKUP($B60,'Slutlig allokering kvv'!$B$2:$BX$550,MATCH(W$2,'Slutlig allokering kvv'!$B$1:$BX$1,0),FALSE)/1,0))</f>
        <v/>
      </c>
      <c r="X60" t="str">
        <f>IF($D60="","",IFERROR(VLOOKUP($B60,Kraftvärmeprod!$B$1:$BX$550,MATCH(X$2,Kraftvärmeprod!$B$1:$VX$1,0),FALSE)/1,0)-IFERROR(VLOOKUP($B60,'Slutlig allokering kvv'!$B$2:$BX$550,MATCH(X$2,'Slutlig allokering kvv'!$B$1:$BX$1,0),FALSE)/1,0))</f>
        <v/>
      </c>
      <c r="Y60" t="str">
        <f>IF($D60="","",IFERROR(VLOOKUP($B60,Kraftvärmeprod!$B$1:$BX$550,MATCH(Y$2,Kraftvärmeprod!$B$1:$VX$1,0),FALSE)/1,0)-IFERROR(VLOOKUP($B60,'Slutlig allokering kvv'!$B$2:$BX$550,MATCH(Y$2,'Slutlig allokering kvv'!$B$1:$BX$1,0),FALSE)/1,0))</f>
        <v/>
      </c>
      <c r="Z60" t="str">
        <f>IF($D60="","",IFERROR(VLOOKUP($B60,Kraftvärmeprod!$B$1:$BX$550,MATCH(Z$2,Kraftvärmeprod!$B$1:$VX$1,0),FALSE)/1,0)-IFERROR(VLOOKUP($B60,'Slutlig allokering kvv'!$B$2:$BX$550,MATCH(Z$2,'Slutlig allokering kvv'!$B$1:$BX$1,0),FALSE)/1,0))</f>
        <v/>
      </c>
      <c r="AA60" t="str">
        <f>IF($D60="","",IFERROR(VLOOKUP($B60,Kraftvärmeprod!$B$1:$BX$550,MATCH(AA$2,Kraftvärmeprod!$B$1:$VX$1,0),FALSE)/1,0)-IFERROR(VLOOKUP($B60,'Slutlig allokering kvv'!$B$2:$BX$550,MATCH(AA$2,'Slutlig allokering kvv'!$B$1:$BX$1,0),FALSE)/1,0))</f>
        <v/>
      </c>
      <c r="AB60" t="str">
        <f>IF($D60="","",IFERROR(VLOOKUP($B60,Kraftvärmeprod!$B$1:$BX$550,MATCH(AB$2,Kraftvärmeprod!$B$1:$VX$1,0),FALSE)/1,0)-IFERROR(VLOOKUP($B60,'Slutlig allokering kvv'!$B$2:$BX$550,MATCH(AB$2,'Slutlig allokering kvv'!$B$1:$BX$1,0),FALSE)/1,0))</f>
        <v/>
      </c>
      <c r="AC60" t="str">
        <f>IF($D60="","",IFERROR(VLOOKUP($B60,Kraftvärmeprod!$B$1:$BX$550,MATCH(AC$2,Kraftvärmeprod!$B$1:$VX$1,0),FALSE)/1,0)-IFERROR(VLOOKUP($B60,'Slutlig allokering kvv'!$B$2:$BX$550,MATCH(AC$2,'Slutlig allokering kvv'!$B$1:$BX$1,0),FALSE)/1,0))</f>
        <v/>
      </c>
      <c r="AE60" t="str">
        <f>IF($D60="","",IFERROR(VLOOKUP($B60,Miljö!$B$1:$E$550,MATCH("Hjälpel kraftvärme (GWh)",Miljö!$B$1:$E$1,0),FALSE)/1,0)-IFERROR(VLOOKUP($B60,'Slutlig allokering kvv'!$B$2:$BX$550,MATCH(AE$2,'Slutlig allokering kvv'!$B$1:$BX$1,0),FALSE)/1,0))</f>
        <v/>
      </c>
      <c r="AI60">
        <f t="shared" si="0"/>
        <v>0</v>
      </c>
      <c r="AK60">
        <f>IFERROR(VLOOKUP($B60,'Slutlig allokering kvv'!$B$2:$AX$550,MATCH("Summa slutlig allokerad tillförd energi (utan hjälpel och rökgaskondensering):",'Slutlig allokering kvv'!$B$1:$AX$1,0),FALSE)/1,"")</f>
        <v>0</v>
      </c>
      <c r="AM60" s="289" t="str">
        <f>IFERROR(1-VLOOKUP($B60,'Slutlig allokering kvv'!$B$2:$AX$550,MATCH("Andel av bränsle i kvv som allokerats till värme, exklusive rökgaskondensering och hjälpel",'Slutlig allokering kvv'!$B$1:$AX$1,0),FALSE),"")</f>
        <v/>
      </c>
      <c r="AO60" s="289" t="str">
        <f t="shared" si="1"/>
        <v/>
      </c>
      <c r="AP60" s="290" t="str">
        <f t="shared" si="2"/>
        <v/>
      </c>
      <c r="AQ60" s="290"/>
      <c r="AR60" s="239" t="str">
        <f t="shared" si="3"/>
        <v/>
      </c>
      <c r="AS60" s="290"/>
    </row>
    <row r="61" spans="1:45" x14ac:dyDescent="0.25">
      <c r="A61" s="2" t="str">
        <f>'Miljövärden för publ företag'!B63</f>
        <v>E.ON Värme Sverige AB</v>
      </c>
      <c r="B61" s="2" t="str">
        <f>'Miljövärden för publ företag'!C63</f>
        <v>Österåker</v>
      </c>
      <c r="C61" t="str">
        <f>IFERROR(VLOOKUP($B61,Kraftvärmeprod!$B$1:$AH$479,MATCH(C$2,Kraftvärmeprod!$B$1:$AG$1,0),FALSE)/1,"")</f>
        <v/>
      </c>
      <c r="D61" t="str">
        <f>IFERROR(VLOOKUP($B61,Kraftvärmeprod!$B$1:$AH$479,MATCH(D$2,Kraftvärmeprod!$B$1:$AG$1,0),FALSE)/1,"")</f>
        <v/>
      </c>
      <c r="F61" t="str">
        <f>IF($D61="","",IFERROR(VLOOKUP($B61,Kraftvärmeprod!$B$1:$BX$550,MATCH(F$2,Kraftvärmeprod!$B$1:$VX$1,0),FALSE)/1,0)-IFERROR(VLOOKUP($B61,'Slutlig allokering kvv'!$B$2:$BX$550,MATCH(F$2,'Slutlig allokering kvv'!$B$1:$BX$1,0),FALSE)/1,0))</f>
        <v/>
      </c>
      <c r="G61" t="str">
        <f>IF($D61="","",IFERROR(VLOOKUP($B61,Kraftvärmeprod!$B$1:$BX$550,MATCH(G$2,Kraftvärmeprod!$B$1:$VX$1,0),FALSE)/1,0)-IFERROR(VLOOKUP($B61,'Slutlig allokering kvv'!$B$2:$BX$550,MATCH(G$2,'Slutlig allokering kvv'!$B$1:$BX$1,0),FALSE)/1,0))</f>
        <v/>
      </c>
      <c r="H61" t="str">
        <f>IF($D61="","",IFERROR(VLOOKUP($B61,Kraftvärmeprod!$B$1:$BX$550,MATCH(H$2,Kraftvärmeprod!$B$1:$VX$1,0),FALSE)/1,0)-IFERROR(VLOOKUP($B61,'Slutlig allokering kvv'!$B$2:$BX$550,MATCH(H$2,'Slutlig allokering kvv'!$B$1:$BX$1,0),FALSE)/1,0))</f>
        <v/>
      </c>
      <c r="I61" t="str">
        <f>IF($D61="","",IFERROR(VLOOKUP($B61,Kraftvärmeprod!$B$1:$BX$550,MATCH(I$2,Kraftvärmeprod!$B$1:$VX$1,0),FALSE)/1,0)-IFERROR(VLOOKUP($B61,'Slutlig allokering kvv'!$B$2:$BX$550,MATCH(I$2,'Slutlig allokering kvv'!$B$1:$BX$1,0),FALSE)/1,0))</f>
        <v/>
      </c>
      <c r="J61" t="str">
        <f>IF($D61="","",IFERROR(VLOOKUP($B61,Kraftvärmeprod!$B$1:$BX$550,MATCH(J$2,Kraftvärmeprod!$B$1:$VX$1,0),FALSE)/1,0)-IFERROR(VLOOKUP($B61,'Slutlig allokering kvv'!$B$2:$BX$550,MATCH(J$2,'Slutlig allokering kvv'!$B$1:$BX$1,0),FALSE)/1,0))</f>
        <v/>
      </c>
      <c r="K61" t="str">
        <f>IF($D61="","",IFERROR(VLOOKUP($B61,Kraftvärmeprod!$B$1:$BX$550,MATCH(K$2,Kraftvärmeprod!$B$1:$VX$1,0),FALSE)/1,0)-IFERROR(VLOOKUP($B61,'Slutlig allokering kvv'!$B$2:$BX$550,MATCH(K$2,'Slutlig allokering kvv'!$B$1:$BX$1,0),FALSE)/1,0))</f>
        <v/>
      </c>
      <c r="L61" t="str">
        <f>IF($D61="","",IFERROR(VLOOKUP($B61,Kraftvärmeprod!$B$1:$BX$550,MATCH(L$2,Kraftvärmeprod!$B$1:$VX$1,0),FALSE)/1,0)-IFERROR(VLOOKUP($B61,'Slutlig allokering kvv'!$B$2:$BX$550,MATCH(L$2,'Slutlig allokering kvv'!$B$1:$BX$1,0),FALSE)/1,0))</f>
        <v/>
      </c>
      <c r="M61" t="str">
        <f>IF($D61="","",IFERROR(VLOOKUP($B61,Kraftvärmeprod!$B$1:$BX$550,MATCH(M$2,Kraftvärmeprod!$B$1:$VX$1,0),FALSE)/1,0)-IFERROR(VLOOKUP($B61,'Slutlig allokering kvv'!$B$2:$BX$550,MATCH(M$2,'Slutlig allokering kvv'!$B$1:$BX$1,0),FALSE)/1,0))</f>
        <v/>
      </c>
      <c r="N61" t="str">
        <f>IF($D61="","",IFERROR(VLOOKUP($B61,Kraftvärmeprod!$B$1:$BX$550,MATCH(N$2,Kraftvärmeprod!$B$1:$VX$1,0),FALSE)/1,0)-IFERROR(VLOOKUP($B61,'Slutlig allokering kvv'!$B$2:$BX$550,MATCH(N$2,'Slutlig allokering kvv'!$B$1:$BX$1,0),FALSE)/1,0))</f>
        <v/>
      </c>
      <c r="O61" t="str">
        <f>IF($D61="","",IFERROR(VLOOKUP($B61,Kraftvärmeprod!$B$1:$BX$550,MATCH(O$2,Kraftvärmeprod!$B$1:$VX$1,0),FALSE)/1,0)-IFERROR(VLOOKUP($B61,'Slutlig allokering kvv'!$B$2:$BX$550,MATCH(O$2,'Slutlig allokering kvv'!$B$1:$BX$1,0),FALSE)/1,0))</f>
        <v/>
      </c>
      <c r="P61" t="str">
        <f>IF($D61="","",IFERROR(VLOOKUP($B61,Kraftvärmeprod!$B$1:$BX$550,MATCH(P$2,Kraftvärmeprod!$B$1:$VX$1,0),FALSE)/1,0)-IFERROR(VLOOKUP($B61,'Slutlig allokering kvv'!$B$2:$BX$550,MATCH(P$2,'Slutlig allokering kvv'!$B$1:$BX$1,0),FALSE)/1,0))</f>
        <v/>
      </c>
      <c r="Q61" t="str">
        <f>IF($D61="","",IFERROR(VLOOKUP($B61,Kraftvärmeprod!$B$1:$BX$550,MATCH(Q$2,Kraftvärmeprod!$B$1:$VX$1,0),FALSE)/1,0)-IFERROR(VLOOKUP($B61,'Slutlig allokering kvv'!$B$2:$BX$550,MATCH(Q$2,'Slutlig allokering kvv'!$B$1:$BX$1,0),FALSE)/1,0))</f>
        <v/>
      </c>
      <c r="R61" t="str">
        <f>IF($D61="","",IFERROR(VLOOKUP($B61,Kraftvärmeprod!$B$1:$BX$550,MATCH(R$2,Kraftvärmeprod!$B$1:$VX$1,0),FALSE)/1,0)-IFERROR(VLOOKUP($B61,'Slutlig allokering kvv'!$B$2:$BX$550,MATCH(R$2,'Slutlig allokering kvv'!$B$1:$BX$1,0),FALSE)/1,0))</f>
        <v/>
      </c>
      <c r="S61" t="str">
        <f>IF($D61="","",IFERROR(VLOOKUP($B61,Kraftvärmeprod!$B$1:$BX$550,MATCH(S$2,Kraftvärmeprod!$B$1:$VX$1,0),FALSE)/1,0)-IFERROR(VLOOKUP($B61,'Slutlig allokering kvv'!$B$2:$BX$550,MATCH(S$2,'Slutlig allokering kvv'!$B$1:$BX$1,0),FALSE)/1,0))</f>
        <v/>
      </c>
      <c r="T61" t="str">
        <f>IF($D61="","",IFERROR(VLOOKUP($B61,Kraftvärmeprod!$B$1:$BX$550,MATCH(T$2,Kraftvärmeprod!$B$1:$VX$1,0),FALSE)/1,0)-IFERROR(VLOOKUP($B61,'Slutlig allokering kvv'!$B$2:$BX$550,MATCH(T$2,'Slutlig allokering kvv'!$B$1:$BX$1,0),FALSE)/1,0))</f>
        <v/>
      </c>
      <c r="U61" t="str">
        <f>IF($D61="","",IFERROR(VLOOKUP($B61,Kraftvärmeprod!$B$1:$BX$550,MATCH(U$2,Kraftvärmeprod!$B$1:$VX$1,0),FALSE)/1,0)-IFERROR(VLOOKUP($B61,'Slutlig allokering kvv'!$B$2:$BX$550,MATCH(U$2,'Slutlig allokering kvv'!$B$1:$BX$1,0),FALSE)/1,0))</f>
        <v/>
      </c>
      <c r="V61" t="str">
        <f>IF($D61="","",IFERROR(VLOOKUP($B61,Kraftvärmeprod!$B$1:$BX$550,MATCH(V$2,Kraftvärmeprod!$B$1:$VX$1,0),FALSE)/1,0)-IFERROR(VLOOKUP($B61,'Slutlig allokering kvv'!$B$2:$BX$550,MATCH(V$2,'Slutlig allokering kvv'!$B$1:$BX$1,0),FALSE)/1,0))</f>
        <v/>
      </c>
      <c r="W61" t="str">
        <f>IF($D61="","",IFERROR(VLOOKUP($B61,Kraftvärmeprod!$B$1:$BX$550,MATCH(W$2,Kraftvärmeprod!$B$1:$VX$1,0),FALSE)/1,0)-IFERROR(VLOOKUP($B61,'Slutlig allokering kvv'!$B$2:$BX$550,MATCH(W$2,'Slutlig allokering kvv'!$B$1:$BX$1,0),FALSE)/1,0))</f>
        <v/>
      </c>
      <c r="X61" t="str">
        <f>IF($D61="","",IFERROR(VLOOKUP($B61,Kraftvärmeprod!$B$1:$BX$550,MATCH(X$2,Kraftvärmeprod!$B$1:$VX$1,0),FALSE)/1,0)-IFERROR(VLOOKUP($B61,'Slutlig allokering kvv'!$B$2:$BX$550,MATCH(X$2,'Slutlig allokering kvv'!$B$1:$BX$1,0),FALSE)/1,0))</f>
        <v/>
      </c>
      <c r="Y61" t="str">
        <f>IF($D61="","",IFERROR(VLOOKUP($B61,Kraftvärmeprod!$B$1:$BX$550,MATCH(Y$2,Kraftvärmeprod!$B$1:$VX$1,0),FALSE)/1,0)-IFERROR(VLOOKUP($B61,'Slutlig allokering kvv'!$B$2:$BX$550,MATCH(Y$2,'Slutlig allokering kvv'!$B$1:$BX$1,0),FALSE)/1,0))</f>
        <v/>
      </c>
      <c r="Z61" t="str">
        <f>IF($D61="","",IFERROR(VLOOKUP($B61,Kraftvärmeprod!$B$1:$BX$550,MATCH(Z$2,Kraftvärmeprod!$B$1:$VX$1,0),FALSE)/1,0)-IFERROR(VLOOKUP($B61,'Slutlig allokering kvv'!$B$2:$BX$550,MATCH(Z$2,'Slutlig allokering kvv'!$B$1:$BX$1,0),FALSE)/1,0))</f>
        <v/>
      </c>
      <c r="AA61" t="str">
        <f>IF($D61="","",IFERROR(VLOOKUP($B61,Kraftvärmeprod!$B$1:$BX$550,MATCH(AA$2,Kraftvärmeprod!$B$1:$VX$1,0),FALSE)/1,0)-IFERROR(VLOOKUP($B61,'Slutlig allokering kvv'!$B$2:$BX$550,MATCH(AA$2,'Slutlig allokering kvv'!$B$1:$BX$1,0),FALSE)/1,0))</f>
        <v/>
      </c>
      <c r="AB61" t="str">
        <f>IF($D61="","",IFERROR(VLOOKUP($B61,Kraftvärmeprod!$B$1:$BX$550,MATCH(AB$2,Kraftvärmeprod!$B$1:$VX$1,0),FALSE)/1,0)-IFERROR(VLOOKUP($B61,'Slutlig allokering kvv'!$B$2:$BX$550,MATCH(AB$2,'Slutlig allokering kvv'!$B$1:$BX$1,0),FALSE)/1,0))</f>
        <v/>
      </c>
      <c r="AC61" t="str">
        <f>IF($D61="","",IFERROR(VLOOKUP($B61,Kraftvärmeprod!$B$1:$BX$550,MATCH(AC$2,Kraftvärmeprod!$B$1:$VX$1,0),FALSE)/1,0)-IFERROR(VLOOKUP($B61,'Slutlig allokering kvv'!$B$2:$BX$550,MATCH(AC$2,'Slutlig allokering kvv'!$B$1:$BX$1,0),FALSE)/1,0))</f>
        <v/>
      </c>
      <c r="AE61" t="str">
        <f>IF($D61="","",IFERROR(VLOOKUP($B61,Miljö!$B$1:$E$550,MATCH("Hjälpel kraftvärme (GWh)",Miljö!$B$1:$E$1,0),FALSE)/1,0)-IFERROR(VLOOKUP($B61,'Slutlig allokering kvv'!$B$2:$BX$550,MATCH(AE$2,'Slutlig allokering kvv'!$B$1:$BX$1,0),FALSE)/1,0))</f>
        <v/>
      </c>
      <c r="AI61">
        <f t="shared" si="0"/>
        <v>0</v>
      </c>
      <c r="AK61">
        <f>IFERROR(VLOOKUP($B61,'Slutlig allokering kvv'!$B$2:$AX$550,MATCH("Summa slutlig allokerad tillförd energi (utan hjälpel och rökgaskondensering):",'Slutlig allokering kvv'!$B$1:$AX$1,0),FALSE)/1,"")</f>
        <v>0</v>
      </c>
      <c r="AM61" s="289" t="str">
        <f>IFERROR(1-VLOOKUP($B61,'Slutlig allokering kvv'!$B$2:$AX$550,MATCH("Andel av bränsle i kvv som allokerats till värme, exklusive rökgaskondensering och hjälpel",'Slutlig allokering kvv'!$B$1:$AX$1,0),FALSE),"")</f>
        <v/>
      </c>
      <c r="AO61" s="289" t="str">
        <f t="shared" si="1"/>
        <v/>
      </c>
      <c r="AP61" s="290" t="str">
        <f t="shared" si="2"/>
        <v/>
      </c>
      <c r="AQ61" s="290"/>
      <c r="AR61" s="239" t="str">
        <f t="shared" si="3"/>
        <v/>
      </c>
      <c r="AS61" s="290"/>
    </row>
    <row r="62" spans="1:45" x14ac:dyDescent="0.25">
      <c r="A62" s="2" t="str">
        <f>'Miljövärden för publ företag'!B64</f>
        <v>Eksjö Energi AB</v>
      </c>
      <c r="B62" s="2" t="str">
        <f>'Miljövärden för publ företag'!C64</f>
        <v>Eksjö</v>
      </c>
      <c r="C62">
        <f>IFERROR(VLOOKUP($B62,Kraftvärmeprod!$B$1:$AH$479,MATCH(C$2,Kraftvärmeprod!$B$1:$AG$1,0),FALSE)/1,"")</f>
        <v>147</v>
      </c>
      <c r="D62">
        <f>IFERROR(VLOOKUP($B62,Kraftvärmeprod!$B$1:$AH$479,MATCH(D$2,Kraftvärmeprod!$B$1:$AG$1,0),FALSE)/1,"")</f>
        <v>15.8</v>
      </c>
      <c r="F62">
        <f>IF($D62="","",IFERROR(VLOOKUP($B62,Kraftvärmeprod!$B$1:$BX$550,MATCH(F$2,Kraftvärmeprod!$B$1:$VX$1,0),FALSE)/1,0)-IFERROR(VLOOKUP($B62,'Slutlig allokering kvv'!$B$2:$BX$550,MATCH(F$2,'Slutlig allokering kvv'!$B$1:$BX$1,0),FALSE)/1,0))</f>
        <v>0</v>
      </c>
      <c r="G62">
        <f>IF($D62="","",IFERROR(VLOOKUP($B62,Kraftvärmeprod!$B$1:$BX$550,MATCH(G$2,Kraftvärmeprod!$B$1:$VX$1,0),FALSE)/1,0)-IFERROR(VLOOKUP($B62,'Slutlig allokering kvv'!$B$2:$BX$550,MATCH(G$2,'Slutlig allokering kvv'!$B$1:$BX$1,0),FALSE)/1,0))</f>
        <v>0</v>
      </c>
      <c r="H62">
        <f>IF($D62="","",IFERROR(VLOOKUP($B62,Kraftvärmeprod!$B$1:$BX$550,MATCH(H$2,Kraftvärmeprod!$B$1:$VX$1,0),FALSE)/1,0)-IFERROR(VLOOKUP($B62,'Slutlig allokering kvv'!$B$2:$BX$550,MATCH(H$2,'Slutlig allokering kvv'!$B$1:$BX$1,0),FALSE)/1,0))</f>
        <v>0</v>
      </c>
      <c r="I62">
        <f>IF($D62="","",IFERROR(VLOOKUP($B62,Kraftvärmeprod!$B$1:$BX$550,MATCH(I$2,Kraftvärmeprod!$B$1:$VX$1,0),FALSE)/1,0)-IFERROR(VLOOKUP($B62,'Slutlig allokering kvv'!$B$2:$BX$550,MATCH(I$2,'Slutlig allokering kvv'!$B$1:$BX$1,0),FALSE)/1,0))</f>
        <v>0</v>
      </c>
      <c r="J62">
        <f>IF($D62="","",IFERROR(VLOOKUP($B62,Kraftvärmeprod!$B$1:$BX$550,MATCH(J$2,Kraftvärmeprod!$B$1:$VX$1,0),FALSE)/1,0)-IFERROR(VLOOKUP($B62,'Slutlig allokering kvv'!$B$2:$BX$550,MATCH(J$2,'Slutlig allokering kvv'!$B$1:$BX$1,0),FALSE)/1,0))</f>
        <v>0</v>
      </c>
      <c r="K62">
        <f>IF($D62="","",IFERROR(VLOOKUP($B62,Kraftvärmeprod!$B$1:$BX$550,MATCH(K$2,Kraftvärmeprod!$B$1:$VX$1,0),FALSE)/1,0)-IFERROR(VLOOKUP($B62,'Slutlig allokering kvv'!$B$2:$BX$550,MATCH(K$2,'Slutlig allokering kvv'!$B$1:$BX$1,0),FALSE)/1,0))</f>
        <v>0</v>
      </c>
      <c r="L62">
        <f>IF($D62="","",IFERROR(VLOOKUP($B62,Kraftvärmeprod!$B$1:$BX$550,MATCH(L$2,Kraftvärmeprod!$B$1:$VX$1,0),FALSE)/1,0)-IFERROR(VLOOKUP($B62,'Slutlig allokering kvv'!$B$2:$BX$550,MATCH(L$2,'Slutlig allokering kvv'!$B$1:$BX$1,0),FALSE)/1,0))</f>
        <v>0</v>
      </c>
      <c r="M62">
        <f>IF($D62="","",IFERROR(VLOOKUP($B62,Kraftvärmeprod!$B$1:$BX$550,MATCH(M$2,Kraftvärmeprod!$B$1:$VX$1,0),FALSE)/1,0)-IFERROR(VLOOKUP($B62,'Slutlig allokering kvv'!$B$2:$BX$550,MATCH(M$2,'Slutlig allokering kvv'!$B$1:$BX$1,0),FALSE)/1,0))</f>
        <v>0</v>
      </c>
      <c r="N62">
        <f>IF($D62="","",IFERROR(VLOOKUP($B62,Kraftvärmeprod!$B$1:$BX$550,MATCH(N$2,Kraftvärmeprod!$B$1:$VX$1,0),FALSE)/1,0)-IFERROR(VLOOKUP($B62,'Slutlig allokering kvv'!$B$2:$BX$550,MATCH(N$2,'Slutlig allokering kvv'!$B$1:$BX$1,0),FALSE)/1,0))</f>
        <v>0</v>
      </c>
      <c r="O62">
        <f>IF($D62="","",IFERROR(VLOOKUP($B62,Kraftvärmeprod!$B$1:$BX$550,MATCH(O$2,Kraftvärmeprod!$B$1:$VX$1,0),FALSE)/1,0)-IFERROR(VLOOKUP($B62,'Slutlig allokering kvv'!$B$2:$BX$550,MATCH(O$2,'Slutlig allokering kvv'!$B$1:$BX$1,0),FALSE)/1,0))</f>
        <v>0</v>
      </c>
      <c r="P62">
        <f>IF($D62="","",IFERROR(VLOOKUP($B62,Kraftvärmeprod!$B$1:$BX$550,MATCH(P$2,Kraftvärmeprod!$B$1:$VX$1,0),FALSE)/1,0)-IFERROR(VLOOKUP($B62,'Slutlig allokering kvv'!$B$2:$BX$550,MATCH(P$2,'Slutlig allokering kvv'!$B$1:$BX$1,0),FALSE)/1,0))</f>
        <v>0</v>
      </c>
      <c r="Q62">
        <f>IF($D62="","",IFERROR(VLOOKUP($B62,Kraftvärmeprod!$B$1:$BX$550,MATCH(Q$2,Kraftvärmeprod!$B$1:$VX$1,0),FALSE)/1,0)-IFERROR(VLOOKUP($B62,'Slutlig allokering kvv'!$B$2:$BX$550,MATCH(Q$2,'Slutlig allokering kvv'!$B$1:$BX$1,0),FALSE)/1,0))</f>
        <v>0</v>
      </c>
      <c r="R62">
        <f>IF($D62="","",IFERROR(VLOOKUP($B62,Kraftvärmeprod!$B$1:$BX$550,MATCH(R$2,Kraftvärmeprod!$B$1:$VX$1,0),FALSE)/1,0)-IFERROR(VLOOKUP($B62,'Slutlig allokering kvv'!$B$2:$BX$550,MATCH(R$2,'Slutlig allokering kvv'!$B$1:$BX$1,0),FALSE)/1,0))</f>
        <v>0</v>
      </c>
      <c r="S62">
        <f>IF($D62="","",IFERROR(VLOOKUP($B62,Kraftvärmeprod!$B$1:$BX$550,MATCH(S$2,Kraftvärmeprod!$B$1:$VX$1,0),FALSE)/1,0)-IFERROR(VLOOKUP($B62,'Slutlig allokering kvv'!$B$2:$BX$550,MATCH(S$2,'Slutlig allokering kvv'!$B$1:$BX$1,0),FALSE)/1,0))</f>
        <v>0</v>
      </c>
      <c r="T62">
        <f>IF($D62="","",IFERROR(VLOOKUP($B62,Kraftvärmeprod!$B$1:$BX$550,MATCH(T$2,Kraftvärmeprod!$B$1:$VX$1,0),FALSE)/1,0)-IFERROR(VLOOKUP($B62,'Slutlig allokering kvv'!$B$2:$BX$550,MATCH(T$2,'Slutlig allokering kvv'!$B$1:$BX$1,0),FALSE)/1,0))</f>
        <v>0</v>
      </c>
      <c r="U62">
        <f>IF($D62="","",IFERROR(VLOOKUP($B62,Kraftvärmeprod!$B$1:$BX$550,MATCH(U$2,Kraftvärmeprod!$B$1:$VX$1,0),FALSE)/1,0)-IFERROR(VLOOKUP($B62,'Slutlig allokering kvv'!$B$2:$BX$550,MATCH(U$2,'Slutlig allokering kvv'!$B$1:$BX$1,0),FALSE)/1,0))</f>
        <v>0</v>
      </c>
      <c r="V62">
        <f>IF($D62="","",IFERROR(VLOOKUP($B62,Kraftvärmeprod!$B$1:$BX$550,MATCH(V$2,Kraftvärmeprod!$B$1:$VX$1,0),FALSE)/1,0)-IFERROR(VLOOKUP($B62,'Slutlig allokering kvv'!$B$2:$BX$550,MATCH(V$2,'Slutlig allokering kvv'!$B$1:$BX$1,0),FALSE)/1,0))</f>
        <v>0</v>
      </c>
      <c r="W62">
        <f>IF($D62="","",IFERROR(VLOOKUP($B62,Kraftvärmeprod!$B$1:$BX$550,MATCH(W$2,Kraftvärmeprod!$B$1:$VX$1,0),FALSE)/1,0)-IFERROR(VLOOKUP($B62,'Slutlig allokering kvv'!$B$2:$BX$550,MATCH(W$2,'Slutlig allokering kvv'!$B$1:$BX$1,0),FALSE)/1,0))</f>
        <v>0</v>
      </c>
      <c r="X62">
        <f>IF($D62="","",IFERROR(VLOOKUP($B62,Kraftvärmeprod!$B$1:$BX$550,MATCH(X$2,Kraftvärmeprod!$B$1:$VX$1,0),FALSE)/1,0)-IFERROR(VLOOKUP($B62,'Slutlig allokering kvv'!$B$2:$BX$550,MATCH(X$2,'Slutlig allokering kvv'!$B$1:$BX$1,0),FALSE)/1,0))</f>
        <v>8.2147999999999999E-2</v>
      </c>
      <c r="Y62">
        <f>IF($D62="","",IFERROR(VLOOKUP($B62,Kraftvärmeprod!$B$1:$BX$550,MATCH(Y$2,Kraftvärmeprod!$B$1:$VX$1,0),FALSE)/1,0)-IFERROR(VLOOKUP($B62,'Slutlig allokering kvv'!$B$2:$BX$550,MATCH(Y$2,'Slutlig allokering kvv'!$B$1:$BX$1,0),FALSE)/1,0))</f>
        <v>0</v>
      </c>
      <c r="Z62">
        <f>IF($D62="","",IFERROR(VLOOKUP($B62,Kraftvärmeprod!$B$1:$BX$550,MATCH(Z$2,Kraftvärmeprod!$B$1:$VX$1,0),FALSE)/1,0)-IFERROR(VLOOKUP($B62,'Slutlig allokering kvv'!$B$2:$BX$550,MATCH(Z$2,'Slutlig allokering kvv'!$B$1:$BX$1,0),FALSE)/1,0))</f>
        <v>0</v>
      </c>
      <c r="AA62">
        <f>IF($D62="","",IFERROR(VLOOKUP($B62,Kraftvärmeprod!$B$1:$BX$550,MATCH(AA$2,Kraftvärmeprod!$B$1:$VX$1,0),FALSE)/1,0)-IFERROR(VLOOKUP($B62,'Slutlig allokering kvv'!$B$2:$BX$550,MATCH(AA$2,'Slutlig allokering kvv'!$B$1:$BX$1,0),FALSE)/1,0))</f>
        <v>42.739000000000004</v>
      </c>
      <c r="AB62">
        <f>IF($D62="","",IFERROR(VLOOKUP($B62,Kraftvärmeprod!$B$1:$BX$550,MATCH(AB$2,Kraftvärmeprod!$B$1:$VX$1,0),FALSE)/1,0)-IFERROR(VLOOKUP($B62,'Slutlig allokering kvv'!$B$2:$BX$550,MATCH(AB$2,'Slutlig allokering kvv'!$B$1:$BX$1,0),FALSE)/1,0))</f>
        <v>0</v>
      </c>
      <c r="AC62">
        <f>IF($D62="","",IFERROR(VLOOKUP($B62,Kraftvärmeprod!$B$1:$BX$550,MATCH(AC$2,Kraftvärmeprod!$B$1:$VX$1,0),FALSE)/1,0)-IFERROR(VLOOKUP($B62,'Slutlig allokering kvv'!$B$2:$BX$550,MATCH(AC$2,'Slutlig allokering kvv'!$B$1:$BX$1,0),FALSE)/1,0))</f>
        <v>0</v>
      </c>
      <c r="AE62">
        <f>IF($D62="","",IFERROR(VLOOKUP($B62,Miljö!$B$1:$E$550,MATCH("Hjälpel kraftvärme (GWh)",Miljö!$B$1:$E$1,0),FALSE)/1,0)-IFERROR(VLOOKUP($B62,'Slutlig allokering kvv'!$B$2:$BX$550,MATCH(AE$2,'Slutlig allokering kvv'!$B$1:$BX$1,0),FALSE)/1,0))</f>
        <v>0</v>
      </c>
      <c r="AI62">
        <f t="shared" si="0"/>
        <v>42.821148000000001</v>
      </c>
      <c r="AK62">
        <f>IFERROR(VLOOKUP($B62,'Slutlig allokering kvv'!$B$2:$AX$550,MATCH("Summa slutlig allokerad tillförd energi (utan hjälpel och rökgaskondensering):",'Slutlig allokering kvv'!$B$1:$AX$1,0),FALSE)/1,"")</f>
        <v>124.638852</v>
      </c>
      <c r="AM62" s="289">
        <f>IFERROR(1-VLOOKUP($B62,'Slutlig allokering kvv'!$B$2:$AX$550,MATCH("Andel av bränsle i kvv som allokerats till värme, exklusive rökgaskondensering och hjälpel",'Slutlig allokering kvv'!$B$1:$AX$1,0),FALSE),"")</f>
        <v>0.25570970978144036</v>
      </c>
      <c r="AO62" s="289">
        <f t="shared" si="1"/>
        <v>0.25570970978144036</v>
      </c>
      <c r="AP62" s="290">
        <f t="shared" si="2"/>
        <v>0</v>
      </c>
      <c r="AQ62" s="290"/>
      <c r="AR62" s="239">
        <f t="shared" si="3"/>
        <v>0.36897656270214896</v>
      </c>
      <c r="AS62" s="290"/>
    </row>
    <row r="63" spans="1:45" x14ac:dyDescent="0.25">
      <c r="A63" s="2" t="str">
        <f>'Miljövärden för publ företag'!B65</f>
        <v>Eksjö Energi AB</v>
      </c>
      <c r="B63" s="2" t="str">
        <f>'Miljövärden för publ företag'!C65</f>
        <v>Ingatorp</v>
      </c>
      <c r="C63" t="str">
        <f>IFERROR(VLOOKUP($B63,Kraftvärmeprod!$B$1:$AH$479,MATCH(C$2,Kraftvärmeprod!$B$1:$AG$1,0),FALSE)/1,"")</f>
        <v/>
      </c>
      <c r="D63" t="str">
        <f>IFERROR(VLOOKUP($B63,Kraftvärmeprod!$B$1:$AH$479,MATCH(D$2,Kraftvärmeprod!$B$1:$AG$1,0),FALSE)/1,"")</f>
        <v/>
      </c>
      <c r="F63" t="str">
        <f>IF($D63="","",IFERROR(VLOOKUP($B63,Kraftvärmeprod!$B$1:$BX$550,MATCH(F$2,Kraftvärmeprod!$B$1:$VX$1,0),FALSE)/1,0)-IFERROR(VLOOKUP($B63,'Slutlig allokering kvv'!$B$2:$BX$550,MATCH(F$2,'Slutlig allokering kvv'!$B$1:$BX$1,0),FALSE)/1,0))</f>
        <v/>
      </c>
      <c r="G63" t="str">
        <f>IF($D63="","",IFERROR(VLOOKUP($B63,Kraftvärmeprod!$B$1:$BX$550,MATCH(G$2,Kraftvärmeprod!$B$1:$VX$1,0),FALSE)/1,0)-IFERROR(VLOOKUP($B63,'Slutlig allokering kvv'!$B$2:$BX$550,MATCH(G$2,'Slutlig allokering kvv'!$B$1:$BX$1,0),FALSE)/1,0))</f>
        <v/>
      </c>
      <c r="H63" t="str">
        <f>IF($D63="","",IFERROR(VLOOKUP($B63,Kraftvärmeprod!$B$1:$BX$550,MATCH(H$2,Kraftvärmeprod!$B$1:$VX$1,0),FALSE)/1,0)-IFERROR(VLOOKUP($B63,'Slutlig allokering kvv'!$B$2:$BX$550,MATCH(H$2,'Slutlig allokering kvv'!$B$1:$BX$1,0),FALSE)/1,0))</f>
        <v/>
      </c>
      <c r="I63" t="str">
        <f>IF($D63="","",IFERROR(VLOOKUP($B63,Kraftvärmeprod!$B$1:$BX$550,MATCH(I$2,Kraftvärmeprod!$B$1:$VX$1,0),FALSE)/1,0)-IFERROR(VLOOKUP($B63,'Slutlig allokering kvv'!$B$2:$BX$550,MATCH(I$2,'Slutlig allokering kvv'!$B$1:$BX$1,0),FALSE)/1,0))</f>
        <v/>
      </c>
      <c r="J63" t="str">
        <f>IF($D63="","",IFERROR(VLOOKUP($B63,Kraftvärmeprod!$B$1:$BX$550,MATCH(J$2,Kraftvärmeprod!$B$1:$VX$1,0),FALSE)/1,0)-IFERROR(VLOOKUP($B63,'Slutlig allokering kvv'!$B$2:$BX$550,MATCH(J$2,'Slutlig allokering kvv'!$B$1:$BX$1,0),FALSE)/1,0))</f>
        <v/>
      </c>
      <c r="K63" t="str">
        <f>IF($D63="","",IFERROR(VLOOKUP($B63,Kraftvärmeprod!$B$1:$BX$550,MATCH(K$2,Kraftvärmeprod!$B$1:$VX$1,0),FALSE)/1,0)-IFERROR(VLOOKUP($B63,'Slutlig allokering kvv'!$B$2:$BX$550,MATCH(K$2,'Slutlig allokering kvv'!$B$1:$BX$1,0),FALSE)/1,0))</f>
        <v/>
      </c>
      <c r="L63" t="str">
        <f>IF($D63="","",IFERROR(VLOOKUP($B63,Kraftvärmeprod!$B$1:$BX$550,MATCH(L$2,Kraftvärmeprod!$B$1:$VX$1,0),FALSE)/1,0)-IFERROR(VLOOKUP($B63,'Slutlig allokering kvv'!$B$2:$BX$550,MATCH(L$2,'Slutlig allokering kvv'!$B$1:$BX$1,0),FALSE)/1,0))</f>
        <v/>
      </c>
      <c r="M63" t="str">
        <f>IF($D63="","",IFERROR(VLOOKUP($B63,Kraftvärmeprod!$B$1:$BX$550,MATCH(M$2,Kraftvärmeprod!$B$1:$VX$1,0),FALSE)/1,0)-IFERROR(VLOOKUP($B63,'Slutlig allokering kvv'!$B$2:$BX$550,MATCH(M$2,'Slutlig allokering kvv'!$B$1:$BX$1,0),FALSE)/1,0))</f>
        <v/>
      </c>
      <c r="N63" t="str">
        <f>IF($D63="","",IFERROR(VLOOKUP($B63,Kraftvärmeprod!$B$1:$BX$550,MATCH(N$2,Kraftvärmeprod!$B$1:$VX$1,0),FALSE)/1,0)-IFERROR(VLOOKUP($B63,'Slutlig allokering kvv'!$B$2:$BX$550,MATCH(N$2,'Slutlig allokering kvv'!$B$1:$BX$1,0),FALSE)/1,0))</f>
        <v/>
      </c>
      <c r="O63" t="str">
        <f>IF($D63="","",IFERROR(VLOOKUP($B63,Kraftvärmeprod!$B$1:$BX$550,MATCH(O$2,Kraftvärmeprod!$B$1:$VX$1,0),FALSE)/1,0)-IFERROR(VLOOKUP($B63,'Slutlig allokering kvv'!$B$2:$BX$550,MATCH(O$2,'Slutlig allokering kvv'!$B$1:$BX$1,0),FALSE)/1,0))</f>
        <v/>
      </c>
      <c r="P63" t="str">
        <f>IF($D63="","",IFERROR(VLOOKUP($B63,Kraftvärmeprod!$B$1:$BX$550,MATCH(P$2,Kraftvärmeprod!$B$1:$VX$1,0),FALSE)/1,0)-IFERROR(VLOOKUP($B63,'Slutlig allokering kvv'!$B$2:$BX$550,MATCH(P$2,'Slutlig allokering kvv'!$B$1:$BX$1,0),FALSE)/1,0))</f>
        <v/>
      </c>
      <c r="Q63" t="str">
        <f>IF($D63="","",IFERROR(VLOOKUP($B63,Kraftvärmeprod!$B$1:$BX$550,MATCH(Q$2,Kraftvärmeprod!$B$1:$VX$1,0),FALSE)/1,0)-IFERROR(VLOOKUP($B63,'Slutlig allokering kvv'!$B$2:$BX$550,MATCH(Q$2,'Slutlig allokering kvv'!$B$1:$BX$1,0),FALSE)/1,0))</f>
        <v/>
      </c>
      <c r="R63" t="str">
        <f>IF($D63="","",IFERROR(VLOOKUP($B63,Kraftvärmeprod!$B$1:$BX$550,MATCH(R$2,Kraftvärmeprod!$B$1:$VX$1,0),FALSE)/1,0)-IFERROR(VLOOKUP($B63,'Slutlig allokering kvv'!$B$2:$BX$550,MATCH(R$2,'Slutlig allokering kvv'!$B$1:$BX$1,0),FALSE)/1,0))</f>
        <v/>
      </c>
      <c r="S63" t="str">
        <f>IF($D63="","",IFERROR(VLOOKUP($B63,Kraftvärmeprod!$B$1:$BX$550,MATCH(S$2,Kraftvärmeprod!$B$1:$VX$1,0),FALSE)/1,0)-IFERROR(VLOOKUP($B63,'Slutlig allokering kvv'!$B$2:$BX$550,MATCH(S$2,'Slutlig allokering kvv'!$B$1:$BX$1,0),FALSE)/1,0))</f>
        <v/>
      </c>
      <c r="T63" t="str">
        <f>IF($D63="","",IFERROR(VLOOKUP($B63,Kraftvärmeprod!$B$1:$BX$550,MATCH(T$2,Kraftvärmeprod!$B$1:$VX$1,0),FALSE)/1,0)-IFERROR(VLOOKUP($B63,'Slutlig allokering kvv'!$B$2:$BX$550,MATCH(T$2,'Slutlig allokering kvv'!$B$1:$BX$1,0),FALSE)/1,0))</f>
        <v/>
      </c>
      <c r="U63" t="str">
        <f>IF($D63="","",IFERROR(VLOOKUP($B63,Kraftvärmeprod!$B$1:$BX$550,MATCH(U$2,Kraftvärmeprod!$B$1:$VX$1,0),FALSE)/1,0)-IFERROR(VLOOKUP($B63,'Slutlig allokering kvv'!$B$2:$BX$550,MATCH(U$2,'Slutlig allokering kvv'!$B$1:$BX$1,0),FALSE)/1,0))</f>
        <v/>
      </c>
      <c r="V63" t="str">
        <f>IF($D63="","",IFERROR(VLOOKUP($B63,Kraftvärmeprod!$B$1:$BX$550,MATCH(V$2,Kraftvärmeprod!$B$1:$VX$1,0),FALSE)/1,0)-IFERROR(VLOOKUP($B63,'Slutlig allokering kvv'!$B$2:$BX$550,MATCH(V$2,'Slutlig allokering kvv'!$B$1:$BX$1,0),FALSE)/1,0))</f>
        <v/>
      </c>
      <c r="W63" t="str">
        <f>IF($D63="","",IFERROR(VLOOKUP($B63,Kraftvärmeprod!$B$1:$BX$550,MATCH(W$2,Kraftvärmeprod!$B$1:$VX$1,0),FALSE)/1,0)-IFERROR(VLOOKUP($B63,'Slutlig allokering kvv'!$B$2:$BX$550,MATCH(W$2,'Slutlig allokering kvv'!$B$1:$BX$1,0),FALSE)/1,0))</f>
        <v/>
      </c>
      <c r="X63" t="str">
        <f>IF($D63="","",IFERROR(VLOOKUP($B63,Kraftvärmeprod!$B$1:$BX$550,MATCH(X$2,Kraftvärmeprod!$B$1:$VX$1,0),FALSE)/1,0)-IFERROR(VLOOKUP($B63,'Slutlig allokering kvv'!$B$2:$BX$550,MATCH(X$2,'Slutlig allokering kvv'!$B$1:$BX$1,0),FALSE)/1,0))</f>
        <v/>
      </c>
      <c r="Y63" t="str">
        <f>IF($D63="","",IFERROR(VLOOKUP($B63,Kraftvärmeprod!$B$1:$BX$550,MATCH(Y$2,Kraftvärmeprod!$B$1:$VX$1,0),FALSE)/1,0)-IFERROR(VLOOKUP($B63,'Slutlig allokering kvv'!$B$2:$BX$550,MATCH(Y$2,'Slutlig allokering kvv'!$B$1:$BX$1,0),FALSE)/1,0))</f>
        <v/>
      </c>
      <c r="Z63" t="str">
        <f>IF($D63="","",IFERROR(VLOOKUP($B63,Kraftvärmeprod!$B$1:$BX$550,MATCH(Z$2,Kraftvärmeprod!$B$1:$VX$1,0),FALSE)/1,0)-IFERROR(VLOOKUP($B63,'Slutlig allokering kvv'!$B$2:$BX$550,MATCH(Z$2,'Slutlig allokering kvv'!$B$1:$BX$1,0),FALSE)/1,0))</f>
        <v/>
      </c>
      <c r="AA63" t="str">
        <f>IF($D63="","",IFERROR(VLOOKUP($B63,Kraftvärmeprod!$B$1:$BX$550,MATCH(AA$2,Kraftvärmeprod!$B$1:$VX$1,0),FALSE)/1,0)-IFERROR(VLOOKUP($B63,'Slutlig allokering kvv'!$B$2:$BX$550,MATCH(AA$2,'Slutlig allokering kvv'!$B$1:$BX$1,0),FALSE)/1,0))</f>
        <v/>
      </c>
      <c r="AB63" t="str">
        <f>IF($D63="","",IFERROR(VLOOKUP($B63,Kraftvärmeprod!$B$1:$BX$550,MATCH(AB$2,Kraftvärmeprod!$B$1:$VX$1,0),FALSE)/1,0)-IFERROR(VLOOKUP($B63,'Slutlig allokering kvv'!$B$2:$BX$550,MATCH(AB$2,'Slutlig allokering kvv'!$B$1:$BX$1,0),FALSE)/1,0))</f>
        <v/>
      </c>
      <c r="AC63" t="str">
        <f>IF($D63="","",IFERROR(VLOOKUP($B63,Kraftvärmeprod!$B$1:$BX$550,MATCH(AC$2,Kraftvärmeprod!$B$1:$VX$1,0),FALSE)/1,0)-IFERROR(VLOOKUP($B63,'Slutlig allokering kvv'!$B$2:$BX$550,MATCH(AC$2,'Slutlig allokering kvv'!$B$1:$BX$1,0),FALSE)/1,0))</f>
        <v/>
      </c>
      <c r="AE63" t="str">
        <f>IF($D63="","",IFERROR(VLOOKUP($B63,Miljö!$B$1:$E$550,MATCH("Hjälpel kraftvärme (GWh)",Miljö!$B$1:$E$1,0),FALSE)/1,0)-IFERROR(VLOOKUP($B63,'Slutlig allokering kvv'!$B$2:$BX$550,MATCH(AE$2,'Slutlig allokering kvv'!$B$1:$BX$1,0),FALSE)/1,0))</f>
        <v/>
      </c>
      <c r="AI63">
        <f t="shared" si="0"/>
        <v>0</v>
      </c>
      <c r="AK63">
        <f>IFERROR(VLOOKUP($B63,'Slutlig allokering kvv'!$B$2:$AX$550,MATCH("Summa slutlig allokerad tillförd energi (utan hjälpel och rökgaskondensering):",'Slutlig allokering kvv'!$B$1:$AX$1,0),FALSE)/1,"")</f>
        <v>0</v>
      </c>
      <c r="AM63" s="289" t="str">
        <f>IFERROR(1-VLOOKUP($B63,'Slutlig allokering kvv'!$B$2:$AX$550,MATCH("Andel av bränsle i kvv som allokerats till värme, exklusive rökgaskondensering och hjälpel",'Slutlig allokering kvv'!$B$1:$AX$1,0),FALSE),"")</f>
        <v/>
      </c>
      <c r="AO63" s="289" t="str">
        <f t="shared" si="1"/>
        <v/>
      </c>
      <c r="AP63" s="290" t="str">
        <f t="shared" si="2"/>
        <v/>
      </c>
      <c r="AQ63" s="290"/>
      <c r="AR63" s="239" t="str">
        <f t="shared" si="3"/>
        <v/>
      </c>
      <c r="AS63" s="290"/>
    </row>
    <row r="64" spans="1:45" x14ac:dyDescent="0.25">
      <c r="A64" s="2" t="str">
        <f>'Miljövärden för publ företag'!B66</f>
        <v>Eksjö Energi AB</v>
      </c>
      <c r="B64" s="2" t="str">
        <f>'Miljövärden för publ företag'!C66</f>
        <v>Mariannelund</v>
      </c>
      <c r="C64" t="str">
        <f>IFERROR(VLOOKUP($B64,Kraftvärmeprod!$B$1:$AH$479,MATCH(C$2,Kraftvärmeprod!$B$1:$AG$1,0),FALSE)/1,"")</f>
        <v/>
      </c>
      <c r="D64" t="str">
        <f>IFERROR(VLOOKUP($B64,Kraftvärmeprod!$B$1:$AH$479,MATCH(D$2,Kraftvärmeprod!$B$1:$AG$1,0),FALSE)/1,"")</f>
        <v/>
      </c>
      <c r="F64" t="str">
        <f>IF($D64="","",IFERROR(VLOOKUP($B64,Kraftvärmeprod!$B$1:$BX$550,MATCH(F$2,Kraftvärmeprod!$B$1:$VX$1,0),FALSE)/1,0)-IFERROR(VLOOKUP($B64,'Slutlig allokering kvv'!$B$2:$BX$550,MATCH(F$2,'Slutlig allokering kvv'!$B$1:$BX$1,0),FALSE)/1,0))</f>
        <v/>
      </c>
      <c r="G64" t="str">
        <f>IF($D64="","",IFERROR(VLOOKUP($B64,Kraftvärmeprod!$B$1:$BX$550,MATCH(G$2,Kraftvärmeprod!$B$1:$VX$1,0),FALSE)/1,0)-IFERROR(VLOOKUP($B64,'Slutlig allokering kvv'!$B$2:$BX$550,MATCH(G$2,'Slutlig allokering kvv'!$B$1:$BX$1,0),FALSE)/1,0))</f>
        <v/>
      </c>
      <c r="H64" t="str">
        <f>IF($D64="","",IFERROR(VLOOKUP($B64,Kraftvärmeprod!$B$1:$BX$550,MATCH(H$2,Kraftvärmeprod!$B$1:$VX$1,0),FALSE)/1,0)-IFERROR(VLOOKUP($B64,'Slutlig allokering kvv'!$B$2:$BX$550,MATCH(H$2,'Slutlig allokering kvv'!$B$1:$BX$1,0),FALSE)/1,0))</f>
        <v/>
      </c>
      <c r="I64" t="str">
        <f>IF($D64="","",IFERROR(VLOOKUP($B64,Kraftvärmeprod!$B$1:$BX$550,MATCH(I$2,Kraftvärmeprod!$B$1:$VX$1,0),FALSE)/1,0)-IFERROR(VLOOKUP($B64,'Slutlig allokering kvv'!$B$2:$BX$550,MATCH(I$2,'Slutlig allokering kvv'!$B$1:$BX$1,0),FALSE)/1,0))</f>
        <v/>
      </c>
      <c r="J64" t="str">
        <f>IF($D64="","",IFERROR(VLOOKUP($B64,Kraftvärmeprod!$B$1:$BX$550,MATCH(J$2,Kraftvärmeprod!$B$1:$VX$1,0),FALSE)/1,0)-IFERROR(VLOOKUP($B64,'Slutlig allokering kvv'!$B$2:$BX$550,MATCH(J$2,'Slutlig allokering kvv'!$B$1:$BX$1,0),FALSE)/1,0))</f>
        <v/>
      </c>
      <c r="K64" t="str">
        <f>IF($D64="","",IFERROR(VLOOKUP($B64,Kraftvärmeprod!$B$1:$BX$550,MATCH(K$2,Kraftvärmeprod!$B$1:$VX$1,0),FALSE)/1,0)-IFERROR(VLOOKUP($B64,'Slutlig allokering kvv'!$B$2:$BX$550,MATCH(K$2,'Slutlig allokering kvv'!$B$1:$BX$1,0),FALSE)/1,0))</f>
        <v/>
      </c>
      <c r="L64" t="str">
        <f>IF($D64="","",IFERROR(VLOOKUP($B64,Kraftvärmeprod!$B$1:$BX$550,MATCH(L$2,Kraftvärmeprod!$B$1:$VX$1,0),FALSE)/1,0)-IFERROR(VLOOKUP($B64,'Slutlig allokering kvv'!$B$2:$BX$550,MATCH(L$2,'Slutlig allokering kvv'!$B$1:$BX$1,0),FALSE)/1,0))</f>
        <v/>
      </c>
      <c r="M64" t="str">
        <f>IF($D64="","",IFERROR(VLOOKUP($B64,Kraftvärmeprod!$B$1:$BX$550,MATCH(M$2,Kraftvärmeprod!$B$1:$VX$1,0),FALSE)/1,0)-IFERROR(VLOOKUP($B64,'Slutlig allokering kvv'!$B$2:$BX$550,MATCH(M$2,'Slutlig allokering kvv'!$B$1:$BX$1,0),FALSE)/1,0))</f>
        <v/>
      </c>
      <c r="N64" t="str">
        <f>IF($D64="","",IFERROR(VLOOKUP($B64,Kraftvärmeprod!$B$1:$BX$550,MATCH(N$2,Kraftvärmeprod!$B$1:$VX$1,0),FALSE)/1,0)-IFERROR(VLOOKUP($B64,'Slutlig allokering kvv'!$B$2:$BX$550,MATCH(N$2,'Slutlig allokering kvv'!$B$1:$BX$1,0),FALSE)/1,0))</f>
        <v/>
      </c>
      <c r="O64" t="str">
        <f>IF($D64="","",IFERROR(VLOOKUP($B64,Kraftvärmeprod!$B$1:$BX$550,MATCH(O$2,Kraftvärmeprod!$B$1:$VX$1,0),FALSE)/1,0)-IFERROR(VLOOKUP($B64,'Slutlig allokering kvv'!$B$2:$BX$550,MATCH(O$2,'Slutlig allokering kvv'!$B$1:$BX$1,0),FALSE)/1,0))</f>
        <v/>
      </c>
      <c r="P64" t="str">
        <f>IF($D64="","",IFERROR(VLOOKUP($B64,Kraftvärmeprod!$B$1:$BX$550,MATCH(P$2,Kraftvärmeprod!$B$1:$VX$1,0),FALSE)/1,0)-IFERROR(VLOOKUP($B64,'Slutlig allokering kvv'!$B$2:$BX$550,MATCH(P$2,'Slutlig allokering kvv'!$B$1:$BX$1,0),FALSE)/1,0))</f>
        <v/>
      </c>
      <c r="Q64" t="str">
        <f>IF($D64="","",IFERROR(VLOOKUP($B64,Kraftvärmeprod!$B$1:$BX$550,MATCH(Q$2,Kraftvärmeprod!$B$1:$VX$1,0),FALSE)/1,0)-IFERROR(VLOOKUP($B64,'Slutlig allokering kvv'!$B$2:$BX$550,MATCH(Q$2,'Slutlig allokering kvv'!$B$1:$BX$1,0),FALSE)/1,0))</f>
        <v/>
      </c>
      <c r="R64" t="str">
        <f>IF($D64="","",IFERROR(VLOOKUP($B64,Kraftvärmeprod!$B$1:$BX$550,MATCH(R$2,Kraftvärmeprod!$B$1:$VX$1,0),FALSE)/1,0)-IFERROR(VLOOKUP($B64,'Slutlig allokering kvv'!$B$2:$BX$550,MATCH(R$2,'Slutlig allokering kvv'!$B$1:$BX$1,0),FALSE)/1,0))</f>
        <v/>
      </c>
      <c r="S64" t="str">
        <f>IF($D64="","",IFERROR(VLOOKUP($B64,Kraftvärmeprod!$B$1:$BX$550,MATCH(S$2,Kraftvärmeprod!$B$1:$VX$1,0),FALSE)/1,0)-IFERROR(VLOOKUP($B64,'Slutlig allokering kvv'!$B$2:$BX$550,MATCH(S$2,'Slutlig allokering kvv'!$B$1:$BX$1,0),FALSE)/1,0))</f>
        <v/>
      </c>
      <c r="T64" t="str">
        <f>IF($D64="","",IFERROR(VLOOKUP($B64,Kraftvärmeprod!$B$1:$BX$550,MATCH(T$2,Kraftvärmeprod!$B$1:$VX$1,0),FALSE)/1,0)-IFERROR(VLOOKUP($B64,'Slutlig allokering kvv'!$B$2:$BX$550,MATCH(T$2,'Slutlig allokering kvv'!$B$1:$BX$1,0),FALSE)/1,0))</f>
        <v/>
      </c>
      <c r="U64" t="str">
        <f>IF($D64="","",IFERROR(VLOOKUP($B64,Kraftvärmeprod!$B$1:$BX$550,MATCH(U$2,Kraftvärmeprod!$B$1:$VX$1,0),FALSE)/1,0)-IFERROR(VLOOKUP($B64,'Slutlig allokering kvv'!$B$2:$BX$550,MATCH(U$2,'Slutlig allokering kvv'!$B$1:$BX$1,0),FALSE)/1,0))</f>
        <v/>
      </c>
      <c r="V64" t="str">
        <f>IF($D64="","",IFERROR(VLOOKUP($B64,Kraftvärmeprod!$B$1:$BX$550,MATCH(V$2,Kraftvärmeprod!$B$1:$VX$1,0),FALSE)/1,0)-IFERROR(VLOOKUP($B64,'Slutlig allokering kvv'!$B$2:$BX$550,MATCH(V$2,'Slutlig allokering kvv'!$B$1:$BX$1,0),FALSE)/1,0))</f>
        <v/>
      </c>
      <c r="W64" t="str">
        <f>IF($D64="","",IFERROR(VLOOKUP($B64,Kraftvärmeprod!$B$1:$BX$550,MATCH(W$2,Kraftvärmeprod!$B$1:$VX$1,0),FALSE)/1,0)-IFERROR(VLOOKUP($B64,'Slutlig allokering kvv'!$B$2:$BX$550,MATCH(W$2,'Slutlig allokering kvv'!$B$1:$BX$1,0),FALSE)/1,0))</f>
        <v/>
      </c>
      <c r="X64" t="str">
        <f>IF($D64="","",IFERROR(VLOOKUP($B64,Kraftvärmeprod!$B$1:$BX$550,MATCH(X$2,Kraftvärmeprod!$B$1:$VX$1,0),FALSE)/1,0)-IFERROR(VLOOKUP($B64,'Slutlig allokering kvv'!$B$2:$BX$550,MATCH(X$2,'Slutlig allokering kvv'!$B$1:$BX$1,0),FALSE)/1,0))</f>
        <v/>
      </c>
      <c r="Y64" t="str">
        <f>IF($D64="","",IFERROR(VLOOKUP($B64,Kraftvärmeprod!$B$1:$BX$550,MATCH(Y$2,Kraftvärmeprod!$B$1:$VX$1,0),FALSE)/1,0)-IFERROR(VLOOKUP($B64,'Slutlig allokering kvv'!$B$2:$BX$550,MATCH(Y$2,'Slutlig allokering kvv'!$B$1:$BX$1,0),FALSE)/1,0))</f>
        <v/>
      </c>
      <c r="Z64" t="str">
        <f>IF($D64="","",IFERROR(VLOOKUP($B64,Kraftvärmeprod!$B$1:$BX$550,MATCH(Z$2,Kraftvärmeprod!$B$1:$VX$1,0),FALSE)/1,0)-IFERROR(VLOOKUP($B64,'Slutlig allokering kvv'!$B$2:$BX$550,MATCH(Z$2,'Slutlig allokering kvv'!$B$1:$BX$1,0),FALSE)/1,0))</f>
        <v/>
      </c>
      <c r="AA64" t="str">
        <f>IF($D64="","",IFERROR(VLOOKUP($B64,Kraftvärmeprod!$B$1:$BX$550,MATCH(AA$2,Kraftvärmeprod!$B$1:$VX$1,0),FALSE)/1,0)-IFERROR(VLOOKUP($B64,'Slutlig allokering kvv'!$B$2:$BX$550,MATCH(AA$2,'Slutlig allokering kvv'!$B$1:$BX$1,0),FALSE)/1,0))</f>
        <v/>
      </c>
      <c r="AB64" t="str">
        <f>IF($D64="","",IFERROR(VLOOKUP($B64,Kraftvärmeprod!$B$1:$BX$550,MATCH(AB$2,Kraftvärmeprod!$B$1:$VX$1,0),FALSE)/1,0)-IFERROR(VLOOKUP($B64,'Slutlig allokering kvv'!$B$2:$BX$550,MATCH(AB$2,'Slutlig allokering kvv'!$B$1:$BX$1,0),FALSE)/1,0))</f>
        <v/>
      </c>
      <c r="AC64" t="str">
        <f>IF($D64="","",IFERROR(VLOOKUP($B64,Kraftvärmeprod!$B$1:$BX$550,MATCH(AC$2,Kraftvärmeprod!$B$1:$VX$1,0),FALSE)/1,0)-IFERROR(VLOOKUP($B64,'Slutlig allokering kvv'!$B$2:$BX$550,MATCH(AC$2,'Slutlig allokering kvv'!$B$1:$BX$1,0),FALSE)/1,0))</f>
        <v/>
      </c>
      <c r="AE64" t="str">
        <f>IF($D64="","",IFERROR(VLOOKUP($B64,Miljö!$B$1:$E$550,MATCH("Hjälpel kraftvärme (GWh)",Miljö!$B$1:$E$1,0),FALSE)/1,0)-IFERROR(VLOOKUP($B64,'Slutlig allokering kvv'!$B$2:$BX$550,MATCH(AE$2,'Slutlig allokering kvv'!$B$1:$BX$1,0),FALSE)/1,0))</f>
        <v/>
      </c>
      <c r="AI64">
        <f t="shared" si="0"/>
        <v>0</v>
      </c>
      <c r="AK64">
        <f>IFERROR(VLOOKUP($B64,'Slutlig allokering kvv'!$B$2:$AX$550,MATCH("Summa slutlig allokerad tillförd energi (utan hjälpel och rökgaskondensering):",'Slutlig allokering kvv'!$B$1:$AX$1,0),FALSE)/1,"")</f>
        <v>0</v>
      </c>
      <c r="AM64" s="289" t="str">
        <f>IFERROR(1-VLOOKUP($B64,'Slutlig allokering kvv'!$B$2:$AX$550,MATCH("Andel av bränsle i kvv som allokerats till värme, exklusive rökgaskondensering och hjälpel",'Slutlig allokering kvv'!$B$1:$AX$1,0),FALSE),"")</f>
        <v/>
      </c>
      <c r="AO64" s="289" t="str">
        <f t="shared" si="1"/>
        <v/>
      </c>
      <c r="AP64" s="290" t="str">
        <f t="shared" si="2"/>
        <v/>
      </c>
      <c r="AQ64" s="290"/>
      <c r="AR64" s="239" t="str">
        <f t="shared" si="3"/>
        <v/>
      </c>
      <c r="AS64" s="290"/>
    </row>
    <row r="65" spans="1:45" x14ac:dyDescent="0.25">
      <c r="A65" s="2" t="str">
        <f>'Miljövärden för publ företag'!B67</f>
        <v>Emmaboda Energi &amp; Miljö AB</v>
      </c>
      <c r="B65" s="2" t="str">
        <f>'Miljövärden för publ företag'!C67</f>
        <v>Emmaboda</v>
      </c>
      <c r="C65" t="str">
        <f>IFERROR(VLOOKUP($B65,Kraftvärmeprod!$B$1:$AH$479,MATCH(C$2,Kraftvärmeprod!$B$1:$AG$1,0),FALSE)/1,"")</f>
        <v/>
      </c>
      <c r="D65" t="str">
        <f>IFERROR(VLOOKUP($B65,Kraftvärmeprod!$B$1:$AH$479,MATCH(D$2,Kraftvärmeprod!$B$1:$AG$1,0),FALSE)/1,"")</f>
        <v/>
      </c>
      <c r="F65" t="str">
        <f>IF($D65="","",IFERROR(VLOOKUP($B65,Kraftvärmeprod!$B$1:$BX$550,MATCH(F$2,Kraftvärmeprod!$B$1:$VX$1,0),FALSE)/1,0)-IFERROR(VLOOKUP($B65,'Slutlig allokering kvv'!$B$2:$BX$550,MATCH(F$2,'Slutlig allokering kvv'!$B$1:$BX$1,0),FALSE)/1,0))</f>
        <v/>
      </c>
      <c r="G65" t="str">
        <f>IF($D65="","",IFERROR(VLOOKUP($B65,Kraftvärmeprod!$B$1:$BX$550,MATCH(G$2,Kraftvärmeprod!$B$1:$VX$1,0),FALSE)/1,0)-IFERROR(VLOOKUP($B65,'Slutlig allokering kvv'!$B$2:$BX$550,MATCH(G$2,'Slutlig allokering kvv'!$B$1:$BX$1,0),FALSE)/1,0))</f>
        <v/>
      </c>
      <c r="H65" t="str">
        <f>IF($D65="","",IFERROR(VLOOKUP($B65,Kraftvärmeprod!$B$1:$BX$550,MATCH(H$2,Kraftvärmeprod!$B$1:$VX$1,0),FALSE)/1,0)-IFERROR(VLOOKUP($B65,'Slutlig allokering kvv'!$B$2:$BX$550,MATCH(H$2,'Slutlig allokering kvv'!$B$1:$BX$1,0),FALSE)/1,0))</f>
        <v/>
      </c>
      <c r="I65" t="str">
        <f>IF($D65="","",IFERROR(VLOOKUP($B65,Kraftvärmeprod!$B$1:$BX$550,MATCH(I$2,Kraftvärmeprod!$B$1:$VX$1,0),FALSE)/1,0)-IFERROR(VLOOKUP($B65,'Slutlig allokering kvv'!$B$2:$BX$550,MATCH(I$2,'Slutlig allokering kvv'!$B$1:$BX$1,0),FALSE)/1,0))</f>
        <v/>
      </c>
      <c r="J65" t="str">
        <f>IF($D65="","",IFERROR(VLOOKUP($B65,Kraftvärmeprod!$B$1:$BX$550,MATCH(J$2,Kraftvärmeprod!$B$1:$VX$1,0),FALSE)/1,0)-IFERROR(VLOOKUP($B65,'Slutlig allokering kvv'!$B$2:$BX$550,MATCH(J$2,'Slutlig allokering kvv'!$B$1:$BX$1,0),FALSE)/1,0))</f>
        <v/>
      </c>
      <c r="K65" t="str">
        <f>IF($D65="","",IFERROR(VLOOKUP($B65,Kraftvärmeprod!$B$1:$BX$550,MATCH(K$2,Kraftvärmeprod!$B$1:$VX$1,0),FALSE)/1,0)-IFERROR(VLOOKUP($B65,'Slutlig allokering kvv'!$B$2:$BX$550,MATCH(K$2,'Slutlig allokering kvv'!$B$1:$BX$1,0),FALSE)/1,0))</f>
        <v/>
      </c>
      <c r="L65" t="str">
        <f>IF($D65="","",IFERROR(VLOOKUP($B65,Kraftvärmeprod!$B$1:$BX$550,MATCH(L$2,Kraftvärmeprod!$B$1:$VX$1,0),FALSE)/1,0)-IFERROR(VLOOKUP($B65,'Slutlig allokering kvv'!$B$2:$BX$550,MATCH(L$2,'Slutlig allokering kvv'!$B$1:$BX$1,0),FALSE)/1,0))</f>
        <v/>
      </c>
      <c r="M65" t="str">
        <f>IF($D65="","",IFERROR(VLOOKUP($B65,Kraftvärmeprod!$B$1:$BX$550,MATCH(M$2,Kraftvärmeprod!$B$1:$VX$1,0),FALSE)/1,0)-IFERROR(VLOOKUP($B65,'Slutlig allokering kvv'!$B$2:$BX$550,MATCH(M$2,'Slutlig allokering kvv'!$B$1:$BX$1,0),FALSE)/1,0))</f>
        <v/>
      </c>
      <c r="N65" t="str">
        <f>IF($D65="","",IFERROR(VLOOKUP($B65,Kraftvärmeprod!$B$1:$BX$550,MATCH(N$2,Kraftvärmeprod!$B$1:$VX$1,0),FALSE)/1,0)-IFERROR(VLOOKUP($B65,'Slutlig allokering kvv'!$B$2:$BX$550,MATCH(N$2,'Slutlig allokering kvv'!$B$1:$BX$1,0),FALSE)/1,0))</f>
        <v/>
      </c>
      <c r="O65" t="str">
        <f>IF($D65="","",IFERROR(VLOOKUP($B65,Kraftvärmeprod!$B$1:$BX$550,MATCH(O$2,Kraftvärmeprod!$B$1:$VX$1,0),FALSE)/1,0)-IFERROR(VLOOKUP($B65,'Slutlig allokering kvv'!$B$2:$BX$550,MATCH(O$2,'Slutlig allokering kvv'!$B$1:$BX$1,0),FALSE)/1,0))</f>
        <v/>
      </c>
      <c r="P65" t="str">
        <f>IF($D65="","",IFERROR(VLOOKUP($B65,Kraftvärmeprod!$B$1:$BX$550,MATCH(P$2,Kraftvärmeprod!$B$1:$VX$1,0),FALSE)/1,0)-IFERROR(VLOOKUP($B65,'Slutlig allokering kvv'!$B$2:$BX$550,MATCH(P$2,'Slutlig allokering kvv'!$B$1:$BX$1,0),FALSE)/1,0))</f>
        <v/>
      </c>
      <c r="Q65" t="str">
        <f>IF($D65="","",IFERROR(VLOOKUP($B65,Kraftvärmeprod!$B$1:$BX$550,MATCH(Q$2,Kraftvärmeprod!$B$1:$VX$1,0),FALSE)/1,0)-IFERROR(VLOOKUP($B65,'Slutlig allokering kvv'!$B$2:$BX$550,MATCH(Q$2,'Slutlig allokering kvv'!$B$1:$BX$1,0),FALSE)/1,0))</f>
        <v/>
      </c>
      <c r="R65" t="str">
        <f>IF($D65="","",IFERROR(VLOOKUP($B65,Kraftvärmeprod!$B$1:$BX$550,MATCH(R$2,Kraftvärmeprod!$B$1:$VX$1,0),FALSE)/1,0)-IFERROR(VLOOKUP($B65,'Slutlig allokering kvv'!$B$2:$BX$550,MATCH(R$2,'Slutlig allokering kvv'!$B$1:$BX$1,0),FALSE)/1,0))</f>
        <v/>
      </c>
      <c r="S65" t="str">
        <f>IF($D65="","",IFERROR(VLOOKUP($B65,Kraftvärmeprod!$B$1:$BX$550,MATCH(S$2,Kraftvärmeprod!$B$1:$VX$1,0),FALSE)/1,0)-IFERROR(VLOOKUP($B65,'Slutlig allokering kvv'!$B$2:$BX$550,MATCH(S$2,'Slutlig allokering kvv'!$B$1:$BX$1,0),FALSE)/1,0))</f>
        <v/>
      </c>
      <c r="T65" t="str">
        <f>IF($D65="","",IFERROR(VLOOKUP($B65,Kraftvärmeprod!$B$1:$BX$550,MATCH(T$2,Kraftvärmeprod!$B$1:$VX$1,0),FALSE)/1,0)-IFERROR(VLOOKUP($B65,'Slutlig allokering kvv'!$B$2:$BX$550,MATCH(T$2,'Slutlig allokering kvv'!$B$1:$BX$1,0),FALSE)/1,0))</f>
        <v/>
      </c>
      <c r="U65" t="str">
        <f>IF($D65="","",IFERROR(VLOOKUP($B65,Kraftvärmeprod!$B$1:$BX$550,MATCH(U$2,Kraftvärmeprod!$B$1:$VX$1,0),FALSE)/1,0)-IFERROR(VLOOKUP($B65,'Slutlig allokering kvv'!$B$2:$BX$550,MATCH(U$2,'Slutlig allokering kvv'!$B$1:$BX$1,0),FALSE)/1,0))</f>
        <v/>
      </c>
      <c r="V65" t="str">
        <f>IF($D65="","",IFERROR(VLOOKUP($B65,Kraftvärmeprod!$B$1:$BX$550,MATCH(V$2,Kraftvärmeprod!$B$1:$VX$1,0),FALSE)/1,0)-IFERROR(VLOOKUP($B65,'Slutlig allokering kvv'!$B$2:$BX$550,MATCH(V$2,'Slutlig allokering kvv'!$B$1:$BX$1,0),FALSE)/1,0))</f>
        <v/>
      </c>
      <c r="W65" t="str">
        <f>IF($D65="","",IFERROR(VLOOKUP($B65,Kraftvärmeprod!$B$1:$BX$550,MATCH(W$2,Kraftvärmeprod!$B$1:$VX$1,0),FALSE)/1,0)-IFERROR(VLOOKUP($B65,'Slutlig allokering kvv'!$B$2:$BX$550,MATCH(W$2,'Slutlig allokering kvv'!$B$1:$BX$1,0),FALSE)/1,0))</f>
        <v/>
      </c>
      <c r="X65" t="str">
        <f>IF($D65="","",IFERROR(VLOOKUP($B65,Kraftvärmeprod!$B$1:$BX$550,MATCH(X$2,Kraftvärmeprod!$B$1:$VX$1,0),FALSE)/1,0)-IFERROR(VLOOKUP($B65,'Slutlig allokering kvv'!$B$2:$BX$550,MATCH(X$2,'Slutlig allokering kvv'!$B$1:$BX$1,0),FALSE)/1,0))</f>
        <v/>
      </c>
      <c r="Y65" t="str">
        <f>IF($D65="","",IFERROR(VLOOKUP($B65,Kraftvärmeprod!$B$1:$BX$550,MATCH(Y$2,Kraftvärmeprod!$B$1:$VX$1,0),FALSE)/1,0)-IFERROR(VLOOKUP($B65,'Slutlig allokering kvv'!$B$2:$BX$550,MATCH(Y$2,'Slutlig allokering kvv'!$B$1:$BX$1,0),FALSE)/1,0))</f>
        <v/>
      </c>
      <c r="Z65" t="str">
        <f>IF($D65="","",IFERROR(VLOOKUP($B65,Kraftvärmeprod!$B$1:$BX$550,MATCH(Z$2,Kraftvärmeprod!$B$1:$VX$1,0),FALSE)/1,0)-IFERROR(VLOOKUP($B65,'Slutlig allokering kvv'!$B$2:$BX$550,MATCH(Z$2,'Slutlig allokering kvv'!$B$1:$BX$1,0),FALSE)/1,0))</f>
        <v/>
      </c>
      <c r="AA65" t="str">
        <f>IF($D65="","",IFERROR(VLOOKUP($B65,Kraftvärmeprod!$B$1:$BX$550,MATCH(AA$2,Kraftvärmeprod!$B$1:$VX$1,0),FALSE)/1,0)-IFERROR(VLOOKUP($B65,'Slutlig allokering kvv'!$B$2:$BX$550,MATCH(AA$2,'Slutlig allokering kvv'!$B$1:$BX$1,0),FALSE)/1,0))</f>
        <v/>
      </c>
      <c r="AB65" t="str">
        <f>IF($D65="","",IFERROR(VLOOKUP($B65,Kraftvärmeprod!$B$1:$BX$550,MATCH(AB$2,Kraftvärmeprod!$B$1:$VX$1,0),FALSE)/1,0)-IFERROR(VLOOKUP($B65,'Slutlig allokering kvv'!$B$2:$BX$550,MATCH(AB$2,'Slutlig allokering kvv'!$B$1:$BX$1,0),FALSE)/1,0))</f>
        <v/>
      </c>
      <c r="AC65" t="str">
        <f>IF($D65="","",IFERROR(VLOOKUP($B65,Kraftvärmeprod!$B$1:$BX$550,MATCH(AC$2,Kraftvärmeprod!$B$1:$VX$1,0),FALSE)/1,0)-IFERROR(VLOOKUP($B65,'Slutlig allokering kvv'!$B$2:$BX$550,MATCH(AC$2,'Slutlig allokering kvv'!$B$1:$BX$1,0),FALSE)/1,0))</f>
        <v/>
      </c>
      <c r="AE65" t="str">
        <f>IF($D65="","",IFERROR(VLOOKUP($B65,Miljö!$B$1:$E$550,MATCH("Hjälpel kraftvärme (GWh)",Miljö!$B$1:$E$1,0),FALSE)/1,0)-IFERROR(VLOOKUP($B65,'Slutlig allokering kvv'!$B$2:$BX$550,MATCH(AE$2,'Slutlig allokering kvv'!$B$1:$BX$1,0),FALSE)/1,0))</f>
        <v/>
      </c>
      <c r="AI65">
        <f t="shared" si="0"/>
        <v>0</v>
      </c>
      <c r="AK65">
        <f>IFERROR(VLOOKUP($B65,'Slutlig allokering kvv'!$B$2:$AX$550,MATCH("Summa slutlig allokerad tillförd energi (utan hjälpel och rökgaskondensering):",'Slutlig allokering kvv'!$B$1:$AX$1,0),FALSE)/1,"")</f>
        <v>0</v>
      </c>
      <c r="AM65" s="289" t="str">
        <f>IFERROR(1-VLOOKUP($B65,'Slutlig allokering kvv'!$B$2:$AX$550,MATCH("Andel av bränsle i kvv som allokerats till värme, exklusive rökgaskondensering och hjälpel",'Slutlig allokering kvv'!$B$1:$AX$1,0),FALSE),"")</f>
        <v/>
      </c>
      <c r="AO65" s="289" t="str">
        <f t="shared" si="1"/>
        <v/>
      </c>
      <c r="AP65" s="290" t="str">
        <f t="shared" si="2"/>
        <v/>
      </c>
      <c r="AQ65" s="290"/>
      <c r="AR65" s="239" t="str">
        <f t="shared" si="3"/>
        <v/>
      </c>
      <c r="AS65" s="290"/>
    </row>
    <row r="66" spans="1:45" x14ac:dyDescent="0.25">
      <c r="A66" s="2" t="str">
        <f>'Miljövärden för publ företag'!B68</f>
        <v>Ena Energi AB</v>
      </c>
      <c r="B66" s="2" t="str">
        <f>'Miljövärden för publ företag'!C68</f>
        <v>Enköping</v>
      </c>
      <c r="C66">
        <f>IFERROR(VLOOKUP($B66,Kraftvärmeprod!$B$1:$AH$479,MATCH(C$2,Kraftvärmeprod!$B$1:$AG$1,0),FALSE)/1,"")</f>
        <v>224</v>
      </c>
      <c r="D66">
        <f>IFERROR(VLOOKUP($B66,Kraftvärmeprod!$B$1:$AH$479,MATCH(D$2,Kraftvärmeprod!$B$1:$AG$1,0),FALSE)/1,"")</f>
        <v>78</v>
      </c>
      <c r="F66">
        <f>IF($D66="","",IFERROR(VLOOKUP($B66,Kraftvärmeprod!$B$1:$BX$550,MATCH(F$2,Kraftvärmeprod!$B$1:$VX$1,0),FALSE)/1,0)-IFERROR(VLOOKUP($B66,'Slutlig allokering kvv'!$B$2:$BX$550,MATCH(F$2,'Slutlig allokering kvv'!$B$1:$BX$1,0),FALSE)/1,0))</f>
        <v>0</v>
      </c>
      <c r="G66">
        <f>IF($D66="","",IFERROR(VLOOKUP($B66,Kraftvärmeprod!$B$1:$BX$550,MATCH(G$2,Kraftvärmeprod!$B$1:$VX$1,0),FALSE)/1,0)-IFERROR(VLOOKUP($B66,'Slutlig allokering kvv'!$B$2:$BX$550,MATCH(G$2,'Slutlig allokering kvv'!$B$1:$BX$1,0),FALSE)/1,0))</f>
        <v>0.27275400000000005</v>
      </c>
      <c r="H66">
        <f>IF($D66="","",IFERROR(VLOOKUP($B66,Kraftvärmeprod!$B$1:$BX$550,MATCH(H$2,Kraftvärmeprod!$B$1:$VX$1,0),FALSE)/1,0)-IFERROR(VLOOKUP($B66,'Slutlig allokering kvv'!$B$2:$BX$550,MATCH(H$2,'Slutlig allokering kvv'!$B$1:$BX$1,0),FALSE)/1,0))</f>
        <v>0</v>
      </c>
      <c r="I66">
        <f>IF($D66="","",IFERROR(VLOOKUP($B66,Kraftvärmeprod!$B$1:$BX$550,MATCH(I$2,Kraftvärmeprod!$B$1:$VX$1,0),FALSE)/1,0)-IFERROR(VLOOKUP($B66,'Slutlig allokering kvv'!$B$2:$BX$550,MATCH(I$2,'Slutlig allokering kvv'!$B$1:$BX$1,0),FALSE)/1,0))</f>
        <v>0</v>
      </c>
      <c r="J66">
        <f>IF($D66="","",IFERROR(VLOOKUP($B66,Kraftvärmeprod!$B$1:$BX$550,MATCH(J$2,Kraftvärmeprod!$B$1:$VX$1,0),FALSE)/1,0)-IFERROR(VLOOKUP($B66,'Slutlig allokering kvv'!$B$2:$BX$550,MATCH(J$2,'Slutlig allokering kvv'!$B$1:$BX$1,0),FALSE)/1,0))</f>
        <v>0</v>
      </c>
      <c r="K66">
        <f>IF($D66="","",IFERROR(VLOOKUP($B66,Kraftvärmeprod!$B$1:$BX$550,MATCH(K$2,Kraftvärmeprod!$B$1:$VX$1,0),FALSE)/1,0)-IFERROR(VLOOKUP($B66,'Slutlig allokering kvv'!$B$2:$BX$550,MATCH(K$2,'Slutlig allokering kvv'!$B$1:$BX$1,0),FALSE)/1,0))</f>
        <v>0</v>
      </c>
      <c r="L66">
        <f>IF($D66="","",IFERROR(VLOOKUP($B66,Kraftvärmeprod!$B$1:$BX$550,MATCH(L$2,Kraftvärmeprod!$B$1:$VX$1,0),FALSE)/1,0)-IFERROR(VLOOKUP($B66,'Slutlig allokering kvv'!$B$2:$BX$550,MATCH(L$2,'Slutlig allokering kvv'!$B$1:$BX$1,0),FALSE)/1,0))</f>
        <v>5.4234900000000001</v>
      </c>
      <c r="M66">
        <f>IF($D66="","",IFERROR(VLOOKUP($B66,Kraftvärmeprod!$B$1:$BX$550,MATCH(M$2,Kraftvärmeprod!$B$1:$VX$1,0),FALSE)/1,0)-IFERROR(VLOOKUP($B66,'Slutlig allokering kvv'!$B$2:$BX$550,MATCH(M$2,'Slutlig allokering kvv'!$B$1:$BX$1,0),FALSE)/1,0))</f>
        <v>0</v>
      </c>
      <c r="N66">
        <f>IF($D66="","",IFERROR(VLOOKUP($B66,Kraftvärmeprod!$B$1:$BX$550,MATCH(N$2,Kraftvärmeprod!$B$1:$VX$1,0),FALSE)/1,0)-IFERROR(VLOOKUP($B66,'Slutlig allokering kvv'!$B$2:$BX$550,MATCH(N$2,'Slutlig allokering kvv'!$B$1:$BX$1,0),FALSE)/1,0))</f>
        <v>3.5680900000000002</v>
      </c>
      <c r="O66">
        <f>IF($D66="","",IFERROR(VLOOKUP($B66,Kraftvärmeprod!$B$1:$BX$550,MATCH(O$2,Kraftvärmeprod!$B$1:$VX$1,0),FALSE)/1,0)-IFERROR(VLOOKUP($B66,'Slutlig allokering kvv'!$B$2:$BX$550,MATCH(O$2,'Slutlig allokering kvv'!$B$1:$BX$1,0),FALSE)/1,0))</f>
        <v>0</v>
      </c>
      <c r="P66">
        <f>IF($D66="","",IFERROR(VLOOKUP($B66,Kraftvärmeprod!$B$1:$BX$550,MATCH(P$2,Kraftvärmeprod!$B$1:$VX$1,0),FALSE)/1,0)-IFERROR(VLOOKUP($B66,'Slutlig allokering kvv'!$B$2:$BX$550,MATCH(P$2,'Slutlig allokering kvv'!$B$1:$BX$1,0),FALSE)/1,0))</f>
        <v>0.47432400000000002</v>
      </c>
      <c r="Q66">
        <f>IF($D66="","",IFERROR(VLOOKUP($B66,Kraftvärmeprod!$B$1:$BX$550,MATCH(Q$2,Kraftvärmeprod!$B$1:$VX$1,0),FALSE)/1,0)-IFERROR(VLOOKUP($B66,'Slutlig allokering kvv'!$B$2:$BX$550,MATCH(Q$2,'Slutlig allokering kvv'!$B$1:$BX$1,0),FALSE)/1,0))</f>
        <v>0</v>
      </c>
      <c r="R66">
        <f>IF($D66="","",IFERROR(VLOOKUP($B66,Kraftvärmeprod!$B$1:$BX$550,MATCH(R$2,Kraftvärmeprod!$B$1:$VX$1,0),FALSE)/1,0)-IFERROR(VLOOKUP($B66,'Slutlig allokering kvv'!$B$2:$BX$550,MATCH(R$2,'Slutlig allokering kvv'!$B$1:$BX$1,0),FALSE)/1,0))</f>
        <v>0</v>
      </c>
      <c r="S66">
        <f>IF($D66="","",IFERROR(VLOOKUP($B66,Kraftvärmeprod!$B$1:$BX$550,MATCH(S$2,Kraftvärmeprod!$B$1:$VX$1,0),FALSE)/1,0)-IFERROR(VLOOKUP($B66,'Slutlig allokering kvv'!$B$2:$BX$550,MATCH(S$2,'Slutlig allokering kvv'!$B$1:$BX$1,0),FALSE)/1,0))</f>
        <v>0</v>
      </c>
      <c r="T66">
        <f>IF($D66="","",IFERROR(VLOOKUP($B66,Kraftvärmeprod!$B$1:$BX$550,MATCH(T$2,Kraftvärmeprod!$B$1:$VX$1,0),FALSE)/1,0)-IFERROR(VLOOKUP($B66,'Slutlig allokering kvv'!$B$2:$BX$550,MATCH(T$2,'Slutlig allokering kvv'!$B$1:$BX$1,0),FALSE)/1,0))</f>
        <v>0</v>
      </c>
      <c r="U66">
        <f>IF($D66="","",IFERROR(VLOOKUP($B66,Kraftvärmeprod!$B$1:$BX$550,MATCH(U$2,Kraftvärmeprod!$B$1:$VX$1,0),FALSE)/1,0)-IFERROR(VLOOKUP($B66,'Slutlig allokering kvv'!$B$2:$BX$550,MATCH(U$2,'Slutlig allokering kvv'!$B$1:$BX$1,0),FALSE)/1,0))</f>
        <v>0</v>
      </c>
      <c r="V66">
        <f>IF($D66="","",IFERROR(VLOOKUP($B66,Kraftvärmeprod!$B$1:$BX$550,MATCH(V$2,Kraftvärmeprod!$B$1:$VX$1,0),FALSE)/1,0)-IFERROR(VLOOKUP($B66,'Slutlig allokering kvv'!$B$2:$BX$550,MATCH(V$2,'Slutlig allokering kvv'!$B$1:$BX$1,0),FALSE)/1,0))</f>
        <v>149.52700000000002</v>
      </c>
      <c r="W66">
        <f>IF($D66="","",IFERROR(VLOOKUP($B66,Kraftvärmeprod!$B$1:$BX$550,MATCH(W$2,Kraftvärmeprod!$B$1:$VX$1,0),FALSE)/1,0)-IFERROR(VLOOKUP($B66,'Slutlig allokering kvv'!$B$2:$BX$550,MATCH(W$2,'Slutlig allokering kvv'!$B$1:$BX$1,0),FALSE)/1,0))</f>
        <v>0</v>
      </c>
      <c r="X66">
        <f>IF($D66="","",IFERROR(VLOOKUP($B66,Kraftvärmeprod!$B$1:$BX$550,MATCH(X$2,Kraftvärmeprod!$B$1:$VX$1,0),FALSE)/1,0)-IFERROR(VLOOKUP($B66,'Slutlig allokering kvv'!$B$2:$BX$550,MATCH(X$2,'Slutlig allokering kvv'!$B$1:$BX$1,0),FALSE)/1,0))</f>
        <v>0</v>
      </c>
      <c r="Y66">
        <f>IF($D66="","",IFERROR(VLOOKUP($B66,Kraftvärmeprod!$B$1:$BX$550,MATCH(Y$2,Kraftvärmeprod!$B$1:$VX$1,0),FALSE)/1,0)-IFERROR(VLOOKUP($B66,'Slutlig allokering kvv'!$B$2:$BX$550,MATCH(Y$2,'Slutlig allokering kvv'!$B$1:$BX$1,0),FALSE)/1,0))</f>
        <v>0</v>
      </c>
      <c r="Z66">
        <f>IF($D66="","",IFERROR(VLOOKUP($B66,Kraftvärmeprod!$B$1:$BX$550,MATCH(Z$2,Kraftvärmeprod!$B$1:$VX$1,0),FALSE)/1,0)-IFERROR(VLOOKUP($B66,'Slutlig allokering kvv'!$B$2:$BX$550,MATCH(Z$2,'Slutlig allokering kvv'!$B$1:$BX$1,0),FALSE)/1,0))</f>
        <v>0</v>
      </c>
      <c r="AA66">
        <f>IF($D66="","",IFERROR(VLOOKUP($B66,Kraftvärmeprod!$B$1:$BX$550,MATCH(AA$2,Kraftvärmeprod!$B$1:$VX$1,0),FALSE)/1,0)-IFERROR(VLOOKUP($B66,'Slutlig allokering kvv'!$B$2:$BX$550,MATCH(AA$2,'Slutlig allokering kvv'!$B$1:$BX$1,0),FALSE)/1,0))</f>
        <v>0</v>
      </c>
      <c r="AB66">
        <f>IF($D66="","",IFERROR(VLOOKUP($B66,Kraftvärmeprod!$B$1:$BX$550,MATCH(AB$2,Kraftvärmeprod!$B$1:$VX$1,0),FALSE)/1,0)-IFERROR(VLOOKUP($B66,'Slutlig allokering kvv'!$B$2:$BX$550,MATCH(AB$2,'Slutlig allokering kvv'!$B$1:$BX$1,0),FALSE)/1,0))</f>
        <v>0</v>
      </c>
      <c r="AC66">
        <f>IF($D66="","",IFERROR(VLOOKUP($B66,Kraftvärmeprod!$B$1:$BX$550,MATCH(AC$2,Kraftvärmeprod!$B$1:$VX$1,0),FALSE)/1,0)-IFERROR(VLOOKUP($B66,'Slutlig allokering kvv'!$B$2:$BX$550,MATCH(AC$2,'Slutlig allokering kvv'!$B$1:$BX$1,0),FALSE)/1,0))</f>
        <v>0</v>
      </c>
      <c r="AE66">
        <f>IF($D66="","",IFERROR(VLOOKUP($B66,Miljö!$B$1:$E$550,MATCH("Hjälpel kraftvärme (GWh)",Miljö!$B$1:$E$1,0),FALSE)/1,0)-IFERROR(VLOOKUP($B66,'Slutlig allokering kvv'!$B$2:$BX$550,MATCH(AE$2,'Slutlig allokering kvv'!$B$1:$BX$1,0),FALSE)/1,0))</f>
        <v>3.4730499999999997</v>
      </c>
      <c r="AI66">
        <f t="shared" si="0"/>
        <v>159.265658</v>
      </c>
      <c r="AK66">
        <f>IFERROR(VLOOKUP($B66,'Slutlig allokering kvv'!$B$2:$AX$550,MATCH("Summa slutlig allokerad tillförd energi (utan hjälpel och rökgaskondensering):",'Slutlig allokering kvv'!$B$1:$AX$1,0),FALSE)/1,"")</f>
        <v>175.49434199999999</v>
      </c>
      <c r="AM66" s="289">
        <f>IFERROR(1-VLOOKUP($B66,'Slutlig allokering kvv'!$B$2:$AX$550,MATCH("Andel av bränsle i kvv som allokerats till värme, exklusive rökgaskondensering och hjälpel",'Slutlig allokering kvv'!$B$1:$AX$1,0),FALSE),"")</f>
        <v>0.47576071812641896</v>
      </c>
      <c r="AO66" s="289">
        <f t="shared" si="1"/>
        <v>0.47576071812641896</v>
      </c>
      <c r="AP66" s="290">
        <f t="shared" si="2"/>
        <v>0</v>
      </c>
      <c r="AQ66" s="290"/>
      <c r="AR66" s="239">
        <f t="shared" si="3"/>
        <v>0.47929592755523165</v>
      </c>
      <c r="AS66" s="290"/>
    </row>
    <row r="67" spans="1:45" x14ac:dyDescent="0.25">
      <c r="A67" s="2" t="str">
        <f>'Miljövärden för publ företag'!B69</f>
        <v>Eskilstuna Energi &amp; Miljö AB</v>
      </c>
      <c r="B67" s="2" t="str">
        <f>'Miljövärden för publ företag'!C69</f>
        <v>Eskilstuna-Torshälla</v>
      </c>
      <c r="C67">
        <f>IFERROR(VLOOKUP($B67,Kraftvärmeprod!$B$1:$AH$479,MATCH(C$2,Kraftvärmeprod!$B$1:$AG$1,0),FALSE)/1,"")</f>
        <v>435.48200000000003</v>
      </c>
      <c r="D67">
        <f>IFERROR(VLOOKUP($B67,Kraftvärmeprod!$B$1:$AH$479,MATCH(D$2,Kraftvärmeprod!$B$1:$AG$1,0),FALSE)/1,"")</f>
        <v>177.584</v>
      </c>
      <c r="F67">
        <f>IF($D67="","",IFERROR(VLOOKUP($B67,Kraftvärmeprod!$B$1:$BX$550,MATCH(F$2,Kraftvärmeprod!$B$1:$VX$1,0),FALSE)/1,0)-IFERROR(VLOOKUP($B67,'Slutlig allokering kvv'!$B$2:$BX$550,MATCH(F$2,'Slutlig allokering kvv'!$B$1:$BX$1,0),FALSE)/1,0))</f>
        <v>0</v>
      </c>
      <c r="G67">
        <f>IF($D67="","",IFERROR(VLOOKUP($B67,Kraftvärmeprod!$B$1:$BX$550,MATCH(G$2,Kraftvärmeprod!$B$1:$VX$1,0),FALSE)/1,0)-IFERROR(VLOOKUP($B67,'Slutlig allokering kvv'!$B$2:$BX$550,MATCH(G$2,'Slutlig allokering kvv'!$B$1:$BX$1,0),FALSE)/1,0))</f>
        <v>0.34126600000000001</v>
      </c>
      <c r="H67">
        <f>IF($D67="","",IFERROR(VLOOKUP($B67,Kraftvärmeprod!$B$1:$BX$550,MATCH(H$2,Kraftvärmeprod!$B$1:$VX$1,0),FALSE)/1,0)-IFERROR(VLOOKUP($B67,'Slutlig allokering kvv'!$B$2:$BX$550,MATCH(H$2,'Slutlig allokering kvv'!$B$1:$BX$1,0),FALSE)/1,0))</f>
        <v>0</v>
      </c>
      <c r="I67">
        <f>IF($D67="","",IFERROR(VLOOKUP($B67,Kraftvärmeprod!$B$1:$BX$550,MATCH(I$2,Kraftvärmeprod!$B$1:$VX$1,0),FALSE)/1,0)-IFERROR(VLOOKUP($B67,'Slutlig allokering kvv'!$B$2:$BX$550,MATCH(I$2,'Slutlig allokering kvv'!$B$1:$BX$1,0),FALSE)/1,0))</f>
        <v>0</v>
      </c>
      <c r="J67">
        <f>IF($D67="","",IFERROR(VLOOKUP($B67,Kraftvärmeprod!$B$1:$BX$550,MATCH(J$2,Kraftvärmeprod!$B$1:$VX$1,0),FALSE)/1,0)-IFERROR(VLOOKUP($B67,'Slutlig allokering kvv'!$B$2:$BX$550,MATCH(J$2,'Slutlig allokering kvv'!$B$1:$BX$1,0),FALSE)/1,0))</f>
        <v>0</v>
      </c>
      <c r="K67">
        <f>IF($D67="","",IFERROR(VLOOKUP($B67,Kraftvärmeprod!$B$1:$BX$550,MATCH(K$2,Kraftvärmeprod!$B$1:$VX$1,0),FALSE)/1,0)-IFERROR(VLOOKUP($B67,'Slutlig allokering kvv'!$B$2:$BX$550,MATCH(K$2,'Slutlig allokering kvv'!$B$1:$BX$1,0),FALSE)/1,0))</f>
        <v>0</v>
      </c>
      <c r="L67">
        <f>IF($D67="","",IFERROR(VLOOKUP($B67,Kraftvärmeprod!$B$1:$BX$550,MATCH(L$2,Kraftvärmeprod!$B$1:$VX$1,0),FALSE)/1,0)-IFERROR(VLOOKUP($B67,'Slutlig allokering kvv'!$B$2:$BX$550,MATCH(L$2,'Slutlig allokering kvv'!$B$1:$BX$1,0),FALSE)/1,0))</f>
        <v>264.24900000000002</v>
      </c>
      <c r="M67">
        <f>IF($D67="","",IFERROR(VLOOKUP($B67,Kraftvärmeprod!$B$1:$BX$550,MATCH(M$2,Kraftvärmeprod!$B$1:$VX$1,0),FALSE)/1,0)-IFERROR(VLOOKUP($B67,'Slutlig allokering kvv'!$B$2:$BX$550,MATCH(M$2,'Slutlig allokering kvv'!$B$1:$BX$1,0),FALSE)/1,0))</f>
        <v>88.800899999999984</v>
      </c>
      <c r="N67">
        <f>IF($D67="","",IFERROR(VLOOKUP($B67,Kraftvärmeprod!$B$1:$BX$550,MATCH(N$2,Kraftvärmeprod!$B$1:$VX$1,0),FALSE)/1,0)-IFERROR(VLOOKUP($B67,'Slutlig allokering kvv'!$B$2:$BX$550,MATCH(N$2,'Slutlig allokering kvv'!$B$1:$BX$1,0),FALSE)/1,0))</f>
        <v>0</v>
      </c>
      <c r="O67">
        <f>IF($D67="","",IFERROR(VLOOKUP($B67,Kraftvärmeprod!$B$1:$BX$550,MATCH(O$2,Kraftvärmeprod!$B$1:$VX$1,0),FALSE)/1,0)-IFERROR(VLOOKUP($B67,'Slutlig allokering kvv'!$B$2:$BX$550,MATCH(O$2,'Slutlig allokering kvv'!$B$1:$BX$1,0),FALSE)/1,0))</f>
        <v>0</v>
      </c>
      <c r="P67">
        <f>IF($D67="","",IFERROR(VLOOKUP($B67,Kraftvärmeprod!$B$1:$BX$550,MATCH(P$2,Kraftvärmeprod!$B$1:$VX$1,0),FALSE)/1,0)-IFERROR(VLOOKUP($B67,'Slutlig allokering kvv'!$B$2:$BX$550,MATCH(P$2,'Slutlig allokering kvv'!$B$1:$BX$1,0),FALSE)/1,0))</f>
        <v>0</v>
      </c>
      <c r="Q67">
        <f>IF($D67="","",IFERROR(VLOOKUP($B67,Kraftvärmeprod!$B$1:$BX$550,MATCH(Q$2,Kraftvärmeprod!$B$1:$VX$1,0),FALSE)/1,0)-IFERROR(VLOOKUP($B67,'Slutlig allokering kvv'!$B$2:$BX$550,MATCH(Q$2,'Slutlig allokering kvv'!$B$1:$BX$1,0),FALSE)/1,0))</f>
        <v>0</v>
      </c>
      <c r="R67">
        <f>IF($D67="","",IFERROR(VLOOKUP($B67,Kraftvärmeprod!$B$1:$BX$550,MATCH(R$2,Kraftvärmeprod!$B$1:$VX$1,0),FALSE)/1,0)-IFERROR(VLOOKUP($B67,'Slutlig allokering kvv'!$B$2:$BX$550,MATCH(R$2,'Slutlig allokering kvv'!$B$1:$BX$1,0),FALSE)/1,0))</f>
        <v>0</v>
      </c>
      <c r="S67">
        <f>IF($D67="","",IFERROR(VLOOKUP($B67,Kraftvärmeprod!$B$1:$BX$550,MATCH(S$2,Kraftvärmeprod!$B$1:$VX$1,0),FALSE)/1,0)-IFERROR(VLOOKUP($B67,'Slutlig allokering kvv'!$B$2:$BX$550,MATCH(S$2,'Slutlig allokering kvv'!$B$1:$BX$1,0),FALSE)/1,0))</f>
        <v>0</v>
      </c>
      <c r="T67">
        <f>IF($D67="","",IFERROR(VLOOKUP($B67,Kraftvärmeprod!$B$1:$BX$550,MATCH(T$2,Kraftvärmeprod!$B$1:$VX$1,0),FALSE)/1,0)-IFERROR(VLOOKUP($B67,'Slutlig allokering kvv'!$B$2:$BX$550,MATCH(T$2,'Slutlig allokering kvv'!$B$1:$BX$1,0),FALSE)/1,0))</f>
        <v>0</v>
      </c>
      <c r="U67">
        <f>IF($D67="","",IFERROR(VLOOKUP($B67,Kraftvärmeprod!$B$1:$BX$550,MATCH(U$2,Kraftvärmeprod!$B$1:$VX$1,0),FALSE)/1,0)-IFERROR(VLOOKUP($B67,'Slutlig allokering kvv'!$B$2:$BX$550,MATCH(U$2,'Slutlig allokering kvv'!$B$1:$BX$1,0),FALSE)/1,0))</f>
        <v>0</v>
      </c>
      <c r="V67">
        <f>IF($D67="","",IFERROR(VLOOKUP($B67,Kraftvärmeprod!$B$1:$BX$550,MATCH(V$2,Kraftvärmeprod!$B$1:$VX$1,0),FALSE)/1,0)-IFERROR(VLOOKUP($B67,'Slutlig allokering kvv'!$B$2:$BX$550,MATCH(V$2,'Slutlig allokering kvv'!$B$1:$BX$1,0),FALSE)/1,0))</f>
        <v>0</v>
      </c>
      <c r="W67">
        <f>IF($D67="","",IFERROR(VLOOKUP($B67,Kraftvärmeprod!$B$1:$BX$550,MATCH(W$2,Kraftvärmeprod!$B$1:$VX$1,0),FALSE)/1,0)-IFERROR(VLOOKUP($B67,'Slutlig allokering kvv'!$B$2:$BX$550,MATCH(W$2,'Slutlig allokering kvv'!$B$1:$BX$1,0),FALSE)/1,0))</f>
        <v>0</v>
      </c>
      <c r="X67">
        <f>IF($D67="","",IFERROR(VLOOKUP($B67,Kraftvärmeprod!$B$1:$BX$550,MATCH(X$2,Kraftvärmeprod!$B$1:$VX$1,0),FALSE)/1,0)-IFERROR(VLOOKUP($B67,'Slutlig allokering kvv'!$B$2:$BX$550,MATCH(X$2,'Slutlig allokering kvv'!$B$1:$BX$1,0),FALSE)/1,0))</f>
        <v>0</v>
      </c>
      <c r="Y67">
        <f>IF($D67="","",IFERROR(VLOOKUP($B67,Kraftvärmeprod!$B$1:$BX$550,MATCH(Y$2,Kraftvärmeprod!$B$1:$VX$1,0),FALSE)/1,0)-IFERROR(VLOOKUP($B67,'Slutlig allokering kvv'!$B$2:$BX$550,MATCH(Y$2,'Slutlig allokering kvv'!$B$1:$BX$1,0),FALSE)/1,0))</f>
        <v>0</v>
      </c>
      <c r="Z67">
        <f>IF($D67="","",IFERROR(VLOOKUP($B67,Kraftvärmeprod!$B$1:$BX$550,MATCH(Z$2,Kraftvärmeprod!$B$1:$VX$1,0),FALSE)/1,0)-IFERROR(VLOOKUP($B67,'Slutlig allokering kvv'!$B$2:$BX$550,MATCH(Z$2,'Slutlig allokering kvv'!$B$1:$BX$1,0),FALSE)/1,0))</f>
        <v>0</v>
      </c>
      <c r="AA67">
        <f>IF($D67="","",IFERROR(VLOOKUP($B67,Kraftvärmeprod!$B$1:$BX$550,MATCH(AA$2,Kraftvärmeprod!$B$1:$VX$1,0),FALSE)/1,0)-IFERROR(VLOOKUP($B67,'Slutlig allokering kvv'!$B$2:$BX$550,MATCH(AA$2,'Slutlig allokering kvv'!$B$1:$BX$1,0),FALSE)/1,0))</f>
        <v>0</v>
      </c>
      <c r="AB67">
        <f>IF($D67="","",IFERROR(VLOOKUP($B67,Kraftvärmeprod!$B$1:$BX$550,MATCH(AB$2,Kraftvärmeprod!$B$1:$VX$1,0),FALSE)/1,0)-IFERROR(VLOOKUP($B67,'Slutlig allokering kvv'!$B$2:$BX$550,MATCH(AB$2,'Slutlig allokering kvv'!$B$1:$BX$1,0),FALSE)/1,0))</f>
        <v>0</v>
      </c>
      <c r="AC67">
        <f>IF($D67="","",IFERROR(VLOOKUP($B67,Kraftvärmeprod!$B$1:$BX$550,MATCH(AC$2,Kraftvärmeprod!$B$1:$VX$1,0),FALSE)/1,0)-IFERROR(VLOOKUP($B67,'Slutlig allokering kvv'!$B$2:$BX$550,MATCH(AC$2,'Slutlig allokering kvv'!$B$1:$BX$1,0),FALSE)/1,0))</f>
        <v>0</v>
      </c>
      <c r="AE67">
        <f>IF($D67="","",IFERROR(VLOOKUP($B67,Miljö!$B$1:$E$550,MATCH("Hjälpel kraftvärme (GWh)",Miljö!$B$1:$E$1,0),FALSE)/1,0)-IFERROR(VLOOKUP($B67,'Slutlig allokering kvv'!$B$2:$BX$550,MATCH(AE$2,'Slutlig allokering kvv'!$B$1:$BX$1,0),FALSE)/1,0))</f>
        <v>11.860999999999999</v>
      </c>
      <c r="AI67">
        <f t="shared" si="0"/>
        <v>353.391166</v>
      </c>
      <c r="AK67">
        <f>IFERROR(VLOOKUP($B67,'Slutlig allokering kvv'!$B$2:$AX$550,MATCH("Summa slutlig allokerad tillförd energi (utan hjälpel och rökgaskondensering):",'Slutlig allokering kvv'!$B$1:$AX$1,0),FALSE)/1,"")</f>
        <v>332.62683400000003</v>
      </c>
      <c r="AM67" s="289">
        <f>IFERROR(1-VLOOKUP($B67,'Slutlig allokering kvv'!$B$2:$AX$550,MATCH("Andel av bränsle i kvv som allokerats till värme, exklusive rökgaskondensering och hjälpel",'Slutlig allokering kvv'!$B$1:$AX$1,0),FALSE),"")</f>
        <v>0.51513395566880171</v>
      </c>
      <c r="AO67" s="289">
        <f t="shared" si="1"/>
        <v>0.51513395566880171</v>
      </c>
      <c r="AP67" s="290">
        <f t="shared" si="2"/>
        <v>0</v>
      </c>
      <c r="AQ67" s="290"/>
      <c r="AR67" s="239">
        <f t="shared" si="3"/>
        <v>0.48619561095224278</v>
      </c>
      <c r="AS67" s="290"/>
    </row>
    <row r="68" spans="1:45" x14ac:dyDescent="0.25">
      <c r="A68" s="2" t="str">
        <f>'Miljövärden för publ företag'!B70</f>
        <v>Eskilstuna Energi &amp; Miljö AB</v>
      </c>
      <c r="B68" s="2" t="str">
        <f>'Miljövärden för publ företag'!C70</f>
        <v>Kvicksund</v>
      </c>
      <c r="C68" t="str">
        <f>IFERROR(VLOOKUP($B68,Kraftvärmeprod!$B$1:$AH$479,MATCH(C$2,Kraftvärmeprod!$B$1:$AG$1,0),FALSE)/1,"")</f>
        <v/>
      </c>
      <c r="D68" t="str">
        <f>IFERROR(VLOOKUP($B68,Kraftvärmeprod!$B$1:$AH$479,MATCH(D$2,Kraftvärmeprod!$B$1:$AG$1,0),FALSE)/1,"")</f>
        <v/>
      </c>
      <c r="F68" t="str">
        <f>IF($D68="","",IFERROR(VLOOKUP($B68,Kraftvärmeprod!$B$1:$BX$550,MATCH(F$2,Kraftvärmeprod!$B$1:$VX$1,0),FALSE)/1,0)-IFERROR(VLOOKUP($B68,'Slutlig allokering kvv'!$B$2:$BX$550,MATCH(F$2,'Slutlig allokering kvv'!$B$1:$BX$1,0),FALSE)/1,0))</f>
        <v/>
      </c>
      <c r="G68" t="str">
        <f>IF($D68="","",IFERROR(VLOOKUP($B68,Kraftvärmeprod!$B$1:$BX$550,MATCH(G$2,Kraftvärmeprod!$B$1:$VX$1,0),FALSE)/1,0)-IFERROR(VLOOKUP($B68,'Slutlig allokering kvv'!$B$2:$BX$550,MATCH(G$2,'Slutlig allokering kvv'!$B$1:$BX$1,0),FALSE)/1,0))</f>
        <v/>
      </c>
      <c r="H68" t="str">
        <f>IF($D68="","",IFERROR(VLOOKUP($B68,Kraftvärmeprod!$B$1:$BX$550,MATCH(H$2,Kraftvärmeprod!$B$1:$VX$1,0),FALSE)/1,0)-IFERROR(VLOOKUP($B68,'Slutlig allokering kvv'!$B$2:$BX$550,MATCH(H$2,'Slutlig allokering kvv'!$B$1:$BX$1,0),FALSE)/1,0))</f>
        <v/>
      </c>
      <c r="I68" t="str">
        <f>IF($D68="","",IFERROR(VLOOKUP($B68,Kraftvärmeprod!$B$1:$BX$550,MATCH(I$2,Kraftvärmeprod!$B$1:$VX$1,0),FALSE)/1,0)-IFERROR(VLOOKUP($B68,'Slutlig allokering kvv'!$B$2:$BX$550,MATCH(I$2,'Slutlig allokering kvv'!$B$1:$BX$1,0),FALSE)/1,0))</f>
        <v/>
      </c>
      <c r="J68" t="str">
        <f>IF($D68="","",IFERROR(VLOOKUP($B68,Kraftvärmeprod!$B$1:$BX$550,MATCH(J$2,Kraftvärmeprod!$B$1:$VX$1,0),FALSE)/1,0)-IFERROR(VLOOKUP($B68,'Slutlig allokering kvv'!$B$2:$BX$550,MATCH(J$2,'Slutlig allokering kvv'!$B$1:$BX$1,0),FALSE)/1,0))</f>
        <v/>
      </c>
      <c r="K68" t="str">
        <f>IF($D68="","",IFERROR(VLOOKUP($B68,Kraftvärmeprod!$B$1:$BX$550,MATCH(K$2,Kraftvärmeprod!$B$1:$VX$1,0),FALSE)/1,0)-IFERROR(VLOOKUP($B68,'Slutlig allokering kvv'!$B$2:$BX$550,MATCH(K$2,'Slutlig allokering kvv'!$B$1:$BX$1,0),FALSE)/1,0))</f>
        <v/>
      </c>
      <c r="L68" t="str">
        <f>IF($D68="","",IFERROR(VLOOKUP($B68,Kraftvärmeprod!$B$1:$BX$550,MATCH(L$2,Kraftvärmeprod!$B$1:$VX$1,0),FALSE)/1,0)-IFERROR(VLOOKUP($B68,'Slutlig allokering kvv'!$B$2:$BX$550,MATCH(L$2,'Slutlig allokering kvv'!$B$1:$BX$1,0),FALSE)/1,0))</f>
        <v/>
      </c>
      <c r="M68" t="str">
        <f>IF($D68="","",IFERROR(VLOOKUP($B68,Kraftvärmeprod!$B$1:$BX$550,MATCH(M$2,Kraftvärmeprod!$B$1:$VX$1,0),FALSE)/1,0)-IFERROR(VLOOKUP($B68,'Slutlig allokering kvv'!$B$2:$BX$550,MATCH(M$2,'Slutlig allokering kvv'!$B$1:$BX$1,0),FALSE)/1,0))</f>
        <v/>
      </c>
      <c r="N68" t="str">
        <f>IF($D68="","",IFERROR(VLOOKUP($B68,Kraftvärmeprod!$B$1:$BX$550,MATCH(N$2,Kraftvärmeprod!$B$1:$VX$1,0),FALSE)/1,0)-IFERROR(VLOOKUP($B68,'Slutlig allokering kvv'!$B$2:$BX$550,MATCH(N$2,'Slutlig allokering kvv'!$B$1:$BX$1,0),FALSE)/1,0))</f>
        <v/>
      </c>
      <c r="O68" t="str">
        <f>IF($D68="","",IFERROR(VLOOKUP($B68,Kraftvärmeprod!$B$1:$BX$550,MATCH(O$2,Kraftvärmeprod!$B$1:$VX$1,0),FALSE)/1,0)-IFERROR(VLOOKUP($B68,'Slutlig allokering kvv'!$B$2:$BX$550,MATCH(O$2,'Slutlig allokering kvv'!$B$1:$BX$1,0),FALSE)/1,0))</f>
        <v/>
      </c>
      <c r="P68" t="str">
        <f>IF($D68="","",IFERROR(VLOOKUP($B68,Kraftvärmeprod!$B$1:$BX$550,MATCH(P$2,Kraftvärmeprod!$B$1:$VX$1,0),FALSE)/1,0)-IFERROR(VLOOKUP($B68,'Slutlig allokering kvv'!$B$2:$BX$550,MATCH(P$2,'Slutlig allokering kvv'!$B$1:$BX$1,0),FALSE)/1,0))</f>
        <v/>
      </c>
      <c r="Q68" t="str">
        <f>IF($D68="","",IFERROR(VLOOKUP($B68,Kraftvärmeprod!$B$1:$BX$550,MATCH(Q$2,Kraftvärmeprod!$B$1:$VX$1,0),FALSE)/1,0)-IFERROR(VLOOKUP($B68,'Slutlig allokering kvv'!$B$2:$BX$550,MATCH(Q$2,'Slutlig allokering kvv'!$B$1:$BX$1,0),FALSE)/1,0))</f>
        <v/>
      </c>
      <c r="R68" t="str">
        <f>IF($D68="","",IFERROR(VLOOKUP($B68,Kraftvärmeprod!$B$1:$BX$550,MATCH(R$2,Kraftvärmeprod!$B$1:$VX$1,0),FALSE)/1,0)-IFERROR(VLOOKUP($B68,'Slutlig allokering kvv'!$B$2:$BX$550,MATCH(R$2,'Slutlig allokering kvv'!$B$1:$BX$1,0),FALSE)/1,0))</f>
        <v/>
      </c>
      <c r="S68" t="str">
        <f>IF($D68="","",IFERROR(VLOOKUP($B68,Kraftvärmeprod!$B$1:$BX$550,MATCH(S$2,Kraftvärmeprod!$B$1:$VX$1,0),FALSE)/1,0)-IFERROR(VLOOKUP($B68,'Slutlig allokering kvv'!$B$2:$BX$550,MATCH(S$2,'Slutlig allokering kvv'!$B$1:$BX$1,0),FALSE)/1,0))</f>
        <v/>
      </c>
      <c r="T68" t="str">
        <f>IF($D68="","",IFERROR(VLOOKUP($B68,Kraftvärmeprod!$B$1:$BX$550,MATCH(T$2,Kraftvärmeprod!$B$1:$VX$1,0),FALSE)/1,0)-IFERROR(VLOOKUP($B68,'Slutlig allokering kvv'!$B$2:$BX$550,MATCH(T$2,'Slutlig allokering kvv'!$B$1:$BX$1,0),FALSE)/1,0))</f>
        <v/>
      </c>
      <c r="U68" t="str">
        <f>IF($D68="","",IFERROR(VLOOKUP($B68,Kraftvärmeprod!$B$1:$BX$550,MATCH(U$2,Kraftvärmeprod!$B$1:$VX$1,0),FALSE)/1,0)-IFERROR(VLOOKUP($B68,'Slutlig allokering kvv'!$B$2:$BX$550,MATCH(U$2,'Slutlig allokering kvv'!$B$1:$BX$1,0),FALSE)/1,0))</f>
        <v/>
      </c>
      <c r="V68" t="str">
        <f>IF($D68="","",IFERROR(VLOOKUP($B68,Kraftvärmeprod!$B$1:$BX$550,MATCH(V$2,Kraftvärmeprod!$B$1:$VX$1,0),FALSE)/1,0)-IFERROR(VLOOKUP($B68,'Slutlig allokering kvv'!$B$2:$BX$550,MATCH(V$2,'Slutlig allokering kvv'!$B$1:$BX$1,0),FALSE)/1,0))</f>
        <v/>
      </c>
      <c r="W68" t="str">
        <f>IF($D68="","",IFERROR(VLOOKUP($B68,Kraftvärmeprod!$B$1:$BX$550,MATCH(W$2,Kraftvärmeprod!$B$1:$VX$1,0),FALSE)/1,0)-IFERROR(VLOOKUP($B68,'Slutlig allokering kvv'!$B$2:$BX$550,MATCH(W$2,'Slutlig allokering kvv'!$B$1:$BX$1,0),FALSE)/1,0))</f>
        <v/>
      </c>
      <c r="X68" t="str">
        <f>IF($D68="","",IFERROR(VLOOKUP($B68,Kraftvärmeprod!$B$1:$BX$550,MATCH(X$2,Kraftvärmeprod!$B$1:$VX$1,0),FALSE)/1,0)-IFERROR(VLOOKUP($B68,'Slutlig allokering kvv'!$B$2:$BX$550,MATCH(X$2,'Slutlig allokering kvv'!$B$1:$BX$1,0),FALSE)/1,0))</f>
        <v/>
      </c>
      <c r="Y68" t="str">
        <f>IF($D68="","",IFERROR(VLOOKUP($B68,Kraftvärmeprod!$B$1:$BX$550,MATCH(Y$2,Kraftvärmeprod!$B$1:$VX$1,0),FALSE)/1,0)-IFERROR(VLOOKUP($B68,'Slutlig allokering kvv'!$B$2:$BX$550,MATCH(Y$2,'Slutlig allokering kvv'!$B$1:$BX$1,0),FALSE)/1,0))</f>
        <v/>
      </c>
      <c r="Z68" t="str">
        <f>IF($D68="","",IFERROR(VLOOKUP($B68,Kraftvärmeprod!$B$1:$BX$550,MATCH(Z$2,Kraftvärmeprod!$B$1:$VX$1,0),FALSE)/1,0)-IFERROR(VLOOKUP($B68,'Slutlig allokering kvv'!$B$2:$BX$550,MATCH(Z$2,'Slutlig allokering kvv'!$B$1:$BX$1,0),FALSE)/1,0))</f>
        <v/>
      </c>
      <c r="AA68" t="str">
        <f>IF($D68="","",IFERROR(VLOOKUP($B68,Kraftvärmeprod!$B$1:$BX$550,MATCH(AA$2,Kraftvärmeprod!$B$1:$VX$1,0),FALSE)/1,0)-IFERROR(VLOOKUP($B68,'Slutlig allokering kvv'!$B$2:$BX$550,MATCH(AA$2,'Slutlig allokering kvv'!$B$1:$BX$1,0),FALSE)/1,0))</f>
        <v/>
      </c>
      <c r="AB68" t="str">
        <f>IF($D68="","",IFERROR(VLOOKUP($B68,Kraftvärmeprod!$B$1:$BX$550,MATCH(AB$2,Kraftvärmeprod!$B$1:$VX$1,0),FALSE)/1,0)-IFERROR(VLOOKUP($B68,'Slutlig allokering kvv'!$B$2:$BX$550,MATCH(AB$2,'Slutlig allokering kvv'!$B$1:$BX$1,0),FALSE)/1,0))</f>
        <v/>
      </c>
      <c r="AC68" t="str">
        <f>IF($D68="","",IFERROR(VLOOKUP($B68,Kraftvärmeprod!$B$1:$BX$550,MATCH(AC$2,Kraftvärmeprod!$B$1:$VX$1,0),FALSE)/1,0)-IFERROR(VLOOKUP($B68,'Slutlig allokering kvv'!$B$2:$BX$550,MATCH(AC$2,'Slutlig allokering kvv'!$B$1:$BX$1,0),FALSE)/1,0))</f>
        <v/>
      </c>
      <c r="AE68" t="str">
        <f>IF($D68="","",IFERROR(VLOOKUP($B68,Miljö!$B$1:$E$550,MATCH("Hjälpel kraftvärme (GWh)",Miljö!$B$1:$E$1,0),FALSE)/1,0)-IFERROR(VLOOKUP($B68,'Slutlig allokering kvv'!$B$2:$BX$550,MATCH(AE$2,'Slutlig allokering kvv'!$B$1:$BX$1,0),FALSE)/1,0))</f>
        <v/>
      </c>
      <c r="AI68">
        <f t="shared" ref="AI68:AI131" si="4">SUM(F68:AB68)</f>
        <v>0</v>
      </c>
      <c r="AK68">
        <f>IFERROR(VLOOKUP($B68,'Slutlig allokering kvv'!$B$2:$AX$550,MATCH("Summa slutlig allokerad tillförd energi (utan hjälpel och rökgaskondensering):",'Slutlig allokering kvv'!$B$1:$AX$1,0),FALSE)/1,"")</f>
        <v>0</v>
      </c>
      <c r="AM68" s="289" t="str">
        <f>IFERROR(1-VLOOKUP($B68,'Slutlig allokering kvv'!$B$2:$AX$550,MATCH("Andel av bränsle i kvv som allokerats till värme, exklusive rökgaskondensering och hjälpel",'Slutlig allokering kvv'!$B$1:$AX$1,0),FALSE),"")</f>
        <v/>
      </c>
      <c r="AO68" s="289" t="str">
        <f t="shared" ref="AO68:AO131" si="5">IFERROR(AI68/(AI68+AK68),"")</f>
        <v/>
      </c>
      <c r="AP68" s="290" t="str">
        <f t="shared" ref="AP68:AP131" si="6">IFERROR(AM68-AO68,"")</f>
        <v/>
      </c>
      <c r="AQ68" s="290"/>
      <c r="AR68" s="239" t="str">
        <f t="shared" ref="AR68:AR131" si="7">IFERROR(D68/(AI68+AE68),"")</f>
        <v/>
      </c>
      <c r="AS68" s="290"/>
    </row>
    <row r="69" spans="1:45" x14ac:dyDescent="0.25">
      <c r="A69" s="2" t="str">
        <f>'Miljövärden för publ företag'!B71</f>
        <v>Eskilstuna Energi &amp; Miljö AB</v>
      </c>
      <c r="B69" s="2" t="str">
        <f>'Miljövärden för publ företag'!C71</f>
        <v>Ärla</v>
      </c>
      <c r="C69" t="str">
        <f>IFERROR(VLOOKUP($B69,Kraftvärmeprod!$B$1:$AH$479,MATCH(C$2,Kraftvärmeprod!$B$1:$AG$1,0),FALSE)/1,"")</f>
        <v/>
      </c>
      <c r="D69" t="str">
        <f>IFERROR(VLOOKUP($B69,Kraftvärmeprod!$B$1:$AH$479,MATCH(D$2,Kraftvärmeprod!$B$1:$AG$1,0),FALSE)/1,"")</f>
        <v/>
      </c>
      <c r="F69" t="str">
        <f>IF($D69="","",IFERROR(VLOOKUP($B69,Kraftvärmeprod!$B$1:$BX$550,MATCH(F$2,Kraftvärmeprod!$B$1:$VX$1,0),FALSE)/1,0)-IFERROR(VLOOKUP($B69,'Slutlig allokering kvv'!$B$2:$BX$550,MATCH(F$2,'Slutlig allokering kvv'!$B$1:$BX$1,0),FALSE)/1,0))</f>
        <v/>
      </c>
      <c r="G69" t="str">
        <f>IF($D69="","",IFERROR(VLOOKUP($B69,Kraftvärmeprod!$B$1:$BX$550,MATCH(G$2,Kraftvärmeprod!$B$1:$VX$1,0),FALSE)/1,0)-IFERROR(VLOOKUP($B69,'Slutlig allokering kvv'!$B$2:$BX$550,MATCH(G$2,'Slutlig allokering kvv'!$B$1:$BX$1,0),FALSE)/1,0))</f>
        <v/>
      </c>
      <c r="H69" t="str">
        <f>IF($D69="","",IFERROR(VLOOKUP($B69,Kraftvärmeprod!$B$1:$BX$550,MATCH(H$2,Kraftvärmeprod!$B$1:$VX$1,0),FALSE)/1,0)-IFERROR(VLOOKUP($B69,'Slutlig allokering kvv'!$B$2:$BX$550,MATCH(H$2,'Slutlig allokering kvv'!$B$1:$BX$1,0),FALSE)/1,0))</f>
        <v/>
      </c>
      <c r="I69" t="str">
        <f>IF($D69="","",IFERROR(VLOOKUP($B69,Kraftvärmeprod!$B$1:$BX$550,MATCH(I$2,Kraftvärmeprod!$B$1:$VX$1,0),FALSE)/1,0)-IFERROR(VLOOKUP($B69,'Slutlig allokering kvv'!$B$2:$BX$550,MATCH(I$2,'Slutlig allokering kvv'!$B$1:$BX$1,0),FALSE)/1,0))</f>
        <v/>
      </c>
      <c r="J69" t="str">
        <f>IF($D69="","",IFERROR(VLOOKUP($B69,Kraftvärmeprod!$B$1:$BX$550,MATCH(J$2,Kraftvärmeprod!$B$1:$VX$1,0),FALSE)/1,0)-IFERROR(VLOOKUP($B69,'Slutlig allokering kvv'!$B$2:$BX$550,MATCH(J$2,'Slutlig allokering kvv'!$B$1:$BX$1,0),FALSE)/1,0))</f>
        <v/>
      </c>
      <c r="K69" t="str">
        <f>IF($D69="","",IFERROR(VLOOKUP($B69,Kraftvärmeprod!$B$1:$BX$550,MATCH(K$2,Kraftvärmeprod!$B$1:$VX$1,0),FALSE)/1,0)-IFERROR(VLOOKUP($B69,'Slutlig allokering kvv'!$B$2:$BX$550,MATCH(K$2,'Slutlig allokering kvv'!$B$1:$BX$1,0),FALSE)/1,0))</f>
        <v/>
      </c>
      <c r="L69" t="str">
        <f>IF($D69="","",IFERROR(VLOOKUP($B69,Kraftvärmeprod!$B$1:$BX$550,MATCH(L$2,Kraftvärmeprod!$B$1:$VX$1,0),FALSE)/1,0)-IFERROR(VLOOKUP($B69,'Slutlig allokering kvv'!$B$2:$BX$550,MATCH(L$2,'Slutlig allokering kvv'!$B$1:$BX$1,0),FALSE)/1,0))</f>
        <v/>
      </c>
      <c r="M69" t="str">
        <f>IF($D69="","",IFERROR(VLOOKUP($B69,Kraftvärmeprod!$B$1:$BX$550,MATCH(M$2,Kraftvärmeprod!$B$1:$VX$1,0),FALSE)/1,0)-IFERROR(VLOOKUP($B69,'Slutlig allokering kvv'!$B$2:$BX$550,MATCH(M$2,'Slutlig allokering kvv'!$B$1:$BX$1,0),FALSE)/1,0))</f>
        <v/>
      </c>
      <c r="N69" t="str">
        <f>IF($D69="","",IFERROR(VLOOKUP($B69,Kraftvärmeprod!$B$1:$BX$550,MATCH(N$2,Kraftvärmeprod!$B$1:$VX$1,0),FALSE)/1,0)-IFERROR(VLOOKUP($B69,'Slutlig allokering kvv'!$B$2:$BX$550,MATCH(N$2,'Slutlig allokering kvv'!$B$1:$BX$1,0),FALSE)/1,0))</f>
        <v/>
      </c>
      <c r="O69" t="str">
        <f>IF($D69="","",IFERROR(VLOOKUP($B69,Kraftvärmeprod!$B$1:$BX$550,MATCH(O$2,Kraftvärmeprod!$B$1:$VX$1,0),FALSE)/1,0)-IFERROR(VLOOKUP($B69,'Slutlig allokering kvv'!$B$2:$BX$550,MATCH(O$2,'Slutlig allokering kvv'!$B$1:$BX$1,0),FALSE)/1,0))</f>
        <v/>
      </c>
      <c r="P69" t="str">
        <f>IF($D69="","",IFERROR(VLOOKUP($B69,Kraftvärmeprod!$B$1:$BX$550,MATCH(P$2,Kraftvärmeprod!$B$1:$VX$1,0),FALSE)/1,0)-IFERROR(VLOOKUP($B69,'Slutlig allokering kvv'!$B$2:$BX$550,MATCH(P$2,'Slutlig allokering kvv'!$B$1:$BX$1,0),FALSE)/1,0))</f>
        <v/>
      </c>
      <c r="Q69" t="str">
        <f>IF($D69="","",IFERROR(VLOOKUP($B69,Kraftvärmeprod!$B$1:$BX$550,MATCH(Q$2,Kraftvärmeprod!$B$1:$VX$1,0),FALSE)/1,0)-IFERROR(VLOOKUP($B69,'Slutlig allokering kvv'!$B$2:$BX$550,MATCH(Q$2,'Slutlig allokering kvv'!$B$1:$BX$1,0),FALSE)/1,0))</f>
        <v/>
      </c>
      <c r="R69" t="str">
        <f>IF($D69="","",IFERROR(VLOOKUP($B69,Kraftvärmeprod!$B$1:$BX$550,MATCH(R$2,Kraftvärmeprod!$B$1:$VX$1,0),FALSE)/1,0)-IFERROR(VLOOKUP($B69,'Slutlig allokering kvv'!$B$2:$BX$550,MATCH(R$2,'Slutlig allokering kvv'!$B$1:$BX$1,0),FALSE)/1,0))</f>
        <v/>
      </c>
      <c r="S69" t="str">
        <f>IF($D69="","",IFERROR(VLOOKUP($B69,Kraftvärmeprod!$B$1:$BX$550,MATCH(S$2,Kraftvärmeprod!$B$1:$VX$1,0),FALSE)/1,0)-IFERROR(VLOOKUP($B69,'Slutlig allokering kvv'!$B$2:$BX$550,MATCH(S$2,'Slutlig allokering kvv'!$B$1:$BX$1,0),FALSE)/1,0))</f>
        <v/>
      </c>
      <c r="T69" t="str">
        <f>IF($D69="","",IFERROR(VLOOKUP($B69,Kraftvärmeprod!$B$1:$BX$550,MATCH(T$2,Kraftvärmeprod!$B$1:$VX$1,0),FALSE)/1,0)-IFERROR(VLOOKUP($B69,'Slutlig allokering kvv'!$B$2:$BX$550,MATCH(T$2,'Slutlig allokering kvv'!$B$1:$BX$1,0),FALSE)/1,0))</f>
        <v/>
      </c>
      <c r="U69" t="str">
        <f>IF($D69="","",IFERROR(VLOOKUP($B69,Kraftvärmeprod!$B$1:$BX$550,MATCH(U$2,Kraftvärmeprod!$B$1:$VX$1,0),FALSE)/1,0)-IFERROR(VLOOKUP($B69,'Slutlig allokering kvv'!$B$2:$BX$550,MATCH(U$2,'Slutlig allokering kvv'!$B$1:$BX$1,0),FALSE)/1,0))</f>
        <v/>
      </c>
      <c r="V69" t="str">
        <f>IF($D69="","",IFERROR(VLOOKUP($B69,Kraftvärmeprod!$B$1:$BX$550,MATCH(V$2,Kraftvärmeprod!$B$1:$VX$1,0),FALSE)/1,0)-IFERROR(VLOOKUP($B69,'Slutlig allokering kvv'!$B$2:$BX$550,MATCH(V$2,'Slutlig allokering kvv'!$B$1:$BX$1,0),FALSE)/1,0))</f>
        <v/>
      </c>
      <c r="W69" t="str">
        <f>IF($D69="","",IFERROR(VLOOKUP($B69,Kraftvärmeprod!$B$1:$BX$550,MATCH(W$2,Kraftvärmeprod!$B$1:$VX$1,0),FALSE)/1,0)-IFERROR(VLOOKUP($B69,'Slutlig allokering kvv'!$B$2:$BX$550,MATCH(W$2,'Slutlig allokering kvv'!$B$1:$BX$1,0),FALSE)/1,0))</f>
        <v/>
      </c>
      <c r="X69" t="str">
        <f>IF($D69="","",IFERROR(VLOOKUP($B69,Kraftvärmeprod!$B$1:$BX$550,MATCH(X$2,Kraftvärmeprod!$B$1:$VX$1,0),FALSE)/1,0)-IFERROR(VLOOKUP($B69,'Slutlig allokering kvv'!$B$2:$BX$550,MATCH(X$2,'Slutlig allokering kvv'!$B$1:$BX$1,0),FALSE)/1,0))</f>
        <v/>
      </c>
      <c r="Y69" t="str">
        <f>IF($D69="","",IFERROR(VLOOKUP($B69,Kraftvärmeprod!$B$1:$BX$550,MATCH(Y$2,Kraftvärmeprod!$B$1:$VX$1,0),FALSE)/1,0)-IFERROR(VLOOKUP($B69,'Slutlig allokering kvv'!$B$2:$BX$550,MATCH(Y$2,'Slutlig allokering kvv'!$B$1:$BX$1,0),FALSE)/1,0))</f>
        <v/>
      </c>
      <c r="Z69" t="str">
        <f>IF($D69="","",IFERROR(VLOOKUP($B69,Kraftvärmeprod!$B$1:$BX$550,MATCH(Z$2,Kraftvärmeprod!$B$1:$VX$1,0),FALSE)/1,0)-IFERROR(VLOOKUP($B69,'Slutlig allokering kvv'!$B$2:$BX$550,MATCH(Z$2,'Slutlig allokering kvv'!$B$1:$BX$1,0),FALSE)/1,0))</f>
        <v/>
      </c>
      <c r="AA69" t="str">
        <f>IF($D69="","",IFERROR(VLOOKUP($B69,Kraftvärmeprod!$B$1:$BX$550,MATCH(AA$2,Kraftvärmeprod!$B$1:$VX$1,0),FALSE)/1,0)-IFERROR(VLOOKUP($B69,'Slutlig allokering kvv'!$B$2:$BX$550,MATCH(AA$2,'Slutlig allokering kvv'!$B$1:$BX$1,0),FALSE)/1,0))</f>
        <v/>
      </c>
      <c r="AB69" t="str">
        <f>IF($D69="","",IFERROR(VLOOKUP($B69,Kraftvärmeprod!$B$1:$BX$550,MATCH(AB$2,Kraftvärmeprod!$B$1:$VX$1,0),FALSE)/1,0)-IFERROR(VLOOKUP($B69,'Slutlig allokering kvv'!$B$2:$BX$550,MATCH(AB$2,'Slutlig allokering kvv'!$B$1:$BX$1,0),FALSE)/1,0))</f>
        <v/>
      </c>
      <c r="AC69" t="str">
        <f>IF($D69="","",IFERROR(VLOOKUP($B69,Kraftvärmeprod!$B$1:$BX$550,MATCH(AC$2,Kraftvärmeprod!$B$1:$VX$1,0),FALSE)/1,0)-IFERROR(VLOOKUP($B69,'Slutlig allokering kvv'!$B$2:$BX$550,MATCH(AC$2,'Slutlig allokering kvv'!$B$1:$BX$1,0),FALSE)/1,0))</f>
        <v/>
      </c>
      <c r="AE69" t="str">
        <f>IF($D69="","",IFERROR(VLOOKUP($B69,Miljö!$B$1:$E$550,MATCH("Hjälpel kraftvärme (GWh)",Miljö!$B$1:$E$1,0),FALSE)/1,0)-IFERROR(VLOOKUP($B69,'Slutlig allokering kvv'!$B$2:$BX$550,MATCH(AE$2,'Slutlig allokering kvv'!$B$1:$BX$1,0),FALSE)/1,0))</f>
        <v/>
      </c>
      <c r="AI69">
        <f t="shared" si="4"/>
        <v>0</v>
      </c>
      <c r="AK69">
        <f>IFERROR(VLOOKUP($B69,'Slutlig allokering kvv'!$B$2:$AX$550,MATCH("Summa slutlig allokerad tillförd energi (utan hjälpel och rökgaskondensering):",'Slutlig allokering kvv'!$B$1:$AX$1,0),FALSE)/1,"")</f>
        <v>0</v>
      </c>
      <c r="AM69" s="289" t="str">
        <f>IFERROR(1-VLOOKUP($B69,'Slutlig allokering kvv'!$B$2:$AX$550,MATCH("Andel av bränsle i kvv som allokerats till värme, exklusive rökgaskondensering och hjälpel",'Slutlig allokering kvv'!$B$1:$AX$1,0),FALSE),"")</f>
        <v/>
      </c>
      <c r="AO69" s="289" t="str">
        <f t="shared" si="5"/>
        <v/>
      </c>
      <c r="AP69" s="290" t="str">
        <f t="shared" si="6"/>
        <v/>
      </c>
      <c r="AQ69" s="290"/>
      <c r="AR69" s="239" t="str">
        <f t="shared" si="7"/>
        <v/>
      </c>
      <c r="AS69" s="290"/>
    </row>
    <row r="70" spans="1:45" x14ac:dyDescent="0.25">
      <c r="A70" s="2" t="str">
        <f>'Miljövärden för publ företag'!B72</f>
        <v>Falbygdens Energi AB</v>
      </c>
      <c r="B70" s="2" t="str">
        <f>'Miljövärden för publ företag'!C72</f>
        <v>Falköping</v>
      </c>
      <c r="C70">
        <f>IFERROR(VLOOKUP($B70,Kraftvärmeprod!$B$1:$AH$479,MATCH(C$2,Kraftvärmeprod!$B$1:$AG$1,0),FALSE)/1,"")</f>
        <v>89.4</v>
      </c>
      <c r="D70">
        <f>IFERROR(VLOOKUP($B70,Kraftvärmeprod!$B$1:$AH$479,MATCH(D$2,Kraftvärmeprod!$B$1:$AG$1,0),FALSE)/1,"")</f>
        <v>12.4</v>
      </c>
      <c r="F70">
        <f>IF($D70="","",IFERROR(VLOOKUP($B70,Kraftvärmeprod!$B$1:$BX$550,MATCH(F$2,Kraftvärmeprod!$B$1:$VX$1,0),FALSE)/1,0)-IFERROR(VLOOKUP($B70,'Slutlig allokering kvv'!$B$2:$BX$550,MATCH(F$2,'Slutlig allokering kvv'!$B$1:$BX$1,0),FALSE)/1,0))</f>
        <v>0</v>
      </c>
      <c r="G70">
        <f>IF($D70="","",IFERROR(VLOOKUP($B70,Kraftvärmeprod!$B$1:$BX$550,MATCH(G$2,Kraftvärmeprod!$B$1:$VX$1,0),FALSE)/1,0)-IFERROR(VLOOKUP($B70,'Slutlig allokering kvv'!$B$2:$BX$550,MATCH(G$2,'Slutlig allokering kvv'!$B$1:$BX$1,0),FALSE)/1,0))</f>
        <v>0</v>
      </c>
      <c r="H70">
        <f>IF($D70="","",IFERROR(VLOOKUP($B70,Kraftvärmeprod!$B$1:$BX$550,MATCH(H$2,Kraftvärmeprod!$B$1:$VX$1,0),FALSE)/1,0)-IFERROR(VLOOKUP($B70,'Slutlig allokering kvv'!$B$2:$BX$550,MATCH(H$2,'Slutlig allokering kvv'!$B$1:$BX$1,0),FALSE)/1,0))</f>
        <v>0</v>
      </c>
      <c r="I70">
        <f>IF($D70="","",IFERROR(VLOOKUP($B70,Kraftvärmeprod!$B$1:$BX$550,MATCH(I$2,Kraftvärmeprod!$B$1:$VX$1,0),FALSE)/1,0)-IFERROR(VLOOKUP($B70,'Slutlig allokering kvv'!$B$2:$BX$550,MATCH(I$2,'Slutlig allokering kvv'!$B$1:$BX$1,0),FALSE)/1,0))</f>
        <v>0</v>
      </c>
      <c r="J70">
        <f>IF($D70="","",IFERROR(VLOOKUP($B70,Kraftvärmeprod!$B$1:$BX$550,MATCH(J$2,Kraftvärmeprod!$B$1:$VX$1,0),FALSE)/1,0)-IFERROR(VLOOKUP($B70,'Slutlig allokering kvv'!$B$2:$BX$550,MATCH(J$2,'Slutlig allokering kvv'!$B$1:$BX$1,0),FALSE)/1,0))</f>
        <v>0</v>
      </c>
      <c r="K70">
        <f>IF($D70="","",IFERROR(VLOOKUP($B70,Kraftvärmeprod!$B$1:$BX$550,MATCH(K$2,Kraftvärmeprod!$B$1:$VX$1,0),FALSE)/1,0)-IFERROR(VLOOKUP($B70,'Slutlig allokering kvv'!$B$2:$BX$550,MATCH(K$2,'Slutlig allokering kvv'!$B$1:$BX$1,0),FALSE)/1,0))</f>
        <v>0</v>
      </c>
      <c r="L70">
        <f>IF($D70="","",IFERROR(VLOOKUP($B70,Kraftvärmeprod!$B$1:$BX$550,MATCH(L$2,Kraftvärmeprod!$B$1:$VX$1,0),FALSE)/1,0)-IFERROR(VLOOKUP($B70,'Slutlig allokering kvv'!$B$2:$BX$550,MATCH(L$2,'Slutlig allokering kvv'!$B$1:$BX$1,0),FALSE)/1,0))</f>
        <v>13.036000000000001</v>
      </c>
      <c r="M70">
        <f>IF($D70="","",IFERROR(VLOOKUP($B70,Kraftvärmeprod!$B$1:$BX$550,MATCH(M$2,Kraftvärmeprod!$B$1:$VX$1,0),FALSE)/1,0)-IFERROR(VLOOKUP($B70,'Slutlig allokering kvv'!$B$2:$BX$550,MATCH(M$2,'Slutlig allokering kvv'!$B$1:$BX$1,0),FALSE)/1,0))</f>
        <v>3.6372999999999998</v>
      </c>
      <c r="N70">
        <f>IF($D70="","",IFERROR(VLOOKUP($B70,Kraftvärmeprod!$B$1:$BX$550,MATCH(N$2,Kraftvärmeprod!$B$1:$VX$1,0),FALSE)/1,0)-IFERROR(VLOOKUP($B70,'Slutlig allokering kvv'!$B$2:$BX$550,MATCH(N$2,'Slutlig allokering kvv'!$B$1:$BX$1,0),FALSE)/1,0))</f>
        <v>9.7702999999999989</v>
      </c>
      <c r="O70">
        <f>IF($D70="","",IFERROR(VLOOKUP($B70,Kraftvärmeprod!$B$1:$BX$550,MATCH(O$2,Kraftvärmeprod!$B$1:$VX$1,0),FALSE)/1,0)-IFERROR(VLOOKUP($B70,'Slutlig allokering kvv'!$B$2:$BX$550,MATCH(O$2,'Slutlig allokering kvv'!$B$1:$BX$1,0),FALSE)/1,0))</f>
        <v>0</v>
      </c>
      <c r="P70">
        <f>IF($D70="","",IFERROR(VLOOKUP($B70,Kraftvärmeprod!$B$1:$BX$550,MATCH(P$2,Kraftvärmeprod!$B$1:$VX$1,0),FALSE)/1,0)-IFERROR(VLOOKUP($B70,'Slutlig allokering kvv'!$B$2:$BX$550,MATCH(P$2,'Slutlig allokering kvv'!$B$1:$BX$1,0),FALSE)/1,0))</f>
        <v>0</v>
      </c>
      <c r="Q70">
        <f>IF($D70="","",IFERROR(VLOOKUP($B70,Kraftvärmeprod!$B$1:$BX$550,MATCH(Q$2,Kraftvärmeprod!$B$1:$VX$1,0),FALSE)/1,0)-IFERROR(VLOOKUP($B70,'Slutlig allokering kvv'!$B$2:$BX$550,MATCH(Q$2,'Slutlig allokering kvv'!$B$1:$BX$1,0),FALSE)/1,0))</f>
        <v>6.0003000000000029</v>
      </c>
      <c r="R70">
        <f>IF($D70="","",IFERROR(VLOOKUP($B70,Kraftvärmeprod!$B$1:$BX$550,MATCH(R$2,Kraftvärmeprod!$B$1:$VX$1,0),FALSE)/1,0)-IFERROR(VLOOKUP($B70,'Slutlig allokering kvv'!$B$2:$BX$550,MATCH(R$2,'Slutlig allokering kvv'!$B$1:$BX$1,0),FALSE)/1,0))</f>
        <v>0</v>
      </c>
      <c r="S70">
        <f>IF($D70="","",IFERROR(VLOOKUP($B70,Kraftvärmeprod!$B$1:$BX$550,MATCH(S$2,Kraftvärmeprod!$B$1:$VX$1,0),FALSE)/1,0)-IFERROR(VLOOKUP($B70,'Slutlig allokering kvv'!$B$2:$BX$550,MATCH(S$2,'Slutlig allokering kvv'!$B$1:$BX$1,0),FALSE)/1,0))</f>
        <v>0</v>
      </c>
      <c r="T70">
        <f>IF($D70="","",IFERROR(VLOOKUP($B70,Kraftvärmeprod!$B$1:$BX$550,MATCH(T$2,Kraftvärmeprod!$B$1:$VX$1,0),FALSE)/1,0)-IFERROR(VLOOKUP($B70,'Slutlig allokering kvv'!$B$2:$BX$550,MATCH(T$2,'Slutlig allokering kvv'!$B$1:$BX$1,0),FALSE)/1,0))</f>
        <v>0.26549800000000001</v>
      </c>
      <c r="U70">
        <f>IF($D70="","",IFERROR(VLOOKUP($B70,Kraftvärmeprod!$B$1:$BX$550,MATCH(U$2,Kraftvärmeprod!$B$1:$VX$1,0),FALSE)/1,0)-IFERROR(VLOOKUP($B70,'Slutlig allokering kvv'!$B$2:$BX$550,MATCH(U$2,'Slutlig allokering kvv'!$B$1:$BX$1,0),FALSE)/1,0))</f>
        <v>0</v>
      </c>
      <c r="V70">
        <f>IF($D70="","",IFERROR(VLOOKUP($B70,Kraftvärmeprod!$B$1:$BX$550,MATCH(V$2,Kraftvärmeprod!$B$1:$VX$1,0),FALSE)/1,0)-IFERROR(VLOOKUP($B70,'Slutlig allokering kvv'!$B$2:$BX$550,MATCH(V$2,'Slutlig allokering kvv'!$B$1:$BX$1,0),FALSE)/1,0))</f>
        <v>0</v>
      </c>
      <c r="W70">
        <f>IF($D70="","",IFERROR(VLOOKUP($B70,Kraftvärmeprod!$B$1:$BX$550,MATCH(W$2,Kraftvärmeprod!$B$1:$VX$1,0),FALSE)/1,0)-IFERROR(VLOOKUP($B70,'Slutlig allokering kvv'!$B$2:$BX$550,MATCH(W$2,'Slutlig allokering kvv'!$B$1:$BX$1,0),FALSE)/1,0))</f>
        <v>0</v>
      </c>
      <c r="X70">
        <f>IF($D70="","",IFERROR(VLOOKUP($B70,Kraftvärmeprod!$B$1:$BX$550,MATCH(X$2,Kraftvärmeprod!$B$1:$VX$1,0),FALSE)/1,0)-IFERROR(VLOOKUP($B70,'Slutlig allokering kvv'!$B$2:$BX$550,MATCH(X$2,'Slutlig allokering kvv'!$B$1:$BX$1,0),FALSE)/1,0))</f>
        <v>6.572699999999998E-2</v>
      </c>
      <c r="Y70">
        <f>IF($D70="","",IFERROR(VLOOKUP($B70,Kraftvärmeprod!$B$1:$BX$550,MATCH(Y$2,Kraftvärmeprod!$B$1:$VX$1,0),FALSE)/1,0)-IFERROR(VLOOKUP($B70,'Slutlig allokering kvv'!$B$2:$BX$550,MATCH(Y$2,'Slutlig allokering kvv'!$B$1:$BX$1,0),FALSE)/1,0))</f>
        <v>0</v>
      </c>
      <c r="Z70">
        <f>IF($D70="","",IFERROR(VLOOKUP($B70,Kraftvärmeprod!$B$1:$BX$550,MATCH(Z$2,Kraftvärmeprod!$B$1:$VX$1,0),FALSE)/1,0)-IFERROR(VLOOKUP($B70,'Slutlig allokering kvv'!$B$2:$BX$550,MATCH(Z$2,'Slutlig allokering kvv'!$B$1:$BX$1,0),FALSE)/1,0))</f>
        <v>0</v>
      </c>
      <c r="AA70">
        <f>IF($D70="","",IFERROR(VLOOKUP($B70,Kraftvärmeprod!$B$1:$BX$550,MATCH(AA$2,Kraftvärmeprod!$B$1:$VX$1,0),FALSE)/1,0)-IFERROR(VLOOKUP($B70,'Slutlig allokering kvv'!$B$2:$BX$550,MATCH(AA$2,'Slutlig allokering kvv'!$B$1:$BX$1,0),FALSE)/1,0))</f>
        <v>0</v>
      </c>
      <c r="AB70">
        <f>IF($D70="","",IFERROR(VLOOKUP($B70,Kraftvärmeprod!$B$1:$BX$550,MATCH(AB$2,Kraftvärmeprod!$B$1:$VX$1,0),FALSE)/1,0)-IFERROR(VLOOKUP($B70,'Slutlig allokering kvv'!$B$2:$BX$550,MATCH(AB$2,'Slutlig allokering kvv'!$B$1:$BX$1,0),FALSE)/1,0))</f>
        <v>0</v>
      </c>
      <c r="AC70">
        <f>IF($D70="","",IFERROR(VLOOKUP($B70,Kraftvärmeprod!$B$1:$BX$550,MATCH(AC$2,Kraftvärmeprod!$B$1:$VX$1,0),FALSE)/1,0)-IFERROR(VLOOKUP($B70,'Slutlig allokering kvv'!$B$2:$BX$550,MATCH(AC$2,'Slutlig allokering kvv'!$B$1:$BX$1,0),FALSE)/1,0))</f>
        <v>0</v>
      </c>
      <c r="AE70">
        <f>IF($D70="","",IFERROR(VLOOKUP($B70,Miljö!$B$1:$E$550,MATCH("Hjälpel kraftvärme (GWh)",Miljö!$B$1:$E$1,0),FALSE)/1,0)-IFERROR(VLOOKUP($B70,'Slutlig allokering kvv'!$B$2:$BX$550,MATCH(AE$2,'Slutlig allokering kvv'!$B$1:$BX$1,0),FALSE)/1,0))</f>
        <v>0.2786550000000001</v>
      </c>
      <c r="AI70">
        <f t="shared" si="4"/>
        <v>32.775125000000003</v>
      </c>
      <c r="AK70">
        <f>IFERROR(VLOOKUP($B70,'Slutlig allokering kvv'!$B$2:$AX$550,MATCH("Summa slutlig allokerad tillförd energi (utan hjälpel och rökgaskondensering):",'Slutlig allokering kvv'!$B$1:$AX$1,0),FALSE)/1,"")</f>
        <v>90.724874999999997</v>
      </c>
      <c r="AM70" s="289">
        <f>IFERROR(1-VLOOKUP($B70,'Slutlig allokering kvv'!$B$2:$AX$550,MATCH("Andel av bränsle i kvv som allokerats till värme, exklusive rökgaskondensering och hjälpel",'Slutlig allokering kvv'!$B$1:$AX$1,0),FALSE),"")</f>
        <v>0.26538562753036432</v>
      </c>
      <c r="AO70" s="289">
        <f t="shared" si="5"/>
        <v>0.26538562753036438</v>
      </c>
      <c r="AP70" s="290">
        <f t="shared" si="6"/>
        <v>-5.5511151231257827E-17</v>
      </c>
      <c r="AQ70" s="290"/>
      <c r="AR70" s="239">
        <f t="shared" si="7"/>
        <v>0.3751462011304002</v>
      </c>
      <c r="AS70" s="290"/>
    </row>
    <row r="71" spans="1:45" x14ac:dyDescent="0.25">
      <c r="A71" s="2" t="str">
        <f>'Miljövärden för publ företag'!B73</f>
        <v>Falbygdens Energi AB</v>
      </c>
      <c r="B71" s="2" t="str">
        <f>'Miljövärden för publ företag'!C73</f>
        <v>Floby</v>
      </c>
      <c r="C71" t="str">
        <f>IFERROR(VLOOKUP($B71,Kraftvärmeprod!$B$1:$AH$479,MATCH(C$2,Kraftvärmeprod!$B$1:$AG$1,0),FALSE)/1,"")</f>
        <v/>
      </c>
      <c r="D71" t="str">
        <f>IFERROR(VLOOKUP($B71,Kraftvärmeprod!$B$1:$AH$479,MATCH(D$2,Kraftvärmeprod!$B$1:$AG$1,0),FALSE)/1,"")</f>
        <v/>
      </c>
      <c r="F71" t="str">
        <f>IF($D71="","",IFERROR(VLOOKUP($B71,Kraftvärmeprod!$B$1:$BX$550,MATCH(F$2,Kraftvärmeprod!$B$1:$VX$1,0),FALSE)/1,0)-IFERROR(VLOOKUP($B71,'Slutlig allokering kvv'!$B$2:$BX$550,MATCH(F$2,'Slutlig allokering kvv'!$B$1:$BX$1,0),FALSE)/1,0))</f>
        <v/>
      </c>
      <c r="G71" t="str">
        <f>IF($D71="","",IFERROR(VLOOKUP($B71,Kraftvärmeprod!$B$1:$BX$550,MATCH(G$2,Kraftvärmeprod!$B$1:$VX$1,0),FALSE)/1,0)-IFERROR(VLOOKUP($B71,'Slutlig allokering kvv'!$B$2:$BX$550,MATCH(G$2,'Slutlig allokering kvv'!$B$1:$BX$1,0),FALSE)/1,0))</f>
        <v/>
      </c>
      <c r="H71" t="str">
        <f>IF($D71="","",IFERROR(VLOOKUP($B71,Kraftvärmeprod!$B$1:$BX$550,MATCH(H$2,Kraftvärmeprod!$B$1:$VX$1,0),FALSE)/1,0)-IFERROR(VLOOKUP($B71,'Slutlig allokering kvv'!$B$2:$BX$550,MATCH(H$2,'Slutlig allokering kvv'!$B$1:$BX$1,0),FALSE)/1,0))</f>
        <v/>
      </c>
      <c r="I71" t="str">
        <f>IF($D71="","",IFERROR(VLOOKUP($B71,Kraftvärmeprod!$B$1:$BX$550,MATCH(I$2,Kraftvärmeprod!$B$1:$VX$1,0),FALSE)/1,0)-IFERROR(VLOOKUP($B71,'Slutlig allokering kvv'!$B$2:$BX$550,MATCH(I$2,'Slutlig allokering kvv'!$B$1:$BX$1,0),FALSE)/1,0))</f>
        <v/>
      </c>
      <c r="J71" t="str">
        <f>IF($D71="","",IFERROR(VLOOKUP($B71,Kraftvärmeprod!$B$1:$BX$550,MATCH(J$2,Kraftvärmeprod!$B$1:$VX$1,0),FALSE)/1,0)-IFERROR(VLOOKUP($B71,'Slutlig allokering kvv'!$B$2:$BX$550,MATCH(J$2,'Slutlig allokering kvv'!$B$1:$BX$1,0),FALSE)/1,0))</f>
        <v/>
      </c>
      <c r="K71" t="str">
        <f>IF($D71="","",IFERROR(VLOOKUP($B71,Kraftvärmeprod!$B$1:$BX$550,MATCH(K$2,Kraftvärmeprod!$B$1:$VX$1,0),FALSE)/1,0)-IFERROR(VLOOKUP($B71,'Slutlig allokering kvv'!$B$2:$BX$550,MATCH(K$2,'Slutlig allokering kvv'!$B$1:$BX$1,0),FALSE)/1,0))</f>
        <v/>
      </c>
      <c r="L71" t="str">
        <f>IF($D71="","",IFERROR(VLOOKUP($B71,Kraftvärmeprod!$B$1:$BX$550,MATCH(L$2,Kraftvärmeprod!$B$1:$VX$1,0),FALSE)/1,0)-IFERROR(VLOOKUP($B71,'Slutlig allokering kvv'!$B$2:$BX$550,MATCH(L$2,'Slutlig allokering kvv'!$B$1:$BX$1,0),FALSE)/1,0))</f>
        <v/>
      </c>
      <c r="M71" t="str">
        <f>IF($D71="","",IFERROR(VLOOKUP($B71,Kraftvärmeprod!$B$1:$BX$550,MATCH(M$2,Kraftvärmeprod!$B$1:$VX$1,0),FALSE)/1,0)-IFERROR(VLOOKUP($B71,'Slutlig allokering kvv'!$B$2:$BX$550,MATCH(M$2,'Slutlig allokering kvv'!$B$1:$BX$1,0),FALSE)/1,0))</f>
        <v/>
      </c>
      <c r="N71" t="str">
        <f>IF($D71="","",IFERROR(VLOOKUP($B71,Kraftvärmeprod!$B$1:$BX$550,MATCH(N$2,Kraftvärmeprod!$B$1:$VX$1,0),FALSE)/1,0)-IFERROR(VLOOKUP($B71,'Slutlig allokering kvv'!$B$2:$BX$550,MATCH(N$2,'Slutlig allokering kvv'!$B$1:$BX$1,0),FALSE)/1,0))</f>
        <v/>
      </c>
      <c r="O71" t="str">
        <f>IF($D71="","",IFERROR(VLOOKUP($B71,Kraftvärmeprod!$B$1:$BX$550,MATCH(O$2,Kraftvärmeprod!$B$1:$VX$1,0),FALSE)/1,0)-IFERROR(VLOOKUP($B71,'Slutlig allokering kvv'!$B$2:$BX$550,MATCH(O$2,'Slutlig allokering kvv'!$B$1:$BX$1,0),FALSE)/1,0))</f>
        <v/>
      </c>
      <c r="P71" t="str">
        <f>IF($D71="","",IFERROR(VLOOKUP($B71,Kraftvärmeprod!$B$1:$BX$550,MATCH(P$2,Kraftvärmeprod!$B$1:$VX$1,0),FALSE)/1,0)-IFERROR(VLOOKUP($B71,'Slutlig allokering kvv'!$B$2:$BX$550,MATCH(P$2,'Slutlig allokering kvv'!$B$1:$BX$1,0),FALSE)/1,0))</f>
        <v/>
      </c>
      <c r="Q71" t="str">
        <f>IF($D71="","",IFERROR(VLOOKUP($B71,Kraftvärmeprod!$B$1:$BX$550,MATCH(Q$2,Kraftvärmeprod!$B$1:$VX$1,0),FALSE)/1,0)-IFERROR(VLOOKUP($B71,'Slutlig allokering kvv'!$B$2:$BX$550,MATCH(Q$2,'Slutlig allokering kvv'!$B$1:$BX$1,0),FALSE)/1,0))</f>
        <v/>
      </c>
      <c r="R71" t="str">
        <f>IF($D71="","",IFERROR(VLOOKUP($B71,Kraftvärmeprod!$B$1:$BX$550,MATCH(R$2,Kraftvärmeprod!$B$1:$VX$1,0),FALSE)/1,0)-IFERROR(VLOOKUP($B71,'Slutlig allokering kvv'!$B$2:$BX$550,MATCH(R$2,'Slutlig allokering kvv'!$B$1:$BX$1,0),FALSE)/1,0))</f>
        <v/>
      </c>
      <c r="S71" t="str">
        <f>IF($D71="","",IFERROR(VLOOKUP($B71,Kraftvärmeprod!$B$1:$BX$550,MATCH(S$2,Kraftvärmeprod!$B$1:$VX$1,0),FALSE)/1,0)-IFERROR(VLOOKUP($B71,'Slutlig allokering kvv'!$B$2:$BX$550,MATCH(S$2,'Slutlig allokering kvv'!$B$1:$BX$1,0),FALSE)/1,0))</f>
        <v/>
      </c>
      <c r="T71" t="str">
        <f>IF($D71="","",IFERROR(VLOOKUP($B71,Kraftvärmeprod!$B$1:$BX$550,MATCH(T$2,Kraftvärmeprod!$B$1:$VX$1,0),FALSE)/1,0)-IFERROR(VLOOKUP($B71,'Slutlig allokering kvv'!$B$2:$BX$550,MATCH(T$2,'Slutlig allokering kvv'!$B$1:$BX$1,0),FALSE)/1,0))</f>
        <v/>
      </c>
      <c r="U71" t="str">
        <f>IF($D71="","",IFERROR(VLOOKUP($B71,Kraftvärmeprod!$B$1:$BX$550,MATCH(U$2,Kraftvärmeprod!$B$1:$VX$1,0),FALSE)/1,0)-IFERROR(VLOOKUP($B71,'Slutlig allokering kvv'!$B$2:$BX$550,MATCH(U$2,'Slutlig allokering kvv'!$B$1:$BX$1,0),FALSE)/1,0))</f>
        <v/>
      </c>
      <c r="V71" t="str">
        <f>IF($D71="","",IFERROR(VLOOKUP($B71,Kraftvärmeprod!$B$1:$BX$550,MATCH(V$2,Kraftvärmeprod!$B$1:$VX$1,0),FALSE)/1,0)-IFERROR(VLOOKUP($B71,'Slutlig allokering kvv'!$B$2:$BX$550,MATCH(V$2,'Slutlig allokering kvv'!$B$1:$BX$1,0),FALSE)/1,0))</f>
        <v/>
      </c>
      <c r="W71" t="str">
        <f>IF($D71="","",IFERROR(VLOOKUP($B71,Kraftvärmeprod!$B$1:$BX$550,MATCH(W$2,Kraftvärmeprod!$B$1:$VX$1,0),FALSE)/1,0)-IFERROR(VLOOKUP($B71,'Slutlig allokering kvv'!$B$2:$BX$550,MATCH(W$2,'Slutlig allokering kvv'!$B$1:$BX$1,0),FALSE)/1,0))</f>
        <v/>
      </c>
      <c r="X71" t="str">
        <f>IF($D71="","",IFERROR(VLOOKUP($B71,Kraftvärmeprod!$B$1:$BX$550,MATCH(X$2,Kraftvärmeprod!$B$1:$VX$1,0),FALSE)/1,0)-IFERROR(VLOOKUP($B71,'Slutlig allokering kvv'!$B$2:$BX$550,MATCH(X$2,'Slutlig allokering kvv'!$B$1:$BX$1,0),FALSE)/1,0))</f>
        <v/>
      </c>
      <c r="Y71" t="str">
        <f>IF($D71="","",IFERROR(VLOOKUP($B71,Kraftvärmeprod!$B$1:$BX$550,MATCH(Y$2,Kraftvärmeprod!$B$1:$VX$1,0),FALSE)/1,0)-IFERROR(VLOOKUP($B71,'Slutlig allokering kvv'!$B$2:$BX$550,MATCH(Y$2,'Slutlig allokering kvv'!$B$1:$BX$1,0),FALSE)/1,0))</f>
        <v/>
      </c>
      <c r="Z71" t="str">
        <f>IF($D71="","",IFERROR(VLOOKUP($B71,Kraftvärmeprod!$B$1:$BX$550,MATCH(Z$2,Kraftvärmeprod!$B$1:$VX$1,0),FALSE)/1,0)-IFERROR(VLOOKUP($B71,'Slutlig allokering kvv'!$B$2:$BX$550,MATCH(Z$2,'Slutlig allokering kvv'!$B$1:$BX$1,0),FALSE)/1,0))</f>
        <v/>
      </c>
      <c r="AA71" t="str">
        <f>IF($D71="","",IFERROR(VLOOKUP($B71,Kraftvärmeprod!$B$1:$BX$550,MATCH(AA$2,Kraftvärmeprod!$B$1:$VX$1,0),FALSE)/1,0)-IFERROR(VLOOKUP($B71,'Slutlig allokering kvv'!$B$2:$BX$550,MATCH(AA$2,'Slutlig allokering kvv'!$B$1:$BX$1,0),FALSE)/1,0))</f>
        <v/>
      </c>
      <c r="AB71" t="str">
        <f>IF($D71="","",IFERROR(VLOOKUP($B71,Kraftvärmeprod!$B$1:$BX$550,MATCH(AB$2,Kraftvärmeprod!$B$1:$VX$1,0),FALSE)/1,0)-IFERROR(VLOOKUP($B71,'Slutlig allokering kvv'!$B$2:$BX$550,MATCH(AB$2,'Slutlig allokering kvv'!$B$1:$BX$1,0),FALSE)/1,0))</f>
        <v/>
      </c>
      <c r="AC71" t="str">
        <f>IF($D71="","",IFERROR(VLOOKUP($B71,Kraftvärmeprod!$B$1:$BX$550,MATCH(AC$2,Kraftvärmeprod!$B$1:$VX$1,0),FALSE)/1,0)-IFERROR(VLOOKUP($B71,'Slutlig allokering kvv'!$B$2:$BX$550,MATCH(AC$2,'Slutlig allokering kvv'!$B$1:$BX$1,0),FALSE)/1,0))</f>
        <v/>
      </c>
      <c r="AE71" t="str">
        <f>IF($D71="","",IFERROR(VLOOKUP($B71,Miljö!$B$1:$E$550,MATCH("Hjälpel kraftvärme (GWh)",Miljö!$B$1:$E$1,0),FALSE)/1,0)-IFERROR(VLOOKUP($B71,'Slutlig allokering kvv'!$B$2:$BX$550,MATCH(AE$2,'Slutlig allokering kvv'!$B$1:$BX$1,0),FALSE)/1,0))</f>
        <v/>
      </c>
      <c r="AI71">
        <f t="shared" si="4"/>
        <v>0</v>
      </c>
      <c r="AK71">
        <f>IFERROR(VLOOKUP($B71,'Slutlig allokering kvv'!$B$2:$AX$550,MATCH("Summa slutlig allokerad tillförd energi (utan hjälpel och rökgaskondensering):",'Slutlig allokering kvv'!$B$1:$AX$1,0),FALSE)/1,"")</f>
        <v>0</v>
      </c>
      <c r="AM71" s="289" t="str">
        <f>IFERROR(1-VLOOKUP($B71,'Slutlig allokering kvv'!$B$2:$AX$550,MATCH("Andel av bränsle i kvv som allokerats till värme, exklusive rökgaskondensering och hjälpel",'Slutlig allokering kvv'!$B$1:$AX$1,0),FALSE),"")</f>
        <v/>
      </c>
      <c r="AO71" s="289" t="str">
        <f t="shared" si="5"/>
        <v/>
      </c>
      <c r="AP71" s="290" t="str">
        <f t="shared" si="6"/>
        <v/>
      </c>
      <c r="AQ71" s="290"/>
      <c r="AR71" s="239" t="str">
        <f t="shared" si="7"/>
        <v/>
      </c>
      <c r="AS71" s="290"/>
    </row>
    <row r="72" spans="1:45" x14ac:dyDescent="0.25">
      <c r="A72" s="2" t="str">
        <f>'Miljövärden för publ företag'!B74</f>
        <v>Falbygdens Energi AB</v>
      </c>
      <c r="B72" s="2" t="str">
        <f>'Miljövärden för publ företag'!C74</f>
        <v>Stenstorp</v>
      </c>
      <c r="C72" t="str">
        <f>IFERROR(VLOOKUP($B72,Kraftvärmeprod!$B$1:$AH$479,MATCH(C$2,Kraftvärmeprod!$B$1:$AG$1,0),FALSE)/1,"")</f>
        <v/>
      </c>
      <c r="D72" t="str">
        <f>IFERROR(VLOOKUP($B72,Kraftvärmeprod!$B$1:$AH$479,MATCH(D$2,Kraftvärmeprod!$B$1:$AG$1,0),FALSE)/1,"")</f>
        <v/>
      </c>
      <c r="F72" t="str">
        <f>IF($D72="","",IFERROR(VLOOKUP($B72,Kraftvärmeprod!$B$1:$BX$550,MATCH(F$2,Kraftvärmeprod!$B$1:$VX$1,0),FALSE)/1,0)-IFERROR(VLOOKUP($B72,'Slutlig allokering kvv'!$B$2:$BX$550,MATCH(F$2,'Slutlig allokering kvv'!$B$1:$BX$1,0),FALSE)/1,0))</f>
        <v/>
      </c>
      <c r="G72" t="str">
        <f>IF($D72="","",IFERROR(VLOOKUP($B72,Kraftvärmeprod!$B$1:$BX$550,MATCH(G$2,Kraftvärmeprod!$B$1:$VX$1,0),FALSE)/1,0)-IFERROR(VLOOKUP($B72,'Slutlig allokering kvv'!$B$2:$BX$550,MATCH(G$2,'Slutlig allokering kvv'!$B$1:$BX$1,0),FALSE)/1,0))</f>
        <v/>
      </c>
      <c r="H72" t="str">
        <f>IF($D72="","",IFERROR(VLOOKUP($B72,Kraftvärmeprod!$B$1:$BX$550,MATCH(H$2,Kraftvärmeprod!$B$1:$VX$1,0),FALSE)/1,0)-IFERROR(VLOOKUP($B72,'Slutlig allokering kvv'!$B$2:$BX$550,MATCH(H$2,'Slutlig allokering kvv'!$B$1:$BX$1,0),FALSE)/1,0))</f>
        <v/>
      </c>
      <c r="I72" t="str">
        <f>IF($D72="","",IFERROR(VLOOKUP($B72,Kraftvärmeprod!$B$1:$BX$550,MATCH(I$2,Kraftvärmeprod!$B$1:$VX$1,0),FALSE)/1,0)-IFERROR(VLOOKUP($B72,'Slutlig allokering kvv'!$B$2:$BX$550,MATCH(I$2,'Slutlig allokering kvv'!$B$1:$BX$1,0),FALSE)/1,0))</f>
        <v/>
      </c>
      <c r="J72" t="str">
        <f>IF($D72="","",IFERROR(VLOOKUP($B72,Kraftvärmeprod!$B$1:$BX$550,MATCH(J$2,Kraftvärmeprod!$B$1:$VX$1,0),FALSE)/1,0)-IFERROR(VLOOKUP($B72,'Slutlig allokering kvv'!$B$2:$BX$550,MATCH(J$2,'Slutlig allokering kvv'!$B$1:$BX$1,0),FALSE)/1,0))</f>
        <v/>
      </c>
      <c r="K72" t="str">
        <f>IF($D72="","",IFERROR(VLOOKUP($B72,Kraftvärmeprod!$B$1:$BX$550,MATCH(K$2,Kraftvärmeprod!$B$1:$VX$1,0),FALSE)/1,0)-IFERROR(VLOOKUP($B72,'Slutlig allokering kvv'!$B$2:$BX$550,MATCH(K$2,'Slutlig allokering kvv'!$B$1:$BX$1,0),FALSE)/1,0))</f>
        <v/>
      </c>
      <c r="L72" t="str">
        <f>IF($D72="","",IFERROR(VLOOKUP($B72,Kraftvärmeprod!$B$1:$BX$550,MATCH(L$2,Kraftvärmeprod!$B$1:$VX$1,0),FALSE)/1,0)-IFERROR(VLOOKUP($B72,'Slutlig allokering kvv'!$B$2:$BX$550,MATCH(L$2,'Slutlig allokering kvv'!$B$1:$BX$1,0),FALSE)/1,0))</f>
        <v/>
      </c>
      <c r="M72" t="str">
        <f>IF($D72="","",IFERROR(VLOOKUP($B72,Kraftvärmeprod!$B$1:$BX$550,MATCH(M$2,Kraftvärmeprod!$B$1:$VX$1,0),FALSE)/1,0)-IFERROR(VLOOKUP($B72,'Slutlig allokering kvv'!$B$2:$BX$550,MATCH(M$2,'Slutlig allokering kvv'!$B$1:$BX$1,0),FALSE)/1,0))</f>
        <v/>
      </c>
      <c r="N72" t="str">
        <f>IF($D72="","",IFERROR(VLOOKUP($B72,Kraftvärmeprod!$B$1:$BX$550,MATCH(N$2,Kraftvärmeprod!$B$1:$VX$1,0),FALSE)/1,0)-IFERROR(VLOOKUP($B72,'Slutlig allokering kvv'!$B$2:$BX$550,MATCH(N$2,'Slutlig allokering kvv'!$B$1:$BX$1,0),FALSE)/1,0))</f>
        <v/>
      </c>
      <c r="O72" t="str">
        <f>IF($D72="","",IFERROR(VLOOKUP($B72,Kraftvärmeprod!$B$1:$BX$550,MATCH(O$2,Kraftvärmeprod!$B$1:$VX$1,0),FALSE)/1,0)-IFERROR(VLOOKUP($B72,'Slutlig allokering kvv'!$B$2:$BX$550,MATCH(O$2,'Slutlig allokering kvv'!$B$1:$BX$1,0),FALSE)/1,0))</f>
        <v/>
      </c>
      <c r="P72" t="str">
        <f>IF($D72="","",IFERROR(VLOOKUP($B72,Kraftvärmeprod!$B$1:$BX$550,MATCH(P$2,Kraftvärmeprod!$B$1:$VX$1,0),FALSE)/1,0)-IFERROR(VLOOKUP($B72,'Slutlig allokering kvv'!$B$2:$BX$550,MATCH(P$2,'Slutlig allokering kvv'!$B$1:$BX$1,0),FALSE)/1,0))</f>
        <v/>
      </c>
      <c r="Q72" t="str">
        <f>IF($D72="","",IFERROR(VLOOKUP($B72,Kraftvärmeprod!$B$1:$BX$550,MATCH(Q$2,Kraftvärmeprod!$B$1:$VX$1,0),FALSE)/1,0)-IFERROR(VLOOKUP($B72,'Slutlig allokering kvv'!$B$2:$BX$550,MATCH(Q$2,'Slutlig allokering kvv'!$B$1:$BX$1,0),FALSE)/1,0))</f>
        <v/>
      </c>
      <c r="R72" t="str">
        <f>IF($D72="","",IFERROR(VLOOKUP($B72,Kraftvärmeprod!$B$1:$BX$550,MATCH(R$2,Kraftvärmeprod!$B$1:$VX$1,0),FALSE)/1,0)-IFERROR(VLOOKUP($B72,'Slutlig allokering kvv'!$B$2:$BX$550,MATCH(R$2,'Slutlig allokering kvv'!$B$1:$BX$1,0),FALSE)/1,0))</f>
        <v/>
      </c>
      <c r="S72" t="str">
        <f>IF($D72="","",IFERROR(VLOOKUP($B72,Kraftvärmeprod!$B$1:$BX$550,MATCH(S$2,Kraftvärmeprod!$B$1:$VX$1,0),FALSE)/1,0)-IFERROR(VLOOKUP($B72,'Slutlig allokering kvv'!$B$2:$BX$550,MATCH(S$2,'Slutlig allokering kvv'!$B$1:$BX$1,0),FALSE)/1,0))</f>
        <v/>
      </c>
      <c r="T72" t="str">
        <f>IF($D72="","",IFERROR(VLOOKUP($B72,Kraftvärmeprod!$B$1:$BX$550,MATCH(T$2,Kraftvärmeprod!$B$1:$VX$1,0),FALSE)/1,0)-IFERROR(VLOOKUP($B72,'Slutlig allokering kvv'!$B$2:$BX$550,MATCH(T$2,'Slutlig allokering kvv'!$B$1:$BX$1,0),FALSE)/1,0))</f>
        <v/>
      </c>
      <c r="U72" t="str">
        <f>IF($D72="","",IFERROR(VLOOKUP($B72,Kraftvärmeprod!$B$1:$BX$550,MATCH(U$2,Kraftvärmeprod!$B$1:$VX$1,0),FALSE)/1,0)-IFERROR(VLOOKUP($B72,'Slutlig allokering kvv'!$B$2:$BX$550,MATCH(U$2,'Slutlig allokering kvv'!$B$1:$BX$1,0),FALSE)/1,0))</f>
        <v/>
      </c>
      <c r="V72" t="str">
        <f>IF($D72="","",IFERROR(VLOOKUP($B72,Kraftvärmeprod!$B$1:$BX$550,MATCH(V$2,Kraftvärmeprod!$B$1:$VX$1,0),FALSE)/1,0)-IFERROR(VLOOKUP($B72,'Slutlig allokering kvv'!$B$2:$BX$550,MATCH(V$2,'Slutlig allokering kvv'!$B$1:$BX$1,0),FALSE)/1,0))</f>
        <v/>
      </c>
      <c r="W72" t="str">
        <f>IF($D72="","",IFERROR(VLOOKUP($B72,Kraftvärmeprod!$B$1:$BX$550,MATCH(W$2,Kraftvärmeprod!$B$1:$VX$1,0),FALSE)/1,0)-IFERROR(VLOOKUP($B72,'Slutlig allokering kvv'!$B$2:$BX$550,MATCH(W$2,'Slutlig allokering kvv'!$B$1:$BX$1,0),FALSE)/1,0))</f>
        <v/>
      </c>
      <c r="X72" t="str">
        <f>IF($D72="","",IFERROR(VLOOKUP($B72,Kraftvärmeprod!$B$1:$BX$550,MATCH(X$2,Kraftvärmeprod!$B$1:$VX$1,0),FALSE)/1,0)-IFERROR(VLOOKUP($B72,'Slutlig allokering kvv'!$B$2:$BX$550,MATCH(X$2,'Slutlig allokering kvv'!$B$1:$BX$1,0),FALSE)/1,0))</f>
        <v/>
      </c>
      <c r="Y72" t="str">
        <f>IF($D72="","",IFERROR(VLOOKUP($B72,Kraftvärmeprod!$B$1:$BX$550,MATCH(Y$2,Kraftvärmeprod!$B$1:$VX$1,0),FALSE)/1,0)-IFERROR(VLOOKUP($B72,'Slutlig allokering kvv'!$B$2:$BX$550,MATCH(Y$2,'Slutlig allokering kvv'!$B$1:$BX$1,0),FALSE)/1,0))</f>
        <v/>
      </c>
      <c r="Z72" t="str">
        <f>IF($D72="","",IFERROR(VLOOKUP($B72,Kraftvärmeprod!$B$1:$BX$550,MATCH(Z$2,Kraftvärmeprod!$B$1:$VX$1,0),FALSE)/1,0)-IFERROR(VLOOKUP($B72,'Slutlig allokering kvv'!$B$2:$BX$550,MATCH(Z$2,'Slutlig allokering kvv'!$B$1:$BX$1,0),FALSE)/1,0))</f>
        <v/>
      </c>
      <c r="AA72" t="str">
        <f>IF($D72="","",IFERROR(VLOOKUP($B72,Kraftvärmeprod!$B$1:$BX$550,MATCH(AA$2,Kraftvärmeprod!$B$1:$VX$1,0),FALSE)/1,0)-IFERROR(VLOOKUP($B72,'Slutlig allokering kvv'!$B$2:$BX$550,MATCH(AA$2,'Slutlig allokering kvv'!$B$1:$BX$1,0),FALSE)/1,0))</f>
        <v/>
      </c>
      <c r="AB72" t="str">
        <f>IF($D72="","",IFERROR(VLOOKUP($B72,Kraftvärmeprod!$B$1:$BX$550,MATCH(AB$2,Kraftvärmeprod!$B$1:$VX$1,0),FALSE)/1,0)-IFERROR(VLOOKUP($B72,'Slutlig allokering kvv'!$B$2:$BX$550,MATCH(AB$2,'Slutlig allokering kvv'!$B$1:$BX$1,0),FALSE)/1,0))</f>
        <v/>
      </c>
      <c r="AC72" t="str">
        <f>IF($D72="","",IFERROR(VLOOKUP($B72,Kraftvärmeprod!$B$1:$BX$550,MATCH(AC$2,Kraftvärmeprod!$B$1:$VX$1,0),FALSE)/1,0)-IFERROR(VLOOKUP($B72,'Slutlig allokering kvv'!$B$2:$BX$550,MATCH(AC$2,'Slutlig allokering kvv'!$B$1:$BX$1,0),FALSE)/1,0))</f>
        <v/>
      </c>
      <c r="AE72" t="str">
        <f>IF($D72="","",IFERROR(VLOOKUP($B72,Miljö!$B$1:$E$550,MATCH("Hjälpel kraftvärme (GWh)",Miljö!$B$1:$E$1,0),FALSE)/1,0)-IFERROR(VLOOKUP($B72,'Slutlig allokering kvv'!$B$2:$BX$550,MATCH(AE$2,'Slutlig allokering kvv'!$B$1:$BX$1,0),FALSE)/1,0))</f>
        <v/>
      </c>
      <c r="AI72">
        <f t="shared" si="4"/>
        <v>0</v>
      </c>
      <c r="AK72">
        <f>IFERROR(VLOOKUP($B72,'Slutlig allokering kvv'!$B$2:$AX$550,MATCH("Summa slutlig allokerad tillförd energi (utan hjälpel och rökgaskondensering):",'Slutlig allokering kvv'!$B$1:$AX$1,0),FALSE)/1,"")</f>
        <v>0</v>
      </c>
      <c r="AM72" s="289" t="str">
        <f>IFERROR(1-VLOOKUP($B72,'Slutlig allokering kvv'!$B$2:$AX$550,MATCH("Andel av bränsle i kvv som allokerats till värme, exklusive rökgaskondensering och hjälpel",'Slutlig allokering kvv'!$B$1:$AX$1,0),FALSE),"")</f>
        <v/>
      </c>
      <c r="AO72" s="289" t="str">
        <f t="shared" si="5"/>
        <v/>
      </c>
      <c r="AP72" s="290" t="str">
        <f t="shared" si="6"/>
        <v/>
      </c>
      <c r="AQ72" s="290"/>
      <c r="AR72" s="239" t="str">
        <f t="shared" si="7"/>
        <v/>
      </c>
      <c r="AS72" s="290"/>
    </row>
    <row r="73" spans="1:45" x14ac:dyDescent="0.25">
      <c r="A73" s="2" t="str">
        <f>'Miljövärden för publ företag'!B75</f>
        <v>Falkenberg Energi AB</v>
      </c>
      <c r="B73" s="2" t="str">
        <f>'Miljövärden för publ företag'!C75</f>
        <v>Falkenberg</v>
      </c>
      <c r="C73" t="str">
        <f>IFERROR(VLOOKUP($B73,Kraftvärmeprod!$B$1:$AH$479,MATCH(C$2,Kraftvärmeprod!$B$1:$AG$1,0),FALSE)/1,"")</f>
        <v/>
      </c>
      <c r="D73" t="str">
        <f>IFERROR(VLOOKUP($B73,Kraftvärmeprod!$B$1:$AH$479,MATCH(D$2,Kraftvärmeprod!$B$1:$AG$1,0),FALSE)/1,"")</f>
        <v/>
      </c>
      <c r="F73" t="str">
        <f>IF($D73="","",IFERROR(VLOOKUP($B73,Kraftvärmeprod!$B$1:$BX$550,MATCH(F$2,Kraftvärmeprod!$B$1:$VX$1,0),FALSE)/1,0)-IFERROR(VLOOKUP($B73,'Slutlig allokering kvv'!$B$2:$BX$550,MATCH(F$2,'Slutlig allokering kvv'!$B$1:$BX$1,0),FALSE)/1,0))</f>
        <v/>
      </c>
      <c r="G73" t="str">
        <f>IF($D73="","",IFERROR(VLOOKUP($B73,Kraftvärmeprod!$B$1:$BX$550,MATCH(G$2,Kraftvärmeprod!$B$1:$VX$1,0),FALSE)/1,0)-IFERROR(VLOOKUP($B73,'Slutlig allokering kvv'!$B$2:$BX$550,MATCH(G$2,'Slutlig allokering kvv'!$B$1:$BX$1,0),FALSE)/1,0))</f>
        <v/>
      </c>
      <c r="H73" t="str">
        <f>IF($D73="","",IFERROR(VLOOKUP($B73,Kraftvärmeprod!$B$1:$BX$550,MATCH(H$2,Kraftvärmeprod!$B$1:$VX$1,0),FALSE)/1,0)-IFERROR(VLOOKUP($B73,'Slutlig allokering kvv'!$B$2:$BX$550,MATCH(H$2,'Slutlig allokering kvv'!$B$1:$BX$1,0),FALSE)/1,0))</f>
        <v/>
      </c>
      <c r="I73" t="str">
        <f>IF($D73="","",IFERROR(VLOOKUP($B73,Kraftvärmeprod!$B$1:$BX$550,MATCH(I$2,Kraftvärmeprod!$B$1:$VX$1,0),FALSE)/1,0)-IFERROR(VLOOKUP($B73,'Slutlig allokering kvv'!$B$2:$BX$550,MATCH(I$2,'Slutlig allokering kvv'!$B$1:$BX$1,0),FALSE)/1,0))</f>
        <v/>
      </c>
      <c r="J73" t="str">
        <f>IF($D73="","",IFERROR(VLOOKUP($B73,Kraftvärmeprod!$B$1:$BX$550,MATCH(J$2,Kraftvärmeprod!$B$1:$VX$1,0),FALSE)/1,0)-IFERROR(VLOOKUP($B73,'Slutlig allokering kvv'!$B$2:$BX$550,MATCH(J$2,'Slutlig allokering kvv'!$B$1:$BX$1,0),FALSE)/1,0))</f>
        <v/>
      </c>
      <c r="K73" t="str">
        <f>IF($D73="","",IFERROR(VLOOKUP($B73,Kraftvärmeprod!$B$1:$BX$550,MATCH(K$2,Kraftvärmeprod!$B$1:$VX$1,0),FALSE)/1,0)-IFERROR(VLOOKUP($B73,'Slutlig allokering kvv'!$B$2:$BX$550,MATCH(K$2,'Slutlig allokering kvv'!$B$1:$BX$1,0),FALSE)/1,0))</f>
        <v/>
      </c>
      <c r="L73" t="str">
        <f>IF($D73="","",IFERROR(VLOOKUP($B73,Kraftvärmeprod!$B$1:$BX$550,MATCH(L$2,Kraftvärmeprod!$B$1:$VX$1,0),FALSE)/1,0)-IFERROR(VLOOKUP($B73,'Slutlig allokering kvv'!$B$2:$BX$550,MATCH(L$2,'Slutlig allokering kvv'!$B$1:$BX$1,0),FALSE)/1,0))</f>
        <v/>
      </c>
      <c r="M73" t="str">
        <f>IF($D73="","",IFERROR(VLOOKUP($B73,Kraftvärmeprod!$B$1:$BX$550,MATCH(M$2,Kraftvärmeprod!$B$1:$VX$1,0),FALSE)/1,0)-IFERROR(VLOOKUP($B73,'Slutlig allokering kvv'!$B$2:$BX$550,MATCH(M$2,'Slutlig allokering kvv'!$B$1:$BX$1,0),FALSE)/1,0))</f>
        <v/>
      </c>
      <c r="N73" t="str">
        <f>IF($D73="","",IFERROR(VLOOKUP($B73,Kraftvärmeprod!$B$1:$BX$550,MATCH(N$2,Kraftvärmeprod!$B$1:$VX$1,0),FALSE)/1,0)-IFERROR(VLOOKUP($B73,'Slutlig allokering kvv'!$B$2:$BX$550,MATCH(N$2,'Slutlig allokering kvv'!$B$1:$BX$1,0),FALSE)/1,0))</f>
        <v/>
      </c>
      <c r="O73" t="str">
        <f>IF($D73="","",IFERROR(VLOOKUP($B73,Kraftvärmeprod!$B$1:$BX$550,MATCH(O$2,Kraftvärmeprod!$B$1:$VX$1,0),FALSE)/1,0)-IFERROR(VLOOKUP($B73,'Slutlig allokering kvv'!$B$2:$BX$550,MATCH(O$2,'Slutlig allokering kvv'!$B$1:$BX$1,0),FALSE)/1,0))</f>
        <v/>
      </c>
      <c r="P73" t="str">
        <f>IF($D73="","",IFERROR(VLOOKUP($B73,Kraftvärmeprod!$B$1:$BX$550,MATCH(P$2,Kraftvärmeprod!$B$1:$VX$1,0),FALSE)/1,0)-IFERROR(VLOOKUP($B73,'Slutlig allokering kvv'!$B$2:$BX$550,MATCH(P$2,'Slutlig allokering kvv'!$B$1:$BX$1,0),FALSE)/1,0))</f>
        <v/>
      </c>
      <c r="Q73" t="str">
        <f>IF($D73="","",IFERROR(VLOOKUP($B73,Kraftvärmeprod!$B$1:$BX$550,MATCH(Q$2,Kraftvärmeprod!$B$1:$VX$1,0),FALSE)/1,0)-IFERROR(VLOOKUP($B73,'Slutlig allokering kvv'!$B$2:$BX$550,MATCH(Q$2,'Slutlig allokering kvv'!$B$1:$BX$1,0),FALSE)/1,0))</f>
        <v/>
      </c>
      <c r="R73" t="str">
        <f>IF($D73="","",IFERROR(VLOOKUP($B73,Kraftvärmeprod!$B$1:$BX$550,MATCH(R$2,Kraftvärmeprod!$B$1:$VX$1,0),FALSE)/1,0)-IFERROR(VLOOKUP($B73,'Slutlig allokering kvv'!$B$2:$BX$550,MATCH(R$2,'Slutlig allokering kvv'!$B$1:$BX$1,0),FALSE)/1,0))</f>
        <v/>
      </c>
      <c r="S73" t="str">
        <f>IF($D73="","",IFERROR(VLOOKUP($B73,Kraftvärmeprod!$B$1:$BX$550,MATCH(S$2,Kraftvärmeprod!$B$1:$VX$1,0),FALSE)/1,0)-IFERROR(VLOOKUP($B73,'Slutlig allokering kvv'!$B$2:$BX$550,MATCH(S$2,'Slutlig allokering kvv'!$B$1:$BX$1,0),FALSE)/1,0))</f>
        <v/>
      </c>
      <c r="T73" t="str">
        <f>IF($D73="","",IFERROR(VLOOKUP($B73,Kraftvärmeprod!$B$1:$BX$550,MATCH(T$2,Kraftvärmeprod!$B$1:$VX$1,0),FALSE)/1,0)-IFERROR(VLOOKUP($B73,'Slutlig allokering kvv'!$B$2:$BX$550,MATCH(T$2,'Slutlig allokering kvv'!$B$1:$BX$1,0),FALSE)/1,0))</f>
        <v/>
      </c>
      <c r="U73" t="str">
        <f>IF($D73="","",IFERROR(VLOOKUP($B73,Kraftvärmeprod!$B$1:$BX$550,MATCH(U$2,Kraftvärmeprod!$B$1:$VX$1,0),FALSE)/1,0)-IFERROR(VLOOKUP($B73,'Slutlig allokering kvv'!$B$2:$BX$550,MATCH(U$2,'Slutlig allokering kvv'!$B$1:$BX$1,0),FALSE)/1,0))</f>
        <v/>
      </c>
      <c r="V73" t="str">
        <f>IF($D73="","",IFERROR(VLOOKUP($B73,Kraftvärmeprod!$B$1:$BX$550,MATCH(V$2,Kraftvärmeprod!$B$1:$VX$1,0),FALSE)/1,0)-IFERROR(VLOOKUP($B73,'Slutlig allokering kvv'!$B$2:$BX$550,MATCH(V$2,'Slutlig allokering kvv'!$B$1:$BX$1,0),FALSE)/1,0))</f>
        <v/>
      </c>
      <c r="W73" t="str">
        <f>IF($D73="","",IFERROR(VLOOKUP($B73,Kraftvärmeprod!$B$1:$BX$550,MATCH(W$2,Kraftvärmeprod!$B$1:$VX$1,0),FALSE)/1,0)-IFERROR(VLOOKUP($B73,'Slutlig allokering kvv'!$B$2:$BX$550,MATCH(W$2,'Slutlig allokering kvv'!$B$1:$BX$1,0),FALSE)/1,0))</f>
        <v/>
      </c>
      <c r="X73" t="str">
        <f>IF($D73="","",IFERROR(VLOOKUP($B73,Kraftvärmeprod!$B$1:$BX$550,MATCH(X$2,Kraftvärmeprod!$B$1:$VX$1,0),FALSE)/1,0)-IFERROR(VLOOKUP($B73,'Slutlig allokering kvv'!$B$2:$BX$550,MATCH(X$2,'Slutlig allokering kvv'!$B$1:$BX$1,0),FALSE)/1,0))</f>
        <v/>
      </c>
      <c r="Y73" t="str">
        <f>IF($D73="","",IFERROR(VLOOKUP($B73,Kraftvärmeprod!$B$1:$BX$550,MATCH(Y$2,Kraftvärmeprod!$B$1:$VX$1,0),FALSE)/1,0)-IFERROR(VLOOKUP($B73,'Slutlig allokering kvv'!$B$2:$BX$550,MATCH(Y$2,'Slutlig allokering kvv'!$B$1:$BX$1,0),FALSE)/1,0))</f>
        <v/>
      </c>
      <c r="Z73" t="str">
        <f>IF($D73="","",IFERROR(VLOOKUP($B73,Kraftvärmeprod!$B$1:$BX$550,MATCH(Z$2,Kraftvärmeprod!$B$1:$VX$1,0),FALSE)/1,0)-IFERROR(VLOOKUP($B73,'Slutlig allokering kvv'!$B$2:$BX$550,MATCH(Z$2,'Slutlig allokering kvv'!$B$1:$BX$1,0),FALSE)/1,0))</f>
        <v/>
      </c>
      <c r="AA73" t="str">
        <f>IF($D73="","",IFERROR(VLOOKUP($B73,Kraftvärmeprod!$B$1:$BX$550,MATCH(AA$2,Kraftvärmeprod!$B$1:$VX$1,0),FALSE)/1,0)-IFERROR(VLOOKUP($B73,'Slutlig allokering kvv'!$B$2:$BX$550,MATCH(AA$2,'Slutlig allokering kvv'!$B$1:$BX$1,0),FALSE)/1,0))</f>
        <v/>
      </c>
      <c r="AB73" t="str">
        <f>IF($D73="","",IFERROR(VLOOKUP($B73,Kraftvärmeprod!$B$1:$BX$550,MATCH(AB$2,Kraftvärmeprod!$B$1:$VX$1,0),FALSE)/1,0)-IFERROR(VLOOKUP($B73,'Slutlig allokering kvv'!$B$2:$BX$550,MATCH(AB$2,'Slutlig allokering kvv'!$B$1:$BX$1,0),FALSE)/1,0))</f>
        <v/>
      </c>
      <c r="AC73" t="str">
        <f>IF($D73="","",IFERROR(VLOOKUP($B73,Kraftvärmeprod!$B$1:$BX$550,MATCH(AC$2,Kraftvärmeprod!$B$1:$VX$1,0),FALSE)/1,0)-IFERROR(VLOOKUP($B73,'Slutlig allokering kvv'!$B$2:$BX$550,MATCH(AC$2,'Slutlig allokering kvv'!$B$1:$BX$1,0),FALSE)/1,0))</f>
        <v/>
      </c>
      <c r="AE73" t="str">
        <f>IF($D73="","",IFERROR(VLOOKUP($B73,Miljö!$B$1:$E$550,MATCH("Hjälpel kraftvärme (GWh)",Miljö!$B$1:$E$1,0),FALSE)/1,0)-IFERROR(VLOOKUP($B73,'Slutlig allokering kvv'!$B$2:$BX$550,MATCH(AE$2,'Slutlig allokering kvv'!$B$1:$BX$1,0),FALSE)/1,0))</f>
        <v/>
      </c>
      <c r="AI73">
        <f t="shared" si="4"/>
        <v>0</v>
      </c>
      <c r="AK73">
        <f>IFERROR(VLOOKUP($B73,'Slutlig allokering kvv'!$B$2:$AX$550,MATCH("Summa slutlig allokerad tillförd energi (utan hjälpel och rökgaskondensering):",'Slutlig allokering kvv'!$B$1:$AX$1,0),FALSE)/1,"")</f>
        <v>0</v>
      </c>
      <c r="AM73" s="289" t="str">
        <f>IFERROR(1-VLOOKUP($B73,'Slutlig allokering kvv'!$B$2:$AX$550,MATCH("Andel av bränsle i kvv som allokerats till värme, exklusive rökgaskondensering och hjälpel",'Slutlig allokering kvv'!$B$1:$AX$1,0),FALSE),"")</f>
        <v/>
      </c>
      <c r="AO73" s="289" t="str">
        <f t="shared" si="5"/>
        <v/>
      </c>
      <c r="AP73" s="290" t="str">
        <f t="shared" si="6"/>
        <v/>
      </c>
      <c r="AQ73" s="290"/>
      <c r="AR73" s="239" t="str">
        <f t="shared" si="7"/>
        <v/>
      </c>
      <c r="AS73" s="290"/>
    </row>
    <row r="74" spans="1:45" x14ac:dyDescent="0.25">
      <c r="A74" s="2" t="str">
        <f>'Miljövärden för publ företag'!B76</f>
        <v>Falkenberg Energi AB</v>
      </c>
      <c r="B74" s="2" t="str">
        <f>'Miljövärden för publ företag'!C76</f>
        <v>Ullared-närvärme</v>
      </c>
      <c r="C74" t="str">
        <f>IFERROR(VLOOKUP($B74,Kraftvärmeprod!$B$1:$AH$479,MATCH(C$2,Kraftvärmeprod!$B$1:$AG$1,0),FALSE)/1,"")</f>
        <v/>
      </c>
      <c r="D74" t="str">
        <f>IFERROR(VLOOKUP($B74,Kraftvärmeprod!$B$1:$AH$479,MATCH(D$2,Kraftvärmeprod!$B$1:$AG$1,0),FALSE)/1,"")</f>
        <v/>
      </c>
      <c r="F74" t="str">
        <f>IF($D74="","",IFERROR(VLOOKUP($B74,Kraftvärmeprod!$B$1:$BX$550,MATCH(F$2,Kraftvärmeprod!$B$1:$VX$1,0),FALSE)/1,0)-IFERROR(VLOOKUP($B74,'Slutlig allokering kvv'!$B$2:$BX$550,MATCH(F$2,'Slutlig allokering kvv'!$B$1:$BX$1,0),FALSE)/1,0))</f>
        <v/>
      </c>
      <c r="G74" t="str">
        <f>IF($D74="","",IFERROR(VLOOKUP($B74,Kraftvärmeprod!$B$1:$BX$550,MATCH(G$2,Kraftvärmeprod!$B$1:$VX$1,0),FALSE)/1,0)-IFERROR(VLOOKUP($B74,'Slutlig allokering kvv'!$B$2:$BX$550,MATCH(G$2,'Slutlig allokering kvv'!$B$1:$BX$1,0),FALSE)/1,0))</f>
        <v/>
      </c>
      <c r="H74" t="str">
        <f>IF($D74="","",IFERROR(VLOOKUP($B74,Kraftvärmeprod!$B$1:$BX$550,MATCH(H$2,Kraftvärmeprod!$B$1:$VX$1,0),FALSE)/1,0)-IFERROR(VLOOKUP($B74,'Slutlig allokering kvv'!$B$2:$BX$550,MATCH(H$2,'Slutlig allokering kvv'!$B$1:$BX$1,0),FALSE)/1,0))</f>
        <v/>
      </c>
      <c r="I74" t="str">
        <f>IF($D74="","",IFERROR(VLOOKUP($B74,Kraftvärmeprod!$B$1:$BX$550,MATCH(I$2,Kraftvärmeprod!$B$1:$VX$1,0),FALSE)/1,0)-IFERROR(VLOOKUP($B74,'Slutlig allokering kvv'!$B$2:$BX$550,MATCH(I$2,'Slutlig allokering kvv'!$B$1:$BX$1,0),FALSE)/1,0))</f>
        <v/>
      </c>
      <c r="J74" t="str">
        <f>IF($D74="","",IFERROR(VLOOKUP($B74,Kraftvärmeprod!$B$1:$BX$550,MATCH(J$2,Kraftvärmeprod!$B$1:$VX$1,0),FALSE)/1,0)-IFERROR(VLOOKUP($B74,'Slutlig allokering kvv'!$B$2:$BX$550,MATCH(J$2,'Slutlig allokering kvv'!$B$1:$BX$1,0),FALSE)/1,0))</f>
        <v/>
      </c>
      <c r="K74" t="str">
        <f>IF($D74="","",IFERROR(VLOOKUP($B74,Kraftvärmeprod!$B$1:$BX$550,MATCH(K$2,Kraftvärmeprod!$B$1:$VX$1,0),FALSE)/1,0)-IFERROR(VLOOKUP($B74,'Slutlig allokering kvv'!$B$2:$BX$550,MATCH(K$2,'Slutlig allokering kvv'!$B$1:$BX$1,0),FALSE)/1,0))</f>
        <v/>
      </c>
      <c r="L74" t="str">
        <f>IF($D74="","",IFERROR(VLOOKUP($B74,Kraftvärmeprod!$B$1:$BX$550,MATCH(L$2,Kraftvärmeprod!$B$1:$VX$1,0),FALSE)/1,0)-IFERROR(VLOOKUP($B74,'Slutlig allokering kvv'!$B$2:$BX$550,MATCH(L$2,'Slutlig allokering kvv'!$B$1:$BX$1,0),FALSE)/1,0))</f>
        <v/>
      </c>
      <c r="M74" t="str">
        <f>IF($D74="","",IFERROR(VLOOKUP($B74,Kraftvärmeprod!$B$1:$BX$550,MATCH(M$2,Kraftvärmeprod!$B$1:$VX$1,0),FALSE)/1,0)-IFERROR(VLOOKUP($B74,'Slutlig allokering kvv'!$B$2:$BX$550,MATCH(M$2,'Slutlig allokering kvv'!$B$1:$BX$1,0),FALSE)/1,0))</f>
        <v/>
      </c>
      <c r="N74" t="str">
        <f>IF($D74="","",IFERROR(VLOOKUP($B74,Kraftvärmeprod!$B$1:$BX$550,MATCH(N$2,Kraftvärmeprod!$B$1:$VX$1,0),FALSE)/1,0)-IFERROR(VLOOKUP($B74,'Slutlig allokering kvv'!$B$2:$BX$550,MATCH(N$2,'Slutlig allokering kvv'!$B$1:$BX$1,0),FALSE)/1,0))</f>
        <v/>
      </c>
      <c r="O74" t="str">
        <f>IF($D74="","",IFERROR(VLOOKUP($B74,Kraftvärmeprod!$B$1:$BX$550,MATCH(O$2,Kraftvärmeprod!$B$1:$VX$1,0),FALSE)/1,0)-IFERROR(VLOOKUP($B74,'Slutlig allokering kvv'!$B$2:$BX$550,MATCH(O$2,'Slutlig allokering kvv'!$B$1:$BX$1,0),FALSE)/1,0))</f>
        <v/>
      </c>
      <c r="P74" t="str">
        <f>IF($D74="","",IFERROR(VLOOKUP($B74,Kraftvärmeprod!$B$1:$BX$550,MATCH(P$2,Kraftvärmeprod!$B$1:$VX$1,0),FALSE)/1,0)-IFERROR(VLOOKUP($B74,'Slutlig allokering kvv'!$B$2:$BX$550,MATCH(P$2,'Slutlig allokering kvv'!$B$1:$BX$1,0),FALSE)/1,0))</f>
        <v/>
      </c>
      <c r="Q74" t="str">
        <f>IF($D74="","",IFERROR(VLOOKUP($B74,Kraftvärmeprod!$B$1:$BX$550,MATCH(Q$2,Kraftvärmeprod!$B$1:$VX$1,0),FALSE)/1,0)-IFERROR(VLOOKUP($B74,'Slutlig allokering kvv'!$B$2:$BX$550,MATCH(Q$2,'Slutlig allokering kvv'!$B$1:$BX$1,0),FALSE)/1,0))</f>
        <v/>
      </c>
      <c r="R74" t="str">
        <f>IF($D74="","",IFERROR(VLOOKUP($B74,Kraftvärmeprod!$B$1:$BX$550,MATCH(R$2,Kraftvärmeprod!$B$1:$VX$1,0),FALSE)/1,0)-IFERROR(VLOOKUP($B74,'Slutlig allokering kvv'!$B$2:$BX$550,MATCH(R$2,'Slutlig allokering kvv'!$B$1:$BX$1,0),FALSE)/1,0))</f>
        <v/>
      </c>
      <c r="S74" t="str">
        <f>IF($D74="","",IFERROR(VLOOKUP($B74,Kraftvärmeprod!$B$1:$BX$550,MATCH(S$2,Kraftvärmeprod!$B$1:$VX$1,0),FALSE)/1,0)-IFERROR(VLOOKUP($B74,'Slutlig allokering kvv'!$B$2:$BX$550,MATCH(S$2,'Slutlig allokering kvv'!$B$1:$BX$1,0),FALSE)/1,0))</f>
        <v/>
      </c>
      <c r="T74" t="str">
        <f>IF($D74="","",IFERROR(VLOOKUP($B74,Kraftvärmeprod!$B$1:$BX$550,MATCH(T$2,Kraftvärmeprod!$B$1:$VX$1,0),FALSE)/1,0)-IFERROR(VLOOKUP($B74,'Slutlig allokering kvv'!$B$2:$BX$550,MATCH(T$2,'Slutlig allokering kvv'!$B$1:$BX$1,0),FALSE)/1,0))</f>
        <v/>
      </c>
      <c r="U74" t="str">
        <f>IF($D74="","",IFERROR(VLOOKUP($B74,Kraftvärmeprod!$B$1:$BX$550,MATCH(U$2,Kraftvärmeprod!$B$1:$VX$1,0),FALSE)/1,0)-IFERROR(VLOOKUP($B74,'Slutlig allokering kvv'!$B$2:$BX$550,MATCH(U$2,'Slutlig allokering kvv'!$B$1:$BX$1,0),FALSE)/1,0))</f>
        <v/>
      </c>
      <c r="V74" t="str">
        <f>IF($D74="","",IFERROR(VLOOKUP($B74,Kraftvärmeprod!$B$1:$BX$550,MATCH(V$2,Kraftvärmeprod!$B$1:$VX$1,0),FALSE)/1,0)-IFERROR(VLOOKUP($B74,'Slutlig allokering kvv'!$B$2:$BX$550,MATCH(V$2,'Slutlig allokering kvv'!$B$1:$BX$1,0),FALSE)/1,0))</f>
        <v/>
      </c>
      <c r="W74" t="str">
        <f>IF($D74="","",IFERROR(VLOOKUP($B74,Kraftvärmeprod!$B$1:$BX$550,MATCH(W$2,Kraftvärmeprod!$B$1:$VX$1,0),FALSE)/1,0)-IFERROR(VLOOKUP($B74,'Slutlig allokering kvv'!$B$2:$BX$550,MATCH(W$2,'Slutlig allokering kvv'!$B$1:$BX$1,0),FALSE)/1,0))</f>
        <v/>
      </c>
      <c r="X74" t="str">
        <f>IF($D74="","",IFERROR(VLOOKUP($B74,Kraftvärmeprod!$B$1:$BX$550,MATCH(X$2,Kraftvärmeprod!$B$1:$VX$1,0),FALSE)/1,0)-IFERROR(VLOOKUP($B74,'Slutlig allokering kvv'!$B$2:$BX$550,MATCH(X$2,'Slutlig allokering kvv'!$B$1:$BX$1,0),FALSE)/1,0))</f>
        <v/>
      </c>
      <c r="Y74" t="str">
        <f>IF($D74="","",IFERROR(VLOOKUP($B74,Kraftvärmeprod!$B$1:$BX$550,MATCH(Y$2,Kraftvärmeprod!$B$1:$VX$1,0),FALSE)/1,0)-IFERROR(VLOOKUP($B74,'Slutlig allokering kvv'!$B$2:$BX$550,MATCH(Y$2,'Slutlig allokering kvv'!$B$1:$BX$1,0),FALSE)/1,0))</f>
        <v/>
      </c>
      <c r="Z74" t="str">
        <f>IF($D74="","",IFERROR(VLOOKUP($B74,Kraftvärmeprod!$B$1:$BX$550,MATCH(Z$2,Kraftvärmeprod!$B$1:$VX$1,0),FALSE)/1,0)-IFERROR(VLOOKUP($B74,'Slutlig allokering kvv'!$B$2:$BX$550,MATCH(Z$2,'Slutlig allokering kvv'!$B$1:$BX$1,0),FALSE)/1,0))</f>
        <v/>
      </c>
      <c r="AA74" t="str">
        <f>IF($D74="","",IFERROR(VLOOKUP($B74,Kraftvärmeprod!$B$1:$BX$550,MATCH(AA$2,Kraftvärmeprod!$B$1:$VX$1,0),FALSE)/1,0)-IFERROR(VLOOKUP($B74,'Slutlig allokering kvv'!$B$2:$BX$550,MATCH(AA$2,'Slutlig allokering kvv'!$B$1:$BX$1,0),FALSE)/1,0))</f>
        <v/>
      </c>
      <c r="AB74" t="str">
        <f>IF($D74="","",IFERROR(VLOOKUP($B74,Kraftvärmeprod!$B$1:$BX$550,MATCH(AB$2,Kraftvärmeprod!$B$1:$VX$1,0),FALSE)/1,0)-IFERROR(VLOOKUP($B74,'Slutlig allokering kvv'!$B$2:$BX$550,MATCH(AB$2,'Slutlig allokering kvv'!$B$1:$BX$1,0),FALSE)/1,0))</f>
        <v/>
      </c>
      <c r="AC74" t="str">
        <f>IF($D74="","",IFERROR(VLOOKUP($B74,Kraftvärmeprod!$B$1:$BX$550,MATCH(AC$2,Kraftvärmeprod!$B$1:$VX$1,0),FALSE)/1,0)-IFERROR(VLOOKUP($B74,'Slutlig allokering kvv'!$B$2:$BX$550,MATCH(AC$2,'Slutlig allokering kvv'!$B$1:$BX$1,0),FALSE)/1,0))</f>
        <v/>
      </c>
      <c r="AE74" t="str">
        <f>IF($D74="","",IFERROR(VLOOKUP($B74,Miljö!$B$1:$E$550,MATCH("Hjälpel kraftvärme (GWh)",Miljö!$B$1:$E$1,0),FALSE)/1,0)-IFERROR(VLOOKUP($B74,'Slutlig allokering kvv'!$B$2:$BX$550,MATCH(AE$2,'Slutlig allokering kvv'!$B$1:$BX$1,0),FALSE)/1,0))</f>
        <v/>
      </c>
      <c r="AI74">
        <f t="shared" si="4"/>
        <v>0</v>
      </c>
      <c r="AK74">
        <f>IFERROR(VLOOKUP($B74,'Slutlig allokering kvv'!$B$2:$AX$550,MATCH("Summa slutlig allokerad tillförd energi (utan hjälpel och rökgaskondensering):",'Slutlig allokering kvv'!$B$1:$AX$1,0),FALSE)/1,"")</f>
        <v>0</v>
      </c>
      <c r="AM74" s="289" t="str">
        <f>IFERROR(1-VLOOKUP($B74,'Slutlig allokering kvv'!$B$2:$AX$550,MATCH("Andel av bränsle i kvv som allokerats till värme, exklusive rökgaskondensering och hjälpel",'Slutlig allokering kvv'!$B$1:$AX$1,0),FALSE),"")</f>
        <v/>
      </c>
      <c r="AO74" s="289" t="str">
        <f t="shared" si="5"/>
        <v/>
      </c>
      <c r="AP74" s="290" t="str">
        <f t="shared" si="6"/>
        <v/>
      </c>
      <c r="AQ74" s="290"/>
      <c r="AR74" s="239" t="str">
        <f t="shared" si="7"/>
        <v/>
      </c>
      <c r="AS74" s="290"/>
    </row>
    <row r="75" spans="1:45" x14ac:dyDescent="0.25">
      <c r="A75" s="2" t="str">
        <f>'Miljövärden för publ företag'!B77</f>
        <v>Falkenberg Energi AB</v>
      </c>
      <c r="B75" s="2" t="str">
        <f>'Miljövärden för publ företag'!C77</f>
        <v>Vessigebro-närvärme</v>
      </c>
      <c r="C75" t="str">
        <f>IFERROR(VLOOKUP($B75,Kraftvärmeprod!$B$1:$AH$479,MATCH(C$2,Kraftvärmeprod!$B$1:$AG$1,0),FALSE)/1,"")</f>
        <v/>
      </c>
      <c r="D75" t="str">
        <f>IFERROR(VLOOKUP($B75,Kraftvärmeprod!$B$1:$AH$479,MATCH(D$2,Kraftvärmeprod!$B$1:$AG$1,0),FALSE)/1,"")</f>
        <v/>
      </c>
      <c r="F75" t="str">
        <f>IF($D75="","",IFERROR(VLOOKUP($B75,Kraftvärmeprod!$B$1:$BX$550,MATCH(F$2,Kraftvärmeprod!$B$1:$VX$1,0),FALSE)/1,0)-IFERROR(VLOOKUP($B75,'Slutlig allokering kvv'!$B$2:$BX$550,MATCH(F$2,'Slutlig allokering kvv'!$B$1:$BX$1,0),FALSE)/1,0))</f>
        <v/>
      </c>
      <c r="G75" t="str">
        <f>IF($D75="","",IFERROR(VLOOKUP($B75,Kraftvärmeprod!$B$1:$BX$550,MATCH(G$2,Kraftvärmeprod!$B$1:$VX$1,0),FALSE)/1,0)-IFERROR(VLOOKUP($B75,'Slutlig allokering kvv'!$B$2:$BX$550,MATCH(G$2,'Slutlig allokering kvv'!$B$1:$BX$1,0),FALSE)/1,0))</f>
        <v/>
      </c>
      <c r="H75" t="str">
        <f>IF($D75="","",IFERROR(VLOOKUP($B75,Kraftvärmeprod!$B$1:$BX$550,MATCH(H$2,Kraftvärmeprod!$B$1:$VX$1,0),FALSE)/1,0)-IFERROR(VLOOKUP($B75,'Slutlig allokering kvv'!$B$2:$BX$550,MATCH(H$2,'Slutlig allokering kvv'!$B$1:$BX$1,0),FALSE)/1,0))</f>
        <v/>
      </c>
      <c r="I75" t="str">
        <f>IF($D75="","",IFERROR(VLOOKUP($B75,Kraftvärmeprod!$B$1:$BX$550,MATCH(I$2,Kraftvärmeprod!$B$1:$VX$1,0),FALSE)/1,0)-IFERROR(VLOOKUP($B75,'Slutlig allokering kvv'!$B$2:$BX$550,MATCH(I$2,'Slutlig allokering kvv'!$B$1:$BX$1,0),FALSE)/1,0))</f>
        <v/>
      </c>
      <c r="J75" t="str">
        <f>IF($D75="","",IFERROR(VLOOKUP($B75,Kraftvärmeprod!$B$1:$BX$550,MATCH(J$2,Kraftvärmeprod!$B$1:$VX$1,0),FALSE)/1,0)-IFERROR(VLOOKUP($B75,'Slutlig allokering kvv'!$B$2:$BX$550,MATCH(J$2,'Slutlig allokering kvv'!$B$1:$BX$1,0),FALSE)/1,0))</f>
        <v/>
      </c>
      <c r="K75" t="str">
        <f>IF($D75="","",IFERROR(VLOOKUP($B75,Kraftvärmeprod!$B$1:$BX$550,MATCH(K$2,Kraftvärmeprod!$B$1:$VX$1,0),FALSE)/1,0)-IFERROR(VLOOKUP($B75,'Slutlig allokering kvv'!$B$2:$BX$550,MATCH(K$2,'Slutlig allokering kvv'!$B$1:$BX$1,0),FALSE)/1,0))</f>
        <v/>
      </c>
      <c r="L75" t="str">
        <f>IF($D75="","",IFERROR(VLOOKUP($B75,Kraftvärmeprod!$B$1:$BX$550,MATCH(L$2,Kraftvärmeprod!$B$1:$VX$1,0),FALSE)/1,0)-IFERROR(VLOOKUP($B75,'Slutlig allokering kvv'!$B$2:$BX$550,MATCH(L$2,'Slutlig allokering kvv'!$B$1:$BX$1,0),FALSE)/1,0))</f>
        <v/>
      </c>
      <c r="M75" t="str">
        <f>IF($D75="","",IFERROR(VLOOKUP($B75,Kraftvärmeprod!$B$1:$BX$550,MATCH(M$2,Kraftvärmeprod!$B$1:$VX$1,0),FALSE)/1,0)-IFERROR(VLOOKUP($B75,'Slutlig allokering kvv'!$B$2:$BX$550,MATCH(M$2,'Slutlig allokering kvv'!$B$1:$BX$1,0),FALSE)/1,0))</f>
        <v/>
      </c>
      <c r="N75" t="str">
        <f>IF($D75="","",IFERROR(VLOOKUP($B75,Kraftvärmeprod!$B$1:$BX$550,MATCH(N$2,Kraftvärmeprod!$B$1:$VX$1,0),FALSE)/1,0)-IFERROR(VLOOKUP($B75,'Slutlig allokering kvv'!$B$2:$BX$550,MATCH(N$2,'Slutlig allokering kvv'!$B$1:$BX$1,0),FALSE)/1,0))</f>
        <v/>
      </c>
      <c r="O75" t="str">
        <f>IF($D75="","",IFERROR(VLOOKUP($B75,Kraftvärmeprod!$B$1:$BX$550,MATCH(O$2,Kraftvärmeprod!$B$1:$VX$1,0),FALSE)/1,0)-IFERROR(VLOOKUP($B75,'Slutlig allokering kvv'!$B$2:$BX$550,MATCH(O$2,'Slutlig allokering kvv'!$B$1:$BX$1,0),FALSE)/1,0))</f>
        <v/>
      </c>
      <c r="P75" t="str">
        <f>IF($D75="","",IFERROR(VLOOKUP($B75,Kraftvärmeprod!$B$1:$BX$550,MATCH(P$2,Kraftvärmeprod!$B$1:$VX$1,0),FALSE)/1,0)-IFERROR(VLOOKUP($B75,'Slutlig allokering kvv'!$B$2:$BX$550,MATCH(P$2,'Slutlig allokering kvv'!$B$1:$BX$1,0),FALSE)/1,0))</f>
        <v/>
      </c>
      <c r="Q75" t="str">
        <f>IF($D75="","",IFERROR(VLOOKUP($B75,Kraftvärmeprod!$B$1:$BX$550,MATCH(Q$2,Kraftvärmeprod!$B$1:$VX$1,0),FALSE)/1,0)-IFERROR(VLOOKUP($B75,'Slutlig allokering kvv'!$B$2:$BX$550,MATCH(Q$2,'Slutlig allokering kvv'!$B$1:$BX$1,0),FALSE)/1,0))</f>
        <v/>
      </c>
      <c r="R75" t="str">
        <f>IF($D75="","",IFERROR(VLOOKUP($B75,Kraftvärmeprod!$B$1:$BX$550,MATCH(R$2,Kraftvärmeprod!$B$1:$VX$1,0),FALSE)/1,0)-IFERROR(VLOOKUP($B75,'Slutlig allokering kvv'!$B$2:$BX$550,MATCH(R$2,'Slutlig allokering kvv'!$B$1:$BX$1,0),FALSE)/1,0))</f>
        <v/>
      </c>
      <c r="S75" t="str">
        <f>IF($D75="","",IFERROR(VLOOKUP($B75,Kraftvärmeprod!$B$1:$BX$550,MATCH(S$2,Kraftvärmeprod!$B$1:$VX$1,0),FALSE)/1,0)-IFERROR(VLOOKUP($B75,'Slutlig allokering kvv'!$B$2:$BX$550,MATCH(S$2,'Slutlig allokering kvv'!$B$1:$BX$1,0),FALSE)/1,0))</f>
        <v/>
      </c>
      <c r="T75" t="str">
        <f>IF($D75="","",IFERROR(VLOOKUP($B75,Kraftvärmeprod!$B$1:$BX$550,MATCH(T$2,Kraftvärmeprod!$B$1:$VX$1,0),FALSE)/1,0)-IFERROR(VLOOKUP($B75,'Slutlig allokering kvv'!$B$2:$BX$550,MATCH(T$2,'Slutlig allokering kvv'!$B$1:$BX$1,0),FALSE)/1,0))</f>
        <v/>
      </c>
      <c r="U75" t="str">
        <f>IF($D75="","",IFERROR(VLOOKUP($B75,Kraftvärmeprod!$B$1:$BX$550,MATCH(U$2,Kraftvärmeprod!$B$1:$VX$1,0),FALSE)/1,0)-IFERROR(VLOOKUP($B75,'Slutlig allokering kvv'!$B$2:$BX$550,MATCH(U$2,'Slutlig allokering kvv'!$B$1:$BX$1,0),FALSE)/1,0))</f>
        <v/>
      </c>
      <c r="V75" t="str">
        <f>IF($D75="","",IFERROR(VLOOKUP($B75,Kraftvärmeprod!$B$1:$BX$550,MATCH(V$2,Kraftvärmeprod!$B$1:$VX$1,0),FALSE)/1,0)-IFERROR(VLOOKUP($B75,'Slutlig allokering kvv'!$B$2:$BX$550,MATCH(V$2,'Slutlig allokering kvv'!$B$1:$BX$1,0),FALSE)/1,0))</f>
        <v/>
      </c>
      <c r="W75" t="str">
        <f>IF($D75="","",IFERROR(VLOOKUP($B75,Kraftvärmeprod!$B$1:$BX$550,MATCH(W$2,Kraftvärmeprod!$B$1:$VX$1,0),FALSE)/1,0)-IFERROR(VLOOKUP($B75,'Slutlig allokering kvv'!$B$2:$BX$550,MATCH(W$2,'Slutlig allokering kvv'!$B$1:$BX$1,0),FALSE)/1,0))</f>
        <v/>
      </c>
      <c r="X75" t="str">
        <f>IF($D75="","",IFERROR(VLOOKUP($B75,Kraftvärmeprod!$B$1:$BX$550,MATCH(X$2,Kraftvärmeprod!$B$1:$VX$1,0),FALSE)/1,0)-IFERROR(VLOOKUP($B75,'Slutlig allokering kvv'!$B$2:$BX$550,MATCH(X$2,'Slutlig allokering kvv'!$B$1:$BX$1,0),FALSE)/1,0))</f>
        <v/>
      </c>
      <c r="Y75" t="str">
        <f>IF($D75="","",IFERROR(VLOOKUP($B75,Kraftvärmeprod!$B$1:$BX$550,MATCH(Y$2,Kraftvärmeprod!$B$1:$VX$1,0),FALSE)/1,0)-IFERROR(VLOOKUP($B75,'Slutlig allokering kvv'!$B$2:$BX$550,MATCH(Y$2,'Slutlig allokering kvv'!$B$1:$BX$1,0),FALSE)/1,0))</f>
        <v/>
      </c>
      <c r="Z75" t="str">
        <f>IF($D75="","",IFERROR(VLOOKUP($B75,Kraftvärmeprod!$B$1:$BX$550,MATCH(Z$2,Kraftvärmeprod!$B$1:$VX$1,0),FALSE)/1,0)-IFERROR(VLOOKUP($B75,'Slutlig allokering kvv'!$B$2:$BX$550,MATCH(Z$2,'Slutlig allokering kvv'!$B$1:$BX$1,0),FALSE)/1,0))</f>
        <v/>
      </c>
      <c r="AA75" t="str">
        <f>IF($D75="","",IFERROR(VLOOKUP($B75,Kraftvärmeprod!$B$1:$BX$550,MATCH(AA$2,Kraftvärmeprod!$B$1:$VX$1,0),FALSE)/1,0)-IFERROR(VLOOKUP($B75,'Slutlig allokering kvv'!$B$2:$BX$550,MATCH(AA$2,'Slutlig allokering kvv'!$B$1:$BX$1,0),FALSE)/1,0))</f>
        <v/>
      </c>
      <c r="AB75" t="str">
        <f>IF($D75="","",IFERROR(VLOOKUP($B75,Kraftvärmeprod!$B$1:$BX$550,MATCH(AB$2,Kraftvärmeprod!$B$1:$VX$1,0),FALSE)/1,0)-IFERROR(VLOOKUP($B75,'Slutlig allokering kvv'!$B$2:$BX$550,MATCH(AB$2,'Slutlig allokering kvv'!$B$1:$BX$1,0),FALSE)/1,0))</f>
        <v/>
      </c>
      <c r="AC75" t="str">
        <f>IF($D75="","",IFERROR(VLOOKUP($B75,Kraftvärmeprod!$B$1:$BX$550,MATCH(AC$2,Kraftvärmeprod!$B$1:$VX$1,0),FALSE)/1,0)-IFERROR(VLOOKUP($B75,'Slutlig allokering kvv'!$B$2:$BX$550,MATCH(AC$2,'Slutlig allokering kvv'!$B$1:$BX$1,0),FALSE)/1,0))</f>
        <v/>
      </c>
      <c r="AE75" t="str">
        <f>IF($D75="","",IFERROR(VLOOKUP($B75,Miljö!$B$1:$E$550,MATCH("Hjälpel kraftvärme (GWh)",Miljö!$B$1:$E$1,0),FALSE)/1,0)-IFERROR(VLOOKUP($B75,'Slutlig allokering kvv'!$B$2:$BX$550,MATCH(AE$2,'Slutlig allokering kvv'!$B$1:$BX$1,0),FALSE)/1,0))</f>
        <v/>
      </c>
      <c r="AI75">
        <f t="shared" si="4"/>
        <v>0</v>
      </c>
      <c r="AK75">
        <f>IFERROR(VLOOKUP($B75,'Slutlig allokering kvv'!$B$2:$AX$550,MATCH("Summa slutlig allokerad tillförd energi (utan hjälpel och rökgaskondensering):",'Slutlig allokering kvv'!$B$1:$AX$1,0),FALSE)/1,"")</f>
        <v>0</v>
      </c>
      <c r="AM75" s="289" t="str">
        <f>IFERROR(1-VLOOKUP($B75,'Slutlig allokering kvv'!$B$2:$AX$550,MATCH("Andel av bränsle i kvv som allokerats till värme, exklusive rökgaskondensering och hjälpel",'Slutlig allokering kvv'!$B$1:$AX$1,0),FALSE),"")</f>
        <v/>
      </c>
      <c r="AO75" s="289" t="str">
        <f t="shared" si="5"/>
        <v/>
      </c>
      <c r="AP75" s="290" t="str">
        <f t="shared" si="6"/>
        <v/>
      </c>
      <c r="AQ75" s="290"/>
      <c r="AR75" s="239" t="str">
        <f t="shared" si="7"/>
        <v/>
      </c>
      <c r="AS75" s="290"/>
    </row>
    <row r="76" spans="1:45" x14ac:dyDescent="0.25">
      <c r="A76" s="2" t="str">
        <f>'Miljövärden för publ företag'!B78</f>
        <v>Falu Energi &amp; Vatten AB</v>
      </c>
      <c r="B76" s="2" t="str">
        <f>'Miljövärden för publ företag'!C78</f>
        <v>Bjursås</v>
      </c>
      <c r="C76" t="str">
        <f>IFERROR(VLOOKUP($B76,Kraftvärmeprod!$B$1:$AH$479,MATCH(C$2,Kraftvärmeprod!$B$1:$AG$1,0),FALSE)/1,"")</f>
        <v/>
      </c>
      <c r="D76" t="str">
        <f>IFERROR(VLOOKUP($B76,Kraftvärmeprod!$B$1:$AH$479,MATCH(D$2,Kraftvärmeprod!$B$1:$AG$1,0),FALSE)/1,"")</f>
        <v/>
      </c>
      <c r="F76" t="str">
        <f>IF($D76="","",IFERROR(VLOOKUP($B76,Kraftvärmeprod!$B$1:$BX$550,MATCH(F$2,Kraftvärmeprod!$B$1:$VX$1,0),FALSE)/1,0)-IFERROR(VLOOKUP($B76,'Slutlig allokering kvv'!$B$2:$BX$550,MATCH(F$2,'Slutlig allokering kvv'!$B$1:$BX$1,0),FALSE)/1,0))</f>
        <v/>
      </c>
      <c r="G76" t="str">
        <f>IF($D76="","",IFERROR(VLOOKUP($B76,Kraftvärmeprod!$B$1:$BX$550,MATCH(G$2,Kraftvärmeprod!$B$1:$VX$1,0),FALSE)/1,0)-IFERROR(VLOOKUP($B76,'Slutlig allokering kvv'!$B$2:$BX$550,MATCH(G$2,'Slutlig allokering kvv'!$B$1:$BX$1,0),FALSE)/1,0))</f>
        <v/>
      </c>
      <c r="H76" t="str">
        <f>IF($D76="","",IFERROR(VLOOKUP($B76,Kraftvärmeprod!$B$1:$BX$550,MATCH(H$2,Kraftvärmeprod!$B$1:$VX$1,0),FALSE)/1,0)-IFERROR(VLOOKUP($B76,'Slutlig allokering kvv'!$B$2:$BX$550,MATCH(H$2,'Slutlig allokering kvv'!$B$1:$BX$1,0),FALSE)/1,0))</f>
        <v/>
      </c>
      <c r="I76" t="str">
        <f>IF($D76="","",IFERROR(VLOOKUP($B76,Kraftvärmeprod!$B$1:$BX$550,MATCH(I$2,Kraftvärmeprod!$B$1:$VX$1,0),FALSE)/1,0)-IFERROR(VLOOKUP($B76,'Slutlig allokering kvv'!$B$2:$BX$550,MATCH(I$2,'Slutlig allokering kvv'!$B$1:$BX$1,0),FALSE)/1,0))</f>
        <v/>
      </c>
      <c r="J76" t="str">
        <f>IF($D76="","",IFERROR(VLOOKUP($B76,Kraftvärmeprod!$B$1:$BX$550,MATCH(J$2,Kraftvärmeprod!$B$1:$VX$1,0),FALSE)/1,0)-IFERROR(VLOOKUP($B76,'Slutlig allokering kvv'!$B$2:$BX$550,MATCH(J$2,'Slutlig allokering kvv'!$B$1:$BX$1,0),FALSE)/1,0))</f>
        <v/>
      </c>
      <c r="K76" t="str">
        <f>IF($D76="","",IFERROR(VLOOKUP($B76,Kraftvärmeprod!$B$1:$BX$550,MATCH(K$2,Kraftvärmeprod!$B$1:$VX$1,0),FALSE)/1,0)-IFERROR(VLOOKUP($B76,'Slutlig allokering kvv'!$B$2:$BX$550,MATCH(K$2,'Slutlig allokering kvv'!$B$1:$BX$1,0),FALSE)/1,0))</f>
        <v/>
      </c>
      <c r="L76" t="str">
        <f>IF($D76="","",IFERROR(VLOOKUP($B76,Kraftvärmeprod!$B$1:$BX$550,MATCH(L$2,Kraftvärmeprod!$B$1:$VX$1,0),FALSE)/1,0)-IFERROR(VLOOKUP($B76,'Slutlig allokering kvv'!$B$2:$BX$550,MATCH(L$2,'Slutlig allokering kvv'!$B$1:$BX$1,0),FALSE)/1,0))</f>
        <v/>
      </c>
      <c r="M76" t="str">
        <f>IF($D76="","",IFERROR(VLOOKUP($B76,Kraftvärmeprod!$B$1:$BX$550,MATCH(M$2,Kraftvärmeprod!$B$1:$VX$1,0),FALSE)/1,0)-IFERROR(VLOOKUP($B76,'Slutlig allokering kvv'!$B$2:$BX$550,MATCH(M$2,'Slutlig allokering kvv'!$B$1:$BX$1,0),FALSE)/1,0))</f>
        <v/>
      </c>
      <c r="N76" t="str">
        <f>IF($D76="","",IFERROR(VLOOKUP($B76,Kraftvärmeprod!$B$1:$BX$550,MATCH(N$2,Kraftvärmeprod!$B$1:$VX$1,0),FALSE)/1,0)-IFERROR(VLOOKUP($B76,'Slutlig allokering kvv'!$B$2:$BX$550,MATCH(N$2,'Slutlig allokering kvv'!$B$1:$BX$1,0),FALSE)/1,0))</f>
        <v/>
      </c>
      <c r="O76" t="str">
        <f>IF($D76="","",IFERROR(VLOOKUP($B76,Kraftvärmeprod!$B$1:$BX$550,MATCH(O$2,Kraftvärmeprod!$B$1:$VX$1,0),FALSE)/1,0)-IFERROR(VLOOKUP($B76,'Slutlig allokering kvv'!$B$2:$BX$550,MATCH(O$2,'Slutlig allokering kvv'!$B$1:$BX$1,0),FALSE)/1,0))</f>
        <v/>
      </c>
      <c r="P76" t="str">
        <f>IF($D76="","",IFERROR(VLOOKUP($B76,Kraftvärmeprod!$B$1:$BX$550,MATCH(P$2,Kraftvärmeprod!$B$1:$VX$1,0),FALSE)/1,0)-IFERROR(VLOOKUP($B76,'Slutlig allokering kvv'!$B$2:$BX$550,MATCH(P$2,'Slutlig allokering kvv'!$B$1:$BX$1,0),FALSE)/1,0))</f>
        <v/>
      </c>
      <c r="Q76" t="str">
        <f>IF($D76="","",IFERROR(VLOOKUP($B76,Kraftvärmeprod!$B$1:$BX$550,MATCH(Q$2,Kraftvärmeprod!$B$1:$VX$1,0),FALSE)/1,0)-IFERROR(VLOOKUP($B76,'Slutlig allokering kvv'!$B$2:$BX$550,MATCH(Q$2,'Slutlig allokering kvv'!$B$1:$BX$1,0),FALSE)/1,0))</f>
        <v/>
      </c>
      <c r="R76" t="str">
        <f>IF($D76="","",IFERROR(VLOOKUP($B76,Kraftvärmeprod!$B$1:$BX$550,MATCH(R$2,Kraftvärmeprod!$B$1:$VX$1,0),FALSE)/1,0)-IFERROR(VLOOKUP($B76,'Slutlig allokering kvv'!$B$2:$BX$550,MATCH(R$2,'Slutlig allokering kvv'!$B$1:$BX$1,0),FALSE)/1,0))</f>
        <v/>
      </c>
      <c r="S76" t="str">
        <f>IF($D76="","",IFERROR(VLOOKUP($B76,Kraftvärmeprod!$B$1:$BX$550,MATCH(S$2,Kraftvärmeprod!$B$1:$VX$1,0),FALSE)/1,0)-IFERROR(VLOOKUP($B76,'Slutlig allokering kvv'!$B$2:$BX$550,MATCH(S$2,'Slutlig allokering kvv'!$B$1:$BX$1,0),FALSE)/1,0))</f>
        <v/>
      </c>
      <c r="T76" t="str">
        <f>IF($D76="","",IFERROR(VLOOKUP($B76,Kraftvärmeprod!$B$1:$BX$550,MATCH(T$2,Kraftvärmeprod!$B$1:$VX$1,0),FALSE)/1,0)-IFERROR(VLOOKUP($B76,'Slutlig allokering kvv'!$B$2:$BX$550,MATCH(T$2,'Slutlig allokering kvv'!$B$1:$BX$1,0),FALSE)/1,0))</f>
        <v/>
      </c>
      <c r="U76" t="str">
        <f>IF($D76="","",IFERROR(VLOOKUP($B76,Kraftvärmeprod!$B$1:$BX$550,MATCH(U$2,Kraftvärmeprod!$B$1:$VX$1,0),FALSE)/1,0)-IFERROR(VLOOKUP($B76,'Slutlig allokering kvv'!$B$2:$BX$550,MATCH(U$2,'Slutlig allokering kvv'!$B$1:$BX$1,0),FALSE)/1,0))</f>
        <v/>
      </c>
      <c r="V76" t="str">
        <f>IF($D76="","",IFERROR(VLOOKUP($B76,Kraftvärmeprod!$B$1:$BX$550,MATCH(V$2,Kraftvärmeprod!$B$1:$VX$1,0),FALSE)/1,0)-IFERROR(VLOOKUP($B76,'Slutlig allokering kvv'!$B$2:$BX$550,MATCH(V$2,'Slutlig allokering kvv'!$B$1:$BX$1,0),FALSE)/1,0))</f>
        <v/>
      </c>
      <c r="W76" t="str">
        <f>IF($D76="","",IFERROR(VLOOKUP($B76,Kraftvärmeprod!$B$1:$BX$550,MATCH(W$2,Kraftvärmeprod!$B$1:$VX$1,0),FALSE)/1,0)-IFERROR(VLOOKUP($B76,'Slutlig allokering kvv'!$B$2:$BX$550,MATCH(W$2,'Slutlig allokering kvv'!$B$1:$BX$1,0),FALSE)/1,0))</f>
        <v/>
      </c>
      <c r="X76" t="str">
        <f>IF($D76="","",IFERROR(VLOOKUP($B76,Kraftvärmeprod!$B$1:$BX$550,MATCH(X$2,Kraftvärmeprod!$B$1:$VX$1,0),FALSE)/1,0)-IFERROR(VLOOKUP($B76,'Slutlig allokering kvv'!$B$2:$BX$550,MATCH(X$2,'Slutlig allokering kvv'!$B$1:$BX$1,0),FALSE)/1,0))</f>
        <v/>
      </c>
      <c r="Y76" t="str">
        <f>IF($D76="","",IFERROR(VLOOKUP($B76,Kraftvärmeprod!$B$1:$BX$550,MATCH(Y$2,Kraftvärmeprod!$B$1:$VX$1,0),FALSE)/1,0)-IFERROR(VLOOKUP($B76,'Slutlig allokering kvv'!$B$2:$BX$550,MATCH(Y$2,'Slutlig allokering kvv'!$B$1:$BX$1,0),FALSE)/1,0))</f>
        <v/>
      </c>
      <c r="Z76" t="str">
        <f>IF($D76="","",IFERROR(VLOOKUP($B76,Kraftvärmeprod!$B$1:$BX$550,MATCH(Z$2,Kraftvärmeprod!$B$1:$VX$1,0),FALSE)/1,0)-IFERROR(VLOOKUP($B76,'Slutlig allokering kvv'!$B$2:$BX$550,MATCH(Z$2,'Slutlig allokering kvv'!$B$1:$BX$1,0),FALSE)/1,0))</f>
        <v/>
      </c>
      <c r="AA76" t="str">
        <f>IF($D76="","",IFERROR(VLOOKUP($B76,Kraftvärmeprod!$B$1:$BX$550,MATCH(AA$2,Kraftvärmeprod!$B$1:$VX$1,0),FALSE)/1,0)-IFERROR(VLOOKUP($B76,'Slutlig allokering kvv'!$B$2:$BX$550,MATCH(AA$2,'Slutlig allokering kvv'!$B$1:$BX$1,0),FALSE)/1,0))</f>
        <v/>
      </c>
      <c r="AB76" t="str">
        <f>IF($D76="","",IFERROR(VLOOKUP($B76,Kraftvärmeprod!$B$1:$BX$550,MATCH(AB$2,Kraftvärmeprod!$B$1:$VX$1,0),FALSE)/1,0)-IFERROR(VLOOKUP($B76,'Slutlig allokering kvv'!$B$2:$BX$550,MATCH(AB$2,'Slutlig allokering kvv'!$B$1:$BX$1,0),FALSE)/1,0))</f>
        <v/>
      </c>
      <c r="AC76" t="str">
        <f>IF($D76="","",IFERROR(VLOOKUP($B76,Kraftvärmeprod!$B$1:$BX$550,MATCH(AC$2,Kraftvärmeprod!$B$1:$VX$1,0),FALSE)/1,0)-IFERROR(VLOOKUP($B76,'Slutlig allokering kvv'!$B$2:$BX$550,MATCH(AC$2,'Slutlig allokering kvv'!$B$1:$BX$1,0),FALSE)/1,0))</f>
        <v/>
      </c>
      <c r="AE76" t="str">
        <f>IF($D76="","",IFERROR(VLOOKUP($B76,Miljö!$B$1:$E$550,MATCH("Hjälpel kraftvärme (GWh)",Miljö!$B$1:$E$1,0),FALSE)/1,0)-IFERROR(VLOOKUP($B76,'Slutlig allokering kvv'!$B$2:$BX$550,MATCH(AE$2,'Slutlig allokering kvv'!$B$1:$BX$1,0),FALSE)/1,0))</f>
        <v/>
      </c>
      <c r="AI76">
        <f t="shared" si="4"/>
        <v>0</v>
      </c>
      <c r="AK76">
        <f>IFERROR(VLOOKUP($B76,'Slutlig allokering kvv'!$B$2:$AX$550,MATCH("Summa slutlig allokerad tillförd energi (utan hjälpel och rökgaskondensering):",'Slutlig allokering kvv'!$B$1:$AX$1,0),FALSE)/1,"")</f>
        <v>0</v>
      </c>
      <c r="AM76" s="289" t="str">
        <f>IFERROR(1-VLOOKUP($B76,'Slutlig allokering kvv'!$B$2:$AX$550,MATCH("Andel av bränsle i kvv som allokerats till värme, exklusive rökgaskondensering och hjälpel",'Slutlig allokering kvv'!$B$1:$AX$1,0),FALSE),"")</f>
        <v/>
      </c>
      <c r="AO76" s="289" t="str">
        <f t="shared" si="5"/>
        <v/>
      </c>
      <c r="AP76" s="290" t="str">
        <f t="shared" si="6"/>
        <v/>
      </c>
      <c r="AQ76" s="290"/>
      <c r="AR76" s="239" t="str">
        <f t="shared" si="7"/>
        <v/>
      </c>
      <c r="AS76" s="290"/>
    </row>
    <row r="77" spans="1:45" x14ac:dyDescent="0.25">
      <c r="A77" s="2" t="str">
        <f>'Miljövärden för publ företag'!B79</f>
        <v>Falu Energi &amp; Vatten AB</v>
      </c>
      <c r="B77" s="2" t="str">
        <f>'Miljövärden för publ företag'!C79</f>
        <v>Falun</v>
      </c>
      <c r="C77">
        <f>IFERROR(VLOOKUP($B77,Kraftvärmeprod!$B$1:$AH$479,MATCH(C$2,Kraftvärmeprod!$B$1:$AG$1,0),FALSE)/1,"")</f>
        <v>253.8</v>
      </c>
      <c r="D77">
        <f>IFERROR(VLOOKUP($B77,Kraftvärmeprod!$B$1:$AH$479,MATCH(D$2,Kraftvärmeprod!$B$1:$AG$1,0),FALSE)/1,"")</f>
        <v>76.3</v>
      </c>
      <c r="F77">
        <f>IF($D77="","",IFERROR(VLOOKUP($B77,Kraftvärmeprod!$B$1:$BX$550,MATCH(F$2,Kraftvärmeprod!$B$1:$VX$1,0),FALSE)/1,0)-IFERROR(VLOOKUP($B77,'Slutlig allokering kvv'!$B$2:$BX$550,MATCH(F$2,'Slutlig allokering kvv'!$B$1:$BX$1,0),FALSE)/1,0))</f>
        <v>0</v>
      </c>
      <c r="G77">
        <f>IF($D77="","",IFERROR(VLOOKUP($B77,Kraftvärmeprod!$B$1:$BX$550,MATCH(G$2,Kraftvärmeprod!$B$1:$VX$1,0),FALSE)/1,0)-IFERROR(VLOOKUP($B77,'Slutlig allokering kvv'!$B$2:$BX$550,MATCH(G$2,'Slutlig allokering kvv'!$B$1:$BX$1,0),FALSE)/1,0))</f>
        <v>0.31764199999999998</v>
      </c>
      <c r="H77">
        <f>IF($D77="","",IFERROR(VLOOKUP($B77,Kraftvärmeprod!$B$1:$BX$550,MATCH(H$2,Kraftvärmeprod!$B$1:$VX$1,0),FALSE)/1,0)-IFERROR(VLOOKUP($B77,'Slutlig allokering kvv'!$B$2:$BX$550,MATCH(H$2,'Slutlig allokering kvv'!$B$1:$BX$1,0),FALSE)/1,0))</f>
        <v>0</v>
      </c>
      <c r="I77">
        <f>IF($D77="","",IFERROR(VLOOKUP($B77,Kraftvärmeprod!$B$1:$BX$550,MATCH(I$2,Kraftvärmeprod!$B$1:$VX$1,0),FALSE)/1,0)-IFERROR(VLOOKUP($B77,'Slutlig allokering kvv'!$B$2:$BX$550,MATCH(I$2,'Slutlig allokering kvv'!$B$1:$BX$1,0),FALSE)/1,0))</f>
        <v>0</v>
      </c>
      <c r="J77">
        <f>IF($D77="","",IFERROR(VLOOKUP($B77,Kraftvärmeprod!$B$1:$BX$550,MATCH(J$2,Kraftvärmeprod!$B$1:$VX$1,0),FALSE)/1,0)-IFERROR(VLOOKUP($B77,'Slutlig allokering kvv'!$B$2:$BX$550,MATCH(J$2,'Slutlig allokering kvv'!$B$1:$BX$1,0),FALSE)/1,0))</f>
        <v>0</v>
      </c>
      <c r="K77">
        <f>IF($D77="","",IFERROR(VLOOKUP($B77,Kraftvärmeprod!$B$1:$BX$550,MATCH(K$2,Kraftvärmeprod!$B$1:$VX$1,0),FALSE)/1,0)-IFERROR(VLOOKUP($B77,'Slutlig allokering kvv'!$B$2:$BX$550,MATCH(K$2,'Slutlig allokering kvv'!$B$1:$BX$1,0),FALSE)/1,0))</f>
        <v>0</v>
      </c>
      <c r="L77">
        <f>IF($D77="","",IFERROR(VLOOKUP($B77,Kraftvärmeprod!$B$1:$BX$550,MATCH(L$2,Kraftvärmeprod!$B$1:$VX$1,0),FALSE)/1,0)-IFERROR(VLOOKUP($B77,'Slutlig allokering kvv'!$B$2:$BX$550,MATCH(L$2,'Slutlig allokering kvv'!$B$1:$BX$1,0),FALSE)/1,0))</f>
        <v>19.7682</v>
      </c>
      <c r="M77">
        <f>IF($D77="","",IFERROR(VLOOKUP($B77,Kraftvärmeprod!$B$1:$BX$550,MATCH(M$2,Kraftvärmeprod!$B$1:$VX$1,0),FALSE)/1,0)-IFERROR(VLOOKUP($B77,'Slutlig allokering kvv'!$B$2:$BX$550,MATCH(M$2,'Slutlig allokering kvv'!$B$1:$BX$1,0),FALSE)/1,0))</f>
        <v>56.492999999999995</v>
      </c>
      <c r="N77">
        <f>IF($D77="","",IFERROR(VLOOKUP($B77,Kraftvärmeprod!$B$1:$BX$550,MATCH(N$2,Kraftvärmeprod!$B$1:$VX$1,0),FALSE)/1,0)-IFERROR(VLOOKUP($B77,'Slutlig allokering kvv'!$B$2:$BX$550,MATCH(N$2,'Slutlig allokering kvv'!$B$1:$BX$1,0),FALSE)/1,0))</f>
        <v>35.363</v>
      </c>
      <c r="O77">
        <f>IF($D77="","",IFERROR(VLOOKUP($B77,Kraftvärmeprod!$B$1:$BX$550,MATCH(O$2,Kraftvärmeprod!$B$1:$VX$1,0),FALSE)/1,0)-IFERROR(VLOOKUP($B77,'Slutlig allokering kvv'!$B$2:$BX$550,MATCH(O$2,'Slutlig allokering kvv'!$B$1:$BX$1,0),FALSE)/1,0))</f>
        <v>0</v>
      </c>
      <c r="P77">
        <f>IF($D77="","",IFERROR(VLOOKUP($B77,Kraftvärmeprod!$B$1:$BX$550,MATCH(P$2,Kraftvärmeprod!$B$1:$VX$1,0),FALSE)/1,0)-IFERROR(VLOOKUP($B77,'Slutlig allokering kvv'!$B$2:$BX$550,MATCH(P$2,'Slutlig allokering kvv'!$B$1:$BX$1,0),FALSE)/1,0))</f>
        <v>0</v>
      </c>
      <c r="Q77">
        <f>IF($D77="","",IFERROR(VLOOKUP($B77,Kraftvärmeprod!$B$1:$BX$550,MATCH(Q$2,Kraftvärmeprod!$B$1:$VX$1,0),FALSE)/1,0)-IFERROR(VLOOKUP($B77,'Slutlig allokering kvv'!$B$2:$BX$550,MATCH(Q$2,'Slutlig allokering kvv'!$B$1:$BX$1,0),FALSE)/1,0))</f>
        <v>19.680299999999995</v>
      </c>
      <c r="R77">
        <f>IF($D77="","",IFERROR(VLOOKUP($B77,Kraftvärmeprod!$B$1:$BX$550,MATCH(R$2,Kraftvärmeprod!$B$1:$VX$1,0),FALSE)/1,0)-IFERROR(VLOOKUP($B77,'Slutlig allokering kvv'!$B$2:$BX$550,MATCH(R$2,'Slutlig allokering kvv'!$B$1:$BX$1,0),FALSE)/1,0))</f>
        <v>0</v>
      </c>
      <c r="S77">
        <f>IF($D77="","",IFERROR(VLOOKUP($B77,Kraftvärmeprod!$B$1:$BX$550,MATCH(S$2,Kraftvärmeprod!$B$1:$VX$1,0),FALSE)/1,0)-IFERROR(VLOOKUP($B77,'Slutlig allokering kvv'!$B$2:$BX$550,MATCH(S$2,'Slutlig allokering kvv'!$B$1:$BX$1,0),FALSE)/1,0))</f>
        <v>0</v>
      </c>
      <c r="T77">
        <f>IF($D77="","",IFERROR(VLOOKUP($B77,Kraftvärmeprod!$B$1:$BX$550,MATCH(T$2,Kraftvärmeprod!$B$1:$VX$1,0),FALSE)/1,0)-IFERROR(VLOOKUP($B77,'Slutlig allokering kvv'!$B$2:$BX$550,MATCH(T$2,'Slutlig allokering kvv'!$B$1:$BX$1,0),FALSE)/1,0))</f>
        <v>0</v>
      </c>
      <c r="U77">
        <f>IF($D77="","",IFERROR(VLOOKUP($B77,Kraftvärmeprod!$B$1:$BX$550,MATCH(U$2,Kraftvärmeprod!$B$1:$VX$1,0),FALSE)/1,0)-IFERROR(VLOOKUP($B77,'Slutlig allokering kvv'!$B$2:$BX$550,MATCH(U$2,'Slutlig allokering kvv'!$B$1:$BX$1,0),FALSE)/1,0))</f>
        <v>0</v>
      </c>
      <c r="V77">
        <f>IF($D77="","",IFERROR(VLOOKUP($B77,Kraftvärmeprod!$B$1:$BX$550,MATCH(V$2,Kraftvärmeprod!$B$1:$VX$1,0),FALSE)/1,0)-IFERROR(VLOOKUP($B77,'Slutlig allokering kvv'!$B$2:$BX$550,MATCH(V$2,'Slutlig allokering kvv'!$B$1:$BX$1,0),FALSE)/1,0))</f>
        <v>33.122700000000009</v>
      </c>
      <c r="W77">
        <f>IF($D77="","",IFERROR(VLOOKUP($B77,Kraftvärmeprod!$B$1:$BX$550,MATCH(W$2,Kraftvärmeprod!$B$1:$VX$1,0),FALSE)/1,0)-IFERROR(VLOOKUP($B77,'Slutlig allokering kvv'!$B$2:$BX$550,MATCH(W$2,'Slutlig allokering kvv'!$B$1:$BX$1,0),FALSE)/1,0))</f>
        <v>0</v>
      </c>
      <c r="X77">
        <f>IF($D77="","",IFERROR(VLOOKUP($B77,Kraftvärmeprod!$B$1:$BX$550,MATCH(X$2,Kraftvärmeprod!$B$1:$VX$1,0),FALSE)/1,0)-IFERROR(VLOOKUP($B77,'Slutlig allokering kvv'!$B$2:$BX$550,MATCH(X$2,'Slutlig allokering kvv'!$B$1:$BX$1,0),FALSE)/1,0))</f>
        <v>0</v>
      </c>
      <c r="Y77">
        <f>IF($D77="","",IFERROR(VLOOKUP($B77,Kraftvärmeprod!$B$1:$BX$550,MATCH(Y$2,Kraftvärmeprod!$B$1:$VX$1,0),FALSE)/1,0)-IFERROR(VLOOKUP($B77,'Slutlig allokering kvv'!$B$2:$BX$550,MATCH(Y$2,'Slutlig allokering kvv'!$B$1:$BX$1,0),FALSE)/1,0))</f>
        <v>0</v>
      </c>
      <c r="Z77">
        <f>IF($D77="","",IFERROR(VLOOKUP($B77,Kraftvärmeprod!$B$1:$BX$550,MATCH(Z$2,Kraftvärmeprod!$B$1:$VX$1,0),FALSE)/1,0)-IFERROR(VLOOKUP($B77,'Slutlig allokering kvv'!$B$2:$BX$550,MATCH(Z$2,'Slutlig allokering kvv'!$B$1:$BX$1,0),FALSE)/1,0))</f>
        <v>0</v>
      </c>
      <c r="AA77">
        <f>IF($D77="","",IFERROR(VLOOKUP($B77,Kraftvärmeprod!$B$1:$BX$550,MATCH(AA$2,Kraftvärmeprod!$B$1:$VX$1,0),FALSE)/1,0)-IFERROR(VLOOKUP($B77,'Slutlig allokering kvv'!$B$2:$BX$550,MATCH(AA$2,'Slutlig allokering kvv'!$B$1:$BX$1,0),FALSE)/1,0))</f>
        <v>0</v>
      </c>
      <c r="AB77">
        <f>IF($D77="","",IFERROR(VLOOKUP($B77,Kraftvärmeprod!$B$1:$BX$550,MATCH(AB$2,Kraftvärmeprod!$B$1:$VX$1,0),FALSE)/1,0)-IFERROR(VLOOKUP($B77,'Slutlig allokering kvv'!$B$2:$BX$550,MATCH(AB$2,'Slutlig allokering kvv'!$B$1:$BX$1,0),FALSE)/1,0))</f>
        <v>0</v>
      </c>
      <c r="AC77">
        <f>IF($D77="","",IFERROR(VLOOKUP($B77,Kraftvärmeprod!$B$1:$BX$550,MATCH(AC$2,Kraftvärmeprod!$B$1:$VX$1,0),FALSE)/1,0)-IFERROR(VLOOKUP($B77,'Slutlig allokering kvv'!$B$2:$BX$550,MATCH(AC$2,'Slutlig allokering kvv'!$B$1:$BX$1,0),FALSE)/1,0))</f>
        <v>0</v>
      </c>
      <c r="AE77">
        <f>IF($D77="","",IFERROR(VLOOKUP($B77,Miljö!$B$1:$E$550,MATCH("Hjälpel kraftvärme (GWh)",Miljö!$B$1:$E$1,0),FALSE)/1,0)-IFERROR(VLOOKUP($B77,'Slutlig allokering kvv'!$B$2:$BX$550,MATCH(AE$2,'Slutlig allokering kvv'!$B$1:$BX$1,0),FALSE)/1,0))</f>
        <v>6.9123099999999997</v>
      </c>
      <c r="AI77">
        <f t="shared" si="4"/>
        <v>164.74484200000001</v>
      </c>
      <c r="AK77">
        <f>IFERROR(VLOOKUP($B77,'Slutlig allokering kvv'!$B$2:$AX$550,MATCH("Summa slutlig allokerad tillförd energi (utan hjälpel och rökgaskondensering):",'Slutlig allokering kvv'!$B$1:$AX$1,0),FALSE)/1,"")</f>
        <v>210.39515799999998</v>
      </c>
      <c r="AM77" s="289">
        <f>IFERROR(1-VLOOKUP($B77,'Slutlig allokering kvv'!$B$2:$AX$550,MATCH("Andel av bränsle i kvv som allokerats till värme, exklusive rökgaskondensering och hjälpel",'Slutlig allokering kvv'!$B$1:$AX$1,0),FALSE),"")</f>
        <v>0.4391556272324999</v>
      </c>
      <c r="AO77" s="289">
        <f t="shared" si="5"/>
        <v>0.4391556272324999</v>
      </c>
      <c r="AP77" s="290">
        <f t="shared" si="6"/>
        <v>0</v>
      </c>
      <c r="AQ77" s="290"/>
      <c r="AR77" s="239">
        <f t="shared" si="7"/>
        <v>0.44449065541993843</v>
      </c>
      <c r="AS77" s="290"/>
    </row>
    <row r="78" spans="1:45" x14ac:dyDescent="0.25">
      <c r="A78" s="2" t="str">
        <f>'Miljövärden för publ företag'!B80</f>
        <v>Falu Energi &amp; Vatten AB</v>
      </c>
      <c r="B78" s="2" t="str">
        <f>'Miljövärden för publ företag'!C80</f>
        <v>Grycksbo</v>
      </c>
      <c r="C78" t="str">
        <f>IFERROR(VLOOKUP($B78,Kraftvärmeprod!$B$1:$AH$479,MATCH(C$2,Kraftvärmeprod!$B$1:$AG$1,0),FALSE)/1,"")</f>
        <v/>
      </c>
      <c r="D78" t="str">
        <f>IFERROR(VLOOKUP($B78,Kraftvärmeprod!$B$1:$AH$479,MATCH(D$2,Kraftvärmeprod!$B$1:$AG$1,0),FALSE)/1,"")</f>
        <v/>
      </c>
      <c r="F78" t="str">
        <f>IF($D78="","",IFERROR(VLOOKUP($B78,Kraftvärmeprod!$B$1:$BX$550,MATCH(F$2,Kraftvärmeprod!$B$1:$VX$1,0),FALSE)/1,0)-IFERROR(VLOOKUP($B78,'Slutlig allokering kvv'!$B$2:$BX$550,MATCH(F$2,'Slutlig allokering kvv'!$B$1:$BX$1,0),FALSE)/1,0))</f>
        <v/>
      </c>
      <c r="G78" t="str">
        <f>IF($D78="","",IFERROR(VLOOKUP($B78,Kraftvärmeprod!$B$1:$BX$550,MATCH(G$2,Kraftvärmeprod!$B$1:$VX$1,0),FALSE)/1,0)-IFERROR(VLOOKUP($B78,'Slutlig allokering kvv'!$B$2:$BX$550,MATCH(G$2,'Slutlig allokering kvv'!$B$1:$BX$1,0),FALSE)/1,0))</f>
        <v/>
      </c>
      <c r="H78" t="str">
        <f>IF($D78="","",IFERROR(VLOOKUP($B78,Kraftvärmeprod!$B$1:$BX$550,MATCH(H$2,Kraftvärmeprod!$B$1:$VX$1,0),FALSE)/1,0)-IFERROR(VLOOKUP($B78,'Slutlig allokering kvv'!$B$2:$BX$550,MATCH(H$2,'Slutlig allokering kvv'!$B$1:$BX$1,0),FALSE)/1,0))</f>
        <v/>
      </c>
      <c r="I78" t="str">
        <f>IF($D78="","",IFERROR(VLOOKUP($B78,Kraftvärmeprod!$B$1:$BX$550,MATCH(I$2,Kraftvärmeprod!$B$1:$VX$1,0),FALSE)/1,0)-IFERROR(VLOOKUP($B78,'Slutlig allokering kvv'!$B$2:$BX$550,MATCH(I$2,'Slutlig allokering kvv'!$B$1:$BX$1,0),FALSE)/1,0))</f>
        <v/>
      </c>
      <c r="J78" t="str">
        <f>IF($D78="","",IFERROR(VLOOKUP($B78,Kraftvärmeprod!$B$1:$BX$550,MATCH(J$2,Kraftvärmeprod!$B$1:$VX$1,0),FALSE)/1,0)-IFERROR(VLOOKUP($B78,'Slutlig allokering kvv'!$B$2:$BX$550,MATCH(J$2,'Slutlig allokering kvv'!$B$1:$BX$1,0),FALSE)/1,0))</f>
        <v/>
      </c>
      <c r="K78" t="str">
        <f>IF($D78="","",IFERROR(VLOOKUP($B78,Kraftvärmeprod!$B$1:$BX$550,MATCH(K$2,Kraftvärmeprod!$B$1:$VX$1,0),FALSE)/1,0)-IFERROR(VLOOKUP($B78,'Slutlig allokering kvv'!$B$2:$BX$550,MATCH(K$2,'Slutlig allokering kvv'!$B$1:$BX$1,0),FALSE)/1,0))</f>
        <v/>
      </c>
      <c r="L78" t="str">
        <f>IF($D78="","",IFERROR(VLOOKUP($B78,Kraftvärmeprod!$B$1:$BX$550,MATCH(L$2,Kraftvärmeprod!$B$1:$VX$1,0),FALSE)/1,0)-IFERROR(VLOOKUP($B78,'Slutlig allokering kvv'!$B$2:$BX$550,MATCH(L$2,'Slutlig allokering kvv'!$B$1:$BX$1,0),FALSE)/1,0))</f>
        <v/>
      </c>
      <c r="M78" t="str">
        <f>IF($D78="","",IFERROR(VLOOKUP($B78,Kraftvärmeprod!$B$1:$BX$550,MATCH(M$2,Kraftvärmeprod!$B$1:$VX$1,0),FALSE)/1,0)-IFERROR(VLOOKUP($B78,'Slutlig allokering kvv'!$B$2:$BX$550,MATCH(M$2,'Slutlig allokering kvv'!$B$1:$BX$1,0),FALSE)/1,0))</f>
        <v/>
      </c>
      <c r="N78" t="str">
        <f>IF($D78="","",IFERROR(VLOOKUP($B78,Kraftvärmeprod!$B$1:$BX$550,MATCH(N$2,Kraftvärmeprod!$B$1:$VX$1,0),FALSE)/1,0)-IFERROR(VLOOKUP($B78,'Slutlig allokering kvv'!$B$2:$BX$550,MATCH(N$2,'Slutlig allokering kvv'!$B$1:$BX$1,0),FALSE)/1,0))</f>
        <v/>
      </c>
      <c r="O78" t="str">
        <f>IF($D78="","",IFERROR(VLOOKUP($B78,Kraftvärmeprod!$B$1:$BX$550,MATCH(O$2,Kraftvärmeprod!$B$1:$VX$1,0),FALSE)/1,0)-IFERROR(VLOOKUP($B78,'Slutlig allokering kvv'!$B$2:$BX$550,MATCH(O$2,'Slutlig allokering kvv'!$B$1:$BX$1,0),FALSE)/1,0))</f>
        <v/>
      </c>
      <c r="P78" t="str">
        <f>IF($D78="","",IFERROR(VLOOKUP($B78,Kraftvärmeprod!$B$1:$BX$550,MATCH(P$2,Kraftvärmeprod!$B$1:$VX$1,0),FALSE)/1,0)-IFERROR(VLOOKUP($B78,'Slutlig allokering kvv'!$B$2:$BX$550,MATCH(P$2,'Slutlig allokering kvv'!$B$1:$BX$1,0),FALSE)/1,0))</f>
        <v/>
      </c>
      <c r="Q78" t="str">
        <f>IF($D78="","",IFERROR(VLOOKUP($B78,Kraftvärmeprod!$B$1:$BX$550,MATCH(Q$2,Kraftvärmeprod!$B$1:$VX$1,0),FALSE)/1,0)-IFERROR(VLOOKUP($B78,'Slutlig allokering kvv'!$B$2:$BX$550,MATCH(Q$2,'Slutlig allokering kvv'!$B$1:$BX$1,0),FALSE)/1,0))</f>
        <v/>
      </c>
      <c r="R78" t="str">
        <f>IF($D78="","",IFERROR(VLOOKUP($B78,Kraftvärmeprod!$B$1:$BX$550,MATCH(R$2,Kraftvärmeprod!$B$1:$VX$1,0),FALSE)/1,0)-IFERROR(VLOOKUP($B78,'Slutlig allokering kvv'!$B$2:$BX$550,MATCH(R$2,'Slutlig allokering kvv'!$B$1:$BX$1,0),FALSE)/1,0))</f>
        <v/>
      </c>
      <c r="S78" t="str">
        <f>IF($D78="","",IFERROR(VLOOKUP($B78,Kraftvärmeprod!$B$1:$BX$550,MATCH(S$2,Kraftvärmeprod!$B$1:$VX$1,0),FALSE)/1,0)-IFERROR(VLOOKUP($B78,'Slutlig allokering kvv'!$B$2:$BX$550,MATCH(S$2,'Slutlig allokering kvv'!$B$1:$BX$1,0),FALSE)/1,0))</f>
        <v/>
      </c>
      <c r="T78" t="str">
        <f>IF($D78="","",IFERROR(VLOOKUP($B78,Kraftvärmeprod!$B$1:$BX$550,MATCH(T$2,Kraftvärmeprod!$B$1:$VX$1,0),FALSE)/1,0)-IFERROR(VLOOKUP($B78,'Slutlig allokering kvv'!$B$2:$BX$550,MATCH(T$2,'Slutlig allokering kvv'!$B$1:$BX$1,0),FALSE)/1,0))</f>
        <v/>
      </c>
      <c r="U78" t="str">
        <f>IF($D78="","",IFERROR(VLOOKUP($B78,Kraftvärmeprod!$B$1:$BX$550,MATCH(U$2,Kraftvärmeprod!$B$1:$VX$1,0),FALSE)/1,0)-IFERROR(VLOOKUP($B78,'Slutlig allokering kvv'!$B$2:$BX$550,MATCH(U$2,'Slutlig allokering kvv'!$B$1:$BX$1,0),FALSE)/1,0))</f>
        <v/>
      </c>
      <c r="V78" t="str">
        <f>IF($D78="","",IFERROR(VLOOKUP($B78,Kraftvärmeprod!$B$1:$BX$550,MATCH(V$2,Kraftvärmeprod!$B$1:$VX$1,0),FALSE)/1,0)-IFERROR(VLOOKUP($B78,'Slutlig allokering kvv'!$B$2:$BX$550,MATCH(V$2,'Slutlig allokering kvv'!$B$1:$BX$1,0),FALSE)/1,0))</f>
        <v/>
      </c>
      <c r="W78" t="str">
        <f>IF($D78="","",IFERROR(VLOOKUP($B78,Kraftvärmeprod!$B$1:$BX$550,MATCH(W$2,Kraftvärmeprod!$B$1:$VX$1,0),FALSE)/1,0)-IFERROR(VLOOKUP($B78,'Slutlig allokering kvv'!$B$2:$BX$550,MATCH(W$2,'Slutlig allokering kvv'!$B$1:$BX$1,0),FALSE)/1,0))</f>
        <v/>
      </c>
      <c r="X78" t="str">
        <f>IF($D78="","",IFERROR(VLOOKUP($B78,Kraftvärmeprod!$B$1:$BX$550,MATCH(X$2,Kraftvärmeprod!$B$1:$VX$1,0),FALSE)/1,0)-IFERROR(VLOOKUP($B78,'Slutlig allokering kvv'!$B$2:$BX$550,MATCH(X$2,'Slutlig allokering kvv'!$B$1:$BX$1,0),FALSE)/1,0))</f>
        <v/>
      </c>
      <c r="Y78" t="str">
        <f>IF($D78="","",IFERROR(VLOOKUP($B78,Kraftvärmeprod!$B$1:$BX$550,MATCH(Y$2,Kraftvärmeprod!$B$1:$VX$1,0),FALSE)/1,0)-IFERROR(VLOOKUP($B78,'Slutlig allokering kvv'!$B$2:$BX$550,MATCH(Y$2,'Slutlig allokering kvv'!$B$1:$BX$1,0),FALSE)/1,0))</f>
        <v/>
      </c>
      <c r="Z78" t="str">
        <f>IF($D78="","",IFERROR(VLOOKUP($B78,Kraftvärmeprod!$B$1:$BX$550,MATCH(Z$2,Kraftvärmeprod!$B$1:$VX$1,0),FALSE)/1,0)-IFERROR(VLOOKUP($B78,'Slutlig allokering kvv'!$B$2:$BX$550,MATCH(Z$2,'Slutlig allokering kvv'!$B$1:$BX$1,0),FALSE)/1,0))</f>
        <v/>
      </c>
      <c r="AA78" t="str">
        <f>IF($D78="","",IFERROR(VLOOKUP($B78,Kraftvärmeprod!$B$1:$BX$550,MATCH(AA$2,Kraftvärmeprod!$B$1:$VX$1,0),FALSE)/1,0)-IFERROR(VLOOKUP($B78,'Slutlig allokering kvv'!$B$2:$BX$550,MATCH(AA$2,'Slutlig allokering kvv'!$B$1:$BX$1,0),FALSE)/1,0))</f>
        <v/>
      </c>
      <c r="AB78" t="str">
        <f>IF($D78="","",IFERROR(VLOOKUP($B78,Kraftvärmeprod!$B$1:$BX$550,MATCH(AB$2,Kraftvärmeprod!$B$1:$VX$1,0),FALSE)/1,0)-IFERROR(VLOOKUP($B78,'Slutlig allokering kvv'!$B$2:$BX$550,MATCH(AB$2,'Slutlig allokering kvv'!$B$1:$BX$1,0),FALSE)/1,0))</f>
        <v/>
      </c>
      <c r="AC78" t="str">
        <f>IF($D78="","",IFERROR(VLOOKUP($B78,Kraftvärmeprod!$B$1:$BX$550,MATCH(AC$2,Kraftvärmeprod!$B$1:$VX$1,0),FALSE)/1,0)-IFERROR(VLOOKUP($B78,'Slutlig allokering kvv'!$B$2:$BX$550,MATCH(AC$2,'Slutlig allokering kvv'!$B$1:$BX$1,0),FALSE)/1,0))</f>
        <v/>
      </c>
      <c r="AE78" t="str">
        <f>IF($D78="","",IFERROR(VLOOKUP($B78,Miljö!$B$1:$E$550,MATCH("Hjälpel kraftvärme (GWh)",Miljö!$B$1:$E$1,0),FALSE)/1,0)-IFERROR(VLOOKUP($B78,'Slutlig allokering kvv'!$B$2:$BX$550,MATCH(AE$2,'Slutlig allokering kvv'!$B$1:$BX$1,0),FALSE)/1,0))</f>
        <v/>
      </c>
      <c r="AI78">
        <f t="shared" si="4"/>
        <v>0</v>
      </c>
      <c r="AK78">
        <f>IFERROR(VLOOKUP($B78,'Slutlig allokering kvv'!$B$2:$AX$550,MATCH("Summa slutlig allokerad tillförd energi (utan hjälpel och rökgaskondensering):",'Slutlig allokering kvv'!$B$1:$AX$1,0),FALSE)/1,"")</f>
        <v>0</v>
      </c>
      <c r="AM78" s="289" t="str">
        <f>IFERROR(1-VLOOKUP($B78,'Slutlig allokering kvv'!$B$2:$AX$550,MATCH("Andel av bränsle i kvv som allokerats till värme, exklusive rökgaskondensering och hjälpel",'Slutlig allokering kvv'!$B$1:$AX$1,0),FALSE),"")</f>
        <v/>
      </c>
      <c r="AO78" s="289" t="str">
        <f t="shared" si="5"/>
        <v/>
      </c>
      <c r="AP78" s="290" t="str">
        <f t="shared" si="6"/>
        <v/>
      </c>
      <c r="AQ78" s="290"/>
      <c r="AR78" s="239" t="str">
        <f t="shared" si="7"/>
        <v/>
      </c>
      <c r="AS78" s="290"/>
    </row>
    <row r="79" spans="1:45" x14ac:dyDescent="0.25">
      <c r="A79" s="2" t="str">
        <f>'Miljövärden för publ företag'!B81</f>
        <v>Falu Energi &amp; Vatten AB</v>
      </c>
      <c r="B79" s="2" t="str">
        <f>'Miljövärden för publ företag'!C81</f>
        <v>Svärdsjö</v>
      </c>
      <c r="C79" t="str">
        <f>IFERROR(VLOOKUP($B79,Kraftvärmeprod!$B$1:$AH$479,MATCH(C$2,Kraftvärmeprod!$B$1:$AG$1,0),FALSE)/1,"")</f>
        <v/>
      </c>
      <c r="D79" t="str">
        <f>IFERROR(VLOOKUP($B79,Kraftvärmeprod!$B$1:$AH$479,MATCH(D$2,Kraftvärmeprod!$B$1:$AG$1,0),FALSE)/1,"")</f>
        <v/>
      </c>
      <c r="F79" t="str">
        <f>IF($D79="","",IFERROR(VLOOKUP($B79,Kraftvärmeprod!$B$1:$BX$550,MATCH(F$2,Kraftvärmeprod!$B$1:$VX$1,0),FALSE)/1,0)-IFERROR(VLOOKUP($B79,'Slutlig allokering kvv'!$B$2:$BX$550,MATCH(F$2,'Slutlig allokering kvv'!$B$1:$BX$1,0),FALSE)/1,0))</f>
        <v/>
      </c>
      <c r="G79" t="str">
        <f>IF($D79="","",IFERROR(VLOOKUP($B79,Kraftvärmeprod!$B$1:$BX$550,MATCH(G$2,Kraftvärmeprod!$B$1:$VX$1,0),FALSE)/1,0)-IFERROR(VLOOKUP($B79,'Slutlig allokering kvv'!$B$2:$BX$550,MATCH(G$2,'Slutlig allokering kvv'!$B$1:$BX$1,0),FALSE)/1,0))</f>
        <v/>
      </c>
      <c r="H79" t="str">
        <f>IF($D79="","",IFERROR(VLOOKUP($B79,Kraftvärmeprod!$B$1:$BX$550,MATCH(H$2,Kraftvärmeprod!$B$1:$VX$1,0),FALSE)/1,0)-IFERROR(VLOOKUP($B79,'Slutlig allokering kvv'!$B$2:$BX$550,MATCH(H$2,'Slutlig allokering kvv'!$B$1:$BX$1,0),FALSE)/1,0))</f>
        <v/>
      </c>
      <c r="I79" t="str">
        <f>IF($D79="","",IFERROR(VLOOKUP($B79,Kraftvärmeprod!$B$1:$BX$550,MATCH(I$2,Kraftvärmeprod!$B$1:$VX$1,0),FALSE)/1,0)-IFERROR(VLOOKUP($B79,'Slutlig allokering kvv'!$B$2:$BX$550,MATCH(I$2,'Slutlig allokering kvv'!$B$1:$BX$1,0),FALSE)/1,0))</f>
        <v/>
      </c>
      <c r="J79" t="str">
        <f>IF($D79="","",IFERROR(VLOOKUP($B79,Kraftvärmeprod!$B$1:$BX$550,MATCH(J$2,Kraftvärmeprod!$B$1:$VX$1,0),FALSE)/1,0)-IFERROR(VLOOKUP($B79,'Slutlig allokering kvv'!$B$2:$BX$550,MATCH(J$2,'Slutlig allokering kvv'!$B$1:$BX$1,0),FALSE)/1,0))</f>
        <v/>
      </c>
      <c r="K79" t="str">
        <f>IF($D79="","",IFERROR(VLOOKUP($B79,Kraftvärmeprod!$B$1:$BX$550,MATCH(K$2,Kraftvärmeprod!$B$1:$VX$1,0),FALSE)/1,0)-IFERROR(VLOOKUP($B79,'Slutlig allokering kvv'!$B$2:$BX$550,MATCH(K$2,'Slutlig allokering kvv'!$B$1:$BX$1,0),FALSE)/1,0))</f>
        <v/>
      </c>
      <c r="L79" t="str">
        <f>IF($D79="","",IFERROR(VLOOKUP($B79,Kraftvärmeprod!$B$1:$BX$550,MATCH(L$2,Kraftvärmeprod!$B$1:$VX$1,0),FALSE)/1,0)-IFERROR(VLOOKUP($B79,'Slutlig allokering kvv'!$B$2:$BX$550,MATCH(L$2,'Slutlig allokering kvv'!$B$1:$BX$1,0),FALSE)/1,0))</f>
        <v/>
      </c>
      <c r="M79" t="str">
        <f>IF($D79="","",IFERROR(VLOOKUP($B79,Kraftvärmeprod!$B$1:$BX$550,MATCH(M$2,Kraftvärmeprod!$B$1:$VX$1,0),FALSE)/1,0)-IFERROR(VLOOKUP($B79,'Slutlig allokering kvv'!$B$2:$BX$550,MATCH(M$2,'Slutlig allokering kvv'!$B$1:$BX$1,0),FALSE)/1,0))</f>
        <v/>
      </c>
      <c r="N79" t="str">
        <f>IF($D79="","",IFERROR(VLOOKUP($B79,Kraftvärmeprod!$B$1:$BX$550,MATCH(N$2,Kraftvärmeprod!$B$1:$VX$1,0),FALSE)/1,0)-IFERROR(VLOOKUP($B79,'Slutlig allokering kvv'!$B$2:$BX$550,MATCH(N$2,'Slutlig allokering kvv'!$B$1:$BX$1,0),FALSE)/1,0))</f>
        <v/>
      </c>
      <c r="O79" t="str">
        <f>IF($D79="","",IFERROR(VLOOKUP($B79,Kraftvärmeprod!$B$1:$BX$550,MATCH(O$2,Kraftvärmeprod!$B$1:$VX$1,0),FALSE)/1,0)-IFERROR(VLOOKUP($B79,'Slutlig allokering kvv'!$B$2:$BX$550,MATCH(O$2,'Slutlig allokering kvv'!$B$1:$BX$1,0),FALSE)/1,0))</f>
        <v/>
      </c>
      <c r="P79" t="str">
        <f>IF($D79="","",IFERROR(VLOOKUP($B79,Kraftvärmeprod!$B$1:$BX$550,MATCH(P$2,Kraftvärmeprod!$B$1:$VX$1,0),FALSE)/1,0)-IFERROR(VLOOKUP($B79,'Slutlig allokering kvv'!$B$2:$BX$550,MATCH(P$2,'Slutlig allokering kvv'!$B$1:$BX$1,0),FALSE)/1,0))</f>
        <v/>
      </c>
      <c r="Q79" t="str">
        <f>IF($D79="","",IFERROR(VLOOKUP($B79,Kraftvärmeprod!$B$1:$BX$550,MATCH(Q$2,Kraftvärmeprod!$B$1:$VX$1,0),FALSE)/1,0)-IFERROR(VLOOKUP($B79,'Slutlig allokering kvv'!$B$2:$BX$550,MATCH(Q$2,'Slutlig allokering kvv'!$B$1:$BX$1,0),FALSE)/1,0))</f>
        <v/>
      </c>
      <c r="R79" t="str">
        <f>IF($D79="","",IFERROR(VLOOKUP($B79,Kraftvärmeprod!$B$1:$BX$550,MATCH(R$2,Kraftvärmeprod!$B$1:$VX$1,0),FALSE)/1,0)-IFERROR(VLOOKUP($B79,'Slutlig allokering kvv'!$B$2:$BX$550,MATCH(R$2,'Slutlig allokering kvv'!$B$1:$BX$1,0),FALSE)/1,0))</f>
        <v/>
      </c>
      <c r="S79" t="str">
        <f>IF($D79="","",IFERROR(VLOOKUP($B79,Kraftvärmeprod!$B$1:$BX$550,MATCH(S$2,Kraftvärmeprod!$B$1:$VX$1,0),FALSE)/1,0)-IFERROR(VLOOKUP($B79,'Slutlig allokering kvv'!$B$2:$BX$550,MATCH(S$2,'Slutlig allokering kvv'!$B$1:$BX$1,0),FALSE)/1,0))</f>
        <v/>
      </c>
      <c r="T79" t="str">
        <f>IF($D79="","",IFERROR(VLOOKUP($B79,Kraftvärmeprod!$B$1:$BX$550,MATCH(T$2,Kraftvärmeprod!$B$1:$VX$1,0),FALSE)/1,0)-IFERROR(VLOOKUP($B79,'Slutlig allokering kvv'!$B$2:$BX$550,MATCH(T$2,'Slutlig allokering kvv'!$B$1:$BX$1,0),FALSE)/1,0))</f>
        <v/>
      </c>
      <c r="U79" t="str">
        <f>IF($D79="","",IFERROR(VLOOKUP($B79,Kraftvärmeprod!$B$1:$BX$550,MATCH(U$2,Kraftvärmeprod!$B$1:$VX$1,0),FALSE)/1,0)-IFERROR(VLOOKUP($B79,'Slutlig allokering kvv'!$B$2:$BX$550,MATCH(U$2,'Slutlig allokering kvv'!$B$1:$BX$1,0),FALSE)/1,0))</f>
        <v/>
      </c>
      <c r="V79" t="str">
        <f>IF($D79="","",IFERROR(VLOOKUP($B79,Kraftvärmeprod!$B$1:$BX$550,MATCH(V$2,Kraftvärmeprod!$B$1:$VX$1,0),FALSE)/1,0)-IFERROR(VLOOKUP($B79,'Slutlig allokering kvv'!$B$2:$BX$550,MATCH(V$2,'Slutlig allokering kvv'!$B$1:$BX$1,0),FALSE)/1,0))</f>
        <v/>
      </c>
      <c r="W79" t="str">
        <f>IF($D79="","",IFERROR(VLOOKUP($B79,Kraftvärmeprod!$B$1:$BX$550,MATCH(W$2,Kraftvärmeprod!$B$1:$VX$1,0),FALSE)/1,0)-IFERROR(VLOOKUP($B79,'Slutlig allokering kvv'!$B$2:$BX$550,MATCH(W$2,'Slutlig allokering kvv'!$B$1:$BX$1,0),FALSE)/1,0))</f>
        <v/>
      </c>
      <c r="X79" t="str">
        <f>IF($D79="","",IFERROR(VLOOKUP($B79,Kraftvärmeprod!$B$1:$BX$550,MATCH(X$2,Kraftvärmeprod!$B$1:$VX$1,0),FALSE)/1,0)-IFERROR(VLOOKUP($B79,'Slutlig allokering kvv'!$B$2:$BX$550,MATCH(X$2,'Slutlig allokering kvv'!$B$1:$BX$1,0),FALSE)/1,0))</f>
        <v/>
      </c>
      <c r="Y79" t="str">
        <f>IF($D79="","",IFERROR(VLOOKUP($B79,Kraftvärmeprod!$B$1:$BX$550,MATCH(Y$2,Kraftvärmeprod!$B$1:$VX$1,0),FALSE)/1,0)-IFERROR(VLOOKUP($B79,'Slutlig allokering kvv'!$B$2:$BX$550,MATCH(Y$2,'Slutlig allokering kvv'!$B$1:$BX$1,0),FALSE)/1,0))</f>
        <v/>
      </c>
      <c r="Z79" t="str">
        <f>IF($D79="","",IFERROR(VLOOKUP($B79,Kraftvärmeprod!$B$1:$BX$550,MATCH(Z$2,Kraftvärmeprod!$B$1:$VX$1,0),FALSE)/1,0)-IFERROR(VLOOKUP($B79,'Slutlig allokering kvv'!$B$2:$BX$550,MATCH(Z$2,'Slutlig allokering kvv'!$B$1:$BX$1,0),FALSE)/1,0))</f>
        <v/>
      </c>
      <c r="AA79" t="str">
        <f>IF($D79="","",IFERROR(VLOOKUP($B79,Kraftvärmeprod!$B$1:$BX$550,MATCH(AA$2,Kraftvärmeprod!$B$1:$VX$1,0),FALSE)/1,0)-IFERROR(VLOOKUP($B79,'Slutlig allokering kvv'!$B$2:$BX$550,MATCH(AA$2,'Slutlig allokering kvv'!$B$1:$BX$1,0),FALSE)/1,0))</f>
        <v/>
      </c>
      <c r="AB79" t="str">
        <f>IF($D79="","",IFERROR(VLOOKUP($B79,Kraftvärmeprod!$B$1:$BX$550,MATCH(AB$2,Kraftvärmeprod!$B$1:$VX$1,0),FALSE)/1,0)-IFERROR(VLOOKUP($B79,'Slutlig allokering kvv'!$B$2:$BX$550,MATCH(AB$2,'Slutlig allokering kvv'!$B$1:$BX$1,0),FALSE)/1,0))</f>
        <v/>
      </c>
      <c r="AC79" t="str">
        <f>IF($D79="","",IFERROR(VLOOKUP($B79,Kraftvärmeprod!$B$1:$BX$550,MATCH(AC$2,Kraftvärmeprod!$B$1:$VX$1,0),FALSE)/1,0)-IFERROR(VLOOKUP($B79,'Slutlig allokering kvv'!$B$2:$BX$550,MATCH(AC$2,'Slutlig allokering kvv'!$B$1:$BX$1,0),FALSE)/1,0))</f>
        <v/>
      </c>
      <c r="AE79" t="str">
        <f>IF($D79="","",IFERROR(VLOOKUP($B79,Miljö!$B$1:$E$550,MATCH("Hjälpel kraftvärme (GWh)",Miljö!$B$1:$E$1,0),FALSE)/1,0)-IFERROR(VLOOKUP($B79,'Slutlig allokering kvv'!$B$2:$BX$550,MATCH(AE$2,'Slutlig allokering kvv'!$B$1:$BX$1,0),FALSE)/1,0))</f>
        <v/>
      </c>
      <c r="AI79">
        <f t="shared" si="4"/>
        <v>0</v>
      </c>
      <c r="AK79">
        <f>IFERROR(VLOOKUP($B79,'Slutlig allokering kvv'!$B$2:$AX$550,MATCH("Summa slutlig allokerad tillförd energi (utan hjälpel och rökgaskondensering):",'Slutlig allokering kvv'!$B$1:$AX$1,0),FALSE)/1,"")</f>
        <v>0</v>
      </c>
      <c r="AM79" s="289" t="str">
        <f>IFERROR(1-VLOOKUP($B79,'Slutlig allokering kvv'!$B$2:$AX$550,MATCH("Andel av bränsle i kvv som allokerats till värme, exklusive rökgaskondensering och hjälpel",'Slutlig allokering kvv'!$B$1:$AX$1,0),FALSE),"")</f>
        <v/>
      </c>
      <c r="AO79" s="289" t="str">
        <f t="shared" si="5"/>
        <v/>
      </c>
      <c r="AP79" s="290" t="str">
        <f t="shared" si="6"/>
        <v/>
      </c>
      <c r="AQ79" s="290"/>
      <c r="AR79" s="239" t="str">
        <f t="shared" si="7"/>
        <v/>
      </c>
      <c r="AS79" s="290"/>
    </row>
    <row r="80" spans="1:45" x14ac:dyDescent="0.25">
      <c r="A80" s="2" t="str">
        <f>'Miljövärden för publ företag'!B82</f>
        <v>Finspångs Tekniska Verk AB</v>
      </c>
      <c r="B80" s="2" t="str">
        <f>'Miljövärden för publ företag'!C82</f>
        <v>Finspång</v>
      </c>
      <c r="C80" t="str">
        <f>IFERROR(VLOOKUP($B80,Kraftvärmeprod!$B$1:$AH$479,MATCH(C$2,Kraftvärmeprod!$B$1:$AG$1,0),FALSE)/1,"")</f>
        <v/>
      </c>
      <c r="D80" t="str">
        <f>IFERROR(VLOOKUP($B80,Kraftvärmeprod!$B$1:$AH$479,MATCH(D$2,Kraftvärmeprod!$B$1:$AG$1,0),FALSE)/1,"")</f>
        <v/>
      </c>
      <c r="F80" t="str">
        <f>IF($D80="","",IFERROR(VLOOKUP($B80,Kraftvärmeprod!$B$1:$BX$550,MATCH(F$2,Kraftvärmeprod!$B$1:$VX$1,0),FALSE)/1,0)-IFERROR(VLOOKUP($B80,'Slutlig allokering kvv'!$B$2:$BX$550,MATCH(F$2,'Slutlig allokering kvv'!$B$1:$BX$1,0),FALSE)/1,0))</f>
        <v/>
      </c>
      <c r="G80" t="str">
        <f>IF($D80="","",IFERROR(VLOOKUP($B80,Kraftvärmeprod!$B$1:$BX$550,MATCH(G$2,Kraftvärmeprod!$B$1:$VX$1,0),FALSE)/1,0)-IFERROR(VLOOKUP($B80,'Slutlig allokering kvv'!$B$2:$BX$550,MATCH(G$2,'Slutlig allokering kvv'!$B$1:$BX$1,0),FALSE)/1,0))</f>
        <v/>
      </c>
      <c r="H80" t="str">
        <f>IF($D80="","",IFERROR(VLOOKUP($B80,Kraftvärmeprod!$B$1:$BX$550,MATCH(H$2,Kraftvärmeprod!$B$1:$VX$1,0),FALSE)/1,0)-IFERROR(VLOOKUP($B80,'Slutlig allokering kvv'!$B$2:$BX$550,MATCH(H$2,'Slutlig allokering kvv'!$B$1:$BX$1,0),FALSE)/1,0))</f>
        <v/>
      </c>
      <c r="I80" t="str">
        <f>IF($D80="","",IFERROR(VLOOKUP($B80,Kraftvärmeprod!$B$1:$BX$550,MATCH(I$2,Kraftvärmeprod!$B$1:$VX$1,0),FALSE)/1,0)-IFERROR(VLOOKUP($B80,'Slutlig allokering kvv'!$B$2:$BX$550,MATCH(I$2,'Slutlig allokering kvv'!$B$1:$BX$1,0),FALSE)/1,0))</f>
        <v/>
      </c>
      <c r="J80" t="str">
        <f>IF($D80="","",IFERROR(VLOOKUP($B80,Kraftvärmeprod!$B$1:$BX$550,MATCH(J$2,Kraftvärmeprod!$B$1:$VX$1,0),FALSE)/1,0)-IFERROR(VLOOKUP($B80,'Slutlig allokering kvv'!$B$2:$BX$550,MATCH(J$2,'Slutlig allokering kvv'!$B$1:$BX$1,0),FALSE)/1,0))</f>
        <v/>
      </c>
      <c r="K80" t="str">
        <f>IF($D80="","",IFERROR(VLOOKUP($B80,Kraftvärmeprod!$B$1:$BX$550,MATCH(K$2,Kraftvärmeprod!$B$1:$VX$1,0),FALSE)/1,0)-IFERROR(VLOOKUP($B80,'Slutlig allokering kvv'!$B$2:$BX$550,MATCH(K$2,'Slutlig allokering kvv'!$B$1:$BX$1,0),FALSE)/1,0))</f>
        <v/>
      </c>
      <c r="L80" t="str">
        <f>IF($D80="","",IFERROR(VLOOKUP($B80,Kraftvärmeprod!$B$1:$BX$550,MATCH(L$2,Kraftvärmeprod!$B$1:$VX$1,0),FALSE)/1,0)-IFERROR(VLOOKUP($B80,'Slutlig allokering kvv'!$B$2:$BX$550,MATCH(L$2,'Slutlig allokering kvv'!$B$1:$BX$1,0),FALSE)/1,0))</f>
        <v/>
      </c>
      <c r="M80" t="str">
        <f>IF($D80="","",IFERROR(VLOOKUP($B80,Kraftvärmeprod!$B$1:$BX$550,MATCH(M$2,Kraftvärmeprod!$B$1:$VX$1,0),FALSE)/1,0)-IFERROR(VLOOKUP($B80,'Slutlig allokering kvv'!$B$2:$BX$550,MATCH(M$2,'Slutlig allokering kvv'!$B$1:$BX$1,0),FALSE)/1,0))</f>
        <v/>
      </c>
      <c r="N80" t="str">
        <f>IF($D80="","",IFERROR(VLOOKUP($B80,Kraftvärmeprod!$B$1:$BX$550,MATCH(N$2,Kraftvärmeprod!$B$1:$VX$1,0),FALSE)/1,0)-IFERROR(VLOOKUP($B80,'Slutlig allokering kvv'!$B$2:$BX$550,MATCH(N$2,'Slutlig allokering kvv'!$B$1:$BX$1,0),FALSE)/1,0))</f>
        <v/>
      </c>
      <c r="O80" t="str">
        <f>IF($D80="","",IFERROR(VLOOKUP($B80,Kraftvärmeprod!$B$1:$BX$550,MATCH(O$2,Kraftvärmeprod!$B$1:$VX$1,0),FALSE)/1,0)-IFERROR(VLOOKUP($B80,'Slutlig allokering kvv'!$B$2:$BX$550,MATCH(O$2,'Slutlig allokering kvv'!$B$1:$BX$1,0),FALSE)/1,0))</f>
        <v/>
      </c>
      <c r="P80" t="str">
        <f>IF($D80="","",IFERROR(VLOOKUP($B80,Kraftvärmeprod!$B$1:$BX$550,MATCH(P$2,Kraftvärmeprod!$B$1:$VX$1,0),FALSE)/1,0)-IFERROR(VLOOKUP($B80,'Slutlig allokering kvv'!$B$2:$BX$550,MATCH(P$2,'Slutlig allokering kvv'!$B$1:$BX$1,0),FALSE)/1,0))</f>
        <v/>
      </c>
      <c r="Q80" t="str">
        <f>IF($D80="","",IFERROR(VLOOKUP($B80,Kraftvärmeprod!$B$1:$BX$550,MATCH(Q$2,Kraftvärmeprod!$B$1:$VX$1,0),FALSE)/1,0)-IFERROR(VLOOKUP($B80,'Slutlig allokering kvv'!$B$2:$BX$550,MATCH(Q$2,'Slutlig allokering kvv'!$B$1:$BX$1,0),FALSE)/1,0))</f>
        <v/>
      </c>
      <c r="R80" t="str">
        <f>IF($D80="","",IFERROR(VLOOKUP($B80,Kraftvärmeprod!$B$1:$BX$550,MATCH(R$2,Kraftvärmeprod!$B$1:$VX$1,0),FALSE)/1,0)-IFERROR(VLOOKUP($B80,'Slutlig allokering kvv'!$B$2:$BX$550,MATCH(R$2,'Slutlig allokering kvv'!$B$1:$BX$1,0),FALSE)/1,0))</f>
        <v/>
      </c>
      <c r="S80" t="str">
        <f>IF($D80="","",IFERROR(VLOOKUP($B80,Kraftvärmeprod!$B$1:$BX$550,MATCH(S$2,Kraftvärmeprod!$B$1:$VX$1,0),FALSE)/1,0)-IFERROR(VLOOKUP($B80,'Slutlig allokering kvv'!$B$2:$BX$550,MATCH(S$2,'Slutlig allokering kvv'!$B$1:$BX$1,0),FALSE)/1,0))</f>
        <v/>
      </c>
      <c r="T80" t="str">
        <f>IF($D80="","",IFERROR(VLOOKUP($B80,Kraftvärmeprod!$B$1:$BX$550,MATCH(T$2,Kraftvärmeprod!$B$1:$VX$1,0),FALSE)/1,0)-IFERROR(VLOOKUP($B80,'Slutlig allokering kvv'!$B$2:$BX$550,MATCH(T$2,'Slutlig allokering kvv'!$B$1:$BX$1,0),FALSE)/1,0))</f>
        <v/>
      </c>
      <c r="U80" t="str">
        <f>IF($D80="","",IFERROR(VLOOKUP($B80,Kraftvärmeprod!$B$1:$BX$550,MATCH(U$2,Kraftvärmeprod!$B$1:$VX$1,0),FALSE)/1,0)-IFERROR(VLOOKUP($B80,'Slutlig allokering kvv'!$B$2:$BX$550,MATCH(U$2,'Slutlig allokering kvv'!$B$1:$BX$1,0),FALSE)/1,0))</f>
        <v/>
      </c>
      <c r="V80" t="str">
        <f>IF($D80="","",IFERROR(VLOOKUP($B80,Kraftvärmeprod!$B$1:$BX$550,MATCH(V$2,Kraftvärmeprod!$B$1:$VX$1,0),FALSE)/1,0)-IFERROR(VLOOKUP($B80,'Slutlig allokering kvv'!$B$2:$BX$550,MATCH(V$2,'Slutlig allokering kvv'!$B$1:$BX$1,0),FALSE)/1,0))</f>
        <v/>
      </c>
      <c r="W80" t="str">
        <f>IF($D80="","",IFERROR(VLOOKUP($B80,Kraftvärmeprod!$B$1:$BX$550,MATCH(W$2,Kraftvärmeprod!$B$1:$VX$1,0),FALSE)/1,0)-IFERROR(VLOOKUP($B80,'Slutlig allokering kvv'!$B$2:$BX$550,MATCH(W$2,'Slutlig allokering kvv'!$B$1:$BX$1,0),FALSE)/1,0))</f>
        <v/>
      </c>
      <c r="X80" t="str">
        <f>IF($D80="","",IFERROR(VLOOKUP($B80,Kraftvärmeprod!$B$1:$BX$550,MATCH(X$2,Kraftvärmeprod!$B$1:$VX$1,0),FALSE)/1,0)-IFERROR(VLOOKUP($B80,'Slutlig allokering kvv'!$B$2:$BX$550,MATCH(X$2,'Slutlig allokering kvv'!$B$1:$BX$1,0),FALSE)/1,0))</f>
        <v/>
      </c>
      <c r="Y80" t="str">
        <f>IF($D80="","",IFERROR(VLOOKUP($B80,Kraftvärmeprod!$B$1:$BX$550,MATCH(Y$2,Kraftvärmeprod!$B$1:$VX$1,0),FALSE)/1,0)-IFERROR(VLOOKUP($B80,'Slutlig allokering kvv'!$B$2:$BX$550,MATCH(Y$2,'Slutlig allokering kvv'!$B$1:$BX$1,0),FALSE)/1,0))</f>
        <v/>
      </c>
      <c r="Z80" t="str">
        <f>IF($D80="","",IFERROR(VLOOKUP($B80,Kraftvärmeprod!$B$1:$BX$550,MATCH(Z$2,Kraftvärmeprod!$B$1:$VX$1,0),FALSE)/1,0)-IFERROR(VLOOKUP($B80,'Slutlig allokering kvv'!$B$2:$BX$550,MATCH(Z$2,'Slutlig allokering kvv'!$B$1:$BX$1,0),FALSE)/1,0))</f>
        <v/>
      </c>
      <c r="AA80" t="str">
        <f>IF($D80="","",IFERROR(VLOOKUP($B80,Kraftvärmeprod!$B$1:$BX$550,MATCH(AA$2,Kraftvärmeprod!$B$1:$VX$1,0),FALSE)/1,0)-IFERROR(VLOOKUP($B80,'Slutlig allokering kvv'!$B$2:$BX$550,MATCH(AA$2,'Slutlig allokering kvv'!$B$1:$BX$1,0),FALSE)/1,0))</f>
        <v/>
      </c>
      <c r="AB80" t="str">
        <f>IF($D80="","",IFERROR(VLOOKUP($B80,Kraftvärmeprod!$B$1:$BX$550,MATCH(AB$2,Kraftvärmeprod!$B$1:$VX$1,0),FALSE)/1,0)-IFERROR(VLOOKUP($B80,'Slutlig allokering kvv'!$B$2:$BX$550,MATCH(AB$2,'Slutlig allokering kvv'!$B$1:$BX$1,0),FALSE)/1,0))</f>
        <v/>
      </c>
      <c r="AC80" t="str">
        <f>IF($D80="","",IFERROR(VLOOKUP($B80,Kraftvärmeprod!$B$1:$BX$550,MATCH(AC$2,Kraftvärmeprod!$B$1:$VX$1,0),FALSE)/1,0)-IFERROR(VLOOKUP($B80,'Slutlig allokering kvv'!$B$2:$BX$550,MATCH(AC$2,'Slutlig allokering kvv'!$B$1:$BX$1,0),FALSE)/1,0))</f>
        <v/>
      </c>
      <c r="AE80" t="str">
        <f>IF($D80="","",IFERROR(VLOOKUP($B80,Miljö!$B$1:$E$550,MATCH("Hjälpel kraftvärme (GWh)",Miljö!$B$1:$E$1,0),FALSE)/1,0)-IFERROR(VLOOKUP($B80,'Slutlig allokering kvv'!$B$2:$BX$550,MATCH(AE$2,'Slutlig allokering kvv'!$B$1:$BX$1,0),FALSE)/1,0))</f>
        <v/>
      </c>
      <c r="AI80">
        <f t="shared" si="4"/>
        <v>0</v>
      </c>
      <c r="AK80">
        <f>IFERROR(VLOOKUP($B80,'Slutlig allokering kvv'!$B$2:$AX$550,MATCH("Summa slutlig allokerad tillförd energi (utan hjälpel och rökgaskondensering):",'Slutlig allokering kvv'!$B$1:$AX$1,0),FALSE)/1,"")</f>
        <v>0</v>
      </c>
      <c r="AM80" s="289" t="str">
        <f>IFERROR(1-VLOOKUP($B80,'Slutlig allokering kvv'!$B$2:$AX$550,MATCH("Andel av bränsle i kvv som allokerats till värme, exklusive rökgaskondensering och hjälpel",'Slutlig allokering kvv'!$B$1:$AX$1,0),FALSE),"")</f>
        <v/>
      </c>
      <c r="AO80" s="289" t="str">
        <f t="shared" si="5"/>
        <v/>
      </c>
      <c r="AP80" s="290" t="str">
        <f t="shared" si="6"/>
        <v/>
      </c>
      <c r="AQ80" s="290"/>
      <c r="AR80" s="239" t="str">
        <f t="shared" si="7"/>
        <v/>
      </c>
      <c r="AS80" s="290"/>
    </row>
    <row r="81" spans="1:45" x14ac:dyDescent="0.25">
      <c r="A81" s="2" t="str">
        <f>'Miljövärden för publ företag'!B83</f>
        <v>Gislaved Energi AB</v>
      </c>
      <c r="B81" s="2" t="str">
        <f>'Miljövärden för publ företag'!C83</f>
        <v>Gislaved</v>
      </c>
      <c r="C81" t="str">
        <f>IFERROR(VLOOKUP($B81,Kraftvärmeprod!$B$1:$AH$479,MATCH(C$2,Kraftvärmeprod!$B$1:$AG$1,0),FALSE)/1,"")</f>
        <v/>
      </c>
      <c r="D81" t="str">
        <f>IFERROR(VLOOKUP($B81,Kraftvärmeprod!$B$1:$AH$479,MATCH(D$2,Kraftvärmeprod!$B$1:$AG$1,0),FALSE)/1,"")</f>
        <v/>
      </c>
      <c r="F81" t="str">
        <f>IF($D81="","",IFERROR(VLOOKUP($B81,Kraftvärmeprod!$B$1:$BX$550,MATCH(F$2,Kraftvärmeprod!$B$1:$VX$1,0),FALSE)/1,0)-IFERROR(VLOOKUP($B81,'Slutlig allokering kvv'!$B$2:$BX$550,MATCH(F$2,'Slutlig allokering kvv'!$B$1:$BX$1,0),FALSE)/1,0))</f>
        <v/>
      </c>
      <c r="G81" t="str">
        <f>IF($D81="","",IFERROR(VLOOKUP($B81,Kraftvärmeprod!$B$1:$BX$550,MATCH(G$2,Kraftvärmeprod!$B$1:$VX$1,0),FALSE)/1,0)-IFERROR(VLOOKUP($B81,'Slutlig allokering kvv'!$B$2:$BX$550,MATCH(G$2,'Slutlig allokering kvv'!$B$1:$BX$1,0),FALSE)/1,0))</f>
        <v/>
      </c>
      <c r="H81" t="str">
        <f>IF($D81="","",IFERROR(VLOOKUP($B81,Kraftvärmeprod!$B$1:$BX$550,MATCH(H$2,Kraftvärmeprod!$B$1:$VX$1,0),FALSE)/1,0)-IFERROR(VLOOKUP($B81,'Slutlig allokering kvv'!$B$2:$BX$550,MATCH(H$2,'Slutlig allokering kvv'!$B$1:$BX$1,0),FALSE)/1,0))</f>
        <v/>
      </c>
      <c r="I81" t="str">
        <f>IF($D81="","",IFERROR(VLOOKUP($B81,Kraftvärmeprod!$B$1:$BX$550,MATCH(I$2,Kraftvärmeprod!$B$1:$VX$1,0),FALSE)/1,0)-IFERROR(VLOOKUP($B81,'Slutlig allokering kvv'!$B$2:$BX$550,MATCH(I$2,'Slutlig allokering kvv'!$B$1:$BX$1,0),FALSE)/1,0))</f>
        <v/>
      </c>
      <c r="J81" t="str">
        <f>IF($D81="","",IFERROR(VLOOKUP($B81,Kraftvärmeprod!$B$1:$BX$550,MATCH(J$2,Kraftvärmeprod!$B$1:$VX$1,0),FALSE)/1,0)-IFERROR(VLOOKUP($B81,'Slutlig allokering kvv'!$B$2:$BX$550,MATCH(J$2,'Slutlig allokering kvv'!$B$1:$BX$1,0),FALSE)/1,0))</f>
        <v/>
      </c>
      <c r="K81" t="str">
        <f>IF($D81="","",IFERROR(VLOOKUP($B81,Kraftvärmeprod!$B$1:$BX$550,MATCH(K$2,Kraftvärmeprod!$B$1:$VX$1,0),FALSE)/1,0)-IFERROR(VLOOKUP($B81,'Slutlig allokering kvv'!$B$2:$BX$550,MATCH(K$2,'Slutlig allokering kvv'!$B$1:$BX$1,0),FALSE)/1,0))</f>
        <v/>
      </c>
      <c r="L81" t="str">
        <f>IF($D81="","",IFERROR(VLOOKUP($B81,Kraftvärmeprod!$B$1:$BX$550,MATCH(L$2,Kraftvärmeprod!$B$1:$VX$1,0),FALSE)/1,0)-IFERROR(VLOOKUP($B81,'Slutlig allokering kvv'!$B$2:$BX$550,MATCH(L$2,'Slutlig allokering kvv'!$B$1:$BX$1,0),FALSE)/1,0))</f>
        <v/>
      </c>
      <c r="M81" t="str">
        <f>IF($D81="","",IFERROR(VLOOKUP($B81,Kraftvärmeprod!$B$1:$BX$550,MATCH(M$2,Kraftvärmeprod!$B$1:$VX$1,0),FALSE)/1,0)-IFERROR(VLOOKUP($B81,'Slutlig allokering kvv'!$B$2:$BX$550,MATCH(M$2,'Slutlig allokering kvv'!$B$1:$BX$1,0),FALSE)/1,0))</f>
        <v/>
      </c>
      <c r="N81" t="str">
        <f>IF($D81="","",IFERROR(VLOOKUP($B81,Kraftvärmeprod!$B$1:$BX$550,MATCH(N$2,Kraftvärmeprod!$B$1:$VX$1,0),FALSE)/1,0)-IFERROR(VLOOKUP($B81,'Slutlig allokering kvv'!$B$2:$BX$550,MATCH(N$2,'Slutlig allokering kvv'!$B$1:$BX$1,0),FALSE)/1,0))</f>
        <v/>
      </c>
      <c r="O81" t="str">
        <f>IF($D81="","",IFERROR(VLOOKUP($B81,Kraftvärmeprod!$B$1:$BX$550,MATCH(O$2,Kraftvärmeprod!$B$1:$VX$1,0),FALSE)/1,0)-IFERROR(VLOOKUP($B81,'Slutlig allokering kvv'!$B$2:$BX$550,MATCH(O$2,'Slutlig allokering kvv'!$B$1:$BX$1,0),FALSE)/1,0))</f>
        <v/>
      </c>
      <c r="P81" t="str">
        <f>IF($D81="","",IFERROR(VLOOKUP($B81,Kraftvärmeprod!$B$1:$BX$550,MATCH(P$2,Kraftvärmeprod!$B$1:$VX$1,0),FALSE)/1,0)-IFERROR(VLOOKUP($B81,'Slutlig allokering kvv'!$B$2:$BX$550,MATCH(P$2,'Slutlig allokering kvv'!$B$1:$BX$1,0),FALSE)/1,0))</f>
        <v/>
      </c>
      <c r="Q81" t="str">
        <f>IF($D81="","",IFERROR(VLOOKUP($B81,Kraftvärmeprod!$B$1:$BX$550,MATCH(Q$2,Kraftvärmeprod!$B$1:$VX$1,0),FALSE)/1,0)-IFERROR(VLOOKUP($B81,'Slutlig allokering kvv'!$B$2:$BX$550,MATCH(Q$2,'Slutlig allokering kvv'!$B$1:$BX$1,0),FALSE)/1,0))</f>
        <v/>
      </c>
      <c r="R81" t="str">
        <f>IF($D81="","",IFERROR(VLOOKUP($B81,Kraftvärmeprod!$B$1:$BX$550,MATCH(R$2,Kraftvärmeprod!$B$1:$VX$1,0),FALSE)/1,0)-IFERROR(VLOOKUP($B81,'Slutlig allokering kvv'!$B$2:$BX$550,MATCH(R$2,'Slutlig allokering kvv'!$B$1:$BX$1,0),FALSE)/1,0))</f>
        <v/>
      </c>
      <c r="S81" t="str">
        <f>IF($D81="","",IFERROR(VLOOKUP($B81,Kraftvärmeprod!$B$1:$BX$550,MATCH(S$2,Kraftvärmeprod!$B$1:$VX$1,0),FALSE)/1,0)-IFERROR(VLOOKUP($B81,'Slutlig allokering kvv'!$B$2:$BX$550,MATCH(S$2,'Slutlig allokering kvv'!$B$1:$BX$1,0),FALSE)/1,0))</f>
        <v/>
      </c>
      <c r="T81" t="str">
        <f>IF($D81="","",IFERROR(VLOOKUP($B81,Kraftvärmeprod!$B$1:$BX$550,MATCH(T$2,Kraftvärmeprod!$B$1:$VX$1,0),FALSE)/1,0)-IFERROR(VLOOKUP($B81,'Slutlig allokering kvv'!$B$2:$BX$550,MATCH(T$2,'Slutlig allokering kvv'!$B$1:$BX$1,0),FALSE)/1,0))</f>
        <v/>
      </c>
      <c r="U81" t="str">
        <f>IF($D81="","",IFERROR(VLOOKUP($B81,Kraftvärmeprod!$B$1:$BX$550,MATCH(U$2,Kraftvärmeprod!$B$1:$VX$1,0),FALSE)/1,0)-IFERROR(VLOOKUP($B81,'Slutlig allokering kvv'!$B$2:$BX$550,MATCH(U$2,'Slutlig allokering kvv'!$B$1:$BX$1,0),FALSE)/1,0))</f>
        <v/>
      </c>
      <c r="V81" t="str">
        <f>IF($D81="","",IFERROR(VLOOKUP($B81,Kraftvärmeprod!$B$1:$BX$550,MATCH(V$2,Kraftvärmeprod!$B$1:$VX$1,0),FALSE)/1,0)-IFERROR(VLOOKUP($B81,'Slutlig allokering kvv'!$B$2:$BX$550,MATCH(V$2,'Slutlig allokering kvv'!$B$1:$BX$1,0),FALSE)/1,0))</f>
        <v/>
      </c>
      <c r="W81" t="str">
        <f>IF($D81="","",IFERROR(VLOOKUP($B81,Kraftvärmeprod!$B$1:$BX$550,MATCH(W$2,Kraftvärmeprod!$B$1:$VX$1,0),FALSE)/1,0)-IFERROR(VLOOKUP($B81,'Slutlig allokering kvv'!$B$2:$BX$550,MATCH(W$2,'Slutlig allokering kvv'!$B$1:$BX$1,0),FALSE)/1,0))</f>
        <v/>
      </c>
      <c r="X81" t="str">
        <f>IF($D81="","",IFERROR(VLOOKUP($B81,Kraftvärmeprod!$B$1:$BX$550,MATCH(X$2,Kraftvärmeprod!$B$1:$VX$1,0),FALSE)/1,0)-IFERROR(VLOOKUP($B81,'Slutlig allokering kvv'!$B$2:$BX$550,MATCH(X$2,'Slutlig allokering kvv'!$B$1:$BX$1,0),FALSE)/1,0))</f>
        <v/>
      </c>
      <c r="Y81" t="str">
        <f>IF($D81="","",IFERROR(VLOOKUP($B81,Kraftvärmeprod!$B$1:$BX$550,MATCH(Y$2,Kraftvärmeprod!$B$1:$VX$1,0),FALSE)/1,0)-IFERROR(VLOOKUP($B81,'Slutlig allokering kvv'!$B$2:$BX$550,MATCH(Y$2,'Slutlig allokering kvv'!$B$1:$BX$1,0),FALSE)/1,0))</f>
        <v/>
      </c>
      <c r="Z81" t="str">
        <f>IF($D81="","",IFERROR(VLOOKUP($B81,Kraftvärmeprod!$B$1:$BX$550,MATCH(Z$2,Kraftvärmeprod!$B$1:$VX$1,0),FALSE)/1,0)-IFERROR(VLOOKUP($B81,'Slutlig allokering kvv'!$B$2:$BX$550,MATCH(Z$2,'Slutlig allokering kvv'!$B$1:$BX$1,0),FALSE)/1,0))</f>
        <v/>
      </c>
      <c r="AA81" t="str">
        <f>IF($D81="","",IFERROR(VLOOKUP($B81,Kraftvärmeprod!$B$1:$BX$550,MATCH(AA$2,Kraftvärmeprod!$B$1:$VX$1,0),FALSE)/1,0)-IFERROR(VLOOKUP($B81,'Slutlig allokering kvv'!$B$2:$BX$550,MATCH(AA$2,'Slutlig allokering kvv'!$B$1:$BX$1,0),FALSE)/1,0))</f>
        <v/>
      </c>
      <c r="AB81" t="str">
        <f>IF($D81="","",IFERROR(VLOOKUP($B81,Kraftvärmeprod!$B$1:$BX$550,MATCH(AB$2,Kraftvärmeprod!$B$1:$VX$1,0),FALSE)/1,0)-IFERROR(VLOOKUP($B81,'Slutlig allokering kvv'!$B$2:$BX$550,MATCH(AB$2,'Slutlig allokering kvv'!$B$1:$BX$1,0),FALSE)/1,0))</f>
        <v/>
      </c>
      <c r="AC81" t="str">
        <f>IF($D81="","",IFERROR(VLOOKUP($B81,Kraftvärmeprod!$B$1:$BX$550,MATCH(AC$2,Kraftvärmeprod!$B$1:$VX$1,0),FALSE)/1,0)-IFERROR(VLOOKUP($B81,'Slutlig allokering kvv'!$B$2:$BX$550,MATCH(AC$2,'Slutlig allokering kvv'!$B$1:$BX$1,0),FALSE)/1,0))</f>
        <v/>
      </c>
      <c r="AE81" t="str">
        <f>IF($D81="","",IFERROR(VLOOKUP($B81,Miljö!$B$1:$E$550,MATCH("Hjälpel kraftvärme (GWh)",Miljö!$B$1:$E$1,0),FALSE)/1,0)-IFERROR(VLOOKUP($B81,'Slutlig allokering kvv'!$B$2:$BX$550,MATCH(AE$2,'Slutlig allokering kvv'!$B$1:$BX$1,0),FALSE)/1,0))</f>
        <v/>
      </c>
      <c r="AI81">
        <f t="shared" si="4"/>
        <v>0</v>
      </c>
      <c r="AK81">
        <f>IFERROR(VLOOKUP($B81,'Slutlig allokering kvv'!$B$2:$AX$550,MATCH("Summa slutlig allokerad tillförd energi (utan hjälpel och rökgaskondensering):",'Slutlig allokering kvv'!$B$1:$AX$1,0),FALSE)/1,"")</f>
        <v>0</v>
      </c>
      <c r="AM81" s="289" t="str">
        <f>IFERROR(1-VLOOKUP($B81,'Slutlig allokering kvv'!$B$2:$AX$550,MATCH("Andel av bränsle i kvv som allokerats till värme, exklusive rökgaskondensering och hjälpel",'Slutlig allokering kvv'!$B$1:$AX$1,0),FALSE),"")</f>
        <v/>
      </c>
      <c r="AO81" s="289" t="str">
        <f t="shared" si="5"/>
        <v/>
      </c>
      <c r="AP81" s="290" t="str">
        <f t="shared" si="6"/>
        <v/>
      </c>
      <c r="AQ81" s="290"/>
      <c r="AR81" s="239" t="str">
        <f t="shared" si="7"/>
        <v/>
      </c>
      <c r="AS81" s="290"/>
    </row>
    <row r="82" spans="1:45" x14ac:dyDescent="0.25">
      <c r="A82" s="2" t="str">
        <f>'Miljövärden för publ företag'!B84</f>
        <v>Gislaved Energi AB</v>
      </c>
      <c r="B82" s="2" t="str">
        <f>'Miljövärden för publ företag'!C84</f>
        <v>Hestra</v>
      </c>
      <c r="C82" t="str">
        <f>IFERROR(VLOOKUP($B82,Kraftvärmeprod!$B$1:$AH$479,MATCH(C$2,Kraftvärmeprod!$B$1:$AG$1,0),FALSE)/1,"")</f>
        <v/>
      </c>
      <c r="D82" t="str">
        <f>IFERROR(VLOOKUP($B82,Kraftvärmeprod!$B$1:$AH$479,MATCH(D$2,Kraftvärmeprod!$B$1:$AG$1,0),FALSE)/1,"")</f>
        <v/>
      </c>
      <c r="F82" t="str">
        <f>IF($D82="","",IFERROR(VLOOKUP($B82,Kraftvärmeprod!$B$1:$BX$550,MATCH(F$2,Kraftvärmeprod!$B$1:$VX$1,0),FALSE)/1,0)-IFERROR(VLOOKUP($B82,'Slutlig allokering kvv'!$B$2:$BX$550,MATCH(F$2,'Slutlig allokering kvv'!$B$1:$BX$1,0),FALSE)/1,0))</f>
        <v/>
      </c>
      <c r="G82" t="str">
        <f>IF($D82="","",IFERROR(VLOOKUP($B82,Kraftvärmeprod!$B$1:$BX$550,MATCH(G$2,Kraftvärmeprod!$B$1:$VX$1,0),FALSE)/1,0)-IFERROR(VLOOKUP($B82,'Slutlig allokering kvv'!$B$2:$BX$550,MATCH(G$2,'Slutlig allokering kvv'!$B$1:$BX$1,0),FALSE)/1,0))</f>
        <v/>
      </c>
      <c r="H82" t="str">
        <f>IF($D82="","",IFERROR(VLOOKUP($B82,Kraftvärmeprod!$B$1:$BX$550,MATCH(H$2,Kraftvärmeprod!$B$1:$VX$1,0),FALSE)/1,0)-IFERROR(VLOOKUP($B82,'Slutlig allokering kvv'!$B$2:$BX$550,MATCH(H$2,'Slutlig allokering kvv'!$B$1:$BX$1,0),FALSE)/1,0))</f>
        <v/>
      </c>
      <c r="I82" t="str">
        <f>IF($D82="","",IFERROR(VLOOKUP($B82,Kraftvärmeprod!$B$1:$BX$550,MATCH(I$2,Kraftvärmeprod!$B$1:$VX$1,0),FALSE)/1,0)-IFERROR(VLOOKUP($B82,'Slutlig allokering kvv'!$B$2:$BX$550,MATCH(I$2,'Slutlig allokering kvv'!$B$1:$BX$1,0),FALSE)/1,0))</f>
        <v/>
      </c>
      <c r="J82" t="str">
        <f>IF($D82="","",IFERROR(VLOOKUP($B82,Kraftvärmeprod!$B$1:$BX$550,MATCH(J$2,Kraftvärmeprod!$B$1:$VX$1,0),FALSE)/1,0)-IFERROR(VLOOKUP($B82,'Slutlig allokering kvv'!$B$2:$BX$550,MATCH(J$2,'Slutlig allokering kvv'!$B$1:$BX$1,0),FALSE)/1,0))</f>
        <v/>
      </c>
      <c r="K82" t="str">
        <f>IF($D82="","",IFERROR(VLOOKUP($B82,Kraftvärmeprod!$B$1:$BX$550,MATCH(K$2,Kraftvärmeprod!$B$1:$VX$1,0),FALSE)/1,0)-IFERROR(VLOOKUP($B82,'Slutlig allokering kvv'!$B$2:$BX$550,MATCH(K$2,'Slutlig allokering kvv'!$B$1:$BX$1,0),FALSE)/1,0))</f>
        <v/>
      </c>
      <c r="L82" t="str">
        <f>IF($D82="","",IFERROR(VLOOKUP($B82,Kraftvärmeprod!$B$1:$BX$550,MATCH(L$2,Kraftvärmeprod!$B$1:$VX$1,0),FALSE)/1,0)-IFERROR(VLOOKUP($B82,'Slutlig allokering kvv'!$B$2:$BX$550,MATCH(L$2,'Slutlig allokering kvv'!$B$1:$BX$1,0),FALSE)/1,0))</f>
        <v/>
      </c>
      <c r="M82" t="str">
        <f>IF($D82="","",IFERROR(VLOOKUP($B82,Kraftvärmeprod!$B$1:$BX$550,MATCH(M$2,Kraftvärmeprod!$B$1:$VX$1,0),FALSE)/1,0)-IFERROR(VLOOKUP($B82,'Slutlig allokering kvv'!$B$2:$BX$550,MATCH(M$2,'Slutlig allokering kvv'!$B$1:$BX$1,0),FALSE)/1,0))</f>
        <v/>
      </c>
      <c r="N82" t="str">
        <f>IF($D82="","",IFERROR(VLOOKUP($B82,Kraftvärmeprod!$B$1:$BX$550,MATCH(N$2,Kraftvärmeprod!$B$1:$VX$1,0),FALSE)/1,0)-IFERROR(VLOOKUP($B82,'Slutlig allokering kvv'!$B$2:$BX$550,MATCH(N$2,'Slutlig allokering kvv'!$B$1:$BX$1,0),FALSE)/1,0))</f>
        <v/>
      </c>
      <c r="O82" t="str">
        <f>IF($D82="","",IFERROR(VLOOKUP($B82,Kraftvärmeprod!$B$1:$BX$550,MATCH(O$2,Kraftvärmeprod!$B$1:$VX$1,0),FALSE)/1,0)-IFERROR(VLOOKUP($B82,'Slutlig allokering kvv'!$B$2:$BX$550,MATCH(O$2,'Slutlig allokering kvv'!$B$1:$BX$1,0),FALSE)/1,0))</f>
        <v/>
      </c>
      <c r="P82" t="str">
        <f>IF($D82="","",IFERROR(VLOOKUP($B82,Kraftvärmeprod!$B$1:$BX$550,MATCH(P$2,Kraftvärmeprod!$B$1:$VX$1,0),FALSE)/1,0)-IFERROR(VLOOKUP($B82,'Slutlig allokering kvv'!$B$2:$BX$550,MATCH(P$2,'Slutlig allokering kvv'!$B$1:$BX$1,0),FALSE)/1,0))</f>
        <v/>
      </c>
      <c r="Q82" t="str">
        <f>IF($D82="","",IFERROR(VLOOKUP($B82,Kraftvärmeprod!$B$1:$BX$550,MATCH(Q$2,Kraftvärmeprod!$B$1:$VX$1,0),FALSE)/1,0)-IFERROR(VLOOKUP($B82,'Slutlig allokering kvv'!$B$2:$BX$550,MATCH(Q$2,'Slutlig allokering kvv'!$B$1:$BX$1,0),FALSE)/1,0))</f>
        <v/>
      </c>
      <c r="R82" t="str">
        <f>IF($D82="","",IFERROR(VLOOKUP($B82,Kraftvärmeprod!$B$1:$BX$550,MATCH(R$2,Kraftvärmeprod!$B$1:$VX$1,0),FALSE)/1,0)-IFERROR(VLOOKUP($B82,'Slutlig allokering kvv'!$B$2:$BX$550,MATCH(R$2,'Slutlig allokering kvv'!$B$1:$BX$1,0),FALSE)/1,0))</f>
        <v/>
      </c>
      <c r="S82" t="str">
        <f>IF($D82="","",IFERROR(VLOOKUP($B82,Kraftvärmeprod!$B$1:$BX$550,MATCH(S$2,Kraftvärmeprod!$B$1:$VX$1,0),FALSE)/1,0)-IFERROR(VLOOKUP($B82,'Slutlig allokering kvv'!$B$2:$BX$550,MATCH(S$2,'Slutlig allokering kvv'!$B$1:$BX$1,0),FALSE)/1,0))</f>
        <v/>
      </c>
      <c r="T82" t="str">
        <f>IF($D82="","",IFERROR(VLOOKUP($B82,Kraftvärmeprod!$B$1:$BX$550,MATCH(T$2,Kraftvärmeprod!$B$1:$VX$1,0),FALSE)/1,0)-IFERROR(VLOOKUP($B82,'Slutlig allokering kvv'!$B$2:$BX$550,MATCH(T$2,'Slutlig allokering kvv'!$B$1:$BX$1,0),FALSE)/1,0))</f>
        <v/>
      </c>
      <c r="U82" t="str">
        <f>IF($D82="","",IFERROR(VLOOKUP($B82,Kraftvärmeprod!$B$1:$BX$550,MATCH(U$2,Kraftvärmeprod!$B$1:$VX$1,0),FALSE)/1,0)-IFERROR(VLOOKUP($B82,'Slutlig allokering kvv'!$B$2:$BX$550,MATCH(U$2,'Slutlig allokering kvv'!$B$1:$BX$1,0),FALSE)/1,0))</f>
        <v/>
      </c>
      <c r="V82" t="str">
        <f>IF($D82="","",IFERROR(VLOOKUP($B82,Kraftvärmeprod!$B$1:$BX$550,MATCH(V$2,Kraftvärmeprod!$B$1:$VX$1,0),FALSE)/1,0)-IFERROR(VLOOKUP($B82,'Slutlig allokering kvv'!$B$2:$BX$550,MATCH(V$2,'Slutlig allokering kvv'!$B$1:$BX$1,0),FALSE)/1,0))</f>
        <v/>
      </c>
      <c r="W82" t="str">
        <f>IF($D82="","",IFERROR(VLOOKUP($B82,Kraftvärmeprod!$B$1:$BX$550,MATCH(W$2,Kraftvärmeprod!$B$1:$VX$1,0),FALSE)/1,0)-IFERROR(VLOOKUP($B82,'Slutlig allokering kvv'!$B$2:$BX$550,MATCH(W$2,'Slutlig allokering kvv'!$B$1:$BX$1,0),FALSE)/1,0))</f>
        <v/>
      </c>
      <c r="X82" t="str">
        <f>IF($D82="","",IFERROR(VLOOKUP($B82,Kraftvärmeprod!$B$1:$BX$550,MATCH(X$2,Kraftvärmeprod!$B$1:$VX$1,0),FALSE)/1,0)-IFERROR(VLOOKUP($B82,'Slutlig allokering kvv'!$B$2:$BX$550,MATCH(X$2,'Slutlig allokering kvv'!$B$1:$BX$1,0),FALSE)/1,0))</f>
        <v/>
      </c>
      <c r="Y82" t="str">
        <f>IF($D82="","",IFERROR(VLOOKUP($B82,Kraftvärmeprod!$B$1:$BX$550,MATCH(Y$2,Kraftvärmeprod!$B$1:$VX$1,0),FALSE)/1,0)-IFERROR(VLOOKUP($B82,'Slutlig allokering kvv'!$B$2:$BX$550,MATCH(Y$2,'Slutlig allokering kvv'!$B$1:$BX$1,0),FALSE)/1,0))</f>
        <v/>
      </c>
      <c r="Z82" t="str">
        <f>IF($D82="","",IFERROR(VLOOKUP($B82,Kraftvärmeprod!$B$1:$BX$550,MATCH(Z$2,Kraftvärmeprod!$B$1:$VX$1,0),FALSE)/1,0)-IFERROR(VLOOKUP($B82,'Slutlig allokering kvv'!$B$2:$BX$550,MATCH(Z$2,'Slutlig allokering kvv'!$B$1:$BX$1,0),FALSE)/1,0))</f>
        <v/>
      </c>
      <c r="AA82" t="str">
        <f>IF($D82="","",IFERROR(VLOOKUP($B82,Kraftvärmeprod!$B$1:$BX$550,MATCH(AA$2,Kraftvärmeprod!$B$1:$VX$1,0),FALSE)/1,0)-IFERROR(VLOOKUP($B82,'Slutlig allokering kvv'!$B$2:$BX$550,MATCH(AA$2,'Slutlig allokering kvv'!$B$1:$BX$1,0),FALSE)/1,0))</f>
        <v/>
      </c>
      <c r="AB82" t="str">
        <f>IF($D82="","",IFERROR(VLOOKUP($B82,Kraftvärmeprod!$B$1:$BX$550,MATCH(AB$2,Kraftvärmeprod!$B$1:$VX$1,0),FALSE)/1,0)-IFERROR(VLOOKUP($B82,'Slutlig allokering kvv'!$B$2:$BX$550,MATCH(AB$2,'Slutlig allokering kvv'!$B$1:$BX$1,0),FALSE)/1,0))</f>
        <v/>
      </c>
      <c r="AC82" t="str">
        <f>IF($D82="","",IFERROR(VLOOKUP($B82,Kraftvärmeprod!$B$1:$BX$550,MATCH(AC$2,Kraftvärmeprod!$B$1:$VX$1,0),FALSE)/1,0)-IFERROR(VLOOKUP($B82,'Slutlig allokering kvv'!$B$2:$BX$550,MATCH(AC$2,'Slutlig allokering kvv'!$B$1:$BX$1,0),FALSE)/1,0))</f>
        <v/>
      </c>
      <c r="AE82" t="str">
        <f>IF($D82="","",IFERROR(VLOOKUP($B82,Miljö!$B$1:$E$550,MATCH("Hjälpel kraftvärme (GWh)",Miljö!$B$1:$E$1,0),FALSE)/1,0)-IFERROR(VLOOKUP($B82,'Slutlig allokering kvv'!$B$2:$BX$550,MATCH(AE$2,'Slutlig allokering kvv'!$B$1:$BX$1,0),FALSE)/1,0))</f>
        <v/>
      </c>
      <c r="AI82">
        <f t="shared" si="4"/>
        <v>0</v>
      </c>
      <c r="AK82">
        <f>IFERROR(VLOOKUP($B82,'Slutlig allokering kvv'!$B$2:$AX$550,MATCH("Summa slutlig allokerad tillförd energi (utan hjälpel och rökgaskondensering):",'Slutlig allokering kvv'!$B$1:$AX$1,0),FALSE)/1,"")</f>
        <v>0</v>
      </c>
      <c r="AM82" s="289" t="str">
        <f>IFERROR(1-VLOOKUP($B82,'Slutlig allokering kvv'!$B$2:$AX$550,MATCH("Andel av bränsle i kvv som allokerats till värme, exklusive rökgaskondensering och hjälpel",'Slutlig allokering kvv'!$B$1:$AX$1,0),FALSE),"")</f>
        <v/>
      </c>
      <c r="AO82" s="289" t="str">
        <f t="shared" si="5"/>
        <v/>
      </c>
      <c r="AP82" s="290" t="str">
        <f t="shared" si="6"/>
        <v/>
      </c>
      <c r="AQ82" s="290"/>
      <c r="AR82" s="239" t="str">
        <f t="shared" si="7"/>
        <v/>
      </c>
      <c r="AS82" s="290"/>
    </row>
    <row r="83" spans="1:45" x14ac:dyDescent="0.25">
      <c r="A83" s="2" t="str">
        <f>'Miljövärden för publ företag'!B85</f>
        <v>Gislaved Energi AB</v>
      </c>
      <c r="B83" s="2" t="str">
        <f>'Miljövärden för publ företag'!C85</f>
        <v>Reftele</v>
      </c>
      <c r="C83" t="str">
        <f>IFERROR(VLOOKUP($B83,Kraftvärmeprod!$B$1:$AH$479,MATCH(C$2,Kraftvärmeprod!$B$1:$AG$1,0),FALSE)/1,"")</f>
        <v/>
      </c>
      <c r="D83" t="str">
        <f>IFERROR(VLOOKUP($B83,Kraftvärmeprod!$B$1:$AH$479,MATCH(D$2,Kraftvärmeprod!$B$1:$AG$1,0),FALSE)/1,"")</f>
        <v/>
      </c>
      <c r="F83" t="str">
        <f>IF($D83="","",IFERROR(VLOOKUP($B83,Kraftvärmeprod!$B$1:$BX$550,MATCH(F$2,Kraftvärmeprod!$B$1:$VX$1,0),FALSE)/1,0)-IFERROR(VLOOKUP($B83,'Slutlig allokering kvv'!$B$2:$BX$550,MATCH(F$2,'Slutlig allokering kvv'!$B$1:$BX$1,0),FALSE)/1,0))</f>
        <v/>
      </c>
      <c r="G83" t="str">
        <f>IF($D83="","",IFERROR(VLOOKUP($B83,Kraftvärmeprod!$B$1:$BX$550,MATCH(G$2,Kraftvärmeprod!$B$1:$VX$1,0),FALSE)/1,0)-IFERROR(VLOOKUP($B83,'Slutlig allokering kvv'!$B$2:$BX$550,MATCH(G$2,'Slutlig allokering kvv'!$B$1:$BX$1,0),FALSE)/1,0))</f>
        <v/>
      </c>
      <c r="H83" t="str">
        <f>IF($D83="","",IFERROR(VLOOKUP($B83,Kraftvärmeprod!$B$1:$BX$550,MATCH(H$2,Kraftvärmeprod!$B$1:$VX$1,0),FALSE)/1,0)-IFERROR(VLOOKUP($B83,'Slutlig allokering kvv'!$B$2:$BX$550,MATCH(H$2,'Slutlig allokering kvv'!$B$1:$BX$1,0),FALSE)/1,0))</f>
        <v/>
      </c>
      <c r="I83" t="str">
        <f>IF($D83="","",IFERROR(VLOOKUP($B83,Kraftvärmeprod!$B$1:$BX$550,MATCH(I$2,Kraftvärmeprod!$B$1:$VX$1,0),FALSE)/1,0)-IFERROR(VLOOKUP($B83,'Slutlig allokering kvv'!$B$2:$BX$550,MATCH(I$2,'Slutlig allokering kvv'!$B$1:$BX$1,0),FALSE)/1,0))</f>
        <v/>
      </c>
      <c r="J83" t="str">
        <f>IF($D83="","",IFERROR(VLOOKUP($B83,Kraftvärmeprod!$B$1:$BX$550,MATCH(J$2,Kraftvärmeprod!$B$1:$VX$1,0),FALSE)/1,0)-IFERROR(VLOOKUP($B83,'Slutlig allokering kvv'!$B$2:$BX$550,MATCH(J$2,'Slutlig allokering kvv'!$B$1:$BX$1,0),FALSE)/1,0))</f>
        <v/>
      </c>
      <c r="K83" t="str">
        <f>IF($D83="","",IFERROR(VLOOKUP($B83,Kraftvärmeprod!$B$1:$BX$550,MATCH(K$2,Kraftvärmeprod!$B$1:$VX$1,0),FALSE)/1,0)-IFERROR(VLOOKUP($B83,'Slutlig allokering kvv'!$B$2:$BX$550,MATCH(K$2,'Slutlig allokering kvv'!$B$1:$BX$1,0),FALSE)/1,0))</f>
        <v/>
      </c>
      <c r="L83" t="str">
        <f>IF($D83="","",IFERROR(VLOOKUP($B83,Kraftvärmeprod!$B$1:$BX$550,MATCH(L$2,Kraftvärmeprod!$B$1:$VX$1,0),FALSE)/1,0)-IFERROR(VLOOKUP($B83,'Slutlig allokering kvv'!$B$2:$BX$550,MATCH(L$2,'Slutlig allokering kvv'!$B$1:$BX$1,0),FALSE)/1,0))</f>
        <v/>
      </c>
      <c r="M83" t="str">
        <f>IF($D83="","",IFERROR(VLOOKUP($B83,Kraftvärmeprod!$B$1:$BX$550,MATCH(M$2,Kraftvärmeprod!$B$1:$VX$1,0),FALSE)/1,0)-IFERROR(VLOOKUP($B83,'Slutlig allokering kvv'!$B$2:$BX$550,MATCH(M$2,'Slutlig allokering kvv'!$B$1:$BX$1,0),FALSE)/1,0))</f>
        <v/>
      </c>
      <c r="N83" t="str">
        <f>IF($D83="","",IFERROR(VLOOKUP($B83,Kraftvärmeprod!$B$1:$BX$550,MATCH(N$2,Kraftvärmeprod!$B$1:$VX$1,0),FALSE)/1,0)-IFERROR(VLOOKUP($B83,'Slutlig allokering kvv'!$B$2:$BX$550,MATCH(N$2,'Slutlig allokering kvv'!$B$1:$BX$1,0),FALSE)/1,0))</f>
        <v/>
      </c>
      <c r="O83" t="str">
        <f>IF($D83="","",IFERROR(VLOOKUP($B83,Kraftvärmeprod!$B$1:$BX$550,MATCH(O$2,Kraftvärmeprod!$B$1:$VX$1,0),FALSE)/1,0)-IFERROR(VLOOKUP($B83,'Slutlig allokering kvv'!$B$2:$BX$550,MATCH(O$2,'Slutlig allokering kvv'!$B$1:$BX$1,0),FALSE)/1,0))</f>
        <v/>
      </c>
      <c r="P83" t="str">
        <f>IF($D83="","",IFERROR(VLOOKUP($B83,Kraftvärmeprod!$B$1:$BX$550,MATCH(P$2,Kraftvärmeprod!$B$1:$VX$1,0),FALSE)/1,0)-IFERROR(VLOOKUP($B83,'Slutlig allokering kvv'!$B$2:$BX$550,MATCH(P$2,'Slutlig allokering kvv'!$B$1:$BX$1,0),FALSE)/1,0))</f>
        <v/>
      </c>
      <c r="Q83" t="str">
        <f>IF($D83="","",IFERROR(VLOOKUP($B83,Kraftvärmeprod!$B$1:$BX$550,MATCH(Q$2,Kraftvärmeprod!$B$1:$VX$1,0),FALSE)/1,0)-IFERROR(VLOOKUP($B83,'Slutlig allokering kvv'!$B$2:$BX$550,MATCH(Q$2,'Slutlig allokering kvv'!$B$1:$BX$1,0),FALSE)/1,0))</f>
        <v/>
      </c>
      <c r="R83" t="str">
        <f>IF($D83="","",IFERROR(VLOOKUP($B83,Kraftvärmeprod!$B$1:$BX$550,MATCH(R$2,Kraftvärmeprod!$B$1:$VX$1,0),FALSE)/1,0)-IFERROR(VLOOKUP($B83,'Slutlig allokering kvv'!$B$2:$BX$550,MATCH(R$2,'Slutlig allokering kvv'!$B$1:$BX$1,0),FALSE)/1,0))</f>
        <v/>
      </c>
      <c r="S83" t="str">
        <f>IF($D83="","",IFERROR(VLOOKUP($B83,Kraftvärmeprod!$B$1:$BX$550,MATCH(S$2,Kraftvärmeprod!$B$1:$VX$1,0),FALSE)/1,0)-IFERROR(VLOOKUP($B83,'Slutlig allokering kvv'!$B$2:$BX$550,MATCH(S$2,'Slutlig allokering kvv'!$B$1:$BX$1,0),FALSE)/1,0))</f>
        <v/>
      </c>
      <c r="T83" t="str">
        <f>IF($D83="","",IFERROR(VLOOKUP($B83,Kraftvärmeprod!$B$1:$BX$550,MATCH(T$2,Kraftvärmeprod!$B$1:$VX$1,0),FALSE)/1,0)-IFERROR(VLOOKUP($B83,'Slutlig allokering kvv'!$B$2:$BX$550,MATCH(T$2,'Slutlig allokering kvv'!$B$1:$BX$1,0),FALSE)/1,0))</f>
        <v/>
      </c>
      <c r="U83" t="str">
        <f>IF($D83="","",IFERROR(VLOOKUP($B83,Kraftvärmeprod!$B$1:$BX$550,MATCH(U$2,Kraftvärmeprod!$B$1:$VX$1,0),FALSE)/1,0)-IFERROR(VLOOKUP($B83,'Slutlig allokering kvv'!$B$2:$BX$550,MATCH(U$2,'Slutlig allokering kvv'!$B$1:$BX$1,0),FALSE)/1,0))</f>
        <v/>
      </c>
      <c r="V83" t="str">
        <f>IF($D83="","",IFERROR(VLOOKUP($B83,Kraftvärmeprod!$B$1:$BX$550,MATCH(V$2,Kraftvärmeprod!$B$1:$VX$1,0),FALSE)/1,0)-IFERROR(VLOOKUP($B83,'Slutlig allokering kvv'!$B$2:$BX$550,MATCH(V$2,'Slutlig allokering kvv'!$B$1:$BX$1,0),FALSE)/1,0))</f>
        <v/>
      </c>
      <c r="W83" t="str">
        <f>IF($D83="","",IFERROR(VLOOKUP($B83,Kraftvärmeprod!$B$1:$BX$550,MATCH(W$2,Kraftvärmeprod!$B$1:$VX$1,0),FALSE)/1,0)-IFERROR(VLOOKUP($B83,'Slutlig allokering kvv'!$B$2:$BX$550,MATCH(W$2,'Slutlig allokering kvv'!$B$1:$BX$1,0),FALSE)/1,0))</f>
        <v/>
      </c>
      <c r="X83" t="str">
        <f>IF($D83="","",IFERROR(VLOOKUP($B83,Kraftvärmeprod!$B$1:$BX$550,MATCH(X$2,Kraftvärmeprod!$B$1:$VX$1,0),FALSE)/1,0)-IFERROR(VLOOKUP($B83,'Slutlig allokering kvv'!$B$2:$BX$550,MATCH(X$2,'Slutlig allokering kvv'!$B$1:$BX$1,0),FALSE)/1,0))</f>
        <v/>
      </c>
      <c r="Y83" t="str">
        <f>IF($D83="","",IFERROR(VLOOKUP($B83,Kraftvärmeprod!$B$1:$BX$550,MATCH(Y$2,Kraftvärmeprod!$B$1:$VX$1,0),FALSE)/1,0)-IFERROR(VLOOKUP($B83,'Slutlig allokering kvv'!$B$2:$BX$550,MATCH(Y$2,'Slutlig allokering kvv'!$B$1:$BX$1,0),FALSE)/1,0))</f>
        <v/>
      </c>
      <c r="Z83" t="str">
        <f>IF($D83="","",IFERROR(VLOOKUP($B83,Kraftvärmeprod!$B$1:$BX$550,MATCH(Z$2,Kraftvärmeprod!$B$1:$VX$1,0),FALSE)/1,0)-IFERROR(VLOOKUP($B83,'Slutlig allokering kvv'!$B$2:$BX$550,MATCH(Z$2,'Slutlig allokering kvv'!$B$1:$BX$1,0),FALSE)/1,0))</f>
        <v/>
      </c>
      <c r="AA83" t="str">
        <f>IF($D83="","",IFERROR(VLOOKUP($B83,Kraftvärmeprod!$B$1:$BX$550,MATCH(AA$2,Kraftvärmeprod!$B$1:$VX$1,0),FALSE)/1,0)-IFERROR(VLOOKUP($B83,'Slutlig allokering kvv'!$B$2:$BX$550,MATCH(AA$2,'Slutlig allokering kvv'!$B$1:$BX$1,0),FALSE)/1,0))</f>
        <v/>
      </c>
      <c r="AB83" t="str">
        <f>IF($D83="","",IFERROR(VLOOKUP($B83,Kraftvärmeprod!$B$1:$BX$550,MATCH(AB$2,Kraftvärmeprod!$B$1:$VX$1,0),FALSE)/1,0)-IFERROR(VLOOKUP($B83,'Slutlig allokering kvv'!$B$2:$BX$550,MATCH(AB$2,'Slutlig allokering kvv'!$B$1:$BX$1,0),FALSE)/1,0))</f>
        <v/>
      </c>
      <c r="AC83" t="str">
        <f>IF($D83="","",IFERROR(VLOOKUP($B83,Kraftvärmeprod!$B$1:$BX$550,MATCH(AC$2,Kraftvärmeprod!$B$1:$VX$1,0),FALSE)/1,0)-IFERROR(VLOOKUP($B83,'Slutlig allokering kvv'!$B$2:$BX$550,MATCH(AC$2,'Slutlig allokering kvv'!$B$1:$BX$1,0),FALSE)/1,0))</f>
        <v/>
      </c>
      <c r="AE83" t="str">
        <f>IF($D83="","",IFERROR(VLOOKUP($B83,Miljö!$B$1:$E$550,MATCH("Hjälpel kraftvärme (GWh)",Miljö!$B$1:$E$1,0),FALSE)/1,0)-IFERROR(VLOOKUP($B83,'Slutlig allokering kvv'!$B$2:$BX$550,MATCH(AE$2,'Slutlig allokering kvv'!$B$1:$BX$1,0),FALSE)/1,0))</f>
        <v/>
      </c>
      <c r="AI83">
        <f t="shared" si="4"/>
        <v>0</v>
      </c>
      <c r="AK83">
        <f>IFERROR(VLOOKUP($B83,'Slutlig allokering kvv'!$B$2:$AX$550,MATCH("Summa slutlig allokerad tillförd energi (utan hjälpel och rökgaskondensering):",'Slutlig allokering kvv'!$B$1:$AX$1,0),FALSE)/1,"")</f>
        <v>0</v>
      </c>
      <c r="AM83" s="289" t="str">
        <f>IFERROR(1-VLOOKUP($B83,'Slutlig allokering kvv'!$B$2:$AX$550,MATCH("Andel av bränsle i kvv som allokerats till värme, exklusive rökgaskondensering och hjälpel",'Slutlig allokering kvv'!$B$1:$AX$1,0),FALSE),"")</f>
        <v/>
      </c>
      <c r="AO83" s="289" t="str">
        <f t="shared" si="5"/>
        <v/>
      </c>
      <c r="AP83" s="290" t="str">
        <f t="shared" si="6"/>
        <v/>
      </c>
      <c r="AQ83" s="290"/>
      <c r="AR83" s="239" t="str">
        <f t="shared" si="7"/>
        <v/>
      </c>
      <c r="AS83" s="290"/>
    </row>
    <row r="84" spans="1:45" x14ac:dyDescent="0.25">
      <c r="A84" s="2" t="str">
        <f>'Miljövärden för publ företag'!B86</f>
        <v>Gotlands Energi AB</v>
      </c>
      <c r="B84" s="2" t="str">
        <f>'Miljövärden för publ företag'!C86</f>
        <v>Hemse</v>
      </c>
      <c r="C84" t="str">
        <f>IFERROR(VLOOKUP($B84,Kraftvärmeprod!$B$1:$AH$479,MATCH(C$2,Kraftvärmeprod!$B$1:$AG$1,0),FALSE)/1,"")</f>
        <v/>
      </c>
      <c r="D84" t="str">
        <f>IFERROR(VLOOKUP($B84,Kraftvärmeprod!$B$1:$AH$479,MATCH(D$2,Kraftvärmeprod!$B$1:$AG$1,0),FALSE)/1,"")</f>
        <v/>
      </c>
      <c r="F84" t="str">
        <f>IF($D84="","",IFERROR(VLOOKUP($B84,Kraftvärmeprod!$B$1:$BX$550,MATCH(F$2,Kraftvärmeprod!$B$1:$VX$1,0),FALSE)/1,0)-IFERROR(VLOOKUP($B84,'Slutlig allokering kvv'!$B$2:$BX$550,MATCH(F$2,'Slutlig allokering kvv'!$B$1:$BX$1,0),FALSE)/1,0))</f>
        <v/>
      </c>
      <c r="G84" t="str">
        <f>IF($D84="","",IFERROR(VLOOKUP($B84,Kraftvärmeprod!$B$1:$BX$550,MATCH(G$2,Kraftvärmeprod!$B$1:$VX$1,0),FALSE)/1,0)-IFERROR(VLOOKUP($B84,'Slutlig allokering kvv'!$B$2:$BX$550,MATCH(G$2,'Slutlig allokering kvv'!$B$1:$BX$1,0),FALSE)/1,0))</f>
        <v/>
      </c>
      <c r="H84" t="str">
        <f>IF($D84="","",IFERROR(VLOOKUP($B84,Kraftvärmeprod!$B$1:$BX$550,MATCH(H$2,Kraftvärmeprod!$B$1:$VX$1,0),FALSE)/1,0)-IFERROR(VLOOKUP($B84,'Slutlig allokering kvv'!$B$2:$BX$550,MATCH(H$2,'Slutlig allokering kvv'!$B$1:$BX$1,0),FALSE)/1,0))</f>
        <v/>
      </c>
      <c r="I84" t="str">
        <f>IF($D84="","",IFERROR(VLOOKUP($B84,Kraftvärmeprod!$B$1:$BX$550,MATCH(I$2,Kraftvärmeprod!$B$1:$VX$1,0),FALSE)/1,0)-IFERROR(VLOOKUP($B84,'Slutlig allokering kvv'!$B$2:$BX$550,MATCH(I$2,'Slutlig allokering kvv'!$B$1:$BX$1,0),FALSE)/1,0))</f>
        <v/>
      </c>
      <c r="J84" t="str">
        <f>IF($D84="","",IFERROR(VLOOKUP($B84,Kraftvärmeprod!$B$1:$BX$550,MATCH(J$2,Kraftvärmeprod!$B$1:$VX$1,0),FALSE)/1,0)-IFERROR(VLOOKUP($B84,'Slutlig allokering kvv'!$B$2:$BX$550,MATCH(J$2,'Slutlig allokering kvv'!$B$1:$BX$1,0),FALSE)/1,0))</f>
        <v/>
      </c>
      <c r="K84" t="str">
        <f>IF($D84="","",IFERROR(VLOOKUP($B84,Kraftvärmeprod!$B$1:$BX$550,MATCH(K$2,Kraftvärmeprod!$B$1:$VX$1,0),FALSE)/1,0)-IFERROR(VLOOKUP($B84,'Slutlig allokering kvv'!$B$2:$BX$550,MATCH(K$2,'Slutlig allokering kvv'!$B$1:$BX$1,0),FALSE)/1,0))</f>
        <v/>
      </c>
      <c r="L84" t="str">
        <f>IF($D84="","",IFERROR(VLOOKUP($B84,Kraftvärmeprod!$B$1:$BX$550,MATCH(L$2,Kraftvärmeprod!$B$1:$VX$1,0),FALSE)/1,0)-IFERROR(VLOOKUP($B84,'Slutlig allokering kvv'!$B$2:$BX$550,MATCH(L$2,'Slutlig allokering kvv'!$B$1:$BX$1,0),FALSE)/1,0))</f>
        <v/>
      </c>
      <c r="M84" t="str">
        <f>IF($D84="","",IFERROR(VLOOKUP($B84,Kraftvärmeprod!$B$1:$BX$550,MATCH(M$2,Kraftvärmeprod!$B$1:$VX$1,0),FALSE)/1,0)-IFERROR(VLOOKUP($B84,'Slutlig allokering kvv'!$B$2:$BX$550,MATCH(M$2,'Slutlig allokering kvv'!$B$1:$BX$1,0),FALSE)/1,0))</f>
        <v/>
      </c>
      <c r="N84" t="str">
        <f>IF($D84="","",IFERROR(VLOOKUP($B84,Kraftvärmeprod!$B$1:$BX$550,MATCH(N$2,Kraftvärmeprod!$B$1:$VX$1,0),FALSE)/1,0)-IFERROR(VLOOKUP($B84,'Slutlig allokering kvv'!$B$2:$BX$550,MATCH(N$2,'Slutlig allokering kvv'!$B$1:$BX$1,0),FALSE)/1,0))</f>
        <v/>
      </c>
      <c r="O84" t="str">
        <f>IF($D84="","",IFERROR(VLOOKUP($B84,Kraftvärmeprod!$B$1:$BX$550,MATCH(O$2,Kraftvärmeprod!$B$1:$VX$1,0),FALSE)/1,0)-IFERROR(VLOOKUP($B84,'Slutlig allokering kvv'!$B$2:$BX$550,MATCH(O$2,'Slutlig allokering kvv'!$B$1:$BX$1,0),FALSE)/1,0))</f>
        <v/>
      </c>
      <c r="P84" t="str">
        <f>IF($D84="","",IFERROR(VLOOKUP($B84,Kraftvärmeprod!$B$1:$BX$550,MATCH(P$2,Kraftvärmeprod!$B$1:$VX$1,0),FALSE)/1,0)-IFERROR(VLOOKUP($B84,'Slutlig allokering kvv'!$B$2:$BX$550,MATCH(P$2,'Slutlig allokering kvv'!$B$1:$BX$1,0),FALSE)/1,0))</f>
        <v/>
      </c>
      <c r="Q84" t="str">
        <f>IF($D84="","",IFERROR(VLOOKUP($B84,Kraftvärmeprod!$B$1:$BX$550,MATCH(Q$2,Kraftvärmeprod!$B$1:$VX$1,0),FALSE)/1,0)-IFERROR(VLOOKUP($B84,'Slutlig allokering kvv'!$B$2:$BX$550,MATCH(Q$2,'Slutlig allokering kvv'!$B$1:$BX$1,0),FALSE)/1,0))</f>
        <v/>
      </c>
      <c r="R84" t="str">
        <f>IF($D84="","",IFERROR(VLOOKUP($B84,Kraftvärmeprod!$B$1:$BX$550,MATCH(R$2,Kraftvärmeprod!$B$1:$VX$1,0),FALSE)/1,0)-IFERROR(VLOOKUP($B84,'Slutlig allokering kvv'!$B$2:$BX$550,MATCH(R$2,'Slutlig allokering kvv'!$B$1:$BX$1,0),FALSE)/1,0))</f>
        <v/>
      </c>
      <c r="S84" t="str">
        <f>IF($D84="","",IFERROR(VLOOKUP($B84,Kraftvärmeprod!$B$1:$BX$550,MATCH(S$2,Kraftvärmeprod!$B$1:$VX$1,0),FALSE)/1,0)-IFERROR(VLOOKUP($B84,'Slutlig allokering kvv'!$B$2:$BX$550,MATCH(S$2,'Slutlig allokering kvv'!$B$1:$BX$1,0),FALSE)/1,0))</f>
        <v/>
      </c>
      <c r="T84" t="str">
        <f>IF($D84="","",IFERROR(VLOOKUP($B84,Kraftvärmeprod!$B$1:$BX$550,MATCH(T$2,Kraftvärmeprod!$B$1:$VX$1,0),FALSE)/1,0)-IFERROR(VLOOKUP($B84,'Slutlig allokering kvv'!$B$2:$BX$550,MATCH(T$2,'Slutlig allokering kvv'!$B$1:$BX$1,0),FALSE)/1,0))</f>
        <v/>
      </c>
      <c r="U84" t="str">
        <f>IF($D84="","",IFERROR(VLOOKUP($B84,Kraftvärmeprod!$B$1:$BX$550,MATCH(U$2,Kraftvärmeprod!$B$1:$VX$1,0),FALSE)/1,0)-IFERROR(VLOOKUP($B84,'Slutlig allokering kvv'!$B$2:$BX$550,MATCH(U$2,'Slutlig allokering kvv'!$B$1:$BX$1,0),FALSE)/1,0))</f>
        <v/>
      </c>
      <c r="V84" t="str">
        <f>IF($D84="","",IFERROR(VLOOKUP($B84,Kraftvärmeprod!$B$1:$BX$550,MATCH(V$2,Kraftvärmeprod!$B$1:$VX$1,0),FALSE)/1,0)-IFERROR(VLOOKUP($B84,'Slutlig allokering kvv'!$B$2:$BX$550,MATCH(V$2,'Slutlig allokering kvv'!$B$1:$BX$1,0),FALSE)/1,0))</f>
        <v/>
      </c>
      <c r="W84" t="str">
        <f>IF($D84="","",IFERROR(VLOOKUP($B84,Kraftvärmeprod!$B$1:$BX$550,MATCH(W$2,Kraftvärmeprod!$B$1:$VX$1,0),FALSE)/1,0)-IFERROR(VLOOKUP($B84,'Slutlig allokering kvv'!$B$2:$BX$550,MATCH(W$2,'Slutlig allokering kvv'!$B$1:$BX$1,0),FALSE)/1,0))</f>
        <v/>
      </c>
      <c r="X84" t="str">
        <f>IF($D84="","",IFERROR(VLOOKUP($B84,Kraftvärmeprod!$B$1:$BX$550,MATCH(X$2,Kraftvärmeprod!$B$1:$VX$1,0),FALSE)/1,0)-IFERROR(VLOOKUP($B84,'Slutlig allokering kvv'!$B$2:$BX$550,MATCH(X$2,'Slutlig allokering kvv'!$B$1:$BX$1,0),FALSE)/1,0))</f>
        <v/>
      </c>
      <c r="Y84" t="str">
        <f>IF($D84="","",IFERROR(VLOOKUP($B84,Kraftvärmeprod!$B$1:$BX$550,MATCH(Y$2,Kraftvärmeprod!$B$1:$VX$1,0),FALSE)/1,0)-IFERROR(VLOOKUP($B84,'Slutlig allokering kvv'!$B$2:$BX$550,MATCH(Y$2,'Slutlig allokering kvv'!$B$1:$BX$1,0),FALSE)/1,0))</f>
        <v/>
      </c>
      <c r="Z84" t="str">
        <f>IF($D84="","",IFERROR(VLOOKUP($B84,Kraftvärmeprod!$B$1:$BX$550,MATCH(Z$2,Kraftvärmeprod!$B$1:$VX$1,0),FALSE)/1,0)-IFERROR(VLOOKUP($B84,'Slutlig allokering kvv'!$B$2:$BX$550,MATCH(Z$2,'Slutlig allokering kvv'!$B$1:$BX$1,0),FALSE)/1,0))</f>
        <v/>
      </c>
      <c r="AA84" t="str">
        <f>IF($D84="","",IFERROR(VLOOKUP($B84,Kraftvärmeprod!$B$1:$BX$550,MATCH(AA$2,Kraftvärmeprod!$B$1:$VX$1,0),FALSE)/1,0)-IFERROR(VLOOKUP($B84,'Slutlig allokering kvv'!$B$2:$BX$550,MATCH(AA$2,'Slutlig allokering kvv'!$B$1:$BX$1,0),FALSE)/1,0))</f>
        <v/>
      </c>
      <c r="AB84" t="str">
        <f>IF($D84="","",IFERROR(VLOOKUP($B84,Kraftvärmeprod!$B$1:$BX$550,MATCH(AB$2,Kraftvärmeprod!$B$1:$VX$1,0),FALSE)/1,0)-IFERROR(VLOOKUP($B84,'Slutlig allokering kvv'!$B$2:$BX$550,MATCH(AB$2,'Slutlig allokering kvv'!$B$1:$BX$1,0),FALSE)/1,0))</f>
        <v/>
      </c>
      <c r="AC84" t="str">
        <f>IF($D84="","",IFERROR(VLOOKUP($B84,Kraftvärmeprod!$B$1:$BX$550,MATCH(AC$2,Kraftvärmeprod!$B$1:$VX$1,0),FALSE)/1,0)-IFERROR(VLOOKUP($B84,'Slutlig allokering kvv'!$B$2:$BX$550,MATCH(AC$2,'Slutlig allokering kvv'!$B$1:$BX$1,0),FALSE)/1,0))</f>
        <v/>
      </c>
      <c r="AE84" t="str">
        <f>IF($D84="","",IFERROR(VLOOKUP($B84,Miljö!$B$1:$E$550,MATCH("Hjälpel kraftvärme (GWh)",Miljö!$B$1:$E$1,0),FALSE)/1,0)-IFERROR(VLOOKUP($B84,'Slutlig allokering kvv'!$B$2:$BX$550,MATCH(AE$2,'Slutlig allokering kvv'!$B$1:$BX$1,0),FALSE)/1,0))</f>
        <v/>
      </c>
      <c r="AI84">
        <f t="shared" si="4"/>
        <v>0</v>
      </c>
      <c r="AK84">
        <f>IFERROR(VLOOKUP($B84,'Slutlig allokering kvv'!$B$2:$AX$550,MATCH("Summa slutlig allokerad tillförd energi (utan hjälpel och rökgaskondensering):",'Slutlig allokering kvv'!$B$1:$AX$1,0),FALSE)/1,"")</f>
        <v>0</v>
      </c>
      <c r="AM84" s="289" t="str">
        <f>IFERROR(1-VLOOKUP($B84,'Slutlig allokering kvv'!$B$2:$AX$550,MATCH("Andel av bränsle i kvv som allokerats till värme, exklusive rökgaskondensering och hjälpel",'Slutlig allokering kvv'!$B$1:$AX$1,0),FALSE),"")</f>
        <v/>
      </c>
      <c r="AO84" s="289" t="str">
        <f t="shared" si="5"/>
        <v/>
      </c>
      <c r="AP84" s="290" t="str">
        <f t="shared" si="6"/>
        <v/>
      </c>
      <c r="AQ84" s="290"/>
      <c r="AR84" s="239" t="str">
        <f t="shared" si="7"/>
        <v/>
      </c>
      <c r="AS84" s="290"/>
    </row>
    <row r="85" spans="1:45" x14ac:dyDescent="0.25">
      <c r="A85" s="2" t="str">
        <f>'Miljövärden för publ företag'!B87</f>
        <v>Gotlands Energi AB</v>
      </c>
      <c r="B85" s="2" t="str">
        <f>'Miljövärden för publ företag'!C87</f>
        <v>Klintehamn</v>
      </c>
      <c r="C85" t="str">
        <f>IFERROR(VLOOKUP($B85,Kraftvärmeprod!$B$1:$AH$479,MATCH(C$2,Kraftvärmeprod!$B$1:$AG$1,0),FALSE)/1,"")</f>
        <v/>
      </c>
      <c r="D85" t="str">
        <f>IFERROR(VLOOKUP($B85,Kraftvärmeprod!$B$1:$AH$479,MATCH(D$2,Kraftvärmeprod!$B$1:$AG$1,0),FALSE)/1,"")</f>
        <v/>
      </c>
      <c r="F85" t="str">
        <f>IF($D85="","",IFERROR(VLOOKUP($B85,Kraftvärmeprod!$B$1:$BX$550,MATCH(F$2,Kraftvärmeprod!$B$1:$VX$1,0),FALSE)/1,0)-IFERROR(VLOOKUP($B85,'Slutlig allokering kvv'!$B$2:$BX$550,MATCH(F$2,'Slutlig allokering kvv'!$B$1:$BX$1,0),FALSE)/1,0))</f>
        <v/>
      </c>
      <c r="G85" t="str">
        <f>IF($D85="","",IFERROR(VLOOKUP($B85,Kraftvärmeprod!$B$1:$BX$550,MATCH(G$2,Kraftvärmeprod!$B$1:$VX$1,0),FALSE)/1,0)-IFERROR(VLOOKUP($B85,'Slutlig allokering kvv'!$B$2:$BX$550,MATCH(G$2,'Slutlig allokering kvv'!$B$1:$BX$1,0),FALSE)/1,0))</f>
        <v/>
      </c>
      <c r="H85" t="str">
        <f>IF($D85="","",IFERROR(VLOOKUP($B85,Kraftvärmeprod!$B$1:$BX$550,MATCH(H$2,Kraftvärmeprod!$B$1:$VX$1,0),FALSE)/1,0)-IFERROR(VLOOKUP($B85,'Slutlig allokering kvv'!$B$2:$BX$550,MATCH(H$2,'Slutlig allokering kvv'!$B$1:$BX$1,0),FALSE)/1,0))</f>
        <v/>
      </c>
      <c r="I85" t="str">
        <f>IF($D85="","",IFERROR(VLOOKUP($B85,Kraftvärmeprod!$B$1:$BX$550,MATCH(I$2,Kraftvärmeprod!$B$1:$VX$1,0),FALSE)/1,0)-IFERROR(VLOOKUP($B85,'Slutlig allokering kvv'!$B$2:$BX$550,MATCH(I$2,'Slutlig allokering kvv'!$B$1:$BX$1,0),FALSE)/1,0))</f>
        <v/>
      </c>
      <c r="J85" t="str">
        <f>IF($D85="","",IFERROR(VLOOKUP($B85,Kraftvärmeprod!$B$1:$BX$550,MATCH(J$2,Kraftvärmeprod!$B$1:$VX$1,0),FALSE)/1,0)-IFERROR(VLOOKUP($B85,'Slutlig allokering kvv'!$B$2:$BX$550,MATCH(J$2,'Slutlig allokering kvv'!$B$1:$BX$1,0),FALSE)/1,0))</f>
        <v/>
      </c>
      <c r="K85" t="str">
        <f>IF($D85="","",IFERROR(VLOOKUP($B85,Kraftvärmeprod!$B$1:$BX$550,MATCH(K$2,Kraftvärmeprod!$B$1:$VX$1,0),FALSE)/1,0)-IFERROR(VLOOKUP($B85,'Slutlig allokering kvv'!$B$2:$BX$550,MATCH(K$2,'Slutlig allokering kvv'!$B$1:$BX$1,0),FALSE)/1,0))</f>
        <v/>
      </c>
      <c r="L85" t="str">
        <f>IF($D85="","",IFERROR(VLOOKUP($B85,Kraftvärmeprod!$B$1:$BX$550,MATCH(L$2,Kraftvärmeprod!$B$1:$VX$1,0),FALSE)/1,0)-IFERROR(VLOOKUP($B85,'Slutlig allokering kvv'!$B$2:$BX$550,MATCH(L$2,'Slutlig allokering kvv'!$B$1:$BX$1,0),FALSE)/1,0))</f>
        <v/>
      </c>
      <c r="M85" t="str">
        <f>IF($D85="","",IFERROR(VLOOKUP($B85,Kraftvärmeprod!$B$1:$BX$550,MATCH(M$2,Kraftvärmeprod!$B$1:$VX$1,0),FALSE)/1,0)-IFERROR(VLOOKUP($B85,'Slutlig allokering kvv'!$B$2:$BX$550,MATCH(M$2,'Slutlig allokering kvv'!$B$1:$BX$1,0),FALSE)/1,0))</f>
        <v/>
      </c>
      <c r="N85" t="str">
        <f>IF($D85="","",IFERROR(VLOOKUP($B85,Kraftvärmeprod!$B$1:$BX$550,MATCH(N$2,Kraftvärmeprod!$B$1:$VX$1,0),FALSE)/1,0)-IFERROR(VLOOKUP($B85,'Slutlig allokering kvv'!$B$2:$BX$550,MATCH(N$2,'Slutlig allokering kvv'!$B$1:$BX$1,0),FALSE)/1,0))</f>
        <v/>
      </c>
      <c r="O85" t="str">
        <f>IF($D85="","",IFERROR(VLOOKUP($B85,Kraftvärmeprod!$B$1:$BX$550,MATCH(O$2,Kraftvärmeprod!$B$1:$VX$1,0),FALSE)/1,0)-IFERROR(VLOOKUP($B85,'Slutlig allokering kvv'!$B$2:$BX$550,MATCH(O$2,'Slutlig allokering kvv'!$B$1:$BX$1,0),FALSE)/1,0))</f>
        <v/>
      </c>
      <c r="P85" t="str">
        <f>IF($D85="","",IFERROR(VLOOKUP($B85,Kraftvärmeprod!$B$1:$BX$550,MATCH(P$2,Kraftvärmeprod!$B$1:$VX$1,0),FALSE)/1,0)-IFERROR(VLOOKUP($B85,'Slutlig allokering kvv'!$B$2:$BX$550,MATCH(P$2,'Slutlig allokering kvv'!$B$1:$BX$1,0),FALSE)/1,0))</f>
        <v/>
      </c>
      <c r="Q85" t="str">
        <f>IF($D85="","",IFERROR(VLOOKUP($B85,Kraftvärmeprod!$B$1:$BX$550,MATCH(Q$2,Kraftvärmeprod!$B$1:$VX$1,0),FALSE)/1,0)-IFERROR(VLOOKUP($B85,'Slutlig allokering kvv'!$B$2:$BX$550,MATCH(Q$2,'Slutlig allokering kvv'!$B$1:$BX$1,0),FALSE)/1,0))</f>
        <v/>
      </c>
      <c r="R85" t="str">
        <f>IF($D85="","",IFERROR(VLOOKUP($B85,Kraftvärmeprod!$B$1:$BX$550,MATCH(R$2,Kraftvärmeprod!$B$1:$VX$1,0),FALSE)/1,0)-IFERROR(VLOOKUP($B85,'Slutlig allokering kvv'!$B$2:$BX$550,MATCH(R$2,'Slutlig allokering kvv'!$B$1:$BX$1,0),FALSE)/1,0))</f>
        <v/>
      </c>
      <c r="S85" t="str">
        <f>IF($D85="","",IFERROR(VLOOKUP($B85,Kraftvärmeprod!$B$1:$BX$550,MATCH(S$2,Kraftvärmeprod!$B$1:$VX$1,0),FALSE)/1,0)-IFERROR(VLOOKUP($B85,'Slutlig allokering kvv'!$B$2:$BX$550,MATCH(S$2,'Slutlig allokering kvv'!$B$1:$BX$1,0),FALSE)/1,0))</f>
        <v/>
      </c>
      <c r="T85" t="str">
        <f>IF($D85="","",IFERROR(VLOOKUP($B85,Kraftvärmeprod!$B$1:$BX$550,MATCH(T$2,Kraftvärmeprod!$B$1:$VX$1,0),FALSE)/1,0)-IFERROR(VLOOKUP($B85,'Slutlig allokering kvv'!$B$2:$BX$550,MATCH(T$2,'Slutlig allokering kvv'!$B$1:$BX$1,0),FALSE)/1,0))</f>
        <v/>
      </c>
      <c r="U85" t="str">
        <f>IF($D85="","",IFERROR(VLOOKUP($B85,Kraftvärmeprod!$B$1:$BX$550,MATCH(U$2,Kraftvärmeprod!$B$1:$VX$1,0),FALSE)/1,0)-IFERROR(VLOOKUP($B85,'Slutlig allokering kvv'!$B$2:$BX$550,MATCH(U$2,'Slutlig allokering kvv'!$B$1:$BX$1,0),FALSE)/1,0))</f>
        <v/>
      </c>
      <c r="V85" t="str">
        <f>IF($D85="","",IFERROR(VLOOKUP($B85,Kraftvärmeprod!$B$1:$BX$550,MATCH(V$2,Kraftvärmeprod!$B$1:$VX$1,0),FALSE)/1,0)-IFERROR(VLOOKUP($B85,'Slutlig allokering kvv'!$B$2:$BX$550,MATCH(V$2,'Slutlig allokering kvv'!$B$1:$BX$1,0),FALSE)/1,0))</f>
        <v/>
      </c>
      <c r="W85" t="str">
        <f>IF($D85="","",IFERROR(VLOOKUP($B85,Kraftvärmeprod!$B$1:$BX$550,MATCH(W$2,Kraftvärmeprod!$B$1:$VX$1,0),FALSE)/1,0)-IFERROR(VLOOKUP($B85,'Slutlig allokering kvv'!$B$2:$BX$550,MATCH(W$2,'Slutlig allokering kvv'!$B$1:$BX$1,0),FALSE)/1,0))</f>
        <v/>
      </c>
      <c r="X85" t="str">
        <f>IF($D85="","",IFERROR(VLOOKUP($B85,Kraftvärmeprod!$B$1:$BX$550,MATCH(X$2,Kraftvärmeprod!$B$1:$VX$1,0),FALSE)/1,0)-IFERROR(VLOOKUP($B85,'Slutlig allokering kvv'!$B$2:$BX$550,MATCH(X$2,'Slutlig allokering kvv'!$B$1:$BX$1,0),FALSE)/1,0))</f>
        <v/>
      </c>
      <c r="Y85" t="str">
        <f>IF($D85="","",IFERROR(VLOOKUP($B85,Kraftvärmeprod!$B$1:$BX$550,MATCH(Y$2,Kraftvärmeprod!$B$1:$VX$1,0),FALSE)/1,0)-IFERROR(VLOOKUP($B85,'Slutlig allokering kvv'!$B$2:$BX$550,MATCH(Y$2,'Slutlig allokering kvv'!$B$1:$BX$1,0),FALSE)/1,0))</f>
        <v/>
      </c>
      <c r="Z85" t="str">
        <f>IF($D85="","",IFERROR(VLOOKUP($B85,Kraftvärmeprod!$B$1:$BX$550,MATCH(Z$2,Kraftvärmeprod!$B$1:$VX$1,0),FALSE)/1,0)-IFERROR(VLOOKUP($B85,'Slutlig allokering kvv'!$B$2:$BX$550,MATCH(Z$2,'Slutlig allokering kvv'!$B$1:$BX$1,0),FALSE)/1,0))</f>
        <v/>
      </c>
      <c r="AA85" t="str">
        <f>IF($D85="","",IFERROR(VLOOKUP($B85,Kraftvärmeprod!$B$1:$BX$550,MATCH(AA$2,Kraftvärmeprod!$B$1:$VX$1,0),FALSE)/1,0)-IFERROR(VLOOKUP($B85,'Slutlig allokering kvv'!$B$2:$BX$550,MATCH(AA$2,'Slutlig allokering kvv'!$B$1:$BX$1,0),FALSE)/1,0))</f>
        <v/>
      </c>
      <c r="AB85" t="str">
        <f>IF($D85="","",IFERROR(VLOOKUP($B85,Kraftvärmeprod!$B$1:$BX$550,MATCH(AB$2,Kraftvärmeprod!$B$1:$VX$1,0),FALSE)/1,0)-IFERROR(VLOOKUP($B85,'Slutlig allokering kvv'!$B$2:$BX$550,MATCH(AB$2,'Slutlig allokering kvv'!$B$1:$BX$1,0),FALSE)/1,0))</f>
        <v/>
      </c>
      <c r="AC85" t="str">
        <f>IF($D85="","",IFERROR(VLOOKUP($B85,Kraftvärmeprod!$B$1:$BX$550,MATCH(AC$2,Kraftvärmeprod!$B$1:$VX$1,0),FALSE)/1,0)-IFERROR(VLOOKUP($B85,'Slutlig allokering kvv'!$B$2:$BX$550,MATCH(AC$2,'Slutlig allokering kvv'!$B$1:$BX$1,0),FALSE)/1,0))</f>
        <v/>
      </c>
      <c r="AE85" t="str">
        <f>IF($D85="","",IFERROR(VLOOKUP($B85,Miljö!$B$1:$E$550,MATCH("Hjälpel kraftvärme (GWh)",Miljö!$B$1:$E$1,0),FALSE)/1,0)-IFERROR(VLOOKUP($B85,'Slutlig allokering kvv'!$B$2:$BX$550,MATCH(AE$2,'Slutlig allokering kvv'!$B$1:$BX$1,0),FALSE)/1,0))</f>
        <v/>
      </c>
      <c r="AI85">
        <f t="shared" si="4"/>
        <v>0</v>
      </c>
      <c r="AK85">
        <f>IFERROR(VLOOKUP($B85,'Slutlig allokering kvv'!$B$2:$AX$550,MATCH("Summa slutlig allokerad tillförd energi (utan hjälpel och rökgaskondensering):",'Slutlig allokering kvv'!$B$1:$AX$1,0),FALSE)/1,"")</f>
        <v>0</v>
      </c>
      <c r="AM85" s="289" t="str">
        <f>IFERROR(1-VLOOKUP($B85,'Slutlig allokering kvv'!$B$2:$AX$550,MATCH("Andel av bränsle i kvv som allokerats till värme, exklusive rökgaskondensering och hjälpel",'Slutlig allokering kvv'!$B$1:$AX$1,0),FALSE),"")</f>
        <v/>
      </c>
      <c r="AO85" s="289" t="str">
        <f t="shared" si="5"/>
        <v/>
      </c>
      <c r="AP85" s="290" t="str">
        <f t="shared" si="6"/>
        <v/>
      </c>
      <c r="AQ85" s="290"/>
      <c r="AR85" s="239" t="str">
        <f t="shared" si="7"/>
        <v/>
      </c>
      <c r="AS85" s="290"/>
    </row>
    <row r="86" spans="1:45" x14ac:dyDescent="0.25">
      <c r="A86" s="2" t="str">
        <f>'Miljövärden för publ företag'!B88</f>
        <v>Gotlands Energi AB</v>
      </c>
      <c r="B86" s="2" t="str">
        <f>'Miljövärden för publ företag'!C88</f>
        <v>Slite</v>
      </c>
      <c r="C86" t="str">
        <f>IFERROR(VLOOKUP($B86,Kraftvärmeprod!$B$1:$AH$479,MATCH(C$2,Kraftvärmeprod!$B$1:$AG$1,0),FALSE)/1,"")</f>
        <v/>
      </c>
      <c r="D86" t="str">
        <f>IFERROR(VLOOKUP($B86,Kraftvärmeprod!$B$1:$AH$479,MATCH(D$2,Kraftvärmeprod!$B$1:$AG$1,0),FALSE)/1,"")</f>
        <v/>
      </c>
      <c r="F86" t="str">
        <f>IF($D86="","",IFERROR(VLOOKUP($B86,Kraftvärmeprod!$B$1:$BX$550,MATCH(F$2,Kraftvärmeprod!$B$1:$VX$1,0),FALSE)/1,0)-IFERROR(VLOOKUP($B86,'Slutlig allokering kvv'!$B$2:$BX$550,MATCH(F$2,'Slutlig allokering kvv'!$B$1:$BX$1,0),FALSE)/1,0))</f>
        <v/>
      </c>
      <c r="G86" t="str">
        <f>IF($D86="","",IFERROR(VLOOKUP($B86,Kraftvärmeprod!$B$1:$BX$550,MATCH(G$2,Kraftvärmeprod!$B$1:$VX$1,0),FALSE)/1,0)-IFERROR(VLOOKUP($B86,'Slutlig allokering kvv'!$B$2:$BX$550,MATCH(G$2,'Slutlig allokering kvv'!$B$1:$BX$1,0),FALSE)/1,0))</f>
        <v/>
      </c>
      <c r="H86" t="str">
        <f>IF($D86="","",IFERROR(VLOOKUP($B86,Kraftvärmeprod!$B$1:$BX$550,MATCH(H$2,Kraftvärmeprod!$B$1:$VX$1,0),FALSE)/1,0)-IFERROR(VLOOKUP($B86,'Slutlig allokering kvv'!$B$2:$BX$550,MATCH(H$2,'Slutlig allokering kvv'!$B$1:$BX$1,0),FALSE)/1,0))</f>
        <v/>
      </c>
      <c r="I86" t="str">
        <f>IF($D86="","",IFERROR(VLOOKUP($B86,Kraftvärmeprod!$B$1:$BX$550,MATCH(I$2,Kraftvärmeprod!$B$1:$VX$1,0),FALSE)/1,0)-IFERROR(VLOOKUP($B86,'Slutlig allokering kvv'!$B$2:$BX$550,MATCH(I$2,'Slutlig allokering kvv'!$B$1:$BX$1,0),FALSE)/1,0))</f>
        <v/>
      </c>
      <c r="J86" t="str">
        <f>IF($D86="","",IFERROR(VLOOKUP($B86,Kraftvärmeprod!$B$1:$BX$550,MATCH(J$2,Kraftvärmeprod!$B$1:$VX$1,0),FALSE)/1,0)-IFERROR(VLOOKUP($B86,'Slutlig allokering kvv'!$B$2:$BX$550,MATCH(J$2,'Slutlig allokering kvv'!$B$1:$BX$1,0),FALSE)/1,0))</f>
        <v/>
      </c>
      <c r="K86" t="str">
        <f>IF($D86="","",IFERROR(VLOOKUP($B86,Kraftvärmeprod!$B$1:$BX$550,MATCH(K$2,Kraftvärmeprod!$B$1:$VX$1,0),FALSE)/1,0)-IFERROR(VLOOKUP($B86,'Slutlig allokering kvv'!$B$2:$BX$550,MATCH(K$2,'Slutlig allokering kvv'!$B$1:$BX$1,0),FALSE)/1,0))</f>
        <v/>
      </c>
      <c r="L86" t="str">
        <f>IF($D86="","",IFERROR(VLOOKUP($B86,Kraftvärmeprod!$B$1:$BX$550,MATCH(L$2,Kraftvärmeprod!$B$1:$VX$1,0),FALSE)/1,0)-IFERROR(VLOOKUP($B86,'Slutlig allokering kvv'!$B$2:$BX$550,MATCH(L$2,'Slutlig allokering kvv'!$B$1:$BX$1,0),FALSE)/1,0))</f>
        <v/>
      </c>
      <c r="M86" t="str">
        <f>IF($D86="","",IFERROR(VLOOKUP($B86,Kraftvärmeprod!$B$1:$BX$550,MATCH(M$2,Kraftvärmeprod!$B$1:$VX$1,0),FALSE)/1,0)-IFERROR(VLOOKUP($B86,'Slutlig allokering kvv'!$B$2:$BX$550,MATCH(M$2,'Slutlig allokering kvv'!$B$1:$BX$1,0),FALSE)/1,0))</f>
        <v/>
      </c>
      <c r="N86" t="str">
        <f>IF($D86="","",IFERROR(VLOOKUP($B86,Kraftvärmeprod!$B$1:$BX$550,MATCH(N$2,Kraftvärmeprod!$B$1:$VX$1,0),FALSE)/1,0)-IFERROR(VLOOKUP($B86,'Slutlig allokering kvv'!$B$2:$BX$550,MATCH(N$2,'Slutlig allokering kvv'!$B$1:$BX$1,0),FALSE)/1,0))</f>
        <v/>
      </c>
      <c r="O86" t="str">
        <f>IF($D86="","",IFERROR(VLOOKUP($B86,Kraftvärmeprod!$B$1:$BX$550,MATCH(O$2,Kraftvärmeprod!$B$1:$VX$1,0),FALSE)/1,0)-IFERROR(VLOOKUP($B86,'Slutlig allokering kvv'!$B$2:$BX$550,MATCH(O$2,'Slutlig allokering kvv'!$B$1:$BX$1,0),FALSE)/1,0))</f>
        <v/>
      </c>
      <c r="P86" t="str">
        <f>IF($D86="","",IFERROR(VLOOKUP($B86,Kraftvärmeprod!$B$1:$BX$550,MATCH(P$2,Kraftvärmeprod!$B$1:$VX$1,0),FALSE)/1,0)-IFERROR(VLOOKUP($B86,'Slutlig allokering kvv'!$B$2:$BX$550,MATCH(P$2,'Slutlig allokering kvv'!$B$1:$BX$1,0),FALSE)/1,0))</f>
        <v/>
      </c>
      <c r="Q86" t="str">
        <f>IF($D86="","",IFERROR(VLOOKUP($B86,Kraftvärmeprod!$B$1:$BX$550,MATCH(Q$2,Kraftvärmeprod!$B$1:$VX$1,0),FALSE)/1,0)-IFERROR(VLOOKUP($B86,'Slutlig allokering kvv'!$B$2:$BX$550,MATCH(Q$2,'Slutlig allokering kvv'!$B$1:$BX$1,0),FALSE)/1,0))</f>
        <v/>
      </c>
      <c r="R86" t="str">
        <f>IF($D86="","",IFERROR(VLOOKUP($B86,Kraftvärmeprod!$B$1:$BX$550,MATCH(R$2,Kraftvärmeprod!$B$1:$VX$1,0),FALSE)/1,0)-IFERROR(VLOOKUP($B86,'Slutlig allokering kvv'!$B$2:$BX$550,MATCH(R$2,'Slutlig allokering kvv'!$B$1:$BX$1,0),FALSE)/1,0))</f>
        <v/>
      </c>
      <c r="S86" t="str">
        <f>IF($D86="","",IFERROR(VLOOKUP($B86,Kraftvärmeprod!$B$1:$BX$550,MATCH(S$2,Kraftvärmeprod!$B$1:$VX$1,0),FALSE)/1,0)-IFERROR(VLOOKUP($B86,'Slutlig allokering kvv'!$B$2:$BX$550,MATCH(S$2,'Slutlig allokering kvv'!$B$1:$BX$1,0),FALSE)/1,0))</f>
        <v/>
      </c>
      <c r="T86" t="str">
        <f>IF($D86="","",IFERROR(VLOOKUP($B86,Kraftvärmeprod!$B$1:$BX$550,MATCH(T$2,Kraftvärmeprod!$B$1:$VX$1,0),FALSE)/1,0)-IFERROR(VLOOKUP($B86,'Slutlig allokering kvv'!$B$2:$BX$550,MATCH(T$2,'Slutlig allokering kvv'!$B$1:$BX$1,0),FALSE)/1,0))</f>
        <v/>
      </c>
      <c r="U86" t="str">
        <f>IF($D86="","",IFERROR(VLOOKUP($B86,Kraftvärmeprod!$B$1:$BX$550,MATCH(U$2,Kraftvärmeprod!$B$1:$VX$1,0),FALSE)/1,0)-IFERROR(VLOOKUP($B86,'Slutlig allokering kvv'!$B$2:$BX$550,MATCH(U$2,'Slutlig allokering kvv'!$B$1:$BX$1,0),FALSE)/1,0))</f>
        <v/>
      </c>
      <c r="V86" t="str">
        <f>IF($D86="","",IFERROR(VLOOKUP($B86,Kraftvärmeprod!$B$1:$BX$550,MATCH(V$2,Kraftvärmeprod!$B$1:$VX$1,0),FALSE)/1,0)-IFERROR(VLOOKUP($B86,'Slutlig allokering kvv'!$B$2:$BX$550,MATCH(V$2,'Slutlig allokering kvv'!$B$1:$BX$1,0),FALSE)/1,0))</f>
        <v/>
      </c>
      <c r="W86" t="str">
        <f>IF($D86="","",IFERROR(VLOOKUP($B86,Kraftvärmeprod!$B$1:$BX$550,MATCH(W$2,Kraftvärmeprod!$B$1:$VX$1,0),FALSE)/1,0)-IFERROR(VLOOKUP($B86,'Slutlig allokering kvv'!$B$2:$BX$550,MATCH(W$2,'Slutlig allokering kvv'!$B$1:$BX$1,0),FALSE)/1,0))</f>
        <v/>
      </c>
      <c r="X86" t="str">
        <f>IF($D86="","",IFERROR(VLOOKUP($B86,Kraftvärmeprod!$B$1:$BX$550,MATCH(X$2,Kraftvärmeprod!$B$1:$VX$1,0),FALSE)/1,0)-IFERROR(VLOOKUP($B86,'Slutlig allokering kvv'!$B$2:$BX$550,MATCH(X$2,'Slutlig allokering kvv'!$B$1:$BX$1,0),FALSE)/1,0))</f>
        <v/>
      </c>
      <c r="Y86" t="str">
        <f>IF($D86="","",IFERROR(VLOOKUP($B86,Kraftvärmeprod!$B$1:$BX$550,MATCH(Y$2,Kraftvärmeprod!$B$1:$VX$1,0),FALSE)/1,0)-IFERROR(VLOOKUP($B86,'Slutlig allokering kvv'!$B$2:$BX$550,MATCH(Y$2,'Slutlig allokering kvv'!$B$1:$BX$1,0),FALSE)/1,0))</f>
        <v/>
      </c>
      <c r="Z86" t="str">
        <f>IF($D86="","",IFERROR(VLOOKUP($B86,Kraftvärmeprod!$B$1:$BX$550,MATCH(Z$2,Kraftvärmeprod!$B$1:$VX$1,0),FALSE)/1,0)-IFERROR(VLOOKUP($B86,'Slutlig allokering kvv'!$B$2:$BX$550,MATCH(Z$2,'Slutlig allokering kvv'!$B$1:$BX$1,0),FALSE)/1,0))</f>
        <v/>
      </c>
      <c r="AA86" t="str">
        <f>IF($D86="","",IFERROR(VLOOKUP($B86,Kraftvärmeprod!$B$1:$BX$550,MATCH(AA$2,Kraftvärmeprod!$B$1:$VX$1,0),FALSE)/1,0)-IFERROR(VLOOKUP($B86,'Slutlig allokering kvv'!$B$2:$BX$550,MATCH(AA$2,'Slutlig allokering kvv'!$B$1:$BX$1,0),FALSE)/1,0))</f>
        <v/>
      </c>
      <c r="AB86" t="str">
        <f>IF($D86="","",IFERROR(VLOOKUP($B86,Kraftvärmeprod!$B$1:$BX$550,MATCH(AB$2,Kraftvärmeprod!$B$1:$VX$1,0),FALSE)/1,0)-IFERROR(VLOOKUP($B86,'Slutlig allokering kvv'!$B$2:$BX$550,MATCH(AB$2,'Slutlig allokering kvv'!$B$1:$BX$1,0),FALSE)/1,0))</f>
        <v/>
      </c>
      <c r="AC86" t="str">
        <f>IF($D86="","",IFERROR(VLOOKUP($B86,Kraftvärmeprod!$B$1:$BX$550,MATCH(AC$2,Kraftvärmeprod!$B$1:$VX$1,0),FALSE)/1,0)-IFERROR(VLOOKUP($B86,'Slutlig allokering kvv'!$B$2:$BX$550,MATCH(AC$2,'Slutlig allokering kvv'!$B$1:$BX$1,0),FALSE)/1,0))</f>
        <v/>
      </c>
      <c r="AE86" t="str">
        <f>IF($D86="","",IFERROR(VLOOKUP($B86,Miljö!$B$1:$E$550,MATCH("Hjälpel kraftvärme (GWh)",Miljö!$B$1:$E$1,0),FALSE)/1,0)-IFERROR(VLOOKUP($B86,'Slutlig allokering kvv'!$B$2:$BX$550,MATCH(AE$2,'Slutlig allokering kvv'!$B$1:$BX$1,0),FALSE)/1,0))</f>
        <v/>
      </c>
      <c r="AI86">
        <f t="shared" si="4"/>
        <v>0</v>
      </c>
      <c r="AK86">
        <f>IFERROR(VLOOKUP($B86,'Slutlig allokering kvv'!$B$2:$AX$550,MATCH("Summa slutlig allokerad tillförd energi (utan hjälpel och rökgaskondensering):",'Slutlig allokering kvv'!$B$1:$AX$1,0),FALSE)/1,"")</f>
        <v>0</v>
      </c>
      <c r="AM86" s="289" t="str">
        <f>IFERROR(1-VLOOKUP($B86,'Slutlig allokering kvv'!$B$2:$AX$550,MATCH("Andel av bränsle i kvv som allokerats till värme, exklusive rökgaskondensering och hjälpel",'Slutlig allokering kvv'!$B$1:$AX$1,0),FALSE),"")</f>
        <v/>
      </c>
      <c r="AO86" s="289" t="str">
        <f t="shared" si="5"/>
        <v/>
      </c>
      <c r="AP86" s="290" t="str">
        <f t="shared" si="6"/>
        <v/>
      </c>
      <c r="AQ86" s="290"/>
      <c r="AR86" s="239" t="str">
        <f t="shared" si="7"/>
        <v/>
      </c>
      <c r="AS86" s="290"/>
    </row>
    <row r="87" spans="1:45" x14ac:dyDescent="0.25">
      <c r="A87" s="2" t="str">
        <f>'Miljövärden för publ företag'!B89</f>
        <v>Gotlands Energi AB</v>
      </c>
      <c r="B87" s="2" t="str">
        <f>'Miljövärden för publ företag'!C89</f>
        <v>Visby</v>
      </c>
      <c r="C87" t="str">
        <f>IFERROR(VLOOKUP($B87,Kraftvärmeprod!$B$1:$AH$479,MATCH(C$2,Kraftvärmeprod!$B$1:$AG$1,0),FALSE)/1,"")</f>
        <v/>
      </c>
      <c r="D87" t="str">
        <f>IFERROR(VLOOKUP($B87,Kraftvärmeprod!$B$1:$AH$479,MATCH(D$2,Kraftvärmeprod!$B$1:$AG$1,0),FALSE)/1,"")</f>
        <v/>
      </c>
      <c r="F87" t="str">
        <f>IF($D87="","",IFERROR(VLOOKUP($B87,Kraftvärmeprod!$B$1:$BX$550,MATCH(F$2,Kraftvärmeprod!$B$1:$VX$1,0),FALSE)/1,0)-IFERROR(VLOOKUP($B87,'Slutlig allokering kvv'!$B$2:$BX$550,MATCH(F$2,'Slutlig allokering kvv'!$B$1:$BX$1,0),FALSE)/1,0))</f>
        <v/>
      </c>
      <c r="G87" t="str">
        <f>IF($D87="","",IFERROR(VLOOKUP($B87,Kraftvärmeprod!$B$1:$BX$550,MATCH(G$2,Kraftvärmeprod!$B$1:$VX$1,0),FALSE)/1,0)-IFERROR(VLOOKUP($B87,'Slutlig allokering kvv'!$B$2:$BX$550,MATCH(G$2,'Slutlig allokering kvv'!$B$1:$BX$1,0),FALSE)/1,0))</f>
        <v/>
      </c>
      <c r="H87" t="str">
        <f>IF($D87="","",IFERROR(VLOOKUP($B87,Kraftvärmeprod!$B$1:$BX$550,MATCH(H$2,Kraftvärmeprod!$B$1:$VX$1,0),FALSE)/1,0)-IFERROR(VLOOKUP($B87,'Slutlig allokering kvv'!$B$2:$BX$550,MATCH(H$2,'Slutlig allokering kvv'!$B$1:$BX$1,0),FALSE)/1,0))</f>
        <v/>
      </c>
      <c r="I87" t="str">
        <f>IF($D87="","",IFERROR(VLOOKUP($B87,Kraftvärmeprod!$B$1:$BX$550,MATCH(I$2,Kraftvärmeprod!$B$1:$VX$1,0),FALSE)/1,0)-IFERROR(VLOOKUP($B87,'Slutlig allokering kvv'!$B$2:$BX$550,MATCH(I$2,'Slutlig allokering kvv'!$B$1:$BX$1,0),FALSE)/1,0))</f>
        <v/>
      </c>
      <c r="J87" t="str">
        <f>IF($D87="","",IFERROR(VLOOKUP($B87,Kraftvärmeprod!$B$1:$BX$550,MATCH(J$2,Kraftvärmeprod!$B$1:$VX$1,0),FALSE)/1,0)-IFERROR(VLOOKUP($B87,'Slutlig allokering kvv'!$B$2:$BX$550,MATCH(J$2,'Slutlig allokering kvv'!$B$1:$BX$1,0),FALSE)/1,0))</f>
        <v/>
      </c>
      <c r="K87" t="str">
        <f>IF($D87="","",IFERROR(VLOOKUP($B87,Kraftvärmeprod!$B$1:$BX$550,MATCH(K$2,Kraftvärmeprod!$B$1:$VX$1,0),FALSE)/1,0)-IFERROR(VLOOKUP($B87,'Slutlig allokering kvv'!$B$2:$BX$550,MATCH(K$2,'Slutlig allokering kvv'!$B$1:$BX$1,0),FALSE)/1,0))</f>
        <v/>
      </c>
      <c r="L87" t="str">
        <f>IF($D87="","",IFERROR(VLOOKUP($B87,Kraftvärmeprod!$B$1:$BX$550,MATCH(L$2,Kraftvärmeprod!$B$1:$VX$1,0),FALSE)/1,0)-IFERROR(VLOOKUP($B87,'Slutlig allokering kvv'!$B$2:$BX$550,MATCH(L$2,'Slutlig allokering kvv'!$B$1:$BX$1,0),FALSE)/1,0))</f>
        <v/>
      </c>
      <c r="M87" t="str">
        <f>IF($D87="","",IFERROR(VLOOKUP($B87,Kraftvärmeprod!$B$1:$BX$550,MATCH(M$2,Kraftvärmeprod!$B$1:$VX$1,0),FALSE)/1,0)-IFERROR(VLOOKUP($B87,'Slutlig allokering kvv'!$B$2:$BX$550,MATCH(M$2,'Slutlig allokering kvv'!$B$1:$BX$1,0),FALSE)/1,0))</f>
        <v/>
      </c>
      <c r="N87" t="str">
        <f>IF($D87="","",IFERROR(VLOOKUP($B87,Kraftvärmeprod!$B$1:$BX$550,MATCH(N$2,Kraftvärmeprod!$B$1:$VX$1,0),FALSE)/1,0)-IFERROR(VLOOKUP($B87,'Slutlig allokering kvv'!$B$2:$BX$550,MATCH(N$2,'Slutlig allokering kvv'!$B$1:$BX$1,0),FALSE)/1,0))</f>
        <v/>
      </c>
      <c r="O87" t="str">
        <f>IF($D87="","",IFERROR(VLOOKUP($B87,Kraftvärmeprod!$B$1:$BX$550,MATCH(O$2,Kraftvärmeprod!$B$1:$VX$1,0),FALSE)/1,0)-IFERROR(VLOOKUP($B87,'Slutlig allokering kvv'!$B$2:$BX$550,MATCH(O$2,'Slutlig allokering kvv'!$B$1:$BX$1,0),FALSE)/1,0))</f>
        <v/>
      </c>
      <c r="P87" t="str">
        <f>IF($D87="","",IFERROR(VLOOKUP($B87,Kraftvärmeprod!$B$1:$BX$550,MATCH(P$2,Kraftvärmeprod!$B$1:$VX$1,0),FALSE)/1,0)-IFERROR(VLOOKUP($B87,'Slutlig allokering kvv'!$B$2:$BX$550,MATCH(P$2,'Slutlig allokering kvv'!$B$1:$BX$1,0),FALSE)/1,0))</f>
        <v/>
      </c>
      <c r="Q87" t="str">
        <f>IF($D87="","",IFERROR(VLOOKUP($B87,Kraftvärmeprod!$B$1:$BX$550,MATCH(Q$2,Kraftvärmeprod!$B$1:$VX$1,0),FALSE)/1,0)-IFERROR(VLOOKUP($B87,'Slutlig allokering kvv'!$B$2:$BX$550,MATCH(Q$2,'Slutlig allokering kvv'!$B$1:$BX$1,0),FALSE)/1,0))</f>
        <v/>
      </c>
      <c r="R87" t="str">
        <f>IF($D87="","",IFERROR(VLOOKUP($B87,Kraftvärmeprod!$B$1:$BX$550,MATCH(R$2,Kraftvärmeprod!$B$1:$VX$1,0),FALSE)/1,0)-IFERROR(VLOOKUP($B87,'Slutlig allokering kvv'!$B$2:$BX$550,MATCH(R$2,'Slutlig allokering kvv'!$B$1:$BX$1,0),FALSE)/1,0))</f>
        <v/>
      </c>
      <c r="S87" t="str">
        <f>IF($D87="","",IFERROR(VLOOKUP($B87,Kraftvärmeprod!$B$1:$BX$550,MATCH(S$2,Kraftvärmeprod!$B$1:$VX$1,0),FALSE)/1,0)-IFERROR(VLOOKUP($B87,'Slutlig allokering kvv'!$B$2:$BX$550,MATCH(S$2,'Slutlig allokering kvv'!$B$1:$BX$1,0),FALSE)/1,0))</f>
        <v/>
      </c>
      <c r="T87" t="str">
        <f>IF($D87="","",IFERROR(VLOOKUP($B87,Kraftvärmeprod!$B$1:$BX$550,MATCH(T$2,Kraftvärmeprod!$B$1:$VX$1,0),FALSE)/1,0)-IFERROR(VLOOKUP($B87,'Slutlig allokering kvv'!$B$2:$BX$550,MATCH(T$2,'Slutlig allokering kvv'!$B$1:$BX$1,0),FALSE)/1,0))</f>
        <v/>
      </c>
      <c r="U87" t="str">
        <f>IF($D87="","",IFERROR(VLOOKUP($B87,Kraftvärmeprod!$B$1:$BX$550,MATCH(U$2,Kraftvärmeprod!$B$1:$VX$1,0),FALSE)/1,0)-IFERROR(VLOOKUP($B87,'Slutlig allokering kvv'!$B$2:$BX$550,MATCH(U$2,'Slutlig allokering kvv'!$B$1:$BX$1,0),FALSE)/1,0))</f>
        <v/>
      </c>
      <c r="V87" t="str">
        <f>IF($D87="","",IFERROR(VLOOKUP($B87,Kraftvärmeprod!$B$1:$BX$550,MATCH(V$2,Kraftvärmeprod!$B$1:$VX$1,0),FALSE)/1,0)-IFERROR(VLOOKUP($B87,'Slutlig allokering kvv'!$B$2:$BX$550,MATCH(V$2,'Slutlig allokering kvv'!$B$1:$BX$1,0),FALSE)/1,0))</f>
        <v/>
      </c>
      <c r="W87" t="str">
        <f>IF($D87="","",IFERROR(VLOOKUP($B87,Kraftvärmeprod!$B$1:$BX$550,MATCH(W$2,Kraftvärmeprod!$B$1:$VX$1,0),FALSE)/1,0)-IFERROR(VLOOKUP($B87,'Slutlig allokering kvv'!$B$2:$BX$550,MATCH(W$2,'Slutlig allokering kvv'!$B$1:$BX$1,0),FALSE)/1,0))</f>
        <v/>
      </c>
      <c r="X87" t="str">
        <f>IF($D87="","",IFERROR(VLOOKUP($B87,Kraftvärmeprod!$B$1:$BX$550,MATCH(X$2,Kraftvärmeprod!$B$1:$VX$1,0),FALSE)/1,0)-IFERROR(VLOOKUP($B87,'Slutlig allokering kvv'!$B$2:$BX$550,MATCH(X$2,'Slutlig allokering kvv'!$B$1:$BX$1,0),FALSE)/1,0))</f>
        <v/>
      </c>
      <c r="Y87" t="str">
        <f>IF($D87="","",IFERROR(VLOOKUP($B87,Kraftvärmeprod!$B$1:$BX$550,MATCH(Y$2,Kraftvärmeprod!$B$1:$VX$1,0),FALSE)/1,0)-IFERROR(VLOOKUP($B87,'Slutlig allokering kvv'!$B$2:$BX$550,MATCH(Y$2,'Slutlig allokering kvv'!$B$1:$BX$1,0),FALSE)/1,0))</f>
        <v/>
      </c>
      <c r="Z87" t="str">
        <f>IF($D87="","",IFERROR(VLOOKUP($B87,Kraftvärmeprod!$B$1:$BX$550,MATCH(Z$2,Kraftvärmeprod!$B$1:$VX$1,0),FALSE)/1,0)-IFERROR(VLOOKUP($B87,'Slutlig allokering kvv'!$B$2:$BX$550,MATCH(Z$2,'Slutlig allokering kvv'!$B$1:$BX$1,0),FALSE)/1,0))</f>
        <v/>
      </c>
      <c r="AA87" t="str">
        <f>IF($D87="","",IFERROR(VLOOKUP($B87,Kraftvärmeprod!$B$1:$BX$550,MATCH(AA$2,Kraftvärmeprod!$B$1:$VX$1,0),FALSE)/1,0)-IFERROR(VLOOKUP($B87,'Slutlig allokering kvv'!$B$2:$BX$550,MATCH(AA$2,'Slutlig allokering kvv'!$B$1:$BX$1,0),FALSE)/1,0))</f>
        <v/>
      </c>
      <c r="AB87" t="str">
        <f>IF($D87="","",IFERROR(VLOOKUP($B87,Kraftvärmeprod!$B$1:$BX$550,MATCH(AB$2,Kraftvärmeprod!$B$1:$VX$1,0),FALSE)/1,0)-IFERROR(VLOOKUP($B87,'Slutlig allokering kvv'!$B$2:$BX$550,MATCH(AB$2,'Slutlig allokering kvv'!$B$1:$BX$1,0),FALSE)/1,0))</f>
        <v/>
      </c>
      <c r="AC87" t="str">
        <f>IF($D87="","",IFERROR(VLOOKUP($B87,Kraftvärmeprod!$B$1:$BX$550,MATCH(AC$2,Kraftvärmeprod!$B$1:$VX$1,0),FALSE)/1,0)-IFERROR(VLOOKUP($B87,'Slutlig allokering kvv'!$B$2:$BX$550,MATCH(AC$2,'Slutlig allokering kvv'!$B$1:$BX$1,0),FALSE)/1,0))</f>
        <v/>
      </c>
      <c r="AE87" t="str">
        <f>IF($D87="","",IFERROR(VLOOKUP($B87,Miljö!$B$1:$E$550,MATCH("Hjälpel kraftvärme (GWh)",Miljö!$B$1:$E$1,0),FALSE)/1,0)-IFERROR(VLOOKUP($B87,'Slutlig allokering kvv'!$B$2:$BX$550,MATCH(AE$2,'Slutlig allokering kvv'!$B$1:$BX$1,0),FALSE)/1,0))</f>
        <v/>
      </c>
      <c r="AI87">
        <f t="shared" si="4"/>
        <v>0</v>
      </c>
      <c r="AK87">
        <f>IFERROR(VLOOKUP($B87,'Slutlig allokering kvv'!$B$2:$AX$550,MATCH("Summa slutlig allokerad tillförd energi (utan hjälpel och rökgaskondensering):",'Slutlig allokering kvv'!$B$1:$AX$1,0),FALSE)/1,"")</f>
        <v>0</v>
      </c>
      <c r="AM87" s="289" t="str">
        <f>IFERROR(1-VLOOKUP($B87,'Slutlig allokering kvv'!$B$2:$AX$550,MATCH("Andel av bränsle i kvv som allokerats till värme, exklusive rökgaskondensering och hjälpel",'Slutlig allokering kvv'!$B$1:$AX$1,0),FALSE),"")</f>
        <v/>
      </c>
      <c r="AO87" s="289" t="str">
        <f t="shared" si="5"/>
        <v/>
      </c>
      <c r="AP87" s="290" t="str">
        <f t="shared" si="6"/>
        <v/>
      </c>
      <c r="AQ87" s="290"/>
      <c r="AR87" s="239" t="str">
        <f t="shared" si="7"/>
        <v/>
      </c>
      <c r="AS87" s="290"/>
    </row>
    <row r="88" spans="1:45" x14ac:dyDescent="0.25">
      <c r="A88" s="2" t="str">
        <f>'Miljövärden för publ företag'!B90</f>
        <v>Gällivare Energi AB</v>
      </c>
      <c r="B88" s="2" t="str">
        <f>'Miljövärden för publ företag'!C90</f>
        <v>Gällivare-Malmberget</v>
      </c>
      <c r="C88">
        <f>IFERROR(VLOOKUP($B88,Kraftvärmeprod!$B$1:$AH$479,MATCH(C$2,Kraftvärmeprod!$B$1:$AG$1,0),FALSE)/1,"")</f>
        <v>183</v>
      </c>
      <c r="D88">
        <f>IFERROR(VLOOKUP($B88,Kraftvärmeprod!$B$1:$AH$479,MATCH(D$2,Kraftvärmeprod!$B$1:$AG$1,0),FALSE)/1,"")</f>
        <v>31</v>
      </c>
      <c r="F88">
        <f>IF($D88="","",IFERROR(VLOOKUP($B88,Kraftvärmeprod!$B$1:$BX$550,MATCH(F$2,Kraftvärmeprod!$B$1:$VX$1,0),FALSE)/1,0)-IFERROR(VLOOKUP($B88,'Slutlig allokering kvv'!$B$2:$BX$550,MATCH(F$2,'Slutlig allokering kvv'!$B$1:$BX$1,0),FALSE)/1,0))</f>
        <v>0</v>
      </c>
      <c r="G88">
        <f>IF($D88="","",IFERROR(VLOOKUP($B88,Kraftvärmeprod!$B$1:$BX$550,MATCH(G$2,Kraftvärmeprod!$B$1:$VX$1,0),FALSE)/1,0)-IFERROR(VLOOKUP($B88,'Slutlig allokering kvv'!$B$2:$BX$550,MATCH(G$2,'Slutlig allokering kvv'!$B$1:$BX$1,0),FALSE)/1,0))</f>
        <v>0</v>
      </c>
      <c r="H88">
        <f>IF($D88="","",IFERROR(VLOOKUP($B88,Kraftvärmeprod!$B$1:$BX$550,MATCH(H$2,Kraftvärmeprod!$B$1:$VX$1,0),FALSE)/1,0)-IFERROR(VLOOKUP($B88,'Slutlig allokering kvv'!$B$2:$BX$550,MATCH(H$2,'Slutlig allokering kvv'!$B$1:$BX$1,0),FALSE)/1,0))</f>
        <v>0</v>
      </c>
      <c r="I88">
        <f>IF($D88="","",IFERROR(VLOOKUP($B88,Kraftvärmeprod!$B$1:$BX$550,MATCH(I$2,Kraftvärmeprod!$B$1:$VX$1,0),FALSE)/1,0)-IFERROR(VLOOKUP($B88,'Slutlig allokering kvv'!$B$2:$BX$550,MATCH(I$2,'Slutlig allokering kvv'!$B$1:$BX$1,0),FALSE)/1,0))</f>
        <v>0</v>
      </c>
      <c r="J88">
        <f>IF($D88="","",IFERROR(VLOOKUP($B88,Kraftvärmeprod!$B$1:$BX$550,MATCH(J$2,Kraftvärmeprod!$B$1:$VX$1,0),FALSE)/1,0)-IFERROR(VLOOKUP($B88,'Slutlig allokering kvv'!$B$2:$BX$550,MATCH(J$2,'Slutlig allokering kvv'!$B$1:$BX$1,0),FALSE)/1,0))</f>
        <v>0</v>
      </c>
      <c r="K88">
        <f>IF($D88="","",IFERROR(VLOOKUP($B88,Kraftvärmeprod!$B$1:$BX$550,MATCH(K$2,Kraftvärmeprod!$B$1:$VX$1,0),FALSE)/1,0)-IFERROR(VLOOKUP($B88,'Slutlig allokering kvv'!$B$2:$BX$550,MATCH(K$2,'Slutlig allokering kvv'!$B$1:$BX$1,0),FALSE)/1,0))</f>
        <v>0</v>
      </c>
      <c r="L88">
        <f>IF($D88="","",IFERROR(VLOOKUP($B88,Kraftvärmeprod!$B$1:$BX$550,MATCH(L$2,Kraftvärmeprod!$B$1:$VX$1,0),FALSE)/1,0)-IFERROR(VLOOKUP($B88,'Slutlig allokering kvv'!$B$2:$BX$550,MATCH(L$2,'Slutlig allokering kvv'!$B$1:$BX$1,0),FALSE)/1,0))</f>
        <v>1.5312999999999999</v>
      </c>
      <c r="M88">
        <f>IF($D88="","",IFERROR(VLOOKUP($B88,Kraftvärmeprod!$B$1:$BX$550,MATCH(M$2,Kraftvärmeprod!$B$1:$VX$1,0),FALSE)/1,0)-IFERROR(VLOOKUP($B88,'Slutlig allokering kvv'!$B$2:$BX$550,MATCH(M$2,'Slutlig allokering kvv'!$B$1:$BX$1,0),FALSE)/1,0))</f>
        <v>5.2064000000000004</v>
      </c>
      <c r="N88">
        <f>IF($D88="","",IFERROR(VLOOKUP($B88,Kraftvärmeprod!$B$1:$BX$550,MATCH(N$2,Kraftvärmeprod!$B$1:$VX$1,0),FALSE)/1,0)-IFERROR(VLOOKUP($B88,'Slutlig allokering kvv'!$B$2:$BX$550,MATCH(N$2,'Slutlig allokering kvv'!$B$1:$BX$1,0),FALSE)/1,0))</f>
        <v>7.6565000000000012</v>
      </c>
      <c r="O88">
        <f>IF($D88="","",IFERROR(VLOOKUP($B88,Kraftvärmeprod!$B$1:$BX$550,MATCH(O$2,Kraftvärmeprod!$B$1:$VX$1,0),FALSE)/1,0)-IFERROR(VLOOKUP($B88,'Slutlig allokering kvv'!$B$2:$BX$550,MATCH(O$2,'Slutlig allokering kvv'!$B$1:$BX$1,0),FALSE)/1,0))</f>
        <v>19.906999999999996</v>
      </c>
      <c r="P88">
        <f>IF($D88="","",IFERROR(VLOOKUP($B88,Kraftvärmeprod!$B$1:$BX$550,MATCH(P$2,Kraftvärmeprod!$B$1:$VX$1,0),FALSE)/1,0)-IFERROR(VLOOKUP($B88,'Slutlig allokering kvv'!$B$2:$BX$550,MATCH(P$2,'Slutlig allokering kvv'!$B$1:$BX$1,0),FALSE)/1,0))</f>
        <v>0</v>
      </c>
      <c r="Q88">
        <f>IF($D88="","",IFERROR(VLOOKUP($B88,Kraftvärmeprod!$B$1:$BX$550,MATCH(Q$2,Kraftvärmeprod!$B$1:$VX$1,0),FALSE)/1,0)-IFERROR(VLOOKUP($B88,'Slutlig allokering kvv'!$B$2:$BX$550,MATCH(Q$2,'Slutlig allokering kvv'!$B$1:$BX$1,0),FALSE)/1,0))</f>
        <v>0</v>
      </c>
      <c r="R88">
        <f>IF($D88="","",IFERROR(VLOOKUP($B88,Kraftvärmeprod!$B$1:$BX$550,MATCH(R$2,Kraftvärmeprod!$B$1:$VX$1,0),FALSE)/1,0)-IFERROR(VLOOKUP($B88,'Slutlig allokering kvv'!$B$2:$BX$550,MATCH(R$2,'Slutlig allokering kvv'!$B$1:$BX$1,0),FALSE)/1,0))</f>
        <v>0</v>
      </c>
      <c r="S88">
        <f>IF($D88="","",IFERROR(VLOOKUP($B88,Kraftvärmeprod!$B$1:$BX$550,MATCH(S$2,Kraftvärmeprod!$B$1:$VX$1,0),FALSE)/1,0)-IFERROR(VLOOKUP($B88,'Slutlig allokering kvv'!$B$2:$BX$550,MATCH(S$2,'Slutlig allokering kvv'!$B$1:$BX$1,0),FALSE)/1,0))</f>
        <v>0</v>
      </c>
      <c r="T88">
        <f>IF($D88="","",IFERROR(VLOOKUP($B88,Kraftvärmeprod!$B$1:$BX$550,MATCH(T$2,Kraftvärmeprod!$B$1:$VX$1,0),FALSE)/1,0)-IFERROR(VLOOKUP($B88,'Slutlig allokering kvv'!$B$2:$BX$550,MATCH(T$2,'Slutlig allokering kvv'!$B$1:$BX$1,0),FALSE)/1,0))</f>
        <v>0</v>
      </c>
      <c r="U88">
        <f>IF($D88="","",IFERROR(VLOOKUP($B88,Kraftvärmeprod!$B$1:$BX$550,MATCH(U$2,Kraftvärmeprod!$B$1:$VX$1,0),FALSE)/1,0)-IFERROR(VLOOKUP($B88,'Slutlig allokering kvv'!$B$2:$BX$550,MATCH(U$2,'Slutlig allokering kvv'!$B$1:$BX$1,0),FALSE)/1,0))</f>
        <v>0</v>
      </c>
      <c r="V88">
        <f>IF($D88="","",IFERROR(VLOOKUP($B88,Kraftvärmeprod!$B$1:$BX$550,MATCH(V$2,Kraftvärmeprod!$B$1:$VX$1,0),FALSE)/1,0)-IFERROR(VLOOKUP($B88,'Slutlig allokering kvv'!$B$2:$BX$550,MATCH(V$2,'Slutlig allokering kvv'!$B$1:$BX$1,0),FALSE)/1,0))</f>
        <v>0</v>
      </c>
      <c r="W88">
        <f>IF($D88="","",IFERROR(VLOOKUP($B88,Kraftvärmeprod!$B$1:$BX$550,MATCH(W$2,Kraftvärmeprod!$B$1:$VX$1,0),FALSE)/1,0)-IFERROR(VLOOKUP($B88,'Slutlig allokering kvv'!$B$2:$BX$550,MATCH(W$2,'Slutlig allokering kvv'!$B$1:$BX$1,0),FALSE)/1,0))</f>
        <v>0</v>
      </c>
      <c r="X88">
        <f>IF($D88="","",IFERROR(VLOOKUP($B88,Kraftvärmeprod!$B$1:$BX$550,MATCH(X$2,Kraftvärmeprod!$B$1:$VX$1,0),FALSE)/1,0)-IFERROR(VLOOKUP($B88,'Slutlig allokering kvv'!$B$2:$BX$550,MATCH(X$2,'Slutlig allokering kvv'!$B$1:$BX$1,0),FALSE)/1,0))</f>
        <v>0</v>
      </c>
      <c r="Y88">
        <f>IF($D88="","",IFERROR(VLOOKUP($B88,Kraftvärmeprod!$B$1:$BX$550,MATCH(Y$2,Kraftvärmeprod!$B$1:$VX$1,0),FALSE)/1,0)-IFERROR(VLOOKUP($B88,'Slutlig allokering kvv'!$B$2:$BX$550,MATCH(Y$2,'Slutlig allokering kvv'!$B$1:$BX$1,0),FALSE)/1,0))</f>
        <v>0</v>
      </c>
      <c r="Z88">
        <f>IF($D88="","",IFERROR(VLOOKUP($B88,Kraftvärmeprod!$B$1:$BX$550,MATCH(Z$2,Kraftvärmeprod!$B$1:$VX$1,0),FALSE)/1,0)-IFERROR(VLOOKUP($B88,'Slutlig allokering kvv'!$B$2:$BX$550,MATCH(Z$2,'Slutlig allokering kvv'!$B$1:$BX$1,0),FALSE)/1,0))</f>
        <v>25.292100000000005</v>
      </c>
      <c r="AA88">
        <f>IF($D88="","",IFERROR(VLOOKUP($B88,Kraftvärmeprod!$B$1:$BX$550,MATCH(AA$2,Kraftvärmeprod!$B$1:$VX$1,0),FALSE)/1,0)-IFERROR(VLOOKUP($B88,'Slutlig allokering kvv'!$B$2:$BX$550,MATCH(AA$2,'Slutlig allokering kvv'!$B$1:$BX$1,0),FALSE)/1,0))</f>
        <v>0</v>
      </c>
      <c r="AB88">
        <f>IF($D88="","",IFERROR(VLOOKUP($B88,Kraftvärmeprod!$B$1:$BX$550,MATCH(AB$2,Kraftvärmeprod!$B$1:$VX$1,0),FALSE)/1,0)-IFERROR(VLOOKUP($B88,'Slutlig allokering kvv'!$B$2:$BX$550,MATCH(AB$2,'Slutlig allokering kvv'!$B$1:$BX$1,0),FALSE)/1,0))</f>
        <v>0</v>
      </c>
      <c r="AC88">
        <f>IF($D88="","",IFERROR(VLOOKUP($B88,Kraftvärmeprod!$B$1:$BX$550,MATCH(AC$2,Kraftvärmeprod!$B$1:$VX$1,0),FALSE)/1,0)-IFERROR(VLOOKUP($B88,'Slutlig allokering kvv'!$B$2:$BX$550,MATCH(AC$2,'Slutlig allokering kvv'!$B$1:$BX$1,0),FALSE)/1,0))</f>
        <v>0</v>
      </c>
      <c r="AE88">
        <f>IF($D88="","",IFERROR(VLOOKUP($B88,Miljö!$B$1:$E$550,MATCH("Hjälpel kraftvärme (GWh)",Miljö!$B$1:$E$1,0),FALSE)/1,0)-IFERROR(VLOOKUP($B88,'Slutlig allokering kvv'!$B$2:$BX$550,MATCH(AE$2,'Slutlig allokering kvv'!$B$1:$BX$1,0),FALSE)/1,0))</f>
        <v>2.1220999999999997</v>
      </c>
      <c r="AI88">
        <f t="shared" si="4"/>
        <v>59.593299999999999</v>
      </c>
      <c r="AK88">
        <f>IFERROR(VLOOKUP($B88,'Slutlig allokering kvv'!$B$2:$AX$550,MATCH("Summa slutlig allokerad tillförd energi (utan hjälpel och rökgaskondensering):",'Slutlig allokering kvv'!$B$1:$AX$1,0),FALSE)/1,"")</f>
        <v>145.4067</v>
      </c>
      <c r="AM88" s="289">
        <f>IFERROR(1-VLOOKUP($B88,'Slutlig allokering kvv'!$B$2:$AX$550,MATCH("Andel av bränsle i kvv som allokerats till värme, exklusive rökgaskondensering och hjälpel",'Slutlig allokering kvv'!$B$1:$AX$1,0),FALSE),"")</f>
        <v>0.29069902439024387</v>
      </c>
      <c r="AO88" s="289">
        <f t="shared" si="5"/>
        <v>0.29069902439024392</v>
      </c>
      <c r="AP88" s="290">
        <f t="shared" si="6"/>
        <v>-5.5511151231257827E-17</v>
      </c>
      <c r="AQ88" s="290"/>
      <c r="AR88" s="239">
        <f t="shared" si="7"/>
        <v>0.50230574540552275</v>
      </c>
      <c r="AS88" s="290"/>
    </row>
    <row r="89" spans="1:45" x14ac:dyDescent="0.25">
      <c r="A89" s="2" t="str">
        <f>'Miljövärden för publ företag'!B91</f>
        <v>Gävle Energi AB</v>
      </c>
      <c r="B89" s="2" t="str">
        <f>'Miljövärden för publ företag'!C91</f>
        <v>Gävle</v>
      </c>
      <c r="C89">
        <f>IFERROR(VLOOKUP($B89,Kraftvärmeprod!$B$1:$AH$479,MATCH(C$2,Kraftvärmeprod!$B$1:$AG$1,0),FALSE)/1,"")</f>
        <v>203.703</v>
      </c>
      <c r="D89">
        <f>IFERROR(VLOOKUP($B89,Kraftvärmeprod!$B$1:$AH$479,MATCH(D$2,Kraftvärmeprod!$B$1:$AG$1,0),FALSE)/1,"")</f>
        <v>62.6</v>
      </c>
      <c r="F89">
        <f>IF($D89="","",IFERROR(VLOOKUP($B89,Kraftvärmeprod!$B$1:$BX$550,MATCH(F$2,Kraftvärmeprod!$B$1:$VX$1,0),FALSE)/1,0)-IFERROR(VLOOKUP($B89,'Slutlig allokering kvv'!$B$2:$BX$550,MATCH(F$2,'Slutlig allokering kvv'!$B$1:$BX$1,0),FALSE)/1,0))</f>
        <v>0</v>
      </c>
      <c r="G89">
        <f>IF($D89="","",IFERROR(VLOOKUP($B89,Kraftvärmeprod!$B$1:$BX$550,MATCH(G$2,Kraftvärmeprod!$B$1:$VX$1,0),FALSE)/1,0)-IFERROR(VLOOKUP($B89,'Slutlig allokering kvv'!$B$2:$BX$550,MATCH(G$2,'Slutlig allokering kvv'!$B$1:$BX$1,0),FALSE)/1,0))</f>
        <v>0</v>
      </c>
      <c r="H89">
        <f>IF($D89="","",IFERROR(VLOOKUP($B89,Kraftvärmeprod!$B$1:$BX$550,MATCH(H$2,Kraftvärmeprod!$B$1:$VX$1,0),FALSE)/1,0)-IFERROR(VLOOKUP($B89,'Slutlig allokering kvv'!$B$2:$BX$550,MATCH(H$2,'Slutlig allokering kvv'!$B$1:$BX$1,0),FALSE)/1,0))</f>
        <v>0</v>
      </c>
      <c r="I89">
        <f>IF($D89="","",IFERROR(VLOOKUP($B89,Kraftvärmeprod!$B$1:$BX$550,MATCH(I$2,Kraftvärmeprod!$B$1:$VX$1,0),FALSE)/1,0)-IFERROR(VLOOKUP($B89,'Slutlig allokering kvv'!$B$2:$BX$550,MATCH(I$2,'Slutlig allokering kvv'!$B$1:$BX$1,0),FALSE)/1,0))</f>
        <v>0</v>
      </c>
      <c r="J89">
        <f>IF($D89="","",IFERROR(VLOOKUP($B89,Kraftvärmeprod!$B$1:$BX$550,MATCH(J$2,Kraftvärmeprod!$B$1:$VX$1,0),FALSE)/1,0)-IFERROR(VLOOKUP($B89,'Slutlig allokering kvv'!$B$2:$BX$550,MATCH(J$2,'Slutlig allokering kvv'!$B$1:$BX$1,0),FALSE)/1,0))</f>
        <v>0</v>
      </c>
      <c r="K89">
        <f>IF($D89="","",IFERROR(VLOOKUP($B89,Kraftvärmeprod!$B$1:$BX$550,MATCH(K$2,Kraftvärmeprod!$B$1:$VX$1,0),FALSE)/1,0)-IFERROR(VLOOKUP($B89,'Slutlig allokering kvv'!$B$2:$BX$550,MATCH(K$2,'Slutlig allokering kvv'!$B$1:$BX$1,0),FALSE)/1,0))</f>
        <v>0</v>
      </c>
      <c r="L89">
        <f>IF($D89="","",IFERROR(VLOOKUP($B89,Kraftvärmeprod!$B$1:$BX$550,MATCH(L$2,Kraftvärmeprod!$B$1:$VX$1,0),FALSE)/1,0)-IFERROR(VLOOKUP($B89,'Slutlig allokering kvv'!$B$2:$BX$550,MATCH(L$2,'Slutlig allokering kvv'!$B$1:$BX$1,0),FALSE)/1,0))</f>
        <v>10.9977</v>
      </c>
      <c r="M89">
        <f>IF($D89="","",IFERROR(VLOOKUP($B89,Kraftvärmeprod!$B$1:$BX$550,MATCH(M$2,Kraftvärmeprod!$B$1:$VX$1,0),FALSE)/1,0)-IFERROR(VLOOKUP($B89,'Slutlig allokering kvv'!$B$2:$BX$550,MATCH(M$2,'Slutlig allokering kvv'!$B$1:$BX$1,0),FALSE)/1,0))</f>
        <v>67.658999999999992</v>
      </c>
      <c r="N89">
        <f>IF($D89="","",IFERROR(VLOOKUP($B89,Kraftvärmeprod!$B$1:$BX$550,MATCH(N$2,Kraftvärmeprod!$B$1:$VX$1,0),FALSE)/1,0)-IFERROR(VLOOKUP($B89,'Slutlig allokering kvv'!$B$2:$BX$550,MATCH(N$2,'Slutlig allokering kvv'!$B$1:$BX$1,0),FALSE)/1,0))</f>
        <v>2.46726</v>
      </c>
      <c r="O89">
        <f>IF($D89="","",IFERROR(VLOOKUP($B89,Kraftvärmeprod!$B$1:$BX$550,MATCH(O$2,Kraftvärmeprod!$B$1:$VX$1,0),FALSE)/1,0)-IFERROR(VLOOKUP($B89,'Slutlig allokering kvv'!$B$2:$BX$550,MATCH(O$2,'Slutlig allokering kvv'!$B$1:$BX$1,0),FALSE)/1,0))</f>
        <v>0</v>
      </c>
      <c r="P89">
        <f>IF($D89="","",IFERROR(VLOOKUP($B89,Kraftvärmeprod!$B$1:$BX$550,MATCH(P$2,Kraftvärmeprod!$B$1:$VX$1,0),FALSE)/1,0)-IFERROR(VLOOKUP($B89,'Slutlig allokering kvv'!$B$2:$BX$550,MATCH(P$2,'Slutlig allokering kvv'!$B$1:$BX$1,0),FALSE)/1,0))</f>
        <v>0</v>
      </c>
      <c r="Q89">
        <f>IF($D89="","",IFERROR(VLOOKUP($B89,Kraftvärmeprod!$B$1:$BX$550,MATCH(Q$2,Kraftvärmeprod!$B$1:$VX$1,0),FALSE)/1,0)-IFERROR(VLOOKUP($B89,'Slutlig allokering kvv'!$B$2:$BX$550,MATCH(Q$2,'Slutlig allokering kvv'!$B$1:$BX$1,0),FALSE)/1,0))</f>
        <v>0</v>
      </c>
      <c r="R89">
        <f>IF($D89="","",IFERROR(VLOOKUP($B89,Kraftvärmeprod!$B$1:$BX$550,MATCH(R$2,Kraftvärmeprod!$B$1:$VX$1,0),FALSE)/1,0)-IFERROR(VLOOKUP($B89,'Slutlig allokering kvv'!$B$2:$BX$550,MATCH(R$2,'Slutlig allokering kvv'!$B$1:$BX$1,0),FALSE)/1,0))</f>
        <v>0</v>
      </c>
      <c r="S89">
        <f>IF($D89="","",IFERROR(VLOOKUP($B89,Kraftvärmeprod!$B$1:$BX$550,MATCH(S$2,Kraftvärmeprod!$B$1:$VX$1,0),FALSE)/1,0)-IFERROR(VLOOKUP($B89,'Slutlig allokering kvv'!$B$2:$BX$550,MATCH(S$2,'Slutlig allokering kvv'!$B$1:$BX$1,0),FALSE)/1,0))</f>
        <v>0</v>
      </c>
      <c r="T89">
        <f>IF($D89="","",IFERROR(VLOOKUP($B89,Kraftvärmeprod!$B$1:$BX$550,MATCH(T$2,Kraftvärmeprod!$B$1:$VX$1,0),FALSE)/1,0)-IFERROR(VLOOKUP($B89,'Slutlig allokering kvv'!$B$2:$BX$550,MATCH(T$2,'Slutlig allokering kvv'!$B$1:$BX$1,0),FALSE)/1,0))</f>
        <v>0</v>
      </c>
      <c r="U89">
        <f>IF($D89="","",IFERROR(VLOOKUP($B89,Kraftvärmeprod!$B$1:$BX$550,MATCH(U$2,Kraftvärmeprod!$B$1:$VX$1,0),FALSE)/1,0)-IFERROR(VLOOKUP($B89,'Slutlig allokering kvv'!$B$2:$BX$550,MATCH(U$2,'Slutlig allokering kvv'!$B$1:$BX$1,0),FALSE)/1,0))</f>
        <v>0</v>
      </c>
      <c r="V89">
        <f>IF($D89="","",IFERROR(VLOOKUP($B89,Kraftvärmeprod!$B$1:$BX$550,MATCH(V$2,Kraftvärmeprod!$B$1:$VX$1,0),FALSE)/1,0)-IFERROR(VLOOKUP($B89,'Slutlig allokering kvv'!$B$2:$BX$550,MATCH(V$2,'Slutlig allokering kvv'!$B$1:$BX$1,0),FALSE)/1,0))</f>
        <v>55.757199999999997</v>
      </c>
      <c r="W89">
        <f>IF($D89="","",IFERROR(VLOOKUP($B89,Kraftvärmeprod!$B$1:$BX$550,MATCH(W$2,Kraftvärmeprod!$B$1:$VX$1,0),FALSE)/1,0)-IFERROR(VLOOKUP($B89,'Slutlig allokering kvv'!$B$2:$BX$550,MATCH(W$2,'Slutlig allokering kvv'!$B$1:$BX$1,0),FALSE)/1,0))</f>
        <v>0</v>
      </c>
      <c r="X89">
        <f>IF($D89="","",IFERROR(VLOOKUP($B89,Kraftvärmeprod!$B$1:$BX$550,MATCH(X$2,Kraftvärmeprod!$B$1:$VX$1,0),FALSE)/1,0)-IFERROR(VLOOKUP($B89,'Slutlig allokering kvv'!$B$2:$BX$550,MATCH(X$2,'Slutlig allokering kvv'!$B$1:$BX$1,0),FALSE)/1,0))</f>
        <v>0.29094500000000001</v>
      </c>
      <c r="Y89">
        <f>IF($D89="","",IFERROR(VLOOKUP($B89,Kraftvärmeprod!$B$1:$BX$550,MATCH(Y$2,Kraftvärmeprod!$B$1:$VX$1,0),FALSE)/1,0)-IFERROR(VLOOKUP($B89,'Slutlig allokering kvv'!$B$2:$BX$550,MATCH(Y$2,'Slutlig allokering kvv'!$B$1:$BX$1,0),FALSE)/1,0))</f>
        <v>0</v>
      </c>
      <c r="Z89">
        <f>IF($D89="","",IFERROR(VLOOKUP($B89,Kraftvärmeprod!$B$1:$BX$550,MATCH(Z$2,Kraftvärmeprod!$B$1:$VX$1,0),FALSE)/1,0)-IFERROR(VLOOKUP($B89,'Slutlig allokering kvv'!$B$2:$BX$550,MATCH(Z$2,'Slutlig allokering kvv'!$B$1:$BX$1,0),FALSE)/1,0))</f>
        <v>0</v>
      </c>
      <c r="AA89">
        <f>IF($D89="","",IFERROR(VLOOKUP($B89,Kraftvärmeprod!$B$1:$BX$550,MATCH(AA$2,Kraftvärmeprod!$B$1:$VX$1,0),FALSE)/1,0)-IFERROR(VLOOKUP($B89,'Slutlig allokering kvv'!$B$2:$BX$550,MATCH(AA$2,'Slutlig allokering kvv'!$B$1:$BX$1,0),FALSE)/1,0))</f>
        <v>0</v>
      </c>
      <c r="AB89">
        <f>IF($D89="","",IFERROR(VLOOKUP($B89,Kraftvärmeprod!$B$1:$BX$550,MATCH(AB$2,Kraftvärmeprod!$B$1:$VX$1,0),FALSE)/1,0)-IFERROR(VLOOKUP($B89,'Slutlig allokering kvv'!$B$2:$BX$550,MATCH(AB$2,'Slutlig allokering kvv'!$B$1:$BX$1,0),FALSE)/1,0))</f>
        <v>0</v>
      </c>
      <c r="AC89">
        <f>IF($D89="","",IFERROR(VLOOKUP($B89,Kraftvärmeprod!$B$1:$BX$550,MATCH(AC$2,Kraftvärmeprod!$B$1:$VX$1,0),FALSE)/1,0)-IFERROR(VLOOKUP($B89,'Slutlig allokering kvv'!$B$2:$BX$550,MATCH(AC$2,'Slutlig allokering kvv'!$B$1:$BX$1,0),FALSE)/1,0))</f>
        <v>0</v>
      </c>
      <c r="AE89">
        <f>IF($D89="","",IFERROR(VLOOKUP($B89,Miljö!$B$1:$E$550,MATCH("Hjälpel kraftvärme (GWh)",Miljö!$B$1:$E$1,0),FALSE)/1,0)-IFERROR(VLOOKUP($B89,'Slutlig allokering kvv'!$B$2:$BX$550,MATCH(AE$2,'Slutlig allokering kvv'!$B$1:$BX$1,0),FALSE)/1,0))</f>
        <v>7.2436800000000012</v>
      </c>
      <c r="AI89">
        <f t="shared" si="4"/>
        <v>137.17210499999996</v>
      </c>
      <c r="AK89">
        <f>IFERROR(VLOOKUP($B89,'Slutlig allokering kvv'!$B$2:$AX$550,MATCH("Summa slutlig allokerad tillförd energi (utan hjälpel och rökgaskondensering):",'Slutlig allokering kvv'!$B$1:$AX$1,0),FALSE)/1,"")</f>
        <v>171.383895</v>
      </c>
      <c r="AM89" s="289">
        <f>IFERROR(1-VLOOKUP($B89,'Slutlig allokering kvv'!$B$2:$AX$550,MATCH("Andel av bränsle i kvv som allokerats till värme, exklusive rökgaskondensering och hjälpel",'Slutlig allokering kvv'!$B$1:$AX$1,0),FALSE),"")</f>
        <v>0.44456145723952867</v>
      </c>
      <c r="AO89" s="289">
        <f t="shared" si="5"/>
        <v>0.44456145723952861</v>
      </c>
      <c r="AP89" s="290">
        <f t="shared" si="6"/>
        <v>5.5511151231257827E-17</v>
      </c>
      <c r="AQ89" s="290"/>
      <c r="AR89" s="239">
        <f t="shared" si="7"/>
        <v>0.43347062095739752</v>
      </c>
      <c r="AS89" s="290"/>
    </row>
    <row r="90" spans="1:45" x14ac:dyDescent="0.25">
      <c r="A90" s="2" t="str">
        <f>'Miljövärden för publ företag'!B92</f>
        <v>Göteborg Energi AB</v>
      </c>
      <c r="B90" s="2" t="str">
        <f>'Miljövärden för publ företag'!C92</f>
        <v>Göteborg Ale och Partille</v>
      </c>
      <c r="C90">
        <f>IFERROR(VLOOKUP($B90,Kraftvärmeprod!$B$1:$AH$479,MATCH(C$2,Kraftvärmeprod!$B$1:$AG$1,0),FALSE)/1,"")</f>
        <v>461.38099999999997</v>
      </c>
      <c r="D90">
        <f>IFERROR(VLOOKUP($B90,Kraftvärmeprod!$B$1:$AH$479,MATCH(D$2,Kraftvärmeprod!$B$1:$AG$1,0),FALSE)/1,"")</f>
        <v>240.46600000000001</v>
      </c>
      <c r="F90">
        <f>IF($D90="","",IFERROR(VLOOKUP($B90,Kraftvärmeprod!$B$1:$BX$550,MATCH(F$2,Kraftvärmeprod!$B$1:$VX$1,0),FALSE)/1,0)-IFERROR(VLOOKUP($B90,'Slutlig allokering kvv'!$B$2:$BX$550,MATCH(F$2,'Slutlig allokering kvv'!$B$1:$BX$1,0),FALSE)/1,0))</f>
        <v>0</v>
      </c>
      <c r="G90">
        <f>IF($D90="","",IFERROR(VLOOKUP($B90,Kraftvärmeprod!$B$1:$BX$550,MATCH(G$2,Kraftvärmeprod!$B$1:$VX$1,0),FALSE)/1,0)-IFERROR(VLOOKUP($B90,'Slutlig allokering kvv'!$B$2:$BX$550,MATCH(G$2,'Slutlig allokering kvv'!$B$1:$BX$1,0),FALSE)/1,0))</f>
        <v>0</v>
      </c>
      <c r="H90">
        <f>IF($D90="","",IFERROR(VLOOKUP($B90,Kraftvärmeprod!$B$1:$BX$550,MATCH(H$2,Kraftvärmeprod!$B$1:$VX$1,0),FALSE)/1,0)-IFERROR(VLOOKUP($B90,'Slutlig allokering kvv'!$B$2:$BX$550,MATCH(H$2,'Slutlig allokering kvv'!$B$1:$BX$1,0),FALSE)/1,0))</f>
        <v>0</v>
      </c>
      <c r="I90">
        <f>IF($D90="","",IFERROR(VLOOKUP($B90,Kraftvärmeprod!$B$1:$BX$550,MATCH(I$2,Kraftvärmeprod!$B$1:$VX$1,0),FALSE)/1,0)-IFERROR(VLOOKUP($B90,'Slutlig allokering kvv'!$B$2:$BX$550,MATCH(I$2,'Slutlig allokering kvv'!$B$1:$BX$1,0),FALSE)/1,0))</f>
        <v>0</v>
      </c>
      <c r="J90">
        <f>IF($D90="","",IFERROR(VLOOKUP($B90,Kraftvärmeprod!$B$1:$BX$550,MATCH(J$2,Kraftvärmeprod!$B$1:$VX$1,0),FALSE)/1,0)-IFERROR(VLOOKUP($B90,'Slutlig allokering kvv'!$B$2:$BX$550,MATCH(J$2,'Slutlig allokering kvv'!$B$1:$BX$1,0),FALSE)/1,0))</f>
        <v>302.74899999999997</v>
      </c>
      <c r="K90">
        <f>IF($D90="","",IFERROR(VLOOKUP($B90,Kraftvärmeprod!$B$1:$BX$550,MATCH(K$2,Kraftvärmeprod!$B$1:$VX$1,0),FALSE)/1,0)-IFERROR(VLOOKUP($B90,'Slutlig allokering kvv'!$B$2:$BX$550,MATCH(K$2,'Slutlig allokering kvv'!$B$1:$BX$1,0),FALSE)/1,0))</f>
        <v>0</v>
      </c>
      <c r="L90">
        <f>IF($D90="","",IFERROR(VLOOKUP($B90,Kraftvärmeprod!$B$1:$BX$550,MATCH(L$2,Kraftvärmeprod!$B$1:$VX$1,0),FALSE)/1,0)-IFERROR(VLOOKUP($B90,'Slutlig allokering kvv'!$B$2:$BX$550,MATCH(L$2,'Slutlig allokering kvv'!$B$1:$BX$1,0),FALSE)/1,0))</f>
        <v>34</v>
      </c>
      <c r="M90">
        <f>IF($D90="","",IFERROR(VLOOKUP($B90,Kraftvärmeprod!$B$1:$BX$550,MATCH(M$2,Kraftvärmeprod!$B$1:$VX$1,0),FALSE)/1,0)-IFERROR(VLOOKUP($B90,'Slutlig allokering kvv'!$B$2:$BX$550,MATCH(M$2,'Slutlig allokering kvv'!$B$1:$BX$1,0),FALSE)/1,0))</f>
        <v>10.509999999999998</v>
      </c>
      <c r="N90">
        <f>IF($D90="","",IFERROR(VLOOKUP($B90,Kraftvärmeprod!$B$1:$BX$550,MATCH(N$2,Kraftvärmeprod!$B$1:$VX$1,0),FALSE)/1,0)-IFERROR(VLOOKUP($B90,'Slutlig allokering kvv'!$B$2:$BX$550,MATCH(N$2,'Slutlig allokering kvv'!$B$1:$BX$1,0),FALSE)/1,0))</f>
        <v>7.4179999999999993</v>
      </c>
      <c r="O90">
        <f>IF($D90="","",IFERROR(VLOOKUP($B90,Kraftvärmeprod!$B$1:$BX$550,MATCH(O$2,Kraftvärmeprod!$B$1:$VX$1,0),FALSE)/1,0)-IFERROR(VLOOKUP($B90,'Slutlig allokering kvv'!$B$2:$BX$550,MATCH(O$2,'Slutlig allokering kvv'!$B$1:$BX$1,0),FALSE)/1,0))</f>
        <v>0</v>
      </c>
      <c r="P90">
        <f>IF($D90="","",IFERROR(VLOOKUP($B90,Kraftvärmeprod!$B$1:$BX$550,MATCH(P$2,Kraftvärmeprod!$B$1:$VX$1,0),FALSE)/1,0)-IFERROR(VLOOKUP($B90,'Slutlig allokering kvv'!$B$2:$BX$550,MATCH(P$2,'Slutlig allokering kvv'!$B$1:$BX$1,0),FALSE)/1,0))</f>
        <v>0</v>
      </c>
      <c r="Q90">
        <f>IF($D90="","",IFERROR(VLOOKUP($B90,Kraftvärmeprod!$B$1:$BX$550,MATCH(Q$2,Kraftvärmeprod!$B$1:$VX$1,0),FALSE)/1,0)-IFERROR(VLOOKUP($B90,'Slutlig allokering kvv'!$B$2:$BX$550,MATCH(Q$2,'Slutlig allokering kvv'!$B$1:$BX$1,0),FALSE)/1,0))</f>
        <v>9.8909999999999982</v>
      </c>
      <c r="R90">
        <f>IF($D90="","",IFERROR(VLOOKUP($B90,Kraftvärmeprod!$B$1:$BX$550,MATCH(R$2,Kraftvärmeprod!$B$1:$VX$1,0),FALSE)/1,0)-IFERROR(VLOOKUP($B90,'Slutlig allokering kvv'!$B$2:$BX$550,MATCH(R$2,'Slutlig allokering kvv'!$B$1:$BX$1,0),FALSE)/1,0))</f>
        <v>0</v>
      </c>
      <c r="S90">
        <f>IF($D90="","",IFERROR(VLOOKUP($B90,Kraftvärmeprod!$B$1:$BX$550,MATCH(S$2,Kraftvärmeprod!$B$1:$VX$1,0),FALSE)/1,0)-IFERROR(VLOOKUP($B90,'Slutlig allokering kvv'!$B$2:$BX$550,MATCH(S$2,'Slutlig allokering kvv'!$B$1:$BX$1,0),FALSE)/1,0))</f>
        <v>0</v>
      </c>
      <c r="T90">
        <f>IF($D90="","",IFERROR(VLOOKUP($B90,Kraftvärmeprod!$B$1:$BX$550,MATCH(T$2,Kraftvärmeprod!$B$1:$VX$1,0),FALSE)/1,0)-IFERROR(VLOOKUP($B90,'Slutlig allokering kvv'!$B$2:$BX$550,MATCH(T$2,'Slutlig allokering kvv'!$B$1:$BX$1,0),FALSE)/1,0))</f>
        <v>0</v>
      </c>
      <c r="U90">
        <f>IF($D90="","",IFERROR(VLOOKUP($B90,Kraftvärmeprod!$B$1:$BX$550,MATCH(U$2,Kraftvärmeprod!$B$1:$VX$1,0),FALSE)/1,0)-IFERROR(VLOOKUP($B90,'Slutlig allokering kvv'!$B$2:$BX$550,MATCH(U$2,'Slutlig allokering kvv'!$B$1:$BX$1,0),FALSE)/1,0))</f>
        <v>0</v>
      </c>
      <c r="V90">
        <f>IF($D90="","",IFERROR(VLOOKUP($B90,Kraftvärmeprod!$B$1:$BX$550,MATCH(V$2,Kraftvärmeprod!$B$1:$VX$1,0),FALSE)/1,0)-IFERROR(VLOOKUP($B90,'Slutlig allokering kvv'!$B$2:$BX$550,MATCH(V$2,'Slutlig allokering kvv'!$B$1:$BX$1,0),FALSE)/1,0))</f>
        <v>0</v>
      </c>
      <c r="W90">
        <f>IF($D90="","",IFERROR(VLOOKUP($B90,Kraftvärmeprod!$B$1:$BX$550,MATCH(W$2,Kraftvärmeprod!$B$1:$VX$1,0),FALSE)/1,0)-IFERROR(VLOOKUP($B90,'Slutlig allokering kvv'!$B$2:$BX$550,MATCH(W$2,'Slutlig allokering kvv'!$B$1:$BX$1,0),FALSE)/1,0))</f>
        <v>0</v>
      </c>
      <c r="X90">
        <f>IF($D90="","",IFERROR(VLOOKUP($B90,Kraftvärmeprod!$B$1:$BX$550,MATCH(X$2,Kraftvärmeprod!$B$1:$VX$1,0),FALSE)/1,0)-IFERROR(VLOOKUP($B90,'Slutlig allokering kvv'!$B$2:$BX$550,MATCH(X$2,'Slutlig allokering kvv'!$B$1:$BX$1,0),FALSE)/1,0))</f>
        <v>0.17899999999999994</v>
      </c>
      <c r="Y90">
        <f>IF($D90="","",IFERROR(VLOOKUP($B90,Kraftvärmeprod!$B$1:$BX$550,MATCH(Y$2,Kraftvärmeprod!$B$1:$VX$1,0),FALSE)/1,0)-IFERROR(VLOOKUP($B90,'Slutlig allokering kvv'!$B$2:$BX$550,MATCH(Y$2,'Slutlig allokering kvv'!$B$1:$BX$1,0),FALSE)/1,0))</f>
        <v>0</v>
      </c>
      <c r="Z90">
        <f>IF($D90="","",IFERROR(VLOOKUP($B90,Kraftvärmeprod!$B$1:$BX$550,MATCH(Z$2,Kraftvärmeprod!$B$1:$VX$1,0),FALSE)/1,0)-IFERROR(VLOOKUP($B90,'Slutlig allokering kvv'!$B$2:$BX$550,MATCH(Z$2,'Slutlig allokering kvv'!$B$1:$BX$1,0),FALSE)/1,0))</f>
        <v>0</v>
      </c>
      <c r="AA90">
        <f>IF($D90="","",IFERROR(VLOOKUP($B90,Kraftvärmeprod!$B$1:$BX$550,MATCH(AA$2,Kraftvärmeprod!$B$1:$VX$1,0),FALSE)/1,0)-IFERROR(VLOOKUP($B90,'Slutlig allokering kvv'!$B$2:$BX$550,MATCH(AA$2,'Slutlig allokering kvv'!$B$1:$BX$1,0),FALSE)/1,0))</f>
        <v>0</v>
      </c>
      <c r="AB90">
        <f>IF($D90="","",IFERROR(VLOOKUP($B90,Kraftvärmeprod!$B$1:$BX$550,MATCH(AB$2,Kraftvärmeprod!$B$1:$VX$1,0),FALSE)/1,0)-IFERROR(VLOOKUP($B90,'Slutlig allokering kvv'!$B$2:$BX$550,MATCH(AB$2,'Slutlig allokering kvv'!$B$1:$BX$1,0),FALSE)/1,0))</f>
        <v>15.629999999999999</v>
      </c>
      <c r="AC90">
        <f>IF($D90="","",IFERROR(VLOOKUP($B90,Kraftvärmeprod!$B$1:$BX$550,MATCH(AC$2,Kraftvärmeprod!$B$1:$VX$1,0),FALSE)/1,0)-IFERROR(VLOOKUP($B90,'Slutlig allokering kvv'!$B$2:$BX$550,MATCH(AC$2,'Slutlig allokering kvv'!$B$1:$BX$1,0),FALSE)/1,0))</f>
        <v>0</v>
      </c>
      <c r="AE90">
        <f>IF($D90="","",IFERROR(VLOOKUP($B90,Miljö!$B$1:$E$550,MATCH("Hjälpel kraftvärme (GWh)",Miljö!$B$1:$E$1,0),FALSE)/1,0)-IFERROR(VLOOKUP($B90,'Slutlig allokering kvv'!$B$2:$BX$550,MATCH(AE$2,'Slutlig allokering kvv'!$B$1:$BX$1,0),FALSE)/1,0))</f>
        <v>6.3359999999999985</v>
      </c>
      <c r="AI90">
        <f t="shared" si="4"/>
        <v>380.37699999999995</v>
      </c>
      <c r="AK90">
        <f>IFERROR(VLOOKUP($B90,'Slutlig allokering kvv'!$B$2:$AX$550,MATCH("Summa slutlig allokerad tillförd energi (utan hjälpel och rökgaskondensering):",'Slutlig allokering kvv'!$B$1:$AX$1,0),FALSE)/1,"")</f>
        <v>408.74399999999991</v>
      </c>
      <c r="AM90" s="289">
        <f>IFERROR(1-VLOOKUP($B90,'Slutlig allokering kvv'!$B$2:$AX$550,MATCH("Andel av bränsle i kvv som allokerats till värme, exklusive rökgaskondensering och hjälpel",'Slutlig allokering kvv'!$B$1:$AX$1,0),FALSE),"")</f>
        <v>0.48202620383946193</v>
      </c>
      <c r="AO90" s="289">
        <f t="shared" si="5"/>
        <v>0.48202620383946193</v>
      </c>
      <c r="AP90" s="290">
        <f t="shared" si="6"/>
        <v>0</v>
      </c>
      <c r="AQ90" s="290"/>
      <c r="AR90" s="239">
        <f t="shared" si="7"/>
        <v>0.62182031635864332</v>
      </c>
      <c r="AS90" s="290"/>
    </row>
    <row r="91" spans="1:45" x14ac:dyDescent="0.25">
      <c r="A91" s="2" t="str">
        <f>'Miljövärden för publ företag'!B93</f>
        <v>Göteborg Energi AB</v>
      </c>
      <c r="B91" s="2" t="str">
        <f>'Miljövärden för publ företag'!C93</f>
        <v>Göteborg Ale och Partille Bra Miljöval</v>
      </c>
      <c r="C91">
        <f>IFERROR(VLOOKUP($B91,Kraftvärmeprod!$B$1:$AH$479,MATCH(C$2,Kraftvärmeprod!$B$1:$AG$1,0),FALSE)/1,"")</f>
        <v>136.97200000000001</v>
      </c>
      <c r="D91">
        <f>IFERROR(VLOOKUP($B91,Kraftvärmeprod!$B$1:$AH$479,MATCH(D$2,Kraftvärmeprod!$B$1:$AG$1,0),FALSE)/1,"")</f>
        <v>18.792000000000002</v>
      </c>
      <c r="F91">
        <f>IF($D91="","",IFERROR(VLOOKUP($B91,Kraftvärmeprod!$B$1:$BX$550,MATCH(F$2,Kraftvärmeprod!$B$1:$VX$1,0),FALSE)/1,0)-IFERROR(VLOOKUP($B91,'Slutlig allokering kvv'!$B$2:$BX$550,MATCH(F$2,'Slutlig allokering kvv'!$B$1:$BX$1,0),FALSE)/1,0))</f>
        <v>0</v>
      </c>
      <c r="G91">
        <f>IF($D91="","",IFERROR(VLOOKUP($B91,Kraftvärmeprod!$B$1:$BX$550,MATCH(G$2,Kraftvärmeprod!$B$1:$VX$1,0),FALSE)/1,0)-IFERROR(VLOOKUP($B91,'Slutlig allokering kvv'!$B$2:$BX$550,MATCH(G$2,'Slutlig allokering kvv'!$B$1:$BX$1,0),FALSE)/1,0))</f>
        <v>0</v>
      </c>
      <c r="H91">
        <f>IF($D91="","",IFERROR(VLOOKUP($B91,Kraftvärmeprod!$B$1:$BX$550,MATCH(H$2,Kraftvärmeprod!$B$1:$VX$1,0),FALSE)/1,0)-IFERROR(VLOOKUP($B91,'Slutlig allokering kvv'!$B$2:$BX$550,MATCH(H$2,'Slutlig allokering kvv'!$B$1:$BX$1,0),FALSE)/1,0))</f>
        <v>0</v>
      </c>
      <c r="I91">
        <f>IF($D91="","",IFERROR(VLOOKUP($B91,Kraftvärmeprod!$B$1:$BX$550,MATCH(I$2,Kraftvärmeprod!$B$1:$VX$1,0),FALSE)/1,0)-IFERROR(VLOOKUP($B91,'Slutlig allokering kvv'!$B$2:$BX$550,MATCH(I$2,'Slutlig allokering kvv'!$B$1:$BX$1,0),FALSE)/1,0))</f>
        <v>0</v>
      </c>
      <c r="J91">
        <f>IF($D91="","",IFERROR(VLOOKUP($B91,Kraftvärmeprod!$B$1:$BX$550,MATCH(J$2,Kraftvärmeprod!$B$1:$VX$1,0),FALSE)/1,0)-IFERROR(VLOOKUP($B91,'Slutlig allokering kvv'!$B$2:$BX$550,MATCH(J$2,'Slutlig allokering kvv'!$B$1:$BX$1,0),FALSE)/1,0))</f>
        <v>0</v>
      </c>
      <c r="K91">
        <f>IF($D91="","",IFERROR(VLOOKUP($B91,Kraftvärmeprod!$B$1:$BX$550,MATCH(K$2,Kraftvärmeprod!$B$1:$VX$1,0),FALSE)/1,0)-IFERROR(VLOOKUP($B91,'Slutlig allokering kvv'!$B$2:$BX$550,MATCH(K$2,'Slutlig allokering kvv'!$B$1:$BX$1,0),FALSE)/1,0))</f>
        <v>0</v>
      </c>
      <c r="L91">
        <f>IF($D91="","",IFERROR(VLOOKUP($B91,Kraftvärmeprod!$B$1:$BX$550,MATCH(L$2,Kraftvärmeprod!$B$1:$VX$1,0),FALSE)/1,0)-IFERROR(VLOOKUP($B91,'Slutlig allokering kvv'!$B$2:$BX$550,MATCH(L$2,'Slutlig allokering kvv'!$B$1:$BX$1,0),FALSE)/1,0))</f>
        <v>24.75030000000001</v>
      </c>
      <c r="M91">
        <f>IF($D91="","",IFERROR(VLOOKUP($B91,Kraftvärmeprod!$B$1:$BX$550,MATCH(M$2,Kraftvärmeprod!$B$1:$VX$1,0),FALSE)/1,0)-IFERROR(VLOOKUP($B91,'Slutlig allokering kvv'!$B$2:$BX$550,MATCH(M$2,'Slutlig allokering kvv'!$B$1:$BX$1,0),FALSE)/1,0))</f>
        <v>7.6502000000000017</v>
      </c>
      <c r="N91">
        <f>IF($D91="","",IFERROR(VLOOKUP($B91,Kraftvärmeprod!$B$1:$BX$550,MATCH(N$2,Kraftvärmeprod!$B$1:$VX$1,0),FALSE)/1,0)-IFERROR(VLOOKUP($B91,'Slutlig allokering kvv'!$B$2:$BX$550,MATCH(N$2,'Slutlig allokering kvv'!$B$1:$BX$1,0),FALSE)/1,0))</f>
        <v>5.4</v>
      </c>
      <c r="O91">
        <f>IF($D91="","",IFERROR(VLOOKUP($B91,Kraftvärmeprod!$B$1:$BX$550,MATCH(O$2,Kraftvärmeprod!$B$1:$VX$1,0),FALSE)/1,0)-IFERROR(VLOOKUP($B91,'Slutlig allokering kvv'!$B$2:$BX$550,MATCH(O$2,'Slutlig allokering kvv'!$B$1:$BX$1,0),FALSE)/1,0))</f>
        <v>0</v>
      </c>
      <c r="P91">
        <f>IF($D91="","",IFERROR(VLOOKUP($B91,Kraftvärmeprod!$B$1:$BX$550,MATCH(P$2,Kraftvärmeprod!$B$1:$VX$1,0),FALSE)/1,0)-IFERROR(VLOOKUP($B91,'Slutlig allokering kvv'!$B$2:$BX$550,MATCH(P$2,'Slutlig allokering kvv'!$B$1:$BX$1,0),FALSE)/1,0))</f>
        <v>0</v>
      </c>
      <c r="Q91">
        <f>IF($D91="","",IFERROR(VLOOKUP($B91,Kraftvärmeprod!$B$1:$BX$550,MATCH(Q$2,Kraftvärmeprod!$B$1:$VX$1,0),FALSE)/1,0)-IFERROR(VLOOKUP($B91,'Slutlig allokering kvv'!$B$2:$BX$550,MATCH(Q$2,'Slutlig allokering kvv'!$B$1:$BX$1,0),FALSE)/1,0))</f>
        <v>7.2000999999999991</v>
      </c>
      <c r="R91">
        <f>IF($D91="","",IFERROR(VLOOKUP($B91,Kraftvärmeprod!$B$1:$BX$550,MATCH(R$2,Kraftvärmeprod!$B$1:$VX$1,0),FALSE)/1,0)-IFERROR(VLOOKUP($B91,'Slutlig allokering kvv'!$B$2:$BX$550,MATCH(R$2,'Slutlig allokering kvv'!$B$1:$BX$1,0),FALSE)/1,0))</f>
        <v>0</v>
      </c>
      <c r="S91">
        <f>IF($D91="","",IFERROR(VLOOKUP($B91,Kraftvärmeprod!$B$1:$BX$550,MATCH(S$2,Kraftvärmeprod!$B$1:$VX$1,0),FALSE)/1,0)-IFERROR(VLOOKUP($B91,'Slutlig allokering kvv'!$B$2:$BX$550,MATCH(S$2,'Slutlig allokering kvv'!$B$1:$BX$1,0),FALSE)/1,0))</f>
        <v>0</v>
      </c>
      <c r="T91">
        <f>IF($D91="","",IFERROR(VLOOKUP($B91,Kraftvärmeprod!$B$1:$BX$550,MATCH(T$2,Kraftvärmeprod!$B$1:$VX$1,0),FALSE)/1,0)-IFERROR(VLOOKUP($B91,'Slutlig allokering kvv'!$B$2:$BX$550,MATCH(T$2,'Slutlig allokering kvv'!$B$1:$BX$1,0),FALSE)/1,0))</f>
        <v>0</v>
      </c>
      <c r="U91">
        <f>IF($D91="","",IFERROR(VLOOKUP($B91,Kraftvärmeprod!$B$1:$BX$550,MATCH(U$2,Kraftvärmeprod!$B$1:$VX$1,0),FALSE)/1,0)-IFERROR(VLOOKUP($B91,'Slutlig allokering kvv'!$B$2:$BX$550,MATCH(U$2,'Slutlig allokering kvv'!$B$1:$BX$1,0),FALSE)/1,0))</f>
        <v>0</v>
      </c>
      <c r="V91">
        <f>IF($D91="","",IFERROR(VLOOKUP($B91,Kraftvärmeprod!$B$1:$BX$550,MATCH(V$2,Kraftvärmeprod!$B$1:$VX$1,0),FALSE)/1,0)-IFERROR(VLOOKUP($B91,'Slutlig allokering kvv'!$B$2:$BX$550,MATCH(V$2,'Slutlig allokering kvv'!$B$1:$BX$1,0),FALSE)/1,0))</f>
        <v>0</v>
      </c>
      <c r="W91">
        <f>IF($D91="","",IFERROR(VLOOKUP($B91,Kraftvärmeprod!$B$1:$BX$550,MATCH(W$2,Kraftvärmeprod!$B$1:$VX$1,0),FALSE)/1,0)-IFERROR(VLOOKUP($B91,'Slutlig allokering kvv'!$B$2:$BX$550,MATCH(W$2,'Slutlig allokering kvv'!$B$1:$BX$1,0),FALSE)/1,0))</f>
        <v>0</v>
      </c>
      <c r="X91">
        <f>IF($D91="","",IFERROR(VLOOKUP($B91,Kraftvärmeprod!$B$1:$BX$550,MATCH(X$2,Kraftvärmeprod!$B$1:$VX$1,0),FALSE)/1,0)-IFERROR(VLOOKUP($B91,'Slutlig allokering kvv'!$B$2:$BX$550,MATCH(X$2,'Slutlig allokering kvv'!$B$1:$BX$1,0),FALSE)/1,0))</f>
        <v>0.13033599999999995</v>
      </c>
      <c r="Y91">
        <f>IF($D91="","",IFERROR(VLOOKUP($B91,Kraftvärmeprod!$B$1:$BX$550,MATCH(Y$2,Kraftvärmeprod!$B$1:$VX$1,0),FALSE)/1,0)-IFERROR(VLOOKUP($B91,'Slutlig allokering kvv'!$B$2:$BX$550,MATCH(Y$2,'Slutlig allokering kvv'!$B$1:$BX$1,0),FALSE)/1,0))</f>
        <v>0</v>
      </c>
      <c r="Z91">
        <f>IF($D91="","",IFERROR(VLOOKUP($B91,Kraftvärmeprod!$B$1:$BX$550,MATCH(Z$2,Kraftvärmeprod!$B$1:$VX$1,0),FALSE)/1,0)-IFERROR(VLOOKUP($B91,'Slutlig allokering kvv'!$B$2:$BX$550,MATCH(Z$2,'Slutlig allokering kvv'!$B$1:$BX$1,0),FALSE)/1,0))</f>
        <v>0</v>
      </c>
      <c r="AA91">
        <f>IF($D91="","",IFERROR(VLOOKUP($B91,Kraftvärmeprod!$B$1:$BX$550,MATCH(AA$2,Kraftvärmeprod!$B$1:$VX$1,0),FALSE)/1,0)-IFERROR(VLOOKUP($B91,'Slutlig allokering kvv'!$B$2:$BX$550,MATCH(AA$2,'Slutlig allokering kvv'!$B$1:$BX$1,0),FALSE)/1,0))</f>
        <v>0</v>
      </c>
      <c r="AB91">
        <f>IF($D91="","",IFERROR(VLOOKUP($B91,Kraftvärmeprod!$B$1:$BX$550,MATCH(AB$2,Kraftvärmeprod!$B$1:$VX$1,0),FALSE)/1,0)-IFERROR(VLOOKUP($B91,'Slutlig allokering kvv'!$B$2:$BX$550,MATCH(AB$2,'Slutlig allokering kvv'!$B$1:$BX$1,0),FALSE)/1,0))</f>
        <v>0</v>
      </c>
      <c r="AC91">
        <f>IF($D91="","",IFERROR(VLOOKUP($B91,Kraftvärmeprod!$B$1:$BX$550,MATCH(AC$2,Kraftvärmeprod!$B$1:$VX$1,0),FALSE)/1,0)-IFERROR(VLOOKUP($B91,'Slutlig allokering kvv'!$B$2:$BX$550,MATCH(AC$2,'Slutlig allokering kvv'!$B$1:$BX$1,0),FALSE)/1,0))</f>
        <v>0</v>
      </c>
      <c r="AE91">
        <f>IF($D91="","",IFERROR(VLOOKUP($B91,Miljö!$B$1:$E$550,MATCH("Hjälpel kraftvärme (GWh)",Miljö!$B$1:$E$1,0),FALSE)/1,0)-IFERROR(VLOOKUP($B91,'Slutlig allokering kvv'!$B$2:$BX$550,MATCH(AE$2,'Slutlig allokering kvv'!$B$1:$BX$1,0),FALSE)/1,0))</f>
        <v>1.8207199999999997</v>
      </c>
      <c r="AI91">
        <f t="shared" si="4"/>
        <v>45.130936000000005</v>
      </c>
      <c r="AK91">
        <f>IFERROR(VLOOKUP($B91,'Slutlig allokering kvv'!$B$2:$AX$550,MATCH("Summa slutlig allokerad tillförd energi (utan hjälpel och rökgaskondensering):",'Slutlig allokering kvv'!$B$1:$AX$1,0),FALSE)/1,"")</f>
        <v>126.331164</v>
      </c>
      <c r="AM91" s="289">
        <f>IFERROR(1-VLOOKUP($B91,'Slutlig allokering kvv'!$B$2:$AX$550,MATCH("Andel av bränsle i kvv som allokerats till värme, exklusive rökgaskondensering och hjälpel",'Slutlig allokering kvv'!$B$1:$AX$1,0),FALSE),"")</f>
        <v>0.26321231339170581</v>
      </c>
      <c r="AO91" s="289">
        <f t="shared" si="5"/>
        <v>0.26321231339170581</v>
      </c>
      <c r="AP91" s="290">
        <f t="shared" si="6"/>
        <v>0</v>
      </c>
      <c r="AQ91" s="290"/>
      <c r="AR91" s="239">
        <f t="shared" si="7"/>
        <v>0.40024147391095211</v>
      </c>
      <c r="AS91" s="290"/>
    </row>
    <row r="92" spans="1:45" x14ac:dyDescent="0.25">
      <c r="A92" s="2" t="str">
        <f>'Miljövärden för publ företag'!B94</f>
        <v>Götene Vatten &amp; Värme AB</v>
      </c>
      <c r="B92" s="2" t="str">
        <f>'Miljövärden för publ företag'!C94</f>
        <v>Götene</v>
      </c>
      <c r="C92" t="str">
        <f>IFERROR(VLOOKUP($B92,Kraftvärmeprod!$B$1:$AH$479,MATCH(C$2,Kraftvärmeprod!$B$1:$AG$1,0),FALSE)/1,"")</f>
        <v/>
      </c>
      <c r="D92" t="str">
        <f>IFERROR(VLOOKUP($B92,Kraftvärmeprod!$B$1:$AH$479,MATCH(D$2,Kraftvärmeprod!$B$1:$AG$1,0),FALSE)/1,"")</f>
        <v/>
      </c>
      <c r="F92" t="str">
        <f>IF($D92="","",IFERROR(VLOOKUP($B92,Kraftvärmeprod!$B$1:$BX$550,MATCH(F$2,Kraftvärmeprod!$B$1:$VX$1,0),FALSE)/1,0)-IFERROR(VLOOKUP($B92,'Slutlig allokering kvv'!$B$2:$BX$550,MATCH(F$2,'Slutlig allokering kvv'!$B$1:$BX$1,0),FALSE)/1,0))</f>
        <v/>
      </c>
      <c r="G92" t="str">
        <f>IF($D92="","",IFERROR(VLOOKUP($B92,Kraftvärmeprod!$B$1:$BX$550,MATCH(G$2,Kraftvärmeprod!$B$1:$VX$1,0),FALSE)/1,0)-IFERROR(VLOOKUP($B92,'Slutlig allokering kvv'!$B$2:$BX$550,MATCH(G$2,'Slutlig allokering kvv'!$B$1:$BX$1,0),FALSE)/1,0))</f>
        <v/>
      </c>
      <c r="H92" t="str">
        <f>IF($D92="","",IFERROR(VLOOKUP($B92,Kraftvärmeprod!$B$1:$BX$550,MATCH(H$2,Kraftvärmeprod!$B$1:$VX$1,0),FALSE)/1,0)-IFERROR(VLOOKUP($B92,'Slutlig allokering kvv'!$B$2:$BX$550,MATCH(H$2,'Slutlig allokering kvv'!$B$1:$BX$1,0),FALSE)/1,0))</f>
        <v/>
      </c>
      <c r="I92" t="str">
        <f>IF($D92="","",IFERROR(VLOOKUP($B92,Kraftvärmeprod!$B$1:$BX$550,MATCH(I$2,Kraftvärmeprod!$B$1:$VX$1,0),FALSE)/1,0)-IFERROR(VLOOKUP($B92,'Slutlig allokering kvv'!$B$2:$BX$550,MATCH(I$2,'Slutlig allokering kvv'!$B$1:$BX$1,0),FALSE)/1,0))</f>
        <v/>
      </c>
      <c r="J92" t="str">
        <f>IF($D92="","",IFERROR(VLOOKUP($B92,Kraftvärmeprod!$B$1:$BX$550,MATCH(J$2,Kraftvärmeprod!$B$1:$VX$1,0),FALSE)/1,0)-IFERROR(VLOOKUP($B92,'Slutlig allokering kvv'!$B$2:$BX$550,MATCH(J$2,'Slutlig allokering kvv'!$B$1:$BX$1,0),FALSE)/1,0))</f>
        <v/>
      </c>
      <c r="K92" t="str">
        <f>IF($D92="","",IFERROR(VLOOKUP($B92,Kraftvärmeprod!$B$1:$BX$550,MATCH(K$2,Kraftvärmeprod!$B$1:$VX$1,0),FALSE)/1,0)-IFERROR(VLOOKUP($B92,'Slutlig allokering kvv'!$B$2:$BX$550,MATCH(K$2,'Slutlig allokering kvv'!$B$1:$BX$1,0),FALSE)/1,0))</f>
        <v/>
      </c>
      <c r="L92" t="str">
        <f>IF($D92="","",IFERROR(VLOOKUP($B92,Kraftvärmeprod!$B$1:$BX$550,MATCH(L$2,Kraftvärmeprod!$B$1:$VX$1,0),FALSE)/1,0)-IFERROR(VLOOKUP($B92,'Slutlig allokering kvv'!$B$2:$BX$550,MATCH(L$2,'Slutlig allokering kvv'!$B$1:$BX$1,0),FALSE)/1,0))</f>
        <v/>
      </c>
      <c r="M92" t="str">
        <f>IF($D92="","",IFERROR(VLOOKUP($B92,Kraftvärmeprod!$B$1:$BX$550,MATCH(M$2,Kraftvärmeprod!$B$1:$VX$1,0),FALSE)/1,0)-IFERROR(VLOOKUP($B92,'Slutlig allokering kvv'!$B$2:$BX$550,MATCH(M$2,'Slutlig allokering kvv'!$B$1:$BX$1,0),FALSE)/1,0))</f>
        <v/>
      </c>
      <c r="N92" t="str">
        <f>IF($D92="","",IFERROR(VLOOKUP($B92,Kraftvärmeprod!$B$1:$BX$550,MATCH(N$2,Kraftvärmeprod!$B$1:$VX$1,0),FALSE)/1,0)-IFERROR(VLOOKUP($B92,'Slutlig allokering kvv'!$B$2:$BX$550,MATCH(N$2,'Slutlig allokering kvv'!$B$1:$BX$1,0),FALSE)/1,0))</f>
        <v/>
      </c>
      <c r="O92" t="str">
        <f>IF($D92="","",IFERROR(VLOOKUP($B92,Kraftvärmeprod!$B$1:$BX$550,MATCH(O$2,Kraftvärmeprod!$B$1:$VX$1,0),FALSE)/1,0)-IFERROR(VLOOKUP($B92,'Slutlig allokering kvv'!$B$2:$BX$550,MATCH(O$2,'Slutlig allokering kvv'!$B$1:$BX$1,0),FALSE)/1,0))</f>
        <v/>
      </c>
      <c r="P92" t="str">
        <f>IF($D92="","",IFERROR(VLOOKUP($B92,Kraftvärmeprod!$B$1:$BX$550,MATCH(P$2,Kraftvärmeprod!$B$1:$VX$1,0),FALSE)/1,0)-IFERROR(VLOOKUP($B92,'Slutlig allokering kvv'!$B$2:$BX$550,MATCH(P$2,'Slutlig allokering kvv'!$B$1:$BX$1,0),FALSE)/1,0))</f>
        <v/>
      </c>
      <c r="Q92" t="str">
        <f>IF($D92="","",IFERROR(VLOOKUP($B92,Kraftvärmeprod!$B$1:$BX$550,MATCH(Q$2,Kraftvärmeprod!$B$1:$VX$1,0),FALSE)/1,0)-IFERROR(VLOOKUP($B92,'Slutlig allokering kvv'!$B$2:$BX$550,MATCH(Q$2,'Slutlig allokering kvv'!$B$1:$BX$1,0),FALSE)/1,0))</f>
        <v/>
      </c>
      <c r="R92" t="str">
        <f>IF($D92="","",IFERROR(VLOOKUP($B92,Kraftvärmeprod!$B$1:$BX$550,MATCH(R$2,Kraftvärmeprod!$B$1:$VX$1,0),FALSE)/1,0)-IFERROR(VLOOKUP($B92,'Slutlig allokering kvv'!$B$2:$BX$550,MATCH(R$2,'Slutlig allokering kvv'!$B$1:$BX$1,0),FALSE)/1,0))</f>
        <v/>
      </c>
      <c r="S92" t="str">
        <f>IF($D92="","",IFERROR(VLOOKUP($B92,Kraftvärmeprod!$B$1:$BX$550,MATCH(S$2,Kraftvärmeprod!$B$1:$VX$1,0),FALSE)/1,0)-IFERROR(VLOOKUP($B92,'Slutlig allokering kvv'!$B$2:$BX$550,MATCH(S$2,'Slutlig allokering kvv'!$B$1:$BX$1,0),FALSE)/1,0))</f>
        <v/>
      </c>
      <c r="T92" t="str">
        <f>IF($D92="","",IFERROR(VLOOKUP($B92,Kraftvärmeprod!$B$1:$BX$550,MATCH(T$2,Kraftvärmeprod!$B$1:$VX$1,0),FALSE)/1,0)-IFERROR(VLOOKUP($B92,'Slutlig allokering kvv'!$B$2:$BX$550,MATCH(T$2,'Slutlig allokering kvv'!$B$1:$BX$1,0),FALSE)/1,0))</f>
        <v/>
      </c>
      <c r="U92" t="str">
        <f>IF($D92="","",IFERROR(VLOOKUP($B92,Kraftvärmeprod!$B$1:$BX$550,MATCH(U$2,Kraftvärmeprod!$B$1:$VX$1,0),FALSE)/1,0)-IFERROR(VLOOKUP($B92,'Slutlig allokering kvv'!$B$2:$BX$550,MATCH(U$2,'Slutlig allokering kvv'!$B$1:$BX$1,0),FALSE)/1,0))</f>
        <v/>
      </c>
      <c r="V92" t="str">
        <f>IF($D92="","",IFERROR(VLOOKUP($B92,Kraftvärmeprod!$B$1:$BX$550,MATCH(V$2,Kraftvärmeprod!$B$1:$VX$1,0),FALSE)/1,0)-IFERROR(VLOOKUP($B92,'Slutlig allokering kvv'!$B$2:$BX$550,MATCH(V$2,'Slutlig allokering kvv'!$B$1:$BX$1,0),FALSE)/1,0))</f>
        <v/>
      </c>
      <c r="W92" t="str">
        <f>IF($D92="","",IFERROR(VLOOKUP($B92,Kraftvärmeprod!$B$1:$BX$550,MATCH(W$2,Kraftvärmeprod!$B$1:$VX$1,0),FALSE)/1,0)-IFERROR(VLOOKUP($B92,'Slutlig allokering kvv'!$B$2:$BX$550,MATCH(W$2,'Slutlig allokering kvv'!$B$1:$BX$1,0),FALSE)/1,0))</f>
        <v/>
      </c>
      <c r="X92" t="str">
        <f>IF($D92="","",IFERROR(VLOOKUP($B92,Kraftvärmeprod!$B$1:$BX$550,MATCH(X$2,Kraftvärmeprod!$B$1:$VX$1,0),FALSE)/1,0)-IFERROR(VLOOKUP($B92,'Slutlig allokering kvv'!$B$2:$BX$550,MATCH(X$2,'Slutlig allokering kvv'!$B$1:$BX$1,0),FALSE)/1,0))</f>
        <v/>
      </c>
      <c r="Y92" t="str">
        <f>IF($D92="","",IFERROR(VLOOKUP($B92,Kraftvärmeprod!$B$1:$BX$550,MATCH(Y$2,Kraftvärmeprod!$B$1:$VX$1,0),FALSE)/1,0)-IFERROR(VLOOKUP($B92,'Slutlig allokering kvv'!$B$2:$BX$550,MATCH(Y$2,'Slutlig allokering kvv'!$B$1:$BX$1,0),FALSE)/1,0))</f>
        <v/>
      </c>
      <c r="Z92" t="str">
        <f>IF($D92="","",IFERROR(VLOOKUP($B92,Kraftvärmeprod!$B$1:$BX$550,MATCH(Z$2,Kraftvärmeprod!$B$1:$VX$1,0),FALSE)/1,0)-IFERROR(VLOOKUP($B92,'Slutlig allokering kvv'!$B$2:$BX$550,MATCH(Z$2,'Slutlig allokering kvv'!$B$1:$BX$1,0),FALSE)/1,0))</f>
        <v/>
      </c>
      <c r="AA92" t="str">
        <f>IF($D92="","",IFERROR(VLOOKUP($B92,Kraftvärmeprod!$B$1:$BX$550,MATCH(AA$2,Kraftvärmeprod!$B$1:$VX$1,0),FALSE)/1,0)-IFERROR(VLOOKUP($B92,'Slutlig allokering kvv'!$B$2:$BX$550,MATCH(AA$2,'Slutlig allokering kvv'!$B$1:$BX$1,0),FALSE)/1,0))</f>
        <v/>
      </c>
      <c r="AB92" t="str">
        <f>IF($D92="","",IFERROR(VLOOKUP($B92,Kraftvärmeprod!$B$1:$BX$550,MATCH(AB$2,Kraftvärmeprod!$B$1:$VX$1,0),FALSE)/1,0)-IFERROR(VLOOKUP($B92,'Slutlig allokering kvv'!$B$2:$BX$550,MATCH(AB$2,'Slutlig allokering kvv'!$B$1:$BX$1,0),FALSE)/1,0))</f>
        <v/>
      </c>
      <c r="AC92" t="str">
        <f>IF($D92="","",IFERROR(VLOOKUP($B92,Kraftvärmeprod!$B$1:$BX$550,MATCH(AC$2,Kraftvärmeprod!$B$1:$VX$1,0),FALSE)/1,0)-IFERROR(VLOOKUP($B92,'Slutlig allokering kvv'!$B$2:$BX$550,MATCH(AC$2,'Slutlig allokering kvv'!$B$1:$BX$1,0),FALSE)/1,0))</f>
        <v/>
      </c>
      <c r="AE92" t="str">
        <f>IF($D92="","",IFERROR(VLOOKUP($B92,Miljö!$B$1:$E$550,MATCH("Hjälpel kraftvärme (GWh)",Miljö!$B$1:$E$1,0),FALSE)/1,0)-IFERROR(VLOOKUP($B92,'Slutlig allokering kvv'!$B$2:$BX$550,MATCH(AE$2,'Slutlig allokering kvv'!$B$1:$BX$1,0),FALSE)/1,0))</f>
        <v/>
      </c>
      <c r="AI92">
        <f t="shared" si="4"/>
        <v>0</v>
      </c>
      <c r="AK92">
        <f>IFERROR(VLOOKUP($B92,'Slutlig allokering kvv'!$B$2:$AX$550,MATCH("Summa slutlig allokerad tillförd energi (utan hjälpel och rökgaskondensering):",'Slutlig allokering kvv'!$B$1:$AX$1,0),FALSE)/1,"")</f>
        <v>0</v>
      </c>
      <c r="AM92" s="289" t="str">
        <f>IFERROR(1-VLOOKUP($B92,'Slutlig allokering kvv'!$B$2:$AX$550,MATCH("Andel av bränsle i kvv som allokerats till värme, exklusive rökgaskondensering och hjälpel",'Slutlig allokering kvv'!$B$1:$AX$1,0),FALSE),"")</f>
        <v/>
      </c>
      <c r="AO92" s="289" t="str">
        <f t="shared" si="5"/>
        <v/>
      </c>
      <c r="AP92" s="290" t="str">
        <f t="shared" si="6"/>
        <v/>
      </c>
      <c r="AQ92" s="290"/>
      <c r="AR92" s="239" t="str">
        <f t="shared" si="7"/>
        <v/>
      </c>
      <c r="AS92" s="290"/>
    </row>
    <row r="93" spans="1:45" x14ac:dyDescent="0.25">
      <c r="A93" s="2" t="str">
        <f>'Miljövärden för publ företag'!B95</f>
        <v>Götene Vatten &amp; Värme AB</v>
      </c>
      <c r="B93" s="2" t="str">
        <f>'Miljövärden för publ företag'!C95</f>
        <v>Hällekis</v>
      </c>
      <c r="C93" t="str">
        <f>IFERROR(VLOOKUP($B93,Kraftvärmeprod!$B$1:$AH$479,MATCH(C$2,Kraftvärmeprod!$B$1:$AG$1,0),FALSE)/1,"")</f>
        <v/>
      </c>
      <c r="D93" t="str">
        <f>IFERROR(VLOOKUP($B93,Kraftvärmeprod!$B$1:$AH$479,MATCH(D$2,Kraftvärmeprod!$B$1:$AG$1,0),FALSE)/1,"")</f>
        <v/>
      </c>
      <c r="F93" t="str">
        <f>IF($D93="","",IFERROR(VLOOKUP($B93,Kraftvärmeprod!$B$1:$BX$550,MATCH(F$2,Kraftvärmeprod!$B$1:$VX$1,0),FALSE)/1,0)-IFERROR(VLOOKUP($B93,'Slutlig allokering kvv'!$B$2:$BX$550,MATCH(F$2,'Slutlig allokering kvv'!$B$1:$BX$1,0),FALSE)/1,0))</f>
        <v/>
      </c>
      <c r="G93" t="str">
        <f>IF($D93="","",IFERROR(VLOOKUP($B93,Kraftvärmeprod!$B$1:$BX$550,MATCH(G$2,Kraftvärmeprod!$B$1:$VX$1,0),FALSE)/1,0)-IFERROR(VLOOKUP($B93,'Slutlig allokering kvv'!$B$2:$BX$550,MATCH(G$2,'Slutlig allokering kvv'!$B$1:$BX$1,0),FALSE)/1,0))</f>
        <v/>
      </c>
      <c r="H93" t="str">
        <f>IF($D93="","",IFERROR(VLOOKUP($B93,Kraftvärmeprod!$B$1:$BX$550,MATCH(H$2,Kraftvärmeprod!$B$1:$VX$1,0),FALSE)/1,0)-IFERROR(VLOOKUP($B93,'Slutlig allokering kvv'!$B$2:$BX$550,MATCH(H$2,'Slutlig allokering kvv'!$B$1:$BX$1,0),FALSE)/1,0))</f>
        <v/>
      </c>
      <c r="I93" t="str">
        <f>IF($D93="","",IFERROR(VLOOKUP($B93,Kraftvärmeprod!$B$1:$BX$550,MATCH(I$2,Kraftvärmeprod!$B$1:$VX$1,0),FALSE)/1,0)-IFERROR(VLOOKUP($B93,'Slutlig allokering kvv'!$B$2:$BX$550,MATCH(I$2,'Slutlig allokering kvv'!$B$1:$BX$1,0),FALSE)/1,0))</f>
        <v/>
      </c>
      <c r="J93" t="str">
        <f>IF($D93="","",IFERROR(VLOOKUP($B93,Kraftvärmeprod!$B$1:$BX$550,MATCH(J$2,Kraftvärmeprod!$B$1:$VX$1,0),FALSE)/1,0)-IFERROR(VLOOKUP($B93,'Slutlig allokering kvv'!$B$2:$BX$550,MATCH(J$2,'Slutlig allokering kvv'!$B$1:$BX$1,0),FALSE)/1,0))</f>
        <v/>
      </c>
      <c r="K93" t="str">
        <f>IF($D93="","",IFERROR(VLOOKUP($B93,Kraftvärmeprod!$B$1:$BX$550,MATCH(K$2,Kraftvärmeprod!$B$1:$VX$1,0),FALSE)/1,0)-IFERROR(VLOOKUP($B93,'Slutlig allokering kvv'!$B$2:$BX$550,MATCH(K$2,'Slutlig allokering kvv'!$B$1:$BX$1,0),FALSE)/1,0))</f>
        <v/>
      </c>
      <c r="L93" t="str">
        <f>IF($D93="","",IFERROR(VLOOKUP($B93,Kraftvärmeprod!$B$1:$BX$550,MATCH(L$2,Kraftvärmeprod!$B$1:$VX$1,0),FALSE)/1,0)-IFERROR(VLOOKUP($B93,'Slutlig allokering kvv'!$B$2:$BX$550,MATCH(L$2,'Slutlig allokering kvv'!$B$1:$BX$1,0),FALSE)/1,0))</f>
        <v/>
      </c>
      <c r="M93" t="str">
        <f>IF($D93="","",IFERROR(VLOOKUP($B93,Kraftvärmeprod!$B$1:$BX$550,MATCH(M$2,Kraftvärmeprod!$B$1:$VX$1,0),FALSE)/1,0)-IFERROR(VLOOKUP($B93,'Slutlig allokering kvv'!$B$2:$BX$550,MATCH(M$2,'Slutlig allokering kvv'!$B$1:$BX$1,0),FALSE)/1,0))</f>
        <v/>
      </c>
      <c r="N93" t="str">
        <f>IF($D93="","",IFERROR(VLOOKUP($B93,Kraftvärmeprod!$B$1:$BX$550,MATCH(N$2,Kraftvärmeprod!$B$1:$VX$1,0),FALSE)/1,0)-IFERROR(VLOOKUP($B93,'Slutlig allokering kvv'!$B$2:$BX$550,MATCH(N$2,'Slutlig allokering kvv'!$B$1:$BX$1,0),FALSE)/1,0))</f>
        <v/>
      </c>
      <c r="O93" t="str">
        <f>IF($D93="","",IFERROR(VLOOKUP($B93,Kraftvärmeprod!$B$1:$BX$550,MATCH(O$2,Kraftvärmeprod!$B$1:$VX$1,0),FALSE)/1,0)-IFERROR(VLOOKUP($B93,'Slutlig allokering kvv'!$B$2:$BX$550,MATCH(O$2,'Slutlig allokering kvv'!$B$1:$BX$1,0),FALSE)/1,0))</f>
        <v/>
      </c>
      <c r="P93" t="str">
        <f>IF($D93="","",IFERROR(VLOOKUP($B93,Kraftvärmeprod!$B$1:$BX$550,MATCH(P$2,Kraftvärmeprod!$B$1:$VX$1,0),FALSE)/1,0)-IFERROR(VLOOKUP($B93,'Slutlig allokering kvv'!$B$2:$BX$550,MATCH(P$2,'Slutlig allokering kvv'!$B$1:$BX$1,0),FALSE)/1,0))</f>
        <v/>
      </c>
      <c r="Q93" t="str">
        <f>IF($D93="","",IFERROR(VLOOKUP($B93,Kraftvärmeprod!$B$1:$BX$550,MATCH(Q$2,Kraftvärmeprod!$B$1:$VX$1,0),FALSE)/1,0)-IFERROR(VLOOKUP($B93,'Slutlig allokering kvv'!$B$2:$BX$550,MATCH(Q$2,'Slutlig allokering kvv'!$B$1:$BX$1,0),FALSE)/1,0))</f>
        <v/>
      </c>
      <c r="R93" t="str">
        <f>IF($D93="","",IFERROR(VLOOKUP($B93,Kraftvärmeprod!$B$1:$BX$550,MATCH(R$2,Kraftvärmeprod!$B$1:$VX$1,0),FALSE)/1,0)-IFERROR(VLOOKUP($B93,'Slutlig allokering kvv'!$B$2:$BX$550,MATCH(R$2,'Slutlig allokering kvv'!$B$1:$BX$1,0),FALSE)/1,0))</f>
        <v/>
      </c>
      <c r="S93" t="str">
        <f>IF($D93="","",IFERROR(VLOOKUP($B93,Kraftvärmeprod!$B$1:$BX$550,MATCH(S$2,Kraftvärmeprod!$B$1:$VX$1,0),FALSE)/1,0)-IFERROR(VLOOKUP($B93,'Slutlig allokering kvv'!$B$2:$BX$550,MATCH(S$2,'Slutlig allokering kvv'!$B$1:$BX$1,0),FALSE)/1,0))</f>
        <v/>
      </c>
      <c r="T93" t="str">
        <f>IF($D93="","",IFERROR(VLOOKUP($B93,Kraftvärmeprod!$B$1:$BX$550,MATCH(T$2,Kraftvärmeprod!$B$1:$VX$1,0),FALSE)/1,0)-IFERROR(VLOOKUP($B93,'Slutlig allokering kvv'!$B$2:$BX$550,MATCH(T$2,'Slutlig allokering kvv'!$B$1:$BX$1,0),FALSE)/1,0))</f>
        <v/>
      </c>
      <c r="U93" t="str">
        <f>IF($D93="","",IFERROR(VLOOKUP($B93,Kraftvärmeprod!$B$1:$BX$550,MATCH(U$2,Kraftvärmeprod!$B$1:$VX$1,0),FALSE)/1,0)-IFERROR(VLOOKUP($B93,'Slutlig allokering kvv'!$B$2:$BX$550,MATCH(U$2,'Slutlig allokering kvv'!$B$1:$BX$1,0),FALSE)/1,0))</f>
        <v/>
      </c>
      <c r="V93" t="str">
        <f>IF($D93="","",IFERROR(VLOOKUP($B93,Kraftvärmeprod!$B$1:$BX$550,MATCH(V$2,Kraftvärmeprod!$B$1:$VX$1,0),FALSE)/1,0)-IFERROR(VLOOKUP($B93,'Slutlig allokering kvv'!$B$2:$BX$550,MATCH(V$2,'Slutlig allokering kvv'!$B$1:$BX$1,0),FALSE)/1,0))</f>
        <v/>
      </c>
      <c r="W93" t="str">
        <f>IF($D93="","",IFERROR(VLOOKUP($B93,Kraftvärmeprod!$B$1:$BX$550,MATCH(W$2,Kraftvärmeprod!$B$1:$VX$1,0),FALSE)/1,0)-IFERROR(VLOOKUP($B93,'Slutlig allokering kvv'!$B$2:$BX$550,MATCH(W$2,'Slutlig allokering kvv'!$B$1:$BX$1,0),FALSE)/1,0))</f>
        <v/>
      </c>
      <c r="X93" t="str">
        <f>IF($D93="","",IFERROR(VLOOKUP($B93,Kraftvärmeprod!$B$1:$BX$550,MATCH(X$2,Kraftvärmeprod!$B$1:$VX$1,0),FALSE)/1,0)-IFERROR(VLOOKUP($B93,'Slutlig allokering kvv'!$B$2:$BX$550,MATCH(X$2,'Slutlig allokering kvv'!$B$1:$BX$1,0),FALSE)/1,0))</f>
        <v/>
      </c>
      <c r="Y93" t="str">
        <f>IF($D93="","",IFERROR(VLOOKUP($B93,Kraftvärmeprod!$B$1:$BX$550,MATCH(Y$2,Kraftvärmeprod!$B$1:$VX$1,0),FALSE)/1,0)-IFERROR(VLOOKUP($B93,'Slutlig allokering kvv'!$B$2:$BX$550,MATCH(Y$2,'Slutlig allokering kvv'!$B$1:$BX$1,0),FALSE)/1,0))</f>
        <v/>
      </c>
      <c r="Z93" t="str">
        <f>IF($D93="","",IFERROR(VLOOKUP($B93,Kraftvärmeprod!$B$1:$BX$550,MATCH(Z$2,Kraftvärmeprod!$B$1:$VX$1,0),FALSE)/1,0)-IFERROR(VLOOKUP($B93,'Slutlig allokering kvv'!$B$2:$BX$550,MATCH(Z$2,'Slutlig allokering kvv'!$B$1:$BX$1,0),FALSE)/1,0))</f>
        <v/>
      </c>
      <c r="AA93" t="str">
        <f>IF($D93="","",IFERROR(VLOOKUP($B93,Kraftvärmeprod!$B$1:$BX$550,MATCH(AA$2,Kraftvärmeprod!$B$1:$VX$1,0),FALSE)/1,0)-IFERROR(VLOOKUP($B93,'Slutlig allokering kvv'!$B$2:$BX$550,MATCH(AA$2,'Slutlig allokering kvv'!$B$1:$BX$1,0),FALSE)/1,0))</f>
        <v/>
      </c>
      <c r="AB93" t="str">
        <f>IF($D93="","",IFERROR(VLOOKUP($B93,Kraftvärmeprod!$B$1:$BX$550,MATCH(AB$2,Kraftvärmeprod!$B$1:$VX$1,0),FALSE)/1,0)-IFERROR(VLOOKUP($B93,'Slutlig allokering kvv'!$B$2:$BX$550,MATCH(AB$2,'Slutlig allokering kvv'!$B$1:$BX$1,0),FALSE)/1,0))</f>
        <v/>
      </c>
      <c r="AC93" t="str">
        <f>IF($D93="","",IFERROR(VLOOKUP($B93,Kraftvärmeprod!$B$1:$BX$550,MATCH(AC$2,Kraftvärmeprod!$B$1:$VX$1,0),FALSE)/1,0)-IFERROR(VLOOKUP($B93,'Slutlig allokering kvv'!$B$2:$BX$550,MATCH(AC$2,'Slutlig allokering kvv'!$B$1:$BX$1,0),FALSE)/1,0))</f>
        <v/>
      </c>
      <c r="AE93" t="str">
        <f>IF($D93="","",IFERROR(VLOOKUP($B93,Miljö!$B$1:$E$550,MATCH("Hjälpel kraftvärme (GWh)",Miljö!$B$1:$E$1,0),FALSE)/1,0)-IFERROR(VLOOKUP($B93,'Slutlig allokering kvv'!$B$2:$BX$550,MATCH(AE$2,'Slutlig allokering kvv'!$B$1:$BX$1,0),FALSE)/1,0))</f>
        <v/>
      </c>
      <c r="AI93">
        <f t="shared" si="4"/>
        <v>0</v>
      </c>
      <c r="AK93">
        <f>IFERROR(VLOOKUP($B93,'Slutlig allokering kvv'!$B$2:$AX$550,MATCH("Summa slutlig allokerad tillförd energi (utan hjälpel och rökgaskondensering):",'Slutlig allokering kvv'!$B$1:$AX$1,0),FALSE)/1,"")</f>
        <v>0</v>
      </c>
      <c r="AM93" s="289" t="str">
        <f>IFERROR(1-VLOOKUP($B93,'Slutlig allokering kvv'!$B$2:$AX$550,MATCH("Andel av bränsle i kvv som allokerats till värme, exklusive rökgaskondensering och hjälpel",'Slutlig allokering kvv'!$B$1:$AX$1,0),FALSE),"")</f>
        <v/>
      </c>
      <c r="AO93" s="289" t="str">
        <f t="shared" si="5"/>
        <v/>
      </c>
      <c r="AP93" s="290" t="str">
        <f t="shared" si="6"/>
        <v/>
      </c>
      <c r="AQ93" s="290"/>
      <c r="AR93" s="239" t="str">
        <f t="shared" si="7"/>
        <v/>
      </c>
      <c r="AS93" s="290"/>
    </row>
    <row r="94" spans="1:45" x14ac:dyDescent="0.25">
      <c r="A94" s="2" t="str">
        <f>'Miljövärden för publ företag'!B96</f>
        <v>Habo Energi AB</v>
      </c>
      <c r="B94" s="2" t="str">
        <f>'Miljövärden för publ företag'!C96</f>
        <v>Habo</v>
      </c>
      <c r="C94" t="str">
        <f>IFERROR(VLOOKUP($B94,Kraftvärmeprod!$B$1:$AH$479,MATCH(C$2,Kraftvärmeprod!$B$1:$AG$1,0),FALSE)/1,"")</f>
        <v/>
      </c>
      <c r="D94" t="str">
        <f>IFERROR(VLOOKUP($B94,Kraftvärmeprod!$B$1:$AH$479,MATCH(D$2,Kraftvärmeprod!$B$1:$AG$1,0),FALSE)/1,"")</f>
        <v/>
      </c>
      <c r="F94" t="str">
        <f>IF($D94="","",IFERROR(VLOOKUP($B94,Kraftvärmeprod!$B$1:$BX$550,MATCH(F$2,Kraftvärmeprod!$B$1:$VX$1,0),FALSE)/1,0)-IFERROR(VLOOKUP($B94,'Slutlig allokering kvv'!$B$2:$BX$550,MATCH(F$2,'Slutlig allokering kvv'!$B$1:$BX$1,0),FALSE)/1,0))</f>
        <v/>
      </c>
      <c r="G94" t="str">
        <f>IF($D94="","",IFERROR(VLOOKUP($B94,Kraftvärmeprod!$B$1:$BX$550,MATCH(G$2,Kraftvärmeprod!$B$1:$VX$1,0),FALSE)/1,0)-IFERROR(VLOOKUP($B94,'Slutlig allokering kvv'!$B$2:$BX$550,MATCH(G$2,'Slutlig allokering kvv'!$B$1:$BX$1,0),FALSE)/1,0))</f>
        <v/>
      </c>
      <c r="H94" t="str">
        <f>IF($D94="","",IFERROR(VLOOKUP($B94,Kraftvärmeprod!$B$1:$BX$550,MATCH(H$2,Kraftvärmeprod!$B$1:$VX$1,0),FALSE)/1,0)-IFERROR(VLOOKUP($B94,'Slutlig allokering kvv'!$B$2:$BX$550,MATCH(H$2,'Slutlig allokering kvv'!$B$1:$BX$1,0),FALSE)/1,0))</f>
        <v/>
      </c>
      <c r="I94" t="str">
        <f>IF($D94="","",IFERROR(VLOOKUP($B94,Kraftvärmeprod!$B$1:$BX$550,MATCH(I$2,Kraftvärmeprod!$B$1:$VX$1,0),FALSE)/1,0)-IFERROR(VLOOKUP($B94,'Slutlig allokering kvv'!$B$2:$BX$550,MATCH(I$2,'Slutlig allokering kvv'!$B$1:$BX$1,0),FALSE)/1,0))</f>
        <v/>
      </c>
      <c r="J94" t="str">
        <f>IF($D94="","",IFERROR(VLOOKUP($B94,Kraftvärmeprod!$B$1:$BX$550,MATCH(J$2,Kraftvärmeprod!$B$1:$VX$1,0),FALSE)/1,0)-IFERROR(VLOOKUP($B94,'Slutlig allokering kvv'!$B$2:$BX$550,MATCH(J$2,'Slutlig allokering kvv'!$B$1:$BX$1,0),FALSE)/1,0))</f>
        <v/>
      </c>
      <c r="K94" t="str">
        <f>IF($D94="","",IFERROR(VLOOKUP($B94,Kraftvärmeprod!$B$1:$BX$550,MATCH(K$2,Kraftvärmeprod!$B$1:$VX$1,0),FALSE)/1,0)-IFERROR(VLOOKUP($B94,'Slutlig allokering kvv'!$B$2:$BX$550,MATCH(K$2,'Slutlig allokering kvv'!$B$1:$BX$1,0),FALSE)/1,0))</f>
        <v/>
      </c>
      <c r="L94" t="str">
        <f>IF($D94="","",IFERROR(VLOOKUP($B94,Kraftvärmeprod!$B$1:$BX$550,MATCH(L$2,Kraftvärmeprod!$B$1:$VX$1,0),FALSE)/1,0)-IFERROR(VLOOKUP($B94,'Slutlig allokering kvv'!$B$2:$BX$550,MATCH(L$2,'Slutlig allokering kvv'!$B$1:$BX$1,0),FALSE)/1,0))</f>
        <v/>
      </c>
      <c r="M94" t="str">
        <f>IF($D94="","",IFERROR(VLOOKUP($B94,Kraftvärmeprod!$B$1:$BX$550,MATCH(M$2,Kraftvärmeprod!$B$1:$VX$1,0),FALSE)/1,0)-IFERROR(VLOOKUP($B94,'Slutlig allokering kvv'!$B$2:$BX$550,MATCH(M$2,'Slutlig allokering kvv'!$B$1:$BX$1,0),FALSE)/1,0))</f>
        <v/>
      </c>
      <c r="N94" t="str">
        <f>IF($D94="","",IFERROR(VLOOKUP($B94,Kraftvärmeprod!$B$1:$BX$550,MATCH(N$2,Kraftvärmeprod!$B$1:$VX$1,0),FALSE)/1,0)-IFERROR(VLOOKUP($B94,'Slutlig allokering kvv'!$B$2:$BX$550,MATCH(N$2,'Slutlig allokering kvv'!$B$1:$BX$1,0),FALSE)/1,0))</f>
        <v/>
      </c>
      <c r="O94" t="str">
        <f>IF($D94="","",IFERROR(VLOOKUP($B94,Kraftvärmeprod!$B$1:$BX$550,MATCH(O$2,Kraftvärmeprod!$B$1:$VX$1,0),FALSE)/1,0)-IFERROR(VLOOKUP($B94,'Slutlig allokering kvv'!$B$2:$BX$550,MATCH(O$2,'Slutlig allokering kvv'!$B$1:$BX$1,0),FALSE)/1,0))</f>
        <v/>
      </c>
      <c r="P94" t="str">
        <f>IF($D94="","",IFERROR(VLOOKUP($B94,Kraftvärmeprod!$B$1:$BX$550,MATCH(P$2,Kraftvärmeprod!$B$1:$VX$1,0),FALSE)/1,0)-IFERROR(VLOOKUP($B94,'Slutlig allokering kvv'!$B$2:$BX$550,MATCH(P$2,'Slutlig allokering kvv'!$B$1:$BX$1,0),FALSE)/1,0))</f>
        <v/>
      </c>
      <c r="Q94" t="str">
        <f>IF($D94="","",IFERROR(VLOOKUP($B94,Kraftvärmeprod!$B$1:$BX$550,MATCH(Q$2,Kraftvärmeprod!$B$1:$VX$1,0),FALSE)/1,0)-IFERROR(VLOOKUP($B94,'Slutlig allokering kvv'!$B$2:$BX$550,MATCH(Q$2,'Slutlig allokering kvv'!$B$1:$BX$1,0),FALSE)/1,0))</f>
        <v/>
      </c>
      <c r="R94" t="str">
        <f>IF($D94="","",IFERROR(VLOOKUP($B94,Kraftvärmeprod!$B$1:$BX$550,MATCH(R$2,Kraftvärmeprod!$B$1:$VX$1,0),FALSE)/1,0)-IFERROR(VLOOKUP($B94,'Slutlig allokering kvv'!$B$2:$BX$550,MATCH(R$2,'Slutlig allokering kvv'!$B$1:$BX$1,0),FALSE)/1,0))</f>
        <v/>
      </c>
      <c r="S94" t="str">
        <f>IF($D94="","",IFERROR(VLOOKUP($B94,Kraftvärmeprod!$B$1:$BX$550,MATCH(S$2,Kraftvärmeprod!$B$1:$VX$1,0),FALSE)/1,0)-IFERROR(VLOOKUP($B94,'Slutlig allokering kvv'!$B$2:$BX$550,MATCH(S$2,'Slutlig allokering kvv'!$B$1:$BX$1,0),FALSE)/1,0))</f>
        <v/>
      </c>
      <c r="T94" t="str">
        <f>IF($D94="","",IFERROR(VLOOKUP($B94,Kraftvärmeprod!$B$1:$BX$550,MATCH(T$2,Kraftvärmeprod!$B$1:$VX$1,0),FALSE)/1,0)-IFERROR(VLOOKUP($B94,'Slutlig allokering kvv'!$B$2:$BX$550,MATCH(T$2,'Slutlig allokering kvv'!$B$1:$BX$1,0),FALSE)/1,0))</f>
        <v/>
      </c>
      <c r="U94" t="str">
        <f>IF($D94="","",IFERROR(VLOOKUP($B94,Kraftvärmeprod!$B$1:$BX$550,MATCH(U$2,Kraftvärmeprod!$B$1:$VX$1,0),FALSE)/1,0)-IFERROR(VLOOKUP($B94,'Slutlig allokering kvv'!$B$2:$BX$550,MATCH(U$2,'Slutlig allokering kvv'!$B$1:$BX$1,0),FALSE)/1,0))</f>
        <v/>
      </c>
      <c r="V94" t="str">
        <f>IF($D94="","",IFERROR(VLOOKUP($B94,Kraftvärmeprod!$B$1:$BX$550,MATCH(V$2,Kraftvärmeprod!$B$1:$VX$1,0),FALSE)/1,0)-IFERROR(VLOOKUP($B94,'Slutlig allokering kvv'!$B$2:$BX$550,MATCH(V$2,'Slutlig allokering kvv'!$B$1:$BX$1,0),FALSE)/1,0))</f>
        <v/>
      </c>
      <c r="W94" t="str">
        <f>IF($D94="","",IFERROR(VLOOKUP($B94,Kraftvärmeprod!$B$1:$BX$550,MATCH(W$2,Kraftvärmeprod!$B$1:$VX$1,0),FALSE)/1,0)-IFERROR(VLOOKUP($B94,'Slutlig allokering kvv'!$B$2:$BX$550,MATCH(W$2,'Slutlig allokering kvv'!$B$1:$BX$1,0),FALSE)/1,0))</f>
        <v/>
      </c>
      <c r="X94" t="str">
        <f>IF($D94="","",IFERROR(VLOOKUP($B94,Kraftvärmeprod!$B$1:$BX$550,MATCH(X$2,Kraftvärmeprod!$B$1:$VX$1,0),FALSE)/1,0)-IFERROR(VLOOKUP($B94,'Slutlig allokering kvv'!$B$2:$BX$550,MATCH(X$2,'Slutlig allokering kvv'!$B$1:$BX$1,0),FALSE)/1,0))</f>
        <v/>
      </c>
      <c r="Y94" t="str">
        <f>IF($D94="","",IFERROR(VLOOKUP($B94,Kraftvärmeprod!$B$1:$BX$550,MATCH(Y$2,Kraftvärmeprod!$B$1:$VX$1,0),FALSE)/1,0)-IFERROR(VLOOKUP($B94,'Slutlig allokering kvv'!$B$2:$BX$550,MATCH(Y$2,'Slutlig allokering kvv'!$B$1:$BX$1,0),FALSE)/1,0))</f>
        <v/>
      </c>
      <c r="Z94" t="str">
        <f>IF($D94="","",IFERROR(VLOOKUP($B94,Kraftvärmeprod!$B$1:$BX$550,MATCH(Z$2,Kraftvärmeprod!$B$1:$VX$1,0),FALSE)/1,0)-IFERROR(VLOOKUP($B94,'Slutlig allokering kvv'!$B$2:$BX$550,MATCH(Z$2,'Slutlig allokering kvv'!$B$1:$BX$1,0),FALSE)/1,0))</f>
        <v/>
      </c>
      <c r="AA94" t="str">
        <f>IF($D94="","",IFERROR(VLOOKUP($B94,Kraftvärmeprod!$B$1:$BX$550,MATCH(AA$2,Kraftvärmeprod!$B$1:$VX$1,0),FALSE)/1,0)-IFERROR(VLOOKUP($B94,'Slutlig allokering kvv'!$B$2:$BX$550,MATCH(AA$2,'Slutlig allokering kvv'!$B$1:$BX$1,0),FALSE)/1,0))</f>
        <v/>
      </c>
      <c r="AB94" t="str">
        <f>IF($D94="","",IFERROR(VLOOKUP($B94,Kraftvärmeprod!$B$1:$BX$550,MATCH(AB$2,Kraftvärmeprod!$B$1:$VX$1,0),FALSE)/1,0)-IFERROR(VLOOKUP($B94,'Slutlig allokering kvv'!$B$2:$BX$550,MATCH(AB$2,'Slutlig allokering kvv'!$B$1:$BX$1,0),FALSE)/1,0))</f>
        <v/>
      </c>
      <c r="AC94" t="str">
        <f>IF($D94="","",IFERROR(VLOOKUP($B94,Kraftvärmeprod!$B$1:$BX$550,MATCH(AC$2,Kraftvärmeprod!$B$1:$VX$1,0),FALSE)/1,0)-IFERROR(VLOOKUP($B94,'Slutlig allokering kvv'!$B$2:$BX$550,MATCH(AC$2,'Slutlig allokering kvv'!$B$1:$BX$1,0),FALSE)/1,0))</f>
        <v/>
      </c>
      <c r="AE94" t="str">
        <f>IF($D94="","",IFERROR(VLOOKUP($B94,Miljö!$B$1:$E$550,MATCH("Hjälpel kraftvärme (GWh)",Miljö!$B$1:$E$1,0),FALSE)/1,0)-IFERROR(VLOOKUP($B94,'Slutlig allokering kvv'!$B$2:$BX$550,MATCH(AE$2,'Slutlig allokering kvv'!$B$1:$BX$1,0),FALSE)/1,0))</f>
        <v/>
      </c>
      <c r="AI94">
        <f t="shared" si="4"/>
        <v>0</v>
      </c>
      <c r="AK94">
        <f>IFERROR(VLOOKUP($B94,'Slutlig allokering kvv'!$B$2:$AX$550,MATCH("Summa slutlig allokerad tillförd energi (utan hjälpel och rökgaskondensering):",'Slutlig allokering kvv'!$B$1:$AX$1,0),FALSE)/1,"")</f>
        <v>0</v>
      </c>
      <c r="AM94" s="289" t="str">
        <f>IFERROR(1-VLOOKUP($B94,'Slutlig allokering kvv'!$B$2:$AX$550,MATCH("Andel av bränsle i kvv som allokerats till värme, exklusive rökgaskondensering och hjälpel",'Slutlig allokering kvv'!$B$1:$AX$1,0),FALSE),"")</f>
        <v/>
      </c>
      <c r="AO94" s="289" t="str">
        <f t="shared" si="5"/>
        <v/>
      </c>
      <c r="AP94" s="290" t="str">
        <f t="shared" si="6"/>
        <v/>
      </c>
      <c r="AQ94" s="290"/>
      <c r="AR94" s="239" t="str">
        <f t="shared" si="7"/>
        <v/>
      </c>
      <c r="AS94" s="290"/>
    </row>
    <row r="95" spans="1:45" x14ac:dyDescent="0.25">
      <c r="A95" s="2" t="str">
        <f>'Miljövärden för publ företag'!B97</f>
        <v>Hagfors Energi AB</v>
      </c>
      <c r="B95" s="2" t="str">
        <f>'Miljövärden för publ företag'!C97</f>
        <v>Ekshärad</v>
      </c>
      <c r="C95" t="str">
        <f>IFERROR(VLOOKUP($B95,Kraftvärmeprod!$B$1:$AH$479,MATCH(C$2,Kraftvärmeprod!$B$1:$AG$1,0),FALSE)/1,"")</f>
        <v/>
      </c>
      <c r="D95" t="str">
        <f>IFERROR(VLOOKUP($B95,Kraftvärmeprod!$B$1:$AH$479,MATCH(D$2,Kraftvärmeprod!$B$1:$AG$1,0),FALSE)/1,"")</f>
        <v/>
      </c>
      <c r="F95" t="str">
        <f>IF($D95="","",IFERROR(VLOOKUP($B95,Kraftvärmeprod!$B$1:$BX$550,MATCH(F$2,Kraftvärmeprod!$B$1:$VX$1,0),FALSE)/1,0)-IFERROR(VLOOKUP($B95,'Slutlig allokering kvv'!$B$2:$BX$550,MATCH(F$2,'Slutlig allokering kvv'!$B$1:$BX$1,0),FALSE)/1,0))</f>
        <v/>
      </c>
      <c r="G95" t="str">
        <f>IF($D95="","",IFERROR(VLOOKUP($B95,Kraftvärmeprod!$B$1:$BX$550,MATCH(G$2,Kraftvärmeprod!$B$1:$VX$1,0),FALSE)/1,0)-IFERROR(VLOOKUP($B95,'Slutlig allokering kvv'!$B$2:$BX$550,MATCH(G$2,'Slutlig allokering kvv'!$B$1:$BX$1,0),FALSE)/1,0))</f>
        <v/>
      </c>
      <c r="H95" t="str">
        <f>IF($D95="","",IFERROR(VLOOKUP($B95,Kraftvärmeprod!$B$1:$BX$550,MATCH(H$2,Kraftvärmeprod!$B$1:$VX$1,0),FALSE)/1,0)-IFERROR(VLOOKUP($B95,'Slutlig allokering kvv'!$B$2:$BX$550,MATCH(H$2,'Slutlig allokering kvv'!$B$1:$BX$1,0),FALSE)/1,0))</f>
        <v/>
      </c>
      <c r="I95" t="str">
        <f>IF($D95="","",IFERROR(VLOOKUP($B95,Kraftvärmeprod!$B$1:$BX$550,MATCH(I$2,Kraftvärmeprod!$B$1:$VX$1,0),FALSE)/1,0)-IFERROR(VLOOKUP($B95,'Slutlig allokering kvv'!$B$2:$BX$550,MATCH(I$2,'Slutlig allokering kvv'!$B$1:$BX$1,0),FALSE)/1,0))</f>
        <v/>
      </c>
      <c r="J95" t="str">
        <f>IF($D95="","",IFERROR(VLOOKUP($B95,Kraftvärmeprod!$B$1:$BX$550,MATCH(J$2,Kraftvärmeprod!$B$1:$VX$1,0),FALSE)/1,0)-IFERROR(VLOOKUP($B95,'Slutlig allokering kvv'!$B$2:$BX$550,MATCH(J$2,'Slutlig allokering kvv'!$B$1:$BX$1,0),FALSE)/1,0))</f>
        <v/>
      </c>
      <c r="K95" t="str">
        <f>IF($D95="","",IFERROR(VLOOKUP($B95,Kraftvärmeprod!$B$1:$BX$550,MATCH(K$2,Kraftvärmeprod!$B$1:$VX$1,0),FALSE)/1,0)-IFERROR(VLOOKUP($B95,'Slutlig allokering kvv'!$B$2:$BX$550,MATCH(K$2,'Slutlig allokering kvv'!$B$1:$BX$1,0),FALSE)/1,0))</f>
        <v/>
      </c>
      <c r="L95" t="str">
        <f>IF($D95="","",IFERROR(VLOOKUP($B95,Kraftvärmeprod!$B$1:$BX$550,MATCH(L$2,Kraftvärmeprod!$B$1:$VX$1,0),FALSE)/1,0)-IFERROR(VLOOKUP($B95,'Slutlig allokering kvv'!$B$2:$BX$550,MATCH(L$2,'Slutlig allokering kvv'!$B$1:$BX$1,0),FALSE)/1,0))</f>
        <v/>
      </c>
      <c r="M95" t="str">
        <f>IF($D95="","",IFERROR(VLOOKUP($B95,Kraftvärmeprod!$B$1:$BX$550,MATCH(M$2,Kraftvärmeprod!$B$1:$VX$1,0),FALSE)/1,0)-IFERROR(VLOOKUP($B95,'Slutlig allokering kvv'!$B$2:$BX$550,MATCH(M$2,'Slutlig allokering kvv'!$B$1:$BX$1,0),FALSE)/1,0))</f>
        <v/>
      </c>
      <c r="N95" t="str">
        <f>IF($D95="","",IFERROR(VLOOKUP($B95,Kraftvärmeprod!$B$1:$BX$550,MATCH(N$2,Kraftvärmeprod!$B$1:$VX$1,0),FALSE)/1,0)-IFERROR(VLOOKUP($B95,'Slutlig allokering kvv'!$B$2:$BX$550,MATCH(N$2,'Slutlig allokering kvv'!$B$1:$BX$1,0),FALSE)/1,0))</f>
        <v/>
      </c>
      <c r="O95" t="str">
        <f>IF($D95="","",IFERROR(VLOOKUP($B95,Kraftvärmeprod!$B$1:$BX$550,MATCH(O$2,Kraftvärmeprod!$B$1:$VX$1,0),FALSE)/1,0)-IFERROR(VLOOKUP($B95,'Slutlig allokering kvv'!$B$2:$BX$550,MATCH(O$2,'Slutlig allokering kvv'!$B$1:$BX$1,0),FALSE)/1,0))</f>
        <v/>
      </c>
      <c r="P95" t="str">
        <f>IF($D95="","",IFERROR(VLOOKUP($B95,Kraftvärmeprod!$B$1:$BX$550,MATCH(P$2,Kraftvärmeprod!$B$1:$VX$1,0),FALSE)/1,0)-IFERROR(VLOOKUP($B95,'Slutlig allokering kvv'!$B$2:$BX$550,MATCH(P$2,'Slutlig allokering kvv'!$B$1:$BX$1,0),FALSE)/1,0))</f>
        <v/>
      </c>
      <c r="Q95" t="str">
        <f>IF($D95="","",IFERROR(VLOOKUP($B95,Kraftvärmeprod!$B$1:$BX$550,MATCH(Q$2,Kraftvärmeprod!$B$1:$VX$1,0),FALSE)/1,0)-IFERROR(VLOOKUP($B95,'Slutlig allokering kvv'!$B$2:$BX$550,MATCH(Q$2,'Slutlig allokering kvv'!$B$1:$BX$1,0),FALSE)/1,0))</f>
        <v/>
      </c>
      <c r="R95" t="str">
        <f>IF($D95="","",IFERROR(VLOOKUP($B95,Kraftvärmeprod!$B$1:$BX$550,MATCH(R$2,Kraftvärmeprod!$B$1:$VX$1,0),FALSE)/1,0)-IFERROR(VLOOKUP($B95,'Slutlig allokering kvv'!$B$2:$BX$550,MATCH(R$2,'Slutlig allokering kvv'!$B$1:$BX$1,0),FALSE)/1,0))</f>
        <v/>
      </c>
      <c r="S95" t="str">
        <f>IF($D95="","",IFERROR(VLOOKUP($B95,Kraftvärmeprod!$B$1:$BX$550,MATCH(S$2,Kraftvärmeprod!$B$1:$VX$1,0),FALSE)/1,0)-IFERROR(VLOOKUP($B95,'Slutlig allokering kvv'!$B$2:$BX$550,MATCH(S$2,'Slutlig allokering kvv'!$B$1:$BX$1,0),FALSE)/1,0))</f>
        <v/>
      </c>
      <c r="T95" t="str">
        <f>IF($D95="","",IFERROR(VLOOKUP($B95,Kraftvärmeprod!$B$1:$BX$550,MATCH(T$2,Kraftvärmeprod!$B$1:$VX$1,0),FALSE)/1,0)-IFERROR(VLOOKUP($B95,'Slutlig allokering kvv'!$B$2:$BX$550,MATCH(T$2,'Slutlig allokering kvv'!$B$1:$BX$1,0),FALSE)/1,0))</f>
        <v/>
      </c>
      <c r="U95" t="str">
        <f>IF($D95="","",IFERROR(VLOOKUP($B95,Kraftvärmeprod!$B$1:$BX$550,MATCH(U$2,Kraftvärmeprod!$B$1:$VX$1,0),FALSE)/1,0)-IFERROR(VLOOKUP($B95,'Slutlig allokering kvv'!$B$2:$BX$550,MATCH(U$2,'Slutlig allokering kvv'!$B$1:$BX$1,0),FALSE)/1,0))</f>
        <v/>
      </c>
      <c r="V95" t="str">
        <f>IF($D95="","",IFERROR(VLOOKUP($B95,Kraftvärmeprod!$B$1:$BX$550,MATCH(V$2,Kraftvärmeprod!$B$1:$VX$1,0),FALSE)/1,0)-IFERROR(VLOOKUP($B95,'Slutlig allokering kvv'!$B$2:$BX$550,MATCH(V$2,'Slutlig allokering kvv'!$B$1:$BX$1,0),FALSE)/1,0))</f>
        <v/>
      </c>
      <c r="W95" t="str">
        <f>IF($D95="","",IFERROR(VLOOKUP($B95,Kraftvärmeprod!$B$1:$BX$550,MATCH(W$2,Kraftvärmeprod!$B$1:$VX$1,0),FALSE)/1,0)-IFERROR(VLOOKUP($B95,'Slutlig allokering kvv'!$B$2:$BX$550,MATCH(W$2,'Slutlig allokering kvv'!$B$1:$BX$1,0),FALSE)/1,0))</f>
        <v/>
      </c>
      <c r="X95" t="str">
        <f>IF($D95="","",IFERROR(VLOOKUP($B95,Kraftvärmeprod!$B$1:$BX$550,MATCH(X$2,Kraftvärmeprod!$B$1:$VX$1,0),FALSE)/1,0)-IFERROR(VLOOKUP($B95,'Slutlig allokering kvv'!$B$2:$BX$550,MATCH(X$2,'Slutlig allokering kvv'!$B$1:$BX$1,0),FALSE)/1,0))</f>
        <v/>
      </c>
      <c r="Y95" t="str">
        <f>IF($D95="","",IFERROR(VLOOKUP($B95,Kraftvärmeprod!$B$1:$BX$550,MATCH(Y$2,Kraftvärmeprod!$B$1:$VX$1,0),FALSE)/1,0)-IFERROR(VLOOKUP($B95,'Slutlig allokering kvv'!$B$2:$BX$550,MATCH(Y$2,'Slutlig allokering kvv'!$B$1:$BX$1,0),FALSE)/1,0))</f>
        <v/>
      </c>
      <c r="Z95" t="str">
        <f>IF($D95="","",IFERROR(VLOOKUP($B95,Kraftvärmeprod!$B$1:$BX$550,MATCH(Z$2,Kraftvärmeprod!$B$1:$VX$1,0),FALSE)/1,0)-IFERROR(VLOOKUP($B95,'Slutlig allokering kvv'!$B$2:$BX$550,MATCH(Z$2,'Slutlig allokering kvv'!$B$1:$BX$1,0),FALSE)/1,0))</f>
        <v/>
      </c>
      <c r="AA95" t="str">
        <f>IF($D95="","",IFERROR(VLOOKUP($B95,Kraftvärmeprod!$B$1:$BX$550,MATCH(AA$2,Kraftvärmeprod!$B$1:$VX$1,0),FALSE)/1,0)-IFERROR(VLOOKUP($B95,'Slutlig allokering kvv'!$B$2:$BX$550,MATCH(AA$2,'Slutlig allokering kvv'!$B$1:$BX$1,0),FALSE)/1,0))</f>
        <v/>
      </c>
      <c r="AB95" t="str">
        <f>IF($D95="","",IFERROR(VLOOKUP($B95,Kraftvärmeprod!$B$1:$BX$550,MATCH(AB$2,Kraftvärmeprod!$B$1:$VX$1,0),FALSE)/1,0)-IFERROR(VLOOKUP($B95,'Slutlig allokering kvv'!$B$2:$BX$550,MATCH(AB$2,'Slutlig allokering kvv'!$B$1:$BX$1,0),FALSE)/1,0))</f>
        <v/>
      </c>
      <c r="AC95" t="str">
        <f>IF($D95="","",IFERROR(VLOOKUP($B95,Kraftvärmeprod!$B$1:$BX$550,MATCH(AC$2,Kraftvärmeprod!$B$1:$VX$1,0),FALSE)/1,0)-IFERROR(VLOOKUP($B95,'Slutlig allokering kvv'!$B$2:$BX$550,MATCH(AC$2,'Slutlig allokering kvv'!$B$1:$BX$1,0),FALSE)/1,0))</f>
        <v/>
      </c>
      <c r="AE95" t="str">
        <f>IF($D95="","",IFERROR(VLOOKUP($B95,Miljö!$B$1:$E$550,MATCH("Hjälpel kraftvärme (GWh)",Miljö!$B$1:$E$1,0),FALSE)/1,0)-IFERROR(VLOOKUP($B95,'Slutlig allokering kvv'!$B$2:$BX$550,MATCH(AE$2,'Slutlig allokering kvv'!$B$1:$BX$1,0),FALSE)/1,0))</f>
        <v/>
      </c>
      <c r="AI95">
        <f t="shared" si="4"/>
        <v>0</v>
      </c>
      <c r="AK95">
        <f>IFERROR(VLOOKUP($B95,'Slutlig allokering kvv'!$B$2:$AX$550,MATCH("Summa slutlig allokerad tillförd energi (utan hjälpel och rökgaskondensering):",'Slutlig allokering kvv'!$B$1:$AX$1,0),FALSE)/1,"")</f>
        <v>0</v>
      </c>
      <c r="AM95" s="289" t="str">
        <f>IFERROR(1-VLOOKUP($B95,'Slutlig allokering kvv'!$B$2:$AX$550,MATCH("Andel av bränsle i kvv som allokerats till värme, exklusive rökgaskondensering och hjälpel",'Slutlig allokering kvv'!$B$1:$AX$1,0),FALSE),"")</f>
        <v/>
      </c>
      <c r="AO95" s="289" t="str">
        <f t="shared" si="5"/>
        <v/>
      </c>
      <c r="AP95" s="290" t="str">
        <f t="shared" si="6"/>
        <v/>
      </c>
      <c r="AQ95" s="290"/>
      <c r="AR95" s="239" t="str">
        <f t="shared" si="7"/>
        <v/>
      </c>
      <c r="AS95" s="290"/>
    </row>
    <row r="96" spans="1:45" x14ac:dyDescent="0.25">
      <c r="A96" s="2" t="str">
        <f>'Miljövärden för publ företag'!B98</f>
        <v>Hagfors Energi AB</v>
      </c>
      <c r="B96" s="2" t="str">
        <f>'Miljövärden för publ företag'!C98</f>
        <v>Hagfors</v>
      </c>
      <c r="C96" t="str">
        <f>IFERROR(VLOOKUP($B96,Kraftvärmeprod!$B$1:$AH$479,MATCH(C$2,Kraftvärmeprod!$B$1:$AG$1,0),FALSE)/1,"")</f>
        <v/>
      </c>
      <c r="D96" t="str">
        <f>IFERROR(VLOOKUP($B96,Kraftvärmeprod!$B$1:$AH$479,MATCH(D$2,Kraftvärmeprod!$B$1:$AG$1,0),FALSE)/1,"")</f>
        <v/>
      </c>
      <c r="F96" t="str">
        <f>IF($D96="","",IFERROR(VLOOKUP($B96,Kraftvärmeprod!$B$1:$BX$550,MATCH(F$2,Kraftvärmeprod!$B$1:$VX$1,0),FALSE)/1,0)-IFERROR(VLOOKUP($B96,'Slutlig allokering kvv'!$B$2:$BX$550,MATCH(F$2,'Slutlig allokering kvv'!$B$1:$BX$1,0),FALSE)/1,0))</f>
        <v/>
      </c>
      <c r="G96" t="str">
        <f>IF($D96="","",IFERROR(VLOOKUP($B96,Kraftvärmeprod!$B$1:$BX$550,MATCH(G$2,Kraftvärmeprod!$B$1:$VX$1,0),FALSE)/1,0)-IFERROR(VLOOKUP($B96,'Slutlig allokering kvv'!$B$2:$BX$550,MATCH(G$2,'Slutlig allokering kvv'!$B$1:$BX$1,0),FALSE)/1,0))</f>
        <v/>
      </c>
      <c r="H96" t="str">
        <f>IF($D96="","",IFERROR(VLOOKUP($B96,Kraftvärmeprod!$B$1:$BX$550,MATCH(H$2,Kraftvärmeprod!$B$1:$VX$1,0),FALSE)/1,0)-IFERROR(VLOOKUP($B96,'Slutlig allokering kvv'!$B$2:$BX$550,MATCH(H$2,'Slutlig allokering kvv'!$B$1:$BX$1,0),FALSE)/1,0))</f>
        <v/>
      </c>
      <c r="I96" t="str">
        <f>IF($D96="","",IFERROR(VLOOKUP($B96,Kraftvärmeprod!$B$1:$BX$550,MATCH(I$2,Kraftvärmeprod!$B$1:$VX$1,0),FALSE)/1,0)-IFERROR(VLOOKUP($B96,'Slutlig allokering kvv'!$B$2:$BX$550,MATCH(I$2,'Slutlig allokering kvv'!$B$1:$BX$1,0),FALSE)/1,0))</f>
        <v/>
      </c>
      <c r="J96" t="str">
        <f>IF($D96="","",IFERROR(VLOOKUP($B96,Kraftvärmeprod!$B$1:$BX$550,MATCH(J$2,Kraftvärmeprod!$B$1:$VX$1,0),FALSE)/1,0)-IFERROR(VLOOKUP($B96,'Slutlig allokering kvv'!$B$2:$BX$550,MATCH(J$2,'Slutlig allokering kvv'!$B$1:$BX$1,0),FALSE)/1,0))</f>
        <v/>
      </c>
      <c r="K96" t="str">
        <f>IF($D96="","",IFERROR(VLOOKUP($B96,Kraftvärmeprod!$B$1:$BX$550,MATCH(K$2,Kraftvärmeprod!$B$1:$VX$1,0),FALSE)/1,0)-IFERROR(VLOOKUP($B96,'Slutlig allokering kvv'!$B$2:$BX$550,MATCH(K$2,'Slutlig allokering kvv'!$B$1:$BX$1,0),FALSE)/1,0))</f>
        <v/>
      </c>
      <c r="L96" t="str">
        <f>IF($D96="","",IFERROR(VLOOKUP($B96,Kraftvärmeprod!$B$1:$BX$550,MATCH(L$2,Kraftvärmeprod!$B$1:$VX$1,0),FALSE)/1,0)-IFERROR(VLOOKUP($B96,'Slutlig allokering kvv'!$B$2:$BX$550,MATCH(L$2,'Slutlig allokering kvv'!$B$1:$BX$1,0),FALSE)/1,0))</f>
        <v/>
      </c>
      <c r="M96" t="str">
        <f>IF($D96="","",IFERROR(VLOOKUP($B96,Kraftvärmeprod!$B$1:$BX$550,MATCH(M$2,Kraftvärmeprod!$B$1:$VX$1,0),FALSE)/1,0)-IFERROR(VLOOKUP($B96,'Slutlig allokering kvv'!$B$2:$BX$550,MATCH(M$2,'Slutlig allokering kvv'!$B$1:$BX$1,0),FALSE)/1,0))</f>
        <v/>
      </c>
      <c r="N96" t="str">
        <f>IF($D96="","",IFERROR(VLOOKUP($B96,Kraftvärmeprod!$B$1:$BX$550,MATCH(N$2,Kraftvärmeprod!$B$1:$VX$1,0),FALSE)/1,0)-IFERROR(VLOOKUP($B96,'Slutlig allokering kvv'!$B$2:$BX$550,MATCH(N$2,'Slutlig allokering kvv'!$B$1:$BX$1,0),FALSE)/1,0))</f>
        <v/>
      </c>
      <c r="O96" t="str">
        <f>IF($D96="","",IFERROR(VLOOKUP($B96,Kraftvärmeprod!$B$1:$BX$550,MATCH(O$2,Kraftvärmeprod!$B$1:$VX$1,0),FALSE)/1,0)-IFERROR(VLOOKUP($B96,'Slutlig allokering kvv'!$B$2:$BX$550,MATCH(O$2,'Slutlig allokering kvv'!$B$1:$BX$1,0),FALSE)/1,0))</f>
        <v/>
      </c>
      <c r="P96" t="str">
        <f>IF($D96="","",IFERROR(VLOOKUP($B96,Kraftvärmeprod!$B$1:$BX$550,MATCH(P$2,Kraftvärmeprod!$B$1:$VX$1,0),FALSE)/1,0)-IFERROR(VLOOKUP($B96,'Slutlig allokering kvv'!$B$2:$BX$550,MATCH(P$2,'Slutlig allokering kvv'!$B$1:$BX$1,0),FALSE)/1,0))</f>
        <v/>
      </c>
      <c r="Q96" t="str">
        <f>IF($D96="","",IFERROR(VLOOKUP($B96,Kraftvärmeprod!$B$1:$BX$550,MATCH(Q$2,Kraftvärmeprod!$B$1:$VX$1,0),FALSE)/1,0)-IFERROR(VLOOKUP($B96,'Slutlig allokering kvv'!$B$2:$BX$550,MATCH(Q$2,'Slutlig allokering kvv'!$B$1:$BX$1,0),FALSE)/1,0))</f>
        <v/>
      </c>
      <c r="R96" t="str">
        <f>IF($D96="","",IFERROR(VLOOKUP($B96,Kraftvärmeprod!$B$1:$BX$550,MATCH(R$2,Kraftvärmeprod!$B$1:$VX$1,0),FALSE)/1,0)-IFERROR(VLOOKUP($B96,'Slutlig allokering kvv'!$B$2:$BX$550,MATCH(R$2,'Slutlig allokering kvv'!$B$1:$BX$1,0),FALSE)/1,0))</f>
        <v/>
      </c>
      <c r="S96" t="str">
        <f>IF($D96="","",IFERROR(VLOOKUP($B96,Kraftvärmeprod!$B$1:$BX$550,MATCH(S$2,Kraftvärmeprod!$B$1:$VX$1,0),FALSE)/1,0)-IFERROR(VLOOKUP($B96,'Slutlig allokering kvv'!$B$2:$BX$550,MATCH(S$2,'Slutlig allokering kvv'!$B$1:$BX$1,0),FALSE)/1,0))</f>
        <v/>
      </c>
      <c r="T96" t="str">
        <f>IF($D96="","",IFERROR(VLOOKUP($B96,Kraftvärmeprod!$B$1:$BX$550,MATCH(T$2,Kraftvärmeprod!$B$1:$VX$1,0),FALSE)/1,0)-IFERROR(VLOOKUP($B96,'Slutlig allokering kvv'!$B$2:$BX$550,MATCH(T$2,'Slutlig allokering kvv'!$B$1:$BX$1,0),FALSE)/1,0))</f>
        <v/>
      </c>
      <c r="U96" t="str">
        <f>IF($D96="","",IFERROR(VLOOKUP($B96,Kraftvärmeprod!$B$1:$BX$550,MATCH(U$2,Kraftvärmeprod!$B$1:$VX$1,0),FALSE)/1,0)-IFERROR(VLOOKUP($B96,'Slutlig allokering kvv'!$B$2:$BX$550,MATCH(U$2,'Slutlig allokering kvv'!$B$1:$BX$1,0),FALSE)/1,0))</f>
        <v/>
      </c>
      <c r="V96" t="str">
        <f>IF($D96="","",IFERROR(VLOOKUP($B96,Kraftvärmeprod!$B$1:$BX$550,MATCH(V$2,Kraftvärmeprod!$B$1:$VX$1,0),FALSE)/1,0)-IFERROR(VLOOKUP($B96,'Slutlig allokering kvv'!$B$2:$BX$550,MATCH(V$2,'Slutlig allokering kvv'!$B$1:$BX$1,0),FALSE)/1,0))</f>
        <v/>
      </c>
      <c r="W96" t="str">
        <f>IF($D96="","",IFERROR(VLOOKUP($B96,Kraftvärmeprod!$B$1:$BX$550,MATCH(W$2,Kraftvärmeprod!$B$1:$VX$1,0),FALSE)/1,0)-IFERROR(VLOOKUP($B96,'Slutlig allokering kvv'!$B$2:$BX$550,MATCH(W$2,'Slutlig allokering kvv'!$B$1:$BX$1,0),FALSE)/1,0))</f>
        <v/>
      </c>
      <c r="X96" t="str">
        <f>IF($D96="","",IFERROR(VLOOKUP($B96,Kraftvärmeprod!$B$1:$BX$550,MATCH(X$2,Kraftvärmeprod!$B$1:$VX$1,0),FALSE)/1,0)-IFERROR(VLOOKUP($B96,'Slutlig allokering kvv'!$B$2:$BX$550,MATCH(X$2,'Slutlig allokering kvv'!$B$1:$BX$1,0),FALSE)/1,0))</f>
        <v/>
      </c>
      <c r="Y96" t="str">
        <f>IF($D96="","",IFERROR(VLOOKUP($B96,Kraftvärmeprod!$B$1:$BX$550,MATCH(Y$2,Kraftvärmeprod!$B$1:$VX$1,0),FALSE)/1,0)-IFERROR(VLOOKUP($B96,'Slutlig allokering kvv'!$B$2:$BX$550,MATCH(Y$2,'Slutlig allokering kvv'!$B$1:$BX$1,0),FALSE)/1,0))</f>
        <v/>
      </c>
      <c r="Z96" t="str">
        <f>IF($D96="","",IFERROR(VLOOKUP($B96,Kraftvärmeprod!$B$1:$BX$550,MATCH(Z$2,Kraftvärmeprod!$B$1:$VX$1,0),FALSE)/1,0)-IFERROR(VLOOKUP($B96,'Slutlig allokering kvv'!$B$2:$BX$550,MATCH(Z$2,'Slutlig allokering kvv'!$B$1:$BX$1,0),FALSE)/1,0))</f>
        <v/>
      </c>
      <c r="AA96" t="str">
        <f>IF($D96="","",IFERROR(VLOOKUP($B96,Kraftvärmeprod!$B$1:$BX$550,MATCH(AA$2,Kraftvärmeprod!$B$1:$VX$1,0),FALSE)/1,0)-IFERROR(VLOOKUP($B96,'Slutlig allokering kvv'!$B$2:$BX$550,MATCH(AA$2,'Slutlig allokering kvv'!$B$1:$BX$1,0),FALSE)/1,0))</f>
        <v/>
      </c>
      <c r="AB96" t="str">
        <f>IF($D96="","",IFERROR(VLOOKUP($B96,Kraftvärmeprod!$B$1:$BX$550,MATCH(AB$2,Kraftvärmeprod!$B$1:$VX$1,0),FALSE)/1,0)-IFERROR(VLOOKUP($B96,'Slutlig allokering kvv'!$B$2:$BX$550,MATCH(AB$2,'Slutlig allokering kvv'!$B$1:$BX$1,0),FALSE)/1,0))</f>
        <v/>
      </c>
      <c r="AC96" t="str">
        <f>IF($D96="","",IFERROR(VLOOKUP($B96,Kraftvärmeprod!$B$1:$BX$550,MATCH(AC$2,Kraftvärmeprod!$B$1:$VX$1,0),FALSE)/1,0)-IFERROR(VLOOKUP($B96,'Slutlig allokering kvv'!$B$2:$BX$550,MATCH(AC$2,'Slutlig allokering kvv'!$B$1:$BX$1,0),FALSE)/1,0))</f>
        <v/>
      </c>
      <c r="AE96" t="str">
        <f>IF($D96="","",IFERROR(VLOOKUP($B96,Miljö!$B$1:$E$550,MATCH("Hjälpel kraftvärme (GWh)",Miljö!$B$1:$E$1,0),FALSE)/1,0)-IFERROR(VLOOKUP($B96,'Slutlig allokering kvv'!$B$2:$BX$550,MATCH(AE$2,'Slutlig allokering kvv'!$B$1:$BX$1,0),FALSE)/1,0))</f>
        <v/>
      </c>
      <c r="AI96">
        <f t="shared" si="4"/>
        <v>0</v>
      </c>
      <c r="AK96">
        <f>IFERROR(VLOOKUP($B96,'Slutlig allokering kvv'!$B$2:$AX$550,MATCH("Summa slutlig allokerad tillförd energi (utan hjälpel och rökgaskondensering):",'Slutlig allokering kvv'!$B$1:$AX$1,0),FALSE)/1,"")</f>
        <v>0</v>
      </c>
      <c r="AM96" s="289" t="str">
        <f>IFERROR(1-VLOOKUP($B96,'Slutlig allokering kvv'!$B$2:$AX$550,MATCH("Andel av bränsle i kvv som allokerats till värme, exklusive rökgaskondensering och hjälpel",'Slutlig allokering kvv'!$B$1:$AX$1,0),FALSE),"")</f>
        <v/>
      </c>
      <c r="AO96" s="289" t="str">
        <f t="shared" si="5"/>
        <v/>
      </c>
      <c r="AP96" s="290" t="str">
        <f t="shared" si="6"/>
        <v/>
      </c>
      <c r="AQ96" s="290"/>
      <c r="AR96" s="239" t="str">
        <f t="shared" si="7"/>
        <v/>
      </c>
      <c r="AS96" s="290"/>
    </row>
    <row r="97" spans="1:45" x14ac:dyDescent="0.25">
      <c r="A97" s="2" t="str">
        <f>'Miljövärden för publ företag'!B99</f>
        <v>Hagfors Energi AB</v>
      </c>
      <c r="B97" s="2" t="str">
        <f>'Miljövärden för publ företag'!C99</f>
        <v>Sunnemo</v>
      </c>
      <c r="C97" t="str">
        <f>IFERROR(VLOOKUP($B97,Kraftvärmeprod!$B$1:$AH$479,MATCH(C$2,Kraftvärmeprod!$B$1:$AG$1,0),FALSE)/1,"")</f>
        <v/>
      </c>
      <c r="D97" t="str">
        <f>IFERROR(VLOOKUP($B97,Kraftvärmeprod!$B$1:$AH$479,MATCH(D$2,Kraftvärmeprod!$B$1:$AG$1,0),FALSE)/1,"")</f>
        <v/>
      </c>
      <c r="F97" t="str">
        <f>IF($D97="","",IFERROR(VLOOKUP($B97,Kraftvärmeprod!$B$1:$BX$550,MATCH(F$2,Kraftvärmeprod!$B$1:$VX$1,0),FALSE)/1,0)-IFERROR(VLOOKUP($B97,'Slutlig allokering kvv'!$B$2:$BX$550,MATCH(F$2,'Slutlig allokering kvv'!$B$1:$BX$1,0),FALSE)/1,0))</f>
        <v/>
      </c>
      <c r="G97" t="str">
        <f>IF($D97="","",IFERROR(VLOOKUP($B97,Kraftvärmeprod!$B$1:$BX$550,MATCH(G$2,Kraftvärmeprod!$B$1:$VX$1,0),FALSE)/1,0)-IFERROR(VLOOKUP($B97,'Slutlig allokering kvv'!$B$2:$BX$550,MATCH(G$2,'Slutlig allokering kvv'!$B$1:$BX$1,0),FALSE)/1,0))</f>
        <v/>
      </c>
      <c r="H97" t="str">
        <f>IF($D97="","",IFERROR(VLOOKUP($B97,Kraftvärmeprod!$B$1:$BX$550,MATCH(H$2,Kraftvärmeprod!$B$1:$VX$1,0),FALSE)/1,0)-IFERROR(VLOOKUP($B97,'Slutlig allokering kvv'!$B$2:$BX$550,MATCH(H$2,'Slutlig allokering kvv'!$B$1:$BX$1,0),FALSE)/1,0))</f>
        <v/>
      </c>
      <c r="I97" t="str">
        <f>IF($D97="","",IFERROR(VLOOKUP($B97,Kraftvärmeprod!$B$1:$BX$550,MATCH(I$2,Kraftvärmeprod!$B$1:$VX$1,0),FALSE)/1,0)-IFERROR(VLOOKUP($B97,'Slutlig allokering kvv'!$B$2:$BX$550,MATCH(I$2,'Slutlig allokering kvv'!$B$1:$BX$1,0),FALSE)/1,0))</f>
        <v/>
      </c>
      <c r="J97" t="str">
        <f>IF($D97="","",IFERROR(VLOOKUP($B97,Kraftvärmeprod!$B$1:$BX$550,MATCH(J$2,Kraftvärmeprod!$B$1:$VX$1,0),FALSE)/1,0)-IFERROR(VLOOKUP($B97,'Slutlig allokering kvv'!$B$2:$BX$550,MATCH(J$2,'Slutlig allokering kvv'!$B$1:$BX$1,0),FALSE)/1,0))</f>
        <v/>
      </c>
      <c r="K97" t="str">
        <f>IF($D97="","",IFERROR(VLOOKUP($B97,Kraftvärmeprod!$B$1:$BX$550,MATCH(K$2,Kraftvärmeprod!$B$1:$VX$1,0),FALSE)/1,0)-IFERROR(VLOOKUP($B97,'Slutlig allokering kvv'!$B$2:$BX$550,MATCH(K$2,'Slutlig allokering kvv'!$B$1:$BX$1,0),FALSE)/1,0))</f>
        <v/>
      </c>
      <c r="L97" t="str">
        <f>IF($D97="","",IFERROR(VLOOKUP($B97,Kraftvärmeprod!$B$1:$BX$550,MATCH(L$2,Kraftvärmeprod!$B$1:$VX$1,0),FALSE)/1,0)-IFERROR(VLOOKUP($B97,'Slutlig allokering kvv'!$B$2:$BX$550,MATCH(L$2,'Slutlig allokering kvv'!$B$1:$BX$1,0),FALSE)/1,0))</f>
        <v/>
      </c>
      <c r="M97" t="str">
        <f>IF($D97="","",IFERROR(VLOOKUP($B97,Kraftvärmeprod!$B$1:$BX$550,MATCH(M$2,Kraftvärmeprod!$B$1:$VX$1,0),FALSE)/1,0)-IFERROR(VLOOKUP($B97,'Slutlig allokering kvv'!$B$2:$BX$550,MATCH(M$2,'Slutlig allokering kvv'!$B$1:$BX$1,0),FALSE)/1,0))</f>
        <v/>
      </c>
      <c r="N97" t="str">
        <f>IF($D97="","",IFERROR(VLOOKUP($B97,Kraftvärmeprod!$B$1:$BX$550,MATCH(N$2,Kraftvärmeprod!$B$1:$VX$1,0),FALSE)/1,0)-IFERROR(VLOOKUP($B97,'Slutlig allokering kvv'!$B$2:$BX$550,MATCH(N$2,'Slutlig allokering kvv'!$B$1:$BX$1,0),FALSE)/1,0))</f>
        <v/>
      </c>
      <c r="O97" t="str">
        <f>IF($D97="","",IFERROR(VLOOKUP($B97,Kraftvärmeprod!$B$1:$BX$550,MATCH(O$2,Kraftvärmeprod!$B$1:$VX$1,0),FALSE)/1,0)-IFERROR(VLOOKUP($B97,'Slutlig allokering kvv'!$B$2:$BX$550,MATCH(O$2,'Slutlig allokering kvv'!$B$1:$BX$1,0),FALSE)/1,0))</f>
        <v/>
      </c>
      <c r="P97" t="str">
        <f>IF($D97="","",IFERROR(VLOOKUP($B97,Kraftvärmeprod!$B$1:$BX$550,MATCH(P$2,Kraftvärmeprod!$B$1:$VX$1,0),FALSE)/1,0)-IFERROR(VLOOKUP($B97,'Slutlig allokering kvv'!$B$2:$BX$550,MATCH(P$2,'Slutlig allokering kvv'!$B$1:$BX$1,0),FALSE)/1,0))</f>
        <v/>
      </c>
      <c r="Q97" t="str">
        <f>IF($D97="","",IFERROR(VLOOKUP($B97,Kraftvärmeprod!$B$1:$BX$550,MATCH(Q$2,Kraftvärmeprod!$B$1:$VX$1,0),FALSE)/1,0)-IFERROR(VLOOKUP($B97,'Slutlig allokering kvv'!$B$2:$BX$550,MATCH(Q$2,'Slutlig allokering kvv'!$B$1:$BX$1,0),FALSE)/1,0))</f>
        <v/>
      </c>
      <c r="R97" t="str">
        <f>IF($D97="","",IFERROR(VLOOKUP($B97,Kraftvärmeprod!$B$1:$BX$550,MATCH(R$2,Kraftvärmeprod!$B$1:$VX$1,0),FALSE)/1,0)-IFERROR(VLOOKUP($B97,'Slutlig allokering kvv'!$B$2:$BX$550,MATCH(R$2,'Slutlig allokering kvv'!$B$1:$BX$1,0),FALSE)/1,0))</f>
        <v/>
      </c>
      <c r="S97" t="str">
        <f>IF($D97="","",IFERROR(VLOOKUP($B97,Kraftvärmeprod!$B$1:$BX$550,MATCH(S$2,Kraftvärmeprod!$B$1:$VX$1,0),FALSE)/1,0)-IFERROR(VLOOKUP($B97,'Slutlig allokering kvv'!$B$2:$BX$550,MATCH(S$2,'Slutlig allokering kvv'!$B$1:$BX$1,0),FALSE)/1,0))</f>
        <v/>
      </c>
      <c r="T97" t="str">
        <f>IF($D97="","",IFERROR(VLOOKUP($B97,Kraftvärmeprod!$B$1:$BX$550,MATCH(T$2,Kraftvärmeprod!$B$1:$VX$1,0),FALSE)/1,0)-IFERROR(VLOOKUP($B97,'Slutlig allokering kvv'!$B$2:$BX$550,MATCH(T$2,'Slutlig allokering kvv'!$B$1:$BX$1,0),FALSE)/1,0))</f>
        <v/>
      </c>
      <c r="U97" t="str">
        <f>IF($D97="","",IFERROR(VLOOKUP($B97,Kraftvärmeprod!$B$1:$BX$550,MATCH(U$2,Kraftvärmeprod!$B$1:$VX$1,0),FALSE)/1,0)-IFERROR(VLOOKUP($B97,'Slutlig allokering kvv'!$B$2:$BX$550,MATCH(U$2,'Slutlig allokering kvv'!$B$1:$BX$1,0),FALSE)/1,0))</f>
        <v/>
      </c>
      <c r="V97" t="str">
        <f>IF($D97="","",IFERROR(VLOOKUP($B97,Kraftvärmeprod!$B$1:$BX$550,MATCH(V$2,Kraftvärmeprod!$B$1:$VX$1,0),FALSE)/1,0)-IFERROR(VLOOKUP($B97,'Slutlig allokering kvv'!$B$2:$BX$550,MATCH(V$2,'Slutlig allokering kvv'!$B$1:$BX$1,0),FALSE)/1,0))</f>
        <v/>
      </c>
      <c r="W97" t="str">
        <f>IF($D97="","",IFERROR(VLOOKUP($B97,Kraftvärmeprod!$B$1:$BX$550,MATCH(W$2,Kraftvärmeprod!$B$1:$VX$1,0),FALSE)/1,0)-IFERROR(VLOOKUP($B97,'Slutlig allokering kvv'!$B$2:$BX$550,MATCH(W$2,'Slutlig allokering kvv'!$B$1:$BX$1,0),FALSE)/1,0))</f>
        <v/>
      </c>
      <c r="X97" t="str">
        <f>IF($D97="","",IFERROR(VLOOKUP($B97,Kraftvärmeprod!$B$1:$BX$550,MATCH(X$2,Kraftvärmeprod!$B$1:$VX$1,0),FALSE)/1,0)-IFERROR(VLOOKUP($B97,'Slutlig allokering kvv'!$B$2:$BX$550,MATCH(X$2,'Slutlig allokering kvv'!$B$1:$BX$1,0),FALSE)/1,0))</f>
        <v/>
      </c>
      <c r="Y97" t="str">
        <f>IF($D97="","",IFERROR(VLOOKUP($B97,Kraftvärmeprod!$B$1:$BX$550,MATCH(Y$2,Kraftvärmeprod!$B$1:$VX$1,0),FALSE)/1,0)-IFERROR(VLOOKUP($B97,'Slutlig allokering kvv'!$B$2:$BX$550,MATCH(Y$2,'Slutlig allokering kvv'!$B$1:$BX$1,0),FALSE)/1,0))</f>
        <v/>
      </c>
      <c r="Z97" t="str">
        <f>IF($D97="","",IFERROR(VLOOKUP($B97,Kraftvärmeprod!$B$1:$BX$550,MATCH(Z$2,Kraftvärmeprod!$B$1:$VX$1,0),FALSE)/1,0)-IFERROR(VLOOKUP($B97,'Slutlig allokering kvv'!$B$2:$BX$550,MATCH(Z$2,'Slutlig allokering kvv'!$B$1:$BX$1,0),FALSE)/1,0))</f>
        <v/>
      </c>
      <c r="AA97" t="str">
        <f>IF($D97="","",IFERROR(VLOOKUP($B97,Kraftvärmeprod!$B$1:$BX$550,MATCH(AA$2,Kraftvärmeprod!$B$1:$VX$1,0),FALSE)/1,0)-IFERROR(VLOOKUP($B97,'Slutlig allokering kvv'!$B$2:$BX$550,MATCH(AA$2,'Slutlig allokering kvv'!$B$1:$BX$1,0),FALSE)/1,0))</f>
        <v/>
      </c>
      <c r="AB97" t="str">
        <f>IF($D97="","",IFERROR(VLOOKUP($B97,Kraftvärmeprod!$B$1:$BX$550,MATCH(AB$2,Kraftvärmeprod!$B$1:$VX$1,0),FALSE)/1,0)-IFERROR(VLOOKUP($B97,'Slutlig allokering kvv'!$B$2:$BX$550,MATCH(AB$2,'Slutlig allokering kvv'!$B$1:$BX$1,0),FALSE)/1,0))</f>
        <v/>
      </c>
      <c r="AC97" t="str">
        <f>IF($D97="","",IFERROR(VLOOKUP($B97,Kraftvärmeprod!$B$1:$BX$550,MATCH(AC$2,Kraftvärmeprod!$B$1:$VX$1,0),FALSE)/1,0)-IFERROR(VLOOKUP($B97,'Slutlig allokering kvv'!$B$2:$BX$550,MATCH(AC$2,'Slutlig allokering kvv'!$B$1:$BX$1,0),FALSE)/1,0))</f>
        <v/>
      </c>
      <c r="AE97" t="str">
        <f>IF($D97="","",IFERROR(VLOOKUP($B97,Miljö!$B$1:$E$550,MATCH("Hjälpel kraftvärme (GWh)",Miljö!$B$1:$E$1,0),FALSE)/1,0)-IFERROR(VLOOKUP($B97,'Slutlig allokering kvv'!$B$2:$BX$550,MATCH(AE$2,'Slutlig allokering kvv'!$B$1:$BX$1,0),FALSE)/1,0))</f>
        <v/>
      </c>
      <c r="AI97">
        <f t="shared" si="4"/>
        <v>0</v>
      </c>
      <c r="AK97">
        <f>IFERROR(VLOOKUP($B97,'Slutlig allokering kvv'!$B$2:$AX$550,MATCH("Summa slutlig allokerad tillförd energi (utan hjälpel och rökgaskondensering):",'Slutlig allokering kvv'!$B$1:$AX$1,0),FALSE)/1,"")</f>
        <v>0</v>
      </c>
      <c r="AM97" s="289" t="str">
        <f>IFERROR(1-VLOOKUP($B97,'Slutlig allokering kvv'!$B$2:$AX$550,MATCH("Andel av bränsle i kvv som allokerats till värme, exklusive rökgaskondensering och hjälpel",'Slutlig allokering kvv'!$B$1:$AX$1,0),FALSE),"")</f>
        <v/>
      </c>
      <c r="AO97" s="289" t="str">
        <f t="shared" si="5"/>
        <v/>
      </c>
      <c r="AP97" s="290" t="str">
        <f t="shared" si="6"/>
        <v/>
      </c>
      <c r="AQ97" s="290"/>
      <c r="AR97" s="239" t="str">
        <f t="shared" si="7"/>
        <v/>
      </c>
      <c r="AS97" s="290"/>
    </row>
    <row r="98" spans="1:45" x14ac:dyDescent="0.25">
      <c r="A98" s="2" t="str">
        <f>'Miljövärden för publ företag'!B100</f>
        <v>Halmstads Energi och Miljö AB</v>
      </c>
      <c r="B98" s="2" t="str">
        <f>'Miljövärden för publ företag'!C100</f>
        <v>Halmstad</v>
      </c>
      <c r="C98">
        <f>IFERROR(VLOOKUP($B98,Kraftvärmeprod!$B$1:$AH$479,MATCH(C$2,Kraftvärmeprod!$B$1:$AG$1,0),FALSE)/1,"")</f>
        <v>349.2</v>
      </c>
      <c r="D98">
        <f>IFERROR(VLOOKUP($B98,Kraftvärmeprod!$B$1:$AH$479,MATCH(D$2,Kraftvärmeprod!$B$1:$AG$1,0),FALSE)/1,"")</f>
        <v>81.099999999999994</v>
      </c>
      <c r="F98">
        <f>IF($D98="","",IFERROR(VLOOKUP($B98,Kraftvärmeprod!$B$1:$BX$550,MATCH(F$2,Kraftvärmeprod!$B$1:$VX$1,0),FALSE)/1,0)-IFERROR(VLOOKUP($B98,'Slutlig allokering kvv'!$B$2:$BX$550,MATCH(F$2,'Slutlig allokering kvv'!$B$1:$BX$1,0),FALSE)/1,0))</f>
        <v>0</v>
      </c>
      <c r="G98">
        <f>IF($D98="","",IFERROR(VLOOKUP($B98,Kraftvärmeprod!$B$1:$BX$550,MATCH(G$2,Kraftvärmeprod!$B$1:$VX$1,0),FALSE)/1,0)-IFERROR(VLOOKUP($B98,'Slutlig allokering kvv'!$B$2:$BX$550,MATCH(G$2,'Slutlig allokering kvv'!$B$1:$BX$1,0),FALSE)/1,0))</f>
        <v>0.4922200000000001</v>
      </c>
      <c r="H98">
        <f>IF($D98="","",IFERROR(VLOOKUP($B98,Kraftvärmeprod!$B$1:$BX$550,MATCH(H$2,Kraftvärmeprod!$B$1:$VX$1,0),FALSE)/1,0)-IFERROR(VLOOKUP($B98,'Slutlig allokering kvv'!$B$2:$BX$550,MATCH(H$2,'Slutlig allokering kvv'!$B$1:$BX$1,0),FALSE)/1,0))</f>
        <v>0</v>
      </c>
      <c r="I98">
        <f>IF($D98="","",IFERROR(VLOOKUP($B98,Kraftvärmeprod!$B$1:$BX$550,MATCH(I$2,Kraftvärmeprod!$B$1:$VX$1,0),FALSE)/1,0)-IFERROR(VLOOKUP($B98,'Slutlig allokering kvv'!$B$2:$BX$550,MATCH(I$2,'Slutlig allokering kvv'!$B$1:$BX$1,0),FALSE)/1,0))</f>
        <v>0</v>
      </c>
      <c r="J98">
        <f>IF($D98="","",IFERROR(VLOOKUP($B98,Kraftvärmeprod!$B$1:$BX$550,MATCH(J$2,Kraftvärmeprod!$B$1:$VX$1,0),FALSE)/1,0)-IFERROR(VLOOKUP($B98,'Slutlig allokering kvv'!$B$2:$BX$550,MATCH(J$2,'Slutlig allokering kvv'!$B$1:$BX$1,0),FALSE)/1,0))</f>
        <v>0</v>
      </c>
      <c r="K98">
        <f>IF($D98="","",IFERROR(VLOOKUP($B98,Kraftvärmeprod!$B$1:$BX$550,MATCH(K$2,Kraftvärmeprod!$B$1:$VX$1,0),FALSE)/1,0)-IFERROR(VLOOKUP($B98,'Slutlig allokering kvv'!$B$2:$BX$550,MATCH(K$2,'Slutlig allokering kvv'!$B$1:$BX$1,0),FALSE)/1,0))</f>
        <v>0</v>
      </c>
      <c r="L98">
        <f>IF($D98="","",IFERROR(VLOOKUP($B98,Kraftvärmeprod!$B$1:$BX$550,MATCH(L$2,Kraftvärmeprod!$B$1:$VX$1,0),FALSE)/1,0)-IFERROR(VLOOKUP($B98,'Slutlig allokering kvv'!$B$2:$BX$550,MATCH(L$2,'Slutlig allokering kvv'!$B$1:$BX$1,0),FALSE)/1,0))</f>
        <v>31.935500000000005</v>
      </c>
      <c r="M98">
        <f>IF($D98="","",IFERROR(VLOOKUP($B98,Kraftvärmeprod!$B$1:$BX$550,MATCH(M$2,Kraftvärmeprod!$B$1:$VX$1,0),FALSE)/1,0)-IFERROR(VLOOKUP($B98,'Slutlig allokering kvv'!$B$2:$BX$550,MATCH(M$2,'Slutlig allokering kvv'!$B$1:$BX$1,0),FALSE)/1,0))</f>
        <v>0</v>
      </c>
      <c r="N98">
        <f>IF($D98="","",IFERROR(VLOOKUP($B98,Kraftvärmeprod!$B$1:$BX$550,MATCH(N$2,Kraftvärmeprod!$B$1:$VX$1,0),FALSE)/1,0)-IFERROR(VLOOKUP($B98,'Slutlig allokering kvv'!$B$2:$BX$550,MATCH(N$2,'Slutlig allokering kvv'!$B$1:$BX$1,0),FALSE)/1,0))</f>
        <v>0</v>
      </c>
      <c r="O98">
        <f>IF($D98="","",IFERROR(VLOOKUP($B98,Kraftvärmeprod!$B$1:$BX$550,MATCH(O$2,Kraftvärmeprod!$B$1:$VX$1,0),FALSE)/1,0)-IFERROR(VLOOKUP($B98,'Slutlig allokering kvv'!$B$2:$BX$550,MATCH(O$2,'Slutlig allokering kvv'!$B$1:$BX$1,0),FALSE)/1,0))</f>
        <v>0</v>
      </c>
      <c r="P98">
        <f>IF($D98="","",IFERROR(VLOOKUP($B98,Kraftvärmeprod!$B$1:$BX$550,MATCH(P$2,Kraftvärmeprod!$B$1:$VX$1,0),FALSE)/1,0)-IFERROR(VLOOKUP($B98,'Slutlig allokering kvv'!$B$2:$BX$550,MATCH(P$2,'Slutlig allokering kvv'!$B$1:$BX$1,0),FALSE)/1,0))</f>
        <v>0</v>
      </c>
      <c r="Q98">
        <f>IF($D98="","",IFERROR(VLOOKUP($B98,Kraftvärmeprod!$B$1:$BX$550,MATCH(Q$2,Kraftvärmeprod!$B$1:$VX$1,0),FALSE)/1,0)-IFERROR(VLOOKUP($B98,'Slutlig allokering kvv'!$B$2:$BX$550,MATCH(Q$2,'Slutlig allokering kvv'!$B$1:$BX$1,0),FALSE)/1,0))</f>
        <v>0</v>
      </c>
      <c r="R98">
        <f>IF($D98="","",IFERROR(VLOOKUP($B98,Kraftvärmeprod!$B$1:$BX$550,MATCH(R$2,Kraftvärmeprod!$B$1:$VX$1,0),FALSE)/1,0)-IFERROR(VLOOKUP($B98,'Slutlig allokering kvv'!$B$2:$BX$550,MATCH(R$2,'Slutlig allokering kvv'!$B$1:$BX$1,0),FALSE)/1,0))</f>
        <v>0</v>
      </c>
      <c r="S98">
        <f>IF($D98="","",IFERROR(VLOOKUP($B98,Kraftvärmeprod!$B$1:$BX$550,MATCH(S$2,Kraftvärmeprod!$B$1:$VX$1,0),FALSE)/1,0)-IFERROR(VLOOKUP($B98,'Slutlig allokering kvv'!$B$2:$BX$550,MATCH(S$2,'Slutlig allokering kvv'!$B$1:$BX$1,0),FALSE)/1,0))</f>
        <v>0</v>
      </c>
      <c r="T98">
        <f>IF($D98="","",IFERROR(VLOOKUP($B98,Kraftvärmeprod!$B$1:$BX$550,MATCH(T$2,Kraftvärmeprod!$B$1:$VX$1,0),FALSE)/1,0)-IFERROR(VLOOKUP($B98,'Slutlig allokering kvv'!$B$2:$BX$550,MATCH(T$2,'Slutlig allokering kvv'!$B$1:$BX$1,0),FALSE)/1,0))</f>
        <v>0</v>
      </c>
      <c r="U98">
        <f>IF($D98="","",IFERROR(VLOOKUP($B98,Kraftvärmeprod!$B$1:$BX$550,MATCH(U$2,Kraftvärmeprod!$B$1:$VX$1,0),FALSE)/1,0)-IFERROR(VLOOKUP($B98,'Slutlig allokering kvv'!$B$2:$BX$550,MATCH(U$2,'Slutlig allokering kvv'!$B$1:$BX$1,0),FALSE)/1,0))</f>
        <v>0</v>
      </c>
      <c r="V98">
        <f>IF($D98="","",IFERROR(VLOOKUP($B98,Kraftvärmeprod!$B$1:$BX$550,MATCH(V$2,Kraftvärmeprod!$B$1:$VX$1,0),FALSE)/1,0)-IFERROR(VLOOKUP($B98,'Slutlig allokering kvv'!$B$2:$BX$550,MATCH(V$2,'Slutlig allokering kvv'!$B$1:$BX$1,0),FALSE)/1,0))</f>
        <v>0</v>
      </c>
      <c r="W98">
        <f>IF($D98="","",IFERROR(VLOOKUP($B98,Kraftvärmeprod!$B$1:$BX$550,MATCH(W$2,Kraftvärmeprod!$B$1:$VX$1,0),FALSE)/1,0)-IFERROR(VLOOKUP($B98,'Slutlig allokering kvv'!$B$2:$BX$550,MATCH(W$2,'Slutlig allokering kvv'!$B$1:$BX$1,0),FALSE)/1,0))</f>
        <v>0</v>
      </c>
      <c r="X98">
        <f>IF($D98="","",IFERROR(VLOOKUP($B98,Kraftvärmeprod!$B$1:$BX$550,MATCH(X$2,Kraftvärmeprod!$B$1:$VX$1,0),FALSE)/1,0)-IFERROR(VLOOKUP($B98,'Slutlig allokering kvv'!$B$2:$BX$550,MATCH(X$2,'Slutlig allokering kvv'!$B$1:$BX$1,0),FALSE)/1,0))</f>
        <v>0</v>
      </c>
      <c r="Y98">
        <f>IF($D98="","",IFERROR(VLOOKUP($B98,Kraftvärmeprod!$B$1:$BX$550,MATCH(Y$2,Kraftvärmeprod!$B$1:$VX$1,0),FALSE)/1,0)-IFERROR(VLOOKUP($B98,'Slutlig allokering kvv'!$B$2:$BX$550,MATCH(Y$2,'Slutlig allokering kvv'!$B$1:$BX$1,0),FALSE)/1,0))</f>
        <v>0</v>
      </c>
      <c r="Z98">
        <f>IF($D98="","",IFERROR(VLOOKUP($B98,Kraftvärmeprod!$B$1:$BX$550,MATCH(Z$2,Kraftvärmeprod!$B$1:$VX$1,0),FALSE)/1,0)-IFERROR(VLOOKUP($B98,'Slutlig allokering kvv'!$B$2:$BX$550,MATCH(Z$2,'Slutlig allokering kvv'!$B$1:$BX$1,0),FALSE)/1,0))</f>
        <v>0</v>
      </c>
      <c r="AA98">
        <f>IF($D98="","",IFERROR(VLOOKUP($B98,Kraftvärmeprod!$B$1:$BX$550,MATCH(AA$2,Kraftvärmeprod!$B$1:$VX$1,0),FALSE)/1,0)-IFERROR(VLOOKUP($B98,'Slutlig allokering kvv'!$B$2:$BX$550,MATCH(AA$2,'Slutlig allokering kvv'!$B$1:$BX$1,0),FALSE)/1,0))</f>
        <v>156.40800000000002</v>
      </c>
      <c r="AB98">
        <f>IF($D98="","",IFERROR(VLOOKUP($B98,Kraftvärmeprod!$B$1:$BX$550,MATCH(AB$2,Kraftvärmeprod!$B$1:$VX$1,0),FALSE)/1,0)-IFERROR(VLOOKUP($B98,'Slutlig allokering kvv'!$B$2:$BX$550,MATCH(AB$2,'Slutlig allokering kvv'!$B$1:$BX$1,0),FALSE)/1,0))</f>
        <v>0</v>
      </c>
      <c r="AC98">
        <f>IF($D98="","",IFERROR(VLOOKUP($B98,Kraftvärmeprod!$B$1:$BX$550,MATCH(AC$2,Kraftvärmeprod!$B$1:$VX$1,0),FALSE)/1,0)-IFERROR(VLOOKUP($B98,'Slutlig allokering kvv'!$B$2:$BX$550,MATCH(AC$2,'Slutlig allokering kvv'!$B$1:$BX$1,0),FALSE)/1,0))</f>
        <v>0</v>
      </c>
      <c r="AE98">
        <f>IF($D98="","",IFERROR(VLOOKUP($B98,Miljö!$B$1:$E$550,MATCH("Hjälpel kraftvärme (GWh)",Miljö!$B$1:$E$1,0),FALSE)/1,0)-IFERROR(VLOOKUP($B98,'Slutlig allokering kvv'!$B$2:$BX$550,MATCH(AE$2,'Slutlig allokering kvv'!$B$1:$BX$1,0),FALSE)/1,0))</f>
        <v>7.0432299999999994</v>
      </c>
      <c r="AI98">
        <f t="shared" si="4"/>
        <v>188.83572000000004</v>
      </c>
      <c r="AK98">
        <f>IFERROR(VLOOKUP($B98,'Slutlig allokering kvv'!$B$2:$AX$550,MATCH("Summa slutlig allokerad tillförd energi (utan hjälpel och rökgaskondensering):",'Slutlig allokering kvv'!$B$1:$AX$1,0),FALSE)/1,"")</f>
        <v>264.26927999999998</v>
      </c>
      <c r="AM98" s="289">
        <f>IFERROR(1-VLOOKUP($B98,'Slutlig allokering kvv'!$B$2:$AX$550,MATCH("Andel av bränsle i kvv som allokerats till värme, exklusive rökgaskondensering och hjälpel",'Slutlig allokering kvv'!$B$1:$AX$1,0),FALSE),"")</f>
        <v>0.41675929420333047</v>
      </c>
      <c r="AO98" s="289">
        <f t="shared" si="5"/>
        <v>0.41675929420333041</v>
      </c>
      <c r="AP98" s="290">
        <f t="shared" si="6"/>
        <v>5.5511151231257827E-17</v>
      </c>
      <c r="AQ98" s="290"/>
      <c r="AR98" s="239">
        <f t="shared" si="7"/>
        <v>0.41403121672849474</v>
      </c>
      <c r="AS98" s="290"/>
    </row>
    <row r="99" spans="1:45" x14ac:dyDescent="0.25">
      <c r="A99" s="2" t="str">
        <f>'Miljövärden för publ företag'!B101</f>
        <v>Hammarö Energi AB</v>
      </c>
      <c r="B99" s="2" t="str">
        <f>'Miljövärden för publ företag'!C101</f>
        <v>Skoghall</v>
      </c>
      <c r="C99" t="str">
        <f>IFERROR(VLOOKUP($B99,Kraftvärmeprod!$B$1:$AH$479,MATCH(C$2,Kraftvärmeprod!$B$1:$AG$1,0),FALSE)/1,"")</f>
        <v/>
      </c>
      <c r="D99" t="str">
        <f>IFERROR(VLOOKUP($B99,Kraftvärmeprod!$B$1:$AH$479,MATCH(D$2,Kraftvärmeprod!$B$1:$AG$1,0),FALSE)/1,"")</f>
        <v/>
      </c>
      <c r="F99" t="str">
        <f>IF($D99="","",IFERROR(VLOOKUP($B99,Kraftvärmeprod!$B$1:$BX$550,MATCH(F$2,Kraftvärmeprod!$B$1:$VX$1,0),FALSE)/1,0)-IFERROR(VLOOKUP($B99,'Slutlig allokering kvv'!$B$2:$BX$550,MATCH(F$2,'Slutlig allokering kvv'!$B$1:$BX$1,0),FALSE)/1,0))</f>
        <v/>
      </c>
      <c r="G99" t="str">
        <f>IF($D99="","",IFERROR(VLOOKUP($B99,Kraftvärmeprod!$B$1:$BX$550,MATCH(G$2,Kraftvärmeprod!$B$1:$VX$1,0),FALSE)/1,0)-IFERROR(VLOOKUP($B99,'Slutlig allokering kvv'!$B$2:$BX$550,MATCH(G$2,'Slutlig allokering kvv'!$B$1:$BX$1,0),FALSE)/1,0))</f>
        <v/>
      </c>
      <c r="H99" t="str">
        <f>IF($D99="","",IFERROR(VLOOKUP($B99,Kraftvärmeprod!$B$1:$BX$550,MATCH(H$2,Kraftvärmeprod!$B$1:$VX$1,0),FALSE)/1,0)-IFERROR(VLOOKUP($B99,'Slutlig allokering kvv'!$B$2:$BX$550,MATCH(H$2,'Slutlig allokering kvv'!$B$1:$BX$1,0),FALSE)/1,0))</f>
        <v/>
      </c>
      <c r="I99" t="str">
        <f>IF($D99="","",IFERROR(VLOOKUP($B99,Kraftvärmeprod!$B$1:$BX$550,MATCH(I$2,Kraftvärmeprod!$B$1:$VX$1,0),FALSE)/1,0)-IFERROR(VLOOKUP($B99,'Slutlig allokering kvv'!$B$2:$BX$550,MATCH(I$2,'Slutlig allokering kvv'!$B$1:$BX$1,0),FALSE)/1,0))</f>
        <v/>
      </c>
      <c r="J99" t="str">
        <f>IF($D99="","",IFERROR(VLOOKUP($B99,Kraftvärmeprod!$B$1:$BX$550,MATCH(J$2,Kraftvärmeprod!$B$1:$VX$1,0),FALSE)/1,0)-IFERROR(VLOOKUP($B99,'Slutlig allokering kvv'!$B$2:$BX$550,MATCH(J$2,'Slutlig allokering kvv'!$B$1:$BX$1,0),FALSE)/1,0))</f>
        <v/>
      </c>
      <c r="K99" t="str">
        <f>IF($D99="","",IFERROR(VLOOKUP($B99,Kraftvärmeprod!$B$1:$BX$550,MATCH(K$2,Kraftvärmeprod!$B$1:$VX$1,0),FALSE)/1,0)-IFERROR(VLOOKUP($B99,'Slutlig allokering kvv'!$B$2:$BX$550,MATCH(K$2,'Slutlig allokering kvv'!$B$1:$BX$1,0),FALSE)/1,0))</f>
        <v/>
      </c>
      <c r="L99" t="str">
        <f>IF($D99="","",IFERROR(VLOOKUP($B99,Kraftvärmeprod!$B$1:$BX$550,MATCH(L$2,Kraftvärmeprod!$B$1:$VX$1,0),FALSE)/1,0)-IFERROR(VLOOKUP($B99,'Slutlig allokering kvv'!$B$2:$BX$550,MATCH(L$2,'Slutlig allokering kvv'!$B$1:$BX$1,0),FALSE)/1,0))</f>
        <v/>
      </c>
      <c r="M99" t="str">
        <f>IF($D99="","",IFERROR(VLOOKUP($B99,Kraftvärmeprod!$B$1:$BX$550,MATCH(M$2,Kraftvärmeprod!$B$1:$VX$1,0),FALSE)/1,0)-IFERROR(VLOOKUP($B99,'Slutlig allokering kvv'!$B$2:$BX$550,MATCH(M$2,'Slutlig allokering kvv'!$B$1:$BX$1,0),FALSE)/1,0))</f>
        <v/>
      </c>
      <c r="N99" t="str">
        <f>IF($D99="","",IFERROR(VLOOKUP($B99,Kraftvärmeprod!$B$1:$BX$550,MATCH(N$2,Kraftvärmeprod!$B$1:$VX$1,0),FALSE)/1,0)-IFERROR(VLOOKUP($B99,'Slutlig allokering kvv'!$B$2:$BX$550,MATCH(N$2,'Slutlig allokering kvv'!$B$1:$BX$1,0),FALSE)/1,0))</f>
        <v/>
      </c>
      <c r="O99" t="str">
        <f>IF($D99="","",IFERROR(VLOOKUP($B99,Kraftvärmeprod!$B$1:$BX$550,MATCH(O$2,Kraftvärmeprod!$B$1:$VX$1,0),FALSE)/1,0)-IFERROR(VLOOKUP($B99,'Slutlig allokering kvv'!$B$2:$BX$550,MATCH(O$2,'Slutlig allokering kvv'!$B$1:$BX$1,0),FALSE)/1,0))</f>
        <v/>
      </c>
      <c r="P99" t="str">
        <f>IF($D99="","",IFERROR(VLOOKUP($B99,Kraftvärmeprod!$B$1:$BX$550,MATCH(P$2,Kraftvärmeprod!$B$1:$VX$1,0),FALSE)/1,0)-IFERROR(VLOOKUP($B99,'Slutlig allokering kvv'!$B$2:$BX$550,MATCH(P$2,'Slutlig allokering kvv'!$B$1:$BX$1,0),FALSE)/1,0))</f>
        <v/>
      </c>
      <c r="Q99" t="str">
        <f>IF($D99="","",IFERROR(VLOOKUP($B99,Kraftvärmeprod!$B$1:$BX$550,MATCH(Q$2,Kraftvärmeprod!$B$1:$VX$1,0),FALSE)/1,0)-IFERROR(VLOOKUP($B99,'Slutlig allokering kvv'!$B$2:$BX$550,MATCH(Q$2,'Slutlig allokering kvv'!$B$1:$BX$1,0),FALSE)/1,0))</f>
        <v/>
      </c>
      <c r="R99" t="str">
        <f>IF($D99="","",IFERROR(VLOOKUP($B99,Kraftvärmeprod!$B$1:$BX$550,MATCH(R$2,Kraftvärmeprod!$B$1:$VX$1,0),FALSE)/1,0)-IFERROR(VLOOKUP($B99,'Slutlig allokering kvv'!$B$2:$BX$550,MATCH(R$2,'Slutlig allokering kvv'!$B$1:$BX$1,0),FALSE)/1,0))</f>
        <v/>
      </c>
      <c r="S99" t="str">
        <f>IF($D99="","",IFERROR(VLOOKUP($B99,Kraftvärmeprod!$B$1:$BX$550,MATCH(S$2,Kraftvärmeprod!$B$1:$VX$1,0),FALSE)/1,0)-IFERROR(VLOOKUP($B99,'Slutlig allokering kvv'!$B$2:$BX$550,MATCH(S$2,'Slutlig allokering kvv'!$B$1:$BX$1,0),FALSE)/1,0))</f>
        <v/>
      </c>
      <c r="T99" t="str">
        <f>IF($D99="","",IFERROR(VLOOKUP($B99,Kraftvärmeprod!$B$1:$BX$550,MATCH(T$2,Kraftvärmeprod!$B$1:$VX$1,0),FALSE)/1,0)-IFERROR(VLOOKUP($B99,'Slutlig allokering kvv'!$B$2:$BX$550,MATCH(T$2,'Slutlig allokering kvv'!$B$1:$BX$1,0),FALSE)/1,0))</f>
        <v/>
      </c>
      <c r="U99" t="str">
        <f>IF($D99="","",IFERROR(VLOOKUP($B99,Kraftvärmeprod!$B$1:$BX$550,MATCH(U$2,Kraftvärmeprod!$B$1:$VX$1,0),FALSE)/1,0)-IFERROR(VLOOKUP($B99,'Slutlig allokering kvv'!$B$2:$BX$550,MATCH(U$2,'Slutlig allokering kvv'!$B$1:$BX$1,0),FALSE)/1,0))</f>
        <v/>
      </c>
      <c r="V99" t="str">
        <f>IF($D99="","",IFERROR(VLOOKUP($B99,Kraftvärmeprod!$B$1:$BX$550,MATCH(V$2,Kraftvärmeprod!$B$1:$VX$1,0),FALSE)/1,0)-IFERROR(VLOOKUP($B99,'Slutlig allokering kvv'!$B$2:$BX$550,MATCH(V$2,'Slutlig allokering kvv'!$B$1:$BX$1,0),FALSE)/1,0))</f>
        <v/>
      </c>
      <c r="W99" t="str">
        <f>IF($D99="","",IFERROR(VLOOKUP($B99,Kraftvärmeprod!$B$1:$BX$550,MATCH(W$2,Kraftvärmeprod!$B$1:$VX$1,0),FALSE)/1,0)-IFERROR(VLOOKUP($B99,'Slutlig allokering kvv'!$B$2:$BX$550,MATCH(W$2,'Slutlig allokering kvv'!$B$1:$BX$1,0),FALSE)/1,0))</f>
        <v/>
      </c>
      <c r="X99" t="str">
        <f>IF($D99="","",IFERROR(VLOOKUP($B99,Kraftvärmeprod!$B$1:$BX$550,MATCH(X$2,Kraftvärmeprod!$B$1:$VX$1,0),FALSE)/1,0)-IFERROR(VLOOKUP($B99,'Slutlig allokering kvv'!$B$2:$BX$550,MATCH(X$2,'Slutlig allokering kvv'!$B$1:$BX$1,0),FALSE)/1,0))</f>
        <v/>
      </c>
      <c r="Y99" t="str">
        <f>IF($D99="","",IFERROR(VLOOKUP($B99,Kraftvärmeprod!$B$1:$BX$550,MATCH(Y$2,Kraftvärmeprod!$B$1:$VX$1,0),FALSE)/1,0)-IFERROR(VLOOKUP($B99,'Slutlig allokering kvv'!$B$2:$BX$550,MATCH(Y$2,'Slutlig allokering kvv'!$B$1:$BX$1,0),FALSE)/1,0))</f>
        <v/>
      </c>
      <c r="Z99" t="str">
        <f>IF($D99="","",IFERROR(VLOOKUP($B99,Kraftvärmeprod!$B$1:$BX$550,MATCH(Z$2,Kraftvärmeprod!$B$1:$VX$1,0),FALSE)/1,0)-IFERROR(VLOOKUP($B99,'Slutlig allokering kvv'!$B$2:$BX$550,MATCH(Z$2,'Slutlig allokering kvv'!$B$1:$BX$1,0),FALSE)/1,0))</f>
        <v/>
      </c>
      <c r="AA99" t="str">
        <f>IF($D99="","",IFERROR(VLOOKUP($B99,Kraftvärmeprod!$B$1:$BX$550,MATCH(AA$2,Kraftvärmeprod!$B$1:$VX$1,0),FALSE)/1,0)-IFERROR(VLOOKUP($B99,'Slutlig allokering kvv'!$B$2:$BX$550,MATCH(AA$2,'Slutlig allokering kvv'!$B$1:$BX$1,0),FALSE)/1,0))</f>
        <v/>
      </c>
      <c r="AB99" t="str">
        <f>IF($D99="","",IFERROR(VLOOKUP($B99,Kraftvärmeprod!$B$1:$BX$550,MATCH(AB$2,Kraftvärmeprod!$B$1:$VX$1,0),FALSE)/1,0)-IFERROR(VLOOKUP($B99,'Slutlig allokering kvv'!$B$2:$BX$550,MATCH(AB$2,'Slutlig allokering kvv'!$B$1:$BX$1,0),FALSE)/1,0))</f>
        <v/>
      </c>
      <c r="AC99" t="str">
        <f>IF($D99="","",IFERROR(VLOOKUP($B99,Kraftvärmeprod!$B$1:$BX$550,MATCH(AC$2,Kraftvärmeprod!$B$1:$VX$1,0),FALSE)/1,0)-IFERROR(VLOOKUP($B99,'Slutlig allokering kvv'!$B$2:$BX$550,MATCH(AC$2,'Slutlig allokering kvv'!$B$1:$BX$1,0),FALSE)/1,0))</f>
        <v/>
      </c>
      <c r="AE99" t="str">
        <f>IF($D99="","",IFERROR(VLOOKUP($B99,Miljö!$B$1:$E$550,MATCH("Hjälpel kraftvärme (GWh)",Miljö!$B$1:$E$1,0),FALSE)/1,0)-IFERROR(VLOOKUP($B99,'Slutlig allokering kvv'!$B$2:$BX$550,MATCH(AE$2,'Slutlig allokering kvv'!$B$1:$BX$1,0),FALSE)/1,0))</f>
        <v/>
      </c>
      <c r="AI99">
        <f t="shared" si="4"/>
        <v>0</v>
      </c>
      <c r="AK99">
        <f>IFERROR(VLOOKUP($B99,'Slutlig allokering kvv'!$B$2:$AX$550,MATCH("Summa slutlig allokerad tillförd energi (utan hjälpel och rökgaskondensering):",'Slutlig allokering kvv'!$B$1:$AX$1,0),FALSE)/1,"")</f>
        <v>0</v>
      </c>
      <c r="AM99" s="289" t="str">
        <f>IFERROR(1-VLOOKUP($B99,'Slutlig allokering kvv'!$B$2:$AX$550,MATCH("Andel av bränsle i kvv som allokerats till värme, exklusive rökgaskondensering och hjälpel",'Slutlig allokering kvv'!$B$1:$AX$1,0),FALSE),"")</f>
        <v/>
      </c>
      <c r="AO99" s="289" t="str">
        <f t="shared" si="5"/>
        <v/>
      </c>
      <c r="AP99" s="290" t="str">
        <f t="shared" si="6"/>
        <v/>
      </c>
      <c r="AQ99" s="290"/>
      <c r="AR99" s="239" t="str">
        <f t="shared" si="7"/>
        <v/>
      </c>
      <c r="AS99" s="290"/>
    </row>
    <row r="100" spans="1:45" x14ac:dyDescent="0.25">
      <c r="A100" s="2" t="str">
        <f>'Miljövärden för publ företag'!B102</f>
        <v>Haparanda Värmeverk AB</v>
      </c>
      <c r="B100" s="2" t="str">
        <f>'Miljövärden för publ företag'!C102</f>
        <v>Haparanda</v>
      </c>
      <c r="C100" t="str">
        <f>IFERROR(VLOOKUP($B100,Kraftvärmeprod!$B$1:$AH$479,MATCH(C$2,Kraftvärmeprod!$B$1:$AG$1,0),FALSE)/1,"")</f>
        <v/>
      </c>
      <c r="D100" t="str">
        <f>IFERROR(VLOOKUP($B100,Kraftvärmeprod!$B$1:$AH$479,MATCH(D$2,Kraftvärmeprod!$B$1:$AG$1,0),FALSE)/1,"")</f>
        <v/>
      </c>
      <c r="F100" t="str">
        <f>IF($D100="","",IFERROR(VLOOKUP($B100,Kraftvärmeprod!$B$1:$BX$550,MATCH(F$2,Kraftvärmeprod!$B$1:$VX$1,0),FALSE)/1,0)-IFERROR(VLOOKUP($B100,'Slutlig allokering kvv'!$B$2:$BX$550,MATCH(F$2,'Slutlig allokering kvv'!$B$1:$BX$1,0),FALSE)/1,0))</f>
        <v/>
      </c>
      <c r="G100" t="str">
        <f>IF($D100="","",IFERROR(VLOOKUP($B100,Kraftvärmeprod!$B$1:$BX$550,MATCH(G$2,Kraftvärmeprod!$B$1:$VX$1,0),FALSE)/1,0)-IFERROR(VLOOKUP($B100,'Slutlig allokering kvv'!$B$2:$BX$550,MATCH(G$2,'Slutlig allokering kvv'!$B$1:$BX$1,0),FALSE)/1,0))</f>
        <v/>
      </c>
      <c r="H100" t="str">
        <f>IF($D100="","",IFERROR(VLOOKUP($B100,Kraftvärmeprod!$B$1:$BX$550,MATCH(H$2,Kraftvärmeprod!$B$1:$VX$1,0),FALSE)/1,0)-IFERROR(VLOOKUP($B100,'Slutlig allokering kvv'!$B$2:$BX$550,MATCH(H$2,'Slutlig allokering kvv'!$B$1:$BX$1,0),FALSE)/1,0))</f>
        <v/>
      </c>
      <c r="I100" t="str">
        <f>IF($D100="","",IFERROR(VLOOKUP($B100,Kraftvärmeprod!$B$1:$BX$550,MATCH(I$2,Kraftvärmeprod!$B$1:$VX$1,0),FALSE)/1,0)-IFERROR(VLOOKUP($B100,'Slutlig allokering kvv'!$B$2:$BX$550,MATCH(I$2,'Slutlig allokering kvv'!$B$1:$BX$1,0),FALSE)/1,0))</f>
        <v/>
      </c>
      <c r="J100" t="str">
        <f>IF($D100="","",IFERROR(VLOOKUP($B100,Kraftvärmeprod!$B$1:$BX$550,MATCH(J$2,Kraftvärmeprod!$B$1:$VX$1,0),FALSE)/1,0)-IFERROR(VLOOKUP($B100,'Slutlig allokering kvv'!$B$2:$BX$550,MATCH(J$2,'Slutlig allokering kvv'!$B$1:$BX$1,0),FALSE)/1,0))</f>
        <v/>
      </c>
      <c r="K100" t="str">
        <f>IF($D100="","",IFERROR(VLOOKUP($B100,Kraftvärmeprod!$B$1:$BX$550,MATCH(K$2,Kraftvärmeprod!$B$1:$VX$1,0),FALSE)/1,0)-IFERROR(VLOOKUP($B100,'Slutlig allokering kvv'!$B$2:$BX$550,MATCH(K$2,'Slutlig allokering kvv'!$B$1:$BX$1,0),FALSE)/1,0))</f>
        <v/>
      </c>
      <c r="L100" t="str">
        <f>IF($D100="","",IFERROR(VLOOKUP($B100,Kraftvärmeprod!$B$1:$BX$550,MATCH(L$2,Kraftvärmeprod!$B$1:$VX$1,0),FALSE)/1,0)-IFERROR(VLOOKUP($B100,'Slutlig allokering kvv'!$B$2:$BX$550,MATCH(L$2,'Slutlig allokering kvv'!$B$1:$BX$1,0),FALSE)/1,0))</f>
        <v/>
      </c>
      <c r="M100" t="str">
        <f>IF($D100="","",IFERROR(VLOOKUP($B100,Kraftvärmeprod!$B$1:$BX$550,MATCH(M$2,Kraftvärmeprod!$B$1:$VX$1,0),FALSE)/1,0)-IFERROR(VLOOKUP($B100,'Slutlig allokering kvv'!$B$2:$BX$550,MATCH(M$2,'Slutlig allokering kvv'!$B$1:$BX$1,0),FALSE)/1,0))</f>
        <v/>
      </c>
      <c r="N100" t="str">
        <f>IF($D100="","",IFERROR(VLOOKUP($B100,Kraftvärmeprod!$B$1:$BX$550,MATCH(N$2,Kraftvärmeprod!$B$1:$VX$1,0),FALSE)/1,0)-IFERROR(VLOOKUP($B100,'Slutlig allokering kvv'!$B$2:$BX$550,MATCH(N$2,'Slutlig allokering kvv'!$B$1:$BX$1,0),FALSE)/1,0))</f>
        <v/>
      </c>
      <c r="O100" t="str">
        <f>IF($D100="","",IFERROR(VLOOKUP($B100,Kraftvärmeprod!$B$1:$BX$550,MATCH(O$2,Kraftvärmeprod!$B$1:$VX$1,0),FALSE)/1,0)-IFERROR(VLOOKUP($B100,'Slutlig allokering kvv'!$B$2:$BX$550,MATCH(O$2,'Slutlig allokering kvv'!$B$1:$BX$1,0),FALSE)/1,0))</f>
        <v/>
      </c>
      <c r="P100" t="str">
        <f>IF($D100="","",IFERROR(VLOOKUP($B100,Kraftvärmeprod!$B$1:$BX$550,MATCH(P$2,Kraftvärmeprod!$B$1:$VX$1,0),FALSE)/1,0)-IFERROR(VLOOKUP($B100,'Slutlig allokering kvv'!$B$2:$BX$550,MATCH(P$2,'Slutlig allokering kvv'!$B$1:$BX$1,0),FALSE)/1,0))</f>
        <v/>
      </c>
      <c r="Q100" t="str">
        <f>IF($D100="","",IFERROR(VLOOKUP($B100,Kraftvärmeprod!$B$1:$BX$550,MATCH(Q$2,Kraftvärmeprod!$B$1:$VX$1,0),FALSE)/1,0)-IFERROR(VLOOKUP($B100,'Slutlig allokering kvv'!$B$2:$BX$550,MATCH(Q$2,'Slutlig allokering kvv'!$B$1:$BX$1,0),FALSE)/1,0))</f>
        <v/>
      </c>
      <c r="R100" t="str">
        <f>IF($D100="","",IFERROR(VLOOKUP($B100,Kraftvärmeprod!$B$1:$BX$550,MATCH(R$2,Kraftvärmeprod!$B$1:$VX$1,0),FALSE)/1,0)-IFERROR(VLOOKUP($B100,'Slutlig allokering kvv'!$B$2:$BX$550,MATCH(R$2,'Slutlig allokering kvv'!$B$1:$BX$1,0),FALSE)/1,0))</f>
        <v/>
      </c>
      <c r="S100" t="str">
        <f>IF($D100="","",IFERROR(VLOOKUP($B100,Kraftvärmeprod!$B$1:$BX$550,MATCH(S$2,Kraftvärmeprod!$B$1:$VX$1,0),FALSE)/1,0)-IFERROR(VLOOKUP($B100,'Slutlig allokering kvv'!$B$2:$BX$550,MATCH(S$2,'Slutlig allokering kvv'!$B$1:$BX$1,0),FALSE)/1,0))</f>
        <v/>
      </c>
      <c r="T100" t="str">
        <f>IF($D100="","",IFERROR(VLOOKUP($B100,Kraftvärmeprod!$B$1:$BX$550,MATCH(T$2,Kraftvärmeprod!$B$1:$VX$1,0),FALSE)/1,0)-IFERROR(VLOOKUP($B100,'Slutlig allokering kvv'!$B$2:$BX$550,MATCH(T$2,'Slutlig allokering kvv'!$B$1:$BX$1,0),FALSE)/1,0))</f>
        <v/>
      </c>
      <c r="U100" t="str">
        <f>IF($D100="","",IFERROR(VLOOKUP($B100,Kraftvärmeprod!$B$1:$BX$550,MATCH(U$2,Kraftvärmeprod!$B$1:$VX$1,0),FALSE)/1,0)-IFERROR(VLOOKUP($B100,'Slutlig allokering kvv'!$B$2:$BX$550,MATCH(U$2,'Slutlig allokering kvv'!$B$1:$BX$1,0),FALSE)/1,0))</f>
        <v/>
      </c>
      <c r="V100" t="str">
        <f>IF($D100="","",IFERROR(VLOOKUP($B100,Kraftvärmeprod!$B$1:$BX$550,MATCH(V$2,Kraftvärmeprod!$B$1:$VX$1,0),FALSE)/1,0)-IFERROR(VLOOKUP($B100,'Slutlig allokering kvv'!$B$2:$BX$550,MATCH(V$2,'Slutlig allokering kvv'!$B$1:$BX$1,0),FALSE)/1,0))</f>
        <v/>
      </c>
      <c r="W100" t="str">
        <f>IF($D100="","",IFERROR(VLOOKUP($B100,Kraftvärmeprod!$B$1:$BX$550,MATCH(W$2,Kraftvärmeprod!$B$1:$VX$1,0),FALSE)/1,0)-IFERROR(VLOOKUP($B100,'Slutlig allokering kvv'!$B$2:$BX$550,MATCH(W$2,'Slutlig allokering kvv'!$B$1:$BX$1,0),FALSE)/1,0))</f>
        <v/>
      </c>
      <c r="X100" t="str">
        <f>IF($D100="","",IFERROR(VLOOKUP($B100,Kraftvärmeprod!$B$1:$BX$550,MATCH(X$2,Kraftvärmeprod!$B$1:$VX$1,0),FALSE)/1,0)-IFERROR(VLOOKUP($B100,'Slutlig allokering kvv'!$B$2:$BX$550,MATCH(X$2,'Slutlig allokering kvv'!$B$1:$BX$1,0),FALSE)/1,0))</f>
        <v/>
      </c>
      <c r="Y100" t="str">
        <f>IF($D100="","",IFERROR(VLOOKUP($B100,Kraftvärmeprod!$B$1:$BX$550,MATCH(Y$2,Kraftvärmeprod!$B$1:$VX$1,0),FALSE)/1,0)-IFERROR(VLOOKUP($B100,'Slutlig allokering kvv'!$B$2:$BX$550,MATCH(Y$2,'Slutlig allokering kvv'!$B$1:$BX$1,0),FALSE)/1,0))</f>
        <v/>
      </c>
      <c r="Z100" t="str">
        <f>IF($D100="","",IFERROR(VLOOKUP($B100,Kraftvärmeprod!$B$1:$BX$550,MATCH(Z$2,Kraftvärmeprod!$B$1:$VX$1,0),FALSE)/1,0)-IFERROR(VLOOKUP($B100,'Slutlig allokering kvv'!$B$2:$BX$550,MATCH(Z$2,'Slutlig allokering kvv'!$B$1:$BX$1,0),FALSE)/1,0))</f>
        <v/>
      </c>
      <c r="AA100" t="str">
        <f>IF($D100="","",IFERROR(VLOOKUP($B100,Kraftvärmeprod!$B$1:$BX$550,MATCH(AA$2,Kraftvärmeprod!$B$1:$VX$1,0),FALSE)/1,0)-IFERROR(VLOOKUP($B100,'Slutlig allokering kvv'!$B$2:$BX$550,MATCH(AA$2,'Slutlig allokering kvv'!$B$1:$BX$1,0),FALSE)/1,0))</f>
        <v/>
      </c>
      <c r="AB100" t="str">
        <f>IF($D100="","",IFERROR(VLOOKUP($B100,Kraftvärmeprod!$B$1:$BX$550,MATCH(AB$2,Kraftvärmeprod!$B$1:$VX$1,0),FALSE)/1,0)-IFERROR(VLOOKUP($B100,'Slutlig allokering kvv'!$B$2:$BX$550,MATCH(AB$2,'Slutlig allokering kvv'!$B$1:$BX$1,0),FALSE)/1,0))</f>
        <v/>
      </c>
      <c r="AC100" t="str">
        <f>IF($D100="","",IFERROR(VLOOKUP($B100,Kraftvärmeprod!$B$1:$BX$550,MATCH(AC$2,Kraftvärmeprod!$B$1:$VX$1,0),FALSE)/1,0)-IFERROR(VLOOKUP($B100,'Slutlig allokering kvv'!$B$2:$BX$550,MATCH(AC$2,'Slutlig allokering kvv'!$B$1:$BX$1,0),FALSE)/1,0))</f>
        <v/>
      </c>
      <c r="AE100" t="str">
        <f>IF($D100="","",IFERROR(VLOOKUP($B100,Miljö!$B$1:$E$550,MATCH("Hjälpel kraftvärme (GWh)",Miljö!$B$1:$E$1,0),FALSE)/1,0)-IFERROR(VLOOKUP($B100,'Slutlig allokering kvv'!$B$2:$BX$550,MATCH(AE$2,'Slutlig allokering kvv'!$B$1:$BX$1,0),FALSE)/1,0))</f>
        <v/>
      </c>
      <c r="AI100">
        <f t="shared" si="4"/>
        <v>0</v>
      </c>
      <c r="AK100">
        <f>IFERROR(VLOOKUP($B100,'Slutlig allokering kvv'!$B$2:$AX$550,MATCH("Summa slutlig allokerad tillförd energi (utan hjälpel och rökgaskondensering):",'Slutlig allokering kvv'!$B$1:$AX$1,0),FALSE)/1,"")</f>
        <v>0</v>
      </c>
      <c r="AM100" s="289" t="str">
        <f>IFERROR(1-VLOOKUP($B100,'Slutlig allokering kvv'!$B$2:$AX$550,MATCH("Andel av bränsle i kvv som allokerats till värme, exklusive rökgaskondensering och hjälpel",'Slutlig allokering kvv'!$B$1:$AX$1,0),FALSE),"")</f>
        <v/>
      </c>
      <c r="AO100" s="289" t="str">
        <f t="shared" si="5"/>
        <v/>
      </c>
      <c r="AP100" s="290" t="str">
        <f t="shared" si="6"/>
        <v/>
      </c>
      <c r="AQ100" s="290"/>
      <c r="AR100" s="239" t="str">
        <f t="shared" si="7"/>
        <v/>
      </c>
      <c r="AS100" s="290"/>
    </row>
    <row r="101" spans="1:45" x14ac:dyDescent="0.25">
      <c r="A101" s="2" t="str">
        <f>'Miljövärden för publ företag'!B103</f>
        <v>Herrljunga Elektriska AB</v>
      </c>
      <c r="B101" s="2" t="str">
        <f>'Miljövärden för publ företag'!C103</f>
        <v>Herrljunga</v>
      </c>
      <c r="C101" t="str">
        <f>IFERROR(VLOOKUP($B101,Kraftvärmeprod!$B$1:$AH$479,MATCH(C$2,Kraftvärmeprod!$B$1:$AG$1,0),FALSE)/1,"")</f>
        <v/>
      </c>
      <c r="D101" t="str">
        <f>IFERROR(VLOOKUP($B101,Kraftvärmeprod!$B$1:$AH$479,MATCH(D$2,Kraftvärmeprod!$B$1:$AG$1,0),FALSE)/1,"")</f>
        <v/>
      </c>
      <c r="F101" t="str">
        <f>IF($D101="","",IFERROR(VLOOKUP($B101,Kraftvärmeprod!$B$1:$BX$550,MATCH(F$2,Kraftvärmeprod!$B$1:$VX$1,0),FALSE)/1,0)-IFERROR(VLOOKUP($B101,'Slutlig allokering kvv'!$B$2:$BX$550,MATCH(F$2,'Slutlig allokering kvv'!$B$1:$BX$1,0),FALSE)/1,0))</f>
        <v/>
      </c>
      <c r="G101" t="str">
        <f>IF($D101="","",IFERROR(VLOOKUP($B101,Kraftvärmeprod!$B$1:$BX$550,MATCH(G$2,Kraftvärmeprod!$B$1:$VX$1,0),FALSE)/1,0)-IFERROR(VLOOKUP($B101,'Slutlig allokering kvv'!$B$2:$BX$550,MATCH(G$2,'Slutlig allokering kvv'!$B$1:$BX$1,0),FALSE)/1,0))</f>
        <v/>
      </c>
      <c r="H101" t="str">
        <f>IF($D101="","",IFERROR(VLOOKUP($B101,Kraftvärmeprod!$B$1:$BX$550,MATCH(H$2,Kraftvärmeprod!$B$1:$VX$1,0),FALSE)/1,0)-IFERROR(VLOOKUP($B101,'Slutlig allokering kvv'!$B$2:$BX$550,MATCH(H$2,'Slutlig allokering kvv'!$B$1:$BX$1,0),FALSE)/1,0))</f>
        <v/>
      </c>
      <c r="I101" t="str">
        <f>IF($D101="","",IFERROR(VLOOKUP($B101,Kraftvärmeprod!$B$1:$BX$550,MATCH(I$2,Kraftvärmeprod!$B$1:$VX$1,0),FALSE)/1,0)-IFERROR(VLOOKUP($B101,'Slutlig allokering kvv'!$B$2:$BX$550,MATCH(I$2,'Slutlig allokering kvv'!$B$1:$BX$1,0),FALSE)/1,0))</f>
        <v/>
      </c>
      <c r="J101" t="str">
        <f>IF($D101="","",IFERROR(VLOOKUP($B101,Kraftvärmeprod!$B$1:$BX$550,MATCH(J$2,Kraftvärmeprod!$B$1:$VX$1,0),FALSE)/1,0)-IFERROR(VLOOKUP($B101,'Slutlig allokering kvv'!$B$2:$BX$550,MATCH(J$2,'Slutlig allokering kvv'!$B$1:$BX$1,0),FALSE)/1,0))</f>
        <v/>
      </c>
      <c r="K101" t="str">
        <f>IF($D101="","",IFERROR(VLOOKUP($B101,Kraftvärmeprod!$B$1:$BX$550,MATCH(K$2,Kraftvärmeprod!$B$1:$VX$1,0),FALSE)/1,0)-IFERROR(VLOOKUP($B101,'Slutlig allokering kvv'!$B$2:$BX$550,MATCH(K$2,'Slutlig allokering kvv'!$B$1:$BX$1,0),FALSE)/1,0))</f>
        <v/>
      </c>
      <c r="L101" t="str">
        <f>IF($D101="","",IFERROR(VLOOKUP($B101,Kraftvärmeprod!$B$1:$BX$550,MATCH(L$2,Kraftvärmeprod!$B$1:$VX$1,0),FALSE)/1,0)-IFERROR(VLOOKUP($B101,'Slutlig allokering kvv'!$B$2:$BX$550,MATCH(L$2,'Slutlig allokering kvv'!$B$1:$BX$1,0),FALSE)/1,0))</f>
        <v/>
      </c>
      <c r="M101" t="str">
        <f>IF($D101="","",IFERROR(VLOOKUP($B101,Kraftvärmeprod!$B$1:$BX$550,MATCH(M$2,Kraftvärmeprod!$B$1:$VX$1,0),FALSE)/1,0)-IFERROR(VLOOKUP($B101,'Slutlig allokering kvv'!$B$2:$BX$550,MATCH(M$2,'Slutlig allokering kvv'!$B$1:$BX$1,0),FALSE)/1,0))</f>
        <v/>
      </c>
      <c r="N101" t="str">
        <f>IF($D101="","",IFERROR(VLOOKUP($B101,Kraftvärmeprod!$B$1:$BX$550,MATCH(N$2,Kraftvärmeprod!$B$1:$VX$1,0),FALSE)/1,0)-IFERROR(VLOOKUP($B101,'Slutlig allokering kvv'!$B$2:$BX$550,MATCH(N$2,'Slutlig allokering kvv'!$B$1:$BX$1,0),FALSE)/1,0))</f>
        <v/>
      </c>
      <c r="O101" t="str">
        <f>IF($D101="","",IFERROR(VLOOKUP($B101,Kraftvärmeprod!$B$1:$BX$550,MATCH(O$2,Kraftvärmeprod!$B$1:$VX$1,0),FALSE)/1,0)-IFERROR(VLOOKUP($B101,'Slutlig allokering kvv'!$B$2:$BX$550,MATCH(O$2,'Slutlig allokering kvv'!$B$1:$BX$1,0),FALSE)/1,0))</f>
        <v/>
      </c>
      <c r="P101" t="str">
        <f>IF($D101="","",IFERROR(VLOOKUP($B101,Kraftvärmeprod!$B$1:$BX$550,MATCH(P$2,Kraftvärmeprod!$B$1:$VX$1,0),FALSE)/1,0)-IFERROR(VLOOKUP($B101,'Slutlig allokering kvv'!$B$2:$BX$550,MATCH(P$2,'Slutlig allokering kvv'!$B$1:$BX$1,0),FALSE)/1,0))</f>
        <v/>
      </c>
      <c r="Q101" t="str">
        <f>IF($D101="","",IFERROR(VLOOKUP($B101,Kraftvärmeprod!$B$1:$BX$550,MATCH(Q$2,Kraftvärmeprod!$B$1:$VX$1,0),FALSE)/1,0)-IFERROR(VLOOKUP($B101,'Slutlig allokering kvv'!$B$2:$BX$550,MATCH(Q$2,'Slutlig allokering kvv'!$B$1:$BX$1,0),FALSE)/1,0))</f>
        <v/>
      </c>
      <c r="R101" t="str">
        <f>IF($D101="","",IFERROR(VLOOKUP($B101,Kraftvärmeprod!$B$1:$BX$550,MATCH(R$2,Kraftvärmeprod!$B$1:$VX$1,0),FALSE)/1,0)-IFERROR(VLOOKUP($B101,'Slutlig allokering kvv'!$B$2:$BX$550,MATCH(R$2,'Slutlig allokering kvv'!$B$1:$BX$1,0),FALSE)/1,0))</f>
        <v/>
      </c>
      <c r="S101" t="str">
        <f>IF($D101="","",IFERROR(VLOOKUP($B101,Kraftvärmeprod!$B$1:$BX$550,MATCH(S$2,Kraftvärmeprod!$B$1:$VX$1,0),FALSE)/1,0)-IFERROR(VLOOKUP($B101,'Slutlig allokering kvv'!$B$2:$BX$550,MATCH(S$2,'Slutlig allokering kvv'!$B$1:$BX$1,0),FALSE)/1,0))</f>
        <v/>
      </c>
      <c r="T101" t="str">
        <f>IF($D101="","",IFERROR(VLOOKUP($B101,Kraftvärmeprod!$B$1:$BX$550,MATCH(T$2,Kraftvärmeprod!$B$1:$VX$1,0),FALSE)/1,0)-IFERROR(VLOOKUP($B101,'Slutlig allokering kvv'!$B$2:$BX$550,MATCH(T$2,'Slutlig allokering kvv'!$B$1:$BX$1,0),FALSE)/1,0))</f>
        <v/>
      </c>
      <c r="U101" t="str">
        <f>IF($D101="","",IFERROR(VLOOKUP($B101,Kraftvärmeprod!$B$1:$BX$550,MATCH(U$2,Kraftvärmeprod!$B$1:$VX$1,0),FALSE)/1,0)-IFERROR(VLOOKUP($B101,'Slutlig allokering kvv'!$B$2:$BX$550,MATCH(U$2,'Slutlig allokering kvv'!$B$1:$BX$1,0),FALSE)/1,0))</f>
        <v/>
      </c>
      <c r="V101" t="str">
        <f>IF($D101="","",IFERROR(VLOOKUP($B101,Kraftvärmeprod!$B$1:$BX$550,MATCH(V$2,Kraftvärmeprod!$B$1:$VX$1,0),FALSE)/1,0)-IFERROR(VLOOKUP($B101,'Slutlig allokering kvv'!$B$2:$BX$550,MATCH(V$2,'Slutlig allokering kvv'!$B$1:$BX$1,0),FALSE)/1,0))</f>
        <v/>
      </c>
      <c r="W101" t="str">
        <f>IF($D101="","",IFERROR(VLOOKUP($B101,Kraftvärmeprod!$B$1:$BX$550,MATCH(W$2,Kraftvärmeprod!$B$1:$VX$1,0),FALSE)/1,0)-IFERROR(VLOOKUP($B101,'Slutlig allokering kvv'!$B$2:$BX$550,MATCH(W$2,'Slutlig allokering kvv'!$B$1:$BX$1,0),FALSE)/1,0))</f>
        <v/>
      </c>
      <c r="X101" t="str">
        <f>IF($D101="","",IFERROR(VLOOKUP($B101,Kraftvärmeprod!$B$1:$BX$550,MATCH(X$2,Kraftvärmeprod!$B$1:$VX$1,0),FALSE)/1,0)-IFERROR(VLOOKUP($B101,'Slutlig allokering kvv'!$B$2:$BX$550,MATCH(X$2,'Slutlig allokering kvv'!$B$1:$BX$1,0),FALSE)/1,0))</f>
        <v/>
      </c>
      <c r="Y101" t="str">
        <f>IF($D101="","",IFERROR(VLOOKUP($B101,Kraftvärmeprod!$B$1:$BX$550,MATCH(Y$2,Kraftvärmeprod!$B$1:$VX$1,0),FALSE)/1,0)-IFERROR(VLOOKUP($B101,'Slutlig allokering kvv'!$B$2:$BX$550,MATCH(Y$2,'Slutlig allokering kvv'!$B$1:$BX$1,0),FALSE)/1,0))</f>
        <v/>
      </c>
      <c r="Z101" t="str">
        <f>IF($D101="","",IFERROR(VLOOKUP($B101,Kraftvärmeprod!$B$1:$BX$550,MATCH(Z$2,Kraftvärmeprod!$B$1:$VX$1,0),FALSE)/1,0)-IFERROR(VLOOKUP($B101,'Slutlig allokering kvv'!$B$2:$BX$550,MATCH(Z$2,'Slutlig allokering kvv'!$B$1:$BX$1,0),FALSE)/1,0))</f>
        <v/>
      </c>
      <c r="AA101" t="str">
        <f>IF($D101="","",IFERROR(VLOOKUP($B101,Kraftvärmeprod!$B$1:$BX$550,MATCH(AA$2,Kraftvärmeprod!$B$1:$VX$1,0),FALSE)/1,0)-IFERROR(VLOOKUP($B101,'Slutlig allokering kvv'!$B$2:$BX$550,MATCH(AA$2,'Slutlig allokering kvv'!$B$1:$BX$1,0),FALSE)/1,0))</f>
        <v/>
      </c>
      <c r="AB101" t="str">
        <f>IF($D101="","",IFERROR(VLOOKUP($B101,Kraftvärmeprod!$B$1:$BX$550,MATCH(AB$2,Kraftvärmeprod!$B$1:$VX$1,0),FALSE)/1,0)-IFERROR(VLOOKUP($B101,'Slutlig allokering kvv'!$B$2:$BX$550,MATCH(AB$2,'Slutlig allokering kvv'!$B$1:$BX$1,0),FALSE)/1,0))</f>
        <v/>
      </c>
      <c r="AC101" t="str">
        <f>IF($D101="","",IFERROR(VLOOKUP($B101,Kraftvärmeprod!$B$1:$BX$550,MATCH(AC$2,Kraftvärmeprod!$B$1:$VX$1,0),FALSE)/1,0)-IFERROR(VLOOKUP($B101,'Slutlig allokering kvv'!$B$2:$BX$550,MATCH(AC$2,'Slutlig allokering kvv'!$B$1:$BX$1,0),FALSE)/1,0))</f>
        <v/>
      </c>
      <c r="AE101" t="str">
        <f>IF($D101="","",IFERROR(VLOOKUP($B101,Miljö!$B$1:$E$550,MATCH("Hjälpel kraftvärme (GWh)",Miljö!$B$1:$E$1,0),FALSE)/1,0)-IFERROR(VLOOKUP($B101,'Slutlig allokering kvv'!$B$2:$BX$550,MATCH(AE$2,'Slutlig allokering kvv'!$B$1:$BX$1,0),FALSE)/1,0))</f>
        <v/>
      </c>
      <c r="AI101">
        <f t="shared" si="4"/>
        <v>0</v>
      </c>
      <c r="AK101">
        <f>IFERROR(VLOOKUP($B101,'Slutlig allokering kvv'!$B$2:$AX$550,MATCH("Summa slutlig allokerad tillförd energi (utan hjälpel och rökgaskondensering):",'Slutlig allokering kvv'!$B$1:$AX$1,0),FALSE)/1,"")</f>
        <v>0</v>
      </c>
      <c r="AM101" s="289" t="str">
        <f>IFERROR(1-VLOOKUP($B101,'Slutlig allokering kvv'!$B$2:$AX$550,MATCH("Andel av bränsle i kvv som allokerats till värme, exklusive rökgaskondensering och hjälpel",'Slutlig allokering kvv'!$B$1:$AX$1,0),FALSE),"")</f>
        <v/>
      </c>
      <c r="AO101" s="289" t="str">
        <f t="shared" si="5"/>
        <v/>
      </c>
      <c r="AP101" s="290" t="str">
        <f t="shared" si="6"/>
        <v/>
      </c>
      <c r="AQ101" s="290"/>
      <c r="AR101" s="239" t="str">
        <f t="shared" si="7"/>
        <v/>
      </c>
      <c r="AS101" s="290"/>
    </row>
    <row r="102" spans="1:45" x14ac:dyDescent="0.25">
      <c r="A102" s="2" t="str">
        <f>'Miljövärden för publ företag'!B104</f>
        <v>Hjo Energi AB</v>
      </c>
      <c r="B102" s="2" t="str">
        <f>'Miljövärden för publ företag'!C104</f>
        <v>Hjo</v>
      </c>
      <c r="C102" t="str">
        <f>IFERROR(VLOOKUP($B102,Kraftvärmeprod!$B$1:$AH$479,MATCH(C$2,Kraftvärmeprod!$B$1:$AG$1,0),FALSE)/1,"")</f>
        <v/>
      </c>
      <c r="D102" t="str">
        <f>IFERROR(VLOOKUP($B102,Kraftvärmeprod!$B$1:$AH$479,MATCH(D$2,Kraftvärmeprod!$B$1:$AG$1,0),FALSE)/1,"")</f>
        <v/>
      </c>
      <c r="F102" t="str">
        <f>IF($D102="","",IFERROR(VLOOKUP($B102,Kraftvärmeprod!$B$1:$BX$550,MATCH(F$2,Kraftvärmeprod!$B$1:$VX$1,0),FALSE)/1,0)-IFERROR(VLOOKUP($B102,'Slutlig allokering kvv'!$B$2:$BX$550,MATCH(F$2,'Slutlig allokering kvv'!$B$1:$BX$1,0),FALSE)/1,0))</f>
        <v/>
      </c>
      <c r="G102" t="str">
        <f>IF($D102="","",IFERROR(VLOOKUP($B102,Kraftvärmeprod!$B$1:$BX$550,MATCH(G$2,Kraftvärmeprod!$B$1:$VX$1,0),FALSE)/1,0)-IFERROR(VLOOKUP($B102,'Slutlig allokering kvv'!$B$2:$BX$550,MATCH(G$2,'Slutlig allokering kvv'!$B$1:$BX$1,0),FALSE)/1,0))</f>
        <v/>
      </c>
      <c r="H102" t="str">
        <f>IF($D102="","",IFERROR(VLOOKUP($B102,Kraftvärmeprod!$B$1:$BX$550,MATCH(H$2,Kraftvärmeprod!$B$1:$VX$1,0),FALSE)/1,0)-IFERROR(VLOOKUP($B102,'Slutlig allokering kvv'!$B$2:$BX$550,MATCH(H$2,'Slutlig allokering kvv'!$B$1:$BX$1,0),FALSE)/1,0))</f>
        <v/>
      </c>
      <c r="I102" t="str">
        <f>IF($D102="","",IFERROR(VLOOKUP($B102,Kraftvärmeprod!$B$1:$BX$550,MATCH(I$2,Kraftvärmeprod!$B$1:$VX$1,0),FALSE)/1,0)-IFERROR(VLOOKUP($B102,'Slutlig allokering kvv'!$B$2:$BX$550,MATCH(I$2,'Slutlig allokering kvv'!$B$1:$BX$1,0),FALSE)/1,0))</f>
        <v/>
      </c>
      <c r="J102" t="str">
        <f>IF($D102="","",IFERROR(VLOOKUP($B102,Kraftvärmeprod!$B$1:$BX$550,MATCH(J$2,Kraftvärmeprod!$B$1:$VX$1,0),FALSE)/1,0)-IFERROR(VLOOKUP($B102,'Slutlig allokering kvv'!$B$2:$BX$550,MATCH(J$2,'Slutlig allokering kvv'!$B$1:$BX$1,0),FALSE)/1,0))</f>
        <v/>
      </c>
      <c r="K102" t="str">
        <f>IF($D102="","",IFERROR(VLOOKUP($B102,Kraftvärmeprod!$B$1:$BX$550,MATCH(K$2,Kraftvärmeprod!$B$1:$VX$1,0),FALSE)/1,0)-IFERROR(VLOOKUP($B102,'Slutlig allokering kvv'!$B$2:$BX$550,MATCH(K$2,'Slutlig allokering kvv'!$B$1:$BX$1,0),FALSE)/1,0))</f>
        <v/>
      </c>
      <c r="L102" t="str">
        <f>IF($D102="","",IFERROR(VLOOKUP($B102,Kraftvärmeprod!$B$1:$BX$550,MATCH(L$2,Kraftvärmeprod!$B$1:$VX$1,0),FALSE)/1,0)-IFERROR(VLOOKUP($B102,'Slutlig allokering kvv'!$B$2:$BX$550,MATCH(L$2,'Slutlig allokering kvv'!$B$1:$BX$1,0),FALSE)/1,0))</f>
        <v/>
      </c>
      <c r="M102" t="str">
        <f>IF($D102="","",IFERROR(VLOOKUP($B102,Kraftvärmeprod!$B$1:$BX$550,MATCH(M$2,Kraftvärmeprod!$B$1:$VX$1,0),FALSE)/1,0)-IFERROR(VLOOKUP($B102,'Slutlig allokering kvv'!$B$2:$BX$550,MATCH(M$2,'Slutlig allokering kvv'!$B$1:$BX$1,0),FALSE)/1,0))</f>
        <v/>
      </c>
      <c r="N102" t="str">
        <f>IF($D102="","",IFERROR(VLOOKUP($B102,Kraftvärmeprod!$B$1:$BX$550,MATCH(N$2,Kraftvärmeprod!$B$1:$VX$1,0),FALSE)/1,0)-IFERROR(VLOOKUP($B102,'Slutlig allokering kvv'!$B$2:$BX$550,MATCH(N$2,'Slutlig allokering kvv'!$B$1:$BX$1,0),FALSE)/1,0))</f>
        <v/>
      </c>
      <c r="O102" t="str">
        <f>IF($D102="","",IFERROR(VLOOKUP($B102,Kraftvärmeprod!$B$1:$BX$550,MATCH(O$2,Kraftvärmeprod!$B$1:$VX$1,0),FALSE)/1,0)-IFERROR(VLOOKUP($B102,'Slutlig allokering kvv'!$B$2:$BX$550,MATCH(O$2,'Slutlig allokering kvv'!$B$1:$BX$1,0),FALSE)/1,0))</f>
        <v/>
      </c>
      <c r="P102" t="str">
        <f>IF($D102="","",IFERROR(VLOOKUP($B102,Kraftvärmeprod!$B$1:$BX$550,MATCH(P$2,Kraftvärmeprod!$B$1:$VX$1,0),FALSE)/1,0)-IFERROR(VLOOKUP($B102,'Slutlig allokering kvv'!$B$2:$BX$550,MATCH(P$2,'Slutlig allokering kvv'!$B$1:$BX$1,0),FALSE)/1,0))</f>
        <v/>
      </c>
      <c r="Q102" t="str">
        <f>IF($D102="","",IFERROR(VLOOKUP($B102,Kraftvärmeprod!$B$1:$BX$550,MATCH(Q$2,Kraftvärmeprod!$B$1:$VX$1,0),FALSE)/1,0)-IFERROR(VLOOKUP($B102,'Slutlig allokering kvv'!$B$2:$BX$550,MATCH(Q$2,'Slutlig allokering kvv'!$B$1:$BX$1,0),FALSE)/1,0))</f>
        <v/>
      </c>
      <c r="R102" t="str">
        <f>IF($D102="","",IFERROR(VLOOKUP($B102,Kraftvärmeprod!$B$1:$BX$550,MATCH(R$2,Kraftvärmeprod!$B$1:$VX$1,0),FALSE)/1,0)-IFERROR(VLOOKUP($B102,'Slutlig allokering kvv'!$B$2:$BX$550,MATCH(R$2,'Slutlig allokering kvv'!$B$1:$BX$1,0),FALSE)/1,0))</f>
        <v/>
      </c>
      <c r="S102" t="str">
        <f>IF($D102="","",IFERROR(VLOOKUP($B102,Kraftvärmeprod!$B$1:$BX$550,MATCH(S$2,Kraftvärmeprod!$B$1:$VX$1,0),FALSE)/1,0)-IFERROR(VLOOKUP($B102,'Slutlig allokering kvv'!$B$2:$BX$550,MATCH(S$2,'Slutlig allokering kvv'!$B$1:$BX$1,0),FALSE)/1,0))</f>
        <v/>
      </c>
      <c r="T102" t="str">
        <f>IF($D102="","",IFERROR(VLOOKUP($B102,Kraftvärmeprod!$B$1:$BX$550,MATCH(T$2,Kraftvärmeprod!$B$1:$VX$1,0),FALSE)/1,0)-IFERROR(VLOOKUP($B102,'Slutlig allokering kvv'!$B$2:$BX$550,MATCH(T$2,'Slutlig allokering kvv'!$B$1:$BX$1,0),FALSE)/1,0))</f>
        <v/>
      </c>
      <c r="U102" t="str">
        <f>IF($D102="","",IFERROR(VLOOKUP($B102,Kraftvärmeprod!$B$1:$BX$550,MATCH(U$2,Kraftvärmeprod!$B$1:$VX$1,0),FALSE)/1,0)-IFERROR(VLOOKUP($B102,'Slutlig allokering kvv'!$B$2:$BX$550,MATCH(U$2,'Slutlig allokering kvv'!$B$1:$BX$1,0),FALSE)/1,0))</f>
        <v/>
      </c>
      <c r="V102" t="str">
        <f>IF($D102="","",IFERROR(VLOOKUP($B102,Kraftvärmeprod!$B$1:$BX$550,MATCH(V$2,Kraftvärmeprod!$B$1:$VX$1,0),FALSE)/1,0)-IFERROR(VLOOKUP($B102,'Slutlig allokering kvv'!$B$2:$BX$550,MATCH(V$2,'Slutlig allokering kvv'!$B$1:$BX$1,0),FALSE)/1,0))</f>
        <v/>
      </c>
      <c r="W102" t="str">
        <f>IF($D102="","",IFERROR(VLOOKUP($B102,Kraftvärmeprod!$B$1:$BX$550,MATCH(W$2,Kraftvärmeprod!$B$1:$VX$1,0),FALSE)/1,0)-IFERROR(VLOOKUP($B102,'Slutlig allokering kvv'!$B$2:$BX$550,MATCH(W$2,'Slutlig allokering kvv'!$B$1:$BX$1,0),FALSE)/1,0))</f>
        <v/>
      </c>
      <c r="X102" t="str">
        <f>IF($D102="","",IFERROR(VLOOKUP($B102,Kraftvärmeprod!$B$1:$BX$550,MATCH(X$2,Kraftvärmeprod!$B$1:$VX$1,0),FALSE)/1,0)-IFERROR(VLOOKUP($B102,'Slutlig allokering kvv'!$B$2:$BX$550,MATCH(X$2,'Slutlig allokering kvv'!$B$1:$BX$1,0),FALSE)/1,0))</f>
        <v/>
      </c>
      <c r="Y102" t="str">
        <f>IF($D102="","",IFERROR(VLOOKUP($B102,Kraftvärmeprod!$B$1:$BX$550,MATCH(Y$2,Kraftvärmeprod!$B$1:$VX$1,0),FALSE)/1,0)-IFERROR(VLOOKUP($B102,'Slutlig allokering kvv'!$B$2:$BX$550,MATCH(Y$2,'Slutlig allokering kvv'!$B$1:$BX$1,0),FALSE)/1,0))</f>
        <v/>
      </c>
      <c r="Z102" t="str">
        <f>IF($D102="","",IFERROR(VLOOKUP($B102,Kraftvärmeprod!$B$1:$BX$550,MATCH(Z$2,Kraftvärmeprod!$B$1:$VX$1,0),FALSE)/1,0)-IFERROR(VLOOKUP($B102,'Slutlig allokering kvv'!$B$2:$BX$550,MATCH(Z$2,'Slutlig allokering kvv'!$B$1:$BX$1,0),FALSE)/1,0))</f>
        <v/>
      </c>
      <c r="AA102" t="str">
        <f>IF($D102="","",IFERROR(VLOOKUP($B102,Kraftvärmeprod!$B$1:$BX$550,MATCH(AA$2,Kraftvärmeprod!$B$1:$VX$1,0),FALSE)/1,0)-IFERROR(VLOOKUP($B102,'Slutlig allokering kvv'!$B$2:$BX$550,MATCH(AA$2,'Slutlig allokering kvv'!$B$1:$BX$1,0),FALSE)/1,0))</f>
        <v/>
      </c>
      <c r="AB102" t="str">
        <f>IF($D102="","",IFERROR(VLOOKUP($B102,Kraftvärmeprod!$B$1:$BX$550,MATCH(AB$2,Kraftvärmeprod!$B$1:$VX$1,0),FALSE)/1,0)-IFERROR(VLOOKUP($B102,'Slutlig allokering kvv'!$B$2:$BX$550,MATCH(AB$2,'Slutlig allokering kvv'!$B$1:$BX$1,0),FALSE)/1,0))</f>
        <v/>
      </c>
      <c r="AC102" t="str">
        <f>IF($D102="","",IFERROR(VLOOKUP($B102,Kraftvärmeprod!$B$1:$BX$550,MATCH(AC$2,Kraftvärmeprod!$B$1:$VX$1,0),FALSE)/1,0)-IFERROR(VLOOKUP($B102,'Slutlig allokering kvv'!$B$2:$BX$550,MATCH(AC$2,'Slutlig allokering kvv'!$B$1:$BX$1,0),FALSE)/1,0))</f>
        <v/>
      </c>
      <c r="AE102" t="str">
        <f>IF($D102="","",IFERROR(VLOOKUP($B102,Miljö!$B$1:$E$550,MATCH("Hjälpel kraftvärme (GWh)",Miljö!$B$1:$E$1,0),FALSE)/1,0)-IFERROR(VLOOKUP($B102,'Slutlig allokering kvv'!$B$2:$BX$550,MATCH(AE$2,'Slutlig allokering kvv'!$B$1:$BX$1,0),FALSE)/1,0))</f>
        <v/>
      </c>
      <c r="AI102">
        <f t="shared" si="4"/>
        <v>0</v>
      </c>
      <c r="AK102">
        <f>IFERROR(VLOOKUP($B102,'Slutlig allokering kvv'!$B$2:$AX$550,MATCH("Summa slutlig allokerad tillförd energi (utan hjälpel och rökgaskondensering):",'Slutlig allokering kvv'!$B$1:$AX$1,0),FALSE)/1,"")</f>
        <v>0</v>
      </c>
      <c r="AM102" s="289" t="str">
        <f>IFERROR(1-VLOOKUP($B102,'Slutlig allokering kvv'!$B$2:$AX$550,MATCH("Andel av bränsle i kvv som allokerats till värme, exklusive rökgaskondensering och hjälpel",'Slutlig allokering kvv'!$B$1:$AX$1,0),FALSE),"")</f>
        <v/>
      </c>
      <c r="AO102" s="289" t="str">
        <f t="shared" si="5"/>
        <v/>
      </c>
      <c r="AP102" s="290" t="str">
        <f t="shared" si="6"/>
        <v/>
      </c>
      <c r="AQ102" s="290"/>
      <c r="AR102" s="239" t="str">
        <f t="shared" si="7"/>
        <v/>
      </c>
      <c r="AS102" s="290"/>
    </row>
    <row r="103" spans="1:45" x14ac:dyDescent="0.25">
      <c r="A103" s="2" t="str">
        <f>'Miljövärden för publ företag'!B105</f>
        <v>Härnösand Energi &amp; Miljö AB</v>
      </c>
      <c r="B103" s="2" t="str">
        <f>'Miljövärden för publ företag'!C105</f>
        <v>Härnösand</v>
      </c>
      <c r="C103">
        <f>IFERROR(VLOOKUP($B103,Kraftvärmeprod!$B$1:$AH$479,MATCH(C$2,Kraftvärmeprod!$B$1:$AG$1,0),FALSE)/1,"")</f>
        <v>133.5</v>
      </c>
      <c r="D103">
        <f>IFERROR(VLOOKUP($B103,Kraftvärmeprod!$B$1:$AH$479,MATCH(D$2,Kraftvärmeprod!$B$1:$AG$1,0),FALSE)/1,"")</f>
        <v>32.4</v>
      </c>
      <c r="F103">
        <f>IF($D103="","",IFERROR(VLOOKUP($B103,Kraftvärmeprod!$B$1:$BX$550,MATCH(F$2,Kraftvärmeprod!$B$1:$VX$1,0),FALSE)/1,0)-IFERROR(VLOOKUP($B103,'Slutlig allokering kvv'!$B$2:$BX$550,MATCH(F$2,'Slutlig allokering kvv'!$B$1:$BX$1,0),FALSE)/1,0))</f>
        <v>0</v>
      </c>
      <c r="G103">
        <f>IF($D103="","",IFERROR(VLOOKUP($B103,Kraftvärmeprod!$B$1:$BX$550,MATCH(G$2,Kraftvärmeprod!$B$1:$VX$1,0),FALSE)/1,0)-IFERROR(VLOOKUP($B103,'Slutlig allokering kvv'!$B$2:$BX$550,MATCH(G$2,'Slutlig allokering kvv'!$B$1:$BX$1,0),FALSE)/1,0))</f>
        <v>0</v>
      </c>
      <c r="H103">
        <f>IF($D103="","",IFERROR(VLOOKUP($B103,Kraftvärmeprod!$B$1:$BX$550,MATCH(H$2,Kraftvärmeprod!$B$1:$VX$1,0),FALSE)/1,0)-IFERROR(VLOOKUP($B103,'Slutlig allokering kvv'!$B$2:$BX$550,MATCH(H$2,'Slutlig allokering kvv'!$B$1:$BX$1,0),FALSE)/1,0))</f>
        <v>0</v>
      </c>
      <c r="I103">
        <f>IF($D103="","",IFERROR(VLOOKUP($B103,Kraftvärmeprod!$B$1:$BX$550,MATCH(I$2,Kraftvärmeprod!$B$1:$VX$1,0),FALSE)/1,0)-IFERROR(VLOOKUP($B103,'Slutlig allokering kvv'!$B$2:$BX$550,MATCH(I$2,'Slutlig allokering kvv'!$B$1:$BX$1,0),FALSE)/1,0))</f>
        <v>0</v>
      </c>
      <c r="J103">
        <f>IF($D103="","",IFERROR(VLOOKUP($B103,Kraftvärmeprod!$B$1:$BX$550,MATCH(J$2,Kraftvärmeprod!$B$1:$VX$1,0),FALSE)/1,0)-IFERROR(VLOOKUP($B103,'Slutlig allokering kvv'!$B$2:$BX$550,MATCH(J$2,'Slutlig allokering kvv'!$B$1:$BX$1,0),FALSE)/1,0))</f>
        <v>0</v>
      </c>
      <c r="K103">
        <f>IF($D103="","",IFERROR(VLOOKUP($B103,Kraftvärmeprod!$B$1:$BX$550,MATCH(K$2,Kraftvärmeprod!$B$1:$VX$1,0),FALSE)/1,0)-IFERROR(VLOOKUP($B103,'Slutlig allokering kvv'!$B$2:$BX$550,MATCH(K$2,'Slutlig allokering kvv'!$B$1:$BX$1,0),FALSE)/1,0))</f>
        <v>0</v>
      </c>
      <c r="L103">
        <f>IF($D103="","",IFERROR(VLOOKUP($B103,Kraftvärmeprod!$B$1:$BX$550,MATCH(L$2,Kraftvärmeprod!$B$1:$VX$1,0),FALSE)/1,0)-IFERROR(VLOOKUP($B103,'Slutlig allokering kvv'!$B$2:$BX$550,MATCH(L$2,'Slutlig allokering kvv'!$B$1:$BX$1,0),FALSE)/1,0))</f>
        <v>12.2042</v>
      </c>
      <c r="M103">
        <f>IF($D103="","",IFERROR(VLOOKUP($B103,Kraftvärmeprod!$B$1:$BX$550,MATCH(M$2,Kraftvärmeprod!$B$1:$VX$1,0),FALSE)/1,0)-IFERROR(VLOOKUP($B103,'Slutlig allokering kvv'!$B$2:$BX$550,MATCH(M$2,'Slutlig allokering kvv'!$B$1:$BX$1,0),FALSE)/1,0))</f>
        <v>23.0137</v>
      </c>
      <c r="N103">
        <f>IF($D103="","",IFERROR(VLOOKUP($B103,Kraftvärmeprod!$B$1:$BX$550,MATCH(N$2,Kraftvärmeprod!$B$1:$VX$1,0),FALSE)/1,0)-IFERROR(VLOOKUP($B103,'Slutlig allokering kvv'!$B$2:$BX$550,MATCH(N$2,'Slutlig allokering kvv'!$B$1:$BX$1,0),FALSE)/1,0))</f>
        <v>19.991700000000002</v>
      </c>
      <c r="O103">
        <f>IF($D103="","",IFERROR(VLOOKUP($B103,Kraftvärmeprod!$B$1:$BX$550,MATCH(O$2,Kraftvärmeprod!$B$1:$VX$1,0),FALSE)/1,0)-IFERROR(VLOOKUP($B103,'Slutlig allokering kvv'!$B$2:$BX$550,MATCH(O$2,'Slutlig allokering kvv'!$B$1:$BX$1,0),FALSE)/1,0))</f>
        <v>1.5497399999999999</v>
      </c>
      <c r="P103">
        <f>IF($D103="","",IFERROR(VLOOKUP($B103,Kraftvärmeprod!$B$1:$BX$550,MATCH(P$2,Kraftvärmeprod!$B$1:$VX$1,0),FALSE)/1,0)-IFERROR(VLOOKUP($B103,'Slutlig allokering kvv'!$B$2:$BX$550,MATCH(P$2,'Slutlig allokering kvv'!$B$1:$BX$1,0),FALSE)/1,0))</f>
        <v>0</v>
      </c>
      <c r="Q103">
        <f>IF($D103="","",IFERROR(VLOOKUP($B103,Kraftvärmeprod!$B$1:$BX$550,MATCH(Q$2,Kraftvärmeprod!$B$1:$VX$1,0),FALSE)/1,0)-IFERROR(VLOOKUP($B103,'Slutlig allokering kvv'!$B$2:$BX$550,MATCH(Q$2,'Slutlig allokering kvv'!$B$1:$BX$1,0),FALSE)/1,0))</f>
        <v>0</v>
      </c>
      <c r="R103">
        <f>IF($D103="","",IFERROR(VLOOKUP($B103,Kraftvärmeprod!$B$1:$BX$550,MATCH(R$2,Kraftvärmeprod!$B$1:$VX$1,0),FALSE)/1,0)-IFERROR(VLOOKUP($B103,'Slutlig allokering kvv'!$B$2:$BX$550,MATCH(R$2,'Slutlig allokering kvv'!$B$1:$BX$1,0),FALSE)/1,0))</f>
        <v>0</v>
      </c>
      <c r="S103">
        <f>IF($D103="","",IFERROR(VLOOKUP($B103,Kraftvärmeprod!$B$1:$BX$550,MATCH(S$2,Kraftvärmeprod!$B$1:$VX$1,0),FALSE)/1,0)-IFERROR(VLOOKUP($B103,'Slutlig allokering kvv'!$B$2:$BX$550,MATCH(S$2,'Slutlig allokering kvv'!$B$1:$BX$1,0),FALSE)/1,0))</f>
        <v>0</v>
      </c>
      <c r="T103">
        <f>IF($D103="","",IFERROR(VLOOKUP($B103,Kraftvärmeprod!$B$1:$BX$550,MATCH(T$2,Kraftvärmeprod!$B$1:$VX$1,0),FALSE)/1,0)-IFERROR(VLOOKUP($B103,'Slutlig allokering kvv'!$B$2:$BX$550,MATCH(T$2,'Slutlig allokering kvv'!$B$1:$BX$1,0),FALSE)/1,0))</f>
        <v>0</v>
      </c>
      <c r="U103">
        <f>IF($D103="","",IFERROR(VLOOKUP($B103,Kraftvärmeprod!$B$1:$BX$550,MATCH(U$2,Kraftvärmeprod!$B$1:$VX$1,0),FALSE)/1,0)-IFERROR(VLOOKUP($B103,'Slutlig allokering kvv'!$B$2:$BX$550,MATCH(U$2,'Slutlig allokering kvv'!$B$1:$BX$1,0),FALSE)/1,0))</f>
        <v>0</v>
      </c>
      <c r="V103">
        <f>IF($D103="","",IFERROR(VLOOKUP($B103,Kraftvärmeprod!$B$1:$BX$550,MATCH(V$2,Kraftvärmeprod!$B$1:$VX$1,0),FALSE)/1,0)-IFERROR(VLOOKUP($B103,'Slutlig allokering kvv'!$B$2:$BX$550,MATCH(V$2,'Slutlig allokering kvv'!$B$1:$BX$1,0),FALSE)/1,0))</f>
        <v>0</v>
      </c>
      <c r="W103">
        <f>IF($D103="","",IFERROR(VLOOKUP($B103,Kraftvärmeprod!$B$1:$BX$550,MATCH(W$2,Kraftvärmeprod!$B$1:$VX$1,0),FALSE)/1,0)-IFERROR(VLOOKUP($B103,'Slutlig allokering kvv'!$B$2:$BX$550,MATCH(W$2,'Slutlig allokering kvv'!$B$1:$BX$1,0),FALSE)/1,0))</f>
        <v>0</v>
      </c>
      <c r="X103">
        <f>IF($D103="","",IFERROR(VLOOKUP($B103,Kraftvärmeprod!$B$1:$BX$550,MATCH(X$2,Kraftvärmeprod!$B$1:$VX$1,0),FALSE)/1,0)-IFERROR(VLOOKUP($B103,'Slutlig allokering kvv'!$B$2:$BX$550,MATCH(X$2,'Slutlig allokering kvv'!$B$1:$BX$1,0),FALSE)/1,0))</f>
        <v>0</v>
      </c>
      <c r="Y103">
        <f>IF($D103="","",IFERROR(VLOOKUP($B103,Kraftvärmeprod!$B$1:$BX$550,MATCH(Y$2,Kraftvärmeprod!$B$1:$VX$1,0),FALSE)/1,0)-IFERROR(VLOOKUP($B103,'Slutlig allokering kvv'!$B$2:$BX$550,MATCH(Y$2,'Slutlig allokering kvv'!$B$1:$BX$1,0),FALSE)/1,0))</f>
        <v>0</v>
      </c>
      <c r="Z103">
        <f>IF($D103="","",IFERROR(VLOOKUP($B103,Kraftvärmeprod!$B$1:$BX$550,MATCH(Z$2,Kraftvärmeprod!$B$1:$VX$1,0),FALSE)/1,0)-IFERROR(VLOOKUP($B103,'Slutlig allokering kvv'!$B$2:$BX$550,MATCH(Z$2,'Slutlig allokering kvv'!$B$1:$BX$1,0),FALSE)/1,0))</f>
        <v>9.2380999999999993</v>
      </c>
      <c r="AA103">
        <f>IF($D103="","",IFERROR(VLOOKUP($B103,Kraftvärmeprod!$B$1:$BX$550,MATCH(AA$2,Kraftvärmeprod!$B$1:$VX$1,0),FALSE)/1,0)-IFERROR(VLOOKUP($B103,'Slutlig allokering kvv'!$B$2:$BX$550,MATCH(AA$2,'Slutlig allokering kvv'!$B$1:$BX$1,0),FALSE)/1,0))</f>
        <v>0</v>
      </c>
      <c r="AB103">
        <f>IF($D103="","",IFERROR(VLOOKUP($B103,Kraftvärmeprod!$B$1:$BX$550,MATCH(AB$2,Kraftvärmeprod!$B$1:$VX$1,0),FALSE)/1,0)-IFERROR(VLOOKUP($B103,'Slutlig allokering kvv'!$B$2:$BX$550,MATCH(AB$2,'Slutlig allokering kvv'!$B$1:$BX$1,0),FALSE)/1,0))</f>
        <v>0</v>
      </c>
      <c r="AC103">
        <f>IF($D103="","",IFERROR(VLOOKUP($B103,Kraftvärmeprod!$B$1:$BX$550,MATCH(AC$2,Kraftvärmeprod!$B$1:$VX$1,0),FALSE)/1,0)-IFERROR(VLOOKUP($B103,'Slutlig allokering kvv'!$B$2:$BX$550,MATCH(AC$2,'Slutlig allokering kvv'!$B$1:$BX$1,0),FALSE)/1,0))</f>
        <v>0</v>
      </c>
      <c r="AE103">
        <f>IF($D103="","",IFERROR(VLOOKUP($B103,Miljö!$B$1:$E$550,MATCH("Hjälpel kraftvärme (GWh)",Miljö!$B$1:$E$1,0),FALSE)/1,0)-IFERROR(VLOOKUP($B103,'Slutlig allokering kvv'!$B$2:$BX$550,MATCH(AE$2,'Slutlig allokering kvv'!$B$1:$BX$1,0),FALSE)/1,0))</f>
        <v>2.1859300000000004</v>
      </c>
      <c r="AI103">
        <f t="shared" si="4"/>
        <v>65.997439999999997</v>
      </c>
      <c r="AK103">
        <f>IFERROR(VLOOKUP($B103,'Slutlig allokering kvv'!$B$2:$AX$550,MATCH("Summa slutlig allokerad tillförd energi (utan hjälpel och rökgaskondensering):",'Slutlig allokering kvv'!$B$1:$AX$1,0),FALSE)/1,"")</f>
        <v>107.00256</v>
      </c>
      <c r="AM103" s="289">
        <f>IFERROR(1-VLOOKUP($B103,'Slutlig allokering kvv'!$B$2:$AX$550,MATCH("Andel av bränsle i kvv som allokerats till värme, exklusive rökgaskondensering och hjälpel",'Slutlig allokering kvv'!$B$1:$AX$1,0),FALSE),"")</f>
        <v>0.38148809248554916</v>
      </c>
      <c r="AO103" s="289">
        <f t="shared" si="5"/>
        <v>0.3814880924855491</v>
      </c>
      <c r="AP103" s="290">
        <f t="shared" si="6"/>
        <v>5.5511151231257827E-17</v>
      </c>
      <c r="AQ103" s="290"/>
      <c r="AR103" s="239">
        <f t="shared" si="7"/>
        <v>0.47518918469415639</v>
      </c>
      <c r="AS103" s="290"/>
    </row>
    <row r="104" spans="1:45" x14ac:dyDescent="0.25">
      <c r="A104" s="2" t="str">
        <f>'Miljövärden för publ företag'!B106</f>
        <v>Hässleholm Miljö AB</v>
      </c>
      <c r="B104" s="2" t="str">
        <f>'Miljövärden för publ företag'!C106</f>
        <v>Hässleholm</v>
      </c>
      <c r="C104">
        <f>IFERROR(VLOOKUP($B104,Kraftvärmeprod!$B$1:$AH$479,MATCH(C$2,Kraftvärmeprod!$B$1:$AG$1,0),FALSE)/1,"")</f>
        <v>115.5</v>
      </c>
      <c r="D104">
        <f>IFERROR(VLOOKUP($B104,Kraftvärmeprod!$B$1:$AH$479,MATCH(D$2,Kraftvärmeprod!$B$1:$AG$1,0),FALSE)/1,"")</f>
        <v>10.9</v>
      </c>
      <c r="F104">
        <f>IF($D104="","",IFERROR(VLOOKUP($B104,Kraftvärmeprod!$B$1:$BX$550,MATCH(F$2,Kraftvärmeprod!$B$1:$VX$1,0),FALSE)/1,0)-IFERROR(VLOOKUP($B104,'Slutlig allokering kvv'!$B$2:$BX$550,MATCH(F$2,'Slutlig allokering kvv'!$B$1:$BX$1,0),FALSE)/1,0))</f>
        <v>0</v>
      </c>
      <c r="G104">
        <f>IF($D104="","",IFERROR(VLOOKUP($B104,Kraftvärmeprod!$B$1:$BX$550,MATCH(G$2,Kraftvärmeprod!$B$1:$VX$1,0),FALSE)/1,0)-IFERROR(VLOOKUP($B104,'Slutlig allokering kvv'!$B$2:$BX$550,MATCH(G$2,'Slutlig allokering kvv'!$B$1:$BX$1,0),FALSE)/1,0))</f>
        <v>6.4117000000000035E-2</v>
      </c>
      <c r="H104">
        <f>IF($D104="","",IFERROR(VLOOKUP($B104,Kraftvärmeprod!$B$1:$BX$550,MATCH(H$2,Kraftvärmeprod!$B$1:$VX$1,0),FALSE)/1,0)-IFERROR(VLOOKUP($B104,'Slutlig allokering kvv'!$B$2:$BX$550,MATCH(H$2,'Slutlig allokering kvv'!$B$1:$BX$1,0),FALSE)/1,0))</f>
        <v>0</v>
      </c>
      <c r="I104">
        <f>IF($D104="","",IFERROR(VLOOKUP($B104,Kraftvärmeprod!$B$1:$BX$550,MATCH(I$2,Kraftvärmeprod!$B$1:$VX$1,0),FALSE)/1,0)-IFERROR(VLOOKUP($B104,'Slutlig allokering kvv'!$B$2:$BX$550,MATCH(I$2,'Slutlig allokering kvv'!$B$1:$BX$1,0),FALSE)/1,0))</f>
        <v>0</v>
      </c>
      <c r="J104">
        <f>IF($D104="","",IFERROR(VLOOKUP($B104,Kraftvärmeprod!$B$1:$BX$550,MATCH(J$2,Kraftvärmeprod!$B$1:$VX$1,0),FALSE)/1,0)-IFERROR(VLOOKUP($B104,'Slutlig allokering kvv'!$B$2:$BX$550,MATCH(J$2,'Slutlig allokering kvv'!$B$1:$BX$1,0),FALSE)/1,0))</f>
        <v>0</v>
      </c>
      <c r="K104">
        <f>IF($D104="","",IFERROR(VLOOKUP($B104,Kraftvärmeprod!$B$1:$BX$550,MATCH(K$2,Kraftvärmeprod!$B$1:$VX$1,0),FALSE)/1,0)-IFERROR(VLOOKUP($B104,'Slutlig allokering kvv'!$B$2:$BX$550,MATCH(K$2,'Slutlig allokering kvv'!$B$1:$BX$1,0),FALSE)/1,0))</f>
        <v>0</v>
      </c>
      <c r="L104">
        <f>IF($D104="","",IFERROR(VLOOKUP($B104,Kraftvärmeprod!$B$1:$BX$550,MATCH(L$2,Kraftvärmeprod!$B$1:$VX$1,0),FALSE)/1,0)-IFERROR(VLOOKUP($B104,'Slutlig allokering kvv'!$B$2:$BX$550,MATCH(L$2,'Slutlig allokering kvv'!$B$1:$BX$1,0),FALSE)/1,0))</f>
        <v>0</v>
      </c>
      <c r="M104">
        <f>IF($D104="","",IFERROR(VLOOKUP($B104,Kraftvärmeprod!$B$1:$BX$550,MATCH(M$2,Kraftvärmeprod!$B$1:$VX$1,0),FALSE)/1,0)-IFERROR(VLOOKUP($B104,'Slutlig allokering kvv'!$B$2:$BX$550,MATCH(M$2,'Slutlig allokering kvv'!$B$1:$BX$1,0),FALSE)/1,0))</f>
        <v>0</v>
      </c>
      <c r="N104">
        <f>IF($D104="","",IFERROR(VLOOKUP($B104,Kraftvärmeprod!$B$1:$BX$550,MATCH(N$2,Kraftvärmeprod!$B$1:$VX$1,0),FALSE)/1,0)-IFERROR(VLOOKUP($B104,'Slutlig allokering kvv'!$B$2:$BX$550,MATCH(N$2,'Slutlig allokering kvv'!$B$1:$BX$1,0),FALSE)/1,0))</f>
        <v>0</v>
      </c>
      <c r="O104">
        <f>IF($D104="","",IFERROR(VLOOKUP($B104,Kraftvärmeprod!$B$1:$BX$550,MATCH(O$2,Kraftvärmeprod!$B$1:$VX$1,0),FALSE)/1,0)-IFERROR(VLOOKUP($B104,'Slutlig allokering kvv'!$B$2:$BX$550,MATCH(O$2,'Slutlig allokering kvv'!$B$1:$BX$1,0),FALSE)/1,0))</f>
        <v>0</v>
      </c>
      <c r="P104">
        <f>IF($D104="","",IFERROR(VLOOKUP($B104,Kraftvärmeprod!$B$1:$BX$550,MATCH(P$2,Kraftvärmeprod!$B$1:$VX$1,0),FALSE)/1,0)-IFERROR(VLOOKUP($B104,'Slutlig allokering kvv'!$B$2:$BX$550,MATCH(P$2,'Slutlig allokering kvv'!$B$1:$BX$1,0),FALSE)/1,0))</f>
        <v>0</v>
      </c>
      <c r="Q104">
        <f>IF($D104="","",IFERROR(VLOOKUP($B104,Kraftvärmeprod!$B$1:$BX$550,MATCH(Q$2,Kraftvärmeprod!$B$1:$VX$1,0),FALSE)/1,0)-IFERROR(VLOOKUP($B104,'Slutlig allokering kvv'!$B$2:$BX$550,MATCH(Q$2,'Slutlig allokering kvv'!$B$1:$BX$1,0),FALSE)/1,0))</f>
        <v>0</v>
      </c>
      <c r="R104">
        <f>IF($D104="","",IFERROR(VLOOKUP($B104,Kraftvärmeprod!$B$1:$BX$550,MATCH(R$2,Kraftvärmeprod!$B$1:$VX$1,0),FALSE)/1,0)-IFERROR(VLOOKUP($B104,'Slutlig allokering kvv'!$B$2:$BX$550,MATCH(R$2,'Slutlig allokering kvv'!$B$1:$BX$1,0),FALSE)/1,0))</f>
        <v>0</v>
      </c>
      <c r="S104">
        <f>IF($D104="","",IFERROR(VLOOKUP($B104,Kraftvärmeprod!$B$1:$BX$550,MATCH(S$2,Kraftvärmeprod!$B$1:$VX$1,0),FALSE)/1,0)-IFERROR(VLOOKUP($B104,'Slutlig allokering kvv'!$B$2:$BX$550,MATCH(S$2,'Slutlig allokering kvv'!$B$1:$BX$1,0),FALSE)/1,0))</f>
        <v>0</v>
      </c>
      <c r="T104">
        <f>IF($D104="","",IFERROR(VLOOKUP($B104,Kraftvärmeprod!$B$1:$BX$550,MATCH(T$2,Kraftvärmeprod!$B$1:$VX$1,0),FALSE)/1,0)-IFERROR(VLOOKUP($B104,'Slutlig allokering kvv'!$B$2:$BX$550,MATCH(T$2,'Slutlig allokering kvv'!$B$1:$BX$1,0),FALSE)/1,0))</f>
        <v>0</v>
      </c>
      <c r="U104">
        <f>IF($D104="","",IFERROR(VLOOKUP($B104,Kraftvärmeprod!$B$1:$BX$550,MATCH(U$2,Kraftvärmeprod!$B$1:$VX$1,0),FALSE)/1,0)-IFERROR(VLOOKUP($B104,'Slutlig allokering kvv'!$B$2:$BX$550,MATCH(U$2,'Slutlig allokering kvv'!$B$1:$BX$1,0),FALSE)/1,0))</f>
        <v>0</v>
      </c>
      <c r="V104">
        <f>IF($D104="","",IFERROR(VLOOKUP($B104,Kraftvärmeprod!$B$1:$BX$550,MATCH(V$2,Kraftvärmeprod!$B$1:$VX$1,0),FALSE)/1,0)-IFERROR(VLOOKUP($B104,'Slutlig allokering kvv'!$B$2:$BX$550,MATCH(V$2,'Slutlig allokering kvv'!$B$1:$BX$1,0),FALSE)/1,0))</f>
        <v>0</v>
      </c>
      <c r="W104">
        <f>IF($D104="","",IFERROR(VLOOKUP($B104,Kraftvärmeprod!$B$1:$BX$550,MATCH(W$2,Kraftvärmeprod!$B$1:$VX$1,0),FALSE)/1,0)-IFERROR(VLOOKUP($B104,'Slutlig allokering kvv'!$B$2:$BX$550,MATCH(W$2,'Slutlig allokering kvv'!$B$1:$BX$1,0),FALSE)/1,0))</f>
        <v>0</v>
      </c>
      <c r="X104">
        <f>IF($D104="","",IFERROR(VLOOKUP($B104,Kraftvärmeprod!$B$1:$BX$550,MATCH(X$2,Kraftvärmeprod!$B$1:$VX$1,0),FALSE)/1,0)-IFERROR(VLOOKUP($B104,'Slutlig allokering kvv'!$B$2:$BX$550,MATCH(X$2,'Slutlig allokering kvv'!$B$1:$BX$1,0),FALSE)/1,0))</f>
        <v>0</v>
      </c>
      <c r="Y104">
        <f>IF($D104="","",IFERROR(VLOOKUP($B104,Kraftvärmeprod!$B$1:$BX$550,MATCH(Y$2,Kraftvärmeprod!$B$1:$VX$1,0),FALSE)/1,0)-IFERROR(VLOOKUP($B104,'Slutlig allokering kvv'!$B$2:$BX$550,MATCH(Y$2,'Slutlig allokering kvv'!$B$1:$BX$1,0),FALSE)/1,0))</f>
        <v>0</v>
      </c>
      <c r="Z104">
        <f>IF($D104="","",IFERROR(VLOOKUP($B104,Kraftvärmeprod!$B$1:$BX$550,MATCH(Z$2,Kraftvärmeprod!$B$1:$VX$1,0),FALSE)/1,0)-IFERROR(VLOOKUP($B104,'Slutlig allokering kvv'!$B$2:$BX$550,MATCH(Z$2,'Slutlig allokering kvv'!$B$1:$BX$1,0),FALSE)/1,0))</f>
        <v>0</v>
      </c>
      <c r="AA104">
        <f>IF($D104="","",IFERROR(VLOOKUP($B104,Kraftvärmeprod!$B$1:$BX$550,MATCH(AA$2,Kraftvärmeprod!$B$1:$VX$1,0),FALSE)/1,0)-IFERROR(VLOOKUP($B104,'Slutlig allokering kvv'!$B$2:$BX$550,MATCH(AA$2,'Slutlig allokering kvv'!$B$1:$BX$1,0),FALSE)/1,0))</f>
        <v>34.977000000000018</v>
      </c>
      <c r="AB104">
        <f>IF($D104="","",IFERROR(VLOOKUP($B104,Kraftvärmeprod!$B$1:$BX$550,MATCH(AB$2,Kraftvärmeprod!$B$1:$VX$1,0),FALSE)/1,0)-IFERROR(VLOOKUP($B104,'Slutlig allokering kvv'!$B$2:$BX$550,MATCH(AB$2,'Slutlig allokering kvv'!$B$1:$BX$1,0),FALSE)/1,0))</f>
        <v>0</v>
      </c>
      <c r="AC104">
        <f>IF($D104="","",IFERROR(VLOOKUP($B104,Kraftvärmeprod!$B$1:$BX$550,MATCH(AC$2,Kraftvärmeprod!$B$1:$VX$1,0),FALSE)/1,0)-IFERROR(VLOOKUP($B104,'Slutlig allokering kvv'!$B$2:$BX$550,MATCH(AC$2,'Slutlig allokering kvv'!$B$1:$BX$1,0),FALSE)/1,0))</f>
        <v>0</v>
      </c>
      <c r="AE104">
        <f>IF($D104="","",IFERROR(VLOOKUP($B104,Miljö!$B$1:$E$550,MATCH("Hjälpel kraftvärme (GWh)",Miljö!$B$1:$E$1,0),FALSE)/1,0)-IFERROR(VLOOKUP($B104,'Slutlig allokering kvv'!$B$2:$BX$550,MATCH(AE$2,'Slutlig allokering kvv'!$B$1:$BX$1,0),FALSE)/1,0))</f>
        <v>0</v>
      </c>
      <c r="AI104">
        <f t="shared" si="4"/>
        <v>35.041117000000021</v>
      </c>
      <c r="AK104">
        <f>IFERROR(VLOOKUP($B104,'Slutlig allokering kvv'!$B$2:$AX$550,MATCH("Summa slutlig allokerad tillförd energi (utan hjälpel och rökgaskondensering):",'Slutlig allokering kvv'!$B$1:$AX$1,0),FALSE)/1,"")</f>
        <v>116.15888299999999</v>
      </c>
      <c r="AM104" s="289">
        <f>IFERROR(1-VLOOKUP($B104,'Slutlig allokering kvv'!$B$2:$AX$550,MATCH("Andel av bränsle i kvv som allokerats till värme, exklusive rökgaskondensering och hjälpel",'Slutlig allokering kvv'!$B$1:$AX$1,0),FALSE),"")</f>
        <v>0.23175341931216953</v>
      </c>
      <c r="AN104" s="287"/>
      <c r="AO104" s="289">
        <f t="shared" si="5"/>
        <v>0.23175341931216942</v>
      </c>
      <c r="AP104" s="290">
        <f t="shared" si="6"/>
        <v>1.1102230246251565E-16</v>
      </c>
      <c r="AQ104" s="290"/>
      <c r="AR104" s="239">
        <f t="shared" si="7"/>
        <v>0.31106314333529933</v>
      </c>
      <c r="AS104" s="290"/>
    </row>
    <row r="105" spans="1:45" x14ac:dyDescent="0.25">
      <c r="A105" s="2" t="str">
        <f>'Miljövärden för publ företag'!B107</f>
        <v>Hässleholm Miljö AB</v>
      </c>
      <c r="B105" s="2" t="str">
        <f>'Miljövärden för publ företag'!C107</f>
        <v>Tyringe</v>
      </c>
      <c r="C105" t="str">
        <f>IFERROR(VLOOKUP($B105,Kraftvärmeprod!$B$1:$AH$479,MATCH(C$2,Kraftvärmeprod!$B$1:$AG$1,0),FALSE)/1,"")</f>
        <v/>
      </c>
      <c r="D105" t="str">
        <f>IFERROR(VLOOKUP($B105,Kraftvärmeprod!$B$1:$AH$479,MATCH(D$2,Kraftvärmeprod!$B$1:$AG$1,0),FALSE)/1,"")</f>
        <v/>
      </c>
      <c r="F105" t="str">
        <f>IF($D105="","",IFERROR(VLOOKUP($B105,Kraftvärmeprod!$B$1:$BX$550,MATCH(F$2,Kraftvärmeprod!$B$1:$VX$1,0),FALSE)/1,0)-IFERROR(VLOOKUP($B105,'Slutlig allokering kvv'!$B$2:$BX$550,MATCH(F$2,'Slutlig allokering kvv'!$B$1:$BX$1,0),FALSE)/1,0))</f>
        <v/>
      </c>
      <c r="G105" t="str">
        <f>IF($D105="","",IFERROR(VLOOKUP($B105,Kraftvärmeprod!$B$1:$BX$550,MATCH(G$2,Kraftvärmeprod!$B$1:$VX$1,0),FALSE)/1,0)-IFERROR(VLOOKUP($B105,'Slutlig allokering kvv'!$B$2:$BX$550,MATCH(G$2,'Slutlig allokering kvv'!$B$1:$BX$1,0),FALSE)/1,0))</f>
        <v/>
      </c>
      <c r="H105" t="str">
        <f>IF($D105="","",IFERROR(VLOOKUP($B105,Kraftvärmeprod!$B$1:$BX$550,MATCH(H$2,Kraftvärmeprod!$B$1:$VX$1,0),FALSE)/1,0)-IFERROR(VLOOKUP($B105,'Slutlig allokering kvv'!$B$2:$BX$550,MATCH(H$2,'Slutlig allokering kvv'!$B$1:$BX$1,0),FALSE)/1,0))</f>
        <v/>
      </c>
      <c r="I105" t="str">
        <f>IF($D105="","",IFERROR(VLOOKUP($B105,Kraftvärmeprod!$B$1:$BX$550,MATCH(I$2,Kraftvärmeprod!$B$1:$VX$1,0),FALSE)/1,0)-IFERROR(VLOOKUP($B105,'Slutlig allokering kvv'!$B$2:$BX$550,MATCH(I$2,'Slutlig allokering kvv'!$B$1:$BX$1,0),FALSE)/1,0))</f>
        <v/>
      </c>
      <c r="J105" t="str">
        <f>IF($D105="","",IFERROR(VLOOKUP($B105,Kraftvärmeprod!$B$1:$BX$550,MATCH(J$2,Kraftvärmeprod!$B$1:$VX$1,0),FALSE)/1,0)-IFERROR(VLOOKUP($B105,'Slutlig allokering kvv'!$B$2:$BX$550,MATCH(J$2,'Slutlig allokering kvv'!$B$1:$BX$1,0),FALSE)/1,0))</f>
        <v/>
      </c>
      <c r="K105" t="str">
        <f>IF($D105="","",IFERROR(VLOOKUP($B105,Kraftvärmeprod!$B$1:$BX$550,MATCH(K$2,Kraftvärmeprod!$B$1:$VX$1,0),FALSE)/1,0)-IFERROR(VLOOKUP($B105,'Slutlig allokering kvv'!$B$2:$BX$550,MATCH(K$2,'Slutlig allokering kvv'!$B$1:$BX$1,0),FALSE)/1,0))</f>
        <v/>
      </c>
      <c r="L105" t="str">
        <f>IF($D105="","",IFERROR(VLOOKUP($B105,Kraftvärmeprod!$B$1:$BX$550,MATCH(L$2,Kraftvärmeprod!$B$1:$VX$1,0),FALSE)/1,0)-IFERROR(VLOOKUP($B105,'Slutlig allokering kvv'!$B$2:$BX$550,MATCH(L$2,'Slutlig allokering kvv'!$B$1:$BX$1,0),FALSE)/1,0))</f>
        <v/>
      </c>
      <c r="M105" t="str">
        <f>IF($D105="","",IFERROR(VLOOKUP($B105,Kraftvärmeprod!$B$1:$BX$550,MATCH(M$2,Kraftvärmeprod!$B$1:$VX$1,0),FALSE)/1,0)-IFERROR(VLOOKUP($B105,'Slutlig allokering kvv'!$B$2:$BX$550,MATCH(M$2,'Slutlig allokering kvv'!$B$1:$BX$1,0),FALSE)/1,0))</f>
        <v/>
      </c>
      <c r="N105" t="str">
        <f>IF($D105="","",IFERROR(VLOOKUP($B105,Kraftvärmeprod!$B$1:$BX$550,MATCH(N$2,Kraftvärmeprod!$B$1:$VX$1,0),FALSE)/1,0)-IFERROR(VLOOKUP($B105,'Slutlig allokering kvv'!$B$2:$BX$550,MATCH(N$2,'Slutlig allokering kvv'!$B$1:$BX$1,0),FALSE)/1,0))</f>
        <v/>
      </c>
      <c r="O105" t="str">
        <f>IF($D105="","",IFERROR(VLOOKUP($B105,Kraftvärmeprod!$B$1:$BX$550,MATCH(O$2,Kraftvärmeprod!$B$1:$VX$1,0),FALSE)/1,0)-IFERROR(VLOOKUP($B105,'Slutlig allokering kvv'!$B$2:$BX$550,MATCH(O$2,'Slutlig allokering kvv'!$B$1:$BX$1,0),FALSE)/1,0))</f>
        <v/>
      </c>
      <c r="P105" t="str">
        <f>IF($D105="","",IFERROR(VLOOKUP($B105,Kraftvärmeprod!$B$1:$BX$550,MATCH(P$2,Kraftvärmeprod!$B$1:$VX$1,0),FALSE)/1,0)-IFERROR(VLOOKUP($B105,'Slutlig allokering kvv'!$B$2:$BX$550,MATCH(P$2,'Slutlig allokering kvv'!$B$1:$BX$1,0),FALSE)/1,0))</f>
        <v/>
      </c>
      <c r="Q105" t="str">
        <f>IF($D105="","",IFERROR(VLOOKUP($B105,Kraftvärmeprod!$B$1:$BX$550,MATCH(Q$2,Kraftvärmeprod!$B$1:$VX$1,0),FALSE)/1,0)-IFERROR(VLOOKUP($B105,'Slutlig allokering kvv'!$B$2:$BX$550,MATCH(Q$2,'Slutlig allokering kvv'!$B$1:$BX$1,0),FALSE)/1,0))</f>
        <v/>
      </c>
      <c r="R105" t="str">
        <f>IF($D105="","",IFERROR(VLOOKUP($B105,Kraftvärmeprod!$B$1:$BX$550,MATCH(R$2,Kraftvärmeprod!$B$1:$VX$1,0),FALSE)/1,0)-IFERROR(VLOOKUP($B105,'Slutlig allokering kvv'!$B$2:$BX$550,MATCH(R$2,'Slutlig allokering kvv'!$B$1:$BX$1,0),FALSE)/1,0))</f>
        <v/>
      </c>
      <c r="S105" t="str">
        <f>IF($D105="","",IFERROR(VLOOKUP($B105,Kraftvärmeprod!$B$1:$BX$550,MATCH(S$2,Kraftvärmeprod!$B$1:$VX$1,0),FALSE)/1,0)-IFERROR(VLOOKUP($B105,'Slutlig allokering kvv'!$B$2:$BX$550,MATCH(S$2,'Slutlig allokering kvv'!$B$1:$BX$1,0),FALSE)/1,0))</f>
        <v/>
      </c>
      <c r="T105" t="str">
        <f>IF($D105="","",IFERROR(VLOOKUP($B105,Kraftvärmeprod!$B$1:$BX$550,MATCH(T$2,Kraftvärmeprod!$B$1:$VX$1,0),FALSE)/1,0)-IFERROR(VLOOKUP($B105,'Slutlig allokering kvv'!$B$2:$BX$550,MATCH(T$2,'Slutlig allokering kvv'!$B$1:$BX$1,0),FALSE)/1,0))</f>
        <v/>
      </c>
      <c r="U105" t="str">
        <f>IF($D105="","",IFERROR(VLOOKUP($B105,Kraftvärmeprod!$B$1:$BX$550,MATCH(U$2,Kraftvärmeprod!$B$1:$VX$1,0),FALSE)/1,0)-IFERROR(VLOOKUP($B105,'Slutlig allokering kvv'!$B$2:$BX$550,MATCH(U$2,'Slutlig allokering kvv'!$B$1:$BX$1,0),FALSE)/1,0))</f>
        <v/>
      </c>
      <c r="V105" t="str">
        <f>IF($D105="","",IFERROR(VLOOKUP($B105,Kraftvärmeprod!$B$1:$BX$550,MATCH(V$2,Kraftvärmeprod!$B$1:$VX$1,0),FALSE)/1,0)-IFERROR(VLOOKUP($B105,'Slutlig allokering kvv'!$B$2:$BX$550,MATCH(V$2,'Slutlig allokering kvv'!$B$1:$BX$1,0),FALSE)/1,0))</f>
        <v/>
      </c>
      <c r="W105" t="str">
        <f>IF($D105="","",IFERROR(VLOOKUP($B105,Kraftvärmeprod!$B$1:$BX$550,MATCH(W$2,Kraftvärmeprod!$B$1:$VX$1,0),FALSE)/1,0)-IFERROR(VLOOKUP($B105,'Slutlig allokering kvv'!$B$2:$BX$550,MATCH(W$2,'Slutlig allokering kvv'!$B$1:$BX$1,0),FALSE)/1,0))</f>
        <v/>
      </c>
      <c r="X105" t="str">
        <f>IF($D105="","",IFERROR(VLOOKUP($B105,Kraftvärmeprod!$B$1:$BX$550,MATCH(X$2,Kraftvärmeprod!$B$1:$VX$1,0),FALSE)/1,0)-IFERROR(VLOOKUP($B105,'Slutlig allokering kvv'!$B$2:$BX$550,MATCH(X$2,'Slutlig allokering kvv'!$B$1:$BX$1,0),FALSE)/1,0))</f>
        <v/>
      </c>
      <c r="Y105" t="str">
        <f>IF($D105="","",IFERROR(VLOOKUP($B105,Kraftvärmeprod!$B$1:$BX$550,MATCH(Y$2,Kraftvärmeprod!$B$1:$VX$1,0),FALSE)/1,0)-IFERROR(VLOOKUP($B105,'Slutlig allokering kvv'!$B$2:$BX$550,MATCH(Y$2,'Slutlig allokering kvv'!$B$1:$BX$1,0),FALSE)/1,0))</f>
        <v/>
      </c>
      <c r="Z105" t="str">
        <f>IF($D105="","",IFERROR(VLOOKUP($B105,Kraftvärmeprod!$B$1:$BX$550,MATCH(Z$2,Kraftvärmeprod!$B$1:$VX$1,0),FALSE)/1,0)-IFERROR(VLOOKUP($B105,'Slutlig allokering kvv'!$B$2:$BX$550,MATCH(Z$2,'Slutlig allokering kvv'!$B$1:$BX$1,0),FALSE)/1,0))</f>
        <v/>
      </c>
      <c r="AA105" t="str">
        <f>IF($D105="","",IFERROR(VLOOKUP($B105,Kraftvärmeprod!$B$1:$BX$550,MATCH(AA$2,Kraftvärmeprod!$B$1:$VX$1,0),FALSE)/1,0)-IFERROR(VLOOKUP($B105,'Slutlig allokering kvv'!$B$2:$BX$550,MATCH(AA$2,'Slutlig allokering kvv'!$B$1:$BX$1,0),FALSE)/1,0))</f>
        <v/>
      </c>
      <c r="AB105" t="str">
        <f>IF($D105="","",IFERROR(VLOOKUP($B105,Kraftvärmeprod!$B$1:$BX$550,MATCH(AB$2,Kraftvärmeprod!$B$1:$VX$1,0),FALSE)/1,0)-IFERROR(VLOOKUP($B105,'Slutlig allokering kvv'!$B$2:$BX$550,MATCH(AB$2,'Slutlig allokering kvv'!$B$1:$BX$1,0),FALSE)/1,0))</f>
        <v/>
      </c>
      <c r="AC105" t="str">
        <f>IF($D105="","",IFERROR(VLOOKUP($B105,Kraftvärmeprod!$B$1:$BX$550,MATCH(AC$2,Kraftvärmeprod!$B$1:$VX$1,0),FALSE)/1,0)-IFERROR(VLOOKUP($B105,'Slutlig allokering kvv'!$B$2:$BX$550,MATCH(AC$2,'Slutlig allokering kvv'!$B$1:$BX$1,0),FALSE)/1,0))</f>
        <v/>
      </c>
      <c r="AE105" t="str">
        <f>IF($D105="","",IFERROR(VLOOKUP($B105,Miljö!$B$1:$E$550,MATCH("Hjälpel kraftvärme (GWh)",Miljö!$B$1:$E$1,0),FALSE)/1,0)-IFERROR(VLOOKUP($B105,'Slutlig allokering kvv'!$B$2:$BX$550,MATCH(AE$2,'Slutlig allokering kvv'!$B$1:$BX$1,0),FALSE)/1,0))</f>
        <v/>
      </c>
      <c r="AI105">
        <f t="shared" si="4"/>
        <v>0</v>
      </c>
      <c r="AK105">
        <f>IFERROR(VLOOKUP($B105,'Slutlig allokering kvv'!$B$2:$AX$550,MATCH("Summa slutlig allokerad tillförd energi (utan hjälpel och rökgaskondensering):",'Slutlig allokering kvv'!$B$1:$AX$1,0),FALSE)/1,"")</f>
        <v>0</v>
      </c>
      <c r="AM105" s="289" t="str">
        <f>IFERROR(1-VLOOKUP($B105,'Slutlig allokering kvv'!$B$2:$AX$550,MATCH("Andel av bränsle i kvv som allokerats till värme, exklusive rökgaskondensering och hjälpel",'Slutlig allokering kvv'!$B$1:$AX$1,0),FALSE),"")</f>
        <v/>
      </c>
      <c r="AO105" s="289" t="str">
        <f t="shared" si="5"/>
        <v/>
      </c>
      <c r="AP105" s="290" t="str">
        <f t="shared" si="6"/>
        <v/>
      </c>
      <c r="AQ105" s="290"/>
      <c r="AR105" s="239" t="str">
        <f t="shared" si="7"/>
        <v/>
      </c>
      <c r="AS105" s="290"/>
    </row>
    <row r="106" spans="1:45" x14ac:dyDescent="0.25">
      <c r="A106" s="2" t="str">
        <f>'Miljövärden för publ företag'!B108</f>
        <v>Höganäs Energi AB</v>
      </c>
      <c r="B106" s="2" t="str">
        <f>'Miljövärden för publ företag'!C108</f>
        <v>Höganäs</v>
      </c>
      <c r="C106" t="str">
        <f>IFERROR(VLOOKUP($B106,Kraftvärmeprod!$B$1:$AH$479,MATCH(C$2,Kraftvärmeprod!$B$1:$AG$1,0),FALSE)/1,"")</f>
        <v/>
      </c>
      <c r="D106" t="str">
        <f>IFERROR(VLOOKUP($B106,Kraftvärmeprod!$B$1:$AH$479,MATCH(D$2,Kraftvärmeprod!$B$1:$AG$1,0),FALSE)/1,"")</f>
        <v/>
      </c>
      <c r="F106" t="str">
        <f>IF($D106="","",IFERROR(VLOOKUP($B106,Kraftvärmeprod!$B$1:$BX$550,MATCH(F$2,Kraftvärmeprod!$B$1:$VX$1,0),FALSE)/1,0)-IFERROR(VLOOKUP($B106,'Slutlig allokering kvv'!$B$2:$BX$550,MATCH(F$2,'Slutlig allokering kvv'!$B$1:$BX$1,0),FALSE)/1,0))</f>
        <v/>
      </c>
      <c r="G106" t="str">
        <f>IF($D106="","",IFERROR(VLOOKUP($B106,Kraftvärmeprod!$B$1:$BX$550,MATCH(G$2,Kraftvärmeprod!$B$1:$VX$1,0),FALSE)/1,0)-IFERROR(VLOOKUP($B106,'Slutlig allokering kvv'!$B$2:$BX$550,MATCH(G$2,'Slutlig allokering kvv'!$B$1:$BX$1,0),FALSE)/1,0))</f>
        <v/>
      </c>
      <c r="H106" t="str">
        <f>IF($D106="","",IFERROR(VLOOKUP($B106,Kraftvärmeprod!$B$1:$BX$550,MATCH(H$2,Kraftvärmeprod!$B$1:$VX$1,0),FALSE)/1,0)-IFERROR(VLOOKUP($B106,'Slutlig allokering kvv'!$B$2:$BX$550,MATCH(H$2,'Slutlig allokering kvv'!$B$1:$BX$1,0),FALSE)/1,0))</f>
        <v/>
      </c>
      <c r="I106" t="str">
        <f>IF($D106="","",IFERROR(VLOOKUP($B106,Kraftvärmeprod!$B$1:$BX$550,MATCH(I$2,Kraftvärmeprod!$B$1:$VX$1,0),FALSE)/1,0)-IFERROR(VLOOKUP($B106,'Slutlig allokering kvv'!$B$2:$BX$550,MATCH(I$2,'Slutlig allokering kvv'!$B$1:$BX$1,0),FALSE)/1,0))</f>
        <v/>
      </c>
      <c r="J106" t="str">
        <f>IF($D106="","",IFERROR(VLOOKUP($B106,Kraftvärmeprod!$B$1:$BX$550,MATCH(J$2,Kraftvärmeprod!$B$1:$VX$1,0),FALSE)/1,0)-IFERROR(VLOOKUP($B106,'Slutlig allokering kvv'!$B$2:$BX$550,MATCH(J$2,'Slutlig allokering kvv'!$B$1:$BX$1,0),FALSE)/1,0))</f>
        <v/>
      </c>
      <c r="K106" t="str">
        <f>IF($D106="","",IFERROR(VLOOKUP($B106,Kraftvärmeprod!$B$1:$BX$550,MATCH(K$2,Kraftvärmeprod!$B$1:$VX$1,0),FALSE)/1,0)-IFERROR(VLOOKUP($B106,'Slutlig allokering kvv'!$B$2:$BX$550,MATCH(K$2,'Slutlig allokering kvv'!$B$1:$BX$1,0),FALSE)/1,0))</f>
        <v/>
      </c>
      <c r="L106" t="str">
        <f>IF($D106="","",IFERROR(VLOOKUP($B106,Kraftvärmeprod!$B$1:$BX$550,MATCH(L$2,Kraftvärmeprod!$B$1:$VX$1,0),FALSE)/1,0)-IFERROR(VLOOKUP($B106,'Slutlig allokering kvv'!$B$2:$BX$550,MATCH(L$2,'Slutlig allokering kvv'!$B$1:$BX$1,0),FALSE)/1,0))</f>
        <v/>
      </c>
      <c r="M106" t="str">
        <f>IF($D106="","",IFERROR(VLOOKUP($B106,Kraftvärmeprod!$B$1:$BX$550,MATCH(M$2,Kraftvärmeprod!$B$1:$VX$1,0),FALSE)/1,0)-IFERROR(VLOOKUP($B106,'Slutlig allokering kvv'!$B$2:$BX$550,MATCH(M$2,'Slutlig allokering kvv'!$B$1:$BX$1,0),FALSE)/1,0))</f>
        <v/>
      </c>
      <c r="N106" t="str">
        <f>IF($D106="","",IFERROR(VLOOKUP($B106,Kraftvärmeprod!$B$1:$BX$550,MATCH(N$2,Kraftvärmeprod!$B$1:$VX$1,0),FALSE)/1,0)-IFERROR(VLOOKUP($B106,'Slutlig allokering kvv'!$B$2:$BX$550,MATCH(N$2,'Slutlig allokering kvv'!$B$1:$BX$1,0),FALSE)/1,0))</f>
        <v/>
      </c>
      <c r="O106" t="str">
        <f>IF($D106="","",IFERROR(VLOOKUP($B106,Kraftvärmeprod!$B$1:$BX$550,MATCH(O$2,Kraftvärmeprod!$B$1:$VX$1,0),FALSE)/1,0)-IFERROR(VLOOKUP($B106,'Slutlig allokering kvv'!$B$2:$BX$550,MATCH(O$2,'Slutlig allokering kvv'!$B$1:$BX$1,0),FALSE)/1,0))</f>
        <v/>
      </c>
      <c r="P106" t="str">
        <f>IF($D106="","",IFERROR(VLOOKUP($B106,Kraftvärmeprod!$B$1:$BX$550,MATCH(P$2,Kraftvärmeprod!$B$1:$VX$1,0),FALSE)/1,0)-IFERROR(VLOOKUP($B106,'Slutlig allokering kvv'!$B$2:$BX$550,MATCH(P$2,'Slutlig allokering kvv'!$B$1:$BX$1,0),FALSE)/1,0))</f>
        <v/>
      </c>
      <c r="Q106" t="str">
        <f>IF($D106="","",IFERROR(VLOOKUP($B106,Kraftvärmeprod!$B$1:$BX$550,MATCH(Q$2,Kraftvärmeprod!$B$1:$VX$1,0),FALSE)/1,0)-IFERROR(VLOOKUP($B106,'Slutlig allokering kvv'!$B$2:$BX$550,MATCH(Q$2,'Slutlig allokering kvv'!$B$1:$BX$1,0),FALSE)/1,0))</f>
        <v/>
      </c>
      <c r="R106" t="str">
        <f>IF($D106="","",IFERROR(VLOOKUP($B106,Kraftvärmeprod!$B$1:$BX$550,MATCH(R$2,Kraftvärmeprod!$B$1:$VX$1,0),FALSE)/1,0)-IFERROR(VLOOKUP($B106,'Slutlig allokering kvv'!$B$2:$BX$550,MATCH(R$2,'Slutlig allokering kvv'!$B$1:$BX$1,0),FALSE)/1,0))</f>
        <v/>
      </c>
      <c r="S106" t="str">
        <f>IF($D106="","",IFERROR(VLOOKUP($B106,Kraftvärmeprod!$B$1:$BX$550,MATCH(S$2,Kraftvärmeprod!$B$1:$VX$1,0),FALSE)/1,0)-IFERROR(VLOOKUP($B106,'Slutlig allokering kvv'!$B$2:$BX$550,MATCH(S$2,'Slutlig allokering kvv'!$B$1:$BX$1,0),FALSE)/1,0))</f>
        <v/>
      </c>
      <c r="T106" t="str">
        <f>IF($D106="","",IFERROR(VLOOKUP($B106,Kraftvärmeprod!$B$1:$BX$550,MATCH(T$2,Kraftvärmeprod!$B$1:$VX$1,0),FALSE)/1,0)-IFERROR(VLOOKUP($B106,'Slutlig allokering kvv'!$B$2:$BX$550,MATCH(T$2,'Slutlig allokering kvv'!$B$1:$BX$1,0),FALSE)/1,0))</f>
        <v/>
      </c>
      <c r="U106" t="str">
        <f>IF($D106="","",IFERROR(VLOOKUP($B106,Kraftvärmeprod!$B$1:$BX$550,MATCH(U$2,Kraftvärmeprod!$B$1:$VX$1,0),FALSE)/1,0)-IFERROR(VLOOKUP($B106,'Slutlig allokering kvv'!$B$2:$BX$550,MATCH(U$2,'Slutlig allokering kvv'!$B$1:$BX$1,0),FALSE)/1,0))</f>
        <v/>
      </c>
      <c r="V106" t="str">
        <f>IF($D106="","",IFERROR(VLOOKUP($B106,Kraftvärmeprod!$B$1:$BX$550,MATCH(V$2,Kraftvärmeprod!$B$1:$VX$1,0),FALSE)/1,0)-IFERROR(VLOOKUP($B106,'Slutlig allokering kvv'!$B$2:$BX$550,MATCH(V$2,'Slutlig allokering kvv'!$B$1:$BX$1,0),FALSE)/1,0))</f>
        <v/>
      </c>
      <c r="W106" t="str">
        <f>IF($D106="","",IFERROR(VLOOKUP($B106,Kraftvärmeprod!$B$1:$BX$550,MATCH(W$2,Kraftvärmeprod!$B$1:$VX$1,0),FALSE)/1,0)-IFERROR(VLOOKUP($B106,'Slutlig allokering kvv'!$B$2:$BX$550,MATCH(W$2,'Slutlig allokering kvv'!$B$1:$BX$1,0),FALSE)/1,0))</f>
        <v/>
      </c>
      <c r="X106" t="str">
        <f>IF($D106="","",IFERROR(VLOOKUP($B106,Kraftvärmeprod!$B$1:$BX$550,MATCH(X$2,Kraftvärmeprod!$B$1:$VX$1,0),FALSE)/1,0)-IFERROR(VLOOKUP($B106,'Slutlig allokering kvv'!$B$2:$BX$550,MATCH(X$2,'Slutlig allokering kvv'!$B$1:$BX$1,0),FALSE)/1,0))</f>
        <v/>
      </c>
      <c r="Y106" t="str">
        <f>IF($D106="","",IFERROR(VLOOKUP($B106,Kraftvärmeprod!$B$1:$BX$550,MATCH(Y$2,Kraftvärmeprod!$B$1:$VX$1,0),FALSE)/1,0)-IFERROR(VLOOKUP($B106,'Slutlig allokering kvv'!$B$2:$BX$550,MATCH(Y$2,'Slutlig allokering kvv'!$B$1:$BX$1,0),FALSE)/1,0))</f>
        <v/>
      </c>
      <c r="Z106" t="str">
        <f>IF($D106="","",IFERROR(VLOOKUP($B106,Kraftvärmeprod!$B$1:$BX$550,MATCH(Z$2,Kraftvärmeprod!$B$1:$VX$1,0),FALSE)/1,0)-IFERROR(VLOOKUP($B106,'Slutlig allokering kvv'!$B$2:$BX$550,MATCH(Z$2,'Slutlig allokering kvv'!$B$1:$BX$1,0),FALSE)/1,0))</f>
        <v/>
      </c>
      <c r="AA106" t="str">
        <f>IF($D106="","",IFERROR(VLOOKUP($B106,Kraftvärmeprod!$B$1:$BX$550,MATCH(AA$2,Kraftvärmeprod!$B$1:$VX$1,0),FALSE)/1,0)-IFERROR(VLOOKUP($B106,'Slutlig allokering kvv'!$B$2:$BX$550,MATCH(AA$2,'Slutlig allokering kvv'!$B$1:$BX$1,0),FALSE)/1,0))</f>
        <v/>
      </c>
      <c r="AB106" t="str">
        <f>IF($D106="","",IFERROR(VLOOKUP($B106,Kraftvärmeprod!$B$1:$BX$550,MATCH(AB$2,Kraftvärmeprod!$B$1:$VX$1,0),FALSE)/1,0)-IFERROR(VLOOKUP($B106,'Slutlig allokering kvv'!$B$2:$BX$550,MATCH(AB$2,'Slutlig allokering kvv'!$B$1:$BX$1,0),FALSE)/1,0))</f>
        <v/>
      </c>
      <c r="AC106" t="str">
        <f>IF($D106="","",IFERROR(VLOOKUP($B106,Kraftvärmeprod!$B$1:$BX$550,MATCH(AC$2,Kraftvärmeprod!$B$1:$VX$1,0),FALSE)/1,0)-IFERROR(VLOOKUP($B106,'Slutlig allokering kvv'!$B$2:$BX$550,MATCH(AC$2,'Slutlig allokering kvv'!$B$1:$BX$1,0),FALSE)/1,0))</f>
        <v/>
      </c>
      <c r="AE106" t="str">
        <f>IF($D106="","",IFERROR(VLOOKUP($B106,Miljö!$B$1:$E$550,MATCH("Hjälpel kraftvärme (GWh)",Miljö!$B$1:$E$1,0),FALSE)/1,0)-IFERROR(VLOOKUP($B106,'Slutlig allokering kvv'!$B$2:$BX$550,MATCH(AE$2,'Slutlig allokering kvv'!$B$1:$BX$1,0),FALSE)/1,0))</f>
        <v/>
      </c>
      <c r="AI106">
        <f t="shared" si="4"/>
        <v>0</v>
      </c>
      <c r="AK106">
        <f>IFERROR(VLOOKUP($B106,'Slutlig allokering kvv'!$B$2:$AX$550,MATCH("Summa slutlig allokerad tillförd energi (utan hjälpel och rökgaskondensering):",'Slutlig allokering kvv'!$B$1:$AX$1,0),FALSE)/1,"")</f>
        <v>0</v>
      </c>
      <c r="AM106" s="289" t="str">
        <f>IFERROR(1-VLOOKUP($B106,'Slutlig allokering kvv'!$B$2:$AX$550,MATCH("Andel av bränsle i kvv som allokerats till värme, exklusive rökgaskondensering och hjälpel",'Slutlig allokering kvv'!$B$1:$AX$1,0),FALSE),"")</f>
        <v/>
      </c>
      <c r="AO106" s="289" t="str">
        <f t="shared" si="5"/>
        <v/>
      </c>
      <c r="AP106" s="290" t="str">
        <f t="shared" si="6"/>
        <v/>
      </c>
      <c r="AQ106" s="290"/>
      <c r="AR106" s="239" t="str">
        <f t="shared" si="7"/>
        <v/>
      </c>
      <c r="AS106" s="290"/>
    </row>
    <row r="107" spans="1:45" x14ac:dyDescent="0.25">
      <c r="A107" s="2" t="str">
        <f>'Miljövärden för publ företag'!B109</f>
        <v>Jokkmokks Värmeverk AB</v>
      </c>
      <c r="B107" s="2" t="str">
        <f>'Miljövärden för publ företag'!C109</f>
        <v>Jokkmokk</v>
      </c>
      <c r="C107" t="str">
        <f>IFERROR(VLOOKUP($B107,Kraftvärmeprod!$B$1:$AH$479,MATCH(C$2,Kraftvärmeprod!$B$1:$AG$1,0),FALSE)/1,"")</f>
        <v/>
      </c>
      <c r="D107" t="str">
        <f>IFERROR(VLOOKUP($B107,Kraftvärmeprod!$B$1:$AH$479,MATCH(D$2,Kraftvärmeprod!$B$1:$AG$1,0),FALSE)/1,"")</f>
        <v/>
      </c>
      <c r="F107" t="str">
        <f>IF($D107="","",IFERROR(VLOOKUP($B107,Kraftvärmeprod!$B$1:$BX$550,MATCH(F$2,Kraftvärmeprod!$B$1:$VX$1,0),FALSE)/1,0)-IFERROR(VLOOKUP($B107,'Slutlig allokering kvv'!$B$2:$BX$550,MATCH(F$2,'Slutlig allokering kvv'!$B$1:$BX$1,0),FALSE)/1,0))</f>
        <v/>
      </c>
      <c r="G107" t="str">
        <f>IF($D107="","",IFERROR(VLOOKUP($B107,Kraftvärmeprod!$B$1:$BX$550,MATCH(G$2,Kraftvärmeprod!$B$1:$VX$1,0),FALSE)/1,0)-IFERROR(VLOOKUP($B107,'Slutlig allokering kvv'!$B$2:$BX$550,MATCH(G$2,'Slutlig allokering kvv'!$B$1:$BX$1,0),FALSE)/1,0))</f>
        <v/>
      </c>
      <c r="H107" t="str">
        <f>IF($D107="","",IFERROR(VLOOKUP($B107,Kraftvärmeprod!$B$1:$BX$550,MATCH(H$2,Kraftvärmeprod!$B$1:$VX$1,0),FALSE)/1,0)-IFERROR(VLOOKUP($B107,'Slutlig allokering kvv'!$B$2:$BX$550,MATCH(H$2,'Slutlig allokering kvv'!$B$1:$BX$1,0),FALSE)/1,0))</f>
        <v/>
      </c>
      <c r="I107" t="str">
        <f>IF($D107="","",IFERROR(VLOOKUP($B107,Kraftvärmeprod!$B$1:$BX$550,MATCH(I$2,Kraftvärmeprod!$B$1:$VX$1,0),FALSE)/1,0)-IFERROR(VLOOKUP($B107,'Slutlig allokering kvv'!$B$2:$BX$550,MATCH(I$2,'Slutlig allokering kvv'!$B$1:$BX$1,0),FALSE)/1,0))</f>
        <v/>
      </c>
      <c r="J107" t="str">
        <f>IF($D107="","",IFERROR(VLOOKUP($B107,Kraftvärmeprod!$B$1:$BX$550,MATCH(J$2,Kraftvärmeprod!$B$1:$VX$1,0),FALSE)/1,0)-IFERROR(VLOOKUP($B107,'Slutlig allokering kvv'!$B$2:$BX$550,MATCH(J$2,'Slutlig allokering kvv'!$B$1:$BX$1,0),FALSE)/1,0))</f>
        <v/>
      </c>
      <c r="K107" t="str">
        <f>IF($D107="","",IFERROR(VLOOKUP($B107,Kraftvärmeprod!$B$1:$BX$550,MATCH(K$2,Kraftvärmeprod!$B$1:$VX$1,0),FALSE)/1,0)-IFERROR(VLOOKUP($B107,'Slutlig allokering kvv'!$B$2:$BX$550,MATCH(K$2,'Slutlig allokering kvv'!$B$1:$BX$1,0),FALSE)/1,0))</f>
        <v/>
      </c>
      <c r="L107" t="str">
        <f>IF($D107="","",IFERROR(VLOOKUP($B107,Kraftvärmeprod!$B$1:$BX$550,MATCH(L$2,Kraftvärmeprod!$B$1:$VX$1,0),FALSE)/1,0)-IFERROR(VLOOKUP($B107,'Slutlig allokering kvv'!$B$2:$BX$550,MATCH(L$2,'Slutlig allokering kvv'!$B$1:$BX$1,0),FALSE)/1,0))</f>
        <v/>
      </c>
      <c r="M107" t="str">
        <f>IF($D107="","",IFERROR(VLOOKUP($B107,Kraftvärmeprod!$B$1:$BX$550,MATCH(M$2,Kraftvärmeprod!$B$1:$VX$1,0),FALSE)/1,0)-IFERROR(VLOOKUP($B107,'Slutlig allokering kvv'!$B$2:$BX$550,MATCH(M$2,'Slutlig allokering kvv'!$B$1:$BX$1,0),FALSE)/1,0))</f>
        <v/>
      </c>
      <c r="N107" t="str">
        <f>IF($D107="","",IFERROR(VLOOKUP($B107,Kraftvärmeprod!$B$1:$BX$550,MATCH(N$2,Kraftvärmeprod!$B$1:$VX$1,0),FALSE)/1,0)-IFERROR(VLOOKUP($B107,'Slutlig allokering kvv'!$B$2:$BX$550,MATCH(N$2,'Slutlig allokering kvv'!$B$1:$BX$1,0),FALSE)/1,0))</f>
        <v/>
      </c>
      <c r="O107" t="str">
        <f>IF($D107="","",IFERROR(VLOOKUP($B107,Kraftvärmeprod!$B$1:$BX$550,MATCH(O$2,Kraftvärmeprod!$B$1:$VX$1,0),FALSE)/1,0)-IFERROR(VLOOKUP($B107,'Slutlig allokering kvv'!$B$2:$BX$550,MATCH(O$2,'Slutlig allokering kvv'!$B$1:$BX$1,0),FALSE)/1,0))</f>
        <v/>
      </c>
      <c r="P107" t="str">
        <f>IF($D107="","",IFERROR(VLOOKUP($B107,Kraftvärmeprod!$B$1:$BX$550,MATCH(P$2,Kraftvärmeprod!$B$1:$VX$1,0),FALSE)/1,0)-IFERROR(VLOOKUP($B107,'Slutlig allokering kvv'!$B$2:$BX$550,MATCH(P$2,'Slutlig allokering kvv'!$B$1:$BX$1,0),FALSE)/1,0))</f>
        <v/>
      </c>
      <c r="Q107" t="str">
        <f>IF($D107="","",IFERROR(VLOOKUP($B107,Kraftvärmeprod!$B$1:$BX$550,MATCH(Q$2,Kraftvärmeprod!$B$1:$VX$1,0),FALSE)/1,0)-IFERROR(VLOOKUP($B107,'Slutlig allokering kvv'!$B$2:$BX$550,MATCH(Q$2,'Slutlig allokering kvv'!$B$1:$BX$1,0),FALSE)/1,0))</f>
        <v/>
      </c>
      <c r="R107" t="str">
        <f>IF($D107="","",IFERROR(VLOOKUP($B107,Kraftvärmeprod!$B$1:$BX$550,MATCH(R$2,Kraftvärmeprod!$B$1:$VX$1,0),FALSE)/1,0)-IFERROR(VLOOKUP($B107,'Slutlig allokering kvv'!$B$2:$BX$550,MATCH(R$2,'Slutlig allokering kvv'!$B$1:$BX$1,0),FALSE)/1,0))</f>
        <v/>
      </c>
      <c r="S107" t="str">
        <f>IF($D107="","",IFERROR(VLOOKUP($B107,Kraftvärmeprod!$B$1:$BX$550,MATCH(S$2,Kraftvärmeprod!$B$1:$VX$1,0),FALSE)/1,0)-IFERROR(VLOOKUP($B107,'Slutlig allokering kvv'!$B$2:$BX$550,MATCH(S$2,'Slutlig allokering kvv'!$B$1:$BX$1,0),FALSE)/1,0))</f>
        <v/>
      </c>
      <c r="T107" t="str">
        <f>IF($D107="","",IFERROR(VLOOKUP($B107,Kraftvärmeprod!$B$1:$BX$550,MATCH(T$2,Kraftvärmeprod!$B$1:$VX$1,0),FALSE)/1,0)-IFERROR(VLOOKUP($B107,'Slutlig allokering kvv'!$B$2:$BX$550,MATCH(T$2,'Slutlig allokering kvv'!$B$1:$BX$1,0),FALSE)/1,0))</f>
        <v/>
      </c>
      <c r="U107" t="str">
        <f>IF($D107="","",IFERROR(VLOOKUP($B107,Kraftvärmeprod!$B$1:$BX$550,MATCH(U$2,Kraftvärmeprod!$B$1:$VX$1,0),FALSE)/1,0)-IFERROR(VLOOKUP($B107,'Slutlig allokering kvv'!$B$2:$BX$550,MATCH(U$2,'Slutlig allokering kvv'!$B$1:$BX$1,0),FALSE)/1,0))</f>
        <v/>
      </c>
      <c r="V107" t="str">
        <f>IF($D107="","",IFERROR(VLOOKUP($B107,Kraftvärmeprod!$B$1:$BX$550,MATCH(V$2,Kraftvärmeprod!$B$1:$VX$1,0),FALSE)/1,0)-IFERROR(VLOOKUP($B107,'Slutlig allokering kvv'!$B$2:$BX$550,MATCH(V$2,'Slutlig allokering kvv'!$B$1:$BX$1,0),FALSE)/1,0))</f>
        <v/>
      </c>
      <c r="W107" t="str">
        <f>IF($D107="","",IFERROR(VLOOKUP($B107,Kraftvärmeprod!$B$1:$BX$550,MATCH(W$2,Kraftvärmeprod!$B$1:$VX$1,0),FALSE)/1,0)-IFERROR(VLOOKUP($B107,'Slutlig allokering kvv'!$B$2:$BX$550,MATCH(W$2,'Slutlig allokering kvv'!$B$1:$BX$1,0),FALSE)/1,0))</f>
        <v/>
      </c>
      <c r="X107" t="str">
        <f>IF($D107="","",IFERROR(VLOOKUP($B107,Kraftvärmeprod!$B$1:$BX$550,MATCH(X$2,Kraftvärmeprod!$B$1:$VX$1,0),FALSE)/1,0)-IFERROR(VLOOKUP($B107,'Slutlig allokering kvv'!$B$2:$BX$550,MATCH(X$2,'Slutlig allokering kvv'!$B$1:$BX$1,0),FALSE)/1,0))</f>
        <v/>
      </c>
      <c r="Y107" t="str">
        <f>IF($D107="","",IFERROR(VLOOKUP($B107,Kraftvärmeprod!$B$1:$BX$550,MATCH(Y$2,Kraftvärmeprod!$B$1:$VX$1,0),FALSE)/1,0)-IFERROR(VLOOKUP($B107,'Slutlig allokering kvv'!$B$2:$BX$550,MATCH(Y$2,'Slutlig allokering kvv'!$B$1:$BX$1,0),FALSE)/1,0))</f>
        <v/>
      </c>
      <c r="Z107" t="str">
        <f>IF($D107="","",IFERROR(VLOOKUP($B107,Kraftvärmeprod!$B$1:$BX$550,MATCH(Z$2,Kraftvärmeprod!$B$1:$VX$1,0),FALSE)/1,0)-IFERROR(VLOOKUP($B107,'Slutlig allokering kvv'!$B$2:$BX$550,MATCH(Z$2,'Slutlig allokering kvv'!$B$1:$BX$1,0),FALSE)/1,0))</f>
        <v/>
      </c>
      <c r="AA107" t="str">
        <f>IF($D107="","",IFERROR(VLOOKUP($B107,Kraftvärmeprod!$B$1:$BX$550,MATCH(AA$2,Kraftvärmeprod!$B$1:$VX$1,0),FALSE)/1,0)-IFERROR(VLOOKUP($B107,'Slutlig allokering kvv'!$B$2:$BX$550,MATCH(AA$2,'Slutlig allokering kvv'!$B$1:$BX$1,0),FALSE)/1,0))</f>
        <v/>
      </c>
      <c r="AB107" t="str">
        <f>IF($D107="","",IFERROR(VLOOKUP($B107,Kraftvärmeprod!$B$1:$BX$550,MATCH(AB$2,Kraftvärmeprod!$B$1:$VX$1,0),FALSE)/1,0)-IFERROR(VLOOKUP($B107,'Slutlig allokering kvv'!$B$2:$BX$550,MATCH(AB$2,'Slutlig allokering kvv'!$B$1:$BX$1,0),FALSE)/1,0))</f>
        <v/>
      </c>
      <c r="AC107" t="str">
        <f>IF($D107="","",IFERROR(VLOOKUP($B107,Kraftvärmeprod!$B$1:$BX$550,MATCH(AC$2,Kraftvärmeprod!$B$1:$VX$1,0),FALSE)/1,0)-IFERROR(VLOOKUP($B107,'Slutlig allokering kvv'!$B$2:$BX$550,MATCH(AC$2,'Slutlig allokering kvv'!$B$1:$BX$1,0),FALSE)/1,0))</f>
        <v/>
      </c>
      <c r="AE107" t="str">
        <f>IF($D107="","",IFERROR(VLOOKUP($B107,Miljö!$B$1:$E$550,MATCH("Hjälpel kraftvärme (GWh)",Miljö!$B$1:$E$1,0),FALSE)/1,0)-IFERROR(VLOOKUP($B107,'Slutlig allokering kvv'!$B$2:$BX$550,MATCH(AE$2,'Slutlig allokering kvv'!$B$1:$BX$1,0),FALSE)/1,0))</f>
        <v/>
      </c>
      <c r="AI107">
        <f t="shared" si="4"/>
        <v>0</v>
      </c>
      <c r="AK107">
        <f>IFERROR(VLOOKUP($B107,'Slutlig allokering kvv'!$B$2:$AX$550,MATCH("Summa slutlig allokerad tillförd energi (utan hjälpel och rökgaskondensering):",'Slutlig allokering kvv'!$B$1:$AX$1,0),FALSE)/1,"")</f>
        <v>0</v>
      </c>
      <c r="AM107" s="289" t="str">
        <f>IFERROR(1-VLOOKUP($B107,'Slutlig allokering kvv'!$B$2:$AX$550,MATCH("Andel av bränsle i kvv som allokerats till värme, exklusive rökgaskondensering och hjälpel",'Slutlig allokering kvv'!$B$1:$AX$1,0),FALSE),"")</f>
        <v/>
      </c>
      <c r="AO107" s="289" t="str">
        <f t="shared" si="5"/>
        <v/>
      </c>
      <c r="AP107" s="290" t="str">
        <f t="shared" si="6"/>
        <v/>
      </c>
      <c r="AQ107" s="290"/>
      <c r="AR107" s="239" t="str">
        <f t="shared" si="7"/>
        <v/>
      </c>
      <c r="AS107" s="290"/>
    </row>
    <row r="108" spans="1:45" x14ac:dyDescent="0.25">
      <c r="A108" s="2" t="str">
        <f>'Miljövärden för publ företag'!B110</f>
        <v>Jämtkraft AB</v>
      </c>
      <c r="B108" s="2" t="str">
        <f>'Miljövärden för publ företag'!C110</f>
        <v>Krokom</v>
      </c>
      <c r="C108" t="str">
        <f>IFERROR(VLOOKUP($B108,Kraftvärmeprod!$B$1:$AH$479,MATCH(C$2,Kraftvärmeprod!$B$1:$AG$1,0),FALSE)/1,"")</f>
        <v/>
      </c>
      <c r="D108" t="str">
        <f>IFERROR(VLOOKUP($B108,Kraftvärmeprod!$B$1:$AH$479,MATCH(D$2,Kraftvärmeprod!$B$1:$AG$1,0),FALSE)/1,"")</f>
        <v/>
      </c>
      <c r="F108" t="str">
        <f>IF($D108="","",IFERROR(VLOOKUP($B108,Kraftvärmeprod!$B$1:$BX$550,MATCH(F$2,Kraftvärmeprod!$B$1:$VX$1,0),FALSE)/1,0)-IFERROR(VLOOKUP($B108,'Slutlig allokering kvv'!$B$2:$BX$550,MATCH(F$2,'Slutlig allokering kvv'!$B$1:$BX$1,0),FALSE)/1,0))</f>
        <v/>
      </c>
      <c r="G108" t="str">
        <f>IF($D108="","",IFERROR(VLOOKUP($B108,Kraftvärmeprod!$B$1:$BX$550,MATCH(G$2,Kraftvärmeprod!$B$1:$VX$1,0),FALSE)/1,0)-IFERROR(VLOOKUP($B108,'Slutlig allokering kvv'!$B$2:$BX$550,MATCH(G$2,'Slutlig allokering kvv'!$B$1:$BX$1,0),FALSE)/1,0))</f>
        <v/>
      </c>
      <c r="H108" t="str">
        <f>IF($D108="","",IFERROR(VLOOKUP($B108,Kraftvärmeprod!$B$1:$BX$550,MATCH(H$2,Kraftvärmeprod!$B$1:$VX$1,0),FALSE)/1,0)-IFERROR(VLOOKUP($B108,'Slutlig allokering kvv'!$B$2:$BX$550,MATCH(H$2,'Slutlig allokering kvv'!$B$1:$BX$1,0),FALSE)/1,0))</f>
        <v/>
      </c>
      <c r="I108" t="str">
        <f>IF($D108="","",IFERROR(VLOOKUP($B108,Kraftvärmeprod!$B$1:$BX$550,MATCH(I$2,Kraftvärmeprod!$B$1:$VX$1,0),FALSE)/1,0)-IFERROR(VLOOKUP($B108,'Slutlig allokering kvv'!$B$2:$BX$550,MATCH(I$2,'Slutlig allokering kvv'!$B$1:$BX$1,0),FALSE)/1,0))</f>
        <v/>
      </c>
      <c r="J108" t="str">
        <f>IF($D108="","",IFERROR(VLOOKUP($B108,Kraftvärmeprod!$B$1:$BX$550,MATCH(J$2,Kraftvärmeprod!$B$1:$VX$1,0),FALSE)/1,0)-IFERROR(VLOOKUP($B108,'Slutlig allokering kvv'!$B$2:$BX$550,MATCH(J$2,'Slutlig allokering kvv'!$B$1:$BX$1,0),FALSE)/1,0))</f>
        <v/>
      </c>
      <c r="K108" t="str">
        <f>IF($D108="","",IFERROR(VLOOKUP($B108,Kraftvärmeprod!$B$1:$BX$550,MATCH(K$2,Kraftvärmeprod!$B$1:$VX$1,0),FALSE)/1,0)-IFERROR(VLOOKUP($B108,'Slutlig allokering kvv'!$B$2:$BX$550,MATCH(K$2,'Slutlig allokering kvv'!$B$1:$BX$1,0),FALSE)/1,0))</f>
        <v/>
      </c>
      <c r="L108" t="str">
        <f>IF($D108="","",IFERROR(VLOOKUP($B108,Kraftvärmeprod!$B$1:$BX$550,MATCH(L$2,Kraftvärmeprod!$B$1:$VX$1,0),FALSE)/1,0)-IFERROR(VLOOKUP($B108,'Slutlig allokering kvv'!$B$2:$BX$550,MATCH(L$2,'Slutlig allokering kvv'!$B$1:$BX$1,0),FALSE)/1,0))</f>
        <v/>
      </c>
      <c r="M108" t="str">
        <f>IF($D108="","",IFERROR(VLOOKUP($B108,Kraftvärmeprod!$B$1:$BX$550,MATCH(M$2,Kraftvärmeprod!$B$1:$VX$1,0),FALSE)/1,0)-IFERROR(VLOOKUP($B108,'Slutlig allokering kvv'!$B$2:$BX$550,MATCH(M$2,'Slutlig allokering kvv'!$B$1:$BX$1,0),FALSE)/1,0))</f>
        <v/>
      </c>
      <c r="N108" t="str">
        <f>IF($D108="","",IFERROR(VLOOKUP($B108,Kraftvärmeprod!$B$1:$BX$550,MATCH(N$2,Kraftvärmeprod!$B$1:$VX$1,0),FALSE)/1,0)-IFERROR(VLOOKUP($B108,'Slutlig allokering kvv'!$B$2:$BX$550,MATCH(N$2,'Slutlig allokering kvv'!$B$1:$BX$1,0),FALSE)/1,0))</f>
        <v/>
      </c>
      <c r="O108" t="str">
        <f>IF($D108="","",IFERROR(VLOOKUP($B108,Kraftvärmeprod!$B$1:$BX$550,MATCH(O$2,Kraftvärmeprod!$B$1:$VX$1,0),FALSE)/1,0)-IFERROR(VLOOKUP($B108,'Slutlig allokering kvv'!$B$2:$BX$550,MATCH(O$2,'Slutlig allokering kvv'!$B$1:$BX$1,0),FALSE)/1,0))</f>
        <v/>
      </c>
      <c r="P108" t="str">
        <f>IF($D108="","",IFERROR(VLOOKUP($B108,Kraftvärmeprod!$B$1:$BX$550,MATCH(P$2,Kraftvärmeprod!$B$1:$VX$1,0),FALSE)/1,0)-IFERROR(VLOOKUP($B108,'Slutlig allokering kvv'!$B$2:$BX$550,MATCH(P$2,'Slutlig allokering kvv'!$B$1:$BX$1,0),FALSE)/1,0))</f>
        <v/>
      </c>
      <c r="Q108" t="str">
        <f>IF($D108="","",IFERROR(VLOOKUP($B108,Kraftvärmeprod!$B$1:$BX$550,MATCH(Q$2,Kraftvärmeprod!$B$1:$VX$1,0),FALSE)/1,0)-IFERROR(VLOOKUP($B108,'Slutlig allokering kvv'!$B$2:$BX$550,MATCH(Q$2,'Slutlig allokering kvv'!$B$1:$BX$1,0),FALSE)/1,0))</f>
        <v/>
      </c>
      <c r="R108" t="str">
        <f>IF($D108="","",IFERROR(VLOOKUP($B108,Kraftvärmeprod!$B$1:$BX$550,MATCH(R$2,Kraftvärmeprod!$B$1:$VX$1,0),FALSE)/1,0)-IFERROR(VLOOKUP($B108,'Slutlig allokering kvv'!$B$2:$BX$550,MATCH(R$2,'Slutlig allokering kvv'!$B$1:$BX$1,0),FALSE)/1,0))</f>
        <v/>
      </c>
      <c r="S108" t="str">
        <f>IF($D108="","",IFERROR(VLOOKUP($B108,Kraftvärmeprod!$B$1:$BX$550,MATCH(S$2,Kraftvärmeprod!$B$1:$VX$1,0),FALSE)/1,0)-IFERROR(VLOOKUP($B108,'Slutlig allokering kvv'!$B$2:$BX$550,MATCH(S$2,'Slutlig allokering kvv'!$B$1:$BX$1,0),FALSE)/1,0))</f>
        <v/>
      </c>
      <c r="T108" t="str">
        <f>IF($D108="","",IFERROR(VLOOKUP($B108,Kraftvärmeprod!$B$1:$BX$550,MATCH(T$2,Kraftvärmeprod!$B$1:$VX$1,0),FALSE)/1,0)-IFERROR(VLOOKUP($B108,'Slutlig allokering kvv'!$B$2:$BX$550,MATCH(T$2,'Slutlig allokering kvv'!$B$1:$BX$1,0),FALSE)/1,0))</f>
        <v/>
      </c>
      <c r="U108" t="str">
        <f>IF($D108="","",IFERROR(VLOOKUP($B108,Kraftvärmeprod!$B$1:$BX$550,MATCH(U$2,Kraftvärmeprod!$B$1:$VX$1,0),FALSE)/1,0)-IFERROR(VLOOKUP($B108,'Slutlig allokering kvv'!$B$2:$BX$550,MATCH(U$2,'Slutlig allokering kvv'!$B$1:$BX$1,0),FALSE)/1,0))</f>
        <v/>
      </c>
      <c r="V108" t="str">
        <f>IF($D108="","",IFERROR(VLOOKUP($B108,Kraftvärmeprod!$B$1:$BX$550,MATCH(V$2,Kraftvärmeprod!$B$1:$VX$1,0),FALSE)/1,0)-IFERROR(VLOOKUP($B108,'Slutlig allokering kvv'!$B$2:$BX$550,MATCH(V$2,'Slutlig allokering kvv'!$B$1:$BX$1,0),FALSE)/1,0))</f>
        <v/>
      </c>
      <c r="W108" t="str">
        <f>IF($D108="","",IFERROR(VLOOKUP($B108,Kraftvärmeprod!$B$1:$BX$550,MATCH(W$2,Kraftvärmeprod!$B$1:$VX$1,0),FALSE)/1,0)-IFERROR(VLOOKUP($B108,'Slutlig allokering kvv'!$B$2:$BX$550,MATCH(W$2,'Slutlig allokering kvv'!$B$1:$BX$1,0),FALSE)/1,0))</f>
        <v/>
      </c>
      <c r="X108" t="str">
        <f>IF($D108="","",IFERROR(VLOOKUP($B108,Kraftvärmeprod!$B$1:$BX$550,MATCH(X$2,Kraftvärmeprod!$B$1:$VX$1,0),FALSE)/1,0)-IFERROR(VLOOKUP($B108,'Slutlig allokering kvv'!$B$2:$BX$550,MATCH(X$2,'Slutlig allokering kvv'!$B$1:$BX$1,0),FALSE)/1,0))</f>
        <v/>
      </c>
      <c r="Y108" t="str">
        <f>IF($D108="","",IFERROR(VLOOKUP($B108,Kraftvärmeprod!$B$1:$BX$550,MATCH(Y$2,Kraftvärmeprod!$B$1:$VX$1,0),FALSE)/1,0)-IFERROR(VLOOKUP($B108,'Slutlig allokering kvv'!$B$2:$BX$550,MATCH(Y$2,'Slutlig allokering kvv'!$B$1:$BX$1,0),FALSE)/1,0))</f>
        <v/>
      </c>
      <c r="Z108" t="str">
        <f>IF($D108="","",IFERROR(VLOOKUP($B108,Kraftvärmeprod!$B$1:$BX$550,MATCH(Z$2,Kraftvärmeprod!$B$1:$VX$1,0),FALSE)/1,0)-IFERROR(VLOOKUP($B108,'Slutlig allokering kvv'!$B$2:$BX$550,MATCH(Z$2,'Slutlig allokering kvv'!$B$1:$BX$1,0),FALSE)/1,0))</f>
        <v/>
      </c>
      <c r="AA108" t="str">
        <f>IF($D108="","",IFERROR(VLOOKUP($B108,Kraftvärmeprod!$B$1:$BX$550,MATCH(AA$2,Kraftvärmeprod!$B$1:$VX$1,0),FALSE)/1,0)-IFERROR(VLOOKUP($B108,'Slutlig allokering kvv'!$B$2:$BX$550,MATCH(AA$2,'Slutlig allokering kvv'!$B$1:$BX$1,0),FALSE)/1,0))</f>
        <v/>
      </c>
      <c r="AB108" t="str">
        <f>IF($D108="","",IFERROR(VLOOKUP($B108,Kraftvärmeprod!$B$1:$BX$550,MATCH(AB$2,Kraftvärmeprod!$B$1:$VX$1,0),FALSE)/1,0)-IFERROR(VLOOKUP($B108,'Slutlig allokering kvv'!$B$2:$BX$550,MATCH(AB$2,'Slutlig allokering kvv'!$B$1:$BX$1,0),FALSE)/1,0))</f>
        <v/>
      </c>
      <c r="AC108" t="str">
        <f>IF($D108="","",IFERROR(VLOOKUP($B108,Kraftvärmeprod!$B$1:$BX$550,MATCH(AC$2,Kraftvärmeprod!$B$1:$VX$1,0),FALSE)/1,0)-IFERROR(VLOOKUP($B108,'Slutlig allokering kvv'!$B$2:$BX$550,MATCH(AC$2,'Slutlig allokering kvv'!$B$1:$BX$1,0),FALSE)/1,0))</f>
        <v/>
      </c>
      <c r="AE108" t="str">
        <f>IF($D108="","",IFERROR(VLOOKUP($B108,Miljö!$B$1:$E$550,MATCH("Hjälpel kraftvärme (GWh)",Miljö!$B$1:$E$1,0),FALSE)/1,0)-IFERROR(VLOOKUP($B108,'Slutlig allokering kvv'!$B$2:$BX$550,MATCH(AE$2,'Slutlig allokering kvv'!$B$1:$BX$1,0),FALSE)/1,0))</f>
        <v/>
      </c>
      <c r="AI108">
        <f t="shared" si="4"/>
        <v>0</v>
      </c>
      <c r="AK108">
        <f>IFERROR(VLOOKUP($B108,'Slutlig allokering kvv'!$B$2:$AX$550,MATCH("Summa slutlig allokerad tillförd energi (utan hjälpel och rökgaskondensering):",'Slutlig allokering kvv'!$B$1:$AX$1,0),FALSE)/1,"")</f>
        <v>0</v>
      </c>
      <c r="AM108" s="289" t="str">
        <f>IFERROR(1-VLOOKUP($B108,'Slutlig allokering kvv'!$B$2:$AX$550,MATCH("Andel av bränsle i kvv som allokerats till värme, exklusive rökgaskondensering och hjälpel",'Slutlig allokering kvv'!$B$1:$AX$1,0),FALSE),"")</f>
        <v/>
      </c>
      <c r="AO108" s="289" t="str">
        <f t="shared" si="5"/>
        <v/>
      </c>
      <c r="AP108" s="290" t="str">
        <f t="shared" si="6"/>
        <v/>
      </c>
      <c r="AQ108" s="290"/>
      <c r="AR108" s="239" t="str">
        <f t="shared" si="7"/>
        <v/>
      </c>
      <c r="AS108" s="290"/>
    </row>
    <row r="109" spans="1:45" x14ac:dyDescent="0.25">
      <c r="A109" s="2" t="str">
        <f>'Miljövärden för publ företag'!B111</f>
        <v>Jämtkraft AB</v>
      </c>
      <c r="B109" s="2" t="str">
        <f>'Miljövärden för publ företag'!C111</f>
        <v>Åre</v>
      </c>
      <c r="C109" t="str">
        <f>IFERROR(VLOOKUP($B109,Kraftvärmeprod!$B$1:$AH$479,MATCH(C$2,Kraftvärmeprod!$B$1:$AG$1,0),FALSE)/1,"")</f>
        <v/>
      </c>
      <c r="D109" t="str">
        <f>IFERROR(VLOOKUP($B109,Kraftvärmeprod!$B$1:$AH$479,MATCH(D$2,Kraftvärmeprod!$B$1:$AG$1,0),FALSE)/1,"")</f>
        <v/>
      </c>
      <c r="F109" t="str">
        <f>IF($D109="","",IFERROR(VLOOKUP($B109,Kraftvärmeprod!$B$1:$BX$550,MATCH(F$2,Kraftvärmeprod!$B$1:$VX$1,0),FALSE)/1,0)-IFERROR(VLOOKUP($B109,'Slutlig allokering kvv'!$B$2:$BX$550,MATCH(F$2,'Slutlig allokering kvv'!$B$1:$BX$1,0),FALSE)/1,0))</f>
        <v/>
      </c>
      <c r="G109" t="str">
        <f>IF($D109="","",IFERROR(VLOOKUP($B109,Kraftvärmeprod!$B$1:$BX$550,MATCH(G$2,Kraftvärmeprod!$B$1:$VX$1,0),FALSE)/1,0)-IFERROR(VLOOKUP($B109,'Slutlig allokering kvv'!$B$2:$BX$550,MATCH(G$2,'Slutlig allokering kvv'!$B$1:$BX$1,0),FALSE)/1,0))</f>
        <v/>
      </c>
      <c r="H109" t="str">
        <f>IF($D109="","",IFERROR(VLOOKUP($B109,Kraftvärmeprod!$B$1:$BX$550,MATCH(H$2,Kraftvärmeprod!$B$1:$VX$1,0),FALSE)/1,0)-IFERROR(VLOOKUP($B109,'Slutlig allokering kvv'!$B$2:$BX$550,MATCH(H$2,'Slutlig allokering kvv'!$B$1:$BX$1,0),FALSE)/1,0))</f>
        <v/>
      </c>
      <c r="I109" t="str">
        <f>IF($D109="","",IFERROR(VLOOKUP($B109,Kraftvärmeprod!$B$1:$BX$550,MATCH(I$2,Kraftvärmeprod!$B$1:$VX$1,0),FALSE)/1,0)-IFERROR(VLOOKUP($B109,'Slutlig allokering kvv'!$B$2:$BX$550,MATCH(I$2,'Slutlig allokering kvv'!$B$1:$BX$1,0),FALSE)/1,0))</f>
        <v/>
      </c>
      <c r="J109" t="str">
        <f>IF($D109="","",IFERROR(VLOOKUP($B109,Kraftvärmeprod!$B$1:$BX$550,MATCH(J$2,Kraftvärmeprod!$B$1:$VX$1,0),FALSE)/1,0)-IFERROR(VLOOKUP($B109,'Slutlig allokering kvv'!$B$2:$BX$550,MATCH(J$2,'Slutlig allokering kvv'!$B$1:$BX$1,0),FALSE)/1,0))</f>
        <v/>
      </c>
      <c r="K109" t="str">
        <f>IF($D109="","",IFERROR(VLOOKUP($B109,Kraftvärmeprod!$B$1:$BX$550,MATCH(K$2,Kraftvärmeprod!$B$1:$VX$1,0),FALSE)/1,0)-IFERROR(VLOOKUP($B109,'Slutlig allokering kvv'!$B$2:$BX$550,MATCH(K$2,'Slutlig allokering kvv'!$B$1:$BX$1,0),FALSE)/1,0))</f>
        <v/>
      </c>
      <c r="L109" t="str">
        <f>IF($D109="","",IFERROR(VLOOKUP($B109,Kraftvärmeprod!$B$1:$BX$550,MATCH(L$2,Kraftvärmeprod!$B$1:$VX$1,0),FALSE)/1,0)-IFERROR(VLOOKUP($B109,'Slutlig allokering kvv'!$B$2:$BX$550,MATCH(L$2,'Slutlig allokering kvv'!$B$1:$BX$1,0),FALSE)/1,0))</f>
        <v/>
      </c>
      <c r="M109" t="str">
        <f>IF($D109="","",IFERROR(VLOOKUP($B109,Kraftvärmeprod!$B$1:$BX$550,MATCH(M$2,Kraftvärmeprod!$B$1:$VX$1,0),FALSE)/1,0)-IFERROR(VLOOKUP($B109,'Slutlig allokering kvv'!$B$2:$BX$550,MATCH(M$2,'Slutlig allokering kvv'!$B$1:$BX$1,0),FALSE)/1,0))</f>
        <v/>
      </c>
      <c r="N109" t="str">
        <f>IF($D109="","",IFERROR(VLOOKUP($B109,Kraftvärmeprod!$B$1:$BX$550,MATCH(N$2,Kraftvärmeprod!$B$1:$VX$1,0),FALSE)/1,0)-IFERROR(VLOOKUP($B109,'Slutlig allokering kvv'!$B$2:$BX$550,MATCH(N$2,'Slutlig allokering kvv'!$B$1:$BX$1,0),FALSE)/1,0))</f>
        <v/>
      </c>
      <c r="O109" t="str">
        <f>IF($D109="","",IFERROR(VLOOKUP($B109,Kraftvärmeprod!$B$1:$BX$550,MATCH(O$2,Kraftvärmeprod!$B$1:$VX$1,0),FALSE)/1,0)-IFERROR(VLOOKUP($B109,'Slutlig allokering kvv'!$B$2:$BX$550,MATCH(O$2,'Slutlig allokering kvv'!$B$1:$BX$1,0),FALSE)/1,0))</f>
        <v/>
      </c>
      <c r="P109" t="str">
        <f>IF($D109="","",IFERROR(VLOOKUP($B109,Kraftvärmeprod!$B$1:$BX$550,MATCH(P$2,Kraftvärmeprod!$B$1:$VX$1,0),FALSE)/1,0)-IFERROR(VLOOKUP($B109,'Slutlig allokering kvv'!$B$2:$BX$550,MATCH(P$2,'Slutlig allokering kvv'!$B$1:$BX$1,0),FALSE)/1,0))</f>
        <v/>
      </c>
      <c r="Q109" t="str">
        <f>IF($D109="","",IFERROR(VLOOKUP($B109,Kraftvärmeprod!$B$1:$BX$550,MATCH(Q$2,Kraftvärmeprod!$B$1:$VX$1,0),FALSE)/1,0)-IFERROR(VLOOKUP($B109,'Slutlig allokering kvv'!$B$2:$BX$550,MATCH(Q$2,'Slutlig allokering kvv'!$B$1:$BX$1,0),FALSE)/1,0))</f>
        <v/>
      </c>
      <c r="R109" t="str">
        <f>IF($D109="","",IFERROR(VLOOKUP($B109,Kraftvärmeprod!$B$1:$BX$550,MATCH(R$2,Kraftvärmeprod!$B$1:$VX$1,0),FALSE)/1,0)-IFERROR(VLOOKUP($B109,'Slutlig allokering kvv'!$B$2:$BX$550,MATCH(R$2,'Slutlig allokering kvv'!$B$1:$BX$1,0),FALSE)/1,0))</f>
        <v/>
      </c>
      <c r="S109" t="str">
        <f>IF($D109="","",IFERROR(VLOOKUP($B109,Kraftvärmeprod!$B$1:$BX$550,MATCH(S$2,Kraftvärmeprod!$B$1:$VX$1,0),FALSE)/1,0)-IFERROR(VLOOKUP($B109,'Slutlig allokering kvv'!$B$2:$BX$550,MATCH(S$2,'Slutlig allokering kvv'!$B$1:$BX$1,0),FALSE)/1,0))</f>
        <v/>
      </c>
      <c r="T109" t="str">
        <f>IF($D109="","",IFERROR(VLOOKUP($B109,Kraftvärmeprod!$B$1:$BX$550,MATCH(T$2,Kraftvärmeprod!$B$1:$VX$1,0),FALSE)/1,0)-IFERROR(VLOOKUP($B109,'Slutlig allokering kvv'!$B$2:$BX$550,MATCH(T$2,'Slutlig allokering kvv'!$B$1:$BX$1,0),FALSE)/1,0))</f>
        <v/>
      </c>
      <c r="U109" t="str">
        <f>IF($D109="","",IFERROR(VLOOKUP($B109,Kraftvärmeprod!$B$1:$BX$550,MATCH(U$2,Kraftvärmeprod!$B$1:$VX$1,0),FALSE)/1,0)-IFERROR(VLOOKUP($B109,'Slutlig allokering kvv'!$B$2:$BX$550,MATCH(U$2,'Slutlig allokering kvv'!$B$1:$BX$1,0),FALSE)/1,0))</f>
        <v/>
      </c>
      <c r="V109" t="str">
        <f>IF($D109="","",IFERROR(VLOOKUP($B109,Kraftvärmeprod!$B$1:$BX$550,MATCH(V$2,Kraftvärmeprod!$B$1:$VX$1,0),FALSE)/1,0)-IFERROR(VLOOKUP($B109,'Slutlig allokering kvv'!$B$2:$BX$550,MATCH(V$2,'Slutlig allokering kvv'!$B$1:$BX$1,0),FALSE)/1,0))</f>
        <v/>
      </c>
      <c r="W109" t="str">
        <f>IF($D109="","",IFERROR(VLOOKUP($B109,Kraftvärmeprod!$B$1:$BX$550,MATCH(W$2,Kraftvärmeprod!$B$1:$VX$1,0),FALSE)/1,0)-IFERROR(VLOOKUP($B109,'Slutlig allokering kvv'!$B$2:$BX$550,MATCH(W$2,'Slutlig allokering kvv'!$B$1:$BX$1,0),FALSE)/1,0))</f>
        <v/>
      </c>
      <c r="X109" t="str">
        <f>IF($D109="","",IFERROR(VLOOKUP($B109,Kraftvärmeprod!$B$1:$BX$550,MATCH(X$2,Kraftvärmeprod!$B$1:$VX$1,0),FALSE)/1,0)-IFERROR(VLOOKUP($B109,'Slutlig allokering kvv'!$B$2:$BX$550,MATCH(X$2,'Slutlig allokering kvv'!$B$1:$BX$1,0),FALSE)/1,0))</f>
        <v/>
      </c>
      <c r="Y109" t="str">
        <f>IF($D109="","",IFERROR(VLOOKUP($B109,Kraftvärmeprod!$B$1:$BX$550,MATCH(Y$2,Kraftvärmeprod!$B$1:$VX$1,0),FALSE)/1,0)-IFERROR(VLOOKUP($B109,'Slutlig allokering kvv'!$B$2:$BX$550,MATCH(Y$2,'Slutlig allokering kvv'!$B$1:$BX$1,0),FALSE)/1,0))</f>
        <v/>
      </c>
      <c r="Z109" t="str">
        <f>IF($D109="","",IFERROR(VLOOKUP($B109,Kraftvärmeprod!$B$1:$BX$550,MATCH(Z$2,Kraftvärmeprod!$B$1:$VX$1,0),FALSE)/1,0)-IFERROR(VLOOKUP($B109,'Slutlig allokering kvv'!$B$2:$BX$550,MATCH(Z$2,'Slutlig allokering kvv'!$B$1:$BX$1,0),FALSE)/1,0))</f>
        <v/>
      </c>
      <c r="AA109" t="str">
        <f>IF($D109="","",IFERROR(VLOOKUP($B109,Kraftvärmeprod!$B$1:$BX$550,MATCH(AA$2,Kraftvärmeprod!$B$1:$VX$1,0),FALSE)/1,0)-IFERROR(VLOOKUP($B109,'Slutlig allokering kvv'!$B$2:$BX$550,MATCH(AA$2,'Slutlig allokering kvv'!$B$1:$BX$1,0),FALSE)/1,0))</f>
        <v/>
      </c>
      <c r="AB109" t="str">
        <f>IF($D109="","",IFERROR(VLOOKUP($B109,Kraftvärmeprod!$B$1:$BX$550,MATCH(AB$2,Kraftvärmeprod!$B$1:$VX$1,0),FALSE)/1,0)-IFERROR(VLOOKUP($B109,'Slutlig allokering kvv'!$B$2:$BX$550,MATCH(AB$2,'Slutlig allokering kvv'!$B$1:$BX$1,0),FALSE)/1,0))</f>
        <v/>
      </c>
      <c r="AC109" t="str">
        <f>IF($D109="","",IFERROR(VLOOKUP($B109,Kraftvärmeprod!$B$1:$BX$550,MATCH(AC$2,Kraftvärmeprod!$B$1:$VX$1,0),FALSE)/1,0)-IFERROR(VLOOKUP($B109,'Slutlig allokering kvv'!$B$2:$BX$550,MATCH(AC$2,'Slutlig allokering kvv'!$B$1:$BX$1,0),FALSE)/1,0))</f>
        <v/>
      </c>
      <c r="AE109" t="str">
        <f>IF($D109="","",IFERROR(VLOOKUP($B109,Miljö!$B$1:$E$550,MATCH("Hjälpel kraftvärme (GWh)",Miljö!$B$1:$E$1,0),FALSE)/1,0)-IFERROR(VLOOKUP($B109,'Slutlig allokering kvv'!$B$2:$BX$550,MATCH(AE$2,'Slutlig allokering kvv'!$B$1:$BX$1,0),FALSE)/1,0))</f>
        <v/>
      </c>
      <c r="AI109">
        <f t="shared" si="4"/>
        <v>0</v>
      </c>
      <c r="AK109">
        <f>IFERROR(VLOOKUP($B109,'Slutlig allokering kvv'!$B$2:$AX$550,MATCH("Summa slutlig allokerad tillförd energi (utan hjälpel och rökgaskondensering):",'Slutlig allokering kvv'!$B$1:$AX$1,0),FALSE)/1,"")</f>
        <v>0</v>
      </c>
      <c r="AM109" s="289" t="str">
        <f>IFERROR(1-VLOOKUP($B109,'Slutlig allokering kvv'!$B$2:$AX$550,MATCH("Andel av bränsle i kvv som allokerats till värme, exklusive rökgaskondensering och hjälpel",'Slutlig allokering kvv'!$B$1:$AX$1,0),FALSE),"")</f>
        <v/>
      </c>
      <c r="AO109" s="289" t="str">
        <f t="shared" si="5"/>
        <v/>
      </c>
      <c r="AP109" s="290" t="str">
        <f t="shared" si="6"/>
        <v/>
      </c>
      <c r="AQ109" s="290"/>
      <c r="AR109" s="239" t="str">
        <f t="shared" si="7"/>
        <v/>
      </c>
      <c r="AS109" s="290"/>
    </row>
    <row r="110" spans="1:45" x14ac:dyDescent="0.25">
      <c r="A110" s="2" t="str">
        <f>'Miljövärden för publ företag'!B112</f>
        <v>Jämtkraft AB</v>
      </c>
      <c r="B110" s="2" t="str">
        <f>'Miljövärden för publ företag'!C112</f>
        <v>Östersund</v>
      </c>
      <c r="C110">
        <f>IFERROR(VLOOKUP($B110,Kraftvärmeprod!$B$1:$AH$479,MATCH(C$2,Kraftvärmeprod!$B$1:$AG$1,0),FALSE)/1,"")</f>
        <v>435</v>
      </c>
      <c r="D110">
        <f>IFERROR(VLOOKUP($B110,Kraftvärmeprod!$B$1:$AH$479,MATCH(D$2,Kraftvärmeprod!$B$1:$AG$1,0),FALSE)/1,"")</f>
        <v>200</v>
      </c>
      <c r="F110">
        <f>IF($D110="","",IFERROR(VLOOKUP($B110,Kraftvärmeprod!$B$1:$BX$550,MATCH(F$2,Kraftvärmeprod!$B$1:$VX$1,0),FALSE)/1,0)-IFERROR(VLOOKUP($B110,'Slutlig allokering kvv'!$B$2:$BX$550,MATCH(F$2,'Slutlig allokering kvv'!$B$1:$BX$1,0),FALSE)/1,0))</f>
        <v>0</v>
      </c>
      <c r="G110">
        <f>IF($D110="","",IFERROR(VLOOKUP($B110,Kraftvärmeprod!$B$1:$BX$550,MATCH(G$2,Kraftvärmeprod!$B$1:$VX$1,0),FALSE)/1,0)-IFERROR(VLOOKUP($B110,'Slutlig allokering kvv'!$B$2:$BX$550,MATCH(G$2,'Slutlig allokering kvv'!$B$1:$BX$1,0),FALSE)/1,0))</f>
        <v>0</v>
      </c>
      <c r="H110">
        <f>IF($D110="","",IFERROR(VLOOKUP($B110,Kraftvärmeprod!$B$1:$BX$550,MATCH(H$2,Kraftvärmeprod!$B$1:$VX$1,0),FALSE)/1,0)-IFERROR(VLOOKUP($B110,'Slutlig allokering kvv'!$B$2:$BX$550,MATCH(H$2,'Slutlig allokering kvv'!$B$1:$BX$1,0),FALSE)/1,0))</f>
        <v>0</v>
      </c>
      <c r="I110">
        <f>IF($D110="","",IFERROR(VLOOKUP($B110,Kraftvärmeprod!$B$1:$BX$550,MATCH(I$2,Kraftvärmeprod!$B$1:$VX$1,0),FALSE)/1,0)-IFERROR(VLOOKUP($B110,'Slutlig allokering kvv'!$B$2:$BX$550,MATCH(I$2,'Slutlig allokering kvv'!$B$1:$BX$1,0),FALSE)/1,0))</f>
        <v>0</v>
      </c>
      <c r="J110">
        <f>IF($D110="","",IFERROR(VLOOKUP($B110,Kraftvärmeprod!$B$1:$BX$550,MATCH(J$2,Kraftvärmeprod!$B$1:$VX$1,0),FALSE)/1,0)-IFERROR(VLOOKUP($B110,'Slutlig allokering kvv'!$B$2:$BX$550,MATCH(J$2,'Slutlig allokering kvv'!$B$1:$BX$1,0),FALSE)/1,0))</f>
        <v>0</v>
      </c>
      <c r="K110">
        <f>IF($D110="","",IFERROR(VLOOKUP($B110,Kraftvärmeprod!$B$1:$BX$550,MATCH(K$2,Kraftvärmeprod!$B$1:$VX$1,0),FALSE)/1,0)-IFERROR(VLOOKUP($B110,'Slutlig allokering kvv'!$B$2:$BX$550,MATCH(K$2,'Slutlig allokering kvv'!$B$1:$BX$1,0),FALSE)/1,0))</f>
        <v>0</v>
      </c>
      <c r="L110">
        <f>IF($D110="","",IFERROR(VLOOKUP($B110,Kraftvärmeprod!$B$1:$BX$550,MATCH(L$2,Kraftvärmeprod!$B$1:$VX$1,0),FALSE)/1,0)-IFERROR(VLOOKUP($B110,'Slutlig allokering kvv'!$B$2:$BX$550,MATCH(L$2,'Slutlig allokering kvv'!$B$1:$BX$1,0),FALSE)/1,0))</f>
        <v>17.170000000000002</v>
      </c>
      <c r="M110">
        <f>IF($D110="","",IFERROR(VLOOKUP($B110,Kraftvärmeprod!$B$1:$BX$550,MATCH(M$2,Kraftvärmeprod!$B$1:$VX$1,0),FALSE)/1,0)-IFERROR(VLOOKUP($B110,'Slutlig allokering kvv'!$B$2:$BX$550,MATCH(M$2,'Slutlig allokering kvv'!$B$1:$BX$1,0),FALSE)/1,0))</f>
        <v>92.118499999999997</v>
      </c>
      <c r="N110">
        <f>IF($D110="","",IFERROR(VLOOKUP($B110,Kraftvärmeprod!$B$1:$BX$550,MATCH(N$2,Kraftvärmeprod!$B$1:$VX$1,0),FALSE)/1,0)-IFERROR(VLOOKUP($B110,'Slutlig allokering kvv'!$B$2:$BX$550,MATCH(N$2,'Slutlig allokering kvv'!$B$1:$BX$1,0),FALSE)/1,0))</f>
        <v>98.659499999999994</v>
      </c>
      <c r="O110">
        <f>IF($D110="","",IFERROR(VLOOKUP($B110,Kraftvärmeprod!$B$1:$BX$550,MATCH(O$2,Kraftvärmeprod!$B$1:$VX$1,0),FALSE)/1,0)-IFERROR(VLOOKUP($B110,'Slutlig allokering kvv'!$B$2:$BX$550,MATCH(O$2,'Slutlig allokering kvv'!$B$1:$BX$1,0),FALSE)/1,0))</f>
        <v>59.413699999999999</v>
      </c>
      <c r="P110">
        <f>IF($D110="","",IFERROR(VLOOKUP($B110,Kraftvärmeprod!$B$1:$BX$550,MATCH(P$2,Kraftvärmeprod!$B$1:$VX$1,0),FALSE)/1,0)-IFERROR(VLOOKUP($B110,'Slutlig allokering kvv'!$B$2:$BX$550,MATCH(P$2,'Slutlig allokering kvv'!$B$1:$BX$1,0),FALSE)/1,0))</f>
        <v>0</v>
      </c>
      <c r="Q110">
        <f>IF($D110="","",IFERROR(VLOOKUP($B110,Kraftvärmeprod!$B$1:$BX$550,MATCH(Q$2,Kraftvärmeprod!$B$1:$VX$1,0),FALSE)/1,0)-IFERROR(VLOOKUP($B110,'Slutlig allokering kvv'!$B$2:$BX$550,MATCH(Q$2,'Slutlig allokering kvv'!$B$1:$BX$1,0),FALSE)/1,0))</f>
        <v>0</v>
      </c>
      <c r="R110">
        <f>IF($D110="","",IFERROR(VLOOKUP($B110,Kraftvärmeprod!$B$1:$BX$550,MATCH(R$2,Kraftvärmeprod!$B$1:$VX$1,0),FALSE)/1,0)-IFERROR(VLOOKUP($B110,'Slutlig allokering kvv'!$B$2:$BX$550,MATCH(R$2,'Slutlig allokering kvv'!$B$1:$BX$1,0),FALSE)/1,0))</f>
        <v>0</v>
      </c>
      <c r="S110">
        <f>IF($D110="","",IFERROR(VLOOKUP($B110,Kraftvärmeprod!$B$1:$BX$550,MATCH(S$2,Kraftvärmeprod!$B$1:$VX$1,0),FALSE)/1,0)-IFERROR(VLOOKUP($B110,'Slutlig allokering kvv'!$B$2:$BX$550,MATCH(S$2,'Slutlig allokering kvv'!$B$1:$BX$1,0),FALSE)/1,0))</f>
        <v>0.26708900000000002</v>
      </c>
      <c r="T110">
        <f>IF($D110="","",IFERROR(VLOOKUP($B110,Kraftvärmeprod!$B$1:$BX$550,MATCH(T$2,Kraftvärmeprod!$B$1:$VX$1,0),FALSE)/1,0)-IFERROR(VLOOKUP($B110,'Slutlig allokering kvv'!$B$2:$BX$550,MATCH(T$2,'Slutlig allokering kvv'!$B$1:$BX$1,0),FALSE)/1,0))</f>
        <v>8.5032499999999995</v>
      </c>
      <c r="U110">
        <f>IF($D110="","",IFERROR(VLOOKUP($B110,Kraftvärmeprod!$B$1:$BX$550,MATCH(U$2,Kraftvärmeprod!$B$1:$VX$1,0),FALSE)/1,0)-IFERROR(VLOOKUP($B110,'Slutlig allokering kvv'!$B$2:$BX$550,MATCH(U$2,'Slutlig allokering kvv'!$B$1:$BX$1,0),FALSE)/1,0))</f>
        <v>0</v>
      </c>
      <c r="V110">
        <f>IF($D110="","",IFERROR(VLOOKUP($B110,Kraftvärmeprod!$B$1:$BX$550,MATCH(V$2,Kraftvärmeprod!$B$1:$VX$1,0),FALSE)/1,0)-IFERROR(VLOOKUP($B110,'Slutlig allokering kvv'!$B$2:$BX$550,MATCH(V$2,'Slutlig allokering kvv'!$B$1:$BX$1,0),FALSE)/1,0))</f>
        <v>77.946399999999997</v>
      </c>
      <c r="W110">
        <f>IF($D110="","",IFERROR(VLOOKUP($B110,Kraftvärmeprod!$B$1:$BX$550,MATCH(W$2,Kraftvärmeprod!$B$1:$VX$1,0),FALSE)/1,0)-IFERROR(VLOOKUP($B110,'Slutlig allokering kvv'!$B$2:$BX$550,MATCH(W$2,'Slutlig allokering kvv'!$B$1:$BX$1,0),FALSE)/1,0))</f>
        <v>0</v>
      </c>
      <c r="X110">
        <f>IF($D110="","",IFERROR(VLOOKUP($B110,Kraftvärmeprod!$B$1:$BX$550,MATCH(X$2,Kraftvärmeprod!$B$1:$VX$1,0),FALSE)/1,0)-IFERROR(VLOOKUP($B110,'Slutlig allokering kvv'!$B$2:$BX$550,MATCH(X$2,'Slutlig allokering kvv'!$B$1:$BX$1,0),FALSE)/1,0))</f>
        <v>0</v>
      </c>
      <c r="Y110">
        <f>IF($D110="","",IFERROR(VLOOKUP($B110,Kraftvärmeprod!$B$1:$BX$550,MATCH(Y$2,Kraftvärmeprod!$B$1:$VX$1,0),FALSE)/1,0)-IFERROR(VLOOKUP($B110,'Slutlig allokering kvv'!$B$2:$BX$550,MATCH(Y$2,'Slutlig allokering kvv'!$B$1:$BX$1,0),FALSE)/1,0))</f>
        <v>0</v>
      </c>
      <c r="Z110">
        <f>IF($D110="","",IFERROR(VLOOKUP($B110,Kraftvärmeprod!$B$1:$BX$550,MATCH(Z$2,Kraftvärmeprod!$B$1:$VX$1,0),FALSE)/1,0)-IFERROR(VLOOKUP($B110,'Slutlig allokering kvv'!$B$2:$BX$550,MATCH(Z$2,'Slutlig allokering kvv'!$B$1:$BX$1,0),FALSE)/1,0))</f>
        <v>24.467100000000002</v>
      </c>
      <c r="AA110">
        <f>IF($D110="","",IFERROR(VLOOKUP($B110,Kraftvärmeprod!$B$1:$BX$550,MATCH(AA$2,Kraftvärmeprod!$B$1:$VX$1,0),FALSE)/1,0)-IFERROR(VLOOKUP($B110,'Slutlig allokering kvv'!$B$2:$BX$550,MATCH(AA$2,'Slutlig allokering kvv'!$B$1:$BX$1,0),FALSE)/1,0))</f>
        <v>0</v>
      </c>
      <c r="AB110">
        <f>IF($D110="","",IFERROR(VLOOKUP($B110,Kraftvärmeprod!$B$1:$BX$550,MATCH(AB$2,Kraftvärmeprod!$B$1:$VX$1,0),FALSE)/1,0)-IFERROR(VLOOKUP($B110,'Slutlig allokering kvv'!$B$2:$BX$550,MATCH(AB$2,'Slutlig allokering kvv'!$B$1:$BX$1,0),FALSE)/1,0))</f>
        <v>0</v>
      </c>
      <c r="AC110">
        <f>IF($D110="","",IFERROR(VLOOKUP($B110,Kraftvärmeprod!$B$1:$BX$550,MATCH(AC$2,Kraftvärmeprod!$B$1:$VX$1,0),FALSE)/1,0)-IFERROR(VLOOKUP($B110,'Slutlig allokering kvv'!$B$2:$BX$550,MATCH(AC$2,'Slutlig allokering kvv'!$B$1:$BX$1,0),FALSE)/1,0))</f>
        <v>0</v>
      </c>
      <c r="AE110">
        <f>IF($D110="","",IFERROR(VLOOKUP($B110,Miljö!$B$1:$E$550,MATCH("Hjälpel kraftvärme (GWh)",Miljö!$B$1:$E$1,0),FALSE)/1,0)-IFERROR(VLOOKUP($B110,'Slutlig allokering kvv'!$B$2:$BX$550,MATCH(AE$2,'Slutlig allokering kvv'!$B$1:$BX$1,0),FALSE)/1,0))</f>
        <v>0</v>
      </c>
      <c r="AI110">
        <f t="shared" si="4"/>
        <v>378.54553899999996</v>
      </c>
      <c r="AK110">
        <f>IFERROR(VLOOKUP($B110,'Slutlig allokering kvv'!$B$2:$AX$550,MATCH("Summa slutlig allokerad tillförd energi (utan hjälpel och rökgaskondensering):",'Slutlig allokering kvv'!$B$1:$AX$1,0),FALSE)/1,"")</f>
        <v>319.64446100000004</v>
      </c>
      <c r="AM110" s="289">
        <f>IFERROR(1-VLOOKUP($B110,'Slutlig allokering kvv'!$B$2:$AX$550,MATCH("Andel av bränsle i kvv som allokerats till värme, exklusive rökgaskondensering och hjälpel",'Slutlig allokering kvv'!$B$1:$AX$1,0),FALSE),"")</f>
        <v>0.54218126727681581</v>
      </c>
      <c r="AO110" s="289">
        <f t="shared" si="5"/>
        <v>0.5421812672768157</v>
      </c>
      <c r="AP110" s="290">
        <f t="shared" si="6"/>
        <v>1.1102230246251565E-16</v>
      </c>
      <c r="AQ110" s="290"/>
      <c r="AR110" s="239">
        <f t="shared" si="7"/>
        <v>0.52833801853361695</v>
      </c>
      <c r="AS110" s="290"/>
    </row>
    <row r="111" spans="1:45" x14ac:dyDescent="0.25">
      <c r="A111" s="2" t="str">
        <f>'Miljövärden för publ företag'!B113</f>
        <v xml:space="preserve">Jämtlandsvärme </v>
      </c>
      <c r="B111" s="2" t="str">
        <f>'Miljövärden för publ företag'!C113</f>
        <v>Strömsund</v>
      </c>
      <c r="C111" t="str">
        <f>IFERROR(VLOOKUP($B111,Kraftvärmeprod!$B$1:$AH$479,MATCH(C$2,Kraftvärmeprod!$B$1:$AG$1,0),FALSE)/1,"")</f>
        <v/>
      </c>
      <c r="D111" t="str">
        <f>IFERROR(VLOOKUP($B111,Kraftvärmeprod!$B$1:$AH$479,MATCH(D$2,Kraftvärmeprod!$B$1:$AG$1,0),FALSE)/1,"")</f>
        <v/>
      </c>
      <c r="F111" t="str">
        <f>IF($D111="","",IFERROR(VLOOKUP($B111,Kraftvärmeprod!$B$1:$BX$550,MATCH(F$2,Kraftvärmeprod!$B$1:$VX$1,0),FALSE)/1,0)-IFERROR(VLOOKUP($B111,'Slutlig allokering kvv'!$B$2:$BX$550,MATCH(F$2,'Slutlig allokering kvv'!$B$1:$BX$1,0),FALSE)/1,0))</f>
        <v/>
      </c>
      <c r="G111" t="str">
        <f>IF($D111="","",IFERROR(VLOOKUP($B111,Kraftvärmeprod!$B$1:$BX$550,MATCH(G$2,Kraftvärmeprod!$B$1:$VX$1,0),FALSE)/1,0)-IFERROR(VLOOKUP($B111,'Slutlig allokering kvv'!$B$2:$BX$550,MATCH(G$2,'Slutlig allokering kvv'!$B$1:$BX$1,0),FALSE)/1,0))</f>
        <v/>
      </c>
      <c r="H111" t="str">
        <f>IF($D111="","",IFERROR(VLOOKUP($B111,Kraftvärmeprod!$B$1:$BX$550,MATCH(H$2,Kraftvärmeprod!$B$1:$VX$1,0),FALSE)/1,0)-IFERROR(VLOOKUP($B111,'Slutlig allokering kvv'!$B$2:$BX$550,MATCH(H$2,'Slutlig allokering kvv'!$B$1:$BX$1,0),FALSE)/1,0))</f>
        <v/>
      </c>
      <c r="I111" t="str">
        <f>IF($D111="","",IFERROR(VLOOKUP($B111,Kraftvärmeprod!$B$1:$BX$550,MATCH(I$2,Kraftvärmeprod!$B$1:$VX$1,0),FALSE)/1,0)-IFERROR(VLOOKUP($B111,'Slutlig allokering kvv'!$B$2:$BX$550,MATCH(I$2,'Slutlig allokering kvv'!$B$1:$BX$1,0),FALSE)/1,0))</f>
        <v/>
      </c>
      <c r="J111" t="str">
        <f>IF($D111="","",IFERROR(VLOOKUP($B111,Kraftvärmeprod!$B$1:$BX$550,MATCH(J$2,Kraftvärmeprod!$B$1:$VX$1,0),FALSE)/1,0)-IFERROR(VLOOKUP($B111,'Slutlig allokering kvv'!$B$2:$BX$550,MATCH(J$2,'Slutlig allokering kvv'!$B$1:$BX$1,0),FALSE)/1,0))</f>
        <v/>
      </c>
      <c r="K111" t="str">
        <f>IF($D111="","",IFERROR(VLOOKUP($B111,Kraftvärmeprod!$B$1:$BX$550,MATCH(K$2,Kraftvärmeprod!$B$1:$VX$1,0),FALSE)/1,0)-IFERROR(VLOOKUP($B111,'Slutlig allokering kvv'!$B$2:$BX$550,MATCH(K$2,'Slutlig allokering kvv'!$B$1:$BX$1,0),FALSE)/1,0))</f>
        <v/>
      </c>
      <c r="L111" t="str">
        <f>IF($D111="","",IFERROR(VLOOKUP($B111,Kraftvärmeprod!$B$1:$BX$550,MATCH(L$2,Kraftvärmeprod!$B$1:$VX$1,0),FALSE)/1,0)-IFERROR(VLOOKUP($B111,'Slutlig allokering kvv'!$B$2:$BX$550,MATCH(L$2,'Slutlig allokering kvv'!$B$1:$BX$1,0),FALSE)/1,0))</f>
        <v/>
      </c>
      <c r="M111" t="str">
        <f>IF($D111="","",IFERROR(VLOOKUP($B111,Kraftvärmeprod!$B$1:$BX$550,MATCH(M$2,Kraftvärmeprod!$B$1:$VX$1,0),FALSE)/1,0)-IFERROR(VLOOKUP($B111,'Slutlig allokering kvv'!$B$2:$BX$550,MATCH(M$2,'Slutlig allokering kvv'!$B$1:$BX$1,0),FALSE)/1,0))</f>
        <v/>
      </c>
      <c r="N111" t="str">
        <f>IF($D111="","",IFERROR(VLOOKUP($B111,Kraftvärmeprod!$B$1:$BX$550,MATCH(N$2,Kraftvärmeprod!$B$1:$VX$1,0),FALSE)/1,0)-IFERROR(VLOOKUP($B111,'Slutlig allokering kvv'!$B$2:$BX$550,MATCH(N$2,'Slutlig allokering kvv'!$B$1:$BX$1,0),FALSE)/1,0))</f>
        <v/>
      </c>
      <c r="O111" t="str">
        <f>IF($D111="","",IFERROR(VLOOKUP($B111,Kraftvärmeprod!$B$1:$BX$550,MATCH(O$2,Kraftvärmeprod!$B$1:$VX$1,0),FALSE)/1,0)-IFERROR(VLOOKUP($B111,'Slutlig allokering kvv'!$B$2:$BX$550,MATCH(O$2,'Slutlig allokering kvv'!$B$1:$BX$1,0),FALSE)/1,0))</f>
        <v/>
      </c>
      <c r="P111" t="str">
        <f>IF($D111="","",IFERROR(VLOOKUP($B111,Kraftvärmeprod!$B$1:$BX$550,MATCH(P$2,Kraftvärmeprod!$B$1:$VX$1,0),FALSE)/1,0)-IFERROR(VLOOKUP($B111,'Slutlig allokering kvv'!$B$2:$BX$550,MATCH(P$2,'Slutlig allokering kvv'!$B$1:$BX$1,0),FALSE)/1,0))</f>
        <v/>
      </c>
      <c r="Q111" t="str">
        <f>IF($D111="","",IFERROR(VLOOKUP($B111,Kraftvärmeprod!$B$1:$BX$550,MATCH(Q$2,Kraftvärmeprod!$B$1:$VX$1,0),FALSE)/1,0)-IFERROR(VLOOKUP($B111,'Slutlig allokering kvv'!$B$2:$BX$550,MATCH(Q$2,'Slutlig allokering kvv'!$B$1:$BX$1,0),FALSE)/1,0))</f>
        <v/>
      </c>
      <c r="R111" t="str">
        <f>IF($D111="","",IFERROR(VLOOKUP($B111,Kraftvärmeprod!$B$1:$BX$550,MATCH(R$2,Kraftvärmeprod!$B$1:$VX$1,0),FALSE)/1,0)-IFERROR(VLOOKUP($B111,'Slutlig allokering kvv'!$B$2:$BX$550,MATCH(R$2,'Slutlig allokering kvv'!$B$1:$BX$1,0),FALSE)/1,0))</f>
        <v/>
      </c>
      <c r="S111" t="str">
        <f>IF($D111="","",IFERROR(VLOOKUP($B111,Kraftvärmeprod!$B$1:$BX$550,MATCH(S$2,Kraftvärmeprod!$B$1:$VX$1,0),FALSE)/1,0)-IFERROR(VLOOKUP($B111,'Slutlig allokering kvv'!$B$2:$BX$550,MATCH(S$2,'Slutlig allokering kvv'!$B$1:$BX$1,0),FALSE)/1,0))</f>
        <v/>
      </c>
      <c r="T111" t="str">
        <f>IF($D111="","",IFERROR(VLOOKUP($B111,Kraftvärmeprod!$B$1:$BX$550,MATCH(T$2,Kraftvärmeprod!$B$1:$VX$1,0),FALSE)/1,0)-IFERROR(VLOOKUP($B111,'Slutlig allokering kvv'!$B$2:$BX$550,MATCH(T$2,'Slutlig allokering kvv'!$B$1:$BX$1,0),FALSE)/1,0))</f>
        <v/>
      </c>
      <c r="U111" t="str">
        <f>IF($D111="","",IFERROR(VLOOKUP($B111,Kraftvärmeprod!$B$1:$BX$550,MATCH(U$2,Kraftvärmeprod!$B$1:$VX$1,0),FALSE)/1,0)-IFERROR(VLOOKUP($B111,'Slutlig allokering kvv'!$B$2:$BX$550,MATCH(U$2,'Slutlig allokering kvv'!$B$1:$BX$1,0),FALSE)/1,0))</f>
        <v/>
      </c>
      <c r="V111" t="str">
        <f>IF($D111="","",IFERROR(VLOOKUP($B111,Kraftvärmeprod!$B$1:$BX$550,MATCH(V$2,Kraftvärmeprod!$B$1:$VX$1,0),FALSE)/1,0)-IFERROR(VLOOKUP($B111,'Slutlig allokering kvv'!$B$2:$BX$550,MATCH(V$2,'Slutlig allokering kvv'!$B$1:$BX$1,0),FALSE)/1,0))</f>
        <v/>
      </c>
      <c r="W111" t="str">
        <f>IF($D111="","",IFERROR(VLOOKUP($B111,Kraftvärmeprod!$B$1:$BX$550,MATCH(W$2,Kraftvärmeprod!$B$1:$VX$1,0),FALSE)/1,0)-IFERROR(VLOOKUP($B111,'Slutlig allokering kvv'!$B$2:$BX$550,MATCH(W$2,'Slutlig allokering kvv'!$B$1:$BX$1,0),FALSE)/1,0))</f>
        <v/>
      </c>
      <c r="X111" t="str">
        <f>IF($D111="","",IFERROR(VLOOKUP($B111,Kraftvärmeprod!$B$1:$BX$550,MATCH(X$2,Kraftvärmeprod!$B$1:$VX$1,0),FALSE)/1,0)-IFERROR(VLOOKUP($B111,'Slutlig allokering kvv'!$B$2:$BX$550,MATCH(X$2,'Slutlig allokering kvv'!$B$1:$BX$1,0),FALSE)/1,0))</f>
        <v/>
      </c>
      <c r="Y111" t="str">
        <f>IF($D111="","",IFERROR(VLOOKUP($B111,Kraftvärmeprod!$B$1:$BX$550,MATCH(Y$2,Kraftvärmeprod!$B$1:$VX$1,0),FALSE)/1,0)-IFERROR(VLOOKUP($B111,'Slutlig allokering kvv'!$B$2:$BX$550,MATCH(Y$2,'Slutlig allokering kvv'!$B$1:$BX$1,0),FALSE)/1,0))</f>
        <v/>
      </c>
      <c r="Z111" t="str">
        <f>IF($D111="","",IFERROR(VLOOKUP($B111,Kraftvärmeprod!$B$1:$BX$550,MATCH(Z$2,Kraftvärmeprod!$B$1:$VX$1,0),FALSE)/1,0)-IFERROR(VLOOKUP($B111,'Slutlig allokering kvv'!$B$2:$BX$550,MATCH(Z$2,'Slutlig allokering kvv'!$B$1:$BX$1,0),FALSE)/1,0))</f>
        <v/>
      </c>
      <c r="AA111" t="str">
        <f>IF($D111="","",IFERROR(VLOOKUP($B111,Kraftvärmeprod!$B$1:$BX$550,MATCH(AA$2,Kraftvärmeprod!$B$1:$VX$1,0),FALSE)/1,0)-IFERROR(VLOOKUP($B111,'Slutlig allokering kvv'!$B$2:$BX$550,MATCH(AA$2,'Slutlig allokering kvv'!$B$1:$BX$1,0),FALSE)/1,0))</f>
        <v/>
      </c>
      <c r="AB111" t="str">
        <f>IF($D111="","",IFERROR(VLOOKUP($B111,Kraftvärmeprod!$B$1:$BX$550,MATCH(AB$2,Kraftvärmeprod!$B$1:$VX$1,0),FALSE)/1,0)-IFERROR(VLOOKUP($B111,'Slutlig allokering kvv'!$B$2:$BX$550,MATCH(AB$2,'Slutlig allokering kvv'!$B$1:$BX$1,0),FALSE)/1,0))</f>
        <v/>
      </c>
      <c r="AC111" t="str">
        <f>IF($D111="","",IFERROR(VLOOKUP($B111,Kraftvärmeprod!$B$1:$BX$550,MATCH(AC$2,Kraftvärmeprod!$B$1:$VX$1,0),FALSE)/1,0)-IFERROR(VLOOKUP($B111,'Slutlig allokering kvv'!$B$2:$BX$550,MATCH(AC$2,'Slutlig allokering kvv'!$B$1:$BX$1,0),FALSE)/1,0))</f>
        <v/>
      </c>
      <c r="AE111" t="str">
        <f>IF($D111="","",IFERROR(VLOOKUP($B111,Miljö!$B$1:$E$550,MATCH("Hjälpel kraftvärme (GWh)",Miljö!$B$1:$E$1,0),FALSE)/1,0)-IFERROR(VLOOKUP($B111,'Slutlig allokering kvv'!$B$2:$BX$550,MATCH(AE$2,'Slutlig allokering kvv'!$B$1:$BX$1,0),FALSE)/1,0))</f>
        <v/>
      </c>
      <c r="AI111">
        <f t="shared" si="4"/>
        <v>0</v>
      </c>
      <c r="AK111">
        <f>IFERROR(VLOOKUP($B111,'Slutlig allokering kvv'!$B$2:$AX$550,MATCH("Summa slutlig allokerad tillförd energi (utan hjälpel och rökgaskondensering):",'Slutlig allokering kvv'!$B$1:$AX$1,0),FALSE)/1,"")</f>
        <v>0</v>
      </c>
      <c r="AM111" s="289" t="str">
        <f>IFERROR(1-VLOOKUP($B111,'Slutlig allokering kvv'!$B$2:$AX$550,MATCH("Andel av bränsle i kvv som allokerats till värme, exklusive rökgaskondensering och hjälpel",'Slutlig allokering kvv'!$B$1:$AX$1,0),FALSE),"")</f>
        <v/>
      </c>
      <c r="AO111" s="289" t="str">
        <f t="shared" si="5"/>
        <v/>
      </c>
      <c r="AP111" s="290" t="str">
        <f t="shared" si="6"/>
        <v/>
      </c>
      <c r="AQ111" s="290"/>
      <c r="AR111" s="239" t="str">
        <f t="shared" si="7"/>
        <v/>
      </c>
      <c r="AS111" s="290"/>
    </row>
    <row r="112" spans="1:45" x14ac:dyDescent="0.25">
      <c r="A112" s="2" t="str">
        <f>'Miljövärden för publ företag'!B114</f>
        <v>Jönköping Energi AB</v>
      </c>
      <c r="B112" s="2" t="str">
        <f>'Miljövärden för publ företag'!C114</f>
        <v>Gränna</v>
      </c>
      <c r="C112" t="str">
        <f>IFERROR(VLOOKUP($B112,Kraftvärmeprod!$B$1:$AH$479,MATCH(C$2,Kraftvärmeprod!$B$1:$AG$1,0),FALSE)/1,"")</f>
        <v/>
      </c>
      <c r="D112" t="str">
        <f>IFERROR(VLOOKUP($B112,Kraftvärmeprod!$B$1:$AH$479,MATCH(D$2,Kraftvärmeprod!$B$1:$AG$1,0),FALSE)/1,"")</f>
        <v/>
      </c>
      <c r="F112" t="str">
        <f>IF($D112="","",IFERROR(VLOOKUP($B112,Kraftvärmeprod!$B$1:$BX$550,MATCH(F$2,Kraftvärmeprod!$B$1:$VX$1,0),FALSE)/1,0)-IFERROR(VLOOKUP($B112,'Slutlig allokering kvv'!$B$2:$BX$550,MATCH(F$2,'Slutlig allokering kvv'!$B$1:$BX$1,0),FALSE)/1,0))</f>
        <v/>
      </c>
      <c r="G112" t="str">
        <f>IF($D112="","",IFERROR(VLOOKUP($B112,Kraftvärmeprod!$B$1:$BX$550,MATCH(G$2,Kraftvärmeprod!$B$1:$VX$1,0),FALSE)/1,0)-IFERROR(VLOOKUP($B112,'Slutlig allokering kvv'!$B$2:$BX$550,MATCH(G$2,'Slutlig allokering kvv'!$B$1:$BX$1,0),FALSE)/1,0))</f>
        <v/>
      </c>
      <c r="H112" t="str">
        <f>IF($D112="","",IFERROR(VLOOKUP($B112,Kraftvärmeprod!$B$1:$BX$550,MATCH(H$2,Kraftvärmeprod!$B$1:$VX$1,0),FALSE)/1,0)-IFERROR(VLOOKUP($B112,'Slutlig allokering kvv'!$B$2:$BX$550,MATCH(H$2,'Slutlig allokering kvv'!$B$1:$BX$1,0),FALSE)/1,0))</f>
        <v/>
      </c>
      <c r="I112" t="str">
        <f>IF($D112="","",IFERROR(VLOOKUP($B112,Kraftvärmeprod!$B$1:$BX$550,MATCH(I$2,Kraftvärmeprod!$B$1:$VX$1,0),FALSE)/1,0)-IFERROR(VLOOKUP($B112,'Slutlig allokering kvv'!$B$2:$BX$550,MATCH(I$2,'Slutlig allokering kvv'!$B$1:$BX$1,0),FALSE)/1,0))</f>
        <v/>
      </c>
      <c r="J112" t="str">
        <f>IF($D112="","",IFERROR(VLOOKUP($B112,Kraftvärmeprod!$B$1:$BX$550,MATCH(J$2,Kraftvärmeprod!$B$1:$VX$1,0),FALSE)/1,0)-IFERROR(VLOOKUP($B112,'Slutlig allokering kvv'!$B$2:$BX$550,MATCH(J$2,'Slutlig allokering kvv'!$B$1:$BX$1,0),FALSE)/1,0))</f>
        <v/>
      </c>
      <c r="K112" t="str">
        <f>IF($D112="","",IFERROR(VLOOKUP($B112,Kraftvärmeprod!$B$1:$BX$550,MATCH(K$2,Kraftvärmeprod!$B$1:$VX$1,0),FALSE)/1,0)-IFERROR(VLOOKUP($B112,'Slutlig allokering kvv'!$B$2:$BX$550,MATCH(K$2,'Slutlig allokering kvv'!$B$1:$BX$1,0),FALSE)/1,0))</f>
        <v/>
      </c>
      <c r="L112" t="str">
        <f>IF($D112="","",IFERROR(VLOOKUP($B112,Kraftvärmeprod!$B$1:$BX$550,MATCH(L$2,Kraftvärmeprod!$B$1:$VX$1,0),FALSE)/1,0)-IFERROR(VLOOKUP($B112,'Slutlig allokering kvv'!$B$2:$BX$550,MATCH(L$2,'Slutlig allokering kvv'!$B$1:$BX$1,0),FALSE)/1,0))</f>
        <v/>
      </c>
      <c r="M112" t="str">
        <f>IF($D112="","",IFERROR(VLOOKUP($B112,Kraftvärmeprod!$B$1:$BX$550,MATCH(M$2,Kraftvärmeprod!$B$1:$VX$1,0),FALSE)/1,0)-IFERROR(VLOOKUP($B112,'Slutlig allokering kvv'!$B$2:$BX$550,MATCH(M$2,'Slutlig allokering kvv'!$B$1:$BX$1,0),FALSE)/1,0))</f>
        <v/>
      </c>
      <c r="N112" t="str">
        <f>IF($D112="","",IFERROR(VLOOKUP($B112,Kraftvärmeprod!$B$1:$BX$550,MATCH(N$2,Kraftvärmeprod!$B$1:$VX$1,0),FALSE)/1,0)-IFERROR(VLOOKUP($B112,'Slutlig allokering kvv'!$B$2:$BX$550,MATCH(N$2,'Slutlig allokering kvv'!$B$1:$BX$1,0),FALSE)/1,0))</f>
        <v/>
      </c>
      <c r="O112" t="str">
        <f>IF($D112="","",IFERROR(VLOOKUP($B112,Kraftvärmeprod!$B$1:$BX$550,MATCH(O$2,Kraftvärmeprod!$B$1:$VX$1,0),FALSE)/1,0)-IFERROR(VLOOKUP($B112,'Slutlig allokering kvv'!$B$2:$BX$550,MATCH(O$2,'Slutlig allokering kvv'!$B$1:$BX$1,0),FALSE)/1,0))</f>
        <v/>
      </c>
      <c r="P112" t="str">
        <f>IF($D112="","",IFERROR(VLOOKUP($B112,Kraftvärmeprod!$B$1:$BX$550,MATCH(P$2,Kraftvärmeprod!$B$1:$VX$1,0),FALSE)/1,0)-IFERROR(VLOOKUP($B112,'Slutlig allokering kvv'!$B$2:$BX$550,MATCH(P$2,'Slutlig allokering kvv'!$B$1:$BX$1,0),FALSE)/1,0))</f>
        <v/>
      </c>
      <c r="Q112" t="str">
        <f>IF($D112="","",IFERROR(VLOOKUP($B112,Kraftvärmeprod!$B$1:$BX$550,MATCH(Q$2,Kraftvärmeprod!$B$1:$VX$1,0),FALSE)/1,0)-IFERROR(VLOOKUP($B112,'Slutlig allokering kvv'!$B$2:$BX$550,MATCH(Q$2,'Slutlig allokering kvv'!$B$1:$BX$1,0),FALSE)/1,0))</f>
        <v/>
      </c>
      <c r="R112" t="str">
        <f>IF($D112="","",IFERROR(VLOOKUP($B112,Kraftvärmeprod!$B$1:$BX$550,MATCH(R$2,Kraftvärmeprod!$B$1:$VX$1,0),FALSE)/1,0)-IFERROR(VLOOKUP($B112,'Slutlig allokering kvv'!$B$2:$BX$550,MATCH(R$2,'Slutlig allokering kvv'!$B$1:$BX$1,0),FALSE)/1,0))</f>
        <v/>
      </c>
      <c r="S112" t="str">
        <f>IF($D112="","",IFERROR(VLOOKUP($B112,Kraftvärmeprod!$B$1:$BX$550,MATCH(S$2,Kraftvärmeprod!$B$1:$VX$1,0),FALSE)/1,0)-IFERROR(VLOOKUP($B112,'Slutlig allokering kvv'!$B$2:$BX$550,MATCH(S$2,'Slutlig allokering kvv'!$B$1:$BX$1,0),FALSE)/1,0))</f>
        <v/>
      </c>
      <c r="T112" t="str">
        <f>IF($D112="","",IFERROR(VLOOKUP($B112,Kraftvärmeprod!$B$1:$BX$550,MATCH(T$2,Kraftvärmeprod!$B$1:$VX$1,0),FALSE)/1,0)-IFERROR(VLOOKUP($B112,'Slutlig allokering kvv'!$B$2:$BX$550,MATCH(T$2,'Slutlig allokering kvv'!$B$1:$BX$1,0),FALSE)/1,0))</f>
        <v/>
      </c>
      <c r="U112" t="str">
        <f>IF($D112="","",IFERROR(VLOOKUP($B112,Kraftvärmeprod!$B$1:$BX$550,MATCH(U$2,Kraftvärmeprod!$B$1:$VX$1,0),FALSE)/1,0)-IFERROR(VLOOKUP($B112,'Slutlig allokering kvv'!$B$2:$BX$550,MATCH(U$2,'Slutlig allokering kvv'!$B$1:$BX$1,0),FALSE)/1,0))</f>
        <v/>
      </c>
      <c r="V112" t="str">
        <f>IF($D112="","",IFERROR(VLOOKUP($B112,Kraftvärmeprod!$B$1:$BX$550,MATCH(V$2,Kraftvärmeprod!$B$1:$VX$1,0),FALSE)/1,0)-IFERROR(VLOOKUP($B112,'Slutlig allokering kvv'!$B$2:$BX$550,MATCH(V$2,'Slutlig allokering kvv'!$B$1:$BX$1,0),FALSE)/1,0))</f>
        <v/>
      </c>
      <c r="W112" t="str">
        <f>IF($D112="","",IFERROR(VLOOKUP($B112,Kraftvärmeprod!$B$1:$BX$550,MATCH(W$2,Kraftvärmeprod!$B$1:$VX$1,0),FALSE)/1,0)-IFERROR(VLOOKUP($B112,'Slutlig allokering kvv'!$B$2:$BX$550,MATCH(W$2,'Slutlig allokering kvv'!$B$1:$BX$1,0),FALSE)/1,0))</f>
        <v/>
      </c>
      <c r="X112" t="str">
        <f>IF($D112="","",IFERROR(VLOOKUP($B112,Kraftvärmeprod!$B$1:$BX$550,MATCH(X$2,Kraftvärmeprod!$B$1:$VX$1,0),FALSE)/1,0)-IFERROR(VLOOKUP($B112,'Slutlig allokering kvv'!$B$2:$BX$550,MATCH(X$2,'Slutlig allokering kvv'!$B$1:$BX$1,0),FALSE)/1,0))</f>
        <v/>
      </c>
      <c r="Y112" t="str">
        <f>IF($D112="","",IFERROR(VLOOKUP($B112,Kraftvärmeprod!$B$1:$BX$550,MATCH(Y$2,Kraftvärmeprod!$B$1:$VX$1,0),FALSE)/1,0)-IFERROR(VLOOKUP($B112,'Slutlig allokering kvv'!$B$2:$BX$550,MATCH(Y$2,'Slutlig allokering kvv'!$B$1:$BX$1,0),FALSE)/1,0))</f>
        <v/>
      </c>
      <c r="Z112" t="str">
        <f>IF($D112="","",IFERROR(VLOOKUP($B112,Kraftvärmeprod!$B$1:$BX$550,MATCH(Z$2,Kraftvärmeprod!$B$1:$VX$1,0),FALSE)/1,0)-IFERROR(VLOOKUP($B112,'Slutlig allokering kvv'!$B$2:$BX$550,MATCH(Z$2,'Slutlig allokering kvv'!$B$1:$BX$1,0),FALSE)/1,0))</f>
        <v/>
      </c>
      <c r="AA112" t="str">
        <f>IF($D112="","",IFERROR(VLOOKUP($B112,Kraftvärmeprod!$B$1:$BX$550,MATCH(AA$2,Kraftvärmeprod!$B$1:$VX$1,0),FALSE)/1,0)-IFERROR(VLOOKUP($B112,'Slutlig allokering kvv'!$B$2:$BX$550,MATCH(AA$2,'Slutlig allokering kvv'!$B$1:$BX$1,0),FALSE)/1,0))</f>
        <v/>
      </c>
      <c r="AB112" t="str">
        <f>IF($D112="","",IFERROR(VLOOKUP($B112,Kraftvärmeprod!$B$1:$BX$550,MATCH(AB$2,Kraftvärmeprod!$B$1:$VX$1,0),FALSE)/1,0)-IFERROR(VLOOKUP($B112,'Slutlig allokering kvv'!$B$2:$BX$550,MATCH(AB$2,'Slutlig allokering kvv'!$B$1:$BX$1,0),FALSE)/1,0))</f>
        <v/>
      </c>
      <c r="AC112" t="str">
        <f>IF($D112="","",IFERROR(VLOOKUP($B112,Kraftvärmeprod!$B$1:$BX$550,MATCH(AC$2,Kraftvärmeprod!$B$1:$VX$1,0),FALSE)/1,0)-IFERROR(VLOOKUP($B112,'Slutlig allokering kvv'!$B$2:$BX$550,MATCH(AC$2,'Slutlig allokering kvv'!$B$1:$BX$1,0),FALSE)/1,0))</f>
        <v/>
      </c>
      <c r="AE112" t="str">
        <f>IF($D112="","",IFERROR(VLOOKUP($B112,Miljö!$B$1:$E$550,MATCH("Hjälpel kraftvärme (GWh)",Miljö!$B$1:$E$1,0),FALSE)/1,0)-IFERROR(VLOOKUP($B112,'Slutlig allokering kvv'!$B$2:$BX$550,MATCH(AE$2,'Slutlig allokering kvv'!$B$1:$BX$1,0),FALSE)/1,0))</f>
        <v/>
      </c>
      <c r="AI112">
        <f t="shared" si="4"/>
        <v>0</v>
      </c>
      <c r="AK112">
        <f>IFERROR(VLOOKUP($B112,'Slutlig allokering kvv'!$B$2:$AX$550,MATCH("Summa slutlig allokerad tillförd energi (utan hjälpel och rökgaskondensering):",'Slutlig allokering kvv'!$B$1:$AX$1,0),FALSE)/1,"")</f>
        <v>0</v>
      </c>
      <c r="AM112" s="289" t="str">
        <f>IFERROR(1-VLOOKUP($B112,'Slutlig allokering kvv'!$B$2:$AX$550,MATCH("Andel av bränsle i kvv som allokerats till värme, exklusive rökgaskondensering och hjälpel",'Slutlig allokering kvv'!$B$1:$AX$1,0),FALSE),"")</f>
        <v/>
      </c>
      <c r="AO112" s="289" t="str">
        <f t="shared" si="5"/>
        <v/>
      </c>
      <c r="AP112" s="290" t="str">
        <f t="shared" si="6"/>
        <v/>
      </c>
      <c r="AQ112" s="290"/>
      <c r="AR112" s="239" t="str">
        <f t="shared" si="7"/>
        <v/>
      </c>
      <c r="AS112" s="290"/>
    </row>
    <row r="113" spans="1:45" x14ac:dyDescent="0.25">
      <c r="A113" s="2" t="str">
        <f>'Miljövärden för publ företag'!B115</f>
        <v>Jönköping Energi AB</v>
      </c>
      <c r="B113" s="2" t="str">
        <f>'Miljövärden för publ företag'!C115</f>
        <v>Jönköping</v>
      </c>
      <c r="C113">
        <f>IFERROR(VLOOKUP($B113,Kraftvärmeprod!$B$1:$AH$479,MATCH(C$2,Kraftvärmeprod!$B$1:$AG$1,0),FALSE)/1,"")</f>
        <v>630.70000000000005</v>
      </c>
      <c r="D113">
        <f>IFERROR(VLOOKUP($B113,Kraftvärmeprod!$B$1:$AH$479,MATCH(D$2,Kraftvärmeprod!$B$1:$AG$1,0),FALSE)/1,"")</f>
        <v>219.87</v>
      </c>
      <c r="F113">
        <f>IF($D113="","",IFERROR(VLOOKUP($B113,Kraftvärmeprod!$B$1:$BX$550,MATCH(F$2,Kraftvärmeprod!$B$1:$VX$1,0),FALSE)/1,0)-IFERROR(VLOOKUP($B113,'Slutlig allokering kvv'!$B$2:$BX$550,MATCH(F$2,'Slutlig allokering kvv'!$B$1:$BX$1,0),FALSE)/1,0))</f>
        <v>0</v>
      </c>
      <c r="G113">
        <f>IF($D113="","",IFERROR(VLOOKUP($B113,Kraftvärmeprod!$B$1:$BX$550,MATCH(G$2,Kraftvärmeprod!$B$1:$VX$1,0),FALSE)/1,0)-IFERROR(VLOOKUP($B113,'Slutlig allokering kvv'!$B$2:$BX$550,MATCH(G$2,'Slutlig allokering kvv'!$B$1:$BX$1,0),FALSE)/1,0))</f>
        <v>1.0917500000000002</v>
      </c>
      <c r="H113">
        <f>IF($D113="","",IFERROR(VLOOKUP($B113,Kraftvärmeprod!$B$1:$BX$550,MATCH(H$2,Kraftvärmeprod!$B$1:$VX$1,0),FALSE)/1,0)-IFERROR(VLOOKUP($B113,'Slutlig allokering kvv'!$B$2:$BX$550,MATCH(H$2,'Slutlig allokering kvv'!$B$1:$BX$1,0),FALSE)/1,0))</f>
        <v>0</v>
      </c>
      <c r="I113">
        <f>IF($D113="","",IFERROR(VLOOKUP($B113,Kraftvärmeprod!$B$1:$BX$550,MATCH(I$2,Kraftvärmeprod!$B$1:$VX$1,0),FALSE)/1,0)-IFERROR(VLOOKUP($B113,'Slutlig allokering kvv'!$B$2:$BX$550,MATCH(I$2,'Slutlig allokering kvv'!$B$1:$BX$1,0),FALSE)/1,0))</f>
        <v>0</v>
      </c>
      <c r="J113">
        <f>IF($D113="","",IFERROR(VLOOKUP($B113,Kraftvärmeprod!$B$1:$BX$550,MATCH(J$2,Kraftvärmeprod!$B$1:$VX$1,0),FALSE)/1,0)-IFERROR(VLOOKUP($B113,'Slutlig allokering kvv'!$B$2:$BX$550,MATCH(J$2,'Slutlig allokering kvv'!$B$1:$BX$1,0),FALSE)/1,0))</f>
        <v>0</v>
      </c>
      <c r="K113">
        <f>IF($D113="","",IFERROR(VLOOKUP($B113,Kraftvärmeprod!$B$1:$BX$550,MATCH(K$2,Kraftvärmeprod!$B$1:$VX$1,0),FALSE)/1,0)-IFERROR(VLOOKUP($B113,'Slutlig allokering kvv'!$B$2:$BX$550,MATCH(K$2,'Slutlig allokering kvv'!$B$1:$BX$1,0),FALSE)/1,0))</f>
        <v>0</v>
      </c>
      <c r="L113">
        <f>IF($D113="","",IFERROR(VLOOKUP($B113,Kraftvärmeprod!$B$1:$BX$550,MATCH(L$2,Kraftvärmeprod!$B$1:$VX$1,0),FALSE)/1,0)-IFERROR(VLOOKUP($B113,'Slutlig allokering kvv'!$B$2:$BX$550,MATCH(L$2,'Slutlig allokering kvv'!$B$1:$BX$1,0),FALSE)/1,0))</f>
        <v>115.152</v>
      </c>
      <c r="M113">
        <f>IF($D113="","",IFERROR(VLOOKUP($B113,Kraftvärmeprod!$B$1:$BX$550,MATCH(M$2,Kraftvärmeprod!$B$1:$VX$1,0),FALSE)/1,0)-IFERROR(VLOOKUP($B113,'Slutlig allokering kvv'!$B$2:$BX$550,MATCH(M$2,'Slutlig allokering kvv'!$B$1:$BX$1,0),FALSE)/1,0))</f>
        <v>24.267999999999997</v>
      </c>
      <c r="N113">
        <f>IF($D113="","",IFERROR(VLOOKUP($B113,Kraftvärmeprod!$B$1:$BX$550,MATCH(N$2,Kraftvärmeprod!$B$1:$VX$1,0),FALSE)/1,0)-IFERROR(VLOOKUP($B113,'Slutlig allokering kvv'!$B$2:$BX$550,MATCH(N$2,'Slutlig allokering kvv'!$B$1:$BX$1,0),FALSE)/1,0))</f>
        <v>16.375399999999999</v>
      </c>
      <c r="O113">
        <f>IF($D113="","",IFERROR(VLOOKUP($B113,Kraftvärmeprod!$B$1:$BX$550,MATCH(O$2,Kraftvärmeprod!$B$1:$VX$1,0),FALSE)/1,0)-IFERROR(VLOOKUP($B113,'Slutlig allokering kvv'!$B$2:$BX$550,MATCH(O$2,'Slutlig allokering kvv'!$B$1:$BX$1,0),FALSE)/1,0))</f>
        <v>17.979600000000001</v>
      </c>
      <c r="P113">
        <f>IF($D113="","",IFERROR(VLOOKUP($B113,Kraftvärmeprod!$B$1:$BX$550,MATCH(P$2,Kraftvärmeprod!$B$1:$VX$1,0),FALSE)/1,0)-IFERROR(VLOOKUP($B113,'Slutlig allokering kvv'!$B$2:$BX$550,MATCH(P$2,'Slutlig allokering kvv'!$B$1:$BX$1,0),FALSE)/1,0))</f>
        <v>0</v>
      </c>
      <c r="Q113">
        <f>IF($D113="","",IFERROR(VLOOKUP($B113,Kraftvärmeprod!$B$1:$BX$550,MATCH(Q$2,Kraftvärmeprod!$B$1:$VX$1,0),FALSE)/1,0)-IFERROR(VLOOKUP($B113,'Slutlig allokering kvv'!$B$2:$BX$550,MATCH(Q$2,'Slutlig allokering kvv'!$B$1:$BX$1,0),FALSE)/1,0))</f>
        <v>27.566899999999997</v>
      </c>
      <c r="R113">
        <f>IF($D113="","",IFERROR(VLOOKUP($B113,Kraftvärmeprod!$B$1:$BX$550,MATCH(R$2,Kraftvärmeprod!$B$1:$VX$1,0),FALSE)/1,0)-IFERROR(VLOOKUP($B113,'Slutlig allokering kvv'!$B$2:$BX$550,MATCH(R$2,'Slutlig allokering kvv'!$B$1:$BX$1,0),FALSE)/1,0))</f>
        <v>0</v>
      </c>
      <c r="S113">
        <f>IF($D113="","",IFERROR(VLOOKUP($B113,Kraftvärmeprod!$B$1:$BX$550,MATCH(S$2,Kraftvärmeprod!$B$1:$VX$1,0),FALSE)/1,0)-IFERROR(VLOOKUP($B113,'Slutlig allokering kvv'!$B$2:$BX$550,MATCH(S$2,'Slutlig allokering kvv'!$B$1:$BX$1,0),FALSE)/1,0))</f>
        <v>0</v>
      </c>
      <c r="T113">
        <f>IF($D113="","",IFERROR(VLOOKUP($B113,Kraftvärmeprod!$B$1:$BX$550,MATCH(T$2,Kraftvärmeprod!$B$1:$VX$1,0),FALSE)/1,0)-IFERROR(VLOOKUP($B113,'Slutlig allokering kvv'!$B$2:$BX$550,MATCH(T$2,'Slutlig allokering kvv'!$B$1:$BX$1,0),FALSE)/1,0))</f>
        <v>0</v>
      </c>
      <c r="U113">
        <f>IF($D113="","",IFERROR(VLOOKUP($B113,Kraftvärmeprod!$B$1:$BX$550,MATCH(U$2,Kraftvärmeprod!$B$1:$VX$1,0),FALSE)/1,0)-IFERROR(VLOOKUP($B113,'Slutlig allokering kvv'!$B$2:$BX$550,MATCH(U$2,'Slutlig allokering kvv'!$B$1:$BX$1,0),FALSE)/1,0))</f>
        <v>0</v>
      </c>
      <c r="V113">
        <f>IF($D113="","",IFERROR(VLOOKUP($B113,Kraftvärmeprod!$B$1:$BX$550,MATCH(V$2,Kraftvärmeprod!$B$1:$VX$1,0),FALSE)/1,0)-IFERROR(VLOOKUP($B113,'Slutlig allokering kvv'!$B$2:$BX$550,MATCH(V$2,'Slutlig allokering kvv'!$B$1:$BX$1,0),FALSE)/1,0))</f>
        <v>0</v>
      </c>
      <c r="W113">
        <f>IF($D113="","",IFERROR(VLOOKUP($B113,Kraftvärmeprod!$B$1:$BX$550,MATCH(W$2,Kraftvärmeprod!$B$1:$VX$1,0),FALSE)/1,0)-IFERROR(VLOOKUP($B113,'Slutlig allokering kvv'!$B$2:$BX$550,MATCH(W$2,'Slutlig allokering kvv'!$B$1:$BX$1,0),FALSE)/1,0))</f>
        <v>0</v>
      </c>
      <c r="X113">
        <f>IF($D113="","",IFERROR(VLOOKUP($B113,Kraftvärmeprod!$B$1:$BX$550,MATCH(X$2,Kraftvärmeprod!$B$1:$VX$1,0),FALSE)/1,0)-IFERROR(VLOOKUP($B113,'Slutlig allokering kvv'!$B$2:$BX$550,MATCH(X$2,'Slutlig allokering kvv'!$B$1:$BX$1,0),FALSE)/1,0))</f>
        <v>0</v>
      </c>
      <c r="Y113">
        <f>IF($D113="","",IFERROR(VLOOKUP($B113,Kraftvärmeprod!$B$1:$BX$550,MATCH(Y$2,Kraftvärmeprod!$B$1:$VX$1,0),FALSE)/1,0)-IFERROR(VLOOKUP($B113,'Slutlig allokering kvv'!$B$2:$BX$550,MATCH(Y$2,'Slutlig allokering kvv'!$B$1:$BX$1,0),FALSE)/1,0))</f>
        <v>0</v>
      </c>
      <c r="Z113">
        <f>IF($D113="","",IFERROR(VLOOKUP($B113,Kraftvärmeprod!$B$1:$BX$550,MATCH(Z$2,Kraftvärmeprod!$B$1:$VX$1,0),FALSE)/1,0)-IFERROR(VLOOKUP($B113,'Slutlig allokering kvv'!$B$2:$BX$550,MATCH(Z$2,'Slutlig allokering kvv'!$B$1:$BX$1,0),FALSE)/1,0))</f>
        <v>0</v>
      </c>
      <c r="AA113">
        <f>IF($D113="","",IFERROR(VLOOKUP($B113,Kraftvärmeprod!$B$1:$BX$550,MATCH(AA$2,Kraftvärmeprod!$B$1:$VX$1,0),FALSE)/1,0)-IFERROR(VLOOKUP($B113,'Slutlig allokering kvv'!$B$2:$BX$550,MATCH(AA$2,'Slutlig allokering kvv'!$B$1:$BX$1,0),FALSE)/1,0))</f>
        <v>275.36800000000005</v>
      </c>
      <c r="AB113">
        <f>IF($D113="","",IFERROR(VLOOKUP($B113,Kraftvärmeprod!$B$1:$BX$550,MATCH(AB$2,Kraftvärmeprod!$B$1:$VX$1,0),FALSE)/1,0)-IFERROR(VLOOKUP($B113,'Slutlig allokering kvv'!$B$2:$BX$550,MATCH(AB$2,'Slutlig allokering kvv'!$B$1:$BX$1,0),FALSE)/1,0))</f>
        <v>0</v>
      </c>
      <c r="AC113">
        <f>IF($D113="","",IFERROR(VLOOKUP($B113,Kraftvärmeprod!$B$1:$BX$550,MATCH(AC$2,Kraftvärmeprod!$B$1:$VX$1,0),FALSE)/1,0)-IFERROR(VLOOKUP($B113,'Slutlig allokering kvv'!$B$2:$BX$550,MATCH(AC$2,'Slutlig allokering kvv'!$B$1:$BX$1,0),FALSE)/1,0))</f>
        <v>0</v>
      </c>
      <c r="AE113">
        <f>IF($D113="","",IFERROR(VLOOKUP($B113,Miljö!$B$1:$E$550,MATCH("Hjälpel kraftvärme (GWh)",Miljö!$B$1:$E$1,0),FALSE)/1,0)-IFERROR(VLOOKUP($B113,'Slutlig allokering kvv'!$B$2:$BX$550,MATCH(AE$2,'Slutlig allokering kvv'!$B$1:$BX$1,0),FALSE)/1,0))</f>
        <v>16.736500000000003</v>
      </c>
      <c r="AI113">
        <f t="shared" si="4"/>
        <v>477.80165000000011</v>
      </c>
      <c r="AK113">
        <f>IFERROR(VLOOKUP($B113,'Slutlig allokering kvv'!$B$2:$AX$550,MATCH("Summa slutlig allokerad tillförd energi (utan hjälpel och rökgaskondensering):",'Slutlig allokering kvv'!$B$1:$AX$1,0),FALSE)/1,"")</f>
        <v>470.00835000000006</v>
      </c>
      <c r="AM113" s="289">
        <f>IFERROR(1-VLOOKUP($B113,'Slutlig allokering kvv'!$B$2:$AX$550,MATCH("Andel av bränsle i kvv som allokerats till värme, exklusive rökgaskondensering och hjälpel",'Slutlig allokering kvv'!$B$1:$AX$1,0),FALSE),"")</f>
        <v>0.50411121427290273</v>
      </c>
      <c r="AO113" s="289">
        <f t="shared" si="5"/>
        <v>0.50411121427290284</v>
      </c>
      <c r="AP113" s="290">
        <f t="shared" si="6"/>
        <v>-1.1102230246251565E-16</v>
      </c>
      <c r="AQ113" s="290"/>
      <c r="AR113" s="239">
        <f t="shared" si="7"/>
        <v>0.44459664031986201</v>
      </c>
      <c r="AS113" s="290"/>
    </row>
    <row r="114" spans="1:45" x14ac:dyDescent="0.25">
      <c r="A114" s="2" t="str">
        <f>'Miljövärden för publ företag'!B116</f>
        <v>Jönköping Energi AB</v>
      </c>
      <c r="B114" s="2" t="str">
        <f>'Miljövärden för publ företag'!C116</f>
        <v>Stigamo</v>
      </c>
      <c r="C114" t="str">
        <f>IFERROR(VLOOKUP($B114,Kraftvärmeprod!$B$1:$AH$479,MATCH(C$2,Kraftvärmeprod!$B$1:$AG$1,0),FALSE)/1,"")</f>
        <v/>
      </c>
      <c r="D114" t="str">
        <f>IFERROR(VLOOKUP($B114,Kraftvärmeprod!$B$1:$AH$479,MATCH(D$2,Kraftvärmeprod!$B$1:$AG$1,0),FALSE)/1,"")</f>
        <v/>
      </c>
      <c r="F114" t="str">
        <f>IF($D114="","",IFERROR(VLOOKUP($B114,Kraftvärmeprod!$B$1:$BX$550,MATCH(F$2,Kraftvärmeprod!$B$1:$VX$1,0),FALSE)/1,0)-IFERROR(VLOOKUP($B114,'Slutlig allokering kvv'!$B$2:$BX$550,MATCH(F$2,'Slutlig allokering kvv'!$B$1:$BX$1,0),FALSE)/1,0))</f>
        <v/>
      </c>
      <c r="G114" t="str">
        <f>IF($D114="","",IFERROR(VLOOKUP($B114,Kraftvärmeprod!$B$1:$BX$550,MATCH(G$2,Kraftvärmeprod!$B$1:$VX$1,0),FALSE)/1,0)-IFERROR(VLOOKUP($B114,'Slutlig allokering kvv'!$B$2:$BX$550,MATCH(G$2,'Slutlig allokering kvv'!$B$1:$BX$1,0),FALSE)/1,0))</f>
        <v/>
      </c>
      <c r="H114" t="str">
        <f>IF($D114="","",IFERROR(VLOOKUP($B114,Kraftvärmeprod!$B$1:$BX$550,MATCH(H$2,Kraftvärmeprod!$B$1:$VX$1,0),FALSE)/1,0)-IFERROR(VLOOKUP($B114,'Slutlig allokering kvv'!$B$2:$BX$550,MATCH(H$2,'Slutlig allokering kvv'!$B$1:$BX$1,0),FALSE)/1,0))</f>
        <v/>
      </c>
      <c r="I114" t="str">
        <f>IF($D114="","",IFERROR(VLOOKUP($B114,Kraftvärmeprod!$B$1:$BX$550,MATCH(I$2,Kraftvärmeprod!$B$1:$VX$1,0),FALSE)/1,0)-IFERROR(VLOOKUP($B114,'Slutlig allokering kvv'!$B$2:$BX$550,MATCH(I$2,'Slutlig allokering kvv'!$B$1:$BX$1,0),FALSE)/1,0))</f>
        <v/>
      </c>
      <c r="J114" t="str">
        <f>IF($D114="","",IFERROR(VLOOKUP($B114,Kraftvärmeprod!$B$1:$BX$550,MATCH(J$2,Kraftvärmeprod!$B$1:$VX$1,0),FALSE)/1,0)-IFERROR(VLOOKUP($B114,'Slutlig allokering kvv'!$B$2:$BX$550,MATCH(J$2,'Slutlig allokering kvv'!$B$1:$BX$1,0),FALSE)/1,0))</f>
        <v/>
      </c>
      <c r="K114" t="str">
        <f>IF($D114="","",IFERROR(VLOOKUP($B114,Kraftvärmeprod!$B$1:$BX$550,MATCH(K$2,Kraftvärmeprod!$B$1:$VX$1,0),FALSE)/1,0)-IFERROR(VLOOKUP($B114,'Slutlig allokering kvv'!$B$2:$BX$550,MATCH(K$2,'Slutlig allokering kvv'!$B$1:$BX$1,0),FALSE)/1,0))</f>
        <v/>
      </c>
      <c r="L114" t="str">
        <f>IF($D114="","",IFERROR(VLOOKUP($B114,Kraftvärmeprod!$B$1:$BX$550,MATCH(L$2,Kraftvärmeprod!$B$1:$VX$1,0),FALSE)/1,0)-IFERROR(VLOOKUP($B114,'Slutlig allokering kvv'!$B$2:$BX$550,MATCH(L$2,'Slutlig allokering kvv'!$B$1:$BX$1,0),FALSE)/1,0))</f>
        <v/>
      </c>
      <c r="M114" t="str">
        <f>IF($D114="","",IFERROR(VLOOKUP($B114,Kraftvärmeprod!$B$1:$BX$550,MATCH(M$2,Kraftvärmeprod!$B$1:$VX$1,0),FALSE)/1,0)-IFERROR(VLOOKUP($B114,'Slutlig allokering kvv'!$B$2:$BX$550,MATCH(M$2,'Slutlig allokering kvv'!$B$1:$BX$1,0),FALSE)/1,0))</f>
        <v/>
      </c>
      <c r="N114" t="str">
        <f>IF($D114="","",IFERROR(VLOOKUP($B114,Kraftvärmeprod!$B$1:$BX$550,MATCH(N$2,Kraftvärmeprod!$B$1:$VX$1,0),FALSE)/1,0)-IFERROR(VLOOKUP($B114,'Slutlig allokering kvv'!$B$2:$BX$550,MATCH(N$2,'Slutlig allokering kvv'!$B$1:$BX$1,0),FALSE)/1,0))</f>
        <v/>
      </c>
      <c r="O114" t="str">
        <f>IF($D114="","",IFERROR(VLOOKUP($B114,Kraftvärmeprod!$B$1:$BX$550,MATCH(O$2,Kraftvärmeprod!$B$1:$VX$1,0),FALSE)/1,0)-IFERROR(VLOOKUP($B114,'Slutlig allokering kvv'!$B$2:$BX$550,MATCH(O$2,'Slutlig allokering kvv'!$B$1:$BX$1,0),FALSE)/1,0))</f>
        <v/>
      </c>
      <c r="P114" t="str">
        <f>IF($D114="","",IFERROR(VLOOKUP($B114,Kraftvärmeprod!$B$1:$BX$550,MATCH(P$2,Kraftvärmeprod!$B$1:$VX$1,0),FALSE)/1,0)-IFERROR(VLOOKUP($B114,'Slutlig allokering kvv'!$B$2:$BX$550,MATCH(P$2,'Slutlig allokering kvv'!$B$1:$BX$1,0),FALSE)/1,0))</f>
        <v/>
      </c>
      <c r="Q114" t="str">
        <f>IF($D114="","",IFERROR(VLOOKUP($B114,Kraftvärmeprod!$B$1:$BX$550,MATCH(Q$2,Kraftvärmeprod!$B$1:$VX$1,0),FALSE)/1,0)-IFERROR(VLOOKUP($B114,'Slutlig allokering kvv'!$B$2:$BX$550,MATCH(Q$2,'Slutlig allokering kvv'!$B$1:$BX$1,0),FALSE)/1,0))</f>
        <v/>
      </c>
      <c r="R114" t="str">
        <f>IF($D114="","",IFERROR(VLOOKUP($B114,Kraftvärmeprod!$B$1:$BX$550,MATCH(R$2,Kraftvärmeprod!$B$1:$VX$1,0),FALSE)/1,0)-IFERROR(VLOOKUP($B114,'Slutlig allokering kvv'!$B$2:$BX$550,MATCH(R$2,'Slutlig allokering kvv'!$B$1:$BX$1,0),FALSE)/1,0))</f>
        <v/>
      </c>
      <c r="S114" t="str">
        <f>IF($D114="","",IFERROR(VLOOKUP($B114,Kraftvärmeprod!$B$1:$BX$550,MATCH(S$2,Kraftvärmeprod!$B$1:$VX$1,0),FALSE)/1,0)-IFERROR(VLOOKUP($B114,'Slutlig allokering kvv'!$B$2:$BX$550,MATCH(S$2,'Slutlig allokering kvv'!$B$1:$BX$1,0),FALSE)/1,0))</f>
        <v/>
      </c>
      <c r="T114" t="str">
        <f>IF($D114="","",IFERROR(VLOOKUP($B114,Kraftvärmeprod!$B$1:$BX$550,MATCH(T$2,Kraftvärmeprod!$B$1:$VX$1,0),FALSE)/1,0)-IFERROR(VLOOKUP($B114,'Slutlig allokering kvv'!$B$2:$BX$550,MATCH(T$2,'Slutlig allokering kvv'!$B$1:$BX$1,0),FALSE)/1,0))</f>
        <v/>
      </c>
      <c r="U114" t="str">
        <f>IF($D114="","",IFERROR(VLOOKUP($B114,Kraftvärmeprod!$B$1:$BX$550,MATCH(U$2,Kraftvärmeprod!$B$1:$VX$1,0),FALSE)/1,0)-IFERROR(VLOOKUP($B114,'Slutlig allokering kvv'!$B$2:$BX$550,MATCH(U$2,'Slutlig allokering kvv'!$B$1:$BX$1,0),FALSE)/1,0))</f>
        <v/>
      </c>
      <c r="V114" t="str">
        <f>IF($D114="","",IFERROR(VLOOKUP($B114,Kraftvärmeprod!$B$1:$BX$550,MATCH(V$2,Kraftvärmeprod!$B$1:$VX$1,0),FALSE)/1,0)-IFERROR(VLOOKUP($B114,'Slutlig allokering kvv'!$B$2:$BX$550,MATCH(V$2,'Slutlig allokering kvv'!$B$1:$BX$1,0),FALSE)/1,0))</f>
        <v/>
      </c>
      <c r="W114" t="str">
        <f>IF($D114="","",IFERROR(VLOOKUP($B114,Kraftvärmeprod!$B$1:$BX$550,MATCH(W$2,Kraftvärmeprod!$B$1:$VX$1,0),FALSE)/1,0)-IFERROR(VLOOKUP($B114,'Slutlig allokering kvv'!$B$2:$BX$550,MATCH(W$2,'Slutlig allokering kvv'!$B$1:$BX$1,0),FALSE)/1,0))</f>
        <v/>
      </c>
      <c r="X114" t="str">
        <f>IF($D114="","",IFERROR(VLOOKUP($B114,Kraftvärmeprod!$B$1:$BX$550,MATCH(X$2,Kraftvärmeprod!$B$1:$VX$1,0),FALSE)/1,0)-IFERROR(VLOOKUP($B114,'Slutlig allokering kvv'!$B$2:$BX$550,MATCH(X$2,'Slutlig allokering kvv'!$B$1:$BX$1,0),FALSE)/1,0))</f>
        <v/>
      </c>
      <c r="Y114" t="str">
        <f>IF($D114="","",IFERROR(VLOOKUP($B114,Kraftvärmeprod!$B$1:$BX$550,MATCH(Y$2,Kraftvärmeprod!$B$1:$VX$1,0),FALSE)/1,0)-IFERROR(VLOOKUP($B114,'Slutlig allokering kvv'!$B$2:$BX$550,MATCH(Y$2,'Slutlig allokering kvv'!$B$1:$BX$1,0),FALSE)/1,0))</f>
        <v/>
      </c>
      <c r="Z114" t="str">
        <f>IF($D114="","",IFERROR(VLOOKUP($B114,Kraftvärmeprod!$B$1:$BX$550,MATCH(Z$2,Kraftvärmeprod!$B$1:$VX$1,0),FALSE)/1,0)-IFERROR(VLOOKUP($B114,'Slutlig allokering kvv'!$B$2:$BX$550,MATCH(Z$2,'Slutlig allokering kvv'!$B$1:$BX$1,0),FALSE)/1,0))</f>
        <v/>
      </c>
      <c r="AA114" t="str">
        <f>IF($D114="","",IFERROR(VLOOKUP($B114,Kraftvärmeprod!$B$1:$BX$550,MATCH(AA$2,Kraftvärmeprod!$B$1:$VX$1,0),FALSE)/1,0)-IFERROR(VLOOKUP($B114,'Slutlig allokering kvv'!$B$2:$BX$550,MATCH(AA$2,'Slutlig allokering kvv'!$B$1:$BX$1,0),FALSE)/1,0))</f>
        <v/>
      </c>
      <c r="AB114" t="str">
        <f>IF($D114="","",IFERROR(VLOOKUP($B114,Kraftvärmeprod!$B$1:$BX$550,MATCH(AB$2,Kraftvärmeprod!$B$1:$VX$1,0),FALSE)/1,0)-IFERROR(VLOOKUP($B114,'Slutlig allokering kvv'!$B$2:$BX$550,MATCH(AB$2,'Slutlig allokering kvv'!$B$1:$BX$1,0),FALSE)/1,0))</f>
        <v/>
      </c>
      <c r="AC114" t="str">
        <f>IF($D114="","",IFERROR(VLOOKUP($B114,Kraftvärmeprod!$B$1:$BX$550,MATCH(AC$2,Kraftvärmeprod!$B$1:$VX$1,0),FALSE)/1,0)-IFERROR(VLOOKUP($B114,'Slutlig allokering kvv'!$B$2:$BX$550,MATCH(AC$2,'Slutlig allokering kvv'!$B$1:$BX$1,0),FALSE)/1,0))</f>
        <v/>
      </c>
      <c r="AE114" t="str">
        <f>IF($D114="","",IFERROR(VLOOKUP($B114,Miljö!$B$1:$E$550,MATCH("Hjälpel kraftvärme (GWh)",Miljö!$B$1:$E$1,0),FALSE)/1,0)-IFERROR(VLOOKUP($B114,'Slutlig allokering kvv'!$B$2:$BX$550,MATCH(AE$2,'Slutlig allokering kvv'!$B$1:$BX$1,0),FALSE)/1,0))</f>
        <v/>
      </c>
      <c r="AI114">
        <f t="shared" si="4"/>
        <v>0</v>
      </c>
      <c r="AK114">
        <f>IFERROR(VLOOKUP($B114,'Slutlig allokering kvv'!$B$2:$AX$550,MATCH("Summa slutlig allokerad tillförd energi (utan hjälpel och rökgaskondensering):",'Slutlig allokering kvv'!$B$1:$AX$1,0),FALSE)/1,"")</f>
        <v>0</v>
      </c>
      <c r="AM114" s="289" t="str">
        <f>IFERROR(1-VLOOKUP($B114,'Slutlig allokering kvv'!$B$2:$AX$550,MATCH("Andel av bränsle i kvv som allokerats till värme, exklusive rökgaskondensering och hjälpel",'Slutlig allokering kvv'!$B$1:$AX$1,0),FALSE),"")</f>
        <v/>
      </c>
      <c r="AO114" s="289" t="str">
        <f t="shared" si="5"/>
        <v/>
      </c>
      <c r="AP114" s="290" t="str">
        <f t="shared" si="6"/>
        <v/>
      </c>
      <c r="AQ114" s="290"/>
      <c r="AR114" s="239" t="str">
        <f t="shared" si="7"/>
        <v/>
      </c>
      <c r="AS114" s="290"/>
    </row>
    <row r="115" spans="1:45" x14ac:dyDescent="0.25">
      <c r="A115" s="2" t="str">
        <f>'Miljövärden för publ företag'!B117</f>
        <v>Kalmar Energi Värme AB</v>
      </c>
      <c r="B115" s="2" t="str">
        <f>'Miljövärden för publ företag'!C117</f>
        <v>Kalmar</v>
      </c>
      <c r="C115">
        <f>IFERROR(VLOOKUP($B115,Kraftvärmeprod!$B$1:$AH$479,MATCH(C$2,Kraftvärmeprod!$B$1:$AG$1,0),FALSE)/1,"")</f>
        <v>273.2</v>
      </c>
      <c r="D115">
        <f>IFERROR(VLOOKUP($B115,Kraftvärmeprod!$B$1:$AH$479,MATCH(D$2,Kraftvärmeprod!$B$1:$AG$1,0),FALSE)/1,"")</f>
        <v>125.9</v>
      </c>
      <c r="F115">
        <f>IF($D115="","",IFERROR(VLOOKUP($B115,Kraftvärmeprod!$B$1:$BX$550,MATCH(F$2,Kraftvärmeprod!$B$1:$VX$1,0),FALSE)/1,0)-IFERROR(VLOOKUP($B115,'Slutlig allokering kvv'!$B$2:$BX$550,MATCH(F$2,'Slutlig allokering kvv'!$B$1:$BX$1,0),FALSE)/1,0))</f>
        <v>0</v>
      </c>
      <c r="G115">
        <f>IF($D115="","",IFERROR(VLOOKUP($B115,Kraftvärmeprod!$B$1:$BX$550,MATCH(G$2,Kraftvärmeprod!$B$1:$VX$1,0),FALSE)/1,0)-IFERROR(VLOOKUP($B115,'Slutlig allokering kvv'!$B$2:$BX$550,MATCH(G$2,'Slutlig allokering kvv'!$B$1:$BX$1,0),FALSE)/1,0))</f>
        <v>0</v>
      </c>
      <c r="H115">
        <f>IF($D115="","",IFERROR(VLOOKUP($B115,Kraftvärmeprod!$B$1:$BX$550,MATCH(H$2,Kraftvärmeprod!$B$1:$VX$1,0),FALSE)/1,0)-IFERROR(VLOOKUP($B115,'Slutlig allokering kvv'!$B$2:$BX$550,MATCH(H$2,'Slutlig allokering kvv'!$B$1:$BX$1,0),FALSE)/1,0))</f>
        <v>0</v>
      </c>
      <c r="I115">
        <f>IF($D115="","",IFERROR(VLOOKUP($B115,Kraftvärmeprod!$B$1:$BX$550,MATCH(I$2,Kraftvärmeprod!$B$1:$VX$1,0),FALSE)/1,0)-IFERROR(VLOOKUP($B115,'Slutlig allokering kvv'!$B$2:$BX$550,MATCH(I$2,'Slutlig allokering kvv'!$B$1:$BX$1,0),FALSE)/1,0))</f>
        <v>0</v>
      </c>
      <c r="J115">
        <f>IF($D115="","",IFERROR(VLOOKUP($B115,Kraftvärmeprod!$B$1:$BX$550,MATCH(J$2,Kraftvärmeprod!$B$1:$VX$1,0),FALSE)/1,0)-IFERROR(VLOOKUP($B115,'Slutlig allokering kvv'!$B$2:$BX$550,MATCH(J$2,'Slutlig allokering kvv'!$B$1:$BX$1,0),FALSE)/1,0))</f>
        <v>0</v>
      </c>
      <c r="K115">
        <f>IF($D115="","",IFERROR(VLOOKUP($B115,Kraftvärmeprod!$B$1:$BX$550,MATCH(K$2,Kraftvärmeprod!$B$1:$VX$1,0),FALSE)/1,0)-IFERROR(VLOOKUP($B115,'Slutlig allokering kvv'!$B$2:$BX$550,MATCH(K$2,'Slutlig allokering kvv'!$B$1:$BX$1,0),FALSE)/1,0))</f>
        <v>0</v>
      </c>
      <c r="L115">
        <f>IF($D115="","",IFERROR(VLOOKUP($B115,Kraftvärmeprod!$B$1:$BX$550,MATCH(L$2,Kraftvärmeprod!$B$1:$VX$1,0),FALSE)/1,0)-IFERROR(VLOOKUP($B115,'Slutlig allokering kvv'!$B$2:$BX$550,MATCH(L$2,'Slutlig allokering kvv'!$B$1:$BX$1,0),FALSE)/1,0))</f>
        <v>144.59800000000001</v>
      </c>
      <c r="M115">
        <f>IF($D115="","",IFERROR(VLOOKUP($B115,Kraftvärmeprod!$B$1:$BX$550,MATCH(M$2,Kraftvärmeprod!$B$1:$VX$1,0),FALSE)/1,0)-IFERROR(VLOOKUP($B115,'Slutlig allokering kvv'!$B$2:$BX$550,MATCH(M$2,'Slutlig allokering kvv'!$B$1:$BX$1,0),FALSE)/1,0))</f>
        <v>80.210999999999999</v>
      </c>
      <c r="N115">
        <f>IF($D115="","",IFERROR(VLOOKUP($B115,Kraftvärmeprod!$B$1:$BX$550,MATCH(N$2,Kraftvärmeprod!$B$1:$VX$1,0),FALSE)/1,0)-IFERROR(VLOOKUP($B115,'Slutlig allokering kvv'!$B$2:$BX$550,MATCH(N$2,'Slutlig allokering kvv'!$B$1:$BX$1,0),FALSE)/1,0))</f>
        <v>10.47654</v>
      </c>
      <c r="O115">
        <f>IF($D115="","",IFERROR(VLOOKUP($B115,Kraftvärmeprod!$B$1:$BX$550,MATCH(O$2,Kraftvärmeprod!$B$1:$VX$1,0),FALSE)/1,0)-IFERROR(VLOOKUP($B115,'Slutlig allokering kvv'!$B$2:$BX$550,MATCH(O$2,'Slutlig allokering kvv'!$B$1:$BX$1,0),FALSE)/1,0))</f>
        <v>25.154600000000002</v>
      </c>
      <c r="P115">
        <f>IF($D115="","",IFERROR(VLOOKUP($B115,Kraftvärmeprod!$B$1:$BX$550,MATCH(P$2,Kraftvärmeprod!$B$1:$VX$1,0),FALSE)/1,0)-IFERROR(VLOOKUP($B115,'Slutlig allokering kvv'!$B$2:$BX$550,MATCH(P$2,'Slutlig allokering kvv'!$B$1:$BX$1,0),FALSE)/1,0))</f>
        <v>0</v>
      </c>
      <c r="Q115">
        <f>IF($D115="","",IFERROR(VLOOKUP($B115,Kraftvärmeprod!$B$1:$BX$550,MATCH(Q$2,Kraftvärmeprod!$B$1:$VX$1,0),FALSE)/1,0)-IFERROR(VLOOKUP($B115,'Slutlig allokering kvv'!$B$2:$BX$550,MATCH(Q$2,'Slutlig allokering kvv'!$B$1:$BX$1,0),FALSE)/1,0))</f>
        <v>0</v>
      </c>
      <c r="R115">
        <f>IF($D115="","",IFERROR(VLOOKUP($B115,Kraftvärmeprod!$B$1:$BX$550,MATCH(R$2,Kraftvärmeprod!$B$1:$VX$1,0),FALSE)/1,0)-IFERROR(VLOOKUP($B115,'Slutlig allokering kvv'!$B$2:$BX$550,MATCH(R$2,'Slutlig allokering kvv'!$B$1:$BX$1,0),FALSE)/1,0))</f>
        <v>0</v>
      </c>
      <c r="S115">
        <f>IF($D115="","",IFERROR(VLOOKUP($B115,Kraftvärmeprod!$B$1:$BX$550,MATCH(S$2,Kraftvärmeprod!$B$1:$VX$1,0),FALSE)/1,0)-IFERROR(VLOOKUP($B115,'Slutlig allokering kvv'!$B$2:$BX$550,MATCH(S$2,'Slutlig allokering kvv'!$B$1:$BX$1,0),FALSE)/1,0))</f>
        <v>0</v>
      </c>
      <c r="T115">
        <f>IF($D115="","",IFERROR(VLOOKUP($B115,Kraftvärmeprod!$B$1:$BX$550,MATCH(T$2,Kraftvärmeprod!$B$1:$VX$1,0),FALSE)/1,0)-IFERROR(VLOOKUP($B115,'Slutlig allokering kvv'!$B$2:$BX$550,MATCH(T$2,'Slutlig allokering kvv'!$B$1:$BX$1,0),FALSE)/1,0))</f>
        <v>0</v>
      </c>
      <c r="U115">
        <f>IF($D115="","",IFERROR(VLOOKUP($B115,Kraftvärmeprod!$B$1:$BX$550,MATCH(U$2,Kraftvärmeprod!$B$1:$VX$1,0),FALSE)/1,0)-IFERROR(VLOOKUP($B115,'Slutlig allokering kvv'!$B$2:$BX$550,MATCH(U$2,'Slutlig allokering kvv'!$B$1:$BX$1,0),FALSE)/1,0))</f>
        <v>0</v>
      </c>
      <c r="V115">
        <f>IF($D115="","",IFERROR(VLOOKUP($B115,Kraftvärmeprod!$B$1:$BX$550,MATCH(V$2,Kraftvärmeprod!$B$1:$VX$1,0),FALSE)/1,0)-IFERROR(VLOOKUP($B115,'Slutlig allokering kvv'!$B$2:$BX$550,MATCH(V$2,'Slutlig allokering kvv'!$B$1:$BX$1,0),FALSE)/1,0))</f>
        <v>0</v>
      </c>
      <c r="W115">
        <f>IF($D115="","",IFERROR(VLOOKUP($B115,Kraftvärmeprod!$B$1:$BX$550,MATCH(W$2,Kraftvärmeprod!$B$1:$VX$1,0),FALSE)/1,0)-IFERROR(VLOOKUP($B115,'Slutlig allokering kvv'!$B$2:$BX$550,MATCH(W$2,'Slutlig allokering kvv'!$B$1:$BX$1,0),FALSE)/1,0))</f>
        <v>0</v>
      </c>
      <c r="X115">
        <f>IF($D115="","",IFERROR(VLOOKUP($B115,Kraftvärmeprod!$B$1:$BX$550,MATCH(X$2,Kraftvärmeprod!$B$1:$VX$1,0),FALSE)/1,0)-IFERROR(VLOOKUP($B115,'Slutlig allokering kvv'!$B$2:$BX$550,MATCH(X$2,'Slutlig allokering kvv'!$B$1:$BX$1,0),FALSE)/1,0))</f>
        <v>0</v>
      </c>
      <c r="Y115">
        <f>IF($D115="","",IFERROR(VLOOKUP($B115,Kraftvärmeprod!$B$1:$BX$550,MATCH(Y$2,Kraftvärmeprod!$B$1:$VX$1,0),FALSE)/1,0)-IFERROR(VLOOKUP($B115,'Slutlig allokering kvv'!$B$2:$BX$550,MATCH(Y$2,'Slutlig allokering kvv'!$B$1:$BX$1,0),FALSE)/1,0))</f>
        <v>0</v>
      </c>
      <c r="Z115">
        <f>IF($D115="","",IFERROR(VLOOKUP($B115,Kraftvärmeprod!$B$1:$BX$550,MATCH(Z$2,Kraftvärmeprod!$B$1:$VX$1,0),FALSE)/1,0)-IFERROR(VLOOKUP($B115,'Slutlig allokering kvv'!$B$2:$BX$550,MATCH(Z$2,'Slutlig allokering kvv'!$B$1:$BX$1,0),FALSE)/1,0))</f>
        <v>0</v>
      </c>
      <c r="AA115">
        <f>IF($D115="","",IFERROR(VLOOKUP($B115,Kraftvärmeprod!$B$1:$BX$550,MATCH(AA$2,Kraftvärmeprod!$B$1:$VX$1,0),FALSE)/1,0)-IFERROR(VLOOKUP($B115,'Slutlig allokering kvv'!$B$2:$BX$550,MATCH(AA$2,'Slutlig allokering kvv'!$B$1:$BX$1,0),FALSE)/1,0))</f>
        <v>0</v>
      </c>
      <c r="AB115">
        <f>IF($D115="","",IFERROR(VLOOKUP($B115,Kraftvärmeprod!$B$1:$BX$550,MATCH(AB$2,Kraftvärmeprod!$B$1:$VX$1,0),FALSE)/1,0)-IFERROR(VLOOKUP($B115,'Slutlig allokering kvv'!$B$2:$BX$550,MATCH(AB$2,'Slutlig allokering kvv'!$B$1:$BX$1,0),FALSE)/1,0))</f>
        <v>0</v>
      </c>
      <c r="AC115">
        <f>IF($D115="","",IFERROR(VLOOKUP($B115,Kraftvärmeprod!$B$1:$BX$550,MATCH(AC$2,Kraftvärmeprod!$B$1:$VX$1,0),FALSE)/1,0)-IFERROR(VLOOKUP($B115,'Slutlig allokering kvv'!$B$2:$BX$550,MATCH(AC$2,'Slutlig allokering kvv'!$B$1:$BX$1,0),FALSE)/1,0))</f>
        <v>0</v>
      </c>
      <c r="AE115">
        <f>IF($D115="","",IFERROR(VLOOKUP($B115,Miljö!$B$1:$E$550,MATCH("Hjälpel kraftvärme (GWh)",Miljö!$B$1:$E$1,0),FALSE)/1,0)-IFERROR(VLOOKUP($B115,'Slutlig allokering kvv'!$B$2:$BX$550,MATCH(AE$2,'Slutlig allokering kvv'!$B$1:$BX$1,0),FALSE)/1,0))</f>
        <v>9.658059999999999</v>
      </c>
      <c r="AI115">
        <f t="shared" si="4"/>
        <v>260.44014000000004</v>
      </c>
      <c r="AK115">
        <f>IFERROR(VLOOKUP($B115,'Slutlig allokering kvv'!$B$2:$AX$550,MATCH("Summa slutlig allokerad tillförd energi (utan hjälpel och rökgaskondensering):",'Slutlig allokering kvv'!$B$1:$AX$1,0),FALSE)/1,"")</f>
        <v>216.85985999999997</v>
      </c>
      <c r="AM115" s="289">
        <f>IFERROR(1-VLOOKUP($B115,'Slutlig allokering kvv'!$B$2:$AX$550,MATCH("Andel av bränsle i kvv som allokerats till värme, exklusive rökgaskondensering och hjälpel",'Slutlig allokering kvv'!$B$1:$AX$1,0),FALSE),"")</f>
        <v>0.5456529226901321</v>
      </c>
      <c r="AO115" s="289">
        <f t="shared" si="5"/>
        <v>0.5456529226901321</v>
      </c>
      <c r="AP115" s="290">
        <f t="shared" si="6"/>
        <v>0</v>
      </c>
      <c r="AQ115" s="290"/>
      <c r="AR115" s="239">
        <f t="shared" si="7"/>
        <v>0.4661267642657374</v>
      </c>
      <c r="AS115" s="290"/>
    </row>
    <row r="116" spans="1:45" x14ac:dyDescent="0.25">
      <c r="A116" s="2" t="str">
        <f>'Miljövärden för publ företag'!B118</f>
        <v>Karlsborg Värme AB</v>
      </c>
      <c r="B116" s="2" t="str">
        <f>'Miljövärden för publ företag'!C118</f>
        <v>Karlsborg</v>
      </c>
      <c r="C116" t="str">
        <f>IFERROR(VLOOKUP($B116,Kraftvärmeprod!$B$1:$AH$479,MATCH(C$2,Kraftvärmeprod!$B$1:$AG$1,0),FALSE)/1,"")</f>
        <v/>
      </c>
      <c r="D116" t="str">
        <f>IFERROR(VLOOKUP($B116,Kraftvärmeprod!$B$1:$AH$479,MATCH(D$2,Kraftvärmeprod!$B$1:$AG$1,0),FALSE)/1,"")</f>
        <v/>
      </c>
      <c r="F116" t="str">
        <f>IF($D116="","",IFERROR(VLOOKUP($B116,Kraftvärmeprod!$B$1:$BX$550,MATCH(F$2,Kraftvärmeprod!$B$1:$VX$1,0),FALSE)/1,0)-IFERROR(VLOOKUP($B116,'Slutlig allokering kvv'!$B$2:$BX$550,MATCH(F$2,'Slutlig allokering kvv'!$B$1:$BX$1,0),FALSE)/1,0))</f>
        <v/>
      </c>
      <c r="G116" t="str">
        <f>IF($D116="","",IFERROR(VLOOKUP($B116,Kraftvärmeprod!$B$1:$BX$550,MATCH(G$2,Kraftvärmeprod!$B$1:$VX$1,0),FALSE)/1,0)-IFERROR(VLOOKUP($B116,'Slutlig allokering kvv'!$B$2:$BX$550,MATCH(G$2,'Slutlig allokering kvv'!$B$1:$BX$1,0),FALSE)/1,0))</f>
        <v/>
      </c>
      <c r="H116" t="str">
        <f>IF($D116="","",IFERROR(VLOOKUP($B116,Kraftvärmeprod!$B$1:$BX$550,MATCH(H$2,Kraftvärmeprod!$B$1:$VX$1,0),FALSE)/1,0)-IFERROR(VLOOKUP($B116,'Slutlig allokering kvv'!$B$2:$BX$550,MATCH(H$2,'Slutlig allokering kvv'!$B$1:$BX$1,0),FALSE)/1,0))</f>
        <v/>
      </c>
      <c r="I116" t="str">
        <f>IF($D116="","",IFERROR(VLOOKUP($B116,Kraftvärmeprod!$B$1:$BX$550,MATCH(I$2,Kraftvärmeprod!$B$1:$VX$1,0),FALSE)/1,0)-IFERROR(VLOOKUP($B116,'Slutlig allokering kvv'!$B$2:$BX$550,MATCH(I$2,'Slutlig allokering kvv'!$B$1:$BX$1,0),FALSE)/1,0))</f>
        <v/>
      </c>
      <c r="J116" t="str">
        <f>IF($D116="","",IFERROR(VLOOKUP($B116,Kraftvärmeprod!$B$1:$BX$550,MATCH(J$2,Kraftvärmeprod!$B$1:$VX$1,0),FALSE)/1,0)-IFERROR(VLOOKUP($B116,'Slutlig allokering kvv'!$B$2:$BX$550,MATCH(J$2,'Slutlig allokering kvv'!$B$1:$BX$1,0),FALSE)/1,0))</f>
        <v/>
      </c>
      <c r="K116" t="str">
        <f>IF($D116="","",IFERROR(VLOOKUP($B116,Kraftvärmeprod!$B$1:$BX$550,MATCH(K$2,Kraftvärmeprod!$B$1:$VX$1,0),FALSE)/1,0)-IFERROR(VLOOKUP($B116,'Slutlig allokering kvv'!$B$2:$BX$550,MATCH(K$2,'Slutlig allokering kvv'!$B$1:$BX$1,0),FALSE)/1,0))</f>
        <v/>
      </c>
      <c r="L116" t="str">
        <f>IF($D116="","",IFERROR(VLOOKUP($B116,Kraftvärmeprod!$B$1:$BX$550,MATCH(L$2,Kraftvärmeprod!$B$1:$VX$1,0),FALSE)/1,0)-IFERROR(VLOOKUP($B116,'Slutlig allokering kvv'!$B$2:$BX$550,MATCH(L$2,'Slutlig allokering kvv'!$B$1:$BX$1,0),FALSE)/1,0))</f>
        <v/>
      </c>
      <c r="M116" t="str">
        <f>IF($D116="","",IFERROR(VLOOKUP($B116,Kraftvärmeprod!$B$1:$BX$550,MATCH(M$2,Kraftvärmeprod!$B$1:$VX$1,0),FALSE)/1,0)-IFERROR(VLOOKUP($B116,'Slutlig allokering kvv'!$B$2:$BX$550,MATCH(M$2,'Slutlig allokering kvv'!$B$1:$BX$1,0),FALSE)/1,0))</f>
        <v/>
      </c>
      <c r="N116" t="str">
        <f>IF($D116="","",IFERROR(VLOOKUP($B116,Kraftvärmeprod!$B$1:$BX$550,MATCH(N$2,Kraftvärmeprod!$B$1:$VX$1,0),FALSE)/1,0)-IFERROR(VLOOKUP($B116,'Slutlig allokering kvv'!$B$2:$BX$550,MATCH(N$2,'Slutlig allokering kvv'!$B$1:$BX$1,0),FALSE)/1,0))</f>
        <v/>
      </c>
      <c r="O116" t="str">
        <f>IF($D116="","",IFERROR(VLOOKUP($B116,Kraftvärmeprod!$B$1:$BX$550,MATCH(O$2,Kraftvärmeprod!$B$1:$VX$1,0),FALSE)/1,0)-IFERROR(VLOOKUP($B116,'Slutlig allokering kvv'!$B$2:$BX$550,MATCH(O$2,'Slutlig allokering kvv'!$B$1:$BX$1,0),FALSE)/1,0))</f>
        <v/>
      </c>
      <c r="P116" t="str">
        <f>IF($D116="","",IFERROR(VLOOKUP($B116,Kraftvärmeprod!$B$1:$BX$550,MATCH(P$2,Kraftvärmeprod!$B$1:$VX$1,0),FALSE)/1,0)-IFERROR(VLOOKUP($B116,'Slutlig allokering kvv'!$B$2:$BX$550,MATCH(P$2,'Slutlig allokering kvv'!$B$1:$BX$1,0),FALSE)/1,0))</f>
        <v/>
      </c>
      <c r="Q116" t="str">
        <f>IF($D116="","",IFERROR(VLOOKUP($B116,Kraftvärmeprod!$B$1:$BX$550,MATCH(Q$2,Kraftvärmeprod!$B$1:$VX$1,0),FALSE)/1,0)-IFERROR(VLOOKUP($B116,'Slutlig allokering kvv'!$B$2:$BX$550,MATCH(Q$2,'Slutlig allokering kvv'!$B$1:$BX$1,0),FALSE)/1,0))</f>
        <v/>
      </c>
      <c r="R116" t="str">
        <f>IF($D116="","",IFERROR(VLOOKUP($B116,Kraftvärmeprod!$B$1:$BX$550,MATCH(R$2,Kraftvärmeprod!$B$1:$VX$1,0),FALSE)/1,0)-IFERROR(VLOOKUP($B116,'Slutlig allokering kvv'!$B$2:$BX$550,MATCH(R$2,'Slutlig allokering kvv'!$B$1:$BX$1,0),FALSE)/1,0))</f>
        <v/>
      </c>
      <c r="S116" t="str">
        <f>IF($D116="","",IFERROR(VLOOKUP($B116,Kraftvärmeprod!$B$1:$BX$550,MATCH(S$2,Kraftvärmeprod!$B$1:$VX$1,0),FALSE)/1,0)-IFERROR(VLOOKUP($B116,'Slutlig allokering kvv'!$B$2:$BX$550,MATCH(S$2,'Slutlig allokering kvv'!$B$1:$BX$1,0),FALSE)/1,0))</f>
        <v/>
      </c>
      <c r="T116" t="str">
        <f>IF($D116="","",IFERROR(VLOOKUP($B116,Kraftvärmeprod!$B$1:$BX$550,MATCH(T$2,Kraftvärmeprod!$B$1:$VX$1,0),FALSE)/1,0)-IFERROR(VLOOKUP($B116,'Slutlig allokering kvv'!$B$2:$BX$550,MATCH(T$2,'Slutlig allokering kvv'!$B$1:$BX$1,0),FALSE)/1,0))</f>
        <v/>
      </c>
      <c r="U116" t="str">
        <f>IF($D116="","",IFERROR(VLOOKUP($B116,Kraftvärmeprod!$B$1:$BX$550,MATCH(U$2,Kraftvärmeprod!$B$1:$VX$1,0),FALSE)/1,0)-IFERROR(VLOOKUP($B116,'Slutlig allokering kvv'!$B$2:$BX$550,MATCH(U$2,'Slutlig allokering kvv'!$B$1:$BX$1,0),FALSE)/1,0))</f>
        <v/>
      </c>
      <c r="V116" t="str">
        <f>IF($D116="","",IFERROR(VLOOKUP($B116,Kraftvärmeprod!$B$1:$BX$550,MATCH(V$2,Kraftvärmeprod!$B$1:$VX$1,0),FALSE)/1,0)-IFERROR(VLOOKUP($B116,'Slutlig allokering kvv'!$B$2:$BX$550,MATCH(V$2,'Slutlig allokering kvv'!$B$1:$BX$1,0),FALSE)/1,0))</f>
        <v/>
      </c>
      <c r="W116" t="str">
        <f>IF($D116="","",IFERROR(VLOOKUP($B116,Kraftvärmeprod!$B$1:$BX$550,MATCH(W$2,Kraftvärmeprod!$B$1:$VX$1,0),FALSE)/1,0)-IFERROR(VLOOKUP($B116,'Slutlig allokering kvv'!$B$2:$BX$550,MATCH(W$2,'Slutlig allokering kvv'!$B$1:$BX$1,0),FALSE)/1,0))</f>
        <v/>
      </c>
      <c r="X116" t="str">
        <f>IF($D116="","",IFERROR(VLOOKUP($B116,Kraftvärmeprod!$B$1:$BX$550,MATCH(X$2,Kraftvärmeprod!$B$1:$VX$1,0),FALSE)/1,0)-IFERROR(VLOOKUP($B116,'Slutlig allokering kvv'!$B$2:$BX$550,MATCH(X$2,'Slutlig allokering kvv'!$B$1:$BX$1,0),FALSE)/1,0))</f>
        <v/>
      </c>
      <c r="Y116" t="str">
        <f>IF($D116="","",IFERROR(VLOOKUP($B116,Kraftvärmeprod!$B$1:$BX$550,MATCH(Y$2,Kraftvärmeprod!$B$1:$VX$1,0),FALSE)/1,0)-IFERROR(VLOOKUP($B116,'Slutlig allokering kvv'!$B$2:$BX$550,MATCH(Y$2,'Slutlig allokering kvv'!$B$1:$BX$1,0),FALSE)/1,0))</f>
        <v/>
      </c>
      <c r="Z116" t="str">
        <f>IF($D116="","",IFERROR(VLOOKUP($B116,Kraftvärmeprod!$B$1:$BX$550,MATCH(Z$2,Kraftvärmeprod!$B$1:$VX$1,0),FALSE)/1,0)-IFERROR(VLOOKUP($B116,'Slutlig allokering kvv'!$B$2:$BX$550,MATCH(Z$2,'Slutlig allokering kvv'!$B$1:$BX$1,0),FALSE)/1,0))</f>
        <v/>
      </c>
      <c r="AA116" t="str">
        <f>IF($D116="","",IFERROR(VLOOKUP($B116,Kraftvärmeprod!$B$1:$BX$550,MATCH(AA$2,Kraftvärmeprod!$B$1:$VX$1,0),FALSE)/1,0)-IFERROR(VLOOKUP($B116,'Slutlig allokering kvv'!$B$2:$BX$550,MATCH(AA$2,'Slutlig allokering kvv'!$B$1:$BX$1,0),FALSE)/1,0))</f>
        <v/>
      </c>
      <c r="AB116" t="str">
        <f>IF($D116="","",IFERROR(VLOOKUP($B116,Kraftvärmeprod!$B$1:$BX$550,MATCH(AB$2,Kraftvärmeprod!$B$1:$VX$1,0),FALSE)/1,0)-IFERROR(VLOOKUP($B116,'Slutlig allokering kvv'!$B$2:$BX$550,MATCH(AB$2,'Slutlig allokering kvv'!$B$1:$BX$1,0),FALSE)/1,0))</f>
        <v/>
      </c>
      <c r="AC116" t="str">
        <f>IF($D116="","",IFERROR(VLOOKUP($B116,Kraftvärmeprod!$B$1:$BX$550,MATCH(AC$2,Kraftvärmeprod!$B$1:$VX$1,0),FALSE)/1,0)-IFERROR(VLOOKUP($B116,'Slutlig allokering kvv'!$B$2:$BX$550,MATCH(AC$2,'Slutlig allokering kvv'!$B$1:$BX$1,0),FALSE)/1,0))</f>
        <v/>
      </c>
      <c r="AE116" t="str">
        <f>IF($D116="","",IFERROR(VLOOKUP($B116,Miljö!$B$1:$E$550,MATCH("Hjälpel kraftvärme (GWh)",Miljö!$B$1:$E$1,0),FALSE)/1,0)-IFERROR(VLOOKUP($B116,'Slutlig allokering kvv'!$B$2:$BX$550,MATCH(AE$2,'Slutlig allokering kvv'!$B$1:$BX$1,0),FALSE)/1,0))</f>
        <v/>
      </c>
      <c r="AI116">
        <f t="shared" si="4"/>
        <v>0</v>
      </c>
      <c r="AK116">
        <f>IFERROR(VLOOKUP($B116,'Slutlig allokering kvv'!$B$2:$AX$550,MATCH("Summa slutlig allokerad tillförd energi (utan hjälpel och rökgaskondensering):",'Slutlig allokering kvv'!$B$1:$AX$1,0),FALSE)/1,"")</f>
        <v>0</v>
      </c>
      <c r="AM116" s="289" t="str">
        <f>IFERROR(1-VLOOKUP($B116,'Slutlig allokering kvv'!$B$2:$AX$550,MATCH("Andel av bränsle i kvv som allokerats till värme, exklusive rökgaskondensering och hjälpel",'Slutlig allokering kvv'!$B$1:$AX$1,0),FALSE),"")</f>
        <v/>
      </c>
      <c r="AO116" s="289" t="str">
        <f t="shared" si="5"/>
        <v/>
      </c>
      <c r="AP116" s="290" t="str">
        <f t="shared" si="6"/>
        <v/>
      </c>
      <c r="AQ116" s="290"/>
      <c r="AR116" s="239" t="str">
        <f t="shared" si="7"/>
        <v/>
      </c>
      <c r="AS116" s="290"/>
    </row>
    <row r="117" spans="1:45" x14ac:dyDescent="0.25">
      <c r="A117" s="2" t="str">
        <f>'Miljövärden för publ företag'!B119</f>
        <v>Karlshamn Energi AB</v>
      </c>
      <c r="B117" s="2" t="str">
        <f>'Miljövärden för publ företag'!C119</f>
        <v>Karlshamn</v>
      </c>
      <c r="C117" t="str">
        <f>IFERROR(VLOOKUP($B117,Kraftvärmeprod!$B$1:$AH$479,MATCH(C$2,Kraftvärmeprod!$B$1:$AG$1,0),FALSE)/1,"")</f>
        <v/>
      </c>
      <c r="D117" t="str">
        <f>IFERROR(VLOOKUP($B117,Kraftvärmeprod!$B$1:$AH$479,MATCH(D$2,Kraftvärmeprod!$B$1:$AG$1,0),FALSE)/1,"")</f>
        <v/>
      </c>
      <c r="F117" t="str">
        <f>IF($D117="","",IFERROR(VLOOKUP($B117,Kraftvärmeprod!$B$1:$BX$550,MATCH(F$2,Kraftvärmeprod!$B$1:$VX$1,0),FALSE)/1,0)-IFERROR(VLOOKUP($B117,'Slutlig allokering kvv'!$B$2:$BX$550,MATCH(F$2,'Slutlig allokering kvv'!$B$1:$BX$1,0),FALSE)/1,0))</f>
        <v/>
      </c>
      <c r="G117" t="str">
        <f>IF($D117="","",IFERROR(VLOOKUP($B117,Kraftvärmeprod!$B$1:$BX$550,MATCH(G$2,Kraftvärmeprod!$B$1:$VX$1,0),FALSE)/1,0)-IFERROR(VLOOKUP($B117,'Slutlig allokering kvv'!$B$2:$BX$550,MATCH(G$2,'Slutlig allokering kvv'!$B$1:$BX$1,0),FALSE)/1,0))</f>
        <v/>
      </c>
      <c r="H117" t="str">
        <f>IF($D117="","",IFERROR(VLOOKUP($B117,Kraftvärmeprod!$B$1:$BX$550,MATCH(H$2,Kraftvärmeprod!$B$1:$VX$1,0),FALSE)/1,0)-IFERROR(VLOOKUP($B117,'Slutlig allokering kvv'!$B$2:$BX$550,MATCH(H$2,'Slutlig allokering kvv'!$B$1:$BX$1,0),FALSE)/1,0))</f>
        <v/>
      </c>
      <c r="I117" t="str">
        <f>IF($D117="","",IFERROR(VLOOKUP($B117,Kraftvärmeprod!$B$1:$BX$550,MATCH(I$2,Kraftvärmeprod!$B$1:$VX$1,0),FALSE)/1,0)-IFERROR(VLOOKUP($B117,'Slutlig allokering kvv'!$B$2:$BX$550,MATCH(I$2,'Slutlig allokering kvv'!$B$1:$BX$1,0),FALSE)/1,0))</f>
        <v/>
      </c>
      <c r="J117" t="str">
        <f>IF($D117="","",IFERROR(VLOOKUP($B117,Kraftvärmeprod!$B$1:$BX$550,MATCH(J$2,Kraftvärmeprod!$B$1:$VX$1,0),FALSE)/1,0)-IFERROR(VLOOKUP($B117,'Slutlig allokering kvv'!$B$2:$BX$550,MATCH(J$2,'Slutlig allokering kvv'!$B$1:$BX$1,0),FALSE)/1,0))</f>
        <v/>
      </c>
      <c r="K117" t="str">
        <f>IF($D117="","",IFERROR(VLOOKUP($B117,Kraftvärmeprod!$B$1:$BX$550,MATCH(K$2,Kraftvärmeprod!$B$1:$VX$1,0),FALSE)/1,0)-IFERROR(VLOOKUP($B117,'Slutlig allokering kvv'!$B$2:$BX$550,MATCH(K$2,'Slutlig allokering kvv'!$B$1:$BX$1,0),FALSE)/1,0))</f>
        <v/>
      </c>
      <c r="L117" t="str">
        <f>IF($D117="","",IFERROR(VLOOKUP($B117,Kraftvärmeprod!$B$1:$BX$550,MATCH(L$2,Kraftvärmeprod!$B$1:$VX$1,0),FALSE)/1,0)-IFERROR(VLOOKUP($B117,'Slutlig allokering kvv'!$B$2:$BX$550,MATCH(L$2,'Slutlig allokering kvv'!$B$1:$BX$1,0),FALSE)/1,0))</f>
        <v/>
      </c>
      <c r="M117" t="str">
        <f>IF($D117="","",IFERROR(VLOOKUP($B117,Kraftvärmeprod!$B$1:$BX$550,MATCH(M$2,Kraftvärmeprod!$B$1:$VX$1,0),FALSE)/1,0)-IFERROR(VLOOKUP($B117,'Slutlig allokering kvv'!$B$2:$BX$550,MATCH(M$2,'Slutlig allokering kvv'!$B$1:$BX$1,0),FALSE)/1,0))</f>
        <v/>
      </c>
      <c r="N117" t="str">
        <f>IF($D117="","",IFERROR(VLOOKUP($B117,Kraftvärmeprod!$B$1:$BX$550,MATCH(N$2,Kraftvärmeprod!$B$1:$VX$1,0),FALSE)/1,0)-IFERROR(VLOOKUP($B117,'Slutlig allokering kvv'!$B$2:$BX$550,MATCH(N$2,'Slutlig allokering kvv'!$B$1:$BX$1,0),FALSE)/1,0))</f>
        <v/>
      </c>
      <c r="O117" t="str">
        <f>IF($D117="","",IFERROR(VLOOKUP($B117,Kraftvärmeprod!$B$1:$BX$550,MATCH(O$2,Kraftvärmeprod!$B$1:$VX$1,0),FALSE)/1,0)-IFERROR(VLOOKUP($B117,'Slutlig allokering kvv'!$B$2:$BX$550,MATCH(O$2,'Slutlig allokering kvv'!$B$1:$BX$1,0),FALSE)/1,0))</f>
        <v/>
      </c>
      <c r="P117" t="str">
        <f>IF($D117="","",IFERROR(VLOOKUP($B117,Kraftvärmeprod!$B$1:$BX$550,MATCH(P$2,Kraftvärmeprod!$B$1:$VX$1,0),FALSE)/1,0)-IFERROR(VLOOKUP($B117,'Slutlig allokering kvv'!$B$2:$BX$550,MATCH(P$2,'Slutlig allokering kvv'!$B$1:$BX$1,0),FALSE)/1,0))</f>
        <v/>
      </c>
      <c r="Q117" t="str">
        <f>IF($D117="","",IFERROR(VLOOKUP($B117,Kraftvärmeprod!$B$1:$BX$550,MATCH(Q$2,Kraftvärmeprod!$B$1:$VX$1,0),FALSE)/1,0)-IFERROR(VLOOKUP($B117,'Slutlig allokering kvv'!$B$2:$BX$550,MATCH(Q$2,'Slutlig allokering kvv'!$B$1:$BX$1,0),FALSE)/1,0))</f>
        <v/>
      </c>
      <c r="R117" t="str">
        <f>IF($D117="","",IFERROR(VLOOKUP($B117,Kraftvärmeprod!$B$1:$BX$550,MATCH(R$2,Kraftvärmeprod!$B$1:$VX$1,0),FALSE)/1,0)-IFERROR(VLOOKUP($B117,'Slutlig allokering kvv'!$B$2:$BX$550,MATCH(R$2,'Slutlig allokering kvv'!$B$1:$BX$1,0),FALSE)/1,0))</f>
        <v/>
      </c>
      <c r="S117" t="str">
        <f>IF($D117="","",IFERROR(VLOOKUP($B117,Kraftvärmeprod!$B$1:$BX$550,MATCH(S$2,Kraftvärmeprod!$B$1:$VX$1,0),FALSE)/1,0)-IFERROR(VLOOKUP($B117,'Slutlig allokering kvv'!$B$2:$BX$550,MATCH(S$2,'Slutlig allokering kvv'!$B$1:$BX$1,0),FALSE)/1,0))</f>
        <v/>
      </c>
      <c r="T117" t="str">
        <f>IF($D117="","",IFERROR(VLOOKUP($B117,Kraftvärmeprod!$B$1:$BX$550,MATCH(T$2,Kraftvärmeprod!$B$1:$VX$1,0),FALSE)/1,0)-IFERROR(VLOOKUP($B117,'Slutlig allokering kvv'!$B$2:$BX$550,MATCH(T$2,'Slutlig allokering kvv'!$B$1:$BX$1,0),FALSE)/1,0))</f>
        <v/>
      </c>
      <c r="U117" t="str">
        <f>IF($D117="","",IFERROR(VLOOKUP($B117,Kraftvärmeprod!$B$1:$BX$550,MATCH(U$2,Kraftvärmeprod!$B$1:$VX$1,0),FALSE)/1,0)-IFERROR(VLOOKUP($B117,'Slutlig allokering kvv'!$B$2:$BX$550,MATCH(U$2,'Slutlig allokering kvv'!$B$1:$BX$1,0),FALSE)/1,0))</f>
        <v/>
      </c>
      <c r="V117" t="str">
        <f>IF($D117="","",IFERROR(VLOOKUP($B117,Kraftvärmeprod!$B$1:$BX$550,MATCH(V$2,Kraftvärmeprod!$B$1:$VX$1,0),FALSE)/1,0)-IFERROR(VLOOKUP($B117,'Slutlig allokering kvv'!$B$2:$BX$550,MATCH(V$2,'Slutlig allokering kvv'!$B$1:$BX$1,0),FALSE)/1,0))</f>
        <v/>
      </c>
      <c r="W117" t="str">
        <f>IF($D117="","",IFERROR(VLOOKUP($B117,Kraftvärmeprod!$B$1:$BX$550,MATCH(W$2,Kraftvärmeprod!$B$1:$VX$1,0),FALSE)/1,0)-IFERROR(VLOOKUP($B117,'Slutlig allokering kvv'!$B$2:$BX$550,MATCH(W$2,'Slutlig allokering kvv'!$B$1:$BX$1,0),FALSE)/1,0))</f>
        <v/>
      </c>
      <c r="X117" t="str">
        <f>IF($D117="","",IFERROR(VLOOKUP($B117,Kraftvärmeprod!$B$1:$BX$550,MATCH(X$2,Kraftvärmeprod!$B$1:$VX$1,0),FALSE)/1,0)-IFERROR(VLOOKUP($B117,'Slutlig allokering kvv'!$B$2:$BX$550,MATCH(X$2,'Slutlig allokering kvv'!$B$1:$BX$1,0),FALSE)/1,0))</f>
        <v/>
      </c>
      <c r="Y117" t="str">
        <f>IF($D117="","",IFERROR(VLOOKUP($B117,Kraftvärmeprod!$B$1:$BX$550,MATCH(Y$2,Kraftvärmeprod!$B$1:$VX$1,0),FALSE)/1,0)-IFERROR(VLOOKUP($B117,'Slutlig allokering kvv'!$B$2:$BX$550,MATCH(Y$2,'Slutlig allokering kvv'!$B$1:$BX$1,0),FALSE)/1,0))</f>
        <v/>
      </c>
      <c r="Z117" t="str">
        <f>IF($D117="","",IFERROR(VLOOKUP($B117,Kraftvärmeprod!$B$1:$BX$550,MATCH(Z$2,Kraftvärmeprod!$B$1:$VX$1,0),FALSE)/1,0)-IFERROR(VLOOKUP($B117,'Slutlig allokering kvv'!$B$2:$BX$550,MATCH(Z$2,'Slutlig allokering kvv'!$B$1:$BX$1,0),FALSE)/1,0))</f>
        <v/>
      </c>
      <c r="AA117" t="str">
        <f>IF($D117="","",IFERROR(VLOOKUP($B117,Kraftvärmeprod!$B$1:$BX$550,MATCH(AA$2,Kraftvärmeprod!$B$1:$VX$1,0),FALSE)/1,0)-IFERROR(VLOOKUP($B117,'Slutlig allokering kvv'!$B$2:$BX$550,MATCH(AA$2,'Slutlig allokering kvv'!$B$1:$BX$1,0),FALSE)/1,0))</f>
        <v/>
      </c>
      <c r="AB117" t="str">
        <f>IF($D117="","",IFERROR(VLOOKUP($B117,Kraftvärmeprod!$B$1:$BX$550,MATCH(AB$2,Kraftvärmeprod!$B$1:$VX$1,0),FALSE)/1,0)-IFERROR(VLOOKUP($B117,'Slutlig allokering kvv'!$B$2:$BX$550,MATCH(AB$2,'Slutlig allokering kvv'!$B$1:$BX$1,0),FALSE)/1,0))</f>
        <v/>
      </c>
      <c r="AC117" t="str">
        <f>IF($D117="","",IFERROR(VLOOKUP($B117,Kraftvärmeprod!$B$1:$BX$550,MATCH(AC$2,Kraftvärmeprod!$B$1:$VX$1,0),FALSE)/1,0)-IFERROR(VLOOKUP($B117,'Slutlig allokering kvv'!$B$2:$BX$550,MATCH(AC$2,'Slutlig allokering kvv'!$B$1:$BX$1,0),FALSE)/1,0))</f>
        <v/>
      </c>
      <c r="AE117" t="str">
        <f>IF($D117="","",IFERROR(VLOOKUP($B117,Miljö!$B$1:$E$550,MATCH("Hjälpel kraftvärme (GWh)",Miljö!$B$1:$E$1,0),FALSE)/1,0)-IFERROR(VLOOKUP($B117,'Slutlig allokering kvv'!$B$2:$BX$550,MATCH(AE$2,'Slutlig allokering kvv'!$B$1:$BX$1,0),FALSE)/1,0))</f>
        <v/>
      </c>
      <c r="AI117">
        <f t="shared" si="4"/>
        <v>0</v>
      </c>
      <c r="AK117">
        <f>IFERROR(VLOOKUP($B117,'Slutlig allokering kvv'!$B$2:$AX$550,MATCH("Summa slutlig allokerad tillförd energi (utan hjälpel och rökgaskondensering):",'Slutlig allokering kvv'!$B$1:$AX$1,0),FALSE)/1,"")</f>
        <v>0</v>
      </c>
      <c r="AM117" s="289" t="str">
        <f>IFERROR(1-VLOOKUP($B117,'Slutlig allokering kvv'!$B$2:$AX$550,MATCH("Andel av bränsle i kvv som allokerats till värme, exklusive rökgaskondensering och hjälpel",'Slutlig allokering kvv'!$B$1:$AX$1,0),FALSE),"")</f>
        <v/>
      </c>
      <c r="AO117" s="289" t="str">
        <f t="shared" si="5"/>
        <v/>
      </c>
      <c r="AP117" s="290" t="str">
        <f t="shared" si="6"/>
        <v/>
      </c>
      <c r="AQ117" s="290"/>
      <c r="AR117" s="239" t="str">
        <f t="shared" si="7"/>
        <v/>
      </c>
      <c r="AS117" s="290"/>
    </row>
    <row r="118" spans="1:45" x14ac:dyDescent="0.25">
      <c r="A118" s="2" t="str">
        <f>'Miljövärden för publ företag'!B120</f>
        <v>Karlskoga Energi och Miljö AB</v>
      </c>
      <c r="B118" s="2" t="str">
        <f>'Miljövärden för publ företag'!C120</f>
        <v>Karlskoga</v>
      </c>
      <c r="C118">
        <f>IFERROR(VLOOKUP($B118,Kraftvärmeprod!$B$1:$AH$479,MATCH(C$2,Kraftvärmeprod!$B$1:$AG$1,0),FALSE)/1,"")</f>
        <v>274.3</v>
      </c>
      <c r="D118">
        <f>IFERROR(VLOOKUP($B118,Kraftvärmeprod!$B$1:$AH$479,MATCH(D$2,Kraftvärmeprod!$B$1:$AG$1,0),FALSE)/1,"")</f>
        <v>24.1</v>
      </c>
      <c r="F118">
        <f>IF($D118="","",IFERROR(VLOOKUP($B118,Kraftvärmeprod!$B$1:$BX$550,MATCH(F$2,Kraftvärmeprod!$B$1:$VX$1,0),FALSE)/1,0)-IFERROR(VLOOKUP($B118,'Slutlig allokering kvv'!$B$2:$BX$550,MATCH(F$2,'Slutlig allokering kvv'!$B$1:$BX$1,0),FALSE)/1,0))</f>
        <v>0</v>
      </c>
      <c r="G118">
        <f>IF($D118="","",IFERROR(VLOOKUP($B118,Kraftvärmeprod!$B$1:$BX$550,MATCH(G$2,Kraftvärmeprod!$B$1:$VX$1,0),FALSE)/1,0)-IFERROR(VLOOKUP($B118,'Slutlig allokering kvv'!$B$2:$BX$550,MATCH(G$2,'Slutlig allokering kvv'!$B$1:$BX$1,0),FALSE)/1,0))</f>
        <v>0.95066999999999968</v>
      </c>
      <c r="H118">
        <f>IF($D118="","",IFERROR(VLOOKUP($B118,Kraftvärmeprod!$B$1:$BX$550,MATCH(H$2,Kraftvärmeprod!$B$1:$VX$1,0),FALSE)/1,0)-IFERROR(VLOOKUP($B118,'Slutlig allokering kvv'!$B$2:$BX$550,MATCH(H$2,'Slutlig allokering kvv'!$B$1:$BX$1,0),FALSE)/1,0))</f>
        <v>0</v>
      </c>
      <c r="I118">
        <f>IF($D118="","",IFERROR(VLOOKUP($B118,Kraftvärmeprod!$B$1:$BX$550,MATCH(I$2,Kraftvärmeprod!$B$1:$VX$1,0),FALSE)/1,0)-IFERROR(VLOOKUP($B118,'Slutlig allokering kvv'!$B$2:$BX$550,MATCH(I$2,'Slutlig allokering kvv'!$B$1:$BX$1,0),FALSE)/1,0))</f>
        <v>0</v>
      </c>
      <c r="J118">
        <f>IF($D118="","",IFERROR(VLOOKUP($B118,Kraftvärmeprod!$B$1:$BX$550,MATCH(J$2,Kraftvärmeprod!$B$1:$VX$1,0),FALSE)/1,0)-IFERROR(VLOOKUP($B118,'Slutlig allokering kvv'!$B$2:$BX$550,MATCH(J$2,'Slutlig allokering kvv'!$B$1:$BX$1,0),FALSE)/1,0))</f>
        <v>0</v>
      </c>
      <c r="K118">
        <f>IF($D118="","",IFERROR(VLOOKUP($B118,Kraftvärmeprod!$B$1:$BX$550,MATCH(K$2,Kraftvärmeprod!$B$1:$VX$1,0),FALSE)/1,0)-IFERROR(VLOOKUP($B118,'Slutlig allokering kvv'!$B$2:$BX$550,MATCH(K$2,'Slutlig allokering kvv'!$B$1:$BX$1,0),FALSE)/1,0))</f>
        <v>0</v>
      </c>
      <c r="L118">
        <f>IF($D118="","",IFERROR(VLOOKUP($B118,Kraftvärmeprod!$B$1:$BX$550,MATCH(L$2,Kraftvärmeprod!$B$1:$VX$1,0),FALSE)/1,0)-IFERROR(VLOOKUP($B118,'Slutlig allokering kvv'!$B$2:$BX$550,MATCH(L$2,'Slutlig allokering kvv'!$B$1:$BX$1,0),FALSE)/1,0))</f>
        <v>0</v>
      </c>
      <c r="M118">
        <f>IF($D118="","",IFERROR(VLOOKUP($B118,Kraftvärmeprod!$B$1:$BX$550,MATCH(M$2,Kraftvärmeprod!$B$1:$VX$1,0),FALSE)/1,0)-IFERROR(VLOOKUP($B118,'Slutlig allokering kvv'!$B$2:$BX$550,MATCH(M$2,'Slutlig allokering kvv'!$B$1:$BX$1,0),FALSE)/1,0))</f>
        <v>0</v>
      </c>
      <c r="N118">
        <f>IF($D118="","",IFERROR(VLOOKUP($B118,Kraftvärmeprod!$B$1:$BX$550,MATCH(N$2,Kraftvärmeprod!$B$1:$VX$1,0),FALSE)/1,0)-IFERROR(VLOOKUP($B118,'Slutlig allokering kvv'!$B$2:$BX$550,MATCH(N$2,'Slutlig allokering kvv'!$B$1:$BX$1,0),FALSE)/1,0))</f>
        <v>0</v>
      </c>
      <c r="O118">
        <f>IF($D118="","",IFERROR(VLOOKUP($B118,Kraftvärmeprod!$B$1:$BX$550,MATCH(O$2,Kraftvärmeprod!$B$1:$VX$1,0),FALSE)/1,0)-IFERROR(VLOOKUP($B118,'Slutlig allokering kvv'!$B$2:$BX$550,MATCH(O$2,'Slutlig allokering kvv'!$B$1:$BX$1,0),FALSE)/1,0))</f>
        <v>0</v>
      </c>
      <c r="P118">
        <f>IF($D118="","",IFERROR(VLOOKUP($B118,Kraftvärmeprod!$B$1:$BX$550,MATCH(P$2,Kraftvärmeprod!$B$1:$VX$1,0),FALSE)/1,0)-IFERROR(VLOOKUP($B118,'Slutlig allokering kvv'!$B$2:$BX$550,MATCH(P$2,'Slutlig allokering kvv'!$B$1:$BX$1,0),FALSE)/1,0))</f>
        <v>0</v>
      </c>
      <c r="Q118">
        <f>IF($D118="","",IFERROR(VLOOKUP($B118,Kraftvärmeprod!$B$1:$BX$550,MATCH(Q$2,Kraftvärmeprod!$B$1:$VX$1,0),FALSE)/1,0)-IFERROR(VLOOKUP($B118,'Slutlig allokering kvv'!$B$2:$BX$550,MATCH(Q$2,'Slutlig allokering kvv'!$B$1:$BX$1,0),FALSE)/1,0))</f>
        <v>0</v>
      </c>
      <c r="R118">
        <f>IF($D118="","",IFERROR(VLOOKUP($B118,Kraftvärmeprod!$B$1:$BX$550,MATCH(R$2,Kraftvärmeprod!$B$1:$VX$1,0),FALSE)/1,0)-IFERROR(VLOOKUP($B118,'Slutlig allokering kvv'!$B$2:$BX$550,MATCH(R$2,'Slutlig allokering kvv'!$B$1:$BX$1,0),FALSE)/1,0))</f>
        <v>0</v>
      </c>
      <c r="S118">
        <f>IF($D118="","",IFERROR(VLOOKUP($B118,Kraftvärmeprod!$B$1:$BX$550,MATCH(S$2,Kraftvärmeprod!$B$1:$VX$1,0),FALSE)/1,0)-IFERROR(VLOOKUP($B118,'Slutlig allokering kvv'!$B$2:$BX$550,MATCH(S$2,'Slutlig allokering kvv'!$B$1:$BX$1,0),FALSE)/1,0))</f>
        <v>0</v>
      </c>
      <c r="T118">
        <f>IF($D118="","",IFERROR(VLOOKUP($B118,Kraftvärmeprod!$B$1:$BX$550,MATCH(T$2,Kraftvärmeprod!$B$1:$VX$1,0),FALSE)/1,0)-IFERROR(VLOOKUP($B118,'Slutlig allokering kvv'!$B$2:$BX$550,MATCH(T$2,'Slutlig allokering kvv'!$B$1:$BX$1,0),FALSE)/1,0))</f>
        <v>0</v>
      </c>
      <c r="U118">
        <f>IF($D118="","",IFERROR(VLOOKUP($B118,Kraftvärmeprod!$B$1:$BX$550,MATCH(U$2,Kraftvärmeprod!$B$1:$VX$1,0),FALSE)/1,0)-IFERROR(VLOOKUP($B118,'Slutlig allokering kvv'!$B$2:$BX$550,MATCH(U$2,'Slutlig allokering kvv'!$B$1:$BX$1,0),FALSE)/1,0))</f>
        <v>0</v>
      </c>
      <c r="V118">
        <f>IF($D118="","",IFERROR(VLOOKUP($B118,Kraftvärmeprod!$B$1:$BX$550,MATCH(V$2,Kraftvärmeprod!$B$1:$VX$1,0),FALSE)/1,0)-IFERROR(VLOOKUP($B118,'Slutlig allokering kvv'!$B$2:$BX$550,MATCH(V$2,'Slutlig allokering kvv'!$B$1:$BX$1,0),FALSE)/1,0))</f>
        <v>35.175000000000011</v>
      </c>
      <c r="W118">
        <f>IF($D118="","",IFERROR(VLOOKUP($B118,Kraftvärmeprod!$B$1:$BX$550,MATCH(W$2,Kraftvärmeprod!$B$1:$VX$1,0),FALSE)/1,0)-IFERROR(VLOOKUP($B118,'Slutlig allokering kvv'!$B$2:$BX$550,MATCH(W$2,'Slutlig allokering kvv'!$B$1:$BX$1,0),FALSE)/1,0))</f>
        <v>0</v>
      </c>
      <c r="X118">
        <f>IF($D118="","",IFERROR(VLOOKUP($B118,Kraftvärmeprod!$B$1:$BX$550,MATCH(X$2,Kraftvärmeprod!$B$1:$VX$1,0),FALSE)/1,0)-IFERROR(VLOOKUP($B118,'Slutlig allokering kvv'!$B$2:$BX$550,MATCH(X$2,'Slutlig allokering kvv'!$B$1:$BX$1,0),FALSE)/1,0))</f>
        <v>1.8108000000000004</v>
      </c>
      <c r="Y118">
        <f>IF($D118="","",IFERROR(VLOOKUP($B118,Kraftvärmeprod!$B$1:$BX$550,MATCH(Y$2,Kraftvärmeprod!$B$1:$VX$1,0),FALSE)/1,0)-IFERROR(VLOOKUP($B118,'Slutlig allokering kvv'!$B$2:$BX$550,MATCH(Y$2,'Slutlig allokering kvv'!$B$1:$BX$1,0),FALSE)/1,0))</f>
        <v>1.2296399999999998</v>
      </c>
      <c r="Z118">
        <f>IF($D118="","",IFERROR(VLOOKUP($B118,Kraftvärmeprod!$B$1:$BX$550,MATCH(Z$2,Kraftvärmeprod!$B$1:$VX$1,0),FALSE)/1,0)-IFERROR(VLOOKUP($B118,'Slutlig allokering kvv'!$B$2:$BX$550,MATCH(Z$2,'Slutlig allokering kvv'!$B$1:$BX$1,0),FALSE)/1,0))</f>
        <v>8.2285000000000039</v>
      </c>
      <c r="AA118">
        <f>IF($D118="","",IFERROR(VLOOKUP($B118,Kraftvärmeprod!$B$1:$BX$550,MATCH(AA$2,Kraftvärmeprod!$B$1:$VX$1,0),FALSE)/1,0)-IFERROR(VLOOKUP($B118,'Slutlig allokering kvv'!$B$2:$BX$550,MATCH(AA$2,'Slutlig allokering kvv'!$B$1:$BX$1,0),FALSE)/1,0))</f>
        <v>17.7318</v>
      </c>
      <c r="AB118">
        <f>IF($D118="","",IFERROR(VLOOKUP($B118,Kraftvärmeprod!$B$1:$BX$550,MATCH(AB$2,Kraftvärmeprod!$B$1:$VX$1,0),FALSE)/1,0)-IFERROR(VLOOKUP($B118,'Slutlig allokering kvv'!$B$2:$BX$550,MATCH(AB$2,'Slutlig allokering kvv'!$B$1:$BX$1,0),FALSE)/1,0))</f>
        <v>0</v>
      </c>
      <c r="AC118">
        <f>IF($D118="","",IFERROR(VLOOKUP($B118,Kraftvärmeprod!$B$1:$BX$550,MATCH(AC$2,Kraftvärmeprod!$B$1:$VX$1,0),FALSE)/1,0)-IFERROR(VLOOKUP($B118,'Slutlig allokering kvv'!$B$2:$BX$550,MATCH(AC$2,'Slutlig allokering kvv'!$B$1:$BX$1,0),FALSE)/1,0))</f>
        <v>0</v>
      </c>
      <c r="AE118">
        <f>IF($D118="","",IFERROR(VLOOKUP($B118,Miljö!$B$1:$E$550,MATCH("Hjälpel kraftvärme (GWh)",Miljö!$B$1:$E$1,0),FALSE)/1,0)-IFERROR(VLOOKUP($B118,'Slutlig allokering kvv'!$B$2:$BX$550,MATCH(AE$2,'Slutlig allokering kvv'!$B$1:$BX$1,0),FALSE)/1,0))</f>
        <v>2.8741000000000003</v>
      </c>
      <c r="AI118">
        <f t="shared" si="4"/>
        <v>65.126410000000021</v>
      </c>
      <c r="AK118">
        <f>IFERROR(VLOOKUP($B118,'Slutlig allokering kvv'!$B$2:$AX$550,MATCH("Summa slutlig allokerad tillförd energi (utan hjälpel och rökgaskondensering):",'Slutlig allokering kvv'!$B$1:$AX$1,0),FALSE)/1,"")</f>
        <v>280.07359000000002</v>
      </c>
      <c r="AM118" s="289">
        <f>IFERROR(1-VLOOKUP($B118,'Slutlig allokering kvv'!$B$2:$AX$550,MATCH("Andel av bränsle i kvv som allokerats till värme, exklusive rökgaskondensering och hjälpel",'Slutlig allokering kvv'!$B$1:$AX$1,0),FALSE),"")</f>
        <v>0.1886628331402086</v>
      </c>
      <c r="AO118" s="289">
        <f t="shared" si="5"/>
        <v>0.18866283314020862</v>
      </c>
      <c r="AP118" s="290">
        <f t="shared" si="6"/>
        <v>-2.7755575615628914E-17</v>
      </c>
      <c r="AQ118" s="290"/>
      <c r="AR118" s="239">
        <f t="shared" si="7"/>
        <v>0.35440910663758252</v>
      </c>
      <c r="AS118" s="290"/>
    </row>
    <row r="119" spans="1:45" x14ac:dyDescent="0.25">
      <c r="A119" s="2" t="str">
        <f>'Miljövärden för publ företag'!B121</f>
        <v>Karlstads Energi AB</v>
      </c>
      <c r="B119" s="2" t="str">
        <f>'Miljövärden för publ företag'!C121</f>
        <v>Karlstad</v>
      </c>
      <c r="C119">
        <f>IFERROR(VLOOKUP($B119,Kraftvärmeprod!$B$1:$AH$479,MATCH(C$2,Kraftvärmeprod!$B$1:$AG$1,0),FALSE)/1,"")</f>
        <v>458.577</v>
      </c>
      <c r="D119">
        <f>IFERROR(VLOOKUP($B119,Kraftvärmeprod!$B$1:$AH$479,MATCH(D$2,Kraftvärmeprod!$B$1:$AG$1,0),FALSE)/1,"")</f>
        <v>136.78</v>
      </c>
      <c r="F119">
        <f>IF($D119="","",IFERROR(VLOOKUP($B119,Kraftvärmeprod!$B$1:$BX$550,MATCH(F$2,Kraftvärmeprod!$B$1:$VX$1,0),FALSE)/1,0)-IFERROR(VLOOKUP($B119,'Slutlig allokering kvv'!$B$2:$BX$550,MATCH(F$2,'Slutlig allokering kvv'!$B$1:$BX$1,0),FALSE)/1,0))</f>
        <v>0</v>
      </c>
      <c r="G119">
        <f>IF($D119="","",IFERROR(VLOOKUP($B119,Kraftvärmeprod!$B$1:$BX$550,MATCH(G$2,Kraftvärmeprod!$B$1:$VX$1,0),FALSE)/1,0)-IFERROR(VLOOKUP($B119,'Slutlig allokering kvv'!$B$2:$BX$550,MATCH(G$2,'Slutlig allokering kvv'!$B$1:$BX$1,0),FALSE)/1,0))</f>
        <v>0.78607999999999989</v>
      </c>
      <c r="H119">
        <f>IF($D119="","",IFERROR(VLOOKUP($B119,Kraftvärmeprod!$B$1:$BX$550,MATCH(H$2,Kraftvärmeprod!$B$1:$VX$1,0),FALSE)/1,0)-IFERROR(VLOOKUP($B119,'Slutlig allokering kvv'!$B$2:$BX$550,MATCH(H$2,'Slutlig allokering kvv'!$B$1:$BX$1,0),FALSE)/1,0))</f>
        <v>0</v>
      </c>
      <c r="I119">
        <f>IF($D119="","",IFERROR(VLOOKUP($B119,Kraftvärmeprod!$B$1:$BX$550,MATCH(I$2,Kraftvärmeprod!$B$1:$VX$1,0),FALSE)/1,0)-IFERROR(VLOOKUP($B119,'Slutlig allokering kvv'!$B$2:$BX$550,MATCH(I$2,'Slutlig allokering kvv'!$B$1:$BX$1,0),FALSE)/1,0))</f>
        <v>0</v>
      </c>
      <c r="J119">
        <f>IF($D119="","",IFERROR(VLOOKUP($B119,Kraftvärmeprod!$B$1:$BX$550,MATCH(J$2,Kraftvärmeprod!$B$1:$VX$1,0),FALSE)/1,0)-IFERROR(VLOOKUP($B119,'Slutlig allokering kvv'!$B$2:$BX$550,MATCH(J$2,'Slutlig allokering kvv'!$B$1:$BX$1,0),FALSE)/1,0))</f>
        <v>0</v>
      </c>
      <c r="K119">
        <f>IF($D119="","",IFERROR(VLOOKUP($B119,Kraftvärmeprod!$B$1:$BX$550,MATCH(K$2,Kraftvärmeprod!$B$1:$VX$1,0),FALSE)/1,0)-IFERROR(VLOOKUP($B119,'Slutlig allokering kvv'!$B$2:$BX$550,MATCH(K$2,'Slutlig allokering kvv'!$B$1:$BX$1,0),FALSE)/1,0))</f>
        <v>0</v>
      </c>
      <c r="L119">
        <f>IF($D119="","",IFERROR(VLOOKUP($B119,Kraftvärmeprod!$B$1:$BX$550,MATCH(L$2,Kraftvärmeprod!$B$1:$VX$1,0),FALSE)/1,0)-IFERROR(VLOOKUP($B119,'Slutlig allokering kvv'!$B$2:$BX$550,MATCH(L$2,'Slutlig allokering kvv'!$B$1:$BX$1,0),FALSE)/1,0))</f>
        <v>0</v>
      </c>
      <c r="M119">
        <f>IF($D119="","",IFERROR(VLOOKUP($B119,Kraftvärmeprod!$B$1:$BX$550,MATCH(M$2,Kraftvärmeprod!$B$1:$VX$1,0),FALSE)/1,0)-IFERROR(VLOOKUP($B119,'Slutlig allokering kvv'!$B$2:$BX$550,MATCH(M$2,'Slutlig allokering kvv'!$B$1:$BX$1,0),FALSE)/1,0))</f>
        <v>0</v>
      </c>
      <c r="N119">
        <f>IF($D119="","",IFERROR(VLOOKUP($B119,Kraftvärmeprod!$B$1:$BX$550,MATCH(N$2,Kraftvärmeprod!$B$1:$VX$1,0),FALSE)/1,0)-IFERROR(VLOOKUP($B119,'Slutlig allokering kvv'!$B$2:$BX$550,MATCH(N$2,'Slutlig allokering kvv'!$B$1:$BX$1,0),FALSE)/1,0))</f>
        <v>0</v>
      </c>
      <c r="O119">
        <f>IF($D119="","",IFERROR(VLOOKUP($B119,Kraftvärmeprod!$B$1:$BX$550,MATCH(O$2,Kraftvärmeprod!$B$1:$VX$1,0),FALSE)/1,0)-IFERROR(VLOOKUP($B119,'Slutlig allokering kvv'!$B$2:$BX$550,MATCH(O$2,'Slutlig allokering kvv'!$B$1:$BX$1,0),FALSE)/1,0))</f>
        <v>0</v>
      </c>
      <c r="P119">
        <f>IF($D119="","",IFERROR(VLOOKUP($B119,Kraftvärmeprod!$B$1:$BX$550,MATCH(P$2,Kraftvärmeprod!$B$1:$VX$1,0),FALSE)/1,0)-IFERROR(VLOOKUP($B119,'Slutlig allokering kvv'!$B$2:$BX$550,MATCH(P$2,'Slutlig allokering kvv'!$B$1:$BX$1,0),FALSE)/1,0))</f>
        <v>0</v>
      </c>
      <c r="Q119">
        <f>IF($D119="","",IFERROR(VLOOKUP($B119,Kraftvärmeprod!$B$1:$BX$550,MATCH(Q$2,Kraftvärmeprod!$B$1:$VX$1,0),FALSE)/1,0)-IFERROR(VLOOKUP($B119,'Slutlig allokering kvv'!$B$2:$BX$550,MATCH(Q$2,'Slutlig allokering kvv'!$B$1:$BX$1,0),FALSE)/1,0))</f>
        <v>240.59699999999998</v>
      </c>
      <c r="R119">
        <f>IF($D119="","",IFERROR(VLOOKUP($B119,Kraftvärmeprod!$B$1:$BX$550,MATCH(R$2,Kraftvärmeprod!$B$1:$VX$1,0),FALSE)/1,0)-IFERROR(VLOOKUP($B119,'Slutlig allokering kvv'!$B$2:$BX$550,MATCH(R$2,'Slutlig allokering kvv'!$B$1:$BX$1,0),FALSE)/1,0))</f>
        <v>0</v>
      </c>
      <c r="S119">
        <f>IF($D119="","",IFERROR(VLOOKUP($B119,Kraftvärmeprod!$B$1:$BX$550,MATCH(S$2,Kraftvärmeprod!$B$1:$VX$1,0),FALSE)/1,0)-IFERROR(VLOOKUP($B119,'Slutlig allokering kvv'!$B$2:$BX$550,MATCH(S$2,'Slutlig allokering kvv'!$B$1:$BX$1,0),FALSE)/1,0))</f>
        <v>0</v>
      </c>
      <c r="T119">
        <f>IF($D119="","",IFERROR(VLOOKUP($B119,Kraftvärmeprod!$B$1:$BX$550,MATCH(T$2,Kraftvärmeprod!$B$1:$VX$1,0),FALSE)/1,0)-IFERROR(VLOOKUP($B119,'Slutlig allokering kvv'!$B$2:$BX$550,MATCH(T$2,'Slutlig allokering kvv'!$B$1:$BX$1,0),FALSE)/1,0))</f>
        <v>0</v>
      </c>
      <c r="U119">
        <f>IF($D119="","",IFERROR(VLOOKUP($B119,Kraftvärmeprod!$B$1:$BX$550,MATCH(U$2,Kraftvärmeprod!$B$1:$VX$1,0),FALSE)/1,0)-IFERROR(VLOOKUP($B119,'Slutlig allokering kvv'!$B$2:$BX$550,MATCH(U$2,'Slutlig allokering kvv'!$B$1:$BX$1,0),FALSE)/1,0))</f>
        <v>0</v>
      </c>
      <c r="V119">
        <f>IF($D119="","",IFERROR(VLOOKUP($B119,Kraftvärmeprod!$B$1:$BX$550,MATCH(V$2,Kraftvärmeprod!$B$1:$VX$1,0),FALSE)/1,0)-IFERROR(VLOOKUP($B119,'Slutlig allokering kvv'!$B$2:$BX$550,MATCH(V$2,'Slutlig allokering kvv'!$B$1:$BX$1,0),FALSE)/1,0))</f>
        <v>0</v>
      </c>
      <c r="W119">
        <f>IF($D119="","",IFERROR(VLOOKUP($B119,Kraftvärmeprod!$B$1:$BX$550,MATCH(W$2,Kraftvärmeprod!$B$1:$VX$1,0),FALSE)/1,0)-IFERROR(VLOOKUP($B119,'Slutlig allokering kvv'!$B$2:$BX$550,MATCH(W$2,'Slutlig allokering kvv'!$B$1:$BX$1,0),FALSE)/1,0))</f>
        <v>0</v>
      </c>
      <c r="X119">
        <f>IF($D119="","",IFERROR(VLOOKUP($B119,Kraftvärmeprod!$B$1:$BX$550,MATCH(X$2,Kraftvärmeprod!$B$1:$VX$1,0),FALSE)/1,0)-IFERROR(VLOOKUP($B119,'Slutlig allokering kvv'!$B$2:$BX$550,MATCH(X$2,'Slutlig allokering kvv'!$B$1:$BX$1,0),FALSE)/1,0))</f>
        <v>0</v>
      </c>
      <c r="Y119">
        <f>IF($D119="","",IFERROR(VLOOKUP($B119,Kraftvärmeprod!$B$1:$BX$550,MATCH(Y$2,Kraftvärmeprod!$B$1:$VX$1,0),FALSE)/1,0)-IFERROR(VLOOKUP($B119,'Slutlig allokering kvv'!$B$2:$BX$550,MATCH(Y$2,'Slutlig allokering kvv'!$B$1:$BX$1,0),FALSE)/1,0))</f>
        <v>0</v>
      </c>
      <c r="Z119">
        <f>IF($D119="","",IFERROR(VLOOKUP($B119,Kraftvärmeprod!$B$1:$BX$550,MATCH(Z$2,Kraftvärmeprod!$B$1:$VX$1,0),FALSE)/1,0)-IFERROR(VLOOKUP($B119,'Slutlig allokering kvv'!$B$2:$BX$550,MATCH(Z$2,'Slutlig allokering kvv'!$B$1:$BX$1,0),FALSE)/1,0))</f>
        <v>0</v>
      </c>
      <c r="AA119">
        <f>IF($D119="","",IFERROR(VLOOKUP($B119,Kraftvärmeprod!$B$1:$BX$550,MATCH(AA$2,Kraftvärmeprod!$B$1:$VX$1,0),FALSE)/1,0)-IFERROR(VLOOKUP($B119,'Slutlig allokering kvv'!$B$2:$BX$550,MATCH(AA$2,'Slutlig allokering kvv'!$B$1:$BX$1,0),FALSE)/1,0))</f>
        <v>0</v>
      </c>
      <c r="AB119">
        <f>IF($D119="","",IFERROR(VLOOKUP($B119,Kraftvärmeprod!$B$1:$BX$550,MATCH(AB$2,Kraftvärmeprod!$B$1:$VX$1,0),FALSE)/1,0)-IFERROR(VLOOKUP($B119,'Slutlig allokering kvv'!$B$2:$BX$550,MATCH(AB$2,'Slutlig allokering kvv'!$B$1:$BX$1,0),FALSE)/1,0))</f>
        <v>0</v>
      </c>
      <c r="AC119">
        <f>IF($D119="","",IFERROR(VLOOKUP($B119,Kraftvärmeprod!$B$1:$BX$550,MATCH(AC$2,Kraftvärmeprod!$B$1:$VX$1,0),FALSE)/1,0)-IFERROR(VLOOKUP($B119,'Slutlig allokering kvv'!$B$2:$BX$550,MATCH(AC$2,'Slutlig allokering kvv'!$B$1:$BX$1,0),FALSE)/1,0))</f>
        <v>0</v>
      </c>
      <c r="AE119">
        <f>IF($D119="","",IFERROR(VLOOKUP($B119,Miljö!$B$1:$E$550,MATCH("Hjälpel kraftvärme (GWh)",Miljö!$B$1:$E$1,0),FALSE)/1,0)-IFERROR(VLOOKUP($B119,'Slutlig allokering kvv'!$B$2:$BX$550,MATCH(AE$2,'Slutlig allokering kvv'!$B$1:$BX$1,0),FALSE)/1,0))</f>
        <v>12.1747</v>
      </c>
      <c r="AI119">
        <f t="shared" si="4"/>
        <v>241.38307999999998</v>
      </c>
      <c r="AK119">
        <f>IFERROR(VLOOKUP($B119,'Slutlig allokering kvv'!$B$2:$AX$550,MATCH("Summa slutlig allokerad tillförd energi (utan hjälpel och rökgaskondensering):",'Slutlig allokering kvv'!$B$1:$AX$1,0),FALSE)/1,"")</f>
        <v>310.82791999999995</v>
      </c>
      <c r="AM119" s="289">
        <f>IFERROR(1-VLOOKUP($B119,'Slutlig allokering kvv'!$B$2:$AX$550,MATCH("Andel av bränsle i kvv som allokerats till värme, exklusive rökgaskondensering och hjälpel",'Slutlig allokering kvv'!$B$1:$AX$1,0),FALSE),"")</f>
        <v>0.43712110044892272</v>
      </c>
      <c r="AO119" s="289">
        <f t="shared" si="5"/>
        <v>0.43712110044892266</v>
      </c>
      <c r="AP119" s="290">
        <f t="shared" si="6"/>
        <v>5.5511151231257827E-17</v>
      </c>
      <c r="AQ119" s="290"/>
      <c r="AR119" s="239">
        <f t="shared" si="7"/>
        <v>0.53944312022293306</v>
      </c>
      <c r="AS119" s="290"/>
    </row>
    <row r="120" spans="1:45" x14ac:dyDescent="0.25">
      <c r="A120" s="2" t="str">
        <f>'Miljövärden för publ företag'!B122</f>
        <v>Kils Energi AB</v>
      </c>
      <c r="B120" s="2" t="str">
        <f>'Miljövärden för publ företag'!C122</f>
        <v>Kil</v>
      </c>
      <c r="C120" t="str">
        <f>IFERROR(VLOOKUP($B120,Kraftvärmeprod!$B$1:$AH$479,MATCH(C$2,Kraftvärmeprod!$B$1:$AG$1,0),FALSE)/1,"")</f>
        <v/>
      </c>
      <c r="D120" t="str">
        <f>IFERROR(VLOOKUP($B120,Kraftvärmeprod!$B$1:$AH$479,MATCH(D$2,Kraftvärmeprod!$B$1:$AG$1,0),FALSE)/1,"")</f>
        <v/>
      </c>
      <c r="F120" t="str">
        <f>IF($D120="","",IFERROR(VLOOKUP($B120,Kraftvärmeprod!$B$1:$BX$550,MATCH(F$2,Kraftvärmeprod!$B$1:$VX$1,0),FALSE)/1,0)-IFERROR(VLOOKUP($B120,'Slutlig allokering kvv'!$B$2:$BX$550,MATCH(F$2,'Slutlig allokering kvv'!$B$1:$BX$1,0),FALSE)/1,0))</f>
        <v/>
      </c>
      <c r="G120" t="str">
        <f>IF($D120="","",IFERROR(VLOOKUP($B120,Kraftvärmeprod!$B$1:$BX$550,MATCH(G$2,Kraftvärmeprod!$B$1:$VX$1,0),FALSE)/1,0)-IFERROR(VLOOKUP($B120,'Slutlig allokering kvv'!$B$2:$BX$550,MATCH(G$2,'Slutlig allokering kvv'!$B$1:$BX$1,0),FALSE)/1,0))</f>
        <v/>
      </c>
      <c r="H120" t="str">
        <f>IF($D120="","",IFERROR(VLOOKUP($B120,Kraftvärmeprod!$B$1:$BX$550,MATCH(H$2,Kraftvärmeprod!$B$1:$VX$1,0),FALSE)/1,0)-IFERROR(VLOOKUP($B120,'Slutlig allokering kvv'!$B$2:$BX$550,MATCH(H$2,'Slutlig allokering kvv'!$B$1:$BX$1,0),FALSE)/1,0))</f>
        <v/>
      </c>
      <c r="I120" t="str">
        <f>IF($D120="","",IFERROR(VLOOKUP($B120,Kraftvärmeprod!$B$1:$BX$550,MATCH(I$2,Kraftvärmeprod!$B$1:$VX$1,0),FALSE)/1,0)-IFERROR(VLOOKUP($B120,'Slutlig allokering kvv'!$B$2:$BX$550,MATCH(I$2,'Slutlig allokering kvv'!$B$1:$BX$1,0),FALSE)/1,0))</f>
        <v/>
      </c>
      <c r="J120" t="str">
        <f>IF($D120="","",IFERROR(VLOOKUP($B120,Kraftvärmeprod!$B$1:$BX$550,MATCH(J$2,Kraftvärmeprod!$B$1:$VX$1,0),FALSE)/1,0)-IFERROR(VLOOKUP($B120,'Slutlig allokering kvv'!$B$2:$BX$550,MATCH(J$2,'Slutlig allokering kvv'!$B$1:$BX$1,0),FALSE)/1,0))</f>
        <v/>
      </c>
      <c r="K120" t="str">
        <f>IF($D120="","",IFERROR(VLOOKUP($B120,Kraftvärmeprod!$B$1:$BX$550,MATCH(K$2,Kraftvärmeprod!$B$1:$VX$1,0),FALSE)/1,0)-IFERROR(VLOOKUP($B120,'Slutlig allokering kvv'!$B$2:$BX$550,MATCH(K$2,'Slutlig allokering kvv'!$B$1:$BX$1,0),FALSE)/1,0))</f>
        <v/>
      </c>
      <c r="L120" t="str">
        <f>IF($D120="","",IFERROR(VLOOKUP($B120,Kraftvärmeprod!$B$1:$BX$550,MATCH(L$2,Kraftvärmeprod!$B$1:$VX$1,0),FALSE)/1,0)-IFERROR(VLOOKUP($B120,'Slutlig allokering kvv'!$B$2:$BX$550,MATCH(L$2,'Slutlig allokering kvv'!$B$1:$BX$1,0),FALSE)/1,0))</f>
        <v/>
      </c>
      <c r="M120" t="str">
        <f>IF($D120="","",IFERROR(VLOOKUP($B120,Kraftvärmeprod!$B$1:$BX$550,MATCH(M$2,Kraftvärmeprod!$B$1:$VX$1,0),FALSE)/1,0)-IFERROR(VLOOKUP($B120,'Slutlig allokering kvv'!$B$2:$BX$550,MATCH(M$2,'Slutlig allokering kvv'!$B$1:$BX$1,0),FALSE)/1,0))</f>
        <v/>
      </c>
      <c r="N120" t="str">
        <f>IF($D120="","",IFERROR(VLOOKUP($B120,Kraftvärmeprod!$B$1:$BX$550,MATCH(N$2,Kraftvärmeprod!$B$1:$VX$1,0),FALSE)/1,0)-IFERROR(VLOOKUP($B120,'Slutlig allokering kvv'!$B$2:$BX$550,MATCH(N$2,'Slutlig allokering kvv'!$B$1:$BX$1,0),FALSE)/1,0))</f>
        <v/>
      </c>
      <c r="O120" t="str">
        <f>IF($D120="","",IFERROR(VLOOKUP($B120,Kraftvärmeprod!$B$1:$BX$550,MATCH(O$2,Kraftvärmeprod!$B$1:$VX$1,0),FALSE)/1,0)-IFERROR(VLOOKUP($B120,'Slutlig allokering kvv'!$B$2:$BX$550,MATCH(O$2,'Slutlig allokering kvv'!$B$1:$BX$1,0),FALSE)/1,0))</f>
        <v/>
      </c>
      <c r="P120" t="str">
        <f>IF($D120="","",IFERROR(VLOOKUP($B120,Kraftvärmeprod!$B$1:$BX$550,MATCH(P$2,Kraftvärmeprod!$B$1:$VX$1,0),FALSE)/1,0)-IFERROR(VLOOKUP($B120,'Slutlig allokering kvv'!$B$2:$BX$550,MATCH(P$2,'Slutlig allokering kvv'!$B$1:$BX$1,0),FALSE)/1,0))</f>
        <v/>
      </c>
      <c r="Q120" t="str">
        <f>IF($D120="","",IFERROR(VLOOKUP($B120,Kraftvärmeprod!$B$1:$BX$550,MATCH(Q$2,Kraftvärmeprod!$B$1:$VX$1,0),FALSE)/1,0)-IFERROR(VLOOKUP($B120,'Slutlig allokering kvv'!$B$2:$BX$550,MATCH(Q$2,'Slutlig allokering kvv'!$B$1:$BX$1,0),FALSE)/1,0))</f>
        <v/>
      </c>
      <c r="R120" t="str">
        <f>IF($D120="","",IFERROR(VLOOKUP($B120,Kraftvärmeprod!$B$1:$BX$550,MATCH(R$2,Kraftvärmeprod!$B$1:$VX$1,0),FALSE)/1,0)-IFERROR(VLOOKUP($B120,'Slutlig allokering kvv'!$B$2:$BX$550,MATCH(R$2,'Slutlig allokering kvv'!$B$1:$BX$1,0),FALSE)/1,0))</f>
        <v/>
      </c>
      <c r="S120" t="str">
        <f>IF($D120="","",IFERROR(VLOOKUP($B120,Kraftvärmeprod!$B$1:$BX$550,MATCH(S$2,Kraftvärmeprod!$B$1:$VX$1,0),FALSE)/1,0)-IFERROR(VLOOKUP($B120,'Slutlig allokering kvv'!$B$2:$BX$550,MATCH(S$2,'Slutlig allokering kvv'!$B$1:$BX$1,0),FALSE)/1,0))</f>
        <v/>
      </c>
      <c r="T120" t="str">
        <f>IF($D120="","",IFERROR(VLOOKUP($B120,Kraftvärmeprod!$B$1:$BX$550,MATCH(T$2,Kraftvärmeprod!$B$1:$VX$1,0),FALSE)/1,0)-IFERROR(VLOOKUP($B120,'Slutlig allokering kvv'!$B$2:$BX$550,MATCH(T$2,'Slutlig allokering kvv'!$B$1:$BX$1,0),FALSE)/1,0))</f>
        <v/>
      </c>
      <c r="U120" t="str">
        <f>IF($D120="","",IFERROR(VLOOKUP($B120,Kraftvärmeprod!$B$1:$BX$550,MATCH(U$2,Kraftvärmeprod!$B$1:$VX$1,0),FALSE)/1,0)-IFERROR(VLOOKUP($B120,'Slutlig allokering kvv'!$B$2:$BX$550,MATCH(U$2,'Slutlig allokering kvv'!$B$1:$BX$1,0),FALSE)/1,0))</f>
        <v/>
      </c>
      <c r="V120" t="str">
        <f>IF($D120="","",IFERROR(VLOOKUP($B120,Kraftvärmeprod!$B$1:$BX$550,MATCH(V$2,Kraftvärmeprod!$B$1:$VX$1,0),FALSE)/1,0)-IFERROR(VLOOKUP($B120,'Slutlig allokering kvv'!$B$2:$BX$550,MATCH(V$2,'Slutlig allokering kvv'!$B$1:$BX$1,0),FALSE)/1,0))</f>
        <v/>
      </c>
      <c r="W120" t="str">
        <f>IF($D120="","",IFERROR(VLOOKUP($B120,Kraftvärmeprod!$B$1:$BX$550,MATCH(W$2,Kraftvärmeprod!$B$1:$VX$1,0),FALSE)/1,0)-IFERROR(VLOOKUP($B120,'Slutlig allokering kvv'!$B$2:$BX$550,MATCH(W$2,'Slutlig allokering kvv'!$B$1:$BX$1,0),FALSE)/1,0))</f>
        <v/>
      </c>
      <c r="X120" t="str">
        <f>IF($D120="","",IFERROR(VLOOKUP($B120,Kraftvärmeprod!$B$1:$BX$550,MATCH(X$2,Kraftvärmeprod!$B$1:$VX$1,0),FALSE)/1,0)-IFERROR(VLOOKUP($B120,'Slutlig allokering kvv'!$B$2:$BX$550,MATCH(X$2,'Slutlig allokering kvv'!$B$1:$BX$1,0),FALSE)/1,0))</f>
        <v/>
      </c>
      <c r="Y120" t="str">
        <f>IF($D120="","",IFERROR(VLOOKUP($B120,Kraftvärmeprod!$B$1:$BX$550,MATCH(Y$2,Kraftvärmeprod!$B$1:$VX$1,0),FALSE)/1,0)-IFERROR(VLOOKUP($B120,'Slutlig allokering kvv'!$B$2:$BX$550,MATCH(Y$2,'Slutlig allokering kvv'!$B$1:$BX$1,0),FALSE)/1,0))</f>
        <v/>
      </c>
      <c r="Z120" t="str">
        <f>IF($D120="","",IFERROR(VLOOKUP($B120,Kraftvärmeprod!$B$1:$BX$550,MATCH(Z$2,Kraftvärmeprod!$B$1:$VX$1,0),FALSE)/1,0)-IFERROR(VLOOKUP($B120,'Slutlig allokering kvv'!$B$2:$BX$550,MATCH(Z$2,'Slutlig allokering kvv'!$B$1:$BX$1,0),FALSE)/1,0))</f>
        <v/>
      </c>
      <c r="AA120" t="str">
        <f>IF($D120="","",IFERROR(VLOOKUP($B120,Kraftvärmeprod!$B$1:$BX$550,MATCH(AA$2,Kraftvärmeprod!$B$1:$VX$1,0),FALSE)/1,0)-IFERROR(VLOOKUP($B120,'Slutlig allokering kvv'!$B$2:$BX$550,MATCH(AA$2,'Slutlig allokering kvv'!$B$1:$BX$1,0),FALSE)/1,0))</f>
        <v/>
      </c>
      <c r="AB120" t="str">
        <f>IF($D120="","",IFERROR(VLOOKUP($B120,Kraftvärmeprod!$B$1:$BX$550,MATCH(AB$2,Kraftvärmeprod!$B$1:$VX$1,0),FALSE)/1,0)-IFERROR(VLOOKUP($B120,'Slutlig allokering kvv'!$B$2:$BX$550,MATCH(AB$2,'Slutlig allokering kvv'!$B$1:$BX$1,0),FALSE)/1,0))</f>
        <v/>
      </c>
      <c r="AC120" t="str">
        <f>IF($D120="","",IFERROR(VLOOKUP($B120,Kraftvärmeprod!$B$1:$BX$550,MATCH(AC$2,Kraftvärmeprod!$B$1:$VX$1,0),FALSE)/1,0)-IFERROR(VLOOKUP($B120,'Slutlig allokering kvv'!$B$2:$BX$550,MATCH(AC$2,'Slutlig allokering kvv'!$B$1:$BX$1,0),FALSE)/1,0))</f>
        <v/>
      </c>
      <c r="AE120" t="str">
        <f>IF($D120="","",IFERROR(VLOOKUP($B120,Miljö!$B$1:$E$550,MATCH("Hjälpel kraftvärme (GWh)",Miljö!$B$1:$E$1,0),FALSE)/1,0)-IFERROR(VLOOKUP($B120,'Slutlig allokering kvv'!$B$2:$BX$550,MATCH(AE$2,'Slutlig allokering kvv'!$B$1:$BX$1,0),FALSE)/1,0))</f>
        <v/>
      </c>
      <c r="AI120">
        <f t="shared" si="4"/>
        <v>0</v>
      </c>
      <c r="AK120">
        <f>IFERROR(VLOOKUP($B120,'Slutlig allokering kvv'!$B$2:$AX$550,MATCH("Summa slutlig allokerad tillförd energi (utan hjälpel och rökgaskondensering):",'Slutlig allokering kvv'!$B$1:$AX$1,0),FALSE)/1,"")</f>
        <v>0</v>
      </c>
      <c r="AM120" s="289" t="str">
        <f>IFERROR(1-VLOOKUP($B120,'Slutlig allokering kvv'!$B$2:$AX$550,MATCH("Andel av bränsle i kvv som allokerats till värme, exklusive rökgaskondensering och hjälpel",'Slutlig allokering kvv'!$B$1:$AX$1,0),FALSE),"")</f>
        <v/>
      </c>
      <c r="AO120" s="289" t="str">
        <f t="shared" si="5"/>
        <v/>
      </c>
      <c r="AP120" s="290" t="str">
        <f t="shared" si="6"/>
        <v/>
      </c>
      <c r="AQ120" s="290"/>
      <c r="AR120" s="239" t="str">
        <f t="shared" si="7"/>
        <v/>
      </c>
      <c r="AS120" s="290"/>
    </row>
    <row r="121" spans="1:45" x14ac:dyDescent="0.25">
      <c r="A121" s="2" t="str">
        <f>'Miljövärden för publ företag'!B123</f>
        <v>Kiruna Kraft AB</v>
      </c>
      <c r="B121" s="2" t="str">
        <f>'Miljövärden för publ företag'!C123</f>
        <v>Kiruna C</v>
      </c>
      <c r="C121">
        <f>IFERROR(VLOOKUP($B121,Kraftvärmeprod!$B$1:$AH$479,MATCH(C$2,Kraftvärmeprod!$B$1:$AG$1,0),FALSE)/1,"")</f>
        <v>134.88900000000001</v>
      </c>
      <c r="D121">
        <f>IFERROR(VLOOKUP($B121,Kraftvärmeprod!$B$1:$AH$479,MATCH(D$2,Kraftvärmeprod!$B$1:$AG$1,0),FALSE)/1,"")</f>
        <v>19.367000000000001</v>
      </c>
      <c r="F121">
        <f>IF($D121="","",IFERROR(VLOOKUP($B121,Kraftvärmeprod!$B$1:$BX$550,MATCH(F$2,Kraftvärmeprod!$B$1:$VX$1,0),FALSE)/1,0)-IFERROR(VLOOKUP($B121,'Slutlig allokering kvv'!$B$2:$BX$550,MATCH(F$2,'Slutlig allokering kvv'!$B$1:$BX$1,0),FALSE)/1,0))</f>
        <v>0</v>
      </c>
      <c r="G121">
        <f>IF($D121="","",IFERROR(VLOOKUP($B121,Kraftvärmeprod!$B$1:$BX$550,MATCH(G$2,Kraftvärmeprod!$B$1:$VX$1,0),FALSE)/1,0)-IFERROR(VLOOKUP($B121,'Slutlig allokering kvv'!$B$2:$BX$550,MATCH(G$2,'Slutlig allokering kvv'!$B$1:$BX$1,0),FALSE)/1,0))</f>
        <v>0</v>
      </c>
      <c r="H121">
        <f>IF($D121="","",IFERROR(VLOOKUP($B121,Kraftvärmeprod!$B$1:$BX$550,MATCH(H$2,Kraftvärmeprod!$B$1:$VX$1,0),FALSE)/1,0)-IFERROR(VLOOKUP($B121,'Slutlig allokering kvv'!$B$2:$BX$550,MATCH(H$2,'Slutlig allokering kvv'!$B$1:$BX$1,0),FALSE)/1,0))</f>
        <v>0</v>
      </c>
      <c r="I121">
        <f>IF($D121="","",IFERROR(VLOOKUP($B121,Kraftvärmeprod!$B$1:$BX$550,MATCH(I$2,Kraftvärmeprod!$B$1:$VX$1,0),FALSE)/1,0)-IFERROR(VLOOKUP($B121,'Slutlig allokering kvv'!$B$2:$BX$550,MATCH(I$2,'Slutlig allokering kvv'!$B$1:$BX$1,0),FALSE)/1,0))</f>
        <v>0</v>
      </c>
      <c r="J121">
        <f>IF($D121="","",IFERROR(VLOOKUP($B121,Kraftvärmeprod!$B$1:$BX$550,MATCH(J$2,Kraftvärmeprod!$B$1:$VX$1,0),FALSE)/1,0)-IFERROR(VLOOKUP($B121,'Slutlig allokering kvv'!$B$2:$BX$550,MATCH(J$2,'Slutlig allokering kvv'!$B$1:$BX$1,0),FALSE)/1,0))</f>
        <v>0</v>
      </c>
      <c r="K121">
        <f>IF($D121="","",IFERROR(VLOOKUP($B121,Kraftvärmeprod!$B$1:$BX$550,MATCH(K$2,Kraftvärmeprod!$B$1:$VX$1,0),FALSE)/1,0)-IFERROR(VLOOKUP($B121,'Slutlig allokering kvv'!$B$2:$BX$550,MATCH(K$2,'Slutlig allokering kvv'!$B$1:$BX$1,0),FALSE)/1,0))</f>
        <v>0</v>
      </c>
      <c r="L121">
        <f>IF($D121="","",IFERROR(VLOOKUP($B121,Kraftvärmeprod!$B$1:$BX$550,MATCH(L$2,Kraftvärmeprod!$B$1:$VX$1,0),FALSE)/1,0)-IFERROR(VLOOKUP($B121,'Slutlig allokering kvv'!$B$2:$BX$550,MATCH(L$2,'Slutlig allokering kvv'!$B$1:$BX$1,0),FALSE)/1,0))</f>
        <v>0</v>
      </c>
      <c r="M121">
        <f>IF($D121="","",IFERROR(VLOOKUP($B121,Kraftvärmeprod!$B$1:$BX$550,MATCH(M$2,Kraftvärmeprod!$B$1:$VX$1,0),FALSE)/1,0)-IFERROR(VLOOKUP($B121,'Slutlig allokering kvv'!$B$2:$BX$550,MATCH(M$2,'Slutlig allokering kvv'!$B$1:$BX$1,0),FALSE)/1,0))</f>
        <v>0</v>
      </c>
      <c r="N121">
        <f>IF($D121="","",IFERROR(VLOOKUP($B121,Kraftvärmeprod!$B$1:$BX$550,MATCH(N$2,Kraftvärmeprod!$B$1:$VX$1,0),FALSE)/1,0)-IFERROR(VLOOKUP($B121,'Slutlig allokering kvv'!$B$2:$BX$550,MATCH(N$2,'Slutlig allokering kvv'!$B$1:$BX$1,0),FALSE)/1,0))</f>
        <v>0.19141900000000001</v>
      </c>
      <c r="O121">
        <f>IF($D121="","",IFERROR(VLOOKUP($B121,Kraftvärmeprod!$B$1:$BX$550,MATCH(O$2,Kraftvärmeprod!$B$1:$VX$1,0),FALSE)/1,0)-IFERROR(VLOOKUP($B121,'Slutlig allokering kvv'!$B$2:$BX$550,MATCH(O$2,'Slutlig allokering kvv'!$B$1:$BX$1,0),FALSE)/1,0))</f>
        <v>0</v>
      </c>
      <c r="P121">
        <f>IF($D121="","",IFERROR(VLOOKUP($B121,Kraftvärmeprod!$B$1:$BX$550,MATCH(P$2,Kraftvärmeprod!$B$1:$VX$1,0),FALSE)/1,0)-IFERROR(VLOOKUP($B121,'Slutlig allokering kvv'!$B$2:$BX$550,MATCH(P$2,'Slutlig allokering kvv'!$B$1:$BX$1,0),FALSE)/1,0))</f>
        <v>0</v>
      </c>
      <c r="Q121">
        <f>IF($D121="","",IFERROR(VLOOKUP($B121,Kraftvärmeprod!$B$1:$BX$550,MATCH(Q$2,Kraftvärmeprod!$B$1:$VX$1,0),FALSE)/1,0)-IFERROR(VLOOKUP($B121,'Slutlig allokering kvv'!$B$2:$BX$550,MATCH(Q$2,'Slutlig allokering kvv'!$B$1:$BX$1,0),FALSE)/1,0))</f>
        <v>0</v>
      </c>
      <c r="R121">
        <f>IF($D121="","",IFERROR(VLOOKUP($B121,Kraftvärmeprod!$B$1:$BX$550,MATCH(R$2,Kraftvärmeprod!$B$1:$VX$1,0),FALSE)/1,0)-IFERROR(VLOOKUP($B121,'Slutlig allokering kvv'!$B$2:$BX$550,MATCH(R$2,'Slutlig allokering kvv'!$B$1:$BX$1,0),FALSE)/1,0))</f>
        <v>0</v>
      </c>
      <c r="S121">
        <f>IF($D121="","",IFERROR(VLOOKUP($B121,Kraftvärmeprod!$B$1:$BX$550,MATCH(S$2,Kraftvärmeprod!$B$1:$VX$1,0),FALSE)/1,0)-IFERROR(VLOOKUP($B121,'Slutlig allokering kvv'!$B$2:$BX$550,MATCH(S$2,'Slutlig allokering kvv'!$B$1:$BX$1,0),FALSE)/1,0))</f>
        <v>0</v>
      </c>
      <c r="T121">
        <f>IF($D121="","",IFERROR(VLOOKUP($B121,Kraftvärmeprod!$B$1:$BX$550,MATCH(T$2,Kraftvärmeprod!$B$1:$VX$1,0),FALSE)/1,0)-IFERROR(VLOOKUP($B121,'Slutlig allokering kvv'!$B$2:$BX$550,MATCH(T$2,'Slutlig allokering kvv'!$B$1:$BX$1,0),FALSE)/1,0))</f>
        <v>0</v>
      </c>
      <c r="U121">
        <f>IF($D121="","",IFERROR(VLOOKUP($B121,Kraftvärmeprod!$B$1:$BX$550,MATCH(U$2,Kraftvärmeprod!$B$1:$VX$1,0),FALSE)/1,0)-IFERROR(VLOOKUP($B121,'Slutlig allokering kvv'!$B$2:$BX$550,MATCH(U$2,'Slutlig allokering kvv'!$B$1:$BX$1,0),FALSE)/1,0))</f>
        <v>0</v>
      </c>
      <c r="V121">
        <f>IF($D121="","",IFERROR(VLOOKUP($B121,Kraftvärmeprod!$B$1:$BX$550,MATCH(V$2,Kraftvärmeprod!$B$1:$VX$1,0),FALSE)/1,0)-IFERROR(VLOOKUP($B121,'Slutlig allokering kvv'!$B$2:$BX$550,MATCH(V$2,'Slutlig allokering kvv'!$B$1:$BX$1,0),FALSE)/1,0))</f>
        <v>4.9845000000000006</v>
      </c>
      <c r="W121">
        <f>IF($D121="","",IFERROR(VLOOKUP($B121,Kraftvärmeprod!$B$1:$BX$550,MATCH(W$2,Kraftvärmeprod!$B$1:$VX$1,0),FALSE)/1,0)-IFERROR(VLOOKUP($B121,'Slutlig allokering kvv'!$B$2:$BX$550,MATCH(W$2,'Slutlig allokering kvv'!$B$1:$BX$1,0),FALSE)/1,0))</f>
        <v>0</v>
      </c>
      <c r="X121">
        <f>IF($D121="","",IFERROR(VLOOKUP($B121,Kraftvärmeprod!$B$1:$BX$550,MATCH(X$2,Kraftvärmeprod!$B$1:$VX$1,0),FALSE)/1,0)-IFERROR(VLOOKUP($B121,'Slutlig allokering kvv'!$B$2:$BX$550,MATCH(X$2,'Slutlig allokering kvv'!$B$1:$BX$1,0),FALSE)/1,0))</f>
        <v>0</v>
      </c>
      <c r="Y121">
        <f>IF($D121="","",IFERROR(VLOOKUP($B121,Kraftvärmeprod!$B$1:$BX$550,MATCH(Y$2,Kraftvärmeprod!$B$1:$VX$1,0),FALSE)/1,0)-IFERROR(VLOOKUP($B121,'Slutlig allokering kvv'!$B$2:$BX$550,MATCH(Y$2,'Slutlig allokering kvv'!$B$1:$BX$1,0),FALSE)/1,0))</f>
        <v>0</v>
      </c>
      <c r="Z121">
        <f>IF($D121="","",IFERROR(VLOOKUP($B121,Kraftvärmeprod!$B$1:$BX$550,MATCH(Z$2,Kraftvärmeprod!$B$1:$VX$1,0),FALSE)/1,0)-IFERROR(VLOOKUP($B121,'Slutlig allokering kvv'!$B$2:$BX$550,MATCH(Z$2,'Slutlig allokering kvv'!$B$1:$BX$1,0),FALSE)/1,0))</f>
        <v>0</v>
      </c>
      <c r="AA121">
        <f>IF($D121="","",IFERROR(VLOOKUP($B121,Kraftvärmeprod!$B$1:$BX$550,MATCH(AA$2,Kraftvärmeprod!$B$1:$VX$1,0),FALSE)/1,0)-IFERROR(VLOOKUP($B121,'Slutlig allokering kvv'!$B$2:$BX$550,MATCH(AA$2,'Slutlig allokering kvv'!$B$1:$BX$1,0),FALSE)/1,0))</f>
        <v>54.037999999999997</v>
      </c>
      <c r="AB121">
        <f>IF($D121="","",IFERROR(VLOOKUP($B121,Kraftvärmeprod!$B$1:$BX$550,MATCH(AB$2,Kraftvärmeprod!$B$1:$VX$1,0),FALSE)/1,0)-IFERROR(VLOOKUP($B121,'Slutlig allokering kvv'!$B$2:$BX$550,MATCH(AB$2,'Slutlig allokering kvv'!$B$1:$BX$1,0),FALSE)/1,0))</f>
        <v>0</v>
      </c>
      <c r="AC121">
        <f>IF($D121="","",IFERROR(VLOOKUP($B121,Kraftvärmeprod!$B$1:$BX$550,MATCH(AC$2,Kraftvärmeprod!$B$1:$VX$1,0),FALSE)/1,0)-IFERROR(VLOOKUP($B121,'Slutlig allokering kvv'!$B$2:$BX$550,MATCH(AC$2,'Slutlig allokering kvv'!$B$1:$BX$1,0),FALSE)/1,0))</f>
        <v>0</v>
      </c>
      <c r="AE121">
        <f>IF($D121="","",IFERROR(VLOOKUP($B121,Miljö!$B$1:$E$550,MATCH("Hjälpel kraftvärme (GWh)",Miljö!$B$1:$E$1,0),FALSE)/1,0)-IFERROR(VLOOKUP($B121,'Slutlig allokering kvv'!$B$2:$BX$550,MATCH(AE$2,'Slutlig allokering kvv'!$B$1:$BX$1,0),FALSE)/1,0))</f>
        <v>2.7202700000000002</v>
      </c>
      <c r="AI121">
        <f t="shared" si="4"/>
        <v>59.213918999999997</v>
      </c>
      <c r="AK121">
        <f>IFERROR(VLOOKUP($B121,'Slutlig allokering kvv'!$B$2:$AX$550,MATCH("Summa slutlig allokerad tillförd energi (utan hjälpel och rökgaskondensering):",'Slutlig allokering kvv'!$B$1:$AX$1,0),FALSE)/1,"")</f>
        <v>131.44908100000001</v>
      </c>
      <c r="AM121" s="289">
        <f>IFERROR(1-VLOOKUP($B121,'Slutlig allokering kvv'!$B$2:$AX$550,MATCH("Andel av bränsle i kvv som allokerats till värme, exklusive rökgaskondensering och hjälpel",'Slutlig allokering kvv'!$B$1:$AX$1,0),FALSE),"")</f>
        <v>0.31056848470862197</v>
      </c>
      <c r="AO121" s="289">
        <f t="shared" si="5"/>
        <v>0.31056848470862197</v>
      </c>
      <c r="AP121" s="290">
        <f t="shared" si="6"/>
        <v>0</v>
      </c>
      <c r="AQ121" s="290"/>
      <c r="AR121" s="239">
        <f t="shared" si="7"/>
        <v>0.31270289177436394</v>
      </c>
      <c r="AS121" s="290"/>
    </row>
    <row r="122" spans="1:45" x14ac:dyDescent="0.25">
      <c r="A122" s="2" t="str">
        <f>'Miljövärden för publ företag'!B124</f>
        <v>Kiruna Kraft AB</v>
      </c>
      <c r="B122" s="2" t="str">
        <f>'Miljövärden för publ företag'!C124</f>
        <v>Vittangi</v>
      </c>
      <c r="C122" t="str">
        <f>IFERROR(VLOOKUP($B122,Kraftvärmeprod!$B$1:$AH$479,MATCH(C$2,Kraftvärmeprod!$B$1:$AG$1,0),FALSE)/1,"")</f>
        <v/>
      </c>
      <c r="D122" t="str">
        <f>IFERROR(VLOOKUP($B122,Kraftvärmeprod!$B$1:$AH$479,MATCH(D$2,Kraftvärmeprod!$B$1:$AG$1,0),FALSE)/1,"")</f>
        <v/>
      </c>
      <c r="F122" t="str">
        <f>IF($D122="","",IFERROR(VLOOKUP($B122,Kraftvärmeprod!$B$1:$BX$550,MATCH(F$2,Kraftvärmeprod!$B$1:$VX$1,0),FALSE)/1,0)-IFERROR(VLOOKUP($B122,'Slutlig allokering kvv'!$B$2:$BX$550,MATCH(F$2,'Slutlig allokering kvv'!$B$1:$BX$1,0),FALSE)/1,0))</f>
        <v/>
      </c>
      <c r="G122" t="str">
        <f>IF($D122="","",IFERROR(VLOOKUP($B122,Kraftvärmeprod!$B$1:$BX$550,MATCH(G$2,Kraftvärmeprod!$B$1:$VX$1,0),FALSE)/1,0)-IFERROR(VLOOKUP($B122,'Slutlig allokering kvv'!$B$2:$BX$550,MATCH(G$2,'Slutlig allokering kvv'!$B$1:$BX$1,0),FALSE)/1,0))</f>
        <v/>
      </c>
      <c r="H122" t="str">
        <f>IF($D122="","",IFERROR(VLOOKUP($B122,Kraftvärmeprod!$B$1:$BX$550,MATCH(H$2,Kraftvärmeprod!$B$1:$VX$1,0),FALSE)/1,0)-IFERROR(VLOOKUP($B122,'Slutlig allokering kvv'!$B$2:$BX$550,MATCH(H$2,'Slutlig allokering kvv'!$B$1:$BX$1,0),FALSE)/1,0))</f>
        <v/>
      </c>
      <c r="I122" t="str">
        <f>IF($D122="","",IFERROR(VLOOKUP($B122,Kraftvärmeprod!$B$1:$BX$550,MATCH(I$2,Kraftvärmeprod!$B$1:$VX$1,0),FALSE)/1,0)-IFERROR(VLOOKUP($B122,'Slutlig allokering kvv'!$B$2:$BX$550,MATCH(I$2,'Slutlig allokering kvv'!$B$1:$BX$1,0),FALSE)/1,0))</f>
        <v/>
      </c>
      <c r="J122" t="str">
        <f>IF($D122="","",IFERROR(VLOOKUP($B122,Kraftvärmeprod!$B$1:$BX$550,MATCH(J$2,Kraftvärmeprod!$B$1:$VX$1,0),FALSE)/1,0)-IFERROR(VLOOKUP($B122,'Slutlig allokering kvv'!$B$2:$BX$550,MATCH(J$2,'Slutlig allokering kvv'!$B$1:$BX$1,0),FALSE)/1,0))</f>
        <v/>
      </c>
      <c r="K122" t="str">
        <f>IF($D122="","",IFERROR(VLOOKUP($B122,Kraftvärmeprod!$B$1:$BX$550,MATCH(K$2,Kraftvärmeprod!$B$1:$VX$1,0),FALSE)/1,0)-IFERROR(VLOOKUP($B122,'Slutlig allokering kvv'!$B$2:$BX$550,MATCH(K$2,'Slutlig allokering kvv'!$B$1:$BX$1,0),FALSE)/1,0))</f>
        <v/>
      </c>
      <c r="L122" t="str">
        <f>IF($D122="","",IFERROR(VLOOKUP($B122,Kraftvärmeprod!$B$1:$BX$550,MATCH(L$2,Kraftvärmeprod!$B$1:$VX$1,0),FALSE)/1,0)-IFERROR(VLOOKUP($B122,'Slutlig allokering kvv'!$B$2:$BX$550,MATCH(L$2,'Slutlig allokering kvv'!$B$1:$BX$1,0),FALSE)/1,0))</f>
        <v/>
      </c>
      <c r="M122" t="str">
        <f>IF($D122="","",IFERROR(VLOOKUP($B122,Kraftvärmeprod!$B$1:$BX$550,MATCH(M$2,Kraftvärmeprod!$B$1:$VX$1,0),FALSE)/1,0)-IFERROR(VLOOKUP($B122,'Slutlig allokering kvv'!$B$2:$BX$550,MATCH(M$2,'Slutlig allokering kvv'!$B$1:$BX$1,0),FALSE)/1,0))</f>
        <v/>
      </c>
      <c r="N122" t="str">
        <f>IF($D122="","",IFERROR(VLOOKUP($B122,Kraftvärmeprod!$B$1:$BX$550,MATCH(N$2,Kraftvärmeprod!$B$1:$VX$1,0),FALSE)/1,0)-IFERROR(VLOOKUP($B122,'Slutlig allokering kvv'!$B$2:$BX$550,MATCH(N$2,'Slutlig allokering kvv'!$B$1:$BX$1,0),FALSE)/1,0))</f>
        <v/>
      </c>
      <c r="O122" t="str">
        <f>IF($D122="","",IFERROR(VLOOKUP($B122,Kraftvärmeprod!$B$1:$BX$550,MATCH(O$2,Kraftvärmeprod!$B$1:$VX$1,0),FALSE)/1,0)-IFERROR(VLOOKUP($B122,'Slutlig allokering kvv'!$B$2:$BX$550,MATCH(O$2,'Slutlig allokering kvv'!$B$1:$BX$1,0),FALSE)/1,0))</f>
        <v/>
      </c>
      <c r="P122" t="str">
        <f>IF($D122="","",IFERROR(VLOOKUP($B122,Kraftvärmeprod!$B$1:$BX$550,MATCH(P$2,Kraftvärmeprod!$B$1:$VX$1,0),FALSE)/1,0)-IFERROR(VLOOKUP($B122,'Slutlig allokering kvv'!$B$2:$BX$550,MATCH(P$2,'Slutlig allokering kvv'!$B$1:$BX$1,0),FALSE)/1,0))</f>
        <v/>
      </c>
      <c r="Q122" t="str">
        <f>IF($D122="","",IFERROR(VLOOKUP($B122,Kraftvärmeprod!$B$1:$BX$550,MATCH(Q$2,Kraftvärmeprod!$B$1:$VX$1,0),FALSE)/1,0)-IFERROR(VLOOKUP($B122,'Slutlig allokering kvv'!$B$2:$BX$550,MATCH(Q$2,'Slutlig allokering kvv'!$B$1:$BX$1,0),FALSE)/1,0))</f>
        <v/>
      </c>
      <c r="R122" t="str">
        <f>IF($D122="","",IFERROR(VLOOKUP($B122,Kraftvärmeprod!$B$1:$BX$550,MATCH(R$2,Kraftvärmeprod!$B$1:$VX$1,0),FALSE)/1,0)-IFERROR(VLOOKUP($B122,'Slutlig allokering kvv'!$B$2:$BX$550,MATCH(R$2,'Slutlig allokering kvv'!$B$1:$BX$1,0),FALSE)/1,0))</f>
        <v/>
      </c>
      <c r="S122" t="str">
        <f>IF($D122="","",IFERROR(VLOOKUP($B122,Kraftvärmeprod!$B$1:$BX$550,MATCH(S$2,Kraftvärmeprod!$B$1:$VX$1,0),FALSE)/1,0)-IFERROR(VLOOKUP($B122,'Slutlig allokering kvv'!$B$2:$BX$550,MATCH(S$2,'Slutlig allokering kvv'!$B$1:$BX$1,0),FALSE)/1,0))</f>
        <v/>
      </c>
      <c r="T122" t="str">
        <f>IF($D122="","",IFERROR(VLOOKUP($B122,Kraftvärmeprod!$B$1:$BX$550,MATCH(T$2,Kraftvärmeprod!$B$1:$VX$1,0),FALSE)/1,0)-IFERROR(VLOOKUP($B122,'Slutlig allokering kvv'!$B$2:$BX$550,MATCH(T$2,'Slutlig allokering kvv'!$B$1:$BX$1,0),FALSE)/1,0))</f>
        <v/>
      </c>
      <c r="U122" t="str">
        <f>IF($D122="","",IFERROR(VLOOKUP($B122,Kraftvärmeprod!$B$1:$BX$550,MATCH(U$2,Kraftvärmeprod!$B$1:$VX$1,0),FALSE)/1,0)-IFERROR(VLOOKUP($B122,'Slutlig allokering kvv'!$B$2:$BX$550,MATCH(U$2,'Slutlig allokering kvv'!$B$1:$BX$1,0),FALSE)/1,0))</f>
        <v/>
      </c>
      <c r="V122" t="str">
        <f>IF($D122="","",IFERROR(VLOOKUP($B122,Kraftvärmeprod!$B$1:$BX$550,MATCH(V$2,Kraftvärmeprod!$B$1:$VX$1,0),FALSE)/1,0)-IFERROR(VLOOKUP($B122,'Slutlig allokering kvv'!$B$2:$BX$550,MATCH(V$2,'Slutlig allokering kvv'!$B$1:$BX$1,0),FALSE)/1,0))</f>
        <v/>
      </c>
      <c r="W122" t="str">
        <f>IF($D122="","",IFERROR(VLOOKUP($B122,Kraftvärmeprod!$B$1:$BX$550,MATCH(W$2,Kraftvärmeprod!$B$1:$VX$1,0),FALSE)/1,0)-IFERROR(VLOOKUP($B122,'Slutlig allokering kvv'!$B$2:$BX$550,MATCH(W$2,'Slutlig allokering kvv'!$B$1:$BX$1,0),FALSE)/1,0))</f>
        <v/>
      </c>
      <c r="X122" t="str">
        <f>IF($D122="","",IFERROR(VLOOKUP($B122,Kraftvärmeprod!$B$1:$BX$550,MATCH(X$2,Kraftvärmeprod!$B$1:$VX$1,0),FALSE)/1,0)-IFERROR(VLOOKUP($B122,'Slutlig allokering kvv'!$B$2:$BX$550,MATCH(X$2,'Slutlig allokering kvv'!$B$1:$BX$1,0),FALSE)/1,0))</f>
        <v/>
      </c>
      <c r="Y122" t="str">
        <f>IF($D122="","",IFERROR(VLOOKUP($B122,Kraftvärmeprod!$B$1:$BX$550,MATCH(Y$2,Kraftvärmeprod!$B$1:$VX$1,0),FALSE)/1,0)-IFERROR(VLOOKUP($B122,'Slutlig allokering kvv'!$B$2:$BX$550,MATCH(Y$2,'Slutlig allokering kvv'!$B$1:$BX$1,0),FALSE)/1,0))</f>
        <v/>
      </c>
      <c r="Z122" t="str">
        <f>IF($D122="","",IFERROR(VLOOKUP($B122,Kraftvärmeprod!$B$1:$BX$550,MATCH(Z$2,Kraftvärmeprod!$B$1:$VX$1,0),FALSE)/1,0)-IFERROR(VLOOKUP($B122,'Slutlig allokering kvv'!$B$2:$BX$550,MATCH(Z$2,'Slutlig allokering kvv'!$B$1:$BX$1,0),FALSE)/1,0))</f>
        <v/>
      </c>
      <c r="AA122" t="str">
        <f>IF($D122="","",IFERROR(VLOOKUP($B122,Kraftvärmeprod!$B$1:$BX$550,MATCH(AA$2,Kraftvärmeprod!$B$1:$VX$1,0),FALSE)/1,0)-IFERROR(VLOOKUP($B122,'Slutlig allokering kvv'!$B$2:$BX$550,MATCH(AA$2,'Slutlig allokering kvv'!$B$1:$BX$1,0),FALSE)/1,0))</f>
        <v/>
      </c>
      <c r="AB122" t="str">
        <f>IF($D122="","",IFERROR(VLOOKUP($B122,Kraftvärmeprod!$B$1:$BX$550,MATCH(AB$2,Kraftvärmeprod!$B$1:$VX$1,0),FALSE)/1,0)-IFERROR(VLOOKUP($B122,'Slutlig allokering kvv'!$B$2:$BX$550,MATCH(AB$2,'Slutlig allokering kvv'!$B$1:$BX$1,0),FALSE)/1,0))</f>
        <v/>
      </c>
      <c r="AC122" t="str">
        <f>IF($D122="","",IFERROR(VLOOKUP($B122,Kraftvärmeprod!$B$1:$BX$550,MATCH(AC$2,Kraftvärmeprod!$B$1:$VX$1,0),FALSE)/1,0)-IFERROR(VLOOKUP($B122,'Slutlig allokering kvv'!$B$2:$BX$550,MATCH(AC$2,'Slutlig allokering kvv'!$B$1:$BX$1,0),FALSE)/1,0))</f>
        <v/>
      </c>
      <c r="AE122" t="str">
        <f>IF($D122="","",IFERROR(VLOOKUP($B122,Miljö!$B$1:$E$550,MATCH("Hjälpel kraftvärme (GWh)",Miljö!$B$1:$E$1,0),FALSE)/1,0)-IFERROR(VLOOKUP($B122,'Slutlig allokering kvv'!$B$2:$BX$550,MATCH(AE$2,'Slutlig allokering kvv'!$B$1:$BX$1,0),FALSE)/1,0))</f>
        <v/>
      </c>
      <c r="AI122">
        <f t="shared" si="4"/>
        <v>0</v>
      </c>
      <c r="AK122">
        <f>IFERROR(VLOOKUP($B122,'Slutlig allokering kvv'!$B$2:$AX$550,MATCH("Summa slutlig allokerad tillförd energi (utan hjälpel och rökgaskondensering):",'Slutlig allokering kvv'!$B$1:$AX$1,0),FALSE)/1,"")</f>
        <v>0</v>
      </c>
      <c r="AM122" s="289" t="str">
        <f>IFERROR(1-VLOOKUP($B122,'Slutlig allokering kvv'!$B$2:$AX$550,MATCH("Andel av bränsle i kvv som allokerats till värme, exklusive rökgaskondensering och hjälpel",'Slutlig allokering kvv'!$B$1:$AX$1,0),FALSE),"")</f>
        <v/>
      </c>
      <c r="AO122" s="289" t="str">
        <f t="shared" si="5"/>
        <v/>
      </c>
      <c r="AP122" s="290" t="str">
        <f t="shared" si="6"/>
        <v/>
      </c>
      <c r="AQ122" s="290"/>
      <c r="AR122" s="239" t="str">
        <f t="shared" si="7"/>
        <v/>
      </c>
      <c r="AS122" s="290"/>
    </row>
    <row r="123" spans="1:45" x14ac:dyDescent="0.25">
      <c r="A123" s="2" t="str">
        <f>'Miljövärden för publ företag'!B125</f>
        <v>Kraftringen Energi AB (publ)</v>
      </c>
      <c r="B123" s="2" t="str">
        <f>'Miljövärden för publ företag'!C125</f>
        <v>Eslöv-Lund-Lomma m fl</v>
      </c>
      <c r="C123">
        <f>IFERROR(VLOOKUP($B123,Kraftvärmeprod!$B$1:$AH$479,MATCH(C$2,Kraftvärmeprod!$B$1:$AG$1,0),FALSE)/1,"")</f>
        <v>474.43099999999998</v>
      </c>
      <c r="D123">
        <f>IFERROR(VLOOKUP($B123,Kraftvärmeprod!$B$1:$AH$479,MATCH(D$2,Kraftvärmeprod!$B$1:$AG$1,0),FALSE)/1,"")</f>
        <v>172.47</v>
      </c>
      <c r="F123">
        <f>IF($D123="","",IFERROR(VLOOKUP($B123,Kraftvärmeprod!$B$1:$BX$550,MATCH(F$2,Kraftvärmeprod!$B$1:$VX$1,0),FALSE)/1,0)-IFERROR(VLOOKUP($B123,'Slutlig allokering kvv'!$B$2:$BX$550,MATCH(F$2,'Slutlig allokering kvv'!$B$1:$BX$1,0),FALSE)/1,0))</f>
        <v>0</v>
      </c>
      <c r="G123">
        <f>IF($D123="","",IFERROR(VLOOKUP($B123,Kraftvärmeprod!$B$1:$BX$550,MATCH(G$2,Kraftvärmeprod!$B$1:$VX$1,0),FALSE)/1,0)-IFERROR(VLOOKUP($B123,'Slutlig allokering kvv'!$B$2:$BX$550,MATCH(G$2,'Slutlig allokering kvv'!$B$1:$BX$1,0),FALSE)/1,0))</f>
        <v>0</v>
      </c>
      <c r="H123">
        <f>IF($D123="","",IFERROR(VLOOKUP($B123,Kraftvärmeprod!$B$1:$BX$550,MATCH(H$2,Kraftvärmeprod!$B$1:$VX$1,0),FALSE)/1,0)-IFERROR(VLOOKUP($B123,'Slutlig allokering kvv'!$B$2:$BX$550,MATCH(H$2,'Slutlig allokering kvv'!$B$1:$BX$1,0),FALSE)/1,0))</f>
        <v>0</v>
      </c>
      <c r="I123">
        <f>IF($D123="","",IFERROR(VLOOKUP($B123,Kraftvärmeprod!$B$1:$BX$550,MATCH(I$2,Kraftvärmeprod!$B$1:$VX$1,0),FALSE)/1,0)-IFERROR(VLOOKUP($B123,'Slutlig allokering kvv'!$B$2:$BX$550,MATCH(I$2,'Slutlig allokering kvv'!$B$1:$BX$1,0),FALSE)/1,0))</f>
        <v>0</v>
      </c>
      <c r="J123">
        <f>IF($D123="","",IFERROR(VLOOKUP($B123,Kraftvärmeprod!$B$1:$BX$550,MATCH(J$2,Kraftvärmeprod!$B$1:$VX$1,0),FALSE)/1,0)-IFERROR(VLOOKUP($B123,'Slutlig allokering kvv'!$B$2:$BX$550,MATCH(J$2,'Slutlig allokering kvv'!$B$1:$BX$1,0),FALSE)/1,0))</f>
        <v>0</v>
      </c>
      <c r="K123">
        <f>IF($D123="","",IFERROR(VLOOKUP($B123,Kraftvärmeprod!$B$1:$BX$550,MATCH(K$2,Kraftvärmeprod!$B$1:$VX$1,0),FALSE)/1,0)-IFERROR(VLOOKUP($B123,'Slutlig allokering kvv'!$B$2:$BX$550,MATCH(K$2,'Slutlig allokering kvv'!$B$1:$BX$1,0),FALSE)/1,0))</f>
        <v>0</v>
      </c>
      <c r="L123">
        <f>IF($D123="","",IFERROR(VLOOKUP($B123,Kraftvärmeprod!$B$1:$BX$550,MATCH(L$2,Kraftvärmeprod!$B$1:$VX$1,0),FALSE)/1,0)-IFERROR(VLOOKUP($B123,'Slutlig allokering kvv'!$B$2:$BX$550,MATCH(L$2,'Slutlig allokering kvv'!$B$1:$BX$1,0),FALSE)/1,0))</f>
        <v>0</v>
      </c>
      <c r="M123">
        <f>IF($D123="","",IFERROR(VLOOKUP($B123,Kraftvärmeprod!$B$1:$BX$550,MATCH(M$2,Kraftvärmeprod!$B$1:$VX$1,0),FALSE)/1,0)-IFERROR(VLOOKUP($B123,'Slutlig allokering kvv'!$B$2:$BX$550,MATCH(M$2,'Slutlig allokering kvv'!$B$1:$BX$1,0),FALSE)/1,0))</f>
        <v>0</v>
      </c>
      <c r="N123">
        <f>IF($D123="","",IFERROR(VLOOKUP($B123,Kraftvärmeprod!$B$1:$BX$550,MATCH(N$2,Kraftvärmeprod!$B$1:$VX$1,0),FALSE)/1,0)-IFERROR(VLOOKUP($B123,'Slutlig allokering kvv'!$B$2:$BX$550,MATCH(N$2,'Slutlig allokering kvv'!$B$1:$BX$1,0),FALSE)/1,0))</f>
        <v>183.69299999999998</v>
      </c>
      <c r="O123">
        <f>IF($D123="","",IFERROR(VLOOKUP($B123,Kraftvärmeprod!$B$1:$BX$550,MATCH(O$2,Kraftvärmeprod!$B$1:$VX$1,0),FALSE)/1,0)-IFERROR(VLOOKUP($B123,'Slutlig allokering kvv'!$B$2:$BX$550,MATCH(O$2,'Slutlig allokering kvv'!$B$1:$BX$1,0),FALSE)/1,0))</f>
        <v>0</v>
      </c>
      <c r="P123">
        <f>IF($D123="","",IFERROR(VLOOKUP($B123,Kraftvärmeprod!$B$1:$BX$550,MATCH(P$2,Kraftvärmeprod!$B$1:$VX$1,0),FALSE)/1,0)-IFERROR(VLOOKUP($B123,'Slutlig allokering kvv'!$B$2:$BX$550,MATCH(P$2,'Slutlig allokering kvv'!$B$1:$BX$1,0),FALSE)/1,0))</f>
        <v>0</v>
      </c>
      <c r="Q123">
        <f>IF($D123="","",IFERROR(VLOOKUP($B123,Kraftvärmeprod!$B$1:$BX$550,MATCH(Q$2,Kraftvärmeprod!$B$1:$VX$1,0),FALSE)/1,0)-IFERROR(VLOOKUP($B123,'Slutlig allokering kvv'!$B$2:$BX$550,MATCH(Q$2,'Slutlig allokering kvv'!$B$1:$BX$1,0),FALSE)/1,0))</f>
        <v>0</v>
      </c>
      <c r="R123">
        <f>IF($D123="","",IFERROR(VLOOKUP($B123,Kraftvärmeprod!$B$1:$BX$550,MATCH(R$2,Kraftvärmeprod!$B$1:$VX$1,0),FALSE)/1,0)-IFERROR(VLOOKUP($B123,'Slutlig allokering kvv'!$B$2:$BX$550,MATCH(R$2,'Slutlig allokering kvv'!$B$1:$BX$1,0),FALSE)/1,0))</f>
        <v>0</v>
      </c>
      <c r="S123">
        <f>IF($D123="","",IFERROR(VLOOKUP($B123,Kraftvärmeprod!$B$1:$BX$550,MATCH(S$2,Kraftvärmeprod!$B$1:$VX$1,0),FALSE)/1,0)-IFERROR(VLOOKUP($B123,'Slutlig allokering kvv'!$B$2:$BX$550,MATCH(S$2,'Slutlig allokering kvv'!$B$1:$BX$1,0),FALSE)/1,0))</f>
        <v>0</v>
      </c>
      <c r="T123">
        <f>IF($D123="","",IFERROR(VLOOKUP($B123,Kraftvärmeprod!$B$1:$BX$550,MATCH(T$2,Kraftvärmeprod!$B$1:$VX$1,0),FALSE)/1,0)-IFERROR(VLOOKUP($B123,'Slutlig allokering kvv'!$B$2:$BX$550,MATCH(T$2,'Slutlig allokering kvv'!$B$1:$BX$1,0),FALSE)/1,0))</f>
        <v>0</v>
      </c>
      <c r="U123">
        <f>IF($D123="","",IFERROR(VLOOKUP($B123,Kraftvärmeprod!$B$1:$BX$550,MATCH(U$2,Kraftvärmeprod!$B$1:$VX$1,0),FALSE)/1,0)-IFERROR(VLOOKUP($B123,'Slutlig allokering kvv'!$B$2:$BX$550,MATCH(U$2,'Slutlig allokering kvv'!$B$1:$BX$1,0),FALSE)/1,0))</f>
        <v>0</v>
      </c>
      <c r="V123">
        <f>IF($D123="","",IFERROR(VLOOKUP($B123,Kraftvärmeprod!$B$1:$BX$550,MATCH(V$2,Kraftvärmeprod!$B$1:$VX$1,0),FALSE)/1,0)-IFERROR(VLOOKUP($B123,'Slutlig allokering kvv'!$B$2:$BX$550,MATCH(V$2,'Slutlig allokering kvv'!$B$1:$BX$1,0),FALSE)/1,0))</f>
        <v>110.85199999999998</v>
      </c>
      <c r="W123">
        <f>IF($D123="","",IFERROR(VLOOKUP($B123,Kraftvärmeprod!$B$1:$BX$550,MATCH(W$2,Kraftvärmeprod!$B$1:$VX$1,0),FALSE)/1,0)-IFERROR(VLOOKUP($B123,'Slutlig allokering kvv'!$B$2:$BX$550,MATCH(W$2,'Slutlig allokering kvv'!$B$1:$BX$1,0),FALSE)/1,0))</f>
        <v>0</v>
      </c>
      <c r="X123">
        <f>IF($D123="","",IFERROR(VLOOKUP($B123,Kraftvärmeprod!$B$1:$BX$550,MATCH(X$2,Kraftvärmeprod!$B$1:$VX$1,0),FALSE)/1,0)-IFERROR(VLOOKUP($B123,'Slutlig allokering kvv'!$B$2:$BX$550,MATCH(X$2,'Slutlig allokering kvv'!$B$1:$BX$1,0),FALSE)/1,0))</f>
        <v>0</v>
      </c>
      <c r="Y123">
        <f>IF($D123="","",IFERROR(VLOOKUP($B123,Kraftvärmeprod!$B$1:$BX$550,MATCH(Y$2,Kraftvärmeprod!$B$1:$VX$1,0),FALSE)/1,0)-IFERROR(VLOOKUP($B123,'Slutlig allokering kvv'!$B$2:$BX$550,MATCH(Y$2,'Slutlig allokering kvv'!$B$1:$BX$1,0),FALSE)/1,0))</f>
        <v>0</v>
      </c>
      <c r="Z123">
        <f>IF($D123="","",IFERROR(VLOOKUP($B123,Kraftvärmeprod!$B$1:$BX$550,MATCH(Z$2,Kraftvärmeprod!$B$1:$VX$1,0),FALSE)/1,0)-IFERROR(VLOOKUP($B123,'Slutlig allokering kvv'!$B$2:$BX$550,MATCH(Z$2,'Slutlig allokering kvv'!$B$1:$BX$1,0),FALSE)/1,0))</f>
        <v>35.425999999999995</v>
      </c>
      <c r="AA123">
        <f>IF($D123="","",IFERROR(VLOOKUP($B123,Kraftvärmeprod!$B$1:$BX$550,MATCH(AA$2,Kraftvärmeprod!$B$1:$VX$1,0),FALSE)/1,0)-IFERROR(VLOOKUP($B123,'Slutlig allokering kvv'!$B$2:$BX$550,MATCH(AA$2,'Slutlig allokering kvv'!$B$1:$BX$1,0),FALSE)/1,0))</f>
        <v>0</v>
      </c>
      <c r="AB123">
        <f>IF($D123="","",IFERROR(VLOOKUP($B123,Kraftvärmeprod!$B$1:$BX$550,MATCH(AB$2,Kraftvärmeprod!$B$1:$VX$1,0),FALSE)/1,0)-IFERROR(VLOOKUP($B123,'Slutlig allokering kvv'!$B$2:$BX$550,MATCH(AB$2,'Slutlig allokering kvv'!$B$1:$BX$1,0),FALSE)/1,0))</f>
        <v>0</v>
      </c>
      <c r="AC123">
        <f>IF($D123="","",IFERROR(VLOOKUP($B123,Kraftvärmeprod!$B$1:$BX$550,MATCH(AC$2,Kraftvärmeprod!$B$1:$VX$1,0),FALSE)/1,0)-IFERROR(VLOOKUP($B123,'Slutlig allokering kvv'!$B$2:$BX$550,MATCH(AC$2,'Slutlig allokering kvv'!$B$1:$BX$1,0),FALSE)/1,0))</f>
        <v>0</v>
      </c>
      <c r="AE123">
        <f>IF($D123="","",IFERROR(VLOOKUP($B123,Miljö!$B$1:$E$550,MATCH("Hjälpel kraftvärme (GWh)",Miljö!$B$1:$E$1,0),FALSE)/1,0)-IFERROR(VLOOKUP($B123,'Slutlig allokering kvv'!$B$2:$BX$550,MATCH(AE$2,'Slutlig allokering kvv'!$B$1:$BX$1,0),FALSE)/1,0))</f>
        <v>0</v>
      </c>
      <c r="AI123">
        <f t="shared" si="4"/>
        <v>329.97099999999995</v>
      </c>
      <c r="AK123">
        <f>IFERROR(VLOOKUP($B123,'Slutlig allokering kvv'!$B$2:$AX$550,MATCH("Summa slutlig allokerad tillförd energi (utan hjälpel och rökgaskondensering):",'Slutlig allokering kvv'!$B$1:$AX$1,0),FALSE)/1,"")</f>
        <v>383.28100000000001</v>
      </c>
      <c r="AM123" s="289">
        <f>IFERROR(1-VLOOKUP($B123,'Slutlig allokering kvv'!$B$2:$AX$550,MATCH("Andel av bränsle i kvv som allokerats till värme, exklusive rökgaskondensering och hjälpel",'Slutlig allokering kvv'!$B$1:$AX$1,0),FALSE),"")</f>
        <v>0.46262891656805727</v>
      </c>
      <c r="AO123" s="289">
        <f t="shared" si="5"/>
        <v>0.46262891656805727</v>
      </c>
      <c r="AP123" s="290">
        <f t="shared" si="6"/>
        <v>0</v>
      </c>
      <c r="AQ123" s="290"/>
      <c r="AR123" s="239">
        <f t="shared" si="7"/>
        <v>0.52268229632301033</v>
      </c>
      <c r="AS123" s="290"/>
    </row>
    <row r="124" spans="1:45" x14ac:dyDescent="0.25">
      <c r="A124" s="2" t="str">
        <f>'Miljövärden för publ företag'!B126</f>
        <v>Kraftringen Energi AB (publ)</v>
      </c>
      <c r="B124" s="2" t="str">
        <f>'Miljövärden för publ företag'!C126</f>
        <v>Klippan-Ljungbyhed-Östra Ljungby</v>
      </c>
      <c r="C124" t="str">
        <f>IFERROR(VLOOKUP($B124,Kraftvärmeprod!$B$1:$AH$479,MATCH(C$2,Kraftvärmeprod!$B$1:$AG$1,0),FALSE)/1,"")</f>
        <v/>
      </c>
      <c r="D124" t="str">
        <f>IFERROR(VLOOKUP($B124,Kraftvärmeprod!$B$1:$AH$479,MATCH(D$2,Kraftvärmeprod!$B$1:$AG$1,0),FALSE)/1,"")</f>
        <v/>
      </c>
      <c r="F124" t="str">
        <f>IF($D124="","",IFERROR(VLOOKUP($B124,Kraftvärmeprod!$B$1:$BX$550,MATCH(F$2,Kraftvärmeprod!$B$1:$VX$1,0),FALSE)/1,0)-IFERROR(VLOOKUP($B124,'Slutlig allokering kvv'!$B$2:$BX$550,MATCH(F$2,'Slutlig allokering kvv'!$B$1:$BX$1,0),FALSE)/1,0))</f>
        <v/>
      </c>
      <c r="G124" t="str">
        <f>IF($D124="","",IFERROR(VLOOKUP($B124,Kraftvärmeprod!$B$1:$BX$550,MATCH(G$2,Kraftvärmeprod!$B$1:$VX$1,0),FALSE)/1,0)-IFERROR(VLOOKUP($B124,'Slutlig allokering kvv'!$B$2:$BX$550,MATCH(G$2,'Slutlig allokering kvv'!$B$1:$BX$1,0),FALSE)/1,0))</f>
        <v/>
      </c>
      <c r="H124" t="str">
        <f>IF($D124="","",IFERROR(VLOOKUP($B124,Kraftvärmeprod!$B$1:$BX$550,MATCH(H$2,Kraftvärmeprod!$B$1:$VX$1,0),FALSE)/1,0)-IFERROR(VLOOKUP($B124,'Slutlig allokering kvv'!$B$2:$BX$550,MATCH(H$2,'Slutlig allokering kvv'!$B$1:$BX$1,0),FALSE)/1,0))</f>
        <v/>
      </c>
      <c r="I124" t="str">
        <f>IF($D124="","",IFERROR(VLOOKUP($B124,Kraftvärmeprod!$B$1:$BX$550,MATCH(I$2,Kraftvärmeprod!$B$1:$VX$1,0),FALSE)/1,0)-IFERROR(VLOOKUP($B124,'Slutlig allokering kvv'!$B$2:$BX$550,MATCH(I$2,'Slutlig allokering kvv'!$B$1:$BX$1,0),FALSE)/1,0))</f>
        <v/>
      </c>
      <c r="J124" t="str">
        <f>IF($D124="","",IFERROR(VLOOKUP($B124,Kraftvärmeprod!$B$1:$BX$550,MATCH(J$2,Kraftvärmeprod!$B$1:$VX$1,0),FALSE)/1,0)-IFERROR(VLOOKUP($B124,'Slutlig allokering kvv'!$B$2:$BX$550,MATCH(J$2,'Slutlig allokering kvv'!$B$1:$BX$1,0),FALSE)/1,0))</f>
        <v/>
      </c>
      <c r="K124" t="str">
        <f>IF($D124="","",IFERROR(VLOOKUP($B124,Kraftvärmeprod!$B$1:$BX$550,MATCH(K$2,Kraftvärmeprod!$B$1:$VX$1,0),FALSE)/1,0)-IFERROR(VLOOKUP($B124,'Slutlig allokering kvv'!$B$2:$BX$550,MATCH(K$2,'Slutlig allokering kvv'!$B$1:$BX$1,0),FALSE)/1,0))</f>
        <v/>
      </c>
      <c r="L124" t="str">
        <f>IF($D124="","",IFERROR(VLOOKUP($B124,Kraftvärmeprod!$B$1:$BX$550,MATCH(L$2,Kraftvärmeprod!$B$1:$VX$1,0),FALSE)/1,0)-IFERROR(VLOOKUP($B124,'Slutlig allokering kvv'!$B$2:$BX$550,MATCH(L$2,'Slutlig allokering kvv'!$B$1:$BX$1,0),FALSE)/1,0))</f>
        <v/>
      </c>
      <c r="M124" t="str">
        <f>IF($D124="","",IFERROR(VLOOKUP($B124,Kraftvärmeprod!$B$1:$BX$550,MATCH(M$2,Kraftvärmeprod!$B$1:$VX$1,0),FALSE)/1,0)-IFERROR(VLOOKUP($B124,'Slutlig allokering kvv'!$B$2:$BX$550,MATCH(M$2,'Slutlig allokering kvv'!$B$1:$BX$1,0),FALSE)/1,0))</f>
        <v/>
      </c>
      <c r="N124" t="str">
        <f>IF($D124="","",IFERROR(VLOOKUP($B124,Kraftvärmeprod!$B$1:$BX$550,MATCH(N$2,Kraftvärmeprod!$B$1:$VX$1,0),FALSE)/1,0)-IFERROR(VLOOKUP($B124,'Slutlig allokering kvv'!$B$2:$BX$550,MATCH(N$2,'Slutlig allokering kvv'!$B$1:$BX$1,0),FALSE)/1,0))</f>
        <v/>
      </c>
      <c r="O124" t="str">
        <f>IF($D124="","",IFERROR(VLOOKUP($B124,Kraftvärmeprod!$B$1:$BX$550,MATCH(O$2,Kraftvärmeprod!$B$1:$VX$1,0),FALSE)/1,0)-IFERROR(VLOOKUP($B124,'Slutlig allokering kvv'!$B$2:$BX$550,MATCH(O$2,'Slutlig allokering kvv'!$B$1:$BX$1,0),FALSE)/1,0))</f>
        <v/>
      </c>
      <c r="P124" t="str">
        <f>IF($D124="","",IFERROR(VLOOKUP($B124,Kraftvärmeprod!$B$1:$BX$550,MATCH(P$2,Kraftvärmeprod!$B$1:$VX$1,0),FALSE)/1,0)-IFERROR(VLOOKUP($B124,'Slutlig allokering kvv'!$B$2:$BX$550,MATCH(P$2,'Slutlig allokering kvv'!$B$1:$BX$1,0),FALSE)/1,0))</f>
        <v/>
      </c>
      <c r="Q124" t="str">
        <f>IF($D124="","",IFERROR(VLOOKUP($B124,Kraftvärmeprod!$B$1:$BX$550,MATCH(Q$2,Kraftvärmeprod!$B$1:$VX$1,0),FALSE)/1,0)-IFERROR(VLOOKUP($B124,'Slutlig allokering kvv'!$B$2:$BX$550,MATCH(Q$2,'Slutlig allokering kvv'!$B$1:$BX$1,0),FALSE)/1,0))</f>
        <v/>
      </c>
      <c r="R124" t="str">
        <f>IF($D124="","",IFERROR(VLOOKUP($B124,Kraftvärmeprod!$B$1:$BX$550,MATCH(R$2,Kraftvärmeprod!$B$1:$VX$1,0),FALSE)/1,0)-IFERROR(VLOOKUP($B124,'Slutlig allokering kvv'!$B$2:$BX$550,MATCH(R$2,'Slutlig allokering kvv'!$B$1:$BX$1,0),FALSE)/1,0))</f>
        <v/>
      </c>
      <c r="S124" t="str">
        <f>IF($D124="","",IFERROR(VLOOKUP($B124,Kraftvärmeprod!$B$1:$BX$550,MATCH(S$2,Kraftvärmeprod!$B$1:$VX$1,0),FALSE)/1,0)-IFERROR(VLOOKUP($B124,'Slutlig allokering kvv'!$B$2:$BX$550,MATCH(S$2,'Slutlig allokering kvv'!$B$1:$BX$1,0),FALSE)/1,0))</f>
        <v/>
      </c>
      <c r="T124" t="str">
        <f>IF($D124="","",IFERROR(VLOOKUP($B124,Kraftvärmeprod!$B$1:$BX$550,MATCH(T$2,Kraftvärmeprod!$B$1:$VX$1,0),FALSE)/1,0)-IFERROR(VLOOKUP($B124,'Slutlig allokering kvv'!$B$2:$BX$550,MATCH(T$2,'Slutlig allokering kvv'!$B$1:$BX$1,0),FALSE)/1,0))</f>
        <v/>
      </c>
      <c r="U124" t="str">
        <f>IF($D124="","",IFERROR(VLOOKUP($B124,Kraftvärmeprod!$B$1:$BX$550,MATCH(U$2,Kraftvärmeprod!$B$1:$VX$1,0),FALSE)/1,0)-IFERROR(VLOOKUP($B124,'Slutlig allokering kvv'!$B$2:$BX$550,MATCH(U$2,'Slutlig allokering kvv'!$B$1:$BX$1,0),FALSE)/1,0))</f>
        <v/>
      </c>
      <c r="V124" t="str">
        <f>IF($D124="","",IFERROR(VLOOKUP($B124,Kraftvärmeprod!$B$1:$BX$550,MATCH(V$2,Kraftvärmeprod!$B$1:$VX$1,0),FALSE)/1,0)-IFERROR(VLOOKUP($B124,'Slutlig allokering kvv'!$B$2:$BX$550,MATCH(V$2,'Slutlig allokering kvv'!$B$1:$BX$1,0),FALSE)/1,0))</f>
        <v/>
      </c>
      <c r="W124" t="str">
        <f>IF($D124="","",IFERROR(VLOOKUP($B124,Kraftvärmeprod!$B$1:$BX$550,MATCH(W$2,Kraftvärmeprod!$B$1:$VX$1,0),FALSE)/1,0)-IFERROR(VLOOKUP($B124,'Slutlig allokering kvv'!$B$2:$BX$550,MATCH(W$2,'Slutlig allokering kvv'!$B$1:$BX$1,0),FALSE)/1,0))</f>
        <v/>
      </c>
      <c r="X124" t="str">
        <f>IF($D124="","",IFERROR(VLOOKUP($B124,Kraftvärmeprod!$B$1:$BX$550,MATCH(X$2,Kraftvärmeprod!$B$1:$VX$1,0),FALSE)/1,0)-IFERROR(VLOOKUP($B124,'Slutlig allokering kvv'!$B$2:$BX$550,MATCH(X$2,'Slutlig allokering kvv'!$B$1:$BX$1,0),FALSE)/1,0))</f>
        <v/>
      </c>
      <c r="Y124" t="str">
        <f>IF($D124="","",IFERROR(VLOOKUP($B124,Kraftvärmeprod!$B$1:$BX$550,MATCH(Y$2,Kraftvärmeprod!$B$1:$VX$1,0),FALSE)/1,0)-IFERROR(VLOOKUP($B124,'Slutlig allokering kvv'!$B$2:$BX$550,MATCH(Y$2,'Slutlig allokering kvv'!$B$1:$BX$1,0),FALSE)/1,0))</f>
        <v/>
      </c>
      <c r="Z124" t="str">
        <f>IF($D124="","",IFERROR(VLOOKUP($B124,Kraftvärmeprod!$B$1:$BX$550,MATCH(Z$2,Kraftvärmeprod!$B$1:$VX$1,0),FALSE)/1,0)-IFERROR(VLOOKUP($B124,'Slutlig allokering kvv'!$B$2:$BX$550,MATCH(Z$2,'Slutlig allokering kvv'!$B$1:$BX$1,0),FALSE)/1,0))</f>
        <v/>
      </c>
      <c r="AA124" t="str">
        <f>IF($D124="","",IFERROR(VLOOKUP($B124,Kraftvärmeprod!$B$1:$BX$550,MATCH(AA$2,Kraftvärmeprod!$B$1:$VX$1,0),FALSE)/1,0)-IFERROR(VLOOKUP($B124,'Slutlig allokering kvv'!$B$2:$BX$550,MATCH(AA$2,'Slutlig allokering kvv'!$B$1:$BX$1,0),FALSE)/1,0))</f>
        <v/>
      </c>
      <c r="AB124" t="str">
        <f>IF($D124="","",IFERROR(VLOOKUP($B124,Kraftvärmeprod!$B$1:$BX$550,MATCH(AB$2,Kraftvärmeprod!$B$1:$VX$1,0),FALSE)/1,0)-IFERROR(VLOOKUP($B124,'Slutlig allokering kvv'!$B$2:$BX$550,MATCH(AB$2,'Slutlig allokering kvv'!$B$1:$BX$1,0),FALSE)/1,0))</f>
        <v/>
      </c>
      <c r="AC124" t="str">
        <f>IF($D124="","",IFERROR(VLOOKUP($B124,Kraftvärmeprod!$B$1:$BX$550,MATCH(AC$2,Kraftvärmeprod!$B$1:$VX$1,0),FALSE)/1,0)-IFERROR(VLOOKUP($B124,'Slutlig allokering kvv'!$B$2:$BX$550,MATCH(AC$2,'Slutlig allokering kvv'!$B$1:$BX$1,0),FALSE)/1,0))</f>
        <v/>
      </c>
      <c r="AE124" t="str">
        <f>IF($D124="","",IFERROR(VLOOKUP($B124,Miljö!$B$1:$E$550,MATCH("Hjälpel kraftvärme (GWh)",Miljö!$B$1:$E$1,0),FALSE)/1,0)-IFERROR(VLOOKUP($B124,'Slutlig allokering kvv'!$B$2:$BX$550,MATCH(AE$2,'Slutlig allokering kvv'!$B$1:$BX$1,0),FALSE)/1,0))</f>
        <v/>
      </c>
      <c r="AI124">
        <f t="shared" si="4"/>
        <v>0</v>
      </c>
      <c r="AK124">
        <f>IFERROR(VLOOKUP($B124,'Slutlig allokering kvv'!$B$2:$AX$550,MATCH("Summa slutlig allokerad tillförd energi (utan hjälpel och rökgaskondensering):",'Slutlig allokering kvv'!$B$1:$AX$1,0),FALSE)/1,"")</f>
        <v>0</v>
      </c>
      <c r="AM124" s="289" t="str">
        <f>IFERROR(1-VLOOKUP($B124,'Slutlig allokering kvv'!$B$2:$AX$550,MATCH("Andel av bränsle i kvv som allokerats till värme, exklusive rökgaskondensering och hjälpel",'Slutlig allokering kvv'!$B$1:$AX$1,0),FALSE),"")</f>
        <v/>
      </c>
      <c r="AO124" s="289" t="str">
        <f t="shared" si="5"/>
        <v/>
      </c>
      <c r="AP124" s="290" t="str">
        <f t="shared" si="6"/>
        <v/>
      </c>
      <c r="AQ124" s="290"/>
      <c r="AR124" s="239" t="str">
        <f t="shared" si="7"/>
        <v/>
      </c>
      <c r="AS124" s="290"/>
    </row>
    <row r="125" spans="1:45" x14ac:dyDescent="0.25">
      <c r="A125" s="2" t="str">
        <f>'Miljövärden för publ företag'!B127</f>
        <v>Kungälv Energi AB</v>
      </c>
      <c r="B125" s="2" t="str">
        <f>'Miljövärden för publ företag'!C127</f>
        <v>HVC Kode</v>
      </c>
      <c r="C125" t="str">
        <f>IFERROR(VLOOKUP($B125,Kraftvärmeprod!$B$1:$AH$479,MATCH(C$2,Kraftvärmeprod!$B$1:$AG$1,0),FALSE)/1,"")</f>
        <v/>
      </c>
      <c r="D125" t="str">
        <f>IFERROR(VLOOKUP($B125,Kraftvärmeprod!$B$1:$AH$479,MATCH(D$2,Kraftvärmeprod!$B$1:$AG$1,0),FALSE)/1,"")</f>
        <v/>
      </c>
      <c r="F125" t="str">
        <f>IF($D125="","",IFERROR(VLOOKUP($B125,Kraftvärmeprod!$B$1:$BX$550,MATCH(F$2,Kraftvärmeprod!$B$1:$VX$1,0),FALSE)/1,0)-IFERROR(VLOOKUP($B125,'Slutlig allokering kvv'!$B$2:$BX$550,MATCH(F$2,'Slutlig allokering kvv'!$B$1:$BX$1,0),FALSE)/1,0))</f>
        <v/>
      </c>
      <c r="G125" t="str">
        <f>IF($D125="","",IFERROR(VLOOKUP($B125,Kraftvärmeprod!$B$1:$BX$550,MATCH(G$2,Kraftvärmeprod!$B$1:$VX$1,0),FALSE)/1,0)-IFERROR(VLOOKUP($B125,'Slutlig allokering kvv'!$B$2:$BX$550,MATCH(G$2,'Slutlig allokering kvv'!$B$1:$BX$1,0),FALSE)/1,0))</f>
        <v/>
      </c>
      <c r="H125" t="str">
        <f>IF($D125="","",IFERROR(VLOOKUP($B125,Kraftvärmeprod!$B$1:$BX$550,MATCH(H$2,Kraftvärmeprod!$B$1:$VX$1,0),FALSE)/1,0)-IFERROR(VLOOKUP($B125,'Slutlig allokering kvv'!$B$2:$BX$550,MATCH(H$2,'Slutlig allokering kvv'!$B$1:$BX$1,0),FALSE)/1,0))</f>
        <v/>
      </c>
      <c r="I125" t="str">
        <f>IF($D125="","",IFERROR(VLOOKUP($B125,Kraftvärmeprod!$B$1:$BX$550,MATCH(I$2,Kraftvärmeprod!$B$1:$VX$1,0),FALSE)/1,0)-IFERROR(VLOOKUP($B125,'Slutlig allokering kvv'!$B$2:$BX$550,MATCH(I$2,'Slutlig allokering kvv'!$B$1:$BX$1,0),FALSE)/1,0))</f>
        <v/>
      </c>
      <c r="J125" t="str">
        <f>IF($D125="","",IFERROR(VLOOKUP($B125,Kraftvärmeprod!$B$1:$BX$550,MATCH(J$2,Kraftvärmeprod!$B$1:$VX$1,0),FALSE)/1,0)-IFERROR(VLOOKUP($B125,'Slutlig allokering kvv'!$B$2:$BX$550,MATCH(J$2,'Slutlig allokering kvv'!$B$1:$BX$1,0),FALSE)/1,0))</f>
        <v/>
      </c>
      <c r="K125" t="str">
        <f>IF($D125="","",IFERROR(VLOOKUP($B125,Kraftvärmeprod!$B$1:$BX$550,MATCH(K$2,Kraftvärmeprod!$B$1:$VX$1,0),FALSE)/1,0)-IFERROR(VLOOKUP($B125,'Slutlig allokering kvv'!$B$2:$BX$550,MATCH(K$2,'Slutlig allokering kvv'!$B$1:$BX$1,0),FALSE)/1,0))</f>
        <v/>
      </c>
      <c r="L125" t="str">
        <f>IF($D125="","",IFERROR(VLOOKUP($B125,Kraftvärmeprod!$B$1:$BX$550,MATCH(L$2,Kraftvärmeprod!$B$1:$VX$1,0),FALSE)/1,0)-IFERROR(VLOOKUP($B125,'Slutlig allokering kvv'!$B$2:$BX$550,MATCH(L$2,'Slutlig allokering kvv'!$B$1:$BX$1,0),FALSE)/1,0))</f>
        <v/>
      </c>
      <c r="M125" t="str">
        <f>IF($D125="","",IFERROR(VLOOKUP($B125,Kraftvärmeprod!$B$1:$BX$550,MATCH(M$2,Kraftvärmeprod!$B$1:$VX$1,0),FALSE)/1,0)-IFERROR(VLOOKUP($B125,'Slutlig allokering kvv'!$B$2:$BX$550,MATCH(M$2,'Slutlig allokering kvv'!$B$1:$BX$1,0),FALSE)/1,0))</f>
        <v/>
      </c>
      <c r="N125" t="str">
        <f>IF($D125="","",IFERROR(VLOOKUP($B125,Kraftvärmeprod!$B$1:$BX$550,MATCH(N$2,Kraftvärmeprod!$B$1:$VX$1,0),FALSE)/1,0)-IFERROR(VLOOKUP($B125,'Slutlig allokering kvv'!$B$2:$BX$550,MATCH(N$2,'Slutlig allokering kvv'!$B$1:$BX$1,0),FALSE)/1,0))</f>
        <v/>
      </c>
      <c r="O125" t="str">
        <f>IF($D125="","",IFERROR(VLOOKUP($B125,Kraftvärmeprod!$B$1:$BX$550,MATCH(O$2,Kraftvärmeprod!$B$1:$VX$1,0),FALSE)/1,0)-IFERROR(VLOOKUP($B125,'Slutlig allokering kvv'!$B$2:$BX$550,MATCH(O$2,'Slutlig allokering kvv'!$B$1:$BX$1,0),FALSE)/1,0))</f>
        <v/>
      </c>
      <c r="P125" t="str">
        <f>IF($D125="","",IFERROR(VLOOKUP($B125,Kraftvärmeprod!$B$1:$BX$550,MATCH(P$2,Kraftvärmeprod!$B$1:$VX$1,0),FALSE)/1,0)-IFERROR(VLOOKUP($B125,'Slutlig allokering kvv'!$B$2:$BX$550,MATCH(P$2,'Slutlig allokering kvv'!$B$1:$BX$1,0),FALSE)/1,0))</f>
        <v/>
      </c>
      <c r="Q125" t="str">
        <f>IF($D125="","",IFERROR(VLOOKUP($B125,Kraftvärmeprod!$B$1:$BX$550,MATCH(Q$2,Kraftvärmeprod!$B$1:$VX$1,0),FALSE)/1,0)-IFERROR(VLOOKUP($B125,'Slutlig allokering kvv'!$B$2:$BX$550,MATCH(Q$2,'Slutlig allokering kvv'!$B$1:$BX$1,0),FALSE)/1,0))</f>
        <v/>
      </c>
      <c r="R125" t="str">
        <f>IF($D125="","",IFERROR(VLOOKUP($B125,Kraftvärmeprod!$B$1:$BX$550,MATCH(R$2,Kraftvärmeprod!$B$1:$VX$1,0),FALSE)/1,0)-IFERROR(VLOOKUP($B125,'Slutlig allokering kvv'!$B$2:$BX$550,MATCH(R$2,'Slutlig allokering kvv'!$B$1:$BX$1,0),FALSE)/1,0))</f>
        <v/>
      </c>
      <c r="S125" t="str">
        <f>IF($D125="","",IFERROR(VLOOKUP($B125,Kraftvärmeprod!$B$1:$BX$550,MATCH(S$2,Kraftvärmeprod!$B$1:$VX$1,0),FALSE)/1,0)-IFERROR(VLOOKUP($B125,'Slutlig allokering kvv'!$B$2:$BX$550,MATCH(S$2,'Slutlig allokering kvv'!$B$1:$BX$1,0),FALSE)/1,0))</f>
        <v/>
      </c>
      <c r="T125" t="str">
        <f>IF($D125="","",IFERROR(VLOOKUP($B125,Kraftvärmeprod!$B$1:$BX$550,MATCH(T$2,Kraftvärmeprod!$B$1:$VX$1,0),FALSE)/1,0)-IFERROR(VLOOKUP($B125,'Slutlig allokering kvv'!$B$2:$BX$550,MATCH(T$2,'Slutlig allokering kvv'!$B$1:$BX$1,0),FALSE)/1,0))</f>
        <v/>
      </c>
      <c r="U125" t="str">
        <f>IF($D125="","",IFERROR(VLOOKUP($B125,Kraftvärmeprod!$B$1:$BX$550,MATCH(U$2,Kraftvärmeprod!$B$1:$VX$1,0),FALSE)/1,0)-IFERROR(VLOOKUP($B125,'Slutlig allokering kvv'!$B$2:$BX$550,MATCH(U$2,'Slutlig allokering kvv'!$B$1:$BX$1,0),FALSE)/1,0))</f>
        <v/>
      </c>
      <c r="V125" t="str">
        <f>IF($D125="","",IFERROR(VLOOKUP($B125,Kraftvärmeprod!$B$1:$BX$550,MATCH(V$2,Kraftvärmeprod!$B$1:$VX$1,0),FALSE)/1,0)-IFERROR(VLOOKUP($B125,'Slutlig allokering kvv'!$B$2:$BX$550,MATCH(V$2,'Slutlig allokering kvv'!$B$1:$BX$1,0),FALSE)/1,0))</f>
        <v/>
      </c>
      <c r="W125" t="str">
        <f>IF($D125="","",IFERROR(VLOOKUP($B125,Kraftvärmeprod!$B$1:$BX$550,MATCH(W$2,Kraftvärmeprod!$B$1:$VX$1,0),FALSE)/1,0)-IFERROR(VLOOKUP($B125,'Slutlig allokering kvv'!$B$2:$BX$550,MATCH(W$2,'Slutlig allokering kvv'!$B$1:$BX$1,0),FALSE)/1,0))</f>
        <v/>
      </c>
      <c r="X125" t="str">
        <f>IF($D125="","",IFERROR(VLOOKUP($B125,Kraftvärmeprod!$B$1:$BX$550,MATCH(X$2,Kraftvärmeprod!$B$1:$VX$1,0),FALSE)/1,0)-IFERROR(VLOOKUP($B125,'Slutlig allokering kvv'!$B$2:$BX$550,MATCH(X$2,'Slutlig allokering kvv'!$B$1:$BX$1,0),FALSE)/1,0))</f>
        <v/>
      </c>
      <c r="Y125" t="str">
        <f>IF($D125="","",IFERROR(VLOOKUP($B125,Kraftvärmeprod!$B$1:$BX$550,MATCH(Y$2,Kraftvärmeprod!$B$1:$VX$1,0),FALSE)/1,0)-IFERROR(VLOOKUP($B125,'Slutlig allokering kvv'!$B$2:$BX$550,MATCH(Y$2,'Slutlig allokering kvv'!$B$1:$BX$1,0),FALSE)/1,0))</f>
        <v/>
      </c>
      <c r="Z125" t="str">
        <f>IF($D125="","",IFERROR(VLOOKUP($B125,Kraftvärmeprod!$B$1:$BX$550,MATCH(Z$2,Kraftvärmeprod!$B$1:$VX$1,0),FALSE)/1,0)-IFERROR(VLOOKUP($B125,'Slutlig allokering kvv'!$B$2:$BX$550,MATCH(Z$2,'Slutlig allokering kvv'!$B$1:$BX$1,0),FALSE)/1,0))</f>
        <v/>
      </c>
      <c r="AA125" t="str">
        <f>IF($D125="","",IFERROR(VLOOKUP($B125,Kraftvärmeprod!$B$1:$BX$550,MATCH(AA$2,Kraftvärmeprod!$B$1:$VX$1,0),FALSE)/1,0)-IFERROR(VLOOKUP($B125,'Slutlig allokering kvv'!$B$2:$BX$550,MATCH(AA$2,'Slutlig allokering kvv'!$B$1:$BX$1,0),FALSE)/1,0))</f>
        <v/>
      </c>
      <c r="AB125" t="str">
        <f>IF($D125="","",IFERROR(VLOOKUP($B125,Kraftvärmeprod!$B$1:$BX$550,MATCH(AB$2,Kraftvärmeprod!$B$1:$VX$1,0),FALSE)/1,0)-IFERROR(VLOOKUP($B125,'Slutlig allokering kvv'!$B$2:$BX$550,MATCH(AB$2,'Slutlig allokering kvv'!$B$1:$BX$1,0),FALSE)/1,0))</f>
        <v/>
      </c>
      <c r="AC125" t="str">
        <f>IF($D125="","",IFERROR(VLOOKUP($B125,Kraftvärmeprod!$B$1:$BX$550,MATCH(AC$2,Kraftvärmeprod!$B$1:$VX$1,0),FALSE)/1,0)-IFERROR(VLOOKUP($B125,'Slutlig allokering kvv'!$B$2:$BX$550,MATCH(AC$2,'Slutlig allokering kvv'!$B$1:$BX$1,0),FALSE)/1,0))</f>
        <v/>
      </c>
      <c r="AE125" t="str">
        <f>IF($D125="","",IFERROR(VLOOKUP($B125,Miljö!$B$1:$E$550,MATCH("Hjälpel kraftvärme (GWh)",Miljö!$B$1:$E$1,0),FALSE)/1,0)-IFERROR(VLOOKUP($B125,'Slutlig allokering kvv'!$B$2:$BX$550,MATCH(AE$2,'Slutlig allokering kvv'!$B$1:$BX$1,0),FALSE)/1,0))</f>
        <v/>
      </c>
      <c r="AI125">
        <f t="shared" si="4"/>
        <v>0</v>
      </c>
      <c r="AK125">
        <f>IFERROR(VLOOKUP($B125,'Slutlig allokering kvv'!$B$2:$AX$550,MATCH("Summa slutlig allokerad tillförd energi (utan hjälpel och rökgaskondensering):",'Slutlig allokering kvv'!$B$1:$AX$1,0),FALSE)/1,"")</f>
        <v>0</v>
      </c>
      <c r="AM125" s="289" t="str">
        <f>IFERROR(1-VLOOKUP($B125,'Slutlig allokering kvv'!$B$2:$AX$550,MATCH("Andel av bränsle i kvv som allokerats till värme, exklusive rökgaskondensering och hjälpel",'Slutlig allokering kvv'!$B$1:$AX$1,0),FALSE),"")</f>
        <v/>
      </c>
      <c r="AO125" s="289" t="str">
        <f t="shared" si="5"/>
        <v/>
      </c>
      <c r="AP125" s="290" t="str">
        <f t="shared" si="6"/>
        <v/>
      </c>
      <c r="AQ125" s="290"/>
      <c r="AR125" s="239" t="str">
        <f t="shared" si="7"/>
        <v/>
      </c>
      <c r="AS125" s="290"/>
    </row>
    <row r="126" spans="1:45" x14ac:dyDescent="0.25">
      <c r="A126" s="2" t="str">
        <f>'Miljövärden för publ företag'!B128</f>
        <v>Kungälv Energi AB</v>
      </c>
      <c r="B126" s="2" t="str">
        <f>'Miljövärden för publ företag'!C128</f>
        <v>HVC Kärna</v>
      </c>
      <c r="C126" t="str">
        <f>IFERROR(VLOOKUP($B126,Kraftvärmeprod!$B$1:$AH$479,MATCH(C$2,Kraftvärmeprod!$B$1:$AG$1,0),FALSE)/1,"")</f>
        <v/>
      </c>
      <c r="D126" t="str">
        <f>IFERROR(VLOOKUP($B126,Kraftvärmeprod!$B$1:$AH$479,MATCH(D$2,Kraftvärmeprod!$B$1:$AG$1,0),FALSE)/1,"")</f>
        <v/>
      </c>
      <c r="F126" t="str">
        <f>IF($D126="","",IFERROR(VLOOKUP($B126,Kraftvärmeprod!$B$1:$BX$550,MATCH(F$2,Kraftvärmeprod!$B$1:$VX$1,0),FALSE)/1,0)-IFERROR(VLOOKUP($B126,'Slutlig allokering kvv'!$B$2:$BX$550,MATCH(F$2,'Slutlig allokering kvv'!$B$1:$BX$1,0),FALSE)/1,0))</f>
        <v/>
      </c>
      <c r="G126" t="str">
        <f>IF($D126="","",IFERROR(VLOOKUP($B126,Kraftvärmeprod!$B$1:$BX$550,MATCH(G$2,Kraftvärmeprod!$B$1:$VX$1,0),FALSE)/1,0)-IFERROR(VLOOKUP($B126,'Slutlig allokering kvv'!$B$2:$BX$550,MATCH(G$2,'Slutlig allokering kvv'!$B$1:$BX$1,0),FALSE)/1,0))</f>
        <v/>
      </c>
      <c r="H126" t="str">
        <f>IF($D126="","",IFERROR(VLOOKUP($B126,Kraftvärmeprod!$B$1:$BX$550,MATCH(H$2,Kraftvärmeprod!$B$1:$VX$1,0),FALSE)/1,0)-IFERROR(VLOOKUP($B126,'Slutlig allokering kvv'!$B$2:$BX$550,MATCH(H$2,'Slutlig allokering kvv'!$B$1:$BX$1,0),FALSE)/1,0))</f>
        <v/>
      </c>
      <c r="I126" t="str">
        <f>IF($D126="","",IFERROR(VLOOKUP($B126,Kraftvärmeprod!$B$1:$BX$550,MATCH(I$2,Kraftvärmeprod!$B$1:$VX$1,0),FALSE)/1,0)-IFERROR(VLOOKUP($B126,'Slutlig allokering kvv'!$B$2:$BX$550,MATCH(I$2,'Slutlig allokering kvv'!$B$1:$BX$1,0),FALSE)/1,0))</f>
        <v/>
      </c>
      <c r="J126" t="str">
        <f>IF($D126="","",IFERROR(VLOOKUP($B126,Kraftvärmeprod!$B$1:$BX$550,MATCH(J$2,Kraftvärmeprod!$B$1:$VX$1,0),FALSE)/1,0)-IFERROR(VLOOKUP($B126,'Slutlig allokering kvv'!$B$2:$BX$550,MATCH(J$2,'Slutlig allokering kvv'!$B$1:$BX$1,0),FALSE)/1,0))</f>
        <v/>
      </c>
      <c r="K126" t="str">
        <f>IF($D126="","",IFERROR(VLOOKUP($B126,Kraftvärmeprod!$B$1:$BX$550,MATCH(K$2,Kraftvärmeprod!$B$1:$VX$1,0),FALSE)/1,0)-IFERROR(VLOOKUP($B126,'Slutlig allokering kvv'!$B$2:$BX$550,MATCH(K$2,'Slutlig allokering kvv'!$B$1:$BX$1,0),FALSE)/1,0))</f>
        <v/>
      </c>
      <c r="L126" t="str">
        <f>IF($D126="","",IFERROR(VLOOKUP($B126,Kraftvärmeprod!$B$1:$BX$550,MATCH(L$2,Kraftvärmeprod!$B$1:$VX$1,0),FALSE)/1,0)-IFERROR(VLOOKUP($B126,'Slutlig allokering kvv'!$B$2:$BX$550,MATCH(L$2,'Slutlig allokering kvv'!$B$1:$BX$1,0),FALSE)/1,0))</f>
        <v/>
      </c>
      <c r="M126" t="str">
        <f>IF($D126="","",IFERROR(VLOOKUP($B126,Kraftvärmeprod!$B$1:$BX$550,MATCH(M$2,Kraftvärmeprod!$B$1:$VX$1,0),FALSE)/1,0)-IFERROR(VLOOKUP($B126,'Slutlig allokering kvv'!$B$2:$BX$550,MATCH(M$2,'Slutlig allokering kvv'!$B$1:$BX$1,0),FALSE)/1,0))</f>
        <v/>
      </c>
      <c r="N126" t="str">
        <f>IF($D126="","",IFERROR(VLOOKUP($B126,Kraftvärmeprod!$B$1:$BX$550,MATCH(N$2,Kraftvärmeprod!$B$1:$VX$1,0),FALSE)/1,0)-IFERROR(VLOOKUP($B126,'Slutlig allokering kvv'!$B$2:$BX$550,MATCH(N$2,'Slutlig allokering kvv'!$B$1:$BX$1,0),FALSE)/1,0))</f>
        <v/>
      </c>
      <c r="O126" t="str">
        <f>IF($D126="","",IFERROR(VLOOKUP($B126,Kraftvärmeprod!$B$1:$BX$550,MATCH(O$2,Kraftvärmeprod!$B$1:$VX$1,0),FALSE)/1,0)-IFERROR(VLOOKUP($B126,'Slutlig allokering kvv'!$B$2:$BX$550,MATCH(O$2,'Slutlig allokering kvv'!$B$1:$BX$1,0),FALSE)/1,0))</f>
        <v/>
      </c>
      <c r="P126" t="str">
        <f>IF($D126="","",IFERROR(VLOOKUP($B126,Kraftvärmeprod!$B$1:$BX$550,MATCH(P$2,Kraftvärmeprod!$B$1:$VX$1,0),FALSE)/1,0)-IFERROR(VLOOKUP($B126,'Slutlig allokering kvv'!$B$2:$BX$550,MATCH(P$2,'Slutlig allokering kvv'!$B$1:$BX$1,0),FALSE)/1,0))</f>
        <v/>
      </c>
      <c r="Q126" t="str">
        <f>IF($D126="","",IFERROR(VLOOKUP($B126,Kraftvärmeprod!$B$1:$BX$550,MATCH(Q$2,Kraftvärmeprod!$B$1:$VX$1,0),FALSE)/1,0)-IFERROR(VLOOKUP($B126,'Slutlig allokering kvv'!$B$2:$BX$550,MATCH(Q$2,'Slutlig allokering kvv'!$B$1:$BX$1,0),FALSE)/1,0))</f>
        <v/>
      </c>
      <c r="R126" t="str">
        <f>IF($D126="","",IFERROR(VLOOKUP($B126,Kraftvärmeprod!$B$1:$BX$550,MATCH(R$2,Kraftvärmeprod!$B$1:$VX$1,0),FALSE)/1,0)-IFERROR(VLOOKUP($B126,'Slutlig allokering kvv'!$B$2:$BX$550,MATCH(R$2,'Slutlig allokering kvv'!$B$1:$BX$1,0),FALSE)/1,0))</f>
        <v/>
      </c>
      <c r="S126" t="str">
        <f>IF($D126="","",IFERROR(VLOOKUP($B126,Kraftvärmeprod!$B$1:$BX$550,MATCH(S$2,Kraftvärmeprod!$B$1:$VX$1,0),FALSE)/1,0)-IFERROR(VLOOKUP($B126,'Slutlig allokering kvv'!$B$2:$BX$550,MATCH(S$2,'Slutlig allokering kvv'!$B$1:$BX$1,0),FALSE)/1,0))</f>
        <v/>
      </c>
      <c r="T126" t="str">
        <f>IF($D126="","",IFERROR(VLOOKUP($B126,Kraftvärmeprod!$B$1:$BX$550,MATCH(T$2,Kraftvärmeprod!$B$1:$VX$1,0),FALSE)/1,0)-IFERROR(VLOOKUP($B126,'Slutlig allokering kvv'!$B$2:$BX$550,MATCH(T$2,'Slutlig allokering kvv'!$B$1:$BX$1,0),FALSE)/1,0))</f>
        <v/>
      </c>
      <c r="U126" t="str">
        <f>IF($D126="","",IFERROR(VLOOKUP($B126,Kraftvärmeprod!$B$1:$BX$550,MATCH(U$2,Kraftvärmeprod!$B$1:$VX$1,0),FALSE)/1,0)-IFERROR(VLOOKUP($B126,'Slutlig allokering kvv'!$B$2:$BX$550,MATCH(U$2,'Slutlig allokering kvv'!$B$1:$BX$1,0),FALSE)/1,0))</f>
        <v/>
      </c>
      <c r="V126" t="str">
        <f>IF($D126="","",IFERROR(VLOOKUP($B126,Kraftvärmeprod!$B$1:$BX$550,MATCH(V$2,Kraftvärmeprod!$B$1:$VX$1,0),FALSE)/1,0)-IFERROR(VLOOKUP($B126,'Slutlig allokering kvv'!$B$2:$BX$550,MATCH(V$2,'Slutlig allokering kvv'!$B$1:$BX$1,0),FALSE)/1,0))</f>
        <v/>
      </c>
      <c r="W126" t="str">
        <f>IF($D126="","",IFERROR(VLOOKUP($B126,Kraftvärmeprod!$B$1:$BX$550,MATCH(W$2,Kraftvärmeprod!$B$1:$VX$1,0),FALSE)/1,0)-IFERROR(VLOOKUP($B126,'Slutlig allokering kvv'!$B$2:$BX$550,MATCH(W$2,'Slutlig allokering kvv'!$B$1:$BX$1,0),FALSE)/1,0))</f>
        <v/>
      </c>
      <c r="X126" t="str">
        <f>IF($D126="","",IFERROR(VLOOKUP($B126,Kraftvärmeprod!$B$1:$BX$550,MATCH(X$2,Kraftvärmeprod!$B$1:$VX$1,0),FALSE)/1,0)-IFERROR(VLOOKUP($B126,'Slutlig allokering kvv'!$B$2:$BX$550,MATCH(X$2,'Slutlig allokering kvv'!$B$1:$BX$1,0),FALSE)/1,0))</f>
        <v/>
      </c>
      <c r="Y126" t="str">
        <f>IF($D126="","",IFERROR(VLOOKUP($B126,Kraftvärmeprod!$B$1:$BX$550,MATCH(Y$2,Kraftvärmeprod!$B$1:$VX$1,0),FALSE)/1,0)-IFERROR(VLOOKUP($B126,'Slutlig allokering kvv'!$B$2:$BX$550,MATCH(Y$2,'Slutlig allokering kvv'!$B$1:$BX$1,0),FALSE)/1,0))</f>
        <v/>
      </c>
      <c r="Z126" t="str">
        <f>IF($D126="","",IFERROR(VLOOKUP($B126,Kraftvärmeprod!$B$1:$BX$550,MATCH(Z$2,Kraftvärmeprod!$B$1:$VX$1,0),FALSE)/1,0)-IFERROR(VLOOKUP($B126,'Slutlig allokering kvv'!$B$2:$BX$550,MATCH(Z$2,'Slutlig allokering kvv'!$B$1:$BX$1,0),FALSE)/1,0))</f>
        <v/>
      </c>
      <c r="AA126" t="str">
        <f>IF($D126="","",IFERROR(VLOOKUP($B126,Kraftvärmeprod!$B$1:$BX$550,MATCH(AA$2,Kraftvärmeprod!$B$1:$VX$1,0),FALSE)/1,0)-IFERROR(VLOOKUP($B126,'Slutlig allokering kvv'!$B$2:$BX$550,MATCH(AA$2,'Slutlig allokering kvv'!$B$1:$BX$1,0),FALSE)/1,0))</f>
        <v/>
      </c>
      <c r="AB126" t="str">
        <f>IF($D126="","",IFERROR(VLOOKUP($B126,Kraftvärmeprod!$B$1:$BX$550,MATCH(AB$2,Kraftvärmeprod!$B$1:$VX$1,0),FALSE)/1,0)-IFERROR(VLOOKUP($B126,'Slutlig allokering kvv'!$B$2:$BX$550,MATCH(AB$2,'Slutlig allokering kvv'!$B$1:$BX$1,0),FALSE)/1,0))</f>
        <v/>
      </c>
      <c r="AC126" t="str">
        <f>IF($D126="","",IFERROR(VLOOKUP($B126,Kraftvärmeprod!$B$1:$BX$550,MATCH(AC$2,Kraftvärmeprod!$B$1:$VX$1,0),FALSE)/1,0)-IFERROR(VLOOKUP($B126,'Slutlig allokering kvv'!$B$2:$BX$550,MATCH(AC$2,'Slutlig allokering kvv'!$B$1:$BX$1,0),FALSE)/1,0))</f>
        <v/>
      </c>
      <c r="AE126" t="str">
        <f>IF($D126="","",IFERROR(VLOOKUP($B126,Miljö!$B$1:$E$550,MATCH("Hjälpel kraftvärme (GWh)",Miljö!$B$1:$E$1,0),FALSE)/1,0)-IFERROR(VLOOKUP($B126,'Slutlig allokering kvv'!$B$2:$BX$550,MATCH(AE$2,'Slutlig allokering kvv'!$B$1:$BX$1,0),FALSE)/1,0))</f>
        <v/>
      </c>
      <c r="AI126">
        <f t="shared" si="4"/>
        <v>0</v>
      </c>
      <c r="AK126">
        <f>IFERROR(VLOOKUP($B126,'Slutlig allokering kvv'!$B$2:$AX$550,MATCH("Summa slutlig allokerad tillförd energi (utan hjälpel och rökgaskondensering):",'Slutlig allokering kvv'!$B$1:$AX$1,0),FALSE)/1,"")</f>
        <v>0</v>
      </c>
      <c r="AM126" s="289" t="str">
        <f>IFERROR(1-VLOOKUP($B126,'Slutlig allokering kvv'!$B$2:$AX$550,MATCH("Andel av bränsle i kvv som allokerats till värme, exklusive rökgaskondensering och hjälpel",'Slutlig allokering kvv'!$B$1:$AX$1,0),FALSE),"")</f>
        <v/>
      </c>
      <c r="AO126" s="289" t="str">
        <f t="shared" si="5"/>
        <v/>
      </c>
      <c r="AP126" s="290" t="str">
        <f t="shared" si="6"/>
        <v/>
      </c>
      <c r="AQ126" s="290"/>
      <c r="AR126" s="239" t="str">
        <f t="shared" si="7"/>
        <v/>
      </c>
      <c r="AS126" s="290"/>
    </row>
    <row r="127" spans="1:45" x14ac:dyDescent="0.25">
      <c r="A127" s="2" t="str">
        <f>'Miljövärden för publ företag'!B129</f>
        <v>Kungälv Energi AB</v>
      </c>
      <c r="B127" s="2" t="str">
        <f>'Miljövärden för publ företag'!C129</f>
        <v>HVC Stålkullen</v>
      </c>
      <c r="C127" t="str">
        <f>IFERROR(VLOOKUP($B127,Kraftvärmeprod!$B$1:$AH$479,MATCH(C$2,Kraftvärmeprod!$B$1:$AG$1,0),FALSE)/1,"")</f>
        <v/>
      </c>
      <c r="D127" t="str">
        <f>IFERROR(VLOOKUP($B127,Kraftvärmeprod!$B$1:$AH$479,MATCH(D$2,Kraftvärmeprod!$B$1:$AG$1,0),FALSE)/1,"")</f>
        <v/>
      </c>
      <c r="F127" t="str">
        <f>IF($D127="","",IFERROR(VLOOKUP($B127,Kraftvärmeprod!$B$1:$BX$550,MATCH(F$2,Kraftvärmeprod!$B$1:$VX$1,0),FALSE)/1,0)-IFERROR(VLOOKUP($B127,'Slutlig allokering kvv'!$B$2:$BX$550,MATCH(F$2,'Slutlig allokering kvv'!$B$1:$BX$1,0),FALSE)/1,0))</f>
        <v/>
      </c>
      <c r="G127" t="str">
        <f>IF($D127="","",IFERROR(VLOOKUP($B127,Kraftvärmeprod!$B$1:$BX$550,MATCH(G$2,Kraftvärmeprod!$B$1:$VX$1,0),FALSE)/1,0)-IFERROR(VLOOKUP($B127,'Slutlig allokering kvv'!$B$2:$BX$550,MATCH(G$2,'Slutlig allokering kvv'!$B$1:$BX$1,0),FALSE)/1,0))</f>
        <v/>
      </c>
      <c r="H127" t="str">
        <f>IF($D127="","",IFERROR(VLOOKUP($B127,Kraftvärmeprod!$B$1:$BX$550,MATCH(H$2,Kraftvärmeprod!$B$1:$VX$1,0),FALSE)/1,0)-IFERROR(VLOOKUP($B127,'Slutlig allokering kvv'!$B$2:$BX$550,MATCH(H$2,'Slutlig allokering kvv'!$B$1:$BX$1,0),FALSE)/1,0))</f>
        <v/>
      </c>
      <c r="I127" t="str">
        <f>IF($D127="","",IFERROR(VLOOKUP($B127,Kraftvärmeprod!$B$1:$BX$550,MATCH(I$2,Kraftvärmeprod!$B$1:$VX$1,0),FALSE)/1,0)-IFERROR(VLOOKUP($B127,'Slutlig allokering kvv'!$B$2:$BX$550,MATCH(I$2,'Slutlig allokering kvv'!$B$1:$BX$1,0),FALSE)/1,0))</f>
        <v/>
      </c>
      <c r="J127" t="str">
        <f>IF($D127="","",IFERROR(VLOOKUP($B127,Kraftvärmeprod!$B$1:$BX$550,MATCH(J$2,Kraftvärmeprod!$B$1:$VX$1,0),FALSE)/1,0)-IFERROR(VLOOKUP($B127,'Slutlig allokering kvv'!$B$2:$BX$550,MATCH(J$2,'Slutlig allokering kvv'!$B$1:$BX$1,0),FALSE)/1,0))</f>
        <v/>
      </c>
      <c r="K127" t="str">
        <f>IF($D127="","",IFERROR(VLOOKUP($B127,Kraftvärmeprod!$B$1:$BX$550,MATCH(K$2,Kraftvärmeprod!$B$1:$VX$1,0),FALSE)/1,0)-IFERROR(VLOOKUP($B127,'Slutlig allokering kvv'!$B$2:$BX$550,MATCH(K$2,'Slutlig allokering kvv'!$B$1:$BX$1,0),FALSE)/1,0))</f>
        <v/>
      </c>
      <c r="L127" t="str">
        <f>IF($D127="","",IFERROR(VLOOKUP($B127,Kraftvärmeprod!$B$1:$BX$550,MATCH(L$2,Kraftvärmeprod!$B$1:$VX$1,0),FALSE)/1,0)-IFERROR(VLOOKUP($B127,'Slutlig allokering kvv'!$B$2:$BX$550,MATCH(L$2,'Slutlig allokering kvv'!$B$1:$BX$1,0),FALSE)/1,0))</f>
        <v/>
      </c>
      <c r="M127" t="str">
        <f>IF($D127="","",IFERROR(VLOOKUP($B127,Kraftvärmeprod!$B$1:$BX$550,MATCH(M$2,Kraftvärmeprod!$B$1:$VX$1,0),FALSE)/1,0)-IFERROR(VLOOKUP($B127,'Slutlig allokering kvv'!$B$2:$BX$550,MATCH(M$2,'Slutlig allokering kvv'!$B$1:$BX$1,0),FALSE)/1,0))</f>
        <v/>
      </c>
      <c r="N127" t="str">
        <f>IF($D127="","",IFERROR(VLOOKUP($B127,Kraftvärmeprod!$B$1:$BX$550,MATCH(N$2,Kraftvärmeprod!$B$1:$VX$1,0),FALSE)/1,0)-IFERROR(VLOOKUP($B127,'Slutlig allokering kvv'!$B$2:$BX$550,MATCH(N$2,'Slutlig allokering kvv'!$B$1:$BX$1,0),FALSE)/1,0))</f>
        <v/>
      </c>
      <c r="O127" t="str">
        <f>IF($D127="","",IFERROR(VLOOKUP($B127,Kraftvärmeprod!$B$1:$BX$550,MATCH(O$2,Kraftvärmeprod!$B$1:$VX$1,0),FALSE)/1,0)-IFERROR(VLOOKUP($B127,'Slutlig allokering kvv'!$B$2:$BX$550,MATCH(O$2,'Slutlig allokering kvv'!$B$1:$BX$1,0),FALSE)/1,0))</f>
        <v/>
      </c>
      <c r="P127" t="str">
        <f>IF($D127="","",IFERROR(VLOOKUP($B127,Kraftvärmeprod!$B$1:$BX$550,MATCH(P$2,Kraftvärmeprod!$B$1:$VX$1,0),FALSE)/1,0)-IFERROR(VLOOKUP($B127,'Slutlig allokering kvv'!$B$2:$BX$550,MATCH(P$2,'Slutlig allokering kvv'!$B$1:$BX$1,0),FALSE)/1,0))</f>
        <v/>
      </c>
      <c r="Q127" t="str">
        <f>IF($D127="","",IFERROR(VLOOKUP($B127,Kraftvärmeprod!$B$1:$BX$550,MATCH(Q$2,Kraftvärmeprod!$B$1:$VX$1,0),FALSE)/1,0)-IFERROR(VLOOKUP($B127,'Slutlig allokering kvv'!$B$2:$BX$550,MATCH(Q$2,'Slutlig allokering kvv'!$B$1:$BX$1,0),FALSE)/1,0))</f>
        <v/>
      </c>
      <c r="R127" t="str">
        <f>IF($D127="","",IFERROR(VLOOKUP($B127,Kraftvärmeprod!$B$1:$BX$550,MATCH(R$2,Kraftvärmeprod!$B$1:$VX$1,0),FALSE)/1,0)-IFERROR(VLOOKUP($B127,'Slutlig allokering kvv'!$B$2:$BX$550,MATCH(R$2,'Slutlig allokering kvv'!$B$1:$BX$1,0),FALSE)/1,0))</f>
        <v/>
      </c>
      <c r="S127" t="str">
        <f>IF($D127="","",IFERROR(VLOOKUP($B127,Kraftvärmeprod!$B$1:$BX$550,MATCH(S$2,Kraftvärmeprod!$B$1:$VX$1,0),FALSE)/1,0)-IFERROR(VLOOKUP($B127,'Slutlig allokering kvv'!$B$2:$BX$550,MATCH(S$2,'Slutlig allokering kvv'!$B$1:$BX$1,0),FALSE)/1,0))</f>
        <v/>
      </c>
      <c r="T127" t="str">
        <f>IF($D127="","",IFERROR(VLOOKUP($B127,Kraftvärmeprod!$B$1:$BX$550,MATCH(T$2,Kraftvärmeprod!$B$1:$VX$1,0),FALSE)/1,0)-IFERROR(VLOOKUP($B127,'Slutlig allokering kvv'!$B$2:$BX$550,MATCH(T$2,'Slutlig allokering kvv'!$B$1:$BX$1,0),FALSE)/1,0))</f>
        <v/>
      </c>
      <c r="U127" t="str">
        <f>IF($D127="","",IFERROR(VLOOKUP($B127,Kraftvärmeprod!$B$1:$BX$550,MATCH(U$2,Kraftvärmeprod!$B$1:$VX$1,0),FALSE)/1,0)-IFERROR(VLOOKUP($B127,'Slutlig allokering kvv'!$B$2:$BX$550,MATCH(U$2,'Slutlig allokering kvv'!$B$1:$BX$1,0),FALSE)/1,0))</f>
        <v/>
      </c>
      <c r="V127" t="str">
        <f>IF($D127="","",IFERROR(VLOOKUP($B127,Kraftvärmeprod!$B$1:$BX$550,MATCH(V$2,Kraftvärmeprod!$B$1:$VX$1,0),FALSE)/1,0)-IFERROR(VLOOKUP($B127,'Slutlig allokering kvv'!$B$2:$BX$550,MATCH(V$2,'Slutlig allokering kvv'!$B$1:$BX$1,0),FALSE)/1,0))</f>
        <v/>
      </c>
      <c r="W127" t="str">
        <f>IF($D127="","",IFERROR(VLOOKUP($B127,Kraftvärmeprod!$B$1:$BX$550,MATCH(W$2,Kraftvärmeprod!$B$1:$VX$1,0),FALSE)/1,0)-IFERROR(VLOOKUP($B127,'Slutlig allokering kvv'!$B$2:$BX$550,MATCH(W$2,'Slutlig allokering kvv'!$B$1:$BX$1,0),FALSE)/1,0))</f>
        <v/>
      </c>
      <c r="X127" t="str">
        <f>IF($D127="","",IFERROR(VLOOKUP($B127,Kraftvärmeprod!$B$1:$BX$550,MATCH(X$2,Kraftvärmeprod!$B$1:$VX$1,0),FALSE)/1,0)-IFERROR(VLOOKUP($B127,'Slutlig allokering kvv'!$B$2:$BX$550,MATCH(X$2,'Slutlig allokering kvv'!$B$1:$BX$1,0),FALSE)/1,0))</f>
        <v/>
      </c>
      <c r="Y127" t="str">
        <f>IF($D127="","",IFERROR(VLOOKUP($B127,Kraftvärmeprod!$B$1:$BX$550,MATCH(Y$2,Kraftvärmeprod!$B$1:$VX$1,0),FALSE)/1,0)-IFERROR(VLOOKUP($B127,'Slutlig allokering kvv'!$B$2:$BX$550,MATCH(Y$2,'Slutlig allokering kvv'!$B$1:$BX$1,0),FALSE)/1,0))</f>
        <v/>
      </c>
      <c r="Z127" t="str">
        <f>IF($D127="","",IFERROR(VLOOKUP($B127,Kraftvärmeprod!$B$1:$BX$550,MATCH(Z$2,Kraftvärmeprod!$B$1:$VX$1,0),FALSE)/1,0)-IFERROR(VLOOKUP($B127,'Slutlig allokering kvv'!$B$2:$BX$550,MATCH(Z$2,'Slutlig allokering kvv'!$B$1:$BX$1,0),FALSE)/1,0))</f>
        <v/>
      </c>
      <c r="AA127" t="str">
        <f>IF($D127="","",IFERROR(VLOOKUP($B127,Kraftvärmeprod!$B$1:$BX$550,MATCH(AA$2,Kraftvärmeprod!$B$1:$VX$1,0),FALSE)/1,0)-IFERROR(VLOOKUP($B127,'Slutlig allokering kvv'!$B$2:$BX$550,MATCH(AA$2,'Slutlig allokering kvv'!$B$1:$BX$1,0),FALSE)/1,0))</f>
        <v/>
      </c>
      <c r="AB127" t="str">
        <f>IF($D127="","",IFERROR(VLOOKUP($B127,Kraftvärmeprod!$B$1:$BX$550,MATCH(AB$2,Kraftvärmeprod!$B$1:$VX$1,0),FALSE)/1,0)-IFERROR(VLOOKUP($B127,'Slutlig allokering kvv'!$B$2:$BX$550,MATCH(AB$2,'Slutlig allokering kvv'!$B$1:$BX$1,0),FALSE)/1,0))</f>
        <v/>
      </c>
      <c r="AC127" t="str">
        <f>IF($D127="","",IFERROR(VLOOKUP($B127,Kraftvärmeprod!$B$1:$BX$550,MATCH(AC$2,Kraftvärmeprod!$B$1:$VX$1,0),FALSE)/1,0)-IFERROR(VLOOKUP($B127,'Slutlig allokering kvv'!$B$2:$BX$550,MATCH(AC$2,'Slutlig allokering kvv'!$B$1:$BX$1,0),FALSE)/1,0))</f>
        <v/>
      </c>
      <c r="AE127" t="str">
        <f>IF($D127="","",IFERROR(VLOOKUP($B127,Miljö!$B$1:$E$550,MATCH("Hjälpel kraftvärme (GWh)",Miljö!$B$1:$E$1,0),FALSE)/1,0)-IFERROR(VLOOKUP($B127,'Slutlig allokering kvv'!$B$2:$BX$550,MATCH(AE$2,'Slutlig allokering kvv'!$B$1:$BX$1,0),FALSE)/1,0))</f>
        <v/>
      </c>
      <c r="AI127">
        <f t="shared" si="4"/>
        <v>0</v>
      </c>
      <c r="AK127">
        <f>IFERROR(VLOOKUP($B127,'Slutlig allokering kvv'!$B$2:$AX$550,MATCH("Summa slutlig allokerad tillförd energi (utan hjälpel och rökgaskondensering):",'Slutlig allokering kvv'!$B$1:$AX$1,0),FALSE)/1,"")</f>
        <v>0</v>
      </c>
      <c r="AM127" s="289" t="str">
        <f>IFERROR(1-VLOOKUP($B127,'Slutlig allokering kvv'!$B$2:$AX$550,MATCH("Andel av bränsle i kvv som allokerats till värme, exklusive rökgaskondensering och hjälpel",'Slutlig allokering kvv'!$B$1:$AX$1,0),FALSE),"")</f>
        <v/>
      </c>
      <c r="AO127" s="289" t="str">
        <f t="shared" si="5"/>
        <v/>
      </c>
      <c r="AP127" s="290" t="str">
        <f t="shared" si="6"/>
        <v/>
      </c>
      <c r="AQ127" s="290"/>
      <c r="AR127" s="239" t="str">
        <f t="shared" si="7"/>
        <v/>
      </c>
      <c r="AS127" s="290"/>
    </row>
    <row r="128" spans="1:45" x14ac:dyDescent="0.25">
      <c r="A128" s="2" t="str">
        <f>'Miljövärden för publ företag'!B130</f>
        <v>Kungälv Energi AB</v>
      </c>
      <c r="B128" s="2" t="str">
        <f>'Miljövärden för publ företag'!C130</f>
        <v>Kungälv</v>
      </c>
      <c r="C128">
        <f>IFERROR(VLOOKUP($B128,Kraftvärmeprod!$B$1:$AH$479,MATCH(C$2,Kraftvärmeprod!$B$1:$AG$1,0),FALSE)/1,"")</f>
        <v>72.400000000000006</v>
      </c>
      <c r="D128">
        <f>IFERROR(VLOOKUP($B128,Kraftvärmeprod!$B$1:$AH$479,MATCH(D$2,Kraftvärmeprod!$B$1:$AG$1,0),FALSE)/1,"")</f>
        <v>6.7</v>
      </c>
      <c r="F128">
        <f>IF($D128="","",IFERROR(VLOOKUP($B128,Kraftvärmeprod!$B$1:$BX$550,MATCH(F$2,Kraftvärmeprod!$B$1:$VX$1,0),FALSE)/1,0)-IFERROR(VLOOKUP($B128,'Slutlig allokering kvv'!$B$2:$BX$550,MATCH(F$2,'Slutlig allokering kvv'!$B$1:$BX$1,0),FALSE)/1,0))</f>
        <v>0</v>
      </c>
      <c r="G128">
        <f>IF($D128="","",IFERROR(VLOOKUP($B128,Kraftvärmeprod!$B$1:$BX$550,MATCH(G$2,Kraftvärmeprod!$B$1:$VX$1,0),FALSE)/1,0)-IFERROR(VLOOKUP($B128,'Slutlig allokering kvv'!$B$2:$BX$550,MATCH(G$2,'Slutlig allokering kvv'!$B$1:$BX$1,0),FALSE)/1,0))</f>
        <v>0</v>
      </c>
      <c r="H128">
        <f>IF($D128="","",IFERROR(VLOOKUP($B128,Kraftvärmeprod!$B$1:$BX$550,MATCH(H$2,Kraftvärmeprod!$B$1:$VX$1,0),FALSE)/1,0)-IFERROR(VLOOKUP($B128,'Slutlig allokering kvv'!$B$2:$BX$550,MATCH(H$2,'Slutlig allokering kvv'!$B$1:$BX$1,0),FALSE)/1,0))</f>
        <v>0</v>
      </c>
      <c r="I128">
        <f>IF($D128="","",IFERROR(VLOOKUP($B128,Kraftvärmeprod!$B$1:$BX$550,MATCH(I$2,Kraftvärmeprod!$B$1:$VX$1,0),FALSE)/1,0)-IFERROR(VLOOKUP($B128,'Slutlig allokering kvv'!$B$2:$BX$550,MATCH(I$2,'Slutlig allokering kvv'!$B$1:$BX$1,0),FALSE)/1,0))</f>
        <v>0</v>
      </c>
      <c r="J128">
        <f>IF($D128="","",IFERROR(VLOOKUP($B128,Kraftvärmeprod!$B$1:$BX$550,MATCH(J$2,Kraftvärmeprod!$B$1:$VX$1,0),FALSE)/1,0)-IFERROR(VLOOKUP($B128,'Slutlig allokering kvv'!$B$2:$BX$550,MATCH(J$2,'Slutlig allokering kvv'!$B$1:$BX$1,0),FALSE)/1,0))</f>
        <v>0</v>
      </c>
      <c r="K128">
        <f>IF($D128="","",IFERROR(VLOOKUP($B128,Kraftvärmeprod!$B$1:$BX$550,MATCH(K$2,Kraftvärmeprod!$B$1:$VX$1,0),FALSE)/1,0)-IFERROR(VLOOKUP($B128,'Slutlig allokering kvv'!$B$2:$BX$550,MATCH(K$2,'Slutlig allokering kvv'!$B$1:$BX$1,0),FALSE)/1,0))</f>
        <v>0</v>
      </c>
      <c r="L128">
        <f>IF($D128="","",IFERROR(VLOOKUP($B128,Kraftvärmeprod!$B$1:$BX$550,MATCH(L$2,Kraftvärmeprod!$B$1:$VX$1,0),FALSE)/1,0)-IFERROR(VLOOKUP($B128,'Slutlig allokering kvv'!$B$2:$BX$550,MATCH(L$2,'Slutlig allokering kvv'!$B$1:$BX$1,0),FALSE)/1,0))</f>
        <v>10.103999999999999</v>
      </c>
      <c r="M128">
        <f>IF($D128="","",IFERROR(VLOOKUP($B128,Kraftvärmeprod!$B$1:$BX$550,MATCH(M$2,Kraftvärmeprod!$B$1:$VX$1,0),FALSE)/1,0)-IFERROR(VLOOKUP($B128,'Slutlig allokering kvv'!$B$2:$BX$550,MATCH(M$2,'Slutlig allokering kvv'!$B$1:$BX$1,0),FALSE)/1,0))</f>
        <v>5.4405999999999999</v>
      </c>
      <c r="N128">
        <f>IF($D128="","",IFERROR(VLOOKUP($B128,Kraftvärmeprod!$B$1:$BX$550,MATCH(N$2,Kraftvärmeprod!$B$1:$VX$1,0),FALSE)/1,0)-IFERROR(VLOOKUP($B128,'Slutlig allokering kvv'!$B$2:$BX$550,MATCH(N$2,'Slutlig allokering kvv'!$B$1:$BX$1,0),FALSE)/1,0))</f>
        <v>3.8861999999999988</v>
      </c>
      <c r="O128">
        <f>IF($D128="","",IFERROR(VLOOKUP($B128,Kraftvärmeprod!$B$1:$BX$550,MATCH(O$2,Kraftvärmeprod!$B$1:$VX$1,0),FALSE)/1,0)-IFERROR(VLOOKUP($B128,'Slutlig allokering kvv'!$B$2:$BX$550,MATCH(O$2,'Slutlig allokering kvv'!$B$1:$BX$1,0),FALSE)/1,0))</f>
        <v>0</v>
      </c>
      <c r="P128">
        <f>IF($D128="","",IFERROR(VLOOKUP($B128,Kraftvärmeprod!$B$1:$BX$550,MATCH(P$2,Kraftvärmeprod!$B$1:$VX$1,0),FALSE)/1,0)-IFERROR(VLOOKUP($B128,'Slutlig allokering kvv'!$B$2:$BX$550,MATCH(P$2,'Slutlig allokering kvv'!$B$1:$BX$1,0),FALSE)/1,0))</f>
        <v>0</v>
      </c>
      <c r="Q128">
        <f>IF($D128="","",IFERROR(VLOOKUP($B128,Kraftvärmeprod!$B$1:$BX$550,MATCH(Q$2,Kraftvärmeprod!$B$1:$VX$1,0),FALSE)/1,0)-IFERROR(VLOOKUP($B128,'Slutlig allokering kvv'!$B$2:$BX$550,MATCH(Q$2,'Slutlig allokering kvv'!$B$1:$BX$1,0),FALSE)/1,0))</f>
        <v>0</v>
      </c>
      <c r="R128">
        <f>IF($D128="","",IFERROR(VLOOKUP($B128,Kraftvärmeprod!$B$1:$BX$550,MATCH(R$2,Kraftvärmeprod!$B$1:$VX$1,0),FALSE)/1,0)-IFERROR(VLOOKUP($B128,'Slutlig allokering kvv'!$B$2:$BX$550,MATCH(R$2,'Slutlig allokering kvv'!$B$1:$BX$1,0),FALSE)/1,0))</f>
        <v>0</v>
      </c>
      <c r="S128">
        <f>IF($D128="","",IFERROR(VLOOKUP($B128,Kraftvärmeprod!$B$1:$BX$550,MATCH(S$2,Kraftvärmeprod!$B$1:$VX$1,0),FALSE)/1,0)-IFERROR(VLOOKUP($B128,'Slutlig allokering kvv'!$B$2:$BX$550,MATCH(S$2,'Slutlig allokering kvv'!$B$1:$BX$1,0),FALSE)/1,0))</f>
        <v>0</v>
      </c>
      <c r="T128">
        <f>IF($D128="","",IFERROR(VLOOKUP($B128,Kraftvärmeprod!$B$1:$BX$550,MATCH(T$2,Kraftvärmeprod!$B$1:$VX$1,0),FALSE)/1,0)-IFERROR(VLOOKUP($B128,'Slutlig allokering kvv'!$B$2:$BX$550,MATCH(T$2,'Slutlig allokering kvv'!$B$1:$BX$1,0),FALSE)/1,0))</f>
        <v>0</v>
      </c>
      <c r="U128">
        <f>IF($D128="","",IFERROR(VLOOKUP($B128,Kraftvärmeprod!$B$1:$BX$550,MATCH(U$2,Kraftvärmeprod!$B$1:$VX$1,0),FALSE)/1,0)-IFERROR(VLOOKUP($B128,'Slutlig allokering kvv'!$B$2:$BX$550,MATCH(U$2,'Slutlig allokering kvv'!$B$1:$BX$1,0),FALSE)/1,0))</f>
        <v>0</v>
      </c>
      <c r="V128">
        <f>IF($D128="","",IFERROR(VLOOKUP($B128,Kraftvärmeprod!$B$1:$BX$550,MATCH(V$2,Kraftvärmeprod!$B$1:$VX$1,0),FALSE)/1,0)-IFERROR(VLOOKUP($B128,'Slutlig allokering kvv'!$B$2:$BX$550,MATCH(V$2,'Slutlig allokering kvv'!$B$1:$BX$1,0),FALSE)/1,0))</f>
        <v>0</v>
      </c>
      <c r="W128">
        <f>IF($D128="","",IFERROR(VLOOKUP($B128,Kraftvärmeprod!$B$1:$BX$550,MATCH(W$2,Kraftvärmeprod!$B$1:$VX$1,0),FALSE)/1,0)-IFERROR(VLOOKUP($B128,'Slutlig allokering kvv'!$B$2:$BX$550,MATCH(W$2,'Slutlig allokering kvv'!$B$1:$BX$1,0),FALSE)/1,0))</f>
        <v>0</v>
      </c>
      <c r="X128">
        <f>IF($D128="","",IFERROR(VLOOKUP($B128,Kraftvärmeprod!$B$1:$BX$550,MATCH(X$2,Kraftvärmeprod!$B$1:$VX$1,0),FALSE)/1,0)-IFERROR(VLOOKUP($B128,'Slutlig allokering kvv'!$B$2:$BX$550,MATCH(X$2,'Slutlig allokering kvv'!$B$1:$BX$1,0),FALSE)/1,0))</f>
        <v>0</v>
      </c>
      <c r="Y128">
        <f>IF($D128="","",IFERROR(VLOOKUP($B128,Kraftvärmeprod!$B$1:$BX$550,MATCH(Y$2,Kraftvärmeprod!$B$1:$VX$1,0),FALSE)/1,0)-IFERROR(VLOOKUP($B128,'Slutlig allokering kvv'!$B$2:$BX$550,MATCH(Y$2,'Slutlig allokering kvv'!$B$1:$BX$1,0),FALSE)/1,0))</f>
        <v>0</v>
      </c>
      <c r="Z128">
        <f>IF($D128="","",IFERROR(VLOOKUP($B128,Kraftvärmeprod!$B$1:$BX$550,MATCH(Z$2,Kraftvärmeprod!$B$1:$VX$1,0),FALSE)/1,0)-IFERROR(VLOOKUP($B128,'Slutlig allokering kvv'!$B$2:$BX$550,MATCH(Z$2,'Slutlig allokering kvv'!$B$1:$BX$1,0),FALSE)/1,0))</f>
        <v>0</v>
      </c>
      <c r="AA128">
        <f>IF($D128="","",IFERROR(VLOOKUP($B128,Kraftvärmeprod!$B$1:$BX$550,MATCH(AA$2,Kraftvärmeprod!$B$1:$VX$1,0),FALSE)/1,0)-IFERROR(VLOOKUP($B128,'Slutlig allokering kvv'!$B$2:$BX$550,MATCH(AA$2,'Slutlig allokering kvv'!$B$1:$BX$1,0),FALSE)/1,0))</f>
        <v>0</v>
      </c>
      <c r="AB128">
        <f>IF($D128="","",IFERROR(VLOOKUP($B128,Kraftvärmeprod!$B$1:$BX$550,MATCH(AB$2,Kraftvärmeprod!$B$1:$VX$1,0),FALSE)/1,0)-IFERROR(VLOOKUP($B128,'Slutlig allokering kvv'!$B$2:$BX$550,MATCH(AB$2,'Slutlig allokering kvv'!$B$1:$BX$1,0),FALSE)/1,0))</f>
        <v>0</v>
      </c>
      <c r="AC128">
        <f>IF($D128="","",IFERROR(VLOOKUP($B128,Kraftvärmeprod!$B$1:$BX$550,MATCH(AC$2,Kraftvärmeprod!$B$1:$VX$1,0),FALSE)/1,0)-IFERROR(VLOOKUP($B128,'Slutlig allokering kvv'!$B$2:$BX$550,MATCH(AC$2,'Slutlig allokering kvv'!$B$1:$BX$1,0),FALSE)/1,0))</f>
        <v>0</v>
      </c>
      <c r="AE128">
        <f>IF($D128="","",IFERROR(VLOOKUP($B128,Miljö!$B$1:$E$550,MATCH("Hjälpel kraftvärme (GWh)",Miljö!$B$1:$E$1,0),FALSE)/1,0)-IFERROR(VLOOKUP($B128,'Slutlig allokering kvv'!$B$2:$BX$550,MATCH(AE$2,'Slutlig allokering kvv'!$B$1:$BX$1,0),FALSE)/1,0))</f>
        <v>0.77529000000000003</v>
      </c>
      <c r="AI128">
        <f t="shared" si="4"/>
        <v>19.430799999999998</v>
      </c>
      <c r="AK128">
        <f>IFERROR(VLOOKUP($B128,'Slutlig allokering kvv'!$B$2:$AX$550,MATCH("Summa slutlig allokerad tillförd energi (utan hjälpel och rökgaskondensering):",'Slutlig allokering kvv'!$B$1:$AX$1,0),FALSE)/1,"")</f>
        <v>80.569199999999995</v>
      </c>
      <c r="AM128" s="289">
        <f>IFERROR(1-VLOOKUP($B128,'Slutlig allokering kvv'!$B$2:$AX$550,MATCH("Andel av bränsle i kvv som allokerats till värme, exklusive rökgaskondensering och hjälpel",'Slutlig allokering kvv'!$B$1:$AX$1,0),FALSE),"")</f>
        <v>0.19430800000000004</v>
      </c>
      <c r="AO128" s="289">
        <f t="shared" si="5"/>
        <v>0.19430799999999998</v>
      </c>
      <c r="AP128" s="290">
        <f t="shared" si="6"/>
        <v>5.5511151231257827E-17</v>
      </c>
      <c r="AQ128" s="290"/>
      <c r="AR128" s="239">
        <f t="shared" si="7"/>
        <v>0.33158320090626148</v>
      </c>
      <c r="AS128" s="290"/>
    </row>
    <row r="129" spans="1:45" x14ac:dyDescent="0.25">
      <c r="A129" s="2" t="str">
        <f>'Miljövärden för publ företag'!B131</f>
        <v>Landskrona Energi AB</v>
      </c>
      <c r="B129" s="2" t="str">
        <f>'Miljövärden för publ företag'!C131</f>
        <v>Landskrona</v>
      </c>
      <c r="C129">
        <f>IFERROR(VLOOKUP($B129,Kraftvärmeprod!$B$1:$AH$479,MATCH(C$2,Kraftvärmeprod!$B$1:$AG$1,0),FALSE)/1,"")</f>
        <v>171.83799999999999</v>
      </c>
      <c r="D129">
        <f>IFERROR(VLOOKUP($B129,Kraftvärmeprod!$B$1:$AH$479,MATCH(D$2,Kraftvärmeprod!$B$1:$AG$1,0),FALSE)/1,"")</f>
        <v>40.186999999999998</v>
      </c>
      <c r="F129">
        <f>IF($D129="","",IFERROR(VLOOKUP($B129,Kraftvärmeprod!$B$1:$BX$550,MATCH(F$2,Kraftvärmeprod!$B$1:$VX$1,0),FALSE)/1,0)-IFERROR(VLOOKUP($B129,'Slutlig allokering kvv'!$B$2:$BX$550,MATCH(F$2,'Slutlig allokering kvv'!$B$1:$BX$1,0),FALSE)/1,0))</f>
        <v>0</v>
      </c>
      <c r="G129">
        <f>IF($D129="","",IFERROR(VLOOKUP($B129,Kraftvärmeprod!$B$1:$BX$550,MATCH(G$2,Kraftvärmeprod!$B$1:$VX$1,0),FALSE)/1,0)-IFERROR(VLOOKUP($B129,'Slutlig allokering kvv'!$B$2:$BX$550,MATCH(G$2,'Slutlig allokering kvv'!$B$1:$BX$1,0),FALSE)/1,0))</f>
        <v>0.23025399999999996</v>
      </c>
      <c r="H129">
        <f>IF($D129="","",IFERROR(VLOOKUP($B129,Kraftvärmeprod!$B$1:$BX$550,MATCH(H$2,Kraftvärmeprod!$B$1:$VX$1,0),FALSE)/1,0)-IFERROR(VLOOKUP($B129,'Slutlig allokering kvv'!$B$2:$BX$550,MATCH(H$2,'Slutlig allokering kvv'!$B$1:$BX$1,0),FALSE)/1,0))</f>
        <v>0</v>
      </c>
      <c r="I129">
        <f>IF($D129="","",IFERROR(VLOOKUP($B129,Kraftvärmeprod!$B$1:$BX$550,MATCH(I$2,Kraftvärmeprod!$B$1:$VX$1,0),FALSE)/1,0)-IFERROR(VLOOKUP($B129,'Slutlig allokering kvv'!$B$2:$BX$550,MATCH(I$2,'Slutlig allokering kvv'!$B$1:$BX$1,0),FALSE)/1,0))</f>
        <v>0</v>
      </c>
      <c r="J129">
        <f>IF($D129="","",IFERROR(VLOOKUP($B129,Kraftvärmeprod!$B$1:$BX$550,MATCH(J$2,Kraftvärmeprod!$B$1:$VX$1,0),FALSE)/1,0)-IFERROR(VLOOKUP($B129,'Slutlig allokering kvv'!$B$2:$BX$550,MATCH(J$2,'Slutlig allokering kvv'!$B$1:$BX$1,0),FALSE)/1,0))</f>
        <v>0</v>
      </c>
      <c r="K129">
        <f>IF($D129="","",IFERROR(VLOOKUP($B129,Kraftvärmeprod!$B$1:$BX$550,MATCH(K$2,Kraftvärmeprod!$B$1:$VX$1,0),FALSE)/1,0)-IFERROR(VLOOKUP($B129,'Slutlig allokering kvv'!$B$2:$BX$550,MATCH(K$2,'Slutlig allokering kvv'!$B$1:$BX$1,0),FALSE)/1,0))</f>
        <v>0</v>
      </c>
      <c r="L129">
        <f>IF($D129="","",IFERROR(VLOOKUP($B129,Kraftvärmeprod!$B$1:$BX$550,MATCH(L$2,Kraftvärmeprod!$B$1:$VX$1,0),FALSE)/1,0)-IFERROR(VLOOKUP($B129,'Slutlig allokering kvv'!$B$2:$BX$550,MATCH(L$2,'Slutlig allokering kvv'!$B$1:$BX$1,0),FALSE)/1,0))</f>
        <v>0</v>
      </c>
      <c r="M129">
        <f>IF($D129="","",IFERROR(VLOOKUP($B129,Kraftvärmeprod!$B$1:$BX$550,MATCH(M$2,Kraftvärmeprod!$B$1:$VX$1,0),FALSE)/1,0)-IFERROR(VLOOKUP($B129,'Slutlig allokering kvv'!$B$2:$BX$550,MATCH(M$2,'Slutlig allokering kvv'!$B$1:$BX$1,0),FALSE)/1,0))</f>
        <v>0</v>
      </c>
      <c r="N129">
        <f>IF($D129="","",IFERROR(VLOOKUP($B129,Kraftvärmeprod!$B$1:$BX$550,MATCH(N$2,Kraftvärmeprod!$B$1:$VX$1,0),FALSE)/1,0)-IFERROR(VLOOKUP($B129,'Slutlig allokering kvv'!$B$2:$BX$550,MATCH(N$2,'Slutlig allokering kvv'!$B$1:$BX$1,0),FALSE)/1,0))</f>
        <v>0.37072399999999994</v>
      </c>
      <c r="O129">
        <f>IF($D129="","",IFERROR(VLOOKUP($B129,Kraftvärmeprod!$B$1:$BX$550,MATCH(O$2,Kraftvärmeprod!$B$1:$VX$1,0),FALSE)/1,0)-IFERROR(VLOOKUP($B129,'Slutlig allokering kvv'!$B$2:$BX$550,MATCH(O$2,'Slutlig allokering kvv'!$B$1:$BX$1,0),FALSE)/1,0))</f>
        <v>0</v>
      </c>
      <c r="P129">
        <f>IF($D129="","",IFERROR(VLOOKUP($B129,Kraftvärmeprod!$B$1:$BX$550,MATCH(P$2,Kraftvärmeprod!$B$1:$VX$1,0),FALSE)/1,0)-IFERROR(VLOOKUP($B129,'Slutlig allokering kvv'!$B$2:$BX$550,MATCH(P$2,'Slutlig allokering kvv'!$B$1:$BX$1,0),FALSE)/1,0))</f>
        <v>0</v>
      </c>
      <c r="Q129">
        <f>IF($D129="","",IFERROR(VLOOKUP($B129,Kraftvärmeprod!$B$1:$BX$550,MATCH(Q$2,Kraftvärmeprod!$B$1:$VX$1,0),FALSE)/1,0)-IFERROR(VLOOKUP($B129,'Slutlig allokering kvv'!$B$2:$BX$550,MATCH(Q$2,'Slutlig allokering kvv'!$B$1:$BX$1,0),FALSE)/1,0))</f>
        <v>0</v>
      </c>
      <c r="R129">
        <f>IF($D129="","",IFERROR(VLOOKUP($B129,Kraftvärmeprod!$B$1:$BX$550,MATCH(R$2,Kraftvärmeprod!$B$1:$VX$1,0),FALSE)/1,0)-IFERROR(VLOOKUP($B129,'Slutlig allokering kvv'!$B$2:$BX$550,MATCH(R$2,'Slutlig allokering kvv'!$B$1:$BX$1,0),FALSE)/1,0))</f>
        <v>0</v>
      </c>
      <c r="S129">
        <f>IF($D129="","",IFERROR(VLOOKUP($B129,Kraftvärmeprod!$B$1:$BX$550,MATCH(S$2,Kraftvärmeprod!$B$1:$VX$1,0),FALSE)/1,0)-IFERROR(VLOOKUP($B129,'Slutlig allokering kvv'!$B$2:$BX$550,MATCH(S$2,'Slutlig allokering kvv'!$B$1:$BX$1,0),FALSE)/1,0))</f>
        <v>0</v>
      </c>
      <c r="T129">
        <f>IF($D129="","",IFERROR(VLOOKUP($B129,Kraftvärmeprod!$B$1:$BX$550,MATCH(T$2,Kraftvärmeprod!$B$1:$VX$1,0),FALSE)/1,0)-IFERROR(VLOOKUP($B129,'Slutlig allokering kvv'!$B$2:$BX$550,MATCH(T$2,'Slutlig allokering kvv'!$B$1:$BX$1,0),FALSE)/1,0))</f>
        <v>0</v>
      </c>
      <c r="U129">
        <f>IF($D129="","",IFERROR(VLOOKUP($B129,Kraftvärmeprod!$B$1:$BX$550,MATCH(U$2,Kraftvärmeprod!$B$1:$VX$1,0),FALSE)/1,0)-IFERROR(VLOOKUP($B129,'Slutlig allokering kvv'!$B$2:$BX$550,MATCH(U$2,'Slutlig allokering kvv'!$B$1:$BX$1,0),FALSE)/1,0))</f>
        <v>0</v>
      </c>
      <c r="V129">
        <f>IF($D129="","",IFERROR(VLOOKUP($B129,Kraftvärmeprod!$B$1:$BX$550,MATCH(V$2,Kraftvärmeprod!$B$1:$VX$1,0),FALSE)/1,0)-IFERROR(VLOOKUP($B129,'Slutlig allokering kvv'!$B$2:$BX$550,MATCH(V$2,'Slutlig allokering kvv'!$B$1:$BX$1,0),FALSE)/1,0))</f>
        <v>4.9947499999999998</v>
      </c>
      <c r="W129">
        <f>IF($D129="","",IFERROR(VLOOKUP($B129,Kraftvärmeprod!$B$1:$BX$550,MATCH(W$2,Kraftvärmeprod!$B$1:$VX$1,0),FALSE)/1,0)-IFERROR(VLOOKUP($B129,'Slutlig allokering kvv'!$B$2:$BX$550,MATCH(W$2,'Slutlig allokering kvv'!$B$1:$BX$1,0),FALSE)/1,0))</f>
        <v>0</v>
      </c>
      <c r="X129">
        <f>IF($D129="","",IFERROR(VLOOKUP($B129,Kraftvärmeprod!$B$1:$BX$550,MATCH(X$2,Kraftvärmeprod!$B$1:$VX$1,0),FALSE)/1,0)-IFERROR(VLOOKUP($B129,'Slutlig allokering kvv'!$B$2:$BX$550,MATCH(X$2,'Slutlig allokering kvv'!$B$1:$BX$1,0),FALSE)/1,0))</f>
        <v>0</v>
      </c>
      <c r="Y129">
        <f>IF($D129="","",IFERROR(VLOOKUP($B129,Kraftvärmeprod!$B$1:$BX$550,MATCH(Y$2,Kraftvärmeprod!$B$1:$VX$1,0),FALSE)/1,0)-IFERROR(VLOOKUP($B129,'Slutlig allokering kvv'!$B$2:$BX$550,MATCH(Y$2,'Slutlig allokering kvv'!$B$1:$BX$1,0),FALSE)/1,0))</f>
        <v>0</v>
      </c>
      <c r="Z129">
        <f>IF($D129="","",IFERROR(VLOOKUP($B129,Kraftvärmeprod!$B$1:$BX$550,MATCH(Z$2,Kraftvärmeprod!$B$1:$VX$1,0),FALSE)/1,0)-IFERROR(VLOOKUP($B129,'Slutlig allokering kvv'!$B$2:$BX$550,MATCH(Z$2,'Slutlig allokering kvv'!$B$1:$BX$1,0),FALSE)/1,0))</f>
        <v>0</v>
      </c>
      <c r="AA129">
        <f>IF($D129="","",IFERROR(VLOOKUP($B129,Kraftvärmeprod!$B$1:$BX$550,MATCH(AA$2,Kraftvärmeprod!$B$1:$VX$1,0),FALSE)/1,0)-IFERROR(VLOOKUP($B129,'Slutlig allokering kvv'!$B$2:$BX$550,MATCH(AA$2,'Slutlig allokering kvv'!$B$1:$BX$1,0),FALSE)/1,0))</f>
        <v>98.225999999999999</v>
      </c>
      <c r="AB129">
        <f>IF($D129="","",IFERROR(VLOOKUP($B129,Kraftvärmeprod!$B$1:$BX$550,MATCH(AB$2,Kraftvärmeprod!$B$1:$VX$1,0),FALSE)/1,0)-IFERROR(VLOOKUP($B129,'Slutlig allokering kvv'!$B$2:$BX$550,MATCH(AB$2,'Slutlig allokering kvv'!$B$1:$BX$1,0),FALSE)/1,0))</f>
        <v>0</v>
      </c>
      <c r="AC129">
        <f>IF($D129="","",IFERROR(VLOOKUP($B129,Kraftvärmeprod!$B$1:$BX$550,MATCH(AC$2,Kraftvärmeprod!$B$1:$VX$1,0),FALSE)/1,0)-IFERROR(VLOOKUP($B129,'Slutlig allokering kvv'!$B$2:$BX$550,MATCH(AC$2,'Slutlig allokering kvv'!$B$1:$BX$1,0),FALSE)/1,0))</f>
        <v>0</v>
      </c>
      <c r="AE129">
        <f>IF($D129="","",IFERROR(VLOOKUP($B129,Miljö!$B$1:$E$550,MATCH("Hjälpel kraftvärme (GWh)",Miljö!$B$1:$E$1,0),FALSE)/1,0)-IFERROR(VLOOKUP($B129,'Slutlig allokering kvv'!$B$2:$BX$550,MATCH(AE$2,'Slutlig allokering kvv'!$B$1:$BX$1,0),FALSE)/1,0))</f>
        <v>3.14398</v>
      </c>
      <c r="AI129">
        <f t="shared" si="4"/>
        <v>103.82172799999999</v>
      </c>
      <c r="AK129">
        <f>IFERROR(VLOOKUP($B129,'Slutlig allokering kvv'!$B$2:$AX$550,MATCH("Summa slutlig allokerad tillförd energi (utan hjälpel och rökgaskondensering):",'Slutlig allokering kvv'!$B$1:$AX$1,0),FALSE)/1,"")</f>
        <v>140.54427199999998</v>
      </c>
      <c r="AM129" s="289">
        <f>IFERROR(1-VLOOKUP($B129,'Slutlig allokering kvv'!$B$2:$AX$550,MATCH("Andel av bränsle i kvv som allokerats till värme, exklusive rökgaskondensering och hjälpel",'Slutlig allokering kvv'!$B$1:$AX$1,0),FALSE),"")</f>
        <v>0.42486159285661673</v>
      </c>
      <c r="AO129" s="289">
        <f t="shared" si="5"/>
        <v>0.42486159285661673</v>
      </c>
      <c r="AP129" s="290">
        <f t="shared" si="6"/>
        <v>0</v>
      </c>
      <c r="AQ129" s="290"/>
      <c r="AR129" s="239">
        <f t="shared" si="7"/>
        <v>0.37569984578609061</v>
      </c>
      <c r="AS129" s="290"/>
    </row>
    <row r="130" spans="1:45" x14ac:dyDescent="0.25">
      <c r="A130" s="2" t="str">
        <f>'Miljövärden för publ företag'!B132</f>
        <v>Lantmännen Agrovärme AB</v>
      </c>
      <c r="B130" s="2" t="str">
        <f>'Miljövärden för publ företag'!C132</f>
        <v>Bjärnum</v>
      </c>
      <c r="C130" t="str">
        <f>IFERROR(VLOOKUP($B130,Kraftvärmeprod!$B$1:$AH$479,MATCH(C$2,Kraftvärmeprod!$B$1:$AG$1,0),FALSE)/1,"")</f>
        <v/>
      </c>
      <c r="D130" t="str">
        <f>IFERROR(VLOOKUP($B130,Kraftvärmeprod!$B$1:$AH$479,MATCH(D$2,Kraftvärmeprod!$B$1:$AG$1,0),FALSE)/1,"")</f>
        <v/>
      </c>
      <c r="F130" t="str">
        <f>IF($D130="","",IFERROR(VLOOKUP($B130,Kraftvärmeprod!$B$1:$BX$550,MATCH(F$2,Kraftvärmeprod!$B$1:$VX$1,0),FALSE)/1,0)-IFERROR(VLOOKUP($B130,'Slutlig allokering kvv'!$B$2:$BX$550,MATCH(F$2,'Slutlig allokering kvv'!$B$1:$BX$1,0),FALSE)/1,0))</f>
        <v/>
      </c>
      <c r="G130" t="str">
        <f>IF($D130="","",IFERROR(VLOOKUP($B130,Kraftvärmeprod!$B$1:$BX$550,MATCH(G$2,Kraftvärmeprod!$B$1:$VX$1,0),FALSE)/1,0)-IFERROR(VLOOKUP($B130,'Slutlig allokering kvv'!$B$2:$BX$550,MATCH(G$2,'Slutlig allokering kvv'!$B$1:$BX$1,0),FALSE)/1,0))</f>
        <v/>
      </c>
      <c r="H130" t="str">
        <f>IF($D130="","",IFERROR(VLOOKUP($B130,Kraftvärmeprod!$B$1:$BX$550,MATCH(H$2,Kraftvärmeprod!$B$1:$VX$1,0),FALSE)/1,0)-IFERROR(VLOOKUP($B130,'Slutlig allokering kvv'!$B$2:$BX$550,MATCH(H$2,'Slutlig allokering kvv'!$B$1:$BX$1,0),FALSE)/1,0))</f>
        <v/>
      </c>
      <c r="I130" t="str">
        <f>IF($D130="","",IFERROR(VLOOKUP($B130,Kraftvärmeprod!$B$1:$BX$550,MATCH(I$2,Kraftvärmeprod!$B$1:$VX$1,0),FALSE)/1,0)-IFERROR(VLOOKUP($B130,'Slutlig allokering kvv'!$B$2:$BX$550,MATCH(I$2,'Slutlig allokering kvv'!$B$1:$BX$1,0),FALSE)/1,0))</f>
        <v/>
      </c>
      <c r="J130" t="str">
        <f>IF($D130="","",IFERROR(VLOOKUP($B130,Kraftvärmeprod!$B$1:$BX$550,MATCH(J$2,Kraftvärmeprod!$B$1:$VX$1,0),FALSE)/1,0)-IFERROR(VLOOKUP($B130,'Slutlig allokering kvv'!$B$2:$BX$550,MATCH(J$2,'Slutlig allokering kvv'!$B$1:$BX$1,0),FALSE)/1,0))</f>
        <v/>
      </c>
      <c r="K130" t="str">
        <f>IF($D130="","",IFERROR(VLOOKUP($B130,Kraftvärmeprod!$B$1:$BX$550,MATCH(K$2,Kraftvärmeprod!$B$1:$VX$1,0),FALSE)/1,0)-IFERROR(VLOOKUP($B130,'Slutlig allokering kvv'!$B$2:$BX$550,MATCH(K$2,'Slutlig allokering kvv'!$B$1:$BX$1,0),FALSE)/1,0))</f>
        <v/>
      </c>
      <c r="L130" t="str">
        <f>IF($D130="","",IFERROR(VLOOKUP($B130,Kraftvärmeprod!$B$1:$BX$550,MATCH(L$2,Kraftvärmeprod!$B$1:$VX$1,0),FALSE)/1,0)-IFERROR(VLOOKUP($B130,'Slutlig allokering kvv'!$B$2:$BX$550,MATCH(L$2,'Slutlig allokering kvv'!$B$1:$BX$1,0),FALSE)/1,0))</f>
        <v/>
      </c>
      <c r="M130" t="str">
        <f>IF($D130="","",IFERROR(VLOOKUP($B130,Kraftvärmeprod!$B$1:$BX$550,MATCH(M$2,Kraftvärmeprod!$B$1:$VX$1,0),FALSE)/1,0)-IFERROR(VLOOKUP($B130,'Slutlig allokering kvv'!$B$2:$BX$550,MATCH(M$2,'Slutlig allokering kvv'!$B$1:$BX$1,0),FALSE)/1,0))</f>
        <v/>
      </c>
      <c r="N130" t="str">
        <f>IF($D130="","",IFERROR(VLOOKUP($B130,Kraftvärmeprod!$B$1:$BX$550,MATCH(N$2,Kraftvärmeprod!$B$1:$VX$1,0),FALSE)/1,0)-IFERROR(VLOOKUP($B130,'Slutlig allokering kvv'!$B$2:$BX$550,MATCH(N$2,'Slutlig allokering kvv'!$B$1:$BX$1,0),FALSE)/1,0))</f>
        <v/>
      </c>
      <c r="O130" t="str">
        <f>IF($D130="","",IFERROR(VLOOKUP($B130,Kraftvärmeprod!$B$1:$BX$550,MATCH(O$2,Kraftvärmeprod!$B$1:$VX$1,0),FALSE)/1,0)-IFERROR(VLOOKUP($B130,'Slutlig allokering kvv'!$B$2:$BX$550,MATCH(O$2,'Slutlig allokering kvv'!$B$1:$BX$1,0),FALSE)/1,0))</f>
        <v/>
      </c>
      <c r="P130" t="str">
        <f>IF($D130="","",IFERROR(VLOOKUP($B130,Kraftvärmeprod!$B$1:$BX$550,MATCH(P$2,Kraftvärmeprod!$B$1:$VX$1,0),FALSE)/1,0)-IFERROR(VLOOKUP($B130,'Slutlig allokering kvv'!$B$2:$BX$550,MATCH(P$2,'Slutlig allokering kvv'!$B$1:$BX$1,0),FALSE)/1,0))</f>
        <v/>
      </c>
      <c r="Q130" t="str">
        <f>IF($D130="","",IFERROR(VLOOKUP($B130,Kraftvärmeprod!$B$1:$BX$550,MATCH(Q$2,Kraftvärmeprod!$B$1:$VX$1,0),FALSE)/1,0)-IFERROR(VLOOKUP($B130,'Slutlig allokering kvv'!$B$2:$BX$550,MATCH(Q$2,'Slutlig allokering kvv'!$B$1:$BX$1,0),FALSE)/1,0))</f>
        <v/>
      </c>
      <c r="R130" t="str">
        <f>IF($D130="","",IFERROR(VLOOKUP($B130,Kraftvärmeprod!$B$1:$BX$550,MATCH(R$2,Kraftvärmeprod!$B$1:$VX$1,0),FALSE)/1,0)-IFERROR(VLOOKUP($B130,'Slutlig allokering kvv'!$B$2:$BX$550,MATCH(R$2,'Slutlig allokering kvv'!$B$1:$BX$1,0),FALSE)/1,0))</f>
        <v/>
      </c>
      <c r="S130" t="str">
        <f>IF($D130="","",IFERROR(VLOOKUP($B130,Kraftvärmeprod!$B$1:$BX$550,MATCH(S$2,Kraftvärmeprod!$B$1:$VX$1,0),FALSE)/1,0)-IFERROR(VLOOKUP($B130,'Slutlig allokering kvv'!$B$2:$BX$550,MATCH(S$2,'Slutlig allokering kvv'!$B$1:$BX$1,0),FALSE)/1,0))</f>
        <v/>
      </c>
      <c r="T130" t="str">
        <f>IF($D130="","",IFERROR(VLOOKUP($B130,Kraftvärmeprod!$B$1:$BX$550,MATCH(T$2,Kraftvärmeprod!$B$1:$VX$1,0),FALSE)/1,0)-IFERROR(VLOOKUP($B130,'Slutlig allokering kvv'!$B$2:$BX$550,MATCH(T$2,'Slutlig allokering kvv'!$B$1:$BX$1,0),FALSE)/1,0))</f>
        <v/>
      </c>
      <c r="U130" t="str">
        <f>IF($D130="","",IFERROR(VLOOKUP($B130,Kraftvärmeprod!$B$1:$BX$550,MATCH(U$2,Kraftvärmeprod!$B$1:$VX$1,0),FALSE)/1,0)-IFERROR(VLOOKUP($B130,'Slutlig allokering kvv'!$B$2:$BX$550,MATCH(U$2,'Slutlig allokering kvv'!$B$1:$BX$1,0),FALSE)/1,0))</f>
        <v/>
      </c>
      <c r="V130" t="str">
        <f>IF($D130="","",IFERROR(VLOOKUP($B130,Kraftvärmeprod!$B$1:$BX$550,MATCH(V$2,Kraftvärmeprod!$B$1:$VX$1,0),FALSE)/1,0)-IFERROR(VLOOKUP($B130,'Slutlig allokering kvv'!$B$2:$BX$550,MATCH(V$2,'Slutlig allokering kvv'!$B$1:$BX$1,0),FALSE)/1,0))</f>
        <v/>
      </c>
      <c r="W130" t="str">
        <f>IF($D130="","",IFERROR(VLOOKUP($B130,Kraftvärmeprod!$B$1:$BX$550,MATCH(W$2,Kraftvärmeprod!$B$1:$VX$1,0),FALSE)/1,0)-IFERROR(VLOOKUP($B130,'Slutlig allokering kvv'!$B$2:$BX$550,MATCH(W$2,'Slutlig allokering kvv'!$B$1:$BX$1,0),FALSE)/1,0))</f>
        <v/>
      </c>
      <c r="X130" t="str">
        <f>IF($D130="","",IFERROR(VLOOKUP($B130,Kraftvärmeprod!$B$1:$BX$550,MATCH(X$2,Kraftvärmeprod!$B$1:$VX$1,0),FALSE)/1,0)-IFERROR(VLOOKUP($B130,'Slutlig allokering kvv'!$B$2:$BX$550,MATCH(X$2,'Slutlig allokering kvv'!$B$1:$BX$1,0),FALSE)/1,0))</f>
        <v/>
      </c>
      <c r="Y130" t="str">
        <f>IF($D130="","",IFERROR(VLOOKUP($B130,Kraftvärmeprod!$B$1:$BX$550,MATCH(Y$2,Kraftvärmeprod!$B$1:$VX$1,0),FALSE)/1,0)-IFERROR(VLOOKUP($B130,'Slutlig allokering kvv'!$B$2:$BX$550,MATCH(Y$2,'Slutlig allokering kvv'!$B$1:$BX$1,0),FALSE)/1,0))</f>
        <v/>
      </c>
      <c r="Z130" t="str">
        <f>IF($D130="","",IFERROR(VLOOKUP($B130,Kraftvärmeprod!$B$1:$BX$550,MATCH(Z$2,Kraftvärmeprod!$B$1:$VX$1,0),FALSE)/1,0)-IFERROR(VLOOKUP($B130,'Slutlig allokering kvv'!$B$2:$BX$550,MATCH(Z$2,'Slutlig allokering kvv'!$B$1:$BX$1,0),FALSE)/1,0))</f>
        <v/>
      </c>
      <c r="AA130" t="str">
        <f>IF($D130="","",IFERROR(VLOOKUP($B130,Kraftvärmeprod!$B$1:$BX$550,MATCH(AA$2,Kraftvärmeprod!$B$1:$VX$1,0),FALSE)/1,0)-IFERROR(VLOOKUP($B130,'Slutlig allokering kvv'!$B$2:$BX$550,MATCH(AA$2,'Slutlig allokering kvv'!$B$1:$BX$1,0),FALSE)/1,0))</f>
        <v/>
      </c>
      <c r="AB130" t="str">
        <f>IF($D130="","",IFERROR(VLOOKUP($B130,Kraftvärmeprod!$B$1:$BX$550,MATCH(AB$2,Kraftvärmeprod!$B$1:$VX$1,0),FALSE)/1,0)-IFERROR(VLOOKUP($B130,'Slutlig allokering kvv'!$B$2:$BX$550,MATCH(AB$2,'Slutlig allokering kvv'!$B$1:$BX$1,0),FALSE)/1,0))</f>
        <v/>
      </c>
      <c r="AC130" t="str">
        <f>IF($D130="","",IFERROR(VLOOKUP($B130,Kraftvärmeprod!$B$1:$BX$550,MATCH(AC$2,Kraftvärmeprod!$B$1:$VX$1,0),FALSE)/1,0)-IFERROR(VLOOKUP($B130,'Slutlig allokering kvv'!$B$2:$BX$550,MATCH(AC$2,'Slutlig allokering kvv'!$B$1:$BX$1,0),FALSE)/1,0))</f>
        <v/>
      </c>
      <c r="AE130" t="str">
        <f>IF($D130="","",IFERROR(VLOOKUP($B130,Miljö!$B$1:$E$550,MATCH("Hjälpel kraftvärme (GWh)",Miljö!$B$1:$E$1,0),FALSE)/1,0)-IFERROR(VLOOKUP($B130,'Slutlig allokering kvv'!$B$2:$BX$550,MATCH(AE$2,'Slutlig allokering kvv'!$B$1:$BX$1,0),FALSE)/1,0))</f>
        <v/>
      </c>
      <c r="AI130">
        <f t="shared" si="4"/>
        <v>0</v>
      </c>
      <c r="AK130">
        <f>IFERROR(VLOOKUP($B130,'Slutlig allokering kvv'!$B$2:$AX$550,MATCH("Summa slutlig allokerad tillförd energi (utan hjälpel och rökgaskondensering):",'Slutlig allokering kvv'!$B$1:$AX$1,0),FALSE)/1,"")</f>
        <v>0</v>
      </c>
      <c r="AM130" s="289" t="str">
        <f>IFERROR(1-VLOOKUP($B130,'Slutlig allokering kvv'!$B$2:$AX$550,MATCH("Andel av bränsle i kvv som allokerats till värme, exklusive rökgaskondensering och hjälpel",'Slutlig allokering kvv'!$B$1:$AX$1,0),FALSE),"")</f>
        <v/>
      </c>
      <c r="AO130" s="289" t="str">
        <f t="shared" si="5"/>
        <v/>
      </c>
      <c r="AP130" s="290" t="str">
        <f t="shared" si="6"/>
        <v/>
      </c>
      <c r="AQ130" s="290"/>
      <c r="AR130" s="239" t="str">
        <f t="shared" si="7"/>
        <v/>
      </c>
      <c r="AS130" s="290"/>
    </row>
    <row r="131" spans="1:45" x14ac:dyDescent="0.25">
      <c r="A131" s="2" t="str">
        <f>'Miljövärden för publ företag'!B133</f>
        <v>Lantmännen Agrovärme AB</v>
      </c>
      <c r="B131" s="2" t="str">
        <f>'Miljövärden för publ företag'!C133</f>
        <v>Ed</v>
      </c>
      <c r="C131" t="str">
        <f>IFERROR(VLOOKUP($B131,Kraftvärmeprod!$B$1:$AH$479,MATCH(C$2,Kraftvärmeprod!$B$1:$AG$1,0),FALSE)/1,"")</f>
        <v/>
      </c>
      <c r="D131" t="str">
        <f>IFERROR(VLOOKUP($B131,Kraftvärmeprod!$B$1:$AH$479,MATCH(D$2,Kraftvärmeprod!$B$1:$AG$1,0),FALSE)/1,"")</f>
        <v/>
      </c>
      <c r="F131" t="str">
        <f>IF($D131="","",IFERROR(VLOOKUP($B131,Kraftvärmeprod!$B$1:$BX$550,MATCH(F$2,Kraftvärmeprod!$B$1:$VX$1,0),FALSE)/1,0)-IFERROR(VLOOKUP($B131,'Slutlig allokering kvv'!$B$2:$BX$550,MATCH(F$2,'Slutlig allokering kvv'!$B$1:$BX$1,0),FALSE)/1,0))</f>
        <v/>
      </c>
      <c r="G131" t="str">
        <f>IF($D131="","",IFERROR(VLOOKUP($B131,Kraftvärmeprod!$B$1:$BX$550,MATCH(G$2,Kraftvärmeprod!$B$1:$VX$1,0),FALSE)/1,0)-IFERROR(VLOOKUP($B131,'Slutlig allokering kvv'!$B$2:$BX$550,MATCH(G$2,'Slutlig allokering kvv'!$B$1:$BX$1,0),FALSE)/1,0))</f>
        <v/>
      </c>
      <c r="H131" t="str">
        <f>IF($D131="","",IFERROR(VLOOKUP($B131,Kraftvärmeprod!$B$1:$BX$550,MATCH(H$2,Kraftvärmeprod!$B$1:$VX$1,0),FALSE)/1,0)-IFERROR(VLOOKUP($B131,'Slutlig allokering kvv'!$B$2:$BX$550,MATCH(H$2,'Slutlig allokering kvv'!$B$1:$BX$1,0),FALSE)/1,0))</f>
        <v/>
      </c>
      <c r="I131" t="str">
        <f>IF($D131="","",IFERROR(VLOOKUP($B131,Kraftvärmeprod!$B$1:$BX$550,MATCH(I$2,Kraftvärmeprod!$B$1:$VX$1,0),FALSE)/1,0)-IFERROR(VLOOKUP($B131,'Slutlig allokering kvv'!$B$2:$BX$550,MATCH(I$2,'Slutlig allokering kvv'!$B$1:$BX$1,0),FALSE)/1,0))</f>
        <v/>
      </c>
      <c r="J131" t="str">
        <f>IF($D131="","",IFERROR(VLOOKUP($B131,Kraftvärmeprod!$B$1:$BX$550,MATCH(J$2,Kraftvärmeprod!$B$1:$VX$1,0),FALSE)/1,0)-IFERROR(VLOOKUP($B131,'Slutlig allokering kvv'!$B$2:$BX$550,MATCH(J$2,'Slutlig allokering kvv'!$B$1:$BX$1,0),FALSE)/1,0))</f>
        <v/>
      </c>
      <c r="K131" t="str">
        <f>IF($D131="","",IFERROR(VLOOKUP($B131,Kraftvärmeprod!$B$1:$BX$550,MATCH(K$2,Kraftvärmeprod!$B$1:$VX$1,0),FALSE)/1,0)-IFERROR(VLOOKUP($B131,'Slutlig allokering kvv'!$B$2:$BX$550,MATCH(K$2,'Slutlig allokering kvv'!$B$1:$BX$1,0),FALSE)/1,0))</f>
        <v/>
      </c>
      <c r="L131" t="str">
        <f>IF($D131="","",IFERROR(VLOOKUP($B131,Kraftvärmeprod!$B$1:$BX$550,MATCH(L$2,Kraftvärmeprod!$B$1:$VX$1,0),FALSE)/1,0)-IFERROR(VLOOKUP($B131,'Slutlig allokering kvv'!$B$2:$BX$550,MATCH(L$2,'Slutlig allokering kvv'!$B$1:$BX$1,0),FALSE)/1,0))</f>
        <v/>
      </c>
      <c r="M131" t="str">
        <f>IF($D131="","",IFERROR(VLOOKUP($B131,Kraftvärmeprod!$B$1:$BX$550,MATCH(M$2,Kraftvärmeprod!$B$1:$VX$1,0),FALSE)/1,0)-IFERROR(VLOOKUP($B131,'Slutlig allokering kvv'!$B$2:$BX$550,MATCH(M$2,'Slutlig allokering kvv'!$B$1:$BX$1,0),FALSE)/1,0))</f>
        <v/>
      </c>
      <c r="N131" t="str">
        <f>IF($D131="","",IFERROR(VLOOKUP($B131,Kraftvärmeprod!$B$1:$BX$550,MATCH(N$2,Kraftvärmeprod!$B$1:$VX$1,0),FALSE)/1,0)-IFERROR(VLOOKUP($B131,'Slutlig allokering kvv'!$B$2:$BX$550,MATCH(N$2,'Slutlig allokering kvv'!$B$1:$BX$1,0),FALSE)/1,0))</f>
        <v/>
      </c>
      <c r="O131" t="str">
        <f>IF($D131="","",IFERROR(VLOOKUP($B131,Kraftvärmeprod!$B$1:$BX$550,MATCH(O$2,Kraftvärmeprod!$B$1:$VX$1,0),FALSE)/1,0)-IFERROR(VLOOKUP($B131,'Slutlig allokering kvv'!$B$2:$BX$550,MATCH(O$2,'Slutlig allokering kvv'!$B$1:$BX$1,0),FALSE)/1,0))</f>
        <v/>
      </c>
      <c r="P131" t="str">
        <f>IF($D131="","",IFERROR(VLOOKUP($B131,Kraftvärmeprod!$B$1:$BX$550,MATCH(P$2,Kraftvärmeprod!$B$1:$VX$1,0),FALSE)/1,0)-IFERROR(VLOOKUP($B131,'Slutlig allokering kvv'!$B$2:$BX$550,MATCH(P$2,'Slutlig allokering kvv'!$B$1:$BX$1,0),FALSE)/1,0))</f>
        <v/>
      </c>
      <c r="Q131" t="str">
        <f>IF($D131="","",IFERROR(VLOOKUP($B131,Kraftvärmeprod!$B$1:$BX$550,MATCH(Q$2,Kraftvärmeprod!$B$1:$VX$1,0),FALSE)/1,0)-IFERROR(VLOOKUP($B131,'Slutlig allokering kvv'!$B$2:$BX$550,MATCH(Q$2,'Slutlig allokering kvv'!$B$1:$BX$1,0),FALSE)/1,0))</f>
        <v/>
      </c>
      <c r="R131" t="str">
        <f>IF($D131="","",IFERROR(VLOOKUP($B131,Kraftvärmeprod!$B$1:$BX$550,MATCH(R$2,Kraftvärmeprod!$B$1:$VX$1,0),FALSE)/1,0)-IFERROR(VLOOKUP($B131,'Slutlig allokering kvv'!$B$2:$BX$550,MATCH(R$2,'Slutlig allokering kvv'!$B$1:$BX$1,0),FALSE)/1,0))</f>
        <v/>
      </c>
      <c r="S131" t="str">
        <f>IF($D131="","",IFERROR(VLOOKUP($B131,Kraftvärmeprod!$B$1:$BX$550,MATCH(S$2,Kraftvärmeprod!$B$1:$VX$1,0),FALSE)/1,0)-IFERROR(VLOOKUP($B131,'Slutlig allokering kvv'!$B$2:$BX$550,MATCH(S$2,'Slutlig allokering kvv'!$B$1:$BX$1,0),FALSE)/1,0))</f>
        <v/>
      </c>
      <c r="T131" t="str">
        <f>IF($D131="","",IFERROR(VLOOKUP($B131,Kraftvärmeprod!$B$1:$BX$550,MATCH(T$2,Kraftvärmeprod!$B$1:$VX$1,0),FALSE)/1,0)-IFERROR(VLOOKUP($B131,'Slutlig allokering kvv'!$B$2:$BX$550,MATCH(T$2,'Slutlig allokering kvv'!$B$1:$BX$1,0),FALSE)/1,0))</f>
        <v/>
      </c>
      <c r="U131" t="str">
        <f>IF($D131="","",IFERROR(VLOOKUP($B131,Kraftvärmeprod!$B$1:$BX$550,MATCH(U$2,Kraftvärmeprod!$B$1:$VX$1,0),FALSE)/1,0)-IFERROR(VLOOKUP($B131,'Slutlig allokering kvv'!$B$2:$BX$550,MATCH(U$2,'Slutlig allokering kvv'!$B$1:$BX$1,0),FALSE)/1,0))</f>
        <v/>
      </c>
      <c r="V131" t="str">
        <f>IF($D131="","",IFERROR(VLOOKUP($B131,Kraftvärmeprod!$B$1:$BX$550,MATCH(V$2,Kraftvärmeprod!$B$1:$VX$1,0),FALSE)/1,0)-IFERROR(VLOOKUP($B131,'Slutlig allokering kvv'!$B$2:$BX$550,MATCH(V$2,'Slutlig allokering kvv'!$B$1:$BX$1,0),FALSE)/1,0))</f>
        <v/>
      </c>
      <c r="W131" t="str">
        <f>IF($D131="","",IFERROR(VLOOKUP($B131,Kraftvärmeprod!$B$1:$BX$550,MATCH(W$2,Kraftvärmeprod!$B$1:$VX$1,0),FALSE)/1,0)-IFERROR(VLOOKUP($B131,'Slutlig allokering kvv'!$B$2:$BX$550,MATCH(W$2,'Slutlig allokering kvv'!$B$1:$BX$1,0),FALSE)/1,0))</f>
        <v/>
      </c>
      <c r="X131" t="str">
        <f>IF($D131="","",IFERROR(VLOOKUP($B131,Kraftvärmeprod!$B$1:$BX$550,MATCH(X$2,Kraftvärmeprod!$B$1:$VX$1,0),FALSE)/1,0)-IFERROR(VLOOKUP($B131,'Slutlig allokering kvv'!$B$2:$BX$550,MATCH(X$2,'Slutlig allokering kvv'!$B$1:$BX$1,0),FALSE)/1,0))</f>
        <v/>
      </c>
      <c r="Y131" t="str">
        <f>IF($D131="","",IFERROR(VLOOKUP($B131,Kraftvärmeprod!$B$1:$BX$550,MATCH(Y$2,Kraftvärmeprod!$B$1:$VX$1,0),FALSE)/1,0)-IFERROR(VLOOKUP($B131,'Slutlig allokering kvv'!$B$2:$BX$550,MATCH(Y$2,'Slutlig allokering kvv'!$B$1:$BX$1,0),FALSE)/1,0))</f>
        <v/>
      </c>
      <c r="Z131" t="str">
        <f>IF($D131="","",IFERROR(VLOOKUP($B131,Kraftvärmeprod!$B$1:$BX$550,MATCH(Z$2,Kraftvärmeprod!$B$1:$VX$1,0),FALSE)/1,0)-IFERROR(VLOOKUP($B131,'Slutlig allokering kvv'!$B$2:$BX$550,MATCH(Z$2,'Slutlig allokering kvv'!$B$1:$BX$1,0),FALSE)/1,0))</f>
        <v/>
      </c>
      <c r="AA131" t="str">
        <f>IF($D131="","",IFERROR(VLOOKUP($B131,Kraftvärmeprod!$B$1:$BX$550,MATCH(AA$2,Kraftvärmeprod!$B$1:$VX$1,0),FALSE)/1,0)-IFERROR(VLOOKUP($B131,'Slutlig allokering kvv'!$B$2:$BX$550,MATCH(AA$2,'Slutlig allokering kvv'!$B$1:$BX$1,0),FALSE)/1,0))</f>
        <v/>
      </c>
      <c r="AB131" t="str">
        <f>IF($D131="","",IFERROR(VLOOKUP($B131,Kraftvärmeprod!$B$1:$BX$550,MATCH(AB$2,Kraftvärmeprod!$B$1:$VX$1,0),FALSE)/1,0)-IFERROR(VLOOKUP($B131,'Slutlig allokering kvv'!$B$2:$BX$550,MATCH(AB$2,'Slutlig allokering kvv'!$B$1:$BX$1,0),FALSE)/1,0))</f>
        <v/>
      </c>
      <c r="AC131" t="str">
        <f>IF($D131="","",IFERROR(VLOOKUP($B131,Kraftvärmeprod!$B$1:$BX$550,MATCH(AC$2,Kraftvärmeprod!$B$1:$VX$1,0),FALSE)/1,0)-IFERROR(VLOOKUP($B131,'Slutlig allokering kvv'!$B$2:$BX$550,MATCH(AC$2,'Slutlig allokering kvv'!$B$1:$BX$1,0),FALSE)/1,0))</f>
        <v/>
      </c>
      <c r="AE131" t="str">
        <f>IF($D131="","",IFERROR(VLOOKUP($B131,Miljö!$B$1:$E$550,MATCH("Hjälpel kraftvärme (GWh)",Miljö!$B$1:$E$1,0),FALSE)/1,0)-IFERROR(VLOOKUP($B131,'Slutlig allokering kvv'!$B$2:$BX$550,MATCH(AE$2,'Slutlig allokering kvv'!$B$1:$BX$1,0),FALSE)/1,0))</f>
        <v/>
      </c>
      <c r="AI131">
        <f t="shared" si="4"/>
        <v>0</v>
      </c>
      <c r="AK131">
        <f>IFERROR(VLOOKUP($B131,'Slutlig allokering kvv'!$B$2:$AX$550,MATCH("Summa slutlig allokerad tillförd energi (utan hjälpel och rökgaskondensering):",'Slutlig allokering kvv'!$B$1:$AX$1,0),FALSE)/1,"")</f>
        <v>0</v>
      </c>
      <c r="AM131" s="289" t="str">
        <f>IFERROR(1-VLOOKUP($B131,'Slutlig allokering kvv'!$B$2:$AX$550,MATCH("Andel av bränsle i kvv som allokerats till värme, exklusive rökgaskondensering och hjälpel",'Slutlig allokering kvv'!$B$1:$AX$1,0),FALSE),"")</f>
        <v/>
      </c>
      <c r="AO131" s="289" t="str">
        <f t="shared" si="5"/>
        <v/>
      </c>
      <c r="AP131" s="290" t="str">
        <f t="shared" si="6"/>
        <v/>
      </c>
      <c r="AQ131" s="290"/>
      <c r="AR131" s="239" t="str">
        <f t="shared" si="7"/>
        <v/>
      </c>
      <c r="AS131" s="290"/>
    </row>
    <row r="132" spans="1:45" x14ac:dyDescent="0.25">
      <c r="A132" s="2" t="str">
        <f>'Miljövärden för publ företag'!B134</f>
        <v>Lantmännen Agrovärme AB</v>
      </c>
      <c r="B132" s="2" t="str">
        <f>'Miljövärden för publ företag'!C134</f>
        <v>Grästorp</v>
      </c>
      <c r="C132" t="str">
        <f>IFERROR(VLOOKUP($B132,Kraftvärmeprod!$B$1:$AH$479,MATCH(C$2,Kraftvärmeprod!$B$1:$AG$1,0),FALSE)/1,"")</f>
        <v/>
      </c>
      <c r="D132" t="str">
        <f>IFERROR(VLOOKUP($B132,Kraftvärmeprod!$B$1:$AH$479,MATCH(D$2,Kraftvärmeprod!$B$1:$AG$1,0),FALSE)/1,"")</f>
        <v/>
      </c>
      <c r="F132" t="str">
        <f>IF($D132="","",IFERROR(VLOOKUP($B132,Kraftvärmeprod!$B$1:$BX$550,MATCH(F$2,Kraftvärmeprod!$B$1:$VX$1,0),FALSE)/1,0)-IFERROR(VLOOKUP($B132,'Slutlig allokering kvv'!$B$2:$BX$550,MATCH(F$2,'Slutlig allokering kvv'!$B$1:$BX$1,0),FALSE)/1,0))</f>
        <v/>
      </c>
      <c r="G132" t="str">
        <f>IF($D132="","",IFERROR(VLOOKUP($B132,Kraftvärmeprod!$B$1:$BX$550,MATCH(G$2,Kraftvärmeprod!$B$1:$VX$1,0),FALSE)/1,0)-IFERROR(VLOOKUP($B132,'Slutlig allokering kvv'!$B$2:$BX$550,MATCH(G$2,'Slutlig allokering kvv'!$B$1:$BX$1,0),FALSE)/1,0))</f>
        <v/>
      </c>
      <c r="H132" t="str">
        <f>IF($D132="","",IFERROR(VLOOKUP($B132,Kraftvärmeprod!$B$1:$BX$550,MATCH(H$2,Kraftvärmeprod!$B$1:$VX$1,0),FALSE)/1,0)-IFERROR(VLOOKUP($B132,'Slutlig allokering kvv'!$B$2:$BX$550,MATCH(H$2,'Slutlig allokering kvv'!$B$1:$BX$1,0),FALSE)/1,0))</f>
        <v/>
      </c>
      <c r="I132" t="str">
        <f>IF($D132="","",IFERROR(VLOOKUP($B132,Kraftvärmeprod!$B$1:$BX$550,MATCH(I$2,Kraftvärmeprod!$B$1:$VX$1,0),FALSE)/1,0)-IFERROR(VLOOKUP($B132,'Slutlig allokering kvv'!$B$2:$BX$550,MATCH(I$2,'Slutlig allokering kvv'!$B$1:$BX$1,0),FALSE)/1,0))</f>
        <v/>
      </c>
      <c r="J132" t="str">
        <f>IF($D132="","",IFERROR(VLOOKUP($B132,Kraftvärmeprod!$B$1:$BX$550,MATCH(J$2,Kraftvärmeprod!$B$1:$VX$1,0),FALSE)/1,0)-IFERROR(VLOOKUP($B132,'Slutlig allokering kvv'!$B$2:$BX$550,MATCH(J$2,'Slutlig allokering kvv'!$B$1:$BX$1,0),FALSE)/1,0))</f>
        <v/>
      </c>
      <c r="K132" t="str">
        <f>IF($D132="","",IFERROR(VLOOKUP($B132,Kraftvärmeprod!$B$1:$BX$550,MATCH(K$2,Kraftvärmeprod!$B$1:$VX$1,0),FALSE)/1,0)-IFERROR(VLOOKUP($B132,'Slutlig allokering kvv'!$B$2:$BX$550,MATCH(K$2,'Slutlig allokering kvv'!$B$1:$BX$1,0),FALSE)/1,0))</f>
        <v/>
      </c>
      <c r="L132" t="str">
        <f>IF($D132="","",IFERROR(VLOOKUP($B132,Kraftvärmeprod!$B$1:$BX$550,MATCH(L$2,Kraftvärmeprod!$B$1:$VX$1,0),FALSE)/1,0)-IFERROR(VLOOKUP($B132,'Slutlig allokering kvv'!$B$2:$BX$550,MATCH(L$2,'Slutlig allokering kvv'!$B$1:$BX$1,0),FALSE)/1,0))</f>
        <v/>
      </c>
      <c r="M132" t="str">
        <f>IF($D132="","",IFERROR(VLOOKUP($B132,Kraftvärmeprod!$B$1:$BX$550,MATCH(M$2,Kraftvärmeprod!$B$1:$VX$1,0),FALSE)/1,0)-IFERROR(VLOOKUP($B132,'Slutlig allokering kvv'!$B$2:$BX$550,MATCH(M$2,'Slutlig allokering kvv'!$B$1:$BX$1,0),FALSE)/1,0))</f>
        <v/>
      </c>
      <c r="N132" t="str">
        <f>IF($D132="","",IFERROR(VLOOKUP($B132,Kraftvärmeprod!$B$1:$BX$550,MATCH(N$2,Kraftvärmeprod!$B$1:$VX$1,0),FALSE)/1,0)-IFERROR(VLOOKUP($B132,'Slutlig allokering kvv'!$B$2:$BX$550,MATCH(N$2,'Slutlig allokering kvv'!$B$1:$BX$1,0),FALSE)/1,0))</f>
        <v/>
      </c>
      <c r="O132" t="str">
        <f>IF($D132="","",IFERROR(VLOOKUP($B132,Kraftvärmeprod!$B$1:$BX$550,MATCH(O$2,Kraftvärmeprod!$B$1:$VX$1,0),FALSE)/1,0)-IFERROR(VLOOKUP($B132,'Slutlig allokering kvv'!$B$2:$BX$550,MATCH(O$2,'Slutlig allokering kvv'!$B$1:$BX$1,0),FALSE)/1,0))</f>
        <v/>
      </c>
      <c r="P132" t="str">
        <f>IF($D132="","",IFERROR(VLOOKUP($B132,Kraftvärmeprod!$B$1:$BX$550,MATCH(P$2,Kraftvärmeprod!$B$1:$VX$1,0),FALSE)/1,0)-IFERROR(VLOOKUP($B132,'Slutlig allokering kvv'!$B$2:$BX$550,MATCH(P$2,'Slutlig allokering kvv'!$B$1:$BX$1,0),FALSE)/1,0))</f>
        <v/>
      </c>
      <c r="Q132" t="str">
        <f>IF($D132="","",IFERROR(VLOOKUP($B132,Kraftvärmeprod!$B$1:$BX$550,MATCH(Q$2,Kraftvärmeprod!$B$1:$VX$1,0),FALSE)/1,0)-IFERROR(VLOOKUP($B132,'Slutlig allokering kvv'!$B$2:$BX$550,MATCH(Q$2,'Slutlig allokering kvv'!$B$1:$BX$1,0),FALSE)/1,0))</f>
        <v/>
      </c>
      <c r="R132" t="str">
        <f>IF($D132="","",IFERROR(VLOOKUP($B132,Kraftvärmeprod!$B$1:$BX$550,MATCH(R$2,Kraftvärmeprod!$B$1:$VX$1,0),FALSE)/1,0)-IFERROR(VLOOKUP($B132,'Slutlig allokering kvv'!$B$2:$BX$550,MATCH(R$2,'Slutlig allokering kvv'!$B$1:$BX$1,0),FALSE)/1,0))</f>
        <v/>
      </c>
      <c r="S132" t="str">
        <f>IF($D132="","",IFERROR(VLOOKUP($B132,Kraftvärmeprod!$B$1:$BX$550,MATCH(S$2,Kraftvärmeprod!$B$1:$VX$1,0),FALSE)/1,0)-IFERROR(VLOOKUP($B132,'Slutlig allokering kvv'!$B$2:$BX$550,MATCH(S$2,'Slutlig allokering kvv'!$B$1:$BX$1,0),FALSE)/1,0))</f>
        <v/>
      </c>
      <c r="T132" t="str">
        <f>IF($D132="","",IFERROR(VLOOKUP($B132,Kraftvärmeprod!$B$1:$BX$550,MATCH(T$2,Kraftvärmeprod!$B$1:$VX$1,0),FALSE)/1,0)-IFERROR(VLOOKUP($B132,'Slutlig allokering kvv'!$B$2:$BX$550,MATCH(T$2,'Slutlig allokering kvv'!$B$1:$BX$1,0),FALSE)/1,0))</f>
        <v/>
      </c>
      <c r="U132" t="str">
        <f>IF($D132="","",IFERROR(VLOOKUP($B132,Kraftvärmeprod!$B$1:$BX$550,MATCH(U$2,Kraftvärmeprod!$B$1:$VX$1,0),FALSE)/1,0)-IFERROR(VLOOKUP($B132,'Slutlig allokering kvv'!$B$2:$BX$550,MATCH(U$2,'Slutlig allokering kvv'!$B$1:$BX$1,0),FALSE)/1,0))</f>
        <v/>
      </c>
      <c r="V132" t="str">
        <f>IF($D132="","",IFERROR(VLOOKUP($B132,Kraftvärmeprod!$B$1:$BX$550,MATCH(V$2,Kraftvärmeprod!$B$1:$VX$1,0),FALSE)/1,0)-IFERROR(VLOOKUP($B132,'Slutlig allokering kvv'!$B$2:$BX$550,MATCH(V$2,'Slutlig allokering kvv'!$B$1:$BX$1,0),FALSE)/1,0))</f>
        <v/>
      </c>
      <c r="W132" t="str">
        <f>IF($D132="","",IFERROR(VLOOKUP($B132,Kraftvärmeprod!$B$1:$BX$550,MATCH(W$2,Kraftvärmeprod!$B$1:$VX$1,0),FALSE)/1,0)-IFERROR(VLOOKUP($B132,'Slutlig allokering kvv'!$B$2:$BX$550,MATCH(W$2,'Slutlig allokering kvv'!$B$1:$BX$1,0),FALSE)/1,0))</f>
        <v/>
      </c>
      <c r="X132" t="str">
        <f>IF($D132="","",IFERROR(VLOOKUP($B132,Kraftvärmeprod!$B$1:$BX$550,MATCH(X$2,Kraftvärmeprod!$B$1:$VX$1,0),FALSE)/1,0)-IFERROR(VLOOKUP($B132,'Slutlig allokering kvv'!$B$2:$BX$550,MATCH(X$2,'Slutlig allokering kvv'!$B$1:$BX$1,0),FALSE)/1,0))</f>
        <v/>
      </c>
      <c r="Y132" t="str">
        <f>IF($D132="","",IFERROR(VLOOKUP($B132,Kraftvärmeprod!$B$1:$BX$550,MATCH(Y$2,Kraftvärmeprod!$B$1:$VX$1,0),FALSE)/1,0)-IFERROR(VLOOKUP($B132,'Slutlig allokering kvv'!$B$2:$BX$550,MATCH(Y$2,'Slutlig allokering kvv'!$B$1:$BX$1,0),FALSE)/1,0))</f>
        <v/>
      </c>
      <c r="Z132" t="str">
        <f>IF($D132="","",IFERROR(VLOOKUP($B132,Kraftvärmeprod!$B$1:$BX$550,MATCH(Z$2,Kraftvärmeprod!$B$1:$VX$1,0),FALSE)/1,0)-IFERROR(VLOOKUP($B132,'Slutlig allokering kvv'!$B$2:$BX$550,MATCH(Z$2,'Slutlig allokering kvv'!$B$1:$BX$1,0),FALSE)/1,0))</f>
        <v/>
      </c>
      <c r="AA132" t="str">
        <f>IF($D132="","",IFERROR(VLOOKUP($B132,Kraftvärmeprod!$B$1:$BX$550,MATCH(AA$2,Kraftvärmeprod!$B$1:$VX$1,0),FALSE)/1,0)-IFERROR(VLOOKUP($B132,'Slutlig allokering kvv'!$B$2:$BX$550,MATCH(AA$2,'Slutlig allokering kvv'!$B$1:$BX$1,0),FALSE)/1,0))</f>
        <v/>
      </c>
      <c r="AB132" t="str">
        <f>IF($D132="","",IFERROR(VLOOKUP($B132,Kraftvärmeprod!$B$1:$BX$550,MATCH(AB$2,Kraftvärmeprod!$B$1:$VX$1,0),FALSE)/1,0)-IFERROR(VLOOKUP($B132,'Slutlig allokering kvv'!$B$2:$BX$550,MATCH(AB$2,'Slutlig allokering kvv'!$B$1:$BX$1,0),FALSE)/1,0))</f>
        <v/>
      </c>
      <c r="AC132" t="str">
        <f>IF($D132="","",IFERROR(VLOOKUP($B132,Kraftvärmeprod!$B$1:$BX$550,MATCH(AC$2,Kraftvärmeprod!$B$1:$VX$1,0),FALSE)/1,0)-IFERROR(VLOOKUP($B132,'Slutlig allokering kvv'!$B$2:$BX$550,MATCH(AC$2,'Slutlig allokering kvv'!$B$1:$BX$1,0),FALSE)/1,0))</f>
        <v/>
      </c>
      <c r="AE132" t="str">
        <f>IF($D132="","",IFERROR(VLOOKUP($B132,Miljö!$B$1:$E$550,MATCH("Hjälpel kraftvärme (GWh)",Miljö!$B$1:$E$1,0),FALSE)/1,0)-IFERROR(VLOOKUP($B132,'Slutlig allokering kvv'!$B$2:$BX$550,MATCH(AE$2,'Slutlig allokering kvv'!$B$1:$BX$1,0),FALSE)/1,0))</f>
        <v/>
      </c>
      <c r="AI132">
        <f t="shared" ref="AI132:AI195" si="8">SUM(F132:AB132)</f>
        <v>0</v>
      </c>
      <c r="AK132">
        <f>IFERROR(VLOOKUP($B132,'Slutlig allokering kvv'!$B$2:$AX$550,MATCH("Summa slutlig allokerad tillförd energi (utan hjälpel och rökgaskondensering):",'Slutlig allokering kvv'!$B$1:$AX$1,0),FALSE)/1,"")</f>
        <v>0</v>
      </c>
      <c r="AM132" s="289" t="str">
        <f>IFERROR(1-VLOOKUP($B132,'Slutlig allokering kvv'!$B$2:$AX$550,MATCH("Andel av bränsle i kvv som allokerats till värme, exklusive rökgaskondensering och hjälpel",'Slutlig allokering kvv'!$B$1:$AX$1,0),FALSE),"")</f>
        <v/>
      </c>
      <c r="AO132" s="289" t="str">
        <f t="shared" ref="AO132:AO195" si="9">IFERROR(AI132/(AI132+AK132),"")</f>
        <v/>
      </c>
      <c r="AP132" s="290" t="str">
        <f t="shared" ref="AP132:AP195" si="10">IFERROR(AM132-AO132,"")</f>
        <v/>
      </c>
      <c r="AQ132" s="290"/>
      <c r="AR132" s="239" t="str">
        <f t="shared" ref="AR132:AR195" si="11">IFERROR(D132/(AI132+AE132),"")</f>
        <v/>
      </c>
      <c r="AS132" s="290"/>
    </row>
    <row r="133" spans="1:45" x14ac:dyDescent="0.25">
      <c r="A133" s="2" t="str">
        <f>'Miljövärden för publ företag'!B135</f>
        <v>Lantmännen Agrovärme AB</v>
      </c>
      <c r="B133" s="2" t="str">
        <f>'Miljövärden för publ företag'!C135</f>
        <v>Horred</v>
      </c>
      <c r="C133" t="str">
        <f>IFERROR(VLOOKUP($B133,Kraftvärmeprod!$B$1:$AH$479,MATCH(C$2,Kraftvärmeprod!$B$1:$AG$1,0),FALSE)/1,"")</f>
        <v/>
      </c>
      <c r="D133" t="str">
        <f>IFERROR(VLOOKUP($B133,Kraftvärmeprod!$B$1:$AH$479,MATCH(D$2,Kraftvärmeprod!$B$1:$AG$1,0),FALSE)/1,"")</f>
        <v/>
      </c>
      <c r="F133" t="str">
        <f>IF($D133="","",IFERROR(VLOOKUP($B133,Kraftvärmeprod!$B$1:$BX$550,MATCH(F$2,Kraftvärmeprod!$B$1:$VX$1,0),FALSE)/1,0)-IFERROR(VLOOKUP($B133,'Slutlig allokering kvv'!$B$2:$BX$550,MATCH(F$2,'Slutlig allokering kvv'!$B$1:$BX$1,0),FALSE)/1,0))</f>
        <v/>
      </c>
      <c r="G133" t="str">
        <f>IF($D133="","",IFERROR(VLOOKUP($B133,Kraftvärmeprod!$B$1:$BX$550,MATCH(G$2,Kraftvärmeprod!$B$1:$VX$1,0),FALSE)/1,0)-IFERROR(VLOOKUP($B133,'Slutlig allokering kvv'!$B$2:$BX$550,MATCH(G$2,'Slutlig allokering kvv'!$B$1:$BX$1,0),FALSE)/1,0))</f>
        <v/>
      </c>
      <c r="H133" t="str">
        <f>IF($D133="","",IFERROR(VLOOKUP($B133,Kraftvärmeprod!$B$1:$BX$550,MATCH(H$2,Kraftvärmeprod!$B$1:$VX$1,0),FALSE)/1,0)-IFERROR(VLOOKUP($B133,'Slutlig allokering kvv'!$B$2:$BX$550,MATCH(H$2,'Slutlig allokering kvv'!$B$1:$BX$1,0),FALSE)/1,0))</f>
        <v/>
      </c>
      <c r="I133" t="str">
        <f>IF($D133="","",IFERROR(VLOOKUP($B133,Kraftvärmeprod!$B$1:$BX$550,MATCH(I$2,Kraftvärmeprod!$B$1:$VX$1,0),FALSE)/1,0)-IFERROR(VLOOKUP($B133,'Slutlig allokering kvv'!$B$2:$BX$550,MATCH(I$2,'Slutlig allokering kvv'!$B$1:$BX$1,0),FALSE)/1,0))</f>
        <v/>
      </c>
      <c r="J133" t="str">
        <f>IF($D133="","",IFERROR(VLOOKUP($B133,Kraftvärmeprod!$B$1:$BX$550,MATCH(J$2,Kraftvärmeprod!$B$1:$VX$1,0),FALSE)/1,0)-IFERROR(VLOOKUP($B133,'Slutlig allokering kvv'!$B$2:$BX$550,MATCH(J$2,'Slutlig allokering kvv'!$B$1:$BX$1,0),FALSE)/1,0))</f>
        <v/>
      </c>
      <c r="K133" t="str">
        <f>IF($D133="","",IFERROR(VLOOKUP($B133,Kraftvärmeprod!$B$1:$BX$550,MATCH(K$2,Kraftvärmeprod!$B$1:$VX$1,0),FALSE)/1,0)-IFERROR(VLOOKUP($B133,'Slutlig allokering kvv'!$B$2:$BX$550,MATCH(K$2,'Slutlig allokering kvv'!$B$1:$BX$1,0),FALSE)/1,0))</f>
        <v/>
      </c>
      <c r="L133" t="str">
        <f>IF($D133="","",IFERROR(VLOOKUP($B133,Kraftvärmeprod!$B$1:$BX$550,MATCH(L$2,Kraftvärmeprod!$B$1:$VX$1,0),FALSE)/1,0)-IFERROR(VLOOKUP($B133,'Slutlig allokering kvv'!$B$2:$BX$550,MATCH(L$2,'Slutlig allokering kvv'!$B$1:$BX$1,0),FALSE)/1,0))</f>
        <v/>
      </c>
      <c r="M133" t="str">
        <f>IF($D133="","",IFERROR(VLOOKUP($B133,Kraftvärmeprod!$B$1:$BX$550,MATCH(M$2,Kraftvärmeprod!$B$1:$VX$1,0),FALSE)/1,0)-IFERROR(VLOOKUP($B133,'Slutlig allokering kvv'!$B$2:$BX$550,MATCH(M$2,'Slutlig allokering kvv'!$B$1:$BX$1,0),FALSE)/1,0))</f>
        <v/>
      </c>
      <c r="N133" t="str">
        <f>IF($D133="","",IFERROR(VLOOKUP($B133,Kraftvärmeprod!$B$1:$BX$550,MATCH(N$2,Kraftvärmeprod!$B$1:$VX$1,0),FALSE)/1,0)-IFERROR(VLOOKUP($B133,'Slutlig allokering kvv'!$B$2:$BX$550,MATCH(N$2,'Slutlig allokering kvv'!$B$1:$BX$1,0),FALSE)/1,0))</f>
        <v/>
      </c>
      <c r="O133" t="str">
        <f>IF($D133="","",IFERROR(VLOOKUP($B133,Kraftvärmeprod!$B$1:$BX$550,MATCH(O$2,Kraftvärmeprod!$B$1:$VX$1,0),FALSE)/1,0)-IFERROR(VLOOKUP($B133,'Slutlig allokering kvv'!$B$2:$BX$550,MATCH(O$2,'Slutlig allokering kvv'!$B$1:$BX$1,0),FALSE)/1,0))</f>
        <v/>
      </c>
      <c r="P133" t="str">
        <f>IF($D133="","",IFERROR(VLOOKUP($B133,Kraftvärmeprod!$B$1:$BX$550,MATCH(P$2,Kraftvärmeprod!$B$1:$VX$1,0),FALSE)/1,0)-IFERROR(VLOOKUP($B133,'Slutlig allokering kvv'!$B$2:$BX$550,MATCH(P$2,'Slutlig allokering kvv'!$B$1:$BX$1,0),FALSE)/1,0))</f>
        <v/>
      </c>
      <c r="Q133" t="str">
        <f>IF($D133="","",IFERROR(VLOOKUP($B133,Kraftvärmeprod!$B$1:$BX$550,MATCH(Q$2,Kraftvärmeprod!$B$1:$VX$1,0),FALSE)/1,0)-IFERROR(VLOOKUP($B133,'Slutlig allokering kvv'!$B$2:$BX$550,MATCH(Q$2,'Slutlig allokering kvv'!$B$1:$BX$1,0),FALSE)/1,0))</f>
        <v/>
      </c>
      <c r="R133" t="str">
        <f>IF($D133="","",IFERROR(VLOOKUP($B133,Kraftvärmeprod!$B$1:$BX$550,MATCH(R$2,Kraftvärmeprod!$B$1:$VX$1,0),FALSE)/1,0)-IFERROR(VLOOKUP($B133,'Slutlig allokering kvv'!$B$2:$BX$550,MATCH(R$2,'Slutlig allokering kvv'!$B$1:$BX$1,0),FALSE)/1,0))</f>
        <v/>
      </c>
      <c r="S133" t="str">
        <f>IF($D133="","",IFERROR(VLOOKUP($B133,Kraftvärmeprod!$B$1:$BX$550,MATCH(S$2,Kraftvärmeprod!$B$1:$VX$1,0),FALSE)/1,0)-IFERROR(VLOOKUP($B133,'Slutlig allokering kvv'!$B$2:$BX$550,MATCH(S$2,'Slutlig allokering kvv'!$B$1:$BX$1,0),FALSE)/1,0))</f>
        <v/>
      </c>
      <c r="T133" t="str">
        <f>IF($D133="","",IFERROR(VLOOKUP($B133,Kraftvärmeprod!$B$1:$BX$550,MATCH(T$2,Kraftvärmeprod!$B$1:$VX$1,0),FALSE)/1,0)-IFERROR(VLOOKUP($B133,'Slutlig allokering kvv'!$B$2:$BX$550,MATCH(T$2,'Slutlig allokering kvv'!$B$1:$BX$1,0),FALSE)/1,0))</f>
        <v/>
      </c>
      <c r="U133" t="str">
        <f>IF($D133="","",IFERROR(VLOOKUP($B133,Kraftvärmeprod!$B$1:$BX$550,MATCH(U$2,Kraftvärmeprod!$B$1:$VX$1,0),FALSE)/1,0)-IFERROR(VLOOKUP($B133,'Slutlig allokering kvv'!$B$2:$BX$550,MATCH(U$2,'Slutlig allokering kvv'!$B$1:$BX$1,0),FALSE)/1,0))</f>
        <v/>
      </c>
      <c r="V133" t="str">
        <f>IF($D133="","",IFERROR(VLOOKUP($B133,Kraftvärmeprod!$B$1:$BX$550,MATCH(V$2,Kraftvärmeprod!$B$1:$VX$1,0),FALSE)/1,0)-IFERROR(VLOOKUP($B133,'Slutlig allokering kvv'!$B$2:$BX$550,MATCH(V$2,'Slutlig allokering kvv'!$B$1:$BX$1,0),FALSE)/1,0))</f>
        <v/>
      </c>
      <c r="W133" t="str">
        <f>IF($D133="","",IFERROR(VLOOKUP($B133,Kraftvärmeprod!$B$1:$BX$550,MATCH(W$2,Kraftvärmeprod!$B$1:$VX$1,0),FALSE)/1,0)-IFERROR(VLOOKUP($B133,'Slutlig allokering kvv'!$B$2:$BX$550,MATCH(W$2,'Slutlig allokering kvv'!$B$1:$BX$1,0),FALSE)/1,0))</f>
        <v/>
      </c>
      <c r="X133" t="str">
        <f>IF($D133="","",IFERROR(VLOOKUP($B133,Kraftvärmeprod!$B$1:$BX$550,MATCH(X$2,Kraftvärmeprod!$B$1:$VX$1,0),FALSE)/1,0)-IFERROR(VLOOKUP($B133,'Slutlig allokering kvv'!$B$2:$BX$550,MATCH(X$2,'Slutlig allokering kvv'!$B$1:$BX$1,0),FALSE)/1,0))</f>
        <v/>
      </c>
      <c r="Y133" t="str">
        <f>IF($D133="","",IFERROR(VLOOKUP($B133,Kraftvärmeprod!$B$1:$BX$550,MATCH(Y$2,Kraftvärmeprod!$B$1:$VX$1,0),FALSE)/1,0)-IFERROR(VLOOKUP($B133,'Slutlig allokering kvv'!$B$2:$BX$550,MATCH(Y$2,'Slutlig allokering kvv'!$B$1:$BX$1,0),FALSE)/1,0))</f>
        <v/>
      </c>
      <c r="Z133" t="str">
        <f>IF($D133="","",IFERROR(VLOOKUP($B133,Kraftvärmeprod!$B$1:$BX$550,MATCH(Z$2,Kraftvärmeprod!$B$1:$VX$1,0),FALSE)/1,0)-IFERROR(VLOOKUP($B133,'Slutlig allokering kvv'!$B$2:$BX$550,MATCH(Z$2,'Slutlig allokering kvv'!$B$1:$BX$1,0),FALSE)/1,0))</f>
        <v/>
      </c>
      <c r="AA133" t="str">
        <f>IF($D133="","",IFERROR(VLOOKUP($B133,Kraftvärmeprod!$B$1:$BX$550,MATCH(AA$2,Kraftvärmeprod!$B$1:$VX$1,0),FALSE)/1,0)-IFERROR(VLOOKUP($B133,'Slutlig allokering kvv'!$B$2:$BX$550,MATCH(AA$2,'Slutlig allokering kvv'!$B$1:$BX$1,0),FALSE)/1,0))</f>
        <v/>
      </c>
      <c r="AB133" t="str">
        <f>IF($D133="","",IFERROR(VLOOKUP($B133,Kraftvärmeprod!$B$1:$BX$550,MATCH(AB$2,Kraftvärmeprod!$B$1:$VX$1,0),FALSE)/1,0)-IFERROR(VLOOKUP($B133,'Slutlig allokering kvv'!$B$2:$BX$550,MATCH(AB$2,'Slutlig allokering kvv'!$B$1:$BX$1,0),FALSE)/1,0))</f>
        <v/>
      </c>
      <c r="AC133" t="str">
        <f>IF($D133="","",IFERROR(VLOOKUP($B133,Kraftvärmeprod!$B$1:$BX$550,MATCH(AC$2,Kraftvärmeprod!$B$1:$VX$1,0),FALSE)/1,0)-IFERROR(VLOOKUP($B133,'Slutlig allokering kvv'!$B$2:$BX$550,MATCH(AC$2,'Slutlig allokering kvv'!$B$1:$BX$1,0),FALSE)/1,0))</f>
        <v/>
      </c>
      <c r="AE133" t="str">
        <f>IF($D133="","",IFERROR(VLOOKUP($B133,Miljö!$B$1:$E$550,MATCH("Hjälpel kraftvärme (GWh)",Miljö!$B$1:$E$1,0),FALSE)/1,0)-IFERROR(VLOOKUP($B133,'Slutlig allokering kvv'!$B$2:$BX$550,MATCH(AE$2,'Slutlig allokering kvv'!$B$1:$BX$1,0),FALSE)/1,0))</f>
        <v/>
      </c>
      <c r="AI133">
        <f t="shared" si="8"/>
        <v>0</v>
      </c>
      <c r="AK133">
        <f>IFERROR(VLOOKUP($B133,'Slutlig allokering kvv'!$B$2:$AX$550,MATCH("Summa slutlig allokerad tillförd energi (utan hjälpel och rökgaskondensering):",'Slutlig allokering kvv'!$B$1:$AX$1,0),FALSE)/1,"")</f>
        <v>0</v>
      </c>
      <c r="AM133" s="289" t="str">
        <f>IFERROR(1-VLOOKUP($B133,'Slutlig allokering kvv'!$B$2:$AX$550,MATCH("Andel av bränsle i kvv som allokerats till värme, exklusive rökgaskondensering och hjälpel",'Slutlig allokering kvv'!$B$1:$AX$1,0),FALSE),"")</f>
        <v/>
      </c>
      <c r="AO133" s="289" t="str">
        <f t="shared" si="9"/>
        <v/>
      </c>
      <c r="AP133" s="290" t="str">
        <f t="shared" si="10"/>
        <v/>
      </c>
      <c r="AQ133" s="290"/>
      <c r="AR133" s="239" t="str">
        <f t="shared" si="11"/>
        <v/>
      </c>
      <c r="AS133" s="290"/>
    </row>
    <row r="134" spans="1:45" x14ac:dyDescent="0.25">
      <c r="A134" s="2" t="str">
        <f>'Miljövärden för publ företag'!B136</f>
        <v>Lantmännen Agrovärme AB</v>
      </c>
      <c r="B134" s="2" t="str">
        <f>'Miljövärden för publ företag'!C136</f>
        <v>Kvänum</v>
      </c>
      <c r="C134" t="str">
        <f>IFERROR(VLOOKUP($B134,Kraftvärmeprod!$B$1:$AH$479,MATCH(C$2,Kraftvärmeprod!$B$1:$AG$1,0),FALSE)/1,"")</f>
        <v/>
      </c>
      <c r="D134" t="str">
        <f>IFERROR(VLOOKUP($B134,Kraftvärmeprod!$B$1:$AH$479,MATCH(D$2,Kraftvärmeprod!$B$1:$AG$1,0),FALSE)/1,"")</f>
        <v/>
      </c>
      <c r="F134" t="str">
        <f>IF($D134="","",IFERROR(VLOOKUP($B134,Kraftvärmeprod!$B$1:$BX$550,MATCH(F$2,Kraftvärmeprod!$B$1:$VX$1,0),FALSE)/1,0)-IFERROR(VLOOKUP($B134,'Slutlig allokering kvv'!$B$2:$BX$550,MATCH(F$2,'Slutlig allokering kvv'!$B$1:$BX$1,0),FALSE)/1,0))</f>
        <v/>
      </c>
      <c r="G134" t="str">
        <f>IF($D134="","",IFERROR(VLOOKUP($B134,Kraftvärmeprod!$B$1:$BX$550,MATCH(G$2,Kraftvärmeprod!$B$1:$VX$1,0),FALSE)/1,0)-IFERROR(VLOOKUP($B134,'Slutlig allokering kvv'!$B$2:$BX$550,MATCH(G$2,'Slutlig allokering kvv'!$B$1:$BX$1,0),FALSE)/1,0))</f>
        <v/>
      </c>
      <c r="H134" t="str">
        <f>IF($D134="","",IFERROR(VLOOKUP($B134,Kraftvärmeprod!$B$1:$BX$550,MATCH(H$2,Kraftvärmeprod!$B$1:$VX$1,0),FALSE)/1,0)-IFERROR(VLOOKUP($B134,'Slutlig allokering kvv'!$B$2:$BX$550,MATCH(H$2,'Slutlig allokering kvv'!$B$1:$BX$1,0),FALSE)/1,0))</f>
        <v/>
      </c>
      <c r="I134" t="str">
        <f>IF($D134="","",IFERROR(VLOOKUP($B134,Kraftvärmeprod!$B$1:$BX$550,MATCH(I$2,Kraftvärmeprod!$B$1:$VX$1,0),FALSE)/1,0)-IFERROR(VLOOKUP($B134,'Slutlig allokering kvv'!$B$2:$BX$550,MATCH(I$2,'Slutlig allokering kvv'!$B$1:$BX$1,0),FALSE)/1,0))</f>
        <v/>
      </c>
      <c r="J134" t="str">
        <f>IF($D134="","",IFERROR(VLOOKUP($B134,Kraftvärmeprod!$B$1:$BX$550,MATCH(J$2,Kraftvärmeprod!$B$1:$VX$1,0),FALSE)/1,0)-IFERROR(VLOOKUP($B134,'Slutlig allokering kvv'!$B$2:$BX$550,MATCH(J$2,'Slutlig allokering kvv'!$B$1:$BX$1,0),FALSE)/1,0))</f>
        <v/>
      </c>
      <c r="K134" t="str">
        <f>IF($D134="","",IFERROR(VLOOKUP($B134,Kraftvärmeprod!$B$1:$BX$550,MATCH(K$2,Kraftvärmeprod!$B$1:$VX$1,0),FALSE)/1,0)-IFERROR(VLOOKUP($B134,'Slutlig allokering kvv'!$B$2:$BX$550,MATCH(K$2,'Slutlig allokering kvv'!$B$1:$BX$1,0),FALSE)/1,0))</f>
        <v/>
      </c>
      <c r="L134" t="str">
        <f>IF($D134="","",IFERROR(VLOOKUP($B134,Kraftvärmeprod!$B$1:$BX$550,MATCH(L$2,Kraftvärmeprod!$B$1:$VX$1,0),FALSE)/1,0)-IFERROR(VLOOKUP($B134,'Slutlig allokering kvv'!$B$2:$BX$550,MATCH(L$2,'Slutlig allokering kvv'!$B$1:$BX$1,0),FALSE)/1,0))</f>
        <v/>
      </c>
      <c r="M134" t="str">
        <f>IF($D134="","",IFERROR(VLOOKUP($B134,Kraftvärmeprod!$B$1:$BX$550,MATCH(M$2,Kraftvärmeprod!$B$1:$VX$1,0),FALSE)/1,0)-IFERROR(VLOOKUP($B134,'Slutlig allokering kvv'!$B$2:$BX$550,MATCH(M$2,'Slutlig allokering kvv'!$B$1:$BX$1,0),FALSE)/1,0))</f>
        <v/>
      </c>
      <c r="N134" t="str">
        <f>IF($D134="","",IFERROR(VLOOKUP($B134,Kraftvärmeprod!$B$1:$BX$550,MATCH(N$2,Kraftvärmeprod!$B$1:$VX$1,0),FALSE)/1,0)-IFERROR(VLOOKUP($B134,'Slutlig allokering kvv'!$B$2:$BX$550,MATCH(N$2,'Slutlig allokering kvv'!$B$1:$BX$1,0),FALSE)/1,0))</f>
        <v/>
      </c>
      <c r="O134" t="str">
        <f>IF($D134="","",IFERROR(VLOOKUP($B134,Kraftvärmeprod!$B$1:$BX$550,MATCH(O$2,Kraftvärmeprod!$B$1:$VX$1,0),FALSE)/1,0)-IFERROR(VLOOKUP($B134,'Slutlig allokering kvv'!$B$2:$BX$550,MATCH(O$2,'Slutlig allokering kvv'!$B$1:$BX$1,0),FALSE)/1,0))</f>
        <v/>
      </c>
      <c r="P134" t="str">
        <f>IF($D134="","",IFERROR(VLOOKUP($B134,Kraftvärmeprod!$B$1:$BX$550,MATCH(P$2,Kraftvärmeprod!$B$1:$VX$1,0),FALSE)/1,0)-IFERROR(VLOOKUP($B134,'Slutlig allokering kvv'!$B$2:$BX$550,MATCH(P$2,'Slutlig allokering kvv'!$B$1:$BX$1,0),FALSE)/1,0))</f>
        <v/>
      </c>
      <c r="Q134" t="str">
        <f>IF($D134="","",IFERROR(VLOOKUP($B134,Kraftvärmeprod!$B$1:$BX$550,MATCH(Q$2,Kraftvärmeprod!$B$1:$VX$1,0),FALSE)/1,0)-IFERROR(VLOOKUP($B134,'Slutlig allokering kvv'!$B$2:$BX$550,MATCH(Q$2,'Slutlig allokering kvv'!$B$1:$BX$1,0),FALSE)/1,0))</f>
        <v/>
      </c>
      <c r="R134" t="str">
        <f>IF($D134="","",IFERROR(VLOOKUP($B134,Kraftvärmeprod!$B$1:$BX$550,MATCH(R$2,Kraftvärmeprod!$B$1:$VX$1,0),FALSE)/1,0)-IFERROR(VLOOKUP($B134,'Slutlig allokering kvv'!$B$2:$BX$550,MATCH(R$2,'Slutlig allokering kvv'!$B$1:$BX$1,0),FALSE)/1,0))</f>
        <v/>
      </c>
      <c r="S134" t="str">
        <f>IF($D134="","",IFERROR(VLOOKUP($B134,Kraftvärmeprod!$B$1:$BX$550,MATCH(S$2,Kraftvärmeprod!$B$1:$VX$1,0),FALSE)/1,0)-IFERROR(VLOOKUP($B134,'Slutlig allokering kvv'!$B$2:$BX$550,MATCH(S$2,'Slutlig allokering kvv'!$B$1:$BX$1,0),FALSE)/1,0))</f>
        <v/>
      </c>
      <c r="T134" t="str">
        <f>IF($D134="","",IFERROR(VLOOKUP($B134,Kraftvärmeprod!$B$1:$BX$550,MATCH(T$2,Kraftvärmeprod!$B$1:$VX$1,0),FALSE)/1,0)-IFERROR(VLOOKUP($B134,'Slutlig allokering kvv'!$B$2:$BX$550,MATCH(T$2,'Slutlig allokering kvv'!$B$1:$BX$1,0),FALSE)/1,0))</f>
        <v/>
      </c>
      <c r="U134" t="str">
        <f>IF($D134="","",IFERROR(VLOOKUP($B134,Kraftvärmeprod!$B$1:$BX$550,MATCH(U$2,Kraftvärmeprod!$B$1:$VX$1,0),FALSE)/1,0)-IFERROR(VLOOKUP($B134,'Slutlig allokering kvv'!$B$2:$BX$550,MATCH(U$2,'Slutlig allokering kvv'!$B$1:$BX$1,0),FALSE)/1,0))</f>
        <v/>
      </c>
      <c r="V134" t="str">
        <f>IF($D134="","",IFERROR(VLOOKUP($B134,Kraftvärmeprod!$B$1:$BX$550,MATCH(V$2,Kraftvärmeprod!$B$1:$VX$1,0),FALSE)/1,0)-IFERROR(VLOOKUP($B134,'Slutlig allokering kvv'!$B$2:$BX$550,MATCH(V$2,'Slutlig allokering kvv'!$B$1:$BX$1,0),FALSE)/1,0))</f>
        <v/>
      </c>
      <c r="W134" t="str">
        <f>IF($D134="","",IFERROR(VLOOKUP($B134,Kraftvärmeprod!$B$1:$BX$550,MATCH(W$2,Kraftvärmeprod!$B$1:$VX$1,0),FALSE)/1,0)-IFERROR(VLOOKUP($B134,'Slutlig allokering kvv'!$B$2:$BX$550,MATCH(W$2,'Slutlig allokering kvv'!$B$1:$BX$1,0),FALSE)/1,0))</f>
        <v/>
      </c>
      <c r="X134" t="str">
        <f>IF($D134="","",IFERROR(VLOOKUP($B134,Kraftvärmeprod!$B$1:$BX$550,MATCH(X$2,Kraftvärmeprod!$B$1:$VX$1,0),FALSE)/1,0)-IFERROR(VLOOKUP($B134,'Slutlig allokering kvv'!$B$2:$BX$550,MATCH(X$2,'Slutlig allokering kvv'!$B$1:$BX$1,0),FALSE)/1,0))</f>
        <v/>
      </c>
      <c r="Y134" t="str">
        <f>IF($D134="","",IFERROR(VLOOKUP($B134,Kraftvärmeprod!$B$1:$BX$550,MATCH(Y$2,Kraftvärmeprod!$B$1:$VX$1,0),FALSE)/1,0)-IFERROR(VLOOKUP($B134,'Slutlig allokering kvv'!$B$2:$BX$550,MATCH(Y$2,'Slutlig allokering kvv'!$B$1:$BX$1,0),FALSE)/1,0))</f>
        <v/>
      </c>
      <c r="Z134" t="str">
        <f>IF($D134="","",IFERROR(VLOOKUP($B134,Kraftvärmeprod!$B$1:$BX$550,MATCH(Z$2,Kraftvärmeprod!$B$1:$VX$1,0),FALSE)/1,0)-IFERROR(VLOOKUP($B134,'Slutlig allokering kvv'!$B$2:$BX$550,MATCH(Z$2,'Slutlig allokering kvv'!$B$1:$BX$1,0),FALSE)/1,0))</f>
        <v/>
      </c>
      <c r="AA134" t="str">
        <f>IF($D134="","",IFERROR(VLOOKUP($B134,Kraftvärmeprod!$B$1:$BX$550,MATCH(AA$2,Kraftvärmeprod!$B$1:$VX$1,0),FALSE)/1,0)-IFERROR(VLOOKUP($B134,'Slutlig allokering kvv'!$B$2:$BX$550,MATCH(AA$2,'Slutlig allokering kvv'!$B$1:$BX$1,0),FALSE)/1,0))</f>
        <v/>
      </c>
      <c r="AB134" t="str">
        <f>IF($D134="","",IFERROR(VLOOKUP($B134,Kraftvärmeprod!$B$1:$BX$550,MATCH(AB$2,Kraftvärmeprod!$B$1:$VX$1,0),FALSE)/1,0)-IFERROR(VLOOKUP($B134,'Slutlig allokering kvv'!$B$2:$BX$550,MATCH(AB$2,'Slutlig allokering kvv'!$B$1:$BX$1,0),FALSE)/1,0))</f>
        <v/>
      </c>
      <c r="AC134" t="str">
        <f>IF($D134="","",IFERROR(VLOOKUP($B134,Kraftvärmeprod!$B$1:$BX$550,MATCH(AC$2,Kraftvärmeprod!$B$1:$VX$1,0),FALSE)/1,0)-IFERROR(VLOOKUP($B134,'Slutlig allokering kvv'!$B$2:$BX$550,MATCH(AC$2,'Slutlig allokering kvv'!$B$1:$BX$1,0),FALSE)/1,0))</f>
        <v/>
      </c>
      <c r="AE134" t="str">
        <f>IF($D134="","",IFERROR(VLOOKUP($B134,Miljö!$B$1:$E$550,MATCH("Hjälpel kraftvärme (GWh)",Miljö!$B$1:$E$1,0),FALSE)/1,0)-IFERROR(VLOOKUP($B134,'Slutlig allokering kvv'!$B$2:$BX$550,MATCH(AE$2,'Slutlig allokering kvv'!$B$1:$BX$1,0),FALSE)/1,0))</f>
        <v/>
      </c>
      <c r="AI134">
        <f t="shared" si="8"/>
        <v>0</v>
      </c>
      <c r="AK134">
        <f>IFERROR(VLOOKUP($B134,'Slutlig allokering kvv'!$B$2:$AX$550,MATCH("Summa slutlig allokerad tillförd energi (utan hjälpel och rökgaskondensering):",'Slutlig allokering kvv'!$B$1:$AX$1,0),FALSE)/1,"")</f>
        <v>0</v>
      </c>
      <c r="AM134" s="289" t="str">
        <f>IFERROR(1-VLOOKUP($B134,'Slutlig allokering kvv'!$B$2:$AX$550,MATCH("Andel av bränsle i kvv som allokerats till värme, exklusive rökgaskondensering och hjälpel",'Slutlig allokering kvv'!$B$1:$AX$1,0),FALSE),"")</f>
        <v/>
      </c>
      <c r="AO134" s="289" t="str">
        <f t="shared" si="9"/>
        <v/>
      </c>
      <c r="AP134" s="290" t="str">
        <f t="shared" si="10"/>
        <v/>
      </c>
      <c r="AQ134" s="290"/>
      <c r="AR134" s="239" t="str">
        <f t="shared" si="11"/>
        <v/>
      </c>
      <c r="AS134" s="290"/>
    </row>
    <row r="135" spans="1:45" x14ac:dyDescent="0.25">
      <c r="A135" s="2" t="str">
        <f>'Miljövärden för publ företag'!B137</f>
        <v>Lantmännen Agrovärme AB</v>
      </c>
      <c r="B135" s="2" t="str">
        <f>'Miljövärden för publ företag'!C137</f>
        <v>Skurup</v>
      </c>
      <c r="C135" t="str">
        <f>IFERROR(VLOOKUP($B135,Kraftvärmeprod!$B$1:$AH$479,MATCH(C$2,Kraftvärmeprod!$B$1:$AG$1,0),FALSE)/1,"")</f>
        <v/>
      </c>
      <c r="D135" t="str">
        <f>IFERROR(VLOOKUP($B135,Kraftvärmeprod!$B$1:$AH$479,MATCH(D$2,Kraftvärmeprod!$B$1:$AG$1,0),FALSE)/1,"")</f>
        <v/>
      </c>
      <c r="F135" t="str">
        <f>IF($D135="","",IFERROR(VLOOKUP($B135,Kraftvärmeprod!$B$1:$BX$550,MATCH(F$2,Kraftvärmeprod!$B$1:$VX$1,0),FALSE)/1,0)-IFERROR(VLOOKUP($B135,'Slutlig allokering kvv'!$B$2:$BX$550,MATCH(F$2,'Slutlig allokering kvv'!$B$1:$BX$1,0),FALSE)/1,0))</f>
        <v/>
      </c>
      <c r="G135" t="str">
        <f>IF($D135="","",IFERROR(VLOOKUP($B135,Kraftvärmeprod!$B$1:$BX$550,MATCH(G$2,Kraftvärmeprod!$B$1:$VX$1,0),FALSE)/1,0)-IFERROR(VLOOKUP($B135,'Slutlig allokering kvv'!$B$2:$BX$550,MATCH(G$2,'Slutlig allokering kvv'!$B$1:$BX$1,0),FALSE)/1,0))</f>
        <v/>
      </c>
      <c r="H135" t="str">
        <f>IF($D135="","",IFERROR(VLOOKUP($B135,Kraftvärmeprod!$B$1:$BX$550,MATCH(H$2,Kraftvärmeprod!$B$1:$VX$1,0),FALSE)/1,0)-IFERROR(VLOOKUP($B135,'Slutlig allokering kvv'!$B$2:$BX$550,MATCH(H$2,'Slutlig allokering kvv'!$B$1:$BX$1,0),FALSE)/1,0))</f>
        <v/>
      </c>
      <c r="I135" t="str">
        <f>IF($D135="","",IFERROR(VLOOKUP($B135,Kraftvärmeprod!$B$1:$BX$550,MATCH(I$2,Kraftvärmeprod!$B$1:$VX$1,0),FALSE)/1,0)-IFERROR(VLOOKUP($B135,'Slutlig allokering kvv'!$B$2:$BX$550,MATCH(I$2,'Slutlig allokering kvv'!$B$1:$BX$1,0),FALSE)/1,0))</f>
        <v/>
      </c>
      <c r="J135" t="str">
        <f>IF($D135="","",IFERROR(VLOOKUP($B135,Kraftvärmeprod!$B$1:$BX$550,MATCH(J$2,Kraftvärmeprod!$B$1:$VX$1,0),FALSE)/1,0)-IFERROR(VLOOKUP($B135,'Slutlig allokering kvv'!$B$2:$BX$550,MATCH(J$2,'Slutlig allokering kvv'!$B$1:$BX$1,0),FALSE)/1,0))</f>
        <v/>
      </c>
      <c r="K135" t="str">
        <f>IF($D135="","",IFERROR(VLOOKUP($B135,Kraftvärmeprod!$B$1:$BX$550,MATCH(K$2,Kraftvärmeprod!$B$1:$VX$1,0),FALSE)/1,0)-IFERROR(VLOOKUP($B135,'Slutlig allokering kvv'!$B$2:$BX$550,MATCH(K$2,'Slutlig allokering kvv'!$B$1:$BX$1,0),FALSE)/1,0))</f>
        <v/>
      </c>
      <c r="L135" t="str">
        <f>IF($D135="","",IFERROR(VLOOKUP($B135,Kraftvärmeprod!$B$1:$BX$550,MATCH(L$2,Kraftvärmeprod!$B$1:$VX$1,0),FALSE)/1,0)-IFERROR(VLOOKUP($B135,'Slutlig allokering kvv'!$B$2:$BX$550,MATCH(L$2,'Slutlig allokering kvv'!$B$1:$BX$1,0),FALSE)/1,0))</f>
        <v/>
      </c>
      <c r="M135" t="str">
        <f>IF($D135="","",IFERROR(VLOOKUP($B135,Kraftvärmeprod!$B$1:$BX$550,MATCH(M$2,Kraftvärmeprod!$B$1:$VX$1,0),FALSE)/1,0)-IFERROR(VLOOKUP($B135,'Slutlig allokering kvv'!$B$2:$BX$550,MATCH(M$2,'Slutlig allokering kvv'!$B$1:$BX$1,0),FALSE)/1,0))</f>
        <v/>
      </c>
      <c r="N135" t="str">
        <f>IF($D135="","",IFERROR(VLOOKUP($B135,Kraftvärmeprod!$B$1:$BX$550,MATCH(N$2,Kraftvärmeprod!$B$1:$VX$1,0),FALSE)/1,0)-IFERROR(VLOOKUP($B135,'Slutlig allokering kvv'!$B$2:$BX$550,MATCH(N$2,'Slutlig allokering kvv'!$B$1:$BX$1,0),FALSE)/1,0))</f>
        <v/>
      </c>
      <c r="O135" t="str">
        <f>IF($D135="","",IFERROR(VLOOKUP($B135,Kraftvärmeprod!$B$1:$BX$550,MATCH(O$2,Kraftvärmeprod!$B$1:$VX$1,0),FALSE)/1,0)-IFERROR(VLOOKUP($B135,'Slutlig allokering kvv'!$B$2:$BX$550,MATCH(O$2,'Slutlig allokering kvv'!$B$1:$BX$1,0),FALSE)/1,0))</f>
        <v/>
      </c>
      <c r="P135" t="str">
        <f>IF($D135="","",IFERROR(VLOOKUP($B135,Kraftvärmeprod!$B$1:$BX$550,MATCH(P$2,Kraftvärmeprod!$B$1:$VX$1,0),FALSE)/1,0)-IFERROR(VLOOKUP($B135,'Slutlig allokering kvv'!$B$2:$BX$550,MATCH(P$2,'Slutlig allokering kvv'!$B$1:$BX$1,0),FALSE)/1,0))</f>
        <v/>
      </c>
      <c r="Q135" t="str">
        <f>IF($D135="","",IFERROR(VLOOKUP($B135,Kraftvärmeprod!$B$1:$BX$550,MATCH(Q$2,Kraftvärmeprod!$B$1:$VX$1,0),FALSE)/1,0)-IFERROR(VLOOKUP($B135,'Slutlig allokering kvv'!$B$2:$BX$550,MATCH(Q$2,'Slutlig allokering kvv'!$B$1:$BX$1,0),FALSE)/1,0))</f>
        <v/>
      </c>
      <c r="R135" t="str">
        <f>IF($D135="","",IFERROR(VLOOKUP($B135,Kraftvärmeprod!$B$1:$BX$550,MATCH(R$2,Kraftvärmeprod!$B$1:$VX$1,0),FALSE)/1,0)-IFERROR(VLOOKUP($B135,'Slutlig allokering kvv'!$B$2:$BX$550,MATCH(R$2,'Slutlig allokering kvv'!$B$1:$BX$1,0),FALSE)/1,0))</f>
        <v/>
      </c>
      <c r="S135" t="str">
        <f>IF($D135="","",IFERROR(VLOOKUP($B135,Kraftvärmeprod!$B$1:$BX$550,MATCH(S$2,Kraftvärmeprod!$B$1:$VX$1,0),FALSE)/1,0)-IFERROR(VLOOKUP($B135,'Slutlig allokering kvv'!$B$2:$BX$550,MATCH(S$2,'Slutlig allokering kvv'!$B$1:$BX$1,0),FALSE)/1,0))</f>
        <v/>
      </c>
      <c r="T135" t="str">
        <f>IF($D135="","",IFERROR(VLOOKUP($B135,Kraftvärmeprod!$B$1:$BX$550,MATCH(T$2,Kraftvärmeprod!$B$1:$VX$1,0),FALSE)/1,0)-IFERROR(VLOOKUP($B135,'Slutlig allokering kvv'!$B$2:$BX$550,MATCH(T$2,'Slutlig allokering kvv'!$B$1:$BX$1,0),FALSE)/1,0))</f>
        <v/>
      </c>
      <c r="U135" t="str">
        <f>IF($D135="","",IFERROR(VLOOKUP($B135,Kraftvärmeprod!$B$1:$BX$550,MATCH(U$2,Kraftvärmeprod!$B$1:$VX$1,0),FALSE)/1,0)-IFERROR(VLOOKUP($B135,'Slutlig allokering kvv'!$B$2:$BX$550,MATCH(U$2,'Slutlig allokering kvv'!$B$1:$BX$1,0),FALSE)/1,0))</f>
        <v/>
      </c>
      <c r="V135" t="str">
        <f>IF($D135="","",IFERROR(VLOOKUP($B135,Kraftvärmeprod!$B$1:$BX$550,MATCH(V$2,Kraftvärmeprod!$B$1:$VX$1,0),FALSE)/1,0)-IFERROR(VLOOKUP($B135,'Slutlig allokering kvv'!$B$2:$BX$550,MATCH(V$2,'Slutlig allokering kvv'!$B$1:$BX$1,0),FALSE)/1,0))</f>
        <v/>
      </c>
      <c r="W135" t="str">
        <f>IF($D135="","",IFERROR(VLOOKUP($B135,Kraftvärmeprod!$B$1:$BX$550,MATCH(W$2,Kraftvärmeprod!$B$1:$VX$1,0),FALSE)/1,0)-IFERROR(VLOOKUP($B135,'Slutlig allokering kvv'!$B$2:$BX$550,MATCH(W$2,'Slutlig allokering kvv'!$B$1:$BX$1,0),FALSE)/1,0))</f>
        <v/>
      </c>
      <c r="X135" t="str">
        <f>IF($D135="","",IFERROR(VLOOKUP($B135,Kraftvärmeprod!$B$1:$BX$550,MATCH(X$2,Kraftvärmeprod!$B$1:$VX$1,0),FALSE)/1,0)-IFERROR(VLOOKUP($B135,'Slutlig allokering kvv'!$B$2:$BX$550,MATCH(X$2,'Slutlig allokering kvv'!$B$1:$BX$1,0),FALSE)/1,0))</f>
        <v/>
      </c>
      <c r="Y135" t="str">
        <f>IF($D135="","",IFERROR(VLOOKUP($B135,Kraftvärmeprod!$B$1:$BX$550,MATCH(Y$2,Kraftvärmeprod!$B$1:$VX$1,0),FALSE)/1,0)-IFERROR(VLOOKUP($B135,'Slutlig allokering kvv'!$B$2:$BX$550,MATCH(Y$2,'Slutlig allokering kvv'!$B$1:$BX$1,0),FALSE)/1,0))</f>
        <v/>
      </c>
      <c r="Z135" t="str">
        <f>IF($D135="","",IFERROR(VLOOKUP($B135,Kraftvärmeprod!$B$1:$BX$550,MATCH(Z$2,Kraftvärmeprod!$B$1:$VX$1,0),FALSE)/1,0)-IFERROR(VLOOKUP($B135,'Slutlig allokering kvv'!$B$2:$BX$550,MATCH(Z$2,'Slutlig allokering kvv'!$B$1:$BX$1,0),FALSE)/1,0))</f>
        <v/>
      </c>
      <c r="AA135" t="str">
        <f>IF($D135="","",IFERROR(VLOOKUP($B135,Kraftvärmeprod!$B$1:$BX$550,MATCH(AA$2,Kraftvärmeprod!$B$1:$VX$1,0),FALSE)/1,0)-IFERROR(VLOOKUP($B135,'Slutlig allokering kvv'!$B$2:$BX$550,MATCH(AA$2,'Slutlig allokering kvv'!$B$1:$BX$1,0),FALSE)/1,0))</f>
        <v/>
      </c>
      <c r="AB135" t="str">
        <f>IF($D135="","",IFERROR(VLOOKUP($B135,Kraftvärmeprod!$B$1:$BX$550,MATCH(AB$2,Kraftvärmeprod!$B$1:$VX$1,0),FALSE)/1,0)-IFERROR(VLOOKUP($B135,'Slutlig allokering kvv'!$B$2:$BX$550,MATCH(AB$2,'Slutlig allokering kvv'!$B$1:$BX$1,0),FALSE)/1,0))</f>
        <v/>
      </c>
      <c r="AC135" t="str">
        <f>IF($D135="","",IFERROR(VLOOKUP($B135,Kraftvärmeprod!$B$1:$BX$550,MATCH(AC$2,Kraftvärmeprod!$B$1:$VX$1,0),FALSE)/1,0)-IFERROR(VLOOKUP($B135,'Slutlig allokering kvv'!$B$2:$BX$550,MATCH(AC$2,'Slutlig allokering kvv'!$B$1:$BX$1,0),FALSE)/1,0))</f>
        <v/>
      </c>
      <c r="AE135" t="str">
        <f>IF($D135="","",IFERROR(VLOOKUP($B135,Miljö!$B$1:$E$550,MATCH("Hjälpel kraftvärme (GWh)",Miljö!$B$1:$E$1,0),FALSE)/1,0)-IFERROR(VLOOKUP($B135,'Slutlig allokering kvv'!$B$2:$BX$550,MATCH(AE$2,'Slutlig allokering kvv'!$B$1:$BX$1,0),FALSE)/1,0))</f>
        <v/>
      </c>
      <c r="AI135">
        <f t="shared" si="8"/>
        <v>0</v>
      </c>
      <c r="AK135">
        <f>IFERROR(VLOOKUP($B135,'Slutlig allokering kvv'!$B$2:$AX$550,MATCH("Summa slutlig allokerad tillförd energi (utan hjälpel och rökgaskondensering):",'Slutlig allokering kvv'!$B$1:$AX$1,0),FALSE)/1,"")</f>
        <v>0</v>
      </c>
      <c r="AM135" s="289" t="str">
        <f>IFERROR(1-VLOOKUP($B135,'Slutlig allokering kvv'!$B$2:$AX$550,MATCH("Andel av bränsle i kvv som allokerats till värme, exklusive rökgaskondensering och hjälpel",'Slutlig allokering kvv'!$B$1:$AX$1,0),FALSE),"")</f>
        <v/>
      </c>
      <c r="AO135" s="289" t="str">
        <f t="shared" si="9"/>
        <v/>
      </c>
      <c r="AP135" s="290" t="str">
        <f t="shared" si="10"/>
        <v/>
      </c>
      <c r="AQ135" s="290"/>
      <c r="AR135" s="239" t="str">
        <f t="shared" si="11"/>
        <v/>
      </c>
      <c r="AS135" s="290"/>
    </row>
    <row r="136" spans="1:45" x14ac:dyDescent="0.25">
      <c r="A136" s="2" t="str">
        <f>'Miljövärden för publ företag'!B138</f>
        <v>Lantmännen Agrovärme AB</v>
      </c>
      <c r="B136" s="2" t="str">
        <f>'Miljövärden för publ företag'!C138</f>
        <v>Vinslöv</v>
      </c>
      <c r="C136" t="str">
        <f>IFERROR(VLOOKUP($B136,Kraftvärmeprod!$B$1:$AH$479,MATCH(C$2,Kraftvärmeprod!$B$1:$AG$1,0),FALSE)/1,"")</f>
        <v/>
      </c>
      <c r="D136" t="str">
        <f>IFERROR(VLOOKUP($B136,Kraftvärmeprod!$B$1:$AH$479,MATCH(D$2,Kraftvärmeprod!$B$1:$AG$1,0),FALSE)/1,"")</f>
        <v/>
      </c>
      <c r="F136" t="str">
        <f>IF($D136="","",IFERROR(VLOOKUP($B136,Kraftvärmeprod!$B$1:$BX$550,MATCH(F$2,Kraftvärmeprod!$B$1:$VX$1,0),FALSE)/1,0)-IFERROR(VLOOKUP($B136,'Slutlig allokering kvv'!$B$2:$BX$550,MATCH(F$2,'Slutlig allokering kvv'!$B$1:$BX$1,0),FALSE)/1,0))</f>
        <v/>
      </c>
      <c r="G136" t="str">
        <f>IF($D136="","",IFERROR(VLOOKUP($B136,Kraftvärmeprod!$B$1:$BX$550,MATCH(G$2,Kraftvärmeprod!$B$1:$VX$1,0),FALSE)/1,0)-IFERROR(VLOOKUP($B136,'Slutlig allokering kvv'!$B$2:$BX$550,MATCH(G$2,'Slutlig allokering kvv'!$B$1:$BX$1,0),FALSE)/1,0))</f>
        <v/>
      </c>
      <c r="H136" t="str">
        <f>IF($D136="","",IFERROR(VLOOKUP($B136,Kraftvärmeprod!$B$1:$BX$550,MATCH(H$2,Kraftvärmeprod!$B$1:$VX$1,0),FALSE)/1,0)-IFERROR(VLOOKUP($B136,'Slutlig allokering kvv'!$B$2:$BX$550,MATCH(H$2,'Slutlig allokering kvv'!$B$1:$BX$1,0),FALSE)/1,0))</f>
        <v/>
      </c>
      <c r="I136" t="str">
        <f>IF($D136="","",IFERROR(VLOOKUP($B136,Kraftvärmeprod!$B$1:$BX$550,MATCH(I$2,Kraftvärmeprod!$B$1:$VX$1,0),FALSE)/1,0)-IFERROR(VLOOKUP($B136,'Slutlig allokering kvv'!$B$2:$BX$550,MATCH(I$2,'Slutlig allokering kvv'!$B$1:$BX$1,0),FALSE)/1,0))</f>
        <v/>
      </c>
      <c r="J136" t="str">
        <f>IF($D136="","",IFERROR(VLOOKUP($B136,Kraftvärmeprod!$B$1:$BX$550,MATCH(J$2,Kraftvärmeprod!$B$1:$VX$1,0),FALSE)/1,0)-IFERROR(VLOOKUP($B136,'Slutlig allokering kvv'!$B$2:$BX$550,MATCH(J$2,'Slutlig allokering kvv'!$B$1:$BX$1,0),FALSE)/1,0))</f>
        <v/>
      </c>
      <c r="K136" t="str">
        <f>IF($D136="","",IFERROR(VLOOKUP($B136,Kraftvärmeprod!$B$1:$BX$550,MATCH(K$2,Kraftvärmeprod!$B$1:$VX$1,0),FALSE)/1,0)-IFERROR(VLOOKUP($B136,'Slutlig allokering kvv'!$B$2:$BX$550,MATCH(K$2,'Slutlig allokering kvv'!$B$1:$BX$1,0),FALSE)/1,0))</f>
        <v/>
      </c>
      <c r="L136" t="str">
        <f>IF($D136="","",IFERROR(VLOOKUP($B136,Kraftvärmeprod!$B$1:$BX$550,MATCH(L$2,Kraftvärmeprod!$B$1:$VX$1,0),FALSE)/1,0)-IFERROR(VLOOKUP($B136,'Slutlig allokering kvv'!$B$2:$BX$550,MATCH(L$2,'Slutlig allokering kvv'!$B$1:$BX$1,0),FALSE)/1,0))</f>
        <v/>
      </c>
      <c r="M136" t="str">
        <f>IF($D136="","",IFERROR(VLOOKUP($B136,Kraftvärmeprod!$B$1:$BX$550,MATCH(M$2,Kraftvärmeprod!$B$1:$VX$1,0),FALSE)/1,0)-IFERROR(VLOOKUP($B136,'Slutlig allokering kvv'!$B$2:$BX$550,MATCH(M$2,'Slutlig allokering kvv'!$B$1:$BX$1,0),FALSE)/1,0))</f>
        <v/>
      </c>
      <c r="N136" t="str">
        <f>IF($D136="","",IFERROR(VLOOKUP($B136,Kraftvärmeprod!$B$1:$BX$550,MATCH(N$2,Kraftvärmeprod!$B$1:$VX$1,0),FALSE)/1,0)-IFERROR(VLOOKUP($B136,'Slutlig allokering kvv'!$B$2:$BX$550,MATCH(N$2,'Slutlig allokering kvv'!$B$1:$BX$1,0),FALSE)/1,0))</f>
        <v/>
      </c>
      <c r="O136" t="str">
        <f>IF($D136="","",IFERROR(VLOOKUP($B136,Kraftvärmeprod!$B$1:$BX$550,MATCH(O$2,Kraftvärmeprod!$B$1:$VX$1,0),FALSE)/1,0)-IFERROR(VLOOKUP($B136,'Slutlig allokering kvv'!$B$2:$BX$550,MATCH(O$2,'Slutlig allokering kvv'!$B$1:$BX$1,0),FALSE)/1,0))</f>
        <v/>
      </c>
      <c r="P136" t="str">
        <f>IF($D136="","",IFERROR(VLOOKUP($B136,Kraftvärmeprod!$B$1:$BX$550,MATCH(P$2,Kraftvärmeprod!$B$1:$VX$1,0),FALSE)/1,0)-IFERROR(VLOOKUP($B136,'Slutlig allokering kvv'!$B$2:$BX$550,MATCH(P$2,'Slutlig allokering kvv'!$B$1:$BX$1,0),FALSE)/1,0))</f>
        <v/>
      </c>
      <c r="Q136" t="str">
        <f>IF($D136="","",IFERROR(VLOOKUP($B136,Kraftvärmeprod!$B$1:$BX$550,MATCH(Q$2,Kraftvärmeprod!$B$1:$VX$1,0),FALSE)/1,0)-IFERROR(VLOOKUP($B136,'Slutlig allokering kvv'!$B$2:$BX$550,MATCH(Q$2,'Slutlig allokering kvv'!$B$1:$BX$1,0),FALSE)/1,0))</f>
        <v/>
      </c>
      <c r="R136" t="str">
        <f>IF($D136="","",IFERROR(VLOOKUP($B136,Kraftvärmeprod!$B$1:$BX$550,MATCH(R$2,Kraftvärmeprod!$B$1:$VX$1,0),FALSE)/1,0)-IFERROR(VLOOKUP($B136,'Slutlig allokering kvv'!$B$2:$BX$550,MATCH(R$2,'Slutlig allokering kvv'!$B$1:$BX$1,0),FALSE)/1,0))</f>
        <v/>
      </c>
      <c r="S136" t="str">
        <f>IF($D136="","",IFERROR(VLOOKUP($B136,Kraftvärmeprod!$B$1:$BX$550,MATCH(S$2,Kraftvärmeprod!$B$1:$VX$1,0),FALSE)/1,0)-IFERROR(VLOOKUP($B136,'Slutlig allokering kvv'!$B$2:$BX$550,MATCH(S$2,'Slutlig allokering kvv'!$B$1:$BX$1,0),FALSE)/1,0))</f>
        <v/>
      </c>
      <c r="T136" t="str">
        <f>IF($D136="","",IFERROR(VLOOKUP($B136,Kraftvärmeprod!$B$1:$BX$550,MATCH(T$2,Kraftvärmeprod!$B$1:$VX$1,0),FALSE)/1,0)-IFERROR(VLOOKUP($B136,'Slutlig allokering kvv'!$B$2:$BX$550,MATCH(T$2,'Slutlig allokering kvv'!$B$1:$BX$1,0),FALSE)/1,0))</f>
        <v/>
      </c>
      <c r="U136" t="str">
        <f>IF($D136="","",IFERROR(VLOOKUP($B136,Kraftvärmeprod!$B$1:$BX$550,MATCH(U$2,Kraftvärmeprod!$B$1:$VX$1,0),FALSE)/1,0)-IFERROR(VLOOKUP($B136,'Slutlig allokering kvv'!$B$2:$BX$550,MATCH(U$2,'Slutlig allokering kvv'!$B$1:$BX$1,0),FALSE)/1,0))</f>
        <v/>
      </c>
      <c r="V136" t="str">
        <f>IF($D136="","",IFERROR(VLOOKUP($B136,Kraftvärmeprod!$B$1:$BX$550,MATCH(V$2,Kraftvärmeprod!$B$1:$VX$1,0),FALSE)/1,0)-IFERROR(VLOOKUP($B136,'Slutlig allokering kvv'!$B$2:$BX$550,MATCH(V$2,'Slutlig allokering kvv'!$B$1:$BX$1,0),FALSE)/1,0))</f>
        <v/>
      </c>
      <c r="W136" t="str">
        <f>IF($D136="","",IFERROR(VLOOKUP($B136,Kraftvärmeprod!$B$1:$BX$550,MATCH(W$2,Kraftvärmeprod!$B$1:$VX$1,0),FALSE)/1,0)-IFERROR(VLOOKUP($B136,'Slutlig allokering kvv'!$B$2:$BX$550,MATCH(W$2,'Slutlig allokering kvv'!$B$1:$BX$1,0),FALSE)/1,0))</f>
        <v/>
      </c>
      <c r="X136" t="str">
        <f>IF($D136="","",IFERROR(VLOOKUP($B136,Kraftvärmeprod!$B$1:$BX$550,MATCH(X$2,Kraftvärmeprod!$B$1:$VX$1,0),FALSE)/1,0)-IFERROR(VLOOKUP($B136,'Slutlig allokering kvv'!$B$2:$BX$550,MATCH(X$2,'Slutlig allokering kvv'!$B$1:$BX$1,0),FALSE)/1,0))</f>
        <v/>
      </c>
      <c r="Y136" t="str">
        <f>IF($D136="","",IFERROR(VLOOKUP($B136,Kraftvärmeprod!$B$1:$BX$550,MATCH(Y$2,Kraftvärmeprod!$B$1:$VX$1,0),FALSE)/1,0)-IFERROR(VLOOKUP($B136,'Slutlig allokering kvv'!$B$2:$BX$550,MATCH(Y$2,'Slutlig allokering kvv'!$B$1:$BX$1,0),FALSE)/1,0))</f>
        <v/>
      </c>
      <c r="Z136" t="str">
        <f>IF($D136="","",IFERROR(VLOOKUP($B136,Kraftvärmeprod!$B$1:$BX$550,MATCH(Z$2,Kraftvärmeprod!$B$1:$VX$1,0),FALSE)/1,0)-IFERROR(VLOOKUP($B136,'Slutlig allokering kvv'!$B$2:$BX$550,MATCH(Z$2,'Slutlig allokering kvv'!$B$1:$BX$1,0),FALSE)/1,0))</f>
        <v/>
      </c>
      <c r="AA136" t="str">
        <f>IF($D136="","",IFERROR(VLOOKUP($B136,Kraftvärmeprod!$B$1:$BX$550,MATCH(AA$2,Kraftvärmeprod!$B$1:$VX$1,0),FALSE)/1,0)-IFERROR(VLOOKUP($B136,'Slutlig allokering kvv'!$B$2:$BX$550,MATCH(AA$2,'Slutlig allokering kvv'!$B$1:$BX$1,0),FALSE)/1,0))</f>
        <v/>
      </c>
      <c r="AB136" t="str">
        <f>IF($D136="","",IFERROR(VLOOKUP($B136,Kraftvärmeprod!$B$1:$BX$550,MATCH(AB$2,Kraftvärmeprod!$B$1:$VX$1,0),FALSE)/1,0)-IFERROR(VLOOKUP($B136,'Slutlig allokering kvv'!$B$2:$BX$550,MATCH(AB$2,'Slutlig allokering kvv'!$B$1:$BX$1,0),FALSE)/1,0))</f>
        <v/>
      </c>
      <c r="AC136" t="str">
        <f>IF($D136="","",IFERROR(VLOOKUP($B136,Kraftvärmeprod!$B$1:$BX$550,MATCH(AC$2,Kraftvärmeprod!$B$1:$VX$1,0),FALSE)/1,0)-IFERROR(VLOOKUP($B136,'Slutlig allokering kvv'!$B$2:$BX$550,MATCH(AC$2,'Slutlig allokering kvv'!$B$1:$BX$1,0),FALSE)/1,0))</f>
        <v/>
      </c>
      <c r="AE136" t="str">
        <f>IF($D136="","",IFERROR(VLOOKUP($B136,Miljö!$B$1:$E$550,MATCH("Hjälpel kraftvärme (GWh)",Miljö!$B$1:$E$1,0),FALSE)/1,0)-IFERROR(VLOOKUP($B136,'Slutlig allokering kvv'!$B$2:$BX$550,MATCH(AE$2,'Slutlig allokering kvv'!$B$1:$BX$1,0),FALSE)/1,0))</f>
        <v/>
      </c>
      <c r="AI136">
        <f t="shared" si="8"/>
        <v>0</v>
      </c>
      <c r="AK136">
        <f>IFERROR(VLOOKUP($B136,'Slutlig allokering kvv'!$B$2:$AX$550,MATCH("Summa slutlig allokerad tillförd energi (utan hjälpel och rökgaskondensering):",'Slutlig allokering kvv'!$B$1:$AX$1,0),FALSE)/1,"")</f>
        <v>0</v>
      </c>
      <c r="AM136" s="289" t="str">
        <f>IFERROR(1-VLOOKUP($B136,'Slutlig allokering kvv'!$B$2:$AX$550,MATCH("Andel av bränsle i kvv som allokerats till värme, exklusive rökgaskondensering och hjälpel",'Slutlig allokering kvv'!$B$1:$AX$1,0),FALSE),"")</f>
        <v/>
      </c>
      <c r="AO136" s="289" t="str">
        <f t="shared" si="9"/>
        <v/>
      </c>
      <c r="AP136" s="290" t="str">
        <f t="shared" si="10"/>
        <v/>
      </c>
      <c r="AQ136" s="290"/>
      <c r="AR136" s="239" t="str">
        <f t="shared" si="11"/>
        <v/>
      </c>
      <c r="AS136" s="290"/>
    </row>
    <row r="137" spans="1:45" x14ac:dyDescent="0.25">
      <c r="A137" s="2" t="str">
        <f>'Miljövärden för publ företag'!B139</f>
        <v>Lantmännen Agrovärme AB</v>
      </c>
      <c r="B137" s="2" t="str">
        <f>'Miljövärden för publ företag'!C139</f>
        <v>Ödeshög</v>
      </c>
      <c r="C137" t="str">
        <f>IFERROR(VLOOKUP($B137,Kraftvärmeprod!$B$1:$AH$479,MATCH(C$2,Kraftvärmeprod!$B$1:$AG$1,0),FALSE)/1,"")</f>
        <v/>
      </c>
      <c r="D137" t="str">
        <f>IFERROR(VLOOKUP($B137,Kraftvärmeprod!$B$1:$AH$479,MATCH(D$2,Kraftvärmeprod!$B$1:$AG$1,0),FALSE)/1,"")</f>
        <v/>
      </c>
      <c r="F137" t="str">
        <f>IF($D137="","",IFERROR(VLOOKUP($B137,Kraftvärmeprod!$B$1:$BX$550,MATCH(F$2,Kraftvärmeprod!$B$1:$VX$1,0),FALSE)/1,0)-IFERROR(VLOOKUP($B137,'Slutlig allokering kvv'!$B$2:$BX$550,MATCH(F$2,'Slutlig allokering kvv'!$B$1:$BX$1,0),FALSE)/1,0))</f>
        <v/>
      </c>
      <c r="G137" t="str">
        <f>IF($D137="","",IFERROR(VLOOKUP($B137,Kraftvärmeprod!$B$1:$BX$550,MATCH(G$2,Kraftvärmeprod!$B$1:$VX$1,0),FALSE)/1,0)-IFERROR(VLOOKUP($B137,'Slutlig allokering kvv'!$B$2:$BX$550,MATCH(G$2,'Slutlig allokering kvv'!$B$1:$BX$1,0),FALSE)/1,0))</f>
        <v/>
      </c>
      <c r="H137" t="str">
        <f>IF($D137="","",IFERROR(VLOOKUP($B137,Kraftvärmeprod!$B$1:$BX$550,MATCH(H$2,Kraftvärmeprod!$B$1:$VX$1,0),FALSE)/1,0)-IFERROR(VLOOKUP($B137,'Slutlig allokering kvv'!$B$2:$BX$550,MATCH(H$2,'Slutlig allokering kvv'!$B$1:$BX$1,0),FALSE)/1,0))</f>
        <v/>
      </c>
      <c r="I137" t="str">
        <f>IF($D137="","",IFERROR(VLOOKUP($B137,Kraftvärmeprod!$B$1:$BX$550,MATCH(I$2,Kraftvärmeprod!$B$1:$VX$1,0),FALSE)/1,0)-IFERROR(VLOOKUP($B137,'Slutlig allokering kvv'!$B$2:$BX$550,MATCH(I$2,'Slutlig allokering kvv'!$B$1:$BX$1,0),FALSE)/1,0))</f>
        <v/>
      </c>
      <c r="J137" t="str">
        <f>IF($D137="","",IFERROR(VLOOKUP($B137,Kraftvärmeprod!$B$1:$BX$550,MATCH(J$2,Kraftvärmeprod!$B$1:$VX$1,0),FALSE)/1,0)-IFERROR(VLOOKUP($B137,'Slutlig allokering kvv'!$B$2:$BX$550,MATCH(J$2,'Slutlig allokering kvv'!$B$1:$BX$1,0),FALSE)/1,0))</f>
        <v/>
      </c>
      <c r="K137" t="str">
        <f>IF($D137="","",IFERROR(VLOOKUP($B137,Kraftvärmeprod!$B$1:$BX$550,MATCH(K$2,Kraftvärmeprod!$B$1:$VX$1,0),FALSE)/1,0)-IFERROR(VLOOKUP($B137,'Slutlig allokering kvv'!$B$2:$BX$550,MATCH(K$2,'Slutlig allokering kvv'!$B$1:$BX$1,0),FALSE)/1,0))</f>
        <v/>
      </c>
      <c r="L137" t="str">
        <f>IF($D137="","",IFERROR(VLOOKUP($B137,Kraftvärmeprod!$B$1:$BX$550,MATCH(L$2,Kraftvärmeprod!$B$1:$VX$1,0),FALSE)/1,0)-IFERROR(VLOOKUP($B137,'Slutlig allokering kvv'!$B$2:$BX$550,MATCH(L$2,'Slutlig allokering kvv'!$B$1:$BX$1,0),FALSE)/1,0))</f>
        <v/>
      </c>
      <c r="M137" t="str">
        <f>IF($D137="","",IFERROR(VLOOKUP($B137,Kraftvärmeprod!$B$1:$BX$550,MATCH(M$2,Kraftvärmeprod!$B$1:$VX$1,0),FALSE)/1,0)-IFERROR(VLOOKUP($B137,'Slutlig allokering kvv'!$B$2:$BX$550,MATCH(M$2,'Slutlig allokering kvv'!$B$1:$BX$1,0),FALSE)/1,0))</f>
        <v/>
      </c>
      <c r="N137" t="str">
        <f>IF($D137="","",IFERROR(VLOOKUP($B137,Kraftvärmeprod!$B$1:$BX$550,MATCH(N$2,Kraftvärmeprod!$B$1:$VX$1,0),FALSE)/1,0)-IFERROR(VLOOKUP($B137,'Slutlig allokering kvv'!$B$2:$BX$550,MATCH(N$2,'Slutlig allokering kvv'!$B$1:$BX$1,0),FALSE)/1,0))</f>
        <v/>
      </c>
      <c r="O137" t="str">
        <f>IF($D137="","",IFERROR(VLOOKUP($B137,Kraftvärmeprod!$B$1:$BX$550,MATCH(O$2,Kraftvärmeprod!$B$1:$VX$1,0),FALSE)/1,0)-IFERROR(VLOOKUP($B137,'Slutlig allokering kvv'!$B$2:$BX$550,MATCH(O$2,'Slutlig allokering kvv'!$B$1:$BX$1,0),FALSE)/1,0))</f>
        <v/>
      </c>
      <c r="P137" t="str">
        <f>IF($D137="","",IFERROR(VLOOKUP($B137,Kraftvärmeprod!$B$1:$BX$550,MATCH(P$2,Kraftvärmeprod!$B$1:$VX$1,0),FALSE)/1,0)-IFERROR(VLOOKUP($B137,'Slutlig allokering kvv'!$B$2:$BX$550,MATCH(P$2,'Slutlig allokering kvv'!$B$1:$BX$1,0),FALSE)/1,0))</f>
        <v/>
      </c>
      <c r="Q137" t="str">
        <f>IF($D137="","",IFERROR(VLOOKUP($B137,Kraftvärmeprod!$B$1:$BX$550,MATCH(Q$2,Kraftvärmeprod!$B$1:$VX$1,0),FALSE)/1,0)-IFERROR(VLOOKUP($B137,'Slutlig allokering kvv'!$B$2:$BX$550,MATCH(Q$2,'Slutlig allokering kvv'!$B$1:$BX$1,0),FALSE)/1,0))</f>
        <v/>
      </c>
      <c r="R137" t="str">
        <f>IF($D137="","",IFERROR(VLOOKUP($B137,Kraftvärmeprod!$B$1:$BX$550,MATCH(R$2,Kraftvärmeprod!$B$1:$VX$1,0),FALSE)/1,0)-IFERROR(VLOOKUP($B137,'Slutlig allokering kvv'!$B$2:$BX$550,MATCH(R$2,'Slutlig allokering kvv'!$B$1:$BX$1,0),FALSE)/1,0))</f>
        <v/>
      </c>
      <c r="S137" t="str">
        <f>IF($D137="","",IFERROR(VLOOKUP($B137,Kraftvärmeprod!$B$1:$BX$550,MATCH(S$2,Kraftvärmeprod!$B$1:$VX$1,0),FALSE)/1,0)-IFERROR(VLOOKUP($B137,'Slutlig allokering kvv'!$B$2:$BX$550,MATCH(S$2,'Slutlig allokering kvv'!$B$1:$BX$1,0),FALSE)/1,0))</f>
        <v/>
      </c>
      <c r="T137" t="str">
        <f>IF($D137="","",IFERROR(VLOOKUP($B137,Kraftvärmeprod!$B$1:$BX$550,MATCH(T$2,Kraftvärmeprod!$B$1:$VX$1,0),FALSE)/1,0)-IFERROR(VLOOKUP($B137,'Slutlig allokering kvv'!$B$2:$BX$550,MATCH(T$2,'Slutlig allokering kvv'!$B$1:$BX$1,0),FALSE)/1,0))</f>
        <v/>
      </c>
      <c r="U137" t="str">
        <f>IF($D137="","",IFERROR(VLOOKUP($B137,Kraftvärmeprod!$B$1:$BX$550,MATCH(U$2,Kraftvärmeprod!$B$1:$VX$1,0),FALSE)/1,0)-IFERROR(VLOOKUP($B137,'Slutlig allokering kvv'!$B$2:$BX$550,MATCH(U$2,'Slutlig allokering kvv'!$B$1:$BX$1,0),FALSE)/1,0))</f>
        <v/>
      </c>
      <c r="V137" t="str">
        <f>IF($D137="","",IFERROR(VLOOKUP($B137,Kraftvärmeprod!$B$1:$BX$550,MATCH(V$2,Kraftvärmeprod!$B$1:$VX$1,0),FALSE)/1,0)-IFERROR(VLOOKUP($B137,'Slutlig allokering kvv'!$B$2:$BX$550,MATCH(V$2,'Slutlig allokering kvv'!$B$1:$BX$1,0),FALSE)/1,0))</f>
        <v/>
      </c>
      <c r="W137" t="str">
        <f>IF($D137="","",IFERROR(VLOOKUP($B137,Kraftvärmeprod!$B$1:$BX$550,MATCH(W$2,Kraftvärmeprod!$B$1:$VX$1,0),FALSE)/1,0)-IFERROR(VLOOKUP($B137,'Slutlig allokering kvv'!$B$2:$BX$550,MATCH(W$2,'Slutlig allokering kvv'!$B$1:$BX$1,0),FALSE)/1,0))</f>
        <v/>
      </c>
      <c r="X137" t="str">
        <f>IF($D137="","",IFERROR(VLOOKUP($B137,Kraftvärmeprod!$B$1:$BX$550,MATCH(X$2,Kraftvärmeprod!$B$1:$VX$1,0),FALSE)/1,0)-IFERROR(VLOOKUP($B137,'Slutlig allokering kvv'!$B$2:$BX$550,MATCH(X$2,'Slutlig allokering kvv'!$B$1:$BX$1,0),FALSE)/1,0))</f>
        <v/>
      </c>
      <c r="Y137" t="str">
        <f>IF($D137="","",IFERROR(VLOOKUP($B137,Kraftvärmeprod!$B$1:$BX$550,MATCH(Y$2,Kraftvärmeprod!$B$1:$VX$1,0),FALSE)/1,0)-IFERROR(VLOOKUP($B137,'Slutlig allokering kvv'!$B$2:$BX$550,MATCH(Y$2,'Slutlig allokering kvv'!$B$1:$BX$1,0),FALSE)/1,0))</f>
        <v/>
      </c>
      <c r="Z137" t="str">
        <f>IF($D137="","",IFERROR(VLOOKUP($B137,Kraftvärmeprod!$B$1:$BX$550,MATCH(Z$2,Kraftvärmeprod!$B$1:$VX$1,0),FALSE)/1,0)-IFERROR(VLOOKUP($B137,'Slutlig allokering kvv'!$B$2:$BX$550,MATCH(Z$2,'Slutlig allokering kvv'!$B$1:$BX$1,0),FALSE)/1,0))</f>
        <v/>
      </c>
      <c r="AA137" t="str">
        <f>IF($D137="","",IFERROR(VLOOKUP($B137,Kraftvärmeprod!$B$1:$BX$550,MATCH(AA$2,Kraftvärmeprod!$B$1:$VX$1,0),FALSE)/1,0)-IFERROR(VLOOKUP($B137,'Slutlig allokering kvv'!$B$2:$BX$550,MATCH(AA$2,'Slutlig allokering kvv'!$B$1:$BX$1,0),FALSE)/1,0))</f>
        <v/>
      </c>
      <c r="AB137" t="str">
        <f>IF($D137="","",IFERROR(VLOOKUP($B137,Kraftvärmeprod!$B$1:$BX$550,MATCH(AB$2,Kraftvärmeprod!$B$1:$VX$1,0),FALSE)/1,0)-IFERROR(VLOOKUP($B137,'Slutlig allokering kvv'!$B$2:$BX$550,MATCH(AB$2,'Slutlig allokering kvv'!$B$1:$BX$1,0),FALSE)/1,0))</f>
        <v/>
      </c>
      <c r="AC137" t="str">
        <f>IF($D137="","",IFERROR(VLOOKUP($B137,Kraftvärmeprod!$B$1:$BX$550,MATCH(AC$2,Kraftvärmeprod!$B$1:$VX$1,0),FALSE)/1,0)-IFERROR(VLOOKUP($B137,'Slutlig allokering kvv'!$B$2:$BX$550,MATCH(AC$2,'Slutlig allokering kvv'!$B$1:$BX$1,0),FALSE)/1,0))</f>
        <v/>
      </c>
      <c r="AE137" t="str">
        <f>IF($D137="","",IFERROR(VLOOKUP($B137,Miljö!$B$1:$E$550,MATCH("Hjälpel kraftvärme (GWh)",Miljö!$B$1:$E$1,0),FALSE)/1,0)-IFERROR(VLOOKUP($B137,'Slutlig allokering kvv'!$B$2:$BX$550,MATCH(AE$2,'Slutlig allokering kvv'!$B$1:$BX$1,0),FALSE)/1,0))</f>
        <v/>
      </c>
      <c r="AI137">
        <f t="shared" si="8"/>
        <v>0</v>
      </c>
      <c r="AK137">
        <f>IFERROR(VLOOKUP($B137,'Slutlig allokering kvv'!$B$2:$AX$550,MATCH("Summa slutlig allokerad tillförd energi (utan hjälpel och rökgaskondensering):",'Slutlig allokering kvv'!$B$1:$AX$1,0),FALSE)/1,"")</f>
        <v>0</v>
      </c>
      <c r="AM137" s="289" t="str">
        <f>IFERROR(1-VLOOKUP($B137,'Slutlig allokering kvv'!$B$2:$AX$550,MATCH("Andel av bränsle i kvv som allokerats till värme, exklusive rökgaskondensering och hjälpel",'Slutlig allokering kvv'!$B$1:$AX$1,0),FALSE),"")</f>
        <v/>
      </c>
      <c r="AO137" s="289" t="str">
        <f t="shared" si="9"/>
        <v/>
      </c>
      <c r="AP137" s="290" t="str">
        <f t="shared" si="10"/>
        <v/>
      </c>
      <c r="AQ137" s="290"/>
      <c r="AR137" s="239" t="str">
        <f t="shared" si="11"/>
        <v/>
      </c>
      <c r="AS137" s="290"/>
    </row>
    <row r="138" spans="1:45" x14ac:dyDescent="0.25">
      <c r="A138" s="2" t="str">
        <f>'Miljövärden för publ företag'!B140</f>
        <v>Lantmännen Agrovärme AB</v>
      </c>
      <c r="B138" s="2" t="str">
        <f>'Miljövärden för publ företag'!C140</f>
        <v>Örsundsbro</v>
      </c>
      <c r="C138" t="str">
        <f>IFERROR(VLOOKUP($B138,Kraftvärmeprod!$B$1:$AH$479,MATCH(C$2,Kraftvärmeprod!$B$1:$AG$1,0),FALSE)/1,"")</f>
        <v/>
      </c>
      <c r="D138" t="str">
        <f>IFERROR(VLOOKUP($B138,Kraftvärmeprod!$B$1:$AH$479,MATCH(D$2,Kraftvärmeprod!$B$1:$AG$1,0),FALSE)/1,"")</f>
        <v/>
      </c>
      <c r="F138" t="str">
        <f>IF($D138="","",IFERROR(VLOOKUP($B138,Kraftvärmeprod!$B$1:$BX$550,MATCH(F$2,Kraftvärmeprod!$B$1:$VX$1,0),FALSE)/1,0)-IFERROR(VLOOKUP($B138,'Slutlig allokering kvv'!$B$2:$BX$550,MATCH(F$2,'Slutlig allokering kvv'!$B$1:$BX$1,0),FALSE)/1,0))</f>
        <v/>
      </c>
      <c r="G138" t="str">
        <f>IF($D138="","",IFERROR(VLOOKUP($B138,Kraftvärmeprod!$B$1:$BX$550,MATCH(G$2,Kraftvärmeprod!$B$1:$VX$1,0),FALSE)/1,0)-IFERROR(VLOOKUP($B138,'Slutlig allokering kvv'!$B$2:$BX$550,MATCH(G$2,'Slutlig allokering kvv'!$B$1:$BX$1,0),FALSE)/1,0))</f>
        <v/>
      </c>
      <c r="H138" t="str">
        <f>IF($D138="","",IFERROR(VLOOKUP($B138,Kraftvärmeprod!$B$1:$BX$550,MATCH(H$2,Kraftvärmeprod!$B$1:$VX$1,0),FALSE)/1,0)-IFERROR(VLOOKUP($B138,'Slutlig allokering kvv'!$B$2:$BX$550,MATCH(H$2,'Slutlig allokering kvv'!$B$1:$BX$1,0),FALSE)/1,0))</f>
        <v/>
      </c>
      <c r="I138" t="str">
        <f>IF($D138="","",IFERROR(VLOOKUP($B138,Kraftvärmeprod!$B$1:$BX$550,MATCH(I$2,Kraftvärmeprod!$B$1:$VX$1,0),FALSE)/1,0)-IFERROR(VLOOKUP($B138,'Slutlig allokering kvv'!$B$2:$BX$550,MATCH(I$2,'Slutlig allokering kvv'!$B$1:$BX$1,0),FALSE)/1,0))</f>
        <v/>
      </c>
      <c r="J138" t="str">
        <f>IF($D138="","",IFERROR(VLOOKUP($B138,Kraftvärmeprod!$B$1:$BX$550,MATCH(J$2,Kraftvärmeprod!$B$1:$VX$1,0),FALSE)/1,0)-IFERROR(VLOOKUP($B138,'Slutlig allokering kvv'!$B$2:$BX$550,MATCH(J$2,'Slutlig allokering kvv'!$B$1:$BX$1,0),FALSE)/1,0))</f>
        <v/>
      </c>
      <c r="K138" t="str">
        <f>IF($D138="","",IFERROR(VLOOKUP($B138,Kraftvärmeprod!$B$1:$BX$550,MATCH(K$2,Kraftvärmeprod!$B$1:$VX$1,0),FALSE)/1,0)-IFERROR(VLOOKUP($B138,'Slutlig allokering kvv'!$B$2:$BX$550,MATCH(K$2,'Slutlig allokering kvv'!$B$1:$BX$1,0),FALSE)/1,0))</f>
        <v/>
      </c>
      <c r="L138" t="str">
        <f>IF($D138="","",IFERROR(VLOOKUP($B138,Kraftvärmeprod!$B$1:$BX$550,MATCH(L$2,Kraftvärmeprod!$B$1:$VX$1,0),FALSE)/1,0)-IFERROR(VLOOKUP($B138,'Slutlig allokering kvv'!$B$2:$BX$550,MATCH(L$2,'Slutlig allokering kvv'!$B$1:$BX$1,0),FALSE)/1,0))</f>
        <v/>
      </c>
      <c r="M138" t="str">
        <f>IF($D138="","",IFERROR(VLOOKUP($B138,Kraftvärmeprod!$B$1:$BX$550,MATCH(M$2,Kraftvärmeprod!$B$1:$VX$1,0),FALSE)/1,0)-IFERROR(VLOOKUP($B138,'Slutlig allokering kvv'!$B$2:$BX$550,MATCH(M$2,'Slutlig allokering kvv'!$B$1:$BX$1,0),FALSE)/1,0))</f>
        <v/>
      </c>
      <c r="N138" t="str">
        <f>IF($D138="","",IFERROR(VLOOKUP($B138,Kraftvärmeprod!$B$1:$BX$550,MATCH(N$2,Kraftvärmeprod!$B$1:$VX$1,0),FALSE)/1,0)-IFERROR(VLOOKUP($B138,'Slutlig allokering kvv'!$B$2:$BX$550,MATCH(N$2,'Slutlig allokering kvv'!$B$1:$BX$1,0),FALSE)/1,0))</f>
        <v/>
      </c>
      <c r="O138" t="str">
        <f>IF($D138="","",IFERROR(VLOOKUP($B138,Kraftvärmeprod!$B$1:$BX$550,MATCH(O$2,Kraftvärmeprod!$B$1:$VX$1,0),FALSE)/1,0)-IFERROR(VLOOKUP($B138,'Slutlig allokering kvv'!$B$2:$BX$550,MATCH(O$2,'Slutlig allokering kvv'!$B$1:$BX$1,0),FALSE)/1,0))</f>
        <v/>
      </c>
      <c r="P138" t="str">
        <f>IF($D138="","",IFERROR(VLOOKUP($B138,Kraftvärmeprod!$B$1:$BX$550,MATCH(P$2,Kraftvärmeprod!$B$1:$VX$1,0),FALSE)/1,0)-IFERROR(VLOOKUP($B138,'Slutlig allokering kvv'!$B$2:$BX$550,MATCH(P$2,'Slutlig allokering kvv'!$B$1:$BX$1,0),FALSE)/1,0))</f>
        <v/>
      </c>
      <c r="Q138" t="str">
        <f>IF($D138="","",IFERROR(VLOOKUP($B138,Kraftvärmeprod!$B$1:$BX$550,MATCH(Q$2,Kraftvärmeprod!$B$1:$VX$1,0),FALSE)/1,0)-IFERROR(VLOOKUP($B138,'Slutlig allokering kvv'!$B$2:$BX$550,MATCH(Q$2,'Slutlig allokering kvv'!$B$1:$BX$1,0),FALSE)/1,0))</f>
        <v/>
      </c>
      <c r="R138" t="str">
        <f>IF($D138="","",IFERROR(VLOOKUP($B138,Kraftvärmeprod!$B$1:$BX$550,MATCH(R$2,Kraftvärmeprod!$B$1:$VX$1,0),FALSE)/1,0)-IFERROR(VLOOKUP($B138,'Slutlig allokering kvv'!$B$2:$BX$550,MATCH(R$2,'Slutlig allokering kvv'!$B$1:$BX$1,0),FALSE)/1,0))</f>
        <v/>
      </c>
      <c r="S138" t="str">
        <f>IF($D138="","",IFERROR(VLOOKUP($B138,Kraftvärmeprod!$B$1:$BX$550,MATCH(S$2,Kraftvärmeprod!$B$1:$VX$1,0),FALSE)/1,0)-IFERROR(VLOOKUP($B138,'Slutlig allokering kvv'!$B$2:$BX$550,MATCH(S$2,'Slutlig allokering kvv'!$B$1:$BX$1,0),FALSE)/1,0))</f>
        <v/>
      </c>
      <c r="T138" t="str">
        <f>IF($D138="","",IFERROR(VLOOKUP($B138,Kraftvärmeprod!$B$1:$BX$550,MATCH(T$2,Kraftvärmeprod!$B$1:$VX$1,0),FALSE)/1,0)-IFERROR(VLOOKUP($B138,'Slutlig allokering kvv'!$B$2:$BX$550,MATCH(T$2,'Slutlig allokering kvv'!$B$1:$BX$1,0),FALSE)/1,0))</f>
        <v/>
      </c>
      <c r="U138" t="str">
        <f>IF($D138="","",IFERROR(VLOOKUP($B138,Kraftvärmeprod!$B$1:$BX$550,MATCH(U$2,Kraftvärmeprod!$B$1:$VX$1,0),FALSE)/1,0)-IFERROR(VLOOKUP($B138,'Slutlig allokering kvv'!$B$2:$BX$550,MATCH(U$2,'Slutlig allokering kvv'!$B$1:$BX$1,0),FALSE)/1,0))</f>
        <v/>
      </c>
      <c r="V138" t="str">
        <f>IF($D138="","",IFERROR(VLOOKUP($B138,Kraftvärmeprod!$B$1:$BX$550,MATCH(V$2,Kraftvärmeprod!$B$1:$VX$1,0),FALSE)/1,0)-IFERROR(VLOOKUP($B138,'Slutlig allokering kvv'!$B$2:$BX$550,MATCH(V$2,'Slutlig allokering kvv'!$B$1:$BX$1,0),FALSE)/1,0))</f>
        <v/>
      </c>
      <c r="W138" t="str">
        <f>IF($D138="","",IFERROR(VLOOKUP($B138,Kraftvärmeprod!$B$1:$BX$550,MATCH(W$2,Kraftvärmeprod!$B$1:$VX$1,0),FALSE)/1,0)-IFERROR(VLOOKUP($B138,'Slutlig allokering kvv'!$B$2:$BX$550,MATCH(W$2,'Slutlig allokering kvv'!$B$1:$BX$1,0),FALSE)/1,0))</f>
        <v/>
      </c>
      <c r="X138" t="str">
        <f>IF($D138="","",IFERROR(VLOOKUP($B138,Kraftvärmeprod!$B$1:$BX$550,MATCH(X$2,Kraftvärmeprod!$B$1:$VX$1,0),FALSE)/1,0)-IFERROR(VLOOKUP($B138,'Slutlig allokering kvv'!$B$2:$BX$550,MATCH(X$2,'Slutlig allokering kvv'!$B$1:$BX$1,0),FALSE)/1,0))</f>
        <v/>
      </c>
      <c r="Y138" t="str">
        <f>IF($D138="","",IFERROR(VLOOKUP($B138,Kraftvärmeprod!$B$1:$BX$550,MATCH(Y$2,Kraftvärmeprod!$B$1:$VX$1,0),FALSE)/1,0)-IFERROR(VLOOKUP($B138,'Slutlig allokering kvv'!$B$2:$BX$550,MATCH(Y$2,'Slutlig allokering kvv'!$B$1:$BX$1,0),FALSE)/1,0))</f>
        <v/>
      </c>
      <c r="Z138" t="str">
        <f>IF($D138="","",IFERROR(VLOOKUP($B138,Kraftvärmeprod!$B$1:$BX$550,MATCH(Z$2,Kraftvärmeprod!$B$1:$VX$1,0),FALSE)/1,0)-IFERROR(VLOOKUP($B138,'Slutlig allokering kvv'!$B$2:$BX$550,MATCH(Z$2,'Slutlig allokering kvv'!$B$1:$BX$1,0),FALSE)/1,0))</f>
        <v/>
      </c>
      <c r="AA138" t="str">
        <f>IF($D138="","",IFERROR(VLOOKUP($B138,Kraftvärmeprod!$B$1:$BX$550,MATCH(AA$2,Kraftvärmeprod!$B$1:$VX$1,0),FALSE)/1,0)-IFERROR(VLOOKUP($B138,'Slutlig allokering kvv'!$B$2:$BX$550,MATCH(AA$2,'Slutlig allokering kvv'!$B$1:$BX$1,0),FALSE)/1,0))</f>
        <v/>
      </c>
      <c r="AB138" t="str">
        <f>IF($D138="","",IFERROR(VLOOKUP($B138,Kraftvärmeprod!$B$1:$BX$550,MATCH(AB$2,Kraftvärmeprod!$B$1:$VX$1,0),FALSE)/1,0)-IFERROR(VLOOKUP($B138,'Slutlig allokering kvv'!$B$2:$BX$550,MATCH(AB$2,'Slutlig allokering kvv'!$B$1:$BX$1,0),FALSE)/1,0))</f>
        <v/>
      </c>
      <c r="AC138" t="str">
        <f>IF($D138="","",IFERROR(VLOOKUP($B138,Kraftvärmeprod!$B$1:$BX$550,MATCH(AC$2,Kraftvärmeprod!$B$1:$VX$1,0),FALSE)/1,0)-IFERROR(VLOOKUP($B138,'Slutlig allokering kvv'!$B$2:$BX$550,MATCH(AC$2,'Slutlig allokering kvv'!$B$1:$BX$1,0),FALSE)/1,0))</f>
        <v/>
      </c>
      <c r="AE138" t="str">
        <f>IF($D138="","",IFERROR(VLOOKUP($B138,Miljö!$B$1:$E$550,MATCH("Hjälpel kraftvärme (GWh)",Miljö!$B$1:$E$1,0),FALSE)/1,0)-IFERROR(VLOOKUP($B138,'Slutlig allokering kvv'!$B$2:$BX$550,MATCH(AE$2,'Slutlig allokering kvv'!$B$1:$BX$1,0),FALSE)/1,0))</f>
        <v/>
      </c>
      <c r="AI138">
        <f t="shared" si="8"/>
        <v>0</v>
      </c>
      <c r="AK138">
        <f>IFERROR(VLOOKUP($B138,'Slutlig allokering kvv'!$B$2:$AX$550,MATCH("Summa slutlig allokerad tillförd energi (utan hjälpel och rökgaskondensering):",'Slutlig allokering kvv'!$B$1:$AX$1,0),FALSE)/1,"")</f>
        <v>0</v>
      </c>
      <c r="AM138" s="289" t="str">
        <f>IFERROR(1-VLOOKUP($B138,'Slutlig allokering kvv'!$B$2:$AX$550,MATCH("Andel av bränsle i kvv som allokerats till värme, exklusive rökgaskondensering och hjälpel",'Slutlig allokering kvv'!$B$1:$AX$1,0),FALSE),"")</f>
        <v/>
      </c>
      <c r="AO138" s="289" t="str">
        <f t="shared" si="9"/>
        <v/>
      </c>
      <c r="AP138" s="290" t="str">
        <f t="shared" si="10"/>
        <v/>
      </c>
      <c r="AQ138" s="290"/>
      <c r="AR138" s="239" t="str">
        <f t="shared" si="11"/>
        <v/>
      </c>
      <c r="AS138" s="290"/>
    </row>
    <row r="139" spans="1:45" x14ac:dyDescent="0.25">
      <c r="A139" s="2" t="str">
        <f>'Miljövärden för publ företag'!B141</f>
        <v>Lerum Fjärrvärme AB</v>
      </c>
      <c r="B139" s="2" t="str">
        <f>'Miljövärden för publ företag'!C141</f>
        <v>Floda</v>
      </c>
      <c r="C139" t="str">
        <f>IFERROR(VLOOKUP($B139,Kraftvärmeprod!$B$1:$AH$479,MATCH(C$2,Kraftvärmeprod!$B$1:$AG$1,0),FALSE)/1,"")</f>
        <v/>
      </c>
      <c r="D139" t="str">
        <f>IFERROR(VLOOKUP($B139,Kraftvärmeprod!$B$1:$AH$479,MATCH(D$2,Kraftvärmeprod!$B$1:$AG$1,0),FALSE)/1,"")</f>
        <v/>
      </c>
      <c r="F139" t="str">
        <f>IF($D139="","",IFERROR(VLOOKUP($B139,Kraftvärmeprod!$B$1:$BX$550,MATCH(F$2,Kraftvärmeprod!$B$1:$VX$1,0),FALSE)/1,0)-IFERROR(VLOOKUP($B139,'Slutlig allokering kvv'!$B$2:$BX$550,MATCH(F$2,'Slutlig allokering kvv'!$B$1:$BX$1,0),FALSE)/1,0))</f>
        <v/>
      </c>
      <c r="G139" t="str">
        <f>IF($D139="","",IFERROR(VLOOKUP($B139,Kraftvärmeprod!$B$1:$BX$550,MATCH(G$2,Kraftvärmeprod!$B$1:$VX$1,0),FALSE)/1,0)-IFERROR(VLOOKUP($B139,'Slutlig allokering kvv'!$B$2:$BX$550,MATCH(G$2,'Slutlig allokering kvv'!$B$1:$BX$1,0),FALSE)/1,0))</f>
        <v/>
      </c>
      <c r="H139" t="str">
        <f>IF($D139="","",IFERROR(VLOOKUP($B139,Kraftvärmeprod!$B$1:$BX$550,MATCH(H$2,Kraftvärmeprod!$B$1:$VX$1,0),FALSE)/1,0)-IFERROR(VLOOKUP($B139,'Slutlig allokering kvv'!$B$2:$BX$550,MATCH(H$2,'Slutlig allokering kvv'!$B$1:$BX$1,0),FALSE)/1,0))</f>
        <v/>
      </c>
      <c r="I139" t="str">
        <f>IF($D139="","",IFERROR(VLOOKUP($B139,Kraftvärmeprod!$B$1:$BX$550,MATCH(I$2,Kraftvärmeprod!$B$1:$VX$1,0),FALSE)/1,0)-IFERROR(VLOOKUP($B139,'Slutlig allokering kvv'!$B$2:$BX$550,MATCH(I$2,'Slutlig allokering kvv'!$B$1:$BX$1,0),FALSE)/1,0))</f>
        <v/>
      </c>
      <c r="J139" t="str">
        <f>IF($D139="","",IFERROR(VLOOKUP($B139,Kraftvärmeprod!$B$1:$BX$550,MATCH(J$2,Kraftvärmeprod!$B$1:$VX$1,0),FALSE)/1,0)-IFERROR(VLOOKUP($B139,'Slutlig allokering kvv'!$B$2:$BX$550,MATCH(J$2,'Slutlig allokering kvv'!$B$1:$BX$1,0),FALSE)/1,0))</f>
        <v/>
      </c>
      <c r="K139" t="str">
        <f>IF($D139="","",IFERROR(VLOOKUP($B139,Kraftvärmeprod!$B$1:$BX$550,MATCH(K$2,Kraftvärmeprod!$B$1:$VX$1,0),FALSE)/1,0)-IFERROR(VLOOKUP($B139,'Slutlig allokering kvv'!$B$2:$BX$550,MATCH(K$2,'Slutlig allokering kvv'!$B$1:$BX$1,0),FALSE)/1,0))</f>
        <v/>
      </c>
      <c r="L139" t="str">
        <f>IF($D139="","",IFERROR(VLOOKUP($B139,Kraftvärmeprod!$B$1:$BX$550,MATCH(L$2,Kraftvärmeprod!$B$1:$VX$1,0),FALSE)/1,0)-IFERROR(VLOOKUP($B139,'Slutlig allokering kvv'!$B$2:$BX$550,MATCH(L$2,'Slutlig allokering kvv'!$B$1:$BX$1,0),FALSE)/1,0))</f>
        <v/>
      </c>
      <c r="M139" t="str">
        <f>IF($D139="","",IFERROR(VLOOKUP($B139,Kraftvärmeprod!$B$1:$BX$550,MATCH(M$2,Kraftvärmeprod!$B$1:$VX$1,0),FALSE)/1,0)-IFERROR(VLOOKUP($B139,'Slutlig allokering kvv'!$B$2:$BX$550,MATCH(M$2,'Slutlig allokering kvv'!$B$1:$BX$1,0),FALSE)/1,0))</f>
        <v/>
      </c>
      <c r="N139" t="str">
        <f>IF($D139="","",IFERROR(VLOOKUP($B139,Kraftvärmeprod!$B$1:$BX$550,MATCH(N$2,Kraftvärmeprod!$B$1:$VX$1,0),FALSE)/1,0)-IFERROR(VLOOKUP($B139,'Slutlig allokering kvv'!$B$2:$BX$550,MATCH(N$2,'Slutlig allokering kvv'!$B$1:$BX$1,0),FALSE)/1,0))</f>
        <v/>
      </c>
      <c r="O139" t="str">
        <f>IF($D139="","",IFERROR(VLOOKUP($B139,Kraftvärmeprod!$B$1:$BX$550,MATCH(O$2,Kraftvärmeprod!$B$1:$VX$1,0),FALSE)/1,0)-IFERROR(VLOOKUP($B139,'Slutlig allokering kvv'!$B$2:$BX$550,MATCH(O$2,'Slutlig allokering kvv'!$B$1:$BX$1,0),FALSE)/1,0))</f>
        <v/>
      </c>
      <c r="P139" t="str">
        <f>IF($D139="","",IFERROR(VLOOKUP($B139,Kraftvärmeprod!$B$1:$BX$550,MATCH(P$2,Kraftvärmeprod!$B$1:$VX$1,0),FALSE)/1,0)-IFERROR(VLOOKUP($B139,'Slutlig allokering kvv'!$B$2:$BX$550,MATCH(P$2,'Slutlig allokering kvv'!$B$1:$BX$1,0),FALSE)/1,0))</f>
        <v/>
      </c>
      <c r="Q139" t="str">
        <f>IF($D139="","",IFERROR(VLOOKUP($B139,Kraftvärmeprod!$B$1:$BX$550,MATCH(Q$2,Kraftvärmeprod!$B$1:$VX$1,0),FALSE)/1,0)-IFERROR(VLOOKUP($B139,'Slutlig allokering kvv'!$B$2:$BX$550,MATCH(Q$2,'Slutlig allokering kvv'!$B$1:$BX$1,0),FALSE)/1,0))</f>
        <v/>
      </c>
      <c r="R139" t="str">
        <f>IF($D139="","",IFERROR(VLOOKUP($B139,Kraftvärmeprod!$B$1:$BX$550,MATCH(R$2,Kraftvärmeprod!$B$1:$VX$1,0),FALSE)/1,0)-IFERROR(VLOOKUP($B139,'Slutlig allokering kvv'!$B$2:$BX$550,MATCH(R$2,'Slutlig allokering kvv'!$B$1:$BX$1,0),FALSE)/1,0))</f>
        <v/>
      </c>
      <c r="S139" t="str">
        <f>IF($D139="","",IFERROR(VLOOKUP($B139,Kraftvärmeprod!$B$1:$BX$550,MATCH(S$2,Kraftvärmeprod!$B$1:$VX$1,0),FALSE)/1,0)-IFERROR(VLOOKUP($B139,'Slutlig allokering kvv'!$B$2:$BX$550,MATCH(S$2,'Slutlig allokering kvv'!$B$1:$BX$1,0),FALSE)/1,0))</f>
        <v/>
      </c>
      <c r="T139" t="str">
        <f>IF($D139="","",IFERROR(VLOOKUP($B139,Kraftvärmeprod!$B$1:$BX$550,MATCH(T$2,Kraftvärmeprod!$B$1:$VX$1,0),FALSE)/1,0)-IFERROR(VLOOKUP($B139,'Slutlig allokering kvv'!$B$2:$BX$550,MATCH(T$2,'Slutlig allokering kvv'!$B$1:$BX$1,0),FALSE)/1,0))</f>
        <v/>
      </c>
      <c r="U139" t="str">
        <f>IF($D139="","",IFERROR(VLOOKUP($B139,Kraftvärmeprod!$B$1:$BX$550,MATCH(U$2,Kraftvärmeprod!$B$1:$VX$1,0),FALSE)/1,0)-IFERROR(VLOOKUP($B139,'Slutlig allokering kvv'!$B$2:$BX$550,MATCH(U$2,'Slutlig allokering kvv'!$B$1:$BX$1,0),FALSE)/1,0))</f>
        <v/>
      </c>
      <c r="V139" t="str">
        <f>IF($D139="","",IFERROR(VLOOKUP($B139,Kraftvärmeprod!$B$1:$BX$550,MATCH(V$2,Kraftvärmeprod!$B$1:$VX$1,0),FALSE)/1,0)-IFERROR(VLOOKUP($B139,'Slutlig allokering kvv'!$B$2:$BX$550,MATCH(V$2,'Slutlig allokering kvv'!$B$1:$BX$1,0),FALSE)/1,0))</f>
        <v/>
      </c>
      <c r="W139" t="str">
        <f>IF($D139="","",IFERROR(VLOOKUP($B139,Kraftvärmeprod!$B$1:$BX$550,MATCH(W$2,Kraftvärmeprod!$B$1:$VX$1,0),FALSE)/1,0)-IFERROR(VLOOKUP($B139,'Slutlig allokering kvv'!$B$2:$BX$550,MATCH(W$2,'Slutlig allokering kvv'!$B$1:$BX$1,0),FALSE)/1,0))</f>
        <v/>
      </c>
      <c r="X139" t="str">
        <f>IF($D139="","",IFERROR(VLOOKUP($B139,Kraftvärmeprod!$B$1:$BX$550,MATCH(X$2,Kraftvärmeprod!$B$1:$VX$1,0),FALSE)/1,0)-IFERROR(VLOOKUP($B139,'Slutlig allokering kvv'!$B$2:$BX$550,MATCH(X$2,'Slutlig allokering kvv'!$B$1:$BX$1,0),FALSE)/1,0))</f>
        <v/>
      </c>
      <c r="Y139" t="str">
        <f>IF($D139="","",IFERROR(VLOOKUP($B139,Kraftvärmeprod!$B$1:$BX$550,MATCH(Y$2,Kraftvärmeprod!$B$1:$VX$1,0),FALSE)/1,0)-IFERROR(VLOOKUP($B139,'Slutlig allokering kvv'!$B$2:$BX$550,MATCH(Y$2,'Slutlig allokering kvv'!$B$1:$BX$1,0),FALSE)/1,0))</f>
        <v/>
      </c>
      <c r="Z139" t="str">
        <f>IF($D139="","",IFERROR(VLOOKUP($B139,Kraftvärmeprod!$B$1:$BX$550,MATCH(Z$2,Kraftvärmeprod!$B$1:$VX$1,0),FALSE)/1,0)-IFERROR(VLOOKUP($B139,'Slutlig allokering kvv'!$B$2:$BX$550,MATCH(Z$2,'Slutlig allokering kvv'!$B$1:$BX$1,0),FALSE)/1,0))</f>
        <v/>
      </c>
      <c r="AA139" t="str">
        <f>IF($D139="","",IFERROR(VLOOKUP($B139,Kraftvärmeprod!$B$1:$BX$550,MATCH(AA$2,Kraftvärmeprod!$B$1:$VX$1,0),FALSE)/1,0)-IFERROR(VLOOKUP($B139,'Slutlig allokering kvv'!$B$2:$BX$550,MATCH(AA$2,'Slutlig allokering kvv'!$B$1:$BX$1,0),FALSE)/1,0))</f>
        <v/>
      </c>
      <c r="AB139" t="str">
        <f>IF($D139="","",IFERROR(VLOOKUP($B139,Kraftvärmeprod!$B$1:$BX$550,MATCH(AB$2,Kraftvärmeprod!$B$1:$VX$1,0),FALSE)/1,0)-IFERROR(VLOOKUP($B139,'Slutlig allokering kvv'!$B$2:$BX$550,MATCH(AB$2,'Slutlig allokering kvv'!$B$1:$BX$1,0),FALSE)/1,0))</f>
        <v/>
      </c>
      <c r="AC139" t="str">
        <f>IF($D139="","",IFERROR(VLOOKUP($B139,Kraftvärmeprod!$B$1:$BX$550,MATCH(AC$2,Kraftvärmeprod!$B$1:$VX$1,0),FALSE)/1,0)-IFERROR(VLOOKUP($B139,'Slutlig allokering kvv'!$B$2:$BX$550,MATCH(AC$2,'Slutlig allokering kvv'!$B$1:$BX$1,0),FALSE)/1,0))</f>
        <v/>
      </c>
      <c r="AE139" t="str">
        <f>IF($D139="","",IFERROR(VLOOKUP($B139,Miljö!$B$1:$E$550,MATCH("Hjälpel kraftvärme (GWh)",Miljö!$B$1:$E$1,0),FALSE)/1,0)-IFERROR(VLOOKUP($B139,'Slutlig allokering kvv'!$B$2:$BX$550,MATCH(AE$2,'Slutlig allokering kvv'!$B$1:$BX$1,0),FALSE)/1,0))</f>
        <v/>
      </c>
      <c r="AI139">
        <f t="shared" si="8"/>
        <v>0</v>
      </c>
      <c r="AK139">
        <f>IFERROR(VLOOKUP($B139,'Slutlig allokering kvv'!$B$2:$AX$550,MATCH("Summa slutlig allokerad tillförd energi (utan hjälpel och rökgaskondensering):",'Slutlig allokering kvv'!$B$1:$AX$1,0),FALSE)/1,"")</f>
        <v>0</v>
      </c>
      <c r="AM139" s="289" t="str">
        <f>IFERROR(1-VLOOKUP($B139,'Slutlig allokering kvv'!$B$2:$AX$550,MATCH("Andel av bränsle i kvv som allokerats till värme, exklusive rökgaskondensering och hjälpel",'Slutlig allokering kvv'!$B$1:$AX$1,0),FALSE),"")</f>
        <v/>
      </c>
      <c r="AO139" s="289" t="str">
        <f t="shared" si="9"/>
        <v/>
      </c>
      <c r="AP139" s="290" t="str">
        <f t="shared" si="10"/>
        <v/>
      </c>
      <c r="AQ139" s="290"/>
      <c r="AR139" s="239" t="str">
        <f t="shared" si="11"/>
        <v/>
      </c>
      <c r="AS139" s="290"/>
    </row>
    <row r="140" spans="1:45" x14ac:dyDescent="0.25">
      <c r="A140" s="2" t="str">
        <f>'Miljövärden för publ företag'!B142</f>
        <v>Lerum Fjärrvärme AB</v>
      </c>
      <c r="B140" s="2" t="str">
        <f>'Miljövärden för publ företag'!C142</f>
        <v>Gråbo</v>
      </c>
      <c r="C140" t="str">
        <f>IFERROR(VLOOKUP($B140,Kraftvärmeprod!$B$1:$AH$479,MATCH(C$2,Kraftvärmeprod!$B$1:$AG$1,0),FALSE)/1,"")</f>
        <v/>
      </c>
      <c r="D140" t="str">
        <f>IFERROR(VLOOKUP($B140,Kraftvärmeprod!$B$1:$AH$479,MATCH(D$2,Kraftvärmeprod!$B$1:$AG$1,0),FALSE)/1,"")</f>
        <v/>
      </c>
      <c r="F140" t="str">
        <f>IF($D140="","",IFERROR(VLOOKUP($B140,Kraftvärmeprod!$B$1:$BX$550,MATCH(F$2,Kraftvärmeprod!$B$1:$VX$1,0),FALSE)/1,0)-IFERROR(VLOOKUP($B140,'Slutlig allokering kvv'!$B$2:$BX$550,MATCH(F$2,'Slutlig allokering kvv'!$B$1:$BX$1,0),FALSE)/1,0))</f>
        <v/>
      </c>
      <c r="G140" t="str">
        <f>IF($D140="","",IFERROR(VLOOKUP($B140,Kraftvärmeprod!$B$1:$BX$550,MATCH(G$2,Kraftvärmeprod!$B$1:$VX$1,0),FALSE)/1,0)-IFERROR(VLOOKUP($B140,'Slutlig allokering kvv'!$B$2:$BX$550,MATCH(G$2,'Slutlig allokering kvv'!$B$1:$BX$1,0),FALSE)/1,0))</f>
        <v/>
      </c>
      <c r="H140" t="str">
        <f>IF($D140="","",IFERROR(VLOOKUP($B140,Kraftvärmeprod!$B$1:$BX$550,MATCH(H$2,Kraftvärmeprod!$B$1:$VX$1,0),FALSE)/1,0)-IFERROR(VLOOKUP($B140,'Slutlig allokering kvv'!$B$2:$BX$550,MATCH(H$2,'Slutlig allokering kvv'!$B$1:$BX$1,0),FALSE)/1,0))</f>
        <v/>
      </c>
      <c r="I140" t="str">
        <f>IF($D140="","",IFERROR(VLOOKUP($B140,Kraftvärmeprod!$B$1:$BX$550,MATCH(I$2,Kraftvärmeprod!$B$1:$VX$1,0),FALSE)/1,0)-IFERROR(VLOOKUP($B140,'Slutlig allokering kvv'!$B$2:$BX$550,MATCH(I$2,'Slutlig allokering kvv'!$B$1:$BX$1,0),FALSE)/1,0))</f>
        <v/>
      </c>
      <c r="J140" t="str">
        <f>IF($D140="","",IFERROR(VLOOKUP($B140,Kraftvärmeprod!$B$1:$BX$550,MATCH(J$2,Kraftvärmeprod!$B$1:$VX$1,0),FALSE)/1,0)-IFERROR(VLOOKUP($B140,'Slutlig allokering kvv'!$B$2:$BX$550,MATCH(J$2,'Slutlig allokering kvv'!$B$1:$BX$1,0),FALSE)/1,0))</f>
        <v/>
      </c>
      <c r="K140" t="str">
        <f>IF($D140="","",IFERROR(VLOOKUP($B140,Kraftvärmeprod!$B$1:$BX$550,MATCH(K$2,Kraftvärmeprod!$B$1:$VX$1,0),FALSE)/1,0)-IFERROR(VLOOKUP($B140,'Slutlig allokering kvv'!$B$2:$BX$550,MATCH(K$2,'Slutlig allokering kvv'!$B$1:$BX$1,0),FALSE)/1,0))</f>
        <v/>
      </c>
      <c r="L140" t="str">
        <f>IF($D140="","",IFERROR(VLOOKUP($B140,Kraftvärmeprod!$B$1:$BX$550,MATCH(L$2,Kraftvärmeprod!$B$1:$VX$1,0),FALSE)/1,0)-IFERROR(VLOOKUP($B140,'Slutlig allokering kvv'!$B$2:$BX$550,MATCH(L$2,'Slutlig allokering kvv'!$B$1:$BX$1,0),FALSE)/1,0))</f>
        <v/>
      </c>
      <c r="M140" t="str">
        <f>IF($D140="","",IFERROR(VLOOKUP($B140,Kraftvärmeprod!$B$1:$BX$550,MATCH(M$2,Kraftvärmeprod!$B$1:$VX$1,0),FALSE)/1,0)-IFERROR(VLOOKUP($B140,'Slutlig allokering kvv'!$B$2:$BX$550,MATCH(M$2,'Slutlig allokering kvv'!$B$1:$BX$1,0),FALSE)/1,0))</f>
        <v/>
      </c>
      <c r="N140" t="str">
        <f>IF($D140="","",IFERROR(VLOOKUP($B140,Kraftvärmeprod!$B$1:$BX$550,MATCH(N$2,Kraftvärmeprod!$B$1:$VX$1,0),FALSE)/1,0)-IFERROR(VLOOKUP($B140,'Slutlig allokering kvv'!$B$2:$BX$550,MATCH(N$2,'Slutlig allokering kvv'!$B$1:$BX$1,0),FALSE)/1,0))</f>
        <v/>
      </c>
      <c r="O140" t="str">
        <f>IF($D140="","",IFERROR(VLOOKUP($B140,Kraftvärmeprod!$B$1:$BX$550,MATCH(O$2,Kraftvärmeprod!$B$1:$VX$1,0),FALSE)/1,0)-IFERROR(VLOOKUP($B140,'Slutlig allokering kvv'!$B$2:$BX$550,MATCH(O$2,'Slutlig allokering kvv'!$B$1:$BX$1,0),FALSE)/1,0))</f>
        <v/>
      </c>
      <c r="P140" t="str">
        <f>IF($D140="","",IFERROR(VLOOKUP($B140,Kraftvärmeprod!$B$1:$BX$550,MATCH(P$2,Kraftvärmeprod!$B$1:$VX$1,0),FALSE)/1,0)-IFERROR(VLOOKUP($B140,'Slutlig allokering kvv'!$B$2:$BX$550,MATCH(P$2,'Slutlig allokering kvv'!$B$1:$BX$1,0),FALSE)/1,0))</f>
        <v/>
      </c>
      <c r="Q140" t="str">
        <f>IF($D140="","",IFERROR(VLOOKUP($B140,Kraftvärmeprod!$B$1:$BX$550,MATCH(Q$2,Kraftvärmeprod!$B$1:$VX$1,0),FALSE)/1,0)-IFERROR(VLOOKUP($B140,'Slutlig allokering kvv'!$B$2:$BX$550,MATCH(Q$2,'Slutlig allokering kvv'!$B$1:$BX$1,0),FALSE)/1,0))</f>
        <v/>
      </c>
      <c r="R140" t="str">
        <f>IF($D140="","",IFERROR(VLOOKUP($B140,Kraftvärmeprod!$B$1:$BX$550,MATCH(R$2,Kraftvärmeprod!$B$1:$VX$1,0),FALSE)/1,0)-IFERROR(VLOOKUP($B140,'Slutlig allokering kvv'!$B$2:$BX$550,MATCH(R$2,'Slutlig allokering kvv'!$B$1:$BX$1,0),FALSE)/1,0))</f>
        <v/>
      </c>
      <c r="S140" t="str">
        <f>IF($D140="","",IFERROR(VLOOKUP($B140,Kraftvärmeprod!$B$1:$BX$550,MATCH(S$2,Kraftvärmeprod!$B$1:$VX$1,0),FALSE)/1,0)-IFERROR(VLOOKUP($B140,'Slutlig allokering kvv'!$B$2:$BX$550,MATCH(S$2,'Slutlig allokering kvv'!$B$1:$BX$1,0),FALSE)/1,0))</f>
        <v/>
      </c>
      <c r="T140" t="str">
        <f>IF($D140="","",IFERROR(VLOOKUP($B140,Kraftvärmeprod!$B$1:$BX$550,MATCH(T$2,Kraftvärmeprod!$B$1:$VX$1,0),FALSE)/1,0)-IFERROR(VLOOKUP($B140,'Slutlig allokering kvv'!$B$2:$BX$550,MATCH(T$2,'Slutlig allokering kvv'!$B$1:$BX$1,0),FALSE)/1,0))</f>
        <v/>
      </c>
      <c r="U140" t="str">
        <f>IF($D140="","",IFERROR(VLOOKUP($B140,Kraftvärmeprod!$B$1:$BX$550,MATCH(U$2,Kraftvärmeprod!$B$1:$VX$1,0),FALSE)/1,0)-IFERROR(VLOOKUP($B140,'Slutlig allokering kvv'!$B$2:$BX$550,MATCH(U$2,'Slutlig allokering kvv'!$B$1:$BX$1,0),FALSE)/1,0))</f>
        <v/>
      </c>
      <c r="V140" t="str">
        <f>IF($D140="","",IFERROR(VLOOKUP($B140,Kraftvärmeprod!$B$1:$BX$550,MATCH(V$2,Kraftvärmeprod!$B$1:$VX$1,0),FALSE)/1,0)-IFERROR(VLOOKUP($B140,'Slutlig allokering kvv'!$B$2:$BX$550,MATCH(V$2,'Slutlig allokering kvv'!$B$1:$BX$1,0),FALSE)/1,0))</f>
        <v/>
      </c>
      <c r="W140" t="str">
        <f>IF($D140="","",IFERROR(VLOOKUP($B140,Kraftvärmeprod!$B$1:$BX$550,MATCH(W$2,Kraftvärmeprod!$B$1:$VX$1,0),FALSE)/1,0)-IFERROR(VLOOKUP($B140,'Slutlig allokering kvv'!$B$2:$BX$550,MATCH(W$2,'Slutlig allokering kvv'!$B$1:$BX$1,0),FALSE)/1,0))</f>
        <v/>
      </c>
      <c r="X140" t="str">
        <f>IF($D140="","",IFERROR(VLOOKUP($B140,Kraftvärmeprod!$B$1:$BX$550,MATCH(X$2,Kraftvärmeprod!$B$1:$VX$1,0),FALSE)/1,0)-IFERROR(VLOOKUP($B140,'Slutlig allokering kvv'!$B$2:$BX$550,MATCH(X$2,'Slutlig allokering kvv'!$B$1:$BX$1,0),FALSE)/1,0))</f>
        <v/>
      </c>
      <c r="Y140" t="str">
        <f>IF($D140="","",IFERROR(VLOOKUP($B140,Kraftvärmeprod!$B$1:$BX$550,MATCH(Y$2,Kraftvärmeprod!$B$1:$VX$1,0),FALSE)/1,0)-IFERROR(VLOOKUP($B140,'Slutlig allokering kvv'!$B$2:$BX$550,MATCH(Y$2,'Slutlig allokering kvv'!$B$1:$BX$1,0),FALSE)/1,0))</f>
        <v/>
      </c>
      <c r="Z140" t="str">
        <f>IF($D140="","",IFERROR(VLOOKUP($B140,Kraftvärmeprod!$B$1:$BX$550,MATCH(Z$2,Kraftvärmeprod!$B$1:$VX$1,0),FALSE)/1,0)-IFERROR(VLOOKUP($B140,'Slutlig allokering kvv'!$B$2:$BX$550,MATCH(Z$2,'Slutlig allokering kvv'!$B$1:$BX$1,0),FALSE)/1,0))</f>
        <v/>
      </c>
      <c r="AA140" t="str">
        <f>IF($D140="","",IFERROR(VLOOKUP($B140,Kraftvärmeprod!$B$1:$BX$550,MATCH(AA$2,Kraftvärmeprod!$B$1:$VX$1,0),FALSE)/1,0)-IFERROR(VLOOKUP($B140,'Slutlig allokering kvv'!$B$2:$BX$550,MATCH(AA$2,'Slutlig allokering kvv'!$B$1:$BX$1,0),FALSE)/1,0))</f>
        <v/>
      </c>
      <c r="AB140" t="str">
        <f>IF($D140="","",IFERROR(VLOOKUP($B140,Kraftvärmeprod!$B$1:$BX$550,MATCH(AB$2,Kraftvärmeprod!$B$1:$VX$1,0),FALSE)/1,0)-IFERROR(VLOOKUP($B140,'Slutlig allokering kvv'!$B$2:$BX$550,MATCH(AB$2,'Slutlig allokering kvv'!$B$1:$BX$1,0),FALSE)/1,0))</f>
        <v/>
      </c>
      <c r="AC140" t="str">
        <f>IF($D140="","",IFERROR(VLOOKUP($B140,Kraftvärmeprod!$B$1:$BX$550,MATCH(AC$2,Kraftvärmeprod!$B$1:$VX$1,0),FALSE)/1,0)-IFERROR(VLOOKUP($B140,'Slutlig allokering kvv'!$B$2:$BX$550,MATCH(AC$2,'Slutlig allokering kvv'!$B$1:$BX$1,0),FALSE)/1,0))</f>
        <v/>
      </c>
      <c r="AE140" t="str">
        <f>IF($D140="","",IFERROR(VLOOKUP($B140,Miljö!$B$1:$E$550,MATCH("Hjälpel kraftvärme (GWh)",Miljö!$B$1:$E$1,0),FALSE)/1,0)-IFERROR(VLOOKUP($B140,'Slutlig allokering kvv'!$B$2:$BX$550,MATCH(AE$2,'Slutlig allokering kvv'!$B$1:$BX$1,0),FALSE)/1,0))</f>
        <v/>
      </c>
      <c r="AI140">
        <f t="shared" si="8"/>
        <v>0</v>
      </c>
      <c r="AK140">
        <f>IFERROR(VLOOKUP($B140,'Slutlig allokering kvv'!$B$2:$AX$550,MATCH("Summa slutlig allokerad tillförd energi (utan hjälpel och rökgaskondensering):",'Slutlig allokering kvv'!$B$1:$AX$1,0),FALSE)/1,"")</f>
        <v>0</v>
      </c>
      <c r="AM140" s="289" t="str">
        <f>IFERROR(1-VLOOKUP($B140,'Slutlig allokering kvv'!$B$2:$AX$550,MATCH("Andel av bränsle i kvv som allokerats till värme, exklusive rökgaskondensering och hjälpel",'Slutlig allokering kvv'!$B$1:$AX$1,0),FALSE),"")</f>
        <v/>
      </c>
      <c r="AO140" s="289" t="str">
        <f t="shared" si="9"/>
        <v/>
      </c>
      <c r="AP140" s="290" t="str">
        <f t="shared" si="10"/>
        <v/>
      </c>
      <c r="AQ140" s="290"/>
      <c r="AR140" s="239" t="str">
        <f t="shared" si="11"/>
        <v/>
      </c>
      <c r="AS140" s="290"/>
    </row>
    <row r="141" spans="1:45" x14ac:dyDescent="0.25">
      <c r="A141" s="2" t="str">
        <f>'Miljövärden för publ företag'!B143</f>
        <v>Lerum Fjärrvärme AB</v>
      </c>
      <c r="B141" s="2" t="str">
        <f>'Miljövärden för publ företag'!C143</f>
        <v>Lerum</v>
      </c>
      <c r="C141" t="str">
        <f>IFERROR(VLOOKUP($B141,Kraftvärmeprod!$B$1:$AH$479,MATCH(C$2,Kraftvärmeprod!$B$1:$AG$1,0),FALSE)/1,"")</f>
        <v/>
      </c>
      <c r="D141" t="str">
        <f>IFERROR(VLOOKUP($B141,Kraftvärmeprod!$B$1:$AH$479,MATCH(D$2,Kraftvärmeprod!$B$1:$AG$1,0),FALSE)/1,"")</f>
        <v/>
      </c>
      <c r="F141" t="str">
        <f>IF($D141="","",IFERROR(VLOOKUP($B141,Kraftvärmeprod!$B$1:$BX$550,MATCH(F$2,Kraftvärmeprod!$B$1:$VX$1,0),FALSE)/1,0)-IFERROR(VLOOKUP($B141,'Slutlig allokering kvv'!$B$2:$BX$550,MATCH(F$2,'Slutlig allokering kvv'!$B$1:$BX$1,0),FALSE)/1,0))</f>
        <v/>
      </c>
      <c r="G141" t="str">
        <f>IF($D141="","",IFERROR(VLOOKUP($B141,Kraftvärmeprod!$B$1:$BX$550,MATCH(G$2,Kraftvärmeprod!$B$1:$VX$1,0),FALSE)/1,0)-IFERROR(VLOOKUP($B141,'Slutlig allokering kvv'!$B$2:$BX$550,MATCH(G$2,'Slutlig allokering kvv'!$B$1:$BX$1,0),FALSE)/1,0))</f>
        <v/>
      </c>
      <c r="H141" t="str">
        <f>IF($D141="","",IFERROR(VLOOKUP($B141,Kraftvärmeprod!$B$1:$BX$550,MATCH(H$2,Kraftvärmeprod!$B$1:$VX$1,0),FALSE)/1,0)-IFERROR(VLOOKUP($B141,'Slutlig allokering kvv'!$B$2:$BX$550,MATCH(H$2,'Slutlig allokering kvv'!$B$1:$BX$1,0),FALSE)/1,0))</f>
        <v/>
      </c>
      <c r="I141" t="str">
        <f>IF($D141="","",IFERROR(VLOOKUP($B141,Kraftvärmeprod!$B$1:$BX$550,MATCH(I$2,Kraftvärmeprod!$B$1:$VX$1,0),FALSE)/1,0)-IFERROR(VLOOKUP($B141,'Slutlig allokering kvv'!$B$2:$BX$550,MATCH(I$2,'Slutlig allokering kvv'!$B$1:$BX$1,0),FALSE)/1,0))</f>
        <v/>
      </c>
      <c r="J141" t="str">
        <f>IF($D141="","",IFERROR(VLOOKUP($B141,Kraftvärmeprod!$B$1:$BX$550,MATCH(J$2,Kraftvärmeprod!$B$1:$VX$1,0),FALSE)/1,0)-IFERROR(VLOOKUP($B141,'Slutlig allokering kvv'!$B$2:$BX$550,MATCH(J$2,'Slutlig allokering kvv'!$B$1:$BX$1,0),FALSE)/1,0))</f>
        <v/>
      </c>
      <c r="K141" t="str">
        <f>IF($D141="","",IFERROR(VLOOKUP($B141,Kraftvärmeprod!$B$1:$BX$550,MATCH(K$2,Kraftvärmeprod!$B$1:$VX$1,0),FALSE)/1,0)-IFERROR(VLOOKUP($B141,'Slutlig allokering kvv'!$B$2:$BX$550,MATCH(K$2,'Slutlig allokering kvv'!$B$1:$BX$1,0),FALSE)/1,0))</f>
        <v/>
      </c>
      <c r="L141" t="str">
        <f>IF($D141="","",IFERROR(VLOOKUP($B141,Kraftvärmeprod!$B$1:$BX$550,MATCH(L$2,Kraftvärmeprod!$B$1:$VX$1,0),FALSE)/1,0)-IFERROR(VLOOKUP($B141,'Slutlig allokering kvv'!$B$2:$BX$550,MATCH(L$2,'Slutlig allokering kvv'!$B$1:$BX$1,0),FALSE)/1,0))</f>
        <v/>
      </c>
      <c r="M141" t="str">
        <f>IF($D141="","",IFERROR(VLOOKUP($B141,Kraftvärmeprod!$B$1:$BX$550,MATCH(M$2,Kraftvärmeprod!$B$1:$VX$1,0),FALSE)/1,0)-IFERROR(VLOOKUP($B141,'Slutlig allokering kvv'!$B$2:$BX$550,MATCH(M$2,'Slutlig allokering kvv'!$B$1:$BX$1,0),FALSE)/1,0))</f>
        <v/>
      </c>
      <c r="N141" t="str">
        <f>IF($D141="","",IFERROR(VLOOKUP($B141,Kraftvärmeprod!$B$1:$BX$550,MATCH(N$2,Kraftvärmeprod!$B$1:$VX$1,0),FALSE)/1,0)-IFERROR(VLOOKUP($B141,'Slutlig allokering kvv'!$B$2:$BX$550,MATCH(N$2,'Slutlig allokering kvv'!$B$1:$BX$1,0),FALSE)/1,0))</f>
        <v/>
      </c>
      <c r="O141" t="str">
        <f>IF($D141="","",IFERROR(VLOOKUP($B141,Kraftvärmeprod!$B$1:$BX$550,MATCH(O$2,Kraftvärmeprod!$B$1:$VX$1,0),FALSE)/1,0)-IFERROR(VLOOKUP($B141,'Slutlig allokering kvv'!$B$2:$BX$550,MATCH(O$2,'Slutlig allokering kvv'!$B$1:$BX$1,0),FALSE)/1,0))</f>
        <v/>
      </c>
      <c r="P141" t="str">
        <f>IF($D141="","",IFERROR(VLOOKUP($B141,Kraftvärmeprod!$B$1:$BX$550,MATCH(P$2,Kraftvärmeprod!$B$1:$VX$1,0),FALSE)/1,0)-IFERROR(VLOOKUP($B141,'Slutlig allokering kvv'!$B$2:$BX$550,MATCH(P$2,'Slutlig allokering kvv'!$B$1:$BX$1,0),FALSE)/1,0))</f>
        <v/>
      </c>
      <c r="Q141" t="str">
        <f>IF($D141="","",IFERROR(VLOOKUP($B141,Kraftvärmeprod!$B$1:$BX$550,MATCH(Q$2,Kraftvärmeprod!$B$1:$VX$1,0),FALSE)/1,0)-IFERROR(VLOOKUP($B141,'Slutlig allokering kvv'!$B$2:$BX$550,MATCH(Q$2,'Slutlig allokering kvv'!$B$1:$BX$1,0),FALSE)/1,0))</f>
        <v/>
      </c>
      <c r="R141" t="str">
        <f>IF($D141="","",IFERROR(VLOOKUP($B141,Kraftvärmeprod!$B$1:$BX$550,MATCH(R$2,Kraftvärmeprod!$B$1:$VX$1,0),FALSE)/1,0)-IFERROR(VLOOKUP($B141,'Slutlig allokering kvv'!$B$2:$BX$550,MATCH(R$2,'Slutlig allokering kvv'!$B$1:$BX$1,0),FALSE)/1,0))</f>
        <v/>
      </c>
      <c r="S141" t="str">
        <f>IF($D141="","",IFERROR(VLOOKUP($B141,Kraftvärmeprod!$B$1:$BX$550,MATCH(S$2,Kraftvärmeprod!$B$1:$VX$1,0),FALSE)/1,0)-IFERROR(VLOOKUP($B141,'Slutlig allokering kvv'!$B$2:$BX$550,MATCH(S$2,'Slutlig allokering kvv'!$B$1:$BX$1,0),FALSE)/1,0))</f>
        <v/>
      </c>
      <c r="T141" t="str">
        <f>IF($D141="","",IFERROR(VLOOKUP($B141,Kraftvärmeprod!$B$1:$BX$550,MATCH(T$2,Kraftvärmeprod!$B$1:$VX$1,0),FALSE)/1,0)-IFERROR(VLOOKUP($B141,'Slutlig allokering kvv'!$B$2:$BX$550,MATCH(T$2,'Slutlig allokering kvv'!$B$1:$BX$1,0),FALSE)/1,0))</f>
        <v/>
      </c>
      <c r="U141" t="str">
        <f>IF($D141="","",IFERROR(VLOOKUP($B141,Kraftvärmeprod!$B$1:$BX$550,MATCH(U$2,Kraftvärmeprod!$B$1:$VX$1,0),FALSE)/1,0)-IFERROR(VLOOKUP($B141,'Slutlig allokering kvv'!$B$2:$BX$550,MATCH(U$2,'Slutlig allokering kvv'!$B$1:$BX$1,0),FALSE)/1,0))</f>
        <v/>
      </c>
      <c r="V141" t="str">
        <f>IF($D141="","",IFERROR(VLOOKUP($B141,Kraftvärmeprod!$B$1:$BX$550,MATCH(V$2,Kraftvärmeprod!$B$1:$VX$1,0),FALSE)/1,0)-IFERROR(VLOOKUP($B141,'Slutlig allokering kvv'!$B$2:$BX$550,MATCH(V$2,'Slutlig allokering kvv'!$B$1:$BX$1,0),FALSE)/1,0))</f>
        <v/>
      </c>
      <c r="W141" t="str">
        <f>IF($D141="","",IFERROR(VLOOKUP($B141,Kraftvärmeprod!$B$1:$BX$550,MATCH(W$2,Kraftvärmeprod!$B$1:$VX$1,0),FALSE)/1,0)-IFERROR(VLOOKUP($B141,'Slutlig allokering kvv'!$B$2:$BX$550,MATCH(W$2,'Slutlig allokering kvv'!$B$1:$BX$1,0),FALSE)/1,0))</f>
        <v/>
      </c>
      <c r="X141" t="str">
        <f>IF($D141="","",IFERROR(VLOOKUP($B141,Kraftvärmeprod!$B$1:$BX$550,MATCH(X$2,Kraftvärmeprod!$B$1:$VX$1,0),FALSE)/1,0)-IFERROR(VLOOKUP($B141,'Slutlig allokering kvv'!$B$2:$BX$550,MATCH(X$2,'Slutlig allokering kvv'!$B$1:$BX$1,0),FALSE)/1,0))</f>
        <v/>
      </c>
      <c r="Y141" t="str">
        <f>IF($D141="","",IFERROR(VLOOKUP($B141,Kraftvärmeprod!$B$1:$BX$550,MATCH(Y$2,Kraftvärmeprod!$B$1:$VX$1,0),FALSE)/1,0)-IFERROR(VLOOKUP($B141,'Slutlig allokering kvv'!$B$2:$BX$550,MATCH(Y$2,'Slutlig allokering kvv'!$B$1:$BX$1,0),FALSE)/1,0))</f>
        <v/>
      </c>
      <c r="Z141" t="str">
        <f>IF($D141="","",IFERROR(VLOOKUP($B141,Kraftvärmeprod!$B$1:$BX$550,MATCH(Z$2,Kraftvärmeprod!$B$1:$VX$1,0),FALSE)/1,0)-IFERROR(VLOOKUP($B141,'Slutlig allokering kvv'!$B$2:$BX$550,MATCH(Z$2,'Slutlig allokering kvv'!$B$1:$BX$1,0),FALSE)/1,0))</f>
        <v/>
      </c>
      <c r="AA141" t="str">
        <f>IF($D141="","",IFERROR(VLOOKUP($B141,Kraftvärmeprod!$B$1:$BX$550,MATCH(AA$2,Kraftvärmeprod!$B$1:$VX$1,0),FALSE)/1,0)-IFERROR(VLOOKUP($B141,'Slutlig allokering kvv'!$B$2:$BX$550,MATCH(AA$2,'Slutlig allokering kvv'!$B$1:$BX$1,0),FALSE)/1,0))</f>
        <v/>
      </c>
      <c r="AB141" t="str">
        <f>IF($D141="","",IFERROR(VLOOKUP($B141,Kraftvärmeprod!$B$1:$BX$550,MATCH(AB$2,Kraftvärmeprod!$B$1:$VX$1,0),FALSE)/1,0)-IFERROR(VLOOKUP($B141,'Slutlig allokering kvv'!$B$2:$BX$550,MATCH(AB$2,'Slutlig allokering kvv'!$B$1:$BX$1,0),FALSE)/1,0))</f>
        <v/>
      </c>
      <c r="AC141" t="str">
        <f>IF($D141="","",IFERROR(VLOOKUP($B141,Kraftvärmeprod!$B$1:$BX$550,MATCH(AC$2,Kraftvärmeprod!$B$1:$VX$1,0),FALSE)/1,0)-IFERROR(VLOOKUP($B141,'Slutlig allokering kvv'!$B$2:$BX$550,MATCH(AC$2,'Slutlig allokering kvv'!$B$1:$BX$1,0),FALSE)/1,0))</f>
        <v/>
      </c>
      <c r="AE141" t="str">
        <f>IF($D141="","",IFERROR(VLOOKUP($B141,Miljö!$B$1:$E$550,MATCH("Hjälpel kraftvärme (GWh)",Miljö!$B$1:$E$1,0),FALSE)/1,0)-IFERROR(VLOOKUP($B141,'Slutlig allokering kvv'!$B$2:$BX$550,MATCH(AE$2,'Slutlig allokering kvv'!$B$1:$BX$1,0),FALSE)/1,0))</f>
        <v/>
      </c>
      <c r="AI141">
        <f t="shared" si="8"/>
        <v>0</v>
      </c>
      <c r="AK141">
        <f>IFERROR(VLOOKUP($B141,'Slutlig allokering kvv'!$B$2:$AX$550,MATCH("Summa slutlig allokerad tillförd energi (utan hjälpel och rökgaskondensering):",'Slutlig allokering kvv'!$B$1:$AX$1,0),FALSE)/1,"")</f>
        <v>0</v>
      </c>
      <c r="AM141" s="289" t="str">
        <f>IFERROR(1-VLOOKUP($B141,'Slutlig allokering kvv'!$B$2:$AX$550,MATCH("Andel av bränsle i kvv som allokerats till värme, exklusive rökgaskondensering och hjälpel",'Slutlig allokering kvv'!$B$1:$AX$1,0),FALSE),"")</f>
        <v/>
      </c>
      <c r="AO141" s="289" t="str">
        <f t="shared" si="9"/>
        <v/>
      </c>
      <c r="AP141" s="290" t="str">
        <f t="shared" si="10"/>
        <v/>
      </c>
      <c r="AQ141" s="290"/>
      <c r="AR141" s="239" t="str">
        <f t="shared" si="11"/>
        <v/>
      </c>
      <c r="AS141" s="290"/>
    </row>
    <row r="142" spans="1:45" x14ac:dyDescent="0.25">
      <c r="A142" s="2" t="str">
        <f>'Miljövärden för publ företag'!B144</f>
        <v>Lerum Fjärrvärme AB</v>
      </c>
      <c r="B142" s="2" t="str">
        <f>'Miljövärden för publ företag'!C144</f>
        <v>Stenkullen</v>
      </c>
      <c r="C142" t="str">
        <f>IFERROR(VLOOKUP($B142,Kraftvärmeprod!$B$1:$AH$479,MATCH(C$2,Kraftvärmeprod!$B$1:$AG$1,0),FALSE)/1,"")</f>
        <v/>
      </c>
      <c r="D142" t="str">
        <f>IFERROR(VLOOKUP($B142,Kraftvärmeprod!$B$1:$AH$479,MATCH(D$2,Kraftvärmeprod!$B$1:$AG$1,0),FALSE)/1,"")</f>
        <v/>
      </c>
      <c r="F142" t="str">
        <f>IF($D142="","",IFERROR(VLOOKUP($B142,Kraftvärmeprod!$B$1:$BX$550,MATCH(F$2,Kraftvärmeprod!$B$1:$VX$1,0),FALSE)/1,0)-IFERROR(VLOOKUP($B142,'Slutlig allokering kvv'!$B$2:$BX$550,MATCH(F$2,'Slutlig allokering kvv'!$B$1:$BX$1,0),FALSE)/1,0))</f>
        <v/>
      </c>
      <c r="G142" t="str">
        <f>IF($D142="","",IFERROR(VLOOKUP($B142,Kraftvärmeprod!$B$1:$BX$550,MATCH(G$2,Kraftvärmeprod!$B$1:$VX$1,0),FALSE)/1,0)-IFERROR(VLOOKUP($B142,'Slutlig allokering kvv'!$B$2:$BX$550,MATCH(G$2,'Slutlig allokering kvv'!$B$1:$BX$1,0),FALSE)/1,0))</f>
        <v/>
      </c>
      <c r="H142" t="str">
        <f>IF($D142="","",IFERROR(VLOOKUP($B142,Kraftvärmeprod!$B$1:$BX$550,MATCH(H$2,Kraftvärmeprod!$B$1:$VX$1,0),FALSE)/1,0)-IFERROR(VLOOKUP($B142,'Slutlig allokering kvv'!$B$2:$BX$550,MATCH(H$2,'Slutlig allokering kvv'!$B$1:$BX$1,0),FALSE)/1,0))</f>
        <v/>
      </c>
      <c r="I142" t="str">
        <f>IF($D142="","",IFERROR(VLOOKUP($B142,Kraftvärmeprod!$B$1:$BX$550,MATCH(I$2,Kraftvärmeprod!$B$1:$VX$1,0),FALSE)/1,0)-IFERROR(VLOOKUP($B142,'Slutlig allokering kvv'!$B$2:$BX$550,MATCH(I$2,'Slutlig allokering kvv'!$B$1:$BX$1,0),FALSE)/1,0))</f>
        <v/>
      </c>
      <c r="J142" t="str">
        <f>IF($D142="","",IFERROR(VLOOKUP($B142,Kraftvärmeprod!$B$1:$BX$550,MATCH(J$2,Kraftvärmeprod!$B$1:$VX$1,0),FALSE)/1,0)-IFERROR(VLOOKUP($B142,'Slutlig allokering kvv'!$B$2:$BX$550,MATCH(J$2,'Slutlig allokering kvv'!$B$1:$BX$1,0),FALSE)/1,0))</f>
        <v/>
      </c>
      <c r="K142" t="str">
        <f>IF($D142="","",IFERROR(VLOOKUP($B142,Kraftvärmeprod!$B$1:$BX$550,MATCH(K$2,Kraftvärmeprod!$B$1:$VX$1,0),FALSE)/1,0)-IFERROR(VLOOKUP($B142,'Slutlig allokering kvv'!$B$2:$BX$550,MATCH(K$2,'Slutlig allokering kvv'!$B$1:$BX$1,0),FALSE)/1,0))</f>
        <v/>
      </c>
      <c r="L142" t="str">
        <f>IF($D142="","",IFERROR(VLOOKUP($B142,Kraftvärmeprod!$B$1:$BX$550,MATCH(L$2,Kraftvärmeprod!$B$1:$VX$1,0),FALSE)/1,0)-IFERROR(VLOOKUP($B142,'Slutlig allokering kvv'!$B$2:$BX$550,MATCH(L$2,'Slutlig allokering kvv'!$B$1:$BX$1,0),FALSE)/1,0))</f>
        <v/>
      </c>
      <c r="M142" t="str">
        <f>IF($D142="","",IFERROR(VLOOKUP($B142,Kraftvärmeprod!$B$1:$BX$550,MATCH(M$2,Kraftvärmeprod!$B$1:$VX$1,0),FALSE)/1,0)-IFERROR(VLOOKUP($B142,'Slutlig allokering kvv'!$B$2:$BX$550,MATCH(M$2,'Slutlig allokering kvv'!$B$1:$BX$1,0),FALSE)/1,0))</f>
        <v/>
      </c>
      <c r="N142" t="str">
        <f>IF($D142="","",IFERROR(VLOOKUP($B142,Kraftvärmeprod!$B$1:$BX$550,MATCH(N$2,Kraftvärmeprod!$B$1:$VX$1,0),FALSE)/1,0)-IFERROR(VLOOKUP($B142,'Slutlig allokering kvv'!$B$2:$BX$550,MATCH(N$2,'Slutlig allokering kvv'!$B$1:$BX$1,0),FALSE)/1,0))</f>
        <v/>
      </c>
      <c r="O142" t="str">
        <f>IF($D142="","",IFERROR(VLOOKUP($B142,Kraftvärmeprod!$B$1:$BX$550,MATCH(O$2,Kraftvärmeprod!$B$1:$VX$1,0),FALSE)/1,0)-IFERROR(VLOOKUP($B142,'Slutlig allokering kvv'!$B$2:$BX$550,MATCH(O$2,'Slutlig allokering kvv'!$B$1:$BX$1,0),FALSE)/1,0))</f>
        <v/>
      </c>
      <c r="P142" t="str">
        <f>IF($D142="","",IFERROR(VLOOKUP($B142,Kraftvärmeprod!$B$1:$BX$550,MATCH(P$2,Kraftvärmeprod!$B$1:$VX$1,0),FALSE)/1,0)-IFERROR(VLOOKUP($B142,'Slutlig allokering kvv'!$B$2:$BX$550,MATCH(P$2,'Slutlig allokering kvv'!$B$1:$BX$1,0),FALSE)/1,0))</f>
        <v/>
      </c>
      <c r="Q142" t="str">
        <f>IF($D142="","",IFERROR(VLOOKUP($B142,Kraftvärmeprod!$B$1:$BX$550,MATCH(Q$2,Kraftvärmeprod!$B$1:$VX$1,0),FALSE)/1,0)-IFERROR(VLOOKUP($B142,'Slutlig allokering kvv'!$B$2:$BX$550,MATCH(Q$2,'Slutlig allokering kvv'!$B$1:$BX$1,0),FALSE)/1,0))</f>
        <v/>
      </c>
      <c r="R142" t="str">
        <f>IF($D142="","",IFERROR(VLOOKUP($B142,Kraftvärmeprod!$B$1:$BX$550,MATCH(R$2,Kraftvärmeprod!$B$1:$VX$1,0),FALSE)/1,0)-IFERROR(VLOOKUP($B142,'Slutlig allokering kvv'!$B$2:$BX$550,MATCH(R$2,'Slutlig allokering kvv'!$B$1:$BX$1,0),FALSE)/1,0))</f>
        <v/>
      </c>
      <c r="S142" t="str">
        <f>IF($D142="","",IFERROR(VLOOKUP($B142,Kraftvärmeprod!$B$1:$BX$550,MATCH(S$2,Kraftvärmeprod!$B$1:$VX$1,0),FALSE)/1,0)-IFERROR(VLOOKUP($B142,'Slutlig allokering kvv'!$B$2:$BX$550,MATCH(S$2,'Slutlig allokering kvv'!$B$1:$BX$1,0),FALSE)/1,0))</f>
        <v/>
      </c>
      <c r="T142" t="str">
        <f>IF($D142="","",IFERROR(VLOOKUP($B142,Kraftvärmeprod!$B$1:$BX$550,MATCH(T$2,Kraftvärmeprod!$B$1:$VX$1,0),FALSE)/1,0)-IFERROR(VLOOKUP($B142,'Slutlig allokering kvv'!$B$2:$BX$550,MATCH(T$2,'Slutlig allokering kvv'!$B$1:$BX$1,0),FALSE)/1,0))</f>
        <v/>
      </c>
      <c r="U142" t="str">
        <f>IF($D142="","",IFERROR(VLOOKUP($B142,Kraftvärmeprod!$B$1:$BX$550,MATCH(U$2,Kraftvärmeprod!$B$1:$VX$1,0),FALSE)/1,0)-IFERROR(VLOOKUP($B142,'Slutlig allokering kvv'!$B$2:$BX$550,MATCH(U$2,'Slutlig allokering kvv'!$B$1:$BX$1,0),FALSE)/1,0))</f>
        <v/>
      </c>
      <c r="V142" t="str">
        <f>IF($D142="","",IFERROR(VLOOKUP($B142,Kraftvärmeprod!$B$1:$BX$550,MATCH(V$2,Kraftvärmeprod!$B$1:$VX$1,0),FALSE)/1,0)-IFERROR(VLOOKUP($B142,'Slutlig allokering kvv'!$B$2:$BX$550,MATCH(V$2,'Slutlig allokering kvv'!$B$1:$BX$1,0),FALSE)/1,0))</f>
        <v/>
      </c>
      <c r="W142" t="str">
        <f>IF($D142="","",IFERROR(VLOOKUP($B142,Kraftvärmeprod!$B$1:$BX$550,MATCH(W$2,Kraftvärmeprod!$B$1:$VX$1,0),FALSE)/1,0)-IFERROR(VLOOKUP($B142,'Slutlig allokering kvv'!$B$2:$BX$550,MATCH(W$2,'Slutlig allokering kvv'!$B$1:$BX$1,0),FALSE)/1,0))</f>
        <v/>
      </c>
      <c r="X142" t="str">
        <f>IF($D142="","",IFERROR(VLOOKUP($B142,Kraftvärmeprod!$B$1:$BX$550,MATCH(X$2,Kraftvärmeprod!$B$1:$VX$1,0),FALSE)/1,0)-IFERROR(VLOOKUP($B142,'Slutlig allokering kvv'!$B$2:$BX$550,MATCH(X$2,'Slutlig allokering kvv'!$B$1:$BX$1,0),FALSE)/1,0))</f>
        <v/>
      </c>
      <c r="Y142" t="str">
        <f>IF($D142="","",IFERROR(VLOOKUP($B142,Kraftvärmeprod!$B$1:$BX$550,MATCH(Y$2,Kraftvärmeprod!$B$1:$VX$1,0),FALSE)/1,0)-IFERROR(VLOOKUP($B142,'Slutlig allokering kvv'!$B$2:$BX$550,MATCH(Y$2,'Slutlig allokering kvv'!$B$1:$BX$1,0),FALSE)/1,0))</f>
        <v/>
      </c>
      <c r="Z142" t="str">
        <f>IF($D142="","",IFERROR(VLOOKUP($B142,Kraftvärmeprod!$B$1:$BX$550,MATCH(Z$2,Kraftvärmeprod!$B$1:$VX$1,0),FALSE)/1,0)-IFERROR(VLOOKUP($B142,'Slutlig allokering kvv'!$B$2:$BX$550,MATCH(Z$2,'Slutlig allokering kvv'!$B$1:$BX$1,0),FALSE)/1,0))</f>
        <v/>
      </c>
      <c r="AA142" t="str">
        <f>IF($D142="","",IFERROR(VLOOKUP($B142,Kraftvärmeprod!$B$1:$BX$550,MATCH(AA$2,Kraftvärmeprod!$B$1:$VX$1,0),FALSE)/1,0)-IFERROR(VLOOKUP($B142,'Slutlig allokering kvv'!$B$2:$BX$550,MATCH(AA$2,'Slutlig allokering kvv'!$B$1:$BX$1,0),FALSE)/1,0))</f>
        <v/>
      </c>
      <c r="AB142" t="str">
        <f>IF($D142="","",IFERROR(VLOOKUP($B142,Kraftvärmeprod!$B$1:$BX$550,MATCH(AB$2,Kraftvärmeprod!$B$1:$VX$1,0),FALSE)/1,0)-IFERROR(VLOOKUP($B142,'Slutlig allokering kvv'!$B$2:$BX$550,MATCH(AB$2,'Slutlig allokering kvv'!$B$1:$BX$1,0),FALSE)/1,0))</f>
        <v/>
      </c>
      <c r="AC142" t="str">
        <f>IF($D142="","",IFERROR(VLOOKUP($B142,Kraftvärmeprod!$B$1:$BX$550,MATCH(AC$2,Kraftvärmeprod!$B$1:$VX$1,0),FALSE)/1,0)-IFERROR(VLOOKUP($B142,'Slutlig allokering kvv'!$B$2:$BX$550,MATCH(AC$2,'Slutlig allokering kvv'!$B$1:$BX$1,0),FALSE)/1,0))</f>
        <v/>
      </c>
      <c r="AE142" t="str">
        <f>IF($D142="","",IFERROR(VLOOKUP($B142,Miljö!$B$1:$E$550,MATCH("Hjälpel kraftvärme (GWh)",Miljö!$B$1:$E$1,0),FALSE)/1,0)-IFERROR(VLOOKUP($B142,'Slutlig allokering kvv'!$B$2:$BX$550,MATCH(AE$2,'Slutlig allokering kvv'!$B$1:$BX$1,0),FALSE)/1,0))</f>
        <v/>
      </c>
      <c r="AI142">
        <f t="shared" si="8"/>
        <v>0</v>
      </c>
      <c r="AK142">
        <f>IFERROR(VLOOKUP($B142,'Slutlig allokering kvv'!$B$2:$AX$550,MATCH("Summa slutlig allokerad tillförd energi (utan hjälpel och rökgaskondensering):",'Slutlig allokering kvv'!$B$1:$AX$1,0),FALSE)/1,"")</f>
        <v>0</v>
      </c>
      <c r="AM142" s="289" t="str">
        <f>IFERROR(1-VLOOKUP($B142,'Slutlig allokering kvv'!$B$2:$AX$550,MATCH("Andel av bränsle i kvv som allokerats till värme, exklusive rökgaskondensering och hjälpel",'Slutlig allokering kvv'!$B$1:$AX$1,0),FALSE),"")</f>
        <v/>
      </c>
      <c r="AO142" s="289" t="str">
        <f t="shared" si="9"/>
        <v/>
      </c>
      <c r="AP142" s="290" t="str">
        <f t="shared" si="10"/>
        <v/>
      </c>
      <c r="AQ142" s="290"/>
      <c r="AR142" s="239" t="str">
        <f t="shared" si="11"/>
        <v/>
      </c>
      <c r="AS142" s="290"/>
    </row>
    <row r="143" spans="1:45" x14ac:dyDescent="0.25">
      <c r="A143" s="2" t="str">
        <f>'Miljövärden för publ företag'!B145</f>
        <v>LEVA i Lysekil AB</v>
      </c>
      <c r="B143" s="2" t="str">
        <f>'Miljövärden för publ företag'!C145</f>
        <v>Lysekil</v>
      </c>
      <c r="C143" t="str">
        <f>IFERROR(VLOOKUP($B143,Kraftvärmeprod!$B$1:$AH$479,MATCH(C$2,Kraftvärmeprod!$B$1:$AG$1,0),FALSE)/1,"")</f>
        <v/>
      </c>
      <c r="D143" t="str">
        <f>IFERROR(VLOOKUP($B143,Kraftvärmeprod!$B$1:$AH$479,MATCH(D$2,Kraftvärmeprod!$B$1:$AG$1,0),FALSE)/1,"")</f>
        <v/>
      </c>
      <c r="F143" t="str">
        <f>IF($D143="","",IFERROR(VLOOKUP($B143,Kraftvärmeprod!$B$1:$BX$550,MATCH(F$2,Kraftvärmeprod!$B$1:$VX$1,0),FALSE)/1,0)-IFERROR(VLOOKUP($B143,'Slutlig allokering kvv'!$B$2:$BX$550,MATCH(F$2,'Slutlig allokering kvv'!$B$1:$BX$1,0),FALSE)/1,0))</f>
        <v/>
      </c>
      <c r="G143" t="str">
        <f>IF($D143="","",IFERROR(VLOOKUP($B143,Kraftvärmeprod!$B$1:$BX$550,MATCH(G$2,Kraftvärmeprod!$B$1:$VX$1,0),FALSE)/1,0)-IFERROR(VLOOKUP($B143,'Slutlig allokering kvv'!$B$2:$BX$550,MATCH(G$2,'Slutlig allokering kvv'!$B$1:$BX$1,0),FALSE)/1,0))</f>
        <v/>
      </c>
      <c r="H143" t="str">
        <f>IF($D143="","",IFERROR(VLOOKUP($B143,Kraftvärmeprod!$B$1:$BX$550,MATCH(H$2,Kraftvärmeprod!$B$1:$VX$1,0),FALSE)/1,0)-IFERROR(VLOOKUP($B143,'Slutlig allokering kvv'!$B$2:$BX$550,MATCH(H$2,'Slutlig allokering kvv'!$B$1:$BX$1,0),FALSE)/1,0))</f>
        <v/>
      </c>
      <c r="I143" t="str">
        <f>IF($D143="","",IFERROR(VLOOKUP($B143,Kraftvärmeprod!$B$1:$BX$550,MATCH(I$2,Kraftvärmeprod!$B$1:$VX$1,0),FALSE)/1,0)-IFERROR(VLOOKUP($B143,'Slutlig allokering kvv'!$B$2:$BX$550,MATCH(I$2,'Slutlig allokering kvv'!$B$1:$BX$1,0),FALSE)/1,0))</f>
        <v/>
      </c>
      <c r="J143" t="str">
        <f>IF($D143="","",IFERROR(VLOOKUP($B143,Kraftvärmeprod!$B$1:$BX$550,MATCH(J$2,Kraftvärmeprod!$B$1:$VX$1,0),FALSE)/1,0)-IFERROR(VLOOKUP($B143,'Slutlig allokering kvv'!$B$2:$BX$550,MATCH(J$2,'Slutlig allokering kvv'!$B$1:$BX$1,0),FALSE)/1,0))</f>
        <v/>
      </c>
      <c r="K143" t="str">
        <f>IF($D143="","",IFERROR(VLOOKUP($B143,Kraftvärmeprod!$B$1:$BX$550,MATCH(K$2,Kraftvärmeprod!$B$1:$VX$1,0),FALSE)/1,0)-IFERROR(VLOOKUP($B143,'Slutlig allokering kvv'!$B$2:$BX$550,MATCH(K$2,'Slutlig allokering kvv'!$B$1:$BX$1,0),FALSE)/1,0))</f>
        <v/>
      </c>
      <c r="L143" t="str">
        <f>IF($D143="","",IFERROR(VLOOKUP($B143,Kraftvärmeprod!$B$1:$BX$550,MATCH(L$2,Kraftvärmeprod!$B$1:$VX$1,0),FALSE)/1,0)-IFERROR(VLOOKUP($B143,'Slutlig allokering kvv'!$B$2:$BX$550,MATCH(L$2,'Slutlig allokering kvv'!$B$1:$BX$1,0),FALSE)/1,0))</f>
        <v/>
      </c>
      <c r="M143" t="str">
        <f>IF($D143="","",IFERROR(VLOOKUP($B143,Kraftvärmeprod!$B$1:$BX$550,MATCH(M$2,Kraftvärmeprod!$B$1:$VX$1,0),FALSE)/1,0)-IFERROR(VLOOKUP($B143,'Slutlig allokering kvv'!$B$2:$BX$550,MATCH(M$2,'Slutlig allokering kvv'!$B$1:$BX$1,0),FALSE)/1,0))</f>
        <v/>
      </c>
      <c r="N143" t="str">
        <f>IF($D143="","",IFERROR(VLOOKUP($B143,Kraftvärmeprod!$B$1:$BX$550,MATCH(N$2,Kraftvärmeprod!$B$1:$VX$1,0),FALSE)/1,0)-IFERROR(VLOOKUP($B143,'Slutlig allokering kvv'!$B$2:$BX$550,MATCH(N$2,'Slutlig allokering kvv'!$B$1:$BX$1,0),FALSE)/1,0))</f>
        <v/>
      </c>
      <c r="O143" t="str">
        <f>IF($D143="","",IFERROR(VLOOKUP($B143,Kraftvärmeprod!$B$1:$BX$550,MATCH(O$2,Kraftvärmeprod!$B$1:$VX$1,0),FALSE)/1,0)-IFERROR(VLOOKUP($B143,'Slutlig allokering kvv'!$B$2:$BX$550,MATCH(O$2,'Slutlig allokering kvv'!$B$1:$BX$1,0),FALSE)/1,0))</f>
        <v/>
      </c>
      <c r="P143" t="str">
        <f>IF($D143="","",IFERROR(VLOOKUP($B143,Kraftvärmeprod!$B$1:$BX$550,MATCH(P$2,Kraftvärmeprod!$B$1:$VX$1,0),FALSE)/1,0)-IFERROR(VLOOKUP($B143,'Slutlig allokering kvv'!$B$2:$BX$550,MATCH(P$2,'Slutlig allokering kvv'!$B$1:$BX$1,0),FALSE)/1,0))</f>
        <v/>
      </c>
      <c r="Q143" t="str">
        <f>IF($D143="","",IFERROR(VLOOKUP($B143,Kraftvärmeprod!$B$1:$BX$550,MATCH(Q$2,Kraftvärmeprod!$B$1:$VX$1,0),FALSE)/1,0)-IFERROR(VLOOKUP($B143,'Slutlig allokering kvv'!$B$2:$BX$550,MATCH(Q$2,'Slutlig allokering kvv'!$B$1:$BX$1,0),FALSE)/1,0))</f>
        <v/>
      </c>
      <c r="R143" t="str">
        <f>IF($D143="","",IFERROR(VLOOKUP($B143,Kraftvärmeprod!$B$1:$BX$550,MATCH(R$2,Kraftvärmeprod!$B$1:$VX$1,0),FALSE)/1,0)-IFERROR(VLOOKUP($B143,'Slutlig allokering kvv'!$B$2:$BX$550,MATCH(R$2,'Slutlig allokering kvv'!$B$1:$BX$1,0),FALSE)/1,0))</f>
        <v/>
      </c>
      <c r="S143" t="str">
        <f>IF($D143="","",IFERROR(VLOOKUP($B143,Kraftvärmeprod!$B$1:$BX$550,MATCH(S$2,Kraftvärmeprod!$B$1:$VX$1,0),FALSE)/1,0)-IFERROR(VLOOKUP($B143,'Slutlig allokering kvv'!$B$2:$BX$550,MATCH(S$2,'Slutlig allokering kvv'!$B$1:$BX$1,0),FALSE)/1,0))</f>
        <v/>
      </c>
      <c r="T143" t="str">
        <f>IF($D143="","",IFERROR(VLOOKUP($B143,Kraftvärmeprod!$B$1:$BX$550,MATCH(T$2,Kraftvärmeprod!$B$1:$VX$1,0),FALSE)/1,0)-IFERROR(VLOOKUP($B143,'Slutlig allokering kvv'!$B$2:$BX$550,MATCH(T$2,'Slutlig allokering kvv'!$B$1:$BX$1,0),FALSE)/1,0))</f>
        <v/>
      </c>
      <c r="U143" t="str">
        <f>IF($D143="","",IFERROR(VLOOKUP($B143,Kraftvärmeprod!$B$1:$BX$550,MATCH(U$2,Kraftvärmeprod!$B$1:$VX$1,0),FALSE)/1,0)-IFERROR(VLOOKUP($B143,'Slutlig allokering kvv'!$B$2:$BX$550,MATCH(U$2,'Slutlig allokering kvv'!$B$1:$BX$1,0),FALSE)/1,0))</f>
        <v/>
      </c>
      <c r="V143" t="str">
        <f>IF($D143="","",IFERROR(VLOOKUP($B143,Kraftvärmeprod!$B$1:$BX$550,MATCH(V$2,Kraftvärmeprod!$B$1:$VX$1,0),FALSE)/1,0)-IFERROR(VLOOKUP($B143,'Slutlig allokering kvv'!$B$2:$BX$550,MATCH(V$2,'Slutlig allokering kvv'!$B$1:$BX$1,0),FALSE)/1,0))</f>
        <v/>
      </c>
      <c r="W143" t="str">
        <f>IF($D143="","",IFERROR(VLOOKUP($B143,Kraftvärmeprod!$B$1:$BX$550,MATCH(W$2,Kraftvärmeprod!$B$1:$VX$1,0),FALSE)/1,0)-IFERROR(VLOOKUP($B143,'Slutlig allokering kvv'!$B$2:$BX$550,MATCH(W$2,'Slutlig allokering kvv'!$B$1:$BX$1,0),FALSE)/1,0))</f>
        <v/>
      </c>
      <c r="X143" t="str">
        <f>IF($D143="","",IFERROR(VLOOKUP($B143,Kraftvärmeprod!$B$1:$BX$550,MATCH(X$2,Kraftvärmeprod!$B$1:$VX$1,0),FALSE)/1,0)-IFERROR(VLOOKUP($B143,'Slutlig allokering kvv'!$B$2:$BX$550,MATCH(X$2,'Slutlig allokering kvv'!$B$1:$BX$1,0),FALSE)/1,0))</f>
        <v/>
      </c>
      <c r="Y143" t="str">
        <f>IF($D143="","",IFERROR(VLOOKUP($B143,Kraftvärmeprod!$B$1:$BX$550,MATCH(Y$2,Kraftvärmeprod!$B$1:$VX$1,0),FALSE)/1,0)-IFERROR(VLOOKUP($B143,'Slutlig allokering kvv'!$B$2:$BX$550,MATCH(Y$2,'Slutlig allokering kvv'!$B$1:$BX$1,0),FALSE)/1,0))</f>
        <v/>
      </c>
      <c r="Z143" t="str">
        <f>IF($D143="","",IFERROR(VLOOKUP($B143,Kraftvärmeprod!$B$1:$BX$550,MATCH(Z$2,Kraftvärmeprod!$B$1:$VX$1,0),FALSE)/1,0)-IFERROR(VLOOKUP($B143,'Slutlig allokering kvv'!$B$2:$BX$550,MATCH(Z$2,'Slutlig allokering kvv'!$B$1:$BX$1,0),FALSE)/1,0))</f>
        <v/>
      </c>
      <c r="AA143" t="str">
        <f>IF($D143="","",IFERROR(VLOOKUP($B143,Kraftvärmeprod!$B$1:$BX$550,MATCH(AA$2,Kraftvärmeprod!$B$1:$VX$1,0),FALSE)/1,0)-IFERROR(VLOOKUP($B143,'Slutlig allokering kvv'!$B$2:$BX$550,MATCH(AA$2,'Slutlig allokering kvv'!$B$1:$BX$1,0),FALSE)/1,0))</f>
        <v/>
      </c>
      <c r="AB143" t="str">
        <f>IF($D143="","",IFERROR(VLOOKUP($B143,Kraftvärmeprod!$B$1:$BX$550,MATCH(AB$2,Kraftvärmeprod!$B$1:$VX$1,0),FALSE)/1,0)-IFERROR(VLOOKUP($B143,'Slutlig allokering kvv'!$B$2:$BX$550,MATCH(AB$2,'Slutlig allokering kvv'!$B$1:$BX$1,0),FALSE)/1,0))</f>
        <v/>
      </c>
      <c r="AC143" t="str">
        <f>IF($D143="","",IFERROR(VLOOKUP($B143,Kraftvärmeprod!$B$1:$BX$550,MATCH(AC$2,Kraftvärmeprod!$B$1:$VX$1,0),FALSE)/1,0)-IFERROR(VLOOKUP($B143,'Slutlig allokering kvv'!$B$2:$BX$550,MATCH(AC$2,'Slutlig allokering kvv'!$B$1:$BX$1,0),FALSE)/1,0))</f>
        <v/>
      </c>
      <c r="AE143" t="str">
        <f>IF($D143="","",IFERROR(VLOOKUP($B143,Miljö!$B$1:$E$550,MATCH("Hjälpel kraftvärme (GWh)",Miljö!$B$1:$E$1,0),FALSE)/1,0)-IFERROR(VLOOKUP($B143,'Slutlig allokering kvv'!$B$2:$BX$550,MATCH(AE$2,'Slutlig allokering kvv'!$B$1:$BX$1,0),FALSE)/1,0))</f>
        <v/>
      </c>
      <c r="AI143">
        <f t="shared" si="8"/>
        <v>0</v>
      </c>
      <c r="AK143">
        <f>IFERROR(VLOOKUP($B143,'Slutlig allokering kvv'!$B$2:$AX$550,MATCH("Summa slutlig allokerad tillförd energi (utan hjälpel och rökgaskondensering):",'Slutlig allokering kvv'!$B$1:$AX$1,0),FALSE)/1,"")</f>
        <v>0</v>
      </c>
      <c r="AM143" s="289" t="str">
        <f>IFERROR(1-VLOOKUP($B143,'Slutlig allokering kvv'!$B$2:$AX$550,MATCH("Andel av bränsle i kvv som allokerats till värme, exklusive rökgaskondensering och hjälpel",'Slutlig allokering kvv'!$B$1:$AX$1,0),FALSE),"")</f>
        <v/>
      </c>
      <c r="AO143" s="289" t="str">
        <f t="shared" si="9"/>
        <v/>
      </c>
      <c r="AP143" s="290" t="str">
        <f t="shared" si="10"/>
        <v/>
      </c>
      <c r="AQ143" s="290"/>
      <c r="AR143" s="239" t="str">
        <f t="shared" si="11"/>
        <v/>
      </c>
      <c r="AS143" s="290"/>
    </row>
    <row r="144" spans="1:45" x14ac:dyDescent="0.25">
      <c r="A144" s="2" t="str">
        <f>'Miljövärden för publ företag'!B146</f>
        <v>Lidköpings Värmeverk AB</v>
      </c>
      <c r="B144" s="2" t="str">
        <f>'Miljövärden för publ företag'!C146</f>
        <v>Klimateffektiv fjärrvärme</v>
      </c>
      <c r="C144">
        <f>IFERROR(VLOOKUP($B144,Kraftvärmeprod!$B$1:$AH$479,MATCH(C$2,Kraftvärmeprod!$B$1:$AG$1,0),FALSE)/1,"")</f>
        <v>76.394000000000005</v>
      </c>
      <c r="D144" t="str">
        <f>IFERROR(VLOOKUP($B144,Kraftvärmeprod!$B$1:$AH$479,MATCH(D$2,Kraftvärmeprod!$B$1:$AG$1,0),FALSE)/1,"")</f>
        <v/>
      </c>
      <c r="F144" t="str">
        <f>IF($D144="","",IFERROR(VLOOKUP($B144,Kraftvärmeprod!$B$1:$BX$550,MATCH(F$2,Kraftvärmeprod!$B$1:$VX$1,0),FALSE)/1,0)-IFERROR(VLOOKUP($B144,'Slutlig allokering kvv'!$B$2:$BX$550,MATCH(F$2,'Slutlig allokering kvv'!$B$1:$BX$1,0),FALSE)/1,0))</f>
        <v/>
      </c>
      <c r="G144" t="str">
        <f>IF($D144="","",IFERROR(VLOOKUP($B144,Kraftvärmeprod!$B$1:$BX$550,MATCH(G$2,Kraftvärmeprod!$B$1:$VX$1,0),FALSE)/1,0)-IFERROR(VLOOKUP($B144,'Slutlig allokering kvv'!$B$2:$BX$550,MATCH(G$2,'Slutlig allokering kvv'!$B$1:$BX$1,0),FALSE)/1,0))</f>
        <v/>
      </c>
      <c r="H144" t="str">
        <f>IF($D144="","",IFERROR(VLOOKUP($B144,Kraftvärmeprod!$B$1:$BX$550,MATCH(H$2,Kraftvärmeprod!$B$1:$VX$1,0),FALSE)/1,0)-IFERROR(VLOOKUP($B144,'Slutlig allokering kvv'!$B$2:$BX$550,MATCH(H$2,'Slutlig allokering kvv'!$B$1:$BX$1,0),FALSE)/1,0))</f>
        <v/>
      </c>
      <c r="I144" t="str">
        <f>IF($D144="","",IFERROR(VLOOKUP($B144,Kraftvärmeprod!$B$1:$BX$550,MATCH(I$2,Kraftvärmeprod!$B$1:$VX$1,0),FALSE)/1,0)-IFERROR(VLOOKUP($B144,'Slutlig allokering kvv'!$B$2:$BX$550,MATCH(I$2,'Slutlig allokering kvv'!$B$1:$BX$1,0),FALSE)/1,0))</f>
        <v/>
      </c>
      <c r="J144" t="str">
        <f>IF($D144="","",IFERROR(VLOOKUP($B144,Kraftvärmeprod!$B$1:$BX$550,MATCH(J$2,Kraftvärmeprod!$B$1:$VX$1,0),FALSE)/1,0)-IFERROR(VLOOKUP($B144,'Slutlig allokering kvv'!$B$2:$BX$550,MATCH(J$2,'Slutlig allokering kvv'!$B$1:$BX$1,0),FALSE)/1,0))</f>
        <v/>
      </c>
      <c r="K144" t="str">
        <f>IF($D144="","",IFERROR(VLOOKUP($B144,Kraftvärmeprod!$B$1:$BX$550,MATCH(K$2,Kraftvärmeprod!$B$1:$VX$1,0),FALSE)/1,0)-IFERROR(VLOOKUP($B144,'Slutlig allokering kvv'!$B$2:$BX$550,MATCH(K$2,'Slutlig allokering kvv'!$B$1:$BX$1,0),FALSE)/1,0))</f>
        <v/>
      </c>
      <c r="L144" t="str">
        <f>IF($D144="","",IFERROR(VLOOKUP($B144,Kraftvärmeprod!$B$1:$BX$550,MATCH(L$2,Kraftvärmeprod!$B$1:$VX$1,0),FALSE)/1,0)-IFERROR(VLOOKUP($B144,'Slutlig allokering kvv'!$B$2:$BX$550,MATCH(L$2,'Slutlig allokering kvv'!$B$1:$BX$1,0),FALSE)/1,0))</f>
        <v/>
      </c>
      <c r="M144" t="str">
        <f>IF($D144="","",IFERROR(VLOOKUP($B144,Kraftvärmeprod!$B$1:$BX$550,MATCH(M$2,Kraftvärmeprod!$B$1:$VX$1,0),FALSE)/1,0)-IFERROR(VLOOKUP($B144,'Slutlig allokering kvv'!$B$2:$BX$550,MATCH(M$2,'Slutlig allokering kvv'!$B$1:$BX$1,0),FALSE)/1,0))</f>
        <v/>
      </c>
      <c r="N144" t="str">
        <f>IF($D144="","",IFERROR(VLOOKUP($B144,Kraftvärmeprod!$B$1:$BX$550,MATCH(N$2,Kraftvärmeprod!$B$1:$VX$1,0),FALSE)/1,0)-IFERROR(VLOOKUP($B144,'Slutlig allokering kvv'!$B$2:$BX$550,MATCH(N$2,'Slutlig allokering kvv'!$B$1:$BX$1,0),FALSE)/1,0))</f>
        <v/>
      </c>
      <c r="O144" t="str">
        <f>IF($D144="","",IFERROR(VLOOKUP($B144,Kraftvärmeprod!$B$1:$BX$550,MATCH(O$2,Kraftvärmeprod!$B$1:$VX$1,0),FALSE)/1,0)-IFERROR(VLOOKUP($B144,'Slutlig allokering kvv'!$B$2:$BX$550,MATCH(O$2,'Slutlig allokering kvv'!$B$1:$BX$1,0),FALSE)/1,0))</f>
        <v/>
      </c>
      <c r="P144" t="str">
        <f>IF($D144="","",IFERROR(VLOOKUP($B144,Kraftvärmeprod!$B$1:$BX$550,MATCH(P$2,Kraftvärmeprod!$B$1:$VX$1,0),FALSE)/1,0)-IFERROR(VLOOKUP($B144,'Slutlig allokering kvv'!$B$2:$BX$550,MATCH(P$2,'Slutlig allokering kvv'!$B$1:$BX$1,0),FALSE)/1,0))</f>
        <v/>
      </c>
      <c r="Q144" t="str">
        <f>IF($D144="","",IFERROR(VLOOKUP($B144,Kraftvärmeprod!$B$1:$BX$550,MATCH(Q$2,Kraftvärmeprod!$B$1:$VX$1,0),FALSE)/1,0)-IFERROR(VLOOKUP($B144,'Slutlig allokering kvv'!$B$2:$BX$550,MATCH(Q$2,'Slutlig allokering kvv'!$B$1:$BX$1,0),FALSE)/1,0))</f>
        <v/>
      </c>
      <c r="R144" t="str">
        <f>IF($D144="","",IFERROR(VLOOKUP($B144,Kraftvärmeprod!$B$1:$BX$550,MATCH(R$2,Kraftvärmeprod!$B$1:$VX$1,0),FALSE)/1,0)-IFERROR(VLOOKUP($B144,'Slutlig allokering kvv'!$B$2:$BX$550,MATCH(R$2,'Slutlig allokering kvv'!$B$1:$BX$1,0),FALSE)/1,0))</f>
        <v/>
      </c>
      <c r="S144" t="str">
        <f>IF($D144="","",IFERROR(VLOOKUP($B144,Kraftvärmeprod!$B$1:$BX$550,MATCH(S$2,Kraftvärmeprod!$B$1:$VX$1,0),FALSE)/1,0)-IFERROR(VLOOKUP($B144,'Slutlig allokering kvv'!$B$2:$BX$550,MATCH(S$2,'Slutlig allokering kvv'!$B$1:$BX$1,0),FALSE)/1,0))</f>
        <v/>
      </c>
      <c r="T144" t="str">
        <f>IF($D144="","",IFERROR(VLOOKUP($B144,Kraftvärmeprod!$B$1:$BX$550,MATCH(T$2,Kraftvärmeprod!$B$1:$VX$1,0),FALSE)/1,0)-IFERROR(VLOOKUP($B144,'Slutlig allokering kvv'!$B$2:$BX$550,MATCH(T$2,'Slutlig allokering kvv'!$B$1:$BX$1,0),FALSE)/1,0))</f>
        <v/>
      </c>
      <c r="U144" t="str">
        <f>IF($D144="","",IFERROR(VLOOKUP($B144,Kraftvärmeprod!$B$1:$BX$550,MATCH(U$2,Kraftvärmeprod!$B$1:$VX$1,0),FALSE)/1,0)-IFERROR(VLOOKUP($B144,'Slutlig allokering kvv'!$B$2:$BX$550,MATCH(U$2,'Slutlig allokering kvv'!$B$1:$BX$1,0),FALSE)/1,0))</f>
        <v/>
      </c>
      <c r="V144" t="str">
        <f>IF($D144="","",IFERROR(VLOOKUP($B144,Kraftvärmeprod!$B$1:$BX$550,MATCH(V$2,Kraftvärmeprod!$B$1:$VX$1,0),FALSE)/1,0)-IFERROR(VLOOKUP($B144,'Slutlig allokering kvv'!$B$2:$BX$550,MATCH(V$2,'Slutlig allokering kvv'!$B$1:$BX$1,0),FALSE)/1,0))</f>
        <v/>
      </c>
      <c r="W144" t="str">
        <f>IF($D144="","",IFERROR(VLOOKUP($B144,Kraftvärmeprod!$B$1:$BX$550,MATCH(W$2,Kraftvärmeprod!$B$1:$VX$1,0),FALSE)/1,0)-IFERROR(VLOOKUP($B144,'Slutlig allokering kvv'!$B$2:$BX$550,MATCH(W$2,'Slutlig allokering kvv'!$B$1:$BX$1,0),FALSE)/1,0))</f>
        <v/>
      </c>
      <c r="X144" t="str">
        <f>IF($D144="","",IFERROR(VLOOKUP($B144,Kraftvärmeprod!$B$1:$BX$550,MATCH(X$2,Kraftvärmeprod!$B$1:$VX$1,0),FALSE)/1,0)-IFERROR(VLOOKUP($B144,'Slutlig allokering kvv'!$B$2:$BX$550,MATCH(X$2,'Slutlig allokering kvv'!$B$1:$BX$1,0),FALSE)/1,0))</f>
        <v/>
      </c>
      <c r="Y144" t="str">
        <f>IF($D144="","",IFERROR(VLOOKUP($B144,Kraftvärmeprod!$B$1:$BX$550,MATCH(Y$2,Kraftvärmeprod!$B$1:$VX$1,0),FALSE)/1,0)-IFERROR(VLOOKUP($B144,'Slutlig allokering kvv'!$B$2:$BX$550,MATCH(Y$2,'Slutlig allokering kvv'!$B$1:$BX$1,0),FALSE)/1,0))</f>
        <v/>
      </c>
      <c r="Z144" t="str">
        <f>IF($D144="","",IFERROR(VLOOKUP($B144,Kraftvärmeprod!$B$1:$BX$550,MATCH(Z$2,Kraftvärmeprod!$B$1:$VX$1,0),FALSE)/1,0)-IFERROR(VLOOKUP($B144,'Slutlig allokering kvv'!$B$2:$BX$550,MATCH(Z$2,'Slutlig allokering kvv'!$B$1:$BX$1,0),FALSE)/1,0))</f>
        <v/>
      </c>
      <c r="AA144" t="str">
        <f>IF($D144="","",IFERROR(VLOOKUP($B144,Kraftvärmeprod!$B$1:$BX$550,MATCH(AA$2,Kraftvärmeprod!$B$1:$VX$1,0),FALSE)/1,0)-IFERROR(VLOOKUP($B144,'Slutlig allokering kvv'!$B$2:$BX$550,MATCH(AA$2,'Slutlig allokering kvv'!$B$1:$BX$1,0),FALSE)/1,0))</f>
        <v/>
      </c>
      <c r="AB144" t="str">
        <f>IF($D144="","",IFERROR(VLOOKUP($B144,Kraftvärmeprod!$B$1:$BX$550,MATCH(AB$2,Kraftvärmeprod!$B$1:$VX$1,0),FALSE)/1,0)-IFERROR(VLOOKUP($B144,'Slutlig allokering kvv'!$B$2:$BX$550,MATCH(AB$2,'Slutlig allokering kvv'!$B$1:$BX$1,0),FALSE)/1,0))</f>
        <v/>
      </c>
      <c r="AC144" t="str">
        <f>IF($D144="","",IFERROR(VLOOKUP($B144,Kraftvärmeprod!$B$1:$BX$550,MATCH(AC$2,Kraftvärmeprod!$B$1:$VX$1,0),FALSE)/1,0)-IFERROR(VLOOKUP($B144,'Slutlig allokering kvv'!$B$2:$BX$550,MATCH(AC$2,'Slutlig allokering kvv'!$B$1:$BX$1,0),FALSE)/1,0))</f>
        <v/>
      </c>
      <c r="AE144" t="str">
        <f>IF($D144="","",IFERROR(VLOOKUP($B144,Miljö!$B$1:$E$550,MATCH("Hjälpel kraftvärme (GWh)",Miljö!$B$1:$E$1,0),FALSE)/1,0)-IFERROR(VLOOKUP($B144,'Slutlig allokering kvv'!$B$2:$BX$550,MATCH(AE$2,'Slutlig allokering kvv'!$B$1:$BX$1,0),FALSE)/1,0))</f>
        <v/>
      </c>
      <c r="AI144">
        <f t="shared" si="8"/>
        <v>0</v>
      </c>
      <c r="AK144">
        <f>IFERROR(VLOOKUP($B144,'Slutlig allokering kvv'!$B$2:$AX$550,MATCH("Summa slutlig allokerad tillförd energi (utan hjälpel och rökgaskondensering):",'Slutlig allokering kvv'!$B$1:$AX$1,0),FALSE)/1,"")</f>
        <v>76.394000000000005</v>
      </c>
      <c r="AM144" s="289">
        <f>IFERROR(1-VLOOKUP($B144,'Slutlig allokering kvv'!$B$2:$AX$550,MATCH("Andel av bränsle i kvv som allokerats till värme, exklusive rökgaskondensering och hjälpel",'Slutlig allokering kvv'!$B$1:$AX$1,0),FALSE),"")</f>
        <v>0</v>
      </c>
      <c r="AO144" s="289">
        <f t="shared" si="9"/>
        <v>0</v>
      </c>
      <c r="AP144" s="290">
        <f t="shared" si="10"/>
        <v>0</v>
      </c>
      <c r="AQ144" s="290"/>
      <c r="AR144" s="239" t="str">
        <f t="shared" si="11"/>
        <v/>
      </c>
      <c r="AS144" s="290"/>
    </row>
    <row r="145" spans="1:45" x14ac:dyDescent="0.25">
      <c r="A145" s="2" t="str">
        <f>'Miljövärden för publ företag'!B147</f>
        <v>Lidköpings Värmeverk AB</v>
      </c>
      <c r="B145" s="2" t="str">
        <f>'Miljövärden för publ företag'!C147</f>
        <v>Lidköping</v>
      </c>
      <c r="C145">
        <f>IFERROR(VLOOKUP($B145,Kraftvärmeprod!$B$1:$AH$479,MATCH(C$2,Kraftvärmeprod!$B$1:$AG$1,0),FALSE)/1,"")</f>
        <v>84.426000000000002</v>
      </c>
      <c r="D145">
        <f>IFERROR(VLOOKUP($B145,Kraftvärmeprod!$B$1:$AH$479,MATCH(D$2,Kraftvärmeprod!$B$1:$AG$1,0),FALSE)/1,"")</f>
        <v>17.802</v>
      </c>
      <c r="F145">
        <f>IF($D145="","",IFERROR(VLOOKUP($B145,Kraftvärmeprod!$B$1:$BX$550,MATCH(F$2,Kraftvärmeprod!$B$1:$VX$1,0),FALSE)/1,0)-IFERROR(VLOOKUP($B145,'Slutlig allokering kvv'!$B$2:$BX$550,MATCH(F$2,'Slutlig allokering kvv'!$B$1:$BX$1,0),FALSE)/1,0))</f>
        <v>0</v>
      </c>
      <c r="G145">
        <f>IF($D145="","",IFERROR(VLOOKUP($B145,Kraftvärmeprod!$B$1:$BX$550,MATCH(G$2,Kraftvärmeprod!$B$1:$VX$1,0),FALSE)/1,0)-IFERROR(VLOOKUP($B145,'Slutlig allokering kvv'!$B$2:$BX$550,MATCH(G$2,'Slutlig allokering kvv'!$B$1:$BX$1,0),FALSE)/1,0))</f>
        <v>0</v>
      </c>
      <c r="H145">
        <f>IF($D145="","",IFERROR(VLOOKUP($B145,Kraftvärmeprod!$B$1:$BX$550,MATCH(H$2,Kraftvärmeprod!$B$1:$VX$1,0),FALSE)/1,0)-IFERROR(VLOOKUP($B145,'Slutlig allokering kvv'!$B$2:$BX$550,MATCH(H$2,'Slutlig allokering kvv'!$B$1:$BX$1,0),FALSE)/1,0))</f>
        <v>0</v>
      </c>
      <c r="I145">
        <f>IF($D145="","",IFERROR(VLOOKUP($B145,Kraftvärmeprod!$B$1:$BX$550,MATCH(I$2,Kraftvärmeprod!$B$1:$VX$1,0),FALSE)/1,0)-IFERROR(VLOOKUP($B145,'Slutlig allokering kvv'!$B$2:$BX$550,MATCH(I$2,'Slutlig allokering kvv'!$B$1:$BX$1,0),FALSE)/1,0))</f>
        <v>0</v>
      </c>
      <c r="J145">
        <f>IF($D145="","",IFERROR(VLOOKUP($B145,Kraftvärmeprod!$B$1:$BX$550,MATCH(J$2,Kraftvärmeprod!$B$1:$VX$1,0),FALSE)/1,0)-IFERROR(VLOOKUP($B145,'Slutlig allokering kvv'!$B$2:$BX$550,MATCH(J$2,'Slutlig allokering kvv'!$B$1:$BX$1,0),FALSE)/1,0))</f>
        <v>0</v>
      </c>
      <c r="K145">
        <f>IF($D145="","",IFERROR(VLOOKUP($B145,Kraftvärmeprod!$B$1:$BX$550,MATCH(K$2,Kraftvärmeprod!$B$1:$VX$1,0),FALSE)/1,0)-IFERROR(VLOOKUP($B145,'Slutlig allokering kvv'!$B$2:$BX$550,MATCH(K$2,'Slutlig allokering kvv'!$B$1:$BX$1,0),FALSE)/1,0))</f>
        <v>0</v>
      </c>
      <c r="L145">
        <f>IF($D145="","",IFERROR(VLOOKUP($B145,Kraftvärmeprod!$B$1:$BX$550,MATCH(L$2,Kraftvärmeprod!$B$1:$VX$1,0),FALSE)/1,0)-IFERROR(VLOOKUP($B145,'Slutlig allokering kvv'!$B$2:$BX$550,MATCH(L$2,'Slutlig allokering kvv'!$B$1:$BX$1,0),FALSE)/1,0))</f>
        <v>0</v>
      </c>
      <c r="M145">
        <f>IF($D145="","",IFERROR(VLOOKUP($B145,Kraftvärmeprod!$B$1:$BX$550,MATCH(M$2,Kraftvärmeprod!$B$1:$VX$1,0),FALSE)/1,0)-IFERROR(VLOOKUP($B145,'Slutlig allokering kvv'!$B$2:$BX$550,MATCH(M$2,'Slutlig allokering kvv'!$B$1:$BX$1,0),FALSE)/1,0))</f>
        <v>0</v>
      </c>
      <c r="N145">
        <f>IF($D145="","",IFERROR(VLOOKUP($B145,Kraftvärmeprod!$B$1:$BX$550,MATCH(N$2,Kraftvärmeprod!$B$1:$VX$1,0),FALSE)/1,0)-IFERROR(VLOOKUP($B145,'Slutlig allokering kvv'!$B$2:$BX$550,MATCH(N$2,'Slutlig allokering kvv'!$B$1:$BX$1,0),FALSE)/1,0))</f>
        <v>0</v>
      </c>
      <c r="O145">
        <f>IF($D145="","",IFERROR(VLOOKUP($B145,Kraftvärmeprod!$B$1:$BX$550,MATCH(O$2,Kraftvärmeprod!$B$1:$VX$1,0),FALSE)/1,0)-IFERROR(VLOOKUP($B145,'Slutlig allokering kvv'!$B$2:$BX$550,MATCH(O$2,'Slutlig allokering kvv'!$B$1:$BX$1,0),FALSE)/1,0))</f>
        <v>0</v>
      </c>
      <c r="P145">
        <f>IF($D145="","",IFERROR(VLOOKUP($B145,Kraftvärmeprod!$B$1:$BX$550,MATCH(P$2,Kraftvärmeprod!$B$1:$VX$1,0),FALSE)/1,0)-IFERROR(VLOOKUP($B145,'Slutlig allokering kvv'!$B$2:$BX$550,MATCH(P$2,'Slutlig allokering kvv'!$B$1:$BX$1,0),FALSE)/1,0))</f>
        <v>0</v>
      </c>
      <c r="Q145">
        <f>IF($D145="","",IFERROR(VLOOKUP($B145,Kraftvärmeprod!$B$1:$BX$550,MATCH(Q$2,Kraftvärmeprod!$B$1:$VX$1,0),FALSE)/1,0)-IFERROR(VLOOKUP($B145,'Slutlig allokering kvv'!$B$2:$BX$550,MATCH(Q$2,'Slutlig allokering kvv'!$B$1:$BX$1,0),FALSE)/1,0))</f>
        <v>0</v>
      </c>
      <c r="R145">
        <f>IF($D145="","",IFERROR(VLOOKUP($B145,Kraftvärmeprod!$B$1:$BX$550,MATCH(R$2,Kraftvärmeprod!$B$1:$VX$1,0),FALSE)/1,0)-IFERROR(VLOOKUP($B145,'Slutlig allokering kvv'!$B$2:$BX$550,MATCH(R$2,'Slutlig allokering kvv'!$B$1:$BX$1,0),FALSE)/1,0))</f>
        <v>0</v>
      </c>
      <c r="S145">
        <f>IF($D145="","",IFERROR(VLOOKUP($B145,Kraftvärmeprod!$B$1:$BX$550,MATCH(S$2,Kraftvärmeprod!$B$1:$VX$1,0),FALSE)/1,0)-IFERROR(VLOOKUP($B145,'Slutlig allokering kvv'!$B$2:$BX$550,MATCH(S$2,'Slutlig allokering kvv'!$B$1:$BX$1,0),FALSE)/1,0))</f>
        <v>0</v>
      </c>
      <c r="T145">
        <f>IF($D145="","",IFERROR(VLOOKUP($B145,Kraftvärmeprod!$B$1:$BX$550,MATCH(T$2,Kraftvärmeprod!$B$1:$VX$1,0),FALSE)/1,0)-IFERROR(VLOOKUP($B145,'Slutlig allokering kvv'!$B$2:$BX$550,MATCH(T$2,'Slutlig allokering kvv'!$B$1:$BX$1,0),FALSE)/1,0))</f>
        <v>0</v>
      </c>
      <c r="U145">
        <f>IF($D145="","",IFERROR(VLOOKUP($B145,Kraftvärmeprod!$B$1:$BX$550,MATCH(U$2,Kraftvärmeprod!$B$1:$VX$1,0),FALSE)/1,0)-IFERROR(VLOOKUP($B145,'Slutlig allokering kvv'!$B$2:$BX$550,MATCH(U$2,'Slutlig allokering kvv'!$B$1:$BX$1,0),FALSE)/1,0))</f>
        <v>0</v>
      </c>
      <c r="V145">
        <f>IF($D145="","",IFERROR(VLOOKUP($B145,Kraftvärmeprod!$B$1:$BX$550,MATCH(V$2,Kraftvärmeprod!$B$1:$VX$1,0),FALSE)/1,0)-IFERROR(VLOOKUP($B145,'Slutlig allokering kvv'!$B$2:$BX$550,MATCH(V$2,'Slutlig allokering kvv'!$B$1:$BX$1,0),FALSE)/1,0))</f>
        <v>0</v>
      </c>
      <c r="W145">
        <f>IF($D145="","",IFERROR(VLOOKUP($B145,Kraftvärmeprod!$B$1:$BX$550,MATCH(W$2,Kraftvärmeprod!$B$1:$VX$1,0),FALSE)/1,0)-IFERROR(VLOOKUP($B145,'Slutlig allokering kvv'!$B$2:$BX$550,MATCH(W$2,'Slutlig allokering kvv'!$B$1:$BX$1,0),FALSE)/1,0))</f>
        <v>0</v>
      </c>
      <c r="X145">
        <f>IF($D145="","",IFERROR(VLOOKUP($B145,Kraftvärmeprod!$B$1:$BX$550,MATCH(X$2,Kraftvärmeprod!$B$1:$VX$1,0),FALSE)/1,0)-IFERROR(VLOOKUP($B145,'Slutlig allokering kvv'!$B$2:$BX$550,MATCH(X$2,'Slutlig allokering kvv'!$B$1:$BX$1,0),FALSE)/1,0))</f>
        <v>0</v>
      </c>
      <c r="Y145">
        <f>IF($D145="","",IFERROR(VLOOKUP($B145,Kraftvärmeprod!$B$1:$BX$550,MATCH(Y$2,Kraftvärmeprod!$B$1:$VX$1,0),FALSE)/1,0)-IFERROR(VLOOKUP($B145,'Slutlig allokering kvv'!$B$2:$BX$550,MATCH(Y$2,'Slutlig allokering kvv'!$B$1:$BX$1,0),FALSE)/1,0))</f>
        <v>0</v>
      </c>
      <c r="Z145">
        <f>IF($D145="","",IFERROR(VLOOKUP($B145,Kraftvärmeprod!$B$1:$BX$550,MATCH(Z$2,Kraftvärmeprod!$B$1:$VX$1,0),FALSE)/1,0)-IFERROR(VLOOKUP($B145,'Slutlig allokering kvv'!$B$2:$BX$550,MATCH(Z$2,'Slutlig allokering kvv'!$B$1:$BX$1,0),FALSE)/1,0))</f>
        <v>0</v>
      </c>
      <c r="AA145">
        <f>IF($D145="","",IFERROR(VLOOKUP($B145,Kraftvärmeprod!$B$1:$BX$550,MATCH(AA$2,Kraftvärmeprod!$B$1:$VX$1,0),FALSE)/1,0)-IFERROR(VLOOKUP($B145,'Slutlig allokering kvv'!$B$2:$BX$550,MATCH(AA$2,'Slutlig allokering kvv'!$B$1:$BX$1,0),FALSE)/1,0))</f>
        <v>30.831600000000009</v>
      </c>
      <c r="AB145">
        <f>IF($D145="","",IFERROR(VLOOKUP($B145,Kraftvärmeprod!$B$1:$BX$550,MATCH(AB$2,Kraftvärmeprod!$B$1:$VX$1,0),FALSE)/1,0)-IFERROR(VLOOKUP($B145,'Slutlig allokering kvv'!$B$2:$BX$550,MATCH(AB$2,'Slutlig allokering kvv'!$B$1:$BX$1,0),FALSE)/1,0))</f>
        <v>0</v>
      </c>
      <c r="AC145">
        <f>IF($D145="","",IFERROR(VLOOKUP($B145,Kraftvärmeprod!$B$1:$BX$550,MATCH(AC$2,Kraftvärmeprod!$B$1:$VX$1,0),FALSE)/1,0)-IFERROR(VLOOKUP($B145,'Slutlig allokering kvv'!$B$2:$BX$550,MATCH(AC$2,'Slutlig allokering kvv'!$B$1:$BX$1,0),FALSE)/1,0))</f>
        <v>0</v>
      </c>
      <c r="AE145">
        <f>IF($D145="","",IFERROR(VLOOKUP($B145,Miljö!$B$1:$E$550,MATCH("Hjälpel kraftvärme (GWh)",Miljö!$B$1:$E$1,0),FALSE)/1,0)-IFERROR(VLOOKUP($B145,'Slutlig allokering kvv'!$B$2:$BX$550,MATCH(AE$2,'Slutlig allokering kvv'!$B$1:$BX$1,0),FALSE)/1,0))</f>
        <v>0</v>
      </c>
      <c r="AI145">
        <f t="shared" si="8"/>
        <v>30.831600000000009</v>
      </c>
      <c r="AK145">
        <f>IFERROR(VLOOKUP($B145,'Slutlig allokering kvv'!$B$2:$AX$550,MATCH("Summa slutlig allokerad tillförd energi (utan hjälpel och rökgaskondensering):",'Slutlig allokering kvv'!$B$1:$AX$1,0),FALSE)/1,"")</f>
        <v>45.693399999999997</v>
      </c>
      <c r="AM145" s="289">
        <f>IFERROR(1-VLOOKUP($B145,'Slutlig allokering kvv'!$B$2:$AX$550,MATCH("Andel av bränsle i kvv som allokerats till värme, exklusive rökgaskondensering och hjälpel",'Slutlig allokering kvv'!$B$1:$AX$1,0),FALSE),"")</f>
        <v>0.40289578569095075</v>
      </c>
      <c r="AO145" s="289">
        <f t="shared" si="9"/>
        <v>0.40289578569095075</v>
      </c>
      <c r="AP145" s="290">
        <f t="shared" si="10"/>
        <v>0</v>
      </c>
      <c r="AQ145" s="290"/>
      <c r="AR145" s="239">
        <f t="shared" si="11"/>
        <v>0.57739462110302398</v>
      </c>
      <c r="AS145" s="290"/>
    </row>
    <row r="146" spans="1:45" x14ac:dyDescent="0.25">
      <c r="A146" s="2" t="str">
        <f>'Miljövärden för publ företag'!B148</f>
        <v>Lilla Edets Fjärrvärme AB</v>
      </c>
      <c r="B146" s="2" t="str">
        <f>'Miljövärden för publ företag'!C148</f>
        <v>Lilla Edet</v>
      </c>
      <c r="C146" t="str">
        <f>IFERROR(VLOOKUP($B146,Kraftvärmeprod!$B$1:$AH$479,MATCH(C$2,Kraftvärmeprod!$B$1:$AG$1,0),FALSE)/1,"")</f>
        <v/>
      </c>
      <c r="D146" t="str">
        <f>IFERROR(VLOOKUP($B146,Kraftvärmeprod!$B$1:$AH$479,MATCH(D$2,Kraftvärmeprod!$B$1:$AG$1,0),FALSE)/1,"")</f>
        <v/>
      </c>
      <c r="F146" t="str">
        <f>IF($D146="","",IFERROR(VLOOKUP($B146,Kraftvärmeprod!$B$1:$BX$550,MATCH(F$2,Kraftvärmeprod!$B$1:$VX$1,0),FALSE)/1,0)-IFERROR(VLOOKUP($B146,'Slutlig allokering kvv'!$B$2:$BX$550,MATCH(F$2,'Slutlig allokering kvv'!$B$1:$BX$1,0),FALSE)/1,0))</f>
        <v/>
      </c>
      <c r="G146" t="str">
        <f>IF($D146="","",IFERROR(VLOOKUP($B146,Kraftvärmeprod!$B$1:$BX$550,MATCH(G$2,Kraftvärmeprod!$B$1:$VX$1,0),FALSE)/1,0)-IFERROR(VLOOKUP($B146,'Slutlig allokering kvv'!$B$2:$BX$550,MATCH(G$2,'Slutlig allokering kvv'!$B$1:$BX$1,0),FALSE)/1,0))</f>
        <v/>
      </c>
      <c r="H146" t="str">
        <f>IF($D146="","",IFERROR(VLOOKUP($B146,Kraftvärmeprod!$B$1:$BX$550,MATCH(H$2,Kraftvärmeprod!$B$1:$VX$1,0),FALSE)/1,0)-IFERROR(VLOOKUP($B146,'Slutlig allokering kvv'!$B$2:$BX$550,MATCH(H$2,'Slutlig allokering kvv'!$B$1:$BX$1,0),FALSE)/1,0))</f>
        <v/>
      </c>
      <c r="I146" t="str">
        <f>IF($D146="","",IFERROR(VLOOKUP($B146,Kraftvärmeprod!$B$1:$BX$550,MATCH(I$2,Kraftvärmeprod!$B$1:$VX$1,0),FALSE)/1,0)-IFERROR(VLOOKUP($B146,'Slutlig allokering kvv'!$B$2:$BX$550,MATCH(I$2,'Slutlig allokering kvv'!$B$1:$BX$1,0),FALSE)/1,0))</f>
        <v/>
      </c>
      <c r="J146" t="str">
        <f>IF($D146="","",IFERROR(VLOOKUP($B146,Kraftvärmeprod!$B$1:$BX$550,MATCH(J$2,Kraftvärmeprod!$B$1:$VX$1,0),FALSE)/1,0)-IFERROR(VLOOKUP($B146,'Slutlig allokering kvv'!$B$2:$BX$550,MATCH(J$2,'Slutlig allokering kvv'!$B$1:$BX$1,0),FALSE)/1,0))</f>
        <v/>
      </c>
      <c r="K146" t="str">
        <f>IF($D146="","",IFERROR(VLOOKUP($B146,Kraftvärmeprod!$B$1:$BX$550,MATCH(K$2,Kraftvärmeprod!$B$1:$VX$1,0),FALSE)/1,0)-IFERROR(VLOOKUP($B146,'Slutlig allokering kvv'!$B$2:$BX$550,MATCH(K$2,'Slutlig allokering kvv'!$B$1:$BX$1,0),FALSE)/1,0))</f>
        <v/>
      </c>
      <c r="L146" t="str">
        <f>IF($D146="","",IFERROR(VLOOKUP($B146,Kraftvärmeprod!$B$1:$BX$550,MATCH(L$2,Kraftvärmeprod!$B$1:$VX$1,0),FALSE)/1,0)-IFERROR(VLOOKUP($B146,'Slutlig allokering kvv'!$B$2:$BX$550,MATCH(L$2,'Slutlig allokering kvv'!$B$1:$BX$1,0),FALSE)/1,0))</f>
        <v/>
      </c>
      <c r="M146" t="str">
        <f>IF($D146="","",IFERROR(VLOOKUP($B146,Kraftvärmeprod!$B$1:$BX$550,MATCH(M$2,Kraftvärmeprod!$B$1:$VX$1,0),FALSE)/1,0)-IFERROR(VLOOKUP($B146,'Slutlig allokering kvv'!$B$2:$BX$550,MATCH(M$2,'Slutlig allokering kvv'!$B$1:$BX$1,0),FALSE)/1,0))</f>
        <v/>
      </c>
      <c r="N146" t="str">
        <f>IF($D146="","",IFERROR(VLOOKUP($B146,Kraftvärmeprod!$B$1:$BX$550,MATCH(N$2,Kraftvärmeprod!$B$1:$VX$1,0),FALSE)/1,0)-IFERROR(VLOOKUP($B146,'Slutlig allokering kvv'!$B$2:$BX$550,MATCH(N$2,'Slutlig allokering kvv'!$B$1:$BX$1,0),FALSE)/1,0))</f>
        <v/>
      </c>
      <c r="O146" t="str">
        <f>IF($D146="","",IFERROR(VLOOKUP($B146,Kraftvärmeprod!$B$1:$BX$550,MATCH(O$2,Kraftvärmeprod!$B$1:$VX$1,0),FALSE)/1,0)-IFERROR(VLOOKUP($B146,'Slutlig allokering kvv'!$B$2:$BX$550,MATCH(O$2,'Slutlig allokering kvv'!$B$1:$BX$1,0),FALSE)/1,0))</f>
        <v/>
      </c>
      <c r="P146" t="str">
        <f>IF($D146="","",IFERROR(VLOOKUP($B146,Kraftvärmeprod!$B$1:$BX$550,MATCH(P$2,Kraftvärmeprod!$B$1:$VX$1,0),FALSE)/1,0)-IFERROR(VLOOKUP($B146,'Slutlig allokering kvv'!$B$2:$BX$550,MATCH(P$2,'Slutlig allokering kvv'!$B$1:$BX$1,0),FALSE)/1,0))</f>
        <v/>
      </c>
      <c r="Q146" t="str">
        <f>IF($D146="","",IFERROR(VLOOKUP($B146,Kraftvärmeprod!$B$1:$BX$550,MATCH(Q$2,Kraftvärmeprod!$B$1:$VX$1,0),FALSE)/1,0)-IFERROR(VLOOKUP($B146,'Slutlig allokering kvv'!$B$2:$BX$550,MATCH(Q$2,'Slutlig allokering kvv'!$B$1:$BX$1,0),FALSE)/1,0))</f>
        <v/>
      </c>
      <c r="R146" t="str">
        <f>IF($D146="","",IFERROR(VLOOKUP($B146,Kraftvärmeprod!$B$1:$BX$550,MATCH(R$2,Kraftvärmeprod!$B$1:$VX$1,0),FALSE)/1,0)-IFERROR(VLOOKUP($B146,'Slutlig allokering kvv'!$B$2:$BX$550,MATCH(R$2,'Slutlig allokering kvv'!$B$1:$BX$1,0),FALSE)/1,0))</f>
        <v/>
      </c>
      <c r="S146" t="str">
        <f>IF($D146="","",IFERROR(VLOOKUP($B146,Kraftvärmeprod!$B$1:$BX$550,MATCH(S$2,Kraftvärmeprod!$B$1:$VX$1,0),FALSE)/1,0)-IFERROR(VLOOKUP($B146,'Slutlig allokering kvv'!$B$2:$BX$550,MATCH(S$2,'Slutlig allokering kvv'!$B$1:$BX$1,0),FALSE)/1,0))</f>
        <v/>
      </c>
      <c r="T146" t="str">
        <f>IF($D146="","",IFERROR(VLOOKUP($B146,Kraftvärmeprod!$B$1:$BX$550,MATCH(T$2,Kraftvärmeprod!$B$1:$VX$1,0),FALSE)/1,0)-IFERROR(VLOOKUP($B146,'Slutlig allokering kvv'!$B$2:$BX$550,MATCH(T$2,'Slutlig allokering kvv'!$B$1:$BX$1,0),FALSE)/1,0))</f>
        <v/>
      </c>
      <c r="U146" t="str">
        <f>IF($D146="","",IFERROR(VLOOKUP($B146,Kraftvärmeprod!$B$1:$BX$550,MATCH(U$2,Kraftvärmeprod!$B$1:$VX$1,0),FALSE)/1,0)-IFERROR(VLOOKUP($B146,'Slutlig allokering kvv'!$B$2:$BX$550,MATCH(U$2,'Slutlig allokering kvv'!$B$1:$BX$1,0),FALSE)/1,0))</f>
        <v/>
      </c>
      <c r="V146" t="str">
        <f>IF($D146="","",IFERROR(VLOOKUP($B146,Kraftvärmeprod!$B$1:$BX$550,MATCH(V$2,Kraftvärmeprod!$B$1:$VX$1,0),FALSE)/1,0)-IFERROR(VLOOKUP($B146,'Slutlig allokering kvv'!$B$2:$BX$550,MATCH(V$2,'Slutlig allokering kvv'!$B$1:$BX$1,0),FALSE)/1,0))</f>
        <v/>
      </c>
      <c r="W146" t="str">
        <f>IF($D146="","",IFERROR(VLOOKUP($B146,Kraftvärmeprod!$B$1:$BX$550,MATCH(W$2,Kraftvärmeprod!$B$1:$VX$1,0),FALSE)/1,0)-IFERROR(VLOOKUP($B146,'Slutlig allokering kvv'!$B$2:$BX$550,MATCH(W$2,'Slutlig allokering kvv'!$B$1:$BX$1,0),FALSE)/1,0))</f>
        <v/>
      </c>
      <c r="X146" t="str">
        <f>IF($D146="","",IFERROR(VLOOKUP($B146,Kraftvärmeprod!$B$1:$BX$550,MATCH(X$2,Kraftvärmeprod!$B$1:$VX$1,0),FALSE)/1,0)-IFERROR(VLOOKUP($B146,'Slutlig allokering kvv'!$B$2:$BX$550,MATCH(X$2,'Slutlig allokering kvv'!$B$1:$BX$1,0),FALSE)/1,0))</f>
        <v/>
      </c>
      <c r="Y146" t="str">
        <f>IF($D146="","",IFERROR(VLOOKUP($B146,Kraftvärmeprod!$B$1:$BX$550,MATCH(Y$2,Kraftvärmeprod!$B$1:$VX$1,0),FALSE)/1,0)-IFERROR(VLOOKUP($B146,'Slutlig allokering kvv'!$B$2:$BX$550,MATCH(Y$2,'Slutlig allokering kvv'!$B$1:$BX$1,0),FALSE)/1,0))</f>
        <v/>
      </c>
      <c r="Z146" t="str">
        <f>IF($D146="","",IFERROR(VLOOKUP($B146,Kraftvärmeprod!$B$1:$BX$550,MATCH(Z$2,Kraftvärmeprod!$B$1:$VX$1,0),FALSE)/1,0)-IFERROR(VLOOKUP($B146,'Slutlig allokering kvv'!$B$2:$BX$550,MATCH(Z$2,'Slutlig allokering kvv'!$B$1:$BX$1,0),FALSE)/1,0))</f>
        <v/>
      </c>
      <c r="AA146" t="str">
        <f>IF($D146="","",IFERROR(VLOOKUP($B146,Kraftvärmeprod!$B$1:$BX$550,MATCH(AA$2,Kraftvärmeprod!$B$1:$VX$1,0),FALSE)/1,0)-IFERROR(VLOOKUP($B146,'Slutlig allokering kvv'!$B$2:$BX$550,MATCH(AA$2,'Slutlig allokering kvv'!$B$1:$BX$1,0),FALSE)/1,0))</f>
        <v/>
      </c>
      <c r="AB146" t="str">
        <f>IF($D146="","",IFERROR(VLOOKUP($B146,Kraftvärmeprod!$B$1:$BX$550,MATCH(AB$2,Kraftvärmeprod!$B$1:$VX$1,0),FALSE)/1,0)-IFERROR(VLOOKUP($B146,'Slutlig allokering kvv'!$B$2:$BX$550,MATCH(AB$2,'Slutlig allokering kvv'!$B$1:$BX$1,0),FALSE)/1,0))</f>
        <v/>
      </c>
      <c r="AC146" t="str">
        <f>IF($D146="","",IFERROR(VLOOKUP($B146,Kraftvärmeprod!$B$1:$BX$550,MATCH(AC$2,Kraftvärmeprod!$B$1:$VX$1,0),FALSE)/1,0)-IFERROR(VLOOKUP($B146,'Slutlig allokering kvv'!$B$2:$BX$550,MATCH(AC$2,'Slutlig allokering kvv'!$B$1:$BX$1,0),FALSE)/1,0))</f>
        <v/>
      </c>
      <c r="AE146" t="str">
        <f>IF($D146="","",IFERROR(VLOOKUP($B146,Miljö!$B$1:$E$550,MATCH("Hjälpel kraftvärme (GWh)",Miljö!$B$1:$E$1,0),FALSE)/1,0)-IFERROR(VLOOKUP($B146,'Slutlig allokering kvv'!$B$2:$BX$550,MATCH(AE$2,'Slutlig allokering kvv'!$B$1:$BX$1,0),FALSE)/1,0))</f>
        <v/>
      </c>
      <c r="AI146">
        <f t="shared" si="8"/>
        <v>0</v>
      </c>
      <c r="AK146">
        <f>IFERROR(VLOOKUP($B146,'Slutlig allokering kvv'!$B$2:$AX$550,MATCH("Summa slutlig allokerad tillförd energi (utan hjälpel och rökgaskondensering):",'Slutlig allokering kvv'!$B$1:$AX$1,0),FALSE)/1,"")</f>
        <v>0</v>
      </c>
      <c r="AM146" s="289" t="str">
        <f>IFERROR(1-VLOOKUP($B146,'Slutlig allokering kvv'!$B$2:$AX$550,MATCH("Andel av bränsle i kvv som allokerats till värme, exklusive rökgaskondensering och hjälpel",'Slutlig allokering kvv'!$B$1:$AX$1,0),FALSE),"")</f>
        <v/>
      </c>
      <c r="AO146" s="289" t="str">
        <f t="shared" si="9"/>
        <v/>
      </c>
      <c r="AP146" s="290" t="str">
        <f t="shared" si="10"/>
        <v/>
      </c>
      <c r="AQ146" s="290"/>
      <c r="AR146" s="239" t="str">
        <f t="shared" si="11"/>
        <v/>
      </c>
      <c r="AS146" s="290"/>
    </row>
    <row r="147" spans="1:45" x14ac:dyDescent="0.25">
      <c r="A147" s="2" t="str">
        <f>'Miljövärden för publ företag'!B149</f>
        <v>Linde Energi AB</v>
      </c>
      <c r="B147" s="2" t="str">
        <f>'Miljövärden för publ företag'!C149</f>
        <v>Frövi</v>
      </c>
      <c r="C147" t="str">
        <f>IFERROR(VLOOKUP($B147,Kraftvärmeprod!$B$1:$AH$479,MATCH(C$2,Kraftvärmeprod!$B$1:$AG$1,0),FALSE)/1,"")</f>
        <v/>
      </c>
      <c r="D147" t="str">
        <f>IFERROR(VLOOKUP($B147,Kraftvärmeprod!$B$1:$AH$479,MATCH(D$2,Kraftvärmeprod!$B$1:$AG$1,0),FALSE)/1,"")</f>
        <v/>
      </c>
      <c r="F147" t="str">
        <f>IF($D147="","",IFERROR(VLOOKUP($B147,Kraftvärmeprod!$B$1:$BX$550,MATCH(F$2,Kraftvärmeprod!$B$1:$VX$1,0),FALSE)/1,0)-IFERROR(VLOOKUP($B147,'Slutlig allokering kvv'!$B$2:$BX$550,MATCH(F$2,'Slutlig allokering kvv'!$B$1:$BX$1,0),FALSE)/1,0))</f>
        <v/>
      </c>
      <c r="G147" t="str">
        <f>IF($D147="","",IFERROR(VLOOKUP($B147,Kraftvärmeprod!$B$1:$BX$550,MATCH(G$2,Kraftvärmeprod!$B$1:$VX$1,0),FALSE)/1,0)-IFERROR(VLOOKUP($B147,'Slutlig allokering kvv'!$B$2:$BX$550,MATCH(G$2,'Slutlig allokering kvv'!$B$1:$BX$1,0),FALSE)/1,0))</f>
        <v/>
      </c>
      <c r="H147" t="str">
        <f>IF($D147="","",IFERROR(VLOOKUP($B147,Kraftvärmeprod!$B$1:$BX$550,MATCH(H$2,Kraftvärmeprod!$B$1:$VX$1,0),FALSE)/1,0)-IFERROR(VLOOKUP($B147,'Slutlig allokering kvv'!$B$2:$BX$550,MATCH(H$2,'Slutlig allokering kvv'!$B$1:$BX$1,0),FALSE)/1,0))</f>
        <v/>
      </c>
      <c r="I147" t="str">
        <f>IF($D147="","",IFERROR(VLOOKUP($B147,Kraftvärmeprod!$B$1:$BX$550,MATCH(I$2,Kraftvärmeprod!$B$1:$VX$1,0),FALSE)/1,0)-IFERROR(VLOOKUP($B147,'Slutlig allokering kvv'!$B$2:$BX$550,MATCH(I$2,'Slutlig allokering kvv'!$B$1:$BX$1,0),FALSE)/1,0))</f>
        <v/>
      </c>
      <c r="J147" t="str">
        <f>IF($D147="","",IFERROR(VLOOKUP($B147,Kraftvärmeprod!$B$1:$BX$550,MATCH(J$2,Kraftvärmeprod!$B$1:$VX$1,0),FALSE)/1,0)-IFERROR(VLOOKUP($B147,'Slutlig allokering kvv'!$B$2:$BX$550,MATCH(J$2,'Slutlig allokering kvv'!$B$1:$BX$1,0),FALSE)/1,0))</f>
        <v/>
      </c>
      <c r="K147" t="str">
        <f>IF($D147="","",IFERROR(VLOOKUP($B147,Kraftvärmeprod!$B$1:$BX$550,MATCH(K$2,Kraftvärmeprod!$B$1:$VX$1,0),FALSE)/1,0)-IFERROR(VLOOKUP($B147,'Slutlig allokering kvv'!$B$2:$BX$550,MATCH(K$2,'Slutlig allokering kvv'!$B$1:$BX$1,0),FALSE)/1,0))</f>
        <v/>
      </c>
      <c r="L147" t="str">
        <f>IF($D147="","",IFERROR(VLOOKUP($B147,Kraftvärmeprod!$B$1:$BX$550,MATCH(L$2,Kraftvärmeprod!$B$1:$VX$1,0),FALSE)/1,0)-IFERROR(VLOOKUP($B147,'Slutlig allokering kvv'!$B$2:$BX$550,MATCH(L$2,'Slutlig allokering kvv'!$B$1:$BX$1,0),FALSE)/1,0))</f>
        <v/>
      </c>
      <c r="M147" t="str">
        <f>IF($D147="","",IFERROR(VLOOKUP($B147,Kraftvärmeprod!$B$1:$BX$550,MATCH(M$2,Kraftvärmeprod!$B$1:$VX$1,0),FALSE)/1,0)-IFERROR(VLOOKUP($B147,'Slutlig allokering kvv'!$B$2:$BX$550,MATCH(M$2,'Slutlig allokering kvv'!$B$1:$BX$1,0),FALSE)/1,0))</f>
        <v/>
      </c>
      <c r="N147" t="str">
        <f>IF($D147="","",IFERROR(VLOOKUP($B147,Kraftvärmeprod!$B$1:$BX$550,MATCH(N$2,Kraftvärmeprod!$B$1:$VX$1,0),FALSE)/1,0)-IFERROR(VLOOKUP($B147,'Slutlig allokering kvv'!$B$2:$BX$550,MATCH(N$2,'Slutlig allokering kvv'!$B$1:$BX$1,0),FALSE)/1,0))</f>
        <v/>
      </c>
      <c r="O147" t="str">
        <f>IF($D147="","",IFERROR(VLOOKUP($B147,Kraftvärmeprod!$B$1:$BX$550,MATCH(O$2,Kraftvärmeprod!$B$1:$VX$1,0),FALSE)/1,0)-IFERROR(VLOOKUP($B147,'Slutlig allokering kvv'!$B$2:$BX$550,MATCH(O$2,'Slutlig allokering kvv'!$B$1:$BX$1,0),FALSE)/1,0))</f>
        <v/>
      </c>
      <c r="P147" t="str">
        <f>IF($D147="","",IFERROR(VLOOKUP($B147,Kraftvärmeprod!$B$1:$BX$550,MATCH(P$2,Kraftvärmeprod!$B$1:$VX$1,0),FALSE)/1,0)-IFERROR(VLOOKUP($B147,'Slutlig allokering kvv'!$B$2:$BX$550,MATCH(P$2,'Slutlig allokering kvv'!$B$1:$BX$1,0),FALSE)/1,0))</f>
        <v/>
      </c>
      <c r="Q147" t="str">
        <f>IF($D147="","",IFERROR(VLOOKUP($B147,Kraftvärmeprod!$B$1:$BX$550,MATCH(Q$2,Kraftvärmeprod!$B$1:$VX$1,0),FALSE)/1,0)-IFERROR(VLOOKUP($B147,'Slutlig allokering kvv'!$B$2:$BX$550,MATCH(Q$2,'Slutlig allokering kvv'!$B$1:$BX$1,0),FALSE)/1,0))</f>
        <v/>
      </c>
      <c r="R147" t="str">
        <f>IF($D147="","",IFERROR(VLOOKUP($B147,Kraftvärmeprod!$B$1:$BX$550,MATCH(R$2,Kraftvärmeprod!$B$1:$VX$1,0),FALSE)/1,0)-IFERROR(VLOOKUP($B147,'Slutlig allokering kvv'!$B$2:$BX$550,MATCH(R$2,'Slutlig allokering kvv'!$B$1:$BX$1,0),FALSE)/1,0))</f>
        <v/>
      </c>
      <c r="S147" t="str">
        <f>IF($D147="","",IFERROR(VLOOKUP($B147,Kraftvärmeprod!$B$1:$BX$550,MATCH(S$2,Kraftvärmeprod!$B$1:$VX$1,0),FALSE)/1,0)-IFERROR(VLOOKUP($B147,'Slutlig allokering kvv'!$B$2:$BX$550,MATCH(S$2,'Slutlig allokering kvv'!$B$1:$BX$1,0),FALSE)/1,0))</f>
        <v/>
      </c>
      <c r="T147" t="str">
        <f>IF($D147="","",IFERROR(VLOOKUP($B147,Kraftvärmeprod!$B$1:$BX$550,MATCH(T$2,Kraftvärmeprod!$B$1:$VX$1,0),FALSE)/1,0)-IFERROR(VLOOKUP($B147,'Slutlig allokering kvv'!$B$2:$BX$550,MATCH(T$2,'Slutlig allokering kvv'!$B$1:$BX$1,0),FALSE)/1,0))</f>
        <v/>
      </c>
      <c r="U147" t="str">
        <f>IF($D147="","",IFERROR(VLOOKUP($B147,Kraftvärmeprod!$B$1:$BX$550,MATCH(U$2,Kraftvärmeprod!$B$1:$VX$1,0),FALSE)/1,0)-IFERROR(VLOOKUP($B147,'Slutlig allokering kvv'!$B$2:$BX$550,MATCH(U$2,'Slutlig allokering kvv'!$B$1:$BX$1,0),FALSE)/1,0))</f>
        <v/>
      </c>
      <c r="V147" t="str">
        <f>IF($D147="","",IFERROR(VLOOKUP($B147,Kraftvärmeprod!$B$1:$BX$550,MATCH(V$2,Kraftvärmeprod!$B$1:$VX$1,0),FALSE)/1,0)-IFERROR(VLOOKUP($B147,'Slutlig allokering kvv'!$B$2:$BX$550,MATCH(V$2,'Slutlig allokering kvv'!$B$1:$BX$1,0),FALSE)/1,0))</f>
        <v/>
      </c>
      <c r="W147" t="str">
        <f>IF($D147="","",IFERROR(VLOOKUP($B147,Kraftvärmeprod!$B$1:$BX$550,MATCH(W$2,Kraftvärmeprod!$B$1:$VX$1,0),FALSE)/1,0)-IFERROR(VLOOKUP($B147,'Slutlig allokering kvv'!$B$2:$BX$550,MATCH(W$2,'Slutlig allokering kvv'!$B$1:$BX$1,0),FALSE)/1,0))</f>
        <v/>
      </c>
      <c r="X147" t="str">
        <f>IF($D147="","",IFERROR(VLOOKUP($B147,Kraftvärmeprod!$B$1:$BX$550,MATCH(X$2,Kraftvärmeprod!$B$1:$VX$1,0),FALSE)/1,0)-IFERROR(VLOOKUP($B147,'Slutlig allokering kvv'!$B$2:$BX$550,MATCH(X$2,'Slutlig allokering kvv'!$B$1:$BX$1,0),FALSE)/1,0))</f>
        <v/>
      </c>
      <c r="Y147" t="str">
        <f>IF($D147="","",IFERROR(VLOOKUP($B147,Kraftvärmeprod!$B$1:$BX$550,MATCH(Y$2,Kraftvärmeprod!$B$1:$VX$1,0),FALSE)/1,0)-IFERROR(VLOOKUP($B147,'Slutlig allokering kvv'!$B$2:$BX$550,MATCH(Y$2,'Slutlig allokering kvv'!$B$1:$BX$1,0),FALSE)/1,0))</f>
        <v/>
      </c>
      <c r="Z147" t="str">
        <f>IF($D147="","",IFERROR(VLOOKUP($B147,Kraftvärmeprod!$B$1:$BX$550,MATCH(Z$2,Kraftvärmeprod!$B$1:$VX$1,0),FALSE)/1,0)-IFERROR(VLOOKUP($B147,'Slutlig allokering kvv'!$B$2:$BX$550,MATCH(Z$2,'Slutlig allokering kvv'!$B$1:$BX$1,0),FALSE)/1,0))</f>
        <v/>
      </c>
      <c r="AA147" t="str">
        <f>IF($D147="","",IFERROR(VLOOKUP($B147,Kraftvärmeprod!$B$1:$BX$550,MATCH(AA$2,Kraftvärmeprod!$B$1:$VX$1,0),FALSE)/1,0)-IFERROR(VLOOKUP($B147,'Slutlig allokering kvv'!$B$2:$BX$550,MATCH(AA$2,'Slutlig allokering kvv'!$B$1:$BX$1,0),FALSE)/1,0))</f>
        <v/>
      </c>
      <c r="AB147" t="str">
        <f>IF($D147="","",IFERROR(VLOOKUP($B147,Kraftvärmeprod!$B$1:$BX$550,MATCH(AB$2,Kraftvärmeprod!$B$1:$VX$1,0),FALSE)/1,0)-IFERROR(VLOOKUP($B147,'Slutlig allokering kvv'!$B$2:$BX$550,MATCH(AB$2,'Slutlig allokering kvv'!$B$1:$BX$1,0),FALSE)/1,0))</f>
        <v/>
      </c>
      <c r="AC147" t="str">
        <f>IF($D147="","",IFERROR(VLOOKUP($B147,Kraftvärmeprod!$B$1:$BX$550,MATCH(AC$2,Kraftvärmeprod!$B$1:$VX$1,0),FALSE)/1,0)-IFERROR(VLOOKUP($B147,'Slutlig allokering kvv'!$B$2:$BX$550,MATCH(AC$2,'Slutlig allokering kvv'!$B$1:$BX$1,0),FALSE)/1,0))</f>
        <v/>
      </c>
      <c r="AE147" t="str">
        <f>IF($D147="","",IFERROR(VLOOKUP($B147,Miljö!$B$1:$E$550,MATCH("Hjälpel kraftvärme (GWh)",Miljö!$B$1:$E$1,0),FALSE)/1,0)-IFERROR(VLOOKUP($B147,'Slutlig allokering kvv'!$B$2:$BX$550,MATCH(AE$2,'Slutlig allokering kvv'!$B$1:$BX$1,0),FALSE)/1,0))</f>
        <v/>
      </c>
      <c r="AI147">
        <f t="shared" si="8"/>
        <v>0</v>
      </c>
      <c r="AK147">
        <f>IFERROR(VLOOKUP($B147,'Slutlig allokering kvv'!$B$2:$AX$550,MATCH("Summa slutlig allokerad tillförd energi (utan hjälpel och rökgaskondensering):",'Slutlig allokering kvv'!$B$1:$AX$1,0),FALSE)/1,"")</f>
        <v>0</v>
      </c>
      <c r="AM147" s="289" t="str">
        <f>IFERROR(1-VLOOKUP($B147,'Slutlig allokering kvv'!$B$2:$AX$550,MATCH("Andel av bränsle i kvv som allokerats till värme, exklusive rökgaskondensering och hjälpel",'Slutlig allokering kvv'!$B$1:$AX$1,0),FALSE),"")</f>
        <v/>
      </c>
      <c r="AO147" s="289" t="str">
        <f t="shared" si="9"/>
        <v/>
      </c>
      <c r="AP147" s="290" t="str">
        <f t="shared" si="10"/>
        <v/>
      </c>
      <c r="AQ147" s="290"/>
      <c r="AR147" s="239" t="str">
        <f t="shared" si="11"/>
        <v/>
      </c>
      <c r="AS147" s="290"/>
    </row>
    <row r="148" spans="1:45" x14ac:dyDescent="0.25">
      <c r="A148" s="2" t="str">
        <f>'Miljövärden för publ företag'!B150</f>
        <v>Linde Energi AB</v>
      </c>
      <c r="B148" s="2" t="str">
        <f>'Miljövärden för publ företag'!C150</f>
        <v>Guldsmedhyttan</v>
      </c>
      <c r="C148" t="str">
        <f>IFERROR(VLOOKUP($B148,Kraftvärmeprod!$B$1:$AH$479,MATCH(C$2,Kraftvärmeprod!$B$1:$AG$1,0),FALSE)/1,"")</f>
        <v/>
      </c>
      <c r="D148" t="str">
        <f>IFERROR(VLOOKUP($B148,Kraftvärmeprod!$B$1:$AH$479,MATCH(D$2,Kraftvärmeprod!$B$1:$AG$1,0),FALSE)/1,"")</f>
        <v/>
      </c>
      <c r="F148" t="str">
        <f>IF($D148="","",IFERROR(VLOOKUP($B148,Kraftvärmeprod!$B$1:$BX$550,MATCH(F$2,Kraftvärmeprod!$B$1:$VX$1,0),FALSE)/1,0)-IFERROR(VLOOKUP($B148,'Slutlig allokering kvv'!$B$2:$BX$550,MATCH(F$2,'Slutlig allokering kvv'!$B$1:$BX$1,0),FALSE)/1,0))</f>
        <v/>
      </c>
      <c r="G148" t="str">
        <f>IF($D148="","",IFERROR(VLOOKUP($B148,Kraftvärmeprod!$B$1:$BX$550,MATCH(G$2,Kraftvärmeprod!$B$1:$VX$1,0),FALSE)/1,0)-IFERROR(VLOOKUP($B148,'Slutlig allokering kvv'!$B$2:$BX$550,MATCH(G$2,'Slutlig allokering kvv'!$B$1:$BX$1,0),FALSE)/1,0))</f>
        <v/>
      </c>
      <c r="H148" t="str">
        <f>IF($D148="","",IFERROR(VLOOKUP($B148,Kraftvärmeprod!$B$1:$BX$550,MATCH(H$2,Kraftvärmeprod!$B$1:$VX$1,0),FALSE)/1,0)-IFERROR(VLOOKUP($B148,'Slutlig allokering kvv'!$B$2:$BX$550,MATCH(H$2,'Slutlig allokering kvv'!$B$1:$BX$1,0),FALSE)/1,0))</f>
        <v/>
      </c>
      <c r="I148" t="str">
        <f>IF($D148="","",IFERROR(VLOOKUP($B148,Kraftvärmeprod!$B$1:$BX$550,MATCH(I$2,Kraftvärmeprod!$B$1:$VX$1,0),FALSE)/1,0)-IFERROR(VLOOKUP($B148,'Slutlig allokering kvv'!$B$2:$BX$550,MATCH(I$2,'Slutlig allokering kvv'!$B$1:$BX$1,0),FALSE)/1,0))</f>
        <v/>
      </c>
      <c r="J148" t="str">
        <f>IF($D148="","",IFERROR(VLOOKUP($B148,Kraftvärmeprod!$B$1:$BX$550,MATCH(J$2,Kraftvärmeprod!$B$1:$VX$1,0),FALSE)/1,0)-IFERROR(VLOOKUP($B148,'Slutlig allokering kvv'!$B$2:$BX$550,MATCH(J$2,'Slutlig allokering kvv'!$B$1:$BX$1,0),FALSE)/1,0))</f>
        <v/>
      </c>
      <c r="K148" t="str">
        <f>IF($D148="","",IFERROR(VLOOKUP($B148,Kraftvärmeprod!$B$1:$BX$550,MATCH(K$2,Kraftvärmeprod!$B$1:$VX$1,0),FALSE)/1,0)-IFERROR(VLOOKUP($B148,'Slutlig allokering kvv'!$B$2:$BX$550,MATCH(K$2,'Slutlig allokering kvv'!$B$1:$BX$1,0),FALSE)/1,0))</f>
        <v/>
      </c>
      <c r="L148" t="str">
        <f>IF($D148="","",IFERROR(VLOOKUP($B148,Kraftvärmeprod!$B$1:$BX$550,MATCH(L$2,Kraftvärmeprod!$B$1:$VX$1,0),FALSE)/1,0)-IFERROR(VLOOKUP($B148,'Slutlig allokering kvv'!$B$2:$BX$550,MATCH(L$2,'Slutlig allokering kvv'!$B$1:$BX$1,0),FALSE)/1,0))</f>
        <v/>
      </c>
      <c r="M148" t="str">
        <f>IF($D148="","",IFERROR(VLOOKUP($B148,Kraftvärmeprod!$B$1:$BX$550,MATCH(M$2,Kraftvärmeprod!$B$1:$VX$1,0),FALSE)/1,0)-IFERROR(VLOOKUP($B148,'Slutlig allokering kvv'!$B$2:$BX$550,MATCH(M$2,'Slutlig allokering kvv'!$B$1:$BX$1,0),FALSE)/1,0))</f>
        <v/>
      </c>
      <c r="N148" t="str">
        <f>IF($D148="","",IFERROR(VLOOKUP($B148,Kraftvärmeprod!$B$1:$BX$550,MATCH(N$2,Kraftvärmeprod!$B$1:$VX$1,0),FALSE)/1,0)-IFERROR(VLOOKUP($B148,'Slutlig allokering kvv'!$B$2:$BX$550,MATCH(N$2,'Slutlig allokering kvv'!$B$1:$BX$1,0),FALSE)/1,0))</f>
        <v/>
      </c>
      <c r="O148" t="str">
        <f>IF($D148="","",IFERROR(VLOOKUP($B148,Kraftvärmeprod!$B$1:$BX$550,MATCH(O$2,Kraftvärmeprod!$B$1:$VX$1,0),FALSE)/1,0)-IFERROR(VLOOKUP($B148,'Slutlig allokering kvv'!$B$2:$BX$550,MATCH(O$2,'Slutlig allokering kvv'!$B$1:$BX$1,0),FALSE)/1,0))</f>
        <v/>
      </c>
      <c r="P148" t="str">
        <f>IF($D148="","",IFERROR(VLOOKUP($B148,Kraftvärmeprod!$B$1:$BX$550,MATCH(P$2,Kraftvärmeprod!$B$1:$VX$1,0),FALSE)/1,0)-IFERROR(VLOOKUP($B148,'Slutlig allokering kvv'!$B$2:$BX$550,MATCH(P$2,'Slutlig allokering kvv'!$B$1:$BX$1,0),FALSE)/1,0))</f>
        <v/>
      </c>
      <c r="Q148" t="str">
        <f>IF($D148="","",IFERROR(VLOOKUP($B148,Kraftvärmeprod!$B$1:$BX$550,MATCH(Q$2,Kraftvärmeprod!$B$1:$VX$1,0),FALSE)/1,0)-IFERROR(VLOOKUP($B148,'Slutlig allokering kvv'!$B$2:$BX$550,MATCH(Q$2,'Slutlig allokering kvv'!$B$1:$BX$1,0),FALSE)/1,0))</f>
        <v/>
      </c>
      <c r="R148" t="str">
        <f>IF($D148="","",IFERROR(VLOOKUP($B148,Kraftvärmeprod!$B$1:$BX$550,MATCH(R$2,Kraftvärmeprod!$B$1:$VX$1,0),FALSE)/1,0)-IFERROR(VLOOKUP($B148,'Slutlig allokering kvv'!$B$2:$BX$550,MATCH(R$2,'Slutlig allokering kvv'!$B$1:$BX$1,0),FALSE)/1,0))</f>
        <v/>
      </c>
      <c r="S148" t="str">
        <f>IF($D148="","",IFERROR(VLOOKUP($B148,Kraftvärmeprod!$B$1:$BX$550,MATCH(S$2,Kraftvärmeprod!$B$1:$VX$1,0),FALSE)/1,0)-IFERROR(VLOOKUP($B148,'Slutlig allokering kvv'!$B$2:$BX$550,MATCH(S$2,'Slutlig allokering kvv'!$B$1:$BX$1,0),FALSE)/1,0))</f>
        <v/>
      </c>
      <c r="T148" t="str">
        <f>IF($D148="","",IFERROR(VLOOKUP($B148,Kraftvärmeprod!$B$1:$BX$550,MATCH(T$2,Kraftvärmeprod!$B$1:$VX$1,0),FALSE)/1,0)-IFERROR(VLOOKUP($B148,'Slutlig allokering kvv'!$B$2:$BX$550,MATCH(T$2,'Slutlig allokering kvv'!$B$1:$BX$1,0),FALSE)/1,0))</f>
        <v/>
      </c>
      <c r="U148" t="str">
        <f>IF($D148="","",IFERROR(VLOOKUP($B148,Kraftvärmeprod!$B$1:$BX$550,MATCH(U$2,Kraftvärmeprod!$B$1:$VX$1,0),FALSE)/1,0)-IFERROR(VLOOKUP($B148,'Slutlig allokering kvv'!$B$2:$BX$550,MATCH(U$2,'Slutlig allokering kvv'!$B$1:$BX$1,0),FALSE)/1,0))</f>
        <v/>
      </c>
      <c r="V148" t="str">
        <f>IF($D148="","",IFERROR(VLOOKUP($B148,Kraftvärmeprod!$B$1:$BX$550,MATCH(V$2,Kraftvärmeprod!$B$1:$VX$1,0),FALSE)/1,0)-IFERROR(VLOOKUP($B148,'Slutlig allokering kvv'!$B$2:$BX$550,MATCH(V$2,'Slutlig allokering kvv'!$B$1:$BX$1,0),FALSE)/1,0))</f>
        <v/>
      </c>
      <c r="W148" t="str">
        <f>IF($D148="","",IFERROR(VLOOKUP($B148,Kraftvärmeprod!$B$1:$BX$550,MATCH(W$2,Kraftvärmeprod!$B$1:$VX$1,0),FALSE)/1,0)-IFERROR(VLOOKUP($B148,'Slutlig allokering kvv'!$B$2:$BX$550,MATCH(W$2,'Slutlig allokering kvv'!$B$1:$BX$1,0),FALSE)/1,0))</f>
        <v/>
      </c>
      <c r="X148" t="str">
        <f>IF($D148="","",IFERROR(VLOOKUP($B148,Kraftvärmeprod!$B$1:$BX$550,MATCH(X$2,Kraftvärmeprod!$B$1:$VX$1,0),FALSE)/1,0)-IFERROR(VLOOKUP($B148,'Slutlig allokering kvv'!$B$2:$BX$550,MATCH(X$2,'Slutlig allokering kvv'!$B$1:$BX$1,0),FALSE)/1,0))</f>
        <v/>
      </c>
      <c r="Y148" t="str">
        <f>IF($D148="","",IFERROR(VLOOKUP($B148,Kraftvärmeprod!$B$1:$BX$550,MATCH(Y$2,Kraftvärmeprod!$B$1:$VX$1,0),FALSE)/1,0)-IFERROR(VLOOKUP($B148,'Slutlig allokering kvv'!$B$2:$BX$550,MATCH(Y$2,'Slutlig allokering kvv'!$B$1:$BX$1,0),FALSE)/1,0))</f>
        <v/>
      </c>
      <c r="Z148" t="str">
        <f>IF($D148="","",IFERROR(VLOOKUP($B148,Kraftvärmeprod!$B$1:$BX$550,MATCH(Z$2,Kraftvärmeprod!$B$1:$VX$1,0),FALSE)/1,0)-IFERROR(VLOOKUP($B148,'Slutlig allokering kvv'!$B$2:$BX$550,MATCH(Z$2,'Slutlig allokering kvv'!$B$1:$BX$1,0),FALSE)/1,0))</f>
        <v/>
      </c>
      <c r="AA148" t="str">
        <f>IF($D148="","",IFERROR(VLOOKUP($B148,Kraftvärmeprod!$B$1:$BX$550,MATCH(AA$2,Kraftvärmeprod!$B$1:$VX$1,0),FALSE)/1,0)-IFERROR(VLOOKUP($B148,'Slutlig allokering kvv'!$B$2:$BX$550,MATCH(AA$2,'Slutlig allokering kvv'!$B$1:$BX$1,0),FALSE)/1,0))</f>
        <v/>
      </c>
      <c r="AB148" t="str">
        <f>IF($D148="","",IFERROR(VLOOKUP($B148,Kraftvärmeprod!$B$1:$BX$550,MATCH(AB$2,Kraftvärmeprod!$B$1:$VX$1,0),FALSE)/1,0)-IFERROR(VLOOKUP($B148,'Slutlig allokering kvv'!$B$2:$BX$550,MATCH(AB$2,'Slutlig allokering kvv'!$B$1:$BX$1,0),FALSE)/1,0))</f>
        <v/>
      </c>
      <c r="AC148" t="str">
        <f>IF($D148="","",IFERROR(VLOOKUP($B148,Kraftvärmeprod!$B$1:$BX$550,MATCH(AC$2,Kraftvärmeprod!$B$1:$VX$1,0),FALSE)/1,0)-IFERROR(VLOOKUP($B148,'Slutlig allokering kvv'!$B$2:$BX$550,MATCH(AC$2,'Slutlig allokering kvv'!$B$1:$BX$1,0),FALSE)/1,0))</f>
        <v/>
      </c>
      <c r="AE148" t="str">
        <f>IF($D148="","",IFERROR(VLOOKUP($B148,Miljö!$B$1:$E$550,MATCH("Hjälpel kraftvärme (GWh)",Miljö!$B$1:$E$1,0),FALSE)/1,0)-IFERROR(VLOOKUP($B148,'Slutlig allokering kvv'!$B$2:$BX$550,MATCH(AE$2,'Slutlig allokering kvv'!$B$1:$BX$1,0),FALSE)/1,0))</f>
        <v/>
      </c>
      <c r="AI148">
        <f t="shared" si="8"/>
        <v>0</v>
      </c>
      <c r="AK148">
        <f>IFERROR(VLOOKUP($B148,'Slutlig allokering kvv'!$B$2:$AX$550,MATCH("Summa slutlig allokerad tillförd energi (utan hjälpel och rökgaskondensering):",'Slutlig allokering kvv'!$B$1:$AX$1,0),FALSE)/1,"")</f>
        <v>0</v>
      </c>
      <c r="AM148" s="289" t="str">
        <f>IFERROR(1-VLOOKUP($B148,'Slutlig allokering kvv'!$B$2:$AX$550,MATCH("Andel av bränsle i kvv som allokerats till värme, exklusive rökgaskondensering och hjälpel",'Slutlig allokering kvv'!$B$1:$AX$1,0),FALSE),"")</f>
        <v/>
      </c>
      <c r="AO148" s="289" t="str">
        <f t="shared" si="9"/>
        <v/>
      </c>
      <c r="AP148" s="290" t="str">
        <f t="shared" si="10"/>
        <v/>
      </c>
      <c r="AQ148" s="290"/>
      <c r="AR148" s="239" t="str">
        <f t="shared" si="11"/>
        <v/>
      </c>
      <c r="AS148" s="290"/>
    </row>
    <row r="149" spans="1:45" x14ac:dyDescent="0.25">
      <c r="A149" s="2" t="str">
        <f>'Miljövärden för publ företag'!B151</f>
        <v>Linde Energi AB</v>
      </c>
      <c r="B149" s="2" t="str">
        <f>'Miljövärden för publ företag'!C151</f>
        <v>Lindesberg</v>
      </c>
      <c r="C149" t="str">
        <f>IFERROR(VLOOKUP($B149,Kraftvärmeprod!$B$1:$AH$479,MATCH(C$2,Kraftvärmeprod!$B$1:$AG$1,0),FALSE)/1,"")</f>
        <v/>
      </c>
      <c r="D149" t="str">
        <f>IFERROR(VLOOKUP($B149,Kraftvärmeprod!$B$1:$AH$479,MATCH(D$2,Kraftvärmeprod!$B$1:$AG$1,0),FALSE)/1,"")</f>
        <v/>
      </c>
      <c r="F149" t="str">
        <f>IF($D149="","",IFERROR(VLOOKUP($B149,Kraftvärmeprod!$B$1:$BX$550,MATCH(F$2,Kraftvärmeprod!$B$1:$VX$1,0),FALSE)/1,0)-IFERROR(VLOOKUP($B149,'Slutlig allokering kvv'!$B$2:$BX$550,MATCH(F$2,'Slutlig allokering kvv'!$B$1:$BX$1,0),FALSE)/1,0))</f>
        <v/>
      </c>
      <c r="G149" t="str">
        <f>IF($D149="","",IFERROR(VLOOKUP($B149,Kraftvärmeprod!$B$1:$BX$550,MATCH(G$2,Kraftvärmeprod!$B$1:$VX$1,0),FALSE)/1,0)-IFERROR(VLOOKUP($B149,'Slutlig allokering kvv'!$B$2:$BX$550,MATCH(G$2,'Slutlig allokering kvv'!$B$1:$BX$1,0),FALSE)/1,0))</f>
        <v/>
      </c>
      <c r="H149" t="str">
        <f>IF($D149="","",IFERROR(VLOOKUP($B149,Kraftvärmeprod!$B$1:$BX$550,MATCH(H$2,Kraftvärmeprod!$B$1:$VX$1,0),FALSE)/1,0)-IFERROR(VLOOKUP($B149,'Slutlig allokering kvv'!$B$2:$BX$550,MATCH(H$2,'Slutlig allokering kvv'!$B$1:$BX$1,0),FALSE)/1,0))</f>
        <v/>
      </c>
      <c r="I149" t="str">
        <f>IF($D149="","",IFERROR(VLOOKUP($B149,Kraftvärmeprod!$B$1:$BX$550,MATCH(I$2,Kraftvärmeprod!$B$1:$VX$1,0),FALSE)/1,0)-IFERROR(VLOOKUP($B149,'Slutlig allokering kvv'!$B$2:$BX$550,MATCH(I$2,'Slutlig allokering kvv'!$B$1:$BX$1,0),FALSE)/1,0))</f>
        <v/>
      </c>
      <c r="J149" t="str">
        <f>IF($D149="","",IFERROR(VLOOKUP($B149,Kraftvärmeprod!$B$1:$BX$550,MATCH(J$2,Kraftvärmeprod!$B$1:$VX$1,0),FALSE)/1,0)-IFERROR(VLOOKUP($B149,'Slutlig allokering kvv'!$B$2:$BX$550,MATCH(J$2,'Slutlig allokering kvv'!$B$1:$BX$1,0),FALSE)/1,0))</f>
        <v/>
      </c>
      <c r="K149" t="str">
        <f>IF($D149="","",IFERROR(VLOOKUP($B149,Kraftvärmeprod!$B$1:$BX$550,MATCH(K$2,Kraftvärmeprod!$B$1:$VX$1,0),FALSE)/1,0)-IFERROR(VLOOKUP($B149,'Slutlig allokering kvv'!$B$2:$BX$550,MATCH(K$2,'Slutlig allokering kvv'!$B$1:$BX$1,0),FALSE)/1,0))</f>
        <v/>
      </c>
      <c r="L149" t="str">
        <f>IF($D149="","",IFERROR(VLOOKUP($B149,Kraftvärmeprod!$B$1:$BX$550,MATCH(L$2,Kraftvärmeprod!$B$1:$VX$1,0),FALSE)/1,0)-IFERROR(VLOOKUP($B149,'Slutlig allokering kvv'!$B$2:$BX$550,MATCH(L$2,'Slutlig allokering kvv'!$B$1:$BX$1,0),FALSE)/1,0))</f>
        <v/>
      </c>
      <c r="M149" t="str">
        <f>IF($D149="","",IFERROR(VLOOKUP($B149,Kraftvärmeprod!$B$1:$BX$550,MATCH(M$2,Kraftvärmeprod!$B$1:$VX$1,0),FALSE)/1,0)-IFERROR(VLOOKUP($B149,'Slutlig allokering kvv'!$B$2:$BX$550,MATCH(M$2,'Slutlig allokering kvv'!$B$1:$BX$1,0),FALSE)/1,0))</f>
        <v/>
      </c>
      <c r="N149" t="str">
        <f>IF($D149="","",IFERROR(VLOOKUP($B149,Kraftvärmeprod!$B$1:$BX$550,MATCH(N$2,Kraftvärmeprod!$B$1:$VX$1,0),FALSE)/1,0)-IFERROR(VLOOKUP($B149,'Slutlig allokering kvv'!$B$2:$BX$550,MATCH(N$2,'Slutlig allokering kvv'!$B$1:$BX$1,0),FALSE)/1,0))</f>
        <v/>
      </c>
      <c r="O149" t="str">
        <f>IF($D149="","",IFERROR(VLOOKUP($B149,Kraftvärmeprod!$B$1:$BX$550,MATCH(O$2,Kraftvärmeprod!$B$1:$VX$1,0),FALSE)/1,0)-IFERROR(VLOOKUP($B149,'Slutlig allokering kvv'!$B$2:$BX$550,MATCH(O$2,'Slutlig allokering kvv'!$B$1:$BX$1,0),FALSE)/1,0))</f>
        <v/>
      </c>
      <c r="P149" t="str">
        <f>IF($D149="","",IFERROR(VLOOKUP($B149,Kraftvärmeprod!$B$1:$BX$550,MATCH(P$2,Kraftvärmeprod!$B$1:$VX$1,0),FALSE)/1,0)-IFERROR(VLOOKUP($B149,'Slutlig allokering kvv'!$B$2:$BX$550,MATCH(P$2,'Slutlig allokering kvv'!$B$1:$BX$1,0),FALSE)/1,0))</f>
        <v/>
      </c>
      <c r="Q149" t="str">
        <f>IF($D149="","",IFERROR(VLOOKUP($B149,Kraftvärmeprod!$B$1:$BX$550,MATCH(Q$2,Kraftvärmeprod!$B$1:$VX$1,0),FALSE)/1,0)-IFERROR(VLOOKUP($B149,'Slutlig allokering kvv'!$B$2:$BX$550,MATCH(Q$2,'Slutlig allokering kvv'!$B$1:$BX$1,0),FALSE)/1,0))</f>
        <v/>
      </c>
      <c r="R149" t="str">
        <f>IF($D149="","",IFERROR(VLOOKUP($B149,Kraftvärmeprod!$B$1:$BX$550,MATCH(R$2,Kraftvärmeprod!$B$1:$VX$1,0),FALSE)/1,0)-IFERROR(VLOOKUP($B149,'Slutlig allokering kvv'!$B$2:$BX$550,MATCH(R$2,'Slutlig allokering kvv'!$B$1:$BX$1,0),FALSE)/1,0))</f>
        <v/>
      </c>
      <c r="S149" t="str">
        <f>IF($D149="","",IFERROR(VLOOKUP($B149,Kraftvärmeprod!$B$1:$BX$550,MATCH(S$2,Kraftvärmeprod!$B$1:$VX$1,0),FALSE)/1,0)-IFERROR(VLOOKUP($B149,'Slutlig allokering kvv'!$B$2:$BX$550,MATCH(S$2,'Slutlig allokering kvv'!$B$1:$BX$1,0),FALSE)/1,0))</f>
        <v/>
      </c>
      <c r="T149" t="str">
        <f>IF($D149="","",IFERROR(VLOOKUP($B149,Kraftvärmeprod!$B$1:$BX$550,MATCH(T$2,Kraftvärmeprod!$B$1:$VX$1,0),FALSE)/1,0)-IFERROR(VLOOKUP($B149,'Slutlig allokering kvv'!$B$2:$BX$550,MATCH(T$2,'Slutlig allokering kvv'!$B$1:$BX$1,0),FALSE)/1,0))</f>
        <v/>
      </c>
      <c r="U149" t="str">
        <f>IF($D149="","",IFERROR(VLOOKUP($B149,Kraftvärmeprod!$B$1:$BX$550,MATCH(U$2,Kraftvärmeprod!$B$1:$VX$1,0),FALSE)/1,0)-IFERROR(VLOOKUP($B149,'Slutlig allokering kvv'!$B$2:$BX$550,MATCH(U$2,'Slutlig allokering kvv'!$B$1:$BX$1,0),FALSE)/1,0))</f>
        <v/>
      </c>
      <c r="V149" t="str">
        <f>IF($D149="","",IFERROR(VLOOKUP($B149,Kraftvärmeprod!$B$1:$BX$550,MATCH(V$2,Kraftvärmeprod!$B$1:$VX$1,0),FALSE)/1,0)-IFERROR(VLOOKUP($B149,'Slutlig allokering kvv'!$B$2:$BX$550,MATCH(V$2,'Slutlig allokering kvv'!$B$1:$BX$1,0),FALSE)/1,0))</f>
        <v/>
      </c>
      <c r="W149" t="str">
        <f>IF($D149="","",IFERROR(VLOOKUP($B149,Kraftvärmeprod!$B$1:$BX$550,MATCH(W$2,Kraftvärmeprod!$B$1:$VX$1,0),FALSE)/1,0)-IFERROR(VLOOKUP($B149,'Slutlig allokering kvv'!$B$2:$BX$550,MATCH(W$2,'Slutlig allokering kvv'!$B$1:$BX$1,0),FALSE)/1,0))</f>
        <v/>
      </c>
      <c r="X149" t="str">
        <f>IF($D149="","",IFERROR(VLOOKUP($B149,Kraftvärmeprod!$B$1:$BX$550,MATCH(X$2,Kraftvärmeprod!$B$1:$VX$1,0),FALSE)/1,0)-IFERROR(VLOOKUP($B149,'Slutlig allokering kvv'!$B$2:$BX$550,MATCH(X$2,'Slutlig allokering kvv'!$B$1:$BX$1,0),FALSE)/1,0))</f>
        <v/>
      </c>
      <c r="Y149" t="str">
        <f>IF($D149="","",IFERROR(VLOOKUP($B149,Kraftvärmeprod!$B$1:$BX$550,MATCH(Y$2,Kraftvärmeprod!$B$1:$VX$1,0),FALSE)/1,0)-IFERROR(VLOOKUP($B149,'Slutlig allokering kvv'!$B$2:$BX$550,MATCH(Y$2,'Slutlig allokering kvv'!$B$1:$BX$1,0),FALSE)/1,0))</f>
        <v/>
      </c>
      <c r="Z149" t="str">
        <f>IF($D149="","",IFERROR(VLOOKUP($B149,Kraftvärmeprod!$B$1:$BX$550,MATCH(Z$2,Kraftvärmeprod!$B$1:$VX$1,0),FALSE)/1,0)-IFERROR(VLOOKUP($B149,'Slutlig allokering kvv'!$B$2:$BX$550,MATCH(Z$2,'Slutlig allokering kvv'!$B$1:$BX$1,0),FALSE)/1,0))</f>
        <v/>
      </c>
      <c r="AA149" t="str">
        <f>IF($D149="","",IFERROR(VLOOKUP($B149,Kraftvärmeprod!$B$1:$BX$550,MATCH(AA$2,Kraftvärmeprod!$B$1:$VX$1,0),FALSE)/1,0)-IFERROR(VLOOKUP($B149,'Slutlig allokering kvv'!$B$2:$BX$550,MATCH(AA$2,'Slutlig allokering kvv'!$B$1:$BX$1,0),FALSE)/1,0))</f>
        <v/>
      </c>
      <c r="AB149" t="str">
        <f>IF($D149="","",IFERROR(VLOOKUP($B149,Kraftvärmeprod!$B$1:$BX$550,MATCH(AB$2,Kraftvärmeprod!$B$1:$VX$1,0),FALSE)/1,0)-IFERROR(VLOOKUP($B149,'Slutlig allokering kvv'!$B$2:$BX$550,MATCH(AB$2,'Slutlig allokering kvv'!$B$1:$BX$1,0),FALSE)/1,0))</f>
        <v/>
      </c>
      <c r="AC149" t="str">
        <f>IF($D149="","",IFERROR(VLOOKUP($B149,Kraftvärmeprod!$B$1:$BX$550,MATCH(AC$2,Kraftvärmeprod!$B$1:$VX$1,0),FALSE)/1,0)-IFERROR(VLOOKUP($B149,'Slutlig allokering kvv'!$B$2:$BX$550,MATCH(AC$2,'Slutlig allokering kvv'!$B$1:$BX$1,0),FALSE)/1,0))</f>
        <v/>
      </c>
      <c r="AE149" t="str">
        <f>IF($D149="","",IFERROR(VLOOKUP($B149,Miljö!$B$1:$E$550,MATCH("Hjälpel kraftvärme (GWh)",Miljö!$B$1:$E$1,0),FALSE)/1,0)-IFERROR(VLOOKUP($B149,'Slutlig allokering kvv'!$B$2:$BX$550,MATCH(AE$2,'Slutlig allokering kvv'!$B$1:$BX$1,0),FALSE)/1,0))</f>
        <v/>
      </c>
      <c r="AI149">
        <f t="shared" si="8"/>
        <v>0</v>
      </c>
      <c r="AK149">
        <f>IFERROR(VLOOKUP($B149,'Slutlig allokering kvv'!$B$2:$AX$550,MATCH("Summa slutlig allokerad tillförd energi (utan hjälpel och rökgaskondensering):",'Slutlig allokering kvv'!$B$1:$AX$1,0),FALSE)/1,"")</f>
        <v>0</v>
      </c>
      <c r="AM149" s="289" t="str">
        <f>IFERROR(1-VLOOKUP($B149,'Slutlig allokering kvv'!$B$2:$AX$550,MATCH("Andel av bränsle i kvv som allokerats till värme, exklusive rökgaskondensering och hjälpel",'Slutlig allokering kvv'!$B$1:$AX$1,0),FALSE),"")</f>
        <v/>
      </c>
      <c r="AO149" s="289" t="str">
        <f t="shared" si="9"/>
        <v/>
      </c>
      <c r="AP149" s="290" t="str">
        <f t="shared" si="10"/>
        <v/>
      </c>
      <c r="AQ149" s="290"/>
      <c r="AR149" s="239" t="str">
        <f t="shared" si="11"/>
        <v/>
      </c>
      <c r="AS149" s="290"/>
    </row>
    <row r="150" spans="1:45" x14ac:dyDescent="0.25">
      <c r="A150" s="2" t="str">
        <f>'Miljövärden för publ företag'!B152</f>
        <v>Linde Energi AB</v>
      </c>
      <c r="B150" s="2" t="str">
        <f>'Miljövärden för publ företag'!C152</f>
        <v>Vedevåg</v>
      </c>
      <c r="C150" t="str">
        <f>IFERROR(VLOOKUP($B150,Kraftvärmeprod!$B$1:$AH$479,MATCH(C$2,Kraftvärmeprod!$B$1:$AG$1,0),FALSE)/1,"")</f>
        <v/>
      </c>
      <c r="D150" t="str">
        <f>IFERROR(VLOOKUP($B150,Kraftvärmeprod!$B$1:$AH$479,MATCH(D$2,Kraftvärmeprod!$B$1:$AG$1,0),FALSE)/1,"")</f>
        <v/>
      </c>
      <c r="F150" t="str">
        <f>IF($D150="","",IFERROR(VLOOKUP($B150,Kraftvärmeprod!$B$1:$BX$550,MATCH(F$2,Kraftvärmeprod!$B$1:$VX$1,0),FALSE)/1,0)-IFERROR(VLOOKUP($B150,'Slutlig allokering kvv'!$B$2:$BX$550,MATCH(F$2,'Slutlig allokering kvv'!$B$1:$BX$1,0),FALSE)/1,0))</f>
        <v/>
      </c>
      <c r="G150" t="str">
        <f>IF($D150="","",IFERROR(VLOOKUP($B150,Kraftvärmeprod!$B$1:$BX$550,MATCH(G$2,Kraftvärmeprod!$B$1:$VX$1,0),FALSE)/1,0)-IFERROR(VLOOKUP($B150,'Slutlig allokering kvv'!$B$2:$BX$550,MATCH(G$2,'Slutlig allokering kvv'!$B$1:$BX$1,0),FALSE)/1,0))</f>
        <v/>
      </c>
      <c r="H150" t="str">
        <f>IF($D150="","",IFERROR(VLOOKUP($B150,Kraftvärmeprod!$B$1:$BX$550,MATCH(H$2,Kraftvärmeprod!$B$1:$VX$1,0),FALSE)/1,0)-IFERROR(VLOOKUP($B150,'Slutlig allokering kvv'!$B$2:$BX$550,MATCH(H$2,'Slutlig allokering kvv'!$B$1:$BX$1,0),FALSE)/1,0))</f>
        <v/>
      </c>
      <c r="I150" t="str">
        <f>IF($D150="","",IFERROR(VLOOKUP($B150,Kraftvärmeprod!$B$1:$BX$550,MATCH(I$2,Kraftvärmeprod!$B$1:$VX$1,0),FALSE)/1,0)-IFERROR(VLOOKUP($B150,'Slutlig allokering kvv'!$B$2:$BX$550,MATCH(I$2,'Slutlig allokering kvv'!$B$1:$BX$1,0),FALSE)/1,0))</f>
        <v/>
      </c>
      <c r="J150" t="str">
        <f>IF($D150="","",IFERROR(VLOOKUP($B150,Kraftvärmeprod!$B$1:$BX$550,MATCH(J$2,Kraftvärmeprod!$B$1:$VX$1,0),FALSE)/1,0)-IFERROR(VLOOKUP($B150,'Slutlig allokering kvv'!$B$2:$BX$550,MATCH(J$2,'Slutlig allokering kvv'!$B$1:$BX$1,0),FALSE)/1,0))</f>
        <v/>
      </c>
      <c r="K150" t="str">
        <f>IF($D150="","",IFERROR(VLOOKUP($B150,Kraftvärmeprod!$B$1:$BX$550,MATCH(K$2,Kraftvärmeprod!$B$1:$VX$1,0),FALSE)/1,0)-IFERROR(VLOOKUP($B150,'Slutlig allokering kvv'!$B$2:$BX$550,MATCH(K$2,'Slutlig allokering kvv'!$B$1:$BX$1,0),FALSE)/1,0))</f>
        <v/>
      </c>
      <c r="L150" t="str">
        <f>IF($D150="","",IFERROR(VLOOKUP($B150,Kraftvärmeprod!$B$1:$BX$550,MATCH(L$2,Kraftvärmeprod!$B$1:$VX$1,0),FALSE)/1,0)-IFERROR(VLOOKUP($B150,'Slutlig allokering kvv'!$B$2:$BX$550,MATCH(L$2,'Slutlig allokering kvv'!$B$1:$BX$1,0),FALSE)/1,0))</f>
        <v/>
      </c>
      <c r="M150" t="str">
        <f>IF($D150="","",IFERROR(VLOOKUP($B150,Kraftvärmeprod!$B$1:$BX$550,MATCH(M$2,Kraftvärmeprod!$B$1:$VX$1,0),FALSE)/1,0)-IFERROR(VLOOKUP($B150,'Slutlig allokering kvv'!$B$2:$BX$550,MATCH(M$2,'Slutlig allokering kvv'!$B$1:$BX$1,0),FALSE)/1,0))</f>
        <v/>
      </c>
      <c r="N150" t="str">
        <f>IF($D150="","",IFERROR(VLOOKUP($B150,Kraftvärmeprod!$B$1:$BX$550,MATCH(N$2,Kraftvärmeprod!$B$1:$VX$1,0),FALSE)/1,0)-IFERROR(VLOOKUP($B150,'Slutlig allokering kvv'!$B$2:$BX$550,MATCH(N$2,'Slutlig allokering kvv'!$B$1:$BX$1,0),FALSE)/1,0))</f>
        <v/>
      </c>
      <c r="O150" t="str">
        <f>IF($D150="","",IFERROR(VLOOKUP($B150,Kraftvärmeprod!$B$1:$BX$550,MATCH(O$2,Kraftvärmeprod!$B$1:$VX$1,0),FALSE)/1,0)-IFERROR(VLOOKUP($B150,'Slutlig allokering kvv'!$B$2:$BX$550,MATCH(O$2,'Slutlig allokering kvv'!$B$1:$BX$1,0),FALSE)/1,0))</f>
        <v/>
      </c>
      <c r="P150" t="str">
        <f>IF($D150="","",IFERROR(VLOOKUP($B150,Kraftvärmeprod!$B$1:$BX$550,MATCH(P$2,Kraftvärmeprod!$B$1:$VX$1,0),FALSE)/1,0)-IFERROR(VLOOKUP($B150,'Slutlig allokering kvv'!$B$2:$BX$550,MATCH(P$2,'Slutlig allokering kvv'!$B$1:$BX$1,0),FALSE)/1,0))</f>
        <v/>
      </c>
      <c r="Q150" t="str">
        <f>IF($D150="","",IFERROR(VLOOKUP($B150,Kraftvärmeprod!$B$1:$BX$550,MATCH(Q$2,Kraftvärmeprod!$B$1:$VX$1,0),FALSE)/1,0)-IFERROR(VLOOKUP($B150,'Slutlig allokering kvv'!$B$2:$BX$550,MATCH(Q$2,'Slutlig allokering kvv'!$B$1:$BX$1,0),FALSE)/1,0))</f>
        <v/>
      </c>
      <c r="R150" t="str">
        <f>IF($D150="","",IFERROR(VLOOKUP($B150,Kraftvärmeprod!$B$1:$BX$550,MATCH(R$2,Kraftvärmeprod!$B$1:$VX$1,0),FALSE)/1,0)-IFERROR(VLOOKUP($B150,'Slutlig allokering kvv'!$B$2:$BX$550,MATCH(R$2,'Slutlig allokering kvv'!$B$1:$BX$1,0),FALSE)/1,0))</f>
        <v/>
      </c>
      <c r="S150" t="str">
        <f>IF($D150="","",IFERROR(VLOOKUP($B150,Kraftvärmeprod!$B$1:$BX$550,MATCH(S$2,Kraftvärmeprod!$B$1:$VX$1,0),FALSE)/1,0)-IFERROR(VLOOKUP($B150,'Slutlig allokering kvv'!$B$2:$BX$550,MATCH(S$2,'Slutlig allokering kvv'!$B$1:$BX$1,0),FALSE)/1,0))</f>
        <v/>
      </c>
      <c r="T150" t="str">
        <f>IF($D150="","",IFERROR(VLOOKUP($B150,Kraftvärmeprod!$B$1:$BX$550,MATCH(T$2,Kraftvärmeprod!$B$1:$VX$1,0),FALSE)/1,0)-IFERROR(VLOOKUP($B150,'Slutlig allokering kvv'!$B$2:$BX$550,MATCH(T$2,'Slutlig allokering kvv'!$B$1:$BX$1,0),FALSE)/1,0))</f>
        <v/>
      </c>
      <c r="U150" t="str">
        <f>IF($D150="","",IFERROR(VLOOKUP($B150,Kraftvärmeprod!$B$1:$BX$550,MATCH(U$2,Kraftvärmeprod!$B$1:$VX$1,0),FALSE)/1,0)-IFERROR(VLOOKUP($B150,'Slutlig allokering kvv'!$B$2:$BX$550,MATCH(U$2,'Slutlig allokering kvv'!$B$1:$BX$1,0),FALSE)/1,0))</f>
        <v/>
      </c>
      <c r="V150" t="str">
        <f>IF($D150="","",IFERROR(VLOOKUP($B150,Kraftvärmeprod!$B$1:$BX$550,MATCH(V$2,Kraftvärmeprod!$B$1:$VX$1,0),FALSE)/1,0)-IFERROR(VLOOKUP($B150,'Slutlig allokering kvv'!$B$2:$BX$550,MATCH(V$2,'Slutlig allokering kvv'!$B$1:$BX$1,0),FALSE)/1,0))</f>
        <v/>
      </c>
      <c r="W150" t="str">
        <f>IF($D150="","",IFERROR(VLOOKUP($B150,Kraftvärmeprod!$B$1:$BX$550,MATCH(W$2,Kraftvärmeprod!$B$1:$VX$1,0),FALSE)/1,0)-IFERROR(VLOOKUP($B150,'Slutlig allokering kvv'!$B$2:$BX$550,MATCH(W$2,'Slutlig allokering kvv'!$B$1:$BX$1,0),FALSE)/1,0))</f>
        <v/>
      </c>
      <c r="X150" t="str">
        <f>IF($D150="","",IFERROR(VLOOKUP($B150,Kraftvärmeprod!$B$1:$BX$550,MATCH(X$2,Kraftvärmeprod!$B$1:$VX$1,0),FALSE)/1,0)-IFERROR(VLOOKUP($B150,'Slutlig allokering kvv'!$B$2:$BX$550,MATCH(X$2,'Slutlig allokering kvv'!$B$1:$BX$1,0),FALSE)/1,0))</f>
        <v/>
      </c>
      <c r="Y150" t="str">
        <f>IF($D150="","",IFERROR(VLOOKUP($B150,Kraftvärmeprod!$B$1:$BX$550,MATCH(Y$2,Kraftvärmeprod!$B$1:$VX$1,0),FALSE)/1,0)-IFERROR(VLOOKUP($B150,'Slutlig allokering kvv'!$B$2:$BX$550,MATCH(Y$2,'Slutlig allokering kvv'!$B$1:$BX$1,0),FALSE)/1,0))</f>
        <v/>
      </c>
      <c r="Z150" t="str">
        <f>IF($D150="","",IFERROR(VLOOKUP($B150,Kraftvärmeprod!$B$1:$BX$550,MATCH(Z$2,Kraftvärmeprod!$B$1:$VX$1,0),FALSE)/1,0)-IFERROR(VLOOKUP($B150,'Slutlig allokering kvv'!$B$2:$BX$550,MATCH(Z$2,'Slutlig allokering kvv'!$B$1:$BX$1,0),FALSE)/1,0))</f>
        <v/>
      </c>
      <c r="AA150" t="str">
        <f>IF($D150="","",IFERROR(VLOOKUP($B150,Kraftvärmeprod!$B$1:$BX$550,MATCH(AA$2,Kraftvärmeprod!$B$1:$VX$1,0),FALSE)/1,0)-IFERROR(VLOOKUP($B150,'Slutlig allokering kvv'!$B$2:$BX$550,MATCH(AA$2,'Slutlig allokering kvv'!$B$1:$BX$1,0),FALSE)/1,0))</f>
        <v/>
      </c>
      <c r="AB150" t="str">
        <f>IF($D150="","",IFERROR(VLOOKUP($B150,Kraftvärmeprod!$B$1:$BX$550,MATCH(AB$2,Kraftvärmeprod!$B$1:$VX$1,0),FALSE)/1,0)-IFERROR(VLOOKUP($B150,'Slutlig allokering kvv'!$B$2:$BX$550,MATCH(AB$2,'Slutlig allokering kvv'!$B$1:$BX$1,0),FALSE)/1,0))</f>
        <v/>
      </c>
      <c r="AC150" t="str">
        <f>IF($D150="","",IFERROR(VLOOKUP($B150,Kraftvärmeprod!$B$1:$BX$550,MATCH(AC$2,Kraftvärmeprod!$B$1:$VX$1,0),FALSE)/1,0)-IFERROR(VLOOKUP($B150,'Slutlig allokering kvv'!$B$2:$BX$550,MATCH(AC$2,'Slutlig allokering kvv'!$B$1:$BX$1,0),FALSE)/1,0))</f>
        <v/>
      </c>
      <c r="AE150" t="str">
        <f>IF($D150="","",IFERROR(VLOOKUP($B150,Miljö!$B$1:$E$550,MATCH("Hjälpel kraftvärme (GWh)",Miljö!$B$1:$E$1,0),FALSE)/1,0)-IFERROR(VLOOKUP($B150,'Slutlig allokering kvv'!$B$2:$BX$550,MATCH(AE$2,'Slutlig allokering kvv'!$B$1:$BX$1,0),FALSE)/1,0))</f>
        <v/>
      </c>
      <c r="AI150">
        <f t="shared" si="8"/>
        <v>0</v>
      </c>
      <c r="AK150">
        <f>IFERROR(VLOOKUP($B150,'Slutlig allokering kvv'!$B$2:$AX$550,MATCH("Summa slutlig allokerad tillförd energi (utan hjälpel och rökgaskondensering):",'Slutlig allokering kvv'!$B$1:$AX$1,0),FALSE)/1,"")</f>
        <v>0</v>
      </c>
      <c r="AM150" s="289" t="str">
        <f>IFERROR(1-VLOOKUP($B150,'Slutlig allokering kvv'!$B$2:$AX$550,MATCH("Andel av bränsle i kvv som allokerats till värme, exklusive rökgaskondensering och hjälpel",'Slutlig allokering kvv'!$B$1:$AX$1,0),FALSE),"")</f>
        <v/>
      </c>
      <c r="AO150" s="289" t="str">
        <f t="shared" si="9"/>
        <v/>
      </c>
      <c r="AP150" s="290" t="str">
        <f t="shared" si="10"/>
        <v/>
      </c>
      <c r="AQ150" s="290"/>
      <c r="AR150" s="239" t="str">
        <f t="shared" si="11"/>
        <v/>
      </c>
      <c r="AS150" s="290"/>
    </row>
    <row r="151" spans="1:45" x14ac:dyDescent="0.25">
      <c r="A151" s="2" t="str">
        <f>'Miljövärden för publ företag'!B153</f>
        <v>Ljungby Energi AB</v>
      </c>
      <c r="B151" s="2" t="str">
        <f>'Miljövärden för publ företag'!C153</f>
        <v>Ljungby</v>
      </c>
      <c r="C151">
        <f>IFERROR(VLOOKUP($B151,Kraftvärmeprod!$B$1:$AH$479,MATCH(C$2,Kraftvärmeprod!$B$1:$AG$1,0),FALSE)/1,"")</f>
        <v>192.35</v>
      </c>
      <c r="D151">
        <f>IFERROR(VLOOKUP($B151,Kraftvärmeprod!$B$1:$AH$479,MATCH(D$2,Kraftvärmeprod!$B$1:$AG$1,0),FALSE)/1,"")</f>
        <v>20.420000000000002</v>
      </c>
      <c r="F151">
        <f>IF($D151="","",IFERROR(VLOOKUP($B151,Kraftvärmeprod!$B$1:$BX$550,MATCH(F$2,Kraftvärmeprod!$B$1:$VX$1,0),FALSE)/1,0)-IFERROR(VLOOKUP($B151,'Slutlig allokering kvv'!$B$2:$BX$550,MATCH(F$2,'Slutlig allokering kvv'!$B$1:$BX$1,0),FALSE)/1,0))</f>
        <v>0</v>
      </c>
      <c r="G151">
        <f>IF($D151="","",IFERROR(VLOOKUP($B151,Kraftvärmeprod!$B$1:$BX$550,MATCH(G$2,Kraftvärmeprod!$B$1:$VX$1,0),FALSE)/1,0)-IFERROR(VLOOKUP($B151,'Slutlig allokering kvv'!$B$2:$BX$550,MATCH(G$2,'Slutlig allokering kvv'!$B$1:$BX$1,0),FALSE)/1,0))</f>
        <v>5.4800000000000015E-2</v>
      </c>
      <c r="H151">
        <f>IF($D151="","",IFERROR(VLOOKUP($B151,Kraftvärmeprod!$B$1:$BX$550,MATCH(H$2,Kraftvärmeprod!$B$1:$VX$1,0),FALSE)/1,0)-IFERROR(VLOOKUP($B151,'Slutlig allokering kvv'!$B$2:$BX$550,MATCH(H$2,'Slutlig allokering kvv'!$B$1:$BX$1,0),FALSE)/1,0))</f>
        <v>0</v>
      </c>
      <c r="I151">
        <f>IF($D151="","",IFERROR(VLOOKUP($B151,Kraftvärmeprod!$B$1:$BX$550,MATCH(I$2,Kraftvärmeprod!$B$1:$VX$1,0),FALSE)/1,0)-IFERROR(VLOOKUP($B151,'Slutlig allokering kvv'!$B$2:$BX$550,MATCH(I$2,'Slutlig allokering kvv'!$B$1:$BX$1,0),FALSE)/1,0))</f>
        <v>0</v>
      </c>
      <c r="J151">
        <f>IF($D151="","",IFERROR(VLOOKUP($B151,Kraftvärmeprod!$B$1:$BX$550,MATCH(J$2,Kraftvärmeprod!$B$1:$VX$1,0),FALSE)/1,0)-IFERROR(VLOOKUP($B151,'Slutlig allokering kvv'!$B$2:$BX$550,MATCH(J$2,'Slutlig allokering kvv'!$B$1:$BX$1,0),FALSE)/1,0))</f>
        <v>0</v>
      </c>
      <c r="K151">
        <f>IF($D151="","",IFERROR(VLOOKUP($B151,Kraftvärmeprod!$B$1:$BX$550,MATCH(K$2,Kraftvärmeprod!$B$1:$VX$1,0),FALSE)/1,0)-IFERROR(VLOOKUP($B151,'Slutlig allokering kvv'!$B$2:$BX$550,MATCH(K$2,'Slutlig allokering kvv'!$B$1:$BX$1,0),FALSE)/1,0))</f>
        <v>0</v>
      </c>
      <c r="L151">
        <f>IF($D151="","",IFERROR(VLOOKUP($B151,Kraftvärmeprod!$B$1:$BX$550,MATCH(L$2,Kraftvärmeprod!$B$1:$VX$1,0),FALSE)/1,0)-IFERROR(VLOOKUP($B151,'Slutlig allokering kvv'!$B$2:$BX$550,MATCH(L$2,'Slutlig allokering kvv'!$B$1:$BX$1,0),FALSE)/1,0))</f>
        <v>3.3351000000000006</v>
      </c>
      <c r="M151">
        <f>IF($D151="","",IFERROR(VLOOKUP($B151,Kraftvärmeprod!$B$1:$BX$550,MATCH(M$2,Kraftvärmeprod!$B$1:$VX$1,0),FALSE)/1,0)-IFERROR(VLOOKUP($B151,'Slutlig allokering kvv'!$B$2:$BX$550,MATCH(M$2,'Slutlig allokering kvv'!$B$1:$BX$1,0),FALSE)/1,0))</f>
        <v>0</v>
      </c>
      <c r="N151">
        <f>IF($D151="","",IFERROR(VLOOKUP($B151,Kraftvärmeprod!$B$1:$BX$550,MATCH(N$2,Kraftvärmeprod!$B$1:$VX$1,0),FALSE)/1,0)-IFERROR(VLOOKUP($B151,'Slutlig allokering kvv'!$B$2:$BX$550,MATCH(N$2,'Slutlig allokering kvv'!$B$1:$BX$1,0),FALSE)/1,0))</f>
        <v>0</v>
      </c>
      <c r="O151">
        <f>IF($D151="","",IFERROR(VLOOKUP($B151,Kraftvärmeprod!$B$1:$BX$550,MATCH(O$2,Kraftvärmeprod!$B$1:$VX$1,0),FALSE)/1,0)-IFERROR(VLOOKUP($B151,'Slutlig allokering kvv'!$B$2:$BX$550,MATCH(O$2,'Slutlig allokering kvv'!$B$1:$BX$1,0),FALSE)/1,0))</f>
        <v>0</v>
      </c>
      <c r="P151">
        <f>IF($D151="","",IFERROR(VLOOKUP($B151,Kraftvärmeprod!$B$1:$BX$550,MATCH(P$2,Kraftvärmeprod!$B$1:$VX$1,0),FALSE)/1,0)-IFERROR(VLOOKUP($B151,'Slutlig allokering kvv'!$B$2:$BX$550,MATCH(P$2,'Slutlig allokering kvv'!$B$1:$BX$1,0),FALSE)/1,0))</f>
        <v>0</v>
      </c>
      <c r="Q151">
        <f>IF($D151="","",IFERROR(VLOOKUP($B151,Kraftvärmeprod!$B$1:$BX$550,MATCH(Q$2,Kraftvärmeprod!$B$1:$VX$1,0),FALSE)/1,0)-IFERROR(VLOOKUP($B151,'Slutlig allokering kvv'!$B$2:$BX$550,MATCH(Q$2,'Slutlig allokering kvv'!$B$1:$BX$1,0),FALSE)/1,0))</f>
        <v>0</v>
      </c>
      <c r="R151">
        <f>IF($D151="","",IFERROR(VLOOKUP($B151,Kraftvärmeprod!$B$1:$BX$550,MATCH(R$2,Kraftvärmeprod!$B$1:$VX$1,0),FALSE)/1,0)-IFERROR(VLOOKUP($B151,'Slutlig allokering kvv'!$B$2:$BX$550,MATCH(R$2,'Slutlig allokering kvv'!$B$1:$BX$1,0),FALSE)/1,0))</f>
        <v>0</v>
      </c>
      <c r="S151">
        <f>IF($D151="","",IFERROR(VLOOKUP($B151,Kraftvärmeprod!$B$1:$BX$550,MATCH(S$2,Kraftvärmeprod!$B$1:$VX$1,0),FALSE)/1,0)-IFERROR(VLOOKUP($B151,'Slutlig allokering kvv'!$B$2:$BX$550,MATCH(S$2,'Slutlig allokering kvv'!$B$1:$BX$1,0),FALSE)/1,0))</f>
        <v>0</v>
      </c>
      <c r="T151">
        <f>IF($D151="","",IFERROR(VLOOKUP($B151,Kraftvärmeprod!$B$1:$BX$550,MATCH(T$2,Kraftvärmeprod!$B$1:$VX$1,0),FALSE)/1,0)-IFERROR(VLOOKUP($B151,'Slutlig allokering kvv'!$B$2:$BX$550,MATCH(T$2,'Slutlig allokering kvv'!$B$1:$BX$1,0),FALSE)/1,0))</f>
        <v>0</v>
      </c>
      <c r="U151">
        <f>IF($D151="","",IFERROR(VLOOKUP($B151,Kraftvärmeprod!$B$1:$BX$550,MATCH(U$2,Kraftvärmeprod!$B$1:$VX$1,0),FALSE)/1,0)-IFERROR(VLOOKUP($B151,'Slutlig allokering kvv'!$B$2:$BX$550,MATCH(U$2,'Slutlig allokering kvv'!$B$1:$BX$1,0),FALSE)/1,0))</f>
        <v>0</v>
      </c>
      <c r="V151">
        <f>IF($D151="","",IFERROR(VLOOKUP($B151,Kraftvärmeprod!$B$1:$BX$550,MATCH(V$2,Kraftvärmeprod!$B$1:$VX$1,0),FALSE)/1,0)-IFERROR(VLOOKUP($B151,'Slutlig allokering kvv'!$B$2:$BX$550,MATCH(V$2,'Slutlig allokering kvv'!$B$1:$BX$1,0),FALSE)/1,0))</f>
        <v>5.1750000000000007</v>
      </c>
      <c r="W151">
        <f>IF($D151="","",IFERROR(VLOOKUP($B151,Kraftvärmeprod!$B$1:$BX$550,MATCH(W$2,Kraftvärmeprod!$B$1:$VX$1,0),FALSE)/1,0)-IFERROR(VLOOKUP($B151,'Slutlig allokering kvv'!$B$2:$BX$550,MATCH(W$2,'Slutlig allokering kvv'!$B$1:$BX$1,0),FALSE)/1,0))</f>
        <v>0</v>
      </c>
      <c r="X151">
        <f>IF($D151="","",IFERROR(VLOOKUP($B151,Kraftvärmeprod!$B$1:$BX$550,MATCH(X$2,Kraftvärmeprod!$B$1:$VX$1,0),FALSE)/1,0)-IFERROR(VLOOKUP($B151,'Slutlig allokering kvv'!$B$2:$BX$550,MATCH(X$2,'Slutlig allokering kvv'!$B$1:$BX$1,0),FALSE)/1,0))</f>
        <v>0</v>
      </c>
      <c r="Y151">
        <f>IF($D151="","",IFERROR(VLOOKUP($B151,Kraftvärmeprod!$B$1:$BX$550,MATCH(Y$2,Kraftvärmeprod!$B$1:$VX$1,0),FALSE)/1,0)-IFERROR(VLOOKUP($B151,'Slutlig allokering kvv'!$B$2:$BX$550,MATCH(Y$2,'Slutlig allokering kvv'!$B$1:$BX$1,0),FALSE)/1,0))</f>
        <v>0</v>
      </c>
      <c r="Z151">
        <f>IF($D151="","",IFERROR(VLOOKUP($B151,Kraftvärmeprod!$B$1:$BX$550,MATCH(Z$2,Kraftvärmeprod!$B$1:$VX$1,0),FALSE)/1,0)-IFERROR(VLOOKUP($B151,'Slutlig allokering kvv'!$B$2:$BX$550,MATCH(Z$2,'Slutlig allokering kvv'!$B$1:$BX$1,0),FALSE)/1,0))</f>
        <v>4.5297999999999981</v>
      </c>
      <c r="AA151">
        <f>IF($D151="","",IFERROR(VLOOKUP($B151,Kraftvärmeprod!$B$1:$BX$550,MATCH(AA$2,Kraftvärmeprod!$B$1:$VX$1,0),FALSE)/1,0)-IFERROR(VLOOKUP($B151,'Slutlig allokering kvv'!$B$2:$BX$550,MATCH(AA$2,'Slutlig allokering kvv'!$B$1:$BX$1,0),FALSE)/1,0))</f>
        <v>39.227999999999994</v>
      </c>
      <c r="AB151">
        <f>IF($D151="","",IFERROR(VLOOKUP($B151,Kraftvärmeprod!$B$1:$BX$550,MATCH(AB$2,Kraftvärmeprod!$B$1:$VX$1,0),FALSE)/1,0)-IFERROR(VLOOKUP($B151,'Slutlig allokering kvv'!$B$2:$BX$550,MATCH(AB$2,'Slutlig allokering kvv'!$B$1:$BX$1,0),FALSE)/1,0))</f>
        <v>0</v>
      </c>
      <c r="AC151">
        <f>IF($D151="","",IFERROR(VLOOKUP($B151,Kraftvärmeprod!$B$1:$BX$550,MATCH(AC$2,Kraftvärmeprod!$B$1:$VX$1,0),FALSE)/1,0)-IFERROR(VLOOKUP($B151,'Slutlig allokering kvv'!$B$2:$BX$550,MATCH(AC$2,'Slutlig allokering kvv'!$B$1:$BX$1,0),FALSE)/1,0))</f>
        <v>0</v>
      </c>
      <c r="AE151">
        <f>IF($D151="","",IFERROR(VLOOKUP($B151,Miljö!$B$1:$E$550,MATCH("Hjälpel kraftvärme (GWh)",Miljö!$B$1:$E$1,0),FALSE)/1,0)-IFERROR(VLOOKUP($B151,'Slutlig allokering kvv'!$B$2:$BX$550,MATCH(AE$2,'Slutlig allokering kvv'!$B$1:$BX$1,0),FALSE)/1,0))</f>
        <v>0</v>
      </c>
      <c r="AI151">
        <f t="shared" si="8"/>
        <v>52.322699999999998</v>
      </c>
      <c r="AK151">
        <f>IFERROR(VLOOKUP($B151,'Slutlig allokering kvv'!$B$2:$AX$550,MATCH("Summa slutlig allokerad tillförd energi (utan hjälpel och rökgaskondensering):",'Slutlig allokering kvv'!$B$1:$AX$1,0),FALSE)/1,"")</f>
        <v>165.8373</v>
      </c>
      <c r="AM151" s="289">
        <f>IFERROR(1-VLOOKUP($B151,'Slutlig allokering kvv'!$B$2:$AX$550,MATCH("Andel av bränsle i kvv som allokerats till värme, exklusive rökgaskondensering och hjälpel",'Slutlig allokering kvv'!$B$1:$AX$1,0),FALSE),"")</f>
        <v>0.2398363586358635</v>
      </c>
      <c r="AO151" s="289">
        <f t="shared" si="9"/>
        <v>0.23983635863586358</v>
      </c>
      <c r="AP151" s="290">
        <f t="shared" si="10"/>
        <v>-8.3266726846886741E-17</v>
      </c>
      <c r="AQ151" s="290"/>
      <c r="AR151" s="239">
        <f t="shared" si="11"/>
        <v>0.39027037977780205</v>
      </c>
      <c r="AS151" s="290"/>
    </row>
    <row r="152" spans="1:45" x14ac:dyDescent="0.25">
      <c r="A152" s="2" t="str">
        <f>'Miljövärden för publ företag'!B154</f>
        <v>Ljusdal Energi AB</v>
      </c>
      <c r="B152" s="2" t="str">
        <f>'Miljövärden för publ företag'!C154</f>
        <v>Färila</v>
      </c>
      <c r="C152" t="str">
        <f>IFERROR(VLOOKUP($B152,Kraftvärmeprod!$B$1:$AH$479,MATCH(C$2,Kraftvärmeprod!$B$1:$AG$1,0),FALSE)/1,"")</f>
        <v/>
      </c>
      <c r="D152" t="str">
        <f>IFERROR(VLOOKUP($B152,Kraftvärmeprod!$B$1:$AH$479,MATCH(D$2,Kraftvärmeprod!$B$1:$AG$1,0),FALSE)/1,"")</f>
        <v/>
      </c>
      <c r="F152" t="str">
        <f>IF($D152="","",IFERROR(VLOOKUP($B152,Kraftvärmeprod!$B$1:$BX$550,MATCH(F$2,Kraftvärmeprod!$B$1:$VX$1,0),FALSE)/1,0)-IFERROR(VLOOKUP($B152,'Slutlig allokering kvv'!$B$2:$BX$550,MATCH(F$2,'Slutlig allokering kvv'!$B$1:$BX$1,0),FALSE)/1,0))</f>
        <v/>
      </c>
      <c r="G152" t="str">
        <f>IF($D152="","",IFERROR(VLOOKUP($B152,Kraftvärmeprod!$B$1:$BX$550,MATCH(G$2,Kraftvärmeprod!$B$1:$VX$1,0),FALSE)/1,0)-IFERROR(VLOOKUP($B152,'Slutlig allokering kvv'!$B$2:$BX$550,MATCH(G$2,'Slutlig allokering kvv'!$B$1:$BX$1,0),FALSE)/1,0))</f>
        <v/>
      </c>
      <c r="H152" t="str">
        <f>IF($D152="","",IFERROR(VLOOKUP($B152,Kraftvärmeprod!$B$1:$BX$550,MATCH(H$2,Kraftvärmeprod!$B$1:$VX$1,0),FALSE)/1,0)-IFERROR(VLOOKUP($B152,'Slutlig allokering kvv'!$B$2:$BX$550,MATCH(H$2,'Slutlig allokering kvv'!$B$1:$BX$1,0),FALSE)/1,0))</f>
        <v/>
      </c>
      <c r="I152" t="str">
        <f>IF($D152="","",IFERROR(VLOOKUP($B152,Kraftvärmeprod!$B$1:$BX$550,MATCH(I$2,Kraftvärmeprod!$B$1:$VX$1,0),FALSE)/1,0)-IFERROR(VLOOKUP($B152,'Slutlig allokering kvv'!$B$2:$BX$550,MATCH(I$2,'Slutlig allokering kvv'!$B$1:$BX$1,0),FALSE)/1,0))</f>
        <v/>
      </c>
      <c r="J152" t="str">
        <f>IF($D152="","",IFERROR(VLOOKUP($B152,Kraftvärmeprod!$B$1:$BX$550,MATCH(J$2,Kraftvärmeprod!$B$1:$VX$1,0),FALSE)/1,0)-IFERROR(VLOOKUP($B152,'Slutlig allokering kvv'!$B$2:$BX$550,MATCH(J$2,'Slutlig allokering kvv'!$B$1:$BX$1,0),FALSE)/1,0))</f>
        <v/>
      </c>
      <c r="K152" t="str">
        <f>IF($D152="","",IFERROR(VLOOKUP($B152,Kraftvärmeprod!$B$1:$BX$550,MATCH(K$2,Kraftvärmeprod!$B$1:$VX$1,0),FALSE)/1,0)-IFERROR(VLOOKUP($B152,'Slutlig allokering kvv'!$B$2:$BX$550,MATCH(K$2,'Slutlig allokering kvv'!$B$1:$BX$1,0),FALSE)/1,0))</f>
        <v/>
      </c>
      <c r="L152" t="str">
        <f>IF($D152="","",IFERROR(VLOOKUP($B152,Kraftvärmeprod!$B$1:$BX$550,MATCH(L$2,Kraftvärmeprod!$B$1:$VX$1,0),FALSE)/1,0)-IFERROR(VLOOKUP($B152,'Slutlig allokering kvv'!$B$2:$BX$550,MATCH(L$2,'Slutlig allokering kvv'!$B$1:$BX$1,0),FALSE)/1,0))</f>
        <v/>
      </c>
      <c r="M152" t="str">
        <f>IF($D152="","",IFERROR(VLOOKUP($B152,Kraftvärmeprod!$B$1:$BX$550,MATCH(M$2,Kraftvärmeprod!$B$1:$VX$1,0),FALSE)/1,0)-IFERROR(VLOOKUP($B152,'Slutlig allokering kvv'!$B$2:$BX$550,MATCH(M$2,'Slutlig allokering kvv'!$B$1:$BX$1,0),FALSE)/1,0))</f>
        <v/>
      </c>
      <c r="N152" t="str">
        <f>IF($D152="","",IFERROR(VLOOKUP($B152,Kraftvärmeprod!$B$1:$BX$550,MATCH(N$2,Kraftvärmeprod!$B$1:$VX$1,0),FALSE)/1,0)-IFERROR(VLOOKUP($B152,'Slutlig allokering kvv'!$B$2:$BX$550,MATCH(N$2,'Slutlig allokering kvv'!$B$1:$BX$1,0),FALSE)/1,0))</f>
        <v/>
      </c>
      <c r="O152" t="str">
        <f>IF($D152="","",IFERROR(VLOOKUP($B152,Kraftvärmeprod!$B$1:$BX$550,MATCH(O$2,Kraftvärmeprod!$B$1:$VX$1,0),FALSE)/1,0)-IFERROR(VLOOKUP($B152,'Slutlig allokering kvv'!$B$2:$BX$550,MATCH(O$2,'Slutlig allokering kvv'!$B$1:$BX$1,0),FALSE)/1,0))</f>
        <v/>
      </c>
      <c r="P152" t="str">
        <f>IF($D152="","",IFERROR(VLOOKUP($B152,Kraftvärmeprod!$B$1:$BX$550,MATCH(P$2,Kraftvärmeprod!$B$1:$VX$1,0),FALSE)/1,0)-IFERROR(VLOOKUP($B152,'Slutlig allokering kvv'!$B$2:$BX$550,MATCH(P$2,'Slutlig allokering kvv'!$B$1:$BX$1,0),FALSE)/1,0))</f>
        <v/>
      </c>
      <c r="Q152" t="str">
        <f>IF($D152="","",IFERROR(VLOOKUP($B152,Kraftvärmeprod!$B$1:$BX$550,MATCH(Q$2,Kraftvärmeprod!$B$1:$VX$1,0),FALSE)/1,0)-IFERROR(VLOOKUP($B152,'Slutlig allokering kvv'!$B$2:$BX$550,MATCH(Q$2,'Slutlig allokering kvv'!$B$1:$BX$1,0),FALSE)/1,0))</f>
        <v/>
      </c>
      <c r="R152" t="str">
        <f>IF($D152="","",IFERROR(VLOOKUP($B152,Kraftvärmeprod!$B$1:$BX$550,MATCH(R$2,Kraftvärmeprod!$B$1:$VX$1,0),FALSE)/1,0)-IFERROR(VLOOKUP($B152,'Slutlig allokering kvv'!$B$2:$BX$550,MATCH(R$2,'Slutlig allokering kvv'!$B$1:$BX$1,0),FALSE)/1,0))</f>
        <v/>
      </c>
      <c r="S152" t="str">
        <f>IF($D152="","",IFERROR(VLOOKUP($B152,Kraftvärmeprod!$B$1:$BX$550,MATCH(S$2,Kraftvärmeprod!$B$1:$VX$1,0),FALSE)/1,0)-IFERROR(VLOOKUP($B152,'Slutlig allokering kvv'!$B$2:$BX$550,MATCH(S$2,'Slutlig allokering kvv'!$B$1:$BX$1,0),FALSE)/1,0))</f>
        <v/>
      </c>
      <c r="T152" t="str">
        <f>IF($D152="","",IFERROR(VLOOKUP($B152,Kraftvärmeprod!$B$1:$BX$550,MATCH(T$2,Kraftvärmeprod!$B$1:$VX$1,0),FALSE)/1,0)-IFERROR(VLOOKUP($B152,'Slutlig allokering kvv'!$B$2:$BX$550,MATCH(T$2,'Slutlig allokering kvv'!$B$1:$BX$1,0),FALSE)/1,0))</f>
        <v/>
      </c>
      <c r="U152" t="str">
        <f>IF($D152="","",IFERROR(VLOOKUP($B152,Kraftvärmeprod!$B$1:$BX$550,MATCH(U$2,Kraftvärmeprod!$B$1:$VX$1,0),FALSE)/1,0)-IFERROR(VLOOKUP($B152,'Slutlig allokering kvv'!$B$2:$BX$550,MATCH(U$2,'Slutlig allokering kvv'!$B$1:$BX$1,0),FALSE)/1,0))</f>
        <v/>
      </c>
      <c r="V152" t="str">
        <f>IF($D152="","",IFERROR(VLOOKUP($B152,Kraftvärmeprod!$B$1:$BX$550,MATCH(V$2,Kraftvärmeprod!$B$1:$VX$1,0),FALSE)/1,0)-IFERROR(VLOOKUP($B152,'Slutlig allokering kvv'!$B$2:$BX$550,MATCH(V$2,'Slutlig allokering kvv'!$B$1:$BX$1,0),FALSE)/1,0))</f>
        <v/>
      </c>
      <c r="W152" t="str">
        <f>IF($D152="","",IFERROR(VLOOKUP($B152,Kraftvärmeprod!$B$1:$BX$550,MATCH(W$2,Kraftvärmeprod!$B$1:$VX$1,0),FALSE)/1,0)-IFERROR(VLOOKUP($B152,'Slutlig allokering kvv'!$B$2:$BX$550,MATCH(W$2,'Slutlig allokering kvv'!$B$1:$BX$1,0),FALSE)/1,0))</f>
        <v/>
      </c>
      <c r="X152" t="str">
        <f>IF($D152="","",IFERROR(VLOOKUP($B152,Kraftvärmeprod!$B$1:$BX$550,MATCH(X$2,Kraftvärmeprod!$B$1:$VX$1,0),FALSE)/1,0)-IFERROR(VLOOKUP($B152,'Slutlig allokering kvv'!$B$2:$BX$550,MATCH(X$2,'Slutlig allokering kvv'!$B$1:$BX$1,0),FALSE)/1,0))</f>
        <v/>
      </c>
      <c r="Y152" t="str">
        <f>IF($D152="","",IFERROR(VLOOKUP($B152,Kraftvärmeprod!$B$1:$BX$550,MATCH(Y$2,Kraftvärmeprod!$B$1:$VX$1,0),FALSE)/1,0)-IFERROR(VLOOKUP($B152,'Slutlig allokering kvv'!$B$2:$BX$550,MATCH(Y$2,'Slutlig allokering kvv'!$B$1:$BX$1,0),FALSE)/1,0))</f>
        <v/>
      </c>
      <c r="Z152" t="str">
        <f>IF($D152="","",IFERROR(VLOOKUP($B152,Kraftvärmeprod!$B$1:$BX$550,MATCH(Z$2,Kraftvärmeprod!$B$1:$VX$1,0),FALSE)/1,0)-IFERROR(VLOOKUP($B152,'Slutlig allokering kvv'!$B$2:$BX$550,MATCH(Z$2,'Slutlig allokering kvv'!$B$1:$BX$1,0),FALSE)/1,0))</f>
        <v/>
      </c>
      <c r="AA152" t="str">
        <f>IF($D152="","",IFERROR(VLOOKUP($B152,Kraftvärmeprod!$B$1:$BX$550,MATCH(AA$2,Kraftvärmeprod!$B$1:$VX$1,0),FALSE)/1,0)-IFERROR(VLOOKUP($B152,'Slutlig allokering kvv'!$B$2:$BX$550,MATCH(AA$2,'Slutlig allokering kvv'!$B$1:$BX$1,0),FALSE)/1,0))</f>
        <v/>
      </c>
      <c r="AB152" t="str">
        <f>IF($D152="","",IFERROR(VLOOKUP($B152,Kraftvärmeprod!$B$1:$BX$550,MATCH(AB$2,Kraftvärmeprod!$B$1:$VX$1,0),FALSE)/1,0)-IFERROR(VLOOKUP($B152,'Slutlig allokering kvv'!$B$2:$BX$550,MATCH(AB$2,'Slutlig allokering kvv'!$B$1:$BX$1,0),FALSE)/1,0))</f>
        <v/>
      </c>
      <c r="AC152" t="str">
        <f>IF($D152="","",IFERROR(VLOOKUP($B152,Kraftvärmeprod!$B$1:$BX$550,MATCH(AC$2,Kraftvärmeprod!$B$1:$VX$1,0),FALSE)/1,0)-IFERROR(VLOOKUP($B152,'Slutlig allokering kvv'!$B$2:$BX$550,MATCH(AC$2,'Slutlig allokering kvv'!$B$1:$BX$1,0),FALSE)/1,0))</f>
        <v/>
      </c>
      <c r="AE152" t="str">
        <f>IF($D152="","",IFERROR(VLOOKUP($B152,Miljö!$B$1:$E$550,MATCH("Hjälpel kraftvärme (GWh)",Miljö!$B$1:$E$1,0),FALSE)/1,0)-IFERROR(VLOOKUP($B152,'Slutlig allokering kvv'!$B$2:$BX$550,MATCH(AE$2,'Slutlig allokering kvv'!$B$1:$BX$1,0),FALSE)/1,0))</f>
        <v/>
      </c>
      <c r="AI152">
        <f t="shared" si="8"/>
        <v>0</v>
      </c>
      <c r="AK152">
        <f>IFERROR(VLOOKUP($B152,'Slutlig allokering kvv'!$B$2:$AX$550,MATCH("Summa slutlig allokerad tillförd energi (utan hjälpel och rökgaskondensering):",'Slutlig allokering kvv'!$B$1:$AX$1,0),FALSE)/1,"")</f>
        <v>0</v>
      </c>
      <c r="AM152" s="289" t="str">
        <f>IFERROR(1-VLOOKUP($B152,'Slutlig allokering kvv'!$B$2:$AX$550,MATCH("Andel av bränsle i kvv som allokerats till värme, exklusive rökgaskondensering och hjälpel",'Slutlig allokering kvv'!$B$1:$AX$1,0),FALSE),"")</f>
        <v/>
      </c>
      <c r="AO152" s="289" t="str">
        <f t="shared" si="9"/>
        <v/>
      </c>
      <c r="AP152" s="290" t="str">
        <f t="shared" si="10"/>
        <v/>
      </c>
      <c r="AQ152" s="290"/>
      <c r="AR152" s="239" t="str">
        <f t="shared" si="11"/>
        <v/>
      </c>
      <c r="AS152" s="290"/>
    </row>
    <row r="153" spans="1:45" x14ac:dyDescent="0.25">
      <c r="A153" s="2" t="str">
        <f>'Miljövärden för publ företag'!B155</f>
        <v>Ljusdal Energi AB</v>
      </c>
      <c r="B153" s="2" t="str">
        <f>'Miljövärden för publ företag'!C155</f>
        <v>Järvsö</v>
      </c>
      <c r="C153" t="str">
        <f>IFERROR(VLOOKUP($B153,Kraftvärmeprod!$B$1:$AH$479,MATCH(C$2,Kraftvärmeprod!$B$1:$AG$1,0),FALSE)/1,"")</f>
        <v/>
      </c>
      <c r="D153" t="str">
        <f>IFERROR(VLOOKUP($B153,Kraftvärmeprod!$B$1:$AH$479,MATCH(D$2,Kraftvärmeprod!$B$1:$AG$1,0),FALSE)/1,"")</f>
        <v/>
      </c>
      <c r="F153" t="str">
        <f>IF($D153="","",IFERROR(VLOOKUP($B153,Kraftvärmeprod!$B$1:$BX$550,MATCH(F$2,Kraftvärmeprod!$B$1:$VX$1,0),FALSE)/1,0)-IFERROR(VLOOKUP($B153,'Slutlig allokering kvv'!$B$2:$BX$550,MATCH(F$2,'Slutlig allokering kvv'!$B$1:$BX$1,0),FALSE)/1,0))</f>
        <v/>
      </c>
      <c r="G153" t="str">
        <f>IF($D153="","",IFERROR(VLOOKUP($B153,Kraftvärmeprod!$B$1:$BX$550,MATCH(G$2,Kraftvärmeprod!$B$1:$VX$1,0),FALSE)/1,0)-IFERROR(VLOOKUP($B153,'Slutlig allokering kvv'!$B$2:$BX$550,MATCH(G$2,'Slutlig allokering kvv'!$B$1:$BX$1,0),FALSE)/1,0))</f>
        <v/>
      </c>
      <c r="H153" t="str">
        <f>IF($D153="","",IFERROR(VLOOKUP($B153,Kraftvärmeprod!$B$1:$BX$550,MATCH(H$2,Kraftvärmeprod!$B$1:$VX$1,0),FALSE)/1,0)-IFERROR(VLOOKUP($B153,'Slutlig allokering kvv'!$B$2:$BX$550,MATCH(H$2,'Slutlig allokering kvv'!$B$1:$BX$1,0),FALSE)/1,0))</f>
        <v/>
      </c>
      <c r="I153" t="str">
        <f>IF($D153="","",IFERROR(VLOOKUP($B153,Kraftvärmeprod!$B$1:$BX$550,MATCH(I$2,Kraftvärmeprod!$B$1:$VX$1,0),FALSE)/1,0)-IFERROR(VLOOKUP($B153,'Slutlig allokering kvv'!$B$2:$BX$550,MATCH(I$2,'Slutlig allokering kvv'!$B$1:$BX$1,0),FALSE)/1,0))</f>
        <v/>
      </c>
      <c r="J153" t="str">
        <f>IF($D153="","",IFERROR(VLOOKUP($B153,Kraftvärmeprod!$B$1:$BX$550,MATCH(J$2,Kraftvärmeprod!$B$1:$VX$1,0),FALSE)/1,0)-IFERROR(VLOOKUP($B153,'Slutlig allokering kvv'!$B$2:$BX$550,MATCH(J$2,'Slutlig allokering kvv'!$B$1:$BX$1,0),FALSE)/1,0))</f>
        <v/>
      </c>
      <c r="K153" t="str">
        <f>IF($D153="","",IFERROR(VLOOKUP($B153,Kraftvärmeprod!$B$1:$BX$550,MATCH(K$2,Kraftvärmeprod!$B$1:$VX$1,0),FALSE)/1,0)-IFERROR(VLOOKUP($B153,'Slutlig allokering kvv'!$B$2:$BX$550,MATCH(K$2,'Slutlig allokering kvv'!$B$1:$BX$1,0),FALSE)/1,0))</f>
        <v/>
      </c>
      <c r="L153" t="str">
        <f>IF($D153="","",IFERROR(VLOOKUP($B153,Kraftvärmeprod!$B$1:$BX$550,MATCH(L$2,Kraftvärmeprod!$B$1:$VX$1,0),FALSE)/1,0)-IFERROR(VLOOKUP($B153,'Slutlig allokering kvv'!$B$2:$BX$550,MATCH(L$2,'Slutlig allokering kvv'!$B$1:$BX$1,0),FALSE)/1,0))</f>
        <v/>
      </c>
      <c r="M153" t="str">
        <f>IF($D153="","",IFERROR(VLOOKUP($B153,Kraftvärmeprod!$B$1:$BX$550,MATCH(M$2,Kraftvärmeprod!$B$1:$VX$1,0),FALSE)/1,0)-IFERROR(VLOOKUP($B153,'Slutlig allokering kvv'!$B$2:$BX$550,MATCH(M$2,'Slutlig allokering kvv'!$B$1:$BX$1,0),FALSE)/1,0))</f>
        <v/>
      </c>
      <c r="N153" t="str">
        <f>IF($D153="","",IFERROR(VLOOKUP($B153,Kraftvärmeprod!$B$1:$BX$550,MATCH(N$2,Kraftvärmeprod!$B$1:$VX$1,0),FALSE)/1,0)-IFERROR(VLOOKUP($B153,'Slutlig allokering kvv'!$B$2:$BX$550,MATCH(N$2,'Slutlig allokering kvv'!$B$1:$BX$1,0),FALSE)/1,0))</f>
        <v/>
      </c>
      <c r="O153" t="str">
        <f>IF($D153="","",IFERROR(VLOOKUP($B153,Kraftvärmeprod!$B$1:$BX$550,MATCH(O$2,Kraftvärmeprod!$B$1:$VX$1,0),FALSE)/1,0)-IFERROR(VLOOKUP($B153,'Slutlig allokering kvv'!$B$2:$BX$550,MATCH(O$2,'Slutlig allokering kvv'!$B$1:$BX$1,0),FALSE)/1,0))</f>
        <v/>
      </c>
      <c r="P153" t="str">
        <f>IF($D153="","",IFERROR(VLOOKUP($B153,Kraftvärmeprod!$B$1:$BX$550,MATCH(P$2,Kraftvärmeprod!$B$1:$VX$1,0),FALSE)/1,0)-IFERROR(VLOOKUP($B153,'Slutlig allokering kvv'!$B$2:$BX$550,MATCH(P$2,'Slutlig allokering kvv'!$B$1:$BX$1,0),FALSE)/1,0))</f>
        <v/>
      </c>
      <c r="Q153" t="str">
        <f>IF($D153="","",IFERROR(VLOOKUP($B153,Kraftvärmeprod!$B$1:$BX$550,MATCH(Q$2,Kraftvärmeprod!$B$1:$VX$1,0),FALSE)/1,0)-IFERROR(VLOOKUP($B153,'Slutlig allokering kvv'!$B$2:$BX$550,MATCH(Q$2,'Slutlig allokering kvv'!$B$1:$BX$1,0),FALSE)/1,0))</f>
        <v/>
      </c>
      <c r="R153" t="str">
        <f>IF($D153="","",IFERROR(VLOOKUP($B153,Kraftvärmeprod!$B$1:$BX$550,MATCH(R$2,Kraftvärmeprod!$B$1:$VX$1,0),FALSE)/1,0)-IFERROR(VLOOKUP($B153,'Slutlig allokering kvv'!$B$2:$BX$550,MATCH(R$2,'Slutlig allokering kvv'!$B$1:$BX$1,0),FALSE)/1,0))</f>
        <v/>
      </c>
      <c r="S153" t="str">
        <f>IF($D153="","",IFERROR(VLOOKUP($B153,Kraftvärmeprod!$B$1:$BX$550,MATCH(S$2,Kraftvärmeprod!$B$1:$VX$1,0),FALSE)/1,0)-IFERROR(VLOOKUP($B153,'Slutlig allokering kvv'!$B$2:$BX$550,MATCH(S$2,'Slutlig allokering kvv'!$B$1:$BX$1,0),FALSE)/1,0))</f>
        <v/>
      </c>
      <c r="T153" t="str">
        <f>IF($D153="","",IFERROR(VLOOKUP($B153,Kraftvärmeprod!$B$1:$BX$550,MATCH(T$2,Kraftvärmeprod!$B$1:$VX$1,0),FALSE)/1,0)-IFERROR(VLOOKUP($B153,'Slutlig allokering kvv'!$B$2:$BX$550,MATCH(T$2,'Slutlig allokering kvv'!$B$1:$BX$1,0),FALSE)/1,0))</f>
        <v/>
      </c>
      <c r="U153" t="str">
        <f>IF($D153="","",IFERROR(VLOOKUP($B153,Kraftvärmeprod!$B$1:$BX$550,MATCH(U$2,Kraftvärmeprod!$B$1:$VX$1,0),FALSE)/1,0)-IFERROR(VLOOKUP($B153,'Slutlig allokering kvv'!$B$2:$BX$550,MATCH(U$2,'Slutlig allokering kvv'!$B$1:$BX$1,0),FALSE)/1,0))</f>
        <v/>
      </c>
      <c r="V153" t="str">
        <f>IF($D153="","",IFERROR(VLOOKUP($B153,Kraftvärmeprod!$B$1:$BX$550,MATCH(V$2,Kraftvärmeprod!$B$1:$VX$1,0),FALSE)/1,0)-IFERROR(VLOOKUP($B153,'Slutlig allokering kvv'!$B$2:$BX$550,MATCH(V$2,'Slutlig allokering kvv'!$B$1:$BX$1,0),FALSE)/1,0))</f>
        <v/>
      </c>
      <c r="W153" t="str">
        <f>IF($D153="","",IFERROR(VLOOKUP($B153,Kraftvärmeprod!$B$1:$BX$550,MATCH(W$2,Kraftvärmeprod!$B$1:$VX$1,0),FALSE)/1,0)-IFERROR(VLOOKUP($B153,'Slutlig allokering kvv'!$B$2:$BX$550,MATCH(W$2,'Slutlig allokering kvv'!$B$1:$BX$1,0),FALSE)/1,0))</f>
        <v/>
      </c>
      <c r="X153" t="str">
        <f>IF($D153="","",IFERROR(VLOOKUP($B153,Kraftvärmeprod!$B$1:$BX$550,MATCH(X$2,Kraftvärmeprod!$B$1:$VX$1,0),FALSE)/1,0)-IFERROR(VLOOKUP($B153,'Slutlig allokering kvv'!$B$2:$BX$550,MATCH(X$2,'Slutlig allokering kvv'!$B$1:$BX$1,0),FALSE)/1,0))</f>
        <v/>
      </c>
      <c r="Y153" t="str">
        <f>IF($D153="","",IFERROR(VLOOKUP($B153,Kraftvärmeprod!$B$1:$BX$550,MATCH(Y$2,Kraftvärmeprod!$B$1:$VX$1,0),FALSE)/1,0)-IFERROR(VLOOKUP($B153,'Slutlig allokering kvv'!$B$2:$BX$550,MATCH(Y$2,'Slutlig allokering kvv'!$B$1:$BX$1,0),FALSE)/1,0))</f>
        <v/>
      </c>
      <c r="Z153" t="str">
        <f>IF($D153="","",IFERROR(VLOOKUP($B153,Kraftvärmeprod!$B$1:$BX$550,MATCH(Z$2,Kraftvärmeprod!$B$1:$VX$1,0),FALSE)/1,0)-IFERROR(VLOOKUP($B153,'Slutlig allokering kvv'!$B$2:$BX$550,MATCH(Z$2,'Slutlig allokering kvv'!$B$1:$BX$1,0),FALSE)/1,0))</f>
        <v/>
      </c>
      <c r="AA153" t="str">
        <f>IF($D153="","",IFERROR(VLOOKUP($B153,Kraftvärmeprod!$B$1:$BX$550,MATCH(AA$2,Kraftvärmeprod!$B$1:$VX$1,0),FALSE)/1,0)-IFERROR(VLOOKUP($B153,'Slutlig allokering kvv'!$B$2:$BX$550,MATCH(AA$2,'Slutlig allokering kvv'!$B$1:$BX$1,0),FALSE)/1,0))</f>
        <v/>
      </c>
      <c r="AB153" t="str">
        <f>IF($D153="","",IFERROR(VLOOKUP($B153,Kraftvärmeprod!$B$1:$BX$550,MATCH(AB$2,Kraftvärmeprod!$B$1:$VX$1,0),FALSE)/1,0)-IFERROR(VLOOKUP($B153,'Slutlig allokering kvv'!$B$2:$BX$550,MATCH(AB$2,'Slutlig allokering kvv'!$B$1:$BX$1,0),FALSE)/1,0))</f>
        <v/>
      </c>
      <c r="AC153" t="str">
        <f>IF($D153="","",IFERROR(VLOOKUP($B153,Kraftvärmeprod!$B$1:$BX$550,MATCH(AC$2,Kraftvärmeprod!$B$1:$VX$1,0),FALSE)/1,0)-IFERROR(VLOOKUP($B153,'Slutlig allokering kvv'!$B$2:$BX$550,MATCH(AC$2,'Slutlig allokering kvv'!$B$1:$BX$1,0),FALSE)/1,0))</f>
        <v/>
      </c>
      <c r="AE153" t="str">
        <f>IF($D153="","",IFERROR(VLOOKUP($B153,Miljö!$B$1:$E$550,MATCH("Hjälpel kraftvärme (GWh)",Miljö!$B$1:$E$1,0),FALSE)/1,0)-IFERROR(VLOOKUP($B153,'Slutlig allokering kvv'!$B$2:$BX$550,MATCH(AE$2,'Slutlig allokering kvv'!$B$1:$BX$1,0),FALSE)/1,0))</f>
        <v/>
      </c>
      <c r="AI153">
        <f t="shared" si="8"/>
        <v>0</v>
      </c>
      <c r="AK153">
        <f>IFERROR(VLOOKUP($B153,'Slutlig allokering kvv'!$B$2:$AX$550,MATCH("Summa slutlig allokerad tillförd energi (utan hjälpel och rökgaskondensering):",'Slutlig allokering kvv'!$B$1:$AX$1,0),FALSE)/1,"")</f>
        <v>0</v>
      </c>
      <c r="AM153" s="289" t="str">
        <f>IFERROR(1-VLOOKUP($B153,'Slutlig allokering kvv'!$B$2:$AX$550,MATCH("Andel av bränsle i kvv som allokerats till värme, exklusive rökgaskondensering och hjälpel",'Slutlig allokering kvv'!$B$1:$AX$1,0),FALSE),"")</f>
        <v/>
      </c>
      <c r="AO153" s="289" t="str">
        <f t="shared" si="9"/>
        <v/>
      </c>
      <c r="AP153" s="290" t="str">
        <f t="shared" si="10"/>
        <v/>
      </c>
      <c r="AQ153" s="290"/>
      <c r="AR153" s="239" t="str">
        <f t="shared" si="11"/>
        <v/>
      </c>
      <c r="AS153" s="290"/>
    </row>
    <row r="154" spans="1:45" x14ac:dyDescent="0.25">
      <c r="A154" s="2" t="str">
        <f>'Miljövärden för publ företag'!B156</f>
        <v>Ljusdal Energi AB</v>
      </c>
      <c r="B154" s="2" t="str">
        <f>'Miljövärden för publ företag'!C156</f>
        <v>Ljusdal</v>
      </c>
      <c r="C154" t="str">
        <f>IFERROR(VLOOKUP($B154,Kraftvärmeprod!$B$1:$AH$479,MATCH(C$2,Kraftvärmeprod!$B$1:$AG$1,0),FALSE)/1,"")</f>
        <v/>
      </c>
      <c r="D154" t="str">
        <f>IFERROR(VLOOKUP($B154,Kraftvärmeprod!$B$1:$AH$479,MATCH(D$2,Kraftvärmeprod!$B$1:$AG$1,0),FALSE)/1,"")</f>
        <v/>
      </c>
      <c r="F154" t="str">
        <f>IF($D154="","",IFERROR(VLOOKUP($B154,Kraftvärmeprod!$B$1:$BX$550,MATCH(F$2,Kraftvärmeprod!$B$1:$VX$1,0),FALSE)/1,0)-IFERROR(VLOOKUP($B154,'Slutlig allokering kvv'!$B$2:$BX$550,MATCH(F$2,'Slutlig allokering kvv'!$B$1:$BX$1,0),FALSE)/1,0))</f>
        <v/>
      </c>
      <c r="G154" t="str">
        <f>IF($D154="","",IFERROR(VLOOKUP($B154,Kraftvärmeprod!$B$1:$BX$550,MATCH(G$2,Kraftvärmeprod!$B$1:$VX$1,0),FALSE)/1,0)-IFERROR(VLOOKUP($B154,'Slutlig allokering kvv'!$B$2:$BX$550,MATCH(G$2,'Slutlig allokering kvv'!$B$1:$BX$1,0),FALSE)/1,0))</f>
        <v/>
      </c>
      <c r="H154" t="str">
        <f>IF($D154="","",IFERROR(VLOOKUP($B154,Kraftvärmeprod!$B$1:$BX$550,MATCH(H$2,Kraftvärmeprod!$B$1:$VX$1,0),FALSE)/1,0)-IFERROR(VLOOKUP($B154,'Slutlig allokering kvv'!$B$2:$BX$550,MATCH(H$2,'Slutlig allokering kvv'!$B$1:$BX$1,0),FALSE)/1,0))</f>
        <v/>
      </c>
      <c r="I154" t="str">
        <f>IF($D154="","",IFERROR(VLOOKUP($B154,Kraftvärmeprod!$B$1:$BX$550,MATCH(I$2,Kraftvärmeprod!$B$1:$VX$1,0),FALSE)/1,0)-IFERROR(VLOOKUP($B154,'Slutlig allokering kvv'!$B$2:$BX$550,MATCH(I$2,'Slutlig allokering kvv'!$B$1:$BX$1,0),FALSE)/1,0))</f>
        <v/>
      </c>
      <c r="J154" t="str">
        <f>IF($D154="","",IFERROR(VLOOKUP($B154,Kraftvärmeprod!$B$1:$BX$550,MATCH(J$2,Kraftvärmeprod!$B$1:$VX$1,0),FALSE)/1,0)-IFERROR(VLOOKUP($B154,'Slutlig allokering kvv'!$B$2:$BX$550,MATCH(J$2,'Slutlig allokering kvv'!$B$1:$BX$1,0),FALSE)/1,0))</f>
        <v/>
      </c>
      <c r="K154" t="str">
        <f>IF($D154="","",IFERROR(VLOOKUP($B154,Kraftvärmeprod!$B$1:$BX$550,MATCH(K$2,Kraftvärmeprod!$B$1:$VX$1,0),FALSE)/1,0)-IFERROR(VLOOKUP($B154,'Slutlig allokering kvv'!$B$2:$BX$550,MATCH(K$2,'Slutlig allokering kvv'!$B$1:$BX$1,0),FALSE)/1,0))</f>
        <v/>
      </c>
      <c r="L154" t="str">
        <f>IF($D154="","",IFERROR(VLOOKUP($B154,Kraftvärmeprod!$B$1:$BX$550,MATCH(L$2,Kraftvärmeprod!$B$1:$VX$1,0),FALSE)/1,0)-IFERROR(VLOOKUP($B154,'Slutlig allokering kvv'!$B$2:$BX$550,MATCH(L$2,'Slutlig allokering kvv'!$B$1:$BX$1,0),FALSE)/1,0))</f>
        <v/>
      </c>
      <c r="M154" t="str">
        <f>IF($D154="","",IFERROR(VLOOKUP($B154,Kraftvärmeprod!$B$1:$BX$550,MATCH(M$2,Kraftvärmeprod!$B$1:$VX$1,0),FALSE)/1,0)-IFERROR(VLOOKUP($B154,'Slutlig allokering kvv'!$B$2:$BX$550,MATCH(M$2,'Slutlig allokering kvv'!$B$1:$BX$1,0),FALSE)/1,0))</f>
        <v/>
      </c>
      <c r="N154" t="str">
        <f>IF($D154="","",IFERROR(VLOOKUP($B154,Kraftvärmeprod!$B$1:$BX$550,MATCH(N$2,Kraftvärmeprod!$B$1:$VX$1,0),FALSE)/1,0)-IFERROR(VLOOKUP($B154,'Slutlig allokering kvv'!$B$2:$BX$550,MATCH(N$2,'Slutlig allokering kvv'!$B$1:$BX$1,0),FALSE)/1,0))</f>
        <v/>
      </c>
      <c r="O154" t="str">
        <f>IF($D154="","",IFERROR(VLOOKUP($B154,Kraftvärmeprod!$B$1:$BX$550,MATCH(O$2,Kraftvärmeprod!$B$1:$VX$1,0),FALSE)/1,0)-IFERROR(VLOOKUP($B154,'Slutlig allokering kvv'!$B$2:$BX$550,MATCH(O$2,'Slutlig allokering kvv'!$B$1:$BX$1,0),FALSE)/1,0))</f>
        <v/>
      </c>
      <c r="P154" t="str">
        <f>IF($D154="","",IFERROR(VLOOKUP($B154,Kraftvärmeprod!$B$1:$BX$550,MATCH(P$2,Kraftvärmeprod!$B$1:$VX$1,0),FALSE)/1,0)-IFERROR(VLOOKUP($B154,'Slutlig allokering kvv'!$B$2:$BX$550,MATCH(P$2,'Slutlig allokering kvv'!$B$1:$BX$1,0),FALSE)/1,0))</f>
        <v/>
      </c>
      <c r="Q154" t="str">
        <f>IF($D154="","",IFERROR(VLOOKUP($B154,Kraftvärmeprod!$B$1:$BX$550,MATCH(Q$2,Kraftvärmeprod!$B$1:$VX$1,0),FALSE)/1,0)-IFERROR(VLOOKUP($B154,'Slutlig allokering kvv'!$B$2:$BX$550,MATCH(Q$2,'Slutlig allokering kvv'!$B$1:$BX$1,0),FALSE)/1,0))</f>
        <v/>
      </c>
      <c r="R154" t="str">
        <f>IF($D154="","",IFERROR(VLOOKUP($B154,Kraftvärmeprod!$B$1:$BX$550,MATCH(R$2,Kraftvärmeprod!$B$1:$VX$1,0),FALSE)/1,0)-IFERROR(VLOOKUP($B154,'Slutlig allokering kvv'!$B$2:$BX$550,MATCH(R$2,'Slutlig allokering kvv'!$B$1:$BX$1,0),FALSE)/1,0))</f>
        <v/>
      </c>
      <c r="S154" t="str">
        <f>IF($D154="","",IFERROR(VLOOKUP($B154,Kraftvärmeprod!$B$1:$BX$550,MATCH(S$2,Kraftvärmeprod!$B$1:$VX$1,0),FALSE)/1,0)-IFERROR(VLOOKUP($B154,'Slutlig allokering kvv'!$B$2:$BX$550,MATCH(S$2,'Slutlig allokering kvv'!$B$1:$BX$1,0),FALSE)/1,0))</f>
        <v/>
      </c>
      <c r="T154" t="str">
        <f>IF($D154="","",IFERROR(VLOOKUP($B154,Kraftvärmeprod!$B$1:$BX$550,MATCH(T$2,Kraftvärmeprod!$B$1:$VX$1,0),FALSE)/1,0)-IFERROR(VLOOKUP($B154,'Slutlig allokering kvv'!$B$2:$BX$550,MATCH(T$2,'Slutlig allokering kvv'!$B$1:$BX$1,0),FALSE)/1,0))</f>
        <v/>
      </c>
      <c r="U154" t="str">
        <f>IF($D154="","",IFERROR(VLOOKUP($B154,Kraftvärmeprod!$B$1:$BX$550,MATCH(U$2,Kraftvärmeprod!$B$1:$VX$1,0),FALSE)/1,0)-IFERROR(VLOOKUP($B154,'Slutlig allokering kvv'!$B$2:$BX$550,MATCH(U$2,'Slutlig allokering kvv'!$B$1:$BX$1,0),FALSE)/1,0))</f>
        <v/>
      </c>
      <c r="V154" t="str">
        <f>IF($D154="","",IFERROR(VLOOKUP($B154,Kraftvärmeprod!$B$1:$BX$550,MATCH(V$2,Kraftvärmeprod!$B$1:$VX$1,0),FALSE)/1,0)-IFERROR(VLOOKUP($B154,'Slutlig allokering kvv'!$B$2:$BX$550,MATCH(V$2,'Slutlig allokering kvv'!$B$1:$BX$1,0),FALSE)/1,0))</f>
        <v/>
      </c>
      <c r="W154" t="str">
        <f>IF($D154="","",IFERROR(VLOOKUP($B154,Kraftvärmeprod!$B$1:$BX$550,MATCH(W$2,Kraftvärmeprod!$B$1:$VX$1,0),FALSE)/1,0)-IFERROR(VLOOKUP($B154,'Slutlig allokering kvv'!$B$2:$BX$550,MATCH(W$2,'Slutlig allokering kvv'!$B$1:$BX$1,0),FALSE)/1,0))</f>
        <v/>
      </c>
      <c r="X154" t="str">
        <f>IF($D154="","",IFERROR(VLOOKUP($B154,Kraftvärmeprod!$B$1:$BX$550,MATCH(X$2,Kraftvärmeprod!$B$1:$VX$1,0),FALSE)/1,0)-IFERROR(VLOOKUP($B154,'Slutlig allokering kvv'!$B$2:$BX$550,MATCH(X$2,'Slutlig allokering kvv'!$B$1:$BX$1,0),FALSE)/1,0))</f>
        <v/>
      </c>
      <c r="Y154" t="str">
        <f>IF($D154="","",IFERROR(VLOOKUP($B154,Kraftvärmeprod!$B$1:$BX$550,MATCH(Y$2,Kraftvärmeprod!$B$1:$VX$1,0),FALSE)/1,0)-IFERROR(VLOOKUP($B154,'Slutlig allokering kvv'!$B$2:$BX$550,MATCH(Y$2,'Slutlig allokering kvv'!$B$1:$BX$1,0),FALSE)/1,0))</f>
        <v/>
      </c>
      <c r="Z154" t="str">
        <f>IF($D154="","",IFERROR(VLOOKUP($B154,Kraftvärmeprod!$B$1:$BX$550,MATCH(Z$2,Kraftvärmeprod!$B$1:$VX$1,0),FALSE)/1,0)-IFERROR(VLOOKUP($B154,'Slutlig allokering kvv'!$B$2:$BX$550,MATCH(Z$2,'Slutlig allokering kvv'!$B$1:$BX$1,0),FALSE)/1,0))</f>
        <v/>
      </c>
      <c r="AA154" t="str">
        <f>IF($D154="","",IFERROR(VLOOKUP($B154,Kraftvärmeprod!$B$1:$BX$550,MATCH(AA$2,Kraftvärmeprod!$B$1:$VX$1,0),FALSE)/1,0)-IFERROR(VLOOKUP($B154,'Slutlig allokering kvv'!$B$2:$BX$550,MATCH(AA$2,'Slutlig allokering kvv'!$B$1:$BX$1,0),FALSE)/1,0))</f>
        <v/>
      </c>
      <c r="AB154" t="str">
        <f>IF($D154="","",IFERROR(VLOOKUP($B154,Kraftvärmeprod!$B$1:$BX$550,MATCH(AB$2,Kraftvärmeprod!$B$1:$VX$1,0),FALSE)/1,0)-IFERROR(VLOOKUP($B154,'Slutlig allokering kvv'!$B$2:$BX$550,MATCH(AB$2,'Slutlig allokering kvv'!$B$1:$BX$1,0),FALSE)/1,0))</f>
        <v/>
      </c>
      <c r="AC154" t="str">
        <f>IF($D154="","",IFERROR(VLOOKUP($B154,Kraftvärmeprod!$B$1:$BX$550,MATCH(AC$2,Kraftvärmeprod!$B$1:$VX$1,0),FALSE)/1,0)-IFERROR(VLOOKUP($B154,'Slutlig allokering kvv'!$B$2:$BX$550,MATCH(AC$2,'Slutlig allokering kvv'!$B$1:$BX$1,0),FALSE)/1,0))</f>
        <v/>
      </c>
      <c r="AE154" t="str">
        <f>IF($D154="","",IFERROR(VLOOKUP($B154,Miljö!$B$1:$E$550,MATCH("Hjälpel kraftvärme (GWh)",Miljö!$B$1:$E$1,0),FALSE)/1,0)-IFERROR(VLOOKUP($B154,'Slutlig allokering kvv'!$B$2:$BX$550,MATCH(AE$2,'Slutlig allokering kvv'!$B$1:$BX$1,0),FALSE)/1,0))</f>
        <v/>
      </c>
      <c r="AI154">
        <f t="shared" si="8"/>
        <v>0</v>
      </c>
      <c r="AK154">
        <f>IFERROR(VLOOKUP($B154,'Slutlig allokering kvv'!$B$2:$AX$550,MATCH("Summa slutlig allokerad tillförd energi (utan hjälpel och rökgaskondensering):",'Slutlig allokering kvv'!$B$1:$AX$1,0),FALSE)/1,"")</f>
        <v>0</v>
      </c>
      <c r="AM154" s="289" t="str">
        <f>IFERROR(1-VLOOKUP($B154,'Slutlig allokering kvv'!$B$2:$AX$550,MATCH("Andel av bränsle i kvv som allokerats till värme, exklusive rökgaskondensering och hjälpel",'Slutlig allokering kvv'!$B$1:$AX$1,0),FALSE),"")</f>
        <v/>
      </c>
      <c r="AO154" s="289" t="str">
        <f t="shared" si="9"/>
        <v/>
      </c>
      <c r="AP154" s="290" t="str">
        <f t="shared" si="10"/>
        <v/>
      </c>
      <c r="AQ154" s="290"/>
      <c r="AR154" s="239" t="str">
        <f t="shared" si="11"/>
        <v/>
      </c>
      <c r="AS154" s="290"/>
    </row>
    <row r="155" spans="1:45" x14ac:dyDescent="0.25">
      <c r="A155" s="2" t="str">
        <f>'Miljövärden för publ företag'!B157</f>
        <v>Luleå Energi AB</v>
      </c>
      <c r="B155" s="2" t="str">
        <f>'Miljövärden för publ företag'!C157</f>
        <v>Luleå</v>
      </c>
      <c r="C155" t="str">
        <f>IFERROR(VLOOKUP($B155,Kraftvärmeprod!$B$1:$AH$479,MATCH(C$2,Kraftvärmeprod!$B$1:$AG$1,0),FALSE)/1,"")</f>
        <v/>
      </c>
      <c r="D155" t="str">
        <f>IFERROR(VLOOKUP($B155,Kraftvärmeprod!$B$1:$AH$479,MATCH(D$2,Kraftvärmeprod!$B$1:$AG$1,0),FALSE)/1,"")</f>
        <v/>
      </c>
      <c r="F155" t="str">
        <f>IF($D155="","",IFERROR(VLOOKUP($B155,Kraftvärmeprod!$B$1:$BX$550,MATCH(F$2,Kraftvärmeprod!$B$1:$VX$1,0),FALSE)/1,0)-IFERROR(VLOOKUP($B155,'Slutlig allokering kvv'!$B$2:$BX$550,MATCH(F$2,'Slutlig allokering kvv'!$B$1:$BX$1,0),FALSE)/1,0))</f>
        <v/>
      </c>
      <c r="G155" t="str">
        <f>IF($D155="","",IFERROR(VLOOKUP($B155,Kraftvärmeprod!$B$1:$BX$550,MATCH(G$2,Kraftvärmeprod!$B$1:$VX$1,0),FALSE)/1,0)-IFERROR(VLOOKUP($B155,'Slutlig allokering kvv'!$B$2:$BX$550,MATCH(G$2,'Slutlig allokering kvv'!$B$1:$BX$1,0),FALSE)/1,0))</f>
        <v/>
      </c>
      <c r="H155" t="str">
        <f>IF($D155="","",IFERROR(VLOOKUP($B155,Kraftvärmeprod!$B$1:$BX$550,MATCH(H$2,Kraftvärmeprod!$B$1:$VX$1,0),FALSE)/1,0)-IFERROR(VLOOKUP($B155,'Slutlig allokering kvv'!$B$2:$BX$550,MATCH(H$2,'Slutlig allokering kvv'!$B$1:$BX$1,0),FALSE)/1,0))</f>
        <v/>
      </c>
      <c r="I155" t="str">
        <f>IF($D155="","",IFERROR(VLOOKUP($B155,Kraftvärmeprod!$B$1:$BX$550,MATCH(I$2,Kraftvärmeprod!$B$1:$VX$1,0),FALSE)/1,0)-IFERROR(VLOOKUP($B155,'Slutlig allokering kvv'!$B$2:$BX$550,MATCH(I$2,'Slutlig allokering kvv'!$B$1:$BX$1,0),FALSE)/1,0))</f>
        <v/>
      </c>
      <c r="J155" t="str">
        <f>IF($D155="","",IFERROR(VLOOKUP($B155,Kraftvärmeprod!$B$1:$BX$550,MATCH(J$2,Kraftvärmeprod!$B$1:$VX$1,0),FALSE)/1,0)-IFERROR(VLOOKUP($B155,'Slutlig allokering kvv'!$B$2:$BX$550,MATCH(J$2,'Slutlig allokering kvv'!$B$1:$BX$1,0),FALSE)/1,0))</f>
        <v/>
      </c>
      <c r="K155" t="str">
        <f>IF($D155="","",IFERROR(VLOOKUP($B155,Kraftvärmeprod!$B$1:$BX$550,MATCH(K$2,Kraftvärmeprod!$B$1:$VX$1,0),FALSE)/1,0)-IFERROR(VLOOKUP($B155,'Slutlig allokering kvv'!$B$2:$BX$550,MATCH(K$2,'Slutlig allokering kvv'!$B$1:$BX$1,0),FALSE)/1,0))</f>
        <v/>
      </c>
      <c r="L155" t="str">
        <f>IF($D155="","",IFERROR(VLOOKUP($B155,Kraftvärmeprod!$B$1:$BX$550,MATCH(L$2,Kraftvärmeprod!$B$1:$VX$1,0),FALSE)/1,0)-IFERROR(VLOOKUP($B155,'Slutlig allokering kvv'!$B$2:$BX$550,MATCH(L$2,'Slutlig allokering kvv'!$B$1:$BX$1,0),FALSE)/1,0))</f>
        <v/>
      </c>
      <c r="M155" t="str">
        <f>IF($D155="","",IFERROR(VLOOKUP($B155,Kraftvärmeprod!$B$1:$BX$550,MATCH(M$2,Kraftvärmeprod!$B$1:$VX$1,0),FALSE)/1,0)-IFERROR(VLOOKUP($B155,'Slutlig allokering kvv'!$B$2:$BX$550,MATCH(M$2,'Slutlig allokering kvv'!$B$1:$BX$1,0),FALSE)/1,0))</f>
        <v/>
      </c>
      <c r="N155" t="str">
        <f>IF($D155="","",IFERROR(VLOOKUP($B155,Kraftvärmeprod!$B$1:$BX$550,MATCH(N$2,Kraftvärmeprod!$B$1:$VX$1,0),FALSE)/1,0)-IFERROR(VLOOKUP($B155,'Slutlig allokering kvv'!$B$2:$BX$550,MATCH(N$2,'Slutlig allokering kvv'!$B$1:$BX$1,0),FALSE)/1,0))</f>
        <v/>
      </c>
      <c r="O155" t="str">
        <f>IF($D155="","",IFERROR(VLOOKUP($B155,Kraftvärmeprod!$B$1:$BX$550,MATCH(O$2,Kraftvärmeprod!$B$1:$VX$1,0),FALSE)/1,0)-IFERROR(VLOOKUP($B155,'Slutlig allokering kvv'!$B$2:$BX$550,MATCH(O$2,'Slutlig allokering kvv'!$B$1:$BX$1,0),FALSE)/1,0))</f>
        <v/>
      </c>
      <c r="P155" t="str">
        <f>IF($D155="","",IFERROR(VLOOKUP($B155,Kraftvärmeprod!$B$1:$BX$550,MATCH(P$2,Kraftvärmeprod!$B$1:$VX$1,0),FALSE)/1,0)-IFERROR(VLOOKUP($B155,'Slutlig allokering kvv'!$B$2:$BX$550,MATCH(P$2,'Slutlig allokering kvv'!$B$1:$BX$1,0),FALSE)/1,0))</f>
        <v/>
      </c>
      <c r="Q155" t="str">
        <f>IF($D155="","",IFERROR(VLOOKUP($B155,Kraftvärmeprod!$B$1:$BX$550,MATCH(Q$2,Kraftvärmeprod!$B$1:$VX$1,0),FALSE)/1,0)-IFERROR(VLOOKUP($B155,'Slutlig allokering kvv'!$B$2:$BX$550,MATCH(Q$2,'Slutlig allokering kvv'!$B$1:$BX$1,0),FALSE)/1,0))</f>
        <v/>
      </c>
      <c r="R155" t="str">
        <f>IF($D155="","",IFERROR(VLOOKUP($B155,Kraftvärmeprod!$B$1:$BX$550,MATCH(R$2,Kraftvärmeprod!$B$1:$VX$1,0),FALSE)/1,0)-IFERROR(VLOOKUP($B155,'Slutlig allokering kvv'!$B$2:$BX$550,MATCH(R$2,'Slutlig allokering kvv'!$B$1:$BX$1,0),FALSE)/1,0))</f>
        <v/>
      </c>
      <c r="S155" t="str">
        <f>IF($D155="","",IFERROR(VLOOKUP($B155,Kraftvärmeprod!$B$1:$BX$550,MATCH(S$2,Kraftvärmeprod!$B$1:$VX$1,0),FALSE)/1,0)-IFERROR(VLOOKUP($B155,'Slutlig allokering kvv'!$B$2:$BX$550,MATCH(S$2,'Slutlig allokering kvv'!$B$1:$BX$1,0),FALSE)/1,0))</f>
        <v/>
      </c>
      <c r="T155" t="str">
        <f>IF($D155="","",IFERROR(VLOOKUP($B155,Kraftvärmeprod!$B$1:$BX$550,MATCH(T$2,Kraftvärmeprod!$B$1:$VX$1,0),FALSE)/1,0)-IFERROR(VLOOKUP($B155,'Slutlig allokering kvv'!$B$2:$BX$550,MATCH(T$2,'Slutlig allokering kvv'!$B$1:$BX$1,0),FALSE)/1,0))</f>
        <v/>
      </c>
      <c r="U155" t="str">
        <f>IF($D155="","",IFERROR(VLOOKUP($B155,Kraftvärmeprod!$B$1:$BX$550,MATCH(U$2,Kraftvärmeprod!$B$1:$VX$1,0),FALSE)/1,0)-IFERROR(VLOOKUP($B155,'Slutlig allokering kvv'!$B$2:$BX$550,MATCH(U$2,'Slutlig allokering kvv'!$B$1:$BX$1,0),FALSE)/1,0))</f>
        <v/>
      </c>
      <c r="V155" t="str">
        <f>IF($D155="","",IFERROR(VLOOKUP($B155,Kraftvärmeprod!$B$1:$BX$550,MATCH(V$2,Kraftvärmeprod!$B$1:$VX$1,0),FALSE)/1,0)-IFERROR(VLOOKUP($B155,'Slutlig allokering kvv'!$B$2:$BX$550,MATCH(V$2,'Slutlig allokering kvv'!$B$1:$BX$1,0),FALSE)/1,0))</f>
        <v/>
      </c>
      <c r="W155" t="str">
        <f>IF($D155="","",IFERROR(VLOOKUP($B155,Kraftvärmeprod!$B$1:$BX$550,MATCH(W$2,Kraftvärmeprod!$B$1:$VX$1,0),FALSE)/1,0)-IFERROR(VLOOKUP($B155,'Slutlig allokering kvv'!$B$2:$BX$550,MATCH(W$2,'Slutlig allokering kvv'!$B$1:$BX$1,0),FALSE)/1,0))</f>
        <v/>
      </c>
      <c r="X155" t="str">
        <f>IF($D155="","",IFERROR(VLOOKUP($B155,Kraftvärmeprod!$B$1:$BX$550,MATCH(X$2,Kraftvärmeprod!$B$1:$VX$1,0),FALSE)/1,0)-IFERROR(VLOOKUP($B155,'Slutlig allokering kvv'!$B$2:$BX$550,MATCH(X$2,'Slutlig allokering kvv'!$B$1:$BX$1,0),FALSE)/1,0))</f>
        <v/>
      </c>
      <c r="Y155" t="str">
        <f>IF($D155="","",IFERROR(VLOOKUP($B155,Kraftvärmeprod!$B$1:$BX$550,MATCH(Y$2,Kraftvärmeprod!$B$1:$VX$1,0),FALSE)/1,0)-IFERROR(VLOOKUP($B155,'Slutlig allokering kvv'!$B$2:$BX$550,MATCH(Y$2,'Slutlig allokering kvv'!$B$1:$BX$1,0),FALSE)/1,0))</f>
        <v/>
      </c>
      <c r="Z155" t="str">
        <f>IF($D155="","",IFERROR(VLOOKUP($B155,Kraftvärmeprod!$B$1:$BX$550,MATCH(Z$2,Kraftvärmeprod!$B$1:$VX$1,0),FALSE)/1,0)-IFERROR(VLOOKUP($B155,'Slutlig allokering kvv'!$B$2:$BX$550,MATCH(Z$2,'Slutlig allokering kvv'!$B$1:$BX$1,0),FALSE)/1,0))</f>
        <v/>
      </c>
      <c r="AA155" t="str">
        <f>IF($D155="","",IFERROR(VLOOKUP($B155,Kraftvärmeprod!$B$1:$BX$550,MATCH(AA$2,Kraftvärmeprod!$B$1:$VX$1,0),FALSE)/1,0)-IFERROR(VLOOKUP($B155,'Slutlig allokering kvv'!$B$2:$BX$550,MATCH(AA$2,'Slutlig allokering kvv'!$B$1:$BX$1,0),FALSE)/1,0))</f>
        <v/>
      </c>
      <c r="AB155" t="str">
        <f>IF($D155="","",IFERROR(VLOOKUP($B155,Kraftvärmeprod!$B$1:$BX$550,MATCH(AB$2,Kraftvärmeprod!$B$1:$VX$1,0),FALSE)/1,0)-IFERROR(VLOOKUP($B155,'Slutlig allokering kvv'!$B$2:$BX$550,MATCH(AB$2,'Slutlig allokering kvv'!$B$1:$BX$1,0),FALSE)/1,0))</f>
        <v/>
      </c>
      <c r="AC155" t="str">
        <f>IF($D155="","",IFERROR(VLOOKUP($B155,Kraftvärmeprod!$B$1:$BX$550,MATCH(AC$2,Kraftvärmeprod!$B$1:$VX$1,0),FALSE)/1,0)-IFERROR(VLOOKUP($B155,'Slutlig allokering kvv'!$B$2:$BX$550,MATCH(AC$2,'Slutlig allokering kvv'!$B$1:$BX$1,0),FALSE)/1,0))</f>
        <v/>
      </c>
      <c r="AE155" t="str">
        <f>IF($D155="","",IFERROR(VLOOKUP($B155,Miljö!$B$1:$E$550,MATCH("Hjälpel kraftvärme (GWh)",Miljö!$B$1:$E$1,0),FALSE)/1,0)-IFERROR(VLOOKUP($B155,'Slutlig allokering kvv'!$B$2:$BX$550,MATCH(AE$2,'Slutlig allokering kvv'!$B$1:$BX$1,0),FALSE)/1,0))</f>
        <v/>
      </c>
      <c r="AI155">
        <f t="shared" si="8"/>
        <v>0</v>
      </c>
      <c r="AK155">
        <f>IFERROR(VLOOKUP($B155,'Slutlig allokering kvv'!$B$2:$AX$550,MATCH("Summa slutlig allokerad tillförd energi (utan hjälpel och rökgaskondensering):",'Slutlig allokering kvv'!$B$1:$AX$1,0),FALSE)/1,"")</f>
        <v>0</v>
      </c>
      <c r="AM155" s="289" t="str">
        <f>IFERROR(1-VLOOKUP($B155,'Slutlig allokering kvv'!$B$2:$AX$550,MATCH("Andel av bränsle i kvv som allokerats till värme, exklusive rökgaskondensering och hjälpel",'Slutlig allokering kvv'!$B$1:$AX$1,0),FALSE),"")</f>
        <v/>
      </c>
      <c r="AO155" s="289" t="str">
        <f t="shared" si="9"/>
        <v/>
      </c>
      <c r="AP155" s="290" t="str">
        <f t="shared" si="10"/>
        <v/>
      </c>
      <c r="AQ155" s="290"/>
      <c r="AR155" s="239" t="str">
        <f t="shared" si="11"/>
        <v/>
      </c>
      <c r="AS155" s="290"/>
    </row>
    <row r="156" spans="1:45" x14ac:dyDescent="0.25">
      <c r="A156" s="2" t="str">
        <f>'Miljövärden för publ företag'!B158</f>
        <v>Luleå Energi AB</v>
      </c>
      <c r="B156" s="2" t="str">
        <f>'Miljövärden för publ företag'!C158</f>
        <v>Luleå Klimatneutral</v>
      </c>
      <c r="C156" t="str">
        <f>IFERROR(VLOOKUP($B156,Kraftvärmeprod!$B$1:$AH$479,MATCH(C$2,Kraftvärmeprod!$B$1:$AG$1,0),FALSE)/1,"")</f>
        <v/>
      </c>
      <c r="D156" t="str">
        <f>IFERROR(VLOOKUP($B156,Kraftvärmeprod!$B$1:$AH$479,MATCH(D$2,Kraftvärmeprod!$B$1:$AG$1,0),FALSE)/1,"")</f>
        <v/>
      </c>
      <c r="F156" t="str">
        <f>IF($D156="","",IFERROR(VLOOKUP($B156,Kraftvärmeprod!$B$1:$BX$550,MATCH(F$2,Kraftvärmeprod!$B$1:$VX$1,0),FALSE)/1,0)-IFERROR(VLOOKUP($B156,'Slutlig allokering kvv'!$B$2:$BX$550,MATCH(F$2,'Slutlig allokering kvv'!$B$1:$BX$1,0),FALSE)/1,0))</f>
        <v/>
      </c>
      <c r="G156" t="str">
        <f>IF($D156="","",IFERROR(VLOOKUP($B156,Kraftvärmeprod!$B$1:$BX$550,MATCH(G$2,Kraftvärmeprod!$B$1:$VX$1,0),FALSE)/1,0)-IFERROR(VLOOKUP($B156,'Slutlig allokering kvv'!$B$2:$BX$550,MATCH(G$2,'Slutlig allokering kvv'!$B$1:$BX$1,0),FALSE)/1,0))</f>
        <v/>
      </c>
      <c r="H156" t="str">
        <f>IF($D156="","",IFERROR(VLOOKUP($B156,Kraftvärmeprod!$B$1:$BX$550,MATCH(H$2,Kraftvärmeprod!$B$1:$VX$1,0),FALSE)/1,0)-IFERROR(VLOOKUP($B156,'Slutlig allokering kvv'!$B$2:$BX$550,MATCH(H$2,'Slutlig allokering kvv'!$B$1:$BX$1,0),FALSE)/1,0))</f>
        <v/>
      </c>
      <c r="I156" t="str">
        <f>IF($D156="","",IFERROR(VLOOKUP($B156,Kraftvärmeprod!$B$1:$BX$550,MATCH(I$2,Kraftvärmeprod!$B$1:$VX$1,0),FALSE)/1,0)-IFERROR(VLOOKUP($B156,'Slutlig allokering kvv'!$B$2:$BX$550,MATCH(I$2,'Slutlig allokering kvv'!$B$1:$BX$1,0),FALSE)/1,0))</f>
        <v/>
      </c>
      <c r="J156" t="str">
        <f>IF($D156="","",IFERROR(VLOOKUP($B156,Kraftvärmeprod!$B$1:$BX$550,MATCH(J$2,Kraftvärmeprod!$B$1:$VX$1,0),FALSE)/1,0)-IFERROR(VLOOKUP($B156,'Slutlig allokering kvv'!$B$2:$BX$550,MATCH(J$2,'Slutlig allokering kvv'!$B$1:$BX$1,0),FALSE)/1,0))</f>
        <v/>
      </c>
      <c r="K156" t="str">
        <f>IF($D156="","",IFERROR(VLOOKUP($B156,Kraftvärmeprod!$B$1:$BX$550,MATCH(K$2,Kraftvärmeprod!$B$1:$VX$1,0),FALSE)/1,0)-IFERROR(VLOOKUP($B156,'Slutlig allokering kvv'!$B$2:$BX$550,MATCH(K$2,'Slutlig allokering kvv'!$B$1:$BX$1,0),FALSE)/1,0))</f>
        <v/>
      </c>
      <c r="L156" t="str">
        <f>IF($D156="","",IFERROR(VLOOKUP($B156,Kraftvärmeprod!$B$1:$BX$550,MATCH(L$2,Kraftvärmeprod!$B$1:$VX$1,0),FALSE)/1,0)-IFERROR(VLOOKUP($B156,'Slutlig allokering kvv'!$B$2:$BX$550,MATCH(L$2,'Slutlig allokering kvv'!$B$1:$BX$1,0),FALSE)/1,0))</f>
        <v/>
      </c>
      <c r="M156" t="str">
        <f>IF($D156="","",IFERROR(VLOOKUP($B156,Kraftvärmeprod!$B$1:$BX$550,MATCH(M$2,Kraftvärmeprod!$B$1:$VX$1,0),FALSE)/1,0)-IFERROR(VLOOKUP($B156,'Slutlig allokering kvv'!$B$2:$BX$550,MATCH(M$2,'Slutlig allokering kvv'!$B$1:$BX$1,0),FALSE)/1,0))</f>
        <v/>
      </c>
      <c r="N156" t="str">
        <f>IF($D156="","",IFERROR(VLOOKUP($B156,Kraftvärmeprod!$B$1:$BX$550,MATCH(N$2,Kraftvärmeprod!$B$1:$VX$1,0),FALSE)/1,0)-IFERROR(VLOOKUP($B156,'Slutlig allokering kvv'!$B$2:$BX$550,MATCH(N$2,'Slutlig allokering kvv'!$B$1:$BX$1,0),FALSE)/1,0))</f>
        <v/>
      </c>
      <c r="O156" t="str">
        <f>IF($D156="","",IFERROR(VLOOKUP($B156,Kraftvärmeprod!$B$1:$BX$550,MATCH(O$2,Kraftvärmeprod!$B$1:$VX$1,0),FALSE)/1,0)-IFERROR(VLOOKUP($B156,'Slutlig allokering kvv'!$B$2:$BX$550,MATCH(O$2,'Slutlig allokering kvv'!$B$1:$BX$1,0),FALSE)/1,0))</f>
        <v/>
      </c>
      <c r="P156" t="str">
        <f>IF($D156="","",IFERROR(VLOOKUP($B156,Kraftvärmeprod!$B$1:$BX$550,MATCH(P$2,Kraftvärmeprod!$B$1:$VX$1,0),FALSE)/1,0)-IFERROR(VLOOKUP($B156,'Slutlig allokering kvv'!$B$2:$BX$550,MATCH(P$2,'Slutlig allokering kvv'!$B$1:$BX$1,0),FALSE)/1,0))</f>
        <v/>
      </c>
      <c r="Q156" t="str">
        <f>IF($D156="","",IFERROR(VLOOKUP($B156,Kraftvärmeprod!$B$1:$BX$550,MATCH(Q$2,Kraftvärmeprod!$B$1:$VX$1,0),FALSE)/1,0)-IFERROR(VLOOKUP($B156,'Slutlig allokering kvv'!$B$2:$BX$550,MATCH(Q$2,'Slutlig allokering kvv'!$B$1:$BX$1,0),FALSE)/1,0))</f>
        <v/>
      </c>
      <c r="R156" t="str">
        <f>IF($D156="","",IFERROR(VLOOKUP($B156,Kraftvärmeprod!$B$1:$BX$550,MATCH(R$2,Kraftvärmeprod!$B$1:$VX$1,0),FALSE)/1,0)-IFERROR(VLOOKUP($B156,'Slutlig allokering kvv'!$B$2:$BX$550,MATCH(R$2,'Slutlig allokering kvv'!$B$1:$BX$1,0),FALSE)/1,0))</f>
        <v/>
      </c>
      <c r="S156" t="str">
        <f>IF($D156="","",IFERROR(VLOOKUP($B156,Kraftvärmeprod!$B$1:$BX$550,MATCH(S$2,Kraftvärmeprod!$B$1:$VX$1,0),FALSE)/1,0)-IFERROR(VLOOKUP($B156,'Slutlig allokering kvv'!$B$2:$BX$550,MATCH(S$2,'Slutlig allokering kvv'!$B$1:$BX$1,0),FALSE)/1,0))</f>
        <v/>
      </c>
      <c r="T156" t="str">
        <f>IF($D156="","",IFERROR(VLOOKUP($B156,Kraftvärmeprod!$B$1:$BX$550,MATCH(T$2,Kraftvärmeprod!$B$1:$VX$1,0),FALSE)/1,0)-IFERROR(VLOOKUP($B156,'Slutlig allokering kvv'!$B$2:$BX$550,MATCH(T$2,'Slutlig allokering kvv'!$B$1:$BX$1,0),FALSE)/1,0))</f>
        <v/>
      </c>
      <c r="U156" t="str">
        <f>IF($D156="","",IFERROR(VLOOKUP($B156,Kraftvärmeprod!$B$1:$BX$550,MATCH(U$2,Kraftvärmeprod!$B$1:$VX$1,0),FALSE)/1,0)-IFERROR(VLOOKUP($B156,'Slutlig allokering kvv'!$B$2:$BX$550,MATCH(U$2,'Slutlig allokering kvv'!$B$1:$BX$1,0),FALSE)/1,0))</f>
        <v/>
      </c>
      <c r="V156" t="str">
        <f>IF($D156="","",IFERROR(VLOOKUP($B156,Kraftvärmeprod!$B$1:$BX$550,MATCH(V$2,Kraftvärmeprod!$B$1:$VX$1,0),FALSE)/1,0)-IFERROR(VLOOKUP($B156,'Slutlig allokering kvv'!$B$2:$BX$550,MATCH(V$2,'Slutlig allokering kvv'!$B$1:$BX$1,0),FALSE)/1,0))</f>
        <v/>
      </c>
      <c r="W156" t="str">
        <f>IF($D156="","",IFERROR(VLOOKUP($B156,Kraftvärmeprod!$B$1:$BX$550,MATCH(W$2,Kraftvärmeprod!$B$1:$VX$1,0),FALSE)/1,0)-IFERROR(VLOOKUP($B156,'Slutlig allokering kvv'!$B$2:$BX$550,MATCH(W$2,'Slutlig allokering kvv'!$B$1:$BX$1,0),FALSE)/1,0))</f>
        <v/>
      </c>
      <c r="X156" t="str">
        <f>IF($D156="","",IFERROR(VLOOKUP($B156,Kraftvärmeprod!$B$1:$BX$550,MATCH(X$2,Kraftvärmeprod!$B$1:$VX$1,0),FALSE)/1,0)-IFERROR(VLOOKUP($B156,'Slutlig allokering kvv'!$B$2:$BX$550,MATCH(X$2,'Slutlig allokering kvv'!$B$1:$BX$1,0),FALSE)/1,0))</f>
        <v/>
      </c>
      <c r="Y156" t="str">
        <f>IF($D156="","",IFERROR(VLOOKUP($B156,Kraftvärmeprod!$B$1:$BX$550,MATCH(Y$2,Kraftvärmeprod!$B$1:$VX$1,0),FALSE)/1,0)-IFERROR(VLOOKUP($B156,'Slutlig allokering kvv'!$B$2:$BX$550,MATCH(Y$2,'Slutlig allokering kvv'!$B$1:$BX$1,0),FALSE)/1,0))</f>
        <v/>
      </c>
      <c r="Z156" t="str">
        <f>IF($D156="","",IFERROR(VLOOKUP($B156,Kraftvärmeprod!$B$1:$BX$550,MATCH(Z$2,Kraftvärmeprod!$B$1:$VX$1,0),FALSE)/1,0)-IFERROR(VLOOKUP($B156,'Slutlig allokering kvv'!$B$2:$BX$550,MATCH(Z$2,'Slutlig allokering kvv'!$B$1:$BX$1,0),FALSE)/1,0))</f>
        <v/>
      </c>
      <c r="AA156" t="str">
        <f>IF($D156="","",IFERROR(VLOOKUP($B156,Kraftvärmeprod!$B$1:$BX$550,MATCH(AA$2,Kraftvärmeprod!$B$1:$VX$1,0),FALSE)/1,0)-IFERROR(VLOOKUP($B156,'Slutlig allokering kvv'!$B$2:$BX$550,MATCH(AA$2,'Slutlig allokering kvv'!$B$1:$BX$1,0),FALSE)/1,0))</f>
        <v/>
      </c>
      <c r="AB156" t="str">
        <f>IF($D156="","",IFERROR(VLOOKUP($B156,Kraftvärmeprod!$B$1:$BX$550,MATCH(AB$2,Kraftvärmeprod!$B$1:$VX$1,0),FALSE)/1,0)-IFERROR(VLOOKUP($B156,'Slutlig allokering kvv'!$B$2:$BX$550,MATCH(AB$2,'Slutlig allokering kvv'!$B$1:$BX$1,0),FALSE)/1,0))</f>
        <v/>
      </c>
      <c r="AC156" t="str">
        <f>IF($D156="","",IFERROR(VLOOKUP($B156,Kraftvärmeprod!$B$1:$BX$550,MATCH(AC$2,Kraftvärmeprod!$B$1:$VX$1,0),FALSE)/1,0)-IFERROR(VLOOKUP($B156,'Slutlig allokering kvv'!$B$2:$BX$550,MATCH(AC$2,'Slutlig allokering kvv'!$B$1:$BX$1,0),FALSE)/1,0))</f>
        <v/>
      </c>
      <c r="AE156" t="str">
        <f>IF($D156="","",IFERROR(VLOOKUP($B156,Miljö!$B$1:$E$550,MATCH("Hjälpel kraftvärme (GWh)",Miljö!$B$1:$E$1,0),FALSE)/1,0)-IFERROR(VLOOKUP($B156,'Slutlig allokering kvv'!$B$2:$BX$550,MATCH(AE$2,'Slutlig allokering kvv'!$B$1:$BX$1,0),FALSE)/1,0))</f>
        <v/>
      </c>
      <c r="AI156">
        <f t="shared" si="8"/>
        <v>0</v>
      </c>
      <c r="AK156">
        <f>IFERROR(VLOOKUP($B156,'Slutlig allokering kvv'!$B$2:$AX$550,MATCH("Summa slutlig allokerad tillförd energi (utan hjälpel och rökgaskondensering):",'Slutlig allokering kvv'!$B$1:$AX$1,0),FALSE)/1,"")</f>
        <v>0</v>
      </c>
      <c r="AM156" s="289" t="str">
        <f>IFERROR(1-VLOOKUP($B156,'Slutlig allokering kvv'!$B$2:$AX$550,MATCH("Andel av bränsle i kvv som allokerats till värme, exklusive rökgaskondensering och hjälpel",'Slutlig allokering kvv'!$B$1:$AX$1,0),FALSE),"")</f>
        <v/>
      </c>
      <c r="AO156" s="289" t="str">
        <f t="shared" si="9"/>
        <v/>
      </c>
      <c r="AP156" s="290" t="str">
        <f t="shared" si="10"/>
        <v/>
      </c>
      <c r="AQ156" s="290"/>
      <c r="AR156" s="239" t="str">
        <f t="shared" si="11"/>
        <v/>
      </c>
      <c r="AS156" s="290"/>
    </row>
    <row r="157" spans="1:45" x14ac:dyDescent="0.25">
      <c r="A157" s="2" t="str">
        <f>'Miljövärden för publ företag'!B159</f>
        <v>Luleå Energi AB</v>
      </c>
      <c r="B157" s="2" t="str">
        <f>'Miljövärden för publ företag'!C159</f>
        <v>Råneå</v>
      </c>
      <c r="C157" t="str">
        <f>IFERROR(VLOOKUP($B157,Kraftvärmeprod!$B$1:$AH$479,MATCH(C$2,Kraftvärmeprod!$B$1:$AG$1,0),FALSE)/1,"")</f>
        <v/>
      </c>
      <c r="D157" t="str">
        <f>IFERROR(VLOOKUP($B157,Kraftvärmeprod!$B$1:$AH$479,MATCH(D$2,Kraftvärmeprod!$B$1:$AG$1,0),FALSE)/1,"")</f>
        <v/>
      </c>
      <c r="F157" t="str">
        <f>IF($D157="","",IFERROR(VLOOKUP($B157,Kraftvärmeprod!$B$1:$BX$550,MATCH(F$2,Kraftvärmeprod!$B$1:$VX$1,0),FALSE)/1,0)-IFERROR(VLOOKUP($B157,'Slutlig allokering kvv'!$B$2:$BX$550,MATCH(F$2,'Slutlig allokering kvv'!$B$1:$BX$1,0),FALSE)/1,0))</f>
        <v/>
      </c>
      <c r="G157" t="str">
        <f>IF($D157="","",IFERROR(VLOOKUP($B157,Kraftvärmeprod!$B$1:$BX$550,MATCH(G$2,Kraftvärmeprod!$B$1:$VX$1,0),FALSE)/1,0)-IFERROR(VLOOKUP($B157,'Slutlig allokering kvv'!$B$2:$BX$550,MATCH(G$2,'Slutlig allokering kvv'!$B$1:$BX$1,0),FALSE)/1,0))</f>
        <v/>
      </c>
      <c r="H157" t="str">
        <f>IF($D157="","",IFERROR(VLOOKUP($B157,Kraftvärmeprod!$B$1:$BX$550,MATCH(H$2,Kraftvärmeprod!$B$1:$VX$1,0),FALSE)/1,0)-IFERROR(VLOOKUP($B157,'Slutlig allokering kvv'!$B$2:$BX$550,MATCH(H$2,'Slutlig allokering kvv'!$B$1:$BX$1,0),FALSE)/1,0))</f>
        <v/>
      </c>
      <c r="I157" t="str">
        <f>IF($D157="","",IFERROR(VLOOKUP($B157,Kraftvärmeprod!$B$1:$BX$550,MATCH(I$2,Kraftvärmeprod!$B$1:$VX$1,0),FALSE)/1,0)-IFERROR(VLOOKUP($B157,'Slutlig allokering kvv'!$B$2:$BX$550,MATCH(I$2,'Slutlig allokering kvv'!$B$1:$BX$1,0),FALSE)/1,0))</f>
        <v/>
      </c>
      <c r="J157" t="str">
        <f>IF($D157="","",IFERROR(VLOOKUP($B157,Kraftvärmeprod!$B$1:$BX$550,MATCH(J$2,Kraftvärmeprod!$B$1:$VX$1,0),FALSE)/1,0)-IFERROR(VLOOKUP($B157,'Slutlig allokering kvv'!$B$2:$BX$550,MATCH(J$2,'Slutlig allokering kvv'!$B$1:$BX$1,0),FALSE)/1,0))</f>
        <v/>
      </c>
      <c r="K157" t="str">
        <f>IF($D157="","",IFERROR(VLOOKUP($B157,Kraftvärmeprod!$B$1:$BX$550,MATCH(K$2,Kraftvärmeprod!$B$1:$VX$1,0),FALSE)/1,0)-IFERROR(VLOOKUP($B157,'Slutlig allokering kvv'!$B$2:$BX$550,MATCH(K$2,'Slutlig allokering kvv'!$B$1:$BX$1,0),FALSE)/1,0))</f>
        <v/>
      </c>
      <c r="L157" t="str">
        <f>IF($D157="","",IFERROR(VLOOKUP($B157,Kraftvärmeprod!$B$1:$BX$550,MATCH(L$2,Kraftvärmeprod!$B$1:$VX$1,0),FALSE)/1,0)-IFERROR(VLOOKUP($B157,'Slutlig allokering kvv'!$B$2:$BX$550,MATCH(L$2,'Slutlig allokering kvv'!$B$1:$BX$1,0),FALSE)/1,0))</f>
        <v/>
      </c>
      <c r="M157" t="str">
        <f>IF($D157="","",IFERROR(VLOOKUP($B157,Kraftvärmeprod!$B$1:$BX$550,MATCH(M$2,Kraftvärmeprod!$B$1:$VX$1,0),FALSE)/1,0)-IFERROR(VLOOKUP($B157,'Slutlig allokering kvv'!$B$2:$BX$550,MATCH(M$2,'Slutlig allokering kvv'!$B$1:$BX$1,0),FALSE)/1,0))</f>
        <v/>
      </c>
      <c r="N157" t="str">
        <f>IF($D157="","",IFERROR(VLOOKUP($B157,Kraftvärmeprod!$B$1:$BX$550,MATCH(N$2,Kraftvärmeprod!$B$1:$VX$1,0),FALSE)/1,0)-IFERROR(VLOOKUP($B157,'Slutlig allokering kvv'!$B$2:$BX$550,MATCH(N$2,'Slutlig allokering kvv'!$B$1:$BX$1,0),FALSE)/1,0))</f>
        <v/>
      </c>
      <c r="O157" t="str">
        <f>IF($D157="","",IFERROR(VLOOKUP($B157,Kraftvärmeprod!$B$1:$BX$550,MATCH(O$2,Kraftvärmeprod!$B$1:$VX$1,0),FALSE)/1,0)-IFERROR(VLOOKUP($B157,'Slutlig allokering kvv'!$B$2:$BX$550,MATCH(O$2,'Slutlig allokering kvv'!$B$1:$BX$1,0),FALSE)/1,0))</f>
        <v/>
      </c>
      <c r="P157" t="str">
        <f>IF($D157="","",IFERROR(VLOOKUP($B157,Kraftvärmeprod!$B$1:$BX$550,MATCH(P$2,Kraftvärmeprod!$B$1:$VX$1,0),FALSE)/1,0)-IFERROR(VLOOKUP($B157,'Slutlig allokering kvv'!$B$2:$BX$550,MATCH(P$2,'Slutlig allokering kvv'!$B$1:$BX$1,0),FALSE)/1,0))</f>
        <v/>
      </c>
      <c r="Q157" t="str">
        <f>IF($D157="","",IFERROR(VLOOKUP($B157,Kraftvärmeprod!$B$1:$BX$550,MATCH(Q$2,Kraftvärmeprod!$B$1:$VX$1,0),FALSE)/1,0)-IFERROR(VLOOKUP($B157,'Slutlig allokering kvv'!$B$2:$BX$550,MATCH(Q$2,'Slutlig allokering kvv'!$B$1:$BX$1,0),FALSE)/1,0))</f>
        <v/>
      </c>
      <c r="R157" t="str">
        <f>IF($D157="","",IFERROR(VLOOKUP($B157,Kraftvärmeprod!$B$1:$BX$550,MATCH(R$2,Kraftvärmeprod!$B$1:$VX$1,0),FALSE)/1,0)-IFERROR(VLOOKUP($B157,'Slutlig allokering kvv'!$B$2:$BX$550,MATCH(R$2,'Slutlig allokering kvv'!$B$1:$BX$1,0),FALSE)/1,0))</f>
        <v/>
      </c>
      <c r="S157" t="str">
        <f>IF($D157="","",IFERROR(VLOOKUP($B157,Kraftvärmeprod!$B$1:$BX$550,MATCH(S$2,Kraftvärmeprod!$B$1:$VX$1,0),FALSE)/1,0)-IFERROR(VLOOKUP($B157,'Slutlig allokering kvv'!$B$2:$BX$550,MATCH(S$2,'Slutlig allokering kvv'!$B$1:$BX$1,0),FALSE)/1,0))</f>
        <v/>
      </c>
      <c r="T157" t="str">
        <f>IF($D157="","",IFERROR(VLOOKUP($B157,Kraftvärmeprod!$B$1:$BX$550,MATCH(T$2,Kraftvärmeprod!$B$1:$VX$1,0),FALSE)/1,0)-IFERROR(VLOOKUP($B157,'Slutlig allokering kvv'!$B$2:$BX$550,MATCH(T$2,'Slutlig allokering kvv'!$B$1:$BX$1,0),FALSE)/1,0))</f>
        <v/>
      </c>
      <c r="U157" t="str">
        <f>IF($D157="","",IFERROR(VLOOKUP($B157,Kraftvärmeprod!$B$1:$BX$550,MATCH(U$2,Kraftvärmeprod!$B$1:$VX$1,0),FALSE)/1,0)-IFERROR(VLOOKUP($B157,'Slutlig allokering kvv'!$B$2:$BX$550,MATCH(U$2,'Slutlig allokering kvv'!$B$1:$BX$1,0),FALSE)/1,0))</f>
        <v/>
      </c>
      <c r="V157" t="str">
        <f>IF($D157="","",IFERROR(VLOOKUP($B157,Kraftvärmeprod!$B$1:$BX$550,MATCH(V$2,Kraftvärmeprod!$B$1:$VX$1,0),FALSE)/1,0)-IFERROR(VLOOKUP($B157,'Slutlig allokering kvv'!$B$2:$BX$550,MATCH(V$2,'Slutlig allokering kvv'!$B$1:$BX$1,0),FALSE)/1,0))</f>
        <v/>
      </c>
      <c r="W157" t="str">
        <f>IF($D157="","",IFERROR(VLOOKUP($B157,Kraftvärmeprod!$B$1:$BX$550,MATCH(W$2,Kraftvärmeprod!$B$1:$VX$1,0),FALSE)/1,0)-IFERROR(VLOOKUP($B157,'Slutlig allokering kvv'!$B$2:$BX$550,MATCH(W$2,'Slutlig allokering kvv'!$B$1:$BX$1,0),FALSE)/1,0))</f>
        <v/>
      </c>
      <c r="X157" t="str">
        <f>IF($D157="","",IFERROR(VLOOKUP($B157,Kraftvärmeprod!$B$1:$BX$550,MATCH(X$2,Kraftvärmeprod!$B$1:$VX$1,0),FALSE)/1,0)-IFERROR(VLOOKUP($B157,'Slutlig allokering kvv'!$B$2:$BX$550,MATCH(X$2,'Slutlig allokering kvv'!$B$1:$BX$1,0),FALSE)/1,0))</f>
        <v/>
      </c>
      <c r="Y157" t="str">
        <f>IF($D157="","",IFERROR(VLOOKUP($B157,Kraftvärmeprod!$B$1:$BX$550,MATCH(Y$2,Kraftvärmeprod!$B$1:$VX$1,0),FALSE)/1,0)-IFERROR(VLOOKUP($B157,'Slutlig allokering kvv'!$B$2:$BX$550,MATCH(Y$2,'Slutlig allokering kvv'!$B$1:$BX$1,0),FALSE)/1,0))</f>
        <v/>
      </c>
      <c r="Z157" t="str">
        <f>IF($D157="","",IFERROR(VLOOKUP($B157,Kraftvärmeprod!$B$1:$BX$550,MATCH(Z$2,Kraftvärmeprod!$B$1:$VX$1,0),FALSE)/1,0)-IFERROR(VLOOKUP($B157,'Slutlig allokering kvv'!$B$2:$BX$550,MATCH(Z$2,'Slutlig allokering kvv'!$B$1:$BX$1,0),FALSE)/1,0))</f>
        <v/>
      </c>
      <c r="AA157" t="str">
        <f>IF($D157="","",IFERROR(VLOOKUP($B157,Kraftvärmeprod!$B$1:$BX$550,MATCH(AA$2,Kraftvärmeprod!$B$1:$VX$1,0),FALSE)/1,0)-IFERROR(VLOOKUP($B157,'Slutlig allokering kvv'!$B$2:$BX$550,MATCH(AA$2,'Slutlig allokering kvv'!$B$1:$BX$1,0),FALSE)/1,0))</f>
        <v/>
      </c>
      <c r="AB157" t="str">
        <f>IF($D157="","",IFERROR(VLOOKUP($B157,Kraftvärmeprod!$B$1:$BX$550,MATCH(AB$2,Kraftvärmeprod!$B$1:$VX$1,0),FALSE)/1,0)-IFERROR(VLOOKUP($B157,'Slutlig allokering kvv'!$B$2:$BX$550,MATCH(AB$2,'Slutlig allokering kvv'!$B$1:$BX$1,0),FALSE)/1,0))</f>
        <v/>
      </c>
      <c r="AC157" t="str">
        <f>IF($D157="","",IFERROR(VLOOKUP($B157,Kraftvärmeprod!$B$1:$BX$550,MATCH(AC$2,Kraftvärmeprod!$B$1:$VX$1,0),FALSE)/1,0)-IFERROR(VLOOKUP($B157,'Slutlig allokering kvv'!$B$2:$BX$550,MATCH(AC$2,'Slutlig allokering kvv'!$B$1:$BX$1,0),FALSE)/1,0))</f>
        <v/>
      </c>
      <c r="AE157" t="str">
        <f>IF($D157="","",IFERROR(VLOOKUP($B157,Miljö!$B$1:$E$550,MATCH("Hjälpel kraftvärme (GWh)",Miljö!$B$1:$E$1,0),FALSE)/1,0)-IFERROR(VLOOKUP($B157,'Slutlig allokering kvv'!$B$2:$BX$550,MATCH(AE$2,'Slutlig allokering kvv'!$B$1:$BX$1,0),FALSE)/1,0))</f>
        <v/>
      </c>
      <c r="AI157">
        <f t="shared" si="8"/>
        <v>0</v>
      </c>
      <c r="AK157">
        <f>IFERROR(VLOOKUP($B157,'Slutlig allokering kvv'!$B$2:$AX$550,MATCH("Summa slutlig allokerad tillförd energi (utan hjälpel och rökgaskondensering):",'Slutlig allokering kvv'!$B$1:$AX$1,0),FALSE)/1,"")</f>
        <v>0</v>
      </c>
      <c r="AM157" s="289" t="str">
        <f>IFERROR(1-VLOOKUP($B157,'Slutlig allokering kvv'!$B$2:$AX$550,MATCH("Andel av bränsle i kvv som allokerats till värme, exklusive rökgaskondensering och hjälpel",'Slutlig allokering kvv'!$B$1:$AX$1,0),FALSE),"")</f>
        <v/>
      </c>
      <c r="AO157" s="289" t="str">
        <f t="shared" si="9"/>
        <v/>
      </c>
      <c r="AP157" s="290" t="str">
        <f t="shared" si="10"/>
        <v/>
      </c>
      <c r="AQ157" s="290"/>
      <c r="AR157" s="239" t="str">
        <f t="shared" si="11"/>
        <v/>
      </c>
      <c r="AS157" s="290"/>
    </row>
    <row r="158" spans="1:45" x14ac:dyDescent="0.25">
      <c r="A158" s="2" t="str">
        <f>'Miljövärden för publ företag'!B160</f>
        <v>Malung-Sälens kommun</v>
      </c>
      <c r="B158" s="2" t="str">
        <f>'Miljövärden för publ företag'!C160</f>
        <v>Malung</v>
      </c>
      <c r="C158" t="str">
        <f>IFERROR(VLOOKUP($B158,Kraftvärmeprod!$B$1:$AH$479,MATCH(C$2,Kraftvärmeprod!$B$1:$AG$1,0),FALSE)/1,"")</f>
        <v/>
      </c>
      <c r="D158" t="str">
        <f>IFERROR(VLOOKUP($B158,Kraftvärmeprod!$B$1:$AH$479,MATCH(D$2,Kraftvärmeprod!$B$1:$AG$1,0),FALSE)/1,"")</f>
        <v/>
      </c>
      <c r="F158" t="str">
        <f>IF($D158="","",IFERROR(VLOOKUP($B158,Kraftvärmeprod!$B$1:$BX$550,MATCH(F$2,Kraftvärmeprod!$B$1:$VX$1,0),FALSE)/1,0)-IFERROR(VLOOKUP($B158,'Slutlig allokering kvv'!$B$2:$BX$550,MATCH(F$2,'Slutlig allokering kvv'!$B$1:$BX$1,0),FALSE)/1,0))</f>
        <v/>
      </c>
      <c r="G158" t="str">
        <f>IF($D158="","",IFERROR(VLOOKUP($B158,Kraftvärmeprod!$B$1:$BX$550,MATCH(G$2,Kraftvärmeprod!$B$1:$VX$1,0),FALSE)/1,0)-IFERROR(VLOOKUP($B158,'Slutlig allokering kvv'!$B$2:$BX$550,MATCH(G$2,'Slutlig allokering kvv'!$B$1:$BX$1,0),FALSE)/1,0))</f>
        <v/>
      </c>
      <c r="H158" t="str">
        <f>IF($D158="","",IFERROR(VLOOKUP($B158,Kraftvärmeprod!$B$1:$BX$550,MATCH(H$2,Kraftvärmeprod!$B$1:$VX$1,0),FALSE)/1,0)-IFERROR(VLOOKUP($B158,'Slutlig allokering kvv'!$B$2:$BX$550,MATCH(H$2,'Slutlig allokering kvv'!$B$1:$BX$1,0),FALSE)/1,0))</f>
        <v/>
      </c>
      <c r="I158" t="str">
        <f>IF($D158="","",IFERROR(VLOOKUP($B158,Kraftvärmeprod!$B$1:$BX$550,MATCH(I$2,Kraftvärmeprod!$B$1:$VX$1,0),FALSE)/1,0)-IFERROR(VLOOKUP($B158,'Slutlig allokering kvv'!$B$2:$BX$550,MATCH(I$2,'Slutlig allokering kvv'!$B$1:$BX$1,0),FALSE)/1,0))</f>
        <v/>
      </c>
      <c r="J158" t="str">
        <f>IF($D158="","",IFERROR(VLOOKUP($B158,Kraftvärmeprod!$B$1:$BX$550,MATCH(J$2,Kraftvärmeprod!$B$1:$VX$1,0),FALSE)/1,0)-IFERROR(VLOOKUP($B158,'Slutlig allokering kvv'!$B$2:$BX$550,MATCH(J$2,'Slutlig allokering kvv'!$B$1:$BX$1,0),FALSE)/1,0))</f>
        <v/>
      </c>
      <c r="K158" t="str">
        <f>IF($D158="","",IFERROR(VLOOKUP($B158,Kraftvärmeprod!$B$1:$BX$550,MATCH(K$2,Kraftvärmeprod!$B$1:$VX$1,0),FALSE)/1,0)-IFERROR(VLOOKUP($B158,'Slutlig allokering kvv'!$B$2:$BX$550,MATCH(K$2,'Slutlig allokering kvv'!$B$1:$BX$1,0),FALSE)/1,0))</f>
        <v/>
      </c>
      <c r="L158" t="str">
        <f>IF($D158="","",IFERROR(VLOOKUP($B158,Kraftvärmeprod!$B$1:$BX$550,MATCH(L$2,Kraftvärmeprod!$B$1:$VX$1,0),FALSE)/1,0)-IFERROR(VLOOKUP($B158,'Slutlig allokering kvv'!$B$2:$BX$550,MATCH(L$2,'Slutlig allokering kvv'!$B$1:$BX$1,0),FALSE)/1,0))</f>
        <v/>
      </c>
      <c r="M158" t="str">
        <f>IF($D158="","",IFERROR(VLOOKUP($B158,Kraftvärmeprod!$B$1:$BX$550,MATCH(M$2,Kraftvärmeprod!$B$1:$VX$1,0),FALSE)/1,0)-IFERROR(VLOOKUP($B158,'Slutlig allokering kvv'!$B$2:$BX$550,MATCH(M$2,'Slutlig allokering kvv'!$B$1:$BX$1,0),FALSE)/1,0))</f>
        <v/>
      </c>
      <c r="N158" t="str">
        <f>IF($D158="","",IFERROR(VLOOKUP($B158,Kraftvärmeprod!$B$1:$BX$550,MATCH(N$2,Kraftvärmeprod!$B$1:$VX$1,0),FALSE)/1,0)-IFERROR(VLOOKUP($B158,'Slutlig allokering kvv'!$B$2:$BX$550,MATCH(N$2,'Slutlig allokering kvv'!$B$1:$BX$1,0),FALSE)/1,0))</f>
        <v/>
      </c>
      <c r="O158" t="str">
        <f>IF($D158="","",IFERROR(VLOOKUP($B158,Kraftvärmeprod!$B$1:$BX$550,MATCH(O$2,Kraftvärmeprod!$B$1:$VX$1,0),FALSE)/1,0)-IFERROR(VLOOKUP($B158,'Slutlig allokering kvv'!$B$2:$BX$550,MATCH(O$2,'Slutlig allokering kvv'!$B$1:$BX$1,0),FALSE)/1,0))</f>
        <v/>
      </c>
      <c r="P158" t="str">
        <f>IF($D158="","",IFERROR(VLOOKUP($B158,Kraftvärmeprod!$B$1:$BX$550,MATCH(P$2,Kraftvärmeprod!$B$1:$VX$1,0),FALSE)/1,0)-IFERROR(VLOOKUP($B158,'Slutlig allokering kvv'!$B$2:$BX$550,MATCH(P$2,'Slutlig allokering kvv'!$B$1:$BX$1,0),FALSE)/1,0))</f>
        <v/>
      </c>
      <c r="Q158" t="str">
        <f>IF($D158="","",IFERROR(VLOOKUP($B158,Kraftvärmeprod!$B$1:$BX$550,MATCH(Q$2,Kraftvärmeprod!$B$1:$VX$1,0),FALSE)/1,0)-IFERROR(VLOOKUP($B158,'Slutlig allokering kvv'!$B$2:$BX$550,MATCH(Q$2,'Slutlig allokering kvv'!$B$1:$BX$1,0),FALSE)/1,0))</f>
        <v/>
      </c>
      <c r="R158" t="str">
        <f>IF($D158="","",IFERROR(VLOOKUP($B158,Kraftvärmeprod!$B$1:$BX$550,MATCH(R$2,Kraftvärmeprod!$B$1:$VX$1,0),FALSE)/1,0)-IFERROR(VLOOKUP($B158,'Slutlig allokering kvv'!$B$2:$BX$550,MATCH(R$2,'Slutlig allokering kvv'!$B$1:$BX$1,0),FALSE)/1,0))</f>
        <v/>
      </c>
      <c r="S158" t="str">
        <f>IF($D158="","",IFERROR(VLOOKUP($B158,Kraftvärmeprod!$B$1:$BX$550,MATCH(S$2,Kraftvärmeprod!$B$1:$VX$1,0),FALSE)/1,0)-IFERROR(VLOOKUP($B158,'Slutlig allokering kvv'!$B$2:$BX$550,MATCH(S$2,'Slutlig allokering kvv'!$B$1:$BX$1,0),FALSE)/1,0))</f>
        <v/>
      </c>
      <c r="T158" t="str">
        <f>IF($D158="","",IFERROR(VLOOKUP($B158,Kraftvärmeprod!$B$1:$BX$550,MATCH(T$2,Kraftvärmeprod!$B$1:$VX$1,0),FALSE)/1,0)-IFERROR(VLOOKUP($B158,'Slutlig allokering kvv'!$B$2:$BX$550,MATCH(T$2,'Slutlig allokering kvv'!$B$1:$BX$1,0),FALSE)/1,0))</f>
        <v/>
      </c>
      <c r="U158" t="str">
        <f>IF($D158="","",IFERROR(VLOOKUP($B158,Kraftvärmeprod!$B$1:$BX$550,MATCH(U$2,Kraftvärmeprod!$B$1:$VX$1,0),FALSE)/1,0)-IFERROR(VLOOKUP($B158,'Slutlig allokering kvv'!$B$2:$BX$550,MATCH(U$2,'Slutlig allokering kvv'!$B$1:$BX$1,0),FALSE)/1,0))</f>
        <v/>
      </c>
      <c r="V158" t="str">
        <f>IF($D158="","",IFERROR(VLOOKUP($B158,Kraftvärmeprod!$B$1:$BX$550,MATCH(V$2,Kraftvärmeprod!$B$1:$VX$1,0),FALSE)/1,0)-IFERROR(VLOOKUP($B158,'Slutlig allokering kvv'!$B$2:$BX$550,MATCH(V$2,'Slutlig allokering kvv'!$B$1:$BX$1,0),FALSE)/1,0))</f>
        <v/>
      </c>
      <c r="W158" t="str">
        <f>IF($D158="","",IFERROR(VLOOKUP($B158,Kraftvärmeprod!$B$1:$BX$550,MATCH(W$2,Kraftvärmeprod!$B$1:$VX$1,0),FALSE)/1,0)-IFERROR(VLOOKUP($B158,'Slutlig allokering kvv'!$B$2:$BX$550,MATCH(W$2,'Slutlig allokering kvv'!$B$1:$BX$1,0),FALSE)/1,0))</f>
        <v/>
      </c>
      <c r="X158" t="str">
        <f>IF($D158="","",IFERROR(VLOOKUP($B158,Kraftvärmeprod!$B$1:$BX$550,MATCH(X$2,Kraftvärmeprod!$B$1:$VX$1,0),FALSE)/1,0)-IFERROR(VLOOKUP($B158,'Slutlig allokering kvv'!$B$2:$BX$550,MATCH(X$2,'Slutlig allokering kvv'!$B$1:$BX$1,0),FALSE)/1,0))</f>
        <v/>
      </c>
      <c r="Y158" t="str">
        <f>IF($D158="","",IFERROR(VLOOKUP($B158,Kraftvärmeprod!$B$1:$BX$550,MATCH(Y$2,Kraftvärmeprod!$B$1:$VX$1,0),FALSE)/1,0)-IFERROR(VLOOKUP($B158,'Slutlig allokering kvv'!$B$2:$BX$550,MATCH(Y$2,'Slutlig allokering kvv'!$B$1:$BX$1,0),FALSE)/1,0))</f>
        <v/>
      </c>
      <c r="Z158" t="str">
        <f>IF($D158="","",IFERROR(VLOOKUP($B158,Kraftvärmeprod!$B$1:$BX$550,MATCH(Z$2,Kraftvärmeprod!$B$1:$VX$1,0),FALSE)/1,0)-IFERROR(VLOOKUP($B158,'Slutlig allokering kvv'!$B$2:$BX$550,MATCH(Z$2,'Slutlig allokering kvv'!$B$1:$BX$1,0),FALSE)/1,0))</f>
        <v/>
      </c>
      <c r="AA158" t="str">
        <f>IF($D158="","",IFERROR(VLOOKUP($B158,Kraftvärmeprod!$B$1:$BX$550,MATCH(AA$2,Kraftvärmeprod!$B$1:$VX$1,0),FALSE)/1,0)-IFERROR(VLOOKUP($B158,'Slutlig allokering kvv'!$B$2:$BX$550,MATCH(AA$2,'Slutlig allokering kvv'!$B$1:$BX$1,0),FALSE)/1,0))</f>
        <v/>
      </c>
      <c r="AB158" t="str">
        <f>IF($D158="","",IFERROR(VLOOKUP($B158,Kraftvärmeprod!$B$1:$BX$550,MATCH(AB$2,Kraftvärmeprod!$B$1:$VX$1,0),FALSE)/1,0)-IFERROR(VLOOKUP($B158,'Slutlig allokering kvv'!$B$2:$BX$550,MATCH(AB$2,'Slutlig allokering kvv'!$B$1:$BX$1,0),FALSE)/1,0))</f>
        <v/>
      </c>
      <c r="AC158" t="str">
        <f>IF($D158="","",IFERROR(VLOOKUP($B158,Kraftvärmeprod!$B$1:$BX$550,MATCH(AC$2,Kraftvärmeprod!$B$1:$VX$1,0),FALSE)/1,0)-IFERROR(VLOOKUP($B158,'Slutlig allokering kvv'!$B$2:$BX$550,MATCH(AC$2,'Slutlig allokering kvv'!$B$1:$BX$1,0),FALSE)/1,0))</f>
        <v/>
      </c>
      <c r="AE158" t="str">
        <f>IF($D158="","",IFERROR(VLOOKUP($B158,Miljö!$B$1:$E$550,MATCH("Hjälpel kraftvärme (GWh)",Miljö!$B$1:$E$1,0),FALSE)/1,0)-IFERROR(VLOOKUP($B158,'Slutlig allokering kvv'!$B$2:$BX$550,MATCH(AE$2,'Slutlig allokering kvv'!$B$1:$BX$1,0),FALSE)/1,0))</f>
        <v/>
      </c>
      <c r="AI158">
        <f t="shared" si="8"/>
        <v>0</v>
      </c>
      <c r="AK158">
        <f>IFERROR(VLOOKUP($B158,'Slutlig allokering kvv'!$B$2:$AX$550,MATCH("Summa slutlig allokerad tillförd energi (utan hjälpel och rökgaskondensering):",'Slutlig allokering kvv'!$B$1:$AX$1,0),FALSE)/1,"")</f>
        <v>0</v>
      </c>
      <c r="AM158" s="289" t="str">
        <f>IFERROR(1-VLOOKUP($B158,'Slutlig allokering kvv'!$B$2:$AX$550,MATCH("Andel av bränsle i kvv som allokerats till värme, exklusive rökgaskondensering och hjälpel",'Slutlig allokering kvv'!$B$1:$AX$1,0),FALSE),"")</f>
        <v/>
      </c>
      <c r="AO158" s="289" t="str">
        <f t="shared" si="9"/>
        <v/>
      </c>
      <c r="AP158" s="290" t="str">
        <f t="shared" si="10"/>
        <v/>
      </c>
      <c r="AQ158" s="290"/>
      <c r="AR158" s="239" t="str">
        <f t="shared" si="11"/>
        <v/>
      </c>
      <c r="AS158" s="290"/>
    </row>
    <row r="159" spans="1:45" x14ac:dyDescent="0.25">
      <c r="A159" s="2" t="str">
        <f>'Miljövärden för publ företag'!B161</f>
        <v>Mark Kraftvärme AB</v>
      </c>
      <c r="B159" s="2" t="str">
        <f>'Miljövärden för publ företag'!C161</f>
        <v>Assberg - Fritslanäten</v>
      </c>
      <c r="C159">
        <f>IFERROR(VLOOKUP($B159,Kraftvärmeprod!$B$1:$AH$479,MATCH(C$2,Kraftvärmeprod!$B$1:$AG$1,0),FALSE)/1,"")</f>
        <v>72.3</v>
      </c>
      <c r="D159">
        <f>IFERROR(VLOOKUP($B159,Kraftvärmeprod!$B$1:$AH$479,MATCH(D$2,Kraftvärmeprod!$B$1:$AG$1,0),FALSE)/1,"")</f>
        <v>10.6</v>
      </c>
      <c r="F159">
        <f>IF($D159="","",IFERROR(VLOOKUP($B159,Kraftvärmeprod!$B$1:$BX$550,MATCH(F$2,Kraftvärmeprod!$B$1:$VX$1,0),FALSE)/1,0)-IFERROR(VLOOKUP($B159,'Slutlig allokering kvv'!$B$2:$BX$550,MATCH(F$2,'Slutlig allokering kvv'!$B$1:$BX$1,0),FALSE)/1,0))</f>
        <v>0</v>
      </c>
      <c r="G159">
        <f>IF($D159="","",IFERROR(VLOOKUP($B159,Kraftvärmeprod!$B$1:$BX$550,MATCH(G$2,Kraftvärmeprod!$B$1:$VX$1,0),FALSE)/1,0)-IFERROR(VLOOKUP($B159,'Slutlig allokering kvv'!$B$2:$BX$550,MATCH(G$2,'Slutlig allokering kvv'!$B$1:$BX$1,0),FALSE)/1,0))</f>
        <v>0</v>
      </c>
      <c r="H159">
        <f>IF($D159="","",IFERROR(VLOOKUP($B159,Kraftvärmeprod!$B$1:$BX$550,MATCH(H$2,Kraftvärmeprod!$B$1:$VX$1,0),FALSE)/1,0)-IFERROR(VLOOKUP($B159,'Slutlig allokering kvv'!$B$2:$BX$550,MATCH(H$2,'Slutlig allokering kvv'!$B$1:$BX$1,0),FALSE)/1,0))</f>
        <v>0</v>
      </c>
      <c r="I159">
        <f>IF($D159="","",IFERROR(VLOOKUP($B159,Kraftvärmeprod!$B$1:$BX$550,MATCH(I$2,Kraftvärmeprod!$B$1:$VX$1,0),FALSE)/1,0)-IFERROR(VLOOKUP($B159,'Slutlig allokering kvv'!$B$2:$BX$550,MATCH(I$2,'Slutlig allokering kvv'!$B$1:$BX$1,0),FALSE)/1,0))</f>
        <v>0</v>
      </c>
      <c r="J159">
        <f>IF($D159="","",IFERROR(VLOOKUP($B159,Kraftvärmeprod!$B$1:$BX$550,MATCH(J$2,Kraftvärmeprod!$B$1:$VX$1,0),FALSE)/1,0)-IFERROR(VLOOKUP($B159,'Slutlig allokering kvv'!$B$2:$BX$550,MATCH(J$2,'Slutlig allokering kvv'!$B$1:$BX$1,0),FALSE)/1,0))</f>
        <v>0</v>
      </c>
      <c r="K159">
        <f>IF($D159="","",IFERROR(VLOOKUP($B159,Kraftvärmeprod!$B$1:$BX$550,MATCH(K$2,Kraftvärmeprod!$B$1:$VX$1,0),FALSE)/1,0)-IFERROR(VLOOKUP($B159,'Slutlig allokering kvv'!$B$2:$BX$550,MATCH(K$2,'Slutlig allokering kvv'!$B$1:$BX$1,0),FALSE)/1,0))</f>
        <v>0</v>
      </c>
      <c r="L159">
        <f>IF($D159="","",IFERROR(VLOOKUP($B159,Kraftvärmeprod!$B$1:$BX$550,MATCH(L$2,Kraftvärmeprod!$B$1:$VX$1,0),FALSE)/1,0)-IFERROR(VLOOKUP($B159,'Slutlig allokering kvv'!$B$2:$BX$550,MATCH(L$2,'Slutlig allokering kvv'!$B$1:$BX$1,0),FALSE)/1,0))</f>
        <v>16.111600000000003</v>
      </c>
      <c r="M159">
        <f>IF($D159="","",IFERROR(VLOOKUP($B159,Kraftvärmeprod!$B$1:$BX$550,MATCH(M$2,Kraftvärmeprod!$B$1:$VX$1,0),FALSE)/1,0)-IFERROR(VLOOKUP($B159,'Slutlig allokering kvv'!$B$2:$BX$550,MATCH(M$2,'Slutlig allokering kvv'!$B$1:$BX$1,0),FALSE)/1,0))</f>
        <v>1.8632900000000001</v>
      </c>
      <c r="N159">
        <f>IF($D159="","",IFERROR(VLOOKUP($B159,Kraftvärmeprod!$B$1:$BX$550,MATCH(N$2,Kraftvärmeprod!$B$1:$VX$1,0),FALSE)/1,0)-IFERROR(VLOOKUP($B159,'Slutlig allokering kvv'!$B$2:$BX$550,MATCH(N$2,'Slutlig allokering kvv'!$B$1:$BX$1,0),FALSE)/1,0))</f>
        <v>8.5120000000000005</v>
      </c>
      <c r="O159">
        <f>IF($D159="","",IFERROR(VLOOKUP($B159,Kraftvärmeprod!$B$1:$BX$550,MATCH(O$2,Kraftvärmeprod!$B$1:$VX$1,0),FALSE)/1,0)-IFERROR(VLOOKUP($B159,'Slutlig allokering kvv'!$B$2:$BX$550,MATCH(O$2,'Slutlig allokering kvv'!$B$1:$BX$1,0),FALSE)/1,0))</f>
        <v>0</v>
      </c>
      <c r="P159">
        <f>IF($D159="","",IFERROR(VLOOKUP($B159,Kraftvärmeprod!$B$1:$BX$550,MATCH(P$2,Kraftvärmeprod!$B$1:$VX$1,0),FALSE)/1,0)-IFERROR(VLOOKUP($B159,'Slutlig allokering kvv'!$B$2:$BX$550,MATCH(P$2,'Slutlig allokering kvv'!$B$1:$BX$1,0),FALSE)/1,0))</f>
        <v>0</v>
      </c>
      <c r="Q159">
        <f>IF($D159="","",IFERROR(VLOOKUP($B159,Kraftvärmeprod!$B$1:$BX$550,MATCH(Q$2,Kraftvärmeprod!$B$1:$VX$1,0),FALSE)/1,0)-IFERROR(VLOOKUP($B159,'Slutlig allokering kvv'!$B$2:$BX$550,MATCH(Q$2,'Slutlig allokering kvv'!$B$1:$BX$1,0),FALSE)/1,0))</f>
        <v>0</v>
      </c>
      <c r="R159">
        <f>IF($D159="","",IFERROR(VLOOKUP($B159,Kraftvärmeprod!$B$1:$BX$550,MATCH(R$2,Kraftvärmeprod!$B$1:$VX$1,0),FALSE)/1,0)-IFERROR(VLOOKUP($B159,'Slutlig allokering kvv'!$B$2:$BX$550,MATCH(R$2,'Slutlig allokering kvv'!$B$1:$BX$1,0),FALSE)/1,0))</f>
        <v>0</v>
      </c>
      <c r="S159">
        <f>IF($D159="","",IFERROR(VLOOKUP($B159,Kraftvärmeprod!$B$1:$BX$550,MATCH(S$2,Kraftvärmeprod!$B$1:$VX$1,0),FALSE)/1,0)-IFERROR(VLOOKUP($B159,'Slutlig allokering kvv'!$B$2:$BX$550,MATCH(S$2,'Slutlig allokering kvv'!$B$1:$BX$1,0),FALSE)/1,0))</f>
        <v>0</v>
      </c>
      <c r="T159">
        <f>IF($D159="","",IFERROR(VLOOKUP($B159,Kraftvärmeprod!$B$1:$BX$550,MATCH(T$2,Kraftvärmeprod!$B$1:$VX$1,0),FALSE)/1,0)-IFERROR(VLOOKUP($B159,'Slutlig allokering kvv'!$B$2:$BX$550,MATCH(T$2,'Slutlig allokering kvv'!$B$1:$BX$1,0),FALSE)/1,0))</f>
        <v>0</v>
      </c>
      <c r="U159">
        <f>IF($D159="","",IFERROR(VLOOKUP($B159,Kraftvärmeprod!$B$1:$BX$550,MATCH(U$2,Kraftvärmeprod!$B$1:$VX$1,0),FALSE)/1,0)-IFERROR(VLOOKUP($B159,'Slutlig allokering kvv'!$B$2:$BX$550,MATCH(U$2,'Slutlig allokering kvv'!$B$1:$BX$1,0),FALSE)/1,0))</f>
        <v>0</v>
      </c>
      <c r="V159">
        <f>IF($D159="","",IFERROR(VLOOKUP($B159,Kraftvärmeprod!$B$1:$BX$550,MATCH(V$2,Kraftvärmeprod!$B$1:$VX$1,0),FALSE)/1,0)-IFERROR(VLOOKUP($B159,'Slutlig allokering kvv'!$B$2:$BX$550,MATCH(V$2,'Slutlig allokering kvv'!$B$1:$BX$1,0),FALSE)/1,0))</f>
        <v>0</v>
      </c>
      <c r="W159">
        <f>IF($D159="","",IFERROR(VLOOKUP($B159,Kraftvärmeprod!$B$1:$BX$550,MATCH(W$2,Kraftvärmeprod!$B$1:$VX$1,0),FALSE)/1,0)-IFERROR(VLOOKUP($B159,'Slutlig allokering kvv'!$B$2:$BX$550,MATCH(W$2,'Slutlig allokering kvv'!$B$1:$BX$1,0),FALSE)/1,0))</f>
        <v>0</v>
      </c>
      <c r="X159">
        <f>IF($D159="","",IFERROR(VLOOKUP($B159,Kraftvärmeprod!$B$1:$BX$550,MATCH(X$2,Kraftvärmeprod!$B$1:$VX$1,0),FALSE)/1,0)-IFERROR(VLOOKUP($B159,'Slutlig allokering kvv'!$B$2:$BX$550,MATCH(X$2,'Slutlig allokering kvv'!$B$1:$BX$1,0),FALSE)/1,0))</f>
        <v>0</v>
      </c>
      <c r="Y159">
        <f>IF($D159="","",IFERROR(VLOOKUP($B159,Kraftvärmeprod!$B$1:$BX$550,MATCH(Y$2,Kraftvärmeprod!$B$1:$VX$1,0),FALSE)/1,0)-IFERROR(VLOOKUP($B159,'Slutlig allokering kvv'!$B$2:$BX$550,MATCH(Y$2,'Slutlig allokering kvv'!$B$1:$BX$1,0),FALSE)/1,0))</f>
        <v>0</v>
      </c>
      <c r="Z159">
        <f>IF($D159="","",IFERROR(VLOOKUP($B159,Kraftvärmeprod!$B$1:$BX$550,MATCH(Z$2,Kraftvärmeprod!$B$1:$VX$1,0),FALSE)/1,0)-IFERROR(VLOOKUP($B159,'Slutlig allokering kvv'!$B$2:$BX$550,MATCH(Z$2,'Slutlig allokering kvv'!$B$1:$BX$1,0),FALSE)/1,0))</f>
        <v>0</v>
      </c>
      <c r="AA159">
        <f>IF($D159="","",IFERROR(VLOOKUP($B159,Kraftvärmeprod!$B$1:$BX$550,MATCH(AA$2,Kraftvärmeprod!$B$1:$VX$1,0),FALSE)/1,0)-IFERROR(VLOOKUP($B159,'Slutlig allokering kvv'!$B$2:$BX$550,MATCH(AA$2,'Slutlig allokering kvv'!$B$1:$BX$1,0),FALSE)/1,0))</f>
        <v>0</v>
      </c>
      <c r="AB159">
        <f>IF($D159="","",IFERROR(VLOOKUP($B159,Kraftvärmeprod!$B$1:$BX$550,MATCH(AB$2,Kraftvärmeprod!$B$1:$VX$1,0),FALSE)/1,0)-IFERROR(VLOOKUP($B159,'Slutlig allokering kvv'!$B$2:$BX$550,MATCH(AB$2,'Slutlig allokering kvv'!$B$1:$BX$1,0),FALSE)/1,0))</f>
        <v>0</v>
      </c>
      <c r="AC159">
        <f>IF($D159="","",IFERROR(VLOOKUP($B159,Kraftvärmeprod!$B$1:$BX$550,MATCH(AC$2,Kraftvärmeprod!$B$1:$VX$1,0),FALSE)/1,0)-IFERROR(VLOOKUP($B159,'Slutlig allokering kvv'!$B$2:$BX$550,MATCH(AC$2,'Slutlig allokering kvv'!$B$1:$BX$1,0),FALSE)/1,0))</f>
        <v>0</v>
      </c>
      <c r="AE159">
        <f>IF($D159="","",IFERROR(VLOOKUP($B159,Miljö!$B$1:$E$550,MATCH("Hjälpel kraftvärme (GWh)",Miljö!$B$1:$E$1,0),FALSE)/1,0)-IFERROR(VLOOKUP($B159,'Slutlig allokering kvv'!$B$2:$BX$550,MATCH(AE$2,'Slutlig allokering kvv'!$B$1:$BX$1,0),FALSE)/1,0))</f>
        <v>0.69666000000000006</v>
      </c>
      <c r="AI159">
        <f t="shared" si="8"/>
        <v>26.486890000000002</v>
      </c>
      <c r="AK159">
        <f>IFERROR(VLOOKUP($B159,'Slutlig allokering kvv'!$B$2:$AX$550,MATCH("Summa slutlig allokerad tillförd energi (utan hjälpel och rökgaskondensering):",'Slutlig allokering kvv'!$B$1:$AX$1,0),FALSE)/1,"")</f>
        <v>69.32311</v>
      </c>
      <c r="AM159" s="289">
        <f>IFERROR(1-VLOOKUP($B159,'Slutlig allokering kvv'!$B$2:$AX$550,MATCH("Andel av bränsle i kvv som allokerats till värme, exklusive rökgaskondensering och hjälpel",'Slutlig allokering kvv'!$B$1:$AX$1,0),FALSE),"")</f>
        <v>0.27645224924329403</v>
      </c>
      <c r="AO159" s="289">
        <f t="shared" si="9"/>
        <v>0.27645224924329403</v>
      </c>
      <c r="AP159" s="290">
        <f t="shared" si="10"/>
        <v>0</v>
      </c>
      <c r="AQ159" s="290"/>
      <c r="AR159" s="239">
        <f t="shared" si="11"/>
        <v>0.38994171107158548</v>
      </c>
      <c r="AS159" s="290"/>
    </row>
    <row r="160" spans="1:45" x14ac:dyDescent="0.25">
      <c r="A160" s="2" t="str">
        <f>'Miljövärden för publ företag'!B162</f>
        <v>Mark Kraftvärme AB</v>
      </c>
      <c r="B160" s="2" t="str">
        <f>'Miljövärden för publ företag'!C162</f>
        <v>Hyssna</v>
      </c>
      <c r="C160" t="str">
        <f>IFERROR(VLOOKUP($B160,Kraftvärmeprod!$B$1:$AH$479,MATCH(C$2,Kraftvärmeprod!$B$1:$AG$1,0),FALSE)/1,"")</f>
        <v/>
      </c>
      <c r="D160" t="str">
        <f>IFERROR(VLOOKUP($B160,Kraftvärmeprod!$B$1:$AH$479,MATCH(D$2,Kraftvärmeprod!$B$1:$AG$1,0),FALSE)/1,"")</f>
        <v/>
      </c>
      <c r="F160" t="str">
        <f>IF($D160="","",IFERROR(VLOOKUP($B160,Kraftvärmeprod!$B$1:$BX$550,MATCH(F$2,Kraftvärmeprod!$B$1:$VX$1,0),FALSE)/1,0)-IFERROR(VLOOKUP($B160,'Slutlig allokering kvv'!$B$2:$BX$550,MATCH(F$2,'Slutlig allokering kvv'!$B$1:$BX$1,0),FALSE)/1,0))</f>
        <v/>
      </c>
      <c r="G160" t="str">
        <f>IF($D160="","",IFERROR(VLOOKUP($B160,Kraftvärmeprod!$B$1:$BX$550,MATCH(G$2,Kraftvärmeprod!$B$1:$VX$1,0),FALSE)/1,0)-IFERROR(VLOOKUP($B160,'Slutlig allokering kvv'!$B$2:$BX$550,MATCH(G$2,'Slutlig allokering kvv'!$B$1:$BX$1,0),FALSE)/1,0))</f>
        <v/>
      </c>
      <c r="H160" t="str">
        <f>IF($D160="","",IFERROR(VLOOKUP($B160,Kraftvärmeprod!$B$1:$BX$550,MATCH(H$2,Kraftvärmeprod!$B$1:$VX$1,0),FALSE)/1,0)-IFERROR(VLOOKUP($B160,'Slutlig allokering kvv'!$B$2:$BX$550,MATCH(H$2,'Slutlig allokering kvv'!$B$1:$BX$1,0),FALSE)/1,0))</f>
        <v/>
      </c>
      <c r="I160" t="str">
        <f>IF($D160="","",IFERROR(VLOOKUP($B160,Kraftvärmeprod!$B$1:$BX$550,MATCH(I$2,Kraftvärmeprod!$B$1:$VX$1,0),FALSE)/1,0)-IFERROR(VLOOKUP($B160,'Slutlig allokering kvv'!$B$2:$BX$550,MATCH(I$2,'Slutlig allokering kvv'!$B$1:$BX$1,0),FALSE)/1,0))</f>
        <v/>
      </c>
      <c r="J160" t="str">
        <f>IF($D160="","",IFERROR(VLOOKUP($B160,Kraftvärmeprod!$B$1:$BX$550,MATCH(J$2,Kraftvärmeprod!$B$1:$VX$1,0),FALSE)/1,0)-IFERROR(VLOOKUP($B160,'Slutlig allokering kvv'!$B$2:$BX$550,MATCH(J$2,'Slutlig allokering kvv'!$B$1:$BX$1,0),FALSE)/1,0))</f>
        <v/>
      </c>
      <c r="K160" t="str">
        <f>IF($D160="","",IFERROR(VLOOKUP($B160,Kraftvärmeprod!$B$1:$BX$550,MATCH(K$2,Kraftvärmeprod!$B$1:$VX$1,0),FALSE)/1,0)-IFERROR(VLOOKUP($B160,'Slutlig allokering kvv'!$B$2:$BX$550,MATCH(K$2,'Slutlig allokering kvv'!$B$1:$BX$1,0),FALSE)/1,0))</f>
        <v/>
      </c>
      <c r="L160" t="str">
        <f>IF($D160="","",IFERROR(VLOOKUP($B160,Kraftvärmeprod!$B$1:$BX$550,MATCH(L$2,Kraftvärmeprod!$B$1:$VX$1,0),FALSE)/1,0)-IFERROR(VLOOKUP($B160,'Slutlig allokering kvv'!$B$2:$BX$550,MATCH(L$2,'Slutlig allokering kvv'!$B$1:$BX$1,0),FALSE)/1,0))</f>
        <v/>
      </c>
      <c r="M160" t="str">
        <f>IF($D160="","",IFERROR(VLOOKUP($B160,Kraftvärmeprod!$B$1:$BX$550,MATCH(M$2,Kraftvärmeprod!$B$1:$VX$1,0),FALSE)/1,0)-IFERROR(VLOOKUP($B160,'Slutlig allokering kvv'!$B$2:$BX$550,MATCH(M$2,'Slutlig allokering kvv'!$B$1:$BX$1,0),FALSE)/1,0))</f>
        <v/>
      </c>
      <c r="N160" t="str">
        <f>IF($D160="","",IFERROR(VLOOKUP($B160,Kraftvärmeprod!$B$1:$BX$550,MATCH(N$2,Kraftvärmeprod!$B$1:$VX$1,0),FALSE)/1,0)-IFERROR(VLOOKUP($B160,'Slutlig allokering kvv'!$B$2:$BX$550,MATCH(N$2,'Slutlig allokering kvv'!$B$1:$BX$1,0),FALSE)/1,0))</f>
        <v/>
      </c>
      <c r="O160" t="str">
        <f>IF($D160="","",IFERROR(VLOOKUP($B160,Kraftvärmeprod!$B$1:$BX$550,MATCH(O$2,Kraftvärmeprod!$B$1:$VX$1,0),FALSE)/1,0)-IFERROR(VLOOKUP($B160,'Slutlig allokering kvv'!$B$2:$BX$550,MATCH(O$2,'Slutlig allokering kvv'!$B$1:$BX$1,0),FALSE)/1,0))</f>
        <v/>
      </c>
      <c r="P160" t="str">
        <f>IF($D160="","",IFERROR(VLOOKUP($B160,Kraftvärmeprod!$B$1:$BX$550,MATCH(P$2,Kraftvärmeprod!$B$1:$VX$1,0),FALSE)/1,0)-IFERROR(VLOOKUP($B160,'Slutlig allokering kvv'!$B$2:$BX$550,MATCH(P$2,'Slutlig allokering kvv'!$B$1:$BX$1,0),FALSE)/1,0))</f>
        <v/>
      </c>
      <c r="Q160" t="str">
        <f>IF($D160="","",IFERROR(VLOOKUP($B160,Kraftvärmeprod!$B$1:$BX$550,MATCH(Q$2,Kraftvärmeprod!$B$1:$VX$1,0),FALSE)/1,0)-IFERROR(VLOOKUP($B160,'Slutlig allokering kvv'!$B$2:$BX$550,MATCH(Q$2,'Slutlig allokering kvv'!$B$1:$BX$1,0),FALSE)/1,0))</f>
        <v/>
      </c>
      <c r="R160" t="str">
        <f>IF($D160="","",IFERROR(VLOOKUP($B160,Kraftvärmeprod!$B$1:$BX$550,MATCH(R$2,Kraftvärmeprod!$B$1:$VX$1,0),FALSE)/1,0)-IFERROR(VLOOKUP($B160,'Slutlig allokering kvv'!$B$2:$BX$550,MATCH(R$2,'Slutlig allokering kvv'!$B$1:$BX$1,0),FALSE)/1,0))</f>
        <v/>
      </c>
      <c r="S160" t="str">
        <f>IF($D160="","",IFERROR(VLOOKUP($B160,Kraftvärmeprod!$B$1:$BX$550,MATCH(S$2,Kraftvärmeprod!$B$1:$VX$1,0),FALSE)/1,0)-IFERROR(VLOOKUP($B160,'Slutlig allokering kvv'!$B$2:$BX$550,MATCH(S$2,'Slutlig allokering kvv'!$B$1:$BX$1,0),FALSE)/1,0))</f>
        <v/>
      </c>
      <c r="T160" t="str">
        <f>IF($D160="","",IFERROR(VLOOKUP($B160,Kraftvärmeprod!$B$1:$BX$550,MATCH(T$2,Kraftvärmeprod!$B$1:$VX$1,0),FALSE)/1,0)-IFERROR(VLOOKUP($B160,'Slutlig allokering kvv'!$B$2:$BX$550,MATCH(T$2,'Slutlig allokering kvv'!$B$1:$BX$1,0),FALSE)/1,0))</f>
        <v/>
      </c>
      <c r="U160" t="str">
        <f>IF($D160="","",IFERROR(VLOOKUP($B160,Kraftvärmeprod!$B$1:$BX$550,MATCH(U$2,Kraftvärmeprod!$B$1:$VX$1,0),FALSE)/1,0)-IFERROR(VLOOKUP($B160,'Slutlig allokering kvv'!$B$2:$BX$550,MATCH(U$2,'Slutlig allokering kvv'!$B$1:$BX$1,0),FALSE)/1,0))</f>
        <v/>
      </c>
      <c r="V160" t="str">
        <f>IF($D160="","",IFERROR(VLOOKUP($B160,Kraftvärmeprod!$B$1:$BX$550,MATCH(V$2,Kraftvärmeprod!$B$1:$VX$1,0),FALSE)/1,0)-IFERROR(VLOOKUP($B160,'Slutlig allokering kvv'!$B$2:$BX$550,MATCH(V$2,'Slutlig allokering kvv'!$B$1:$BX$1,0),FALSE)/1,0))</f>
        <v/>
      </c>
      <c r="W160" t="str">
        <f>IF($D160="","",IFERROR(VLOOKUP($B160,Kraftvärmeprod!$B$1:$BX$550,MATCH(W$2,Kraftvärmeprod!$B$1:$VX$1,0),FALSE)/1,0)-IFERROR(VLOOKUP($B160,'Slutlig allokering kvv'!$B$2:$BX$550,MATCH(W$2,'Slutlig allokering kvv'!$B$1:$BX$1,0),FALSE)/1,0))</f>
        <v/>
      </c>
      <c r="X160" t="str">
        <f>IF($D160="","",IFERROR(VLOOKUP($B160,Kraftvärmeprod!$B$1:$BX$550,MATCH(X$2,Kraftvärmeprod!$B$1:$VX$1,0),FALSE)/1,0)-IFERROR(VLOOKUP($B160,'Slutlig allokering kvv'!$B$2:$BX$550,MATCH(X$2,'Slutlig allokering kvv'!$B$1:$BX$1,0),FALSE)/1,0))</f>
        <v/>
      </c>
      <c r="Y160" t="str">
        <f>IF($D160="","",IFERROR(VLOOKUP($B160,Kraftvärmeprod!$B$1:$BX$550,MATCH(Y$2,Kraftvärmeprod!$B$1:$VX$1,0),FALSE)/1,0)-IFERROR(VLOOKUP($B160,'Slutlig allokering kvv'!$B$2:$BX$550,MATCH(Y$2,'Slutlig allokering kvv'!$B$1:$BX$1,0),FALSE)/1,0))</f>
        <v/>
      </c>
      <c r="Z160" t="str">
        <f>IF($D160="","",IFERROR(VLOOKUP($B160,Kraftvärmeprod!$B$1:$BX$550,MATCH(Z$2,Kraftvärmeprod!$B$1:$VX$1,0),FALSE)/1,0)-IFERROR(VLOOKUP($B160,'Slutlig allokering kvv'!$B$2:$BX$550,MATCH(Z$2,'Slutlig allokering kvv'!$B$1:$BX$1,0),FALSE)/1,0))</f>
        <v/>
      </c>
      <c r="AA160" t="str">
        <f>IF($D160="","",IFERROR(VLOOKUP($B160,Kraftvärmeprod!$B$1:$BX$550,MATCH(AA$2,Kraftvärmeprod!$B$1:$VX$1,0),FALSE)/1,0)-IFERROR(VLOOKUP($B160,'Slutlig allokering kvv'!$B$2:$BX$550,MATCH(AA$2,'Slutlig allokering kvv'!$B$1:$BX$1,0),FALSE)/1,0))</f>
        <v/>
      </c>
      <c r="AB160" t="str">
        <f>IF($D160="","",IFERROR(VLOOKUP($B160,Kraftvärmeprod!$B$1:$BX$550,MATCH(AB$2,Kraftvärmeprod!$B$1:$VX$1,0),FALSE)/1,0)-IFERROR(VLOOKUP($B160,'Slutlig allokering kvv'!$B$2:$BX$550,MATCH(AB$2,'Slutlig allokering kvv'!$B$1:$BX$1,0),FALSE)/1,0))</f>
        <v/>
      </c>
      <c r="AC160" t="str">
        <f>IF($D160="","",IFERROR(VLOOKUP($B160,Kraftvärmeprod!$B$1:$BX$550,MATCH(AC$2,Kraftvärmeprod!$B$1:$VX$1,0),FALSE)/1,0)-IFERROR(VLOOKUP($B160,'Slutlig allokering kvv'!$B$2:$BX$550,MATCH(AC$2,'Slutlig allokering kvv'!$B$1:$BX$1,0),FALSE)/1,0))</f>
        <v/>
      </c>
      <c r="AE160" t="str">
        <f>IF($D160="","",IFERROR(VLOOKUP($B160,Miljö!$B$1:$E$550,MATCH("Hjälpel kraftvärme (GWh)",Miljö!$B$1:$E$1,0),FALSE)/1,0)-IFERROR(VLOOKUP($B160,'Slutlig allokering kvv'!$B$2:$BX$550,MATCH(AE$2,'Slutlig allokering kvv'!$B$1:$BX$1,0),FALSE)/1,0))</f>
        <v/>
      </c>
      <c r="AI160">
        <f t="shared" si="8"/>
        <v>0</v>
      </c>
      <c r="AK160">
        <f>IFERROR(VLOOKUP($B160,'Slutlig allokering kvv'!$B$2:$AX$550,MATCH("Summa slutlig allokerad tillförd energi (utan hjälpel och rökgaskondensering):",'Slutlig allokering kvv'!$B$1:$AX$1,0),FALSE)/1,"")</f>
        <v>0</v>
      </c>
      <c r="AM160" s="289" t="str">
        <f>IFERROR(1-VLOOKUP($B160,'Slutlig allokering kvv'!$B$2:$AX$550,MATCH("Andel av bränsle i kvv som allokerats till värme, exklusive rökgaskondensering och hjälpel",'Slutlig allokering kvv'!$B$1:$AX$1,0),FALSE),"")</f>
        <v/>
      </c>
      <c r="AO160" s="289" t="str">
        <f t="shared" si="9"/>
        <v/>
      </c>
      <c r="AP160" s="290" t="str">
        <f t="shared" si="10"/>
        <v/>
      </c>
      <c r="AQ160" s="290"/>
      <c r="AR160" s="239" t="str">
        <f t="shared" si="11"/>
        <v/>
      </c>
      <c r="AS160" s="290"/>
    </row>
    <row r="161" spans="1:45" x14ac:dyDescent="0.25">
      <c r="A161" s="2" t="str">
        <f>'Miljövärden för publ företag'!B163</f>
        <v>Mjölby-Svartådalen Energi AB</v>
      </c>
      <c r="B161" s="2" t="str">
        <f>'Miljövärden för publ företag'!C163</f>
        <v>Mjölby</v>
      </c>
      <c r="C161">
        <f>IFERROR(VLOOKUP($B161,Kraftvärmeprod!$B$1:$AH$479,MATCH(C$2,Kraftvärmeprod!$B$1:$AG$1,0),FALSE)/1,"")</f>
        <v>87</v>
      </c>
      <c r="D161">
        <f>IFERROR(VLOOKUP($B161,Kraftvärmeprod!$B$1:$AH$479,MATCH(D$2,Kraftvärmeprod!$B$1:$AG$1,0),FALSE)/1,"")</f>
        <v>34.6</v>
      </c>
      <c r="F161">
        <f>IF($D161="","",IFERROR(VLOOKUP($B161,Kraftvärmeprod!$B$1:$BX$550,MATCH(F$2,Kraftvärmeprod!$B$1:$VX$1,0),FALSE)/1,0)-IFERROR(VLOOKUP($B161,'Slutlig allokering kvv'!$B$2:$BX$550,MATCH(F$2,'Slutlig allokering kvv'!$B$1:$BX$1,0),FALSE)/1,0))</f>
        <v>0</v>
      </c>
      <c r="G161">
        <f>IF($D161="","",IFERROR(VLOOKUP($B161,Kraftvärmeprod!$B$1:$BX$550,MATCH(G$2,Kraftvärmeprod!$B$1:$VX$1,0),FALSE)/1,0)-IFERROR(VLOOKUP($B161,'Slutlig allokering kvv'!$B$2:$BX$550,MATCH(G$2,'Slutlig allokering kvv'!$B$1:$BX$1,0),FALSE)/1,0))</f>
        <v>0.17832500000000001</v>
      </c>
      <c r="H161">
        <f>IF($D161="","",IFERROR(VLOOKUP($B161,Kraftvärmeprod!$B$1:$BX$550,MATCH(H$2,Kraftvärmeprod!$B$1:$VX$1,0),FALSE)/1,0)-IFERROR(VLOOKUP($B161,'Slutlig allokering kvv'!$B$2:$BX$550,MATCH(H$2,'Slutlig allokering kvv'!$B$1:$BX$1,0),FALSE)/1,0))</f>
        <v>0</v>
      </c>
      <c r="I161">
        <f>IF($D161="","",IFERROR(VLOOKUP($B161,Kraftvärmeprod!$B$1:$BX$550,MATCH(I$2,Kraftvärmeprod!$B$1:$VX$1,0),FALSE)/1,0)-IFERROR(VLOOKUP($B161,'Slutlig allokering kvv'!$B$2:$BX$550,MATCH(I$2,'Slutlig allokering kvv'!$B$1:$BX$1,0),FALSE)/1,0))</f>
        <v>0</v>
      </c>
      <c r="J161">
        <f>IF($D161="","",IFERROR(VLOOKUP($B161,Kraftvärmeprod!$B$1:$BX$550,MATCH(J$2,Kraftvärmeprod!$B$1:$VX$1,0),FALSE)/1,0)-IFERROR(VLOOKUP($B161,'Slutlig allokering kvv'!$B$2:$BX$550,MATCH(J$2,'Slutlig allokering kvv'!$B$1:$BX$1,0),FALSE)/1,0))</f>
        <v>0</v>
      </c>
      <c r="K161">
        <f>IF($D161="","",IFERROR(VLOOKUP($B161,Kraftvärmeprod!$B$1:$BX$550,MATCH(K$2,Kraftvärmeprod!$B$1:$VX$1,0),FALSE)/1,0)-IFERROR(VLOOKUP($B161,'Slutlig allokering kvv'!$B$2:$BX$550,MATCH(K$2,'Slutlig allokering kvv'!$B$1:$BX$1,0),FALSE)/1,0))</f>
        <v>0</v>
      </c>
      <c r="L161">
        <f>IF($D161="","",IFERROR(VLOOKUP($B161,Kraftvärmeprod!$B$1:$BX$550,MATCH(L$2,Kraftvärmeprod!$B$1:$VX$1,0),FALSE)/1,0)-IFERROR(VLOOKUP($B161,'Slutlig allokering kvv'!$B$2:$BX$550,MATCH(L$2,'Slutlig allokering kvv'!$B$1:$BX$1,0),FALSE)/1,0))</f>
        <v>63.770899999999997</v>
      </c>
      <c r="M161">
        <f>IF($D161="","",IFERROR(VLOOKUP($B161,Kraftvärmeprod!$B$1:$BX$550,MATCH(M$2,Kraftvärmeprod!$B$1:$VX$1,0),FALSE)/1,0)-IFERROR(VLOOKUP($B161,'Slutlig allokering kvv'!$B$2:$BX$550,MATCH(M$2,'Slutlig allokering kvv'!$B$1:$BX$1,0),FALSE)/1,0))</f>
        <v>0</v>
      </c>
      <c r="N161">
        <f>IF($D161="","",IFERROR(VLOOKUP($B161,Kraftvärmeprod!$B$1:$BX$550,MATCH(N$2,Kraftvärmeprod!$B$1:$VX$1,0),FALSE)/1,0)-IFERROR(VLOOKUP($B161,'Slutlig allokering kvv'!$B$2:$BX$550,MATCH(N$2,'Slutlig allokering kvv'!$B$1:$BX$1,0),FALSE)/1,0))</f>
        <v>7.4814999999999996</v>
      </c>
      <c r="O161">
        <f>IF($D161="","",IFERROR(VLOOKUP($B161,Kraftvärmeprod!$B$1:$BX$550,MATCH(O$2,Kraftvärmeprod!$B$1:$VX$1,0),FALSE)/1,0)-IFERROR(VLOOKUP($B161,'Slutlig allokering kvv'!$B$2:$BX$550,MATCH(O$2,'Slutlig allokering kvv'!$B$1:$BX$1,0),FALSE)/1,0))</f>
        <v>0</v>
      </c>
      <c r="P161">
        <f>IF($D161="","",IFERROR(VLOOKUP($B161,Kraftvärmeprod!$B$1:$BX$550,MATCH(P$2,Kraftvärmeprod!$B$1:$VX$1,0),FALSE)/1,0)-IFERROR(VLOOKUP($B161,'Slutlig allokering kvv'!$B$2:$BX$550,MATCH(P$2,'Slutlig allokering kvv'!$B$1:$BX$1,0),FALSE)/1,0))</f>
        <v>0</v>
      </c>
      <c r="Q161">
        <f>IF($D161="","",IFERROR(VLOOKUP($B161,Kraftvärmeprod!$B$1:$BX$550,MATCH(Q$2,Kraftvärmeprod!$B$1:$VX$1,0),FALSE)/1,0)-IFERROR(VLOOKUP($B161,'Slutlig allokering kvv'!$B$2:$BX$550,MATCH(Q$2,'Slutlig allokering kvv'!$B$1:$BX$1,0),FALSE)/1,0))</f>
        <v>0</v>
      </c>
      <c r="R161">
        <f>IF($D161="","",IFERROR(VLOOKUP($B161,Kraftvärmeprod!$B$1:$BX$550,MATCH(R$2,Kraftvärmeprod!$B$1:$VX$1,0),FALSE)/1,0)-IFERROR(VLOOKUP($B161,'Slutlig allokering kvv'!$B$2:$BX$550,MATCH(R$2,'Slutlig allokering kvv'!$B$1:$BX$1,0),FALSE)/1,0))</f>
        <v>0</v>
      </c>
      <c r="S161">
        <f>IF($D161="","",IFERROR(VLOOKUP($B161,Kraftvärmeprod!$B$1:$BX$550,MATCH(S$2,Kraftvärmeprod!$B$1:$VX$1,0),FALSE)/1,0)-IFERROR(VLOOKUP($B161,'Slutlig allokering kvv'!$B$2:$BX$550,MATCH(S$2,'Slutlig allokering kvv'!$B$1:$BX$1,0),FALSE)/1,0))</f>
        <v>0</v>
      </c>
      <c r="T161">
        <f>IF($D161="","",IFERROR(VLOOKUP($B161,Kraftvärmeprod!$B$1:$BX$550,MATCH(T$2,Kraftvärmeprod!$B$1:$VX$1,0),FALSE)/1,0)-IFERROR(VLOOKUP($B161,'Slutlig allokering kvv'!$B$2:$BX$550,MATCH(T$2,'Slutlig allokering kvv'!$B$1:$BX$1,0),FALSE)/1,0))</f>
        <v>0</v>
      </c>
      <c r="U161">
        <f>IF($D161="","",IFERROR(VLOOKUP($B161,Kraftvärmeprod!$B$1:$BX$550,MATCH(U$2,Kraftvärmeprod!$B$1:$VX$1,0),FALSE)/1,0)-IFERROR(VLOOKUP($B161,'Slutlig allokering kvv'!$B$2:$BX$550,MATCH(U$2,'Slutlig allokering kvv'!$B$1:$BX$1,0),FALSE)/1,0))</f>
        <v>0</v>
      </c>
      <c r="V161">
        <f>IF($D161="","",IFERROR(VLOOKUP($B161,Kraftvärmeprod!$B$1:$BX$550,MATCH(V$2,Kraftvärmeprod!$B$1:$VX$1,0),FALSE)/1,0)-IFERROR(VLOOKUP($B161,'Slutlig allokering kvv'!$B$2:$BX$550,MATCH(V$2,'Slutlig allokering kvv'!$B$1:$BX$1,0),FALSE)/1,0))</f>
        <v>0</v>
      </c>
      <c r="W161">
        <f>IF($D161="","",IFERROR(VLOOKUP($B161,Kraftvärmeprod!$B$1:$BX$550,MATCH(W$2,Kraftvärmeprod!$B$1:$VX$1,0),FALSE)/1,0)-IFERROR(VLOOKUP($B161,'Slutlig allokering kvv'!$B$2:$BX$550,MATCH(W$2,'Slutlig allokering kvv'!$B$1:$BX$1,0),FALSE)/1,0))</f>
        <v>0</v>
      </c>
      <c r="X161">
        <f>IF($D161="","",IFERROR(VLOOKUP($B161,Kraftvärmeprod!$B$1:$BX$550,MATCH(X$2,Kraftvärmeprod!$B$1:$VX$1,0),FALSE)/1,0)-IFERROR(VLOOKUP($B161,'Slutlig allokering kvv'!$B$2:$BX$550,MATCH(X$2,'Slutlig allokering kvv'!$B$1:$BX$1,0),FALSE)/1,0))</f>
        <v>0</v>
      </c>
      <c r="Y161">
        <f>IF($D161="","",IFERROR(VLOOKUP($B161,Kraftvärmeprod!$B$1:$BX$550,MATCH(Y$2,Kraftvärmeprod!$B$1:$VX$1,0),FALSE)/1,0)-IFERROR(VLOOKUP($B161,'Slutlig allokering kvv'!$B$2:$BX$550,MATCH(Y$2,'Slutlig allokering kvv'!$B$1:$BX$1,0),FALSE)/1,0))</f>
        <v>0</v>
      </c>
      <c r="Z161">
        <f>IF($D161="","",IFERROR(VLOOKUP($B161,Kraftvärmeprod!$B$1:$BX$550,MATCH(Z$2,Kraftvärmeprod!$B$1:$VX$1,0),FALSE)/1,0)-IFERROR(VLOOKUP($B161,'Slutlig allokering kvv'!$B$2:$BX$550,MATCH(Z$2,'Slutlig allokering kvv'!$B$1:$BX$1,0),FALSE)/1,0))</f>
        <v>0</v>
      </c>
      <c r="AA161">
        <f>IF($D161="","",IFERROR(VLOOKUP($B161,Kraftvärmeprod!$B$1:$BX$550,MATCH(AA$2,Kraftvärmeprod!$B$1:$VX$1,0),FALSE)/1,0)-IFERROR(VLOOKUP($B161,'Slutlig allokering kvv'!$B$2:$BX$550,MATCH(AA$2,'Slutlig allokering kvv'!$B$1:$BX$1,0),FALSE)/1,0))</f>
        <v>0</v>
      </c>
      <c r="AB161">
        <f>IF($D161="","",IFERROR(VLOOKUP($B161,Kraftvärmeprod!$B$1:$BX$550,MATCH(AB$2,Kraftvärmeprod!$B$1:$VX$1,0),FALSE)/1,0)-IFERROR(VLOOKUP($B161,'Slutlig allokering kvv'!$B$2:$BX$550,MATCH(AB$2,'Slutlig allokering kvv'!$B$1:$BX$1,0),FALSE)/1,0))</f>
        <v>0</v>
      </c>
      <c r="AC161">
        <f>IF($D161="","",IFERROR(VLOOKUP($B161,Kraftvärmeprod!$B$1:$BX$550,MATCH(AC$2,Kraftvärmeprod!$B$1:$VX$1,0),FALSE)/1,0)-IFERROR(VLOOKUP($B161,'Slutlig allokering kvv'!$B$2:$BX$550,MATCH(AC$2,'Slutlig allokering kvv'!$B$1:$BX$1,0),FALSE)/1,0))</f>
        <v>0</v>
      </c>
      <c r="AE161">
        <f>IF($D161="","",IFERROR(VLOOKUP($B161,Miljö!$B$1:$E$550,MATCH("Hjälpel kraftvärme (GWh)",Miljö!$B$1:$E$1,0),FALSE)/1,0)-IFERROR(VLOOKUP($B161,'Slutlig allokering kvv'!$B$2:$BX$550,MATCH(AE$2,'Slutlig allokering kvv'!$B$1:$BX$1,0),FALSE)/1,0))</f>
        <v>2.4420799999999998</v>
      </c>
      <c r="AI161">
        <f t="shared" si="8"/>
        <v>71.430724999999995</v>
      </c>
      <c r="AK161">
        <f>IFERROR(VLOOKUP($B161,'Slutlig allokering kvv'!$B$2:$AX$550,MATCH("Summa slutlig allokerad tillförd energi (utan hjälpel och rökgaskondensering):",'Slutlig allokering kvv'!$B$1:$AX$1,0),FALSE)/1,"")</f>
        <v>68.969274999999982</v>
      </c>
      <c r="AM161" s="289">
        <f>IFERROR(1-VLOOKUP($B161,'Slutlig allokering kvv'!$B$2:$AX$550,MATCH("Andel av bränsle i kvv som allokerats till värme, exklusive rökgaskondensering och hjälpel",'Slutlig allokering kvv'!$B$1:$AX$1,0),FALSE),"")</f>
        <v>0.50876584757834775</v>
      </c>
      <c r="AO161" s="289">
        <f t="shared" si="9"/>
        <v>0.50876584757834764</v>
      </c>
      <c r="AP161" s="290">
        <f t="shared" si="10"/>
        <v>1.1102230246251565E-16</v>
      </c>
      <c r="AQ161" s="290"/>
      <c r="AR161" s="239">
        <f t="shared" si="11"/>
        <v>0.46837263049643235</v>
      </c>
      <c r="AS161" s="290"/>
    </row>
    <row r="162" spans="1:45" x14ac:dyDescent="0.25">
      <c r="A162" s="2" t="str">
        <f>'Miljövärden för publ företag'!B164</f>
        <v>Mullsjö Energi &amp; Miljö AB</v>
      </c>
      <c r="B162" s="2" t="str">
        <f>'Miljövärden för publ företag'!C164</f>
        <v>Mullsjö</v>
      </c>
      <c r="C162" t="str">
        <f>IFERROR(VLOOKUP($B162,Kraftvärmeprod!$B$1:$AH$479,MATCH(C$2,Kraftvärmeprod!$B$1:$AG$1,0),FALSE)/1,"")</f>
        <v/>
      </c>
      <c r="D162" t="str">
        <f>IFERROR(VLOOKUP($B162,Kraftvärmeprod!$B$1:$AH$479,MATCH(D$2,Kraftvärmeprod!$B$1:$AG$1,0),FALSE)/1,"")</f>
        <v/>
      </c>
      <c r="F162" t="str">
        <f>IF($D162="","",IFERROR(VLOOKUP($B162,Kraftvärmeprod!$B$1:$BX$550,MATCH(F$2,Kraftvärmeprod!$B$1:$VX$1,0),FALSE)/1,0)-IFERROR(VLOOKUP($B162,'Slutlig allokering kvv'!$B$2:$BX$550,MATCH(F$2,'Slutlig allokering kvv'!$B$1:$BX$1,0),FALSE)/1,0))</f>
        <v/>
      </c>
      <c r="G162" t="str">
        <f>IF($D162="","",IFERROR(VLOOKUP($B162,Kraftvärmeprod!$B$1:$BX$550,MATCH(G$2,Kraftvärmeprod!$B$1:$VX$1,0),FALSE)/1,0)-IFERROR(VLOOKUP($B162,'Slutlig allokering kvv'!$B$2:$BX$550,MATCH(G$2,'Slutlig allokering kvv'!$B$1:$BX$1,0),FALSE)/1,0))</f>
        <v/>
      </c>
      <c r="H162" t="str">
        <f>IF($D162="","",IFERROR(VLOOKUP($B162,Kraftvärmeprod!$B$1:$BX$550,MATCH(H$2,Kraftvärmeprod!$B$1:$VX$1,0),FALSE)/1,0)-IFERROR(VLOOKUP($B162,'Slutlig allokering kvv'!$B$2:$BX$550,MATCH(H$2,'Slutlig allokering kvv'!$B$1:$BX$1,0),FALSE)/1,0))</f>
        <v/>
      </c>
      <c r="I162" t="str">
        <f>IF($D162="","",IFERROR(VLOOKUP($B162,Kraftvärmeprod!$B$1:$BX$550,MATCH(I$2,Kraftvärmeprod!$B$1:$VX$1,0),FALSE)/1,0)-IFERROR(VLOOKUP($B162,'Slutlig allokering kvv'!$B$2:$BX$550,MATCH(I$2,'Slutlig allokering kvv'!$B$1:$BX$1,0),FALSE)/1,0))</f>
        <v/>
      </c>
      <c r="J162" t="str">
        <f>IF($D162="","",IFERROR(VLOOKUP($B162,Kraftvärmeprod!$B$1:$BX$550,MATCH(J$2,Kraftvärmeprod!$B$1:$VX$1,0),FALSE)/1,0)-IFERROR(VLOOKUP($B162,'Slutlig allokering kvv'!$B$2:$BX$550,MATCH(J$2,'Slutlig allokering kvv'!$B$1:$BX$1,0),FALSE)/1,0))</f>
        <v/>
      </c>
      <c r="K162" t="str">
        <f>IF($D162="","",IFERROR(VLOOKUP($B162,Kraftvärmeprod!$B$1:$BX$550,MATCH(K$2,Kraftvärmeprod!$B$1:$VX$1,0),FALSE)/1,0)-IFERROR(VLOOKUP($B162,'Slutlig allokering kvv'!$B$2:$BX$550,MATCH(K$2,'Slutlig allokering kvv'!$B$1:$BX$1,0),FALSE)/1,0))</f>
        <v/>
      </c>
      <c r="L162" t="str">
        <f>IF($D162="","",IFERROR(VLOOKUP($B162,Kraftvärmeprod!$B$1:$BX$550,MATCH(L$2,Kraftvärmeprod!$B$1:$VX$1,0),FALSE)/1,0)-IFERROR(VLOOKUP($B162,'Slutlig allokering kvv'!$B$2:$BX$550,MATCH(L$2,'Slutlig allokering kvv'!$B$1:$BX$1,0),FALSE)/1,0))</f>
        <v/>
      </c>
      <c r="M162" t="str">
        <f>IF($D162="","",IFERROR(VLOOKUP($B162,Kraftvärmeprod!$B$1:$BX$550,MATCH(M$2,Kraftvärmeprod!$B$1:$VX$1,0),FALSE)/1,0)-IFERROR(VLOOKUP($B162,'Slutlig allokering kvv'!$B$2:$BX$550,MATCH(M$2,'Slutlig allokering kvv'!$B$1:$BX$1,0),FALSE)/1,0))</f>
        <v/>
      </c>
      <c r="N162" t="str">
        <f>IF($D162="","",IFERROR(VLOOKUP($B162,Kraftvärmeprod!$B$1:$BX$550,MATCH(N$2,Kraftvärmeprod!$B$1:$VX$1,0),FALSE)/1,0)-IFERROR(VLOOKUP($B162,'Slutlig allokering kvv'!$B$2:$BX$550,MATCH(N$2,'Slutlig allokering kvv'!$B$1:$BX$1,0),FALSE)/1,0))</f>
        <v/>
      </c>
      <c r="O162" t="str">
        <f>IF($D162="","",IFERROR(VLOOKUP($B162,Kraftvärmeprod!$B$1:$BX$550,MATCH(O$2,Kraftvärmeprod!$B$1:$VX$1,0),FALSE)/1,0)-IFERROR(VLOOKUP($B162,'Slutlig allokering kvv'!$B$2:$BX$550,MATCH(O$2,'Slutlig allokering kvv'!$B$1:$BX$1,0),FALSE)/1,0))</f>
        <v/>
      </c>
      <c r="P162" t="str">
        <f>IF($D162="","",IFERROR(VLOOKUP($B162,Kraftvärmeprod!$B$1:$BX$550,MATCH(P$2,Kraftvärmeprod!$B$1:$VX$1,0),FALSE)/1,0)-IFERROR(VLOOKUP($B162,'Slutlig allokering kvv'!$B$2:$BX$550,MATCH(P$2,'Slutlig allokering kvv'!$B$1:$BX$1,0),FALSE)/1,0))</f>
        <v/>
      </c>
      <c r="Q162" t="str">
        <f>IF($D162="","",IFERROR(VLOOKUP($B162,Kraftvärmeprod!$B$1:$BX$550,MATCH(Q$2,Kraftvärmeprod!$B$1:$VX$1,0),FALSE)/1,0)-IFERROR(VLOOKUP($B162,'Slutlig allokering kvv'!$B$2:$BX$550,MATCH(Q$2,'Slutlig allokering kvv'!$B$1:$BX$1,0),FALSE)/1,0))</f>
        <v/>
      </c>
      <c r="R162" t="str">
        <f>IF($D162="","",IFERROR(VLOOKUP($B162,Kraftvärmeprod!$B$1:$BX$550,MATCH(R$2,Kraftvärmeprod!$B$1:$VX$1,0),FALSE)/1,0)-IFERROR(VLOOKUP($B162,'Slutlig allokering kvv'!$B$2:$BX$550,MATCH(R$2,'Slutlig allokering kvv'!$B$1:$BX$1,0),FALSE)/1,0))</f>
        <v/>
      </c>
      <c r="S162" t="str">
        <f>IF($D162="","",IFERROR(VLOOKUP($B162,Kraftvärmeprod!$B$1:$BX$550,MATCH(S$2,Kraftvärmeprod!$B$1:$VX$1,0),FALSE)/1,0)-IFERROR(VLOOKUP($B162,'Slutlig allokering kvv'!$B$2:$BX$550,MATCH(S$2,'Slutlig allokering kvv'!$B$1:$BX$1,0),FALSE)/1,0))</f>
        <v/>
      </c>
      <c r="T162" t="str">
        <f>IF($D162="","",IFERROR(VLOOKUP($B162,Kraftvärmeprod!$B$1:$BX$550,MATCH(T$2,Kraftvärmeprod!$B$1:$VX$1,0),FALSE)/1,0)-IFERROR(VLOOKUP($B162,'Slutlig allokering kvv'!$B$2:$BX$550,MATCH(T$2,'Slutlig allokering kvv'!$B$1:$BX$1,0),FALSE)/1,0))</f>
        <v/>
      </c>
      <c r="U162" t="str">
        <f>IF($D162="","",IFERROR(VLOOKUP($B162,Kraftvärmeprod!$B$1:$BX$550,MATCH(U$2,Kraftvärmeprod!$B$1:$VX$1,0),FALSE)/1,0)-IFERROR(VLOOKUP($B162,'Slutlig allokering kvv'!$B$2:$BX$550,MATCH(U$2,'Slutlig allokering kvv'!$B$1:$BX$1,0),FALSE)/1,0))</f>
        <v/>
      </c>
      <c r="V162" t="str">
        <f>IF($D162="","",IFERROR(VLOOKUP($B162,Kraftvärmeprod!$B$1:$BX$550,MATCH(V$2,Kraftvärmeprod!$B$1:$VX$1,0),FALSE)/1,0)-IFERROR(VLOOKUP($B162,'Slutlig allokering kvv'!$B$2:$BX$550,MATCH(V$2,'Slutlig allokering kvv'!$B$1:$BX$1,0),FALSE)/1,0))</f>
        <v/>
      </c>
      <c r="W162" t="str">
        <f>IF($D162="","",IFERROR(VLOOKUP($B162,Kraftvärmeprod!$B$1:$BX$550,MATCH(W$2,Kraftvärmeprod!$B$1:$VX$1,0),FALSE)/1,0)-IFERROR(VLOOKUP($B162,'Slutlig allokering kvv'!$B$2:$BX$550,MATCH(W$2,'Slutlig allokering kvv'!$B$1:$BX$1,0),FALSE)/1,0))</f>
        <v/>
      </c>
      <c r="X162" t="str">
        <f>IF($D162="","",IFERROR(VLOOKUP($B162,Kraftvärmeprod!$B$1:$BX$550,MATCH(X$2,Kraftvärmeprod!$B$1:$VX$1,0),FALSE)/1,0)-IFERROR(VLOOKUP($B162,'Slutlig allokering kvv'!$B$2:$BX$550,MATCH(X$2,'Slutlig allokering kvv'!$B$1:$BX$1,0),FALSE)/1,0))</f>
        <v/>
      </c>
      <c r="Y162" t="str">
        <f>IF($D162="","",IFERROR(VLOOKUP($B162,Kraftvärmeprod!$B$1:$BX$550,MATCH(Y$2,Kraftvärmeprod!$B$1:$VX$1,0),FALSE)/1,0)-IFERROR(VLOOKUP($B162,'Slutlig allokering kvv'!$B$2:$BX$550,MATCH(Y$2,'Slutlig allokering kvv'!$B$1:$BX$1,0),FALSE)/1,0))</f>
        <v/>
      </c>
      <c r="Z162" t="str">
        <f>IF($D162="","",IFERROR(VLOOKUP($B162,Kraftvärmeprod!$B$1:$BX$550,MATCH(Z$2,Kraftvärmeprod!$B$1:$VX$1,0),FALSE)/1,0)-IFERROR(VLOOKUP($B162,'Slutlig allokering kvv'!$B$2:$BX$550,MATCH(Z$2,'Slutlig allokering kvv'!$B$1:$BX$1,0),FALSE)/1,0))</f>
        <v/>
      </c>
      <c r="AA162" t="str">
        <f>IF($D162="","",IFERROR(VLOOKUP($B162,Kraftvärmeprod!$B$1:$BX$550,MATCH(AA$2,Kraftvärmeprod!$B$1:$VX$1,0),FALSE)/1,0)-IFERROR(VLOOKUP($B162,'Slutlig allokering kvv'!$B$2:$BX$550,MATCH(AA$2,'Slutlig allokering kvv'!$B$1:$BX$1,0),FALSE)/1,0))</f>
        <v/>
      </c>
      <c r="AB162" t="str">
        <f>IF($D162="","",IFERROR(VLOOKUP($B162,Kraftvärmeprod!$B$1:$BX$550,MATCH(AB$2,Kraftvärmeprod!$B$1:$VX$1,0),FALSE)/1,0)-IFERROR(VLOOKUP($B162,'Slutlig allokering kvv'!$B$2:$BX$550,MATCH(AB$2,'Slutlig allokering kvv'!$B$1:$BX$1,0),FALSE)/1,0))</f>
        <v/>
      </c>
      <c r="AC162" t="str">
        <f>IF($D162="","",IFERROR(VLOOKUP($B162,Kraftvärmeprod!$B$1:$BX$550,MATCH(AC$2,Kraftvärmeprod!$B$1:$VX$1,0),FALSE)/1,0)-IFERROR(VLOOKUP($B162,'Slutlig allokering kvv'!$B$2:$BX$550,MATCH(AC$2,'Slutlig allokering kvv'!$B$1:$BX$1,0),FALSE)/1,0))</f>
        <v/>
      </c>
      <c r="AE162" t="str">
        <f>IF($D162="","",IFERROR(VLOOKUP($B162,Miljö!$B$1:$E$550,MATCH("Hjälpel kraftvärme (GWh)",Miljö!$B$1:$E$1,0),FALSE)/1,0)-IFERROR(VLOOKUP($B162,'Slutlig allokering kvv'!$B$2:$BX$550,MATCH(AE$2,'Slutlig allokering kvv'!$B$1:$BX$1,0),FALSE)/1,0))</f>
        <v/>
      </c>
      <c r="AI162">
        <f t="shared" si="8"/>
        <v>0</v>
      </c>
      <c r="AK162">
        <f>IFERROR(VLOOKUP($B162,'Slutlig allokering kvv'!$B$2:$AX$550,MATCH("Summa slutlig allokerad tillförd energi (utan hjälpel och rökgaskondensering):",'Slutlig allokering kvv'!$B$1:$AX$1,0),FALSE)/1,"")</f>
        <v>0</v>
      </c>
      <c r="AM162" s="289" t="str">
        <f>IFERROR(1-VLOOKUP($B162,'Slutlig allokering kvv'!$B$2:$AX$550,MATCH("Andel av bränsle i kvv som allokerats till värme, exklusive rökgaskondensering och hjälpel",'Slutlig allokering kvv'!$B$1:$AX$1,0),FALSE),"")</f>
        <v/>
      </c>
      <c r="AO162" s="289" t="str">
        <f t="shared" si="9"/>
        <v/>
      </c>
      <c r="AP162" s="290" t="str">
        <f t="shared" si="10"/>
        <v/>
      </c>
      <c r="AQ162" s="290"/>
      <c r="AR162" s="239" t="str">
        <f t="shared" si="11"/>
        <v/>
      </c>
      <c r="AS162" s="290"/>
    </row>
    <row r="163" spans="1:45" x14ac:dyDescent="0.25">
      <c r="A163" s="2" t="str">
        <f>'Miljövärden för publ företag'!B165</f>
        <v>Mälarenergi AB</v>
      </c>
      <c r="B163" s="2" t="str">
        <f>'Miljövärden för publ företag'!C165</f>
        <v>Kungsör</v>
      </c>
      <c r="C163" t="str">
        <f>IFERROR(VLOOKUP($B163,Kraftvärmeprod!$B$1:$AH$479,MATCH(C$2,Kraftvärmeprod!$B$1:$AG$1,0),FALSE)/1,"")</f>
        <v/>
      </c>
      <c r="D163" t="str">
        <f>IFERROR(VLOOKUP($B163,Kraftvärmeprod!$B$1:$AH$479,MATCH(D$2,Kraftvärmeprod!$B$1:$AG$1,0),FALSE)/1,"")</f>
        <v/>
      </c>
      <c r="F163" t="str">
        <f>IF($D163="","",IFERROR(VLOOKUP($B163,Kraftvärmeprod!$B$1:$BX$550,MATCH(F$2,Kraftvärmeprod!$B$1:$VX$1,0),FALSE)/1,0)-IFERROR(VLOOKUP($B163,'Slutlig allokering kvv'!$B$2:$BX$550,MATCH(F$2,'Slutlig allokering kvv'!$B$1:$BX$1,0),FALSE)/1,0))</f>
        <v/>
      </c>
      <c r="G163" t="str">
        <f>IF($D163="","",IFERROR(VLOOKUP($B163,Kraftvärmeprod!$B$1:$BX$550,MATCH(G$2,Kraftvärmeprod!$B$1:$VX$1,0),FALSE)/1,0)-IFERROR(VLOOKUP($B163,'Slutlig allokering kvv'!$B$2:$BX$550,MATCH(G$2,'Slutlig allokering kvv'!$B$1:$BX$1,0),FALSE)/1,0))</f>
        <v/>
      </c>
      <c r="H163" t="str">
        <f>IF($D163="","",IFERROR(VLOOKUP($B163,Kraftvärmeprod!$B$1:$BX$550,MATCH(H$2,Kraftvärmeprod!$B$1:$VX$1,0),FALSE)/1,0)-IFERROR(VLOOKUP($B163,'Slutlig allokering kvv'!$B$2:$BX$550,MATCH(H$2,'Slutlig allokering kvv'!$B$1:$BX$1,0),FALSE)/1,0))</f>
        <v/>
      </c>
      <c r="I163" t="str">
        <f>IF($D163="","",IFERROR(VLOOKUP($B163,Kraftvärmeprod!$B$1:$BX$550,MATCH(I$2,Kraftvärmeprod!$B$1:$VX$1,0),FALSE)/1,0)-IFERROR(VLOOKUP($B163,'Slutlig allokering kvv'!$B$2:$BX$550,MATCH(I$2,'Slutlig allokering kvv'!$B$1:$BX$1,0),FALSE)/1,0))</f>
        <v/>
      </c>
      <c r="J163" t="str">
        <f>IF($D163="","",IFERROR(VLOOKUP($B163,Kraftvärmeprod!$B$1:$BX$550,MATCH(J$2,Kraftvärmeprod!$B$1:$VX$1,0),FALSE)/1,0)-IFERROR(VLOOKUP($B163,'Slutlig allokering kvv'!$B$2:$BX$550,MATCH(J$2,'Slutlig allokering kvv'!$B$1:$BX$1,0),FALSE)/1,0))</f>
        <v/>
      </c>
      <c r="K163" t="str">
        <f>IF($D163="","",IFERROR(VLOOKUP($B163,Kraftvärmeprod!$B$1:$BX$550,MATCH(K$2,Kraftvärmeprod!$B$1:$VX$1,0),FALSE)/1,0)-IFERROR(VLOOKUP($B163,'Slutlig allokering kvv'!$B$2:$BX$550,MATCH(K$2,'Slutlig allokering kvv'!$B$1:$BX$1,0),FALSE)/1,0))</f>
        <v/>
      </c>
      <c r="L163" t="str">
        <f>IF($D163="","",IFERROR(VLOOKUP($B163,Kraftvärmeprod!$B$1:$BX$550,MATCH(L$2,Kraftvärmeprod!$B$1:$VX$1,0),FALSE)/1,0)-IFERROR(VLOOKUP($B163,'Slutlig allokering kvv'!$B$2:$BX$550,MATCH(L$2,'Slutlig allokering kvv'!$B$1:$BX$1,0),FALSE)/1,0))</f>
        <v/>
      </c>
      <c r="M163" t="str">
        <f>IF($D163="","",IFERROR(VLOOKUP($B163,Kraftvärmeprod!$B$1:$BX$550,MATCH(M$2,Kraftvärmeprod!$B$1:$VX$1,0),FALSE)/1,0)-IFERROR(VLOOKUP($B163,'Slutlig allokering kvv'!$B$2:$BX$550,MATCH(M$2,'Slutlig allokering kvv'!$B$1:$BX$1,0),FALSE)/1,0))</f>
        <v/>
      </c>
      <c r="N163" t="str">
        <f>IF($D163="","",IFERROR(VLOOKUP($B163,Kraftvärmeprod!$B$1:$BX$550,MATCH(N$2,Kraftvärmeprod!$B$1:$VX$1,0),FALSE)/1,0)-IFERROR(VLOOKUP($B163,'Slutlig allokering kvv'!$B$2:$BX$550,MATCH(N$2,'Slutlig allokering kvv'!$B$1:$BX$1,0),FALSE)/1,0))</f>
        <v/>
      </c>
      <c r="O163" t="str">
        <f>IF($D163="","",IFERROR(VLOOKUP($B163,Kraftvärmeprod!$B$1:$BX$550,MATCH(O$2,Kraftvärmeprod!$B$1:$VX$1,0),FALSE)/1,0)-IFERROR(VLOOKUP($B163,'Slutlig allokering kvv'!$B$2:$BX$550,MATCH(O$2,'Slutlig allokering kvv'!$B$1:$BX$1,0),FALSE)/1,0))</f>
        <v/>
      </c>
      <c r="P163" t="str">
        <f>IF($D163="","",IFERROR(VLOOKUP($B163,Kraftvärmeprod!$B$1:$BX$550,MATCH(P$2,Kraftvärmeprod!$B$1:$VX$1,0),FALSE)/1,0)-IFERROR(VLOOKUP($B163,'Slutlig allokering kvv'!$B$2:$BX$550,MATCH(P$2,'Slutlig allokering kvv'!$B$1:$BX$1,0),FALSE)/1,0))</f>
        <v/>
      </c>
      <c r="Q163" t="str">
        <f>IF($D163="","",IFERROR(VLOOKUP($B163,Kraftvärmeprod!$B$1:$BX$550,MATCH(Q$2,Kraftvärmeprod!$B$1:$VX$1,0),FALSE)/1,0)-IFERROR(VLOOKUP($B163,'Slutlig allokering kvv'!$B$2:$BX$550,MATCH(Q$2,'Slutlig allokering kvv'!$B$1:$BX$1,0),FALSE)/1,0))</f>
        <v/>
      </c>
      <c r="R163" t="str">
        <f>IF($D163="","",IFERROR(VLOOKUP($B163,Kraftvärmeprod!$B$1:$BX$550,MATCH(R$2,Kraftvärmeprod!$B$1:$VX$1,0),FALSE)/1,0)-IFERROR(VLOOKUP($B163,'Slutlig allokering kvv'!$B$2:$BX$550,MATCH(R$2,'Slutlig allokering kvv'!$B$1:$BX$1,0),FALSE)/1,0))</f>
        <v/>
      </c>
      <c r="S163" t="str">
        <f>IF($D163="","",IFERROR(VLOOKUP($B163,Kraftvärmeprod!$B$1:$BX$550,MATCH(S$2,Kraftvärmeprod!$B$1:$VX$1,0),FALSE)/1,0)-IFERROR(VLOOKUP($B163,'Slutlig allokering kvv'!$B$2:$BX$550,MATCH(S$2,'Slutlig allokering kvv'!$B$1:$BX$1,0),FALSE)/1,0))</f>
        <v/>
      </c>
      <c r="T163" t="str">
        <f>IF($D163="","",IFERROR(VLOOKUP($B163,Kraftvärmeprod!$B$1:$BX$550,MATCH(T$2,Kraftvärmeprod!$B$1:$VX$1,0),FALSE)/1,0)-IFERROR(VLOOKUP($B163,'Slutlig allokering kvv'!$B$2:$BX$550,MATCH(T$2,'Slutlig allokering kvv'!$B$1:$BX$1,0),FALSE)/1,0))</f>
        <v/>
      </c>
      <c r="U163" t="str">
        <f>IF($D163="","",IFERROR(VLOOKUP($B163,Kraftvärmeprod!$B$1:$BX$550,MATCH(U$2,Kraftvärmeprod!$B$1:$VX$1,0),FALSE)/1,0)-IFERROR(VLOOKUP($B163,'Slutlig allokering kvv'!$B$2:$BX$550,MATCH(U$2,'Slutlig allokering kvv'!$B$1:$BX$1,0),FALSE)/1,0))</f>
        <v/>
      </c>
      <c r="V163" t="str">
        <f>IF($D163="","",IFERROR(VLOOKUP($B163,Kraftvärmeprod!$B$1:$BX$550,MATCH(V$2,Kraftvärmeprod!$B$1:$VX$1,0),FALSE)/1,0)-IFERROR(VLOOKUP($B163,'Slutlig allokering kvv'!$B$2:$BX$550,MATCH(V$2,'Slutlig allokering kvv'!$B$1:$BX$1,0),FALSE)/1,0))</f>
        <v/>
      </c>
      <c r="W163" t="str">
        <f>IF($D163="","",IFERROR(VLOOKUP($B163,Kraftvärmeprod!$B$1:$BX$550,MATCH(W$2,Kraftvärmeprod!$B$1:$VX$1,0),FALSE)/1,0)-IFERROR(VLOOKUP($B163,'Slutlig allokering kvv'!$B$2:$BX$550,MATCH(W$2,'Slutlig allokering kvv'!$B$1:$BX$1,0),FALSE)/1,0))</f>
        <v/>
      </c>
      <c r="X163" t="str">
        <f>IF($D163="","",IFERROR(VLOOKUP($B163,Kraftvärmeprod!$B$1:$BX$550,MATCH(X$2,Kraftvärmeprod!$B$1:$VX$1,0),FALSE)/1,0)-IFERROR(VLOOKUP($B163,'Slutlig allokering kvv'!$B$2:$BX$550,MATCH(X$2,'Slutlig allokering kvv'!$B$1:$BX$1,0),FALSE)/1,0))</f>
        <v/>
      </c>
      <c r="Y163" t="str">
        <f>IF($D163="","",IFERROR(VLOOKUP($B163,Kraftvärmeprod!$B$1:$BX$550,MATCH(Y$2,Kraftvärmeprod!$B$1:$VX$1,0),FALSE)/1,0)-IFERROR(VLOOKUP($B163,'Slutlig allokering kvv'!$B$2:$BX$550,MATCH(Y$2,'Slutlig allokering kvv'!$B$1:$BX$1,0),FALSE)/1,0))</f>
        <v/>
      </c>
      <c r="Z163" t="str">
        <f>IF($D163="","",IFERROR(VLOOKUP($B163,Kraftvärmeprod!$B$1:$BX$550,MATCH(Z$2,Kraftvärmeprod!$B$1:$VX$1,0),FALSE)/1,0)-IFERROR(VLOOKUP($B163,'Slutlig allokering kvv'!$B$2:$BX$550,MATCH(Z$2,'Slutlig allokering kvv'!$B$1:$BX$1,0),FALSE)/1,0))</f>
        <v/>
      </c>
      <c r="AA163" t="str">
        <f>IF($D163="","",IFERROR(VLOOKUP($B163,Kraftvärmeprod!$B$1:$BX$550,MATCH(AA$2,Kraftvärmeprod!$B$1:$VX$1,0),FALSE)/1,0)-IFERROR(VLOOKUP($B163,'Slutlig allokering kvv'!$B$2:$BX$550,MATCH(AA$2,'Slutlig allokering kvv'!$B$1:$BX$1,0),FALSE)/1,0))</f>
        <v/>
      </c>
      <c r="AB163" t="str">
        <f>IF($D163="","",IFERROR(VLOOKUP($B163,Kraftvärmeprod!$B$1:$BX$550,MATCH(AB$2,Kraftvärmeprod!$B$1:$VX$1,0),FALSE)/1,0)-IFERROR(VLOOKUP($B163,'Slutlig allokering kvv'!$B$2:$BX$550,MATCH(AB$2,'Slutlig allokering kvv'!$B$1:$BX$1,0),FALSE)/1,0))</f>
        <v/>
      </c>
      <c r="AC163" t="str">
        <f>IF($D163="","",IFERROR(VLOOKUP($B163,Kraftvärmeprod!$B$1:$BX$550,MATCH(AC$2,Kraftvärmeprod!$B$1:$VX$1,0),FALSE)/1,0)-IFERROR(VLOOKUP($B163,'Slutlig allokering kvv'!$B$2:$BX$550,MATCH(AC$2,'Slutlig allokering kvv'!$B$1:$BX$1,0),FALSE)/1,0))</f>
        <v/>
      </c>
      <c r="AE163" t="str">
        <f>IF($D163="","",IFERROR(VLOOKUP($B163,Miljö!$B$1:$E$550,MATCH("Hjälpel kraftvärme (GWh)",Miljö!$B$1:$E$1,0),FALSE)/1,0)-IFERROR(VLOOKUP($B163,'Slutlig allokering kvv'!$B$2:$BX$550,MATCH(AE$2,'Slutlig allokering kvv'!$B$1:$BX$1,0),FALSE)/1,0))</f>
        <v/>
      </c>
      <c r="AI163">
        <f t="shared" si="8"/>
        <v>0</v>
      </c>
      <c r="AK163">
        <f>IFERROR(VLOOKUP($B163,'Slutlig allokering kvv'!$B$2:$AX$550,MATCH("Summa slutlig allokerad tillförd energi (utan hjälpel och rökgaskondensering):",'Slutlig allokering kvv'!$B$1:$AX$1,0),FALSE)/1,"")</f>
        <v>0</v>
      </c>
      <c r="AM163" s="289" t="str">
        <f>IFERROR(1-VLOOKUP($B163,'Slutlig allokering kvv'!$B$2:$AX$550,MATCH("Andel av bränsle i kvv som allokerats till värme, exklusive rökgaskondensering och hjälpel",'Slutlig allokering kvv'!$B$1:$AX$1,0),FALSE),"")</f>
        <v/>
      </c>
      <c r="AO163" s="289" t="str">
        <f t="shared" si="9"/>
        <v/>
      </c>
      <c r="AP163" s="290" t="str">
        <f t="shared" si="10"/>
        <v/>
      </c>
      <c r="AQ163" s="290"/>
      <c r="AR163" s="239" t="str">
        <f t="shared" si="11"/>
        <v/>
      </c>
      <c r="AS163" s="290"/>
    </row>
    <row r="164" spans="1:45" x14ac:dyDescent="0.25">
      <c r="A164" s="2" t="str">
        <f>'Miljövärden för publ företag'!B166</f>
        <v>Mälarenergi AB</v>
      </c>
      <c r="B164" s="2" t="str">
        <f>'Miljövärden för publ företag'!C166</f>
        <v>Västerås</v>
      </c>
      <c r="C164">
        <f>IFERROR(VLOOKUP($B164,Kraftvärmeprod!$B$1:$AH$479,MATCH(C$2,Kraftvärmeprod!$B$1:$AG$1,0),FALSE)/1,"")</f>
        <v>1016.47</v>
      </c>
      <c r="D164">
        <f>IFERROR(VLOOKUP($B164,Kraftvärmeprod!$B$1:$AH$479,MATCH(D$2,Kraftvärmeprod!$B$1:$AG$1,0),FALSE)/1,"")</f>
        <v>413.43</v>
      </c>
      <c r="F164">
        <f>IF($D164="","",IFERROR(VLOOKUP($B164,Kraftvärmeprod!$B$1:$BX$550,MATCH(F$2,Kraftvärmeprod!$B$1:$VX$1,0),FALSE)/1,0)-IFERROR(VLOOKUP($B164,'Slutlig allokering kvv'!$B$2:$BX$550,MATCH(F$2,'Slutlig allokering kvv'!$B$1:$BX$1,0),FALSE)/1,0))</f>
        <v>47.510000000000019</v>
      </c>
      <c r="G164">
        <f>IF($D164="","",IFERROR(VLOOKUP($B164,Kraftvärmeprod!$B$1:$BX$550,MATCH(G$2,Kraftvärmeprod!$B$1:$VX$1,0),FALSE)/1,0)-IFERROR(VLOOKUP($B164,'Slutlig allokering kvv'!$B$2:$BX$550,MATCH(G$2,'Slutlig allokering kvv'!$B$1:$BX$1,0),FALSE)/1,0))</f>
        <v>2.96</v>
      </c>
      <c r="H164">
        <f>IF($D164="","",IFERROR(VLOOKUP($B164,Kraftvärmeprod!$B$1:$BX$550,MATCH(H$2,Kraftvärmeprod!$B$1:$VX$1,0),FALSE)/1,0)-IFERROR(VLOOKUP($B164,'Slutlig allokering kvv'!$B$2:$BX$550,MATCH(H$2,'Slutlig allokering kvv'!$B$1:$BX$1,0),FALSE)/1,0))</f>
        <v>0</v>
      </c>
      <c r="I164">
        <f>IF($D164="","",IFERROR(VLOOKUP($B164,Kraftvärmeprod!$B$1:$BX$550,MATCH(I$2,Kraftvärmeprod!$B$1:$VX$1,0),FALSE)/1,0)-IFERROR(VLOOKUP($B164,'Slutlig allokering kvv'!$B$2:$BX$550,MATCH(I$2,'Slutlig allokering kvv'!$B$1:$BX$1,0),FALSE)/1,0))</f>
        <v>0</v>
      </c>
      <c r="J164">
        <f>IF($D164="","",IFERROR(VLOOKUP($B164,Kraftvärmeprod!$B$1:$BX$550,MATCH(J$2,Kraftvärmeprod!$B$1:$VX$1,0),FALSE)/1,0)-IFERROR(VLOOKUP($B164,'Slutlig allokering kvv'!$B$2:$BX$550,MATCH(J$2,'Slutlig allokering kvv'!$B$1:$BX$1,0),FALSE)/1,0))</f>
        <v>0</v>
      </c>
      <c r="K164">
        <f>IF($D164="","",IFERROR(VLOOKUP($B164,Kraftvärmeprod!$B$1:$BX$550,MATCH(K$2,Kraftvärmeprod!$B$1:$VX$1,0),FALSE)/1,0)-IFERROR(VLOOKUP($B164,'Slutlig allokering kvv'!$B$2:$BX$550,MATCH(K$2,'Slutlig allokering kvv'!$B$1:$BX$1,0),FALSE)/1,0))</f>
        <v>0</v>
      </c>
      <c r="L164">
        <f>IF($D164="","",IFERROR(VLOOKUP($B164,Kraftvärmeprod!$B$1:$BX$550,MATCH(L$2,Kraftvärmeprod!$B$1:$VX$1,0),FALSE)/1,0)-IFERROR(VLOOKUP($B164,'Slutlig allokering kvv'!$B$2:$BX$550,MATCH(L$2,'Slutlig allokering kvv'!$B$1:$BX$1,0),FALSE)/1,0))</f>
        <v>24.560000000000002</v>
      </c>
      <c r="M164">
        <f>IF($D164="","",IFERROR(VLOOKUP($B164,Kraftvärmeprod!$B$1:$BX$550,MATCH(M$2,Kraftvärmeprod!$B$1:$VX$1,0),FALSE)/1,0)-IFERROR(VLOOKUP($B164,'Slutlig allokering kvv'!$B$2:$BX$550,MATCH(M$2,'Slutlig allokering kvv'!$B$1:$BX$1,0),FALSE)/1,0))</f>
        <v>29.540000000000006</v>
      </c>
      <c r="N164">
        <f>IF($D164="","",IFERROR(VLOOKUP($B164,Kraftvärmeprod!$B$1:$BX$550,MATCH(N$2,Kraftvärmeprod!$B$1:$VX$1,0),FALSE)/1,0)-IFERROR(VLOOKUP($B164,'Slutlig allokering kvv'!$B$2:$BX$550,MATCH(N$2,'Slutlig allokering kvv'!$B$1:$BX$1,0),FALSE)/1,0))</f>
        <v>7.379999999999999</v>
      </c>
      <c r="O164">
        <f>IF($D164="","",IFERROR(VLOOKUP($B164,Kraftvärmeprod!$B$1:$BX$550,MATCH(O$2,Kraftvärmeprod!$B$1:$VX$1,0),FALSE)/1,0)-IFERROR(VLOOKUP($B164,'Slutlig allokering kvv'!$B$2:$BX$550,MATCH(O$2,'Slutlig allokering kvv'!$B$1:$BX$1,0),FALSE)/1,0))</f>
        <v>27.149999999999991</v>
      </c>
      <c r="P164">
        <f>IF($D164="","",IFERROR(VLOOKUP($B164,Kraftvärmeprod!$B$1:$BX$550,MATCH(P$2,Kraftvärmeprod!$B$1:$VX$1,0),FALSE)/1,0)-IFERROR(VLOOKUP($B164,'Slutlig allokering kvv'!$B$2:$BX$550,MATCH(P$2,'Slutlig allokering kvv'!$B$1:$BX$1,0),FALSE)/1,0))</f>
        <v>7.379999999999999</v>
      </c>
      <c r="Q164">
        <f>IF($D164="","",IFERROR(VLOOKUP($B164,Kraftvärmeprod!$B$1:$BX$550,MATCH(Q$2,Kraftvärmeprod!$B$1:$VX$1,0),FALSE)/1,0)-IFERROR(VLOOKUP($B164,'Slutlig allokering kvv'!$B$2:$BX$550,MATCH(Q$2,'Slutlig allokering kvv'!$B$1:$BX$1,0),FALSE)/1,0))</f>
        <v>0</v>
      </c>
      <c r="R164">
        <f>IF($D164="","",IFERROR(VLOOKUP($B164,Kraftvärmeprod!$B$1:$BX$550,MATCH(R$2,Kraftvärmeprod!$B$1:$VX$1,0),FALSE)/1,0)-IFERROR(VLOOKUP($B164,'Slutlig allokering kvv'!$B$2:$BX$550,MATCH(R$2,'Slutlig allokering kvv'!$B$1:$BX$1,0),FALSE)/1,0))</f>
        <v>0</v>
      </c>
      <c r="S164">
        <f>IF($D164="","",IFERROR(VLOOKUP($B164,Kraftvärmeprod!$B$1:$BX$550,MATCH(S$2,Kraftvärmeprod!$B$1:$VX$1,0),FALSE)/1,0)-IFERROR(VLOOKUP($B164,'Slutlig allokering kvv'!$B$2:$BX$550,MATCH(S$2,'Slutlig allokering kvv'!$B$1:$BX$1,0),FALSE)/1,0))</f>
        <v>0</v>
      </c>
      <c r="T164">
        <f>IF($D164="","",IFERROR(VLOOKUP($B164,Kraftvärmeprod!$B$1:$BX$550,MATCH(T$2,Kraftvärmeprod!$B$1:$VX$1,0),FALSE)/1,0)-IFERROR(VLOOKUP($B164,'Slutlig allokering kvv'!$B$2:$BX$550,MATCH(T$2,'Slutlig allokering kvv'!$B$1:$BX$1,0),FALSE)/1,0))</f>
        <v>0</v>
      </c>
      <c r="U164">
        <f>IF($D164="","",IFERROR(VLOOKUP($B164,Kraftvärmeprod!$B$1:$BX$550,MATCH(U$2,Kraftvärmeprod!$B$1:$VX$1,0),FALSE)/1,0)-IFERROR(VLOOKUP($B164,'Slutlig allokering kvv'!$B$2:$BX$550,MATCH(U$2,'Slutlig allokering kvv'!$B$1:$BX$1,0),FALSE)/1,0))</f>
        <v>0</v>
      </c>
      <c r="V164">
        <f>IF($D164="","",IFERROR(VLOOKUP($B164,Kraftvärmeprod!$B$1:$BX$550,MATCH(V$2,Kraftvärmeprod!$B$1:$VX$1,0),FALSE)/1,0)-IFERROR(VLOOKUP($B164,'Slutlig allokering kvv'!$B$2:$BX$550,MATCH(V$2,'Slutlig allokering kvv'!$B$1:$BX$1,0),FALSE)/1,0))</f>
        <v>70.890000000000015</v>
      </c>
      <c r="W164">
        <f>IF($D164="","",IFERROR(VLOOKUP($B164,Kraftvärmeprod!$B$1:$BX$550,MATCH(W$2,Kraftvärmeprod!$B$1:$VX$1,0),FALSE)/1,0)-IFERROR(VLOOKUP($B164,'Slutlig allokering kvv'!$B$2:$BX$550,MATCH(W$2,'Slutlig allokering kvv'!$B$1:$BX$1,0),FALSE)/1,0))</f>
        <v>3.5000000000000009</v>
      </c>
      <c r="X164">
        <f>IF($D164="","",IFERROR(VLOOKUP($B164,Kraftvärmeprod!$B$1:$BX$550,MATCH(X$2,Kraftvärmeprod!$B$1:$VX$1,0),FALSE)/1,0)-IFERROR(VLOOKUP($B164,'Slutlig allokering kvv'!$B$2:$BX$550,MATCH(X$2,'Slutlig allokering kvv'!$B$1:$BX$1,0),FALSE)/1,0))</f>
        <v>0</v>
      </c>
      <c r="Y164">
        <f>IF($D164="","",IFERROR(VLOOKUP($B164,Kraftvärmeprod!$B$1:$BX$550,MATCH(Y$2,Kraftvärmeprod!$B$1:$VX$1,0),FALSE)/1,0)-IFERROR(VLOOKUP($B164,'Slutlig allokering kvv'!$B$2:$BX$550,MATCH(Y$2,'Slutlig allokering kvv'!$B$1:$BX$1,0),FALSE)/1,0))</f>
        <v>0</v>
      </c>
      <c r="Z164">
        <f>IF($D164="","",IFERROR(VLOOKUP($B164,Kraftvärmeprod!$B$1:$BX$550,MATCH(Z$2,Kraftvärmeprod!$B$1:$VX$1,0),FALSE)/1,0)-IFERROR(VLOOKUP($B164,'Slutlig allokering kvv'!$B$2:$BX$550,MATCH(Z$2,'Slutlig allokering kvv'!$B$1:$BX$1,0),FALSE)/1,0))</f>
        <v>15.440000000000001</v>
      </c>
      <c r="AA164">
        <f>IF($D164="","",IFERROR(VLOOKUP($B164,Kraftvärmeprod!$B$1:$BX$550,MATCH(AA$2,Kraftvärmeprod!$B$1:$VX$1,0),FALSE)/1,0)-IFERROR(VLOOKUP($B164,'Slutlig allokering kvv'!$B$2:$BX$550,MATCH(AA$2,'Slutlig allokering kvv'!$B$1:$BX$1,0),FALSE)/1,0))</f>
        <v>518.48</v>
      </c>
      <c r="AB164">
        <f>IF($D164="","",IFERROR(VLOOKUP($B164,Kraftvärmeprod!$B$1:$BX$550,MATCH(AB$2,Kraftvärmeprod!$B$1:$VX$1,0),FALSE)/1,0)-IFERROR(VLOOKUP($B164,'Slutlig allokering kvv'!$B$2:$BX$550,MATCH(AB$2,'Slutlig allokering kvv'!$B$1:$BX$1,0),FALSE)/1,0))</f>
        <v>0</v>
      </c>
      <c r="AC164">
        <f>IF($D164="","",IFERROR(VLOOKUP($B164,Kraftvärmeprod!$B$1:$BX$550,MATCH(AC$2,Kraftvärmeprod!$B$1:$VX$1,0),FALSE)/1,0)-IFERROR(VLOOKUP($B164,'Slutlig allokering kvv'!$B$2:$BX$550,MATCH(AC$2,'Slutlig allokering kvv'!$B$1:$BX$1,0),FALSE)/1,0))</f>
        <v>0</v>
      </c>
      <c r="AE164">
        <f>IF($D164="","",IFERROR(VLOOKUP($B164,Miljö!$B$1:$E$550,MATCH("Hjälpel kraftvärme (GWh)",Miljö!$B$1:$E$1,0),FALSE)/1,0)-IFERROR(VLOOKUP($B164,'Slutlig allokering kvv'!$B$2:$BX$550,MATCH(AE$2,'Slutlig allokering kvv'!$B$1:$BX$1,0),FALSE)/1,0))</f>
        <v>46.059999999999995</v>
      </c>
      <c r="AI164">
        <f t="shared" si="8"/>
        <v>754.79000000000008</v>
      </c>
      <c r="AK164">
        <f>IFERROR(VLOOKUP($B164,'Slutlig allokering kvv'!$B$2:$AX$550,MATCH("Summa slutlig allokerad tillförd energi (utan hjälpel och rökgaskondensering):",'Slutlig allokering kvv'!$B$1:$AX$1,0),FALSE)/1,"")</f>
        <v>773.25</v>
      </c>
      <c r="AM164" s="289">
        <f>IFERROR(1-VLOOKUP($B164,'Slutlig allokering kvv'!$B$2:$AX$550,MATCH("Andel av bränsle i kvv som allokerats till värme, exklusive rökgaskondensering och hjälpel",'Slutlig allokering kvv'!$B$1:$AX$1,0),FALSE),"")</f>
        <v>0.49395958220988978</v>
      </c>
      <c r="AO164" s="289">
        <f t="shared" si="9"/>
        <v>0.49395958220988984</v>
      </c>
      <c r="AP164" s="290">
        <f t="shared" si="10"/>
        <v>-5.5511151231257827E-17</v>
      </c>
      <c r="AQ164" s="290"/>
      <c r="AR164" s="239">
        <f t="shared" si="11"/>
        <v>0.51623899606667911</v>
      </c>
      <c r="AS164" s="290"/>
    </row>
    <row r="165" spans="1:45" x14ac:dyDescent="0.25">
      <c r="A165" s="2" t="str">
        <f>'Miljövärden för publ företag'!B167</f>
        <v>Mälarenergi AB</v>
      </c>
      <c r="B165" s="2" t="str">
        <f>'Miljövärden för publ företag'!C167</f>
        <v>Västerås Miljömärkt</v>
      </c>
      <c r="C165">
        <f>IFERROR(VLOOKUP($B165,Kraftvärmeprod!$B$1:$AH$479,MATCH(C$2,Kraftvärmeprod!$B$1:$AG$1,0),FALSE)/1,"")</f>
        <v>13.3362</v>
      </c>
      <c r="D165">
        <f>IFERROR(VLOOKUP($B165,Kraftvärmeprod!$B$1:$AH$479,MATCH(D$2,Kraftvärmeprod!$B$1:$AG$1,0),FALSE)/1,"")</f>
        <v>5.4242999999999997</v>
      </c>
      <c r="F165">
        <f>IF($D165="","",IFERROR(VLOOKUP($B165,Kraftvärmeprod!$B$1:$BX$550,MATCH(F$2,Kraftvärmeprod!$B$1:$VX$1,0),FALSE)/1,0)-IFERROR(VLOOKUP($B165,'Slutlig allokering kvv'!$B$2:$BX$550,MATCH(F$2,'Slutlig allokering kvv'!$B$1:$BX$1,0),FALSE)/1,0))</f>
        <v>0.71787000000000001</v>
      </c>
      <c r="G165">
        <f>IF($D165="","",IFERROR(VLOOKUP($B165,Kraftvärmeprod!$B$1:$BX$550,MATCH(G$2,Kraftvärmeprod!$B$1:$VX$1,0),FALSE)/1,0)-IFERROR(VLOOKUP($B165,'Slutlig allokering kvv'!$B$2:$BX$550,MATCH(G$2,'Slutlig allokering kvv'!$B$1:$BX$1,0),FALSE)/1,0))</f>
        <v>6.9970000000000018E-2</v>
      </c>
      <c r="H165">
        <f>IF($D165="","",IFERROR(VLOOKUP($B165,Kraftvärmeprod!$B$1:$BX$550,MATCH(H$2,Kraftvärmeprod!$B$1:$VX$1,0),FALSE)/1,0)-IFERROR(VLOOKUP($B165,'Slutlig allokering kvv'!$B$2:$BX$550,MATCH(H$2,'Slutlig allokering kvv'!$B$1:$BX$1,0),FALSE)/1,0))</f>
        <v>0</v>
      </c>
      <c r="I165">
        <f>IF($D165="","",IFERROR(VLOOKUP($B165,Kraftvärmeprod!$B$1:$BX$550,MATCH(I$2,Kraftvärmeprod!$B$1:$VX$1,0),FALSE)/1,0)-IFERROR(VLOOKUP($B165,'Slutlig allokering kvv'!$B$2:$BX$550,MATCH(I$2,'Slutlig allokering kvv'!$B$1:$BX$1,0),FALSE)/1,0))</f>
        <v>0</v>
      </c>
      <c r="J165">
        <f>IF($D165="","",IFERROR(VLOOKUP($B165,Kraftvärmeprod!$B$1:$BX$550,MATCH(J$2,Kraftvärmeprod!$B$1:$VX$1,0),FALSE)/1,0)-IFERROR(VLOOKUP($B165,'Slutlig allokering kvv'!$B$2:$BX$550,MATCH(J$2,'Slutlig allokering kvv'!$B$1:$BX$1,0),FALSE)/1,0))</f>
        <v>0</v>
      </c>
      <c r="K165">
        <f>IF($D165="","",IFERROR(VLOOKUP($B165,Kraftvärmeprod!$B$1:$BX$550,MATCH(K$2,Kraftvärmeprod!$B$1:$VX$1,0),FALSE)/1,0)-IFERROR(VLOOKUP($B165,'Slutlig allokering kvv'!$B$2:$BX$550,MATCH(K$2,'Slutlig allokering kvv'!$B$1:$BX$1,0),FALSE)/1,0))</f>
        <v>0</v>
      </c>
      <c r="L165">
        <f>IF($D165="","",IFERROR(VLOOKUP($B165,Kraftvärmeprod!$B$1:$BX$550,MATCH(L$2,Kraftvärmeprod!$B$1:$VX$1,0),FALSE)/1,0)-IFERROR(VLOOKUP($B165,'Slutlig allokering kvv'!$B$2:$BX$550,MATCH(L$2,'Slutlig allokering kvv'!$B$1:$BX$1,0),FALSE)/1,0))</f>
        <v>0.9791700000000001</v>
      </c>
      <c r="M165">
        <f>IF($D165="","",IFERROR(VLOOKUP($B165,Kraftvärmeprod!$B$1:$BX$550,MATCH(M$2,Kraftvärmeprod!$B$1:$VX$1,0),FALSE)/1,0)-IFERROR(VLOOKUP($B165,'Slutlig allokering kvv'!$B$2:$BX$550,MATCH(M$2,'Slutlig allokering kvv'!$B$1:$BX$1,0),FALSE)/1,0))</f>
        <v>1.1777999999999997</v>
      </c>
      <c r="N165">
        <f>IF($D165="","",IFERROR(VLOOKUP($B165,Kraftvärmeprod!$B$1:$BX$550,MATCH(N$2,Kraftvärmeprod!$B$1:$VX$1,0),FALSE)/1,0)-IFERROR(VLOOKUP($B165,'Slutlig allokering kvv'!$B$2:$BX$550,MATCH(N$2,'Slutlig allokering kvv'!$B$1:$BX$1,0),FALSE)/1,0))</f>
        <v>0.29519999999999996</v>
      </c>
      <c r="O165">
        <f>IF($D165="","",IFERROR(VLOOKUP($B165,Kraftvärmeprod!$B$1:$BX$550,MATCH(O$2,Kraftvärmeprod!$B$1:$VX$1,0),FALSE)/1,0)-IFERROR(VLOOKUP($B165,'Slutlig allokering kvv'!$B$2:$BX$550,MATCH(O$2,'Slutlig allokering kvv'!$B$1:$BX$1,0),FALSE)/1,0))</f>
        <v>1.08223</v>
      </c>
      <c r="P165">
        <f>IF($D165="","",IFERROR(VLOOKUP($B165,Kraftvärmeprod!$B$1:$BX$550,MATCH(P$2,Kraftvärmeprod!$B$1:$VX$1,0),FALSE)/1,0)-IFERROR(VLOOKUP($B165,'Slutlig allokering kvv'!$B$2:$BX$550,MATCH(P$2,'Slutlig allokering kvv'!$B$1:$BX$1,0),FALSE)/1,0))</f>
        <v>0.29519999999999996</v>
      </c>
      <c r="Q165">
        <f>IF($D165="","",IFERROR(VLOOKUP($B165,Kraftvärmeprod!$B$1:$BX$550,MATCH(Q$2,Kraftvärmeprod!$B$1:$VX$1,0),FALSE)/1,0)-IFERROR(VLOOKUP($B165,'Slutlig allokering kvv'!$B$2:$BX$550,MATCH(Q$2,'Slutlig allokering kvv'!$B$1:$BX$1,0),FALSE)/1,0))</f>
        <v>0</v>
      </c>
      <c r="R165">
        <f>IF($D165="","",IFERROR(VLOOKUP($B165,Kraftvärmeprod!$B$1:$BX$550,MATCH(R$2,Kraftvärmeprod!$B$1:$VX$1,0),FALSE)/1,0)-IFERROR(VLOOKUP($B165,'Slutlig allokering kvv'!$B$2:$BX$550,MATCH(R$2,'Slutlig allokering kvv'!$B$1:$BX$1,0),FALSE)/1,0))</f>
        <v>0</v>
      </c>
      <c r="S165">
        <f>IF($D165="","",IFERROR(VLOOKUP($B165,Kraftvärmeprod!$B$1:$BX$550,MATCH(S$2,Kraftvärmeprod!$B$1:$VX$1,0),FALSE)/1,0)-IFERROR(VLOOKUP($B165,'Slutlig allokering kvv'!$B$2:$BX$550,MATCH(S$2,'Slutlig allokering kvv'!$B$1:$BX$1,0),FALSE)/1,0))</f>
        <v>0</v>
      </c>
      <c r="T165">
        <f>IF($D165="","",IFERROR(VLOOKUP($B165,Kraftvärmeprod!$B$1:$BX$550,MATCH(T$2,Kraftvärmeprod!$B$1:$VX$1,0),FALSE)/1,0)-IFERROR(VLOOKUP($B165,'Slutlig allokering kvv'!$B$2:$BX$550,MATCH(T$2,'Slutlig allokering kvv'!$B$1:$BX$1,0),FALSE)/1,0))</f>
        <v>0</v>
      </c>
      <c r="U165">
        <f>IF($D165="","",IFERROR(VLOOKUP($B165,Kraftvärmeprod!$B$1:$BX$550,MATCH(U$2,Kraftvärmeprod!$B$1:$VX$1,0),FALSE)/1,0)-IFERROR(VLOOKUP($B165,'Slutlig allokering kvv'!$B$2:$BX$550,MATCH(U$2,'Slutlig allokering kvv'!$B$1:$BX$1,0),FALSE)/1,0))</f>
        <v>0</v>
      </c>
      <c r="V165">
        <f>IF($D165="","",IFERROR(VLOOKUP($B165,Kraftvärmeprod!$B$1:$BX$550,MATCH(V$2,Kraftvärmeprod!$B$1:$VX$1,0),FALSE)/1,0)-IFERROR(VLOOKUP($B165,'Slutlig allokering kvv'!$B$2:$BX$550,MATCH(V$2,'Slutlig allokering kvv'!$B$1:$BX$1,0),FALSE)/1,0))</f>
        <v>1.1956</v>
      </c>
      <c r="W165">
        <f>IF($D165="","",IFERROR(VLOOKUP($B165,Kraftvärmeprod!$B$1:$BX$550,MATCH(W$2,Kraftvärmeprod!$B$1:$VX$1,0),FALSE)/1,0)-IFERROR(VLOOKUP($B165,'Slutlig allokering kvv'!$B$2:$BX$550,MATCH(W$2,'Slutlig allokering kvv'!$B$1:$BX$1,0),FALSE)/1,0))</f>
        <v>0.36965999999999999</v>
      </c>
      <c r="X165">
        <f>IF($D165="","",IFERROR(VLOOKUP($B165,Kraftvärmeprod!$B$1:$BX$550,MATCH(X$2,Kraftvärmeprod!$B$1:$VX$1,0),FALSE)/1,0)-IFERROR(VLOOKUP($B165,'Slutlig allokering kvv'!$B$2:$BX$550,MATCH(X$2,'Slutlig allokering kvv'!$B$1:$BX$1,0),FALSE)/1,0))</f>
        <v>0</v>
      </c>
      <c r="Y165">
        <f>IF($D165="","",IFERROR(VLOOKUP($B165,Kraftvärmeprod!$B$1:$BX$550,MATCH(Y$2,Kraftvärmeprod!$B$1:$VX$1,0),FALSE)/1,0)-IFERROR(VLOOKUP($B165,'Slutlig allokering kvv'!$B$2:$BX$550,MATCH(Y$2,'Slutlig allokering kvv'!$B$1:$BX$1,0),FALSE)/1,0))</f>
        <v>0</v>
      </c>
      <c r="Z165">
        <f>IF($D165="","",IFERROR(VLOOKUP($B165,Kraftvärmeprod!$B$1:$BX$550,MATCH(Z$2,Kraftvärmeprod!$B$1:$VX$1,0),FALSE)/1,0)-IFERROR(VLOOKUP($B165,'Slutlig allokering kvv'!$B$2:$BX$550,MATCH(Z$2,'Slutlig allokering kvv'!$B$1:$BX$1,0),FALSE)/1,0))</f>
        <v>0.44486999999999993</v>
      </c>
      <c r="AA165">
        <f>IF($D165="","",IFERROR(VLOOKUP($B165,Kraftvärmeprod!$B$1:$BX$550,MATCH(AA$2,Kraftvärmeprod!$B$1:$VX$1,0),FALSE)/1,0)-IFERROR(VLOOKUP($B165,'Slutlig allokering kvv'!$B$2:$BX$550,MATCH(AA$2,'Slutlig allokering kvv'!$B$1:$BX$1,0),FALSE)/1,0))</f>
        <v>5.01309</v>
      </c>
      <c r="AB165">
        <f>IF($D165="","",IFERROR(VLOOKUP($B165,Kraftvärmeprod!$B$1:$BX$550,MATCH(AB$2,Kraftvärmeprod!$B$1:$VX$1,0),FALSE)/1,0)-IFERROR(VLOOKUP($B165,'Slutlig allokering kvv'!$B$2:$BX$550,MATCH(AB$2,'Slutlig allokering kvv'!$B$1:$BX$1,0),FALSE)/1,0))</f>
        <v>0</v>
      </c>
      <c r="AC165">
        <f>IF($D165="","",IFERROR(VLOOKUP($B165,Kraftvärmeprod!$B$1:$BX$550,MATCH(AC$2,Kraftvärmeprod!$B$1:$VX$1,0),FALSE)/1,0)-IFERROR(VLOOKUP($B165,'Slutlig allokering kvv'!$B$2:$BX$550,MATCH(AC$2,'Slutlig allokering kvv'!$B$1:$BX$1,0),FALSE)/1,0))</f>
        <v>0</v>
      </c>
      <c r="AE165">
        <f>IF($D165="","",IFERROR(VLOOKUP($B165,Miljö!$B$1:$E$550,MATCH("Hjälpel kraftvärme (GWh)",Miljö!$B$1:$E$1,0),FALSE)/1,0)-IFERROR(VLOOKUP($B165,'Slutlig allokering kvv'!$B$2:$BX$550,MATCH(AE$2,'Slutlig allokering kvv'!$B$1:$BX$1,0),FALSE)/1,0))</f>
        <v>0.371</v>
      </c>
      <c r="AI165">
        <f t="shared" si="8"/>
        <v>11.640659999999999</v>
      </c>
      <c r="AK165">
        <f>IFERROR(VLOOKUP($B165,'Slutlig allokering kvv'!$B$2:$AX$550,MATCH("Summa slutlig allokerad tillförd energi (utan hjälpel och rökgaskondensering):",'Slutlig allokering kvv'!$B$1:$AX$1,0),FALSE)/1,"")</f>
        <v>11.92</v>
      </c>
      <c r="AM165" s="289">
        <f>IFERROR(1-VLOOKUP($B165,'Slutlig allokering kvv'!$B$2:$AX$550,MATCH("Andel av bränsle i kvv som allokerats till värme, exklusive rökgaskondensering och hjälpel",'Slutlig allokering kvv'!$B$1:$AX$1,0),FALSE),"")</f>
        <v>0.49407189781610528</v>
      </c>
      <c r="AO165" s="289">
        <f t="shared" si="9"/>
        <v>0.49407189781610528</v>
      </c>
      <c r="AP165" s="290">
        <f t="shared" si="10"/>
        <v>0</v>
      </c>
      <c r="AQ165" s="290"/>
      <c r="AR165" s="239">
        <f t="shared" si="11"/>
        <v>0.45158620873384697</v>
      </c>
      <c r="AS165" s="290"/>
    </row>
    <row r="166" spans="1:45" x14ac:dyDescent="0.25">
      <c r="A166" s="2" t="str">
        <f>'Miljövärden för publ företag'!B168</f>
        <v>Mölndal Energi AB</v>
      </c>
      <c r="B166" s="2" t="str">
        <f>'Miljövärden för publ företag'!C168</f>
        <v>Mölndal</v>
      </c>
      <c r="C166">
        <f>IFERROR(VLOOKUP($B166,Kraftvärmeprod!$B$1:$AH$479,MATCH(C$2,Kraftvärmeprod!$B$1:$AG$1,0),FALSE)/1,"")</f>
        <v>232.85</v>
      </c>
      <c r="D166">
        <f>IFERROR(VLOOKUP($B166,Kraftvärmeprod!$B$1:$AH$479,MATCH(D$2,Kraftvärmeprod!$B$1:$AG$1,0),FALSE)/1,"")</f>
        <v>105.73</v>
      </c>
      <c r="F166">
        <f>IF($D166="","",IFERROR(VLOOKUP($B166,Kraftvärmeprod!$B$1:$BX$550,MATCH(F$2,Kraftvärmeprod!$B$1:$VX$1,0),FALSE)/1,0)-IFERROR(VLOOKUP($B166,'Slutlig allokering kvv'!$B$2:$BX$550,MATCH(F$2,'Slutlig allokering kvv'!$B$1:$BX$1,0),FALSE)/1,0))</f>
        <v>0</v>
      </c>
      <c r="G166">
        <f>IF($D166="","",IFERROR(VLOOKUP($B166,Kraftvärmeprod!$B$1:$BX$550,MATCH(G$2,Kraftvärmeprod!$B$1:$VX$1,0),FALSE)/1,0)-IFERROR(VLOOKUP($B166,'Slutlig allokering kvv'!$B$2:$BX$550,MATCH(G$2,'Slutlig allokering kvv'!$B$1:$BX$1,0),FALSE)/1,0))</f>
        <v>0.16277400000000003</v>
      </c>
      <c r="H166">
        <f>IF($D166="","",IFERROR(VLOOKUP($B166,Kraftvärmeprod!$B$1:$BX$550,MATCH(H$2,Kraftvärmeprod!$B$1:$VX$1,0),FALSE)/1,0)-IFERROR(VLOOKUP($B166,'Slutlig allokering kvv'!$B$2:$BX$550,MATCH(H$2,'Slutlig allokering kvv'!$B$1:$BX$1,0),FALSE)/1,0))</f>
        <v>0</v>
      </c>
      <c r="I166">
        <f>IF($D166="","",IFERROR(VLOOKUP($B166,Kraftvärmeprod!$B$1:$BX$550,MATCH(I$2,Kraftvärmeprod!$B$1:$VX$1,0),FALSE)/1,0)-IFERROR(VLOOKUP($B166,'Slutlig allokering kvv'!$B$2:$BX$550,MATCH(I$2,'Slutlig allokering kvv'!$B$1:$BX$1,0),FALSE)/1,0))</f>
        <v>0</v>
      </c>
      <c r="J166">
        <f>IF($D166="","",IFERROR(VLOOKUP($B166,Kraftvärmeprod!$B$1:$BX$550,MATCH(J$2,Kraftvärmeprod!$B$1:$VX$1,0),FALSE)/1,0)-IFERROR(VLOOKUP($B166,'Slutlig allokering kvv'!$B$2:$BX$550,MATCH(J$2,'Slutlig allokering kvv'!$B$1:$BX$1,0),FALSE)/1,0))</f>
        <v>0</v>
      </c>
      <c r="K166">
        <f>IF($D166="","",IFERROR(VLOOKUP($B166,Kraftvärmeprod!$B$1:$BX$550,MATCH(K$2,Kraftvärmeprod!$B$1:$VX$1,0),FALSE)/1,0)-IFERROR(VLOOKUP($B166,'Slutlig allokering kvv'!$B$2:$BX$550,MATCH(K$2,'Slutlig allokering kvv'!$B$1:$BX$1,0),FALSE)/1,0))</f>
        <v>0</v>
      </c>
      <c r="L166">
        <f>IF($D166="","",IFERROR(VLOOKUP($B166,Kraftvärmeprod!$B$1:$BX$550,MATCH(L$2,Kraftvärmeprod!$B$1:$VX$1,0),FALSE)/1,0)-IFERROR(VLOOKUP($B166,'Slutlig allokering kvv'!$B$2:$BX$550,MATCH(L$2,'Slutlig allokering kvv'!$B$1:$BX$1,0),FALSE)/1,0))</f>
        <v>12.560500000000001</v>
      </c>
      <c r="M166">
        <f>IF($D166="","",IFERROR(VLOOKUP($B166,Kraftvärmeprod!$B$1:$BX$550,MATCH(M$2,Kraftvärmeprod!$B$1:$VX$1,0),FALSE)/1,0)-IFERROR(VLOOKUP($B166,'Slutlig allokering kvv'!$B$2:$BX$550,MATCH(M$2,'Slutlig allokering kvv'!$B$1:$BX$1,0),FALSE)/1,0))</f>
        <v>108.09879999999998</v>
      </c>
      <c r="N166">
        <f>IF($D166="","",IFERROR(VLOOKUP($B166,Kraftvärmeprod!$B$1:$BX$550,MATCH(N$2,Kraftvärmeprod!$B$1:$VX$1,0),FALSE)/1,0)-IFERROR(VLOOKUP($B166,'Slutlig allokering kvv'!$B$2:$BX$550,MATCH(N$2,'Slutlig allokering kvv'!$B$1:$BX$1,0),FALSE)/1,0))</f>
        <v>5.1217499999999996</v>
      </c>
      <c r="O166">
        <f>IF($D166="","",IFERROR(VLOOKUP($B166,Kraftvärmeprod!$B$1:$BX$550,MATCH(O$2,Kraftvärmeprod!$B$1:$VX$1,0),FALSE)/1,0)-IFERROR(VLOOKUP($B166,'Slutlig allokering kvv'!$B$2:$BX$550,MATCH(O$2,'Slutlig allokering kvv'!$B$1:$BX$1,0),FALSE)/1,0))</f>
        <v>0</v>
      </c>
      <c r="P166">
        <f>IF($D166="","",IFERROR(VLOOKUP($B166,Kraftvärmeprod!$B$1:$BX$550,MATCH(P$2,Kraftvärmeprod!$B$1:$VX$1,0),FALSE)/1,0)-IFERROR(VLOOKUP($B166,'Slutlig allokering kvv'!$B$2:$BX$550,MATCH(P$2,'Slutlig allokering kvv'!$B$1:$BX$1,0),FALSE)/1,0))</f>
        <v>0</v>
      </c>
      <c r="Q166">
        <f>IF($D166="","",IFERROR(VLOOKUP($B166,Kraftvärmeprod!$B$1:$BX$550,MATCH(Q$2,Kraftvärmeprod!$B$1:$VX$1,0),FALSE)/1,0)-IFERROR(VLOOKUP($B166,'Slutlig allokering kvv'!$B$2:$BX$550,MATCH(Q$2,'Slutlig allokering kvv'!$B$1:$BX$1,0),FALSE)/1,0))</f>
        <v>0</v>
      </c>
      <c r="R166">
        <f>IF($D166="","",IFERROR(VLOOKUP($B166,Kraftvärmeprod!$B$1:$BX$550,MATCH(R$2,Kraftvärmeprod!$B$1:$VX$1,0),FALSE)/1,0)-IFERROR(VLOOKUP($B166,'Slutlig allokering kvv'!$B$2:$BX$550,MATCH(R$2,'Slutlig allokering kvv'!$B$1:$BX$1,0),FALSE)/1,0))</f>
        <v>0</v>
      </c>
      <c r="S166">
        <f>IF($D166="","",IFERROR(VLOOKUP($B166,Kraftvärmeprod!$B$1:$BX$550,MATCH(S$2,Kraftvärmeprod!$B$1:$VX$1,0),FALSE)/1,0)-IFERROR(VLOOKUP($B166,'Slutlig allokering kvv'!$B$2:$BX$550,MATCH(S$2,'Slutlig allokering kvv'!$B$1:$BX$1,0),FALSE)/1,0))</f>
        <v>0</v>
      </c>
      <c r="T166">
        <f>IF($D166="","",IFERROR(VLOOKUP($B166,Kraftvärmeprod!$B$1:$BX$550,MATCH(T$2,Kraftvärmeprod!$B$1:$VX$1,0),FALSE)/1,0)-IFERROR(VLOOKUP($B166,'Slutlig allokering kvv'!$B$2:$BX$550,MATCH(T$2,'Slutlig allokering kvv'!$B$1:$BX$1,0),FALSE)/1,0))</f>
        <v>0</v>
      </c>
      <c r="U166">
        <f>IF($D166="","",IFERROR(VLOOKUP($B166,Kraftvärmeprod!$B$1:$BX$550,MATCH(U$2,Kraftvärmeprod!$B$1:$VX$1,0),FALSE)/1,0)-IFERROR(VLOOKUP($B166,'Slutlig allokering kvv'!$B$2:$BX$550,MATCH(U$2,'Slutlig allokering kvv'!$B$1:$BX$1,0),FALSE)/1,0))</f>
        <v>0</v>
      </c>
      <c r="V166">
        <f>IF($D166="","",IFERROR(VLOOKUP($B166,Kraftvärmeprod!$B$1:$BX$550,MATCH(V$2,Kraftvärmeprod!$B$1:$VX$1,0),FALSE)/1,0)-IFERROR(VLOOKUP($B166,'Slutlig allokering kvv'!$B$2:$BX$550,MATCH(V$2,'Slutlig allokering kvv'!$B$1:$BX$1,0),FALSE)/1,0))</f>
        <v>76.6751</v>
      </c>
      <c r="W166">
        <f>IF($D166="","",IFERROR(VLOOKUP($B166,Kraftvärmeprod!$B$1:$BX$550,MATCH(W$2,Kraftvärmeprod!$B$1:$VX$1,0),FALSE)/1,0)-IFERROR(VLOOKUP($B166,'Slutlig allokering kvv'!$B$2:$BX$550,MATCH(W$2,'Slutlig allokering kvv'!$B$1:$BX$1,0),FALSE)/1,0))</f>
        <v>0</v>
      </c>
      <c r="X166">
        <f>IF($D166="","",IFERROR(VLOOKUP($B166,Kraftvärmeprod!$B$1:$BX$550,MATCH(X$2,Kraftvärmeprod!$B$1:$VX$1,0),FALSE)/1,0)-IFERROR(VLOOKUP($B166,'Slutlig allokering kvv'!$B$2:$BX$550,MATCH(X$2,'Slutlig allokering kvv'!$B$1:$BX$1,0),FALSE)/1,0))</f>
        <v>0</v>
      </c>
      <c r="Y166">
        <f>IF($D166="","",IFERROR(VLOOKUP($B166,Kraftvärmeprod!$B$1:$BX$550,MATCH(Y$2,Kraftvärmeprod!$B$1:$VX$1,0),FALSE)/1,0)-IFERROR(VLOOKUP($B166,'Slutlig allokering kvv'!$B$2:$BX$550,MATCH(Y$2,'Slutlig allokering kvv'!$B$1:$BX$1,0),FALSE)/1,0))</f>
        <v>0</v>
      </c>
      <c r="Z166">
        <f>IF($D166="","",IFERROR(VLOOKUP($B166,Kraftvärmeprod!$B$1:$BX$550,MATCH(Z$2,Kraftvärmeprod!$B$1:$VX$1,0),FALSE)/1,0)-IFERROR(VLOOKUP($B166,'Slutlig allokering kvv'!$B$2:$BX$550,MATCH(Z$2,'Slutlig allokering kvv'!$B$1:$BX$1,0),FALSE)/1,0))</f>
        <v>10.259600000000001</v>
      </c>
      <c r="AA166">
        <f>IF($D166="","",IFERROR(VLOOKUP($B166,Kraftvärmeprod!$B$1:$BX$550,MATCH(AA$2,Kraftvärmeprod!$B$1:$VX$1,0),FALSE)/1,0)-IFERROR(VLOOKUP($B166,'Slutlig allokering kvv'!$B$2:$BX$550,MATCH(AA$2,'Slutlig allokering kvv'!$B$1:$BX$1,0),FALSE)/1,0))</f>
        <v>0</v>
      </c>
      <c r="AB166">
        <f>IF($D166="","",IFERROR(VLOOKUP($B166,Kraftvärmeprod!$B$1:$BX$550,MATCH(AB$2,Kraftvärmeprod!$B$1:$VX$1,0),FALSE)/1,0)-IFERROR(VLOOKUP($B166,'Slutlig allokering kvv'!$B$2:$BX$550,MATCH(AB$2,'Slutlig allokering kvv'!$B$1:$BX$1,0),FALSE)/1,0))</f>
        <v>0</v>
      </c>
      <c r="AC166">
        <f>IF($D166="","",IFERROR(VLOOKUP($B166,Kraftvärmeprod!$B$1:$BX$550,MATCH(AC$2,Kraftvärmeprod!$B$1:$VX$1,0),FALSE)/1,0)-IFERROR(VLOOKUP($B166,'Slutlig allokering kvv'!$B$2:$BX$550,MATCH(AC$2,'Slutlig allokering kvv'!$B$1:$BX$1,0),FALSE)/1,0))</f>
        <v>0</v>
      </c>
      <c r="AE166">
        <f>IF($D166="","",IFERROR(VLOOKUP($B166,Miljö!$B$1:$E$550,MATCH("Hjälpel kraftvärme (GWh)",Miljö!$B$1:$E$1,0),FALSE)/1,0)-IFERROR(VLOOKUP($B166,'Slutlig allokering kvv'!$B$2:$BX$550,MATCH(AE$2,'Slutlig allokering kvv'!$B$1:$BX$1,0),FALSE)/1,0))</f>
        <v>9.2439900000000002</v>
      </c>
      <c r="AI166">
        <f t="shared" si="8"/>
        <v>212.878524</v>
      </c>
      <c r="AK166">
        <f>IFERROR(VLOOKUP($B166,'Slutlig allokering kvv'!$B$2:$AX$550,MATCH("Summa slutlig allokerad tillförd energi (utan hjälpel och rökgaskondensering):",'Slutlig allokering kvv'!$B$1:$AX$1,0),FALSE)/1,"")</f>
        <v>181.513576</v>
      </c>
      <c r="AM166" s="289">
        <f>IFERROR(1-VLOOKUP($B166,'Slutlig allokering kvv'!$B$2:$AX$550,MATCH("Andel av bränsle i kvv som allokerats till värme, exklusive rökgaskondensering och hjälpel",'Slutlig allokering kvv'!$B$1:$AX$1,0),FALSE),"")</f>
        <v>0.5397636615946414</v>
      </c>
      <c r="AO166" s="289">
        <f t="shared" si="9"/>
        <v>0.5397636615946414</v>
      </c>
      <c r="AP166" s="290">
        <f t="shared" si="10"/>
        <v>0</v>
      </c>
      <c r="AQ166" s="290"/>
      <c r="AR166" s="239">
        <f t="shared" si="11"/>
        <v>0.47599857437233944</v>
      </c>
      <c r="AS166" s="290"/>
    </row>
    <row r="167" spans="1:45" x14ac:dyDescent="0.25">
      <c r="A167" s="2" t="str">
        <f>'Miljövärden för publ företag'!B169</f>
        <v>Mölndal Energi AB</v>
      </c>
      <c r="B167" s="2" t="str">
        <f>'Miljövärden för publ företag'!C169</f>
        <v>Mölndal Biovärmepaket</v>
      </c>
      <c r="C167">
        <f>IFERROR(VLOOKUP($B167,Kraftvärmeprod!$B$1:$AH$479,MATCH(C$2,Kraftvärmeprod!$B$1:$AG$1,0),FALSE)/1,"")</f>
        <v>23.344999999999999</v>
      </c>
      <c r="D167">
        <f>IFERROR(VLOOKUP($B167,Kraftvärmeprod!$B$1:$AH$479,MATCH(D$2,Kraftvärmeprod!$B$1:$AG$1,0),FALSE)/1,"")</f>
        <v>10.6005</v>
      </c>
      <c r="F167">
        <f>IF($D167="","",IFERROR(VLOOKUP($B167,Kraftvärmeprod!$B$1:$BX$550,MATCH(F$2,Kraftvärmeprod!$B$1:$VX$1,0),FALSE)/1,0)-IFERROR(VLOOKUP($B167,'Slutlig allokering kvv'!$B$2:$BX$550,MATCH(F$2,'Slutlig allokering kvv'!$B$1:$BX$1,0),FALSE)/1,0))</f>
        <v>0</v>
      </c>
      <c r="G167">
        <f>IF($D167="","",IFERROR(VLOOKUP($B167,Kraftvärmeprod!$B$1:$BX$550,MATCH(G$2,Kraftvärmeprod!$B$1:$VX$1,0),FALSE)/1,0)-IFERROR(VLOOKUP($B167,'Slutlig allokering kvv'!$B$2:$BX$550,MATCH(G$2,'Slutlig allokering kvv'!$B$1:$BX$1,0),FALSE)/1,0))</f>
        <v>0</v>
      </c>
      <c r="H167">
        <f>IF($D167="","",IFERROR(VLOOKUP($B167,Kraftvärmeprod!$B$1:$BX$550,MATCH(H$2,Kraftvärmeprod!$B$1:$VX$1,0),FALSE)/1,0)-IFERROR(VLOOKUP($B167,'Slutlig allokering kvv'!$B$2:$BX$550,MATCH(H$2,'Slutlig allokering kvv'!$B$1:$BX$1,0),FALSE)/1,0))</f>
        <v>0</v>
      </c>
      <c r="I167">
        <f>IF($D167="","",IFERROR(VLOOKUP($B167,Kraftvärmeprod!$B$1:$BX$550,MATCH(I$2,Kraftvärmeprod!$B$1:$VX$1,0),FALSE)/1,0)-IFERROR(VLOOKUP($B167,'Slutlig allokering kvv'!$B$2:$BX$550,MATCH(I$2,'Slutlig allokering kvv'!$B$1:$BX$1,0),FALSE)/1,0))</f>
        <v>0</v>
      </c>
      <c r="J167">
        <f>IF($D167="","",IFERROR(VLOOKUP($B167,Kraftvärmeprod!$B$1:$BX$550,MATCH(J$2,Kraftvärmeprod!$B$1:$VX$1,0),FALSE)/1,0)-IFERROR(VLOOKUP($B167,'Slutlig allokering kvv'!$B$2:$BX$550,MATCH(J$2,'Slutlig allokering kvv'!$B$1:$BX$1,0),FALSE)/1,0))</f>
        <v>0</v>
      </c>
      <c r="K167">
        <f>IF($D167="","",IFERROR(VLOOKUP($B167,Kraftvärmeprod!$B$1:$BX$550,MATCH(K$2,Kraftvärmeprod!$B$1:$VX$1,0),FALSE)/1,0)-IFERROR(VLOOKUP($B167,'Slutlig allokering kvv'!$B$2:$BX$550,MATCH(K$2,'Slutlig allokering kvv'!$B$1:$BX$1,0),FALSE)/1,0))</f>
        <v>0</v>
      </c>
      <c r="L167">
        <f>IF($D167="","",IFERROR(VLOOKUP($B167,Kraftvärmeprod!$B$1:$BX$550,MATCH(L$2,Kraftvärmeprod!$B$1:$VX$1,0),FALSE)/1,0)-IFERROR(VLOOKUP($B167,'Slutlig allokering kvv'!$B$2:$BX$550,MATCH(L$2,'Slutlig allokering kvv'!$B$1:$BX$1,0),FALSE)/1,0))</f>
        <v>21.4314</v>
      </c>
      <c r="M167">
        <f>IF($D167="","",IFERROR(VLOOKUP($B167,Kraftvärmeprod!$B$1:$BX$550,MATCH(M$2,Kraftvärmeprod!$B$1:$VX$1,0),FALSE)/1,0)-IFERROR(VLOOKUP($B167,'Slutlig allokering kvv'!$B$2:$BX$550,MATCH(M$2,'Slutlig allokering kvv'!$B$1:$BX$1,0),FALSE)/1,0))</f>
        <v>0</v>
      </c>
      <c r="N167">
        <f>IF($D167="","",IFERROR(VLOOKUP($B167,Kraftvärmeprod!$B$1:$BX$550,MATCH(N$2,Kraftvärmeprod!$B$1:$VX$1,0),FALSE)/1,0)-IFERROR(VLOOKUP($B167,'Slutlig allokering kvv'!$B$2:$BX$550,MATCH(N$2,'Slutlig allokering kvv'!$B$1:$BX$1,0),FALSE)/1,0))</f>
        <v>0</v>
      </c>
      <c r="O167">
        <f>IF($D167="","",IFERROR(VLOOKUP($B167,Kraftvärmeprod!$B$1:$BX$550,MATCH(O$2,Kraftvärmeprod!$B$1:$VX$1,0),FALSE)/1,0)-IFERROR(VLOOKUP($B167,'Slutlig allokering kvv'!$B$2:$BX$550,MATCH(O$2,'Slutlig allokering kvv'!$B$1:$BX$1,0),FALSE)/1,0))</f>
        <v>0</v>
      </c>
      <c r="P167">
        <f>IF($D167="","",IFERROR(VLOOKUP($B167,Kraftvärmeprod!$B$1:$BX$550,MATCH(P$2,Kraftvärmeprod!$B$1:$VX$1,0),FALSE)/1,0)-IFERROR(VLOOKUP($B167,'Slutlig allokering kvv'!$B$2:$BX$550,MATCH(P$2,'Slutlig allokering kvv'!$B$1:$BX$1,0),FALSE)/1,0))</f>
        <v>0</v>
      </c>
      <c r="Q167">
        <f>IF($D167="","",IFERROR(VLOOKUP($B167,Kraftvärmeprod!$B$1:$BX$550,MATCH(Q$2,Kraftvärmeprod!$B$1:$VX$1,0),FALSE)/1,0)-IFERROR(VLOOKUP($B167,'Slutlig allokering kvv'!$B$2:$BX$550,MATCH(Q$2,'Slutlig allokering kvv'!$B$1:$BX$1,0),FALSE)/1,0))</f>
        <v>0</v>
      </c>
      <c r="R167">
        <f>IF($D167="","",IFERROR(VLOOKUP($B167,Kraftvärmeprod!$B$1:$BX$550,MATCH(R$2,Kraftvärmeprod!$B$1:$VX$1,0),FALSE)/1,0)-IFERROR(VLOOKUP($B167,'Slutlig allokering kvv'!$B$2:$BX$550,MATCH(R$2,'Slutlig allokering kvv'!$B$1:$BX$1,0),FALSE)/1,0))</f>
        <v>0</v>
      </c>
      <c r="S167">
        <f>IF($D167="","",IFERROR(VLOOKUP($B167,Kraftvärmeprod!$B$1:$BX$550,MATCH(S$2,Kraftvärmeprod!$B$1:$VX$1,0),FALSE)/1,0)-IFERROR(VLOOKUP($B167,'Slutlig allokering kvv'!$B$2:$BX$550,MATCH(S$2,'Slutlig allokering kvv'!$B$1:$BX$1,0),FALSE)/1,0))</f>
        <v>0</v>
      </c>
      <c r="T167">
        <f>IF($D167="","",IFERROR(VLOOKUP($B167,Kraftvärmeprod!$B$1:$BX$550,MATCH(T$2,Kraftvärmeprod!$B$1:$VX$1,0),FALSE)/1,0)-IFERROR(VLOOKUP($B167,'Slutlig allokering kvv'!$B$2:$BX$550,MATCH(T$2,'Slutlig allokering kvv'!$B$1:$BX$1,0),FALSE)/1,0))</f>
        <v>0</v>
      </c>
      <c r="U167">
        <f>IF($D167="","",IFERROR(VLOOKUP($B167,Kraftvärmeprod!$B$1:$BX$550,MATCH(U$2,Kraftvärmeprod!$B$1:$VX$1,0),FALSE)/1,0)-IFERROR(VLOOKUP($B167,'Slutlig allokering kvv'!$B$2:$BX$550,MATCH(U$2,'Slutlig allokering kvv'!$B$1:$BX$1,0),FALSE)/1,0))</f>
        <v>0</v>
      </c>
      <c r="V167">
        <f>IF($D167="","",IFERROR(VLOOKUP($B167,Kraftvärmeprod!$B$1:$BX$550,MATCH(V$2,Kraftvärmeprod!$B$1:$VX$1,0),FALSE)/1,0)-IFERROR(VLOOKUP($B167,'Slutlig allokering kvv'!$B$2:$BX$550,MATCH(V$2,'Slutlig allokering kvv'!$B$1:$BX$1,0),FALSE)/1,0))</f>
        <v>0</v>
      </c>
      <c r="W167">
        <f>IF($D167="","",IFERROR(VLOOKUP($B167,Kraftvärmeprod!$B$1:$BX$550,MATCH(W$2,Kraftvärmeprod!$B$1:$VX$1,0),FALSE)/1,0)-IFERROR(VLOOKUP($B167,'Slutlig allokering kvv'!$B$2:$BX$550,MATCH(W$2,'Slutlig allokering kvv'!$B$1:$BX$1,0),FALSE)/1,0))</f>
        <v>0</v>
      </c>
      <c r="X167">
        <f>IF($D167="","",IFERROR(VLOOKUP($B167,Kraftvärmeprod!$B$1:$BX$550,MATCH(X$2,Kraftvärmeprod!$B$1:$VX$1,0),FALSE)/1,0)-IFERROR(VLOOKUP($B167,'Slutlig allokering kvv'!$B$2:$BX$550,MATCH(X$2,'Slutlig allokering kvv'!$B$1:$BX$1,0),FALSE)/1,0))</f>
        <v>0</v>
      </c>
      <c r="Y167">
        <f>IF($D167="","",IFERROR(VLOOKUP($B167,Kraftvärmeprod!$B$1:$BX$550,MATCH(Y$2,Kraftvärmeprod!$B$1:$VX$1,0),FALSE)/1,0)-IFERROR(VLOOKUP($B167,'Slutlig allokering kvv'!$B$2:$BX$550,MATCH(Y$2,'Slutlig allokering kvv'!$B$1:$BX$1,0),FALSE)/1,0))</f>
        <v>0</v>
      </c>
      <c r="Z167">
        <f>IF($D167="","",IFERROR(VLOOKUP($B167,Kraftvärmeprod!$B$1:$BX$550,MATCH(Z$2,Kraftvärmeprod!$B$1:$VX$1,0),FALSE)/1,0)-IFERROR(VLOOKUP($B167,'Slutlig allokering kvv'!$B$2:$BX$550,MATCH(Z$2,'Slutlig allokering kvv'!$B$1:$BX$1,0),FALSE)/1,0))</f>
        <v>0</v>
      </c>
      <c r="AA167">
        <f>IF($D167="","",IFERROR(VLOOKUP($B167,Kraftvärmeprod!$B$1:$BX$550,MATCH(AA$2,Kraftvärmeprod!$B$1:$VX$1,0),FALSE)/1,0)-IFERROR(VLOOKUP($B167,'Slutlig allokering kvv'!$B$2:$BX$550,MATCH(AA$2,'Slutlig allokering kvv'!$B$1:$BX$1,0),FALSE)/1,0))</f>
        <v>0</v>
      </c>
      <c r="AB167">
        <f>IF($D167="","",IFERROR(VLOOKUP($B167,Kraftvärmeprod!$B$1:$BX$550,MATCH(AB$2,Kraftvärmeprod!$B$1:$VX$1,0),FALSE)/1,0)-IFERROR(VLOOKUP($B167,'Slutlig allokering kvv'!$B$2:$BX$550,MATCH(AB$2,'Slutlig allokering kvv'!$B$1:$BX$1,0),FALSE)/1,0))</f>
        <v>0</v>
      </c>
      <c r="AC167">
        <f>IF($D167="","",IFERROR(VLOOKUP($B167,Kraftvärmeprod!$B$1:$BX$550,MATCH(AC$2,Kraftvärmeprod!$B$1:$VX$1,0),FALSE)/1,0)-IFERROR(VLOOKUP($B167,'Slutlig allokering kvv'!$B$2:$BX$550,MATCH(AC$2,'Slutlig allokering kvv'!$B$1:$BX$1,0),FALSE)/1,0))</f>
        <v>0</v>
      </c>
      <c r="AE167">
        <f>IF($D167="","",IFERROR(VLOOKUP($B167,Miljö!$B$1:$E$550,MATCH("Hjälpel kraftvärme (GWh)",Miljö!$B$1:$E$1,0),FALSE)/1,0)-IFERROR(VLOOKUP($B167,'Slutlig allokering kvv'!$B$2:$BX$550,MATCH(AE$2,'Slutlig allokering kvv'!$B$1:$BX$1,0),FALSE)/1,0))</f>
        <v>0.87856699999999999</v>
      </c>
      <c r="AI167">
        <f t="shared" si="8"/>
        <v>21.4314</v>
      </c>
      <c r="AK167">
        <f>IFERROR(VLOOKUP($B167,'Slutlig allokering kvv'!$B$2:$AX$550,MATCH("Summa slutlig allokerad tillförd energi (utan hjälpel och rökgaskondensering):",'Slutlig allokering kvv'!$B$1:$AX$1,0),FALSE)/1,"")</f>
        <v>18.110600000000005</v>
      </c>
      <c r="AM167" s="289">
        <f>IFERROR(1-VLOOKUP($B167,'Slutlig allokering kvv'!$B$2:$AX$550,MATCH("Andel av bränsle i kvv som allokerats till värme, exklusive rökgaskondensering och hjälpel",'Slutlig allokering kvv'!$B$1:$AX$1,0),FALSE),"")</f>
        <v>0.5419907945981487</v>
      </c>
      <c r="AO167" s="289">
        <f t="shared" si="9"/>
        <v>0.54199079459814881</v>
      </c>
      <c r="AP167" s="290">
        <f t="shared" si="10"/>
        <v>-1.1102230246251565E-16</v>
      </c>
      <c r="AQ167" s="290"/>
      <c r="AR167" s="239">
        <f t="shared" si="11"/>
        <v>0.47514637740163401</v>
      </c>
      <c r="AS167" s="290"/>
    </row>
    <row r="168" spans="1:45" x14ac:dyDescent="0.25">
      <c r="A168" s="2" t="str">
        <f>'Miljövärden för publ företag'!B170</f>
        <v>Mölndal Energi AB</v>
      </c>
      <c r="B168" s="2" t="str">
        <f>'Miljövärden för publ företag'!C170</f>
        <v>Mölndal Bra Miljöval</v>
      </c>
      <c r="C168">
        <f>IFERROR(VLOOKUP($B168,Kraftvärmeprod!$B$1:$AH$479,MATCH(C$2,Kraftvärmeprod!$B$1:$AG$1,0),FALSE)/1,"")</f>
        <v>13.486000000000001</v>
      </c>
      <c r="D168">
        <f>IFERROR(VLOOKUP($B168,Kraftvärmeprod!$B$1:$AH$479,MATCH(D$2,Kraftvärmeprod!$B$1:$AG$1,0),FALSE)/1,"")</f>
        <v>6.1239999999999997</v>
      </c>
      <c r="F168">
        <f>IF($D168="","",IFERROR(VLOOKUP($B168,Kraftvärmeprod!$B$1:$BX$550,MATCH(F$2,Kraftvärmeprod!$B$1:$VX$1,0),FALSE)/1,0)-IFERROR(VLOOKUP($B168,'Slutlig allokering kvv'!$B$2:$BX$550,MATCH(F$2,'Slutlig allokering kvv'!$B$1:$BX$1,0),FALSE)/1,0))</f>
        <v>0</v>
      </c>
      <c r="G168">
        <f>IF($D168="","",IFERROR(VLOOKUP($B168,Kraftvärmeprod!$B$1:$BX$550,MATCH(G$2,Kraftvärmeprod!$B$1:$VX$1,0),FALSE)/1,0)-IFERROR(VLOOKUP($B168,'Slutlig allokering kvv'!$B$2:$BX$550,MATCH(G$2,'Slutlig allokering kvv'!$B$1:$BX$1,0),FALSE)/1,0))</f>
        <v>0</v>
      </c>
      <c r="H168">
        <f>IF($D168="","",IFERROR(VLOOKUP($B168,Kraftvärmeprod!$B$1:$BX$550,MATCH(H$2,Kraftvärmeprod!$B$1:$VX$1,0),FALSE)/1,0)-IFERROR(VLOOKUP($B168,'Slutlig allokering kvv'!$B$2:$BX$550,MATCH(H$2,'Slutlig allokering kvv'!$B$1:$BX$1,0),FALSE)/1,0))</f>
        <v>0</v>
      </c>
      <c r="I168">
        <f>IF($D168="","",IFERROR(VLOOKUP($B168,Kraftvärmeprod!$B$1:$BX$550,MATCH(I$2,Kraftvärmeprod!$B$1:$VX$1,0),FALSE)/1,0)-IFERROR(VLOOKUP($B168,'Slutlig allokering kvv'!$B$2:$BX$550,MATCH(I$2,'Slutlig allokering kvv'!$B$1:$BX$1,0),FALSE)/1,0))</f>
        <v>0</v>
      </c>
      <c r="J168">
        <f>IF($D168="","",IFERROR(VLOOKUP($B168,Kraftvärmeprod!$B$1:$BX$550,MATCH(J$2,Kraftvärmeprod!$B$1:$VX$1,0),FALSE)/1,0)-IFERROR(VLOOKUP($B168,'Slutlig allokering kvv'!$B$2:$BX$550,MATCH(J$2,'Slutlig allokering kvv'!$B$1:$BX$1,0),FALSE)/1,0))</f>
        <v>0</v>
      </c>
      <c r="K168">
        <f>IF($D168="","",IFERROR(VLOOKUP($B168,Kraftvärmeprod!$B$1:$BX$550,MATCH(K$2,Kraftvärmeprod!$B$1:$VX$1,0),FALSE)/1,0)-IFERROR(VLOOKUP($B168,'Slutlig allokering kvv'!$B$2:$BX$550,MATCH(K$2,'Slutlig allokering kvv'!$B$1:$BX$1,0),FALSE)/1,0))</f>
        <v>0</v>
      </c>
      <c r="L168">
        <f>IF($D168="","",IFERROR(VLOOKUP($B168,Kraftvärmeprod!$B$1:$BX$550,MATCH(L$2,Kraftvärmeprod!$B$1:$VX$1,0),FALSE)/1,0)-IFERROR(VLOOKUP($B168,'Slutlig allokering kvv'!$B$2:$BX$550,MATCH(L$2,'Slutlig allokering kvv'!$B$1:$BX$1,0),FALSE)/1,0))</f>
        <v>8.6416700000000013</v>
      </c>
      <c r="M168">
        <f>IF($D168="","",IFERROR(VLOOKUP($B168,Kraftvärmeprod!$B$1:$BX$550,MATCH(M$2,Kraftvärmeprod!$B$1:$VX$1,0),FALSE)/1,0)-IFERROR(VLOOKUP($B168,'Slutlig allokering kvv'!$B$2:$BX$550,MATCH(M$2,'Slutlig allokering kvv'!$B$1:$BX$1,0),FALSE)/1,0))</f>
        <v>3.7387299999999999</v>
      </c>
      <c r="N168">
        <f>IF($D168="","",IFERROR(VLOOKUP($B168,Kraftvärmeprod!$B$1:$BX$550,MATCH(N$2,Kraftvärmeprod!$B$1:$VX$1,0),FALSE)/1,0)-IFERROR(VLOOKUP($B168,'Slutlig allokering kvv'!$B$2:$BX$550,MATCH(N$2,'Slutlig allokering kvv'!$B$1:$BX$1,0),FALSE)/1,0))</f>
        <v>0</v>
      </c>
      <c r="O168">
        <f>IF($D168="","",IFERROR(VLOOKUP($B168,Kraftvärmeprod!$B$1:$BX$550,MATCH(O$2,Kraftvärmeprod!$B$1:$VX$1,0),FALSE)/1,0)-IFERROR(VLOOKUP($B168,'Slutlig allokering kvv'!$B$2:$BX$550,MATCH(O$2,'Slutlig allokering kvv'!$B$1:$BX$1,0),FALSE)/1,0))</f>
        <v>0</v>
      </c>
      <c r="P168">
        <f>IF($D168="","",IFERROR(VLOOKUP($B168,Kraftvärmeprod!$B$1:$BX$550,MATCH(P$2,Kraftvärmeprod!$B$1:$VX$1,0),FALSE)/1,0)-IFERROR(VLOOKUP($B168,'Slutlig allokering kvv'!$B$2:$BX$550,MATCH(P$2,'Slutlig allokering kvv'!$B$1:$BX$1,0),FALSE)/1,0))</f>
        <v>0</v>
      </c>
      <c r="Q168">
        <f>IF($D168="","",IFERROR(VLOOKUP($B168,Kraftvärmeprod!$B$1:$BX$550,MATCH(Q$2,Kraftvärmeprod!$B$1:$VX$1,0),FALSE)/1,0)-IFERROR(VLOOKUP($B168,'Slutlig allokering kvv'!$B$2:$BX$550,MATCH(Q$2,'Slutlig allokering kvv'!$B$1:$BX$1,0),FALSE)/1,0))</f>
        <v>0</v>
      </c>
      <c r="R168">
        <f>IF($D168="","",IFERROR(VLOOKUP($B168,Kraftvärmeprod!$B$1:$BX$550,MATCH(R$2,Kraftvärmeprod!$B$1:$VX$1,0),FALSE)/1,0)-IFERROR(VLOOKUP($B168,'Slutlig allokering kvv'!$B$2:$BX$550,MATCH(R$2,'Slutlig allokering kvv'!$B$1:$BX$1,0),FALSE)/1,0))</f>
        <v>0</v>
      </c>
      <c r="S168">
        <f>IF($D168="","",IFERROR(VLOOKUP($B168,Kraftvärmeprod!$B$1:$BX$550,MATCH(S$2,Kraftvärmeprod!$B$1:$VX$1,0),FALSE)/1,0)-IFERROR(VLOOKUP($B168,'Slutlig allokering kvv'!$B$2:$BX$550,MATCH(S$2,'Slutlig allokering kvv'!$B$1:$BX$1,0),FALSE)/1,0))</f>
        <v>0</v>
      </c>
      <c r="T168">
        <f>IF($D168="","",IFERROR(VLOOKUP($B168,Kraftvärmeprod!$B$1:$BX$550,MATCH(T$2,Kraftvärmeprod!$B$1:$VX$1,0),FALSE)/1,0)-IFERROR(VLOOKUP($B168,'Slutlig allokering kvv'!$B$2:$BX$550,MATCH(T$2,'Slutlig allokering kvv'!$B$1:$BX$1,0),FALSE)/1,0))</f>
        <v>0</v>
      </c>
      <c r="U168">
        <f>IF($D168="","",IFERROR(VLOOKUP($B168,Kraftvärmeprod!$B$1:$BX$550,MATCH(U$2,Kraftvärmeprod!$B$1:$VX$1,0),FALSE)/1,0)-IFERROR(VLOOKUP($B168,'Slutlig allokering kvv'!$B$2:$BX$550,MATCH(U$2,'Slutlig allokering kvv'!$B$1:$BX$1,0),FALSE)/1,0))</f>
        <v>0</v>
      </c>
      <c r="V168">
        <f>IF($D168="","",IFERROR(VLOOKUP($B168,Kraftvärmeprod!$B$1:$BX$550,MATCH(V$2,Kraftvärmeprod!$B$1:$VX$1,0),FALSE)/1,0)-IFERROR(VLOOKUP($B168,'Slutlig allokering kvv'!$B$2:$BX$550,MATCH(V$2,'Slutlig allokering kvv'!$B$1:$BX$1,0),FALSE)/1,0))</f>
        <v>0</v>
      </c>
      <c r="W168">
        <f>IF($D168="","",IFERROR(VLOOKUP($B168,Kraftvärmeprod!$B$1:$BX$550,MATCH(W$2,Kraftvärmeprod!$B$1:$VX$1,0),FALSE)/1,0)-IFERROR(VLOOKUP($B168,'Slutlig allokering kvv'!$B$2:$BX$550,MATCH(W$2,'Slutlig allokering kvv'!$B$1:$BX$1,0),FALSE)/1,0))</f>
        <v>0</v>
      </c>
      <c r="X168">
        <f>IF($D168="","",IFERROR(VLOOKUP($B168,Kraftvärmeprod!$B$1:$BX$550,MATCH(X$2,Kraftvärmeprod!$B$1:$VX$1,0),FALSE)/1,0)-IFERROR(VLOOKUP($B168,'Slutlig allokering kvv'!$B$2:$BX$550,MATCH(X$2,'Slutlig allokering kvv'!$B$1:$BX$1,0),FALSE)/1,0))</f>
        <v>0</v>
      </c>
      <c r="Y168">
        <f>IF($D168="","",IFERROR(VLOOKUP($B168,Kraftvärmeprod!$B$1:$BX$550,MATCH(Y$2,Kraftvärmeprod!$B$1:$VX$1,0),FALSE)/1,0)-IFERROR(VLOOKUP($B168,'Slutlig allokering kvv'!$B$2:$BX$550,MATCH(Y$2,'Slutlig allokering kvv'!$B$1:$BX$1,0),FALSE)/1,0))</f>
        <v>0</v>
      </c>
      <c r="Z168">
        <f>IF($D168="","",IFERROR(VLOOKUP($B168,Kraftvärmeprod!$B$1:$BX$550,MATCH(Z$2,Kraftvärmeprod!$B$1:$VX$1,0),FALSE)/1,0)-IFERROR(VLOOKUP($B168,'Slutlig allokering kvv'!$B$2:$BX$550,MATCH(Z$2,'Slutlig allokering kvv'!$B$1:$BX$1,0),FALSE)/1,0))</f>
        <v>0</v>
      </c>
      <c r="AA168">
        <f>IF($D168="","",IFERROR(VLOOKUP($B168,Kraftvärmeprod!$B$1:$BX$550,MATCH(AA$2,Kraftvärmeprod!$B$1:$VX$1,0),FALSE)/1,0)-IFERROR(VLOOKUP($B168,'Slutlig allokering kvv'!$B$2:$BX$550,MATCH(AA$2,'Slutlig allokering kvv'!$B$1:$BX$1,0),FALSE)/1,0))</f>
        <v>0</v>
      </c>
      <c r="AB168">
        <f>IF($D168="","",IFERROR(VLOOKUP($B168,Kraftvärmeprod!$B$1:$BX$550,MATCH(AB$2,Kraftvärmeprod!$B$1:$VX$1,0),FALSE)/1,0)-IFERROR(VLOOKUP($B168,'Slutlig allokering kvv'!$B$2:$BX$550,MATCH(AB$2,'Slutlig allokering kvv'!$B$1:$BX$1,0),FALSE)/1,0))</f>
        <v>0</v>
      </c>
      <c r="AC168">
        <f>IF($D168="","",IFERROR(VLOOKUP($B168,Kraftvärmeprod!$B$1:$BX$550,MATCH(AC$2,Kraftvärmeprod!$B$1:$VX$1,0),FALSE)/1,0)-IFERROR(VLOOKUP($B168,'Slutlig allokering kvv'!$B$2:$BX$550,MATCH(AC$2,'Slutlig allokering kvv'!$B$1:$BX$1,0),FALSE)/1,0))</f>
        <v>0</v>
      </c>
      <c r="AE168">
        <f>IF($D168="","",IFERROR(VLOOKUP($B168,Miljö!$B$1:$E$550,MATCH("Hjälpel kraftvärme (GWh)",Miljö!$B$1:$E$1,0),FALSE)/1,0)-IFERROR(VLOOKUP($B168,'Slutlig allokering kvv'!$B$2:$BX$550,MATCH(AE$2,'Slutlig allokering kvv'!$B$1:$BX$1,0),FALSE)/1,0))</f>
        <v>0.50785500000000006</v>
      </c>
      <c r="AI168">
        <f t="shared" si="8"/>
        <v>12.380400000000002</v>
      </c>
      <c r="AK168">
        <f>IFERROR(VLOOKUP($B168,'Slutlig allokering kvv'!$B$2:$AX$550,MATCH("Summa slutlig allokerad tillförd energi (utan hjälpel och rökgaskondensering):",'Slutlig allokering kvv'!$B$1:$AX$1,0),FALSE)/1,"")</f>
        <v>10.461600000000001</v>
      </c>
      <c r="AM168" s="289">
        <f>IFERROR(1-VLOOKUP($B168,'Slutlig allokering kvv'!$B$2:$AX$550,MATCH("Andel av bränsle i kvv som allokerats till värme, exklusive rökgaskondensering och hjälpel",'Slutlig allokering kvv'!$B$1:$AX$1,0),FALSE),"")</f>
        <v>0.54200157604412924</v>
      </c>
      <c r="AO168" s="289">
        <f t="shared" si="9"/>
        <v>0.54200157604412924</v>
      </c>
      <c r="AP168" s="290">
        <f t="shared" si="10"/>
        <v>0</v>
      </c>
      <c r="AQ168" s="290"/>
      <c r="AR168" s="239">
        <f t="shared" si="11"/>
        <v>0.47516129995876083</v>
      </c>
      <c r="AS168" s="290"/>
    </row>
    <row r="169" spans="1:45" x14ac:dyDescent="0.25">
      <c r="A169" s="2" t="str">
        <f>'Miljövärden för publ företag'!B171</f>
        <v>Njudung Energi Sävsjö AB</v>
      </c>
      <c r="B169" s="2" t="str">
        <f>'Miljövärden för publ företag'!C171</f>
        <v>Rörvik</v>
      </c>
      <c r="C169" t="str">
        <f>IFERROR(VLOOKUP($B169,Kraftvärmeprod!$B$1:$AH$479,MATCH(C$2,Kraftvärmeprod!$B$1:$AG$1,0),FALSE)/1,"")</f>
        <v/>
      </c>
      <c r="D169" t="str">
        <f>IFERROR(VLOOKUP($B169,Kraftvärmeprod!$B$1:$AH$479,MATCH(D$2,Kraftvärmeprod!$B$1:$AG$1,0),FALSE)/1,"")</f>
        <v/>
      </c>
      <c r="F169" t="str">
        <f>IF($D169="","",IFERROR(VLOOKUP($B169,Kraftvärmeprod!$B$1:$BX$550,MATCH(F$2,Kraftvärmeprod!$B$1:$VX$1,0),FALSE)/1,0)-IFERROR(VLOOKUP($B169,'Slutlig allokering kvv'!$B$2:$BX$550,MATCH(F$2,'Slutlig allokering kvv'!$B$1:$BX$1,0),FALSE)/1,0))</f>
        <v/>
      </c>
      <c r="G169" t="str">
        <f>IF($D169="","",IFERROR(VLOOKUP($B169,Kraftvärmeprod!$B$1:$BX$550,MATCH(G$2,Kraftvärmeprod!$B$1:$VX$1,0),FALSE)/1,0)-IFERROR(VLOOKUP($B169,'Slutlig allokering kvv'!$B$2:$BX$550,MATCH(G$2,'Slutlig allokering kvv'!$B$1:$BX$1,0),FALSE)/1,0))</f>
        <v/>
      </c>
      <c r="H169" t="str">
        <f>IF($D169="","",IFERROR(VLOOKUP($B169,Kraftvärmeprod!$B$1:$BX$550,MATCH(H$2,Kraftvärmeprod!$B$1:$VX$1,0),FALSE)/1,0)-IFERROR(VLOOKUP($B169,'Slutlig allokering kvv'!$B$2:$BX$550,MATCH(H$2,'Slutlig allokering kvv'!$B$1:$BX$1,0),FALSE)/1,0))</f>
        <v/>
      </c>
      <c r="I169" t="str">
        <f>IF($D169="","",IFERROR(VLOOKUP($B169,Kraftvärmeprod!$B$1:$BX$550,MATCH(I$2,Kraftvärmeprod!$B$1:$VX$1,0),FALSE)/1,0)-IFERROR(VLOOKUP($B169,'Slutlig allokering kvv'!$B$2:$BX$550,MATCH(I$2,'Slutlig allokering kvv'!$B$1:$BX$1,0),FALSE)/1,0))</f>
        <v/>
      </c>
      <c r="J169" t="str">
        <f>IF($D169="","",IFERROR(VLOOKUP($B169,Kraftvärmeprod!$B$1:$BX$550,MATCH(J$2,Kraftvärmeprod!$B$1:$VX$1,0),FALSE)/1,0)-IFERROR(VLOOKUP($B169,'Slutlig allokering kvv'!$B$2:$BX$550,MATCH(J$2,'Slutlig allokering kvv'!$B$1:$BX$1,0),FALSE)/1,0))</f>
        <v/>
      </c>
      <c r="K169" t="str">
        <f>IF($D169="","",IFERROR(VLOOKUP($B169,Kraftvärmeprod!$B$1:$BX$550,MATCH(K$2,Kraftvärmeprod!$B$1:$VX$1,0),FALSE)/1,0)-IFERROR(VLOOKUP($B169,'Slutlig allokering kvv'!$B$2:$BX$550,MATCH(K$2,'Slutlig allokering kvv'!$B$1:$BX$1,0),FALSE)/1,0))</f>
        <v/>
      </c>
      <c r="L169" t="str">
        <f>IF($D169="","",IFERROR(VLOOKUP($B169,Kraftvärmeprod!$B$1:$BX$550,MATCH(L$2,Kraftvärmeprod!$B$1:$VX$1,0),FALSE)/1,0)-IFERROR(VLOOKUP($B169,'Slutlig allokering kvv'!$B$2:$BX$550,MATCH(L$2,'Slutlig allokering kvv'!$B$1:$BX$1,0),FALSE)/1,0))</f>
        <v/>
      </c>
      <c r="M169" t="str">
        <f>IF($D169="","",IFERROR(VLOOKUP($B169,Kraftvärmeprod!$B$1:$BX$550,MATCH(M$2,Kraftvärmeprod!$B$1:$VX$1,0),FALSE)/1,0)-IFERROR(VLOOKUP($B169,'Slutlig allokering kvv'!$B$2:$BX$550,MATCH(M$2,'Slutlig allokering kvv'!$B$1:$BX$1,0),FALSE)/1,0))</f>
        <v/>
      </c>
      <c r="N169" t="str">
        <f>IF($D169="","",IFERROR(VLOOKUP($B169,Kraftvärmeprod!$B$1:$BX$550,MATCH(N$2,Kraftvärmeprod!$B$1:$VX$1,0),FALSE)/1,0)-IFERROR(VLOOKUP($B169,'Slutlig allokering kvv'!$B$2:$BX$550,MATCH(N$2,'Slutlig allokering kvv'!$B$1:$BX$1,0),FALSE)/1,0))</f>
        <v/>
      </c>
      <c r="O169" t="str">
        <f>IF($D169="","",IFERROR(VLOOKUP($B169,Kraftvärmeprod!$B$1:$BX$550,MATCH(O$2,Kraftvärmeprod!$B$1:$VX$1,0),FALSE)/1,0)-IFERROR(VLOOKUP($B169,'Slutlig allokering kvv'!$B$2:$BX$550,MATCH(O$2,'Slutlig allokering kvv'!$B$1:$BX$1,0),FALSE)/1,0))</f>
        <v/>
      </c>
      <c r="P169" t="str">
        <f>IF($D169="","",IFERROR(VLOOKUP($B169,Kraftvärmeprod!$B$1:$BX$550,MATCH(P$2,Kraftvärmeprod!$B$1:$VX$1,0),FALSE)/1,0)-IFERROR(VLOOKUP($B169,'Slutlig allokering kvv'!$B$2:$BX$550,MATCH(P$2,'Slutlig allokering kvv'!$B$1:$BX$1,0),FALSE)/1,0))</f>
        <v/>
      </c>
      <c r="Q169" t="str">
        <f>IF($D169="","",IFERROR(VLOOKUP($B169,Kraftvärmeprod!$B$1:$BX$550,MATCH(Q$2,Kraftvärmeprod!$B$1:$VX$1,0),FALSE)/1,0)-IFERROR(VLOOKUP($B169,'Slutlig allokering kvv'!$B$2:$BX$550,MATCH(Q$2,'Slutlig allokering kvv'!$B$1:$BX$1,0),FALSE)/1,0))</f>
        <v/>
      </c>
      <c r="R169" t="str">
        <f>IF($D169="","",IFERROR(VLOOKUP($B169,Kraftvärmeprod!$B$1:$BX$550,MATCH(R$2,Kraftvärmeprod!$B$1:$VX$1,0),FALSE)/1,0)-IFERROR(VLOOKUP($B169,'Slutlig allokering kvv'!$B$2:$BX$550,MATCH(R$2,'Slutlig allokering kvv'!$B$1:$BX$1,0),FALSE)/1,0))</f>
        <v/>
      </c>
      <c r="S169" t="str">
        <f>IF($D169="","",IFERROR(VLOOKUP($B169,Kraftvärmeprod!$B$1:$BX$550,MATCH(S$2,Kraftvärmeprod!$B$1:$VX$1,0),FALSE)/1,0)-IFERROR(VLOOKUP($B169,'Slutlig allokering kvv'!$B$2:$BX$550,MATCH(S$2,'Slutlig allokering kvv'!$B$1:$BX$1,0),FALSE)/1,0))</f>
        <v/>
      </c>
      <c r="T169" t="str">
        <f>IF($D169="","",IFERROR(VLOOKUP($B169,Kraftvärmeprod!$B$1:$BX$550,MATCH(T$2,Kraftvärmeprod!$B$1:$VX$1,0),FALSE)/1,0)-IFERROR(VLOOKUP($B169,'Slutlig allokering kvv'!$B$2:$BX$550,MATCH(T$2,'Slutlig allokering kvv'!$B$1:$BX$1,0),FALSE)/1,0))</f>
        <v/>
      </c>
      <c r="U169" t="str">
        <f>IF($D169="","",IFERROR(VLOOKUP($B169,Kraftvärmeprod!$B$1:$BX$550,MATCH(U$2,Kraftvärmeprod!$B$1:$VX$1,0),FALSE)/1,0)-IFERROR(VLOOKUP($B169,'Slutlig allokering kvv'!$B$2:$BX$550,MATCH(U$2,'Slutlig allokering kvv'!$B$1:$BX$1,0),FALSE)/1,0))</f>
        <v/>
      </c>
      <c r="V169" t="str">
        <f>IF($D169="","",IFERROR(VLOOKUP($B169,Kraftvärmeprod!$B$1:$BX$550,MATCH(V$2,Kraftvärmeprod!$B$1:$VX$1,0),FALSE)/1,0)-IFERROR(VLOOKUP($B169,'Slutlig allokering kvv'!$B$2:$BX$550,MATCH(V$2,'Slutlig allokering kvv'!$B$1:$BX$1,0),FALSE)/1,0))</f>
        <v/>
      </c>
      <c r="W169" t="str">
        <f>IF($D169="","",IFERROR(VLOOKUP($B169,Kraftvärmeprod!$B$1:$BX$550,MATCH(W$2,Kraftvärmeprod!$B$1:$VX$1,0),FALSE)/1,0)-IFERROR(VLOOKUP($B169,'Slutlig allokering kvv'!$B$2:$BX$550,MATCH(W$2,'Slutlig allokering kvv'!$B$1:$BX$1,0),FALSE)/1,0))</f>
        <v/>
      </c>
      <c r="X169" t="str">
        <f>IF($D169="","",IFERROR(VLOOKUP($B169,Kraftvärmeprod!$B$1:$BX$550,MATCH(X$2,Kraftvärmeprod!$B$1:$VX$1,0),FALSE)/1,0)-IFERROR(VLOOKUP($B169,'Slutlig allokering kvv'!$B$2:$BX$550,MATCH(X$2,'Slutlig allokering kvv'!$B$1:$BX$1,0),FALSE)/1,0))</f>
        <v/>
      </c>
      <c r="Y169" t="str">
        <f>IF($D169="","",IFERROR(VLOOKUP($B169,Kraftvärmeprod!$B$1:$BX$550,MATCH(Y$2,Kraftvärmeprod!$B$1:$VX$1,0),FALSE)/1,0)-IFERROR(VLOOKUP($B169,'Slutlig allokering kvv'!$B$2:$BX$550,MATCH(Y$2,'Slutlig allokering kvv'!$B$1:$BX$1,0),FALSE)/1,0))</f>
        <v/>
      </c>
      <c r="Z169" t="str">
        <f>IF($D169="","",IFERROR(VLOOKUP($B169,Kraftvärmeprod!$B$1:$BX$550,MATCH(Z$2,Kraftvärmeprod!$B$1:$VX$1,0),FALSE)/1,0)-IFERROR(VLOOKUP($B169,'Slutlig allokering kvv'!$B$2:$BX$550,MATCH(Z$2,'Slutlig allokering kvv'!$B$1:$BX$1,0),FALSE)/1,0))</f>
        <v/>
      </c>
      <c r="AA169" t="str">
        <f>IF($D169="","",IFERROR(VLOOKUP($B169,Kraftvärmeprod!$B$1:$BX$550,MATCH(AA$2,Kraftvärmeprod!$B$1:$VX$1,0),FALSE)/1,0)-IFERROR(VLOOKUP($B169,'Slutlig allokering kvv'!$B$2:$BX$550,MATCH(AA$2,'Slutlig allokering kvv'!$B$1:$BX$1,0),FALSE)/1,0))</f>
        <v/>
      </c>
      <c r="AB169" t="str">
        <f>IF($D169="","",IFERROR(VLOOKUP($B169,Kraftvärmeprod!$B$1:$BX$550,MATCH(AB$2,Kraftvärmeprod!$B$1:$VX$1,0),FALSE)/1,0)-IFERROR(VLOOKUP($B169,'Slutlig allokering kvv'!$B$2:$BX$550,MATCH(AB$2,'Slutlig allokering kvv'!$B$1:$BX$1,0),FALSE)/1,0))</f>
        <v/>
      </c>
      <c r="AC169" t="str">
        <f>IF($D169="","",IFERROR(VLOOKUP($B169,Kraftvärmeprod!$B$1:$BX$550,MATCH(AC$2,Kraftvärmeprod!$B$1:$VX$1,0),FALSE)/1,0)-IFERROR(VLOOKUP($B169,'Slutlig allokering kvv'!$B$2:$BX$550,MATCH(AC$2,'Slutlig allokering kvv'!$B$1:$BX$1,0),FALSE)/1,0))</f>
        <v/>
      </c>
      <c r="AE169" t="str">
        <f>IF($D169="","",IFERROR(VLOOKUP($B169,Miljö!$B$1:$E$550,MATCH("Hjälpel kraftvärme (GWh)",Miljö!$B$1:$E$1,0),FALSE)/1,0)-IFERROR(VLOOKUP($B169,'Slutlig allokering kvv'!$B$2:$BX$550,MATCH(AE$2,'Slutlig allokering kvv'!$B$1:$BX$1,0),FALSE)/1,0))</f>
        <v/>
      </c>
      <c r="AI169">
        <f t="shared" si="8"/>
        <v>0</v>
      </c>
      <c r="AK169">
        <f>IFERROR(VLOOKUP($B169,'Slutlig allokering kvv'!$B$2:$AX$550,MATCH("Summa slutlig allokerad tillförd energi (utan hjälpel och rökgaskondensering):",'Slutlig allokering kvv'!$B$1:$AX$1,0),FALSE)/1,"")</f>
        <v>0</v>
      </c>
      <c r="AM169" s="289" t="str">
        <f>IFERROR(1-VLOOKUP($B169,'Slutlig allokering kvv'!$B$2:$AX$550,MATCH("Andel av bränsle i kvv som allokerats till värme, exklusive rökgaskondensering och hjälpel",'Slutlig allokering kvv'!$B$1:$AX$1,0),FALSE),"")</f>
        <v/>
      </c>
      <c r="AO169" s="289" t="str">
        <f t="shared" si="9"/>
        <v/>
      </c>
      <c r="AP169" s="290" t="str">
        <f t="shared" si="10"/>
        <v/>
      </c>
      <c r="AQ169" s="290"/>
      <c r="AR169" s="239" t="str">
        <f t="shared" si="11"/>
        <v/>
      </c>
      <c r="AS169" s="290"/>
    </row>
    <row r="170" spans="1:45" x14ac:dyDescent="0.25">
      <c r="A170" s="2" t="str">
        <f>'Miljövärden för publ företag'!B172</f>
        <v>Njudung Energi Sävsjö AB</v>
      </c>
      <c r="B170" s="2" t="str">
        <f>'Miljövärden för publ företag'!C172</f>
        <v>Sävsjö</v>
      </c>
      <c r="C170" t="str">
        <f>IFERROR(VLOOKUP($B170,Kraftvärmeprod!$B$1:$AH$479,MATCH(C$2,Kraftvärmeprod!$B$1:$AG$1,0),FALSE)/1,"")</f>
        <v/>
      </c>
      <c r="D170" t="str">
        <f>IFERROR(VLOOKUP($B170,Kraftvärmeprod!$B$1:$AH$479,MATCH(D$2,Kraftvärmeprod!$B$1:$AG$1,0),FALSE)/1,"")</f>
        <v/>
      </c>
      <c r="F170" t="str">
        <f>IF($D170="","",IFERROR(VLOOKUP($B170,Kraftvärmeprod!$B$1:$BX$550,MATCH(F$2,Kraftvärmeprod!$B$1:$VX$1,0),FALSE)/1,0)-IFERROR(VLOOKUP($B170,'Slutlig allokering kvv'!$B$2:$BX$550,MATCH(F$2,'Slutlig allokering kvv'!$B$1:$BX$1,0),FALSE)/1,0))</f>
        <v/>
      </c>
      <c r="G170" t="str">
        <f>IF($D170="","",IFERROR(VLOOKUP($B170,Kraftvärmeprod!$B$1:$BX$550,MATCH(G$2,Kraftvärmeprod!$B$1:$VX$1,0),FALSE)/1,0)-IFERROR(VLOOKUP($B170,'Slutlig allokering kvv'!$B$2:$BX$550,MATCH(G$2,'Slutlig allokering kvv'!$B$1:$BX$1,0),FALSE)/1,0))</f>
        <v/>
      </c>
      <c r="H170" t="str">
        <f>IF($D170="","",IFERROR(VLOOKUP($B170,Kraftvärmeprod!$B$1:$BX$550,MATCH(H$2,Kraftvärmeprod!$B$1:$VX$1,0),FALSE)/1,0)-IFERROR(VLOOKUP($B170,'Slutlig allokering kvv'!$B$2:$BX$550,MATCH(H$2,'Slutlig allokering kvv'!$B$1:$BX$1,0),FALSE)/1,0))</f>
        <v/>
      </c>
      <c r="I170" t="str">
        <f>IF($D170="","",IFERROR(VLOOKUP($B170,Kraftvärmeprod!$B$1:$BX$550,MATCH(I$2,Kraftvärmeprod!$B$1:$VX$1,0),FALSE)/1,0)-IFERROR(VLOOKUP($B170,'Slutlig allokering kvv'!$B$2:$BX$550,MATCH(I$2,'Slutlig allokering kvv'!$B$1:$BX$1,0),FALSE)/1,0))</f>
        <v/>
      </c>
      <c r="J170" t="str">
        <f>IF($D170="","",IFERROR(VLOOKUP($B170,Kraftvärmeprod!$B$1:$BX$550,MATCH(J$2,Kraftvärmeprod!$B$1:$VX$1,0),FALSE)/1,0)-IFERROR(VLOOKUP($B170,'Slutlig allokering kvv'!$B$2:$BX$550,MATCH(J$2,'Slutlig allokering kvv'!$B$1:$BX$1,0),FALSE)/1,0))</f>
        <v/>
      </c>
      <c r="K170" t="str">
        <f>IF($D170="","",IFERROR(VLOOKUP($B170,Kraftvärmeprod!$B$1:$BX$550,MATCH(K$2,Kraftvärmeprod!$B$1:$VX$1,0),FALSE)/1,0)-IFERROR(VLOOKUP($B170,'Slutlig allokering kvv'!$B$2:$BX$550,MATCH(K$2,'Slutlig allokering kvv'!$B$1:$BX$1,0),FALSE)/1,0))</f>
        <v/>
      </c>
      <c r="L170" t="str">
        <f>IF($D170="","",IFERROR(VLOOKUP($B170,Kraftvärmeprod!$B$1:$BX$550,MATCH(L$2,Kraftvärmeprod!$B$1:$VX$1,0),FALSE)/1,0)-IFERROR(VLOOKUP($B170,'Slutlig allokering kvv'!$B$2:$BX$550,MATCH(L$2,'Slutlig allokering kvv'!$B$1:$BX$1,0),FALSE)/1,0))</f>
        <v/>
      </c>
      <c r="M170" t="str">
        <f>IF($D170="","",IFERROR(VLOOKUP($B170,Kraftvärmeprod!$B$1:$BX$550,MATCH(M$2,Kraftvärmeprod!$B$1:$VX$1,0),FALSE)/1,0)-IFERROR(VLOOKUP($B170,'Slutlig allokering kvv'!$B$2:$BX$550,MATCH(M$2,'Slutlig allokering kvv'!$B$1:$BX$1,0),FALSE)/1,0))</f>
        <v/>
      </c>
      <c r="N170" t="str">
        <f>IF($D170="","",IFERROR(VLOOKUP($B170,Kraftvärmeprod!$B$1:$BX$550,MATCH(N$2,Kraftvärmeprod!$B$1:$VX$1,0),FALSE)/1,0)-IFERROR(VLOOKUP($B170,'Slutlig allokering kvv'!$B$2:$BX$550,MATCH(N$2,'Slutlig allokering kvv'!$B$1:$BX$1,0),FALSE)/1,0))</f>
        <v/>
      </c>
      <c r="O170" t="str">
        <f>IF($D170="","",IFERROR(VLOOKUP($B170,Kraftvärmeprod!$B$1:$BX$550,MATCH(O$2,Kraftvärmeprod!$B$1:$VX$1,0),FALSE)/1,0)-IFERROR(VLOOKUP($B170,'Slutlig allokering kvv'!$B$2:$BX$550,MATCH(O$2,'Slutlig allokering kvv'!$B$1:$BX$1,0),FALSE)/1,0))</f>
        <v/>
      </c>
      <c r="P170" t="str">
        <f>IF($D170="","",IFERROR(VLOOKUP($B170,Kraftvärmeprod!$B$1:$BX$550,MATCH(P$2,Kraftvärmeprod!$B$1:$VX$1,0),FALSE)/1,0)-IFERROR(VLOOKUP($B170,'Slutlig allokering kvv'!$B$2:$BX$550,MATCH(P$2,'Slutlig allokering kvv'!$B$1:$BX$1,0),FALSE)/1,0))</f>
        <v/>
      </c>
      <c r="Q170" t="str">
        <f>IF($D170="","",IFERROR(VLOOKUP($B170,Kraftvärmeprod!$B$1:$BX$550,MATCH(Q$2,Kraftvärmeprod!$B$1:$VX$1,0),FALSE)/1,0)-IFERROR(VLOOKUP($B170,'Slutlig allokering kvv'!$B$2:$BX$550,MATCH(Q$2,'Slutlig allokering kvv'!$B$1:$BX$1,0),FALSE)/1,0))</f>
        <v/>
      </c>
      <c r="R170" t="str">
        <f>IF($D170="","",IFERROR(VLOOKUP($B170,Kraftvärmeprod!$B$1:$BX$550,MATCH(R$2,Kraftvärmeprod!$B$1:$VX$1,0),FALSE)/1,0)-IFERROR(VLOOKUP($B170,'Slutlig allokering kvv'!$B$2:$BX$550,MATCH(R$2,'Slutlig allokering kvv'!$B$1:$BX$1,0),FALSE)/1,0))</f>
        <v/>
      </c>
      <c r="S170" t="str">
        <f>IF($D170="","",IFERROR(VLOOKUP($B170,Kraftvärmeprod!$B$1:$BX$550,MATCH(S$2,Kraftvärmeprod!$B$1:$VX$1,0),FALSE)/1,0)-IFERROR(VLOOKUP($B170,'Slutlig allokering kvv'!$B$2:$BX$550,MATCH(S$2,'Slutlig allokering kvv'!$B$1:$BX$1,0),FALSE)/1,0))</f>
        <v/>
      </c>
      <c r="T170" t="str">
        <f>IF($D170="","",IFERROR(VLOOKUP($B170,Kraftvärmeprod!$B$1:$BX$550,MATCH(T$2,Kraftvärmeprod!$B$1:$VX$1,0),FALSE)/1,0)-IFERROR(VLOOKUP($B170,'Slutlig allokering kvv'!$B$2:$BX$550,MATCH(T$2,'Slutlig allokering kvv'!$B$1:$BX$1,0),FALSE)/1,0))</f>
        <v/>
      </c>
      <c r="U170" t="str">
        <f>IF($D170="","",IFERROR(VLOOKUP($B170,Kraftvärmeprod!$B$1:$BX$550,MATCH(U$2,Kraftvärmeprod!$B$1:$VX$1,0),FALSE)/1,0)-IFERROR(VLOOKUP($B170,'Slutlig allokering kvv'!$B$2:$BX$550,MATCH(U$2,'Slutlig allokering kvv'!$B$1:$BX$1,0),FALSE)/1,0))</f>
        <v/>
      </c>
      <c r="V170" t="str">
        <f>IF($D170="","",IFERROR(VLOOKUP($B170,Kraftvärmeprod!$B$1:$BX$550,MATCH(V$2,Kraftvärmeprod!$B$1:$VX$1,0),FALSE)/1,0)-IFERROR(VLOOKUP($B170,'Slutlig allokering kvv'!$B$2:$BX$550,MATCH(V$2,'Slutlig allokering kvv'!$B$1:$BX$1,0),FALSE)/1,0))</f>
        <v/>
      </c>
      <c r="W170" t="str">
        <f>IF($D170="","",IFERROR(VLOOKUP($B170,Kraftvärmeprod!$B$1:$BX$550,MATCH(W$2,Kraftvärmeprod!$B$1:$VX$1,0),FALSE)/1,0)-IFERROR(VLOOKUP($B170,'Slutlig allokering kvv'!$B$2:$BX$550,MATCH(W$2,'Slutlig allokering kvv'!$B$1:$BX$1,0),FALSE)/1,0))</f>
        <v/>
      </c>
      <c r="X170" t="str">
        <f>IF($D170="","",IFERROR(VLOOKUP($B170,Kraftvärmeprod!$B$1:$BX$550,MATCH(X$2,Kraftvärmeprod!$B$1:$VX$1,0),FALSE)/1,0)-IFERROR(VLOOKUP($B170,'Slutlig allokering kvv'!$B$2:$BX$550,MATCH(X$2,'Slutlig allokering kvv'!$B$1:$BX$1,0),FALSE)/1,0))</f>
        <v/>
      </c>
      <c r="Y170" t="str">
        <f>IF($D170="","",IFERROR(VLOOKUP($B170,Kraftvärmeprod!$B$1:$BX$550,MATCH(Y$2,Kraftvärmeprod!$B$1:$VX$1,0),FALSE)/1,0)-IFERROR(VLOOKUP($B170,'Slutlig allokering kvv'!$B$2:$BX$550,MATCH(Y$2,'Slutlig allokering kvv'!$B$1:$BX$1,0),FALSE)/1,0))</f>
        <v/>
      </c>
      <c r="Z170" t="str">
        <f>IF($D170="","",IFERROR(VLOOKUP($B170,Kraftvärmeprod!$B$1:$BX$550,MATCH(Z$2,Kraftvärmeprod!$B$1:$VX$1,0),FALSE)/1,0)-IFERROR(VLOOKUP($B170,'Slutlig allokering kvv'!$B$2:$BX$550,MATCH(Z$2,'Slutlig allokering kvv'!$B$1:$BX$1,0),FALSE)/1,0))</f>
        <v/>
      </c>
      <c r="AA170" t="str">
        <f>IF($D170="","",IFERROR(VLOOKUP($B170,Kraftvärmeprod!$B$1:$BX$550,MATCH(AA$2,Kraftvärmeprod!$B$1:$VX$1,0),FALSE)/1,0)-IFERROR(VLOOKUP($B170,'Slutlig allokering kvv'!$B$2:$BX$550,MATCH(AA$2,'Slutlig allokering kvv'!$B$1:$BX$1,0),FALSE)/1,0))</f>
        <v/>
      </c>
      <c r="AB170" t="str">
        <f>IF($D170="","",IFERROR(VLOOKUP($B170,Kraftvärmeprod!$B$1:$BX$550,MATCH(AB$2,Kraftvärmeprod!$B$1:$VX$1,0),FALSE)/1,0)-IFERROR(VLOOKUP($B170,'Slutlig allokering kvv'!$B$2:$BX$550,MATCH(AB$2,'Slutlig allokering kvv'!$B$1:$BX$1,0),FALSE)/1,0))</f>
        <v/>
      </c>
      <c r="AC170" t="str">
        <f>IF($D170="","",IFERROR(VLOOKUP($B170,Kraftvärmeprod!$B$1:$BX$550,MATCH(AC$2,Kraftvärmeprod!$B$1:$VX$1,0),FALSE)/1,0)-IFERROR(VLOOKUP($B170,'Slutlig allokering kvv'!$B$2:$BX$550,MATCH(AC$2,'Slutlig allokering kvv'!$B$1:$BX$1,0),FALSE)/1,0))</f>
        <v/>
      </c>
      <c r="AE170" t="str">
        <f>IF($D170="","",IFERROR(VLOOKUP($B170,Miljö!$B$1:$E$550,MATCH("Hjälpel kraftvärme (GWh)",Miljö!$B$1:$E$1,0),FALSE)/1,0)-IFERROR(VLOOKUP($B170,'Slutlig allokering kvv'!$B$2:$BX$550,MATCH(AE$2,'Slutlig allokering kvv'!$B$1:$BX$1,0),FALSE)/1,0))</f>
        <v/>
      </c>
      <c r="AI170">
        <f t="shared" si="8"/>
        <v>0</v>
      </c>
      <c r="AK170">
        <f>IFERROR(VLOOKUP($B170,'Slutlig allokering kvv'!$B$2:$AX$550,MATCH("Summa slutlig allokerad tillförd energi (utan hjälpel och rökgaskondensering):",'Slutlig allokering kvv'!$B$1:$AX$1,0),FALSE)/1,"")</f>
        <v>0</v>
      </c>
      <c r="AM170" s="289" t="str">
        <f>IFERROR(1-VLOOKUP($B170,'Slutlig allokering kvv'!$B$2:$AX$550,MATCH("Andel av bränsle i kvv som allokerats till värme, exklusive rökgaskondensering och hjälpel",'Slutlig allokering kvv'!$B$1:$AX$1,0),FALSE),"")</f>
        <v/>
      </c>
      <c r="AO170" s="289" t="str">
        <f t="shared" si="9"/>
        <v/>
      </c>
      <c r="AP170" s="290" t="str">
        <f t="shared" si="10"/>
        <v/>
      </c>
      <c r="AQ170" s="290"/>
      <c r="AR170" s="239" t="str">
        <f t="shared" si="11"/>
        <v/>
      </c>
      <c r="AS170" s="290"/>
    </row>
    <row r="171" spans="1:45" x14ac:dyDescent="0.25">
      <c r="A171" s="2" t="str">
        <f>'Miljövärden för publ företag'!B173</f>
        <v>Njudung Energi Vetlanda AB</v>
      </c>
      <c r="B171" s="2" t="str">
        <f>'Miljövärden för publ företag'!C173</f>
        <v>Holsby</v>
      </c>
      <c r="C171" t="str">
        <f>IFERROR(VLOOKUP($B171,Kraftvärmeprod!$B$1:$AH$479,MATCH(C$2,Kraftvärmeprod!$B$1:$AG$1,0),FALSE)/1,"")</f>
        <v/>
      </c>
      <c r="D171" t="str">
        <f>IFERROR(VLOOKUP($B171,Kraftvärmeprod!$B$1:$AH$479,MATCH(D$2,Kraftvärmeprod!$B$1:$AG$1,0),FALSE)/1,"")</f>
        <v/>
      </c>
      <c r="F171" t="str">
        <f>IF($D171="","",IFERROR(VLOOKUP($B171,Kraftvärmeprod!$B$1:$BX$550,MATCH(F$2,Kraftvärmeprod!$B$1:$VX$1,0),FALSE)/1,0)-IFERROR(VLOOKUP($B171,'Slutlig allokering kvv'!$B$2:$BX$550,MATCH(F$2,'Slutlig allokering kvv'!$B$1:$BX$1,0),FALSE)/1,0))</f>
        <v/>
      </c>
      <c r="G171" t="str">
        <f>IF($D171="","",IFERROR(VLOOKUP($B171,Kraftvärmeprod!$B$1:$BX$550,MATCH(G$2,Kraftvärmeprod!$B$1:$VX$1,0),FALSE)/1,0)-IFERROR(VLOOKUP($B171,'Slutlig allokering kvv'!$B$2:$BX$550,MATCH(G$2,'Slutlig allokering kvv'!$B$1:$BX$1,0),FALSE)/1,0))</f>
        <v/>
      </c>
      <c r="H171" t="str">
        <f>IF($D171="","",IFERROR(VLOOKUP($B171,Kraftvärmeprod!$B$1:$BX$550,MATCH(H$2,Kraftvärmeprod!$B$1:$VX$1,0),FALSE)/1,0)-IFERROR(VLOOKUP($B171,'Slutlig allokering kvv'!$B$2:$BX$550,MATCH(H$2,'Slutlig allokering kvv'!$B$1:$BX$1,0),FALSE)/1,0))</f>
        <v/>
      </c>
      <c r="I171" t="str">
        <f>IF($D171="","",IFERROR(VLOOKUP($B171,Kraftvärmeprod!$B$1:$BX$550,MATCH(I$2,Kraftvärmeprod!$B$1:$VX$1,0),FALSE)/1,0)-IFERROR(VLOOKUP($B171,'Slutlig allokering kvv'!$B$2:$BX$550,MATCH(I$2,'Slutlig allokering kvv'!$B$1:$BX$1,0),FALSE)/1,0))</f>
        <v/>
      </c>
      <c r="J171" t="str">
        <f>IF($D171="","",IFERROR(VLOOKUP($B171,Kraftvärmeprod!$B$1:$BX$550,MATCH(J$2,Kraftvärmeprod!$B$1:$VX$1,0),FALSE)/1,0)-IFERROR(VLOOKUP($B171,'Slutlig allokering kvv'!$B$2:$BX$550,MATCH(J$2,'Slutlig allokering kvv'!$B$1:$BX$1,0),FALSE)/1,0))</f>
        <v/>
      </c>
      <c r="K171" t="str">
        <f>IF($D171="","",IFERROR(VLOOKUP($B171,Kraftvärmeprod!$B$1:$BX$550,MATCH(K$2,Kraftvärmeprod!$B$1:$VX$1,0),FALSE)/1,0)-IFERROR(VLOOKUP($B171,'Slutlig allokering kvv'!$B$2:$BX$550,MATCH(K$2,'Slutlig allokering kvv'!$B$1:$BX$1,0),FALSE)/1,0))</f>
        <v/>
      </c>
      <c r="L171" t="str">
        <f>IF($D171="","",IFERROR(VLOOKUP($B171,Kraftvärmeprod!$B$1:$BX$550,MATCH(L$2,Kraftvärmeprod!$B$1:$VX$1,0),FALSE)/1,0)-IFERROR(VLOOKUP($B171,'Slutlig allokering kvv'!$B$2:$BX$550,MATCH(L$2,'Slutlig allokering kvv'!$B$1:$BX$1,0),FALSE)/1,0))</f>
        <v/>
      </c>
      <c r="M171" t="str">
        <f>IF($D171="","",IFERROR(VLOOKUP($B171,Kraftvärmeprod!$B$1:$BX$550,MATCH(M$2,Kraftvärmeprod!$B$1:$VX$1,0),FALSE)/1,0)-IFERROR(VLOOKUP($B171,'Slutlig allokering kvv'!$B$2:$BX$550,MATCH(M$2,'Slutlig allokering kvv'!$B$1:$BX$1,0),FALSE)/1,0))</f>
        <v/>
      </c>
      <c r="N171" t="str">
        <f>IF($D171="","",IFERROR(VLOOKUP($B171,Kraftvärmeprod!$B$1:$BX$550,MATCH(N$2,Kraftvärmeprod!$B$1:$VX$1,0),FALSE)/1,0)-IFERROR(VLOOKUP($B171,'Slutlig allokering kvv'!$B$2:$BX$550,MATCH(N$2,'Slutlig allokering kvv'!$B$1:$BX$1,0),FALSE)/1,0))</f>
        <v/>
      </c>
      <c r="O171" t="str">
        <f>IF($D171="","",IFERROR(VLOOKUP($B171,Kraftvärmeprod!$B$1:$BX$550,MATCH(O$2,Kraftvärmeprod!$B$1:$VX$1,0),FALSE)/1,0)-IFERROR(VLOOKUP($B171,'Slutlig allokering kvv'!$B$2:$BX$550,MATCH(O$2,'Slutlig allokering kvv'!$B$1:$BX$1,0),FALSE)/1,0))</f>
        <v/>
      </c>
      <c r="P171" t="str">
        <f>IF($D171="","",IFERROR(VLOOKUP($B171,Kraftvärmeprod!$B$1:$BX$550,MATCH(P$2,Kraftvärmeprod!$B$1:$VX$1,0),FALSE)/1,0)-IFERROR(VLOOKUP($B171,'Slutlig allokering kvv'!$B$2:$BX$550,MATCH(P$2,'Slutlig allokering kvv'!$B$1:$BX$1,0),FALSE)/1,0))</f>
        <v/>
      </c>
      <c r="Q171" t="str">
        <f>IF($D171="","",IFERROR(VLOOKUP($B171,Kraftvärmeprod!$B$1:$BX$550,MATCH(Q$2,Kraftvärmeprod!$B$1:$VX$1,0),FALSE)/1,0)-IFERROR(VLOOKUP($B171,'Slutlig allokering kvv'!$B$2:$BX$550,MATCH(Q$2,'Slutlig allokering kvv'!$B$1:$BX$1,0),FALSE)/1,0))</f>
        <v/>
      </c>
      <c r="R171" t="str">
        <f>IF($D171="","",IFERROR(VLOOKUP($B171,Kraftvärmeprod!$B$1:$BX$550,MATCH(R$2,Kraftvärmeprod!$B$1:$VX$1,0),FALSE)/1,0)-IFERROR(VLOOKUP($B171,'Slutlig allokering kvv'!$B$2:$BX$550,MATCH(R$2,'Slutlig allokering kvv'!$B$1:$BX$1,0),FALSE)/1,0))</f>
        <v/>
      </c>
      <c r="S171" t="str">
        <f>IF($D171="","",IFERROR(VLOOKUP($B171,Kraftvärmeprod!$B$1:$BX$550,MATCH(S$2,Kraftvärmeprod!$B$1:$VX$1,0),FALSE)/1,0)-IFERROR(VLOOKUP($B171,'Slutlig allokering kvv'!$B$2:$BX$550,MATCH(S$2,'Slutlig allokering kvv'!$B$1:$BX$1,0),FALSE)/1,0))</f>
        <v/>
      </c>
      <c r="T171" t="str">
        <f>IF($D171="","",IFERROR(VLOOKUP($B171,Kraftvärmeprod!$B$1:$BX$550,MATCH(T$2,Kraftvärmeprod!$B$1:$VX$1,0),FALSE)/1,0)-IFERROR(VLOOKUP($B171,'Slutlig allokering kvv'!$B$2:$BX$550,MATCH(T$2,'Slutlig allokering kvv'!$B$1:$BX$1,0),FALSE)/1,0))</f>
        <v/>
      </c>
      <c r="U171" t="str">
        <f>IF($D171="","",IFERROR(VLOOKUP($B171,Kraftvärmeprod!$B$1:$BX$550,MATCH(U$2,Kraftvärmeprod!$B$1:$VX$1,0),FALSE)/1,0)-IFERROR(VLOOKUP($B171,'Slutlig allokering kvv'!$B$2:$BX$550,MATCH(U$2,'Slutlig allokering kvv'!$B$1:$BX$1,0),FALSE)/1,0))</f>
        <v/>
      </c>
      <c r="V171" t="str">
        <f>IF($D171="","",IFERROR(VLOOKUP($B171,Kraftvärmeprod!$B$1:$BX$550,MATCH(V$2,Kraftvärmeprod!$B$1:$VX$1,0),FALSE)/1,0)-IFERROR(VLOOKUP($B171,'Slutlig allokering kvv'!$B$2:$BX$550,MATCH(V$2,'Slutlig allokering kvv'!$B$1:$BX$1,0),FALSE)/1,0))</f>
        <v/>
      </c>
      <c r="W171" t="str">
        <f>IF($D171="","",IFERROR(VLOOKUP($B171,Kraftvärmeprod!$B$1:$BX$550,MATCH(W$2,Kraftvärmeprod!$B$1:$VX$1,0),FALSE)/1,0)-IFERROR(VLOOKUP($B171,'Slutlig allokering kvv'!$B$2:$BX$550,MATCH(W$2,'Slutlig allokering kvv'!$B$1:$BX$1,0),FALSE)/1,0))</f>
        <v/>
      </c>
      <c r="X171" t="str">
        <f>IF($D171="","",IFERROR(VLOOKUP($B171,Kraftvärmeprod!$B$1:$BX$550,MATCH(X$2,Kraftvärmeprod!$B$1:$VX$1,0),FALSE)/1,0)-IFERROR(VLOOKUP($B171,'Slutlig allokering kvv'!$B$2:$BX$550,MATCH(X$2,'Slutlig allokering kvv'!$B$1:$BX$1,0),FALSE)/1,0))</f>
        <v/>
      </c>
      <c r="Y171" t="str">
        <f>IF($D171="","",IFERROR(VLOOKUP($B171,Kraftvärmeprod!$B$1:$BX$550,MATCH(Y$2,Kraftvärmeprod!$B$1:$VX$1,0),FALSE)/1,0)-IFERROR(VLOOKUP($B171,'Slutlig allokering kvv'!$B$2:$BX$550,MATCH(Y$2,'Slutlig allokering kvv'!$B$1:$BX$1,0),FALSE)/1,0))</f>
        <v/>
      </c>
      <c r="Z171" t="str">
        <f>IF($D171="","",IFERROR(VLOOKUP($B171,Kraftvärmeprod!$B$1:$BX$550,MATCH(Z$2,Kraftvärmeprod!$B$1:$VX$1,0),FALSE)/1,0)-IFERROR(VLOOKUP($B171,'Slutlig allokering kvv'!$B$2:$BX$550,MATCH(Z$2,'Slutlig allokering kvv'!$B$1:$BX$1,0),FALSE)/1,0))</f>
        <v/>
      </c>
      <c r="AA171" t="str">
        <f>IF($D171="","",IFERROR(VLOOKUP($B171,Kraftvärmeprod!$B$1:$BX$550,MATCH(AA$2,Kraftvärmeprod!$B$1:$VX$1,0),FALSE)/1,0)-IFERROR(VLOOKUP($B171,'Slutlig allokering kvv'!$B$2:$BX$550,MATCH(AA$2,'Slutlig allokering kvv'!$B$1:$BX$1,0),FALSE)/1,0))</f>
        <v/>
      </c>
      <c r="AB171" t="str">
        <f>IF($D171="","",IFERROR(VLOOKUP($B171,Kraftvärmeprod!$B$1:$BX$550,MATCH(AB$2,Kraftvärmeprod!$B$1:$VX$1,0),FALSE)/1,0)-IFERROR(VLOOKUP($B171,'Slutlig allokering kvv'!$B$2:$BX$550,MATCH(AB$2,'Slutlig allokering kvv'!$B$1:$BX$1,0),FALSE)/1,0))</f>
        <v/>
      </c>
      <c r="AC171" t="str">
        <f>IF($D171="","",IFERROR(VLOOKUP($B171,Kraftvärmeprod!$B$1:$BX$550,MATCH(AC$2,Kraftvärmeprod!$B$1:$VX$1,0),FALSE)/1,0)-IFERROR(VLOOKUP($B171,'Slutlig allokering kvv'!$B$2:$BX$550,MATCH(AC$2,'Slutlig allokering kvv'!$B$1:$BX$1,0),FALSE)/1,0))</f>
        <v/>
      </c>
      <c r="AE171" t="str">
        <f>IF($D171="","",IFERROR(VLOOKUP($B171,Miljö!$B$1:$E$550,MATCH("Hjälpel kraftvärme (GWh)",Miljö!$B$1:$E$1,0),FALSE)/1,0)-IFERROR(VLOOKUP($B171,'Slutlig allokering kvv'!$B$2:$BX$550,MATCH(AE$2,'Slutlig allokering kvv'!$B$1:$BX$1,0),FALSE)/1,0))</f>
        <v/>
      </c>
      <c r="AI171">
        <f t="shared" si="8"/>
        <v>0</v>
      </c>
      <c r="AK171">
        <f>IFERROR(VLOOKUP($B171,'Slutlig allokering kvv'!$B$2:$AX$550,MATCH("Summa slutlig allokerad tillförd energi (utan hjälpel och rökgaskondensering):",'Slutlig allokering kvv'!$B$1:$AX$1,0),FALSE)/1,"")</f>
        <v>0</v>
      </c>
      <c r="AM171" s="289" t="str">
        <f>IFERROR(1-VLOOKUP($B171,'Slutlig allokering kvv'!$B$2:$AX$550,MATCH("Andel av bränsle i kvv som allokerats till värme, exklusive rökgaskondensering och hjälpel",'Slutlig allokering kvv'!$B$1:$AX$1,0),FALSE),"")</f>
        <v/>
      </c>
      <c r="AO171" s="289" t="str">
        <f t="shared" si="9"/>
        <v/>
      </c>
      <c r="AP171" s="290" t="str">
        <f t="shared" si="10"/>
        <v/>
      </c>
      <c r="AQ171" s="290"/>
      <c r="AR171" s="239" t="str">
        <f t="shared" si="11"/>
        <v/>
      </c>
      <c r="AS171" s="290"/>
    </row>
    <row r="172" spans="1:45" x14ac:dyDescent="0.25">
      <c r="A172" s="2" t="str">
        <f>'Miljövärden för publ företag'!B174</f>
        <v>Njudung Energi Vetlanda AB</v>
      </c>
      <c r="B172" s="2" t="str">
        <f>'Miljövärden för publ företag'!C174</f>
        <v>Vetlanda</v>
      </c>
      <c r="C172">
        <f>IFERROR(VLOOKUP($B172,Kraftvärmeprod!$B$1:$AH$479,MATCH(C$2,Kraftvärmeprod!$B$1:$AG$1,0),FALSE)/1,"")</f>
        <v>83.6</v>
      </c>
      <c r="D172">
        <f>IFERROR(VLOOKUP($B172,Kraftvärmeprod!$B$1:$AH$479,MATCH(D$2,Kraftvärmeprod!$B$1:$AG$1,0),FALSE)/1,"")</f>
        <v>15.4</v>
      </c>
      <c r="F172">
        <f>IF($D172="","",IFERROR(VLOOKUP($B172,Kraftvärmeprod!$B$1:$BX$550,MATCH(F$2,Kraftvärmeprod!$B$1:$VX$1,0),FALSE)/1,0)-IFERROR(VLOOKUP($B172,'Slutlig allokering kvv'!$B$2:$BX$550,MATCH(F$2,'Slutlig allokering kvv'!$B$1:$BX$1,0),FALSE)/1,0))</f>
        <v>0</v>
      </c>
      <c r="G172">
        <f>IF($D172="","",IFERROR(VLOOKUP($B172,Kraftvärmeprod!$B$1:$BX$550,MATCH(G$2,Kraftvärmeprod!$B$1:$VX$1,0),FALSE)/1,0)-IFERROR(VLOOKUP($B172,'Slutlig allokering kvv'!$B$2:$BX$550,MATCH(G$2,'Slutlig allokering kvv'!$B$1:$BX$1,0),FALSE)/1,0))</f>
        <v>8.1437999999999983E-2</v>
      </c>
      <c r="H172">
        <f>IF($D172="","",IFERROR(VLOOKUP($B172,Kraftvärmeprod!$B$1:$BX$550,MATCH(H$2,Kraftvärmeprod!$B$1:$VX$1,0),FALSE)/1,0)-IFERROR(VLOOKUP($B172,'Slutlig allokering kvv'!$B$2:$BX$550,MATCH(H$2,'Slutlig allokering kvv'!$B$1:$BX$1,0),FALSE)/1,0))</f>
        <v>0</v>
      </c>
      <c r="I172">
        <f>IF($D172="","",IFERROR(VLOOKUP($B172,Kraftvärmeprod!$B$1:$BX$550,MATCH(I$2,Kraftvärmeprod!$B$1:$VX$1,0),FALSE)/1,0)-IFERROR(VLOOKUP($B172,'Slutlig allokering kvv'!$B$2:$BX$550,MATCH(I$2,'Slutlig allokering kvv'!$B$1:$BX$1,0),FALSE)/1,0))</f>
        <v>0</v>
      </c>
      <c r="J172">
        <f>IF($D172="","",IFERROR(VLOOKUP($B172,Kraftvärmeprod!$B$1:$BX$550,MATCH(J$2,Kraftvärmeprod!$B$1:$VX$1,0),FALSE)/1,0)-IFERROR(VLOOKUP($B172,'Slutlig allokering kvv'!$B$2:$BX$550,MATCH(J$2,'Slutlig allokering kvv'!$B$1:$BX$1,0),FALSE)/1,0))</f>
        <v>0</v>
      </c>
      <c r="K172">
        <f>IF($D172="","",IFERROR(VLOOKUP($B172,Kraftvärmeprod!$B$1:$BX$550,MATCH(K$2,Kraftvärmeprod!$B$1:$VX$1,0),FALSE)/1,0)-IFERROR(VLOOKUP($B172,'Slutlig allokering kvv'!$B$2:$BX$550,MATCH(K$2,'Slutlig allokering kvv'!$B$1:$BX$1,0),FALSE)/1,0))</f>
        <v>0</v>
      </c>
      <c r="L172">
        <f>IF($D172="","",IFERROR(VLOOKUP($B172,Kraftvärmeprod!$B$1:$BX$550,MATCH(L$2,Kraftvärmeprod!$B$1:$VX$1,0),FALSE)/1,0)-IFERROR(VLOOKUP($B172,'Slutlig allokering kvv'!$B$2:$BX$550,MATCH(L$2,'Slutlig allokering kvv'!$B$1:$BX$1,0),FALSE)/1,0))</f>
        <v>0.45409499999999992</v>
      </c>
      <c r="M172">
        <f>IF($D172="","",IFERROR(VLOOKUP($B172,Kraftvärmeprod!$B$1:$BX$550,MATCH(M$2,Kraftvärmeprod!$B$1:$VX$1,0),FALSE)/1,0)-IFERROR(VLOOKUP($B172,'Slutlig allokering kvv'!$B$2:$BX$550,MATCH(M$2,'Slutlig allokering kvv'!$B$1:$BX$1,0),FALSE)/1,0))</f>
        <v>0.3892239999999999</v>
      </c>
      <c r="N172">
        <f>IF($D172="","",IFERROR(VLOOKUP($B172,Kraftvärmeprod!$B$1:$BX$550,MATCH(N$2,Kraftvärmeprod!$B$1:$VX$1,0),FALSE)/1,0)-IFERROR(VLOOKUP($B172,'Slutlig allokering kvv'!$B$2:$BX$550,MATCH(N$2,'Slutlig allokering kvv'!$B$1:$BX$1,0),FALSE)/1,0))</f>
        <v>0.87575000000000025</v>
      </c>
      <c r="O172">
        <f>IF($D172="","",IFERROR(VLOOKUP($B172,Kraftvärmeprod!$B$1:$BX$550,MATCH(O$2,Kraftvärmeprod!$B$1:$VX$1,0),FALSE)/1,0)-IFERROR(VLOOKUP($B172,'Slutlig allokering kvv'!$B$2:$BX$550,MATCH(O$2,'Slutlig allokering kvv'!$B$1:$BX$1,0),FALSE)/1,0))</f>
        <v>0</v>
      </c>
      <c r="P172">
        <f>IF($D172="","",IFERROR(VLOOKUP($B172,Kraftvärmeprod!$B$1:$BX$550,MATCH(P$2,Kraftvärmeprod!$B$1:$VX$1,0),FALSE)/1,0)-IFERROR(VLOOKUP($B172,'Slutlig allokering kvv'!$B$2:$BX$550,MATCH(P$2,'Slutlig allokering kvv'!$B$1:$BX$1,0),FALSE)/1,0))</f>
        <v>0</v>
      </c>
      <c r="Q172">
        <f>IF($D172="","",IFERROR(VLOOKUP($B172,Kraftvärmeprod!$B$1:$BX$550,MATCH(Q$2,Kraftvärmeprod!$B$1:$VX$1,0),FALSE)/1,0)-IFERROR(VLOOKUP($B172,'Slutlig allokering kvv'!$B$2:$BX$550,MATCH(Q$2,'Slutlig allokering kvv'!$B$1:$BX$1,0),FALSE)/1,0))</f>
        <v>0</v>
      </c>
      <c r="R172">
        <f>IF($D172="","",IFERROR(VLOOKUP($B172,Kraftvärmeprod!$B$1:$BX$550,MATCH(R$2,Kraftvärmeprod!$B$1:$VX$1,0),FALSE)/1,0)-IFERROR(VLOOKUP($B172,'Slutlig allokering kvv'!$B$2:$BX$550,MATCH(R$2,'Slutlig allokering kvv'!$B$1:$BX$1,0),FALSE)/1,0))</f>
        <v>0</v>
      </c>
      <c r="S172">
        <f>IF($D172="","",IFERROR(VLOOKUP($B172,Kraftvärmeprod!$B$1:$BX$550,MATCH(S$2,Kraftvärmeprod!$B$1:$VX$1,0),FALSE)/1,0)-IFERROR(VLOOKUP($B172,'Slutlig allokering kvv'!$B$2:$BX$550,MATCH(S$2,'Slutlig allokering kvv'!$B$1:$BX$1,0),FALSE)/1,0))</f>
        <v>0</v>
      </c>
      <c r="T172">
        <f>IF($D172="","",IFERROR(VLOOKUP($B172,Kraftvärmeprod!$B$1:$BX$550,MATCH(T$2,Kraftvärmeprod!$B$1:$VX$1,0),FALSE)/1,0)-IFERROR(VLOOKUP($B172,'Slutlig allokering kvv'!$B$2:$BX$550,MATCH(T$2,'Slutlig allokering kvv'!$B$1:$BX$1,0),FALSE)/1,0))</f>
        <v>0</v>
      </c>
      <c r="U172">
        <f>IF($D172="","",IFERROR(VLOOKUP($B172,Kraftvärmeprod!$B$1:$BX$550,MATCH(U$2,Kraftvärmeprod!$B$1:$VX$1,0),FALSE)/1,0)-IFERROR(VLOOKUP($B172,'Slutlig allokering kvv'!$B$2:$BX$550,MATCH(U$2,'Slutlig allokering kvv'!$B$1:$BX$1,0),FALSE)/1,0))</f>
        <v>0</v>
      </c>
      <c r="V172">
        <f>IF($D172="","",IFERROR(VLOOKUP($B172,Kraftvärmeprod!$B$1:$BX$550,MATCH(V$2,Kraftvärmeprod!$B$1:$VX$1,0),FALSE)/1,0)-IFERROR(VLOOKUP($B172,'Slutlig allokering kvv'!$B$2:$BX$550,MATCH(V$2,'Slutlig allokering kvv'!$B$1:$BX$1,0),FALSE)/1,0))</f>
        <v>33.797600000000003</v>
      </c>
      <c r="W172">
        <f>IF($D172="","",IFERROR(VLOOKUP($B172,Kraftvärmeprod!$B$1:$BX$550,MATCH(W$2,Kraftvärmeprod!$B$1:$VX$1,0),FALSE)/1,0)-IFERROR(VLOOKUP($B172,'Slutlig allokering kvv'!$B$2:$BX$550,MATCH(W$2,'Slutlig allokering kvv'!$B$1:$BX$1,0),FALSE)/1,0))</f>
        <v>0</v>
      </c>
      <c r="X172">
        <f>IF($D172="","",IFERROR(VLOOKUP($B172,Kraftvärmeprod!$B$1:$BX$550,MATCH(X$2,Kraftvärmeprod!$B$1:$VX$1,0),FALSE)/1,0)-IFERROR(VLOOKUP($B172,'Slutlig allokering kvv'!$B$2:$BX$550,MATCH(X$2,'Slutlig allokering kvv'!$B$1:$BX$1,0),FALSE)/1,0))</f>
        <v>0</v>
      </c>
      <c r="Y172">
        <f>IF($D172="","",IFERROR(VLOOKUP($B172,Kraftvärmeprod!$B$1:$BX$550,MATCH(Y$2,Kraftvärmeprod!$B$1:$VX$1,0),FALSE)/1,0)-IFERROR(VLOOKUP($B172,'Slutlig allokering kvv'!$B$2:$BX$550,MATCH(Y$2,'Slutlig allokering kvv'!$B$1:$BX$1,0),FALSE)/1,0))</f>
        <v>0</v>
      </c>
      <c r="Z172">
        <f>IF($D172="","",IFERROR(VLOOKUP($B172,Kraftvärmeprod!$B$1:$BX$550,MATCH(Z$2,Kraftvärmeprod!$B$1:$VX$1,0),FALSE)/1,0)-IFERROR(VLOOKUP($B172,'Slutlig allokering kvv'!$B$2:$BX$550,MATCH(Z$2,'Slutlig allokering kvv'!$B$1:$BX$1,0),FALSE)/1,0))</f>
        <v>0</v>
      </c>
      <c r="AA172">
        <f>IF($D172="","",IFERROR(VLOOKUP($B172,Kraftvärmeprod!$B$1:$BX$550,MATCH(AA$2,Kraftvärmeprod!$B$1:$VX$1,0),FALSE)/1,0)-IFERROR(VLOOKUP($B172,'Slutlig allokering kvv'!$B$2:$BX$550,MATCH(AA$2,'Slutlig allokering kvv'!$B$1:$BX$1,0),FALSE)/1,0))</f>
        <v>0</v>
      </c>
      <c r="AB172">
        <f>IF($D172="","",IFERROR(VLOOKUP($B172,Kraftvärmeprod!$B$1:$BX$550,MATCH(AB$2,Kraftvärmeprod!$B$1:$VX$1,0),FALSE)/1,0)-IFERROR(VLOOKUP($B172,'Slutlig allokering kvv'!$B$2:$BX$550,MATCH(AB$2,'Slutlig allokering kvv'!$B$1:$BX$1,0),FALSE)/1,0))</f>
        <v>0</v>
      </c>
      <c r="AC172">
        <f>IF($D172="","",IFERROR(VLOOKUP($B172,Kraftvärmeprod!$B$1:$BX$550,MATCH(AC$2,Kraftvärmeprod!$B$1:$VX$1,0),FALSE)/1,0)-IFERROR(VLOOKUP($B172,'Slutlig allokering kvv'!$B$2:$BX$550,MATCH(AC$2,'Slutlig allokering kvv'!$B$1:$BX$1,0),FALSE)/1,0))</f>
        <v>0</v>
      </c>
      <c r="AE172">
        <f>IF($D172="","",IFERROR(VLOOKUP($B172,Miljö!$B$1:$E$550,MATCH("Hjälpel kraftvärme (GWh)",Miljö!$B$1:$E$1,0),FALSE)/1,0)-IFERROR(VLOOKUP($B172,'Slutlig allokering kvv'!$B$2:$BX$550,MATCH(AE$2,'Slutlig allokering kvv'!$B$1:$BX$1,0),FALSE)/1,0))</f>
        <v>0</v>
      </c>
      <c r="AI172">
        <f t="shared" si="8"/>
        <v>35.598107000000006</v>
      </c>
      <c r="AK172">
        <f>IFERROR(VLOOKUP($B172,'Slutlig allokering kvv'!$B$2:$AX$550,MATCH("Summa slutlig allokerad tillförd energi (utan hjälpel och rökgaskondensering):",'Slutlig allokering kvv'!$B$1:$AX$1,0),FALSE)/1,"")</f>
        <v>74.201892999999998</v>
      </c>
      <c r="AM172" s="289">
        <f>IFERROR(1-VLOOKUP($B172,'Slutlig allokering kvv'!$B$2:$AX$550,MATCH("Andel av bränsle i kvv som allokerats till värme, exklusive rökgaskondensering och hjälpel",'Slutlig allokering kvv'!$B$1:$AX$1,0),FALSE),"")</f>
        <v>0.32420862477231327</v>
      </c>
      <c r="AO172" s="289">
        <f t="shared" si="9"/>
        <v>0.32420862477231333</v>
      </c>
      <c r="AP172" s="290">
        <f t="shared" si="10"/>
        <v>-5.5511151231257827E-17</v>
      </c>
      <c r="AQ172" s="290"/>
      <c r="AR172" s="239">
        <f t="shared" si="11"/>
        <v>0.43260727319011649</v>
      </c>
      <c r="AS172" s="290"/>
    </row>
    <row r="173" spans="1:45" x14ac:dyDescent="0.25">
      <c r="A173" s="2" t="str">
        <f>'Miljövärden för publ företag'!B175</f>
        <v>Nordanstigs Fjärrvärme AB</v>
      </c>
      <c r="B173" s="2" t="str">
        <f>'Miljövärden för publ företag'!C175</f>
        <v>Nordanstig</v>
      </c>
      <c r="C173" t="str">
        <f>IFERROR(VLOOKUP($B173,Kraftvärmeprod!$B$1:$AH$479,MATCH(C$2,Kraftvärmeprod!$B$1:$AG$1,0),FALSE)/1,"")</f>
        <v/>
      </c>
      <c r="D173" t="str">
        <f>IFERROR(VLOOKUP($B173,Kraftvärmeprod!$B$1:$AH$479,MATCH(D$2,Kraftvärmeprod!$B$1:$AG$1,0),FALSE)/1,"")</f>
        <v/>
      </c>
      <c r="F173" t="str">
        <f>IF($D173="","",IFERROR(VLOOKUP($B173,Kraftvärmeprod!$B$1:$BX$550,MATCH(F$2,Kraftvärmeprod!$B$1:$VX$1,0),FALSE)/1,0)-IFERROR(VLOOKUP($B173,'Slutlig allokering kvv'!$B$2:$BX$550,MATCH(F$2,'Slutlig allokering kvv'!$B$1:$BX$1,0),FALSE)/1,0))</f>
        <v/>
      </c>
      <c r="G173" t="str">
        <f>IF($D173="","",IFERROR(VLOOKUP($B173,Kraftvärmeprod!$B$1:$BX$550,MATCH(G$2,Kraftvärmeprod!$B$1:$VX$1,0),FALSE)/1,0)-IFERROR(VLOOKUP($B173,'Slutlig allokering kvv'!$B$2:$BX$550,MATCH(G$2,'Slutlig allokering kvv'!$B$1:$BX$1,0),FALSE)/1,0))</f>
        <v/>
      </c>
      <c r="H173" t="str">
        <f>IF($D173="","",IFERROR(VLOOKUP($B173,Kraftvärmeprod!$B$1:$BX$550,MATCH(H$2,Kraftvärmeprod!$B$1:$VX$1,0),FALSE)/1,0)-IFERROR(VLOOKUP($B173,'Slutlig allokering kvv'!$B$2:$BX$550,MATCH(H$2,'Slutlig allokering kvv'!$B$1:$BX$1,0),FALSE)/1,0))</f>
        <v/>
      </c>
      <c r="I173" t="str">
        <f>IF($D173="","",IFERROR(VLOOKUP($B173,Kraftvärmeprod!$B$1:$BX$550,MATCH(I$2,Kraftvärmeprod!$B$1:$VX$1,0),FALSE)/1,0)-IFERROR(VLOOKUP($B173,'Slutlig allokering kvv'!$B$2:$BX$550,MATCH(I$2,'Slutlig allokering kvv'!$B$1:$BX$1,0),FALSE)/1,0))</f>
        <v/>
      </c>
      <c r="J173" t="str">
        <f>IF($D173="","",IFERROR(VLOOKUP($B173,Kraftvärmeprod!$B$1:$BX$550,MATCH(J$2,Kraftvärmeprod!$B$1:$VX$1,0),FALSE)/1,0)-IFERROR(VLOOKUP($B173,'Slutlig allokering kvv'!$B$2:$BX$550,MATCH(J$2,'Slutlig allokering kvv'!$B$1:$BX$1,0),FALSE)/1,0))</f>
        <v/>
      </c>
      <c r="K173" t="str">
        <f>IF($D173="","",IFERROR(VLOOKUP($B173,Kraftvärmeprod!$B$1:$BX$550,MATCH(K$2,Kraftvärmeprod!$B$1:$VX$1,0),FALSE)/1,0)-IFERROR(VLOOKUP($B173,'Slutlig allokering kvv'!$B$2:$BX$550,MATCH(K$2,'Slutlig allokering kvv'!$B$1:$BX$1,0),FALSE)/1,0))</f>
        <v/>
      </c>
      <c r="L173" t="str">
        <f>IF($D173="","",IFERROR(VLOOKUP($B173,Kraftvärmeprod!$B$1:$BX$550,MATCH(L$2,Kraftvärmeprod!$B$1:$VX$1,0),FALSE)/1,0)-IFERROR(VLOOKUP($B173,'Slutlig allokering kvv'!$B$2:$BX$550,MATCH(L$2,'Slutlig allokering kvv'!$B$1:$BX$1,0),FALSE)/1,0))</f>
        <v/>
      </c>
      <c r="M173" t="str">
        <f>IF($D173="","",IFERROR(VLOOKUP($B173,Kraftvärmeprod!$B$1:$BX$550,MATCH(M$2,Kraftvärmeprod!$B$1:$VX$1,0),FALSE)/1,0)-IFERROR(VLOOKUP($B173,'Slutlig allokering kvv'!$B$2:$BX$550,MATCH(M$2,'Slutlig allokering kvv'!$B$1:$BX$1,0),FALSE)/1,0))</f>
        <v/>
      </c>
      <c r="N173" t="str">
        <f>IF($D173="","",IFERROR(VLOOKUP($B173,Kraftvärmeprod!$B$1:$BX$550,MATCH(N$2,Kraftvärmeprod!$B$1:$VX$1,0),FALSE)/1,0)-IFERROR(VLOOKUP($B173,'Slutlig allokering kvv'!$B$2:$BX$550,MATCH(N$2,'Slutlig allokering kvv'!$B$1:$BX$1,0),FALSE)/1,0))</f>
        <v/>
      </c>
      <c r="O173" t="str">
        <f>IF($D173="","",IFERROR(VLOOKUP($B173,Kraftvärmeprod!$B$1:$BX$550,MATCH(O$2,Kraftvärmeprod!$B$1:$VX$1,0),FALSE)/1,0)-IFERROR(VLOOKUP($B173,'Slutlig allokering kvv'!$B$2:$BX$550,MATCH(O$2,'Slutlig allokering kvv'!$B$1:$BX$1,0),FALSE)/1,0))</f>
        <v/>
      </c>
      <c r="P173" t="str">
        <f>IF($D173="","",IFERROR(VLOOKUP($B173,Kraftvärmeprod!$B$1:$BX$550,MATCH(P$2,Kraftvärmeprod!$B$1:$VX$1,0),FALSE)/1,0)-IFERROR(VLOOKUP($B173,'Slutlig allokering kvv'!$B$2:$BX$550,MATCH(P$2,'Slutlig allokering kvv'!$B$1:$BX$1,0),FALSE)/1,0))</f>
        <v/>
      </c>
      <c r="Q173" t="str">
        <f>IF($D173="","",IFERROR(VLOOKUP($B173,Kraftvärmeprod!$B$1:$BX$550,MATCH(Q$2,Kraftvärmeprod!$B$1:$VX$1,0),FALSE)/1,0)-IFERROR(VLOOKUP($B173,'Slutlig allokering kvv'!$B$2:$BX$550,MATCH(Q$2,'Slutlig allokering kvv'!$B$1:$BX$1,0),FALSE)/1,0))</f>
        <v/>
      </c>
      <c r="R173" t="str">
        <f>IF($D173="","",IFERROR(VLOOKUP($B173,Kraftvärmeprod!$B$1:$BX$550,MATCH(R$2,Kraftvärmeprod!$B$1:$VX$1,0),FALSE)/1,0)-IFERROR(VLOOKUP($B173,'Slutlig allokering kvv'!$B$2:$BX$550,MATCH(R$2,'Slutlig allokering kvv'!$B$1:$BX$1,0),FALSE)/1,0))</f>
        <v/>
      </c>
      <c r="S173" t="str">
        <f>IF($D173="","",IFERROR(VLOOKUP($B173,Kraftvärmeprod!$B$1:$BX$550,MATCH(S$2,Kraftvärmeprod!$B$1:$VX$1,0),FALSE)/1,0)-IFERROR(VLOOKUP($B173,'Slutlig allokering kvv'!$B$2:$BX$550,MATCH(S$2,'Slutlig allokering kvv'!$B$1:$BX$1,0),FALSE)/1,0))</f>
        <v/>
      </c>
      <c r="T173" t="str">
        <f>IF($D173="","",IFERROR(VLOOKUP($B173,Kraftvärmeprod!$B$1:$BX$550,MATCH(T$2,Kraftvärmeprod!$B$1:$VX$1,0),FALSE)/1,0)-IFERROR(VLOOKUP($B173,'Slutlig allokering kvv'!$B$2:$BX$550,MATCH(T$2,'Slutlig allokering kvv'!$B$1:$BX$1,0),FALSE)/1,0))</f>
        <v/>
      </c>
      <c r="U173" t="str">
        <f>IF($D173="","",IFERROR(VLOOKUP($B173,Kraftvärmeprod!$B$1:$BX$550,MATCH(U$2,Kraftvärmeprod!$B$1:$VX$1,0),FALSE)/1,0)-IFERROR(VLOOKUP($B173,'Slutlig allokering kvv'!$B$2:$BX$550,MATCH(U$2,'Slutlig allokering kvv'!$B$1:$BX$1,0),FALSE)/1,0))</f>
        <v/>
      </c>
      <c r="V173" t="str">
        <f>IF($D173="","",IFERROR(VLOOKUP($B173,Kraftvärmeprod!$B$1:$BX$550,MATCH(V$2,Kraftvärmeprod!$B$1:$VX$1,0),FALSE)/1,0)-IFERROR(VLOOKUP($B173,'Slutlig allokering kvv'!$B$2:$BX$550,MATCH(V$2,'Slutlig allokering kvv'!$B$1:$BX$1,0),FALSE)/1,0))</f>
        <v/>
      </c>
      <c r="W173" t="str">
        <f>IF($D173="","",IFERROR(VLOOKUP($B173,Kraftvärmeprod!$B$1:$BX$550,MATCH(W$2,Kraftvärmeprod!$B$1:$VX$1,0),FALSE)/1,0)-IFERROR(VLOOKUP($B173,'Slutlig allokering kvv'!$B$2:$BX$550,MATCH(W$2,'Slutlig allokering kvv'!$B$1:$BX$1,0),FALSE)/1,0))</f>
        <v/>
      </c>
      <c r="X173" t="str">
        <f>IF($D173="","",IFERROR(VLOOKUP($B173,Kraftvärmeprod!$B$1:$BX$550,MATCH(X$2,Kraftvärmeprod!$B$1:$VX$1,0),FALSE)/1,0)-IFERROR(VLOOKUP($B173,'Slutlig allokering kvv'!$B$2:$BX$550,MATCH(X$2,'Slutlig allokering kvv'!$B$1:$BX$1,0),FALSE)/1,0))</f>
        <v/>
      </c>
      <c r="Y173" t="str">
        <f>IF($D173="","",IFERROR(VLOOKUP($B173,Kraftvärmeprod!$B$1:$BX$550,MATCH(Y$2,Kraftvärmeprod!$B$1:$VX$1,0),FALSE)/1,0)-IFERROR(VLOOKUP($B173,'Slutlig allokering kvv'!$B$2:$BX$550,MATCH(Y$2,'Slutlig allokering kvv'!$B$1:$BX$1,0),FALSE)/1,0))</f>
        <v/>
      </c>
      <c r="Z173" t="str">
        <f>IF($D173="","",IFERROR(VLOOKUP($B173,Kraftvärmeprod!$B$1:$BX$550,MATCH(Z$2,Kraftvärmeprod!$B$1:$VX$1,0),FALSE)/1,0)-IFERROR(VLOOKUP($B173,'Slutlig allokering kvv'!$B$2:$BX$550,MATCH(Z$2,'Slutlig allokering kvv'!$B$1:$BX$1,0),FALSE)/1,0))</f>
        <v/>
      </c>
      <c r="AA173" t="str">
        <f>IF($D173="","",IFERROR(VLOOKUP($B173,Kraftvärmeprod!$B$1:$BX$550,MATCH(AA$2,Kraftvärmeprod!$B$1:$VX$1,0),FALSE)/1,0)-IFERROR(VLOOKUP($B173,'Slutlig allokering kvv'!$B$2:$BX$550,MATCH(AA$2,'Slutlig allokering kvv'!$B$1:$BX$1,0),FALSE)/1,0))</f>
        <v/>
      </c>
      <c r="AB173" t="str">
        <f>IF($D173="","",IFERROR(VLOOKUP($B173,Kraftvärmeprod!$B$1:$BX$550,MATCH(AB$2,Kraftvärmeprod!$B$1:$VX$1,0),FALSE)/1,0)-IFERROR(VLOOKUP($B173,'Slutlig allokering kvv'!$B$2:$BX$550,MATCH(AB$2,'Slutlig allokering kvv'!$B$1:$BX$1,0),FALSE)/1,0))</f>
        <v/>
      </c>
      <c r="AC173" t="str">
        <f>IF($D173="","",IFERROR(VLOOKUP($B173,Kraftvärmeprod!$B$1:$BX$550,MATCH(AC$2,Kraftvärmeprod!$B$1:$VX$1,0),FALSE)/1,0)-IFERROR(VLOOKUP($B173,'Slutlig allokering kvv'!$B$2:$BX$550,MATCH(AC$2,'Slutlig allokering kvv'!$B$1:$BX$1,0),FALSE)/1,0))</f>
        <v/>
      </c>
      <c r="AE173" t="str">
        <f>IF($D173="","",IFERROR(VLOOKUP($B173,Miljö!$B$1:$E$550,MATCH("Hjälpel kraftvärme (GWh)",Miljö!$B$1:$E$1,0),FALSE)/1,0)-IFERROR(VLOOKUP($B173,'Slutlig allokering kvv'!$B$2:$BX$550,MATCH(AE$2,'Slutlig allokering kvv'!$B$1:$BX$1,0),FALSE)/1,0))</f>
        <v/>
      </c>
      <c r="AI173">
        <f t="shared" si="8"/>
        <v>0</v>
      </c>
      <c r="AK173">
        <f>IFERROR(VLOOKUP($B173,'Slutlig allokering kvv'!$B$2:$AX$550,MATCH("Summa slutlig allokerad tillförd energi (utan hjälpel och rökgaskondensering):",'Slutlig allokering kvv'!$B$1:$AX$1,0),FALSE)/1,"")</f>
        <v>0</v>
      </c>
      <c r="AM173" s="289" t="str">
        <f>IFERROR(1-VLOOKUP($B173,'Slutlig allokering kvv'!$B$2:$AX$550,MATCH("Andel av bränsle i kvv som allokerats till värme, exklusive rökgaskondensering och hjälpel",'Slutlig allokering kvv'!$B$1:$AX$1,0),FALSE),"")</f>
        <v/>
      </c>
      <c r="AO173" s="289" t="str">
        <f t="shared" si="9"/>
        <v/>
      </c>
      <c r="AP173" s="290" t="str">
        <f t="shared" si="10"/>
        <v/>
      </c>
      <c r="AQ173" s="290"/>
      <c r="AR173" s="239" t="str">
        <f t="shared" si="11"/>
        <v/>
      </c>
      <c r="AS173" s="290"/>
    </row>
    <row r="174" spans="1:45" x14ac:dyDescent="0.25">
      <c r="A174" s="2" t="str">
        <f>'Miljövärden för publ företag'!B176</f>
        <v>Norrenergi AB</v>
      </c>
      <c r="B174" s="2" t="str">
        <f>'Miljövärden för publ företag'!C176</f>
        <v>Sundbyberg-Solna</v>
      </c>
      <c r="C174" t="str">
        <f>IFERROR(VLOOKUP($B174,Kraftvärmeprod!$B$1:$AH$479,MATCH(C$2,Kraftvärmeprod!$B$1:$AG$1,0),FALSE)/1,"")</f>
        <v/>
      </c>
      <c r="D174" t="str">
        <f>IFERROR(VLOOKUP($B174,Kraftvärmeprod!$B$1:$AH$479,MATCH(D$2,Kraftvärmeprod!$B$1:$AG$1,0),FALSE)/1,"")</f>
        <v/>
      </c>
      <c r="F174" t="str">
        <f>IF($D174="","",IFERROR(VLOOKUP($B174,Kraftvärmeprod!$B$1:$BX$550,MATCH(F$2,Kraftvärmeprod!$B$1:$VX$1,0),FALSE)/1,0)-IFERROR(VLOOKUP($B174,'Slutlig allokering kvv'!$B$2:$BX$550,MATCH(F$2,'Slutlig allokering kvv'!$B$1:$BX$1,0),FALSE)/1,0))</f>
        <v/>
      </c>
      <c r="G174" t="str">
        <f>IF($D174="","",IFERROR(VLOOKUP($B174,Kraftvärmeprod!$B$1:$BX$550,MATCH(G$2,Kraftvärmeprod!$B$1:$VX$1,0),FALSE)/1,0)-IFERROR(VLOOKUP($B174,'Slutlig allokering kvv'!$B$2:$BX$550,MATCH(G$2,'Slutlig allokering kvv'!$B$1:$BX$1,0),FALSE)/1,0))</f>
        <v/>
      </c>
      <c r="H174" t="str">
        <f>IF($D174="","",IFERROR(VLOOKUP($B174,Kraftvärmeprod!$B$1:$BX$550,MATCH(H$2,Kraftvärmeprod!$B$1:$VX$1,0),FALSE)/1,0)-IFERROR(VLOOKUP($B174,'Slutlig allokering kvv'!$B$2:$BX$550,MATCH(H$2,'Slutlig allokering kvv'!$B$1:$BX$1,0),FALSE)/1,0))</f>
        <v/>
      </c>
      <c r="I174" t="str">
        <f>IF($D174="","",IFERROR(VLOOKUP($B174,Kraftvärmeprod!$B$1:$BX$550,MATCH(I$2,Kraftvärmeprod!$B$1:$VX$1,0),FALSE)/1,0)-IFERROR(VLOOKUP($B174,'Slutlig allokering kvv'!$B$2:$BX$550,MATCH(I$2,'Slutlig allokering kvv'!$B$1:$BX$1,0),FALSE)/1,0))</f>
        <v/>
      </c>
      <c r="J174" t="str">
        <f>IF($D174="","",IFERROR(VLOOKUP($B174,Kraftvärmeprod!$B$1:$BX$550,MATCH(J$2,Kraftvärmeprod!$B$1:$VX$1,0),FALSE)/1,0)-IFERROR(VLOOKUP($B174,'Slutlig allokering kvv'!$B$2:$BX$550,MATCH(J$2,'Slutlig allokering kvv'!$B$1:$BX$1,0),FALSE)/1,0))</f>
        <v/>
      </c>
      <c r="K174" t="str">
        <f>IF($D174="","",IFERROR(VLOOKUP($B174,Kraftvärmeprod!$B$1:$BX$550,MATCH(K$2,Kraftvärmeprod!$B$1:$VX$1,0),FALSE)/1,0)-IFERROR(VLOOKUP($B174,'Slutlig allokering kvv'!$B$2:$BX$550,MATCH(K$2,'Slutlig allokering kvv'!$B$1:$BX$1,0),FALSE)/1,0))</f>
        <v/>
      </c>
      <c r="L174" t="str">
        <f>IF($D174="","",IFERROR(VLOOKUP($B174,Kraftvärmeprod!$B$1:$BX$550,MATCH(L$2,Kraftvärmeprod!$B$1:$VX$1,0),FALSE)/1,0)-IFERROR(VLOOKUP($B174,'Slutlig allokering kvv'!$B$2:$BX$550,MATCH(L$2,'Slutlig allokering kvv'!$B$1:$BX$1,0),FALSE)/1,0))</f>
        <v/>
      </c>
      <c r="M174" t="str">
        <f>IF($D174="","",IFERROR(VLOOKUP($B174,Kraftvärmeprod!$B$1:$BX$550,MATCH(M$2,Kraftvärmeprod!$B$1:$VX$1,0),FALSE)/1,0)-IFERROR(VLOOKUP($B174,'Slutlig allokering kvv'!$B$2:$BX$550,MATCH(M$2,'Slutlig allokering kvv'!$B$1:$BX$1,0),FALSE)/1,0))</f>
        <v/>
      </c>
      <c r="N174" t="str">
        <f>IF($D174="","",IFERROR(VLOOKUP($B174,Kraftvärmeprod!$B$1:$BX$550,MATCH(N$2,Kraftvärmeprod!$B$1:$VX$1,0),FALSE)/1,0)-IFERROR(VLOOKUP($B174,'Slutlig allokering kvv'!$B$2:$BX$550,MATCH(N$2,'Slutlig allokering kvv'!$B$1:$BX$1,0),FALSE)/1,0))</f>
        <v/>
      </c>
      <c r="O174" t="str">
        <f>IF($D174="","",IFERROR(VLOOKUP($B174,Kraftvärmeprod!$B$1:$BX$550,MATCH(O$2,Kraftvärmeprod!$B$1:$VX$1,0),FALSE)/1,0)-IFERROR(VLOOKUP($B174,'Slutlig allokering kvv'!$B$2:$BX$550,MATCH(O$2,'Slutlig allokering kvv'!$B$1:$BX$1,0),FALSE)/1,0))</f>
        <v/>
      </c>
      <c r="P174" t="str">
        <f>IF($D174="","",IFERROR(VLOOKUP($B174,Kraftvärmeprod!$B$1:$BX$550,MATCH(P$2,Kraftvärmeprod!$B$1:$VX$1,0),FALSE)/1,0)-IFERROR(VLOOKUP($B174,'Slutlig allokering kvv'!$B$2:$BX$550,MATCH(P$2,'Slutlig allokering kvv'!$B$1:$BX$1,0),FALSE)/1,0))</f>
        <v/>
      </c>
      <c r="Q174" t="str">
        <f>IF($D174="","",IFERROR(VLOOKUP($B174,Kraftvärmeprod!$B$1:$BX$550,MATCH(Q$2,Kraftvärmeprod!$B$1:$VX$1,0),FALSE)/1,0)-IFERROR(VLOOKUP($B174,'Slutlig allokering kvv'!$B$2:$BX$550,MATCH(Q$2,'Slutlig allokering kvv'!$B$1:$BX$1,0),FALSE)/1,0))</f>
        <v/>
      </c>
      <c r="R174" t="str">
        <f>IF($D174="","",IFERROR(VLOOKUP($B174,Kraftvärmeprod!$B$1:$BX$550,MATCH(R$2,Kraftvärmeprod!$B$1:$VX$1,0),FALSE)/1,0)-IFERROR(VLOOKUP($B174,'Slutlig allokering kvv'!$B$2:$BX$550,MATCH(R$2,'Slutlig allokering kvv'!$B$1:$BX$1,0),FALSE)/1,0))</f>
        <v/>
      </c>
      <c r="S174" t="str">
        <f>IF($D174="","",IFERROR(VLOOKUP($B174,Kraftvärmeprod!$B$1:$BX$550,MATCH(S$2,Kraftvärmeprod!$B$1:$VX$1,0),FALSE)/1,0)-IFERROR(VLOOKUP($B174,'Slutlig allokering kvv'!$B$2:$BX$550,MATCH(S$2,'Slutlig allokering kvv'!$B$1:$BX$1,0),FALSE)/1,0))</f>
        <v/>
      </c>
      <c r="T174" t="str">
        <f>IF($D174="","",IFERROR(VLOOKUP($B174,Kraftvärmeprod!$B$1:$BX$550,MATCH(T$2,Kraftvärmeprod!$B$1:$VX$1,0),FALSE)/1,0)-IFERROR(VLOOKUP($B174,'Slutlig allokering kvv'!$B$2:$BX$550,MATCH(T$2,'Slutlig allokering kvv'!$B$1:$BX$1,0),FALSE)/1,0))</f>
        <v/>
      </c>
      <c r="U174" t="str">
        <f>IF($D174="","",IFERROR(VLOOKUP($B174,Kraftvärmeprod!$B$1:$BX$550,MATCH(U$2,Kraftvärmeprod!$B$1:$VX$1,0),FALSE)/1,0)-IFERROR(VLOOKUP($B174,'Slutlig allokering kvv'!$B$2:$BX$550,MATCH(U$2,'Slutlig allokering kvv'!$B$1:$BX$1,0),FALSE)/1,0))</f>
        <v/>
      </c>
      <c r="V174" t="str">
        <f>IF($D174="","",IFERROR(VLOOKUP($B174,Kraftvärmeprod!$B$1:$BX$550,MATCH(V$2,Kraftvärmeprod!$B$1:$VX$1,0),FALSE)/1,0)-IFERROR(VLOOKUP($B174,'Slutlig allokering kvv'!$B$2:$BX$550,MATCH(V$2,'Slutlig allokering kvv'!$B$1:$BX$1,0),FALSE)/1,0))</f>
        <v/>
      </c>
      <c r="W174" t="str">
        <f>IF($D174="","",IFERROR(VLOOKUP($B174,Kraftvärmeprod!$B$1:$BX$550,MATCH(W$2,Kraftvärmeprod!$B$1:$VX$1,0),FALSE)/1,0)-IFERROR(VLOOKUP($B174,'Slutlig allokering kvv'!$B$2:$BX$550,MATCH(W$2,'Slutlig allokering kvv'!$B$1:$BX$1,0),FALSE)/1,0))</f>
        <v/>
      </c>
      <c r="X174" t="str">
        <f>IF($D174="","",IFERROR(VLOOKUP($B174,Kraftvärmeprod!$B$1:$BX$550,MATCH(X$2,Kraftvärmeprod!$B$1:$VX$1,0),FALSE)/1,0)-IFERROR(VLOOKUP($B174,'Slutlig allokering kvv'!$B$2:$BX$550,MATCH(X$2,'Slutlig allokering kvv'!$B$1:$BX$1,0),FALSE)/1,0))</f>
        <v/>
      </c>
      <c r="Y174" t="str">
        <f>IF($D174="","",IFERROR(VLOOKUP($B174,Kraftvärmeprod!$B$1:$BX$550,MATCH(Y$2,Kraftvärmeprod!$B$1:$VX$1,0),FALSE)/1,0)-IFERROR(VLOOKUP($B174,'Slutlig allokering kvv'!$B$2:$BX$550,MATCH(Y$2,'Slutlig allokering kvv'!$B$1:$BX$1,0),FALSE)/1,0))</f>
        <v/>
      </c>
      <c r="Z174" t="str">
        <f>IF($D174="","",IFERROR(VLOOKUP($B174,Kraftvärmeprod!$B$1:$BX$550,MATCH(Z$2,Kraftvärmeprod!$B$1:$VX$1,0),FALSE)/1,0)-IFERROR(VLOOKUP($B174,'Slutlig allokering kvv'!$B$2:$BX$550,MATCH(Z$2,'Slutlig allokering kvv'!$B$1:$BX$1,0),FALSE)/1,0))</f>
        <v/>
      </c>
      <c r="AA174" t="str">
        <f>IF($D174="","",IFERROR(VLOOKUP($B174,Kraftvärmeprod!$B$1:$BX$550,MATCH(AA$2,Kraftvärmeprod!$B$1:$VX$1,0),FALSE)/1,0)-IFERROR(VLOOKUP($B174,'Slutlig allokering kvv'!$B$2:$BX$550,MATCH(AA$2,'Slutlig allokering kvv'!$B$1:$BX$1,0),FALSE)/1,0))</f>
        <v/>
      </c>
      <c r="AB174" t="str">
        <f>IF($D174="","",IFERROR(VLOOKUP($B174,Kraftvärmeprod!$B$1:$BX$550,MATCH(AB$2,Kraftvärmeprod!$B$1:$VX$1,0),FALSE)/1,0)-IFERROR(VLOOKUP($B174,'Slutlig allokering kvv'!$B$2:$BX$550,MATCH(AB$2,'Slutlig allokering kvv'!$B$1:$BX$1,0),FALSE)/1,0))</f>
        <v/>
      </c>
      <c r="AC174" t="str">
        <f>IF($D174="","",IFERROR(VLOOKUP($B174,Kraftvärmeprod!$B$1:$BX$550,MATCH(AC$2,Kraftvärmeprod!$B$1:$VX$1,0),FALSE)/1,0)-IFERROR(VLOOKUP($B174,'Slutlig allokering kvv'!$B$2:$BX$550,MATCH(AC$2,'Slutlig allokering kvv'!$B$1:$BX$1,0),FALSE)/1,0))</f>
        <v/>
      </c>
      <c r="AE174" t="str">
        <f>IF($D174="","",IFERROR(VLOOKUP($B174,Miljö!$B$1:$E$550,MATCH("Hjälpel kraftvärme (GWh)",Miljö!$B$1:$E$1,0),FALSE)/1,0)-IFERROR(VLOOKUP($B174,'Slutlig allokering kvv'!$B$2:$BX$550,MATCH(AE$2,'Slutlig allokering kvv'!$B$1:$BX$1,0),FALSE)/1,0))</f>
        <v/>
      </c>
      <c r="AI174">
        <f t="shared" si="8"/>
        <v>0</v>
      </c>
      <c r="AK174">
        <f>IFERROR(VLOOKUP($B174,'Slutlig allokering kvv'!$B$2:$AX$550,MATCH("Summa slutlig allokerad tillförd energi (utan hjälpel och rökgaskondensering):",'Slutlig allokering kvv'!$B$1:$AX$1,0),FALSE)/1,"")</f>
        <v>0</v>
      </c>
      <c r="AM174" s="289" t="str">
        <f>IFERROR(1-VLOOKUP($B174,'Slutlig allokering kvv'!$B$2:$AX$550,MATCH("Andel av bränsle i kvv som allokerats till värme, exklusive rökgaskondensering och hjälpel",'Slutlig allokering kvv'!$B$1:$AX$1,0),FALSE),"")</f>
        <v/>
      </c>
      <c r="AO174" s="289" t="str">
        <f t="shared" si="9"/>
        <v/>
      </c>
      <c r="AP174" s="290" t="str">
        <f t="shared" si="10"/>
        <v/>
      </c>
      <c r="AQ174" s="290"/>
      <c r="AR174" s="239" t="str">
        <f t="shared" si="11"/>
        <v/>
      </c>
      <c r="AS174" s="290"/>
    </row>
    <row r="175" spans="1:45" x14ac:dyDescent="0.25">
      <c r="A175" s="2" t="str">
        <f>'Miljövärden för publ företag'!B177</f>
        <v>Norrtälje Energi AB</v>
      </c>
      <c r="B175" s="2" t="str">
        <f>'Miljövärden för publ företag'!C177</f>
        <v>Hallstavik</v>
      </c>
      <c r="C175" t="str">
        <f>IFERROR(VLOOKUP($B175,Kraftvärmeprod!$B$1:$AH$479,MATCH(C$2,Kraftvärmeprod!$B$1:$AG$1,0),FALSE)/1,"")</f>
        <v/>
      </c>
      <c r="D175" t="str">
        <f>IFERROR(VLOOKUP($B175,Kraftvärmeprod!$B$1:$AH$479,MATCH(D$2,Kraftvärmeprod!$B$1:$AG$1,0),FALSE)/1,"")</f>
        <v/>
      </c>
      <c r="F175" t="str">
        <f>IF($D175="","",IFERROR(VLOOKUP($B175,Kraftvärmeprod!$B$1:$BX$550,MATCH(F$2,Kraftvärmeprod!$B$1:$VX$1,0),FALSE)/1,0)-IFERROR(VLOOKUP($B175,'Slutlig allokering kvv'!$B$2:$BX$550,MATCH(F$2,'Slutlig allokering kvv'!$B$1:$BX$1,0),FALSE)/1,0))</f>
        <v/>
      </c>
      <c r="G175" t="str">
        <f>IF($D175="","",IFERROR(VLOOKUP($B175,Kraftvärmeprod!$B$1:$BX$550,MATCH(G$2,Kraftvärmeprod!$B$1:$VX$1,0),FALSE)/1,0)-IFERROR(VLOOKUP($B175,'Slutlig allokering kvv'!$B$2:$BX$550,MATCH(G$2,'Slutlig allokering kvv'!$B$1:$BX$1,0),FALSE)/1,0))</f>
        <v/>
      </c>
      <c r="H175" t="str">
        <f>IF($D175="","",IFERROR(VLOOKUP($B175,Kraftvärmeprod!$B$1:$BX$550,MATCH(H$2,Kraftvärmeprod!$B$1:$VX$1,0),FALSE)/1,0)-IFERROR(VLOOKUP($B175,'Slutlig allokering kvv'!$B$2:$BX$550,MATCH(H$2,'Slutlig allokering kvv'!$B$1:$BX$1,0),FALSE)/1,0))</f>
        <v/>
      </c>
      <c r="I175" t="str">
        <f>IF($D175="","",IFERROR(VLOOKUP($B175,Kraftvärmeprod!$B$1:$BX$550,MATCH(I$2,Kraftvärmeprod!$B$1:$VX$1,0),FALSE)/1,0)-IFERROR(VLOOKUP($B175,'Slutlig allokering kvv'!$B$2:$BX$550,MATCH(I$2,'Slutlig allokering kvv'!$B$1:$BX$1,0),FALSE)/1,0))</f>
        <v/>
      </c>
      <c r="J175" t="str">
        <f>IF($D175="","",IFERROR(VLOOKUP($B175,Kraftvärmeprod!$B$1:$BX$550,MATCH(J$2,Kraftvärmeprod!$B$1:$VX$1,0),FALSE)/1,0)-IFERROR(VLOOKUP($B175,'Slutlig allokering kvv'!$B$2:$BX$550,MATCH(J$2,'Slutlig allokering kvv'!$B$1:$BX$1,0),FALSE)/1,0))</f>
        <v/>
      </c>
      <c r="K175" t="str">
        <f>IF($D175="","",IFERROR(VLOOKUP($B175,Kraftvärmeprod!$B$1:$BX$550,MATCH(K$2,Kraftvärmeprod!$B$1:$VX$1,0),FALSE)/1,0)-IFERROR(VLOOKUP($B175,'Slutlig allokering kvv'!$B$2:$BX$550,MATCH(K$2,'Slutlig allokering kvv'!$B$1:$BX$1,0),FALSE)/1,0))</f>
        <v/>
      </c>
      <c r="L175" t="str">
        <f>IF($D175="","",IFERROR(VLOOKUP($B175,Kraftvärmeprod!$B$1:$BX$550,MATCH(L$2,Kraftvärmeprod!$B$1:$VX$1,0),FALSE)/1,0)-IFERROR(VLOOKUP($B175,'Slutlig allokering kvv'!$B$2:$BX$550,MATCH(L$2,'Slutlig allokering kvv'!$B$1:$BX$1,0),FALSE)/1,0))</f>
        <v/>
      </c>
      <c r="M175" t="str">
        <f>IF($D175="","",IFERROR(VLOOKUP($B175,Kraftvärmeprod!$B$1:$BX$550,MATCH(M$2,Kraftvärmeprod!$B$1:$VX$1,0),FALSE)/1,0)-IFERROR(VLOOKUP($B175,'Slutlig allokering kvv'!$B$2:$BX$550,MATCH(M$2,'Slutlig allokering kvv'!$B$1:$BX$1,0),FALSE)/1,0))</f>
        <v/>
      </c>
      <c r="N175" t="str">
        <f>IF($D175="","",IFERROR(VLOOKUP($B175,Kraftvärmeprod!$B$1:$BX$550,MATCH(N$2,Kraftvärmeprod!$B$1:$VX$1,0),FALSE)/1,0)-IFERROR(VLOOKUP($B175,'Slutlig allokering kvv'!$B$2:$BX$550,MATCH(N$2,'Slutlig allokering kvv'!$B$1:$BX$1,0),FALSE)/1,0))</f>
        <v/>
      </c>
      <c r="O175" t="str">
        <f>IF($D175="","",IFERROR(VLOOKUP($B175,Kraftvärmeprod!$B$1:$BX$550,MATCH(O$2,Kraftvärmeprod!$B$1:$VX$1,0),FALSE)/1,0)-IFERROR(VLOOKUP($B175,'Slutlig allokering kvv'!$B$2:$BX$550,MATCH(O$2,'Slutlig allokering kvv'!$B$1:$BX$1,0),FALSE)/1,0))</f>
        <v/>
      </c>
      <c r="P175" t="str">
        <f>IF($D175="","",IFERROR(VLOOKUP($B175,Kraftvärmeprod!$B$1:$BX$550,MATCH(P$2,Kraftvärmeprod!$B$1:$VX$1,0),FALSE)/1,0)-IFERROR(VLOOKUP($B175,'Slutlig allokering kvv'!$B$2:$BX$550,MATCH(P$2,'Slutlig allokering kvv'!$B$1:$BX$1,0),FALSE)/1,0))</f>
        <v/>
      </c>
      <c r="Q175" t="str">
        <f>IF($D175="","",IFERROR(VLOOKUP($B175,Kraftvärmeprod!$B$1:$BX$550,MATCH(Q$2,Kraftvärmeprod!$B$1:$VX$1,0),FALSE)/1,0)-IFERROR(VLOOKUP($B175,'Slutlig allokering kvv'!$B$2:$BX$550,MATCH(Q$2,'Slutlig allokering kvv'!$B$1:$BX$1,0),FALSE)/1,0))</f>
        <v/>
      </c>
      <c r="R175" t="str">
        <f>IF($D175="","",IFERROR(VLOOKUP($B175,Kraftvärmeprod!$B$1:$BX$550,MATCH(R$2,Kraftvärmeprod!$B$1:$VX$1,0),FALSE)/1,0)-IFERROR(VLOOKUP($B175,'Slutlig allokering kvv'!$B$2:$BX$550,MATCH(R$2,'Slutlig allokering kvv'!$B$1:$BX$1,0),FALSE)/1,0))</f>
        <v/>
      </c>
      <c r="S175" t="str">
        <f>IF($D175="","",IFERROR(VLOOKUP($B175,Kraftvärmeprod!$B$1:$BX$550,MATCH(S$2,Kraftvärmeprod!$B$1:$VX$1,0),FALSE)/1,0)-IFERROR(VLOOKUP($B175,'Slutlig allokering kvv'!$B$2:$BX$550,MATCH(S$2,'Slutlig allokering kvv'!$B$1:$BX$1,0),FALSE)/1,0))</f>
        <v/>
      </c>
      <c r="T175" t="str">
        <f>IF($D175="","",IFERROR(VLOOKUP($B175,Kraftvärmeprod!$B$1:$BX$550,MATCH(T$2,Kraftvärmeprod!$B$1:$VX$1,0),FALSE)/1,0)-IFERROR(VLOOKUP($B175,'Slutlig allokering kvv'!$B$2:$BX$550,MATCH(T$2,'Slutlig allokering kvv'!$B$1:$BX$1,0),FALSE)/1,0))</f>
        <v/>
      </c>
      <c r="U175" t="str">
        <f>IF($D175="","",IFERROR(VLOOKUP($B175,Kraftvärmeprod!$B$1:$BX$550,MATCH(U$2,Kraftvärmeprod!$B$1:$VX$1,0),FALSE)/1,0)-IFERROR(VLOOKUP($B175,'Slutlig allokering kvv'!$B$2:$BX$550,MATCH(U$2,'Slutlig allokering kvv'!$B$1:$BX$1,0),FALSE)/1,0))</f>
        <v/>
      </c>
      <c r="V175" t="str">
        <f>IF($D175="","",IFERROR(VLOOKUP($B175,Kraftvärmeprod!$B$1:$BX$550,MATCH(V$2,Kraftvärmeprod!$B$1:$VX$1,0),FALSE)/1,0)-IFERROR(VLOOKUP($B175,'Slutlig allokering kvv'!$B$2:$BX$550,MATCH(V$2,'Slutlig allokering kvv'!$B$1:$BX$1,0),FALSE)/1,0))</f>
        <v/>
      </c>
      <c r="W175" t="str">
        <f>IF($D175="","",IFERROR(VLOOKUP($B175,Kraftvärmeprod!$B$1:$BX$550,MATCH(W$2,Kraftvärmeprod!$B$1:$VX$1,0),FALSE)/1,0)-IFERROR(VLOOKUP($B175,'Slutlig allokering kvv'!$B$2:$BX$550,MATCH(W$2,'Slutlig allokering kvv'!$B$1:$BX$1,0),FALSE)/1,0))</f>
        <v/>
      </c>
      <c r="X175" t="str">
        <f>IF($D175="","",IFERROR(VLOOKUP($B175,Kraftvärmeprod!$B$1:$BX$550,MATCH(X$2,Kraftvärmeprod!$B$1:$VX$1,0),FALSE)/1,0)-IFERROR(VLOOKUP($B175,'Slutlig allokering kvv'!$B$2:$BX$550,MATCH(X$2,'Slutlig allokering kvv'!$B$1:$BX$1,0),FALSE)/1,0))</f>
        <v/>
      </c>
      <c r="Y175" t="str">
        <f>IF($D175="","",IFERROR(VLOOKUP($B175,Kraftvärmeprod!$B$1:$BX$550,MATCH(Y$2,Kraftvärmeprod!$B$1:$VX$1,0),FALSE)/1,0)-IFERROR(VLOOKUP($B175,'Slutlig allokering kvv'!$B$2:$BX$550,MATCH(Y$2,'Slutlig allokering kvv'!$B$1:$BX$1,0),FALSE)/1,0))</f>
        <v/>
      </c>
      <c r="Z175" t="str">
        <f>IF($D175="","",IFERROR(VLOOKUP($B175,Kraftvärmeprod!$B$1:$BX$550,MATCH(Z$2,Kraftvärmeprod!$B$1:$VX$1,0),FALSE)/1,0)-IFERROR(VLOOKUP($B175,'Slutlig allokering kvv'!$B$2:$BX$550,MATCH(Z$2,'Slutlig allokering kvv'!$B$1:$BX$1,0),FALSE)/1,0))</f>
        <v/>
      </c>
      <c r="AA175" t="str">
        <f>IF($D175="","",IFERROR(VLOOKUP($B175,Kraftvärmeprod!$B$1:$BX$550,MATCH(AA$2,Kraftvärmeprod!$B$1:$VX$1,0),FALSE)/1,0)-IFERROR(VLOOKUP($B175,'Slutlig allokering kvv'!$B$2:$BX$550,MATCH(AA$2,'Slutlig allokering kvv'!$B$1:$BX$1,0),FALSE)/1,0))</f>
        <v/>
      </c>
      <c r="AB175" t="str">
        <f>IF($D175="","",IFERROR(VLOOKUP($B175,Kraftvärmeprod!$B$1:$BX$550,MATCH(AB$2,Kraftvärmeprod!$B$1:$VX$1,0),FALSE)/1,0)-IFERROR(VLOOKUP($B175,'Slutlig allokering kvv'!$B$2:$BX$550,MATCH(AB$2,'Slutlig allokering kvv'!$B$1:$BX$1,0),FALSE)/1,0))</f>
        <v/>
      </c>
      <c r="AC175" t="str">
        <f>IF($D175="","",IFERROR(VLOOKUP($B175,Kraftvärmeprod!$B$1:$BX$550,MATCH(AC$2,Kraftvärmeprod!$B$1:$VX$1,0),FALSE)/1,0)-IFERROR(VLOOKUP($B175,'Slutlig allokering kvv'!$B$2:$BX$550,MATCH(AC$2,'Slutlig allokering kvv'!$B$1:$BX$1,0),FALSE)/1,0))</f>
        <v/>
      </c>
      <c r="AE175" t="str">
        <f>IF($D175="","",IFERROR(VLOOKUP($B175,Miljö!$B$1:$E$550,MATCH("Hjälpel kraftvärme (GWh)",Miljö!$B$1:$E$1,0),FALSE)/1,0)-IFERROR(VLOOKUP($B175,'Slutlig allokering kvv'!$B$2:$BX$550,MATCH(AE$2,'Slutlig allokering kvv'!$B$1:$BX$1,0),FALSE)/1,0))</f>
        <v/>
      </c>
      <c r="AI175">
        <f t="shared" si="8"/>
        <v>0</v>
      </c>
      <c r="AK175">
        <f>IFERROR(VLOOKUP($B175,'Slutlig allokering kvv'!$B$2:$AX$550,MATCH("Summa slutlig allokerad tillförd energi (utan hjälpel och rökgaskondensering):",'Slutlig allokering kvv'!$B$1:$AX$1,0),FALSE)/1,"")</f>
        <v>0</v>
      </c>
      <c r="AM175" s="289" t="str">
        <f>IFERROR(1-VLOOKUP($B175,'Slutlig allokering kvv'!$B$2:$AX$550,MATCH("Andel av bränsle i kvv som allokerats till värme, exklusive rökgaskondensering och hjälpel",'Slutlig allokering kvv'!$B$1:$AX$1,0),FALSE),"")</f>
        <v/>
      </c>
      <c r="AO175" s="289" t="str">
        <f t="shared" si="9"/>
        <v/>
      </c>
      <c r="AP175" s="290" t="str">
        <f t="shared" si="10"/>
        <v/>
      </c>
      <c r="AQ175" s="290"/>
      <c r="AR175" s="239" t="str">
        <f t="shared" si="11"/>
        <v/>
      </c>
      <c r="AS175" s="290"/>
    </row>
    <row r="176" spans="1:45" x14ac:dyDescent="0.25">
      <c r="A176" s="2" t="str">
        <f>'Miljövärden för publ företag'!B178</f>
        <v>Norrtälje Energi AB</v>
      </c>
      <c r="B176" s="2" t="str">
        <f>'Miljövärden för publ företag'!C178</f>
        <v>Norrtälje</v>
      </c>
      <c r="C176">
        <f>IFERROR(VLOOKUP($B176,Kraftvärmeprod!$B$1:$AH$479,MATCH(C$2,Kraftvärmeprod!$B$1:$AG$1,0),FALSE)/1,"")</f>
        <v>85.772000000000006</v>
      </c>
      <c r="D176">
        <f>IFERROR(VLOOKUP($B176,Kraftvärmeprod!$B$1:$AH$479,MATCH(D$2,Kraftvärmeprod!$B$1:$AG$1,0),FALSE)/1,"")</f>
        <v>20.981999999999999</v>
      </c>
      <c r="F176">
        <f>IF($D176="","",IFERROR(VLOOKUP($B176,Kraftvärmeprod!$B$1:$BX$550,MATCH(F$2,Kraftvärmeprod!$B$1:$VX$1,0),FALSE)/1,0)-IFERROR(VLOOKUP($B176,'Slutlig allokering kvv'!$B$2:$BX$550,MATCH(F$2,'Slutlig allokering kvv'!$B$1:$BX$1,0),FALSE)/1,0))</f>
        <v>0</v>
      </c>
      <c r="G176">
        <f>IF($D176="","",IFERROR(VLOOKUP($B176,Kraftvärmeprod!$B$1:$BX$550,MATCH(G$2,Kraftvärmeprod!$B$1:$VX$1,0),FALSE)/1,0)-IFERROR(VLOOKUP($B176,'Slutlig allokering kvv'!$B$2:$BX$550,MATCH(G$2,'Slutlig allokering kvv'!$B$1:$BX$1,0),FALSE)/1,0))</f>
        <v>0</v>
      </c>
      <c r="H176">
        <f>IF($D176="","",IFERROR(VLOOKUP($B176,Kraftvärmeprod!$B$1:$BX$550,MATCH(H$2,Kraftvärmeprod!$B$1:$VX$1,0),FALSE)/1,0)-IFERROR(VLOOKUP($B176,'Slutlig allokering kvv'!$B$2:$BX$550,MATCH(H$2,'Slutlig allokering kvv'!$B$1:$BX$1,0),FALSE)/1,0))</f>
        <v>0</v>
      </c>
      <c r="I176">
        <f>IF($D176="","",IFERROR(VLOOKUP($B176,Kraftvärmeprod!$B$1:$BX$550,MATCH(I$2,Kraftvärmeprod!$B$1:$VX$1,0),FALSE)/1,0)-IFERROR(VLOOKUP($B176,'Slutlig allokering kvv'!$B$2:$BX$550,MATCH(I$2,'Slutlig allokering kvv'!$B$1:$BX$1,0),FALSE)/1,0))</f>
        <v>0</v>
      </c>
      <c r="J176">
        <f>IF($D176="","",IFERROR(VLOOKUP($B176,Kraftvärmeprod!$B$1:$BX$550,MATCH(J$2,Kraftvärmeprod!$B$1:$VX$1,0),FALSE)/1,0)-IFERROR(VLOOKUP($B176,'Slutlig allokering kvv'!$B$2:$BX$550,MATCH(J$2,'Slutlig allokering kvv'!$B$1:$BX$1,0),FALSE)/1,0))</f>
        <v>0</v>
      </c>
      <c r="K176">
        <f>IF($D176="","",IFERROR(VLOOKUP($B176,Kraftvärmeprod!$B$1:$BX$550,MATCH(K$2,Kraftvärmeprod!$B$1:$VX$1,0),FALSE)/1,0)-IFERROR(VLOOKUP($B176,'Slutlig allokering kvv'!$B$2:$BX$550,MATCH(K$2,'Slutlig allokering kvv'!$B$1:$BX$1,0),FALSE)/1,0))</f>
        <v>0</v>
      </c>
      <c r="L176">
        <f>IF($D176="","",IFERROR(VLOOKUP($B176,Kraftvärmeprod!$B$1:$BX$550,MATCH(L$2,Kraftvärmeprod!$B$1:$VX$1,0),FALSE)/1,0)-IFERROR(VLOOKUP($B176,'Slutlig allokering kvv'!$B$2:$BX$550,MATCH(L$2,'Slutlig allokering kvv'!$B$1:$BX$1,0),FALSE)/1,0))</f>
        <v>41.383099999999999</v>
      </c>
      <c r="M176">
        <f>IF($D176="","",IFERROR(VLOOKUP($B176,Kraftvärmeprod!$B$1:$BX$550,MATCH(M$2,Kraftvärmeprod!$B$1:$VX$1,0),FALSE)/1,0)-IFERROR(VLOOKUP($B176,'Slutlig allokering kvv'!$B$2:$BX$550,MATCH(M$2,'Slutlig allokering kvv'!$B$1:$BX$1,0),FALSE)/1,0))</f>
        <v>0</v>
      </c>
      <c r="N176">
        <f>IF($D176="","",IFERROR(VLOOKUP($B176,Kraftvärmeprod!$B$1:$BX$550,MATCH(N$2,Kraftvärmeprod!$B$1:$VX$1,0),FALSE)/1,0)-IFERROR(VLOOKUP($B176,'Slutlig allokering kvv'!$B$2:$BX$550,MATCH(N$2,'Slutlig allokering kvv'!$B$1:$BX$1,0),FALSE)/1,0))</f>
        <v>14.6706</v>
      </c>
      <c r="O176">
        <f>IF($D176="","",IFERROR(VLOOKUP($B176,Kraftvärmeprod!$B$1:$BX$550,MATCH(O$2,Kraftvärmeprod!$B$1:$VX$1,0),FALSE)/1,0)-IFERROR(VLOOKUP($B176,'Slutlig allokering kvv'!$B$2:$BX$550,MATCH(O$2,'Slutlig allokering kvv'!$B$1:$BX$1,0),FALSE)/1,0))</f>
        <v>0</v>
      </c>
      <c r="P176">
        <f>IF($D176="","",IFERROR(VLOOKUP($B176,Kraftvärmeprod!$B$1:$BX$550,MATCH(P$2,Kraftvärmeprod!$B$1:$VX$1,0),FALSE)/1,0)-IFERROR(VLOOKUP($B176,'Slutlig allokering kvv'!$B$2:$BX$550,MATCH(P$2,'Slutlig allokering kvv'!$B$1:$BX$1,0),FALSE)/1,0))</f>
        <v>0</v>
      </c>
      <c r="Q176">
        <f>IF($D176="","",IFERROR(VLOOKUP($B176,Kraftvärmeprod!$B$1:$BX$550,MATCH(Q$2,Kraftvärmeprod!$B$1:$VX$1,0),FALSE)/1,0)-IFERROR(VLOOKUP($B176,'Slutlig allokering kvv'!$B$2:$BX$550,MATCH(Q$2,'Slutlig allokering kvv'!$B$1:$BX$1,0),FALSE)/1,0))</f>
        <v>0</v>
      </c>
      <c r="R176">
        <f>IF($D176="","",IFERROR(VLOOKUP($B176,Kraftvärmeprod!$B$1:$BX$550,MATCH(R$2,Kraftvärmeprod!$B$1:$VX$1,0),FALSE)/1,0)-IFERROR(VLOOKUP($B176,'Slutlig allokering kvv'!$B$2:$BX$550,MATCH(R$2,'Slutlig allokering kvv'!$B$1:$BX$1,0),FALSE)/1,0))</f>
        <v>0</v>
      </c>
      <c r="S176">
        <f>IF($D176="","",IFERROR(VLOOKUP($B176,Kraftvärmeprod!$B$1:$BX$550,MATCH(S$2,Kraftvärmeprod!$B$1:$VX$1,0),FALSE)/1,0)-IFERROR(VLOOKUP($B176,'Slutlig allokering kvv'!$B$2:$BX$550,MATCH(S$2,'Slutlig allokering kvv'!$B$1:$BX$1,0),FALSE)/1,0))</f>
        <v>0</v>
      </c>
      <c r="T176">
        <f>IF($D176="","",IFERROR(VLOOKUP($B176,Kraftvärmeprod!$B$1:$BX$550,MATCH(T$2,Kraftvärmeprod!$B$1:$VX$1,0),FALSE)/1,0)-IFERROR(VLOOKUP($B176,'Slutlig allokering kvv'!$B$2:$BX$550,MATCH(T$2,'Slutlig allokering kvv'!$B$1:$BX$1,0),FALSE)/1,0))</f>
        <v>0</v>
      </c>
      <c r="U176">
        <f>IF($D176="","",IFERROR(VLOOKUP($B176,Kraftvärmeprod!$B$1:$BX$550,MATCH(U$2,Kraftvärmeprod!$B$1:$VX$1,0),FALSE)/1,0)-IFERROR(VLOOKUP($B176,'Slutlig allokering kvv'!$B$2:$BX$550,MATCH(U$2,'Slutlig allokering kvv'!$B$1:$BX$1,0),FALSE)/1,0))</f>
        <v>0</v>
      </c>
      <c r="V176">
        <f>IF($D176="","",IFERROR(VLOOKUP($B176,Kraftvärmeprod!$B$1:$BX$550,MATCH(V$2,Kraftvärmeprod!$B$1:$VX$1,0),FALSE)/1,0)-IFERROR(VLOOKUP($B176,'Slutlig allokering kvv'!$B$2:$BX$550,MATCH(V$2,'Slutlig allokering kvv'!$B$1:$BX$1,0),FALSE)/1,0))</f>
        <v>0</v>
      </c>
      <c r="W176">
        <f>IF($D176="","",IFERROR(VLOOKUP($B176,Kraftvärmeprod!$B$1:$BX$550,MATCH(W$2,Kraftvärmeprod!$B$1:$VX$1,0),FALSE)/1,0)-IFERROR(VLOOKUP($B176,'Slutlig allokering kvv'!$B$2:$BX$550,MATCH(W$2,'Slutlig allokering kvv'!$B$1:$BX$1,0),FALSE)/1,0))</f>
        <v>0</v>
      </c>
      <c r="X176">
        <f>IF($D176="","",IFERROR(VLOOKUP($B176,Kraftvärmeprod!$B$1:$BX$550,MATCH(X$2,Kraftvärmeprod!$B$1:$VX$1,0),FALSE)/1,0)-IFERROR(VLOOKUP($B176,'Slutlig allokering kvv'!$B$2:$BX$550,MATCH(X$2,'Slutlig allokering kvv'!$B$1:$BX$1,0),FALSE)/1,0))</f>
        <v>0</v>
      </c>
      <c r="Y176">
        <f>IF($D176="","",IFERROR(VLOOKUP($B176,Kraftvärmeprod!$B$1:$BX$550,MATCH(Y$2,Kraftvärmeprod!$B$1:$VX$1,0),FALSE)/1,0)-IFERROR(VLOOKUP($B176,'Slutlig allokering kvv'!$B$2:$BX$550,MATCH(Y$2,'Slutlig allokering kvv'!$B$1:$BX$1,0),FALSE)/1,0))</f>
        <v>0</v>
      </c>
      <c r="Z176">
        <f>IF($D176="","",IFERROR(VLOOKUP($B176,Kraftvärmeprod!$B$1:$BX$550,MATCH(Z$2,Kraftvärmeprod!$B$1:$VX$1,0),FALSE)/1,0)-IFERROR(VLOOKUP($B176,'Slutlig allokering kvv'!$B$2:$BX$550,MATCH(Z$2,'Slutlig allokering kvv'!$B$1:$BX$1,0),FALSE)/1,0))</f>
        <v>0</v>
      </c>
      <c r="AA176">
        <f>IF($D176="","",IFERROR(VLOOKUP($B176,Kraftvärmeprod!$B$1:$BX$550,MATCH(AA$2,Kraftvärmeprod!$B$1:$VX$1,0),FALSE)/1,0)-IFERROR(VLOOKUP($B176,'Slutlig allokering kvv'!$B$2:$BX$550,MATCH(AA$2,'Slutlig allokering kvv'!$B$1:$BX$1,0),FALSE)/1,0))</f>
        <v>0</v>
      </c>
      <c r="AB176">
        <f>IF($D176="","",IFERROR(VLOOKUP($B176,Kraftvärmeprod!$B$1:$BX$550,MATCH(AB$2,Kraftvärmeprod!$B$1:$VX$1,0),FALSE)/1,0)-IFERROR(VLOOKUP($B176,'Slutlig allokering kvv'!$B$2:$BX$550,MATCH(AB$2,'Slutlig allokering kvv'!$B$1:$BX$1,0),FALSE)/1,0))</f>
        <v>0</v>
      </c>
      <c r="AC176">
        <f>IF($D176="","",IFERROR(VLOOKUP($B176,Kraftvärmeprod!$B$1:$BX$550,MATCH(AC$2,Kraftvärmeprod!$B$1:$VX$1,0),FALSE)/1,0)-IFERROR(VLOOKUP($B176,'Slutlig allokering kvv'!$B$2:$BX$550,MATCH(AC$2,'Slutlig allokering kvv'!$B$1:$BX$1,0),FALSE)/1,0))</f>
        <v>0</v>
      </c>
      <c r="AE176">
        <f>IF($D176="","",IFERROR(VLOOKUP($B176,Miljö!$B$1:$E$550,MATCH("Hjälpel kraftvärme (GWh)",Miljö!$B$1:$E$1,0),FALSE)/1,0)-IFERROR(VLOOKUP($B176,'Slutlig allokering kvv'!$B$2:$BX$550,MATCH(AE$2,'Slutlig allokering kvv'!$B$1:$BX$1,0),FALSE)/1,0))</f>
        <v>0.58124900000000013</v>
      </c>
      <c r="AI176">
        <f t="shared" si="8"/>
        <v>56.053699999999999</v>
      </c>
      <c r="AK176">
        <f>IFERROR(VLOOKUP($B176,'Slutlig allokering kvv'!$B$2:$AX$550,MATCH("Summa slutlig allokerad tillförd energi (utan hjälpel och rökgaskondensering):",'Slutlig allokering kvv'!$B$1:$AX$1,0),FALSE)/1,"")</f>
        <v>87.926299999999998</v>
      </c>
      <c r="AM176" s="289">
        <f>IFERROR(1-VLOOKUP($B176,'Slutlig allokering kvv'!$B$2:$AX$550,MATCH("Andel av bränsle i kvv som allokerats till värme, exklusive rökgaskondensering och hjälpel",'Slutlig allokering kvv'!$B$1:$AX$1,0),FALSE),"")</f>
        <v>0.38931587720516736</v>
      </c>
      <c r="AO176" s="289">
        <f t="shared" si="9"/>
        <v>0.38931587720516742</v>
      </c>
      <c r="AP176" s="290">
        <f t="shared" si="10"/>
        <v>-5.5511151231257827E-17</v>
      </c>
      <c r="AQ176" s="290"/>
      <c r="AR176" s="239">
        <f t="shared" si="11"/>
        <v>0.37047795346297568</v>
      </c>
      <c r="AS176" s="290"/>
    </row>
    <row r="177" spans="1:45" x14ac:dyDescent="0.25">
      <c r="A177" s="2" t="str">
        <f>'Miljövärden för publ företag'!B179</f>
        <v>Norrtälje Energi AB</v>
      </c>
      <c r="B177" s="2" t="str">
        <f>'Miljövärden för publ företag'!C179</f>
        <v>Rimbo</v>
      </c>
      <c r="C177" t="str">
        <f>IFERROR(VLOOKUP($B177,Kraftvärmeprod!$B$1:$AH$479,MATCH(C$2,Kraftvärmeprod!$B$1:$AG$1,0),FALSE)/1,"")</f>
        <v/>
      </c>
      <c r="D177" t="str">
        <f>IFERROR(VLOOKUP($B177,Kraftvärmeprod!$B$1:$AH$479,MATCH(D$2,Kraftvärmeprod!$B$1:$AG$1,0),FALSE)/1,"")</f>
        <v/>
      </c>
      <c r="F177" t="str">
        <f>IF($D177="","",IFERROR(VLOOKUP($B177,Kraftvärmeprod!$B$1:$BX$550,MATCH(F$2,Kraftvärmeprod!$B$1:$VX$1,0),FALSE)/1,0)-IFERROR(VLOOKUP($B177,'Slutlig allokering kvv'!$B$2:$BX$550,MATCH(F$2,'Slutlig allokering kvv'!$B$1:$BX$1,0),FALSE)/1,0))</f>
        <v/>
      </c>
      <c r="G177" t="str">
        <f>IF($D177="","",IFERROR(VLOOKUP($B177,Kraftvärmeprod!$B$1:$BX$550,MATCH(G$2,Kraftvärmeprod!$B$1:$VX$1,0),FALSE)/1,0)-IFERROR(VLOOKUP($B177,'Slutlig allokering kvv'!$B$2:$BX$550,MATCH(G$2,'Slutlig allokering kvv'!$B$1:$BX$1,0),FALSE)/1,0))</f>
        <v/>
      </c>
      <c r="H177" t="str">
        <f>IF($D177="","",IFERROR(VLOOKUP($B177,Kraftvärmeprod!$B$1:$BX$550,MATCH(H$2,Kraftvärmeprod!$B$1:$VX$1,0),FALSE)/1,0)-IFERROR(VLOOKUP($B177,'Slutlig allokering kvv'!$B$2:$BX$550,MATCH(H$2,'Slutlig allokering kvv'!$B$1:$BX$1,0),FALSE)/1,0))</f>
        <v/>
      </c>
      <c r="I177" t="str">
        <f>IF($D177="","",IFERROR(VLOOKUP($B177,Kraftvärmeprod!$B$1:$BX$550,MATCH(I$2,Kraftvärmeprod!$B$1:$VX$1,0),FALSE)/1,0)-IFERROR(VLOOKUP($B177,'Slutlig allokering kvv'!$B$2:$BX$550,MATCH(I$2,'Slutlig allokering kvv'!$B$1:$BX$1,0),FALSE)/1,0))</f>
        <v/>
      </c>
      <c r="J177" t="str">
        <f>IF($D177="","",IFERROR(VLOOKUP($B177,Kraftvärmeprod!$B$1:$BX$550,MATCH(J$2,Kraftvärmeprod!$B$1:$VX$1,0),FALSE)/1,0)-IFERROR(VLOOKUP($B177,'Slutlig allokering kvv'!$B$2:$BX$550,MATCH(J$2,'Slutlig allokering kvv'!$B$1:$BX$1,0),FALSE)/1,0))</f>
        <v/>
      </c>
      <c r="K177" t="str">
        <f>IF($D177="","",IFERROR(VLOOKUP($B177,Kraftvärmeprod!$B$1:$BX$550,MATCH(K$2,Kraftvärmeprod!$B$1:$VX$1,0),FALSE)/1,0)-IFERROR(VLOOKUP($B177,'Slutlig allokering kvv'!$B$2:$BX$550,MATCH(K$2,'Slutlig allokering kvv'!$B$1:$BX$1,0),FALSE)/1,0))</f>
        <v/>
      </c>
      <c r="L177" t="str">
        <f>IF($D177="","",IFERROR(VLOOKUP($B177,Kraftvärmeprod!$B$1:$BX$550,MATCH(L$2,Kraftvärmeprod!$B$1:$VX$1,0),FALSE)/1,0)-IFERROR(VLOOKUP($B177,'Slutlig allokering kvv'!$B$2:$BX$550,MATCH(L$2,'Slutlig allokering kvv'!$B$1:$BX$1,0),FALSE)/1,0))</f>
        <v/>
      </c>
      <c r="M177" t="str">
        <f>IF($D177="","",IFERROR(VLOOKUP($B177,Kraftvärmeprod!$B$1:$BX$550,MATCH(M$2,Kraftvärmeprod!$B$1:$VX$1,0),FALSE)/1,0)-IFERROR(VLOOKUP($B177,'Slutlig allokering kvv'!$B$2:$BX$550,MATCH(M$2,'Slutlig allokering kvv'!$B$1:$BX$1,0),FALSE)/1,0))</f>
        <v/>
      </c>
      <c r="N177" t="str">
        <f>IF($D177="","",IFERROR(VLOOKUP($B177,Kraftvärmeprod!$B$1:$BX$550,MATCH(N$2,Kraftvärmeprod!$B$1:$VX$1,0),FALSE)/1,0)-IFERROR(VLOOKUP($B177,'Slutlig allokering kvv'!$B$2:$BX$550,MATCH(N$2,'Slutlig allokering kvv'!$B$1:$BX$1,0),FALSE)/1,0))</f>
        <v/>
      </c>
      <c r="O177" t="str">
        <f>IF($D177="","",IFERROR(VLOOKUP($B177,Kraftvärmeprod!$B$1:$BX$550,MATCH(O$2,Kraftvärmeprod!$B$1:$VX$1,0),FALSE)/1,0)-IFERROR(VLOOKUP($B177,'Slutlig allokering kvv'!$B$2:$BX$550,MATCH(O$2,'Slutlig allokering kvv'!$B$1:$BX$1,0),FALSE)/1,0))</f>
        <v/>
      </c>
      <c r="P177" t="str">
        <f>IF($D177="","",IFERROR(VLOOKUP($B177,Kraftvärmeprod!$B$1:$BX$550,MATCH(P$2,Kraftvärmeprod!$B$1:$VX$1,0),FALSE)/1,0)-IFERROR(VLOOKUP($B177,'Slutlig allokering kvv'!$B$2:$BX$550,MATCH(P$2,'Slutlig allokering kvv'!$B$1:$BX$1,0),FALSE)/1,0))</f>
        <v/>
      </c>
      <c r="Q177" t="str">
        <f>IF($D177="","",IFERROR(VLOOKUP($B177,Kraftvärmeprod!$B$1:$BX$550,MATCH(Q$2,Kraftvärmeprod!$B$1:$VX$1,0),FALSE)/1,0)-IFERROR(VLOOKUP($B177,'Slutlig allokering kvv'!$B$2:$BX$550,MATCH(Q$2,'Slutlig allokering kvv'!$B$1:$BX$1,0),FALSE)/1,0))</f>
        <v/>
      </c>
      <c r="R177" t="str">
        <f>IF($D177="","",IFERROR(VLOOKUP($B177,Kraftvärmeprod!$B$1:$BX$550,MATCH(R$2,Kraftvärmeprod!$B$1:$VX$1,0),FALSE)/1,0)-IFERROR(VLOOKUP($B177,'Slutlig allokering kvv'!$B$2:$BX$550,MATCH(R$2,'Slutlig allokering kvv'!$B$1:$BX$1,0),FALSE)/1,0))</f>
        <v/>
      </c>
      <c r="S177" t="str">
        <f>IF($D177="","",IFERROR(VLOOKUP($B177,Kraftvärmeprod!$B$1:$BX$550,MATCH(S$2,Kraftvärmeprod!$B$1:$VX$1,0),FALSE)/1,0)-IFERROR(VLOOKUP($B177,'Slutlig allokering kvv'!$B$2:$BX$550,MATCH(S$2,'Slutlig allokering kvv'!$B$1:$BX$1,0),FALSE)/1,0))</f>
        <v/>
      </c>
      <c r="T177" t="str">
        <f>IF($D177="","",IFERROR(VLOOKUP($B177,Kraftvärmeprod!$B$1:$BX$550,MATCH(T$2,Kraftvärmeprod!$B$1:$VX$1,0),FALSE)/1,0)-IFERROR(VLOOKUP($B177,'Slutlig allokering kvv'!$B$2:$BX$550,MATCH(T$2,'Slutlig allokering kvv'!$B$1:$BX$1,0),FALSE)/1,0))</f>
        <v/>
      </c>
      <c r="U177" t="str">
        <f>IF($D177="","",IFERROR(VLOOKUP($B177,Kraftvärmeprod!$B$1:$BX$550,MATCH(U$2,Kraftvärmeprod!$B$1:$VX$1,0),FALSE)/1,0)-IFERROR(VLOOKUP($B177,'Slutlig allokering kvv'!$B$2:$BX$550,MATCH(U$2,'Slutlig allokering kvv'!$B$1:$BX$1,0),FALSE)/1,0))</f>
        <v/>
      </c>
      <c r="V177" t="str">
        <f>IF($D177="","",IFERROR(VLOOKUP($B177,Kraftvärmeprod!$B$1:$BX$550,MATCH(V$2,Kraftvärmeprod!$B$1:$VX$1,0),FALSE)/1,0)-IFERROR(VLOOKUP($B177,'Slutlig allokering kvv'!$B$2:$BX$550,MATCH(V$2,'Slutlig allokering kvv'!$B$1:$BX$1,0),FALSE)/1,0))</f>
        <v/>
      </c>
      <c r="W177" t="str">
        <f>IF($D177="","",IFERROR(VLOOKUP($B177,Kraftvärmeprod!$B$1:$BX$550,MATCH(W$2,Kraftvärmeprod!$B$1:$VX$1,0),FALSE)/1,0)-IFERROR(VLOOKUP($B177,'Slutlig allokering kvv'!$B$2:$BX$550,MATCH(W$2,'Slutlig allokering kvv'!$B$1:$BX$1,0),FALSE)/1,0))</f>
        <v/>
      </c>
      <c r="X177" t="str">
        <f>IF($D177="","",IFERROR(VLOOKUP($B177,Kraftvärmeprod!$B$1:$BX$550,MATCH(X$2,Kraftvärmeprod!$B$1:$VX$1,0),FALSE)/1,0)-IFERROR(VLOOKUP($B177,'Slutlig allokering kvv'!$B$2:$BX$550,MATCH(X$2,'Slutlig allokering kvv'!$B$1:$BX$1,0),FALSE)/1,0))</f>
        <v/>
      </c>
      <c r="Y177" t="str">
        <f>IF($D177="","",IFERROR(VLOOKUP($B177,Kraftvärmeprod!$B$1:$BX$550,MATCH(Y$2,Kraftvärmeprod!$B$1:$VX$1,0),FALSE)/1,0)-IFERROR(VLOOKUP($B177,'Slutlig allokering kvv'!$B$2:$BX$550,MATCH(Y$2,'Slutlig allokering kvv'!$B$1:$BX$1,0),FALSE)/1,0))</f>
        <v/>
      </c>
      <c r="Z177" t="str">
        <f>IF($D177="","",IFERROR(VLOOKUP($B177,Kraftvärmeprod!$B$1:$BX$550,MATCH(Z$2,Kraftvärmeprod!$B$1:$VX$1,0),FALSE)/1,0)-IFERROR(VLOOKUP($B177,'Slutlig allokering kvv'!$B$2:$BX$550,MATCH(Z$2,'Slutlig allokering kvv'!$B$1:$BX$1,0),FALSE)/1,0))</f>
        <v/>
      </c>
      <c r="AA177" t="str">
        <f>IF($D177="","",IFERROR(VLOOKUP($B177,Kraftvärmeprod!$B$1:$BX$550,MATCH(AA$2,Kraftvärmeprod!$B$1:$VX$1,0),FALSE)/1,0)-IFERROR(VLOOKUP($B177,'Slutlig allokering kvv'!$B$2:$BX$550,MATCH(AA$2,'Slutlig allokering kvv'!$B$1:$BX$1,0),FALSE)/1,0))</f>
        <v/>
      </c>
      <c r="AB177" t="str">
        <f>IF($D177="","",IFERROR(VLOOKUP($B177,Kraftvärmeprod!$B$1:$BX$550,MATCH(AB$2,Kraftvärmeprod!$B$1:$VX$1,0),FALSE)/1,0)-IFERROR(VLOOKUP($B177,'Slutlig allokering kvv'!$B$2:$BX$550,MATCH(AB$2,'Slutlig allokering kvv'!$B$1:$BX$1,0),FALSE)/1,0))</f>
        <v/>
      </c>
      <c r="AC177" t="str">
        <f>IF($D177="","",IFERROR(VLOOKUP($B177,Kraftvärmeprod!$B$1:$BX$550,MATCH(AC$2,Kraftvärmeprod!$B$1:$VX$1,0),FALSE)/1,0)-IFERROR(VLOOKUP($B177,'Slutlig allokering kvv'!$B$2:$BX$550,MATCH(AC$2,'Slutlig allokering kvv'!$B$1:$BX$1,0),FALSE)/1,0))</f>
        <v/>
      </c>
      <c r="AE177" t="str">
        <f>IF($D177="","",IFERROR(VLOOKUP($B177,Miljö!$B$1:$E$550,MATCH("Hjälpel kraftvärme (GWh)",Miljö!$B$1:$E$1,0),FALSE)/1,0)-IFERROR(VLOOKUP($B177,'Slutlig allokering kvv'!$B$2:$BX$550,MATCH(AE$2,'Slutlig allokering kvv'!$B$1:$BX$1,0),FALSE)/1,0))</f>
        <v/>
      </c>
      <c r="AI177">
        <f t="shared" si="8"/>
        <v>0</v>
      </c>
      <c r="AK177">
        <f>IFERROR(VLOOKUP($B177,'Slutlig allokering kvv'!$B$2:$AX$550,MATCH("Summa slutlig allokerad tillförd energi (utan hjälpel och rökgaskondensering):",'Slutlig allokering kvv'!$B$1:$AX$1,0),FALSE)/1,"")</f>
        <v>0</v>
      </c>
      <c r="AM177" s="289" t="str">
        <f>IFERROR(1-VLOOKUP($B177,'Slutlig allokering kvv'!$B$2:$AX$550,MATCH("Andel av bränsle i kvv som allokerats till värme, exklusive rökgaskondensering och hjälpel",'Slutlig allokering kvv'!$B$1:$AX$1,0),FALSE),"")</f>
        <v/>
      </c>
      <c r="AO177" s="289" t="str">
        <f t="shared" si="9"/>
        <v/>
      </c>
      <c r="AP177" s="290" t="str">
        <f t="shared" si="10"/>
        <v/>
      </c>
      <c r="AQ177" s="290"/>
      <c r="AR177" s="239" t="str">
        <f t="shared" si="11"/>
        <v/>
      </c>
      <c r="AS177" s="290"/>
    </row>
    <row r="178" spans="1:45" x14ac:dyDescent="0.25">
      <c r="A178" s="2" t="str">
        <f>'Miljövärden för publ företag'!B180</f>
        <v>Nybro Energi AB</v>
      </c>
      <c r="B178" s="2" t="str">
        <f>'Miljövärden för publ företag'!C180</f>
        <v>Nybro stadsnät</v>
      </c>
      <c r="C178">
        <f>IFERROR(VLOOKUP($B178,Kraftvärmeprod!$B$1:$AH$479,MATCH(C$2,Kraftvärmeprod!$B$1:$AG$1,0),FALSE)/1,"")</f>
        <v>154.69999999999999</v>
      </c>
      <c r="D178">
        <f>IFERROR(VLOOKUP($B178,Kraftvärmeprod!$B$1:$AH$479,MATCH(D$2,Kraftvärmeprod!$B$1:$AG$1,0),FALSE)/1,"")</f>
        <v>16.399999999999999</v>
      </c>
      <c r="F178">
        <f>IF($D178="","",IFERROR(VLOOKUP($B178,Kraftvärmeprod!$B$1:$BX$550,MATCH(F$2,Kraftvärmeprod!$B$1:$VX$1,0),FALSE)/1,0)-IFERROR(VLOOKUP($B178,'Slutlig allokering kvv'!$B$2:$BX$550,MATCH(F$2,'Slutlig allokering kvv'!$B$1:$BX$1,0),FALSE)/1,0))</f>
        <v>0</v>
      </c>
      <c r="G178">
        <f>IF($D178="","",IFERROR(VLOOKUP($B178,Kraftvärmeprod!$B$1:$BX$550,MATCH(G$2,Kraftvärmeprod!$B$1:$VX$1,0),FALSE)/1,0)-IFERROR(VLOOKUP($B178,'Slutlig allokering kvv'!$B$2:$BX$550,MATCH(G$2,'Slutlig allokering kvv'!$B$1:$BX$1,0),FALSE)/1,0))</f>
        <v>0.11123899999999998</v>
      </c>
      <c r="H178">
        <f>IF($D178="","",IFERROR(VLOOKUP($B178,Kraftvärmeprod!$B$1:$BX$550,MATCH(H$2,Kraftvärmeprod!$B$1:$VX$1,0),FALSE)/1,0)-IFERROR(VLOOKUP($B178,'Slutlig allokering kvv'!$B$2:$BX$550,MATCH(H$2,'Slutlig allokering kvv'!$B$1:$BX$1,0),FALSE)/1,0))</f>
        <v>0</v>
      </c>
      <c r="I178">
        <f>IF($D178="","",IFERROR(VLOOKUP($B178,Kraftvärmeprod!$B$1:$BX$550,MATCH(I$2,Kraftvärmeprod!$B$1:$VX$1,0),FALSE)/1,0)-IFERROR(VLOOKUP($B178,'Slutlig allokering kvv'!$B$2:$BX$550,MATCH(I$2,'Slutlig allokering kvv'!$B$1:$BX$1,0),FALSE)/1,0))</f>
        <v>0</v>
      </c>
      <c r="J178">
        <f>IF($D178="","",IFERROR(VLOOKUP($B178,Kraftvärmeprod!$B$1:$BX$550,MATCH(J$2,Kraftvärmeprod!$B$1:$VX$1,0),FALSE)/1,0)-IFERROR(VLOOKUP($B178,'Slutlig allokering kvv'!$B$2:$BX$550,MATCH(J$2,'Slutlig allokering kvv'!$B$1:$BX$1,0),FALSE)/1,0))</f>
        <v>0</v>
      </c>
      <c r="K178">
        <f>IF($D178="","",IFERROR(VLOOKUP($B178,Kraftvärmeprod!$B$1:$BX$550,MATCH(K$2,Kraftvärmeprod!$B$1:$VX$1,0),FALSE)/1,0)-IFERROR(VLOOKUP($B178,'Slutlig allokering kvv'!$B$2:$BX$550,MATCH(K$2,'Slutlig allokering kvv'!$B$1:$BX$1,0),FALSE)/1,0))</f>
        <v>0</v>
      </c>
      <c r="L178">
        <f>IF($D178="","",IFERROR(VLOOKUP($B178,Kraftvärmeprod!$B$1:$BX$550,MATCH(L$2,Kraftvärmeprod!$B$1:$VX$1,0),FALSE)/1,0)-IFERROR(VLOOKUP($B178,'Slutlig allokering kvv'!$B$2:$BX$550,MATCH(L$2,'Slutlig allokering kvv'!$B$1:$BX$1,0),FALSE)/1,0))</f>
        <v>0</v>
      </c>
      <c r="M178">
        <f>IF($D178="","",IFERROR(VLOOKUP($B178,Kraftvärmeprod!$B$1:$BX$550,MATCH(M$2,Kraftvärmeprod!$B$1:$VX$1,0),FALSE)/1,0)-IFERROR(VLOOKUP($B178,'Slutlig allokering kvv'!$B$2:$BX$550,MATCH(M$2,'Slutlig allokering kvv'!$B$1:$BX$1,0),FALSE)/1,0))</f>
        <v>0</v>
      </c>
      <c r="N178">
        <f>IF($D178="","",IFERROR(VLOOKUP($B178,Kraftvärmeprod!$B$1:$BX$550,MATCH(N$2,Kraftvärmeprod!$B$1:$VX$1,0),FALSE)/1,0)-IFERROR(VLOOKUP($B178,'Slutlig allokering kvv'!$B$2:$BX$550,MATCH(N$2,'Slutlig allokering kvv'!$B$1:$BX$1,0),FALSE)/1,0))</f>
        <v>0</v>
      </c>
      <c r="O178">
        <f>IF($D178="","",IFERROR(VLOOKUP($B178,Kraftvärmeprod!$B$1:$BX$550,MATCH(O$2,Kraftvärmeprod!$B$1:$VX$1,0),FALSE)/1,0)-IFERROR(VLOOKUP($B178,'Slutlig allokering kvv'!$B$2:$BX$550,MATCH(O$2,'Slutlig allokering kvv'!$B$1:$BX$1,0),FALSE)/1,0))</f>
        <v>14.027200000000001</v>
      </c>
      <c r="P178">
        <f>IF($D178="","",IFERROR(VLOOKUP($B178,Kraftvärmeprod!$B$1:$BX$550,MATCH(P$2,Kraftvärmeprod!$B$1:$VX$1,0),FALSE)/1,0)-IFERROR(VLOOKUP($B178,'Slutlig allokering kvv'!$B$2:$BX$550,MATCH(P$2,'Slutlig allokering kvv'!$B$1:$BX$1,0),FALSE)/1,0))</f>
        <v>0</v>
      </c>
      <c r="Q178">
        <f>IF($D178="","",IFERROR(VLOOKUP($B178,Kraftvärmeprod!$B$1:$BX$550,MATCH(Q$2,Kraftvärmeprod!$B$1:$VX$1,0),FALSE)/1,0)-IFERROR(VLOOKUP($B178,'Slutlig allokering kvv'!$B$2:$BX$550,MATCH(Q$2,'Slutlig allokering kvv'!$B$1:$BX$1,0),FALSE)/1,0))</f>
        <v>0</v>
      </c>
      <c r="R178">
        <f>IF($D178="","",IFERROR(VLOOKUP($B178,Kraftvärmeprod!$B$1:$BX$550,MATCH(R$2,Kraftvärmeprod!$B$1:$VX$1,0),FALSE)/1,0)-IFERROR(VLOOKUP($B178,'Slutlig allokering kvv'!$B$2:$BX$550,MATCH(R$2,'Slutlig allokering kvv'!$B$1:$BX$1,0),FALSE)/1,0))</f>
        <v>0</v>
      </c>
      <c r="S178">
        <f>IF($D178="","",IFERROR(VLOOKUP($B178,Kraftvärmeprod!$B$1:$BX$550,MATCH(S$2,Kraftvärmeprod!$B$1:$VX$1,0),FALSE)/1,0)-IFERROR(VLOOKUP($B178,'Slutlig allokering kvv'!$B$2:$BX$550,MATCH(S$2,'Slutlig allokering kvv'!$B$1:$BX$1,0),FALSE)/1,0))</f>
        <v>0</v>
      </c>
      <c r="T178">
        <f>IF($D178="","",IFERROR(VLOOKUP($B178,Kraftvärmeprod!$B$1:$BX$550,MATCH(T$2,Kraftvärmeprod!$B$1:$VX$1,0),FALSE)/1,0)-IFERROR(VLOOKUP($B178,'Slutlig allokering kvv'!$B$2:$BX$550,MATCH(T$2,'Slutlig allokering kvv'!$B$1:$BX$1,0),FALSE)/1,0))</f>
        <v>0</v>
      </c>
      <c r="U178">
        <f>IF($D178="","",IFERROR(VLOOKUP($B178,Kraftvärmeprod!$B$1:$BX$550,MATCH(U$2,Kraftvärmeprod!$B$1:$VX$1,0),FALSE)/1,0)-IFERROR(VLOOKUP($B178,'Slutlig allokering kvv'!$B$2:$BX$550,MATCH(U$2,'Slutlig allokering kvv'!$B$1:$BX$1,0),FALSE)/1,0))</f>
        <v>0</v>
      </c>
      <c r="V178">
        <f>IF($D178="","",IFERROR(VLOOKUP($B178,Kraftvärmeprod!$B$1:$BX$550,MATCH(V$2,Kraftvärmeprod!$B$1:$VX$1,0),FALSE)/1,0)-IFERROR(VLOOKUP($B178,'Slutlig allokering kvv'!$B$2:$BX$550,MATCH(V$2,'Slutlig allokering kvv'!$B$1:$BX$1,0),FALSE)/1,0))</f>
        <v>0</v>
      </c>
      <c r="W178">
        <f>IF($D178="","",IFERROR(VLOOKUP($B178,Kraftvärmeprod!$B$1:$BX$550,MATCH(W$2,Kraftvärmeprod!$B$1:$VX$1,0),FALSE)/1,0)-IFERROR(VLOOKUP($B178,'Slutlig allokering kvv'!$B$2:$BX$550,MATCH(W$2,'Slutlig allokering kvv'!$B$1:$BX$1,0),FALSE)/1,0))</f>
        <v>0</v>
      </c>
      <c r="X178">
        <f>IF($D178="","",IFERROR(VLOOKUP($B178,Kraftvärmeprod!$B$1:$BX$550,MATCH(X$2,Kraftvärmeprod!$B$1:$VX$1,0),FALSE)/1,0)-IFERROR(VLOOKUP($B178,'Slutlig allokering kvv'!$B$2:$BX$550,MATCH(X$2,'Slutlig allokering kvv'!$B$1:$BX$1,0),FALSE)/1,0))</f>
        <v>0</v>
      </c>
      <c r="Y178">
        <f>IF($D178="","",IFERROR(VLOOKUP($B178,Kraftvärmeprod!$B$1:$BX$550,MATCH(Y$2,Kraftvärmeprod!$B$1:$VX$1,0),FALSE)/1,0)-IFERROR(VLOOKUP($B178,'Slutlig allokering kvv'!$B$2:$BX$550,MATCH(Y$2,'Slutlig allokering kvv'!$B$1:$BX$1,0),FALSE)/1,0))</f>
        <v>0</v>
      </c>
      <c r="Z178">
        <f>IF($D178="","",IFERROR(VLOOKUP($B178,Kraftvärmeprod!$B$1:$BX$550,MATCH(Z$2,Kraftvärmeprod!$B$1:$VX$1,0),FALSE)/1,0)-IFERROR(VLOOKUP($B178,'Slutlig allokering kvv'!$B$2:$BX$550,MATCH(Z$2,'Slutlig allokering kvv'!$B$1:$BX$1,0),FALSE)/1,0))</f>
        <v>0</v>
      </c>
      <c r="AA178">
        <f>IF($D178="","",IFERROR(VLOOKUP($B178,Kraftvärmeprod!$B$1:$BX$550,MATCH(AA$2,Kraftvärmeprod!$B$1:$VX$1,0),FALSE)/1,0)-IFERROR(VLOOKUP($B178,'Slutlig allokering kvv'!$B$2:$BX$550,MATCH(AA$2,'Slutlig allokering kvv'!$B$1:$BX$1,0),FALSE)/1,0))</f>
        <v>40.022000000000006</v>
      </c>
      <c r="AB178">
        <f>IF($D178="","",IFERROR(VLOOKUP($B178,Kraftvärmeprod!$B$1:$BX$550,MATCH(AB$2,Kraftvärmeprod!$B$1:$VX$1,0),FALSE)/1,0)-IFERROR(VLOOKUP($B178,'Slutlig allokering kvv'!$B$2:$BX$550,MATCH(AB$2,'Slutlig allokering kvv'!$B$1:$BX$1,0),FALSE)/1,0))</f>
        <v>0</v>
      </c>
      <c r="AC178">
        <f>IF($D178="","",IFERROR(VLOOKUP($B178,Kraftvärmeprod!$B$1:$BX$550,MATCH(AC$2,Kraftvärmeprod!$B$1:$VX$1,0),FALSE)/1,0)-IFERROR(VLOOKUP($B178,'Slutlig allokering kvv'!$B$2:$BX$550,MATCH(AC$2,'Slutlig allokering kvv'!$B$1:$BX$1,0),FALSE)/1,0))</f>
        <v>0</v>
      </c>
      <c r="AE178">
        <f>IF($D178="","",IFERROR(VLOOKUP($B178,Miljö!$B$1:$E$550,MATCH("Hjälpel kraftvärme (GWh)",Miljö!$B$1:$E$1,0),FALSE)/1,0)-IFERROR(VLOOKUP($B178,'Slutlig allokering kvv'!$B$2:$BX$550,MATCH(AE$2,'Slutlig allokering kvv'!$B$1:$BX$1,0),FALSE)/1,0))</f>
        <v>2.0846799999999996</v>
      </c>
      <c r="AI178">
        <f t="shared" si="8"/>
        <v>54.160439000000004</v>
      </c>
      <c r="AK178">
        <f>IFERROR(VLOOKUP($B178,'Slutlig allokering kvv'!$B$2:$AX$550,MATCH("Summa slutlig allokerad tillförd energi (utan hjälpel och rökgaskondensering):",'Slutlig allokering kvv'!$B$1:$AX$1,0),FALSE)/1,"")</f>
        <v>169.26956099999998</v>
      </c>
      <c r="AM178" s="289">
        <f>IFERROR(1-VLOOKUP($B178,'Slutlig allokering kvv'!$B$2:$AX$550,MATCH("Andel av bränsle i kvv som allokerats till värme, exklusive rökgaskondensering och hjälpel",'Slutlig allokering kvv'!$B$1:$AX$1,0),FALSE),"")</f>
        <v>0.24240450700443106</v>
      </c>
      <c r="AO178" s="289">
        <f t="shared" si="9"/>
        <v>0.24240450700443095</v>
      </c>
      <c r="AP178" s="290">
        <f t="shared" si="10"/>
        <v>1.1102230246251565E-16</v>
      </c>
      <c r="AQ178" s="290"/>
      <c r="AR178" s="239">
        <f t="shared" si="11"/>
        <v>0.29158085699845349</v>
      </c>
      <c r="AS178" s="290"/>
    </row>
    <row r="179" spans="1:45" x14ac:dyDescent="0.25">
      <c r="A179" s="2" t="str">
        <f>'Miljövärden för publ företag'!B181</f>
        <v>Olofströms Kraft AB</v>
      </c>
      <c r="B179" s="2" t="str">
        <f>'Miljövärden för publ företag'!C181</f>
        <v>Olofström</v>
      </c>
      <c r="C179" t="str">
        <f>IFERROR(VLOOKUP($B179,Kraftvärmeprod!$B$1:$AH$479,MATCH(C$2,Kraftvärmeprod!$B$1:$AG$1,0),FALSE)/1,"")</f>
        <v/>
      </c>
      <c r="D179" t="str">
        <f>IFERROR(VLOOKUP($B179,Kraftvärmeprod!$B$1:$AH$479,MATCH(D$2,Kraftvärmeprod!$B$1:$AG$1,0),FALSE)/1,"")</f>
        <v/>
      </c>
      <c r="F179" t="str">
        <f>IF($D179="","",IFERROR(VLOOKUP($B179,Kraftvärmeprod!$B$1:$BX$550,MATCH(F$2,Kraftvärmeprod!$B$1:$VX$1,0),FALSE)/1,0)-IFERROR(VLOOKUP($B179,'Slutlig allokering kvv'!$B$2:$BX$550,MATCH(F$2,'Slutlig allokering kvv'!$B$1:$BX$1,0),FALSE)/1,0))</f>
        <v/>
      </c>
      <c r="G179" t="str">
        <f>IF($D179="","",IFERROR(VLOOKUP($B179,Kraftvärmeprod!$B$1:$BX$550,MATCH(G$2,Kraftvärmeprod!$B$1:$VX$1,0),FALSE)/1,0)-IFERROR(VLOOKUP($B179,'Slutlig allokering kvv'!$B$2:$BX$550,MATCH(G$2,'Slutlig allokering kvv'!$B$1:$BX$1,0),FALSE)/1,0))</f>
        <v/>
      </c>
      <c r="H179" t="str">
        <f>IF($D179="","",IFERROR(VLOOKUP($B179,Kraftvärmeprod!$B$1:$BX$550,MATCH(H$2,Kraftvärmeprod!$B$1:$VX$1,0),FALSE)/1,0)-IFERROR(VLOOKUP($B179,'Slutlig allokering kvv'!$B$2:$BX$550,MATCH(H$2,'Slutlig allokering kvv'!$B$1:$BX$1,0),FALSE)/1,0))</f>
        <v/>
      </c>
      <c r="I179" t="str">
        <f>IF($D179="","",IFERROR(VLOOKUP($B179,Kraftvärmeprod!$B$1:$BX$550,MATCH(I$2,Kraftvärmeprod!$B$1:$VX$1,0),FALSE)/1,0)-IFERROR(VLOOKUP($B179,'Slutlig allokering kvv'!$B$2:$BX$550,MATCH(I$2,'Slutlig allokering kvv'!$B$1:$BX$1,0),FALSE)/1,0))</f>
        <v/>
      </c>
      <c r="J179" t="str">
        <f>IF($D179="","",IFERROR(VLOOKUP($B179,Kraftvärmeprod!$B$1:$BX$550,MATCH(J$2,Kraftvärmeprod!$B$1:$VX$1,0),FALSE)/1,0)-IFERROR(VLOOKUP($B179,'Slutlig allokering kvv'!$B$2:$BX$550,MATCH(J$2,'Slutlig allokering kvv'!$B$1:$BX$1,0),FALSE)/1,0))</f>
        <v/>
      </c>
      <c r="K179" t="str">
        <f>IF($D179="","",IFERROR(VLOOKUP($B179,Kraftvärmeprod!$B$1:$BX$550,MATCH(K$2,Kraftvärmeprod!$B$1:$VX$1,0),FALSE)/1,0)-IFERROR(VLOOKUP($B179,'Slutlig allokering kvv'!$B$2:$BX$550,MATCH(K$2,'Slutlig allokering kvv'!$B$1:$BX$1,0),FALSE)/1,0))</f>
        <v/>
      </c>
      <c r="L179" t="str">
        <f>IF($D179="","",IFERROR(VLOOKUP($B179,Kraftvärmeprod!$B$1:$BX$550,MATCH(L$2,Kraftvärmeprod!$B$1:$VX$1,0),FALSE)/1,0)-IFERROR(VLOOKUP($B179,'Slutlig allokering kvv'!$B$2:$BX$550,MATCH(L$2,'Slutlig allokering kvv'!$B$1:$BX$1,0),FALSE)/1,0))</f>
        <v/>
      </c>
      <c r="M179" t="str">
        <f>IF($D179="","",IFERROR(VLOOKUP($B179,Kraftvärmeprod!$B$1:$BX$550,MATCH(M$2,Kraftvärmeprod!$B$1:$VX$1,0),FALSE)/1,0)-IFERROR(VLOOKUP($B179,'Slutlig allokering kvv'!$B$2:$BX$550,MATCH(M$2,'Slutlig allokering kvv'!$B$1:$BX$1,0),FALSE)/1,0))</f>
        <v/>
      </c>
      <c r="N179" t="str">
        <f>IF($D179="","",IFERROR(VLOOKUP($B179,Kraftvärmeprod!$B$1:$BX$550,MATCH(N$2,Kraftvärmeprod!$B$1:$VX$1,0),FALSE)/1,0)-IFERROR(VLOOKUP($B179,'Slutlig allokering kvv'!$B$2:$BX$550,MATCH(N$2,'Slutlig allokering kvv'!$B$1:$BX$1,0),FALSE)/1,0))</f>
        <v/>
      </c>
      <c r="O179" t="str">
        <f>IF($D179="","",IFERROR(VLOOKUP($B179,Kraftvärmeprod!$B$1:$BX$550,MATCH(O$2,Kraftvärmeprod!$B$1:$VX$1,0),FALSE)/1,0)-IFERROR(VLOOKUP($B179,'Slutlig allokering kvv'!$B$2:$BX$550,MATCH(O$2,'Slutlig allokering kvv'!$B$1:$BX$1,0),FALSE)/1,0))</f>
        <v/>
      </c>
      <c r="P179" t="str">
        <f>IF($D179="","",IFERROR(VLOOKUP($B179,Kraftvärmeprod!$B$1:$BX$550,MATCH(P$2,Kraftvärmeprod!$B$1:$VX$1,0),FALSE)/1,0)-IFERROR(VLOOKUP($B179,'Slutlig allokering kvv'!$B$2:$BX$550,MATCH(P$2,'Slutlig allokering kvv'!$B$1:$BX$1,0),FALSE)/1,0))</f>
        <v/>
      </c>
      <c r="Q179" t="str">
        <f>IF($D179="","",IFERROR(VLOOKUP($B179,Kraftvärmeprod!$B$1:$BX$550,MATCH(Q$2,Kraftvärmeprod!$B$1:$VX$1,0),FALSE)/1,0)-IFERROR(VLOOKUP($B179,'Slutlig allokering kvv'!$B$2:$BX$550,MATCH(Q$2,'Slutlig allokering kvv'!$B$1:$BX$1,0),FALSE)/1,0))</f>
        <v/>
      </c>
      <c r="R179" t="str">
        <f>IF($D179="","",IFERROR(VLOOKUP($B179,Kraftvärmeprod!$B$1:$BX$550,MATCH(R$2,Kraftvärmeprod!$B$1:$VX$1,0),FALSE)/1,0)-IFERROR(VLOOKUP($B179,'Slutlig allokering kvv'!$B$2:$BX$550,MATCH(R$2,'Slutlig allokering kvv'!$B$1:$BX$1,0),FALSE)/1,0))</f>
        <v/>
      </c>
      <c r="S179" t="str">
        <f>IF($D179="","",IFERROR(VLOOKUP($B179,Kraftvärmeprod!$B$1:$BX$550,MATCH(S$2,Kraftvärmeprod!$B$1:$VX$1,0),FALSE)/1,0)-IFERROR(VLOOKUP($B179,'Slutlig allokering kvv'!$B$2:$BX$550,MATCH(S$2,'Slutlig allokering kvv'!$B$1:$BX$1,0),FALSE)/1,0))</f>
        <v/>
      </c>
      <c r="T179" t="str">
        <f>IF($D179="","",IFERROR(VLOOKUP($B179,Kraftvärmeprod!$B$1:$BX$550,MATCH(T$2,Kraftvärmeprod!$B$1:$VX$1,0),FALSE)/1,0)-IFERROR(VLOOKUP($B179,'Slutlig allokering kvv'!$B$2:$BX$550,MATCH(T$2,'Slutlig allokering kvv'!$B$1:$BX$1,0),FALSE)/1,0))</f>
        <v/>
      </c>
      <c r="U179" t="str">
        <f>IF($D179="","",IFERROR(VLOOKUP($B179,Kraftvärmeprod!$B$1:$BX$550,MATCH(U$2,Kraftvärmeprod!$B$1:$VX$1,0),FALSE)/1,0)-IFERROR(VLOOKUP($B179,'Slutlig allokering kvv'!$B$2:$BX$550,MATCH(U$2,'Slutlig allokering kvv'!$B$1:$BX$1,0),FALSE)/1,0))</f>
        <v/>
      </c>
      <c r="V179" t="str">
        <f>IF($D179="","",IFERROR(VLOOKUP($B179,Kraftvärmeprod!$B$1:$BX$550,MATCH(V$2,Kraftvärmeprod!$B$1:$VX$1,0),FALSE)/1,0)-IFERROR(VLOOKUP($B179,'Slutlig allokering kvv'!$B$2:$BX$550,MATCH(V$2,'Slutlig allokering kvv'!$B$1:$BX$1,0),FALSE)/1,0))</f>
        <v/>
      </c>
      <c r="W179" t="str">
        <f>IF($D179="","",IFERROR(VLOOKUP($B179,Kraftvärmeprod!$B$1:$BX$550,MATCH(W$2,Kraftvärmeprod!$B$1:$VX$1,0),FALSE)/1,0)-IFERROR(VLOOKUP($B179,'Slutlig allokering kvv'!$B$2:$BX$550,MATCH(W$2,'Slutlig allokering kvv'!$B$1:$BX$1,0),FALSE)/1,0))</f>
        <v/>
      </c>
      <c r="X179" t="str">
        <f>IF($D179="","",IFERROR(VLOOKUP($B179,Kraftvärmeprod!$B$1:$BX$550,MATCH(X$2,Kraftvärmeprod!$B$1:$VX$1,0),FALSE)/1,0)-IFERROR(VLOOKUP($B179,'Slutlig allokering kvv'!$B$2:$BX$550,MATCH(X$2,'Slutlig allokering kvv'!$B$1:$BX$1,0),FALSE)/1,0))</f>
        <v/>
      </c>
      <c r="Y179" t="str">
        <f>IF($D179="","",IFERROR(VLOOKUP($B179,Kraftvärmeprod!$B$1:$BX$550,MATCH(Y$2,Kraftvärmeprod!$B$1:$VX$1,0),FALSE)/1,0)-IFERROR(VLOOKUP($B179,'Slutlig allokering kvv'!$B$2:$BX$550,MATCH(Y$2,'Slutlig allokering kvv'!$B$1:$BX$1,0),FALSE)/1,0))</f>
        <v/>
      </c>
      <c r="Z179" t="str">
        <f>IF($D179="","",IFERROR(VLOOKUP($B179,Kraftvärmeprod!$B$1:$BX$550,MATCH(Z$2,Kraftvärmeprod!$B$1:$VX$1,0),FALSE)/1,0)-IFERROR(VLOOKUP($B179,'Slutlig allokering kvv'!$B$2:$BX$550,MATCH(Z$2,'Slutlig allokering kvv'!$B$1:$BX$1,0),FALSE)/1,0))</f>
        <v/>
      </c>
      <c r="AA179" t="str">
        <f>IF($D179="","",IFERROR(VLOOKUP($B179,Kraftvärmeprod!$B$1:$BX$550,MATCH(AA$2,Kraftvärmeprod!$B$1:$VX$1,0),FALSE)/1,0)-IFERROR(VLOOKUP($B179,'Slutlig allokering kvv'!$B$2:$BX$550,MATCH(AA$2,'Slutlig allokering kvv'!$B$1:$BX$1,0),FALSE)/1,0))</f>
        <v/>
      </c>
      <c r="AB179" t="str">
        <f>IF($D179="","",IFERROR(VLOOKUP($B179,Kraftvärmeprod!$B$1:$BX$550,MATCH(AB$2,Kraftvärmeprod!$B$1:$VX$1,0),FALSE)/1,0)-IFERROR(VLOOKUP($B179,'Slutlig allokering kvv'!$B$2:$BX$550,MATCH(AB$2,'Slutlig allokering kvv'!$B$1:$BX$1,0),FALSE)/1,0))</f>
        <v/>
      </c>
      <c r="AC179" t="str">
        <f>IF($D179="","",IFERROR(VLOOKUP($B179,Kraftvärmeprod!$B$1:$BX$550,MATCH(AC$2,Kraftvärmeprod!$B$1:$VX$1,0),FALSE)/1,0)-IFERROR(VLOOKUP($B179,'Slutlig allokering kvv'!$B$2:$BX$550,MATCH(AC$2,'Slutlig allokering kvv'!$B$1:$BX$1,0),FALSE)/1,0))</f>
        <v/>
      </c>
      <c r="AE179" t="str">
        <f>IF($D179="","",IFERROR(VLOOKUP($B179,Miljö!$B$1:$E$550,MATCH("Hjälpel kraftvärme (GWh)",Miljö!$B$1:$E$1,0),FALSE)/1,0)-IFERROR(VLOOKUP($B179,'Slutlig allokering kvv'!$B$2:$BX$550,MATCH(AE$2,'Slutlig allokering kvv'!$B$1:$BX$1,0),FALSE)/1,0))</f>
        <v/>
      </c>
      <c r="AI179">
        <f t="shared" si="8"/>
        <v>0</v>
      </c>
      <c r="AK179">
        <f>IFERROR(VLOOKUP($B179,'Slutlig allokering kvv'!$B$2:$AX$550,MATCH("Summa slutlig allokerad tillförd energi (utan hjälpel och rökgaskondensering):",'Slutlig allokering kvv'!$B$1:$AX$1,0),FALSE)/1,"")</f>
        <v>0</v>
      </c>
      <c r="AM179" s="289" t="str">
        <f>IFERROR(1-VLOOKUP($B179,'Slutlig allokering kvv'!$B$2:$AX$550,MATCH("Andel av bränsle i kvv som allokerats till värme, exklusive rökgaskondensering och hjälpel",'Slutlig allokering kvv'!$B$1:$AX$1,0),FALSE),"")</f>
        <v/>
      </c>
      <c r="AO179" s="289" t="str">
        <f t="shared" si="9"/>
        <v/>
      </c>
      <c r="AP179" s="290" t="str">
        <f t="shared" si="10"/>
        <v/>
      </c>
      <c r="AQ179" s="290"/>
      <c r="AR179" s="239" t="str">
        <f t="shared" si="11"/>
        <v/>
      </c>
      <c r="AS179" s="290"/>
    </row>
    <row r="180" spans="1:45" x14ac:dyDescent="0.25">
      <c r="A180" s="2" t="str">
        <f>'Miljövärden för publ företag'!B182</f>
        <v>Oskarshamn Energi AB</v>
      </c>
      <c r="B180" s="2" t="str">
        <f>'Miljövärden för publ företag'!C182</f>
        <v>Oskarshamn</v>
      </c>
      <c r="C180">
        <f>IFERROR(VLOOKUP($B180,Kraftvärmeprod!$B$1:$AH$479,MATCH(C$2,Kraftvärmeprod!$B$1:$AG$1,0),FALSE)/1,"")</f>
        <v>70</v>
      </c>
      <c r="D180">
        <f>IFERROR(VLOOKUP($B180,Kraftvärmeprod!$B$1:$AH$479,MATCH(D$2,Kraftvärmeprod!$B$1:$AG$1,0),FALSE)/1,"")</f>
        <v>14</v>
      </c>
      <c r="F180">
        <f>IF($D180="","",IFERROR(VLOOKUP($B180,Kraftvärmeprod!$B$1:$BX$550,MATCH(F$2,Kraftvärmeprod!$B$1:$VX$1,0),FALSE)/1,0)-IFERROR(VLOOKUP($B180,'Slutlig allokering kvv'!$B$2:$BX$550,MATCH(F$2,'Slutlig allokering kvv'!$B$1:$BX$1,0),FALSE)/1,0))</f>
        <v>0</v>
      </c>
      <c r="G180">
        <f>IF($D180="","",IFERROR(VLOOKUP($B180,Kraftvärmeprod!$B$1:$BX$550,MATCH(G$2,Kraftvärmeprod!$B$1:$VX$1,0),FALSE)/1,0)-IFERROR(VLOOKUP($B180,'Slutlig allokering kvv'!$B$2:$BX$550,MATCH(G$2,'Slutlig allokering kvv'!$B$1:$BX$1,0),FALSE)/1,0))</f>
        <v>0</v>
      </c>
      <c r="H180">
        <f>IF($D180="","",IFERROR(VLOOKUP($B180,Kraftvärmeprod!$B$1:$BX$550,MATCH(H$2,Kraftvärmeprod!$B$1:$VX$1,0),FALSE)/1,0)-IFERROR(VLOOKUP($B180,'Slutlig allokering kvv'!$B$2:$BX$550,MATCH(H$2,'Slutlig allokering kvv'!$B$1:$BX$1,0),FALSE)/1,0))</f>
        <v>0</v>
      </c>
      <c r="I180">
        <f>IF($D180="","",IFERROR(VLOOKUP($B180,Kraftvärmeprod!$B$1:$BX$550,MATCH(I$2,Kraftvärmeprod!$B$1:$VX$1,0),FALSE)/1,0)-IFERROR(VLOOKUP($B180,'Slutlig allokering kvv'!$B$2:$BX$550,MATCH(I$2,'Slutlig allokering kvv'!$B$1:$BX$1,0),FALSE)/1,0))</f>
        <v>0</v>
      </c>
      <c r="J180">
        <f>IF($D180="","",IFERROR(VLOOKUP($B180,Kraftvärmeprod!$B$1:$BX$550,MATCH(J$2,Kraftvärmeprod!$B$1:$VX$1,0),FALSE)/1,0)-IFERROR(VLOOKUP($B180,'Slutlig allokering kvv'!$B$2:$BX$550,MATCH(J$2,'Slutlig allokering kvv'!$B$1:$BX$1,0),FALSE)/1,0))</f>
        <v>0</v>
      </c>
      <c r="K180">
        <f>IF($D180="","",IFERROR(VLOOKUP($B180,Kraftvärmeprod!$B$1:$BX$550,MATCH(K$2,Kraftvärmeprod!$B$1:$VX$1,0),FALSE)/1,0)-IFERROR(VLOOKUP($B180,'Slutlig allokering kvv'!$B$2:$BX$550,MATCH(K$2,'Slutlig allokering kvv'!$B$1:$BX$1,0),FALSE)/1,0))</f>
        <v>0</v>
      </c>
      <c r="L180">
        <f>IF($D180="","",IFERROR(VLOOKUP($B180,Kraftvärmeprod!$B$1:$BX$550,MATCH(L$2,Kraftvärmeprod!$B$1:$VX$1,0),FALSE)/1,0)-IFERROR(VLOOKUP($B180,'Slutlig allokering kvv'!$B$2:$BX$550,MATCH(L$2,'Slutlig allokering kvv'!$B$1:$BX$1,0),FALSE)/1,0))</f>
        <v>3.6999999999999993</v>
      </c>
      <c r="M180">
        <f>IF($D180="","",IFERROR(VLOOKUP($B180,Kraftvärmeprod!$B$1:$BX$550,MATCH(M$2,Kraftvärmeprod!$B$1:$VX$1,0),FALSE)/1,0)-IFERROR(VLOOKUP($B180,'Slutlig allokering kvv'!$B$2:$BX$550,MATCH(M$2,'Slutlig allokering kvv'!$B$1:$BX$1,0),FALSE)/1,0))</f>
        <v>8.6000000000000014</v>
      </c>
      <c r="N180">
        <f>IF($D180="","",IFERROR(VLOOKUP($B180,Kraftvärmeprod!$B$1:$BX$550,MATCH(N$2,Kraftvärmeprod!$B$1:$VX$1,0),FALSE)/1,0)-IFERROR(VLOOKUP($B180,'Slutlig allokering kvv'!$B$2:$BX$550,MATCH(N$2,'Slutlig allokering kvv'!$B$1:$BX$1,0),FALSE)/1,0))</f>
        <v>4.3999999999999986</v>
      </c>
      <c r="O180">
        <f>IF($D180="","",IFERROR(VLOOKUP($B180,Kraftvärmeprod!$B$1:$BX$550,MATCH(O$2,Kraftvärmeprod!$B$1:$VX$1,0),FALSE)/1,0)-IFERROR(VLOOKUP($B180,'Slutlig allokering kvv'!$B$2:$BX$550,MATCH(O$2,'Slutlig allokering kvv'!$B$1:$BX$1,0),FALSE)/1,0))</f>
        <v>1.3999999999999995</v>
      </c>
      <c r="P180">
        <f>IF($D180="","",IFERROR(VLOOKUP($B180,Kraftvärmeprod!$B$1:$BX$550,MATCH(P$2,Kraftvärmeprod!$B$1:$VX$1,0),FALSE)/1,0)-IFERROR(VLOOKUP($B180,'Slutlig allokering kvv'!$B$2:$BX$550,MATCH(P$2,'Slutlig allokering kvv'!$B$1:$BX$1,0),FALSE)/1,0))</f>
        <v>0</v>
      </c>
      <c r="Q180">
        <f>IF($D180="","",IFERROR(VLOOKUP($B180,Kraftvärmeprod!$B$1:$BX$550,MATCH(Q$2,Kraftvärmeprod!$B$1:$VX$1,0),FALSE)/1,0)-IFERROR(VLOOKUP($B180,'Slutlig allokering kvv'!$B$2:$BX$550,MATCH(Q$2,'Slutlig allokering kvv'!$B$1:$BX$1,0),FALSE)/1,0))</f>
        <v>0</v>
      </c>
      <c r="R180">
        <f>IF($D180="","",IFERROR(VLOOKUP($B180,Kraftvärmeprod!$B$1:$BX$550,MATCH(R$2,Kraftvärmeprod!$B$1:$VX$1,0),FALSE)/1,0)-IFERROR(VLOOKUP($B180,'Slutlig allokering kvv'!$B$2:$BX$550,MATCH(R$2,'Slutlig allokering kvv'!$B$1:$BX$1,0),FALSE)/1,0))</f>
        <v>0</v>
      </c>
      <c r="S180">
        <f>IF($D180="","",IFERROR(VLOOKUP($B180,Kraftvärmeprod!$B$1:$BX$550,MATCH(S$2,Kraftvärmeprod!$B$1:$VX$1,0),FALSE)/1,0)-IFERROR(VLOOKUP($B180,'Slutlig allokering kvv'!$B$2:$BX$550,MATCH(S$2,'Slutlig allokering kvv'!$B$1:$BX$1,0),FALSE)/1,0))</f>
        <v>0</v>
      </c>
      <c r="T180">
        <f>IF($D180="","",IFERROR(VLOOKUP($B180,Kraftvärmeprod!$B$1:$BX$550,MATCH(T$2,Kraftvärmeprod!$B$1:$VX$1,0),FALSE)/1,0)-IFERROR(VLOOKUP($B180,'Slutlig allokering kvv'!$B$2:$BX$550,MATCH(T$2,'Slutlig allokering kvv'!$B$1:$BX$1,0),FALSE)/1,0))</f>
        <v>0</v>
      </c>
      <c r="U180">
        <f>IF($D180="","",IFERROR(VLOOKUP($B180,Kraftvärmeprod!$B$1:$BX$550,MATCH(U$2,Kraftvärmeprod!$B$1:$VX$1,0),FALSE)/1,0)-IFERROR(VLOOKUP($B180,'Slutlig allokering kvv'!$B$2:$BX$550,MATCH(U$2,'Slutlig allokering kvv'!$B$1:$BX$1,0),FALSE)/1,0))</f>
        <v>0</v>
      </c>
      <c r="V180">
        <f>IF($D180="","",IFERROR(VLOOKUP($B180,Kraftvärmeprod!$B$1:$BX$550,MATCH(V$2,Kraftvärmeprod!$B$1:$VX$1,0),FALSE)/1,0)-IFERROR(VLOOKUP($B180,'Slutlig allokering kvv'!$B$2:$BX$550,MATCH(V$2,'Slutlig allokering kvv'!$B$1:$BX$1,0),FALSE)/1,0))</f>
        <v>0</v>
      </c>
      <c r="W180">
        <f>IF($D180="","",IFERROR(VLOOKUP($B180,Kraftvärmeprod!$B$1:$BX$550,MATCH(W$2,Kraftvärmeprod!$B$1:$VX$1,0),FALSE)/1,0)-IFERROR(VLOOKUP($B180,'Slutlig allokering kvv'!$B$2:$BX$550,MATCH(W$2,'Slutlig allokering kvv'!$B$1:$BX$1,0),FALSE)/1,0))</f>
        <v>0</v>
      </c>
      <c r="X180">
        <f>IF($D180="","",IFERROR(VLOOKUP($B180,Kraftvärmeprod!$B$1:$BX$550,MATCH(X$2,Kraftvärmeprod!$B$1:$VX$1,0),FALSE)/1,0)-IFERROR(VLOOKUP($B180,'Slutlig allokering kvv'!$B$2:$BX$550,MATCH(X$2,'Slutlig allokering kvv'!$B$1:$BX$1,0),FALSE)/1,0))</f>
        <v>0</v>
      </c>
      <c r="Y180">
        <f>IF($D180="","",IFERROR(VLOOKUP($B180,Kraftvärmeprod!$B$1:$BX$550,MATCH(Y$2,Kraftvärmeprod!$B$1:$VX$1,0),FALSE)/1,0)-IFERROR(VLOOKUP($B180,'Slutlig allokering kvv'!$B$2:$BX$550,MATCH(Y$2,'Slutlig allokering kvv'!$B$1:$BX$1,0),FALSE)/1,0))</f>
        <v>0</v>
      </c>
      <c r="Z180">
        <f>IF($D180="","",IFERROR(VLOOKUP($B180,Kraftvärmeprod!$B$1:$BX$550,MATCH(Z$2,Kraftvärmeprod!$B$1:$VX$1,0),FALSE)/1,0)-IFERROR(VLOOKUP($B180,'Slutlig allokering kvv'!$B$2:$BX$550,MATCH(Z$2,'Slutlig allokering kvv'!$B$1:$BX$1,0),FALSE)/1,0))</f>
        <v>0</v>
      </c>
      <c r="AA180">
        <f>IF($D180="","",IFERROR(VLOOKUP($B180,Kraftvärmeprod!$B$1:$BX$550,MATCH(AA$2,Kraftvärmeprod!$B$1:$VX$1,0),FALSE)/1,0)-IFERROR(VLOOKUP($B180,'Slutlig allokering kvv'!$B$2:$BX$550,MATCH(AA$2,'Slutlig allokering kvv'!$B$1:$BX$1,0),FALSE)/1,0))</f>
        <v>0</v>
      </c>
      <c r="AB180">
        <f>IF($D180="","",IFERROR(VLOOKUP($B180,Kraftvärmeprod!$B$1:$BX$550,MATCH(AB$2,Kraftvärmeprod!$B$1:$VX$1,0),FALSE)/1,0)-IFERROR(VLOOKUP($B180,'Slutlig allokering kvv'!$B$2:$BX$550,MATCH(AB$2,'Slutlig allokering kvv'!$B$1:$BX$1,0),FALSE)/1,0))</f>
        <v>0</v>
      </c>
      <c r="AC180">
        <f>IF($D180="","",IFERROR(VLOOKUP($B180,Kraftvärmeprod!$B$1:$BX$550,MATCH(AC$2,Kraftvärmeprod!$B$1:$VX$1,0),FALSE)/1,0)-IFERROR(VLOOKUP($B180,'Slutlig allokering kvv'!$B$2:$BX$550,MATCH(AC$2,'Slutlig allokering kvv'!$B$1:$BX$1,0),FALSE)/1,0))</f>
        <v>0</v>
      </c>
      <c r="AE180">
        <f>IF($D180="","",IFERROR(VLOOKUP($B180,Miljö!$B$1:$E$550,MATCH("Hjälpel kraftvärme (GWh)",Miljö!$B$1:$E$1,0),FALSE)/1,0)-IFERROR(VLOOKUP($B180,'Slutlig allokering kvv'!$B$2:$BX$550,MATCH(AE$2,'Slutlig allokering kvv'!$B$1:$BX$1,0),FALSE)/1,0))</f>
        <v>0.51109999999999989</v>
      </c>
      <c r="AI180">
        <f t="shared" si="8"/>
        <v>18.099999999999998</v>
      </c>
      <c r="AK180">
        <f>IFERROR(VLOOKUP($B180,'Slutlig allokering kvv'!$B$2:$AX$550,MATCH("Summa slutlig allokerad tillförd energi (utan hjälpel och rökgaskondensering):",'Slutlig allokering kvv'!$B$1:$AX$1,0),FALSE)/1,"")</f>
        <v>84.6</v>
      </c>
      <c r="AM180" s="289">
        <f>IFERROR(1-VLOOKUP($B180,'Slutlig allokering kvv'!$B$2:$AX$550,MATCH("Andel av bränsle i kvv som allokerats till värme, exklusive rökgaskondensering och hjälpel",'Slutlig allokering kvv'!$B$1:$AX$1,0),FALSE),"")</f>
        <v>0.17624148003894846</v>
      </c>
      <c r="AO180" s="289">
        <f t="shared" si="9"/>
        <v>0.17624148003894841</v>
      </c>
      <c r="AP180" s="290">
        <f t="shared" si="10"/>
        <v>5.5511151231257827E-17</v>
      </c>
      <c r="AQ180" s="290"/>
      <c r="AR180" s="239">
        <f t="shared" si="11"/>
        <v>0.7522392550682121</v>
      </c>
      <c r="AS180" s="290"/>
    </row>
    <row r="181" spans="1:45" x14ac:dyDescent="0.25">
      <c r="A181" s="2" t="str">
        <f>'Miljövärden för publ företag'!B183</f>
        <v>Oxelö Energi AB</v>
      </c>
      <c r="B181" s="2" t="str">
        <f>'Miljövärden för publ företag'!C183</f>
        <v>Oxelösund</v>
      </c>
      <c r="C181" t="str">
        <f>IFERROR(VLOOKUP($B181,Kraftvärmeprod!$B$1:$AH$479,MATCH(C$2,Kraftvärmeprod!$B$1:$AG$1,0),FALSE)/1,"")</f>
        <v/>
      </c>
      <c r="D181" t="str">
        <f>IFERROR(VLOOKUP($B181,Kraftvärmeprod!$B$1:$AH$479,MATCH(D$2,Kraftvärmeprod!$B$1:$AG$1,0),FALSE)/1,"")</f>
        <v/>
      </c>
      <c r="F181" t="str">
        <f>IF($D181="","",IFERROR(VLOOKUP($B181,Kraftvärmeprod!$B$1:$BX$550,MATCH(F$2,Kraftvärmeprod!$B$1:$VX$1,0),FALSE)/1,0)-IFERROR(VLOOKUP($B181,'Slutlig allokering kvv'!$B$2:$BX$550,MATCH(F$2,'Slutlig allokering kvv'!$B$1:$BX$1,0),FALSE)/1,0))</f>
        <v/>
      </c>
      <c r="G181" t="str">
        <f>IF($D181="","",IFERROR(VLOOKUP($B181,Kraftvärmeprod!$B$1:$BX$550,MATCH(G$2,Kraftvärmeprod!$B$1:$VX$1,0),FALSE)/1,0)-IFERROR(VLOOKUP($B181,'Slutlig allokering kvv'!$B$2:$BX$550,MATCH(G$2,'Slutlig allokering kvv'!$B$1:$BX$1,0),FALSE)/1,0))</f>
        <v/>
      </c>
      <c r="H181" t="str">
        <f>IF($D181="","",IFERROR(VLOOKUP($B181,Kraftvärmeprod!$B$1:$BX$550,MATCH(H$2,Kraftvärmeprod!$B$1:$VX$1,0),FALSE)/1,0)-IFERROR(VLOOKUP($B181,'Slutlig allokering kvv'!$B$2:$BX$550,MATCH(H$2,'Slutlig allokering kvv'!$B$1:$BX$1,0),FALSE)/1,0))</f>
        <v/>
      </c>
      <c r="I181" t="str">
        <f>IF($D181="","",IFERROR(VLOOKUP($B181,Kraftvärmeprod!$B$1:$BX$550,MATCH(I$2,Kraftvärmeprod!$B$1:$VX$1,0),FALSE)/1,0)-IFERROR(VLOOKUP($B181,'Slutlig allokering kvv'!$B$2:$BX$550,MATCH(I$2,'Slutlig allokering kvv'!$B$1:$BX$1,0),FALSE)/1,0))</f>
        <v/>
      </c>
      <c r="J181" t="str">
        <f>IF($D181="","",IFERROR(VLOOKUP($B181,Kraftvärmeprod!$B$1:$BX$550,MATCH(J$2,Kraftvärmeprod!$B$1:$VX$1,0),FALSE)/1,0)-IFERROR(VLOOKUP($B181,'Slutlig allokering kvv'!$B$2:$BX$550,MATCH(J$2,'Slutlig allokering kvv'!$B$1:$BX$1,0),FALSE)/1,0))</f>
        <v/>
      </c>
      <c r="K181" t="str">
        <f>IF($D181="","",IFERROR(VLOOKUP($B181,Kraftvärmeprod!$B$1:$BX$550,MATCH(K$2,Kraftvärmeprod!$B$1:$VX$1,0),FALSE)/1,0)-IFERROR(VLOOKUP($B181,'Slutlig allokering kvv'!$B$2:$BX$550,MATCH(K$2,'Slutlig allokering kvv'!$B$1:$BX$1,0),FALSE)/1,0))</f>
        <v/>
      </c>
      <c r="L181" t="str">
        <f>IF($D181="","",IFERROR(VLOOKUP($B181,Kraftvärmeprod!$B$1:$BX$550,MATCH(L$2,Kraftvärmeprod!$B$1:$VX$1,0),FALSE)/1,0)-IFERROR(VLOOKUP($B181,'Slutlig allokering kvv'!$B$2:$BX$550,MATCH(L$2,'Slutlig allokering kvv'!$B$1:$BX$1,0),FALSE)/1,0))</f>
        <v/>
      </c>
      <c r="M181" t="str">
        <f>IF($D181="","",IFERROR(VLOOKUP($B181,Kraftvärmeprod!$B$1:$BX$550,MATCH(M$2,Kraftvärmeprod!$B$1:$VX$1,0),FALSE)/1,0)-IFERROR(VLOOKUP($B181,'Slutlig allokering kvv'!$B$2:$BX$550,MATCH(M$2,'Slutlig allokering kvv'!$B$1:$BX$1,0),FALSE)/1,0))</f>
        <v/>
      </c>
      <c r="N181" t="str">
        <f>IF($D181="","",IFERROR(VLOOKUP($B181,Kraftvärmeprod!$B$1:$BX$550,MATCH(N$2,Kraftvärmeprod!$B$1:$VX$1,0),FALSE)/1,0)-IFERROR(VLOOKUP($B181,'Slutlig allokering kvv'!$B$2:$BX$550,MATCH(N$2,'Slutlig allokering kvv'!$B$1:$BX$1,0),FALSE)/1,0))</f>
        <v/>
      </c>
      <c r="O181" t="str">
        <f>IF($D181="","",IFERROR(VLOOKUP($B181,Kraftvärmeprod!$B$1:$BX$550,MATCH(O$2,Kraftvärmeprod!$B$1:$VX$1,0),FALSE)/1,0)-IFERROR(VLOOKUP($B181,'Slutlig allokering kvv'!$B$2:$BX$550,MATCH(O$2,'Slutlig allokering kvv'!$B$1:$BX$1,0),FALSE)/1,0))</f>
        <v/>
      </c>
      <c r="P181" t="str">
        <f>IF($D181="","",IFERROR(VLOOKUP($B181,Kraftvärmeprod!$B$1:$BX$550,MATCH(P$2,Kraftvärmeprod!$B$1:$VX$1,0),FALSE)/1,0)-IFERROR(VLOOKUP($B181,'Slutlig allokering kvv'!$B$2:$BX$550,MATCH(P$2,'Slutlig allokering kvv'!$B$1:$BX$1,0),FALSE)/1,0))</f>
        <v/>
      </c>
      <c r="Q181" t="str">
        <f>IF($D181="","",IFERROR(VLOOKUP($B181,Kraftvärmeprod!$B$1:$BX$550,MATCH(Q$2,Kraftvärmeprod!$B$1:$VX$1,0),FALSE)/1,0)-IFERROR(VLOOKUP($B181,'Slutlig allokering kvv'!$B$2:$BX$550,MATCH(Q$2,'Slutlig allokering kvv'!$B$1:$BX$1,0),FALSE)/1,0))</f>
        <v/>
      </c>
      <c r="R181" t="str">
        <f>IF($D181="","",IFERROR(VLOOKUP($B181,Kraftvärmeprod!$B$1:$BX$550,MATCH(R$2,Kraftvärmeprod!$B$1:$VX$1,0),FALSE)/1,0)-IFERROR(VLOOKUP($B181,'Slutlig allokering kvv'!$B$2:$BX$550,MATCH(R$2,'Slutlig allokering kvv'!$B$1:$BX$1,0),FALSE)/1,0))</f>
        <v/>
      </c>
      <c r="S181" t="str">
        <f>IF($D181="","",IFERROR(VLOOKUP($B181,Kraftvärmeprod!$B$1:$BX$550,MATCH(S$2,Kraftvärmeprod!$B$1:$VX$1,0),FALSE)/1,0)-IFERROR(VLOOKUP($B181,'Slutlig allokering kvv'!$B$2:$BX$550,MATCH(S$2,'Slutlig allokering kvv'!$B$1:$BX$1,0),FALSE)/1,0))</f>
        <v/>
      </c>
      <c r="T181" t="str">
        <f>IF($D181="","",IFERROR(VLOOKUP($B181,Kraftvärmeprod!$B$1:$BX$550,MATCH(T$2,Kraftvärmeprod!$B$1:$VX$1,0),FALSE)/1,0)-IFERROR(VLOOKUP($B181,'Slutlig allokering kvv'!$B$2:$BX$550,MATCH(T$2,'Slutlig allokering kvv'!$B$1:$BX$1,0),FALSE)/1,0))</f>
        <v/>
      </c>
      <c r="U181" t="str">
        <f>IF($D181="","",IFERROR(VLOOKUP($B181,Kraftvärmeprod!$B$1:$BX$550,MATCH(U$2,Kraftvärmeprod!$B$1:$VX$1,0),FALSE)/1,0)-IFERROR(VLOOKUP($B181,'Slutlig allokering kvv'!$B$2:$BX$550,MATCH(U$2,'Slutlig allokering kvv'!$B$1:$BX$1,0),FALSE)/1,0))</f>
        <v/>
      </c>
      <c r="V181" t="str">
        <f>IF($D181="","",IFERROR(VLOOKUP($B181,Kraftvärmeprod!$B$1:$BX$550,MATCH(V$2,Kraftvärmeprod!$B$1:$VX$1,0),FALSE)/1,0)-IFERROR(VLOOKUP($B181,'Slutlig allokering kvv'!$B$2:$BX$550,MATCH(V$2,'Slutlig allokering kvv'!$B$1:$BX$1,0),FALSE)/1,0))</f>
        <v/>
      </c>
      <c r="W181" t="str">
        <f>IF($D181="","",IFERROR(VLOOKUP($B181,Kraftvärmeprod!$B$1:$BX$550,MATCH(W$2,Kraftvärmeprod!$B$1:$VX$1,0),FALSE)/1,0)-IFERROR(VLOOKUP($B181,'Slutlig allokering kvv'!$B$2:$BX$550,MATCH(W$2,'Slutlig allokering kvv'!$B$1:$BX$1,0),FALSE)/1,0))</f>
        <v/>
      </c>
      <c r="X181" t="str">
        <f>IF($D181="","",IFERROR(VLOOKUP($B181,Kraftvärmeprod!$B$1:$BX$550,MATCH(X$2,Kraftvärmeprod!$B$1:$VX$1,0),FALSE)/1,0)-IFERROR(VLOOKUP($B181,'Slutlig allokering kvv'!$B$2:$BX$550,MATCH(X$2,'Slutlig allokering kvv'!$B$1:$BX$1,0),FALSE)/1,0))</f>
        <v/>
      </c>
      <c r="Y181" t="str">
        <f>IF($D181="","",IFERROR(VLOOKUP($B181,Kraftvärmeprod!$B$1:$BX$550,MATCH(Y$2,Kraftvärmeprod!$B$1:$VX$1,0),FALSE)/1,0)-IFERROR(VLOOKUP($B181,'Slutlig allokering kvv'!$B$2:$BX$550,MATCH(Y$2,'Slutlig allokering kvv'!$B$1:$BX$1,0),FALSE)/1,0))</f>
        <v/>
      </c>
      <c r="Z181" t="str">
        <f>IF($D181="","",IFERROR(VLOOKUP($B181,Kraftvärmeprod!$B$1:$BX$550,MATCH(Z$2,Kraftvärmeprod!$B$1:$VX$1,0),FALSE)/1,0)-IFERROR(VLOOKUP($B181,'Slutlig allokering kvv'!$B$2:$BX$550,MATCH(Z$2,'Slutlig allokering kvv'!$B$1:$BX$1,0),FALSE)/1,0))</f>
        <v/>
      </c>
      <c r="AA181" t="str">
        <f>IF($D181="","",IFERROR(VLOOKUP($B181,Kraftvärmeprod!$B$1:$BX$550,MATCH(AA$2,Kraftvärmeprod!$B$1:$VX$1,0),FALSE)/1,0)-IFERROR(VLOOKUP($B181,'Slutlig allokering kvv'!$B$2:$BX$550,MATCH(AA$2,'Slutlig allokering kvv'!$B$1:$BX$1,0),FALSE)/1,0))</f>
        <v/>
      </c>
      <c r="AB181" t="str">
        <f>IF($D181="","",IFERROR(VLOOKUP($B181,Kraftvärmeprod!$B$1:$BX$550,MATCH(AB$2,Kraftvärmeprod!$B$1:$VX$1,0),FALSE)/1,0)-IFERROR(VLOOKUP($B181,'Slutlig allokering kvv'!$B$2:$BX$550,MATCH(AB$2,'Slutlig allokering kvv'!$B$1:$BX$1,0),FALSE)/1,0))</f>
        <v/>
      </c>
      <c r="AC181" t="str">
        <f>IF($D181="","",IFERROR(VLOOKUP($B181,Kraftvärmeprod!$B$1:$BX$550,MATCH(AC$2,Kraftvärmeprod!$B$1:$VX$1,0),FALSE)/1,0)-IFERROR(VLOOKUP($B181,'Slutlig allokering kvv'!$B$2:$BX$550,MATCH(AC$2,'Slutlig allokering kvv'!$B$1:$BX$1,0),FALSE)/1,0))</f>
        <v/>
      </c>
      <c r="AE181" t="str">
        <f>IF($D181="","",IFERROR(VLOOKUP($B181,Miljö!$B$1:$E$550,MATCH("Hjälpel kraftvärme (GWh)",Miljö!$B$1:$E$1,0),FALSE)/1,0)-IFERROR(VLOOKUP($B181,'Slutlig allokering kvv'!$B$2:$BX$550,MATCH(AE$2,'Slutlig allokering kvv'!$B$1:$BX$1,0),FALSE)/1,0))</f>
        <v/>
      </c>
      <c r="AI181">
        <f t="shared" si="8"/>
        <v>0</v>
      </c>
      <c r="AK181">
        <f>IFERROR(VLOOKUP($B181,'Slutlig allokering kvv'!$B$2:$AX$550,MATCH("Summa slutlig allokerad tillförd energi (utan hjälpel och rökgaskondensering):",'Slutlig allokering kvv'!$B$1:$AX$1,0),FALSE)/1,"")</f>
        <v>0</v>
      </c>
      <c r="AM181" s="289" t="str">
        <f>IFERROR(1-VLOOKUP($B181,'Slutlig allokering kvv'!$B$2:$AX$550,MATCH("Andel av bränsle i kvv som allokerats till värme, exklusive rökgaskondensering och hjälpel",'Slutlig allokering kvv'!$B$1:$AX$1,0),FALSE),"")</f>
        <v/>
      </c>
      <c r="AO181" s="289" t="str">
        <f t="shared" si="9"/>
        <v/>
      </c>
      <c r="AP181" s="290" t="str">
        <f t="shared" si="10"/>
        <v/>
      </c>
      <c r="AQ181" s="290"/>
      <c r="AR181" s="239" t="str">
        <f t="shared" si="11"/>
        <v/>
      </c>
      <c r="AS181" s="290"/>
    </row>
    <row r="182" spans="1:45" x14ac:dyDescent="0.25">
      <c r="A182" s="2" t="str">
        <f>'Miljövärden för publ företag'!B184</f>
        <v>Perstorps Fjärrvärme AB</v>
      </c>
      <c r="B182" s="2" t="str">
        <f>'Miljövärden för publ företag'!C184</f>
        <v>Perstorp</v>
      </c>
      <c r="C182" t="str">
        <f>IFERROR(VLOOKUP($B182,Kraftvärmeprod!$B$1:$AH$479,MATCH(C$2,Kraftvärmeprod!$B$1:$AG$1,0),FALSE)/1,"")</f>
        <v/>
      </c>
      <c r="D182" t="str">
        <f>IFERROR(VLOOKUP($B182,Kraftvärmeprod!$B$1:$AH$479,MATCH(D$2,Kraftvärmeprod!$B$1:$AG$1,0),FALSE)/1,"")</f>
        <v/>
      </c>
      <c r="F182" t="str">
        <f>IF($D182="","",IFERROR(VLOOKUP($B182,Kraftvärmeprod!$B$1:$BX$550,MATCH(F$2,Kraftvärmeprod!$B$1:$VX$1,0),FALSE)/1,0)-IFERROR(VLOOKUP($B182,'Slutlig allokering kvv'!$B$2:$BX$550,MATCH(F$2,'Slutlig allokering kvv'!$B$1:$BX$1,0),FALSE)/1,0))</f>
        <v/>
      </c>
      <c r="G182" t="str">
        <f>IF($D182="","",IFERROR(VLOOKUP($B182,Kraftvärmeprod!$B$1:$BX$550,MATCH(G$2,Kraftvärmeprod!$B$1:$VX$1,0),FALSE)/1,0)-IFERROR(VLOOKUP($B182,'Slutlig allokering kvv'!$B$2:$BX$550,MATCH(G$2,'Slutlig allokering kvv'!$B$1:$BX$1,0),FALSE)/1,0))</f>
        <v/>
      </c>
      <c r="H182" t="str">
        <f>IF($D182="","",IFERROR(VLOOKUP($B182,Kraftvärmeprod!$B$1:$BX$550,MATCH(H$2,Kraftvärmeprod!$B$1:$VX$1,0),FALSE)/1,0)-IFERROR(VLOOKUP($B182,'Slutlig allokering kvv'!$B$2:$BX$550,MATCH(H$2,'Slutlig allokering kvv'!$B$1:$BX$1,0),FALSE)/1,0))</f>
        <v/>
      </c>
      <c r="I182" t="str">
        <f>IF($D182="","",IFERROR(VLOOKUP($B182,Kraftvärmeprod!$B$1:$BX$550,MATCH(I$2,Kraftvärmeprod!$B$1:$VX$1,0),FALSE)/1,0)-IFERROR(VLOOKUP($B182,'Slutlig allokering kvv'!$B$2:$BX$550,MATCH(I$2,'Slutlig allokering kvv'!$B$1:$BX$1,0),FALSE)/1,0))</f>
        <v/>
      </c>
      <c r="J182" t="str">
        <f>IF($D182="","",IFERROR(VLOOKUP($B182,Kraftvärmeprod!$B$1:$BX$550,MATCH(J$2,Kraftvärmeprod!$B$1:$VX$1,0),FALSE)/1,0)-IFERROR(VLOOKUP($B182,'Slutlig allokering kvv'!$B$2:$BX$550,MATCH(J$2,'Slutlig allokering kvv'!$B$1:$BX$1,0),FALSE)/1,0))</f>
        <v/>
      </c>
      <c r="K182" t="str">
        <f>IF($D182="","",IFERROR(VLOOKUP($B182,Kraftvärmeprod!$B$1:$BX$550,MATCH(K$2,Kraftvärmeprod!$B$1:$VX$1,0),FALSE)/1,0)-IFERROR(VLOOKUP($B182,'Slutlig allokering kvv'!$B$2:$BX$550,MATCH(K$2,'Slutlig allokering kvv'!$B$1:$BX$1,0),FALSE)/1,0))</f>
        <v/>
      </c>
      <c r="L182" t="str">
        <f>IF($D182="","",IFERROR(VLOOKUP($B182,Kraftvärmeprod!$B$1:$BX$550,MATCH(L$2,Kraftvärmeprod!$B$1:$VX$1,0),FALSE)/1,0)-IFERROR(VLOOKUP($B182,'Slutlig allokering kvv'!$B$2:$BX$550,MATCH(L$2,'Slutlig allokering kvv'!$B$1:$BX$1,0),FALSE)/1,0))</f>
        <v/>
      </c>
      <c r="M182" t="str">
        <f>IF($D182="","",IFERROR(VLOOKUP($B182,Kraftvärmeprod!$B$1:$BX$550,MATCH(M$2,Kraftvärmeprod!$B$1:$VX$1,0),FALSE)/1,0)-IFERROR(VLOOKUP($B182,'Slutlig allokering kvv'!$B$2:$BX$550,MATCH(M$2,'Slutlig allokering kvv'!$B$1:$BX$1,0),FALSE)/1,0))</f>
        <v/>
      </c>
      <c r="N182" t="str">
        <f>IF($D182="","",IFERROR(VLOOKUP($B182,Kraftvärmeprod!$B$1:$BX$550,MATCH(N$2,Kraftvärmeprod!$B$1:$VX$1,0),FALSE)/1,0)-IFERROR(VLOOKUP($B182,'Slutlig allokering kvv'!$B$2:$BX$550,MATCH(N$2,'Slutlig allokering kvv'!$B$1:$BX$1,0),FALSE)/1,0))</f>
        <v/>
      </c>
      <c r="O182" t="str">
        <f>IF($D182="","",IFERROR(VLOOKUP($B182,Kraftvärmeprod!$B$1:$BX$550,MATCH(O$2,Kraftvärmeprod!$B$1:$VX$1,0),FALSE)/1,0)-IFERROR(VLOOKUP($B182,'Slutlig allokering kvv'!$B$2:$BX$550,MATCH(O$2,'Slutlig allokering kvv'!$B$1:$BX$1,0),FALSE)/1,0))</f>
        <v/>
      </c>
      <c r="P182" t="str">
        <f>IF($D182="","",IFERROR(VLOOKUP($B182,Kraftvärmeprod!$B$1:$BX$550,MATCH(P$2,Kraftvärmeprod!$B$1:$VX$1,0),FALSE)/1,0)-IFERROR(VLOOKUP($B182,'Slutlig allokering kvv'!$B$2:$BX$550,MATCH(P$2,'Slutlig allokering kvv'!$B$1:$BX$1,0),FALSE)/1,0))</f>
        <v/>
      </c>
      <c r="Q182" t="str">
        <f>IF($D182="","",IFERROR(VLOOKUP($B182,Kraftvärmeprod!$B$1:$BX$550,MATCH(Q$2,Kraftvärmeprod!$B$1:$VX$1,0),FALSE)/1,0)-IFERROR(VLOOKUP($B182,'Slutlig allokering kvv'!$B$2:$BX$550,MATCH(Q$2,'Slutlig allokering kvv'!$B$1:$BX$1,0),FALSE)/1,0))</f>
        <v/>
      </c>
      <c r="R182" t="str">
        <f>IF($D182="","",IFERROR(VLOOKUP($B182,Kraftvärmeprod!$B$1:$BX$550,MATCH(R$2,Kraftvärmeprod!$B$1:$VX$1,0),FALSE)/1,0)-IFERROR(VLOOKUP($B182,'Slutlig allokering kvv'!$B$2:$BX$550,MATCH(R$2,'Slutlig allokering kvv'!$B$1:$BX$1,0),FALSE)/1,0))</f>
        <v/>
      </c>
      <c r="S182" t="str">
        <f>IF($D182="","",IFERROR(VLOOKUP($B182,Kraftvärmeprod!$B$1:$BX$550,MATCH(S$2,Kraftvärmeprod!$B$1:$VX$1,0),FALSE)/1,0)-IFERROR(VLOOKUP($B182,'Slutlig allokering kvv'!$B$2:$BX$550,MATCH(S$2,'Slutlig allokering kvv'!$B$1:$BX$1,0),FALSE)/1,0))</f>
        <v/>
      </c>
      <c r="T182" t="str">
        <f>IF($D182="","",IFERROR(VLOOKUP($B182,Kraftvärmeprod!$B$1:$BX$550,MATCH(T$2,Kraftvärmeprod!$B$1:$VX$1,0),FALSE)/1,0)-IFERROR(VLOOKUP($B182,'Slutlig allokering kvv'!$B$2:$BX$550,MATCH(T$2,'Slutlig allokering kvv'!$B$1:$BX$1,0),FALSE)/1,0))</f>
        <v/>
      </c>
      <c r="U182" t="str">
        <f>IF($D182="","",IFERROR(VLOOKUP($B182,Kraftvärmeprod!$B$1:$BX$550,MATCH(U$2,Kraftvärmeprod!$B$1:$VX$1,0),FALSE)/1,0)-IFERROR(VLOOKUP($B182,'Slutlig allokering kvv'!$B$2:$BX$550,MATCH(U$2,'Slutlig allokering kvv'!$B$1:$BX$1,0),FALSE)/1,0))</f>
        <v/>
      </c>
      <c r="V182" t="str">
        <f>IF($D182="","",IFERROR(VLOOKUP($B182,Kraftvärmeprod!$B$1:$BX$550,MATCH(V$2,Kraftvärmeprod!$B$1:$VX$1,0),FALSE)/1,0)-IFERROR(VLOOKUP($B182,'Slutlig allokering kvv'!$B$2:$BX$550,MATCH(V$2,'Slutlig allokering kvv'!$B$1:$BX$1,0),FALSE)/1,0))</f>
        <v/>
      </c>
      <c r="W182" t="str">
        <f>IF($D182="","",IFERROR(VLOOKUP($B182,Kraftvärmeprod!$B$1:$BX$550,MATCH(W$2,Kraftvärmeprod!$B$1:$VX$1,0),FALSE)/1,0)-IFERROR(VLOOKUP($B182,'Slutlig allokering kvv'!$B$2:$BX$550,MATCH(W$2,'Slutlig allokering kvv'!$B$1:$BX$1,0),FALSE)/1,0))</f>
        <v/>
      </c>
      <c r="X182" t="str">
        <f>IF($D182="","",IFERROR(VLOOKUP($B182,Kraftvärmeprod!$B$1:$BX$550,MATCH(X$2,Kraftvärmeprod!$B$1:$VX$1,0),FALSE)/1,0)-IFERROR(VLOOKUP($B182,'Slutlig allokering kvv'!$B$2:$BX$550,MATCH(X$2,'Slutlig allokering kvv'!$B$1:$BX$1,0),FALSE)/1,0))</f>
        <v/>
      </c>
      <c r="Y182" t="str">
        <f>IF($D182="","",IFERROR(VLOOKUP($B182,Kraftvärmeprod!$B$1:$BX$550,MATCH(Y$2,Kraftvärmeprod!$B$1:$VX$1,0),FALSE)/1,0)-IFERROR(VLOOKUP($B182,'Slutlig allokering kvv'!$B$2:$BX$550,MATCH(Y$2,'Slutlig allokering kvv'!$B$1:$BX$1,0),FALSE)/1,0))</f>
        <v/>
      </c>
      <c r="Z182" t="str">
        <f>IF($D182="","",IFERROR(VLOOKUP($B182,Kraftvärmeprod!$B$1:$BX$550,MATCH(Z$2,Kraftvärmeprod!$B$1:$VX$1,0),FALSE)/1,0)-IFERROR(VLOOKUP($B182,'Slutlig allokering kvv'!$B$2:$BX$550,MATCH(Z$2,'Slutlig allokering kvv'!$B$1:$BX$1,0),FALSE)/1,0))</f>
        <v/>
      </c>
      <c r="AA182" t="str">
        <f>IF($D182="","",IFERROR(VLOOKUP($B182,Kraftvärmeprod!$B$1:$BX$550,MATCH(AA$2,Kraftvärmeprod!$B$1:$VX$1,0),FALSE)/1,0)-IFERROR(VLOOKUP($B182,'Slutlig allokering kvv'!$B$2:$BX$550,MATCH(AA$2,'Slutlig allokering kvv'!$B$1:$BX$1,0),FALSE)/1,0))</f>
        <v/>
      </c>
      <c r="AB182" t="str">
        <f>IF($D182="","",IFERROR(VLOOKUP($B182,Kraftvärmeprod!$B$1:$BX$550,MATCH(AB$2,Kraftvärmeprod!$B$1:$VX$1,0),FALSE)/1,0)-IFERROR(VLOOKUP($B182,'Slutlig allokering kvv'!$B$2:$BX$550,MATCH(AB$2,'Slutlig allokering kvv'!$B$1:$BX$1,0),FALSE)/1,0))</f>
        <v/>
      </c>
      <c r="AC182" t="str">
        <f>IF($D182="","",IFERROR(VLOOKUP($B182,Kraftvärmeprod!$B$1:$BX$550,MATCH(AC$2,Kraftvärmeprod!$B$1:$VX$1,0),FALSE)/1,0)-IFERROR(VLOOKUP($B182,'Slutlig allokering kvv'!$B$2:$BX$550,MATCH(AC$2,'Slutlig allokering kvv'!$B$1:$BX$1,0),FALSE)/1,0))</f>
        <v/>
      </c>
      <c r="AE182" t="str">
        <f>IF($D182="","",IFERROR(VLOOKUP($B182,Miljö!$B$1:$E$550,MATCH("Hjälpel kraftvärme (GWh)",Miljö!$B$1:$E$1,0),FALSE)/1,0)-IFERROR(VLOOKUP($B182,'Slutlig allokering kvv'!$B$2:$BX$550,MATCH(AE$2,'Slutlig allokering kvv'!$B$1:$BX$1,0),FALSE)/1,0))</f>
        <v/>
      </c>
      <c r="AI182">
        <f t="shared" si="8"/>
        <v>0</v>
      </c>
      <c r="AK182">
        <f>IFERROR(VLOOKUP($B182,'Slutlig allokering kvv'!$B$2:$AX$550,MATCH("Summa slutlig allokerad tillförd energi (utan hjälpel och rökgaskondensering):",'Slutlig allokering kvv'!$B$1:$AX$1,0),FALSE)/1,"")</f>
        <v>0</v>
      </c>
      <c r="AM182" s="289" t="str">
        <f>IFERROR(1-VLOOKUP($B182,'Slutlig allokering kvv'!$B$2:$AX$550,MATCH("Andel av bränsle i kvv som allokerats till värme, exklusive rökgaskondensering och hjälpel",'Slutlig allokering kvv'!$B$1:$AX$1,0),FALSE),"")</f>
        <v/>
      </c>
      <c r="AO182" s="289" t="str">
        <f t="shared" si="9"/>
        <v/>
      </c>
      <c r="AP182" s="290" t="str">
        <f t="shared" si="10"/>
        <v/>
      </c>
      <c r="AQ182" s="290"/>
      <c r="AR182" s="239" t="str">
        <f t="shared" si="11"/>
        <v/>
      </c>
      <c r="AS182" s="290"/>
    </row>
    <row r="183" spans="1:45" x14ac:dyDescent="0.25">
      <c r="A183" s="2" t="str">
        <f>'Miljövärden för publ företag'!B185</f>
        <v>PiteEnergi AB</v>
      </c>
      <c r="B183" s="2" t="str">
        <f>'Miljövärden för publ företag'!C185</f>
        <v>Norrfjärden</v>
      </c>
      <c r="C183" t="str">
        <f>IFERROR(VLOOKUP($B183,Kraftvärmeprod!$B$1:$AH$479,MATCH(C$2,Kraftvärmeprod!$B$1:$AG$1,0),FALSE)/1,"")</f>
        <v/>
      </c>
      <c r="D183" t="str">
        <f>IFERROR(VLOOKUP($B183,Kraftvärmeprod!$B$1:$AH$479,MATCH(D$2,Kraftvärmeprod!$B$1:$AG$1,0),FALSE)/1,"")</f>
        <v/>
      </c>
      <c r="F183" t="str">
        <f>IF($D183="","",IFERROR(VLOOKUP($B183,Kraftvärmeprod!$B$1:$BX$550,MATCH(F$2,Kraftvärmeprod!$B$1:$VX$1,0),FALSE)/1,0)-IFERROR(VLOOKUP($B183,'Slutlig allokering kvv'!$B$2:$BX$550,MATCH(F$2,'Slutlig allokering kvv'!$B$1:$BX$1,0),FALSE)/1,0))</f>
        <v/>
      </c>
      <c r="G183" t="str">
        <f>IF($D183="","",IFERROR(VLOOKUP($B183,Kraftvärmeprod!$B$1:$BX$550,MATCH(G$2,Kraftvärmeprod!$B$1:$VX$1,0),FALSE)/1,0)-IFERROR(VLOOKUP($B183,'Slutlig allokering kvv'!$B$2:$BX$550,MATCH(G$2,'Slutlig allokering kvv'!$B$1:$BX$1,0),FALSE)/1,0))</f>
        <v/>
      </c>
      <c r="H183" t="str">
        <f>IF($D183="","",IFERROR(VLOOKUP($B183,Kraftvärmeprod!$B$1:$BX$550,MATCH(H$2,Kraftvärmeprod!$B$1:$VX$1,0),FALSE)/1,0)-IFERROR(VLOOKUP($B183,'Slutlig allokering kvv'!$B$2:$BX$550,MATCH(H$2,'Slutlig allokering kvv'!$B$1:$BX$1,0),FALSE)/1,0))</f>
        <v/>
      </c>
      <c r="I183" t="str">
        <f>IF($D183="","",IFERROR(VLOOKUP($B183,Kraftvärmeprod!$B$1:$BX$550,MATCH(I$2,Kraftvärmeprod!$B$1:$VX$1,0),FALSE)/1,0)-IFERROR(VLOOKUP($B183,'Slutlig allokering kvv'!$B$2:$BX$550,MATCH(I$2,'Slutlig allokering kvv'!$B$1:$BX$1,0),FALSE)/1,0))</f>
        <v/>
      </c>
      <c r="J183" t="str">
        <f>IF($D183="","",IFERROR(VLOOKUP($B183,Kraftvärmeprod!$B$1:$BX$550,MATCH(J$2,Kraftvärmeprod!$B$1:$VX$1,0),FALSE)/1,0)-IFERROR(VLOOKUP($B183,'Slutlig allokering kvv'!$B$2:$BX$550,MATCH(J$2,'Slutlig allokering kvv'!$B$1:$BX$1,0),FALSE)/1,0))</f>
        <v/>
      </c>
      <c r="K183" t="str">
        <f>IF($D183="","",IFERROR(VLOOKUP($B183,Kraftvärmeprod!$B$1:$BX$550,MATCH(K$2,Kraftvärmeprod!$B$1:$VX$1,0),FALSE)/1,0)-IFERROR(VLOOKUP($B183,'Slutlig allokering kvv'!$B$2:$BX$550,MATCH(K$2,'Slutlig allokering kvv'!$B$1:$BX$1,0),FALSE)/1,0))</f>
        <v/>
      </c>
      <c r="L183" t="str">
        <f>IF($D183="","",IFERROR(VLOOKUP($B183,Kraftvärmeprod!$B$1:$BX$550,MATCH(L$2,Kraftvärmeprod!$B$1:$VX$1,0),FALSE)/1,0)-IFERROR(VLOOKUP($B183,'Slutlig allokering kvv'!$B$2:$BX$550,MATCH(L$2,'Slutlig allokering kvv'!$B$1:$BX$1,0),FALSE)/1,0))</f>
        <v/>
      </c>
      <c r="M183" t="str">
        <f>IF($D183="","",IFERROR(VLOOKUP($B183,Kraftvärmeprod!$B$1:$BX$550,MATCH(M$2,Kraftvärmeprod!$B$1:$VX$1,0),FALSE)/1,0)-IFERROR(VLOOKUP($B183,'Slutlig allokering kvv'!$B$2:$BX$550,MATCH(M$2,'Slutlig allokering kvv'!$B$1:$BX$1,0),FALSE)/1,0))</f>
        <v/>
      </c>
      <c r="N183" t="str">
        <f>IF($D183="","",IFERROR(VLOOKUP($B183,Kraftvärmeprod!$B$1:$BX$550,MATCH(N$2,Kraftvärmeprod!$B$1:$VX$1,0),FALSE)/1,0)-IFERROR(VLOOKUP($B183,'Slutlig allokering kvv'!$B$2:$BX$550,MATCH(N$2,'Slutlig allokering kvv'!$B$1:$BX$1,0),FALSE)/1,0))</f>
        <v/>
      </c>
      <c r="O183" t="str">
        <f>IF($D183="","",IFERROR(VLOOKUP($B183,Kraftvärmeprod!$B$1:$BX$550,MATCH(O$2,Kraftvärmeprod!$B$1:$VX$1,0),FALSE)/1,0)-IFERROR(VLOOKUP($B183,'Slutlig allokering kvv'!$B$2:$BX$550,MATCH(O$2,'Slutlig allokering kvv'!$B$1:$BX$1,0),FALSE)/1,0))</f>
        <v/>
      </c>
      <c r="P183" t="str">
        <f>IF($D183="","",IFERROR(VLOOKUP($B183,Kraftvärmeprod!$B$1:$BX$550,MATCH(P$2,Kraftvärmeprod!$B$1:$VX$1,0),FALSE)/1,0)-IFERROR(VLOOKUP($B183,'Slutlig allokering kvv'!$B$2:$BX$550,MATCH(P$2,'Slutlig allokering kvv'!$B$1:$BX$1,0),FALSE)/1,0))</f>
        <v/>
      </c>
      <c r="Q183" t="str">
        <f>IF($D183="","",IFERROR(VLOOKUP($B183,Kraftvärmeprod!$B$1:$BX$550,MATCH(Q$2,Kraftvärmeprod!$B$1:$VX$1,0),FALSE)/1,0)-IFERROR(VLOOKUP($B183,'Slutlig allokering kvv'!$B$2:$BX$550,MATCH(Q$2,'Slutlig allokering kvv'!$B$1:$BX$1,0),FALSE)/1,0))</f>
        <v/>
      </c>
      <c r="R183" t="str">
        <f>IF($D183="","",IFERROR(VLOOKUP($B183,Kraftvärmeprod!$B$1:$BX$550,MATCH(R$2,Kraftvärmeprod!$B$1:$VX$1,0),FALSE)/1,0)-IFERROR(VLOOKUP($B183,'Slutlig allokering kvv'!$B$2:$BX$550,MATCH(R$2,'Slutlig allokering kvv'!$B$1:$BX$1,0),FALSE)/1,0))</f>
        <v/>
      </c>
      <c r="S183" t="str">
        <f>IF($D183="","",IFERROR(VLOOKUP($B183,Kraftvärmeprod!$B$1:$BX$550,MATCH(S$2,Kraftvärmeprod!$B$1:$VX$1,0),FALSE)/1,0)-IFERROR(VLOOKUP($B183,'Slutlig allokering kvv'!$B$2:$BX$550,MATCH(S$2,'Slutlig allokering kvv'!$B$1:$BX$1,0),FALSE)/1,0))</f>
        <v/>
      </c>
      <c r="T183" t="str">
        <f>IF($D183="","",IFERROR(VLOOKUP($B183,Kraftvärmeprod!$B$1:$BX$550,MATCH(T$2,Kraftvärmeprod!$B$1:$VX$1,0),FALSE)/1,0)-IFERROR(VLOOKUP($B183,'Slutlig allokering kvv'!$B$2:$BX$550,MATCH(T$2,'Slutlig allokering kvv'!$B$1:$BX$1,0),FALSE)/1,0))</f>
        <v/>
      </c>
      <c r="U183" t="str">
        <f>IF($D183="","",IFERROR(VLOOKUP($B183,Kraftvärmeprod!$B$1:$BX$550,MATCH(U$2,Kraftvärmeprod!$B$1:$VX$1,0),FALSE)/1,0)-IFERROR(VLOOKUP($B183,'Slutlig allokering kvv'!$B$2:$BX$550,MATCH(U$2,'Slutlig allokering kvv'!$B$1:$BX$1,0),FALSE)/1,0))</f>
        <v/>
      </c>
      <c r="V183" t="str">
        <f>IF($D183="","",IFERROR(VLOOKUP($B183,Kraftvärmeprod!$B$1:$BX$550,MATCH(V$2,Kraftvärmeprod!$B$1:$VX$1,0),FALSE)/1,0)-IFERROR(VLOOKUP($B183,'Slutlig allokering kvv'!$B$2:$BX$550,MATCH(V$2,'Slutlig allokering kvv'!$B$1:$BX$1,0),FALSE)/1,0))</f>
        <v/>
      </c>
      <c r="W183" t="str">
        <f>IF($D183="","",IFERROR(VLOOKUP($B183,Kraftvärmeprod!$B$1:$BX$550,MATCH(W$2,Kraftvärmeprod!$B$1:$VX$1,0),FALSE)/1,0)-IFERROR(VLOOKUP($B183,'Slutlig allokering kvv'!$B$2:$BX$550,MATCH(W$2,'Slutlig allokering kvv'!$B$1:$BX$1,0),FALSE)/1,0))</f>
        <v/>
      </c>
      <c r="X183" t="str">
        <f>IF($D183="","",IFERROR(VLOOKUP($B183,Kraftvärmeprod!$B$1:$BX$550,MATCH(X$2,Kraftvärmeprod!$B$1:$VX$1,0),FALSE)/1,0)-IFERROR(VLOOKUP($B183,'Slutlig allokering kvv'!$B$2:$BX$550,MATCH(X$2,'Slutlig allokering kvv'!$B$1:$BX$1,0),FALSE)/1,0))</f>
        <v/>
      </c>
      <c r="Y183" t="str">
        <f>IF($D183="","",IFERROR(VLOOKUP($B183,Kraftvärmeprod!$B$1:$BX$550,MATCH(Y$2,Kraftvärmeprod!$B$1:$VX$1,0),FALSE)/1,0)-IFERROR(VLOOKUP($B183,'Slutlig allokering kvv'!$B$2:$BX$550,MATCH(Y$2,'Slutlig allokering kvv'!$B$1:$BX$1,0),FALSE)/1,0))</f>
        <v/>
      </c>
      <c r="Z183" t="str">
        <f>IF($D183="","",IFERROR(VLOOKUP($B183,Kraftvärmeprod!$B$1:$BX$550,MATCH(Z$2,Kraftvärmeprod!$B$1:$VX$1,0),FALSE)/1,0)-IFERROR(VLOOKUP($B183,'Slutlig allokering kvv'!$B$2:$BX$550,MATCH(Z$2,'Slutlig allokering kvv'!$B$1:$BX$1,0),FALSE)/1,0))</f>
        <v/>
      </c>
      <c r="AA183" t="str">
        <f>IF($D183="","",IFERROR(VLOOKUP($B183,Kraftvärmeprod!$B$1:$BX$550,MATCH(AA$2,Kraftvärmeprod!$B$1:$VX$1,0),FALSE)/1,0)-IFERROR(VLOOKUP($B183,'Slutlig allokering kvv'!$B$2:$BX$550,MATCH(AA$2,'Slutlig allokering kvv'!$B$1:$BX$1,0),FALSE)/1,0))</f>
        <v/>
      </c>
      <c r="AB183" t="str">
        <f>IF($D183="","",IFERROR(VLOOKUP($B183,Kraftvärmeprod!$B$1:$BX$550,MATCH(AB$2,Kraftvärmeprod!$B$1:$VX$1,0),FALSE)/1,0)-IFERROR(VLOOKUP($B183,'Slutlig allokering kvv'!$B$2:$BX$550,MATCH(AB$2,'Slutlig allokering kvv'!$B$1:$BX$1,0),FALSE)/1,0))</f>
        <v/>
      </c>
      <c r="AC183" t="str">
        <f>IF($D183="","",IFERROR(VLOOKUP($B183,Kraftvärmeprod!$B$1:$BX$550,MATCH(AC$2,Kraftvärmeprod!$B$1:$VX$1,0),FALSE)/1,0)-IFERROR(VLOOKUP($B183,'Slutlig allokering kvv'!$B$2:$BX$550,MATCH(AC$2,'Slutlig allokering kvv'!$B$1:$BX$1,0),FALSE)/1,0))</f>
        <v/>
      </c>
      <c r="AE183" t="str">
        <f>IF($D183="","",IFERROR(VLOOKUP($B183,Miljö!$B$1:$E$550,MATCH("Hjälpel kraftvärme (GWh)",Miljö!$B$1:$E$1,0),FALSE)/1,0)-IFERROR(VLOOKUP($B183,'Slutlig allokering kvv'!$B$2:$BX$550,MATCH(AE$2,'Slutlig allokering kvv'!$B$1:$BX$1,0),FALSE)/1,0))</f>
        <v/>
      </c>
      <c r="AI183">
        <f t="shared" si="8"/>
        <v>0</v>
      </c>
      <c r="AK183">
        <f>IFERROR(VLOOKUP($B183,'Slutlig allokering kvv'!$B$2:$AX$550,MATCH("Summa slutlig allokerad tillförd energi (utan hjälpel och rökgaskondensering):",'Slutlig allokering kvv'!$B$1:$AX$1,0),FALSE)/1,"")</f>
        <v>0</v>
      </c>
      <c r="AM183" s="289" t="str">
        <f>IFERROR(1-VLOOKUP($B183,'Slutlig allokering kvv'!$B$2:$AX$550,MATCH("Andel av bränsle i kvv som allokerats till värme, exklusive rökgaskondensering och hjälpel",'Slutlig allokering kvv'!$B$1:$AX$1,0),FALSE),"")</f>
        <v/>
      </c>
      <c r="AO183" s="289" t="str">
        <f t="shared" si="9"/>
        <v/>
      </c>
      <c r="AP183" s="290" t="str">
        <f t="shared" si="10"/>
        <v/>
      </c>
      <c r="AQ183" s="290"/>
      <c r="AR183" s="239" t="str">
        <f t="shared" si="11"/>
        <v/>
      </c>
      <c r="AS183" s="290"/>
    </row>
    <row r="184" spans="1:45" x14ac:dyDescent="0.25">
      <c r="A184" s="2" t="str">
        <f>'Miljövärden för publ företag'!B186</f>
        <v>PiteEnergi AB</v>
      </c>
      <c r="B184" s="2" t="str">
        <f>'Miljövärden för publ företag'!C186</f>
        <v>Piteå</v>
      </c>
      <c r="C184" t="str">
        <f>IFERROR(VLOOKUP($B184,Kraftvärmeprod!$B$1:$AH$479,MATCH(C$2,Kraftvärmeprod!$B$1:$AG$1,0),FALSE)/1,"")</f>
        <v/>
      </c>
      <c r="D184" t="str">
        <f>IFERROR(VLOOKUP($B184,Kraftvärmeprod!$B$1:$AH$479,MATCH(D$2,Kraftvärmeprod!$B$1:$AG$1,0),FALSE)/1,"")</f>
        <v/>
      </c>
      <c r="F184" t="str">
        <f>IF($D184="","",IFERROR(VLOOKUP($B184,Kraftvärmeprod!$B$1:$BX$550,MATCH(F$2,Kraftvärmeprod!$B$1:$VX$1,0),FALSE)/1,0)-IFERROR(VLOOKUP($B184,'Slutlig allokering kvv'!$B$2:$BX$550,MATCH(F$2,'Slutlig allokering kvv'!$B$1:$BX$1,0),FALSE)/1,0))</f>
        <v/>
      </c>
      <c r="G184" t="str">
        <f>IF($D184="","",IFERROR(VLOOKUP($B184,Kraftvärmeprod!$B$1:$BX$550,MATCH(G$2,Kraftvärmeprod!$B$1:$VX$1,0),FALSE)/1,0)-IFERROR(VLOOKUP($B184,'Slutlig allokering kvv'!$B$2:$BX$550,MATCH(G$2,'Slutlig allokering kvv'!$B$1:$BX$1,0),FALSE)/1,0))</f>
        <v/>
      </c>
      <c r="H184" t="str">
        <f>IF($D184="","",IFERROR(VLOOKUP($B184,Kraftvärmeprod!$B$1:$BX$550,MATCH(H$2,Kraftvärmeprod!$B$1:$VX$1,0),FALSE)/1,0)-IFERROR(VLOOKUP($B184,'Slutlig allokering kvv'!$B$2:$BX$550,MATCH(H$2,'Slutlig allokering kvv'!$B$1:$BX$1,0),FALSE)/1,0))</f>
        <v/>
      </c>
      <c r="I184" t="str">
        <f>IF($D184="","",IFERROR(VLOOKUP($B184,Kraftvärmeprod!$B$1:$BX$550,MATCH(I$2,Kraftvärmeprod!$B$1:$VX$1,0),FALSE)/1,0)-IFERROR(VLOOKUP($B184,'Slutlig allokering kvv'!$B$2:$BX$550,MATCH(I$2,'Slutlig allokering kvv'!$B$1:$BX$1,0),FALSE)/1,0))</f>
        <v/>
      </c>
      <c r="J184" t="str">
        <f>IF($D184="","",IFERROR(VLOOKUP($B184,Kraftvärmeprod!$B$1:$BX$550,MATCH(J$2,Kraftvärmeprod!$B$1:$VX$1,0),FALSE)/1,0)-IFERROR(VLOOKUP($B184,'Slutlig allokering kvv'!$B$2:$BX$550,MATCH(J$2,'Slutlig allokering kvv'!$B$1:$BX$1,0),FALSE)/1,0))</f>
        <v/>
      </c>
      <c r="K184" t="str">
        <f>IF($D184="","",IFERROR(VLOOKUP($B184,Kraftvärmeprod!$B$1:$BX$550,MATCH(K$2,Kraftvärmeprod!$B$1:$VX$1,0),FALSE)/1,0)-IFERROR(VLOOKUP($B184,'Slutlig allokering kvv'!$B$2:$BX$550,MATCH(K$2,'Slutlig allokering kvv'!$B$1:$BX$1,0),FALSE)/1,0))</f>
        <v/>
      </c>
      <c r="L184" t="str">
        <f>IF($D184="","",IFERROR(VLOOKUP($B184,Kraftvärmeprod!$B$1:$BX$550,MATCH(L$2,Kraftvärmeprod!$B$1:$VX$1,0),FALSE)/1,0)-IFERROR(VLOOKUP($B184,'Slutlig allokering kvv'!$B$2:$BX$550,MATCH(L$2,'Slutlig allokering kvv'!$B$1:$BX$1,0),FALSE)/1,0))</f>
        <v/>
      </c>
      <c r="M184" t="str">
        <f>IF($D184="","",IFERROR(VLOOKUP($B184,Kraftvärmeprod!$B$1:$BX$550,MATCH(M$2,Kraftvärmeprod!$B$1:$VX$1,0),FALSE)/1,0)-IFERROR(VLOOKUP($B184,'Slutlig allokering kvv'!$B$2:$BX$550,MATCH(M$2,'Slutlig allokering kvv'!$B$1:$BX$1,0),FALSE)/1,0))</f>
        <v/>
      </c>
      <c r="N184" t="str">
        <f>IF($D184="","",IFERROR(VLOOKUP($B184,Kraftvärmeprod!$B$1:$BX$550,MATCH(N$2,Kraftvärmeprod!$B$1:$VX$1,0),FALSE)/1,0)-IFERROR(VLOOKUP($B184,'Slutlig allokering kvv'!$B$2:$BX$550,MATCH(N$2,'Slutlig allokering kvv'!$B$1:$BX$1,0),FALSE)/1,0))</f>
        <v/>
      </c>
      <c r="O184" t="str">
        <f>IF($D184="","",IFERROR(VLOOKUP($B184,Kraftvärmeprod!$B$1:$BX$550,MATCH(O$2,Kraftvärmeprod!$B$1:$VX$1,0),FALSE)/1,0)-IFERROR(VLOOKUP($B184,'Slutlig allokering kvv'!$B$2:$BX$550,MATCH(O$2,'Slutlig allokering kvv'!$B$1:$BX$1,0),FALSE)/1,0))</f>
        <v/>
      </c>
      <c r="P184" t="str">
        <f>IF($D184="","",IFERROR(VLOOKUP($B184,Kraftvärmeprod!$B$1:$BX$550,MATCH(P$2,Kraftvärmeprod!$B$1:$VX$1,0),FALSE)/1,0)-IFERROR(VLOOKUP($B184,'Slutlig allokering kvv'!$B$2:$BX$550,MATCH(P$2,'Slutlig allokering kvv'!$B$1:$BX$1,0),FALSE)/1,0))</f>
        <v/>
      </c>
      <c r="Q184" t="str">
        <f>IF($D184="","",IFERROR(VLOOKUP($B184,Kraftvärmeprod!$B$1:$BX$550,MATCH(Q$2,Kraftvärmeprod!$B$1:$VX$1,0),FALSE)/1,0)-IFERROR(VLOOKUP($B184,'Slutlig allokering kvv'!$B$2:$BX$550,MATCH(Q$2,'Slutlig allokering kvv'!$B$1:$BX$1,0),FALSE)/1,0))</f>
        <v/>
      </c>
      <c r="R184" t="str">
        <f>IF($D184="","",IFERROR(VLOOKUP($B184,Kraftvärmeprod!$B$1:$BX$550,MATCH(R$2,Kraftvärmeprod!$B$1:$VX$1,0),FALSE)/1,0)-IFERROR(VLOOKUP($B184,'Slutlig allokering kvv'!$B$2:$BX$550,MATCH(R$2,'Slutlig allokering kvv'!$B$1:$BX$1,0),FALSE)/1,0))</f>
        <v/>
      </c>
      <c r="S184" t="str">
        <f>IF($D184="","",IFERROR(VLOOKUP($B184,Kraftvärmeprod!$B$1:$BX$550,MATCH(S$2,Kraftvärmeprod!$B$1:$VX$1,0),FALSE)/1,0)-IFERROR(VLOOKUP($B184,'Slutlig allokering kvv'!$B$2:$BX$550,MATCH(S$2,'Slutlig allokering kvv'!$B$1:$BX$1,0),FALSE)/1,0))</f>
        <v/>
      </c>
      <c r="T184" t="str">
        <f>IF($D184="","",IFERROR(VLOOKUP($B184,Kraftvärmeprod!$B$1:$BX$550,MATCH(T$2,Kraftvärmeprod!$B$1:$VX$1,0),FALSE)/1,0)-IFERROR(VLOOKUP($B184,'Slutlig allokering kvv'!$B$2:$BX$550,MATCH(T$2,'Slutlig allokering kvv'!$B$1:$BX$1,0),FALSE)/1,0))</f>
        <v/>
      </c>
      <c r="U184" t="str">
        <f>IF($D184="","",IFERROR(VLOOKUP($B184,Kraftvärmeprod!$B$1:$BX$550,MATCH(U$2,Kraftvärmeprod!$B$1:$VX$1,0),FALSE)/1,0)-IFERROR(VLOOKUP($B184,'Slutlig allokering kvv'!$B$2:$BX$550,MATCH(U$2,'Slutlig allokering kvv'!$B$1:$BX$1,0),FALSE)/1,0))</f>
        <v/>
      </c>
      <c r="V184" t="str">
        <f>IF($D184="","",IFERROR(VLOOKUP($B184,Kraftvärmeprod!$B$1:$BX$550,MATCH(V$2,Kraftvärmeprod!$B$1:$VX$1,0),FALSE)/1,0)-IFERROR(VLOOKUP($B184,'Slutlig allokering kvv'!$B$2:$BX$550,MATCH(V$2,'Slutlig allokering kvv'!$B$1:$BX$1,0),FALSE)/1,0))</f>
        <v/>
      </c>
      <c r="W184" t="str">
        <f>IF($D184="","",IFERROR(VLOOKUP($B184,Kraftvärmeprod!$B$1:$BX$550,MATCH(W$2,Kraftvärmeprod!$B$1:$VX$1,0),FALSE)/1,0)-IFERROR(VLOOKUP($B184,'Slutlig allokering kvv'!$B$2:$BX$550,MATCH(W$2,'Slutlig allokering kvv'!$B$1:$BX$1,0),FALSE)/1,0))</f>
        <v/>
      </c>
      <c r="X184" t="str">
        <f>IF($D184="","",IFERROR(VLOOKUP($B184,Kraftvärmeprod!$B$1:$BX$550,MATCH(X$2,Kraftvärmeprod!$B$1:$VX$1,0),FALSE)/1,0)-IFERROR(VLOOKUP($B184,'Slutlig allokering kvv'!$B$2:$BX$550,MATCH(X$2,'Slutlig allokering kvv'!$B$1:$BX$1,0),FALSE)/1,0))</f>
        <v/>
      </c>
      <c r="Y184" t="str">
        <f>IF($D184="","",IFERROR(VLOOKUP($B184,Kraftvärmeprod!$B$1:$BX$550,MATCH(Y$2,Kraftvärmeprod!$B$1:$VX$1,0),FALSE)/1,0)-IFERROR(VLOOKUP($B184,'Slutlig allokering kvv'!$B$2:$BX$550,MATCH(Y$2,'Slutlig allokering kvv'!$B$1:$BX$1,0),FALSE)/1,0))</f>
        <v/>
      </c>
      <c r="Z184" t="str">
        <f>IF($D184="","",IFERROR(VLOOKUP($B184,Kraftvärmeprod!$B$1:$BX$550,MATCH(Z$2,Kraftvärmeprod!$B$1:$VX$1,0),FALSE)/1,0)-IFERROR(VLOOKUP($B184,'Slutlig allokering kvv'!$B$2:$BX$550,MATCH(Z$2,'Slutlig allokering kvv'!$B$1:$BX$1,0),FALSE)/1,0))</f>
        <v/>
      </c>
      <c r="AA184" t="str">
        <f>IF($D184="","",IFERROR(VLOOKUP($B184,Kraftvärmeprod!$B$1:$BX$550,MATCH(AA$2,Kraftvärmeprod!$B$1:$VX$1,0),FALSE)/1,0)-IFERROR(VLOOKUP($B184,'Slutlig allokering kvv'!$B$2:$BX$550,MATCH(AA$2,'Slutlig allokering kvv'!$B$1:$BX$1,0),FALSE)/1,0))</f>
        <v/>
      </c>
      <c r="AB184" t="str">
        <f>IF($D184="","",IFERROR(VLOOKUP($B184,Kraftvärmeprod!$B$1:$BX$550,MATCH(AB$2,Kraftvärmeprod!$B$1:$VX$1,0),FALSE)/1,0)-IFERROR(VLOOKUP($B184,'Slutlig allokering kvv'!$B$2:$BX$550,MATCH(AB$2,'Slutlig allokering kvv'!$B$1:$BX$1,0),FALSE)/1,0))</f>
        <v/>
      </c>
      <c r="AC184" t="str">
        <f>IF($D184="","",IFERROR(VLOOKUP($B184,Kraftvärmeprod!$B$1:$BX$550,MATCH(AC$2,Kraftvärmeprod!$B$1:$VX$1,0),FALSE)/1,0)-IFERROR(VLOOKUP($B184,'Slutlig allokering kvv'!$B$2:$BX$550,MATCH(AC$2,'Slutlig allokering kvv'!$B$1:$BX$1,0),FALSE)/1,0))</f>
        <v/>
      </c>
      <c r="AE184" t="str">
        <f>IF($D184="","",IFERROR(VLOOKUP($B184,Miljö!$B$1:$E$550,MATCH("Hjälpel kraftvärme (GWh)",Miljö!$B$1:$E$1,0),FALSE)/1,0)-IFERROR(VLOOKUP($B184,'Slutlig allokering kvv'!$B$2:$BX$550,MATCH(AE$2,'Slutlig allokering kvv'!$B$1:$BX$1,0),FALSE)/1,0))</f>
        <v/>
      </c>
      <c r="AI184">
        <f t="shared" si="8"/>
        <v>0</v>
      </c>
      <c r="AK184">
        <f>IFERROR(VLOOKUP($B184,'Slutlig allokering kvv'!$B$2:$AX$550,MATCH("Summa slutlig allokerad tillförd energi (utan hjälpel och rökgaskondensering):",'Slutlig allokering kvv'!$B$1:$AX$1,0),FALSE)/1,"")</f>
        <v>0</v>
      </c>
      <c r="AM184" s="289" t="str">
        <f>IFERROR(1-VLOOKUP($B184,'Slutlig allokering kvv'!$B$2:$AX$550,MATCH("Andel av bränsle i kvv som allokerats till värme, exklusive rökgaskondensering och hjälpel",'Slutlig allokering kvv'!$B$1:$AX$1,0),FALSE),"")</f>
        <v/>
      </c>
      <c r="AO184" s="289" t="str">
        <f t="shared" si="9"/>
        <v/>
      </c>
      <c r="AP184" s="290" t="str">
        <f t="shared" si="10"/>
        <v/>
      </c>
      <c r="AQ184" s="290"/>
      <c r="AR184" s="239" t="str">
        <f t="shared" si="11"/>
        <v/>
      </c>
      <c r="AS184" s="290"/>
    </row>
    <row r="185" spans="1:45" x14ac:dyDescent="0.25">
      <c r="A185" s="2" t="str">
        <f>'Miljövärden för publ företag'!B187</f>
        <v>PiteEnergi AB</v>
      </c>
      <c r="B185" s="2" t="str">
        <f>'Miljövärden för publ företag'!C187</f>
        <v>Rosvik</v>
      </c>
      <c r="C185" t="str">
        <f>IFERROR(VLOOKUP($B185,Kraftvärmeprod!$B$1:$AH$479,MATCH(C$2,Kraftvärmeprod!$B$1:$AG$1,0),FALSE)/1,"")</f>
        <v/>
      </c>
      <c r="D185" t="str">
        <f>IFERROR(VLOOKUP($B185,Kraftvärmeprod!$B$1:$AH$479,MATCH(D$2,Kraftvärmeprod!$B$1:$AG$1,0),FALSE)/1,"")</f>
        <v/>
      </c>
      <c r="F185" t="str">
        <f>IF($D185="","",IFERROR(VLOOKUP($B185,Kraftvärmeprod!$B$1:$BX$550,MATCH(F$2,Kraftvärmeprod!$B$1:$VX$1,0),FALSE)/1,0)-IFERROR(VLOOKUP($B185,'Slutlig allokering kvv'!$B$2:$BX$550,MATCH(F$2,'Slutlig allokering kvv'!$B$1:$BX$1,0),FALSE)/1,0))</f>
        <v/>
      </c>
      <c r="G185" t="str">
        <f>IF($D185="","",IFERROR(VLOOKUP($B185,Kraftvärmeprod!$B$1:$BX$550,MATCH(G$2,Kraftvärmeprod!$B$1:$VX$1,0),FALSE)/1,0)-IFERROR(VLOOKUP($B185,'Slutlig allokering kvv'!$B$2:$BX$550,MATCH(G$2,'Slutlig allokering kvv'!$B$1:$BX$1,0),FALSE)/1,0))</f>
        <v/>
      </c>
      <c r="H185" t="str">
        <f>IF($D185="","",IFERROR(VLOOKUP($B185,Kraftvärmeprod!$B$1:$BX$550,MATCH(H$2,Kraftvärmeprod!$B$1:$VX$1,0),FALSE)/1,0)-IFERROR(VLOOKUP($B185,'Slutlig allokering kvv'!$B$2:$BX$550,MATCH(H$2,'Slutlig allokering kvv'!$B$1:$BX$1,0),FALSE)/1,0))</f>
        <v/>
      </c>
      <c r="I185" t="str">
        <f>IF($D185="","",IFERROR(VLOOKUP($B185,Kraftvärmeprod!$B$1:$BX$550,MATCH(I$2,Kraftvärmeprod!$B$1:$VX$1,0),FALSE)/1,0)-IFERROR(VLOOKUP($B185,'Slutlig allokering kvv'!$B$2:$BX$550,MATCH(I$2,'Slutlig allokering kvv'!$B$1:$BX$1,0),FALSE)/1,0))</f>
        <v/>
      </c>
      <c r="J185" t="str">
        <f>IF($D185="","",IFERROR(VLOOKUP($B185,Kraftvärmeprod!$B$1:$BX$550,MATCH(J$2,Kraftvärmeprod!$B$1:$VX$1,0),FALSE)/1,0)-IFERROR(VLOOKUP($B185,'Slutlig allokering kvv'!$B$2:$BX$550,MATCH(J$2,'Slutlig allokering kvv'!$B$1:$BX$1,0),FALSE)/1,0))</f>
        <v/>
      </c>
      <c r="K185" t="str">
        <f>IF($D185="","",IFERROR(VLOOKUP($B185,Kraftvärmeprod!$B$1:$BX$550,MATCH(K$2,Kraftvärmeprod!$B$1:$VX$1,0),FALSE)/1,0)-IFERROR(VLOOKUP($B185,'Slutlig allokering kvv'!$B$2:$BX$550,MATCH(K$2,'Slutlig allokering kvv'!$B$1:$BX$1,0),FALSE)/1,0))</f>
        <v/>
      </c>
      <c r="L185" t="str">
        <f>IF($D185="","",IFERROR(VLOOKUP($B185,Kraftvärmeprod!$B$1:$BX$550,MATCH(L$2,Kraftvärmeprod!$B$1:$VX$1,0),FALSE)/1,0)-IFERROR(VLOOKUP($B185,'Slutlig allokering kvv'!$B$2:$BX$550,MATCH(L$2,'Slutlig allokering kvv'!$B$1:$BX$1,0),FALSE)/1,0))</f>
        <v/>
      </c>
      <c r="M185" t="str">
        <f>IF($D185="","",IFERROR(VLOOKUP($B185,Kraftvärmeprod!$B$1:$BX$550,MATCH(M$2,Kraftvärmeprod!$B$1:$VX$1,0),FALSE)/1,0)-IFERROR(VLOOKUP($B185,'Slutlig allokering kvv'!$B$2:$BX$550,MATCH(M$2,'Slutlig allokering kvv'!$B$1:$BX$1,0),FALSE)/1,0))</f>
        <v/>
      </c>
      <c r="N185" t="str">
        <f>IF($D185="","",IFERROR(VLOOKUP($B185,Kraftvärmeprod!$B$1:$BX$550,MATCH(N$2,Kraftvärmeprod!$B$1:$VX$1,0),FALSE)/1,0)-IFERROR(VLOOKUP($B185,'Slutlig allokering kvv'!$B$2:$BX$550,MATCH(N$2,'Slutlig allokering kvv'!$B$1:$BX$1,0),FALSE)/1,0))</f>
        <v/>
      </c>
      <c r="O185" t="str">
        <f>IF($D185="","",IFERROR(VLOOKUP($B185,Kraftvärmeprod!$B$1:$BX$550,MATCH(O$2,Kraftvärmeprod!$B$1:$VX$1,0),FALSE)/1,0)-IFERROR(VLOOKUP($B185,'Slutlig allokering kvv'!$B$2:$BX$550,MATCH(O$2,'Slutlig allokering kvv'!$B$1:$BX$1,0),FALSE)/1,0))</f>
        <v/>
      </c>
      <c r="P185" t="str">
        <f>IF($D185="","",IFERROR(VLOOKUP($B185,Kraftvärmeprod!$B$1:$BX$550,MATCH(P$2,Kraftvärmeprod!$B$1:$VX$1,0),FALSE)/1,0)-IFERROR(VLOOKUP($B185,'Slutlig allokering kvv'!$B$2:$BX$550,MATCH(P$2,'Slutlig allokering kvv'!$B$1:$BX$1,0),FALSE)/1,0))</f>
        <v/>
      </c>
      <c r="Q185" t="str">
        <f>IF($D185="","",IFERROR(VLOOKUP($B185,Kraftvärmeprod!$B$1:$BX$550,MATCH(Q$2,Kraftvärmeprod!$B$1:$VX$1,0),FALSE)/1,0)-IFERROR(VLOOKUP($B185,'Slutlig allokering kvv'!$B$2:$BX$550,MATCH(Q$2,'Slutlig allokering kvv'!$B$1:$BX$1,0),FALSE)/1,0))</f>
        <v/>
      </c>
      <c r="R185" t="str">
        <f>IF($D185="","",IFERROR(VLOOKUP($B185,Kraftvärmeprod!$B$1:$BX$550,MATCH(R$2,Kraftvärmeprod!$B$1:$VX$1,0),FALSE)/1,0)-IFERROR(VLOOKUP($B185,'Slutlig allokering kvv'!$B$2:$BX$550,MATCH(R$2,'Slutlig allokering kvv'!$B$1:$BX$1,0),FALSE)/1,0))</f>
        <v/>
      </c>
      <c r="S185" t="str">
        <f>IF($D185="","",IFERROR(VLOOKUP($B185,Kraftvärmeprod!$B$1:$BX$550,MATCH(S$2,Kraftvärmeprod!$B$1:$VX$1,0),FALSE)/1,0)-IFERROR(VLOOKUP($B185,'Slutlig allokering kvv'!$B$2:$BX$550,MATCH(S$2,'Slutlig allokering kvv'!$B$1:$BX$1,0),FALSE)/1,0))</f>
        <v/>
      </c>
      <c r="T185" t="str">
        <f>IF($D185="","",IFERROR(VLOOKUP($B185,Kraftvärmeprod!$B$1:$BX$550,MATCH(T$2,Kraftvärmeprod!$B$1:$VX$1,0),FALSE)/1,0)-IFERROR(VLOOKUP($B185,'Slutlig allokering kvv'!$B$2:$BX$550,MATCH(T$2,'Slutlig allokering kvv'!$B$1:$BX$1,0),FALSE)/1,0))</f>
        <v/>
      </c>
      <c r="U185" t="str">
        <f>IF($D185="","",IFERROR(VLOOKUP($B185,Kraftvärmeprod!$B$1:$BX$550,MATCH(U$2,Kraftvärmeprod!$B$1:$VX$1,0),FALSE)/1,0)-IFERROR(VLOOKUP($B185,'Slutlig allokering kvv'!$B$2:$BX$550,MATCH(U$2,'Slutlig allokering kvv'!$B$1:$BX$1,0),FALSE)/1,0))</f>
        <v/>
      </c>
      <c r="V185" t="str">
        <f>IF($D185="","",IFERROR(VLOOKUP($B185,Kraftvärmeprod!$B$1:$BX$550,MATCH(V$2,Kraftvärmeprod!$B$1:$VX$1,0),FALSE)/1,0)-IFERROR(VLOOKUP($B185,'Slutlig allokering kvv'!$B$2:$BX$550,MATCH(V$2,'Slutlig allokering kvv'!$B$1:$BX$1,0),FALSE)/1,0))</f>
        <v/>
      </c>
      <c r="W185" t="str">
        <f>IF($D185="","",IFERROR(VLOOKUP($B185,Kraftvärmeprod!$B$1:$BX$550,MATCH(W$2,Kraftvärmeprod!$B$1:$VX$1,0),FALSE)/1,0)-IFERROR(VLOOKUP($B185,'Slutlig allokering kvv'!$B$2:$BX$550,MATCH(W$2,'Slutlig allokering kvv'!$B$1:$BX$1,0),FALSE)/1,0))</f>
        <v/>
      </c>
      <c r="X185" t="str">
        <f>IF($D185="","",IFERROR(VLOOKUP($B185,Kraftvärmeprod!$B$1:$BX$550,MATCH(X$2,Kraftvärmeprod!$B$1:$VX$1,0),FALSE)/1,0)-IFERROR(VLOOKUP($B185,'Slutlig allokering kvv'!$B$2:$BX$550,MATCH(X$2,'Slutlig allokering kvv'!$B$1:$BX$1,0),FALSE)/1,0))</f>
        <v/>
      </c>
      <c r="Y185" t="str">
        <f>IF($D185="","",IFERROR(VLOOKUP($B185,Kraftvärmeprod!$B$1:$BX$550,MATCH(Y$2,Kraftvärmeprod!$B$1:$VX$1,0),FALSE)/1,0)-IFERROR(VLOOKUP($B185,'Slutlig allokering kvv'!$B$2:$BX$550,MATCH(Y$2,'Slutlig allokering kvv'!$B$1:$BX$1,0),FALSE)/1,0))</f>
        <v/>
      </c>
      <c r="Z185" t="str">
        <f>IF($D185="","",IFERROR(VLOOKUP($B185,Kraftvärmeprod!$B$1:$BX$550,MATCH(Z$2,Kraftvärmeprod!$B$1:$VX$1,0),FALSE)/1,0)-IFERROR(VLOOKUP($B185,'Slutlig allokering kvv'!$B$2:$BX$550,MATCH(Z$2,'Slutlig allokering kvv'!$B$1:$BX$1,0),FALSE)/1,0))</f>
        <v/>
      </c>
      <c r="AA185" t="str">
        <f>IF($D185="","",IFERROR(VLOOKUP($B185,Kraftvärmeprod!$B$1:$BX$550,MATCH(AA$2,Kraftvärmeprod!$B$1:$VX$1,0),FALSE)/1,0)-IFERROR(VLOOKUP($B185,'Slutlig allokering kvv'!$B$2:$BX$550,MATCH(AA$2,'Slutlig allokering kvv'!$B$1:$BX$1,0),FALSE)/1,0))</f>
        <v/>
      </c>
      <c r="AB185" t="str">
        <f>IF($D185="","",IFERROR(VLOOKUP($B185,Kraftvärmeprod!$B$1:$BX$550,MATCH(AB$2,Kraftvärmeprod!$B$1:$VX$1,0),FALSE)/1,0)-IFERROR(VLOOKUP($B185,'Slutlig allokering kvv'!$B$2:$BX$550,MATCH(AB$2,'Slutlig allokering kvv'!$B$1:$BX$1,0),FALSE)/1,0))</f>
        <v/>
      </c>
      <c r="AC185" t="str">
        <f>IF($D185="","",IFERROR(VLOOKUP($B185,Kraftvärmeprod!$B$1:$BX$550,MATCH(AC$2,Kraftvärmeprod!$B$1:$VX$1,0),FALSE)/1,0)-IFERROR(VLOOKUP($B185,'Slutlig allokering kvv'!$B$2:$BX$550,MATCH(AC$2,'Slutlig allokering kvv'!$B$1:$BX$1,0),FALSE)/1,0))</f>
        <v/>
      </c>
      <c r="AE185" t="str">
        <f>IF($D185="","",IFERROR(VLOOKUP($B185,Miljö!$B$1:$E$550,MATCH("Hjälpel kraftvärme (GWh)",Miljö!$B$1:$E$1,0),FALSE)/1,0)-IFERROR(VLOOKUP($B185,'Slutlig allokering kvv'!$B$2:$BX$550,MATCH(AE$2,'Slutlig allokering kvv'!$B$1:$BX$1,0),FALSE)/1,0))</f>
        <v/>
      </c>
      <c r="AI185">
        <f t="shared" si="8"/>
        <v>0</v>
      </c>
      <c r="AK185">
        <f>IFERROR(VLOOKUP($B185,'Slutlig allokering kvv'!$B$2:$AX$550,MATCH("Summa slutlig allokerad tillförd energi (utan hjälpel och rökgaskondensering):",'Slutlig allokering kvv'!$B$1:$AX$1,0),FALSE)/1,"")</f>
        <v>0</v>
      </c>
      <c r="AM185" s="289" t="str">
        <f>IFERROR(1-VLOOKUP($B185,'Slutlig allokering kvv'!$B$2:$AX$550,MATCH("Andel av bränsle i kvv som allokerats till värme, exklusive rökgaskondensering och hjälpel",'Slutlig allokering kvv'!$B$1:$AX$1,0),FALSE),"")</f>
        <v/>
      </c>
      <c r="AO185" s="289" t="str">
        <f t="shared" si="9"/>
        <v/>
      </c>
      <c r="AP185" s="290" t="str">
        <f t="shared" si="10"/>
        <v/>
      </c>
      <c r="AQ185" s="290"/>
      <c r="AR185" s="239" t="str">
        <f t="shared" si="11"/>
        <v/>
      </c>
      <c r="AS185" s="290"/>
    </row>
    <row r="186" spans="1:45" x14ac:dyDescent="0.25">
      <c r="A186" s="2" t="str">
        <f>'Miljövärden för publ företag'!B188</f>
        <v>PiteEnergi AB</v>
      </c>
      <c r="B186" s="2" t="str">
        <f>'Miljövärden för publ företag'!C188</f>
        <v>Sjulnäs</v>
      </c>
      <c r="C186" t="str">
        <f>IFERROR(VLOOKUP($B186,Kraftvärmeprod!$B$1:$AH$479,MATCH(C$2,Kraftvärmeprod!$B$1:$AG$1,0),FALSE)/1,"")</f>
        <v/>
      </c>
      <c r="D186" t="str">
        <f>IFERROR(VLOOKUP($B186,Kraftvärmeprod!$B$1:$AH$479,MATCH(D$2,Kraftvärmeprod!$B$1:$AG$1,0),FALSE)/1,"")</f>
        <v/>
      </c>
      <c r="F186" t="str">
        <f>IF($D186="","",IFERROR(VLOOKUP($B186,Kraftvärmeprod!$B$1:$BX$550,MATCH(F$2,Kraftvärmeprod!$B$1:$VX$1,0),FALSE)/1,0)-IFERROR(VLOOKUP($B186,'Slutlig allokering kvv'!$B$2:$BX$550,MATCH(F$2,'Slutlig allokering kvv'!$B$1:$BX$1,0),FALSE)/1,0))</f>
        <v/>
      </c>
      <c r="G186" t="str">
        <f>IF($D186="","",IFERROR(VLOOKUP($B186,Kraftvärmeprod!$B$1:$BX$550,MATCH(G$2,Kraftvärmeprod!$B$1:$VX$1,0),FALSE)/1,0)-IFERROR(VLOOKUP($B186,'Slutlig allokering kvv'!$B$2:$BX$550,MATCH(G$2,'Slutlig allokering kvv'!$B$1:$BX$1,0),FALSE)/1,0))</f>
        <v/>
      </c>
      <c r="H186" t="str">
        <f>IF($D186="","",IFERROR(VLOOKUP($B186,Kraftvärmeprod!$B$1:$BX$550,MATCH(H$2,Kraftvärmeprod!$B$1:$VX$1,0),FALSE)/1,0)-IFERROR(VLOOKUP($B186,'Slutlig allokering kvv'!$B$2:$BX$550,MATCH(H$2,'Slutlig allokering kvv'!$B$1:$BX$1,0),FALSE)/1,0))</f>
        <v/>
      </c>
      <c r="I186" t="str">
        <f>IF($D186="","",IFERROR(VLOOKUP($B186,Kraftvärmeprod!$B$1:$BX$550,MATCH(I$2,Kraftvärmeprod!$B$1:$VX$1,0),FALSE)/1,0)-IFERROR(VLOOKUP($B186,'Slutlig allokering kvv'!$B$2:$BX$550,MATCH(I$2,'Slutlig allokering kvv'!$B$1:$BX$1,0),FALSE)/1,0))</f>
        <v/>
      </c>
      <c r="J186" t="str">
        <f>IF($D186="","",IFERROR(VLOOKUP($B186,Kraftvärmeprod!$B$1:$BX$550,MATCH(J$2,Kraftvärmeprod!$B$1:$VX$1,0),FALSE)/1,0)-IFERROR(VLOOKUP($B186,'Slutlig allokering kvv'!$B$2:$BX$550,MATCH(J$2,'Slutlig allokering kvv'!$B$1:$BX$1,0),FALSE)/1,0))</f>
        <v/>
      </c>
      <c r="K186" t="str">
        <f>IF($D186="","",IFERROR(VLOOKUP($B186,Kraftvärmeprod!$B$1:$BX$550,MATCH(K$2,Kraftvärmeprod!$B$1:$VX$1,0),FALSE)/1,0)-IFERROR(VLOOKUP($B186,'Slutlig allokering kvv'!$B$2:$BX$550,MATCH(K$2,'Slutlig allokering kvv'!$B$1:$BX$1,0),FALSE)/1,0))</f>
        <v/>
      </c>
      <c r="L186" t="str">
        <f>IF($D186="","",IFERROR(VLOOKUP($B186,Kraftvärmeprod!$B$1:$BX$550,MATCH(L$2,Kraftvärmeprod!$B$1:$VX$1,0),FALSE)/1,0)-IFERROR(VLOOKUP($B186,'Slutlig allokering kvv'!$B$2:$BX$550,MATCH(L$2,'Slutlig allokering kvv'!$B$1:$BX$1,0),FALSE)/1,0))</f>
        <v/>
      </c>
      <c r="M186" t="str">
        <f>IF($D186="","",IFERROR(VLOOKUP($B186,Kraftvärmeprod!$B$1:$BX$550,MATCH(M$2,Kraftvärmeprod!$B$1:$VX$1,0),FALSE)/1,0)-IFERROR(VLOOKUP($B186,'Slutlig allokering kvv'!$B$2:$BX$550,MATCH(M$2,'Slutlig allokering kvv'!$B$1:$BX$1,0),FALSE)/1,0))</f>
        <v/>
      </c>
      <c r="N186" t="str">
        <f>IF($D186="","",IFERROR(VLOOKUP($B186,Kraftvärmeprod!$B$1:$BX$550,MATCH(N$2,Kraftvärmeprod!$B$1:$VX$1,0),FALSE)/1,0)-IFERROR(VLOOKUP($B186,'Slutlig allokering kvv'!$B$2:$BX$550,MATCH(N$2,'Slutlig allokering kvv'!$B$1:$BX$1,0),FALSE)/1,0))</f>
        <v/>
      </c>
      <c r="O186" t="str">
        <f>IF($D186="","",IFERROR(VLOOKUP($B186,Kraftvärmeprod!$B$1:$BX$550,MATCH(O$2,Kraftvärmeprod!$B$1:$VX$1,0),FALSE)/1,0)-IFERROR(VLOOKUP($B186,'Slutlig allokering kvv'!$B$2:$BX$550,MATCH(O$2,'Slutlig allokering kvv'!$B$1:$BX$1,0),FALSE)/1,0))</f>
        <v/>
      </c>
      <c r="P186" t="str">
        <f>IF($D186="","",IFERROR(VLOOKUP($B186,Kraftvärmeprod!$B$1:$BX$550,MATCH(P$2,Kraftvärmeprod!$B$1:$VX$1,0),FALSE)/1,0)-IFERROR(VLOOKUP($B186,'Slutlig allokering kvv'!$B$2:$BX$550,MATCH(P$2,'Slutlig allokering kvv'!$B$1:$BX$1,0),FALSE)/1,0))</f>
        <v/>
      </c>
      <c r="Q186" t="str">
        <f>IF($D186="","",IFERROR(VLOOKUP($B186,Kraftvärmeprod!$B$1:$BX$550,MATCH(Q$2,Kraftvärmeprod!$B$1:$VX$1,0),FALSE)/1,0)-IFERROR(VLOOKUP($B186,'Slutlig allokering kvv'!$B$2:$BX$550,MATCH(Q$2,'Slutlig allokering kvv'!$B$1:$BX$1,0),FALSE)/1,0))</f>
        <v/>
      </c>
      <c r="R186" t="str">
        <f>IF($D186="","",IFERROR(VLOOKUP($B186,Kraftvärmeprod!$B$1:$BX$550,MATCH(R$2,Kraftvärmeprod!$B$1:$VX$1,0),FALSE)/1,0)-IFERROR(VLOOKUP($B186,'Slutlig allokering kvv'!$B$2:$BX$550,MATCH(R$2,'Slutlig allokering kvv'!$B$1:$BX$1,0),FALSE)/1,0))</f>
        <v/>
      </c>
      <c r="S186" t="str">
        <f>IF($D186="","",IFERROR(VLOOKUP($B186,Kraftvärmeprod!$B$1:$BX$550,MATCH(S$2,Kraftvärmeprod!$B$1:$VX$1,0),FALSE)/1,0)-IFERROR(VLOOKUP($B186,'Slutlig allokering kvv'!$B$2:$BX$550,MATCH(S$2,'Slutlig allokering kvv'!$B$1:$BX$1,0),FALSE)/1,0))</f>
        <v/>
      </c>
      <c r="T186" t="str">
        <f>IF($D186="","",IFERROR(VLOOKUP($B186,Kraftvärmeprod!$B$1:$BX$550,MATCH(T$2,Kraftvärmeprod!$B$1:$VX$1,0),FALSE)/1,0)-IFERROR(VLOOKUP($B186,'Slutlig allokering kvv'!$B$2:$BX$550,MATCH(T$2,'Slutlig allokering kvv'!$B$1:$BX$1,0),FALSE)/1,0))</f>
        <v/>
      </c>
      <c r="U186" t="str">
        <f>IF($D186="","",IFERROR(VLOOKUP($B186,Kraftvärmeprod!$B$1:$BX$550,MATCH(U$2,Kraftvärmeprod!$B$1:$VX$1,0),FALSE)/1,0)-IFERROR(VLOOKUP($B186,'Slutlig allokering kvv'!$B$2:$BX$550,MATCH(U$2,'Slutlig allokering kvv'!$B$1:$BX$1,0),FALSE)/1,0))</f>
        <v/>
      </c>
      <c r="V186" t="str">
        <f>IF($D186="","",IFERROR(VLOOKUP($B186,Kraftvärmeprod!$B$1:$BX$550,MATCH(V$2,Kraftvärmeprod!$B$1:$VX$1,0),FALSE)/1,0)-IFERROR(VLOOKUP($B186,'Slutlig allokering kvv'!$B$2:$BX$550,MATCH(V$2,'Slutlig allokering kvv'!$B$1:$BX$1,0),FALSE)/1,0))</f>
        <v/>
      </c>
      <c r="W186" t="str">
        <f>IF($D186="","",IFERROR(VLOOKUP($B186,Kraftvärmeprod!$B$1:$BX$550,MATCH(W$2,Kraftvärmeprod!$B$1:$VX$1,0),FALSE)/1,0)-IFERROR(VLOOKUP($B186,'Slutlig allokering kvv'!$B$2:$BX$550,MATCH(W$2,'Slutlig allokering kvv'!$B$1:$BX$1,0),FALSE)/1,0))</f>
        <v/>
      </c>
      <c r="X186" t="str">
        <f>IF($D186="","",IFERROR(VLOOKUP($B186,Kraftvärmeprod!$B$1:$BX$550,MATCH(X$2,Kraftvärmeprod!$B$1:$VX$1,0),FALSE)/1,0)-IFERROR(VLOOKUP($B186,'Slutlig allokering kvv'!$B$2:$BX$550,MATCH(X$2,'Slutlig allokering kvv'!$B$1:$BX$1,0),FALSE)/1,0))</f>
        <v/>
      </c>
      <c r="Y186" t="str">
        <f>IF($D186="","",IFERROR(VLOOKUP($B186,Kraftvärmeprod!$B$1:$BX$550,MATCH(Y$2,Kraftvärmeprod!$B$1:$VX$1,0),FALSE)/1,0)-IFERROR(VLOOKUP($B186,'Slutlig allokering kvv'!$B$2:$BX$550,MATCH(Y$2,'Slutlig allokering kvv'!$B$1:$BX$1,0),FALSE)/1,0))</f>
        <v/>
      </c>
      <c r="Z186" t="str">
        <f>IF($D186="","",IFERROR(VLOOKUP($B186,Kraftvärmeprod!$B$1:$BX$550,MATCH(Z$2,Kraftvärmeprod!$B$1:$VX$1,0),FALSE)/1,0)-IFERROR(VLOOKUP($B186,'Slutlig allokering kvv'!$B$2:$BX$550,MATCH(Z$2,'Slutlig allokering kvv'!$B$1:$BX$1,0),FALSE)/1,0))</f>
        <v/>
      </c>
      <c r="AA186" t="str">
        <f>IF($D186="","",IFERROR(VLOOKUP($B186,Kraftvärmeprod!$B$1:$BX$550,MATCH(AA$2,Kraftvärmeprod!$B$1:$VX$1,0),FALSE)/1,0)-IFERROR(VLOOKUP($B186,'Slutlig allokering kvv'!$B$2:$BX$550,MATCH(AA$2,'Slutlig allokering kvv'!$B$1:$BX$1,0),FALSE)/1,0))</f>
        <v/>
      </c>
      <c r="AB186" t="str">
        <f>IF($D186="","",IFERROR(VLOOKUP($B186,Kraftvärmeprod!$B$1:$BX$550,MATCH(AB$2,Kraftvärmeprod!$B$1:$VX$1,0),FALSE)/1,0)-IFERROR(VLOOKUP($B186,'Slutlig allokering kvv'!$B$2:$BX$550,MATCH(AB$2,'Slutlig allokering kvv'!$B$1:$BX$1,0),FALSE)/1,0))</f>
        <v/>
      </c>
      <c r="AC186" t="str">
        <f>IF($D186="","",IFERROR(VLOOKUP($B186,Kraftvärmeprod!$B$1:$BX$550,MATCH(AC$2,Kraftvärmeprod!$B$1:$VX$1,0),FALSE)/1,0)-IFERROR(VLOOKUP($B186,'Slutlig allokering kvv'!$B$2:$BX$550,MATCH(AC$2,'Slutlig allokering kvv'!$B$1:$BX$1,0),FALSE)/1,0))</f>
        <v/>
      </c>
      <c r="AE186" t="str">
        <f>IF($D186="","",IFERROR(VLOOKUP($B186,Miljö!$B$1:$E$550,MATCH("Hjälpel kraftvärme (GWh)",Miljö!$B$1:$E$1,0),FALSE)/1,0)-IFERROR(VLOOKUP($B186,'Slutlig allokering kvv'!$B$2:$BX$550,MATCH(AE$2,'Slutlig allokering kvv'!$B$1:$BX$1,0),FALSE)/1,0))</f>
        <v/>
      </c>
      <c r="AI186">
        <f t="shared" si="8"/>
        <v>0</v>
      </c>
      <c r="AK186">
        <f>IFERROR(VLOOKUP($B186,'Slutlig allokering kvv'!$B$2:$AX$550,MATCH("Summa slutlig allokerad tillförd energi (utan hjälpel och rökgaskondensering):",'Slutlig allokering kvv'!$B$1:$AX$1,0),FALSE)/1,"")</f>
        <v>0</v>
      </c>
      <c r="AM186" s="289" t="str">
        <f>IFERROR(1-VLOOKUP($B186,'Slutlig allokering kvv'!$B$2:$AX$550,MATCH("Andel av bränsle i kvv som allokerats till värme, exklusive rökgaskondensering och hjälpel",'Slutlig allokering kvv'!$B$1:$AX$1,0),FALSE),"")</f>
        <v/>
      </c>
      <c r="AO186" s="289" t="str">
        <f t="shared" si="9"/>
        <v/>
      </c>
      <c r="AP186" s="290" t="str">
        <f t="shared" si="10"/>
        <v/>
      </c>
      <c r="AQ186" s="290"/>
      <c r="AR186" s="239" t="str">
        <f t="shared" si="11"/>
        <v/>
      </c>
      <c r="AS186" s="290"/>
    </row>
    <row r="187" spans="1:45" x14ac:dyDescent="0.25">
      <c r="A187" s="2" t="str">
        <f>'Miljövärden för publ företag'!B189</f>
        <v>Ragunda Energi och Teknik AB</v>
      </c>
      <c r="B187" s="2" t="str">
        <f>'Miljövärden för publ företag'!C189</f>
        <v>Hammarstrand</v>
      </c>
      <c r="C187" t="str">
        <f>IFERROR(VLOOKUP($B187,Kraftvärmeprod!$B$1:$AH$479,MATCH(C$2,Kraftvärmeprod!$B$1:$AG$1,0),FALSE)/1,"")</f>
        <v/>
      </c>
      <c r="D187" t="str">
        <f>IFERROR(VLOOKUP($B187,Kraftvärmeprod!$B$1:$AH$479,MATCH(D$2,Kraftvärmeprod!$B$1:$AG$1,0),FALSE)/1,"")</f>
        <v/>
      </c>
      <c r="F187" t="str">
        <f>IF($D187="","",IFERROR(VLOOKUP($B187,Kraftvärmeprod!$B$1:$BX$550,MATCH(F$2,Kraftvärmeprod!$B$1:$VX$1,0),FALSE)/1,0)-IFERROR(VLOOKUP($B187,'Slutlig allokering kvv'!$B$2:$BX$550,MATCH(F$2,'Slutlig allokering kvv'!$B$1:$BX$1,0),FALSE)/1,0))</f>
        <v/>
      </c>
      <c r="G187" t="str">
        <f>IF($D187="","",IFERROR(VLOOKUP($B187,Kraftvärmeprod!$B$1:$BX$550,MATCH(G$2,Kraftvärmeprod!$B$1:$VX$1,0),FALSE)/1,0)-IFERROR(VLOOKUP($B187,'Slutlig allokering kvv'!$B$2:$BX$550,MATCH(G$2,'Slutlig allokering kvv'!$B$1:$BX$1,0),FALSE)/1,0))</f>
        <v/>
      </c>
      <c r="H187" t="str">
        <f>IF($D187="","",IFERROR(VLOOKUP($B187,Kraftvärmeprod!$B$1:$BX$550,MATCH(H$2,Kraftvärmeprod!$B$1:$VX$1,0),FALSE)/1,0)-IFERROR(VLOOKUP($B187,'Slutlig allokering kvv'!$B$2:$BX$550,MATCH(H$2,'Slutlig allokering kvv'!$B$1:$BX$1,0),FALSE)/1,0))</f>
        <v/>
      </c>
      <c r="I187" t="str">
        <f>IF($D187="","",IFERROR(VLOOKUP($B187,Kraftvärmeprod!$B$1:$BX$550,MATCH(I$2,Kraftvärmeprod!$B$1:$VX$1,0),FALSE)/1,0)-IFERROR(VLOOKUP($B187,'Slutlig allokering kvv'!$B$2:$BX$550,MATCH(I$2,'Slutlig allokering kvv'!$B$1:$BX$1,0),FALSE)/1,0))</f>
        <v/>
      </c>
      <c r="J187" t="str">
        <f>IF($D187="","",IFERROR(VLOOKUP($B187,Kraftvärmeprod!$B$1:$BX$550,MATCH(J$2,Kraftvärmeprod!$B$1:$VX$1,0),FALSE)/1,0)-IFERROR(VLOOKUP($B187,'Slutlig allokering kvv'!$B$2:$BX$550,MATCH(J$2,'Slutlig allokering kvv'!$B$1:$BX$1,0),FALSE)/1,0))</f>
        <v/>
      </c>
      <c r="K187" t="str">
        <f>IF($D187="","",IFERROR(VLOOKUP($B187,Kraftvärmeprod!$B$1:$BX$550,MATCH(K$2,Kraftvärmeprod!$B$1:$VX$1,0),FALSE)/1,0)-IFERROR(VLOOKUP($B187,'Slutlig allokering kvv'!$B$2:$BX$550,MATCH(K$2,'Slutlig allokering kvv'!$B$1:$BX$1,0),FALSE)/1,0))</f>
        <v/>
      </c>
      <c r="L187" t="str">
        <f>IF($D187="","",IFERROR(VLOOKUP($B187,Kraftvärmeprod!$B$1:$BX$550,MATCH(L$2,Kraftvärmeprod!$B$1:$VX$1,0),FALSE)/1,0)-IFERROR(VLOOKUP($B187,'Slutlig allokering kvv'!$B$2:$BX$550,MATCH(L$2,'Slutlig allokering kvv'!$B$1:$BX$1,0),FALSE)/1,0))</f>
        <v/>
      </c>
      <c r="M187" t="str">
        <f>IF($D187="","",IFERROR(VLOOKUP($B187,Kraftvärmeprod!$B$1:$BX$550,MATCH(M$2,Kraftvärmeprod!$B$1:$VX$1,0),FALSE)/1,0)-IFERROR(VLOOKUP($B187,'Slutlig allokering kvv'!$B$2:$BX$550,MATCH(M$2,'Slutlig allokering kvv'!$B$1:$BX$1,0),FALSE)/1,0))</f>
        <v/>
      </c>
      <c r="N187" t="str">
        <f>IF($D187="","",IFERROR(VLOOKUP($B187,Kraftvärmeprod!$B$1:$BX$550,MATCH(N$2,Kraftvärmeprod!$B$1:$VX$1,0),FALSE)/1,0)-IFERROR(VLOOKUP($B187,'Slutlig allokering kvv'!$B$2:$BX$550,MATCH(N$2,'Slutlig allokering kvv'!$B$1:$BX$1,0),FALSE)/1,0))</f>
        <v/>
      </c>
      <c r="O187" t="str">
        <f>IF($D187="","",IFERROR(VLOOKUP($B187,Kraftvärmeprod!$B$1:$BX$550,MATCH(O$2,Kraftvärmeprod!$B$1:$VX$1,0),FALSE)/1,0)-IFERROR(VLOOKUP($B187,'Slutlig allokering kvv'!$B$2:$BX$550,MATCH(O$2,'Slutlig allokering kvv'!$B$1:$BX$1,0),FALSE)/1,0))</f>
        <v/>
      </c>
      <c r="P187" t="str">
        <f>IF($D187="","",IFERROR(VLOOKUP($B187,Kraftvärmeprod!$B$1:$BX$550,MATCH(P$2,Kraftvärmeprod!$B$1:$VX$1,0),FALSE)/1,0)-IFERROR(VLOOKUP($B187,'Slutlig allokering kvv'!$B$2:$BX$550,MATCH(P$2,'Slutlig allokering kvv'!$B$1:$BX$1,0),FALSE)/1,0))</f>
        <v/>
      </c>
      <c r="Q187" t="str">
        <f>IF($D187="","",IFERROR(VLOOKUP($B187,Kraftvärmeprod!$B$1:$BX$550,MATCH(Q$2,Kraftvärmeprod!$B$1:$VX$1,0),FALSE)/1,0)-IFERROR(VLOOKUP($B187,'Slutlig allokering kvv'!$B$2:$BX$550,MATCH(Q$2,'Slutlig allokering kvv'!$B$1:$BX$1,0),FALSE)/1,0))</f>
        <v/>
      </c>
      <c r="R187" t="str">
        <f>IF($D187="","",IFERROR(VLOOKUP($B187,Kraftvärmeprod!$B$1:$BX$550,MATCH(R$2,Kraftvärmeprod!$B$1:$VX$1,0),FALSE)/1,0)-IFERROR(VLOOKUP($B187,'Slutlig allokering kvv'!$B$2:$BX$550,MATCH(R$2,'Slutlig allokering kvv'!$B$1:$BX$1,0),FALSE)/1,0))</f>
        <v/>
      </c>
      <c r="S187" t="str">
        <f>IF($D187="","",IFERROR(VLOOKUP($B187,Kraftvärmeprod!$B$1:$BX$550,MATCH(S$2,Kraftvärmeprod!$B$1:$VX$1,0),FALSE)/1,0)-IFERROR(VLOOKUP($B187,'Slutlig allokering kvv'!$B$2:$BX$550,MATCH(S$2,'Slutlig allokering kvv'!$B$1:$BX$1,0),FALSE)/1,0))</f>
        <v/>
      </c>
      <c r="T187" t="str">
        <f>IF($D187="","",IFERROR(VLOOKUP($B187,Kraftvärmeprod!$B$1:$BX$550,MATCH(T$2,Kraftvärmeprod!$B$1:$VX$1,0),FALSE)/1,0)-IFERROR(VLOOKUP($B187,'Slutlig allokering kvv'!$B$2:$BX$550,MATCH(T$2,'Slutlig allokering kvv'!$B$1:$BX$1,0),FALSE)/1,0))</f>
        <v/>
      </c>
      <c r="U187" t="str">
        <f>IF($D187="","",IFERROR(VLOOKUP($B187,Kraftvärmeprod!$B$1:$BX$550,MATCH(U$2,Kraftvärmeprod!$B$1:$VX$1,0),FALSE)/1,0)-IFERROR(VLOOKUP($B187,'Slutlig allokering kvv'!$B$2:$BX$550,MATCH(U$2,'Slutlig allokering kvv'!$B$1:$BX$1,0),FALSE)/1,0))</f>
        <v/>
      </c>
      <c r="V187" t="str">
        <f>IF($D187="","",IFERROR(VLOOKUP($B187,Kraftvärmeprod!$B$1:$BX$550,MATCH(V$2,Kraftvärmeprod!$B$1:$VX$1,0),FALSE)/1,0)-IFERROR(VLOOKUP($B187,'Slutlig allokering kvv'!$B$2:$BX$550,MATCH(V$2,'Slutlig allokering kvv'!$B$1:$BX$1,0),FALSE)/1,0))</f>
        <v/>
      </c>
      <c r="W187" t="str">
        <f>IF($D187="","",IFERROR(VLOOKUP($B187,Kraftvärmeprod!$B$1:$BX$550,MATCH(W$2,Kraftvärmeprod!$B$1:$VX$1,0),FALSE)/1,0)-IFERROR(VLOOKUP($B187,'Slutlig allokering kvv'!$B$2:$BX$550,MATCH(W$2,'Slutlig allokering kvv'!$B$1:$BX$1,0),FALSE)/1,0))</f>
        <v/>
      </c>
      <c r="X187" t="str">
        <f>IF($D187="","",IFERROR(VLOOKUP($B187,Kraftvärmeprod!$B$1:$BX$550,MATCH(X$2,Kraftvärmeprod!$B$1:$VX$1,0),FALSE)/1,0)-IFERROR(VLOOKUP($B187,'Slutlig allokering kvv'!$B$2:$BX$550,MATCH(X$2,'Slutlig allokering kvv'!$B$1:$BX$1,0),FALSE)/1,0))</f>
        <v/>
      </c>
      <c r="Y187" t="str">
        <f>IF($D187="","",IFERROR(VLOOKUP($B187,Kraftvärmeprod!$B$1:$BX$550,MATCH(Y$2,Kraftvärmeprod!$B$1:$VX$1,0),FALSE)/1,0)-IFERROR(VLOOKUP($B187,'Slutlig allokering kvv'!$B$2:$BX$550,MATCH(Y$2,'Slutlig allokering kvv'!$B$1:$BX$1,0),FALSE)/1,0))</f>
        <v/>
      </c>
      <c r="Z187" t="str">
        <f>IF($D187="","",IFERROR(VLOOKUP($B187,Kraftvärmeprod!$B$1:$BX$550,MATCH(Z$2,Kraftvärmeprod!$B$1:$VX$1,0),FALSE)/1,0)-IFERROR(VLOOKUP($B187,'Slutlig allokering kvv'!$B$2:$BX$550,MATCH(Z$2,'Slutlig allokering kvv'!$B$1:$BX$1,0),FALSE)/1,0))</f>
        <v/>
      </c>
      <c r="AA187" t="str">
        <f>IF($D187="","",IFERROR(VLOOKUP($B187,Kraftvärmeprod!$B$1:$BX$550,MATCH(AA$2,Kraftvärmeprod!$B$1:$VX$1,0),FALSE)/1,0)-IFERROR(VLOOKUP($B187,'Slutlig allokering kvv'!$B$2:$BX$550,MATCH(AA$2,'Slutlig allokering kvv'!$B$1:$BX$1,0),FALSE)/1,0))</f>
        <v/>
      </c>
      <c r="AB187" t="str">
        <f>IF($D187="","",IFERROR(VLOOKUP($B187,Kraftvärmeprod!$B$1:$BX$550,MATCH(AB$2,Kraftvärmeprod!$B$1:$VX$1,0),FALSE)/1,0)-IFERROR(VLOOKUP($B187,'Slutlig allokering kvv'!$B$2:$BX$550,MATCH(AB$2,'Slutlig allokering kvv'!$B$1:$BX$1,0),FALSE)/1,0))</f>
        <v/>
      </c>
      <c r="AC187" t="str">
        <f>IF($D187="","",IFERROR(VLOOKUP($B187,Kraftvärmeprod!$B$1:$BX$550,MATCH(AC$2,Kraftvärmeprod!$B$1:$VX$1,0),FALSE)/1,0)-IFERROR(VLOOKUP($B187,'Slutlig allokering kvv'!$B$2:$BX$550,MATCH(AC$2,'Slutlig allokering kvv'!$B$1:$BX$1,0),FALSE)/1,0))</f>
        <v/>
      </c>
      <c r="AE187" t="str">
        <f>IF($D187="","",IFERROR(VLOOKUP($B187,Miljö!$B$1:$E$550,MATCH("Hjälpel kraftvärme (GWh)",Miljö!$B$1:$E$1,0),FALSE)/1,0)-IFERROR(VLOOKUP($B187,'Slutlig allokering kvv'!$B$2:$BX$550,MATCH(AE$2,'Slutlig allokering kvv'!$B$1:$BX$1,0),FALSE)/1,0))</f>
        <v/>
      </c>
      <c r="AI187">
        <f t="shared" si="8"/>
        <v>0</v>
      </c>
      <c r="AK187">
        <f>IFERROR(VLOOKUP($B187,'Slutlig allokering kvv'!$B$2:$AX$550,MATCH("Summa slutlig allokerad tillförd energi (utan hjälpel och rökgaskondensering):",'Slutlig allokering kvv'!$B$1:$AX$1,0),FALSE)/1,"")</f>
        <v>0</v>
      </c>
      <c r="AM187" s="289" t="str">
        <f>IFERROR(1-VLOOKUP($B187,'Slutlig allokering kvv'!$B$2:$AX$550,MATCH("Andel av bränsle i kvv som allokerats till värme, exklusive rökgaskondensering och hjälpel",'Slutlig allokering kvv'!$B$1:$AX$1,0),FALSE),"")</f>
        <v/>
      </c>
      <c r="AO187" s="289" t="str">
        <f t="shared" si="9"/>
        <v/>
      </c>
      <c r="AP187" s="290" t="str">
        <f t="shared" si="10"/>
        <v/>
      </c>
      <c r="AQ187" s="290"/>
      <c r="AR187" s="239" t="str">
        <f t="shared" si="11"/>
        <v/>
      </c>
      <c r="AS187" s="290"/>
    </row>
    <row r="188" spans="1:45" x14ac:dyDescent="0.25">
      <c r="A188" s="2" t="str">
        <f>'Miljövärden för publ företag'!B190</f>
        <v>Ronneby Miljö och Teknik AB</v>
      </c>
      <c r="B188" s="2" t="str">
        <f>'Miljövärden för publ företag'!C190</f>
        <v>Bräkne-Hoby</v>
      </c>
      <c r="C188" t="str">
        <f>IFERROR(VLOOKUP($B188,Kraftvärmeprod!$B$1:$AH$479,MATCH(C$2,Kraftvärmeprod!$B$1:$AG$1,0),FALSE)/1,"")</f>
        <v/>
      </c>
      <c r="D188" t="str">
        <f>IFERROR(VLOOKUP($B188,Kraftvärmeprod!$B$1:$AH$479,MATCH(D$2,Kraftvärmeprod!$B$1:$AG$1,0),FALSE)/1,"")</f>
        <v/>
      </c>
      <c r="F188" t="str">
        <f>IF($D188="","",IFERROR(VLOOKUP($B188,Kraftvärmeprod!$B$1:$BX$550,MATCH(F$2,Kraftvärmeprod!$B$1:$VX$1,0),FALSE)/1,0)-IFERROR(VLOOKUP($B188,'Slutlig allokering kvv'!$B$2:$BX$550,MATCH(F$2,'Slutlig allokering kvv'!$B$1:$BX$1,0),FALSE)/1,0))</f>
        <v/>
      </c>
      <c r="G188" t="str">
        <f>IF($D188="","",IFERROR(VLOOKUP($B188,Kraftvärmeprod!$B$1:$BX$550,MATCH(G$2,Kraftvärmeprod!$B$1:$VX$1,0),FALSE)/1,0)-IFERROR(VLOOKUP($B188,'Slutlig allokering kvv'!$B$2:$BX$550,MATCH(G$2,'Slutlig allokering kvv'!$B$1:$BX$1,0),FALSE)/1,0))</f>
        <v/>
      </c>
      <c r="H188" t="str">
        <f>IF($D188="","",IFERROR(VLOOKUP($B188,Kraftvärmeprod!$B$1:$BX$550,MATCH(H$2,Kraftvärmeprod!$B$1:$VX$1,0),FALSE)/1,0)-IFERROR(VLOOKUP($B188,'Slutlig allokering kvv'!$B$2:$BX$550,MATCH(H$2,'Slutlig allokering kvv'!$B$1:$BX$1,0),FALSE)/1,0))</f>
        <v/>
      </c>
      <c r="I188" t="str">
        <f>IF($D188="","",IFERROR(VLOOKUP($B188,Kraftvärmeprod!$B$1:$BX$550,MATCH(I$2,Kraftvärmeprod!$B$1:$VX$1,0),FALSE)/1,0)-IFERROR(VLOOKUP($B188,'Slutlig allokering kvv'!$B$2:$BX$550,MATCH(I$2,'Slutlig allokering kvv'!$B$1:$BX$1,0),FALSE)/1,0))</f>
        <v/>
      </c>
      <c r="J188" t="str">
        <f>IF($D188="","",IFERROR(VLOOKUP($B188,Kraftvärmeprod!$B$1:$BX$550,MATCH(J$2,Kraftvärmeprod!$B$1:$VX$1,0),FALSE)/1,0)-IFERROR(VLOOKUP($B188,'Slutlig allokering kvv'!$B$2:$BX$550,MATCH(J$2,'Slutlig allokering kvv'!$B$1:$BX$1,0),FALSE)/1,0))</f>
        <v/>
      </c>
      <c r="K188" t="str">
        <f>IF($D188="","",IFERROR(VLOOKUP($B188,Kraftvärmeprod!$B$1:$BX$550,MATCH(K$2,Kraftvärmeprod!$B$1:$VX$1,0),FALSE)/1,0)-IFERROR(VLOOKUP($B188,'Slutlig allokering kvv'!$B$2:$BX$550,MATCH(K$2,'Slutlig allokering kvv'!$B$1:$BX$1,0),FALSE)/1,0))</f>
        <v/>
      </c>
      <c r="L188" t="str">
        <f>IF($D188="","",IFERROR(VLOOKUP($B188,Kraftvärmeprod!$B$1:$BX$550,MATCH(L$2,Kraftvärmeprod!$B$1:$VX$1,0),FALSE)/1,0)-IFERROR(VLOOKUP($B188,'Slutlig allokering kvv'!$B$2:$BX$550,MATCH(L$2,'Slutlig allokering kvv'!$B$1:$BX$1,0),FALSE)/1,0))</f>
        <v/>
      </c>
      <c r="M188" t="str">
        <f>IF($D188="","",IFERROR(VLOOKUP($B188,Kraftvärmeprod!$B$1:$BX$550,MATCH(M$2,Kraftvärmeprod!$B$1:$VX$1,0),FALSE)/1,0)-IFERROR(VLOOKUP($B188,'Slutlig allokering kvv'!$B$2:$BX$550,MATCH(M$2,'Slutlig allokering kvv'!$B$1:$BX$1,0),FALSE)/1,0))</f>
        <v/>
      </c>
      <c r="N188" t="str">
        <f>IF($D188="","",IFERROR(VLOOKUP($B188,Kraftvärmeprod!$B$1:$BX$550,MATCH(N$2,Kraftvärmeprod!$B$1:$VX$1,0),FALSE)/1,0)-IFERROR(VLOOKUP($B188,'Slutlig allokering kvv'!$B$2:$BX$550,MATCH(N$2,'Slutlig allokering kvv'!$B$1:$BX$1,0),FALSE)/1,0))</f>
        <v/>
      </c>
      <c r="O188" t="str">
        <f>IF($D188="","",IFERROR(VLOOKUP($B188,Kraftvärmeprod!$B$1:$BX$550,MATCH(O$2,Kraftvärmeprod!$B$1:$VX$1,0),FALSE)/1,0)-IFERROR(VLOOKUP($B188,'Slutlig allokering kvv'!$B$2:$BX$550,MATCH(O$2,'Slutlig allokering kvv'!$B$1:$BX$1,0),FALSE)/1,0))</f>
        <v/>
      </c>
      <c r="P188" t="str">
        <f>IF($D188="","",IFERROR(VLOOKUP($B188,Kraftvärmeprod!$B$1:$BX$550,MATCH(P$2,Kraftvärmeprod!$B$1:$VX$1,0),FALSE)/1,0)-IFERROR(VLOOKUP($B188,'Slutlig allokering kvv'!$B$2:$BX$550,MATCH(P$2,'Slutlig allokering kvv'!$B$1:$BX$1,0),FALSE)/1,0))</f>
        <v/>
      </c>
      <c r="Q188" t="str">
        <f>IF($D188="","",IFERROR(VLOOKUP($B188,Kraftvärmeprod!$B$1:$BX$550,MATCH(Q$2,Kraftvärmeprod!$B$1:$VX$1,0),FALSE)/1,0)-IFERROR(VLOOKUP($B188,'Slutlig allokering kvv'!$B$2:$BX$550,MATCH(Q$2,'Slutlig allokering kvv'!$B$1:$BX$1,0),FALSE)/1,0))</f>
        <v/>
      </c>
      <c r="R188" t="str">
        <f>IF($D188="","",IFERROR(VLOOKUP($B188,Kraftvärmeprod!$B$1:$BX$550,MATCH(R$2,Kraftvärmeprod!$B$1:$VX$1,0),FALSE)/1,0)-IFERROR(VLOOKUP($B188,'Slutlig allokering kvv'!$B$2:$BX$550,MATCH(R$2,'Slutlig allokering kvv'!$B$1:$BX$1,0),FALSE)/1,0))</f>
        <v/>
      </c>
      <c r="S188" t="str">
        <f>IF($D188="","",IFERROR(VLOOKUP($B188,Kraftvärmeprod!$B$1:$BX$550,MATCH(S$2,Kraftvärmeprod!$B$1:$VX$1,0),FALSE)/1,0)-IFERROR(VLOOKUP($B188,'Slutlig allokering kvv'!$B$2:$BX$550,MATCH(S$2,'Slutlig allokering kvv'!$B$1:$BX$1,0),FALSE)/1,0))</f>
        <v/>
      </c>
      <c r="T188" t="str">
        <f>IF($D188="","",IFERROR(VLOOKUP($B188,Kraftvärmeprod!$B$1:$BX$550,MATCH(T$2,Kraftvärmeprod!$B$1:$VX$1,0),FALSE)/1,0)-IFERROR(VLOOKUP($B188,'Slutlig allokering kvv'!$B$2:$BX$550,MATCH(T$2,'Slutlig allokering kvv'!$B$1:$BX$1,0),FALSE)/1,0))</f>
        <v/>
      </c>
      <c r="U188" t="str">
        <f>IF($D188="","",IFERROR(VLOOKUP($B188,Kraftvärmeprod!$B$1:$BX$550,MATCH(U$2,Kraftvärmeprod!$B$1:$VX$1,0),FALSE)/1,0)-IFERROR(VLOOKUP($B188,'Slutlig allokering kvv'!$B$2:$BX$550,MATCH(U$2,'Slutlig allokering kvv'!$B$1:$BX$1,0),FALSE)/1,0))</f>
        <v/>
      </c>
      <c r="V188" t="str">
        <f>IF($D188="","",IFERROR(VLOOKUP($B188,Kraftvärmeprod!$B$1:$BX$550,MATCH(V$2,Kraftvärmeprod!$B$1:$VX$1,0),FALSE)/1,0)-IFERROR(VLOOKUP($B188,'Slutlig allokering kvv'!$B$2:$BX$550,MATCH(V$2,'Slutlig allokering kvv'!$B$1:$BX$1,0),FALSE)/1,0))</f>
        <v/>
      </c>
      <c r="W188" t="str">
        <f>IF($D188="","",IFERROR(VLOOKUP($B188,Kraftvärmeprod!$B$1:$BX$550,MATCH(W$2,Kraftvärmeprod!$B$1:$VX$1,0),FALSE)/1,0)-IFERROR(VLOOKUP($B188,'Slutlig allokering kvv'!$B$2:$BX$550,MATCH(W$2,'Slutlig allokering kvv'!$B$1:$BX$1,0),FALSE)/1,0))</f>
        <v/>
      </c>
      <c r="X188" t="str">
        <f>IF($D188="","",IFERROR(VLOOKUP($B188,Kraftvärmeprod!$B$1:$BX$550,MATCH(X$2,Kraftvärmeprod!$B$1:$VX$1,0),FALSE)/1,0)-IFERROR(VLOOKUP($B188,'Slutlig allokering kvv'!$B$2:$BX$550,MATCH(X$2,'Slutlig allokering kvv'!$B$1:$BX$1,0),FALSE)/1,0))</f>
        <v/>
      </c>
      <c r="Y188" t="str">
        <f>IF($D188="","",IFERROR(VLOOKUP($B188,Kraftvärmeprod!$B$1:$BX$550,MATCH(Y$2,Kraftvärmeprod!$B$1:$VX$1,0),FALSE)/1,0)-IFERROR(VLOOKUP($B188,'Slutlig allokering kvv'!$B$2:$BX$550,MATCH(Y$2,'Slutlig allokering kvv'!$B$1:$BX$1,0),FALSE)/1,0))</f>
        <v/>
      </c>
      <c r="Z188" t="str">
        <f>IF($D188="","",IFERROR(VLOOKUP($B188,Kraftvärmeprod!$B$1:$BX$550,MATCH(Z$2,Kraftvärmeprod!$B$1:$VX$1,0),FALSE)/1,0)-IFERROR(VLOOKUP($B188,'Slutlig allokering kvv'!$B$2:$BX$550,MATCH(Z$2,'Slutlig allokering kvv'!$B$1:$BX$1,0),FALSE)/1,0))</f>
        <v/>
      </c>
      <c r="AA188" t="str">
        <f>IF($D188="","",IFERROR(VLOOKUP($B188,Kraftvärmeprod!$B$1:$BX$550,MATCH(AA$2,Kraftvärmeprod!$B$1:$VX$1,0),FALSE)/1,0)-IFERROR(VLOOKUP($B188,'Slutlig allokering kvv'!$B$2:$BX$550,MATCH(AA$2,'Slutlig allokering kvv'!$B$1:$BX$1,0),FALSE)/1,0))</f>
        <v/>
      </c>
      <c r="AB188" t="str">
        <f>IF($D188="","",IFERROR(VLOOKUP($B188,Kraftvärmeprod!$B$1:$BX$550,MATCH(AB$2,Kraftvärmeprod!$B$1:$VX$1,0),FALSE)/1,0)-IFERROR(VLOOKUP($B188,'Slutlig allokering kvv'!$B$2:$BX$550,MATCH(AB$2,'Slutlig allokering kvv'!$B$1:$BX$1,0),FALSE)/1,0))</f>
        <v/>
      </c>
      <c r="AC188" t="str">
        <f>IF($D188="","",IFERROR(VLOOKUP($B188,Kraftvärmeprod!$B$1:$BX$550,MATCH(AC$2,Kraftvärmeprod!$B$1:$VX$1,0),FALSE)/1,0)-IFERROR(VLOOKUP($B188,'Slutlig allokering kvv'!$B$2:$BX$550,MATCH(AC$2,'Slutlig allokering kvv'!$B$1:$BX$1,0),FALSE)/1,0))</f>
        <v/>
      </c>
      <c r="AE188" t="str">
        <f>IF($D188="","",IFERROR(VLOOKUP($B188,Miljö!$B$1:$E$550,MATCH("Hjälpel kraftvärme (GWh)",Miljö!$B$1:$E$1,0),FALSE)/1,0)-IFERROR(VLOOKUP($B188,'Slutlig allokering kvv'!$B$2:$BX$550,MATCH(AE$2,'Slutlig allokering kvv'!$B$1:$BX$1,0),FALSE)/1,0))</f>
        <v/>
      </c>
      <c r="AI188">
        <f t="shared" si="8"/>
        <v>0</v>
      </c>
      <c r="AK188">
        <f>IFERROR(VLOOKUP($B188,'Slutlig allokering kvv'!$B$2:$AX$550,MATCH("Summa slutlig allokerad tillförd energi (utan hjälpel och rökgaskondensering):",'Slutlig allokering kvv'!$B$1:$AX$1,0),FALSE)/1,"")</f>
        <v>0</v>
      </c>
      <c r="AM188" s="289" t="str">
        <f>IFERROR(1-VLOOKUP($B188,'Slutlig allokering kvv'!$B$2:$AX$550,MATCH("Andel av bränsle i kvv som allokerats till värme, exklusive rökgaskondensering och hjälpel",'Slutlig allokering kvv'!$B$1:$AX$1,0),FALSE),"")</f>
        <v/>
      </c>
      <c r="AO188" s="289" t="str">
        <f t="shared" si="9"/>
        <v/>
      </c>
      <c r="AP188" s="290" t="str">
        <f t="shared" si="10"/>
        <v/>
      </c>
      <c r="AQ188" s="290"/>
      <c r="AR188" s="239" t="str">
        <f t="shared" si="11"/>
        <v/>
      </c>
      <c r="AS188" s="290"/>
    </row>
    <row r="189" spans="1:45" x14ac:dyDescent="0.25">
      <c r="A189" s="2" t="str">
        <f>'Miljövärden för publ företag'!B191</f>
        <v>Ronneby Miljö och Teknik AB</v>
      </c>
      <c r="B189" s="2" t="str">
        <f>'Miljövärden för publ företag'!C191</f>
        <v>Ronneby-Kallinge</v>
      </c>
      <c r="C189" t="str">
        <f>IFERROR(VLOOKUP($B189,Kraftvärmeprod!$B$1:$AH$479,MATCH(C$2,Kraftvärmeprod!$B$1:$AG$1,0),FALSE)/1,"")</f>
        <v/>
      </c>
      <c r="D189" t="str">
        <f>IFERROR(VLOOKUP($B189,Kraftvärmeprod!$B$1:$AH$479,MATCH(D$2,Kraftvärmeprod!$B$1:$AG$1,0),FALSE)/1,"")</f>
        <v/>
      </c>
      <c r="F189" t="str">
        <f>IF($D189="","",IFERROR(VLOOKUP($B189,Kraftvärmeprod!$B$1:$BX$550,MATCH(F$2,Kraftvärmeprod!$B$1:$VX$1,0),FALSE)/1,0)-IFERROR(VLOOKUP($B189,'Slutlig allokering kvv'!$B$2:$BX$550,MATCH(F$2,'Slutlig allokering kvv'!$B$1:$BX$1,0),FALSE)/1,0))</f>
        <v/>
      </c>
      <c r="G189" t="str">
        <f>IF($D189="","",IFERROR(VLOOKUP($B189,Kraftvärmeprod!$B$1:$BX$550,MATCH(G$2,Kraftvärmeprod!$B$1:$VX$1,0),FALSE)/1,0)-IFERROR(VLOOKUP($B189,'Slutlig allokering kvv'!$B$2:$BX$550,MATCH(G$2,'Slutlig allokering kvv'!$B$1:$BX$1,0),FALSE)/1,0))</f>
        <v/>
      </c>
      <c r="H189" t="str">
        <f>IF($D189="","",IFERROR(VLOOKUP($B189,Kraftvärmeprod!$B$1:$BX$550,MATCH(H$2,Kraftvärmeprod!$B$1:$VX$1,0),FALSE)/1,0)-IFERROR(VLOOKUP($B189,'Slutlig allokering kvv'!$B$2:$BX$550,MATCH(H$2,'Slutlig allokering kvv'!$B$1:$BX$1,0),FALSE)/1,0))</f>
        <v/>
      </c>
      <c r="I189" t="str">
        <f>IF($D189="","",IFERROR(VLOOKUP($B189,Kraftvärmeprod!$B$1:$BX$550,MATCH(I$2,Kraftvärmeprod!$B$1:$VX$1,0),FALSE)/1,0)-IFERROR(VLOOKUP($B189,'Slutlig allokering kvv'!$B$2:$BX$550,MATCH(I$2,'Slutlig allokering kvv'!$B$1:$BX$1,0),FALSE)/1,0))</f>
        <v/>
      </c>
      <c r="J189" t="str">
        <f>IF($D189="","",IFERROR(VLOOKUP($B189,Kraftvärmeprod!$B$1:$BX$550,MATCH(J$2,Kraftvärmeprod!$B$1:$VX$1,0),FALSE)/1,0)-IFERROR(VLOOKUP($B189,'Slutlig allokering kvv'!$B$2:$BX$550,MATCH(J$2,'Slutlig allokering kvv'!$B$1:$BX$1,0),FALSE)/1,0))</f>
        <v/>
      </c>
      <c r="K189" t="str">
        <f>IF($D189="","",IFERROR(VLOOKUP($B189,Kraftvärmeprod!$B$1:$BX$550,MATCH(K$2,Kraftvärmeprod!$B$1:$VX$1,0),FALSE)/1,0)-IFERROR(VLOOKUP($B189,'Slutlig allokering kvv'!$B$2:$BX$550,MATCH(K$2,'Slutlig allokering kvv'!$B$1:$BX$1,0),FALSE)/1,0))</f>
        <v/>
      </c>
      <c r="L189" t="str">
        <f>IF($D189="","",IFERROR(VLOOKUP($B189,Kraftvärmeprod!$B$1:$BX$550,MATCH(L$2,Kraftvärmeprod!$B$1:$VX$1,0),FALSE)/1,0)-IFERROR(VLOOKUP($B189,'Slutlig allokering kvv'!$B$2:$BX$550,MATCH(L$2,'Slutlig allokering kvv'!$B$1:$BX$1,0),FALSE)/1,0))</f>
        <v/>
      </c>
      <c r="M189" t="str">
        <f>IF($D189="","",IFERROR(VLOOKUP($B189,Kraftvärmeprod!$B$1:$BX$550,MATCH(M$2,Kraftvärmeprod!$B$1:$VX$1,0),FALSE)/1,0)-IFERROR(VLOOKUP($B189,'Slutlig allokering kvv'!$B$2:$BX$550,MATCH(M$2,'Slutlig allokering kvv'!$B$1:$BX$1,0),FALSE)/1,0))</f>
        <v/>
      </c>
      <c r="N189" t="str">
        <f>IF($D189="","",IFERROR(VLOOKUP($B189,Kraftvärmeprod!$B$1:$BX$550,MATCH(N$2,Kraftvärmeprod!$B$1:$VX$1,0),FALSE)/1,0)-IFERROR(VLOOKUP($B189,'Slutlig allokering kvv'!$B$2:$BX$550,MATCH(N$2,'Slutlig allokering kvv'!$B$1:$BX$1,0),FALSE)/1,0))</f>
        <v/>
      </c>
      <c r="O189" t="str">
        <f>IF($D189="","",IFERROR(VLOOKUP($B189,Kraftvärmeprod!$B$1:$BX$550,MATCH(O$2,Kraftvärmeprod!$B$1:$VX$1,0),FALSE)/1,0)-IFERROR(VLOOKUP($B189,'Slutlig allokering kvv'!$B$2:$BX$550,MATCH(O$2,'Slutlig allokering kvv'!$B$1:$BX$1,0),FALSE)/1,0))</f>
        <v/>
      </c>
      <c r="P189" t="str">
        <f>IF($D189="","",IFERROR(VLOOKUP($B189,Kraftvärmeprod!$B$1:$BX$550,MATCH(P$2,Kraftvärmeprod!$B$1:$VX$1,0),FALSE)/1,0)-IFERROR(VLOOKUP($B189,'Slutlig allokering kvv'!$B$2:$BX$550,MATCH(P$2,'Slutlig allokering kvv'!$B$1:$BX$1,0),FALSE)/1,0))</f>
        <v/>
      </c>
      <c r="Q189" t="str">
        <f>IF($D189="","",IFERROR(VLOOKUP($B189,Kraftvärmeprod!$B$1:$BX$550,MATCH(Q$2,Kraftvärmeprod!$B$1:$VX$1,0),FALSE)/1,0)-IFERROR(VLOOKUP($B189,'Slutlig allokering kvv'!$B$2:$BX$550,MATCH(Q$2,'Slutlig allokering kvv'!$B$1:$BX$1,0),FALSE)/1,0))</f>
        <v/>
      </c>
      <c r="R189" t="str">
        <f>IF($D189="","",IFERROR(VLOOKUP($B189,Kraftvärmeprod!$B$1:$BX$550,MATCH(R$2,Kraftvärmeprod!$B$1:$VX$1,0),FALSE)/1,0)-IFERROR(VLOOKUP($B189,'Slutlig allokering kvv'!$B$2:$BX$550,MATCH(R$2,'Slutlig allokering kvv'!$B$1:$BX$1,0),FALSE)/1,0))</f>
        <v/>
      </c>
      <c r="S189" t="str">
        <f>IF($D189="","",IFERROR(VLOOKUP($B189,Kraftvärmeprod!$B$1:$BX$550,MATCH(S$2,Kraftvärmeprod!$B$1:$VX$1,0),FALSE)/1,0)-IFERROR(VLOOKUP($B189,'Slutlig allokering kvv'!$B$2:$BX$550,MATCH(S$2,'Slutlig allokering kvv'!$B$1:$BX$1,0),FALSE)/1,0))</f>
        <v/>
      </c>
      <c r="T189" t="str">
        <f>IF($D189="","",IFERROR(VLOOKUP($B189,Kraftvärmeprod!$B$1:$BX$550,MATCH(T$2,Kraftvärmeprod!$B$1:$VX$1,0),FALSE)/1,0)-IFERROR(VLOOKUP($B189,'Slutlig allokering kvv'!$B$2:$BX$550,MATCH(T$2,'Slutlig allokering kvv'!$B$1:$BX$1,0),FALSE)/1,0))</f>
        <v/>
      </c>
      <c r="U189" t="str">
        <f>IF($D189="","",IFERROR(VLOOKUP($B189,Kraftvärmeprod!$B$1:$BX$550,MATCH(U$2,Kraftvärmeprod!$B$1:$VX$1,0),FALSE)/1,0)-IFERROR(VLOOKUP($B189,'Slutlig allokering kvv'!$B$2:$BX$550,MATCH(U$2,'Slutlig allokering kvv'!$B$1:$BX$1,0),FALSE)/1,0))</f>
        <v/>
      </c>
      <c r="V189" t="str">
        <f>IF($D189="","",IFERROR(VLOOKUP($B189,Kraftvärmeprod!$B$1:$BX$550,MATCH(V$2,Kraftvärmeprod!$B$1:$VX$1,0),FALSE)/1,0)-IFERROR(VLOOKUP($B189,'Slutlig allokering kvv'!$B$2:$BX$550,MATCH(V$2,'Slutlig allokering kvv'!$B$1:$BX$1,0),FALSE)/1,0))</f>
        <v/>
      </c>
      <c r="W189" t="str">
        <f>IF($D189="","",IFERROR(VLOOKUP($B189,Kraftvärmeprod!$B$1:$BX$550,MATCH(W$2,Kraftvärmeprod!$B$1:$VX$1,0),FALSE)/1,0)-IFERROR(VLOOKUP($B189,'Slutlig allokering kvv'!$B$2:$BX$550,MATCH(W$2,'Slutlig allokering kvv'!$B$1:$BX$1,0),FALSE)/1,0))</f>
        <v/>
      </c>
      <c r="X189" t="str">
        <f>IF($D189="","",IFERROR(VLOOKUP($B189,Kraftvärmeprod!$B$1:$BX$550,MATCH(X$2,Kraftvärmeprod!$B$1:$VX$1,0),FALSE)/1,0)-IFERROR(VLOOKUP($B189,'Slutlig allokering kvv'!$B$2:$BX$550,MATCH(X$2,'Slutlig allokering kvv'!$B$1:$BX$1,0),FALSE)/1,0))</f>
        <v/>
      </c>
      <c r="Y189" t="str">
        <f>IF($D189="","",IFERROR(VLOOKUP($B189,Kraftvärmeprod!$B$1:$BX$550,MATCH(Y$2,Kraftvärmeprod!$B$1:$VX$1,0),FALSE)/1,0)-IFERROR(VLOOKUP($B189,'Slutlig allokering kvv'!$B$2:$BX$550,MATCH(Y$2,'Slutlig allokering kvv'!$B$1:$BX$1,0),FALSE)/1,0))</f>
        <v/>
      </c>
      <c r="Z189" t="str">
        <f>IF($D189="","",IFERROR(VLOOKUP($B189,Kraftvärmeprod!$B$1:$BX$550,MATCH(Z$2,Kraftvärmeprod!$B$1:$VX$1,0),FALSE)/1,0)-IFERROR(VLOOKUP($B189,'Slutlig allokering kvv'!$B$2:$BX$550,MATCH(Z$2,'Slutlig allokering kvv'!$B$1:$BX$1,0),FALSE)/1,0))</f>
        <v/>
      </c>
      <c r="AA189" t="str">
        <f>IF($D189="","",IFERROR(VLOOKUP($B189,Kraftvärmeprod!$B$1:$BX$550,MATCH(AA$2,Kraftvärmeprod!$B$1:$VX$1,0),FALSE)/1,0)-IFERROR(VLOOKUP($B189,'Slutlig allokering kvv'!$B$2:$BX$550,MATCH(AA$2,'Slutlig allokering kvv'!$B$1:$BX$1,0),FALSE)/1,0))</f>
        <v/>
      </c>
      <c r="AB189" t="str">
        <f>IF($D189="","",IFERROR(VLOOKUP($B189,Kraftvärmeprod!$B$1:$BX$550,MATCH(AB$2,Kraftvärmeprod!$B$1:$VX$1,0),FALSE)/1,0)-IFERROR(VLOOKUP($B189,'Slutlig allokering kvv'!$B$2:$BX$550,MATCH(AB$2,'Slutlig allokering kvv'!$B$1:$BX$1,0),FALSE)/1,0))</f>
        <v/>
      </c>
      <c r="AC189" t="str">
        <f>IF($D189="","",IFERROR(VLOOKUP($B189,Kraftvärmeprod!$B$1:$BX$550,MATCH(AC$2,Kraftvärmeprod!$B$1:$VX$1,0),FALSE)/1,0)-IFERROR(VLOOKUP($B189,'Slutlig allokering kvv'!$B$2:$BX$550,MATCH(AC$2,'Slutlig allokering kvv'!$B$1:$BX$1,0),FALSE)/1,0))</f>
        <v/>
      </c>
      <c r="AE189" t="str">
        <f>IF($D189="","",IFERROR(VLOOKUP($B189,Miljö!$B$1:$E$550,MATCH("Hjälpel kraftvärme (GWh)",Miljö!$B$1:$E$1,0),FALSE)/1,0)-IFERROR(VLOOKUP($B189,'Slutlig allokering kvv'!$B$2:$BX$550,MATCH(AE$2,'Slutlig allokering kvv'!$B$1:$BX$1,0),FALSE)/1,0))</f>
        <v/>
      </c>
      <c r="AI189">
        <f t="shared" si="8"/>
        <v>0</v>
      </c>
      <c r="AK189">
        <f>IFERROR(VLOOKUP($B189,'Slutlig allokering kvv'!$B$2:$AX$550,MATCH("Summa slutlig allokerad tillförd energi (utan hjälpel och rökgaskondensering):",'Slutlig allokering kvv'!$B$1:$AX$1,0),FALSE)/1,"")</f>
        <v>0</v>
      </c>
      <c r="AM189" s="289" t="str">
        <f>IFERROR(1-VLOOKUP($B189,'Slutlig allokering kvv'!$B$2:$AX$550,MATCH("Andel av bränsle i kvv som allokerats till värme, exklusive rökgaskondensering och hjälpel",'Slutlig allokering kvv'!$B$1:$AX$1,0),FALSE),"")</f>
        <v/>
      </c>
      <c r="AO189" s="289" t="str">
        <f t="shared" si="9"/>
        <v/>
      </c>
      <c r="AP189" s="290" t="str">
        <f t="shared" si="10"/>
        <v/>
      </c>
      <c r="AQ189" s="290"/>
      <c r="AR189" s="239" t="str">
        <f t="shared" si="11"/>
        <v/>
      </c>
      <c r="AS189" s="290"/>
    </row>
    <row r="190" spans="1:45" x14ac:dyDescent="0.25">
      <c r="A190" s="2" t="str">
        <f>'Miljövärden för publ företag'!B192</f>
        <v>Sala-Heby Energi AB</v>
      </c>
      <c r="B190" s="2" t="str">
        <f>'Miljövärden för publ företag'!C192</f>
        <v>Sala-Heby</v>
      </c>
      <c r="C190">
        <f>IFERROR(VLOOKUP($B190,Kraftvärmeprod!$B$1:$AH$479,MATCH(C$2,Kraftvärmeprod!$B$1:$AG$1,0),FALSE)/1,"")</f>
        <v>92.585999999999999</v>
      </c>
      <c r="D190">
        <f>IFERROR(VLOOKUP($B190,Kraftvärmeprod!$B$1:$AH$479,MATCH(D$2,Kraftvärmeprod!$B$1:$AG$1,0),FALSE)/1,"")</f>
        <v>23.61</v>
      </c>
      <c r="F190">
        <f>IF($D190="","",IFERROR(VLOOKUP($B190,Kraftvärmeprod!$B$1:$BX$550,MATCH(F$2,Kraftvärmeprod!$B$1:$VX$1,0),FALSE)/1,0)-IFERROR(VLOOKUP($B190,'Slutlig allokering kvv'!$B$2:$BX$550,MATCH(F$2,'Slutlig allokering kvv'!$B$1:$BX$1,0),FALSE)/1,0))</f>
        <v>0</v>
      </c>
      <c r="G190">
        <f>IF($D190="","",IFERROR(VLOOKUP($B190,Kraftvärmeprod!$B$1:$BX$550,MATCH(G$2,Kraftvärmeprod!$B$1:$VX$1,0),FALSE)/1,0)-IFERROR(VLOOKUP($B190,'Slutlig allokering kvv'!$B$2:$BX$550,MATCH(G$2,'Slutlig allokering kvv'!$B$1:$BX$1,0),FALSE)/1,0))</f>
        <v>0</v>
      </c>
      <c r="H190">
        <f>IF($D190="","",IFERROR(VLOOKUP($B190,Kraftvärmeprod!$B$1:$BX$550,MATCH(H$2,Kraftvärmeprod!$B$1:$VX$1,0),FALSE)/1,0)-IFERROR(VLOOKUP($B190,'Slutlig allokering kvv'!$B$2:$BX$550,MATCH(H$2,'Slutlig allokering kvv'!$B$1:$BX$1,0),FALSE)/1,0))</f>
        <v>0</v>
      </c>
      <c r="I190">
        <f>IF($D190="","",IFERROR(VLOOKUP($B190,Kraftvärmeprod!$B$1:$BX$550,MATCH(I$2,Kraftvärmeprod!$B$1:$VX$1,0),FALSE)/1,0)-IFERROR(VLOOKUP($B190,'Slutlig allokering kvv'!$B$2:$BX$550,MATCH(I$2,'Slutlig allokering kvv'!$B$1:$BX$1,0),FALSE)/1,0))</f>
        <v>0</v>
      </c>
      <c r="J190">
        <f>IF($D190="","",IFERROR(VLOOKUP($B190,Kraftvärmeprod!$B$1:$BX$550,MATCH(J$2,Kraftvärmeprod!$B$1:$VX$1,0),FALSE)/1,0)-IFERROR(VLOOKUP($B190,'Slutlig allokering kvv'!$B$2:$BX$550,MATCH(J$2,'Slutlig allokering kvv'!$B$1:$BX$1,0),FALSE)/1,0))</f>
        <v>0</v>
      </c>
      <c r="K190">
        <f>IF($D190="","",IFERROR(VLOOKUP($B190,Kraftvärmeprod!$B$1:$BX$550,MATCH(K$2,Kraftvärmeprod!$B$1:$VX$1,0),FALSE)/1,0)-IFERROR(VLOOKUP($B190,'Slutlig allokering kvv'!$B$2:$BX$550,MATCH(K$2,'Slutlig allokering kvv'!$B$1:$BX$1,0),FALSE)/1,0))</f>
        <v>0</v>
      </c>
      <c r="L190">
        <f>IF($D190="","",IFERROR(VLOOKUP($B190,Kraftvärmeprod!$B$1:$BX$550,MATCH(L$2,Kraftvärmeprod!$B$1:$VX$1,0),FALSE)/1,0)-IFERROR(VLOOKUP($B190,'Slutlig allokering kvv'!$B$2:$BX$550,MATCH(L$2,'Slutlig allokering kvv'!$B$1:$BX$1,0),FALSE)/1,0))</f>
        <v>31.01550000000001</v>
      </c>
      <c r="M190">
        <f>IF($D190="","",IFERROR(VLOOKUP($B190,Kraftvärmeprod!$B$1:$BX$550,MATCH(M$2,Kraftvärmeprod!$B$1:$VX$1,0),FALSE)/1,0)-IFERROR(VLOOKUP($B190,'Slutlig allokering kvv'!$B$2:$BX$550,MATCH(M$2,'Slutlig allokering kvv'!$B$1:$BX$1,0),FALSE)/1,0))</f>
        <v>0</v>
      </c>
      <c r="N190">
        <f>IF($D190="","",IFERROR(VLOOKUP($B190,Kraftvärmeprod!$B$1:$BX$550,MATCH(N$2,Kraftvärmeprod!$B$1:$VX$1,0),FALSE)/1,0)-IFERROR(VLOOKUP($B190,'Slutlig allokering kvv'!$B$2:$BX$550,MATCH(N$2,'Slutlig allokering kvv'!$B$1:$BX$1,0),FALSE)/1,0))</f>
        <v>19.922099999999997</v>
      </c>
      <c r="O190">
        <f>IF($D190="","",IFERROR(VLOOKUP($B190,Kraftvärmeprod!$B$1:$BX$550,MATCH(O$2,Kraftvärmeprod!$B$1:$VX$1,0),FALSE)/1,0)-IFERROR(VLOOKUP($B190,'Slutlig allokering kvv'!$B$2:$BX$550,MATCH(O$2,'Slutlig allokering kvv'!$B$1:$BX$1,0),FALSE)/1,0))</f>
        <v>0.75552000000000019</v>
      </c>
      <c r="P190">
        <f>IF($D190="","",IFERROR(VLOOKUP($B190,Kraftvärmeprod!$B$1:$BX$550,MATCH(P$2,Kraftvärmeprod!$B$1:$VX$1,0),FALSE)/1,0)-IFERROR(VLOOKUP($B190,'Slutlig allokering kvv'!$B$2:$BX$550,MATCH(P$2,'Slutlig allokering kvv'!$B$1:$BX$1,0),FALSE)/1,0))</f>
        <v>0</v>
      </c>
      <c r="Q190">
        <f>IF($D190="","",IFERROR(VLOOKUP($B190,Kraftvärmeprod!$B$1:$BX$550,MATCH(Q$2,Kraftvärmeprod!$B$1:$VX$1,0),FALSE)/1,0)-IFERROR(VLOOKUP($B190,'Slutlig allokering kvv'!$B$2:$BX$550,MATCH(Q$2,'Slutlig allokering kvv'!$B$1:$BX$1,0),FALSE)/1,0))</f>
        <v>0</v>
      </c>
      <c r="R190">
        <f>IF($D190="","",IFERROR(VLOOKUP($B190,Kraftvärmeprod!$B$1:$BX$550,MATCH(R$2,Kraftvärmeprod!$B$1:$VX$1,0),FALSE)/1,0)-IFERROR(VLOOKUP($B190,'Slutlig allokering kvv'!$B$2:$BX$550,MATCH(R$2,'Slutlig allokering kvv'!$B$1:$BX$1,0),FALSE)/1,0))</f>
        <v>0</v>
      </c>
      <c r="S190">
        <f>IF($D190="","",IFERROR(VLOOKUP($B190,Kraftvärmeprod!$B$1:$BX$550,MATCH(S$2,Kraftvärmeprod!$B$1:$VX$1,0),FALSE)/1,0)-IFERROR(VLOOKUP($B190,'Slutlig allokering kvv'!$B$2:$BX$550,MATCH(S$2,'Slutlig allokering kvv'!$B$1:$BX$1,0),FALSE)/1,0))</f>
        <v>0</v>
      </c>
      <c r="T190">
        <f>IF($D190="","",IFERROR(VLOOKUP($B190,Kraftvärmeprod!$B$1:$BX$550,MATCH(T$2,Kraftvärmeprod!$B$1:$VX$1,0),FALSE)/1,0)-IFERROR(VLOOKUP($B190,'Slutlig allokering kvv'!$B$2:$BX$550,MATCH(T$2,'Slutlig allokering kvv'!$B$1:$BX$1,0),FALSE)/1,0))</f>
        <v>0</v>
      </c>
      <c r="U190">
        <f>IF($D190="","",IFERROR(VLOOKUP($B190,Kraftvärmeprod!$B$1:$BX$550,MATCH(U$2,Kraftvärmeprod!$B$1:$VX$1,0),FALSE)/1,0)-IFERROR(VLOOKUP($B190,'Slutlig allokering kvv'!$B$2:$BX$550,MATCH(U$2,'Slutlig allokering kvv'!$B$1:$BX$1,0),FALSE)/1,0))</f>
        <v>0</v>
      </c>
      <c r="V190">
        <f>IF($D190="","",IFERROR(VLOOKUP($B190,Kraftvärmeprod!$B$1:$BX$550,MATCH(V$2,Kraftvärmeprod!$B$1:$VX$1,0),FALSE)/1,0)-IFERROR(VLOOKUP($B190,'Slutlig allokering kvv'!$B$2:$BX$550,MATCH(V$2,'Slutlig allokering kvv'!$B$1:$BX$1,0),FALSE)/1,0))</f>
        <v>0</v>
      </c>
      <c r="W190">
        <f>IF($D190="","",IFERROR(VLOOKUP($B190,Kraftvärmeprod!$B$1:$BX$550,MATCH(W$2,Kraftvärmeprod!$B$1:$VX$1,0),FALSE)/1,0)-IFERROR(VLOOKUP($B190,'Slutlig allokering kvv'!$B$2:$BX$550,MATCH(W$2,'Slutlig allokering kvv'!$B$1:$BX$1,0),FALSE)/1,0))</f>
        <v>0</v>
      </c>
      <c r="X190">
        <f>IF($D190="","",IFERROR(VLOOKUP($B190,Kraftvärmeprod!$B$1:$BX$550,MATCH(X$2,Kraftvärmeprod!$B$1:$VX$1,0),FALSE)/1,0)-IFERROR(VLOOKUP($B190,'Slutlig allokering kvv'!$B$2:$BX$550,MATCH(X$2,'Slutlig allokering kvv'!$B$1:$BX$1,0),FALSE)/1,0))</f>
        <v>2.6542299999999998E-2</v>
      </c>
      <c r="Y190">
        <f>IF($D190="","",IFERROR(VLOOKUP($B190,Kraftvärmeprod!$B$1:$BX$550,MATCH(Y$2,Kraftvärmeprod!$B$1:$VX$1,0),FALSE)/1,0)-IFERROR(VLOOKUP($B190,'Slutlig allokering kvv'!$B$2:$BX$550,MATCH(Y$2,'Slutlig allokering kvv'!$B$1:$BX$1,0),FALSE)/1,0))</f>
        <v>0</v>
      </c>
      <c r="Z190">
        <f>IF($D190="","",IFERROR(VLOOKUP($B190,Kraftvärmeprod!$B$1:$BX$550,MATCH(Z$2,Kraftvärmeprod!$B$1:$VX$1,0),FALSE)/1,0)-IFERROR(VLOOKUP($B190,'Slutlig allokering kvv'!$B$2:$BX$550,MATCH(Z$2,'Slutlig allokering kvv'!$B$1:$BX$1,0),FALSE)/1,0))</f>
        <v>0</v>
      </c>
      <c r="AA190">
        <f>IF($D190="","",IFERROR(VLOOKUP($B190,Kraftvärmeprod!$B$1:$BX$550,MATCH(AA$2,Kraftvärmeprod!$B$1:$VX$1,0),FALSE)/1,0)-IFERROR(VLOOKUP($B190,'Slutlig allokering kvv'!$B$2:$BX$550,MATCH(AA$2,'Slutlig allokering kvv'!$B$1:$BX$1,0),FALSE)/1,0))</f>
        <v>0</v>
      </c>
      <c r="AB190">
        <f>IF($D190="","",IFERROR(VLOOKUP($B190,Kraftvärmeprod!$B$1:$BX$550,MATCH(AB$2,Kraftvärmeprod!$B$1:$VX$1,0),FALSE)/1,0)-IFERROR(VLOOKUP($B190,'Slutlig allokering kvv'!$B$2:$BX$550,MATCH(AB$2,'Slutlig allokering kvv'!$B$1:$BX$1,0),FALSE)/1,0))</f>
        <v>0</v>
      </c>
      <c r="AC190">
        <f>IF($D190="","",IFERROR(VLOOKUP($B190,Kraftvärmeprod!$B$1:$BX$550,MATCH(AC$2,Kraftvärmeprod!$B$1:$VX$1,0),FALSE)/1,0)-IFERROR(VLOOKUP($B190,'Slutlig allokering kvv'!$B$2:$BX$550,MATCH(AC$2,'Slutlig allokering kvv'!$B$1:$BX$1,0),FALSE)/1,0))</f>
        <v>0</v>
      </c>
      <c r="AE190">
        <f>IF($D190="","",IFERROR(VLOOKUP($B190,Miljö!$B$1:$E$550,MATCH("Hjälpel kraftvärme (GWh)",Miljö!$B$1:$E$1,0),FALSE)/1,0)-IFERROR(VLOOKUP($B190,'Slutlig allokering kvv'!$B$2:$BX$550,MATCH(AE$2,'Slutlig allokering kvv'!$B$1:$BX$1,0),FALSE)/1,0))</f>
        <v>0</v>
      </c>
      <c r="AI190">
        <f t="shared" si="8"/>
        <v>51.719662300000003</v>
      </c>
      <c r="AK190">
        <f>IFERROR(VLOOKUP($B190,'Slutlig allokering kvv'!$B$2:$AX$550,MATCH("Summa slutlig allokerad tillförd energi (utan hjälpel och rökgaskondensering):",'Slutlig allokering kvv'!$B$1:$AX$1,0),FALSE)/1,"")</f>
        <v>77.8367377</v>
      </c>
      <c r="AM190" s="289">
        <f>IFERROR(1-VLOOKUP($B190,'Slutlig allokering kvv'!$B$2:$AX$550,MATCH("Andel av bränsle i kvv som allokerats till värme, exklusive rökgaskondensering och hjälpel",'Slutlig allokering kvv'!$B$1:$AX$1,0),FALSE),"")</f>
        <v>0.39920576907045902</v>
      </c>
      <c r="AO190" s="289">
        <f t="shared" si="9"/>
        <v>0.3992057690704589</v>
      </c>
      <c r="AP190" s="290">
        <f t="shared" si="10"/>
        <v>1.1102230246251565E-16</v>
      </c>
      <c r="AQ190" s="290"/>
      <c r="AR190" s="239">
        <f t="shared" si="11"/>
        <v>0.45649950038440212</v>
      </c>
      <c r="AS190" s="290"/>
    </row>
    <row r="191" spans="1:45" x14ac:dyDescent="0.25">
      <c r="A191" s="2" t="str">
        <f>'Miljövärden för publ företag'!B193</f>
        <v>Sandviken Energi AB</v>
      </c>
      <c r="B191" s="2" t="str">
        <f>'Miljövärden för publ företag'!C193</f>
        <v>Sandviken</v>
      </c>
      <c r="C191" t="str">
        <f>IFERROR(VLOOKUP($B191,Kraftvärmeprod!$B$1:$AH$479,MATCH(C$2,Kraftvärmeprod!$B$1:$AG$1,0),FALSE)/1,"")</f>
        <v/>
      </c>
      <c r="D191" t="str">
        <f>IFERROR(VLOOKUP($B191,Kraftvärmeprod!$B$1:$AH$479,MATCH(D$2,Kraftvärmeprod!$B$1:$AG$1,0),FALSE)/1,"")</f>
        <v/>
      </c>
      <c r="F191" t="str">
        <f>IF($D191="","",IFERROR(VLOOKUP($B191,Kraftvärmeprod!$B$1:$BX$550,MATCH(F$2,Kraftvärmeprod!$B$1:$VX$1,0),FALSE)/1,0)-IFERROR(VLOOKUP($B191,'Slutlig allokering kvv'!$B$2:$BX$550,MATCH(F$2,'Slutlig allokering kvv'!$B$1:$BX$1,0),FALSE)/1,0))</f>
        <v/>
      </c>
      <c r="G191" t="str">
        <f>IF($D191="","",IFERROR(VLOOKUP($B191,Kraftvärmeprod!$B$1:$BX$550,MATCH(G$2,Kraftvärmeprod!$B$1:$VX$1,0),FALSE)/1,0)-IFERROR(VLOOKUP($B191,'Slutlig allokering kvv'!$B$2:$BX$550,MATCH(G$2,'Slutlig allokering kvv'!$B$1:$BX$1,0),FALSE)/1,0))</f>
        <v/>
      </c>
      <c r="H191" t="str">
        <f>IF($D191="","",IFERROR(VLOOKUP($B191,Kraftvärmeprod!$B$1:$BX$550,MATCH(H$2,Kraftvärmeprod!$B$1:$VX$1,0),FALSE)/1,0)-IFERROR(VLOOKUP($B191,'Slutlig allokering kvv'!$B$2:$BX$550,MATCH(H$2,'Slutlig allokering kvv'!$B$1:$BX$1,0),FALSE)/1,0))</f>
        <v/>
      </c>
      <c r="I191" t="str">
        <f>IF($D191="","",IFERROR(VLOOKUP($B191,Kraftvärmeprod!$B$1:$BX$550,MATCH(I$2,Kraftvärmeprod!$B$1:$VX$1,0),FALSE)/1,0)-IFERROR(VLOOKUP($B191,'Slutlig allokering kvv'!$B$2:$BX$550,MATCH(I$2,'Slutlig allokering kvv'!$B$1:$BX$1,0),FALSE)/1,0))</f>
        <v/>
      </c>
      <c r="J191" t="str">
        <f>IF($D191="","",IFERROR(VLOOKUP($B191,Kraftvärmeprod!$B$1:$BX$550,MATCH(J$2,Kraftvärmeprod!$B$1:$VX$1,0),FALSE)/1,0)-IFERROR(VLOOKUP($B191,'Slutlig allokering kvv'!$B$2:$BX$550,MATCH(J$2,'Slutlig allokering kvv'!$B$1:$BX$1,0),FALSE)/1,0))</f>
        <v/>
      </c>
      <c r="K191" t="str">
        <f>IF($D191="","",IFERROR(VLOOKUP($B191,Kraftvärmeprod!$B$1:$BX$550,MATCH(K$2,Kraftvärmeprod!$B$1:$VX$1,0),FALSE)/1,0)-IFERROR(VLOOKUP($B191,'Slutlig allokering kvv'!$B$2:$BX$550,MATCH(K$2,'Slutlig allokering kvv'!$B$1:$BX$1,0),FALSE)/1,0))</f>
        <v/>
      </c>
      <c r="L191" t="str">
        <f>IF($D191="","",IFERROR(VLOOKUP($B191,Kraftvärmeprod!$B$1:$BX$550,MATCH(L$2,Kraftvärmeprod!$B$1:$VX$1,0),FALSE)/1,0)-IFERROR(VLOOKUP($B191,'Slutlig allokering kvv'!$B$2:$BX$550,MATCH(L$2,'Slutlig allokering kvv'!$B$1:$BX$1,0),FALSE)/1,0))</f>
        <v/>
      </c>
      <c r="M191" t="str">
        <f>IF($D191="","",IFERROR(VLOOKUP($B191,Kraftvärmeprod!$B$1:$BX$550,MATCH(M$2,Kraftvärmeprod!$B$1:$VX$1,0),FALSE)/1,0)-IFERROR(VLOOKUP($B191,'Slutlig allokering kvv'!$B$2:$BX$550,MATCH(M$2,'Slutlig allokering kvv'!$B$1:$BX$1,0),FALSE)/1,0))</f>
        <v/>
      </c>
      <c r="N191" t="str">
        <f>IF($D191="","",IFERROR(VLOOKUP($B191,Kraftvärmeprod!$B$1:$BX$550,MATCH(N$2,Kraftvärmeprod!$B$1:$VX$1,0),FALSE)/1,0)-IFERROR(VLOOKUP($B191,'Slutlig allokering kvv'!$B$2:$BX$550,MATCH(N$2,'Slutlig allokering kvv'!$B$1:$BX$1,0),FALSE)/1,0))</f>
        <v/>
      </c>
      <c r="O191" t="str">
        <f>IF($D191="","",IFERROR(VLOOKUP($B191,Kraftvärmeprod!$B$1:$BX$550,MATCH(O$2,Kraftvärmeprod!$B$1:$VX$1,0),FALSE)/1,0)-IFERROR(VLOOKUP($B191,'Slutlig allokering kvv'!$B$2:$BX$550,MATCH(O$2,'Slutlig allokering kvv'!$B$1:$BX$1,0),FALSE)/1,0))</f>
        <v/>
      </c>
      <c r="P191" t="str">
        <f>IF($D191="","",IFERROR(VLOOKUP($B191,Kraftvärmeprod!$B$1:$BX$550,MATCH(P$2,Kraftvärmeprod!$B$1:$VX$1,0),FALSE)/1,0)-IFERROR(VLOOKUP($B191,'Slutlig allokering kvv'!$B$2:$BX$550,MATCH(P$2,'Slutlig allokering kvv'!$B$1:$BX$1,0),FALSE)/1,0))</f>
        <v/>
      </c>
      <c r="Q191" t="str">
        <f>IF($D191="","",IFERROR(VLOOKUP($B191,Kraftvärmeprod!$B$1:$BX$550,MATCH(Q$2,Kraftvärmeprod!$B$1:$VX$1,0),FALSE)/1,0)-IFERROR(VLOOKUP($B191,'Slutlig allokering kvv'!$B$2:$BX$550,MATCH(Q$2,'Slutlig allokering kvv'!$B$1:$BX$1,0),FALSE)/1,0))</f>
        <v/>
      </c>
      <c r="R191" t="str">
        <f>IF($D191="","",IFERROR(VLOOKUP($B191,Kraftvärmeprod!$B$1:$BX$550,MATCH(R$2,Kraftvärmeprod!$B$1:$VX$1,0),FALSE)/1,0)-IFERROR(VLOOKUP($B191,'Slutlig allokering kvv'!$B$2:$BX$550,MATCH(R$2,'Slutlig allokering kvv'!$B$1:$BX$1,0),FALSE)/1,0))</f>
        <v/>
      </c>
      <c r="S191" t="str">
        <f>IF($D191="","",IFERROR(VLOOKUP($B191,Kraftvärmeprod!$B$1:$BX$550,MATCH(S$2,Kraftvärmeprod!$B$1:$VX$1,0),FALSE)/1,0)-IFERROR(VLOOKUP($B191,'Slutlig allokering kvv'!$B$2:$BX$550,MATCH(S$2,'Slutlig allokering kvv'!$B$1:$BX$1,0),FALSE)/1,0))</f>
        <v/>
      </c>
      <c r="T191" t="str">
        <f>IF($D191="","",IFERROR(VLOOKUP($B191,Kraftvärmeprod!$B$1:$BX$550,MATCH(T$2,Kraftvärmeprod!$B$1:$VX$1,0),FALSE)/1,0)-IFERROR(VLOOKUP($B191,'Slutlig allokering kvv'!$B$2:$BX$550,MATCH(T$2,'Slutlig allokering kvv'!$B$1:$BX$1,0),FALSE)/1,0))</f>
        <v/>
      </c>
      <c r="U191" t="str">
        <f>IF($D191="","",IFERROR(VLOOKUP($B191,Kraftvärmeprod!$B$1:$BX$550,MATCH(U$2,Kraftvärmeprod!$B$1:$VX$1,0),FALSE)/1,0)-IFERROR(VLOOKUP($B191,'Slutlig allokering kvv'!$B$2:$BX$550,MATCH(U$2,'Slutlig allokering kvv'!$B$1:$BX$1,0),FALSE)/1,0))</f>
        <v/>
      </c>
      <c r="V191" t="str">
        <f>IF($D191="","",IFERROR(VLOOKUP($B191,Kraftvärmeprod!$B$1:$BX$550,MATCH(V$2,Kraftvärmeprod!$B$1:$VX$1,0),FALSE)/1,0)-IFERROR(VLOOKUP($B191,'Slutlig allokering kvv'!$B$2:$BX$550,MATCH(V$2,'Slutlig allokering kvv'!$B$1:$BX$1,0),FALSE)/1,0))</f>
        <v/>
      </c>
      <c r="W191" t="str">
        <f>IF($D191="","",IFERROR(VLOOKUP($B191,Kraftvärmeprod!$B$1:$BX$550,MATCH(W$2,Kraftvärmeprod!$B$1:$VX$1,0),FALSE)/1,0)-IFERROR(VLOOKUP($B191,'Slutlig allokering kvv'!$B$2:$BX$550,MATCH(W$2,'Slutlig allokering kvv'!$B$1:$BX$1,0),FALSE)/1,0))</f>
        <v/>
      </c>
      <c r="X191" t="str">
        <f>IF($D191="","",IFERROR(VLOOKUP($B191,Kraftvärmeprod!$B$1:$BX$550,MATCH(X$2,Kraftvärmeprod!$B$1:$VX$1,0),FALSE)/1,0)-IFERROR(VLOOKUP($B191,'Slutlig allokering kvv'!$B$2:$BX$550,MATCH(X$2,'Slutlig allokering kvv'!$B$1:$BX$1,0),FALSE)/1,0))</f>
        <v/>
      </c>
      <c r="Y191" t="str">
        <f>IF($D191="","",IFERROR(VLOOKUP($B191,Kraftvärmeprod!$B$1:$BX$550,MATCH(Y$2,Kraftvärmeprod!$B$1:$VX$1,0),FALSE)/1,0)-IFERROR(VLOOKUP($B191,'Slutlig allokering kvv'!$B$2:$BX$550,MATCH(Y$2,'Slutlig allokering kvv'!$B$1:$BX$1,0),FALSE)/1,0))</f>
        <v/>
      </c>
      <c r="Z191" t="str">
        <f>IF($D191="","",IFERROR(VLOOKUP($B191,Kraftvärmeprod!$B$1:$BX$550,MATCH(Z$2,Kraftvärmeprod!$B$1:$VX$1,0),FALSE)/1,0)-IFERROR(VLOOKUP($B191,'Slutlig allokering kvv'!$B$2:$BX$550,MATCH(Z$2,'Slutlig allokering kvv'!$B$1:$BX$1,0),FALSE)/1,0))</f>
        <v/>
      </c>
      <c r="AA191" t="str">
        <f>IF($D191="","",IFERROR(VLOOKUP($B191,Kraftvärmeprod!$B$1:$BX$550,MATCH(AA$2,Kraftvärmeprod!$B$1:$VX$1,0),FALSE)/1,0)-IFERROR(VLOOKUP($B191,'Slutlig allokering kvv'!$B$2:$BX$550,MATCH(AA$2,'Slutlig allokering kvv'!$B$1:$BX$1,0),FALSE)/1,0))</f>
        <v/>
      </c>
      <c r="AB191" t="str">
        <f>IF($D191="","",IFERROR(VLOOKUP($B191,Kraftvärmeprod!$B$1:$BX$550,MATCH(AB$2,Kraftvärmeprod!$B$1:$VX$1,0),FALSE)/1,0)-IFERROR(VLOOKUP($B191,'Slutlig allokering kvv'!$B$2:$BX$550,MATCH(AB$2,'Slutlig allokering kvv'!$B$1:$BX$1,0),FALSE)/1,0))</f>
        <v/>
      </c>
      <c r="AC191" t="str">
        <f>IF($D191="","",IFERROR(VLOOKUP($B191,Kraftvärmeprod!$B$1:$BX$550,MATCH(AC$2,Kraftvärmeprod!$B$1:$VX$1,0),FALSE)/1,0)-IFERROR(VLOOKUP($B191,'Slutlig allokering kvv'!$B$2:$BX$550,MATCH(AC$2,'Slutlig allokering kvv'!$B$1:$BX$1,0),FALSE)/1,0))</f>
        <v/>
      </c>
      <c r="AE191" t="str">
        <f>IF($D191="","",IFERROR(VLOOKUP($B191,Miljö!$B$1:$E$550,MATCH("Hjälpel kraftvärme (GWh)",Miljö!$B$1:$E$1,0),FALSE)/1,0)-IFERROR(VLOOKUP($B191,'Slutlig allokering kvv'!$B$2:$BX$550,MATCH(AE$2,'Slutlig allokering kvv'!$B$1:$BX$1,0),FALSE)/1,0))</f>
        <v/>
      </c>
      <c r="AI191">
        <f t="shared" si="8"/>
        <v>0</v>
      </c>
      <c r="AK191">
        <f>IFERROR(VLOOKUP($B191,'Slutlig allokering kvv'!$B$2:$AX$550,MATCH("Summa slutlig allokerad tillförd energi (utan hjälpel och rökgaskondensering):",'Slutlig allokering kvv'!$B$1:$AX$1,0),FALSE)/1,"")</f>
        <v>0</v>
      </c>
      <c r="AM191" s="289" t="str">
        <f>IFERROR(1-VLOOKUP($B191,'Slutlig allokering kvv'!$B$2:$AX$550,MATCH("Andel av bränsle i kvv som allokerats till värme, exklusive rökgaskondensering och hjälpel",'Slutlig allokering kvv'!$B$1:$AX$1,0),FALSE),"")</f>
        <v/>
      </c>
      <c r="AO191" s="289" t="str">
        <f t="shared" si="9"/>
        <v/>
      </c>
      <c r="AP191" s="290" t="str">
        <f t="shared" si="10"/>
        <v/>
      </c>
      <c r="AQ191" s="290"/>
      <c r="AR191" s="239" t="str">
        <f t="shared" si="11"/>
        <v/>
      </c>
      <c r="AS191" s="290"/>
    </row>
    <row r="192" spans="1:45" x14ac:dyDescent="0.25">
      <c r="A192" s="2" t="str">
        <f>'Miljövärden för publ företag'!B194</f>
        <v>Skara Energi AB</v>
      </c>
      <c r="B192" s="2" t="str">
        <f>'Miljövärden för publ företag'!C194</f>
        <v>Skara</v>
      </c>
      <c r="C192" t="str">
        <f>IFERROR(VLOOKUP($B192,Kraftvärmeprod!$B$1:$AH$479,MATCH(C$2,Kraftvärmeprod!$B$1:$AG$1,0),FALSE)/1,"")</f>
        <v/>
      </c>
      <c r="D192" t="str">
        <f>IFERROR(VLOOKUP($B192,Kraftvärmeprod!$B$1:$AH$479,MATCH(D$2,Kraftvärmeprod!$B$1:$AG$1,0),FALSE)/1,"")</f>
        <v/>
      </c>
      <c r="F192" t="str">
        <f>IF($D192="","",IFERROR(VLOOKUP($B192,Kraftvärmeprod!$B$1:$BX$550,MATCH(F$2,Kraftvärmeprod!$B$1:$VX$1,0),FALSE)/1,0)-IFERROR(VLOOKUP($B192,'Slutlig allokering kvv'!$B$2:$BX$550,MATCH(F$2,'Slutlig allokering kvv'!$B$1:$BX$1,0),FALSE)/1,0))</f>
        <v/>
      </c>
      <c r="G192" t="str">
        <f>IF($D192="","",IFERROR(VLOOKUP($B192,Kraftvärmeprod!$B$1:$BX$550,MATCH(G$2,Kraftvärmeprod!$B$1:$VX$1,0),FALSE)/1,0)-IFERROR(VLOOKUP($B192,'Slutlig allokering kvv'!$B$2:$BX$550,MATCH(G$2,'Slutlig allokering kvv'!$B$1:$BX$1,0),FALSE)/1,0))</f>
        <v/>
      </c>
      <c r="H192" t="str">
        <f>IF($D192="","",IFERROR(VLOOKUP($B192,Kraftvärmeprod!$B$1:$BX$550,MATCH(H$2,Kraftvärmeprod!$B$1:$VX$1,0),FALSE)/1,0)-IFERROR(VLOOKUP($B192,'Slutlig allokering kvv'!$B$2:$BX$550,MATCH(H$2,'Slutlig allokering kvv'!$B$1:$BX$1,0),FALSE)/1,0))</f>
        <v/>
      </c>
      <c r="I192" t="str">
        <f>IF($D192="","",IFERROR(VLOOKUP($B192,Kraftvärmeprod!$B$1:$BX$550,MATCH(I$2,Kraftvärmeprod!$B$1:$VX$1,0),FALSE)/1,0)-IFERROR(VLOOKUP($B192,'Slutlig allokering kvv'!$B$2:$BX$550,MATCH(I$2,'Slutlig allokering kvv'!$B$1:$BX$1,0),FALSE)/1,0))</f>
        <v/>
      </c>
      <c r="J192" t="str">
        <f>IF($D192="","",IFERROR(VLOOKUP($B192,Kraftvärmeprod!$B$1:$BX$550,MATCH(J$2,Kraftvärmeprod!$B$1:$VX$1,0),FALSE)/1,0)-IFERROR(VLOOKUP($B192,'Slutlig allokering kvv'!$B$2:$BX$550,MATCH(J$2,'Slutlig allokering kvv'!$B$1:$BX$1,0),FALSE)/1,0))</f>
        <v/>
      </c>
      <c r="K192" t="str">
        <f>IF($D192="","",IFERROR(VLOOKUP($B192,Kraftvärmeprod!$B$1:$BX$550,MATCH(K$2,Kraftvärmeprod!$B$1:$VX$1,0),FALSE)/1,0)-IFERROR(VLOOKUP($B192,'Slutlig allokering kvv'!$B$2:$BX$550,MATCH(K$2,'Slutlig allokering kvv'!$B$1:$BX$1,0),FALSE)/1,0))</f>
        <v/>
      </c>
      <c r="L192" t="str">
        <f>IF($D192="","",IFERROR(VLOOKUP($B192,Kraftvärmeprod!$B$1:$BX$550,MATCH(L$2,Kraftvärmeprod!$B$1:$VX$1,0),FALSE)/1,0)-IFERROR(VLOOKUP($B192,'Slutlig allokering kvv'!$B$2:$BX$550,MATCH(L$2,'Slutlig allokering kvv'!$B$1:$BX$1,0),FALSE)/1,0))</f>
        <v/>
      </c>
      <c r="M192" t="str">
        <f>IF($D192="","",IFERROR(VLOOKUP($B192,Kraftvärmeprod!$B$1:$BX$550,MATCH(M$2,Kraftvärmeprod!$B$1:$VX$1,0),FALSE)/1,0)-IFERROR(VLOOKUP($B192,'Slutlig allokering kvv'!$B$2:$BX$550,MATCH(M$2,'Slutlig allokering kvv'!$B$1:$BX$1,0),FALSE)/1,0))</f>
        <v/>
      </c>
      <c r="N192" t="str">
        <f>IF($D192="","",IFERROR(VLOOKUP($B192,Kraftvärmeprod!$B$1:$BX$550,MATCH(N$2,Kraftvärmeprod!$B$1:$VX$1,0),FALSE)/1,0)-IFERROR(VLOOKUP($B192,'Slutlig allokering kvv'!$B$2:$BX$550,MATCH(N$2,'Slutlig allokering kvv'!$B$1:$BX$1,0),FALSE)/1,0))</f>
        <v/>
      </c>
      <c r="O192" t="str">
        <f>IF($D192="","",IFERROR(VLOOKUP($B192,Kraftvärmeprod!$B$1:$BX$550,MATCH(O$2,Kraftvärmeprod!$B$1:$VX$1,0),FALSE)/1,0)-IFERROR(VLOOKUP($B192,'Slutlig allokering kvv'!$B$2:$BX$550,MATCH(O$2,'Slutlig allokering kvv'!$B$1:$BX$1,0),FALSE)/1,0))</f>
        <v/>
      </c>
      <c r="P192" t="str">
        <f>IF($D192="","",IFERROR(VLOOKUP($B192,Kraftvärmeprod!$B$1:$BX$550,MATCH(P$2,Kraftvärmeprod!$B$1:$VX$1,0),FALSE)/1,0)-IFERROR(VLOOKUP($B192,'Slutlig allokering kvv'!$B$2:$BX$550,MATCH(P$2,'Slutlig allokering kvv'!$B$1:$BX$1,0),FALSE)/1,0))</f>
        <v/>
      </c>
      <c r="Q192" t="str">
        <f>IF($D192="","",IFERROR(VLOOKUP($B192,Kraftvärmeprod!$B$1:$BX$550,MATCH(Q$2,Kraftvärmeprod!$B$1:$VX$1,0),FALSE)/1,0)-IFERROR(VLOOKUP($B192,'Slutlig allokering kvv'!$B$2:$BX$550,MATCH(Q$2,'Slutlig allokering kvv'!$B$1:$BX$1,0),FALSE)/1,0))</f>
        <v/>
      </c>
      <c r="R192" t="str">
        <f>IF($D192="","",IFERROR(VLOOKUP($B192,Kraftvärmeprod!$B$1:$BX$550,MATCH(R$2,Kraftvärmeprod!$B$1:$VX$1,0),FALSE)/1,0)-IFERROR(VLOOKUP($B192,'Slutlig allokering kvv'!$B$2:$BX$550,MATCH(R$2,'Slutlig allokering kvv'!$B$1:$BX$1,0),FALSE)/1,0))</f>
        <v/>
      </c>
      <c r="S192" t="str">
        <f>IF($D192="","",IFERROR(VLOOKUP($B192,Kraftvärmeprod!$B$1:$BX$550,MATCH(S$2,Kraftvärmeprod!$B$1:$VX$1,0),FALSE)/1,0)-IFERROR(VLOOKUP($B192,'Slutlig allokering kvv'!$B$2:$BX$550,MATCH(S$2,'Slutlig allokering kvv'!$B$1:$BX$1,0),FALSE)/1,0))</f>
        <v/>
      </c>
      <c r="T192" t="str">
        <f>IF($D192="","",IFERROR(VLOOKUP($B192,Kraftvärmeprod!$B$1:$BX$550,MATCH(T$2,Kraftvärmeprod!$B$1:$VX$1,0),FALSE)/1,0)-IFERROR(VLOOKUP($B192,'Slutlig allokering kvv'!$B$2:$BX$550,MATCH(T$2,'Slutlig allokering kvv'!$B$1:$BX$1,0),FALSE)/1,0))</f>
        <v/>
      </c>
      <c r="U192" t="str">
        <f>IF($D192="","",IFERROR(VLOOKUP($B192,Kraftvärmeprod!$B$1:$BX$550,MATCH(U$2,Kraftvärmeprod!$B$1:$VX$1,0),FALSE)/1,0)-IFERROR(VLOOKUP($B192,'Slutlig allokering kvv'!$B$2:$BX$550,MATCH(U$2,'Slutlig allokering kvv'!$B$1:$BX$1,0),FALSE)/1,0))</f>
        <v/>
      </c>
      <c r="V192" t="str">
        <f>IF($D192="","",IFERROR(VLOOKUP($B192,Kraftvärmeprod!$B$1:$BX$550,MATCH(V$2,Kraftvärmeprod!$B$1:$VX$1,0),FALSE)/1,0)-IFERROR(VLOOKUP($B192,'Slutlig allokering kvv'!$B$2:$BX$550,MATCH(V$2,'Slutlig allokering kvv'!$B$1:$BX$1,0),FALSE)/1,0))</f>
        <v/>
      </c>
      <c r="W192" t="str">
        <f>IF($D192="","",IFERROR(VLOOKUP($B192,Kraftvärmeprod!$B$1:$BX$550,MATCH(W$2,Kraftvärmeprod!$B$1:$VX$1,0),FALSE)/1,0)-IFERROR(VLOOKUP($B192,'Slutlig allokering kvv'!$B$2:$BX$550,MATCH(W$2,'Slutlig allokering kvv'!$B$1:$BX$1,0),FALSE)/1,0))</f>
        <v/>
      </c>
      <c r="X192" t="str">
        <f>IF($D192="","",IFERROR(VLOOKUP($B192,Kraftvärmeprod!$B$1:$BX$550,MATCH(X$2,Kraftvärmeprod!$B$1:$VX$1,0),FALSE)/1,0)-IFERROR(VLOOKUP($B192,'Slutlig allokering kvv'!$B$2:$BX$550,MATCH(X$2,'Slutlig allokering kvv'!$B$1:$BX$1,0),FALSE)/1,0))</f>
        <v/>
      </c>
      <c r="Y192" t="str">
        <f>IF($D192="","",IFERROR(VLOOKUP($B192,Kraftvärmeprod!$B$1:$BX$550,MATCH(Y$2,Kraftvärmeprod!$B$1:$VX$1,0),FALSE)/1,0)-IFERROR(VLOOKUP($B192,'Slutlig allokering kvv'!$B$2:$BX$550,MATCH(Y$2,'Slutlig allokering kvv'!$B$1:$BX$1,0),FALSE)/1,0))</f>
        <v/>
      </c>
      <c r="Z192" t="str">
        <f>IF($D192="","",IFERROR(VLOOKUP($B192,Kraftvärmeprod!$B$1:$BX$550,MATCH(Z$2,Kraftvärmeprod!$B$1:$VX$1,0),FALSE)/1,0)-IFERROR(VLOOKUP($B192,'Slutlig allokering kvv'!$B$2:$BX$550,MATCH(Z$2,'Slutlig allokering kvv'!$B$1:$BX$1,0),FALSE)/1,0))</f>
        <v/>
      </c>
      <c r="AA192" t="str">
        <f>IF($D192="","",IFERROR(VLOOKUP($B192,Kraftvärmeprod!$B$1:$BX$550,MATCH(AA$2,Kraftvärmeprod!$B$1:$VX$1,0),FALSE)/1,0)-IFERROR(VLOOKUP($B192,'Slutlig allokering kvv'!$B$2:$BX$550,MATCH(AA$2,'Slutlig allokering kvv'!$B$1:$BX$1,0),FALSE)/1,0))</f>
        <v/>
      </c>
      <c r="AB192" t="str">
        <f>IF($D192="","",IFERROR(VLOOKUP($B192,Kraftvärmeprod!$B$1:$BX$550,MATCH(AB$2,Kraftvärmeprod!$B$1:$VX$1,0),FALSE)/1,0)-IFERROR(VLOOKUP($B192,'Slutlig allokering kvv'!$B$2:$BX$550,MATCH(AB$2,'Slutlig allokering kvv'!$B$1:$BX$1,0),FALSE)/1,0))</f>
        <v/>
      </c>
      <c r="AC192" t="str">
        <f>IF($D192="","",IFERROR(VLOOKUP($B192,Kraftvärmeprod!$B$1:$BX$550,MATCH(AC$2,Kraftvärmeprod!$B$1:$VX$1,0),FALSE)/1,0)-IFERROR(VLOOKUP($B192,'Slutlig allokering kvv'!$B$2:$BX$550,MATCH(AC$2,'Slutlig allokering kvv'!$B$1:$BX$1,0),FALSE)/1,0))</f>
        <v/>
      </c>
      <c r="AE192" t="str">
        <f>IF($D192="","",IFERROR(VLOOKUP($B192,Miljö!$B$1:$E$550,MATCH("Hjälpel kraftvärme (GWh)",Miljö!$B$1:$E$1,0),FALSE)/1,0)-IFERROR(VLOOKUP($B192,'Slutlig allokering kvv'!$B$2:$BX$550,MATCH(AE$2,'Slutlig allokering kvv'!$B$1:$BX$1,0),FALSE)/1,0))</f>
        <v/>
      </c>
      <c r="AI192">
        <f t="shared" si="8"/>
        <v>0</v>
      </c>
      <c r="AK192">
        <f>IFERROR(VLOOKUP($B192,'Slutlig allokering kvv'!$B$2:$AX$550,MATCH("Summa slutlig allokerad tillförd energi (utan hjälpel och rökgaskondensering):",'Slutlig allokering kvv'!$B$1:$AX$1,0),FALSE)/1,"")</f>
        <v>0</v>
      </c>
      <c r="AM192" s="289" t="str">
        <f>IFERROR(1-VLOOKUP($B192,'Slutlig allokering kvv'!$B$2:$AX$550,MATCH("Andel av bränsle i kvv som allokerats till värme, exklusive rökgaskondensering och hjälpel",'Slutlig allokering kvv'!$B$1:$AX$1,0),FALSE),"")</f>
        <v/>
      </c>
      <c r="AO192" s="289" t="str">
        <f t="shared" si="9"/>
        <v/>
      </c>
      <c r="AP192" s="290" t="str">
        <f t="shared" si="10"/>
        <v/>
      </c>
      <c r="AQ192" s="290"/>
      <c r="AR192" s="239" t="str">
        <f t="shared" si="11"/>
        <v/>
      </c>
      <c r="AS192" s="290"/>
    </row>
    <row r="193" spans="1:45" x14ac:dyDescent="0.25">
      <c r="A193" s="2" t="str">
        <f>'Miljövärden för publ företag'!B195</f>
        <v>Skellefteå Kraft AB</v>
      </c>
      <c r="B193" s="2" t="str">
        <f>'Miljövärden för publ företag'!C195</f>
        <v>Boliden</v>
      </c>
      <c r="C193" t="str">
        <f>IFERROR(VLOOKUP($B193,Kraftvärmeprod!$B$1:$AH$479,MATCH(C$2,Kraftvärmeprod!$B$1:$AG$1,0),FALSE)/1,"")</f>
        <v/>
      </c>
      <c r="D193" t="str">
        <f>IFERROR(VLOOKUP($B193,Kraftvärmeprod!$B$1:$AH$479,MATCH(D$2,Kraftvärmeprod!$B$1:$AG$1,0),FALSE)/1,"")</f>
        <v/>
      </c>
      <c r="F193" t="str">
        <f>IF($D193="","",IFERROR(VLOOKUP($B193,Kraftvärmeprod!$B$1:$BX$550,MATCH(F$2,Kraftvärmeprod!$B$1:$VX$1,0),FALSE)/1,0)-IFERROR(VLOOKUP($B193,'Slutlig allokering kvv'!$B$2:$BX$550,MATCH(F$2,'Slutlig allokering kvv'!$B$1:$BX$1,0),FALSE)/1,0))</f>
        <v/>
      </c>
      <c r="G193" t="str">
        <f>IF($D193="","",IFERROR(VLOOKUP($B193,Kraftvärmeprod!$B$1:$BX$550,MATCH(G$2,Kraftvärmeprod!$B$1:$VX$1,0),FALSE)/1,0)-IFERROR(VLOOKUP($B193,'Slutlig allokering kvv'!$B$2:$BX$550,MATCH(G$2,'Slutlig allokering kvv'!$B$1:$BX$1,0),FALSE)/1,0))</f>
        <v/>
      </c>
      <c r="H193" t="str">
        <f>IF($D193="","",IFERROR(VLOOKUP($B193,Kraftvärmeprod!$B$1:$BX$550,MATCH(H$2,Kraftvärmeprod!$B$1:$VX$1,0),FALSE)/1,0)-IFERROR(VLOOKUP($B193,'Slutlig allokering kvv'!$B$2:$BX$550,MATCH(H$2,'Slutlig allokering kvv'!$B$1:$BX$1,0),FALSE)/1,0))</f>
        <v/>
      </c>
      <c r="I193" t="str">
        <f>IF($D193="","",IFERROR(VLOOKUP($B193,Kraftvärmeprod!$B$1:$BX$550,MATCH(I$2,Kraftvärmeprod!$B$1:$VX$1,0),FALSE)/1,0)-IFERROR(VLOOKUP($B193,'Slutlig allokering kvv'!$B$2:$BX$550,MATCH(I$2,'Slutlig allokering kvv'!$B$1:$BX$1,0),FALSE)/1,0))</f>
        <v/>
      </c>
      <c r="J193" t="str">
        <f>IF($D193="","",IFERROR(VLOOKUP($B193,Kraftvärmeprod!$B$1:$BX$550,MATCH(J$2,Kraftvärmeprod!$B$1:$VX$1,0),FALSE)/1,0)-IFERROR(VLOOKUP($B193,'Slutlig allokering kvv'!$B$2:$BX$550,MATCH(J$2,'Slutlig allokering kvv'!$B$1:$BX$1,0),FALSE)/1,0))</f>
        <v/>
      </c>
      <c r="K193" t="str">
        <f>IF($D193="","",IFERROR(VLOOKUP($B193,Kraftvärmeprod!$B$1:$BX$550,MATCH(K$2,Kraftvärmeprod!$B$1:$VX$1,0),FALSE)/1,0)-IFERROR(VLOOKUP($B193,'Slutlig allokering kvv'!$B$2:$BX$550,MATCH(K$2,'Slutlig allokering kvv'!$B$1:$BX$1,0),FALSE)/1,0))</f>
        <v/>
      </c>
      <c r="L193" t="str">
        <f>IF($D193="","",IFERROR(VLOOKUP($B193,Kraftvärmeprod!$B$1:$BX$550,MATCH(L$2,Kraftvärmeprod!$B$1:$VX$1,0),FALSE)/1,0)-IFERROR(VLOOKUP($B193,'Slutlig allokering kvv'!$B$2:$BX$550,MATCH(L$2,'Slutlig allokering kvv'!$B$1:$BX$1,0),FALSE)/1,0))</f>
        <v/>
      </c>
      <c r="M193" t="str">
        <f>IF($D193="","",IFERROR(VLOOKUP($B193,Kraftvärmeprod!$B$1:$BX$550,MATCH(M$2,Kraftvärmeprod!$B$1:$VX$1,0),FALSE)/1,0)-IFERROR(VLOOKUP($B193,'Slutlig allokering kvv'!$B$2:$BX$550,MATCH(M$2,'Slutlig allokering kvv'!$B$1:$BX$1,0),FALSE)/1,0))</f>
        <v/>
      </c>
      <c r="N193" t="str">
        <f>IF($D193="","",IFERROR(VLOOKUP($B193,Kraftvärmeprod!$B$1:$BX$550,MATCH(N$2,Kraftvärmeprod!$B$1:$VX$1,0),FALSE)/1,0)-IFERROR(VLOOKUP($B193,'Slutlig allokering kvv'!$B$2:$BX$550,MATCH(N$2,'Slutlig allokering kvv'!$B$1:$BX$1,0),FALSE)/1,0))</f>
        <v/>
      </c>
      <c r="O193" t="str">
        <f>IF($D193="","",IFERROR(VLOOKUP($B193,Kraftvärmeprod!$B$1:$BX$550,MATCH(O$2,Kraftvärmeprod!$B$1:$VX$1,0),FALSE)/1,0)-IFERROR(VLOOKUP($B193,'Slutlig allokering kvv'!$B$2:$BX$550,MATCH(O$2,'Slutlig allokering kvv'!$B$1:$BX$1,0),FALSE)/1,0))</f>
        <v/>
      </c>
      <c r="P193" t="str">
        <f>IF($D193="","",IFERROR(VLOOKUP($B193,Kraftvärmeprod!$B$1:$BX$550,MATCH(P$2,Kraftvärmeprod!$B$1:$VX$1,0),FALSE)/1,0)-IFERROR(VLOOKUP($B193,'Slutlig allokering kvv'!$B$2:$BX$550,MATCH(P$2,'Slutlig allokering kvv'!$B$1:$BX$1,0),FALSE)/1,0))</f>
        <v/>
      </c>
      <c r="Q193" t="str">
        <f>IF($D193="","",IFERROR(VLOOKUP($B193,Kraftvärmeprod!$B$1:$BX$550,MATCH(Q$2,Kraftvärmeprod!$B$1:$VX$1,0),FALSE)/1,0)-IFERROR(VLOOKUP($B193,'Slutlig allokering kvv'!$B$2:$BX$550,MATCH(Q$2,'Slutlig allokering kvv'!$B$1:$BX$1,0),FALSE)/1,0))</f>
        <v/>
      </c>
      <c r="R193" t="str">
        <f>IF($D193="","",IFERROR(VLOOKUP($B193,Kraftvärmeprod!$B$1:$BX$550,MATCH(R$2,Kraftvärmeprod!$B$1:$VX$1,0),FALSE)/1,0)-IFERROR(VLOOKUP($B193,'Slutlig allokering kvv'!$B$2:$BX$550,MATCH(R$2,'Slutlig allokering kvv'!$B$1:$BX$1,0),FALSE)/1,0))</f>
        <v/>
      </c>
      <c r="S193" t="str">
        <f>IF($D193="","",IFERROR(VLOOKUP($B193,Kraftvärmeprod!$B$1:$BX$550,MATCH(S$2,Kraftvärmeprod!$B$1:$VX$1,0),FALSE)/1,0)-IFERROR(VLOOKUP($B193,'Slutlig allokering kvv'!$B$2:$BX$550,MATCH(S$2,'Slutlig allokering kvv'!$B$1:$BX$1,0),FALSE)/1,0))</f>
        <v/>
      </c>
      <c r="T193" t="str">
        <f>IF($D193="","",IFERROR(VLOOKUP($B193,Kraftvärmeprod!$B$1:$BX$550,MATCH(T$2,Kraftvärmeprod!$B$1:$VX$1,0),FALSE)/1,0)-IFERROR(VLOOKUP($B193,'Slutlig allokering kvv'!$B$2:$BX$550,MATCH(T$2,'Slutlig allokering kvv'!$B$1:$BX$1,0),FALSE)/1,0))</f>
        <v/>
      </c>
      <c r="U193" t="str">
        <f>IF($D193="","",IFERROR(VLOOKUP($B193,Kraftvärmeprod!$B$1:$BX$550,MATCH(U$2,Kraftvärmeprod!$B$1:$VX$1,0),FALSE)/1,0)-IFERROR(VLOOKUP($B193,'Slutlig allokering kvv'!$B$2:$BX$550,MATCH(U$2,'Slutlig allokering kvv'!$B$1:$BX$1,0),FALSE)/1,0))</f>
        <v/>
      </c>
      <c r="V193" t="str">
        <f>IF($D193="","",IFERROR(VLOOKUP($B193,Kraftvärmeprod!$B$1:$BX$550,MATCH(V$2,Kraftvärmeprod!$B$1:$VX$1,0),FALSE)/1,0)-IFERROR(VLOOKUP($B193,'Slutlig allokering kvv'!$B$2:$BX$550,MATCH(V$2,'Slutlig allokering kvv'!$B$1:$BX$1,0),FALSE)/1,0))</f>
        <v/>
      </c>
      <c r="W193" t="str">
        <f>IF($D193="","",IFERROR(VLOOKUP($B193,Kraftvärmeprod!$B$1:$BX$550,MATCH(W$2,Kraftvärmeprod!$B$1:$VX$1,0),FALSE)/1,0)-IFERROR(VLOOKUP($B193,'Slutlig allokering kvv'!$B$2:$BX$550,MATCH(W$2,'Slutlig allokering kvv'!$B$1:$BX$1,0),FALSE)/1,0))</f>
        <v/>
      </c>
      <c r="X193" t="str">
        <f>IF($D193="","",IFERROR(VLOOKUP($B193,Kraftvärmeprod!$B$1:$BX$550,MATCH(X$2,Kraftvärmeprod!$B$1:$VX$1,0),FALSE)/1,0)-IFERROR(VLOOKUP($B193,'Slutlig allokering kvv'!$B$2:$BX$550,MATCH(X$2,'Slutlig allokering kvv'!$B$1:$BX$1,0),FALSE)/1,0))</f>
        <v/>
      </c>
      <c r="Y193" t="str">
        <f>IF($D193="","",IFERROR(VLOOKUP($B193,Kraftvärmeprod!$B$1:$BX$550,MATCH(Y$2,Kraftvärmeprod!$B$1:$VX$1,0),FALSE)/1,0)-IFERROR(VLOOKUP($B193,'Slutlig allokering kvv'!$B$2:$BX$550,MATCH(Y$2,'Slutlig allokering kvv'!$B$1:$BX$1,0),FALSE)/1,0))</f>
        <v/>
      </c>
      <c r="Z193" t="str">
        <f>IF($D193="","",IFERROR(VLOOKUP($B193,Kraftvärmeprod!$B$1:$BX$550,MATCH(Z$2,Kraftvärmeprod!$B$1:$VX$1,0),FALSE)/1,0)-IFERROR(VLOOKUP($B193,'Slutlig allokering kvv'!$B$2:$BX$550,MATCH(Z$2,'Slutlig allokering kvv'!$B$1:$BX$1,0),FALSE)/1,0))</f>
        <v/>
      </c>
      <c r="AA193" t="str">
        <f>IF($D193="","",IFERROR(VLOOKUP($B193,Kraftvärmeprod!$B$1:$BX$550,MATCH(AA$2,Kraftvärmeprod!$B$1:$VX$1,0),FALSE)/1,0)-IFERROR(VLOOKUP($B193,'Slutlig allokering kvv'!$B$2:$BX$550,MATCH(AA$2,'Slutlig allokering kvv'!$B$1:$BX$1,0),FALSE)/1,0))</f>
        <v/>
      </c>
      <c r="AB193" t="str">
        <f>IF($D193="","",IFERROR(VLOOKUP($B193,Kraftvärmeprod!$B$1:$BX$550,MATCH(AB$2,Kraftvärmeprod!$B$1:$VX$1,0),FALSE)/1,0)-IFERROR(VLOOKUP($B193,'Slutlig allokering kvv'!$B$2:$BX$550,MATCH(AB$2,'Slutlig allokering kvv'!$B$1:$BX$1,0),FALSE)/1,0))</f>
        <v/>
      </c>
      <c r="AC193" t="str">
        <f>IF($D193="","",IFERROR(VLOOKUP($B193,Kraftvärmeprod!$B$1:$BX$550,MATCH(AC$2,Kraftvärmeprod!$B$1:$VX$1,0),FALSE)/1,0)-IFERROR(VLOOKUP($B193,'Slutlig allokering kvv'!$B$2:$BX$550,MATCH(AC$2,'Slutlig allokering kvv'!$B$1:$BX$1,0),FALSE)/1,0))</f>
        <v/>
      </c>
      <c r="AE193" t="str">
        <f>IF($D193="","",IFERROR(VLOOKUP($B193,Miljö!$B$1:$E$550,MATCH("Hjälpel kraftvärme (GWh)",Miljö!$B$1:$E$1,0),FALSE)/1,0)-IFERROR(VLOOKUP($B193,'Slutlig allokering kvv'!$B$2:$BX$550,MATCH(AE$2,'Slutlig allokering kvv'!$B$1:$BX$1,0),FALSE)/1,0))</f>
        <v/>
      </c>
      <c r="AI193">
        <f t="shared" si="8"/>
        <v>0</v>
      </c>
      <c r="AK193">
        <f>IFERROR(VLOOKUP($B193,'Slutlig allokering kvv'!$B$2:$AX$550,MATCH("Summa slutlig allokerad tillförd energi (utan hjälpel och rökgaskondensering):",'Slutlig allokering kvv'!$B$1:$AX$1,0),FALSE)/1,"")</f>
        <v>0</v>
      </c>
      <c r="AM193" s="289" t="str">
        <f>IFERROR(1-VLOOKUP($B193,'Slutlig allokering kvv'!$B$2:$AX$550,MATCH("Andel av bränsle i kvv som allokerats till värme, exklusive rökgaskondensering och hjälpel",'Slutlig allokering kvv'!$B$1:$AX$1,0),FALSE),"")</f>
        <v/>
      </c>
      <c r="AO193" s="289" t="str">
        <f t="shared" si="9"/>
        <v/>
      </c>
      <c r="AP193" s="290" t="str">
        <f t="shared" si="10"/>
        <v/>
      </c>
      <c r="AQ193" s="290"/>
      <c r="AR193" s="239" t="str">
        <f t="shared" si="11"/>
        <v/>
      </c>
      <c r="AS193" s="290"/>
    </row>
    <row r="194" spans="1:45" x14ac:dyDescent="0.25">
      <c r="A194" s="2" t="str">
        <f>'Miljövärden för publ företag'!B196</f>
        <v>Skellefteå Kraft AB</v>
      </c>
      <c r="B194" s="2" t="str">
        <f>'Miljövärden för publ företag'!C196</f>
        <v>Bureå</v>
      </c>
      <c r="C194" t="str">
        <f>IFERROR(VLOOKUP($B194,Kraftvärmeprod!$B$1:$AH$479,MATCH(C$2,Kraftvärmeprod!$B$1:$AG$1,0),FALSE)/1,"")</f>
        <v/>
      </c>
      <c r="D194" t="str">
        <f>IFERROR(VLOOKUP($B194,Kraftvärmeprod!$B$1:$AH$479,MATCH(D$2,Kraftvärmeprod!$B$1:$AG$1,0),FALSE)/1,"")</f>
        <v/>
      </c>
      <c r="F194" t="str">
        <f>IF($D194="","",IFERROR(VLOOKUP($B194,Kraftvärmeprod!$B$1:$BX$550,MATCH(F$2,Kraftvärmeprod!$B$1:$VX$1,0),FALSE)/1,0)-IFERROR(VLOOKUP($B194,'Slutlig allokering kvv'!$B$2:$BX$550,MATCH(F$2,'Slutlig allokering kvv'!$B$1:$BX$1,0),FALSE)/1,0))</f>
        <v/>
      </c>
      <c r="G194" t="str">
        <f>IF($D194="","",IFERROR(VLOOKUP($B194,Kraftvärmeprod!$B$1:$BX$550,MATCH(G$2,Kraftvärmeprod!$B$1:$VX$1,0),FALSE)/1,0)-IFERROR(VLOOKUP($B194,'Slutlig allokering kvv'!$B$2:$BX$550,MATCH(G$2,'Slutlig allokering kvv'!$B$1:$BX$1,0),FALSE)/1,0))</f>
        <v/>
      </c>
      <c r="H194" t="str">
        <f>IF($D194="","",IFERROR(VLOOKUP($B194,Kraftvärmeprod!$B$1:$BX$550,MATCH(H$2,Kraftvärmeprod!$B$1:$VX$1,0),FALSE)/1,0)-IFERROR(VLOOKUP($B194,'Slutlig allokering kvv'!$B$2:$BX$550,MATCH(H$2,'Slutlig allokering kvv'!$B$1:$BX$1,0),FALSE)/1,0))</f>
        <v/>
      </c>
      <c r="I194" t="str">
        <f>IF($D194="","",IFERROR(VLOOKUP($B194,Kraftvärmeprod!$B$1:$BX$550,MATCH(I$2,Kraftvärmeprod!$B$1:$VX$1,0),FALSE)/1,0)-IFERROR(VLOOKUP($B194,'Slutlig allokering kvv'!$B$2:$BX$550,MATCH(I$2,'Slutlig allokering kvv'!$B$1:$BX$1,0),FALSE)/1,0))</f>
        <v/>
      </c>
      <c r="J194" t="str">
        <f>IF($D194="","",IFERROR(VLOOKUP($B194,Kraftvärmeprod!$B$1:$BX$550,MATCH(J$2,Kraftvärmeprod!$B$1:$VX$1,0),FALSE)/1,0)-IFERROR(VLOOKUP($B194,'Slutlig allokering kvv'!$B$2:$BX$550,MATCH(J$2,'Slutlig allokering kvv'!$B$1:$BX$1,0),FALSE)/1,0))</f>
        <v/>
      </c>
      <c r="K194" t="str">
        <f>IF($D194="","",IFERROR(VLOOKUP($B194,Kraftvärmeprod!$B$1:$BX$550,MATCH(K$2,Kraftvärmeprod!$B$1:$VX$1,0),FALSE)/1,0)-IFERROR(VLOOKUP($B194,'Slutlig allokering kvv'!$B$2:$BX$550,MATCH(K$2,'Slutlig allokering kvv'!$B$1:$BX$1,0),FALSE)/1,0))</f>
        <v/>
      </c>
      <c r="L194" t="str">
        <f>IF($D194="","",IFERROR(VLOOKUP($B194,Kraftvärmeprod!$B$1:$BX$550,MATCH(L$2,Kraftvärmeprod!$B$1:$VX$1,0),FALSE)/1,0)-IFERROR(VLOOKUP($B194,'Slutlig allokering kvv'!$B$2:$BX$550,MATCH(L$2,'Slutlig allokering kvv'!$B$1:$BX$1,0),FALSE)/1,0))</f>
        <v/>
      </c>
      <c r="M194" t="str">
        <f>IF($D194="","",IFERROR(VLOOKUP($B194,Kraftvärmeprod!$B$1:$BX$550,MATCH(M$2,Kraftvärmeprod!$B$1:$VX$1,0),FALSE)/1,0)-IFERROR(VLOOKUP($B194,'Slutlig allokering kvv'!$B$2:$BX$550,MATCH(M$2,'Slutlig allokering kvv'!$B$1:$BX$1,0),FALSE)/1,0))</f>
        <v/>
      </c>
      <c r="N194" t="str">
        <f>IF($D194="","",IFERROR(VLOOKUP($B194,Kraftvärmeprod!$B$1:$BX$550,MATCH(N$2,Kraftvärmeprod!$B$1:$VX$1,0),FALSE)/1,0)-IFERROR(VLOOKUP($B194,'Slutlig allokering kvv'!$B$2:$BX$550,MATCH(N$2,'Slutlig allokering kvv'!$B$1:$BX$1,0),FALSE)/1,0))</f>
        <v/>
      </c>
      <c r="O194" t="str">
        <f>IF($D194="","",IFERROR(VLOOKUP($B194,Kraftvärmeprod!$B$1:$BX$550,MATCH(O$2,Kraftvärmeprod!$B$1:$VX$1,0),FALSE)/1,0)-IFERROR(VLOOKUP($B194,'Slutlig allokering kvv'!$B$2:$BX$550,MATCH(O$2,'Slutlig allokering kvv'!$B$1:$BX$1,0),FALSE)/1,0))</f>
        <v/>
      </c>
      <c r="P194" t="str">
        <f>IF($D194="","",IFERROR(VLOOKUP($B194,Kraftvärmeprod!$B$1:$BX$550,MATCH(P$2,Kraftvärmeprod!$B$1:$VX$1,0),FALSE)/1,0)-IFERROR(VLOOKUP($B194,'Slutlig allokering kvv'!$B$2:$BX$550,MATCH(P$2,'Slutlig allokering kvv'!$B$1:$BX$1,0),FALSE)/1,0))</f>
        <v/>
      </c>
      <c r="Q194" t="str">
        <f>IF($D194="","",IFERROR(VLOOKUP($B194,Kraftvärmeprod!$B$1:$BX$550,MATCH(Q$2,Kraftvärmeprod!$B$1:$VX$1,0),FALSE)/1,0)-IFERROR(VLOOKUP($B194,'Slutlig allokering kvv'!$B$2:$BX$550,MATCH(Q$2,'Slutlig allokering kvv'!$B$1:$BX$1,0),FALSE)/1,0))</f>
        <v/>
      </c>
      <c r="R194" t="str">
        <f>IF($D194="","",IFERROR(VLOOKUP($B194,Kraftvärmeprod!$B$1:$BX$550,MATCH(R$2,Kraftvärmeprod!$B$1:$VX$1,0),FALSE)/1,0)-IFERROR(VLOOKUP($B194,'Slutlig allokering kvv'!$B$2:$BX$550,MATCH(R$2,'Slutlig allokering kvv'!$B$1:$BX$1,0),FALSE)/1,0))</f>
        <v/>
      </c>
      <c r="S194" t="str">
        <f>IF($D194="","",IFERROR(VLOOKUP($B194,Kraftvärmeprod!$B$1:$BX$550,MATCH(S$2,Kraftvärmeprod!$B$1:$VX$1,0),FALSE)/1,0)-IFERROR(VLOOKUP($B194,'Slutlig allokering kvv'!$B$2:$BX$550,MATCH(S$2,'Slutlig allokering kvv'!$B$1:$BX$1,0),FALSE)/1,0))</f>
        <v/>
      </c>
      <c r="T194" t="str">
        <f>IF($D194="","",IFERROR(VLOOKUP($B194,Kraftvärmeprod!$B$1:$BX$550,MATCH(T$2,Kraftvärmeprod!$B$1:$VX$1,0),FALSE)/1,0)-IFERROR(VLOOKUP($B194,'Slutlig allokering kvv'!$B$2:$BX$550,MATCH(T$2,'Slutlig allokering kvv'!$B$1:$BX$1,0),FALSE)/1,0))</f>
        <v/>
      </c>
      <c r="U194" t="str">
        <f>IF($D194="","",IFERROR(VLOOKUP($B194,Kraftvärmeprod!$B$1:$BX$550,MATCH(U$2,Kraftvärmeprod!$B$1:$VX$1,0),FALSE)/1,0)-IFERROR(VLOOKUP($B194,'Slutlig allokering kvv'!$B$2:$BX$550,MATCH(U$2,'Slutlig allokering kvv'!$B$1:$BX$1,0),FALSE)/1,0))</f>
        <v/>
      </c>
      <c r="V194" t="str">
        <f>IF($D194="","",IFERROR(VLOOKUP($B194,Kraftvärmeprod!$B$1:$BX$550,MATCH(V$2,Kraftvärmeprod!$B$1:$VX$1,0),FALSE)/1,0)-IFERROR(VLOOKUP($B194,'Slutlig allokering kvv'!$B$2:$BX$550,MATCH(V$2,'Slutlig allokering kvv'!$B$1:$BX$1,0),FALSE)/1,0))</f>
        <v/>
      </c>
      <c r="W194" t="str">
        <f>IF($D194="","",IFERROR(VLOOKUP($B194,Kraftvärmeprod!$B$1:$BX$550,MATCH(W$2,Kraftvärmeprod!$B$1:$VX$1,0),FALSE)/1,0)-IFERROR(VLOOKUP($B194,'Slutlig allokering kvv'!$B$2:$BX$550,MATCH(W$2,'Slutlig allokering kvv'!$B$1:$BX$1,0),FALSE)/1,0))</f>
        <v/>
      </c>
      <c r="X194" t="str">
        <f>IF($D194="","",IFERROR(VLOOKUP($B194,Kraftvärmeprod!$B$1:$BX$550,MATCH(X$2,Kraftvärmeprod!$B$1:$VX$1,0),FALSE)/1,0)-IFERROR(VLOOKUP($B194,'Slutlig allokering kvv'!$B$2:$BX$550,MATCH(X$2,'Slutlig allokering kvv'!$B$1:$BX$1,0),FALSE)/1,0))</f>
        <v/>
      </c>
      <c r="Y194" t="str">
        <f>IF($D194="","",IFERROR(VLOOKUP($B194,Kraftvärmeprod!$B$1:$BX$550,MATCH(Y$2,Kraftvärmeprod!$B$1:$VX$1,0),FALSE)/1,0)-IFERROR(VLOOKUP($B194,'Slutlig allokering kvv'!$B$2:$BX$550,MATCH(Y$2,'Slutlig allokering kvv'!$B$1:$BX$1,0),FALSE)/1,0))</f>
        <v/>
      </c>
      <c r="Z194" t="str">
        <f>IF($D194="","",IFERROR(VLOOKUP($B194,Kraftvärmeprod!$B$1:$BX$550,MATCH(Z$2,Kraftvärmeprod!$B$1:$VX$1,0),FALSE)/1,0)-IFERROR(VLOOKUP($B194,'Slutlig allokering kvv'!$B$2:$BX$550,MATCH(Z$2,'Slutlig allokering kvv'!$B$1:$BX$1,0),FALSE)/1,0))</f>
        <v/>
      </c>
      <c r="AA194" t="str">
        <f>IF($D194="","",IFERROR(VLOOKUP($B194,Kraftvärmeprod!$B$1:$BX$550,MATCH(AA$2,Kraftvärmeprod!$B$1:$VX$1,0),FALSE)/1,0)-IFERROR(VLOOKUP($B194,'Slutlig allokering kvv'!$B$2:$BX$550,MATCH(AA$2,'Slutlig allokering kvv'!$B$1:$BX$1,0),FALSE)/1,0))</f>
        <v/>
      </c>
      <c r="AB194" t="str">
        <f>IF($D194="","",IFERROR(VLOOKUP($B194,Kraftvärmeprod!$B$1:$BX$550,MATCH(AB$2,Kraftvärmeprod!$B$1:$VX$1,0),FALSE)/1,0)-IFERROR(VLOOKUP($B194,'Slutlig allokering kvv'!$B$2:$BX$550,MATCH(AB$2,'Slutlig allokering kvv'!$B$1:$BX$1,0),FALSE)/1,0))</f>
        <v/>
      </c>
      <c r="AC194" t="str">
        <f>IF($D194="","",IFERROR(VLOOKUP($B194,Kraftvärmeprod!$B$1:$BX$550,MATCH(AC$2,Kraftvärmeprod!$B$1:$VX$1,0),FALSE)/1,0)-IFERROR(VLOOKUP($B194,'Slutlig allokering kvv'!$B$2:$BX$550,MATCH(AC$2,'Slutlig allokering kvv'!$B$1:$BX$1,0),FALSE)/1,0))</f>
        <v/>
      </c>
      <c r="AE194" t="str">
        <f>IF($D194="","",IFERROR(VLOOKUP($B194,Miljö!$B$1:$E$550,MATCH("Hjälpel kraftvärme (GWh)",Miljö!$B$1:$E$1,0),FALSE)/1,0)-IFERROR(VLOOKUP($B194,'Slutlig allokering kvv'!$B$2:$BX$550,MATCH(AE$2,'Slutlig allokering kvv'!$B$1:$BX$1,0),FALSE)/1,0))</f>
        <v/>
      </c>
      <c r="AI194">
        <f t="shared" si="8"/>
        <v>0</v>
      </c>
      <c r="AK194">
        <f>IFERROR(VLOOKUP($B194,'Slutlig allokering kvv'!$B$2:$AX$550,MATCH("Summa slutlig allokerad tillförd energi (utan hjälpel och rökgaskondensering):",'Slutlig allokering kvv'!$B$1:$AX$1,0),FALSE)/1,"")</f>
        <v>0</v>
      </c>
      <c r="AM194" s="289" t="str">
        <f>IFERROR(1-VLOOKUP($B194,'Slutlig allokering kvv'!$B$2:$AX$550,MATCH("Andel av bränsle i kvv som allokerats till värme, exklusive rökgaskondensering och hjälpel",'Slutlig allokering kvv'!$B$1:$AX$1,0),FALSE),"")</f>
        <v/>
      </c>
      <c r="AO194" s="289" t="str">
        <f t="shared" si="9"/>
        <v/>
      </c>
      <c r="AP194" s="290" t="str">
        <f t="shared" si="10"/>
        <v/>
      </c>
      <c r="AQ194" s="290"/>
      <c r="AR194" s="239" t="str">
        <f t="shared" si="11"/>
        <v/>
      </c>
      <c r="AS194" s="290"/>
    </row>
    <row r="195" spans="1:45" x14ac:dyDescent="0.25">
      <c r="A195" s="2" t="str">
        <f>'Miljövärden för publ företag'!B197</f>
        <v>Skellefteå Kraft AB</v>
      </c>
      <c r="B195" s="2" t="str">
        <f>'Miljövärden för publ företag'!C197</f>
        <v>Burträsk</v>
      </c>
      <c r="C195" t="str">
        <f>IFERROR(VLOOKUP($B195,Kraftvärmeprod!$B$1:$AH$479,MATCH(C$2,Kraftvärmeprod!$B$1:$AG$1,0),FALSE)/1,"")</f>
        <v/>
      </c>
      <c r="D195" t="str">
        <f>IFERROR(VLOOKUP($B195,Kraftvärmeprod!$B$1:$AH$479,MATCH(D$2,Kraftvärmeprod!$B$1:$AG$1,0),FALSE)/1,"")</f>
        <v/>
      </c>
      <c r="F195" t="str">
        <f>IF($D195="","",IFERROR(VLOOKUP($B195,Kraftvärmeprod!$B$1:$BX$550,MATCH(F$2,Kraftvärmeprod!$B$1:$VX$1,0),FALSE)/1,0)-IFERROR(VLOOKUP($B195,'Slutlig allokering kvv'!$B$2:$BX$550,MATCH(F$2,'Slutlig allokering kvv'!$B$1:$BX$1,0),FALSE)/1,0))</f>
        <v/>
      </c>
      <c r="G195" t="str">
        <f>IF($D195="","",IFERROR(VLOOKUP($B195,Kraftvärmeprod!$B$1:$BX$550,MATCH(G$2,Kraftvärmeprod!$B$1:$VX$1,0),FALSE)/1,0)-IFERROR(VLOOKUP($B195,'Slutlig allokering kvv'!$B$2:$BX$550,MATCH(G$2,'Slutlig allokering kvv'!$B$1:$BX$1,0),FALSE)/1,0))</f>
        <v/>
      </c>
      <c r="H195" t="str">
        <f>IF($D195="","",IFERROR(VLOOKUP($B195,Kraftvärmeprod!$B$1:$BX$550,MATCH(H$2,Kraftvärmeprod!$B$1:$VX$1,0),FALSE)/1,0)-IFERROR(VLOOKUP($B195,'Slutlig allokering kvv'!$B$2:$BX$550,MATCH(H$2,'Slutlig allokering kvv'!$B$1:$BX$1,0),FALSE)/1,0))</f>
        <v/>
      </c>
      <c r="I195" t="str">
        <f>IF($D195="","",IFERROR(VLOOKUP($B195,Kraftvärmeprod!$B$1:$BX$550,MATCH(I$2,Kraftvärmeprod!$B$1:$VX$1,0),FALSE)/1,0)-IFERROR(VLOOKUP($B195,'Slutlig allokering kvv'!$B$2:$BX$550,MATCH(I$2,'Slutlig allokering kvv'!$B$1:$BX$1,0),FALSE)/1,0))</f>
        <v/>
      </c>
      <c r="J195" t="str">
        <f>IF($D195="","",IFERROR(VLOOKUP($B195,Kraftvärmeprod!$B$1:$BX$550,MATCH(J$2,Kraftvärmeprod!$B$1:$VX$1,0),FALSE)/1,0)-IFERROR(VLOOKUP($B195,'Slutlig allokering kvv'!$B$2:$BX$550,MATCH(J$2,'Slutlig allokering kvv'!$B$1:$BX$1,0),FALSE)/1,0))</f>
        <v/>
      </c>
      <c r="K195" t="str">
        <f>IF($D195="","",IFERROR(VLOOKUP($B195,Kraftvärmeprod!$B$1:$BX$550,MATCH(K$2,Kraftvärmeprod!$B$1:$VX$1,0),FALSE)/1,0)-IFERROR(VLOOKUP($B195,'Slutlig allokering kvv'!$B$2:$BX$550,MATCH(K$2,'Slutlig allokering kvv'!$B$1:$BX$1,0),FALSE)/1,0))</f>
        <v/>
      </c>
      <c r="L195" t="str">
        <f>IF($D195="","",IFERROR(VLOOKUP($B195,Kraftvärmeprod!$B$1:$BX$550,MATCH(L$2,Kraftvärmeprod!$B$1:$VX$1,0),FALSE)/1,0)-IFERROR(VLOOKUP($B195,'Slutlig allokering kvv'!$B$2:$BX$550,MATCH(L$2,'Slutlig allokering kvv'!$B$1:$BX$1,0),FALSE)/1,0))</f>
        <v/>
      </c>
      <c r="M195" t="str">
        <f>IF($D195="","",IFERROR(VLOOKUP($B195,Kraftvärmeprod!$B$1:$BX$550,MATCH(M$2,Kraftvärmeprod!$B$1:$VX$1,0),FALSE)/1,0)-IFERROR(VLOOKUP($B195,'Slutlig allokering kvv'!$B$2:$BX$550,MATCH(M$2,'Slutlig allokering kvv'!$B$1:$BX$1,0),FALSE)/1,0))</f>
        <v/>
      </c>
      <c r="N195" t="str">
        <f>IF($D195="","",IFERROR(VLOOKUP($B195,Kraftvärmeprod!$B$1:$BX$550,MATCH(N$2,Kraftvärmeprod!$B$1:$VX$1,0),FALSE)/1,0)-IFERROR(VLOOKUP($B195,'Slutlig allokering kvv'!$B$2:$BX$550,MATCH(N$2,'Slutlig allokering kvv'!$B$1:$BX$1,0),FALSE)/1,0))</f>
        <v/>
      </c>
      <c r="O195" t="str">
        <f>IF($D195="","",IFERROR(VLOOKUP($B195,Kraftvärmeprod!$B$1:$BX$550,MATCH(O$2,Kraftvärmeprod!$B$1:$VX$1,0),FALSE)/1,0)-IFERROR(VLOOKUP($B195,'Slutlig allokering kvv'!$B$2:$BX$550,MATCH(O$2,'Slutlig allokering kvv'!$B$1:$BX$1,0),FALSE)/1,0))</f>
        <v/>
      </c>
      <c r="P195" t="str">
        <f>IF($D195="","",IFERROR(VLOOKUP($B195,Kraftvärmeprod!$B$1:$BX$550,MATCH(P$2,Kraftvärmeprod!$B$1:$VX$1,0),FALSE)/1,0)-IFERROR(VLOOKUP($B195,'Slutlig allokering kvv'!$B$2:$BX$550,MATCH(P$2,'Slutlig allokering kvv'!$B$1:$BX$1,0),FALSE)/1,0))</f>
        <v/>
      </c>
      <c r="Q195" t="str">
        <f>IF($D195="","",IFERROR(VLOOKUP($B195,Kraftvärmeprod!$B$1:$BX$550,MATCH(Q$2,Kraftvärmeprod!$B$1:$VX$1,0),FALSE)/1,0)-IFERROR(VLOOKUP($B195,'Slutlig allokering kvv'!$B$2:$BX$550,MATCH(Q$2,'Slutlig allokering kvv'!$B$1:$BX$1,0),FALSE)/1,0))</f>
        <v/>
      </c>
      <c r="R195" t="str">
        <f>IF($D195="","",IFERROR(VLOOKUP($B195,Kraftvärmeprod!$B$1:$BX$550,MATCH(R$2,Kraftvärmeprod!$B$1:$VX$1,0),FALSE)/1,0)-IFERROR(VLOOKUP($B195,'Slutlig allokering kvv'!$B$2:$BX$550,MATCH(R$2,'Slutlig allokering kvv'!$B$1:$BX$1,0),FALSE)/1,0))</f>
        <v/>
      </c>
      <c r="S195" t="str">
        <f>IF($D195="","",IFERROR(VLOOKUP($B195,Kraftvärmeprod!$B$1:$BX$550,MATCH(S$2,Kraftvärmeprod!$B$1:$VX$1,0),FALSE)/1,0)-IFERROR(VLOOKUP($B195,'Slutlig allokering kvv'!$B$2:$BX$550,MATCH(S$2,'Slutlig allokering kvv'!$B$1:$BX$1,0),FALSE)/1,0))</f>
        <v/>
      </c>
      <c r="T195" t="str">
        <f>IF($D195="","",IFERROR(VLOOKUP($B195,Kraftvärmeprod!$B$1:$BX$550,MATCH(T$2,Kraftvärmeprod!$B$1:$VX$1,0),FALSE)/1,0)-IFERROR(VLOOKUP($B195,'Slutlig allokering kvv'!$B$2:$BX$550,MATCH(T$2,'Slutlig allokering kvv'!$B$1:$BX$1,0),FALSE)/1,0))</f>
        <v/>
      </c>
      <c r="U195" t="str">
        <f>IF($D195="","",IFERROR(VLOOKUP($B195,Kraftvärmeprod!$B$1:$BX$550,MATCH(U$2,Kraftvärmeprod!$B$1:$VX$1,0),FALSE)/1,0)-IFERROR(VLOOKUP($B195,'Slutlig allokering kvv'!$B$2:$BX$550,MATCH(U$2,'Slutlig allokering kvv'!$B$1:$BX$1,0),FALSE)/1,0))</f>
        <v/>
      </c>
      <c r="V195" t="str">
        <f>IF($D195="","",IFERROR(VLOOKUP($B195,Kraftvärmeprod!$B$1:$BX$550,MATCH(V$2,Kraftvärmeprod!$B$1:$VX$1,0),FALSE)/1,0)-IFERROR(VLOOKUP($B195,'Slutlig allokering kvv'!$B$2:$BX$550,MATCH(V$2,'Slutlig allokering kvv'!$B$1:$BX$1,0),FALSE)/1,0))</f>
        <v/>
      </c>
      <c r="W195" t="str">
        <f>IF($D195="","",IFERROR(VLOOKUP($B195,Kraftvärmeprod!$B$1:$BX$550,MATCH(W$2,Kraftvärmeprod!$B$1:$VX$1,0),FALSE)/1,0)-IFERROR(VLOOKUP($B195,'Slutlig allokering kvv'!$B$2:$BX$550,MATCH(W$2,'Slutlig allokering kvv'!$B$1:$BX$1,0),FALSE)/1,0))</f>
        <v/>
      </c>
      <c r="X195" t="str">
        <f>IF($D195="","",IFERROR(VLOOKUP($B195,Kraftvärmeprod!$B$1:$BX$550,MATCH(X$2,Kraftvärmeprod!$B$1:$VX$1,0),FALSE)/1,0)-IFERROR(VLOOKUP($B195,'Slutlig allokering kvv'!$B$2:$BX$550,MATCH(X$2,'Slutlig allokering kvv'!$B$1:$BX$1,0),FALSE)/1,0))</f>
        <v/>
      </c>
      <c r="Y195" t="str">
        <f>IF($D195="","",IFERROR(VLOOKUP($B195,Kraftvärmeprod!$B$1:$BX$550,MATCH(Y$2,Kraftvärmeprod!$B$1:$VX$1,0),FALSE)/1,0)-IFERROR(VLOOKUP($B195,'Slutlig allokering kvv'!$B$2:$BX$550,MATCH(Y$2,'Slutlig allokering kvv'!$B$1:$BX$1,0),FALSE)/1,0))</f>
        <v/>
      </c>
      <c r="Z195" t="str">
        <f>IF($D195="","",IFERROR(VLOOKUP($B195,Kraftvärmeprod!$B$1:$BX$550,MATCH(Z$2,Kraftvärmeprod!$B$1:$VX$1,0),FALSE)/1,0)-IFERROR(VLOOKUP($B195,'Slutlig allokering kvv'!$B$2:$BX$550,MATCH(Z$2,'Slutlig allokering kvv'!$B$1:$BX$1,0),FALSE)/1,0))</f>
        <v/>
      </c>
      <c r="AA195" t="str">
        <f>IF($D195="","",IFERROR(VLOOKUP($B195,Kraftvärmeprod!$B$1:$BX$550,MATCH(AA$2,Kraftvärmeprod!$B$1:$VX$1,0),FALSE)/1,0)-IFERROR(VLOOKUP($B195,'Slutlig allokering kvv'!$B$2:$BX$550,MATCH(AA$2,'Slutlig allokering kvv'!$B$1:$BX$1,0),FALSE)/1,0))</f>
        <v/>
      </c>
      <c r="AB195" t="str">
        <f>IF($D195="","",IFERROR(VLOOKUP($B195,Kraftvärmeprod!$B$1:$BX$550,MATCH(AB$2,Kraftvärmeprod!$B$1:$VX$1,0),FALSE)/1,0)-IFERROR(VLOOKUP($B195,'Slutlig allokering kvv'!$B$2:$BX$550,MATCH(AB$2,'Slutlig allokering kvv'!$B$1:$BX$1,0),FALSE)/1,0))</f>
        <v/>
      </c>
      <c r="AC195" t="str">
        <f>IF($D195="","",IFERROR(VLOOKUP($B195,Kraftvärmeprod!$B$1:$BX$550,MATCH(AC$2,Kraftvärmeprod!$B$1:$VX$1,0),FALSE)/1,0)-IFERROR(VLOOKUP($B195,'Slutlig allokering kvv'!$B$2:$BX$550,MATCH(AC$2,'Slutlig allokering kvv'!$B$1:$BX$1,0),FALSE)/1,0))</f>
        <v/>
      </c>
      <c r="AE195" t="str">
        <f>IF($D195="","",IFERROR(VLOOKUP($B195,Miljö!$B$1:$E$550,MATCH("Hjälpel kraftvärme (GWh)",Miljö!$B$1:$E$1,0),FALSE)/1,0)-IFERROR(VLOOKUP($B195,'Slutlig allokering kvv'!$B$2:$BX$550,MATCH(AE$2,'Slutlig allokering kvv'!$B$1:$BX$1,0),FALSE)/1,0))</f>
        <v/>
      </c>
      <c r="AI195">
        <f t="shared" si="8"/>
        <v>0</v>
      </c>
      <c r="AK195">
        <f>IFERROR(VLOOKUP($B195,'Slutlig allokering kvv'!$B$2:$AX$550,MATCH("Summa slutlig allokerad tillförd energi (utan hjälpel och rökgaskondensering):",'Slutlig allokering kvv'!$B$1:$AX$1,0),FALSE)/1,"")</f>
        <v>0</v>
      </c>
      <c r="AM195" s="289" t="str">
        <f>IFERROR(1-VLOOKUP($B195,'Slutlig allokering kvv'!$B$2:$AX$550,MATCH("Andel av bränsle i kvv som allokerats till värme, exklusive rökgaskondensering och hjälpel",'Slutlig allokering kvv'!$B$1:$AX$1,0),FALSE),"")</f>
        <v/>
      </c>
      <c r="AO195" s="289" t="str">
        <f t="shared" si="9"/>
        <v/>
      </c>
      <c r="AP195" s="290" t="str">
        <f t="shared" si="10"/>
        <v/>
      </c>
      <c r="AQ195" s="290"/>
      <c r="AR195" s="239" t="str">
        <f t="shared" si="11"/>
        <v/>
      </c>
      <c r="AS195" s="290"/>
    </row>
    <row r="196" spans="1:45" x14ac:dyDescent="0.25">
      <c r="A196" s="2" t="str">
        <f>'Miljövärden för publ företag'!B198</f>
        <v>Skellefteå Kraft AB</v>
      </c>
      <c r="B196" s="2" t="str">
        <f>'Miljövärden för publ företag'!C198</f>
        <v>Byske</v>
      </c>
      <c r="C196" t="str">
        <f>IFERROR(VLOOKUP($B196,Kraftvärmeprod!$B$1:$AH$479,MATCH(C$2,Kraftvärmeprod!$B$1:$AG$1,0),FALSE)/1,"")</f>
        <v/>
      </c>
      <c r="D196" t="str">
        <f>IFERROR(VLOOKUP($B196,Kraftvärmeprod!$B$1:$AH$479,MATCH(D$2,Kraftvärmeprod!$B$1:$AG$1,0),FALSE)/1,"")</f>
        <v/>
      </c>
      <c r="F196" t="str">
        <f>IF($D196="","",IFERROR(VLOOKUP($B196,Kraftvärmeprod!$B$1:$BX$550,MATCH(F$2,Kraftvärmeprod!$B$1:$VX$1,0),FALSE)/1,0)-IFERROR(VLOOKUP($B196,'Slutlig allokering kvv'!$B$2:$BX$550,MATCH(F$2,'Slutlig allokering kvv'!$B$1:$BX$1,0),FALSE)/1,0))</f>
        <v/>
      </c>
      <c r="G196" t="str">
        <f>IF($D196="","",IFERROR(VLOOKUP($B196,Kraftvärmeprod!$B$1:$BX$550,MATCH(G$2,Kraftvärmeprod!$B$1:$VX$1,0),FALSE)/1,0)-IFERROR(VLOOKUP($B196,'Slutlig allokering kvv'!$B$2:$BX$550,MATCH(G$2,'Slutlig allokering kvv'!$B$1:$BX$1,0),FALSE)/1,0))</f>
        <v/>
      </c>
      <c r="H196" t="str">
        <f>IF($D196="","",IFERROR(VLOOKUP($B196,Kraftvärmeprod!$B$1:$BX$550,MATCH(H$2,Kraftvärmeprod!$B$1:$VX$1,0),FALSE)/1,0)-IFERROR(VLOOKUP($B196,'Slutlig allokering kvv'!$B$2:$BX$550,MATCH(H$2,'Slutlig allokering kvv'!$B$1:$BX$1,0),FALSE)/1,0))</f>
        <v/>
      </c>
      <c r="I196" t="str">
        <f>IF($D196="","",IFERROR(VLOOKUP($B196,Kraftvärmeprod!$B$1:$BX$550,MATCH(I$2,Kraftvärmeprod!$B$1:$VX$1,0),FALSE)/1,0)-IFERROR(VLOOKUP($B196,'Slutlig allokering kvv'!$B$2:$BX$550,MATCH(I$2,'Slutlig allokering kvv'!$B$1:$BX$1,0),FALSE)/1,0))</f>
        <v/>
      </c>
      <c r="J196" t="str">
        <f>IF($D196="","",IFERROR(VLOOKUP($B196,Kraftvärmeprod!$B$1:$BX$550,MATCH(J$2,Kraftvärmeprod!$B$1:$VX$1,0),FALSE)/1,0)-IFERROR(VLOOKUP($B196,'Slutlig allokering kvv'!$B$2:$BX$550,MATCH(J$2,'Slutlig allokering kvv'!$B$1:$BX$1,0),FALSE)/1,0))</f>
        <v/>
      </c>
      <c r="K196" t="str">
        <f>IF($D196="","",IFERROR(VLOOKUP($B196,Kraftvärmeprod!$B$1:$BX$550,MATCH(K$2,Kraftvärmeprod!$B$1:$VX$1,0),FALSE)/1,0)-IFERROR(VLOOKUP($B196,'Slutlig allokering kvv'!$B$2:$BX$550,MATCH(K$2,'Slutlig allokering kvv'!$B$1:$BX$1,0),FALSE)/1,0))</f>
        <v/>
      </c>
      <c r="L196" t="str">
        <f>IF($D196="","",IFERROR(VLOOKUP($B196,Kraftvärmeprod!$B$1:$BX$550,MATCH(L$2,Kraftvärmeprod!$B$1:$VX$1,0),FALSE)/1,0)-IFERROR(VLOOKUP($B196,'Slutlig allokering kvv'!$B$2:$BX$550,MATCH(L$2,'Slutlig allokering kvv'!$B$1:$BX$1,0),FALSE)/1,0))</f>
        <v/>
      </c>
      <c r="M196" t="str">
        <f>IF($D196="","",IFERROR(VLOOKUP($B196,Kraftvärmeprod!$B$1:$BX$550,MATCH(M$2,Kraftvärmeprod!$B$1:$VX$1,0),FALSE)/1,0)-IFERROR(VLOOKUP($B196,'Slutlig allokering kvv'!$B$2:$BX$550,MATCH(M$2,'Slutlig allokering kvv'!$B$1:$BX$1,0),FALSE)/1,0))</f>
        <v/>
      </c>
      <c r="N196" t="str">
        <f>IF($D196="","",IFERROR(VLOOKUP($B196,Kraftvärmeprod!$B$1:$BX$550,MATCH(N$2,Kraftvärmeprod!$B$1:$VX$1,0),FALSE)/1,0)-IFERROR(VLOOKUP($B196,'Slutlig allokering kvv'!$B$2:$BX$550,MATCH(N$2,'Slutlig allokering kvv'!$B$1:$BX$1,0),FALSE)/1,0))</f>
        <v/>
      </c>
      <c r="O196" t="str">
        <f>IF($D196="","",IFERROR(VLOOKUP($B196,Kraftvärmeprod!$B$1:$BX$550,MATCH(O$2,Kraftvärmeprod!$B$1:$VX$1,0),FALSE)/1,0)-IFERROR(VLOOKUP($B196,'Slutlig allokering kvv'!$B$2:$BX$550,MATCH(O$2,'Slutlig allokering kvv'!$B$1:$BX$1,0),FALSE)/1,0))</f>
        <v/>
      </c>
      <c r="P196" t="str">
        <f>IF($D196="","",IFERROR(VLOOKUP($B196,Kraftvärmeprod!$B$1:$BX$550,MATCH(P$2,Kraftvärmeprod!$B$1:$VX$1,0),FALSE)/1,0)-IFERROR(VLOOKUP($B196,'Slutlig allokering kvv'!$B$2:$BX$550,MATCH(P$2,'Slutlig allokering kvv'!$B$1:$BX$1,0),FALSE)/1,0))</f>
        <v/>
      </c>
      <c r="Q196" t="str">
        <f>IF($D196="","",IFERROR(VLOOKUP($B196,Kraftvärmeprod!$B$1:$BX$550,MATCH(Q$2,Kraftvärmeprod!$B$1:$VX$1,0),FALSE)/1,0)-IFERROR(VLOOKUP($B196,'Slutlig allokering kvv'!$B$2:$BX$550,MATCH(Q$2,'Slutlig allokering kvv'!$B$1:$BX$1,0),FALSE)/1,0))</f>
        <v/>
      </c>
      <c r="R196" t="str">
        <f>IF($D196="","",IFERROR(VLOOKUP($B196,Kraftvärmeprod!$B$1:$BX$550,MATCH(R$2,Kraftvärmeprod!$B$1:$VX$1,0),FALSE)/1,0)-IFERROR(VLOOKUP($B196,'Slutlig allokering kvv'!$B$2:$BX$550,MATCH(R$2,'Slutlig allokering kvv'!$B$1:$BX$1,0),FALSE)/1,0))</f>
        <v/>
      </c>
      <c r="S196" t="str">
        <f>IF($D196="","",IFERROR(VLOOKUP($B196,Kraftvärmeprod!$B$1:$BX$550,MATCH(S$2,Kraftvärmeprod!$B$1:$VX$1,0),FALSE)/1,0)-IFERROR(VLOOKUP($B196,'Slutlig allokering kvv'!$B$2:$BX$550,MATCH(S$2,'Slutlig allokering kvv'!$B$1:$BX$1,0),FALSE)/1,0))</f>
        <v/>
      </c>
      <c r="T196" t="str">
        <f>IF($D196="","",IFERROR(VLOOKUP($B196,Kraftvärmeprod!$B$1:$BX$550,MATCH(T$2,Kraftvärmeprod!$B$1:$VX$1,0),FALSE)/1,0)-IFERROR(VLOOKUP($B196,'Slutlig allokering kvv'!$B$2:$BX$550,MATCH(T$2,'Slutlig allokering kvv'!$B$1:$BX$1,0),FALSE)/1,0))</f>
        <v/>
      </c>
      <c r="U196" t="str">
        <f>IF($D196="","",IFERROR(VLOOKUP($B196,Kraftvärmeprod!$B$1:$BX$550,MATCH(U$2,Kraftvärmeprod!$B$1:$VX$1,0),FALSE)/1,0)-IFERROR(VLOOKUP($B196,'Slutlig allokering kvv'!$B$2:$BX$550,MATCH(U$2,'Slutlig allokering kvv'!$B$1:$BX$1,0),FALSE)/1,0))</f>
        <v/>
      </c>
      <c r="V196" t="str">
        <f>IF($D196="","",IFERROR(VLOOKUP($B196,Kraftvärmeprod!$B$1:$BX$550,MATCH(V$2,Kraftvärmeprod!$B$1:$VX$1,0),FALSE)/1,0)-IFERROR(VLOOKUP($B196,'Slutlig allokering kvv'!$B$2:$BX$550,MATCH(V$2,'Slutlig allokering kvv'!$B$1:$BX$1,0),FALSE)/1,0))</f>
        <v/>
      </c>
      <c r="W196" t="str">
        <f>IF($D196="","",IFERROR(VLOOKUP($B196,Kraftvärmeprod!$B$1:$BX$550,MATCH(W$2,Kraftvärmeprod!$B$1:$VX$1,0),FALSE)/1,0)-IFERROR(VLOOKUP($B196,'Slutlig allokering kvv'!$B$2:$BX$550,MATCH(W$2,'Slutlig allokering kvv'!$B$1:$BX$1,0),FALSE)/1,0))</f>
        <v/>
      </c>
      <c r="X196" t="str">
        <f>IF($D196="","",IFERROR(VLOOKUP($B196,Kraftvärmeprod!$B$1:$BX$550,MATCH(X$2,Kraftvärmeprod!$B$1:$VX$1,0),FALSE)/1,0)-IFERROR(VLOOKUP($B196,'Slutlig allokering kvv'!$B$2:$BX$550,MATCH(X$2,'Slutlig allokering kvv'!$B$1:$BX$1,0),FALSE)/1,0))</f>
        <v/>
      </c>
      <c r="Y196" t="str">
        <f>IF($D196="","",IFERROR(VLOOKUP($B196,Kraftvärmeprod!$B$1:$BX$550,MATCH(Y$2,Kraftvärmeprod!$B$1:$VX$1,0),FALSE)/1,0)-IFERROR(VLOOKUP($B196,'Slutlig allokering kvv'!$B$2:$BX$550,MATCH(Y$2,'Slutlig allokering kvv'!$B$1:$BX$1,0),FALSE)/1,0))</f>
        <v/>
      </c>
      <c r="Z196" t="str">
        <f>IF($D196="","",IFERROR(VLOOKUP($B196,Kraftvärmeprod!$B$1:$BX$550,MATCH(Z$2,Kraftvärmeprod!$B$1:$VX$1,0),FALSE)/1,0)-IFERROR(VLOOKUP($B196,'Slutlig allokering kvv'!$B$2:$BX$550,MATCH(Z$2,'Slutlig allokering kvv'!$B$1:$BX$1,0),FALSE)/1,0))</f>
        <v/>
      </c>
      <c r="AA196" t="str">
        <f>IF($D196="","",IFERROR(VLOOKUP($B196,Kraftvärmeprod!$B$1:$BX$550,MATCH(AA$2,Kraftvärmeprod!$B$1:$VX$1,0),FALSE)/1,0)-IFERROR(VLOOKUP($B196,'Slutlig allokering kvv'!$B$2:$BX$550,MATCH(AA$2,'Slutlig allokering kvv'!$B$1:$BX$1,0),FALSE)/1,0))</f>
        <v/>
      </c>
      <c r="AB196" t="str">
        <f>IF($D196="","",IFERROR(VLOOKUP($B196,Kraftvärmeprod!$B$1:$BX$550,MATCH(AB$2,Kraftvärmeprod!$B$1:$VX$1,0),FALSE)/1,0)-IFERROR(VLOOKUP($B196,'Slutlig allokering kvv'!$B$2:$BX$550,MATCH(AB$2,'Slutlig allokering kvv'!$B$1:$BX$1,0),FALSE)/1,0))</f>
        <v/>
      </c>
      <c r="AC196" t="str">
        <f>IF($D196="","",IFERROR(VLOOKUP($B196,Kraftvärmeprod!$B$1:$BX$550,MATCH(AC$2,Kraftvärmeprod!$B$1:$VX$1,0),FALSE)/1,0)-IFERROR(VLOOKUP($B196,'Slutlig allokering kvv'!$B$2:$BX$550,MATCH(AC$2,'Slutlig allokering kvv'!$B$1:$BX$1,0),FALSE)/1,0))</f>
        <v/>
      </c>
      <c r="AE196" t="str">
        <f>IF($D196="","",IFERROR(VLOOKUP($B196,Miljö!$B$1:$E$550,MATCH("Hjälpel kraftvärme (GWh)",Miljö!$B$1:$E$1,0),FALSE)/1,0)-IFERROR(VLOOKUP($B196,'Slutlig allokering kvv'!$B$2:$BX$550,MATCH(AE$2,'Slutlig allokering kvv'!$B$1:$BX$1,0),FALSE)/1,0))</f>
        <v/>
      </c>
      <c r="AI196">
        <f t="shared" ref="AI196:AI259" si="12">SUM(F196:AB196)</f>
        <v>0</v>
      </c>
      <c r="AK196">
        <f>IFERROR(VLOOKUP($B196,'Slutlig allokering kvv'!$B$2:$AX$550,MATCH("Summa slutlig allokerad tillförd energi (utan hjälpel och rökgaskondensering):",'Slutlig allokering kvv'!$B$1:$AX$1,0),FALSE)/1,"")</f>
        <v>0</v>
      </c>
      <c r="AM196" s="289" t="str">
        <f>IFERROR(1-VLOOKUP($B196,'Slutlig allokering kvv'!$B$2:$AX$550,MATCH("Andel av bränsle i kvv som allokerats till värme, exklusive rökgaskondensering och hjälpel",'Slutlig allokering kvv'!$B$1:$AX$1,0),FALSE),"")</f>
        <v/>
      </c>
      <c r="AO196" s="289" t="str">
        <f t="shared" ref="AO196:AO259" si="13">IFERROR(AI196/(AI196+AK196),"")</f>
        <v/>
      </c>
      <c r="AP196" s="290" t="str">
        <f t="shared" ref="AP196:AP259" si="14">IFERROR(AM196-AO196,"")</f>
        <v/>
      </c>
      <c r="AQ196" s="290"/>
      <c r="AR196" s="239" t="str">
        <f t="shared" ref="AR196:AR259" si="15">IFERROR(D196/(AI196+AE196),"")</f>
        <v/>
      </c>
      <c r="AS196" s="290"/>
    </row>
    <row r="197" spans="1:45" x14ac:dyDescent="0.25">
      <c r="A197" s="2" t="str">
        <f>'Miljövärden för publ företag'!B199</f>
        <v>Skellefteå Kraft AB</v>
      </c>
      <c r="B197" s="2" t="str">
        <f>'Miljövärden för publ företag'!C199</f>
        <v>Jörn</v>
      </c>
      <c r="C197" t="str">
        <f>IFERROR(VLOOKUP($B197,Kraftvärmeprod!$B$1:$AH$479,MATCH(C$2,Kraftvärmeprod!$B$1:$AG$1,0),FALSE)/1,"")</f>
        <v/>
      </c>
      <c r="D197" t="str">
        <f>IFERROR(VLOOKUP($B197,Kraftvärmeprod!$B$1:$AH$479,MATCH(D$2,Kraftvärmeprod!$B$1:$AG$1,0),FALSE)/1,"")</f>
        <v/>
      </c>
      <c r="F197" t="str">
        <f>IF($D197="","",IFERROR(VLOOKUP($B197,Kraftvärmeprod!$B$1:$BX$550,MATCH(F$2,Kraftvärmeprod!$B$1:$VX$1,0),FALSE)/1,0)-IFERROR(VLOOKUP($B197,'Slutlig allokering kvv'!$B$2:$BX$550,MATCH(F$2,'Slutlig allokering kvv'!$B$1:$BX$1,0),FALSE)/1,0))</f>
        <v/>
      </c>
      <c r="G197" t="str">
        <f>IF($D197="","",IFERROR(VLOOKUP($B197,Kraftvärmeprod!$B$1:$BX$550,MATCH(G$2,Kraftvärmeprod!$B$1:$VX$1,0),FALSE)/1,0)-IFERROR(VLOOKUP($B197,'Slutlig allokering kvv'!$B$2:$BX$550,MATCH(G$2,'Slutlig allokering kvv'!$B$1:$BX$1,0),FALSE)/1,0))</f>
        <v/>
      </c>
      <c r="H197" t="str">
        <f>IF($D197="","",IFERROR(VLOOKUP($B197,Kraftvärmeprod!$B$1:$BX$550,MATCH(H$2,Kraftvärmeprod!$B$1:$VX$1,0),FALSE)/1,0)-IFERROR(VLOOKUP($B197,'Slutlig allokering kvv'!$B$2:$BX$550,MATCH(H$2,'Slutlig allokering kvv'!$B$1:$BX$1,0),FALSE)/1,0))</f>
        <v/>
      </c>
      <c r="I197" t="str">
        <f>IF($D197="","",IFERROR(VLOOKUP($B197,Kraftvärmeprod!$B$1:$BX$550,MATCH(I$2,Kraftvärmeprod!$B$1:$VX$1,0),FALSE)/1,0)-IFERROR(VLOOKUP($B197,'Slutlig allokering kvv'!$B$2:$BX$550,MATCH(I$2,'Slutlig allokering kvv'!$B$1:$BX$1,0),FALSE)/1,0))</f>
        <v/>
      </c>
      <c r="J197" t="str">
        <f>IF($D197="","",IFERROR(VLOOKUP($B197,Kraftvärmeprod!$B$1:$BX$550,MATCH(J$2,Kraftvärmeprod!$B$1:$VX$1,0),FALSE)/1,0)-IFERROR(VLOOKUP($B197,'Slutlig allokering kvv'!$B$2:$BX$550,MATCH(J$2,'Slutlig allokering kvv'!$B$1:$BX$1,0),FALSE)/1,0))</f>
        <v/>
      </c>
      <c r="K197" t="str">
        <f>IF($D197="","",IFERROR(VLOOKUP($B197,Kraftvärmeprod!$B$1:$BX$550,MATCH(K$2,Kraftvärmeprod!$B$1:$VX$1,0),FALSE)/1,0)-IFERROR(VLOOKUP($B197,'Slutlig allokering kvv'!$B$2:$BX$550,MATCH(K$2,'Slutlig allokering kvv'!$B$1:$BX$1,0),FALSE)/1,0))</f>
        <v/>
      </c>
      <c r="L197" t="str">
        <f>IF($D197="","",IFERROR(VLOOKUP($B197,Kraftvärmeprod!$B$1:$BX$550,MATCH(L$2,Kraftvärmeprod!$B$1:$VX$1,0),FALSE)/1,0)-IFERROR(VLOOKUP($B197,'Slutlig allokering kvv'!$B$2:$BX$550,MATCH(L$2,'Slutlig allokering kvv'!$B$1:$BX$1,0),FALSE)/1,0))</f>
        <v/>
      </c>
      <c r="M197" t="str">
        <f>IF($D197="","",IFERROR(VLOOKUP($B197,Kraftvärmeprod!$B$1:$BX$550,MATCH(M$2,Kraftvärmeprod!$B$1:$VX$1,0),FALSE)/1,0)-IFERROR(VLOOKUP($B197,'Slutlig allokering kvv'!$B$2:$BX$550,MATCH(M$2,'Slutlig allokering kvv'!$B$1:$BX$1,0),FALSE)/1,0))</f>
        <v/>
      </c>
      <c r="N197" t="str">
        <f>IF($D197="","",IFERROR(VLOOKUP($B197,Kraftvärmeprod!$B$1:$BX$550,MATCH(N$2,Kraftvärmeprod!$B$1:$VX$1,0),FALSE)/1,0)-IFERROR(VLOOKUP($B197,'Slutlig allokering kvv'!$B$2:$BX$550,MATCH(N$2,'Slutlig allokering kvv'!$B$1:$BX$1,0),FALSE)/1,0))</f>
        <v/>
      </c>
      <c r="O197" t="str">
        <f>IF($D197="","",IFERROR(VLOOKUP($B197,Kraftvärmeprod!$B$1:$BX$550,MATCH(O$2,Kraftvärmeprod!$B$1:$VX$1,0),FALSE)/1,0)-IFERROR(VLOOKUP($B197,'Slutlig allokering kvv'!$B$2:$BX$550,MATCH(O$2,'Slutlig allokering kvv'!$B$1:$BX$1,0),FALSE)/1,0))</f>
        <v/>
      </c>
      <c r="P197" t="str">
        <f>IF($D197="","",IFERROR(VLOOKUP($B197,Kraftvärmeprod!$B$1:$BX$550,MATCH(P$2,Kraftvärmeprod!$B$1:$VX$1,0),FALSE)/1,0)-IFERROR(VLOOKUP($B197,'Slutlig allokering kvv'!$B$2:$BX$550,MATCH(P$2,'Slutlig allokering kvv'!$B$1:$BX$1,0),FALSE)/1,0))</f>
        <v/>
      </c>
      <c r="Q197" t="str">
        <f>IF($D197="","",IFERROR(VLOOKUP($B197,Kraftvärmeprod!$B$1:$BX$550,MATCH(Q$2,Kraftvärmeprod!$B$1:$VX$1,0),FALSE)/1,0)-IFERROR(VLOOKUP($B197,'Slutlig allokering kvv'!$B$2:$BX$550,MATCH(Q$2,'Slutlig allokering kvv'!$B$1:$BX$1,0),FALSE)/1,0))</f>
        <v/>
      </c>
      <c r="R197" t="str">
        <f>IF($D197="","",IFERROR(VLOOKUP($B197,Kraftvärmeprod!$B$1:$BX$550,MATCH(R$2,Kraftvärmeprod!$B$1:$VX$1,0),FALSE)/1,0)-IFERROR(VLOOKUP($B197,'Slutlig allokering kvv'!$B$2:$BX$550,MATCH(R$2,'Slutlig allokering kvv'!$B$1:$BX$1,0),FALSE)/1,0))</f>
        <v/>
      </c>
      <c r="S197" t="str">
        <f>IF($D197="","",IFERROR(VLOOKUP($B197,Kraftvärmeprod!$B$1:$BX$550,MATCH(S$2,Kraftvärmeprod!$B$1:$VX$1,0),FALSE)/1,0)-IFERROR(VLOOKUP($B197,'Slutlig allokering kvv'!$B$2:$BX$550,MATCH(S$2,'Slutlig allokering kvv'!$B$1:$BX$1,0),FALSE)/1,0))</f>
        <v/>
      </c>
      <c r="T197" t="str">
        <f>IF($D197="","",IFERROR(VLOOKUP($B197,Kraftvärmeprod!$B$1:$BX$550,MATCH(T$2,Kraftvärmeprod!$B$1:$VX$1,0),FALSE)/1,0)-IFERROR(VLOOKUP($B197,'Slutlig allokering kvv'!$B$2:$BX$550,MATCH(T$2,'Slutlig allokering kvv'!$B$1:$BX$1,0),FALSE)/1,0))</f>
        <v/>
      </c>
      <c r="U197" t="str">
        <f>IF($D197="","",IFERROR(VLOOKUP($B197,Kraftvärmeprod!$B$1:$BX$550,MATCH(U$2,Kraftvärmeprod!$B$1:$VX$1,0),FALSE)/1,0)-IFERROR(VLOOKUP($B197,'Slutlig allokering kvv'!$B$2:$BX$550,MATCH(U$2,'Slutlig allokering kvv'!$B$1:$BX$1,0),FALSE)/1,0))</f>
        <v/>
      </c>
      <c r="V197" t="str">
        <f>IF($D197="","",IFERROR(VLOOKUP($B197,Kraftvärmeprod!$B$1:$BX$550,MATCH(V$2,Kraftvärmeprod!$B$1:$VX$1,0),FALSE)/1,0)-IFERROR(VLOOKUP($B197,'Slutlig allokering kvv'!$B$2:$BX$550,MATCH(V$2,'Slutlig allokering kvv'!$B$1:$BX$1,0),FALSE)/1,0))</f>
        <v/>
      </c>
      <c r="W197" t="str">
        <f>IF($D197="","",IFERROR(VLOOKUP($B197,Kraftvärmeprod!$B$1:$BX$550,MATCH(W$2,Kraftvärmeprod!$B$1:$VX$1,0),FALSE)/1,0)-IFERROR(VLOOKUP($B197,'Slutlig allokering kvv'!$B$2:$BX$550,MATCH(W$2,'Slutlig allokering kvv'!$B$1:$BX$1,0),FALSE)/1,0))</f>
        <v/>
      </c>
      <c r="X197" t="str">
        <f>IF($D197="","",IFERROR(VLOOKUP($B197,Kraftvärmeprod!$B$1:$BX$550,MATCH(X$2,Kraftvärmeprod!$B$1:$VX$1,0),FALSE)/1,0)-IFERROR(VLOOKUP($B197,'Slutlig allokering kvv'!$B$2:$BX$550,MATCH(X$2,'Slutlig allokering kvv'!$B$1:$BX$1,0),FALSE)/1,0))</f>
        <v/>
      </c>
      <c r="Y197" t="str">
        <f>IF($D197="","",IFERROR(VLOOKUP($B197,Kraftvärmeprod!$B$1:$BX$550,MATCH(Y$2,Kraftvärmeprod!$B$1:$VX$1,0),FALSE)/1,0)-IFERROR(VLOOKUP($B197,'Slutlig allokering kvv'!$B$2:$BX$550,MATCH(Y$2,'Slutlig allokering kvv'!$B$1:$BX$1,0),FALSE)/1,0))</f>
        <v/>
      </c>
      <c r="Z197" t="str">
        <f>IF($D197="","",IFERROR(VLOOKUP($B197,Kraftvärmeprod!$B$1:$BX$550,MATCH(Z$2,Kraftvärmeprod!$B$1:$VX$1,0),FALSE)/1,0)-IFERROR(VLOOKUP($B197,'Slutlig allokering kvv'!$B$2:$BX$550,MATCH(Z$2,'Slutlig allokering kvv'!$B$1:$BX$1,0),FALSE)/1,0))</f>
        <v/>
      </c>
      <c r="AA197" t="str">
        <f>IF($D197="","",IFERROR(VLOOKUP($B197,Kraftvärmeprod!$B$1:$BX$550,MATCH(AA$2,Kraftvärmeprod!$B$1:$VX$1,0),FALSE)/1,0)-IFERROR(VLOOKUP($B197,'Slutlig allokering kvv'!$B$2:$BX$550,MATCH(AA$2,'Slutlig allokering kvv'!$B$1:$BX$1,0),FALSE)/1,0))</f>
        <v/>
      </c>
      <c r="AB197" t="str">
        <f>IF($D197="","",IFERROR(VLOOKUP($B197,Kraftvärmeprod!$B$1:$BX$550,MATCH(AB$2,Kraftvärmeprod!$B$1:$VX$1,0),FALSE)/1,0)-IFERROR(VLOOKUP($B197,'Slutlig allokering kvv'!$B$2:$BX$550,MATCH(AB$2,'Slutlig allokering kvv'!$B$1:$BX$1,0),FALSE)/1,0))</f>
        <v/>
      </c>
      <c r="AC197" t="str">
        <f>IF($D197="","",IFERROR(VLOOKUP($B197,Kraftvärmeprod!$B$1:$BX$550,MATCH(AC$2,Kraftvärmeprod!$B$1:$VX$1,0),FALSE)/1,0)-IFERROR(VLOOKUP($B197,'Slutlig allokering kvv'!$B$2:$BX$550,MATCH(AC$2,'Slutlig allokering kvv'!$B$1:$BX$1,0),FALSE)/1,0))</f>
        <v/>
      </c>
      <c r="AE197" t="str">
        <f>IF($D197="","",IFERROR(VLOOKUP($B197,Miljö!$B$1:$E$550,MATCH("Hjälpel kraftvärme (GWh)",Miljö!$B$1:$E$1,0),FALSE)/1,0)-IFERROR(VLOOKUP($B197,'Slutlig allokering kvv'!$B$2:$BX$550,MATCH(AE$2,'Slutlig allokering kvv'!$B$1:$BX$1,0),FALSE)/1,0))</f>
        <v/>
      </c>
      <c r="AI197">
        <f t="shared" si="12"/>
        <v>0</v>
      </c>
      <c r="AK197">
        <f>IFERROR(VLOOKUP($B197,'Slutlig allokering kvv'!$B$2:$AX$550,MATCH("Summa slutlig allokerad tillförd energi (utan hjälpel och rökgaskondensering):",'Slutlig allokering kvv'!$B$1:$AX$1,0),FALSE)/1,"")</f>
        <v>0</v>
      </c>
      <c r="AM197" s="289" t="str">
        <f>IFERROR(1-VLOOKUP($B197,'Slutlig allokering kvv'!$B$2:$AX$550,MATCH("Andel av bränsle i kvv som allokerats till värme, exklusive rökgaskondensering och hjälpel",'Slutlig allokering kvv'!$B$1:$AX$1,0),FALSE),"")</f>
        <v/>
      </c>
      <c r="AO197" s="289" t="str">
        <f t="shared" si="13"/>
        <v/>
      </c>
      <c r="AP197" s="290" t="str">
        <f t="shared" si="14"/>
        <v/>
      </c>
      <c r="AQ197" s="290"/>
      <c r="AR197" s="239" t="str">
        <f t="shared" si="15"/>
        <v/>
      </c>
      <c r="AS197" s="290"/>
    </row>
    <row r="198" spans="1:45" x14ac:dyDescent="0.25">
      <c r="A198" s="2" t="str">
        <f>'Miljövärden för publ företag'!B200</f>
        <v>Skellefteå Kraft AB</v>
      </c>
      <c r="B198" s="2" t="str">
        <f>'Miljövärden för publ företag'!C200</f>
        <v>Kåge</v>
      </c>
      <c r="C198" t="str">
        <f>IFERROR(VLOOKUP($B198,Kraftvärmeprod!$B$1:$AH$479,MATCH(C$2,Kraftvärmeprod!$B$1:$AG$1,0),FALSE)/1,"")</f>
        <v/>
      </c>
      <c r="D198" t="str">
        <f>IFERROR(VLOOKUP($B198,Kraftvärmeprod!$B$1:$AH$479,MATCH(D$2,Kraftvärmeprod!$B$1:$AG$1,0),FALSE)/1,"")</f>
        <v/>
      </c>
      <c r="F198" t="str">
        <f>IF($D198="","",IFERROR(VLOOKUP($B198,Kraftvärmeprod!$B$1:$BX$550,MATCH(F$2,Kraftvärmeprod!$B$1:$VX$1,0),FALSE)/1,0)-IFERROR(VLOOKUP($B198,'Slutlig allokering kvv'!$B$2:$BX$550,MATCH(F$2,'Slutlig allokering kvv'!$B$1:$BX$1,0),FALSE)/1,0))</f>
        <v/>
      </c>
      <c r="G198" t="str">
        <f>IF($D198="","",IFERROR(VLOOKUP($B198,Kraftvärmeprod!$B$1:$BX$550,MATCH(G$2,Kraftvärmeprod!$B$1:$VX$1,0),FALSE)/1,0)-IFERROR(VLOOKUP($B198,'Slutlig allokering kvv'!$B$2:$BX$550,MATCH(G$2,'Slutlig allokering kvv'!$B$1:$BX$1,0),FALSE)/1,0))</f>
        <v/>
      </c>
      <c r="H198" t="str">
        <f>IF($D198="","",IFERROR(VLOOKUP($B198,Kraftvärmeprod!$B$1:$BX$550,MATCH(H$2,Kraftvärmeprod!$B$1:$VX$1,0),FALSE)/1,0)-IFERROR(VLOOKUP($B198,'Slutlig allokering kvv'!$B$2:$BX$550,MATCH(H$2,'Slutlig allokering kvv'!$B$1:$BX$1,0),FALSE)/1,0))</f>
        <v/>
      </c>
      <c r="I198" t="str">
        <f>IF($D198="","",IFERROR(VLOOKUP($B198,Kraftvärmeprod!$B$1:$BX$550,MATCH(I$2,Kraftvärmeprod!$B$1:$VX$1,0),FALSE)/1,0)-IFERROR(VLOOKUP($B198,'Slutlig allokering kvv'!$B$2:$BX$550,MATCH(I$2,'Slutlig allokering kvv'!$B$1:$BX$1,0),FALSE)/1,0))</f>
        <v/>
      </c>
      <c r="J198" t="str">
        <f>IF($D198="","",IFERROR(VLOOKUP($B198,Kraftvärmeprod!$B$1:$BX$550,MATCH(J$2,Kraftvärmeprod!$B$1:$VX$1,0),FALSE)/1,0)-IFERROR(VLOOKUP($B198,'Slutlig allokering kvv'!$B$2:$BX$550,MATCH(J$2,'Slutlig allokering kvv'!$B$1:$BX$1,0),FALSE)/1,0))</f>
        <v/>
      </c>
      <c r="K198" t="str">
        <f>IF($D198="","",IFERROR(VLOOKUP($B198,Kraftvärmeprod!$B$1:$BX$550,MATCH(K$2,Kraftvärmeprod!$B$1:$VX$1,0),FALSE)/1,0)-IFERROR(VLOOKUP($B198,'Slutlig allokering kvv'!$B$2:$BX$550,MATCH(K$2,'Slutlig allokering kvv'!$B$1:$BX$1,0),FALSE)/1,0))</f>
        <v/>
      </c>
      <c r="L198" t="str">
        <f>IF($D198="","",IFERROR(VLOOKUP($B198,Kraftvärmeprod!$B$1:$BX$550,MATCH(L$2,Kraftvärmeprod!$B$1:$VX$1,0),FALSE)/1,0)-IFERROR(VLOOKUP($B198,'Slutlig allokering kvv'!$B$2:$BX$550,MATCH(L$2,'Slutlig allokering kvv'!$B$1:$BX$1,0),FALSE)/1,0))</f>
        <v/>
      </c>
      <c r="M198" t="str">
        <f>IF($D198="","",IFERROR(VLOOKUP($B198,Kraftvärmeprod!$B$1:$BX$550,MATCH(M$2,Kraftvärmeprod!$B$1:$VX$1,0),FALSE)/1,0)-IFERROR(VLOOKUP($B198,'Slutlig allokering kvv'!$B$2:$BX$550,MATCH(M$2,'Slutlig allokering kvv'!$B$1:$BX$1,0),FALSE)/1,0))</f>
        <v/>
      </c>
      <c r="N198" t="str">
        <f>IF($D198="","",IFERROR(VLOOKUP($B198,Kraftvärmeprod!$B$1:$BX$550,MATCH(N$2,Kraftvärmeprod!$B$1:$VX$1,0),FALSE)/1,0)-IFERROR(VLOOKUP($B198,'Slutlig allokering kvv'!$B$2:$BX$550,MATCH(N$2,'Slutlig allokering kvv'!$B$1:$BX$1,0),FALSE)/1,0))</f>
        <v/>
      </c>
      <c r="O198" t="str">
        <f>IF($D198="","",IFERROR(VLOOKUP($B198,Kraftvärmeprod!$B$1:$BX$550,MATCH(O$2,Kraftvärmeprod!$B$1:$VX$1,0),FALSE)/1,0)-IFERROR(VLOOKUP($B198,'Slutlig allokering kvv'!$B$2:$BX$550,MATCH(O$2,'Slutlig allokering kvv'!$B$1:$BX$1,0),FALSE)/1,0))</f>
        <v/>
      </c>
      <c r="P198" t="str">
        <f>IF($D198="","",IFERROR(VLOOKUP($B198,Kraftvärmeprod!$B$1:$BX$550,MATCH(P$2,Kraftvärmeprod!$B$1:$VX$1,0),FALSE)/1,0)-IFERROR(VLOOKUP($B198,'Slutlig allokering kvv'!$B$2:$BX$550,MATCH(P$2,'Slutlig allokering kvv'!$B$1:$BX$1,0),FALSE)/1,0))</f>
        <v/>
      </c>
      <c r="Q198" t="str">
        <f>IF($D198="","",IFERROR(VLOOKUP($B198,Kraftvärmeprod!$B$1:$BX$550,MATCH(Q$2,Kraftvärmeprod!$B$1:$VX$1,0),FALSE)/1,0)-IFERROR(VLOOKUP($B198,'Slutlig allokering kvv'!$B$2:$BX$550,MATCH(Q$2,'Slutlig allokering kvv'!$B$1:$BX$1,0),FALSE)/1,0))</f>
        <v/>
      </c>
      <c r="R198" t="str">
        <f>IF($D198="","",IFERROR(VLOOKUP($B198,Kraftvärmeprod!$B$1:$BX$550,MATCH(R$2,Kraftvärmeprod!$B$1:$VX$1,0),FALSE)/1,0)-IFERROR(VLOOKUP($B198,'Slutlig allokering kvv'!$B$2:$BX$550,MATCH(R$2,'Slutlig allokering kvv'!$B$1:$BX$1,0),FALSE)/1,0))</f>
        <v/>
      </c>
      <c r="S198" t="str">
        <f>IF($D198="","",IFERROR(VLOOKUP($B198,Kraftvärmeprod!$B$1:$BX$550,MATCH(S$2,Kraftvärmeprod!$B$1:$VX$1,0),FALSE)/1,0)-IFERROR(VLOOKUP($B198,'Slutlig allokering kvv'!$B$2:$BX$550,MATCH(S$2,'Slutlig allokering kvv'!$B$1:$BX$1,0),FALSE)/1,0))</f>
        <v/>
      </c>
      <c r="T198" t="str">
        <f>IF($D198="","",IFERROR(VLOOKUP($B198,Kraftvärmeprod!$B$1:$BX$550,MATCH(T$2,Kraftvärmeprod!$B$1:$VX$1,0),FALSE)/1,0)-IFERROR(VLOOKUP($B198,'Slutlig allokering kvv'!$B$2:$BX$550,MATCH(T$2,'Slutlig allokering kvv'!$B$1:$BX$1,0),FALSE)/1,0))</f>
        <v/>
      </c>
      <c r="U198" t="str">
        <f>IF($D198="","",IFERROR(VLOOKUP($B198,Kraftvärmeprod!$B$1:$BX$550,MATCH(U$2,Kraftvärmeprod!$B$1:$VX$1,0),FALSE)/1,0)-IFERROR(VLOOKUP($B198,'Slutlig allokering kvv'!$B$2:$BX$550,MATCH(U$2,'Slutlig allokering kvv'!$B$1:$BX$1,0),FALSE)/1,0))</f>
        <v/>
      </c>
      <c r="V198" t="str">
        <f>IF($D198="","",IFERROR(VLOOKUP($B198,Kraftvärmeprod!$B$1:$BX$550,MATCH(V$2,Kraftvärmeprod!$B$1:$VX$1,0),FALSE)/1,0)-IFERROR(VLOOKUP($B198,'Slutlig allokering kvv'!$B$2:$BX$550,MATCH(V$2,'Slutlig allokering kvv'!$B$1:$BX$1,0),FALSE)/1,0))</f>
        <v/>
      </c>
      <c r="W198" t="str">
        <f>IF($D198="","",IFERROR(VLOOKUP($B198,Kraftvärmeprod!$B$1:$BX$550,MATCH(W$2,Kraftvärmeprod!$B$1:$VX$1,0),FALSE)/1,0)-IFERROR(VLOOKUP($B198,'Slutlig allokering kvv'!$B$2:$BX$550,MATCH(W$2,'Slutlig allokering kvv'!$B$1:$BX$1,0),FALSE)/1,0))</f>
        <v/>
      </c>
      <c r="X198" t="str">
        <f>IF($D198="","",IFERROR(VLOOKUP($B198,Kraftvärmeprod!$B$1:$BX$550,MATCH(X$2,Kraftvärmeprod!$B$1:$VX$1,0),FALSE)/1,0)-IFERROR(VLOOKUP($B198,'Slutlig allokering kvv'!$B$2:$BX$550,MATCH(X$2,'Slutlig allokering kvv'!$B$1:$BX$1,0),FALSE)/1,0))</f>
        <v/>
      </c>
      <c r="Y198" t="str">
        <f>IF($D198="","",IFERROR(VLOOKUP($B198,Kraftvärmeprod!$B$1:$BX$550,MATCH(Y$2,Kraftvärmeprod!$B$1:$VX$1,0),FALSE)/1,0)-IFERROR(VLOOKUP($B198,'Slutlig allokering kvv'!$B$2:$BX$550,MATCH(Y$2,'Slutlig allokering kvv'!$B$1:$BX$1,0),FALSE)/1,0))</f>
        <v/>
      </c>
      <c r="Z198" t="str">
        <f>IF($D198="","",IFERROR(VLOOKUP($B198,Kraftvärmeprod!$B$1:$BX$550,MATCH(Z$2,Kraftvärmeprod!$B$1:$VX$1,0),FALSE)/1,0)-IFERROR(VLOOKUP($B198,'Slutlig allokering kvv'!$B$2:$BX$550,MATCH(Z$2,'Slutlig allokering kvv'!$B$1:$BX$1,0),FALSE)/1,0))</f>
        <v/>
      </c>
      <c r="AA198" t="str">
        <f>IF($D198="","",IFERROR(VLOOKUP($B198,Kraftvärmeprod!$B$1:$BX$550,MATCH(AA$2,Kraftvärmeprod!$B$1:$VX$1,0),FALSE)/1,0)-IFERROR(VLOOKUP($B198,'Slutlig allokering kvv'!$B$2:$BX$550,MATCH(AA$2,'Slutlig allokering kvv'!$B$1:$BX$1,0),FALSE)/1,0))</f>
        <v/>
      </c>
      <c r="AB198" t="str">
        <f>IF($D198="","",IFERROR(VLOOKUP($B198,Kraftvärmeprod!$B$1:$BX$550,MATCH(AB$2,Kraftvärmeprod!$B$1:$VX$1,0),FALSE)/1,0)-IFERROR(VLOOKUP($B198,'Slutlig allokering kvv'!$B$2:$BX$550,MATCH(AB$2,'Slutlig allokering kvv'!$B$1:$BX$1,0),FALSE)/1,0))</f>
        <v/>
      </c>
      <c r="AC198" t="str">
        <f>IF($D198="","",IFERROR(VLOOKUP($B198,Kraftvärmeprod!$B$1:$BX$550,MATCH(AC$2,Kraftvärmeprod!$B$1:$VX$1,0),FALSE)/1,0)-IFERROR(VLOOKUP($B198,'Slutlig allokering kvv'!$B$2:$BX$550,MATCH(AC$2,'Slutlig allokering kvv'!$B$1:$BX$1,0),FALSE)/1,0))</f>
        <v/>
      </c>
      <c r="AE198" t="str">
        <f>IF($D198="","",IFERROR(VLOOKUP($B198,Miljö!$B$1:$E$550,MATCH("Hjälpel kraftvärme (GWh)",Miljö!$B$1:$E$1,0),FALSE)/1,0)-IFERROR(VLOOKUP($B198,'Slutlig allokering kvv'!$B$2:$BX$550,MATCH(AE$2,'Slutlig allokering kvv'!$B$1:$BX$1,0),FALSE)/1,0))</f>
        <v/>
      </c>
      <c r="AI198">
        <f t="shared" si="12"/>
        <v>0</v>
      </c>
      <c r="AK198">
        <f>IFERROR(VLOOKUP($B198,'Slutlig allokering kvv'!$B$2:$AX$550,MATCH("Summa slutlig allokerad tillförd energi (utan hjälpel och rökgaskondensering):",'Slutlig allokering kvv'!$B$1:$AX$1,0),FALSE)/1,"")</f>
        <v>0</v>
      </c>
      <c r="AM198" s="289" t="str">
        <f>IFERROR(1-VLOOKUP($B198,'Slutlig allokering kvv'!$B$2:$AX$550,MATCH("Andel av bränsle i kvv som allokerats till värme, exklusive rökgaskondensering och hjälpel",'Slutlig allokering kvv'!$B$1:$AX$1,0),FALSE),"")</f>
        <v/>
      </c>
      <c r="AO198" s="289" t="str">
        <f t="shared" si="13"/>
        <v/>
      </c>
      <c r="AP198" s="290" t="str">
        <f t="shared" si="14"/>
        <v/>
      </c>
      <c r="AQ198" s="290"/>
      <c r="AR198" s="239" t="str">
        <f t="shared" si="15"/>
        <v/>
      </c>
      <c r="AS198" s="290"/>
    </row>
    <row r="199" spans="1:45" x14ac:dyDescent="0.25">
      <c r="A199" s="2" t="str">
        <f>'Miljövärden för publ företag'!B201</f>
        <v>Skellefteå Kraft AB</v>
      </c>
      <c r="B199" s="2" t="str">
        <f>'Miljövärden för publ företag'!C201</f>
        <v>Lidbacken</v>
      </c>
      <c r="C199" t="str">
        <f>IFERROR(VLOOKUP($B199,Kraftvärmeprod!$B$1:$AH$479,MATCH(C$2,Kraftvärmeprod!$B$1:$AG$1,0),FALSE)/1,"")</f>
        <v/>
      </c>
      <c r="D199" t="str">
        <f>IFERROR(VLOOKUP($B199,Kraftvärmeprod!$B$1:$AH$479,MATCH(D$2,Kraftvärmeprod!$B$1:$AG$1,0),FALSE)/1,"")</f>
        <v/>
      </c>
      <c r="F199" t="str">
        <f>IF($D199="","",IFERROR(VLOOKUP($B199,Kraftvärmeprod!$B$1:$BX$550,MATCH(F$2,Kraftvärmeprod!$B$1:$VX$1,0),FALSE)/1,0)-IFERROR(VLOOKUP($B199,'Slutlig allokering kvv'!$B$2:$BX$550,MATCH(F$2,'Slutlig allokering kvv'!$B$1:$BX$1,0),FALSE)/1,0))</f>
        <v/>
      </c>
      <c r="G199" t="str">
        <f>IF($D199="","",IFERROR(VLOOKUP($B199,Kraftvärmeprod!$B$1:$BX$550,MATCH(G$2,Kraftvärmeprod!$B$1:$VX$1,0),FALSE)/1,0)-IFERROR(VLOOKUP($B199,'Slutlig allokering kvv'!$B$2:$BX$550,MATCH(G$2,'Slutlig allokering kvv'!$B$1:$BX$1,0),FALSE)/1,0))</f>
        <v/>
      </c>
      <c r="H199" t="str">
        <f>IF($D199="","",IFERROR(VLOOKUP($B199,Kraftvärmeprod!$B$1:$BX$550,MATCH(H$2,Kraftvärmeprod!$B$1:$VX$1,0),FALSE)/1,0)-IFERROR(VLOOKUP($B199,'Slutlig allokering kvv'!$B$2:$BX$550,MATCH(H$2,'Slutlig allokering kvv'!$B$1:$BX$1,0),FALSE)/1,0))</f>
        <v/>
      </c>
      <c r="I199" t="str">
        <f>IF($D199="","",IFERROR(VLOOKUP($B199,Kraftvärmeprod!$B$1:$BX$550,MATCH(I$2,Kraftvärmeprod!$B$1:$VX$1,0),FALSE)/1,0)-IFERROR(VLOOKUP($B199,'Slutlig allokering kvv'!$B$2:$BX$550,MATCH(I$2,'Slutlig allokering kvv'!$B$1:$BX$1,0),FALSE)/1,0))</f>
        <v/>
      </c>
      <c r="J199" t="str">
        <f>IF($D199="","",IFERROR(VLOOKUP($B199,Kraftvärmeprod!$B$1:$BX$550,MATCH(J$2,Kraftvärmeprod!$B$1:$VX$1,0),FALSE)/1,0)-IFERROR(VLOOKUP($B199,'Slutlig allokering kvv'!$B$2:$BX$550,MATCH(J$2,'Slutlig allokering kvv'!$B$1:$BX$1,0),FALSE)/1,0))</f>
        <v/>
      </c>
      <c r="K199" t="str">
        <f>IF($D199="","",IFERROR(VLOOKUP($B199,Kraftvärmeprod!$B$1:$BX$550,MATCH(K$2,Kraftvärmeprod!$B$1:$VX$1,0),FALSE)/1,0)-IFERROR(VLOOKUP($B199,'Slutlig allokering kvv'!$B$2:$BX$550,MATCH(K$2,'Slutlig allokering kvv'!$B$1:$BX$1,0),FALSE)/1,0))</f>
        <v/>
      </c>
      <c r="L199" t="str">
        <f>IF($D199="","",IFERROR(VLOOKUP($B199,Kraftvärmeprod!$B$1:$BX$550,MATCH(L$2,Kraftvärmeprod!$B$1:$VX$1,0),FALSE)/1,0)-IFERROR(VLOOKUP($B199,'Slutlig allokering kvv'!$B$2:$BX$550,MATCH(L$2,'Slutlig allokering kvv'!$B$1:$BX$1,0),FALSE)/1,0))</f>
        <v/>
      </c>
      <c r="M199" t="str">
        <f>IF($D199="","",IFERROR(VLOOKUP($B199,Kraftvärmeprod!$B$1:$BX$550,MATCH(M$2,Kraftvärmeprod!$B$1:$VX$1,0),FALSE)/1,0)-IFERROR(VLOOKUP($B199,'Slutlig allokering kvv'!$B$2:$BX$550,MATCH(M$2,'Slutlig allokering kvv'!$B$1:$BX$1,0),FALSE)/1,0))</f>
        <v/>
      </c>
      <c r="N199" t="str">
        <f>IF($D199="","",IFERROR(VLOOKUP($B199,Kraftvärmeprod!$B$1:$BX$550,MATCH(N$2,Kraftvärmeprod!$B$1:$VX$1,0),FALSE)/1,0)-IFERROR(VLOOKUP($B199,'Slutlig allokering kvv'!$B$2:$BX$550,MATCH(N$2,'Slutlig allokering kvv'!$B$1:$BX$1,0),FALSE)/1,0))</f>
        <v/>
      </c>
      <c r="O199" t="str">
        <f>IF($D199="","",IFERROR(VLOOKUP($B199,Kraftvärmeprod!$B$1:$BX$550,MATCH(O$2,Kraftvärmeprod!$B$1:$VX$1,0),FALSE)/1,0)-IFERROR(VLOOKUP($B199,'Slutlig allokering kvv'!$B$2:$BX$550,MATCH(O$2,'Slutlig allokering kvv'!$B$1:$BX$1,0),FALSE)/1,0))</f>
        <v/>
      </c>
      <c r="P199" t="str">
        <f>IF($D199="","",IFERROR(VLOOKUP($B199,Kraftvärmeprod!$B$1:$BX$550,MATCH(P$2,Kraftvärmeprod!$B$1:$VX$1,0),FALSE)/1,0)-IFERROR(VLOOKUP($B199,'Slutlig allokering kvv'!$B$2:$BX$550,MATCH(P$2,'Slutlig allokering kvv'!$B$1:$BX$1,0),FALSE)/1,0))</f>
        <v/>
      </c>
      <c r="Q199" t="str">
        <f>IF($D199="","",IFERROR(VLOOKUP($B199,Kraftvärmeprod!$B$1:$BX$550,MATCH(Q$2,Kraftvärmeprod!$B$1:$VX$1,0),FALSE)/1,0)-IFERROR(VLOOKUP($B199,'Slutlig allokering kvv'!$B$2:$BX$550,MATCH(Q$2,'Slutlig allokering kvv'!$B$1:$BX$1,0),FALSE)/1,0))</f>
        <v/>
      </c>
      <c r="R199" t="str">
        <f>IF($D199="","",IFERROR(VLOOKUP($B199,Kraftvärmeprod!$B$1:$BX$550,MATCH(R$2,Kraftvärmeprod!$B$1:$VX$1,0),FALSE)/1,0)-IFERROR(VLOOKUP($B199,'Slutlig allokering kvv'!$B$2:$BX$550,MATCH(R$2,'Slutlig allokering kvv'!$B$1:$BX$1,0),FALSE)/1,0))</f>
        <v/>
      </c>
      <c r="S199" t="str">
        <f>IF($D199="","",IFERROR(VLOOKUP($B199,Kraftvärmeprod!$B$1:$BX$550,MATCH(S$2,Kraftvärmeprod!$B$1:$VX$1,0),FALSE)/1,0)-IFERROR(VLOOKUP($B199,'Slutlig allokering kvv'!$B$2:$BX$550,MATCH(S$2,'Slutlig allokering kvv'!$B$1:$BX$1,0),FALSE)/1,0))</f>
        <v/>
      </c>
      <c r="T199" t="str">
        <f>IF($D199="","",IFERROR(VLOOKUP($B199,Kraftvärmeprod!$B$1:$BX$550,MATCH(T$2,Kraftvärmeprod!$B$1:$VX$1,0),FALSE)/1,0)-IFERROR(VLOOKUP($B199,'Slutlig allokering kvv'!$B$2:$BX$550,MATCH(T$2,'Slutlig allokering kvv'!$B$1:$BX$1,0),FALSE)/1,0))</f>
        <v/>
      </c>
      <c r="U199" t="str">
        <f>IF($D199="","",IFERROR(VLOOKUP($B199,Kraftvärmeprod!$B$1:$BX$550,MATCH(U$2,Kraftvärmeprod!$B$1:$VX$1,0),FALSE)/1,0)-IFERROR(VLOOKUP($B199,'Slutlig allokering kvv'!$B$2:$BX$550,MATCH(U$2,'Slutlig allokering kvv'!$B$1:$BX$1,0),FALSE)/1,0))</f>
        <v/>
      </c>
      <c r="V199" t="str">
        <f>IF($D199="","",IFERROR(VLOOKUP($B199,Kraftvärmeprod!$B$1:$BX$550,MATCH(V$2,Kraftvärmeprod!$B$1:$VX$1,0),FALSE)/1,0)-IFERROR(VLOOKUP($B199,'Slutlig allokering kvv'!$B$2:$BX$550,MATCH(V$2,'Slutlig allokering kvv'!$B$1:$BX$1,0),FALSE)/1,0))</f>
        <v/>
      </c>
      <c r="W199" t="str">
        <f>IF($D199="","",IFERROR(VLOOKUP($B199,Kraftvärmeprod!$B$1:$BX$550,MATCH(W$2,Kraftvärmeprod!$B$1:$VX$1,0),FALSE)/1,0)-IFERROR(VLOOKUP($B199,'Slutlig allokering kvv'!$B$2:$BX$550,MATCH(W$2,'Slutlig allokering kvv'!$B$1:$BX$1,0),FALSE)/1,0))</f>
        <v/>
      </c>
      <c r="X199" t="str">
        <f>IF($D199="","",IFERROR(VLOOKUP($B199,Kraftvärmeprod!$B$1:$BX$550,MATCH(X$2,Kraftvärmeprod!$B$1:$VX$1,0),FALSE)/1,0)-IFERROR(VLOOKUP($B199,'Slutlig allokering kvv'!$B$2:$BX$550,MATCH(X$2,'Slutlig allokering kvv'!$B$1:$BX$1,0),FALSE)/1,0))</f>
        <v/>
      </c>
      <c r="Y199" t="str">
        <f>IF($D199="","",IFERROR(VLOOKUP($B199,Kraftvärmeprod!$B$1:$BX$550,MATCH(Y$2,Kraftvärmeprod!$B$1:$VX$1,0),FALSE)/1,0)-IFERROR(VLOOKUP($B199,'Slutlig allokering kvv'!$B$2:$BX$550,MATCH(Y$2,'Slutlig allokering kvv'!$B$1:$BX$1,0),FALSE)/1,0))</f>
        <v/>
      </c>
      <c r="Z199" t="str">
        <f>IF($D199="","",IFERROR(VLOOKUP($B199,Kraftvärmeprod!$B$1:$BX$550,MATCH(Z$2,Kraftvärmeprod!$B$1:$VX$1,0),FALSE)/1,0)-IFERROR(VLOOKUP($B199,'Slutlig allokering kvv'!$B$2:$BX$550,MATCH(Z$2,'Slutlig allokering kvv'!$B$1:$BX$1,0),FALSE)/1,0))</f>
        <v/>
      </c>
      <c r="AA199" t="str">
        <f>IF($D199="","",IFERROR(VLOOKUP($B199,Kraftvärmeprod!$B$1:$BX$550,MATCH(AA$2,Kraftvärmeprod!$B$1:$VX$1,0),FALSE)/1,0)-IFERROR(VLOOKUP($B199,'Slutlig allokering kvv'!$B$2:$BX$550,MATCH(AA$2,'Slutlig allokering kvv'!$B$1:$BX$1,0),FALSE)/1,0))</f>
        <v/>
      </c>
      <c r="AB199" t="str">
        <f>IF($D199="","",IFERROR(VLOOKUP($B199,Kraftvärmeprod!$B$1:$BX$550,MATCH(AB$2,Kraftvärmeprod!$B$1:$VX$1,0),FALSE)/1,0)-IFERROR(VLOOKUP($B199,'Slutlig allokering kvv'!$B$2:$BX$550,MATCH(AB$2,'Slutlig allokering kvv'!$B$1:$BX$1,0),FALSE)/1,0))</f>
        <v/>
      </c>
      <c r="AC199" t="str">
        <f>IF($D199="","",IFERROR(VLOOKUP($B199,Kraftvärmeprod!$B$1:$BX$550,MATCH(AC$2,Kraftvärmeprod!$B$1:$VX$1,0),FALSE)/1,0)-IFERROR(VLOOKUP($B199,'Slutlig allokering kvv'!$B$2:$BX$550,MATCH(AC$2,'Slutlig allokering kvv'!$B$1:$BX$1,0),FALSE)/1,0))</f>
        <v/>
      </c>
      <c r="AE199" t="str">
        <f>IF($D199="","",IFERROR(VLOOKUP($B199,Miljö!$B$1:$E$550,MATCH("Hjälpel kraftvärme (GWh)",Miljö!$B$1:$E$1,0),FALSE)/1,0)-IFERROR(VLOOKUP($B199,'Slutlig allokering kvv'!$B$2:$BX$550,MATCH(AE$2,'Slutlig allokering kvv'!$B$1:$BX$1,0),FALSE)/1,0))</f>
        <v/>
      </c>
      <c r="AI199">
        <f t="shared" si="12"/>
        <v>0</v>
      </c>
      <c r="AK199">
        <f>IFERROR(VLOOKUP($B199,'Slutlig allokering kvv'!$B$2:$AX$550,MATCH("Summa slutlig allokerad tillförd energi (utan hjälpel och rökgaskondensering):",'Slutlig allokering kvv'!$B$1:$AX$1,0),FALSE)/1,"")</f>
        <v>0</v>
      </c>
      <c r="AM199" s="289" t="str">
        <f>IFERROR(1-VLOOKUP($B199,'Slutlig allokering kvv'!$B$2:$AX$550,MATCH("Andel av bränsle i kvv som allokerats till värme, exklusive rökgaskondensering och hjälpel",'Slutlig allokering kvv'!$B$1:$AX$1,0),FALSE),"")</f>
        <v/>
      </c>
      <c r="AO199" s="289" t="str">
        <f t="shared" si="13"/>
        <v/>
      </c>
      <c r="AP199" s="290" t="str">
        <f t="shared" si="14"/>
        <v/>
      </c>
      <c r="AQ199" s="290"/>
      <c r="AR199" s="239" t="str">
        <f t="shared" si="15"/>
        <v/>
      </c>
      <c r="AS199" s="290"/>
    </row>
    <row r="200" spans="1:45" x14ac:dyDescent="0.25">
      <c r="A200" s="2" t="str">
        <f>'Miljövärden för publ företag'!B202</f>
        <v>Skellefteå Kraft AB</v>
      </c>
      <c r="B200" s="2" t="str">
        <f>'Miljövärden för publ företag'!C202</f>
        <v>Lycksele</v>
      </c>
      <c r="C200">
        <f>IFERROR(VLOOKUP($B200,Kraftvärmeprod!$B$1:$AH$479,MATCH(C$2,Kraftvärmeprod!$B$1:$AG$1,0),FALSE)/1,"")</f>
        <v>107.51900000000001</v>
      </c>
      <c r="D200">
        <f>IFERROR(VLOOKUP($B200,Kraftvärmeprod!$B$1:$AH$479,MATCH(D$2,Kraftvärmeprod!$B$1:$AG$1,0),FALSE)/1,"")</f>
        <v>43.264000000000003</v>
      </c>
      <c r="F200">
        <f>IF($D200="","",IFERROR(VLOOKUP($B200,Kraftvärmeprod!$B$1:$BX$550,MATCH(F$2,Kraftvärmeprod!$B$1:$VX$1,0),FALSE)/1,0)-IFERROR(VLOOKUP($B200,'Slutlig allokering kvv'!$B$2:$BX$550,MATCH(F$2,'Slutlig allokering kvv'!$B$1:$BX$1,0),FALSE)/1,0))</f>
        <v>0</v>
      </c>
      <c r="G200">
        <f>IF($D200="","",IFERROR(VLOOKUP($B200,Kraftvärmeprod!$B$1:$BX$550,MATCH(G$2,Kraftvärmeprod!$B$1:$VX$1,0),FALSE)/1,0)-IFERROR(VLOOKUP($B200,'Slutlig allokering kvv'!$B$2:$BX$550,MATCH(G$2,'Slutlig allokering kvv'!$B$1:$BX$1,0),FALSE)/1,0))</f>
        <v>2.1986600000000002E-2</v>
      </c>
      <c r="H200">
        <f>IF($D200="","",IFERROR(VLOOKUP($B200,Kraftvärmeprod!$B$1:$BX$550,MATCH(H$2,Kraftvärmeprod!$B$1:$VX$1,0),FALSE)/1,0)-IFERROR(VLOOKUP($B200,'Slutlig allokering kvv'!$B$2:$BX$550,MATCH(H$2,'Slutlig allokering kvv'!$B$1:$BX$1,0),FALSE)/1,0))</f>
        <v>0</v>
      </c>
      <c r="I200">
        <f>IF($D200="","",IFERROR(VLOOKUP($B200,Kraftvärmeprod!$B$1:$BX$550,MATCH(I$2,Kraftvärmeprod!$B$1:$VX$1,0),FALSE)/1,0)-IFERROR(VLOOKUP($B200,'Slutlig allokering kvv'!$B$2:$BX$550,MATCH(I$2,'Slutlig allokering kvv'!$B$1:$BX$1,0),FALSE)/1,0))</f>
        <v>0</v>
      </c>
      <c r="J200">
        <f>IF($D200="","",IFERROR(VLOOKUP($B200,Kraftvärmeprod!$B$1:$BX$550,MATCH(J$2,Kraftvärmeprod!$B$1:$VX$1,0),FALSE)/1,0)-IFERROR(VLOOKUP($B200,'Slutlig allokering kvv'!$B$2:$BX$550,MATCH(J$2,'Slutlig allokering kvv'!$B$1:$BX$1,0),FALSE)/1,0))</f>
        <v>0</v>
      </c>
      <c r="K200">
        <f>IF($D200="","",IFERROR(VLOOKUP($B200,Kraftvärmeprod!$B$1:$BX$550,MATCH(K$2,Kraftvärmeprod!$B$1:$VX$1,0),FALSE)/1,0)-IFERROR(VLOOKUP($B200,'Slutlig allokering kvv'!$B$2:$BX$550,MATCH(K$2,'Slutlig allokering kvv'!$B$1:$BX$1,0),FALSE)/1,0))</f>
        <v>0</v>
      </c>
      <c r="L200">
        <f>IF($D200="","",IFERROR(VLOOKUP($B200,Kraftvärmeprod!$B$1:$BX$550,MATCH(L$2,Kraftvärmeprod!$B$1:$VX$1,0),FALSE)/1,0)-IFERROR(VLOOKUP($B200,'Slutlig allokering kvv'!$B$2:$BX$550,MATCH(L$2,'Slutlig allokering kvv'!$B$1:$BX$1,0),FALSE)/1,0))</f>
        <v>0.15970400000000001</v>
      </c>
      <c r="M200">
        <f>IF($D200="","",IFERROR(VLOOKUP($B200,Kraftvärmeprod!$B$1:$BX$550,MATCH(M$2,Kraftvärmeprod!$B$1:$VX$1,0),FALSE)/1,0)-IFERROR(VLOOKUP($B200,'Slutlig allokering kvv'!$B$2:$BX$550,MATCH(M$2,'Slutlig allokering kvv'!$B$1:$BX$1,0),FALSE)/1,0))</f>
        <v>11.913799999999998</v>
      </c>
      <c r="N200">
        <f>IF($D200="","",IFERROR(VLOOKUP($B200,Kraftvärmeprod!$B$1:$BX$550,MATCH(N$2,Kraftvärmeprod!$B$1:$VX$1,0),FALSE)/1,0)-IFERROR(VLOOKUP($B200,'Slutlig allokering kvv'!$B$2:$BX$550,MATCH(N$2,'Slutlig allokering kvv'!$B$1:$BX$1,0),FALSE)/1,0))</f>
        <v>2.3423199999999995</v>
      </c>
      <c r="O200">
        <f>IF($D200="","",IFERROR(VLOOKUP($B200,Kraftvärmeprod!$B$1:$BX$550,MATCH(O$2,Kraftvärmeprod!$B$1:$VX$1,0),FALSE)/1,0)-IFERROR(VLOOKUP($B200,'Slutlig allokering kvv'!$B$2:$BX$550,MATCH(O$2,'Slutlig allokering kvv'!$B$1:$BX$1,0),FALSE)/1,0))</f>
        <v>40.301699999999997</v>
      </c>
      <c r="P200">
        <f>IF($D200="","",IFERROR(VLOOKUP($B200,Kraftvärmeprod!$B$1:$BX$550,MATCH(P$2,Kraftvärmeprod!$B$1:$VX$1,0),FALSE)/1,0)-IFERROR(VLOOKUP($B200,'Slutlig allokering kvv'!$B$2:$BX$550,MATCH(P$2,'Slutlig allokering kvv'!$B$1:$BX$1,0),FALSE)/1,0))</f>
        <v>0</v>
      </c>
      <c r="Q200">
        <f>IF($D200="","",IFERROR(VLOOKUP($B200,Kraftvärmeprod!$B$1:$BX$550,MATCH(Q$2,Kraftvärmeprod!$B$1:$VX$1,0),FALSE)/1,0)-IFERROR(VLOOKUP($B200,'Slutlig allokering kvv'!$B$2:$BX$550,MATCH(Q$2,'Slutlig allokering kvv'!$B$1:$BX$1,0),FALSE)/1,0))</f>
        <v>20.5076</v>
      </c>
      <c r="R200">
        <f>IF($D200="","",IFERROR(VLOOKUP($B200,Kraftvärmeprod!$B$1:$BX$550,MATCH(R$2,Kraftvärmeprod!$B$1:$VX$1,0),FALSE)/1,0)-IFERROR(VLOOKUP($B200,'Slutlig allokering kvv'!$B$2:$BX$550,MATCH(R$2,'Slutlig allokering kvv'!$B$1:$BX$1,0),FALSE)/1,0))</f>
        <v>0</v>
      </c>
      <c r="S200">
        <f>IF($D200="","",IFERROR(VLOOKUP($B200,Kraftvärmeprod!$B$1:$BX$550,MATCH(S$2,Kraftvärmeprod!$B$1:$VX$1,0),FALSE)/1,0)-IFERROR(VLOOKUP($B200,'Slutlig allokering kvv'!$B$2:$BX$550,MATCH(S$2,'Slutlig allokering kvv'!$B$1:$BX$1,0),FALSE)/1,0))</f>
        <v>0.16431100000000001</v>
      </c>
      <c r="T200">
        <f>IF($D200="","",IFERROR(VLOOKUP($B200,Kraftvärmeprod!$B$1:$BX$550,MATCH(T$2,Kraftvärmeprod!$B$1:$VX$1,0),FALSE)/1,0)-IFERROR(VLOOKUP($B200,'Slutlig allokering kvv'!$B$2:$BX$550,MATCH(T$2,'Slutlig allokering kvv'!$B$1:$BX$1,0),FALSE)/1,0))</f>
        <v>0</v>
      </c>
      <c r="U200">
        <f>IF($D200="","",IFERROR(VLOOKUP($B200,Kraftvärmeprod!$B$1:$BX$550,MATCH(U$2,Kraftvärmeprod!$B$1:$VX$1,0),FALSE)/1,0)-IFERROR(VLOOKUP($B200,'Slutlig allokering kvv'!$B$2:$BX$550,MATCH(U$2,'Slutlig allokering kvv'!$B$1:$BX$1,0),FALSE)/1,0))</f>
        <v>0</v>
      </c>
      <c r="V200">
        <f>IF($D200="","",IFERROR(VLOOKUP($B200,Kraftvärmeprod!$B$1:$BX$550,MATCH(V$2,Kraftvärmeprod!$B$1:$VX$1,0),FALSE)/1,0)-IFERROR(VLOOKUP($B200,'Slutlig allokering kvv'!$B$2:$BX$550,MATCH(V$2,'Slutlig allokering kvv'!$B$1:$BX$1,0),FALSE)/1,0))</f>
        <v>0</v>
      </c>
      <c r="W200">
        <f>IF($D200="","",IFERROR(VLOOKUP($B200,Kraftvärmeprod!$B$1:$BX$550,MATCH(W$2,Kraftvärmeprod!$B$1:$VX$1,0),FALSE)/1,0)-IFERROR(VLOOKUP($B200,'Slutlig allokering kvv'!$B$2:$BX$550,MATCH(W$2,'Slutlig allokering kvv'!$B$1:$BX$1,0),FALSE)/1,0))</f>
        <v>0</v>
      </c>
      <c r="X200">
        <f>IF($D200="","",IFERROR(VLOOKUP($B200,Kraftvärmeprod!$B$1:$BX$550,MATCH(X$2,Kraftvärmeprod!$B$1:$VX$1,0),FALSE)/1,0)-IFERROR(VLOOKUP($B200,'Slutlig allokering kvv'!$B$2:$BX$550,MATCH(X$2,'Slutlig allokering kvv'!$B$1:$BX$1,0),FALSE)/1,0))</f>
        <v>0</v>
      </c>
      <c r="Y200">
        <f>IF($D200="","",IFERROR(VLOOKUP($B200,Kraftvärmeprod!$B$1:$BX$550,MATCH(Y$2,Kraftvärmeprod!$B$1:$VX$1,0),FALSE)/1,0)-IFERROR(VLOOKUP($B200,'Slutlig allokering kvv'!$B$2:$BX$550,MATCH(Y$2,'Slutlig allokering kvv'!$B$1:$BX$1,0),FALSE)/1,0))</f>
        <v>0</v>
      </c>
      <c r="Z200">
        <f>IF($D200="","",IFERROR(VLOOKUP($B200,Kraftvärmeprod!$B$1:$BX$550,MATCH(Z$2,Kraftvärmeprod!$B$1:$VX$1,0),FALSE)/1,0)-IFERROR(VLOOKUP($B200,'Slutlig allokering kvv'!$B$2:$BX$550,MATCH(Z$2,'Slutlig allokering kvv'!$B$1:$BX$1,0),FALSE)/1,0))</f>
        <v>7.9026700000000005</v>
      </c>
      <c r="AA200">
        <f>IF($D200="","",IFERROR(VLOOKUP($B200,Kraftvärmeprod!$B$1:$BX$550,MATCH(AA$2,Kraftvärmeprod!$B$1:$VX$1,0),FALSE)/1,0)-IFERROR(VLOOKUP($B200,'Slutlig allokering kvv'!$B$2:$BX$550,MATCH(AA$2,'Slutlig allokering kvv'!$B$1:$BX$1,0),FALSE)/1,0))</f>
        <v>0</v>
      </c>
      <c r="AB200">
        <f>IF($D200="","",IFERROR(VLOOKUP($B200,Kraftvärmeprod!$B$1:$BX$550,MATCH(AB$2,Kraftvärmeprod!$B$1:$VX$1,0),FALSE)/1,0)-IFERROR(VLOOKUP($B200,'Slutlig allokering kvv'!$B$2:$BX$550,MATCH(AB$2,'Slutlig allokering kvv'!$B$1:$BX$1,0),FALSE)/1,0))</f>
        <v>0</v>
      </c>
      <c r="AC200">
        <f>IF($D200="","",IFERROR(VLOOKUP($B200,Kraftvärmeprod!$B$1:$BX$550,MATCH(AC$2,Kraftvärmeprod!$B$1:$VX$1,0),FALSE)/1,0)-IFERROR(VLOOKUP($B200,'Slutlig allokering kvv'!$B$2:$BX$550,MATCH(AC$2,'Slutlig allokering kvv'!$B$1:$BX$1,0),FALSE)/1,0))</f>
        <v>0</v>
      </c>
      <c r="AE200">
        <f>IF($D200="","",IFERROR(VLOOKUP($B200,Miljö!$B$1:$E$550,MATCH("Hjälpel kraftvärme (GWh)",Miljö!$B$1:$E$1,0),FALSE)/1,0)-IFERROR(VLOOKUP($B200,'Slutlig allokering kvv'!$B$2:$BX$550,MATCH(AE$2,'Slutlig allokering kvv'!$B$1:$BX$1,0),FALSE)/1,0))</f>
        <v>2.8399099999999997</v>
      </c>
      <c r="AI200">
        <f t="shared" si="12"/>
        <v>83.314091599999998</v>
      </c>
      <c r="AK200">
        <f>IFERROR(VLOOKUP($B200,'Slutlig allokering kvv'!$B$2:$AX$550,MATCH("Summa slutlig allokerad tillförd energi (utan hjälpel och rökgaskondensering):",'Slutlig allokering kvv'!$B$1:$AX$1,0),FALSE)/1,"")</f>
        <v>80.825908399999989</v>
      </c>
      <c r="AM200" s="289">
        <f>IFERROR(1-VLOOKUP($B200,'Slutlig allokering kvv'!$B$2:$AX$550,MATCH("Andel av bränsle i kvv som allokerats till värme, exklusive rökgaskondensering och hjälpel",'Slutlig allokering kvv'!$B$1:$AX$1,0),FALSE),"")</f>
        <v>0.50757945412452787</v>
      </c>
      <c r="AO200" s="289">
        <f t="shared" si="13"/>
        <v>0.50757945412452787</v>
      </c>
      <c r="AP200" s="290">
        <f t="shared" si="14"/>
        <v>0</v>
      </c>
      <c r="AQ200" s="290"/>
      <c r="AR200" s="239">
        <f t="shared" si="15"/>
        <v>0.50217052251232874</v>
      </c>
      <c r="AS200" s="290"/>
    </row>
    <row r="201" spans="1:45" x14ac:dyDescent="0.25">
      <c r="A201" s="2" t="str">
        <f>'Miljövärden för publ företag'!B203</f>
        <v>Skellefteå Kraft AB</v>
      </c>
      <c r="B201" s="2" t="str">
        <f>'Miljövärden för publ företag'!C203</f>
        <v>Lövånger</v>
      </c>
      <c r="C201" t="str">
        <f>IFERROR(VLOOKUP($B201,Kraftvärmeprod!$B$1:$AH$479,MATCH(C$2,Kraftvärmeprod!$B$1:$AG$1,0),FALSE)/1,"")</f>
        <v/>
      </c>
      <c r="D201" t="str">
        <f>IFERROR(VLOOKUP($B201,Kraftvärmeprod!$B$1:$AH$479,MATCH(D$2,Kraftvärmeprod!$B$1:$AG$1,0),FALSE)/1,"")</f>
        <v/>
      </c>
      <c r="F201" t="str">
        <f>IF($D201="","",IFERROR(VLOOKUP($B201,Kraftvärmeprod!$B$1:$BX$550,MATCH(F$2,Kraftvärmeprod!$B$1:$VX$1,0),FALSE)/1,0)-IFERROR(VLOOKUP($B201,'Slutlig allokering kvv'!$B$2:$BX$550,MATCH(F$2,'Slutlig allokering kvv'!$B$1:$BX$1,0),FALSE)/1,0))</f>
        <v/>
      </c>
      <c r="G201" t="str">
        <f>IF($D201="","",IFERROR(VLOOKUP($B201,Kraftvärmeprod!$B$1:$BX$550,MATCH(G$2,Kraftvärmeprod!$B$1:$VX$1,0),FALSE)/1,0)-IFERROR(VLOOKUP($B201,'Slutlig allokering kvv'!$B$2:$BX$550,MATCH(G$2,'Slutlig allokering kvv'!$B$1:$BX$1,0),FALSE)/1,0))</f>
        <v/>
      </c>
      <c r="H201" t="str">
        <f>IF($D201="","",IFERROR(VLOOKUP($B201,Kraftvärmeprod!$B$1:$BX$550,MATCH(H$2,Kraftvärmeprod!$B$1:$VX$1,0),FALSE)/1,0)-IFERROR(VLOOKUP($B201,'Slutlig allokering kvv'!$B$2:$BX$550,MATCH(H$2,'Slutlig allokering kvv'!$B$1:$BX$1,0),FALSE)/1,0))</f>
        <v/>
      </c>
      <c r="I201" t="str">
        <f>IF($D201="","",IFERROR(VLOOKUP($B201,Kraftvärmeprod!$B$1:$BX$550,MATCH(I$2,Kraftvärmeprod!$B$1:$VX$1,0),FALSE)/1,0)-IFERROR(VLOOKUP($B201,'Slutlig allokering kvv'!$B$2:$BX$550,MATCH(I$2,'Slutlig allokering kvv'!$B$1:$BX$1,0),FALSE)/1,0))</f>
        <v/>
      </c>
      <c r="J201" t="str">
        <f>IF($D201="","",IFERROR(VLOOKUP($B201,Kraftvärmeprod!$B$1:$BX$550,MATCH(J$2,Kraftvärmeprod!$B$1:$VX$1,0),FALSE)/1,0)-IFERROR(VLOOKUP($B201,'Slutlig allokering kvv'!$B$2:$BX$550,MATCH(J$2,'Slutlig allokering kvv'!$B$1:$BX$1,0),FALSE)/1,0))</f>
        <v/>
      </c>
      <c r="K201" t="str">
        <f>IF($D201="","",IFERROR(VLOOKUP($B201,Kraftvärmeprod!$B$1:$BX$550,MATCH(K$2,Kraftvärmeprod!$B$1:$VX$1,0),FALSE)/1,0)-IFERROR(VLOOKUP($B201,'Slutlig allokering kvv'!$B$2:$BX$550,MATCH(K$2,'Slutlig allokering kvv'!$B$1:$BX$1,0),FALSE)/1,0))</f>
        <v/>
      </c>
      <c r="L201" t="str">
        <f>IF($D201="","",IFERROR(VLOOKUP($B201,Kraftvärmeprod!$B$1:$BX$550,MATCH(L$2,Kraftvärmeprod!$B$1:$VX$1,0),FALSE)/1,0)-IFERROR(VLOOKUP($B201,'Slutlig allokering kvv'!$B$2:$BX$550,MATCH(L$2,'Slutlig allokering kvv'!$B$1:$BX$1,0),FALSE)/1,0))</f>
        <v/>
      </c>
      <c r="M201" t="str">
        <f>IF($D201="","",IFERROR(VLOOKUP($B201,Kraftvärmeprod!$B$1:$BX$550,MATCH(M$2,Kraftvärmeprod!$B$1:$VX$1,0),FALSE)/1,0)-IFERROR(VLOOKUP($B201,'Slutlig allokering kvv'!$B$2:$BX$550,MATCH(M$2,'Slutlig allokering kvv'!$B$1:$BX$1,0),FALSE)/1,0))</f>
        <v/>
      </c>
      <c r="N201" t="str">
        <f>IF($D201="","",IFERROR(VLOOKUP($B201,Kraftvärmeprod!$B$1:$BX$550,MATCH(N$2,Kraftvärmeprod!$B$1:$VX$1,0),FALSE)/1,0)-IFERROR(VLOOKUP($B201,'Slutlig allokering kvv'!$B$2:$BX$550,MATCH(N$2,'Slutlig allokering kvv'!$B$1:$BX$1,0),FALSE)/1,0))</f>
        <v/>
      </c>
      <c r="O201" t="str">
        <f>IF($D201="","",IFERROR(VLOOKUP($B201,Kraftvärmeprod!$B$1:$BX$550,MATCH(O$2,Kraftvärmeprod!$B$1:$VX$1,0),FALSE)/1,0)-IFERROR(VLOOKUP($B201,'Slutlig allokering kvv'!$B$2:$BX$550,MATCH(O$2,'Slutlig allokering kvv'!$B$1:$BX$1,0),FALSE)/1,0))</f>
        <v/>
      </c>
      <c r="P201" t="str">
        <f>IF($D201="","",IFERROR(VLOOKUP($B201,Kraftvärmeprod!$B$1:$BX$550,MATCH(P$2,Kraftvärmeprod!$B$1:$VX$1,0),FALSE)/1,0)-IFERROR(VLOOKUP($B201,'Slutlig allokering kvv'!$B$2:$BX$550,MATCH(P$2,'Slutlig allokering kvv'!$B$1:$BX$1,0),FALSE)/1,0))</f>
        <v/>
      </c>
      <c r="Q201" t="str">
        <f>IF($D201="","",IFERROR(VLOOKUP($B201,Kraftvärmeprod!$B$1:$BX$550,MATCH(Q$2,Kraftvärmeprod!$B$1:$VX$1,0),FALSE)/1,0)-IFERROR(VLOOKUP($B201,'Slutlig allokering kvv'!$B$2:$BX$550,MATCH(Q$2,'Slutlig allokering kvv'!$B$1:$BX$1,0),FALSE)/1,0))</f>
        <v/>
      </c>
      <c r="R201" t="str">
        <f>IF($D201="","",IFERROR(VLOOKUP($B201,Kraftvärmeprod!$B$1:$BX$550,MATCH(R$2,Kraftvärmeprod!$B$1:$VX$1,0),FALSE)/1,0)-IFERROR(VLOOKUP($B201,'Slutlig allokering kvv'!$B$2:$BX$550,MATCH(R$2,'Slutlig allokering kvv'!$B$1:$BX$1,0),FALSE)/1,0))</f>
        <v/>
      </c>
      <c r="S201" t="str">
        <f>IF($D201="","",IFERROR(VLOOKUP($B201,Kraftvärmeprod!$B$1:$BX$550,MATCH(S$2,Kraftvärmeprod!$B$1:$VX$1,0),FALSE)/1,0)-IFERROR(VLOOKUP($B201,'Slutlig allokering kvv'!$B$2:$BX$550,MATCH(S$2,'Slutlig allokering kvv'!$B$1:$BX$1,0),FALSE)/1,0))</f>
        <v/>
      </c>
      <c r="T201" t="str">
        <f>IF($D201="","",IFERROR(VLOOKUP($B201,Kraftvärmeprod!$B$1:$BX$550,MATCH(T$2,Kraftvärmeprod!$B$1:$VX$1,0),FALSE)/1,0)-IFERROR(VLOOKUP($B201,'Slutlig allokering kvv'!$B$2:$BX$550,MATCH(T$2,'Slutlig allokering kvv'!$B$1:$BX$1,0),FALSE)/1,0))</f>
        <v/>
      </c>
      <c r="U201" t="str">
        <f>IF($D201="","",IFERROR(VLOOKUP($B201,Kraftvärmeprod!$B$1:$BX$550,MATCH(U$2,Kraftvärmeprod!$B$1:$VX$1,0),FALSE)/1,0)-IFERROR(VLOOKUP($B201,'Slutlig allokering kvv'!$B$2:$BX$550,MATCH(U$2,'Slutlig allokering kvv'!$B$1:$BX$1,0),FALSE)/1,0))</f>
        <v/>
      </c>
      <c r="V201" t="str">
        <f>IF($D201="","",IFERROR(VLOOKUP($B201,Kraftvärmeprod!$B$1:$BX$550,MATCH(V$2,Kraftvärmeprod!$B$1:$VX$1,0),FALSE)/1,0)-IFERROR(VLOOKUP($B201,'Slutlig allokering kvv'!$B$2:$BX$550,MATCH(V$2,'Slutlig allokering kvv'!$B$1:$BX$1,0),FALSE)/1,0))</f>
        <v/>
      </c>
      <c r="W201" t="str">
        <f>IF($D201="","",IFERROR(VLOOKUP($B201,Kraftvärmeprod!$B$1:$BX$550,MATCH(W$2,Kraftvärmeprod!$B$1:$VX$1,0),FALSE)/1,0)-IFERROR(VLOOKUP($B201,'Slutlig allokering kvv'!$B$2:$BX$550,MATCH(W$2,'Slutlig allokering kvv'!$B$1:$BX$1,0),FALSE)/1,0))</f>
        <v/>
      </c>
      <c r="X201" t="str">
        <f>IF($D201="","",IFERROR(VLOOKUP($B201,Kraftvärmeprod!$B$1:$BX$550,MATCH(X$2,Kraftvärmeprod!$B$1:$VX$1,0),FALSE)/1,0)-IFERROR(VLOOKUP($B201,'Slutlig allokering kvv'!$B$2:$BX$550,MATCH(X$2,'Slutlig allokering kvv'!$B$1:$BX$1,0),FALSE)/1,0))</f>
        <v/>
      </c>
      <c r="Y201" t="str">
        <f>IF($D201="","",IFERROR(VLOOKUP($B201,Kraftvärmeprod!$B$1:$BX$550,MATCH(Y$2,Kraftvärmeprod!$B$1:$VX$1,0),FALSE)/1,0)-IFERROR(VLOOKUP($B201,'Slutlig allokering kvv'!$B$2:$BX$550,MATCH(Y$2,'Slutlig allokering kvv'!$B$1:$BX$1,0),FALSE)/1,0))</f>
        <v/>
      </c>
      <c r="Z201" t="str">
        <f>IF($D201="","",IFERROR(VLOOKUP($B201,Kraftvärmeprod!$B$1:$BX$550,MATCH(Z$2,Kraftvärmeprod!$B$1:$VX$1,0),FALSE)/1,0)-IFERROR(VLOOKUP($B201,'Slutlig allokering kvv'!$B$2:$BX$550,MATCH(Z$2,'Slutlig allokering kvv'!$B$1:$BX$1,0),FALSE)/1,0))</f>
        <v/>
      </c>
      <c r="AA201" t="str">
        <f>IF($D201="","",IFERROR(VLOOKUP($B201,Kraftvärmeprod!$B$1:$BX$550,MATCH(AA$2,Kraftvärmeprod!$B$1:$VX$1,0),FALSE)/1,0)-IFERROR(VLOOKUP($B201,'Slutlig allokering kvv'!$B$2:$BX$550,MATCH(AA$2,'Slutlig allokering kvv'!$B$1:$BX$1,0),FALSE)/1,0))</f>
        <v/>
      </c>
      <c r="AB201" t="str">
        <f>IF($D201="","",IFERROR(VLOOKUP($B201,Kraftvärmeprod!$B$1:$BX$550,MATCH(AB$2,Kraftvärmeprod!$B$1:$VX$1,0),FALSE)/1,0)-IFERROR(VLOOKUP($B201,'Slutlig allokering kvv'!$B$2:$BX$550,MATCH(AB$2,'Slutlig allokering kvv'!$B$1:$BX$1,0),FALSE)/1,0))</f>
        <v/>
      </c>
      <c r="AC201" t="str">
        <f>IF($D201="","",IFERROR(VLOOKUP($B201,Kraftvärmeprod!$B$1:$BX$550,MATCH(AC$2,Kraftvärmeprod!$B$1:$VX$1,0),FALSE)/1,0)-IFERROR(VLOOKUP($B201,'Slutlig allokering kvv'!$B$2:$BX$550,MATCH(AC$2,'Slutlig allokering kvv'!$B$1:$BX$1,0),FALSE)/1,0))</f>
        <v/>
      </c>
      <c r="AE201" t="str">
        <f>IF($D201="","",IFERROR(VLOOKUP($B201,Miljö!$B$1:$E$550,MATCH("Hjälpel kraftvärme (GWh)",Miljö!$B$1:$E$1,0),FALSE)/1,0)-IFERROR(VLOOKUP($B201,'Slutlig allokering kvv'!$B$2:$BX$550,MATCH(AE$2,'Slutlig allokering kvv'!$B$1:$BX$1,0),FALSE)/1,0))</f>
        <v/>
      </c>
      <c r="AI201">
        <f t="shared" si="12"/>
        <v>0</v>
      </c>
      <c r="AK201">
        <f>IFERROR(VLOOKUP($B201,'Slutlig allokering kvv'!$B$2:$AX$550,MATCH("Summa slutlig allokerad tillförd energi (utan hjälpel och rökgaskondensering):",'Slutlig allokering kvv'!$B$1:$AX$1,0),FALSE)/1,"")</f>
        <v>0</v>
      </c>
      <c r="AM201" s="289" t="str">
        <f>IFERROR(1-VLOOKUP($B201,'Slutlig allokering kvv'!$B$2:$AX$550,MATCH("Andel av bränsle i kvv som allokerats till värme, exklusive rökgaskondensering och hjälpel",'Slutlig allokering kvv'!$B$1:$AX$1,0),FALSE),"")</f>
        <v/>
      </c>
      <c r="AO201" s="289" t="str">
        <f t="shared" si="13"/>
        <v/>
      </c>
      <c r="AP201" s="290" t="str">
        <f t="shared" si="14"/>
        <v/>
      </c>
      <c r="AQ201" s="290"/>
      <c r="AR201" s="239" t="str">
        <f t="shared" si="15"/>
        <v/>
      </c>
      <c r="AS201" s="290"/>
    </row>
    <row r="202" spans="1:45" x14ac:dyDescent="0.25">
      <c r="A202" s="2" t="str">
        <f>'Miljövärden för publ företag'!B204</f>
        <v>Skellefteå Kraft AB</v>
      </c>
      <c r="B202" s="2" t="str">
        <f>'Miljövärden för publ företag'!C204</f>
        <v>Malå</v>
      </c>
      <c r="C202">
        <f>IFERROR(VLOOKUP($B202,Kraftvärmeprod!$B$1:$AH$479,MATCH(C$2,Kraftvärmeprod!$B$1:$AG$1,0),FALSE)/1,"")</f>
        <v>75.926000000000002</v>
      </c>
      <c r="D202">
        <f>IFERROR(VLOOKUP($B202,Kraftvärmeprod!$B$1:$AH$479,MATCH(D$2,Kraftvärmeprod!$B$1:$AG$1,0),FALSE)/1,"")</f>
        <v>17.312999999999999</v>
      </c>
      <c r="F202">
        <f>IF($D202="","",IFERROR(VLOOKUP($B202,Kraftvärmeprod!$B$1:$BX$550,MATCH(F$2,Kraftvärmeprod!$B$1:$VX$1,0),FALSE)/1,0)-IFERROR(VLOOKUP($B202,'Slutlig allokering kvv'!$B$2:$BX$550,MATCH(F$2,'Slutlig allokering kvv'!$B$1:$BX$1,0),FALSE)/1,0))</f>
        <v>0</v>
      </c>
      <c r="G202">
        <f>IF($D202="","",IFERROR(VLOOKUP($B202,Kraftvärmeprod!$B$1:$BX$550,MATCH(G$2,Kraftvärmeprod!$B$1:$VX$1,0),FALSE)/1,0)-IFERROR(VLOOKUP($B202,'Slutlig allokering kvv'!$B$2:$BX$550,MATCH(G$2,'Slutlig allokering kvv'!$B$1:$BX$1,0),FALSE)/1,0))</f>
        <v>0.15182599999999996</v>
      </c>
      <c r="H202">
        <f>IF($D202="","",IFERROR(VLOOKUP($B202,Kraftvärmeprod!$B$1:$BX$550,MATCH(H$2,Kraftvärmeprod!$B$1:$VX$1,0),FALSE)/1,0)-IFERROR(VLOOKUP($B202,'Slutlig allokering kvv'!$B$2:$BX$550,MATCH(H$2,'Slutlig allokering kvv'!$B$1:$BX$1,0),FALSE)/1,0))</f>
        <v>0</v>
      </c>
      <c r="I202">
        <f>IF($D202="","",IFERROR(VLOOKUP($B202,Kraftvärmeprod!$B$1:$BX$550,MATCH(I$2,Kraftvärmeprod!$B$1:$VX$1,0),FALSE)/1,0)-IFERROR(VLOOKUP($B202,'Slutlig allokering kvv'!$B$2:$BX$550,MATCH(I$2,'Slutlig allokering kvv'!$B$1:$BX$1,0),FALSE)/1,0))</f>
        <v>0</v>
      </c>
      <c r="J202">
        <f>IF($D202="","",IFERROR(VLOOKUP($B202,Kraftvärmeprod!$B$1:$BX$550,MATCH(J$2,Kraftvärmeprod!$B$1:$VX$1,0),FALSE)/1,0)-IFERROR(VLOOKUP($B202,'Slutlig allokering kvv'!$B$2:$BX$550,MATCH(J$2,'Slutlig allokering kvv'!$B$1:$BX$1,0),FALSE)/1,0))</f>
        <v>0</v>
      </c>
      <c r="K202">
        <f>IF($D202="","",IFERROR(VLOOKUP($B202,Kraftvärmeprod!$B$1:$BX$550,MATCH(K$2,Kraftvärmeprod!$B$1:$VX$1,0),FALSE)/1,0)-IFERROR(VLOOKUP($B202,'Slutlig allokering kvv'!$B$2:$BX$550,MATCH(K$2,'Slutlig allokering kvv'!$B$1:$BX$1,0),FALSE)/1,0))</f>
        <v>0</v>
      </c>
      <c r="L202">
        <f>IF($D202="","",IFERROR(VLOOKUP($B202,Kraftvärmeprod!$B$1:$BX$550,MATCH(L$2,Kraftvärmeprod!$B$1:$VX$1,0),FALSE)/1,0)-IFERROR(VLOOKUP($B202,'Slutlig allokering kvv'!$B$2:$BX$550,MATCH(L$2,'Slutlig allokering kvv'!$B$1:$BX$1,0),FALSE)/1,0))</f>
        <v>0</v>
      </c>
      <c r="M202">
        <f>IF($D202="","",IFERROR(VLOOKUP($B202,Kraftvärmeprod!$B$1:$BX$550,MATCH(M$2,Kraftvärmeprod!$B$1:$VX$1,0),FALSE)/1,0)-IFERROR(VLOOKUP($B202,'Slutlig allokering kvv'!$B$2:$BX$550,MATCH(M$2,'Slutlig allokering kvv'!$B$1:$BX$1,0),FALSE)/1,0))</f>
        <v>12.343099999999996</v>
      </c>
      <c r="N202">
        <f>IF($D202="","",IFERROR(VLOOKUP($B202,Kraftvärmeprod!$B$1:$BX$550,MATCH(N$2,Kraftvärmeprod!$B$1:$VX$1,0),FALSE)/1,0)-IFERROR(VLOOKUP($B202,'Slutlig allokering kvv'!$B$2:$BX$550,MATCH(N$2,'Slutlig allokering kvv'!$B$1:$BX$1,0),FALSE)/1,0))</f>
        <v>0</v>
      </c>
      <c r="O202">
        <f>IF($D202="","",IFERROR(VLOOKUP($B202,Kraftvärmeprod!$B$1:$BX$550,MATCH(O$2,Kraftvärmeprod!$B$1:$VX$1,0),FALSE)/1,0)-IFERROR(VLOOKUP($B202,'Slutlig allokering kvv'!$B$2:$BX$550,MATCH(O$2,'Slutlig allokering kvv'!$B$1:$BX$1,0),FALSE)/1,0))</f>
        <v>22.922999999999995</v>
      </c>
      <c r="P202">
        <f>IF($D202="","",IFERROR(VLOOKUP($B202,Kraftvärmeprod!$B$1:$BX$550,MATCH(P$2,Kraftvärmeprod!$B$1:$VX$1,0),FALSE)/1,0)-IFERROR(VLOOKUP($B202,'Slutlig allokering kvv'!$B$2:$BX$550,MATCH(P$2,'Slutlig allokering kvv'!$B$1:$BX$1,0),FALSE)/1,0))</f>
        <v>0</v>
      </c>
      <c r="Q202">
        <f>IF($D202="","",IFERROR(VLOOKUP($B202,Kraftvärmeprod!$B$1:$BX$550,MATCH(Q$2,Kraftvärmeprod!$B$1:$VX$1,0),FALSE)/1,0)-IFERROR(VLOOKUP($B202,'Slutlig allokering kvv'!$B$2:$BX$550,MATCH(Q$2,'Slutlig allokering kvv'!$B$1:$BX$1,0),FALSE)/1,0))</f>
        <v>0</v>
      </c>
      <c r="R202">
        <f>IF($D202="","",IFERROR(VLOOKUP($B202,Kraftvärmeprod!$B$1:$BX$550,MATCH(R$2,Kraftvärmeprod!$B$1:$VX$1,0),FALSE)/1,0)-IFERROR(VLOOKUP($B202,'Slutlig allokering kvv'!$B$2:$BX$550,MATCH(R$2,'Slutlig allokering kvv'!$B$1:$BX$1,0),FALSE)/1,0))</f>
        <v>0</v>
      </c>
      <c r="S202">
        <f>IF($D202="","",IFERROR(VLOOKUP($B202,Kraftvärmeprod!$B$1:$BX$550,MATCH(S$2,Kraftvärmeprod!$B$1:$VX$1,0),FALSE)/1,0)-IFERROR(VLOOKUP($B202,'Slutlig allokering kvv'!$B$2:$BX$550,MATCH(S$2,'Slutlig allokering kvv'!$B$1:$BX$1,0),FALSE)/1,0))</f>
        <v>2.3195899999999998</v>
      </c>
      <c r="T202">
        <f>IF($D202="","",IFERROR(VLOOKUP($B202,Kraftvärmeprod!$B$1:$BX$550,MATCH(T$2,Kraftvärmeprod!$B$1:$VX$1,0),FALSE)/1,0)-IFERROR(VLOOKUP($B202,'Slutlig allokering kvv'!$B$2:$BX$550,MATCH(T$2,'Slutlig allokering kvv'!$B$1:$BX$1,0),FALSE)/1,0))</f>
        <v>0</v>
      </c>
      <c r="U202">
        <f>IF($D202="","",IFERROR(VLOOKUP($B202,Kraftvärmeprod!$B$1:$BX$550,MATCH(U$2,Kraftvärmeprod!$B$1:$VX$1,0),FALSE)/1,0)-IFERROR(VLOOKUP($B202,'Slutlig allokering kvv'!$B$2:$BX$550,MATCH(U$2,'Slutlig allokering kvv'!$B$1:$BX$1,0),FALSE)/1,0))</f>
        <v>0</v>
      </c>
      <c r="V202">
        <f>IF($D202="","",IFERROR(VLOOKUP($B202,Kraftvärmeprod!$B$1:$BX$550,MATCH(V$2,Kraftvärmeprod!$B$1:$VX$1,0),FALSE)/1,0)-IFERROR(VLOOKUP($B202,'Slutlig allokering kvv'!$B$2:$BX$550,MATCH(V$2,'Slutlig allokering kvv'!$B$1:$BX$1,0),FALSE)/1,0))</f>
        <v>0</v>
      </c>
      <c r="W202">
        <f>IF($D202="","",IFERROR(VLOOKUP($B202,Kraftvärmeprod!$B$1:$BX$550,MATCH(W$2,Kraftvärmeprod!$B$1:$VX$1,0),FALSE)/1,0)-IFERROR(VLOOKUP($B202,'Slutlig allokering kvv'!$B$2:$BX$550,MATCH(W$2,'Slutlig allokering kvv'!$B$1:$BX$1,0),FALSE)/1,0))</f>
        <v>0</v>
      </c>
      <c r="X202">
        <f>IF($D202="","",IFERROR(VLOOKUP($B202,Kraftvärmeprod!$B$1:$BX$550,MATCH(X$2,Kraftvärmeprod!$B$1:$VX$1,0),FALSE)/1,0)-IFERROR(VLOOKUP($B202,'Slutlig allokering kvv'!$B$2:$BX$550,MATCH(X$2,'Slutlig allokering kvv'!$B$1:$BX$1,0),FALSE)/1,0))</f>
        <v>0</v>
      </c>
      <c r="Y202">
        <f>IF($D202="","",IFERROR(VLOOKUP($B202,Kraftvärmeprod!$B$1:$BX$550,MATCH(Y$2,Kraftvärmeprod!$B$1:$VX$1,0),FALSE)/1,0)-IFERROR(VLOOKUP($B202,'Slutlig allokering kvv'!$B$2:$BX$550,MATCH(Y$2,'Slutlig allokering kvv'!$B$1:$BX$1,0),FALSE)/1,0))</f>
        <v>0</v>
      </c>
      <c r="Z202">
        <f>IF($D202="","",IFERROR(VLOOKUP($B202,Kraftvärmeprod!$B$1:$BX$550,MATCH(Z$2,Kraftvärmeprod!$B$1:$VX$1,0),FALSE)/1,0)-IFERROR(VLOOKUP($B202,'Slutlig allokering kvv'!$B$2:$BX$550,MATCH(Z$2,'Slutlig allokering kvv'!$B$1:$BX$1,0),FALSE)/1,0))</f>
        <v>0</v>
      </c>
      <c r="AA202">
        <f>IF($D202="","",IFERROR(VLOOKUP($B202,Kraftvärmeprod!$B$1:$BX$550,MATCH(AA$2,Kraftvärmeprod!$B$1:$VX$1,0),FALSE)/1,0)-IFERROR(VLOOKUP($B202,'Slutlig allokering kvv'!$B$2:$BX$550,MATCH(AA$2,'Slutlig allokering kvv'!$B$1:$BX$1,0),FALSE)/1,0))</f>
        <v>0</v>
      </c>
      <c r="AB202">
        <f>IF($D202="","",IFERROR(VLOOKUP($B202,Kraftvärmeprod!$B$1:$BX$550,MATCH(AB$2,Kraftvärmeprod!$B$1:$VX$1,0),FALSE)/1,0)-IFERROR(VLOOKUP($B202,'Slutlig allokering kvv'!$B$2:$BX$550,MATCH(AB$2,'Slutlig allokering kvv'!$B$1:$BX$1,0),FALSE)/1,0))</f>
        <v>0</v>
      </c>
      <c r="AC202">
        <f>IF($D202="","",IFERROR(VLOOKUP($B202,Kraftvärmeprod!$B$1:$BX$550,MATCH(AC$2,Kraftvärmeprod!$B$1:$VX$1,0),FALSE)/1,0)-IFERROR(VLOOKUP($B202,'Slutlig allokering kvv'!$B$2:$BX$550,MATCH(AC$2,'Slutlig allokering kvv'!$B$1:$BX$1,0),FALSE)/1,0))</f>
        <v>0</v>
      </c>
      <c r="AE202">
        <f>IF($D202="","",IFERROR(VLOOKUP($B202,Miljö!$B$1:$E$550,MATCH("Hjälpel kraftvärme (GWh)",Miljö!$B$1:$E$1,0),FALSE)/1,0)-IFERROR(VLOOKUP($B202,'Slutlig allokering kvv'!$B$2:$BX$550,MATCH(AE$2,'Slutlig allokering kvv'!$B$1:$BX$1,0),FALSE)/1,0))</f>
        <v>1.5740699999999999</v>
      </c>
      <c r="AI202">
        <f t="shared" si="12"/>
        <v>37.737515999999992</v>
      </c>
      <c r="AK202">
        <f>IFERROR(VLOOKUP($B202,'Slutlig allokering kvv'!$B$2:$AX$550,MATCH("Summa slutlig allokerad tillförd energi (utan hjälpel och rökgaskondensering):",'Slutlig allokering kvv'!$B$1:$AX$1,0),FALSE)/1,"")</f>
        <v>63.578483999999996</v>
      </c>
      <c r="AM202" s="289">
        <f>IFERROR(1-VLOOKUP($B202,'Slutlig allokering kvv'!$B$2:$AX$550,MATCH("Andel av bränsle i kvv som allokerats till värme, exklusive rökgaskondensering och hjälpel",'Slutlig allokering kvv'!$B$1:$AX$1,0),FALSE),"")</f>
        <v>0.37247340992538192</v>
      </c>
      <c r="AO202" s="289">
        <f t="shared" si="13"/>
        <v>0.37247340992538192</v>
      </c>
      <c r="AP202" s="290">
        <f t="shared" si="14"/>
        <v>0</v>
      </c>
      <c r="AQ202" s="290"/>
      <c r="AR202" s="239">
        <f t="shared" si="15"/>
        <v>0.440404515859523</v>
      </c>
      <c r="AS202" s="290"/>
    </row>
    <row r="203" spans="1:45" x14ac:dyDescent="0.25">
      <c r="A203" s="2" t="str">
        <f>'Miljövärden för publ företag'!B205</f>
        <v>Skellefteå Kraft AB</v>
      </c>
      <c r="B203" s="2" t="str">
        <f>'Miljövärden för publ företag'!C205</f>
        <v>Norsjö</v>
      </c>
      <c r="C203" t="str">
        <f>IFERROR(VLOOKUP($B203,Kraftvärmeprod!$B$1:$AH$479,MATCH(C$2,Kraftvärmeprod!$B$1:$AG$1,0),FALSE)/1,"")</f>
        <v/>
      </c>
      <c r="D203" t="str">
        <f>IFERROR(VLOOKUP($B203,Kraftvärmeprod!$B$1:$AH$479,MATCH(D$2,Kraftvärmeprod!$B$1:$AG$1,0),FALSE)/1,"")</f>
        <v/>
      </c>
      <c r="F203" t="str">
        <f>IF($D203="","",IFERROR(VLOOKUP($B203,Kraftvärmeprod!$B$1:$BX$550,MATCH(F$2,Kraftvärmeprod!$B$1:$VX$1,0),FALSE)/1,0)-IFERROR(VLOOKUP($B203,'Slutlig allokering kvv'!$B$2:$BX$550,MATCH(F$2,'Slutlig allokering kvv'!$B$1:$BX$1,0),FALSE)/1,0))</f>
        <v/>
      </c>
      <c r="G203" t="str">
        <f>IF($D203="","",IFERROR(VLOOKUP($B203,Kraftvärmeprod!$B$1:$BX$550,MATCH(G$2,Kraftvärmeprod!$B$1:$VX$1,0),FALSE)/1,0)-IFERROR(VLOOKUP($B203,'Slutlig allokering kvv'!$B$2:$BX$550,MATCH(G$2,'Slutlig allokering kvv'!$B$1:$BX$1,0),FALSE)/1,0))</f>
        <v/>
      </c>
      <c r="H203" t="str">
        <f>IF($D203="","",IFERROR(VLOOKUP($B203,Kraftvärmeprod!$B$1:$BX$550,MATCH(H$2,Kraftvärmeprod!$B$1:$VX$1,0),FALSE)/1,0)-IFERROR(VLOOKUP($B203,'Slutlig allokering kvv'!$B$2:$BX$550,MATCH(H$2,'Slutlig allokering kvv'!$B$1:$BX$1,0),FALSE)/1,0))</f>
        <v/>
      </c>
      <c r="I203" t="str">
        <f>IF($D203="","",IFERROR(VLOOKUP($B203,Kraftvärmeprod!$B$1:$BX$550,MATCH(I$2,Kraftvärmeprod!$B$1:$VX$1,0),FALSE)/1,0)-IFERROR(VLOOKUP($B203,'Slutlig allokering kvv'!$B$2:$BX$550,MATCH(I$2,'Slutlig allokering kvv'!$B$1:$BX$1,0),FALSE)/1,0))</f>
        <v/>
      </c>
      <c r="J203" t="str">
        <f>IF($D203="","",IFERROR(VLOOKUP($B203,Kraftvärmeprod!$B$1:$BX$550,MATCH(J$2,Kraftvärmeprod!$B$1:$VX$1,0),FALSE)/1,0)-IFERROR(VLOOKUP($B203,'Slutlig allokering kvv'!$B$2:$BX$550,MATCH(J$2,'Slutlig allokering kvv'!$B$1:$BX$1,0),FALSE)/1,0))</f>
        <v/>
      </c>
      <c r="K203" t="str">
        <f>IF($D203="","",IFERROR(VLOOKUP($B203,Kraftvärmeprod!$B$1:$BX$550,MATCH(K$2,Kraftvärmeprod!$B$1:$VX$1,0),FALSE)/1,0)-IFERROR(VLOOKUP($B203,'Slutlig allokering kvv'!$B$2:$BX$550,MATCH(K$2,'Slutlig allokering kvv'!$B$1:$BX$1,0),FALSE)/1,0))</f>
        <v/>
      </c>
      <c r="L203" t="str">
        <f>IF($D203="","",IFERROR(VLOOKUP($B203,Kraftvärmeprod!$B$1:$BX$550,MATCH(L$2,Kraftvärmeprod!$B$1:$VX$1,0),FALSE)/1,0)-IFERROR(VLOOKUP($B203,'Slutlig allokering kvv'!$B$2:$BX$550,MATCH(L$2,'Slutlig allokering kvv'!$B$1:$BX$1,0),FALSE)/1,0))</f>
        <v/>
      </c>
      <c r="M203" t="str">
        <f>IF($D203="","",IFERROR(VLOOKUP($B203,Kraftvärmeprod!$B$1:$BX$550,MATCH(M$2,Kraftvärmeprod!$B$1:$VX$1,0),FALSE)/1,0)-IFERROR(VLOOKUP($B203,'Slutlig allokering kvv'!$B$2:$BX$550,MATCH(M$2,'Slutlig allokering kvv'!$B$1:$BX$1,0),FALSE)/1,0))</f>
        <v/>
      </c>
      <c r="N203" t="str">
        <f>IF($D203="","",IFERROR(VLOOKUP($B203,Kraftvärmeprod!$B$1:$BX$550,MATCH(N$2,Kraftvärmeprod!$B$1:$VX$1,0),FALSE)/1,0)-IFERROR(VLOOKUP($B203,'Slutlig allokering kvv'!$B$2:$BX$550,MATCH(N$2,'Slutlig allokering kvv'!$B$1:$BX$1,0),FALSE)/1,0))</f>
        <v/>
      </c>
      <c r="O203" t="str">
        <f>IF($D203="","",IFERROR(VLOOKUP($B203,Kraftvärmeprod!$B$1:$BX$550,MATCH(O$2,Kraftvärmeprod!$B$1:$VX$1,0),FALSE)/1,0)-IFERROR(VLOOKUP($B203,'Slutlig allokering kvv'!$B$2:$BX$550,MATCH(O$2,'Slutlig allokering kvv'!$B$1:$BX$1,0),FALSE)/1,0))</f>
        <v/>
      </c>
      <c r="P203" t="str">
        <f>IF($D203="","",IFERROR(VLOOKUP($B203,Kraftvärmeprod!$B$1:$BX$550,MATCH(P$2,Kraftvärmeprod!$B$1:$VX$1,0),FALSE)/1,0)-IFERROR(VLOOKUP($B203,'Slutlig allokering kvv'!$B$2:$BX$550,MATCH(P$2,'Slutlig allokering kvv'!$B$1:$BX$1,0),FALSE)/1,0))</f>
        <v/>
      </c>
      <c r="Q203" t="str">
        <f>IF($D203="","",IFERROR(VLOOKUP($B203,Kraftvärmeprod!$B$1:$BX$550,MATCH(Q$2,Kraftvärmeprod!$B$1:$VX$1,0),FALSE)/1,0)-IFERROR(VLOOKUP($B203,'Slutlig allokering kvv'!$B$2:$BX$550,MATCH(Q$2,'Slutlig allokering kvv'!$B$1:$BX$1,0),FALSE)/1,0))</f>
        <v/>
      </c>
      <c r="R203" t="str">
        <f>IF($D203="","",IFERROR(VLOOKUP($B203,Kraftvärmeprod!$B$1:$BX$550,MATCH(R$2,Kraftvärmeprod!$B$1:$VX$1,0),FALSE)/1,0)-IFERROR(VLOOKUP($B203,'Slutlig allokering kvv'!$B$2:$BX$550,MATCH(R$2,'Slutlig allokering kvv'!$B$1:$BX$1,0),FALSE)/1,0))</f>
        <v/>
      </c>
      <c r="S203" t="str">
        <f>IF($D203="","",IFERROR(VLOOKUP($B203,Kraftvärmeprod!$B$1:$BX$550,MATCH(S$2,Kraftvärmeprod!$B$1:$VX$1,0),FALSE)/1,0)-IFERROR(VLOOKUP($B203,'Slutlig allokering kvv'!$B$2:$BX$550,MATCH(S$2,'Slutlig allokering kvv'!$B$1:$BX$1,0),FALSE)/1,0))</f>
        <v/>
      </c>
      <c r="T203" t="str">
        <f>IF($D203="","",IFERROR(VLOOKUP($B203,Kraftvärmeprod!$B$1:$BX$550,MATCH(T$2,Kraftvärmeprod!$B$1:$VX$1,0),FALSE)/1,0)-IFERROR(VLOOKUP($B203,'Slutlig allokering kvv'!$B$2:$BX$550,MATCH(T$2,'Slutlig allokering kvv'!$B$1:$BX$1,0),FALSE)/1,0))</f>
        <v/>
      </c>
      <c r="U203" t="str">
        <f>IF($D203="","",IFERROR(VLOOKUP($B203,Kraftvärmeprod!$B$1:$BX$550,MATCH(U$2,Kraftvärmeprod!$B$1:$VX$1,0),FALSE)/1,0)-IFERROR(VLOOKUP($B203,'Slutlig allokering kvv'!$B$2:$BX$550,MATCH(U$2,'Slutlig allokering kvv'!$B$1:$BX$1,0),FALSE)/1,0))</f>
        <v/>
      </c>
      <c r="V203" t="str">
        <f>IF($D203="","",IFERROR(VLOOKUP($B203,Kraftvärmeprod!$B$1:$BX$550,MATCH(V$2,Kraftvärmeprod!$B$1:$VX$1,0),FALSE)/1,0)-IFERROR(VLOOKUP($B203,'Slutlig allokering kvv'!$B$2:$BX$550,MATCH(V$2,'Slutlig allokering kvv'!$B$1:$BX$1,0),FALSE)/1,0))</f>
        <v/>
      </c>
      <c r="W203" t="str">
        <f>IF($D203="","",IFERROR(VLOOKUP($B203,Kraftvärmeprod!$B$1:$BX$550,MATCH(W$2,Kraftvärmeprod!$B$1:$VX$1,0),FALSE)/1,0)-IFERROR(VLOOKUP($B203,'Slutlig allokering kvv'!$B$2:$BX$550,MATCH(W$2,'Slutlig allokering kvv'!$B$1:$BX$1,0),FALSE)/1,0))</f>
        <v/>
      </c>
      <c r="X203" t="str">
        <f>IF($D203="","",IFERROR(VLOOKUP($B203,Kraftvärmeprod!$B$1:$BX$550,MATCH(X$2,Kraftvärmeprod!$B$1:$VX$1,0),FALSE)/1,0)-IFERROR(VLOOKUP($B203,'Slutlig allokering kvv'!$B$2:$BX$550,MATCH(X$2,'Slutlig allokering kvv'!$B$1:$BX$1,0),FALSE)/1,0))</f>
        <v/>
      </c>
      <c r="Y203" t="str">
        <f>IF($D203="","",IFERROR(VLOOKUP($B203,Kraftvärmeprod!$B$1:$BX$550,MATCH(Y$2,Kraftvärmeprod!$B$1:$VX$1,0),FALSE)/1,0)-IFERROR(VLOOKUP($B203,'Slutlig allokering kvv'!$B$2:$BX$550,MATCH(Y$2,'Slutlig allokering kvv'!$B$1:$BX$1,0),FALSE)/1,0))</f>
        <v/>
      </c>
      <c r="Z203" t="str">
        <f>IF($D203="","",IFERROR(VLOOKUP($B203,Kraftvärmeprod!$B$1:$BX$550,MATCH(Z$2,Kraftvärmeprod!$B$1:$VX$1,0),FALSE)/1,0)-IFERROR(VLOOKUP($B203,'Slutlig allokering kvv'!$B$2:$BX$550,MATCH(Z$2,'Slutlig allokering kvv'!$B$1:$BX$1,0),FALSE)/1,0))</f>
        <v/>
      </c>
      <c r="AA203" t="str">
        <f>IF($D203="","",IFERROR(VLOOKUP($B203,Kraftvärmeprod!$B$1:$BX$550,MATCH(AA$2,Kraftvärmeprod!$B$1:$VX$1,0),FALSE)/1,0)-IFERROR(VLOOKUP($B203,'Slutlig allokering kvv'!$B$2:$BX$550,MATCH(AA$2,'Slutlig allokering kvv'!$B$1:$BX$1,0),FALSE)/1,0))</f>
        <v/>
      </c>
      <c r="AB203" t="str">
        <f>IF($D203="","",IFERROR(VLOOKUP($B203,Kraftvärmeprod!$B$1:$BX$550,MATCH(AB$2,Kraftvärmeprod!$B$1:$VX$1,0),FALSE)/1,0)-IFERROR(VLOOKUP($B203,'Slutlig allokering kvv'!$B$2:$BX$550,MATCH(AB$2,'Slutlig allokering kvv'!$B$1:$BX$1,0),FALSE)/1,0))</f>
        <v/>
      </c>
      <c r="AC203" t="str">
        <f>IF($D203="","",IFERROR(VLOOKUP($B203,Kraftvärmeprod!$B$1:$BX$550,MATCH(AC$2,Kraftvärmeprod!$B$1:$VX$1,0),FALSE)/1,0)-IFERROR(VLOOKUP($B203,'Slutlig allokering kvv'!$B$2:$BX$550,MATCH(AC$2,'Slutlig allokering kvv'!$B$1:$BX$1,0),FALSE)/1,0))</f>
        <v/>
      </c>
      <c r="AE203" t="str">
        <f>IF($D203="","",IFERROR(VLOOKUP($B203,Miljö!$B$1:$E$550,MATCH("Hjälpel kraftvärme (GWh)",Miljö!$B$1:$E$1,0),FALSE)/1,0)-IFERROR(VLOOKUP($B203,'Slutlig allokering kvv'!$B$2:$BX$550,MATCH(AE$2,'Slutlig allokering kvv'!$B$1:$BX$1,0),FALSE)/1,0))</f>
        <v/>
      </c>
      <c r="AI203">
        <f t="shared" si="12"/>
        <v>0</v>
      </c>
      <c r="AK203">
        <f>IFERROR(VLOOKUP($B203,'Slutlig allokering kvv'!$B$2:$AX$550,MATCH("Summa slutlig allokerad tillförd energi (utan hjälpel och rökgaskondensering):",'Slutlig allokering kvv'!$B$1:$AX$1,0),FALSE)/1,"")</f>
        <v>0</v>
      </c>
      <c r="AM203" s="289" t="str">
        <f>IFERROR(1-VLOOKUP($B203,'Slutlig allokering kvv'!$B$2:$AX$550,MATCH("Andel av bränsle i kvv som allokerats till värme, exklusive rökgaskondensering och hjälpel",'Slutlig allokering kvv'!$B$1:$AX$1,0),FALSE),"")</f>
        <v/>
      </c>
      <c r="AO203" s="289" t="str">
        <f t="shared" si="13"/>
        <v/>
      </c>
      <c r="AP203" s="290" t="str">
        <f t="shared" si="14"/>
        <v/>
      </c>
      <c r="AQ203" s="290"/>
      <c r="AR203" s="239" t="str">
        <f t="shared" si="15"/>
        <v/>
      </c>
      <c r="AS203" s="290"/>
    </row>
    <row r="204" spans="1:45" x14ac:dyDescent="0.25">
      <c r="A204" s="2" t="str">
        <f>'Miljövärden för publ företag'!B206</f>
        <v>Skellefteå Kraft AB</v>
      </c>
      <c r="B204" s="2" t="str">
        <f>'Miljövärden för publ företag'!C206</f>
        <v>Robertsfors</v>
      </c>
      <c r="C204" t="str">
        <f>IFERROR(VLOOKUP($B204,Kraftvärmeprod!$B$1:$AH$479,MATCH(C$2,Kraftvärmeprod!$B$1:$AG$1,0),FALSE)/1,"")</f>
        <v/>
      </c>
      <c r="D204" t="str">
        <f>IFERROR(VLOOKUP($B204,Kraftvärmeprod!$B$1:$AH$479,MATCH(D$2,Kraftvärmeprod!$B$1:$AG$1,0),FALSE)/1,"")</f>
        <v/>
      </c>
      <c r="F204" t="str">
        <f>IF($D204="","",IFERROR(VLOOKUP($B204,Kraftvärmeprod!$B$1:$BX$550,MATCH(F$2,Kraftvärmeprod!$B$1:$VX$1,0),FALSE)/1,0)-IFERROR(VLOOKUP($B204,'Slutlig allokering kvv'!$B$2:$BX$550,MATCH(F$2,'Slutlig allokering kvv'!$B$1:$BX$1,0),FALSE)/1,0))</f>
        <v/>
      </c>
      <c r="G204" t="str">
        <f>IF($D204="","",IFERROR(VLOOKUP($B204,Kraftvärmeprod!$B$1:$BX$550,MATCH(G$2,Kraftvärmeprod!$B$1:$VX$1,0),FALSE)/1,0)-IFERROR(VLOOKUP($B204,'Slutlig allokering kvv'!$B$2:$BX$550,MATCH(G$2,'Slutlig allokering kvv'!$B$1:$BX$1,0),FALSE)/1,0))</f>
        <v/>
      </c>
      <c r="H204" t="str">
        <f>IF($D204="","",IFERROR(VLOOKUP($B204,Kraftvärmeprod!$B$1:$BX$550,MATCH(H$2,Kraftvärmeprod!$B$1:$VX$1,0),FALSE)/1,0)-IFERROR(VLOOKUP($B204,'Slutlig allokering kvv'!$B$2:$BX$550,MATCH(H$2,'Slutlig allokering kvv'!$B$1:$BX$1,0),FALSE)/1,0))</f>
        <v/>
      </c>
      <c r="I204" t="str">
        <f>IF($D204="","",IFERROR(VLOOKUP($B204,Kraftvärmeprod!$B$1:$BX$550,MATCH(I$2,Kraftvärmeprod!$B$1:$VX$1,0),FALSE)/1,0)-IFERROR(VLOOKUP($B204,'Slutlig allokering kvv'!$B$2:$BX$550,MATCH(I$2,'Slutlig allokering kvv'!$B$1:$BX$1,0),FALSE)/1,0))</f>
        <v/>
      </c>
      <c r="J204" t="str">
        <f>IF($D204="","",IFERROR(VLOOKUP($B204,Kraftvärmeprod!$B$1:$BX$550,MATCH(J$2,Kraftvärmeprod!$B$1:$VX$1,0),FALSE)/1,0)-IFERROR(VLOOKUP($B204,'Slutlig allokering kvv'!$B$2:$BX$550,MATCH(J$2,'Slutlig allokering kvv'!$B$1:$BX$1,0),FALSE)/1,0))</f>
        <v/>
      </c>
      <c r="K204" t="str">
        <f>IF($D204="","",IFERROR(VLOOKUP($B204,Kraftvärmeprod!$B$1:$BX$550,MATCH(K$2,Kraftvärmeprod!$B$1:$VX$1,0),FALSE)/1,0)-IFERROR(VLOOKUP($B204,'Slutlig allokering kvv'!$B$2:$BX$550,MATCH(K$2,'Slutlig allokering kvv'!$B$1:$BX$1,0),FALSE)/1,0))</f>
        <v/>
      </c>
      <c r="L204" t="str">
        <f>IF($D204="","",IFERROR(VLOOKUP($B204,Kraftvärmeprod!$B$1:$BX$550,MATCH(L$2,Kraftvärmeprod!$B$1:$VX$1,0),FALSE)/1,0)-IFERROR(VLOOKUP($B204,'Slutlig allokering kvv'!$B$2:$BX$550,MATCH(L$2,'Slutlig allokering kvv'!$B$1:$BX$1,0),FALSE)/1,0))</f>
        <v/>
      </c>
      <c r="M204" t="str">
        <f>IF($D204="","",IFERROR(VLOOKUP($B204,Kraftvärmeprod!$B$1:$BX$550,MATCH(M$2,Kraftvärmeprod!$B$1:$VX$1,0),FALSE)/1,0)-IFERROR(VLOOKUP($B204,'Slutlig allokering kvv'!$B$2:$BX$550,MATCH(M$2,'Slutlig allokering kvv'!$B$1:$BX$1,0),FALSE)/1,0))</f>
        <v/>
      </c>
      <c r="N204" t="str">
        <f>IF($D204="","",IFERROR(VLOOKUP($B204,Kraftvärmeprod!$B$1:$BX$550,MATCH(N$2,Kraftvärmeprod!$B$1:$VX$1,0),FALSE)/1,0)-IFERROR(VLOOKUP($B204,'Slutlig allokering kvv'!$B$2:$BX$550,MATCH(N$2,'Slutlig allokering kvv'!$B$1:$BX$1,0),FALSE)/1,0))</f>
        <v/>
      </c>
      <c r="O204" t="str">
        <f>IF($D204="","",IFERROR(VLOOKUP($B204,Kraftvärmeprod!$B$1:$BX$550,MATCH(O$2,Kraftvärmeprod!$B$1:$VX$1,0),FALSE)/1,0)-IFERROR(VLOOKUP($B204,'Slutlig allokering kvv'!$B$2:$BX$550,MATCH(O$2,'Slutlig allokering kvv'!$B$1:$BX$1,0),FALSE)/1,0))</f>
        <v/>
      </c>
      <c r="P204" t="str">
        <f>IF($D204="","",IFERROR(VLOOKUP($B204,Kraftvärmeprod!$B$1:$BX$550,MATCH(P$2,Kraftvärmeprod!$B$1:$VX$1,0),FALSE)/1,0)-IFERROR(VLOOKUP($B204,'Slutlig allokering kvv'!$B$2:$BX$550,MATCH(P$2,'Slutlig allokering kvv'!$B$1:$BX$1,0),FALSE)/1,0))</f>
        <v/>
      </c>
      <c r="Q204" t="str">
        <f>IF($D204="","",IFERROR(VLOOKUP($B204,Kraftvärmeprod!$B$1:$BX$550,MATCH(Q$2,Kraftvärmeprod!$B$1:$VX$1,0),FALSE)/1,0)-IFERROR(VLOOKUP($B204,'Slutlig allokering kvv'!$B$2:$BX$550,MATCH(Q$2,'Slutlig allokering kvv'!$B$1:$BX$1,0),FALSE)/1,0))</f>
        <v/>
      </c>
      <c r="R204" t="str">
        <f>IF($D204="","",IFERROR(VLOOKUP($B204,Kraftvärmeprod!$B$1:$BX$550,MATCH(R$2,Kraftvärmeprod!$B$1:$VX$1,0),FALSE)/1,0)-IFERROR(VLOOKUP($B204,'Slutlig allokering kvv'!$B$2:$BX$550,MATCH(R$2,'Slutlig allokering kvv'!$B$1:$BX$1,0),FALSE)/1,0))</f>
        <v/>
      </c>
      <c r="S204" t="str">
        <f>IF($D204="","",IFERROR(VLOOKUP($B204,Kraftvärmeprod!$B$1:$BX$550,MATCH(S$2,Kraftvärmeprod!$B$1:$VX$1,0),FALSE)/1,0)-IFERROR(VLOOKUP($B204,'Slutlig allokering kvv'!$B$2:$BX$550,MATCH(S$2,'Slutlig allokering kvv'!$B$1:$BX$1,0),FALSE)/1,0))</f>
        <v/>
      </c>
      <c r="T204" t="str">
        <f>IF($D204="","",IFERROR(VLOOKUP($B204,Kraftvärmeprod!$B$1:$BX$550,MATCH(T$2,Kraftvärmeprod!$B$1:$VX$1,0),FALSE)/1,0)-IFERROR(VLOOKUP($B204,'Slutlig allokering kvv'!$B$2:$BX$550,MATCH(T$2,'Slutlig allokering kvv'!$B$1:$BX$1,0),FALSE)/1,0))</f>
        <v/>
      </c>
      <c r="U204" t="str">
        <f>IF($D204="","",IFERROR(VLOOKUP($B204,Kraftvärmeprod!$B$1:$BX$550,MATCH(U$2,Kraftvärmeprod!$B$1:$VX$1,0),FALSE)/1,0)-IFERROR(VLOOKUP($B204,'Slutlig allokering kvv'!$B$2:$BX$550,MATCH(U$2,'Slutlig allokering kvv'!$B$1:$BX$1,0),FALSE)/1,0))</f>
        <v/>
      </c>
      <c r="V204" t="str">
        <f>IF($D204="","",IFERROR(VLOOKUP($B204,Kraftvärmeprod!$B$1:$BX$550,MATCH(V$2,Kraftvärmeprod!$B$1:$VX$1,0),FALSE)/1,0)-IFERROR(VLOOKUP($B204,'Slutlig allokering kvv'!$B$2:$BX$550,MATCH(V$2,'Slutlig allokering kvv'!$B$1:$BX$1,0),FALSE)/1,0))</f>
        <v/>
      </c>
      <c r="W204" t="str">
        <f>IF($D204="","",IFERROR(VLOOKUP($B204,Kraftvärmeprod!$B$1:$BX$550,MATCH(W$2,Kraftvärmeprod!$B$1:$VX$1,0),FALSE)/1,0)-IFERROR(VLOOKUP($B204,'Slutlig allokering kvv'!$B$2:$BX$550,MATCH(W$2,'Slutlig allokering kvv'!$B$1:$BX$1,0),FALSE)/1,0))</f>
        <v/>
      </c>
      <c r="X204" t="str">
        <f>IF($D204="","",IFERROR(VLOOKUP($B204,Kraftvärmeprod!$B$1:$BX$550,MATCH(X$2,Kraftvärmeprod!$B$1:$VX$1,0),FALSE)/1,0)-IFERROR(VLOOKUP($B204,'Slutlig allokering kvv'!$B$2:$BX$550,MATCH(X$2,'Slutlig allokering kvv'!$B$1:$BX$1,0),FALSE)/1,0))</f>
        <v/>
      </c>
      <c r="Y204" t="str">
        <f>IF($D204="","",IFERROR(VLOOKUP($B204,Kraftvärmeprod!$B$1:$BX$550,MATCH(Y$2,Kraftvärmeprod!$B$1:$VX$1,0),FALSE)/1,0)-IFERROR(VLOOKUP($B204,'Slutlig allokering kvv'!$B$2:$BX$550,MATCH(Y$2,'Slutlig allokering kvv'!$B$1:$BX$1,0),FALSE)/1,0))</f>
        <v/>
      </c>
      <c r="Z204" t="str">
        <f>IF($D204="","",IFERROR(VLOOKUP($B204,Kraftvärmeprod!$B$1:$BX$550,MATCH(Z$2,Kraftvärmeprod!$B$1:$VX$1,0),FALSE)/1,0)-IFERROR(VLOOKUP($B204,'Slutlig allokering kvv'!$B$2:$BX$550,MATCH(Z$2,'Slutlig allokering kvv'!$B$1:$BX$1,0),FALSE)/1,0))</f>
        <v/>
      </c>
      <c r="AA204" t="str">
        <f>IF($D204="","",IFERROR(VLOOKUP($B204,Kraftvärmeprod!$B$1:$BX$550,MATCH(AA$2,Kraftvärmeprod!$B$1:$VX$1,0),FALSE)/1,0)-IFERROR(VLOOKUP($B204,'Slutlig allokering kvv'!$B$2:$BX$550,MATCH(AA$2,'Slutlig allokering kvv'!$B$1:$BX$1,0),FALSE)/1,0))</f>
        <v/>
      </c>
      <c r="AB204" t="str">
        <f>IF($D204="","",IFERROR(VLOOKUP($B204,Kraftvärmeprod!$B$1:$BX$550,MATCH(AB$2,Kraftvärmeprod!$B$1:$VX$1,0),FALSE)/1,0)-IFERROR(VLOOKUP($B204,'Slutlig allokering kvv'!$B$2:$BX$550,MATCH(AB$2,'Slutlig allokering kvv'!$B$1:$BX$1,0),FALSE)/1,0))</f>
        <v/>
      </c>
      <c r="AC204" t="str">
        <f>IF($D204="","",IFERROR(VLOOKUP($B204,Kraftvärmeprod!$B$1:$BX$550,MATCH(AC$2,Kraftvärmeprod!$B$1:$VX$1,0),FALSE)/1,0)-IFERROR(VLOOKUP($B204,'Slutlig allokering kvv'!$B$2:$BX$550,MATCH(AC$2,'Slutlig allokering kvv'!$B$1:$BX$1,0),FALSE)/1,0))</f>
        <v/>
      </c>
      <c r="AE204" t="str">
        <f>IF($D204="","",IFERROR(VLOOKUP($B204,Miljö!$B$1:$E$550,MATCH("Hjälpel kraftvärme (GWh)",Miljö!$B$1:$E$1,0),FALSE)/1,0)-IFERROR(VLOOKUP($B204,'Slutlig allokering kvv'!$B$2:$BX$550,MATCH(AE$2,'Slutlig allokering kvv'!$B$1:$BX$1,0),FALSE)/1,0))</f>
        <v/>
      </c>
      <c r="AI204">
        <f t="shared" si="12"/>
        <v>0</v>
      </c>
      <c r="AK204">
        <f>IFERROR(VLOOKUP($B204,'Slutlig allokering kvv'!$B$2:$AX$550,MATCH("Summa slutlig allokerad tillförd energi (utan hjälpel och rökgaskondensering):",'Slutlig allokering kvv'!$B$1:$AX$1,0),FALSE)/1,"")</f>
        <v>0</v>
      </c>
      <c r="AM204" s="289" t="str">
        <f>IFERROR(1-VLOOKUP($B204,'Slutlig allokering kvv'!$B$2:$AX$550,MATCH("Andel av bränsle i kvv som allokerats till värme, exklusive rökgaskondensering och hjälpel",'Slutlig allokering kvv'!$B$1:$AX$1,0),FALSE),"")</f>
        <v/>
      </c>
      <c r="AO204" s="289" t="str">
        <f t="shared" si="13"/>
        <v/>
      </c>
      <c r="AP204" s="290" t="str">
        <f t="shared" si="14"/>
        <v/>
      </c>
      <c r="AQ204" s="290"/>
      <c r="AR204" s="239" t="str">
        <f t="shared" si="15"/>
        <v/>
      </c>
      <c r="AS204" s="290"/>
    </row>
    <row r="205" spans="1:45" x14ac:dyDescent="0.25">
      <c r="A205" s="2" t="str">
        <f>'Miljövärden för publ företag'!B207</f>
        <v>Skellefteå Kraft AB</v>
      </c>
      <c r="B205" s="2" t="str">
        <f>'Miljövärden för publ företag'!C207</f>
        <v>Skellefteå</v>
      </c>
      <c r="C205">
        <f>IFERROR(VLOOKUP($B205,Kraftvärmeprod!$B$1:$AH$479,MATCH(C$2,Kraftvärmeprod!$B$1:$AG$1,0),FALSE)/1,"")</f>
        <v>270.92200000000003</v>
      </c>
      <c r="D205">
        <f>IFERROR(VLOOKUP($B205,Kraftvärmeprod!$B$1:$AH$479,MATCH(D$2,Kraftvärmeprod!$B$1:$AG$1,0),FALSE)/1,"")</f>
        <v>117.483</v>
      </c>
      <c r="F205">
        <f>IF($D205="","",IFERROR(VLOOKUP($B205,Kraftvärmeprod!$B$1:$BX$550,MATCH(F$2,Kraftvärmeprod!$B$1:$VX$1,0),FALSE)/1,0)-IFERROR(VLOOKUP($B205,'Slutlig allokering kvv'!$B$2:$BX$550,MATCH(F$2,'Slutlig allokering kvv'!$B$1:$BX$1,0),FALSE)/1,0))</f>
        <v>0</v>
      </c>
      <c r="G205">
        <f>IF($D205="","",IFERROR(VLOOKUP($B205,Kraftvärmeprod!$B$1:$BX$550,MATCH(G$2,Kraftvärmeprod!$B$1:$VX$1,0),FALSE)/1,0)-IFERROR(VLOOKUP($B205,'Slutlig allokering kvv'!$B$2:$BX$550,MATCH(G$2,'Slutlig allokering kvv'!$B$1:$BX$1,0),FALSE)/1,0))</f>
        <v>0.31073700000000004</v>
      </c>
      <c r="H205">
        <f>IF($D205="","",IFERROR(VLOOKUP($B205,Kraftvärmeprod!$B$1:$BX$550,MATCH(H$2,Kraftvärmeprod!$B$1:$VX$1,0),FALSE)/1,0)-IFERROR(VLOOKUP($B205,'Slutlig allokering kvv'!$B$2:$BX$550,MATCH(H$2,'Slutlig allokering kvv'!$B$1:$BX$1,0),FALSE)/1,0))</f>
        <v>0</v>
      </c>
      <c r="I205">
        <f>IF($D205="","",IFERROR(VLOOKUP($B205,Kraftvärmeprod!$B$1:$BX$550,MATCH(I$2,Kraftvärmeprod!$B$1:$VX$1,0),FALSE)/1,0)-IFERROR(VLOOKUP($B205,'Slutlig allokering kvv'!$B$2:$BX$550,MATCH(I$2,'Slutlig allokering kvv'!$B$1:$BX$1,0),FALSE)/1,0))</f>
        <v>0</v>
      </c>
      <c r="J205">
        <f>IF($D205="","",IFERROR(VLOOKUP($B205,Kraftvärmeprod!$B$1:$BX$550,MATCH(J$2,Kraftvärmeprod!$B$1:$VX$1,0),FALSE)/1,0)-IFERROR(VLOOKUP($B205,'Slutlig allokering kvv'!$B$2:$BX$550,MATCH(J$2,'Slutlig allokering kvv'!$B$1:$BX$1,0),FALSE)/1,0))</f>
        <v>0</v>
      </c>
      <c r="K205">
        <f>IF($D205="","",IFERROR(VLOOKUP($B205,Kraftvärmeprod!$B$1:$BX$550,MATCH(K$2,Kraftvärmeprod!$B$1:$VX$1,0),FALSE)/1,0)-IFERROR(VLOOKUP($B205,'Slutlig allokering kvv'!$B$2:$BX$550,MATCH(K$2,'Slutlig allokering kvv'!$B$1:$BX$1,0),FALSE)/1,0))</f>
        <v>0</v>
      </c>
      <c r="L205">
        <f>IF($D205="","",IFERROR(VLOOKUP($B205,Kraftvärmeprod!$B$1:$BX$550,MATCH(L$2,Kraftvärmeprod!$B$1:$VX$1,0),FALSE)/1,0)-IFERROR(VLOOKUP($B205,'Slutlig allokering kvv'!$B$2:$BX$550,MATCH(L$2,'Slutlig allokering kvv'!$B$1:$BX$1,0),FALSE)/1,0))</f>
        <v>21.337200000000003</v>
      </c>
      <c r="M205">
        <f>IF($D205="","",IFERROR(VLOOKUP($B205,Kraftvärmeprod!$B$1:$BX$550,MATCH(M$2,Kraftvärmeprod!$B$1:$VX$1,0),FALSE)/1,0)-IFERROR(VLOOKUP($B205,'Slutlig allokering kvv'!$B$2:$BX$550,MATCH(M$2,'Slutlig allokering kvv'!$B$1:$BX$1,0),FALSE)/1,0))</f>
        <v>64.382900000000006</v>
      </c>
      <c r="N205">
        <f>IF($D205="","",IFERROR(VLOOKUP($B205,Kraftvärmeprod!$B$1:$BX$550,MATCH(N$2,Kraftvärmeprod!$B$1:$VX$1,0),FALSE)/1,0)-IFERROR(VLOOKUP($B205,'Slutlig allokering kvv'!$B$2:$BX$550,MATCH(N$2,'Slutlig allokering kvv'!$B$1:$BX$1,0),FALSE)/1,0))</f>
        <v>5.6581799999999989</v>
      </c>
      <c r="O205">
        <f>IF($D205="","",IFERROR(VLOOKUP($B205,Kraftvärmeprod!$B$1:$BX$550,MATCH(O$2,Kraftvärmeprod!$B$1:$VX$1,0),FALSE)/1,0)-IFERROR(VLOOKUP($B205,'Slutlig allokering kvv'!$B$2:$BX$550,MATCH(O$2,'Slutlig allokering kvv'!$B$1:$BX$1,0),FALSE)/1,0))</f>
        <v>56.190799999999996</v>
      </c>
      <c r="P205">
        <f>IF($D205="","",IFERROR(VLOOKUP($B205,Kraftvärmeprod!$B$1:$BX$550,MATCH(P$2,Kraftvärmeprod!$B$1:$VX$1,0),FALSE)/1,0)-IFERROR(VLOOKUP($B205,'Slutlig allokering kvv'!$B$2:$BX$550,MATCH(P$2,'Slutlig allokering kvv'!$B$1:$BX$1,0),FALSE)/1,0))</f>
        <v>0</v>
      </c>
      <c r="Q205">
        <f>IF($D205="","",IFERROR(VLOOKUP($B205,Kraftvärmeprod!$B$1:$BX$550,MATCH(Q$2,Kraftvärmeprod!$B$1:$VX$1,0),FALSE)/1,0)-IFERROR(VLOOKUP($B205,'Slutlig allokering kvv'!$B$2:$BX$550,MATCH(Q$2,'Slutlig allokering kvv'!$B$1:$BX$1,0),FALSE)/1,0))</f>
        <v>50.602699999999999</v>
      </c>
      <c r="R205">
        <f>IF($D205="","",IFERROR(VLOOKUP($B205,Kraftvärmeprod!$B$1:$BX$550,MATCH(R$2,Kraftvärmeprod!$B$1:$VX$1,0),FALSE)/1,0)-IFERROR(VLOOKUP($B205,'Slutlig allokering kvv'!$B$2:$BX$550,MATCH(R$2,'Slutlig allokering kvv'!$B$1:$BX$1,0),FALSE)/1,0))</f>
        <v>0</v>
      </c>
      <c r="S205">
        <f>IF($D205="","",IFERROR(VLOOKUP($B205,Kraftvärmeprod!$B$1:$BX$550,MATCH(S$2,Kraftvärmeprod!$B$1:$VX$1,0),FALSE)/1,0)-IFERROR(VLOOKUP($B205,'Slutlig allokering kvv'!$B$2:$BX$550,MATCH(S$2,'Slutlig allokering kvv'!$B$1:$BX$1,0),FALSE)/1,0))</f>
        <v>0</v>
      </c>
      <c r="T205">
        <f>IF($D205="","",IFERROR(VLOOKUP($B205,Kraftvärmeprod!$B$1:$BX$550,MATCH(T$2,Kraftvärmeprod!$B$1:$VX$1,0),FALSE)/1,0)-IFERROR(VLOOKUP($B205,'Slutlig allokering kvv'!$B$2:$BX$550,MATCH(T$2,'Slutlig allokering kvv'!$B$1:$BX$1,0),FALSE)/1,0))</f>
        <v>0</v>
      </c>
      <c r="U205">
        <f>IF($D205="","",IFERROR(VLOOKUP($B205,Kraftvärmeprod!$B$1:$BX$550,MATCH(U$2,Kraftvärmeprod!$B$1:$VX$1,0),FALSE)/1,0)-IFERROR(VLOOKUP($B205,'Slutlig allokering kvv'!$B$2:$BX$550,MATCH(U$2,'Slutlig allokering kvv'!$B$1:$BX$1,0),FALSE)/1,0))</f>
        <v>0</v>
      </c>
      <c r="V205">
        <f>IF($D205="","",IFERROR(VLOOKUP($B205,Kraftvärmeprod!$B$1:$BX$550,MATCH(V$2,Kraftvärmeprod!$B$1:$VX$1,0),FALSE)/1,0)-IFERROR(VLOOKUP($B205,'Slutlig allokering kvv'!$B$2:$BX$550,MATCH(V$2,'Slutlig allokering kvv'!$B$1:$BX$1,0),FALSE)/1,0))</f>
        <v>0</v>
      </c>
      <c r="W205">
        <f>IF($D205="","",IFERROR(VLOOKUP($B205,Kraftvärmeprod!$B$1:$BX$550,MATCH(W$2,Kraftvärmeprod!$B$1:$VX$1,0),FALSE)/1,0)-IFERROR(VLOOKUP($B205,'Slutlig allokering kvv'!$B$2:$BX$550,MATCH(W$2,'Slutlig allokering kvv'!$B$1:$BX$1,0),FALSE)/1,0))</f>
        <v>0</v>
      </c>
      <c r="X205">
        <f>IF($D205="","",IFERROR(VLOOKUP($B205,Kraftvärmeprod!$B$1:$BX$550,MATCH(X$2,Kraftvärmeprod!$B$1:$VX$1,0),FALSE)/1,0)-IFERROR(VLOOKUP($B205,'Slutlig allokering kvv'!$B$2:$BX$550,MATCH(X$2,'Slutlig allokering kvv'!$B$1:$BX$1,0),FALSE)/1,0))</f>
        <v>0</v>
      </c>
      <c r="Y205">
        <f>IF($D205="","",IFERROR(VLOOKUP($B205,Kraftvärmeprod!$B$1:$BX$550,MATCH(Y$2,Kraftvärmeprod!$B$1:$VX$1,0),FALSE)/1,0)-IFERROR(VLOOKUP($B205,'Slutlig allokering kvv'!$B$2:$BX$550,MATCH(Y$2,'Slutlig allokering kvv'!$B$1:$BX$1,0),FALSE)/1,0))</f>
        <v>0</v>
      </c>
      <c r="Z205">
        <f>IF($D205="","",IFERROR(VLOOKUP($B205,Kraftvärmeprod!$B$1:$BX$550,MATCH(Z$2,Kraftvärmeprod!$B$1:$VX$1,0),FALSE)/1,0)-IFERROR(VLOOKUP($B205,'Slutlig allokering kvv'!$B$2:$BX$550,MATCH(Z$2,'Slutlig allokering kvv'!$B$1:$BX$1,0),FALSE)/1,0))</f>
        <v>28.4451</v>
      </c>
      <c r="AA205">
        <f>IF($D205="","",IFERROR(VLOOKUP($B205,Kraftvärmeprod!$B$1:$BX$550,MATCH(AA$2,Kraftvärmeprod!$B$1:$VX$1,0),FALSE)/1,0)-IFERROR(VLOOKUP($B205,'Slutlig allokering kvv'!$B$2:$BX$550,MATCH(AA$2,'Slutlig allokering kvv'!$B$1:$BX$1,0),FALSE)/1,0))</f>
        <v>0</v>
      </c>
      <c r="AB205">
        <f>IF($D205="","",IFERROR(VLOOKUP($B205,Kraftvärmeprod!$B$1:$BX$550,MATCH(AB$2,Kraftvärmeprod!$B$1:$VX$1,0),FALSE)/1,0)-IFERROR(VLOOKUP($B205,'Slutlig allokering kvv'!$B$2:$BX$550,MATCH(AB$2,'Slutlig allokering kvv'!$B$1:$BX$1,0),FALSE)/1,0))</f>
        <v>0</v>
      </c>
      <c r="AC205">
        <f>IF($D205="","",IFERROR(VLOOKUP($B205,Kraftvärmeprod!$B$1:$BX$550,MATCH(AC$2,Kraftvärmeprod!$B$1:$VX$1,0),FALSE)/1,0)-IFERROR(VLOOKUP($B205,'Slutlig allokering kvv'!$B$2:$BX$550,MATCH(AC$2,'Slutlig allokering kvv'!$B$1:$BX$1,0),FALSE)/1,0))</f>
        <v>0</v>
      </c>
      <c r="AE205">
        <f>IF($D205="","",IFERROR(VLOOKUP($B205,Miljö!$B$1:$E$550,MATCH("Hjälpel kraftvärme (GWh)",Miljö!$B$1:$E$1,0),FALSE)/1,0)-IFERROR(VLOOKUP($B205,'Slutlig allokering kvv'!$B$2:$BX$550,MATCH(AE$2,'Slutlig allokering kvv'!$B$1:$BX$1,0),FALSE)/1,0))</f>
        <v>10.054080000000001</v>
      </c>
      <c r="AI205">
        <f t="shared" si="12"/>
        <v>226.927617</v>
      </c>
      <c r="AK205">
        <f>IFERROR(VLOOKUP($B205,'Slutlig allokering kvv'!$B$2:$AX$550,MATCH("Summa slutlig allokerad tillförd energi (utan hjälpel och rökgaskondensering):",'Slutlig allokering kvv'!$B$1:$AX$1,0),FALSE)/1,"")</f>
        <v>205.459383</v>
      </c>
      <c r="AM205" s="289">
        <f>IFERROR(1-VLOOKUP($B205,'Slutlig allokering kvv'!$B$2:$AX$550,MATCH("Andel av bränsle i kvv som allokerats till värme, exklusive rökgaskondensering och hjälpel",'Slutlig allokering kvv'!$B$1:$AX$1,0),FALSE),"")</f>
        <v>0.52482525376572375</v>
      </c>
      <c r="AO205" s="289">
        <f t="shared" si="13"/>
        <v>0.52482525376572375</v>
      </c>
      <c r="AP205" s="290">
        <f t="shared" si="14"/>
        <v>0</v>
      </c>
      <c r="AQ205" s="290"/>
      <c r="AR205" s="239">
        <f t="shared" si="15"/>
        <v>0.49574714624480054</v>
      </c>
      <c r="AS205" s="290"/>
    </row>
    <row r="206" spans="1:45" x14ac:dyDescent="0.25">
      <c r="A206" s="2" t="str">
        <f>'Miljövärden för publ företag'!B208</f>
        <v>Skellefteå Kraft AB</v>
      </c>
      <c r="B206" s="2" t="str">
        <f>'Miljövärden för publ företag'!C208</f>
        <v>Storuman</v>
      </c>
      <c r="C206" t="str">
        <f>IFERROR(VLOOKUP($B206,Kraftvärmeprod!$B$1:$AH$479,MATCH(C$2,Kraftvärmeprod!$B$1:$AG$1,0),FALSE)/1,"")</f>
        <v/>
      </c>
      <c r="D206" t="str">
        <f>IFERROR(VLOOKUP($B206,Kraftvärmeprod!$B$1:$AH$479,MATCH(D$2,Kraftvärmeprod!$B$1:$AG$1,0),FALSE)/1,"")</f>
        <v/>
      </c>
      <c r="F206" t="str">
        <f>IF($D206="","",IFERROR(VLOOKUP($B206,Kraftvärmeprod!$B$1:$BX$550,MATCH(F$2,Kraftvärmeprod!$B$1:$VX$1,0),FALSE)/1,0)-IFERROR(VLOOKUP($B206,'Slutlig allokering kvv'!$B$2:$BX$550,MATCH(F$2,'Slutlig allokering kvv'!$B$1:$BX$1,0),FALSE)/1,0))</f>
        <v/>
      </c>
      <c r="G206" t="str">
        <f>IF($D206="","",IFERROR(VLOOKUP($B206,Kraftvärmeprod!$B$1:$BX$550,MATCH(G$2,Kraftvärmeprod!$B$1:$VX$1,0),FALSE)/1,0)-IFERROR(VLOOKUP($B206,'Slutlig allokering kvv'!$B$2:$BX$550,MATCH(G$2,'Slutlig allokering kvv'!$B$1:$BX$1,0),FALSE)/1,0))</f>
        <v/>
      </c>
      <c r="H206" t="str">
        <f>IF($D206="","",IFERROR(VLOOKUP($B206,Kraftvärmeprod!$B$1:$BX$550,MATCH(H$2,Kraftvärmeprod!$B$1:$VX$1,0),FALSE)/1,0)-IFERROR(VLOOKUP($B206,'Slutlig allokering kvv'!$B$2:$BX$550,MATCH(H$2,'Slutlig allokering kvv'!$B$1:$BX$1,0),FALSE)/1,0))</f>
        <v/>
      </c>
      <c r="I206" t="str">
        <f>IF($D206="","",IFERROR(VLOOKUP($B206,Kraftvärmeprod!$B$1:$BX$550,MATCH(I$2,Kraftvärmeprod!$B$1:$VX$1,0),FALSE)/1,0)-IFERROR(VLOOKUP($B206,'Slutlig allokering kvv'!$B$2:$BX$550,MATCH(I$2,'Slutlig allokering kvv'!$B$1:$BX$1,0),FALSE)/1,0))</f>
        <v/>
      </c>
      <c r="J206" t="str">
        <f>IF($D206="","",IFERROR(VLOOKUP($B206,Kraftvärmeprod!$B$1:$BX$550,MATCH(J$2,Kraftvärmeprod!$B$1:$VX$1,0),FALSE)/1,0)-IFERROR(VLOOKUP($B206,'Slutlig allokering kvv'!$B$2:$BX$550,MATCH(J$2,'Slutlig allokering kvv'!$B$1:$BX$1,0),FALSE)/1,0))</f>
        <v/>
      </c>
      <c r="K206" t="str">
        <f>IF($D206="","",IFERROR(VLOOKUP($B206,Kraftvärmeprod!$B$1:$BX$550,MATCH(K$2,Kraftvärmeprod!$B$1:$VX$1,0),FALSE)/1,0)-IFERROR(VLOOKUP($B206,'Slutlig allokering kvv'!$B$2:$BX$550,MATCH(K$2,'Slutlig allokering kvv'!$B$1:$BX$1,0),FALSE)/1,0))</f>
        <v/>
      </c>
      <c r="L206" t="str">
        <f>IF($D206="","",IFERROR(VLOOKUP($B206,Kraftvärmeprod!$B$1:$BX$550,MATCH(L$2,Kraftvärmeprod!$B$1:$VX$1,0),FALSE)/1,0)-IFERROR(VLOOKUP($B206,'Slutlig allokering kvv'!$B$2:$BX$550,MATCH(L$2,'Slutlig allokering kvv'!$B$1:$BX$1,0),FALSE)/1,0))</f>
        <v/>
      </c>
      <c r="M206" t="str">
        <f>IF($D206="","",IFERROR(VLOOKUP($B206,Kraftvärmeprod!$B$1:$BX$550,MATCH(M$2,Kraftvärmeprod!$B$1:$VX$1,0),FALSE)/1,0)-IFERROR(VLOOKUP($B206,'Slutlig allokering kvv'!$B$2:$BX$550,MATCH(M$2,'Slutlig allokering kvv'!$B$1:$BX$1,0),FALSE)/1,0))</f>
        <v/>
      </c>
      <c r="N206" t="str">
        <f>IF($D206="","",IFERROR(VLOOKUP($B206,Kraftvärmeprod!$B$1:$BX$550,MATCH(N$2,Kraftvärmeprod!$B$1:$VX$1,0),FALSE)/1,0)-IFERROR(VLOOKUP($B206,'Slutlig allokering kvv'!$B$2:$BX$550,MATCH(N$2,'Slutlig allokering kvv'!$B$1:$BX$1,0),FALSE)/1,0))</f>
        <v/>
      </c>
      <c r="O206" t="str">
        <f>IF($D206="","",IFERROR(VLOOKUP($B206,Kraftvärmeprod!$B$1:$BX$550,MATCH(O$2,Kraftvärmeprod!$B$1:$VX$1,0),FALSE)/1,0)-IFERROR(VLOOKUP($B206,'Slutlig allokering kvv'!$B$2:$BX$550,MATCH(O$2,'Slutlig allokering kvv'!$B$1:$BX$1,0),FALSE)/1,0))</f>
        <v/>
      </c>
      <c r="P206" t="str">
        <f>IF($D206="","",IFERROR(VLOOKUP($B206,Kraftvärmeprod!$B$1:$BX$550,MATCH(P$2,Kraftvärmeprod!$B$1:$VX$1,0),FALSE)/1,0)-IFERROR(VLOOKUP($B206,'Slutlig allokering kvv'!$B$2:$BX$550,MATCH(P$2,'Slutlig allokering kvv'!$B$1:$BX$1,0),FALSE)/1,0))</f>
        <v/>
      </c>
      <c r="Q206" t="str">
        <f>IF($D206="","",IFERROR(VLOOKUP($B206,Kraftvärmeprod!$B$1:$BX$550,MATCH(Q$2,Kraftvärmeprod!$B$1:$VX$1,0),FALSE)/1,0)-IFERROR(VLOOKUP($B206,'Slutlig allokering kvv'!$B$2:$BX$550,MATCH(Q$2,'Slutlig allokering kvv'!$B$1:$BX$1,0),FALSE)/1,0))</f>
        <v/>
      </c>
      <c r="R206" t="str">
        <f>IF($D206="","",IFERROR(VLOOKUP($B206,Kraftvärmeprod!$B$1:$BX$550,MATCH(R$2,Kraftvärmeprod!$B$1:$VX$1,0),FALSE)/1,0)-IFERROR(VLOOKUP($B206,'Slutlig allokering kvv'!$B$2:$BX$550,MATCH(R$2,'Slutlig allokering kvv'!$B$1:$BX$1,0),FALSE)/1,0))</f>
        <v/>
      </c>
      <c r="S206" t="str">
        <f>IF($D206="","",IFERROR(VLOOKUP($B206,Kraftvärmeprod!$B$1:$BX$550,MATCH(S$2,Kraftvärmeprod!$B$1:$VX$1,0),FALSE)/1,0)-IFERROR(VLOOKUP($B206,'Slutlig allokering kvv'!$B$2:$BX$550,MATCH(S$2,'Slutlig allokering kvv'!$B$1:$BX$1,0),FALSE)/1,0))</f>
        <v/>
      </c>
      <c r="T206" t="str">
        <f>IF($D206="","",IFERROR(VLOOKUP($B206,Kraftvärmeprod!$B$1:$BX$550,MATCH(T$2,Kraftvärmeprod!$B$1:$VX$1,0),FALSE)/1,0)-IFERROR(VLOOKUP($B206,'Slutlig allokering kvv'!$B$2:$BX$550,MATCH(T$2,'Slutlig allokering kvv'!$B$1:$BX$1,0),FALSE)/1,0))</f>
        <v/>
      </c>
      <c r="U206" t="str">
        <f>IF($D206="","",IFERROR(VLOOKUP($B206,Kraftvärmeprod!$B$1:$BX$550,MATCH(U$2,Kraftvärmeprod!$B$1:$VX$1,0),FALSE)/1,0)-IFERROR(VLOOKUP($B206,'Slutlig allokering kvv'!$B$2:$BX$550,MATCH(U$2,'Slutlig allokering kvv'!$B$1:$BX$1,0),FALSE)/1,0))</f>
        <v/>
      </c>
      <c r="V206" t="str">
        <f>IF($D206="","",IFERROR(VLOOKUP($B206,Kraftvärmeprod!$B$1:$BX$550,MATCH(V$2,Kraftvärmeprod!$B$1:$VX$1,0),FALSE)/1,0)-IFERROR(VLOOKUP($B206,'Slutlig allokering kvv'!$B$2:$BX$550,MATCH(V$2,'Slutlig allokering kvv'!$B$1:$BX$1,0),FALSE)/1,0))</f>
        <v/>
      </c>
      <c r="W206" t="str">
        <f>IF($D206="","",IFERROR(VLOOKUP($B206,Kraftvärmeprod!$B$1:$BX$550,MATCH(W$2,Kraftvärmeprod!$B$1:$VX$1,0),FALSE)/1,0)-IFERROR(VLOOKUP($B206,'Slutlig allokering kvv'!$B$2:$BX$550,MATCH(W$2,'Slutlig allokering kvv'!$B$1:$BX$1,0),FALSE)/1,0))</f>
        <v/>
      </c>
      <c r="X206" t="str">
        <f>IF($D206="","",IFERROR(VLOOKUP($B206,Kraftvärmeprod!$B$1:$BX$550,MATCH(X$2,Kraftvärmeprod!$B$1:$VX$1,0),FALSE)/1,0)-IFERROR(VLOOKUP($B206,'Slutlig allokering kvv'!$B$2:$BX$550,MATCH(X$2,'Slutlig allokering kvv'!$B$1:$BX$1,0),FALSE)/1,0))</f>
        <v/>
      </c>
      <c r="Y206" t="str">
        <f>IF($D206="","",IFERROR(VLOOKUP($B206,Kraftvärmeprod!$B$1:$BX$550,MATCH(Y$2,Kraftvärmeprod!$B$1:$VX$1,0),FALSE)/1,0)-IFERROR(VLOOKUP($B206,'Slutlig allokering kvv'!$B$2:$BX$550,MATCH(Y$2,'Slutlig allokering kvv'!$B$1:$BX$1,0),FALSE)/1,0))</f>
        <v/>
      </c>
      <c r="Z206" t="str">
        <f>IF($D206="","",IFERROR(VLOOKUP($B206,Kraftvärmeprod!$B$1:$BX$550,MATCH(Z$2,Kraftvärmeprod!$B$1:$VX$1,0),FALSE)/1,0)-IFERROR(VLOOKUP($B206,'Slutlig allokering kvv'!$B$2:$BX$550,MATCH(Z$2,'Slutlig allokering kvv'!$B$1:$BX$1,0),FALSE)/1,0))</f>
        <v/>
      </c>
      <c r="AA206" t="str">
        <f>IF($D206="","",IFERROR(VLOOKUP($B206,Kraftvärmeprod!$B$1:$BX$550,MATCH(AA$2,Kraftvärmeprod!$B$1:$VX$1,0),FALSE)/1,0)-IFERROR(VLOOKUP($B206,'Slutlig allokering kvv'!$B$2:$BX$550,MATCH(AA$2,'Slutlig allokering kvv'!$B$1:$BX$1,0),FALSE)/1,0))</f>
        <v/>
      </c>
      <c r="AB206" t="str">
        <f>IF($D206="","",IFERROR(VLOOKUP($B206,Kraftvärmeprod!$B$1:$BX$550,MATCH(AB$2,Kraftvärmeprod!$B$1:$VX$1,0),FALSE)/1,0)-IFERROR(VLOOKUP($B206,'Slutlig allokering kvv'!$B$2:$BX$550,MATCH(AB$2,'Slutlig allokering kvv'!$B$1:$BX$1,0),FALSE)/1,0))</f>
        <v/>
      </c>
      <c r="AC206" t="str">
        <f>IF($D206="","",IFERROR(VLOOKUP($B206,Kraftvärmeprod!$B$1:$BX$550,MATCH(AC$2,Kraftvärmeprod!$B$1:$VX$1,0),FALSE)/1,0)-IFERROR(VLOOKUP($B206,'Slutlig allokering kvv'!$B$2:$BX$550,MATCH(AC$2,'Slutlig allokering kvv'!$B$1:$BX$1,0),FALSE)/1,0))</f>
        <v/>
      </c>
      <c r="AE206" t="str">
        <f>IF($D206="","",IFERROR(VLOOKUP($B206,Miljö!$B$1:$E$550,MATCH("Hjälpel kraftvärme (GWh)",Miljö!$B$1:$E$1,0),FALSE)/1,0)-IFERROR(VLOOKUP($B206,'Slutlig allokering kvv'!$B$2:$BX$550,MATCH(AE$2,'Slutlig allokering kvv'!$B$1:$BX$1,0),FALSE)/1,0))</f>
        <v/>
      </c>
      <c r="AI206">
        <f t="shared" si="12"/>
        <v>0</v>
      </c>
      <c r="AK206">
        <f>IFERROR(VLOOKUP($B206,'Slutlig allokering kvv'!$B$2:$AX$550,MATCH("Summa slutlig allokerad tillförd energi (utan hjälpel och rökgaskondensering):",'Slutlig allokering kvv'!$B$1:$AX$1,0),FALSE)/1,"")</f>
        <v>0</v>
      </c>
      <c r="AM206" s="289" t="str">
        <f>IFERROR(1-VLOOKUP($B206,'Slutlig allokering kvv'!$B$2:$AX$550,MATCH("Andel av bränsle i kvv som allokerats till värme, exklusive rökgaskondensering och hjälpel",'Slutlig allokering kvv'!$B$1:$AX$1,0),FALSE),"")</f>
        <v/>
      </c>
      <c r="AO206" s="289" t="str">
        <f t="shared" si="13"/>
        <v/>
      </c>
      <c r="AP206" s="290" t="str">
        <f t="shared" si="14"/>
        <v/>
      </c>
      <c r="AQ206" s="290"/>
      <c r="AR206" s="239" t="str">
        <f t="shared" si="15"/>
        <v/>
      </c>
      <c r="AS206" s="290"/>
    </row>
    <row r="207" spans="1:45" x14ac:dyDescent="0.25">
      <c r="A207" s="2" t="str">
        <f>'Miljövärden för publ företag'!B209</f>
        <v>Skellefteå Kraft AB</v>
      </c>
      <c r="B207" s="2" t="str">
        <f>'Miljövärden för publ företag'!C209</f>
        <v>Ursviken-Skelleftehamn</v>
      </c>
      <c r="C207" t="str">
        <f>IFERROR(VLOOKUP($B207,Kraftvärmeprod!$B$1:$AH$479,MATCH(C$2,Kraftvärmeprod!$B$1:$AG$1,0),FALSE)/1,"")</f>
        <v/>
      </c>
      <c r="D207" t="str">
        <f>IFERROR(VLOOKUP($B207,Kraftvärmeprod!$B$1:$AH$479,MATCH(D$2,Kraftvärmeprod!$B$1:$AG$1,0),FALSE)/1,"")</f>
        <v/>
      </c>
      <c r="F207" t="str">
        <f>IF($D207="","",IFERROR(VLOOKUP($B207,Kraftvärmeprod!$B$1:$BX$550,MATCH(F$2,Kraftvärmeprod!$B$1:$VX$1,0),FALSE)/1,0)-IFERROR(VLOOKUP($B207,'Slutlig allokering kvv'!$B$2:$BX$550,MATCH(F$2,'Slutlig allokering kvv'!$B$1:$BX$1,0),FALSE)/1,0))</f>
        <v/>
      </c>
      <c r="G207" t="str">
        <f>IF($D207="","",IFERROR(VLOOKUP($B207,Kraftvärmeprod!$B$1:$BX$550,MATCH(G$2,Kraftvärmeprod!$B$1:$VX$1,0),FALSE)/1,0)-IFERROR(VLOOKUP($B207,'Slutlig allokering kvv'!$B$2:$BX$550,MATCH(G$2,'Slutlig allokering kvv'!$B$1:$BX$1,0),FALSE)/1,0))</f>
        <v/>
      </c>
      <c r="H207" t="str">
        <f>IF($D207="","",IFERROR(VLOOKUP($B207,Kraftvärmeprod!$B$1:$BX$550,MATCH(H$2,Kraftvärmeprod!$B$1:$VX$1,0),FALSE)/1,0)-IFERROR(VLOOKUP($B207,'Slutlig allokering kvv'!$B$2:$BX$550,MATCH(H$2,'Slutlig allokering kvv'!$B$1:$BX$1,0),FALSE)/1,0))</f>
        <v/>
      </c>
      <c r="I207" t="str">
        <f>IF($D207="","",IFERROR(VLOOKUP($B207,Kraftvärmeprod!$B$1:$BX$550,MATCH(I$2,Kraftvärmeprod!$B$1:$VX$1,0),FALSE)/1,0)-IFERROR(VLOOKUP($B207,'Slutlig allokering kvv'!$B$2:$BX$550,MATCH(I$2,'Slutlig allokering kvv'!$B$1:$BX$1,0),FALSE)/1,0))</f>
        <v/>
      </c>
      <c r="J207" t="str">
        <f>IF($D207="","",IFERROR(VLOOKUP($B207,Kraftvärmeprod!$B$1:$BX$550,MATCH(J$2,Kraftvärmeprod!$B$1:$VX$1,0),FALSE)/1,0)-IFERROR(VLOOKUP($B207,'Slutlig allokering kvv'!$B$2:$BX$550,MATCH(J$2,'Slutlig allokering kvv'!$B$1:$BX$1,0),FALSE)/1,0))</f>
        <v/>
      </c>
      <c r="K207" t="str">
        <f>IF($D207="","",IFERROR(VLOOKUP($B207,Kraftvärmeprod!$B$1:$BX$550,MATCH(K$2,Kraftvärmeprod!$B$1:$VX$1,0),FALSE)/1,0)-IFERROR(VLOOKUP($B207,'Slutlig allokering kvv'!$B$2:$BX$550,MATCH(K$2,'Slutlig allokering kvv'!$B$1:$BX$1,0),FALSE)/1,0))</f>
        <v/>
      </c>
      <c r="L207" t="str">
        <f>IF($D207="","",IFERROR(VLOOKUP($B207,Kraftvärmeprod!$B$1:$BX$550,MATCH(L$2,Kraftvärmeprod!$B$1:$VX$1,0),FALSE)/1,0)-IFERROR(VLOOKUP($B207,'Slutlig allokering kvv'!$B$2:$BX$550,MATCH(L$2,'Slutlig allokering kvv'!$B$1:$BX$1,0),FALSE)/1,0))</f>
        <v/>
      </c>
      <c r="M207" t="str">
        <f>IF($D207="","",IFERROR(VLOOKUP($B207,Kraftvärmeprod!$B$1:$BX$550,MATCH(M$2,Kraftvärmeprod!$B$1:$VX$1,0),FALSE)/1,0)-IFERROR(VLOOKUP($B207,'Slutlig allokering kvv'!$B$2:$BX$550,MATCH(M$2,'Slutlig allokering kvv'!$B$1:$BX$1,0),FALSE)/1,0))</f>
        <v/>
      </c>
      <c r="N207" t="str">
        <f>IF($D207="","",IFERROR(VLOOKUP($B207,Kraftvärmeprod!$B$1:$BX$550,MATCH(N$2,Kraftvärmeprod!$B$1:$VX$1,0),FALSE)/1,0)-IFERROR(VLOOKUP($B207,'Slutlig allokering kvv'!$B$2:$BX$550,MATCH(N$2,'Slutlig allokering kvv'!$B$1:$BX$1,0),FALSE)/1,0))</f>
        <v/>
      </c>
      <c r="O207" t="str">
        <f>IF($D207="","",IFERROR(VLOOKUP($B207,Kraftvärmeprod!$B$1:$BX$550,MATCH(O$2,Kraftvärmeprod!$B$1:$VX$1,0),FALSE)/1,0)-IFERROR(VLOOKUP($B207,'Slutlig allokering kvv'!$B$2:$BX$550,MATCH(O$2,'Slutlig allokering kvv'!$B$1:$BX$1,0),FALSE)/1,0))</f>
        <v/>
      </c>
      <c r="P207" t="str">
        <f>IF($D207="","",IFERROR(VLOOKUP($B207,Kraftvärmeprod!$B$1:$BX$550,MATCH(P$2,Kraftvärmeprod!$B$1:$VX$1,0),FALSE)/1,0)-IFERROR(VLOOKUP($B207,'Slutlig allokering kvv'!$B$2:$BX$550,MATCH(P$2,'Slutlig allokering kvv'!$B$1:$BX$1,0),FALSE)/1,0))</f>
        <v/>
      </c>
      <c r="Q207" t="str">
        <f>IF($D207="","",IFERROR(VLOOKUP($B207,Kraftvärmeprod!$B$1:$BX$550,MATCH(Q$2,Kraftvärmeprod!$B$1:$VX$1,0),FALSE)/1,0)-IFERROR(VLOOKUP($B207,'Slutlig allokering kvv'!$B$2:$BX$550,MATCH(Q$2,'Slutlig allokering kvv'!$B$1:$BX$1,0),FALSE)/1,0))</f>
        <v/>
      </c>
      <c r="R207" t="str">
        <f>IF($D207="","",IFERROR(VLOOKUP($B207,Kraftvärmeprod!$B$1:$BX$550,MATCH(R$2,Kraftvärmeprod!$B$1:$VX$1,0),FALSE)/1,0)-IFERROR(VLOOKUP($B207,'Slutlig allokering kvv'!$B$2:$BX$550,MATCH(R$2,'Slutlig allokering kvv'!$B$1:$BX$1,0),FALSE)/1,0))</f>
        <v/>
      </c>
      <c r="S207" t="str">
        <f>IF($D207="","",IFERROR(VLOOKUP($B207,Kraftvärmeprod!$B$1:$BX$550,MATCH(S$2,Kraftvärmeprod!$B$1:$VX$1,0),FALSE)/1,0)-IFERROR(VLOOKUP($B207,'Slutlig allokering kvv'!$B$2:$BX$550,MATCH(S$2,'Slutlig allokering kvv'!$B$1:$BX$1,0),FALSE)/1,0))</f>
        <v/>
      </c>
      <c r="T207" t="str">
        <f>IF($D207="","",IFERROR(VLOOKUP($B207,Kraftvärmeprod!$B$1:$BX$550,MATCH(T$2,Kraftvärmeprod!$B$1:$VX$1,0),FALSE)/1,0)-IFERROR(VLOOKUP($B207,'Slutlig allokering kvv'!$B$2:$BX$550,MATCH(T$2,'Slutlig allokering kvv'!$B$1:$BX$1,0),FALSE)/1,0))</f>
        <v/>
      </c>
      <c r="U207" t="str">
        <f>IF($D207="","",IFERROR(VLOOKUP($B207,Kraftvärmeprod!$B$1:$BX$550,MATCH(U$2,Kraftvärmeprod!$B$1:$VX$1,0),FALSE)/1,0)-IFERROR(VLOOKUP($B207,'Slutlig allokering kvv'!$B$2:$BX$550,MATCH(U$2,'Slutlig allokering kvv'!$B$1:$BX$1,0),FALSE)/1,0))</f>
        <v/>
      </c>
      <c r="V207" t="str">
        <f>IF($D207="","",IFERROR(VLOOKUP($B207,Kraftvärmeprod!$B$1:$BX$550,MATCH(V$2,Kraftvärmeprod!$B$1:$VX$1,0),FALSE)/1,0)-IFERROR(VLOOKUP($B207,'Slutlig allokering kvv'!$B$2:$BX$550,MATCH(V$2,'Slutlig allokering kvv'!$B$1:$BX$1,0),FALSE)/1,0))</f>
        <v/>
      </c>
      <c r="W207" t="str">
        <f>IF($D207="","",IFERROR(VLOOKUP($B207,Kraftvärmeprod!$B$1:$BX$550,MATCH(W$2,Kraftvärmeprod!$B$1:$VX$1,0),FALSE)/1,0)-IFERROR(VLOOKUP($B207,'Slutlig allokering kvv'!$B$2:$BX$550,MATCH(W$2,'Slutlig allokering kvv'!$B$1:$BX$1,0),FALSE)/1,0))</f>
        <v/>
      </c>
      <c r="X207" t="str">
        <f>IF($D207="","",IFERROR(VLOOKUP($B207,Kraftvärmeprod!$B$1:$BX$550,MATCH(X$2,Kraftvärmeprod!$B$1:$VX$1,0),FALSE)/1,0)-IFERROR(VLOOKUP($B207,'Slutlig allokering kvv'!$B$2:$BX$550,MATCH(X$2,'Slutlig allokering kvv'!$B$1:$BX$1,0),FALSE)/1,0))</f>
        <v/>
      </c>
      <c r="Y207" t="str">
        <f>IF($D207="","",IFERROR(VLOOKUP($B207,Kraftvärmeprod!$B$1:$BX$550,MATCH(Y$2,Kraftvärmeprod!$B$1:$VX$1,0),FALSE)/1,0)-IFERROR(VLOOKUP($B207,'Slutlig allokering kvv'!$B$2:$BX$550,MATCH(Y$2,'Slutlig allokering kvv'!$B$1:$BX$1,0),FALSE)/1,0))</f>
        <v/>
      </c>
      <c r="Z207" t="str">
        <f>IF($D207="","",IFERROR(VLOOKUP($B207,Kraftvärmeprod!$B$1:$BX$550,MATCH(Z$2,Kraftvärmeprod!$B$1:$VX$1,0),FALSE)/1,0)-IFERROR(VLOOKUP($B207,'Slutlig allokering kvv'!$B$2:$BX$550,MATCH(Z$2,'Slutlig allokering kvv'!$B$1:$BX$1,0),FALSE)/1,0))</f>
        <v/>
      </c>
      <c r="AA207" t="str">
        <f>IF($D207="","",IFERROR(VLOOKUP($B207,Kraftvärmeprod!$B$1:$BX$550,MATCH(AA$2,Kraftvärmeprod!$B$1:$VX$1,0),FALSE)/1,0)-IFERROR(VLOOKUP($B207,'Slutlig allokering kvv'!$B$2:$BX$550,MATCH(AA$2,'Slutlig allokering kvv'!$B$1:$BX$1,0),FALSE)/1,0))</f>
        <v/>
      </c>
      <c r="AB207" t="str">
        <f>IF($D207="","",IFERROR(VLOOKUP($B207,Kraftvärmeprod!$B$1:$BX$550,MATCH(AB$2,Kraftvärmeprod!$B$1:$VX$1,0),FALSE)/1,0)-IFERROR(VLOOKUP($B207,'Slutlig allokering kvv'!$B$2:$BX$550,MATCH(AB$2,'Slutlig allokering kvv'!$B$1:$BX$1,0),FALSE)/1,0))</f>
        <v/>
      </c>
      <c r="AC207" t="str">
        <f>IF($D207="","",IFERROR(VLOOKUP($B207,Kraftvärmeprod!$B$1:$BX$550,MATCH(AC$2,Kraftvärmeprod!$B$1:$VX$1,0),FALSE)/1,0)-IFERROR(VLOOKUP($B207,'Slutlig allokering kvv'!$B$2:$BX$550,MATCH(AC$2,'Slutlig allokering kvv'!$B$1:$BX$1,0),FALSE)/1,0))</f>
        <v/>
      </c>
      <c r="AE207" t="str">
        <f>IF($D207="","",IFERROR(VLOOKUP($B207,Miljö!$B$1:$E$550,MATCH("Hjälpel kraftvärme (GWh)",Miljö!$B$1:$E$1,0),FALSE)/1,0)-IFERROR(VLOOKUP($B207,'Slutlig allokering kvv'!$B$2:$BX$550,MATCH(AE$2,'Slutlig allokering kvv'!$B$1:$BX$1,0),FALSE)/1,0))</f>
        <v/>
      </c>
      <c r="AI207">
        <f t="shared" si="12"/>
        <v>0</v>
      </c>
      <c r="AK207">
        <f>IFERROR(VLOOKUP($B207,'Slutlig allokering kvv'!$B$2:$AX$550,MATCH("Summa slutlig allokerad tillförd energi (utan hjälpel och rökgaskondensering):",'Slutlig allokering kvv'!$B$1:$AX$1,0),FALSE)/1,"")</f>
        <v>0</v>
      </c>
      <c r="AM207" s="289" t="str">
        <f>IFERROR(1-VLOOKUP($B207,'Slutlig allokering kvv'!$B$2:$AX$550,MATCH("Andel av bränsle i kvv som allokerats till värme, exklusive rökgaskondensering och hjälpel",'Slutlig allokering kvv'!$B$1:$AX$1,0),FALSE),"")</f>
        <v/>
      </c>
      <c r="AO207" s="289" t="str">
        <f t="shared" si="13"/>
        <v/>
      </c>
      <c r="AP207" s="290" t="str">
        <f t="shared" si="14"/>
        <v/>
      </c>
      <c r="AQ207" s="290"/>
      <c r="AR207" s="239" t="str">
        <f t="shared" si="15"/>
        <v/>
      </c>
      <c r="AS207" s="290"/>
    </row>
    <row r="208" spans="1:45" x14ac:dyDescent="0.25">
      <c r="A208" s="2" t="str">
        <f>'Miljövärden för publ företag'!B210</f>
        <v>Skellefteå Kraft AB</v>
      </c>
      <c r="B208" s="2" t="str">
        <f>'Miljövärden för publ företag'!C210</f>
        <v>Vindeln</v>
      </c>
      <c r="C208" t="str">
        <f>IFERROR(VLOOKUP($B208,Kraftvärmeprod!$B$1:$AH$479,MATCH(C$2,Kraftvärmeprod!$B$1:$AG$1,0),FALSE)/1,"")</f>
        <v/>
      </c>
      <c r="D208" t="str">
        <f>IFERROR(VLOOKUP($B208,Kraftvärmeprod!$B$1:$AH$479,MATCH(D$2,Kraftvärmeprod!$B$1:$AG$1,0),FALSE)/1,"")</f>
        <v/>
      </c>
      <c r="F208" t="str">
        <f>IF($D208="","",IFERROR(VLOOKUP($B208,Kraftvärmeprod!$B$1:$BX$550,MATCH(F$2,Kraftvärmeprod!$B$1:$VX$1,0),FALSE)/1,0)-IFERROR(VLOOKUP($B208,'Slutlig allokering kvv'!$B$2:$BX$550,MATCH(F$2,'Slutlig allokering kvv'!$B$1:$BX$1,0),FALSE)/1,0))</f>
        <v/>
      </c>
      <c r="G208" t="str">
        <f>IF($D208="","",IFERROR(VLOOKUP($B208,Kraftvärmeprod!$B$1:$BX$550,MATCH(G$2,Kraftvärmeprod!$B$1:$VX$1,0),FALSE)/1,0)-IFERROR(VLOOKUP($B208,'Slutlig allokering kvv'!$B$2:$BX$550,MATCH(G$2,'Slutlig allokering kvv'!$B$1:$BX$1,0),FALSE)/1,0))</f>
        <v/>
      </c>
      <c r="H208" t="str">
        <f>IF($D208="","",IFERROR(VLOOKUP($B208,Kraftvärmeprod!$B$1:$BX$550,MATCH(H$2,Kraftvärmeprod!$B$1:$VX$1,0),FALSE)/1,0)-IFERROR(VLOOKUP($B208,'Slutlig allokering kvv'!$B$2:$BX$550,MATCH(H$2,'Slutlig allokering kvv'!$B$1:$BX$1,0),FALSE)/1,0))</f>
        <v/>
      </c>
      <c r="I208" t="str">
        <f>IF($D208="","",IFERROR(VLOOKUP($B208,Kraftvärmeprod!$B$1:$BX$550,MATCH(I$2,Kraftvärmeprod!$B$1:$VX$1,0),FALSE)/1,0)-IFERROR(VLOOKUP($B208,'Slutlig allokering kvv'!$B$2:$BX$550,MATCH(I$2,'Slutlig allokering kvv'!$B$1:$BX$1,0),FALSE)/1,0))</f>
        <v/>
      </c>
      <c r="J208" t="str">
        <f>IF($D208="","",IFERROR(VLOOKUP($B208,Kraftvärmeprod!$B$1:$BX$550,MATCH(J$2,Kraftvärmeprod!$B$1:$VX$1,0),FALSE)/1,0)-IFERROR(VLOOKUP($B208,'Slutlig allokering kvv'!$B$2:$BX$550,MATCH(J$2,'Slutlig allokering kvv'!$B$1:$BX$1,0),FALSE)/1,0))</f>
        <v/>
      </c>
      <c r="K208" t="str">
        <f>IF($D208="","",IFERROR(VLOOKUP($B208,Kraftvärmeprod!$B$1:$BX$550,MATCH(K$2,Kraftvärmeprod!$B$1:$VX$1,0),FALSE)/1,0)-IFERROR(VLOOKUP($B208,'Slutlig allokering kvv'!$B$2:$BX$550,MATCH(K$2,'Slutlig allokering kvv'!$B$1:$BX$1,0),FALSE)/1,0))</f>
        <v/>
      </c>
      <c r="L208" t="str">
        <f>IF($D208="","",IFERROR(VLOOKUP($B208,Kraftvärmeprod!$B$1:$BX$550,MATCH(L$2,Kraftvärmeprod!$B$1:$VX$1,0),FALSE)/1,0)-IFERROR(VLOOKUP($B208,'Slutlig allokering kvv'!$B$2:$BX$550,MATCH(L$2,'Slutlig allokering kvv'!$B$1:$BX$1,0),FALSE)/1,0))</f>
        <v/>
      </c>
      <c r="M208" t="str">
        <f>IF($D208="","",IFERROR(VLOOKUP($B208,Kraftvärmeprod!$B$1:$BX$550,MATCH(M$2,Kraftvärmeprod!$B$1:$VX$1,0),FALSE)/1,0)-IFERROR(VLOOKUP($B208,'Slutlig allokering kvv'!$B$2:$BX$550,MATCH(M$2,'Slutlig allokering kvv'!$B$1:$BX$1,0),FALSE)/1,0))</f>
        <v/>
      </c>
      <c r="N208" t="str">
        <f>IF($D208="","",IFERROR(VLOOKUP($B208,Kraftvärmeprod!$B$1:$BX$550,MATCH(N$2,Kraftvärmeprod!$B$1:$VX$1,0),FALSE)/1,0)-IFERROR(VLOOKUP($B208,'Slutlig allokering kvv'!$B$2:$BX$550,MATCH(N$2,'Slutlig allokering kvv'!$B$1:$BX$1,0),FALSE)/1,0))</f>
        <v/>
      </c>
      <c r="O208" t="str">
        <f>IF($D208="","",IFERROR(VLOOKUP($B208,Kraftvärmeprod!$B$1:$BX$550,MATCH(O$2,Kraftvärmeprod!$B$1:$VX$1,0),FALSE)/1,0)-IFERROR(VLOOKUP($B208,'Slutlig allokering kvv'!$B$2:$BX$550,MATCH(O$2,'Slutlig allokering kvv'!$B$1:$BX$1,0),FALSE)/1,0))</f>
        <v/>
      </c>
      <c r="P208" t="str">
        <f>IF($D208="","",IFERROR(VLOOKUP($B208,Kraftvärmeprod!$B$1:$BX$550,MATCH(P$2,Kraftvärmeprod!$B$1:$VX$1,0),FALSE)/1,0)-IFERROR(VLOOKUP($B208,'Slutlig allokering kvv'!$B$2:$BX$550,MATCH(P$2,'Slutlig allokering kvv'!$B$1:$BX$1,0),FALSE)/1,0))</f>
        <v/>
      </c>
      <c r="Q208" t="str">
        <f>IF($D208="","",IFERROR(VLOOKUP($B208,Kraftvärmeprod!$B$1:$BX$550,MATCH(Q$2,Kraftvärmeprod!$B$1:$VX$1,0),FALSE)/1,0)-IFERROR(VLOOKUP($B208,'Slutlig allokering kvv'!$B$2:$BX$550,MATCH(Q$2,'Slutlig allokering kvv'!$B$1:$BX$1,0),FALSE)/1,0))</f>
        <v/>
      </c>
      <c r="R208" t="str">
        <f>IF($D208="","",IFERROR(VLOOKUP($B208,Kraftvärmeprod!$B$1:$BX$550,MATCH(R$2,Kraftvärmeprod!$B$1:$VX$1,0),FALSE)/1,0)-IFERROR(VLOOKUP($B208,'Slutlig allokering kvv'!$B$2:$BX$550,MATCH(R$2,'Slutlig allokering kvv'!$B$1:$BX$1,0),FALSE)/1,0))</f>
        <v/>
      </c>
      <c r="S208" t="str">
        <f>IF($D208="","",IFERROR(VLOOKUP($B208,Kraftvärmeprod!$B$1:$BX$550,MATCH(S$2,Kraftvärmeprod!$B$1:$VX$1,0),FALSE)/1,0)-IFERROR(VLOOKUP($B208,'Slutlig allokering kvv'!$B$2:$BX$550,MATCH(S$2,'Slutlig allokering kvv'!$B$1:$BX$1,0),FALSE)/1,0))</f>
        <v/>
      </c>
      <c r="T208" t="str">
        <f>IF($D208="","",IFERROR(VLOOKUP($B208,Kraftvärmeprod!$B$1:$BX$550,MATCH(T$2,Kraftvärmeprod!$B$1:$VX$1,0),FALSE)/1,0)-IFERROR(VLOOKUP($B208,'Slutlig allokering kvv'!$B$2:$BX$550,MATCH(T$2,'Slutlig allokering kvv'!$B$1:$BX$1,0),FALSE)/1,0))</f>
        <v/>
      </c>
      <c r="U208" t="str">
        <f>IF($D208="","",IFERROR(VLOOKUP($B208,Kraftvärmeprod!$B$1:$BX$550,MATCH(U$2,Kraftvärmeprod!$B$1:$VX$1,0),FALSE)/1,0)-IFERROR(VLOOKUP($B208,'Slutlig allokering kvv'!$B$2:$BX$550,MATCH(U$2,'Slutlig allokering kvv'!$B$1:$BX$1,0),FALSE)/1,0))</f>
        <v/>
      </c>
      <c r="V208" t="str">
        <f>IF($D208="","",IFERROR(VLOOKUP($B208,Kraftvärmeprod!$B$1:$BX$550,MATCH(V$2,Kraftvärmeprod!$B$1:$VX$1,0),FALSE)/1,0)-IFERROR(VLOOKUP($B208,'Slutlig allokering kvv'!$B$2:$BX$550,MATCH(V$2,'Slutlig allokering kvv'!$B$1:$BX$1,0),FALSE)/1,0))</f>
        <v/>
      </c>
      <c r="W208" t="str">
        <f>IF($D208="","",IFERROR(VLOOKUP($B208,Kraftvärmeprod!$B$1:$BX$550,MATCH(W$2,Kraftvärmeprod!$B$1:$VX$1,0),FALSE)/1,0)-IFERROR(VLOOKUP($B208,'Slutlig allokering kvv'!$B$2:$BX$550,MATCH(W$2,'Slutlig allokering kvv'!$B$1:$BX$1,0),FALSE)/1,0))</f>
        <v/>
      </c>
      <c r="X208" t="str">
        <f>IF($D208="","",IFERROR(VLOOKUP($B208,Kraftvärmeprod!$B$1:$BX$550,MATCH(X$2,Kraftvärmeprod!$B$1:$VX$1,0),FALSE)/1,0)-IFERROR(VLOOKUP($B208,'Slutlig allokering kvv'!$B$2:$BX$550,MATCH(X$2,'Slutlig allokering kvv'!$B$1:$BX$1,0),FALSE)/1,0))</f>
        <v/>
      </c>
      <c r="Y208" t="str">
        <f>IF($D208="","",IFERROR(VLOOKUP($B208,Kraftvärmeprod!$B$1:$BX$550,MATCH(Y$2,Kraftvärmeprod!$B$1:$VX$1,0),FALSE)/1,0)-IFERROR(VLOOKUP($B208,'Slutlig allokering kvv'!$B$2:$BX$550,MATCH(Y$2,'Slutlig allokering kvv'!$B$1:$BX$1,0),FALSE)/1,0))</f>
        <v/>
      </c>
      <c r="Z208" t="str">
        <f>IF($D208="","",IFERROR(VLOOKUP($B208,Kraftvärmeprod!$B$1:$BX$550,MATCH(Z$2,Kraftvärmeprod!$B$1:$VX$1,0),FALSE)/1,0)-IFERROR(VLOOKUP($B208,'Slutlig allokering kvv'!$B$2:$BX$550,MATCH(Z$2,'Slutlig allokering kvv'!$B$1:$BX$1,0),FALSE)/1,0))</f>
        <v/>
      </c>
      <c r="AA208" t="str">
        <f>IF($D208="","",IFERROR(VLOOKUP($B208,Kraftvärmeprod!$B$1:$BX$550,MATCH(AA$2,Kraftvärmeprod!$B$1:$VX$1,0),FALSE)/1,0)-IFERROR(VLOOKUP($B208,'Slutlig allokering kvv'!$B$2:$BX$550,MATCH(AA$2,'Slutlig allokering kvv'!$B$1:$BX$1,0),FALSE)/1,0))</f>
        <v/>
      </c>
      <c r="AB208" t="str">
        <f>IF($D208="","",IFERROR(VLOOKUP($B208,Kraftvärmeprod!$B$1:$BX$550,MATCH(AB$2,Kraftvärmeprod!$B$1:$VX$1,0),FALSE)/1,0)-IFERROR(VLOOKUP($B208,'Slutlig allokering kvv'!$B$2:$BX$550,MATCH(AB$2,'Slutlig allokering kvv'!$B$1:$BX$1,0),FALSE)/1,0))</f>
        <v/>
      </c>
      <c r="AC208" t="str">
        <f>IF($D208="","",IFERROR(VLOOKUP($B208,Kraftvärmeprod!$B$1:$BX$550,MATCH(AC$2,Kraftvärmeprod!$B$1:$VX$1,0),FALSE)/1,0)-IFERROR(VLOOKUP($B208,'Slutlig allokering kvv'!$B$2:$BX$550,MATCH(AC$2,'Slutlig allokering kvv'!$B$1:$BX$1,0),FALSE)/1,0))</f>
        <v/>
      </c>
      <c r="AE208" t="str">
        <f>IF($D208="","",IFERROR(VLOOKUP($B208,Miljö!$B$1:$E$550,MATCH("Hjälpel kraftvärme (GWh)",Miljö!$B$1:$E$1,0),FALSE)/1,0)-IFERROR(VLOOKUP($B208,'Slutlig allokering kvv'!$B$2:$BX$550,MATCH(AE$2,'Slutlig allokering kvv'!$B$1:$BX$1,0),FALSE)/1,0))</f>
        <v/>
      </c>
      <c r="AI208">
        <f t="shared" si="12"/>
        <v>0</v>
      </c>
      <c r="AK208">
        <f>IFERROR(VLOOKUP($B208,'Slutlig allokering kvv'!$B$2:$AX$550,MATCH("Summa slutlig allokerad tillförd energi (utan hjälpel och rökgaskondensering):",'Slutlig allokering kvv'!$B$1:$AX$1,0),FALSE)/1,"")</f>
        <v>0</v>
      </c>
      <c r="AM208" s="289" t="str">
        <f>IFERROR(1-VLOOKUP($B208,'Slutlig allokering kvv'!$B$2:$AX$550,MATCH("Andel av bränsle i kvv som allokerats till värme, exklusive rökgaskondensering och hjälpel",'Slutlig allokering kvv'!$B$1:$AX$1,0),FALSE),"")</f>
        <v/>
      </c>
      <c r="AO208" s="289" t="str">
        <f t="shared" si="13"/>
        <v/>
      </c>
      <c r="AP208" s="290" t="str">
        <f t="shared" si="14"/>
        <v/>
      </c>
      <c r="AQ208" s="290"/>
      <c r="AR208" s="239" t="str">
        <f t="shared" si="15"/>
        <v/>
      </c>
      <c r="AS208" s="290"/>
    </row>
    <row r="209" spans="1:45" x14ac:dyDescent="0.25">
      <c r="A209" s="2" t="str">
        <f>'Miljövärden för publ företag'!B211</f>
        <v>Skellefteå Kraft AB</v>
      </c>
      <c r="B209" s="2" t="str">
        <f>'Miljövärden för publ företag'!C211</f>
        <v>Ånäset</v>
      </c>
      <c r="C209" t="str">
        <f>IFERROR(VLOOKUP($B209,Kraftvärmeprod!$B$1:$AH$479,MATCH(C$2,Kraftvärmeprod!$B$1:$AG$1,0),FALSE)/1,"")</f>
        <v/>
      </c>
      <c r="D209" t="str">
        <f>IFERROR(VLOOKUP($B209,Kraftvärmeprod!$B$1:$AH$479,MATCH(D$2,Kraftvärmeprod!$B$1:$AG$1,0),FALSE)/1,"")</f>
        <v/>
      </c>
      <c r="F209" t="str">
        <f>IF($D209="","",IFERROR(VLOOKUP($B209,Kraftvärmeprod!$B$1:$BX$550,MATCH(F$2,Kraftvärmeprod!$B$1:$VX$1,0),FALSE)/1,0)-IFERROR(VLOOKUP($B209,'Slutlig allokering kvv'!$B$2:$BX$550,MATCH(F$2,'Slutlig allokering kvv'!$B$1:$BX$1,0),FALSE)/1,0))</f>
        <v/>
      </c>
      <c r="G209" t="str">
        <f>IF($D209="","",IFERROR(VLOOKUP($B209,Kraftvärmeprod!$B$1:$BX$550,MATCH(G$2,Kraftvärmeprod!$B$1:$VX$1,0),FALSE)/1,0)-IFERROR(VLOOKUP($B209,'Slutlig allokering kvv'!$B$2:$BX$550,MATCH(G$2,'Slutlig allokering kvv'!$B$1:$BX$1,0),FALSE)/1,0))</f>
        <v/>
      </c>
      <c r="H209" t="str">
        <f>IF($D209="","",IFERROR(VLOOKUP($B209,Kraftvärmeprod!$B$1:$BX$550,MATCH(H$2,Kraftvärmeprod!$B$1:$VX$1,0),FALSE)/1,0)-IFERROR(VLOOKUP($B209,'Slutlig allokering kvv'!$B$2:$BX$550,MATCH(H$2,'Slutlig allokering kvv'!$B$1:$BX$1,0),FALSE)/1,0))</f>
        <v/>
      </c>
      <c r="I209" t="str">
        <f>IF($D209="","",IFERROR(VLOOKUP($B209,Kraftvärmeprod!$B$1:$BX$550,MATCH(I$2,Kraftvärmeprod!$B$1:$VX$1,0),FALSE)/1,0)-IFERROR(VLOOKUP($B209,'Slutlig allokering kvv'!$B$2:$BX$550,MATCH(I$2,'Slutlig allokering kvv'!$B$1:$BX$1,0),FALSE)/1,0))</f>
        <v/>
      </c>
      <c r="J209" t="str">
        <f>IF($D209="","",IFERROR(VLOOKUP($B209,Kraftvärmeprod!$B$1:$BX$550,MATCH(J$2,Kraftvärmeprod!$B$1:$VX$1,0),FALSE)/1,0)-IFERROR(VLOOKUP($B209,'Slutlig allokering kvv'!$B$2:$BX$550,MATCH(J$2,'Slutlig allokering kvv'!$B$1:$BX$1,0),FALSE)/1,0))</f>
        <v/>
      </c>
      <c r="K209" t="str">
        <f>IF($D209="","",IFERROR(VLOOKUP($B209,Kraftvärmeprod!$B$1:$BX$550,MATCH(K$2,Kraftvärmeprod!$B$1:$VX$1,0),FALSE)/1,0)-IFERROR(VLOOKUP($B209,'Slutlig allokering kvv'!$B$2:$BX$550,MATCH(K$2,'Slutlig allokering kvv'!$B$1:$BX$1,0),FALSE)/1,0))</f>
        <v/>
      </c>
      <c r="L209" t="str">
        <f>IF($D209="","",IFERROR(VLOOKUP($B209,Kraftvärmeprod!$B$1:$BX$550,MATCH(L$2,Kraftvärmeprod!$B$1:$VX$1,0),FALSE)/1,0)-IFERROR(VLOOKUP($B209,'Slutlig allokering kvv'!$B$2:$BX$550,MATCH(L$2,'Slutlig allokering kvv'!$B$1:$BX$1,0),FALSE)/1,0))</f>
        <v/>
      </c>
      <c r="M209" t="str">
        <f>IF($D209="","",IFERROR(VLOOKUP($B209,Kraftvärmeprod!$B$1:$BX$550,MATCH(M$2,Kraftvärmeprod!$B$1:$VX$1,0),FALSE)/1,0)-IFERROR(VLOOKUP($B209,'Slutlig allokering kvv'!$B$2:$BX$550,MATCH(M$2,'Slutlig allokering kvv'!$B$1:$BX$1,0),FALSE)/1,0))</f>
        <v/>
      </c>
      <c r="N209" t="str">
        <f>IF($D209="","",IFERROR(VLOOKUP($B209,Kraftvärmeprod!$B$1:$BX$550,MATCH(N$2,Kraftvärmeprod!$B$1:$VX$1,0),FALSE)/1,0)-IFERROR(VLOOKUP($B209,'Slutlig allokering kvv'!$B$2:$BX$550,MATCH(N$2,'Slutlig allokering kvv'!$B$1:$BX$1,0),FALSE)/1,0))</f>
        <v/>
      </c>
      <c r="O209" t="str">
        <f>IF($D209="","",IFERROR(VLOOKUP($B209,Kraftvärmeprod!$B$1:$BX$550,MATCH(O$2,Kraftvärmeprod!$B$1:$VX$1,0),FALSE)/1,0)-IFERROR(VLOOKUP($B209,'Slutlig allokering kvv'!$B$2:$BX$550,MATCH(O$2,'Slutlig allokering kvv'!$B$1:$BX$1,0),FALSE)/1,0))</f>
        <v/>
      </c>
      <c r="P209" t="str">
        <f>IF($D209="","",IFERROR(VLOOKUP($B209,Kraftvärmeprod!$B$1:$BX$550,MATCH(P$2,Kraftvärmeprod!$B$1:$VX$1,0),FALSE)/1,0)-IFERROR(VLOOKUP($B209,'Slutlig allokering kvv'!$B$2:$BX$550,MATCH(P$2,'Slutlig allokering kvv'!$B$1:$BX$1,0),FALSE)/1,0))</f>
        <v/>
      </c>
      <c r="Q209" t="str">
        <f>IF($D209="","",IFERROR(VLOOKUP($B209,Kraftvärmeprod!$B$1:$BX$550,MATCH(Q$2,Kraftvärmeprod!$B$1:$VX$1,0),FALSE)/1,0)-IFERROR(VLOOKUP($B209,'Slutlig allokering kvv'!$B$2:$BX$550,MATCH(Q$2,'Slutlig allokering kvv'!$B$1:$BX$1,0),FALSE)/1,0))</f>
        <v/>
      </c>
      <c r="R209" t="str">
        <f>IF($D209="","",IFERROR(VLOOKUP($B209,Kraftvärmeprod!$B$1:$BX$550,MATCH(R$2,Kraftvärmeprod!$B$1:$VX$1,0),FALSE)/1,0)-IFERROR(VLOOKUP($B209,'Slutlig allokering kvv'!$B$2:$BX$550,MATCH(R$2,'Slutlig allokering kvv'!$B$1:$BX$1,0),FALSE)/1,0))</f>
        <v/>
      </c>
      <c r="S209" t="str">
        <f>IF($D209="","",IFERROR(VLOOKUP($B209,Kraftvärmeprod!$B$1:$BX$550,MATCH(S$2,Kraftvärmeprod!$B$1:$VX$1,0),FALSE)/1,0)-IFERROR(VLOOKUP($B209,'Slutlig allokering kvv'!$B$2:$BX$550,MATCH(S$2,'Slutlig allokering kvv'!$B$1:$BX$1,0),FALSE)/1,0))</f>
        <v/>
      </c>
      <c r="T209" t="str">
        <f>IF($D209="","",IFERROR(VLOOKUP($B209,Kraftvärmeprod!$B$1:$BX$550,MATCH(T$2,Kraftvärmeprod!$B$1:$VX$1,0),FALSE)/1,0)-IFERROR(VLOOKUP($B209,'Slutlig allokering kvv'!$B$2:$BX$550,MATCH(T$2,'Slutlig allokering kvv'!$B$1:$BX$1,0),FALSE)/1,0))</f>
        <v/>
      </c>
      <c r="U209" t="str">
        <f>IF($D209="","",IFERROR(VLOOKUP($B209,Kraftvärmeprod!$B$1:$BX$550,MATCH(U$2,Kraftvärmeprod!$B$1:$VX$1,0),FALSE)/1,0)-IFERROR(VLOOKUP($B209,'Slutlig allokering kvv'!$B$2:$BX$550,MATCH(U$2,'Slutlig allokering kvv'!$B$1:$BX$1,0),FALSE)/1,0))</f>
        <v/>
      </c>
      <c r="V209" t="str">
        <f>IF($D209="","",IFERROR(VLOOKUP($B209,Kraftvärmeprod!$B$1:$BX$550,MATCH(V$2,Kraftvärmeprod!$B$1:$VX$1,0),FALSE)/1,0)-IFERROR(VLOOKUP($B209,'Slutlig allokering kvv'!$B$2:$BX$550,MATCH(V$2,'Slutlig allokering kvv'!$B$1:$BX$1,0),FALSE)/1,0))</f>
        <v/>
      </c>
      <c r="W209" t="str">
        <f>IF($D209="","",IFERROR(VLOOKUP($B209,Kraftvärmeprod!$B$1:$BX$550,MATCH(W$2,Kraftvärmeprod!$B$1:$VX$1,0),FALSE)/1,0)-IFERROR(VLOOKUP($B209,'Slutlig allokering kvv'!$B$2:$BX$550,MATCH(W$2,'Slutlig allokering kvv'!$B$1:$BX$1,0),FALSE)/1,0))</f>
        <v/>
      </c>
      <c r="X209" t="str">
        <f>IF($D209="","",IFERROR(VLOOKUP($B209,Kraftvärmeprod!$B$1:$BX$550,MATCH(X$2,Kraftvärmeprod!$B$1:$VX$1,0),FALSE)/1,0)-IFERROR(VLOOKUP($B209,'Slutlig allokering kvv'!$B$2:$BX$550,MATCH(X$2,'Slutlig allokering kvv'!$B$1:$BX$1,0),FALSE)/1,0))</f>
        <v/>
      </c>
      <c r="Y209" t="str">
        <f>IF($D209="","",IFERROR(VLOOKUP($B209,Kraftvärmeprod!$B$1:$BX$550,MATCH(Y$2,Kraftvärmeprod!$B$1:$VX$1,0),FALSE)/1,0)-IFERROR(VLOOKUP($B209,'Slutlig allokering kvv'!$B$2:$BX$550,MATCH(Y$2,'Slutlig allokering kvv'!$B$1:$BX$1,0),FALSE)/1,0))</f>
        <v/>
      </c>
      <c r="Z209" t="str">
        <f>IF($D209="","",IFERROR(VLOOKUP($B209,Kraftvärmeprod!$B$1:$BX$550,MATCH(Z$2,Kraftvärmeprod!$B$1:$VX$1,0),FALSE)/1,0)-IFERROR(VLOOKUP($B209,'Slutlig allokering kvv'!$B$2:$BX$550,MATCH(Z$2,'Slutlig allokering kvv'!$B$1:$BX$1,0),FALSE)/1,0))</f>
        <v/>
      </c>
      <c r="AA209" t="str">
        <f>IF($D209="","",IFERROR(VLOOKUP($B209,Kraftvärmeprod!$B$1:$BX$550,MATCH(AA$2,Kraftvärmeprod!$B$1:$VX$1,0),FALSE)/1,0)-IFERROR(VLOOKUP($B209,'Slutlig allokering kvv'!$B$2:$BX$550,MATCH(AA$2,'Slutlig allokering kvv'!$B$1:$BX$1,0),FALSE)/1,0))</f>
        <v/>
      </c>
      <c r="AB209" t="str">
        <f>IF($D209="","",IFERROR(VLOOKUP($B209,Kraftvärmeprod!$B$1:$BX$550,MATCH(AB$2,Kraftvärmeprod!$B$1:$VX$1,0),FALSE)/1,0)-IFERROR(VLOOKUP($B209,'Slutlig allokering kvv'!$B$2:$BX$550,MATCH(AB$2,'Slutlig allokering kvv'!$B$1:$BX$1,0),FALSE)/1,0))</f>
        <v/>
      </c>
      <c r="AC209" t="str">
        <f>IF($D209="","",IFERROR(VLOOKUP($B209,Kraftvärmeprod!$B$1:$BX$550,MATCH(AC$2,Kraftvärmeprod!$B$1:$VX$1,0),FALSE)/1,0)-IFERROR(VLOOKUP($B209,'Slutlig allokering kvv'!$B$2:$BX$550,MATCH(AC$2,'Slutlig allokering kvv'!$B$1:$BX$1,0),FALSE)/1,0))</f>
        <v/>
      </c>
      <c r="AE209" t="str">
        <f>IF($D209="","",IFERROR(VLOOKUP($B209,Miljö!$B$1:$E$550,MATCH("Hjälpel kraftvärme (GWh)",Miljö!$B$1:$E$1,0),FALSE)/1,0)-IFERROR(VLOOKUP($B209,'Slutlig allokering kvv'!$B$2:$BX$550,MATCH(AE$2,'Slutlig allokering kvv'!$B$1:$BX$1,0),FALSE)/1,0))</f>
        <v/>
      </c>
      <c r="AI209">
        <f t="shared" si="12"/>
        <v>0</v>
      </c>
      <c r="AK209">
        <f>IFERROR(VLOOKUP($B209,'Slutlig allokering kvv'!$B$2:$AX$550,MATCH("Summa slutlig allokerad tillförd energi (utan hjälpel och rökgaskondensering):",'Slutlig allokering kvv'!$B$1:$AX$1,0),FALSE)/1,"")</f>
        <v>0</v>
      </c>
      <c r="AM209" s="289" t="str">
        <f>IFERROR(1-VLOOKUP($B209,'Slutlig allokering kvv'!$B$2:$AX$550,MATCH("Andel av bränsle i kvv som allokerats till värme, exklusive rökgaskondensering och hjälpel",'Slutlig allokering kvv'!$B$1:$AX$1,0),FALSE),"")</f>
        <v/>
      </c>
      <c r="AO209" s="289" t="str">
        <f t="shared" si="13"/>
        <v/>
      </c>
      <c r="AP209" s="290" t="str">
        <f t="shared" si="14"/>
        <v/>
      </c>
      <c r="AQ209" s="290"/>
      <c r="AR209" s="239" t="str">
        <f t="shared" si="15"/>
        <v/>
      </c>
      <c r="AS209" s="290"/>
    </row>
    <row r="210" spans="1:45" x14ac:dyDescent="0.25">
      <c r="A210" s="2" t="str">
        <f>'Miljövärden för publ företag'!B212</f>
        <v>Skövde Värmeverk AB</v>
      </c>
      <c r="B210" s="2" t="str">
        <f>'Miljövärden för publ företag'!C212</f>
        <v>Skultorp</v>
      </c>
      <c r="C210" t="str">
        <f>IFERROR(VLOOKUP($B210,Kraftvärmeprod!$B$1:$AH$479,MATCH(C$2,Kraftvärmeprod!$B$1:$AG$1,0),FALSE)/1,"")</f>
        <v/>
      </c>
      <c r="D210" t="str">
        <f>IFERROR(VLOOKUP($B210,Kraftvärmeprod!$B$1:$AH$479,MATCH(D$2,Kraftvärmeprod!$B$1:$AG$1,0),FALSE)/1,"")</f>
        <v/>
      </c>
      <c r="F210" t="str">
        <f>IF($D210="","",IFERROR(VLOOKUP($B210,Kraftvärmeprod!$B$1:$BX$550,MATCH(F$2,Kraftvärmeprod!$B$1:$VX$1,0),FALSE)/1,0)-IFERROR(VLOOKUP($B210,'Slutlig allokering kvv'!$B$2:$BX$550,MATCH(F$2,'Slutlig allokering kvv'!$B$1:$BX$1,0),FALSE)/1,0))</f>
        <v/>
      </c>
      <c r="G210" t="str">
        <f>IF($D210="","",IFERROR(VLOOKUP($B210,Kraftvärmeprod!$B$1:$BX$550,MATCH(G$2,Kraftvärmeprod!$B$1:$VX$1,0),FALSE)/1,0)-IFERROR(VLOOKUP($B210,'Slutlig allokering kvv'!$B$2:$BX$550,MATCH(G$2,'Slutlig allokering kvv'!$B$1:$BX$1,0),FALSE)/1,0))</f>
        <v/>
      </c>
      <c r="H210" t="str">
        <f>IF($D210="","",IFERROR(VLOOKUP($B210,Kraftvärmeprod!$B$1:$BX$550,MATCH(H$2,Kraftvärmeprod!$B$1:$VX$1,0),FALSE)/1,0)-IFERROR(VLOOKUP($B210,'Slutlig allokering kvv'!$B$2:$BX$550,MATCH(H$2,'Slutlig allokering kvv'!$B$1:$BX$1,0),FALSE)/1,0))</f>
        <v/>
      </c>
      <c r="I210" t="str">
        <f>IF($D210="","",IFERROR(VLOOKUP($B210,Kraftvärmeprod!$B$1:$BX$550,MATCH(I$2,Kraftvärmeprod!$B$1:$VX$1,0),FALSE)/1,0)-IFERROR(VLOOKUP($B210,'Slutlig allokering kvv'!$B$2:$BX$550,MATCH(I$2,'Slutlig allokering kvv'!$B$1:$BX$1,0),FALSE)/1,0))</f>
        <v/>
      </c>
      <c r="J210" t="str">
        <f>IF($D210="","",IFERROR(VLOOKUP($B210,Kraftvärmeprod!$B$1:$BX$550,MATCH(J$2,Kraftvärmeprod!$B$1:$VX$1,0),FALSE)/1,0)-IFERROR(VLOOKUP($B210,'Slutlig allokering kvv'!$B$2:$BX$550,MATCH(J$2,'Slutlig allokering kvv'!$B$1:$BX$1,0),FALSE)/1,0))</f>
        <v/>
      </c>
      <c r="K210" t="str">
        <f>IF($D210="","",IFERROR(VLOOKUP($B210,Kraftvärmeprod!$B$1:$BX$550,MATCH(K$2,Kraftvärmeprod!$B$1:$VX$1,0),FALSE)/1,0)-IFERROR(VLOOKUP($B210,'Slutlig allokering kvv'!$B$2:$BX$550,MATCH(K$2,'Slutlig allokering kvv'!$B$1:$BX$1,0),FALSE)/1,0))</f>
        <v/>
      </c>
      <c r="L210" t="str">
        <f>IF($D210="","",IFERROR(VLOOKUP($B210,Kraftvärmeprod!$B$1:$BX$550,MATCH(L$2,Kraftvärmeprod!$B$1:$VX$1,0),FALSE)/1,0)-IFERROR(VLOOKUP($B210,'Slutlig allokering kvv'!$B$2:$BX$550,MATCH(L$2,'Slutlig allokering kvv'!$B$1:$BX$1,0),FALSE)/1,0))</f>
        <v/>
      </c>
      <c r="M210" t="str">
        <f>IF($D210="","",IFERROR(VLOOKUP($B210,Kraftvärmeprod!$B$1:$BX$550,MATCH(M$2,Kraftvärmeprod!$B$1:$VX$1,0),FALSE)/1,0)-IFERROR(VLOOKUP($B210,'Slutlig allokering kvv'!$B$2:$BX$550,MATCH(M$2,'Slutlig allokering kvv'!$B$1:$BX$1,0),FALSE)/1,0))</f>
        <v/>
      </c>
      <c r="N210" t="str">
        <f>IF($D210="","",IFERROR(VLOOKUP($B210,Kraftvärmeprod!$B$1:$BX$550,MATCH(N$2,Kraftvärmeprod!$B$1:$VX$1,0),FALSE)/1,0)-IFERROR(VLOOKUP($B210,'Slutlig allokering kvv'!$B$2:$BX$550,MATCH(N$2,'Slutlig allokering kvv'!$B$1:$BX$1,0),FALSE)/1,0))</f>
        <v/>
      </c>
      <c r="O210" t="str">
        <f>IF($D210="","",IFERROR(VLOOKUP($B210,Kraftvärmeprod!$B$1:$BX$550,MATCH(O$2,Kraftvärmeprod!$B$1:$VX$1,0),FALSE)/1,0)-IFERROR(VLOOKUP($B210,'Slutlig allokering kvv'!$B$2:$BX$550,MATCH(O$2,'Slutlig allokering kvv'!$B$1:$BX$1,0),FALSE)/1,0))</f>
        <v/>
      </c>
      <c r="P210" t="str">
        <f>IF($D210="","",IFERROR(VLOOKUP($B210,Kraftvärmeprod!$B$1:$BX$550,MATCH(P$2,Kraftvärmeprod!$B$1:$VX$1,0),FALSE)/1,0)-IFERROR(VLOOKUP($B210,'Slutlig allokering kvv'!$B$2:$BX$550,MATCH(P$2,'Slutlig allokering kvv'!$B$1:$BX$1,0),FALSE)/1,0))</f>
        <v/>
      </c>
      <c r="Q210" t="str">
        <f>IF($D210="","",IFERROR(VLOOKUP($B210,Kraftvärmeprod!$B$1:$BX$550,MATCH(Q$2,Kraftvärmeprod!$B$1:$VX$1,0),FALSE)/1,0)-IFERROR(VLOOKUP($B210,'Slutlig allokering kvv'!$B$2:$BX$550,MATCH(Q$2,'Slutlig allokering kvv'!$B$1:$BX$1,0),FALSE)/1,0))</f>
        <v/>
      </c>
      <c r="R210" t="str">
        <f>IF($D210="","",IFERROR(VLOOKUP($B210,Kraftvärmeprod!$B$1:$BX$550,MATCH(R$2,Kraftvärmeprod!$B$1:$VX$1,0),FALSE)/1,0)-IFERROR(VLOOKUP($B210,'Slutlig allokering kvv'!$B$2:$BX$550,MATCH(R$2,'Slutlig allokering kvv'!$B$1:$BX$1,0),FALSE)/1,0))</f>
        <v/>
      </c>
      <c r="S210" t="str">
        <f>IF($D210="","",IFERROR(VLOOKUP($B210,Kraftvärmeprod!$B$1:$BX$550,MATCH(S$2,Kraftvärmeprod!$B$1:$VX$1,0),FALSE)/1,0)-IFERROR(VLOOKUP($B210,'Slutlig allokering kvv'!$B$2:$BX$550,MATCH(S$2,'Slutlig allokering kvv'!$B$1:$BX$1,0),FALSE)/1,0))</f>
        <v/>
      </c>
      <c r="T210" t="str">
        <f>IF($D210="","",IFERROR(VLOOKUP($B210,Kraftvärmeprod!$B$1:$BX$550,MATCH(T$2,Kraftvärmeprod!$B$1:$VX$1,0),FALSE)/1,0)-IFERROR(VLOOKUP($B210,'Slutlig allokering kvv'!$B$2:$BX$550,MATCH(T$2,'Slutlig allokering kvv'!$B$1:$BX$1,0),FALSE)/1,0))</f>
        <v/>
      </c>
      <c r="U210" t="str">
        <f>IF($D210="","",IFERROR(VLOOKUP($B210,Kraftvärmeprod!$B$1:$BX$550,MATCH(U$2,Kraftvärmeprod!$B$1:$VX$1,0),FALSE)/1,0)-IFERROR(VLOOKUP($B210,'Slutlig allokering kvv'!$B$2:$BX$550,MATCH(U$2,'Slutlig allokering kvv'!$B$1:$BX$1,0),FALSE)/1,0))</f>
        <v/>
      </c>
      <c r="V210" t="str">
        <f>IF($D210="","",IFERROR(VLOOKUP($B210,Kraftvärmeprod!$B$1:$BX$550,MATCH(V$2,Kraftvärmeprod!$B$1:$VX$1,0),FALSE)/1,0)-IFERROR(VLOOKUP($B210,'Slutlig allokering kvv'!$B$2:$BX$550,MATCH(V$2,'Slutlig allokering kvv'!$B$1:$BX$1,0),FALSE)/1,0))</f>
        <v/>
      </c>
      <c r="W210" t="str">
        <f>IF($D210="","",IFERROR(VLOOKUP($B210,Kraftvärmeprod!$B$1:$BX$550,MATCH(W$2,Kraftvärmeprod!$B$1:$VX$1,0),FALSE)/1,0)-IFERROR(VLOOKUP($B210,'Slutlig allokering kvv'!$B$2:$BX$550,MATCH(W$2,'Slutlig allokering kvv'!$B$1:$BX$1,0),FALSE)/1,0))</f>
        <v/>
      </c>
      <c r="X210" t="str">
        <f>IF($D210="","",IFERROR(VLOOKUP($B210,Kraftvärmeprod!$B$1:$BX$550,MATCH(X$2,Kraftvärmeprod!$B$1:$VX$1,0),FALSE)/1,0)-IFERROR(VLOOKUP($B210,'Slutlig allokering kvv'!$B$2:$BX$550,MATCH(X$2,'Slutlig allokering kvv'!$B$1:$BX$1,0),FALSE)/1,0))</f>
        <v/>
      </c>
      <c r="Y210" t="str">
        <f>IF($D210="","",IFERROR(VLOOKUP($B210,Kraftvärmeprod!$B$1:$BX$550,MATCH(Y$2,Kraftvärmeprod!$B$1:$VX$1,0),FALSE)/1,0)-IFERROR(VLOOKUP($B210,'Slutlig allokering kvv'!$B$2:$BX$550,MATCH(Y$2,'Slutlig allokering kvv'!$B$1:$BX$1,0),FALSE)/1,0))</f>
        <v/>
      </c>
      <c r="Z210" t="str">
        <f>IF($D210="","",IFERROR(VLOOKUP($B210,Kraftvärmeprod!$B$1:$BX$550,MATCH(Z$2,Kraftvärmeprod!$B$1:$VX$1,0),FALSE)/1,0)-IFERROR(VLOOKUP($B210,'Slutlig allokering kvv'!$B$2:$BX$550,MATCH(Z$2,'Slutlig allokering kvv'!$B$1:$BX$1,0),FALSE)/1,0))</f>
        <v/>
      </c>
      <c r="AA210" t="str">
        <f>IF($D210="","",IFERROR(VLOOKUP($B210,Kraftvärmeprod!$B$1:$BX$550,MATCH(AA$2,Kraftvärmeprod!$B$1:$VX$1,0),FALSE)/1,0)-IFERROR(VLOOKUP($B210,'Slutlig allokering kvv'!$B$2:$BX$550,MATCH(AA$2,'Slutlig allokering kvv'!$B$1:$BX$1,0),FALSE)/1,0))</f>
        <v/>
      </c>
      <c r="AB210" t="str">
        <f>IF($D210="","",IFERROR(VLOOKUP($B210,Kraftvärmeprod!$B$1:$BX$550,MATCH(AB$2,Kraftvärmeprod!$B$1:$VX$1,0),FALSE)/1,0)-IFERROR(VLOOKUP($B210,'Slutlig allokering kvv'!$B$2:$BX$550,MATCH(AB$2,'Slutlig allokering kvv'!$B$1:$BX$1,0),FALSE)/1,0))</f>
        <v/>
      </c>
      <c r="AC210" t="str">
        <f>IF($D210="","",IFERROR(VLOOKUP($B210,Kraftvärmeprod!$B$1:$BX$550,MATCH(AC$2,Kraftvärmeprod!$B$1:$VX$1,0),FALSE)/1,0)-IFERROR(VLOOKUP($B210,'Slutlig allokering kvv'!$B$2:$BX$550,MATCH(AC$2,'Slutlig allokering kvv'!$B$1:$BX$1,0),FALSE)/1,0))</f>
        <v/>
      </c>
      <c r="AE210" t="str">
        <f>IF($D210="","",IFERROR(VLOOKUP($B210,Miljö!$B$1:$E$550,MATCH("Hjälpel kraftvärme (GWh)",Miljö!$B$1:$E$1,0),FALSE)/1,0)-IFERROR(VLOOKUP($B210,'Slutlig allokering kvv'!$B$2:$BX$550,MATCH(AE$2,'Slutlig allokering kvv'!$B$1:$BX$1,0),FALSE)/1,0))</f>
        <v/>
      </c>
      <c r="AI210">
        <f t="shared" si="12"/>
        <v>0</v>
      </c>
      <c r="AK210">
        <f>IFERROR(VLOOKUP($B210,'Slutlig allokering kvv'!$B$2:$AX$550,MATCH("Summa slutlig allokerad tillförd energi (utan hjälpel och rökgaskondensering):",'Slutlig allokering kvv'!$B$1:$AX$1,0),FALSE)/1,"")</f>
        <v>0</v>
      </c>
      <c r="AM210" s="289" t="str">
        <f>IFERROR(1-VLOOKUP($B210,'Slutlig allokering kvv'!$B$2:$AX$550,MATCH("Andel av bränsle i kvv som allokerats till värme, exklusive rökgaskondensering och hjälpel",'Slutlig allokering kvv'!$B$1:$AX$1,0),FALSE),"")</f>
        <v/>
      </c>
      <c r="AO210" s="289" t="str">
        <f t="shared" si="13"/>
        <v/>
      </c>
      <c r="AP210" s="290" t="str">
        <f t="shared" si="14"/>
        <v/>
      </c>
      <c r="AQ210" s="290"/>
      <c r="AR210" s="239" t="str">
        <f t="shared" si="15"/>
        <v/>
      </c>
      <c r="AS210" s="290"/>
    </row>
    <row r="211" spans="1:45" x14ac:dyDescent="0.25">
      <c r="A211" s="2" t="str">
        <f>'Miljövärden för publ företag'!B213</f>
        <v>Skövde Värmeverk AB</v>
      </c>
      <c r="B211" s="2" t="str">
        <f>'Miljövärden för publ företag'!C213</f>
        <v>Skövde</v>
      </c>
      <c r="C211">
        <f>IFERROR(VLOOKUP($B211,Kraftvärmeprod!$B$1:$AH$479,MATCH(C$2,Kraftvärmeprod!$B$1:$AG$1,0),FALSE)/1,"")</f>
        <v>324.28800000000001</v>
      </c>
      <c r="D211">
        <f>IFERROR(VLOOKUP($B211,Kraftvärmeprod!$B$1:$AH$479,MATCH(D$2,Kraftvärmeprod!$B$1:$AG$1,0),FALSE)/1,"")</f>
        <v>34.194000000000003</v>
      </c>
      <c r="F211">
        <f>IF($D211="","",IFERROR(VLOOKUP($B211,Kraftvärmeprod!$B$1:$BX$550,MATCH(F$2,Kraftvärmeprod!$B$1:$VX$1,0),FALSE)/1,0)-IFERROR(VLOOKUP($B211,'Slutlig allokering kvv'!$B$2:$BX$550,MATCH(F$2,'Slutlig allokering kvv'!$B$1:$BX$1,0),FALSE)/1,0))</f>
        <v>0</v>
      </c>
      <c r="G211">
        <f>IF($D211="","",IFERROR(VLOOKUP($B211,Kraftvärmeprod!$B$1:$BX$550,MATCH(G$2,Kraftvärmeprod!$B$1:$VX$1,0),FALSE)/1,0)-IFERROR(VLOOKUP($B211,'Slutlig allokering kvv'!$B$2:$BX$550,MATCH(G$2,'Slutlig allokering kvv'!$B$1:$BX$1,0),FALSE)/1,0))</f>
        <v>0.19934599999999991</v>
      </c>
      <c r="H211">
        <f>IF($D211="","",IFERROR(VLOOKUP($B211,Kraftvärmeprod!$B$1:$BX$550,MATCH(H$2,Kraftvärmeprod!$B$1:$VX$1,0),FALSE)/1,0)-IFERROR(VLOOKUP($B211,'Slutlig allokering kvv'!$B$2:$BX$550,MATCH(H$2,'Slutlig allokering kvv'!$B$1:$BX$1,0),FALSE)/1,0))</f>
        <v>0</v>
      </c>
      <c r="I211">
        <f>IF($D211="","",IFERROR(VLOOKUP($B211,Kraftvärmeprod!$B$1:$BX$550,MATCH(I$2,Kraftvärmeprod!$B$1:$VX$1,0),FALSE)/1,0)-IFERROR(VLOOKUP($B211,'Slutlig allokering kvv'!$B$2:$BX$550,MATCH(I$2,'Slutlig allokering kvv'!$B$1:$BX$1,0),FALSE)/1,0))</f>
        <v>0</v>
      </c>
      <c r="J211">
        <f>IF($D211="","",IFERROR(VLOOKUP($B211,Kraftvärmeprod!$B$1:$BX$550,MATCH(J$2,Kraftvärmeprod!$B$1:$VX$1,0),FALSE)/1,0)-IFERROR(VLOOKUP($B211,'Slutlig allokering kvv'!$B$2:$BX$550,MATCH(J$2,'Slutlig allokering kvv'!$B$1:$BX$1,0),FALSE)/1,0))</f>
        <v>0</v>
      </c>
      <c r="K211">
        <f>IF($D211="","",IFERROR(VLOOKUP($B211,Kraftvärmeprod!$B$1:$BX$550,MATCH(K$2,Kraftvärmeprod!$B$1:$VX$1,0),FALSE)/1,0)-IFERROR(VLOOKUP($B211,'Slutlig allokering kvv'!$B$2:$BX$550,MATCH(K$2,'Slutlig allokering kvv'!$B$1:$BX$1,0),FALSE)/1,0))</f>
        <v>0</v>
      </c>
      <c r="L211">
        <f>IF($D211="","",IFERROR(VLOOKUP($B211,Kraftvärmeprod!$B$1:$BX$550,MATCH(L$2,Kraftvärmeprod!$B$1:$VX$1,0),FALSE)/1,0)-IFERROR(VLOOKUP($B211,'Slutlig allokering kvv'!$B$2:$BX$550,MATCH(L$2,'Slutlig allokering kvv'!$B$1:$BX$1,0),FALSE)/1,0))</f>
        <v>32.024999999999991</v>
      </c>
      <c r="M211">
        <f>IF($D211="","",IFERROR(VLOOKUP($B211,Kraftvärmeprod!$B$1:$BX$550,MATCH(M$2,Kraftvärmeprod!$B$1:$VX$1,0),FALSE)/1,0)-IFERROR(VLOOKUP($B211,'Slutlig allokering kvv'!$B$2:$BX$550,MATCH(M$2,'Slutlig allokering kvv'!$B$1:$BX$1,0),FALSE)/1,0))</f>
        <v>0</v>
      </c>
      <c r="N211">
        <f>IF($D211="","",IFERROR(VLOOKUP($B211,Kraftvärmeprod!$B$1:$BX$550,MATCH(N$2,Kraftvärmeprod!$B$1:$VX$1,0),FALSE)/1,0)-IFERROR(VLOOKUP($B211,'Slutlig allokering kvv'!$B$2:$BX$550,MATCH(N$2,'Slutlig allokering kvv'!$B$1:$BX$1,0),FALSE)/1,0))</f>
        <v>0</v>
      </c>
      <c r="O211">
        <f>IF($D211="","",IFERROR(VLOOKUP($B211,Kraftvärmeprod!$B$1:$BX$550,MATCH(O$2,Kraftvärmeprod!$B$1:$VX$1,0),FALSE)/1,0)-IFERROR(VLOOKUP($B211,'Slutlig allokering kvv'!$B$2:$BX$550,MATCH(O$2,'Slutlig allokering kvv'!$B$1:$BX$1,0),FALSE)/1,0))</f>
        <v>0</v>
      </c>
      <c r="P211">
        <f>IF($D211="","",IFERROR(VLOOKUP($B211,Kraftvärmeprod!$B$1:$BX$550,MATCH(P$2,Kraftvärmeprod!$B$1:$VX$1,0),FALSE)/1,0)-IFERROR(VLOOKUP($B211,'Slutlig allokering kvv'!$B$2:$BX$550,MATCH(P$2,'Slutlig allokering kvv'!$B$1:$BX$1,0),FALSE)/1,0))</f>
        <v>0</v>
      </c>
      <c r="Q211">
        <f>IF($D211="","",IFERROR(VLOOKUP($B211,Kraftvärmeprod!$B$1:$BX$550,MATCH(Q$2,Kraftvärmeprod!$B$1:$VX$1,0),FALSE)/1,0)-IFERROR(VLOOKUP($B211,'Slutlig allokering kvv'!$B$2:$BX$550,MATCH(Q$2,'Slutlig allokering kvv'!$B$1:$BX$1,0),FALSE)/1,0))</f>
        <v>0</v>
      </c>
      <c r="R211">
        <f>IF($D211="","",IFERROR(VLOOKUP($B211,Kraftvärmeprod!$B$1:$BX$550,MATCH(R$2,Kraftvärmeprod!$B$1:$VX$1,0),FALSE)/1,0)-IFERROR(VLOOKUP($B211,'Slutlig allokering kvv'!$B$2:$BX$550,MATCH(R$2,'Slutlig allokering kvv'!$B$1:$BX$1,0),FALSE)/1,0))</f>
        <v>0</v>
      </c>
      <c r="S211">
        <f>IF($D211="","",IFERROR(VLOOKUP($B211,Kraftvärmeprod!$B$1:$BX$550,MATCH(S$2,Kraftvärmeprod!$B$1:$VX$1,0),FALSE)/1,0)-IFERROR(VLOOKUP($B211,'Slutlig allokering kvv'!$B$2:$BX$550,MATCH(S$2,'Slutlig allokering kvv'!$B$1:$BX$1,0),FALSE)/1,0))</f>
        <v>0</v>
      </c>
      <c r="T211">
        <f>IF($D211="","",IFERROR(VLOOKUP($B211,Kraftvärmeprod!$B$1:$BX$550,MATCH(T$2,Kraftvärmeprod!$B$1:$VX$1,0),FALSE)/1,0)-IFERROR(VLOOKUP($B211,'Slutlig allokering kvv'!$B$2:$BX$550,MATCH(T$2,'Slutlig allokering kvv'!$B$1:$BX$1,0),FALSE)/1,0))</f>
        <v>0</v>
      </c>
      <c r="U211">
        <f>IF($D211="","",IFERROR(VLOOKUP($B211,Kraftvärmeprod!$B$1:$BX$550,MATCH(U$2,Kraftvärmeprod!$B$1:$VX$1,0),FALSE)/1,0)-IFERROR(VLOOKUP($B211,'Slutlig allokering kvv'!$B$2:$BX$550,MATCH(U$2,'Slutlig allokering kvv'!$B$1:$BX$1,0),FALSE)/1,0))</f>
        <v>0</v>
      </c>
      <c r="V211">
        <f>IF($D211="","",IFERROR(VLOOKUP($B211,Kraftvärmeprod!$B$1:$BX$550,MATCH(V$2,Kraftvärmeprod!$B$1:$VX$1,0),FALSE)/1,0)-IFERROR(VLOOKUP($B211,'Slutlig allokering kvv'!$B$2:$BX$550,MATCH(V$2,'Slutlig allokering kvv'!$B$1:$BX$1,0),FALSE)/1,0))</f>
        <v>0</v>
      </c>
      <c r="W211">
        <f>IF($D211="","",IFERROR(VLOOKUP($B211,Kraftvärmeprod!$B$1:$BX$550,MATCH(W$2,Kraftvärmeprod!$B$1:$VX$1,0),FALSE)/1,0)-IFERROR(VLOOKUP($B211,'Slutlig allokering kvv'!$B$2:$BX$550,MATCH(W$2,'Slutlig allokering kvv'!$B$1:$BX$1,0),FALSE)/1,0))</f>
        <v>0</v>
      </c>
      <c r="X211">
        <f>IF($D211="","",IFERROR(VLOOKUP($B211,Kraftvärmeprod!$B$1:$BX$550,MATCH(X$2,Kraftvärmeprod!$B$1:$VX$1,0),FALSE)/1,0)-IFERROR(VLOOKUP($B211,'Slutlig allokering kvv'!$B$2:$BX$550,MATCH(X$2,'Slutlig allokering kvv'!$B$1:$BX$1,0),FALSE)/1,0))</f>
        <v>0</v>
      </c>
      <c r="Y211">
        <f>IF($D211="","",IFERROR(VLOOKUP($B211,Kraftvärmeprod!$B$1:$BX$550,MATCH(Y$2,Kraftvärmeprod!$B$1:$VX$1,0),FALSE)/1,0)-IFERROR(VLOOKUP($B211,'Slutlig allokering kvv'!$B$2:$BX$550,MATCH(Y$2,'Slutlig allokering kvv'!$B$1:$BX$1,0),FALSE)/1,0))</f>
        <v>0</v>
      </c>
      <c r="Z211">
        <f>IF($D211="","",IFERROR(VLOOKUP($B211,Kraftvärmeprod!$B$1:$BX$550,MATCH(Z$2,Kraftvärmeprod!$B$1:$VX$1,0),FALSE)/1,0)-IFERROR(VLOOKUP($B211,'Slutlig allokering kvv'!$B$2:$BX$550,MATCH(Z$2,'Slutlig allokering kvv'!$B$1:$BX$1,0),FALSE)/1,0))</f>
        <v>0</v>
      </c>
      <c r="AA211">
        <f>IF($D211="","",IFERROR(VLOOKUP($B211,Kraftvärmeprod!$B$1:$BX$550,MATCH(AA$2,Kraftvärmeprod!$B$1:$VX$1,0),FALSE)/1,0)-IFERROR(VLOOKUP($B211,'Slutlig allokering kvv'!$B$2:$BX$550,MATCH(AA$2,'Slutlig allokering kvv'!$B$1:$BX$1,0),FALSE)/1,0))</f>
        <v>46.683999999999997</v>
      </c>
      <c r="AB211">
        <f>IF($D211="","",IFERROR(VLOOKUP($B211,Kraftvärmeprod!$B$1:$BX$550,MATCH(AB$2,Kraftvärmeprod!$B$1:$VX$1,0),FALSE)/1,0)-IFERROR(VLOOKUP($B211,'Slutlig allokering kvv'!$B$2:$BX$550,MATCH(AB$2,'Slutlig allokering kvv'!$B$1:$BX$1,0),FALSE)/1,0))</f>
        <v>0</v>
      </c>
      <c r="AC211">
        <f>IF($D211="","",IFERROR(VLOOKUP($B211,Kraftvärmeprod!$B$1:$BX$550,MATCH(AC$2,Kraftvärmeprod!$B$1:$VX$1,0),FALSE)/1,0)-IFERROR(VLOOKUP($B211,'Slutlig allokering kvv'!$B$2:$BX$550,MATCH(AC$2,'Slutlig allokering kvv'!$B$1:$BX$1,0),FALSE)/1,0))</f>
        <v>0</v>
      </c>
      <c r="AE211">
        <f>IF($D211="","",IFERROR(VLOOKUP($B211,Miljö!$B$1:$E$550,MATCH("Hjälpel kraftvärme (GWh)",Miljö!$B$1:$E$1,0),FALSE)/1,0)-IFERROR(VLOOKUP($B211,'Slutlig allokering kvv'!$B$2:$BX$550,MATCH(AE$2,'Slutlig allokering kvv'!$B$1:$BX$1,0),FALSE)/1,0))</f>
        <v>2.7108600000000003</v>
      </c>
      <c r="AI211">
        <f t="shared" si="12"/>
        <v>78.908345999999995</v>
      </c>
      <c r="AK211">
        <f>IFERROR(VLOOKUP($B211,'Slutlig allokering kvv'!$B$2:$AX$550,MATCH("Summa slutlig allokerad tillförd energi (utan hjälpel och rökgaskondensering):",'Slutlig allokering kvv'!$B$1:$AX$1,0),FALSE)/1,"")</f>
        <v>255.83665400000001</v>
      </c>
      <c r="AM211" s="289">
        <f>IFERROR(1-VLOOKUP($B211,'Slutlig allokering kvv'!$B$2:$AX$550,MATCH("Andel av bränsle i kvv som allokerats till värme, exklusive rökgaskondensering och hjälpel",'Slutlig allokering kvv'!$B$1:$AX$1,0),FALSE),"")</f>
        <v>0.23572673527610566</v>
      </c>
      <c r="AO211" s="289">
        <f t="shared" si="13"/>
        <v>0.23572673527610569</v>
      </c>
      <c r="AP211" s="290">
        <f t="shared" si="14"/>
        <v>-2.7755575615628914E-17</v>
      </c>
      <c r="AQ211" s="290"/>
      <c r="AR211" s="239">
        <f t="shared" si="15"/>
        <v>0.4189455114277883</v>
      </c>
      <c r="AS211" s="290"/>
    </row>
    <row r="212" spans="1:45" x14ac:dyDescent="0.25">
      <c r="A212" s="2" t="str">
        <f>'Miljövärden för publ företag'!B214</f>
        <v>Skövde Värmeverk AB</v>
      </c>
      <c r="B212" s="2" t="str">
        <f>'Miljövärden för publ företag'!C214</f>
        <v>Stöpen</v>
      </c>
      <c r="C212" t="str">
        <f>IFERROR(VLOOKUP($B212,Kraftvärmeprod!$B$1:$AH$479,MATCH(C$2,Kraftvärmeprod!$B$1:$AG$1,0),FALSE)/1,"")</f>
        <v/>
      </c>
      <c r="D212" t="str">
        <f>IFERROR(VLOOKUP($B212,Kraftvärmeprod!$B$1:$AH$479,MATCH(D$2,Kraftvärmeprod!$B$1:$AG$1,0),FALSE)/1,"")</f>
        <v/>
      </c>
      <c r="F212" t="str">
        <f>IF($D212="","",IFERROR(VLOOKUP($B212,Kraftvärmeprod!$B$1:$BX$550,MATCH(F$2,Kraftvärmeprod!$B$1:$VX$1,0),FALSE)/1,0)-IFERROR(VLOOKUP($B212,'Slutlig allokering kvv'!$B$2:$BX$550,MATCH(F$2,'Slutlig allokering kvv'!$B$1:$BX$1,0),FALSE)/1,0))</f>
        <v/>
      </c>
      <c r="G212" t="str">
        <f>IF($D212="","",IFERROR(VLOOKUP($B212,Kraftvärmeprod!$B$1:$BX$550,MATCH(G$2,Kraftvärmeprod!$B$1:$VX$1,0),FALSE)/1,0)-IFERROR(VLOOKUP($B212,'Slutlig allokering kvv'!$B$2:$BX$550,MATCH(G$2,'Slutlig allokering kvv'!$B$1:$BX$1,0),FALSE)/1,0))</f>
        <v/>
      </c>
      <c r="H212" t="str">
        <f>IF($D212="","",IFERROR(VLOOKUP($B212,Kraftvärmeprod!$B$1:$BX$550,MATCH(H$2,Kraftvärmeprod!$B$1:$VX$1,0),FALSE)/1,0)-IFERROR(VLOOKUP($B212,'Slutlig allokering kvv'!$B$2:$BX$550,MATCH(H$2,'Slutlig allokering kvv'!$B$1:$BX$1,0),FALSE)/1,0))</f>
        <v/>
      </c>
      <c r="I212" t="str">
        <f>IF($D212="","",IFERROR(VLOOKUP($B212,Kraftvärmeprod!$B$1:$BX$550,MATCH(I$2,Kraftvärmeprod!$B$1:$VX$1,0),FALSE)/1,0)-IFERROR(VLOOKUP($B212,'Slutlig allokering kvv'!$B$2:$BX$550,MATCH(I$2,'Slutlig allokering kvv'!$B$1:$BX$1,0),FALSE)/1,0))</f>
        <v/>
      </c>
      <c r="J212" t="str">
        <f>IF($D212="","",IFERROR(VLOOKUP($B212,Kraftvärmeprod!$B$1:$BX$550,MATCH(J$2,Kraftvärmeprod!$B$1:$VX$1,0),FALSE)/1,0)-IFERROR(VLOOKUP($B212,'Slutlig allokering kvv'!$B$2:$BX$550,MATCH(J$2,'Slutlig allokering kvv'!$B$1:$BX$1,0),FALSE)/1,0))</f>
        <v/>
      </c>
      <c r="K212" t="str">
        <f>IF($D212="","",IFERROR(VLOOKUP($B212,Kraftvärmeprod!$B$1:$BX$550,MATCH(K$2,Kraftvärmeprod!$B$1:$VX$1,0),FALSE)/1,0)-IFERROR(VLOOKUP($B212,'Slutlig allokering kvv'!$B$2:$BX$550,MATCH(K$2,'Slutlig allokering kvv'!$B$1:$BX$1,0),FALSE)/1,0))</f>
        <v/>
      </c>
      <c r="L212" t="str">
        <f>IF($D212="","",IFERROR(VLOOKUP($B212,Kraftvärmeprod!$B$1:$BX$550,MATCH(L$2,Kraftvärmeprod!$B$1:$VX$1,0),FALSE)/1,0)-IFERROR(VLOOKUP($B212,'Slutlig allokering kvv'!$B$2:$BX$550,MATCH(L$2,'Slutlig allokering kvv'!$B$1:$BX$1,0),FALSE)/1,0))</f>
        <v/>
      </c>
      <c r="M212" t="str">
        <f>IF($D212="","",IFERROR(VLOOKUP($B212,Kraftvärmeprod!$B$1:$BX$550,MATCH(M$2,Kraftvärmeprod!$B$1:$VX$1,0),FALSE)/1,0)-IFERROR(VLOOKUP($B212,'Slutlig allokering kvv'!$B$2:$BX$550,MATCH(M$2,'Slutlig allokering kvv'!$B$1:$BX$1,0),FALSE)/1,0))</f>
        <v/>
      </c>
      <c r="N212" t="str">
        <f>IF($D212="","",IFERROR(VLOOKUP($B212,Kraftvärmeprod!$B$1:$BX$550,MATCH(N$2,Kraftvärmeprod!$B$1:$VX$1,0),FALSE)/1,0)-IFERROR(VLOOKUP($B212,'Slutlig allokering kvv'!$B$2:$BX$550,MATCH(N$2,'Slutlig allokering kvv'!$B$1:$BX$1,0),FALSE)/1,0))</f>
        <v/>
      </c>
      <c r="O212" t="str">
        <f>IF($D212="","",IFERROR(VLOOKUP($B212,Kraftvärmeprod!$B$1:$BX$550,MATCH(O$2,Kraftvärmeprod!$B$1:$VX$1,0),FALSE)/1,0)-IFERROR(VLOOKUP($B212,'Slutlig allokering kvv'!$B$2:$BX$550,MATCH(O$2,'Slutlig allokering kvv'!$B$1:$BX$1,0),FALSE)/1,0))</f>
        <v/>
      </c>
      <c r="P212" t="str">
        <f>IF($D212="","",IFERROR(VLOOKUP($B212,Kraftvärmeprod!$B$1:$BX$550,MATCH(P$2,Kraftvärmeprod!$B$1:$VX$1,0),FALSE)/1,0)-IFERROR(VLOOKUP($B212,'Slutlig allokering kvv'!$B$2:$BX$550,MATCH(P$2,'Slutlig allokering kvv'!$B$1:$BX$1,0),FALSE)/1,0))</f>
        <v/>
      </c>
      <c r="Q212" t="str">
        <f>IF($D212="","",IFERROR(VLOOKUP($B212,Kraftvärmeprod!$B$1:$BX$550,MATCH(Q$2,Kraftvärmeprod!$B$1:$VX$1,0),FALSE)/1,0)-IFERROR(VLOOKUP($B212,'Slutlig allokering kvv'!$B$2:$BX$550,MATCH(Q$2,'Slutlig allokering kvv'!$B$1:$BX$1,0),FALSE)/1,0))</f>
        <v/>
      </c>
      <c r="R212" t="str">
        <f>IF($D212="","",IFERROR(VLOOKUP($B212,Kraftvärmeprod!$B$1:$BX$550,MATCH(R$2,Kraftvärmeprod!$B$1:$VX$1,0),FALSE)/1,0)-IFERROR(VLOOKUP($B212,'Slutlig allokering kvv'!$B$2:$BX$550,MATCH(R$2,'Slutlig allokering kvv'!$B$1:$BX$1,0),FALSE)/1,0))</f>
        <v/>
      </c>
      <c r="S212" t="str">
        <f>IF($D212="","",IFERROR(VLOOKUP($B212,Kraftvärmeprod!$B$1:$BX$550,MATCH(S$2,Kraftvärmeprod!$B$1:$VX$1,0),FALSE)/1,0)-IFERROR(VLOOKUP($B212,'Slutlig allokering kvv'!$B$2:$BX$550,MATCH(S$2,'Slutlig allokering kvv'!$B$1:$BX$1,0),FALSE)/1,0))</f>
        <v/>
      </c>
      <c r="T212" t="str">
        <f>IF($D212="","",IFERROR(VLOOKUP($B212,Kraftvärmeprod!$B$1:$BX$550,MATCH(T$2,Kraftvärmeprod!$B$1:$VX$1,0),FALSE)/1,0)-IFERROR(VLOOKUP($B212,'Slutlig allokering kvv'!$B$2:$BX$550,MATCH(T$2,'Slutlig allokering kvv'!$B$1:$BX$1,0),FALSE)/1,0))</f>
        <v/>
      </c>
      <c r="U212" t="str">
        <f>IF($D212="","",IFERROR(VLOOKUP($B212,Kraftvärmeprod!$B$1:$BX$550,MATCH(U$2,Kraftvärmeprod!$B$1:$VX$1,0),FALSE)/1,0)-IFERROR(VLOOKUP($B212,'Slutlig allokering kvv'!$B$2:$BX$550,MATCH(U$2,'Slutlig allokering kvv'!$B$1:$BX$1,0),FALSE)/1,0))</f>
        <v/>
      </c>
      <c r="V212" t="str">
        <f>IF($D212="","",IFERROR(VLOOKUP($B212,Kraftvärmeprod!$B$1:$BX$550,MATCH(V$2,Kraftvärmeprod!$B$1:$VX$1,0),FALSE)/1,0)-IFERROR(VLOOKUP($B212,'Slutlig allokering kvv'!$B$2:$BX$550,MATCH(V$2,'Slutlig allokering kvv'!$B$1:$BX$1,0),FALSE)/1,0))</f>
        <v/>
      </c>
      <c r="W212" t="str">
        <f>IF($D212="","",IFERROR(VLOOKUP($B212,Kraftvärmeprod!$B$1:$BX$550,MATCH(W$2,Kraftvärmeprod!$B$1:$VX$1,0),FALSE)/1,0)-IFERROR(VLOOKUP($B212,'Slutlig allokering kvv'!$B$2:$BX$550,MATCH(W$2,'Slutlig allokering kvv'!$B$1:$BX$1,0),FALSE)/1,0))</f>
        <v/>
      </c>
      <c r="X212" t="str">
        <f>IF($D212="","",IFERROR(VLOOKUP($B212,Kraftvärmeprod!$B$1:$BX$550,MATCH(X$2,Kraftvärmeprod!$B$1:$VX$1,0),FALSE)/1,0)-IFERROR(VLOOKUP($B212,'Slutlig allokering kvv'!$B$2:$BX$550,MATCH(X$2,'Slutlig allokering kvv'!$B$1:$BX$1,0),FALSE)/1,0))</f>
        <v/>
      </c>
      <c r="Y212" t="str">
        <f>IF($D212="","",IFERROR(VLOOKUP($B212,Kraftvärmeprod!$B$1:$BX$550,MATCH(Y$2,Kraftvärmeprod!$B$1:$VX$1,0),FALSE)/1,0)-IFERROR(VLOOKUP($B212,'Slutlig allokering kvv'!$B$2:$BX$550,MATCH(Y$2,'Slutlig allokering kvv'!$B$1:$BX$1,0),FALSE)/1,0))</f>
        <v/>
      </c>
      <c r="Z212" t="str">
        <f>IF($D212="","",IFERROR(VLOOKUP($B212,Kraftvärmeprod!$B$1:$BX$550,MATCH(Z$2,Kraftvärmeprod!$B$1:$VX$1,0),FALSE)/1,0)-IFERROR(VLOOKUP($B212,'Slutlig allokering kvv'!$B$2:$BX$550,MATCH(Z$2,'Slutlig allokering kvv'!$B$1:$BX$1,0),FALSE)/1,0))</f>
        <v/>
      </c>
      <c r="AA212" t="str">
        <f>IF($D212="","",IFERROR(VLOOKUP($B212,Kraftvärmeprod!$B$1:$BX$550,MATCH(AA$2,Kraftvärmeprod!$B$1:$VX$1,0),FALSE)/1,0)-IFERROR(VLOOKUP($B212,'Slutlig allokering kvv'!$B$2:$BX$550,MATCH(AA$2,'Slutlig allokering kvv'!$B$1:$BX$1,0),FALSE)/1,0))</f>
        <v/>
      </c>
      <c r="AB212" t="str">
        <f>IF($D212="","",IFERROR(VLOOKUP($B212,Kraftvärmeprod!$B$1:$BX$550,MATCH(AB$2,Kraftvärmeprod!$B$1:$VX$1,0),FALSE)/1,0)-IFERROR(VLOOKUP($B212,'Slutlig allokering kvv'!$B$2:$BX$550,MATCH(AB$2,'Slutlig allokering kvv'!$B$1:$BX$1,0),FALSE)/1,0))</f>
        <v/>
      </c>
      <c r="AC212" t="str">
        <f>IF($D212="","",IFERROR(VLOOKUP($B212,Kraftvärmeprod!$B$1:$BX$550,MATCH(AC$2,Kraftvärmeprod!$B$1:$VX$1,0),FALSE)/1,0)-IFERROR(VLOOKUP($B212,'Slutlig allokering kvv'!$B$2:$BX$550,MATCH(AC$2,'Slutlig allokering kvv'!$B$1:$BX$1,0),FALSE)/1,0))</f>
        <v/>
      </c>
      <c r="AE212" t="str">
        <f>IF($D212="","",IFERROR(VLOOKUP($B212,Miljö!$B$1:$E$550,MATCH("Hjälpel kraftvärme (GWh)",Miljö!$B$1:$E$1,0),FALSE)/1,0)-IFERROR(VLOOKUP($B212,'Slutlig allokering kvv'!$B$2:$BX$550,MATCH(AE$2,'Slutlig allokering kvv'!$B$1:$BX$1,0),FALSE)/1,0))</f>
        <v/>
      </c>
      <c r="AI212">
        <f t="shared" si="12"/>
        <v>0</v>
      </c>
      <c r="AK212">
        <f>IFERROR(VLOOKUP($B212,'Slutlig allokering kvv'!$B$2:$AX$550,MATCH("Summa slutlig allokerad tillförd energi (utan hjälpel och rökgaskondensering):",'Slutlig allokering kvv'!$B$1:$AX$1,0),FALSE)/1,"")</f>
        <v>0</v>
      </c>
      <c r="AM212" s="289" t="str">
        <f>IFERROR(1-VLOOKUP($B212,'Slutlig allokering kvv'!$B$2:$AX$550,MATCH("Andel av bränsle i kvv som allokerats till värme, exklusive rökgaskondensering och hjälpel",'Slutlig allokering kvv'!$B$1:$AX$1,0),FALSE),"")</f>
        <v/>
      </c>
      <c r="AO212" s="289" t="str">
        <f t="shared" si="13"/>
        <v/>
      </c>
      <c r="AP212" s="290" t="str">
        <f t="shared" si="14"/>
        <v/>
      </c>
      <c r="AQ212" s="290"/>
      <c r="AR212" s="239" t="str">
        <f t="shared" si="15"/>
        <v/>
      </c>
      <c r="AS212" s="290"/>
    </row>
    <row r="213" spans="1:45" x14ac:dyDescent="0.25">
      <c r="A213" s="2" t="str">
        <f>'Miljövärden för publ företag'!B215</f>
        <v>Skövde Värmeverk AB</v>
      </c>
      <c r="B213" s="2" t="str">
        <f>'Miljövärden för publ företag'!C215</f>
        <v>Tidan</v>
      </c>
      <c r="C213" t="str">
        <f>IFERROR(VLOOKUP($B213,Kraftvärmeprod!$B$1:$AH$479,MATCH(C$2,Kraftvärmeprod!$B$1:$AG$1,0),FALSE)/1,"")</f>
        <v/>
      </c>
      <c r="D213" t="str">
        <f>IFERROR(VLOOKUP($B213,Kraftvärmeprod!$B$1:$AH$479,MATCH(D$2,Kraftvärmeprod!$B$1:$AG$1,0),FALSE)/1,"")</f>
        <v/>
      </c>
      <c r="F213" t="str">
        <f>IF($D213="","",IFERROR(VLOOKUP($B213,Kraftvärmeprod!$B$1:$BX$550,MATCH(F$2,Kraftvärmeprod!$B$1:$VX$1,0),FALSE)/1,0)-IFERROR(VLOOKUP($B213,'Slutlig allokering kvv'!$B$2:$BX$550,MATCH(F$2,'Slutlig allokering kvv'!$B$1:$BX$1,0),FALSE)/1,0))</f>
        <v/>
      </c>
      <c r="G213" t="str">
        <f>IF($D213="","",IFERROR(VLOOKUP($B213,Kraftvärmeprod!$B$1:$BX$550,MATCH(G$2,Kraftvärmeprod!$B$1:$VX$1,0),FALSE)/1,0)-IFERROR(VLOOKUP($B213,'Slutlig allokering kvv'!$B$2:$BX$550,MATCH(G$2,'Slutlig allokering kvv'!$B$1:$BX$1,0),FALSE)/1,0))</f>
        <v/>
      </c>
      <c r="H213" t="str">
        <f>IF($D213="","",IFERROR(VLOOKUP($B213,Kraftvärmeprod!$B$1:$BX$550,MATCH(H$2,Kraftvärmeprod!$B$1:$VX$1,0),FALSE)/1,0)-IFERROR(VLOOKUP($B213,'Slutlig allokering kvv'!$B$2:$BX$550,MATCH(H$2,'Slutlig allokering kvv'!$B$1:$BX$1,0),FALSE)/1,0))</f>
        <v/>
      </c>
      <c r="I213" t="str">
        <f>IF($D213="","",IFERROR(VLOOKUP($B213,Kraftvärmeprod!$B$1:$BX$550,MATCH(I$2,Kraftvärmeprod!$B$1:$VX$1,0),FALSE)/1,0)-IFERROR(VLOOKUP($B213,'Slutlig allokering kvv'!$B$2:$BX$550,MATCH(I$2,'Slutlig allokering kvv'!$B$1:$BX$1,0),FALSE)/1,0))</f>
        <v/>
      </c>
      <c r="J213" t="str">
        <f>IF($D213="","",IFERROR(VLOOKUP($B213,Kraftvärmeprod!$B$1:$BX$550,MATCH(J$2,Kraftvärmeprod!$B$1:$VX$1,0),FALSE)/1,0)-IFERROR(VLOOKUP($B213,'Slutlig allokering kvv'!$B$2:$BX$550,MATCH(J$2,'Slutlig allokering kvv'!$B$1:$BX$1,0),FALSE)/1,0))</f>
        <v/>
      </c>
      <c r="K213" t="str">
        <f>IF($D213="","",IFERROR(VLOOKUP($B213,Kraftvärmeprod!$B$1:$BX$550,MATCH(K$2,Kraftvärmeprod!$B$1:$VX$1,0),FALSE)/1,0)-IFERROR(VLOOKUP($B213,'Slutlig allokering kvv'!$B$2:$BX$550,MATCH(K$2,'Slutlig allokering kvv'!$B$1:$BX$1,0),FALSE)/1,0))</f>
        <v/>
      </c>
      <c r="L213" t="str">
        <f>IF($D213="","",IFERROR(VLOOKUP($B213,Kraftvärmeprod!$B$1:$BX$550,MATCH(L$2,Kraftvärmeprod!$B$1:$VX$1,0),FALSE)/1,0)-IFERROR(VLOOKUP($B213,'Slutlig allokering kvv'!$B$2:$BX$550,MATCH(L$2,'Slutlig allokering kvv'!$B$1:$BX$1,0),FALSE)/1,0))</f>
        <v/>
      </c>
      <c r="M213" t="str">
        <f>IF($D213="","",IFERROR(VLOOKUP($B213,Kraftvärmeprod!$B$1:$BX$550,MATCH(M$2,Kraftvärmeprod!$B$1:$VX$1,0),FALSE)/1,0)-IFERROR(VLOOKUP($B213,'Slutlig allokering kvv'!$B$2:$BX$550,MATCH(M$2,'Slutlig allokering kvv'!$B$1:$BX$1,0),FALSE)/1,0))</f>
        <v/>
      </c>
      <c r="N213" t="str">
        <f>IF($D213="","",IFERROR(VLOOKUP($B213,Kraftvärmeprod!$B$1:$BX$550,MATCH(N$2,Kraftvärmeprod!$B$1:$VX$1,0),FALSE)/1,0)-IFERROR(VLOOKUP($B213,'Slutlig allokering kvv'!$B$2:$BX$550,MATCH(N$2,'Slutlig allokering kvv'!$B$1:$BX$1,0),FALSE)/1,0))</f>
        <v/>
      </c>
      <c r="O213" t="str">
        <f>IF($D213="","",IFERROR(VLOOKUP($B213,Kraftvärmeprod!$B$1:$BX$550,MATCH(O$2,Kraftvärmeprod!$B$1:$VX$1,0),FALSE)/1,0)-IFERROR(VLOOKUP($B213,'Slutlig allokering kvv'!$B$2:$BX$550,MATCH(O$2,'Slutlig allokering kvv'!$B$1:$BX$1,0),FALSE)/1,0))</f>
        <v/>
      </c>
      <c r="P213" t="str">
        <f>IF($D213="","",IFERROR(VLOOKUP($B213,Kraftvärmeprod!$B$1:$BX$550,MATCH(P$2,Kraftvärmeprod!$B$1:$VX$1,0),FALSE)/1,0)-IFERROR(VLOOKUP($B213,'Slutlig allokering kvv'!$B$2:$BX$550,MATCH(P$2,'Slutlig allokering kvv'!$B$1:$BX$1,0),FALSE)/1,0))</f>
        <v/>
      </c>
      <c r="Q213" t="str">
        <f>IF($D213="","",IFERROR(VLOOKUP($B213,Kraftvärmeprod!$B$1:$BX$550,MATCH(Q$2,Kraftvärmeprod!$B$1:$VX$1,0),FALSE)/1,0)-IFERROR(VLOOKUP($B213,'Slutlig allokering kvv'!$B$2:$BX$550,MATCH(Q$2,'Slutlig allokering kvv'!$B$1:$BX$1,0),FALSE)/1,0))</f>
        <v/>
      </c>
      <c r="R213" t="str">
        <f>IF($D213="","",IFERROR(VLOOKUP($B213,Kraftvärmeprod!$B$1:$BX$550,MATCH(R$2,Kraftvärmeprod!$B$1:$VX$1,0),FALSE)/1,0)-IFERROR(VLOOKUP($B213,'Slutlig allokering kvv'!$B$2:$BX$550,MATCH(R$2,'Slutlig allokering kvv'!$B$1:$BX$1,0),FALSE)/1,0))</f>
        <v/>
      </c>
      <c r="S213" t="str">
        <f>IF($D213="","",IFERROR(VLOOKUP($B213,Kraftvärmeprod!$B$1:$BX$550,MATCH(S$2,Kraftvärmeprod!$B$1:$VX$1,0),FALSE)/1,0)-IFERROR(VLOOKUP($B213,'Slutlig allokering kvv'!$B$2:$BX$550,MATCH(S$2,'Slutlig allokering kvv'!$B$1:$BX$1,0),FALSE)/1,0))</f>
        <v/>
      </c>
      <c r="T213" t="str">
        <f>IF($D213="","",IFERROR(VLOOKUP($B213,Kraftvärmeprod!$B$1:$BX$550,MATCH(T$2,Kraftvärmeprod!$B$1:$VX$1,0),FALSE)/1,0)-IFERROR(VLOOKUP($B213,'Slutlig allokering kvv'!$B$2:$BX$550,MATCH(T$2,'Slutlig allokering kvv'!$B$1:$BX$1,0),FALSE)/1,0))</f>
        <v/>
      </c>
      <c r="U213" t="str">
        <f>IF($D213="","",IFERROR(VLOOKUP($B213,Kraftvärmeprod!$B$1:$BX$550,MATCH(U$2,Kraftvärmeprod!$B$1:$VX$1,0),FALSE)/1,0)-IFERROR(VLOOKUP($B213,'Slutlig allokering kvv'!$B$2:$BX$550,MATCH(U$2,'Slutlig allokering kvv'!$B$1:$BX$1,0),FALSE)/1,0))</f>
        <v/>
      </c>
      <c r="V213" t="str">
        <f>IF($D213="","",IFERROR(VLOOKUP($B213,Kraftvärmeprod!$B$1:$BX$550,MATCH(V$2,Kraftvärmeprod!$B$1:$VX$1,0),FALSE)/1,0)-IFERROR(VLOOKUP($B213,'Slutlig allokering kvv'!$B$2:$BX$550,MATCH(V$2,'Slutlig allokering kvv'!$B$1:$BX$1,0),FALSE)/1,0))</f>
        <v/>
      </c>
      <c r="W213" t="str">
        <f>IF($D213="","",IFERROR(VLOOKUP($B213,Kraftvärmeprod!$B$1:$BX$550,MATCH(W$2,Kraftvärmeprod!$B$1:$VX$1,0),FALSE)/1,0)-IFERROR(VLOOKUP($B213,'Slutlig allokering kvv'!$B$2:$BX$550,MATCH(W$2,'Slutlig allokering kvv'!$B$1:$BX$1,0),FALSE)/1,0))</f>
        <v/>
      </c>
      <c r="X213" t="str">
        <f>IF($D213="","",IFERROR(VLOOKUP($B213,Kraftvärmeprod!$B$1:$BX$550,MATCH(X$2,Kraftvärmeprod!$B$1:$VX$1,0),FALSE)/1,0)-IFERROR(VLOOKUP($B213,'Slutlig allokering kvv'!$B$2:$BX$550,MATCH(X$2,'Slutlig allokering kvv'!$B$1:$BX$1,0),FALSE)/1,0))</f>
        <v/>
      </c>
      <c r="Y213" t="str">
        <f>IF($D213="","",IFERROR(VLOOKUP($B213,Kraftvärmeprod!$B$1:$BX$550,MATCH(Y$2,Kraftvärmeprod!$B$1:$VX$1,0),FALSE)/1,0)-IFERROR(VLOOKUP($B213,'Slutlig allokering kvv'!$B$2:$BX$550,MATCH(Y$2,'Slutlig allokering kvv'!$B$1:$BX$1,0),FALSE)/1,0))</f>
        <v/>
      </c>
      <c r="Z213" t="str">
        <f>IF($D213="","",IFERROR(VLOOKUP($B213,Kraftvärmeprod!$B$1:$BX$550,MATCH(Z$2,Kraftvärmeprod!$B$1:$VX$1,0),FALSE)/1,0)-IFERROR(VLOOKUP($B213,'Slutlig allokering kvv'!$B$2:$BX$550,MATCH(Z$2,'Slutlig allokering kvv'!$B$1:$BX$1,0),FALSE)/1,0))</f>
        <v/>
      </c>
      <c r="AA213" t="str">
        <f>IF($D213="","",IFERROR(VLOOKUP($B213,Kraftvärmeprod!$B$1:$BX$550,MATCH(AA$2,Kraftvärmeprod!$B$1:$VX$1,0),FALSE)/1,0)-IFERROR(VLOOKUP($B213,'Slutlig allokering kvv'!$B$2:$BX$550,MATCH(AA$2,'Slutlig allokering kvv'!$B$1:$BX$1,0),FALSE)/1,0))</f>
        <v/>
      </c>
      <c r="AB213" t="str">
        <f>IF($D213="","",IFERROR(VLOOKUP($B213,Kraftvärmeprod!$B$1:$BX$550,MATCH(AB$2,Kraftvärmeprod!$B$1:$VX$1,0),FALSE)/1,0)-IFERROR(VLOOKUP($B213,'Slutlig allokering kvv'!$B$2:$BX$550,MATCH(AB$2,'Slutlig allokering kvv'!$B$1:$BX$1,0),FALSE)/1,0))</f>
        <v/>
      </c>
      <c r="AC213" t="str">
        <f>IF($D213="","",IFERROR(VLOOKUP($B213,Kraftvärmeprod!$B$1:$BX$550,MATCH(AC$2,Kraftvärmeprod!$B$1:$VX$1,0),FALSE)/1,0)-IFERROR(VLOOKUP($B213,'Slutlig allokering kvv'!$B$2:$BX$550,MATCH(AC$2,'Slutlig allokering kvv'!$B$1:$BX$1,0),FALSE)/1,0))</f>
        <v/>
      </c>
      <c r="AE213" t="str">
        <f>IF($D213="","",IFERROR(VLOOKUP($B213,Miljö!$B$1:$E$550,MATCH("Hjälpel kraftvärme (GWh)",Miljö!$B$1:$E$1,0),FALSE)/1,0)-IFERROR(VLOOKUP($B213,'Slutlig allokering kvv'!$B$2:$BX$550,MATCH(AE$2,'Slutlig allokering kvv'!$B$1:$BX$1,0),FALSE)/1,0))</f>
        <v/>
      </c>
      <c r="AI213">
        <f t="shared" si="12"/>
        <v>0</v>
      </c>
      <c r="AK213">
        <f>IFERROR(VLOOKUP($B213,'Slutlig allokering kvv'!$B$2:$AX$550,MATCH("Summa slutlig allokerad tillförd energi (utan hjälpel och rökgaskondensering):",'Slutlig allokering kvv'!$B$1:$AX$1,0),FALSE)/1,"")</f>
        <v>0</v>
      </c>
      <c r="AM213" s="289" t="str">
        <f>IFERROR(1-VLOOKUP($B213,'Slutlig allokering kvv'!$B$2:$AX$550,MATCH("Andel av bränsle i kvv som allokerats till värme, exklusive rökgaskondensering och hjälpel",'Slutlig allokering kvv'!$B$1:$AX$1,0),FALSE),"")</f>
        <v/>
      </c>
      <c r="AO213" s="289" t="str">
        <f t="shared" si="13"/>
        <v/>
      </c>
      <c r="AP213" s="290" t="str">
        <f t="shared" si="14"/>
        <v/>
      </c>
      <c r="AQ213" s="290"/>
      <c r="AR213" s="239" t="str">
        <f t="shared" si="15"/>
        <v/>
      </c>
      <c r="AS213" s="290"/>
    </row>
    <row r="214" spans="1:45" x14ac:dyDescent="0.25">
      <c r="A214" s="2" t="str">
        <f>'Miljövärden för publ företag'!B216</f>
        <v>Skövde Värmeverk AB</v>
      </c>
      <c r="B214" s="2" t="str">
        <f>'Miljövärden för publ företag'!C216</f>
        <v>Timmersdala</v>
      </c>
      <c r="C214" t="str">
        <f>IFERROR(VLOOKUP($B214,Kraftvärmeprod!$B$1:$AH$479,MATCH(C$2,Kraftvärmeprod!$B$1:$AG$1,0),FALSE)/1,"")</f>
        <v/>
      </c>
      <c r="D214" t="str">
        <f>IFERROR(VLOOKUP($B214,Kraftvärmeprod!$B$1:$AH$479,MATCH(D$2,Kraftvärmeprod!$B$1:$AG$1,0),FALSE)/1,"")</f>
        <v/>
      </c>
      <c r="F214" t="str">
        <f>IF($D214="","",IFERROR(VLOOKUP($B214,Kraftvärmeprod!$B$1:$BX$550,MATCH(F$2,Kraftvärmeprod!$B$1:$VX$1,0),FALSE)/1,0)-IFERROR(VLOOKUP($B214,'Slutlig allokering kvv'!$B$2:$BX$550,MATCH(F$2,'Slutlig allokering kvv'!$B$1:$BX$1,0),FALSE)/1,0))</f>
        <v/>
      </c>
      <c r="G214" t="str">
        <f>IF($D214="","",IFERROR(VLOOKUP($B214,Kraftvärmeprod!$B$1:$BX$550,MATCH(G$2,Kraftvärmeprod!$B$1:$VX$1,0),FALSE)/1,0)-IFERROR(VLOOKUP($B214,'Slutlig allokering kvv'!$B$2:$BX$550,MATCH(G$2,'Slutlig allokering kvv'!$B$1:$BX$1,0),FALSE)/1,0))</f>
        <v/>
      </c>
      <c r="H214" t="str">
        <f>IF($D214="","",IFERROR(VLOOKUP($B214,Kraftvärmeprod!$B$1:$BX$550,MATCH(H$2,Kraftvärmeprod!$B$1:$VX$1,0),FALSE)/1,0)-IFERROR(VLOOKUP($B214,'Slutlig allokering kvv'!$B$2:$BX$550,MATCH(H$2,'Slutlig allokering kvv'!$B$1:$BX$1,0),FALSE)/1,0))</f>
        <v/>
      </c>
      <c r="I214" t="str">
        <f>IF($D214="","",IFERROR(VLOOKUP($B214,Kraftvärmeprod!$B$1:$BX$550,MATCH(I$2,Kraftvärmeprod!$B$1:$VX$1,0),FALSE)/1,0)-IFERROR(VLOOKUP($B214,'Slutlig allokering kvv'!$B$2:$BX$550,MATCH(I$2,'Slutlig allokering kvv'!$B$1:$BX$1,0),FALSE)/1,0))</f>
        <v/>
      </c>
      <c r="J214" t="str">
        <f>IF($D214="","",IFERROR(VLOOKUP($B214,Kraftvärmeprod!$B$1:$BX$550,MATCH(J$2,Kraftvärmeprod!$B$1:$VX$1,0),FALSE)/1,0)-IFERROR(VLOOKUP($B214,'Slutlig allokering kvv'!$B$2:$BX$550,MATCH(J$2,'Slutlig allokering kvv'!$B$1:$BX$1,0),FALSE)/1,0))</f>
        <v/>
      </c>
      <c r="K214" t="str">
        <f>IF($D214="","",IFERROR(VLOOKUP($B214,Kraftvärmeprod!$B$1:$BX$550,MATCH(K$2,Kraftvärmeprod!$B$1:$VX$1,0),FALSE)/1,0)-IFERROR(VLOOKUP($B214,'Slutlig allokering kvv'!$B$2:$BX$550,MATCH(K$2,'Slutlig allokering kvv'!$B$1:$BX$1,0),FALSE)/1,0))</f>
        <v/>
      </c>
      <c r="L214" t="str">
        <f>IF($D214="","",IFERROR(VLOOKUP($B214,Kraftvärmeprod!$B$1:$BX$550,MATCH(L$2,Kraftvärmeprod!$B$1:$VX$1,0),FALSE)/1,0)-IFERROR(VLOOKUP($B214,'Slutlig allokering kvv'!$B$2:$BX$550,MATCH(L$2,'Slutlig allokering kvv'!$B$1:$BX$1,0),FALSE)/1,0))</f>
        <v/>
      </c>
      <c r="M214" t="str">
        <f>IF($D214="","",IFERROR(VLOOKUP($B214,Kraftvärmeprod!$B$1:$BX$550,MATCH(M$2,Kraftvärmeprod!$B$1:$VX$1,0),FALSE)/1,0)-IFERROR(VLOOKUP($B214,'Slutlig allokering kvv'!$B$2:$BX$550,MATCH(M$2,'Slutlig allokering kvv'!$B$1:$BX$1,0),FALSE)/1,0))</f>
        <v/>
      </c>
      <c r="N214" t="str">
        <f>IF($D214="","",IFERROR(VLOOKUP($B214,Kraftvärmeprod!$B$1:$BX$550,MATCH(N$2,Kraftvärmeprod!$B$1:$VX$1,0),FALSE)/1,0)-IFERROR(VLOOKUP($B214,'Slutlig allokering kvv'!$B$2:$BX$550,MATCH(N$2,'Slutlig allokering kvv'!$B$1:$BX$1,0),FALSE)/1,0))</f>
        <v/>
      </c>
      <c r="O214" t="str">
        <f>IF($D214="","",IFERROR(VLOOKUP($B214,Kraftvärmeprod!$B$1:$BX$550,MATCH(O$2,Kraftvärmeprod!$B$1:$VX$1,0),FALSE)/1,0)-IFERROR(VLOOKUP($B214,'Slutlig allokering kvv'!$B$2:$BX$550,MATCH(O$2,'Slutlig allokering kvv'!$B$1:$BX$1,0),FALSE)/1,0))</f>
        <v/>
      </c>
      <c r="P214" t="str">
        <f>IF($D214="","",IFERROR(VLOOKUP($B214,Kraftvärmeprod!$B$1:$BX$550,MATCH(P$2,Kraftvärmeprod!$B$1:$VX$1,0),FALSE)/1,0)-IFERROR(VLOOKUP($B214,'Slutlig allokering kvv'!$B$2:$BX$550,MATCH(P$2,'Slutlig allokering kvv'!$B$1:$BX$1,0),FALSE)/1,0))</f>
        <v/>
      </c>
      <c r="Q214" t="str">
        <f>IF($D214="","",IFERROR(VLOOKUP($B214,Kraftvärmeprod!$B$1:$BX$550,MATCH(Q$2,Kraftvärmeprod!$B$1:$VX$1,0),FALSE)/1,0)-IFERROR(VLOOKUP($B214,'Slutlig allokering kvv'!$B$2:$BX$550,MATCH(Q$2,'Slutlig allokering kvv'!$B$1:$BX$1,0),FALSE)/1,0))</f>
        <v/>
      </c>
      <c r="R214" t="str">
        <f>IF($D214="","",IFERROR(VLOOKUP($B214,Kraftvärmeprod!$B$1:$BX$550,MATCH(R$2,Kraftvärmeprod!$B$1:$VX$1,0),FALSE)/1,0)-IFERROR(VLOOKUP($B214,'Slutlig allokering kvv'!$B$2:$BX$550,MATCH(R$2,'Slutlig allokering kvv'!$B$1:$BX$1,0),FALSE)/1,0))</f>
        <v/>
      </c>
      <c r="S214" t="str">
        <f>IF($D214="","",IFERROR(VLOOKUP($B214,Kraftvärmeprod!$B$1:$BX$550,MATCH(S$2,Kraftvärmeprod!$B$1:$VX$1,0),FALSE)/1,0)-IFERROR(VLOOKUP($B214,'Slutlig allokering kvv'!$B$2:$BX$550,MATCH(S$2,'Slutlig allokering kvv'!$B$1:$BX$1,0),FALSE)/1,0))</f>
        <v/>
      </c>
      <c r="T214" t="str">
        <f>IF($D214="","",IFERROR(VLOOKUP($B214,Kraftvärmeprod!$B$1:$BX$550,MATCH(T$2,Kraftvärmeprod!$B$1:$VX$1,0),FALSE)/1,0)-IFERROR(VLOOKUP($B214,'Slutlig allokering kvv'!$B$2:$BX$550,MATCH(T$2,'Slutlig allokering kvv'!$B$1:$BX$1,0),FALSE)/1,0))</f>
        <v/>
      </c>
      <c r="U214" t="str">
        <f>IF($D214="","",IFERROR(VLOOKUP($B214,Kraftvärmeprod!$B$1:$BX$550,MATCH(U$2,Kraftvärmeprod!$B$1:$VX$1,0),FALSE)/1,0)-IFERROR(VLOOKUP($B214,'Slutlig allokering kvv'!$B$2:$BX$550,MATCH(U$2,'Slutlig allokering kvv'!$B$1:$BX$1,0),FALSE)/1,0))</f>
        <v/>
      </c>
      <c r="V214" t="str">
        <f>IF($D214="","",IFERROR(VLOOKUP($B214,Kraftvärmeprod!$B$1:$BX$550,MATCH(V$2,Kraftvärmeprod!$B$1:$VX$1,0),FALSE)/1,0)-IFERROR(VLOOKUP($B214,'Slutlig allokering kvv'!$B$2:$BX$550,MATCH(V$2,'Slutlig allokering kvv'!$B$1:$BX$1,0),FALSE)/1,0))</f>
        <v/>
      </c>
      <c r="W214" t="str">
        <f>IF($D214="","",IFERROR(VLOOKUP($B214,Kraftvärmeprod!$B$1:$BX$550,MATCH(W$2,Kraftvärmeprod!$B$1:$VX$1,0),FALSE)/1,0)-IFERROR(VLOOKUP($B214,'Slutlig allokering kvv'!$B$2:$BX$550,MATCH(W$2,'Slutlig allokering kvv'!$B$1:$BX$1,0),FALSE)/1,0))</f>
        <v/>
      </c>
      <c r="X214" t="str">
        <f>IF($D214="","",IFERROR(VLOOKUP($B214,Kraftvärmeprod!$B$1:$BX$550,MATCH(X$2,Kraftvärmeprod!$B$1:$VX$1,0),FALSE)/1,0)-IFERROR(VLOOKUP($B214,'Slutlig allokering kvv'!$B$2:$BX$550,MATCH(X$2,'Slutlig allokering kvv'!$B$1:$BX$1,0),FALSE)/1,0))</f>
        <v/>
      </c>
      <c r="Y214" t="str">
        <f>IF($D214="","",IFERROR(VLOOKUP($B214,Kraftvärmeprod!$B$1:$BX$550,MATCH(Y$2,Kraftvärmeprod!$B$1:$VX$1,0),FALSE)/1,0)-IFERROR(VLOOKUP($B214,'Slutlig allokering kvv'!$B$2:$BX$550,MATCH(Y$2,'Slutlig allokering kvv'!$B$1:$BX$1,0),FALSE)/1,0))</f>
        <v/>
      </c>
      <c r="Z214" t="str">
        <f>IF($D214="","",IFERROR(VLOOKUP($B214,Kraftvärmeprod!$B$1:$BX$550,MATCH(Z$2,Kraftvärmeprod!$B$1:$VX$1,0),FALSE)/1,0)-IFERROR(VLOOKUP($B214,'Slutlig allokering kvv'!$B$2:$BX$550,MATCH(Z$2,'Slutlig allokering kvv'!$B$1:$BX$1,0),FALSE)/1,0))</f>
        <v/>
      </c>
      <c r="AA214" t="str">
        <f>IF($D214="","",IFERROR(VLOOKUP($B214,Kraftvärmeprod!$B$1:$BX$550,MATCH(AA$2,Kraftvärmeprod!$B$1:$VX$1,0),FALSE)/1,0)-IFERROR(VLOOKUP($B214,'Slutlig allokering kvv'!$B$2:$BX$550,MATCH(AA$2,'Slutlig allokering kvv'!$B$1:$BX$1,0),FALSE)/1,0))</f>
        <v/>
      </c>
      <c r="AB214" t="str">
        <f>IF($D214="","",IFERROR(VLOOKUP($B214,Kraftvärmeprod!$B$1:$BX$550,MATCH(AB$2,Kraftvärmeprod!$B$1:$VX$1,0),FALSE)/1,0)-IFERROR(VLOOKUP($B214,'Slutlig allokering kvv'!$B$2:$BX$550,MATCH(AB$2,'Slutlig allokering kvv'!$B$1:$BX$1,0),FALSE)/1,0))</f>
        <v/>
      </c>
      <c r="AC214" t="str">
        <f>IF($D214="","",IFERROR(VLOOKUP($B214,Kraftvärmeprod!$B$1:$BX$550,MATCH(AC$2,Kraftvärmeprod!$B$1:$VX$1,0),FALSE)/1,0)-IFERROR(VLOOKUP($B214,'Slutlig allokering kvv'!$B$2:$BX$550,MATCH(AC$2,'Slutlig allokering kvv'!$B$1:$BX$1,0),FALSE)/1,0))</f>
        <v/>
      </c>
      <c r="AE214" t="str">
        <f>IF($D214="","",IFERROR(VLOOKUP($B214,Miljö!$B$1:$E$550,MATCH("Hjälpel kraftvärme (GWh)",Miljö!$B$1:$E$1,0),FALSE)/1,0)-IFERROR(VLOOKUP($B214,'Slutlig allokering kvv'!$B$2:$BX$550,MATCH(AE$2,'Slutlig allokering kvv'!$B$1:$BX$1,0),FALSE)/1,0))</f>
        <v/>
      </c>
      <c r="AI214">
        <f t="shared" si="12"/>
        <v>0</v>
      </c>
      <c r="AK214">
        <f>IFERROR(VLOOKUP($B214,'Slutlig allokering kvv'!$B$2:$AX$550,MATCH("Summa slutlig allokerad tillförd energi (utan hjälpel och rökgaskondensering):",'Slutlig allokering kvv'!$B$1:$AX$1,0),FALSE)/1,"")</f>
        <v>0</v>
      </c>
      <c r="AM214" s="289" t="str">
        <f>IFERROR(1-VLOOKUP($B214,'Slutlig allokering kvv'!$B$2:$AX$550,MATCH("Andel av bränsle i kvv som allokerats till värme, exklusive rökgaskondensering och hjälpel",'Slutlig allokering kvv'!$B$1:$AX$1,0),FALSE),"")</f>
        <v/>
      </c>
      <c r="AO214" s="289" t="str">
        <f t="shared" si="13"/>
        <v/>
      </c>
      <c r="AP214" s="290" t="str">
        <f t="shared" si="14"/>
        <v/>
      </c>
      <c r="AQ214" s="290"/>
      <c r="AR214" s="239" t="str">
        <f t="shared" si="15"/>
        <v/>
      </c>
      <c r="AS214" s="290"/>
    </row>
    <row r="215" spans="1:45" x14ac:dyDescent="0.25">
      <c r="A215" s="2" t="str">
        <f>'Miljövärden för publ företag'!B217</f>
        <v>Smedjebacken Energi AB</v>
      </c>
      <c r="B215" s="2" t="str">
        <f>'Miljövärden för publ företag'!C217</f>
        <v>Smedjebacken</v>
      </c>
      <c r="C215" t="str">
        <f>IFERROR(VLOOKUP($B215,Kraftvärmeprod!$B$1:$AH$479,MATCH(C$2,Kraftvärmeprod!$B$1:$AG$1,0),FALSE)/1,"")</f>
        <v/>
      </c>
      <c r="D215" t="str">
        <f>IFERROR(VLOOKUP($B215,Kraftvärmeprod!$B$1:$AH$479,MATCH(D$2,Kraftvärmeprod!$B$1:$AG$1,0),FALSE)/1,"")</f>
        <v/>
      </c>
      <c r="F215" t="str">
        <f>IF($D215="","",IFERROR(VLOOKUP($B215,Kraftvärmeprod!$B$1:$BX$550,MATCH(F$2,Kraftvärmeprod!$B$1:$VX$1,0),FALSE)/1,0)-IFERROR(VLOOKUP($B215,'Slutlig allokering kvv'!$B$2:$BX$550,MATCH(F$2,'Slutlig allokering kvv'!$B$1:$BX$1,0),FALSE)/1,0))</f>
        <v/>
      </c>
      <c r="G215" t="str">
        <f>IF($D215="","",IFERROR(VLOOKUP($B215,Kraftvärmeprod!$B$1:$BX$550,MATCH(G$2,Kraftvärmeprod!$B$1:$VX$1,0),FALSE)/1,0)-IFERROR(VLOOKUP($B215,'Slutlig allokering kvv'!$B$2:$BX$550,MATCH(G$2,'Slutlig allokering kvv'!$B$1:$BX$1,0),FALSE)/1,0))</f>
        <v/>
      </c>
      <c r="H215" t="str">
        <f>IF($D215="","",IFERROR(VLOOKUP($B215,Kraftvärmeprod!$B$1:$BX$550,MATCH(H$2,Kraftvärmeprod!$B$1:$VX$1,0),FALSE)/1,0)-IFERROR(VLOOKUP($B215,'Slutlig allokering kvv'!$B$2:$BX$550,MATCH(H$2,'Slutlig allokering kvv'!$B$1:$BX$1,0),FALSE)/1,0))</f>
        <v/>
      </c>
      <c r="I215" t="str">
        <f>IF($D215="","",IFERROR(VLOOKUP($B215,Kraftvärmeprod!$B$1:$BX$550,MATCH(I$2,Kraftvärmeprod!$B$1:$VX$1,0),FALSE)/1,0)-IFERROR(VLOOKUP($B215,'Slutlig allokering kvv'!$B$2:$BX$550,MATCH(I$2,'Slutlig allokering kvv'!$B$1:$BX$1,0),FALSE)/1,0))</f>
        <v/>
      </c>
      <c r="J215" t="str">
        <f>IF($D215="","",IFERROR(VLOOKUP($B215,Kraftvärmeprod!$B$1:$BX$550,MATCH(J$2,Kraftvärmeprod!$B$1:$VX$1,0),FALSE)/1,0)-IFERROR(VLOOKUP($B215,'Slutlig allokering kvv'!$B$2:$BX$550,MATCH(J$2,'Slutlig allokering kvv'!$B$1:$BX$1,0),FALSE)/1,0))</f>
        <v/>
      </c>
      <c r="K215" t="str">
        <f>IF($D215="","",IFERROR(VLOOKUP($B215,Kraftvärmeprod!$B$1:$BX$550,MATCH(K$2,Kraftvärmeprod!$B$1:$VX$1,0),FALSE)/1,0)-IFERROR(VLOOKUP($B215,'Slutlig allokering kvv'!$B$2:$BX$550,MATCH(K$2,'Slutlig allokering kvv'!$B$1:$BX$1,0),FALSE)/1,0))</f>
        <v/>
      </c>
      <c r="L215" t="str">
        <f>IF($D215="","",IFERROR(VLOOKUP($B215,Kraftvärmeprod!$B$1:$BX$550,MATCH(L$2,Kraftvärmeprod!$B$1:$VX$1,0),FALSE)/1,0)-IFERROR(VLOOKUP($B215,'Slutlig allokering kvv'!$B$2:$BX$550,MATCH(L$2,'Slutlig allokering kvv'!$B$1:$BX$1,0),FALSE)/1,0))</f>
        <v/>
      </c>
      <c r="M215" t="str">
        <f>IF($D215="","",IFERROR(VLOOKUP($B215,Kraftvärmeprod!$B$1:$BX$550,MATCH(M$2,Kraftvärmeprod!$B$1:$VX$1,0),FALSE)/1,0)-IFERROR(VLOOKUP($B215,'Slutlig allokering kvv'!$B$2:$BX$550,MATCH(M$2,'Slutlig allokering kvv'!$B$1:$BX$1,0),FALSE)/1,0))</f>
        <v/>
      </c>
      <c r="N215" t="str">
        <f>IF($D215="","",IFERROR(VLOOKUP($B215,Kraftvärmeprod!$B$1:$BX$550,MATCH(N$2,Kraftvärmeprod!$B$1:$VX$1,0),FALSE)/1,0)-IFERROR(VLOOKUP($B215,'Slutlig allokering kvv'!$B$2:$BX$550,MATCH(N$2,'Slutlig allokering kvv'!$B$1:$BX$1,0),FALSE)/1,0))</f>
        <v/>
      </c>
      <c r="O215" t="str">
        <f>IF($D215="","",IFERROR(VLOOKUP($B215,Kraftvärmeprod!$B$1:$BX$550,MATCH(O$2,Kraftvärmeprod!$B$1:$VX$1,0),FALSE)/1,0)-IFERROR(VLOOKUP($B215,'Slutlig allokering kvv'!$B$2:$BX$550,MATCH(O$2,'Slutlig allokering kvv'!$B$1:$BX$1,0),FALSE)/1,0))</f>
        <v/>
      </c>
      <c r="P215" t="str">
        <f>IF($D215="","",IFERROR(VLOOKUP($B215,Kraftvärmeprod!$B$1:$BX$550,MATCH(P$2,Kraftvärmeprod!$B$1:$VX$1,0),FALSE)/1,0)-IFERROR(VLOOKUP($B215,'Slutlig allokering kvv'!$B$2:$BX$550,MATCH(P$2,'Slutlig allokering kvv'!$B$1:$BX$1,0),FALSE)/1,0))</f>
        <v/>
      </c>
      <c r="Q215" t="str">
        <f>IF($D215="","",IFERROR(VLOOKUP($B215,Kraftvärmeprod!$B$1:$BX$550,MATCH(Q$2,Kraftvärmeprod!$B$1:$VX$1,0),FALSE)/1,0)-IFERROR(VLOOKUP($B215,'Slutlig allokering kvv'!$B$2:$BX$550,MATCH(Q$2,'Slutlig allokering kvv'!$B$1:$BX$1,0),FALSE)/1,0))</f>
        <v/>
      </c>
      <c r="R215" t="str">
        <f>IF($D215="","",IFERROR(VLOOKUP($B215,Kraftvärmeprod!$B$1:$BX$550,MATCH(R$2,Kraftvärmeprod!$B$1:$VX$1,0),FALSE)/1,0)-IFERROR(VLOOKUP($B215,'Slutlig allokering kvv'!$B$2:$BX$550,MATCH(R$2,'Slutlig allokering kvv'!$B$1:$BX$1,0),FALSE)/1,0))</f>
        <v/>
      </c>
      <c r="S215" t="str">
        <f>IF($D215="","",IFERROR(VLOOKUP($B215,Kraftvärmeprod!$B$1:$BX$550,MATCH(S$2,Kraftvärmeprod!$B$1:$VX$1,0),FALSE)/1,0)-IFERROR(VLOOKUP($B215,'Slutlig allokering kvv'!$B$2:$BX$550,MATCH(S$2,'Slutlig allokering kvv'!$B$1:$BX$1,0),FALSE)/1,0))</f>
        <v/>
      </c>
      <c r="T215" t="str">
        <f>IF($D215="","",IFERROR(VLOOKUP($B215,Kraftvärmeprod!$B$1:$BX$550,MATCH(T$2,Kraftvärmeprod!$B$1:$VX$1,0),FALSE)/1,0)-IFERROR(VLOOKUP($B215,'Slutlig allokering kvv'!$B$2:$BX$550,MATCH(T$2,'Slutlig allokering kvv'!$B$1:$BX$1,0),FALSE)/1,0))</f>
        <v/>
      </c>
      <c r="U215" t="str">
        <f>IF($D215="","",IFERROR(VLOOKUP($B215,Kraftvärmeprod!$B$1:$BX$550,MATCH(U$2,Kraftvärmeprod!$B$1:$VX$1,0),FALSE)/1,0)-IFERROR(VLOOKUP($B215,'Slutlig allokering kvv'!$B$2:$BX$550,MATCH(U$2,'Slutlig allokering kvv'!$B$1:$BX$1,0),FALSE)/1,0))</f>
        <v/>
      </c>
      <c r="V215" t="str">
        <f>IF($D215="","",IFERROR(VLOOKUP($B215,Kraftvärmeprod!$B$1:$BX$550,MATCH(V$2,Kraftvärmeprod!$B$1:$VX$1,0),FALSE)/1,0)-IFERROR(VLOOKUP($B215,'Slutlig allokering kvv'!$B$2:$BX$550,MATCH(V$2,'Slutlig allokering kvv'!$B$1:$BX$1,0),FALSE)/1,0))</f>
        <v/>
      </c>
      <c r="W215" t="str">
        <f>IF($D215="","",IFERROR(VLOOKUP($B215,Kraftvärmeprod!$B$1:$BX$550,MATCH(W$2,Kraftvärmeprod!$B$1:$VX$1,0),FALSE)/1,0)-IFERROR(VLOOKUP($B215,'Slutlig allokering kvv'!$B$2:$BX$550,MATCH(W$2,'Slutlig allokering kvv'!$B$1:$BX$1,0),FALSE)/1,0))</f>
        <v/>
      </c>
      <c r="X215" t="str">
        <f>IF($D215="","",IFERROR(VLOOKUP($B215,Kraftvärmeprod!$B$1:$BX$550,MATCH(X$2,Kraftvärmeprod!$B$1:$VX$1,0),FALSE)/1,0)-IFERROR(VLOOKUP($B215,'Slutlig allokering kvv'!$B$2:$BX$550,MATCH(X$2,'Slutlig allokering kvv'!$B$1:$BX$1,0),FALSE)/1,0))</f>
        <v/>
      </c>
      <c r="Y215" t="str">
        <f>IF($D215="","",IFERROR(VLOOKUP($B215,Kraftvärmeprod!$B$1:$BX$550,MATCH(Y$2,Kraftvärmeprod!$B$1:$VX$1,0),FALSE)/1,0)-IFERROR(VLOOKUP($B215,'Slutlig allokering kvv'!$B$2:$BX$550,MATCH(Y$2,'Slutlig allokering kvv'!$B$1:$BX$1,0),FALSE)/1,0))</f>
        <v/>
      </c>
      <c r="Z215" t="str">
        <f>IF($D215="","",IFERROR(VLOOKUP($B215,Kraftvärmeprod!$B$1:$BX$550,MATCH(Z$2,Kraftvärmeprod!$B$1:$VX$1,0),FALSE)/1,0)-IFERROR(VLOOKUP($B215,'Slutlig allokering kvv'!$B$2:$BX$550,MATCH(Z$2,'Slutlig allokering kvv'!$B$1:$BX$1,0),FALSE)/1,0))</f>
        <v/>
      </c>
      <c r="AA215" t="str">
        <f>IF($D215="","",IFERROR(VLOOKUP($B215,Kraftvärmeprod!$B$1:$BX$550,MATCH(AA$2,Kraftvärmeprod!$B$1:$VX$1,0),FALSE)/1,0)-IFERROR(VLOOKUP($B215,'Slutlig allokering kvv'!$B$2:$BX$550,MATCH(AA$2,'Slutlig allokering kvv'!$B$1:$BX$1,0),FALSE)/1,0))</f>
        <v/>
      </c>
      <c r="AB215" t="str">
        <f>IF($D215="","",IFERROR(VLOOKUP($B215,Kraftvärmeprod!$B$1:$BX$550,MATCH(AB$2,Kraftvärmeprod!$B$1:$VX$1,0),FALSE)/1,0)-IFERROR(VLOOKUP($B215,'Slutlig allokering kvv'!$B$2:$BX$550,MATCH(AB$2,'Slutlig allokering kvv'!$B$1:$BX$1,0),FALSE)/1,0))</f>
        <v/>
      </c>
      <c r="AC215" t="str">
        <f>IF($D215="","",IFERROR(VLOOKUP($B215,Kraftvärmeprod!$B$1:$BX$550,MATCH(AC$2,Kraftvärmeprod!$B$1:$VX$1,0),FALSE)/1,0)-IFERROR(VLOOKUP($B215,'Slutlig allokering kvv'!$B$2:$BX$550,MATCH(AC$2,'Slutlig allokering kvv'!$B$1:$BX$1,0),FALSE)/1,0))</f>
        <v/>
      </c>
      <c r="AE215" t="str">
        <f>IF($D215="","",IFERROR(VLOOKUP($B215,Miljö!$B$1:$E$550,MATCH("Hjälpel kraftvärme (GWh)",Miljö!$B$1:$E$1,0),FALSE)/1,0)-IFERROR(VLOOKUP($B215,'Slutlig allokering kvv'!$B$2:$BX$550,MATCH(AE$2,'Slutlig allokering kvv'!$B$1:$BX$1,0),FALSE)/1,0))</f>
        <v/>
      </c>
      <c r="AI215">
        <f t="shared" si="12"/>
        <v>0</v>
      </c>
      <c r="AK215">
        <f>IFERROR(VLOOKUP($B215,'Slutlig allokering kvv'!$B$2:$AX$550,MATCH("Summa slutlig allokerad tillförd energi (utan hjälpel och rökgaskondensering):",'Slutlig allokering kvv'!$B$1:$AX$1,0),FALSE)/1,"")</f>
        <v>0</v>
      </c>
      <c r="AM215" s="289" t="str">
        <f>IFERROR(1-VLOOKUP($B215,'Slutlig allokering kvv'!$B$2:$AX$550,MATCH("Andel av bränsle i kvv som allokerats till värme, exklusive rökgaskondensering och hjälpel",'Slutlig allokering kvv'!$B$1:$AX$1,0),FALSE),"")</f>
        <v/>
      </c>
      <c r="AO215" s="289" t="str">
        <f t="shared" si="13"/>
        <v/>
      </c>
      <c r="AP215" s="290" t="str">
        <f t="shared" si="14"/>
        <v/>
      </c>
      <c r="AQ215" s="290"/>
      <c r="AR215" s="239" t="str">
        <f t="shared" si="15"/>
        <v/>
      </c>
      <c r="AS215" s="290"/>
    </row>
    <row r="216" spans="1:45" x14ac:dyDescent="0.25">
      <c r="A216" s="2" t="str">
        <f>'Miljövärden för publ företag'!B218</f>
        <v>Smedjebacken Energi AB</v>
      </c>
      <c r="B216" s="2" t="str">
        <f>'Miljövärden för publ företag'!C218</f>
        <v>Söderbärke</v>
      </c>
      <c r="C216" t="str">
        <f>IFERROR(VLOOKUP($B216,Kraftvärmeprod!$B$1:$AH$479,MATCH(C$2,Kraftvärmeprod!$B$1:$AG$1,0),FALSE)/1,"")</f>
        <v/>
      </c>
      <c r="D216" t="str">
        <f>IFERROR(VLOOKUP($B216,Kraftvärmeprod!$B$1:$AH$479,MATCH(D$2,Kraftvärmeprod!$B$1:$AG$1,0),FALSE)/1,"")</f>
        <v/>
      </c>
      <c r="F216" t="str">
        <f>IF($D216="","",IFERROR(VLOOKUP($B216,Kraftvärmeprod!$B$1:$BX$550,MATCH(F$2,Kraftvärmeprod!$B$1:$VX$1,0),FALSE)/1,0)-IFERROR(VLOOKUP($B216,'Slutlig allokering kvv'!$B$2:$BX$550,MATCH(F$2,'Slutlig allokering kvv'!$B$1:$BX$1,0),FALSE)/1,0))</f>
        <v/>
      </c>
      <c r="G216" t="str">
        <f>IF($D216="","",IFERROR(VLOOKUP($B216,Kraftvärmeprod!$B$1:$BX$550,MATCH(G$2,Kraftvärmeprod!$B$1:$VX$1,0),FALSE)/1,0)-IFERROR(VLOOKUP($B216,'Slutlig allokering kvv'!$B$2:$BX$550,MATCH(G$2,'Slutlig allokering kvv'!$B$1:$BX$1,0),FALSE)/1,0))</f>
        <v/>
      </c>
      <c r="H216" t="str">
        <f>IF($D216="","",IFERROR(VLOOKUP($B216,Kraftvärmeprod!$B$1:$BX$550,MATCH(H$2,Kraftvärmeprod!$B$1:$VX$1,0),FALSE)/1,0)-IFERROR(VLOOKUP($B216,'Slutlig allokering kvv'!$B$2:$BX$550,MATCH(H$2,'Slutlig allokering kvv'!$B$1:$BX$1,0),FALSE)/1,0))</f>
        <v/>
      </c>
      <c r="I216" t="str">
        <f>IF($D216="","",IFERROR(VLOOKUP($B216,Kraftvärmeprod!$B$1:$BX$550,MATCH(I$2,Kraftvärmeprod!$B$1:$VX$1,0),FALSE)/1,0)-IFERROR(VLOOKUP($B216,'Slutlig allokering kvv'!$B$2:$BX$550,MATCH(I$2,'Slutlig allokering kvv'!$B$1:$BX$1,0),FALSE)/1,0))</f>
        <v/>
      </c>
      <c r="J216" t="str">
        <f>IF($D216="","",IFERROR(VLOOKUP($B216,Kraftvärmeprod!$B$1:$BX$550,MATCH(J$2,Kraftvärmeprod!$B$1:$VX$1,0),FALSE)/1,0)-IFERROR(VLOOKUP($B216,'Slutlig allokering kvv'!$B$2:$BX$550,MATCH(J$2,'Slutlig allokering kvv'!$B$1:$BX$1,0),FALSE)/1,0))</f>
        <v/>
      </c>
      <c r="K216" t="str">
        <f>IF($D216="","",IFERROR(VLOOKUP($B216,Kraftvärmeprod!$B$1:$BX$550,MATCH(K$2,Kraftvärmeprod!$B$1:$VX$1,0),FALSE)/1,0)-IFERROR(VLOOKUP($B216,'Slutlig allokering kvv'!$B$2:$BX$550,MATCH(K$2,'Slutlig allokering kvv'!$B$1:$BX$1,0),FALSE)/1,0))</f>
        <v/>
      </c>
      <c r="L216" t="str">
        <f>IF($D216="","",IFERROR(VLOOKUP($B216,Kraftvärmeprod!$B$1:$BX$550,MATCH(L$2,Kraftvärmeprod!$B$1:$VX$1,0),FALSE)/1,0)-IFERROR(VLOOKUP($B216,'Slutlig allokering kvv'!$B$2:$BX$550,MATCH(L$2,'Slutlig allokering kvv'!$B$1:$BX$1,0),FALSE)/1,0))</f>
        <v/>
      </c>
      <c r="M216" t="str">
        <f>IF($D216="","",IFERROR(VLOOKUP($B216,Kraftvärmeprod!$B$1:$BX$550,MATCH(M$2,Kraftvärmeprod!$B$1:$VX$1,0),FALSE)/1,0)-IFERROR(VLOOKUP($B216,'Slutlig allokering kvv'!$B$2:$BX$550,MATCH(M$2,'Slutlig allokering kvv'!$B$1:$BX$1,0),FALSE)/1,0))</f>
        <v/>
      </c>
      <c r="N216" t="str">
        <f>IF($D216="","",IFERROR(VLOOKUP($B216,Kraftvärmeprod!$B$1:$BX$550,MATCH(N$2,Kraftvärmeprod!$B$1:$VX$1,0),FALSE)/1,0)-IFERROR(VLOOKUP($B216,'Slutlig allokering kvv'!$B$2:$BX$550,MATCH(N$2,'Slutlig allokering kvv'!$B$1:$BX$1,0),FALSE)/1,0))</f>
        <v/>
      </c>
      <c r="O216" t="str">
        <f>IF($D216="","",IFERROR(VLOOKUP($B216,Kraftvärmeprod!$B$1:$BX$550,MATCH(O$2,Kraftvärmeprod!$B$1:$VX$1,0),FALSE)/1,0)-IFERROR(VLOOKUP($B216,'Slutlig allokering kvv'!$B$2:$BX$550,MATCH(O$2,'Slutlig allokering kvv'!$B$1:$BX$1,0),FALSE)/1,0))</f>
        <v/>
      </c>
      <c r="P216" t="str">
        <f>IF($D216="","",IFERROR(VLOOKUP($B216,Kraftvärmeprod!$B$1:$BX$550,MATCH(P$2,Kraftvärmeprod!$B$1:$VX$1,0),FALSE)/1,0)-IFERROR(VLOOKUP($B216,'Slutlig allokering kvv'!$B$2:$BX$550,MATCH(P$2,'Slutlig allokering kvv'!$B$1:$BX$1,0),FALSE)/1,0))</f>
        <v/>
      </c>
      <c r="Q216" t="str">
        <f>IF($D216="","",IFERROR(VLOOKUP($B216,Kraftvärmeprod!$B$1:$BX$550,MATCH(Q$2,Kraftvärmeprod!$B$1:$VX$1,0),FALSE)/1,0)-IFERROR(VLOOKUP($B216,'Slutlig allokering kvv'!$B$2:$BX$550,MATCH(Q$2,'Slutlig allokering kvv'!$B$1:$BX$1,0),FALSE)/1,0))</f>
        <v/>
      </c>
      <c r="R216" t="str">
        <f>IF($D216="","",IFERROR(VLOOKUP($B216,Kraftvärmeprod!$B$1:$BX$550,MATCH(R$2,Kraftvärmeprod!$B$1:$VX$1,0),FALSE)/1,0)-IFERROR(VLOOKUP($B216,'Slutlig allokering kvv'!$B$2:$BX$550,MATCH(R$2,'Slutlig allokering kvv'!$B$1:$BX$1,0),FALSE)/1,0))</f>
        <v/>
      </c>
      <c r="S216" t="str">
        <f>IF($D216="","",IFERROR(VLOOKUP($B216,Kraftvärmeprod!$B$1:$BX$550,MATCH(S$2,Kraftvärmeprod!$B$1:$VX$1,0),FALSE)/1,0)-IFERROR(VLOOKUP($B216,'Slutlig allokering kvv'!$B$2:$BX$550,MATCH(S$2,'Slutlig allokering kvv'!$B$1:$BX$1,0),FALSE)/1,0))</f>
        <v/>
      </c>
      <c r="T216" t="str">
        <f>IF($D216="","",IFERROR(VLOOKUP($B216,Kraftvärmeprod!$B$1:$BX$550,MATCH(T$2,Kraftvärmeprod!$B$1:$VX$1,0),FALSE)/1,0)-IFERROR(VLOOKUP($B216,'Slutlig allokering kvv'!$B$2:$BX$550,MATCH(T$2,'Slutlig allokering kvv'!$B$1:$BX$1,0),FALSE)/1,0))</f>
        <v/>
      </c>
      <c r="U216" t="str">
        <f>IF($D216="","",IFERROR(VLOOKUP($B216,Kraftvärmeprod!$B$1:$BX$550,MATCH(U$2,Kraftvärmeprod!$B$1:$VX$1,0),FALSE)/1,0)-IFERROR(VLOOKUP($B216,'Slutlig allokering kvv'!$B$2:$BX$550,MATCH(U$2,'Slutlig allokering kvv'!$B$1:$BX$1,0),FALSE)/1,0))</f>
        <v/>
      </c>
      <c r="V216" t="str">
        <f>IF($D216="","",IFERROR(VLOOKUP($B216,Kraftvärmeprod!$B$1:$BX$550,MATCH(V$2,Kraftvärmeprod!$B$1:$VX$1,0),FALSE)/1,0)-IFERROR(VLOOKUP($B216,'Slutlig allokering kvv'!$B$2:$BX$550,MATCH(V$2,'Slutlig allokering kvv'!$B$1:$BX$1,0),FALSE)/1,0))</f>
        <v/>
      </c>
      <c r="W216" t="str">
        <f>IF($D216="","",IFERROR(VLOOKUP($B216,Kraftvärmeprod!$B$1:$BX$550,MATCH(W$2,Kraftvärmeprod!$B$1:$VX$1,0),FALSE)/1,0)-IFERROR(VLOOKUP($B216,'Slutlig allokering kvv'!$B$2:$BX$550,MATCH(W$2,'Slutlig allokering kvv'!$B$1:$BX$1,0),FALSE)/1,0))</f>
        <v/>
      </c>
      <c r="X216" t="str">
        <f>IF($D216="","",IFERROR(VLOOKUP($B216,Kraftvärmeprod!$B$1:$BX$550,MATCH(X$2,Kraftvärmeprod!$B$1:$VX$1,0),FALSE)/1,0)-IFERROR(VLOOKUP($B216,'Slutlig allokering kvv'!$B$2:$BX$550,MATCH(X$2,'Slutlig allokering kvv'!$B$1:$BX$1,0),FALSE)/1,0))</f>
        <v/>
      </c>
      <c r="Y216" t="str">
        <f>IF($D216="","",IFERROR(VLOOKUP($B216,Kraftvärmeprod!$B$1:$BX$550,MATCH(Y$2,Kraftvärmeprod!$B$1:$VX$1,0),FALSE)/1,0)-IFERROR(VLOOKUP($B216,'Slutlig allokering kvv'!$B$2:$BX$550,MATCH(Y$2,'Slutlig allokering kvv'!$B$1:$BX$1,0),FALSE)/1,0))</f>
        <v/>
      </c>
      <c r="Z216" t="str">
        <f>IF($D216="","",IFERROR(VLOOKUP($B216,Kraftvärmeprod!$B$1:$BX$550,MATCH(Z$2,Kraftvärmeprod!$B$1:$VX$1,0),FALSE)/1,0)-IFERROR(VLOOKUP($B216,'Slutlig allokering kvv'!$B$2:$BX$550,MATCH(Z$2,'Slutlig allokering kvv'!$B$1:$BX$1,0),FALSE)/1,0))</f>
        <v/>
      </c>
      <c r="AA216" t="str">
        <f>IF($D216="","",IFERROR(VLOOKUP($B216,Kraftvärmeprod!$B$1:$BX$550,MATCH(AA$2,Kraftvärmeprod!$B$1:$VX$1,0),FALSE)/1,0)-IFERROR(VLOOKUP($B216,'Slutlig allokering kvv'!$B$2:$BX$550,MATCH(AA$2,'Slutlig allokering kvv'!$B$1:$BX$1,0),FALSE)/1,0))</f>
        <v/>
      </c>
      <c r="AB216" t="str">
        <f>IF($D216="","",IFERROR(VLOOKUP($B216,Kraftvärmeprod!$B$1:$BX$550,MATCH(AB$2,Kraftvärmeprod!$B$1:$VX$1,0),FALSE)/1,0)-IFERROR(VLOOKUP($B216,'Slutlig allokering kvv'!$B$2:$BX$550,MATCH(AB$2,'Slutlig allokering kvv'!$B$1:$BX$1,0),FALSE)/1,0))</f>
        <v/>
      </c>
      <c r="AC216" t="str">
        <f>IF($D216="","",IFERROR(VLOOKUP($B216,Kraftvärmeprod!$B$1:$BX$550,MATCH(AC$2,Kraftvärmeprod!$B$1:$VX$1,0),FALSE)/1,0)-IFERROR(VLOOKUP($B216,'Slutlig allokering kvv'!$B$2:$BX$550,MATCH(AC$2,'Slutlig allokering kvv'!$B$1:$BX$1,0),FALSE)/1,0))</f>
        <v/>
      </c>
      <c r="AE216" t="str">
        <f>IF($D216="","",IFERROR(VLOOKUP($B216,Miljö!$B$1:$E$550,MATCH("Hjälpel kraftvärme (GWh)",Miljö!$B$1:$E$1,0),FALSE)/1,0)-IFERROR(VLOOKUP($B216,'Slutlig allokering kvv'!$B$2:$BX$550,MATCH(AE$2,'Slutlig allokering kvv'!$B$1:$BX$1,0),FALSE)/1,0))</f>
        <v/>
      </c>
      <c r="AI216">
        <f t="shared" si="12"/>
        <v>0</v>
      </c>
      <c r="AK216">
        <f>IFERROR(VLOOKUP($B216,'Slutlig allokering kvv'!$B$2:$AX$550,MATCH("Summa slutlig allokerad tillförd energi (utan hjälpel och rökgaskondensering):",'Slutlig allokering kvv'!$B$1:$AX$1,0),FALSE)/1,"")</f>
        <v>0</v>
      </c>
      <c r="AM216" s="289" t="str">
        <f>IFERROR(1-VLOOKUP($B216,'Slutlig allokering kvv'!$B$2:$AX$550,MATCH("Andel av bränsle i kvv som allokerats till värme, exklusive rökgaskondensering och hjälpel",'Slutlig allokering kvv'!$B$1:$AX$1,0),FALSE),"")</f>
        <v/>
      </c>
      <c r="AO216" s="289" t="str">
        <f t="shared" si="13"/>
        <v/>
      </c>
      <c r="AP216" s="290" t="str">
        <f t="shared" si="14"/>
        <v/>
      </c>
      <c r="AQ216" s="290"/>
      <c r="AR216" s="239" t="str">
        <f t="shared" si="15"/>
        <v/>
      </c>
      <c r="AS216" s="290"/>
    </row>
    <row r="217" spans="1:45" x14ac:dyDescent="0.25">
      <c r="A217" s="2" t="str">
        <f>'Miljövärden för publ företag'!B219</f>
        <v>Sollentuna Energi och Miljö AB</v>
      </c>
      <c r="B217" s="2" t="str">
        <f>'Miljövärden för publ företag'!C219</f>
        <v>Sollentuna</v>
      </c>
      <c r="C217" t="str">
        <f>IFERROR(VLOOKUP($B217,Kraftvärmeprod!$B$1:$AH$479,MATCH(C$2,Kraftvärmeprod!$B$1:$AG$1,0),FALSE)/1,"")</f>
        <v/>
      </c>
      <c r="D217" t="str">
        <f>IFERROR(VLOOKUP($B217,Kraftvärmeprod!$B$1:$AH$479,MATCH(D$2,Kraftvärmeprod!$B$1:$AG$1,0),FALSE)/1,"")</f>
        <v/>
      </c>
      <c r="F217" t="str">
        <f>IF($D217="","",IFERROR(VLOOKUP($B217,Kraftvärmeprod!$B$1:$BX$550,MATCH(F$2,Kraftvärmeprod!$B$1:$VX$1,0),FALSE)/1,0)-IFERROR(VLOOKUP($B217,'Slutlig allokering kvv'!$B$2:$BX$550,MATCH(F$2,'Slutlig allokering kvv'!$B$1:$BX$1,0),FALSE)/1,0))</f>
        <v/>
      </c>
      <c r="G217" t="str">
        <f>IF($D217="","",IFERROR(VLOOKUP($B217,Kraftvärmeprod!$B$1:$BX$550,MATCH(G$2,Kraftvärmeprod!$B$1:$VX$1,0),FALSE)/1,0)-IFERROR(VLOOKUP($B217,'Slutlig allokering kvv'!$B$2:$BX$550,MATCH(G$2,'Slutlig allokering kvv'!$B$1:$BX$1,0),FALSE)/1,0))</f>
        <v/>
      </c>
      <c r="H217" t="str">
        <f>IF($D217="","",IFERROR(VLOOKUP($B217,Kraftvärmeprod!$B$1:$BX$550,MATCH(H$2,Kraftvärmeprod!$B$1:$VX$1,0),FALSE)/1,0)-IFERROR(VLOOKUP($B217,'Slutlig allokering kvv'!$B$2:$BX$550,MATCH(H$2,'Slutlig allokering kvv'!$B$1:$BX$1,0),FALSE)/1,0))</f>
        <v/>
      </c>
      <c r="I217" t="str">
        <f>IF($D217="","",IFERROR(VLOOKUP($B217,Kraftvärmeprod!$B$1:$BX$550,MATCH(I$2,Kraftvärmeprod!$B$1:$VX$1,0),FALSE)/1,0)-IFERROR(VLOOKUP($B217,'Slutlig allokering kvv'!$B$2:$BX$550,MATCH(I$2,'Slutlig allokering kvv'!$B$1:$BX$1,0),FALSE)/1,0))</f>
        <v/>
      </c>
      <c r="J217" t="str">
        <f>IF($D217="","",IFERROR(VLOOKUP($B217,Kraftvärmeprod!$B$1:$BX$550,MATCH(J$2,Kraftvärmeprod!$B$1:$VX$1,0),FALSE)/1,0)-IFERROR(VLOOKUP($B217,'Slutlig allokering kvv'!$B$2:$BX$550,MATCH(J$2,'Slutlig allokering kvv'!$B$1:$BX$1,0),FALSE)/1,0))</f>
        <v/>
      </c>
      <c r="K217" t="str">
        <f>IF($D217="","",IFERROR(VLOOKUP($B217,Kraftvärmeprod!$B$1:$BX$550,MATCH(K$2,Kraftvärmeprod!$B$1:$VX$1,0),FALSE)/1,0)-IFERROR(VLOOKUP($B217,'Slutlig allokering kvv'!$B$2:$BX$550,MATCH(K$2,'Slutlig allokering kvv'!$B$1:$BX$1,0),FALSE)/1,0))</f>
        <v/>
      </c>
      <c r="L217" t="str">
        <f>IF($D217="","",IFERROR(VLOOKUP($B217,Kraftvärmeprod!$B$1:$BX$550,MATCH(L$2,Kraftvärmeprod!$B$1:$VX$1,0),FALSE)/1,0)-IFERROR(VLOOKUP($B217,'Slutlig allokering kvv'!$B$2:$BX$550,MATCH(L$2,'Slutlig allokering kvv'!$B$1:$BX$1,0),FALSE)/1,0))</f>
        <v/>
      </c>
      <c r="M217" t="str">
        <f>IF($D217="","",IFERROR(VLOOKUP($B217,Kraftvärmeprod!$B$1:$BX$550,MATCH(M$2,Kraftvärmeprod!$B$1:$VX$1,0),FALSE)/1,0)-IFERROR(VLOOKUP($B217,'Slutlig allokering kvv'!$B$2:$BX$550,MATCH(M$2,'Slutlig allokering kvv'!$B$1:$BX$1,0),FALSE)/1,0))</f>
        <v/>
      </c>
      <c r="N217" t="str">
        <f>IF($D217="","",IFERROR(VLOOKUP($B217,Kraftvärmeprod!$B$1:$BX$550,MATCH(N$2,Kraftvärmeprod!$B$1:$VX$1,0),FALSE)/1,0)-IFERROR(VLOOKUP($B217,'Slutlig allokering kvv'!$B$2:$BX$550,MATCH(N$2,'Slutlig allokering kvv'!$B$1:$BX$1,0),FALSE)/1,0))</f>
        <v/>
      </c>
      <c r="O217" t="str">
        <f>IF($D217="","",IFERROR(VLOOKUP($B217,Kraftvärmeprod!$B$1:$BX$550,MATCH(O$2,Kraftvärmeprod!$B$1:$VX$1,0),FALSE)/1,0)-IFERROR(VLOOKUP($B217,'Slutlig allokering kvv'!$B$2:$BX$550,MATCH(O$2,'Slutlig allokering kvv'!$B$1:$BX$1,0),FALSE)/1,0))</f>
        <v/>
      </c>
      <c r="P217" t="str">
        <f>IF($D217="","",IFERROR(VLOOKUP($B217,Kraftvärmeprod!$B$1:$BX$550,MATCH(P$2,Kraftvärmeprod!$B$1:$VX$1,0),FALSE)/1,0)-IFERROR(VLOOKUP($B217,'Slutlig allokering kvv'!$B$2:$BX$550,MATCH(P$2,'Slutlig allokering kvv'!$B$1:$BX$1,0),FALSE)/1,0))</f>
        <v/>
      </c>
      <c r="Q217" t="str">
        <f>IF($D217="","",IFERROR(VLOOKUP($B217,Kraftvärmeprod!$B$1:$BX$550,MATCH(Q$2,Kraftvärmeprod!$B$1:$VX$1,0),FALSE)/1,0)-IFERROR(VLOOKUP($B217,'Slutlig allokering kvv'!$B$2:$BX$550,MATCH(Q$2,'Slutlig allokering kvv'!$B$1:$BX$1,0),FALSE)/1,0))</f>
        <v/>
      </c>
      <c r="R217" t="str">
        <f>IF($D217="","",IFERROR(VLOOKUP($B217,Kraftvärmeprod!$B$1:$BX$550,MATCH(R$2,Kraftvärmeprod!$B$1:$VX$1,0),FALSE)/1,0)-IFERROR(VLOOKUP($B217,'Slutlig allokering kvv'!$B$2:$BX$550,MATCH(R$2,'Slutlig allokering kvv'!$B$1:$BX$1,0),FALSE)/1,0))</f>
        <v/>
      </c>
      <c r="S217" t="str">
        <f>IF($D217="","",IFERROR(VLOOKUP($B217,Kraftvärmeprod!$B$1:$BX$550,MATCH(S$2,Kraftvärmeprod!$B$1:$VX$1,0),FALSE)/1,0)-IFERROR(VLOOKUP($B217,'Slutlig allokering kvv'!$B$2:$BX$550,MATCH(S$2,'Slutlig allokering kvv'!$B$1:$BX$1,0),FALSE)/1,0))</f>
        <v/>
      </c>
      <c r="T217" t="str">
        <f>IF($D217="","",IFERROR(VLOOKUP($B217,Kraftvärmeprod!$B$1:$BX$550,MATCH(T$2,Kraftvärmeprod!$B$1:$VX$1,0),FALSE)/1,0)-IFERROR(VLOOKUP($B217,'Slutlig allokering kvv'!$B$2:$BX$550,MATCH(T$2,'Slutlig allokering kvv'!$B$1:$BX$1,0),FALSE)/1,0))</f>
        <v/>
      </c>
      <c r="U217" t="str">
        <f>IF($D217="","",IFERROR(VLOOKUP($B217,Kraftvärmeprod!$B$1:$BX$550,MATCH(U$2,Kraftvärmeprod!$B$1:$VX$1,0),FALSE)/1,0)-IFERROR(VLOOKUP($B217,'Slutlig allokering kvv'!$B$2:$BX$550,MATCH(U$2,'Slutlig allokering kvv'!$B$1:$BX$1,0),FALSE)/1,0))</f>
        <v/>
      </c>
      <c r="V217" t="str">
        <f>IF($D217="","",IFERROR(VLOOKUP($B217,Kraftvärmeprod!$B$1:$BX$550,MATCH(V$2,Kraftvärmeprod!$B$1:$VX$1,0),FALSE)/1,0)-IFERROR(VLOOKUP($B217,'Slutlig allokering kvv'!$B$2:$BX$550,MATCH(V$2,'Slutlig allokering kvv'!$B$1:$BX$1,0),FALSE)/1,0))</f>
        <v/>
      </c>
      <c r="W217" t="str">
        <f>IF($D217="","",IFERROR(VLOOKUP($B217,Kraftvärmeprod!$B$1:$BX$550,MATCH(W$2,Kraftvärmeprod!$B$1:$VX$1,0),FALSE)/1,0)-IFERROR(VLOOKUP($B217,'Slutlig allokering kvv'!$B$2:$BX$550,MATCH(W$2,'Slutlig allokering kvv'!$B$1:$BX$1,0),FALSE)/1,0))</f>
        <v/>
      </c>
      <c r="X217" t="str">
        <f>IF($D217="","",IFERROR(VLOOKUP($B217,Kraftvärmeprod!$B$1:$BX$550,MATCH(X$2,Kraftvärmeprod!$B$1:$VX$1,0),FALSE)/1,0)-IFERROR(VLOOKUP($B217,'Slutlig allokering kvv'!$B$2:$BX$550,MATCH(X$2,'Slutlig allokering kvv'!$B$1:$BX$1,0),FALSE)/1,0))</f>
        <v/>
      </c>
      <c r="Y217" t="str">
        <f>IF($D217="","",IFERROR(VLOOKUP($B217,Kraftvärmeprod!$B$1:$BX$550,MATCH(Y$2,Kraftvärmeprod!$B$1:$VX$1,0),FALSE)/1,0)-IFERROR(VLOOKUP($B217,'Slutlig allokering kvv'!$B$2:$BX$550,MATCH(Y$2,'Slutlig allokering kvv'!$B$1:$BX$1,0),FALSE)/1,0))</f>
        <v/>
      </c>
      <c r="Z217" t="str">
        <f>IF($D217="","",IFERROR(VLOOKUP($B217,Kraftvärmeprod!$B$1:$BX$550,MATCH(Z$2,Kraftvärmeprod!$B$1:$VX$1,0),FALSE)/1,0)-IFERROR(VLOOKUP($B217,'Slutlig allokering kvv'!$B$2:$BX$550,MATCH(Z$2,'Slutlig allokering kvv'!$B$1:$BX$1,0),FALSE)/1,0))</f>
        <v/>
      </c>
      <c r="AA217" t="str">
        <f>IF($D217="","",IFERROR(VLOOKUP($B217,Kraftvärmeprod!$B$1:$BX$550,MATCH(AA$2,Kraftvärmeprod!$B$1:$VX$1,0),FALSE)/1,0)-IFERROR(VLOOKUP($B217,'Slutlig allokering kvv'!$B$2:$BX$550,MATCH(AA$2,'Slutlig allokering kvv'!$B$1:$BX$1,0),FALSE)/1,0))</f>
        <v/>
      </c>
      <c r="AB217" t="str">
        <f>IF($D217="","",IFERROR(VLOOKUP($B217,Kraftvärmeprod!$B$1:$BX$550,MATCH(AB$2,Kraftvärmeprod!$B$1:$VX$1,0),FALSE)/1,0)-IFERROR(VLOOKUP($B217,'Slutlig allokering kvv'!$B$2:$BX$550,MATCH(AB$2,'Slutlig allokering kvv'!$B$1:$BX$1,0),FALSE)/1,0))</f>
        <v/>
      </c>
      <c r="AC217" t="str">
        <f>IF($D217="","",IFERROR(VLOOKUP($B217,Kraftvärmeprod!$B$1:$BX$550,MATCH(AC$2,Kraftvärmeprod!$B$1:$VX$1,0),FALSE)/1,0)-IFERROR(VLOOKUP($B217,'Slutlig allokering kvv'!$B$2:$BX$550,MATCH(AC$2,'Slutlig allokering kvv'!$B$1:$BX$1,0),FALSE)/1,0))</f>
        <v/>
      </c>
      <c r="AE217" t="str">
        <f>IF($D217="","",IFERROR(VLOOKUP($B217,Miljö!$B$1:$E$550,MATCH("Hjälpel kraftvärme (GWh)",Miljö!$B$1:$E$1,0),FALSE)/1,0)-IFERROR(VLOOKUP($B217,'Slutlig allokering kvv'!$B$2:$BX$550,MATCH(AE$2,'Slutlig allokering kvv'!$B$1:$BX$1,0),FALSE)/1,0))</f>
        <v/>
      </c>
      <c r="AI217">
        <f t="shared" si="12"/>
        <v>0</v>
      </c>
      <c r="AK217">
        <f>IFERROR(VLOOKUP($B217,'Slutlig allokering kvv'!$B$2:$AX$550,MATCH("Summa slutlig allokerad tillförd energi (utan hjälpel och rökgaskondensering):",'Slutlig allokering kvv'!$B$1:$AX$1,0),FALSE)/1,"")</f>
        <v>0</v>
      </c>
      <c r="AM217" s="289" t="str">
        <f>IFERROR(1-VLOOKUP($B217,'Slutlig allokering kvv'!$B$2:$AX$550,MATCH("Andel av bränsle i kvv som allokerats till värme, exklusive rökgaskondensering och hjälpel",'Slutlig allokering kvv'!$B$1:$AX$1,0),FALSE),"")</f>
        <v/>
      </c>
      <c r="AO217" s="289" t="str">
        <f t="shared" si="13"/>
        <v/>
      </c>
      <c r="AP217" s="290" t="str">
        <f t="shared" si="14"/>
        <v/>
      </c>
      <c r="AQ217" s="290"/>
      <c r="AR217" s="239" t="str">
        <f t="shared" si="15"/>
        <v/>
      </c>
      <c r="AS217" s="290"/>
    </row>
    <row r="218" spans="1:45" x14ac:dyDescent="0.25">
      <c r="A218" s="2" t="str">
        <f>'Miljövärden för publ företag'!B220</f>
        <v>Solör Bioenergi Svenljunga AB</v>
      </c>
      <c r="B218" s="2" t="str">
        <f>'Miljövärden för publ företag'!C220</f>
        <v>Svenljunga</v>
      </c>
      <c r="C218" t="str">
        <f>IFERROR(VLOOKUP($B218,Kraftvärmeprod!$B$1:$AH$479,MATCH(C$2,Kraftvärmeprod!$B$1:$AG$1,0),FALSE)/1,"")</f>
        <v/>
      </c>
      <c r="D218" t="str">
        <f>IFERROR(VLOOKUP($B218,Kraftvärmeprod!$B$1:$AH$479,MATCH(D$2,Kraftvärmeprod!$B$1:$AG$1,0),FALSE)/1,"")</f>
        <v/>
      </c>
      <c r="F218" t="str">
        <f>IF($D218="","",IFERROR(VLOOKUP($B218,Kraftvärmeprod!$B$1:$BX$550,MATCH(F$2,Kraftvärmeprod!$B$1:$VX$1,0),FALSE)/1,0)-IFERROR(VLOOKUP($B218,'Slutlig allokering kvv'!$B$2:$BX$550,MATCH(F$2,'Slutlig allokering kvv'!$B$1:$BX$1,0),FALSE)/1,0))</f>
        <v/>
      </c>
      <c r="G218" t="str">
        <f>IF($D218="","",IFERROR(VLOOKUP($B218,Kraftvärmeprod!$B$1:$BX$550,MATCH(G$2,Kraftvärmeprod!$B$1:$VX$1,0),FALSE)/1,0)-IFERROR(VLOOKUP($B218,'Slutlig allokering kvv'!$B$2:$BX$550,MATCH(G$2,'Slutlig allokering kvv'!$B$1:$BX$1,0),FALSE)/1,0))</f>
        <v/>
      </c>
      <c r="H218" t="str">
        <f>IF($D218="","",IFERROR(VLOOKUP($B218,Kraftvärmeprod!$B$1:$BX$550,MATCH(H$2,Kraftvärmeprod!$B$1:$VX$1,0),FALSE)/1,0)-IFERROR(VLOOKUP($B218,'Slutlig allokering kvv'!$B$2:$BX$550,MATCH(H$2,'Slutlig allokering kvv'!$B$1:$BX$1,0),FALSE)/1,0))</f>
        <v/>
      </c>
      <c r="I218" t="str">
        <f>IF($D218="","",IFERROR(VLOOKUP($B218,Kraftvärmeprod!$B$1:$BX$550,MATCH(I$2,Kraftvärmeprod!$B$1:$VX$1,0),FALSE)/1,0)-IFERROR(VLOOKUP($B218,'Slutlig allokering kvv'!$B$2:$BX$550,MATCH(I$2,'Slutlig allokering kvv'!$B$1:$BX$1,0),FALSE)/1,0))</f>
        <v/>
      </c>
      <c r="J218" t="str">
        <f>IF($D218="","",IFERROR(VLOOKUP($B218,Kraftvärmeprod!$B$1:$BX$550,MATCH(J$2,Kraftvärmeprod!$B$1:$VX$1,0),FALSE)/1,0)-IFERROR(VLOOKUP($B218,'Slutlig allokering kvv'!$B$2:$BX$550,MATCH(J$2,'Slutlig allokering kvv'!$B$1:$BX$1,0),FALSE)/1,0))</f>
        <v/>
      </c>
      <c r="K218" t="str">
        <f>IF($D218="","",IFERROR(VLOOKUP($B218,Kraftvärmeprod!$B$1:$BX$550,MATCH(K$2,Kraftvärmeprod!$B$1:$VX$1,0),FALSE)/1,0)-IFERROR(VLOOKUP($B218,'Slutlig allokering kvv'!$B$2:$BX$550,MATCH(K$2,'Slutlig allokering kvv'!$B$1:$BX$1,0),FALSE)/1,0))</f>
        <v/>
      </c>
      <c r="L218" t="str">
        <f>IF($D218="","",IFERROR(VLOOKUP($B218,Kraftvärmeprod!$B$1:$BX$550,MATCH(L$2,Kraftvärmeprod!$B$1:$VX$1,0),FALSE)/1,0)-IFERROR(VLOOKUP($B218,'Slutlig allokering kvv'!$B$2:$BX$550,MATCH(L$2,'Slutlig allokering kvv'!$B$1:$BX$1,0),FALSE)/1,0))</f>
        <v/>
      </c>
      <c r="M218" t="str">
        <f>IF($D218="","",IFERROR(VLOOKUP($B218,Kraftvärmeprod!$B$1:$BX$550,MATCH(M$2,Kraftvärmeprod!$B$1:$VX$1,0),FALSE)/1,0)-IFERROR(VLOOKUP($B218,'Slutlig allokering kvv'!$B$2:$BX$550,MATCH(M$2,'Slutlig allokering kvv'!$B$1:$BX$1,0),FALSE)/1,0))</f>
        <v/>
      </c>
      <c r="N218" t="str">
        <f>IF($D218="","",IFERROR(VLOOKUP($B218,Kraftvärmeprod!$B$1:$BX$550,MATCH(N$2,Kraftvärmeprod!$B$1:$VX$1,0),FALSE)/1,0)-IFERROR(VLOOKUP($B218,'Slutlig allokering kvv'!$B$2:$BX$550,MATCH(N$2,'Slutlig allokering kvv'!$B$1:$BX$1,0),FALSE)/1,0))</f>
        <v/>
      </c>
      <c r="O218" t="str">
        <f>IF($D218="","",IFERROR(VLOOKUP($B218,Kraftvärmeprod!$B$1:$BX$550,MATCH(O$2,Kraftvärmeprod!$B$1:$VX$1,0),FALSE)/1,0)-IFERROR(VLOOKUP($B218,'Slutlig allokering kvv'!$B$2:$BX$550,MATCH(O$2,'Slutlig allokering kvv'!$B$1:$BX$1,0),FALSE)/1,0))</f>
        <v/>
      </c>
      <c r="P218" t="str">
        <f>IF($D218="","",IFERROR(VLOOKUP($B218,Kraftvärmeprod!$B$1:$BX$550,MATCH(P$2,Kraftvärmeprod!$B$1:$VX$1,0),FALSE)/1,0)-IFERROR(VLOOKUP($B218,'Slutlig allokering kvv'!$B$2:$BX$550,MATCH(P$2,'Slutlig allokering kvv'!$B$1:$BX$1,0),FALSE)/1,0))</f>
        <v/>
      </c>
      <c r="Q218" t="str">
        <f>IF($D218="","",IFERROR(VLOOKUP($B218,Kraftvärmeprod!$B$1:$BX$550,MATCH(Q$2,Kraftvärmeprod!$B$1:$VX$1,0),FALSE)/1,0)-IFERROR(VLOOKUP($B218,'Slutlig allokering kvv'!$B$2:$BX$550,MATCH(Q$2,'Slutlig allokering kvv'!$B$1:$BX$1,0),FALSE)/1,0))</f>
        <v/>
      </c>
      <c r="R218" t="str">
        <f>IF($D218="","",IFERROR(VLOOKUP($B218,Kraftvärmeprod!$B$1:$BX$550,MATCH(R$2,Kraftvärmeprod!$B$1:$VX$1,0),FALSE)/1,0)-IFERROR(VLOOKUP($B218,'Slutlig allokering kvv'!$B$2:$BX$550,MATCH(R$2,'Slutlig allokering kvv'!$B$1:$BX$1,0),FALSE)/1,0))</f>
        <v/>
      </c>
      <c r="S218" t="str">
        <f>IF($D218="","",IFERROR(VLOOKUP($B218,Kraftvärmeprod!$B$1:$BX$550,MATCH(S$2,Kraftvärmeprod!$B$1:$VX$1,0),FALSE)/1,0)-IFERROR(VLOOKUP($B218,'Slutlig allokering kvv'!$B$2:$BX$550,MATCH(S$2,'Slutlig allokering kvv'!$B$1:$BX$1,0),FALSE)/1,0))</f>
        <v/>
      </c>
      <c r="T218" t="str">
        <f>IF($D218="","",IFERROR(VLOOKUP($B218,Kraftvärmeprod!$B$1:$BX$550,MATCH(T$2,Kraftvärmeprod!$B$1:$VX$1,0),FALSE)/1,0)-IFERROR(VLOOKUP($B218,'Slutlig allokering kvv'!$B$2:$BX$550,MATCH(T$2,'Slutlig allokering kvv'!$B$1:$BX$1,0),FALSE)/1,0))</f>
        <v/>
      </c>
      <c r="U218" t="str">
        <f>IF($D218="","",IFERROR(VLOOKUP($B218,Kraftvärmeprod!$B$1:$BX$550,MATCH(U$2,Kraftvärmeprod!$B$1:$VX$1,0),FALSE)/1,0)-IFERROR(VLOOKUP($B218,'Slutlig allokering kvv'!$B$2:$BX$550,MATCH(U$2,'Slutlig allokering kvv'!$B$1:$BX$1,0),FALSE)/1,0))</f>
        <v/>
      </c>
      <c r="V218" t="str">
        <f>IF($D218="","",IFERROR(VLOOKUP($B218,Kraftvärmeprod!$B$1:$BX$550,MATCH(V$2,Kraftvärmeprod!$B$1:$VX$1,0),FALSE)/1,0)-IFERROR(VLOOKUP($B218,'Slutlig allokering kvv'!$B$2:$BX$550,MATCH(V$2,'Slutlig allokering kvv'!$B$1:$BX$1,0),FALSE)/1,0))</f>
        <v/>
      </c>
      <c r="W218" t="str">
        <f>IF($D218="","",IFERROR(VLOOKUP($B218,Kraftvärmeprod!$B$1:$BX$550,MATCH(W$2,Kraftvärmeprod!$B$1:$VX$1,0),FALSE)/1,0)-IFERROR(VLOOKUP($B218,'Slutlig allokering kvv'!$B$2:$BX$550,MATCH(W$2,'Slutlig allokering kvv'!$B$1:$BX$1,0),FALSE)/1,0))</f>
        <v/>
      </c>
      <c r="X218" t="str">
        <f>IF($D218="","",IFERROR(VLOOKUP($B218,Kraftvärmeprod!$B$1:$BX$550,MATCH(X$2,Kraftvärmeprod!$B$1:$VX$1,0),FALSE)/1,0)-IFERROR(VLOOKUP($B218,'Slutlig allokering kvv'!$B$2:$BX$550,MATCH(X$2,'Slutlig allokering kvv'!$B$1:$BX$1,0),FALSE)/1,0))</f>
        <v/>
      </c>
      <c r="Y218" t="str">
        <f>IF($D218="","",IFERROR(VLOOKUP($B218,Kraftvärmeprod!$B$1:$BX$550,MATCH(Y$2,Kraftvärmeprod!$B$1:$VX$1,0),FALSE)/1,0)-IFERROR(VLOOKUP($B218,'Slutlig allokering kvv'!$B$2:$BX$550,MATCH(Y$2,'Slutlig allokering kvv'!$B$1:$BX$1,0),FALSE)/1,0))</f>
        <v/>
      </c>
      <c r="Z218" t="str">
        <f>IF($D218="","",IFERROR(VLOOKUP($B218,Kraftvärmeprod!$B$1:$BX$550,MATCH(Z$2,Kraftvärmeprod!$B$1:$VX$1,0),FALSE)/1,0)-IFERROR(VLOOKUP($B218,'Slutlig allokering kvv'!$B$2:$BX$550,MATCH(Z$2,'Slutlig allokering kvv'!$B$1:$BX$1,0),FALSE)/1,0))</f>
        <v/>
      </c>
      <c r="AA218" t="str">
        <f>IF($D218="","",IFERROR(VLOOKUP($B218,Kraftvärmeprod!$B$1:$BX$550,MATCH(AA$2,Kraftvärmeprod!$B$1:$VX$1,0),FALSE)/1,0)-IFERROR(VLOOKUP($B218,'Slutlig allokering kvv'!$B$2:$BX$550,MATCH(AA$2,'Slutlig allokering kvv'!$B$1:$BX$1,0),FALSE)/1,0))</f>
        <v/>
      </c>
      <c r="AB218" t="str">
        <f>IF($D218="","",IFERROR(VLOOKUP($B218,Kraftvärmeprod!$B$1:$BX$550,MATCH(AB$2,Kraftvärmeprod!$B$1:$VX$1,0),FALSE)/1,0)-IFERROR(VLOOKUP($B218,'Slutlig allokering kvv'!$B$2:$BX$550,MATCH(AB$2,'Slutlig allokering kvv'!$B$1:$BX$1,0),FALSE)/1,0))</f>
        <v/>
      </c>
      <c r="AC218" t="str">
        <f>IF($D218="","",IFERROR(VLOOKUP($B218,Kraftvärmeprod!$B$1:$BX$550,MATCH(AC$2,Kraftvärmeprod!$B$1:$VX$1,0),FALSE)/1,0)-IFERROR(VLOOKUP($B218,'Slutlig allokering kvv'!$B$2:$BX$550,MATCH(AC$2,'Slutlig allokering kvv'!$B$1:$BX$1,0),FALSE)/1,0))</f>
        <v/>
      </c>
      <c r="AE218" t="str">
        <f>IF($D218="","",IFERROR(VLOOKUP($B218,Miljö!$B$1:$E$550,MATCH("Hjälpel kraftvärme (GWh)",Miljö!$B$1:$E$1,0),FALSE)/1,0)-IFERROR(VLOOKUP($B218,'Slutlig allokering kvv'!$B$2:$BX$550,MATCH(AE$2,'Slutlig allokering kvv'!$B$1:$BX$1,0),FALSE)/1,0))</f>
        <v/>
      </c>
      <c r="AI218">
        <f t="shared" si="12"/>
        <v>0</v>
      </c>
      <c r="AK218">
        <f>IFERROR(VLOOKUP($B218,'Slutlig allokering kvv'!$B$2:$AX$550,MATCH("Summa slutlig allokerad tillförd energi (utan hjälpel och rökgaskondensering):",'Slutlig allokering kvv'!$B$1:$AX$1,0),FALSE)/1,"")</f>
        <v>0</v>
      </c>
      <c r="AM218" s="289" t="str">
        <f>IFERROR(1-VLOOKUP($B218,'Slutlig allokering kvv'!$B$2:$AX$550,MATCH("Andel av bränsle i kvv som allokerats till värme, exklusive rökgaskondensering och hjälpel",'Slutlig allokering kvv'!$B$1:$AX$1,0),FALSE),"")</f>
        <v/>
      </c>
      <c r="AO218" s="289" t="str">
        <f t="shared" si="13"/>
        <v/>
      </c>
      <c r="AP218" s="290" t="str">
        <f t="shared" si="14"/>
        <v/>
      </c>
      <c r="AQ218" s="290"/>
      <c r="AR218" s="239" t="str">
        <f t="shared" si="15"/>
        <v/>
      </c>
      <c r="AS218" s="290"/>
    </row>
    <row r="219" spans="1:45" x14ac:dyDescent="0.25">
      <c r="A219" s="2" t="str">
        <f>'Miljövärden för publ företag'!B221</f>
        <v>Statkraft Värme AB</v>
      </c>
      <c r="B219" s="2" t="str">
        <f>'Miljövärden för publ företag'!C221</f>
        <v>Kungsbacka</v>
      </c>
      <c r="C219" t="str">
        <f>IFERROR(VLOOKUP($B219,Kraftvärmeprod!$B$1:$AH$479,MATCH(C$2,Kraftvärmeprod!$B$1:$AG$1,0),FALSE)/1,"")</f>
        <v/>
      </c>
      <c r="D219" t="str">
        <f>IFERROR(VLOOKUP($B219,Kraftvärmeprod!$B$1:$AH$479,MATCH(D$2,Kraftvärmeprod!$B$1:$AG$1,0),FALSE)/1,"")</f>
        <v/>
      </c>
      <c r="F219" t="str">
        <f>IF($D219="","",IFERROR(VLOOKUP($B219,Kraftvärmeprod!$B$1:$BX$550,MATCH(F$2,Kraftvärmeprod!$B$1:$VX$1,0),FALSE)/1,0)-IFERROR(VLOOKUP($B219,'Slutlig allokering kvv'!$B$2:$BX$550,MATCH(F$2,'Slutlig allokering kvv'!$B$1:$BX$1,0),FALSE)/1,0))</f>
        <v/>
      </c>
      <c r="G219" t="str">
        <f>IF($D219="","",IFERROR(VLOOKUP($B219,Kraftvärmeprod!$B$1:$BX$550,MATCH(G$2,Kraftvärmeprod!$B$1:$VX$1,0),FALSE)/1,0)-IFERROR(VLOOKUP($B219,'Slutlig allokering kvv'!$B$2:$BX$550,MATCH(G$2,'Slutlig allokering kvv'!$B$1:$BX$1,0),FALSE)/1,0))</f>
        <v/>
      </c>
      <c r="H219" t="str">
        <f>IF($D219="","",IFERROR(VLOOKUP($B219,Kraftvärmeprod!$B$1:$BX$550,MATCH(H$2,Kraftvärmeprod!$B$1:$VX$1,0),FALSE)/1,0)-IFERROR(VLOOKUP($B219,'Slutlig allokering kvv'!$B$2:$BX$550,MATCH(H$2,'Slutlig allokering kvv'!$B$1:$BX$1,0),FALSE)/1,0))</f>
        <v/>
      </c>
      <c r="I219" t="str">
        <f>IF($D219="","",IFERROR(VLOOKUP($B219,Kraftvärmeprod!$B$1:$BX$550,MATCH(I$2,Kraftvärmeprod!$B$1:$VX$1,0),FALSE)/1,0)-IFERROR(VLOOKUP($B219,'Slutlig allokering kvv'!$B$2:$BX$550,MATCH(I$2,'Slutlig allokering kvv'!$B$1:$BX$1,0),FALSE)/1,0))</f>
        <v/>
      </c>
      <c r="J219" t="str">
        <f>IF($D219="","",IFERROR(VLOOKUP($B219,Kraftvärmeprod!$B$1:$BX$550,MATCH(J$2,Kraftvärmeprod!$B$1:$VX$1,0),FALSE)/1,0)-IFERROR(VLOOKUP($B219,'Slutlig allokering kvv'!$B$2:$BX$550,MATCH(J$2,'Slutlig allokering kvv'!$B$1:$BX$1,0),FALSE)/1,0))</f>
        <v/>
      </c>
      <c r="K219" t="str">
        <f>IF($D219="","",IFERROR(VLOOKUP($B219,Kraftvärmeprod!$B$1:$BX$550,MATCH(K$2,Kraftvärmeprod!$B$1:$VX$1,0),FALSE)/1,0)-IFERROR(VLOOKUP($B219,'Slutlig allokering kvv'!$B$2:$BX$550,MATCH(K$2,'Slutlig allokering kvv'!$B$1:$BX$1,0),FALSE)/1,0))</f>
        <v/>
      </c>
      <c r="L219" t="str">
        <f>IF($D219="","",IFERROR(VLOOKUP($B219,Kraftvärmeprod!$B$1:$BX$550,MATCH(L$2,Kraftvärmeprod!$B$1:$VX$1,0),FALSE)/1,0)-IFERROR(VLOOKUP($B219,'Slutlig allokering kvv'!$B$2:$BX$550,MATCH(L$2,'Slutlig allokering kvv'!$B$1:$BX$1,0),FALSE)/1,0))</f>
        <v/>
      </c>
      <c r="M219" t="str">
        <f>IF($D219="","",IFERROR(VLOOKUP($B219,Kraftvärmeprod!$B$1:$BX$550,MATCH(M$2,Kraftvärmeprod!$B$1:$VX$1,0),FALSE)/1,0)-IFERROR(VLOOKUP($B219,'Slutlig allokering kvv'!$B$2:$BX$550,MATCH(M$2,'Slutlig allokering kvv'!$B$1:$BX$1,0),FALSE)/1,0))</f>
        <v/>
      </c>
      <c r="N219" t="str">
        <f>IF($D219="","",IFERROR(VLOOKUP($B219,Kraftvärmeprod!$B$1:$BX$550,MATCH(N$2,Kraftvärmeprod!$B$1:$VX$1,0),FALSE)/1,0)-IFERROR(VLOOKUP($B219,'Slutlig allokering kvv'!$B$2:$BX$550,MATCH(N$2,'Slutlig allokering kvv'!$B$1:$BX$1,0),FALSE)/1,0))</f>
        <v/>
      </c>
      <c r="O219" t="str">
        <f>IF($D219="","",IFERROR(VLOOKUP($B219,Kraftvärmeprod!$B$1:$BX$550,MATCH(O$2,Kraftvärmeprod!$B$1:$VX$1,0),FALSE)/1,0)-IFERROR(VLOOKUP($B219,'Slutlig allokering kvv'!$B$2:$BX$550,MATCH(O$2,'Slutlig allokering kvv'!$B$1:$BX$1,0),FALSE)/1,0))</f>
        <v/>
      </c>
      <c r="P219" t="str">
        <f>IF($D219="","",IFERROR(VLOOKUP($B219,Kraftvärmeprod!$B$1:$BX$550,MATCH(P$2,Kraftvärmeprod!$B$1:$VX$1,0),FALSE)/1,0)-IFERROR(VLOOKUP($B219,'Slutlig allokering kvv'!$B$2:$BX$550,MATCH(P$2,'Slutlig allokering kvv'!$B$1:$BX$1,0),FALSE)/1,0))</f>
        <v/>
      </c>
      <c r="Q219" t="str">
        <f>IF($D219="","",IFERROR(VLOOKUP($B219,Kraftvärmeprod!$B$1:$BX$550,MATCH(Q$2,Kraftvärmeprod!$B$1:$VX$1,0),FALSE)/1,0)-IFERROR(VLOOKUP($B219,'Slutlig allokering kvv'!$B$2:$BX$550,MATCH(Q$2,'Slutlig allokering kvv'!$B$1:$BX$1,0),FALSE)/1,0))</f>
        <v/>
      </c>
      <c r="R219" t="str">
        <f>IF($D219="","",IFERROR(VLOOKUP($B219,Kraftvärmeprod!$B$1:$BX$550,MATCH(R$2,Kraftvärmeprod!$B$1:$VX$1,0),FALSE)/1,0)-IFERROR(VLOOKUP($B219,'Slutlig allokering kvv'!$B$2:$BX$550,MATCH(R$2,'Slutlig allokering kvv'!$B$1:$BX$1,0),FALSE)/1,0))</f>
        <v/>
      </c>
      <c r="S219" t="str">
        <f>IF($D219="","",IFERROR(VLOOKUP($B219,Kraftvärmeprod!$B$1:$BX$550,MATCH(S$2,Kraftvärmeprod!$B$1:$VX$1,0),FALSE)/1,0)-IFERROR(VLOOKUP($B219,'Slutlig allokering kvv'!$B$2:$BX$550,MATCH(S$2,'Slutlig allokering kvv'!$B$1:$BX$1,0),FALSE)/1,0))</f>
        <v/>
      </c>
      <c r="T219" t="str">
        <f>IF($D219="","",IFERROR(VLOOKUP($B219,Kraftvärmeprod!$B$1:$BX$550,MATCH(T$2,Kraftvärmeprod!$B$1:$VX$1,0),FALSE)/1,0)-IFERROR(VLOOKUP($B219,'Slutlig allokering kvv'!$B$2:$BX$550,MATCH(T$2,'Slutlig allokering kvv'!$B$1:$BX$1,0),FALSE)/1,0))</f>
        <v/>
      </c>
      <c r="U219" t="str">
        <f>IF($D219="","",IFERROR(VLOOKUP($B219,Kraftvärmeprod!$B$1:$BX$550,MATCH(U$2,Kraftvärmeprod!$B$1:$VX$1,0),FALSE)/1,0)-IFERROR(VLOOKUP($B219,'Slutlig allokering kvv'!$B$2:$BX$550,MATCH(U$2,'Slutlig allokering kvv'!$B$1:$BX$1,0),FALSE)/1,0))</f>
        <v/>
      </c>
      <c r="V219" t="str">
        <f>IF($D219="","",IFERROR(VLOOKUP($B219,Kraftvärmeprod!$B$1:$BX$550,MATCH(V$2,Kraftvärmeprod!$B$1:$VX$1,0),FALSE)/1,0)-IFERROR(VLOOKUP($B219,'Slutlig allokering kvv'!$B$2:$BX$550,MATCH(V$2,'Slutlig allokering kvv'!$B$1:$BX$1,0),FALSE)/1,0))</f>
        <v/>
      </c>
      <c r="W219" t="str">
        <f>IF($D219="","",IFERROR(VLOOKUP($B219,Kraftvärmeprod!$B$1:$BX$550,MATCH(W$2,Kraftvärmeprod!$B$1:$VX$1,0),FALSE)/1,0)-IFERROR(VLOOKUP($B219,'Slutlig allokering kvv'!$B$2:$BX$550,MATCH(W$2,'Slutlig allokering kvv'!$B$1:$BX$1,0),FALSE)/1,0))</f>
        <v/>
      </c>
      <c r="X219" t="str">
        <f>IF($D219="","",IFERROR(VLOOKUP($B219,Kraftvärmeprod!$B$1:$BX$550,MATCH(X$2,Kraftvärmeprod!$B$1:$VX$1,0),FALSE)/1,0)-IFERROR(VLOOKUP($B219,'Slutlig allokering kvv'!$B$2:$BX$550,MATCH(X$2,'Slutlig allokering kvv'!$B$1:$BX$1,0),FALSE)/1,0))</f>
        <v/>
      </c>
      <c r="Y219" t="str">
        <f>IF($D219="","",IFERROR(VLOOKUP($B219,Kraftvärmeprod!$B$1:$BX$550,MATCH(Y$2,Kraftvärmeprod!$B$1:$VX$1,0),FALSE)/1,0)-IFERROR(VLOOKUP($B219,'Slutlig allokering kvv'!$B$2:$BX$550,MATCH(Y$2,'Slutlig allokering kvv'!$B$1:$BX$1,0),FALSE)/1,0))</f>
        <v/>
      </c>
      <c r="Z219" t="str">
        <f>IF($D219="","",IFERROR(VLOOKUP($B219,Kraftvärmeprod!$B$1:$BX$550,MATCH(Z$2,Kraftvärmeprod!$B$1:$VX$1,0),FALSE)/1,0)-IFERROR(VLOOKUP($B219,'Slutlig allokering kvv'!$B$2:$BX$550,MATCH(Z$2,'Slutlig allokering kvv'!$B$1:$BX$1,0),FALSE)/1,0))</f>
        <v/>
      </c>
      <c r="AA219" t="str">
        <f>IF($D219="","",IFERROR(VLOOKUP($B219,Kraftvärmeprod!$B$1:$BX$550,MATCH(AA$2,Kraftvärmeprod!$B$1:$VX$1,0),FALSE)/1,0)-IFERROR(VLOOKUP($B219,'Slutlig allokering kvv'!$B$2:$BX$550,MATCH(AA$2,'Slutlig allokering kvv'!$B$1:$BX$1,0),FALSE)/1,0))</f>
        <v/>
      </c>
      <c r="AB219" t="str">
        <f>IF($D219="","",IFERROR(VLOOKUP($B219,Kraftvärmeprod!$B$1:$BX$550,MATCH(AB$2,Kraftvärmeprod!$B$1:$VX$1,0),FALSE)/1,0)-IFERROR(VLOOKUP($B219,'Slutlig allokering kvv'!$B$2:$BX$550,MATCH(AB$2,'Slutlig allokering kvv'!$B$1:$BX$1,0),FALSE)/1,0))</f>
        <v/>
      </c>
      <c r="AC219" t="str">
        <f>IF($D219="","",IFERROR(VLOOKUP($B219,Kraftvärmeprod!$B$1:$BX$550,MATCH(AC$2,Kraftvärmeprod!$B$1:$VX$1,0),FALSE)/1,0)-IFERROR(VLOOKUP($B219,'Slutlig allokering kvv'!$B$2:$BX$550,MATCH(AC$2,'Slutlig allokering kvv'!$B$1:$BX$1,0),FALSE)/1,0))</f>
        <v/>
      </c>
      <c r="AE219" t="str">
        <f>IF($D219="","",IFERROR(VLOOKUP($B219,Miljö!$B$1:$E$550,MATCH("Hjälpel kraftvärme (GWh)",Miljö!$B$1:$E$1,0),FALSE)/1,0)-IFERROR(VLOOKUP($B219,'Slutlig allokering kvv'!$B$2:$BX$550,MATCH(AE$2,'Slutlig allokering kvv'!$B$1:$BX$1,0),FALSE)/1,0))</f>
        <v/>
      </c>
      <c r="AI219">
        <f t="shared" si="12"/>
        <v>0</v>
      </c>
      <c r="AK219">
        <f>IFERROR(VLOOKUP($B219,'Slutlig allokering kvv'!$B$2:$AX$550,MATCH("Summa slutlig allokerad tillförd energi (utan hjälpel och rökgaskondensering):",'Slutlig allokering kvv'!$B$1:$AX$1,0),FALSE)/1,"")</f>
        <v>0</v>
      </c>
      <c r="AM219" s="289" t="str">
        <f>IFERROR(1-VLOOKUP($B219,'Slutlig allokering kvv'!$B$2:$AX$550,MATCH("Andel av bränsle i kvv som allokerats till värme, exklusive rökgaskondensering och hjälpel",'Slutlig allokering kvv'!$B$1:$AX$1,0),FALSE),"")</f>
        <v/>
      </c>
      <c r="AO219" s="289" t="str">
        <f t="shared" si="13"/>
        <v/>
      </c>
      <c r="AP219" s="290" t="str">
        <f t="shared" si="14"/>
        <v/>
      </c>
      <c r="AQ219" s="290"/>
      <c r="AR219" s="239" t="str">
        <f t="shared" si="15"/>
        <v/>
      </c>
      <c r="AS219" s="290"/>
    </row>
    <row r="220" spans="1:45" x14ac:dyDescent="0.25">
      <c r="A220" s="2" t="str">
        <f>'Miljövärden för publ företag'!B222</f>
        <v>Statkraft Värme AB</v>
      </c>
      <c r="B220" s="2" t="str">
        <f>'Miljövärden för publ företag'!C222</f>
        <v>Trosa</v>
      </c>
      <c r="C220" t="str">
        <f>IFERROR(VLOOKUP($B220,Kraftvärmeprod!$B$1:$AH$479,MATCH(C$2,Kraftvärmeprod!$B$1:$AG$1,0),FALSE)/1,"")</f>
        <v/>
      </c>
      <c r="D220" t="str">
        <f>IFERROR(VLOOKUP($B220,Kraftvärmeprod!$B$1:$AH$479,MATCH(D$2,Kraftvärmeprod!$B$1:$AG$1,0),FALSE)/1,"")</f>
        <v/>
      </c>
      <c r="F220" t="str">
        <f>IF($D220="","",IFERROR(VLOOKUP($B220,Kraftvärmeprod!$B$1:$BX$550,MATCH(F$2,Kraftvärmeprod!$B$1:$VX$1,0),FALSE)/1,0)-IFERROR(VLOOKUP($B220,'Slutlig allokering kvv'!$B$2:$BX$550,MATCH(F$2,'Slutlig allokering kvv'!$B$1:$BX$1,0),FALSE)/1,0))</f>
        <v/>
      </c>
      <c r="G220" t="str">
        <f>IF($D220="","",IFERROR(VLOOKUP($B220,Kraftvärmeprod!$B$1:$BX$550,MATCH(G$2,Kraftvärmeprod!$B$1:$VX$1,0),FALSE)/1,0)-IFERROR(VLOOKUP($B220,'Slutlig allokering kvv'!$B$2:$BX$550,MATCH(G$2,'Slutlig allokering kvv'!$B$1:$BX$1,0),FALSE)/1,0))</f>
        <v/>
      </c>
      <c r="H220" t="str">
        <f>IF($D220="","",IFERROR(VLOOKUP($B220,Kraftvärmeprod!$B$1:$BX$550,MATCH(H$2,Kraftvärmeprod!$B$1:$VX$1,0),FALSE)/1,0)-IFERROR(VLOOKUP($B220,'Slutlig allokering kvv'!$B$2:$BX$550,MATCH(H$2,'Slutlig allokering kvv'!$B$1:$BX$1,0),FALSE)/1,0))</f>
        <v/>
      </c>
      <c r="I220" t="str">
        <f>IF($D220="","",IFERROR(VLOOKUP($B220,Kraftvärmeprod!$B$1:$BX$550,MATCH(I$2,Kraftvärmeprod!$B$1:$VX$1,0),FALSE)/1,0)-IFERROR(VLOOKUP($B220,'Slutlig allokering kvv'!$B$2:$BX$550,MATCH(I$2,'Slutlig allokering kvv'!$B$1:$BX$1,0),FALSE)/1,0))</f>
        <v/>
      </c>
      <c r="J220" t="str">
        <f>IF($D220="","",IFERROR(VLOOKUP($B220,Kraftvärmeprod!$B$1:$BX$550,MATCH(J$2,Kraftvärmeprod!$B$1:$VX$1,0),FALSE)/1,0)-IFERROR(VLOOKUP($B220,'Slutlig allokering kvv'!$B$2:$BX$550,MATCH(J$2,'Slutlig allokering kvv'!$B$1:$BX$1,0),FALSE)/1,0))</f>
        <v/>
      </c>
      <c r="K220" t="str">
        <f>IF($D220="","",IFERROR(VLOOKUP($B220,Kraftvärmeprod!$B$1:$BX$550,MATCH(K$2,Kraftvärmeprod!$B$1:$VX$1,0),FALSE)/1,0)-IFERROR(VLOOKUP($B220,'Slutlig allokering kvv'!$B$2:$BX$550,MATCH(K$2,'Slutlig allokering kvv'!$B$1:$BX$1,0),FALSE)/1,0))</f>
        <v/>
      </c>
      <c r="L220" t="str">
        <f>IF($D220="","",IFERROR(VLOOKUP($B220,Kraftvärmeprod!$B$1:$BX$550,MATCH(L$2,Kraftvärmeprod!$B$1:$VX$1,0),FALSE)/1,0)-IFERROR(VLOOKUP($B220,'Slutlig allokering kvv'!$B$2:$BX$550,MATCH(L$2,'Slutlig allokering kvv'!$B$1:$BX$1,0),FALSE)/1,0))</f>
        <v/>
      </c>
      <c r="M220" t="str">
        <f>IF($D220="","",IFERROR(VLOOKUP($B220,Kraftvärmeprod!$B$1:$BX$550,MATCH(M$2,Kraftvärmeprod!$B$1:$VX$1,0),FALSE)/1,0)-IFERROR(VLOOKUP($B220,'Slutlig allokering kvv'!$B$2:$BX$550,MATCH(M$2,'Slutlig allokering kvv'!$B$1:$BX$1,0),FALSE)/1,0))</f>
        <v/>
      </c>
      <c r="N220" t="str">
        <f>IF($D220="","",IFERROR(VLOOKUP($B220,Kraftvärmeprod!$B$1:$BX$550,MATCH(N$2,Kraftvärmeprod!$B$1:$VX$1,0),FALSE)/1,0)-IFERROR(VLOOKUP($B220,'Slutlig allokering kvv'!$B$2:$BX$550,MATCH(N$2,'Slutlig allokering kvv'!$B$1:$BX$1,0),FALSE)/1,0))</f>
        <v/>
      </c>
      <c r="O220" t="str">
        <f>IF($D220="","",IFERROR(VLOOKUP($B220,Kraftvärmeprod!$B$1:$BX$550,MATCH(O$2,Kraftvärmeprod!$B$1:$VX$1,0),FALSE)/1,0)-IFERROR(VLOOKUP($B220,'Slutlig allokering kvv'!$B$2:$BX$550,MATCH(O$2,'Slutlig allokering kvv'!$B$1:$BX$1,0),FALSE)/1,0))</f>
        <v/>
      </c>
      <c r="P220" t="str">
        <f>IF($D220="","",IFERROR(VLOOKUP($B220,Kraftvärmeprod!$B$1:$BX$550,MATCH(P$2,Kraftvärmeprod!$B$1:$VX$1,0),FALSE)/1,0)-IFERROR(VLOOKUP($B220,'Slutlig allokering kvv'!$B$2:$BX$550,MATCH(P$2,'Slutlig allokering kvv'!$B$1:$BX$1,0),FALSE)/1,0))</f>
        <v/>
      </c>
      <c r="Q220" t="str">
        <f>IF($D220="","",IFERROR(VLOOKUP($B220,Kraftvärmeprod!$B$1:$BX$550,MATCH(Q$2,Kraftvärmeprod!$B$1:$VX$1,0),FALSE)/1,0)-IFERROR(VLOOKUP($B220,'Slutlig allokering kvv'!$B$2:$BX$550,MATCH(Q$2,'Slutlig allokering kvv'!$B$1:$BX$1,0),FALSE)/1,0))</f>
        <v/>
      </c>
      <c r="R220" t="str">
        <f>IF($D220="","",IFERROR(VLOOKUP($B220,Kraftvärmeprod!$B$1:$BX$550,MATCH(R$2,Kraftvärmeprod!$B$1:$VX$1,0),FALSE)/1,0)-IFERROR(VLOOKUP($B220,'Slutlig allokering kvv'!$B$2:$BX$550,MATCH(R$2,'Slutlig allokering kvv'!$B$1:$BX$1,0),FALSE)/1,0))</f>
        <v/>
      </c>
      <c r="S220" t="str">
        <f>IF($D220="","",IFERROR(VLOOKUP($B220,Kraftvärmeprod!$B$1:$BX$550,MATCH(S$2,Kraftvärmeprod!$B$1:$VX$1,0),FALSE)/1,0)-IFERROR(VLOOKUP($B220,'Slutlig allokering kvv'!$B$2:$BX$550,MATCH(S$2,'Slutlig allokering kvv'!$B$1:$BX$1,0),FALSE)/1,0))</f>
        <v/>
      </c>
      <c r="T220" t="str">
        <f>IF($D220="","",IFERROR(VLOOKUP($B220,Kraftvärmeprod!$B$1:$BX$550,MATCH(T$2,Kraftvärmeprod!$B$1:$VX$1,0),FALSE)/1,0)-IFERROR(VLOOKUP($B220,'Slutlig allokering kvv'!$B$2:$BX$550,MATCH(T$2,'Slutlig allokering kvv'!$B$1:$BX$1,0),FALSE)/1,0))</f>
        <v/>
      </c>
      <c r="U220" t="str">
        <f>IF($D220="","",IFERROR(VLOOKUP($B220,Kraftvärmeprod!$B$1:$BX$550,MATCH(U$2,Kraftvärmeprod!$B$1:$VX$1,0),FALSE)/1,0)-IFERROR(VLOOKUP($B220,'Slutlig allokering kvv'!$B$2:$BX$550,MATCH(U$2,'Slutlig allokering kvv'!$B$1:$BX$1,0),FALSE)/1,0))</f>
        <v/>
      </c>
      <c r="V220" t="str">
        <f>IF($D220="","",IFERROR(VLOOKUP($B220,Kraftvärmeprod!$B$1:$BX$550,MATCH(V$2,Kraftvärmeprod!$B$1:$VX$1,0),FALSE)/1,0)-IFERROR(VLOOKUP($B220,'Slutlig allokering kvv'!$B$2:$BX$550,MATCH(V$2,'Slutlig allokering kvv'!$B$1:$BX$1,0),FALSE)/1,0))</f>
        <v/>
      </c>
      <c r="W220" t="str">
        <f>IF($D220="","",IFERROR(VLOOKUP($B220,Kraftvärmeprod!$B$1:$BX$550,MATCH(W$2,Kraftvärmeprod!$B$1:$VX$1,0),FALSE)/1,0)-IFERROR(VLOOKUP($B220,'Slutlig allokering kvv'!$B$2:$BX$550,MATCH(W$2,'Slutlig allokering kvv'!$B$1:$BX$1,0),FALSE)/1,0))</f>
        <v/>
      </c>
      <c r="X220" t="str">
        <f>IF($D220="","",IFERROR(VLOOKUP($B220,Kraftvärmeprod!$B$1:$BX$550,MATCH(X$2,Kraftvärmeprod!$B$1:$VX$1,0),FALSE)/1,0)-IFERROR(VLOOKUP($B220,'Slutlig allokering kvv'!$B$2:$BX$550,MATCH(X$2,'Slutlig allokering kvv'!$B$1:$BX$1,0),FALSE)/1,0))</f>
        <v/>
      </c>
      <c r="Y220" t="str">
        <f>IF($D220="","",IFERROR(VLOOKUP($B220,Kraftvärmeprod!$B$1:$BX$550,MATCH(Y$2,Kraftvärmeprod!$B$1:$VX$1,0),FALSE)/1,0)-IFERROR(VLOOKUP($B220,'Slutlig allokering kvv'!$B$2:$BX$550,MATCH(Y$2,'Slutlig allokering kvv'!$B$1:$BX$1,0),FALSE)/1,0))</f>
        <v/>
      </c>
      <c r="Z220" t="str">
        <f>IF($D220="","",IFERROR(VLOOKUP($B220,Kraftvärmeprod!$B$1:$BX$550,MATCH(Z$2,Kraftvärmeprod!$B$1:$VX$1,0),FALSE)/1,0)-IFERROR(VLOOKUP($B220,'Slutlig allokering kvv'!$B$2:$BX$550,MATCH(Z$2,'Slutlig allokering kvv'!$B$1:$BX$1,0),FALSE)/1,0))</f>
        <v/>
      </c>
      <c r="AA220" t="str">
        <f>IF($D220="","",IFERROR(VLOOKUP($B220,Kraftvärmeprod!$B$1:$BX$550,MATCH(AA$2,Kraftvärmeprod!$B$1:$VX$1,0),FALSE)/1,0)-IFERROR(VLOOKUP($B220,'Slutlig allokering kvv'!$B$2:$BX$550,MATCH(AA$2,'Slutlig allokering kvv'!$B$1:$BX$1,0),FALSE)/1,0))</f>
        <v/>
      </c>
      <c r="AB220" t="str">
        <f>IF($D220="","",IFERROR(VLOOKUP($B220,Kraftvärmeprod!$B$1:$BX$550,MATCH(AB$2,Kraftvärmeprod!$B$1:$VX$1,0),FALSE)/1,0)-IFERROR(VLOOKUP($B220,'Slutlig allokering kvv'!$B$2:$BX$550,MATCH(AB$2,'Slutlig allokering kvv'!$B$1:$BX$1,0),FALSE)/1,0))</f>
        <v/>
      </c>
      <c r="AC220" t="str">
        <f>IF($D220="","",IFERROR(VLOOKUP($B220,Kraftvärmeprod!$B$1:$BX$550,MATCH(AC$2,Kraftvärmeprod!$B$1:$VX$1,0),FALSE)/1,0)-IFERROR(VLOOKUP($B220,'Slutlig allokering kvv'!$B$2:$BX$550,MATCH(AC$2,'Slutlig allokering kvv'!$B$1:$BX$1,0),FALSE)/1,0))</f>
        <v/>
      </c>
      <c r="AE220" t="str">
        <f>IF($D220="","",IFERROR(VLOOKUP($B220,Miljö!$B$1:$E$550,MATCH("Hjälpel kraftvärme (GWh)",Miljö!$B$1:$E$1,0),FALSE)/1,0)-IFERROR(VLOOKUP($B220,'Slutlig allokering kvv'!$B$2:$BX$550,MATCH(AE$2,'Slutlig allokering kvv'!$B$1:$BX$1,0),FALSE)/1,0))</f>
        <v/>
      </c>
      <c r="AI220">
        <f t="shared" si="12"/>
        <v>0</v>
      </c>
      <c r="AK220">
        <f>IFERROR(VLOOKUP($B220,'Slutlig allokering kvv'!$B$2:$AX$550,MATCH("Summa slutlig allokerad tillförd energi (utan hjälpel och rökgaskondensering):",'Slutlig allokering kvv'!$B$1:$AX$1,0),FALSE)/1,"")</f>
        <v>0</v>
      </c>
      <c r="AM220" s="289" t="str">
        <f>IFERROR(1-VLOOKUP($B220,'Slutlig allokering kvv'!$B$2:$AX$550,MATCH("Andel av bränsle i kvv som allokerats till värme, exklusive rökgaskondensering och hjälpel",'Slutlig allokering kvv'!$B$1:$AX$1,0),FALSE),"")</f>
        <v/>
      </c>
      <c r="AO220" s="289" t="str">
        <f t="shared" si="13"/>
        <v/>
      </c>
      <c r="AP220" s="290" t="str">
        <f t="shared" si="14"/>
        <v/>
      </c>
      <c r="AQ220" s="290"/>
      <c r="AR220" s="239" t="str">
        <f t="shared" si="15"/>
        <v/>
      </c>
      <c r="AS220" s="290"/>
    </row>
    <row r="221" spans="1:45" x14ac:dyDescent="0.25">
      <c r="A221" s="2" t="str">
        <f>'Miljövärden för publ företag'!B223</f>
        <v>Statkraft Värme AB</v>
      </c>
      <c r="B221" s="2" t="str">
        <f>'Miljövärden för publ företag'!C223</f>
        <v>Vagnhärad</v>
      </c>
      <c r="C221" t="str">
        <f>IFERROR(VLOOKUP($B221,Kraftvärmeprod!$B$1:$AH$479,MATCH(C$2,Kraftvärmeprod!$B$1:$AG$1,0),FALSE)/1,"")</f>
        <v/>
      </c>
      <c r="D221" t="str">
        <f>IFERROR(VLOOKUP($B221,Kraftvärmeprod!$B$1:$AH$479,MATCH(D$2,Kraftvärmeprod!$B$1:$AG$1,0),FALSE)/1,"")</f>
        <v/>
      </c>
      <c r="F221" t="str">
        <f>IF($D221="","",IFERROR(VLOOKUP($B221,Kraftvärmeprod!$B$1:$BX$550,MATCH(F$2,Kraftvärmeprod!$B$1:$VX$1,0),FALSE)/1,0)-IFERROR(VLOOKUP($B221,'Slutlig allokering kvv'!$B$2:$BX$550,MATCH(F$2,'Slutlig allokering kvv'!$B$1:$BX$1,0),FALSE)/1,0))</f>
        <v/>
      </c>
      <c r="G221" t="str">
        <f>IF($D221="","",IFERROR(VLOOKUP($B221,Kraftvärmeprod!$B$1:$BX$550,MATCH(G$2,Kraftvärmeprod!$B$1:$VX$1,0),FALSE)/1,0)-IFERROR(VLOOKUP($B221,'Slutlig allokering kvv'!$B$2:$BX$550,MATCH(G$2,'Slutlig allokering kvv'!$B$1:$BX$1,0),FALSE)/1,0))</f>
        <v/>
      </c>
      <c r="H221" t="str">
        <f>IF($D221="","",IFERROR(VLOOKUP($B221,Kraftvärmeprod!$B$1:$BX$550,MATCH(H$2,Kraftvärmeprod!$B$1:$VX$1,0),FALSE)/1,0)-IFERROR(VLOOKUP($B221,'Slutlig allokering kvv'!$B$2:$BX$550,MATCH(H$2,'Slutlig allokering kvv'!$B$1:$BX$1,0),FALSE)/1,0))</f>
        <v/>
      </c>
      <c r="I221" t="str">
        <f>IF($D221="","",IFERROR(VLOOKUP($B221,Kraftvärmeprod!$B$1:$BX$550,MATCH(I$2,Kraftvärmeprod!$B$1:$VX$1,0),FALSE)/1,0)-IFERROR(VLOOKUP($B221,'Slutlig allokering kvv'!$B$2:$BX$550,MATCH(I$2,'Slutlig allokering kvv'!$B$1:$BX$1,0),FALSE)/1,0))</f>
        <v/>
      </c>
      <c r="J221" t="str">
        <f>IF($D221="","",IFERROR(VLOOKUP($B221,Kraftvärmeprod!$B$1:$BX$550,MATCH(J$2,Kraftvärmeprod!$B$1:$VX$1,0),FALSE)/1,0)-IFERROR(VLOOKUP($B221,'Slutlig allokering kvv'!$B$2:$BX$550,MATCH(J$2,'Slutlig allokering kvv'!$B$1:$BX$1,0),FALSE)/1,0))</f>
        <v/>
      </c>
      <c r="K221" t="str">
        <f>IF($D221="","",IFERROR(VLOOKUP($B221,Kraftvärmeprod!$B$1:$BX$550,MATCH(K$2,Kraftvärmeprod!$B$1:$VX$1,0),FALSE)/1,0)-IFERROR(VLOOKUP($B221,'Slutlig allokering kvv'!$B$2:$BX$550,MATCH(K$2,'Slutlig allokering kvv'!$B$1:$BX$1,0),FALSE)/1,0))</f>
        <v/>
      </c>
      <c r="L221" t="str">
        <f>IF($D221="","",IFERROR(VLOOKUP($B221,Kraftvärmeprod!$B$1:$BX$550,MATCH(L$2,Kraftvärmeprod!$B$1:$VX$1,0),FALSE)/1,0)-IFERROR(VLOOKUP($B221,'Slutlig allokering kvv'!$B$2:$BX$550,MATCH(L$2,'Slutlig allokering kvv'!$B$1:$BX$1,0),FALSE)/1,0))</f>
        <v/>
      </c>
      <c r="M221" t="str">
        <f>IF($D221="","",IFERROR(VLOOKUP($B221,Kraftvärmeprod!$B$1:$BX$550,MATCH(M$2,Kraftvärmeprod!$B$1:$VX$1,0),FALSE)/1,0)-IFERROR(VLOOKUP($B221,'Slutlig allokering kvv'!$B$2:$BX$550,MATCH(M$2,'Slutlig allokering kvv'!$B$1:$BX$1,0),FALSE)/1,0))</f>
        <v/>
      </c>
      <c r="N221" t="str">
        <f>IF($D221="","",IFERROR(VLOOKUP($B221,Kraftvärmeprod!$B$1:$BX$550,MATCH(N$2,Kraftvärmeprod!$B$1:$VX$1,0),FALSE)/1,0)-IFERROR(VLOOKUP($B221,'Slutlig allokering kvv'!$B$2:$BX$550,MATCH(N$2,'Slutlig allokering kvv'!$B$1:$BX$1,0),FALSE)/1,0))</f>
        <v/>
      </c>
      <c r="O221" t="str">
        <f>IF($D221="","",IFERROR(VLOOKUP($B221,Kraftvärmeprod!$B$1:$BX$550,MATCH(O$2,Kraftvärmeprod!$B$1:$VX$1,0),FALSE)/1,0)-IFERROR(VLOOKUP($B221,'Slutlig allokering kvv'!$B$2:$BX$550,MATCH(O$2,'Slutlig allokering kvv'!$B$1:$BX$1,0),FALSE)/1,0))</f>
        <v/>
      </c>
      <c r="P221" t="str">
        <f>IF($D221="","",IFERROR(VLOOKUP($B221,Kraftvärmeprod!$B$1:$BX$550,MATCH(P$2,Kraftvärmeprod!$B$1:$VX$1,0),FALSE)/1,0)-IFERROR(VLOOKUP($B221,'Slutlig allokering kvv'!$B$2:$BX$550,MATCH(P$2,'Slutlig allokering kvv'!$B$1:$BX$1,0),FALSE)/1,0))</f>
        <v/>
      </c>
      <c r="Q221" t="str">
        <f>IF($D221="","",IFERROR(VLOOKUP($B221,Kraftvärmeprod!$B$1:$BX$550,MATCH(Q$2,Kraftvärmeprod!$B$1:$VX$1,0),FALSE)/1,0)-IFERROR(VLOOKUP($B221,'Slutlig allokering kvv'!$B$2:$BX$550,MATCH(Q$2,'Slutlig allokering kvv'!$B$1:$BX$1,0),FALSE)/1,0))</f>
        <v/>
      </c>
      <c r="R221" t="str">
        <f>IF($D221="","",IFERROR(VLOOKUP($B221,Kraftvärmeprod!$B$1:$BX$550,MATCH(R$2,Kraftvärmeprod!$B$1:$VX$1,0),FALSE)/1,0)-IFERROR(VLOOKUP($B221,'Slutlig allokering kvv'!$B$2:$BX$550,MATCH(R$2,'Slutlig allokering kvv'!$B$1:$BX$1,0),FALSE)/1,0))</f>
        <v/>
      </c>
      <c r="S221" t="str">
        <f>IF($D221="","",IFERROR(VLOOKUP($B221,Kraftvärmeprod!$B$1:$BX$550,MATCH(S$2,Kraftvärmeprod!$B$1:$VX$1,0),FALSE)/1,0)-IFERROR(VLOOKUP($B221,'Slutlig allokering kvv'!$B$2:$BX$550,MATCH(S$2,'Slutlig allokering kvv'!$B$1:$BX$1,0),FALSE)/1,0))</f>
        <v/>
      </c>
      <c r="T221" t="str">
        <f>IF($D221="","",IFERROR(VLOOKUP($B221,Kraftvärmeprod!$B$1:$BX$550,MATCH(T$2,Kraftvärmeprod!$B$1:$VX$1,0),FALSE)/1,0)-IFERROR(VLOOKUP($B221,'Slutlig allokering kvv'!$B$2:$BX$550,MATCH(T$2,'Slutlig allokering kvv'!$B$1:$BX$1,0),FALSE)/1,0))</f>
        <v/>
      </c>
      <c r="U221" t="str">
        <f>IF($D221="","",IFERROR(VLOOKUP($B221,Kraftvärmeprod!$B$1:$BX$550,MATCH(U$2,Kraftvärmeprod!$B$1:$VX$1,0),FALSE)/1,0)-IFERROR(VLOOKUP($B221,'Slutlig allokering kvv'!$B$2:$BX$550,MATCH(U$2,'Slutlig allokering kvv'!$B$1:$BX$1,0),FALSE)/1,0))</f>
        <v/>
      </c>
      <c r="V221" t="str">
        <f>IF($D221="","",IFERROR(VLOOKUP($B221,Kraftvärmeprod!$B$1:$BX$550,MATCH(V$2,Kraftvärmeprod!$B$1:$VX$1,0),FALSE)/1,0)-IFERROR(VLOOKUP($B221,'Slutlig allokering kvv'!$B$2:$BX$550,MATCH(V$2,'Slutlig allokering kvv'!$B$1:$BX$1,0),FALSE)/1,0))</f>
        <v/>
      </c>
      <c r="W221" t="str">
        <f>IF($D221="","",IFERROR(VLOOKUP($B221,Kraftvärmeprod!$B$1:$BX$550,MATCH(W$2,Kraftvärmeprod!$B$1:$VX$1,0),FALSE)/1,0)-IFERROR(VLOOKUP($B221,'Slutlig allokering kvv'!$B$2:$BX$550,MATCH(W$2,'Slutlig allokering kvv'!$B$1:$BX$1,0),FALSE)/1,0))</f>
        <v/>
      </c>
      <c r="X221" t="str">
        <f>IF($D221="","",IFERROR(VLOOKUP($B221,Kraftvärmeprod!$B$1:$BX$550,MATCH(X$2,Kraftvärmeprod!$B$1:$VX$1,0),FALSE)/1,0)-IFERROR(VLOOKUP($B221,'Slutlig allokering kvv'!$B$2:$BX$550,MATCH(X$2,'Slutlig allokering kvv'!$B$1:$BX$1,0),FALSE)/1,0))</f>
        <v/>
      </c>
      <c r="Y221" t="str">
        <f>IF($D221="","",IFERROR(VLOOKUP($B221,Kraftvärmeprod!$B$1:$BX$550,MATCH(Y$2,Kraftvärmeprod!$B$1:$VX$1,0),FALSE)/1,0)-IFERROR(VLOOKUP($B221,'Slutlig allokering kvv'!$B$2:$BX$550,MATCH(Y$2,'Slutlig allokering kvv'!$B$1:$BX$1,0),FALSE)/1,0))</f>
        <v/>
      </c>
      <c r="Z221" t="str">
        <f>IF($D221="","",IFERROR(VLOOKUP($B221,Kraftvärmeprod!$B$1:$BX$550,MATCH(Z$2,Kraftvärmeprod!$B$1:$VX$1,0),FALSE)/1,0)-IFERROR(VLOOKUP($B221,'Slutlig allokering kvv'!$B$2:$BX$550,MATCH(Z$2,'Slutlig allokering kvv'!$B$1:$BX$1,0),FALSE)/1,0))</f>
        <v/>
      </c>
      <c r="AA221" t="str">
        <f>IF($D221="","",IFERROR(VLOOKUP($B221,Kraftvärmeprod!$B$1:$BX$550,MATCH(AA$2,Kraftvärmeprod!$B$1:$VX$1,0),FALSE)/1,0)-IFERROR(VLOOKUP($B221,'Slutlig allokering kvv'!$B$2:$BX$550,MATCH(AA$2,'Slutlig allokering kvv'!$B$1:$BX$1,0),FALSE)/1,0))</f>
        <v/>
      </c>
      <c r="AB221" t="str">
        <f>IF($D221="","",IFERROR(VLOOKUP($B221,Kraftvärmeprod!$B$1:$BX$550,MATCH(AB$2,Kraftvärmeprod!$B$1:$VX$1,0),FALSE)/1,0)-IFERROR(VLOOKUP($B221,'Slutlig allokering kvv'!$B$2:$BX$550,MATCH(AB$2,'Slutlig allokering kvv'!$B$1:$BX$1,0),FALSE)/1,0))</f>
        <v/>
      </c>
      <c r="AC221" t="str">
        <f>IF($D221="","",IFERROR(VLOOKUP($B221,Kraftvärmeprod!$B$1:$BX$550,MATCH(AC$2,Kraftvärmeprod!$B$1:$VX$1,0),FALSE)/1,0)-IFERROR(VLOOKUP($B221,'Slutlig allokering kvv'!$B$2:$BX$550,MATCH(AC$2,'Slutlig allokering kvv'!$B$1:$BX$1,0),FALSE)/1,0))</f>
        <v/>
      </c>
      <c r="AE221" t="str">
        <f>IF($D221="","",IFERROR(VLOOKUP($B221,Miljö!$B$1:$E$550,MATCH("Hjälpel kraftvärme (GWh)",Miljö!$B$1:$E$1,0),FALSE)/1,0)-IFERROR(VLOOKUP($B221,'Slutlig allokering kvv'!$B$2:$BX$550,MATCH(AE$2,'Slutlig allokering kvv'!$B$1:$BX$1,0),FALSE)/1,0))</f>
        <v/>
      </c>
      <c r="AI221">
        <f t="shared" si="12"/>
        <v>0</v>
      </c>
      <c r="AK221">
        <f>IFERROR(VLOOKUP($B221,'Slutlig allokering kvv'!$B$2:$AX$550,MATCH("Summa slutlig allokerad tillförd energi (utan hjälpel och rökgaskondensering):",'Slutlig allokering kvv'!$B$1:$AX$1,0),FALSE)/1,"")</f>
        <v>0</v>
      </c>
      <c r="AM221" s="289" t="str">
        <f>IFERROR(1-VLOOKUP($B221,'Slutlig allokering kvv'!$B$2:$AX$550,MATCH("Andel av bränsle i kvv som allokerats till värme, exklusive rökgaskondensering och hjälpel",'Slutlig allokering kvv'!$B$1:$AX$1,0),FALSE),"")</f>
        <v/>
      </c>
      <c r="AO221" s="289" t="str">
        <f t="shared" si="13"/>
        <v/>
      </c>
      <c r="AP221" s="290" t="str">
        <f t="shared" si="14"/>
        <v/>
      </c>
      <c r="AQ221" s="290"/>
      <c r="AR221" s="239" t="str">
        <f t="shared" si="15"/>
        <v/>
      </c>
      <c r="AS221" s="290"/>
    </row>
    <row r="222" spans="1:45" x14ac:dyDescent="0.25">
      <c r="A222" s="2" t="str">
        <f>'Miljövärden för publ företag'!B224</f>
        <v>Statkraft Värme AB</v>
      </c>
      <c r="B222" s="2" t="str">
        <f>'Miljövärden för publ företag'!C224</f>
        <v>Åmål</v>
      </c>
      <c r="C222" t="str">
        <f>IFERROR(VLOOKUP($B222,Kraftvärmeprod!$B$1:$AH$479,MATCH(C$2,Kraftvärmeprod!$B$1:$AG$1,0),FALSE)/1,"")</f>
        <v/>
      </c>
      <c r="D222" t="str">
        <f>IFERROR(VLOOKUP($B222,Kraftvärmeprod!$B$1:$AH$479,MATCH(D$2,Kraftvärmeprod!$B$1:$AG$1,0),FALSE)/1,"")</f>
        <v/>
      </c>
      <c r="F222" t="str">
        <f>IF($D222="","",IFERROR(VLOOKUP($B222,Kraftvärmeprod!$B$1:$BX$550,MATCH(F$2,Kraftvärmeprod!$B$1:$VX$1,0),FALSE)/1,0)-IFERROR(VLOOKUP($B222,'Slutlig allokering kvv'!$B$2:$BX$550,MATCH(F$2,'Slutlig allokering kvv'!$B$1:$BX$1,0),FALSE)/1,0))</f>
        <v/>
      </c>
      <c r="G222" t="str">
        <f>IF($D222="","",IFERROR(VLOOKUP($B222,Kraftvärmeprod!$B$1:$BX$550,MATCH(G$2,Kraftvärmeprod!$B$1:$VX$1,0),FALSE)/1,0)-IFERROR(VLOOKUP($B222,'Slutlig allokering kvv'!$B$2:$BX$550,MATCH(G$2,'Slutlig allokering kvv'!$B$1:$BX$1,0),FALSE)/1,0))</f>
        <v/>
      </c>
      <c r="H222" t="str">
        <f>IF($D222="","",IFERROR(VLOOKUP($B222,Kraftvärmeprod!$B$1:$BX$550,MATCH(H$2,Kraftvärmeprod!$B$1:$VX$1,0),FALSE)/1,0)-IFERROR(VLOOKUP($B222,'Slutlig allokering kvv'!$B$2:$BX$550,MATCH(H$2,'Slutlig allokering kvv'!$B$1:$BX$1,0),FALSE)/1,0))</f>
        <v/>
      </c>
      <c r="I222" t="str">
        <f>IF($D222="","",IFERROR(VLOOKUP($B222,Kraftvärmeprod!$B$1:$BX$550,MATCH(I$2,Kraftvärmeprod!$B$1:$VX$1,0),FALSE)/1,0)-IFERROR(VLOOKUP($B222,'Slutlig allokering kvv'!$B$2:$BX$550,MATCH(I$2,'Slutlig allokering kvv'!$B$1:$BX$1,0),FALSE)/1,0))</f>
        <v/>
      </c>
      <c r="J222" t="str">
        <f>IF($D222="","",IFERROR(VLOOKUP($B222,Kraftvärmeprod!$B$1:$BX$550,MATCH(J$2,Kraftvärmeprod!$B$1:$VX$1,0),FALSE)/1,0)-IFERROR(VLOOKUP($B222,'Slutlig allokering kvv'!$B$2:$BX$550,MATCH(J$2,'Slutlig allokering kvv'!$B$1:$BX$1,0),FALSE)/1,0))</f>
        <v/>
      </c>
      <c r="K222" t="str">
        <f>IF($D222="","",IFERROR(VLOOKUP($B222,Kraftvärmeprod!$B$1:$BX$550,MATCH(K$2,Kraftvärmeprod!$B$1:$VX$1,0),FALSE)/1,0)-IFERROR(VLOOKUP($B222,'Slutlig allokering kvv'!$B$2:$BX$550,MATCH(K$2,'Slutlig allokering kvv'!$B$1:$BX$1,0),FALSE)/1,0))</f>
        <v/>
      </c>
      <c r="L222" t="str">
        <f>IF($D222="","",IFERROR(VLOOKUP($B222,Kraftvärmeprod!$B$1:$BX$550,MATCH(L$2,Kraftvärmeprod!$B$1:$VX$1,0),FALSE)/1,0)-IFERROR(VLOOKUP($B222,'Slutlig allokering kvv'!$B$2:$BX$550,MATCH(L$2,'Slutlig allokering kvv'!$B$1:$BX$1,0),FALSE)/1,0))</f>
        <v/>
      </c>
      <c r="M222" t="str">
        <f>IF($D222="","",IFERROR(VLOOKUP($B222,Kraftvärmeprod!$B$1:$BX$550,MATCH(M$2,Kraftvärmeprod!$B$1:$VX$1,0),FALSE)/1,0)-IFERROR(VLOOKUP($B222,'Slutlig allokering kvv'!$B$2:$BX$550,MATCH(M$2,'Slutlig allokering kvv'!$B$1:$BX$1,0),FALSE)/1,0))</f>
        <v/>
      </c>
      <c r="N222" t="str">
        <f>IF($D222="","",IFERROR(VLOOKUP($B222,Kraftvärmeprod!$B$1:$BX$550,MATCH(N$2,Kraftvärmeprod!$B$1:$VX$1,0),FALSE)/1,0)-IFERROR(VLOOKUP($B222,'Slutlig allokering kvv'!$B$2:$BX$550,MATCH(N$2,'Slutlig allokering kvv'!$B$1:$BX$1,0),FALSE)/1,0))</f>
        <v/>
      </c>
      <c r="O222" t="str">
        <f>IF($D222="","",IFERROR(VLOOKUP($B222,Kraftvärmeprod!$B$1:$BX$550,MATCH(O$2,Kraftvärmeprod!$B$1:$VX$1,0),FALSE)/1,0)-IFERROR(VLOOKUP($B222,'Slutlig allokering kvv'!$B$2:$BX$550,MATCH(O$2,'Slutlig allokering kvv'!$B$1:$BX$1,0),FALSE)/1,0))</f>
        <v/>
      </c>
      <c r="P222" t="str">
        <f>IF($D222="","",IFERROR(VLOOKUP($B222,Kraftvärmeprod!$B$1:$BX$550,MATCH(P$2,Kraftvärmeprod!$B$1:$VX$1,0),FALSE)/1,0)-IFERROR(VLOOKUP($B222,'Slutlig allokering kvv'!$B$2:$BX$550,MATCH(P$2,'Slutlig allokering kvv'!$B$1:$BX$1,0),FALSE)/1,0))</f>
        <v/>
      </c>
      <c r="Q222" t="str">
        <f>IF($D222="","",IFERROR(VLOOKUP($B222,Kraftvärmeprod!$B$1:$BX$550,MATCH(Q$2,Kraftvärmeprod!$B$1:$VX$1,0),FALSE)/1,0)-IFERROR(VLOOKUP($B222,'Slutlig allokering kvv'!$B$2:$BX$550,MATCH(Q$2,'Slutlig allokering kvv'!$B$1:$BX$1,0),FALSE)/1,0))</f>
        <v/>
      </c>
      <c r="R222" t="str">
        <f>IF($D222="","",IFERROR(VLOOKUP($B222,Kraftvärmeprod!$B$1:$BX$550,MATCH(R$2,Kraftvärmeprod!$B$1:$VX$1,0),FALSE)/1,0)-IFERROR(VLOOKUP($B222,'Slutlig allokering kvv'!$B$2:$BX$550,MATCH(R$2,'Slutlig allokering kvv'!$B$1:$BX$1,0),FALSE)/1,0))</f>
        <v/>
      </c>
      <c r="S222" t="str">
        <f>IF($D222="","",IFERROR(VLOOKUP($B222,Kraftvärmeprod!$B$1:$BX$550,MATCH(S$2,Kraftvärmeprod!$B$1:$VX$1,0),FALSE)/1,0)-IFERROR(VLOOKUP($B222,'Slutlig allokering kvv'!$B$2:$BX$550,MATCH(S$2,'Slutlig allokering kvv'!$B$1:$BX$1,0),FALSE)/1,0))</f>
        <v/>
      </c>
      <c r="T222" t="str">
        <f>IF($D222="","",IFERROR(VLOOKUP($B222,Kraftvärmeprod!$B$1:$BX$550,MATCH(T$2,Kraftvärmeprod!$B$1:$VX$1,0),FALSE)/1,0)-IFERROR(VLOOKUP($B222,'Slutlig allokering kvv'!$B$2:$BX$550,MATCH(T$2,'Slutlig allokering kvv'!$B$1:$BX$1,0),FALSE)/1,0))</f>
        <v/>
      </c>
      <c r="U222" t="str">
        <f>IF($D222="","",IFERROR(VLOOKUP($B222,Kraftvärmeprod!$B$1:$BX$550,MATCH(U$2,Kraftvärmeprod!$B$1:$VX$1,0),FALSE)/1,0)-IFERROR(VLOOKUP($B222,'Slutlig allokering kvv'!$B$2:$BX$550,MATCH(U$2,'Slutlig allokering kvv'!$B$1:$BX$1,0),FALSE)/1,0))</f>
        <v/>
      </c>
      <c r="V222" t="str">
        <f>IF($D222="","",IFERROR(VLOOKUP($B222,Kraftvärmeprod!$B$1:$BX$550,MATCH(V$2,Kraftvärmeprod!$B$1:$VX$1,0),FALSE)/1,0)-IFERROR(VLOOKUP($B222,'Slutlig allokering kvv'!$B$2:$BX$550,MATCH(V$2,'Slutlig allokering kvv'!$B$1:$BX$1,0),FALSE)/1,0))</f>
        <v/>
      </c>
      <c r="W222" t="str">
        <f>IF($D222="","",IFERROR(VLOOKUP($B222,Kraftvärmeprod!$B$1:$BX$550,MATCH(W$2,Kraftvärmeprod!$B$1:$VX$1,0),FALSE)/1,0)-IFERROR(VLOOKUP($B222,'Slutlig allokering kvv'!$B$2:$BX$550,MATCH(W$2,'Slutlig allokering kvv'!$B$1:$BX$1,0),FALSE)/1,0))</f>
        <v/>
      </c>
      <c r="X222" t="str">
        <f>IF($D222="","",IFERROR(VLOOKUP($B222,Kraftvärmeprod!$B$1:$BX$550,MATCH(X$2,Kraftvärmeprod!$B$1:$VX$1,0),FALSE)/1,0)-IFERROR(VLOOKUP($B222,'Slutlig allokering kvv'!$B$2:$BX$550,MATCH(X$2,'Slutlig allokering kvv'!$B$1:$BX$1,0),FALSE)/1,0))</f>
        <v/>
      </c>
      <c r="Y222" t="str">
        <f>IF($D222="","",IFERROR(VLOOKUP($B222,Kraftvärmeprod!$B$1:$BX$550,MATCH(Y$2,Kraftvärmeprod!$B$1:$VX$1,0),FALSE)/1,0)-IFERROR(VLOOKUP($B222,'Slutlig allokering kvv'!$B$2:$BX$550,MATCH(Y$2,'Slutlig allokering kvv'!$B$1:$BX$1,0),FALSE)/1,0))</f>
        <v/>
      </c>
      <c r="Z222" t="str">
        <f>IF($D222="","",IFERROR(VLOOKUP($B222,Kraftvärmeprod!$B$1:$BX$550,MATCH(Z$2,Kraftvärmeprod!$B$1:$VX$1,0),FALSE)/1,0)-IFERROR(VLOOKUP($B222,'Slutlig allokering kvv'!$B$2:$BX$550,MATCH(Z$2,'Slutlig allokering kvv'!$B$1:$BX$1,0),FALSE)/1,0))</f>
        <v/>
      </c>
      <c r="AA222" t="str">
        <f>IF($D222="","",IFERROR(VLOOKUP($B222,Kraftvärmeprod!$B$1:$BX$550,MATCH(AA$2,Kraftvärmeprod!$B$1:$VX$1,0),FALSE)/1,0)-IFERROR(VLOOKUP($B222,'Slutlig allokering kvv'!$B$2:$BX$550,MATCH(AA$2,'Slutlig allokering kvv'!$B$1:$BX$1,0),FALSE)/1,0))</f>
        <v/>
      </c>
      <c r="AB222" t="str">
        <f>IF($D222="","",IFERROR(VLOOKUP($B222,Kraftvärmeprod!$B$1:$BX$550,MATCH(AB$2,Kraftvärmeprod!$B$1:$VX$1,0),FALSE)/1,0)-IFERROR(VLOOKUP($B222,'Slutlig allokering kvv'!$B$2:$BX$550,MATCH(AB$2,'Slutlig allokering kvv'!$B$1:$BX$1,0),FALSE)/1,0))</f>
        <v/>
      </c>
      <c r="AC222" t="str">
        <f>IF($D222="","",IFERROR(VLOOKUP($B222,Kraftvärmeprod!$B$1:$BX$550,MATCH(AC$2,Kraftvärmeprod!$B$1:$VX$1,0),FALSE)/1,0)-IFERROR(VLOOKUP($B222,'Slutlig allokering kvv'!$B$2:$BX$550,MATCH(AC$2,'Slutlig allokering kvv'!$B$1:$BX$1,0),FALSE)/1,0))</f>
        <v/>
      </c>
      <c r="AE222" t="str">
        <f>IF($D222="","",IFERROR(VLOOKUP($B222,Miljö!$B$1:$E$550,MATCH("Hjälpel kraftvärme (GWh)",Miljö!$B$1:$E$1,0),FALSE)/1,0)-IFERROR(VLOOKUP($B222,'Slutlig allokering kvv'!$B$2:$BX$550,MATCH(AE$2,'Slutlig allokering kvv'!$B$1:$BX$1,0),FALSE)/1,0))</f>
        <v/>
      </c>
      <c r="AI222">
        <f t="shared" si="12"/>
        <v>0</v>
      </c>
      <c r="AK222">
        <f>IFERROR(VLOOKUP($B222,'Slutlig allokering kvv'!$B$2:$AX$550,MATCH("Summa slutlig allokerad tillförd energi (utan hjälpel och rökgaskondensering):",'Slutlig allokering kvv'!$B$1:$AX$1,0),FALSE)/1,"")</f>
        <v>0</v>
      </c>
      <c r="AM222" s="289" t="str">
        <f>IFERROR(1-VLOOKUP($B222,'Slutlig allokering kvv'!$B$2:$AX$550,MATCH("Andel av bränsle i kvv som allokerats till värme, exklusive rökgaskondensering och hjälpel",'Slutlig allokering kvv'!$B$1:$AX$1,0),FALSE),"")</f>
        <v/>
      </c>
      <c r="AO222" s="289" t="str">
        <f t="shared" si="13"/>
        <v/>
      </c>
      <c r="AP222" s="290" t="str">
        <f t="shared" si="14"/>
        <v/>
      </c>
      <c r="AQ222" s="290"/>
      <c r="AR222" s="239" t="str">
        <f t="shared" si="15"/>
        <v/>
      </c>
      <c r="AS222" s="290"/>
    </row>
    <row r="223" spans="1:45" x14ac:dyDescent="0.25">
      <c r="A223" s="2" t="str">
        <f>'Miljövärden för publ företag'!B225</f>
        <v>Stenungsunds Energi &amp; Miljö AB</v>
      </c>
      <c r="B223" s="2" t="str">
        <f>'Miljövärden för publ företag'!C225</f>
        <v>Stenungsund</v>
      </c>
      <c r="C223" t="str">
        <f>IFERROR(VLOOKUP($B223,Kraftvärmeprod!$B$1:$AH$479,MATCH(C$2,Kraftvärmeprod!$B$1:$AG$1,0),FALSE)/1,"")</f>
        <v/>
      </c>
      <c r="D223" t="str">
        <f>IFERROR(VLOOKUP($B223,Kraftvärmeprod!$B$1:$AH$479,MATCH(D$2,Kraftvärmeprod!$B$1:$AG$1,0),FALSE)/1,"")</f>
        <v/>
      </c>
      <c r="F223" t="str">
        <f>IF($D223="","",IFERROR(VLOOKUP($B223,Kraftvärmeprod!$B$1:$BX$550,MATCH(F$2,Kraftvärmeprod!$B$1:$VX$1,0),FALSE)/1,0)-IFERROR(VLOOKUP($B223,'Slutlig allokering kvv'!$B$2:$BX$550,MATCH(F$2,'Slutlig allokering kvv'!$B$1:$BX$1,0),FALSE)/1,0))</f>
        <v/>
      </c>
      <c r="G223" t="str">
        <f>IF($D223="","",IFERROR(VLOOKUP($B223,Kraftvärmeprod!$B$1:$BX$550,MATCH(G$2,Kraftvärmeprod!$B$1:$VX$1,0),FALSE)/1,0)-IFERROR(VLOOKUP($B223,'Slutlig allokering kvv'!$B$2:$BX$550,MATCH(G$2,'Slutlig allokering kvv'!$B$1:$BX$1,0),FALSE)/1,0))</f>
        <v/>
      </c>
      <c r="H223" t="str">
        <f>IF($D223="","",IFERROR(VLOOKUP($B223,Kraftvärmeprod!$B$1:$BX$550,MATCH(H$2,Kraftvärmeprod!$B$1:$VX$1,0),FALSE)/1,0)-IFERROR(VLOOKUP($B223,'Slutlig allokering kvv'!$B$2:$BX$550,MATCH(H$2,'Slutlig allokering kvv'!$B$1:$BX$1,0),FALSE)/1,0))</f>
        <v/>
      </c>
      <c r="I223" t="str">
        <f>IF($D223="","",IFERROR(VLOOKUP($B223,Kraftvärmeprod!$B$1:$BX$550,MATCH(I$2,Kraftvärmeprod!$B$1:$VX$1,0),FALSE)/1,0)-IFERROR(VLOOKUP($B223,'Slutlig allokering kvv'!$B$2:$BX$550,MATCH(I$2,'Slutlig allokering kvv'!$B$1:$BX$1,0),FALSE)/1,0))</f>
        <v/>
      </c>
      <c r="J223" t="str">
        <f>IF($D223="","",IFERROR(VLOOKUP($B223,Kraftvärmeprod!$B$1:$BX$550,MATCH(J$2,Kraftvärmeprod!$B$1:$VX$1,0),FALSE)/1,0)-IFERROR(VLOOKUP($B223,'Slutlig allokering kvv'!$B$2:$BX$550,MATCH(J$2,'Slutlig allokering kvv'!$B$1:$BX$1,0),FALSE)/1,0))</f>
        <v/>
      </c>
      <c r="K223" t="str">
        <f>IF($D223="","",IFERROR(VLOOKUP($B223,Kraftvärmeprod!$B$1:$BX$550,MATCH(K$2,Kraftvärmeprod!$B$1:$VX$1,0),FALSE)/1,0)-IFERROR(VLOOKUP($B223,'Slutlig allokering kvv'!$B$2:$BX$550,MATCH(K$2,'Slutlig allokering kvv'!$B$1:$BX$1,0),FALSE)/1,0))</f>
        <v/>
      </c>
      <c r="L223" t="str">
        <f>IF($D223="","",IFERROR(VLOOKUP($B223,Kraftvärmeprod!$B$1:$BX$550,MATCH(L$2,Kraftvärmeprod!$B$1:$VX$1,0),FALSE)/1,0)-IFERROR(VLOOKUP($B223,'Slutlig allokering kvv'!$B$2:$BX$550,MATCH(L$2,'Slutlig allokering kvv'!$B$1:$BX$1,0),FALSE)/1,0))</f>
        <v/>
      </c>
      <c r="M223" t="str">
        <f>IF($D223="","",IFERROR(VLOOKUP($B223,Kraftvärmeprod!$B$1:$BX$550,MATCH(M$2,Kraftvärmeprod!$B$1:$VX$1,0),FALSE)/1,0)-IFERROR(VLOOKUP($B223,'Slutlig allokering kvv'!$B$2:$BX$550,MATCH(M$2,'Slutlig allokering kvv'!$B$1:$BX$1,0),FALSE)/1,0))</f>
        <v/>
      </c>
      <c r="N223" t="str">
        <f>IF($D223="","",IFERROR(VLOOKUP($B223,Kraftvärmeprod!$B$1:$BX$550,MATCH(N$2,Kraftvärmeprod!$B$1:$VX$1,0),FALSE)/1,0)-IFERROR(VLOOKUP($B223,'Slutlig allokering kvv'!$B$2:$BX$550,MATCH(N$2,'Slutlig allokering kvv'!$B$1:$BX$1,0),FALSE)/1,0))</f>
        <v/>
      </c>
      <c r="O223" t="str">
        <f>IF($D223="","",IFERROR(VLOOKUP($B223,Kraftvärmeprod!$B$1:$BX$550,MATCH(O$2,Kraftvärmeprod!$B$1:$VX$1,0),FALSE)/1,0)-IFERROR(VLOOKUP($B223,'Slutlig allokering kvv'!$B$2:$BX$550,MATCH(O$2,'Slutlig allokering kvv'!$B$1:$BX$1,0),FALSE)/1,0))</f>
        <v/>
      </c>
      <c r="P223" t="str">
        <f>IF($D223="","",IFERROR(VLOOKUP($B223,Kraftvärmeprod!$B$1:$BX$550,MATCH(P$2,Kraftvärmeprod!$B$1:$VX$1,0),FALSE)/1,0)-IFERROR(VLOOKUP($B223,'Slutlig allokering kvv'!$B$2:$BX$550,MATCH(P$2,'Slutlig allokering kvv'!$B$1:$BX$1,0),FALSE)/1,0))</f>
        <v/>
      </c>
      <c r="Q223" t="str">
        <f>IF($D223="","",IFERROR(VLOOKUP($B223,Kraftvärmeprod!$B$1:$BX$550,MATCH(Q$2,Kraftvärmeprod!$B$1:$VX$1,0),FALSE)/1,0)-IFERROR(VLOOKUP($B223,'Slutlig allokering kvv'!$B$2:$BX$550,MATCH(Q$2,'Slutlig allokering kvv'!$B$1:$BX$1,0),FALSE)/1,0))</f>
        <v/>
      </c>
      <c r="R223" t="str">
        <f>IF($D223="","",IFERROR(VLOOKUP($B223,Kraftvärmeprod!$B$1:$BX$550,MATCH(R$2,Kraftvärmeprod!$B$1:$VX$1,0),FALSE)/1,0)-IFERROR(VLOOKUP($B223,'Slutlig allokering kvv'!$B$2:$BX$550,MATCH(R$2,'Slutlig allokering kvv'!$B$1:$BX$1,0),FALSE)/1,0))</f>
        <v/>
      </c>
      <c r="S223" t="str">
        <f>IF($D223="","",IFERROR(VLOOKUP($B223,Kraftvärmeprod!$B$1:$BX$550,MATCH(S$2,Kraftvärmeprod!$B$1:$VX$1,0),FALSE)/1,0)-IFERROR(VLOOKUP($B223,'Slutlig allokering kvv'!$B$2:$BX$550,MATCH(S$2,'Slutlig allokering kvv'!$B$1:$BX$1,0),FALSE)/1,0))</f>
        <v/>
      </c>
      <c r="T223" t="str">
        <f>IF($D223="","",IFERROR(VLOOKUP($B223,Kraftvärmeprod!$B$1:$BX$550,MATCH(T$2,Kraftvärmeprod!$B$1:$VX$1,0),FALSE)/1,0)-IFERROR(VLOOKUP($B223,'Slutlig allokering kvv'!$B$2:$BX$550,MATCH(T$2,'Slutlig allokering kvv'!$B$1:$BX$1,0),FALSE)/1,0))</f>
        <v/>
      </c>
      <c r="U223" t="str">
        <f>IF($D223="","",IFERROR(VLOOKUP($B223,Kraftvärmeprod!$B$1:$BX$550,MATCH(U$2,Kraftvärmeprod!$B$1:$VX$1,0),FALSE)/1,0)-IFERROR(VLOOKUP($B223,'Slutlig allokering kvv'!$B$2:$BX$550,MATCH(U$2,'Slutlig allokering kvv'!$B$1:$BX$1,0),FALSE)/1,0))</f>
        <v/>
      </c>
      <c r="V223" t="str">
        <f>IF($D223="","",IFERROR(VLOOKUP($B223,Kraftvärmeprod!$B$1:$BX$550,MATCH(V$2,Kraftvärmeprod!$B$1:$VX$1,0),FALSE)/1,0)-IFERROR(VLOOKUP($B223,'Slutlig allokering kvv'!$B$2:$BX$550,MATCH(V$2,'Slutlig allokering kvv'!$B$1:$BX$1,0),FALSE)/1,0))</f>
        <v/>
      </c>
      <c r="W223" t="str">
        <f>IF($D223="","",IFERROR(VLOOKUP($B223,Kraftvärmeprod!$B$1:$BX$550,MATCH(W$2,Kraftvärmeprod!$B$1:$VX$1,0),FALSE)/1,0)-IFERROR(VLOOKUP($B223,'Slutlig allokering kvv'!$B$2:$BX$550,MATCH(W$2,'Slutlig allokering kvv'!$B$1:$BX$1,0),FALSE)/1,0))</f>
        <v/>
      </c>
      <c r="X223" t="str">
        <f>IF($D223="","",IFERROR(VLOOKUP($B223,Kraftvärmeprod!$B$1:$BX$550,MATCH(X$2,Kraftvärmeprod!$B$1:$VX$1,0),FALSE)/1,0)-IFERROR(VLOOKUP($B223,'Slutlig allokering kvv'!$B$2:$BX$550,MATCH(X$2,'Slutlig allokering kvv'!$B$1:$BX$1,0),FALSE)/1,0))</f>
        <v/>
      </c>
      <c r="Y223" t="str">
        <f>IF($D223="","",IFERROR(VLOOKUP($B223,Kraftvärmeprod!$B$1:$BX$550,MATCH(Y$2,Kraftvärmeprod!$B$1:$VX$1,0),FALSE)/1,0)-IFERROR(VLOOKUP($B223,'Slutlig allokering kvv'!$B$2:$BX$550,MATCH(Y$2,'Slutlig allokering kvv'!$B$1:$BX$1,0),FALSE)/1,0))</f>
        <v/>
      </c>
      <c r="Z223" t="str">
        <f>IF($D223="","",IFERROR(VLOOKUP($B223,Kraftvärmeprod!$B$1:$BX$550,MATCH(Z$2,Kraftvärmeprod!$B$1:$VX$1,0),FALSE)/1,0)-IFERROR(VLOOKUP($B223,'Slutlig allokering kvv'!$B$2:$BX$550,MATCH(Z$2,'Slutlig allokering kvv'!$B$1:$BX$1,0),FALSE)/1,0))</f>
        <v/>
      </c>
      <c r="AA223" t="str">
        <f>IF($D223="","",IFERROR(VLOOKUP($B223,Kraftvärmeprod!$B$1:$BX$550,MATCH(AA$2,Kraftvärmeprod!$B$1:$VX$1,0),FALSE)/1,0)-IFERROR(VLOOKUP($B223,'Slutlig allokering kvv'!$B$2:$BX$550,MATCH(AA$2,'Slutlig allokering kvv'!$B$1:$BX$1,0),FALSE)/1,0))</f>
        <v/>
      </c>
      <c r="AB223" t="str">
        <f>IF($D223="","",IFERROR(VLOOKUP($B223,Kraftvärmeprod!$B$1:$BX$550,MATCH(AB$2,Kraftvärmeprod!$B$1:$VX$1,0),FALSE)/1,0)-IFERROR(VLOOKUP($B223,'Slutlig allokering kvv'!$B$2:$BX$550,MATCH(AB$2,'Slutlig allokering kvv'!$B$1:$BX$1,0),FALSE)/1,0))</f>
        <v/>
      </c>
      <c r="AC223" t="str">
        <f>IF($D223="","",IFERROR(VLOOKUP($B223,Kraftvärmeprod!$B$1:$BX$550,MATCH(AC$2,Kraftvärmeprod!$B$1:$VX$1,0),FALSE)/1,0)-IFERROR(VLOOKUP($B223,'Slutlig allokering kvv'!$B$2:$BX$550,MATCH(AC$2,'Slutlig allokering kvv'!$B$1:$BX$1,0),FALSE)/1,0))</f>
        <v/>
      </c>
      <c r="AE223" t="str">
        <f>IF($D223="","",IFERROR(VLOOKUP($B223,Miljö!$B$1:$E$550,MATCH("Hjälpel kraftvärme (GWh)",Miljö!$B$1:$E$1,0),FALSE)/1,0)-IFERROR(VLOOKUP($B223,'Slutlig allokering kvv'!$B$2:$BX$550,MATCH(AE$2,'Slutlig allokering kvv'!$B$1:$BX$1,0),FALSE)/1,0))</f>
        <v/>
      </c>
      <c r="AI223">
        <f t="shared" si="12"/>
        <v>0</v>
      </c>
      <c r="AK223">
        <f>IFERROR(VLOOKUP($B223,'Slutlig allokering kvv'!$B$2:$AX$550,MATCH("Summa slutlig allokerad tillförd energi (utan hjälpel och rökgaskondensering):",'Slutlig allokering kvv'!$B$1:$AX$1,0),FALSE)/1,"")</f>
        <v>0</v>
      </c>
      <c r="AM223" s="289" t="str">
        <f>IFERROR(1-VLOOKUP($B223,'Slutlig allokering kvv'!$B$2:$AX$550,MATCH("Andel av bränsle i kvv som allokerats till värme, exklusive rökgaskondensering och hjälpel",'Slutlig allokering kvv'!$B$1:$AX$1,0),FALSE),"")</f>
        <v/>
      </c>
      <c r="AO223" s="289" t="str">
        <f t="shared" si="13"/>
        <v/>
      </c>
      <c r="AP223" s="290" t="str">
        <f t="shared" si="14"/>
        <v/>
      </c>
      <c r="AQ223" s="290"/>
      <c r="AR223" s="239" t="str">
        <f t="shared" si="15"/>
        <v/>
      </c>
      <c r="AS223" s="290"/>
    </row>
    <row r="224" spans="1:45" x14ac:dyDescent="0.25">
      <c r="A224" s="2" t="str">
        <f>'Miljövärden för publ företag'!B226</f>
        <v>Stenungsunds Energi &amp; Miljö AB</v>
      </c>
      <c r="B224" s="2" t="str">
        <f>'Miljövärden för publ företag'!C226</f>
        <v>Stora Höga</v>
      </c>
      <c r="C224" t="str">
        <f>IFERROR(VLOOKUP($B224,Kraftvärmeprod!$B$1:$AH$479,MATCH(C$2,Kraftvärmeprod!$B$1:$AG$1,0),FALSE)/1,"")</f>
        <v/>
      </c>
      <c r="D224" t="str">
        <f>IFERROR(VLOOKUP($B224,Kraftvärmeprod!$B$1:$AH$479,MATCH(D$2,Kraftvärmeprod!$B$1:$AG$1,0),FALSE)/1,"")</f>
        <v/>
      </c>
      <c r="F224" t="str">
        <f>IF($D224="","",IFERROR(VLOOKUP($B224,Kraftvärmeprod!$B$1:$BX$550,MATCH(F$2,Kraftvärmeprod!$B$1:$VX$1,0),FALSE)/1,0)-IFERROR(VLOOKUP($B224,'Slutlig allokering kvv'!$B$2:$BX$550,MATCH(F$2,'Slutlig allokering kvv'!$B$1:$BX$1,0),FALSE)/1,0))</f>
        <v/>
      </c>
      <c r="G224" t="str">
        <f>IF($D224="","",IFERROR(VLOOKUP($B224,Kraftvärmeprod!$B$1:$BX$550,MATCH(G$2,Kraftvärmeprod!$B$1:$VX$1,0),FALSE)/1,0)-IFERROR(VLOOKUP($B224,'Slutlig allokering kvv'!$B$2:$BX$550,MATCH(G$2,'Slutlig allokering kvv'!$B$1:$BX$1,0),FALSE)/1,0))</f>
        <v/>
      </c>
      <c r="H224" t="str">
        <f>IF($D224="","",IFERROR(VLOOKUP($B224,Kraftvärmeprod!$B$1:$BX$550,MATCH(H$2,Kraftvärmeprod!$B$1:$VX$1,0),FALSE)/1,0)-IFERROR(VLOOKUP($B224,'Slutlig allokering kvv'!$B$2:$BX$550,MATCH(H$2,'Slutlig allokering kvv'!$B$1:$BX$1,0),FALSE)/1,0))</f>
        <v/>
      </c>
      <c r="I224" t="str">
        <f>IF($D224="","",IFERROR(VLOOKUP($B224,Kraftvärmeprod!$B$1:$BX$550,MATCH(I$2,Kraftvärmeprod!$B$1:$VX$1,0),FALSE)/1,0)-IFERROR(VLOOKUP($B224,'Slutlig allokering kvv'!$B$2:$BX$550,MATCH(I$2,'Slutlig allokering kvv'!$B$1:$BX$1,0),FALSE)/1,0))</f>
        <v/>
      </c>
      <c r="J224" t="str">
        <f>IF($D224="","",IFERROR(VLOOKUP($B224,Kraftvärmeprod!$B$1:$BX$550,MATCH(J$2,Kraftvärmeprod!$B$1:$VX$1,0),FALSE)/1,0)-IFERROR(VLOOKUP($B224,'Slutlig allokering kvv'!$B$2:$BX$550,MATCH(J$2,'Slutlig allokering kvv'!$B$1:$BX$1,0),FALSE)/1,0))</f>
        <v/>
      </c>
      <c r="K224" t="str">
        <f>IF($D224="","",IFERROR(VLOOKUP($B224,Kraftvärmeprod!$B$1:$BX$550,MATCH(K$2,Kraftvärmeprod!$B$1:$VX$1,0),FALSE)/1,0)-IFERROR(VLOOKUP($B224,'Slutlig allokering kvv'!$B$2:$BX$550,MATCH(K$2,'Slutlig allokering kvv'!$B$1:$BX$1,0),FALSE)/1,0))</f>
        <v/>
      </c>
      <c r="L224" t="str">
        <f>IF($D224="","",IFERROR(VLOOKUP($B224,Kraftvärmeprod!$B$1:$BX$550,MATCH(L$2,Kraftvärmeprod!$B$1:$VX$1,0),FALSE)/1,0)-IFERROR(VLOOKUP($B224,'Slutlig allokering kvv'!$B$2:$BX$550,MATCH(L$2,'Slutlig allokering kvv'!$B$1:$BX$1,0),FALSE)/1,0))</f>
        <v/>
      </c>
      <c r="M224" t="str">
        <f>IF($D224="","",IFERROR(VLOOKUP($B224,Kraftvärmeprod!$B$1:$BX$550,MATCH(M$2,Kraftvärmeprod!$B$1:$VX$1,0),FALSE)/1,0)-IFERROR(VLOOKUP($B224,'Slutlig allokering kvv'!$B$2:$BX$550,MATCH(M$2,'Slutlig allokering kvv'!$B$1:$BX$1,0),FALSE)/1,0))</f>
        <v/>
      </c>
      <c r="N224" t="str">
        <f>IF($D224="","",IFERROR(VLOOKUP($B224,Kraftvärmeprod!$B$1:$BX$550,MATCH(N$2,Kraftvärmeprod!$B$1:$VX$1,0),FALSE)/1,0)-IFERROR(VLOOKUP($B224,'Slutlig allokering kvv'!$B$2:$BX$550,MATCH(N$2,'Slutlig allokering kvv'!$B$1:$BX$1,0),FALSE)/1,0))</f>
        <v/>
      </c>
      <c r="O224" t="str">
        <f>IF($D224="","",IFERROR(VLOOKUP($B224,Kraftvärmeprod!$B$1:$BX$550,MATCH(O$2,Kraftvärmeprod!$B$1:$VX$1,0),FALSE)/1,0)-IFERROR(VLOOKUP($B224,'Slutlig allokering kvv'!$B$2:$BX$550,MATCH(O$2,'Slutlig allokering kvv'!$B$1:$BX$1,0),FALSE)/1,0))</f>
        <v/>
      </c>
      <c r="P224" t="str">
        <f>IF($D224="","",IFERROR(VLOOKUP($B224,Kraftvärmeprod!$B$1:$BX$550,MATCH(P$2,Kraftvärmeprod!$B$1:$VX$1,0),FALSE)/1,0)-IFERROR(VLOOKUP($B224,'Slutlig allokering kvv'!$B$2:$BX$550,MATCH(P$2,'Slutlig allokering kvv'!$B$1:$BX$1,0),FALSE)/1,0))</f>
        <v/>
      </c>
      <c r="Q224" t="str">
        <f>IF($D224="","",IFERROR(VLOOKUP($B224,Kraftvärmeprod!$B$1:$BX$550,MATCH(Q$2,Kraftvärmeprod!$B$1:$VX$1,0),FALSE)/1,0)-IFERROR(VLOOKUP($B224,'Slutlig allokering kvv'!$B$2:$BX$550,MATCH(Q$2,'Slutlig allokering kvv'!$B$1:$BX$1,0),FALSE)/1,0))</f>
        <v/>
      </c>
      <c r="R224" t="str">
        <f>IF($D224="","",IFERROR(VLOOKUP($B224,Kraftvärmeprod!$B$1:$BX$550,MATCH(R$2,Kraftvärmeprod!$B$1:$VX$1,0),FALSE)/1,0)-IFERROR(VLOOKUP($B224,'Slutlig allokering kvv'!$B$2:$BX$550,MATCH(R$2,'Slutlig allokering kvv'!$B$1:$BX$1,0),FALSE)/1,0))</f>
        <v/>
      </c>
      <c r="S224" t="str">
        <f>IF($D224="","",IFERROR(VLOOKUP($B224,Kraftvärmeprod!$B$1:$BX$550,MATCH(S$2,Kraftvärmeprod!$B$1:$VX$1,0),FALSE)/1,0)-IFERROR(VLOOKUP($B224,'Slutlig allokering kvv'!$B$2:$BX$550,MATCH(S$2,'Slutlig allokering kvv'!$B$1:$BX$1,0),FALSE)/1,0))</f>
        <v/>
      </c>
      <c r="T224" t="str">
        <f>IF($D224="","",IFERROR(VLOOKUP($B224,Kraftvärmeprod!$B$1:$BX$550,MATCH(T$2,Kraftvärmeprod!$B$1:$VX$1,0),FALSE)/1,0)-IFERROR(VLOOKUP($B224,'Slutlig allokering kvv'!$B$2:$BX$550,MATCH(T$2,'Slutlig allokering kvv'!$B$1:$BX$1,0),FALSE)/1,0))</f>
        <v/>
      </c>
      <c r="U224" t="str">
        <f>IF($D224="","",IFERROR(VLOOKUP($B224,Kraftvärmeprod!$B$1:$BX$550,MATCH(U$2,Kraftvärmeprod!$B$1:$VX$1,0),FALSE)/1,0)-IFERROR(VLOOKUP($B224,'Slutlig allokering kvv'!$B$2:$BX$550,MATCH(U$2,'Slutlig allokering kvv'!$B$1:$BX$1,0),FALSE)/1,0))</f>
        <v/>
      </c>
      <c r="V224" t="str">
        <f>IF($D224="","",IFERROR(VLOOKUP($B224,Kraftvärmeprod!$B$1:$BX$550,MATCH(V$2,Kraftvärmeprod!$B$1:$VX$1,0),FALSE)/1,0)-IFERROR(VLOOKUP($B224,'Slutlig allokering kvv'!$B$2:$BX$550,MATCH(V$2,'Slutlig allokering kvv'!$B$1:$BX$1,0),FALSE)/1,0))</f>
        <v/>
      </c>
      <c r="W224" t="str">
        <f>IF($D224="","",IFERROR(VLOOKUP($B224,Kraftvärmeprod!$B$1:$BX$550,MATCH(W$2,Kraftvärmeprod!$B$1:$VX$1,0),FALSE)/1,0)-IFERROR(VLOOKUP($B224,'Slutlig allokering kvv'!$B$2:$BX$550,MATCH(W$2,'Slutlig allokering kvv'!$B$1:$BX$1,0),FALSE)/1,0))</f>
        <v/>
      </c>
      <c r="X224" t="str">
        <f>IF($D224="","",IFERROR(VLOOKUP($B224,Kraftvärmeprod!$B$1:$BX$550,MATCH(X$2,Kraftvärmeprod!$B$1:$VX$1,0),FALSE)/1,0)-IFERROR(VLOOKUP($B224,'Slutlig allokering kvv'!$B$2:$BX$550,MATCH(X$2,'Slutlig allokering kvv'!$B$1:$BX$1,0),FALSE)/1,0))</f>
        <v/>
      </c>
      <c r="Y224" t="str">
        <f>IF($D224="","",IFERROR(VLOOKUP($B224,Kraftvärmeprod!$B$1:$BX$550,MATCH(Y$2,Kraftvärmeprod!$B$1:$VX$1,0),FALSE)/1,0)-IFERROR(VLOOKUP($B224,'Slutlig allokering kvv'!$B$2:$BX$550,MATCH(Y$2,'Slutlig allokering kvv'!$B$1:$BX$1,0),FALSE)/1,0))</f>
        <v/>
      </c>
      <c r="Z224" t="str">
        <f>IF($D224="","",IFERROR(VLOOKUP($B224,Kraftvärmeprod!$B$1:$BX$550,MATCH(Z$2,Kraftvärmeprod!$B$1:$VX$1,0),FALSE)/1,0)-IFERROR(VLOOKUP($B224,'Slutlig allokering kvv'!$B$2:$BX$550,MATCH(Z$2,'Slutlig allokering kvv'!$B$1:$BX$1,0),FALSE)/1,0))</f>
        <v/>
      </c>
      <c r="AA224" t="str">
        <f>IF($D224="","",IFERROR(VLOOKUP($B224,Kraftvärmeprod!$B$1:$BX$550,MATCH(AA$2,Kraftvärmeprod!$B$1:$VX$1,0),FALSE)/1,0)-IFERROR(VLOOKUP($B224,'Slutlig allokering kvv'!$B$2:$BX$550,MATCH(AA$2,'Slutlig allokering kvv'!$B$1:$BX$1,0),FALSE)/1,0))</f>
        <v/>
      </c>
      <c r="AB224" t="str">
        <f>IF($D224="","",IFERROR(VLOOKUP($B224,Kraftvärmeprod!$B$1:$BX$550,MATCH(AB$2,Kraftvärmeprod!$B$1:$VX$1,0),FALSE)/1,0)-IFERROR(VLOOKUP($B224,'Slutlig allokering kvv'!$B$2:$BX$550,MATCH(AB$2,'Slutlig allokering kvv'!$B$1:$BX$1,0),FALSE)/1,0))</f>
        <v/>
      </c>
      <c r="AC224" t="str">
        <f>IF($D224="","",IFERROR(VLOOKUP($B224,Kraftvärmeprod!$B$1:$BX$550,MATCH(AC$2,Kraftvärmeprod!$B$1:$VX$1,0),FALSE)/1,0)-IFERROR(VLOOKUP($B224,'Slutlig allokering kvv'!$B$2:$BX$550,MATCH(AC$2,'Slutlig allokering kvv'!$B$1:$BX$1,0),FALSE)/1,0))</f>
        <v/>
      </c>
      <c r="AE224" t="str">
        <f>IF($D224="","",IFERROR(VLOOKUP($B224,Miljö!$B$1:$E$550,MATCH("Hjälpel kraftvärme (GWh)",Miljö!$B$1:$E$1,0),FALSE)/1,0)-IFERROR(VLOOKUP($B224,'Slutlig allokering kvv'!$B$2:$BX$550,MATCH(AE$2,'Slutlig allokering kvv'!$B$1:$BX$1,0),FALSE)/1,0))</f>
        <v/>
      </c>
      <c r="AI224">
        <f t="shared" si="12"/>
        <v>0</v>
      </c>
      <c r="AK224">
        <f>IFERROR(VLOOKUP($B224,'Slutlig allokering kvv'!$B$2:$AX$550,MATCH("Summa slutlig allokerad tillförd energi (utan hjälpel och rökgaskondensering):",'Slutlig allokering kvv'!$B$1:$AX$1,0),FALSE)/1,"")</f>
        <v>0</v>
      </c>
      <c r="AM224" s="289" t="str">
        <f>IFERROR(1-VLOOKUP($B224,'Slutlig allokering kvv'!$B$2:$AX$550,MATCH("Andel av bränsle i kvv som allokerats till värme, exklusive rökgaskondensering och hjälpel",'Slutlig allokering kvv'!$B$1:$AX$1,0),FALSE),"")</f>
        <v/>
      </c>
      <c r="AO224" s="289" t="str">
        <f t="shared" si="13"/>
        <v/>
      </c>
      <c r="AP224" s="290" t="str">
        <f t="shared" si="14"/>
        <v/>
      </c>
      <c r="AQ224" s="290"/>
      <c r="AR224" s="239" t="str">
        <f t="shared" si="15"/>
        <v/>
      </c>
      <c r="AS224" s="290"/>
    </row>
    <row r="225" spans="1:45" x14ac:dyDescent="0.25">
      <c r="A225" s="2" t="str">
        <f>'Miljövärden för publ företag'!B227</f>
        <v>Stockholm Exergi AB</v>
      </c>
      <c r="B225" s="2" t="str">
        <f>'Miljövärden för publ företag'!C227</f>
        <v>Stockholm</v>
      </c>
      <c r="C225">
        <f>IFERROR(VLOOKUP($B225,Kraftvärmeprod!$B$1:$AH$479,MATCH(C$2,Kraftvärmeprod!$B$1:$AG$1,0),FALSE)/1,"")</f>
        <v>3638.08</v>
      </c>
      <c r="D225">
        <f>IFERROR(VLOOKUP($B225,Kraftvärmeprod!$B$1:$AH$479,MATCH(D$2,Kraftvärmeprod!$B$1:$AG$1,0),FALSE)/1,"")</f>
        <v>1682.6120000000001</v>
      </c>
      <c r="F225">
        <f>IF($D225="","",IFERROR(VLOOKUP($B225,Kraftvärmeprod!$B$1:$BX$550,MATCH(F$2,Kraftvärmeprod!$B$1:$VX$1,0),FALSE)/1,0)-IFERROR(VLOOKUP($B225,'Slutlig allokering kvv'!$B$2:$BX$550,MATCH(F$2,'Slutlig allokering kvv'!$B$1:$BX$1,0),FALSE)/1,0))</f>
        <v>704.9620000000001</v>
      </c>
      <c r="G225">
        <f>IF($D225="","",IFERROR(VLOOKUP($B225,Kraftvärmeprod!$B$1:$BX$550,MATCH(G$2,Kraftvärmeprod!$B$1:$VX$1,0),FALSE)/1,0)-IFERROR(VLOOKUP($B225,'Slutlig allokering kvv'!$B$2:$BX$550,MATCH(G$2,'Slutlig allokering kvv'!$B$1:$BX$1,0),FALSE)/1,0))</f>
        <v>32.957000000000001</v>
      </c>
      <c r="H225">
        <f>IF($D225="","",IFERROR(VLOOKUP($B225,Kraftvärmeprod!$B$1:$BX$550,MATCH(H$2,Kraftvärmeprod!$B$1:$VX$1,0),FALSE)/1,0)-IFERROR(VLOOKUP($B225,'Slutlig allokering kvv'!$B$2:$BX$550,MATCH(H$2,'Slutlig allokering kvv'!$B$1:$BX$1,0),FALSE)/1,0))</f>
        <v>0</v>
      </c>
      <c r="I225">
        <f>IF($D225="","",IFERROR(VLOOKUP($B225,Kraftvärmeprod!$B$1:$BX$550,MATCH(I$2,Kraftvärmeprod!$B$1:$VX$1,0),FALSE)/1,0)-IFERROR(VLOOKUP($B225,'Slutlig allokering kvv'!$B$2:$BX$550,MATCH(I$2,'Slutlig allokering kvv'!$B$1:$BX$1,0),FALSE)/1,0))</f>
        <v>12.035</v>
      </c>
      <c r="J225">
        <f>IF($D225="","",IFERROR(VLOOKUP($B225,Kraftvärmeprod!$B$1:$BX$550,MATCH(J$2,Kraftvärmeprod!$B$1:$VX$1,0),FALSE)/1,0)-IFERROR(VLOOKUP($B225,'Slutlig allokering kvv'!$B$2:$BX$550,MATCH(J$2,'Slutlig allokering kvv'!$B$1:$BX$1,0),FALSE)/1,0))</f>
        <v>0</v>
      </c>
      <c r="K225">
        <f>IF($D225="","",IFERROR(VLOOKUP($B225,Kraftvärmeprod!$B$1:$BX$550,MATCH(K$2,Kraftvärmeprod!$B$1:$VX$1,0),FALSE)/1,0)-IFERROR(VLOOKUP($B225,'Slutlig allokering kvv'!$B$2:$BX$550,MATCH(K$2,'Slutlig allokering kvv'!$B$1:$BX$1,0),FALSE)/1,0))</f>
        <v>0</v>
      </c>
      <c r="L225">
        <f>IF($D225="","",IFERROR(VLOOKUP($B225,Kraftvärmeprod!$B$1:$BX$550,MATCH(L$2,Kraftvärmeprod!$B$1:$VX$1,0),FALSE)/1,0)-IFERROR(VLOOKUP($B225,'Slutlig allokering kvv'!$B$2:$BX$550,MATCH(L$2,'Slutlig allokering kvv'!$B$1:$BX$1,0),FALSE)/1,0))</f>
        <v>1396.1849999999999</v>
      </c>
      <c r="M225">
        <f>IF($D225="","",IFERROR(VLOOKUP($B225,Kraftvärmeprod!$B$1:$BX$550,MATCH(M$2,Kraftvärmeprod!$B$1:$VX$1,0),FALSE)/1,0)-IFERROR(VLOOKUP($B225,'Slutlig allokering kvv'!$B$2:$BX$550,MATCH(M$2,'Slutlig allokering kvv'!$B$1:$BX$1,0),FALSE)/1,0))</f>
        <v>0</v>
      </c>
      <c r="N225">
        <f>IF($D225="","",IFERROR(VLOOKUP($B225,Kraftvärmeprod!$B$1:$BX$550,MATCH(N$2,Kraftvärmeprod!$B$1:$VX$1,0),FALSE)/1,0)-IFERROR(VLOOKUP($B225,'Slutlig allokering kvv'!$B$2:$BX$550,MATCH(N$2,'Slutlig allokering kvv'!$B$1:$BX$1,0),FALSE)/1,0))</f>
        <v>0</v>
      </c>
      <c r="O225">
        <f>IF($D225="","",IFERROR(VLOOKUP($B225,Kraftvärmeprod!$B$1:$BX$550,MATCH(O$2,Kraftvärmeprod!$B$1:$VX$1,0),FALSE)/1,0)-IFERROR(VLOOKUP($B225,'Slutlig allokering kvv'!$B$2:$BX$550,MATCH(O$2,'Slutlig allokering kvv'!$B$1:$BX$1,0),FALSE)/1,0))</f>
        <v>0</v>
      </c>
      <c r="P225">
        <f>IF($D225="","",IFERROR(VLOOKUP($B225,Kraftvärmeprod!$B$1:$BX$550,MATCH(P$2,Kraftvärmeprod!$B$1:$VX$1,0),FALSE)/1,0)-IFERROR(VLOOKUP($B225,'Slutlig allokering kvv'!$B$2:$BX$550,MATCH(P$2,'Slutlig allokering kvv'!$B$1:$BX$1,0),FALSE)/1,0))</f>
        <v>0</v>
      </c>
      <c r="Q225">
        <f>IF($D225="","",IFERROR(VLOOKUP($B225,Kraftvärmeprod!$B$1:$BX$550,MATCH(Q$2,Kraftvärmeprod!$B$1:$VX$1,0),FALSE)/1,0)-IFERROR(VLOOKUP($B225,'Slutlig allokering kvv'!$B$2:$BX$550,MATCH(Q$2,'Slutlig allokering kvv'!$B$1:$BX$1,0),FALSE)/1,0))</f>
        <v>24.451000000000004</v>
      </c>
      <c r="R225">
        <f>IF($D225="","",IFERROR(VLOOKUP($B225,Kraftvärmeprod!$B$1:$BX$550,MATCH(R$2,Kraftvärmeprod!$B$1:$VX$1,0),FALSE)/1,0)-IFERROR(VLOOKUP($B225,'Slutlig allokering kvv'!$B$2:$BX$550,MATCH(R$2,'Slutlig allokering kvv'!$B$1:$BX$1,0),FALSE)/1,0))</f>
        <v>0</v>
      </c>
      <c r="S225">
        <f>IF($D225="","",IFERROR(VLOOKUP($B225,Kraftvärmeprod!$B$1:$BX$550,MATCH(S$2,Kraftvärmeprod!$B$1:$VX$1,0),FALSE)/1,0)-IFERROR(VLOOKUP($B225,'Slutlig allokering kvv'!$B$2:$BX$550,MATCH(S$2,'Slutlig allokering kvv'!$B$1:$BX$1,0),FALSE)/1,0))</f>
        <v>114.76600000000002</v>
      </c>
      <c r="T225">
        <f>IF($D225="","",IFERROR(VLOOKUP($B225,Kraftvärmeprod!$B$1:$BX$550,MATCH(T$2,Kraftvärmeprod!$B$1:$VX$1,0),FALSE)/1,0)-IFERROR(VLOOKUP($B225,'Slutlig allokering kvv'!$B$2:$BX$550,MATCH(T$2,'Slutlig allokering kvv'!$B$1:$BX$1,0),FALSE)/1,0))</f>
        <v>0</v>
      </c>
      <c r="U225">
        <f>IF($D225="","",IFERROR(VLOOKUP($B225,Kraftvärmeprod!$B$1:$BX$550,MATCH(U$2,Kraftvärmeprod!$B$1:$VX$1,0),FALSE)/1,0)-IFERROR(VLOOKUP($B225,'Slutlig allokering kvv'!$B$2:$BX$550,MATCH(U$2,'Slutlig allokering kvv'!$B$1:$BX$1,0),FALSE)/1,0))</f>
        <v>0</v>
      </c>
      <c r="V225">
        <f>IF($D225="","",IFERROR(VLOOKUP($B225,Kraftvärmeprod!$B$1:$BX$550,MATCH(V$2,Kraftvärmeprod!$B$1:$VX$1,0),FALSE)/1,0)-IFERROR(VLOOKUP($B225,'Slutlig allokering kvv'!$B$2:$BX$550,MATCH(V$2,'Slutlig allokering kvv'!$B$1:$BX$1,0),FALSE)/1,0))</f>
        <v>13.653</v>
      </c>
      <c r="W225">
        <f>IF($D225="","",IFERROR(VLOOKUP($B225,Kraftvärmeprod!$B$1:$BX$550,MATCH(W$2,Kraftvärmeprod!$B$1:$VX$1,0),FALSE)/1,0)-IFERROR(VLOOKUP($B225,'Slutlig allokering kvv'!$B$2:$BX$550,MATCH(W$2,'Slutlig allokering kvv'!$B$1:$BX$1,0),FALSE)/1,0))</f>
        <v>0</v>
      </c>
      <c r="X225">
        <f>IF($D225="","",IFERROR(VLOOKUP($B225,Kraftvärmeprod!$B$1:$BX$550,MATCH(X$2,Kraftvärmeprod!$B$1:$VX$1,0),FALSE)/1,0)-IFERROR(VLOOKUP($B225,'Slutlig allokering kvv'!$B$2:$BX$550,MATCH(X$2,'Slutlig allokering kvv'!$B$1:$BX$1,0),FALSE)/1,0))</f>
        <v>0</v>
      </c>
      <c r="Y225">
        <f>IF($D225="","",IFERROR(VLOOKUP($B225,Kraftvärmeprod!$B$1:$BX$550,MATCH(Y$2,Kraftvärmeprod!$B$1:$VX$1,0),FALSE)/1,0)-IFERROR(VLOOKUP($B225,'Slutlig allokering kvv'!$B$2:$BX$550,MATCH(Y$2,'Slutlig allokering kvv'!$B$1:$BX$1,0),FALSE)/1,0))</f>
        <v>0</v>
      </c>
      <c r="Z225">
        <f>IF($D225="","",IFERROR(VLOOKUP($B225,Kraftvärmeprod!$B$1:$BX$550,MATCH(Z$2,Kraftvärmeprod!$B$1:$VX$1,0),FALSE)/1,0)-IFERROR(VLOOKUP($B225,'Slutlig allokering kvv'!$B$2:$BX$550,MATCH(Z$2,'Slutlig allokering kvv'!$B$1:$BX$1,0),FALSE)/1,0))</f>
        <v>0</v>
      </c>
      <c r="AA225">
        <f>IF($D225="","",IFERROR(VLOOKUP($B225,Kraftvärmeprod!$B$1:$BX$550,MATCH(AA$2,Kraftvärmeprod!$B$1:$VX$1,0),FALSE)/1,0)-IFERROR(VLOOKUP($B225,'Slutlig allokering kvv'!$B$2:$BX$550,MATCH(AA$2,'Slutlig allokering kvv'!$B$1:$BX$1,0),FALSE)/1,0))</f>
        <v>970.59899999999993</v>
      </c>
      <c r="AB225">
        <f>IF($D225="","",IFERROR(VLOOKUP($B225,Kraftvärmeprod!$B$1:$BX$550,MATCH(AB$2,Kraftvärmeprod!$B$1:$VX$1,0),FALSE)/1,0)-IFERROR(VLOOKUP($B225,'Slutlig allokering kvv'!$B$2:$BX$550,MATCH(AB$2,'Slutlig allokering kvv'!$B$1:$BX$1,0),FALSE)/1,0))</f>
        <v>0</v>
      </c>
      <c r="AC225">
        <f>IF($D225="","",IFERROR(VLOOKUP($B225,Kraftvärmeprod!$B$1:$BX$550,MATCH(AC$2,Kraftvärmeprod!$B$1:$VX$1,0),FALSE)/1,0)-IFERROR(VLOOKUP($B225,'Slutlig allokering kvv'!$B$2:$BX$550,MATCH(AC$2,'Slutlig allokering kvv'!$B$1:$BX$1,0),FALSE)/1,0))</f>
        <v>0</v>
      </c>
      <c r="AE225">
        <f>IF($D225="","",IFERROR(VLOOKUP($B225,Miljö!$B$1:$E$550,MATCH("Hjälpel kraftvärme (GWh)",Miljö!$B$1:$E$1,0),FALSE)/1,0)-IFERROR(VLOOKUP($B225,'Slutlig allokering kvv'!$B$2:$BX$550,MATCH(AE$2,'Slutlig allokering kvv'!$B$1:$BX$1,0),FALSE)/1,0))</f>
        <v>192.99299999999999</v>
      </c>
      <c r="AI225">
        <f t="shared" si="12"/>
        <v>3269.6080000000002</v>
      </c>
      <c r="AK225">
        <f>IFERROR(VLOOKUP($B225,'Slutlig allokering kvv'!$B$2:$AX$550,MATCH("Summa slutlig allokerad tillförd energi (utan hjälpel och rökgaskondensering):",'Slutlig allokering kvv'!$B$1:$AX$1,0),FALSE)/1,"")</f>
        <v>2767.8900000000003</v>
      </c>
      <c r="AM225" s="289">
        <f>IFERROR(1-VLOOKUP($B225,'Slutlig allokering kvv'!$B$2:$AX$550,MATCH("Andel av bränsle i kvv som allokerats till värme, exklusive rökgaskondensering och hjälpel",'Slutlig allokering kvv'!$B$1:$AX$1,0),FALSE),"")</f>
        <v>0.54155015869156387</v>
      </c>
      <c r="AO225" s="289">
        <f t="shared" si="13"/>
        <v>0.54155015869156398</v>
      </c>
      <c r="AP225" s="290">
        <f t="shared" si="14"/>
        <v>-1.1102230246251565E-16</v>
      </c>
      <c r="AQ225" s="290"/>
      <c r="AR225" s="239">
        <f t="shared" si="15"/>
        <v>0.4859387495122886</v>
      </c>
      <c r="AS225" s="290"/>
    </row>
    <row r="226" spans="1:45" x14ac:dyDescent="0.25">
      <c r="A226" s="2" t="str">
        <f>'Miljövärden för publ företag'!B228</f>
        <v>Stockholm Exergi AB</v>
      </c>
      <c r="B226" s="2" t="str">
        <f>'Miljövärden för publ företag'!C228</f>
        <v>Täby</v>
      </c>
      <c r="C226" t="str">
        <f>IFERROR(VLOOKUP($B226,Kraftvärmeprod!$B$1:$AH$479,MATCH(C$2,Kraftvärmeprod!$B$1:$AG$1,0),FALSE)/1,"")</f>
        <v/>
      </c>
      <c r="D226" t="str">
        <f>IFERROR(VLOOKUP($B226,Kraftvärmeprod!$B$1:$AH$479,MATCH(D$2,Kraftvärmeprod!$B$1:$AG$1,0),FALSE)/1,"")</f>
        <v/>
      </c>
      <c r="F226" t="str">
        <f>IF($D226="","",IFERROR(VLOOKUP($B226,Kraftvärmeprod!$B$1:$BX$550,MATCH(F$2,Kraftvärmeprod!$B$1:$VX$1,0),FALSE)/1,0)-IFERROR(VLOOKUP($B226,'Slutlig allokering kvv'!$B$2:$BX$550,MATCH(F$2,'Slutlig allokering kvv'!$B$1:$BX$1,0),FALSE)/1,0))</f>
        <v/>
      </c>
      <c r="G226" t="str">
        <f>IF($D226="","",IFERROR(VLOOKUP($B226,Kraftvärmeprod!$B$1:$BX$550,MATCH(G$2,Kraftvärmeprod!$B$1:$VX$1,0),FALSE)/1,0)-IFERROR(VLOOKUP($B226,'Slutlig allokering kvv'!$B$2:$BX$550,MATCH(G$2,'Slutlig allokering kvv'!$B$1:$BX$1,0),FALSE)/1,0))</f>
        <v/>
      </c>
      <c r="H226" t="str">
        <f>IF($D226="","",IFERROR(VLOOKUP($B226,Kraftvärmeprod!$B$1:$BX$550,MATCH(H$2,Kraftvärmeprod!$B$1:$VX$1,0),FALSE)/1,0)-IFERROR(VLOOKUP($B226,'Slutlig allokering kvv'!$B$2:$BX$550,MATCH(H$2,'Slutlig allokering kvv'!$B$1:$BX$1,0),FALSE)/1,0))</f>
        <v/>
      </c>
      <c r="I226" t="str">
        <f>IF($D226="","",IFERROR(VLOOKUP($B226,Kraftvärmeprod!$B$1:$BX$550,MATCH(I$2,Kraftvärmeprod!$B$1:$VX$1,0),FALSE)/1,0)-IFERROR(VLOOKUP($B226,'Slutlig allokering kvv'!$B$2:$BX$550,MATCH(I$2,'Slutlig allokering kvv'!$B$1:$BX$1,0),FALSE)/1,0))</f>
        <v/>
      </c>
      <c r="J226" t="str">
        <f>IF($D226="","",IFERROR(VLOOKUP($B226,Kraftvärmeprod!$B$1:$BX$550,MATCH(J$2,Kraftvärmeprod!$B$1:$VX$1,0),FALSE)/1,0)-IFERROR(VLOOKUP($B226,'Slutlig allokering kvv'!$B$2:$BX$550,MATCH(J$2,'Slutlig allokering kvv'!$B$1:$BX$1,0),FALSE)/1,0))</f>
        <v/>
      </c>
      <c r="K226" t="str">
        <f>IF($D226="","",IFERROR(VLOOKUP($B226,Kraftvärmeprod!$B$1:$BX$550,MATCH(K$2,Kraftvärmeprod!$B$1:$VX$1,0),FALSE)/1,0)-IFERROR(VLOOKUP($B226,'Slutlig allokering kvv'!$B$2:$BX$550,MATCH(K$2,'Slutlig allokering kvv'!$B$1:$BX$1,0),FALSE)/1,0))</f>
        <v/>
      </c>
      <c r="L226" t="str">
        <f>IF($D226="","",IFERROR(VLOOKUP($B226,Kraftvärmeprod!$B$1:$BX$550,MATCH(L$2,Kraftvärmeprod!$B$1:$VX$1,0),FALSE)/1,0)-IFERROR(VLOOKUP($B226,'Slutlig allokering kvv'!$B$2:$BX$550,MATCH(L$2,'Slutlig allokering kvv'!$B$1:$BX$1,0),FALSE)/1,0))</f>
        <v/>
      </c>
      <c r="M226" t="str">
        <f>IF($D226="","",IFERROR(VLOOKUP($B226,Kraftvärmeprod!$B$1:$BX$550,MATCH(M$2,Kraftvärmeprod!$B$1:$VX$1,0),FALSE)/1,0)-IFERROR(VLOOKUP($B226,'Slutlig allokering kvv'!$B$2:$BX$550,MATCH(M$2,'Slutlig allokering kvv'!$B$1:$BX$1,0),FALSE)/1,0))</f>
        <v/>
      </c>
      <c r="N226" t="str">
        <f>IF($D226="","",IFERROR(VLOOKUP($B226,Kraftvärmeprod!$B$1:$BX$550,MATCH(N$2,Kraftvärmeprod!$B$1:$VX$1,0),FALSE)/1,0)-IFERROR(VLOOKUP($B226,'Slutlig allokering kvv'!$B$2:$BX$550,MATCH(N$2,'Slutlig allokering kvv'!$B$1:$BX$1,0),FALSE)/1,0))</f>
        <v/>
      </c>
      <c r="O226" t="str">
        <f>IF($D226="","",IFERROR(VLOOKUP($B226,Kraftvärmeprod!$B$1:$BX$550,MATCH(O$2,Kraftvärmeprod!$B$1:$VX$1,0),FALSE)/1,0)-IFERROR(VLOOKUP($B226,'Slutlig allokering kvv'!$B$2:$BX$550,MATCH(O$2,'Slutlig allokering kvv'!$B$1:$BX$1,0),FALSE)/1,0))</f>
        <v/>
      </c>
      <c r="P226" t="str">
        <f>IF($D226="","",IFERROR(VLOOKUP($B226,Kraftvärmeprod!$B$1:$BX$550,MATCH(P$2,Kraftvärmeprod!$B$1:$VX$1,0),FALSE)/1,0)-IFERROR(VLOOKUP($B226,'Slutlig allokering kvv'!$B$2:$BX$550,MATCH(P$2,'Slutlig allokering kvv'!$B$1:$BX$1,0),FALSE)/1,0))</f>
        <v/>
      </c>
      <c r="Q226" t="str">
        <f>IF($D226="","",IFERROR(VLOOKUP($B226,Kraftvärmeprod!$B$1:$BX$550,MATCH(Q$2,Kraftvärmeprod!$B$1:$VX$1,0),FALSE)/1,0)-IFERROR(VLOOKUP($B226,'Slutlig allokering kvv'!$B$2:$BX$550,MATCH(Q$2,'Slutlig allokering kvv'!$B$1:$BX$1,0),FALSE)/1,0))</f>
        <v/>
      </c>
      <c r="R226" t="str">
        <f>IF($D226="","",IFERROR(VLOOKUP($B226,Kraftvärmeprod!$B$1:$BX$550,MATCH(R$2,Kraftvärmeprod!$B$1:$VX$1,0),FALSE)/1,0)-IFERROR(VLOOKUP($B226,'Slutlig allokering kvv'!$B$2:$BX$550,MATCH(R$2,'Slutlig allokering kvv'!$B$1:$BX$1,0),FALSE)/1,0))</f>
        <v/>
      </c>
      <c r="S226" t="str">
        <f>IF($D226="","",IFERROR(VLOOKUP($B226,Kraftvärmeprod!$B$1:$BX$550,MATCH(S$2,Kraftvärmeprod!$B$1:$VX$1,0),FALSE)/1,0)-IFERROR(VLOOKUP($B226,'Slutlig allokering kvv'!$B$2:$BX$550,MATCH(S$2,'Slutlig allokering kvv'!$B$1:$BX$1,0),FALSE)/1,0))</f>
        <v/>
      </c>
      <c r="T226" t="str">
        <f>IF($D226="","",IFERROR(VLOOKUP($B226,Kraftvärmeprod!$B$1:$BX$550,MATCH(T$2,Kraftvärmeprod!$B$1:$VX$1,0),FALSE)/1,0)-IFERROR(VLOOKUP($B226,'Slutlig allokering kvv'!$B$2:$BX$550,MATCH(T$2,'Slutlig allokering kvv'!$B$1:$BX$1,0),FALSE)/1,0))</f>
        <v/>
      </c>
      <c r="U226" t="str">
        <f>IF($D226="","",IFERROR(VLOOKUP($B226,Kraftvärmeprod!$B$1:$BX$550,MATCH(U$2,Kraftvärmeprod!$B$1:$VX$1,0),FALSE)/1,0)-IFERROR(VLOOKUP($B226,'Slutlig allokering kvv'!$B$2:$BX$550,MATCH(U$2,'Slutlig allokering kvv'!$B$1:$BX$1,0),FALSE)/1,0))</f>
        <v/>
      </c>
      <c r="V226" t="str">
        <f>IF($D226="","",IFERROR(VLOOKUP($B226,Kraftvärmeprod!$B$1:$BX$550,MATCH(V$2,Kraftvärmeprod!$B$1:$VX$1,0),FALSE)/1,0)-IFERROR(VLOOKUP($B226,'Slutlig allokering kvv'!$B$2:$BX$550,MATCH(V$2,'Slutlig allokering kvv'!$B$1:$BX$1,0),FALSE)/1,0))</f>
        <v/>
      </c>
      <c r="W226" t="str">
        <f>IF($D226="","",IFERROR(VLOOKUP($B226,Kraftvärmeprod!$B$1:$BX$550,MATCH(W$2,Kraftvärmeprod!$B$1:$VX$1,0),FALSE)/1,0)-IFERROR(VLOOKUP($B226,'Slutlig allokering kvv'!$B$2:$BX$550,MATCH(W$2,'Slutlig allokering kvv'!$B$1:$BX$1,0),FALSE)/1,0))</f>
        <v/>
      </c>
      <c r="X226" t="str">
        <f>IF($D226="","",IFERROR(VLOOKUP($B226,Kraftvärmeprod!$B$1:$BX$550,MATCH(X$2,Kraftvärmeprod!$B$1:$VX$1,0),FALSE)/1,0)-IFERROR(VLOOKUP($B226,'Slutlig allokering kvv'!$B$2:$BX$550,MATCH(X$2,'Slutlig allokering kvv'!$B$1:$BX$1,0),FALSE)/1,0))</f>
        <v/>
      </c>
      <c r="Y226" t="str">
        <f>IF($D226="","",IFERROR(VLOOKUP($B226,Kraftvärmeprod!$B$1:$BX$550,MATCH(Y$2,Kraftvärmeprod!$B$1:$VX$1,0),FALSE)/1,0)-IFERROR(VLOOKUP($B226,'Slutlig allokering kvv'!$B$2:$BX$550,MATCH(Y$2,'Slutlig allokering kvv'!$B$1:$BX$1,0),FALSE)/1,0))</f>
        <v/>
      </c>
      <c r="Z226" t="str">
        <f>IF($D226="","",IFERROR(VLOOKUP($B226,Kraftvärmeprod!$B$1:$BX$550,MATCH(Z$2,Kraftvärmeprod!$B$1:$VX$1,0),FALSE)/1,0)-IFERROR(VLOOKUP($B226,'Slutlig allokering kvv'!$B$2:$BX$550,MATCH(Z$2,'Slutlig allokering kvv'!$B$1:$BX$1,0),FALSE)/1,0))</f>
        <v/>
      </c>
      <c r="AA226" t="str">
        <f>IF($D226="","",IFERROR(VLOOKUP($B226,Kraftvärmeprod!$B$1:$BX$550,MATCH(AA$2,Kraftvärmeprod!$B$1:$VX$1,0),FALSE)/1,0)-IFERROR(VLOOKUP($B226,'Slutlig allokering kvv'!$B$2:$BX$550,MATCH(AA$2,'Slutlig allokering kvv'!$B$1:$BX$1,0),FALSE)/1,0))</f>
        <v/>
      </c>
      <c r="AB226" t="str">
        <f>IF($D226="","",IFERROR(VLOOKUP($B226,Kraftvärmeprod!$B$1:$BX$550,MATCH(AB$2,Kraftvärmeprod!$B$1:$VX$1,0),FALSE)/1,0)-IFERROR(VLOOKUP($B226,'Slutlig allokering kvv'!$B$2:$BX$550,MATCH(AB$2,'Slutlig allokering kvv'!$B$1:$BX$1,0),FALSE)/1,0))</f>
        <v/>
      </c>
      <c r="AC226" t="str">
        <f>IF($D226="","",IFERROR(VLOOKUP($B226,Kraftvärmeprod!$B$1:$BX$550,MATCH(AC$2,Kraftvärmeprod!$B$1:$VX$1,0),FALSE)/1,0)-IFERROR(VLOOKUP($B226,'Slutlig allokering kvv'!$B$2:$BX$550,MATCH(AC$2,'Slutlig allokering kvv'!$B$1:$BX$1,0),FALSE)/1,0))</f>
        <v/>
      </c>
      <c r="AE226" t="str">
        <f>IF($D226="","",IFERROR(VLOOKUP($B226,Miljö!$B$1:$E$550,MATCH("Hjälpel kraftvärme (GWh)",Miljö!$B$1:$E$1,0),FALSE)/1,0)-IFERROR(VLOOKUP($B226,'Slutlig allokering kvv'!$B$2:$BX$550,MATCH(AE$2,'Slutlig allokering kvv'!$B$1:$BX$1,0),FALSE)/1,0))</f>
        <v/>
      </c>
      <c r="AI226">
        <f t="shared" si="12"/>
        <v>0</v>
      </c>
      <c r="AK226">
        <f>IFERROR(VLOOKUP($B226,'Slutlig allokering kvv'!$B$2:$AX$550,MATCH("Summa slutlig allokerad tillförd energi (utan hjälpel och rökgaskondensering):",'Slutlig allokering kvv'!$B$1:$AX$1,0),FALSE)/1,"")</f>
        <v>0</v>
      </c>
      <c r="AM226" s="289" t="str">
        <f>IFERROR(1-VLOOKUP($B226,'Slutlig allokering kvv'!$B$2:$AX$550,MATCH("Andel av bränsle i kvv som allokerats till värme, exklusive rökgaskondensering och hjälpel",'Slutlig allokering kvv'!$B$1:$AX$1,0),FALSE),"")</f>
        <v/>
      </c>
      <c r="AO226" s="289" t="str">
        <f t="shared" si="13"/>
        <v/>
      </c>
      <c r="AP226" s="290" t="str">
        <f t="shared" si="14"/>
        <v/>
      </c>
      <c r="AQ226" s="290"/>
      <c r="AR226" s="239" t="str">
        <f t="shared" si="15"/>
        <v/>
      </c>
      <c r="AS226" s="290"/>
    </row>
    <row r="227" spans="1:45" x14ac:dyDescent="0.25">
      <c r="A227" s="2" t="str">
        <f>'Miljövärden för publ företag'!B229</f>
        <v>Strängnäs Energi AB, SEVAB</v>
      </c>
      <c r="B227" s="2" t="str">
        <f>'Miljövärden för publ företag'!C229</f>
        <v>Strängnäs</v>
      </c>
      <c r="C227">
        <f>IFERROR(VLOOKUP($B227,Kraftvärmeprod!$B$1:$AH$479,MATCH(C$2,Kraftvärmeprod!$B$1:$AG$1,0),FALSE)/1,"")</f>
        <v>139.06299999999999</v>
      </c>
      <c r="D227">
        <f>IFERROR(VLOOKUP($B227,Kraftvärmeprod!$B$1:$AH$479,MATCH(D$2,Kraftvärmeprod!$B$1:$AG$1,0),FALSE)/1,"")</f>
        <v>28.472999999999999</v>
      </c>
      <c r="F227">
        <f>IF($D227="","",IFERROR(VLOOKUP($B227,Kraftvärmeprod!$B$1:$BX$550,MATCH(F$2,Kraftvärmeprod!$B$1:$VX$1,0),FALSE)/1,0)-IFERROR(VLOOKUP($B227,'Slutlig allokering kvv'!$B$2:$BX$550,MATCH(F$2,'Slutlig allokering kvv'!$B$1:$BX$1,0),FALSE)/1,0))</f>
        <v>0</v>
      </c>
      <c r="G227">
        <f>IF($D227="","",IFERROR(VLOOKUP($B227,Kraftvärmeprod!$B$1:$BX$550,MATCH(G$2,Kraftvärmeprod!$B$1:$VX$1,0),FALSE)/1,0)-IFERROR(VLOOKUP($B227,'Slutlig allokering kvv'!$B$2:$BX$550,MATCH(G$2,'Slutlig allokering kvv'!$B$1:$BX$1,0),FALSE)/1,0))</f>
        <v>0.30047600000000008</v>
      </c>
      <c r="H227">
        <f>IF($D227="","",IFERROR(VLOOKUP($B227,Kraftvärmeprod!$B$1:$BX$550,MATCH(H$2,Kraftvärmeprod!$B$1:$VX$1,0),FALSE)/1,0)-IFERROR(VLOOKUP($B227,'Slutlig allokering kvv'!$B$2:$BX$550,MATCH(H$2,'Slutlig allokering kvv'!$B$1:$BX$1,0),FALSE)/1,0))</f>
        <v>0</v>
      </c>
      <c r="I227">
        <f>IF($D227="","",IFERROR(VLOOKUP($B227,Kraftvärmeprod!$B$1:$BX$550,MATCH(I$2,Kraftvärmeprod!$B$1:$VX$1,0),FALSE)/1,0)-IFERROR(VLOOKUP($B227,'Slutlig allokering kvv'!$B$2:$BX$550,MATCH(I$2,'Slutlig allokering kvv'!$B$1:$BX$1,0),FALSE)/1,0))</f>
        <v>0</v>
      </c>
      <c r="J227">
        <f>IF($D227="","",IFERROR(VLOOKUP($B227,Kraftvärmeprod!$B$1:$BX$550,MATCH(J$2,Kraftvärmeprod!$B$1:$VX$1,0),FALSE)/1,0)-IFERROR(VLOOKUP($B227,'Slutlig allokering kvv'!$B$2:$BX$550,MATCH(J$2,'Slutlig allokering kvv'!$B$1:$BX$1,0),FALSE)/1,0))</f>
        <v>0</v>
      </c>
      <c r="K227">
        <f>IF($D227="","",IFERROR(VLOOKUP($B227,Kraftvärmeprod!$B$1:$BX$550,MATCH(K$2,Kraftvärmeprod!$B$1:$VX$1,0),FALSE)/1,0)-IFERROR(VLOOKUP($B227,'Slutlig allokering kvv'!$B$2:$BX$550,MATCH(K$2,'Slutlig allokering kvv'!$B$1:$BX$1,0),FALSE)/1,0))</f>
        <v>0</v>
      </c>
      <c r="L227">
        <f>IF($D227="","",IFERROR(VLOOKUP($B227,Kraftvärmeprod!$B$1:$BX$550,MATCH(L$2,Kraftvärmeprod!$B$1:$VX$1,0),FALSE)/1,0)-IFERROR(VLOOKUP($B227,'Slutlig allokering kvv'!$B$2:$BX$550,MATCH(L$2,'Slutlig allokering kvv'!$B$1:$BX$1,0),FALSE)/1,0))</f>
        <v>1.8858000000000001</v>
      </c>
      <c r="M227">
        <f>IF($D227="","",IFERROR(VLOOKUP($B227,Kraftvärmeprod!$B$1:$BX$550,MATCH(M$2,Kraftvärmeprod!$B$1:$VX$1,0),FALSE)/1,0)-IFERROR(VLOOKUP($B227,'Slutlig allokering kvv'!$B$2:$BX$550,MATCH(M$2,'Slutlig allokering kvv'!$B$1:$BX$1,0),FALSE)/1,0))</f>
        <v>2.4212799999999994</v>
      </c>
      <c r="N227">
        <f>IF($D227="","",IFERROR(VLOOKUP($B227,Kraftvärmeprod!$B$1:$BX$550,MATCH(N$2,Kraftvärmeprod!$B$1:$VX$1,0),FALSE)/1,0)-IFERROR(VLOOKUP($B227,'Slutlig allokering kvv'!$B$2:$BX$550,MATCH(N$2,'Slutlig allokering kvv'!$B$1:$BX$1,0),FALSE)/1,0))</f>
        <v>0</v>
      </c>
      <c r="O227">
        <f>IF($D227="","",IFERROR(VLOOKUP($B227,Kraftvärmeprod!$B$1:$BX$550,MATCH(O$2,Kraftvärmeprod!$B$1:$VX$1,0),FALSE)/1,0)-IFERROR(VLOOKUP($B227,'Slutlig allokering kvv'!$B$2:$BX$550,MATCH(O$2,'Slutlig allokering kvv'!$B$1:$BX$1,0),FALSE)/1,0))</f>
        <v>0</v>
      </c>
      <c r="P227">
        <f>IF($D227="","",IFERROR(VLOOKUP($B227,Kraftvärmeprod!$B$1:$BX$550,MATCH(P$2,Kraftvärmeprod!$B$1:$VX$1,0),FALSE)/1,0)-IFERROR(VLOOKUP($B227,'Slutlig allokering kvv'!$B$2:$BX$550,MATCH(P$2,'Slutlig allokering kvv'!$B$1:$BX$1,0),FALSE)/1,0))</f>
        <v>0</v>
      </c>
      <c r="Q227">
        <f>IF($D227="","",IFERROR(VLOOKUP($B227,Kraftvärmeprod!$B$1:$BX$550,MATCH(Q$2,Kraftvärmeprod!$B$1:$VX$1,0),FALSE)/1,0)-IFERROR(VLOOKUP($B227,'Slutlig allokering kvv'!$B$2:$BX$550,MATCH(Q$2,'Slutlig allokering kvv'!$B$1:$BX$1,0),FALSE)/1,0))</f>
        <v>0</v>
      </c>
      <c r="R227">
        <f>IF($D227="","",IFERROR(VLOOKUP($B227,Kraftvärmeprod!$B$1:$BX$550,MATCH(R$2,Kraftvärmeprod!$B$1:$VX$1,0),FALSE)/1,0)-IFERROR(VLOOKUP($B227,'Slutlig allokering kvv'!$B$2:$BX$550,MATCH(R$2,'Slutlig allokering kvv'!$B$1:$BX$1,0),FALSE)/1,0))</f>
        <v>0</v>
      </c>
      <c r="S227">
        <f>IF($D227="","",IFERROR(VLOOKUP($B227,Kraftvärmeprod!$B$1:$BX$550,MATCH(S$2,Kraftvärmeprod!$B$1:$VX$1,0),FALSE)/1,0)-IFERROR(VLOOKUP($B227,'Slutlig allokering kvv'!$B$2:$BX$550,MATCH(S$2,'Slutlig allokering kvv'!$B$1:$BX$1,0),FALSE)/1,0))</f>
        <v>0</v>
      </c>
      <c r="T227">
        <f>IF($D227="","",IFERROR(VLOOKUP($B227,Kraftvärmeprod!$B$1:$BX$550,MATCH(T$2,Kraftvärmeprod!$B$1:$VX$1,0),FALSE)/1,0)-IFERROR(VLOOKUP($B227,'Slutlig allokering kvv'!$B$2:$BX$550,MATCH(T$2,'Slutlig allokering kvv'!$B$1:$BX$1,0),FALSE)/1,0))</f>
        <v>0</v>
      </c>
      <c r="U227">
        <f>IF($D227="","",IFERROR(VLOOKUP($B227,Kraftvärmeprod!$B$1:$BX$550,MATCH(U$2,Kraftvärmeprod!$B$1:$VX$1,0),FALSE)/1,0)-IFERROR(VLOOKUP($B227,'Slutlig allokering kvv'!$B$2:$BX$550,MATCH(U$2,'Slutlig allokering kvv'!$B$1:$BX$1,0),FALSE)/1,0))</f>
        <v>0</v>
      </c>
      <c r="V227">
        <f>IF($D227="","",IFERROR(VLOOKUP($B227,Kraftvärmeprod!$B$1:$BX$550,MATCH(V$2,Kraftvärmeprod!$B$1:$VX$1,0),FALSE)/1,0)-IFERROR(VLOOKUP($B227,'Slutlig allokering kvv'!$B$2:$BX$550,MATCH(V$2,'Slutlig allokering kvv'!$B$1:$BX$1,0),FALSE)/1,0))</f>
        <v>65.277999999999992</v>
      </c>
      <c r="W227">
        <f>IF($D227="","",IFERROR(VLOOKUP($B227,Kraftvärmeprod!$B$1:$BX$550,MATCH(W$2,Kraftvärmeprod!$B$1:$VX$1,0),FALSE)/1,0)-IFERROR(VLOOKUP($B227,'Slutlig allokering kvv'!$B$2:$BX$550,MATCH(W$2,'Slutlig allokering kvv'!$B$1:$BX$1,0),FALSE)/1,0))</f>
        <v>0</v>
      </c>
      <c r="X227">
        <f>IF($D227="","",IFERROR(VLOOKUP($B227,Kraftvärmeprod!$B$1:$BX$550,MATCH(X$2,Kraftvärmeprod!$B$1:$VX$1,0),FALSE)/1,0)-IFERROR(VLOOKUP($B227,'Slutlig allokering kvv'!$B$2:$BX$550,MATCH(X$2,'Slutlig allokering kvv'!$B$1:$BX$1,0),FALSE)/1,0))</f>
        <v>0</v>
      </c>
      <c r="Y227">
        <f>IF($D227="","",IFERROR(VLOOKUP($B227,Kraftvärmeprod!$B$1:$BX$550,MATCH(Y$2,Kraftvärmeprod!$B$1:$VX$1,0),FALSE)/1,0)-IFERROR(VLOOKUP($B227,'Slutlig allokering kvv'!$B$2:$BX$550,MATCH(Y$2,'Slutlig allokering kvv'!$B$1:$BX$1,0),FALSE)/1,0))</f>
        <v>0</v>
      </c>
      <c r="Z227">
        <f>IF($D227="","",IFERROR(VLOOKUP($B227,Kraftvärmeprod!$B$1:$BX$550,MATCH(Z$2,Kraftvärmeprod!$B$1:$VX$1,0),FALSE)/1,0)-IFERROR(VLOOKUP($B227,'Slutlig allokering kvv'!$B$2:$BX$550,MATCH(Z$2,'Slutlig allokering kvv'!$B$1:$BX$1,0),FALSE)/1,0))</f>
        <v>0</v>
      </c>
      <c r="AA227">
        <f>IF($D227="","",IFERROR(VLOOKUP($B227,Kraftvärmeprod!$B$1:$BX$550,MATCH(AA$2,Kraftvärmeprod!$B$1:$VX$1,0),FALSE)/1,0)-IFERROR(VLOOKUP($B227,'Slutlig allokering kvv'!$B$2:$BX$550,MATCH(AA$2,'Slutlig allokering kvv'!$B$1:$BX$1,0),FALSE)/1,0))</f>
        <v>0</v>
      </c>
      <c r="AB227">
        <f>IF($D227="","",IFERROR(VLOOKUP($B227,Kraftvärmeprod!$B$1:$BX$550,MATCH(AB$2,Kraftvärmeprod!$B$1:$VX$1,0),FALSE)/1,0)-IFERROR(VLOOKUP($B227,'Slutlig allokering kvv'!$B$2:$BX$550,MATCH(AB$2,'Slutlig allokering kvv'!$B$1:$BX$1,0),FALSE)/1,0))</f>
        <v>0</v>
      </c>
      <c r="AC227">
        <f>IF($D227="","",IFERROR(VLOOKUP($B227,Kraftvärmeprod!$B$1:$BX$550,MATCH(AC$2,Kraftvärmeprod!$B$1:$VX$1,0),FALSE)/1,0)-IFERROR(VLOOKUP($B227,'Slutlig allokering kvv'!$B$2:$BX$550,MATCH(AC$2,'Slutlig allokering kvv'!$B$1:$BX$1,0),FALSE)/1,0))</f>
        <v>0</v>
      </c>
      <c r="AE227">
        <f>IF($D227="","",IFERROR(VLOOKUP($B227,Miljö!$B$1:$E$550,MATCH("Hjälpel kraftvärme (GWh)",Miljö!$B$1:$E$1,0),FALSE)/1,0)-IFERROR(VLOOKUP($B227,'Slutlig allokering kvv'!$B$2:$BX$550,MATCH(AE$2,'Slutlig allokering kvv'!$B$1:$BX$1,0),FALSE)/1,0))</f>
        <v>1.8974800000000003</v>
      </c>
      <c r="AI227">
        <f t="shared" si="12"/>
        <v>69.885555999999994</v>
      </c>
      <c r="AK227">
        <f>IFERROR(VLOOKUP($B227,'Slutlig allokering kvv'!$B$2:$AX$550,MATCH("Summa slutlig allokerad tillförd energi (utan hjälpel och rökgaskondensering):",'Slutlig allokering kvv'!$B$1:$AX$1,0),FALSE)/1,"")</f>
        <v>131.13644399999998</v>
      </c>
      <c r="AM227" s="289">
        <f>IFERROR(1-VLOOKUP($B227,'Slutlig allokering kvv'!$B$2:$AX$550,MATCH("Andel av bränsle i kvv som allokerats till värme, exklusive rökgaskondensering och hjälpel",'Slutlig allokering kvv'!$B$1:$AX$1,0),FALSE),"")</f>
        <v>0.34765128194923944</v>
      </c>
      <c r="AO227" s="289">
        <f t="shared" si="13"/>
        <v>0.34765128194923939</v>
      </c>
      <c r="AP227" s="290">
        <f t="shared" si="14"/>
        <v>5.5511151231257827E-17</v>
      </c>
      <c r="AQ227" s="290"/>
      <c r="AR227" s="239">
        <f t="shared" si="15"/>
        <v>0.39665360489907392</v>
      </c>
      <c r="AS227" s="290"/>
    </row>
    <row r="228" spans="1:45" x14ac:dyDescent="0.25">
      <c r="A228" s="2" t="str">
        <f>'Miljövärden för publ företag'!B230</f>
        <v>Sundsvall Energi AB</v>
      </c>
      <c r="B228" s="2" t="str">
        <f>'Miljövärden för publ företag'!C230</f>
        <v>Kvissleby</v>
      </c>
      <c r="C228" t="str">
        <f>IFERROR(VLOOKUP($B228,Kraftvärmeprod!$B$1:$AH$479,MATCH(C$2,Kraftvärmeprod!$B$1:$AG$1,0),FALSE)/1,"")</f>
        <v/>
      </c>
      <c r="D228" t="str">
        <f>IFERROR(VLOOKUP($B228,Kraftvärmeprod!$B$1:$AH$479,MATCH(D$2,Kraftvärmeprod!$B$1:$AG$1,0),FALSE)/1,"")</f>
        <v/>
      </c>
      <c r="F228" t="str">
        <f>IF($D228="","",IFERROR(VLOOKUP($B228,Kraftvärmeprod!$B$1:$BX$550,MATCH(F$2,Kraftvärmeprod!$B$1:$VX$1,0),FALSE)/1,0)-IFERROR(VLOOKUP($B228,'Slutlig allokering kvv'!$B$2:$BX$550,MATCH(F$2,'Slutlig allokering kvv'!$B$1:$BX$1,0),FALSE)/1,0))</f>
        <v/>
      </c>
      <c r="G228" t="str">
        <f>IF($D228="","",IFERROR(VLOOKUP($B228,Kraftvärmeprod!$B$1:$BX$550,MATCH(G$2,Kraftvärmeprod!$B$1:$VX$1,0),FALSE)/1,0)-IFERROR(VLOOKUP($B228,'Slutlig allokering kvv'!$B$2:$BX$550,MATCH(G$2,'Slutlig allokering kvv'!$B$1:$BX$1,0),FALSE)/1,0))</f>
        <v/>
      </c>
      <c r="H228" t="str">
        <f>IF($D228="","",IFERROR(VLOOKUP($B228,Kraftvärmeprod!$B$1:$BX$550,MATCH(H$2,Kraftvärmeprod!$B$1:$VX$1,0),FALSE)/1,0)-IFERROR(VLOOKUP($B228,'Slutlig allokering kvv'!$B$2:$BX$550,MATCH(H$2,'Slutlig allokering kvv'!$B$1:$BX$1,0),FALSE)/1,0))</f>
        <v/>
      </c>
      <c r="I228" t="str">
        <f>IF($D228="","",IFERROR(VLOOKUP($B228,Kraftvärmeprod!$B$1:$BX$550,MATCH(I$2,Kraftvärmeprod!$B$1:$VX$1,0),FALSE)/1,0)-IFERROR(VLOOKUP($B228,'Slutlig allokering kvv'!$B$2:$BX$550,MATCH(I$2,'Slutlig allokering kvv'!$B$1:$BX$1,0),FALSE)/1,0))</f>
        <v/>
      </c>
      <c r="J228" t="str">
        <f>IF($D228="","",IFERROR(VLOOKUP($B228,Kraftvärmeprod!$B$1:$BX$550,MATCH(J$2,Kraftvärmeprod!$B$1:$VX$1,0),FALSE)/1,0)-IFERROR(VLOOKUP($B228,'Slutlig allokering kvv'!$B$2:$BX$550,MATCH(J$2,'Slutlig allokering kvv'!$B$1:$BX$1,0),FALSE)/1,0))</f>
        <v/>
      </c>
      <c r="K228" t="str">
        <f>IF($D228="","",IFERROR(VLOOKUP($B228,Kraftvärmeprod!$B$1:$BX$550,MATCH(K$2,Kraftvärmeprod!$B$1:$VX$1,0),FALSE)/1,0)-IFERROR(VLOOKUP($B228,'Slutlig allokering kvv'!$B$2:$BX$550,MATCH(K$2,'Slutlig allokering kvv'!$B$1:$BX$1,0),FALSE)/1,0))</f>
        <v/>
      </c>
      <c r="L228" t="str">
        <f>IF($D228="","",IFERROR(VLOOKUP($B228,Kraftvärmeprod!$B$1:$BX$550,MATCH(L$2,Kraftvärmeprod!$B$1:$VX$1,0),FALSE)/1,0)-IFERROR(VLOOKUP($B228,'Slutlig allokering kvv'!$B$2:$BX$550,MATCH(L$2,'Slutlig allokering kvv'!$B$1:$BX$1,0),FALSE)/1,0))</f>
        <v/>
      </c>
      <c r="M228" t="str">
        <f>IF($D228="","",IFERROR(VLOOKUP($B228,Kraftvärmeprod!$B$1:$BX$550,MATCH(M$2,Kraftvärmeprod!$B$1:$VX$1,0),FALSE)/1,0)-IFERROR(VLOOKUP($B228,'Slutlig allokering kvv'!$B$2:$BX$550,MATCH(M$2,'Slutlig allokering kvv'!$B$1:$BX$1,0),FALSE)/1,0))</f>
        <v/>
      </c>
      <c r="N228" t="str">
        <f>IF($D228="","",IFERROR(VLOOKUP($B228,Kraftvärmeprod!$B$1:$BX$550,MATCH(N$2,Kraftvärmeprod!$B$1:$VX$1,0),FALSE)/1,0)-IFERROR(VLOOKUP($B228,'Slutlig allokering kvv'!$B$2:$BX$550,MATCH(N$2,'Slutlig allokering kvv'!$B$1:$BX$1,0),FALSE)/1,0))</f>
        <v/>
      </c>
      <c r="O228" t="str">
        <f>IF($D228="","",IFERROR(VLOOKUP($B228,Kraftvärmeprod!$B$1:$BX$550,MATCH(O$2,Kraftvärmeprod!$B$1:$VX$1,0),FALSE)/1,0)-IFERROR(VLOOKUP($B228,'Slutlig allokering kvv'!$B$2:$BX$550,MATCH(O$2,'Slutlig allokering kvv'!$B$1:$BX$1,0),FALSE)/1,0))</f>
        <v/>
      </c>
      <c r="P228" t="str">
        <f>IF($D228="","",IFERROR(VLOOKUP($B228,Kraftvärmeprod!$B$1:$BX$550,MATCH(P$2,Kraftvärmeprod!$B$1:$VX$1,0),FALSE)/1,0)-IFERROR(VLOOKUP($B228,'Slutlig allokering kvv'!$B$2:$BX$550,MATCH(P$2,'Slutlig allokering kvv'!$B$1:$BX$1,0),FALSE)/1,0))</f>
        <v/>
      </c>
      <c r="Q228" t="str">
        <f>IF($D228="","",IFERROR(VLOOKUP($B228,Kraftvärmeprod!$B$1:$BX$550,MATCH(Q$2,Kraftvärmeprod!$B$1:$VX$1,0),FALSE)/1,0)-IFERROR(VLOOKUP($B228,'Slutlig allokering kvv'!$B$2:$BX$550,MATCH(Q$2,'Slutlig allokering kvv'!$B$1:$BX$1,0),FALSE)/1,0))</f>
        <v/>
      </c>
      <c r="R228" t="str">
        <f>IF($D228="","",IFERROR(VLOOKUP($B228,Kraftvärmeprod!$B$1:$BX$550,MATCH(R$2,Kraftvärmeprod!$B$1:$VX$1,0),FALSE)/1,0)-IFERROR(VLOOKUP($B228,'Slutlig allokering kvv'!$B$2:$BX$550,MATCH(R$2,'Slutlig allokering kvv'!$B$1:$BX$1,0),FALSE)/1,0))</f>
        <v/>
      </c>
      <c r="S228" t="str">
        <f>IF($D228="","",IFERROR(VLOOKUP($B228,Kraftvärmeprod!$B$1:$BX$550,MATCH(S$2,Kraftvärmeprod!$B$1:$VX$1,0),FALSE)/1,0)-IFERROR(VLOOKUP($B228,'Slutlig allokering kvv'!$B$2:$BX$550,MATCH(S$2,'Slutlig allokering kvv'!$B$1:$BX$1,0),FALSE)/1,0))</f>
        <v/>
      </c>
      <c r="T228" t="str">
        <f>IF($D228="","",IFERROR(VLOOKUP($B228,Kraftvärmeprod!$B$1:$BX$550,MATCH(T$2,Kraftvärmeprod!$B$1:$VX$1,0),FALSE)/1,0)-IFERROR(VLOOKUP($B228,'Slutlig allokering kvv'!$B$2:$BX$550,MATCH(T$2,'Slutlig allokering kvv'!$B$1:$BX$1,0),FALSE)/1,0))</f>
        <v/>
      </c>
      <c r="U228" t="str">
        <f>IF($D228="","",IFERROR(VLOOKUP($B228,Kraftvärmeprod!$B$1:$BX$550,MATCH(U$2,Kraftvärmeprod!$B$1:$VX$1,0),FALSE)/1,0)-IFERROR(VLOOKUP($B228,'Slutlig allokering kvv'!$B$2:$BX$550,MATCH(U$2,'Slutlig allokering kvv'!$B$1:$BX$1,0),FALSE)/1,0))</f>
        <v/>
      </c>
      <c r="V228" t="str">
        <f>IF($D228="","",IFERROR(VLOOKUP($B228,Kraftvärmeprod!$B$1:$BX$550,MATCH(V$2,Kraftvärmeprod!$B$1:$VX$1,0),FALSE)/1,0)-IFERROR(VLOOKUP($B228,'Slutlig allokering kvv'!$B$2:$BX$550,MATCH(V$2,'Slutlig allokering kvv'!$B$1:$BX$1,0),FALSE)/1,0))</f>
        <v/>
      </c>
      <c r="W228" t="str">
        <f>IF($D228="","",IFERROR(VLOOKUP($B228,Kraftvärmeprod!$B$1:$BX$550,MATCH(W$2,Kraftvärmeprod!$B$1:$VX$1,0),FALSE)/1,0)-IFERROR(VLOOKUP($B228,'Slutlig allokering kvv'!$B$2:$BX$550,MATCH(W$2,'Slutlig allokering kvv'!$B$1:$BX$1,0),FALSE)/1,0))</f>
        <v/>
      </c>
      <c r="X228" t="str">
        <f>IF($D228="","",IFERROR(VLOOKUP($B228,Kraftvärmeprod!$B$1:$BX$550,MATCH(X$2,Kraftvärmeprod!$B$1:$VX$1,0),FALSE)/1,0)-IFERROR(VLOOKUP($B228,'Slutlig allokering kvv'!$B$2:$BX$550,MATCH(X$2,'Slutlig allokering kvv'!$B$1:$BX$1,0),FALSE)/1,0))</f>
        <v/>
      </c>
      <c r="Y228" t="str">
        <f>IF($D228="","",IFERROR(VLOOKUP($B228,Kraftvärmeprod!$B$1:$BX$550,MATCH(Y$2,Kraftvärmeprod!$B$1:$VX$1,0),FALSE)/1,0)-IFERROR(VLOOKUP($B228,'Slutlig allokering kvv'!$B$2:$BX$550,MATCH(Y$2,'Slutlig allokering kvv'!$B$1:$BX$1,0),FALSE)/1,0))</f>
        <v/>
      </c>
      <c r="Z228" t="str">
        <f>IF($D228="","",IFERROR(VLOOKUP($B228,Kraftvärmeprod!$B$1:$BX$550,MATCH(Z$2,Kraftvärmeprod!$B$1:$VX$1,0),FALSE)/1,0)-IFERROR(VLOOKUP($B228,'Slutlig allokering kvv'!$B$2:$BX$550,MATCH(Z$2,'Slutlig allokering kvv'!$B$1:$BX$1,0),FALSE)/1,0))</f>
        <v/>
      </c>
      <c r="AA228" t="str">
        <f>IF($D228="","",IFERROR(VLOOKUP($B228,Kraftvärmeprod!$B$1:$BX$550,MATCH(AA$2,Kraftvärmeprod!$B$1:$VX$1,0),FALSE)/1,0)-IFERROR(VLOOKUP($B228,'Slutlig allokering kvv'!$B$2:$BX$550,MATCH(AA$2,'Slutlig allokering kvv'!$B$1:$BX$1,0),FALSE)/1,0))</f>
        <v/>
      </c>
      <c r="AB228" t="str">
        <f>IF($D228="","",IFERROR(VLOOKUP($B228,Kraftvärmeprod!$B$1:$BX$550,MATCH(AB$2,Kraftvärmeprod!$B$1:$VX$1,0),FALSE)/1,0)-IFERROR(VLOOKUP($B228,'Slutlig allokering kvv'!$B$2:$BX$550,MATCH(AB$2,'Slutlig allokering kvv'!$B$1:$BX$1,0),FALSE)/1,0))</f>
        <v/>
      </c>
      <c r="AC228" t="str">
        <f>IF($D228="","",IFERROR(VLOOKUP($B228,Kraftvärmeprod!$B$1:$BX$550,MATCH(AC$2,Kraftvärmeprod!$B$1:$VX$1,0),FALSE)/1,0)-IFERROR(VLOOKUP($B228,'Slutlig allokering kvv'!$B$2:$BX$550,MATCH(AC$2,'Slutlig allokering kvv'!$B$1:$BX$1,0),FALSE)/1,0))</f>
        <v/>
      </c>
      <c r="AE228" t="str">
        <f>IF($D228="","",IFERROR(VLOOKUP($B228,Miljö!$B$1:$E$550,MATCH("Hjälpel kraftvärme (GWh)",Miljö!$B$1:$E$1,0),FALSE)/1,0)-IFERROR(VLOOKUP($B228,'Slutlig allokering kvv'!$B$2:$BX$550,MATCH(AE$2,'Slutlig allokering kvv'!$B$1:$BX$1,0),FALSE)/1,0))</f>
        <v/>
      </c>
      <c r="AI228">
        <f t="shared" si="12"/>
        <v>0</v>
      </c>
      <c r="AK228">
        <f>IFERROR(VLOOKUP($B228,'Slutlig allokering kvv'!$B$2:$AX$550,MATCH("Summa slutlig allokerad tillförd energi (utan hjälpel och rökgaskondensering):",'Slutlig allokering kvv'!$B$1:$AX$1,0),FALSE)/1,"")</f>
        <v>0</v>
      </c>
      <c r="AM228" s="289" t="str">
        <f>IFERROR(1-VLOOKUP($B228,'Slutlig allokering kvv'!$B$2:$AX$550,MATCH("Andel av bränsle i kvv som allokerats till värme, exklusive rökgaskondensering och hjälpel",'Slutlig allokering kvv'!$B$1:$AX$1,0),FALSE),"")</f>
        <v/>
      </c>
      <c r="AO228" s="289" t="str">
        <f t="shared" si="13"/>
        <v/>
      </c>
      <c r="AP228" s="290" t="str">
        <f t="shared" si="14"/>
        <v/>
      </c>
      <c r="AQ228" s="290"/>
      <c r="AR228" s="239" t="str">
        <f t="shared" si="15"/>
        <v/>
      </c>
      <c r="AS228" s="290"/>
    </row>
    <row r="229" spans="1:45" x14ac:dyDescent="0.25">
      <c r="A229" s="2" t="str">
        <f>'Miljövärden för publ företag'!B231</f>
        <v>Sundsvall Energi AB</v>
      </c>
      <c r="B229" s="2" t="str">
        <f>'Miljövärden för publ företag'!C231</f>
        <v>Matfors</v>
      </c>
      <c r="C229" t="str">
        <f>IFERROR(VLOOKUP($B229,Kraftvärmeprod!$B$1:$AH$479,MATCH(C$2,Kraftvärmeprod!$B$1:$AG$1,0),FALSE)/1,"")</f>
        <v/>
      </c>
      <c r="D229" t="str">
        <f>IFERROR(VLOOKUP($B229,Kraftvärmeprod!$B$1:$AH$479,MATCH(D$2,Kraftvärmeprod!$B$1:$AG$1,0),FALSE)/1,"")</f>
        <v/>
      </c>
      <c r="F229" t="str">
        <f>IF($D229="","",IFERROR(VLOOKUP($B229,Kraftvärmeprod!$B$1:$BX$550,MATCH(F$2,Kraftvärmeprod!$B$1:$VX$1,0),FALSE)/1,0)-IFERROR(VLOOKUP($B229,'Slutlig allokering kvv'!$B$2:$BX$550,MATCH(F$2,'Slutlig allokering kvv'!$B$1:$BX$1,0),FALSE)/1,0))</f>
        <v/>
      </c>
      <c r="G229" t="str">
        <f>IF($D229="","",IFERROR(VLOOKUP($B229,Kraftvärmeprod!$B$1:$BX$550,MATCH(G$2,Kraftvärmeprod!$B$1:$VX$1,0),FALSE)/1,0)-IFERROR(VLOOKUP($B229,'Slutlig allokering kvv'!$B$2:$BX$550,MATCH(G$2,'Slutlig allokering kvv'!$B$1:$BX$1,0),FALSE)/1,0))</f>
        <v/>
      </c>
      <c r="H229" t="str">
        <f>IF($D229="","",IFERROR(VLOOKUP($B229,Kraftvärmeprod!$B$1:$BX$550,MATCH(H$2,Kraftvärmeprod!$B$1:$VX$1,0),FALSE)/1,0)-IFERROR(VLOOKUP($B229,'Slutlig allokering kvv'!$B$2:$BX$550,MATCH(H$2,'Slutlig allokering kvv'!$B$1:$BX$1,0),FALSE)/1,0))</f>
        <v/>
      </c>
      <c r="I229" t="str">
        <f>IF($D229="","",IFERROR(VLOOKUP($B229,Kraftvärmeprod!$B$1:$BX$550,MATCH(I$2,Kraftvärmeprod!$B$1:$VX$1,0),FALSE)/1,0)-IFERROR(VLOOKUP($B229,'Slutlig allokering kvv'!$B$2:$BX$550,MATCH(I$2,'Slutlig allokering kvv'!$B$1:$BX$1,0),FALSE)/1,0))</f>
        <v/>
      </c>
      <c r="J229" t="str">
        <f>IF($D229="","",IFERROR(VLOOKUP($B229,Kraftvärmeprod!$B$1:$BX$550,MATCH(J$2,Kraftvärmeprod!$B$1:$VX$1,0),FALSE)/1,0)-IFERROR(VLOOKUP($B229,'Slutlig allokering kvv'!$B$2:$BX$550,MATCH(J$2,'Slutlig allokering kvv'!$B$1:$BX$1,0),FALSE)/1,0))</f>
        <v/>
      </c>
      <c r="K229" t="str">
        <f>IF($D229="","",IFERROR(VLOOKUP($B229,Kraftvärmeprod!$B$1:$BX$550,MATCH(K$2,Kraftvärmeprod!$B$1:$VX$1,0),FALSE)/1,0)-IFERROR(VLOOKUP($B229,'Slutlig allokering kvv'!$B$2:$BX$550,MATCH(K$2,'Slutlig allokering kvv'!$B$1:$BX$1,0),FALSE)/1,0))</f>
        <v/>
      </c>
      <c r="L229" t="str">
        <f>IF($D229="","",IFERROR(VLOOKUP($B229,Kraftvärmeprod!$B$1:$BX$550,MATCH(L$2,Kraftvärmeprod!$B$1:$VX$1,0),FALSE)/1,0)-IFERROR(VLOOKUP($B229,'Slutlig allokering kvv'!$B$2:$BX$550,MATCH(L$2,'Slutlig allokering kvv'!$B$1:$BX$1,0),FALSE)/1,0))</f>
        <v/>
      </c>
      <c r="M229" t="str">
        <f>IF($D229="","",IFERROR(VLOOKUP($B229,Kraftvärmeprod!$B$1:$BX$550,MATCH(M$2,Kraftvärmeprod!$B$1:$VX$1,0),FALSE)/1,0)-IFERROR(VLOOKUP($B229,'Slutlig allokering kvv'!$B$2:$BX$550,MATCH(M$2,'Slutlig allokering kvv'!$B$1:$BX$1,0),FALSE)/1,0))</f>
        <v/>
      </c>
      <c r="N229" t="str">
        <f>IF($D229="","",IFERROR(VLOOKUP($B229,Kraftvärmeprod!$B$1:$BX$550,MATCH(N$2,Kraftvärmeprod!$B$1:$VX$1,0),FALSE)/1,0)-IFERROR(VLOOKUP($B229,'Slutlig allokering kvv'!$B$2:$BX$550,MATCH(N$2,'Slutlig allokering kvv'!$B$1:$BX$1,0),FALSE)/1,0))</f>
        <v/>
      </c>
      <c r="O229" t="str">
        <f>IF($D229="","",IFERROR(VLOOKUP($B229,Kraftvärmeprod!$B$1:$BX$550,MATCH(O$2,Kraftvärmeprod!$B$1:$VX$1,0),FALSE)/1,0)-IFERROR(VLOOKUP($B229,'Slutlig allokering kvv'!$B$2:$BX$550,MATCH(O$2,'Slutlig allokering kvv'!$B$1:$BX$1,0),FALSE)/1,0))</f>
        <v/>
      </c>
      <c r="P229" t="str">
        <f>IF($D229="","",IFERROR(VLOOKUP($B229,Kraftvärmeprod!$B$1:$BX$550,MATCH(P$2,Kraftvärmeprod!$B$1:$VX$1,0),FALSE)/1,0)-IFERROR(VLOOKUP($B229,'Slutlig allokering kvv'!$B$2:$BX$550,MATCH(P$2,'Slutlig allokering kvv'!$B$1:$BX$1,0),FALSE)/1,0))</f>
        <v/>
      </c>
      <c r="Q229" t="str">
        <f>IF($D229="","",IFERROR(VLOOKUP($B229,Kraftvärmeprod!$B$1:$BX$550,MATCH(Q$2,Kraftvärmeprod!$B$1:$VX$1,0),FALSE)/1,0)-IFERROR(VLOOKUP($B229,'Slutlig allokering kvv'!$B$2:$BX$550,MATCH(Q$2,'Slutlig allokering kvv'!$B$1:$BX$1,0),FALSE)/1,0))</f>
        <v/>
      </c>
      <c r="R229" t="str">
        <f>IF($D229="","",IFERROR(VLOOKUP($B229,Kraftvärmeprod!$B$1:$BX$550,MATCH(R$2,Kraftvärmeprod!$B$1:$VX$1,0),FALSE)/1,0)-IFERROR(VLOOKUP($B229,'Slutlig allokering kvv'!$B$2:$BX$550,MATCH(R$2,'Slutlig allokering kvv'!$B$1:$BX$1,0),FALSE)/1,0))</f>
        <v/>
      </c>
      <c r="S229" t="str">
        <f>IF($D229="","",IFERROR(VLOOKUP($B229,Kraftvärmeprod!$B$1:$BX$550,MATCH(S$2,Kraftvärmeprod!$B$1:$VX$1,0),FALSE)/1,0)-IFERROR(VLOOKUP($B229,'Slutlig allokering kvv'!$B$2:$BX$550,MATCH(S$2,'Slutlig allokering kvv'!$B$1:$BX$1,0),FALSE)/1,0))</f>
        <v/>
      </c>
      <c r="T229" t="str">
        <f>IF($D229="","",IFERROR(VLOOKUP($B229,Kraftvärmeprod!$B$1:$BX$550,MATCH(T$2,Kraftvärmeprod!$B$1:$VX$1,0),FALSE)/1,0)-IFERROR(VLOOKUP($B229,'Slutlig allokering kvv'!$B$2:$BX$550,MATCH(T$2,'Slutlig allokering kvv'!$B$1:$BX$1,0),FALSE)/1,0))</f>
        <v/>
      </c>
      <c r="U229" t="str">
        <f>IF($D229="","",IFERROR(VLOOKUP($B229,Kraftvärmeprod!$B$1:$BX$550,MATCH(U$2,Kraftvärmeprod!$B$1:$VX$1,0),FALSE)/1,0)-IFERROR(VLOOKUP($B229,'Slutlig allokering kvv'!$B$2:$BX$550,MATCH(U$2,'Slutlig allokering kvv'!$B$1:$BX$1,0),FALSE)/1,0))</f>
        <v/>
      </c>
      <c r="V229" t="str">
        <f>IF($D229="","",IFERROR(VLOOKUP($B229,Kraftvärmeprod!$B$1:$BX$550,MATCH(V$2,Kraftvärmeprod!$B$1:$VX$1,0),FALSE)/1,0)-IFERROR(VLOOKUP($B229,'Slutlig allokering kvv'!$B$2:$BX$550,MATCH(V$2,'Slutlig allokering kvv'!$B$1:$BX$1,0),FALSE)/1,0))</f>
        <v/>
      </c>
      <c r="W229" t="str">
        <f>IF($D229="","",IFERROR(VLOOKUP($B229,Kraftvärmeprod!$B$1:$BX$550,MATCH(W$2,Kraftvärmeprod!$B$1:$VX$1,0),FALSE)/1,0)-IFERROR(VLOOKUP($B229,'Slutlig allokering kvv'!$B$2:$BX$550,MATCH(W$2,'Slutlig allokering kvv'!$B$1:$BX$1,0),FALSE)/1,0))</f>
        <v/>
      </c>
      <c r="X229" t="str">
        <f>IF($D229="","",IFERROR(VLOOKUP($B229,Kraftvärmeprod!$B$1:$BX$550,MATCH(X$2,Kraftvärmeprod!$B$1:$VX$1,0),FALSE)/1,0)-IFERROR(VLOOKUP($B229,'Slutlig allokering kvv'!$B$2:$BX$550,MATCH(X$2,'Slutlig allokering kvv'!$B$1:$BX$1,0),FALSE)/1,0))</f>
        <v/>
      </c>
      <c r="Y229" t="str">
        <f>IF($D229="","",IFERROR(VLOOKUP($B229,Kraftvärmeprod!$B$1:$BX$550,MATCH(Y$2,Kraftvärmeprod!$B$1:$VX$1,0),FALSE)/1,0)-IFERROR(VLOOKUP($B229,'Slutlig allokering kvv'!$B$2:$BX$550,MATCH(Y$2,'Slutlig allokering kvv'!$B$1:$BX$1,0),FALSE)/1,0))</f>
        <v/>
      </c>
      <c r="Z229" t="str">
        <f>IF($D229="","",IFERROR(VLOOKUP($B229,Kraftvärmeprod!$B$1:$BX$550,MATCH(Z$2,Kraftvärmeprod!$B$1:$VX$1,0),FALSE)/1,0)-IFERROR(VLOOKUP($B229,'Slutlig allokering kvv'!$B$2:$BX$550,MATCH(Z$2,'Slutlig allokering kvv'!$B$1:$BX$1,0),FALSE)/1,0))</f>
        <v/>
      </c>
      <c r="AA229" t="str">
        <f>IF($D229="","",IFERROR(VLOOKUP($B229,Kraftvärmeprod!$B$1:$BX$550,MATCH(AA$2,Kraftvärmeprod!$B$1:$VX$1,0),FALSE)/1,0)-IFERROR(VLOOKUP($B229,'Slutlig allokering kvv'!$B$2:$BX$550,MATCH(AA$2,'Slutlig allokering kvv'!$B$1:$BX$1,0),FALSE)/1,0))</f>
        <v/>
      </c>
      <c r="AB229" t="str">
        <f>IF($D229="","",IFERROR(VLOOKUP($B229,Kraftvärmeprod!$B$1:$BX$550,MATCH(AB$2,Kraftvärmeprod!$B$1:$VX$1,0),FALSE)/1,0)-IFERROR(VLOOKUP($B229,'Slutlig allokering kvv'!$B$2:$BX$550,MATCH(AB$2,'Slutlig allokering kvv'!$B$1:$BX$1,0),FALSE)/1,0))</f>
        <v/>
      </c>
      <c r="AC229" t="str">
        <f>IF($D229="","",IFERROR(VLOOKUP($B229,Kraftvärmeprod!$B$1:$BX$550,MATCH(AC$2,Kraftvärmeprod!$B$1:$VX$1,0),FALSE)/1,0)-IFERROR(VLOOKUP($B229,'Slutlig allokering kvv'!$B$2:$BX$550,MATCH(AC$2,'Slutlig allokering kvv'!$B$1:$BX$1,0),FALSE)/1,0))</f>
        <v/>
      </c>
      <c r="AE229" t="str">
        <f>IF($D229="","",IFERROR(VLOOKUP($B229,Miljö!$B$1:$E$550,MATCH("Hjälpel kraftvärme (GWh)",Miljö!$B$1:$E$1,0),FALSE)/1,0)-IFERROR(VLOOKUP($B229,'Slutlig allokering kvv'!$B$2:$BX$550,MATCH(AE$2,'Slutlig allokering kvv'!$B$1:$BX$1,0),FALSE)/1,0))</f>
        <v/>
      </c>
      <c r="AI229">
        <f t="shared" si="12"/>
        <v>0</v>
      </c>
      <c r="AK229">
        <f>IFERROR(VLOOKUP($B229,'Slutlig allokering kvv'!$B$2:$AX$550,MATCH("Summa slutlig allokerad tillförd energi (utan hjälpel och rökgaskondensering):",'Slutlig allokering kvv'!$B$1:$AX$1,0),FALSE)/1,"")</f>
        <v>0</v>
      </c>
      <c r="AM229" s="289" t="str">
        <f>IFERROR(1-VLOOKUP($B229,'Slutlig allokering kvv'!$B$2:$AX$550,MATCH("Andel av bränsle i kvv som allokerats till värme, exklusive rökgaskondensering och hjälpel",'Slutlig allokering kvv'!$B$1:$AX$1,0),FALSE),"")</f>
        <v/>
      </c>
      <c r="AO229" s="289" t="str">
        <f t="shared" si="13"/>
        <v/>
      </c>
      <c r="AP229" s="290" t="str">
        <f t="shared" si="14"/>
        <v/>
      </c>
      <c r="AQ229" s="290"/>
      <c r="AR229" s="239" t="str">
        <f t="shared" si="15"/>
        <v/>
      </c>
      <c r="AS229" s="290"/>
    </row>
    <row r="230" spans="1:45" x14ac:dyDescent="0.25">
      <c r="A230" s="2" t="str">
        <f>'Miljövärden för publ företag'!B232</f>
        <v>Sundsvall Energi AB</v>
      </c>
      <c r="B230" s="2" t="str">
        <f>'Miljövärden för publ företag'!C232</f>
        <v>Sundsvall</v>
      </c>
      <c r="C230">
        <f>IFERROR(VLOOKUP($B230,Kraftvärmeprod!$B$1:$AH$479,MATCH(C$2,Kraftvärmeprod!$B$1:$AG$1,0),FALSE)/1,"")</f>
        <v>164.114</v>
      </c>
      <c r="D230">
        <f>IFERROR(VLOOKUP($B230,Kraftvärmeprod!$B$1:$AH$479,MATCH(D$2,Kraftvärmeprod!$B$1:$AG$1,0),FALSE)/1,"")</f>
        <v>42.973999999999997</v>
      </c>
      <c r="F230">
        <f>IF($D230="","",IFERROR(VLOOKUP($B230,Kraftvärmeprod!$B$1:$BX$550,MATCH(F$2,Kraftvärmeprod!$B$1:$VX$1,0),FALSE)/1,0)-IFERROR(VLOOKUP($B230,'Slutlig allokering kvv'!$B$2:$BX$550,MATCH(F$2,'Slutlig allokering kvv'!$B$1:$BX$1,0),FALSE)/1,0))</f>
        <v>0</v>
      </c>
      <c r="G230">
        <f>IF($D230="","",IFERROR(VLOOKUP($B230,Kraftvärmeprod!$B$1:$BX$550,MATCH(G$2,Kraftvärmeprod!$B$1:$VX$1,0),FALSE)/1,0)-IFERROR(VLOOKUP($B230,'Slutlig allokering kvv'!$B$2:$BX$550,MATCH(G$2,'Slutlig allokering kvv'!$B$1:$BX$1,0),FALSE)/1,0))</f>
        <v>0</v>
      </c>
      <c r="H230">
        <f>IF($D230="","",IFERROR(VLOOKUP($B230,Kraftvärmeprod!$B$1:$BX$550,MATCH(H$2,Kraftvärmeprod!$B$1:$VX$1,0),FALSE)/1,0)-IFERROR(VLOOKUP($B230,'Slutlig allokering kvv'!$B$2:$BX$550,MATCH(H$2,'Slutlig allokering kvv'!$B$1:$BX$1,0),FALSE)/1,0))</f>
        <v>0</v>
      </c>
      <c r="I230">
        <f>IF($D230="","",IFERROR(VLOOKUP($B230,Kraftvärmeprod!$B$1:$BX$550,MATCH(I$2,Kraftvärmeprod!$B$1:$VX$1,0),FALSE)/1,0)-IFERROR(VLOOKUP($B230,'Slutlig allokering kvv'!$B$2:$BX$550,MATCH(I$2,'Slutlig allokering kvv'!$B$1:$BX$1,0),FALSE)/1,0))</f>
        <v>0</v>
      </c>
      <c r="J230">
        <f>IF($D230="","",IFERROR(VLOOKUP($B230,Kraftvärmeprod!$B$1:$BX$550,MATCH(J$2,Kraftvärmeprod!$B$1:$VX$1,0),FALSE)/1,0)-IFERROR(VLOOKUP($B230,'Slutlig allokering kvv'!$B$2:$BX$550,MATCH(J$2,'Slutlig allokering kvv'!$B$1:$BX$1,0),FALSE)/1,0))</f>
        <v>0</v>
      </c>
      <c r="K230">
        <f>IF($D230="","",IFERROR(VLOOKUP($B230,Kraftvärmeprod!$B$1:$BX$550,MATCH(K$2,Kraftvärmeprod!$B$1:$VX$1,0),FALSE)/1,0)-IFERROR(VLOOKUP($B230,'Slutlig allokering kvv'!$B$2:$BX$550,MATCH(K$2,'Slutlig allokering kvv'!$B$1:$BX$1,0),FALSE)/1,0))</f>
        <v>0</v>
      </c>
      <c r="L230">
        <f>IF($D230="","",IFERROR(VLOOKUP($B230,Kraftvärmeprod!$B$1:$BX$550,MATCH(L$2,Kraftvärmeprod!$B$1:$VX$1,0),FALSE)/1,0)-IFERROR(VLOOKUP($B230,'Slutlig allokering kvv'!$B$2:$BX$550,MATCH(L$2,'Slutlig allokering kvv'!$B$1:$BX$1,0),FALSE)/1,0))</f>
        <v>0</v>
      </c>
      <c r="M230">
        <f>IF($D230="","",IFERROR(VLOOKUP($B230,Kraftvärmeprod!$B$1:$BX$550,MATCH(M$2,Kraftvärmeprod!$B$1:$VX$1,0),FALSE)/1,0)-IFERROR(VLOOKUP($B230,'Slutlig allokering kvv'!$B$2:$BX$550,MATCH(M$2,'Slutlig allokering kvv'!$B$1:$BX$1,0),FALSE)/1,0))</f>
        <v>0</v>
      </c>
      <c r="N230">
        <f>IF($D230="","",IFERROR(VLOOKUP($B230,Kraftvärmeprod!$B$1:$BX$550,MATCH(N$2,Kraftvärmeprod!$B$1:$VX$1,0),FALSE)/1,0)-IFERROR(VLOOKUP($B230,'Slutlig allokering kvv'!$B$2:$BX$550,MATCH(N$2,'Slutlig allokering kvv'!$B$1:$BX$1,0),FALSE)/1,0))</f>
        <v>0</v>
      </c>
      <c r="O230">
        <f>IF($D230="","",IFERROR(VLOOKUP($B230,Kraftvärmeprod!$B$1:$BX$550,MATCH(O$2,Kraftvärmeprod!$B$1:$VX$1,0),FALSE)/1,0)-IFERROR(VLOOKUP($B230,'Slutlig allokering kvv'!$B$2:$BX$550,MATCH(O$2,'Slutlig allokering kvv'!$B$1:$BX$1,0),FALSE)/1,0))</f>
        <v>0</v>
      </c>
      <c r="P230">
        <f>IF($D230="","",IFERROR(VLOOKUP($B230,Kraftvärmeprod!$B$1:$BX$550,MATCH(P$2,Kraftvärmeprod!$B$1:$VX$1,0),FALSE)/1,0)-IFERROR(VLOOKUP($B230,'Slutlig allokering kvv'!$B$2:$BX$550,MATCH(P$2,'Slutlig allokering kvv'!$B$1:$BX$1,0),FALSE)/1,0))</f>
        <v>0</v>
      </c>
      <c r="Q230">
        <f>IF($D230="","",IFERROR(VLOOKUP($B230,Kraftvärmeprod!$B$1:$BX$550,MATCH(Q$2,Kraftvärmeprod!$B$1:$VX$1,0),FALSE)/1,0)-IFERROR(VLOOKUP($B230,'Slutlig allokering kvv'!$B$2:$BX$550,MATCH(Q$2,'Slutlig allokering kvv'!$B$1:$BX$1,0),FALSE)/1,0))</f>
        <v>1.9769599999999996</v>
      </c>
      <c r="R230">
        <f>IF($D230="","",IFERROR(VLOOKUP($B230,Kraftvärmeprod!$B$1:$BX$550,MATCH(R$2,Kraftvärmeprod!$B$1:$VX$1,0),FALSE)/1,0)-IFERROR(VLOOKUP($B230,'Slutlig allokering kvv'!$B$2:$BX$550,MATCH(R$2,'Slutlig allokering kvv'!$B$1:$BX$1,0),FALSE)/1,0))</f>
        <v>0</v>
      </c>
      <c r="S230">
        <f>IF($D230="","",IFERROR(VLOOKUP($B230,Kraftvärmeprod!$B$1:$BX$550,MATCH(S$2,Kraftvärmeprod!$B$1:$VX$1,0),FALSE)/1,0)-IFERROR(VLOOKUP($B230,'Slutlig allokering kvv'!$B$2:$BX$550,MATCH(S$2,'Slutlig allokering kvv'!$B$1:$BX$1,0),FALSE)/1,0))</f>
        <v>0</v>
      </c>
      <c r="T230">
        <f>IF($D230="","",IFERROR(VLOOKUP($B230,Kraftvärmeprod!$B$1:$BX$550,MATCH(T$2,Kraftvärmeprod!$B$1:$VX$1,0),FALSE)/1,0)-IFERROR(VLOOKUP($B230,'Slutlig allokering kvv'!$B$2:$BX$550,MATCH(T$2,'Slutlig allokering kvv'!$B$1:$BX$1,0),FALSE)/1,0))</f>
        <v>0</v>
      </c>
      <c r="U230">
        <f>IF($D230="","",IFERROR(VLOOKUP($B230,Kraftvärmeprod!$B$1:$BX$550,MATCH(U$2,Kraftvärmeprod!$B$1:$VX$1,0),FALSE)/1,0)-IFERROR(VLOOKUP($B230,'Slutlig allokering kvv'!$B$2:$BX$550,MATCH(U$2,'Slutlig allokering kvv'!$B$1:$BX$1,0),FALSE)/1,0))</f>
        <v>0</v>
      </c>
      <c r="V230">
        <f>IF($D230="","",IFERROR(VLOOKUP($B230,Kraftvärmeprod!$B$1:$BX$550,MATCH(V$2,Kraftvärmeprod!$B$1:$VX$1,0),FALSE)/1,0)-IFERROR(VLOOKUP($B230,'Slutlig allokering kvv'!$B$2:$BX$550,MATCH(V$2,'Slutlig allokering kvv'!$B$1:$BX$1,0),FALSE)/1,0))</f>
        <v>0</v>
      </c>
      <c r="W230">
        <f>IF($D230="","",IFERROR(VLOOKUP($B230,Kraftvärmeprod!$B$1:$BX$550,MATCH(W$2,Kraftvärmeprod!$B$1:$VX$1,0),FALSE)/1,0)-IFERROR(VLOOKUP($B230,'Slutlig allokering kvv'!$B$2:$BX$550,MATCH(W$2,'Slutlig allokering kvv'!$B$1:$BX$1,0),FALSE)/1,0))</f>
        <v>0</v>
      </c>
      <c r="X230">
        <f>IF($D230="","",IFERROR(VLOOKUP($B230,Kraftvärmeprod!$B$1:$BX$550,MATCH(X$2,Kraftvärmeprod!$B$1:$VX$1,0),FALSE)/1,0)-IFERROR(VLOOKUP($B230,'Slutlig allokering kvv'!$B$2:$BX$550,MATCH(X$2,'Slutlig allokering kvv'!$B$1:$BX$1,0),FALSE)/1,0))</f>
        <v>0</v>
      </c>
      <c r="Y230">
        <f>IF($D230="","",IFERROR(VLOOKUP($B230,Kraftvärmeprod!$B$1:$BX$550,MATCH(Y$2,Kraftvärmeprod!$B$1:$VX$1,0),FALSE)/1,0)-IFERROR(VLOOKUP($B230,'Slutlig allokering kvv'!$B$2:$BX$550,MATCH(Y$2,'Slutlig allokering kvv'!$B$1:$BX$1,0),FALSE)/1,0))</f>
        <v>0</v>
      </c>
      <c r="Z230">
        <f>IF($D230="","",IFERROR(VLOOKUP($B230,Kraftvärmeprod!$B$1:$BX$550,MATCH(Z$2,Kraftvärmeprod!$B$1:$VX$1,0),FALSE)/1,0)-IFERROR(VLOOKUP($B230,'Slutlig allokering kvv'!$B$2:$BX$550,MATCH(Z$2,'Slutlig allokering kvv'!$B$1:$BX$1,0),FALSE)/1,0))</f>
        <v>0</v>
      </c>
      <c r="AA230">
        <f>IF($D230="","",IFERROR(VLOOKUP($B230,Kraftvärmeprod!$B$1:$BX$550,MATCH(AA$2,Kraftvärmeprod!$B$1:$VX$1,0),FALSE)/1,0)-IFERROR(VLOOKUP($B230,'Slutlig allokering kvv'!$B$2:$BX$550,MATCH(AA$2,'Slutlig allokering kvv'!$B$1:$BX$1,0),FALSE)/1,0))</f>
        <v>118.411</v>
      </c>
      <c r="AB230">
        <f>IF($D230="","",IFERROR(VLOOKUP($B230,Kraftvärmeprod!$B$1:$BX$550,MATCH(AB$2,Kraftvärmeprod!$B$1:$VX$1,0),FALSE)/1,0)-IFERROR(VLOOKUP($B230,'Slutlig allokering kvv'!$B$2:$BX$550,MATCH(AB$2,'Slutlig allokering kvv'!$B$1:$BX$1,0),FALSE)/1,0))</f>
        <v>0</v>
      </c>
      <c r="AC230">
        <f>IF($D230="","",IFERROR(VLOOKUP($B230,Kraftvärmeprod!$B$1:$BX$550,MATCH(AC$2,Kraftvärmeprod!$B$1:$VX$1,0),FALSE)/1,0)-IFERROR(VLOOKUP($B230,'Slutlig allokering kvv'!$B$2:$BX$550,MATCH(AC$2,'Slutlig allokering kvv'!$B$1:$BX$1,0),FALSE)/1,0))</f>
        <v>0</v>
      </c>
      <c r="AE230">
        <f>IF($D230="","",IFERROR(VLOOKUP($B230,Miljö!$B$1:$E$550,MATCH("Hjälpel kraftvärme (GWh)",Miljö!$B$1:$E$1,0),FALSE)/1,0)-IFERROR(VLOOKUP($B230,'Slutlig allokering kvv'!$B$2:$BX$550,MATCH(AE$2,'Slutlig allokering kvv'!$B$1:$BX$1,0),FALSE)/1,0))</f>
        <v>6.0190099999999989</v>
      </c>
      <c r="AI230">
        <f t="shared" si="12"/>
        <v>120.38796000000001</v>
      </c>
      <c r="AK230">
        <f>IFERROR(VLOOKUP($B230,'Slutlig allokering kvv'!$B$2:$AX$550,MATCH("Summa slutlig allokerad tillförd energi (utan hjälpel och rökgaskondensering):",'Slutlig allokering kvv'!$B$1:$AX$1,0),FALSE)/1,"")</f>
        <v>144.20904000000002</v>
      </c>
      <c r="AM230" s="289">
        <f>IFERROR(1-VLOOKUP($B230,'Slutlig allokering kvv'!$B$2:$AX$550,MATCH("Andel av bränsle i kvv som allokerats till värme, exklusive rökgaskondensering och hjälpel",'Slutlig allokering kvv'!$B$1:$AX$1,0),FALSE),"")</f>
        <v>0.45498611095363894</v>
      </c>
      <c r="AO230" s="289">
        <f t="shared" si="13"/>
        <v>0.45498611095363889</v>
      </c>
      <c r="AP230" s="290">
        <f t="shared" si="14"/>
        <v>5.5511151231257827E-17</v>
      </c>
      <c r="AQ230" s="290"/>
      <c r="AR230" s="239">
        <f t="shared" si="15"/>
        <v>0.33996543070370244</v>
      </c>
      <c r="AS230" s="290"/>
    </row>
    <row r="231" spans="1:45" x14ac:dyDescent="0.25">
      <c r="A231" s="2" t="str">
        <f>'Miljövärden för publ företag'!B233</f>
        <v>Sundsvall Energi AB</v>
      </c>
      <c r="B231" s="2" t="str">
        <f>'Miljövärden för publ företag'!C233</f>
        <v>Tunadal</v>
      </c>
      <c r="C231">
        <f>IFERROR(VLOOKUP($B231,Kraftvärmeprod!$B$1:$AH$479,MATCH(C$2,Kraftvärmeprod!$B$1:$AG$1,0),FALSE)/1,"")</f>
        <v>13.333</v>
      </c>
      <c r="D231">
        <f>IFERROR(VLOOKUP($B231,Kraftvärmeprod!$B$1:$AH$479,MATCH(D$2,Kraftvärmeprod!$B$1:$AG$1,0),FALSE)/1,"")</f>
        <v>3.4</v>
      </c>
      <c r="F231">
        <f>IF($D231="","",IFERROR(VLOOKUP($B231,Kraftvärmeprod!$B$1:$BX$550,MATCH(F$2,Kraftvärmeprod!$B$1:$VX$1,0),FALSE)/1,0)-IFERROR(VLOOKUP($B231,'Slutlig allokering kvv'!$B$2:$BX$550,MATCH(F$2,'Slutlig allokering kvv'!$B$1:$BX$1,0),FALSE)/1,0))</f>
        <v>0</v>
      </c>
      <c r="G231">
        <f>IF($D231="","",IFERROR(VLOOKUP($B231,Kraftvärmeprod!$B$1:$BX$550,MATCH(G$2,Kraftvärmeprod!$B$1:$VX$1,0),FALSE)/1,0)-IFERROR(VLOOKUP($B231,'Slutlig allokering kvv'!$B$2:$BX$550,MATCH(G$2,'Slutlig allokering kvv'!$B$1:$BX$1,0),FALSE)/1,0))</f>
        <v>0</v>
      </c>
      <c r="H231">
        <f>IF($D231="","",IFERROR(VLOOKUP($B231,Kraftvärmeprod!$B$1:$BX$550,MATCH(H$2,Kraftvärmeprod!$B$1:$VX$1,0),FALSE)/1,0)-IFERROR(VLOOKUP($B231,'Slutlig allokering kvv'!$B$2:$BX$550,MATCH(H$2,'Slutlig allokering kvv'!$B$1:$BX$1,0),FALSE)/1,0))</f>
        <v>0</v>
      </c>
      <c r="I231">
        <f>IF($D231="","",IFERROR(VLOOKUP($B231,Kraftvärmeprod!$B$1:$BX$550,MATCH(I$2,Kraftvärmeprod!$B$1:$VX$1,0),FALSE)/1,0)-IFERROR(VLOOKUP($B231,'Slutlig allokering kvv'!$B$2:$BX$550,MATCH(I$2,'Slutlig allokering kvv'!$B$1:$BX$1,0),FALSE)/1,0))</f>
        <v>0</v>
      </c>
      <c r="J231">
        <f>IF($D231="","",IFERROR(VLOOKUP($B231,Kraftvärmeprod!$B$1:$BX$550,MATCH(J$2,Kraftvärmeprod!$B$1:$VX$1,0),FALSE)/1,0)-IFERROR(VLOOKUP($B231,'Slutlig allokering kvv'!$B$2:$BX$550,MATCH(J$2,'Slutlig allokering kvv'!$B$1:$BX$1,0),FALSE)/1,0))</f>
        <v>0</v>
      </c>
      <c r="K231">
        <f>IF($D231="","",IFERROR(VLOOKUP($B231,Kraftvärmeprod!$B$1:$BX$550,MATCH(K$2,Kraftvärmeprod!$B$1:$VX$1,0),FALSE)/1,0)-IFERROR(VLOOKUP($B231,'Slutlig allokering kvv'!$B$2:$BX$550,MATCH(K$2,'Slutlig allokering kvv'!$B$1:$BX$1,0),FALSE)/1,0))</f>
        <v>0</v>
      </c>
      <c r="L231">
        <f>IF($D231="","",IFERROR(VLOOKUP($B231,Kraftvärmeprod!$B$1:$BX$550,MATCH(L$2,Kraftvärmeprod!$B$1:$VX$1,0),FALSE)/1,0)-IFERROR(VLOOKUP($B231,'Slutlig allokering kvv'!$B$2:$BX$550,MATCH(L$2,'Slutlig allokering kvv'!$B$1:$BX$1,0),FALSE)/1,0))</f>
        <v>0</v>
      </c>
      <c r="M231">
        <f>IF($D231="","",IFERROR(VLOOKUP($B231,Kraftvärmeprod!$B$1:$BX$550,MATCH(M$2,Kraftvärmeprod!$B$1:$VX$1,0),FALSE)/1,0)-IFERROR(VLOOKUP($B231,'Slutlig allokering kvv'!$B$2:$BX$550,MATCH(M$2,'Slutlig allokering kvv'!$B$1:$BX$1,0),FALSE)/1,0))</f>
        <v>0</v>
      </c>
      <c r="N231">
        <f>IF($D231="","",IFERROR(VLOOKUP($B231,Kraftvärmeprod!$B$1:$BX$550,MATCH(N$2,Kraftvärmeprod!$B$1:$VX$1,0),FALSE)/1,0)-IFERROR(VLOOKUP($B231,'Slutlig allokering kvv'!$B$2:$BX$550,MATCH(N$2,'Slutlig allokering kvv'!$B$1:$BX$1,0),FALSE)/1,0))</f>
        <v>0</v>
      </c>
      <c r="O231">
        <f>IF($D231="","",IFERROR(VLOOKUP($B231,Kraftvärmeprod!$B$1:$BX$550,MATCH(O$2,Kraftvärmeprod!$B$1:$VX$1,0),FALSE)/1,0)-IFERROR(VLOOKUP($B231,'Slutlig allokering kvv'!$B$2:$BX$550,MATCH(O$2,'Slutlig allokering kvv'!$B$1:$BX$1,0),FALSE)/1,0))</f>
        <v>0</v>
      </c>
      <c r="P231">
        <f>IF($D231="","",IFERROR(VLOOKUP($B231,Kraftvärmeprod!$B$1:$BX$550,MATCH(P$2,Kraftvärmeprod!$B$1:$VX$1,0),FALSE)/1,0)-IFERROR(VLOOKUP($B231,'Slutlig allokering kvv'!$B$2:$BX$550,MATCH(P$2,'Slutlig allokering kvv'!$B$1:$BX$1,0),FALSE)/1,0))</f>
        <v>0</v>
      </c>
      <c r="Q231">
        <f>IF($D231="","",IFERROR(VLOOKUP($B231,Kraftvärmeprod!$B$1:$BX$550,MATCH(Q$2,Kraftvärmeprod!$B$1:$VX$1,0),FALSE)/1,0)-IFERROR(VLOOKUP($B231,'Slutlig allokering kvv'!$B$2:$BX$550,MATCH(Q$2,'Slutlig allokering kvv'!$B$1:$BX$1,0),FALSE)/1,0))</f>
        <v>0</v>
      </c>
      <c r="R231">
        <f>IF($D231="","",IFERROR(VLOOKUP($B231,Kraftvärmeprod!$B$1:$BX$550,MATCH(R$2,Kraftvärmeprod!$B$1:$VX$1,0),FALSE)/1,0)-IFERROR(VLOOKUP($B231,'Slutlig allokering kvv'!$B$2:$BX$550,MATCH(R$2,'Slutlig allokering kvv'!$B$1:$BX$1,0),FALSE)/1,0))</f>
        <v>0</v>
      </c>
      <c r="S231">
        <f>IF($D231="","",IFERROR(VLOOKUP($B231,Kraftvärmeprod!$B$1:$BX$550,MATCH(S$2,Kraftvärmeprod!$B$1:$VX$1,0),FALSE)/1,0)-IFERROR(VLOOKUP($B231,'Slutlig allokering kvv'!$B$2:$BX$550,MATCH(S$2,'Slutlig allokering kvv'!$B$1:$BX$1,0),FALSE)/1,0))</f>
        <v>0</v>
      </c>
      <c r="T231">
        <f>IF($D231="","",IFERROR(VLOOKUP($B231,Kraftvärmeprod!$B$1:$BX$550,MATCH(T$2,Kraftvärmeprod!$B$1:$VX$1,0),FALSE)/1,0)-IFERROR(VLOOKUP($B231,'Slutlig allokering kvv'!$B$2:$BX$550,MATCH(T$2,'Slutlig allokering kvv'!$B$1:$BX$1,0),FALSE)/1,0))</f>
        <v>0</v>
      </c>
      <c r="U231">
        <f>IF($D231="","",IFERROR(VLOOKUP($B231,Kraftvärmeprod!$B$1:$BX$550,MATCH(U$2,Kraftvärmeprod!$B$1:$VX$1,0),FALSE)/1,0)-IFERROR(VLOOKUP($B231,'Slutlig allokering kvv'!$B$2:$BX$550,MATCH(U$2,'Slutlig allokering kvv'!$B$1:$BX$1,0),FALSE)/1,0))</f>
        <v>0</v>
      </c>
      <c r="V231">
        <f>IF($D231="","",IFERROR(VLOOKUP($B231,Kraftvärmeprod!$B$1:$BX$550,MATCH(V$2,Kraftvärmeprod!$B$1:$VX$1,0),FALSE)/1,0)-IFERROR(VLOOKUP($B231,'Slutlig allokering kvv'!$B$2:$BX$550,MATCH(V$2,'Slutlig allokering kvv'!$B$1:$BX$1,0),FALSE)/1,0))</f>
        <v>0</v>
      </c>
      <c r="W231">
        <f>IF($D231="","",IFERROR(VLOOKUP($B231,Kraftvärmeprod!$B$1:$BX$550,MATCH(W$2,Kraftvärmeprod!$B$1:$VX$1,0),FALSE)/1,0)-IFERROR(VLOOKUP($B231,'Slutlig allokering kvv'!$B$2:$BX$550,MATCH(W$2,'Slutlig allokering kvv'!$B$1:$BX$1,0),FALSE)/1,0))</f>
        <v>0</v>
      </c>
      <c r="X231">
        <f>IF($D231="","",IFERROR(VLOOKUP($B231,Kraftvärmeprod!$B$1:$BX$550,MATCH(X$2,Kraftvärmeprod!$B$1:$VX$1,0),FALSE)/1,0)-IFERROR(VLOOKUP($B231,'Slutlig allokering kvv'!$B$2:$BX$550,MATCH(X$2,'Slutlig allokering kvv'!$B$1:$BX$1,0),FALSE)/1,0))</f>
        <v>0</v>
      </c>
      <c r="Y231">
        <f>IF($D231="","",IFERROR(VLOOKUP($B231,Kraftvärmeprod!$B$1:$BX$550,MATCH(Y$2,Kraftvärmeprod!$B$1:$VX$1,0),FALSE)/1,0)-IFERROR(VLOOKUP($B231,'Slutlig allokering kvv'!$B$2:$BX$550,MATCH(Y$2,'Slutlig allokering kvv'!$B$1:$BX$1,0),FALSE)/1,0))</f>
        <v>0</v>
      </c>
      <c r="Z231">
        <f>IF($D231="","",IFERROR(VLOOKUP($B231,Kraftvärmeprod!$B$1:$BX$550,MATCH(Z$2,Kraftvärmeprod!$B$1:$VX$1,0),FALSE)/1,0)-IFERROR(VLOOKUP($B231,'Slutlig allokering kvv'!$B$2:$BX$550,MATCH(Z$2,'Slutlig allokering kvv'!$B$1:$BX$1,0),FALSE)/1,0))</f>
        <v>0</v>
      </c>
      <c r="AA231">
        <f>IF($D231="","",IFERROR(VLOOKUP($B231,Kraftvärmeprod!$B$1:$BX$550,MATCH(AA$2,Kraftvärmeprod!$B$1:$VX$1,0),FALSE)/1,0)-IFERROR(VLOOKUP($B231,'Slutlig allokering kvv'!$B$2:$BX$550,MATCH(AA$2,'Slutlig allokering kvv'!$B$1:$BX$1,0),FALSE)/1,0))</f>
        <v>7.0479800000000008</v>
      </c>
      <c r="AB231">
        <f>IF($D231="","",IFERROR(VLOOKUP($B231,Kraftvärmeprod!$B$1:$BX$550,MATCH(AB$2,Kraftvärmeprod!$B$1:$VX$1,0),FALSE)/1,0)-IFERROR(VLOOKUP($B231,'Slutlig allokering kvv'!$B$2:$BX$550,MATCH(AB$2,'Slutlig allokering kvv'!$B$1:$BX$1,0),FALSE)/1,0))</f>
        <v>0</v>
      </c>
      <c r="AC231">
        <f>IF($D231="","",IFERROR(VLOOKUP($B231,Kraftvärmeprod!$B$1:$BX$550,MATCH(AC$2,Kraftvärmeprod!$B$1:$VX$1,0),FALSE)/1,0)-IFERROR(VLOOKUP($B231,'Slutlig allokering kvv'!$B$2:$BX$550,MATCH(AC$2,'Slutlig allokering kvv'!$B$1:$BX$1,0),FALSE)/1,0))</f>
        <v>0</v>
      </c>
      <c r="AE231">
        <f>IF($D231="","",IFERROR(VLOOKUP($B231,Miljö!$B$1:$E$550,MATCH("Hjälpel kraftvärme (GWh)",Miljö!$B$1:$E$1,0),FALSE)/1,0)-IFERROR(VLOOKUP($B231,'Slutlig allokering kvv'!$B$2:$BX$550,MATCH(AE$2,'Slutlig allokering kvv'!$B$1:$BX$1,0),FALSE)/1,0))</f>
        <v>0.17928900000000003</v>
      </c>
      <c r="AI231">
        <f t="shared" si="12"/>
        <v>7.0479800000000008</v>
      </c>
      <c r="AK231">
        <f>IFERROR(VLOOKUP($B231,'Slutlig allokering kvv'!$B$2:$AX$550,MATCH("Summa slutlig allokerad tillförd energi (utan hjälpel och rökgaskondensering):",'Slutlig allokering kvv'!$B$1:$AX$1,0),FALSE)/1,"")</f>
        <v>8.6370199999999997</v>
      </c>
      <c r="AM231" s="289">
        <f>IFERROR(1-VLOOKUP($B231,'Slutlig allokering kvv'!$B$2:$AX$550,MATCH("Andel av bränsle i kvv som allokerats till värme, exklusive rökgaskondensering och hjälpel",'Slutlig allokering kvv'!$B$1:$AX$1,0),FALSE),"")</f>
        <v>0.44934523430028694</v>
      </c>
      <c r="AO231" s="289">
        <f t="shared" si="13"/>
        <v>0.44934523430028694</v>
      </c>
      <c r="AP231" s="290">
        <f t="shared" si="14"/>
        <v>0</v>
      </c>
      <c r="AQ231" s="290"/>
      <c r="AR231" s="239">
        <f t="shared" si="15"/>
        <v>0.47044049418943723</v>
      </c>
      <c r="AS231" s="290"/>
    </row>
    <row r="232" spans="1:45" x14ac:dyDescent="0.25">
      <c r="A232" s="2" t="str">
        <f>'Miljövärden för publ företag'!B234</f>
        <v>Sundsvall Energi AB</v>
      </c>
      <c r="B232" s="2" t="str">
        <f>'Miljövärden för publ företag'!C234</f>
        <v>Övriga nät Sundsvall energi</v>
      </c>
      <c r="C232" t="str">
        <f>IFERROR(VLOOKUP($B232,Kraftvärmeprod!$B$1:$AH$479,MATCH(C$2,Kraftvärmeprod!$B$1:$AG$1,0),FALSE)/1,"")</f>
        <v/>
      </c>
      <c r="D232" t="str">
        <f>IFERROR(VLOOKUP($B232,Kraftvärmeprod!$B$1:$AH$479,MATCH(D$2,Kraftvärmeprod!$B$1:$AG$1,0),FALSE)/1,"")</f>
        <v/>
      </c>
      <c r="F232" t="str">
        <f>IF($D232="","",IFERROR(VLOOKUP($B232,Kraftvärmeprod!$B$1:$BX$550,MATCH(F$2,Kraftvärmeprod!$B$1:$VX$1,0),FALSE)/1,0)-IFERROR(VLOOKUP($B232,'Slutlig allokering kvv'!$B$2:$BX$550,MATCH(F$2,'Slutlig allokering kvv'!$B$1:$BX$1,0),FALSE)/1,0))</f>
        <v/>
      </c>
      <c r="G232" t="str">
        <f>IF($D232="","",IFERROR(VLOOKUP($B232,Kraftvärmeprod!$B$1:$BX$550,MATCH(G$2,Kraftvärmeprod!$B$1:$VX$1,0),FALSE)/1,0)-IFERROR(VLOOKUP($B232,'Slutlig allokering kvv'!$B$2:$BX$550,MATCH(G$2,'Slutlig allokering kvv'!$B$1:$BX$1,0),FALSE)/1,0))</f>
        <v/>
      </c>
      <c r="H232" t="str">
        <f>IF($D232="","",IFERROR(VLOOKUP($B232,Kraftvärmeprod!$B$1:$BX$550,MATCH(H$2,Kraftvärmeprod!$B$1:$VX$1,0),FALSE)/1,0)-IFERROR(VLOOKUP($B232,'Slutlig allokering kvv'!$B$2:$BX$550,MATCH(H$2,'Slutlig allokering kvv'!$B$1:$BX$1,0),FALSE)/1,0))</f>
        <v/>
      </c>
      <c r="I232" t="str">
        <f>IF($D232="","",IFERROR(VLOOKUP($B232,Kraftvärmeprod!$B$1:$BX$550,MATCH(I$2,Kraftvärmeprod!$B$1:$VX$1,0),FALSE)/1,0)-IFERROR(VLOOKUP($B232,'Slutlig allokering kvv'!$B$2:$BX$550,MATCH(I$2,'Slutlig allokering kvv'!$B$1:$BX$1,0),FALSE)/1,0))</f>
        <v/>
      </c>
      <c r="J232" t="str">
        <f>IF($D232="","",IFERROR(VLOOKUP($B232,Kraftvärmeprod!$B$1:$BX$550,MATCH(J$2,Kraftvärmeprod!$B$1:$VX$1,0),FALSE)/1,0)-IFERROR(VLOOKUP($B232,'Slutlig allokering kvv'!$B$2:$BX$550,MATCH(J$2,'Slutlig allokering kvv'!$B$1:$BX$1,0),FALSE)/1,0))</f>
        <v/>
      </c>
      <c r="K232" t="str">
        <f>IF($D232="","",IFERROR(VLOOKUP($B232,Kraftvärmeprod!$B$1:$BX$550,MATCH(K$2,Kraftvärmeprod!$B$1:$VX$1,0),FALSE)/1,0)-IFERROR(VLOOKUP($B232,'Slutlig allokering kvv'!$B$2:$BX$550,MATCH(K$2,'Slutlig allokering kvv'!$B$1:$BX$1,0),FALSE)/1,0))</f>
        <v/>
      </c>
      <c r="L232" t="str">
        <f>IF($D232="","",IFERROR(VLOOKUP($B232,Kraftvärmeprod!$B$1:$BX$550,MATCH(L$2,Kraftvärmeprod!$B$1:$VX$1,0),FALSE)/1,0)-IFERROR(VLOOKUP($B232,'Slutlig allokering kvv'!$B$2:$BX$550,MATCH(L$2,'Slutlig allokering kvv'!$B$1:$BX$1,0),FALSE)/1,0))</f>
        <v/>
      </c>
      <c r="M232" t="str">
        <f>IF($D232="","",IFERROR(VLOOKUP($B232,Kraftvärmeprod!$B$1:$BX$550,MATCH(M$2,Kraftvärmeprod!$B$1:$VX$1,0),FALSE)/1,0)-IFERROR(VLOOKUP($B232,'Slutlig allokering kvv'!$B$2:$BX$550,MATCH(M$2,'Slutlig allokering kvv'!$B$1:$BX$1,0),FALSE)/1,0))</f>
        <v/>
      </c>
      <c r="N232" t="str">
        <f>IF($D232="","",IFERROR(VLOOKUP($B232,Kraftvärmeprod!$B$1:$BX$550,MATCH(N$2,Kraftvärmeprod!$B$1:$VX$1,0),FALSE)/1,0)-IFERROR(VLOOKUP($B232,'Slutlig allokering kvv'!$B$2:$BX$550,MATCH(N$2,'Slutlig allokering kvv'!$B$1:$BX$1,0),FALSE)/1,0))</f>
        <v/>
      </c>
      <c r="O232" t="str">
        <f>IF($D232="","",IFERROR(VLOOKUP($B232,Kraftvärmeprod!$B$1:$BX$550,MATCH(O$2,Kraftvärmeprod!$B$1:$VX$1,0),FALSE)/1,0)-IFERROR(VLOOKUP($B232,'Slutlig allokering kvv'!$B$2:$BX$550,MATCH(O$2,'Slutlig allokering kvv'!$B$1:$BX$1,0),FALSE)/1,0))</f>
        <v/>
      </c>
      <c r="P232" t="str">
        <f>IF($D232="","",IFERROR(VLOOKUP($B232,Kraftvärmeprod!$B$1:$BX$550,MATCH(P$2,Kraftvärmeprod!$B$1:$VX$1,0),FALSE)/1,0)-IFERROR(VLOOKUP($B232,'Slutlig allokering kvv'!$B$2:$BX$550,MATCH(P$2,'Slutlig allokering kvv'!$B$1:$BX$1,0),FALSE)/1,0))</f>
        <v/>
      </c>
      <c r="Q232" t="str">
        <f>IF($D232="","",IFERROR(VLOOKUP($B232,Kraftvärmeprod!$B$1:$BX$550,MATCH(Q$2,Kraftvärmeprod!$B$1:$VX$1,0),FALSE)/1,0)-IFERROR(VLOOKUP($B232,'Slutlig allokering kvv'!$B$2:$BX$550,MATCH(Q$2,'Slutlig allokering kvv'!$B$1:$BX$1,0),FALSE)/1,0))</f>
        <v/>
      </c>
      <c r="R232" t="str">
        <f>IF($D232="","",IFERROR(VLOOKUP($B232,Kraftvärmeprod!$B$1:$BX$550,MATCH(R$2,Kraftvärmeprod!$B$1:$VX$1,0),FALSE)/1,0)-IFERROR(VLOOKUP($B232,'Slutlig allokering kvv'!$B$2:$BX$550,MATCH(R$2,'Slutlig allokering kvv'!$B$1:$BX$1,0),FALSE)/1,0))</f>
        <v/>
      </c>
      <c r="S232" t="str">
        <f>IF($D232="","",IFERROR(VLOOKUP($B232,Kraftvärmeprod!$B$1:$BX$550,MATCH(S$2,Kraftvärmeprod!$B$1:$VX$1,0),FALSE)/1,0)-IFERROR(VLOOKUP($B232,'Slutlig allokering kvv'!$B$2:$BX$550,MATCH(S$2,'Slutlig allokering kvv'!$B$1:$BX$1,0),FALSE)/1,0))</f>
        <v/>
      </c>
      <c r="T232" t="str">
        <f>IF($D232="","",IFERROR(VLOOKUP($B232,Kraftvärmeprod!$B$1:$BX$550,MATCH(T$2,Kraftvärmeprod!$B$1:$VX$1,0),FALSE)/1,0)-IFERROR(VLOOKUP($B232,'Slutlig allokering kvv'!$B$2:$BX$550,MATCH(T$2,'Slutlig allokering kvv'!$B$1:$BX$1,0),FALSE)/1,0))</f>
        <v/>
      </c>
      <c r="U232" t="str">
        <f>IF($D232="","",IFERROR(VLOOKUP($B232,Kraftvärmeprod!$B$1:$BX$550,MATCH(U$2,Kraftvärmeprod!$B$1:$VX$1,0),FALSE)/1,0)-IFERROR(VLOOKUP($B232,'Slutlig allokering kvv'!$B$2:$BX$550,MATCH(U$2,'Slutlig allokering kvv'!$B$1:$BX$1,0),FALSE)/1,0))</f>
        <v/>
      </c>
      <c r="V232" t="str">
        <f>IF($D232="","",IFERROR(VLOOKUP($B232,Kraftvärmeprod!$B$1:$BX$550,MATCH(V$2,Kraftvärmeprod!$B$1:$VX$1,0),FALSE)/1,0)-IFERROR(VLOOKUP($B232,'Slutlig allokering kvv'!$B$2:$BX$550,MATCH(V$2,'Slutlig allokering kvv'!$B$1:$BX$1,0),FALSE)/1,0))</f>
        <v/>
      </c>
      <c r="W232" t="str">
        <f>IF($D232="","",IFERROR(VLOOKUP($B232,Kraftvärmeprod!$B$1:$BX$550,MATCH(W$2,Kraftvärmeprod!$B$1:$VX$1,0),FALSE)/1,0)-IFERROR(VLOOKUP($B232,'Slutlig allokering kvv'!$B$2:$BX$550,MATCH(W$2,'Slutlig allokering kvv'!$B$1:$BX$1,0),FALSE)/1,0))</f>
        <v/>
      </c>
      <c r="X232" t="str">
        <f>IF($D232="","",IFERROR(VLOOKUP($B232,Kraftvärmeprod!$B$1:$BX$550,MATCH(X$2,Kraftvärmeprod!$B$1:$VX$1,0),FALSE)/1,0)-IFERROR(VLOOKUP($B232,'Slutlig allokering kvv'!$B$2:$BX$550,MATCH(X$2,'Slutlig allokering kvv'!$B$1:$BX$1,0),FALSE)/1,0))</f>
        <v/>
      </c>
      <c r="Y232" t="str">
        <f>IF($D232="","",IFERROR(VLOOKUP($B232,Kraftvärmeprod!$B$1:$BX$550,MATCH(Y$2,Kraftvärmeprod!$B$1:$VX$1,0),FALSE)/1,0)-IFERROR(VLOOKUP($B232,'Slutlig allokering kvv'!$B$2:$BX$550,MATCH(Y$2,'Slutlig allokering kvv'!$B$1:$BX$1,0),FALSE)/1,0))</f>
        <v/>
      </c>
      <c r="Z232" t="str">
        <f>IF($D232="","",IFERROR(VLOOKUP($B232,Kraftvärmeprod!$B$1:$BX$550,MATCH(Z$2,Kraftvärmeprod!$B$1:$VX$1,0),FALSE)/1,0)-IFERROR(VLOOKUP($B232,'Slutlig allokering kvv'!$B$2:$BX$550,MATCH(Z$2,'Slutlig allokering kvv'!$B$1:$BX$1,0),FALSE)/1,0))</f>
        <v/>
      </c>
      <c r="AA232" t="str">
        <f>IF($D232="","",IFERROR(VLOOKUP($B232,Kraftvärmeprod!$B$1:$BX$550,MATCH(AA$2,Kraftvärmeprod!$B$1:$VX$1,0),FALSE)/1,0)-IFERROR(VLOOKUP($B232,'Slutlig allokering kvv'!$B$2:$BX$550,MATCH(AA$2,'Slutlig allokering kvv'!$B$1:$BX$1,0),FALSE)/1,0))</f>
        <v/>
      </c>
      <c r="AB232" t="str">
        <f>IF($D232="","",IFERROR(VLOOKUP($B232,Kraftvärmeprod!$B$1:$BX$550,MATCH(AB$2,Kraftvärmeprod!$B$1:$VX$1,0),FALSE)/1,0)-IFERROR(VLOOKUP($B232,'Slutlig allokering kvv'!$B$2:$BX$550,MATCH(AB$2,'Slutlig allokering kvv'!$B$1:$BX$1,0),FALSE)/1,0))</f>
        <v/>
      </c>
      <c r="AC232" t="str">
        <f>IF($D232="","",IFERROR(VLOOKUP($B232,Kraftvärmeprod!$B$1:$BX$550,MATCH(AC$2,Kraftvärmeprod!$B$1:$VX$1,0),FALSE)/1,0)-IFERROR(VLOOKUP($B232,'Slutlig allokering kvv'!$B$2:$BX$550,MATCH(AC$2,'Slutlig allokering kvv'!$B$1:$BX$1,0),FALSE)/1,0))</f>
        <v/>
      </c>
      <c r="AE232" t="str">
        <f>IF($D232="","",IFERROR(VLOOKUP($B232,Miljö!$B$1:$E$550,MATCH("Hjälpel kraftvärme (GWh)",Miljö!$B$1:$E$1,0),FALSE)/1,0)-IFERROR(VLOOKUP($B232,'Slutlig allokering kvv'!$B$2:$BX$550,MATCH(AE$2,'Slutlig allokering kvv'!$B$1:$BX$1,0),FALSE)/1,0))</f>
        <v/>
      </c>
      <c r="AI232">
        <f t="shared" si="12"/>
        <v>0</v>
      </c>
      <c r="AK232">
        <f>IFERROR(VLOOKUP($B232,'Slutlig allokering kvv'!$B$2:$AX$550,MATCH("Summa slutlig allokerad tillförd energi (utan hjälpel och rökgaskondensering):",'Slutlig allokering kvv'!$B$1:$AX$1,0),FALSE)/1,"")</f>
        <v>0</v>
      </c>
      <c r="AM232" s="289" t="str">
        <f>IFERROR(1-VLOOKUP($B232,'Slutlig allokering kvv'!$B$2:$AX$550,MATCH("Andel av bränsle i kvv som allokerats till värme, exklusive rökgaskondensering och hjälpel",'Slutlig allokering kvv'!$B$1:$AX$1,0),FALSE),"")</f>
        <v/>
      </c>
      <c r="AO232" s="289" t="str">
        <f t="shared" si="13"/>
        <v/>
      </c>
      <c r="AP232" s="290" t="str">
        <f t="shared" si="14"/>
        <v/>
      </c>
      <c r="AQ232" s="290"/>
      <c r="AR232" s="239" t="str">
        <f t="shared" si="15"/>
        <v/>
      </c>
      <c r="AS232" s="290"/>
    </row>
    <row r="233" spans="1:45" x14ac:dyDescent="0.25">
      <c r="A233" s="2" t="str">
        <f>'Miljövärden för publ företag'!B235</f>
        <v>Söderhamn Nära AB</v>
      </c>
      <c r="B233" s="2" t="str">
        <f>'Miljövärden för publ företag'!C235</f>
        <v>Ljusne</v>
      </c>
      <c r="C233" t="str">
        <f>IFERROR(VLOOKUP($B233,Kraftvärmeprod!$B$1:$AH$479,MATCH(C$2,Kraftvärmeprod!$B$1:$AG$1,0),FALSE)/1,"")</f>
        <v/>
      </c>
      <c r="D233" t="str">
        <f>IFERROR(VLOOKUP($B233,Kraftvärmeprod!$B$1:$AH$479,MATCH(D$2,Kraftvärmeprod!$B$1:$AG$1,0),FALSE)/1,"")</f>
        <v/>
      </c>
      <c r="F233" t="str">
        <f>IF($D233="","",IFERROR(VLOOKUP($B233,Kraftvärmeprod!$B$1:$BX$550,MATCH(F$2,Kraftvärmeprod!$B$1:$VX$1,0),FALSE)/1,0)-IFERROR(VLOOKUP($B233,'Slutlig allokering kvv'!$B$2:$BX$550,MATCH(F$2,'Slutlig allokering kvv'!$B$1:$BX$1,0),FALSE)/1,0))</f>
        <v/>
      </c>
      <c r="G233" t="str">
        <f>IF($D233="","",IFERROR(VLOOKUP($B233,Kraftvärmeprod!$B$1:$BX$550,MATCH(G$2,Kraftvärmeprod!$B$1:$VX$1,0),FALSE)/1,0)-IFERROR(VLOOKUP($B233,'Slutlig allokering kvv'!$B$2:$BX$550,MATCH(G$2,'Slutlig allokering kvv'!$B$1:$BX$1,0),FALSE)/1,0))</f>
        <v/>
      </c>
      <c r="H233" t="str">
        <f>IF($D233="","",IFERROR(VLOOKUP($B233,Kraftvärmeprod!$B$1:$BX$550,MATCH(H$2,Kraftvärmeprod!$B$1:$VX$1,0),FALSE)/1,0)-IFERROR(VLOOKUP($B233,'Slutlig allokering kvv'!$B$2:$BX$550,MATCH(H$2,'Slutlig allokering kvv'!$B$1:$BX$1,0),FALSE)/1,0))</f>
        <v/>
      </c>
      <c r="I233" t="str">
        <f>IF($D233="","",IFERROR(VLOOKUP($B233,Kraftvärmeprod!$B$1:$BX$550,MATCH(I$2,Kraftvärmeprod!$B$1:$VX$1,0),FALSE)/1,0)-IFERROR(VLOOKUP($B233,'Slutlig allokering kvv'!$B$2:$BX$550,MATCH(I$2,'Slutlig allokering kvv'!$B$1:$BX$1,0),FALSE)/1,0))</f>
        <v/>
      </c>
      <c r="J233" t="str">
        <f>IF($D233="","",IFERROR(VLOOKUP($B233,Kraftvärmeprod!$B$1:$BX$550,MATCH(J$2,Kraftvärmeprod!$B$1:$VX$1,0),FALSE)/1,0)-IFERROR(VLOOKUP($B233,'Slutlig allokering kvv'!$B$2:$BX$550,MATCH(J$2,'Slutlig allokering kvv'!$B$1:$BX$1,0),FALSE)/1,0))</f>
        <v/>
      </c>
      <c r="K233" t="str">
        <f>IF($D233="","",IFERROR(VLOOKUP($B233,Kraftvärmeprod!$B$1:$BX$550,MATCH(K$2,Kraftvärmeprod!$B$1:$VX$1,0),FALSE)/1,0)-IFERROR(VLOOKUP($B233,'Slutlig allokering kvv'!$B$2:$BX$550,MATCH(K$2,'Slutlig allokering kvv'!$B$1:$BX$1,0),FALSE)/1,0))</f>
        <v/>
      </c>
      <c r="L233" t="str">
        <f>IF($D233="","",IFERROR(VLOOKUP($B233,Kraftvärmeprod!$B$1:$BX$550,MATCH(L$2,Kraftvärmeprod!$B$1:$VX$1,0),FALSE)/1,0)-IFERROR(VLOOKUP($B233,'Slutlig allokering kvv'!$B$2:$BX$550,MATCH(L$2,'Slutlig allokering kvv'!$B$1:$BX$1,0),FALSE)/1,0))</f>
        <v/>
      </c>
      <c r="M233" t="str">
        <f>IF($D233="","",IFERROR(VLOOKUP($B233,Kraftvärmeprod!$B$1:$BX$550,MATCH(M$2,Kraftvärmeprod!$B$1:$VX$1,0),FALSE)/1,0)-IFERROR(VLOOKUP($B233,'Slutlig allokering kvv'!$B$2:$BX$550,MATCH(M$2,'Slutlig allokering kvv'!$B$1:$BX$1,0),FALSE)/1,0))</f>
        <v/>
      </c>
      <c r="N233" t="str">
        <f>IF($D233="","",IFERROR(VLOOKUP($B233,Kraftvärmeprod!$B$1:$BX$550,MATCH(N$2,Kraftvärmeprod!$B$1:$VX$1,0),FALSE)/1,0)-IFERROR(VLOOKUP($B233,'Slutlig allokering kvv'!$B$2:$BX$550,MATCH(N$2,'Slutlig allokering kvv'!$B$1:$BX$1,0),FALSE)/1,0))</f>
        <v/>
      </c>
      <c r="O233" t="str">
        <f>IF($D233="","",IFERROR(VLOOKUP($B233,Kraftvärmeprod!$B$1:$BX$550,MATCH(O$2,Kraftvärmeprod!$B$1:$VX$1,0),FALSE)/1,0)-IFERROR(VLOOKUP($B233,'Slutlig allokering kvv'!$B$2:$BX$550,MATCH(O$2,'Slutlig allokering kvv'!$B$1:$BX$1,0),FALSE)/1,0))</f>
        <v/>
      </c>
      <c r="P233" t="str">
        <f>IF($D233="","",IFERROR(VLOOKUP($B233,Kraftvärmeprod!$B$1:$BX$550,MATCH(P$2,Kraftvärmeprod!$B$1:$VX$1,0),FALSE)/1,0)-IFERROR(VLOOKUP($B233,'Slutlig allokering kvv'!$B$2:$BX$550,MATCH(P$2,'Slutlig allokering kvv'!$B$1:$BX$1,0),FALSE)/1,0))</f>
        <v/>
      </c>
      <c r="Q233" t="str">
        <f>IF($D233="","",IFERROR(VLOOKUP($B233,Kraftvärmeprod!$B$1:$BX$550,MATCH(Q$2,Kraftvärmeprod!$B$1:$VX$1,0),FALSE)/1,0)-IFERROR(VLOOKUP($B233,'Slutlig allokering kvv'!$B$2:$BX$550,MATCH(Q$2,'Slutlig allokering kvv'!$B$1:$BX$1,0),FALSE)/1,0))</f>
        <v/>
      </c>
      <c r="R233" t="str">
        <f>IF($D233="","",IFERROR(VLOOKUP($B233,Kraftvärmeprod!$B$1:$BX$550,MATCH(R$2,Kraftvärmeprod!$B$1:$VX$1,0),FALSE)/1,0)-IFERROR(VLOOKUP($B233,'Slutlig allokering kvv'!$B$2:$BX$550,MATCH(R$2,'Slutlig allokering kvv'!$B$1:$BX$1,0),FALSE)/1,0))</f>
        <v/>
      </c>
      <c r="S233" t="str">
        <f>IF($D233="","",IFERROR(VLOOKUP($B233,Kraftvärmeprod!$B$1:$BX$550,MATCH(S$2,Kraftvärmeprod!$B$1:$VX$1,0),FALSE)/1,0)-IFERROR(VLOOKUP($B233,'Slutlig allokering kvv'!$B$2:$BX$550,MATCH(S$2,'Slutlig allokering kvv'!$B$1:$BX$1,0),FALSE)/1,0))</f>
        <v/>
      </c>
      <c r="T233" t="str">
        <f>IF($D233="","",IFERROR(VLOOKUP($B233,Kraftvärmeprod!$B$1:$BX$550,MATCH(T$2,Kraftvärmeprod!$B$1:$VX$1,0),FALSE)/1,0)-IFERROR(VLOOKUP($B233,'Slutlig allokering kvv'!$B$2:$BX$550,MATCH(T$2,'Slutlig allokering kvv'!$B$1:$BX$1,0),FALSE)/1,0))</f>
        <v/>
      </c>
      <c r="U233" t="str">
        <f>IF($D233="","",IFERROR(VLOOKUP($B233,Kraftvärmeprod!$B$1:$BX$550,MATCH(U$2,Kraftvärmeprod!$B$1:$VX$1,0),FALSE)/1,0)-IFERROR(VLOOKUP($B233,'Slutlig allokering kvv'!$B$2:$BX$550,MATCH(U$2,'Slutlig allokering kvv'!$B$1:$BX$1,0),FALSE)/1,0))</f>
        <v/>
      </c>
      <c r="V233" t="str">
        <f>IF($D233="","",IFERROR(VLOOKUP($B233,Kraftvärmeprod!$B$1:$BX$550,MATCH(V$2,Kraftvärmeprod!$B$1:$VX$1,0),FALSE)/1,0)-IFERROR(VLOOKUP($B233,'Slutlig allokering kvv'!$B$2:$BX$550,MATCH(V$2,'Slutlig allokering kvv'!$B$1:$BX$1,0),FALSE)/1,0))</f>
        <v/>
      </c>
      <c r="W233" t="str">
        <f>IF($D233="","",IFERROR(VLOOKUP($B233,Kraftvärmeprod!$B$1:$BX$550,MATCH(W$2,Kraftvärmeprod!$B$1:$VX$1,0),FALSE)/1,0)-IFERROR(VLOOKUP($B233,'Slutlig allokering kvv'!$B$2:$BX$550,MATCH(W$2,'Slutlig allokering kvv'!$B$1:$BX$1,0),FALSE)/1,0))</f>
        <v/>
      </c>
      <c r="X233" t="str">
        <f>IF($D233="","",IFERROR(VLOOKUP($B233,Kraftvärmeprod!$B$1:$BX$550,MATCH(X$2,Kraftvärmeprod!$B$1:$VX$1,0),FALSE)/1,0)-IFERROR(VLOOKUP($B233,'Slutlig allokering kvv'!$B$2:$BX$550,MATCH(X$2,'Slutlig allokering kvv'!$B$1:$BX$1,0),FALSE)/1,0))</f>
        <v/>
      </c>
      <c r="Y233" t="str">
        <f>IF($D233="","",IFERROR(VLOOKUP($B233,Kraftvärmeprod!$B$1:$BX$550,MATCH(Y$2,Kraftvärmeprod!$B$1:$VX$1,0),FALSE)/1,0)-IFERROR(VLOOKUP($B233,'Slutlig allokering kvv'!$B$2:$BX$550,MATCH(Y$2,'Slutlig allokering kvv'!$B$1:$BX$1,0),FALSE)/1,0))</f>
        <v/>
      </c>
      <c r="Z233" t="str">
        <f>IF($D233="","",IFERROR(VLOOKUP($B233,Kraftvärmeprod!$B$1:$BX$550,MATCH(Z$2,Kraftvärmeprod!$B$1:$VX$1,0),FALSE)/1,0)-IFERROR(VLOOKUP($B233,'Slutlig allokering kvv'!$B$2:$BX$550,MATCH(Z$2,'Slutlig allokering kvv'!$B$1:$BX$1,0),FALSE)/1,0))</f>
        <v/>
      </c>
      <c r="AA233" t="str">
        <f>IF($D233="","",IFERROR(VLOOKUP($B233,Kraftvärmeprod!$B$1:$BX$550,MATCH(AA$2,Kraftvärmeprod!$B$1:$VX$1,0),FALSE)/1,0)-IFERROR(VLOOKUP($B233,'Slutlig allokering kvv'!$B$2:$BX$550,MATCH(AA$2,'Slutlig allokering kvv'!$B$1:$BX$1,0),FALSE)/1,0))</f>
        <v/>
      </c>
      <c r="AB233" t="str">
        <f>IF($D233="","",IFERROR(VLOOKUP($B233,Kraftvärmeprod!$B$1:$BX$550,MATCH(AB$2,Kraftvärmeprod!$B$1:$VX$1,0),FALSE)/1,0)-IFERROR(VLOOKUP($B233,'Slutlig allokering kvv'!$B$2:$BX$550,MATCH(AB$2,'Slutlig allokering kvv'!$B$1:$BX$1,0),FALSE)/1,0))</f>
        <v/>
      </c>
      <c r="AC233" t="str">
        <f>IF($D233="","",IFERROR(VLOOKUP($B233,Kraftvärmeprod!$B$1:$BX$550,MATCH(AC$2,Kraftvärmeprod!$B$1:$VX$1,0),FALSE)/1,0)-IFERROR(VLOOKUP($B233,'Slutlig allokering kvv'!$B$2:$BX$550,MATCH(AC$2,'Slutlig allokering kvv'!$B$1:$BX$1,0),FALSE)/1,0))</f>
        <v/>
      </c>
      <c r="AE233" t="str">
        <f>IF($D233="","",IFERROR(VLOOKUP($B233,Miljö!$B$1:$E$550,MATCH("Hjälpel kraftvärme (GWh)",Miljö!$B$1:$E$1,0),FALSE)/1,0)-IFERROR(VLOOKUP($B233,'Slutlig allokering kvv'!$B$2:$BX$550,MATCH(AE$2,'Slutlig allokering kvv'!$B$1:$BX$1,0),FALSE)/1,0))</f>
        <v/>
      </c>
      <c r="AI233">
        <f t="shared" si="12"/>
        <v>0</v>
      </c>
      <c r="AK233">
        <f>IFERROR(VLOOKUP($B233,'Slutlig allokering kvv'!$B$2:$AX$550,MATCH("Summa slutlig allokerad tillförd energi (utan hjälpel och rökgaskondensering):",'Slutlig allokering kvv'!$B$1:$AX$1,0),FALSE)/1,"")</f>
        <v>0</v>
      </c>
      <c r="AM233" s="289" t="str">
        <f>IFERROR(1-VLOOKUP($B233,'Slutlig allokering kvv'!$B$2:$AX$550,MATCH("Andel av bränsle i kvv som allokerats till värme, exklusive rökgaskondensering och hjälpel",'Slutlig allokering kvv'!$B$1:$AX$1,0),FALSE),"")</f>
        <v/>
      </c>
      <c r="AO233" s="289" t="str">
        <f t="shared" si="13"/>
        <v/>
      </c>
      <c r="AP233" s="290" t="str">
        <f t="shared" si="14"/>
        <v/>
      </c>
      <c r="AQ233" s="290"/>
      <c r="AR233" s="239" t="str">
        <f t="shared" si="15"/>
        <v/>
      </c>
      <c r="AS233" s="290"/>
    </row>
    <row r="234" spans="1:45" x14ac:dyDescent="0.25">
      <c r="A234" s="2" t="str">
        <f>'Miljövärden för publ företag'!B236</f>
        <v>Söderhamn Nära AB</v>
      </c>
      <c r="B234" s="2" t="str">
        <f>'Miljövärden för publ företag'!C236</f>
        <v>Sandarne</v>
      </c>
      <c r="C234" t="str">
        <f>IFERROR(VLOOKUP($B234,Kraftvärmeprod!$B$1:$AH$479,MATCH(C$2,Kraftvärmeprod!$B$1:$AG$1,0),FALSE)/1,"")</f>
        <v/>
      </c>
      <c r="D234" t="str">
        <f>IFERROR(VLOOKUP($B234,Kraftvärmeprod!$B$1:$AH$479,MATCH(D$2,Kraftvärmeprod!$B$1:$AG$1,0),FALSE)/1,"")</f>
        <v/>
      </c>
      <c r="F234" t="str">
        <f>IF($D234="","",IFERROR(VLOOKUP($B234,Kraftvärmeprod!$B$1:$BX$550,MATCH(F$2,Kraftvärmeprod!$B$1:$VX$1,0),FALSE)/1,0)-IFERROR(VLOOKUP($B234,'Slutlig allokering kvv'!$B$2:$BX$550,MATCH(F$2,'Slutlig allokering kvv'!$B$1:$BX$1,0),FALSE)/1,0))</f>
        <v/>
      </c>
      <c r="G234" t="str">
        <f>IF($D234="","",IFERROR(VLOOKUP($B234,Kraftvärmeprod!$B$1:$BX$550,MATCH(G$2,Kraftvärmeprod!$B$1:$VX$1,0),FALSE)/1,0)-IFERROR(VLOOKUP($B234,'Slutlig allokering kvv'!$B$2:$BX$550,MATCH(G$2,'Slutlig allokering kvv'!$B$1:$BX$1,0),FALSE)/1,0))</f>
        <v/>
      </c>
      <c r="H234" t="str">
        <f>IF($D234="","",IFERROR(VLOOKUP($B234,Kraftvärmeprod!$B$1:$BX$550,MATCH(H$2,Kraftvärmeprod!$B$1:$VX$1,0),FALSE)/1,0)-IFERROR(VLOOKUP($B234,'Slutlig allokering kvv'!$B$2:$BX$550,MATCH(H$2,'Slutlig allokering kvv'!$B$1:$BX$1,0),FALSE)/1,0))</f>
        <v/>
      </c>
      <c r="I234" t="str">
        <f>IF($D234="","",IFERROR(VLOOKUP($B234,Kraftvärmeprod!$B$1:$BX$550,MATCH(I$2,Kraftvärmeprod!$B$1:$VX$1,0),FALSE)/1,0)-IFERROR(VLOOKUP($B234,'Slutlig allokering kvv'!$B$2:$BX$550,MATCH(I$2,'Slutlig allokering kvv'!$B$1:$BX$1,0),FALSE)/1,0))</f>
        <v/>
      </c>
      <c r="J234" t="str">
        <f>IF($D234="","",IFERROR(VLOOKUP($B234,Kraftvärmeprod!$B$1:$BX$550,MATCH(J$2,Kraftvärmeprod!$B$1:$VX$1,0),FALSE)/1,0)-IFERROR(VLOOKUP($B234,'Slutlig allokering kvv'!$B$2:$BX$550,MATCH(J$2,'Slutlig allokering kvv'!$B$1:$BX$1,0),FALSE)/1,0))</f>
        <v/>
      </c>
      <c r="K234" t="str">
        <f>IF($D234="","",IFERROR(VLOOKUP($B234,Kraftvärmeprod!$B$1:$BX$550,MATCH(K$2,Kraftvärmeprod!$B$1:$VX$1,0),FALSE)/1,0)-IFERROR(VLOOKUP($B234,'Slutlig allokering kvv'!$B$2:$BX$550,MATCH(K$2,'Slutlig allokering kvv'!$B$1:$BX$1,0),FALSE)/1,0))</f>
        <v/>
      </c>
      <c r="L234" t="str">
        <f>IF($D234="","",IFERROR(VLOOKUP($B234,Kraftvärmeprod!$B$1:$BX$550,MATCH(L$2,Kraftvärmeprod!$B$1:$VX$1,0),FALSE)/1,0)-IFERROR(VLOOKUP($B234,'Slutlig allokering kvv'!$B$2:$BX$550,MATCH(L$2,'Slutlig allokering kvv'!$B$1:$BX$1,0),FALSE)/1,0))</f>
        <v/>
      </c>
      <c r="M234" t="str">
        <f>IF($D234="","",IFERROR(VLOOKUP($B234,Kraftvärmeprod!$B$1:$BX$550,MATCH(M$2,Kraftvärmeprod!$B$1:$VX$1,0),FALSE)/1,0)-IFERROR(VLOOKUP($B234,'Slutlig allokering kvv'!$B$2:$BX$550,MATCH(M$2,'Slutlig allokering kvv'!$B$1:$BX$1,0),FALSE)/1,0))</f>
        <v/>
      </c>
      <c r="N234" t="str">
        <f>IF($D234="","",IFERROR(VLOOKUP($B234,Kraftvärmeprod!$B$1:$BX$550,MATCH(N$2,Kraftvärmeprod!$B$1:$VX$1,0),FALSE)/1,0)-IFERROR(VLOOKUP($B234,'Slutlig allokering kvv'!$B$2:$BX$550,MATCH(N$2,'Slutlig allokering kvv'!$B$1:$BX$1,0),FALSE)/1,0))</f>
        <v/>
      </c>
      <c r="O234" t="str">
        <f>IF($D234="","",IFERROR(VLOOKUP($B234,Kraftvärmeprod!$B$1:$BX$550,MATCH(O$2,Kraftvärmeprod!$B$1:$VX$1,0),FALSE)/1,0)-IFERROR(VLOOKUP($B234,'Slutlig allokering kvv'!$B$2:$BX$550,MATCH(O$2,'Slutlig allokering kvv'!$B$1:$BX$1,0),FALSE)/1,0))</f>
        <v/>
      </c>
      <c r="P234" t="str">
        <f>IF($D234="","",IFERROR(VLOOKUP($B234,Kraftvärmeprod!$B$1:$BX$550,MATCH(P$2,Kraftvärmeprod!$B$1:$VX$1,0),FALSE)/1,0)-IFERROR(VLOOKUP($B234,'Slutlig allokering kvv'!$B$2:$BX$550,MATCH(P$2,'Slutlig allokering kvv'!$B$1:$BX$1,0),FALSE)/1,0))</f>
        <v/>
      </c>
      <c r="Q234" t="str">
        <f>IF($D234="","",IFERROR(VLOOKUP($B234,Kraftvärmeprod!$B$1:$BX$550,MATCH(Q$2,Kraftvärmeprod!$B$1:$VX$1,0),FALSE)/1,0)-IFERROR(VLOOKUP($B234,'Slutlig allokering kvv'!$B$2:$BX$550,MATCH(Q$2,'Slutlig allokering kvv'!$B$1:$BX$1,0),FALSE)/1,0))</f>
        <v/>
      </c>
      <c r="R234" t="str">
        <f>IF($D234="","",IFERROR(VLOOKUP($B234,Kraftvärmeprod!$B$1:$BX$550,MATCH(R$2,Kraftvärmeprod!$B$1:$VX$1,0),FALSE)/1,0)-IFERROR(VLOOKUP($B234,'Slutlig allokering kvv'!$B$2:$BX$550,MATCH(R$2,'Slutlig allokering kvv'!$B$1:$BX$1,0),FALSE)/1,0))</f>
        <v/>
      </c>
      <c r="S234" t="str">
        <f>IF($D234="","",IFERROR(VLOOKUP($B234,Kraftvärmeprod!$B$1:$BX$550,MATCH(S$2,Kraftvärmeprod!$B$1:$VX$1,0),FALSE)/1,0)-IFERROR(VLOOKUP($B234,'Slutlig allokering kvv'!$B$2:$BX$550,MATCH(S$2,'Slutlig allokering kvv'!$B$1:$BX$1,0),FALSE)/1,0))</f>
        <v/>
      </c>
      <c r="T234" t="str">
        <f>IF($D234="","",IFERROR(VLOOKUP($B234,Kraftvärmeprod!$B$1:$BX$550,MATCH(T$2,Kraftvärmeprod!$B$1:$VX$1,0),FALSE)/1,0)-IFERROR(VLOOKUP($B234,'Slutlig allokering kvv'!$B$2:$BX$550,MATCH(T$2,'Slutlig allokering kvv'!$B$1:$BX$1,0),FALSE)/1,0))</f>
        <v/>
      </c>
      <c r="U234" t="str">
        <f>IF($D234="","",IFERROR(VLOOKUP($B234,Kraftvärmeprod!$B$1:$BX$550,MATCH(U$2,Kraftvärmeprod!$B$1:$VX$1,0),FALSE)/1,0)-IFERROR(VLOOKUP($B234,'Slutlig allokering kvv'!$B$2:$BX$550,MATCH(U$2,'Slutlig allokering kvv'!$B$1:$BX$1,0),FALSE)/1,0))</f>
        <v/>
      </c>
      <c r="V234" t="str">
        <f>IF($D234="","",IFERROR(VLOOKUP($B234,Kraftvärmeprod!$B$1:$BX$550,MATCH(V$2,Kraftvärmeprod!$B$1:$VX$1,0),FALSE)/1,0)-IFERROR(VLOOKUP($B234,'Slutlig allokering kvv'!$B$2:$BX$550,MATCH(V$2,'Slutlig allokering kvv'!$B$1:$BX$1,0),FALSE)/1,0))</f>
        <v/>
      </c>
      <c r="W234" t="str">
        <f>IF($D234="","",IFERROR(VLOOKUP($B234,Kraftvärmeprod!$B$1:$BX$550,MATCH(W$2,Kraftvärmeprod!$B$1:$VX$1,0),FALSE)/1,0)-IFERROR(VLOOKUP($B234,'Slutlig allokering kvv'!$B$2:$BX$550,MATCH(W$2,'Slutlig allokering kvv'!$B$1:$BX$1,0),FALSE)/1,0))</f>
        <v/>
      </c>
      <c r="X234" t="str">
        <f>IF($D234="","",IFERROR(VLOOKUP($B234,Kraftvärmeprod!$B$1:$BX$550,MATCH(X$2,Kraftvärmeprod!$B$1:$VX$1,0),FALSE)/1,0)-IFERROR(VLOOKUP($B234,'Slutlig allokering kvv'!$B$2:$BX$550,MATCH(X$2,'Slutlig allokering kvv'!$B$1:$BX$1,0),FALSE)/1,0))</f>
        <v/>
      </c>
      <c r="Y234" t="str">
        <f>IF($D234="","",IFERROR(VLOOKUP($B234,Kraftvärmeprod!$B$1:$BX$550,MATCH(Y$2,Kraftvärmeprod!$B$1:$VX$1,0),FALSE)/1,0)-IFERROR(VLOOKUP($B234,'Slutlig allokering kvv'!$B$2:$BX$550,MATCH(Y$2,'Slutlig allokering kvv'!$B$1:$BX$1,0),FALSE)/1,0))</f>
        <v/>
      </c>
      <c r="Z234" t="str">
        <f>IF($D234="","",IFERROR(VLOOKUP($B234,Kraftvärmeprod!$B$1:$BX$550,MATCH(Z$2,Kraftvärmeprod!$B$1:$VX$1,0),FALSE)/1,0)-IFERROR(VLOOKUP($B234,'Slutlig allokering kvv'!$B$2:$BX$550,MATCH(Z$2,'Slutlig allokering kvv'!$B$1:$BX$1,0),FALSE)/1,0))</f>
        <v/>
      </c>
      <c r="AA234" t="str">
        <f>IF($D234="","",IFERROR(VLOOKUP($B234,Kraftvärmeprod!$B$1:$BX$550,MATCH(AA$2,Kraftvärmeprod!$B$1:$VX$1,0),FALSE)/1,0)-IFERROR(VLOOKUP($B234,'Slutlig allokering kvv'!$B$2:$BX$550,MATCH(AA$2,'Slutlig allokering kvv'!$B$1:$BX$1,0),FALSE)/1,0))</f>
        <v/>
      </c>
      <c r="AB234" t="str">
        <f>IF($D234="","",IFERROR(VLOOKUP($B234,Kraftvärmeprod!$B$1:$BX$550,MATCH(AB$2,Kraftvärmeprod!$B$1:$VX$1,0),FALSE)/1,0)-IFERROR(VLOOKUP($B234,'Slutlig allokering kvv'!$B$2:$BX$550,MATCH(AB$2,'Slutlig allokering kvv'!$B$1:$BX$1,0),FALSE)/1,0))</f>
        <v/>
      </c>
      <c r="AC234" t="str">
        <f>IF($D234="","",IFERROR(VLOOKUP($B234,Kraftvärmeprod!$B$1:$BX$550,MATCH(AC$2,Kraftvärmeprod!$B$1:$VX$1,0),FALSE)/1,0)-IFERROR(VLOOKUP($B234,'Slutlig allokering kvv'!$B$2:$BX$550,MATCH(AC$2,'Slutlig allokering kvv'!$B$1:$BX$1,0),FALSE)/1,0))</f>
        <v/>
      </c>
      <c r="AE234" t="str">
        <f>IF($D234="","",IFERROR(VLOOKUP($B234,Miljö!$B$1:$E$550,MATCH("Hjälpel kraftvärme (GWh)",Miljö!$B$1:$E$1,0),FALSE)/1,0)-IFERROR(VLOOKUP($B234,'Slutlig allokering kvv'!$B$2:$BX$550,MATCH(AE$2,'Slutlig allokering kvv'!$B$1:$BX$1,0),FALSE)/1,0))</f>
        <v/>
      </c>
      <c r="AI234">
        <f t="shared" si="12"/>
        <v>0</v>
      </c>
      <c r="AK234">
        <f>IFERROR(VLOOKUP($B234,'Slutlig allokering kvv'!$B$2:$AX$550,MATCH("Summa slutlig allokerad tillförd energi (utan hjälpel och rökgaskondensering):",'Slutlig allokering kvv'!$B$1:$AX$1,0),FALSE)/1,"")</f>
        <v>0</v>
      </c>
      <c r="AM234" s="289" t="str">
        <f>IFERROR(1-VLOOKUP($B234,'Slutlig allokering kvv'!$B$2:$AX$550,MATCH("Andel av bränsle i kvv som allokerats till värme, exklusive rökgaskondensering och hjälpel",'Slutlig allokering kvv'!$B$1:$AX$1,0),FALSE),"")</f>
        <v/>
      </c>
      <c r="AO234" s="289" t="str">
        <f t="shared" si="13"/>
        <v/>
      </c>
      <c r="AP234" s="290" t="str">
        <f t="shared" si="14"/>
        <v/>
      </c>
      <c r="AQ234" s="290"/>
      <c r="AR234" s="239" t="str">
        <f t="shared" si="15"/>
        <v/>
      </c>
      <c r="AS234" s="290"/>
    </row>
    <row r="235" spans="1:45" x14ac:dyDescent="0.25">
      <c r="A235" s="2" t="str">
        <f>'Miljövärden för publ företag'!B237</f>
        <v>Söderhamn Nära AB</v>
      </c>
      <c r="B235" s="2" t="str">
        <f>'Miljövärden för publ företag'!C237</f>
        <v>Söderhamn</v>
      </c>
      <c r="C235">
        <f>IFERROR(VLOOKUP($B235,Kraftvärmeprod!$B$1:$AH$479,MATCH(C$2,Kraftvärmeprod!$B$1:$AG$1,0),FALSE)/1,"")</f>
        <v>101.756</v>
      </c>
      <c r="D235">
        <f>IFERROR(VLOOKUP($B235,Kraftvärmeprod!$B$1:$AH$479,MATCH(D$2,Kraftvärmeprod!$B$1:$AG$1,0),FALSE)/1,"")</f>
        <v>37.700000000000003</v>
      </c>
      <c r="F235">
        <f>IF($D235="","",IFERROR(VLOOKUP($B235,Kraftvärmeprod!$B$1:$BX$550,MATCH(F$2,Kraftvärmeprod!$B$1:$VX$1,0),FALSE)/1,0)-IFERROR(VLOOKUP($B235,'Slutlig allokering kvv'!$B$2:$BX$550,MATCH(F$2,'Slutlig allokering kvv'!$B$1:$BX$1,0),FALSE)/1,0))</f>
        <v>0</v>
      </c>
      <c r="G235">
        <f>IF($D235="","",IFERROR(VLOOKUP($B235,Kraftvärmeprod!$B$1:$BX$550,MATCH(G$2,Kraftvärmeprod!$B$1:$VX$1,0),FALSE)/1,0)-IFERROR(VLOOKUP($B235,'Slutlig allokering kvv'!$B$2:$BX$550,MATCH(G$2,'Slutlig allokering kvv'!$B$1:$BX$1,0),FALSE)/1,0))</f>
        <v>0.09</v>
      </c>
      <c r="H235">
        <f>IF($D235="","",IFERROR(VLOOKUP($B235,Kraftvärmeprod!$B$1:$BX$550,MATCH(H$2,Kraftvärmeprod!$B$1:$VX$1,0),FALSE)/1,0)-IFERROR(VLOOKUP($B235,'Slutlig allokering kvv'!$B$2:$BX$550,MATCH(H$2,'Slutlig allokering kvv'!$B$1:$BX$1,0),FALSE)/1,0))</f>
        <v>0</v>
      </c>
      <c r="I235">
        <f>IF($D235="","",IFERROR(VLOOKUP($B235,Kraftvärmeprod!$B$1:$BX$550,MATCH(I$2,Kraftvärmeprod!$B$1:$VX$1,0),FALSE)/1,0)-IFERROR(VLOOKUP($B235,'Slutlig allokering kvv'!$B$2:$BX$550,MATCH(I$2,'Slutlig allokering kvv'!$B$1:$BX$1,0),FALSE)/1,0))</f>
        <v>0</v>
      </c>
      <c r="J235">
        <f>IF($D235="","",IFERROR(VLOOKUP($B235,Kraftvärmeprod!$B$1:$BX$550,MATCH(J$2,Kraftvärmeprod!$B$1:$VX$1,0),FALSE)/1,0)-IFERROR(VLOOKUP($B235,'Slutlig allokering kvv'!$B$2:$BX$550,MATCH(J$2,'Slutlig allokering kvv'!$B$1:$BX$1,0),FALSE)/1,0))</f>
        <v>0</v>
      </c>
      <c r="K235">
        <f>IF($D235="","",IFERROR(VLOOKUP($B235,Kraftvärmeprod!$B$1:$BX$550,MATCH(K$2,Kraftvärmeprod!$B$1:$VX$1,0),FALSE)/1,0)-IFERROR(VLOOKUP($B235,'Slutlig allokering kvv'!$B$2:$BX$550,MATCH(K$2,'Slutlig allokering kvv'!$B$1:$BX$1,0),FALSE)/1,0))</f>
        <v>0</v>
      </c>
      <c r="L235">
        <f>IF($D235="","",IFERROR(VLOOKUP($B235,Kraftvärmeprod!$B$1:$BX$550,MATCH(L$2,Kraftvärmeprod!$B$1:$VX$1,0),FALSE)/1,0)-IFERROR(VLOOKUP($B235,'Slutlig allokering kvv'!$B$2:$BX$550,MATCH(L$2,'Slutlig allokering kvv'!$B$1:$BX$1,0),FALSE)/1,0))</f>
        <v>28.668000000000003</v>
      </c>
      <c r="M235">
        <f>IF($D235="","",IFERROR(VLOOKUP($B235,Kraftvärmeprod!$B$1:$BX$550,MATCH(M$2,Kraftvärmeprod!$B$1:$VX$1,0),FALSE)/1,0)-IFERROR(VLOOKUP($B235,'Slutlig allokering kvv'!$B$2:$BX$550,MATCH(M$2,'Slutlig allokering kvv'!$B$1:$BX$1,0),FALSE)/1,0))</f>
        <v>22.381999999999998</v>
      </c>
      <c r="N235">
        <f>IF($D235="","",IFERROR(VLOOKUP($B235,Kraftvärmeprod!$B$1:$BX$550,MATCH(N$2,Kraftvärmeprod!$B$1:$VX$1,0),FALSE)/1,0)-IFERROR(VLOOKUP($B235,'Slutlig allokering kvv'!$B$2:$BX$550,MATCH(N$2,'Slutlig allokering kvv'!$B$1:$BX$1,0),FALSE)/1,0))</f>
        <v>18.657999999999998</v>
      </c>
      <c r="O235">
        <f>IF($D235="","",IFERROR(VLOOKUP($B235,Kraftvärmeprod!$B$1:$BX$550,MATCH(O$2,Kraftvärmeprod!$B$1:$VX$1,0),FALSE)/1,0)-IFERROR(VLOOKUP($B235,'Slutlig allokering kvv'!$B$2:$BX$550,MATCH(O$2,'Slutlig allokering kvv'!$B$1:$BX$1,0),FALSE)/1,0))</f>
        <v>0</v>
      </c>
      <c r="P235">
        <f>IF($D235="","",IFERROR(VLOOKUP($B235,Kraftvärmeprod!$B$1:$BX$550,MATCH(P$2,Kraftvärmeprod!$B$1:$VX$1,0),FALSE)/1,0)-IFERROR(VLOOKUP($B235,'Slutlig allokering kvv'!$B$2:$BX$550,MATCH(P$2,'Slutlig allokering kvv'!$B$1:$BX$1,0),FALSE)/1,0))</f>
        <v>0</v>
      </c>
      <c r="Q235">
        <f>IF($D235="","",IFERROR(VLOOKUP($B235,Kraftvärmeprod!$B$1:$BX$550,MATCH(Q$2,Kraftvärmeprod!$B$1:$VX$1,0),FALSE)/1,0)-IFERROR(VLOOKUP($B235,'Slutlig allokering kvv'!$B$2:$BX$550,MATCH(Q$2,'Slutlig allokering kvv'!$B$1:$BX$1,0),FALSE)/1,0))</f>
        <v>9.020999999999999</v>
      </c>
      <c r="R235">
        <f>IF($D235="","",IFERROR(VLOOKUP($B235,Kraftvärmeprod!$B$1:$BX$550,MATCH(R$2,Kraftvärmeprod!$B$1:$VX$1,0),FALSE)/1,0)-IFERROR(VLOOKUP($B235,'Slutlig allokering kvv'!$B$2:$BX$550,MATCH(R$2,'Slutlig allokering kvv'!$B$1:$BX$1,0),FALSE)/1,0))</f>
        <v>0</v>
      </c>
      <c r="S235">
        <f>IF($D235="","",IFERROR(VLOOKUP($B235,Kraftvärmeprod!$B$1:$BX$550,MATCH(S$2,Kraftvärmeprod!$B$1:$VX$1,0),FALSE)/1,0)-IFERROR(VLOOKUP($B235,'Slutlig allokering kvv'!$B$2:$BX$550,MATCH(S$2,'Slutlig allokering kvv'!$B$1:$BX$1,0),FALSE)/1,0))</f>
        <v>0</v>
      </c>
      <c r="T235">
        <f>IF($D235="","",IFERROR(VLOOKUP($B235,Kraftvärmeprod!$B$1:$BX$550,MATCH(T$2,Kraftvärmeprod!$B$1:$VX$1,0),FALSE)/1,0)-IFERROR(VLOOKUP($B235,'Slutlig allokering kvv'!$B$2:$BX$550,MATCH(T$2,'Slutlig allokering kvv'!$B$1:$BX$1,0),FALSE)/1,0))</f>
        <v>0</v>
      </c>
      <c r="U235">
        <f>IF($D235="","",IFERROR(VLOOKUP($B235,Kraftvärmeprod!$B$1:$BX$550,MATCH(U$2,Kraftvärmeprod!$B$1:$VX$1,0),FALSE)/1,0)-IFERROR(VLOOKUP($B235,'Slutlig allokering kvv'!$B$2:$BX$550,MATCH(U$2,'Slutlig allokering kvv'!$B$1:$BX$1,0),FALSE)/1,0))</f>
        <v>0</v>
      </c>
      <c r="V235">
        <f>IF($D235="","",IFERROR(VLOOKUP($B235,Kraftvärmeprod!$B$1:$BX$550,MATCH(V$2,Kraftvärmeprod!$B$1:$VX$1,0),FALSE)/1,0)-IFERROR(VLOOKUP($B235,'Slutlig allokering kvv'!$B$2:$BX$550,MATCH(V$2,'Slutlig allokering kvv'!$B$1:$BX$1,0),FALSE)/1,0))</f>
        <v>7.4599999999999991</v>
      </c>
      <c r="W235">
        <f>IF($D235="","",IFERROR(VLOOKUP($B235,Kraftvärmeprod!$B$1:$BX$550,MATCH(W$2,Kraftvärmeprod!$B$1:$VX$1,0),FALSE)/1,0)-IFERROR(VLOOKUP($B235,'Slutlig allokering kvv'!$B$2:$BX$550,MATCH(W$2,'Slutlig allokering kvv'!$B$1:$BX$1,0),FALSE)/1,0))</f>
        <v>0</v>
      </c>
      <c r="X235">
        <f>IF($D235="","",IFERROR(VLOOKUP($B235,Kraftvärmeprod!$B$1:$BX$550,MATCH(X$2,Kraftvärmeprod!$B$1:$VX$1,0),FALSE)/1,0)-IFERROR(VLOOKUP($B235,'Slutlig allokering kvv'!$B$2:$BX$550,MATCH(X$2,'Slutlig allokering kvv'!$B$1:$BX$1,0),FALSE)/1,0))</f>
        <v>0</v>
      </c>
      <c r="Y235">
        <f>IF($D235="","",IFERROR(VLOOKUP($B235,Kraftvärmeprod!$B$1:$BX$550,MATCH(Y$2,Kraftvärmeprod!$B$1:$VX$1,0),FALSE)/1,0)-IFERROR(VLOOKUP($B235,'Slutlig allokering kvv'!$B$2:$BX$550,MATCH(Y$2,'Slutlig allokering kvv'!$B$1:$BX$1,0),FALSE)/1,0))</f>
        <v>0</v>
      </c>
      <c r="Z235">
        <f>IF($D235="","",IFERROR(VLOOKUP($B235,Kraftvärmeprod!$B$1:$BX$550,MATCH(Z$2,Kraftvärmeprod!$B$1:$VX$1,0),FALSE)/1,0)-IFERROR(VLOOKUP($B235,'Slutlig allokering kvv'!$B$2:$BX$550,MATCH(Z$2,'Slutlig allokering kvv'!$B$1:$BX$1,0),FALSE)/1,0))</f>
        <v>0</v>
      </c>
      <c r="AA235">
        <f>IF($D235="","",IFERROR(VLOOKUP($B235,Kraftvärmeprod!$B$1:$BX$550,MATCH(AA$2,Kraftvärmeprod!$B$1:$VX$1,0),FALSE)/1,0)-IFERROR(VLOOKUP($B235,'Slutlig allokering kvv'!$B$2:$BX$550,MATCH(AA$2,'Slutlig allokering kvv'!$B$1:$BX$1,0),FALSE)/1,0))</f>
        <v>0</v>
      </c>
      <c r="AB235">
        <f>IF($D235="","",IFERROR(VLOOKUP($B235,Kraftvärmeprod!$B$1:$BX$550,MATCH(AB$2,Kraftvärmeprod!$B$1:$VX$1,0),FALSE)/1,0)-IFERROR(VLOOKUP($B235,'Slutlig allokering kvv'!$B$2:$BX$550,MATCH(AB$2,'Slutlig allokering kvv'!$B$1:$BX$1,0),FALSE)/1,0))</f>
        <v>0</v>
      </c>
      <c r="AC235">
        <f>IF($D235="","",IFERROR(VLOOKUP($B235,Kraftvärmeprod!$B$1:$BX$550,MATCH(AC$2,Kraftvärmeprod!$B$1:$VX$1,0),FALSE)/1,0)-IFERROR(VLOOKUP($B235,'Slutlig allokering kvv'!$B$2:$BX$550,MATCH(AC$2,'Slutlig allokering kvv'!$B$1:$BX$1,0),FALSE)/1,0))</f>
        <v>0</v>
      </c>
      <c r="AE235">
        <f>IF($D235="","",IFERROR(VLOOKUP($B235,Miljö!$B$1:$E$550,MATCH("Hjälpel kraftvärme (GWh)",Miljö!$B$1:$E$1,0),FALSE)/1,0)-IFERROR(VLOOKUP($B235,'Slutlig allokering kvv'!$B$2:$BX$550,MATCH(AE$2,'Slutlig allokering kvv'!$B$1:$BX$1,0),FALSE)/1,0))</f>
        <v>2.5469999999999997</v>
      </c>
      <c r="AI235">
        <f t="shared" si="12"/>
        <v>86.278999999999996</v>
      </c>
      <c r="AK235">
        <f>IFERROR(VLOOKUP($B235,'Slutlig allokering kvv'!$B$2:$AX$550,MATCH("Summa slutlig allokerad tillförd energi (utan hjälpel och rökgaskondensering):",'Slutlig allokering kvv'!$B$1:$AX$1,0),FALSE)/1,"")</f>
        <v>89.385999999999996</v>
      </c>
      <c r="AM235" s="289">
        <f>IFERROR(1-VLOOKUP($B235,'Slutlig allokering kvv'!$B$2:$AX$550,MATCH("Andel av bränsle i kvv som allokerats till värme, exklusive rökgaskondensering och hjälpel",'Slutlig allokering kvv'!$B$1:$AX$1,0),FALSE),"")</f>
        <v>0.49115646258503409</v>
      </c>
      <c r="AO235" s="289">
        <f t="shared" si="13"/>
        <v>0.49115646258503404</v>
      </c>
      <c r="AP235" s="290">
        <f t="shared" si="14"/>
        <v>5.5511151231257827E-17</v>
      </c>
      <c r="AQ235" s="290"/>
      <c r="AR235" s="239">
        <f t="shared" si="15"/>
        <v>0.42442528088622705</v>
      </c>
      <c r="AS235" s="290"/>
    </row>
    <row r="236" spans="1:45" x14ac:dyDescent="0.25">
      <c r="A236" s="2" t="str">
        <f>'Miljövärden för publ företag'!B238</f>
        <v>Södertörns Fjärrvärme AB</v>
      </c>
      <c r="B236" s="2" t="str">
        <f>'Miljövärden för publ företag'!C238</f>
        <v>Södertörn Fjärrvärme Totalt</v>
      </c>
      <c r="C236">
        <f>IFERROR(VLOOKUP($B236,Kraftvärmeprod!$B$1:$AH$479,MATCH(C$2,Kraftvärmeprod!$B$1:$AG$1,0),FALSE)/1,"")</f>
        <v>542.62</v>
      </c>
      <c r="D236">
        <f>IFERROR(VLOOKUP($B236,Kraftvärmeprod!$B$1:$AH$479,MATCH(D$2,Kraftvärmeprod!$B$1:$AG$1,0),FALSE)/1,"")</f>
        <v>276.47000000000003</v>
      </c>
      <c r="F236">
        <f>IF($D236="","",IFERROR(VLOOKUP($B236,Kraftvärmeprod!$B$1:$BX$550,MATCH(F$2,Kraftvärmeprod!$B$1:$VX$1,0),FALSE)/1,0)-IFERROR(VLOOKUP($B236,'Slutlig allokering kvv'!$B$2:$BX$550,MATCH(F$2,'Slutlig allokering kvv'!$B$1:$BX$1,0),FALSE)/1,0))</f>
        <v>0</v>
      </c>
      <c r="G236">
        <f>IF($D236="","",IFERROR(VLOOKUP($B236,Kraftvärmeprod!$B$1:$BX$550,MATCH(G$2,Kraftvärmeprod!$B$1:$VX$1,0),FALSE)/1,0)-IFERROR(VLOOKUP($B236,'Slutlig allokering kvv'!$B$2:$BX$550,MATCH(G$2,'Slutlig allokering kvv'!$B$1:$BX$1,0),FALSE)/1,0))</f>
        <v>0.50245899999999999</v>
      </c>
      <c r="H236">
        <f>IF($D236="","",IFERROR(VLOOKUP($B236,Kraftvärmeprod!$B$1:$BX$550,MATCH(H$2,Kraftvärmeprod!$B$1:$VX$1,0),FALSE)/1,0)-IFERROR(VLOOKUP($B236,'Slutlig allokering kvv'!$B$2:$BX$550,MATCH(H$2,'Slutlig allokering kvv'!$B$1:$BX$1,0),FALSE)/1,0))</f>
        <v>0</v>
      </c>
      <c r="I236">
        <f>IF($D236="","",IFERROR(VLOOKUP($B236,Kraftvärmeprod!$B$1:$BX$550,MATCH(I$2,Kraftvärmeprod!$B$1:$VX$1,0),FALSE)/1,0)-IFERROR(VLOOKUP($B236,'Slutlig allokering kvv'!$B$2:$BX$550,MATCH(I$2,'Slutlig allokering kvv'!$B$1:$BX$1,0),FALSE)/1,0))</f>
        <v>0</v>
      </c>
      <c r="J236">
        <f>IF($D236="","",IFERROR(VLOOKUP($B236,Kraftvärmeprod!$B$1:$BX$550,MATCH(J$2,Kraftvärmeprod!$B$1:$VX$1,0),FALSE)/1,0)-IFERROR(VLOOKUP($B236,'Slutlig allokering kvv'!$B$2:$BX$550,MATCH(J$2,'Slutlig allokering kvv'!$B$1:$BX$1,0),FALSE)/1,0))</f>
        <v>0</v>
      </c>
      <c r="K236">
        <f>IF($D236="","",IFERROR(VLOOKUP($B236,Kraftvärmeprod!$B$1:$BX$550,MATCH(K$2,Kraftvärmeprod!$B$1:$VX$1,0),FALSE)/1,0)-IFERROR(VLOOKUP($B236,'Slutlig allokering kvv'!$B$2:$BX$550,MATCH(K$2,'Slutlig allokering kvv'!$B$1:$BX$1,0),FALSE)/1,0))</f>
        <v>0</v>
      </c>
      <c r="L236">
        <f>IF($D236="","",IFERROR(VLOOKUP($B236,Kraftvärmeprod!$B$1:$BX$550,MATCH(L$2,Kraftvärmeprod!$B$1:$VX$1,0),FALSE)/1,0)-IFERROR(VLOOKUP($B236,'Slutlig allokering kvv'!$B$2:$BX$550,MATCH(L$2,'Slutlig allokering kvv'!$B$1:$BX$1,0),FALSE)/1,0))</f>
        <v>2.5497399999999999</v>
      </c>
      <c r="M236">
        <f>IF($D236="","",IFERROR(VLOOKUP($B236,Kraftvärmeprod!$B$1:$BX$550,MATCH(M$2,Kraftvärmeprod!$B$1:$VX$1,0),FALSE)/1,0)-IFERROR(VLOOKUP($B236,'Slutlig allokering kvv'!$B$2:$BX$550,MATCH(M$2,'Slutlig allokering kvv'!$B$1:$BX$1,0),FALSE)/1,0))</f>
        <v>15.446799999999998</v>
      </c>
      <c r="N236">
        <f>IF($D236="","",IFERROR(VLOOKUP($B236,Kraftvärmeprod!$B$1:$BX$550,MATCH(N$2,Kraftvärmeprod!$B$1:$VX$1,0),FALSE)/1,0)-IFERROR(VLOOKUP($B236,'Slutlig allokering kvv'!$B$2:$BX$550,MATCH(N$2,'Slutlig allokering kvv'!$B$1:$BX$1,0),FALSE)/1,0))</f>
        <v>57.799900000000001</v>
      </c>
      <c r="O236">
        <f>IF($D236="","",IFERROR(VLOOKUP($B236,Kraftvärmeprod!$B$1:$BX$550,MATCH(O$2,Kraftvärmeprod!$B$1:$VX$1,0),FALSE)/1,0)-IFERROR(VLOOKUP($B236,'Slutlig allokering kvv'!$B$2:$BX$550,MATCH(O$2,'Slutlig allokering kvv'!$B$1:$BX$1,0),FALSE)/1,0))</f>
        <v>92.555099999999996</v>
      </c>
      <c r="P236">
        <f>IF($D236="","",IFERROR(VLOOKUP($B236,Kraftvärmeprod!$B$1:$BX$550,MATCH(P$2,Kraftvärmeprod!$B$1:$VX$1,0),FALSE)/1,0)-IFERROR(VLOOKUP($B236,'Slutlig allokering kvv'!$B$2:$BX$550,MATCH(P$2,'Slutlig allokering kvv'!$B$1:$BX$1,0),FALSE)/1,0))</f>
        <v>0</v>
      </c>
      <c r="Q236">
        <f>IF($D236="","",IFERROR(VLOOKUP($B236,Kraftvärmeprod!$B$1:$BX$550,MATCH(Q$2,Kraftvärmeprod!$B$1:$VX$1,0),FALSE)/1,0)-IFERROR(VLOOKUP($B236,'Slutlig allokering kvv'!$B$2:$BX$550,MATCH(Q$2,'Slutlig allokering kvv'!$B$1:$BX$1,0),FALSE)/1,0))</f>
        <v>0</v>
      </c>
      <c r="R236">
        <f>IF($D236="","",IFERROR(VLOOKUP($B236,Kraftvärmeprod!$B$1:$BX$550,MATCH(R$2,Kraftvärmeprod!$B$1:$VX$1,0),FALSE)/1,0)-IFERROR(VLOOKUP($B236,'Slutlig allokering kvv'!$B$2:$BX$550,MATCH(R$2,'Slutlig allokering kvv'!$B$1:$BX$1,0),FALSE)/1,0))</f>
        <v>0</v>
      </c>
      <c r="S236">
        <f>IF($D236="","",IFERROR(VLOOKUP($B236,Kraftvärmeprod!$B$1:$BX$550,MATCH(S$2,Kraftvärmeprod!$B$1:$VX$1,0),FALSE)/1,0)-IFERROR(VLOOKUP($B236,'Slutlig allokering kvv'!$B$2:$BX$550,MATCH(S$2,'Slutlig allokering kvv'!$B$1:$BX$1,0),FALSE)/1,0))</f>
        <v>0</v>
      </c>
      <c r="T236">
        <f>IF($D236="","",IFERROR(VLOOKUP($B236,Kraftvärmeprod!$B$1:$BX$550,MATCH(T$2,Kraftvärmeprod!$B$1:$VX$1,0),FALSE)/1,0)-IFERROR(VLOOKUP($B236,'Slutlig allokering kvv'!$B$2:$BX$550,MATCH(T$2,'Slutlig allokering kvv'!$B$1:$BX$1,0),FALSE)/1,0))</f>
        <v>0</v>
      </c>
      <c r="U236">
        <f>IF($D236="","",IFERROR(VLOOKUP($B236,Kraftvärmeprod!$B$1:$BX$550,MATCH(U$2,Kraftvärmeprod!$B$1:$VX$1,0),FALSE)/1,0)-IFERROR(VLOOKUP($B236,'Slutlig allokering kvv'!$B$2:$BX$550,MATCH(U$2,'Slutlig allokering kvv'!$B$1:$BX$1,0),FALSE)/1,0))</f>
        <v>0</v>
      </c>
      <c r="V236">
        <f>IF($D236="","",IFERROR(VLOOKUP($B236,Kraftvärmeprod!$B$1:$BX$550,MATCH(V$2,Kraftvärmeprod!$B$1:$VX$1,0),FALSE)/1,0)-IFERROR(VLOOKUP($B236,'Slutlig allokering kvv'!$B$2:$BX$550,MATCH(V$2,'Slutlig allokering kvv'!$B$1:$BX$1,0),FALSE)/1,0))</f>
        <v>370.471</v>
      </c>
      <c r="W236">
        <f>IF($D236="","",IFERROR(VLOOKUP($B236,Kraftvärmeprod!$B$1:$BX$550,MATCH(W$2,Kraftvärmeprod!$B$1:$VX$1,0),FALSE)/1,0)-IFERROR(VLOOKUP($B236,'Slutlig allokering kvv'!$B$2:$BX$550,MATCH(W$2,'Slutlig allokering kvv'!$B$1:$BX$1,0),FALSE)/1,0))</f>
        <v>0</v>
      </c>
      <c r="X236">
        <f>IF($D236="","",IFERROR(VLOOKUP($B236,Kraftvärmeprod!$B$1:$BX$550,MATCH(X$2,Kraftvärmeprod!$B$1:$VX$1,0),FALSE)/1,0)-IFERROR(VLOOKUP($B236,'Slutlig allokering kvv'!$B$2:$BX$550,MATCH(X$2,'Slutlig allokering kvv'!$B$1:$BX$1,0),FALSE)/1,0))</f>
        <v>0</v>
      </c>
      <c r="Y236">
        <f>IF($D236="","",IFERROR(VLOOKUP($B236,Kraftvärmeprod!$B$1:$BX$550,MATCH(Y$2,Kraftvärmeprod!$B$1:$VX$1,0),FALSE)/1,0)-IFERROR(VLOOKUP($B236,'Slutlig allokering kvv'!$B$2:$BX$550,MATCH(Y$2,'Slutlig allokering kvv'!$B$1:$BX$1,0),FALSE)/1,0))</f>
        <v>0</v>
      </c>
      <c r="Z236">
        <f>IF($D236="","",IFERROR(VLOOKUP($B236,Kraftvärmeprod!$B$1:$BX$550,MATCH(Z$2,Kraftvärmeprod!$B$1:$VX$1,0),FALSE)/1,0)-IFERROR(VLOOKUP($B236,'Slutlig allokering kvv'!$B$2:$BX$550,MATCH(Z$2,'Slutlig allokering kvv'!$B$1:$BX$1,0),FALSE)/1,0))</f>
        <v>0</v>
      </c>
      <c r="AA236">
        <f>IF($D236="","",IFERROR(VLOOKUP($B236,Kraftvärmeprod!$B$1:$BX$550,MATCH(AA$2,Kraftvärmeprod!$B$1:$VX$1,0),FALSE)/1,0)-IFERROR(VLOOKUP($B236,'Slutlig allokering kvv'!$B$2:$BX$550,MATCH(AA$2,'Slutlig allokering kvv'!$B$1:$BX$1,0),FALSE)/1,0))</f>
        <v>0</v>
      </c>
      <c r="AB236">
        <f>IF($D236="","",IFERROR(VLOOKUP($B236,Kraftvärmeprod!$B$1:$BX$550,MATCH(AB$2,Kraftvärmeprod!$B$1:$VX$1,0),FALSE)/1,0)-IFERROR(VLOOKUP($B236,'Slutlig allokering kvv'!$B$2:$BX$550,MATCH(AB$2,'Slutlig allokering kvv'!$B$1:$BX$1,0),FALSE)/1,0))</f>
        <v>0</v>
      </c>
      <c r="AC236">
        <f>IF($D236="","",IFERROR(VLOOKUP($B236,Kraftvärmeprod!$B$1:$BX$550,MATCH(AC$2,Kraftvärmeprod!$B$1:$VX$1,0),FALSE)/1,0)-IFERROR(VLOOKUP($B236,'Slutlig allokering kvv'!$B$2:$BX$550,MATCH(AC$2,'Slutlig allokering kvv'!$B$1:$BX$1,0),FALSE)/1,0))</f>
        <v>0</v>
      </c>
      <c r="AE236">
        <f>IF($D236="","",IFERROR(VLOOKUP($B236,Miljö!$B$1:$E$550,MATCH("Hjälpel kraftvärme (GWh)",Miljö!$B$1:$E$1,0),FALSE)/1,0)-IFERROR(VLOOKUP($B236,'Slutlig allokering kvv'!$B$2:$BX$550,MATCH(AE$2,'Slutlig allokering kvv'!$B$1:$BX$1,0),FALSE)/1,0))</f>
        <v>8.2129799999999999</v>
      </c>
      <c r="AI236">
        <f t="shared" si="12"/>
        <v>539.32499899999993</v>
      </c>
      <c r="AK236">
        <f>IFERROR(VLOOKUP($B236,'Slutlig allokering kvv'!$B$2:$AX$550,MATCH("Summa slutlig allokerad tillförd energi (utan hjälpel och rökgaskondensering):",'Slutlig allokering kvv'!$B$1:$AX$1,0),FALSE)/1,"")</f>
        <v>406.28500100000002</v>
      </c>
      <c r="AM236" s="289">
        <f>IFERROR(1-VLOOKUP($B236,'Slutlig allokering kvv'!$B$2:$AX$550,MATCH("Andel av bränsle i kvv som allokerats till värme, exklusive rökgaskondensering och hjälpel",'Slutlig allokering kvv'!$B$1:$AX$1,0),FALSE),"")</f>
        <v>0.57034612472372337</v>
      </c>
      <c r="AO236" s="289">
        <f t="shared" si="13"/>
        <v>0.57034612472372326</v>
      </c>
      <c r="AP236" s="290">
        <f t="shared" si="14"/>
        <v>1.1102230246251565E-16</v>
      </c>
      <c r="AQ236" s="290"/>
      <c r="AR236" s="239">
        <f t="shared" si="15"/>
        <v>0.50493301031817572</v>
      </c>
      <c r="AS236" s="290"/>
    </row>
    <row r="237" spans="1:45" x14ac:dyDescent="0.25">
      <c r="A237" s="2" t="str">
        <f>'Miljövärden för publ företag'!B239</f>
        <v>Tekniska Verken i Linköping AB</v>
      </c>
      <c r="B237" s="2" t="str">
        <f>'Miljövärden för publ företag'!C239</f>
        <v>Borensberg</v>
      </c>
      <c r="C237" t="str">
        <f>IFERROR(VLOOKUP($B237,Kraftvärmeprod!$B$1:$AH$479,MATCH(C$2,Kraftvärmeprod!$B$1:$AG$1,0),FALSE)/1,"")</f>
        <v/>
      </c>
      <c r="D237" t="str">
        <f>IFERROR(VLOOKUP($B237,Kraftvärmeprod!$B$1:$AH$479,MATCH(D$2,Kraftvärmeprod!$B$1:$AG$1,0),FALSE)/1,"")</f>
        <v/>
      </c>
      <c r="F237" t="str">
        <f>IF($D237="","",IFERROR(VLOOKUP($B237,Kraftvärmeprod!$B$1:$BX$550,MATCH(F$2,Kraftvärmeprod!$B$1:$VX$1,0),FALSE)/1,0)-IFERROR(VLOOKUP($B237,'Slutlig allokering kvv'!$B$2:$BX$550,MATCH(F$2,'Slutlig allokering kvv'!$B$1:$BX$1,0),FALSE)/1,0))</f>
        <v/>
      </c>
      <c r="G237" t="str">
        <f>IF($D237="","",IFERROR(VLOOKUP($B237,Kraftvärmeprod!$B$1:$BX$550,MATCH(G$2,Kraftvärmeprod!$B$1:$VX$1,0),FALSE)/1,0)-IFERROR(VLOOKUP($B237,'Slutlig allokering kvv'!$B$2:$BX$550,MATCH(G$2,'Slutlig allokering kvv'!$B$1:$BX$1,0),FALSE)/1,0))</f>
        <v/>
      </c>
      <c r="H237" t="str">
        <f>IF($D237="","",IFERROR(VLOOKUP($B237,Kraftvärmeprod!$B$1:$BX$550,MATCH(H$2,Kraftvärmeprod!$B$1:$VX$1,0),FALSE)/1,0)-IFERROR(VLOOKUP($B237,'Slutlig allokering kvv'!$B$2:$BX$550,MATCH(H$2,'Slutlig allokering kvv'!$B$1:$BX$1,0),FALSE)/1,0))</f>
        <v/>
      </c>
      <c r="I237" t="str">
        <f>IF($D237="","",IFERROR(VLOOKUP($B237,Kraftvärmeprod!$B$1:$BX$550,MATCH(I$2,Kraftvärmeprod!$B$1:$VX$1,0),FALSE)/1,0)-IFERROR(VLOOKUP($B237,'Slutlig allokering kvv'!$B$2:$BX$550,MATCH(I$2,'Slutlig allokering kvv'!$B$1:$BX$1,0),FALSE)/1,0))</f>
        <v/>
      </c>
      <c r="J237" t="str">
        <f>IF($D237="","",IFERROR(VLOOKUP($B237,Kraftvärmeprod!$B$1:$BX$550,MATCH(J$2,Kraftvärmeprod!$B$1:$VX$1,0),FALSE)/1,0)-IFERROR(VLOOKUP($B237,'Slutlig allokering kvv'!$B$2:$BX$550,MATCH(J$2,'Slutlig allokering kvv'!$B$1:$BX$1,0),FALSE)/1,0))</f>
        <v/>
      </c>
      <c r="K237" t="str">
        <f>IF($D237="","",IFERROR(VLOOKUP($B237,Kraftvärmeprod!$B$1:$BX$550,MATCH(K$2,Kraftvärmeprod!$B$1:$VX$1,0),FALSE)/1,0)-IFERROR(VLOOKUP($B237,'Slutlig allokering kvv'!$B$2:$BX$550,MATCH(K$2,'Slutlig allokering kvv'!$B$1:$BX$1,0),FALSE)/1,0))</f>
        <v/>
      </c>
      <c r="L237" t="str">
        <f>IF($D237="","",IFERROR(VLOOKUP($B237,Kraftvärmeprod!$B$1:$BX$550,MATCH(L$2,Kraftvärmeprod!$B$1:$VX$1,0),FALSE)/1,0)-IFERROR(VLOOKUP($B237,'Slutlig allokering kvv'!$B$2:$BX$550,MATCH(L$2,'Slutlig allokering kvv'!$B$1:$BX$1,0),FALSE)/1,0))</f>
        <v/>
      </c>
      <c r="M237" t="str">
        <f>IF($D237="","",IFERROR(VLOOKUP($B237,Kraftvärmeprod!$B$1:$BX$550,MATCH(M$2,Kraftvärmeprod!$B$1:$VX$1,0),FALSE)/1,0)-IFERROR(VLOOKUP($B237,'Slutlig allokering kvv'!$B$2:$BX$550,MATCH(M$2,'Slutlig allokering kvv'!$B$1:$BX$1,0),FALSE)/1,0))</f>
        <v/>
      </c>
      <c r="N237" t="str">
        <f>IF($D237="","",IFERROR(VLOOKUP($B237,Kraftvärmeprod!$B$1:$BX$550,MATCH(N$2,Kraftvärmeprod!$B$1:$VX$1,0),FALSE)/1,0)-IFERROR(VLOOKUP($B237,'Slutlig allokering kvv'!$B$2:$BX$550,MATCH(N$2,'Slutlig allokering kvv'!$B$1:$BX$1,0),FALSE)/1,0))</f>
        <v/>
      </c>
      <c r="O237" t="str">
        <f>IF($D237="","",IFERROR(VLOOKUP($B237,Kraftvärmeprod!$B$1:$BX$550,MATCH(O$2,Kraftvärmeprod!$B$1:$VX$1,0),FALSE)/1,0)-IFERROR(VLOOKUP($B237,'Slutlig allokering kvv'!$B$2:$BX$550,MATCH(O$2,'Slutlig allokering kvv'!$B$1:$BX$1,0),FALSE)/1,0))</f>
        <v/>
      </c>
      <c r="P237" t="str">
        <f>IF($D237="","",IFERROR(VLOOKUP($B237,Kraftvärmeprod!$B$1:$BX$550,MATCH(P$2,Kraftvärmeprod!$B$1:$VX$1,0),FALSE)/1,0)-IFERROR(VLOOKUP($B237,'Slutlig allokering kvv'!$B$2:$BX$550,MATCH(P$2,'Slutlig allokering kvv'!$B$1:$BX$1,0),FALSE)/1,0))</f>
        <v/>
      </c>
      <c r="Q237" t="str">
        <f>IF($D237="","",IFERROR(VLOOKUP($B237,Kraftvärmeprod!$B$1:$BX$550,MATCH(Q$2,Kraftvärmeprod!$B$1:$VX$1,0),FALSE)/1,0)-IFERROR(VLOOKUP($B237,'Slutlig allokering kvv'!$B$2:$BX$550,MATCH(Q$2,'Slutlig allokering kvv'!$B$1:$BX$1,0),FALSE)/1,0))</f>
        <v/>
      </c>
      <c r="R237" t="str">
        <f>IF($D237="","",IFERROR(VLOOKUP($B237,Kraftvärmeprod!$B$1:$BX$550,MATCH(R$2,Kraftvärmeprod!$B$1:$VX$1,0),FALSE)/1,0)-IFERROR(VLOOKUP($B237,'Slutlig allokering kvv'!$B$2:$BX$550,MATCH(R$2,'Slutlig allokering kvv'!$B$1:$BX$1,0),FALSE)/1,0))</f>
        <v/>
      </c>
      <c r="S237" t="str">
        <f>IF($D237="","",IFERROR(VLOOKUP($B237,Kraftvärmeprod!$B$1:$BX$550,MATCH(S$2,Kraftvärmeprod!$B$1:$VX$1,0),FALSE)/1,0)-IFERROR(VLOOKUP($B237,'Slutlig allokering kvv'!$B$2:$BX$550,MATCH(S$2,'Slutlig allokering kvv'!$B$1:$BX$1,0),FALSE)/1,0))</f>
        <v/>
      </c>
      <c r="T237" t="str">
        <f>IF($D237="","",IFERROR(VLOOKUP($B237,Kraftvärmeprod!$B$1:$BX$550,MATCH(T$2,Kraftvärmeprod!$B$1:$VX$1,0),FALSE)/1,0)-IFERROR(VLOOKUP($B237,'Slutlig allokering kvv'!$B$2:$BX$550,MATCH(T$2,'Slutlig allokering kvv'!$B$1:$BX$1,0),FALSE)/1,0))</f>
        <v/>
      </c>
      <c r="U237" t="str">
        <f>IF($D237="","",IFERROR(VLOOKUP($B237,Kraftvärmeprod!$B$1:$BX$550,MATCH(U$2,Kraftvärmeprod!$B$1:$VX$1,0),FALSE)/1,0)-IFERROR(VLOOKUP($B237,'Slutlig allokering kvv'!$B$2:$BX$550,MATCH(U$2,'Slutlig allokering kvv'!$B$1:$BX$1,0),FALSE)/1,0))</f>
        <v/>
      </c>
      <c r="V237" t="str">
        <f>IF($D237="","",IFERROR(VLOOKUP($B237,Kraftvärmeprod!$B$1:$BX$550,MATCH(V$2,Kraftvärmeprod!$B$1:$VX$1,0),FALSE)/1,0)-IFERROR(VLOOKUP($B237,'Slutlig allokering kvv'!$B$2:$BX$550,MATCH(V$2,'Slutlig allokering kvv'!$B$1:$BX$1,0),FALSE)/1,0))</f>
        <v/>
      </c>
      <c r="W237" t="str">
        <f>IF($D237="","",IFERROR(VLOOKUP($B237,Kraftvärmeprod!$B$1:$BX$550,MATCH(W$2,Kraftvärmeprod!$B$1:$VX$1,0),FALSE)/1,0)-IFERROR(VLOOKUP($B237,'Slutlig allokering kvv'!$B$2:$BX$550,MATCH(W$2,'Slutlig allokering kvv'!$B$1:$BX$1,0),FALSE)/1,0))</f>
        <v/>
      </c>
      <c r="X237" t="str">
        <f>IF($D237="","",IFERROR(VLOOKUP($B237,Kraftvärmeprod!$B$1:$BX$550,MATCH(X$2,Kraftvärmeprod!$B$1:$VX$1,0),FALSE)/1,0)-IFERROR(VLOOKUP($B237,'Slutlig allokering kvv'!$B$2:$BX$550,MATCH(X$2,'Slutlig allokering kvv'!$B$1:$BX$1,0),FALSE)/1,0))</f>
        <v/>
      </c>
      <c r="Y237" t="str">
        <f>IF($D237="","",IFERROR(VLOOKUP($B237,Kraftvärmeprod!$B$1:$BX$550,MATCH(Y$2,Kraftvärmeprod!$B$1:$VX$1,0),FALSE)/1,0)-IFERROR(VLOOKUP($B237,'Slutlig allokering kvv'!$B$2:$BX$550,MATCH(Y$2,'Slutlig allokering kvv'!$B$1:$BX$1,0),FALSE)/1,0))</f>
        <v/>
      </c>
      <c r="Z237" t="str">
        <f>IF($D237="","",IFERROR(VLOOKUP($B237,Kraftvärmeprod!$B$1:$BX$550,MATCH(Z$2,Kraftvärmeprod!$B$1:$VX$1,0),FALSE)/1,0)-IFERROR(VLOOKUP($B237,'Slutlig allokering kvv'!$B$2:$BX$550,MATCH(Z$2,'Slutlig allokering kvv'!$B$1:$BX$1,0),FALSE)/1,0))</f>
        <v/>
      </c>
      <c r="AA237" t="str">
        <f>IF($D237="","",IFERROR(VLOOKUP($B237,Kraftvärmeprod!$B$1:$BX$550,MATCH(AA$2,Kraftvärmeprod!$B$1:$VX$1,0),FALSE)/1,0)-IFERROR(VLOOKUP($B237,'Slutlig allokering kvv'!$B$2:$BX$550,MATCH(AA$2,'Slutlig allokering kvv'!$B$1:$BX$1,0),FALSE)/1,0))</f>
        <v/>
      </c>
      <c r="AB237" t="str">
        <f>IF($D237="","",IFERROR(VLOOKUP($B237,Kraftvärmeprod!$B$1:$BX$550,MATCH(AB$2,Kraftvärmeprod!$B$1:$VX$1,0),FALSE)/1,0)-IFERROR(VLOOKUP($B237,'Slutlig allokering kvv'!$B$2:$BX$550,MATCH(AB$2,'Slutlig allokering kvv'!$B$1:$BX$1,0),FALSE)/1,0))</f>
        <v/>
      </c>
      <c r="AC237" t="str">
        <f>IF($D237="","",IFERROR(VLOOKUP($B237,Kraftvärmeprod!$B$1:$BX$550,MATCH(AC$2,Kraftvärmeprod!$B$1:$VX$1,0),FALSE)/1,0)-IFERROR(VLOOKUP($B237,'Slutlig allokering kvv'!$B$2:$BX$550,MATCH(AC$2,'Slutlig allokering kvv'!$B$1:$BX$1,0),FALSE)/1,0))</f>
        <v/>
      </c>
      <c r="AE237" t="str">
        <f>IF($D237="","",IFERROR(VLOOKUP($B237,Miljö!$B$1:$E$550,MATCH("Hjälpel kraftvärme (GWh)",Miljö!$B$1:$E$1,0),FALSE)/1,0)-IFERROR(VLOOKUP($B237,'Slutlig allokering kvv'!$B$2:$BX$550,MATCH(AE$2,'Slutlig allokering kvv'!$B$1:$BX$1,0),FALSE)/1,0))</f>
        <v/>
      </c>
      <c r="AI237">
        <f t="shared" si="12"/>
        <v>0</v>
      </c>
      <c r="AK237">
        <f>IFERROR(VLOOKUP($B237,'Slutlig allokering kvv'!$B$2:$AX$550,MATCH("Summa slutlig allokerad tillförd energi (utan hjälpel och rökgaskondensering):",'Slutlig allokering kvv'!$B$1:$AX$1,0),FALSE)/1,"")</f>
        <v>0</v>
      </c>
      <c r="AM237" s="289" t="str">
        <f>IFERROR(1-VLOOKUP($B237,'Slutlig allokering kvv'!$B$2:$AX$550,MATCH("Andel av bränsle i kvv som allokerats till värme, exklusive rökgaskondensering och hjälpel",'Slutlig allokering kvv'!$B$1:$AX$1,0),FALSE),"")</f>
        <v/>
      </c>
      <c r="AO237" s="289" t="str">
        <f t="shared" si="13"/>
        <v/>
      </c>
      <c r="AP237" s="290" t="str">
        <f t="shared" si="14"/>
        <v/>
      </c>
      <c r="AQ237" s="290"/>
      <c r="AR237" s="239" t="str">
        <f t="shared" si="15"/>
        <v/>
      </c>
      <c r="AS237" s="290"/>
    </row>
    <row r="238" spans="1:45" x14ac:dyDescent="0.25">
      <c r="A238" s="2" t="str">
        <f>'Miljövärden för publ företag'!B240</f>
        <v>Tekniska Verken i Linköping AB</v>
      </c>
      <c r="B238" s="2" t="str">
        <f>'Miljövärden för publ företag'!C240</f>
        <v>Katrineholm</v>
      </c>
      <c r="C238">
        <f>IFERROR(VLOOKUP($B238,Kraftvärmeprod!$B$1:$AH$479,MATCH(C$2,Kraftvärmeprod!$B$1:$AG$1,0),FALSE)/1,"")</f>
        <v>121.4</v>
      </c>
      <c r="D238">
        <f>IFERROR(VLOOKUP($B238,Kraftvärmeprod!$B$1:$AH$479,MATCH(D$2,Kraftvärmeprod!$B$1:$AG$1,0),FALSE)/1,"")</f>
        <v>27.3</v>
      </c>
      <c r="F238">
        <f>IF($D238="","",IFERROR(VLOOKUP($B238,Kraftvärmeprod!$B$1:$BX$550,MATCH(F$2,Kraftvärmeprod!$B$1:$VX$1,0),FALSE)/1,0)-IFERROR(VLOOKUP($B238,'Slutlig allokering kvv'!$B$2:$BX$550,MATCH(F$2,'Slutlig allokering kvv'!$B$1:$BX$1,0),FALSE)/1,0))</f>
        <v>0</v>
      </c>
      <c r="G238">
        <f>IF($D238="","",IFERROR(VLOOKUP($B238,Kraftvärmeprod!$B$1:$BX$550,MATCH(G$2,Kraftvärmeprod!$B$1:$VX$1,0),FALSE)/1,0)-IFERROR(VLOOKUP($B238,'Slutlig allokering kvv'!$B$2:$BX$550,MATCH(G$2,'Slutlig allokering kvv'!$B$1:$BX$1,0),FALSE)/1,0))</f>
        <v>0</v>
      </c>
      <c r="H238">
        <f>IF($D238="","",IFERROR(VLOOKUP($B238,Kraftvärmeprod!$B$1:$BX$550,MATCH(H$2,Kraftvärmeprod!$B$1:$VX$1,0),FALSE)/1,0)-IFERROR(VLOOKUP($B238,'Slutlig allokering kvv'!$B$2:$BX$550,MATCH(H$2,'Slutlig allokering kvv'!$B$1:$BX$1,0),FALSE)/1,0))</f>
        <v>0</v>
      </c>
      <c r="I238">
        <f>IF($D238="","",IFERROR(VLOOKUP($B238,Kraftvärmeprod!$B$1:$BX$550,MATCH(I$2,Kraftvärmeprod!$B$1:$VX$1,0),FALSE)/1,0)-IFERROR(VLOOKUP($B238,'Slutlig allokering kvv'!$B$2:$BX$550,MATCH(I$2,'Slutlig allokering kvv'!$B$1:$BX$1,0),FALSE)/1,0))</f>
        <v>0</v>
      </c>
      <c r="J238">
        <f>IF($D238="","",IFERROR(VLOOKUP($B238,Kraftvärmeprod!$B$1:$BX$550,MATCH(J$2,Kraftvärmeprod!$B$1:$VX$1,0),FALSE)/1,0)-IFERROR(VLOOKUP($B238,'Slutlig allokering kvv'!$B$2:$BX$550,MATCH(J$2,'Slutlig allokering kvv'!$B$1:$BX$1,0),FALSE)/1,0))</f>
        <v>0</v>
      </c>
      <c r="K238">
        <f>IF($D238="","",IFERROR(VLOOKUP($B238,Kraftvärmeprod!$B$1:$BX$550,MATCH(K$2,Kraftvärmeprod!$B$1:$VX$1,0),FALSE)/1,0)-IFERROR(VLOOKUP($B238,'Slutlig allokering kvv'!$B$2:$BX$550,MATCH(K$2,'Slutlig allokering kvv'!$B$1:$BX$1,0),FALSE)/1,0))</f>
        <v>0</v>
      </c>
      <c r="L238">
        <f>IF($D238="","",IFERROR(VLOOKUP($B238,Kraftvärmeprod!$B$1:$BX$550,MATCH(L$2,Kraftvärmeprod!$B$1:$VX$1,0),FALSE)/1,0)-IFERROR(VLOOKUP($B238,'Slutlig allokering kvv'!$B$2:$BX$550,MATCH(L$2,'Slutlig allokering kvv'!$B$1:$BX$1,0),FALSE)/1,0))</f>
        <v>4.1383899999999993</v>
      </c>
      <c r="M238">
        <f>IF($D238="","",IFERROR(VLOOKUP($B238,Kraftvärmeprod!$B$1:$BX$550,MATCH(M$2,Kraftvärmeprod!$B$1:$VX$1,0),FALSE)/1,0)-IFERROR(VLOOKUP($B238,'Slutlig allokering kvv'!$B$2:$BX$550,MATCH(M$2,'Slutlig allokering kvv'!$B$1:$BX$1,0),FALSE)/1,0))</f>
        <v>0</v>
      </c>
      <c r="N238">
        <f>IF($D238="","",IFERROR(VLOOKUP($B238,Kraftvärmeprod!$B$1:$BX$550,MATCH(N$2,Kraftvärmeprod!$B$1:$VX$1,0),FALSE)/1,0)-IFERROR(VLOOKUP($B238,'Slutlig allokering kvv'!$B$2:$BX$550,MATCH(N$2,'Slutlig allokering kvv'!$B$1:$BX$1,0),FALSE)/1,0))</f>
        <v>0</v>
      </c>
      <c r="O238">
        <f>IF($D238="","",IFERROR(VLOOKUP($B238,Kraftvärmeprod!$B$1:$BX$550,MATCH(O$2,Kraftvärmeprod!$B$1:$VX$1,0),FALSE)/1,0)-IFERROR(VLOOKUP($B238,'Slutlig allokering kvv'!$B$2:$BX$550,MATCH(O$2,'Slutlig allokering kvv'!$B$1:$BX$1,0),FALSE)/1,0))</f>
        <v>0</v>
      </c>
      <c r="P238">
        <f>IF($D238="","",IFERROR(VLOOKUP($B238,Kraftvärmeprod!$B$1:$BX$550,MATCH(P$2,Kraftvärmeprod!$B$1:$VX$1,0),FALSE)/1,0)-IFERROR(VLOOKUP($B238,'Slutlig allokering kvv'!$B$2:$BX$550,MATCH(P$2,'Slutlig allokering kvv'!$B$1:$BX$1,0),FALSE)/1,0))</f>
        <v>0</v>
      </c>
      <c r="Q238">
        <f>IF($D238="","",IFERROR(VLOOKUP($B238,Kraftvärmeprod!$B$1:$BX$550,MATCH(Q$2,Kraftvärmeprod!$B$1:$VX$1,0),FALSE)/1,0)-IFERROR(VLOOKUP($B238,'Slutlig allokering kvv'!$B$2:$BX$550,MATCH(Q$2,'Slutlig allokering kvv'!$B$1:$BX$1,0),FALSE)/1,0))</f>
        <v>0</v>
      </c>
      <c r="R238">
        <f>IF($D238="","",IFERROR(VLOOKUP($B238,Kraftvärmeprod!$B$1:$BX$550,MATCH(R$2,Kraftvärmeprod!$B$1:$VX$1,0),FALSE)/1,0)-IFERROR(VLOOKUP($B238,'Slutlig allokering kvv'!$B$2:$BX$550,MATCH(R$2,'Slutlig allokering kvv'!$B$1:$BX$1,0),FALSE)/1,0))</f>
        <v>0</v>
      </c>
      <c r="S238">
        <f>IF($D238="","",IFERROR(VLOOKUP($B238,Kraftvärmeprod!$B$1:$BX$550,MATCH(S$2,Kraftvärmeprod!$B$1:$VX$1,0),FALSE)/1,0)-IFERROR(VLOOKUP($B238,'Slutlig allokering kvv'!$B$2:$BX$550,MATCH(S$2,'Slutlig allokering kvv'!$B$1:$BX$1,0),FALSE)/1,0))</f>
        <v>0</v>
      </c>
      <c r="T238">
        <f>IF($D238="","",IFERROR(VLOOKUP($B238,Kraftvärmeprod!$B$1:$BX$550,MATCH(T$2,Kraftvärmeprod!$B$1:$VX$1,0),FALSE)/1,0)-IFERROR(VLOOKUP($B238,'Slutlig allokering kvv'!$B$2:$BX$550,MATCH(T$2,'Slutlig allokering kvv'!$B$1:$BX$1,0),FALSE)/1,0))</f>
        <v>0</v>
      </c>
      <c r="U238">
        <f>IF($D238="","",IFERROR(VLOOKUP($B238,Kraftvärmeprod!$B$1:$BX$550,MATCH(U$2,Kraftvärmeprod!$B$1:$VX$1,0),FALSE)/1,0)-IFERROR(VLOOKUP($B238,'Slutlig allokering kvv'!$B$2:$BX$550,MATCH(U$2,'Slutlig allokering kvv'!$B$1:$BX$1,0),FALSE)/1,0))</f>
        <v>0</v>
      </c>
      <c r="V238">
        <f>IF($D238="","",IFERROR(VLOOKUP($B238,Kraftvärmeprod!$B$1:$BX$550,MATCH(V$2,Kraftvärmeprod!$B$1:$VX$1,0),FALSE)/1,0)-IFERROR(VLOOKUP($B238,'Slutlig allokering kvv'!$B$2:$BX$550,MATCH(V$2,'Slutlig allokering kvv'!$B$1:$BX$1,0),FALSE)/1,0))</f>
        <v>57.494099999999989</v>
      </c>
      <c r="W238">
        <f>IF($D238="","",IFERROR(VLOOKUP($B238,Kraftvärmeprod!$B$1:$BX$550,MATCH(W$2,Kraftvärmeprod!$B$1:$VX$1,0),FALSE)/1,0)-IFERROR(VLOOKUP($B238,'Slutlig allokering kvv'!$B$2:$BX$550,MATCH(W$2,'Slutlig allokering kvv'!$B$1:$BX$1,0),FALSE)/1,0))</f>
        <v>0</v>
      </c>
      <c r="X238">
        <f>IF($D238="","",IFERROR(VLOOKUP($B238,Kraftvärmeprod!$B$1:$BX$550,MATCH(X$2,Kraftvärmeprod!$B$1:$VX$1,0),FALSE)/1,0)-IFERROR(VLOOKUP($B238,'Slutlig allokering kvv'!$B$2:$BX$550,MATCH(X$2,'Slutlig allokering kvv'!$B$1:$BX$1,0),FALSE)/1,0))</f>
        <v>0</v>
      </c>
      <c r="Y238">
        <f>IF($D238="","",IFERROR(VLOOKUP($B238,Kraftvärmeprod!$B$1:$BX$550,MATCH(Y$2,Kraftvärmeprod!$B$1:$VX$1,0),FALSE)/1,0)-IFERROR(VLOOKUP($B238,'Slutlig allokering kvv'!$B$2:$BX$550,MATCH(Y$2,'Slutlig allokering kvv'!$B$1:$BX$1,0),FALSE)/1,0))</f>
        <v>0</v>
      </c>
      <c r="Z238">
        <f>IF($D238="","",IFERROR(VLOOKUP($B238,Kraftvärmeprod!$B$1:$BX$550,MATCH(Z$2,Kraftvärmeprod!$B$1:$VX$1,0),FALSE)/1,0)-IFERROR(VLOOKUP($B238,'Slutlig allokering kvv'!$B$2:$BX$550,MATCH(Z$2,'Slutlig allokering kvv'!$B$1:$BX$1,0),FALSE)/1,0))</f>
        <v>0</v>
      </c>
      <c r="AA238">
        <f>IF($D238="","",IFERROR(VLOOKUP($B238,Kraftvärmeprod!$B$1:$BX$550,MATCH(AA$2,Kraftvärmeprod!$B$1:$VX$1,0),FALSE)/1,0)-IFERROR(VLOOKUP($B238,'Slutlig allokering kvv'!$B$2:$BX$550,MATCH(AA$2,'Slutlig allokering kvv'!$B$1:$BX$1,0),FALSE)/1,0))</f>
        <v>0</v>
      </c>
      <c r="AB238">
        <f>IF($D238="","",IFERROR(VLOOKUP($B238,Kraftvärmeprod!$B$1:$BX$550,MATCH(AB$2,Kraftvärmeprod!$B$1:$VX$1,0),FALSE)/1,0)-IFERROR(VLOOKUP($B238,'Slutlig allokering kvv'!$B$2:$BX$550,MATCH(AB$2,'Slutlig allokering kvv'!$B$1:$BX$1,0),FALSE)/1,0))</f>
        <v>0</v>
      </c>
      <c r="AC238">
        <f>IF($D238="","",IFERROR(VLOOKUP($B238,Kraftvärmeprod!$B$1:$BX$550,MATCH(AC$2,Kraftvärmeprod!$B$1:$VX$1,0),FALSE)/1,0)-IFERROR(VLOOKUP($B238,'Slutlig allokering kvv'!$B$2:$BX$550,MATCH(AC$2,'Slutlig allokering kvv'!$B$1:$BX$1,0),FALSE)/1,0))</f>
        <v>0</v>
      </c>
      <c r="AE238">
        <f>IF($D238="","",IFERROR(VLOOKUP($B238,Miljö!$B$1:$E$550,MATCH("Hjälpel kraftvärme (GWh)",Miljö!$B$1:$E$1,0),FALSE)/1,0)-IFERROR(VLOOKUP($B238,'Slutlig allokering kvv'!$B$2:$BX$550,MATCH(AE$2,'Slutlig allokering kvv'!$B$1:$BX$1,0),FALSE)/1,0))</f>
        <v>1.1750100000000003</v>
      </c>
      <c r="AI238">
        <f t="shared" si="12"/>
        <v>61.63248999999999</v>
      </c>
      <c r="AK238">
        <f>IFERROR(VLOOKUP($B238,'Slutlig allokering kvv'!$B$2:$AX$550,MATCH("Summa slutlig allokerad tillförd energi (utan hjälpel och rökgaskondensering):",'Slutlig allokering kvv'!$B$1:$AX$1,0),FALSE)/1,"")</f>
        <v>105.16751000000001</v>
      </c>
      <c r="AM238" s="289">
        <f>IFERROR(1-VLOOKUP($B238,'Slutlig allokering kvv'!$B$2:$AX$550,MATCH("Andel av bränsle i kvv som allokerats till värme, exklusive rökgaskondensering och hjälpel",'Slutlig allokering kvv'!$B$1:$AX$1,0),FALSE),"")</f>
        <v>0.36949934052757782</v>
      </c>
      <c r="AO238" s="289">
        <f t="shared" si="13"/>
        <v>0.36949934052757788</v>
      </c>
      <c r="AP238" s="290">
        <f t="shared" si="14"/>
        <v>-5.5511151231257827E-17</v>
      </c>
      <c r="AQ238" s="290"/>
      <c r="AR238" s="239">
        <f t="shared" si="15"/>
        <v>0.43466146558930074</v>
      </c>
      <c r="AS238" s="290"/>
    </row>
    <row r="239" spans="1:45" x14ac:dyDescent="0.25">
      <c r="A239" s="2" t="str">
        <f>'Miljövärden för publ företag'!B241</f>
        <v>Tekniska Verken i Linköping AB</v>
      </c>
      <c r="B239" s="2" t="str">
        <f>'Miljövärden för publ företag'!C241</f>
        <v>Kisa</v>
      </c>
      <c r="C239" t="str">
        <f>IFERROR(VLOOKUP($B239,Kraftvärmeprod!$B$1:$AH$479,MATCH(C$2,Kraftvärmeprod!$B$1:$AG$1,0),FALSE)/1,"")</f>
        <v/>
      </c>
      <c r="D239" t="str">
        <f>IFERROR(VLOOKUP($B239,Kraftvärmeprod!$B$1:$AH$479,MATCH(D$2,Kraftvärmeprod!$B$1:$AG$1,0),FALSE)/1,"")</f>
        <v/>
      </c>
      <c r="F239" t="str">
        <f>IF($D239="","",IFERROR(VLOOKUP($B239,Kraftvärmeprod!$B$1:$BX$550,MATCH(F$2,Kraftvärmeprod!$B$1:$VX$1,0),FALSE)/1,0)-IFERROR(VLOOKUP($B239,'Slutlig allokering kvv'!$B$2:$BX$550,MATCH(F$2,'Slutlig allokering kvv'!$B$1:$BX$1,0),FALSE)/1,0))</f>
        <v/>
      </c>
      <c r="G239" t="str">
        <f>IF($D239="","",IFERROR(VLOOKUP($B239,Kraftvärmeprod!$B$1:$BX$550,MATCH(G$2,Kraftvärmeprod!$B$1:$VX$1,0),FALSE)/1,0)-IFERROR(VLOOKUP($B239,'Slutlig allokering kvv'!$B$2:$BX$550,MATCH(G$2,'Slutlig allokering kvv'!$B$1:$BX$1,0),FALSE)/1,0))</f>
        <v/>
      </c>
      <c r="H239" t="str">
        <f>IF($D239="","",IFERROR(VLOOKUP($B239,Kraftvärmeprod!$B$1:$BX$550,MATCH(H$2,Kraftvärmeprod!$B$1:$VX$1,0),FALSE)/1,0)-IFERROR(VLOOKUP($B239,'Slutlig allokering kvv'!$B$2:$BX$550,MATCH(H$2,'Slutlig allokering kvv'!$B$1:$BX$1,0),FALSE)/1,0))</f>
        <v/>
      </c>
      <c r="I239" t="str">
        <f>IF($D239="","",IFERROR(VLOOKUP($B239,Kraftvärmeprod!$B$1:$BX$550,MATCH(I$2,Kraftvärmeprod!$B$1:$VX$1,0),FALSE)/1,0)-IFERROR(VLOOKUP($B239,'Slutlig allokering kvv'!$B$2:$BX$550,MATCH(I$2,'Slutlig allokering kvv'!$B$1:$BX$1,0),FALSE)/1,0))</f>
        <v/>
      </c>
      <c r="J239" t="str">
        <f>IF($D239="","",IFERROR(VLOOKUP($B239,Kraftvärmeprod!$B$1:$BX$550,MATCH(J$2,Kraftvärmeprod!$B$1:$VX$1,0),FALSE)/1,0)-IFERROR(VLOOKUP($B239,'Slutlig allokering kvv'!$B$2:$BX$550,MATCH(J$2,'Slutlig allokering kvv'!$B$1:$BX$1,0),FALSE)/1,0))</f>
        <v/>
      </c>
      <c r="K239" t="str">
        <f>IF($D239="","",IFERROR(VLOOKUP($B239,Kraftvärmeprod!$B$1:$BX$550,MATCH(K$2,Kraftvärmeprod!$B$1:$VX$1,0),FALSE)/1,0)-IFERROR(VLOOKUP($B239,'Slutlig allokering kvv'!$B$2:$BX$550,MATCH(K$2,'Slutlig allokering kvv'!$B$1:$BX$1,0),FALSE)/1,0))</f>
        <v/>
      </c>
      <c r="L239" t="str">
        <f>IF($D239="","",IFERROR(VLOOKUP($B239,Kraftvärmeprod!$B$1:$BX$550,MATCH(L$2,Kraftvärmeprod!$B$1:$VX$1,0),FALSE)/1,0)-IFERROR(VLOOKUP($B239,'Slutlig allokering kvv'!$B$2:$BX$550,MATCH(L$2,'Slutlig allokering kvv'!$B$1:$BX$1,0),FALSE)/1,0))</f>
        <v/>
      </c>
      <c r="M239" t="str">
        <f>IF($D239="","",IFERROR(VLOOKUP($B239,Kraftvärmeprod!$B$1:$BX$550,MATCH(M$2,Kraftvärmeprod!$B$1:$VX$1,0),FALSE)/1,0)-IFERROR(VLOOKUP($B239,'Slutlig allokering kvv'!$B$2:$BX$550,MATCH(M$2,'Slutlig allokering kvv'!$B$1:$BX$1,0),FALSE)/1,0))</f>
        <v/>
      </c>
      <c r="N239" t="str">
        <f>IF($D239="","",IFERROR(VLOOKUP($B239,Kraftvärmeprod!$B$1:$BX$550,MATCH(N$2,Kraftvärmeprod!$B$1:$VX$1,0),FALSE)/1,0)-IFERROR(VLOOKUP($B239,'Slutlig allokering kvv'!$B$2:$BX$550,MATCH(N$2,'Slutlig allokering kvv'!$B$1:$BX$1,0),FALSE)/1,0))</f>
        <v/>
      </c>
      <c r="O239" t="str">
        <f>IF($D239="","",IFERROR(VLOOKUP($B239,Kraftvärmeprod!$B$1:$BX$550,MATCH(O$2,Kraftvärmeprod!$B$1:$VX$1,0),FALSE)/1,0)-IFERROR(VLOOKUP($B239,'Slutlig allokering kvv'!$B$2:$BX$550,MATCH(O$2,'Slutlig allokering kvv'!$B$1:$BX$1,0),FALSE)/1,0))</f>
        <v/>
      </c>
      <c r="P239" t="str">
        <f>IF($D239="","",IFERROR(VLOOKUP($B239,Kraftvärmeprod!$B$1:$BX$550,MATCH(P$2,Kraftvärmeprod!$B$1:$VX$1,0),FALSE)/1,0)-IFERROR(VLOOKUP($B239,'Slutlig allokering kvv'!$B$2:$BX$550,MATCH(P$2,'Slutlig allokering kvv'!$B$1:$BX$1,0),FALSE)/1,0))</f>
        <v/>
      </c>
      <c r="Q239" t="str">
        <f>IF($D239="","",IFERROR(VLOOKUP($B239,Kraftvärmeprod!$B$1:$BX$550,MATCH(Q$2,Kraftvärmeprod!$B$1:$VX$1,0),FALSE)/1,0)-IFERROR(VLOOKUP($B239,'Slutlig allokering kvv'!$B$2:$BX$550,MATCH(Q$2,'Slutlig allokering kvv'!$B$1:$BX$1,0),FALSE)/1,0))</f>
        <v/>
      </c>
      <c r="R239" t="str">
        <f>IF($D239="","",IFERROR(VLOOKUP($B239,Kraftvärmeprod!$B$1:$BX$550,MATCH(R$2,Kraftvärmeprod!$B$1:$VX$1,0),FALSE)/1,0)-IFERROR(VLOOKUP($B239,'Slutlig allokering kvv'!$B$2:$BX$550,MATCH(R$2,'Slutlig allokering kvv'!$B$1:$BX$1,0),FALSE)/1,0))</f>
        <v/>
      </c>
      <c r="S239" t="str">
        <f>IF($D239="","",IFERROR(VLOOKUP($B239,Kraftvärmeprod!$B$1:$BX$550,MATCH(S$2,Kraftvärmeprod!$B$1:$VX$1,0),FALSE)/1,0)-IFERROR(VLOOKUP($B239,'Slutlig allokering kvv'!$B$2:$BX$550,MATCH(S$2,'Slutlig allokering kvv'!$B$1:$BX$1,0),FALSE)/1,0))</f>
        <v/>
      </c>
      <c r="T239" t="str">
        <f>IF($D239="","",IFERROR(VLOOKUP($B239,Kraftvärmeprod!$B$1:$BX$550,MATCH(T$2,Kraftvärmeprod!$B$1:$VX$1,0),FALSE)/1,0)-IFERROR(VLOOKUP($B239,'Slutlig allokering kvv'!$B$2:$BX$550,MATCH(T$2,'Slutlig allokering kvv'!$B$1:$BX$1,0),FALSE)/1,0))</f>
        <v/>
      </c>
      <c r="U239" t="str">
        <f>IF($D239="","",IFERROR(VLOOKUP($B239,Kraftvärmeprod!$B$1:$BX$550,MATCH(U$2,Kraftvärmeprod!$B$1:$VX$1,0),FALSE)/1,0)-IFERROR(VLOOKUP($B239,'Slutlig allokering kvv'!$B$2:$BX$550,MATCH(U$2,'Slutlig allokering kvv'!$B$1:$BX$1,0),FALSE)/1,0))</f>
        <v/>
      </c>
      <c r="V239" t="str">
        <f>IF($D239="","",IFERROR(VLOOKUP($B239,Kraftvärmeprod!$B$1:$BX$550,MATCH(V$2,Kraftvärmeprod!$B$1:$VX$1,0),FALSE)/1,0)-IFERROR(VLOOKUP($B239,'Slutlig allokering kvv'!$B$2:$BX$550,MATCH(V$2,'Slutlig allokering kvv'!$B$1:$BX$1,0),FALSE)/1,0))</f>
        <v/>
      </c>
      <c r="W239" t="str">
        <f>IF($D239="","",IFERROR(VLOOKUP($B239,Kraftvärmeprod!$B$1:$BX$550,MATCH(W$2,Kraftvärmeprod!$B$1:$VX$1,0),FALSE)/1,0)-IFERROR(VLOOKUP($B239,'Slutlig allokering kvv'!$B$2:$BX$550,MATCH(W$2,'Slutlig allokering kvv'!$B$1:$BX$1,0),FALSE)/1,0))</f>
        <v/>
      </c>
      <c r="X239" t="str">
        <f>IF($D239="","",IFERROR(VLOOKUP($B239,Kraftvärmeprod!$B$1:$BX$550,MATCH(X$2,Kraftvärmeprod!$B$1:$VX$1,0),FALSE)/1,0)-IFERROR(VLOOKUP($B239,'Slutlig allokering kvv'!$B$2:$BX$550,MATCH(X$2,'Slutlig allokering kvv'!$B$1:$BX$1,0),FALSE)/1,0))</f>
        <v/>
      </c>
      <c r="Y239" t="str">
        <f>IF($D239="","",IFERROR(VLOOKUP($B239,Kraftvärmeprod!$B$1:$BX$550,MATCH(Y$2,Kraftvärmeprod!$B$1:$VX$1,0),FALSE)/1,0)-IFERROR(VLOOKUP($B239,'Slutlig allokering kvv'!$B$2:$BX$550,MATCH(Y$2,'Slutlig allokering kvv'!$B$1:$BX$1,0),FALSE)/1,0))</f>
        <v/>
      </c>
      <c r="Z239" t="str">
        <f>IF($D239="","",IFERROR(VLOOKUP($B239,Kraftvärmeprod!$B$1:$BX$550,MATCH(Z$2,Kraftvärmeprod!$B$1:$VX$1,0),FALSE)/1,0)-IFERROR(VLOOKUP($B239,'Slutlig allokering kvv'!$B$2:$BX$550,MATCH(Z$2,'Slutlig allokering kvv'!$B$1:$BX$1,0),FALSE)/1,0))</f>
        <v/>
      </c>
      <c r="AA239" t="str">
        <f>IF($D239="","",IFERROR(VLOOKUP($B239,Kraftvärmeprod!$B$1:$BX$550,MATCH(AA$2,Kraftvärmeprod!$B$1:$VX$1,0),FALSE)/1,0)-IFERROR(VLOOKUP($B239,'Slutlig allokering kvv'!$B$2:$BX$550,MATCH(AA$2,'Slutlig allokering kvv'!$B$1:$BX$1,0),FALSE)/1,0))</f>
        <v/>
      </c>
      <c r="AB239" t="str">
        <f>IF($D239="","",IFERROR(VLOOKUP($B239,Kraftvärmeprod!$B$1:$BX$550,MATCH(AB$2,Kraftvärmeprod!$B$1:$VX$1,0),FALSE)/1,0)-IFERROR(VLOOKUP($B239,'Slutlig allokering kvv'!$B$2:$BX$550,MATCH(AB$2,'Slutlig allokering kvv'!$B$1:$BX$1,0),FALSE)/1,0))</f>
        <v/>
      </c>
      <c r="AC239" t="str">
        <f>IF($D239="","",IFERROR(VLOOKUP($B239,Kraftvärmeprod!$B$1:$BX$550,MATCH(AC$2,Kraftvärmeprod!$B$1:$VX$1,0),FALSE)/1,0)-IFERROR(VLOOKUP($B239,'Slutlig allokering kvv'!$B$2:$BX$550,MATCH(AC$2,'Slutlig allokering kvv'!$B$1:$BX$1,0),FALSE)/1,0))</f>
        <v/>
      </c>
      <c r="AE239" t="str">
        <f>IF($D239="","",IFERROR(VLOOKUP($B239,Miljö!$B$1:$E$550,MATCH("Hjälpel kraftvärme (GWh)",Miljö!$B$1:$E$1,0),FALSE)/1,0)-IFERROR(VLOOKUP($B239,'Slutlig allokering kvv'!$B$2:$BX$550,MATCH(AE$2,'Slutlig allokering kvv'!$B$1:$BX$1,0),FALSE)/1,0))</f>
        <v/>
      </c>
      <c r="AI239">
        <f t="shared" si="12"/>
        <v>0</v>
      </c>
      <c r="AK239">
        <f>IFERROR(VLOOKUP($B239,'Slutlig allokering kvv'!$B$2:$AX$550,MATCH("Summa slutlig allokerad tillförd energi (utan hjälpel och rökgaskondensering):",'Slutlig allokering kvv'!$B$1:$AX$1,0),FALSE)/1,"")</f>
        <v>0</v>
      </c>
      <c r="AM239" s="289" t="str">
        <f>IFERROR(1-VLOOKUP($B239,'Slutlig allokering kvv'!$B$2:$AX$550,MATCH("Andel av bränsle i kvv som allokerats till värme, exklusive rökgaskondensering och hjälpel",'Slutlig allokering kvv'!$B$1:$AX$1,0),FALSE),"")</f>
        <v/>
      </c>
      <c r="AO239" s="289" t="str">
        <f t="shared" si="13"/>
        <v/>
      </c>
      <c r="AP239" s="290" t="str">
        <f t="shared" si="14"/>
        <v/>
      </c>
      <c r="AQ239" s="290"/>
      <c r="AR239" s="239" t="str">
        <f t="shared" si="15"/>
        <v/>
      </c>
      <c r="AS239" s="290"/>
    </row>
    <row r="240" spans="1:45" x14ac:dyDescent="0.25">
      <c r="A240" s="2" t="str">
        <f>'Miljövärden för publ företag'!B242</f>
        <v>Tekniska Verken i Linköping AB</v>
      </c>
      <c r="B240" s="2" t="str">
        <f>'Miljövärden för publ företag'!C242</f>
        <v>Linköping</v>
      </c>
      <c r="C240">
        <f>IFERROR(VLOOKUP($B240,Kraftvärmeprod!$B$1:$AH$479,MATCH(C$2,Kraftvärmeprod!$B$1:$AG$1,0),FALSE)/1,"")</f>
        <v>813.3</v>
      </c>
      <c r="D240">
        <f>IFERROR(VLOOKUP($B240,Kraftvärmeprod!$B$1:$AH$479,MATCH(D$2,Kraftvärmeprod!$B$1:$AG$1,0),FALSE)/1,"")</f>
        <v>241.8</v>
      </c>
      <c r="F240">
        <f>IF($D240="","",IFERROR(VLOOKUP($B240,Kraftvärmeprod!$B$1:$BX$550,MATCH(F$2,Kraftvärmeprod!$B$1:$VX$1,0),FALSE)/1,0)-IFERROR(VLOOKUP($B240,'Slutlig allokering kvv'!$B$2:$BX$550,MATCH(F$2,'Slutlig allokering kvv'!$B$1:$BX$1,0),FALSE)/1,0))</f>
        <v>9.1000000000000014</v>
      </c>
      <c r="G240">
        <f>IF($D240="","",IFERROR(VLOOKUP($B240,Kraftvärmeprod!$B$1:$BX$550,MATCH(G$2,Kraftvärmeprod!$B$1:$VX$1,0),FALSE)/1,0)-IFERROR(VLOOKUP($B240,'Slutlig allokering kvv'!$B$2:$BX$550,MATCH(G$2,'Slutlig allokering kvv'!$B$1:$BX$1,0),FALSE)/1,0))</f>
        <v>3.3000000000000007</v>
      </c>
      <c r="H240">
        <f>IF($D240="","",IFERROR(VLOOKUP($B240,Kraftvärmeprod!$B$1:$BX$550,MATCH(H$2,Kraftvärmeprod!$B$1:$VX$1,0),FALSE)/1,0)-IFERROR(VLOOKUP($B240,'Slutlig allokering kvv'!$B$2:$BX$550,MATCH(H$2,'Slutlig allokering kvv'!$B$1:$BX$1,0),FALSE)/1,0))</f>
        <v>0</v>
      </c>
      <c r="I240">
        <f>IF($D240="","",IFERROR(VLOOKUP($B240,Kraftvärmeprod!$B$1:$BX$550,MATCH(I$2,Kraftvärmeprod!$B$1:$VX$1,0),FALSE)/1,0)-IFERROR(VLOOKUP($B240,'Slutlig allokering kvv'!$B$2:$BX$550,MATCH(I$2,'Slutlig allokering kvv'!$B$1:$BX$1,0),FALSE)/1,0))</f>
        <v>3.2295999999999996</v>
      </c>
      <c r="J240">
        <f>IF($D240="","",IFERROR(VLOOKUP($B240,Kraftvärmeprod!$B$1:$BX$550,MATCH(J$2,Kraftvärmeprod!$B$1:$VX$1,0),FALSE)/1,0)-IFERROR(VLOOKUP($B240,'Slutlig allokering kvv'!$B$2:$BX$550,MATCH(J$2,'Slutlig allokering kvv'!$B$1:$BX$1,0),FALSE)/1,0))</f>
        <v>0</v>
      </c>
      <c r="K240">
        <f>IF($D240="","",IFERROR(VLOOKUP($B240,Kraftvärmeprod!$B$1:$BX$550,MATCH(K$2,Kraftvärmeprod!$B$1:$VX$1,0),FALSE)/1,0)-IFERROR(VLOOKUP($B240,'Slutlig allokering kvv'!$B$2:$BX$550,MATCH(K$2,'Slutlig allokering kvv'!$B$1:$BX$1,0),FALSE)/1,0))</f>
        <v>34.5</v>
      </c>
      <c r="L240">
        <f>IF($D240="","",IFERROR(VLOOKUP($B240,Kraftvärmeprod!$B$1:$BX$550,MATCH(L$2,Kraftvärmeprod!$B$1:$VX$1,0),FALSE)/1,0)-IFERROR(VLOOKUP($B240,'Slutlig allokering kvv'!$B$2:$BX$550,MATCH(L$2,'Slutlig allokering kvv'!$B$1:$BX$1,0),FALSE)/1,0))</f>
        <v>16.327199999999998</v>
      </c>
      <c r="M240">
        <f>IF($D240="","",IFERROR(VLOOKUP($B240,Kraftvärmeprod!$B$1:$BX$550,MATCH(M$2,Kraftvärmeprod!$B$1:$VX$1,0),FALSE)/1,0)-IFERROR(VLOOKUP($B240,'Slutlig allokering kvv'!$B$2:$BX$550,MATCH(M$2,'Slutlig allokering kvv'!$B$1:$BX$1,0),FALSE)/1,0))</f>
        <v>3.3178299999999998</v>
      </c>
      <c r="N240">
        <f>IF($D240="","",IFERROR(VLOOKUP($B240,Kraftvärmeprod!$B$1:$BX$550,MATCH(N$2,Kraftvärmeprod!$B$1:$VX$1,0),FALSE)/1,0)-IFERROR(VLOOKUP($B240,'Slutlig allokering kvv'!$B$2:$BX$550,MATCH(N$2,'Slutlig allokering kvv'!$B$1:$BX$1,0),FALSE)/1,0))</f>
        <v>0.34924500000000003</v>
      </c>
      <c r="O240">
        <f>IF($D240="","",IFERROR(VLOOKUP($B240,Kraftvärmeprod!$B$1:$BX$550,MATCH(O$2,Kraftvärmeprod!$B$1:$VX$1,0),FALSE)/1,0)-IFERROR(VLOOKUP($B240,'Slutlig allokering kvv'!$B$2:$BX$550,MATCH(O$2,'Slutlig allokering kvv'!$B$1:$BX$1,0),FALSE)/1,0))</f>
        <v>0</v>
      </c>
      <c r="P240">
        <f>IF($D240="","",IFERROR(VLOOKUP($B240,Kraftvärmeprod!$B$1:$BX$550,MATCH(P$2,Kraftvärmeprod!$B$1:$VX$1,0),FALSE)/1,0)-IFERROR(VLOOKUP($B240,'Slutlig allokering kvv'!$B$2:$BX$550,MATCH(P$2,'Slutlig allokering kvv'!$B$1:$BX$1,0),FALSE)/1,0))</f>
        <v>0</v>
      </c>
      <c r="Q240">
        <f>IF($D240="","",IFERROR(VLOOKUP($B240,Kraftvärmeprod!$B$1:$BX$550,MATCH(Q$2,Kraftvärmeprod!$B$1:$VX$1,0),FALSE)/1,0)-IFERROR(VLOOKUP($B240,'Slutlig allokering kvv'!$B$2:$BX$550,MATCH(Q$2,'Slutlig allokering kvv'!$B$1:$BX$1,0),FALSE)/1,0))</f>
        <v>12.6601</v>
      </c>
      <c r="R240">
        <f>IF($D240="","",IFERROR(VLOOKUP($B240,Kraftvärmeprod!$B$1:$BX$550,MATCH(R$2,Kraftvärmeprod!$B$1:$VX$1,0),FALSE)/1,0)-IFERROR(VLOOKUP($B240,'Slutlig allokering kvv'!$B$2:$BX$550,MATCH(R$2,'Slutlig allokering kvv'!$B$1:$BX$1,0),FALSE)/1,0))</f>
        <v>0</v>
      </c>
      <c r="S240">
        <f>IF($D240="","",IFERROR(VLOOKUP($B240,Kraftvärmeprod!$B$1:$BX$550,MATCH(S$2,Kraftvärmeprod!$B$1:$VX$1,0),FALSE)/1,0)-IFERROR(VLOOKUP($B240,'Slutlig allokering kvv'!$B$2:$BX$550,MATCH(S$2,'Slutlig allokering kvv'!$B$1:$BX$1,0),FALSE)/1,0))</f>
        <v>0</v>
      </c>
      <c r="T240">
        <f>IF($D240="","",IFERROR(VLOOKUP($B240,Kraftvärmeprod!$B$1:$BX$550,MATCH(T$2,Kraftvärmeprod!$B$1:$VX$1,0),FALSE)/1,0)-IFERROR(VLOOKUP($B240,'Slutlig allokering kvv'!$B$2:$BX$550,MATCH(T$2,'Slutlig allokering kvv'!$B$1:$BX$1,0),FALSE)/1,0))</f>
        <v>0</v>
      </c>
      <c r="U240">
        <f>IF($D240="","",IFERROR(VLOOKUP($B240,Kraftvärmeprod!$B$1:$BX$550,MATCH(U$2,Kraftvärmeprod!$B$1:$VX$1,0),FALSE)/1,0)-IFERROR(VLOOKUP($B240,'Slutlig allokering kvv'!$B$2:$BX$550,MATCH(U$2,'Slutlig allokering kvv'!$B$1:$BX$1,0),FALSE)/1,0))</f>
        <v>0</v>
      </c>
      <c r="V240">
        <f>IF($D240="","",IFERROR(VLOOKUP($B240,Kraftvärmeprod!$B$1:$BX$550,MATCH(V$2,Kraftvärmeprod!$B$1:$VX$1,0),FALSE)/1,0)-IFERROR(VLOOKUP($B240,'Slutlig allokering kvv'!$B$2:$BX$550,MATCH(V$2,'Slutlig allokering kvv'!$B$1:$BX$1,0),FALSE)/1,0))</f>
        <v>0</v>
      </c>
      <c r="W240">
        <f>IF($D240="","",IFERROR(VLOOKUP($B240,Kraftvärmeprod!$B$1:$BX$550,MATCH(W$2,Kraftvärmeprod!$B$1:$VX$1,0),FALSE)/1,0)-IFERROR(VLOOKUP($B240,'Slutlig allokering kvv'!$B$2:$BX$550,MATCH(W$2,'Slutlig allokering kvv'!$B$1:$BX$1,0),FALSE)/1,0))</f>
        <v>0</v>
      </c>
      <c r="X240">
        <f>IF($D240="","",IFERROR(VLOOKUP($B240,Kraftvärmeprod!$B$1:$BX$550,MATCH(X$2,Kraftvärmeprod!$B$1:$VX$1,0),FALSE)/1,0)-IFERROR(VLOOKUP($B240,'Slutlig allokering kvv'!$B$2:$BX$550,MATCH(X$2,'Slutlig allokering kvv'!$B$1:$BX$1,0),FALSE)/1,0))</f>
        <v>0</v>
      </c>
      <c r="Y240">
        <f>IF($D240="","",IFERROR(VLOOKUP($B240,Kraftvärmeprod!$B$1:$BX$550,MATCH(Y$2,Kraftvärmeprod!$B$1:$VX$1,0),FALSE)/1,0)-IFERROR(VLOOKUP($B240,'Slutlig allokering kvv'!$B$2:$BX$550,MATCH(Y$2,'Slutlig allokering kvv'!$B$1:$BX$1,0),FALSE)/1,0))</f>
        <v>0</v>
      </c>
      <c r="Z240">
        <f>IF($D240="","",IFERROR(VLOOKUP($B240,Kraftvärmeprod!$B$1:$BX$550,MATCH(Z$2,Kraftvärmeprod!$B$1:$VX$1,0),FALSE)/1,0)-IFERROR(VLOOKUP($B240,'Slutlig allokering kvv'!$B$2:$BX$550,MATCH(Z$2,'Slutlig allokering kvv'!$B$1:$BX$1,0),FALSE)/1,0))</f>
        <v>0</v>
      </c>
      <c r="AA240">
        <f>IF($D240="","",IFERROR(VLOOKUP($B240,Kraftvärmeprod!$B$1:$BX$550,MATCH(AA$2,Kraftvärmeprod!$B$1:$VX$1,0),FALSE)/1,0)-IFERROR(VLOOKUP($B240,'Slutlig allokering kvv'!$B$2:$BX$550,MATCH(AA$2,'Slutlig allokering kvv'!$B$1:$BX$1,0),FALSE)/1,0))</f>
        <v>-0.39999999999997726</v>
      </c>
      <c r="AB240">
        <f>IF($D240="","",IFERROR(VLOOKUP($B240,Kraftvärmeprod!$B$1:$BX$550,MATCH(AB$2,Kraftvärmeprod!$B$1:$VX$1,0),FALSE)/1,0)-IFERROR(VLOOKUP($B240,'Slutlig allokering kvv'!$B$2:$BX$550,MATCH(AB$2,'Slutlig allokering kvv'!$B$1:$BX$1,0),FALSE)/1,0))</f>
        <v>0</v>
      </c>
      <c r="AC240">
        <f>IF($D240="","",IFERROR(VLOOKUP($B240,Kraftvärmeprod!$B$1:$BX$550,MATCH(AC$2,Kraftvärmeprod!$B$1:$VX$1,0),FALSE)/1,0)-IFERROR(VLOOKUP($B240,'Slutlig allokering kvv'!$B$2:$BX$550,MATCH(AC$2,'Slutlig allokering kvv'!$B$1:$BX$1,0),FALSE)/1,0))</f>
        <v>0</v>
      </c>
      <c r="AE240">
        <f>IF($D240="","",IFERROR(VLOOKUP($B240,Miljö!$B$1:$E$550,MATCH("Hjälpel kraftvärme (GWh)",Miljö!$B$1:$E$1,0),FALSE)/1,0)-IFERROR(VLOOKUP($B240,'Slutlig allokering kvv'!$B$2:$BX$550,MATCH(AE$2,'Slutlig allokering kvv'!$B$1:$BX$1,0),FALSE)/1,0))</f>
        <v>3.6580000000000013</v>
      </c>
      <c r="AI240">
        <f t="shared" si="12"/>
        <v>82.383975000000021</v>
      </c>
      <c r="AK240">
        <f>IFERROR(VLOOKUP($B240,'Slutlig allokering kvv'!$B$2:$AX$550,MATCH("Summa slutlig allokerad tillförd energi (utan hjälpel och rökgaskondensering):",'Slutlig allokering kvv'!$B$1:$AX$1,0),FALSE)/1,"")</f>
        <v>854.51602500000001</v>
      </c>
      <c r="AM240" s="289">
        <f>IFERROR(1-VLOOKUP($B240,'Slutlig allokering kvv'!$B$2:$AX$550,MATCH("Andel av bränsle i kvv som allokerats till värme, exklusive rökgaskondensering och hjälpel",'Slutlig allokering kvv'!$B$1:$AX$1,0),FALSE),"")</f>
        <v>8.7932516810758976E-2</v>
      </c>
      <c r="AN240" s="287"/>
      <c r="AO240" s="289">
        <f t="shared" si="13"/>
        <v>8.7932516810758893E-2</v>
      </c>
      <c r="AP240" s="290">
        <f t="shared" si="14"/>
        <v>8.3266726846886741E-17</v>
      </c>
      <c r="AQ240" s="290"/>
      <c r="AR240" s="239">
        <f t="shared" si="15"/>
        <v>2.8102562731736453</v>
      </c>
      <c r="AS240" s="290"/>
    </row>
    <row r="241" spans="1:45" x14ac:dyDescent="0.25">
      <c r="A241" s="2" t="str">
        <f>'Miljövärden för publ företag'!B243</f>
        <v>Tekniska Verken i Linköping AB</v>
      </c>
      <c r="B241" s="2" t="str">
        <f>'Miljövärden för publ företag'!C243</f>
        <v>Skärblacka</v>
      </c>
      <c r="C241" t="str">
        <f>IFERROR(VLOOKUP($B241,Kraftvärmeprod!$B$1:$AH$479,MATCH(C$2,Kraftvärmeprod!$B$1:$AG$1,0),FALSE)/1,"")</f>
        <v/>
      </c>
      <c r="D241" t="str">
        <f>IFERROR(VLOOKUP($B241,Kraftvärmeprod!$B$1:$AH$479,MATCH(D$2,Kraftvärmeprod!$B$1:$AG$1,0),FALSE)/1,"")</f>
        <v/>
      </c>
      <c r="F241" t="str">
        <f>IF($D241="","",IFERROR(VLOOKUP($B241,Kraftvärmeprod!$B$1:$BX$550,MATCH(F$2,Kraftvärmeprod!$B$1:$VX$1,0),FALSE)/1,0)-IFERROR(VLOOKUP($B241,'Slutlig allokering kvv'!$B$2:$BX$550,MATCH(F$2,'Slutlig allokering kvv'!$B$1:$BX$1,0),FALSE)/1,0))</f>
        <v/>
      </c>
      <c r="G241" t="str">
        <f>IF($D241="","",IFERROR(VLOOKUP($B241,Kraftvärmeprod!$B$1:$BX$550,MATCH(G$2,Kraftvärmeprod!$B$1:$VX$1,0),FALSE)/1,0)-IFERROR(VLOOKUP($B241,'Slutlig allokering kvv'!$B$2:$BX$550,MATCH(G$2,'Slutlig allokering kvv'!$B$1:$BX$1,0),FALSE)/1,0))</f>
        <v/>
      </c>
      <c r="H241" t="str">
        <f>IF($D241="","",IFERROR(VLOOKUP($B241,Kraftvärmeprod!$B$1:$BX$550,MATCH(H$2,Kraftvärmeprod!$B$1:$VX$1,0),FALSE)/1,0)-IFERROR(VLOOKUP($B241,'Slutlig allokering kvv'!$B$2:$BX$550,MATCH(H$2,'Slutlig allokering kvv'!$B$1:$BX$1,0),FALSE)/1,0))</f>
        <v/>
      </c>
      <c r="I241" t="str">
        <f>IF($D241="","",IFERROR(VLOOKUP($B241,Kraftvärmeprod!$B$1:$BX$550,MATCH(I$2,Kraftvärmeprod!$B$1:$VX$1,0),FALSE)/1,0)-IFERROR(VLOOKUP($B241,'Slutlig allokering kvv'!$B$2:$BX$550,MATCH(I$2,'Slutlig allokering kvv'!$B$1:$BX$1,0),FALSE)/1,0))</f>
        <v/>
      </c>
      <c r="J241" t="str">
        <f>IF($D241="","",IFERROR(VLOOKUP($B241,Kraftvärmeprod!$B$1:$BX$550,MATCH(J$2,Kraftvärmeprod!$B$1:$VX$1,0),FALSE)/1,0)-IFERROR(VLOOKUP($B241,'Slutlig allokering kvv'!$B$2:$BX$550,MATCH(J$2,'Slutlig allokering kvv'!$B$1:$BX$1,0),FALSE)/1,0))</f>
        <v/>
      </c>
      <c r="K241" t="str">
        <f>IF($D241="","",IFERROR(VLOOKUP($B241,Kraftvärmeprod!$B$1:$BX$550,MATCH(K$2,Kraftvärmeprod!$B$1:$VX$1,0),FALSE)/1,0)-IFERROR(VLOOKUP($B241,'Slutlig allokering kvv'!$B$2:$BX$550,MATCH(K$2,'Slutlig allokering kvv'!$B$1:$BX$1,0),FALSE)/1,0))</f>
        <v/>
      </c>
      <c r="L241" t="str">
        <f>IF($D241="","",IFERROR(VLOOKUP($B241,Kraftvärmeprod!$B$1:$BX$550,MATCH(L$2,Kraftvärmeprod!$B$1:$VX$1,0),FALSE)/1,0)-IFERROR(VLOOKUP($B241,'Slutlig allokering kvv'!$B$2:$BX$550,MATCH(L$2,'Slutlig allokering kvv'!$B$1:$BX$1,0),FALSE)/1,0))</f>
        <v/>
      </c>
      <c r="M241" t="str">
        <f>IF($D241="","",IFERROR(VLOOKUP($B241,Kraftvärmeprod!$B$1:$BX$550,MATCH(M$2,Kraftvärmeprod!$B$1:$VX$1,0),FALSE)/1,0)-IFERROR(VLOOKUP($B241,'Slutlig allokering kvv'!$B$2:$BX$550,MATCH(M$2,'Slutlig allokering kvv'!$B$1:$BX$1,0),FALSE)/1,0))</f>
        <v/>
      </c>
      <c r="N241" t="str">
        <f>IF($D241="","",IFERROR(VLOOKUP($B241,Kraftvärmeprod!$B$1:$BX$550,MATCH(N$2,Kraftvärmeprod!$B$1:$VX$1,0),FALSE)/1,0)-IFERROR(VLOOKUP($B241,'Slutlig allokering kvv'!$B$2:$BX$550,MATCH(N$2,'Slutlig allokering kvv'!$B$1:$BX$1,0),FALSE)/1,0))</f>
        <v/>
      </c>
      <c r="O241" t="str">
        <f>IF($D241="","",IFERROR(VLOOKUP($B241,Kraftvärmeprod!$B$1:$BX$550,MATCH(O$2,Kraftvärmeprod!$B$1:$VX$1,0),FALSE)/1,0)-IFERROR(VLOOKUP($B241,'Slutlig allokering kvv'!$B$2:$BX$550,MATCH(O$2,'Slutlig allokering kvv'!$B$1:$BX$1,0),FALSE)/1,0))</f>
        <v/>
      </c>
      <c r="P241" t="str">
        <f>IF($D241="","",IFERROR(VLOOKUP($B241,Kraftvärmeprod!$B$1:$BX$550,MATCH(P$2,Kraftvärmeprod!$B$1:$VX$1,0),FALSE)/1,0)-IFERROR(VLOOKUP($B241,'Slutlig allokering kvv'!$B$2:$BX$550,MATCH(P$2,'Slutlig allokering kvv'!$B$1:$BX$1,0),FALSE)/1,0))</f>
        <v/>
      </c>
      <c r="Q241" t="str">
        <f>IF($D241="","",IFERROR(VLOOKUP($B241,Kraftvärmeprod!$B$1:$BX$550,MATCH(Q$2,Kraftvärmeprod!$B$1:$VX$1,0),FALSE)/1,0)-IFERROR(VLOOKUP($B241,'Slutlig allokering kvv'!$B$2:$BX$550,MATCH(Q$2,'Slutlig allokering kvv'!$B$1:$BX$1,0),FALSE)/1,0))</f>
        <v/>
      </c>
      <c r="R241" t="str">
        <f>IF($D241="","",IFERROR(VLOOKUP($B241,Kraftvärmeprod!$B$1:$BX$550,MATCH(R$2,Kraftvärmeprod!$B$1:$VX$1,0),FALSE)/1,0)-IFERROR(VLOOKUP($B241,'Slutlig allokering kvv'!$B$2:$BX$550,MATCH(R$2,'Slutlig allokering kvv'!$B$1:$BX$1,0),FALSE)/1,0))</f>
        <v/>
      </c>
      <c r="S241" t="str">
        <f>IF($D241="","",IFERROR(VLOOKUP($B241,Kraftvärmeprod!$B$1:$BX$550,MATCH(S$2,Kraftvärmeprod!$B$1:$VX$1,0),FALSE)/1,0)-IFERROR(VLOOKUP($B241,'Slutlig allokering kvv'!$B$2:$BX$550,MATCH(S$2,'Slutlig allokering kvv'!$B$1:$BX$1,0),FALSE)/1,0))</f>
        <v/>
      </c>
      <c r="T241" t="str">
        <f>IF($D241="","",IFERROR(VLOOKUP($B241,Kraftvärmeprod!$B$1:$BX$550,MATCH(T$2,Kraftvärmeprod!$B$1:$VX$1,0),FALSE)/1,0)-IFERROR(VLOOKUP($B241,'Slutlig allokering kvv'!$B$2:$BX$550,MATCH(T$2,'Slutlig allokering kvv'!$B$1:$BX$1,0),FALSE)/1,0))</f>
        <v/>
      </c>
      <c r="U241" t="str">
        <f>IF($D241="","",IFERROR(VLOOKUP($B241,Kraftvärmeprod!$B$1:$BX$550,MATCH(U$2,Kraftvärmeprod!$B$1:$VX$1,0),FALSE)/1,0)-IFERROR(VLOOKUP($B241,'Slutlig allokering kvv'!$B$2:$BX$550,MATCH(U$2,'Slutlig allokering kvv'!$B$1:$BX$1,0),FALSE)/1,0))</f>
        <v/>
      </c>
      <c r="V241" t="str">
        <f>IF($D241="","",IFERROR(VLOOKUP($B241,Kraftvärmeprod!$B$1:$BX$550,MATCH(V$2,Kraftvärmeprod!$B$1:$VX$1,0),FALSE)/1,0)-IFERROR(VLOOKUP($B241,'Slutlig allokering kvv'!$B$2:$BX$550,MATCH(V$2,'Slutlig allokering kvv'!$B$1:$BX$1,0),FALSE)/1,0))</f>
        <v/>
      </c>
      <c r="W241" t="str">
        <f>IF($D241="","",IFERROR(VLOOKUP($B241,Kraftvärmeprod!$B$1:$BX$550,MATCH(W$2,Kraftvärmeprod!$B$1:$VX$1,0),FALSE)/1,0)-IFERROR(VLOOKUP($B241,'Slutlig allokering kvv'!$B$2:$BX$550,MATCH(W$2,'Slutlig allokering kvv'!$B$1:$BX$1,0),FALSE)/1,0))</f>
        <v/>
      </c>
      <c r="X241" t="str">
        <f>IF($D241="","",IFERROR(VLOOKUP($B241,Kraftvärmeprod!$B$1:$BX$550,MATCH(X$2,Kraftvärmeprod!$B$1:$VX$1,0),FALSE)/1,0)-IFERROR(VLOOKUP($B241,'Slutlig allokering kvv'!$B$2:$BX$550,MATCH(X$2,'Slutlig allokering kvv'!$B$1:$BX$1,0),FALSE)/1,0))</f>
        <v/>
      </c>
      <c r="Y241" t="str">
        <f>IF($D241="","",IFERROR(VLOOKUP($B241,Kraftvärmeprod!$B$1:$BX$550,MATCH(Y$2,Kraftvärmeprod!$B$1:$VX$1,0),FALSE)/1,0)-IFERROR(VLOOKUP($B241,'Slutlig allokering kvv'!$B$2:$BX$550,MATCH(Y$2,'Slutlig allokering kvv'!$B$1:$BX$1,0),FALSE)/1,0))</f>
        <v/>
      </c>
      <c r="Z241" t="str">
        <f>IF($D241="","",IFERROR(VLOOKUP($B241,Kraftvärmeprod!$B$1:$BX$550,MATCH(Z$2,Kraftvärmeprod!$B$1:$VX$1,0),FALSE)/1,0)-IFERROR(VLOOKUP($B241,'Slutlig allokering kvv'!$B$2:$BX$550,MATCH(Z$2,'Slutlig allokering kvv'!$B$1:$BX$1,0),FALSE)/1,0))</f>
        <v/>
      </c>
      <c r="AA241" t="str">
        <f>IF($D241="","",IFERROR(VLOOKUP($B241,Kraftvärmeprod!$B$1:$BX$550,MATCH(AA$2,Kraftvärmeprod!$B$1:$VX$1,0),FALSE)/1,0)-IFERROR(VLOOKUP($B241,'Slutlig allokering kvv'!$B$2:$BX$550,MATCH(AA$2,'Slutlig allokering kvv'!$B$1:$BX$1,0),FALSE)/1,0))</f>
        <v/>
      </c>
      <c r="AB241" t="str">
        <f>IF($D241="","",IFERROR(VLOOKUP($B241,Kraftvärmeprod!$B$1:$BX$550,MATCH(AB$2,Kraftvärmeprod!$B$1:$VX$1,0),FALSE)/1,0)-IFERROR(VLOOKUP($B241,'Slutlig allokering kvv'!$B$2:$BX$550,MATCH(AB$2,'Slutlig allokering kvv'!$B$1:$BX$1,0),FALSE)/1,0))</f>
        <v/>
      </c>
      <c r="AC241" t="str">
        <f>IF($D241="","",IFERROR(VLOOKUP($B241,Kraftvärmeprod!$B$1:$BX$550,MATCH(AC$2,Kraftvärmeprod!$B$1:$VX$1,0),FALSE)/1,0)-IFERROR(VLOOKUP($B241,'Slutlig allokering kvv'!$B$2:$BX$550,MATCH(AC$2,'Slutlig allokering kvv'!$B$1:$BX$1,0),FALSE)/1,0))</f>
        <v/>
      </c>
      <c r="AE241" t="str">
        <f>IF($D241="","",IFERROR(VLOOKUP($B241,Miljö!$B$1:$E$550,MATCH("Hjälpel kraftvärme (GWh)",Miljö!$B$1:$E$1,0),FALSE)/1,0)-IFERROR(VLOOKUP($B241,'Slutlig allokering kvv'!$B$2:$BX$550,MATCH(AE$2,'Slutlig allokering kvv'!$B$1:$BX$1,0),FALSE)/1,0))</f>
        <v/>
      </c>
      <c r="AI241">
        <f t="shared" si="12"/>
        <v>0</v>
      </c>
      <c r="AK241">
        <f>IFERROR(VLOOKUP($B241,'Slutlig allokering kvv'!$B$2:$AX$550,MATCH("Summa slutlig allokerad tillförd energi (utan hjälpel och rökgaskondensering):",'Slutlig allokering kvv'!$B$1:$AX$1,0),FALSE)/1,"")</f>
        <v>0</v>
      </c>
      <c r="AM241" s="289" t="str">
        <f>IFERROR(1-VLOOKUP($B241,'Slutlig allokering kvv'!$B$2:$AX$550,MATCH("Andel av bränsle i kvv som allokerats till värme, exklusive rökgaskondensering och hjälpel",'Slutlig allokering kvv'!$B$1:$AX$1,0),FALSE),"")</f>
        <v/>
      </c>
      <c r="AO241" s="289" t="str">
        <f t="shared" si="13"/>
        <v/>
      </c>
      <c r="AP241" s="290" t="str">
        <f t="shared" si="14"/>
        <v/>
      </c>
      <c r="AQ241" s="290"/>
      <c r="AR241" s="239" t="str">
        <f t="shared" si="15"/>
        <v/>
      </c>
      <c r="AS241" s="290"/>
    </row>
    <row r="242" spans="1:45" x14ac:dyDescent="0.25">
      <c r="A242" s="2" t="str">
        <f>'Miljövärden för publ företag'!B244</f>
        <v>Tekniska Verken i Linköping AB</v>
      </c>
      <c r="B242" s="2" t="str">
        <f>'Miljövärden för publ företag'!C244</f>
        <v>Åtvidaberg</v>
      </c>
      <c r="C242" t="str">
        <f>IFERROR(VLOOKUP($B242,Kraftvärmeprod!$B$1:$AH$479,MATCH(C$2,Kraftvärmeprod!$B$1:$AG$1,0),FALSE)/1,"")</f>
        <v/>
      </c>
      <c r="D242" t="str">
        <f>IFERROR(VLOOKUP($B242,Kraftvärmeprod!$B$1:$AH$479,MATCH(D$2,Kraftvärmeprod!$B$1:$AG$1,0),FALSE)/1,"")</f>
        <v/>
      </c>
      <c r="F242" t="str">
        <f>IF($D242="","",IFERROR(VLOOKUP($B242,Kraftvärmeprod!$B$1:$BX$550,MATCH(F$2,Kraftvärmeprod!$B$1:$VX$1,0),FALSE)/1,0)-IFERROR(VLOOKUP($B242,'Slutlig allokering kvv'!$B$2:$BX$550,MATCH(F$2,'Slutlig allokering kvv'!$B$1:$BX$1,0),FALSE)/1,0))</f>
        <v/>
      </c>
      <c r="G242" t="str">
        <f>IF($D242="","",IFERROR(VLOOKUP($B242,Kraftvärmeprod!$B$1:$BX$550,MATCH(G$2,Kraftvärmeprod!$B$1:$VX$1,0),FALSE)/1,0)-IFERROR(VLOOKUP($B242,'Slutlig allokering kvv'!$B$2:$BX$550,MATCH(G$2,'Slutlig allokering kvv'!$B$1:$BX$1,0),FALSE)/1,0))</f>
        <v/>
      </c>
      <c r="H242" t="str">
        <f>IF($D242="","",IFERROR(VLOOKUP($B242,Kraftvärmeprod!$B$1:$BX$550,MATCH(H$2,Kraftvärmeprod!$B$1:$VX$1,0),FALSE)/1,0)-IFERROR(VLOOKUP($B242,'Slutlig allokering kvv'!$B$2:$BX$550,MATCH(H$2,'Slutlig allokering kvv'!$B$1:$BX$1,0),FALSE)/1,0))</f>
        <v/>
      </c>
      <c r="I242" t="str">
        <f>IF($D242="","",IFERROR(VLOOKUP($B242,Kraftvärmeprod!$B$1:$BX$550,MATCH(I$2,Kraftvärmeprod!$B$1:$VX$1,0),FALSE)/1,0)-IFERROR(VLOOKUP($B242,'Slutlig allokering kvv'!$B$2:$BX$550,MATCH(I$2,'Slutlig allokering kvv'!$B$1:$BX$1,0),FALSE)/1,0))</f>
        <v/>
      </c>
      <c r="J242" t="str">
        <f>IF($D242="","",IFERROR(VLOOKUP($B242,Kraftvärmeprod!$B$1:$BX$550,MATCH(J$2,Kraftvärmeprod!$B$1:$VX$1,0),FALSE)/1,0)-IFERROR(VLOOKUP($B242,'Slutlig allokering kvv'!$B$2:$BX$550,MATCH(J$2,'Slutlig allokering kvv'!$B$1:$BX$1,0),FALSE)/1,0))</f>
        <v/>
      </c>
      <c r="K242" t="str">
        <f>IF($D242="","",IFERROR(VLOOKUP($B242,Kraftvärmeprod!$B$1:$BX$550,MATCH(K$2,Kraftvärmeprod!$B$1:$VX$1,0),FALSE)/1,0)-IFERROR(VLOOKUP($B242,'Slutlig allokering kvv'!$B$2:$BX$550,MATCH(K$2,'Slutlig allokering kvv'!$B$1:$BX$1,0),FALSE)/1,0))</f>
        <v/>
      </c>
      <c r="L242" t="str">
        <f>IF($D242="","",IFERROR(VLOOKUP($B242,Kraftvärmeprod!$B$1:$BX$550,MATCH(L$2,Kraftvärmeprod!$B$1:$VX$1,0),FALSE)/1,0)-IFERROR(VLOOKUP($B242,'Slutlig allokering kvv'!$B$2:$BX$550,MATCH(L$2,'Slutlig allokering kvv'!$B$1:$BX$1,0),FALSE)/1,0))</f>
        <v/>
      </c>
      <c r="M242" t="str">
        <f>IF($D242="","",IFERROR(VLOOKUP($B242,Kraftvärmeprod!$B$1:$BX$550,MATCH(M$2,Kraftvärmeprod!$B$1:$VX$1,0),FALSE)/1,0)-IFERROR(VLOOKUP($B242,'Slutlig allokering kvv'!$B$2:$BX$550,MATCH(M$2,'Slutlig allokering kvv'!$B$1:$BX$1,0),FALSE)/1,0))</f>
        <v/>
      </c>
      <c r="N242" t="str">
        <f>IF($D242="","",IFERROR(VLOOKUP($B242,Kraftvärmeprod!$B$1:$BX$550,MATCH(N$2,Kraftvärmeprod!$B$1:$VX$1,0),FALSE)/1,0)-IFERROR(VLOOKUP($B242,'Slutlig allokering kvv'!$B$2:$BX$550,MATCH(N$2,'Slutlig allokering kvv'!$B$1:$BX$1,0),FALSE)/1,0))</f>
        <v/>
      </c>
      <c r="O242" t="str">
        <f>IF($D242="","",IFERROR(VLOOKUP($B242,Kraftvärmeprod!$B$1:$BX$550,MATCH(O$2,Kraftvärmeprod!$B$1:$VX$1,0),FALSE)/1,0)-IFERROR(VLOOKUP($B242,'Slutlig allokering kvv'!$B$2:$BX$550,MATCH(O$2,'Slutlig allokering kvv'!$B$1:$BX$1,0),FALSE)/1,0))</f>
        <v/>
      </c>
      <c r="P242" t="str">
        <f>IF($D242="","",IFERROR(VLOOKUP($B242,Kraftvärmeprod!$B$1:$BX$550,MATCH(P$2,Kraftvärmeprod!$B$1:$VX$1,0),FALSE)/1,0)-IFERROR(VLOOKUP($B242,'Slutlig allokering kvv'!$B$2:$BX$550,MATCH(P$2,'Slutlig allokering kvv'!$B$1:$BX$1,0),FALSE)/1,0))</f>
        <v/>
      </c>
      <c r="Q242" t="str">
        <f>IF($D242="","",IFERROR(VLOOKUP($B242,Kraftvärmeprod!$B$1:$BX$550,MATCH(Q$2,Kraftvärmeprod!$B$1:$VX$1,0),FALSE)/1,0)-IFERROR(VLOOKUP($B242,'Slutlig allokering kvv'!$B$2:$BX$550,MATCH(Q$2,'Slutlig allokering kvv'!$B$1:$BX$1,0),FALSE)/1,0))</f>
        <v/>
      </c>
      <c r="R242" t="str">
        <f>IF($D242="","",IFERROR(VLOOKUP($B242,Kraftvärmeprod!$B$1:$BX$550,MATCH(R$2,Kraftvärmeprod!$B$1:$VX$1,0),FALSE)/1,0)-IFERROR(VLOOKUP($B242,'Slutlig allokering kvv'!$B$2:$BX$550,MATCH(R$2,'Slutlig allokering kvv'!$B$1:$BX$1,0),FALSE)/1,0))</f>
        <v/>
      </c>
      <c r="S242" t="str">
        <f>IF($D242="","",IFERROR(VLOOKUP($B242,Kraftvärmeprod!$B$1:$BX$550,MATCH(S$2,Kraftvärmeprod!$B$1:$VX$1,0),FALSE)/1,0)-IFERROR(VLOOKUP($B242,'Slutlig allokering kvv'!$B$2:$BX$550,MATCH(S$2,'Slutlig allokering kvv'!$B$1:$BX$1,0),FALSE)/1,0))</f>
        <v/>
      </c>
      <c r="T242" t="str">
        <f>IF($D242="","",IFERROR(VLOOKUP($B242,Kraftvärmeprod!$B$1:$BX$550,MATCH(T$2,Kraftvärmeprod!$B$1:$VX$1,0),FALSE)/1,0)-IFERROR(VLOOKUP($B242,'Slutlig allokering kvv'!$B$2:$BX$550,MATCH(T$2,'Slutlig allokering kvv'!$B$1:$BX$1,0),FALSE)/1,0))</f>
        <v/>
      </c>
      <c r="U242" t="str">
        <f>IF($D242="","",IFERROR(VLOOKUP($B242,Kraftvärmeprod!$B$1:$BX$550,MATCH(U$2,Kraftvärmeprod!$B$1:$VX$1,0),FALSE)/1,0)-IFERROR(VLOOKUP($B242,'Slutlig allokering kvv'!$B$2:$BX$550,MATCH(U$2,'Slutlig allokering kvv'!$B$1:$BX$1,0),FALSE)/1,0))</f>
        <v/>
      </c>
      <c r="V242" t="str">
        <f>IF($D242="","",IFERROR(VLOOKUP($B242,Kraftvärmeprod!$B$1:$BX$550,MATCH(V$2,Kraftvärmeprod!$B$1:$VX$1,0),FALSE)/1,0)-IFERROR(VLOOKUP($B242,'Slutlig allokering kvv'!$B$2:$BX$550,MATCH(V$2,'Slutlig allokering kvv'!$B$1:$BX$1,0),FALSE)/1,0))</f>
        <v/>
      </c>
      <c r="W242" t="str">
        <f>IF($D242="","",IFERROR(VLOOKUP($B242,Kraftvärmeprod!$B$1:$BX$550,MATCH(W$2,Kraftvärmeprod!$B$1:$VX$1,0),FALSE)/1,0)-IFERROR(VLOOKUP($B242,'Slutlig allokering kvv'!$B$2:$BX$550,MATCH(W$2,'Slutlig allokering kvv'!$B$1:$BX$1,0),FALSE)/1,0))</f>
        <v/>
      </c>
      <c r="X242" t="str">
        <f>IF($D242="","",IFERROR(VLOOKUP($B242,Kraftvärmeprod!$B$1:$BX$550,MATCH(X$2,Kraftvärmeprod!$B$1:$VX$1,0),FALSE)/1,0)-IFERROR(VLOOKUP($B242,'Slutlig allokering kvv'!$B$2:$BX$550,MATCH(X$2,'Slutlig allokering kvv'!$B$1:$BX$1,0),FALSE)/1,0))</f>
        <v/>
      </c>
      <c r="Y242" t="str">
        <f>IF($D242="","",IFERROR(VLOOKUP($B242,Kraftvärmeprod!$B$1:$BX$550,MATCH(Y$2,Kraftvärmeprod!$B$1:$VX$1,0),FALSE)/1,0)-IFERROR(VLOOKUP($B242,'Slutlig allokering kvv'!$B$2:$BX$550,MATCH(Y$2,'Slutlig allokering kvv'!$B$1:$BX$1,0),FALSE)/1,0))</f>
        <v/>
      </c>
      <c r="Z242" t="str">
        <f>IF($D242="","",IFERROR(VLOOKUP($B242,Kraftvärmeprod!$B$1:$BX$550,MATCH(Z$2,Kraftvärmeprod!$B$1:$VX$1,0),FALSE)/1,0)-IFERROR(VLOOKUP($B242,'Slutlig allokering kvv'!$B$2:$BX$550,MATCH(Z$2,'Slutlig allokering kvv'!$B$1:$BX$1,0),FALSE)/1,0))</f>
        <v/>
      </c>
      <c r="AA242" t="str">
        <f>IF($D242="","",IFERROR(VLOOKUP($B242,Kraftvärmeprod!$B$1:$BX$550,MATCH(AA$2,Kraftvärmeprod!$B$1:$VX$1,0),FALSE)/1,0)-IFERROR(VLOOKUP($B242,'Slutlig allokering kvv'!$B$2:$BX$550,MATCH(AA$2,'Slutlig allokering kvv'!$B$1:$BX$1,0),FALSE)/1,0))</f>
        <v/>
      </c>
      <c r="AB242" t="str">
        <f>IF($D242="","",IFERROR(VLOOKUP($B242,Kraftvärmeprod!$B$1:$BX$550,MATCH(AB$2,Kraftvärmeprod!$B$1:$VX$1,0),FALSE)/1,0)-IFERROR(VLOOKUP($B242,'Slutlig allokering kvv'!$B$2:$BX$550,MATCH(AB$2,'Slutlig allokering kvv'!$B$1:$BX$1,0),FALSE)/1,0))</f>
        <v/>
      </c>
      <c r="AC242" t="str">
        <f>IF($D242="","",IFERROR(VLOOKUP($B242,Kraftvärmeprod!$B$1:$BX$550,MATCH(AC$2,Kraftvärmeprod!$B$1:$VX$1,0),FALSE)/1,0)-IFERROR(VLOOKUP($B242,'Slutlig allokering kvv'!$B$2:$BX$550,MATCH(AC$2,'Slutlig allokering kvv'!$B$1:$BX$1,0),FALSE)/1,0))</f>
        <v/>
      </c>
      <c r="AE242" t="str">
        <f>IF($D242="","",IFERROR(VLOOKUP($B242,Miljö!$B$1:$E$550,MATCH("Hjälpel kraftvärme (GWh)",Miljö!$B$1:$E$1,0),FALSE)/1,0)-IFERROR(VLOOKUP($B242,'Slutlig allokering kvv'!$B$2:$BX$550,MATCH(AE$2,'Slutlig allokering kvv'!$B$1:$BX$1,0),FALSE)/1,0))</f>
        <v/>
      </c>
      <c r="AI242">
        <f t="shared" si="12"/>
        <v>0</v>
      </c>
      <c r="AK242">
        <f>IFERROR(VLOOKUP($B242,'Slutlig allokering kvv'!$B$2:$AX$550,MATCH("Summa slutlig allokerad tillförd energi (utan hjälpel och rökgaskondensering):",'Slutlig allokering kvv'!$B$1:$AX$1,0),FALSE)/1,"")</f>
        <v>0</v>
      </c>
      <c r="AM242" s="289" t="str">
        <f>IFERROR(1-VLOOKUP($B242,'Slutlig allokering kvv'!$B$2:$AX$550,MATCH("Andel av bränsle i kvv som allokerats till värme, exklusive rökgaskondensering och hjälpel",'Slutlig allokering kvv'!$B$1:$AX$1,0),FALSE),"")</f>
        <v/>
      </c>
      <c r="AO242" s="289" t="str">
        <f t="shared" si="13"/>
        <v/>
      </c>
      <c r="AP242" s="290" t="str">
        <f t="shared" si="14"/>
        <v/>
      </c>
      <c r="AQ242" s="290"/>
      <c r="AR242" s="239" t="str">
        <f t="shared" si="15"/>
        <v/>
      </c>
      <c r="AS242" s="290"/>
    </row>
    <row r="243" spans="1:45" x14ac:dyDescent="0.25">
      <c r="A243" s="2" t="str">
        <f>'Miljövärden för publ företag'!B245</f>
        <v>Telge Nät AB</v>
      </c>
      <c r="B243" s="2" t="str">
        <f>'Miljövärden för publ företag'!C245</f>
        <v>Järna</v>
      </c>
      <c r="C243" t="str">
        <f>IFERROR(VLOOKUP($B243,Kraftvärmeprod!$B$1:$AH$479,MATCH(C$2,Kraftvärmeprod!$B$1:$AG$1,0),FALSE)/1,"")</f>
        <v/>
      </c>
      <c r="D243" t="str">
        <f>IFERROR(VLOOKUP($B243,Kraftvärmeprod!$B$1:$AH$479,MATCH(D$2,Kraftvärmeprod!$B$1:$AG$1,0),FALSE)/1,"")</f>
        <v/>
      </c>
      <c r="F243" t="str">
        <f>IF($D243="","",IFERROR(VLOOKUP($B243,Kraftvärmeprod!$B$1:$BX$550,MATCH(F$2,Kraftvärmeprod!$B$1:$VX$1,0),FALSE)/1,0)-IFERROR(VLOOKUP($B243,'Slutlig allokering kvv'!$B$2:$BX$550,MATCH(F$2,'Slutlig allokering kvv'!$B$1:$BX$1,0),FALSE)/1,0))</f>
        <v/>
      </c>
      <c r="G243" t="str">
        <f>IF($D243="","",IFERROR(VLOOKUP($B243,Kraftvärmeprod!$B$1:$BX$550,MATCH(G$2,Kraftvärmeprod!$B$1:$VX$1,0),FALSE)/1,0)-IFERROR(VLOOKUP($B243,'Slutlig allokering kvv'!$B$2:$BX$550,MATCH(G$2,'Slutlig allokering kvv'!$B$1:$BX$1,0),FALSE)/1,0))</f>
        <v/>
      </c>
      <c r="H243" t="str">
        <f>IF($D243="","",IFERROR(VLOOKUP($B243,Kraftvärmeprod!$B$1:$BX$550,MATCH(H$2,Kraftvärmeprod!$B$1:$VX$1,0),FALSE)/1,0)-IFERROR(VLOOKUP($B243,'Slutlig allokering kvv'!$B$2:$BX$550,MATCH(H$2,'Slutlig allokering kvv'!$B$1:$BX$1,0),FALSE)/1,0))</f>
        <v/>
      </c>
      <c r="I243" t="str">
        <f>IF($D243="","",IFERROR(VLOOKUP($B243,Kraftvärmeprod!$B$1:$BX$550,MATCH(I$2,Kraftvärmeprod!$B$1:$VX$1,0),FALSE)/1,0)-IFERROR(VLOOKUP($B243,'Slutlig allokering kvv'!$B$2:$BX$550,MATCH(I$2,'Slutlig allokering kvv'!$B$1:$BX$1,0),FALSE)/1,0))</f>
        <v/>
      </c>
      <c r="J243" t="str">
        <f>IF($D243="","",IFERROR(VLOOKUP($B243,Kraftvärmeprod!$B$1:$BX$550,MATCH(J$2,Kraftvärmeprod!$B$1:$VX$1,0),FALSE)/1,0)-IFERROR(VLOOKUP($B243,'Slutlig allokering kvv'!$B$2:$BX$550,MATCH(J$2,'Slutlig allokering kvv'!$B$1:$BX$1,0),FALSE)/1,0))</f>
        <v/>
      </c>
      <c r="K243" t="str">
        <f>IF($D243="","",IFERROR(VLOOKUP($B243,Kraftvärmeprod!$B$1:$BX$550,MATCH(K$2,Kraftvärmeprod!$B$1:$VX$1,0),FALSE)/1,0)-IFERROR(VLOOKUP($B243,'Slutlig allokering kvv'!$B$2:$BX$550,MATCH(K$2,'Slutlig allokering kvv'!$B$1:$BX$1,0),FALSE)/1,0))</f>
        <v/>
      </c>
      <c r="L243" t="str">
        <f>IF($D243="","",IFERROR(VLOOKUP($B243,Kraftvärmeprod!$B$1:$BX$550,MATCH(L$2,Kraftvärmeprod!$B$1:$VX$1,0),FALSE)/1,0)-IFERROR(VLOOKUP($B243,'Slutlig allokering kvv'!$B$2:$BX$550,MATCH(L$2,'Slutlig allokering kvv'!$B$1:$BX$1,0),FALSE)/1,0))</f>
        <v/>
      </c>
      <c r="M243" t="str">
        <f>IF($D243="","",IFERROR(VLOOKUP($B243,Kraftvärmeprod!$B$1:$BX$550,MATCH(M$2,Kraftvärmeprod!$B$1:$VX$1,0),FALSE)/1,0)-IFERROR(VLOOKUP($B243,'Slutlig allokering kvv'!$B$2:$BX$550,MATCH(M$2,'Slutlig allokering kvv'!$B$1:$BX$1,0),FALSE)/1,0))</f>
        <v/>
      </c>
      <c r="N243" t="str">
        <f>IF($D243="","",IFERROR(VLOOKUP($B243,Kraftvärmeprod!$B$1:$BX$550,MATCH(N$2,Kraftvärmeprod!$B$1:$VX$1,0),FALSE)/1,0)-IFERROR(VLOOKUP($B243,'Slutlig allokering kvv'!$B$2:$BX$550,MATCH(N$2,'Slutlig allokering kvv'!$B$1:$BX$1,0),FALSE)/1,0))</f>
        <v/>
      </c>
      <c r="O243" t="str">
        <f>IF($D243="","",IFERROR(VLOOKUP($B243,Kraftvärmeprod!$B$1:$BX$550,MATCH(O$2,Kraftvärmeprod!$B$1:$VX$1,0),FALSE)/1,0)-IFERROR(VLOOKUP($B243,'Slutlig allokering kvv'!$B$2:$BX$550,MATCH(O$2,'Slutlig allokering kvv'!$B$1:$BX$1,0),FALSE)/1,0))</f>
        <v/>
      </c>
      <c r="P243" t="str">
        <f>IF($D243="","",IFERROR(VLOOKUP($B243,Kraftvärmeprod!$B$1:$BX$550,MATCH(P$2,Kraftvärmeprod!$B$1:$VX$1,0),FALSE)/1,0)-IFERROR(VLOOKUP($B243,'Slutlig allokering kvv'!$B$2:$BX$550,MATCH(P$2,'Slutlig allokering kvv'!$B$1:$BX$1,0),FALSE)/1,0))</f>
        <v/>
      </c>
      <c r="Q243" t="str">
        <f>IF($D243="","",IFERROR(VLOOKUP($B243,Kraftvärmeprod!$B$1:$BX$550,MATCH(Q$2,Kraftvärmeprod!$B$1:$VX$1,0),FALSE)/1,0)-IFERROR(VLOOKUP($B243,'Slutlig allokering kvv'!$B$2:$BX$550,MATCH(Q$2,'Slutlig allokering kvv'!$B$1:$BX$1,0),FALSE)/1,0))</f>
        <v/>
      </c>
      <c r="R243" t="str">
        <f>IF($D243="","",IFERROR(VLOOKUP($B243,Kraftvärmeprod!$B$1:$BX$550,MATCH(R$2,Kraftvärmeprod!$B$1:$VX$1,0),FALSE)/1,0)-IFERROR(VLOOKUP($B243,'Slutlig allokering kvv'!$B$2:$BX$550,MATCH(R$2,'Slutlig allokering kvv'!$B$1:$BX$1,0),FALSE)/1,0))</f>
        <v/>
      </c>
      <c r="S243" t="str">
        <f>IF($D243="","",IFERROR(VLOOKUP($B243,Kraftvärmeprod!$B$1:$BX$550,MATCH(S$2,Kraftvärmeprod!$B$1:$VX$1,0),FALSE)/1,0)-IFERROR(VLOOKUP($B243,'Slutlig allokering kvv'!$B$2:$BX$550,MATCH(S$2,'Slutlig allokering kvv'!$B$1:$BX$1,0),FALSE)/1,0))</f>
        <v/>
      </c>
      <c r="T243" t="str">
        <f>IF($D243="","",IFERROR(VLOOKUP($B243,Kraftvärmeprod!$B$1:$BX$550,MATCH(T$2,Kraftvärmeprod!$B$1:$VX$1,0),FALSE)/1,0)-IFERROR(VLOOKUP($B243,'Slutlig allokering kvv'!$B$2:$BX$550,MATCH(T$2,'Slutlig allokering kvv'!$B$1:$BX$1,0),FALSE)/1,0))</f>
        <v/>
      </c>
      <c r="U243" t="str">
        <f>IF($D243="","",IFERROR(VLOOKUP($B243,Kraftvärmeprod!$B$1:$BX$550,MATCH(U$2,Kraftvärmeprod!$B$1:$VX$1,0),FALSE)/1,0)-IFERROR(VLOOKUP($B243,'Slutlig allokering kvv'!$B$2:$BX$550,MATCH(U$2,'Slutlig allokering kvv'!$B$1:$BX$1,0),FALSE)/1,0))</f>
        <v/>
      </c>
      <c r="V243" t="str">
        <f>IF($D243="","",IFERROR(VLOOKUP($B243,Kraftvärmeprod!$B$1:$BX$550,MATCH(V$2,Kraftvärmeprod!$B$1:$VX$1,0),FALSE)/1,0)-IFERROR(VLOOKUP($B243,'Slutlig allokering kvv'!$B$2:$BX$550,MATCH(V$2,'Slutlig allokering kvv'!$B$1:$BX$1,0),FALSE)/1,0))</f>
        <v/>
      </c>
      <c r="W243" t="str">
        <f>IF($D243="","",IFERROR(VLOOKUP($B243,Kraftvärmeprod!$B$1:$BX$550,MATCH(W$2,Kraftvärmeprod!$B$1:$VX$1,0),FALSE)/1,0)-IFERROR(VLOOKUP($B243,'Slutlig allokering kvv'!$B$2:$BX$550,MATCH(W$2,'Slutlig allokering kvv'!$B$1:$BX$1,0),FALSE)/1,0))</f>
        <v/>
      </c>
      <c r="X243" t="str">
        <f>IF($D243="","",IFERROR(VLOOKUP($B243,Kraftvärmeprod!$B$1:$BX$550,MATCH(X$2,Kraftvärmeprod!$B$1:$VX$1,0),FALSE)/1,0)-IFERROR(VLOOKUP($B243,'Slutlig allokering kvv'!$B$2:$BX$550,MATCH(X$2,'Slutlig allokering kvv'!$B$1:$BX$1,0),FALSE)/1,0))</f>
        <v/>
      </c>
      <c r="Y243" t="str">
        <f>IF($D243="","",IFERROR(VLOOKUP($B243,Kraftvärmeprod!$B$1:$BX$550,MATCH(Y$2,Kraftvärmeprod!$B$1:$VX$1,0),FALSE)/1,0)-IFERROR(VLOOKUP($B243,'Slutlig allokering kvv'!$B$2:$BX$550,MATCH(Y$2,'Slutlig allokering kvv'!$B$1:$BX$1,0),FALSE)/1,0))</f>
        <v/>
      </c>
      <c r="Z243" t="str">
        <f>IF($D243="","",IFERROR(VLOOKUP($B243,Kraftvärmeprod!$B$1:$BX$550,MATCH(Z$2,Kraftvärmeprod!$B$1:$VX$1,0),FALSE)/1,0)-IFERROR(VLOOKUP($B243,'Slutlig allokering kvv'!$B$2:$BX$550,MATCH(Z$2,'Slutlig allokering kvv'!$B$1:$BX$1,0),FALSE)/1,0))</f>
        <v/>
      </c>
      <c r="AA243" t="str">
        <f>IF($D243="","",IFERROR(VLOOKUP($B243,Kraftvärmeprod!$B$1:$BX$550,MATCH(AA$2,Kraftvärmeprod!$B$1:$VX$1,0),FALSE)/1,0)-IFERROR(VLOOKUP($B243,'Slutlig allokering kvv'!$B$2:$BX$550,MATCH(AA$2,'Slutlig allokering kvv'!$B$1:$BX$1,0),FALSE)/1,0))</f>
        <v/>
      </c>
      <c r="AB243" t="str">
        <f>IF($D243="","",IFERROR(VLOOKUP($B243,Kraftvärmeprod!$B$1:$BX$550,MATCH(AB$2,Kraftvärmeprod!$B$1:$VX$1,0),FALSE)/1,0)-IFERROR(VLOOKUP($B243,'Slutlig allokering kvv'!$B$2:$BX$550,MATCH(AB$2,'Slutlig allokering kvv'!$B$1:$BX$1,0),FALSE)/1,0))</f>
        <v/>
      </c>
      <c r="AC243" t="str">
        <f>IF($D243="","",IFERROR(VLOOKUP($B243,Kraftvärmeprod!$B$1:$BX$550,MATCH(AC$2,Kraftvärmeprod!$B$1:$VX$1,0),FALSE)/1,0)-IFERROR(VLOOKUP($B243,'Slutlig allokering kvv'!$B$2:$BX$550,MATCH(AC$2,'Slutlig allokering kvv'!$B$1:$BX$1,0),FALSE)/1,0))</f>
        <v/>
      </c>
      <c r="AE243" t="str">
        <f>IF($D243="","",IFERROR(VLOOKUP($B243,Miljö!$B$1:$E$550,MATCH("Hjälpel kraftvärme (GWh)",Miljö!$B$1:$E$1,0),FALSE)/1,0)-IFERROR(VLOOKUP($B243,'Slutlig allokering kvv'!$B$2:$BX$550,MATCH(AE$2,'Slutlig allokering kvv'!$B$1:$BX$1,0),FALSE)/1,0))</f>
        <v/>
      </c>
      <c r="AI243">
        <f t="shared" si="12"/>
        <v>0</v>
      </c>
      <c r="AK243">
        <f>IFERROR(VLOOKUP($B243,'Slutlig allokering kvv'!$B$2:$AX$550,MATCH("Summa slutlig allokerad tillförd energi (utan hjälpel och rökgaskondensering):",'Slutlig allokering kvv'!$B$1:$AX$1,0),FALSE)/1,"")</f>
        <v>0</v>
      </c>
      <c r="AM243" s="289" t="str">
        <f>IFERROR(1-VLOOKUP($B243,'Slutlig allokering kvv'!$B$2:$AX$550,MATCH("Andel av bränsle i kvv som allokerats till värme, exklusive rökgaskondensering och hjälpel",'Slutlig allokering kvv'!$B$1:$AX$1,0),FALSE),"")</f>
        <v/>
      </c>
      <c r="AO243" s="289" t="str">
        <f t="shared" si="13"/>
        <v/>
      </c>
      <c r="AP243" s="290" t="str">
        <f t="shared" si="14"/>
        <v/>
      </c>
      <c r="AQ243" s="290"/>
      <c r="AR243" s="239" t="str">
        <f t="shared" si="15"/>
        <v/>
      </c>
      <c r="AS243" s="290"/>
    </row>
    <row r="244" spans="1:45" x14ac:dyDescent="0.25">
      <c r="A244" s="2" t="str">
        <f>'Miljövärden för publ företag'!B246</f>
        <v>Telge Nät AB</v>
      </c>
      <c r="B244" s="2" t="str">
        <f>'Miljövärden för publ företag'!C246</f>
        <v>Södertälje</v>
      </c>
      <c r="C244">
        <f>IFERROR(VLOOKUP($B244,Kraftvärmeprod!$B$1:$AH$479,MATCH(C$2,Kraftvärmeprod!$B$1:$AG$1,0),FALSE)/1,"")</f>
        <v>447.18</v>
      </c>
      <c r="D244">
        <f>IFERROR(VLOOKUP($B244,Kraftvärmeprod!$B$1:$AH$479,MATCH(D$2,Kraftvärmeprod!$B$1:$AG$1,0),FALSE)/1,"")</f>
        <v>227.32</v>
      </c>
      <c r="F244">
        <f>IF($D244="","",IFERROR(VLOOKUP($B244,Kraftvärmeprod!$B$1:$BX$550,MATCH(F$2,Kraftvärmeprod!$B$1:$VX$1,0),FALSE)/1,0)-IFERROR(VLOOKUP($B244,'Slutlig allokering kvv'!$B$2:$BX$550,MATCH(F$2,'Slutlig allokering kvv'!$B$1:$BX$1,0),FALSE)/1,0))</f>
        <v>0</v>
      </c>
      <c r="G244">
        <f>IF($D244="","",IFERROR(VLOOKUP($B244,Kraftvärmeprod!$B$1:$BX$550,MATCH(G$2,Kraftvärmeprod!$B$1:$VX$1,0),FALSE)/1,0)-IFERROR(VLOOKUP($B244,'Slutlig allokering kvv'!$B$2:$BX$550,MATCH(G$2,'Slutlig allokering kvv'!$B$1:$BX$1,0),FALSE)/1,0))</f>
        <v>0.44967400000000002</v>
      </c>
      <c r="H244">
        <f>IF($D244="","",IFERROR(VLOOKUP($B244,Kraftvärmeprod!$B$1:$BX$550,MATCH(H$2,Kraftvärmeprod!$B$1:$VX$1,0),FALSE)/1,0)-IFERROR(VLOOKUP($B244,'Slutlig allokering kvv'!$B$2:$BX$550,MATCH(H$2,'Slutlig allokering kvv'!$B$1:$BX$1,0),FALSE)/1,0))</f>
        <v>0</v>
      </c>
      <c r="I244">
        <f>IF($D244="","",IFERROR(VLOOKUP($B244,Kraftvärmeprod!$B$1:$BX$550,MATCH(I$2,Kraftvärmeprod!$B$1:$VX$1,0),FALSE)/1,0)-IFERROR(VLOOKUP($B244,'Slutlig allokering kvv'!$B$2:$BX$550,MATCH(I$2,'Slutlig allokering kvv'!$B$1:$BX$1,0),FALSE)/1,0))</f>
        <v>0</v>
      </c>
      <c r="J244">
        <f>IF($D244="","",IFERROR(VLOOKUP($B244,Kraftvärmeprod!$B$1:$BX$550,MATCH(J$2,Kraftvärmeprod!$B$1:$VX$1,0),FALSE)/1,0)-IFERROR(VLOOKUP($B244,'Slutlig allokering kvv'!$B$2:$BX$550,MATCH(J$2,'Slutlig allokering kvv'!$B$1:$BX$1,0),FALSE)/1,0))</f>
        <v>0</v>
      </c>
      <c r="K244">
        <f>IF($D244="","",IFERROR(VLOOKUP($B244,Kraftvärmeprod!$B$1:$BX$550,MATCH(K$2,Kraftvärmeprod!$B$1:$VX$1,0),FALSE)/1,0)-IFERROR(VLOOKUP($B244,'Slutlig allokering kvv'!$B$2:$BX$550,MATCH(K$2,'Slutlig allokering kvv'!$B$1:$BX$1,0),FALSE)/1,0))</f>
        <v>0</v>
      </c>
      <c r="L244">
        <f>IF($D244="","",IFERROR(VLOOKUP($B244,Kraftvärmeprod!$B$1:$BX$550,MATCH(L$2,Kraftvärmeprod!$B$1:$VX$1,0),FALSE)/1,0)-IFERROR(VLOOKUP($B244,'Slutlig allokering kvv'!$B$2:$BX$550,MATCH(L$2,'Slutlig allokering kvv'!$B$1:$BX$1,0),FALSE)/1,0))</f>
        <v>2.0913499999999998</v>
      </c>
      <c r="M244">
        <f>IF($D244="","",IFERROR(VLOOKUP($B244,Kraftvärmeprod!$B$1:$BX$550,MATCH(M$2,Kraftvärmeprod!$B$1:$VX$1,0),FALSE)/1,0)-IFERROR(VLOOKUP($B244,'Slutlig allokering kvv'!$B$2:$BX$550,MATCH(M$2,'Slutlig allokering kvv'!$B$1:$BX$1,0),FALSE)/1,0))</f>
        <v>12.684850000000001</v>
      </c>
      <c r="N244">
        <f>IF($D244="","",IFERROR(VLOOKUP($B244,Kraftvärmeprod!$B$1:$BX$550,MATCH(N$2,Kraftvärmeprod!$B$1:$VX$1,0),FALSE)/1,0)-IFERROR(VLOOKUP($B244,'Slutlig allokering kvv'!$B$2:$BX$550,MATCH(N$2,'Slutlig allokering kvv'!$B$1:$BX$1,0),FALSE)/1,0))</f>
        <v>47.462800000000009</v>
      </c>
      <c r="O244">
        <f>IF($D244="","",IFERROR(VLOOKUP($B244,Kraftvärmeprod!$B$1:$BX$550,MATCH(O$2,Kraftvärmeprod!$B$1:$VX$1,0),FALSE)/1,0)-IFERROR(VLOOKUP($B244,'Slutlig allokering kvv'!$B$2:$BX$550,MATCH(O$2,'Slutlig allokering kvv'!$B$1:$BX$1,0),FALSE)/1,0))</f>
        <v>76.006499999999988</v>
      </c>
      <c r="P244">
        <f>IF($D244="","",IFERROR(VLOOKUP($B244,Kraftvärmeprod!$B$1:$BX$550,MATCH(P$2,Kraftvärmeprod!$B$1:$VX$1,0),FALSE)/1,0)-IFERROR(VLOOKUP($B244,'Slutlig allokering kvv'!$B$2:$BX$550,MATCH(P$2,'Slutlig allokering kvv'!$B$1:$BX$1,0),FALSE)/1,0))</f>
        <v>0</v>
      </c>
      <c r="Q244">
        <f>IF($D244="","",IFERROR(VLOOKUP($B244,Kraftvärmeprod!$B$1:$BX$550,MATCH(Q$2,Kraftvärmeprod!$B$1:$VX$1,0),FALSE)/1,0)-IFERROR(VLOOKUP($B244,'Slutlig allokering kvv'!$B$2:$BX$550,MATCH(Q$2,'Slutlig allokering kvv'!$B$1:$BX$1,0),FALSE)/1,0))</f>
        <v>0</v>
      </c>
      <c r="R244">
        <f>IF($D244="","",IFERROR(VLOOKUP($B244,Kraftvärmeprod!$B$1:$BX$550,MATCH(R$2,Kraftvärmeprod!$B$1:$VX$1,0),FALSE)/1,0)-IFERROR(VLOOKUP($B244,'Slutlig allokering kvv'!$B$2:$BX$550,MATCH(R$2,'Slutlig allokering kvv'!$B$1:$BX$1,0),FALSE)/1,0))</f>
        <v>0</v>
      </c>
      <c r="S244">
        <f>IF($D244="","",IFERROR(VLOOKUP($B244,Kraftvärmeprod!$B$1:$BX$550,MATCH(S$2,Kraftvärmeprod!$B$1:$VX$1,0),FALSE)/1,0)-IFERROR(VLOOKUP($B244,'Slutlig allokering kvv'!$B$2:$BX$550,MATCH(S$2,'Slutlig allokering kvv'!$B$1:$BX$1,0),FALSE)/1,0))</f>
        <v>0</v>
      </c>
      <c r="T244">
        <f>IF($D244="","",IFERROR(VLOOKUP($B244,Kraftvärmeprod!$B$1:$BX$550,MATCH(T$2,Kraftvärmeprod!$B$1:$VX$1,0),FALSE)/1,0)-IFERROR(VLOOKUP($B244,'Slutlig allokering kvv'!$B$2:$BX$550,MATCH(T$2,'Slutlig allokering kvv'!$B$1:$BX$1,0),FALSE)/1,0))</f>
        <v>0</v>
      </c>
      <c r="U244">
        <f>IF($D244="","",IFERROR(VLOOKUP($B244,Kraftvärmeprod!$B$1:$BX$550,MATCH(U$2,Kraftvärmeprod!$B$1:$VX$1,0),FALSE)/1,0)-IFERROR(VLOOKUP($B244,'Slutlig allokering kvv'!$B$2:$BX$550,MATCH(U$2,'Slutlig allokering kvv'!$B$1:$BX$1,0),FALSE)/1,0))</f>
        <v>0</v>
      </c>
      <c r="V244">
        <f>IF($D244="","",IFERROR(VLOOKUP($B244,Kraftvärmeprod!$B$1:$BX$550,MATCH(V$2,Kraftvärmeprod!$B$1:$VX$1,0),FALSE)/1,0)-IFERROR(VLOOKUP($B244,'Slutlig allokering kvv'!$B$2:$BX$550,MATCH(V$2,'Slutlig allokering kvv'!$B$1:$BX$1,0),FALSE)/1,0))</f>
        <v>304.56700000000001</v>
      </c>
      <c r="W244">
        <f>IF($D244="","",IFERROR(VLOOKUP($B244,Kraftvärmeprod!$B$1:$BX$550,MATCH(W$2,Kraftvärmeprod!$B$1:$VX$1,0),FALSE)/1,0)-IFERROR(VLOOKUP($B244,'Slutlig allokering kvv'!$B$2:$BX$550,MATCH(W$2,'Slutlig allokering kvv'!$B$1:$BX$1,0),FALSE)/1,0))</f>
        <v>0</v>
      </c>
      <c r="X244">
        <f>IF($D244="","",IFERROR(VLOOKUP($B244,Kraftvärmeprod!$B$1:$BX$550,MATCH(X$2,Kraftvärmeprod!$B$1:$VX$1,0),FALSE)/1,0)-IFERROR(VLOOKUP($B244,'Slutlig allokering kvv'!$B$2:$BX$550,MATCH(X$2,'Slutlig allokering kvv'!$B$1:$BX$1,0),FALSE)/1,0))</f>
        <v>0</v>
      </c>
      <c r="Y244">
        <f>IF($D244="","",IFERROR(VLOOKUP($B244,Kraftvärmeprod!$B$1:$BX$550,MATCH(Y$2,Kraftvärmeprod!$B$1:$VX$1,0),FALSE)/1,0)-IFERROR(VLOOKUP($B244,'Slutlig allokering kvv'!$B$2:$BX$550,MATCH(Y$2,'Slutlig allokering kvv'!$B$1:$BX$1,0),FALSE)/1,0))</f>
        <v>0</v>
      </c>
      <c r="Z244">
        <f>IF($D244="","",IFERROR(VLOOKUP($B244,Kraftvärmeprod!$B$1:$BX$550,MATCH(Z$2,Kraftvärmeprod!$B$1:$VX$1,0),FALSE)/1,0)-IFERROR(VLOOKUP($B244,'Slutlig allokering kvv'!$B$2:$BX$550,MATCH(Z$2,'Slutlig allokering kvv'!$B$1:$BX$1,0),FALSE)/1,0))</f>
        <v>0</v>
      </c>
      <c r="AA244">
        <f>IF($D244="","",IFERROR(VLOOKUP($B244,Kraftvärmeprod!$B$1:$BX$550,MATCH(AA$2,Kraftvärmeprod!$B$1:$VX$1,0),FALSE)/1,0)-IFERROR(VLOOKUP($B244,'Slutlig allokering kvv'!$B$2:$BX$550,MATCH(AA$2,'Slutlig allokering kvv'!$B$1:$BX$1,0),FALSE)/1,0))</f>
        <v>0</v>
      </c>
      <c r="AB244">
        <f>IF($D244="","",IFERROR(VLOOKUP($B244,Kraftvärmeprod!$B$1:$BX$550,MATCH(AB$2,Kraftvärmeprod!$B$1:$VX$1,0),FALSE)/1,0)-IFERROR(VLOOKUP($B244,'Slutlig allokering kvv'!$B$2:$BX$550,MATCH(AB$2,'Slutlig allokering kvv'!$B$1:$BX$1,0),FALSE)/1,0))</f>
        <v>0</v>
      </c>
      <c r="AC244">
        <f>IF($D244="","",IFERROR(VLOOKUP($B244,Kraftvärmeprod!$B$1:$BX$550,MATCH(AC$2,Kraftvärmeprod!$B$1:$VX$1,0),FALSE)/1,0)-IFERROR(VLOOKUP($B244,'Slutlig allokering kvv'!$B$2:$BX$550,MATCH(AC$2,'Slutlig allokering kvv'!$B$1:$BX$1,0),FALSE)/1,0))</f>
        <v>0</v>
      </c>
      <c r="AE244">
        <f>IF($D244="","",IFERROR(VLOOKUP($B244,Miljö!$B$1:$E$550,MATCH("Hjälpel kraftvärme (GWh)",Miljö!$B$1:$E$1,0),FALSE)/1,0)-IFERROR(VLOOKUP($B244,'Slutlig allokering kvv'!$B$2:$BX$550,MATCH(AE$2,'Slutlig allokering kvv'!$B$1:$BX$1,0),FALSE)/1,0))</f>
        <v>15.691699999999999</v>
      </c>
      <c r="AI244">
        <f t="shared" si="12"/>
        <v>443.26217400000002</v>
      </c>
      <c r="AK244">
        <f>IFERROR(VLOOKUP($B244,'Slutlig allokering kvv'!$B$2:$AX$550,MATCH("Summa slutlig allokerad tillförd energi (utan hjälpel och rökgaskondensering):",'Slutlig allokering kvv'!$B$1:$AX$1,0),FALSE)/1,"")</f>
        <v>334.69482599999998</v>
      </c>
      <c r="AM244" s="289">
        <f>IFERROR(1-VLOOKUP($B244,'Slutlig allokering kvv'!$B$2:$AX$550,MATCH("Andel av bränsle i kvv som allokerats till värme, exklusive rökgaskondensering och hjälpel",'Slutlig allokering kvv'!$B$1:$AX$1,0),FALSE),"")</f>
        <v>0.56977721647854573</v>
      </c>
      <c r="AO244" s="289">
        <f t="shared" si="13"/>
        <v>0.56977721647854573</v>
      </c>
      <c r="AP244" s="290">
        <f t="shared" si="14"/>
        <v>0</v>
      </c>
      <c r="AQ244" s="290"/>
      <c r="AR244" s="239">
        <f t="shared" si="15"/>
        <v>0.49530031856752554</v>
      </c>
      <c r="AS244" s="290"/>
    </row>
    <row r="245" spans="1:45" x14ac:dyDescent="0.25">
      <c r="A245" s="2" t="str">
        <f>'Miljövärden för publ företag'!B247</f>
        <v>Tidaholms Energi AB</v>
      </c>
      <c r="B245" s="2" t="str">
        <f>'Miljövärden för publ företag'!C247</f>
        <v>Tidaholm</v>
      </c>
      <c r="C245">
        <f>IFERROR(VLOOKUP($B245,Kraftvärmeprod!$B$1:$AH$479,MATCH(C$2,Kraftvärmeprod!$B$1:$AG$1,0),FALSE)/1,"")</f>
        <v>49.265999999999998</v>
      </c>
      <c r="D245">
        <f>IFERROR(VLOOKUP($B245,Kraftvärmeprod!$B$1:$AH$479,MATCH(D$2,Kraftvärmeprod!$B$1:$AG$1,0),FALSE)/1,"")</f>
        <v>8.9589999999999996</v>
      </c>
      <c r="F245">
        <f>IF($D245="","",IFERROR(VLOOKUP($B245,Kraftvärmeprod!$B$1:$BX$550,MATCH(F$2,Kraftvärmeprod!$B$1:$VX$1,0),FALSE)/1,0)-IFERROR(VLOOKUP($B245,'Slutlig allokering kvv'!$B$2:$BX$550,MATCH(F$2,'Slutlig allokering kvv'!$B$1:$BX$1,0),FALSE)/1,0))</f>
        <v>0</v>
      </c>
      <c r="G245">
        <f>IF($D245="","",IFERROR(VLOOKUP($B245,Kraftvärmeprod!$B$1:$BX$550,MATCH(G$2,Kraftvärmeprod!$B$1:$VX$1,0),FALSE)/1,0)-IFERROR(VLOOKUP($B245,'Slutlig allokering kvv'!$B$2:$BX$550,MATCH(G$2,'Slutlig allokering kvv'!$B$1:$BX$1,0),FALSE)/1,0))</f>
        <v>8.0674999999999983E-3</v>
      </c>
      <c r="H245">
        <f>IF($D245="","",IFERROR(VLOOKUP($B245,Kraftvärmeprod!$B$1:$BX$550,MATCH(H$2,Kraftvärmeprod!$B$1:$VX$1,0),FALSE)/1,0)-IFERROR(VLOOKUP($B245,'Slutlig allokering kvv'!$B$2:$BX$550,MATCH(H$2,'Slutlig allokering kvv'!$B$1:$BX$1,0),FALSE)/1,0))</f>
        <v>0</v>
      </c>
      <c r="I245">
        <f>IF($D245="","",IFERROR(VLOOKUP($B245,Kraftvärmeprod!$B$1:$BX$550,MATCH(I$2,Kraftvärmeprod!$B$1:$VX$1,0),FALSE)/1,0)-IFERROR(VLOOKUP($B245,'Slutlig allokering kvv'!$B$2:$BX$550,MATCH(I$2,'Slutlig allokering kvv'!$B$1:$BX$1,0),FALSE)/1,0))</f>
        <v>0</v>
      </c>
      <c r="J245">
        <f>IF($D245="","",IFERROR(VLOOKUP($B245,Kraftvärmeprod!$B$1:$BX$550,MATCH(J$2,Kraftvärmeprod!$B$1:$VX$1,0),FALSE)/1,0)-IFERROR(VLOOKUP($B245,'Slutlig allokering kvv'!$B$2:$BX$550,MATCH(J$2,'Slutlig allokering kvv'!$B$1:$BX$1,0),FALSE)/1,0))</f>
        <v>0</v>
      </c>
      <c r="K245">
        <f>IF($D245="","",IFERROR(VLOOKUP($B245,Kraftvärmeprod!$B$1:$BX$550,MATCH(K$2,Kraftvärmeprod!$B$1:$VX$1,0),FALSE)/1,0)-IFERROR(VLOOKUP($B245,'Slutlig allokering kvv'!$B$2:$BX$550,MATCH(K$2,'Slutlig allokering kvv'!$B$1:$BX$1,0),FALSE)/1,0))</f>
        <v>0</v>
      </c>
      <c r="L245">
        <f>IF($D245="","",IFERROR(VLOOKUP($B245,Kraftvärmeprod!$B$1:$BX$550,MATCH(L$2,Kraftvärmeprod!$B$1:$VX$1,0),FALSE)/1,0)-IFERROR(VLOOKUP($B245,'Slutlig allokering kvv'!$B$2:$BX$550,MATCH(L$2,'Slutlig allokering kvv'!$B$1:$BX$1,0),FALSE)/1,0))</f>
        <v>0.47843999999999998</v>
      </c>
      <c r="M245">
        <f>IF($D245="","",IFERROR(VLOOKUP($B245,Kraftvärmeprod!$B$1:$BX$550,MATCH(M$2,Kraftvärmeprod!$B$1:$VX$1,0),FALSE)/1,0)-IFERROR(VLOOKUP($B245,'Slutlig allokering kvv'!$B$2:$BX$550,MATCH(M$2,'Slutlig allokering kvv'!$B$1:$BX$1,0),FALSE)/1,0))</f>
        <v>0</v>
      </c>
      <c r="N245">
        <f>IF($D245="","",IFERROR(VLOOKUP($B245,Kraftvärmeprod!$B$1:$BX$550,MATCH(N$2,Kraftvärmeprod!$B$1:$VX$1,0),FALSE)/1,0)-IFERROR(VLOOKUP($B245,'Slutlig allokering kvv'!$B$2:$BX$550,MATCH(N$2,'Slutlig allokering kvv'!$B$1:$BX$1,0),FALSE)/1,0))</f>
        <v>0</v>
      </c>
      <c r="O245">
        <f>IF($D245="","",IFERROR(VLOOKUP($B245,Kraftvärmeprod!$B$1:$BX$550,MATCH(O$2,Kraftvärmeprod!$B$1:$VX$1,0),FALSE)/1,0)-IFERROR(VLOOKUP($B245,'Slutlig allokering kvv'!$B$2:$BX$550,MATCH(O$2,'Slutlig allokering kvv'!$B$1:$BX$1,0),FALSE)/1,0))</f>
        <v>0</v>
      </c>
      <c r="P245">
        <f>IF($D245="","",IFERROR(VLOOKUP($B245,Kraftvärmeprod!$B$1:$BX$550,MATCH(P$2,Kraftvärmeprod!$B$1:$VX$1,0),FALSE)/1,0)-IFERROR(VLOOKUP($B245,'Slutlig allokering kvv'!$B$2:$BX$550,MATCH(P$2,'Slutlig allokering kvv'!$B$1:$BX$1,0),FALSE)/1,0))</f>
        <v>0</v>
      </c>
      <c r="Q245">
        <f>IF($D245="","",IFERROR(VLOOKUP($B245,Kraftvärmeprod!$B$1:$BX$550,MATCH(Q$2,Kraftvärmeprod!$B$1:$VX$1,0),FALSE)/1,0)-IFERROR(VLOOKUP($B245,'Slutlig allokering kvv'!$B$2:$BX$550,MATCH(Q$2,'Slutlig allokering kvv'!$B$1:$BX$1,0),FALSE)/1,0))</f>
        <v>0</v>
      </c>
      <c r="R245">
        <f>IF($D245="","",IFERROR(VLOOKUP($B245,Kraftvärmeprod!$B$1:$BX$550,MATCH(R$2,Kraftvärmeprod!$B$1:$VX$1,0),FALSE)/1,0)-IFERROR(VLOOKUP($B245,'Slutlig allokering kvv'!$B$2:$BX$550,MATCH(R$2,'Slutlig allokering kvv'!$B$1:$BX$1,0),FALSE)/1,0))</f>
        <v>0</v>
      </c>
      <c r="S245">
        <f>IF($D245="","",IFERROR(VLOOKUP($B245,Kraftvärmeprod!$B$1:$BX$550,MATCH(S$2,Kraftvärmeprod!$B$1:$VX$1,0),FALSE)/1,0)-IFERROR(VLOOKUP($B245,'Slutlig allokering kvv'!$B$2:$BX$550,MATCH(S$2,'Slutlig allokering kvv'!$B$1:$BX$1,0),FALSE)/1,0))</f>
        <v>0</v>
      </c>
      <c r="T245">
        <f>IF($D245="","",IFERROR(VLOOKUP($B245,Kraftvärmeprod!$B$1:$BX$550,MATCH(T$2,Kraftvärmeprod!$B$1:$VX$1,0),FALSE)/1,0)-IFERROR(VLOOKUP($B245,'Slutlig allokering kvv'!$B$2:$BX$550,MATCH(T$2,'Slutlig allokering kvv'!$B$1:$BX$1,0),FALSE)/1,0))</f>
        <v>0</v>
      </c>
      <c r="U245">
        <f>IF($D245="","",IFERROR(VLOOKUP($B245,Kraftvärmeprod!$B$1:$BX$550,MATCH(U$2,Kraftvärmeprod!$B$1:$VX$1,0),FALSE)/1,0)-IFERROR(VLOOKUP($B245,'Slutlig allokering kvv'!$B$2:$BX$550,MATCH(U$2,'Slutlig allokering kvv'!$B$1:$BX$1,0),FALSE)/1,0))</f>
        <v>0</v>
      </c>
      <c r="V245">
        <f>IF($D245="","",IFERROR(VLOOKUP($B245,Kraftvärmeprod!$B$1:$BX$550,MATCH(V$2,Kraftvärmeprod!$B$1:$VX$1,0),FALSE)/1,0)-IFERROR(VLOOKUP($B245,'Slutlig allokering kvv'!$B$2:$BX$550,MATCH(V$2,'Slutlig allokering kvv'!$B$1:$BX$1,0),FALSE)/1,0))</f>
        <v>20.809000000000005</v>
      </c>
      <c r="W245">
        <f>IF($D245="","",IFERROR(VLOOKUP($B245,Kraftvärmeprod!$B$1:$BX$550,MATCH(W$2,Kraftvärmeprod!$B$1:$VX$1,0),FALSE)/1,0)-IFERROR(VLOOKUP($B245,'Slutlig allokering kvv'!$B$2:$BX$550,MATCH(W$2,'Slutlig allokering kvv'!$B$1:$BX$1,0),FALSE)/1,0))</f>
        <v>0</v>
      </c>
      <c r="X245">
        <f>IF($D245="","",IFERROR(VLOOKUP($B245,Kraftvärmeprod!$B$1:$BX$550,MATCH(X$2,Kraftvärmeprod!$B$1:$VX$1,0),FALSE)/1,0)-IFERROR(VLOOKUP($B245,'Slutlig allokering kvv'!$B$2:$BX$550,MATCH(X$2,'Slutlig allokering kvv'!$B$1:$BX$1,0),FALSE)/1,0))</f>
        <v>0</v>
      </c>
      <c r="Y245">
        <f>IF($D245="","",IFERROR(VLOOKUP($B245,Kraftvärmeprod!$B$1:$BX$550,MATCH(Y$2,Kraftvärmeprod!$B$1:$VX$1,0),FALSE)/1,0)-IFERROR(VLOOKUP($B245,'Slutlig allokering kvv'!$B$2:$BX$550,MATCH(Y$2,'Slutlig allokering kvv'!$B$1:$BX$1,0),FALSE)/1,0))</f>
        <v>0.40673899999999985</v>
      </c>
      <c r="Z245">
        <f>IF($D245="","",IFERROR(VLOOKUP($B245,Kraftvärmeprod!$B$1:$BX$550,MATCH(Z$2,Kraftvärmeprod!$B$1:$VX$1,0),FALSE)/1,0)-IFERROR(VLOOKUP($B245,'Slutlig allokering kvv'!$B$2:$BX$550,MATCH(Z$2,'Slutlig allokering kvv'!$B$1:$BX$1,0),FALSE)/1,0))</f>
        <v>0</v>
      </c>
      <c r="AA245">
        <f>IF($D245="","",IFERROR(VLOOKUP($B245,Kraftvärmeprod!$B$1:$BX$550,MATCH(AA$2,Kraftvärmeprod!$B$1:$VX$1,0),FALSE)/1,0)-IFERROR(VLOOKUP($B245,'Slutlig allokering kvv'!$B$2:$BX$550,MATCH(AA$2,'Slutlig allokering kvv'!$B$1:$BX$1,0),FALSE)/1,0))</f>
        <v>0</v>
      </c>
      <c r="AB245">
        <f>IF($D245="","",IFERROR(VLOOKUP($B245,Kraftvärmeprod!$B$1:$BX$550,MATCH(AB$2,Kraftvärmeprod!$B$1:$VX$1,0),FALSE)/1,0)-IFERROR(VLOOKUP($B245,'Slutlig allokering kvv'!$B$2:$BX$550,MATCH(AB$2,'Slutlig allokering kvv'!$B$1:$BX$1,0),FALSE)/1,0))</f>
        <v>0</v>
      </c>
      <c r="AC245">
        <f>IF($D245="","",IFERROR(VLOOKUP($B245,Kraftvärmeprod!$B$1:$BX$550,MATCH(AC$2,Kraftvärmeprod!$B$1:$VX$1,0),FALSE)/1,0)-IFERROR(VLOOKUP($B245,'Slutlig allokering kvv'!$B$2:$BX$550,MATCH(AC$2,'Slutlig allokering kvv'!$B$1:$BX$1,0),FALSE)/1,0))</f>
        <v>0</v>
      </c>
      <c r="AE245">
        <f>IF($D245="","",IFERROR(VLOOKUP($B245,Miljö!$B$1:$E$550,MATCH("Hjälpel kraftvärme (GWh)",Miljö!$B$1:$E$1,0),FALSE)/1,0)-IFERROR(VLOOKUP($B245,'Slutlig allokering kvv'!$B$2:$BX$550,MATCH(AE$2,'Slutlig allokering kvv'!$B$1:$BX$1,0),FALSE)/1,0))</f>
        <v>0.61376000000000008</v>
      </c>
      <c r="AI245">
        <f t="shared" si="12"/>
        <v>21.702246500000001</v>
      </c>
      <c r="AK245">
        <f>IFERROR(VLOOKUP($B245,'Slutlig allokering kvv'!$B$2:$AX$550,MATCH("Summa slutlig allokerad tillförd energi (utan hjälpel och rökgaskondensering):",'Slutlig allokering kvv'!$B$1:$AX$1,0),FALSE)/1,"")</f>
        <v>45.798753499999997</v>
      </c>
      <c r="AM245" s="289">
        <f>IFERROR(1-VLOOKUP($B245,'Slutlig allokering kvv'!$B$2:$AX$550,MATCH("Andel av bränsle i kvv som allokerats till värme, exklusive rökgaskondensering och hjälpel",'Slutlig allokering kvv'!$B$1:$AX$1,0),FALSE),"")</f>
        <v>0.32150999985185413</v>
      </c>
      <c r="AO245" s="289">
        <f t="shared" si="13"/>
        <v>0.32150999985185402</v>
      </c>
      <c r="AP245" s="290">
        <f t="shared" si="14"/>
        <v>1.1102230246251565E-16</v>
      </c>
      <c r="AQ245" s="290"/>
      <c r="AR245" s="239">
        <f t="shared" si="15"/>
        <v>0.4014607183413394</v>
      </c>
      <c r="AS245" s="290"/>
    </row>
    <row r="246" spans="1:45" x14ac:dyDescent="0.25">
      <c r="A246" s="2" t="str">
        <f>'Miljövärden för publ företag'!B248</f>
        <v>Tierps Fjärrvärme AB</v>
      </c>
      <c r="B246" s="2" t="str">
        <f>'Miljövärden för publ företag'!C248</f>
        <v>Tierp</v>
      </c>
      <c r="C246" t="str">
        <f>IFERROR(VLOOKUP($B246,Kraftvärmeprod!$B$1:$AH$479,MATCH(C$2,Kraftvärmeprod!$B$1:$AG$1,0),FALSE)/1,"")</f>
        <v/>
      </c>
      <c r="D246" t="str">
        <f>IFERROR(VLOOKUP($B246,Kraftvärmeprod!$B$1:$AH$479,MATCH(D$2,Kraftvärmeprod!$B$1:$AG$1,0),FALSE)/1,"")</f>
        <v/>
      </c>
      <c r="F246" t="str">
        <f>IF($D246="","",IFERROR(VLOOKUP($B246,Kraftvärmeprod!$B$1:$BX$550,MATCH(F$2,Kraftvärmeprod!$B$1:$VX$1,0),FALSE)/1,0)-IFERROR(VLOOKUP($B246,'Slutlig allokering kvv'!$B$2:$BX$550,MATCH(F$2,'Slutlig allokering kvv'!$B$1:$BX$1,0),FALSE)/1,0))</f>
        <v/>
      </c>
      <c r="G246" t="str">
        <f>IF($D246="","",IFERROR(VLOOKUP($B246,Kraftvärmeprod!$B$1:$BX$550,MATCH(G$2,Kraftvärmeprod!$B$1:$VX$1,0),FALSE)/1,0)-IFERROR(VLOOKUP($B246,'Slutlig allokering kvv'!$B$2:$BX$550,MATCH(G$2,'Slutlig allokering kvv'!$B$1:$BX$1,0),FALSE)/1,0))</f>
        <v/>
      </c>
      <c r="H246" t="str">
        <f>IF($D246="","",IFERROR(VLOOKUP($B246,Kraftvärmeprod!$B$1:$BX$550,MATCH(H$2,Kraftvärmeprod!$B$1:$VX$1,0),FALSE)/1,0)-IFERROR(VLOOKUP($B246,'Slutlig allokering kvv'!$B$2:$BX$550,MATCH(H$2,'Slutlig allokering kvv'!$B$1:$BX$1,0),FALSE)/1,0))</f>
        <v/>
      </c>
      <c r="I246" t="str">
        <f>IF($D246="","",IFERROR(VLOOKUP($B246,Kraftvärmeprod!$B$1:$BX$550,MATCH(I$2,Kraftvärmeprod!$B$1:$VX$1,0),FALSE)/1,0)-IFERROR(VLOOKUP($B246,'Slutlig allokering kvv'!$B$2:$BX$550,MATCH(I$2,'Slutlig allokering kvv'!$B$1:$BX$1,0),FALSE)/1,0))</f>
        <v/>
      </c>
      <c r="J246" t="str">
        <f>IF($D246="","",IFERROR(VLOOKUP($B246,Kraftvärmeprod!$B$1:$BX$550,MATCH(J$2,Kraftvärmeprod!$B$1:$VX$1,0),FALSE)/1,0)-IFERROR(VLOOKUP($B246,'Slutlig allokering kvv'!$B$2:$BX$550,MATCH(J$2,'Slutlig allokering kvv'!$B$1:$BX$1,0),FALSE)/1,0))</f>
        <v/>
      </c>
      <c r="K246" t="str">
        <f>IF($D246="","",IFERROR(VLOOKUP($B246,Kraftvärmeprod!$B$1:$BX$550,MATCH(K$2,Kraftvärmeprod!$B$1:$VX$1,0),FALSE)/1,0)-IFERROR(VLOOKUP($B246,'Slutlig allokering kvv'!$B$2:$BX$550,MATCH(K$2,'Slutlig allokering kvv'!$B$1:$BX$1,0),FALSE)/1,0))</f>
        <v/>
      </c>
      <c r="L246" t="str">
        <f>IF($D246="","",IFERROR(VLOOKUP($B246,Kraftvärmeprod!$B$1:$BX$550,MATCH(L$2,Kraftvärmeprod!$B$1:$VX$1,0),FALSE)/1,0)-IFERROR(VLOOKUP($B246,'Slutlig allokering kvv'!$B$2:$BX$550,MATCH(L$2,'Slutlig allokering kvv'!$B$1:$BX$1,0),FALSE)/1,0))</f>
        <v/>
      </c>
      <c r="M246" t="str">
        <f>IF($D246="","",IFERROR(VLOOKUP($B246,Kraftvärmeprod!$B$1:$BX$550,MATCH(M$2,Kraftvärmeprod!$B$1:$VX$1,0),FALSE)/1,0)-IFERROR(VLOOKUP($B246,'Slutlig allokering kvv'!$B$2:$BX$550,MATCH(M$2,'Slutlig allokering kvv'!$B$1:$BX$1,0),FALSE)/1,0))</f>
        <v/>
      </c>
      <c r="N246" t="str">
        <f>IF($D246="","",IFERROR(VLOOKUP($B246,Kraftvärmeprod!$B$1:$BX$550,MATCH(N$2,Kraftvärmeprod!$B$1:$VX$1,0),FALSE)/1,0)-IFERROR(VLOOKUP($B246,'Slutlig allokering kvv'!$B$2:$BX$550,MATCH(N$2,'Slutlig allokering kvv'!$B$1:$BX$1,0),FALSE)/1,0))</f>
        <v/>
      </c>
      <c r="O246" t="str">
        <f>IF($D246="","",IFERROR(VLOOKUP($B246,Kraftvärmeprod!$B$1:$BX$550,MATCH(O$2,Kraftvärmeprod!$B$1:$VX$1,0),FALSE)/1,0)-IFERROR(VLOOKUP($B246,'Slutlig allokering kvv'!$B$2:$BX$550,MATCH(O$2,'Slutlig allokering kvv'!$B$1:$BX$1,0),FALSE)/1,0))</f>
        <v/>
      </c>
      <c r="P246" t="str">
        <f>IF($D246="","",IFERROR(VLOOKUP($B246,Kraftvärmeprod!$B$1:$BX$550,MATCH(P$2,Kraftvärmeprod!$B$1:$VX$1,0),FALSE)/1,0)-IFERROR(VLOOKUP($B246,'Slutlig allokering kvv'!$B$2:$BX$550,MATCH(P$2,'Slutlig allokering kvv'!$B$1:$BX$1,0),FALSE)/1,0))</f>
        <v/>
      </c>
      <c r="Q246" t="str">
        <f>IF($D246="","",IFERROR(VLOOKUP($B246,Kraftvärmeprod!$B$1:$BX$550,MATCH(Q$2,Kraftvärmeprod!$B$1:$VX$1,0),FALSE)/1,0)-IFERROR(VLOOKUP($B246,'Slutlig allokering kvv'!$B$2:$BX$550,MATCH(Q$2,'Slutlig allokering kvv'!$B$1:$BX$1,0),FALSE)/1,0))</f>
        <v/>
      </c>
      <c r="R246" t="str">
        <f>IF($D246="","",IFERROR(VLOOKUP($B246,Kraftvärmeprod!$B$1:$BX$550,MATCH(R$2,Kraftvärmeprod!$B$1:$VX$1,0),FALSE)/1,0)-IFERROR(VLOOKUP($B246,'Slutlig allokering kvv'!$B$2:$BX$550,MATCH(R$2,'Slutlig allokering kvv'!$B$1:$BX$1,0),FALSE)/1,0))</f>
        <v/>
      </c>
      <c r="S246" t="str">
        <f>IF($D246="","",IFERROR(VLOOKUP($B246,Kraftvärmeprod!$B$1:$BX$550,MATCH(S$2,Kraftvärmeprod!$B$1:$VX$1,0),FALSE)/1,0)-IFERROR(VLOOKUP($B246,'Slutlig allokering kvv'!$B$2:$BX$550,MATCH(S$2,'Slutlig allokering kvv'!$B$1:$BX$1,0),FALSE)/1,0))</f>
        <v/>
      </c>
      <c r="T246" t="str">
        <f>IF($D246="","",IFERROR(VLOOKUP($B246,Kraftvärmeprod!$B$1:$BX$550,MATCH(T$2,Kraftvärmeprod!$B$1:$VX$1,0),FALSE)/1,0)-IFERROR(VLOOKUP($B246,'Slutlig allokering kvv'!$B$2:$BX$550,MATCH(T$2,'Slutlig allokering kvv'!$B$1:$BX$1,0),FALSE)/1,0))</f>
        <v/>
      </c>
      <c r="U246" t="str">
        <f>IF($D246="","",IFERROR(VLOOKUP($B246,Kraftvärmeprod!$B$1:$BX$550,MATCH(U$2,Kraftvärmeprod!$B$1:$VX$1,0),FALSE)/1,0)-IFERROR(VLOOKUP($B246,'Slutlig allokering kvv'!$B$2:$BX$550,MATCH(U$2,'Slutlig allokering kvv'!$B$1:$BX$1,0),FALSE)/1,0))</f>
        <v/>
      </c>
      <c r="V246" t="str">
        <f>IF($D246="","",IFERROR(VLOOKUP($B246,Kraftvärmeprod!$B$1:$BX$550,MATCH(V$2,Kraftvärmeprod!$B$1:$VX$1,0),FALSE)/1,0)-IFERROR(VLOOKUP($B246,'Slutlig allokering kvv'!$B$2:$BX$550,MATCH(V$2,'Slutlig allokering kvv'!$B$1:$BX$1,0),FALSE)/1,0))</f>
        <v/>
      </c>
      <c r="W246" t="str">
        <f>IF($D246="","",IFERROR(VLOOKUP($B246,Kraftvärmeprod!$B$1:$BX$550,MATCH(W$2,Kraftvärmeprod!$B$1:$VX$1,0),FALSE)/1,0)-IFERROR(VLOOKUP($B246,'Slutlig allokering kvv'!$B$2:$BX$550,MATCH(W$2,'Slutlig allokering kvv'!$B$1:$BX$1,0),FALSE)/1,0))</f>
        <v/>
      </c>
      <c r="X246" t="str">
        <f>IF($D246="","",IFERROR(VLOOKUP($B246,Kraftvärmeprod!$B$1:$BX$550,MATCH(X$2,Kraftvärmeprod!$B$1:$VX$1,0),FALSE)/1,0)-IFERROR(VLOOKUP($B246,'Slutlig allokering kvv'!$B$2:$BX$550,MATCH(X$2,'Slutlig allokering kvv'!$B$1:$BX$1,0),FALSE)/1,0))</f>
        <v/>
      </c>
      <c r="Y246" t="str">
        <f>IF($D246="","",IFERROR(VLOOKUP($B246,Kraftvärmeprod!$B$1:$BX$550,MATCH(Y$2,Kraftvärmeprod!$B$1:$VX$1,0),FALSE)/1,0)-IFERROR(VLOOKUP($B246,'Slutlig allokering kvv'!$B$2:$BX$550,MATCH(Y$2,'Slutlig allokering kvv'!$B$1:$BX$1,0),FALSE)/1,0))</f>
        <v/>
      </c>
      <c r="Z246" t="str">
        <f>IF($D246="","",IFERROR(VLOOKUP($B246,Kraftvärmeprod!$B$1:$BX$550,MATCH(Z$2,Kraftvärmeprod!$B$1:$VX$1,0),FALSE)/1,0)-IFERROR(VLOOKUP($B246,'Slutlig allokering kvv'!$B$2:$BX$550,MATCH(Z$2,'Slutlig allokering kvv'!$B$1:$BX$1,0),FALSE)/1,0))</f>
        <v/>
      </c>
      <c r="AA246" t="str">
        <f>IF($D246="","",IFERROR(VLOOKUP($B246,Kraftvärmeprod!$B$1:$BX$550,MATCH(AA$2,Kraftvärmeprod!$B$1:$VX$1,0),FALSE)/1,0)-IFERROR(VLOOKUP($B246,'Slutlig allokering kvv'!$B$2:$BX$550,MATCH(AA$2,'Slutlig allokering kvv'!$B$1:$BX$1,0),FALSE)/1,0))</f>
        <v/>
      </c>
      <c r="AB246" t="str">
        <f>IF($D246="","",IFERROR(VLOOKUP($B246,Kraftvärmeprod!$B$1:$BX$550,MATCH(AB$2,Kraftvärmeprod!$B$1:$VX$1,0),FALSE)/1,0)-IFERROR(VLOOKUP($B246,'Slutlig allokering kvv'!$B$2:$BX$550,MATCH(AB$2,'Slutlig allokering kvv'!$B$1:$BX$1,0),FALSE)/1,0))</f>
        <v/>
      </c>
      <c r="AC246" t="str">
        <f>IF($D246="","",IFERROR(VLOOKUP($B246,Kraftvärmeprod!$B$1:$BX$550,MATCH(AC$2,Kraftvärmeprod!$B$1:$VX$1,0),FALSE)/1,0)-IFERROR(VLOOKUP($B246,'Slutlig allokering kvv'!$B$2:$BX$550,MATCH(AC$2,'Slutlig allokering kvv'!$B$1:$BX$1,0),FALSE)/1,0))</f>
        <v/>
      </c>
      <c r="AE246" t="str">
        <f>IF($D246="","",IFERROR(VLOOKUP($B246,Miljö!$B$1:$E$550,MATCH("Hjälpel kraftvärme (GWh)",Miljö!$B$1:$E$1,0),FALSE)/1,0)-IFERROR(VLOOKUP($B246,'Slutlig allokering kvv'!$B$2:$BX$550,MATCH(AE$2,'Slutlig allokering kvv'!$B$1:$BX$1,0),FALSE)/1,0))</f>
        <v/>
      </c>
      <c r="AI246">
        <f t="shared" si="12"/>
        <v>0</v>
      </c>
      <c r="AK246">
        <f>IFERROR(VLOOKUP($B246,'Slutlig allokering kvv'!$B$2:$AX$550,MATCH("Summa slutlig allokerad tillförd energi (utan hjälpel och rökgaskondensering):",'Slutlig allokering kvv'!$B$1:$AX$1,0),FALSE)/1,"")</f>
        <v>0</v>
      </c>
      <c r="AM246" s="289" t="str">
        <f>IFERROR(1-VLOOKUP($B246,'Slutlig allokering kvv'!$B$2:$AX$550,MATCH("Andel av bränsle i kvv som allokerats till värme, exklusive rökgaskondensering och hjälpel",'Slutlig allokering kvv'!$B$1:$AX$1,0),FALSE),"")</f>
        <v/>
      </c>
      <c r="AO246" s="289" t="str">
        <f t="shared" si="13"/>
        <v/>
      </c>
      <c r="AP246" s="290" t="str">
        <f t="shared" si="14"/>
        <v/>
      </c>
      <c r="AQ246" s="290"/>
      <c r="AR246" s="239" t="str">
        <f t="shared" si="15"/>
        <v/>
      </c>
      <c r="AS246" s="290"/>
    </row>
    <row r="247" spans="1:45" x14ac:dyDescent="0.25">
      <c r="A247" s="2" t="str">
        <f>'Miljövärden för publ företag'!B249</f>
        <v>Torsby kommun</v>
      </c>
      <c r="B247" s="2" t="str">
        <f>'Miljövärden för publ företag'!C249</f>
        <v>Torsby kommun</v>
      </c>
      <c r="C247" t="str">
        <f>IFERROR(VLOOKUP($B247,Kraftvärmeprod!$B$1:$AH$479,MATCH(C$2,Kraftvärmeprod!$B$1:$AG$1,0),FALSE)/1,"")</f>
        <v/>
      </c>
      <c r="D247" t="str">
        <f>IFERROR(VLOOKUP($B247,Kraftvärmeprod!$B$1:$AH$479,MATCH(D$2,Kraftvärmeprod!$B$1:$AG$1,0),FALSE)/1,"")</f>
        <v/>
      </c>
      <c r="F247" t="str">
        <f>IF($D247="","",IFERROR(VLOOKUP($B247,Kraftvärmeprod!$B$1:$BX$550,MATCH(F$2,Kraftvärmeprod!$B$1:$VX$1,0),FALSE)/1,0)-IFERROR(VLOOKUP($B247,'Slutlig allokering kvv'!$B$2:$BX$550,MATCH(F$2,'Slutlig allokering kvv'!$B$1:$BX$1,0),FALSE)/1,0))</f>
        <v/>
      </c>
      <c r="G247" t="str">
        <f>IF($D247="","",IFERROR(VLOOKUP($B247,Kraftvärmeprod!$B$1:$BX$550,MATCH(G$2,Kraftvärmeprod!$B$1:$VX$1,0),FALSE)/1,0)-IFERROR(VLOOKUP($B247,'Slutlig allokering kvv'!$B$2:$BX$550,MATCH(G$2,'Slutlig allokering kvv'!$B$1:$BX$1,0),FALSE)/1,0))</f>
        <v/>
      </c>
      <c r="H247" t="str">
        <f>IF($D247="","",IFERROR(VLOOKUP($B247,Kraftvärmeprod!$B$1:$BX$550,MATCH(H$2,Kraftvärmeprod!$B$1:$VX$1,0),FALSE)/1,0)-IFERROR(VLOOKUP($B247,'Slutlig allokering kvv'!$B$2:$BX$550,MATCH(H$2,'Slutlig allokering kvv'!$B$1:$BX$1,0),FALSE)/1,0))</f>
        <v/>
      </c>
      <c r="I247" t="str">
        <f>IF($D247="","",IFERROR(VLOOKUP($B247,Kraftvärmeprod!$B$1:$BX$550,MATCH(I$2,Kraftvärmeprod!$B$1:$VX$1,0),FALSE)/1,0)-IFERROR(VLOOKUP($B247,'Slutlig allokering kvv'!$B$2:$BX$550,MATCH(I$2,'Slutlig allokering kvv'!$B$1:$BX$1,0),FALSE)/1,0))</f>
        <v/>
      </c>
      <c r="J247" t="str">
        <f>IF($D247="","",IFERROR(VLOOKUP($B247,Kraftvärmeprod!$B$1:$BX$550,MATCH(J$2,Kraftvärmeprod!$B$1:$VX$1,0),FALSE)/1,0)-IFERROR(VLOOKUP($B247,'Slutlig allokering kvv'!$B$2:$BX$550,MATCH(J$2,'Slutlig allokering kvv'!$B$1:$BX$1,0),FALSE)/1,0))</f>
        <v/>
      </c>
      <c r="K247" t="str">
        <f>IF($D247="","",IFERROR(VLOOKUP($B247,Kraftvärmeprod!$B$1:$BX$550,MATCH(K$2,Kraftvärmeprod!$B$1:$VX$1,0),FALSE)/1,0)-IFERROR(VLOOKUP($B247,'Slutlig allokering kvv'!$B$2:$BX$550,MATCH(K$2,'Slutlig allokering kvv'!$B$1:$BX$1,0),FALSE)/1,0))</f>
        <v/>
      </c>
      <c r="L247" t="str">
        <f>IF($D247="","",IFERROR(VLOOKUP($B247,Kraftvärmeprod!$B$1:$BX$550,MATCH(L$2,Kraftvärmeprod!$B$1:$VX$1,0),FALSE)/1,0)-IFERROR(VLOOKUP($B247,'Slutlig allokering kvv'!$B$2:$BX$550,MATCH(L$2,'Slutlig allokering kvv'!$B$1:$BX$1,0),FALSE)/1,0))</f>
        <v/>
      </c>
      <c r="M247" t="str">
        <f>IF($D247="","",IFERROR(VLOOKUP($B247,Kraftvärmeprod!$B$1:$BX$550,MATCH(M$2,Kraftvärmeprod!$B$1:$VX$1,0),FALSE)/1,0)-IFERROR(VLOOKUP($B247,'Slutlig allokering kvv'!$B$2:$BX$550,MATCH(M$2,'Slutlig allokering kvv'!$B$1:$BX$1,0),FALSE)/1,0))</f>
        <v/>
      </c>
      <c r="N247" t="str">
        <f>IF($D247="","",IFERROR(VLOOKUP($B247,Kraftvärmeprod!$B$1:$BX$550,MATCH(N$2,Kraftvärmeprod!$B$1:$VX$1,0),FALSE)/1,0)-IFERROR(VLOOKUP($B247,'Slutlig allokering kvv'!$B$2:$BX$550,MATCH(N$2,'Slutlig allokering kvv'!$B$1:$BX$1,0),FALSE)/1,0))</f>
        <v/>
      </c>
      <c r="O247" t="str">
        <f>IF($D247="","",IFERROR(VLOOKUP($B247,Kraftvärmeprod!$B$1:$BX$550,MATCH(O$2,Kraftvärmeprod!$B$1:$VX$1,0),FALSE)/1,0)-IFERROR(VLOOKUP($B247,'Slutlig allokering kvv'!$B$2:$BX$550,MATCH(O$2,'Slutlig allokering kvv'!$B$1:$BX$1,0),FALSE)/1,0))</f>
        <v/>
      </c>
      <c r="P247" t="str">
        <f>IF($D247="","",IFERROR(VLOOKUP($B247,Kraftvärmeprod!$B$1:$BX$550,MATCH(P$2,Kraftvärmeprod!$B$1:$VX$1,0),FALSE)/1,0)-IFERROR(VLOOKUP($B247,'Slutlig allokering kvv'!$B$2:$BX$550,MATCH(P$2,'Slutlig allokering kvv'!$B$1:$BX$1,0),FALSE)/1,0))</f>
        <v/>
      </c>
      <c r="Q247" t="str">
        <f>IF($D247="","",IFERROR(VLOOKUP($B247,Kraftvärmeprod!$B$1:$BX$550,MATCH(Q$2,Kraftvärmeprod!$B$1:$VX$1,0),FALSE)/1,0)-IFERROR(VLOOKUP($B247,'Slutlig allokering kvv'!$B$2:$BX$550,MATCH(Q$2,'Slutlig allokering kvv'!$B$1:$BX$1,0),FALSE)/1,0))</f>
        <v/>
      </c>
      <c r="R247" t="str">
        <f>IF($D247="","",IFERROR(VLOOKUP($B247,Kraftvärmeprod!$B$1:$BX$550,MATCH(R$2,Kraftvärmeprod!$B$1:$VX$1,0),FALSE)/1,0)-IFERROR(VLOOKUP($B247,'Slutlig allokering kvv'!$B$2:$BX$550,MATCH(R$2,'Slutlig allokering kvv'!$B$1:$BX$1,0),FALSE)/1,0))</f>
        <v/>
      </c>
      <c r="S247" t="str">
        <f>IF($D247="","",IFERROR(VLOOKUP($B247,Kraftvärmeprod!$B$1:$BX$550,MATCH(S$2,Kraftvärmeprod!$B$1:$VX$1,0),FALSE)/1,0)-IFERROR(VLOOKUP($B247,'Slutlig allokering kvv'!$B$2:$BX$550,MATCH(S$2,'Slutlig allokering kvv'!$B$1:$BX$1,0),FALSE)/1,0))</f>
        <v/>
      </c>
      <c r="T247" t="str">
        <f>IF($D247="","",IFERROR(VLOOKUP($B247,Kraftvärmeprod!$B$1:$BX$550,MATCH(T$2,Kraftvärmeprod!$B$1:$VX$1,0),FALSE)/1,0)-IFERROR(VLOOKUP($B247,'Slutlig allokering kvv'!$B$2:$BX$550,MATCH(T$2,'Slutlig allokering kvv'!$B$1:$BX$1,0),FALSE)/1,0))</f>
        <v/>
      </c>
      <c r="U247" t="str">
        <f>IF($D247="","",IFERROR(VLOOKUP($B247,Kraftvärmeprod!$B$1:$BX$550,MATCH(U$2,Kraftvärmeprod!$B$1:$VX$1,0),FALSE)/1,0)-IFERROR(VLOOKUP($B247,'Slutlig allokering kvv'!$B$2:$BX$550,MATCH(U$2,'Slutlig allokering kvv'!$B$1:$BX$1,0),FALSE)/1,0))</f>
        <v/>
      </c>
      <c r="V247" t="str">
        <f>IF($D247="","",IFERROR(VLOOKUP($B247,Kraftvärmeprod!$B$1:$BX$550,MATCH(V$2,Kraftvärmeprod!$B$1:$VX$1,0),FALSE)/1,0)-IFERROR(VLOOKUP($B247,'Slutlig allokering kvv'!$B$2:$BX$550,MATCH(V$2,'Slutlig allokering kvv'!$B$1:$BX$1,0),FALSE)/1,0))</f>
        <v/>
      </c>
      <c r="W247" t="str">
        <f>IF($D247="","",IFERROR(VLOOKUP($B247,Kraftvärmeprod!$B$1:$BX$550,MATCH(W$2,Kraftvärmeprod!$B$1:$VX$1,0),FALSE)/1,0)-IFERROR(VLOOKUP($B247,'Slutlig allokering kvv'!$B$2:$BX$550,MATCH(W$2,'Slutlig allokering kvv'!$B$1:$BX$1,0),FALSE)/1,0))</f>
        <v/>
      </c>
      <c r="X247" t="str">
        <f>IF($D247="","",IFERROR(VLOOKUP($B247,Kraftvärmeprod!$B$1:$BX$550,MATCH(X$2,Kraftvärmeprod!$B$1:$VX$1,0),FALSE)/1,0)-IFERROR(VLOOKUP($B247,'Slutlig allokering kvv'!$B$2:$BX$550,MATCH(X$2,'Slutlig allokering kvv'!$B$1:$BX$1,0),FALSE)/1,0))</f>
        <v/>
      </c>
      <c r="Y247" t="str">
        <f>IF($D247="","",IFERROR(VLOOKUP($B247,Kraftvärmeprod!$B$1:$BX$550,MATCH(Y$2,Kraftvärmeprod!$B$1:$VX$1,0),FALSE)/1,0)-IFERROR(VLOOKUP($B247,'Slutlig allokering kvv'!$B$2:$BX$550,MATCH(Y$2,'Slutlig allokering kvv'!$B$1:$BX$1,0),FALSE)/1,0))</f>
        <v/>
      </c>
      <c r="Z247" t="str">
        <f>IF($D247="","",IFERROR(VLOOKUP($B247,Kraftvärmeprod!$B$1:$BX$550,MATCH(Z$2,Kraftvärmeprod!$B$1:$VX$1,0),FALSE)/1,0)-IFERROR(VLOOKUP($B247,'Slutlig allokering kvv'!$B$2:$BX$550,MATCH(Z$2,'Slutlig allokering kvv'!$B$1:$BX$1,0),FALSE)/1,0))</f>
        <v/>
      </c>
      <c r="AA247" t="str">
        <f>IF($D247="","",IFERROR(VLOOKUP($B247,Kraftvärmeprod!$B$1:$BX$550,MATCH(AA$2,Kraftvärmeprod!$B$1:$VX$1,0),FALSE)/1,0)-IFERROR(VLOOKUP($B247,'Slutlig allokering kvv'!$B$2:$BX$550,MATCH(AA$2,'Slutlig allokering kvv'!$B$1:$BX$1,0),FALSE)/1,0))</f>
        <v/>
      </c>
      <c r="AB247" t="str">
        <f>IF($D247="","",IFERROR(VLOOKUP($B247,Kraftvärmeprod!$B$1:$BX$550,MATCH(AB$2,Kraftvärmeprod!$B$1:$VX$1,0),FALSE)/1,0)-IFERROR(VLOOKUP($B247,'Slutlig allokering kvv'!$B$2:$BX$550,MATCH(AB$2,'Slutlig allokering kvv'!$B$1:$BX$1,0),FALSE)/1,0))</f>
        <v/>
      </c>
      <c r="AC247" t="str">
        <f>IF($D247="","",IFERROR(VLOOKUP($B247,Kraftvärmeprod!$B$1:$BX$550,MATCH(AC$2,Kraftvärmeprod!$B$1:$VX$1,0),FALSE)/1,0)-IFERROR(VLOOKUP($B247,'Slutlig allokering kvv'!$B$2:$BX$550,MATCH(AC$2,'Slutlig allokering kvv'!$B$1:$BX$1,0),FALSE)/1,0))</f>
        <v/>
      </c>
      <c r="AE247" t="str">
        <f>IF($D247="","",IFERROR(VLOOKUP($B247,Miljö!$B$1:$E$550,MATCH("Hjälpel kraftvärme (GWh)",Miljö!$B$1:$E$1,0),FALSE)/1,0)-IFERROR(VLOOKUP($B247,'Slutlig allokering kvv'!$B$2:$BX$550,MATCH(AE$2,'Slutlig allokering kvv'!$B$1:$BX$1,0),FALSE)/1,0))</f>
        <v/>
      </c>
      <c r="AI247">
        <f t="shared" si="12"/>
        <v>0</v>
      </c>
      <c r="AK247">
        <f>IFERROR(VLOOKUP($B247,'Slutlig allokering kvv'!$B$2:$AX$550,MATCH("Summa slutlig allokerad tillförd energi (utan hjälpel och rökgaskondensering):",'Slutlig allokering kvv'!$B$1:$AX$1,0),FALSE)/1,"")</f>
        <v>0</v>
      </c>
      <c r="AM247" s="289" t="str">
        <f>IFERROR(1-VLOOKUP($B247,'Slutlig allokering kvv'!$B$2:$AX$550,MATCH("Andel av bränsle i kvv som allokerats till värme, exklusive rökgaskondensering och hjälpel",'Slutlig allokering kvv'!$B$1:$AX$1,0),FALSE),"")</f>
        <v/>
      </c>
      <c r="AO247" s="289" t="str">
        <f t="shared" si="13"/>
        <v/>
      </c>
      <c r="AP247" s="290" t="str">
        <f t="shared" si="14"/>
        <v/>
      </c>
      <c r="AQ247" s="290"/>
      <c r="AR247" s="239" t="str">
        <f t="shared" si="15"/>
        <v/>
      </c>
      <c r="AS247" s="290"/>
    </row>
    <row r="248" spans="1:45" x14ac:dyDescent="0.25">
      <c r="A248" s="2" t="str">
        <f>'Miljövärden för publ företag'!B250</f>
        <v>Tranås Energi AB</v>
      </c>
      <c r="B248" s="2" t="str">
        <f>'Miljövärden för publ företag'!C250</f>
        <v>Tranås</v>
      </c>
      <c r="C248">
        <f>IFERROR(VLOOKUP($B248,Kraftvärmeprod!$B$1:$AH$479,MATCH(C$2,Kraftvärmeprod!$B$1:$AG$1,0),FALSE)/1,"")</f>
        <v>132.4</v>
      </c>
      <c r="D248">
        <f>IFERROR(VLOOKUP($B248,Kraftvärmeprod!$B$1:$AH$479,MATCH(D$2,Kraftvärmeprod!$B$1:$AG$1,0),FALSE)/1,"")</f>
        <v>27.2</v>
      </c>
      <c r="F248">
        <f>IF($D248="","",IFERROR(VLOOKUP($B248,Kraftvärmeprod!$B$1:$BX$550,MATCH(F$2,Kraftvärmeprod!$B$1:$VX$1,0),FALSE)/1,0)-IFERROR(VLOOKUP($B248,'Slutlig allokering kvv'!$B$2:$BX$550,MATCH(F$2,'Slutlig allokering kvv'!$B$1:$BX$1,0),FALSE)/1,0))</f>
        <v>0</v>
      </c>
      <c r="G248">
        <f>IF($D248="","",IFERROR(VLOOKUP($B248,Kraftvärmeprod!$B$1:$BX$550,MATCH(G$2,Kraftvärmeprod!$B$1:$VX$1,0),FALSE)/1,0)-IFERROR(VLOOKUP($B248,'Slutlig allokering kvv'!$B$2:$BX$550,MATCH(G$2,'Slutlig allokering kvv'!$B$1:$BX$1,0),FALSE)/1,0))</f>
        <v>0</v>
      </c>
      <c r="H248">
        <f>IF($D248="","",IFERROR(VLOOKUP($B248,Kraftvärmeprod!$B$1:$BX$550,MATCH(H$2,Kraftvärmeprod!$B$1:$VX$1,0),FALSE)/1,0)-IFERROR(VLOOKUP($B248,'Slutlig allokering kvv'!$B$2:$BX$550,MATCH(H$2,'Slutlig allokering kvv'!$B$1:$BX$1,0),FALSE)/1,0))</f>
        <v>0</v>
      </c>
      <c r="I248">
        <f>IF($D248="","",IFERROR(VLOOKUP($B248,Kraftvärmeprod!$B$1:$BX$550,MATCH(I$2,Kraftvärmeprod!$B$1:$VX$1,0),FALSE)/1,0)-IFERROR(VLOOKUP($B248,'Slutlig allokering kvv'!$B$2:$BX$550,MATCH(I$2,'Slutlig allokering kvv'!$B$1:$BX$1,0),FALSE)/1,0))</f>
        <v>0</v>
      </c>
      <c r="J248">
        <f>IF($D248="","",IFERROR(VLOOKUP($B248,Kraftvärmeprod!$B$1:$BX$550,MATCH(J$2,Kraftvärmeprod!$B$1:$VX$1,0),FALSE)/1,0)-IFERROR(VLOOKUP($B248,'Slutlig allokering kvv'!$B$2:$BX$550,MATCH(J$2,'Slutlig allokering kvv'!$B$1:$BX$1,0),FALSE)/1,0))</f>
        <v>0</v>
      </c>
      <c r="K248">
        <f>IF($D248="","",IFERROR(VLOOKUP($B248,Kraftvärmeprod!$B$1:$BX$550,MATCH(K$2,Kraftvärmeprod!$B$1:$VX$1,0),FALSE)/1,0)-IFERROR(VLOOKUP($B248,'Slutlig allokering kvv'!$B$2:$BX$550,MATCH(K$2,'Slutlig allokering kvv'!$B$1:$BX$1,0),FALSE)/1,0))</f>
        <v>0</v>
      </c>
      <c r="L248">
        <f>IF($D248="","",IFERROR(VLOOKUP($B248,Kraftvärmeprod!$B$1:$BX$550,MATCH(L$2,Kraftvärmeprod!$B$1:$VX$1,0),FALSE)/1,0)-IFERROR(VLOOKUP($B248,'Slutlig allokering kvv'!$B$2:$BX$550,MATCH(L$2,'Slutlig allokering kvv'!$B$1:$BX$1,0),FALSE)/1,0))</f>
        <v>35.040599999999998</v>
      </c>
      <c r="M248">
        <f>IF($D248="","",IFERROR(VLOOKUP($B248,Kraftvärmeprod!$B$1:$BX$550,MATCH(M$2,Kraftvärmeprod!$B$1:$VX$1,0),FALSE)/1,0)-IFERROR(VLOOKUP($B248,'Slutlig allokering kvv'!$B$2:$BX$550,MATCH(M$2,'Slutlig allokering kvv'!$B$1:$BX$1,0),FALSE)/1,0))</f>
        <v>18.651800000000001</v>
      </c>
      <c r="N248">
        <f>IF($D248="","",IFERROR(VLOOKUP($B248,Kraftvärmeprod!$B$1:$BX$550,MATCH(N$2,Kraftvärmeprod!$B$1:$VX$1,0),FALSE)/1,0)-IFERROR(VLOOKUP($B248,'Slutlig allokering kvv'!$B$2:$BX$550,MATCH(N$2,'Slutlig allokering kvv'!$B$1:$BX$1,0),FALSE)/1,0))</f>
        <v>0</v>
      </c>
      <c r="O248">
        <f>IF($D248="","",IFERROR(VLOOKUP($B248,Kraftvärmeprod!$B$1:$BX$550,MATCH(O$2,Kraftvärmeprod!$B$1:$VX$1,0),FALSE)/1,0)-IFERROR(VLOOKUP($B248,'Slutlig allokering kvv'!$B$2:$BX$550,MATCH(O$2,'Slutlig allokering kvv'!$B$1:$BX$1,0),FALSE)/1,0))</f>
        <v>2.69543</v>
      </c>
      <c r="P248">
        <f>IF($D248="","",IFERROR(VLOOKUP($B248,Kraftvärmeprod!$B$1:$BX$550,MATCH(P$2,Kraftvärmeprod!$B$1:$VX$1,0),FALSE)/1,0)-IFERROR(VLOOKUP($B248,'Slutlig allokering kvv'!$B$2:$BX$550,MATCH(P$2,'Slutlig allokering kvv'!$B$1:$BX$1,0),FALSE)/1,0))</f>
        <v>0</v>
      </c>
      <c r="Q248">
        <f>IF($D248="","",IFERROR(VLOOKUP($B248,Kraftvärmeprod!$B$1:$BX$550,MATCH(Q$2,Kraftvärmeprod!$B$1:$VX$1,0),FALSE)/1,0)-IFERROR(VLOOKUP($B248,'Slutlig allokering kvv'!$B$2:$BX$550,MATCH(Q$2,'Slutlig allokering kvv'!$B$1:$BX$1,0),FALSE)/1,0))</f>
        <v>0</v>
      </c>
      <c r="R248">
        <f>IF($D248="","",IFERROR(VLOOKUP($B248,Kraftvärmeprod!$B$1:$BX$550,MATCH(R$2,Kraftvärmeprod!$B$1:$VX$1,0),FALSE)/1,0)-IFERROR(VLOOKUP($B248,'Slutlig allokering kvv'!$B$2:$BX$550,MATCH(R$2,'Slutlig allokering kvv'!$B$1:$BX$1,0),FALSE)/1,0))</f>
        <v>0</v>
      </c>
      <c r="S248">
        <f>IF($D248="","",IFERROR(VLOOKUP($B248,Kraftvärmeprod!$B$1:$BX$550,MATCH(S$2,Kraftvärmeprod!$B$1:$VX$1,0),FALSE)/1,0)-IFERROR(VLOOKUP($B248,'Slutlig allokering kvv'!$B$2:$BX$550,MATCH(S$2,'Slutlig allokering kvv'!$B$1:$BX$1,0),FALSE)/1,0))</f>
        <v>0</v>
      </c>
      <c r="T248">
        <f>IF($D248="","",IFERROR(VLOOKUP($B248,Kraftvärmeprod!$B$1:$BX$550,MATCH(T$2,Kraftvärmeprod!$B$1:$VX$1,0),FALSE)/1,0)-IFERROR(VLOOKUP($B248,'Slutlig allokering kvv'!$B$2:$BX$550,MATCH(T$2,'Slutlig allokering kvv'!$B$1:$BX$1,0),FALSE)/1,0))</f>
        <v>0</v>
      </c>
      <c r="U248">
        <f>IF($D248="","",IFERROR(VLOOKUP($B248,Kraftvärmeprod!$B$1:$BX$550,MATCH(U$2,Kraftvärmeprod!$B$1:$VX$1,0),FALSE)/1,0)-IFERROR(VLOOKUP($B248,'Slutlig allokering kvv'!$B$2:$BX$550,MATCH(U$2,'Slutlig allokering kvv'!$B$1:$BX$1,0),FALSE)/1,0))</f>
        <v>0</v>
      </c>
      <c r="V248">
        <f>IF($D248="","",IFERROR(VLOOKUP($B248,Kraftvärmeprod!$B$1:$BX$550,MATCH(V$2,Kraftvärmeprod!$B$1:$VX$1,0),FALSE)/1,0)-IFERROR(VLOOKUP($B248,'Slutlig allokering kvv'!$B$2:$BX$550,MATCH(V$2,'Slutlig allokering kvv'!$B$1:$BX$1,0),FALSE)/1,0))</f>
        <v>0</v>
      </c>
      <c r="W248">
        <f>IF($D248="","",IFERROR(VLOOKUP($B248,Kraftvärmeprod!$B$1:$BX$550,MATCH(W$2,Kraftvärmeprod!$B$1:$VX$1,0),FALSE)/1,0)-IFERROR(VLOOKUP($B248,'Slutlig allokering kvv'!$B$2:$BX$550,MATCH(W$2,'Slutlig allokering kvv'!$B$1:$BX$1,0),FALSE)/1,0))</f>
        <v>0</v>
      </c>
      <c r="X248">
        <f>IF($D248="","",IFERROR(VLOOKUP($B248,Kraftvärmeprod!$B$1:$BX$550,MATCH(X$2,Kraftvärmeprod!$B$1:$VX$1,0),FALSE)/1,0)-IFERROR(VLOOKUP($B248,'Slutlig allokering kvv'!$B$2:$BX$550,MATCH(X$2,'Slutlig allokering kvv'!$B$1:$BX$1,0),FALSE)/1,0))</f>
        <v>0</v>
      </c>
      <c r="Y248">
        <f>IF($D248="","",IFERROR(VLOOKUP($B248,Kraftvärmeprod!$B$1:$BX$550,MATCH(Y$2,Kraftvärmeprod!$B$1:$VX$1,0),FALSE)/1,0)-IFERROR(VLOOKUP($B248,'Slutlig allokering kvv'!$B$2:$BX$550,MATCH(Y$2,'Slutlig allokering kvv'!$B$1:$BX$1,0),FALSE)/1,0))</f>
        <v>0</v>
      </c>
      <c r="Z248">
        <f>IF($D248="","",IFERROR(VLOOKUP($B248,Kraftvärmeprod!$B$1:$BX$550,MATCH(Z$2,Kraftvärmeprod!$B$1:$VX$1,0),FALSE)/1,0)-IFERROR(VLOOKUP($B248,'Slutlig allokering kvv'!$B$2:$BX$550,MATCH(Z$2,'Slutlig allokering kvv'!$B$1:$BX$1,0),FALSE)/1,0))</f>
        <v>0</v>
      </c>
      <c r="AA248">
        <f>IF($D248="","",IFERROR(VLOOKUP($B248,Kraftvärmeprod!$B$1:$BX$550,MATCH(AA$2,Kraftvärmeprod!$B$1:$VX$1,0),FALSE)/1,0)-IFERROR(VLOOKUP($B248,'Slutlig allokering kvv'!$B$2:$BX$550,MATCH(AA$2,'Slutlig allokering kvv'!$B$1:$BX$1,0),FALSE)/1,0))</f>
        <v>0</v>
      </c>
      <c r="AB248">
        <f>IF($D248="","",IFERROR(VLOOKUP($B248,Kraftvärmeprod!$B$1:$BX$550,MATCH(AB$2,Kraftvärmeprod!$B$1:$VX$1,0),FALSE)/1,0)-IFERROR(VLOOKUP($B248,'Slutlig allokering kvv'!$B$2:$BX$550,MATCH(AB$2,'Slutlig allokering kvv'!$B$1:$BX$1,0),FALSE)/1,0))</f>
        <v>0</v>
      </c>
      <c r="AC248">
        <f>IF($D248="","",IFERROR(VLOOKUP($B248,Kraftvärmeprod!$B$1:$BX$550,MATCH(AC$2,Kraftvärmeprod!$B$1:$VX$1,0),FALSE)/1,0)-IFERROR(VLOOKUP($B248,'Slutlig allokering kvv'!$B$2:$BX$550,MATCH(AC$2,'Slutlig allokering kvv'!$B$1:$BX$1,0),FALSE)/1,0))</f>
        <v>0</v>
      </c>
      <c r="AE248">
        <f>IF($D248="","",IFERROR(VLOOKUP($B248,Miljö!$B$1:$E$550,MATCH("Hjälpel kraftvärme (GWh)",Miljö!$B$1:$E$1,0),FALSE)/1,0)-IFERROR(VLOOKUP($B248,'Slutlig allokering kvv'!$B$2:$BX$550,MATCH(AE$2,'Slutlig allokering kvv'!$B$1:$BX$1,0),FALSE)/1,0))</f>
        <v>0</v>
      </c>
      <c r="AI248">
        <f t="shared" si="12"/>
        <v>56.387830000000001</v>
      </c>
      <c r="AK248">
        <f>IFERROR(VLOOKUP($B248,'Slutlig allokering kvv'!$B$2:$AX$550,MATCH("Summa slutlig allokerad tillförd energi (utan hjälpel och rökgaskondensering):",'Slutlig allokering kvv'!$B$1:$AX$1,0),FALSE)/1,"")</f>
        <v>105.32217</v>
      </c>
      <c r="AM248" s="289">
        <f>IFERROR(1-VLOOKUP($B248,'Slutlig allokering kvv'!$B$2:$AX$550,MATCH("Andel av bränsle i kvv som allokerats till värme, exklusive rökgaskondensering och hjälpel",'Slutlig allokering kvv'!$B$1:$AX$1,0),FALSE),"")</f>
        <v>0.34869723579246792</v>
      </c>
      <c r="AO248" s="289">
        <f t="shared" si="13"/>
        <v>0.34869723579246797</v>
      </c>
      <c r="AP248" s="290">
        <f t="shared" si="14"/>
        <v>-5.5511151231257827E-17</v>
      </c>
      <c r="AQ248" s="290"/>
      <c r="AR248" s="239">
        <f t="shared" si="15"/>
        <v>0.48237359018781178</v>
      </c>
      <c r="AS248" s="290"/>
    </row>
    <row r="249" spans="1:45" x14ac:dyDescent="0.25">
      <c r="A249" s="2" t="str">
        <f>'Miljövärden för publ företag'!B251</f>
        <v>Trelleborgs Fjärrvärme AB</v>
      </c>
      <c r="B249" s="2" t="str">
        <f>'Miljövärden för publ företag'!C251</f>
        <v>Trelleborg</v>
      </c>
      <c r="C249" t="str">
        <f>IFERROR(VLOOKUP($B249,Kraftvärmeprod!$B$1:$AH$479,MATCH(C$2,Kraftvärmeprod!$B$1:$AG$1,0),FALSE)/1,"")</f>
        <v/>
      </c>
      <c r="D249" t="str">
        <f>IFERROR(VLOOKUP($B249,Kraftvärmeprod!$B$1:$AH$479,MATCH(D$2,Kraftvärmeprod!$B$1:$AG$1,0),FALSE)/1,"")</f>
        <v/>
      </c>
      <c r="F249" t="str">
        <f>IF($D249="","",IFERROR(VLOOKUP($B249,Kraftvärmeprod!$B$1:$BX$550,MATCH(F$2,Kraftvärmeprod!$B$1:$VX$1,0),FALSE)/1,0)-IFERROR(VLOOKUP($B249,'Slutlig allokering kvv'!$B$2:$BX$550,MATCH(F$2,'Slutlig allokering kvv'!$B$1:$BX$1,0),FALSE)/1,0))</f>
        <v/>
      </c>
      <c r="G249" t="str">
        <f>IF($D249="","",IFERROR(VLOOKUP($B249,Kraftvärmeprod!$B$1:$BX$550,MATCH(G$2,Kraftvärmeprod!$B$1:$VX$1,0),FALSE)/1,0)-IFERROR(VLOOKUP($B249,'Slutlig allokering kvv'!$B$2:$BX$550,MATCH(G$2,'Slutlig allokering kvv'!$B$1:$BX$1,0),FALSE)/1,0))</f>
        <v/>
      </c>
      <c r="H249" t="str">
        <f>IF($D249="","",IFERROR(VLOOKUP($B249,Kraftvärmeprod!$B$1:$BX$550,MATCH(H$2,Kraftvärmeprod!$B$1:$VX$1,0),FALSE)/1,0)-IFERROR(VLOOKUP($B249,'Slutlig allokering kvv'!$B$2:$BX$550,MATCH(H$2,'Slutlig allokering kvv'!$B$1:$BX$1,0),FALSE)/1,0))</f>
        <v/>
      </c>
      <c r="I249" t="str">
        <f>IF($D249="","",IFERROR(VLOOKUP($B249,Kraftvärmeprod!$B$1:$BX$550,MATCH(I$2,Kraftvärmeprod!$B$1:$VX$1,0),FALSE)/1,0)-IFERROR(VLOOKUP($B249,'Slutlig allokering kvv'!$B$2:$BX$550,MATCH(I$2,'Slutlig allokering kvv'!$B$1:$BX$1,0),FALSE)/1,0))</f>
        <v/>
      </c>
      <c r="J249" t="str">
        <f>IF($D249="","",IFERROR(VLOOKUP($B249,Kraftvärmeprod!$B$1:$BX$550,MATCH(J$2,Kraftvärmeprod!$B$1:$VX$1,0),FALSE)/1,0)-IFERROR(VLOOKUP($B249,'Slutlig allokering kvv'!$B$2:$BX$550,MATCH(J$2,'Slutlig allokering kvv'!$B$1:$BX$1,0),FALSE)/1,0))</f>
        <v/>
      </c>
      <c r="K249" t="str">
        <f>IF($D249="","",IFERROR(VLOOKUP($B249,Kraftvärmeprod!$B$1:$BX$550,MATCH(K$2,Kraftvärmeprod!$B$1:$VX$1,0),FALSE)/1,0)-IFERROR(VLOOKUP($B249,'Slutlig allokering kvv'!$B$2:$BX$550,MATCH(K$2,'Slutlig allokering kvv'!$B$1:$BX$1,0),FALSE)/1,0))</f>
        <v/>
      </c>
      <c r="L249" t="str">
        <f>IF($D249="","",IFERROR(VLOOKUP($B249,Kraftvärmeprod!$B$1:$BX$550,MATCH(L$2,Kraftvärmeprod!$B$1:$VX$1,0),FALSE)/1,0)-IFERROR(VLOOKUP($B249,'Slutlig allokering kvv'!$B$2:$BX$550,MATCH(L$2,'Slutlig allokering kvv'!$B$1:$BX$1,0),FALSE)/1,0))</f>
        <v/>
      </c>
      <c r="M249" t="str">
        <f>IF($D249="","",IFERROR(VLOOKUP($B249,Kraftvärmeprod!$B$1:$BX$550,MATCH(M$2,Kraftvärmeprod!$B$1:$VX$1,0),FALSE)/1,0)-IFERROR(VLOOKUP($B249,'Slutlig allokering kvv'!$B$2:$BX$550,MATCH(M$2,'Slutlig allokering kvv'!$B$1:$BX$1,0),FALSE)/1,0))</f>
        <v/>
      </c>
      <c r="N249" t="str">
        <f>IF($D249="","",IFERROR(VLOOKUP($B249,Kraftvärmeprod!$B$1:$BX$550,MATCH(N$2,Kraftvärmeprod!$B$1:$VX$1,0),FALSE)/1,0)-IFERROR(VLOOKUP($B249,'Slutlig allokering kvv'!$B$2:$BX$550,MATCH(N$2,'Slutlig allokering kvv'!$B$1:$BX$1,0),FALSE)/1,0))</f>
        <v/>
      </c>
      <c r="O249" t="str">
        <f>IF($D249="","",IFERROR(VLOOKUP($B249,Kraftvärmeprod!$B$1:$BX$550,MATCH(O$2,Kraftvärmeprod!$B$1:$VX$1,0),FALSE)/1,0)-IFERROR(VLOOKUP($B249,'Slutlig allokering kvv'!$B$2:$BX$550,MATCH(O$2,'Slutlig allokering kvv'!$B$1:$BX$1,0),FALSE)/1,0))</f>
        <v/>
      </c>
      <c r="P249" t="str">
        <f>IF($D249="","",IFERROR(VLOOKUP($B249,Kraftvärmeprod!$B$1:$BX$550,MATCH(P$2,Kraftvärmeprod!$B$1:$VX$1,0),FALSE)/1,0)-IFERROR(VLOOKUP($B249,'Slutlig allokering kvv'!$B$2:$BX$550,MATCH(P$2,'Slutlig allokering kvv'!$B$1:$BX$1,0),FALSE)/1,0))</f>
        <v/>
      </c>
      <c r="Q249" t="str">
        <f>IF($D249="","",IFERROR(VLOOKUP($B249,Kraftvärmeprod!$B$1:$BX$550,MATCH(Q$2,Kraftvärmeprod!$B$1:$VX$1,0),FALSE)/1,0)-IFERROR(VLOOKUP($B249,'Slutlig allokering kvv'!$B$2:$BX$550,MATCH(Q$2,'Slutlig allokering kvv'!$B$1:$BX$1,0),FALSE)/1,0))</f>
        <v/>
      </c>
      <c r="R249" t="str">
        <f>IF($D249="","",IFERROR(VLOOKUP($B249,Kraftvärmeprod!$B$1:$BX$550,MATCH(R$2,Kraftvärmeprod!$B$1:$VX$1,0),FALSE)/1,0)-IFERROR(VLOOKUP($B249,'Slutlig allokering kvv'!$B$2:$BX$550,MATCH(R$2,'Slutlig allokering kvv'!$B$1:$BX$1,0),FALSE)/1,0))</f>
        <v/>
      </c>
      <c r="S249" t="str">
        <f>IF($D249="","",IFERROR(VLOOKUP($B249,Kraftvärmeprod!$B$1:$BX$550,MATCH(S$2,Kraftvärmeprod!$B$1:$VX$1,0),FALSE)/1,0)-IFERROR(VLOOKUP($B249,'Slutlig allokering kvv'!$B$2:$BX$550,MATCH(S$2,'Slutlig allokering kvv'!$B$1:$BX$1,0),FALSE)/1,0))</f>
        <v/>
      </c>
      <c r="T249" t="str">
        <f>IF($D249="","",IFERROR(VLOOKUP($B249,Kraftvärmeprod!$B$1:$BX$550,MATCH(T$2,Kraftvärmeprod!$B$1:$VX$1,0),FALSE)/1,0)-IFERROR(VLOOKUP($B249,'Slutlig allokering kvv'!$B$2:$BX$550,MATCH(T$2,'Slutlig allokering kvv'!$B$1:$BX$1,0),FALSE)/1,0))</f>
        <v/>
      </c>
      <c r="U249" t="str">
        <f>IF($D249="","",IFERROR(VLOOKUP($B249,Kraftvärmeprod!$B$1:$BX$550,MATCH(U$2,Kraftvärmeprod!$B$1:$VX$1,0),FALSE)/1,0)-IFERROR(VLOOKUP($B249,'Slutlig allokering kvv'!$B$2:$BX$550,MATCH(U$2,'Slutlig allokering kvv'!$B$1:$BX$1,0),FALSE)/1,0))</f>
        <v/>
      </c>
      <c r="V249" t="str">
        <f>IF($D249="","",IFERROR(VLOOKUP($B249,Kraftvärmeprod!$B$1:$BX$550,MATCH(V$2,Kraftvärmeprod!$B$1:$VX$1,0),FALSE)/1,0)-IFERROR(VLOOKUP($B249,'Slutlig allokering kvv'!$B$2:$BX$550,MATCH(V$2,'Slutlig allokering kvv'!$B$1:$BX$1,0),FALSE)/1,0))</f>
        <v/>
      </c>
      <c r="W249" t="str">
        <f>IF($D249="","",IFERROR(VLOOKUP($B249,Kraftvärmeprod!$B$1:$BX$550,MATCH(W$2,Kraftvärmeprod!$B$1:$VX$1,0),FALSE)/1,0)-IFERROR(VLOOKUP($B249,'Slutlig allokering kvv'!$B$2:$BX$550,MATCH(W$2,'Slutlig allokering kvv'!$B$1:$BX$1,0),FALSE)/1,0))</f>
        <v/>
      </c>
      <c r="X249" t="str">
        <f>IF($D249="","",IFERROR(VLOOKUP($B249,Kraftvärmeprod!$B$1:$BX$550,MATCH(X$2,Kraftvärmeprod!$B$1:$VX$1,0),FALSE)/1,0)-IFERROR(VLOOKUP($B249,'Slutlig allokering kvv'!$B$2:$BX$550,MATCH(X$2,'Slutlig allokering kvv'!$B$1:$BX$1,0),FALSE)/1,0))</f>
        <v/>
      </c>
      <c r="Y249" t="str">
        <f>IF($D249="","",IFERROR(VLOOKUP($B249,Kraftvärmeprod!$B$1:$BX$550,MATCH(Y$2,Kraftvärmeprod!$B$1:$VX$1,0),FALSE)/1,0)-IFERROR(VLOOKUP($B249,'Slutlig allokering kvv'!$B$2:$BX$550,MATCH(Y$2,'Slutlig allokering kvv'!$B$1:$BX$1,0),FALSE)/1,0))</f>
        <v/>
      </c>
      <c r="Z249" t="str">
        <f>IF($D249="","",IFERROR(VLOOKUP($B249,Kraftvärmeprod!$B$1:$BX$550,MATCH(Z$2,Kraftvärmeprod!$B$1:$VX$1,0),FALSE)/1,0)-IFERROR(VLOOKUP($B249,'Slutlig allokering kvv'!$B$2:$BX$550,MATCH(Z$2,'Slutlig allokering kvv'!$B$1:$BX$1,0),FALSE)/1,0))</f>
        <v/>
      </c>
      <c r="AA249" t="str">
        <f>IF($D249="","",IFERROR(VLOOKUP($B249,Kraftvärmeprod!$B$1:$BX$550,MATCH(AA$2,Kraftvärmeprod!$B$1:$VX$1,0),FALSE)/1,0)-IFERROR(VLOOKUP($B249,'Slutlig allokering kvv'!$B$2:$BX$550,MATCH(AA$2,'Slutlig allokering kvv'!$B$1:$BX$1,0),FALSE)/1,0))</f>
        <v/>
      </c>
      <c r="AB249" t="str">
        <f>IF($D249="","",IFERROR(VLOOKUP($B249,Kraftvärmeprod!$B$1:$BX$550,MATCH(AB$2,Kraftvärmeprod!$B$1:$VX$1,0),FALSE)/1,0)-IFERROR(VLOOKUP($B249,'Slutlig allokering kvv'!$B$2:$BX$550,MATCH(AB$2,'Slutlig allokering kvv'!$B$1:$BX$1,0),FALSE)/1,0))</f>
        <v/>
      </c>
      <c r="AC249" t="str">
        <f>IF($D249="","",IFERROR(VLOOKUP($B249,Kraftvärmeprod!$B$1:$BX$550,MATCH(AC$2,Kraftvärmeprod!$B$1:$VX$1,0),FALSE)/1,0)-IFERROR(VLOOKUP($B249,'Slutlig allokering kvv'!$B$2:$BX$550,MATCH(AC$2,'Slutlig allokering kvv'!$B$1:$BX$1,0),FALSE)/1,0))</f>
        <v/>
      </c>
      <c r="AE249" t="str">
        <f>IF($D249="","",IFERROR(VLOOKUP($B249,Miljö!$B$1:$E$550,MATCH("Hjälpel kraftvärme (GWh)",Miljö!$B$1:$E$1,0),FALSE)/1,0)-IFERROR(VLOOKUP($B249,'Slutlig allokering kvv'!$B$2:$BX$550,MATCH(AE$2,'Slutlig allokering kvv'!$B$1:$BX$1,0),FALSE)/1,0))</f>
        <v/>
      </c>
      <c r="AI249">
        <f t="shared" si="12"/>
        <v>0</v>
      </c>
      <c r="AK249">
        <f>IFERROR(VLOOKUP($B249,'Slutlig allokering kvv'!$B$2:$AX$550,MATCH("Summa slutlig allokerad tillförd energi (utan hjälpel och rökgaskondensering):",'Slutlig allokering kvv'!$B$1:$AX$1,0),FALSE)/1,"")</f>
        <v>0</v>
      </c>
      <c r="AM249" s="289" t="str">
        <f>IFERROR(1-VLOOKUP($B249,'Slutlig allokering kvv'!$B$2:$AX$550,MATCH("Andel av bränsle i kvv som allokerats till värme, exklusive rökgaskondensering och hjälpel",'Slutlig allokering kvv'!$B$1:$AX$1,0),FALSE),"")</f>
        <v/>
      </c>
      <c r="AO249" s="289" t="str">
        <f t="shared" si="13"/>
        <v/>
      </c>
      <c r="AP249" s="290" t="str">
        <f t="shared" si="14"/>
        <v/>
      </c>
      <c r="AQ249" s="290"/>
      <c r="AR249" s="239" t="str">
        <f t="shared" si="15"/>
        <v/>
      </c>
      <c r="AS249" s="290"/>
    </row>
    <row r="250" spans="1:45" x14ac:dyDescent="0.25">
      <c r="A250" s="2" t="str">
        <f>'Miljövärden för publ företag'!B252</f>
        <v>Trollhättan Energi AB</v>
      </c>
      <c r="B250" s="2" t="str">
        <f>'Miljövärden för publ företag'!C252</f>
        <v>Trollhättan</v>
      </c>
      <c r="C250">
        <f>IFERROR(VLOOKUP($B250,Kraftvärmeprod!$B$1:$AH$479,MATCH(C$2,Kraftvärmeprod!$B$1:$AG$1,0),FALSE)/1,"")</f>
        <v>90.1</v>
      </c>
      <c r="D250">
        <f>IFERROR(VLOOKUP($B250,Kraftvärmeprod!$B$1:$AH$479,MATCH(D$2,Kraftvärmeprod!$B$1:$AG$1,0),FALSE)/1,"")</f>
        <v>21.8</v>
      </c>
      <c r="F250">
        <f>IF($D250="","",IFERROR(VLOOKUP($B250,Kraftvärmeprod!$B$1:$BX$550,MATCH(F$2,Kraftvärmeprod!$B$1:$VX$1,0),FALSE)/1,0)-IFERROR(VLOOKUP($B250,'Slutlig allokering kvv'!$B$2:$BX$550,MATCH(F$2,'Slutlig allokering kvv'!$B$1:$BX$1,0),FALSE)/1,0))</f>
        <v>0</v>
      </c>
      <c r="G250">
        <f>IF($D250="","",IFERROR(VLOOKUP($B250,Kraftvärmeprod!$B$1:$BX$550,MATCH(G$2,Kraftvärmeprod!$B$1:$VX$1,0),FALSE)/1,0)-IFERROR(VLOOKUP($B250,'Slutlig allokering kvv'!$B$2:$BX$550,MATCH(G$2,'Slutlig allokering kvv'!$B$1:$BX$1,0),FALSE)/1,0))</f>
        <v>0</v>
      </c>
      <c r="H250">
        <f>IF($D250="","",IFERROR(VLOOKUP($B250,Kraftvärmeprod!$B$1:$BX$550,MATCH(H$2,Kraftvärmeprod!$B$1:$VX$1,0),FALSE)/1,0)-IFERROR(VLOOKUP($B250,'Slutlig allokering kvv'!$B$2:$BX$550,MATCH(H$2,'Slutlig allokering kvv'!$B$1:$BX$1,0),FALSE)/1,0))</f>
        <v>0</v>
      </c>
      <c r="I250">
        <f>IF($D250="","",IFERROR(VLOOKUP($B250,Kraftvärmeprod!$B$1:$BX$550,MATCH(I$2,Kraftvärmeprod!$B$1:$VX$1,0),FALSE)/1,0)-IFERROR(VLOOKUP($B250,'Slutlig allokering kvv'!$B$2:$BX$550,MATCH(I$2,'Slutlig allokering kvv'!$B$1:$BX$1,0),FALSE)/1,0))</f>
        <v>0</v>
      </c>
      <c r="J250">
        <f>IF($D250="","",IFERROR(VLOOKUP($B250,Kraftvärmeprod!$B$1:$BX$550,MATCH(J$2,Kraftvärmeprod!$B$1:$VX$1,0),FALSE)/1,0)-IFERROR(VLOOKUP($B250,'Slutlig allokering kvv'!$B$2:$BX$550,MATCH(J$2,'Slutlig allokering kvv'!$B$1:$BX$1,0),FALSE)/1,0))</f>
        <v>0</v>
      </c>
      <c r="K250">
        <f>IF($D250="","",IFERROR(VLOOKUP($B250,Kraftvärmeprod!$B$1:$BX$550,MATCH(K$2,Kraftvärmeprod!$B$1:$VX$1,0),FALSE)/1,0)-IFERROR(VLOOKUP($B250,'Slutlig allokering kvv'!$B$2:$BX$550,MATCH(K$2,'Slutlig allokering kvv'!$B$1:$BX$1,0),FALSE)/1,0))</f>
        <v>0</v>
      </c>
      <c r="L250">
        <f>IF($D250="","",IFERROR(VLOOKUP($B250,Kraftvärmeprod!$B$1:$BX$550,MATCH(L$2,Kraftvärmeprod!$B$1:$VX$1,0),FALSE)/1,0)-IFERROR(VLOOKUP($B250,'Slutlig allokering kvv'!$B$2:$BX$550,MATCH(L$2,'Slutlig allokering kvv'!$B$1:$BX$1,0),FALSE)/1,0))</f>
        <v>52.166900000000012</v>
      </c>
      <c r="M250">
        <f>IF($D250="","",IFERROR(VLOOKUP($B250,Kraftvärmeprod!$B$1:$BX$550,MATCH(M$2,Kraftvärmeprod!$B$1:$VX$1,0),FALSE)/1,0)-IFERROR(VLOOKUP($B250,'Slutlig allokering kvv'!$B$2:$BX$550,MATCH(M$2,'Slutlig allokering kvv'!$B$1:$BX$1,0),FALSE)/1,0))</f>
        <v>0</v>
      </c>
      <c r="N250">
        <f>IF($D250="","",IFERROR(VLOOKUP($B250,Kraftvärmeprod!$B$1:$BX$550,MATCH(N$2,Kraftvärmeprod!$B$1:$VX$1,0),FALSE)/1,0)-IFERROR(VLOOKUP($B250,'Slutlig allokering kvv'!$B$2:$BX$550,MATCH(N$2,'Slutlig allokering kvv'!$B$1:$BX$1,0),FALSE)/1,0))</f>
        <v>0</v>
      </c>
      <c r="O250">
        <f>IF($D250="","",IFERROR(VLOOKUP($B250,Kraftvärmeprod!$B$1:$BX$550,MATCH(O$2,Kraftvärmeprod!$B$1:$VX$1,0),FALSE)/1,0)-IFERROR(VLOOKUP($B250,'Slutlig allokering kvv'!$B$2:$BX$550,MATCH(O$2,'Slutlig allokering kvv'!$B$1:$BX$1,0),FALSE)/1,0))</f>
        <v>0</v>
      </c>
      <c r="P250">
        <f>IF($D250="","",IFERROR(VLOOKUP($B250,Kraftvärmeprod!$B$1:$BX$550,MATCH(P$2,Kraftvärmeprod!$B$1:$VX$1,0),FALSE)/1,0)-IFERROR(VLOOKUP($B250,'Slutlig allokering kvv'!$B$2:$BX$550,MATCH(P$2,'Slutlig allokering kvv'!$B$1:$BX$1,0),FALSE)/1,0))</f>
        <v>0</v>
      </c>
      <c r="Q250">
        <f>IF($D250="","",IFERROR(VLOOKUP($B250,Kraftvärmeprod!$B$1:$BX$550,MATCH(Q$2,Kraftvärmeprod!$B$1:$VX$1,0),FALSE)/1,0)-IFERROR(VLOOKUP($B250,'Slutlig allokering kvv'!$B$2:$BX$550,MATCH(Q$2,'Slutlig allokering kvv'!$B$1:$BX$1,0),FALSE)/1,0))</f>
        <v>0</v>
      </c>
      <c r="R250">
        <f>IF($D250="","",IFERROR(VLOOKUP($B250,Kraftvärmeprod!$B$1:$BX$550,MATCH(R$2,Kraftvärmeprod!$B$1:$VX$1,0),FALSE)/1,0)-IFERROR(VLOOKUP($B250,'Slutlig allokering kvv'!$B$2:$BX$550,MATCH(R$2,'Slutlig allokering kvv'!$B$1:$BX$1,0),FALSE)/1,0))</f>
        <v>0</v>
      </c>
      <c r="S250">
        <f>IF($D250="","",IFERROR(VLOOKUP($B250,Kraftvärmeprod!$B$1:$BX$550,MATCH(S$2,Kraftvärmeprod!$B$1:$VX$1,0),FALSE)/1,0)-IFERROR(VLOOKUP($B250,'Slutlig allokering kvv'!$B$2:$BX$550,MATCH(S$2,'Slutlig allokering kvv'!$B$1:$BX$1,0),FALSE)/1,0))</f>
        <v>0</v>
      </c>
      <c r="T250">
        <f>IF($D250="","",IFERROR(VLOOKUP($B250,Kraftvärmeprod!$B$1:$BX$550,MATCH(T$2,Kraftvärmeprod!$B$1:$VX$1,0),FALSE)/1,0)-IFERROR(VLOOKUP($B250,'Slutlig allokering kvv'!$B$2:$BX$550,MATCH(T$2,'Slutlig allokering kvv'!$B$1:$BX$1,0),FALSE)/1,0))</f>
        <v>0</v>
      </c>
      <c r="U250">
        <f>IF($D250="","",IFERROR(VLOOKUP($B250,Kraftvärmeprod!$B$1:$BX$550,MATCH(U$2,Kraftvärmeprod!$B$1:$VX$1,0),FALSE)/1,0)-IFERROR(VLOOKUP($B250,'Slutlig allokering kvv'!$B$2:$BX$550,MATCH(U$2,'Slutlig allokering kvv'!$B$1:$BX$1,0),FALSE)/1,0))</f>
        <v>0</v>
      </c>
      <c r="V250">
        <f>IF($D250="","",IFERROR(VLOOKUP($B250,Kraftvärmeprod!$B$1:$BX$550,MATCH(V$2,Kraftvärmeprod!$B$1:$VX$1,0),FALSE)/1,0)-IFERROR(VLOOKUP($B250,'Slutlig allokering kvv'!$B$2:$BX$550,MATCH(V$2,'Slutlig allokering kvv'!$B$1:$BX$1,0),FALSE)/1,0))</f>
        <v>0</v>
      </c>
      <c r="W250">
        <f>IF($D250="","",IFERROR(VLOOKUP($B250,Kraftvärmeprod!$B$1:$BX$550,MATCH(W$2,Kraftvärmeprod!$B$1:$VX$1,0),FALSE)/1,0)-IFERROR(VLOOKUP($B250,'Slutlig allokering kvv'!$B$2:$BX$550,MATCH(W$2,'Slutlig allokering kvv'!$B$1:$BX$1,0),FALSE)/1,0))</f>
        <v>0</v>
      </c>
      <c r="X250">
        <f>IF($D250="","",IFERROR(VLOOKUP($B250,Kraftvärmeprod!$B$1:$BX$550,MATCH(X$2,Kraftvärmeprod!$B$1:$VX$1,0),FALSE)/1,0)-IFERROR(VLOOKUP($B250,'Slutlig allokering kvv'!$B$2:$BX$550,MATCH(X$2,'Slutlig allokering kvv'!$B$1:$BX$1,0),FALSE)/1,0))</f>
        <v>0</v>
      </c>
      <c r="Y250">
        <f>IF($D250="","",IFERROR(VLOOKUP($B250,Kraftvärmeprod!$B$1:$BX$550,MATCH(Y$2,Kraftvärmeprod!$B$1:$VX$1,0),FALSE)/1,0)-IFERROR(VLOOKUP($B250,'Slutlig allokering kvv'!$B$2:$BX$550,MATCH(Y$2,'Slutlig allokering kvv'!$B$1:$BX$1,0),FALSE)/1,0))</f>
        <v>0</v>
      </c>
      <c r="Z250">
        <f>IF($D250="","",IFERROR(VLOOKUP($B250,Kraftvärmeprod!$B$1:$BX$550,MATCH(Z$2,Kraftvärmeprod!$B$1:$VX$1,0),FALSE)/1,0)-IFERROR(VLOOKUP($B250,'Slutlig allokering kvv'!$B$2:$BX$550,MATCH(Z$2,'Slutlig allokering kvv'!$B$1:$BX$1,0),FALSE)/1,0))</f>
        <v>0</v>
      </c>
      <c r="AA250">
        <f>IF($D250="","",IFERROR(VLOOKUP($B250,Kraftvärmeprod!$B$1:$BX$550,MATCH(AA$2,Kraftvärmeprod!$B$1:$VX$1,0),FALSE)/1,0)-IFERROR(VLOOKUP($B250,'Slutlig allokering kvv'!$B$2:$BX$550,MATCH(AA$2,'Slutlig allokering kvv'!$B$1:$BX$1,0),FALSE)/1,0))</f>
        <v>0</v>
      </c>
      <c r="AB250">
        <f>IF($D250="","",IFERROR(VLOOKUP($B250,Kraftvärmeprod!$B$1:$BX$550,MATCH(AB$2,Kraftvärmeprod!$B$1:$VX$1,0),FALSE)/1,0)-IFERROR(VLOOKUP($B250,'Slutlig allokering kvv'!$B$2:$BX$550,MATCH(AB$2,'Slutlig allokering kvv'!$B$1:$BX$1,0),FALSE)/1,0))</f>
        <v>0</v>
      </c>
      <c r="AC250">
        <f>IF($D250="","",IFERROR(VLOOKUP($B250,Kraftvärmeprod!$B$1:$BX$550,MATCH(AC$2,Kraftvärmeprod!$B$1:$VX$1,0),FALSE)/1,0)-IFERROR(VLOOKUP($B250,'Slutlig allokering kvv'!$B$2:$BX$550,MATCH(AC$2,'Slutlig allokering kvv'!$B$1:$BX$1,0),FALSE)/1,0))</f>
        <v>0</v>
      </c>
      <c r="AE250">
        <f>IF($D250="","",IFERROR(VLOOKUP($B250,Miljö!$B$1:$E$550,MATCH("Hjälpel kraftvärme (GWh)",Miljö!$B$1:$E$1,0),FALSE)/1,0)-IFERROR(VLOOKUP($B250,'Slutlig allokering kvv'!$B$2:$BX$550,MATCH(AE$2,'Slutlig allokering kvv'!$B$1:$BX$1,0),FALSE)/1,0))</f>
        <v>1.46949</v>
      </c>
      <c r="AI250">
        <f t="shared" si="12"/>
        <v>52.166900000000012</v>
      </c>
      <c r="AK250">
        <f>IFERROR(VLOOKUP($B250,'Slutlig allokering kvv'!$B$2:$AX$550,MATCH("Summa slutlig allokerad tillförd energi (utan hjälpel och rökgaskondensering):",'Slutlig allokering kvv'!$B$1:$AX$1,0),FALSE)/1,"")</f>
        <v>82.733099999999993</v>
      </c>
      <c r="AM250" s="289">
        <f>IFERROR(1-VLOOKUP($B250,'Slutlig allokering kvv'!$B$2:$AX$550,MATCH("Andel av bränsle i kvv som allokerats till värme, exklusive rökgaskondensering och hjälpel",'Slutlig allokering kvv'!$B$1:$AX$1,0),FALSE),"")</f>
        <v>0.38670793180133445</v>
      </c>
      <c r="AO250" s="289">
        <f t="shared" si="13"/>
        <v>0.38670793180133439</v>
      </c>
      <c r="AP250" s="290">
        <f t="shared" si="14"/>
        <v>5.5511151231257827E-17</v>
      </c>
      <c r="AQ250" s="290"/>
      <c r="AR250" s="239">
        <f t="shared" si="15"/>
        <v>0.40644047819027335</v>
      </c>
      <c r="AS250" s="290"/>
    </row>
    <row r="251" spans="1:45" x14ac:dyDescent="0.25">
      <c r="A251" s="2" t="str">
        <f>'Miljövärden för publ företag'!B253</f>
        <v>Uddevalla Energi AB</v>
      </c>
      <c r="B251" s="2" t="str">
        <f>'Miljövärden för publ företag'!C253</f>
        <v>Ljungskile</v>
      </c>
      <c r="C251" t="str">
        <f>IFERROR(VLOOKUP($B251,Kraftvärmeprod!$B$1:$AH$479,MATCH(C$2,Kraftvärmeprod!$B$1:$AG$1,0),FALSE)/1,"")</f>
        <v/>
      </c>
      <c r="D251" t="str">
        <f>IFERROR(VLOOKUP($B251,Kraftvärmeprod!$B$1:$AH$479,MATCH(D$2,Kraftvärmeprod!$B$1:$AG$1,0),FALSE)/1,"")</f>
        <v/>
      </c>
      <c r="F251" t="str">
        <f>IF($D251="","",IFERROR(VLOOKUP($B251,Kraftvärmeprod!$B$1:$BX$550,MATCH(F$2,Kraftvärmeprod!$B$1:$VX$1,0),FALSE)/1,0)-IFERROR(VLOOKUP($B251,'Slutlig allokering kvv'!$B$2:$BX$550,MATCH(F$2,'Slutlig allokering kvv'!$B$1:$BX$1,0),FALSE)/1,0))</f>
        <v/>
      </c>
      <c r="G251" t="str">
        <f>IF($D251="","",IFERROR(VLOOKUP($B251,Kraftvärmeprod!$B$1:$BX$550,MATCH(G$2,Kraftvärmeprod!$B$1:$VX$1,0),FALSE)/1,0)-IFERROR(VLOOKUP($B251,'Slutlig allokering kvv'!$B$2:$BX$550,MATCH(G$2,'Slutlig allokering kvv'!$B$1:$BX$1,0),FALSE)/1,0))</f>
        <v/>
      </c>
      <c r="H251" t="str">
        <f>IF($D251="","",IFERROR(VLOOKUP($B251,Kraftvärmeprod!$B$1:$BX$550,MATCH(H$2,Kraftvärmeprod!$B$1:$VX$1,0),FALSE)/1,0)-IFERROR(VLOOKUP($B251,'Slutlig allokering kvv'!$B$2:$BX$550,MATCH(H$2,'Slutlig allokering kvv'!$B$1:$BX$1,0),FALSE)/1,0))</f>
        <v/>
      </c>
      <c r="I251" t="str">
        <f>IF($D251="","",IFERROR(VLOOKUP($B251,Kraftvärmeprod!$B$1:$BX$550,MATCH(I$2,Kraftvärmeprod!$B$1:$VX$1,0),FALSE)/1,0)-IFERROR(VLOOKUP($B251,'Slutlig allokering kvv'!$B$2:$BX$550,MATCH(I$2,'Slutlig allokering kvv'!$B$1:$BX$1,0),FALSE)/1,0))</f>
        <v/>
      </c>
      <c r="J251" t="str">
        <f>IF($D251="","",IFERROR(VLOOKUP($B251,Kraftvärmeprod!$B$1:$BX$550,MATCH(J$2,Kraftvärmeprod!$B$1:$VX$1,0),FALSE)/1,0)-IFERROR(VLOOKUP($B251,'Slutlig allokering kvv'!$B$2:$BX$550,MATCH(J$2,'Slutlig allokering kvv'!$B$1:$BX$1,0),FALSE)/1,0))</f>
        <v/>
      </c>
      <c r="K251" t="str">
        <f>IF($D251="","",IFERROR(VLOOKUP($B251,Kraftvärmeprod!$B$1:$BX$550,MATCH(K$2,Kraftvärmeprod!$B$1:$VX$1,0),FALSE)/1,0)-IFERROR(VLOOKUP($B251,'Slutlig allokering kvv'!$B$2:$BX$550,MATCH(K$2,'Slutlig allokering kvv'!$B$1:$BX$1,0),FALSE)/1,0))</f>
        <v/>
      </c>
      <c r="L251" t="str">
        <f>IF($D251="","",IFERROR(VLOOKUP($B251,Kraftvärmeprod!$B$1:$BX$550,MATCH(L$2,Kraftvärmeprod!$B$1:$VX$1,0),FALSE)/1,0)-IFERROR(VLOOKUP($B251,'Slutlig allokering kvv'!$B$2:$BX$550,MATCH(L$2,'Slutlig allokering kvv'!$B$1:$BX$1,0),FALSE)/1,0))</f>
        <v/>
      </c>
      <c r="M251" t="str">
        <f>IF($D251="","",IFERROR(VLOOKUP($B251,Kraftvärmeprod!$B$1:$BX$550,MATCH(M$2,Kraftvärmeprod!$B$1:$VX$1,0),FALSE)/1,0)-IFERROR(VLOOKUP($B251,'Slutlig allokering kvv'!$B$2:$BX$550,MATCH(M$2,'Slutlig allokering kvv'!$B$1:$BX$1,0),FALSE)/1,0))</f>
        <v/>
      </c>
      <c r="N251" t="str">
        <f>IF($D251="","",IFERROR(VLOOKUP($B251,Kraftvärmeprod!$B$1:$BX$550,MATCH(N$2,Kraftvärmeprod!$B$1:$VX$1,0),FALSE)/1,0)-IFERROR(VLOOKUP($B251,'Slutlig allokering kvv'!$B$2:$BX$550,MATCH(N$2,'Slutlig allokering kvv'!$B$1:$BX$1,0),FALSE)/1,0))</f>
        <v/>
      </c>
      <c r="O251" t="str">
        <f>IF($D251="","",IFERROR(VLOOKUP($B251,Kraftvärmeprod!$B$1:$BX$550,MATCH(O$2,Kraftvärmeprod!$B$1:$VX$1,0),FALSE)/1,0)-IFERROR(VLOOKUP($B251,'Slutlig allokering kvv'!$B$2:$BX$550,MATCH(O$2,'Slutlig allokering kvv'!$B$1:$BX$1,0),FALSE)/1,0))</f>
        <v/>
      </c>
      <c r="P251" t="str">
        <f>IF($D251="","",IFERROR(VLOOKUP($B251,Kraftvärmeprod!$B$1:$BX$550,MATCH(P$2,Kraftvärmeprod!$B$1:$VX$1,0),FALSE)/1,0)-IFERROR(VLOOKUP($B251,'Slutlig allokering kvv'!$B$2:$BX$550,MATCH(P$2,'Slutlig allokering kvv'!$B$1:$BX$1,0),FALSE)/1,0))</f>
        <v/>
      </c>
      <c r="Q251" t="str">
        <f>IF($D251="","",IFERROR(VLOOKUP($B251,Kraftvärmeprod!$B$1:$BX$550,MATCH(Q$2,Kraftvärmeprod!$B$1:$VX$1,0),FALSE)/1,0)-IFERROR(VLOOKUP($B251,'Slutlig allokering kvv'!$B$2:$BX$550,MATCH(Q$2,'Slutlig allokering kvv'!$B$1:$BX$1,0),FALSE)/1,0))</f>
        <v/>
      </c>
      <c r="R251" t="str">
        <f>IF($D251="","",IFERROR(VLOOKUP($B251,Kraftvärmeprod!$B$1:$BX$550,MATCH(R$2,Kraftvärmeprod!$B$1:$VX$1,0),FALSE)/1,0)-IFERROR(VLOOKUP($B251,'Slutlig allokering kvv'!$B$2:$BX$550,MATCH(R$2,'Slutlig allokering kvv'!$B$1:$BX$1,0),FALSE)/1,0))</f>
        <v/>
      </c>
      <c r="S251" t="str">
        <f>IF($D251="","",IFERROR(VLOOKUP($B251,Kraftvärmeprod!$B$1:$BX$550,MATCH(S$2,Kraftvärmeprod!$B$1:$VX$1,0),FALSE)/1,0)-IFERROR(VLOOKUP($B251,'Slutlig allokering kvv'!$B$2:$BX$550,MATCH(S$2,'Slutlig allokering kvv'!$B$1:$BX$1,0),FALSE)/1,0))</f>
        <v/>
      </c>
      <c r="T251" t="str">
        <f>IF($D251="","",IFERROR(VLOOKUP($B251,Kraftvärmeprod!$B$1:$BX$550,MATCH(T$2,Kraftvärmeprod!$B$1:$VX$1,0),FALSE)/1,0)-IFERROR(VLOOKUP($B251,'Slutlig allokering kvv'!$B$2:$BX$550,MATCH(T$2,'Slutlig allokering kvv'!$B$1:$BX$1,0),FALSE)/1,0))</f>
        <v/>
      </c>
      <c r="U251" t="str">
        <f>IF($D251="","",IFERROR(VLOOKUP($B251,Kraftvärmeprod!$B$1:$BX$550,MATCH(U$2,Kraftvärmeprod!$B$1:$VX$1,0),FALSE)/1,0)-IFERROR(VLOOKUP($B251,'Slutlig allokering kvv'!$B$2:$BX$550,MATCH(U$2,'Slutlig allokering kvv'!$B$1:$BX$1,0),FALSE)/1,0))</f>
        <v/>
      </c>
      <c r="V251" t="str">
        <f>IF($D251="","",IFERROR(VLOOKUP($B251,Kraftvärmeprod!$B$1:$BX$550,MATCH(V$2,Kraftvärmeprod!$B$1:$VX$1,0),FALSE)/1,0)-IFERROR(VLOOKUP($B251,'Slutlig allokering kvv'!$B$2:$BX$550,MATCH(V$2,'Slutlig allokering kvv'!$B$1:$BX$1,0),FALSE)/1,0))</f>
        <v/>
      </c>
      <c r="W251" t="str">
        <f>IF($D251="","",IFERROR(VLOOKUP($B251,Kraftvärmeprod!$B$1:$BX$550,MATCH(W$2,Kraftvärmeprod!$B$1:$VX$1,0),FALSE)/1,0)-IFERROR(VLOOKUP($B251,'Slutlig allokering kvv'!$B$2:$BX$550,MATCH(W$2,'Slutlig allokering kvv'!$B$1:$BX$1,0),FALSE)/1,0))</f>
        <v/>
      </c>
      <c r="X251" t="str">
        <f>IF($D251="","",IFERROR(VLOOKUP($B251,Kraftvärmeprod!$B$1:$BX$550,MATCH(X$2,Kraftvärmeprod!$B$1:$VX$1,0),FALSE)/1,0)-IFERROR(VLOOKUP($B251,'Slutlig allokering kvv'!$B$2:$BX$550,MATCH(X$2,'Slutlig allokering kvv'!$B$1:$BX$1,0),FALSE)/1,0))</f>
        <v/>
      </c>
      <c r="Y251" t="str">
        <f>IF($D251="","",IFERROR(VLOOKUP($B251,Kraftvärmeprod!$B$1:$BX$550,MATCH(Y$2,Kraftvärmeprod!$B$1:$VX$1,0),FALSE)/1,0)-IFERROR(VLOOKUP($B251,'Slutlig allokering kvv'!$B$2:$BX$550,MATCH(Y$2,'Slutlig allokering kvv'!$B$1:$BX$1,0),FALSE)/1,0))</f>
        <v/>
      </c>
      <c r="Z251" t="str">
        <f>IF($D251="","",IFERROR(VLOOKUP($B251,Kraftvärmeprod!$B$1:$BX$550,MATCH(Z$2,Kraftvärmeprod!$B$1:$VX$1,0),FALSE)/1,0)-IFERROR(VLOOKUP($B251,'Slutlig allokering kvv'!$B$2:$BX$550,MATCH(Z$2,'Slutlig allokering kvv'!$B$1:$BX$1,0),FALSE)/1,0))</f>
        <v/>
      </c>
      <c r="AA251" t="str">
        <f>IF($D251="","",IFERROR(VLOOKUP($B251,Kraftvärmeprod!$B$1:$BX$550,MATCH(AA$2,Kraftvärmeprod!$B$1:$VX$1,0),FALSE)/1,0)-IFERROR(VLOOKUP($B251,'Slutlig allokering kvv'!$B$2:$BX$550,MATCH(AA$2,'Slutlig allokering kvv'!$B$1:$BX$1,0),FALSE)/1,0))</f>
        <v/>
      </c>
      <c r="AB251" t="str">
        <f>IF($D251="","",IFERROR(VLOOKUP($B251,Kraftvärmeprod!$B$1:$BX$550,MATCH(AB$2,Kraftvärmeprod!$B$1:$VX$1,0),FALSE)/1,0)-IFERROR(VLOOKUP($B251,'Slutlig allokering kvv'!$B$2:$BX$550,MATCH(AB$2,'Slutlig allokering kvv'!$B$1:$BX$1,0),FALSE)/1,0))</f>
        <v/>
      </c>
      <c r="AC251" t="str">
        <f>IF($D251="","",IFERROR(VLOOKUP($B251,Kraftvärmeprod!$B$1:$BX$550,MATCH(AC$2,Kraftvärmeprod!$B$1:$VX$1,0),FALSE)/1,0)-IFERROR(VLOOKUP($B251,'Slutlig allokering kvv'!$B$2:$BX$550,MATCH(AC$2,'Slutlig allokering kvv'!$B$1:$BX$1,0),FALSE)/1,0))</f>
        <v/>
      </c>
      <c r="AE251" t="str">
        <f>IF($D251="","",IFERROR(VLOOKUP($B251,Miljö!$B$1:$E$550,MATCH("Hjälpel kraftvärme (GWh)",Miljö!$B$1:$E$1,0),FALSE)/1,0)-IFERROR(VLOOKUP($B251,'Slutlig allokering kvv'!$B$2:$BX$550,MATCH(AE$2,'Slutlig allokering kvv'!$B$1:$BX$1,0),FALSE)/1,0))</f>
        <v/>
      </c>
      <c r="AI251">
        <f t="shared" si="12"/>
        <v>0</v>
      </c>
      <c r="AK251">
        <f>IFERROR(VLOOKUP($B251,'Slutlig allokering kvv'!$B$2:$AX$550,MATCH("Summa slutlig allokerad tillförd energi (utan hjälpel och rökgaskondensering):",'Slutlig allokering kvv'!$B$1:$AX$1,0),FALSE)/1,"")</f>
        <v>0</v>
      </c>
      <c r="AM251" s="289" t="str">
        <f>IFERROR(1-VLOOKUP($B251,'Slutlig allokering kvv'!$B$2:$AX$550,MATCH("Andel av bränsle i kvv som allokerats till värme, exklusive rökgaskondensering och hjälpel",'Slutlig allokering kvv'!$B$1:$AX$1,0),FALSE),"")</f>
        <v/>
      </c>
      <c r="AO251" s="289" t="str">
        <f t="shared" si="13"/>
        <v/>
      </c>
      <c r="AP251" s="290" t="str">
        <f t="shared" si="14"/>
        <v/>
      </c>
      <c r="AQ251" s="290"/>
      <c r="AR251" s="239" t="str">
        <f t="shared" si="15"/>
        <v/>
      </c>
      <c r="AS251" s="290"/>
    </row>
    <row r="252" spans="1:45" x14ac:dyDescent="0.25">
      <c r="A252" s="2" t="str">
        <f>'Miljövärden för publ företag'!B254</f>
        <v>Uddevalla Energi AB</v>
      </c>
      <c r="B252" s="2" t="str">
        <f>'Miljövärden för publ företag'!C254</f>
        <v>Munkedal</v>
      </c>
      <c r="C252" t="str">
        <f>IFERROR(VLOOKUP($B252,Kraftvärmeprod!$B$1:$AH$479,MATCH(C$2,Kraftvärmeprod!$B$1:$AG$1,0),FALSE)/1,"")</f>
        <v/>
      </c>
      <c r="D252" t="str">
        <f>IFERROR(VLOOKUP($B252,Kraftvärmeprod!$B$1:$AH$479,MATCH(D$2,Kraftvärmeprod!$B$1:$AG$1,0),FALSE)/1,"")</f>
        <v/>
      </c>
      <c r="F252" t="str">
        <f>IF($D252="","",IFERROR(VLOOKUP($B252,Kraftvärmeprod!$B$1:$BX$550,MATCH(F$2,Kraftvärmeprod!$B$1:$VX$1,0),FALSE)/1,0)-IFERROR(VLOOKUP($B252,'Slutlig allokering kvv'!$B$2:$BX$550,MATCH(F$2,'Slutlig allokering kvv'!$B$1:$BX$1,0),FALSE)/1,0))</f>
        <v/>
      </c>
      <c r="G252" t="str">
        <f>IF($D252="","",IFERROR(VLOOKUP($B252,Kraftvärmeprod!$B$1:$BX$550,MATCH(G$2,Kraftvärmeprod!$B$1:$VX$1,0),FALSE)/1,0)-IFERROR(VLOOKUP($B252,'Slutlig allokering kvv'!$B$2:$BX$550,MATCH(G$2,'Slutlig allokering kvv'!$B$1:$BX$1,0),FALSE)/1,0))</f>
        <v/>
      </c>
      <c r="H252" t="str">
        <f>IF($D252="","",IFERROR(VLOOKUP($B252,Kraftvärmeprod!$B$1:$BX$550,MATCH(H$2,Kraftvärmeprod!$B$1:$VX$1,0),FALSE)/1,0)-IFERROR(VLOOKUP($B252,'Slutlig allokering kvv'!$B$2:$BX$550,MATCH(H$2,'Slutlig allokering kvv'!$B$1:$BX$1,0),FALSE)/1,0))</f>
        <v/>
      </c>
      <c r="I252" t="str">
        <f>IF($D252="","",IFERROR(VLOOKUP($B252,Kraftvärmeprod!$B$1:$BX$550,MATCH(I$2,Kraftvärmeprod!$B$1:$VX$1,0),FALSE)/1,0)-IFERROR(VLOOKUP($B252,'Slutlig allokering kvv'!$B$2:$BX$550,MATCH(I$2,'Slutlig allokering kvv'!$B$1:$BX$1,0),FALSE)/1,0))</f>
        <v/>
      </c>
      <c r="J252" t="str">
        <f>IF($D252="","",IFERROR(VLOOKUP($B252,Kraftvärmeprod!$B$1:$BX$550,MATCH(J$2,Kraftvärmeprod!$B$1:$VX$1,0),FALSE)/1,0)-IFERROR(VLOOKUP($B252,'Slutlig allokering kvv'!$B$2:$BX$550,MATCH(J$2,'Slutlig allokering kvv'!$B$1:$BX$1,0),FALSE)/1,0))</f>
        <v/>
      </c>
      <c r="K252" t="str">
        <f>IF($D252="","",IFERROR(VLOOKUP($B252,Kraftvärmeprod!$B$1:$BX$550,MATCH(K$2,Kraftvärmeprod!$B$1:$VX$1,0),FALSE)/1,0)-IFERROR(VLOOKUP($B252,'Slutlig allokering kvv'!$B$2:$BX$550,MATCH(K$2,'Slutlig allokering kvv'!$B$1:$BX$1,0),FALSE)/1,0))</f>
        <v/>
      </c>
      <c r="L252" t="str">
        <f>IF($D252="","",IFERROR(VLOOKUP($B252,Kraftvärmeprod!$B$1:$BX$550,MATCH(L$2,Kraftvärmeprod!$B$1:$VX$1,0),FALSE)/1,0)-IFERROR(VLOOKUP($B252,'Slutlig allokering kvv'!$B$2:$BX$550,MATCH(L$2,'Slutlig allokering kvv'!$B$1:$BX$1,0),FALSE)/1,0))</f>
        <v/>
      </c>
      <c r="M252" t="str">
        <f>IF($D252="","",IFERROR(VLOOKUP($B252,Kraftvärmeprod!$B$1:$BX$550,MATCH(M$2,Kraftvärmeprod!$B$1:$VX$1,0),FALSE)/1,0)-IFERROR(VLOOKUP($B252,'Slutlig allokering kvv'!$B$2:$BX$550,MATCH(M$2,'Slutlig allokering kvv'!$B$1:$BX$1,0),FALSE)/1,0))</f>
        <v/>
      </c>
      <c r="N252" t="str">
        <f>IF($D252="","",IFERROR(VLOOKUP($B252,Kraftvärmeprod!$B$1:$BX$550,MATCH(N$2,Kraftvärmeprod!$B$1:$VX$1,0),FALSE)/1,0)-IFERROR(VLOOKUP($B252,'Slutlig allokering kvv'!$B$2:$BX$550,MATCH(N$2,'Slutlig allokering kvv'!$B$1:$BX$1,0),FALSE)/1,0))</f>
        <v/>
      </c>
      <c r="O252" t="str">
        <f>IF($D252="","",IFERROR(VLOOKUP($B252,Kraftvärmeprod!$B$1:$BX$550,MATCH(O$2,Kraftvärmeprod!$B$1:$VX$1,0),FALSE)/1,0)-IFERROR(VLOOKUP($B252,'Slutlig allokering kvv'!$B$2:$BX$550,MATCH(O$2,'Slutlig allokering kvv'!$B$1:$BX$1,0),FALSE)/1,0))</f>
        <v/>
      </c>
      <c r="P252" t="str">
        <f>IF($D252="","",IFERROR(VLOOKUP($B252,Kraftvärmeprod!$B$1:$BX$550,MATCH(P$2,Kraftvärmeprod!$B$1:$VX$1,0),FALSE)/1,0)-IFERROR(VLOOKUP($B252,'Slutlig allokering kvv'!$B$2:$BX$550,MATCH(P$2,'Slutlig allokering kvv'!$B$1:$BX$1,0),FALSE)/1,0))</f>
        <v/>
      </c>
      <c r="Q252" t="str">
        <f>IF($D252="","",IFERROR(VLOOKUP($B252,Kraftvärmeprod!$B$1:$BX$550,MATCH(Q$2,Kraftvärmeprod!$B$1:$VX$1,0),FALSE)/1,0)-IFERROR(VLOOKUP($B252,'Slutlig allokering kvv'!$B$2:$BX$550,MATCH(Q$2,'Slutlig allokering kvv'!$B$1:$BX$1,0),FALSE)/1,0))</f>
        <v/>
      </c>
      <c r="R252" t="str">
        <f>IF($D252="","",IFERROR(VLOOKUP($B252,Kraftvärmeprod!$B$1:$BX$550,MATCH(R$2,Kraftvärmeprod!$B$1:$VX$1,0),FALSE)/1,0)-IFERROR(VLOOKUP($B252,'Slutlig allokering kvv'!$B$2:$BX$550,MATCH(R$2,'Slutlig allokering kvv'!$B$1:$BX$1,0),FALSE)/1,0))</f>
        <v/>
      </c>
      <c r="S252" t="str">
        <f>IF($D252="","",IFERROR(VLOOKUP($B252,Kraftvärmeprod!$B$1:$BX$550,MATCH(S$2,Kraftvärmeprod!$B$1:$VX$1,0),FALSE)/1,0)-IFERROR(VLOOKUP($B252,'Slutlig allokering kvv'!$B$2:$BX$550,MATCH(S$2,'Slutlig allokering kvv'!$B$1:$BX$1,0),FALSE)/1,0))</f>
        <v/>
      </c>
      <c r="T252" t="str">
        <f>IF($D252="","",IFERROR(VLOOKUP($B252,Kraftvärmeprod!$B$1:$BX$550,MATCH(T$2,Kraftvärmeprod!$B$1:$VX$1,0),FALSE)/1,0)-IFERROR(VLOOKUP($B252,'Slutlig allokering kvv'!$B$2:$BX$550,MATCH(T$2,'Slutlig allokering kvv'!$B$1:$BX$1,0),FALSE)/1,0))</f>
        <v/>
      </c>
      <c r="U252" t="str">
        <f>IF($D252="","",IFERROR(VLOOKUP($B252,Kraftvärmeprod!$B$1:$BX$550,MATCH(U$2,Kraftvärmeprod!$B$1:$VX$1,0),FALSE)/1,0)-IFERROR(VLOOKUP($B252,'Slutlig allokering kvv'!$B$2:$BX$550,MATCH(U$2,'Slutlig allokering kvv'!$B$1:$BX$1,0),FALSE)/1,0))</f>
        <v/>
      </c>
      <c r="V252" t="str">
        <f>IF($D252="","",IFERROR(VLOOKUP($B252,Kraftvärmeprod!$B$1:$BX$550,MATCH(V$2,Kraftvärmeprod!$B$1:$VX$1,0),FALSE)/1,0)-IFERROR(VLOOKUP($B252,'Slutlig allokering kvv'!$B$2:$BX$550,MATCH(V$2,'Slutlig allokering kvv'!$B$1:$BX$1,0),FALSE)/1,0))</f>
        <v/>
      </c>
      <c r="W252" t="str">
        <f>IF($D252="","",IFERROR(VLOOKUP($B252,Kraftvärmeprod!$B$1:$BX$550,MATCH(W$2,Kraftvärmeprod!$B$1:$VX$1,0),FALSE)/1,0)-IFERROR(VLOOKUP($B252,'Slutlig allokering kvv'!$B$2:$BX$550,MATCH(W$2,'Slutlig allokering kvv'!$B$1:$BX$1,0),FALSE)/1,0))</f>
        <v/>
      </c>
      <c r="X252" t="str">
        <f>IF($D252="","",IFERROR(VLOOKUP($B252,Kraftvärmeprod!$B$1:$BX$550,MATCH(X$2,Kraftvärmeprod!$B$1:$VX$1,0),FALSE)/1,0)-IFERROR(VLOOKUP($B252,'Slutlig allokering kvv'!$B$2:$BX$550,MATCH(X$2,'Slutlig allokering kvv'!$B$1:$BX$1,0),FALSE)/1,0))</f>
        <v/>
      </c>
      <c r="Y252" t="str">
        <f>IF($D252="","",IFERROR(VLOOKUP($B252,Kraftvärmeprod!$B$1:$BX$550,MATCH(Y$2,Kraftvärmeprod!$B$1:$VX$1,0),FALSE)/1,0)-IFERROR(VLOOKUP($B252,'Slutlig allokering kvv'!$B$2:$BX$550,MATCH(Y$2,'Slutlig allokering kvv'!$B$1:$BX$1,0),FALSE)/1,0))</f>
        <v/>
      </c>
      <c r="Z252" t="str">
        <f>IF($D252="","",IFERROR(VLOOKUP($B252,Kraftvärmeprod!$B$1:$BX$550,MATCH(Z$2,Kraftvärmeprod!$B$1:$VX$1,0),FALSE)/1,0)-IFERROR(VLOOKUP($B252,'Slutlig allokering kvv'!$B$2:$BX$550,MATCH(Z$2,'Slutlig allokering kvv'!$B$1:$BX$1,0),FALSE)/1,0))</f>
        <v/>
      </c>
      <c r="AA252" t="str">
        <f>IF($D252="","",IFERROR(VLOOKUP($B252,Kraftvärmeprod!$B$1:$BX$550,MATCH(AA$2,Kraftvärmeprod!$B$1:$VX$1,0),FALSE)/1,0)-IFERROR(VLOOKUP($B252,'Slutlig allokering kvv'!$B$2:$BX$550,MATCH(AA$2,'Slutlig allokering kvv'!$B$1:$BX$1,0),FALSE)/1,0))</f>
        <v/>
      </c>
      <c r="AB252" t="str">
        <f>IF($D252="","",IFERROR(VLOOKUP($B252,Kraftvärmeprod!$B$1:$BX$550,MATCH(AB$2,Kraftvärmeprod!$B$1:$VX$1,0),FALSE)/1,0)-IFERROR(VLOOKUP($B252,'Slutlig allokering kvv'!$B$2:$BX$550,MATCH(AB$2,'Slutlig allokering kvv'!$B$1:$BX$1,0),FALSE)/1,0))</f>
        <v/>
      </c>
      <c r="AC252" t="str">
        <f>IF($D252="","",IFERROR(VLOOKUP($B252,Kraftvärmeprod!$B$1:$BX$550,MATCH(AC$2,Kraftvärmeprod!$B$1:$VX$1,0),FALSE)/1,0)-IFERROR(VLOOKUP($B252,'Slutlig allokering kvv'!$B$2:$BX$550,MATCH(AC$2,'Slutlig allokering kvv'!$B$1:$BX$1,0),FALSE)/1,0))</f>
        <v/>
      </c>
      <c r="AE252" t="str">
        <f>IF($D252="","",IFERROR(VLOOKUP($B252,Miljö!$B$1:$E$550,MATCH("Hjälpel kraftvärme (GWh)",Miljö!$B$1:$E$1,0),FALSE)/1,0)-IFERROR(VLOOKUP($B252,'Slutlig allokering kvv'!$B$2:$BX$550,MATCH(AE$2,'Slutlig allokering kvv'!$B$1:$BX$1,0),FALSE)/1,0))</f>
        <v/>
      </c>
      <c r="AI252">
        <f t="shared" si="12"/>
        <v>0</v>
      </c>
      <c r="AK252">
        <f>IFERROR(VLOOKUP($B252,'Slutlig allokering kvv'!$B$2:$AX$550,MATCH("Summa slutlig allokerad tillförd energi (utan hjälpel och rökgaskondensering):",'Slutlig allokering kvv'!$B$1:$AX$1,0),FALSE)/1,"")</f>
        <v>0</v>
      </c>
      <c r="AM252" s="289" t="str">
        <f>IFERROR(1-VLOOKUP($B252,'Slutlig allokering kvv'!$B$2:$AX$550,MATCH("Andel av bränsle i kvv som allokerats till värme, exklusive rökgaskondensering och hjälpel",'Slutlig allokering kvv'!$B$1:$AX$1,0),FALSE),"")</f>
        <v/>
      </c>
      <c r="AO252" s="289" t="str">
        <f t="shared" si="13"/>
        <v/>
      </c>
      <c r="AP252" s="290" t="str">
        <f t="shared" si="14"/>
        <v/>
      </c>
      <c r="AQ252" s="290"/>
      <c r="AR252" s="239" t="str">
        <f t="shared" si="15"/>
        <v/>
      </c>
      <c r="AS252" s="290"/>
    </row>
    <row r="253" spans="1:45" x14ac:dyDescent="0.25">
      <c r="A253" s="2" t="str">
        <f>'Miljövärden för publ företag'!B255</f>
        <v>Uddevalla Energi AB</v>
      </c>
      <c r="B253" s="2" t="str">
        <f>'Miljövärden för publ företag'!C255</f>
        <v>Uddevalla</v>
      </c>
      <c r="C253">
        <f>IFERROR(VLOOKUP($B253,Kraftvärmeprod!$B$1:$AH$479,MATCH(C$2,Kraftvärmeprod!$B$1:$AG$1,0),FALSE)/1,"")</f>
        <v>227.952</v>
      </c>
      <c r="D253">
        <f>IFERROR(VLOOKUP($B253,Kraftvärmeprod!$B$1:$AH$479,MATCH(D$2,Kraftvärmeprod!$B$1:$AG$1,0),FALSE)/1,"")</f>
        <v>67.673000000000002</v>
      </c>
      <c r="F253">
        <f>IF($D253="","",IFERROR(VLOOKUP($B253,Kraftvärmeprod!$B$1:$BX$550,MATCH(F$2,Kraftvärmeprod!$B$1:$VX$1,0),FALSE)/1,0)-IFERROR(VLOOKUP($B253,'Slutlig allokering kvv'!$B$2:$BX$550,MATCH(F$2,'Slutlig allokering kvv'!$B$1:$BX$1,0),FALSE)/1,0))</f>
        <v>0</v>
      </c>
      <c r="G253">
        <f>IF($D253="","",IFERROR(VLOOKUP($B253,Kraftvärmeprod!$B$1:$BX$550,MATCH(G$2,Kraftvärmeprod!$B$1:$VX$1,0),FALSE)/1,0)-IFERROR(VLOOKUP($B253,'Slutlig allokering kvv'!$B$2:$BX$550,MATCH(G$2,'Slutlig allokering kvv'!$B$1:$BX$1,0),FALSE)/1,0))</f>
        <v>0.14257300000000001</v>
      </c>
      <c r="H253">
        <f>IF($D253="","",IFERROR(VLOOKUP($B253,Kraftvärmeprod!$B$1:$BX$550,MATCH(H$2,Kraftvärmeprod!$B$1:$VX$1,0),FALSE)/1,0)-IFERROR(VLOOKUP($B253,'Slutlig allokering kvv'!$B$2:$BX$550,MATCH(H$2,'Slutlig allokering kvv'!$B$1:$BX$1,0),FALSE)/1,0))</f>
        <v>0</v>
      </c>
      <c r="I253">
        <f>IF($D253="","",IFERROR(VLOOKUP($B253,Kraftvärmeprod!$B$1:$BX$550,MATCH(I$2,Kraftvärmeprod!$B$1:$VX$1,0),FALSE)/1,0)-IFERROR(VLOOKUP($B253,'Slutlig allokering kvv'!$B$2:$BX$550,MATCH(I$2,'Slutlig allokering kvv'!$B$1:$BX$1,0),FALSE)/1,0))</f>
        <v>0</v>
      </c>
      <c r="J253">
        <f>IF($D253="","",IFERROR(VLOOKUP($B253,Kraftvärmeprod!$B$1:$BX$550,MATCH(J$2,Kraftvärmeprod!$B$1:$VX$1,0),FALSE)/1,0)-IFERROR(VLOOKUP($B253,'Slutlig allokering kvv'!$B$2:$BX$550,MATCH(J$2,'Slutlig allokering kvv'!$B$1:$BX$1,0),FALSE)/1,0))</f>
        <v>0</v>
      </c>
      <c r="K253">
        <f>IF($D253="","",IFERROR(VLOOKUP($B253,Kraftvärmeprod!$B$1:$BX$550,MATCH(K$2,Kraftvärmeprod!$B$1:$VX$1,0),FALSE)/1,0)-IFERROR(VLOOKUP($B253,'Slutlig allokering kvv'!$B$2:$BX$550,MATCH(K$2,'Slutlig allokering kvv'!$B$1:$BX$1,0),FALSE)/1,0))</f>
        <v>0</v>
      </c>
      <c r="L253">
        <f>IF($D253="","",IFERROR(VLOOKUP($B253,Kraftvärmeprod!$B$1:$BX$550,MATCH(L$2,Kraftvärmeprod!$B$1:$VX$1,0),FALSE)/1,0)-IFERROR(VLOOKUP($B253,'Slutlig allokering kvv'!$B$2:$BX$550,MATCH(L$2,'Slutlig allokering kvv'!$B$1:$BX$1,0),FALSE)/1,0))</f>
        <v>0</v>
      </c>
      <c r="M253">
        <f>IF($D253="","",IFERROR(VLOOKUP($B253,Kraftvärmeprod!$B$1:$BX$550,MATCH(M$2,Kraftvärmeprod!$B$1:$VX$1,0),FALSE)/1,0)-IFERROR(VLOOKUP($B253,'Slutlig allokering kvv'!$B$2:$BX$550,MATCH(M$2,'Slutlig allokering kvv'!$B$1:$BX$1,0),FALSE)/1,0))</f>
        <v>0</v>
      </c>
      <c r="N253">
        <f>IF($D253="","",IFERROR(VLOOKUP($B253,Kraftvärmeprod!$B$1:$BX$550,MATCH(N$2,Kraftvärmeprod!$B$1:$VX$1,0),FALSE)/1,0)-IFERROR(VLOOKUP($B253,'Slutlig allokering kvv'!$B$2:$BX$550,MATCH(N$2,'Slutlig allokering kvv'!$B$1:$BX$1,0),FALSE)/1,0))</f>
        <v>0</v>
      </c>
      <c r="O253">
        <f>IF($D253="","",IFERROR(VLOOKUP($B253,Kraftvärmeprod!$B$1:$BX$550,MATCH(O$2,Kraftvärmeprod!$B$1:$VX$1,0),FALSE)/1,0)-IFERROR(VLOOKUP($B253,'Slutlig allokering kvv'!$B$2:$BX$550,MATCH(O$2,'Slutlig allokering kvv'!$B$1:$BX$1,0),FALSE)/1,0))</f>
        <v>0</v>
      </c>
      <c r="P253">
        <f>IF($D253="","",IFERROR(VLOOKUP($B253,Kraftvärmeprod!$B$1:$BX$550,MATCH(P$2,Kraftvärmeprod!$B$1:$VX$1,0),FALSE)/1,0)-IFERROR(VLOOKUP($B253,'Slutlig allokering kvv'!$B$2:$BX$550,MATCH(P$2,'Slutlig allokering kvv'!$B$1:$BX$1,0),FALSE)/1,0))</f>
        <v>0</v>
      </c>
      <c r="Q253">
        <f>IF($D253="","",IFERROR(VLOOKUP($B253,Kraftvärmeprod!$B$1:$BX$550,MATCH(Q$2,Kraftvärmeprod!$B$1:$VX$1,0),FALSE)/1,0)-IFERROR(VLOOKUP($B253,'Slutlig allokering kvv'!$B$2:$BX$550,MATCH(Q$2,'Slutlig allokering kvv'!$B$1:$BX$1,0),FALSE)/1,0))</f>
        <v>0</v>
      </c>
      <c r="R253">
        <f>IF($D253="","",IFERROR(VLOOKUP($B253,Kraftvärmeprod!$B$1:$BX$550,MATCH(R$2,Kraftvärmeprod!$B$1:$VX$1,0),FALSE)/1,0)-IFERROR(VLOOKUP($B253,'Slutlig allokering kvv'!$B$2:$BX$550,MATCH(R$2,'Slutlig allokering kvv'!$B$1:$BX$1,0),FALSE)/1,0))</f>
        <v>0</v>
      </c>
      <c r="S253">
        <f>IF($D253="","",IFERROR(VLOOKUP($B253,Kraftvärmeprod!$B$1:$BX$550,MATCH(S$2,Kraftvärmeprod!$B$1:$VX$1,0),FALSE)/1,0)-IFERROR(VLOOKUP($B253,'Slutlig allokering kvv'!$B$2:$BX$550,MATCH(S$2,'Slutlig allokering kvv'!$B$1:$BX$1,0),FALSE)/1,0))</f>
        <v>0</v>
      </c>
      <c r="T253">
        <f>IF($D253="","",IFERROR(VLOOKUP($B253,Kraftvärmeprod!$B$1:$BX$550,MATCH(T$2,Kraftvärmeprod!$B$1:$VX$1,0),FALSE)/1,0)-IFERROR(VLOOKUP($B253,'Slutlig allokering kvv'!$B$2:$BX$550,MATCH(T$2,'Slutlig allokering kvv'!$B$1:$BX$1,0),FALSE)/1,0))</f>
        <v>0</v>
      </c>
      <c r="U253">
        <f>IF($D253="","",IFERROR(VLOOKUP($B253,Kraftvärmeprod!$B$1:$BX$550,MATCH(U$2,Kraftvärmeprod!$B$1:$VX$1,0),FALSE)/1,0)-IFERROR(VLOOKUP($B253,'Slutlig allokering kvv'!$B$2:$BX$550,MATCH(U$2,'Slutlig allokering kvv'!$B$1:$BX$1,0),FALSE)/1,0))</f>
        <v>0</v>
      </c>
      <c r="V253">
        <f>IF($D253="","",IFERROR(VLOOKUP($B253,Kraftvärmeprod!$B$1:$BX$550,MATCH(V$2,Kraftvärmeprod!$B$1:$VX$1,0),FALSE)/1,0)-IFERROR(VLOOKUP($B253,'Slutlig allokering kvv'!$B$2:$BX$550,MATCH(V$2,'Slutlig allokering kvv'!$B$1:$BX$1,0),FALSE)/1,0))</f>
        <v>0.15572299999999997</v>
      </c>
      <c r="W253">
        <f>IF($D253="","",IFERROR(VLOOKUP($B253,Kraftvärmeprod!$B$1:$BX$550,MATCH(W$2,Kraftvärmeprod!$B$1:$VX$1,0),FALSE)/1,0)-IFERROR(VLOOKUP($B253,'Slutlig allokering kvv'!$B$2:$BX$550,MATCH(W$2,'Slutlig allokering kvv'!$B$1:$BX$1,0),FALSE)/1,0))</f>
        <v>0</v>
      </c>
      <c r="X253">
        <f>IF($D253="","",IFERROR(VLOOKUP($B253,Kraftvärmeprod!$B$1:$BX$550,MATCH(X$2,Kraftvärmeprod!$B$1:$VX$1,0),FALSE)/1,0)-IFERROR(VLOOKUP($B253,'Slutlig allokering kvv'!$B$2:$BX$550,MATCH(X$2,'Slutlig allokering kvv'!$B$1:$BX$1,0),FALSE)/1,0))</f>
        <v>0</v>
      </c>
      <c r="Y253">
        <f>IF($D253="","",IFERROR(VLOOKUP($B253,Kraftvärmeprod!$B$1:$BX$550,MATCH(Y$2,Kraftvärmeprod!$B$1:$VX$1,0),FALSE)/1,0)-IFERROR(VLOOKUP($B253,'Slutlig allokering kvv'!$B$2:$BX$550,MATCH(Y$2,'Slutlig allokering kvv'!$B$1:$BX$1,0),FALSE)/1,0))</f>
        <v>0.31013699999999994</v>
      </c>
      <c r="Z253">
        <f>IF($D253="","",IFERROR(VLOOKUP($B253,Kraftvärmeprod!$B$1:$BX$550,MATCH(Z$2,Kraftvärmeprod!$B$1:$VX$1,0),FALSE)/1,0)-IFERROR(VLOOKUP($B253,'Slutlig allokering kvv'!$B$2:$BX$550,MATCH(Z$2,'Slutlig allokering kvv'!$B$1:$BX$1,0),FALSE)/1,0))</f>
        <v>0</v>
      </c>
      <c r="AA253">
        <f>IF($D253="","",IFERROR(VLOOKUP($B253,Kraftvärmeprod!$B$1:$BX$550,MATCH(AA$2,Kraftvärmeprod!$B$1:$VX$1,0),FALSE)/1,0)-IFERROR(VLOOKUP($B253,'Slutlig allokering kvv'!$B$2:$BX$550,MATCH(AA$2,'Slutlig allokering kvv'!$B$1:$BX$1,0),FALSE)/1,0))</f>
        <v>164.11599999999999</v>
      </c>
      <c r="AB253">
        <f>IF($D253="","",IFERROR(VLOOKUP($B253,Kraftvärmeprod!$B$1:$BX$550,MATCH(AB$2,Kraftvärmeprod!$B$1:$VX$1,0),FALSE)/1,0)-IFERROR(VLOOKUP($B253,'Slutlig allokering kvv'!$B$2:$BX$550,MATCH(AB$2,'Slutlig allokering kvv'!$B$1:$BX$1,0),FALSE)/1,0))</f>
        <v>0</v>
      </c>
      <c r="AC253">
        <f>IF($D253="","",IFERROR(VLOOKUP($B253,Kraftvärmeprod!$B$1:$BX$550,MATCH(AC$2,Kraftvärmeprod!$B$1:$VX$1,0),FALSE)/1,0)-IFERROR(VLOOKUP($B253,'Slutlig allokering kvv'!$B$2:$BX$550,MATCH(AC$2,'Slutlig allokering kvv'!$B$1:$BX$1,0),FALSE)/1,0))</f>
        <v>0</v>
      </c>
      <c r="AE253">
        <f>IF($D253="","",IFERROR(VLOOKUP($B253,Miljö!$B$1:$E$550,MATCH("Hjälpel kraftvärme (GWh)",Miljö!$B$1:$E$1,0),FALSE)/1,0)-IFERROR(VLOOKUP($B253,'Slutlig allokering kvv'!$B$2:$BX$550,MATCH(AE$2,'Slutlig allokering kvv'!$B$1:$BX$1,0),FALSE)/1,0))</f>
        <v>7.05992</v>
      </c>
      <c r="AI253">
        <f t="shared" si="12"/>
        <v>164.72443299999998</v>
      </c>
      <c r="AK253">
        <f>IFERROR(VLOOKUP($B253,'Slutlig allokering kvv'!$B$2:$AX$550,MATCH("Summa slutlig allokerad tillförd energi (utan hjälpel och rökgaskondensering):",'Slutlig allokering kvv'!$B$1:$AX$1,0),FALSE)/1,"")</f>
        <v>173.59456699999998</v>
      </c>
      <c r="AM253" s="289">
        <f>IFERROR(1-VLOOKUP($B253,'Slutlig allokering kvv'!$B$2:$AX$550,MATCH("Andel av bränsle i kvv som allokerats till värme, exklusive rökgaskondensering och hjälpel",'Slutlig allokering kvv'!$B$1:$AX$1,0),FALSE),"")</f>
        <v>0.48689087222414351</v>
      </c>
      <c r="AN253" s="287"/>
      <c r="AO253" s="289">
        <f t="shared" si="13"/>
        <v>0.48689087222414346</v>
      </c>
      <c r="AP253" s="290">
        <f t="shared" si="14"/>
        <v>5.5511151231257827E-17</v>
      </c>
      <c r="AQ253" s="290"/>
      <c r="AR253" s="239">
        <f t="shared" si="15"/>
        <v>0.39394158325933215</v>
      </c>
      <c r="AS253" s="290"/>
    </row>
    <row r="254" spans="1:45" x14ac:dyDescent="0.25">
      <c r="A254" s="2" t="str">
        <f>'Miljövärden för publ företag'!B256</f>
        <v>Ulricehamns Energi AB</v>
      </c>
      <c r="B254" s="2" t="str">
        <f>'Miljövärden för publ företag'!C256</f>
        <v>Gällstad</v>
      </c>
      <c r="C254" t="str">
        <f>IFERROR(VLOOKUP($B254,Kraftvärmeprod!$B$1:$AH$479,MATCH(C$2,Kraftvärmeprod!$B$1:$AG$1,0),FALSE)/1,"")</f>
        <v/>
      </c>
      <c r="D254" t="str">
        <f>IFERROR(VLOOKUP($B254,Kraftvärmeprod!$B$1:$AH$479,MATCH(D$2,Kraftvärmeprod!$B$1:$AG$1,0),FALSE)/1,"")</f>
        <v/>
      </c>
      <c r="F254" t="str">
        <f>IF($D254="","",IFERROR(VLOOKUP($B254,Kraftvärmeprod!$B$1:$BX$550,MATCH(F$2,Kraftvärmeprod!$B$1:$VX$1,0),FALSE)/1,0)-IFERROR(VLOOKUP($B254,'Slutlig allokering kvv'!$B$2:$BX$550,MATCH(F$2,'Slutlig allokering kvv'!$B$1:$BX$1,0),FALSE)/1,0))</f>
        <v/>
      </c>
      <c r="G254" t="str">
        <f>IF($D254="","",IFERROR(VLOOKUP($B254,Kraftvärmeprod!$B$1:$BX$550,MATCH(G$2,Kraftvärmeprod!$B$1:$VX$1,0),FALSE)/1,0)-IFERROR(VLOOKUP($B254,'Slutlig allokering kvv'!$B$2:$BX$550,MATCH(G$2,'Slutlig allokering kvv'!$B$1:$BX$1,0),FALSE)/1,0))</f>
        <v/>
      </c>
      <c r="H254" t="str">
        <f>IF($D254="","",IFERROR(VLOOKUP($B254,Kraftvärmeprod!$B$1:$BX$550,MATCH(H$2,Kraftvärmeprod!$B$1:$VX$1,0),FALSE)/1,0)-IFERROR(VLOOKUP($B254,'Slutlig allokering kvv'!$B$2:$BX$550,MATCH(H$2,'Slutlig allokering kvv'!$B$1:$BX$1,0),FALSE)/1,0))</f>
        <v/>
      </c>
      <c r="I254" t="str">
        <f>IF($D254="","",IFERROR(VLOOKUP($B254,Kraftvärmeprod!$B$1:$BX$550,MATCH(I$2,Kraftvärmeprod!$B$1:$VX$1,0),FALSE)/1,0)-IFERROR(VLOOKUP($B254,'Slutlig allokering kvv'!$B$2:$BX$550,MATCH(I$2,'Slutlig allokering kvv'!$B$1:$BX$1,0),FALSE)/1,0))</f>
        <v/>
      </c>
      <c r="J254" t="str">
        <f>IF($D254="","",IFERROR(VLOOKUP($B254,Kraftvärmeprod!$B$1:$BX$550,MATCH(J$2,Kraftvärmeprod!$B$1:$VX$1,0),FALSE)/1,0)-IFERROR(VLOOKUP($B254,'Slutlig allokering kvv'!$B$2:$BX$550,MATCH(J$2,'Slutlig allokering kvv'!$B$1:$BX$1,0),FALSE)/1,0))</f>
        <v/>
      </c>
      <c r="K254" t="str">
        <f>IF($D254="","",IFERROR(VLOOKUP($B254,Kraftvärmeprod!$B$1:$BX$550,MATCH(K$2,Kraftvärmeprod!$B$1:$VX$1,0),FALSE)/1,0)-IFERROR(VLOOKUP($B254,'Slutlig allokering kvv'!$B$2:$BX$550,MATCH(K$2,'Slutlig allokering kvv'!$B$1:$BX$1,0),FALSE)/1,0))</f>
        <v/>
      </c>
      <c r="L254" t="str">
        <f>IF($D254="","",IFERROR(VLOOKUP($B254,Kraftvärmeprod!$B$1:$BX$550,MATCH(L$2,Kraftvärmeprod!$B$1:$VX$1,0),FALSE)/1,0)-IFERROR(VLOOKUP($B254,'Slutlig allokering kvv'!$B$2:$BX$550,MATCH(L$2,'Slutlig allokering kvv'!$B$1:$BX$1,0),FALSE)/1,0))</f>
        <v/>
      </c>
      <c r="M254" t="str">
        <f>IF($D254="","",IFERROR(VLOOKUP($B254,Kraftvärmeprod!$B$1:$BX$550,MATCH(M$2,Kraftvärmeprod!$B$1:$VX$1,0),FALSE)/1,0)-IFERROR(VLOOKUP($B254,'Slutlig allokering kvv'!$B$2:$BX$550,MATCH(M$2,'Slutlig allokering kvv'!$B$1:$BX$1,0),FALSE)/1,0))</f>
        <v/>
      </c>
      <c r="N254" t="str">
        <f>IF($D254="","",IFERROR(VLOOKUP($B254,Kraftvärmeprod!$B$1:$BX$550,MATCH(N$2,Kraftvärmeprod!$B$1:$VX$1,0),FALSE)/1,0)-IFERROR(VLOOKUP($B254,'Slutlig allokering kvv'!$B$2:$BX$550,MATCH(N$2,'Slutlig allokering kvv'!$B$1:$BX$1,0),FALSE)/1,0))</f>
        <v/>
      </c>
      <c r="O254" t="str">
        <f>IF($D254="","",IFERROR(VLOOKUP($B254,Kraftvärmeprod!$B$1:$BX$550,MATCH(O$2,Kraftvärmeprod!$B$1:$VX$1,0),FALSE)/1,0)-IFERROR(VLOOKUP($B254,'Slutlig allokering kvv'!$B$2:$BX$550,MATCH(O$2,'Slutlig allokering kvv'!$B$1:$BX$1,0),FALSE)/1,0))</f>
        <v/>
      </c>
      <c r="P254" t="str">
        <f>IF($D254="","",IFERROR(VLOOKUP($B254,Kraftvärmeprod!$B$1:$BX$550,MATCH(P$2,Kraftvärmeprod!$B$1:$VX$1,0),FALSE)/1,0)-IFERROR(VLOOKUP($B254,'Slutlig allokering kvv'!$B$2:$BX$550,MATCH(P$2,'Slutlig allokering kvv'!$B$1:$BX$1,0),FALSE)/1,0))</f>
        <v/>
      </c>
      <c r="Q254" t="str">
        <f>IF($D254="","",IFERROR(VLOOKUP($B254,Kraftvärmeprod!$B$1:$BX$550,MATCH(Q$2,Kraftvärmeprod!$B$1:$VX$1,0),FALSE)/1,0)-IFERROR(VLOOKUP($B254,'Slutlig allokering kvv'!$B$2:$BX$550,MATCH(Q$2,'Slutlig allokering kvv'!$B$1:$BX$1,0),FALSE)/1,0))</f>
        <v/>
      </c>
      <c r="R254" t="str">
        <f>IF($D254="","",IFERROR(VLOOKUP($B254,Kraftvärmeprod!$B$1:$BX$550,MATCH(R$2,Kraftvärmeprod!$B$1:$VX$1,0),FALSE)/1,0)-IFERROR(VLOOKUP($B254,'Slutlig allokering kvv'!$B$2:$BX$550,MATCH(R$2,'Slutlig allokering kvv'!$B$1:$BX$1,0),FALSE)/1,0))</f>
        <v/>
      </c>
      <c r="S254" t="str">
        <f>IF($D254="","",IFERROR(VLOOKUP($B254,Kraftvärmeprod!$B$1:$BX$550,MATCH(S$2,Kraftvärmeprod!$B$1:$VX$1,0),FALSE)/1,0)-IFERROR(VLOOKUP($B254,'Slutlig allokering kvv'!$B$2:$BX$550,MATCH(S$2,'Slutlig allokering kvv'!$B$1:$BX$1,0),FALSE)/1,0))</f>
        <v/>
      </c>
      <c r="T254" t="str">
        <f>IF($D254="","",IFERROR(VLOOKUP($B254,Kraftvärmeprod!$B$1:$BX$550,MATCH(T$2,Kraftvärmeprod!$B$1:$VX$1,0),FALSE)/1,0)-IFERROR(VLOOKUP($B254,'Slutlig allokering kvv'!$B$2:$BX$550,MATCH(T$2,'Slutlig allokering kvv'!$B$1:$BX$1,0),FALSE)/1,0))</f>
        <v/>
      </c>
      <c r="U254" t="str">
        <f>IF($D254="","",IFERROR(VLOOKUP($B254,Kraftvärmeprod!$B$1:$BX$550,MATCH(U$2,Kraftvärmeprod!$B$1:$VX$1,0),FALSE)/1,0)-IFERROR(VLOOKUP($B254,'Slutlig allokering kvv'!$B$2:$BX$550,MATCH(U$2,'Slutlig allokering kvv'!$B$1:$BX$1,0),FALSE)/1,0))</f>
        <v/>
      </c>
      <c r="V254" t="str">
        <f>IF($D254="","",IFERROR(VLOOKUP($B254,Kraftvärmeprod!$B$1:$BX$550,MATCH(V$2,Kraftvärmeprod!$B$1:$VX$1,0),FALSE)/1,0)-IFERROR(VLOOKUP($B254,'Slutlig allokering kvv'!$B$2:$BX$550,MATCH(V$2,'Slutlig allokering kvv'!$B$1:$BX$1,0),FALSE)/1,0))</f>
        <v/>
      </c>
      <c r="W254" t="str">
        <f>IF($D254="","",IFERROR(VLOOKUP($B254,Kraftvärmeprod!$B$1:$BX$550,MATCH(W$2,Kraftvärmeprod!$B$1:$VX$1,0),FALSE)/1,0)-IFERROR(VLOOKUP($B254,'Slutlig allokering kvv'!$B$2:$BX$550,MATCH(W$2,'Slutlig allokering kvv'!$B$1:$BX$1,0),FALSE)/1,0))</f>
        <v/>
      </c>
      <c r="X254" t="str">
        <f>IF($D254="","",IFERROR(VLOOKUP($B254,Kraftvärmeprod!$B$1:$BX$550,MATCH(X$2,Kraftvärmeprod!$B$1:$VX$1,0),FALSE)/1,0)-IFERROR(VLOOKUP($B254,'Slutlig allokering kvv'!$B$2:$BX$550,MATCH(X$2,'Slutlig allokering kvv'!$B$1:$BX$1,0),FALSE)/1,0))</f>
        <v/>
      </c>
      <c r="Y254" t="str">
        <f>IF($D254="","",IFERROR(VLOOKUP($B254,Kraftvärmeprod!$B$1:$BX$550,MATCH(Y$2,Kraftvärmeprod!$B$1:$VX$1,0),FALSE)/1,0)-IFERROR(VLOOKUP($B254,'Slutlig allokering kvv'!$B$2:$BX$550,MATCH(Y$2,'Slutlig allokering kvv'!$B$1:$BX$1,0),FALSE)/1,0))</f>
        <v/>
      </c>
      <c r="Z254" t="str">
        <f>IF($D254="","",IFERROR(VLOOKUP($B254,Kraftvärmeprod!$B$1:$BX$550,MATCH(Z$2,Kraftvärmeprod!$B$1:$VX$1,0),FALSE)/1,0)-IFERROR(VLOOKUP($B254,'Slutlig allokering kvv'!$B$2:$BX$550,MATCH(Z$2,'Slutlig allokering kvv'!$B$1:$BX$1,0),FALSE)/1,0))</f>
        <v/>
      </c>
      <c r="AA254" t="str">
        <f>IF($D254="","",IFERROR(VLOOKUP($B254,Kraftvärmeprod!$B$1:$BX$550,MATCH(AA$2,Kraftvärmeprod!$B$1:$VX$1,0),FALSE)/1,0)-IFERROR(VLOOKUP($B254,'Slutlig allokering kvv'!$B$2:$BX$550,MATCH(AA$2,'Slutlig allokering kvv'!$B$1:$BX$1,0),FALSE)/1,0))</f>
        <v/>
      </c>
      <c r="AB254" t="str">
        <f>IF($D254="","",IFERROR(VLOOKUP($B254,Kraftvärmeprod!$B$1:$BX$550,MATCH(AB$2,Kraftvärmeprod!$B$1:$VX$1,0),FALSE)/1,0)-IFERROR(VLOOKUP($B254,'Slutlig allokering kvv'!$B$2:$BX$550,MATCH(AB$2,'Slutlig allokering kvv'!$B$1:$BX$1,0),FALSE)/1,0))</f>
        <v/>
      </c>
      <c r="AC254" t="str">
        <f>IF($D254="","",IFERROR(VLOOKUP($B254,Kraftvärmeprod!$B$1:$BX$550,MATCH(AC$2,Kraftvärmeprod!$B$1:$VX$1,0),FALSE)/1,0)-IFERROR(VLOOKUP($B254,'Slutlig allokering kvv'!$B$2:$BX$550,MATCH(AC$2,'Slutlig allokering kvv'!$B$1:$BX$1,0),FALSE)/1,0))</f>
        <v/>
      </c>
      <c r="AE254" t="str">
        <f>IF($D254="","",IFERROR(VLOOKUP($B254,Miljö!$B$1:$E$550,MATCH("Hjälpel kraftvärme (GWh)",Miljö!$B$1:$E$1,0),FALSE)/1,0)-IFERROR(VLOOKUP($B254,'Slutlig allokering kvv'!$B$2:$BX$550,MATCH(AE$2,'Slutlig allokering kvv'!$B$1:$BX$1,0),FALSE)/1,0))</f>
        <v/>
      </c>
      <c r="AI254">
        <f t="shared" si="12"/>
        <v>0</v>
      </c>
      <c r="AK254">
        <f>IFERROR(VLOOKUP($B254,'Slutlig allokering kvv'!$B$2:$AX$550,MATCH("Summa slutlig allokerad tillförd energi (utan hjälpel och rökgaskondensering):",'Slutlig allokering kvv'!$B$1:$AX$1,0),FALSE)/1,"")</f>
        <v>0</v>
      </c>
      <c r="AM254" s="289" t="str">
        <f>IFERROR(1-VLOOKUP($B254,'Slutlig allokering kvv'!$B$2:$AX$550,MATCH("Andel av bränsle i kvv som allokerats till värme, exklusive rökgaskondensering och hjälpel",'Slutlig allokering kvv'!$B$1:$AX$1,0),FALSE),"")</f>
        <v/>
      </c>
      <c r="AO254" s="289" t="str">
        <f t="shared" si="13"/>
        <v/>
      </c>
      <c r="AP254" s="290" t="str">
        <f t="shared" si="14"/>
        <v/>
      </c>
      <c r="AQ254" s="290"/>
      <c r="AR254" s="239" t="str">
        <f t="shared" si="15"/>
        <v/>
      </c>
      <c r="AS254" s="290"/>
    </row>
    <row r="255" spans="1:45" x14ac:dyDescent="0.25">
      <c r="A255" s="2" t="str">
        <f>'Miljövärden för publ företag'!B257</f>
        <v>Ulricehamns Energi AB</v>
      </c>
      <c r="B255" s="2" t="str">
        <f>'Miljövärden för publ företag'!C257</f>
        <v>Timmele</v>
      </c>
      <c r="C255" t="str">
        <f>IFERROR(VLOOKUP($B255,Kraftvärmeprod!$B$1:$AH$479,MATCH(C$2,Kraftvärmeprod!$B$1:$AG$1,0),FALSE)/1,"")</f>
        <v/>
      </c>
      <c r="D255" t="str">
        <f>IFERROR(VLOOKUP($B255,Kraftvärmeprod!$B$1:$AH$479,MATCH(D$2,Kraftvärmeprod!$B$1:$AG$1,0),FALSE)/1,"")</f>
        <v/>
      </c>
      <c r="F255" t="str">
        <f>IF($D255="","",IFERROR(VLOOKUP($B255,Kraftvärmeprod!$B$1:$BX$550,MATCH(F$2,Kraftvärmeprod!$B$1:$VX$1,0),FALSE)/1,0)-IFERROR(VLOOKUP($B255,'Slutlig allokering kvv'!$B$2:$BX$550,MATCH(F$2,'Slutlig allokering kvv'!$B$1:$BX$1,0),FALSE)/1,0))</f>
        <v/>
      </c>
      <c r="G255" t="str">
        <f>IF($D255="","",IFERROR(VLOOKUP($B255,Kraftvärmeprod!$B$1:$BX$550,MATCH(G$2,Kraftvärmeprod!$B$1:$VX$1,0),FALSE)/1,0)-IFERROR(VLOOKUP($B255,'Slutlig allokering kvv'!$B$2:$BX$550,MATCH(G$2,'Slutlig allokering kvv'!$B$1:$BX$1,0),FALSE)/1,0))</f>
        <v/>
      </c>
      <c r="H255" t="str">
        <f>IF($D255="","",IFERROR(VLOOKUP($B255,Kraftvärmeprod!$B$1:$BX$550,MATCH(H$2,Kraftvärmeprod!$B$1:$VX$1,0),FALSE)/1,0)-IFERROR(VLOOKUP($B255,'Slutlig allokering kvv'!$B$2:$BX$550,MATCH(H$2,'Slutlig allokering kvv'!$B$1:$BX$1,0),FALSE)/1,0))</f>
        <v/>
      </c>
      <c r="I255" t="str">
        <f>IF($D255="","",IFERROR(VLOOKUP($B255,Kraftvärmeprod!$B$1:$BX$550,MATCH(I$2,Kraftvärmeprod!$B$1:$VX$1,0),FALSE)/1,0)-IFERROR(VLOOKUP($B255,'Slutlig allokering kvv'!$B$2:$BX$550,MATCH(I$2,'Slutlig allokering kvv'!$B$1:$BX$1,0),FALSE)/1,0))</f>
        <v/>
      </c>
      <c r="J255" t="str">
        <f>IF($D255="","",IFERROR(VLOOKUP($B255,Kraftvärmeprod!$B$1:$BX$550,MATCH(J$2,Kraftvärmeprod!$B$1:$VX$1,0),FALSE)/1,0)-IFERROR(VLOOKUP($B255,'Slutlig allokering kvv'!$B$2:$BX$550,MATCH(J$2,'Slutlig allokering kvv'!$B$1:$BX$1,0),FALSE)/1,0))</f>
        <v/>
      </c>
      <c r="K255" t="str">
        <f>IF($D255="","",IFERROR(VLOOKUP($B255,Kraftvärmeprod!$B$1:$BX$550,MATCH(K$2,Kraftvärmeprod!$B$1:$VX$1,0),FALSE)/1,0)-IFERROR(VLOOKUP($B255,'Slutlig allokering kvv'!$B$2:$BX$550,MATCH(K$2,'Slutlig allokering kvv'!$B$1:$BX$1,0),FALSE)/1,0))</f>
        <v/>
      </c>
      <c r="L255" t="str">
        <f>IF($D255="","",IFERROR(VLOOKUP($B255,Kraftvärmeprod!$B$1:$BX$550,MATCH(L$2,Kraftvärmeprod!$B$1:$VX$1,0),FALSE)/1,0)-IFERROR(VLOOKUP($B255,'Slutlig allokering kvv'!$B$2:$BX$550,MATCH(L$2,'Slutlig allokering kvv'!$B$1:$BX$1,0),FALSE)/1,0))</f>
        <v/>
      </c>
      <c r="M255" t="str">
        <f>IF($D255="","",IFERROR(VLOOKUP($B255,Kraftvärmeprod!$B$1:$BX$550,MATCH(M$2,Kraftvärmeprod!$B$1:$VX$1,0),FALSE)/1,0)-IFERROR(VLOOKUP($B255,'Slutlig allokering kvv'!$B$2:$BX$550,MATCH(M$2,'Slutlig allokering kvv'!$B$1:$BX$1,0),FALSE)/1,0))</f>
        <v/>
      </c>
      <c r="N255" t="str">
        <f>IF($D255="","",IFERROR(VLOOKUP($B255,Kraftvärmeprod!$B$1:$BX$550,MATCH(N$2,Kraftvärmeprod!$B$1:$VX$1,0),FALSE)/1,0)-IFERROR(VLOOKUP($B255,'Slutlig allokering kvv'!$B$2:$BX$550,MATCH(N$2,'Slutlig allokering kvv'!$B$1:$BX$1,0),FALSE)/1,0))</f>
        <v/>
      </c>
      <c r="O255" t="str">
        <f>IF($D255="","",IFERROR(VLOOKUP($B255,Kraftvärmeprod!$B$1:$BX$550,MATCH(O$2,Kraftvärmeprod!$B$1:$VX$1,0),FALSE)/1,0)-IFERROR(VLOOKUP($B255,'Slutlig allokering kvv'!$B$2:$BX$550,MATCH(O$2,'Slutlig allokering kvv'!$B$1:$BX$1,0),FALSE)/1,0))</f>
        <v/>
      </c>
      <c r="P255" t="str">
        <f>IF($D255="","",IFERROR(VLOOKUP($B255,Kraftvärmeprod!$B$1:$BX$550,MATCH(P$2,Kraftvärmeprod!$B$1:$VX$1,0),FALSE)/1,0)-IFERROR(VLOOKUP($B255,'Slutlig allokering kvv'!$B$2:$BX$550,MATCH(P$2,'Slutlig allokering kvv'!$B$1:$BX$1,0),FALSE)/1,0))</f>
        <v/>
      </c>
      <c r="Q255" t="str">
        <f>IF($D255="","",IFERROR(VLOOKUP($B255,Kraftvärmeprod!$B$1:$BX$550,MATCH(Q$2,Kraftvärmeprod!$B$1:$VX$1,0),FALSE)/1,0)-IFERROR(VLOOKUP($B255,'Slutlig allokering kvv'!$B$2:$BX$550,MATCH(Q$2,'Slutlig allokering kvv'!$B$1:$BX$1,0),FALSE)/1,0))</f>
        <v/>
      </c>
      <c r="R255" t="str">
        <f>IF($D255="","",IFERROR(VLOOKUP($B255,Kraftvärmeprod!$B$1:$BX$550,MATCH(R$2,Kraftvärmeprod!$B$1:$VX$1,0),FALSE)/1,0)-IFERROR(VLOOKUP($B255,'Slutlig allokering kvv'!$B$2:$BX$550,MATCH(R$2,'Slutlig allokering kvv'!$B$1:$BX$1,0),FALSE)/1,0))</f>
        <v/>
      </c>
      <c r="S255" t="str">
        <f>IF($D255="","",IFERROR(VLOOKUP($B255,Kraftvärmeprod!$B$1:$BX$550,MATCH(S$2,Kraftvärmeprod!$B$1:$VX$1,0),FALSE)/1,0)-IFERROR(VLOOKUP($B255,'Slutlig allokering kvv'!$B$2:$BX$550,MATCH(S$2,'Slutlig allokering kvv'!$B$1:$BX$1,0),FALSE)/1,0))</f>
        <v/>
      </c>
      <c r="T255" t="str">
        <f>IF($D255="","",IFERROR(VLOOKUP($B255,Kraftvärmeprod!$B$1:$BX$550,MATCH(T$2,Kraftvärmeprod!$B$1:$VX$1,0),FALSE)/1,0)-IFERROR(VLOOKUP($B255,'Slutlig allokering kvv'!$B$2:$BX$550,MATCH(T$2,'Slutlig allokering kvv'!$B$1:$BX$1,0),FALSE)/1,0))</f>
        <v/>
      </c>
      <c r="U255" t="str">
        <f>IF($D255="","",IFERROR(VLOOKUP($B255,Kraftvärmeprod!$B$1:$BX$550,MATCH(U$2,Kraftvärmeprod!$B$1:$VX$1,0),FALSE)/1,0)-IFERROR(VLOOKUP($B255,'Slutlig allokering kvv'!$B$2:$BX$550,MATCH(U$2,'Slutlig allokering kvv'!$B$1:$BX$1,0),FALSE)/1,0))</f>
        <v/>
      </c>
      <c r="V255" t="str">
        <f>IF($D255="","",IFERROR(VLOOKUP($B255,Kraftvärmeprod!$B$1:$BX$550,MATCH(V$2,Kraftvärmeprod!$B$1:$VX$1,0),FALSE)/1,0)-IFERROR(VLOOKUP($B255,'Slutlig allokering kvv'!$B$2:$BX$550,MATCH(V$2,'Slutlig allokering kvv'!$B$1:$BX$1,0),FALSE)/1,0))</f>
        <v/>
      </c>
      <c r="W255" t="str">
        <f>IF($D255="","",IFERROR(VLOOKUP($B255,Kraftvärmeprod!$B$1:$BX$550,MATCH(W$2,Kraftvärmeprod!$B$1:$VX$1,0),FALSE)/1,0)-IFERROR(VLOOKUP($B255,'Slutlig allokering kvv'!$B$2:$BX$550,MATCH(W$2,'Slutlig allokering kvv'!$B$1:$BX$1,0),FALSE)/1,0))</f>
        <v/>
      </c>
      <c r="X255" t="str">
        <f>IF($D255="","",IFERROR(VLOOKUP($B255,Kraftvärmeprod!$B$1:$BX$550,MATCH(X$2,Kraftvärmeprod!$B$1:$VX$1,0),FALSE)/1,0)-IFERROR(VLOOKUP($B255,'Slutlig allokering kvv'!$B$2:$BX$550,MATCH(X$2,'Slutlig allokering kvv'!$B$1:$BX$1,0),FALSE)/1,0))</f>
        <v/>
      </c>
      <c r="Y255" t="str">
        <f>IF($D255="","",IFERROR(VLOOKUP($B255,Kraftvärmeprod!$B$1:$BX$550,MATCH(Y$2,Kraftvärmeprod!$B$1:$VX$1,0),FALSE)/1,0)-IFERROR(VLOOKUP($B255,'Slutlig allokering kvv'!$B$2:$BX$550,MATCH(Y$2,'Slutlig allokering kvv'!$B$1:$BX$1,0),FALSE)/1,0))</f>
        <v/>
      </c>
      <c r="Z255" t="str">
        <f>IF($D255="","",IFERROR(VLOOKUP($B255,Kraftvärmeprod!$B$1:$BX$550,MATCH(Z$2,Kraftvärmeprod!$B$1:$VX$1,0),FALSE)/1,0)-IFERROR(VLOOKUP($B255,'Slutlig allokering kvv'!$B$2:$BX$550,MATCH(Z$2,'Slutlig allokering kvv'!$B$1:$BX$1,0),FALSE)/1,0))</f>
        <v/>
      </c>
      <c r="AA255" t="str">
        <f>IF($D255="","",IFERROR(VLOOKUP($B255,Kraftvärmeprod!$B$1:$BX$550,MATCH(AA$2,Kraftvärmeprod!$B$1:$VX$1,0),FALSE)/1,0)-IFERROR(VLOOKUP($B255,'Slutlig allokering kvv'!$B$2:$BX$550,MATCH(AA$2,'Slutlig allokering kvv'!$B$1:$BX$1,0),FALSE)/1,0))</f>
        <v/>
      </c>
      <c r="AB255" t="str">
        <f>IF($D255="","",IFERROR(VLOOKUP($B255,Kraftvärmeprod!$B$1:$BX$550,MATCH(AB$2,Kraftvärmeprod!$B$1:$VX$1,0),FALSE)/1,0)-IFERROR(VLOOKUP($B255,'Slutlig allokering kvv'!$B$2:$BX$550,MATCH(AB$2,'Slutlig allokering kvv'!$B$1:$BX$1,0),FALSE)/1,0))</f>
        <v/>
      </c>
      <c r="AC255" t="str">
        <f>IF($D255="","",IFERROR(VLOOKUP($B255,Kraftvärmeprod!$B$1:$BX$550,MATCH(AC$2,Kraftvärmeprod!$B$1:$VX$1,0),FALSE)/1,0)-IFERROR(VLOOKUP($B255,'Slutlig allokering kvv'!$B$2:$BX$550,MATCH(AC$2,'Slutlig allokering kvv'!$B$1:$BX$1,0),FALSE)/1,0))</f>
        <v/>
      </c>
      <c r="AE255" t="str">
        <f>IF($D255="","",IFERROR(VLOOKUP($B255,Miljö!$B$1:$E$550,MATCH("Hjälpel kraftvärme (GWh)",Miljö!$B$1:$E$1,0),FALSE)/1,0)-IFERROR(VLOOKUP($B255,'Slutlig allokering kvv'!$B$2:$BX$550,MATCH(AE$2,'Slutlig allokering kvv'!$B$1:$BX$1,0),FALSE)/1,0))</f>
        <v/>
      </c>
      <c r="AI255">
        <f t="shared" si="12"/>
        <v>0</v>
      </c>
      <c r="AK255">
        <f>IFERROR(VLOOKUP($B255,'Slutlig allokering kvv'!$B$2:$AX$550,MATCH("Summa slutlig allokerad tillförd energi (utan hjälpel och rökgaskondensering):",'Slutlig allokering kvv'!$B$1:$AX$1,0),FALSE)/1,"")</f>
        <v>0</v>
      </c>
      <c r="AM255" s="289" t="str">
        <f>IFERROR(1-VLOOKUP($B255,'Slutlig allokering kvv'!$B$2:$AX$550,MATCH("Andel av bränsle i kvv som allokerats till värme, exklusive rökgaskondensering och hjälpel",'Slutlig allokering kvv'!$B$1:$AX$1,0),FALSE),"")</f>
        <v/>
      </c>
      <c r="AO255" s="289" t="str">
        <f t="shared" si="13"/>
        <v/>
      </c>
      <c r="AP255" s="290" t="str">
        <f t="shared" si="14"/>
        <v/>
      </c>
      <c r="AQ255" s="290"/>
      <c r="AR255" s="239" t="str">
        <f t="shared" si="15"/>
        <v/>
      </c>
      <c r="AS255" s="290"/>
    </row>
    <row r="256" spans="1:45" x14ac:dyDescent="0.25">
      <c r="A256" s="2" t="str">
        <f>'Miljövärden för publ företag'!B258</f>
        <v>Ulricehamns Energi AB</v>
      </c>
      <c r="B256" s="2" t="str">
        <f>'Miljövärden för publ företag'!C258</f>
        <v>Ulricehamn</v>
      </c>
      <c r="C256" t="str">
        <f>IFERROR(VLOOKUP($B256,Kraftvärmeprod!$B$1:$AH$479,MATCH(C$2,Kraftvärmeprod!$B$1:$AG$1,0),FALSE)/1,"")</f>
        <v/>
      </c>
      <c r="D256" t="str">
        <f>IFERROR(VLOOKUP($B256,Kraftvärmeprod!$B$1:$AH$479,MATCH(D$2,Kraftvärmeprod!$B$1:$AG$1,0),FALSE)/1,"")</f>
        <v/>
      </c>
      <c r="F256" t="str">
        <f>IF($D256="","",IFERROR(VLOOKUP($B256,Kraftvärmeprod!$B$1:$BX$550,MATCH(F$2,Kraftvärmeprod!$B$1:$VX$1,0),FALSE)/1,0)-IFERROR(VLOOKUP($B256,'Slutlig allokering kvv'!$B$2:$BX$550,MATCH(F$2,'Slutlig allokering kvv'!$B$1:$BX$1,0),FALSE)/1,0))</f>
        <v/>
      </c>
      <c r="G256" t="str">
        <f>IF($D256="","",IFERROR(VLOOKUP($B256,Kraftvärmeprod!$B$1:$BX$550,MATCH(G$2,Kraftvärmeprod!$B$1:$VX$1,0),FALSE)/1,0)-IFERROR(VLOOKUP($B256,'Slutlig allokering kvv'!$B$2:$BX$550,MATCH(G$2,'Slutlig allokering kvv'!$B$1:$BX$1,0),FALSE)/1,0))</f>
        <v/>
      </c>
      <c r="H256" t="str">
        <f>IF($D256="","",IFERROR(VLOOKUP($B256,Kraftvärmeprod!$B$1:$BX$550,MATCH(H$2,Kraftvärmeprod!$B$1:$VX$1,0),FALSE)/1,0)-IFERROR(VLOOKUP($B256,'Slutlig allokering kvv'!$B$2:$BX$550,MATCH(H$2,'Slutlig allokering kvv'!$B$1:$BX$1,0),FALSE)/1,0))</f>
        <v/>
      </c>
      <c r="I256" t="str">
        <f>IF($D256="","",IFERROR(VLOOKUP($B256,Kraftvärmeprod!$B$1:$BX$550,MATCH(I$2,Kraftvärmeprod!$B$1:$VX$1,0),FALSE)/1,0)-IFERROR(VLOOKUP($B256,'Slutlig allokering kvv'!$B$2:$BX$550,MATCH(I$2,'Slutlig allokering kvv'!$B$1:$BX$1,0),FALSE)/1,0))</f>
        <v/>
      </c>
      <c r="J256" t="str">
        <f>IF($D256="","",IFERROR(VLOOKUP($B256,Kraftvärmeprod!$B$1:$BX$550,MATCH(J$2,Kraftvärmeprod!$B$1:$VX$1,0),FALSE)/1,0)-IFERROR(VLOOKUP($B256,'Slutlig allokering kvv'!$B$2:$BX$550,MATCH(J$2,'Slutlig allokering kvv'!$B$1:$BX$1,0),FALSE)/1,0))</f>
        <v/>
      </c>
      <c r="K256" t="str">
        <f>IF($D256="","",IFERROR(VLOOKUP($B256,Kraftvärmeprod!$B$1:$BX$550,MATCH(K$2,Kraftvärmeprod!$B$1:$VX$1,0),FALSE)/1,0)-IFERROR(VLOOKUP($B256,'Slutlig allokering kvv'!$B$2:$BX$550,MATCH(K$2,'Slutlig allokering kvv'!$B$1:$BX$1,0),FALSE)/1,0))</f>
        <v/>
      </c>
      <c r="L256" t="str">
        <f>IF($D256="","",IFERROR(VLOOKUP($B256,Kraftvärmeprod!$B$1:$BX$550,MATCH(L$2,Kraftvärmeprod!$B$1:$VX$1,0),FALSE)/1,0)-IFERROR(VLOOKUP($B256,'Slutlig allokering kvv'!$B$2:$BX$550,MATCH(L$2,'Slutlig allokering kvv'!$B$1:$BX$1,0),FALSE)/1,0))</f>
        <v/>
      </c>
      <c r="M256" t="str">
        <f>IF($D256="","",IFERROR(VLOOKUP($B256,Kraftvärmeprod!$B$1:$BX$550,MATCH(M$2,Kraftvärmeprod!$B$1:$VX$1,0),FALSE)/1,0)-IFERROR(VLOOKUP($B256,'Slutlig allokering kvv'!$B$2:$BX$550,MATCH(M$2,'Slutlig allokering kvv'!$B$1:$BX$1,0),FALSE)/1,0))</f>
        <v/>
      </c>
      <c r="N256" t="str">
        <f>IF($D256="","",IFERROR(VLOOKUP($B256,Kraftvärmeprod!$B$1:$BX$550,MATCH(N$2,Kraftvärmeprod!$B$1:$VX$1,0),FALSE)/1,0)-IFERROR(VLOOKUP($B256,'Slutlig allokering kvv'!$B$2:$BX$550,MATCH(N$2,'Slutlig allokering kvv'!$B$1:$BX$1,0),FALSE)/1,0))</f>
        <v/>
      </c>
      <c r="O256" t="str">
        <f>IF($D256="","",IFERROR(VLOOKUP($B256,Kraftvärmeprod!$B$1:$BX$550,MATCH(O$2,Kraftvärmeprod!$B$1:$VX$1,0),FALSE)/1,0)-IFERROR(VLOOKUP($B256,'Slutlig allokering kvv'!$B$2:$BX$550,MATCH(O$2,'Slutlig allokering kvv'!$B$1:$BX$1,0),FALSE)/1,0))</f>
        <v/>
      </c>
      <c r="P256" t="str">
        <f>IF($D256="","",IFERROR(VLOOKUP($B256,Kraftvärmeprod!$B$1:$BX$550,MATCH(P$2,Kraftvärmeprod!$B$1:$VX$1,0),FALSE)/1,0)-IFERROR(VLOOKUP($B256,'Slutlig allokering kvv'!$B$2:$BX$550,MATCH(P$2,'Slutlig allokering kvv'!$B$1:$BX$1,0),FALSE)/1,0))</f>
        <v/>
      </c>
      <c r="Q256" t="str">
        <f>IF($D256="","",IFERROR(VLOOKUP($B256,Kraftvärmeprod!$B$1:$BX$550,MATCH(Q$2,Kraftvärmeprod!$B$1:$VX$1,0),FALSE)/1,0)-IFERROR(VLOOKUP($B256,'Slutlig allokering kvv'!$B$2:$BX$550,MATCH(Q$2,'Slutlig allokering kvv'!$B$1:$BX$1,0),FALSE)/1,0))</f>
        <v/>
      </c>
      <c r="R256" t="str">
        <f>IF($D256="","",IFERROR(VLOOKUP($B256,Kraftvärmeprod!$B$1:$BX$550,MATCH(R$2,Kraftvärmeprod!$B$1:$VX$1,0),FALSE)/1,0)-IFERROR(VLOOKUP($B256,'Slutlig allokering kvv'!$B$2:$BX$550,MATCH(R$2,'Slutlig allokering kvv'!$B$1:$BX$1,0),FALSE)/1,0))</f>
        <v/>
      </c>
      <c r="S256" t="str">
        <f>IF($D256="","",IFERROR(VLOOKUP($B256,Kraftvärmeprod!$B$1:$BX$550,MATCH(S$2,Kraftvärmeprod!$B$1:$VX$1,0),FALSE)/1,0)-IFERROR(VLOOKUP($B256,'Slutlig allokering kvv'!$B$2:$BX$550,MATCH(S$2,'Slutlig allokering kvv'!$B$1:$BX$1,0),FALSE)/1,0))</f>
        <v/>
      </c>
      <c r="T256" t="str">
        <f>IF($D256="","",IFERROR(VLOOKUP($B256,Kraftvärmeprod!$B$1:$BX$550,MATCH(T$2,Kraftvärmeprod!$B$1:$VX$1,0),FALSE)/1,0)-IFERROR(VLOOKUP($B256,'Slutlig allokering kvv'!$B$2:$BX$550,MATCH(T$2,'Slutlig allokering kvv'!$B$1:$BX$1,0),FALSE)/1,0))</f>
        <v/>
      </c>
      <c r="U256" t="str">
        <f>IF($D256="","",IFERROR(VLOOKUP($B256,Kraftvärmeprod!$B$1:$BX$550,MATCH(U$2,Kraftvärmeprod!$B$1:$VX$1,0),FALSE)/1,0)-IFERROR(VLOOKUP($B256,'Slutlig allokering kvv'!$B$2:$BX$550,MATCH(U$2,'Slutlig allokering kvv'!$B$1:$BX$1,0),FALSE)/1,0))</f>
        <v/>
      </c>
      <c r="V256" t="str">
        <f>IF($D256="","",IFERROR(VLOOKUP($B256,Kraftvärmeprod!$B$1:$BX$550,MATCH(V$2,Kraftvärmeprod!$B$1:$VX$1,0),FALSE)/1,0)-IFERROR(VLOOKUP($B256,'Slutlig allokering kvv'!$B$2:$BX$550,MATCH(V$2,'Slutlig allokering kvv'!$B$1:$BX$1,0),FALSE)/1,0))</f>
        <v/>
      </c>
      <c r="W256" t="str">
        <f>IF($D256="","",IFERROR(VLOOKUP($B256,Kraftvärmeprod!$B$1:$BX$550,MATCH(W$2,Kraftvärmeprod!$B$1:$VX$1,0),FALSE)/1,0)-IFERROR(VLOOKUP($B256,'Slutlig allokering kvv'!$B$2:$BX$550,MATCH(W$2,'Slutlig allokering kvv'!$B$1:$BX$1,0),FALSE)/1,0))</f>
        <v/>
      </c>
      <c r="X256" t="str">
        <f>IF($D256="","",IFERROR(VLOOKUP($B256,Kraftvärmeprod!$B$1:$BX$550,MATCH(X$2,Kraftvärmeprod!$B$1:$VX$1,0),FALSE)/1,0)-IFERROR(VLOOKUP($B256,'Slutlig allokering kvv'!$B$2:$BX$550,MATCH(X$2,'Slutlig allokering kvv'!$B$1:$BX$1,0),FALSE)/1,0))</f>
        <v/>
      </c>
      <c r="Y256" t="str">
        <f>IF($D256="","",IFERROR(VLOOKUP($B256,Kraftvärmeprod!$B$1:$BX$550,MATCH(Y$2,Kraftvärmeprod!$B$1:$VX$1,0),FALSE)/1,0)-IFERROR(VLOOKUP($B256,'Slutlig allokering kvv'!$B$2:$BX$550,MATCH(Y$2,'Slutlig allokering kvv'!$B$1:$BX$1,0),FALSE)/1,0))</f>
        <v/>
      </c>
      <c r="Z256" t="str">
        <f>IF($D256="","",IFERROR(VLOOKUP($B256,Kraftvärmeprod!$B$1:$BX$550,MATCH(Z$2,Kraftvärmeprod!$B$1:$VX$1,0),FALSE)/1,0)-IFERROR(VLOOKUP($B256,'Slutlig allokering kvv'!$B$2:$BX$550,MATCH(Z$2,'Slutlig allokering kvv'!$B$1:$BX$1,0),FALSE)/1,0))</f>
        <v/>
      </c>
      <c r="AA256" t="str">
        <f>IF($D256="","",IFERROR(VLOOKUP($B256,Kraftvärmeprod!$B$1:$BX$550,MATCH(AA$2,Kraftvärmeprod!$B$1:$VX$1,0),FALSE)/1,0)-IFERROR(VLOOKUP($B256,'Slutlig allokering kvv'!$B$2:$BX$550,MATCH(AA$2,'Slutlig allokering kvv'!$B$1:$BX$1,0),FALSE)/1,0))</f>
        <v/>
      </c>
      <c r="AB256" t="str">
        <f>IF($D256="","",IFERROR(VLOOKUP($B256,Kraftvärmeprod!$B$1:$BX$550,MATCH(AB$2,Kraftvärmeprod!$B$1:$VX$1,0),FALSE)/1,0)-IFERROR(VLOOKUP($B256,'Slutlig allokering kvv'!$B$2:$BX$550,MATCH(AB$2,'Slutlig allokering kvv'!$B$1:$BX$1,0),FALSE)/1,0))</f>
        <v/>
      </c>
      <c r="AC256" t="str">
        <f>IF($D256="","",IFERROR(VLOOKUP($B256,Kraftvärmeprod!$B$1:$BX$550,MATCH(AC$2,Kraftvärmeprod!$B$1:$VX$1,0),FALSE)/1,0)-IFERROR(VLOOKUP($B256,'Slutlig allokering kvv'!$B$2:$BX$550,MATCH(AC$2,'Slutlig allokering kvv'!$B$1:$BX$1,0),FALSE)/1,0))</f>
        <v/>
      </c>
      <c r="AE256" t="str">
        <f>IF($D256="","",IFERROR(VLOOKUP($B256,Miljö!$B$1:$E$550,MATCH("Hjälpel kraftvärme (GWh)",Miljö!$B$1:$E$1,0),FALSE)/1,0)-IFERROR(VLOOKUP($B256,'Slutlig allokering kvv'!$B$2:$BX$550,MATCH(AE$2,'Slutlig allokering kvv'!$B$1:$BX$1,0),FALSE)/1,0))</f>
        <v/>
      </c>
      <c r="AI256">
        <f t="shared" si="12"/>
        <v>0</v>
      </c>
      <c r="AK256">
        <f>IFERROR(VLOOKUP($B256,'Slutlig allokering kvv'!$B$2:$AX$550,MATCH("Summa slutlig allokerad tillförd energi (utan hjälpel och rökgaskondensering):",'Slutlig allokering kvv'!$B$1:$AX$1,0),FALSE)/1,"")</f>
        <v>0</v>
      </c>
      <c r="AM256" s="289" t="str">
        <f>IFERROR(1-VLOOKUP($B256,'Slutlig allokering kvv'!$B$2:$AX$550,MATCH("Andel av bränsle i kvv som allokerats till värme, exklusive rökgaskondensering och hjälpel",'Slutlig allokering kvv'!$B$1:$AX$1,0),FALSE),"")</f>
        <v/>
      </c>
      <c r="AO256" s="289" t="str">
        <f t="shared" si="13"/>
        <v/>
      </c>
      <c r="AP256" s="290" t="str">
        <f t="shared" si="14"/>
        <v/>
      </c>
      <c r="AQ256" s="290"/>
      <c r="AR256" s="239" t="str">
        <f t="shared" si="15"/>
        <v/>
      </c>
      <c r="AS256" s="290"/>
    </row>
    <row r="257" spans="1:45" x14ac:dyDescent="0.25">
      <c r="A257" s="2" t="str">
        <f>'Miljövärden för publ företag'!B259</f>
        <v>Umeå Energi AB</v>
      </c>
      <c r="B257" s="2" t="str">
        <f>'Miljövärden för publ företag'!C259</f>
        <v>Bjurholm</v>
      </c>
      <c r="C257" t="str">
        <f>IFERROR(VLOOKUP($B257,Kraftvärmeprod!$B$1:$AH$479,MATCH(C$2,Kraftvärmeprod!$B$1:$AG$1,0),FALSE)/1,"")</f>
        <v/>
      </c>
      <c r="D257" t="str">
        <f>IFERROR(VLOOKUP($B257,Kraftvärmeprod!$B$1:$AH$479,MATCH(D$2,Kraftvärmeprod!$B$1:$AG$1,0),FALSE)/1,"")</f>
        <v/>
      </c>
      <c r="F257" t="str">
        <f>IF($D257="","",IFERROR(VLOOKUP($B257,Kraftvärmeprod!$B$1:$BX$550,MATCH(F$2,Kraftvärmeprod!$B$1:$VX$1,0),FALSE)/1,0)-IFERROR(VLOOKUP($B257,'Slutlig allokering kvv'!$B$2:$BX$550,MATCH(F$2,'Slutlig allokering kvv'!$B$1:$BX$1,0),FALSE)/1,0))</f>
        <v/>
      </c>
      <c r="G257" t="str">
        <f>IF($D257="","",IFERROR(VLOOKUP($B257,Kraftvärmeprod!$B$1:$BX$550,MATCH(G$2,Kraftvärmeprod!$B$1:$VX$1,0),FALSE)/1,0)-IFERROR(VLOOKUP($B257,'Slutlig allokering kvv'!$B$2:$BX$550,MATCH(G$2,'Slutlig allokering kvv'!$B$1:$BX$1,0),FALSE)/1,0))</f>
        <v/>
      </c>
      <c r="H257" t="str">
        <f>IF($D257="","",IFERROR(VLOOKUP($B257,Kraftvärmeprod!$B$1:$BX$550,MATCH(H$2,Kraftvärmeprod!$B$1:$VX$1,0),FALSE)/1,0)-IFERROR(VLOOKUP($B257,'Slutlig allokering kvv'!$B$2:$BX$550,MATCH(H$2,'Slutlig allokering kvv'!$B$1:$BX$1,0),FALSE)/1,0))</f>
        <v/>
      </c>
      <c r="I257" t="str">
        <f>IF($D257="","",IFERROR(VLOOKUP($B257,Kraftvärmeprod!$B$1:$BX$550,MATCH(I$2,Kraftvärmeprod!$B$1:$VX$1,0),FALSE)/1,0)-IFERROR(VLOOKUP($B257,'Slutlig allokering kvv'!$B$2:$BX$550,MATCH(I$2,'Slutlig allokering kvv'!$B$1:$BX$1,0),FALSE)/1,0))</f>
        <v/>
      </c>
      <c r="J257" t="str">
        <f>IF($D257="","",IFERROR(VLOOKUP($B257,Kraftvärmeprod!$B$1:$BX$550,MATCH(J$2,Kraftvärmeprod!$B$1:$VX$1,0),FALSE)/1,0)-IFERROR(VLOOKUP($B257,'Slutlig allokering kvv'!$B$2:$BX$550,MATCH(J$2,'Slutlig allokering kvv'!$B$1:$BX$1,0),FALSE)/1,0))</f>
        <v/>
      </c>
      <c r="K257" t="str">
        <f>IF($D257="","",IFERROR(VLOOKUP($B257,Kraftvärmeprod!$B$1:$BX$550,MATCH(K$2,Kraftvärmeprod!$B$1:$VX$1,0),FALSE)/1,0)-IFERROR(VLOOKUP($B257,'Slutlig allokering kvv'!$B$2:$BX$550,MATCH(K$2,'Slutlig allokering kvv'!$B$1:$BX$1,0),FALSE)/1,0))</f>
        <v/>
      </c>
      <c r="L257" t="str">
        <f>IF($D257="","",IFERROR(VLOOKUP($B257,Kraftvärmeprod!$B$1:$BX$550,MATCH(L$2,Kraftvärmeprod!$B$1:$VX$1,0),FALSE)/1,0)-IFERROR(VLOOKUP($B257,'Slutlig allokering kvv'!$B$2:$BX$550,MATCH(L$2,'Slutlig allokering kvv'!$B$1:$BX$1,0),FALSE)/1,0))</f>
        <v/>
      </c>
      <c r="M257" t="str">
        <f>IF($D257="","",IFERROR(VLOOKUP($B257,Kraftvärmeprod!$B$1:$BX$550,MATCH(M$2,Kraftvärmeprod!$B$1:$VX$1,0),FALSE)/1,0)-IFERROR(VLOOKUP($B257,'Slutlig allokering kvv'!$B$2:$BX$550,MATCH(M$2,'Slutlig allokering kvv'!$B$1:$BX$1,0),FALSE)/1,0))</f>
        <v/>
      </c>
      <c r="N257" t="str">
        <f>IF($D257="","",IFERROR(VLOOKUP($B257,Kraftvärmeprod!$B$1:$BX$550,MATCH(N$2,Kraftvärmeprod!$B$1:$VX$1,0),FALSE)/1,0)-IFERROR(VLOOKUP($B257,'Slutlig allokering kvv'!$B$2:$BX$550,MATCH(N$2,'Slutlig allokering kvv'!$B$1:$BX$1,0),FALSE)/1,0))</f>
        <v/>
      </c>
      <c r="O257" t="str">
        <f>IF($D257="","",IFERROR(VLOOKUP($B257,Kraftvärmeprod!$B$1:$BX$550,MATCH(O$2,Kraftvärmeprod!$B$1:$VX$1,0),FALSE)/1,0)-IFERROR(VLOOKUP($B257,'Slutlig allokering kvv'!$B$2:$BX$550,MATCH(O$2,'Slutlig allokering kvv'!$B$1:$BX$1,0),FALSE)/1,0))</f>
        <v/>
      </c>
      <c r="P257" t="str">
        <f>IF($D257="","",IFERROR(VLOOKUP($B257,Kraftvärmeprod!$B$1:$BX$550,MATCH(P$2,Kraftvärmeprod!$B$1:$VX$1,0),FALSE)/1,0)-IFERROR(VLOOKUP($B257,'Slutlig allokering kvv'!$B$2:$BX$550,MATCH(P$2,'Slutlig allokering kvv'!$B$1:$BX$1,0),FALSE)/1,0))</f>
        <v/>
      </c>
      <c r="Q257" t="str">
        <f>IF($D257="","",IFERROR(VLOOKUP($B257,Kraftvärmeprod!$B$1:$BX$550,MATCH(Q$2,Kraftvärmeprod!$B$1:$VX$1,0),FALSE)/1,0)-IFERROR(VLOOKUP($B257,'Slutlig allokering kvv'!$B$2:$BX$550,MATCH(Q$2,'Slutlig allokering kvv'!$B$1:$BX$1,0),FALSE)/1,0))</f>
        <v/>
      </c>
      <c r="R257" t="str">
        <f>IF($D257="","",IFERROR(VLOOKUP($B257,Kraftvärmeprod!$B$1:$BX$550,MATCH(R$2,Kraftvärmeprod!$B$1:$VX$1,0),FALSE)/1,0)-IFERROR(VLOOKUP($B257,'Slutlig allokering kvv'!$B$2:$BX$550,MATCH(R$2,'Slutlig allokering kvv'!$B$1:$BX$1,0),FALSE)/1,0))</f>
        <v/>
      </c>
      <c r="S257" t="str">
        <f>IF($D257="","",IFERROR(VLOOKUP($B257,Kraftvärmeprod!$B$1:$BX$550,MATCH(S$2,Kraftvärmeprod!$B$1:$VX$1,0),FALSE)/1,0)-IFERROR(VLOOKUP($B257,'Slutlig allokering kvv'!$B$2:$BX$550,MATCH(S$2,'Slutlig allokering kvv'!$B$1:$BX$1,0),FALSE)/1,0))</f>
        <v/>
      </c>
      <c r="T257" t="str">
        <f>IF($D257="","",IFERROR(VLOOKUP($B257,Kraftvärmeprod!$B$1:$BX$550,MATCH(T$2,Kraftvärmeprod!$B$1:$VX$1,0),FALSE)/1,0)-IFERROR(VLOOKUP($B257,'Slutlig allokering kvv'!$B$2:$BX$550,MATCH(T$2,'Slutlig allokering kvv'!$B$1:$BX$1,0),FALSE)/1,0))</f>
        <v/>
      </c>
      <c r="U257" t="str">
        <f>IF($D257="","",IFERROR(VLOOKUP($B257,Kraftvärmeprod!$B$1:$BX$550,MATCH(U$2,Kraftvärmeprod!$B$1:$VX$1,0),FALSE)/1,0)-IFERROR(VLOOKUP($B257,'Slutlig allokering kvv'!$B$2:$BX$550,MATCH(U$2,'Slutlig allokering kvv'!$B$1:$BX$1,0),FALSE)/1,0))</f>
        <v/>
      </c>
      <c r="V257" t="str">
        <f>IF($D257="","",IFERROR(VLOOKUP($B257,Kraftvärmeprod!$B$1:$BX$550,MATCH(V$2,Kraftvärmeprod!$B$1:$VX$1,0),FALSE)/1,0)-IFERROR(VLOOKUP($B257,'Slutlig allokering kvv'!$B$2:$BX$550,MATCH(V$2,'Slutlig allokering kvv'!$B$1:$BX$1,0),FALSE)/1,0))</f>
        <v/>
      </c>
      <c r="W257" t="str">
        <f>IF($D257="","",IFERROR(VLOOKUP($B257,Kraftvärmeprod!$B$1:$BX$550,MATCH(W$2,Kraftvärmeprod!$B$1:$VX$1,0),FALSE)/1,0)-IFERROR(VLOOKUP($B257,'Slutlig allokering kvv'!$B$2:$BX$550,MATCH(W$2,'Slutlig allokering kvv'!$B$1:$BX$1,0),FALSE)/1,0))</f>
        <v/>
      </c>
      <c r="X257" t="str">
        <f>IF($D257="","",IFERROR(VLOOKUP($B257,Kraftvärmeprod!$B$1:$BX$550,MATCH(X$2,Kraftvärmeprod!$B$1:$VX$1,0),FALSE)/1,0)-IFERROR(VLOOKUP($B257,'Slutlig allokering kvv'!$B$2:$BX$550,MATCH(X$2,'Slutlig allokering kvv'!$B$1:$BX$1,0),FALSE)/1,0))</f>
        <v/>
      </c>
      <c r="Y257" t="str">
        <f>IF($D257="","",IFERROR(VLOOKUP($B257,Kraftvärmeprod!$B$1:$BX$550,MATCH(Y$2,Kraftvärmeprod!$B$1:$VX$1,0),FALSE)/1,0)-IFERROR(VLOOKUP($B257,'Slutlig allokering kvv'!$B$2:$BX$550,MATCH(Y$2,'Slutlig allokering kvv'!$B$1:$BX$1,0),FALSE)/1,0))</f>
        <v/>
      </c>
      <c r="Z257" t="str">
        <f>IF($D257="","",IFERROR(VLOOKUP($B257,Kraftvärmeprod!$B$1:$BX$550,MATCH(Z$2,Kraftvärmeprod!$B$1:$VX$1,0),FALSE)/1,0)-IFERROR(VLOOKUP($B257,'Slutlig allokering kvv'!$B$2:$BX$550,MATCH(Z$2,'Slutlig allokering kvv'!$B$1:$BX$1,0),FALSE)/1,0))</f>
        <v/>
      </c>
      <c r="AA257" t="str">
        <f>IF($D257="","",IFERROR(VLOOKUP($B257,Kraftvärmeprod!$B$1:$BX$550,MATCH(AA$2,Kraftvärmeprod!$B$1:$VX$1,0),FALSE)/1,0)-IFERROR(VLOOKUP($B257,'Slutlig allokering kvv'!$B$2:$BX$550,MATCH(AA$2,'Slutlig allokering kvv'!$B$1:$BX$1,0),FALSE)/1,0))</f>
        <v/>
      </c>
      <c r="AB257" t="str">
        <f>IF($D257="","",IFERROR(VLOOKUP($B257,Kraftvärmeprod!$B$1:$BX$550,MATCH(AB$2,Kraftvärmeprod!$B$1:$VX$1,0),FALSE)/1,0)-IFERROR(VLOOKUP($B257,'Slutlig allokering kvv'!$B$2:$BX$550,MATCH(AB$2,'Slutlig allokering kvv'!$B$1:$BX$1,0),FALSE)/1,0))</f>
        <v/>
      </c>
      <c r="AC257" t="str">
        <f>IF($D257="","",IFERROR(VLOOKUP($B257,Kraftvärmeprod!$B$1:$BX$550,MATCH(AC$2,Kraftvärmeprod!$B$1:$VX$1,0),FALSE)/1,0)-IFERROR(VLOOKUP($B257,'Slutlig allokering kvv'!$B$2:$BX$550,MATCH(AC$2,'Slutlig allokering kvv'!$B$1:$BX$1,0),FALSE)/1,0))</f>
        <v/>
      </c>
      <c r="AE257" t="str">
        <f>IF($D257="","",IFERROR(VLOOKUP($B257,Miljö!$B$1:$E$550,MATCH("Hjälpel kraftvärme (GWh)",Miljö!$B$1:$E$1,0),FALSE)/1,0)-IFERROR(VLOOKUP($B257,'Slutlig allokering kvv'!$B$2:$BX$550,MATCH(AE$2,'Slutlig allokering kvv'!$B$1:$BX$1,0),FALSE)/1,0))</f>
        <v/>
      </c>
      <c r="AI257">
        <f t="shared" si="12"/>
        <v>0</v>
      </c>
      <c r="AK257">
        <f>IFERROR(VLOOKUP($B257,'Slutlig allokering kvv'!$B$2:$AX$550,MATCH("Summa slutlig allokerad tillförd energi (utan hjälpel och rökgaskondensering):",'Slutlig allokering kvv'!$B$1:$AX$1,0),FALSE)/1,"")</f>
        <v>0</v>
      </c>
      <c r="AM257" s="289" t="str">
        <f>IFERROR(1-VLOOKUP($B257,'Slutlig allokering kvv'!$B$2:$AX$550,MATCH("Andel av bränsle i kvv som allokerats till värme, exklusive rökgaskondensering och hjälpel",'Slutlig allokering kvv'!$B$1:$AX$1,0),FALSE),"")</f>
        <v/>
      </c>
      <c r="AO257" s="289" t="str">
        <f t="shared" si="13"/>
        <v/>
      </c>
      <c r="AP257" s="290" t="str">
        <f t="shared" si="14"/>
        <v/>
      </c>
      <c r="AQ257" s="290"/>
      <c r="AR257" s="239" t="str">
        <f t="shared" si="15"/>
        <v/>
      </c>
      <c r="AS257" s="290"/>
    </row>
    <row r="258" spans="1:45" x14ac:dyDescent="0.25">
      <c r="A258" s="2" t="str">
        <f>'Miljövärden för publ företag'!B260</f>
        <v>Umeå Energi AB</v>
      </c>
      <c r="B258" s="2" t="str">
        <f>'Miljövärden för publ företag'!C260</f>
        <v>Hörnefors</v>
      </c>
      <c r="C258" t="str">
        <f>IFERROR(VLOOKUP($B258,Kraftvärmeprod!$B$1:$AH$479,MATCH(C$2,Kraftvärmeprod!$B$1:$AG$1,0),FALSE)/1,"")</f>
        <v/>
      </c>
      <c r="D258" t="str">
        <f>IFERROR(VLOOKUP($B258,Kraftvärmeprod!$B$1:$AH$479,MATCH(D$2,Kraftvärmeprod!$B$1:$AG$1,0),FALSE)/1,"")</f>
        <v/>
      </c>
      <c r="F258" t="str">
        <f>IF($D258="","",IFERROR(VLOOKUP($B258,Kraftvärmeprod!$B$1:$BX$550,MATCH(F$2,Kraftvärmeprod!$B$1:$VX$1,0),FALSE)/1,0)-IFERROR(VLOOKUP($B258,'Slutlig allokering kvv'!$B$2:$BX$550,MATCH(F$2,'Slutlig allokering kvv'!$B$1:$BX$1,0),FALSE)/1,0))</f>
        <v/>
      </c>
      <c r="G258" t="str">
        <f>IF($D258="","",IFERROR(VLOOKUP($B258,Kraftvärmeprod!$B$1:$BX$550,MATCH(G$2,Kraftvärmeprod!$B$1:$VX$1,0),FALSE)/1,0)-IFERROR(VLOOKUP($B258,'Slutlig allokering kvv'!$B$2:$BX$550,MATCH(G$2,'Slutlig allokering kvv'!$B$1:$BX$1,0),FALSE)/1,0))</f>
        <v/>
      </c>
      <c r="H258" t="str">
        <f>IF($D258="","",IFERROR(VLOOKUP($B258,Kraftvärmeprod!$B$1:$BX$550,MATCH(H$2,Kraftvärmeprod!$B$1:$VX$1,0),FALSE)/1,0)-IFERROR(VLOOKUP($B258,'Slutlig allokering kvv'!$B$2:$BX$550,MATCH(H$2,'Slutlig allokering kvv'!$B$1:$BX$1,0),FALSE)/1,0))</f>
        <v/>
      </c>
      <c r="I258" t="str">
        <f>IF($D258="","",IFERROR(VLOOKUP($B258,Kraftvärmeprod!$B$1:$BX$550,MATCH(I$2,Kraftvärmeprod!$B$1:$VX$1,0),FALSE)/1,0)-IFERROR(VLOOKUP($B258,'Slutlig allokering kvv'!$B$2:$BX$550,MATCH(I$2,'Slutlig allokering kvv'!$B$1:$BX$1,0),FALSE)/1,0))</f>
        <v/>
      </c>
      <c r="J258" t="str">
        <f>IF($D258="","",IFERROR(VLOOKUP($B258,Kraftvärmeprod!$B$1:$BX$550,MATCH(J$2,Kraftvärmeprod!$B$1:$VX$1,0),FALSE)/1,0)-IFERROR(VLOOKUP($B258,'Slutlig allokering kvv'!$B$2:$BX$550,MATCH(J$2,'Slutlig allokering kvv'!$B$1:$BX$1,0),FALSE)/1,0))</f>
        <v/>
      </c>
      <c r="K258" t="str">
        <f>IF($D258="","",IFERROR(VLOOKUP($B258,Kraftvärmeprod!$B$1:$BX$550,MATCH(K$2,Kraftvärmeprod!$B$1:$VX$1,0),FALSE)/1,0)-IFERROR(VLOOKUP($B258,'Slutlig allokering kvv'!$B$2:$BX$550,MATCH(K$2,'Slutlig allokering kvv'!$B$1:$BX$1,0),FALSE)/1,0))</f>
        <v/>
      </c>
      <c r="L258" t="str">
        <f>IF($D258="","",IFERROR(VLOOKUP($B258,Kraftvärmeprod!$B$1:$BX$550,MATCH(L$2,Kraftvärmeprod!$B$1:$VX$1,0),FALSE)/1,0)-IFERROR(VLOOKUP($B258,'Slutlig allokering kvv'!$B$2:$BX$550,MATCH(L$2,'Slutlig allokering kvv'!$B$1:$BX$1,0),FALSE)/1,0))</f>
        <v/>
      </c>
      <c r="M258" t="str">
        <f>IF($D258="","",IFERROR(VLOOKUP($B258,Kraftvärmeprod!$B$1:$BX$550,MATCH(M$2,Kraftvärmeprod!$B$1:$VX$1,0),FALSE)/1,0)-IFERROR(VLOOKUP($B258,'Slutlig allokering kvv'!$B$2:$BX$550,MATCH(M$2,'Slutlig allokering kvv'!$B$1:$BX$1,0),FALSE)/1,0))</f>
        <v/>
      </c>
      <c r="N258" t="str">
        <f>IF($D258="","",IFERROR(VLOOKUP($B258,Kraftvärmeprod!$B$1:$BX$550,MATCH(N$2,Kraftvärmeprod!$B$1:$VX$1,0),FALSE)/1,0)-IFERROR(VLOOKUP($B258,'Slutlig allokering kvv'!$B$2:$BX$550,MATCH(N$2,'Slutlig allokering kvv'!$B$1:$BX$1,0),FALSE)/1,0))</f>
        <v/>
      </c>
      <c r="O258" t="str">
        <f>IF($D258="","",IFERROR(VLOOKUP($B258,Kraftvärmeprod!$B$1:$BX$550,MATCH(O$2,Kraftvärmeprod!$B$1:$VX$1,0),FALSE)/1,0)-IFERROR(VLOOKUP($B258,'Slutlig allokering kvv'!$B$2:$BX$550,MATCH(O$2,'Slutlig allokering kvv'!$B$1:$BX$1,0),FALSE)/1,0))</f>
        <v/>
      </c>
      <c r="P258" t="str">
        <f>IF($D258="","",IFERROR(VLOOKUP($B258,Kraftvärmeprod!$B$1:$BX$550,MATCH(P$2,Kraftvärmeprod!$B$1:$VX$1,0),FALSE)/1,0)-IFERROR(VLOOKUP($B258,'Slutlig allokering kvv'!$B$2:$BX$550,MATCH(P$2,'Slutlig allokering kvv'!$B$1:$BX$1,0),FALSE)/1,0))</f>
        <v/>
      </c>
      <c r="Q258" t="str">
        <f>IF($D258="","",IFERROR(VLOOKUP($B258,Kraftvärmeprod!$B$1:$BX$550,MATCH(Q$2,Kraftvärmeprod!$B$1:$VX$1,0),FALSE)/1,0)-IFERROR(VLOOKUP($B258,'Slutlig allokering kvv'!$B$2:$BX$550,MATCH(Q$2,'Slutlig allokering kvv'!$B$1:$BX$1,0),FALSE)/1,0))</f>
        <v/>
      </c>
      <c r="R258" t="str">
        <f>IF($D258="","",IFERROR(VLOOKUP($B258,Kraftvärmeprod!$B$1:$BX$550,MATCH(R$2,Kraftvärmeprod!$B$1:$VX$1,0),FALSE)/1,0)-IFERROR(VLOOKUP($B258,'Slutlig allokering kvv'!$B$2:$BX$550,MATCH(R$2,'Slutlig allokering kvv'!$B$1:$BX$1,0),FALSE)/1,0))</f>
        <v/>
      </c>
      <c r="S258" t="str">
        <f>IF($D258="","",IFERROR(VLOOKUP($B258,Kraftvärmeprod!$B$1:$BX$550,MATCH(S$2,Kraftvärmeprod!$B$1:$VX$1,0),FALSE)/1,0)-IFERROR(VLOOKUP($B258,'Slutlig allokering kvv'!$B$2:$BX$550,MATCH(S$2,'Slutlig allokering kvv'!$B$1:$BX$1,0),FALSE)/1,0))</f>
        <v/>
      </c>
      <c r="T258" t="str">
        <f>IF($D258="","",IFERROR(VLOOKUP($B258,Kraftvärmeprod!$B$1:$BX$550,MATCH(T$2,Kraftvärmeprod!$B$1:$VX$1,0),FALSE)/1,0)-IFERROR(VLOOKUP($B258,'Slutlig allokering kvv'!$B$2:$BX$550,MATCH(T$2,'Slutlig allokering kvv'!$B$1:$BX$1,0),FALSE)/1,0))</f>
        <v/>
      </c>
      <c r="U258" t="str">
        <f>IF($D258="","",IFERROR(VLOOKUP($B258,Kraftvärmeprod!$B$1:$BX$550,MATCH(U$2,Kraftvärmeprod!$B$1:$VX$1,0),FALSE)/1,0)-IFERROR(VLOOKUP($B258,'Slutlig allokering kvv'!$B$2:$BX$550,MATCH(U$2,'Slutlig allokering kvv'!$B$1:$BX$1,0),FALSE)/1,0))</f>
        <v/>
      </c>
      <c r="V258" t="str">
        <f>IF($D258="","",IFERROR(VLOOKUP($B258,Kraftvärmeprod!$B$1:$BX$550,MATCH(V$2,Kraftvärmeprod!$B$1:$VX$1,0),FALSE)/1,0)-IFERROR(VLOOKUP($B258,'Slutlig allokering kvv'!$B$2:$BX$550,MATCH(V$2,'Slutlig allokering kvv'!$B$1:$BX$1,0),FALSE)/1,0))</f>
        <v/>
      </c>
      <c r="W258" t="str">
        <f>IF($D258="","",IFERROR(VLOOKUP($B258,Kraftvärmeprod!$B$1:$BX$550,MATCH(W$2,Kraftvärmeprod!$B$1:$VX$1,0),FALSE)/1,0)-IFERROR(VLOOKUP($B258,'Slutlig allokering kvv'!$B$2:$BX$550,MATCH(W$2,'Slutlig allokering kvv'!$B$1:$BX$1,0),FALSE)/1,0))</f>
        <v/>
      </c>
      <c r="X258" t="str">
        <f>IF($D258="","",IFERROR(VLOOKUP($B258,Kraftvärmeprod!$B$1:$BX$550,MATCH(X$2,Kraftvärmeprod!$B$1:$VX$1,0),FALSE)/1,0)-IFERROR(VLOOKUP($B258,'Slutlig allokering kvv'!$B$2:$BX$550,MATCH(X$2,'Slutlig allokering kvv'!$B$1:$BX$1,0),FALSE)/1,0))</f>
        <v/>
      </c>
      <c r="Y258" t="str">
        <f>IF($D258="","",IFERROR(VLOOKUP($B258,Kraftvärmeprod!$B$1:$BX$550,MATCH(Y$2,Kraftvärmeprod!$B$1:$VX$1,0),FALSE)/1,0)-IFERROR(VLOOKUP($B258,'Slutlig allokering kvv'!$B$2:$BX$550,MATCH(Y$2,'Slutlig allokering kvv'!$B$1:$BX$1,0),FALSE)/1,0))</f>
        <v/>
      </c>
      <c r="Z258" t="str">
        <f>IF($D258="","",IFERROR(VLOOKUP($B258,Kraftvärmeprod!$B$1:$BX$550,MATCH(Z$2,Kraftvärmeprod!$B$1:$VX$1,0),FALSE)/1,0)-IFERROR(VLOOKUP($B258,'Slutlig allokering kvv'!$B$2:$BX$550,MATCH(Z$2,'Slutlig allokering kvv'!$B$1:$BX$1,0),FALSE)/1,0))</f>
        <v/>
      </c>
      <c r="AA258" t="str">
        <f>IF($D258="","",IFERROR(VLOOKUP($B258,Kraftvärmeprod!$B$1:$BX$550,MATCH(AA$2,Kraftvärmeprod!$B$1:$VX$1,0),FALSE)/1,0)-IFERROR(VLOOKUP($B258,'Slutlig allokering kvv'!$B$2:$BX$550,MATCH(AA$2,'Slutlig allokering kvv'!$B$1:$BX$1,0),FALSE)/1,0))</f>
        <v/>
      </c>
      <c r="AB258" t="str">
        <f>IF($D258="","",IFERROR(VLOOKUP($B258,Kraftvärmeprod!$B$1:$BX$550,MATCH(AB$2,Kraftvärmeprod!$B$1:$VX$1,0),FALSE)/1,0)-IFERROR(VLOOKUP($B258,'Slutlig allokering kvv'!$B$2:$BX$550,MATCH(AB$2,'Slutlig allokering kvv'!$B$1:$BX$1,0),FALSE)/1,0))</f>
        <v/>
      </c>
      <c r="AC258" t="str">
        <f>IF($D258="","",IFERROR(VLOOKUP($B258,Kraftvärmeprod!$B$1:$BX$550,MATCH(AC$2,Kraftvärmeprod!$B$1:$VX$1,0),FALSE)/1,0)-IFERROR(VLOOKUP($B258,'Slutlig allokering kvv'!$B$2:$BX$550,MATCH(AC$2,'Slutlig allokering kvv'!$B$1:$BX$1,0),FALSE)/1,0))</f>
        <v/>
      </c>
      <c r="AE258" t="str">
        <f>IF($D258="","",IFERROR(VLOOKUP($B258,Miljö!$B$1:$E$550,MATCH("Hjälpel kraftvärme (GWh)",Miljö!$B$1:$E$1,0),FALSE)/1,0)-IFERROR(VLOOKUP($B258,'Slutlig allokering kvv'!$B$2:$BX$550,MATCH(AE$2,'Slutlig allokering kvv'!$B$1:$BX$1,0),FALSE)/1,0))</f>
        <v/>
      </c>
      <c r="AI258">
        <f t="shared" si="12"/>
        <v>0</v>
      </c>
      <c r="AK258">
        <f>IFERROR(VLOOKUP($B258,'Slutlig allokering kvv'!$B$2:$AX$550,MATCH("Summa slutlig allokerad tillförd energi (utan hjälpel och rökgaskondensering):",'Slutlig allokering kvv'!$B$1:$AX$1,0),FALSE)/1,"")</f>
        <v>0</v>
      </c>
      <c r="AM258" s="289" t="str">
        <f>IFERROR(1-VLOOKUP($B258,'Slutlig allokering kvv'!$B$2:$AX$550,MATCH("Andel av bränsle i kvv som allokerats till värme, exklusive rökgaskondensering och hjälpel",'Slutlig allokering kvv'!$B$1:$AX$1,0),FALSE),"")</f>
        <v/>
      </c>
      <c r="AO258" s="289" t="str">
        <f t="shared" si="13"/>
        <v/>
      </c>
      <c r="AP258" s="290" t="str">
        <f t="shared" si="14"/>
        <v/>
      </c>
      <c r="AQ258" s="290"/>
      <c r="AR258" s="239" t="str">
        <f t="shared" si="15"/>
        <v/>
      </c>
      <c r="AS258" s="290"/>
    </row>
    <row r="259" spans="1:45" x14ac:dyDescent="0.25">
      <c r="A259" s="2" t="str">
        <f>'Miljövärden för publ företag'!B261</f>
        <v>Umeå Energi AB</v>
      </c>
      <c r="B259" s="2" t="str">
        <f>'Miljövärden för publ företag'!C261</f>
        <v>Sävar</v>
      </c>
      <c r="C259" t="str">
        <f>IFERROR(VLOOKUP($B259,Kraftvärmeprod!$B$1:$AH$479,MATCH(C$2,Kraftvärmeprod!$B$1:$AG$1,0),FALSE)/1,"")</f>
        <v/>
      </c>
      <c r="D259" t="str">
        <f>IFERROR(VLOOKUP($B259,Kraftvärmeprod!$B$1:$AH$479,MATCH(D$2,Kraftvärmeprod!$B$1:$AG$1,0),FALSE)/1,"")</f>
        <v/>
      </c>
      <c r="F259" t="str">
        <f>IF($D259="","",IFERROR(VLOOKUP($B259,Kraftvärmeprod!$B$1:$BX$550,MATCH(F$2,Kraftvärmeprod!$B$1:$VX$1,0),FALSE)/1,0)-IFERROR(VLOOKUP($B259,'Slutlig allokering kvv'!$B$2:$BX$550,MATCH(F$2,'Slutlig allokering kvv'!$B$1:$BX$1,0),FALSE)/1,0))</f>
        <v/>
      </c>
      <c r="G259" t="str">
        <f>IF($D259="","",IFERROR(VLOOKUP($B259,Kraftvärmeprod!$B$1:$BX$550,MATCH(G$2,Kraftvärmeprod!$B$1:$VX$1,0),FALSE)/1,0)-IFERROR(VLOOKUP($B259,'Slutlig allokering kvv'!$B$2:$BX$550,MATCH(G$2,'Slutlig allokering kvv'!$B$1:$BX$1,0),FALSE)/1,0))</f>
        <v/>
      </c>
      <c r="H259" t="str">
        <f>IF($D259="","",IFERROR(VLOOKUP($B259,Kraftvärmeprod!$B$1:$BX$550,MATCH(H$2,Kraftvärmeprod!$B$1:$VX$1,0),FALSE)/1,0)-IFERROR(VLOOKUP($B259,'Slutlig allokering kvv'!$B$2:$BX$550,MATCH(H$2,'Slutlig allokering kvv'!$B$1:$BX$1,0),FALSE)/1,0))</f>
        <v/>
      </c>
      <c r="I259" t="str">
        <f>IF($D259="","",IFERROR(VLOOKUP($B259,Kraftvärmeprod!$B$1:$BX$550,MATCH(I$2,Kraftvärmeprod!$B$1:$VX$1,0),FALSE)/1,0)-IFERROR(VLOOKUP($B259,'Slutlig allokering kvv'!$B$2:$BX$550,MATCH(I$2,'Slutlig allokering kvv'!$B$1:$BX$1,0),FALSE)/1,0))</f>
        <v/>
      </c>
      <c r="J259" t="str">
        <f>IF($D259="","",IFERROR(VLOOKUP($B259,Kraftvärmeprod!$B$1:$BX$550,MATCH(J$2,Kraftvärmeprod!$B$1:$VX$1,0),FALSE)/1,0)-IFERROR(VLOOKUP($B259,'Slutlig allokering kvv'!$B$2:$BX$550,MATCH(J$2,'Slutlig allokering kvv'!$B$1:$BX$1,0),FALSE)/1,0))</f>
        <v/>
      </c>
      <c r="K259" t="str">
        <f>IF($D259="","",IFERROR(VLOOKUP($B259,Kraftvärmeprod!$B$1:$BX$550,MATCH(K$2,Kraftvärmeprod!$B$1:$VX$1,0),FALSE)/1,0)-IFERROR(VLOOKUP($B259,'Slutlig allokering kvv'!$B$2:$BX$550,MATCH(K$2,'Slutlig allokering kvv'!$B$1:$BX$1,0),FALSE)/1,0))</f>
        <v/>
      </c>
      <c r="L259" t="str">
        <f>IF($D259="","",IFERROR(VLOOKUP($B259,Kraftvärmeprod!$B$1:$BX$550,MATCH(L$2,Kraftvärmeprod!$B$1:$VX$1,0),FALSE)/1,0)-IFERROR(VLOOKUP($B259,'Slutlig allokering kvv'!$B$2:$BX$550,MATCH(L$2,'Slutlig allokering kvv'!$B$1:$BX$1,0),FALSE)/1,0))</f>
        <v/>
      </c>
      <c r="M259" t="str">
        <f>IF($D259="","",IFERROR(VLOOKUP($B259,Kraftvärmeprod!$B$1:$BX$550,MATCH(M$2,Kraftvärmeprod!$B$1:$VX$1,0),FALSE)/1,0)-IFERROR(VLOOKUP($B259,'Slutlig allokering kvv'!$B$2:$BX$550,MATCH(M$2,'Slutlig allokering kvv'!$B$1:$BX$1,0),FALSE)/1,0))</f>
        <v/>
      </c>
      <c r="N259" t="str">
        <f>IF($D259="","",IFERROR(VLOOKUP($B259,Kraftvärmeprod!$B$1:$BX$550,MATCH(N$2,Kraftvärmeprod!$B$1:$VX$1,0),FALSE)/1,0)-IFERROR(VLOOKUP($B259,'Slutlig allokering kvv'!$B$2:$BX$550,MATCH(N$2,'Slutlig allokering kvv'!$B$1:$BX$1,0),FALSE)/1,0))</f>
        <v/>
      </c>
      <c r="O259" t="str">
        <f>IF($D259="","",IFERROR(VLOOKUP($B259,Kraftvärmeprod!$B$1:$BX$550,MATCH(O$2,Kraftvärmeprod!$B$1:$VX$1,0),FALSE)/1,0)-IFERROR(VLOOKUP($B259,'Slutlig allokering kvv'!$B$2:$BX$550,MATCH(O$2,'Slutlig allokering kvv'!$B$1:$BX$1,0),FALSE)/1,0))</f>
        <v/>
      </c>
      <c r="P259" t="str">
        <f>IF($D259="","",IFERROR(VLOOKUP($B259,Kraftvärmeprod!$B$1:$BX$550,MATCH(P$2,Kraftvärmeprod!$B$1:$VX$1,0),FALSE)/1,0)-IFERROR(VLOOKUP($B259,'Slutlig allokering kvv'!$B$2:$BX$550,MATCH(P$2,'Slutlig allokering kvv'!$B$1:$BX$1,0),FALSE)/1,0))</f>
        <v/>
      </c>
      <c r="Q259" t="str">
        <f>IF($D259="","",IFERROR(VLOOKUP($B259,Kraftvärmeprod!$B$1:$BX$550,MATCH(Q$2,Kraftvärmeprod!$B$1:$VX$1,0),FALSE)/1,0)-IFERROR(VLOOKUP($B259,'Slutlig allokering kvv'!$B$2:$BX$550,MATCH(Q$2,'Slutlig allokering kvv'!$B$1:$BX$1,0),FALSE)/1,0))</f>
        <v/>
      </c>
      <c r="R259" t="str">
        <f>IF($D259="","",IFERROR(VLOOKUP($B259,Kraftvärmeprod!$B$1:$BX$550,MATCH(R$2,Kraftvärmeprod!$B$1:$VX$1,0),FALSE)/1,0)-IFERROR(VLOOKUP($B259,'Slutlig allokering kvv'!$B$2:$BX$550,MATCH(R$2,'Slutlig allokering kvv'!$B$1:$BX$1,0),FALSE)/1,0))</f>
        <v/>
      </c>
      <c r="S259" t="str">
        <f>IF($D259="","",IFERROR(VLOOKUP($B259,Kraftvärmeprod!$B$1:$BX$550,MATCH(S$2,Kraftvärmeprod!$B$1:$VX$1,0),FALSE)/1,0)-IFERROR(VLOOKUP($B259,'Slutlig allokering kvv'!$B$2:$BX$550,MATCH(S$2,'Slutlig allokering kvv'!$B$1:$BX$1,0),FALSE)/1,0))</f>
        <v/>
      </c>
      <c r="T259" t="str">
        <f>IF($D259="","",IFERROR(VLOOKUP($B259,Kraftvärmeprod!$B$1:$BX$550,MATCH(T$2,Kraftvärmeprod!$B$1:$VX$1,0),FALSE)/1,0)-IFERROR(VLOOKUP($B259,'Slutlig allokering kvv'!$B$2:$BX$550,MATCH(T$2,'Slutlig allokering kvv'!$B$1:$BX$1,0),FALSE)/1,0))</f>
        <v/>
      </c>
      <c r="U259" t="str">
        <f>IF($D259="","",IFERROR(VLOOKUP($B259,Kraftvärmeprod!$B$1:$BX$550,MATCH(U$2,Kraftvärmeprod!$B$1:$VX$1,0),FALSE)/1,0)-IFERROR(VLOOKUP($B259,'Slutlig allokering kvv'!$B$2:$BX$550,MATCH(U$2,'Slutlig allokering kvv'!$B$1:$BX$1,0),FALSE)/1,0))</f>
        <v/>
      </c>
      <c r="V259" t="str">
        <f>IF($D259="","",IFERROR(VLOOKUP($B259,Kraftvärmeprod!$B$1:$BX$550,MATCH(V$2,Kraftvärmeprod!$B$1:$VX$1,0),FALSE)/1,0)-IFERROR(VLOOKUP($B259,'Slutlig allokering kvv'!$B$2:$BX$550,MATCH(V$2,'Slutlig allokering kvv'!$B$1:$BX$1,0),FALSE)/1,0))</f>
        <v/>
      </c>
      <c r="W259" t="str">
        <f>IF($D259="","",IFERROR(VLOOKUP($B259,Kraftvärmeprod!$B$1:$BX$550,MATCH(W$2,Kraftvärmeprod!$B$1:$VX$1,0),FALSE)/1,0)-IFERROR(VLOOKUP($B259,'Slutlig allokering kvv'!$B$2:$BX$550,MATCH(W$2,'Slutlig allokering kvv'!$B$1:$BX$1,0),FALSE)/1,0))</f>
        <v/>
      </c>
      <c r="X259" t="str">
        <f>IF($D259="","",IFERROR(VLOOKUP($B259,Kraftvärmeprod!$B$1:$BX$550,MATCH(X$2,Kraftvärmeprod!$B$1:$VX$1,0),FALSE)/1,0)-IFERROR(VLOOKUP($B259,'Slutlig allokering kvv'!$B$2:$BX$550,MATCH(X$2,'Slutlig allokering kvv'!$B$1:$BX$1,0),FALSE)/1,0))</f>
        <v/>
      </c>
      <c r="Y259" t="str">
        <f>IF($D259="","",IFERROR(VLOOKUP($B259,Kraftvärmeprod!$B$1:$BX$550,MATCH(Y$2,Kraftvärmeprod!$B$1:$VX$1,0),FALSE)/1,0)-IFERROR(VLOOKUP($B259,'Slutlig allokering kvv'!$B$2:$BX$550,MATCH(Y$2,'Slutlig allokering kvv'!$B$1:$BX$1,0),FALSE)/1,0))</f>
        <v/>
      </c>
      <c r="Z259" t="str">
        <f>IF($D259="","",IFERROR(VLOOKUP($B259,Kraftvärmeprod!$B$1:$BX$550,MATCH(Z$2,Kraftvärmeprod!$B$1:$VX$1,0),FALSE)/1,0)-IFERROR(VLOOKUP($B259,'Slutlig allokering kvv'!$B$2:$BX$550,MATCH(Z$2,'Slutlig allokering kvv'!$B$1:$BX$1,0),FALSE)/1,0))</f>
        <v/>
      </c>
      <c r="AA259" t="str">
        <f>IF($D259="","",IFERROR(VLOOKUP($B259,Kraftvärmeprod!$B$1:$BX$550,MATCH(AA$2,Kraftvärmeprod!$B$1:$VX$1,0),FALSE)/1,0)-IFERROR(VLOOKUP($B259,'Slutlig allokering kvv'!$B$2:$BX$550,MATCH(AA$2,'Slutlig allokering kvv'!$B$1:$BX$1,0),FALSE)/1,0))</f>
        <v/>
      </c>
      <c r="AB259" t="str">
        <f>IF($D259="","",IFERROR(VLOOKUP($B259,Kraftvärmeprod!$B$1:$BX$550,MATCH(AB$2,Kraftvärmeprod!$B$1:$VX$1,0),FALSE)/1,0)-IFERROR(VLOOKUP($B259,'Slutlig allokering kvv'!$B$2:$BX$550,MATCH(AB$2,'Slutlig allokering kvv'!$B$1:$BX$1,0),FALSE)/1,0))</f>
        <v/>
      </c>
      <c r="AC259" t="str">
        <f>IF($D259="","",IFERROR(VLOOKUP($B259,Kraftvärmeprod!$B$1:$BX$550,MATCH(AC$2,Kraftvärmeprod!$B$1:$VX$1,0),FALSE)/1,0)-IFERROR(VLOOKUP($B259,'Slutlig allokering kvv'!$B$2:$BX$550,MATCH(AC$2,'Slutlig allokering kvv'!$B$1:$BX$1,0),FALSE)/1,0))</f>
        <v/>
      </c>
      <c r="AE259" t="str">
        <f>IF($D259="","",IFERROR(VLOOKUP($B259,Miljö!$B$1:$E$550,MATCH("Hjälpel kraftvärme (GWh)",Miljö!$B$1:$E$1,0),FALSE)/1,0)-IFERROR(VLOOKUP($B259,'Slutlig allokering kvv'!$B$2:$BX$550,MATCH(AE$2,'Slutlig allokering kvv'!$B$1:$BX$1,0),FALSE)/1,0))</f>
        <v/>
      </c>
      <c r="AI259">
        <f t="shared" si="12"/>
        <v>0</v>
      </c>
      <c r="AK259">
        <f>IFERROR(VLOOKUP($B259,'Slutlig allokering kvv'!$B$2:$AX$550,MATCH("Summa slutlig allokerad tillförd energi (utan hjälpel och rökgaskondensering):",'Slutlig allokering kvv'!$B$1:$AX$1,0),FALSE)/1,"")</f>
        <v>0</v>
      </c>
      <c r="AM259" s="289" t="str">
        <f>IFERROR(1-VLOOKUP($B259,'Slutlig allokering kvv'!$B$2:$AX$550,MATCH("Andel av bränsle i kvv som allokerats till värme, exklusive rökgaskondensering och hjälpel",'Slutlig allokering kvv'!$B$1:$AX$1,0),FALSE),"")</f>
        <v/>
      </c>
      <c r="AO259" s="289" t="str">
        <f t="shared" si="13"/>
        <v/>
      </c>
      <c r="AP259" s="290" t="str">
        <f t="shared" si="14"/>
        <v/>
      </c>
      <c r="AQ259" s="290"/>
      <c r="AR259" s="239" t="str">
        <f t="shared" si="15"/>
        <v/>
      </c>
      <c r="AS259" s="290"/>
    </row>
    <row r="260" spans="1:45" x14ac:dyDescent="0.25">
      <c r="A260" s="2" t="str">
        <f>'Miljövärden för publ företag'!B262</f>
        <v>Umeå Energi AB</v>
      </c>
      <c r="B260" s="2" t="str">
        <f>'Miljövärden för publ företag'!C262</f>
        <v>Umeå</v>
      </c>
      <c r="C260">
        <f>IFERROR(VLOOKUP($B260,Kraftvärmeprod!$B$1:$AH$479,MATCH(C$2,Kraftvärmeprod!$B$1:$AG$1,0),FALSE)/1,"")</f>
        <v>632.48299999999995</v>
      </c>
      <c r="D260">
        <f>IFERROR(VLOOKUP($B260,Kraftvärmeprod!$B$1:$AH$479,MATCH(D$2,Kraftvärmeprod!$B$1:$AG$1,0),FALSE)/1,"")</f>
        <v>236.465</v>
      </c>
      <c r="F260">
        <f>IF($D260="","",IFERROR(VLOOKUP($B260,Kraftvärmeprod!$B$1:$BX$550,MATCH(F$2,Kraftvärmeprod!$B$1:$VX$1,0),FALSE)/1,0)-IFERROR(VLOOKUP($B260,'Slutlig allokering kvv'!$B$2:$BX$550,MATCH(F$2,'Slutlig allokering kvv'!$B$1:$BX$1,0),FALSE)/1,0))</f>
        <v>0</v>
      </c>
      <c r="G260">
        <f>IF($D260="","",IFERROR(VLOOKUP($B260,Kraftvärmeprod!$B$1:$BX$550,MATCH(G$2,Kraftvärmeprod!$B$1:$VX$1,0),FALSE)/1,0)-IFERROR(VLOOKUP($B260,'Slutlig allokering kvv'!$B$2:$BX$550,MATCH(G$2,'Slutlig allokering kvv'!$B$1:$BX$1,0),FALSE)/1,0))</f>
        <v>3.3000000000000007</v>
      </c>
      <c r="H260">
        <f>IF($D260="","",IFERROR(VLOOKUP($B260,Kraftvärmeprod!$B$1:$BX$550,MATCH(H$2,Kraftvärmeprod!$B$1:$VX$1,0),FALSE)/1,0)-IFERROR(VLOOKUP($B260,'Slutlig allokering kvv'!$B$2:$BX$550,MATCH(H$2,'Slutlig allokering kvv'!$B$1:$BX$1,0),FALSE)/1,0))</f>
        <v>0</v>
      </c>
      <c r="I260">
        <f>IF($D260="","",IFERROR(VLOOKUP($B260,Kraftvärmeprod!$B$1:$BX$550,MATCH(I$2,Kraftvärmeprod!$B$1:$VX$1,0),FALSE)/1,0)-IFERROR(VLOOKUP($B260,'Slutlig allokering kvv'!$B$2:$BX$550,MATCH(I$2,'Slutlig allokering kvv'!$B$1:$BX$1,0),FALSE)/1,0))</f>
        <v>0</v>
      </c>
      <c r="J260">
        <f>IF($D260="","",IFERROR(VLOOKUP($B260,Kraftvärmeprod!$B$1:$BX$550,MATCH(J$2,Kraftvärmeprod!$B$1:$VX$1,0),FALSE)/1,0)-IFERROR(VLOOKUP($B260,'Slutlig allokering kvv'!$B$2:$BX$550,MATCH(J$2,'Slutlig allokering kvv'!$B$1:$BX$1,0),FALSE)/1,0))</f>
        <v>0</v>
      </c>
      <c r="K260">
        <f>IF($D260="","",IFERROR(VLOOKUP($B260,Kraftvärmeprod!$B$1:$BX$550,MATCH(K$2,Kraftvärmeprod!$B$1:$VX$1,0),FALSE)/1,0)-IFERROR(VLOOKUP($B260,'Slutlig allokering kvv'!$B$2:$BX$550,MATCH(K$2,'Slutlig allokering kvv'!$B$1:$BX$1,0),FALSE)/1,0))</f>
        <v>0</v>
      </c>
      <c r="L260">
        <f>IF($D260="","",IFERROR(VLOOKUP($B260,Kraftvärmeprod!$B$1:$BX$550,MATCH(L$2,Kraftvärmeprod!$B$1:$VX$1,0),FALSE)/1,0)-IFERROR(VLOOKUP($B260,'Slutlig allokering kvv'!$B$2:$BX$550,MATCH(L$2,'Slutlig allokering kvv'!$B$1:$BX$1,0),FALSE)/1,0))</f>
        <v>13.4</v>
      </c>
      <c r="M260">
        <f>IF($D260="","",IFERROR(VLOOKUP($B260,Kraftvärmeprod!$B$1:$BX$550,MATCH(M$2,Kraftvärmeprod!$B$1:$VX$1,0),FALSE)/1,0)-IFERROR(VLOOKUP($B260,'Slutlig allokering kvv'!$B$2:$BX$550,MATCH(M$2,'Slutlig allokering kvv'!$B$1:$BX$1,0),FALSE)/1,0))</f>
        <v>117.1</v>
      </c>
      <c r="N260">
        <f>IF($D260="","",IFERROR(VLOOKUP($B260,Kraftvärmeprod!$B$1:$BX$550,MATCH(N$2,Kraftvärmeprod!$B$1:$VX$1,0),FALSE)/1,0)-IFERROR(VLOOKUP($B260,'Slutlig allokering kvv'!$B$2:$BX$550,MATCH(N$2,'Slutlig allokering kvv'!$B$1:$BX$1,0),FALSE)/1,0))</f>
        <v>80.400000000000006</v>
      </c>
      <c r="O260">
        <f>IF($D260="","",IFERROR(VLOOKUP($B260,Kraftvärmeprod!$B$1:$BX$550,MATCH(O$2,Kraftvärmeprod!$B$1:$VX$1,0),FALSE)/1,0)-IFERROR(VLOOKUP($B260,'Slutlig allokering kvv'!$B$2:$BX$550,MATCH(O$2,'Slutlig allokering kvv'!$B$1:$BX$1,0),FALSE)/1,0))</f>
        <v>68.199999999999989</v>
      </c>
      <c r="P260">
        <f>IF($D260="","",IFERROR(VLOOKUP($B260,Kraftvärmeprod!$B$1:$BX$550,MATCH(P$2,Kraftvärmeprod!$B$1:$VX$1,0),FALSE)/1,0)-IFERROR(VLOOKUP($B260,'Slutlig allokering kvv'!$B$2:$BX$550,MATCH(P$2,'Slutlig allokering kvv'!$B$1:$BX$1,0),FALSE)/1,0))</f>
        <v>0</v>
      </c>
      <c r="Q260">
        <f>IF($D260="","",IFERROR(VLOOKUP($B260,Kraftvärmeprod!$B$1:$BX$550,MATCH(Q$2,Kraftvärmeprod!$B$1:$VX$1,0),FALSE)/1,0)-IFERROR(VLOOKUP($B260,'Slutlig allokering kvv'!$B$2:$BX$550,MATCH(Q$2,'Slutlig allokering kvv'!$B$1:$BX$1,0),FALSE)/1,0))</f>
        <v>6.3000000000000043</v>
      </c>
      <c r="R260">
        <f>IF($D260="","",IFERROR(VLOOKUP($B260,Kraftvärmeprod!$B$1:$BX$550,MATCH(R$2,Kraftvärmeprod!$B$1:$VX$1,0),FALSE)/1,0)-IFERROR(VLOOKUP($B260,'Slutlig allokering kvv'!$B$2:$BX$550,MATCH(R$2,'Slutlig allokering kvv'!$B$1:$BX$1,0),FALSE)/1,0))</f>
        <v>0</v>
      </c>
      <c r="S260">
        <f>IF($D260="","",IFERROR(VLOOKUP($B260,Kraftvärmeprod!$B$1:$BX$550,MATCH(S$2,Kraftvärmeprod!$B$1:$VX$1,0),FALSE)/1,0)-IFERROR(VLOOKUP($B260,'Slutlig allokering kvv'!$B$2:$BX$550,MATCH(S$2,'Slutlig allokering kvv'!$B$1:$BX$1,0),FALSE)/1,0))</f>
        <v>0</v>
      </c>
      <c r="T260">
        <f>IF($D260="","",IFERROR(VLOOKUP($B260,Kraftvärmeprod!$B$1:$BX$550,MATCH(T$2,Kraftvärmeprod!$B$1:$VX$1,0),FALSE)/1,0)-IFERROR(VLOOKUP($B260,'Slutlig allokering kvv'!$B$2:$BX$550,MATCH(T$2,'Slutlig allokering kvv'!$B$1:$BX$1,0),FALSE)/1,0))</f>
        <v>0</v>
      </c>
      <c r="U260">
        <f>IF($D260="","",IFERROR(VLOOKUP($B260,Kraftvärmeprod!$B$1:$BX$550,MATCH(U$2,Kraftvärmeprod!$B$1:$VX$1,0),FALSE)/1,0)-IFERROR(VLOOKUP($B260,'Slutlig allokering kvv'!$B$2:$BX$550,MATCH(U$2,'Slutlig allokering kvv'!$B$1:$BX$1,0),FALSE)/1,0))</f>
        <v>0</v>
      </c>
      <c r="V260">
        <f>IF($D260="","",IFERROR(VLOOKUP($B260,Kraftvärmeprod!$B$1:$BX$550,MATCH(V$2,Kraftvärmeprod!$B$1:$VX$1,0),FALSE)/1,0)-IFERROR(VLOOKUP($B260,'Slutlig allokering kvv'!$B$2:$BX$550,MATCH(V$2,'Slutlig allokering kvv'!$B$1:$BX$1,0),FALSE)/1,0))</f>
        <v>0</v>
      </c>
      <c r="W260">
        <f>IF($D260="","",IFERROR(VLOOKUP($B260,Kraftvärmeprod!$B$1:$BX$550,MATCH(W$2,Kraftvärmeprod!$B$1:$VX$1,0),FALSE)/1,0)-IFERROR(VLOOKUP($B260,'Slutlig allokering kvv'!$B$2:$BX$550,MATCH(W$2,'Slutlig allokering kvv'!$B$1:$BX$1,0),FALSE)/1,0))</f>
        <v>0</v>
      </c>
      <c r="X260">
        <f>IF($D260="","",IFERROR(VLOOKUP($B260,Kraftvärmeprod!$B$1:$BX$550,MATCH(X$2,Kraftvärmeprod!$B$1:$VX$1,0),FALSE)/1,0)-IFERROR(VLOOKUP($B260,'Slutlig allokering kvv'!$B$2:$BX$550,MATCH(X$2,'Slutlig allokering kvv'!$B$1:$BX$1,0),FALSE)/1,0))</f>
        <v>0</v>
      </c>
      <c r="Y260">
        <f>IF($D260="","",IFERROR(VLOOKUP($B260,Kraftvärmeprod!$B$1:$BX$550,MATCH(Y$2,Kraftvärmeprod!$B$1:$VX$1,0),FALSE)/1,0)-IFERROR(VLOOKUP($B260,'Slutlig allokering kvv'!$B$2:$BX$550,MATCH(Y$2,'Slutlig allokering kvv'!$B$1:$BX$1,0),FALSE)/1,0))</f>
        <v>0</v>
      </c>
      <c r="Z260">
        <f>IF($D260="","",IFERROR(VLOOKUP($B260,Kraftvärmeprod!$B$1:$BX$550,MATCH(Z$2,Kraftvärmeprod!$B$1:$VX$1,0),FALSE)/1,0)-IFERROR(VLOOKUP($B260,'Slutlig allokering kvv'!$B$2:$BX$550,MATCH(Z$2,'Slutlig allokering kvv'!$B$1:$BX$1,0),FALSE)/1,0))</f>
        <v>20.399999999999999</v>
      </c>
      <c r="AA260">
        <f>IF($D260="","",IFERROR(VLOOKUP($B260,Kraftvärmeprod!$B$1:$BX$550,MATCH(AA$2,Kraftvärmeprod!$B$1:$VX$1,0),FALSE)/1,0)-IFERROR(VLOOKUP($B260,'Slutlig allokering kvv'!$B$2:$BX$550,MATCH(AA$2,'Slutlig allokering kvv'!$B$1:$BX$1,0),FALSE)/1,0))</f>
        <v>221</v>
      </c>
      <c r="AB260">
        <f>IF($D260="","",IFERROR(VLOOKUP($B260,Kraftvärmeprod!$B$1:$BX$550,MATCH(AB$2,Kraftvärmeprod!$B$1:$VX$1,0),FALSE)/1,0)-IFERROR(VLOOKUP($B260,'Slutlig allokering kvv'!$B$2:$BX$550,MATCH(AB$2,'Slutlig allokering kvv'!$B$1:$BX$1,0),FALSE)/1,0))</f>
        <v>0</v>
      </c>
      <c r="AC260">
        <f>IF($D260="","",IFERROR(VLOOKUP($B260,Kraftvärmeprod!$B$1:$BX$550,MATCH(AC$2,Kraftvärmeprod!$B$1:$VX$1,0),FALSE)/1,0)-IFERROR(VLOOKUP($B260,'Slutlig allokering kvv'!$B$2:$BX$550,MATCH(AC$2,'Slutlig allokering kvv'!$B$1:$BX$1,0),FALSE)/1,0))</f>
        <v>0</v>
      </c>
      <c r="AE260">
        <f>IF($D260="","",IFERROR(VLOOKUP($B260,Miljö!$B$1:$E$550,MATCH("Hjälpel kraftvärme (GWh)",Miljö!$B$1:$E$1,0),FALSE)/1,0)-IFERROR(VLOOKUP($B260,'Slutlig allokering kvv'!$B$2:$BX$550,MATCH(AE$2,'Slutlig allokering kvv'!$B$1:$BX$1,0),FALSE)/1,0))</f>
        <v>23.558999999999997</v>
      </c>
      <c r="AI260">
        <f t="shared" ref="AI260:AI323" si="16">SUM(F260:AB260)</f>
        <v>530.09999999999991</v>
      </c>
      <c r="AK260">
        <f>IFERROR(VLOOKUP($B260,'Slutlig allokering kvv'!$B$2:$AX$550,MATCH("Summa slutlig allokerad tillförd energi (utan hjälpel och rökgaskondensering):",'Slutlig allokering kvv'!$B$1:$AX$1,0),FALSE)/1,"")</f>
        <v>504.9</v>
      </c>
      <c r="AM260" s="289">
        <f>IFERROR(1-VLOOKUP($B260,'Slutlig allokering kvv'!$B$2:$AX$550,MATCH("Andel av bränsle i kvv som allokerats till värme, exklusive rökgaskondensering och hjälpel",'Slutlig allokering kvv'!$B$1:$AX$1,0),FALSE),"")</f>
        <v>0.51217391304347826</v>
      </c>
      <c r="AO260" s="289">
        <f t="shared" ref="AO260:AO323" si="17">IFERROR(AI260/(AI260+AK260),"")</f>
        <v>0.51217391304347815</v>
      </c>
      <c r="AP260" s="290">
        <f t="shared" ref="AP260:AP323" si="18">IFERROR(AM260-AO260,"")</f>
        <v>1.1102230246251565E-16</v>
      </c>
      <c r="AQ260" s="290"/>
      <c r="AR260" s="239">
        <f t="shared" ref="AR260:AR323" si="19">IFERROR(D260/(AI260+AE260),"")</f>
        <v>0.42709501696892865</v>
      </c>
      <c r="AS260" s="290"/>
    </row>
    <row r="261" spans="1:45" x14ac:dyDescent="0.25">
      <c r="A261" s="2" t="str">
        <f>'Miljövärden för publ företag'!B263</f>
        <v>Vaggeryds Energi AB</v>
      </c>
      <c r="B261" s="2" t="str">
        <f>'Miljövärden för publ företag'!C263</f>
        <v>Skillingaryd</v>
      </c>
      <c r="C261" t="str">
        <f>IFERROR(VLOOKUP($B261,Kraftvärmeprod!$B$1:$AH$479,MATCH(C$2,Kraftvärmeprod!$B$1:$AG$1,0),FALSE)/1,"")</f>
        <v/>
      </c>
      <c r="D261" t="str">
        <f>IFERROR(VLOOKUP($B261,Kraftvärmeprod!$B$1:$AH$479,MATCH(D$2,Kraftvärmeprod!$B$1:$AG$1,0),FALSE)/1,"")</f>
        <v/>
      </c>
      <c r="F261" t="str">
        <f>IF($D261="","",IFERROR(VLOOKUP($B261,Kraftvärmeprod!$B$1:$BX$550,MATCH(F$2,Kraftvärmeprod!$B$1:$VX$1,0),FALSE)/1,0)-IFERROR(VLOOKUP($B261,'Slutlig allokering kvv'!$B$2:$BX$550,MATCH(F$2,'Slutlig allokering kvv'!$B$1:$BX$1,0),FALSE)/1,0))</f>
        <v/>
      </c>
      <c r="G261" t="str">
        <f>IF($D261="","",IFERROR(VLOOKUP($B261,Kraftvärmeprod!$B$1:$BX$550,MATCH(G$2,Kraftvärmeprod!$B$1:$VX$1,0),FALSE)/1,0)-IFERROR(VLOOKUP($B261,'Slutlig allokering kvv'!$B$2:$BX$550,MATCH(G$2,'Slutlig allokering kvv'!$B$1:$BX$1,0),FALSE)/1,0))</f>
        <v/>
      </c>
      <c r="H261" t="str">
        <f>IF($D261="","",IFERROR(VLOOKUP($B261,Kraftvärmeprod!$B$1:$BX$550,MATCH(H$2,Kraftvärmeprod!$B$1:$VX$1,0),FALSE)/1,0)-IFERROR(VLOOKUP($B261,'Slutlig allokering kvv'!$B$2:$BX$550,MATCH(H$2,'Slutlig allokering kvv'!$B$1:$BX$1,0),FALSE)/1,0))</f>
        <v/>
      </c>
      <c r="I261" t="str">
        <f>IF($D261="","",IFERROR(VLOOKUP($B261,Kraftvärmeprod!$B$1:$BX$550,MATCH(I$2,Kraftvärmeprod!$B$1:$VX$1,0),FALSE)/1,0)-IFERROR(VLOOKUP($B261,'Slutlig allokering kvv'!$B$2:$BX$550,MATCH(I$2,'Slutlig allokering kvv'!$B$1:$BX$1,0),FALSE)/1,0))</f>
        <v/>
      </c>
      <c r="J261" t="str">
        <f>IF($D261="","",IFERROR(VLOOKUP($B261,Kraftvärmeprod!$B$1:$BX$550,MATCH(J$2,Kraftvärmeprod!$B$1:$VX$1,0),FALSE)/1,0)-IFERROR(VLOOKUP($B261,'Slutlig allokering kvv'!$B$2:$BX$550,MATCH(J$2,'Slutlig allokering kvv'!$B$1:$BX$1,0),FALSE)/1,0))</f>
        <v/>
      </c>
      <c r="K261" t="str">
        <f>IF($D261="","",IFERROR(VLOOKUP($B261,Kraftvärmeprod!$B$1:$BX$550,MATCH(K$2,Kraftvärmeprod!$B$1:$VX$1,0),FALSE)/1,0)-IFERROR(VLOOKUP($B261,'Slutlig allokering kvv'!$B$2:$BX$550,MATCH(K$2,'Slutlig allokering kvv'!$B$1:$BX$1,0),FALSE)/1,0))</f>
        <v/>
      </c>
      <c r="L261" t="str">
        <f>IF($D261="","",IFERROR(VLOOKUP($B261,Kraftvärmeprod!$B$1:$BX$550,MATCH(L$2,Kraftvärmeprod!$B$1:$VX$1,0),FALSE)/1,0)-IFERROR(VLOOKUP($B261,'Slutlig allokering kvv'!$B$2:$BX$550,MATCH(L$2,'Slutlig allokering kvv'!$B$1:$BX$1,0),FALSE)/1,0))</f>
        <v/>
      </c>
      <c r="M261" t="str">
        <f>IF($D261="","",IFERROR(VLOOKUP($B261,Kraftvärmeprod!$B$1:$BX$550,MATCH(M$2,Kraftvärmeprod!$B$1:$VX$1,0),FALSE)/1,0)-IFERROR(VLOOKUP($B261,'Slutlig allokering kvv'!$B$2:$BX$550,MATCH(M$2,'Slutlig allokering kvv'!$B$1:$BX$1,0),FALSE)/1,0))</f>
        <v/>
      </c>
      <c r="N261" t="str">
        <f>IF($D261="","",IFERROR(VLOOKUP($B261,Kraftvärmeprod!$B$1:$BX$550,MATCH(N$2,Kraftvärmeprod!$B$1:$VX$1,0),FALSE)/1,0)-IFERROR(VLOOKUP($B261,'Slutlig allokering kvv'!$B$2:$BX$550,MATCH(N$2,'Slutlig allokering kvv'!$B$1:$BX$1,0),FALSE)/1,0))</f>
        <v/>
      </c>
      <c r="O261" t="str">
        <f>IF($D261="","",IFERROR(VLOOKUP($B261,Kraftvärmeprod!$B$1:$BX$550,MATCH(O$2,Kraftvärmeprod!$B$1:$VX$1,0),FALSE)/1,0)-IFERROR(VLOOKUP($B261,'Slutlig allokering kvv'!$B$2:$BX$550,MATCH(O$2,'Slutlig allokering kvv'!$B$1:$BX$1,0),FALSE)/1,0))</f>
        <v/>
      </c>
      <c r="P261" t="str">
        <f>IF($D261="","",IFERROR(VLOOKUP($B261,Kraftvärmeprod!$B$1:$BX$550,MATCH(P$2,Kraftvärmeprod!$B$1:$VX$1,0),FALSE)/1,0)-IFERROR(VLOOKUP($B261,'Slutlig allokering kvv'!$B$2:$BX$550,MATCH(P$2,'Slutlig allokering kvv'!$B$1:$BX$1,0),FALSE)/1,0))</f>
        <v/>
      </c>
      <c r="Q261" t="str">
        <f>IF($D261="","",IFERROR(VLOOKUP($B261,Kraftvärmeprod!$B$1:$BX$550,MATCH(Q$2,Kraftvärmeprod!$B$1:$VX$1,0),FALSE)/1,0)-IFERROR(VLOOKUP($B261,'Slutlig allokering kvv'!$B$2:$BX$550,MATCH(Q$2,'Slutlig allokering kvv'!$B$1:$BX$1,0),FALSE)/1,0))</f>
        <v/>
      </c>
      <c r="R261" t="str">
        <f>IF($D261="","",IFERROR(VLOOKUP($B261,Kraftvärmeprod!$B$1:$BX$550,MATCH(R$2,Kraftvärmeprod!$B$1:$VX$1,0),FALSE)/1,0)-IFERROR(VLOOKUP($B261,'Slutlig allokering kvv'!$B$2:$BX$550,MATCH(R$2,'Slutlig allokering kvv'!$B$1:$BX$1,0),FALSE)/1,0))</f>
        <v/>
      </c>
      <c r="S261" t="str">
        <f>IF($D261="","",IFERROR(VLOOKUP($B261,Kraftvärmeprod!$B$1:$BX$550,MATCH(S$2,Kraftvärmeprod!$B$1:$VX$1,0),FALSE)/1,0)-IFERROR(VLOOKUP($B261,'Slutlig allokering kvv'!$B$2:$BX$550,MATCH(S$2,'Slutlig allokering kvv'!$B$1:$BX$1,0),FALSE)/1,0))</f>
        <v/>
      </c>
      <c r="T261" t="str">
        <f>IF($D261="","",IFERROR(VLOOKUP($B261,Kraftvärmeprod!$B$1:$BX$550,MATCH(T$2,Kraftvärmeprod!$B$1:$VX$1,0),FALSE)/1,0)-IFERROR(VLOOKUP($B261,'Slutlig allokering kvv'!$B$2:$BX$550,MATCH(T$2,'Slutlig allokering kvv'!$B$1:$BX$1,0),FALSE)/1,0))</f>
        <v/>
      </c>
      <c r="U261" t="str">
        <f>IF($D261="","",IFERROR(VLOOKUP($B261,Kraftvärmeprod!$B$1:$BX$550,MATCH(U$2,Kraftvärmeprod!$B$1:$VX$1,0),FALSE)/1,0)-IFERROR(VLOOKUP($B261,'Slutlig allokering kvv'!$B$2:$BX$550,MATCH(U$2,'Slutlig allokering kvv'!$B$1:$BX$1,0),FALSE)/1,0))</f>
        <v/>
      </c>
      <c r="V261" t="str">
        <f>IF($D261="","",IFERROR(VLOOKUP($B261,Kraftvärmeprod!$B$1:$BX$550,MATCH(V$2,Kraftvärmeprod!$B$1:$VX$1,0),FALSE)/1,0)-IFERROR(VLOOKUP($B261,'Slutlig allokering kvv'!$B$2:$BX$550,MATCH(V$2,'Slutlig allokering kvv'!$B$1:$BX$1,0),FALSE)/1,0))</f>
        <v/>
      </c>
      <c r="W261" t="str">
        <f>IF($D261="","",IFERROR(VLOOKUP($B261,Kraftvärmeprod!$B$1:$BX$550,MATCH(W$2,Kraftvärmeprod!$B$1:$VX$1,0),FALSE)/1,0)-IFERROR(VLOOKUP($B261,'Slutlig allokering kvv'!$B$2:$BX$550,MATCH(W$2,'Slutlig allokering kvv'!$B$1:$BX$1,0),FALSE)/1,0))</f>
        <v/>
      </c>
      <c r="X261" t="str">
        <f>IF($D261="","",IFERROR(VLOOKUP($B261,Kraftvärmeprod!$B$1:$BX$550,MATCH(X$2,Kraftvärmeprod!$B$1:$VX$1,0),FALSE)/1,0)-IFERROR(VLOOKUP($B261,'Slutlig allokering kvv'!$B$2:$BX$550,MATCH(X$2,'Slutlig allokering kvv'!$B$1:$BX$1,0),FALSE)/1,0))</f>
        <v/>
      </c>
      <c r="Y261" t="str">
        <f>IF($D261="","",IFERROR(VLOOKUP($B261,Kraftvärmeprod!$B$1:$BX$550,MATCH(Y$2,Kraftvärmeprod!$B$1:$VX$1,0),FALSE)/1,0)-IFERROR(VLOOKUP($B261,'Slutlig allokering kvv'!$B$2:$BX$550,MATCH(Y$2,'Slutlig allokering kvv'!$B$1:$BX$1,0),FALSE)/1,0))</f>
        <v/>
      </c>
      <c r="Z261" t="str">
        <f>IF($D261="","",IFERROR(VLOOKUP($B261,Kraftvärmeprod!$B$1:$BX$550,MATCH(Z$2,Kraftvärmeprod!$B$1:$VX$1,0),FALSE)/1,0)-IFERROR(VLOOKUP($B261,'Slutlig allokering kvv'!$B$2:$BX$550,MATCH(Z$2,'Slutlig allokering kvv'!$B$1:$BX$1,0),FALSE)/1,0))</f>
        <v/>
      </c>
      <c r="AA261" t="str">
        <f>IF($D261="","",IFERROR(VLOOKUP($B261,Kraftvärmeprod!$B$1:$BX$550,MATCH(AA$2,Kraftvärmeprod!$B$1:$VX$1,0),FALSE)/1,0)-IFERROR(VLOOKUP($B261,'Slutlig allokering kvv'!$B$2:$BX$550,MATCH(AA$2,'Slutlig allokering kvv'!$B$1:$BX$1,0),FALSE)/1,0))</f>
        <v/>
      </c>
      <c r="AB261" t="str">
        <f>IF($D261="","",IFERROR(VLOOKUP($B261,Kraftvärmeprod!$B$1:$BX$550,MATCH(AB$2,Kraftvärmeprod!$B$1:$VX$1,0),FALSE)/1,0)-IFERROR(VLOOKUP($B261,'Slutlig allokering kvv'!$B$2:$BX$550,MATCH(AB$2,'Slutlig allokering kvv'!$B$1:$BX$1,0),FALSE)/1,0))</f>
        <v/>
      </c>
      <c r="AC261" t="str">
        <f>IF($D261="","",IFERROR(VLOOKUP($B261,Kraftvärmeprod!$B$1:$BX$550,MATCH(AC$2,Kraftvärmeprod!$B$1:$VX$1,0),FALSE)/1,0)-IFERROR(VLOOKUP($B261,'Slutlig allokering kvv'!$B$2:$BX$550,MATCH(AC$2,'Slutlig allokering kvv'!$B$1:$BX$1,0),FALSE)/1,0))</f>
        <v/>
      </c>
      <c r="AE261" t="str">
        <f>IF($D261="","",IFERROR(VLOOKUP($B261,Miljö!$B$1:$E$550,MATCH("Hjälpel kraftvärme (GWh)",Miljö!$B$1:$E$1,0),FALSE)/1,0)-IFERROR(VLOOKUP($B261,'Slutlig allokering kvv'!$B$2:$BX$550,MATCH(AE$2,'Slutlig allokering kvv'!$B$1:$BX$1,0),FALSE)/1,0))</f>
        <v/>
      </c>
      <c r="AI261">
        <f t="shared" si="16"/>
        <v>0</v>
      </c>
      <c r="AK261">
        <f>IFERROR(VLOOKUP($B261,'Slutlig allokering kvv'!$B$2:$AX$550,MATCH("Summa slutlig allokerad tillförd energi (utan hjälpel och rökgaskondensering):",'Slutlig allokering kvv'!$B$1:$AX$1,0),FALSE)/1,"")</f>
        <v>0</v>
      </c>
      <c r="AM261" s="289" t="str">
        <f>IFERROR(1-VLOOKUP($B261,'Slutlig allokering kvv'!$B$2:$AX$550,MATCH("Andel av bränsle i kvv som allokerats till värme, exklusive rökgaskondensering och hjälpel",'Slutlig allokering kvv'!$B$1:$AX$1,0),FALSE),"")</f>
        <v/>
      </c>
      <c r="AO261" s="289" t="str">
        <f t="shared" si="17"/>
        <v/>
      </c>
      <c r="AP261" s="290" t="str">
        <f t="shared" si="18"/>
        <v/>
      </c>
      <c r="AQ261" s="290"/>
      <c r="AR261" s="239" t="str">
        <f t="shared" si="19"/>
        <v/>
      </c>
      <c r="AS261" s="290"/>
    </row>
    <row r="262" spans="1:45" x14ac:dyDescent="0.25">
      <c r="A262" s="2" t="str">
        <f>'Miljövärden för publ företag'!B264</f>
        <v>Vaggeryds Energi AB</v>
      </c>
      <c r="B262" s="2" t="str">
        <f>'Miljövärden för publ företag'!C264</f>
        <v>Vaggeryd</v>
      </c>
      <c r="C262" t="str">
        <f>IFERROR(VLOOKUP($B262,Kraftvärmeprod!$B$1:$AH$479,MATCH(C$2,Kraftvärmeprod!$B$1:$AG$1,0),FALSE)/1,"")</f>
        <v/>
      </c>
      <c r="D262" t="str">
        <f>IFERROR(VLOOKUP($B262,Kraftvärmeprod!$B$1:$AH$479,MATCH(D$2,Kraftvärmeprod!$B$1:$AG$1,0),FALSE)/1,"")</f>
        <v/>
      </c>
      <c r="F262" t="str">
        <f>IF($D262="","",IFERROR(VLOOKUP($B262,Kraftvärmeprod!$B$1:$BX$550,MATCH(F$2,Kraftvärmeprod!$B$1:$VX$1,0),FALSE)/1,0)-IFERROR(VLOOKUP($B262,'Slutlig allokering kvv'!$B$2:$BX$550,MATCH(F$2,'Slutlig allokering kvv'!$B$1:$BX$1,0),FALSE)/1,0))</f>
        <v/>
      </c>
      <c r="G262" t="str">
        <f>IF($D262="","",IFERROR(VLOOKUP($B262,Kraftvärmeprod!$B$1:$BX$550,MATCH(G$2,Kraftvärmeprod!$B$1:$VX$1,0),FALSE)/1,0)-IFERROR(VLOOKUP($B262,'Slutlig allokering kvv'!$B$2:$BX$550,MATCH(G$2,'Slutlig allokering kvv'!$B$1:$BX$1,0),FALSE)/1,0))</f>
        <v/>
      </c>
      <c r="H262" t="str">
        <f>IF($D262="","",IFERROR(VLOOKUP($B262,Kraftvärmeprod!$B$1:$BX$550,MATCH(H$2,Kraftvärmeprod!$B$1:$VX$1,0),FALSE)/1,0)-IFERROR(VLOOKUP($B262,'Slutlig allokering kvv'!$B$2:$BX$550,MATCH(H$2,'Slutlig allokering kvv'!$B$1:$BX$1,0),FALSE)/1,0))</f>
        <v/>
      </c>
      <c r="I262" t="str">
        <f>IF($D262="","",IFERROR(VLOOKUP($B262,Kraftvärmeprod!$B$1:$BX$550,MATCH(I$2,Kraftvärmeprod!$B$1:$VX$1,0),FALSE)/1,0)-IFERROR(VLOOKUP($B262,'Slutlig allokering kvv'!$B$2:$BX$550,MATCH(I$2,'Slutlig allokering kvv'!$B$1:$BX$1,0),FALSE)/1,0))</f>
        <v/>
      </c>
      <c r="J262" t="str">
        <f>IF($D262="","",IFERROR(VLOOKUP($B262,Kraftvärmeprod!$B$1:$BX$550,MATCH(J$2,Kraftvärmeprod!$B$1:$VX$1,0),FALSE)/1,0)-IFERROR(VLOOKUP($B262,'Slutlig allokering kvv'!$B$2:$BX$550,MATCH(J$2,'Slutlig allokering kvv'!$B$1:$BX$1,0),FALSE)/1,0))</f>
        <v/>
      </c>
      <c r="K262" t="str">
        <f>IF($D262="","",IFERROR(VLOOKUP($B262,Kraftvärmeprod!$B$1:$BX$550,MATCH(K$2,Kraftvärmeprod!$B$1:$VX$1,0),FALSE)/1,0)-IFERROR(VLOOKUP($B262,'Slutlig allokering kvv'!$B$2:$BX$550,MATCH(K$2,'Slutlig allokering kvv'!$B$1:$BX$1,0),FALSE)/1,0))</f>
        <v/>
      </c>
      <c r="L262" t="str">
        <f>IF($D262="","",IFERROR(VLOOKUP($B262,Kraftvärmeprod!$B$1:$BX$550,MATCH(L$2,Kraftvärmeprod!$B$1:$VX$1,0),FALSE)/1,0)-IFERROR(VLOOKUP($B262,'Slutlig allokering kvv'!$B$2:$BX$550,MATCH(L$2,'Slutlig allokering kvv'!$B$1:$BX$1,0),FALSE)/1,0))</f>
        <v/>
      </c>
      <c r="M262" t="str">
        <f>IF($D262="","",IFERROR(VLOOKUP($B262,Kraftvärmeprod!$B$1:$BX$550,MATCH(M$2,Kraftvärmeprod!$B$1:$VX$1,0),FALSE)/1,0)-IFERROR(VLOOKUP($B262,'Slutlig allokering kvv'!$B$2:$BX$550,MATCH(M$2,'Slutlig allokering kvv'!$B$1:$BX$1,0),FALSE)/1,0))</f>
        <v/>
      </c>
      <c r="N262" t="str">
        <f>IF($D262="","",IFERROR(VLOOKUP($B262,Kraftvärmeprod!$B$1:$BX$550,MATCH(N$2,Kraftvärmeprod!$B$1:$VX$1,0),FALSE)/1,0)-IFERROR(VLOOKUP($B262,'Slutlig allokering kvv'!$B$2:$BX$550,MATCH(N$2,'Slutlig allokering kvv'!$B$1:$BX$1,0),FALSE)/1,0))</f>
        <v/>
      </c>
      <c r="O262" t="str">
        <f>IF($D262="","",IFERROR(VLOOKUP($B262,Kraftvärmeprod!$B$1:$BX$550,MATCH(O$2,Kraftvärmeprod!$B$1:$VX$1,0),FALSE)/1,0)-IFERROR(VLOOKUP($B262,'Slutlig allokering kvv'!$B$2:$BX$550,MATCH(O$2,'Slutlig allokering kvv'!$B$1:$BX$1,0),FALSE)/1,0))</f>
        <v/>
      </c>
      <c r="P262" t="str">
        <f>IF($D262="","",IFERROR(VLOOKUP($B262,Kraftvärmeprod!$B$1:$BX$550,MATCH(P$2,Kraftvärmeprod!$B$1:$VX$1,0),FALSE)/1,0)-IFERROR(VLOOKUP($B262,'Slutlig allokering kvv'!$B$2:$BX$550,MATCH(P$2,'Slutlig allokering kvv'!$B$1:$BX$1,0),FALSE)/1,0))</f>
        <v/>
      </c>
      <c r="Q262" t="str">
        <f>IF($D262="","",IFERROR(VLOOKUP($B262,Kraftvärmeprod!$B$1:$BX$550,MATCH(Q$2,Kraftvärmeprod!$B$1:$VX$1,0),FALSE)/1,0)-IFERROR(VLOOKUP($B262,'Slutlig allokering kvv'!$B$2:$BX$550,MATCH(Q$2,'Slutlig allokering kvv'!$B$1:$BX$1,0),FALSE)/1,0))</f>
        <v/>
      </c>
      <c r="R262" t="str">
        <f>IF($D262="","",IFERROR(VLOOKUP($B262,Kraftvärmeprod!$B$1:$BX$550,MATCH(R$2,Kraftvärmeprod!$B$1:$VX$1,0),FALSE)/1,0)-IFERROR(VLOOKUP($B262,'Slutlig allokering kvv'!$B$2:$BX$550,MATCH(R$2,'Slutlig allokering kvv'!$B$1:$BX$1,0),FALSE)/1,0))</f>
        <v/>
      </c>
      <c r="S262" t="str">
        <f>IF($D262="","",IFERROR(VLOOKUP($B262,Kraftvärmeprod!$B$1:$BX$550,MATCH(S$2,Kraftvärmeprod!$B$1:$VX$1,0),FALSE)/1,0)-IFERROR(VLOOKUP($B262,'Slutlig allokering kvv'!$B$2:$BX$550,MATCH(S$2,'Slutlig allokering kvv'!$B$1:$BX$1,0),FALSE)/1,0))</f>
        <v/>
      </c>
      <c r="T262" t="str">
        <f>IF($D262="","",IFERROR(VLOOKUP($B262,Kraftvärmeprod!$B$1:$BX$550,MATCH(T$2,Kraftvärmeprod!$B$1:$VX$1,0),FALSE)/1,0)-IFERROR(VLOOKUP($B262,'Slutlig allokering kvv'!$B$2:$BX$550,MATCH(T$2,'Slutlig allokering kvv'!$B$1:$BX$1,0),FALSE)/1,0))</f>
        <v/>
      </c>
      <c r="U262" t="str">
        <f>IF($D262="","",IFERROR(VLOOKUP($B262,Kraftvärmeprod!$B$1:$BX$550,MATCH(U$2,Kraftvärmeprod!$B$1:$VX$1,0),FALSE)/1,0)-IFERROR(VLOOKUP($B262,'Slutlig allokering kvv'!$B$2:$BX$550,MATCH(U$2,'Slutlig allokering kvv'!$B$1:$BX$1,0),FALSE)/1,0))</f>
        <v/>
      </c>
      <c r="V262" t="str">
        <f>IF($D262="","",IFERROR(VLOOKUP($B262,Kraftvärmeprod!$B$1:$BX$550,MATCH(V$2,Kraftvärmeprod!$B$1:$VX$1,0),FALSE)/1,0)-IFERROR(VLOOKUP($B262,'Slutlig allokering kvv'!$B$2:$BX$550,MATCH(V$2,'Slutlig allokering kvv'!$B$1:$BX$1,0),FALSE)/1,0))</f>
        <v/>
      </c>
      <c r="W262" t="str">
        <f>IF($D262="","",IFERROR(VLOOKUP($B262,Kraftvärmeprod!$B$1:$BX$550,MATCH(W$2,Kraftvärmeprod!$B$1:$VX$1,0),FALSE)/1,0)-IFERROR(VLOOKUP($B262,'Slutlig allokering kvv'!$B$2:$BX$550,MATCH(W$2,'Slutlig allokering kvv'!$B$1:$BX$1,0),FALSE)/1,0))</f>
        <v/>
      </c>
      <c r="X262" t="str">
        <f>IF($D262="","",IFERROR(VLOOKUP($B262,Kraftvärmeprod!$B$1:$BX$550,MATCH(X$2,Kraftvärmeprod!$B$1:$VX$1,0),FALSE)/1,0)-IFERROR(VLOOKUP($B262,'Slutlig allokering kvv'!$B$2:$BX$550,MATCH(X$2,'Slutlig allokering kvv'!$B$1:$BX$1,0),FALSE)/1,0))</f>
        <v/>
      </c>
      <c r="Y262" t="str">
        <f>IF($D262="","",IFERROR(VLOOKUP($B262,Kraftvärmeprod!$B$1:$BX$550,MATCH(Y$2,Kraftvärmeprod!$B$1:$VX$1,0),FALSE)/1,0)-IFERROR(VLOOKUP($B262,'Slutlig allokering kvv'!$B$2:$BX$550,MATCH(Y$2,'Slutlig allokering kvv'!$B$1:$BX$1,0),FALSE)/1,0))</f>
        <v/>
      </c>
      <c r="Z262" t="str">
        <f>IF($D262="","",IFERROR(VLOOKUP($B262,Kraftvärmeprod!$B$1:$BX$550,MATCH(Z$2,Kraftvärmeprod!$B$1:$VX$1,0),FALSE)/1,0)-IFERROR(VLOOKUP($B262,'Slutlig allokering kvv'!$B$2:$BX$550,MATCH(Z$2,'Slutlig allokering kvv'!$B$1:$BX$1,0),FALSE)/1,0))</f>
        <v/>
      </c>
      <c r="AA262" t="str">
        <f>IF($D262="","",IFERROR(VLOOKUP($B262,Kraftvärmeprod!$B$1:$BX$550,MATCH(AA$2,Kraftvärmeprod!$B$1:$VX$1,0),FALSE)/1,0)-IFERROR(VLOOKUP($B262,'Slutlig allokering kvv'!$B$2:$BX$550,MATCH(AA$2,'Slutlig allokering kvv'!$B$1:$BX$1,0),FALSE)/1,0))</f>
        <v/>
      </c>
      <c r="AB262" t="str">
        <f>IF($D262="","",IFERROR(VLOOKUP($B262,Kraftvärmeprod!$B$1:$BX$550,MATCH(AB$2,Kraftvärmeprod!$B$1:$VX$1,0),FALSE)/1,0)-IFERROR(VLOOKUP($B262,'Slutlig allokering kvv'!$B$2:$BX$550,MATCH(AB$2,'Slutlig allokering kvv'!$B$1:$BX$1,0),FALSE)/1,0))</f>
        <v/>
      </c>
      <c r="AC262" t="str">
        <f>IF($D262="","",IFERROR(VLOOKUP($B262,Kraftvärmeprod!$B$1:$BX$550,MATCH(AC$2,Kraftvärmeprod!$B$1:$VX$1,0),FALSE)/1,0)-IFERROR(VLOOKUP($B262,'Slutlig allokering kvv'!$B$2:$BX$550,MATCH(AC$2,'Slutlig allokering kvv'!$B$1:$BX$1,0),FALSE)/1,0))</f>
        <v/>
      </c>
      <c r="AE262" t="str">
        <f>IF($D262="","",IFERROR(VLOOKUP($B262,Miljö!$B$1:$E$550,MATCH("Hjälpel kraftvärme (GWh)",Miljö!$B$1:$E$1,0),FALSE)/1,0)-IFERROR(VLOOKUP($B262,'Slutlig allokering kvv'!$B$2:$BX$550,MATCH(AE$2,'Slutlig allokering kvv'!$B$1:$BX$1,0),FALSE)/1,0))</f>
        <v/>
      </c>
      <c r="AI262">
        <f t="shared" si="16"/>
        <v>0</v>
      </c>
      <c r="AK262">
        <f>IFERROR(VLOOKUP($B262,'Slutlig allokering kvv'!$B$2:$AX$550,MATCH("Summa slutlig allokerad tillförd energi (utan hjälpel och rökgaskondensering):",'Slutlig allokering kvv'!$B$1:$AX$1,0),FALSE)/1,"")</f>
        <v>0</v>
      </c>
      <c r="AM262" s="289" t="str">
        <f>IFERROR(1-VLOOKUP($B262,'Slutlig allokering kvv'!$B$2:$AX$550,MATCH("Andel av bränsle i kvv som allokerats till värme, exklusive rökgaskondensering och hjälpel",'Slutlig allokering kvv'!$B$1:$AX$1,0),FALSE),"")</f>
        <v/>
      </c>
      <c r="AO262" s="289" t="str">
        <f t="shared" si="17"/>
        <v/>
      </c>
      <c r="AP262" s="290" t="str">
        <f t="shared" si="18"/>
        <v/>
      </c>
      <c r="AQ262" s="290"/>
      <c r="AR262" s="239" t="str">
        <f t="shared" si="19"/>
        <v/>
      </c>
      <c r="AS262" s="290"/>
    </row>
    <row r="263" spans="1:45" x14ac:dyDescent="0.25">
      <c r="A263" s="2" t="str">
        <f>'Miljövärden för publ företag'!B265</f>
        <v>Vara Energi Värme AB</v>
      </c>
      <c r="B263" s="2" t="str">
        <f>'Miljövärden för publ företag'!C265</f>
        <v>Vara</v>
      </c>
      <c r="C263" t="str">
        <f>IFERROR(VLOOKUP($B263,Kraftvärmeprod!$B$1:$AH$479,MATCH(C$2,Kraftvärmeprod!$B$1:$AG$1,0),FALSE)/1,"")</f>
        <v/>
      </c>
      <c r="D263" t="str">
        <f>IFERROR(VLOOKUP($B263,Kraftvärmeprod!$B$1:$AH$479,MATCH(D$2,Kraftvärmeprod!$B$1:$AG$1,0),FALSE)/1,"")</f>
        <v/>
      </c>
      <c r="F263" t="str">
        <f>IF($D263="","",IFERROR(VLOOKUP($B263,Kraftvärmeprod!$B$1:$BX$550,MATCH(F$2,Kraftvärmeprod!$B$1:$VX$1,0),FALSE)/1,0)-IFERROR(VLOOKUP($B263,'Slutlig allokering kvv'!$B$2:$BX$550,MATCH(F$2,'Slutlig allokering kvv'!$B$1:$BX$1,0),FALSE)/1,0))</f>
        <v/>
      </c>
      <c r="G263" t="str">
        <f>IF($D263="","",IFERROR(VLOOKUP($B263,Kraftvärmeprod!$B$1:$BX$550,MATCH(G$2,Kraftvärmeprod!$B$1:$VX$1,0),FALSE)/1,0)-IFERROR(VLOOKUP($B263,'Slutlig allokering kvv'!$B$2:$BX$550,MATCH(G$2,'Slutlig allokering kvv'!$B$1:$BX$1,0),FALSE)/1,0))</f>
        <v/>
      </c>
      <c r="H263" t="str">
        <f>IF($D263="","",IFERROR(VLOOKUP($B263,Kraftvärmeprod!$B$1:$BX$550,MATCH(H$2,Kraftvärmeprod!$B$1:$VX$1,0),FALSE)/1,0)-IFERROR(VLOOKUP($B263,'Slutlig allokering kvv'!$B$2:$BX$550,MATCH(H$2,'Slutlig allokering kvv'!$B$1:$BX$1,0),FALSE)/1,0))</f>
        <v/>
      </c>
      <c r="I263" t="str">
        <f>IF($D263="","",IFERROR(VLOOKUP($B263,Kraftvärmeprod!$B$1:$BX$550,MATCH(I$2,Kraftvärmeprod!$B$1:$VX$1,0),FALSE)/1,0)-IFERROR(VLOOKUP($B263,'Slutlig allokering kvv'!$B$2:$BX$550,MATCH(I$2,'Slutlig allokering kvv'!$B$1:$BX$1,0),FALSE)/1,0))</f>
        <v/>
      </c>
      <c r="J263" t="str">
        <f>IF($D263="","",IFERROR(VLOOKUP($B263,Kraftvärmeprod!$B$1:$BX$550,MATCH(J$2,Kraftvärmeprod!$B$1:$VX$1,0),FALSE)/1,0)-IFERROR(VLOOKUP($B263,'Slutlig allokering kvv'!$B$2:$BX$550,MATCH(J$2,'Slutlig allokering kvv'!$B$1:$BX$1,0),FALSE)/1,0))</f>
        <v/>
      </c>
      <c r="K263" t="str">
        <f>IF($D263="","",IFERROR(VLOOKUP($B263,Kraftvärmeprod!$B$1:$BX$550,MATCH(K$2,Kraftvärmeprod!$B$1:$VX$1,0),FALSE)/1,0)-IFERROR(VLOOKUP($B263,'Slutlig allokering kvv'!$B$2:$BX$550,MATCH(K$2,'Slutlig allokering kvv'!$B$1:$BX$1,0),FALSE)/1,0))</f>
        <v/>
      </c>
      <c r="L263" t="str">
        <f>IF($D263="","",IFERROR(VLOOKUP($B263,Kraftvärmeprod!$B$1:$BX$550,MATCH(L$2,Kraftvärmeprod!$B$1:$VX$1,0),FALSE)/1,0)-IFERROR(VLOOKUP($B263,'Slutlig allokering kvv'!$B$2:$BX$550,MATCH(L$2,'Slutlig allokering kvv'!$B$1:$BX$1,0),FALSE)/1,0))</f>
        <v/>
      </c>
      <c r="M263" t="str">
        <f>IF($D263="","",IFERROR(VLOOKUP($B263,Kraftvärmeprod!$B$1:$BX$550,MATCH(M$2,Kraftvärmeprod!$B$1:$VX$1,0),FALSE)/1,0)-IFERROR(VLOOKUP($B263,'Slutlig allokering kvv'!$B$2:$BX$550,MATCH(M$2,'Slutlig allokering kvv'!$B$1:$BX$1,0),FALSE)/1,0))</f>
        <v/>
      </c>
      <c r="N263" t="str">
        <f>IF($D263="","",IFERROR(VLOOKUP($B263,Kraftvärmeprod!$B$1:$BX$550,MATCH(N$2,Kraftvärmeprod!$B$1:$VX$1,0),FALSE)/1,0)-IFERROR(VLOOKUP($B263,'Slutlig allokering kvv'!$B$2:$BX$550,MATCH(N$2,'Slutlig allokering kvv'!$B$1:$BX$1,0),FALSE)/1,0))</f>
        <v/>
      </c>
      <c r="O263" t="str">
        <f>IF($D263="","",IFERROR(VLOOKUP($B263,Kraftvärmeprod!$B$1:$BX$550,MATCH(O$2,Kraftvärmeprod!$B$1:$VX$1,0),FALSE)/1,0)-IFERROR(VLOOKUP($B263,'Slutlig allokering kvv'!$B$2:$BX$550,MATCH(O$2,'Slutlig allokering kvv'!$B$1:$BX$1,0),FALSE)/1,0))</f>
        <v/>
      </c>
      <c r="P263" t="str">
        <f>IF($D263="","",IFERROR(VLOOKUP($B263,Kraftvärmeprod!$B$1:$BX$550,MATCH(P$2,Kraftvärmeprod!$B$1:$VX$1,0),FALSE)/1,0)-IFERROR(VLOOKUP($B263,'Slutlig allokering kvv'!$B$2:$BX$550,MATCH(P$2,'Slutlig allokering kvv'!$B$1:$BX$1,0),FALSE)/1,0))</f>
        <v/>
      </c>
      <c r="Q263" t="str">
        <f>IF($D263="","",IFERROR(VLOOKUP($B263,Kraftvärmeprod!$B$1:$BX$550,MATCH(Q$2,Kraftvärmeprod!$B$1:$VX$1,0),FALSE)/1,0)-IFERROR(VLOOKUP($B263,'Slutlig allokering kvv'!$B$2:$BX$550,MATCH(Q$2,'Slutlig allokering kvv'!$B$1:$BX$1,0),FALSE)/1,0))</f>
        <v/>
      </c>
      <c r="R263" t="str">
        <f>IF($D263="","",IFERROR(VLOOKUP($B263,Kraftvärmeprod!$B$1:$BX$550,MATCH(R$2,Kraftvärmeprod!$B$1:$VX$1,0),FALSE)/1,0)-IFERROR(VLOOKUP($B263,'Slutlig allokering kvv'!$B$2:$BX$550,MATCH(R$2,'Slutlig allokering kvv'!$B$1:$BX$1,0),FALSE)/1,0))</f>
        <v/>
      </c>
      <c r="S263" t="str">
        <f>IF($D263="","",IFERROR(VLOOKUP($B263,Kraftvärmeprod!$B$1:$BX$550,MATCH(S$2,Kraftvärmeprod!$B$1:$VX$1,0),FALSE)/1,0)-IFERROR(VLOOKUP($B263,'Slutlig allokering kvv'!$B$2:$BX$550,MATCH(S$2,'Slutlig allokering kvv'!$B$1:$BX$1,0),FALSE)/1,0))</f>
        <v/>
      </c>
      <c r="T263" t="str">
        <f>IF($D263="","",IFERROR(VLOOKUP($B263,Kraftvärmeprod!$B$1:$BX$550,MATCH(T$2,Kraftvärmeprod!$B$1:$VX$1,0),FALSE)/1,0)-IFERROR(VLOOKUP($B263,'Slutlig allokering kvv'!$B$2:$BX$550,MATCH(T$2,'Slutlig allokering kvv'!$B$1:$BX$1,0),FALSE)/1,0))</f>
        <v/>
      </c>
      <c r="U263" t="str">
        <f>IF($D263="","",IFERROR(VLOOKUP($B263,Kraftvärmeprod!$B$1:$BX$550,MATCH(U$2,Kraftvärmeprod!$B$1:$VX$1,0),FALSE)/1,0)-IFERROR(VLOOKUP($B263,'Slutlig allokering kvv'!$B$2:$BX$550,MATCH(U$2,'Slutlig allokering kvv'!$B$1:$BX$1,0),FALSE)/1,0))</f>
        <v/>
      </c>
      <c r="V263" t="str">
        <f>IF($D263="","",IFERROR(VLOOKUP($B263,Kraftvärmeprod!$B$1:$BX$550,MATCH(V$2,Kraftvärmeprod!$B$1:$VX$1,0),FALSE)/1,0)-IFERROR(VLOOKUP($B263,'Slutlig allokering kvv'!$B$2:$BX$550,MATCH(V$2,'Slutlig allokering kvv'!$B$1:$BX$1,0),FALSE)/1,0))</f>
        <v/>
      </c>
      <c r="W263" t="str">
        <f>IF($D263="","",IFERROR(VLOOKUP($B263,Kraftvärmeprod!$B$1:$BX$550,MATCH(W$2,Kraftvärmeprod!$B$1:$VX$1,0),FALSE)/1,0)-IFERROR(VLOOKUP($B263,'Slutlig allokering kvv'!$B$2:$BX$550,MATCH(W$2,'Slutlig allokering kvv'!$B$1:$BX$1,0),FALSE)/1,0))</f>
        <v/>
      </c>
      <c r="X263" t="str">
        <f>IF($D263="","",IFERROR(VLOOKUP($B263,Kraftvärmeprod!$B$1:$BX$550,MATCH(X$2,Kraftvärmeprod!$B$1:$VX$1,0),FALSE)/1,0)-IFERROR(VLOOKUP($B263,'Slutlig allokering kvv'!$B$2:$BX$550,MATCH(X$2,'Slutlig allokering kvv'!$B$1:$BX$1,0),FALSE)/1,0))</f>
        <v/>
      </c>
      <c r="Y263" t="str">
        <f>IF($D263="","",IFERROR(VLOOKUP($B263,Kraftvärmeprod!$B$1:$BX$550,MATCH(Y$2,Kraftvärmeprod!$B$1:$VX$1,0),FALSE)/1,0)-IFERROR(VLOOKUP($B263,'Slutlig allokering kvv'!$B$2:$BX$550,MATCH(Y$2,'Slutlig allokering kvv'!$B$1:$BX$1,0),FALSE)/1,0))</f>
        <v/>
      </c>
      <c r="Z263" t="str">
        <f>IF($D263="","",IFERROR(VLOOKUP($B263,Kraftvärmeprod!$B$1:$BX$550,MATCH(Z$2,Kraftvärmeprod!$B$1:$VX$1,0),FALSE)/1,0)-IFERROR(VLOOKUP($B263,'Slutlig allokering kvv'!$B$2:$BX$550,MATCH(Z$2,'Slutlig allokering kvv'!$B$1:$BX$1,0),FALSE)/1,0))</f>
        <v/>
      </c>
      <c r="AA263" t="str">
        <f>IF($D263="","",IFERROR(VLOOKUP($B263,Kraftvärmeprod!$B$1:$BX$550,MATCH(AA$2,Kraftvärmeprod!$B$1:$VX$1,0),FALSE)/1,0)-IFERROR(VLOOKUP($B263,'Slutlig allokering kvv'!$B$2:$BX$550,MATCH(AA$2,'Slutlig allokering kvv'!$B$1:$BX$1,0),FALSE)/1,0))</f>
        <v/>
      </c>
      <c r="AB263" t="str">
        <f>IF($D263="","",IFERROR(VLOOKUP($B263,Kraftvärmeprod!$B$1:$BX$550,MATCH(AB$2,Kraftvärmeprod!$B$1:$VX$1,0),FALSE)/1,0)-IFERROR(VLOOKUP($B263,'Slutlig allokering kvv'!$B$2:$BX$550,MATCH(AB$2,'Slutlig allokering kvv'!$B$1:$BX$1,0),FALSE)/1,0))</f>
        <v/>
      </c>
      <c r="AC263" t="str">
        <f>IF($D263="","",IFERROR(VLOOKUP($B263,Kraftvärmeprod!$B$1:$BX$550,MATCH(AC$2,Kraftvärmeprod!$B$1:$VX$1,0),FALSE)/1,0)-IFERROR(VLOOKUP($B263,'Slutlig allokering kvv'!$B$2:$BX$550,MATCH(AC$2,'Slutlig allokering kvv'!$B$1:$BX$1,0),FALSE)/1,0))</f>
        <v/>
      </c>
      <c r="AE263" t="str">
        <f>IF($D263="","",IFERROR(VLOOKUP($B263,Miljö!$B$1:$E$550,MATCH("Hjälpel kraftvärme (GWh)",Miljö!$B$1:$E$1,0),FALSE)/1,0)-IFERROR(VLOOKUP($B263,'Slutlig allokering kvv'!$B$2:$BX$550,MATCH(AE$2,'Slutlig allokering kvv'!$B$1:$BX$1,0),FALSE)/1,0))</f>
        <v/>
      </c>
      <c r="AI263">
        <f t="shared" si="16"/>
        <v>0</v>
      </c>
      <c r="AK263">
        <f>IFERROR(VLOOKUP($B263,'Slutlig allokering kvv'!$B$2:$AX$550,MATCH("Summa slutlig allokerad tillförd energi (utan hjälpel och rökgaskondensering):",'Slutlig allokering kvv'!$B$1:$AX$1,0),FALSE)/1,"")</f>
        <v>0</v>
      </c>
      <c r="AM263" s="289" t="str">
        <f>IFERROR(1-VLOOKUP($B263,'Slutlig allokering kvv'!$B$2:$AX$550,MATCH("Andel av bränsle i kvv som allokerats till värme, exklusive rökgaskondensering och hjälpel",'Slutlig allokering kvv'!$B$1:$AX$1,0),FALSE),"")</f>
        <v/>
      </c>
      <c r="AO263" s="289" t="str">
        <f t="shared" si="17"/>
        <v/>
      </c>
      <c r="AP263" s="290" t="str">
        <f t="shared" si="18"/>
        <v/>
      </c>
      <c r="AQ263" s="290"/>
      <c r="AR263" s="239" t="str">
        <f t="shared" si="19"/>
        <v/>
      </c>
      <c r="AS263" s="290"/>
    </row>
    <row r="264" spans="1:45" x14ac:dyDescent="0.25">
      <c r="A264" s="2" t="str">
        <f>'Miljövärden för publ företag'!B266</f>
        <v>Varberg Energi AB</v>
      </c>
      <c r="B264" s="2" t="str">
        <f>'Miljövärden för publ företag'!C266</f>
        <v>Tvååker (Närv)</v>
      </c>
      <c r="C264" t="str">
        <f>IFERROR(VLOOKUP($B264,Kraftvärmeprod!$B$1:$AH$479,MATCH(C$2,Kraftvärmeprod!$B$1:$AG$1,0),FALSE)/1,"")</f>
        <v/>
      </c>
      <c r="D264" t="str">
        <f>IFERROR(VLOOKUP($B264,Kraftvärmeprod!$B$1:$AH$479,MATCH(D$2,Kraftvärmeprod!$B$1:$AG$1,0),FALSE)/1,"")</f>
        <v/>
      </c>
      <c r="F264" t="str">
        <f>IF($D264="","",IFERROR(VLOOKUP($B264,Kraftvärmeprod!$B$1:$BX$550,MATCH(F$2,Kraftvärmeprod!$B$1:$VX$1,0),FALSE)/1,0)-IFERROR(VLOOKUP($B264,'Slutlig allokering kvv'!$B$2:$BX$550,MATCH(F$2,'Slutlig allokering kvv'!$B$1:$BX$1,0),FALSE)/1,0))</f>
        <v/>
      </c>
      <c r="G264" t="str">
        <f>IF($D264="","",IFERROR(VLOOKUP($B264,Kraftvärmeprod!$B$1:$BX$550,MATCH(G$2,Kraftvärmeprod!$B$1:$VX$1,0),FALSE)/1,0)-IFERROR(VLOOKUP($B264,'Slutlig allokering kvv'!$B$2:$BX$550,MATCH(G$2,'Slutlig allokering kvv'!$B$1:$BX$1,0),FALSE)/1,0))</f>
        <v/>
      </c>
      <c r="H264" t="str">
        <f>IF($D264="","",IFERROR(VLOOKUP($B264,Kraftvärmeprod!$B$1:$BX$550,MATCH(H$2,Kraftvärmeprod!$B$1:$VX$1,0),FALSE)/1,0)-IFERROR(VLOOKUP($B264,'Slutlig allokering kvv'!$B$2:$BX$550,MATCH(H$2,'Slutlig allokering kvv'!$B$1:$BX$1,0),FALSE)/1,0))</f>
        <v/>
      </c>
      <c r="I264" t="str">
        <f>IF($D264="","",IFERROR(VLOOKUP($B264,Kraftvärmeprod!$B$1:$BX$550,MATCH(I$2,Kraftvärmeprod!$B$1:$VX$1,0),FALSE)/1,0)-IFERROR(VLOOKUP($B264,'Slutlig allokering kvv'!$B$2:$BX$550,MATCH(I$2,'Slutlig allokering kvv'!$B$1:$BX$1,0),FALSE)/1,0))</f>
        <v/>
      </c>
      <c r="J264" t="str">
        <f>IF($D264="","",IFERROR(VLOOKUP($B264,Kraftvärmeprod!$B$1:$BX$550,MATCH(J$2,Kraftvärmeprod!$B$1:$VX$1,0),FALSE)/1,0)-IFERROR(VLOOKUP($B264,'Slutlig allokering kvv'!$B$2:$BX$550,MATCH(J$2,'Slutlig allokering kvv'!$B$1:$BX$1,0),FALSE)/1,0))</f>
        <v/>
      </c>
      <c r="K264" t="str">
        <f>IF($D264="","",IFERROR(VLOOKUP($B264,Kraftvärmeprod!$B$1:$BX$550,MATCH(K$2,Kraftvärmeprod!$B$1:$VX$1,0),FALSE)/1,0)-IFERROR(VLOOKUP($B264,'Slutlig allokering kvv'!$B$2:$BX$550,MATCH(K$2,'Slutlig allokering kvv'!$B$1:$BX$1,0),FALSE)/1,0))</f>
        <v/>
      </c>
      <c r="L264" t="str">
        <f>IF($D264="","",IFERROR(VLOOKUP($B264,Kraftvärmeprod!$B$1:$BX$550,MATCH(L$2,Kraftvärmeprod!$B$1:$VX$1,0),FALSE)/1,0)-IFERROR(VLOOKUP($B264,'Slutlig allokering kvv'!$B$2:$BX$550,MATCH(L$2,'Slutlig allokering kvv'!$B$1:$BX$1,0),FALSE)/1,0))</f>
        <v/>
      </c>
      <c r="M264" t="str">
        <f>IF($D264="","",IFERROR(VLOOKUP($B264,Kraftvärmeprod!$B$1:$BX$550,MATCH(M$2,Kraftvärmeprod!$B$1:$VX$1,0),FALSE)/1,0)-IFERROR(VLOOKUP($B264,'Slutlig allokering kvv'!$B$2:$BX$550,MATCH(M$2,'Slutlig allokering kvv'!$B$1:$BX$1,0),FALSE)/1,0))</f>
        <v/>
      </c>
      <c r="N264" t="str">
        <f>IF($D264="","",IFERROR(VLOOKUP($B264,Kraftvärmeprod!$B$1:$BX$550,MATCH(N$2,Kraftvärmeprod!$B$1:$VX$1,0),FALSE)/1,0)-IFERROR(VLOOKUP($B264,'Slutlig allokering kvv'!$B$2:$BX$550,MATCH(N$2,'Slutlig allokering kvv'!$B$1:$BX$1,0),FALSE)/1,0))</f>
        <v/>
      </c>
      <c r="O264" t="str">
        <f>IF($D264="","",IFERROR(VLOOKUP($B264,Kraftvärmeprod!$B$1:$BX$550,MATCH(O$2,Kraftvärmeprod!$B$1:$VX$1,0),FALSE)/1,0)-IFERROR(VLOOKUP($B264,'Slutlig allokering kvv'!$B$2:$BX$550,MATCH(O$2,'Slutlig allokering kvv'!$B$1:$BX$1,0),FALSE)/1,0))</f>
        <v/>
      </c>
      <c r="P264" t="str">
        <f>IF($D264="","",IFERROR(VLOOKUP($B264,Kraftvärmeprod!$B$1:$BX$550,MATCH(P$2,Kraftvärmeprod!$B$1:$VX$1,0),FALSE)/1,0)-IFERROR(VLOOKUP($B264,'Slutlig allokering kvv'!$B$2:$BX$550,MATCH(P$2,'Slutlig allokering kvv'!$B$1:$BX$1,0),FALSE)/1,0))</f>
        <v/>
      </c>
      <c r="Q264" t="str">
        <f>IF($D264="","",IFERROR(VLOOKUP($B264,Kraftvärmeprod!$B$1:$BX$550,MATCH(Q$2,Kraftvärmeprod!$B$1:$VX$1,0),FALSE)/1,0)-IFERROR(VLOOKUP($B264,'Slutlig allokering kvv'!$B$2:$BX$550,MATCH(Q$2,'Slutlig allokering kvv'!$B$1:$BX$1,0),FALSE)/1,0))</f>
        <v/>
      </c>
      <c r="R264" t="str">
        <f>IF($D264="","",IFERROR(VLOOKUP($B264,Kraftvärmeprod!$B$1:$BX$550,MATCH(R$2,Kraftvärmeprod!$B$1:$VX$1,0),FALSE)/1,0)-IFERROR(VLOOKUP($B264,'Slutlig allokering kvv'!$B$2:$BX$550,MATCH(R$2,'Slutlig allokering kvv'!$B$1:$BX$1,0),FALSE)/1,0))</f>
        <v/>
      </c>
      <c r="S264" t="str">
        <f>IF($D264="","",IFERROR(VLOOKUP($B264,Kraftvärmeprod!$B$1:$BX$550,MATCH(S$2,Kraftvärmeprod!$B$1:$VX$1,0),FALSE)/1,0)-IFERROR(VLOOKUP($B264,'Slutlig allokering kvv'!$B$2:$BX$550,MATCH(S$2,'Slutlig allokering kvv'!$B$1:$BX$1,0),FALSE)/1,0))</f>
        <v/>
      </c>
      <c r="T264" t="str">
        <f>IF($D264="","",IFERROR(VLOOKUP($B264,Kraftvärmeprod!$B$1:$BX$550,MATCH(T$2,Kraftvärmeprod!$B$1:$VX$1,0),FALSE)/1,0)-IFERROR(VLOOKUP($B264,'Slutlig allokering kvv'!$B$2:$BX$550,MATCH(T$2,'Slutlig allokering kvv'!$B$1:$BX$1,0),FALSE)/1,0))</f>
        <v/>
      </c>
      <c r="U264" t="str">
        <f>IF($D264="","",IFERROR(VLOOKUP($B264,Kraftvärmeprod!$B$1:$BX$550,MATCH(U$2,Kraftvärmeprod!$B$1:$VX$1,0),FALSE)/1,0)-IFERROR(VLOOKUP($B264,'Slutlig allokering kvv'!$B$2:$BX$550,MATCH(U$2,'Slutlig allokering kvv'!$B$1:$BX$1,0),FALSE)/1,0))</f>
        <v/>
      </c>
      <c r="V264" t="str">
        <f>IF($D264="","",IFERROR(VLOOKUP($B264,Kraftvärmeprod!$B$1:$BX$550,MATCH(V$2,Kraftvärmeprod!$B$1:$VX$1,0),FALSE)/1,0)-IFERROR(VLOOKUP($B264,'Slutlig allokering kvv'!$B$2:$BX$550,MATCH(V$2,'Slutlig allokering kvv'!$B$1:$BX$1,0),FALSE)/1,0))</f>
        <v/>
      </c>
      <c r="W264" t="str">
        <f>IF($D264="","",IFERROR(VLOOKUP($B264,Kraftvärmeprod!$B$1:$BX$550,MATCH(W$2,Kraftvärmeprod!$B$1:$VX$1,0),FALSE)/1,0)-IFERROR(VLOOKUP($B264,'Slutlig allokering kvv'!$B$2:$BX$550,MATCH(W$2,'Slutlig allokering kvv'!$B$1:$BX$1,0),FALSE)/1,0))</f>
        <v/>
      </c>
      <c r="X264" t="str">
        <f>IF($D264="","",IFERROR(VLOOKUP($B264,Kraftvärmeprod!$B$1:$BX$550,MATCH(X$2,Kraftvärmeprod!$B$1:$VX$1,0),FALSE)/1,0)-IFERROR(VLOOKUP($B264,'Slutlig allokering kvv'!$B$2:$BX$550,MATCH(X$2,'Slutlig allokering kvv'!$B$1:$BX$1,0),FALSE)/1,0))</f>
        <v/>
      </c>
      <c r="Y264" t="str">
        <f>IF($D264="","",IFERROR(VLOOKUP($B264,Kraftvärmeprod!$B$1:$BX$550,MATCH(Y$2,Kraftvärmeprod!$B$1:$VX$1,0),FALSE)/1,0)-IFERROR(VLOOKUP($B264,'Slutlig allokering kvv'!$B$2:$BX$550,MATCH(Y$2,'Slutlig allokering kvv'!$B$1:$BX$1,0),FALSE)/1,0))</f>
        <v/>
      </c>
      <c r="Z264" t="str">
        <f>IF($D264="","",IFERROR(VLOOKUP($B264,Kraftvärmeprod!$B$1:$BX$550,MATCH(Z$2,Kraftvärmeprod!$B$1:$VX$1,0),FALSE)/1,0)-IFERROR(VLOOKUP($B264,'Slutlig allokering kvv'!$B$2:$BX$550,MATCH(Z$2,'Slutlig allokering kvv'!$B$1:$BX$1,0),FALSE)/1,0))</f>
        <v/>
      </c>
      <c r="AA264" t="str">
        <f>IF($D264="","",IFERROR(VLOOKUP($B264,Kraftvärmeprod!$B$1:$BX$550,MATCH(AA$2,Kraftvärmeprod!$B$1:$VX$1,0),FALSE)/1,0)-IFERROR(VLOOKUP($B264,'Slutlig allokering kvv'!$B$2:$BX$550,MATCH(AA$2,'Slutlig allokering kvv'!$B$1:$BX$1,0),FALSE)/1,0))</f>
        <v/>
      </c>
      <c r="AB264" t="str">
        <f>IF($D264="","",IFERROR(VLOOKUP($B264,Kraftvärmeprod!$B$1:$BX$550,MATCH(AB$2,Kraftvärmeprod!$B$1:$VX$1,0),FALSE)/1,0)-IFERROR(VLOOKUP($B264,'Slutlig allokering kvv'!$B$2:$BX$550,MATCH(AB$2,'Slutlig allokering kvv'!$B$1:$BX$1,0),FALSE)/1,0))</f>
        <v/>
      </c>
      <c r="AC264" t="str">
        <f>IF($D264="","",IFERROR(VLOOKUP($B264,Kraftvärmeprod!$B$1:$BX$550,MATCH(AC$2,Kraftvärmeprod!$B$1:$VX$1,0),FALSE)/1,0)-IFERROR(VLOOKUP($B264,'Slutlig allokering kvv'!$B$2:$BX$550,MATCH(AC$2,'Slutlig allokering kvv'!$B$1:$BX$1,0),FALSE)/1,0))</f>
        <v/>
      </c>
      <c r="AE264" t="str">
        <f>IF($D264="","",IFERROR(VLOOKUP($B264,Miljö!$B$1:$E$550,MATCH("Hjälpel kraftvärme (GWh)",Miljö!$B$1:$E$1,0),FALSE)/1,0)-IFERROR(VLOOKUP($B264,'Slutlig allokering kvv'!$B$2:$BX$550,MATCH(AE$2,'Slutlig allokering kvv'!$B$1:$BX$1,0),FALSE)/1,0))</f>
        <v/>
      </c>
      <c r="AI264">
        <f t="shared" si="16"/>
        <v>0</v>
      </c>
      <c r="AK264">
        <f>IFERROR(VLOOKUP($B264,'Slutlig allokering kvv'!$B$2:$AX$550,MATCH("Summa slutlig allokerad tillförd energi (utan hjälpel och rökgaskondensering):",'Slutlig allokering kvv'!$B$1:$AX$1,0),FALSE)/1,"")</f>
        <v>0</v>
      </c>
      <c r="AM264" s="289" t="str">
        <f>IFERROR(1-VLOOKUP($B264,'Slutlig allokering kvv'!$B$2:$AX$550,MATCH("Andel av bränsle i kvv som allokerats till värme, exklusive rökgaskondensering och hjälpel",'Slutlig allokering kvv'!$B$1:$AX$1,0),FALSE),"")</f>
        <v/>
      </c>
      <c r="AO264" s="289" t="str">
        <f t="shared" si="17"/>
        <v/>
      </c>
      <c r="AP264" s="290" t="str">
        <f t="shared" si="18"/>
        <v/>
      </c>
      <c r="AQ264" s="290"/>
      <c r="AR264" s="239" t="str">
        <f t="shared" si="19"/>
        <v/>
      </c>
      <c r="AS264" s="290"/>
    </row>
    <row r="265" spans="1:45" x14ac:dyDescent="0.25">
      <c r="A265" s="2" t="str">
        <f>'Miljövärden för publ företag'!B267</f>
        <v>Varberg Energi AB</v>
      </c>
      <c r="B265" s="2" t="str">
        <f>'Miljövärden för publ företag'!C267</f>
        <v>Varberg (Fjv)</v>
      </c>
      <c r="C265" t="str">
        <f>IFERROR(VLOOKUP($B265,Kraftvärmeprod!$B$1:$AH$479,MATCH(C$2,Kraftvärmeprod!$B$1:$AG$1,0),FALSE)/1,"")</f>
        <v/>
      </c>
      <c r="D265" t="str">
        <f>IFERROR(VLOOKUP($B265,Kraftvärmeprod!$B$1:$AH$479,MATCH(D$2,Kraftvärmeprod!$B$1:$AG$1,0),FALSE)/1,"")</f>
        <v/>
      </c>
      <c r="F265" t="str">
        <f>IF($D265="","",IFERROR(VLOOKUP($B265,Kraftvärmeprod!$B$1:$BX$550,MATCH(F$2,Kraftvärmeprod!$B$1:$VX$1,0),FALSE)/1,0)-IFERROR(VLOOKUP($B265,'Slutlig allokering kvv'!$B$2:$BX$550,MATCH(F$2,'Slutlig allokering kvv'!$B$1:$BX$1,0),FALSE)/1,0))</f>
        <v/>
      </c>
      <c r="G265" t="str">
        <f>IF($D265="","",IFERROR(VLOOKUP($B265,Kraftvärmeprod!$B$1:$BX$550,MATCH(G$2,Kraftvärmeprod!$B$1:$VX$1,0),FALSE)/1,0)-IFERROR(VLOOKUP($B265,'Slutlig allokering kvv'!$B$2:$BX$550,MATCH(G$2,'Slutlig allokering kvv'!$B$1:$BX$1,0),FALSE)/1,0))</f>
        <v/>
      </c>
      <c r="H265" t="str">
        <f>IF($D265="","",IFERROR(VLOOKUP($B265,Kraftvärmeprod!$B$1:$BX$550,MATCH(H$2,Kraftvärmeprod!$B$1:$VX$1,0),FALSE)/1,0)-IFERROR(VLOOKUP($B265,'Slutlig allokering kvv'!$B$2:$BX$550,MATCH(H$2,'Slutlig allokering kvv'!$B$1:$BX$1,0),FALSE)/1,0))</f>
        <v/>
      </c>
      <c r="I265" t="str">
        <f>IF($D265="","",IFERROR(VLOOKUP($B265,Kraftvärmeprod!$B$1:$BX$550,MATCH(I$2,Kraftvärmeprod!$B$1:$VX$1,0),FALSE)/1,0)-IFERROR(VLOOKUP($B265,'Slutlig allokering kvv'!$B$2:$BX$550,MATCH(I$2,'Slutlig allokering kvv'!$B$1:$BX$1,0),FALSE)/1,0))</f>
        <v/>
      </c>
      <c r="J265" t="str">
        <f>IF($D265="","",IFERROR(VLOOKUP($B265,Kraftvärmeprod!$B$1:$BX$550,MATCH(J$2,Kraftvärmeprod!$B$1:$VX$1,0),FALSE)/1,0)-IFERROR(VLOOKUP($B265,'Slutlig allokering kvv'!$B$2:$BX$550,MATCH(J$2,'Slutlig allokering kvv'!$B$1:$BX$1,0),FALSE)/1,0))</f>
        <v/>
      </c>
      <c r="K265" t="str">
        <f>IF($D265="","",IFERROR(VLOOKUP($B265,Kraftvärmeprod!$B$1:$BX$550,MATCH(K$2,Kraftvärmeprod!$B$1:$VX$1,0),FALSE)/1,0)-IFERROR(VLOOKUP($B265,'Slutlig allokering kvv'!$B$2:$BX$550,MATCH(K$2,'Slutlig allokering kvv'!$B$1:$BX$1,0),FALSE)/1,0))</f>
        <v/>
      </c>
      <c r="L265" t="str">
        <f>IF($D265="","",IFERROR(VLOOKUP($B265,Kraftvärmeprod!$B$1:$BX$550,MATCH(L$2,Kraftvärmeprod!$B$1:$VX$1,0),FALSE)/1,0)-IFERROR(VLOOKUP($B265,'Slutlig allokering kvv'!$B$2:$BX$550,MATCH(L$2,'Slutlig allokering kvv'!$B$1:$BX$1,0),FALSE)/1,0))</f>
        <v/>
      </c>
      <c r="M265" t="str">
        <f>IF($D265="","",IFERROR(VLOOKUP($B265,Kraftvärmeprod!$B$1:$BX$550,MATCH(M$2,Kraftvärmeprod!$B$1:$VX$1,0),FALSE)/1,0)-IFERROR(VLOOKUP($B265,'Slutlig allokering kvv'!$B$2:$BX$550,MATCH(M$2,'Slutlig allokering kvv'!$B$1:$BX$1,0),FALSE)/1,0))</f>
        <v/>
      </c>
      <c r="N265" t="str">
        <f>IF($D265="","",IFERROR(VLOOKUP($B265,Kraftvärmeprod!$B$1:$BX$550,MATCH(N$2,Kraftvärmeprod!$B$1:$VX$1,0),FALSE)/1,0)-IFERROR(VLOOKUP($B265,'Slutlig allokering kvv'!$B$2:$BX$550,MATCH(N$2,'Slutlig allokering kvv'!$B$1:$BX$1,0),FALSE)/1,0))</f>
        <v/>
      </c>
      <c r="O265" t="str">
        <f>IF($D265="","",IFERROR(VLOOKUP($B265,Kraftvärmeprod!$B$1:$BX$550,MATCH(O$2,Kraftvärmeprod!$B$1:$VX$1,0),FALSE)/1,0)-IFERROR(VLOOKUP($B265,'Slutlig allokering kvv'!$B$2:$BX$550,MATCH(O$2,'Slutlig allokering kvv'!$B$1:$BX$1,0),FALSE)/1,0))</f>
        <v/>
      </c>
      <c r="P265" t="str">
        <f>IF($D265="","",IFERROR(VLOOKUP($B265,Kraftvärmeprod!$B$1:$BX$550,MATCH(P$2,Kraftvärmeprod!$B$1:$VX$1,0),FALSE)/1,0)-IFERROR(VLOOKUP($B265,'Slutlig allokering kvv'!$B$2:$BX$550,MATCH(P$2,'Slutlig allokering kvv'!$B$1:$BX$1,0),FALSE)/1,0))</f>
        <v/>
      </c>
      <c r="Q265" t="str">
        <f>IF($D265="","",IFERROR(VLOOKUP($B265,Kraftvärmeprod!$B$1:$BX$550,MATCH(Q$2,Kraftvärmeprod!$B$1:$VX$1,0),FALSE)/1,0)-IFERROR(VLOOKUP($B265,'Slutlig allokering kvv'!$B$2:$BX$550,MATCH(Q$2,'Slutlig allokering kvv'!$B$1:$BX$1,0),FALSE)/1,0))</f>
        <v/>
      </c>
      <c r="R265" t="str">
        <f>IF($D265="","",IFERROR(VLOOKUP($B265,Kraftvärmeprod!$B$1:$BX$550,MATCH(R$2,Kraftvärmeprod!$B$1:$VX$1,0),FALSE)/1,0)-IFERROR(VLOOKUP($B265,'Slutlig allokering kvv'!$B$2:$BX$550,MATCH(R$2,'Slutlig allokering kvv'!$B$1:$BX$1,0),FALSE)/1,0))</f>
        <v/>
      </c>
      <c r="S265" t="str">
        <f>IF($D265="","",IFERROR(VLOOKUP($B265,Kraftvärmeprod!$B$1:$BX$550,MATCH(S$2,Kraftvärmeprod!$B$1:$VX$1,0),FALSE)/1,0)-IFERROR(VLOOKUP($B265,'Slutlig allokering kvv'!$B$2:$BX$550,MATCH(S$2,'Slutlig allokering kvv'!$B$1:$BX$1,0),FALSE)/1,0))</f>
        <v/>
      </c>
      <c r="T265" t="str">
        <f>IF($D265="","",IFERROR(VLOOKUP($B265,Kraftvärmeprod!$B$1:$BX$550,MATCH(T$2,Kraftvärmeprod!$B$1:$VX$1,0),FALSE)/1,0)-IFERROR(VLOOKUP($B265,'Slutlig allokering kvv'!$B$2:$BX$550,MATCH(T$2,'Slutlig allokering kvv'!$B$1:$BX$1,0),FALSE)/1,0))</f>
        <v/>
      </c>
      <c r="U265" t="str">
        <f>IF($D265="","",IFERROR(VLOOKUP($B265,Kraftvärmeprod!$B$1:$BX$550,MATCH(U$2,Kraftvärmeprod!$B$1:$VX$1,0),FALSE)/1,0)-IFERROR(VLOOKUP($B265,'Slutlig allokering kvv'!$B$2:$BX$550,MATCH(U$2,'Slutlig allokering kvv'!$B$1:$BX$1,0),FALSE)/1,0))</f>
        <v/>
      </c>
      <c r="V265" t="str">
        <f>IF($D265="","",IFERROR(VLOOKUP($B265,Kraftvärmeprod!$B$1:$BX$550,MATCH(V$2,Kraftvärmeprod!$B$1:$VX$1,0),FALSE)/1,0)-IFERROR(VLOOKUP($B265,'Slutlig allokering kvv'!$B$2:$BX$550,MATCH(V$2,'Slutlig allokering kvv'!$B$1:$BX$1,0),FALSE)/1,0))</f>
        <v/>
      </c>
      <c r="W265" t="str">
        <f>IF($D265="","",IFERROR(VLOOKUP($B265,Kraftvärmeprod!$B$1:$BX$550,MATCH(W$2,Kraftvärmeprod!$B$1:$VX$1,0),FALSE)/1,0)-IFERROR(VLOOKUP($B265,'Slutlig allokering kvv'!$B$2:$BX$550,MATCH(W$2,'Slutlig allokering kvv'!$B$1:$BX$1,0),FALSE)/1,0))</f>
        <v/>
      </c>
      <c r="X265" t="str">
        <f>IF($D265="","",IFERROR(VLOOKUP($B265,Kraftvärmeprod!$B$1:$BX$550,MATCH(X$2,Kraftvärmeprod!$B$1:$VX$1,0),FALSE)/1,0)-IFERROR(VLOOKUP($B265,'Slutlig allokering kvv'!$B$2:$BX$550,MATCH(X$2,'Slutlig allokering kvv'!$B$1:$BX$1,0),FALSE)/1,0))</f>
        <v/>
      </c>
      <c r="Y265" t="str">
        <f>IF($D265="","",IFERROR(VLOOKUP($B265,Kraftvärmeprod!$B$1:$BX$550,MATCH(Y$2,Kraftvärmeprod!$B$1:$VX$1,0),FALSE)/1,0)-IFERROR(VLOOKUP($B265,'Slutlig allokering kvv'!$B$2:$BX$550,MATCH(Y$2,'Slutlig allokering kvv'!$B$1:$BX$1,0),FALSE)/1,0))</f>
        <v/>
      </c>
      <c r="Z265" t="str">
        <f>IF($D265="","",IFERROR(VLOOKUP($B265,Kraftvärmeprod!$B$1:$BX$550,MATCH(Z$2,Kraftvärmeprod!$B$1:$VX$1,0),FALSE)/1,0)-IFERROR(VLOOKUP($B265,'Slutlig allokering kvv'!$B$2:$BX$550,MATCH(Z$2,'Slutlig allokering kvv'!$B$1:$BX$1,0),FALSE)/1,0))</f>
        <v/>
      </c>
      <c r="AA265" t="str">
        <f>IF($D265="","",IFERROR(VLOOKUP($B265,Kraftvärmeprod!$B$1:$BX$550,MATCH(AA$2,Kraftvärmeprod!$B$1:$VX$1,0),FALSE)/1,0)-IFERROR(VLOOKUP($B265,'Slutlig allokering kvv'!$B$2:$BX$550,MATCH(AA$2,'Slutlig allokering kvv'!$B$1:$BX$1,0),FALSE)/1,0))</f>
        <v/>
      </c>
      <c r="AB265" t="str">
        <f>IF($D265="","",IFERROR(VLOOKUP($B265,Kraftvärmeprod!$B$1:$BX$550,MATCH(AB$2,Kraftvärmeprod!$B$1:$VX$1,0),FALSE)/1,0)-IFERROR(VLOOKUP($B265,'Slutlig allokering kvv'!$B$2:$BX$550,MATCH(AB$2,'Slutlig allokering kvv'!$B$1:$BX$1,0),FALSE)/1,0))</f>
        <v/>
      </c>
      <c r="AC265" t="str">
        <f>IF($D265="","",IFERROR(VLOOKUP($B265,Kraftvärmeprod!$B$1:$BX$550,MATCH(AC$2,Kraftvärmeprod!$B$1:$VX$1,0),FALSE)/1,0)-IFERROR(VLOOKUP($B265,'Slutlig allokering kvv'!$B$2:$BX$550,MATCH(AC$2,'Slutlig allokering kvv'!$B$1:$BX$1,0),FALSE)/1,0))</f>
        <v/>
      </c>
      <c r="AE265" t="str">
        <f>IF($D265="","",IFERROR(VLOOKUP($B265,Miljö!$B$1:$E$550,MATCH("Hjälpel kraftvärme (GWh)",Miljö!$B$1:$E$1,0),FALSE)/1,0)-IFERROR(VLOOKUP($B265,'Slutlig allokering kvv'!$B$2:$BX$550,MATCH(AE$2,'Slutlig allokering kvv'!$B$1:$BX$1,0),FALSE)/1,0))</f>
        <v/>
      </c>
      <c r="AI265">
        <f t="shared" si="16"/>
        <v>0</v>
      </c>
      <c r="AK265">
        <f>IFERROR(VLOOKUP($B265,'Slutlig allokering kvv'!$B$2:$AX$550,MATCH("Summa slutlig allokerad tillförd energi (utan hjälpel och rökgaskondensering):",'Slutlig allokering kvv'!$B$1:$AX$1,0),FALSE)/1,"")</f>
        <v>0</v>
      </c>
      <c r="AM265" s="289" t="str">
        <f>IFERROR(1-VLOOKUP($B265,'Slutlig allokering kvv'!$B$2:$AX$550,MATCH("Andel av bränsle i kvv som allokerats till värme, exklusive rökgaskondensering och hjälpel",'Slutlig allokering kvv'!$B$1:$AX$1,0),FALSE),"")</f>
        <v/>
      </c>
      <c r="AO265" s="289" t="str">
        <f t="shared" si="17"/>
        <v/>
      </c>
      <c r="AP265" s="290" t="str">
        <f t="shared" si="18"/>
        <v/>
      </c>
      <c r="AQ265" s="290"/>
      <c r="AR265" s="239" t="str">
        <f t="shared" si="19"/>
        <v/>
      </c>
      <c r="AS265" s="290"/>
    </row>
    <row r="266" spans="1:45" x14ac:dyDescent="0.25">
      <c r="A266" s="2" t="str">
        <f>'Miljövärden för publ företag'!B268</f>
        <v>Varberg Energi AB</v>
      </c>
      <c r="B266" s="2" t="str">
        <f>'Miljövärden för publ företag'!C268</f>
        <v>Veddige</v>
      </c>
      <c r="C266" t="str">
        <f>IFERROR(VLOOKUP($B266,Kraftvärmeprod!$B$1:$AH$479,MATCH(C$2,Kraftvärmeprod!$B$1:$AG$1,0),FALSE)/1,"")</f>
        <v/>
      </c>
      <c r="D266" t="str">
        <f>IFERROR(VLOOKUP($B266,Kraftvärmeprod!$B$1:$AH$479,MATCH(D$2,Kraftvärmeprod!$B$1:$AG$1,0),FALSE)/1,"")</f>
        <v/>
      </c>
      <c r="F266" t="str">
        <f>IF($D266="","",IFERROR(VLOOKUP($B266,Kraftvärmeprod!$B$1:$BX$550,MATCH(F$2,Kraftvärmeprod!$B$1:$VX$1,0),FALSE)/1,0)-IFERROR(VLOOKUP($B266,'Slutlig allokering kvv'!$B$2:$BX$550,MATCH(F$2,'Slutlig allokering kvv'!$B$1:$BX$1,0),FALSE)/1,0))</f>
        <v/>
      </c>
      <c r="G266" t="str">
        <f>IF($D266="","",IFERROR(VLOOKUP($B266,Kraftvärmeprod!$B$1:$BX$550,MATCH(G$2,Kraftvärmeprod!$B$1:$VX$1,0),FALSE)/1,0)-IFERROR(VLOOKUP($B266,'Slutlig allokering kvv'!$B$2:$BX$550,MATCH(G$2,'Slutlig allokering kvv'!$B$1:$BX$1,0),FALSE)/1,0))</f>
        <v/>
      </c>
      <c r="H266" t="str">
        <f>IF($D266="","",IFERROR(VLOOKUP($B266,Kraftvärmeprod!$B$1:$BX$550,MATCH(H$2,Kraftvärmeprod!$B$1:$VX$1,0),FALSE)/1,0)-IFERROR(VLOOKUP($B266,'Slutlig allokering kvv'!$B$2:$BX$550,MATCH(H$2,'Slutlig allokering kvv'!$B$1:$BX$1,0),FALSE)/1,0))</f>
        <v/>
      </c>
      <c r="I266" t="str">
        <f>IF($D266="","",IFERROR(VLOOKUP($B266,Kraftvärmeprod!$B$1:$BX$550,MATCH(I$2,Kraftvärmeprod!$B$1:$VX$1,0),FALSE)/1,0)-IFERROR(VLOOKUP($B266,'Slutlig allokering kvv'!$B$2:$BX$550,MATCH(I$2,'Slutlig allokering kvv'!$B$1:$BX$1,0),FALSE)/1,0))</f>
        <v/>
      </c>
      <c r="J266" t="str">
        <f>IF($D266="","",IFERROR(VLOOKUP($B266,Kraftvärmeprod!$B$1:$BX$550,MATCH(J$2,Kraftvärmeprod!$B$1:$VX$1,0),FALSE)/1,0)-IFERROR(VLOOKUP($B266,'Slutlig allokering kvv'!$B$2:$BX$550,MATCH(J$2,'Slutlig allokering kvv'!$B$1:$BX$1,0),FALSE)/1,0))</f>
        <v/>
      </c>
      <c r="K266" t="str">
        <f>IF($D266="","",IFERROR(VLOOKUP($B266,Kraftvärmeprod!$B$1:$BX$550,MATCH(K$2,Kraftvärmeprod!$B$1:$VX$1,0),FALSE)/1,0)-IFERROR(VLOOKUP($B266,'Slutlig allokering kvv'!$B$2:$BX$550,MATCH(K$2,'Slutlig allokering kvv'!$B$1:$BX$1,0),FALSE)/1,0))</f>
        <v/>
      </c>
      <c r="L266" t="str">
        <f>IF($D266="","",IFERROR(VLOOKUP($B266,Kraftvärmeprod!$B$1:$BX$550,MATCH(L$2,Kraftvärmeprod!$B$1:$VX$1,0),FALSE)/1,0)-IFERROR(VLOOKUP($B266,'Slutlig allokering kvv'!$B$2:$BX$550,MATCH(L$2,'Slutlig allokering kvv'!$B$1:$BX$1,0),FALSE)/1,0))</f>
        <v/>
      </c>
      <c r="M266" t="str">
        <f>IF($D266="","",IFERROR(VLOOKUP($B266,Kraftvärmeprod!$B$1:$BX$550,MATCH(M$2,Kraftvärmeprod!$B$1:$VX$1,0),FALSE)/1,0)-IFERROR(VLOOKUP($B266,'Slutlig allokering kvv'!$B$2:$BX$550,MATCH(M$2,'Slutlig allokering kvv'!$B$1:$BX$1,0),FALSE)/1,0))</f>
        <v/>
      </c>
      <c r="N266" t="str">
        <f>IF($D266="","",IFERROR(VLOOKUP($B266,Kraftvärmeprod!$B$1:$BX$550,MATCH(N$2,Kraftvärmeprod!$B$1:$VX$1,0),FALSE)/1,0)-IFERROR(VLOOKUP($B266,'Slutlig allokering kvv'!$B$2:$BX$550,MATCH(N$2,'Slutlig allokering kvv'!$B$1:$BX$1,0),FALSE)/1,0))</f>
        <v/>
      </c>
      <c r="O266" t="str">
        <f>IF($D266="","",IFERROR(VLOOKUP($B266,Kraftvärmeprod!$B$1:$BX$550,MATCH(O$2,Kraftvärmeprod!$B$1:$VX$1,0),FALSE)/1,0)-IFERROR(VLOOKUP($B266,'Slutlig allokering kvv'!$B$2:$BX$550,MATCH(O$2,'Slutlig allokering kvv'!$B$1:$BX$1,0),FALSE)/1,0))</f>
        <v/>
      </c>
      <c r="P266" t="str">
        <f>IF($D266="","",IFERROR(VLOOKUP($B266,Kraftvärmeprod!$B$1:$BX$550,MATCH(P$2,Kraftvärmeprod!$B$1:$VX$1,0),FALSE)/1,0)-IFERROR(VLOOKUP($B266,'Slutlig allokering kvv'!$B$2:$BX$550,MATCH(P$2,'Slutlig allokering kvv'!$B$1:$BX$1,0),FALSE)/1,0))</f>
        <v/>
      </c>
      <c r="Q266" t="str">
        <f>IF($D266="","",IFERROR(VLOOKUP($B266,Kraftvärmeprod!$B$1:$BX$550,MATCH(Q$2,Kraftvärmeprod!$B$1:$VX$1,0),FALSE)/1,0)-IFERROR(VLOOKUP($B266,'Slutlig allokering kvv'!$B$2:$BX$550,MATCH(Q$2,'Slutlig allokering kvv'!$B$1:$BX$1,0),FALSE)/1,0))</f>
        <v/>
      </c>
      <c r="R266" t="str">
        <f>IF($D266="","",IFERROR(VLOOKUP($B266,Kraftvärmeprod!$B$1:$BX$550,MATCH(R$2,Kraftvärmeprod!$B$1:$VX$1,0),FALSE)/1,0)-IFERROR(VLOOKUP($B266,'Slutlig allokering kvv'!$B$2:$BX$550,MATCH(R$2,'Slutlig allokering kvv'!$B$1:$BX$1,0),FALSE)/1,0))</f>
        <v/>
      </c>
      <c r="S266" t="str">
        <f>IF($D266="","",IFERROR(VLOOKUP($B266,Kraftvärmeprod!$B$1:$BX$550,MATCH(S$2,Kraftvärmeprod!$B$1:$VX$1,0),FALSE)/1,0)-IFERROR(VLOOKUP($B266,'Slutlig allokering kvv'!$B$2:$BX$550,MATCH(S$2,'Slutlig allokering kvv'!$B$1:$BX$1,0),FALSE)/1,0))</f>
        <v/>
      </c>
      <c r="T266" t="str">
        <f>IF($D266="","",IFERROR(VLOOKUP($B266,Kraftvärmeprod!$B$1:$BX$550,MATCH(T$2,Kraftvärmeprod!$B$1:$VX$1,0),FALSE)/1,0)-IFERROR(VLOOKUP($B266,'Slutlig allokering kvv'!$B$2:$BX$550,MATCH(T$2,'Slutlig allokering kvv'!$B$1:$BX$1,0),FALSE)/1,0))</f>
        <v/>
      </c>
      <c r="U266" t="str">
        <f>IF($D266="","",IFERROR(VLOOKUP($B266,Kraftvärmeprod!$B$1:$BX$550,MATCH(U$2,Kraftvärmeprod!$B$1:$VX$1,0),FALSE)/1,0)-IFERROR(VLOOKUP($B266,'Slutlig allokering kvv'!$B$2:$BX$550,MATCH(U$2,'Slutlig allokering kvv'!$B$1:$BX$1,0),FALSE)/1,0))</f>
        <v/>
      </c>
      <c r="V266" t="str">
        <f>IF($D266="","",IFERROR(VLOOKUP($B266,Kraftvärmeprod!$B$1:$BX$550,MATCH(V$2,Kraftvärmeprod!$B$1:$VX$1,0),FALSE)/1,0)-IFERROR(VLOOKUP($B266,'Slutlig allokering kvv'!$B$2:$BX$550,MATCH(V$2,'Slutlig allokering kvv'!$B$1:$BX$1,0),FALSE)/1,0))</f>
        <v/>
      </c>
      <c r="W266" t="str">
        <f>IF($D266="","",IFERROR(VLOOKUP($B266,Kraftvärmeprod!$B$1:$BX$550,MATCH(W$2,Kraftvärmeprod!$B$1:$VX$1,0),FALSE)/1,0)-IFERROR(VLOOKUP($B266,'Slutlig allokering kvv'!$B$2:$BX$550,MATCH(W$2,'Slutlig allokering kvv'!$B$1:$BX$1,0),FALSE)/1,0))</f>
        <v/>
      </c>
      <c r="X266" t="str">
        <f>IF($D266="","",IFERROR(VLOOKUP($B266,Kraftvärmeprod!$B$1:$BX$550,MATCH(X$2,Kraftvärmeprod!$B$1:$VX$1,0),FALSE)/1,0)-IFERROR(VLOOKUP($B266,'Slutlig allokering kvv'!$B$2:$BX$550,MATCH(X$2,'Slutlig allokering kvv'!$B$1:$BX$1,0),FALSE)/1,0))</f>
        <v/>
      </c>
      <c r="Y266" t="str">
        <f>IF($D266="","",IFERROR(VLOOKUP($B266,Kraftvärmeprod!$B$1:$BX$550,MATCH(Y$2,Kraftvärmeprod!$B$1:$VX$1,0),FALSE)/1,0)-IFERROR(VLOOKUP($B266,'Slutlig allokering kvv'!$B$2:$BX$550,MATCH(Y$2,'Slutlig allokering kvv'!$B$1:$BX$1,0),FALSE)/1,0))</f>
        <v/>
      </c>
      <c r="Z266" t="str">
        <f>IF($D266="","",IFERROR(VLOOKUP($B266,Kraftvärmeprod!$B$1:$BX$550,MATCH(Z$2,Kraftvärmeprod!$B$1:$VX$1,0),FALSE)/1,0)-IFERROR(VLOOKUP($B266,'Slutlig allokering kvv'!$B$2:$BX$550,MATCH(Z$2,'Slutlig allokering kvv'!$B$1:$BX$1,0),FALSE)/1,0))</f>
        <v/>
      </c>
      <c r="AA266" t="str">
        <f>IF($D266="","",IFERROR(VLOOKUP($B266,Kraftvärmeprod!$B$1:$BX$550,MATCH(AA$2,Kraftvärmeprod!$B$1:$VX$1,0),FALSE)/1,0)-IFERROR(VLOOKUP($B266,'Slutlig allokering kvv'!$B$2:$BX$550,MATCH(AA$2,'Slutlig allokering kvv'!$B$1:$BX$1,0),FALSE)/1,0))</f>
        <v/>
      </c>
      <c r="AB266" t="str">
        <f>IF($D266="","",IFERROR(VLOOKUP($B266,Kraftvärmeprod!$B$1:$BX$550,MATCH(AB$2,Kraftvärmeprod!$B$1:$VX$1,0),FALSE)/1,0)-IFERROR(VLOOKUP($B266,'Slutlig allokering kvv'!$B$2:$BX$550,MATCH(AB$2,'Slutlig allokering kvv'!$B$1:$BX$1,0),FALSE)/1,0))</f>
        <v/>
      </c>
      <c r="AC266" t="str">
        <f>IF($D266="","",IFERROR(VLOOKUP($B266,Kraftvärmeprod!$B$1:$BX$550,MATCH(AC$2,Kraftvärmeprod!$B$1:$VX$1,0),FALSE)/1,0)-IFERROR(VLOOKUP($B266,'Slutlig allokering kvv'!$B$2:$BX$550,MATCH(AC$2,'Slutlig allokering kvv'!$B$1:$BX$1,0),FALSE)/1,0))</f>
        <v/>
      </c>
      <c r="AE266" t="str">
        <f>IF($D266="","",IFERROR(VLOOKUP($B266,Miljö!$B$1:$E$550,MATCH("Hjälpel kraftvärme (GWh)",Miljö!$B$1:$E$1,0),FALSE)/1,0)-IFERROR(VLOOKUP($B266,'Slutlig allokering kvv'!$B$2:$BX$550,MATCH(AE$2,'Slutlig allokering kvv'!$B$1:$BX$1,0),FALSE)/1,0))</f>
        <v/>
      </c>
      <c r="AI266">
        <f t="shared" si="16"/>
        <v>0</v>
      </c>
      <c r="AK266">
        <f>IFERROR(VLOOKUP($B266,'Slutlig allokering kvv'!$B$2:$AX$550,MATCH("Summa slutlig allokerad tillförd energi (utan hjälpel och rökgaskondensering):",'Slutlig allokering kvv'!$B$1:$AX$1,0),FALSE)/1,"")</f>
        <v>0</v>
      </c>
      <c r="AM266" s="289" t="str">
        <f>IFERROR(1-VLOOKUP($B266,'Slutlig allokering kvv'!$B$2:$AX$550,MATCH("Andel av bränsle i kvv som allokerats till värme, exklusive rökgaskondensering och hjälpel",'Slutlig allokering kvv'!$B$1:$AX$1,0),FALSE),"")</f>
        <v/>
      </c>
      <c r="AO266" s="289" t="str">
        <f t="shared" si="17"/>
        <v/>
      </c>
      <c r="AP266" s="290" t="str">
        <f t="shared" si="18"/>
        <v/>
      </c>
      <c r="AQ266" s="290"/>
      <c r="AR266" s="239" t="str">
        <f t="shared" si="19"/>
        <v/>
      </c>
      <c r="AS266" s="290"/>
    </row>
    <row r="267" spans="1:45" x14ac:dyDescent="0.25">
      <c r="A267" s="2" t="str">
        <f>'Miljövärden för publ företag'!B269</f>
        <v>Vasa Värme Holding AB</v>
      </c>
      <c r="B267" s="2" t="str">
        <f>'Miljövärden för publ företag'!C269</f>
        <v>Alfta</v>
      </c>
      <c r="C267" t="str">
        <f>IFERROR(VLOOKUP($B267,Kraftvärmeprod!$B$1:$AH$479,MATCH(C$2,Kraftvärmeprod!$B$1:$AG$1,0),FALSE)/1,"")</f>
        <v/>
      </c>
      <c r="D267" t="str">
        <f>IFERROR(VLOOKUP($B267,Kraftvärmeprod!$B$1:$AH$479,MATCH(D$2,Kraftvärmeprod!$B$1:$AG$1,0),FALSE)/1,"")</f>
        <v/>
      </c>
      <c r="F267" t="str">
        <f>IF($D267="","",IFERROR(VLOOKUP($B267,Kraftvärmeprod!$B$1:$BX$550,MATCH(F$2,Kraftvärmeprod!$B$1:$VX$1,0),FALSE)/1,0)-IFERROR(VLOOKUP($B267,'Slutlig allokering kvv'!$B$2:$BX$550,MATCH(F$2,'Slutlig allokering kvv'!$B$1:$BX$1,0),FALSE)/1,0))</f>
        <v/>
      </c>
      <c r="G267" t="str">
        <f>IF($D267="","",IFERROR(VLOOKUP($B267,Kraftvärmeprod!$B$1:$BX$550,MATCH(G$2,Kraftvärmeprod!$B$1:$VX$1,0),FALSE)/1,0)-IFERROR(VLOOKUP($B267,'Slutlig allokering kvv'!$B$2:$BX$550,MATCH(G$2,'Slutlig allokering kvv'!$B$1:$BX$1,0),FALSE)/1,0))</f>
        <v/>
      </c>
      <c r="H267" t="str">
        <f>IF($D267="","",IFERROR(VLOOKUP($B267,Kraftvärmeprod!$B$1:$BX$550,MATCH(H$2,Kraftvärmeprod!$B$1:$VX$1,0),FALSE)/1,0)-IFERROR(VLOOKUP($B267,'Slutlig allokering kvv'!$B$2:$BX$550,MATCH(H$2,'Slutlig allokering kvv'!$B$1:$BX$1,0),FALSE)/1,0))</f>
        <v/>
      </c>
      <c r="I267" t="str">
        <f>IF($D267="","",IFERROR(VLOOKUP($B267,Kraftvärmeprod!$B$1:$BX$550,MATCH(I$2,Kraftvärmeprod!$B$1:$VX$1,0),FALSE)/1,0)-IFERROR(VLOOKUP($B267,'Slutlig allokering kvv'!$B$2:$BX$550,MATCH(I$2,'Slutlig allokering kvv'!$B$1:$BX$1,0),FALSE)/1,0))</f>
        <v/>
      </c>
      <c r="J267" t="str">
        <f>IF($D267="","",IFERROR(VLOOKUP($B267,Kraftvärmeprod!$B$1:$BX$550,MATCH(J$2,Kraftvärmeprod!$B$1:$VX$1,0),FALSE)/1,0)-IFERROR(VLOOKUP($B267,'Slutlig allokering kvv'!$B$2:$BX$550,MATCH(J$2,'Slutlig allokering kvv'!$B$1:$BX$1,0),FALSE)/1,0))</f>
        <v/>
      </c>
      <c r="K267" t="str">
        <f>IF($D267="","",IFERROR(VLOOKUP($B267,Kraftvärmeprod!$B$1:$BX$550,MATCH(K$2,Kraftvärmeprod!$B$1:$VX$1,0),FALSE)/1,0)-IFERROR(VLOOKUP($B267,'Slutlig allokering kvv'!$B$2:$BX$550,MATCH(K$2,'Slutlig allokering kvv'!$B$1:$BX$1,0),FALSE)/1,0))</f>
        <v/>
      </c>
      <c r="L267" t="str">
        <f>IF($D267="","",IFERROR(VLOOKUP($B267,Kraftvärmeprod!$B$1:$BX$550,MATCH(L$2,Kraftvärmeprod!$B$1:$VX$1,0),FALSE)/1,0)-IFERROR(VLOOKUP($B267,'Slutlig allokering kvv'!$B$2:$BX$550,MATCH(L$2,'Slutlig allokering kvv'!$B$1:$BX$1,0),FALSE)/1,0))</f>
        <v/>
      </c>
      <c r="M267" t="str">
        <f>IF($D267="","",IFERROR(VLOOKUP($B267,Kraftvärmeprod!$B$1:$BX$550,MATCH(M$2,Kraftvärmeprod!$B$1:$VX$1,0),FALSE)/1,0)-IFERROR(VLOOKUP($B267,'Slutlig allokering kvv'!$B$2:$BX$550,MATCH(M$2,'Slutlig allokering kvv'!$B$1:$BX$1,0),FALSE)/1,0))</f>
        <v/>
      </c>
      <c r="N267" t="str">
        <f>IF($D267="","",IFERROR(VLOOKUP($B267,Kraftvärmeprod!$B$1:$BX$550,MATCH(N$2,Kraftvärmeprod!$B$1:$VX$1,0),FALSE)/1,0)-IFERROR(VLOOKUP($B267,'Slutlig allokering kvv'!$B$2:$BX$550,MATCH(N$2,'Slutlig allokering kvv'!$B$1:$BX$1,0),FALSE)/1,0))</f>
        <v/>
      </c>
      <c r="O267" t="str">
        <f>IF($D267="","",IFERROR(VLOOKUP($B267,Kraftvärmeprod!$B$1:$BX$550,MATCH(O$2,Kraftvärmeprod!$B$1:$VX$1,0),FALSE)/1,0)-IFERROR(VLOOKUP($B267,'Slutlig allokering kvv'!$B$2:$BX$550,MATCH(O$2,'Slutlig allokering kvv'!$B$1:$BX$1,0),FALSE)/1,0))</f>
        <v/>
      </c>
      <c r="P267" t="str">
        <f>IF($D267="","",IFERROR(VLOOKUP($B267,Kraftvärmeprod!$B$1:$BX$550,MATCH(P$2,Kraftvärmeprod!$B$1:$VX$1,0),FALSE)/1,0)-IFERROR(VLOOKUP($B267,'Slutlig allokering kvv'!$B$2:$BX$550,MATCH(P$2,'Slutlig allokering kvv'!$B$1:$BX$1,0),FALSE)/1,0))</f>
        <v/>
      </c>
      <c r="Q267" t="str">
        <f>IF($D267="","",IFERROR(VLOOKUP($B267,Kraftvärmeprod!$B$1:$BX$550,MATCH(Q$2,Kraftvärmeprod!$B$1:$VX$1,0),FALSE)/1,0)-IFERROR(VLOOKUP($B267,'Slutlig allokering kvv'!$B$2:$BX$550,MATCH(Q$2,'Slutlig allokering kvv'!$B$1:$BX$1,0),FALSE)/1,0))</f>
        <v/>
      </c>
      <c r="R267" t="str">
        <f>IF($D267="","",IFERROR(VLOOKUP($B267,Kraftvärmeprod!$B$1:$BX$550,MATCH(R$2,Kraftvärmeprod!$B$1:$VX$1,0),FALSE)/1,0)-IFERROR(VLOOKUP($B267,'Slutlig allokering kvv'!$B$2:$BX$550,MATCH(R$2,'Slutlig allokering kvv'!$B$1:$BX$1,0),FALSE)/1,0))</f>
        <v/>
      </c>
      <c r="S267" t="str">
        <f>IF($D267="","",IFERROR(VLOOKUP($B267,Kraftvärmeprod!$B$1:$BX$550,MATCH(S$2,Kraftvärmeprod!$B$1:$VX$1,0),FALSE)/1,0)-IFERROR(VLOOKUP($B267,'Slutlig allokering kvv'!$B$2:$BX$550,MATCH(S$2,'Slutlig allokering kvv'!$B$1:$BX$1,0),FALSE)/1,0))</f>
        <v/>
      </c>
      <c r="T267" t="str">
        <f>IF($D267="","",IFERROR(VLOOKUP($B267,Kraftvärmeprod!$B$1:$BX$550,MATCH(T$2,Kraftvärmeprod!$B$1:$VX$1,0),FALSE)/1,0)-IFERROR(VLOOKUP($B267,'Slutlig allokering kvv'!$B$2:$BX$550,MATCH(T$2,'Slutlig allokering kvv'!$B$1:$BX$1,0),FALSE)/1,0))</f>
        <v/>
      </c>
      <c r="U267" t="str">
        <f>IF($D267="","",IFERROR(VLOOKUP($B267,Kraftvärmeprod!$B$1:$BX$550,MATCH(U$2,Kraftvärmeprod!$B$1:$VX$1,0),FALSE)/1,0)-IFERROR(VLOOKUP($B267,'Slutlig allokering kvv'!$B$2:$BX$550,MATCH(U$2,'Slutlig allokering kvv'!$B$1:$BX$1,0),FALSE)/1,0))</f>
        <v/>
      </c>
      <c r="V267" t="str">
        <f>IF($D267="","",IFERROR(VLOOKUP($B267,Kraftvärmeprod!$B$1:$BX$550,MATCH(V$2,Kraftvärmeprod!$B$1:$VX$1,0),FALSE)/1,0)-IFERROR(VLOOKUP($B267,'Slutlig allokering kvv'!$B$2:$BX$550,MATCH(V$2,'Slutlig allokering kvv'!$B$1:$BX$1,0),FALSE)/1,0))</f>
        <v/>
      </c>
      <c r="W267" t="str">
        <f>IF($D267="","",IFERROR(VLOOKUP($B267,Kraftvärmeprod!$B$1:$BX$550,MATCH(W$2,Kraftvärmeprod!$B$1:$VX$1,0),FALSE)/1,0)-IFERROR(VLOOKUP($B267,'Slutlig allokering kvv'!$B$2:$BX$550,MATCH(W$2,'Slutlig allokering kvv'!$B$1:$BX$1,0),FALSE)/1,0))</f>
        <v/>
      </c>
      <c r="X267" t="str">
        <f>IF($D267="","",IFERROR(VLOOKUP($B267,Kraftvärmeprod!$B$1:$BX$550,MATCH(X$2,Kraftvärmeprod!$B$1:$VX$1,0),FALSE)/1,0)-IFERROR(VLOOKUP($B267,'Slutlig allokering kvv'!$B$2:$BX$550,MATCH(X$2,'Slutlig allokering kvv'!$B$1:$BX$1,0),FALSE)/1,0))</f>
        <v/>
      </c>
      <c r="Y267" t="str">
        <f>IF($D267="","",IFERROR(VLOOKUP($B267,Kraftvärmeprod!$B$1:$BX$550,MATCH(Y$2,Kraftvärmeprod!$B$1:$VX$1,0),FALSE)/1,0)-IFERROR(VLOOKUP($B267,'Slutlig allokering kvv'!$B$2:$BX$550,MATCH(Y$2,'Slutlig allokering kvv'!$B$1:$BX$1,0),FALSE)/1,0))</f>
        <v/>
      </c>
      <c r="Z267" t="str">
        <f>IF($D267="","",IFERROR(VLOOKUP($B267,Kraftvärmeprod!$B$1:$BX$550,MATCH(Z$2,Kraftvärmeprod!$B$1:$VX$1,0),FALSE)/1,0)-IFERROR(VLOOKUP($B267,'Slutlig allokering kvv'!$B$2:$BX$550,MATCH(Z$2,'Slutlig allokering kvv'!$B$1:$BX$1,0),FALSE)/1,0))</f>
        <v/>
      </c>
      <c r="AA267" t="str">
        <f>IF($D267="","",IFERROR(VLOOKUP($B267,Kraftvärmeprod!$B$1:$BX$550,MATCH(AA$2,Kraftvärmeprod!$B$1:$VX$1,0),FALSE)/1,0)-IFERROR(VLOOKUP($B267,'Slutlig allokering kvv'!$B$2:$BX$550,MATCH(AA$2,'Slutlig allokering kvv'!$B$1:$BX$1,0),FALSE)/1,0))</f>
        <v/>
      </c>
      <c r="AB267" t="str">
        <f>IF($D267="","",IFERROR(VLOOKUP($B267,Kraftvärmeprod!$B$1:$BX$550,MATCH(AB$2,Kraftvärmeprod!$B$1:$VX$1,0),FALSE)/1,0)-IFERROR(VLOOKUP($B267,'Slutlig allokering kvv'!$B$2:$BX$550,MATCH(AB$2,'Slutlig allokering kvv'!$B$1:$BX$1,0),FALSE)/1,0))</f>
        <v/>
      </c>
      <c r="AC267" t="str">
        <f>IF($D267="","",IFERROR(VLOOKUP($B267,Kraftvärmeprod!$B$1:$BX$550,MATCH(AC$2,Kraftvärmeprod!$B$1:$VX$1,0),FALSE)/1,0)-IFERROR(VLOOKUP($B267,'Slutlig allokering kvv'!$B$2:$BX$550,MATCH(AC$2,'Slutlig allokering kvv'!$B$1:$BX$1,0),FALSE)/1,0))</f>
        <v/>
      </c>
      <c r="AE267" t="str">
        <f>IF($D267="","",IFERROR(VLOOKUP($B267,Miljö!$B$1:$E$550,MATCH("Hjälpel kraftvärme (GWh)",Miljö!$B$1:$E$1,0),FALSE)/1,0)-IFERROR(VLOOKUP($B267,'Slutlig allokering kvv'!$B$2:$BX$550,MATCH(AE$2,'Slutlig allokering kvv'!$B$1:$BX$1,0),FALSE)/1,0))</f>
        <v/>
      </c>
      <c r="AI267">
        <f t="shared" si="16"/>
        <v>0</v>
      </c>
      <c r="AK267">
        <f>IFERROR(VLOOKUP($B267,'Slutlig allokering kvv'!$B$2:$AX$550,MATCH("Summa slutlig allokerad tillförd energi (utan hjälpel och rökgaskondensering):",'Slutlig allokering kvv'!$B$1:$AX$1,0),FALSE)/1,"")</f>
        <v>0</v>
      </c>
      <c r="AM267" s="289" t="str">
        <f>IFERROR(1-VLOOKUP($B267,'Slutlig allokering kvv'!$B$2:$AX$550,MATCH("Andel av bränsle i kvv som allokerats till värme, exklusive rökgaskondensering och hjälpel",'Slutlig allokering kvv'!$B$1:$AX$1,0),FALSE),"")</f>
        <v/>
      </c>
      <c r="AO267" s="289" t="str">
        <f t="shared" si="17"/>
        <v/>
      </c>
      <c r="AP267" s="290" t="str">
        <f t="shared" si="18"/>
        <v/>
      </c>
      <c r="AQ267" s="290"/>
      <c r="AR267" s="239" t="str">
        <f t="shared" si="19"/>
        <v/>
      </c>
      <c r="AS267" s="290"/>
    </row>
    <row r="268" spans="1:45" x14ac:dyDescent="0.25">
      <c r="A268" s="2" t="str">
        <f>'Miljövärden för publ företag'!B270</f>
        <v>Vasa Värme Holding AB</v>
      </c>
      <c r="B268" s="2" t="str">
        <f>'Miljövärden för publ företag'!C270</f>
        <v>Edsbyn</v>
      </c>
      <c r="C268" t="str">
        <f>IFERROR(VLOOKUP($B268,Kraftvärmeprod!$B$1:$AH$479,MATCH(C$2,Kraftvärmeprod!$B$1:$AG$1,0),FALSE)/1,"")</f>
        <v/>
      </c>
      <c r="D268" t="str">
        <f>IFERROR(VLOOKUP($B268,Kraftvärmeprod!$B$1:$AH$479,MATCH(D$2,Kraftvärmeprod!$B$1:$AG$1,0),FALSE)/1,"")</f>
        <v/>
      </c>
      <c r="F268" t="str">
        <f>IF($D268="","",IFERROR(VLOOKUP($B268,Kraftvärmeprod!$B$1:$BX$550,MATCH(F$2,Kraftvärmeprod!$B$1:$VX$1,0),FALSE)/1,0)-IFERROR(VLOOKUP($B268,'Slutlig allokering kvv'!$B$2:$BX$550,MATCH(F$2,'Slutlig allokering kvv'!$B$1:$BX$1,0),FALSE)/1,0))</f>
        <v/>
      </c>
      <c r="G268" t="str">
        <f>IF($D268="","",IFERROR(VLOOKUP($B268,Kraftvärmeprod!$B$1:$BX$550,MATCH(G$2,Kraftvärmeprod!$B$1:$VX$1,0),FALSE)/1,0)-IFERROR(VLOOKUP($B268,'Slutlig allokering kvv'!$B$2:$BX$550,MATCH(G$2,'Slutlig allokering kvv'!$B$1:$BX$1,0),FALSE)/1,0))</f>
        <v/>
      </c>
      <c r="H268" t="str">
        <f>IF($D268="","",IFERROR(VLOOKUP($B268,Kraftvärmeprod!$B$1:$BX$550,MATCH(H$2,Kraftvärmeprod!$B$1:$VX$1,0),FALSE)/1,0)-IFERROR(VLOOKUP($B268,'Slutlig allokering kvv'!$B$2:$BX$550,MATCH(H$2,'Slutlig allokering kvv'!$B$1:$BX$1,0),FALSE)/1,0))</f>
        <v/>
      </c>
      <c r="I268" t="str">
        <f>IF($D268="","",IFERROR(VLOOKUP($B268,Kraftvärmeprod!$B$1:$BX$550,MATCH(I$2,Kraftvärmeprod!$B$1:$VX$1,0),FALSE)/1,0)-IFERROR(VLOOKUP($B268,'Slutlig allokering kvv'!$B$2:$BX$550,MATCH(I$2,'Slutlig allokering kvv'!$B$1:$BX$1,0),FALSE)/1,0))</f>
        <v/>
      </c>
      <c r="J268" t="str">
        <f>IF($D268="","",IFERROR(VLOOKUP($B268,Kraftvärmeprod!$B$1:$BX$550,MATCH(J$2,Kraftvärmeprod!$B$1:$VX$1,0),FALSE)/1,0)-IFERROR(VLOOKUP($B268,'Slutlig allokering kvv'!$B$2:$BX$550,MATCH(J$2,'Slutlig allokering kvv'!$B$1:$BX$1,0),FALSE)/1,0))</f>
        <v/>
      </c>
      <c r="K268" t="str">
        <f>IF($D268="","",IFERROR(VLOOKUP($B268,Kraftvärmeprod!$B$1:$BX$550,MATCH(K$2,Kraftvärmeprod!$B$1:$VX$1,0),FALSE)/1,0)-IFERROR(VLOOKUP($B268,'Slutlig allokering kvv'!$B$2:$BX$550,MATCH(K$2,'Slutlig allokering kvv'!$B$1:$BX$1,0),FALSE)/1,0))</f>
        <v/>
      </c>
      <c r="L268" t="str">
        <f>IF($D268="","",IFERROR(VLOOKUP($B268,Kraftvärmeprod!$B$1:$BX$550,MATCH(L$2,Kraftvärmeprod!$B$1:$VX$1,0),FALSE)/1,0)-IFERROR(VLOOKUP($B268,'Slutlig allokering kvv'!$B$2:$BX$550,MATCH(L$2,'Slutlig allokering kvv'!$B$1:$BX$1,0),FALSE)/1,0))</f>
        <v/>
      </c>
      <c r="M268" t="str">
        <f>IF($D268="","",IFERROR(VLOOKUP($B268,Kraftvärmeprod!$B$1:$BX$550,MATCH(M$2,Kraftvärmeprod!$B$1:$VX$1,0),FALSE)/1,0)-IFERROR(VLOOKUP($B268,'Slutlig allokering kvv'!$B$2:$BX$550,MATCH(M$2,'Slutlig allokering kvv'!$B$1:$BX$1,0),FALSE)/1,0))</f>
        <v/>
      </c>
      <c r="N268" t="str">
        <f>IF($D268="","",IFERROR(VLOOKUP($B268,Kraftvärmeprod!$B$1:$BX$550,MATCH(N$2,Kraftvärmeprod!$B$1:$VX$1,0),FALSE)/1,0)-IFERROR(VLOOKUP($B268,'Slutlig allokering kvv'!$B$2:$BX$550,MATCH(N$2,'Slutlig allokering kvv'!$B$1:$BX$1,0),FALSE)/1,0))</f>
        <v/>
      </c>
      <c r="O268" t="str">
        <f>IF($D268="","",IFERROR(VLOOKUP($B268,Kraftvärmeprod!$B$1:$BX$550,MATCH(O$2,Kraftvärmeprod!$B$1:$VX$1,0),FALSE)/1,0)-IFERROR(VLOOKUP($B268,'Slutlig allokering kvv'!$B$2:$BX$550,MATCH(O$2,'Slutlig allokering kvv'!$B$1:$BX$1,0),FALSE)/1,0))</f>
        <v/>
      </c>
      <c r="P268" t="str">
        <f>IF($D268="","",IFERROR(VLOOKUP($B268,Kraftvärmeprod!$B$1:$BX$550,MATCH(P$2,Kraftvärmeprod!$B$1:$VX$1,0),FALSE)/1,0)-IFERROR(VLOOKUP($B268,'Slutlig allokering kvv'!$B$2:$BX$550,MATCH(P$2,'Slutlig allokering kvv'!$B$1:$BX$1,0),FALSE)/1,0))</f>
        <v/>
      </c>
      <c r="Q268" t="str">
        <f>IF($D268="","",IFERROR(VLOOKUP($B268,Kraftvärmeprod!$B$1:$BX$550,MATCH(Q$2,Kraftvärmeprod!$B$1:$VX$1,0),FALSE)/1,0)-IFERROR(VLOOKUP($B268,'Slutlig allokering kvv'!$B$2:$BX$550,MATCH(Q$2,'Slutlig allokering kvv'!$B$1:$BX$1,0),FALSE)/1,0))</f>
        <v/>
      </c>
      <c r="R268" t="str">
        <f>IF($D268="","",IFERROR(VLOOKUP($B268,Kraftvärmeprod!$B$1:$BX$550,MATCH(R$2,Kraftvärmeprod!$B$1:$VX$1,0),FALSE)/1,0)-IFERROR(VLOOKUP($B268,'Slutlig allokering kvv'!$B$2:$BX$550,MATCH(R$2,'Slutlig allokering kvv'!$B$1:$BX$1,0),FALSE)/1,0))</f>
        <v/>
      </c>
      <c r="S268" t="str">
        <f>IF($D268="","",IFERROR(VLOOKUP($B268,Kraftvärmeprod!$B$1:$BX$550,MATCH(S$2,Kraftvärmeprod!$B$1:$VX$1,0),FALSE)/1,0)-IFERROR(VLOOKUP($B268,'Slutlig allokering kvv'!$B$2:$BX$550,MATCH(S$2,'Slutlig allokering kvv'!$B$1:$BX$1,0),FALSE)/1,0))</f>
        <v/>
      </c>
      <c r="T268" t="str">
        <f>IF($D268="","",IFERROR(VLOOKUP($B268,Kraftvärmeprod!$B$1:$BX$550,MATCH(T$2,Kraftvärmeprod!$B$1:$VX$1,0),FALSE)/1,0)-IFERROR(VLOOKUP($B268,'Slutlig allokering kvv'!$B$2:$BX$550,MATCH(T$2,'Slutlig allokering kvv'!$B$1:$BX$1,0),FALSE)/1,0))</f>
        <v/>
      </c>
      <c r="U268" t="str">
        <f>IF($D268="","",IFERROR(VLOOKUP($B268,Kraftvärmeprod!$B$1:$BX$550,MATCH(U$2,Kraftvärmeprod!$B$1:$VX$1,0),FALSE)/1,0)-IFERROR(VLOOKUP($B268,'Slutlig allokering kvv'!$B$2:$BX$550,MATCH(U$2,'Slutlig allokering kvv'!$B$1:$BX$1,0),FALSE)/1,0))</f>
        <v/>
      </c>
      <c r="V268" t="str">
        <f>IF($D268="","",IFERROR(VLOOKUP($B268,Kraftvärmeprod!$B$1:$BX$550,MATCH(V$2,Kraftvärmeprod!$B$1:$VX$1,0),FALSE)/1,0)-IFERROR(VLOOKUP($B268,'Slutlig allokering kvv'!$B$2:$BX$550,MATCH(V$2,'Slutlig allokering kvv'!$B$1:$BX$1,0),FALSE)/1,0))</f>
        <v/>
      </c>
      <c r="W268" t="str">
        <f>IF($D268="","",IFERROR(VLOOKUP($B268,Kraftvärmeprod!$B$1:$BX$550,MATCH(W$2,Kraftvärmeprod!$B$1:$VX$1,0),FALSE)/1,0)-IFERROR(VLOOKUP($B268,'Slutlig allokering kvv'!$B$2:$BX$550,MATCH(W$2,'Slutlig allokering kvv'!$B$1:$BX$1,0),FALSE)/1,0))</f>
        <v/>
      </c>
      <c r="X268" t="str">
        <f>IF($D268="","",IFERROR(VLOOKUP($B268,Kraftvärmeprod!$B$1:$BX$550,MATCH(X$2,Kraftvärmeprod!$B$1:$VX$1,0),FALSE)/1,0)-IFERROR(VLOOKUP($B268,'Slutlig allokering kvv'!$B$2:$BX$550,MATCH(X$2,'Slutlig allokering kvv'!$B$1:$BX$1,0),FALSE)/1,0))</f>
        <v/>
      </c>
      <c r="Y268" t="str">
        <f>IF($D268="","",IFERROR(VLOOKUP($B268,Kraftvärmeprod!$B$1:$BX$550,MATCH(Y$2,Kraftvärmeprod!$B$1:$VX$1,0),FALSE)/1,0)-IFERROR(VLOOKUP($B268,'Slutlig allokering kvv'!$B$2:$BX$550,MATCH(Y$2,'Slutlig allokering kvv'!$B$1:$BX$1,0),FALSE)/1,0))</f>
        <v/>
      </c>
      <c r="Z268" t="str">
        <f>IF($D268="","",IFERROR(VLOOKUP($B268,Kraftvärmeprod!$B$1:$BX$550,MATCH(Z$2,Kraftvärmeprod!$B$1:$VX$1,0),FALSE)/1,0)-IFERROR(VLOOKUP($B268,'Slutlig allokering kvv'!$B$2:$BX$550,MATCH(Z$2,'Slutlig allokering kvv'!$B$1:$BX$1,0),FALSE)/1,0))</f>
        <v/>
      </c>
      <c r="AA268" t="str">
        <f>IF($D268="","",IFERROR(VLOOKUP($B268,Kraftvärmeprod!$B$1:$BX$550,MATCH(AA$2,Kraftvärmeprod!$B$1:$VX$1,0),FALSE)/1,0)-IFERROR(VLOOKUP($B268,'Slutlig allokering kvv'!$B$2:$BX$550,MATCH(AA$2,'Slutlig allokering kvv'!$B$1:$BX$1,0),FALSE)/1,0))</f>
        <v/>
      </c>
      <c r="AB268" t="str">
        <f>IF($D268="","",IFERROR(VLOOKUP($B268,Kraftvärmeprod!$B$1:$BX$550,MATCH(AB$2,Kraftvärmeprod!$B$1:$VX$1,0),FALSE)/1,0)-IFERROR(VLOOKUP($B268,'Slutlig allokering kvv'!$B$2:$BX$550,MATCH(AB$2,'Slutlig allokering kvv'!$B$1:$BX$1,0),FALSE)/1,0))</f>
        <v/>
      </c>
      <c r="AC268" t="str">
        <f>IF($D268="","",IFERROR(VLOOKUP($B268,Kraftvärmeprod!$B$1:$BX$550,MATCH(AC$2,Kraftvärmeprod!$B$1:$VX$1,0),FALSE)/1,0)-IFERROR(VLOOKUP($B268,'Slutlig allokering kvv'!$B$2:$BX$550,MATCH(AC$2,'Slutlig allokering kvv'!$B$1:$BX$1,0),FALSE)/1,0))</f>
        <v/>
      </c>
      <c r="AE268" t="str">
        <f>IF($D268="","",IFERROR(VLOOKUP($B268,Miljö!$B$1:$E$550,MATCH("Hjälpel kraftvärme (GWh)",Miljö!$B$1:$E$1,0),FALSE)/1,0)-IFERROR(VLOOKUP($B268,'Slutlig allokering kvv'!$B$2:$BX$550,MATCH(AE$2,'Slutlig allokering kvv'!$B$1:$BX$1,0),FALSE)/1,0))</f>
        <v/>
      </c>
      <c r="AI268">
        <f t="shared" si="16"/>
        <v>0</v>
      </c>
      <c r="AK268">
        <f>IFERROR(VLOOKUP($B268,'Slutlig allokering kvv'!$B$2:$AX$550,MATCH("Summa slutlig allokerad tillförd energi (utan hjälpel och rökgaskondensering):",'Slutlig allokering kvv'!$B$1:$AX$1,0),FALSE)/1,"")</f>
        <v>0</v>
      </c>
      <c r="AM268" s="289" t="str">
        <f>IFERROR(1-VLOOKUP($B268,'Slutlig allokering kvv'!$B$2:$AX$550,MATCH("Andel av bränsle i kvv som allokerats till värme, exklusive rökgaskondensering och hjälpel",'Slutlig allokering kvv'!$B$1:$AX$1,0),FALSE),"")</f>
        <v/>
      </c>
      <c r="AO268" s="289" t="str">
        <f t="shared" si="17"/>
        <v/>
      </c>
      <c r="AP268" s="290" t="str">
        <f t="shared" si="18"/>
        <v/>
      </c>
      <c r="AQ268" s="290"/>
      <c r="AR268" s="239" t="str">
        <f t="shared" si="19"/>
        <v/>
      </c>
      <c r="AS268" s="290"/>
    </row>
    <row r="269" spans="1:45" x14ac:dyDescent="0.25">
      <c r="A269" s="2" t="str">
        <f>'Miljövärden för publ företag'!B271</f>
        <v>Vasa Värme Holding AB</v>
      </c>
      <c r="B269" s="2" t="str">
        <f>'Miljövärden för publ företag'!C271</f>
        <v>Kalix</v>
      </c>
      <c r="C269" t="str">
        <f>IFERROR(VLOOKUP($B269,Kraftvärmeprod!$B$1:$AH$479,MATCH(C$2,Kraftvärmeprod!$B$1:$AG$1,0),FALSE)/1,"")</f>
        <v/>
      </c>
      <c r="D269" t="str">
        <f>IFERROR(VLOOKUP($B269,Kraftvärmeprod!$B$1:$AH$479,MATCH(D$2,Kraftvärmeprod!$B$1:$AG$1,0),FALSE)/1,"")</f>
        <v/>
      </c>
      <c r="F269" t="str">
        <f>IF($D269="","",IFERROR(VLOOKUP($B269,Kraftvärmeprod!$B$1:$BX$550,MATCH(F$2,Kraftvärmeprod!$B$1:$VX$1,0),FALSE)/1,0)-IFERROR(VLOOKUP($B269,'Slutlig allokering kvv'!$B$2:$BX$550,MATCH(F$2,'Slutlig allokering kvv'!$B$1:$BX$1,0),FALSE)/1,0))</f>
        <v/>
      </c>
      <c r="G269" t="str">
        <f>IF($D269="","",IFERROR(VLOOKUP($B269,Kraftvärmeprod!$B$1:$BX$550,MATCH(G$2,Kraftvärmeprod!$B$1:$VX$1,0),FALSE)/1,0)-IFERROR(VLOOKUP($B269,'Slutlig allokering kvv'!$B$2:$BX$550,MATCH(G$2,'Slutlig allokering kvv'!$B$1:$BX$1,0),FALSE)/1,0))</f>
        <v/>
      </c>
      <c r="H269" t="str">
        <f>IF($D269="","",IFERROR(VLOOKUP($B269,Kraftvärmeprod!$B$1:$BX$550,MATCH(H$2,Kraftvärmeprod!$B$1:$VX$1,0),FALSE)/1,0)-IFERROR(VLOOKUP($B269,'Slutlig allokering kvv'!$B$2:$BX$550,MATCH(H$2,'Slutlig allokering kvv'!$B$1:$BX$1,0),FALSE)/1,0))</f>
        <v/>
      </c>
      <c r="I269" t="str">
        <f>IF($D269="","",IFERROR(VLOOKUP($B269,Kraftvärmeprod!$B$1:$BX$550,MATCH(I$2,Kraftvärmeprod!$B$1:$VX$1,0),FALSE)/1,0)-IFERROR(VLOOKUP($B269,'Slutlig allokering kvv'!$B$2:$BX$550,MATCH(I$2,'Slutlig allokering kvv'!$B$1:$BX$1,0),FALSE)/1,0))</f>
        <v/>
      </c>
      <c r="J269" t="str">
        <f>IF($D269="","",IFERROR(VLOOKUP($B269,Kraftvärmeprod!$B$1:$BX$550,MATCH(J$2,Kraftvärmeprod!$B$1:$VX$1,0),FALSE)/1,0)-IFERROR(VLOOKUP($B269,'Slutlig allokering kvv'!$B$2:$BX$550,MATCH(J$2,'Slutlig allokering kvv'!$B$1:$BX$1,0),FALSE)/1,0))</f>
        <v/>
      </c>
      <c r="K269" t="str">
        <f>IF($D269="","",IFERROR(VLOOKUP($B269,Kraftvärmeprod!$B$1:$BX$550,MATCH(K$2,Kraftvärmeprod!$B$1:$VX$1,0),FALSE)/1,0)-IFERROR(VLOOKUP($B269,'Slutlig allokering kvv'!$B$2:$BX$550,MATCH(K$2,'Slutlig allokering kvv'!$B$1:$BX$1,0),FALSE)/1,0))</f>
        <v/>
      </c>
      <c r="L269" t="str">
        <f>IF($D269="","",IFERROR(VLOOKUP($B269,Kraftvärmeprod!$B$1:$BX$550,MATCH(L$2,Kraftvärmeprod!$B$1:$VX$1,0),FALSE)/1,0)-IFERROR(VLOOKUP($B269,'Slutlig allokering kvv'!$B$2:$BX$550,MATCH(L$2,'Slutlig allokering kvv'!$B$1:$BX$1,0),FALSE)/1,0))</f>
        <v/>
      </c>
      <c r="M269" t="str">
        <f>IF($D269="","",IFERROR(VLOOKUP($B269,Kraftvärmeprod!$B$1:$BX$550,MATCH(M$2,Kraftvärmeprod!$B$1:$VX$1,0),FALSE)/1,0)-IFERROR(VLOOKUP($B269,'Slutlig allokering kvv'!$B$2:$BX$550,MATCH(M$2,'Slutlig allokering kvv'!$B$1:$BX$1,0),FALSE)/1,0))</f>
        <v/>
      </c>
      <c r="N269" t="str">
        <f>IF($D269="","",IFERROR(VLOOKUP($B269,Kraftvärmeprod!$B$1:$BX$550,MATCH(N$2,Kraftvärmeprod!$B$1:$VX$1,0),FALSE)/1,0)-IFERROR(VLOOKUP($B269,'Slutlig allokering kvv'!$B$2:$BX$550,MATCH(N$2,'Slutlig allokering kvv'!$B$1:$BX$1,0),FALSE)/1,0))</f>
        <v/>
      </c>
      <c r="O269" t="str">
        <f>IF($D269="","",IFERROR(VLOOKUP($B269,Kraftvärmeprod!$B$1:$BX$550,MATCH(O$2,Kraftvärmeprod!$B$1:$VX$1,0),FALSE)/1,0)-IFERROR(VLOOKUP($B269,'Slutlig allokering kvv'!$B$2:$BX$550,MATCH(O$2,'Slutlig allokering kvv'!$B$1:$BX$1,0),FALSE)/1,0))</f>
        <v/>
      </c>
      <c r="P269" t="str">
        <f>IF($D269="","",IFERROR(VLOOKUP($B269,Kraftvärmeprod!$B$1:$BX$550,MATCH(P$2,Kraftvärmeprod!$B$1:$VX$1,0),FALSE)/1,0)-IFERROR(VLOOKUP($B269,'Slutlig allokering kvv'!$B$2:$BX$550,MATCH(P$2,'Slutlig allokering kvv'!$B$1:$BX$1,0),FALSE)/1,0))</f>
        <v/>
      </c>
      <c r="Q269" t="str">
        <f>IF($D269="","",IFERROR(VLOOKUP($B269,Kraftvärmeprod!$B$1:$BX$550,MATCH(Q$2,Kraftvärmeprod!$B$1:$VX$1,0),FALSE)/1,0)-IFERROR(VLOOKUP($B269,'Slutlig allokering kvv'!$B$2:$BX$550,MATCH(Q$2,'Slutlig allokering kvv'!$B$1:$BX$1,0),FALSE)/1,0))</f>
        <v/>
      </c>
      <c r="R269" t="str">
        <f>IF($D269="","",IFERROR(VLOOKUP($B269,Kraftvärmeprod!$B$1:$BX$550,MATCH(R$2,Kraftvärmeprod!$B$1:$VX$1,0),FALSE)/1,0)-IFERROR(VLOOKUP($B269,'Slutlig allokering kvv'!$B$2:$BX$550,MATCH(R$2,'Slutlig allokering kvv'!$B$1:$BX$1,0),FALSE)/1,0))</f>
        <v/>
      </c>
      <c r="S269" t="str">
        <f>IF($D269="","",IFERROR(VLOOKUP($B269,Kraftvärmeprod!$B$1:$BX$550,MATCH(S$2,Kraftvärmeprod!$B$1:$VX$1,0),FALSE)/1,0)-IFERROR(VLOOKUP($B269,'Slutlig allokering kvv'!$B$2:$BX$550,MATCH(S$2,'Slutlig allokering kvv'!$B$1:$BX$1,0),FALSE)/1,0))</f>
        <v/>
      </c>
      <c r="T269" t="str">
        <f>IF($D269="","",IFERROR(VLOOKUP($B269,Kraftvärmeprod!$B$1:$BX$550,MATCH(T$2,Kraftvärmeprod!$B$1:$VX$1,0),FALSE)/1,0)-IFERROR(VLOOKUP($B269,'Slutlig allokering kvv'!$B$2:$BX$550,MATCH(T$2,'Slutlig allokering kvv'!$B$1:$BX$1,0),FALSE)/1,0))</f>
        <v/>
      </c>
      <c r="U269" t="str">
        <f>IF($D269="","",IFERROR(VLOOKUP($B269,Kraftvärmeprod!$B$1:$BX$550,MATCH(U$2,Kraftvärmeprod!$B$1:$VX$1,0),FALSE)/1,0)-IFERROR(VLOOKUP($B269,'Slutlig allokering kvv'!$B$2:$BX$550,MATCH(U$2,'Slutlig allokering kvv'!$B$1:$BX$1,0),FALSE)/1,0))</f>
        <v/>
      </c>
      <c r="V269" t="str">
        <f>IF($D269="","",IFERROR(VLOOKUP($B269,Kraftvärmeprod!$B$1:$BX$550,MATCH(V$2,Kraftvärmeprod!$B$1:$VX$1,0),FALSE)/1,0)-IFERROR(VLOOKUP($B269,'Slutlig allokering kvv'!$B$2:$BX$550,MATCH(V$2,'Slutlig allokering kvv'!$B$1:$BX$1,0),FALSE)/1,0))</f>
        <v/>
      </c>
      <c r="W269" t="str">
        <f>IF($D269="","",IFERROR(VLOOKUP($B269,Kraftvärmeprod!$B$1:$BX$550,MATCH(W$2,Kraftvärmeprod!$B$1:$VX$1,0),FALSE)/1,0)-IFERROR(VLOOKUP($B269,'Slutlig allokering kvv'!$B$2:$BX$550,MATCH(W$2,'Slutlig allokering kvv'!$B$1:$BX$1,0),FALSE)/1,0))</f>
        <v/>
      </c>
      <c r="X269" t="str">
        <f>IF($D269="","",IFERROR(VLOOKUP($B269,Kraftvärmeprod!$B$1:$BX$550,MATCH(X$2,Kraftvärmeprod!$B$1:$VX$1,0),FALSE)/1,0)-IFERROR(VLOOKUP($B269,'Slutlig allokering kvv'!$B$2:$BX$550,MATCH(X$2,'Slutlig allokering kvv'!$B$1:$BX$1,0),FALSE)/1,0))</f>
        <v/>
      </c>
      <c r="Y269" t="str">
        <f>IF($D269="","",IFERROR(VLOOKUP($B269,Kraftvärmeprod!$B$1:$BX$550,MATCH(Y$2,Kraftvärmeprod!$B$1:$VX$1,0),FALSE)/1,0)-IFERROR(VLOOKUP($B269,'Slutlig allokering kvv'!$B$2:$BX$550,MATCH(Y$2,'Slutlig allokering kvv'!$B$1:$BX$1,0),FALSE)/1,0))</f>
        <v/>
      </c>
      <c r="Z269" t="str">
        <f>IF($D269="","",IFERROR(VLOOKUP($B269,Kraftvärmeprod!$B$1:$BX$550,MATCH(Z$2,Kraftvärmeprod!$B$1:$VX$1,0),FALSE)/1,0)-IFERROR(VLOOKUP($B269,'Slutlig allokering kvv'!$B$2:$BX$550,MATCH(Z$2,'Slutlig allokering kvv'!$B$1:$BX$1,0),FALSE)/1,0))</f>
        <v/>
      </c>
      <c r="AA269" t="str">
        <f>IF($D269="","",IFERROR(VLOOKUP($B269,Kraftvärmeprod!$B$1:$BX$550,MATCH(AA$2,Kraftvärmeprod!$B$1:$VX$1,0),FALSE)/1,0)-IFERROR(VLOOKUP($B269,'Slutlig allokering kvv'!$B$2:$BX$550,MATCH(AA$2,'Slutlig allokering kvv'!$B$1:$BX$1,0),FALSE)/1,0))</f>
        <v/>
      </c>
      <c r="AB269" t="str">
        <f>IF($D269="","",IFERROR(VLOOKUP($B269,Kraftvärmeprod!$B$1:$BX$550,MATCH(AB$2,Kraftvärmeprod!$B$1:$VX$1,0),FALSE)/1,0)-IFERROR(VLOOKUP($B269,'Slutlig allokering kvv'!$B$2:$BX$550,MATCH(AB$2,'Slutlig allokering kvv'!$B$1:$BX$1,0),FALSE)/1,0))</f>
        <v/>
      </c>
      <c r="AC269" t="str">
        <f>IF($D269="","",IFERROR(VLOOKUP($B269,Kraftvärmeprod!$B$1:$BX$550,MATCH(AC$2,Kraftvärmeprod!$B$1:$VX$1,0),FALSE)/1,0)-IFERROR(VLOOKUP($B269,'Slutlig allokering kvv'!$B$2:$BX$550,MATCH(AC$2,'Slutlig allokering kvv'!$B$1:$BX$1,0),FALSE)/1,0))</f>
        <v/>
      </c>
      <c r="AE269" t="str">
        <f>IF($D269="","",IFERROR(VLOOKUP($B269,Miljö!$B$1:$E$550,MATCH("Hjälpel kraftvärme (GWh)",Miljö!$B$1:$E$1,0),FALSE)/1,0)-IFERROR(VLOOKUP($B269,'Slutlig allokering kvv'!$B$2:$BX$550,MATCH(AE$2,'Slutlig allokering kvv'!$B$1:$BX$1,0),FALSE)/1,0))</f>
        <v/>
      </c>
      <c r="AI269">
        <f t="shared" si="16"/>
        <v>0</v>
      </c>
      <c r="AK269">
        <f>IFERROR(VLOOKUP($B269,'Slutlig allokering kvv'!$B$2:$AX$550,MATCH("Summa slutlig allokerad tillförd energi (utan hjälpel och rökgaskondensering):",'Slutlig allokering kvv'!$B$1:$AX$1,0),FALSE)/1,"")</f>
        <v>0</v>
      </c>
      <c r="AM269" s="289" t="str">
        <f>IFERROR(1-VLOOKUP($B269,'Slutlig allokering kvv'!$B$2:$AX$550,MATCH("Andel av bränsle i kvv som allokerats till värme, exklusive rökgaskondensering och hjälpel",'Slutlig allokering kvv'!$B$1:$AX$1,0),FALSE),"")</f>
        <v/>
      </c>
      <c r="AO269" s="289" t="str">
        <f t="shared" si="17"/>
        <v/>
      </c>
      <c r="AP269" s="290" t="str">
        <f t="shared" si="18"/>
        <v/>
      </c>
      <c r="AQ269" s="290"/>
      <c r="AR269" s="239" t="str">
        <f t="shared" si="19"/>
        <v/>
      </c>
      <c r="AS269" s="290"/>
    </row>
    <row r="270" spans="1:45" x14ac:dyDescent="0.25">
      <c r="A270" s="2" t="str">
        <f>'Miljövärden för publ företag'!B272</f>
        <v>Vasa Värme Holding AB</v>
      </c>
      <c r="B270" s="2" t="str">
        <f>'Miljövärden för publ företag'!C272</f>
        <v>Krokek</v>
      </c>
      <c r="C270" t="str">
        <f>IFERROR(VLOOKUP($B270,Kraftvärmeprod!$B$1:$AH$479,MATCH(C$2,Kraftvärmeprod!$B$1:$AG$1,0),FALSE)/1,"")</f>
        <v/>
      </c>
      <c r="D270" t="str">
        <f>IFERROR(VLOOKUP($B270,Kraftvärmeprod!$B$1:$AH$479,MATCH(D$2,Kraftvärmeprod!$B$1:$AG$1,0),FALSE)/1,"")</f>
        <v/>
      </c>
      <c r="F270" t="str">
        <f>IF($D270="","",IFERROR(VLOOKUP($B270,Kraftvärmeprod!$B$1:$BX$550,MATCH(F$2,Kraftvärmeprod!$B$1:$VX$1,0),FALSE)/1,0)-IFERROR(VLOOKUP($B270,'Slutlig allokering kvv'!$B$2:$BX$550,MATCH(F$2,'Slutlig allokering kvv'!$B$1:$BX$1,0),FALSE)/1,0))</f>
        <v/>
      </c>
      <c r="G270" t="str">
        <f>IF($D270="","",IFERROR(VLOOKUP($B270,Kraftvärmeprod!$B$1:$BX$550,MATCH(G$2,Kraftvärmeprod!$B$1:$VX$1,0),FALSE)/1,0)-IFERROR(VLOOKUP($B270,'Slutlig allokering kvv'!$B$2:$BX$550,MATCH(G$2,'Slutlig allokering kvv'!$B$1:$BX$1,0),FALSE)/1,0))</f>
        <v/>
      </c>
      <c r="H270" t="str">
        <f>IF($D270="","",IFERROR(VLOOKUP($B270,Kraftvärmeprod!$B$1:$BX$550,MATCH(H$2,Kraftvärmeprod!$B$1:$VX$1,0),FALSE)/1,0)-IFERROR(VLOOKUP($B270,'Slutlig allokering kvv'!$B$2:$BX$550,MATCH(H$2,'Slutlig allokering kvv'!$B$1:$BX$1,0),FALSE)/1,0))</f>
        <v/>
      </c>
      <c r="I270" t="str">
        <f>IF($D270="","",IFERROR(VLOOKUP($B270,Kraftvärmeprod!$B$1:$BX$550,MATCH(I$2,Kraftvärmeprod!$B$1:$VX$1,0),FALSE)/1,0)-IFERROR(VLOOKUP($B270,'Slutlig allokering kvv'!$B$2:$BX$550,MATCH(I$2,'Slutlig allokering kvv'!$B$1:$BX$1,0),FALSE)/1,0))</f>
        <v/>
      </c>
      <c r="J270" t="str">
        <f>IF($D270="","",IFERROR(VLOOKUP($B270,Kraftvärmeprod!$B$1:$BX$550,MATCH(J$2,Kraftvärmeprod!$B$1:$VX$1,0),FALSE)/1,0)-IFERROR(VLOOKUP($B270,'Slutlig allokering kvv'!$B$2:$BX$550,MATCH(J$2,'Slutlig allokering kvv'!$B$1:$BX$1,0),FALSE)/1,0))</f>
        <v/>
      </c>
      <c r="K270" t="str">
        <f>IF($D270="","",IFERROR(VLOOKUP($B270,Kraftvärmeprod!$B$1:$BX$550,MATCH(K$2,Kraftvärmeprod!$B$1:$VX$1,0),FALSE)/1,0)-IFERROR(VLOOKUP($B270,'Slutlig allokering kvv'!$B$2:$BX$550,MATCH(K$2,'Slutlig allokering kvv'!$B$1:$BX$1,0),FALSE)/1,0))</f>
        <v/>
      </c>
      <c r="L270" t="str">
        <f>IF($D270="","",IFERROR(VLOOKUP($B270,Kraftvärmeprod!$B$1:$BX$550,MATCH(L$2,Kraftvärmeprod!$B$1:$VX$1,0),FALSE)/1,0)-IFERROR(VLOOKUP($B270,'Slutlig allokering kvv'!$B$2:$BX$550,MATCH(L$2,'Slutlig allokering kvv'!$B$1:$BX$1,0),FALSE)/1,0))</f>
        <v/>
      </c>
      <c r="M270" t="str">
        <f>IF($D270="","",IFERROR(VLOOKUP($B270,Kraftvärmeprod!$B$1:$BX$550,MATCH(M$2,Kraftvärmeprod!$B$1:$VX$1,0),FALSE)/1,0)-IFERROR(VLOOKUP($B270,'Slutlig allokering kvv'!$B$2:$BX$550,MATCH(M$2,'Slutlig allokering kvv'!$B$1:$BX$1,0),FALSE)/1,0))</f>
        <v/>
      </c>
      <c r="N270" t="str">
        <f>IF($D270="","",IFERROR(VLOOKUP($B270,Kraftvärmeprod!$B$1:$BX$550,MATCH(N$2,Kraftvärmeprod!$B$1:$VX$1,0),FALSE)/1,0)-IFERROR(VLOOKUP($B270,'Slutlig allokering kvv'!$B$2:$BX$550,MATCH(N$2,'Slutlig allokering kvv'!$B$1:$BX$1,0),FALSE)/1,0))</f>
        <v/>
      </c>
      <c r="O270" t="str">
        <f>IF($D270="","",IFERROR(VLOOKUP($B270,Kraftvärmeprod!$B$1:$BX$550,MATCH(O$2,Kraftvärmeprod!$B$1:$VX$1,0),FALSE)/1,0)-IFERROR(VLOOKUP($B270,'Slutlig allokering kvv'!$B$2:$BX$550,MATCH(O$2,'Slutlig allokering kvv'!$B$1:$BX$1,0),FALSE)/1,0))</f>
        <v/>
      </c>
      <c r="P270" t="str">
        <f>IF($D270="","",IFERROR(VLOOKUP($B270,Kraftvärmeprod!$B$1:$BX$550,MATCH(P$2,Kraftvärmeprod!$B$1:$VX$1,0),FALSE)/1,0)-IFERROR(VLOOKUP($B270,'Slutlig allokering kvv'!$B$2:$BX$550,MATCH(P$2,'Slutlig allokering kvv'!$B$1:$BX$1,0),FALSE)/1,0))</f>
        <v/>
      </c>
      <c r="Q270" t="str">
        <f>IF($D270="","",IFERROR(VLOOKUP($B270,Kraftvärmeprod!$B$1:$BX$550,MATCH(Q$2,Kraftvärmeprod!$B$1:$VX$1,0),FALSE)/1,0)-IFERROR(VLOOKUP($B270,'Slutlig allokering kvv'!$B$2:$BX$550,MATCH(Q$2,'Slutlig allokering kvv'!$B$1:$BX$1,0),FALSE)/1,0))</f>
        <v/>
      </c>
      <c r="R270" t="str">
        <f>IF($D270="","",IFERROR(VLOOKUP($B270,Kraftvärmeprod!$B$1:$BX$550,MATCH(R$2,Kraftvärmeprod!$B$1:$VX$1,0),FALSE)/1,0)-IFERROR(VLOOKUP($B270,'Slutlig allokering kvv'!$B$2:$BX$550,MATCH(R$2,'Slutlig allokering kvv'!$B$1:$BX$1,0),FALSE)/1,0))</f>
        <v/>
      </c>
      <c r="S270" t="str">
        <f>IF($D270="","",IFERROR(VLOOKUP($B270,Kraftvärmeprod!$B$1:$BX$550,MATCH(S$2,Kraftvärmeprod!$B$1:$VX$1,0),FALSE)/1,0)-IFERROR(VLOOKUP($B270,'Slutlig allokering kvv'!$B$2:$BX$550,MATCH(S$2,'Slutlig allokering kvv'!$B$1:$BX$1,0),FALSE)/1,0))</f>
        <v/>
      </c>
      <c r="T270" t="str">
        <f>IF($D270="","",IFERROR(VLOOKUP($B270,Kraftvärmeprod!$B$1:$BX$550,MATCH(T$2,Kraftvärmeprod!$B$1:$VX$1,0),FALSE)/1,0)-IFERROR(VLOOKUP($B270,'Slutlig allokering kvv'!$B$2:$BX$550,MATCH(T$2,'Slutlig allokering kvv'!$B$1:$BX$1,0),FALSE)/1,0))</f>
        <v/>
      </c>
      <c r="U270" t="str">
        <f>IF($D270="","",IFERROR(VLOOKUP($B270,Kraftvärmeprod!$B$1:$BX$550,MATCH(U$2,Kraftvärmeprod!$B$1:$VX$1,0),FALSE)/1,0)-IFERROR(VLOOKUP($B270,'Slutlig allokering kvv'!$B$2:$BX$550,MATCH(U$2,'Slutlig allokering kvv'!$B$1:$BX$1,0),FALSE)/1,0))</f>
        <v/>
      </c>
      <c r="V270" t="str">
        <f>IF($D270="","",IFERROR(VLOOKUP($B270,Kraftvärmeprod!$B$1:$BX$550,MATCH(V$2,Kraftvärmeprod!$B$1:$VX$1,0),FALSE)/1,0)-IFERROR(VLOOKUP($B270,'Slutlig allokering kvv'!$B$2:$BX$550,MATCH(V$2,'Slutlig allokering kvv'!$B$1:$BX$1,0),FALSE)/1,0))</f>
        <v/>
      </c>
      <c r="W270" t="str">
        <f>IF($D270="","",IFERROR(VLOOKUP($B270,Kraftvärmeprod!$B$1:$BX$550,MATCH(W$2,Kraftvärmeprod!$B$1:$VX$1,0),FALSE)/1,0)-IFERROR(VLOOKUP($B270,'Slutlig allokering kvv'!$B$2:$BX$550,MATCH(W$2,'Slutlig allokering kvv'!$B$1:$BX$1,0),FALSE)/1,0))</f>
        <v/>
      </c>
      <c r="X270" t="str">
        <f>IF($D270="","",IFERROR(VLOOKUP($B270,Kraftvärmeprod!$B$1:$BX$550,MATCH(X$2,Kraftvärmeprod!$B$1:$VX$1,0),FALSE)/1,0)-IFERROR(VLOOKUP($B270,'Slutlig allokering kvv'!$B$2:$BX$550,MATCH(X$2,'Slutlig allokering kvv'!$B$1:$BX$1,0),FALSE)/1,0))</f>
        <v/>
      </c>
      <c r="Y270" t="str">
        <f>IF($D270="","",IFERROR(VLOOKUP($B270,Kraftvärmeprod!$B$1:$BX$550,MATCH(Y$2,Kraftvärmeprod!$B$1:$VX$1,0),FALSE)/1,0)-IFERROR(VLOOKUP($B270,'Slutlig allokering kvv'!$B$2:$BX$550,MATCH(Y$2,'Slutlig allokering kvv'!$B$1:$BX$1,0),FALSE)/1,0))</f>
        <v/>
      </c>
      <c r="Z270" t="str">
        <f>IF($D270="","",IFERROR(VLOOKUP($B270,Kraftvärmeprod!$B$1:$BX$550,MATCH(Z$2,Kraftvärmeprod!$B$1:$VX$1,0),FALSE)/1,0)-IFERROR(VLOOKUP($B270,'Slutlig allokering kvv'!$B$2:$BX$550,MATCH(Z$2,'Slutlig allokering kvv'!$B$1:$BX$1,0),FALSE)/1,0))</f>
        <v/>
      </c>
      <c r="AA270" t="str">
        <f>IF($D270="","",IFERROR(VLOOKUP($B270,Kraftvärmeprod!$B$1:$BX$550,MATCH(AA$2,Kraftvärmeprod!$B$1:$VX$1,0),FALSE)/1,0)-IFERROR(VLOOKUP($B270,'Slutlig allokering kvv'!$B$2:$BX$550,MATCH(AA$2,'Slutlig allokering kvv'!$B$1:$BX$1,0),FALSE)/1,0))</f>
        <v/>
      </c>
      <c r="AB270" t="str">
        <f>IF($D270="","",IFERROR(VLOOKUP($B270,Kraftvärmeprod!$B$1:$BX$550,MATCH(AB$2,Kraftvärmeprod!$B$1:$VX$1,0),FALSE)/1,0)-IFERROR(VLOOKUP($B270,'Slutlig allokering kvv'!$B$2:$BX$550,MATCH(AB$2,'Slutlig allokering kvv'!$B$1:$BX$1,0),FALSE)/1,0))</f>
        <v/>
      </c>
      <c r="AC270" t="str">
        <f>IF($D270="","",IFERROR(VLOOKUP($B270,Kraftvärmeprod!$B$1:$BX$550,MATCH(AC$2,Kraftvärmeprod!$B$1:$VX$1,0),FALSE)/1,0)-IFERROR(VLOOKUP($B270,'Slutlig allokering kvv'!$B$2:$BX$550,MATCH(AC$2,'Slutlig allokering kvv'!$B$1:$BX$1,0),FALSE)/1,0))</f>
        <v/>
      </c>
      <c r="AE270" t="str">
        <f>IF($D270="","",IFERROR(VLOOKUP($B270,Miljö!$B$1:$E$550,MATCH("Hjälpel kraftvärme (GWh)",Miljö!$B$1:$E$1,0),FALSE)/1,0)-IFERROR(VLOOKUP($B270,'Slutlig allokering kvv'!$B$2:$BX$550,MATCH(AE$2,'Slutlig allokering kvv'!$B$1:$BX$1,0),FALSE)/1,0))</f>
        <v/>
      </c>
      <c r="AI270">
        <f t="shared" si="16"/>
        <v>0</v>
      </c>
      <c r="AK270">
        <f>IFERROR(VLOOKUP($B270,'Slutlig allokering kvv'!$B$2:$AX$550,MATCH("Summa slutlig allokerad tillförd energi (utan hjälpel och rökgaskondensering):",'Slutlig allokering kvv'!$B$1:$AX$1,0),FALSE)/1,"")</f>
        <v>0</v>
      </c>
      <c r="AM270" s="289" t="str">
        <f>IFERROR(1-VLOOKUP($B270,'Slutlig allokering kvv'!$B$2:$AX$550,MATCH("Andel av bränsle i kvv som allokerats till värme, exklusive rökgaskondensering och hjälpel",'Slutlig allokering kvv'!$B$1:$AX$1,0),FALSE),"")</f>
        <v/>
      </c>
      <c r="AO270" s="289" t="str">
        <f t="shared" si="17"/>
        <v/>
      </c>
      <c r="AP270" s="290" t="str">
        <f t="shared" si="18"/>
        <v/>
      </c>
      <c r="AQ270" s="290"/>
      <c r="AR270" s="239" t="str">
        <f t="shared" si="19"/>
        <v/>
      </c>
      <c r="AS270" s="290"/>
    </row>
    <row r="271" spans="1:45" x14ac:dyDescent="0.25">
      <c r="A271" s="2" t="str">
        <f>'Miljövärden för publ företag'!B273</f>
        <v>Vasa Värme Holding AB</v>
      </c>
      <c r="B271" s="2" t="str">
        <f>'Miljövärden för publ företag'!C273</f>
        <v>Malmköping</v>
      </c>
      <c r="C271" t="str">
        <f>IFERROR(VLOOKUP($B271,Kraftvärmeprod!$B$1:$AH$479,MATCH(C$2,Kraftvärmeprod!$B$1:$AG$1,0),FALSE)/1,"")</f>
        <v/>
      </c>
      <c r="D271" t="str">
        <f>IFERROR(VLOOKUP($B271,Kraftvärmeprod!$B$1:$AH$479,MATCH(D$2,Kraftvärmeprod!$B$1:$AG$1,0),FALSE)/1,"")</f>
        <v/>
      </c>
      <c r="F271" t="str">
        <f>IF($D271="","",IFERROR(VLOOKUP($B271,Kraftvärmeprod!$B$1:$BX$550,MATCH(F$2,Kraftvärmeprod!$B$1:$VX$1,0),FALSE)/1,0)-IFERROR(VLOOKUP($B271,'Slutlig allokering kvv'!$B$2:$BX$550,MATCH(F$2,'Slutlig allokering kvv'!$B$1:$BX$1,0),FALSE)/1,0))</f>
        <v/>
      </c>
      <c r="G271" t="str">
        <f>IF($D271="","",IFERROR(VLOOKUP($B271,Kraftvärmeprod!$B$1:$BX$550,MATCH(G$2,Kraftvärmeprod!$B$1:$VX$1,0),FALSE)/1,0)-IFERROR(VLOOKUP($B271,'Slutlig allokering kvv'!$B$2:$BX$550,MATCH(G$2,'Slutlig allokering kvv'!$B$1:$BX$1,0),FALSE)/1,0))</f>
        <v/>
      </c>
      <c r="H271" t="str">
        <f>IF($D271="","",IFERROR(VLOOKUP($B271,Kraftvärmeprod!$B$1:$BX$550,MATCH(H$2,Kraftvärmeprod!$B$1:$VX$1,0),FALSE)/1,0)-IFERROR(VLOOKUP($B271,'Slutlig allokering kvv'!$B$2:$BX$550,MATCH(H$2,'Slutlig allokering kvv'!$B$1:$BX$1,0),FALSE)/1,0))</f>
        <v/>
      </c>
      <c r="I271" t="str">
        <f>IF($D271="","",IFERROR(VLOOKUP($B271,Kraftvärmeprod!$B$1:$BX$550,MATCH(I$2,Kraftvärmeprod!$B$1:$VX$1,0),FALSE)/1,0)-IFERROR(VLOOKUP($B271,'Slutlig allokering kvv'!$B$2:$BX$550,MATCH(I$2,'Slutlig allokering kvv'!$B$1:$BX$1,0),FALSE)/1,0))</f>
        <v/>
      </c>
      <c r="J271" t="str">
        <f>IF($D271="","",IFERROR(VLOOKUP($B271,Kraftvärmeprod!$B$1:$BX$550,MATCH(J$2,Kraftvärmeprod!$B$1:$VX$1,0),FALSE)/1,0)-IFERROR(VLOOKUP($B271,'Slutlig allokering kvv'!$B$2:$BX$550,MATCH(J$2,'Slutlig allokering kvv'!$B$1:$BX$1,0),FALSE)/1,0))</f>
        <v/>
      </c>
      <c r="K271" t="str">
        <f>IF($D271="","",IFERROR(VLOOKUP($B271,Kraftvärmeprod!$B$1:$BX$550,MATCH(K$2,Kraftvärmeprod!$B$1:$VX$1,0),FALSE)/1,0)-IFERROR(VLOOKUP($B271,'Slutlig allokering kvv'!$B$2:$BX$550,MATCH(K$2,'Slutlig allokering kvv'!$B$1:$BX$1,0),FALSE)/1,0))</f>
        <v/>
      </c>
      <c r="L271" t="str">
        <f>IF($D271="","",IFERROR(VLOOKUP($B271,Kraftvärmeprod!$B$1:$BX$550,MATCH(L$2,Kraftvärmeprod!$B$1:$VX$1,0),FALSE)/1,0)-IFERROR(VLOOKUP($B271,'Slutlig allokering kvv'!$B$2:$BX$550,MATCH(L$2,'Slutlig allokering kvv'!$B$1:$BX$1,0),FALSE)/1,0))</f>
        <v/>
      </c>
      <c r="M271" t="str">
        <f>IF($D271="","",IFERROR(VLOOKUP($B271,Kraftvärmeprod!$B$1:$BX$550,MATCH(M$2,Kraftvärmeprod!$B$1:$VX$1,0),FALSE)/1,0)-IFERROR(VLOOKUP($B271,'Slutlig allokering kvv'!$B$2:$BX$550,MATCH(M$2,'Slutlig allokering kvv'!$B$1:$BX$1,0),FALSE)/1,0))</f>
        <v/>
      </c>
      <c r="N271" t="str">
        <f>IF($D271="","",IFERROR(VLOOKUP($B271,Kraftvärmeprod!$B$1:$BX$550,MATCH(N$2,Kraftvärmeprod!$B$1:$VX$1,0),FALSE)/1,0)-IFERROR(VLOOKUP($B271,'Slutlig allokering kvv'!$B$2:$BX$550,MATCH(N$2,'Slutlig allokering kvv'!$B$1:$BX$1,0),FALSE)/1,0))</f>
        <v/>
      </c>
      <c r="O271" t="str">
        <f>IF($D271="","",IFERROR(VLOOKUP($B271,Kraftvärmeprod!$B$1:$BX$550,MATCH(O$2,Kraftvärmeprod!$B$1:$VX$1,0),FALSE)/1,0)-IFERROR(VLOOKUP($B271,'Slutlig allokering kvv'!$B$2:$BX$550,MATCH(O$2,'Slutlig allokering kvv'!$B$1:$BX$1,0),FALSE)/1,0))</f>
        <v/>
      </c>
      <c r="P271" t="str">
        <f>IF($D271="","",IFERROR(VLOOKUP($B271,Kraftvärmeprod!$B$1:$BX$550,MATCH(P$2,Kraftvärmeprod!$B$1:$VX$1,0),FALSE)/1,0)-IFERROR(VLOOKUP($B271,'Slutlig allokering kvv'!$B$2:$BX$550,MATCH(P$2,'Slutlig allokering kvv'!$B$1:$BX$1,0),FALSE)/1,0))</f>
        <v/>
      </c>
      <c r="Q271" t="str">
        <f>IF($D271="","",IFERROR(VLOOKUP($B271,Kraftvärmeprod!$B$1:$BX$550,MATCH(Q$2,Kraftvärmeprod!$B$1:$VX$1,0),FALSE)/1,0)-IFERROR(VLOOKUP($B271,'Slutlig allokering kvv'!$B$2:$BX$550,MATCH(Q$2,'Slutlig allokering kvv'!$B$1:$BX$1,0),FALSE)/1,0))</f>
        <v/>
      </c>
      <c r="R271" t="str">
        <f>IF($D271="","",IFERROR(VLOOKUP($B271,Kraftvärmeprod!$B$1:$BX$550,MATCH(R$2,Kraftvärmeprod!$B$1:$VX$1,0),FALSE)/1,0)-IFERROR(VLOOKUP($B271,'Slutlig allokering kvv'!$B$2:$BX$550,MATCH(R$2,'Slutlig allokering kvv'!$B$1:$BX$1,0),FALSE)/1,0))</f>
        <v/>
      </c>
      <c r="S271" t="str">
        <f>IF($D271="","",IFERROR(VLOOKUP($B271,Kraftvärmeprod!$B$1:$BX$550,MATCH(S$2,Kraftvärmeprod!$B$1:$VX$1,0),FALSE)/1,0)-IFERROR(VLOOKUP($B271,'Slutlig allokering kvv'!$B$2:$BX$550,MATCH(S$2,'Slutlig allokering kvv'!$B$1:$BX$1,0),FALSE)/1,0))</f>
        <v/>
      </c>
      <c r="T271" t="str">
        <f>IF($D271="","",IFERROR(VLOOKUP($B271,Kraftvärmeprod!$B$1:$BX$550,MATCH(T$2,Kraftvärmeprod!$B$1:$VX$1,0),FALSE)/1,0)-IFERROR(VLOOKUP($B271,'Slutlig allokering kvv'!$B$2:$BX$550,MATCH(T$2,'Slutlig allokering kvv'!$B$1:$BX$1,0),FALSE)/1,0))</f>
        <v/>
      </c>
      <c r="U271" t="str">
        <f>IF($D271="","",IFERROR(VLOOKUP($B271,Kraftvärmeprod!$B$1:$BX$550,MATCH(U$2,Kraftvärmeprod!$B$1:$VX$1,0),FALSE)/1,0)-IFERROR(VLOOKUP($B271,'Slutlig allokering kvv'!$B$2:$BX$550,MATCH(U$2,'Slutlig allokering kvv'!$B$1:$BX$1,0),FALSE)/1,0))</f>
        <v/>
      </c>
      <c r="V271" t="str">
        <f>IF($D271="","",IFERROR(VLOOKUP($B271,Kraftvärmeprod!$B$1:$BX$550,MATCH(V$2,Kraftvärmeprod!$B$1:$VX$1,0),FALSE)/1,0)-IFERROR(VLOOKUP($B271,'Slutlig allokering kvv'!$B$2:$BX$550,MATCH(V$2,'Slutlig allokering kvv'!$B$1:$BX$1,0),FALSE)/1,0))</f>
        <v/>
      </c>
      <c r="W271" t="str">
        <f>IF($D271="","",IFERROR(VLOOKUP($B271,Kraftvärmeprod!$B$1:$BX$550,MATCH(W$2,Kraftvärmeprod!$B$1:$VX$1,0),FALSE)/1,0)-IFERROR(VLOOKUP($B271,'Slutlig allokering kvv'!$B$2:$BX$550,MATCH(W$2,'Slutlig allokering kvv'!$B$1:$BX$1,0),FALSE)/1,0))</f>
        <v/>
      </c>
      <c r="X271" t="str">
        <f>IF($D271="","",IFERROR(VLOOKUP($B271,Kraftvärmeprod!$B$1:$BX$550,MATCH(X$2,Kraftvärmeprod!$B$1:$VX$1,0),FALSE)/1,0)-IFERROR(VLOOKUP($B271,'Slutlig allokering kvv'!$B$2:$BX$550,MATCH(X$2,'Slutlig allokering kvv'!$B$1:$BX$1,0),FALSE)/1,0))</f>
        <v/>
      </c>
      <c r="Y271" t="str">
        <f>IF($D271="","",IFERROR(VLOOKUP($B271,Kraftvärmeprod!$B$1:$BX$550,MATCH(Y$2,Kraftvärmeprod!$B$1:$VX$1,0),FALSE)/1,0)-IFERROR(VLOOKUP($B271,'Slutlig allokering kvv'!$B$2:$BX$550,MATCH(Y$2,'Slutlig allokering kvv'!$B$1:$BX$1,0),FALSE)/1,0))</f>
        <v/>
      </c>
      <c r="Z271" t="str">
        <f>IF($D271="","",IFERROR(VLOOKUP($B271,Kraftvärmeprod!$B$1:$BX$550,MATCH(Z$2,Kraftvärmeprod!$B$1:$VX$1,0),FALSE)/1,0)-IFERROR(VLOOKUP($B271,'Slutlig allokering kvv'!$B$2:$BX$550,MATCH(Z$2,'Slutlig allokering kvv'!$B$1:$BX$1,0),FALSE)/1,0))</f>
        <v/>
      </c>
      <c r="AA271" t="str">
        <f>IF($D271="","",IFERROR(VLOOKUP($B271,Kraftvärmeprod!$B$1:$BX$550,MATCH(AA$2,Kraftvärmeprod!$B$1:$VX$1,0),FALSE)/1,0)-IFERROR(VLOOKUP($B271,'Slutlig allokering kvv'!$B$2:$BX$550,MATCH(AA$2,'Slutlig allokering kvv'!$B$1:$BX$1,0),FALSE)/1,0))</f>
        <v/>
      </c>
      <c r="AB271" t="str">
        <f>IF($D271="","",IFERROR(VLOOKUP($B271,Kraftvärmeprod!$B$1:$BX$550,MATCH(AB$2,Kraftvärmeprod!$B$1:$VX$1,0),FALSE)/1,0)-IFERROR(VLOOKUP($B271,'Slutlig allokering kvv'!$B$2:$BX$550,MATCH(AB$2,'Slutlig allokering kvv'!$B$1:$BX$1,0),FALSE)/1,0))</f>
        <v/>
      </c>
      <c r="AC271" t="str">
        <f>IF($D271="","",IFERROR(VLOOKUP($B271,Kraftvärmeprod!$B$1:$BX$550,MATCH(AC$2,Kraftvärmeprod!$B$1:$VX$1,0),FALSE)/1,0)-IFERROR(VLOOKUP($B271,'Slutlig allokering kvv'!$B$2:$BX$550,MATCH(AC$2,'Slutlig allokering kvv'!$B$1:$BX$1,0),FALSE)/1,0))</f>
        <v/>
      </c>
      <c r="AE271" t="str">
        <f>IF($D271="","",IFERROR(VLOOKUP($B271,Miljö!$B$1:$E$550,MATCH("Hjälpel kraftvärme (GWh)",Miljö!$B$1:$E$1,0),FALSE)/1,0)-IFERROR(VLOOKUP($B271,'Slutlig allokering kvv'!$B$2:$BX$550,MATCH(AE$2,'Slutlig allokering kvv'!$B$1:$BX$1,0),FALSE)/1,0))</f>
        <v/>
      </c>
      <c r="AI271">
        <f t="shared" si="16"/>
        <v>0</v>
      </c>
      <c r="AK271">
        <f>IFERROR(VLOOKUP($B271,'Slutlig allokering kvv'!$B$2:$AX$550,MATCH("Summa slutlig allokerad tillförd energi (utan hjälpel och rökgaskondensering):",'Slutlig allokering kvv'!$B$1:$AX$1,0),FALSE)/1,"")</f>
        <v>0</v>
      </c>
      <c r="AM271" s="289" t="str">
        <f>IFERROR(1-VLOOKUP($B271,'Slutlig allokering kvv'!$B$2:$AX$550,MATCH("Andel av bränsle i kvv som allokerats till värme, exklusive rökgaskondensering och hjälpel",'Slutlig allokering kvv'!$B$1:$AX$1,0),FALSE),"")</f>
        <v/>
      </c>
      <c r="AO271" s="289" t="str">
        <f t="shared" si="17"/>
        <v/>
      </c>
      <c r="AP271" s="290" t="str">
        <f t="shared" si="18"/>
        <v/>
      </c>
      <c r="AQ271" s="290"/>
      <c r="AR271" s="239" t="str">
        <f t="shared" si="19"/>
        <v/>
      </c>
      <c r="AS271" s="290"/>
    </row>
    <row r="272" spans="1:45" x14ac:dyDescent="0.25">
      <c r="A272" s="2" t="str">
        <f>'Miljövärden för publ företag'!B274</f>
        <v>Vattenfall AB Värme</v>
      </c>
      <c r="B272" s="2" t="str">
        <f>'Miljövärden för publ företag'!C274</f>
        <v>Askersund</v>
      </c>
      <c r="C272" t="str">
        <f>IFERROR(VLOOKUP($B272,Kraftvärmeprod!$B$1:$AH$479,MATCH(C$2,Kraftvärmeprod!$B$1:$AG$1,0),FALSE)/1,"")</f>
        <v/>
      </c>
      <c r="D272" t="str">
        <f>IFERROR(VLOOKUP($B272,Kraftvärmeprod!$B$1:$AH$479,MATCH(D$2,Kraftvärmeprod!$B$1:$AG$1,0),FALSE)/1,"")</f>
        <v/>
      </c>
      <c r="F272" t="str">
        <f>IF($D272="","",IFERROR(VLOOKUP($B272,Kraftvärmeprod!$B$1:$BX$550,MATCH(F$2,Kraftvärmeprod!$B$1:$VX$1,0),FALSE)/1,0)-IFERROR(VLOOKUP($B272,'Slutlig allokering kvv'!$B$2:$BX$550,MATCH(F$2,'Slutlig allokering kvv'!$B$1:$BX$1,0),FALSE)/1,0))</f>
        <v/>
      </c>
      <c r="G272" t="str">
        <f>IF($D272="","",IFERROR(VLOOKUP($B272,Kraftvärmeprod!$B$1:$BX$550,MATCH(G$2,Kraftvärmeprod!$B$1:$VX$1,0),FALSE)/1,0)-IFERROR(VLOOKUP($B272,'Slutlig allokering kvv'!$B$2:$BX$550,MATCH(G$2,'Slutlig allokering kvv'!$B$1:$BX$1,0),FALSE)/1,0))</f>
        <v/>
      </c>
      <c r="H272" t="str">
        <f>IF($D272="","",IFERROR(VLOOKUP($B272,Kraftvärmeprod!$B$1:$BX$550,MATCH(H$2,Kraftvärmeprod!$B$1:$VX$1,0),FALSE)/1,0)-IFERROR(VLOOKUP($B272,'Slutlig allokering kvv'!$B$2:$BX$550,MATCH(H$2,'Slutlig allokering kvv'!$B$1:$BX$1,0),FALSE)/1,0))</f>
        <v/>
      </c>
      <c r="I272" t="str">
        <f>IF($D272="","",IFERROR(VLOOKUP($B272,Kraftvärmeprod!$B$1:$BX$550,MATCH(I$2,Kraftvärmeprod!$B$1:$VX$1,0),FALSE)/1,0)-IFERROR(VLOOKUP($B272,'Slutlig allokering kvv'!$B$2:$BX$550,MATCH(I$2,'Slutlig allokering kvv'!$B$1:$BX$1,0),FALSE)/1,0))</f>
        <v/>
      </c>
      <c r="J272" t="str">
        <f>IF($D272="","",IFERROR(VLOOKUP($B272,Kraftvärmeprod!$B$1:$BX$550,MATCH(J$2,Kraftvärmeprod!$B$1:$VX$1,0),FALSE)/1,0)-IFERROR(VLOOKUP($B272,'Slutlig allokering kvv'!$B$2:$BX$550,MATCH(J$2,'Slutlig allokering kvv'!$B$1:$BX$1,0),FALSE)/1,0))</f>
        <v/>
      </c>
      <c r="K272" t="str">
        <f>IF($D272="","",IFERROR(VLOOKUP($B272,Kraftvärmeprod!$B$1:$BX$550,MATCH(K$2,Kraftvärmeprod!$B$1:$VX$1,0),FALSE)/1,0)-IFERROR(VLOOKUP($B272,'Slutlig allokering kvv'!$B$2:$BX$550,MATCH(K$2,'Slutlig allokering kvv'!$B$1:$BX$1,0),FALSE)/1,0))</f>
        <v/>
      </c>
      <c r="L272" t="str">
        <f>IF($D272="","",IFERROR(VLOOKUP($B272,Kraftvärmeprod!$B$1:$BX$550,MATCH(L$2,Kraftvärmeprod!$B$1:$VX$1,0),FALSE)/1,0)-IFERROR(VLOOKUP($B272,'Slutlig allokering kvv'!$B$2:$BX$550,MATCH(L$2,'Slutlig allokering kvv'!$B$1:$BX$1,0),FALSE)/1,0))</f>
        <v/>
      </c>
      <c r="M272" t="str">
        <f>IF($D272="","",IFERROR(VLOOKUP($B272,Kraftvärmeprod!$B$1:$BX$550,MATCH(M$2,Kraftvärmeprod!$B$1:$VX$1,0),FALSE)/1,0)-IFERROR(VLOOKUP($B272,'Slutlig allokering kvv'!$B$2:$BX$550,MATCH(M$2,'Slutlig allokering kvv'!$B$1:$BX$1,0),FALSE)/1,0))</f>
        <v/>
      </c>
      <c r="N272" t="str">
        <f>IF($D272="","",IFERROR(VLOOKUP($B272,Kraftvärmeprod!$B$1:$BX$550,MATCH(N$2,Kraftvärmeprod!$B$1:$VX$1,0),FALSE)/1,0)-IFERROR(VLOOKUP($B272,'Slutlig allokering kvv'!$B$2:$BX$550,MATCH(N$2,'Slutlig allokering kvv'!$B$1:$BX$1,0),FALSE)/1,0))</f>
        <v/>
      </c>
      <c r="O272" t="str">
        <f>IF($D272="","",IFERROR(VLOOKUP($B272,Kraftvärmeprod!$B$1:$BX$550,MATCH(O$2,Kraftvärmeprod!$B$1:$VX$1,0),FALSE)/1,0)-IFERROR(VLOOKUP($B272,'Slutlig allokering kvv'!$B$2:$BX$550,MATCH(O$2,'Slutlig allokering kvv'!$B$1:$BX$1,0),FALSE)/1,0))</f>
        <v/>
      </c>
      <c r="P272" t="str">
        <f>IF($D272="","",IFERROR(VLOOKUP($B272,Kraftvärmeprod!$B$1:$BX$550,MATCH(P$2,Kraftvärmeprod!$B$1:$VX$1,0),FALSE)/1,0)-IFERROR(VLOOKUP($B272,'Slutlig allokering kvv'!$B$2:$BX$550,MATCH(P$2,'Slutlig allokering kvv'!$B$1:$BX$1,0),FALSE)/1,0))</f>
        <v/>
      </c>
      <c r="Q272" t="str">
        <f>IF($D272="","",IFERROR(VLOOKUP($B272,Kraftvärmeprod!$B$1:$BX$550,MATCH(Q$2,Kraftvärmeprod!$B$1:$VX$1,0),FALSE)/1,0)-IFERROR(VLOOKUP($B272,'Slutlig allokering kvv'!$B$2:$BX$550,MATCH(Q$2,'Slutlig allokering kvv'!$B$1:$BX$1,0),FALSE)/1,0))</f>
        <v/>
      </c>
      <c r="R272" t="str">
        <f>IF($D272="","",IFERROR(VLOOKUP($B272,Kraftvärmeprod!$B$1:$BX$550,MATCH(R$2,Kraftvärmeprod!$B$1:$VX$1,0),FALSE)/1,0)-IFERROR(VLOOKUP($B272,'Slutlig allokering kvv'!$B$2:$BX$550,MATCH(R$2,'Slutlig allokering kvv'!$B$1:$BX$1,0),FALSE)/1,0))</f>
        <v/>
      </c>
      <c r="S272" t="str">
        <f>IF($D272="","",IFERROR(VLOOKUP($B272,Kraftvärmeprod!$B$1:$BX$550,MATCH(S$2,Kraftvärmeprod!$B$1:$VX$1,0),FALSE)/1,0)-IFERROR(VLOOKUP($B272,'Slutlig allokering kvv'!$B$2:$BX$550,MATCH(S$2,'Slutlig allokering kvv'!$B$1:$BX$1,0),FALSE)/1,0))</f>
        <v/>
      </c>
      <c r="T272" t="str">
        <f>IF($D272="","",IFERROR(VLOOKUP($B272,Kraftvärmeprod!$B$1:$BX$550,MATCH(T$2,Kraftvärmeprod!$B$1:$VX$1,0),FALSE)/1,0)-IFERROR(VLOOKUP($B272,'Slutlig allokering kvv'!$B$2:$BX$550,MATCH(T$2,'Slutlig allokering kvv'!$B$1:$BX$1,0),FALSE)/1,0))</f>
        <v/>
      </c>
      <c r="U272" t="str">
        <f>IF($D272="","",IFERROR(VLOOKUP($B272,Kraftvärmeprod!$B$1:$BX$550,MATCH(U$2,Kraftvärmeprod!$B$1:$VX$1,0),FALSE)/1,0)-IFERROR(VLOOKUP($B272,'Slutlig allokering kvv'!$B$2:$BX$550,MATCH(U$2,'Slutlig allokering kvv'!$B$1:$BX$1,0),FALSE)/1,0))</f>
        <v/>
      </c>
      <c r="V272" t="str">
        <f>IF($D272="","",IFERROR(VLOOKUP($B272,Kraftvärmeprod!$B$1:$BX$550,MATCH(V$2,Kraftvärmeprod!$B$1:$VX$1,0),FALSE)/1,0)-IFERROR(VLOOKUP($B272,'Slutlig allokering kvv'!$B$2:$BX$550,MATCH(V$2,'Slutlig allokering kvv'!$B$1:$BX$1,0),FALSE)/1,0))</f>
        <v/>
      </c>
      <c r="W272" t="str">
        <f>IF($D272="","",IFERROR(VLOOKUP($B272,Kraftvärmeprod!$B$1:$BX$550,MATCH(W$2,Kraftvärmeprod!$B$1:$VX$1,0),FALSE)/1,0)-IFERROR(VLOOKUP($B272,'Slutlig allokering kvv'!$B$2:$BX$550,MATCH(W$2,'Slutlig allokering kvv'!$B$1:$BX$1,0),FALSE)/1,0))</f>
        <v/>
      </c>
      <c r="X272" t="str">
        <f>IF($D272="","",IFERROR(VLOOKUP($B272,Kraftvärmeprod!$B$1:$BX$550,MATCH(X$2,Kraftvärmeprod!$B$1:$VX$1,0),FALSE)/1,0)-IFERROR(VLOOKUP($B272,'Slutlig allokering kvv'!$B$2:$BX$550,MATCH(X$2,'Slutlig allokering kvv'!$B$1:$BX$1,0),FALSE)/1,0))</f>
        <v/>
      </c>
      <c r="Y272" t="str">
        <f>IF($D272="","",IFERROR(VLOOKUP($B272,Kraftvärmeprod!$B$1:$BX$550,MATCH(Y$2,Kraftvärmeprod!$B$1:$VX$1,0),FALSE)/1,0)-IFERROR(VLOOKUP($B272,'Slutlig allokering kvv'!$B$2:$BX$550,MATCH(Y$2,'Slutlig allokering kvv'!$B$1:$BX$1,0),FALSE)/1,0))</f>
        <v/>
      </c>
      <c r="Z272" t="str">
        <f>IF($D272="","",IFERROR(VLOOKUP($B272,Kraftvärmeprod!$B$1:$BX$550,MATCH(Z$2,Kraftvärmeprod!$B$1:$VX$1,0),FALSE)/1,0)-IFERROR(VLOOKUP($B272,'Slutlig allokering kvv'!$B$2:$BX$550,MATCH(Z$2,'Slutlig allokering kvv'!$B$1:$BX$1,0),FALSE)/1,0))</f>
        <v/>
      </c>
      <c r="AA272" t="str">
        <f>IF($D272="","",IFERROR(VLOOKUP($B272,Kraftvärmeprod!$B$1:$BX$550,MATCH(AA$2,Kraftvärmeprod!$B$1:$VX$1,0),FALSE)/1,0)-IFERROR(VLOOKUP($B272,'Slutlig allokering kvv'!$B$2:$BX$550,MATCH(AA$2,'Slutlig allokering kvv'!$B$1:$BX$1,0),FALSE)/1,0))</f>
        <v/>
      </c>
      <c r="AB272" t="str">
        <f>IF($D272="","",IFERROR(VLOOKUP($B272,Kraftvärmeprod!$B$1:$BX$550,MATCH(AB$2,Kraftvärmeprod!$B$1:$VX$1,0),FALSE)/1,0)-IFERROR(VLOOKUP($B272,'Slutlig allokering kvv'!$B$2:$BX$550,MATCH(AB$2,'Slutlig allokering kvv'!$B$1:$BX$1,0),FALSE)/1,0))</f>
        <v/>
      </c>
      <c r="AC272" t="str">
        <f>IF($D272="","",IFERROR(VLOOKUP($B272,Kraftvärmeprod!$B$1:$BX$550,MATCH(AC$2,Kraftvärmeprod!$B$1:$VX$1,0),FALSE)/1,0)-IFERROR(VLOOKUP($B272,'Slutlig allokering kvv'!$B$2:$BX$550,MATCH(AC$2,'Slutlig allokering kvv'!$B$1:$BX$1,0),FALSE)/1,0))</f>
        <v/>
      </c>
      <c r="AE272" t="str">
        <f>IF($D272="","",IFERROR(VLOOKUP($B272,Miljö!$B$1:$E$550,MATCH("Hjälpel kraftvärme (GWh)",Miljö!$B$1:$E$1,0),FALSE)/1,0)-IFERROR(VLOOKUP($B272,'Slutlig allokering kvv'!$B$2:$BX$550,MATCH(AE$2,'Slutlig allokering kvv'!$B$1:$BX$1,0),FALSE)/1,0))</f>
        <v/>
      </c>
      <c r="AI272">
        <f t="shared" si="16"/>
        <v>0</v>
      </c>
      <c r="AK272">
        <f>IFERROR(VLOOKUP($B272,'Slutlig allokering kvv'!$B$2:$AX$550,MATCH("Summa slutlig allokerad tillförd energi (utan hjälpel och rökgaskondensering):",'Slutlig allokering kvv'!$B$1:$AX$1,0),FALSE)/1,"")</f>
        <v>0</v>
      </c>
      <c r="AM272" s="289" t="str">
        <f>IFERROR(1-VLOOKUP($B272,'Slutlig allokering kvv'!$B$2:$AX$550,MATCH("Andel av bränsle i kvv som allokerats till värme, exklusive rökgaskondensering och hjälpel",'Slutlig allokering kvv'!$B$1:$AX$1,0),FALSE),"")</f>
        <v/>
      </c>
      <c r="AO272" s="289" t="str">
        <f t="shared" si="17"/>
        <v/>
      </c>
      <c r="AP272" s="290" t="str">
        <f t="shared" si="18"/>
        <v/>
      </c>
      <c r="AQ272" s="290"/>
      <c r="AR272" s="239" t="str">
        <f t="shared" si="19"/>
        <v/>
      </c>
      <c r="AS272" s="290"/>
    </row>
    <row r="273" spans="1:45" x14ac:dyDescent="0.25">
      <c r="A273" s="2" t="str">
        <f>'Miljövärden för publ företag'!B275</f>
        <v>Vattenfall AB Värme</v>
      </c>
      <c r="B273" s="2" t="str">
        <f>'Miljövärden för publ företag'!C275</f>
        <v>Drefviken</v>
      </c>
      <c r="C273">
        <f>IFERROR(VLOOKUP($B273,Kraftvärmeprod!$B$1:$AH$479,MATCH(C$2,Kraftvärmeprod!$B$1:$AG$1,0),FALSE)/1,"")</f>
        <v>303.64400000000001</v>
      </c>
      <c r="D273">
        <f>IFERROR(VLOOKUP($B273,Kraftvärmeprod!$B$1:$AH$479,MATCH(D$2,Kraftvärmeprod!$B$1:$AG$1,0),FALSE)/1,"")</f>
        <v>67.926000000000002</v>
      </c>
      <c r="F273">
        <f>IF($D273="","",IFERROR(VLOOKUP($B273,Kraftvärmeprod!$B$1:$BX$550,MATCH(F$2,Kraftvärmeprod!$B$1:$VX$1,0),FALSE)/1,0)-IFERROR(VLOOKUP($B273,'Slutlig allokering kvv'!$B$2:$BX$550,MATCH(F$2,'Slutlig allokering kvv'!$B$1:$BX$1,0),FALSE)/1,0))</f>
        <v>0</v>
      </c>
      <c r="G273">
        <f>IF($D273="","",IFERROR(VLOOKUP($B273,Kraftvärmeprod!$B$1:$BX$550,MATCH(G$2,Kraftvärmeprod!$B$1:$VX$1,0),FALSE)/1,0)-IFERROR(VLOOKUP($B273,'Slutlig allokering kvv'!$B$2:$BX$550,MATCH(G$2,'Slutlig allokering kvv'!$B$1:$BX$1,0),FALSE)/1,0))</f>
        <v>0</v>
      </c>
      <c r="H273">
        <f>IF($D273="","",IFERROR(VLOOKUP($B273,Kraftvärmeprod!$B$1:$BX$550,MATCH(H$2,Kraftvärmeprod!$B$1:$VX$1,0),FALSE)/1,0)-IFERROR(VLOOKUP($B273,'Slutlig allokering kvv'!$B$2:$BX$550,MATCH(H$2,'Slutlig allokering kvv'!$B$1:$BX$1,0),FALSE)/1,0))</f>
        <v>0</v>
      </c>
      <c r="I273">
        <f>IF($D273="","",IFERROR(VLOOKUP($B273,Kraftvärmeprod!$B$1:$BX$550,MATCH(I$2,Kraftvärmeprod!$B$1:$VX$1,0),FALSE)/1,0)-IFERROR(VLOOKUP($B273,'Slutlig allokering kvv'!$B$2:$BX$550,MATCH(I$2,'Slutlig allokering kvv'!$B$1:$BX$1,0),FALSE)/1,0))</f>
        <v>0</v>
      </c>
      <c r="J273">
        <f>IF($D273="","",IFERROR(VLOOKUP($B273,Kraftvärmeprod!$B$1:$BX$550,MATCH(J$2,Kraftvärmeprod!$B$1:$VX$1,0),FALSE)/1,0)-IFERROR(VLOOKUP($B273,'Slutlig allokering kvv'!$B$2:$BX$550,MATCH(J$2,'Slutlig allokering kvv'!$B$1:$BX$1,0),FALSE)/1,0))</f>
        <v>0</v>
      </c>
      <c r="K273">
        <f>IF($D273="","",IFERROR(VLOOKUP($B273,Kraftvärmeprod!$B$1:$BX$550,MATCH(K$2,Kraftvärmeprod!$B$1:$VX$1,0),FALSE)/1,0)-IFERROR(VLOOKUP($B273,'Slutlig allokering kvv'!$B$2:$BX$550,MATCH(K$2,'Slutlig allokering kvv'!$B$1:$BX$1,0),FALSE)/1,0))</f>
        <v>0</v>
      </c>
      <c r="L273">
        <f>IF($D273="","",IFERROR(VLOOKUP($B273,Kraftvärmeprod!$B$1:$BX$550,MATCH(L$2,Kraftvärmeprod!$B$1:$VX$1,0),FALSE)/1,0)-IFERROR(VLOOKUP($B273,'Slutlig allokering kvv'!$B$2:$BX$550,MATCH(L$2,'Slutlig allokering kvv'!$B$1:$BX$1,0),FALSE)/1,0))</f>
        <v>0</v>
      </c>
      <c r="M273">
        <f>IF($D273="","",IFERROR(VLOOKUP($B273,Kraftvärmeprod!$B$1:$BX$550,MATCH(M$2,Kraftvärmeprod!$B$1:$VX$1,0),FALSE)/1,0)-IFERROR(VLOOKUP($B273,'Slutlig allokering kvv'!$B$2:$BX$550,MATCH(M$2,'Slutlig allokering kvv'!$B$1:$BX$1,0),FALSE)/1,0))</f>
        <v>0</v>
      </c>
      <c r="N273">
        <f>IF($D273="","",IFERROR(VLOOKUP($B273,Kraftvärmeprod!$B$1:$BX$550,MATCH(N$2,Kraftvärmeprod!$B$1:$VX$1,0),FALSE)/1,0)-IFERROR(VLOOKUP($B273,'Slutlig allokering kvv'!$B$2:$BX$550,MATCH(N$2,'Slutlig allokering kvv'!$B$1:$BX$1,0),FALSE)/1,0))</f>
        <v>1.9229799999999999</v>
      </c>
      <c r="O273">
        <f>IF($D273="","",IFERROR(VLOOKUP($B273,Kraftvärmeprod!$B$1:$BX$550,MATCH(O$2,Kraftvärmeprod!$B$1:$VX$1,0),FALSE)/1,0)-IFERROR(VLOOKUP($B273,'Slutlig allokering kvv'!$B$2:$BX$550,MATCH(O$2,'Slutlig allokering kvv'!$B$1:$BX$1,0),FALSE)/1,0))</f>
        <v>0</v>
      </c>
      <c r="P273">
        <f>IF($D273="","",IFERROR(VLOOKUP($B273,Kraftvärmeprod!$B$1:$BX$550,MATCH(P$2,Kraftvärmeprod!$B$1:$VX$1,0),FALSE)/1,0)-IFERROR(VLOOKUP($B273,'Slutlig allokering kvv'!$B$2:$BX$550,MATCH(P$2,'Slutlig allokering kvv'!$B$1:$BX$1,0),FALSE)/1,0))</f>
        <v>0</v>
      </c>
      <c r="Q273">
        <f>IF($D273="","",IFERROR(VLOOKUP($B273,Kraftvärmeprod!$B$1:$BX$550,MATCH(Q$2,Kraftvärmeprod!$B$1:$VX$1,0),FALSE)/1,0)-IFERROR(VLOOKUP($B273,'Slutlig allokering kvv'!$B$2:$BX$550,MATCH(Q$2,'Slutlig allokering kvv'!$B$1:$BX$1,0),FALSE)/1,0))</f>
        <v>0</v>
      </c>
      <c r="R273">
        <f>IF($D273="","",IFERROR(VLOOKUP($B273,Kraftvärmeprod!$B$1:$BX$550,MATCH(R$2,Kraftvärmeprod!$B$1:$VX$1,0),FALSE)/1,0)-IFERROR(VLOOKUP($B273,'Slutlig allokering kvv'!$B$2:$BX$550,MATCH(R$2,'Slutlig allokering kvv'!$B$1:$BX$1,0),FALSE)/1,0))</f>
        <v>0</v>
      </c>
      <c r="S273">
        <f>IF($D273="","",IFERROR(VLOOKUP($B273,Kraftvärmeprod!$B$1:$BX$550,MATCH(S$2,Kraftvärmeprod!$B$1:$VX$1,0),FALSE)/1,0)-IFERROR(VLOOKUP($B273,'Slutlig allokering kvv'!$B$2:$BX$550,MATCH(S$2,'Slutlig allokering kvv'!$B$1:$BX$1,0),FALSE)/1,0))</f>
        <v>0</v>
      </c>
      <c r="T273">
        <f>IF($D273="","",IFERROR(VLOOKUP($B273,Kraftvärmeprod!$B$1:$BX$550,MATCH(T$2,Kraftvärmeprod!$B$1:$VX$1,0),FALSE)/1,0)-IFERROR(VLOOKUP($B273,'Slutlig allokering kvv'!$B$2:$BX$550,MATCH(T$2,'Slutlig allokering kvv'!$B$1:$BX$1,0),FALSE)/1,0))</f>
        <v>0</v>
      </c>
      <c r="U273">
        <f>IF($D273="","",IFERROR(VLOOKUP($B273,Kraftvärmeprod!$B$1:$BX$550,MATCH(U$2,Kraftvärmeprod!$B$1:$VX$1,0),FALSE)/1,0)-IFERROR(VLOOKUP($B273,'Slutlig allokering kvv'!$B$2:$BX$550,MATCH(U$2,'Slutlig allokering kvv'!$B$1:$BX$1,0),FALSE)/1,0))</f>
        <v>0</v>
      </c>
      <c r="V273">
        <f>IF($D273="","",IFERROR(VLOOKUP($B273,Kraftvärmeprod!$B$1:$BX$550,MATCH(V$2,Kraftvärmeprod!$B$1:$VX$1,0),FALSE)/1,0)-IFERROR(VLOOKUP($B273,'Slutlig allokering kvv'!$B$2:$BX$550,MATCH(V$2,'Slutlig allokering kvv'!$B$1:$BX$1,0),FALSE)/1,0))</f>
        <v>160.35520000000002</v>
      </c>
      <c r="W273">
        <f>IF($D273="","",IFERROR(VLOOKUP($B273,Kraftvärmeprod!$B$1:$BX$550,MATCH(W$2,Kraftvärmeprod!$B$1:$VX$1,0),FALSE)/1,0)-IFERROR(VLOOKUP($B273,'Slutlig allokering kvv'!$B$2:$BX$550,MATCH(W$2,'Slutlig allokering kvv'!$B$1:$BX$1,0),FALSE)/1,0))</f>
        <v>0</v>
      </c>
      <c r="X273">
        <f>IF($D273="","",IFERROR(VLOOKUP($B273,Kraftvärmeprod!$B$1:$BX$550,MATCH(X$2,Kraftvärmeprod!$B$1:$VX$1,0),FALSE)/1,0)-IFERROR(VLOOKUP($B273,'Slutlig allokering kvv'!$B$2:$BX$550,MATCH(X$2,'Slutlig allokering kvv'!$B$1:$BX$1,0),FALSE)/1,0))</f>
        <v>3.5398799999999994E-2</v>
      </c>
      <c r="Y273">
        <f>IF($D273="","",IFERROR(VLOOKUP($B273,Kraftvärmeprod!$B$1:$BX$550,MATCH(Y$2,Kraftvärmeprod!$B$1:$VX$1,0),FALSE)/1,0)-IFERROR(VLOOKUP($B273,'Slutlig allokering kvv'!$B$2:$BX$550,MATCH(Y$2,'Slutlig allokering kvv'!$B$1:$BX$1,0),FALSE)/1,0))</f>
        <v>0</v>
      </c>
      <c r="Z273">
        <f>IF($D273="","",IFERROR(VLOOKUP($B273,Kraftvärmeprod!$B$1:$BX$550,MATCH(Z$2,Kraftvärmeprod!$B$1:$VX$1,0),FALSE)/1,0)-IFERROR(VLOOKUP($B273,'Slutlig allokering kvv'!$B$2:$BX$550,MATCH(Z$2,'Slutlig allokering kvv'!$B$1:$BX$1,0),FALSE)/1,0))</f>
        <v>0</v>
      </c>
      <c r="AA273">
        <f>IF($D273="","",IFERROR(VLOOKUP($B273,Kraftvärmeprod!$B$1:$BX$550,MATCH(AA$2,Kraftvärmeprod!$B$1:$VX$1,0),FALSE)/1,0)-IFERROR(VLOOKUP($B273,'Slutlig allokering kvv'!$B$2:$BX$550,MATCH(AA$2,'Slutlig allokering kvv'!$B$1:$BX$1,0),FALSE)/1,0))</f>
        <v>0</v>
      </c>
      <c r="AB273">
        <f>IF($D273="","",IFERROR(VLOOKUP($B273,Kraftvärmeprod!$B$1:$BX$550,MATCH(AB$2,Kraftvärmeprod!$B$1:$VX$1,0),FALSE)/1,0)-IFERROR(VLOOKUP($B273,'Slutlig allokering kvv'!$B$2:$BX$550,MATCH(AB$2,'Slutlig allokering kvv'!$B$1:$BX$1,0),FALSE)/1,0))</f>
        <v>0</v>
      </c>
      <c r="AC273">
        <f>IF($D273="","",IFERROR(VLOOKUP($B273,Kraftvärmeprod!$B$1:$BX$550,MATCH(AC$2,Kraftvärmeprod!$B$1:$VX$1,0),FALSE)/1,0)-IFERROR(VLOOKUP($B273,'Slutlig allokering kvv'!$B$2:$BX$550,MATCH(AC$2,'Slutlig allokering kvv'!$B$1:$BX$1,0),FALSE)/1,0))</f>
        <v>0</v>
      </c>
      <c r="AE273">
        <f>IF($D273="","",IFERROR(VLOOKUP($B273,Miljö!$B$1:$E$550,MATCH("Hjälpel kraftvärme (GWh)",Miljö!$B$1:$E$1,0),FALSE)/1,0)-IFERROR(VLOOKUP($B273,'Slutlig allokering kvv'!$B$2:$BX$550,MATCH(AE$2,'Slutlig allokering kvv'!$B$1:$BX$1,0),FALSE)/1,0))</f>
        <v>5.3030400000000011</v>
      </c>
      <c r="AI273">
        <f t="shared" si="16"/>
        <v>162.31357880000002</v>
      </c>
      <c r="AK273">
        <f>IFERROR(VLOOKUP($B273,'Slutlig allokering kvv'!$B$2:$AX$550,MATCH("Summa slutlig allokerad tillförd energi (utan hjälpel och rökgaskondensering):",'Slutlig allokering kvv'!$B$1:$AX$1,0),FALSE)/1,"")</f>
        <v>278.4367512</v>
      </c>
      <c r="AM273" s="289">
        <f>IFERROR(1-VLOOKUP($B273,'Slutlig allokering kvv'!$B$2:$AX$550,MATCH("Andel av bränsle i kvv som allokerats till värme, exklusive rökgaskondensering och hjälpel",'Slutlig allokering kvv'!$B$1:$AX$1,0),FALSE),"")</f>
        <v>0.36826649409428691</v>
      </c>
      <c r="AO273" s="289">
        <f t="shared" si="17"/>
        <v>0.36826649409428691</v>
      </c>
      <c r="AP273" s="290">
        <f t="shared" si="18"/>
        <v>0</v>
      </c>
      <c r="AQ273" s="290"/>
      <c r="AR273" s="239">
        <f t="shared" si="19"/>
        <v>0.40524621297276753</v>
      </c>
      <c r="AS273" s="290"/>
    </row>
    <row r="274" spans="1:45" x14ac:dyDescent="0.25">
      <c r="A274" s="2" t="str">
        <f>'Miljövärden för publ företag'!B276</f>
        <v>Vattenfall AB Värme</v>
      </c>
      <c r="B274" s="2" t="str">
        <f>'Miljövärden för publ företag'!C276</f>
        <v>Gustavsberg</v>
      </c>
      <c r="C274" t="str">
        <f>IFERROR(VLOOKUP($B274,Kraftvärmeprod!$B$1:$AH$479,MATCH(C$2,Kraftvärmeprod!$B$1:$AG$1,0),FALSE)/1,"")</f>
        <v/>
      </c>
      <c r="D274" t="str">
        <f>IFERROR(VLOOKUP($B274,Kraftvärmeprod!$B$1:$AH$479,MATCH(D$2,Kraftvärmeprod!$B$1:$AG$1,0),FALSE)/1,"")</f>
        <v/>
      </c>
      <c r="F274" t="str">
        <f>IF($D274="","",IFERROR(VLOOKUP($B274,Kraftvärmeprod!$B$1:$BX$550,MATCH(F$2,Kraftvärmeprod!$B$1:$VX$1,0),FALSE)/1,0)-IFERROR(VLOOKUP($B274,'Slutlig allokering kvv'!$B$2:$BX$550,MATCH(F$2,'Slutlig allokering kvv'!$B$1:$BX$1,0),FALSE)/1,0))</f>
        <v/>
      </c>
      <c r="G274" t="str">
        <f>IF($D274="","",IFERROR(VLOOKUP($B274,Kraftvärmeprod!$B$1:$BX$550,MATCH(G$2,Kraftvärmeprod!$B$1:$VX$1,0),FALSE)/1,0)-IFERROR(VLOOKUP($B274,'Slutlig allokering kvv'!$B$2:$BX$550,MATCH(G$2,'Slutlig allokering kvv'!$B$1:$BX$1,0),FALSE)/1,0))</f>
        <v/>
      </c>
      <c r="H274" t="str">
        <f>IF($D274="","",IFERROR(VLOOKUP($B274,Kraftvärmeprod!$B$1:$BX$550,MATCH(H$2,Kraftvärmeprod!$B$1:$VX$1,0),FALSE)/1,0)-IFERROR(VLOOKUP($B274,'Slutlig allokering kvv'!$B$2:$BX$550,MATCH(H$2,'Slutlig allokering kvv'!$B$1:$BX$1,0),FALSE)/1,0))</f>
        <v/>
      </c>
      <c r="I274" t="str">
        <f>IF($D274="","",IFERROR(VLOOKUP($B274,Kraftvärmeprod!$B$1:$BX$550,MATCH(I$2,Kraftvärmeprod!$B$1:$VX$1,0),FALSE)/1,0)-IFERROR(VLOOKUP($B274,'Slutlig allokering kvv'!$B$2:$BX$550,MATCH(I$2,'Slutlig allokering kvv'!$B$1:$BX$1,0),FALSE)/1,0))</f>
        <v/>
      </c>
      <c r="J274" t="str">
        <f>IF($D274="","",IFERROR(VLOOKUP($B274,Kraftvärmeprod!$B$1:$BX$550,MATCH(J$2,Kraftvärmeprod!$B$1:$VX$1,0),FALSE)/1,0)-IFERROR(VLOOKUP($B274,'Slutlig allokering kvv'!$B$2:$BX$550,MATCH(J$2,'Slutlig allokering kvv'!$B$1:$BX$1,0),FALSE)/1,0))</f>
        <v/>
      </c>
      <c r="K274" t="str">
        <f>IF($D274="","",IFERROR(VLOOKUP($B274,Kraftvärmeprod!$B$1:$BX$550,MATCH(K$2,Kraftvärmeprod!$B$1:$VX$1,0),FALSE)/1,0)-IFERROR(VLOOKUP($B274,'Slutlig allokering kvv'!$B$2:$BX$550,MATCH(K$2,'Slutlig allokering kvv'!$B$1:$BX$1,0),FALSE)/1,0))</f>
        <v/>
      </c>
      <c r="L274" t="str">
        <f>IF($D274="","",IFERROR(VLOOKUP($B274,Kraftvärmeprod!$B$1:$BX$550,MATCH(L$2,Kraftvärmeprod!$B$1:$VX$1,0),FALSE)/1,0)-IFERROR(VLOOKUP($B274,'Slutlig allokering kvv'!$B$2:$BX$550,MATCH(L$2,'Slutlig allokering kvv'!$B$1:$BX$1,0),FALSE)/1,0))</f>
        <v/>
      </c>
      <c r="M274" t="str">
        <f>IF($D274="","",IFERROR(VLOOKUP($B274,Kraftvärmeprod!$B$1:$BX$550,MATCH(M$2,Kraftvärmeprod!$B$1:$VX$1,0),FALSE)/1,0)-IFERROR(VLOOKUP($B274,'Slutlig allokering kvv'!$B$2:$BX$550,MATCH(M$2,'Slutlig allokering kvv'!$B$1:$BX$1,0),FALSE)/1,0))</f>
        <v/>
      </c>
      <c r="N274" t="str">
        <f>IF($D274="","",IFERROR(VLOOKUP($B274,Kraftvärmeprod!$B$1:$BX$550,MATCH(N$2,Kraftvärmeprod!$B$1:$VX$1,0),FALSE)/1,0)-IFERROR(VLOOKUP($B274,'Slutlig allokering kvv'!$B$2:$BX$550,MATCH(N$2,'Slutlig allokering kvv'!$B$1:$BX$1,0),FALSE)/1,0))</f>
        <v/>
      </c>
      <c r="O274" t="str">
        <f>IF($D274="","",IFERROR(VLOOKUP($B274,Kraftvärmeprod!$B$1:$BX$550,MATCH(O$2,Kraftvärmeprod!$B$1:$VX$1,0),FALSE)/1,0)-IFERROR(VLOOKUP($B274,'Slutlig allokering kvv'!$B$2:$BX$550,MATCH(O$2,'Slutlig allokering kvv'!$B$1:$BX$1,0),FALSE)/1,0))</f>
        <v/>
      </c>
      <c r="P274" t="str">
        <f>IF($D274="","",IFERROR(VLOOKUP($B274,Kraftvärmeprod!$B$1:$BX$550,MATCH(P$2,Kraftvärmeprod!$B$1:$VX$1,0),FALSE)/1,0)-IFERROR(VLOOKUP($B274,'Slutlig allokering kvv'!$B$2:$BX$550,MATCH(P$2,'Slutlig allokering kvv'!$B$1:$BX$1,0),FALSE)/1,0))</f>
        <v/>
      </c>
      <c r="Q274" t="str">
        <f>IF($D274="","",IFERROR(VLOOKUP($B274,Kraftvärmeprod!$B$1:$BX$550,MATCH(Q$2,Kraftvärmeprod!$B$1:$VX$1,0),FALSE)/1,0)-IFERROR(VLOOKUP($B274,'Slutlig allokering kvv'!$B$2:$BX$550,MATCH(Q$2,'Slutlig allokering kvv'!$B$1:$BX$1,0),FALSE)/1,0))</f>
        <v/>
      </c>
      <c r="R274" t="str">
        <f>IF($D274="","",IFERROR(VLOOKUP($B274,Kraftvärmeprod!$B$1:$BX$550,MATCH(R$2,Kraftvärmeprod!$B$1:$VX$1,0),FALSE)/1,0)-IFERROR(VLOOKUP($B274,'Slutlig allokering kvv'!$B$2:$BX$550,MATCH(R$2,'Slutlig allokering kvv'!$B$1:$BX$1,0),FALSE)/1,0))</f>
        <v/>
      </c>
      <c r="S274" t="str">
        <f>IF($D274="","",IFERROR(VLOOKUP($B274,Kraftvärmeprod!$B$1:$BX$550,MATCH(S$2,Kraftvärmeprod!$B$1:$VX$1,0),FALSE)/1,0)-IFERROR(VLOOKUP($B274,'Slutlig allokering kvv'!$B$2:$BX$550,MATCH(S$2,'Slutlig allokering kvv'!$B$1:$BX$1,0),FALSE)/1,0))</f>
        <v/>
      </c>
      <c r="T274" t="str">
        <f>IF($D274="","",IFERROR(VLOOKUP($B274,Kraftvärmeprod!$B$1:$BX$550,MATCH(T$2,Kraftvärmeprod!$B$1:$VX$1,0),FALSE)/1,0)-IFERROR(VLOOKUP($B274,'Slutlig allokering kvv'!$B$2:$BX$550,MATCH(T$2,'Slutlig allokering kvv'!$B$1:$BX$1,0),FALSE)/1,0))</f>
        <v/>
      </c>
      <c r="U274" t="str">
        <f>IF($D274="","",IFERROR(VLOOKUP($B274,Kraftvärmeprod!$B$1:$BX$550,MATCH(U$2,Kraftvärmeprod!$B$1:$VX$1,0),FALSE)/1,0)-IFERROR(VLOOKUP($B274,'Slutlig allokering kvv'!$B$2:$BX$550,MATCH(U$2,'Slutlig allokering kvv'!$B$1:$BX$1,0),FALSE)/1,0))</f>
        <v/>
      </c>
      <c r="V274" t="str">
        <f>IF($D274="","",IFERROR(VLOOKUP($B274,Kraftvärmeprod!$B$1:$BX$550,MATCH(V$2,Kraftvärmeprod!$B$1:$VX$1,0),FALSE)/1,0)-IFERROR(VLOOKUP($B274,'Slutlig allokering kvv'!$B$2:$BX$550,MATCH(V$2,'Slutlig allokering kvv'!$B$1:$BX$1,0),FALSE)/1,0))</f>
        <v/>
      </c>
      <c r="W274" t="str">
        <f>IF($D274="","",IFERROR(VLOOKUP($B274,Kraftvärmeprod!$B$1:$BX$550,MATCH(W$2,Kraftvärmeprod!$B$1:$VX$1,0),FALSE)/1,0)-IFERROR(VLOOKUP($B274,'Slutlig allokering kvv'!$B$2:$BX$550,MATCH(W$2,'Slutlig allokering kvv'!$B$1:$BX$1,0),FALSE)/1,0))</f>
        <v/>
      </c>
      <c r="X274" t="str">
        <f>IF($D274="","",IFERROR(VLOOKUP($B274,Kraftvärmeprod!$B$1:$BX$550,MATCH(X$2,Kraftvärmeprod!$B$1:$VX$1,0),FALSE)/1,0)-IFERROR(VLOOKUP($B274,'Slutlig allokering kvv'!$B$2:$BX$550,MATCH(X$2,'Slutlig allokering kvv'!$B$1:$BX$1,0),FALSE)/1,0))</f>
        <v/>
      </c>
      <c r="Y274" t="str">
        <f>IF($D274="","",IFERROR(VLOOKUP($B274,Kraftvärmeprod!$B$1:$BX$550,MATCH(Y$2,Kraftvärmeprod!$B$1:$VX$1,0),FALSE)/1,0)-IFERROR(VLOOKUP($B274,'Slutlig allokering kvv'!$B$2:$BX$550,MATCH(Y$2,'Slutlig allokering kvv'!$B$1:$BX$1,0),FALSE)/1,0))</f>
        <v/>
      </c>
      <c r="Z274" t="str">
        <f>IF($D274="","",IFERROR(VLOOKUP($B274,Kraftvärmeprod!$B$1:$BX$550,MATCH(Z$2,Kraftvärmeprod!$B$1:$VX$1,0),FALSE)/1,0)-IFERROR(VLOOKUP($B274,'Slutlig allokering kvv'!$B$2:$BX$550,MATCH(Z$2,'Slutlig allokering kvv'!$B$1:$BX$1,0),FALSE)/1,0))</f>
        <v/>
      </c>
      <c r="AA274" t="str">
        <f>IF($D274="","",IFERROR(VLOOKUP($B274,Kraftvärmeprod!$B$1:$BX$550,MATCH(AA$2,Kraftvärmeprod!$B$1:$VX$1,0),FALSE)/1,0)-IFERROR(VLOOKUP($B274,'Slutlig allokering kvv'!$B$2:$BX$550,MATCH(AA$2,'Slutlig allokering kvv'!$B$1:$BX$1,0),FALSE)/1,0))</f>
        <v/>
      </c>
      <c r="AB274" t="str">
        <f>IF($D274="","",IFERROR(VLOOKUP($B274,Kraftvärmeprod!$B$1:$BX$550,MATCH(AB$2,Kraftvärmeprod!$B$1:$VX$1,0),FALSE)/1,0)-IFERROR(VLOOKUP($B274,'Slutlig allokering kvv'!$B$2:$BX$550,MATCH(AB$2,'Slutlig allokering kvv'!$B$1:$BX$1,0),FALSE)/1,0))</f>
        <v/>
      </c>
      <c r="AC274" t="str">
        <f>IF($D274="","",IFERROR(VLOOKUP($B274,Kraftvärmeprod!$B$1:$BX$550,MATCH(AC$2,Kraftvärmeprod!$B$1:$VX$1,0),FALSE)/1,0)-IFERROR(VLOOKUP($B274,'Slutlig allokering kvv'!$B$2:$BX$550,MATCH(AC$2,'Slutlig allokering kvv'!$B$1:$BX$1,0),FALSE)/1,0))</f>
        <v/>
      </c>
      <c r="AE274" t="str">
        <f>IF($D274="","",IFERROR(VLOOKUP($B274,Miljö!$B$1:$E$550,MATCH("Hjälpel kraftvärme (GWh)",Miljö!$B$1:$E$1,0),FALSE)/1,0)-IFERROR(VLOOKUP($B274,'Slutlig allokering kvv'!$B$2:$BX$550,MATCH(AE$2,'Slutlig allokering kvv'!$B$1:$BX$1,0),FALSE)/1,0))</f>
        <v/>
      </c>
      <c r="AI274">
        <f t="shared" si="16"/>
        <v>0</v>
      </c>
      <c r="AK274">
        <f>IFERROR(VLOOKUP($B274,'Slutlig allokering kvv'!$B$2:$AX$550,MATCH("Summa slutlig allokerad tillförd energi (utan hjälpel och rökgaskondensering):",'Slutlig allokering kvv'!$B$1:$AX$1,0),FALSE)/1,"")</f>
        <v>0</v>
      </c>
      <c r="AM274" s="289" t="str">
        <f>IFERROR(1-VLOOKUP($B274,'Slutlig allokering kvv'!$B$2:$AX$550,MATCH("Andel av bränsle i kvv som allokerats till värme, exklusive rökgaskondensering och hjälpel",'Slutlig allokering kvv'!$B$1:$AX$1,0),FALSE),"")</f>
        <v/>
      </c>
      <c r="AO274" s="289" t="str">
        <f t="shared" si="17"/>
        <v/>
      </c>
      <c r="AP274" s="290" t="str">
        <f t="shared" si="18"/>
        <v/>
      </c>
      <c r="AQ274" s="290"/>
      <c r="AR274" s="239" t="str">
        <f t="shared" si="19"/>
        <v/>
      </c>
      <c r="AS274" s="290"/>
    </row>
    <row r="275" spans="1:45" x14ac:dyDescent="0.25">
      <c r="A275" s="2" t="str">
        <f>'Miljövärden för publ företag'!B277</f>
        <v>Vattenfall AB Värme</v>
      </c>
      <c r="B275" s="2" t="str">
        <f>'Miljövärden för publ företag'!C277</f>
        <v>Knivsta (Vattenfall AB Värme)</v>
      </c>
      <c r="C275" t="str">
        <f>IFERROR(VLOOKUP($B275,Kraftvärmeprod!$B$1:$AH$479,MATCH(C$2,Kraftvärmeprod!$B$1:$AG$1,0),FALSE)/1,"")</f>
        <v/>
      </c>
      <c r="D275" t="str">
        <f>IFERROR(VLOOKUP($B275,Kraftvärmeprod!$B$1:$AH$479,MATCH(D$2,Kraftvärmeprod!$B$1:$AG$1,0),FALSE)/1,"")</f>
        <v/>
      </c>
      <c r="F275" t="str">
        <f>IF($D275="","",IFERROR(VLOOKUP($B275,Kraftvärmeprod!$B$1:$BX$550,MATCH(F$2,Kraftvärmeprod!$B$1:$VX$1,0),FALSE)/1,0)-IFERROR(VLOOKUP($B275,'Slutlig allokering kvv'!$B$2:$BX$550,MATCH(F$2,'Slutlig allokering kvv'!$B$1:$BX$1,0),FALSE)/1,0))</f>
        <v/>
      </c>
      <c r="G275" t="str">
        <f>IF($D275="","",IFERROR(VLOOKUP($B275,Kraftvärmeprod!$B$1:$BX$550,MATCH(G$2,Kraftvärmeprod!$B$1:$VX$1,0),FALSE)/1,0)-IFERROR(VLOOKUP($B275,'Slutlig allokering kvv'!$B$2:$BX$550,MATCH(G$2,'Slutlig allokering kvv'!$B$1:$BX$1,0),FALSE)/1,0))</f>
        <v/>
      </c>
      <c r="H275" t="str">
        <f>IF($D275="","",IFERROR(VLOOKUP($B275,Kraftvärmeprod!$B$1:$BX$550,MATCH(H$2,Kraftvärmeprod!$B$1:$VX$1,0),FALSE)/1,0)-IFERROR(VLOOKUP($B275,'Slutlig allokering kvv'!$B$2:$BX$550,MATCH(H$2,'Slutlig allokering kvv'!$B$1:$BX$1,0),FALSE)/1,0))</f>
        <v/>
      </c>
      <c r="I275" t="str">
        <f>IF($D275="","",IFERROR(VLOOKUP($B275,Kraftvärmeprod!$B$1:$BX$550,MATCH(I$2,Kraftvärmeprod!$B$1:$VX$1,0),FALSE)/1,0)-IFERROR(VLOOKUP($B275,'Slutlig allokering kvv'!$B$2:$BX$550,MATCH(I$2,'Slutlig allokering kvv'!$B$1:$BX$1,0),FALSE)/1,0))</f>
        <v/>
      </c>
      <c r="J275" t="str">
        <f>IF($D275="","",IFERROR(VLOOKUP($B275,Kraftvärmeprod!$B$1:$BX$550,MATCH(J$2,Kraftvärmeprod!$B$1:$VX$1,0),FALSE)/1,0)-IFERROR(VLOOKUP($B275,'Slutlig allokering kvv'!$B$2:$BX$550,MATCH(J$2,'Slutlig allokering kvv'!$B$1:$BX$1,0),FALSE)/1,0))</f>
        <v/>
      </c>
      <c r="K275" t="str">
        <f>IF($D275="","",IFERROR(VLOOKUP($B275,Kraftvärmeprod!$B$1:$BX$550,MATCH(K$2,Kraftvärmeprod!$B$1:$VX$1,0),FALSE)/1,0)-IFERROR(VLOOKUP($B275,'Slutlig allokering kvv'!$B$2:$BX$550,MATCH(K$2,'Slutlig allokering kvv'!$B$1:$BX$1,0),FALSE)/1,0))</f>
        <v/>
      </c>
      <c r="L275" t="str">
        <f>IF($D275="","",IFERROR(VLOOKUP($B275,Kraftvärmeprod!$B$1:$BX$550,MATCH(L$2,Kraftvärmeprod!$B$1:$VX$1,0),FALSE)/1,0)-IFERROR(VLOOKUP($B275,'Slutlig allokering kvv'!$B$2:$BX$550,MATCH(L$2,'Slutlig allokering kvv'!$B$1:$BX$1,0),FALSE)/1,0))</f>
        <v/>
      </c>
      <c r="M275" t="str">
        <f>IF($D275="","",IFERROR(VLOOKUP($B275,Kraftvärmeprod!$B$1:$BX$550,MATCH(M$2,Kraftvärmeprod!$B$1:$VX$1,0),FALSE)/1,0)-IFERROR(VLOOKUP($B275,'Slutlig allokering kvv'!$B$2:$BX$550,MATCH(M$2,'Slutlig allokering kvv'!$B$1:$BX$1,0),FALSE)/1,0))</f>
        <v/>
      </c>
      <c r="N275" t="str">
        <f>IF($D275="","",IFERROR(VLOOKUP($B275,Kraftvärmeprod!$B$1:$BX$550,MATCH(N$2,Kraftvärmeprod!$B$1:$VX$1,0),FALSE)/1,0)-IFERROR(VLOOKUP($B275,'Slutlig allokering kvv'!$B$2:$BX$550,MATCH(N$2,'Slutlig allokering kvv'!$B$1:$BX$1,0),FALSE)/1,0))</f>
        <v/>
      </c>
      <c r="O275" t="str">
        <f>IF($D275="","",IFERROR(VLOOKUP($B275,Kraftvärmeprod!$B$1:$BX$550,MATCH(O$2,Kraftvärmeprod!$B$1:$VX$1,0),FALSE)/1,0)-IFERROR(VLOOKUP($B275,'Slutlig allokering kvv'!$B$2:$BX$550,MATCH(O$2,'Slutlig allokering kvv'!$B$1:$BX$1,0),FALSE)/1,0))</f>
        <v/>
      </c>
      <c r="P275" t="str">
        <f>IF($D275="","",IFERROR(VLOOKUP($B275,Kraftvärmeprod!$B$1:$BX$550,MATCH(P$2,Kraftvärmeprod!$B$1:$VX$1,0),FALSE)/1,0)-IFERROR(VLOOKUP($B275,'Slutlig allokering kvv'!$B$2:$BX$550,MATCH(P$2,'Slutlig allokering kvv'!$B$1:$BX$1,0),FALSE)/1,0))</f>
        <v/>
      </c>
      <c r="Q275" t="str">
        <f>IF($D275="","",IFERROR(VLOOKUP($B275,Kraftvärmeprod!$B$1:$BX$550,MATCH(Q$2,Kraftvärmeprod!$B$1:$VX$1,0),FALSE)/1,0)-IFERROR(VLOOKUP($B275,'Slutlig allokering kvv'!$B$2:$BX$550,MATCH(Q$2,'Slutlig allokering kvv'!$B$1:$BX$1,0),FALSE)/1,0))</f>
        <v/>
      </c>
      <c r="R275" t="str">
        <f>IF($D275="","",IFERROR(VLOOKUP($B275,Kraftvärmeprod!$B$1:$BX$550,MATCH(R$2,Kraftvärmeprod!$B$1:$VX$1,0),FALSE)/1,0)-IFERROR(VLOOKUP($B275,'Slutlig allokering kvv'!$B$2:$BX$550,MATCH(R$2,'Slutlig allokering kvv'!$B$1:$BX$1,0),FALSE)/1,0))</f>
        <v/>
      </c>
      <c r="S275" t="str">
        <f>IF($D275="","",IFERROR(VLOOKUP($B275,Kraftvärmeprod!$B$1:$BX$550,MATCH(S$2,Kraftvärmeprod!$B$1:$VX$1,0),FALSE)/1,0)-IFERROR(VLOOKUP($B275,'Slutlig allokering kvv'!$B$2:$BX$550,MATCH(S$2,'Slutlig allokering kvv'!$B$1:$BX$1,0),FALSE)/1,0))</f>
        <v/>
      </c>
      <c r="T275" t="str">
        <f>IF($D275="","",IFERROR(VLOOKUP($B275,Kraftvärmeprod!$B$1:$BX$550,MATCH(T$2,Kraftvärmeprod!$B$1:$VX$1,0),FALSE)/1,0)-IFERROR(VLOOKUP($B275,'Slutlig allokering kvv'!$B$2:$BX$550,MATCH(T$2,'Slutlig allokering kvv'!$B$1:$BX$1,0),FALSE)/1,0))</f>
        <v/>
      </c>
      <c r="U275" t="str">
        <f>IF($D275="","",IFERROR(VLOOKUP($B275,Kraftvärmeprod!$B$1:$BX$550,MATCH(U$2,Kraftvärmeprod!$B$1:$VX$1,0),FALSE)/1,0)-IFERROR(VLOOKUP($B275,'Slutlig allokering kvv'!$B$2:$BX$550,MATCH(U$2,'Slutlig allokering kvv'!$B$1:$BX$1,0),FALSE)/1,0))</f>
        <v/>
      </c>
      <c r="V275" t="str">
        <f>IF($D275="","",IFERROR(VLOOKUP($B275,Kraftvärmeprod!$B$1:$BX$550,MATCH(V$2,Kraftvärmeprod!$B$1:$VX$1,0),FALSE)/1,0)-IFERROR(VLOOKUP($B275,'Slutlig allokering kvv'!$B$2:$BX$550,MATCH(V$2,'Slutlig allokering kvv'!$B$1:$BX$1,0),FALSE)/1,0))</f>
        <v/>
      </c>
      <c r="W275" t="str">
        <f>IF($D275="","",IFERROR(VLOOKUP($B275,Kraftvärmeprod!$B$1:$BX$550,MATCH(W$2,Kraftvärmeprod!$B$1:$VX$1,0),FALSE)/1,0)-IFERROR(VLOOKUP($B275,'Slutlig allokering kvv'!$B$2:$BX$550,MATCH(W$2,'Slutlig allokering kvv'!$B$1:$BX$1,0),FALSE)/1,0))</f>
        <v/>
      </c>
      <c r="X275" t="str">
        <f>IF($D275="","",IFERROR(VLOOKUP($B275,Kraftvärmeprod!$B$1:$BX$550,MATCH(X$2,Kraftvärmeprod!$B$1:$VX$1,0),FALSE)/1,0)-IFERROR(VLOOKUP($B275,'Slutlig allokering kvv'!$B$2:$BX$550,MATCH(X$2,'Slutlig allokering kvv'!$B$1:$BX$1,0),FALSE)/1,0))</f>
        <v/>
      </c>
      <c r="Y275" t="str">
        <f>IF($D275="","",IFERROR(VLOOKUP($B275,Kraftvärmeprod!$B$1:$BX$550,MATCH(Y$2,Kraftvärmeprod!$B$1:$VX$1,0),FALSE)/1,0)-IFERROR(VLOOKUP($B275,'Slutlig allokering kvv'!$B$2:$BX$550,MATCH(Y$2,'Slutlig allokering kvv'!$B$1:$BX$1,0),FALSE)/1,0))</f>
        <v/>
      </c>
      <c r="Z275" t="str">
        <f>IF($D275="","",IFERROR(VLOOKUP($B275,Kraftvärmeprod!$B$1:$BX$550,MATCH(Z$2,Kraftvärmeprod!$B$1:$VX$1,0),FALSE)/1,0)-IFERROR(VLOOKUP($B275,'Slutlig allokering kvv'!$B$2:$BX$550,MATCH(Z$2,'Slutlig allokering kvv'!$B$1:$BX$1,0),FALSE)/1,0))</f>
        <v/>
      </c>
      <c r="AA275" t="str">
        <f>IF($D275="","",IFERROR(VLOOKUP($B275,Kraftvärmeprod!$B$1:$BX$550,MATCH(AA$2,Kraftvärmeprod!$B$1:$VX$1,0),FALSE)/1,0)-IFERROR(VLOOKUP($B275,'Slutlig allokering kvv'!$B$2:$BX$550,MATCH(AA$2,'Slutlig allokering kvv'!$B$1:$BX$1,0),FALSE)/1,0))</f>
        <v/>
      </c>
      <c r="AB275" t="str">
        <f>IF($D275="","",IFERROR(VLOOKUP($B275,Kraftvärmeprod!$B$1:$BX$550,MATCH(AB$2,Kraftvärmeprod!$B$1:$VX$1,0),FALSE)/1,0)-IFERROR(VLOOKUP($B275,'Slutlig allokering kvv'!$B$2:$BX$550,MATCH(AB$2,'Slutlig allokering kvv'!$B$1:$BX$1,0),FALSE)/1,0))</f>
        <v/>
      </c>
      <c r="AC275" t="str">
        <f>IF($D275="","",IFERROR(VLOOKUP($B275,Kraftvärmeprod!$B$1:$BX$550,MATCH(AC$2,Kraftvärmeprod!$B$1:$VX$1,0),FALSE)/1,0)-IFERROR(VLOOKUP($B275,'Slutlig allokering kvv'!$B$2:$BX$550,MATCH(AC$2,'Slutlig allokering kvv'!$B$1:$BX$1,0),FALSE)/1,0))</f>
        <v/>
      </c>
      <c r="AE275" t="str">
        <f>IF($D275="","",IFERROR(VLOOKUP($B275,Miljö!$B$1:$E$550,MATCH("Hjälpel kraftvärme (GWh)",Miljö!$B$1:$E$1,0),FALSE)/1,0)-IFERROR(VLOOKUP($B275,'Slutlig allokering kvv'!$B$2:$BX$550,MATCH(AE$2,'Slutlig allokering kvv'!$B$1:$BX$1,0),FALSE)/1,0))</f>
        <v/>
      </c>
      <c r="AI275">
        <f t="shared" si="16"/>
        <v>0</v>
      </c>
      <c r="AK275">
        <f>IFERROR(VLOOKUP($B275,'Slutlig allokering kvv'!$B$2:$AX$550,MATCH("Summa slutlig allokerad tillförd energi (utan hjälpel och rökgaskondensering):",'Slutlig allokering kvv'!$B$1:$AX$1,0),FALSE)/1,"")</f>
        <v>0</v>
      </c>
      <c r="AM275" s="289" t="str">
        <f>IFERROR(1-VLOOKUP($B275,'Slutlig allokering kvv'!$B$2:$AX$550,MATCH("Andel av bränsle i kvv som allokerats till värme, exklusive rökgaskondensering och hjälpel",'Slutlig allokering kvv'!$B$1:$AX$1,0),FALSE),"")</f>
        <v/>
      </c>
      <c r="AO275" s="289" t="str">
        <f t="shared" si="17"/>
        <v/>
      </c>
      <c r="AP275" s="290" t="str">
        <f t="shared" si="18"/>
        <v/>
      </c>
      <c r="AQ275" s="290"/>
      <c r="AR275" s="239" t="str">
        <f t="shared" si="19"/>
        <v/>
      </c>
      <c r="AS275" s="290"/>
    </row>
    <row r="276" spans="1:45" x14ac:dyDescent="0.25">
      <c r="A276" s="2" t="str">
        <f>'Miljövärden för publ företag'!B278</f>
        <v>Vattenfall AB Värme</v>
      </c>
      <c r="B276" s="2" t="str">
        <f>'Miljövärden för publ företag'!C278</f>
        <v>Motala</v>
      </c>
      <c r="C276">
        <f>IFERROR(VLOOKUP($B276,Kraftvärmeprod!$B$1:$AH$479,MATCH(C$2,Kraftvärmeprod!$B$1:$AG$1,0),FALSE)/1,"")</f>
        <v>77.322999999999993</v>
      </c>
      <c r="D276">
        <f>IFERROR(VLOOKUP($B276,Kraftvärmeprod!$B$1:$AH$479,MATCH(D$2,Kraftvärmeprod!$B$1:$AG$1,0),FALSE)/1,"")</f>
        <v>19</v>
      </c>
      <c r="F276">
        <f>IF($D276="","",IFERROR(VLOOKUP($B276,Kraftvärmeprod!$B$1:$BX$550,MATCH(F$2,Kraftvärmeprod!$B$1:$VX$1,0),FALSE)/1,0)-IFERROR(VLOOKUP($B276,'Slutlig allokering kvv'!$B$2:$BX$550,MATCH(F$2,'Slutlig allokering kvv'!$B$1:$BX$1,0),FALSE)/1,0))</f>
        <v>0</v>
      </c>
      <c r="G276">
        <f>IF($D276="","",IFERROR(VLOOKUP($B276,Kraftvärmeprod!$B$1:$BX$550,MATCH(G$2,Kraftvärmeprod!$B$1:$VX$1,0),FALSE)/1,0)-IFERROR(VLOOKUP($B276,'Slutlig allokering kvv'!$B$2:$BX$550,MATCH(G$2,'Slutlig allokering kvv'!$B$1:$BX$1,0),FALSE)/1,0))</f>
        <v>0</v>
      </c>
      <c r="H276">
        <f>IF($D276="","",IFERROR(VLOOKUP($B276,Kraftvärmeprod!$B$1:$BX$550,MATCH(H$2,Kraftvärmeprod!$B$1:$VX$1,0),FALSE)/1,0)-IFERROR(VLOOKUP($B276,'Slutlig allokering kvv'!$B$2:$BX$550,MATCH(H$2,'Slutlig allokering kvv'!$B$1:$BX$1,0),FALSE)/1,0))</f>
        <v>0</v>
      </c>
      <c r="I276">
        <f>IF($D276="","",IFERROR(VLOOKUP($B276,Kraftvärmeprod!$B$1:$BX$550,MATCH(I$2,Kraftvärmeprod!$B$1:$VX$1,0),FALSE)/1,0)-IFERROR(VLOOKUP($B276,'Slutlig allokering kvv'!$B$2:$BX$550,MATCH(I$2,'Slutlig allokering kvv'!$B$1:$BX$1,0),FALSE)/1,0))</f>
        <v>0</v>
      </c>
      <c r="J276">
        <f>IF($D276="","",IFERROR(VLOOKUP($B276,Kraftvärmeprod!$B$1:$BX$550,MATCH(J$2,Kraftvärmeprod!$B$1:$VX$1,0),FALSE)/1,0)-IFERROR(VLOOKUP($B276,'Slutlig allokering kvv'!$B$2:$BX$550,MATCH(J$2,'Slutlig allokering kvv'!$B$1:$BX$1,0),FALSE)/1,0))</f>
        <v>0</v>
      </c>
      <c r="K276">
        <f>IF($D276="","",IFERROR(VLOOKUP($B276,Kraftvärmeprod!$B$1:$BX$550,MATCH(K$2,Kraftvärmeprod!$B$1:$VX$1,0),FALSE)/1,0)-IFERROR(VLOOKUP($B276,'Slutlig allokering kvv'!$B$2:$BX$550,MATCH(K$2,'Slutlig allokering kvv'!$B$1:$BX$1,0),FALSE)/1,0))</f>
        <v>0</v>
      </c>
      <c r="L276">
        <f>IF($D276="","",IFERROR(VLOOKUP($B276,Kraftvärmeprod!$B$1:$BX$550,MATCH(L$2,Kraftvärmeprod!$B$1:$VX$1,0),FALSE)/1,0)-IFERROR(VLOOKUP($B276,'Slutlig allokering kvv'!$B$2:$BX$550,MATCH(L$2,'Slutlig allokering kvv'!$B$1:$BX$1,0),FALSE)/1,0))</f>
        <v>21.523599999999995</v>
      </c>
      <c r="M276">
        <f>IF($D276="","",IFERROR(VLOOKUP($B276,Kraftvärmeprod!$B$1:$BX$550,MATCH(M$2,Kraftvärmeprod!$B$1:$VX$1,0),FALSE)/1,0)-IFERROR(VLOOKUP($B276,'Slutlig allokering kvv'!$B$2:$BX$550,MATCH(M$2,'Slutlig allokering kvv'!$B$1:$BX$1,0),FALSE)/1,0))</f>
        <v>13.700000000000003</v>
      </c>
      <c r="N276">
        <f>IF($D276="","",IFERROR(VLOOKUP($B276,Kraftvärmeprod!$B$1:$BX$550,MATCH(N$2,Kraftvärmeprod!$B$1:$VX$1,0),FALSE)/1,0)-IFERROR(VLOOKUP($B276,'Slutlig allokering kvv'!$B$2:$BX$550,MATCH(N$2,'Slutlig allokering kvv'!$B$1:$BX$1,0),FALSE)/1,0))</f>
        <v>3.0519999999999996</v>
      </c>
      <c r="O276">
        <f>IF($D276="","",IFERROR(VLOOKUP($B276,Kraftvärmeprod!$B$1:$BX$550,MATCH(O$2,Kraftvärmeprod!$B$1:$VX$1,0),FALSE)/1,0)-IFERROR(VLOOKUP($B276,'Slutlig allokering kvv'!$B$2:$BX$550,MATCH(O$2,'Slutlig allokering kvv'!$B$1:$BX$1,0),FALSE)/1,0))</f>
        <v>6.5471000000000004</v>
      </c>
      <c r="P276">
        <f>IF($D276="","",IFERROR(VLOOKUP($B276,Kraftvärmeprod!$B$1:$BX$550,MATCH(P$2,Kraftvärmeprod!$B$1:$VX$1,0),FALSE)/1,0)-IFERROR(VLOOKUP($B276,'Slutlig allokering kvv'!$B$2:$BX$550,MATCH(P$2,'Slutlig allokering kvv'!$B$1:$BX$1,0),FALSE)/1,0))</f>
        <v>0</v>
      </c>
      <c r="Q276">
        <f>IF($D276="","",IFERROR(VLOOKUP($B276,Kraftvärmeprod!$B$1:$BX$550,MATCH(Q$2,Kraftvärmeprod!$B$1:$VX$1,0),FALSE)/1,0)-IFERROR(VLOOKUP($B276,'Slutlig allokering kvv'!$B$2:$BX$550,MATCH(Q$2,'Slutlig allokering kvv'!$B$1:$BX$1,0),FALSE)/1,0))</f>
        <v>0</v>
      </c>
      <c r="R276">
        <f>IF($D276="","",IFERROR(VLOOKUP($B276,Kraftvärmeprod!$B$1:$BX$550,MATCH(R$2,Kraftvärmeprod!$B$1:$VX$1,0),FALSE)/1,0)-IFERROR(VLOOKUP($B276,'Slutlig allokering kvv'!$B$2:$BX$550,MATCH(R$2,'Slutlig allokering kvv'!$B$1:$BX$1,0),FALSE)/1,0))</f>
        <v>0</v>
      </c>
      <c r="S276">
        <f>IF($D276="","",IFERROR(VLOOKUP($B276,Kraftvärmeprod!$B$1:$BX$550,MATCH(S$2,Kraftvärmeprod!$B$1:$VX$1,0),FALSE)/1,0)-IFERROR(VLOOKUP($B276,'Slutlig allokering kvv'!$B$2:$BX$550,MATCH(S$2,'Slutlig allokering kvv'!$B$1:$BX$1,0),FALSE)/1,0))</f>
        <v>0</v>
      </c>
      <c r="T276">
        <f>IF($D276="","",IFERROR(VLOOKUP($B276,Kraftvärmeprod!$B$1:$BX$550,MATCH(T$2,Kraftvärmeprod!$B$1:$VX$1,0),FALSE)/1,0)-IFERROR(VLOOKUP($B276,'Slutlig allokering kvv'!$B$2:$BX$550,MATCH(T$2,'Slutlig allokering kvv'!$B$1:$BX$1,0),FALSE)/1,0))</f>
        <v>0</v>
      </c>
      <c r="U276">
        <f>IF($D276="","",IFERROR(VLOOKUP($B276,Kraftvärmeprod!$B$1:$BX$550,MATCH(U$2,Kraftvärmeprod!$B$1:$VX$1,0),FALSE)/1,0)-IFERROR(VLOOKUP($B276,'Slutlig allokering kvv'!$B$2:$BX$550,MATCH(U$2,'Slutlig allokering kvv'!$B$1:$BX$1,0),FALSE)/1,0))</f>
        <v>0</v>
      </c>
      <c r="V276">
        <f>IF($D276="","",IFERROR(VLOOKUP($B276,Kraftvärmeprod!$B$1:$BX$550,MATCH(V$2,Kraftvärmeprod!$B$1:$VX$1,0),FALSE)/1,0)-IFERROR(VLOOKUP($B276,'Slutlig allokering kvv'!$B$2:$BX$550,MATCH(V$2,'Slutlig allokering kvv'!$B$1:$BX$1,0),FALSE)/1,0))</f>
        <v>0</v>
      </c>
      <c r="W276">
        <f>IF($D276="","",IFERROR(VLOOKUP($B276,Kraftvärmeprod!$B$1:$BX$550,MATCH(W$2,Kraftvärmeprod!$B$1:$VX$1,0),FALSE)/1,0)-IFERROR(VLOOKUP($B276,'Slutlig allokering kvv'!$B$2:$BX$550,MATCH(W$2,'Slutlig allokering kvv'!$B$1:$BX$1,0),FALSE)/1,0))</f>
        <v>0</v>
      </c>
      <c r="X276">
        <f>IF($D276="","",IFERROR(VLOOKUP($B276,Kraftvärmeprod!$B$1:$BX$550,MATCH(X$2,Kraftvärmeprod!$B$1:$VX$1,0),FALSE)/1,0)-IFERROR(VLOOKUP($B276,'Slutlig allokering kvv'!$B$2:$BX$550,MATCH(X$2,'Slutlig allokering kvv'!$B$1:$BX$1,0),FALSE)/1,0))</f>
        <v>0</v>
      </c>
      <c r="Y276">
        <f>IF($D276="","",IFERROR(VLOOKUP($B276,Kraftvärmeprod!$B$1:$BX$550,MATCH(Y$2,Kraftvärmeprod!$B$1:$VX$1,0),FALSE)/1,0)-IFERROR(VLOOKUP($B276,'Slutlig allokering kvv'!$B$2:$BX$550,MATCH(Y$2,'Slutlig allokering kvv'!$B$1:$BX$1,0),FALSE)/1,0))</f>
        <v>0</v>
      </c>
      <c r="Z276">
        <f>IF($D276="","",IFERROR(VLOOKUP($B276,Kraftvärmeprod!$B$1:$BX$550,MATCH(Z$2,Kraftvärmeprod!$B$1:$VX$1,0),FALSE)/1,0)-IFERROR(VLOOKUP($B276,'Slutlig allokering kvv'!$B$2:$BX$550,MATCH(Z$2,'Slutlig allokering kvv'!$B$1:$BX$1,0),FALSE)/1,0))</f>
        <v>0</v>
      </c>
      <c r="AA276">
        <f>IF($D276="","",IFERROR(VLOOKUP($B276,Kraftvärmeprod!$B$1:$BX$550,MATCH(AA$2,Kraftvärmeprod!$B$1:$VX$1,0),FALSE)/1,0)-IFERROR(VLOOKUP($B276,'Slutlig allokering kvv'!$B$2:$BX$550,MATCH(AA$2,'Slutlig allokering kvv'!$B$1:$BX$1,0),FALSE)/1,0))</f>
        <v>0</v>
      </c>
      <c r="AB276">
        <f>IF($D276="","",IFERROR(VLOOKUP($B276,Kraftvärmeprod!$B$1:$BX$550,MATCH(AB$2,Kraftvärmeprod!$B$1:$VX$1,0),FALSE)/1,0)-IFERROR(VLOOKUP($B276,'Slutlig allokering kvv'!$B$2:$BX$550,MATCH(AB$2,'Slutlig allokering kvv'!$B$1:$BX$1,0),FALSE)/1,0))</f>
        <v>0</v>
      </c>
      <c r="AC276">
        <f>IF($D276="","",IFERROR(VLOOKUP($B276,Kraftvärmeprod!$B$1:$BX$550,MATCH(AC$2,Kraftvärmeprod!$B$1:$VX$1,0),FALSE)/1,0)-IFERROR(VLOOKUP($B276,'Slutlig allokering kvv'!$B$2:$BX$550,MATCH(AC$2,'Slutlig allokering kvv'!$B$1:$BX$1,0),FALSE)/1,0))</f>
        <v>0</v>
      </c>
      <c r="AE276">
        <f>IF($D276="","",IFERROR(VLOOKUP($B276,Miljö!$B$1:$E$550,MATCH("Hjälpel kraftvärme (GWh)",Miljö!$B$1:$E$1,0),FALSE)/1,0)-IFERROR(VLOOKUP($B276,'Slutlig allokering kvv'!$B$2:$BX$550,MATCH(AE$2,'Slutlig allokering kvv'!$B$1:$BX$1,0),FALSE)/1,0))</f>
        <v>0.7807599999999999</v>
      </c>
      <c r="AI276">
        <f t="shared" si="16"/>
        <v>44.822699999999998</v>
      </c>
      <c r="AK276">
        <f>IFERROR(VLOOKUP($B276,'Slutlig allokering kvv'!$B$2:$AX$550,MATCH("Summa slutlig allokerad tillförd energi (utan hjälpel och rökgaskondensering):",'Slutlig allokering kvv'!$B$1:$AX$1,0),FALSE)/1,"")</f>
        <v>69.995299999999986</v>
      </c>
      <c r="AM276" s="289">
        <f>IFERROR(1-VLOOKUP($B276,'Slutlig allokering kvv'!$B$2:$AX$550,MATCH("Andel av bränsle i kvv som allokerats till värme, exklusive rökgaskondensering och hjälpel",'Slutlig allokering kvv'!$B$1:$AX$1,0),FALSE),"")</f>
        <v>0.39038042815586416</v>
      </c>
      <c r="AO276" s="289">
        <f t="shared" si="17"/>
        <v>0.3903804281558641</v>
      </c>
      <c r="AP276" s="290">
        <f t="shared" si="18"/>
        <v>5.5511151231257827E-17</v>
      </c>
      <c r="AQ276" s="290"/>
      <c r="AR276" s="239">
        <f t="shared" si="19"/>
        <v>0.41663505356830383</v>
      </c>
      <c r="AS276" s="290"/>
    </row>
    <row r="277" spans="1:45" x14ac:dyDescent="0.25">
      <c r="A277" s="2" t="str">
        <f>'Miljövärden för publ företag'!B279</f>
        <v>Vattenfall AB Värme</v>
      </c>
      <c r="B277" s="2" t="str">
        <f>'Miljövärden för publ företag'!C279</f>
        <v>Nyköping</v>
      </c>
      <c r="C277">
        <f>IFERROR(VLOOKUP($B277,Kraftvärmeprod!$B$1:$AH$479,MATCH(C$2,Kraftvärmeprod!$B$1:$AG$1,0),FALSE)/1,"")</f>
        <v>230.465</v>
      </c>
      <c r="D277">
        <f>IFERROR(VLOOKUP($B277,Kraftvärmeprod!$B$1:$AH$479,MATCH(D$2,Kraftvärmeprod!$B$1:$AG$1,0),FALSE)/1,"")</f>
        <v>101.55500000000001</v>
      </c>
      <c r="F277">
        <f>IF($D277="","",IFERROR(VLOOKUP($B277,Kraftvärmeprod!$B$1:$BX$550,MATCH(F$2,Kraftvärmeprod!$B$1:$VX$1,0),FALSE)/1,0)-IFERROR(VLOOKUP($B277,'Slutlig allokering kvv'!$B$2:$BX$550,MATCH(F$2,'Slutlig allokering kvv'!$B$1:$BX$1,0),FALSE)/1,0))</f>
        <v>0</v>
      </c>
      <c r="G277">
        <f>IF($D277="","",IFERROR(VLOOKUP($B277,Kraftvärmeprod!$B$1:$BX$550,MATCH(G$2,Kraftvärmeprod!$B$1:$VX$1,0),FALSE)/1,0)-IFERROR(VLOOKUP($B277,'Slutlig allokering kvv'!$B$2:$BX$550,MATCH(G$2,'Slutlig allokering kvv'!$B$1:$BX$1,0),FALSE)/1,0))</f>
        <v>0</v>
      </c>
      <c r="H277">
        <f>IF($D277="","",IFERROR(VLOOKUP($B277,Kraftvärmeprod!$B$1:$BX$550,MATCH(H$2,Kraftvärmeprod!$B$1:$VX$1,0),FALSE)/1,0)-IFERROR(VLOOKUP($B277,'Slutlig allokering kvv'!$B$2:$BX$550,MATCH(H$2,'Slutlig allokering kvv'!$B$1:$BX$1,0),FALSE)/1,0))</f>
        <v>0.21584100000000001</v>
      </c>
      <c r="I277">
        <f>IF($D277="","",IFERROR(VLOOKUP($B277,Kraftvärmeprod!$B$1:$BX$550,MATCH(I$2,Kraftvärmeprod!$B$1:$VX$1,0),FALSE)/1,0)-IFERROR(VLOOKUP($B277,'Slutlig allokering kvv'!$B$2:$BX$550,MATCH(I$2,'Slutlig allokering kvv'!$B$1:$BX$1,0),FALSE)/1,0))</f>
        <v>0</v>
      </c>
      <c r="J277">
        <f>IF($D277="","",IFERROR(VLOOKUP($B277,Kraftvärmeprod!$B$1:$BX$550,MATCH(J$2,Kraftvärmeprod!$B$1:$VX$1,0),FALSE)/1,0)-IFERROR(VLOOKUP($B277,'Slutlig allokering kvv'!$B$2:$BX$550,MATCH(J$2,'Slutlig allokering kvv'!$B$1:$BX$1,0),FALSE)/1,0))</f>
        <v>0</v>
      </c>
      <c r="K277">
        <f>IF($D277="","",IFERROR(VLOOKUP($B277,Kraftvärmeprod!$B$1:$BX$550,MATCH(K$2,Kraftvärmeprod!$B$1:$VX$1,0),FALSE)/1,0)-IFERROR(VLOOKUP($B277,'Slutlig allokering kvv'!$B$2:$BX$550,MATCH(K$2,'Slutlig allokering kvv'!$B$1:$BX$1,0),FALSE)/1,0))</f>
        <v>0</v>
      </c>
      <c r="L277">
        <f>IF($D277="","",IFERROR(VLOOKUP($B277,Kraftvärmeprod!$B$1:$BX$550,MATCH(L$2,Kraftvärmeprod!$B$1:$VX$1,0),FALSE)/1,0)-IFERROR(VLOOKUP($B277,'Slutlig allokering kvv'!$B$2:$BX$550,MATCH(L$2,'Slutlig allokering kvv'!$B$1:$BX$1,0),FALSE)/1,0))</f>
        <v>0.35279000000000005</v>
      </c>
      <c r="M277">
        <f>IF($D277="","",IFERROR(VLOOKUP($B277,Kraftvärmeprod!$B$1:$BX$550,MATCH(M$2,Kraftvärmeprod!$B$1:$VX$1,0),FALSE)/1,0)-IFERROR(VLOOKUP($B277,'Slutlig allokering kvv'!$B$2:$BX$550,MATCH(M$2,'Slutlig allokering kvv'!$B$1:$BX$1,0),FALSE)/1,0))</f>
        <v>0</v>
      </c>
      <c r="N277">
        <f>IF($D277="","",IFERROR(VLOOKUP($B277,Kraftvärmeprod!$B$1:$BX$550,MATCH(N$2,Kraftvärmeprod!$B$1:$VX$1,0),FALSE)/1,0)-IFERROR(VLOOKUP($B277,'Slutlig allokering kvv'!$B$2:$BX$550,MATCH(N$2,'Slutlig allokering kvv'!$B$1:$BX$1,0),FALSE)/1,0))</f>
        <v>0</v>
      </c>
      <c r="O277">
        <f>IF($D277="","",IFERROR(VLOOKUP($B277,Kraftvärmeprod!$B$1:$BX$550,MATCH(O$2,Kraftvärmeprod!$B$1:$VX$1,0),FALSE)/1,0)-IFERROR(VLOOKUP($B277,'Slutlig allokering kvv'!$B$2:$BX$550,MATCH(O$2,'Slutlig allokering kvv'!$B$1:$BX$1,0),FALSE)/1,0))</f>
        <v>0</v>
      </c>
      <c r="P277">
        <f>IF($D277="","",IFERROR(VLOOKUP($B277,Kraftvärmeprod!$B$1:$BX$550,MATCH(P$2,Kraftvärmeprod!$B$1:$VX$1,0),FALSE)/1,0)-IFERROR(VLOOKUP($B277,'Slutlig allokering kvv'!$B$2:$BX$550,MATCH(P$2,'Slutlig allokering kvv'!$B$1:$BX$1,0),FALSE)/1,0))</f>
        <v>0</v>
      </c>
      <c r="Q277">
        <f>IF($D277="","",IFERROR(VLOOKUP($B277,Kraftvärmeprod!$B$1:$BX$550,MATCH(Q$2,Kraftvärmeprod!$B$1:$VX$1,0),FALSE)/1,0)-IFERROR(VLOOKUP($B277,'Slutlig allokering kvv'!$B$2:$BX$550,MATCH(Q$2,'Slutlig allokering kvv'!$B$1:$BX$1,0),FALSE)/1,0))</f>
        <v>0</v>
      </c>
      <c r="R277">
        <f>IF($D277="","",IFERROR(VLOOKUP($B277,Kraftvärmeprod!$B$1:$BX$550,MATCH(R$2,Kraftvärmeprod!$B$1:$VX$1,0),FALSE)/1,0)-IFERROR(VLOOKUP($B277,'Slutlig allokering kvv'!$B$2:$BX$550,MATCH(R$2,'Slutlig allokering kvv'!$B$1:$BX$1,0),FALSE)/1,0))</f>
        <v>0</v>
      </c>
      <c r="S277">
        <f>IF($D277="","",IFERROR(VLOOKUP($B277,Kraftvärmeprod!$B$1:$BX$550,MATCH(S$2,Kraftvärmeprod!$B$1:$VX$1,0),FALSE)/1,0)-IFERROR(VLOOKUP($B277,'Slutlig allokering kvv'!$B$2:$BX$550,MATCH(S$2,'Slutlig allokering kvv'!$B$1:$BX$1,0),FALSE)/1,0))</f>
        <v>0</v>
      </c>
      <c r="T277">
        <f>IF($D277="","",IFERROR(VLOOKUP($B277,Kraftvärmeprod!$B$1:$BX$550,MATCH(T$2,Kraftvärmeprod!$B$1:$VX$1,0),FALSE)/1,0)-IFERROR(VLOOKUP($B277,'Slutlig allokering kvv'!$B$2:$BX$550,MATCH(T$2,'Slutlig allokering kvv'!$B$1:$BX$1,0),FALSE)/1,0))</f>
        <v>0</v>
      </c>
      <c r="U277">
        <f>IF($D277="","",IFERROR(VLOOKUP($B277,Kraftvärmeprod!$B$1:$BX$550,MATCH(U$2,Kraftvärmeprod!$B$1:$VX$1,0),FALSE)/1,0)-IFERROR(VLOOKUP($B277,'Slutlig allokering kvv'!$B$2:$BX$550,MATCH(U$2,'Slutlig allokering kvv'!$B$1:$BX$1,0),FALSE)/1,0))</f>
        <v>0</v>
      </c>
      <c r="V277">
        <f>IF($D277="","",IFERROR(VLOOKUP($B277,Kraftvärmeprod!$B$1:$BX$550,MATCH(V$2,Kraftvärmeprod!$B$1:$VX$1,0),FALSE)/1,0)-IFERROR(VLOOKUP($B277,'Slutlig allokering kvv'!$B$2:$BX$550,MATCH(V$2,'Slutlig allokering kvv'!$B$1:$BX$1,0),FALSE)/1,0))</f>
        <v>217.04999999999998</v>
      </c>
      <c r="W277">
        <f>IF($D277="","",IFERROR(VLOOKUP($B277,Kraftvärmeprod!$B$1:$BX$550,MATCH(W$2,Kraftvärmeprod!$B$1:$VX$1,0),FALSE)/1,0)-IFERROR(VLOOKUP($B277,'Slutlig allokering kvv'!$B$2:$BX$550,MATCH(W$2,'Slutlig allokering kvv'!$B$1:$BX$1,0),FALSE)/1,0))</f>
        <v>0</v>
      </c>
      <c r="X277">
        <f>IF($D277="","",IFERROR(VLOOKUP($B277,Kraftvärmeprod!$B$1:$BX$550,MATCH(X$2,Kraftvärmeprod!$B$1:$VX$1,0),FALSE)/1,0)-IFERROR(VLOOKUP($B277,'Slutlig allokering kvv'!$B$2:$BX$550,MATCH(X$2,'Slutlig allokering kvv'!$B$1:$BX$1,0),FALSE)/1,0))</f>
        <v>0</v>
      </c>
      <c r="Y277">
        <f>IF($D277="","",IFERROR(VLOOKUP($B277,Kraftvärmeprod!$B$1:$BX$550,MATCH(Y$2,Kraftvärmeprod!$B$1:$VX$1,0),FALSE)/1,0)-IFERROR(VLOOKUP($B277,'Slutlig allokering kvv'!$B$2:$BX$550,MATCH(Y$2,'Slutlig allokering kvv'!$B$1:$BX$1,0),FALSE)/1,0))</f>
        <v>0</v>
      </c>
      <c r="Z277">
        <f>IF($D277="","",IFERROR(VLOOKUP($B277,Kraftvärmeprod!$B$1:$BX$550,MATCH(Z$2,Kraftvärmeprod!$B$1:$VX$1,0),FALSE)/1,0)-IFERROR(VLOOKUP($B277,'Slutlig allokering kvv'!$B$2:$BX$550,MATCH(Z$2,'Slutlig allokering kvv'!$B$1:$BX$1,0),FALSE)/1,0))</f>
        <v>0</v>
      </c>
      <c r="AA277">
        <f>IF($D277="","",IFERROR(VLOOKUP($B277,Kraftvärmeprod!$B$1:$BX$550,MATCH(AA$2,Kraftvärmeprod!$B$1:$VX$1,0),FALSE)/1,0)-IFERROR(VLOOKUP($B277,'Slutlig allokering kvv'!$B$2:$BX$550,MATCH(AA$2,'Slutlig allokering kvv'!$B$1:$BX$1,0),FALSE)/1,0))</f>
        <v>2.4222199999999994</v>
      </c>
      <c r="AB277">
        <f>IF($D277="","",IFERROR(VLOOKUP($B277,Kraftvärmeprod!$B$1:$BX$550,MATCH(AB$2,Kraftvärmeprod!$B$1:$VX$1,0),FALSE)/1,0)-IFERROR(VLOOKUP($B277,'Slutlig allokering kvv'!$B$2:$BX$550,MATCH(AB$2,'Slutlig allokering kvv'!$B$1:$BX$1,0),FALSE)/1,0))</f>
        <v>0</v>
      </c>
      <c r="AC277">
        <f>IF($D277="","",IFERROR(VLOOKUP($B277,Kraftvärmeprod!$B$1:$BX$550,MATCH(AC$2,Kraftvärmeprod!$B$1:$VX$1,0),FALSE)/1,0)-IFERROR(VLOOKUP($B277,'Slutlig allokering kvv'!$B$2:$BX$550,MATCH(AC$2,'Slutlig allokering kvv'!$B$1:$BX$1,0),FALSE)/1,0))</f>
        <v>0</v>
      </c>
      <c r="AE277">
        <f>IF($D277="","",IFERROR(VLOOKUP($B277,Miljö!$B$1:$E$550,MATCH("Hjälpel kraftvärme (GWh)",Miljö!$B$1:$E$1,0),FALSE)/1,0)-IFERROR(VLOOKUP($B277,'Slutlig allokering kvv'!$B$2:$BX$550,MATCH(AE$2,'Slutlig allokering kvv'!$B$1:$BX$1,0),FALSE)/1,0))</f>
        <v>8.37439</v>
      </c>
      <c r="AI277">
        <f t="shared" si="16"/>
        <v>220.040851</v>
      </c>
      <c r="AK277">
        <f>IFERROR(VLOOKUP($B277,'Slutlig allokering kvv'!$B$2:$AX$550,MATCH("Summa slutlig allokerad tillförd energi (utan hjälpel och rökgaskondensering):",'Slutlig allokering kvv'!$B$1:$AX$1,0),FALSE)/1,"")</f>
        <v>191.27514900000003</v>
      </c>
      <c r="AM277" s="289">
        <f>IFERROR(1-VLOOKUP($B277,'Slutlig allokering kvv'!$B$2:$AX$550,MATCH("Andel av bränsle i kvv som allokerats till värme, exklusive rökgaskondensering och hjälpel",'Slutlig allokering kvv'!$B$1:$AX$1,0),FALSE),"")</f>
        <v>0.53496788600492073</v>
      </c>
      <c r="AO277" s="289">
        <f t="shared" si="17"/>
        <v>0.53496788600492073</v>
      </c>
      <c r="AP277" s="290">
        <f t="shared" si="18"/>
        <v>0</v>
      </c>
      <c r="AQ277" s="290"/>
      <c r="AR277" s="239">
        <f t="shared" si="19"/>
        <v>0.44460693408808044</v>
      </c>
      <c r="AS277" s="290"/>
    </row>
    <row r="278" spans="1:45" x14ac:dyDescent="0.25">
      <c r="A278" s="2" t="str">
        <f>'Miljövärden för publ företag'!B280</f>
        <v>Vattenfall AB Värme</v>
      </c>
      <c r="B278" s="2" t="str">
        <f>'Miljövärden för publ företag'!C280</f>
        <v>Saltsjöbaden</v>
      </c>
      <c r="C278" t="str">
        <f>IFERROR(VLOOKUP($B278,Kraftvärmeprod!$B$1:$AH$479,MATCH(C$2,Kraftvärmeprod!$B$1:$AG$1,0),FALSE)/1,"")</f>
        <v/>
      </c>
      <c r="D278" t="str">
        <f>IFERROR(VLOOKUP($B278,Kraftvärmeprod!$B$1:$AH$479,MATCH(D$2,Kraftvärmeprod!$B$1:$AG$1,0),FALSE)/1,"")</f>
        <v/>
      </c>
      <c r="F278" t="str">
        <f>IF($D278="","",IFERROR(VLOOKUP($B278,Kraftvärmeprod!$B$1:$BX$550,MATCH(F$2,Kraftvärmeprod!$B$1:$VX$1,0),FALSE)/1,0)-IFERROR(VLOOKUP($B278,'Slutlig allokering kvv'!$B$2:$BX$550,MATCH(F$2,'Slutlig allokering kvv'!$B$1:$BX$1,0),FALSE)/1,0))</f>
        <v/>
      </c>
      <c r="G278" t="str">
        <f>IF($D278="","",IFERROR(VLOOKUP($B278,Kraftvärmeprod!$B$1:$BX$550,MATCH(G$2,Kraftvärmeprod!$B$1:$VX$1,0),FALSE)/1,0)-IFERROR(VLOOKUP($B278,'Slutlig allokering kvv'!$B$2:$BX$550,MATCH(G$2,'Slutlig allokering kvv'!$B$1:$BX$1,0),FALSE)/1,0))</f>
        <v/>
      </c>
      <c r="H278" t="str">
        <f>IF($D278="","",IFERROR(VLOOKUP($B278,Kraftvärmeprod!$B$1:$BX$550,MATCH(H$2,Kraftvärmeprod!$B$1:$VX$1,0),FALSE)/1,0)-IFERROR(VLOOKUP($B278,'Slutlig allokering kvv'!$B$2:$BX$550,MATCH(H$2,'Slutlig allokering kvv'!$B$1:$BX$1,0),FALSE)/1,0))</f>
        <v/>
      </c>
      <c r="I278" t="str">
        <f>IF($D278="","",IFERROR(VLOOKUP($B278,Kraftvärmeprod!$B$1:$BX$550,MATCH(I$2,Kraftvärmeprod!$B$1:$VX$1,0),FALSE)/1,0)-IFERROR(VLOOKUP($B278,'Slutlig allokering kvv'!$B$2:$BX$550,MATCH(I$2,'Slutlig allokering kvv'!$B$1:$BX$1,0),FALSE)/1,0))</f>
        <v/>
      </c>
      <c r="J278" t="str">
        <f>IF($D278="","",IFERROR(VLOOKUP($B278,Kraftvärmeprod!$B$1:$BX$550,MATCH(J$2,Kraftvärmeprod!$B$1:$VX$1,0),FALSE)/1,0)-IFERROR(VLOOKUP($B278,'Slutlig allokering kvv'!$B$2:$BX$550,MATCH(J$2,'Slutlig allokering kvv'!$B$1:$BX$1,0),FALSE)/1,0))</f>
        <v/>
      </c>
      <c r="K278" t="str">
        <f>IF($D278="","",IFERROR(VLOOKUP($B278,Kraftvärmeprod!$B$1:$BX$550,MATCH(K$2,Kraftvärmeprod!$B$1:$VX$1,0),FALSE)/1,0)-IFERROR(VLOOKUP($B278,'Slutlig allokering kvv'!$B$2:$BX$550,MATCH(K$2,'Slutlig allokering kvv'!$B$1:$BX$1,0),FALSE)/1,0))</f>
        <v/>
      </c>
      <c r="L278" t="str">
        <f>IF($D278="","",IFERROR(VLOOKUP($B278,Kraftvärmeprod!$B$1:$BX$550,MATCH(L$2,Kraftvärmeprod!$B$1:$VX$1,0),FALSE)/1,0)-IFERROR(VLOOKUP($B278,'Slutlig allokering kvv'!$B$2:$BX$550,MATCH(L$2,'Slutlig allokering kvv'!$B$1:$BX$1,0),FALSE)/1,0))</f>
        <v/>
      </c>
      <c r="M278" t="str">
        <f>IF($D278="","",IFERROR(VLOOKUP($B278,Kraftvärmeprod!$B$1:$BX$550,MATCH(M$2,Kraftvärmeprod!$B$1:$VX$1,0),FALSE)/1,0)-IFERROR(VLOOKUP($B278,'Slutlig allokering kvv'!$B$2:$BX$550,MATCH(M$2,'Slutlig allokering kvv'!$B$1:$BX$1,0),FALSE)/1,0))</f>
        <v/>
      </c>
      <c r="N278" t="str">
        <f>IF($D278="","",IFERROR(VLOOKUP($B278,Kraftvärmeprod!$B$1:$BX$550,MATCH(N$2,Kraftvärmeprod!$B$1:$VX$1,0),FALSE)/1,0)-IFERROR(VLOOKUP($B278,'Slutlig allokering kvv'!$B$2:$BX$550,MATCH(N$2,'Slutlig allokering kvv'!$B$1:$BX$1,0),FALSE)/1,0))</f>
        <v/>
      </c>
      <c r="O278" t="str">
        <f>IF($D278="","",IFERROR(VLOOKUP($B278,Kraftvärmeprod!$B$1:$BX$550,MATCH(O$2,Kraftvärmeprod!$B$1:$VX$1,0),FALSE)/1,0)-IFERROR(VLOOKUP($B278,'Slutlig allokering kvv'!$B$2:$BX$550,MATCH(O$2,'Slutlig allokering kvv'!$B$1:$BX$1,0),FALSE)/1,0))</f>
        <v/>
      </c>
      <c r="P278" t="str">
        <f>IF($D278="","",IFERROR(VLOOKUP($B278,Kraftvärmeprod!$B$1:$BX$550,MATCH(P$2,Kraftvärmeprod!$B$1:$VX$1,0),FALSE)/1,0)-IFERROR(VLOOKUP($B278,'Slutlig allokering kvv'!$B$2:$BX$550,MATCH(P$2,'Slutlig allokering kvv'!$B$1:$BX$1,0),FALSE)/1,0))</f>
        <v/>
      </c>
      <c r="Q278" t="str">
        <f>IF($D278="","",IFERROR(VLOOKUP($B278,Kraftvärmeprod!$B$1:$BX$550,MATCH(Q$2,Kraftvärmeprod!$B$1:$VX$1,0),FALSE)/1,0)-IFERROR(VLOOKUP($B278,'Slutlig allokering kvv'!$B$2:$BX$550,MATCH(Q$2,'Slutlig allokering kvv'!$B$1:$BX$1,0),FALSE)/1,0))</f>
        <v/>
      </c>
      <c r="R278" t="str">
        <f>IF($D278="","",IFERROR(VLOOKUP($B278,Kraftvärmeprod!$B$1:$BX$550,MATCH(R$2,Kraftvärmeprod!$B$1:$VX$1,0),FALSE)/1,0)-IFERROR(VLOOKUP($B278,'Slutlig allokering kvv'!$B$2:$BX$550,MATCH(R$2,'Slutlig allokering kvv'!$B$1:$BX$1,0),FALSE)/1,0))</f>
        <v/>
      </c>
      <c r="S278" t="str">
        <f>IF($D278="","",IFERROR(VLOOKUP($B278,Kraftvärmeprod!$B$1:$BX$550,MATCH(S$2,Kraftvärmeprod!$B$1:$VX$1,0),FALSE)/1,0)-IFERROR(VLOOKUP($B278,'Slutlig allokering kvv'!$B$2:$BX$550,MATCH(S$2,'Slutlig allokering kvv'!$B$1:$BX$1,0),FALSE)/1,0))</f>
        <v/>
      </c>
      <c r="T278" t="str">
        <f>IF($D278="","",IFERROR(VLOOKUP($B278,Kraftvärmeprod!$B$1:$BX$550,MATCH(T$2,Kraftvärmeprod!$B$1:$VX$1,0),FALSE)/1,0)-IFERROR(VLOOKUP($B278,'Slutlig allokering kvv'!$B$2:$BX$550,MATCH(T$2,'Slutlig allokering kvv'!$B$1:$BX$1,0),FALSE)/1,0))</f>
        <v/>
      </c>
      <c r="U278" t="str">
        <f>IF($D278="","",IFERROR(VLOOKUP($B278,Kraftvärmeprod!$B$1:$BX$550,MATCH(U$2,Kraftvärmeprod!$B$1:$VX$1,0),FALSE)/1,0)-IFERROR(VLOOKUP($B278,'Slutlig allokering kvv'!$B$2:$BX$550,MATCH(U$2,'Slutlig allokering kvv'!$B$1:$BX$1,0),FALSE)/1,0))</f>
        <v/>
      </c>
      <c r="V278" t="str">
        <f>IF($D278="","",IFERROR(VLOOKUP($B278,Kraftvärmeprod!$B$1:$BX$550,MATCH(V$2,Kraftvärmeprod!$B$1:$VX$1,0),FALSE)/1,0)-IFERROR(VLOOKUP($B278,'Slutlig allokering kvv'!$B$2:$BX$550,MATCH(V$2,'Slutlig allokering kvv'!$B$1:$BX$1,0),FALSE)/1,0))</f>
        <v/>
      </c>
      <c r="W278" t="str">
        <f>IF($D278="","",IFERROR(VLOOKUP($B278,Kraftvärmeprod!$B$1:$BX$550,MATCH(W$2,Kraftvärmeprod!$B$1:$VX$1,0),FALSE)/1,0)-IFERROR(VLOOKUP($B278,'Slutlig allokering kvv'!$B$2:$BX$550,MATCH(W$2,'Slutlig allokering kvv'!$B$1:$BX$1,0),FALSE)/1,0))</f>
        <v/>
      </c>
      <c r="X278" t="str">
        <f>IF($D278="","",IFERROR(VLOOKUP($B278,Kraftvärmeprod!$B$1:$BX$550,MATCH(X$2,Kraftvärmeprod!$B$1:$VX$1,0),FALSE)/1,0)-IFERROR(VLOOKUP($B278,'Slutlig allokering kvv'!$B$2:$BX$550,MATCH(X$2,'Slutlig allokering kvv'!$B$1:$BX$1,0),FALSE)/1,0))</f>
        <v/>
      </c>
      <c r="Y278" t="str">
        <f>IF($D278="","",IFERROR(VLOOKUP($B278,Kraftvärmeprod!$B$1:$BX$550,MATCH(Y$2,Kraftvärmeprod!$B$1:$VX$1,0),FALSE)/1,0)-IFERROR(VLOOKUP($B278,'Slutlig allokering kvv'!$B$2:$BX$550,MATCH(Y$2,'Slutlig allokering kvv'!$B$1:$BX$1,0),FALSE)/1,0))</f>
        <v/>
      </c>
      <c r="Z278" t="str">
        <f>IF($D278="","",IFERROR(VLOOKUP($B278,Kraftvärmeprod!$B$1:$BX$550,MATCH(Z$2,Kraftvärmeprod!$B$1:$VX$1,0),FALSE)/1,0)-IFERROR(VLOOKUP($B278,'Slutlig allokering kvv'!$B$2:$BX$550,MATCH(Z$2,'Slutlig allokering kvv'!$B$1:$BX$1,0),FALSE)/1,0))</f>
        <v/>
      </c>
      <c r="AA278" t="str">
        <f>IF($D278="","",IFERROR(VLOOKUP($B278,Kraftvärmeprod!$B$1:$BX$550,MATCH(AA$2,Kraftvärmeprod!$B$1:$VX$1,0),FALSE)/1,0)-IFERROR(VLOOKUP($B278,'Slutlig allokering kvv'!$B$2:$BX$550,MATCH(AA$2,'Slutlig allokering kvv'!$B$1:$BX$1,0),FALSE)/1,0))</f>
        <v/>
      </c>
      <c r="AB278" t="str">
        <f>IF($D278="","",IFERROR(VLOOKUP($B278,Kraftvärmeprod!$B$1:$BX$550,MATCH(AB$2,Kraftvärmeprod!$B$1:$VX$1,0),FALSE)/1,0)-IFERROR(VLOOKUP($B278,'Slutlig allokering kvv'!$B$2:$BX$550,MATCH(AB$2,'Slutlig allokering kvv'!$B$1:$BX$1,0),FALSE)/1,0))</f>
        <v/>
      </c>
      <c r="AC278" t="str">
        <f>IF($D278="","",IFERROR(VLOOKUP($B278,Kraftvärmeprod!$B$1:$BX$550,MATCH(AC$2,Kraftvärmeprod!$B$1:$VX$1,0),FALSE)/1,0)-IFERROR(VLOOKUP($B278,'Slutlig allokering kvv'!$B$2:$BX$550,MATCH(AC$2,'Slutlig allokering kvv'!$B$1:$BX$1,0),FALSE)/1,0))</f>
        <v/>
      </c>
      <c r="AE278" t="str">
        <f>IF($D278="","",IFERROR(VLOOKUP($B278,Miljö!$B$1:$E$550,MATCH("Hjälpel kraftvärme (GWh)",Miljö!$B$1:$E$1,0),FALSE)/1,0)-IFERROR(VLOOKUP($B278,'Slutlig allokering kvv'!$B$2:$BX$550,MATCH(AE$2,'Slutlig allokering kvv'!$B$1:$BX$1,0),FALSE)/1,0))</f>
        <v/>
      </c>
      <c r="AI278">
        <f t="shared" si="16"/>
        <v>0</v>
      </c>
      <c r="AK278">
        <f>IFERROR(VLOOKUP($B278,'Slutlig allokering kvv'!$B$2:$AX$550,MATCH("Summa slutlig allokerad tillförd energi (utan hjälpel och rökgaskondensering):",'Slutlig allokering kvv'!$B$1:$AX$1,0),FALSE)/1,"")</f>
        <v>0</v>
      </c>
      <c r="AM278" s="289" t="str">
        <f>IFERROR(1-VLOOKUP($B278,'Slutlig allokering kvv'!$B$2:$AX$550,MATCH("Andel av bränsle i kvv som allokerats till värme, exklusive rökgaskondensering och hjälpel",'Slutlig allokering kvv'!$B$1:$AX$1,0),FALSE),"")</f>
        <v/>
      </c>
      <c r="AO278" s="289" t="str">
        <f t="shared" si="17"/>
        <v/>
      </c>
      <c r="AP278" s="290" t="str">
        <f t="shared" si="18"/>
        <v/>
      </c>
      <c r="AQ278" s="290"/>
      <c r="AR278" s="239" t="str">
        <f t="shared" si="19"/>
        <v/>
      </c>
      <c r="AS278" s="290"/>
    </row>
    <row r="279" spans="1:45" x14ac:dyDescent="0.25">
      <c r="A279" s="2" t="str">
        <f>'Miljövärden för publ företag'!B281</f>
        <v>Vattenfall AB Värme</v>
      </c>
      <c r="B279" s="2" t="str">
        <f>'Miljövärden för publ företag'!C281</f>
        <v>Storvreta</v>
      </c>
      <c r="C279" t="str">
        <f>IFERROR(VLOOKUP($B279,Kraftvärmeprod!$B$1:$AH$479,MATCH(C$2,Kraftvärmeprod!$B$1:$AG$1,0),FALSE)/1,"")</f>
        <v/>
      </c>
      <c r="D279" t="str">
        <f>IFERROR(VLOOKUP($B279,Kraftvärmeprod!$B$1:$AH$479,MATCH(D$2,Kraftvärmeprod!$B$1:$AG$1,0),FALSE)/1,"")</f>
        <v/>
      </c>
      <c r="F279" t="str">
        <f>IF($D279="","",IFERROR(VLOOKUP($B279,Kraftvärmeprod!$B$1:$BX$550,MATCH(F$2,Kraftvärmeprod!$B$1:$VX$1,0),FALSE)/1,0)-IFERROR(VLOOKUP($B279,'Slutlig allokering kvv'!$B$2:$BX$550,MATCH(F$2,'Slutlig allokering kvv'!$B$1:$BX$1,0),FALSE)/1,0))</f>
        <v/>
      </c>
      <c r="G279" t="str">
        <f>IF($D279="","",IFERROR(VLOOKUP($B279,Kraftvärmeprod!$B$1:$BX$550,MATCH(G$2,Kraftvärmeprod!$B$1:$VX$1,0),FALSE)/1,0)-IFERROR(VLOOKUP($B279,'Slutlig allokering kvv'!$B$2:$BX$550,MATCH(G$2,'Slutlig allokering kvv'!$B$1:$BX$1,0),FALSE)/1,0))</f>
        <v/>
      </c>
      <c r="H279" t="str">
        <f>IF($D279="","",IFERROR(VLOOKUP($B279,Kraftvärmeprod!$B$1:$BX$550,MATCH(H$2,Kraftvärmeprod!$B$1:$VX$1,0),FALSE)/1,0)-IFERROR(VLOOKUP($B279,'Slutlig allokering kvv'!$B$2:$BX$550,MATCH(H$2,'Slutlig allokering kvv'!$B$1:$BX$1,0),FALSE)/1,0))</f>
        <v/>
      </c>
      <c r="I279" t="str">
        <f>IF($D279="","",IFERROR(VLOOKUP($B279,Kraftvärmeprod!$B$1:$BX$550,MATCH(I$2,Kraftvärmeprod!$B$1:$VX$1,0),FALSE)/1,0)-IFERROR(VLOOKUP($B279,'Slutlig allokering kvv'!$B$2:$BX$550,MATCH(I$2,'Slutlig allokering kvv'!$B$1:$BX$1,0),FALSE)/1,0))</f>
        <v/>
      </c>
      <c r="J279" t="str">
        <f>IF($D279="","",IFERROR(VLOOKUP($B279,Kraftvärmeprod!$B$1:$BX$550,MATCH(J$2,Kraftvärmeprod!$B$1:$VX$1,0),FALSE)/1,0)-IFERROR(VLOOKUP($B279,'Slutlig allokering kvv'!$B$2:$BX$550,MATCH(J$2,'Slutlig allokering kvv'!$B$1:$BX$1,0),FALSE)/1,0))</f>
        <v/>
      </c>
      <c r="K279" t="str">
        <f>IF($D279="","",IFERROR(VLOOKUP($B279,Kraftvärmeprod!$B$1:$BX$550,MATCH(K$2,Kraftvärmeprod!$B$1:$VX$1,0),FALSE)/1,0)-IFERROR(VLOOKUP($B279,'Slutlig allokering kvv'!$B$2:$BX$550,MATCH(K$2,'Slutlig allokering kvv'!$B$1:$BX$1,0),FALSE)/1,0))</f>
        <v/>
      </c>
      <c r="L279" t="str">
        <f>IF($D279="","",IFERROR(VLOOKUP($B279,Kraftvärmeprod!$B$1:$BX$550,MATCH(L$2,Kraftvärmeprod!$B$1:$VX$1,0),FALSE)/1,0)-IFERROR(VLOOKUP($B279,'Slutlig allokering kvv'!$B$2:$BX$550,MATCH(L$2,'Slutlig allokering kvv'!$B$1:$BX$1,0),FALSE)/1,0))</f>
        <v/>
      </c>
      <c r="M279" t="str">
        <f>IF($D279="","",IFERROR(VLOOKUP($B279,Kraftvärmeprod!$B$1:$BX$550,MATCH(M$2,Kraftvärmeprod!$B$1:$VX$1,0),FALSE)/1,0)-IFERROR(VLOOKUP($B279,'Slutlig allokering kvv'!$B$2:$BX$550,MATCH(M$2,'Slutlig allokering kvv'!$B$1:$BX$1,0),FALSE)/1,0))</f>
        <v/>
      </c>
      <c r="N279" t="str">
        <f>IF($D279="","",IFERROR(VLOOKUP($B279,Kraftvärmeprod!$B$1:$BX$550,MATCH(N$2,Kraftvärmeprod!$B$1:$VX$1,0),FALSE)/1,0)-IFERROR(VLOOKUP($B279,'Slutlig allokering kvv'!$B$2:$BX$550,MATCH(N$2,'Slutlig allokering kvv'!$B$1:$BX$1,0),FALSE)/1,0))</f>
        <v/>
      </c>
      <c r="O279" t="str">
        <f>IF($D279="","",IFERROR(VLOOKUP($B279,Kraftvärmeprod!$B$1:$BX$550,MATCH(O$2,Kraftvärmeprod!$B$1:$VX$1,0),FALSE)/1,0)-IFERROR(VLOOKUP($B279,'Slutlig allokering kvv'!$B$2:$BX$550,MATCH(O$2,'Slutlig allokering kvv'!$B$1:$BX$1,0),FALSE)/1,0))</f>
        <v/>
      </c>
      <c r="P279" t="str">
        <f>IF($D279="","",IFERROR(VLOOKUP($B279,Kraftvärmeprod!$B$1:$BX$550,MATCH(P$2,Kraftvärmeprod!$B$1:$VX$1,0),FALSE)/1,0)-IFERROR(VLOOKUP($B279,'Slutlig allokering kvv'!$B$2:$BX$550,MATCH(P$2,'Slutlig allokering kvv'!$B$1:$BX$1,0),FALSE)/1,0))</f>
        <v/>
      </c>
      <c r="Q279" t="str">
        <f>IF($D279="","",IFERROR(VLOOKUP($B279,Kraftvärmeprod!$B$1:$BX$550,MATCH(Q$2,Kraftvärmeprod!$B$1:$VX$1,0),FALSE)/1,0)-IFERROR(VLOOKUP($B279,'Slutlig allokering kvv'!$B$2:$BX$550,MATCH(Q$2,'Slutlig allokering kvv'!$B$1:$BX$1,0),FALSE)/1,0))</f>
        <v/>
      </c>
      <c r="R279" t="str">
        <f>IF($D279="","",IFERROR(VLOOKUP($B279,Kraftvärmeprod!$B$1:$BX$550,MATCH(R$2,Kraftvärmeprod!$B$1:$VX$1,0),FALSE)/1,0)-IFERROR(VLOOKUP($B279,'Slutlig allokering kvv'!$B$2:$BX$550,MATCH(R$2,'Slutlig allokering kvv'!$B$1:$BX$1,0),FALSE)/1,0))</f>
        <v/>
      </c>
      <c r="S279" t="str">
        <f>IF($D279="","",IFERROR(VLOOKUP($B279,Kraftvärmeprod!$B$1:$BX$550,MATCH(S$2,Kraftvärmeprod!$B$1:$VX$1,0),FALSE)/1,0)-IFERROR(VLOOKUP($B279,'Slutlig allokering kvv'!$B$2:$BX$550,MATCH(S$2,'Slutlig allokering kvv'!$B$1:$BX$1,0),FALSE)/1,0))</f>
        <v/>
      </c>
      <c r="T279" t="str">
        <f>IF($D279="","",IFERROR(VLOOKUP($B279,Kraftvärmeprod!$B$1:$BX$550,MATCH(T$2,Kraftvärmeprod!$B$1:$VX$1,0),FALSE)/1,0)-IFERROR(VLOOKUP($B279,'Slutlig allokering kvv'!$B$2:$BX$550,MATCH(T$2,'Slutlig allokering kvv'!$B$1:$BX$1,0),FALSE)/1,0))</f>
        <v/>
      </c>
      <c r="U279" t="str">
        <f>IF($D279="","",IFERROR(VLOOKUP($B279,Kraftvärmeprod!$B$1:$BX$550,MATCH(U$2,Kraftvärmeprod!$B$1:$VX$1,0),FALSE)/1,0)-IFERROR(VLOOKUP($B279,'Slutlig allokering kvv'!$B$2:$BX$550,MATCH(U$2,'Slutlig allokering kvv'!$B$1:$BX$1,0),FALSE)/1,0))</f>
        <v/>
      </c>
      <c r="V279" t="str">
        <f>IF($D279="","",IFERROR(VLOOKUP($B279,Kraftvärmeprod!$B$1:$BX$550,MATCH(V$2,Kraftvärmeprod!$B$1:$VX$1,0),FALSE)/1,0)-IFERROR(VLOOKUP($B279,'Slutlig allokering kvv'!$B$2:$BX$550,MATCH(V$2,'Slutlig allokering kvv'!$B$1:$BX$1,0),FALSE)/1,0))</f>
        <v/>
      </c>
      <c r="W279" t="str">
        <f>IF($D279="","",IFERROR(VLOOKUP($B279,Kraftvärmeprod!$B$1:$BX$550,MATCH(W$2,Kraftvärmeprod!$B$1:$VX$1,0),FALSE)/1,0)-IFERROR(VLOOKUP($B279,'Slutlig allokering kvv'!$B$2:$BX$550,MATCH(W$2,'Slutlig allokering kvv'!$B$1:$BX$1,0),FALSE)/1,0))</f>
        <v/>
      </c>
      <c r="X279" t="str">
        <f>IF($D279="","",IFERROR(VLOOKUP($B279,Kraftvärmeprod!$B$1:$BX$550,MATCH(X$2,Kraftvärmeprod!$B$1:$VX$1,0),FALSE)/1,0)-IFERROR(VLOOKUP($B279,'Slutlig allokering kvv'!$B$2:$BX$550,MATCH(X$2,'Slutlig allokering kvv'!$B$1:$BX$1,0),FALSE)/1,0))</f>
        <v/>
      </c>
      <c r="Y279" t="str">
        <f>IF($D279="","",IFERROR(VLOOKUP($B279,Kraftvärmeprod!$B$1:$BX$550,MATCH(Y$2,Kraftvärmeprod!$B$1:$VX$1,0),FALSE)/1,0)-IFERROR(VLOOKUP($B279,'Slutlig allokering kvv'!$B$2:$BX$550,MATCH(Y$2,'Slutlig allokering kvv'!$B$1:$BX$1,0),FALSE)/1,0))</f>
        <v/>
      </c>
      <c r="Z279" t="str">
        <f>IF($D279="","",IFERROR(VLOOKUP($B279,Kraftvärmeprod!$B$1:$BX$550,MATCH(Z$2,Kraftvärmeprod!$B$1:$VX$1,0),FALSE)/1,0)-IFERROR(VLOOKUP($B279,'Slutlig allokering kvv'!$B$2:$BX$550,MATCH(Z$2,'Slutlig allokering kvv'!$B$1:$BX$1,0),FALSE)/1,0))</f>
        <v/>
      </c>
      <c r="AA279" t="str">
        <f>IF($D279="","",IFERROR(VLOOKUP($B279,Kraftvärmeprod!$B$1:$BX$550,MATCH(AA$2,Kraftvärmeprod!$B$1:$VX$1,0),FALSE)/1,0)-IFERROR(VLOOKUP($B279,'Slutlig allokering kvv'!$B$2:$BX$550,MATCH(AA$2,'Slutlig allokering kvv'!$B$1:$BX$1,0),FALSE)/1,0))</f>
        <v/>
      </c>
      <c r="AB279" t="str">
        <f>IF($D279="","",IFERROR(VLOOKUP($B279,Kraftvärmeprod!$B$1:$BX$550,MATCH(AB$2,Kraftvärmeprod!$B$1:$VX$1,0),FALSE)/1,0)-IFERROR(VLOOKUP($B279,'Slutlig allokering kvv'!$B$2:$BX$550,MATCH(AB$2,'Slutlig allokering kvv'!$B$1:$BX$1,0),FALSE)/1,0))</f>
        <v/>
      </c>
      <c r="AC279" t="str">
        <f>IF($D279="","",IFERROR(VLOOKUP($B279,Kraftvärmeprod!$B$1:$BX$550,MATCH(AC$2,Kraftvärmeprod!$B$1:$VX$1,0),FALSE)/1,0)-IFERROR(VLOOKUP($B279,'Slutlig allokering kvv'!$B$2:$BX$550,MATCH(AC$2,'Slutlig allokering kvv'!$B$1:$BX$1,0),FALSE)/1,0))</f>
        <v/>
      </c>
      <c r="AE279" t="str">
        <f>IF($D279="","",IFERROR(VLOOKUP($B279,Miljö!$B$1:$E$550,MATCH("Hjälpel kraftvärme (GWh)",Miljö!$B$1:$E$1,0),FALSE)/1,0)-IFERROR(VLOOKUP($B279,'Slutlig allokering kvv'!$B$2:$BX$550,MATCH(AE$2,'Slutlig allokering kvv'!$B$1:$BX$1,0),FALSE)/1,0))</f>
        <v/>
      </c>
      <c r="AI279">
        <f t="shared" si="16"/>
        <v>0</v>
      </c>
      <c r="AK279">
        <f>IFERROR(VLOOKUP($B279,'Slutlig allokering kvv'!$B$2:$AX$550,MATCH("Summa slutlig allokerad tillförd energi (utan hjälpel och rökgaskondensering):",'Slutlig allokering kvv'!$B$1:$AX$1,0),FALSE)/1,"")</f>
        <v>0</v>
      </c>
      <c r="AM279" s="289" t="str">
        <f>IFERROR(1-VLOOKUP($B279,'Slutlig allokering kvv'!$B$2:$AX$550,MATCH("Andel av bränsle i kvv som allokerats till värme, exklusive rökgaskondensering och hjälpel",'Slutlig allokering kvv'!$B$1:$AX$1,0),FALSE),"")</f>
        <v/>
      </c>
      <c r="AO279" s="289" t="str">
        <f t="shared" si="17"/>
        <v/>
      </c>
      <c r="AP279" s="290" t="str">
        <f t="shared" si="18"/>
        <v/>
      </c>
      <c r="AQ279" s="290"/>
      <c r="AR279" s="239" t="str">
        <f t="shared" si="19"/>
        <v/>
      </c>
      <c r="AS279" s="290"/>
    </row>
    <row r="280" spans="1:45" x14ac:dyDescent="0.25">
      <c r="A280" s="2" t="str">
        <f>'Miljövärden för publ företag'!B282</f>
        <v>Vattenfall AB Värme</v>
      </c>
      <c r="B280" s="2" t="str">
        <f>'Miljövärden för publ företag'!C282</f>
        <v>Uppsala</v>
      </c>
      <c r="C280">
        <f>IFERROR(VLOOKUP($B280,Kraftvärmeprod!$B$1:$AH$479,MATCH(C$2,Kraftvärmeprod!$B$1:$AG$1,0),FALSE)/1,"")</f>
        <v>286.89999999999998</v>
      </c>
      <c r="D280">
        <f>IFERROR(VLOOKUP($B280,Kraftvärmeprod!$B$1:$AH$479,MATCH(D$2,Kraftvärmeprod!$B$1:$AG$1,0),FALSE)/1,"")</f>
        <v>93.4</v>
      </c>
      <c r="F280">
        <f>IF($D280="","",IFERROR(VLOOKUP($B280,Kraftvärmeprod!$B$1:$BX$550,MATCH(F$2,Kraftvärmeprod!$B$1:$VX$1,0),FALSE)/1,0)-IFERROR(VLOOKUP($B280,'Slutlig allokering kvv'!$B$2:$BX$550,MATCH(F$2,'Slutlig allokering kvv'!$B$1:$BX$1,0),FALSE)/1,0))</f>
        <v>0</v>
      </c>
      <c r="G280">
        <f>IF($D280="","",IFERROR(VLOOKUP($B280,Kraftvärmeprod!$B$1:$BX$550,MATCH(G$2,Kraftvärmeprod!$B$1:$VX$1,0),FALSE)/1,0)-IFERROR(VLOOKUP($B280,'Slutlig allokering kvv'!$B$2:$BX$550,MATCH(G$2,'Slutlig allokering kvv'!$B$1:$BX$1,0),FALSE)/1,0))</f>
        <v>1.9931599999999996</v>
      </c>
      <c r="H280">
        <f>IF($D280="","",IFERROR(VLOOKUP($B280,Kraftvärmeprod!$B$1:$BX$550,MATCH(H$2,Kraftvärmeprod!$B$1:$VX$1,0),FALSE)/1,0)-IFERROR(VLOOKUP($B280,'Slutlig allokering kvv'!$B$2:$BX$550,MATCH(H$2,'Slutlig allokering kvv'!$B$1:$BX$1,0),FALSE)/1,0))</f>
        <v>0</v>
      </c>
      <c r="I280">
        <f>IF($D280="","",IFERROR(VLOOKUP($B280,Kraftvärmeprod!$B$1:$BX$550,MATCH(I$2,Kraftvärmeprod!$B$1:$VX$1,0),FALSE)/1,0)-IFERROR(VLOOKUP($B280,'Slutlig allokering kvv'!$B$2:$BX$550,MATCH(I$2,'Slutlig allokering kvv'!$B$1:$BX$1,0),FALSE)/1,0))</f>
        <v>1.8105199999999995</v>
      </c>
      <c r="J280">
        <f>IF($D280="","",IFERROR(VLOOKUP($B280,Kraftvärmeprod!$B$1:$BX$550,MATCH(J$2,Kraftvärmeprod!$B$1:$VX$1,0),FALSE)/1,0)-IFERROR(VLOOKUP($B280,'Slutlig allokering kvv'!$B$2:$BX$550,MATCH(J$2,'Slutlig allokering kvv'!$B$1:$BX$1,0),FALSE)/1,0))</f>
        <v>0</v>
      </c>
      <c r="K280">
        <f>IF($D280="","",IFERROR(VLOOKUP($B280,Kraftvärmeprod!$B$1:$BX$550,MATCH(K$2,Kraftvärmeprod!$B$1:$VX$1,0),FALSE)/1,0)-IFERROR(VLOOKUP($B280,'Slutlig allokering kvv'!$B$2:$BX$550,MATCH(K$2,'Slutlig allokering kvv'!$B$1:$BX$1,0),FALSE)/1,0))</f>
        <v>0</v>
      </c>
      <c r="L280">
        <f>IF($D280="","",IFERROR(VLOOKUP($B280,Kraftvärmeprod!$B$1:$BX$550,MATCH(L$2,Kraftvärmeprod!$B$1:$VX$1,0),FALSE)/1,0)-IFERROR(VLOOKUP($B280,'Slutlig allokering kvv'!$B$2:$BX$550,MATCH(L$2,'Slutlig allokering kvv'!$B$1:$BX$1,0),FALSE)/1,0))</f>
        <v>0</v>
      </c>
      <c r="M280">
        <f>IF($D280="","",IFERROR(VLOOKUP($B280,Kraftvärmeprod!$B$1:$BX$550,MATCH(M$2,Kraftvärmeprod!$B$1:$VX$1,0),FALSE)/1,0)-IFERROR(VLOOKUP($B280,'Slutlig allokering kvv'!$B$2:$BX$550,MATCH(M$2,'Slutlig allokering kvv'!$B$1:$BX$1,0),FALSE)/1,0))</f>
        <v>0</v>
      </c>
      <c r="N280">
        <f>IF($D280="","",IFERROR(VLOOKUP($B280,Kraftvärmeprod!$B$1:$BX$550,MATCH(N$2,Kraftvärmeprod!$B$1:$VX$1,0),FALSE)/1,0)-IFERROR(VLOOKUP($B280,'Slutlig allokering kvv'!$B$2:$BX$550,MATCH(N$2,'Slutlig allokering kvv'!$B$1:$BX$1,0),FALSE)/1,0))</f>
        <v>0</v>
      </c>
      <c r="O280">
        <f>IF($D280="","",IFERROR(VLOOKUP($B280,Kraftvärmeprod!$B$1:$BX$550,MATCH(O$2,Kraftvärmeprod!$B$1:$VX$1,0),FALSE)/1,0)-IFERROR(VLOOKUP($B280,'Slutlig allokering kvv'!$B$2:$BX$550,MATCH(O$2,'Slutlig allokering kvv'!$B$1:$BX$1,0),FALSE)/1,0))</f>
        <v>0</v>
      </c>
      <c r="P280">
        <f>IF($D280="","",IFERROR(VLOOKUP($B280,Kraftvärmeprod!$B$1:$BX$550,MATCH(P$2,Kraftvärmeprod!$B$1:$VX$1,0),FALSE)/1,0)-IFERROR(VLOOKUP($B280,'Slutlig allokering kvv'!$B$2:$BX$550,MATCH(P$2,'Slutlig allokering kvv'!$B$1:$BX$1,0),FALSE)/1,0))</f>
        <v>0</v>
      </c>
      <c r="Q280">
        <f>IF($D280="","",IFERROR(VLOOKUP($B280,Kraftvärmeprod!$B$1:$BX$550,MATCH(Q$2,Kraftvärmeprod!$B$1:$VX$1,0),FALSE)/1,0)-IFERROR(VLOOKUP($B280,'Slutlig allokering kvv'!$B$2:$BX$550,MATCH(Q$2,'Slutlig allokering kvv'!$B$1:$BX$1,0),FALSE)/1,0))</f>
        <v>3.6719300000000003E-3</v>
      </c>
      <c r="R280">
        <f>IF($D280="","",IFERROR(VLOOKUP($B280,Kraftvärmeprod!$B$1:$BX$550,MATCH(R$2,Kraftvärmeprod!$B$1:$VX$1,0),FALSE)/1,0)-IFERROR(VLOOKUP($B280,'Slutlig allokering kvv'!$B$2:$BX$550,MATCH(R$2,'Slutlig allokering kvv'!$B$1:$BX$1,0),FALSE)/1,0))</f>
        <v>0</v>
      </c>
      <c r="S280">
        <f>IF($D280="","",IFERROR(VLOOKUP($B280,Kraftvärmeprod!$B$1:$BX$550,MATCH(S$2,Kraftvärmeprod!$B$1:$VX$1,0),FALSE)/1,0)-IFERROR(VLOOKUP($B280,'Slutlig allokering kvv'!$B$2:$BX$550,MATCH(S$2,'Slutlig allokering kvv'!$B$1:$BX$1,0),FALSE)/1,0))</f>
        <v>29.090900000000005</v>
      </c>
      <c r="T280">
        <f>IF($D280="","",IFERROR(VLOOKUP($B280,Kraftvärmeprod!$B$1:$BX$550,MATCH(T$2,Kraftvärmeprod!$B$1:$VX$1,0),FALSE)/1,0)-IFERROR(VLOOKUP($B280,'Slutlig allokering kvv'!$B$2:$BX$550,MATCH(T$2,'Slutlig allokering kvv'!$B$1:$BX$1,0),FALSE)/1,0))</f>
        <v>0</v>
      </c>
      <c r="U280">
        <f>IF($D280="","",IFERROR(VLOOKUP($B280,Kraftvärmeprod!$B$1:$BX$550,MATCH(U$2,Kraftvärmeprod!$B$1:$VX$1,0),FALSE)/1,0)-IFERROR(VLOOKUP($B280,'Slutlig allokering kvv'!$B$2:$BX$550,MATCH(U$2,'Slutlig allokering kvv'!$B$1:$BX$1,0),FALSE)/1,0))</f>
        <v>0</v>
      </c>
      <c r="V280">
        <f>IF($D280="","",IFERROR(VLOOKUP($B280,Kraftvärmeprod!$B$1:$BX$550,MATCH(V$2,Kraftvärmeprod!$B$1:$VX$1,0),FALSE)/1,0)-IFERROR(VLOOKUP($B280,'Slutlig allokering kvv'!$B$2:$BX$550,MATCH(V$2,'Slutlig allokering kvv'!$B$1:$BX$1,0),FALSE)/1,0))</f>
        <v>0</v>
      </c>
      <c r="W280">
        <f>IF($D280="","",IFERROR(VLOOKUP($B280,Kraftvärmeprod!$B$1:$BX$550,MATCH(W$2,Kraftvärmeprod!$B$1:$VX$1,0),FALSE)/1,0)-IFERROR(VLOOKUP($B280,'Slutlig allokering kvv'!$B$2:$BX$550,MATCH(W$2,'Slutlig allokering kvv'!$B$1:$BX$1,0),FALSE)/1,0))</f>
        <v>0</v>
      </c>
      <c r="X280">
        <f>IF($D280="","",IFERROR(VLOOKUP($B280,Kraftvärmeprod!$B$1:$BX$550,MATCH(X$2,Kraftvärmeprod!$B$1:$VX$1,0),FALSE)/1,0)-IFERROR(VLOOKUP($B280,'Slutlig allokering kvv'!$B$2:$BX$550,MATCH(X$2,'Slutlig allokering kvv'!$B$1:$BX$1,0),FALSE)/1,0))</f>
        <v>0</v>
      </c>
      <c r="Y280">
        <f>IF($D280="","",IFERROR(VLOOKUP($B280,Kraftvärmeprod!$B$1:$BX$550,MATCH(Y$2,Kraftvärmeprod!$B$1:$VX$1,0),FALSE)/1,0)-IFERROR(VLOOKUP($B280,'Slutlig allokering kvv'!$B$2:$BX$550,MATCH(Y$2,'Slutlig allokering kvv'!$B$1:$BX$1,0),FALSE)/1,0))</f>
        <v>0</v>
      </c>
      <c r="Z280">
        <f>IF($D280="","",IFERROR(VLOOKUP($B280,Kraftvärmeprod!$B$1:$BX$550,MATCH(Z$2,Kraftvärmeprod!$B$1:$VX$1,0),FALSE)/1,0)-IFERROR(VLOOKUP($B280,'Slutlig allokering kvv'!$B$2:$BX$550,MATCH(Z$2,'Slutlig allokering kvv'!$B$1:$BX$1,0),FALSE)/1,0))</f>
        <v>77.392999999999986</v>
      </c>
      <c r="AA280">
        <f>IF($D280="","",IFERROR(VLOOKUP($B280,Kraftvärmeprod!$B$1:$BX$550,MATCH(AA$2,Kraftvärmeprod!$B$1:$VX$1,0),FALSE)/1,0)-IFERROR(VLOOKUP($B280,'Slutlig allokering kvv'!$B$2:$BX$550,MATCH(AA$2,'Slutlig allokering kvv'!$B$1:$BX$1,0),FALSE)/1,0))</f>
        <v>95.514199999999988</v>
      </c>
      <c r="AB280">
        <f>IF($D280="","",IFERROR(VLOOKUP($B280,Kraftvärmeprod!$B$1:$BX$550,MATCH(AB$2,Kraftvärmeprod!$B$1:$VX$1,0),FALSE)/1,0)-IFERROR(VLOOKUP($B280,'Slutlig allokering kvv'!$B$2:$BX$550,MATCH(AB$2,'Slutlig allokering kvv'!$B$1:$BX$1,0),FALSE)/1,0))</f>
        <v>0</v>
      </c>
      <c r="AC280">
        <f>IF($D280="","",IFERROR(VLOOKUP($B280,Kraftvärmeprod!$B$1:$BX$550,MATCH(AC$2,Kraftvärmeprod!$B$1:$VX$1,0),FALSE)/1,0)-IFERROR(VLOOKUP($B280,'Slutlig allokering kvv'!$B$2:$BX$550,MATCH(AC$2,'Slutlig allokering kvv'!$B$1:$BX$1,0),FALSE)/1,0))</f>
        <v>0</v>
      </c>
      <c r="AE280">
        <f>IF($D280="","",IFERROR(VLOOKUP($B280,Miljö!$B$1:$E$550,MATCH("Hjälpel kraftvärme (GWh)",Miljö!$B$1:$E$1,0),FALSE)/1,0)-IFERROR(VLOOKUP($B280,'Slutlig allokering kvv'!$B$2:$BX$550,MATCH(AE$2,'Slutlig allokering kvv'!$B$1:$BX$1,0),FALSE)/1,0))</f>
        <v>7.4860499999999988</v>
      </c>
      <c r="AI280">
        <f t="shared" si="16"/>
        <v>205.80545192999998</v>
      </c>
      <c r="AK280">
        <f>IFERROR(VLOOKUP($B280,'Slutlig allokering kvv'!$B$2:$AX$550,MATCH("Summa slutlig allokerad tillförd energi (utan hjälpel och rökgaskondensering):",'Slutlig allokering kvv'!$B$1:$AX$1,0),FALSE)/1,"")</f>
        <v>239.56254806999999</v>
      </c>
      <c r="AM280" s="289">
        <f>IFERROR(1-VLOOKUP($B280,'Slutlig allokering kvv'!$B$2:$AX$550,MATCH("Andel av bränsle i kvv som allokerats till värme, exklusive rökgaskondensering och hjälpel",'Slutlig allokering kvv'!$B$1:$AX$1,0),FALSE),"")</f>
        <v>0.46210201884733526</v>
      </c>
      <c r="AO280" s="289">
        <f t="shared" si="17"/>
        <v>0.46210201884733526</v>
      </c>
      <c r="AP280" s="290">
        <f t="shared" si="18"/>
        <v>0</v>
      </c>
      <c r="AQ280" s="290"/>
      <c r="AR280" s="239">
        <f t="shared" si="19"/>
        <v>0.43789836517093356</v>
      </c>
      <c r="AS280" s="290"/>
    </row>
    <row r="281" spans="1:45" x14ac:dyDescent="0.25">
      <c r="A281" s="2" t="str">
        <f>'Miljövärden för publ företag'!B283</f>
        <v>Vattenfall AB Värme</v>
      </c>
      <c r="B281" s="2" t="str">
        <f>'Miljövärden för publ företag'!C283</f>
        <v>Vänersborg</v>
      </c>
      <c r="C281" t="str">
        <f>IFERROR(VLOOKUP($B281,Kraftvärmeprod!$B$1:$AH$479,MATCH(C$2,Kraftvärmeprod!$B$1:$AG$1,0),FALSE)/1,"")</f>
        <v/>
      </c>
      <c r="D281" t="str">
        <f>IFERROR(VLOOKUP($B281,Kraftvärmeprod!$B$1:$AH$479,MATCH(D$2,Kraftvärmeprod!$B$1:$AG$1,0),FALSE)/1,"")</f>
        <v/>
      </c>
      <c r="F281" t="str">
        <f>IF($D281="","",IFERROR(VLOOKUP($B281,Kraftvärmeprod!$B$1:$BX$550,MATCH(F$2,Kraftvärmeprod!$B$1:$VX$1,0),FALSE)/1,0)-IFERROR(VLOOKUP($B281,'Slutlig allokering kvv'!$B$2:$BX$550,MATCH(F$2,'Slutlig allokering kvv'!$B$1:$BX$1,0),FALSE)/1,0))</f>
        <v/>
      </c>
      <c r="G281" t="str">
        <f>IF($D281="","",IFERROR(VLOOKUP($B281,Kraftvärmeprod!$B$1:$BX$550,MATCH(G$2,Kraftvärmeprod!$B$1:$VX$1,0),FALSE)/1,0)-IFERROR(VLOOKUP($B281,'Slutlig allokering kvv'!$B$2:$BX$550,MATCH(G$2,'Slutlig allokering kvv'!$B$1:$BX$1,0),FALSE)/1,0))</f>
        <v/>
      </c>
      <c r="H281" t="str">
        <f>IF($D281="","",IFERROR(VLOOKUP($B281,Kraftvärmeprod!$B$1:$BX$550,MATCH(H$2,Kraftvärmeprod!$B$1:$VX$1,0),FALSE)/1,0)-IFERROR(VLOOKUP($B281,'Slutlig allokering kvv'!$B$2:$BX$550,MATCH(H$2,'Slutlig allokering kvv'!$B$1:$BX$1,0),FALSE)/1,0))</f>
        <v/>
      </c>
      <c r="I281" t="str">
        <f>IF($D281="","",IFERROR(VLOOKUP($B281,Kraftvärmeprod!$B$1:$BX$550,MATCH(I$2,Kraftvärmeprod!$B$1:$VX$1,0),FALSE)/1,0)-IFERROR(VLOOKUP($B281,'Slutlig allokering kvv'!$B$2:$BX$550,MATCH(I$2,'Slutlig allokering kvv'!$B$1:$BX$1,0),FALSE)/1,0))</f>
        <v/>
      </c>
      <c r="J281" t="str">
        <f>IF($D281="","",IFERROR(VLOOKUP($B281,Kraftvärmeprod!$B$1:$BX$550,MATCH(J$2,Kraftvärmeprod!$B$1:$VX$1,0),FALSE)/1,0)-IFERROR(VLOOKUP($B281,'Slutlig allokering kvv'!$B$2:$BX$550,MATCH(J$2,'Slutlig allokering kvv'!$B$1:$BX$1,0),FALSE)/1,0))</f>
        <v/>
      </c>
      <c r="K281" t="str">
        <f>IF($D281="","",IFERROR(VLOOKUP($B281,Kraftvärmeprod!$B$1:$BX$550,MATCH(K$2,Kraftvärmeprod!$B$1:$VX$1,0),FALSE)/1,0)-IFERROR(VLOOKUP($B281,'Slutlig allokering kvv'!$B$2:$BX$550,MATCH(K$2,'Slutlig allokering kvv'!$B$1:$BX$1,0),FALSE)/1,0))</f>
        <v/>
      </c>
      <c r="L281" t="str">
        <f>IF($D281="","",IFERROR(VLOOKUP($B281,Kraftvärmeprod!$B$1:$BX$550,MATCH(L$2,Kraftvärmeprod!$B$1:$VX$1,0),FALSE)/1,0)-IFERROR(VLOOKUP($B281,'Slutlig allokering kvv'!$B$2:$BX$550,MATCH(L$2,'Slutlig allokering kvv'!$B$1:$BX$1,0),FALSE)/1,0))</f>
        <v/>
      </c>
      <c r="M281" t="str">
        <f>IF($D281="","",IFERROR(VLOOKUP($B281,Kraftvärmeprod!$B$1:$BX$550,MATCH(M$2,Kraftvärmeprod!$B$1:$VX$1,0),FALSE)/1,0)-IFERROR(VLOOKUP($B281,'Slutlig allokering kvv'!$B$2:$BX$550,MATCH(M$2,'Slutlig allokering kvv'!$B$1:$BX$1,0),FALSE)/1,0))</f>
        <v/>
      </c>
      <c r="N281" t="str">
        <f>IF($D281="","",IFERROR(VLOOKUP($B281,Kraftvärmeprod!$B$1:$BX$550,MATCH(N$2,Kraftvärmeprod!$B$1:$VX$1,0),FALSE)/1,0)-IFERROR(VLOOKUP($B281,'Slutlig allokering kvv'!$B$2:$BX$550,MATCH(N$2,'Slutlig allokering kvv'!$B$1:$BX$1,0),FALSE)/1,0))</f>
        <v/>
      </c>
      <c r="O281" t="str">
        <f>IF($D281="","",IFERROR(VLOOKUP($B281,Kraftvärmeprod!$B$1:$BX$550,MATCH(O$2,Kraftvärmeprod!$B$1:$VX$1,0),FALSE)/1,0)-IFERROR(VLOOKUP($B281,'Slutlig allokering kvv'!$B$2:$BX$550,MATCH(O$2,'Slutlig allokering kvv'!$B$1:$BX$1,0),FALSE)/1,0))</f>
        <v/>
      </c>
      <c r="P281" t="str">
        <f>IF($D281="","",IFERROR(VLOOKUP($B281,Kraftvärmeprod!$B$1:$BX$550,MATCH(P$2,Kraftvärmeprod!$B$1:$VX$1,0),FALSE)/1,0)-IFERROR(VLOOKUP($B281,'Slutlig allokering kvv'!$B$2:$BX$550,MATCH(P$2,'Slutlig allokering kvv'!$B$1:$BX$1,0),FALSE)/1,0))</f>
        <v/>
      </c>
      <c r="Q281" t="str">
        <f>IF($D281="","",IFERROR(VLOOKUP($B281,Kraftvärmeprod!$B$1:$BX$550,MATCH(Q$2,Kraftvärmeprod!$B$1:$VX$1,0),FALSE)/1,0)-IFERROR(VLOOKUP($B281,'Slutlig allokering kvv'!$B$2:$BX$550,MATCH(Q$2,'Slutlig allokering kvv'!$B$1:$BX$1,0),FALSE)/1,0))</f>
        <v/>
      </c>
      <c r="R281" t="str">
        <f>IF($D281="","",IFERROR(VLOOKUP($B281,Kraftvärmeprod!$B$1:$BX$550,MATCH(R$2,Kraftvärmeprod!$B$1:$VX$1,0),FALSE)/1,0)-IFERROR(VLOOKUP($B281,'Slutlig allokering kvv'!$B$2:$BX$550,MATCH(R$2,'Slutlig allokering kvv'!$B$1:$BX$1,0),FALSE)/1,0))</f>
        <v/>
      </c>
      <c r="S281" t="str">
        <f>IF($D281="","",IFERROR(VLOOKUP($B281,Kraftvärmeprod!$B$1:$BX$550,MATCH(S$2,Kraftvärmeprod!$B$1:$VX$1,0),FALSE)/1,0)-IFERROR(VLOOKUP($B281,'Slutlig allokering kvv'!$B$2:$BX$550,MATCH(S$2,'Slutlig allokering kvv'!$B$1:$BX$1,0),FALSE)/1,0))</f>
        <v/>
      </c>
      <c r="T281" t="str">
        <f>IF($D281="","",IFERROR(VLOOKUP($B281,Kraftvärmeprod!$B$1:$BX$550,MATCH(T$2,Kraftvärmeprod!$B$1:$VX$1,0),FALSE)/1,0)-IFERROR(VLOOKUP($B281,'Slutlig allokering kvv'!$B$2:$BX$550,MATCH(T$2,'Slutlig allokering kvv'!$B$1:$BX$1,0),FALSE)/1,0))</f>
        <v/>
      </c>
      <c r="U281" t="str">
        <f>IF($D281="","",IFERROR(VLOOKUP($B281,Kraftvärmeprod!$B$1:$BX$550,MATCH(U$2,Kraftvärmeprod!$B$1:$VX$1,0),FALSE)/1,0)-IFERROR(VLOOKUP($B281,'Slutlig allokering kvv'!$B$2:$BX$550,MATCH(U$2,'Slutlig allokering kvv'!$B$1:$BX$1,0),FALSE)/1,0))</f>
        <v/>
      </c>
      <c r="V281" t="str">
        <f>IF($D281="","",IFERROR(VLOOKUP($B281,Kraftvärmeprod!$B$1:$BX$550,MATCH(V$2,Kraftvärmeprod!$B$1:$VX$1,0),FALSE)/1,0)-IFERROR(VLOOKUP($B281,'Slutlig allokering kvv'!$B$2:$BX$550,MATCH(V$2,'Slutlig allokering kvv'!$B$1:$BX$1,0),FALSE)/1,0))</f>
        <v/>
      </c>
      <c r="W281" t="str">
        <f>IF($D281="","",IFERROR(VLOOKUP($B281,Kraftvärmeprod!$B$1:$BX$550,MATCH(W$2,Kraftvärmeprod!$B$1:$VX$1,0),FALSE)/1,0)-IFERROR(VLOOKUP($B281,'Slutlig allokering kvv'!$B$2:$BX$550,MATCH(W$2,'Slutlig allokering kvv'!$B$1:$BX$1,0),FALSE)/1,0))</f>
        <v/>
      </c>
      <c r="X281" t="str">
        <f>IF($D281="","",IFERROR(VLOOKUP($B281,Kraftvärmeprod!$B$1:$BX$550,MATCH(X$2,Kraftvärmeprod!$B$1:$VX$1,0),FALSE)/1,0)-IFERROR(VLOOKUP($B281,'Slutlig allokering kvv'!$B$2:$BX$550,MATCH(X$2,'Slutlig allokering kvv'!$B$1:$BX$1,0),FALSE)/1,0))</f>
        <v/>
      </c>
      <c r="Y281" t="str">
        <f>IF($D281="","",IFERROR(VLOOKUP($B281,Kraftvärmeprod!$B$1:$BX$550,MATCH(Y$2,Kraftvärmeprod!$B$1:$VX$1,0),FALSE)/1,0)-IFERROR(VLOOKUP($B281,'Slutlig allokering kvv'!$B$2:$BX$550,MATCH(Y$2,'Slutlig allokering kvv'!$B$1:$BX$1,0),FALSE)/1,0))</f>
        <v/>
      </c>
      <c r="Z281" t="str">
        <f>IF($D281="","",IFERROR(VLOOKUP($B281,Kraftvärmeprod!$B$1:$BX$550,MATCH(Z$2,Kraftvärmeprod!$B$1:$VX$1,0),FALSE)/1,0)-IFERROR(VLOOKUP($B281,'Slutlig allokering kvv'!$B$2:$BX$550,MATCH(Z$2,'Slutlig allokering kvv'!$B$1:$BX$1,0),FALSE)/1,0))</f>
        <v/>
      </c>
      <c r="AA281" t="str">
        <f>IF($D281="","",IFERROR(VLOOKUP($B281,Kraftvärmeprod!$B$1:$BX$550,MATCH(AA$2,Kraftvärmeprod!$B$1:$VX$1,0),FALSE)/1,0)-IFERROR(VLOOKUP($B281,'Slutlig allokering kvv'!$B$2:$BX$550,MATCH(AA$2,'Slutlig allokering kvv'!$B$1:$BX$1,0),FALSE)/1,0))</f>
        <v/>
      </c>
      <c r="AB281" t="str">
        <f>IF($D281="","",IFERROR(VLOOKUP($B281,Kraftvärmeprod!$B$1:$BX$550,MATCH(AB$2,Kraftvärmeprod!$B$1:$VX$1,0),FALSE)/1,0)-IFERROR(VLOOKUP($B281,'Slutlig allokering kvv'!$B$2:$BX$550,MATCH(AB$2,'Slutlig allokering kvv'!$B$1:$BX$1,0),FALSE)/1,0))</f>
        <v/>
      </c>
      <c r="AC281" t="str">
        <f>IF($D281="","",IFERROR(VLOOKUP($B281,Kraftvärmeprod!$B$1:$BX$550,MATCH(AC$2,Kraftvärmeprod!$B$1:$VX$1,0),FALSE)/1,0)-IFERROR(VLOOKUP($B281,'Slutlig allokering kvv'!$B$2:$BX$550,MATCH(AC$2,'Slutlig allokering kvv'!$B$1:$BX$1,0),FALSE)/1,0))</f>
        <v/>
      </c>
      <c r="AE281" t="str">
        <f>IF($D281="","",IFERROR(VLOOKUP($B281,Miljö!$B$1:$E$550,MATCH("Hjälpel kraftvärme (GWh)",Miljö!$B$1:$E$1,0),FALSE)/1,0)-IFERROR(VLOOKUP($B281,'Slutlig allokering kvv'!$B$2:$BX$550,MATCH(AE$2,'Slutlig allokering kvv'!$B$1:$BX$1,0),FALSE)/1,0))</f>
        <v/>
      </c>
      <c r="AI281">
        <f t="shared" si="16"/>
        <v>0</v>
      </c>
      <c r="AK281">
        <f>IFERROR(VLOOKUP($B281,'Slutlig allokering kvv'!$B$2:$AX$550,MATCH("Summa slutlig allokerad tillförd energi (utan hjälpel och rökgaskondensering):",'Slutlig allokering kvv'!$B$1:$AX$1,0),FALSE)/1,"")</f>
        <v>0</v>
      </c>
      <c r="AM281" s="289" t="str">
        <f>IFERROR(1-VLOOKUP($B281,'Slutlig allokering kvv'!$B$2:$AX$550,MATCH("Andel av bränsle i kvv som allokerats till värme, exklusive rökgaskondensering och hjälpel",'Slutlig allokering kvv'!$B$1:$AX$1,0),FALSE),"")</f>
        <v/>
      </c>
      <c r="AO281" s="289" t="str">
        <f t="shared" si="17"/>
        <v/>
      </c>
      <c r="AP281" s="290" t="str">
        <f t="shared" si="18"/>
        <v/>
      </c>
      <c r="AQ281" s="290"/>
      <c r="AR281" s="239" t="str">
        <f t="shared" si="19"/>
        <v/>
      </c>
      <c r="AS281" s="290"/>
    </row>
    <row r="282" spans="1:45" x14ac:dyDescent="0.25">
      <c r="A282" s="2" t="str">
        <f>'Miljövärden för publ företag'!B284</f>
        <v>Veolia</v>
      </c>
      <c r="B282" s="2" t="str">
        <f>'Miljövärden för publ företag'!C284</f>
        <v>Ekerö</v>
      </c>
      <c r="C282" t="str">
        <f>IFERROR(VLOOKUP($B282,Kraftvärmeprod!$B$1:$AH$479,MATCH(C$2,Kraftvärmeprod!$B$1:$AG$1,0),FALSE)/1,"")</f>
        <v/>
      </c>
      <c r="D282" t="str">
        <f>IFERROR(VLOOKUP($B282,Kraftvärmeprod!$B$1:$AH$479,MATCH(D$2,Kraftvärmeprod!$B$1:$AG$1,0),FALSE)/1,"")</f>
        <v/>
      </c>
      <c r="F282" t="str">
        <f>IF($D282="","",IFERROR(VLOOKUP($B282,Kraftvärmeprod!$B$1:$BX$550,MATCH(F$2,Kraftvärmeprod!$B$1:$VX$1,0),FALSE)/1,0)-IFERROR(VLOOKUP($B282,'Slutlig allokering kvv'!$B$2:$BX$550,MATCH(F$2,'Slutlig allokering kvv'!$B$1:$BX$1,0),FALSE)/1,0))</f>
        <v/>
      </c>
      <c r="G282" t="str">
        <f>IF($D282="","",IFERROR(VLOOKUP($B282,Kraftvärmeprod!$B$1:$BX$550,MATCH(G$2,Kraftvärmeprod!$B$1:$VX$1,0),FALSE)/1,0)-IFERROR(VLOOKUP($B282,'Slutlig allokering kvv'!$B$2:$BX$550,MATCH(G$2,'Slutlig allokering kvv'!$B$1:$BX$1,0),FALSE)/1,0))</f>
        <v/>
      </c>
      <c r="H282" t="str">
        <f>IF($D282="","",IFERROR(VLOOKUP($B282,Kraftvärmeprod!$B$1:$BX$550,MATCH(H$2,Kraftvärmeprod!$B$1:$VX$1,0),FALSE)/1,0)-IFERROR(VLOOKUP($B282,'Slutlig allokering kvv'!$B$2:$BX$550,MATCH(H$2,'Slutlig allokering kvv'!$B$1:$BX$1,0),FALSE)/1,0))</f>
        <v/>
      </c>
      <c r="I282" t="str">
        <f>IF($D282="","",IFERROR(VLOOKUP($B282,Kraftvärmeprod!$B$1:$BX$550,MATCH(I$2,Kraftvärmeprod!$B$1:$VX$1,0),FALSE)/1,0)-IFERROR(VLOOKUP($B282,'Slutlig allokering kvv'!$B$2:$BX$550,MATCH(I$2,'Slutlig allokering kvv'!$B$1:$BX$1,0),FALSE)/1,0))</f>
        <v/>
      </c>
      <c r="J282" t="str">
        <f>IF($D282="","",IFERROR(VLOOKUP($B282,Kraftvärmeprod!$B$1:$BX$550,MATCH(J$2,Kraftvärmeprod!$B$1:$VX$1,0),FALSE)/1,0)-IFERROR(VLOOKUP($B282,'Slutlig allokering kvv'!$B$2:$BX$550,MATCH(J$2,'Slutlig allokering kvv'!$B$1:$BX$1,0),FALSE)/1,0))</f>
        <v/>
      </c>
      <c r="K282" t="str">
        <f>IF($D282="","",IFERROR(VLOOKUP($B282,Kraftvärmeprod!$B$1:$BX$550,MATCH(K$2,Kraftvärmeprod!$B$1:$VX$1,0),FALSE)/1,0)-IFERROR(VLOOKUP($B282,'Slutlig allokering kvv'!$B$2:$BX$550,MATCH(K$2,'Slutlig allokering kvv'!$B$1:$BX$1,0),FALSE)/1,0))</f>
        <v/>
      </c>
      <c r="L282" t="str">
        <f>IF($D282="","",IFERROR(VLOOKUP($B282,Kraftvärmeprod!$B$1:$BX$550,MATCH(L$2,Kraftvärmeprod!$B$1:$VX$1,0),FALSE)/1,0)-IFERROR(VLOOKUP($B282,'Slutlig allokering kvv'!$B$2:$BX$550,MATCH(L$2,'Slutlig allokering kvv'!$B$1:$BX$1,0),FALSE)/1,0))</f>
        <v/>
      </c>
      <c r="M282" t="str">
        <f>IF($D282="","",IFERROR(VLOOKUP($B282,Kraftvärmeprod!$B$1:$BX$550,MATCH(M$2,Kraftvärmeprod!$B$1:$VX$1,0),FALSE)/1,0)-IFERROR(VLOOKUP($B282,'Slutlig allokering kvv'!$B$2:$BX$550,MATCH(M$2,'Slutlig allokering kvv'!$B$1:$BX$1,0),FALSE)/1,0))</f>
        <v/>
      </c>
      <c r="N282" t="str">
        <f>IF($D282="","",IFERROR(VLOOKUP($B282,Kraftvärmeprod!$B$1:$BX$550,MATCH(N$2,Kraftvärmeprod!$B$1:$VX$1,0),FALSE)/1,0)-IFERROR(VLOOKUP($B282,'Slutlig allokering kvv'!$B$2:$BX$550,MATCH(N$2,'Slutlig allokering kvv'!$B$1:$BX$1,0),FALSE)/1,0))</f>
        <v/>
      </c>
      <c r="O282" t="str">
        <f>IF($D282="","",IFERROR(VLOOKUP($B282,Kraftvärmeprod!$B$1:$BX$550,MATCH(O$2,Kraftvärmeprod!$B$1:$VX$1,0),FALSE)/1,0)-IFERROR(VLOOKUP($B282,'Slutlig allokering kvv'!$B$2:$BX$550,MATCH(O$2,'Slutlig allokering kvv'!$B$1:$BX$1,0),FALSE)/1,0))</f>
        <v/>
      </c>
      <c r="P282" t="str">
        <f>IF($D282="","",IFERROR(VLOOKUP($B282,Kraftvärmeprod!$B$1:$BX$550,MATCH(P$2,Kraftvärmeprod!$B$1:$VX$1,0),FALSE)/1,0)-IFERROR(VLOOKUP($B282,'Slutlig allokering kvv'!$B$2:$BX$550,MATCH(P$2,'Slutlig allokering kvv'!$B$1:$BX$1,0),FALSE)/1,0))</f>
        <v/>
      </c>
      <c r="Q282" t="str">
        <f>IF($D282="","",IFERROR(VLOOKUP($B282,Kraftvärmeprod!$B$1:$BX$550,MATCH(Q$2,Kraftvärmeprod!$B$1:$VX$1,0),FALSE)/1,0)-IFERROR(VLOOKUP($B282,'Slutlig allokering kvv'!$B$2:$BX$550,MATCH(Q$2,'Slutlig allokering kvv'!$B$1:$BX$1,0),FALSE)/1,0))</f>
        <v/>
      </c>
      <c r="R282" t="str">
        <f>IF($D282="","",IFERROR(VLOOKUP($B282,Kraftvärmeprod!$B$1:$BX$550,MATCH(R$2,Kraftvärmeprod!$B$1:$VX$1,0),FALSE)/1,0)-IFERROR(VLOOKUP($B282,'Slutlig allokering kvv'!$B$2:$BX$550,MATCH(R$2,'Slutlig allokering kvv'!$B$1:$BX$1,0),FALSE)/1,0))</f>
        <v/>
      </c>
      <c r="S282" t="str">
        <f>IF($D282="","",IFERROR(VLOOKUP($B282,Kraftvärmeprod!$B$1:$BX$550,MATCH(S$2,Kraftvärmeprod!$B$1:$VX$1,0),FALSE)/1,0)-IFERROR(VLOOKUP($B282,'Slutlig allokering kvv'!$B$2:$BX$550,MATCH(S$2,'Slutlig allokering kvv'!$B$1:$BX$1,0),FALSE)/1,0))</f>
        <v/>
      </c>
      <c r="T282" t="str">
        <f>IF($D282="","",IFERROR(VLOOKUP($B282,Kraftvärmeprod!$B$1:$BX$550,MATCH(T$2,Kraftvärmeprod!$B$1:$VX$1,0),FALSE)/1,0)-IFERROR(VLOOKUP($B282,'Slutlig allokering kvv'!$B$2:$BX$550,MATCH(T$2,'Slutlig allokering kvv'!$B$1:$BX$1,0),FALSE)/1,0))</f>
        <v/>
      </c>
      <c r="U282" t="str">
        <f>IF($D282="","",IFERROR(VLOOKUP($B282,Kraftvärmeprod!$B$1:$BX$550,MATCH(U$2,Kraftvärmeprod!$B$1:$VX$1,0),FALSE)/1,0)-IFERROR(VLOOKUP($B282,'Slutlig allokering kvv'!$B$2:$BX$550,MATCH(U$2,'Slutlig allokering kvv'!$B$1:$BX$1,0),FALSE)/1,0))</f>
        <v/>
      </c>
      <c r="V282" t="str">
        <f>IF($D282="","",IFERROR(VLOOKUP($B282,Kraftvärmeprod!$B$1:$BX$550,MATCH(V$2,Kraftvärmeprod!$B$1:$VX$1,0),FALSE)/1,0)-IFERROR(VLOOKUP($B282,'Slutlig allokering kvv'!$B$2:$BX$550,MATCH(V$2,'Slutlig allokering kvv'!$B$1:$BX$1,0),FALSE)/1,0))</f>
        <v/>
      </c>
      <c r="W282" t="str">
        <f>IF($D282="","",IFERROR(VLOOKUP($B282,Kraftvärmeprod!$B$1:$BX$550,MATCH(W$2,Kraftvärmeprod!$B$1:$VX$1,0),FALSE)/1,0)-IFERROR(VLOOKUP($B282,'Slutlig allokering kvv'!$B$2:$BX$550,MATCH(W$2,'Slutlig allokering kvv'!$B$1:$BX$1,0),FALSE)/1,0))</f>
        <v/>
      </c>
      <c r="X282" t="str">
        <f>IF($D282="","",IFERROR(VLOOKUP($B282,Kraftvärmeprod!$B$1:$BX$550,MATCH(X$2,Kraftvärmeprod!$B$1:$VX$1,0),FALSE)/1,0)-IFERROR(VLOOKUP($B282,'Slutlig allokering kvv'!$B$2:$BX$550,MATCH(X$2,'Slutlig allokering kvv'!$B$1:$BX$1,0),FALSE)/1,0))</f>
        <v/>
      </c>
      <c r="Y282" t="str">
        <f>IF($D282="","",IFERROR(VLOOKUP($B282,Kraftvärmeprod!$B$1:$BX$550,MATCH(Y$2,Kraftvärmeprod!$B$1:$VX$1,0),FALSE)/1,0)-IFERROR(VLOOKUP($B282,'Slutlig allokering kvv'!$B$2:$BX$550,MATCH(Y$2,'Slutlig allokering kvv'!$B$1:$BX$1,0),FALSE)/1,0))</f>
        <v/>
      </c>
      <c r="Z282" t="str">
        <f>IF($D282="","",IFERROR(VLOOKUP($B282,Kraftvärmeprod!$B$1:$BX$550,MATCH(Z$2,Kraftvärmeprod!$B$1:$VX$1,0),FALSE)/1,0)-IFERROR(VLOOKUP($B282,'Slutlig allokering kvv'!$B$2:$BX$550,MATCH(Z$2,'Slutlig allokering kvv'!$B$1:$BX$1,0),FALSE)/1,0))</f>
        <v/>
      </c>
      <c r="AA282" t="str">
        <f>IF($D282="","",IFERROR(VLOOKUP($B282,Kraftvärmeprod!$B$1:$BX$550,MATCH(AA$2,Kraftvärmeprod!$B$1:$VX$1,0),FALSE)/1,0)-IFERROR(VLOOKUP($B282,'Slutlig allokering kvv'!$B$2:$BX$550,MATCH(AA$2,'Slutlig allokering kvv'!$B$1:$BX$1,0),FALSE)/1,0))</f>
        <v/>
      </c>
      <c r="AB282" t="str">
        <f>IF($D282="","",IFERROR(VLOOKUP($B282,Kraftvärmeprod!$B$1:$BX$550,MATCH(AB$2,Kraftvärmeprod!$B$1:$VX$1,0),FALSE)/1,0)-IFERROR(VLOOKUP($B282,'Slutlig allokering kvv'!$B$2:$BX$550,MATCH(AB$2,'Slutlig allokering kvv'!$B$1:$BX$1,0),FALSE)/1,0))</f>
        <v/>
      </c>
      <c r="AC282" t="str">
        <f>IF($D282="","",IFERROR(VLOOKUP($B282,Kraftvärmeprod!$B$1:$BX$550,MATCH(AC$2,Kraftvärmeprod!$B$1:$VX$1,0),FALSE)/1,0)-IFERROR(VLOOKUP($B282,'Slutlig allokering kvv'!$B$2:$BX$550,MATCH(AC$2,'Slutlig allokering kvv'!$B$1:$BX$1,0),FALSE)/1,0))</f>
        <v/>
      </c>
      <c r="AE282" t="str">
        <f>IF($D282="","",IFERROR(VLOOKUP($B282,Miljö!$B$1:$E$550,MATCH("Hjälpel kraftvärme (GWh)",Miljö!$B$1:$E$1,0),FALSE)/1,0)-IFERROR(VLOOKUP($B282,'Slutlig allokering kvv'!$B$2:$BX$550,MATCH(AE$2,'Slutlig allokering kvv'!$B$1:$BX$1,0),FALSE)/1,0))</f>
        <v/>
      </c>
      <c r="AI282">
        <f t="shared" si="16"/>
        <v>0</v>
      </c>
      <c r="AK282">
        <f>IFERROR(VLOOKUP($B282,'Slutlig allokering kvv'!$B$2:$AX$550,MATCH("Summa slutlig allokerad tillförd energi (utan hjälpel och rökgaskondensering):",'Slutlig allokering kvv'!$B$1:$AX$1,0),FALSE)/1,"")</f>
        <v>0</v>
      </c>
      <c r="AM282" s="289" t="str">
        <f>IFERROR(1-VLOOKUP($B282,'Slutlig allokering kvv'!$B$2:$AX$550,MATCH("Andel av bränsle i kvv som allokerats till värme, exklusive rökgaskondensering och hjälpel",'Slutlig allokering kvv'!$B$1:$AX$1,0),FALSE),"")</f>
        <v/>
      </c>
      <c r="AO282" s="289" t="str">
        <f t="shared" si="17"/>
        <v/>
      </c>
      <c r="AP282" s="290" t="str">
        <f t="shared" si="18"/>
        <v/>
      </c>
      <c r="AQ282" s="290"/>
      <c r="AR282" s="239" t="str">
        <f t="shared" si="19"/>
        <v/>
      </c>
      <c r="AS282" s="290"/>
    </row>
    <row r="283" spans="1:45" x14ac:dyDescent="0.25">
      <c r="A283" s="2" t="str">
        <f>'Miljövärden för publ företag'!B285</f>
        <v>Veolia</v>
      </c>
      <c r="B283" s="2" t="str">
        <f>'Miljövärden för publ företag'!C285</f>
        <v>Knivsta (Veolia)</v>
      </c>
      <c r="C283" t="str">
        <f>IFERROR(VLOOKUP($B283,Kraftvärmeprod!$B$1:$AH$479,MATCH(C$2,Kraftvärmeprod!$B$1:$AG$1,0),FALSE)/1,"")</f>
        <v/>
      </c>
      <c r="D283" t="str">
        <f>IFERROR(VLOOKUP($B283,Kraftvärmeprod!$B$1:$AH$479,MATCH(D$2,Kraftvärmeprod!$B$1:$AG$1,0),FALSE)/1,"")</f>
        <v/>
      </c>
      <c r="F283" t="str">
        <f>IF($D283="","",IFERROR(VLOOKUP($B283,Kraftvärmeprod!$B$1:$BX$550,MATCH(F$2,Kraftvärmeprod!$B$1:$VX$1,0),FALSE)/1,0)-IFERROR(VLOOKUP($B283,'Slutlig allokering kvv'!$B$2:$BX$550,MATCH(F$2,'Slutlig allokering kvv'!$B$1:$BX$1,0),FALSE)/1,0))</f>
        <v/>
      </c>
      <c r="G283" t="str">
        <f>IF($D283="","",IFERROR(VLOOKUP($B283,Kraftvärmeprod!$B$1:$BX$550,MATCH(G$2,Kraftvärmeprod!$B$1:$VX$1,0),FALSE)/1,0)-IFERROR(VLOOKUP($B283,'Slutlig allokering kvv'!$B$2:$BX$550,MATCH(G$2,'Slutlig allokering kvv'!$B$1:$BX$1,0),FALSE)/1,0))</f>
        <v/>
      </c>
      <c r="H283" t="str">
        <f>IF($D283="","",IFERROR(VLOOKUP($B283,Kraftvärmeprod!$B$1:$BX$550,MATCH(H$2,Kraftvärmeprod!$B$1:$VX$1,0),FALSE)/1,0)-IFERROR(VLOOKUP($B283,'Slutlig allokering kvv'!$B$2:$BX$550,MATCH(H$2,'Slutlig allokering kvv'!$B$1:$BX$1,0),FALSE)/1,0))</f>
        <v/>
      </c>
      <c r="I283" t="str">
        <f>IF($D283="","",IFERROR(VLOOKUP($B283,Kraftvärmeprod!$B$1:$BX$550,MATCH(I$2,Kraftvärmeprod!$B$1:$VX$1,0),FALSE)/1,0)-IFERROR(VLOOKUP($B283,'Slutlig allokering kvv'!$B$2:$BX$550,MATCH(I$2,'Slutlig allokering kvv'!$B$1:$BX$1,0),FALSE)/1,0))</f>
        <v/>
      </c>
      <c r="J283" t="str">
        <f>IF($D283="","",IFERROR(VLOOKUP($B283,Kraftvärmeprod!$B$1:$BX$550,MATCH(J$2,Kraftvärmeprod!$B$1:$VX$1,0),FALSE)/1,0)-IFERROR(VLOOKUP($B283,'Slutlig allokering kvv'!$B$2:$BX$550,MATCH(J$2,'Slutlig allokering kvv'!$B$1:$BX$1,0),FALSE)/1,0))</f>
        <v/>
      </c>
      <c r="K283" t="str">
        <f>IF($D283="","",IFERROR(VLOOKUP($B283,Kraftvärmeprod!$B$1:$BX$550,MATCH(K$2,Kraftvärmeprod!$B$1:$VX$1,0),FALSE)/1,0)-IFERROR(VLOOKUP($B283,'Slutlig allokering kvv'!$B$2:$BX$550,MATCH(K$2,'Slutlig allokering kvv'!$B$1:$BX$1,0),FALSE)/1,0))</f>
        <v/>
      </c>
      <c r="L283" t="str">
        <f>IF($D283="","",IFERROR(VLOOKUP($B283,Kraftvärmeprod!$B$1:$BX$550,MATCH(L$2,Kraftvärmeprod!$B$1:$VX$1,0),FALSE)/1,0)-IFERROR(VLOOKUP($B283,'Slutlig allokering kvv'!$B$2:$BX$550,MATCH(L$2,'Slutlig allokering kvv'!$B$1:$BX$1,0),FALSE)/1,0))</f>
        <v/>
      </c>
      <c r="M283" t="str">
        <f>IF($D283="","",IFERROR(VLOOKUP($B283,Kraftvärmeprod!$B$1:$BX$550,MATCH(M$2,Kraftvärmeprod!$B$1:$VX$1,0),FALSE)/1,0)-IFERROR(VLOOKUP($B283,'Slutlig allokering kvv'!$B$2:$BX$550,MATCH(M$2,'Slutlig allokering kvv'!$B$1:$BX$1,0),FALSE)/1,0))</f>
        <v/>
      </c>
      <c r="N283" t="str">
        <f>IF($D283="","",IFERROR(VLOOKUP($B283,Kraftvärmeprod!$B$1:$BX$550,MATCH(N$2,Kraftvärmeprod!$B$1:$VX$1,0),FALSE)/1,0)-IFERROR(VLOOKUP($B283,'Slutlig allokering kvv'!$B$2:$BX$550,MATCH(N$2,'Slutlig allokering kvv'!$B$1:$BX$1,0),FALSE)/1,0))</f>
        <v/>
      </c>
      <c r="O283" t="str">
        <f>IF($D283="","",IFERROR(VLOOKUP($B283,Kraftvärmeprod!$B$1:$BX$550,MATCH(O$2,Kraftvärmeprod!$B$1:$VX$1,0),FALSE)/1,0)-IFERROR(VLOOKUP($B283,'Slutlig allokering kvv'!$B$2:$BX$550,MATCH(O$2,'Slutlig allokering kvv'!$B$1:$BX$1,0),FALSE)/1,0))</f>
        <v/>
      </c>
      <c r="P283" t="str">
        <f>IF($D283="","",IFERROR(VLOOKUP($B283,Kraftvärmeprod!$B$1:$BX$550,MATCH(P$2,Kraftvärmeprod!$B$1:$VX$1,0),FALSE)/1,0)-IFERROR(VLOOKUP($B283,'Slutlig allokering kvv'!$B$2:$BX$550,MATCH(P$2,'Slutlig allokering kvv'!$B$1:$BX$1,0),FALSE)/1,0))</f>
        <v/>
      </c>
      <c r="Q283" t="str">
        <f>IF($D283="","",IFERROR(VLOOKUP($B283,Kraftvärmeprod!$B$1:$BX$550,MATCH(Q$2,Kraftvärmeprod!$B$1:$VX$1,0),FALSE)/1,0)-IFERROR(VLOOKUP($B283,'Slutlig allokering kvv'!$B$2:$BX$550,MATCH(Q$2,'Slutlig allokering kvv'!$B$1:$BX$1,0),FALSE)/1,0))</f>
        <v/>
      </c>
      <c r="R283" t="str">
        <f>IF($D283="","",IFERROR(VLOOKUP($B283,Kraftvärmeprod!$B$1:$BX$550,MATCH(R$2,Kraftvärmeprod!$B$1:$VX$1,0),FALSE)/1,0)-IFERROR(VLOOKUP($B283,'Slutlig allokering kvv'!$B$2:$BX$550,MATCH(R$2,'Slutlig allokering kvv'!$B$1:$BX$1,0),FALSE)/1,0))</f>
        <v/>
      </c>
      <c r="S283" t="str">
        <f>IF($D283="","",IFERROR(VLOOKUP($B283,Kraftvärmeprod!$B$1:$BX$550,MATCH(S$2,Kraftvärmeprod!$B$1:$VX$1,0),FALSE)/1,0)-IFERROR(VLOOKUP($B283,'Slutlig allokering kvv'!$B$2:$BX$550,MATCH(S$2,'Slutlig allokering kvv'!$B$1:$BX$1,0),FALSE)/1,0))</f>
        <v/>
      </c>
      <c r="T283" t="str">
        <f>IF($D283="","",IFERROR(VLOOKUP($B283,Kraftvärmeprod!$B$1:$BX$550,MATCH(T$2,Kraftvärmeprod!$B$1:$VX$1,0),FALSE)/1,0)-IFERROR(VLOOKUP($B283,'Slutlig allokering kvv'!$B$2:$BX$550,MATCH(T$2,'Slutlig allokering kvv'!$B$1:$BX$1,0),FALSE)/1,0))</f>
        <v/>
      </c>
      <c r="U283" t="str">
        <f>IF($D283="","",IFERROR(VLOOKUP($B283,Kraftvärmeprod!$B$1:$BX$550,MATCH(U$2,Kraftvärmeprod!$B$1:$VX$1,0),FALSE)/1,0)-IFERROR(VLOOKUP($B283,'Slutlig allokering kvv'!$B$2:$BX$550,MATCH(U$2,'Slutlig allokering kvv'!$B$1:$BX$1,0),FALSE)/1,0))</f>
        <v/>
      </c>
      <c r="V283" t="str">
        <f>IF($D283="","",IFERROR(VLOOKUP($B283,Kraftvärmeprod!$B$1:$BX$550,MATCH(V$2,Kraftvärmeprod!$B$1:$VX$1,0),FALSE)/1,0)-IFERROR(VLOOKUP($B283,'Slutlig allokering kvv'!$B$2:$BX$550,MATCH(V$2,'Slutlig allokering kvv'!$B$1:$BX$1,0),FALSE)/1,0))</f>
        <v/>
      </c>
      <c r="W283" t="str">
        <f>IF($D283="","",IFERROR(VLOOKUP($B283,Kraftvärmeprod!$B$1:$BX$550,MATCH(W$2,Kraftvärmeprod!$B$1:$VX$1,0),FALSE)/1,0)-IFERROR(VLOOKUP($B283,'Slutlig allokering kvv'!$B$2:$BX$550,MATCH(W$2,'Slutlig allokering kvv'!$B$1:$BX$1,0),FALSE)/1,0))</f>
        <v/>
      </c>
      <c r="X283" t="str">
        <f>IF($D283="","",IFERROR(VLOOKUP($B283,Kraftvärmeprod!$B$1:$BX$550,MATCH(X$2,Kraftvärmeprod!$B$1:$VX$1,0),FALSE)/1,0)-IFERROR(VLOOKUP($B283,'Slutlig allokering kvv'!$B$2:$BX$550,MATCH(X$2,'Slutlig allokering kvv'!$B$1:$BX$1,0),FALSE)/1,0))</f>
        <v/>
      </c>
      <c r="Y283" t="str">
        <f>IF($D283="","",IFERROR(VLOOKUP($B283,Kraftvärmeprod!$B$1:$BX$550,MATCH(Y$2,Kraftvärmeprod!$B$1:$VX$1,0),FALSE)/1,0)-IFERROR(VLOOKUP($B283,'Slutlig allokering kvv'!$B$2:$BX$550,MATCH(Y$2,'Slutlig allokering kvv'!$B$1:$BX$1,0),FALSE)/1,0))</f>
        <v/>
      </c>
      <c r="Z283" t="str">
        <f>IF($D283="","",IFERROR(VLOOKUP($B283,Kraftvärmeprod!$B$1:$BX$550,MATCH(Z$2,Kraftvärmeprod!$B$1:$VX$1,0),FALSE)/1,0)-IFERROR(VLOOKUP($B283,'Slutlig allokering kvv'!$B$2:$BX$550,MATCH(Z$2,'Slutlig allokering kvv'!$B$1:$BX$1,0),FALSE)/1,0))</f>
        <v/>
      </c>
      <c r="AA283" t="str">
        <f>IF($D283="","",IFERROR(VLOOKUP($B283,Kraftvärmeprod!$B$1:$BX$550,MATCH(AA$2,Kraftvärmeprod!$B$1:$VX$1,0),FALSE)/1,0)-IFERROR(VLOOKUP($B283,'Slutlig allokering kvv'!$B$2:$BX$550,MATCH(AA$2,'Slutlig allokering kvv'!$B$1:$BX$1,0),FALSE)/1,0))</f>
        <v/>
      </c>
      <c r="AB283" t="str">
        <f>IF($D283="","",IFERROR(VLOOKUP($B283,Kraftvärmeprod!$B$1:$BX$550,MATCH(AB$2,Kraftvärmeprod!$B$1:$VX$1,0),FALSE)/1,0)-IFERROR(VLOOKUP($B283,'Slutlig allokering kvv'!$B$2:$BX$550,MATCH(AB$2,'Slutlig allokering kvv'!$B$1:$BX$1,0),FALSE)/1,0))</f>
        <v/>
      </c>
      <c r="AC283" t="str">
        <f>IF($D283="","",IFERROR(VLOOKUP($B283,Kraftvärmeprod!$B$1:$BX$550,MATCH(AC$2,Kraftvärmeprod!$B$1:$VX$1,0),FALSE)/1,0)-IFERROR(VLOOKUP($B283,'Slutlig allokering kvv'!$B$2:$BX$550,MATCH(AC$2,'Slutlig allokering kvv'!$B$1:$BX$1,0),FALSE)/1,0))</f>
        <v/>
      </c>
      <c r="AE283" t="str">
        <f>IF($D283="","",IFERROR(VLOOKUP($B283,Miljö!$B$1:$E$550,MATCH("Hjälpel kraftvärme (GWh)",Miljö!$B$1:$E$1,0),FALSE)/1,0)-IFERROR(VLOOKUP($B283,'Slutlig allokering kvv'!$B$2:$BX$550,MATCH(AE$2,'Slutlig allokering kvv'!$B$1:$BX$1,0),FALSE)/1,0))</f>
        <v/>
      </c>
      <c r="AI283">
        <f t="shared" si="16"/>
        <v>0</v>
      </c>
      <c r="AK283">
        <f>IFERROR(VLOOKUP($B283,'Slutlig allokering kvv'!$B$2:$AX$550,MATCH("Summa slutlig allokerad tillförd energi (utan hjälpel och rökgaskondensering):",'Slutlig allokering kvv'!$B$1:$AX$1,0),FALSE)/1,"")</f>
        <v>0</v>
      </c>
      <c r="AM283" s="289" t="str">
        <f>IFERROR(1-VLOOKUP($B283,'Slutlig allokering kvv'!$B$2:$AX$550,MATCH("Andel av bränsle i kvv som allokerats till värme, exklusive rökgaskondensering och hjälpel",'Slutlig allokering kvv'!$B$1:$AX$1,0),FALSE),"")</f>
        <v/>
      </c>
      <c r="AO283" s="289" t="str">
        <f t="shared" si="17"/>
        <v/>
      </c>
      <c r="AP283" s="290" t="str">
        <f t="shared" si="18"/>
        <v/>
      </c>
      <c r="AQ283" s="290"/>
      <c r="AR283" s="239" t="str">
        <f t="shared" si="19"/>
        <v/>
      </c>
      <c r="AS283" s="290"/>
    </row>
    <row r="284" spans="1:45" x14ac:dyDescent="0.25">
      <c r="A284" s="2" t="str">
        <f>'Miljövärden för publ företag'!B286</f>
        <v>Vimmerby Energi &amp; Miljö AB</v>
      </c>
      <c r="B284" s="2" t="str">
        <f>'Miljövärden för publ företag'!C286</f>
        <v>Frödinge</v>
      </c>
      <c r="C284" t="str">
        <f>IFERROR(VLOOKUP($B284,Kraftvärmeprod!$B$1:$AH$479,MATCH(C$2,Kraftvärmeprod!$B$1:$AG$1,0),FALSE)/1,"")</f>
        <v/>
      </c>
      <c r="D284" t="str">
        <f>IFERROR(VLOOKUP($B284,Kraftvärmeprod!$B$1:$AH$479,MATCH(D$2,Kraftvärmeprod!$B$1:$AG$1,0),FALSE)/1,"")</f>
        <v/>
      </c>
      <c r="F284" t="str">
        <f>IF($D284="","",IFERROR(VLOOKUP($B284,Kraftvärmeprod!$B$1:$BX$550,MATCH(F$2,Kraftvärmeprod!$B$1:$VX$1,0),FALSE)/1,0)-IFERROR(VLOOKUP($B284,'Slutlig allokering kvv'!$B$2:$BX$550,MATCH(F$2,'Slutlig allokering kvv'!$B$1:$BX$1,0),FALSE)/1,0))</f>
        <v/>
      </c>
      <c r="G284" t="str">
        <f>IF($D284="","",IFERROR(VLOOKUP($B284,Kraftvärmeprod!$B$1:$BX$550,MATCH(G$2,Kraftvärmeprod!$B$1:$VX$1,0),FALSE)/1,0)-IFERROR(VLOOKUP($B284,'Slutlig allokering kvv'!$B$2:$BX$550,MATCH(G$2,'Slutlig allokering kvv'!$B$1:$BX$1,0),FALSE)/1,0))</f>
        <v/>
      </c>
      <c r="H284" t="str">
        <f>IF($D284="","",IFERROR(VLOOKUP($B284,Kraftvärmeprod!$B$1:$BX$550,MATCH(H$2,Kraftvärmeprod!$B$1:$VX$1,0),FALSE)/1,0)-IFERROR(VLOOKUP($B284,'Slutlig allokering kvv'!$B$2:$BX$550,MATCH(H$2,'Slutlig allokering kvv'!$B$1:$BX$1,0),FALSE)/1,0))</f>
        <v/>
      </c>
      <c r="I284" t="str">
        <f>IF($D284="","",IFERROR(VLOOKUP($B284,Kraftvärmeprod!$B$1:$BX$550,MATCH(I$2,Kraftvärmeprod!$B$1:$VX$1,0),FALSE)/1,0)-IFERROR(VLOOKUP($B284,'Slutlig allokering kvv'!$B$2:$BX$550,MATCH(I$2,'Slutlig allokering kvv'!$B$1:$BX$1,0),FALSE)/1,0))</f>
        <v/>
      </c>
      <c r="J284" t="str">
        <f>IF($D284="","",IFERROR(VLOOKUP($B284,Kraftvärmeprod!$B$1:$BX$550,MATCH(J$2,Kraftvärmeprod!$B$1:$VX$1,0),FALSE)/1,0)-IFERROR(VLOOKUP($B284,'Slutlig allokering kvv'!$B$2:$BX$550,MATCH(J$2,'Slutlig allokering kvv'!$B$1:$BX$1,0),FALSE)/1,0))</f>
        <v/>
      </c>
      <c r="K284" t="str">
        <f>IF($D284="","",IFERROR(VLOOKUP($B284,Kraftvärmeprod!$B$1:$BX$550,MATCH(K$2,Kraftvärmeprod!$B$1:$VX$1,0),FALSE)/1,0)-IFERROR(VLOOKUP($B284,'Slutlig allokering kvv'!$B$2:$BX$550,MATCH(K$2,'Slutlig allokering kvv'!$B$1:$BX$1,0),FALSE)/1,0))</f>
        <v/>
      </c>
      <c r="L284" t="str">
        <f>IF($D284="","",IFERROR(VLOOKUP($B284,Kraftvärmeprod!$B$1:$BX$550,MATCH(L$2,Kraftvärmeprod!$B$1:$VX$1,0),FALSE)/1,0)-IFERROR(VLOOKUP($B284,'Slutlig allokering kvv'!$B$2:$BX$550,MATCH(L$2,'Slutlig allokering kvv'!$B$1:$BX$1,0),FALSE)/1,0))</f>
        <v/>
      </c>
      <c r="M284" t="str">
        <f>IF($D284="","",IFERROR(VLOOKUP($B284,Kraftvärmeprod!$B$1:$BX$550,MATCH(M$2,Kraftvärmeprod!$B$1:$VX$1,0),FALSE)/1,0)-IFERROR(VLOOKUP($B284,'Slutlig allokering kvv'!$B$2:$BX$550,MATCH(M$2,'Slutlig allokering kvv'!$B$1:$BX$1,0),FALSE)/1,0))</f>
        <v/>
      </c>
      <c r="N284" t="str">
        <f>IF($D284="","",IFERROR(VLOOKUP($B284,Kraftvärmeprod!$B$1:$BX$550,MATCH(N$2,Kraftvärmeprod!$B$1:$VX$1,0),FALSE)/1,0)-IFERROR(VLOOKUP($B284,'Slutlig allokering kvv'!$B$2:$BX$550,MATCH(N$2,'Slutlig allokering kvv'!$B$1:$BX$1,0),FALSE)/1,0))</f>
        <v/>
      </c>
      <c r="O284" t="str">
        <f>IF($D284="","",IFERROR(VLOOKUP($B284,Kraftvärmeprod!$B$1:$BX$550,MATCH(O$2,Kraftvärmeprod!$B$1:$VX$1,0),FALSE)/1,0)-IFERROR(VLOOKUP($B284,'Slutlig allokering kvv'!$B$2:$BX$550,MATCH(O$2,'Slutlig allokering kvv'!$B$1:$BX$1,0),FALSE)/1,0))</f>
        <v/>
      </c>
      <c r="P284" t="str">
        <f>IF($D284="","",IFERROR(VLOOKUP($B284,Kraftvärmeprod!$B$1:$BX$550,MATCH(P$2,Kraftvärmeprod!$B$1:$VX$1,0),FALSE)/1,0)-IFERROR(VLOOKUP($B284,'Slutlig allokering kvv'!$B$2:$BX$550,MATCH(P$2,'Slutlig allokering kvv'!$B$1:$BX$1,0),FALSE)/1,0))</f>
        <v/>
      </c>
      <c r="Q284" t="str">
        <f>IF($D284="","",IFERROR(VLOOKUP($B284,Kraftvärmeprod!$B$1:$BX$550,MATCH(Q$2,Kraftvärmeprod!$B$1:$VX$1,0),FALSE)/1,0)-IFERROR(VLOOKUP($B284,'Slutlig allokering kvv'!$B$2:$BX$550,MATCH(Q$2,'Slutlig allokering kvv'!$B$1:$BX$1,0),FALSE)/1,0))</f>
        <v/>
      </c>
      <c r="R284" t="str">
        <f>IF($D284="","",IFERROR(VLOOKUP($B284,Kraftvärmeprod!$B$1:$BX$550,MATCH(R$2,Kraftvärmeprod!$B$1:$VX$1,0),FALSE)/1,0)-IFERROR(VLOOKUP($B284,'Slutlig allokering kvv'!$B$2:$BX$550,MATCH(R$2,'Slutlig allokering kvv'!$B$1:$BX$1,0),FALSE)/1,0))</f>
        <v/>
      </c>
      <c r="S284" t="str">
        <f>IF($D284="","",IFERROR(VLOOKUP($B284,Kraftvärmeprod!$B$1:$BX$550,MATCH(S$2,Kraftvärmeprod!$B$1:$VX$1,0),FALSE)/1,0)-IFERROR(VLOOKUP($B284,'Slutlig allokering kvv'!$B$2:$BX$550,MATCH(S$2,'Slutlig allokering kvv'!$B$1:$BX$1,0),FALSE)/1,0))</f>
        <v/>
      </c>
      <c r="T284" t="str">
        <f>IF($D284="","",IFERROR(VLOOKUP($B284,Kraftvärmeprod!$B$1:$BX$550,MATCH(T$2,Kraftvärmeprod!$B$1:$VX$1,0),FALSE)/1,0)-IFERROR(VLOOKUP($B284,'Slutlig allokering kvv'!$B$2:$BX$550,MATCH(T$2,'Slutlig allokering kvv'!$B$1:$BX$1,0),FALSE)/1,0))</f>
        <v/>
      </c>
      <c r="U284" t="str">
        <f>IF($D284="","",IFERROR(VLOOKUP($B284,Kraftvärmeprod!$B$1:$BX$550,MATCH(U$2,Kraftvärmeprod!$B$1:$VX$1,0),FALSE)/1,0)-IFERROR(VLOOKUP($B284,'Slutlig allokering kvv'!$B$2:$BX$550,MATCH(U$2,'Slutlig allokering kvv'!$B$1:$BX$1,0),FALSE)/1,0))</f>
        <v/>
      </c>
      <c r="V284" t="str">
        <f>IF($D284="","",IFERROR(VLOOKUP($B284,Kraftvärmeprod!$B$1:$BX$550,MATCH(V$2,Kraftvärmeprod!$B$1:$VX$1,0),FALSE)/1,0)-IFERROR(VLOOKUP($B284,'Slutlig allokering kvv'!$B$2:$BX$550,MATCH(V$2,'Slutlig allokering kvv'!$B$1:$BX$1,0),FALSE)/1,0))</f>
        <v/>
      </c>
      <c r="W284" t="str">
        <f>IF($D284="","",IFERROR(VLOOKUP($B284,Kraftvärmeprod!$B$1:$BX$550,MATCH(W$2,Kraftvärmeprod!$B$1:$VX$1,0),FALSE)/1,0)-IFERROR(VLOOKUP($B284,'Slutlig allokering kvv'!$B$2:$BX$550,MATCH(W$2,'Slutlig allokering kvv'!$B$1:$BX$1,0),FALSE)/1,0))</f>
        <v/>
      </c>
      <c r="X284" t="str">
        <f>IF($D284="","",IFERROR(VLOOKUP($B284,Kraftvärmeprod!$B$1:$BX$550,MATCH(X$2,Kraftvärmeprod!$B$1:$VX$1,0),FALSE)/1,0)-IFERROR(VLOOKUP($B284,'Slutlig allokering kvv'!$B$2:$BX$550,MATCH(X$2,'Slutlig allokering kvv'!$B$1:$BX$1,0),FALSE)/1,0))</f>
        <v/>
      </c>
      <c r="Y284" t="str">
        <f>IF($D284="","",IFERROR(VLOOKUP($B284,Kraftvärmeprod!$B$1:$BX$550,MATCH(Y$2,Kraftvärmeprod!$B$1:$VX$1,0),FALSE)/1,0)-IFERROR(VLOOKUP($B284,'Slutlig allokering kvv'!$B$2:$BX$550,MATCH(Y$2,'Slutlig allokering kvv'!$B$1:$BX$1,0),FALSE)/1,0))</f>
        <v/>
      </c>
      <c r="Z284" t="str">
        <f>IF($D284="","",IFERROR(VLOOKUP($B284,Kraftvärmeprod!$B$1:$BX$550,MATCH(Z$2,Kraftvärmeprod!$B$1:$VX$1,0),FALSE)/1,0)-IFERROR(VLOOKUP($B284,'Slutlig allokering kvv'!$B$2:$BX$550,MATCH(Z$2,'Slutlig allokering kvv'!$B$1:$BX$1,0),FALSE)/1,0))</f>
        <v/>
      </c>
      <c r="AA284" t="str">
        <f>IF($D284="","",IFERROR(VLOOKUP($B284,Kraftvärmeprod!$B$1:$BX$550,MATCH(AA$2,Kraftvärmeprod!$B$1:$VX$1,0),FALSE)/1,0)-IFERROR(VLOOKUP($B284,'Slutlig allokering kvv'!$B$2:$BX$550,MATCH(AA$2,'Slutlig allokering kvv'!$B$1:$BX$1,0),FALSE)/1,0))</f>
        <v/>
      </c>
      <c r="AB284" t="str">
        <f>IF($D284="","",IFERROR(VLOOKUP($B284,Kraftvärmeprod!$B$1:$BX$550,MATCH(AB$2,Kraftvärmeprod!$B$1:$VX$1,0),FALSE)/1,0)-IFERROR(VLOOKUP($B284,'Slutlig allokering kvv'!$B$2:$BX$550,MATCH(AB$2,'Slutlig allokering kvv'!$B$1:$BX$1,0),FALSE)/1,0))</f>
        <v/>
      </c>
      <c r="AC284" t="str">
        <f>IF($D284="","",IFERROR(VLOOKUP($B284,Kraftvärmeprod!$B$1:$BX$550,MATCH(AC$2,Kraftvärmeprod!$B$1:$VX$1,0),FALSE)/1,0)-IFERROR(VLOOKUP($B284,'Slutlig allokering kvv'!$B$2:$BX$550,MATCH(AC$2,'Slutlig allokering kvv'!$B$1:$BX$1,0),FALSE)/1,0))</f>
        <v/>
      </c>
      <c r="AE284" t="str">
        <f>IF($D284="","",IFERROR(VLOOKUP($B284,Miljö!$B$1:$E$550,MATCH("Hjälpel kraftvärme (GWh)",Miljö!$B$1:$E$1,0),FALSE)/1,0)-IFERROR(VLOOKUP($B284,'Slutlig allokering kvv'!$B$2:$BX$550,MATCH(AE$2,'Slutlig allokering kvv'!$B$1:$BX$1,0),FALSE)/1,0))</f>
        <v/>
      </c>
      <c r="AI284">
        <f t="shared" si="16"/>
        <v>0</v>
      </c>
      <c r="AK284">
        <f>IFERROR(VLOOKUP($B284,'Slutlig allokering kvv'!$B$2:$AX$550,MATCH("Summa slutlig allokerad tillförd energi (utan hjälpel och rökgaskondensering):",'Slutlig allokering kvv'!$B$1:$AX$1,0),FALSE)/1,"")</f>
        <v>0</v>
      </c>
      <c r="AM284" s="289" t="str">
        <f>IFERROR(1-VLOOKUP($B284,'Slutlig allokering kvv'!$B$2:$AX$550,MATCH("Andel av bränsle i kvv som allokerats till värme, exklusive rökgaskondensering och hjälpel",'Slutlig allokering kvv'!$B$1:$AX$1,0),FALSE),"")</f>
        <v/>
      </c>
      <c r="AO284" s="289" t="str">
        <f t="shared" si="17"/>
        <v/>
      </c>
      <c r="AP284" s="290" t="str">
        <f t="shared" si="18"/>
        <v/>
      </c>
      <c r="AQ284" s="290"/>
      <c r="AR284" s="239" t="str">
        <f t="shared" si="19"/>
        <v/>
      </c>
      <c r="AS284" s="290"/>
    </row>
    <row r="285" spans="1:45" x14ac:dyDescent="0.25">
      <c r="A285" s="2" t="str">
        <f>'Miljövärden för publ företag'!B287</f>
        <v>Vimmerby Energi &amp; Miljö AB</v>
      </c>
      <c r="B285" s="2" t="str">
        <f>'Miljövärden för publ företag'!C287</f>
        <v>Gullringen</v>
      </c>
      <c r="C285" t="str">
        <f>IFERROR(VLOOKUP($B285,Kraftvärmeprod!$B$1:$AH$479,MATCH(C$2,Kraftvärmeprod!$B$1:$AG$1,0),FALSE)/1,"")</f>
        <v/>
      </c>
      <c r="D285" t="str">
        <f>IFERROR(VLOOKUP($B285,Kraftvärmeprod!$B$1:$AH$479,MATCH(D$2,Kraftvärmeprod!$B$1:$AG$1,0),FALSE)/1,"")</f>
        <v/>
      </c>
      <c r="F285" t="str">
        <f>IF($D285="","",IFERROR(VLOOKUP($B285,Kraftvärmeprod!$B$1:$BX$550,MATCH(F$2,Kraftvärmeprod!$B$1:$VX$1,0),FALSE)/1,0)-IFERROR(VLOOKUP($B285,'Slutlig allokering kvv'!$B$2:$BX$550,MATCH(F$2,'Slutlig allokering kvv'!$B$1:$BX$1,0),FALSE)/1,0))</f>
        <v/>
      </c>
      <c r="G285" t="str">
        <f>IF($D285="","",IFERROR(VLOOKUP($B285,Kraftvärmeprod!$B$1:$BX$550,MATCH(G$2,Kraftvärmeprod!$B$1:$VX$1,0),FALSE)/1,0)-IFERROR(VLOOKUP($B285,'Slutlig allokering kvv'!$B$2:$BX$550,MATCH(G$2,'Slutlig allokering kvv'!$B$1:$BX$1,0),FALSE)/1,0))</f>
        <v/>
      </c>
      <c r="H285" t="str">
        <f>IF($D285="","",IFERROR(VLOOKUP($B285,Kraftvärmeprod!$B$1:$BX$550,MATCH(H$2,Kraftvärmeprod!$B$1:$VX$1,0),FALSE)/1,0)-IFERROR(VLOOKUP($B285,'Slutlig allokering kvv'!$B$2:$BX$550,MATCH(H$2,'Slutlig allokering kvv'!$B$1:$BX$1,0),FALSE)/1,0))</f>
        <v/>
      </c>
      <c r="I285" t="str">
        <f>IF($D285="","",IFERROR(VLOOKUP($B285,Kraftvärmeprod!$B$1:$BX$550,MATCH(I$2,Kraftvärmeprod!$B$1:$VX$1,0),FALSE)/1,0)-IFERROR(VLOOKUP($B285,'Slutlig allokering kvv'!$B$2:$BX$550,MATCH(I$2,'Slutlig allokering kvv'!$B$1:$BX$1,0),FALSE)/1,0))</f>
        <v/>
      </c>
      <c r="J285" t="str">
        <f>IF($D285="","",IFERROR(VLOOKUP($B285,Kraftvärmeprod!$B$1:$BX$550,MATCH(J$2,Kraftvärmeprod!$B$1:$VX$1,0),FALSE)/1,0)-IFERROR(VLOOKUP($B285,'Slutlig allokering kvv'!$B$2:$BX$550,MATCH(J$2,'Slutlig allokering kvv'!$B$1:$BX$1,0),FALSE)/1,0))</f>
        <v/>
      </c>
      <c r="K285" t="str">
        <f>IF($D285="","",IFERROR(VLOOKUP($B285,Kraftvärmeprod!$B$1:$BX$550,MATCH(K$2,Kraftvärmeprod!$B$1:$VX$1,0),FALSE)/1,0)-IFERROR(VLOOKUP($B285,'Slutlig allokering kvv'!$B$2:$BX$550,MATCH(K$2,'Slutlig allokering kvv'!$B$1:$BX$1,0),FALSE)/1,0))</f>
        <v/>
      </c>
      <c r="L285" t="str">
        <f>IF($D285="","",IFERROR(VLOOKUP($B285,Kraftvärmeprod!$B$1:$BX$550,MATCH(L$2,Kraftvärmeprod!$B$1:$VX$1,0),FALSE)/1,0)-IFERROR(VLOOKUP($B285,'Slutlig allokering kvv'!$B$2:$BX$550,MATCH(L$2,'Slutlig allokering kvv'!$B$1:$BX$1,0),FALSE)/1,0))</f>
        <v/>
      </c>
      <c r="M285" t="str">
        <f>IF($D285="","",IFERROR(VLOOKUP($B285,Kraftvärmeprod!$B$1:$BX$550,MATCH(M$2,Kraftvärmeprod!$B$1:$VX$1,0),FALSE)/1,0)-IFERROR(VLOOKUP($B285,'Slutlig allokering kvv'!$B$2:$BX$550,MATCH(M$2,'Slutlig allokering kvv'!$B$1:$BX$1,0),FALSE)/1,0))</f>
        <v/>
      </c>
      <c r="N285" t="str">
        <f>IF($D285="","",IFERROR(VLOOKUP($B285,Kraftvärmeprod!$B$1:$BX$550,MATCH(N$2,Kraftvärmeprod!$B$1:$VX$1,0),FALSE)/1,0)-IFERROR(VLOOKUP($B285,'Slutlig allokering kvv'!$B$2:$BX$550,MATCH(N$2,'Slutlig allokering kvv'!$B$1:$BX$1,0),FALSE)/1,0))</f>
        <v/>
      </c>
      <c r="O285" t="str">
        <f>IF($D285="","",IFERROR(VLOOKUP($B285,Kraftvärmeprod!$B$1:$BX$550,MATCH(O$2,Kraftvärmeprod!$B$1:$VX$1,0),FALSE)/1,0)-IFERROR(VLOOKUP($B285,'Slutlig allokering kvv'!$B$2:$BX$550,MATCH(O$2,'Slutlig allokering kvv'!$B$1:$BX$1,0),FALSE)/1,0))</f>
        <v/>
      </c>
      <c r="P285" t="str">
        <f>IF($D285="","",IFERROR(VLOOKUP($B285,Kraftvärmeprod!$B$1:$BX$550,MATCH(P$2,Kraftvärmeprod!$B$1:$VX$1,0),FALSE)/1,0)-IFERROR(VLOOKUP($B285,'Slutlig allokering kvv'!$B$2:$BX$550,MATCH(P$2,'Slutlig allokering kvv'!$B$1:$BX$1,0),FALSE)/1,0))</f>
        <v/>
      </c>
      <c r="Q285" t="str">
        <f>IF($D285="","",IFERROR(VLOOKUP($B285,Kraftvärmeprod!$B$1:$BX$550,MATCH(Q$2,Kraftvärmeprod!$B$1:$VX$1,0),FALSE)/1,0)-IFERROR(VLOOKUP($B285,'Slutlig allokering kvv'!$B$2:$BX$550,MATCH(Q$2,'Slutlig allokering kvv'!$B$1:$BX$1,0),FALSE)/1,0))</f>
        <v/>
      </c>
      <c r="R285" t="str">
        <f>IF($D285="","",IFERROR(VLOOKUP($B285,Kraftvärmeprod!$B$1:$BX$550,MATCH(R$2,Kraftvärmeprod!$B$1:$VX$1,0),FALSE)/1,0)-IFERROR(VLOOKUP($B285,'Slutlig allokering kvv'!$B$2:$BX$550,MATCH(R$2,'Slutlig allokering kvv'!$B$1:$BX$1,0),FALSE)/1,0))</f>
        <v/>
      </c>
      <c r="S285" t="str">
        <f>IF($D285="","",IFERROR(VLOOKUP($B285,Kraftvärmeprod!$B$1:$BX$550,MATCH(S$2,Kraftvärmeprod!$B$1:$VX$1,0),FALSE)/1,0)-IFERROR(VLOOKUP($B285,'Slutlig allokering kvv'!$B$2:$BX$550,MATCH(S$2,'Slutlig allokering kvv'!$B$1:$BX$1,0),FALSE)/1,0))</f>
        <v/>
      </c>
      <c r="T285" t="str">
        <f>IF($D285="","",IFERROR(VLOOKUP($B285,Kraftvärmeprod!$B$1:$BX$550,MATCH(T$2,Kraftvärmeprod!$B$1:$VX$1,0),FALSE)/1,0)-IFERROR(VLOOKUP($B285,'Slutlig allokering kvv'!$B$2:$BX$550,MATCH(T$2,'Slutlig allokering kvv'!$B$1:$BX$1,0),FALSE)/1,0))</f>
        <v/>
      </c>
      <c r="U285" t="str">
        <f>IF($D285="","",IFERROR(VLOOKUP($B285,Kraftvärmeprod!$B$1:$BX$550,MATCH(U$2,Kraftvärmeprod!$B$1:$VX$1,0),FALSE)/1,0)-IFERROR(VLOOKUP($B285,'Slutlig allokering kvv'!$B$2:$BX$550,MATCH(U$2,'Slutlig allokering kvv'!$B$1:$BX$1,0),FALSE)/1,0))</f>
        <v/>
      </c>
      <c r="V285" t="str">
        <f>IF($D285="","",IFERROR(VLOOKUP($B285,Kraftvärmeprod!$B$1:$BX$550,MATCH(V$2,Kraftvärmeprod!$B$1:$VX$1,0),FALSE)/1,0)-IFERROR(VLOOKUP($B285,'Slutlig allokering kvv'!$B$2:$BX$550,MATCH(V$2,'Slutlig allokering kvv'!$B$1:$BX$1,0),FALSE)/1,0))</f>
        <v/>
      </c>
      <c r="W285" t="str">
        <f>IF($D285="","",IFERROR(VLOOKUP($B285,Kraftvärmeprod!$B$1:$BX$550,MATCH(W$2,Kraftvärmeprod!$B$1:$VX$1,0),FALSE)/1,0)-IFERROR(VLOOKUP($B285,'Slutlig allokering kvv'!$B$2:$BX$550,MATCH(W$2,'Slutlig allokering kvv'!$B$1:$BX$1,0),FALSE)/1,0))</f>
        <v/>
      </c>
      <c r="X285" t="str">
        <f>IF($D285="","",IFERROR(VLOOKUP($B285,Kraftvärmeprod!$B$1:$BX$550,MATCH(X$2,Kraftvärmeprod!$B$1:$VX$1,0),FALSE)/1,0)-IFERROR(VLOOKUP($B285,'Slutlig allokering kvv'!$B$2:$BX$550,MATCH(X$2,'Slutlig allokering kvv'!$B$1:$BX$1,0),FALSE)/1,0))</f>
        <v/>
      </c>
      <c r="Y285" t="str">
        <f>IF($D285="","",IFERROR(VLOOKUP($B285,Kraftvärmeprod!$B$1:$BX$550,MATCH(Y$2,Kraftvärmeprod!$B$1:$VX$1,0),FALSE)/1,0)-IFERROR(VLOOKUP($B285,'Slutlig allokering kvv'!$B$2:$BX$550,MATCH(Y$2,'Slutlig allokering kvv'!$B$1:$BX$1,0),FALSE)/1,0))</f>
        <v/>
      </c>
      <c r="Z285" t="str">
        <f>IF($D285="","",IFERROR(VLOOKUP($B285,Kraftvärmeprod!$B$1:$BX$550,MATCH(Z$2,Kraftvärmeprod!$B$1:$VX$1,0),FALSE)/1,0)-IFERROR(VLOOKUP($B285,'Slutlig allokering kvv'!$B$2:$BX$550,MATCH(Z$2,'Slutlig allokering kvv'!$B$1:$BX$1,0),FALSE)/1,0))</f>
        <v/>
      </c>
      <c r="AA285" t="str">
        <f>IF($D285="","",IFERROR(VLOOKUP($B285,Kraftvärmeprod!$B$1:$BX$550,MATCH(AA$2,Kraftvärmeprod!$B$1:$VX$1,0),FALSE)/1,0)-IFERROR(VLOOKUP($B285,'Slutlig allokering kvv'!$B$2:$BX$550,MATCH(AA$2,'Slutlig allokering kvv'!$B$1:$BX$1,0),FALSE)/1,0))</f>
        <v/>
      </c>
      <c r="AB285" t="str">
        <f>IF($D285="","",IFERROR(VLOOKUP($B285,Kraftvärmeprod!$B$1:$BX$550,MATCH(AB$2,Kraftvärmeprod!$B$1:$VX$1,0),FALSE)/1,0)-IFERROR(VLOOKUP($B285,'Slutlig allokering kvv'!$B$2:$BX$550,MATCH(AB$2,'Slutlig allokering kvv'!$B$1:$BX$1,0),FALSE)/1,0))</f>
        <v/>
      </c>
      <c r="AC285" t="str">
        <f>IF($D285="","",IFERROR(VLOOKUP($B285,Kraftvärmeprod!$B$1:$BX$550,MATCH(AC$2,Kraftvärmeprod!$B$1:$VX$1,0),FALSE)/1,0)-IFERROR(VLOOKUP($B285,'Slutlig allokering kvv'!$B$2:$BX$550,MATCH(AC$2,'Slutlig allokering kvv'!$B$1:$BX$1,0),FALSE)/1,0))</f>
        <v/>
      </c>
      <c r="AE285" t="str">
        <f>IF($D285="","",IFERROR(VLOOKUP($B285,Miljö!$B$1:$E$550,MATCH("Hjälpel kraftvärme (GWh)",Miljö!$B$1:$E$1,0),FALSE)/1,0)-IFERROR(VLOOKUP($B285,'Slutlig allokering kvv'!$B$2:$BX$550,MATCH(AE$2,'Slutlig allokering kvv'!$B$1:$BX$1,0),FALSE)/1,0))</f>
        <v/>
      </c>
      <c r="AI285">
        <f t="shared" si="16"/>
        <v>0</v>
      </c>
      <c r="AK285">
        <f>IFERROR(VLOOKUP($B285,'Slutlig allokering kvv'!$B$2:$AX$550,MATCH("Summa slutlig allokerad tillförd energi (utan hjälpel och rökgaskondensering):",'Slutlig allokering kvv'!$B$1:$AX$1,0),FALSE)/1,"")</f>
        <v>0</v>
      </c>
      <c r="AM285" s="289" t="str">
        <f>IFERROR(1-VLOOKUP($B285,'Slutlig allokering kvv'!$B$2:$AX$550,MATCH("Andel av bränsle i kvv som allokerats till värme, exklusive rökgaskondensering och hjälpel",'Slutlig allokering kvv'!$B$1:$AX$1,0),FALSE),"")</f>
        <v/>
      </c>
      <c r="AO285" s="289" t="str">
        <f t="shared" si="17"/>
        <v/>
      </c>
      <c r="AP285" s="290" t="str">
        <f t="shared" si="18"/>
        <v/>
      </c>
      <c r="AQ285" s="290"/>
      <c r="AR285" s="239" t="str">
        <f t="shared" si="19"/>
        <v/>
      </c>
      <c r="AS285" s="290"/>
    </row>
    <row r="286" spans="1:45" x14ac:dyDescent="0.25">
      <c r="A286" s="2" t="str">
        <f>'Miljövärden för publ företag'!B288</f>
        <v>Vimmerby Energi &amp; Miljö AB</v>
      </c>
      <c r="B286" s="2" t="str">
        <f>'Miljövärden för publ företag'!C288</f>
        <v>Storebro</v>
      </c>
      <c r="C286" t="str">
        <f>IFERROR(VLOOKUP($B286,Kraftvärmeprod!$B$1:$AH$479,MATCH(C$2,Kraftvärmeprod!$B$1:$AG$1,0),FALSE)/1,"")</f>
        <v/>
      </c>
      <c r="D286" t="str">
        <f>IFERROR(VLOOKUP($B286,Kraftvärmeprod!$B$1:$AH$479,MATCH(D$2,Kraftvärmeprod!$B$1:$AG$1,0),FALSE)/1,"")</f>
        <v/>
      </c>
      <c r="F286" t="str">
        <f>IF($D286="","",IFERROR(VLOOKUP($B286,Kraftvärmeprod!$B$1:$BX$550,MATCH(F$2,Kraftvärmeprod!$B$1:$VX$1,0),FALSE)/1,0)-IFERROR(VLOOKUP($B286,'Slutlig allokering kvv'!$B$2:$BX$550,MATCH(F$2,'Slutlig allokering kvv'!$B$1:$BX$1,0),FALSE)/1,0))</f>
        <v/>
      </c>
      <c r="G286" t="str">
        <f>IF($D286="","",IFERROR(VLOOKUP($B286,Kraftvärmeprod!$B$1:$BX$550,MATCH(G$2,Kraftvärmeprod!$B$1:$VX$1,0),FALSE)/1,0)-IFERROR(VLOOKUP($B286,'Slutlig allokering kvv'!$B$2:$BX$550,MATCH(G$2,'Slutlig allokering kvv'!$B$1:$BX$1,0),FALSE)/1,0))</f>
        <v/>
      </c>
      <c r="H286" t="str">
        <f>IF($D286="","",IFERROR(VLOOKUP($B286,Kraftvärmeprod!$B$1:$BX$550,MATCH(H$2,Kraftvärmeprod!$B$1:$VX$1,0),FALSE)/1,0)-IFERROR(VLOOKUP($B286,'Slutlig allokering kvv'!$B$2:$BX$550,MATCH(H$2,'Slutlig allokering kvv'!$B$1:$BX$1,0),FALSE)/1,0))</f>
        <v/>
      </c>
      <c r="I286" t="str">
        <f>IF($D286="","",IFERROR(VLOOKUP($B286,Kraftvärmeprod!$B$1:$BX$550,MATCH(I$2,Kraftvärmeprod!$B$1:$VX$1,0),FALSE)/1,0)-IFERROR(VLOOKUP($B286,'Slutlig allokering kvv'!$B$2:$BX$550,MATCH(I$2,'Slutlig allokering kvv'!$B$1:$BX$1,0),FALSE)/1,0))</f>
        <v/>
      </c>
      <c r="J286" t="str">
        <f>IF($D286="","",IFERROR(VLOOKUP($B286,Kraftvärmeprod!$B$1:$BX$550,MATCH(J$2,Kraftvärmeprod!$B$1:$VX$1,0),FALSE)/1,0)-IFERROR(VLOOKUP($B286,'Slutlig allokering kvv'!$B$2:$BX$550,MATCH(J$2,'Slutlig allokering kvv'!$B$1:$BX$1,0),FALSE)/1,0))</f>
        <v/>
      </c>
      <c r="K286" t="str">
        <f>IF($D286="","",IFERROR(VLOOKUP($B286,Kraftvärmeprod!$B$1:$BX$550,MATCH(K$2,Kraftvärmeprod!$B$1:$VX$1,0),FALSE)/1,0)-IFERROR(VLOOKUP($B286,'Slutlig allokering kvv'!$B$2:$BX$550,MATCH(K$2,'Slutlig allokering kvv'!$B$1:$BX$1,0),FALSE)/1,0))</f>
        <v/>
      </c>
      <c r="L286" t="str">
        <f>IF($D286="","",IFERROR(VLOOKUP($B286,Kraftvärmeprod!$B$1:$BX$550,MATCH(L$2,Kraftvärmeprod!$B$1:$VX$1,0),FALSE)/1,0)-IFERROR(VLOOKUP($B286,'Slutlig allokering kvv'!$B$2:$BX$550,MATCH(L$2,'Slutlig allokering kvv'!$B$1:$BX$1,0),FALSE)/1,0))</f>
        <v/>
      </c>
      <c r="M286" t="str">
        <f>IF($D286="","",IFERROR(VLOOKUP($B286,Kraftvärmeprod!$B$1:$BX$550,MATCH(M$2,Kraftvärmeprod!$B$1:$VX$1,0),FALSE)/1,0)-IFERROR(VLOOKUP($B286,'Slutlig allokering kvv'!$B$2:$BX$550,MATCH(M$2,'Slutlig allokering kvv'!$B$1:$BX$1,0),FALSE)/1,0))</f>
        <v/>
      </c>
      <c r="N286" t="str">
        <f>IF($D286="","",IFERROR(VLOOKUP($B286,Kraftvärmeprod!$B$1:$BX$550,MATCH(N$2,Kraftvärmeprod!$B$1:$VX$1,0),FALSE)/1,0)-IFERROR(VLOOKUP($B286,'Slutlig allokering kvv'!$B$2:$BX$550,MATCH(N$2,'Slutlig allokering kvv'!$B$1:$BX$1,0),FALSE)/1,0))</f>
        <v/>
      </c>
      <c r="O286" t="str">
        <f>IF($D286="","",IFERROR(VLOOKUP($B286,Kraftvärmeprod!$B$1:$BX$550,MATCH(O$2,Kraftvärmeprod!$B$1:$VX$1,0),FALSE)/1,0)-IFERROR(VLOOKUP($B286,'Slutlig allokering kvv'!$B$2:$BX$550,MATCH(O$2,'Slutlig allokering kvv'!$B$1:$BX$1,0),FALSE)/1,0))</f>
        <v/>
      </c>
      <c r="P286" t="str">
        <f>IF($D286="","",IFERROR(VLOOKUP($B286,Kraftvärmeprod!$B$1:$BX$550,MATCH(P$2,Kraftvärmeprod!$B$1:$VX$1,0),FALSE)/1,0)-IFERROR(VLOOKUP($B286,'Slutlig allokering kvv'!$B$2:$BX$550,MATCH(P$2,'Slutlig allokering kvv'!$B$1:$BX$1,0),FALSE)/1,0))</f>
        <v/>
      </c>
      <c r="Q286" t="str">
        <f>IF($D286="","",IFERROR(VLOOKUP($B286,Kraftvärmeprod!$B$1:$BX$550,MATCH(Q$2,Kraftvärmeprod!$B$1:$VX$1,0),FALSE)/1,0)-IFERROR(VLOOKUP($B286,'Slutlig allokering kvv'!$B$2:$BX$550,MATCH(Q$2,'Slutlig allokering kvv'!$B$1:$BX$1,0),FALSE)/1,0))</f>
        <v/>
      </c>
      <c r="R286" t="str">
        <f>IF($D286="","",IFERROR(VLOOKUP($B286,Kraftvärmeprod!$B$1:$BX$550,MATCH(R$2,Kraftvärmeprod!$B$1:$VX$1,0),FALSE)/1,0)-IFERROR(VLOOKUP($B286,'Slutlig allokering kvv'!$B$2:$BX$550,MATCH(R$2,'Slutlig allokering kvv'!$B$1:$BX$1,0),FALSE)/1,0))</f>
        <v/>
      </c>
      <c r="S286" t="str">
        <f>IF($D286="","",IFERROR(VLOOKUP($B286,Kraftvärmeprod!$B$1:$BX$550,MATCH(S$2,Kraftvärmeprod!$B$1:$VX$1,0),FALSE)/1,0)-IFERROR(VLOOKUP($B286,'Slutlig allokering kvv'!$B$2:$BX$550,MATCH(S$2,'Slutlig allokering kvv'!$B$1:$BX$1,0),FALSE)/1,0))</f>
        <v/>
      </c>
      <c r="T286" t="str">
        <f>IF($D286="","",IFERROR(VLOOKUP($B286,Kraftvärmeprod!$B$1:$BX$550,MATCH(T$2,Kraftvärmeprod!$B$1:$VX$1,0),FALSE)/1,0)-IFERROR(VLOOKUP($B286,'Slutlig allokering kvv'!$B$2:$BX$550,MATCH(T$2,'Slutlig allokering kvv'!$B$1:$BX$1,0),FALSE)/1,0))</f>
        <v/>
      </c>
      <c r="U286" t="str">
        <f>IF($D286="","",IFERROR(VLOOKUP($B286,Kraftvärmeprod!$B$1:$BX$550,MATCH(U$2,Kraftvärmeprod!$B$1:$VX$1,0),FALSE)/1,0)-IFERROR(VLOOKUP($B286,'Slutlig allokering kvv'!$B$2:$BX$550,MATCH(U$2,'Slutlig allokering kvv'!$B$1:$BX$1,0),FALSE)/1,0))</f>
        <v/>
      </c>
      <c r="V286" t="str">
        <f>IF($D286="","",IFERROR(VLOOKUP($B286,Kraftvärmeprod!$B$1:$BX$550,MATCH(V$2,Kraftvärmeprod!$B$1:$VX$1,0),FALSE)/1,0)-IFERROR(VLOOKUP($B286,'Slutlig allokering kvv'!$B$2:$BX$550,MATCH(V$2,'Slutlig allokering kvv'!$B$1:$BX$1,0),FALSE)/1,0))</f>
        <v/>
      </c>
      <c r="W286" t="str">
        <f>IF($D286="","",IFERROR(VLOOKUP($B286,Kraftvärmeprod!$B$1:$BX$550,MATCH(W$2,Kraftvärmeprod!$B$1:$VX$1,0),FALSE)/1,0)-IFERROR(VLOOKUP($B286,'Slutlig allokering kvv'!$B$2:$BX$550,MATCH(W$2,'Slutlig allokering kvv'!$B$1:$BX$1,0),FALSE)/1,0))</f>
        <v/>
      </c>
      <c r="X286" t="str">
        <f>IF($D286="","",IFERROR(VLOOKUP($B286,Kraftvärmeprod!$B$1:$BX$550,MATCH(X$2,Kraftvärmeprod!$B$1:$VX$1,0),FALSE)/1,0)-IFERROR(VLOOKUP($B286,'Slutlig allokering kvv'!$B$2:$BX$550,MATCH(X$2,'Slutlig allokering kvv'!$B$1:$BX$1,0),FALSE)/1,0))</f>
        <v/>
      </c>
      <c r="Y286" t="str">
        <f>IF($D286="","",IFERROR(VLOOKUP($B286,Kraftvärmeprod!$B$1:$BX$550,MATCH(Y$2,Kraftvärmeprod!$B$1:$VX$1,0),FALSE)/1,0)-IFERROR(VLOOKUP($B286,'Slutlig allokering kvv'!$B$2:$BX$550,MATCH(Y$2,'Slutlig allokering kvv'!$B$1:$BX$1,0),FALSE)/1,0))</f>
        <v/>
      </c>
      <c r="Z286" t="str">
        <f>IF($D286="","",IFERROR(VLOOKUP($B286,Kraftvärmeprod!$B$1:$BX$550,MATCH(Z$2,Kraftvärmeprod!$B$1:$VX$1,0),FALSE)/1,0)-IFERROR(VLOOKUP($B286,'Slutlig allokering kvv'!$B$2:$BX$550,MATCH(Z$2,'Slutlig allokering kvv'!$B$1:$BX$1,0),FALSE)/1,0))</f>
        <v/>
      </c>
      <c r="AA286" t="str">
        <f>IF($D286="","",IFERROR(VLOOKUP($B286,Kraftvärmeprod!$B$1:$BX$550,MATCH(AA$2,Kraftvärmeprod!$B$1:$VX$1,0),FALSE)/1,0)-IFERROR(VLOOKUP($B286,'Slutlig allokering kvv'!$B$2:$BX$550,MATCH(AA$2,'Slutlig allokering kvv'!$B$1:$BX$1,0),FALSE)/1,0))</f>
        <v/>
      </c>
      <c r="AB286" t="str">
        <f>IF($D286="","",IFERROR(VLOOKUP($B286,Kraftvärmeprod!$B$1:$BX$550,MATCH(AB$2,Kraftvärmeprod!$B$1:$VX$1,0),FALSE)/1,0)-IFERROR(VLOOKUP($B286,'Slutlig allokering kvv'!$B$2:$BX$550,MATCH(AB$2,'Slutlig allokering kvv'!$B$1:$BX$1,0),FALSE)/1,0))</f>
        <v/>
      </c>
      <c r="AC286" t="str">
        <f>IF($D286="","",IFERROR(VLOOKUP($B286,Kraftvärmeprod!$B$1:$BX$550,MATCH(AC$2,Kraftvärmeprod!$B$1:$VX$1,0),FALSE)/1,0)-IFERROR(VLOOKUP($B286,'Slutlig allokering kvv'!$B$2:$BX$550,MATCH(AC$2,'Slutlig allokering kvv'!$B$1:$BX$1,0),FALSE)/1,0))</f>
        <v/>
      </c>
      <c r="AE286" t="str">
        <f>IF($D286="","",IFERROR(VLOOKUP($B286,Miljö!$B$1:$E$550,MATCH("Hjälpel kraftvärme (GWh)",Miljö!$B$1:$E$1,0),FALSE)/1,0)-IFERROR(VLOOKUP($B286,'Slutlig allokering kvv'!$B$2:$BX$550,MATCH(AE$2,'Slutlig allokering kvv'!$B$1:$BX$1,0),FALSE)/1,0))</f>
        <v/>
      </c>
      <c r="AI286">
        <f t="shared" si="16"/>
        <v>0</v>
      </c>
      <c r="AK286">
        <f>IFERROR(VLOOKUP($B286,'Slutlig allokering kvv'!$B$2:$AX$550,MATCH("Summa slutlig allokerad tillförd energi (utan hjälpel och rökgaskondensering):",'Slutlig allokering kvv'!$B$1:$AX$1,0),FALSE)/1,"")</f>
        <v>0</v>
      </c>
      <c r="AM286" s="289" t="str">
        <f>IFERROR(1-VLOOKUP($B286,'Slutlig allokering kvv'!$B$2:$AX$550,MATCH("Andel av bränsle i kvv som allokerats till värme, exklusive rökgaskondensering och hjälpel",'Slutlig allokering kvv'!$B$1:$AX$1,0),FALSE),"")</f>
        <v/>
      </c>
      <c r="AO286" s="289" t="str">
        <f t="shared" si="17"/>
        <v/>
      </c>
      <c r="AP286" s="290" t="str">
        <f t="shared" si="18"/>
        <v/>
      </c>
      <c r="AQ286" s="290"/>
      <c r="AR286" s="239" t="str">
        <f t="shared" si="19"/>
        <v/>
      </c>
      <c r="AS286" s="290"/>
    </row>
    <row r="287" spans="1:45" x14ac:dyDescent="0.25">
      <c r="A287" s="2" t="str">
        <f>'Miljövärden för publ företag'!B289</f>
        <v>Vimmerby Energi &amp; Miljö AB</v>
      </c>
      <c r="B287" s="2" t="str">
        <f>'Miljövärden för publ företag'!C289</f>
        <v>Södra Vi</v>
      </c>
      <c r="C287" t="str">
        <f>IFERROR(VLOOKUP($B287,Kraftvärmeprod!$B$1:$AH$479,MATCH(C$2,Kraftvärmeprod!$B$1:$AG$1,0),FALSE)/1,"")</f>
        <v/>
      </c>
      <c r="D287" t="str">
        <f>IFERROR(VLOOKUP($B287,Kraftvärmeprod!$B$1:$AH$479,MATCH(D$2,Kraftvärmeprod!$B$1:$AG$1,0),FALSE)/1,"")</f>
        <v/>
      </c>
      <c r="F287" t="str">
        <f>IF($D287="","",IFERROR(VLOOKUP($B287,Kraftvärmeprod!$B$1:$BX$550,MATCH(F$2,Kraftvärmeprod!$B$1:$VX$1,0),FALSE)/1,0)-IFERROR(VLOOKUP($B287,'Slutlig allokering kvv'!$B$2:$BX$550,MATCH(F$2,'Slutlig allokering kvv'!$B$1:$BX$1,0),FALSE)/1,0))</f>
        <v/>
      </c>
      <c r="G287" t="str">
        <f>IF($D287="","",IFERROR(VLOOKUP($B287,Kraftvärmeprod!$B$1:$BX$550,MATCH(G$2,Kraftvärmeprod!$B$1:$VX$1,0),FALSE)/1,0)-IFERROR(VLOOKUP($B287,'Slutlig allokering kvv'!$B$2:$BX$550,MATCH(G$2,'Slutlig allokering kvv'!$B$1:$BX$1,0),FALSE)/1,0))</f>
        <v/>
      </c>
      <c r="H287" t="str">
        <f>IF($D287="","",IFERROR(VLOOKUP($B287,Kraftvärmeprod!$B$1:$BX$550,MATCH(H$2,Kraftvärmeprod!$B$1:$VX$1,0),FALSE)/1,0)-IFERROR(VLOOKUP($B287,'Slutlig allokering kvv'!$B$2:$BX$550,MATCH(H$2,'Slutlig allokering kvv'!$B$1:$BX$1,0),FALSE)/1,0))</f>
        <v/>
      </c>
      <c r="I287" t="str">
        <f>IF($D287="","",IFERROR(VLOOKUP($B287,Kraftvärmeprod!$B$1:$BX$550,MATCH(I$2,Kraftvärmeprod!$B$1:$VX$1,0),FALSE)/1,0)-IFERROR(VLOOKUP($B287,'Slutlig allokering kvv'!$B$2:$BX$550,MATCH(I$2,'Slutlig allokering kvv'!$B$1:$BX$1,0),FALSE)/1,0))</f>
        <v/>
      </c>
      <c r="J287" t="str">
        <f>IF($D287="","",IFERROR(VLOOKUP($B287,Kraftvärmeprod!$B$1:$BX$550,MATCH(J$2,Kraftvärmeprod!$B$1:$VX$1,0),FALSE)/1,0)-IFERROR(VLOOKUP($B287,'Slutlig allokering kvv'!$B$2:$BX$550,MATCH(J$2,'Slutlig allokering kvv'!$B$1:$BX$1,0),FALSE)/1,0))</f>
        <v/>
      </c>
      <c r="K287" t="str">
        <f>IF($D287="","",IFERROR(VLOOKUP($B287,Kraftvärmeprod!$B$1:$BX$550,MATCH(K$2,Kraftvärmeprod!$B$1:$VX$1,0),FALSE)/1,0)-IFERROR(VLOOKUP($B287,'Slutlig allokering kvv'!$B$2:$BX$550,MATCH(K$2,'Slutlig allokering kvv'!$B$1:$BX$1,0),FALSE)/1,0))</f>
        <v/>
      </c>
      <c r="L287" t="str">
        <f>IF($D287="","",IFERROR(VLOOKUP($B287,Kraftvärmeprod!$B$1:$BX$550,MATCH(L$2,Kraftvärmeprod!$B$1:$VX$1,0),FALSE)/1,0)-IFERROR(VLOOKUP($B287,'Slutlig allokering kvv'!$B$2:$BX$550,MATCH(L$2,'Slutlig allokering kvv'!$B$1:$BX$1,0),FALSE)/1,0))</f>
        <v/>
      </c>
      <c r="M287" t="str">
        <f>IF($D287="","",IFERROR(VLOOKUP($B287,Kraftvärmeprod!$B$1:$BX$550,MATCH(M$2,Kraftvärmeprod!$B$1:$VX$1,0),FALSE)/1,0)-IFERROR(VLOOKUP($B287,'Slutlig allokering kvv'!$B$2:$BX$550,MATCH(M$2,'Slutlig allokering kvv'!$B$1:$BX$1,0),FALSE)/1,0))</f>
        <v/>
      </c>
      <c r="N287" t="str">
        <f>IF($D287="","",IFERROR(VLOOKUP($B287,Kraftvärmeprod!$B$1:$BX$550,MATCH(N$2,Kraftvärmeprod!$B$1:$VX$1,0),FALSE)/1,0)-IFERROR(VLOOKUP($B287,'Slutlig allokering kvv'!$B$2:$BX$550,MATCH(N$2,'Slutlig allokering kvv'!$B$1:$BX$1,0),FALSE)/1,0))</f>
        <v/>
      </c>
      <c r="O287" t="str">
        <f>IF($D287="","",IFERROR(VLOOKUP($B287,Kraftvärmeprod!$B$1:$BX$550,MATCH(O$2,Kraftvärmeprod!$B$1:$VX$1,0),FALSE)/1,0)-IFERROR(VLOOKUP($B287,'Slutlig allokering kvv'!$B$2:$BX$550,MATCH(O$2,'Slutlig allokering kvv'!$B$1:$BX$1,0),FALSE)/1,0))</f>
        <v/>
      </c>
      <c r="P287" t="str">
        <f>IF($D287="","",IFERROR(VLOOKUP($B287,Kraftvärmeprod!$B$1:$BX$550,MATCH(P$2,Kraftvärmeprod!$B$1:$VX$1,0),FALSE)/1,0)-IFERROR(VLOOKUP($B287,'Slutlig allokering kvv'!$B$2:$BX$550,MATCH(P$2,'Slutlig allokering kvv'!$B$1:$BX$1,0),FALSE)/1,0))</f>
        <v/>
      </c>
      <c r="Q287" t="str">
        <f>IF($D287="","",IFERROR(VLOOKUP($B287,Kraftvärmeprod!$B$1:$BX$550,MATCH(Q$2,Kraftvärmeprod!$B$1:$VX$1,0),FALSE)/1,0)-IFERROR(VLOOKUP($B287,'Slutlig allokering kvv'!$B$2:$BX$550,MATCH(Q$2,'Slutlig allokering kvv'!$B$1:$BX$1,0),FALSE)/1,0))</f>
        <v/>
      </c>
      <c r="R287" t="str">
        <f>IF($D287="","",IFERROR(VLOOKUP($B287,Kraftvärmeprod!$B$1:$BX$550,MATCH(R$2,Kraftvärmeprod!$B$1:$VX$1,0),FALSE)/1,0)-IFERROR(VLOOKUP($B287,'Slutlig allokering kvv'!$B$2:$BX$550,MATCH(R$2,'Slutlig allokering kvv'!$B$1:$BX$1,0),FALSE)/1,0))</f>
        <v/>
      </c>
      <c r="S287" t="str">
        <f>IF($D287="","",IFERROR(VLOOKUP($B287,Kraftvärmeprod!$B$1:$BX$550,MATCH(S$2,Kraftvärmeprod!$B$1:$VX$1,0),FALSE)/1,0)-IFERROR(VLOOKUP($B287,'Slutlig allokering kvv'!$B$2:$BX$550,MATCH(S$2,'Slutlig allokering kvv'!$B$1:$BX$1,0),FALSE)/1,0))</f>
        <v/>
      </c>
      <c r="T287" t="str">
        <f>IF($D287="","",IFERROR(VLOOKUP($B287,Kraftvärmeprod!$B$1:$BX$550,MATCH(T$2,Kraftvärmeprod!$B$1:$VX$1,0),FALSE)/1,0)-IFERROR(VLOOKUP($B287,'Slutlig allokering kvv'!$B$2:$BX$550,MATCH(T$2,'Slutlig allokering kvv'!$B$1:$BX$1,0),FALSE)/1,0))</f>
        <v/>
      </c>
      <c r="U287" t="str">
        <f>IF($D287="","",IFERROR(VLOOKUP($B287,Kraftvärmeprod!$B$1:$BX$550,MATCH(U$2,Kraftvärmeprod!$B$1:$VX$1,0),FALSE)/1,0)-IFERROR(VLOOKUP($B287,'Slutlig allokering kvv'!$B$2:$BX$550,MATCH(U$2,'Slutlig allokering kvv'!$B$1:$BX$1,0),FALSE)/1,0))</f>
        <v/>
      </c>
      <c r="V287" t="str">
        <f>IF($D287="","",IFERROR(VLOOKUP($B287,Kraftvärmeprod!$B$1:$BX$550,MATCH(V$2,Kraftvärmeprod!$B$1:$VX$1,0),FALSE)/1,0)-IFERROR(VLOOKUP($B287,'Slutlig allokering kvv'!$B$2:$BX$550,MATCH(V$2,'Slutlig allokering kvv'!$B$1:$BX$1,0),FALSE)/1,0))</f>
        <v/>
      </c>
      <c r="W287" t="str">
        <f>IF($D287="","",IFERROR(VLOOKUP($B287,Kraftvärmeprod!$B$1:$BX$550,MATCH(W$2,Kraftvärmeprod!$B$1:$VX$1,0),FALSE)/1,0)-IFERROR(VLOOKUP($B287,'Slutlig allokering kvv'!$B$2:$BX$550,MATCH(W$2,'Slutlig allokering kvv'!$B$1:$BX$1,0),FALSE)/1,0))</f>
        <v/>
      </c>
      <c r="X287" t="str">
        <f>IF($D287="","",IFERROR(VLOOKUP($B287,Kraftvärmeprod!$B$1:$BX$550,MATCH(X$2,Kraftvärmeprod!$B$1:$VX$1,0),FALSE)/1,0)-IFERROR(VLOOKUP($B287,'Slutlig allokering kvv'!$B$2:$BX$550,MATCH(X$2,'Slutlig allokering kvv'!$B$1:$BX$1,0),FALSE)/1,0))</f>
        <v/>
      </c>
      <c r="Y287" t="str">
        <f>IF($D287="","",IFERROR(VLOOKUP($B287,Kraftvärmeprod!$B$1:$BX$550,MATCH(Y$2,Kraftvärmeprod!$B$1:$VX$1,0),FALSE)/1,0)-IFERROR(VLOOKUP($B287,'Slutlig allokering kvv'!$B$2:$BX$550,MATCH(Y$2,'Slutlig allokering kvv'!$B$1:$BX$1,0),FALSE)/1,0))</f>
        <v/>
      </c>
      <c r="Z287" t="str">
        <f>IF($D287="","",IFERROR(VLOOKUP($B287,Kraftvärmeprod!$B$1:$BX$550,MATCH(Z$2,Kraftvärmeprod!$B$1:$VX$1,0),FALSE)/1,0)-IFERROR(VLOOKUP($B287,'Slutlig allokering kvv'!$B$2:$BX$550,MATCH(Z$2,'Slutlig allokering kvv'!$B$1:$BX$1,0),FALSE)/1,0))</f>
        <v/>
      </c>
      <c r="AA287" t="str">
        <f>IF($D287="","",IFERROR(VLOOKUP($B287,Kraftvärmeprod!$B$1:$BX$550,MATCH(AA$2,Kraftvärmeprod!$B$1:$VX$1,0),FALSE)/1,0)-IFERROR(VLOOKUP($B287,'Slutlig allokering kvv'!$B$2:$BX$550,MATCH(AA$2,'Slutlig allokering kvv'!$B$1:$BX$1,0),FALSE)/1,0))</f>
        <v/>
      </c>
      <c r="AB287" t="str">
        <f>IF($D287="","",IFERROR(VLOOKUP($B287,Kraftvärmeprod!$B$1:$BX$550,MATCH(AB$2,Kraftvärmeprod!$B$1:$VX$1,0),FALSE)/1,0)-IFERROR(VLOOKUP($B287,'Slutlig allokering kvv'!$B$2:$BX$550,MATCH(AB$2,'Slutlig allokering kvv'!$B$1:$BX$1,0),FALSE)/1,0))</f>
        <v/>
      </c>
      <c r="AC287" t="str">
        <f>IF($D287="","",IFERROR(VLOOKUP($B287,Kraftvärmeprod!$B$1:$BX$550,MATCH(AC$2,Kraftvärmeprod!$B$1:$VX$1,0),FALSE)/1,0)-IFERROR(VLOOKUP($B287,'Slutlig allokering kvv'!$B$2:$BX$550,MATCH(AC$2,'Slutlig allokering kvv'!$B$1:$BX$1,0),FALSE)/1,0))</f>
        <v/>
      </c>
      <c r="AE287" t="str">
        <f>IF($D287="","",IFERROR(VLOOKUP($B287,Miljö!$B$1:$E$550,MATCH("Hjälpel kraftvärme (GWh)",Miljö!$B$1:$E$1,0),FALSE)/1,0)-IFERROR(VLOOKUP($B287,'Slutlig allokering kvv'!$B$2:$BX$550,MATCH(AE$2,'Slutlig allokering kvv'!$B$1:$BX$1,0),FALSE)/1,0))</f>
        <v/>
      </c>
      <c r="AI287">
        <f t="shared" si="16"/>
        <v>0</v>
      </c>
      <c r="AK287">
        <f>IFERROR(VLOOKUP($B287,'Slutlig allokering kvv'!$B$2:$AX$550,MATCH("Summa slutlig allokerad tillförd energi (utan hjälpel och rökgaskondensering):",'Slutlig allokering kvv'!$B$1:$AX$1,0),FALSE)/1,"")</f>
        <v>0</v>
      </c>
      <c r="AM287" s="289" t="str">
        <f>IFERROR(1-VLOOKUP($B287,'Slutlig allokering kvv'!$B$2:$AX$550,MATCH("Andel av bränsle i kvv som allokerats till värme, exklusive rökgaskondensering och hjälpel",'Slutlig allokering kvv'!$B$1:$AX$1,0),FALSE),"")</f>
        <v/>
      </c>
      <c r="AO287" s="289" t="str">
        <f t="shared" si="17"/>
        <v/>
      </c>
      <c r="AP287" s="290" t="str">
        <f t="shared" si="18"/>
        <v/>
      </c>
      <c r="AQ287" s="290"/>
      <c r="AR287" s="239" t="str">
        <f t="shared" si="19"/>
        <v/>
      </c>
      <c r="AS287" s="290"/>
    </row>
    <row r="288" spans="1:45" x14ac:dyDescent="0.25">
      <c r="A288" s="2" t="str">
        <f>'Miljövärden för publ företag'!B290</f>
        <v>Vimmerby Energi &amp; Miljö AB</v>
      </c>
      <c r="B288" s="2" t="str">
        <f>'Miljövärden för publ företag'!C290</f>
        <v>Vimmerby</v>
      </c>
      <c r="C288">
        <f>IFERROR(VLOOKUP($B288,Kraftvärmeprod!$B$1:$AH$479,MATCH(C$2,Kraftvärmeprod!$B$1:$AG$1,0),FALSE)/1,"")</f>
        <v>115.87</v>
      </c>
      <c r="D288">
        <f>IFERROR(VLOOKUP($B288,Kraftvärmeprod!$B$1:$AH$479,MATCH(D$2,Kraftvärmeprod!$B$1:$AG$1,0),FALSE)/1,"")</f>
        <v>19.11</v>
      </c>
      <c r="F288">
        <f>IF($D288="","",IFERROR(VLOOKUP($B288,Kraftvärmeprod!$B$1:$BX$550,MATCH(F$2,Kraftvärmeprod!$B$1:$VX$1,0),FALSE)/1,0)-IFERROR(VLOOKUP($B288,'Slutlig allokering kvv'!$B$2:$BX$550,MATCH(F$2,'Slutlig allokering kvv'!$B$1:$BX$1,0),FALSE)/1,0))</f>
        <v>0</v>
      </c>
      <c r="G288">
        <f>IF($D288="","",IFERROR(VLOOKUP($B288,Kraftvärmeprod!$B$1:$BX$550,MATCH(G$2,Kraftvärmeprod!$B$1:$VX$1,0),FALSE)/1,0)-IFERROR(VLOOKUP($B288,'Slutlig allokering kvv'!$B$2:$BX$550,MATCH(G$2,'Slutlig allokering kvv'!$B$1:$BX$1,0),FALSE)/1,0))</f>
        <v>5.0030000000000019E-2</v>
      </c>
      <c r="H288">
        <f>IF($D288="","",IFERROR(VLOOKUP($B288,Kraftvärmeprod!$B$1:$BX$550,MATCH(H$2,Kraftvärmeprod!$B$1:$VX$1,0),FALSE)/1,0)-IFERROR(VLOOKUP($B288,'Slutlig allokering kvv'!$B$2:$BX$550,MATCH(H$2,'Slutlig allokering kvv'!$B$1:$BX$1,0),FALSE)/1,0))</f>
        <v>0</v>
      </c>
      <c r="I288">
        <f>IF($D288="","",IFERROR(VLOOKUP($B288,Kraftvärmeprod!$B$1:$BX$550,MATCH(I$2,Kraftvärmeprod!$B$1:$VX$1,0),FALSE)/1,0)-IFERROR(VLOOKUP($B288,'Slutlig allokering kvv'!$B$2:$BX$550,MATCH(I$2,'Slutlig allokering kvv'!$B$1:$BX$1,0),FALSE)/1,0))</f>
        <v>0</v>
      </c>
      <c r="J288">
        <f>IF($D288="","",IFERROR(VLOOKUP($B288,Kraftvärmeprod!$B$1:$BX$550,MATCH(J$2,Kraftvärmeprod!$B$1:$VX$1,0),FALSE)/1,0)-IFERROR(VLOOKUP($B288,'Slutlig allokering kvv'!$B$2:$BX$550,MATCH(J$2,'Slutlig allokering kvv'!$B$1:$BX$1,0),FALSE)/1,0))</f>
        <v>0</v>
      </c>
      <c r="K288">
        <f>IF($D288="","",IFERROR(VLOOKUP($B288,Kraftvärmeprod!$B$1:$BX$550,MATCH(K$2,Kraftvärmeprod!$B$1:$VX$1,0),FALSE)/1,0)-IFERROR(VLOOKUP($B288,'Slutlig allokering kvv'!$B$2:$BX$550,MATCH(K$2,'Slutlig allokering kvv'!$B$1:$BX$1,0),FALSE)/1,0))</f>
        <v>0</v>
      </c>
      <c r="L288">
        <f>IF($D288="","",IFERROR(VLOOKUP($B288,Kraftvärmeprod!$B$1:$BX$550,MATCH(L$2,Kraftvärmeprod!$B$1:$VX$1,0),FALSE)/1,0)-IFERROR(VLOOKUP($B288,'Slutlig allokering kvv'!$B$2:$BX$550,MATCH(L$2,'Slutlig allokering kvv'!$B$1:$BX$1,0),FALSE)/1,0))</f>
        <v>23.856000000000002</v>
      </c>
      <c r="M288">
        <f>IF($D288="","",IFERROR(VLOOKUP($B288,Kraftvärmeprod!$B$1:$BX$550,MATCH(M$2,Kraftvärmeprod!$B$1:$VX$1,0),FALSE)/1,0)-IFERROR(VLOOKUP($B288,'Slutlig allokering kvv'!$B$2:$BX$550,MATCH(M$2,'Slutlig allokering kvv'!$B$1:$BX$1,0),FALSE)/1,0))</f>
        <v>19.028299999999994</v>
      </c>
      <c r="N288">
        <f>IF($D288="","",IFERROR(VLOOKUP($B288,Kraftvärmeprod!$B$1:$BX$550,MATCH(N$2,Kraftvärmeprod!$B$1:$VX$1,0),FALSE)/1,0)-IFERROR(VLOOKUP($B288,'Slutlig allokering kvv'!$B$2:$BX$550,MATCH(N$2,'Slutlig allokering kvv'!$B$1:$BX$1,0),FALSE)/1,0))</f>
        <v>0.66433999999999993</v>
      </c>
      <c r="O288">
        <f>IF($D288="","",IFERROR(VLOOKUP($B288,Kraftvärmeprod!$B$1:$BX$550,MATCH(O$2,Kraftvärmeprod!$B$1:$VX$1,0),FALSE)/1,0)-IFERROR(VLOOKUP($B288,'Slutlig allokering kvv'!$B$2:$BX$550,MATCH(O$2,'Slutlig allokering kvv'!$B$1:$BX$1,0),FALSE)/1,0))</f>
        <v>0</v>
      </c>
      <c r="P288">
        <f>IF($D288="","",IFERROR(VLOOKUP($B288,Kraftvärmeprod!$B$1:$BX$550,MATCH(P$2,Kraftvärmeprod!$B$1:$VX$1,0),FALSE)/1,0)-IFERROR(VLOOKUP($B288,'Slutlig allokering kvv'!$B$2:$BX$550,MATCH(P$2,'Slutlig allokering kvv'!$B$1:$BX$1,0),FALSE)/1,0))</f>
        <v>0</v>
      </c>
      <c r="Q288">
        <f>IF($D288="","",IFERROR(VLOOKUP($B288,Kraftvärmeprod!$B$1:$BX$550,MATCH(Q$2,Kraftvärmeprod!$B$1:$VX$1,0),FALSE)/1,0)-IFERROR(VLOOKUP($B288,'Slutlig allokering kvv'!$B$2:$BX$550,MATCH(Q$2,'Slutlig allokering kvv'!$B$1:$BX$1,0),FALSE)/1,0))</f>
        <v>0</v>
      </c>
      <c r="R288">
        <f>IF($D288="","",IFERROR(VLOOKUP($B288,Kraftvärmeprod!$B$1:$BX$550,MATCH(R$2,Kraftvärmeprod!$B$1:$VX$1,0),FALSE)/1,0)-IFERROR(VLOOKUP($B288,'Slutlig allokering kvv'!$B$2:$BX$550,MATCH(R$2,'Slutlig allokering kvv'!$B$1:$BX$1,0),FALSE)/1,0))</f>
        <v>0</v>
      </c>
      <c r="S288">
        <f>IF($D288="","",IFERROR(VLOOKUP($B288,Kraftvärmeprod!$B$1:$BX$550,MATCH(S$2,Kraftvärmeprod!$B$1:$VX$1,0),FALSE)/1,0)-IFERROR(VLOOKUP($B288,'Slutlig allokering kvv'!$B$2:$BX$550,MATCH(S$2,'Slutlig allokering kvv'!$B$1:$BX$1,0),FALSE)/1,0))</f>
        <v>0</v>
      </c>
      <c r="T288">
        <f>IF($D288="","",IFERROR(VLOOKUP($B288,Kraftvärmeprod!$B$1:$BX$550,MATCH(T$2,Kraftvärmeprod!$B$1:$VX$1,0),FALSE)/1,0)-IFERROR(VLOOKUP($B288,'Slutlig allokering kvv'!$B$2:$BX$550,MATCH(T$2,'Slutlig allokering kvv'!$B$1:$BX$1,0),FALSE)/1,0))</f>
        <v>0</v>
      </c>
      <c r="U288">
        <f>IF($D288="","",IFERROR(VLOOKUP($B288,Kraftvärmeprod!$B$1:$BX$550,MATCH(U$2,Kraftvärmeprod!$B$1:$VX$1,0),FALSE)/1,0)-IFERROR(VLOOKUP($B288,'Slutlig allokering kvv'!$B$2:$BX$550,MATCH(U$2,'Slutlig allokering kvv'!$B$1:$BX$1,0),FALSE)/1,0))</f>
        <v>0</v>
      </c>
      <c r="V288">
        <f>IF($D288="","",IFERROR(VLOOKUP($B288,Kraftvärmeprod!$B$1:$BX$550,MATCH(V$2,Kraftvärmeprod!$B$1:$VX$1,0),FALSE)/1,0)-IFERROR(VLOOKUP($B288,'Slutlig allokering kvv'!$B$2:$BX$550,MATCH(V$2,'Slutlig allokering kvv'!$B$1:$BX$1,0),FALSE)/1,0))</f>
        <v>0</v>
      </c>
      <c r="W288">
        <f>IF($D288="","",IFERROR(VLOOKUP($B288,Kraftvärmeprod!$B$1:$BX$550,MATCH(W$2,Kraftvärmeprod!$B$1:$VX$1,0),FALSE)/1,0)-IFERROR(VLOOKUP($B288,'Slutlig allokering kvv'!$B$2:$BX$550,MATCH(W$2,'Slutlig allokering kvv'!$B$1:$BX$1,0),FALSE)/1,0))</f>
        <v>0</v>
      </c>
      <c r="X288">
        <f>IF($D288="","",IFERROR(VLOOKUP($B288,Kraftvärmeprod!$B$1:$BX$550,MATCH(X$2,Kraftvärmeprod!$B$1:$VX$1,0),FALSE)/1,0)-IFERROR(VLOOKUP($B288,'Slutlig allokering kvv'!$B$2:$BX$550,MATCH(X$2,'Slutlig allokering kvv'!$B$1:$BX$1,0),FALSE)/1,0))</f>
        <v>0</v>
      </c>
      <c r="Y288">
        <f>IF($D288="","",IFERROR(VLOOKUP($B288,Kraftvärmeprod!$B$1:$BX$550,MATCH(Y$2,Kraftvärmeprod!$B$1:$VX$1,0),FALSE)/1,0)-IFERROR(VLOOKUP($B288,'Slutlig allokering kvv'!$B$2:$BX$550,MATCH(Y$2,'Slutlig allokering kvv'!$B$1:$BX$1,0),FALSE)/1,0))</f>
        <v>0</v>
      </c>
      <c r="Z288">
        <f>IF($D288="","",IFERROR(VLOOKUP($B288,Kraftvärmeprod!$B$1:$BX$550,MATCH(Z$2,Kraftvärmeprod!$B$1:$VX$1,0),FALSE)/1,0)-IFERROR(VLOOKUP($B288,'Slutlig allokering kvv'!$B$2:$BX$550,MATCH(Z$2,'Slutlig allokering kvv'!$B$1:$BX$1,0),FALSE)/1,0))</f>
        <v>0</v>
      </c>
      <c r="AA288">
        <f>IF($D288="","",IFERROR(VLOOKUP($B288,Kraftvärmeprod!$B$1:$BX$550,MATCH(AA$2,Kraftvärmeprod!$B$1:$VX$1,0),FALSE)/1,0)-IFERROR(VLOOKUP($B288,'Slutlig allokering kvv'!$B$2:$BX$550,MATCH(AA$2,'Slutlig allokering kvv'!$B$1:$BX$1,0),FALSE)/1,0))</f>
        <v>0</v>
      </c>
      <c r="AB288">
        <f>IF($D288="","",IFERROR(VLOOKUP($B288,Kraftvärmeprod!$B$1:$BX$550,MATCH(AB$2,Kraftvärmeprod!$B$1:$VX$1,0),FALSE)/1,0)-IFERROR(VLOOKUP($B288,'Slutlig allokering kvv'!$B$2:$BX$550,MATCH(AB$2,'Slutlig allokering kvv'!$B$1:$BX$1,0),FALSE)/1,0))</f>
        <v>0</v>
      </c>
      <c r="AC288">
        <f>IF($D288="","",IFERROR(VLOOKUP($B288,Kraftvärmeprod!$B$1:$BX$550,MATCH(AC$2,Kraftvärmeprod!$B$1:$VX$1,0),FALSE)/1,0)-IFERROR(VLOOKUP($B288,'Slutlig allokering kvv'!$B$2:$BX$550,MATCH(AC$2,'Slutlig allokering kvv'!$B$1:$BX$1,0),FALSE)/1,0))</f>
        <v>0</v>
      </c>
      <c r="AE288">
        <f>IF($D288="","",IFERROR(VLOOKUP($B288,Miljö!$B$1:$E$550,MATCH("Hjälpel kraftvärme (GWh)",Miljö!$B$1:$E$1,0),FALSE)/1,0)-IFERROR(VLOOKUP($B288,'Slutlig allokering kvv'!$B$2:$BX$550,MATCH(AE$2,'Slutlig allokering kvv'!$B$1:$BX$1,0),FALSE)/1,0))</f>
        <v>0.55569000000000002</v>
      </c>
      <c r="AI288">
        <f t="shared" si="16"/>
        <v>43.598669999999998</v>
      </c>
      <c r="AK288">
        <f>IFERROR(VLOOKUP($B288,'Slutlig allokering kvv'!$B$2:$AX$550,MATCH("Summa slutlig allokerad tillförd energi (utan hjälpel och rökgaskondensering):",'Slutlig allokering kvv'!$B$1:$AX$1,0),FALSE)/1,"")</f>
        <v>101.47132999999999</v>
      </c>
      <c r="AM288" s="289">
        <f>IFERROR(1-VLOOKUP($B288,'Slutlig allokering kvv'!$B$2:$AX$550,MATCH("Andel av bränsle i kvv som allokerats till värme, exklusive rökgaskondensering och hjälpel",'Slutlig allokering kvv'!$B$1:$AX$1,0),FALSE),"")</f>
        <v>0.30053539670503904</v>
      </c>
      <c r="AO288" s="289">
        <f t="shared" si="17"/>
        <v>0.30053539670503893</v>
      </c>
      <c r="AP288" s="290">
        <f t="shared" si="18"/>
        <v>1.1102230246251565E-16</v>
      </c>
      <c r="AQ288" s="290"/>
      <c r="AR288" s="239">
        <f t="shared" si="19"/>
        <v>0.43279984128407706</v>
      </c>
      <c r="AS288" s="290"/>
    </row>
    <row r="289" spans="1:45" x14ac:dyDescent="0.25">
      <c r="A289" s="2" t="str">
        <f>'Miljövärden för publ företag'!B291</f>
        <v>Väner Energi AB</v>
      </c>
      <c r="B289" s="2" t="str">
        <f>'Miljövärden för publ företag'!C291</f>
        <v>Lyrestad</v>
      </c>
      <c r="C289" t="str">
        <f>IFERROR(VLOOKUP($B289,Kraftvärmeprod!$B$1:$AH$479,MATCH(C$2,Kraftvärmeprod!$B$1:$AG$1,0),FALSE)/1,"")</f>
        <v/>
      </c>
      <c r="D289" t="str">
        <f>IFERROR(VLOOKUP($B289,Kraftvärmeprod!$B$1:$AH$479,MATCH(D$2,Kraftvärmeprod!$B$1:$AG$1,0),FALSE)/1,"")</f>
        <v/>
      </c>
      <c r="F289" t="str">
        <f>IF($D289="","",IFERROR(VLOOKUP($B289,Kraftvärmeprod!$B$1:$BX$550,MATCH(F$2,Kraftvärmeprod!$B$1:$VX$1,0),FALSE)/1,0)-IFERROR(VLOOKUP($B289,'Slutlig allokering kvv'!$B$2:$BX$550,MATCH(F$2,'Slutlig allokering kvv'!$B$1:$BX$1,0),FALSE)/1,0))</f>
        <v/>
      </c>
      <c r="G289" t="str">
        <f>IF($D289="","",IFERROR(VLOOKUP($B289,Kraftvärmeprod!$B$1:$BX$550,MATCH(G$2,Kraftvärmeprod!$B$1:$VX$1,0),FALSE)/1,0)-IFERROR(VLOOKUP($B289,'Slutlig allokering kvv'!$B$2:$BX$550,MATCH(G$2,'Slutlig allokering kvv'!$B$1:$BX$1,0),FALSE)/1,0))</f>
        <v/>
      </c>
      <c r="H289" t="str">
        <f>IF($D289="","",IFERROR(VLOOKUP($B289,Kraftvärmeprod!$B$1:$BX$550,MATCH(H$2,Kraftvärmeprod!$B$1:$VX$1,0),FALSE)/1,0)-IFERROR(VLOOKUP($B289,'Slutlig allokering kvv'!$B$2:$BX$550,MATCH(H$2,'Slutlig allokering kvv'!$B$1:$BX$1,0),FALSE)/1,0))</f>
        <v/>
      </c>
      <c r="I289" t="str">
        <f>IF($D289="","",IFERROR(VLOOKUP($B289,Kraftvärmeprod!$B$1:$BX$550,MATCH(I$2,Kraftvärmeprod!$B$1:$VX$1,0),FALSE)/1,0)-IFERROR(VLOOKUP($B289,'Slutlig allokering kvv'!$B$2:$BX$550,MATCH(I$2,'Slutlig allokering kvv'!$B$1:$BX$1,0),FALSE)/1,0))</f>
        <v/>
      </c>
      <c r="J289" t="str">
        <f>IF($D289="","",IFERROR(VLOOKUP($B289,Kraftvärmeprod!$B$1:$BX$550,MATCH(J$2,Kraftvärmeprod!$B$1:$VX$1,0),FALSE)/1,0)-IFERROR(VLOOKUP($B289,'Slutlig allokering kvv'!$B$2:$BX$550,MATCH(J$2,'Slutlig allokering kvv'!$B$1:$BX$1,0),FALSE)/1,0))</f>
        <v/>
      </c>
      <c r="K289" t="str">
        <f>IF($D289="","",IFERROR(VLOOKUP($B289,Kraftvärmeprod!$B$1:$BX$550,MATCH(K$2,Kraftvärmeprod!$B$1:$VX$1,0),FALSE)/1,0)-IFERROR(VLOOKUP($B289,'Slutlig allokering kvv'!$B$2:$BX$550,MATCH(K$2,'Slutlig allokering kvv'!$B$1:$BX$1,0),FALSE)/1,0))</f>
        <v/>
      </c>
      <c r="L289" t="str">
        <f>IF($D289="","",IFERROR(VLOOKUP($B289,Kraftvärmeprod!$B$1:$BX$550,MATCH(L$2,Kraftvärmeprod!$B$1:$VX$1,0),FALSE)/1,0)-IFERROR(VLOOKUP($B289,'Slutlig allokering kvv'!$B$2:$BX$550,MATCH(L$2,'Slutlig allokering kvv'!$B$1:$BX$1,0),FALSE)/1,0))</f>
        <v/>
      </c>
      <c r="M289" t="str">
        <f>IF($D289="","",IFERROR(VLOOKUP($B289,Kraftvärmeprod!$B$1:$BX$550,MATCH(M$2,Kraftvärmeprod!$B$1:$VX$1,0),FALSE)/1,0)-IFERROR(VLOOKUP($B289,'Slutlig allokering kvv'!$B$2:$BX$550,MATCH(M$2,'Slutlig allokering kvv'!$B$1:$BX$1,0),FALSE)/1,0))</f>
        <v/>
      </c>
      <c r="N289" t="str">
        <f>IF($D289="","",IFERROR(VLOOKUP($B289,Kraftvärmeprod!$B$1:$BX$550,MATCH(N$2,Kraftvärmeprod!$B$1:$VX$1,0),FALSE)/1,0)-IFERROR(VLOOKUP($B289,'Slutlig allokering kvv'!$B$2:$BX$550,MATCH(N$2,'Slutlig allokering kvv'!$B$1:$BX$1,0),FALSE)/1,0))</f>
        <v/>
      </c>
      <c r="O289" t="str">
        <f>IF($D289="","",IFERROR(VLOOKUP($B289,Kraftvärmeprod!$B$1:$BX$550,MATCH(O$2,Kraftvärmeprod!$B$1:$VX$1,0),FALSE)/1,0)-IFERROR(VLOOKUP($B289,'Slutlig allokering kvv'!$B$2:$BX$550,MATCH(O$2,'Slutlig allokering kvv'!$B$1:$BX$1,0),FALSE)/1,0))</f>
        <v/>
      </c>
      <c r="P289" t="str">
        <f>IF($D289="","",IFERROR(VLOOKUP($B289,Kraftvärmeprod!$B$1:$BX$550,MATCH(P$2,Kraftvärmeprod!$B$1:$VX$1,0),FALSE)/1,0)-IFERROR(VLOOKUP($B289,'Slutlig allokering kvv'!$B$2:$BX$550,MATCH(P$2,'Slutlig allokering kvv'!$B$1:$BX$1,0),FALSE)/1,0))</f>
        <v/>
      </c>
      <c r="Q289" t="str">
        <f>IF($D289="","",IFERROR(VLOOKUP($B289,Kraftvärmeprod!$B$1:$BX$550,MATCH(Q$2,Kraftvärmeprod!$B$1:$VX$1,0),FALSE)/1,0)-IFERROR(VLOOKUP($B289,'Slutlig allokering kvv'!$B$2:$BX$550,MATCH(Q$2,'Slutlig allokering kvv'!$B$1:$BX$1,0),FALSE)/1,0))</f>
        <v/>
      </c>
      <c r="R289" t="str">
        <f>IF($D289="","",IFERROR(VLOOKUP($B289,Kraftvärmeprod!$B$1:$BX$550,MATCH(R$2,Kraftvärmeprod!$B$1:$VX$1,0),FALSE)/1,0)-IFERROR(VLOOKUP($B289,'Slutlig allokering kvv'!$B$2:$BX$550,MATCH(R$2,'Slutlig allokering kvv'!$B$1:$BX$1,0),FALSE)/1,0))</f>
        <v/>
      </c>
      <c r="S289" t="str">
        <f>IF($D289="","",IFERROR(VLOOKUP($B289,Kraftvärmeprod!$B$1:$BX$550,MATCH(S$2,Kraftvärmeprod!$B$1:$VX$1,0),FALSE)/1,0)-IFERROR(VLOOKUP($B289,'Slutlig allokering kvv'!$B$2:$BX$550,MATCH(S$2,'Slutlig allokering kvv'!$B$1:$BX$1,0),FALSE)/1,0))</f>
        <v/>
      </c>
      <c r="T289" t="str">
        <f>IF($D289="","",IFERROR(VLOOKUP($B289,Kraftvärmeprod!$B$1:$BX$550,MATCH(T$2,Kraftvärmeprod!$B$1:$VX$1,0),FALSE)/1,0)-IFERROR(VLOOKUP($B289,'Slutlig allokering kvv'!$B$2:$BX$550,MATCH(T$2,'Slutlig allokering kvv'!$B$1:$BX$1,0),FALSE)/1,0))</f>
        <v/>
      </c>
      <c r="U289" t="str">
        <f>IF($D289="","",IFERROR(VLOOKUP($B289,Kraftvärmeprod!$B$1:$BX$550,MATCH(U$2,Kraftvärmeprod!$B$1:$VX$1,0),FALSE)/1,0)-IFERROR(VLOOKUP($B289,'Slutlig allokering kvv'!$B$2:$BX$550,MATCH(U$2,'Slutlig allokering kvv'!$B$1:$BX$1,0),FALSE)/1,0))</f>
        <v/>
      </c>
      <c r="V289" t="str">
        <f>IF($D289="","",IFERROR(VLOOKUP($B289,Kraftvärmeprod!$B$1:$BX$550,MATCH(V$2,Kraftvärmeprod!$B$1:$VX$1,0),FALSE)/1,0)-IFERROR(VLOOKUP($B289,'Slutlig allokering kvv'!$B$2:$BX$550,MATCH(V$2,'Slutlig allokering kvv'!$B$1:$BX$1,0),FALSE)/1,0))</f>
        <v/>
      </c>
      <c r="W289" t="str">
        <f>IF($D289="","",IFERROR(VLOOKUP($B289,Kraftvärmeprod!$B$1:$BX$550,MATCH(W$2,Kraftvärmeprod!$B$1:$VX$1,0),FALSE)/1,0)-IFERROR(VLOOKUP($B289,'Slutlig allokering kvv'!$B$2:$BX$550,MATCH(W$2,'Slutlig allokering kvv'!$B$1:$BX$1,0),FALSE)/1,0))</f>
        <v/>
      </c>
      <c r="X289" t="str">
        <f>IF($D289="","",IFERROR(VLOOKUP($B289,Kraftvärmeprod!$B$1:$BX$550,MATCH(X$2,Kraftvärmeprod!$B$1:$VX$1,0),FALSE)/1,0)-IFERROR(VLOOKUP($B289,'Slutlig allokering kvv'!$B$2:$BX$550,MATCH(X$2,'Slutlig allokering kvv'!$B$1:$BX$1,0),FALSE)/1,0))</f>
        <v/>
      </c>
      <c r="Y289" t="str">
        <f>IF($D289="","",IFERROR(VLOOKUP($B289,Kraftvärmeprod!$B$1:$BX$550,MATCH(Y$2,Kraftvärmeprod!$B$1:$VX$1,0),FALSE)/1,0)-IFERROR(VLOOKUP($B289,'Slutlig allokering kvv'!$B$2:$BX$550,MATCH(Y$2,'Slutlig allokering kvv'!$B$1:$BX$1,0),FALSE)/1,0))</f>
        <v/>
      </c>
      <c r="Z289" t="str">
        <f>IF($D289="","",IFERROR(VLOOKUP($B289,Kraftvärmeprod!$B$1:$BX$550,MATCH(Z$2,Kraftvärmeprod!$B$1:$VX$1,0),FALSE)/1,0)-IFERROR(VLOOKUP($B289,'Slutlig allokering kvv'!$B$2:$BX$550,MATCH(Z$2,'Slutlig allokering kvv'!$B$1:$BX$1,0),FALSE)/1,0))</f>
        <v/>
      </c>
      <c r="AA289" t="str">
        <f>IF($D289="","",IFERROR(VLOOKUP($B289,Kraftvärmeprod!$B$1:$BX$550,MATCH(AA$2,Kraftvärmeprod!$B$1:$VX$1,0),FALSE)/1,0)-IFERROR(VLOOKUP($B289,'Slutlig allokering kvv'!$B$2:$BX$550,MATCH(AA$2,'Slutlig allokering kvv'!$B$1:$BX$1,0),FALSE)/1,0))</f>
        <v/>
      </c>
      <c r="AB289" t="str">
        <f>IF($D289="","",IFERROR(VLOOKUP($B289,Kraftvärmeprod!$B$1:$BX$550,MATCH(AB$2,Kraftvärmeprod!$B$1:$VX$1,0),FALSE)/1,0)-IFERROR(VLOOKUP($B289,'Slutlig allokering kvv'!$B$2:$BX$550,MATCH(AB$2,'Slutlig allokering kvv'!$B$1:$BX$1,0),FALSE)/1,0))</f>
        <v/>
      </c>
      <c r="AC289" t="str">
        <f>IF($D289="","",IFERROR(VLOOKUP($B289,Kraftvärmeprod!$B$1:$BX$550,MATCH(AC$2,Kraftvärmeprod!$B$1:$VX$1,0),FALSE)/1,0)-IFERROR(VLOOKUP($B289,'Slutlig allokering kvv'!$B$2:$BX$550,MATCH(AC$2,'Slutlig allokering kvv'!$B$1:$BX$1,0),FALSE)/1,0))</f>
        <v/>
      </c>
      <c r="AE289" t="str">
        <f>IF($D289="","",IFERROR(VLOOKUP($B289,Miljö!$B$1:$E$550,MATCH("Hjälpel kraftvärme (GWh)",Miljö!$B$1:$E$1,0),FALSE)/1,0)-IFERROR(VLOOKUP($B289,'Slutlig allokering kvv'!$B$2:$BX$550,MATCH(AE$2,'Slutlig allokering kvv'!$B$1:$BX$1,0),FALSE)/1,0))</f>
        <v/>
      </c>
      <c r="AI289">
        <f t="shared" si="16"/>
        <v>0</v>
      </c>
      <c r="AK289">
        <f>IFERROR(VLOOKUP($B289,'Slutlig allokering kvv'!$B$2:$AX$550,MATCH("Summa slutlig allokerad tillförd energi (utan hjälpel och rökgaskondensering):",'Slutlig allokering kvv'!$B$1:$AX$1,0),FALSE)/1,"")</f>
        <v>0</v>
      </c>
      <c r="AM289" s="289" t="str">
        <f>IFERROR(1-VLOOKUP($B289,'Slutlig allokering kvv'!$B$2:$AX$550,MATCH("Andel av bränsle i kvv som allokerats till värme, exklusive rökgaskondensering och hjälpel",'Slutlig allokering kvv'!$B$1:$AX$1,0),FALSE),"")</f>
        <v/>
      </c>
      <c r="AO289" s="289" t="str">
        <f t="shared" si="17"/>
        <v/>
      </c>
      <c r="AP289" s="290" t="str">
        <f t="shared" si="18"/>
        <v/>
      </c>
      <c r="AQ289" s="290"/>
      <c r="AR289" s="239" t="str">
        <f t="shared" si="19"/>
        <v/>
      </c>
      <c r="AS289" s="290"/>
    </row>
    <row r="290" spans="1:45" x14ac:dyDescent="0.25">
      <c r="A290" s="2" t="str">
        <f>'Miljövärden för publ företag'!B292</f>
        <v>Väner Energi AB</v>
      </c>
      <c r="B290" s="2" t="str">
        <f>'Miljövärden för publ företag'!C292</f>
        <v>Mariestad</v>
      </c>
      <c r="C290">
        <f>IFERROR(VLOOKUP($B290,Kraftvärmeprod!$B$1:$AH$479,MATCH(C$2,Kraftvärmeprod!$B$1:$AG$1,0),FALSE)/1,"")</f>
        <v>140</v>
      </c>
      <c r="D290">
        <f>IFERROR(VLOOKUP($B290,Kraftvärmeprod!$B$1:$AH$479,MATCH(D$2,Kraftvärmeprod!$B$1:$AG$1,0),FALSE)/1,"")</f>
        <v>31</v>
      </c>
      <c r="F290">
        <f>IF($D290="","",IFERROR(VLOOKUP($B290,Kraftvärmeprod!$B$1:$BX$550,MATCH(F$2,Kraftvärmeprod!$B$1:$VX$1,0),FALSE)/1,0)-IFERROR(VLOOKUP($B290,'Slutlig allokering kvv'!$B$2:$BX$550,MATCH(F$2,'Slutlig allokering kvv'!$B$1:$BX$1,0),FALSE)/1,0))</f>
        <v>0</v>
      </c>
      <c r="G290">
        <f>IF($D290="","",IFERROR(VLOOKUP($B290,Kraftvärmeprod!$B$1:$BX$550,MATCH(G$2,Kraftvärmeprod!$B$1:$VX$1,0),FALSE)/1,0)-IFERROR(VLOOKUP($B290,'Slutlig allokering kvv'!$B$2:$BX$550,MATCH(G$2,'Slutlig allokering kvv'!$B$1:$BX$1,0),FALSE)/1,0))</f>
        <v>0</v>
      </c>
      <c r="H290">
        <f>IF($D290="","",IFERROR(VLOOKUP($B290,Kraftvärmeprod!$B$1:$BX$550,MATCH(H$2,Kraftvärmeprod!$B$1:$VX$1,0),FALSE)/1,0)-IFERROR(VLOOKUP($B290,'Slutlig allokering kvv'!$B$2:$BX$550,MATCH(H$2,'Slutlig allokering kvv'!$B$1:$BX$1,0),FALSE)/1,0))</f>
        <v>0</v>
      </c>
      <c r="I290">
        <f>IF($D290="","",IFERROR(VLOOKUP($B290,Kraftvärmeprod!$B$1:$BX$550,MATCH(I$2,Kraftvärmeprod!$B$1:$VX$1,0),FALSE)/1,0)-IFERROR(VLOOKUP($B290,'Slutlig allokering kvv'!$B$2:$BX$550,MATCH(I$2,'Slutlig allokering kvv'!$B$1:$BX$1,0),FALSE)/1,0))</f>
        <v>0</v>
      </c>
      <c r="J290">
        <f>IF($D290="","",IFERROR(VLOOKUP($B290,Kraftvärmeprod!$B$1:$BX$550,MATCH(J$2,Kraftvärmeprod!$B$1:$VX$1,0),FALSE)/1,0)-IFERROR(VLOOKUP($B290,'Slutlig allokering kvv'!$B$2:$BX$550,MATCH(J$2,'Slutlig allokering kvv'!$B$1:$BX$1,0),FALSE)/1,0))</f>
        <v>0</v>
      </c>
      <c r="K290">
        <f>IF($D290="","",IFERROR(VLOOKUP($B290,Kraftvärmeprod!$B$1:$BX$550,MATCH(K$2,Kraftvärmeprod!$B$1:$VX$1,0),FALSE)/1,0)-IFERROR(VLOOKUP($B290,'Slutlig allokering kvv'!$B$2:$BX$550,MATCH(K$2,'Slutlig allokering kvv'!$B$1:$BX$1,0),FALSE)/1,0))</f>
        <v>0</v>
      </c>
      <c r="L290">
        <f>IF($D290="","",IFERROR(VLOOKUP($B290,Kraftvärmeprod!$B$1:$BX$550,MATCH(L$2,Kraftvärmeprod!$B$1:$VX$1,0),FALSE)/1,0)-IFERROR(VLOOKUP($B290,'Slutlig allokering kvv'!$B$2:$BX$550,MATCH(L$2,'Slutlig allokering kvv'!$B$1:$BX$1,0),FALSE)/1,0))</f>
        <v>0</v>
      </c>
      <c r="M290">
        <f>IF($D290="","",IFERROR(VLOOKUP($B290,Kraftvärmeprod!$B$1:$BX$550,MATCH(M$2,Kraftvärmeprod!$B$1:$VX$1,0),FALSE)/1,0)-IFERROR(VLOOKUP($B290,'Slutlig allokering kvv'!$B$2:$BX$550,MATCH(M$2,'Slutlig allokering kvv'!$B$1:$BX$1,0),FALSE)/1,0))</f>
        <v>0</v>
      </c>
      <c r="N290">
        <f>IF($D290="","",IFERROR(VLOOKUP($B290,Kraftvärmeprod!$B$1:$BX$550,MATCH(N$2,Kraftvärmeprod!$B$1:$VX$1,0),FALSE)/1,0)-IFERROR(VLOOKUP($B290,'Slutlig allokering kvv'!$B$2:$BX$550,MATCH(N$2,'Slutlig allokering kvv'!$B$1:$BX$1,0),FALSE)/1,0))</f>
        <v>0</v>
      </c>
      <c r="O290">
        <f>IF($D290="","",IFERROR(VLOOKUP($B290,Kraftvärmeprod!$B$1:$BX$550,MATCH(O$2,Kraftvärmeprod!$B$1:$VX$1,0),FALSE)/1,0)-IFERROR(VLOOKUP($B290,'Slutlig allokering kvv'!$B$2:$BX$550,MATCH(O$2,'Slutlig allokering kvv'!$B$1:$BX$1,0),FALSE)/1,0))</f>
        <v>0</v>
      </c>
      <c r="P290">
        <f>IF($D290="","",IFERROR(VLOOKUP($B290,Kraftvärmeprod!$B$1:$BX$550,MATCH(P$2,Kraftvärmeprod!$B$1:$VX$1,0),FALSE)/1,0)-IFERROR(VLOOKUP($B290,'Slutlig allokering kvv'!$B$2:$BX$550,MATCH(P$2,'Slutlig allokering kvv'!$B$1:$BX$1,0),FALSE)/1,0))</f>
        <v>0</v>
      </c>
      <c r="Q290">
        <f>IF($D290="","",IFERROR(VLOOKUP($B290,Kraftvärmeprod!$B$1:$BX$550,MATCH(Q$2,Kraftvärmeprod!$B$1:$VX$1,0),FALSE)/1,0)-IFERROR(VLOOKUP($B290,'Slutlig allokering kvv'!$B$2:$BX$550,MATCH(Q$2,'Slutlig allokering kvv'!$B$1:$BX$1,0),FALSE)/1,0))</f>
        <v>0</v>
      </c>
      <c r="R290">
        <f>IF($D290="","",IFERROR(VLOOKUP($B290,Kraftvärmeprod!$B$1:$BX$550,MATCH(R$2,Kraftvärmeprod!$B$1:$VX$1,0),FALSE)/1,0)-IFERROR(VLOOKUP($B290,'Slutlig allokering kvv'!$B$2:$BX$550,MATCH(R$2,'Slutlig allokering kvv'!$B$1:$BX$1,0),FALSE)/1,0))</f>
        <v>0</v>
      </c>
      <c r="S290">
        <f>IF($D290="","",IFERROR(VLOOKUP($B290,Kraftvärmeprod!$B$1:$BX$550,MATCH(S$2,Kraftvärmeprod!$B$1:$VX$1,0),FALSE)/1,0)-IFERROR(VLOOKUP($B290,'Slutlig allokering kvv'!$B$2:$BX$550,MATCH(S$2,'Slutlig allokering kvv'!$B$1:$BX$1,0),FALSE)/1,0))</f>
        <v>0</v>
      </c>
      <c r="T290">
        <f>IF($D290="","",IFERROR(VLOOKUP($B290,Kraftvärmeprod!$B$1:$BX$550,MATCH(T$2,Kraftvärmeprod!$B$1:$VX$1,0),FALSE)/1,0)-IFERROR(VLOOKUP($B290,'Slutlig allokering kvv'!$B$2:$BX$550,MATCH(T$2,'Slutlig allokering kvv'!$B$1:$BX$1,0),FALSE)/1,0))</f>
        <v>0</v>
      </c>
      <c r="U290">
        <f>IF($D290="","",IFERROR(VLOOKUP($B290,Kraftvärmeprod!$B$1:$BX$550,MATCH(U$2,Kraftvärmeprod!$B$1:$VX$1,0),FALSE)/1,0)-IFERROR(VLOOKUP($B290,'Slutlig allokering kvv'!$B$2:$BX$550,MATCH(U$2,'Slutlig allokering kvv'!$B$1:$BX$1,0),FALSE)/1,0))</f>
        <v>0</v>
      </c>
      <c r="V290">
        <f>IF($D290="","",IFERROR(VLOOKUP($B290,Kraftvärmeprod!$B$1:$BX$550,MATCH(V$2,Kraftvärmeprod!$B$1:$VX$1,0),FALSE)/1,0)-IFERROR(VLOOKUP($B290,'Slutlig allokering kvv'!$B$2:$BX$550,MATCH(V$2,'Slutlig allokering kvv'!$B$1:$BX$1,0),FALSE)/1,0))</f>
        <v>57.447400000000002</v>
      </c>
      <c r="W290">
        <f>IF($D290="","",IFERROR(VLOOKUP($B290,Kraftvärmeprod!$B$1:$BX$550,MATCH(W$2,Kraftvärmeprod!$B$1:$VX$1,0),FALSE)/1,0)-IFERROR(VLOOKUP($B290,'Slutlig allokering kvv'!$B$2:$BX$550,MATCH(W$2,'Slutlig allokering kvv'!$B$1:$BX$1,0),FALSE)/1,0))</f>
        <v>0</v>
      </c>
      <c r="X290">
        <f>IF($D290="","",IFERROR(VLOOKUP($B290,Kraftvärmeprod!$B$1:$BX$550,MATCH(X$2,Kraftvärmeprod!$B$1:$VX$1,0),FALSE)/1,0)-IFERROR(VLOOKUP($B290,'Slutlig allokering kvv'!$B$2:$BX$550,MATCH(X$2,'Slutlig allokering kvv'!$B$1:$BX$1,0),FALSE)/1,0))</f>
        <v>0</v>
      </c>
      <c r="Y290">
        <f>IF($D290="","",IFERROR(VLOOKUP($B290,Kraftvärmeprod!$B$1:$BX$550,MATCH(Y$2,Kraftvärmeprod!$B$1:$VX$1,0),FALSE)/1,0)-IFERROR(VLOOKUP($B290,'Slutlig allokering kvv'!$B$2:$BX$550,MATCH(Y$2,'Slutlig allokering kvv'!$B$1:$BX$1,0),FALSE)/1,0))</f>
        <v>0</v>
      </c>
      <c r="Z290">
        <f>IF($D290="","",IFERROR(VLOOKUP($B290,Kraftvärmeprod!$B$1:$BX$550,MATCH(Z$2,Kraftvärmeprod!$B$1:$VX$1,0),FALSE)/1,0)-IFERROR(VLOOKUP($B290,'Slutlig allokering kvv'!$B$2:$BX$550,MATCH(Z$2,'Slutlig allokering kvv'!$B$1:$BX$1,0),FALSE)/1,0))</f>
        <v>0</v>
      </c>
      <c r="AA290">
        <f>IF($D290="","",IFERROR(VLOOKUP($B290,Kraftvärmeprod!$B$1:$BX$550,MATCH(AA$2,Kraftvärmeprod!$B$1:$VX$1,0),FALSE)/1,0)-IFERROR(VLOOKUP($B290,'Slutlig allokering kvv'!$B$2:$BX$550,MATCH(AA$2,'Slutlig allokering kvv'!$B$1:$BX$1,0),FALSE)/1,0))</f>
        <v>0</v>
      </c>
      <c r="AB290">
        <f>IF($D290="","",IFERROR(VLOOKUP($B290,Kraftvärmeprod!$B$1:$BX$550,MATCH(AB$2,Kraftvärmeprod!$B$1:$VX$1,0),FALSE)/1,0)-IFERROR(VLOOKUP($B290,'Slutlig allokering kvv'!$B$2:$BX$550,MATCH(AB$2,'Slutlig allokering kvv'!$B$1:$BX$1,0),FALSE)/1,0))</f>
        <v>0</v>
      </c>
      <c r="AC290">
        <f>IF($D290="","",IFERROR(VLOOKUP($B290,Kraftvärmeprod!$B$1:$BX$550,MATCH(AC$2,Kraftvärmeprod!$B$1:$VX$1,0),FALSE)/1,0)-IFERROR(VLOOKUP($B290,'Slutlig allokering kvv'!$B$2:$BX$550,MATCH(AC$2,'Slutlig allokering kvv'!$B$1:$BX$1,0),FALSE)/1,0))</f>
        <v>0</v>
      </c>
      <c r="AE290">
        <f>IF($D290="","",IFERROR(VLOOKUP($B290,Miljö!$B$1:$E$550,MATCH("Hjälpel kraftvärme (GWh)",Miljö!$B$1:$E$1,0),FALSE)/1,0)-IFERROR(VLOOKUP($B290,'Slutlig allokering kvv'!$B$2:$BX$550,MATCH(AE$2,'Slutlig allokering kvv'!$B$1:$BX$1,0),FALSE)/1,0))</f>
        <v>1.53681</v>
      </c>
      <c r="AI290">
        <f t="shared" si="16"/>
        <v>57.447400000000002</v>
      </c>
      <c r="AK290">
        <f>IFERROR(VLOOKUP($B290,'Slutlig allokering kvv'!$B$2:$AX$550,MATCH("Summa slutlig allokerad tillförd energi (utan hjälpel och rökgaskondensering):",'Slutlig allokering kvv'!$B$1:$AX$1,0),FALSE)/1,"")</f>
        <v>99.552599999999984</v>
      </c>
      <c r="AM290" s="289">
        <f>IFERROR(1-VLOOKUP($B290,'Slutlig allokering kvv'!$B$2:$AX$550,MATCH("Andel av bränsle i kvv som allokerats till värme, exklusive rökgaskondensering och hjälpel",'Slutlig allokering kvv'!$B$1:$AX$1,0),FALSE),"")</f>
        <v>0.36590700636942686</v>
      </c>
      <c r="AO290" s="289">
        <f t="shared" si="17"/>
        <v>0.36590700636942675</v>
      </c>
      <c r="AP290" s="290">
        <f t="shared" si="18"/>
        <v>1.1102230246251565E-16</v>
      </c>
      <c r="AQ290" s="290"/>
      <c r="AR290" s="239">
        <f t="shared" si="19"/>
        <v>0.52556438409533668</v>
      </c>
      <c r="AS290" s="290"/>
    </row>
    <row r="291" spans="1:45" x14ac:dyDescent="0.25">
      <c r="A291" s="2" t="str">
        <f>'Miljövärden för publ företag'!B293</f>
        <v>Väner Energi AB</v>
      </c>
      <c r="B291" s="2" t="str">
        <f>'Miljövärden för publ företag'!C293</f>
        <v>Töreboda</v>
      </c>
      <c r="C291" t="str">
        <f>IFERROR(VLOOKUP($B291,Kraftvärmeprod!$B$1:$AH$479,MATCH(C$2,Kraftvärmeprod!$B$1:$AG$1,0),FALSE)/1,"")</f>
        <v/>
      </c>
      <c r="D291" t="str">
        <f>IFERROR(VLOOKUP($B291,Kraftvärmeprod!$B$1:$AH$479,MATCH(D$2,Kraftvärmeprod!$B$1:$AG$1,0),FALSE)/1,"")</f>
        <v/>
      </c>
      <c r="F291" t="str">
        <f>IF($D291="","",IFERROR(VLOOKUP($B291,Kraftvärmeprod!$B$1:$BX$550,MATCH(F$2,Kraftvärmeprod!$B$1:$VX$1,0),FALSE)/1,0)-IFERROR(VLOOKUP($B291,'Slutlig allokering kvv'!$B$2:$BX$550,MATCH(F$2,'Slutlig allokering kvv'!$B$1:$BX$1,0),FALSE)/1,0))</f>
        <v/>
      </c>
      <c r="G291" t="str">
        <f>IF($D291="","",IFERROR(VLOOKUP($B291,Kraftvärmeprod!$B$1:$BX$550,MATCH(G$2,Kraftvärmeprod!$B$1:$VX$1,0),FALSE)/1,0)-IFERROR(VLOOKUP($B291,'Slutlig allokering kvv'!$B$2:$BX$550,MATCH(G$2,'Slutlig allokering kvv'!$B$1:$BX$1,0),FALSE)/1,0))</f>
        <v/>
      </c>
      <c r="H291" t="str">
        <f>IF($D291="","",IFERROR(VLOOKUP($B291,Kraftvärmeprod!$B$1:$BX$550,MATCH(H$2,Kraftvärmeprod!$B$1:$VX$1,0),FALSE)/1,0)-IFERROR(VLOOKUP($B291,'Slutlig allokering kvv'!$B$2:$BX$550,MATCH(H$2,'Slutlig allokering kvv'!$B$1:$BX$1,0),FALSE)/1,0))</f>
        <v/>
      </c>
      <c r="I291" t="str">
        <f>IF($D291="","",IFERROR(VLOOKUP($B291,Kraftvärmeprod!$B$1:$BX$550,MATCH(I$2,Kraftvärmeprod!$B$1:$VX$1,0),FALSE)/1,0)-IFERROR(VLOOKUP($B291,'Slutlig allokering kvv'!$B$2:$BX$550,MATCH(I$2,'Slutlig allokering kvv'!$B$1:$BX$1,0),FALSE)/1,0))</f>
        <v/>
      </c>
      <c r="J291" t="str">
        <f>IF($D291="","",IFERROR(VLOOKUP($B291,Kraftvärmeprod!$B$1:$BX$550,MATCH(J$2,Kraftvärmeprod!$B$1:$VX$1,0),FALSE)/1,0)-IFERROR(VLOOKUP($B291,'Slutlig allokering kvv'!$B$2:$BX$550,MATCH(J$2,'Slutlig allokering kvv'!$B$1:$BX$1,0),FALSE)/1,0))</f>
        <v/>
      </c>
      <c r="K291" t="str">
        <f>IF($D291="","",IFERROR(VLOOKUP($B291,Kraftvärmeprod!$B$1:$BX$550,MATCH(K$2,Kraftvärmeprod!$B$1:$VX$1,0),FALSE)/1,0)-IFERROR(VLOOKUP($B291,'Slutlig allokering kvv'!$B$2:$BX$550,MATCH(K$2,'Slutlig allokering kvv'!$B$1:$BX$1,0),FALSE)/1,0))</f>
        <v/>
      </c>
      <c r="L291" t="str">
        <f>IF($D291="","",IFERROR(VLOOKUP($B291,Kraftvärmeprod!$B$1:$BX$550,MATCH(L$2,Kraftvärmeprod!$B$1:$VX$1,0),FALSE)/1,0)-IFERROR(VLOOKUP($B291,'Slutlig allokering kvv'!$B$2:$BX$550,MATCH(L$2,'Slutlig allokering kvv'!$B$1:$BX$1,0),FALSE)/1,0))</f>
        <v/>
      </c>
      <c r="M291" t="str">
        <f>IF($D291="","",IFERROR(VLOOKUP($B291,Kraftvärmeprod!$B$1:$BX$550,MATCH(M$2,Kraftvärmeprod!$B$1:$VX$1,0),FALSE)/1,0)-IFERROR(VLOOKUP($B291,'Slutlig allokering kvv'!$B$2:$BX$550,MATCH(M$2,'Slutlig allokering kvv'!$B$1:$BX$1,0),FALSE)/1,0))</f>
        <v/>
      </c>
      <c r="N291" t="str">
        <f>IF($D291="","",IFERROR(VLOOKUP($B291,Kraftvärmeprod!$B$1:$BX$550,MATCH(N$2,Kraftvärmeprod!$B$1:$VX$1,0),FALSE)/1,0)-IFERROR(VLOOKUP($B291,'Slutlig allokering kvv'!$B$2:$BX$550,MATCH(N$2,'Slutlig allokering kvv'!$B$1:$BX$1,0),FALSE)/1,0))</f>
        <v/>
      </c>
      <c r="O291" t="str">
        <f>IF($D291="","",IFERROR(VLOOKUP($B291,Kraftvärmeprod!$B$1:$BX$550,MATCH(O$2,Kraftvärmeprod!$B$1:$VX$1,0),FALSE)/1,0)-IFERROR(VLOOKUP($B291,'Slutlig allokering kvv'!$B$2:$BX$550,MATCH(O$2,'Slutlig allokering kvv'!$B$1:$BX$1,0),FALSE)/1,0))</f>
        <v/>
      </c>
      <c r="P291" t="str">
        <f>IF($D291="","",IFERROR(VLOOKUP($B291,Kraftvärmeprod!$B$1:$BX$550,MATCH(P$2,Kraftvärmeprod!$B$1:$VX$1,0),FALSE)/1,0)-IFERROR(VLOOKUP($B291,'Slutlig allokering kvv'!$B$2:$BX$550,MATCH(P$2,'Slutlig allokering kvv'!$B$1:$BX$1,0),FALSE)/1,0))</f>
        <v/>
      </c>
      <c r="Q291" t="str">
        <f>IF($D291="","",IFERROR(VLOOKUP($B291,Kraftvärmeprod!$B$1:$BX$550,MATCH(Q$2,Kraftvärmeprod!$B$1:$VX$1,0),FALSE)/1,0)-IFERROR(VLOOKUP($B291,'Slutlig allokering kvv'!$B$2:$BX$550,MATCH(Q$2,'Slutlig allokering kvv'!$B$1:$BX$1,0),FALSE)/1,0))</f>
        <v/>
      </c>
      <c r="R291" t="str">
        <f>IF($D291="","",IFERROR(VLOOKUP($B291,Kraftvärmeprod!$B$1:$BX$550,MATCH(R$2,Kraftvärmeprod!$B$1:$VX$1,0),FALSE)/1,0)-IFERROR(VLOOKUP($B291,'Slutlig allokering kvv'!$B$2:$BX$550,MATCH(R$2,'Slutlig allokering kvv'!$B$1:$BX$1,0),FALSE)/1,0))</f>
        <v/>
      </c>
      <c r="S291" t="str">
        <f>IF($D291="","",IFERROR(VLOOKUP($B291,Kraftvärmeprod!$B$1:$BX$550,MATCH(S$2,Kraftvärmeprod!$B$1:$VX$1,0),FALSE)/1,0)-IFERROR(VLOOKUP($B291,'Slutlig allokering kvv'!$B$2:$BX$550,MATCH(S$2,'Slutlig allokering kvv'!$B$1:$BX$1,0),FALSE)/1,0))</f>
        <v/>
      </c>
      <c r="T291" t="str">
        <f>IF($D291="","",IFERROR(VLOOKUP($B291,Kraftvärmeprod!$B$1:$BX$550,MATCH(T$2,Kraftvärmeprod!$B$1:$VX$1,0),FALSE)/1,0)-IFERROR(VLOOKUP($B291,'Slutlig allokering kvv'!$B$2:$BX$550,MATCH(T$2,'Slutlig allokering kvv'!$B$1:$BX$1,0),FALSE)/1,0))</f>
        <v/>
      </c>
      <c r="U291" t="str">
        <f>IF($D291="","",IFERROR(VLOOKUP($B291,Kraftvärmeprod!$B$1:$BX$550,MATCH(U$2,Kraftvärmeprod!$B$1:$VX$1,0),FALSE)/1,0)-IFERROR(VLOOKUP($B291,'Slutlig allokering kvv'!$B$2:$BX$550,MATCH(U$2,'Slutlig allokering kvv'!$B$1:$BX$1,0),FALSE)/1,0))</f>
        <v/>
      </c>
      <c r="V291" t="str">
        <f>IF($D291="","",IFERROR(VLOOKUP($B291,Kraftvärmeprod!$B$1:$BX$550,MATCH(V$2,Kraftvärmeprod!$B$1:$VX$1,0),FALSE)/1,0)-IFERROR(VLOOKUP($B291,'Slutlig allokering kvv'!$B$2:$BX$550,MATCH(V$2,'Slutlig allokering kvv'!$B$1:$BX$1,0),FALSE)/1,0))</f>
        <v/>
      </c>
      <c r="W291" t="str">
        <f>IF($D291="","",IFERROR(VLOOKUP($B291,Kraftvärmeprod!$B$1:$BX$550,MATCH(W$2,Kraftvärmeprod!$B$1:$VX$1,0),FALSE)/1,0)-IFERROR(VLOOKUP($B291,'Slutlig allokering kvv'!$B$2:$BX$550,MATCH(W$2,'Slutlig allokering kvv'!$B$1:$BX$1,0),FALSE)/1,0))</f>
        <v/>
      </c>
      <c r="X291" t="str">
        <f>IF($D291="","",IFERROR(VLOOKUP($B291,Kraftvärmeprod!$B$1:$BX$550,MATCH(X$2,Kraftvärmeprod!$B$1:$VX$1,0),FALSE)/1,0)-IFERROR(VLOOKUP($B291,'Slutlig allokering kvv'!$B$2:$BX$550,MATCH(X$2,'Slutlig allokering kvv'!$B$1:$BX$1,0),FALSE)/1,0))</f>
        <v/>
      </c>
      <c r="Y291" t="str">
        <f>IF($D291="","",IFERROR(VLOOKUP($B291,Kraftvärmeprod!$B$1:$BX$550,MATCH(Y$2,Kraftvärmeprod!$B$1:$VX$1,0),FALSE)/1,0)-IFERROR(VLOOKUP($B291,'Slutlig allokering kvv'!$B$2:$BX$550,MATCH(Y$2,'Slutlig allokering kvv'!$B$1:$BX$1,0),FALSE)/1,0))</f>
        <v/>
      </c>
      <c r="Z291" t="str">
        <f>IF($D291="","",IFERROR(VLOOKUP($B291,Kraftvärmeprod!$B$1:$BX$550,MATCH(Z$2,Kraftvärmeprod!$B$1:$VX$1,0),FALSE)/1,0)-IFERROR(VLOOKUP($B291,'Slutlig allokering kvv'!$B$2:$BX$550,MATCH(Z$2,'Slutlig allokering kvv'!$B$1:$BX$1,0),FALSE)/1,0))</f>
        <v/>
      </c>
      <c r="AA291" t="str">
        <f>IF($D291="","",IFERROR(VLOOKUP($B291,Kraftvärmeprod!$B$1:$BX$550,MATCH(AA$2,Kraftvärmeprod!$B$1:$VX$1,0),FALSE)/1,0)-IFERROR(VLOOKUP($B291,'Slutlig allokering kvv'!$B$2:$BX$550,MATCH(AA$2,'Slutlig allokering kvv'!$B$1:$BX$1,0),FALSE)/1,0))</f>
        <v/>
      </c>
      <c r="AB291" t="str">
        <f>IF($D291="","",IFERROR(VLOOKUP($B291,Kraftvärmeprod!$B$1:$BX$550,MATCH(AB$2,Kraftvärmeprod!$B$1:$VX$1,0),FALSE)/1,0)-IFERROR(VLOOKUP($B291,'Slutlig allokering kvv'!$B$2:$BX$550,MATCH(AB$2,'Slutlig allokering kvv'!$B$1:$BX$1,0),FALSE)/1,0))</f>
        <v/>
      </c>
      <c r="AC291" t="str">
        <f>IF($D291="","",IFERROR(VLOOKUP($B291,Kraftvärmeprod!$B$1:$BX$550,MATCH(AC$2,Kraftvärmeprod!$B$1:$VX$1,0),FALSE)/1,0)-IFERROR(VLOOKUP($B291,'Slutlig allokering kvv'!$B$2:$BX$550,MATCH(AC$2,'Slutlig allokering kvv'!$B$1:$BX$1,0),FALSE)/1,0))</f>
        <v/>
      </c>
      <c r="AE291" t="str">
        <f>IF($D291="","",IFERROR(VLOOKUP($B291,Miljö!$B$1:$E$550,MATCH("Hjälpel kraftvärme (GWh)",Miljö!$B$1:$E$1,0),FALSE)/1,0)-IFERROR(VLOOKUP($B291,'Slutlig allokering kvv'!$B$2:$BX$550,MATCH(AE$2,'Slutlig allokering kvv'!$B$1:$BX$1,0),FALSE)/1,0))</f>
        <v/>
      </c>
      <c r="AI291">
        <f t="shared" si="16"/>
        <v>0</v>
      </c>
      <c r="AK291">
        <f>IFERROR(VLOOKUP($B291,'Slutlig allokering kvv'!$B$2:$AX$550,MATCH("Summa slutlig allokerad tillförd energi (utan hjälpel och rökgaskondensering):",'Slutlig allokering kvv'!$B$1:$AX$1,0),FALSE)/1,"")</f>
        <v>0</v>
      </c>
      <c r="AM291" s="289" t="str">
        <f>IFERROR(1-VLOOKUP($B291,'Slutlig allokering kvv'!$B$2:$AX$550,MATCH("Andel av bränsle i kvv som allokerats till värme, exklusive rökgaskondensering och hjälpel",'Slutlig allokering kvv'!$B$1:$AX$1,0),FALSE),"")</f>
        <v/>
      </c>
      <c r="AO291" s="289" t="str">
        <f t="shared" si="17"/>
        <v/>
      </c>
      <c r="AP291" s="290" t="str">
        <f t="shared" si="18"/>
        <v/>
      </c>
      <c r="AQ291" s="290"/>
      <c r="AR291" s="239" t="str">
        <f t="shared" si="19"/>
        <v/>
      </c>
      <c r="AS291" s="290"/>
    </row>
    <row r="292" spans="1:45" x14ac:dyDescent="0.25">
      <c r="A292" s="2" t="str">
        <f>'Miljövärden för publ företag'!B294</f>
        <v>Värmevärden AB</v>
      </c>
      <c r="B292" s="2" t="str">
        <f>'Miljövärden för publ företag'!C294</f>
        <v>Avesta</v>
      </c>
      <c r="C292" t="str">
        <f>IFERROR(VLOOKUP($B292,Kraftvärmeprod!$B$1:$AH$479,MATCH(C$2,Kraftvärmeprod!$B$1:$AG$1,0),FALSE)/1,"")</f>
        <v/>
      </c>
      <c r="D292" t="str">
        <f>IFERROR(VLOOKUP($B292,Kraftvärmeprod!$B$1:$AH$479,MATCH(D$2,Kraftvärmeprod!$B$1:$AG$1,0),FALSE)/1,"")</f>
        <v/>
      </c>
      <c r="F292" t="str">
        <f>IF($D292="","",IFERROR(VLOOKUP($B292,Kraftvärmeprod!$B$1:$BX$550,MATCH(F$2,Kraftvärmeprod!$B$1:$VX$1,0),FALSE)/1,0)-IFERROR(VLOOKUP($B292,'Slutlig allokering kvv'!$B$2:$BX$550,MATCH(F$2,'Slutlig allokering kvv'!$B$1:$BX$1,0),FALSE)/1,0))</f>
        <v/>
      </c>
      <c r="G292" t="str">
        <f>IF($D292="","",IFERROR(VLOOKUP($B292,Kraftvärmeprod!$B$1:$BX$550,MATCH(G$2,Kraftvärmeprod!$B$1:$VX$1,0),FALSE)/1,0)-IFERROR(VLOOKUP($B292,'Slutlig allokering kvv'!$B$2:$BX$550,MATCH(G$2,'Slutlig allokering kvv'!$B$1:$BX$1,0),FALSE)/1,0))</f>
        <v/>
      </c>
      <c r="H292" t="str">
        <f>IF($D292="","",IFERROR(VLOOKUP($B292,Kraftvärmeprod!$B$1:$BX$550,MATCH(H$2,Kraftvärmeprod!$B$1:$VX$1,0),FALSE)/1,0)-IFERROR(VLOOKUP($B292,'Slutlig allokering kvv'!$B$2:$BX$550,MATCH(H$2,'Slutlig allokering kvv'!$B$1:$BX$1,0),FALSE)/1,0))</f>
        <v/>
      </c>
      <c r="I292" t="str">
        <f>IF($D292="","",IFERROR(VLOOKUP($B292,Kraftvärmeprod!$B$1:$BX$550,MATCH(I$2,Kraftvärmeprod!$B$1:$VX$1,0),FALSE)/1,0)-IFERROR(VLOOKUP($B292,'Slutlig allokering kvv'!$B$2:$BX$550,MATCH(I$2,'Slutlig allokering kvv'!$B$1:$BX$1,0),FALSE)/1,0))</f>
        <v/>
      </c>
      <c r="J292" t="str">
        <f>IF($D292="","",IFERROR(VLOOKUP($B292,Kraftvärmeprod!$B$1:$BX$550,MATCH(J$2,Kraftvärmeprod!$B$1:$VX$1,0),FALSE)/1,0)-IFERROR(VLOOKUP($B292,'Slutlig allokering kvv'!$B$2:$BX$550,MATCH(J$2,'Slutlig allokering kvv'!$B$1:$BX$1,0),FALSE)/1,0))</f>
        <v/>
      </c>
      <c r="K292" t="str">
        <f>IF($D292="","",IFERROR(VLOOKUP($B292,Kraftvärmeprod!$B$1:$BX$550,MATCH(K$2,Kraftvärmeprod!$B$1:$VX$1,0),FALSE)/1,0)-IFERROR(VLOOKUP($B292,'Slutlig allokering kvv'!$B$2:$BX$550,MATCH(K$2,'Slutlig allokering kvv'!$B$1:$BX$1,0),FALSE)/1,0))</f>
        <v/>
      </c>
      <c r="L292" t="str">
        <f>IF($D292="","",IFERROR(VLOOKUP($B292,Kraftvärmeprod!$B$1:$BX$550,MATCH(L$2,Kraftvärmeprod!$B$1:$VX$1,0),FALSE)/1,0)-IFERROR(VLOOKUP($B292,'Slutlig allokering kvv'!$B$2:$BX$550,MATCH(L$2,'Slutlig allokering kvv'!$B$1:$BX$1,0),FALSE)/1,0))</f>
        <v/>
      </c>
      <c r="M292" t="str">
        <f>IF($D292="","",IFERROR(VLOOKUP($B292,Kraftvärmeprod!$B$1:$BX$550,MATCH(M$2,Kraftvärmeprod!$B$1:$VX$1,0),FALSE)/1,0)-IFERROR(VLOOKUP($B292,'Slutlig allokering kvv'!$B$2:$BX$550,MATCH(M$2,'Slutlig allokering kvv'!$B$1:$BX$1,0),FALSE)/1,0))</f>
        <v/>
      </c>
      <c r="N292" t="str">
        <f>IF($D292="","",IFERROR(VLOOKUP($B292,Kraftvärmeprod!$B$1:$BX$550,MATCH(N$2,Kraftvärmeprod!$B$1:$VX$1,0),FALSE)/1,0)-IFERROR(VLOOKUP($B292,'Slutlig allokering kvv'!$B$2:$BX$550,MATCH(N$2,'Slutlig allokering kvv'!$B$1:$BX$1,0),FALSE)/1,0))</f>
        <v/>
      </c>
      <c r="O292" t="str">
        <f>IF($D292="","",IFERROR(VLOOKUP($B292,Kraftvärmeprod!$B$1:$BX$550,MATCH(O$2,Kraftvärmeprod!$B$1:$VX$1,0),FALSE)/1,0)-IFERROR(VLOOKUP($B292,'Slutlig allokering kvv'!$B$2:$BX$550,MATCH(O$2,'Slutlig allokering kvv'!$B$1:$BX$1,0),FALSE)/1,0))</f>
        <v/>
      </c>
      <c r="P292" t="str">
        <f>IF($D292="","",IFERROR(VLOOKUP($B292,Kraftvärmeprod!$B$1:$BX$550,MATCH(P$2,Kraftvärmeprod!$B$1:$VX$1,0),FALSE)/1,0)-IFERROR(VLOOKUP($B292,'Slutlig allokering kvv'!$B$2:$BX$550,MATCH(P$2,'Slutlig allokering kvv'!$B$1:$BX$1,0),FALSE)/1,0))</f>
        <v/>
      </c>
      <c r="Q292" t="str">
        <f>IF($D292="","",IFERROR(VLOOKUP($B292,Kraftvärmeprod!$B$1:$BX$550,MATCH(Q$2,Kraftvärmeprod!$B$1:$VX$1,0),FALSE)/1,0)-IFERROR(VLOOKUP($B292,'Slutlig allokering kvv'!$B$2:$BX$550,MATCH(Q$2,'Slutlig allokering kvv'!$B$1:$BX$1,0),FALSE)/1,0))</f>
        <v/>
      </c>
      <c r="R292" t="str">
        <f>IF($D292="","",IFERROR(VLOOKUP($B292,Kraftvärmeprod!$B$1:$BX$550,MATCH(R$2,Kraftvärmeprod!$B$1:$VX$1,0),FALSE)/1,0)-IFERROR(VLOOKUP($B292,'Slutlig allokering kvv'!$B$2:$BX$550,MATCH(R$2,'Slutlig allokering kvv'!$B$1:$BX$1,0),FALSE)/1,0))</f>
        <v/>
      </c>
      <c r="S292" t="str">
        <f>IF($D292="","",IFERROR(VLOOKUP($B292,Kraftvärmeprod!$B$1:$BX$550,MATCH(S$2,Kraftvärmeprod!$B$1:$VX$1,0),FALSE)/1,0)-IFERROR(VLOOKUP($B292,'Slutlig allokering kvv'!$B$2:$BX$550,MATCH(S$2,'Slutlig allokering kvv'!$B$1:$BX$1,0),FALSE)/1,0))</f>
        <v/>
      </c>
      <c r="T292" t="str">
        <f>IF($D292="","",IFERROR(VLOOKUP($B292,Kraftvärmeprod!$B$1:$BX$550,MATCH(T$2,Kraftvärmeprod!$B$1:$VX$1,0),FALSE)/1,0)-IFERROR(VLOOKUP($B292,'Slutlig allokering kvv'!$B$2:$BX$550,MATCH(T$2,'Slutlig allokering kvv'!$B$1:$BX$1,0),FALSE)/1,0))</f>
        <v/>
      </c>
      <c r="U292" t="str">
        <f>IF($D292="","",IFERROR(VLOOKUP($B292,Kraftvärmeprod!$B$1:$BX$550,MATCH(U$2,Kraftvärmeprod!$B$1:$VX$1,0),FALSE)/1,0)-IFERROR(VLOOKUP($B292,'Slutlig allokering kvv'!$B$2:$BX$550,MATCH(U$2,'Slutlig allokering kvv'!$B$1:$BX$1,0),FALSE)/1,0))</f>
        <v/>
      </c>
      <c r="V292" t="str">
        <f>IF($D292="","",IFERROR(VLOOKUP($B292,Kraftvärmeprod!$B$1:$BX$550,MATCH(V$2,Kraftvärmeprod!$B$1:$VX$1,0),FALSE)/1,0)-IFERROR(VLOOKUP($B292,'Slutlig allokering kvv'!$B$2:$BX$550,MATCH(V$2,'Slutlig allokering kvv'!$B$1:$BX$1,0),FALSE)/1,0))</f>
        <v/>
      </c>
      <c r="W292" t="str">
        <f>IF($D292="","",IFERROR(VLOOKUP($B292,Kraftvärmeprod!$B$1:$BX$550,MATCH(W$2,Kraftvärmeprod!$B$1:$VX$1,0),FALSE)/1,0)-IFERROR(VLOOKUP($B292,'Slutlig allokering kvv'!$B$2:$BX$550,MATCH(W$2,'Slutlig allokering kvv'!$B$1:$BX$1,0),FALSE)/1,0))</f>
        <v/>
      </c>
      <c r="X292" t="str">
        <f>IF($D292="","",IFERROR(VLOOKUP($B292,Kraftvärmeprod!$B$1:$BX$550,MATCH(X$2,Kraftvärmeprod!$B$1:$VX$1,0),FALSE)/1,0)-IFERROR(VLOOKUP($B292,'Slutlig allokering kvv'!$B$2:$BX$550,MATCH(X$2,'Slutlig allokering kvv'!$B$1:$BX$1,0),FALSE)/1,0))</f>
        <v/>
      </c>
      <c r="Y292" t="str">
        <f>IF($D292="","",IFERROR(VLOOKUP($B292,Kraftvärmeprod!$B$1:$BX$550,MATCH(Y$2,Kraftvärmeprod!$B$1:$VX$1,0),FALSE)/1,0)-IFERROR(VLOOKUP($B292,'Slutlig allokering kvv'!$B$2:$BX$550,MATCH(Y$2,'Slutlig allokering kvv'!$B$1:$BX$1,0),FALSE)/1,0))</f>
        <v/>
      </c>
      <c r="Z292" t="str">
        <f>IF($D292="","",IFERROR(VLOOKUP($B292,Kraftvärmeprod!$B$1:$BX$550,MATCH(Z$2,Kraftvärmeprod!$B$1:$VX$1,0),FALSE)/1,0)-IFERROR(VLOOKUP($B292,'Slutlig allokering kvv'!$B$2:$BX$550,MATCH(Z$2,'Slutlig allokering kvv'!$B$1:$BX$1,0),FALSE)/1,0))</f>
        <v/>
      </c>
      <c r="AA292" t="str">
        <f>IF($D292="","",IFERROR(VLOOKUP($B292,Kraftvärmeprod!$B$1:$BX$550,MATCH(AA$2,Kraftvärmeprod!$B$1:$VX$1,0),FALSE)/1,0)-IFERROR(VLOOKUP($B292,'Slutlig allokering kvv'!$B$2:$BX$550,MATCH(AA$2,'Slutlig allokering kvv'!$B$1:$BX$1,0),FALSE)/1,0))</f>
        <v/>
      </c>
      <c r="AB292" t="str">
        <f>IF($D292="","",IFERROR(VLOOKUP($B292,Kraftvärmeprod!$B$1:$BX$550,MATCH(AB$2,Kraftvärmeprod!$B$1:$VX$1,0),FALSE)/1,0)-IFERROR(VLOOKUP($B292,'Slutlig allokering kvv'!$B$2:$BX$550,MATCH(AB$2,'Slutlig allokering kvv'!$B$1:$BX$1,0),FALSE)/1,0))</f>
        <v/>
      </c>
      <c r="AC292" t="str">
        <f>IF($D292="","",IFERROR(VLOOKUP($B292,Kraftvärmeprod!$B$1:$BX$550,MATCH(AC$2,Kraftvärmeprod!$B$1:$VX$1,0),FALSE)/1,0)-IFERROR(VLOOKUP($B292,'Slutlig allokering kvv'!$B$2:$BX$550,MATCH(AC$2,'Slutlig allokering kvv'!$B$1:$BX$1,0),FALSE)/1,0))</f>
        <v/>
      </c>
      <c r="AE292" t="str">
        <f>IF($D292="","",IFERROR(VLOOKUP($B292,Miljö!$B$1:$E$550,MATCH("Hjälpel kraftvärme (GWh)",Miljö!$B$1:$E$1,0),FALSE)/1,0)-IFERROR(VLOOKUP($B292,'Slutlig allokering kvv'!$B$2:$BX$550,MATCH(AE$2,'Slutlig allokering kvv'!$B$1:$BX$1,0),FALSE)/1,0))</f>
        <v/>
      </c>
      <c r="AI292">
        <f t="shared" si="16"/>
        <v>0</v>
      </c>
      <c r="AK292">
        <f>IFERROR(VLOOKUP($B292,'Slutlig allokering kvv'!$B$2:$AX$550,MATCH("Summa slutlig allokerad tillförd energi (utan hjälpel och rökgaskondensering):",'Slutlig allokering kvv'!$B$1:$AX$1,0),FALSE)/1,"")</f>
        <v>0</v>
      </c>
      <c r="AM292" s="289" t="str">
        <f>IFERROR(1-VLOOKUP($B292,'Slutlig allokering kvv'!$B$2:$AX$550,MATCH("Andel av bränsle i kvv som allokerats till värme, exklusive rökgaskondensering och hjälpel",'Slutlig allokering kvv'!$B$1:$AX$1,0),FALSE),"")</f>
        <v/>
      </c>
      <c r="AO292" s="289" t="str">
        <f t="shared" si="17"/>
        <v/>
      </c>
      <c r="AP292" s="290" t="str">
        <f t="shared" si="18"/>
        <v/>
      </c>
      <c r="AQ292" s="290"/>
      <c r="AR292" s="239" t="str">
        <f t="shared" si="19"/>
        <v/>
      </c>
      <c r="AS292" s="290"/>
    </row>
    <row r="293" spans="1:45" x14ac:dyDescent="0.25">
      <c r="A293" s="2" t="str">
        <f>'Miljövärden för publ företag'!B295</f>
        <v>Värmevärden AB</v>
      </c>
      <c r="B293" s="2" t="str">
        <f>'Miljövärden för publ företag'!C295</f>
        <v>Delsbo</v>
      </c>
      <c r="C293" t="str">
        <f>IFERROR(VLOOKUP($B293,Kraftvärmeprod!$B$1:$AH$479,MATCH(C$2,Kraftvärmeprod!$B$1:$AG$1,0),FALSE)/1,"")</f>
        <v/>
      </c>
      <c r="D293" t="str">
        <f>IFERROR(VLOOKUP($B293,Kraftvärmeprod!$B$1:$AH$479,MATCH(D$2,Kraftvärmeprod!$B$1:$AG$1,0),FALSE)/1,"")</f>
        <v/>
      </c>
      <c r="F293" t="str">
        <f>IF($D293="","",IFERROR(VLOOKUP($B293,Kraftvärmeprod!$B$1:$BX$550,MATCH(F$2,Kraftvärmeprod!$B$1:$VX$1,0),FALSE)/1,0)-IFERROR(VLOOKUP($B293,'Slutlig allokering kvv'!$B$2:$BX$550,MATCH(F$2,'Slutlig allokering kvv'!$B$1:$BX$1,0),FALSE)/1,0))</f>
        <v/>
      </c>
      <c r="G293" t="str">
        <f>IF($D293="","",IFERROR(VLOOKUP($B293,Kraftvärmeprod!$B$1:$BX$550,MATCH(G$2,Kraftvärmeprod!$B$1:$VX$1,0),FALSE)/1,0)-IFERROR(VLOOKUP($B293,'Slutlig allokering kvv'!$B$2:$BX$550,MATCH(G$2,'Slutlig allokering kvv'!$B$1:$BX$1,0),FALSE)/1,0))</f>
        <v/>
      </c>
      <c r="H293" t="str">
        <f>IF($D293="","",IFERROR(VLOOKUP($B293,Kraftvärmeprod!$B$1:$BX$550,MATCH(H$2,Kraftvärmeprod!$B$1:$VX$1,0),FALSE)/1,0)-IFERROR(VLOOKUP($B293,'Slutlig allokering kvv'!$B$2:$BX$550,MATCH(H$2,'Slutlig allokering kvv'!$B$1:$BX$1,0),FALSE)/1,0))</f>
        <v/>
      </c>
      <c r="I293" t="str">
        <f>IF($D293="","",IFERROR(VLOOKUP($B293,Kraftvärmeprod!$B$1:$BX$550,MATCH(I$2,Kraftvärmeprod!$B$1:$VX$1,0),FALSE)/1,0)-IFERROR(VLOOKUP($B293,'Slutlig allokering kvv'!$B$2:$BX$550,MATCH(I$2,'Slutlig allokering kvv'!$B$1:$BX$1,0),FALSE)/1,0))</f>
        <v/>
      </c>
      <c r="J293" t="str">
        <f>IF($D293="","",IFERROR(VLOOKUP($B293,Kraftvärmeprod!$B$1:$BX$550,MATCH(J$2,Kraftvärmeprod!$B$1:$VX$1,0),FALSE)/1,0)-IFERROR(VLOOKUP($B293,'Slutlig allokering kvv'!$B$2:$BX$550,MATCH(J$2,'Slutlig allokering kvv'!$B$1:$BX$1,0),FALSE)/1,0))</f>
        <v/>
      </c>
      <c r="K293" t="str">
        <f>IF($D293="","",IFERROR(VLOOKUP($B293,Kraftvärmeprod!$B$1:$BX$550,MATCH(K$2,Kraftvärmeprod!$B$1:$VX$1,0),FALSE)/1,0)-IFERROR(VLOOKUP($B293,'Slutlig allokering kvv'!$B$2:$BX$550,MATCH(K$2,'Slutlig allokering kvv'!$B$1:$BX$1,0),FALSE)/1,0))</f>
        <v/>
      </c>
      <c r="L293" t="str">
        <f>IF($D293="","",IFERROR(VLOOKUP($B293,Kraftvärmeprod!$B$1:$BX$550,MATCH(L$2,Kraftvärmeprod!$B$1:$VX$1,0),FALSE)/1,0)-IFERROR(VLOOKUP($B293,'Slutlig allokering kvv'!$B$2:$BX$550,MATCH(L$2,'Slutlig allokering kvv'!$B$1:$BX$1,0),FALSE)/1,0))</f>
        <v/>
      </c>
      <c r="M293" t="str">
        <f>IF($D293="","",IFERROR(VLOOKUP($B293,Kraftvärmeprod!$B$1:$BX$550,MATCH(M$2,Kraftvärmeprod!$B$1:$VX$1,0),FALSE)/1,0)-IFERROR(VLOOKUP($B293,'Slutlig allokering kvv'!$B$2:$BX$550,MATCH(M$2,'Slutlig allokering kvv'!$B$1:$BX$1,0),FALSE)/1,0))</f>
        <v/>
      </c>
      <c r="N293" t="str">
        <f>IF($D293="","",IFERROR(VLOOKUP($B293,Kraftvärmeprod!$B$1:$BX$550,MATCH(N$2,Kraftvärmeprod!$B$1:$VX$1,0),FALSE)/1,0)-IFERROR(VLOOKUP($B293,'Slutlig allokering kvv'!$B$2:$BX$550,MATCH(N$2,'Slutlig allokering kvv'!$B$1:$BX$1,0),FALSE)/1,0))</f>
        <v/>
      </c>
      <c r="O293" t="str">
        <f>IF($D293="","",IFERROR(VLOOKUP($B293,Kraftvärmeprod!$B$1:$BX$550,MATCH(O$2,Kraftvärmeprod!$B$1:$VX$1,0),FALSE)/1,0)-IFERROR(VLOOKUP($B293,'Slutlig allokering kvv'!$B$2:$BX$550,MATCH(O$2,'Slutlig allokering kvv'!$B$1:$BX$1,0),FALSE)/1,0))</f>
        <v/>
      </c>
      <c r="P293" t="str">
        <f>IF($D293="","",IFERROR(VLOOKUP($B293,Kraftvärmeprod!$B$1:$BX$550,MATCH(P$2,Kraftvärmeprod!$B$1:$VX$1,0),FALSE)/1,0)-IFERROR(VLOOKUP($B293,'Slutlig allokering kvv'!$B$2:$BX$550,MATCH(P$2,'Slutlig allokering kvv'!$B$1:$BX$1,0),FALSE)/1,0))</f>
        <v/>
      </c>
      <c r="Q293" t="str">
        <f>IF($D293="","",IFERROR(VLOOKUP($B293,Kraftvärmeprod!$B$1:$BX$550,MATCH(Q$2,Kraftvärmeprod!$B$1:$VX$1,0),FALSE)/1,0)-IFERROR(VLOOKUP($B293,'Slutlig allokering kvv'!$B$2:$BX$550,MATCH(Q$2,'Slutlig allokering kvv'!$B$1:$BX$1,0),FALSE)/1,0))</f>
        <v/>
      </c>
      <c r="R293" t="str">
        <f>IF($D293="","",IFERROR(VLOOKUP($B293,Kraftvärmeprod!$B$1:$BX$550,MATCH(R$2,Kraftvärmeprod!$B$1:$VX$1,0),FALSE)/1,0)-IFERROR(VLOOKUP($B293,'Slutlig allokering kvv'!$B$2:$BX$550,MATCH(R$2,'Slutlig allokering kvv'!$B$1:$BX$1,0),FALSE)/1,0))</f>
        <v/>
      </c>
      <c r="S293" t="str">
        <f>IF($D293="","",IFERROR(VLOOKUP($B293,Kraftvärmeprod!$B$1:$BX$550,MATCH(S$2,Kraftvärmeprod!$B$1:$VX$1,0),FALSE)/1,0)-IFERROR(VLOOKUP($B293,'Slutlig allokering kvv'!$B$2:$BX$550,MATCH(S$2,'Slutlig allokering kvv'!$B$1:$BX$1,0),FALSE)/1,0))</f>
        <v/>
      </c>
      <c r="T293" t="str">
        <f>IF($D293="","",IFERROR(VLOOKUP($B293,Kraftvärmeprod!$B$1:$BX$550,MATCH(T$2,Kraftvärmeprod!$B$1:$VX$1,0),FALSE)/1,0)-IFERROR(VLOOKUP($B293,'Slutlig allokering kvv'!$B$2:$BX$550,MATCH(T$2,'Slutlig allokering kvv'!$B$1:$BX$1,0),FALSE)/1,0))</f>
        <v/>
      </c>
      <c r="U293" t="str">
        <f>IF($D293="","",IFERROR(VLOOKUP($B293,Kraftvärmeprod!$B$1:$BX$550,MATCH(U$2,Kraftvärmeprod!$B$1:$VX$1,0),FALSE)/1,0)-IFERROR(VLOOKUP($B293,'Slutlig allokering kvv'!$B$2:$BX$550,MATCH(U$2,'Slutlig allokering kvv'!$B$1:$BX$1,0),FALSE)/1,0))</f>
        <v/>
      </c>
      <c r="V293" t="str">
        <f>IF($D293="","",IFERROR(VLOOKUP($B293,Kraftvärmeprod!$B$1:$BX$550,MATCH(V$2,Kraftvärmeprod!$B$1:$VX$1,0),FALSE)/1,0)-IFERROR(VLOOKUP($B293,'Slutlig allokering kvv'!$B$2:$BX$550,MATCH(V$2,'Slutlig allokering kvv'!$B$1:$BX$1,0),FALSE)/1,0))</f>
        <v/>
      </c>
      <c r="W293" t="str">
        <f>IF($D293="","",IFERROR(VLOOKUP($B293,Kraftvärmeprod!$B$1:$BX$550,MATCH(W$2,Kraftvärmeprod!$B$1:$VX$1,0),FALSE)/1,0)-IFERROR(VLOOKUP($B293,'Slutlig allokering kvv'!$B$2:$BX$550,MATCH(W$2,'Slutlig allokering kvv'!$B$1:$BX$1,0),FALSE)/1,0))</f>
        <v/>
      </c>
      <c r="X293" t="str">
        <f>IF($D293="","",IFERROR(VLOOKUP($B293,Kraftvärmeprod!$B$1:$BX$550,MATCH(X$2,Kraftvärmeprod!$B$1:$VX$1,0),FALSE)/1,0)-IFERROR(VLOOKUP($B293,'Slutlig allokering kvv'!$B$2:$BX$550,MATCH(X$2,'Slutlig allokering kvv'!$B$1:$BX$1,0),FALSE)/1,0))</f>
        <v/>
      </c>
      <c r="Y293" t="str">
        <f>IF($D293="","",IFERROR(VLOOKUP($B293,Kraftvärmeprod!$B$1:$BX$550,MATCH(Y$2,Kraftvärmeprod!$B$1:$VX$1,0),FALSE)/1,0)-IFERROR(VLOOKUP($B293,'Slutlig allokering kvv'!$B$2:$BX$550,MATCH(Y$2,'Slutlig allokering kvv'!$B$1:$BX$1,0),FALSE)/1,0))</f>
        <v/>
      </c>
      <c r="Z293" t="str">
        <f>IF($D293="","",IFERROR(VLOOKUP($B293,Kraftvärmeprod!$B$1:$BX$550,MATCH(Z$2,Kraftvärmeprod!$B$1:$VX$1,0),FALSE)/1,0)-IFERROR(VLOOKUP($B293,'Slutlig allokering kvv'!$B$2:$BX$550,MATCH(Z$2,'Slutlig allokering kvv'!$B$1:$BX$1,0),FALSE)/1,0))</f>
        <v/>
      </c>
      <c r="AA293" t="str">
        <f>IF($D293="","",IFERROR(VLOOKUP($B293,Kraftvärmeprod!$B$1:$BX$550,MATCH(AA$2,Kraftvärmeprod!$B$1:$VX$1,0),FALSE)/1,0)-IFERROR(VLOOKUP($B293,'Slutlig allokering kvv'!$B$2:$BX$550,MATCH(AA$2,'Slutlig allokering kvv'!$B$1:$BX$1,0),FALSE)/1,0))</f>
        <v/>
      </c>
      <c r="AB293" t="str">
        <f>IF($D293="","",IFERROR(VLOOKUP($B293,Kraftvärmeprod!$B$1:$BX$550,MATCH(AB$2,Kraftvärmeprod!$B$1:$VX$1,0),FALSE)/1,0)-IFERROR(VLOOKUP($B293,'Slutlig allokering kvv'!$B$2:$BX$550,MATCH(AB$2,'Slutlig allokering kvv'!$B$1:$BX$1,0),FALSE)/1,0))</f>
        <v/>
      </c>
      <c r="AC293" t="str">
        <f>IF($D293="","",IFERROR(VLOOKUP($B293,Kraftvärmeprod!$B$1:$BX$550,MATCH(AC$2,Kraftvärmeprod!$B$1:$VX$1,0),FALSE)/1,0)-IFERROR(VLOOKUP($B293,'Slutlig allokering kvv'!$B$2:$BX$550,MATCH(AC$2,'Slutlig allokering kvv'!$B$1:$BX$1,0),FALSE)/1,0))</f>
        <v/>
      </c>
      <c r="AE293" t="str">
        <f>IF($D293="","",IFERROR(VLOOKUP($B293,Miljö!$B$1:$E$550,MATCH("Hjälpel kraftvärme (GWh)",Miljö!$B$1:$E$1,0),FALSE)/1,0)-IFERROR(VLOOKUP($B293,'Slutlig allokering kvv'!$B$2:$BX$550,MATCH(AE$2,'Slutlig allokering kvv'!$B$1:$BX$1,0),FALSE)/1,0))</f>
        <v/>
      </c>
      <c r="AI293">
        <f t="shared" si="16"/>
        <v>0</v>
      </c>
      <c r="AK293">
        <f>IFERROR(VLOOKUP($B293,'Slutlig allokering kvv'!$B$2:$AX$550,MATCH("Summa slutlig allokerad tillförd energi (utan hjälpel och rökgaskondensering):",'Slutlig allokering kvv'!$B$1:$AX$1,0),FALSE)/1,"")</f>
        <v>0</v>
      </c>
      <c r="AM293" s="289" t="str">
        <f>IFERROR(1-VLOOKUP($B293,'Slutlig allokering kvv'!$B$2:$AX$550,MATCH("Andel av bränsle i kvv som allokerats till värme, exklusive rökgaskondensering och hjälpel",'Slutlig allokering kvv'!$B$1:$AX$1,0),FALSE),"")</f>
        <v/>
      </c>
      <c r="AO293" s="289" t="str">
        <f t="shared" si="17"/>
        <v/>
      </c>
      <c r="AP293" s="290" t="str">
        <f t="shared" si="18"/>
        <v/>
      </c>
      <c r="AQ293" s="290"/>
      <c r="AR293" s="239" t="str">
        <f t="shared" si="19"/>
        <v/>
      </c>
      <c r="AS293" s="290"/>
    </row>
    <row r="294" spans="1:45" x14ac:dyDescent="0.25">
      <c r="A294" s="2" t="str">
        <f>'Miljövärden för publ företag'!B296</f>
        <v>Värmevärden AB</v>
      </c>
      <c r="B294" s="2" t="str">
        <f>'Miljövärden för publ företag'!C296</f>
        <v>Grums</v>
      </c>
      <c r="C294" t="str">
        <f>IFERROR(VLOOKUP($B294,Kraftvärmeprod!$B$1:$AH$479,MATCH(C$2,Kraftvärmeprod!$B$1:$AG$1,0),FALSE)/1,"")</f>
        <v/>
      </c>
      <c r="D294" t="str">
        <f>IFERROR(VLOOKUP($B294,Kraftvärmeprod!$B$1:$AH$479,MATCH(D$2,Kraftvärmeprod!$B$1:$AG$1,0),FALSE)/1,"")</f>
        <v/>
      </c>
      <c r="F294" t="str">
        <f>IF($D294="","",IFERROR(VLOOKUP($B294,Kraftvärmeprod!$B$1:$BX$550,MATCH(F$2,Kraftvärmeprod!$B$1:$VX$1,0),FALSE)/1,0)-IFERROR(VLOOKUP($B294,'Slutlig allokering kvv'!$B$2:$BX$550,MATCH(F$2,'Slutlig allokering kvv'!$B$1:$BX$1,0),FALSE)/1,0))</f>
        <v/>
      </c>
      <c r="G294" t="str">
        <f>IF($D294="","",IFERROR(VLOOKUP($B294,Kraftvärmeprod!$B$1:$BX$550,MATCH(G$2,Kraftvärmeprod!$B$1:$VX$1,0),FALSE)/1,0)-IFERROR(VLOOKUP($B294,'Slutlig allokering kvv'!$B$2:$BX$550,MATCH(G$2,'Slutlig allokering kvv'!$B$1:$BX$1,0),FALSE)/1,0))</f>
        <v/>
      </c>
      <c r="H294" t="str">
        <f>IF($D294="","",IFERROR(VLOOKUP($B294,Kraftvärmeprod!$B$1:$BX$550,MATCH(H$2,Kraftvärmeprod!$B$1:$VX$1,0),FALSE)/1,0)-IFERROR(VLOOKUP($B294,'Slutlig allokering kvv'!$B$2:$BX$550,MATCH(H$2,'Slutlig allokering kvv'!$B$1:$BX$1,0),FALSE)/1,0))</f>
        <v/>
      </c>
      <c r="I294" t="str">
        <f>IF($D294="","",IFERROR(VLOOKUP($B294,Kraftvärmeprod!$B$1:$BX$550,MATCH(I$2,Kraftvärmeprod!$B$1:$VX$1,0),FALSE)/1,0)-IFERROR(VLOOKUP($B294,'Slutlig allokering kvv'!$B$2:$BX$550,MATCH(I$2,'Slutlig allokering kvv'!$B$1:$BX$1,0),FALSE)/1,0))</f>
        <v/>
      </c>
      <c r="J294" t="str">
        <f>IF($D294="","",IFERROR(VLOOKUP($B294,Kraftvärmeprod!$B$1:$BX$550,MATCH(J$2,Kraftvärmeprod!$B$1:$VX$1,0),FALSE)/1,0)-IFERROR(VLOOKUP($B294,'Slutlig allokering kvv'!$B$2:$BX$550,MATCH(J$2,'Slutlig allokering kvv'!$B$1:$BX$1,0),FALSE)/1,0))</f>
        <v/>
      </c>
      <c r="K294" t="str">
        <f>IF($D294="","",IFERROR(VLOOKUP($B294,Kraftvärmeprod!$B$1:$BX$550,MATCH(K$2,Kraftvärmeprod!$B$1:$VX$1,0),FALSE)/1,0)-IFERROR(VLOOKUP($B294,'Slutlig allokering kvv'!$B$2:$BX$550,MATCH(K$2,'Slutlig allokering kvv'!$B$1:$BX$1,0),FALSE)/1,0))</f>
        <v/>
      </c>
      <c r="L294" t="str">
        <f>IF($D294="","",IFERROR(VLOOKUP($B294,Kraftvärmeprod!$B$1:$BX$550,MATCH(L$2,Kraftvärmeprod!$B$1:$VX$1,0),FALSE)/1,0)-IFERROR(VLOOKUP($B294,'Slutlig allokering kvv'!$B$2:$BX$550,MATCH(L$2,'Slutlig allokering kvv'!$B$1:$BX$1,0),FALSE)/1,0))</f>
        <v/>
      </c>
      <c r="M294" t="str">
        <f>IF($D294="","",IFERROR(VLOOKUP($B294,Kraftvärmeprod!$B$1:$BX$550,MATCH(M$2,Kraftvärmeprod!$B$1:$VX$1,0),FALSE)/1,0)-IFERROR(VLOOKUP($B294,'Slutlig allokering kvv'!$B$2:$BX$550,MATCH(M$2,'Slutlig allokering kvv'!$B$1:$BX$1,0),FALSE)/1,0))</f>
        <v/>
      </c>
      <c r="N294" t="str">
        <f>IF($D294="","",IFERROR(VLOOKUP($B294,Kraftvärmeprod!$B$1:$BX$550,MATCH(N$2,Kraftvärmeprod!$B$1:$VX$1,0),FALSE)/1,0)-IFERROR(VLOOKUP($B294,'Slutlig allokering kvv'!$B$2:$BX$550,MATCH(N$2,'Slutlig allokering kvv'!$B$1:$BX$1,0),FALSE)/1,0))</f>
        <v/>
      </c>
      <c r="O294" t="str">
        <f>IF($D294="","",IFERROR(VLOOKUP($B294,Kraftvärmeprod!$B$1:$BX$550,MATCH(O$2,Kraftvärmeprod!$B$1:$VX$1,0),FALSE)/1,0)-IFERROR(VLOOKUP($B294,'Slutlig allokering kvv'!$B$2:$BX$550,MATCH(O$2,'Slutlig allokering kvv'!$B$1:$BX$1,0),FALSE)/1,0))</f>
        <v/>
      </c>
      <c r="P294" t="str">
        <f>IF($D294="","",IFERROR(VLOOKUP($B294,Kraftvärmeprod!$B$1:$BX$550,MATCH(P$2,Kraftvärmeprod!$B$1:$VX$1,0),FALSE)/1,0)-IFERROR(VLOOKUP($B294,'Slutlig allokering kvv'!$B$2:$BX$550,MATCH(P$2,'Slutlig allokering kvv'!$B$1:$BX$1,0),FALSE)/1,0))</f>
        <v/>
      </c>
      <c r="Q294" t="str">
        <f>IF($D294="","",IFERROR(VLOOKUP($B294,Kraftvärmeprod!$B$1:$BX$550,MATCH(Q$2,Kraftvärmeprod!$B$1:$VX$1,0),FALSE)/1,0)-IFERROR(VLOOKUP($B294,'Slutlig allokering kvv'!$B$2:$BX$550,MATCH(Q$2,'Slutlig allokering kvv'!$B$1:$BX$1,0),FALSE)/1,0))</f>
        <v/>
      </c>
      <c r="R294" t="str">
        <f>IF($D294="","",IFERROR(VLOOKUP($B294,Kraftvärmeprod!$B$1:$BX$550,MATCH(R$2,Kraftvärmeprod!$B$1:$VX$1,0),FALSE)/1,0)-IFERROR(VLOOKUP($B294,'Slutlig allokering kvv'!$B$2:$BX$550,MATCH(R$2,'Slutlig allokering kvv'!$B$1:$BX$1,0),FALSE)/1,0))</f>
        <v/>
      </c>
      <c r="S294" t="str">
        <f>IF($D294="","",IFERROR(VLOOKUP($B294,Kraftvärmeprod!$B$1:$BX$550,MATCH(S$2,Kraftvärmeprod!$B$1:$VX$1,0),FALSE)/1,0)-IFERROR(VLOOKUP($B294,'Slutlig allokering kvv'!$B$2:$BX$550,MATCH(S$2,'Slutlig allokering kvv'!$B$1:$BX$1,0),FALSE)/1,0))</f>
        <v/>
      </c>
      <c r="T294" t="str">
        <f>IF($D294="","",IFERROR(VLOOKUP($B294,Kraftvärmeprod!$B$1:$BX$550,MATCH(T$2,Kraftvärmeprod!$B$1:$VX$1,0),FALSE)/1,0)-IFERROR(VLOOKUP($B294,'Slutlig allokering kvv'!$B$2:$BX$550,MATCH(T$2,'Slutlig allokering kvv'!$B$1:$BX$1,0),FALSE)/1,0))</f>
        <v/>
      </c>
      <c r="U294" t="str">
        <f>IF($D294="","",IFERROR(VLOOKUP($B294,Kraftvärmeprod!$B$1:$BX$550,MATCH(U$2,Kraftvärmeprod!$B$1:$VX$1,0),FALSE)/1,0)-IFERROR(VLOOKUP($B294,'Slutlig allokering kvv'!$B$2:$BX$550,MATCH(U$2,'Slutlig allokering kvv'!$B$1:$BX$1,0),FALSE)/1,0))</f>
        <v/>
      </c>
      <c r="V294" t="str">
        <f>IF($D294="","",IFERROR(VLOOKUP($B294,Kraftvärmeprod!$B$1:$BX$550,MATCH(V$2,Kraftvärmeprod!$B$1:$VX$1,0),FALSE)/1,0)-IFERROR(VLOOKUP($B294,'Slutlig allokering kvv'!$B$2:$BX$550,MATCH(V$2,'Slutlig allokering kvv'!$B$1:$BX$1,0),FALSE)/1,0))</f>
        <v/>
      </c>
      <c r="W294" t="str">
        <f>IF($D294="","",IFERROR(VLOOKUP($B294,Kraftvärmeprod!$B$1:$BX$550,MATCH(W$2,Kraftvärmeprod!$B$1:$VX$1,0),FALSE)/1,0)-IFERROR(VLOOKUP($B294,'Slutlig allokering kvv'!$B$2:$BX$550,MATCH(W$2,'Slutlig allokering kvv'!$B$1:$BX$1,0),FALSE)/1,0))</f>
        <v/>
      </c>
      <c r="X294" t="str">
        <f>IF($D294="","",IFERROR(VLOOKUP($B294,Kraftvärmeprod!$B$1:$BX$550,MATCH(X$2,Kraftvärmeprod!$B$1:$VX$1,0),FALSE)/1,0)-IFERROR(VLOOKUP($B294,'Slutlig allokering kvv'!$B$2:$BX$550,MATCH(X$2,'Slutlig allokering kvv'!$B$1:$BX$1,0),FALSE)/1,0))</f>
        <v/>
      </c>
      <c r="Y294" t="str">
        <f>IF($D294="","",IFERROR(VLOOKUP($B294,Kraftvärmeprod!$B$1:$BX$550,MATCH(Y$2,Kraftvärmeprod!$B$1:$VX$1,0),FALSE)/1,0)-IFERROR(VLOOKUP($B294,'Slutlig allokering kvv'!$B$2:$BX$550,MATCH(Y$2,'Slutlig allokering kvv'!$B$1:$BX$1,0),FALSE)/1,0))</f>
        <v/>
      </c>
      <c r="Z294" t="str">
        <f>IF($D294="","",IFERROR(VLOOKUP($B294,Kraftvärmeprod!$B$1:$BX$550,MATCH(Z$2,Kraftvärmeprod!$B$1:$VX$1,0),FALSE)/1,0)-IFERROR(VLOOKUP($B294,'Slutlig allokering kvv'!$B$2:$BX$550,MATCH(Z$2,'Slutlig allokering kvv'!$B$1:$BX$1,0),FALSE)/1,0))</f>
        <v/>
      </c>
      <c r="AA294" t="str">
        <f>IF($D294="","",IFERROR(VLOOKUP($B294,Kraftvärmeprod!$B$1:$BX$550,MATCH(AA$2,Kraftvärmeprod!$B$1:$VX$1,0),FALSE)/1,0)-IFERROR(VLOOKUP($B294,'Slutlig allokering kvv'!$B$2:$BX$550,MATCH(AA$2,'Slutlig allokering kvv'!$B$1:$BX$1,0),FALSE)/1,0))</f>
        <v/>
      </c>
      <c r="AB294" t="str">
        <f>IF($D294="","",IFERROR(VLOOKUP($B294,Kraftvärmeprod!$B$1:$BX$550,MATCH(AB$2,Kraftvärmeprod!$B$1:$VX$1,0),FALSE)/1,0)-IFERROR(VLOOKUP($B294,'Slutlig allokering kvv'!$B$2:$BX$550,MATCH(AB$2,'Slutlig allokering kvv'!$B$1:$BX$1,0),FALSE)/1,0))</f>
        <v/>
      </c>
      <c r="AC294" t="str">
        <f>IF($D294="","",IFERROR(VLOOKUP($B294,Kraftvärmeprod!$B$1:$BX$550,MATCH(AC$2,Kraftvärmeprod!$B$1:$VX$1,0),FALSE)/1,0)-IFERROR(VLOOKUP($B294,'Slutlig allokering kvv'!$B$2:$BX$550,MATCH(AC$2,'Slutlig allokering kvv'!$B$1:$BX$1,0),FALSE)/1,0))</f>
        <v/>
      </c>
      <c r="AE294" t="str">
        <f>IF($D294="","",IFERROR(VLOOKUP($B294,Miljö!$B$1:$E$550,MATCH("Hjälpel kraftvärme (GWh)",Miljö!$B$1:$E$1,0),FALSE)/1,0)-IFERROR(VLOOKUP($B294,'Slutlig allokering kvv'!$B$2:$BX$550,MATCH(AE$2,'Slutlig allokering kvv'!$B$1:$BX$1,0),FALSE)/1,0))</f>
        <v/>
      </c>
      <c r="AI294">
        <f t="shared" si="16"/>
        <v>0</v>
      </c>
      <c r="AK294">
        <f>IFERROR(VLOOKUP($B294,'Slutlig allokering kvv'!$B$2:$AX$550,MATCH("Summa slutlig allokerad tillförd energi (utan hjälpel och rökgaskondensering):",'Slutlig allokering kvv'!$B$1:$AX$1,0),FALSE)/1,"")</f>
        <v>0</v>
      </c>
      <c r="AM294" s="289" t="str">
        <f>IFERROR(1-VLOOKUP($B294,'Slutlig allokering kvv'!$B$2:$AX$550,MATCH("Andel av bränsle i kvv som allokerats till värme, exklusive rökgaskondensering och hjälpel",'Slutlig allokering kvv'!$B$1:$AX$1,0),FALSE),"")</f>
        <v/>
      </c>
      <c r="AO294" s="289" t="str">
        <f t="shared" si="17"/>
        <v/>
      </c>
      <c r="AP294" s="290" t="str">
        <f t="shared" si="18"/>
        <v/>
      </c>
      <c r="AQ294" s="290"/>
      <c r="AR294" s="239" t="str">
        <f t="shared" si="19"/>
        <v/>
      </c>
      <c r="AS294" s="290"/>
    </row>
    <row r="295" spans="1:45" x14ac:dyDescent="0.25">
      <c r="A295" s="2" t="str">
        <f>'Miljövärden för publ företag'!B297</f>
        <v>Värmevärden AB</v>
      </c>
      <c r="B295" s="2" t="str">
        <f>'Miljövärden för publ företag'!C297</f>
        <v>Grythyttan</v>
      </c>
      <c r="C295" t="str">
        <f>IFERROR(VLOOKUP($B295,Kraftvärmeprod!$B$1:$AH$479,MATCH(C$2,Kraftvärmeprod!$B$1:$AG$1,0),FALSE)/1,"")</f>
        <v/>
      </c>
      <c r="D295" t="str">
        <f>IFERROR(VLOOKUP($B295,Kraftvärmeprod!$B$1:$AH$479,MATCH(D$2,Kraftvärmeprod!$B$1:$AG$1,0),FALSE)/1,"")</f>
        <v/>
      </c>
      <c r="F295" t="str">
        <f>IF($D295="","",IFERROR(VLOOKUP($B295,Kraftvärmeprod!$B$1:$BX$550,MATCH(F$2,Kraftvärmeprod!$B$1:$VX$1,0),FALSE)/1,0)-IFERROR(VLOOKUP($B295,'Slutlig allokering kvv'!$B$2:$BX$550,MATCH(F$2,'Slutlig allokering kvv'!$B$1:$BX$1,0),FALSE)/1,0))</f>
        <v/>
      </c>
      <c r="G295" t="str">
        <f>IF($D295="","",IFERROR(VLOOKUP($B295,Kraftvärmeprod!$B$1:$BX$550,MATCH(G$2,Kraftvärmeprod!$B$1:$VX$1,0),FALSE)/1,0)-IFERROR(VLOOKUP($B295,'Slutlig allokering kvv'!$B$2:$BX$550,MATCH(G$2,'Slutlig allokering kvv'!$B$1:$BX$1,0),FALSE)/1,0))</f>
        <v/>
      </c>
      <c r="H295" t="str">
        <f>IF($D295="","",IFERROR(VLOOKUP($B295,Kraftvärmeprod!$B$1:$BX$550,MATCH(H$2,Kraftvärmeprod!$B$1:$VX$1,0),FALSE)/1,0)-IFERROR(VLOOKUP($B295,'Slutlig allokering kvv'!$B$2:$BX$550,MATCH(H$2,'Slutlig allokering kvv'!$B$1:$BX$1,0),FALSE)/1,0))</f>
        <v/>
      </c>
      <c r="I295" t="str">
        <f>IF($D295="","",IFERROR(VLOOKUP($B295,Kraftvärmeprod!$B$1:$BX$550,MATCH(I$2,Kraftvärmeprod!$B$1:$VX$1,0),FALSE)/1,0)-IFERROR(VLOOKUP($B295,'Slutlig allokering kvv'!$B$2:$BX$550,MATCH(I$2,'Slutlig allokering kvv'!$B$1:$BX$1,0),FALSE)/1,0))</f>
        <v/>
      </c>
      <c r="J295" t="str">
        <f>IF($D295="","",IFERROR(VLOOKUP($B295,Kraftvärmeprod!$B$1:$BX$550,MATCH(J$2,Kraftvärmeprod!$B$1:$VX$1,0),FALSE)/1,0)-IFERROR(VLOOKUP($B295,'Slutlig allokering kvv'!$B$2:$BX$550,MATCH(J$2,'Slutlig allokering kvv'!$B$1:$BX$1,0),FALSE)/1,0))</f>
        <v/>
      </c>
      <c r="K295" t="str">
        <f>IF($D295="","",IFERROR(VLOOKUP($B295,Kraftvärmeprod!$B$1:$BX$550,MATCH(K$2,Kraftvärmeprod!$B$1:$VX$1,0),FALSE)/1,0)-IFERROR(VLOOKUP($B295,'Slutlig allokering kvv'!$B$2:$BX$550,MATCH(K$2,'Slutlig allokering kvv'!$B$1:$BX$1,0),FALSE)/1,0))</f>
        <v/>
      </c>
      <c r="L295" t="str">
        <f>IF($D295="","",IFERROR(VLOOKUP($B295,Kraftvärmeprod!$B$1:$BX$550,MATCH(L$2,Kraftvärmeprod!$B$1:$VX$1,0),FALSE)/1,0)-IFERROR(VLOOKUP($B295,'Slutlig allokering kvv'!$B$2:$BX$550,MATCH(L$2,'Slutlig allokering kvv'!$B$1:$BX$1,0),FALSE)/1,0))</f>
        <v/>
      </c>
      <c r="M295" t="str">
        <f>IF($D295="","",IFERROR(VLOOKUP($B295,Kraftvärmeprod!$B$1:$BX$550,MATCH(M$2,Kraftvärmeprod!$B$1:$VX$1,0),FALSE)/1,0)-IFERROR(VLOOKUP($B295,'Slutlig allokering kvv'!$B$2:$BX$550,MATCH(M$2,'Slutlig allokering kvv'!$B$1:$BX$1,0),FALSE)/1,0))</f>
        <v/>
      </c>
      <c r="N295" t="str">
        <f>IF($D295="","",IFERROR(VLOOKUP($B295,Kraftvärmeprod!$B$1:$BX$550,MATCH(N$2,Kraftvärmeprod!$B$1:$VX$1,0),FALSE)/1,0)-IFERROR(VLOOKUP($B295,'Slutlig allokering kvv'!$B$2:$BX$550,MATCH(N$2,'Slutlig allokering kvv'!$B$1:$BX$1,0),FALSE)/1,0))</f>
        <v/>
      </c>
      <c r="O295" t="str">
        <f>IF($D295="","",IFERROR(VLOOKUP($B295,Kraftvärmeprod!$B$1:$BX$550,MATCH(O$2,Kraftvärmeprod!$B$1:$VX$1,0),FALSE)/1,0)-IFERROR(VLOOKUP($B295,'Slutlig allokering kvv'!$B$2:$BX$550,MATCH(O$2,'Slutlig allokering kvv'!$B$1:$BX$1,0),FALSE)/1,0))</f>
        <v/>
      </c>
      <c r="P295" t="str">
        <f>IF($D295="","",IFERROR(VLOOKUP($B295,Kraftvärmeprod!$B$1:$BX$550,MATCH(P$2,Kraftvärmeprod!$B$1:$VX$1,0),FALSE)/1,0)-IFERROR(VLOOKUP($B295,'Slutlig allokering kvv'!$B$2:$BX$550,MATCH(P$2,'Slutlig allokering kvv'!$B$1:$BX$1,0),FALSE)/1,0))</f>
        <v/>
      </c>
      <c r="Q295" t="str">
        <f>IF($D295="","",IFERROR(VLOOKUP($B295,Kraftvärmeprod!$B$1:$BX$550,MATCH(Q$2,Kraftvärmeprod!$B$1:$VX$1,0),FALSE)/1,0)-IFERROR(VLOOKUP($B295,'Slutlig allokering kvv'!$B$2:$BX$550,MATCH(Q$2,'Slutlig allokering kvv'!$B$1:$BX$1,0),FALSE)/1,0))</f>
        <v/>
      </c>
      <c r="R295" t="str">
        <f>IF($D295="","",IFERROR(VLOOKUP($B295,Kraftvärmeprod!$B$1:$BX$550,MATCH(R$2,Kraftvärmeprod!$B$1:$VX$1,0),FALSE)/1,0)-IFERROR(VLOOKUP($B295,'Slutlig allokering kvv'!$B$2:$BX$550,MATCH(R$2,'Slutlig allokering kvv'!$B$1:$BX$1,0),FALSE)/1,0))</f>
        <v/>
      </c>
      <c r="S295" t="str">
        <f>IF($D295="","",IFERROR(VLOOKUP($B295,Kraftvärmeprod!$B$1:$BX$550,MATCH(S$2,Kraftvärmeprod!$B$1:$VX$1,0),FALSE)/1,0)-IFERROR(VLOOKUP($B295,'Slutlig allokering kvv'!$B$2:$BX$550,MATCH(S$2,'Slutlig allokering kvv'!$B$1:$BX$1,0),FALSE)/1,0))</f>
        <v/>
      </c>
      <c r="T295" t="str">
        <f>IF($D295="","",IFERROR(VLOOKUP($B295,Kraftvärmeprod!$B$1:$BX$550,MATCH(T$2,Kraftvärmeprod!$B$1:$VX$1,0),FALSE)/1,0)-IFERROR(VLOOKUP($B295,'Slutlig allokering kvv'!$B$2:$BX$550,MATCH(T$2,'Slutlig allokering kvv'!$B$1:$BX$1,0),FALSE)/1,0))</f>
        <v/>
      </c>
      <c r="U295" t="str">
        <f>IF($D295="","",IFERROR(VLOOKUP($B295,Kraftvärmeprod!$B$1:$BX$550,MATCH(U$2,Kraftvärmeprod!$B$1:$VX$1,0),FALSE)/1,0)-IFERROR(VLOOKUP($B295,'Slutlig allokering kvv'!$B$2:$BX$550,MATCH(U$2,'Slutlig allokering kvv'!$B$1:$BX$1,0),FALSE)/1,0))</f>
        <v/>
      </c>
      <c r="V295" t="str">
        <f>IF($D295="","",IFERROR(VLOOKUP($B295,Kraftvärmeprod!$B$1:$BX$550,MATCH(V$2,Kraftvärmeprod!$B$1:$VX$1,0),FALSE)/1,0)-IFERROR(VLOOKUP($B295,'Slutlig allokering kvv'!$B$2:$BX$550,MATCH(V$2,'Slutlig allokering kvv'!$B$1:$BX$1,0),FALSE)/1,0))</f>
        <v/>
      </c>
      <c r="W295" t="str">
        <f>IF($D295="","",IFERROR(VLOOKUP($B295,Kraftvärmeprod!$B$1:$BX$550,MATCH(W$2,Kraftvärmeprod!$B$1:$VX$1,0),FALSE)/1,0)-IFERROR(VLOOKUP($B295,'Slutlig allokering kvv'!$B$2:$BX$550,MATCH(W$2,'Slutlig allokering kvv'!$B$1:$BX$1,0),FALSE)/1,0))</f>
        <v/>
      </c>
      <c r="X295" t="str">
        <f>IF($D295="","",IFERROR(VLOOKUP($B295,Kraftvärmeprod!$B$1:$BX$550,MATCH(X$2,Kraftvärmeprod!$B$1:$VX$1,0),FALSE)/1,0)-IFERROR(VLOOKUP($B295,'Slutlig allokering kvv'!$B$2:$BX$550,MATCH(X$2,'Slutlig allokering kvv'!$B$1:$BX$1,0),FALSE)/1,0))</f>
        <v/>
      </c>
      <c r="Y295" t="str">
        <f>IF($D295="","",IFERROR(VLOOKUP($B295,Kraftvärmeprod!$B$1:$BX$550,MATCH(Y$2,Kraftvärmeprod!$B$1:$VX$1,0),FALSE)/1,0)-IFERROR(VLOOKUP($B295,'Slutlig allokering kvv'!$B$2:$BX$550,MATCH(Y$2,'Slutlig allokering kvv'!$B$1:$BX$1,0),FALSE)/1,0))</f>
        <v/>
      </c>
      <c r="Z295" t="str">
        <f>IF($D295="","",IFERROR(VLOOKUP($B295,Kraftvärmeprod!$B$1:$BX$550,MATCH(Z$2,Kraftvärmeprod!$B$1:$VX$1,0),FALSE)/1,0)-IFERROR(VLOOKUP($B295,'Slutlig allokering kvv'!$B$2:$BX$550,MATCH(Z$2,'Slutlig allokering kvv'!$B$1:$BX$1,0),FALSE)/1,0))</f>
        <v/>
      </c>
      <c r="AA295" t="str">
        <f>IF($D295="","",IFERROR(VLOOKUP($B295,Kraftvärmeprod!$B$1:$BX$550,MATCH(AA$2,Kraftvärmeprod!$B$1:$VX$1,0),FALSE)/1,0)-IFERROR(VLOOKUP($B295,'Slutlig allokering kvv'!$B$2:$BX$550,MATCH(AA$2,'Slutlig allokering kvv'!$B$1:$BX$1,0),FALSE)/1,0))</f>
        <v/>
      </c>
      <c r="AB295" t="str">
        <f>IF($D295="","",IFERROR(VLOOKUP($B295,Kraftvärmeprod!$B$1:$BX$550,MATCH(AB$2,Kraftvärmeprod!$B$1:$VX$1,0),FALSE)/1,0)-IFERROR(VLOOKUP($B295,'Slutlig allokering kvv'!$B$2:$BX$550,MATCH(AB$2,'Slutlig allokering kvv'!$B$1:$BX$1,0),FALSE)/1,0))</f>
        <v/>
      </c>
      <c r="AC295" t="str">
        <f>IF($D295="","",IFERROR(VLOOKUP($B295,Kraftvärmeprod!$B$1:$BX$550,MATCH(AC$2,Kraftvärmeprod!$B$1:$VX$1,0),FALSE)/1,0)-IFERROR(VLOOKUP($B295,'Slutlig allokering kvv'!$B$2:$BX$550,MATCH(AC$2,'Slutlig allokering kvv'!$B$1:$BX$1,0),FALSE)/1,0))</f>
        <v/>
      </c>
      <c r="AE295" t="str">
        <f>IF($D295="","",IFERROR(VLOOKUP($B295,Miljö!$B$1:$E$550,MATCH("Hjälpel kraftvärme (GWh)",Miljö!$B$1:$E$1,0),FALSE)/1,0)-IFERROR(VLOOKUP($B295,'Slutlig allokering kvv'!$B$2:$BX$550,MATCH(AE$2,'Slutlig allokering kvv'!$B$1:$BX$1,0),FALSE)/1,0))</f>
        <v/>
      </c>
      <c r="AI295">
        <f t="shared" si="16"/>
        <v>0</v>
      </c>
      <c r="AK295">
        <f>IFERROR(VLOOKUP($B295,'Slutlig allokering kvv'!$B$2:$AX$550,MATCH("Summa slutlig allokerad tillförd energi (utan hjälpel och rökgaskondensering):",'Slutlig allokering kvv'!$B$1:$AX$1,0),FALSE)/1,"")</f>
        <v>0</v>
      </c>
      <c r="AM295" s="289" t="str">
        <f>IFERROR(1-VLOOKUP($B295,'Slutlig allokering kvv'!$B$2:$AX$550,MATCH("Andel av bränsle i kvv som allokerats till värme, exklusive rökgaskondensering och hjälpel",'Slutlig allokering kvv'!$B$1:$AX$1,0),FALSE),"")</f>
        <v/>
      </c>
      <c r="AO295" s="289" t="str">
        <f t="shared" si="17"/>
        <v/>
      </c>
      <c r="AP295" s="290" t="str">
        <f t="shared" si="18"/>
        <v/>
      </c>
      <c r="AQ295" s="290"/>
      <c r="AR295" s="239" t="str">
        <f t="shared" si="19"/>
        <v/>
      </c>
      <c r="AS295" s="290"/>
    </row>
    <row r="296" spans="1:45" x14ac:dyDescent="0.25">
      <c r="A296" s="2" t="str">
        <f>'Miljövärden för publ företag'!B298</f>
        <v>Värmevärden AB</v>
      </c>
      <c r="B296" s="2" t="str">
        <f>'Miljövärden för publ företag'!C298</f>
        <v>Hofors(Värmevärden)</v>
      </c>
      <c r="C296">
        <f>IFERROR(VLOOKUP($B296,Kraftvärmeprod!$B$1:$AH$479,MATCH(C$2,Kraftvärmeprod!$B$1:$AG$1,0),FALSE)/1,"")</f>
        <v>6.83</v>
      </c>
      <c r="D296">
        <f>IFERROR(VLOOKUP($B296,Kraftvärmeprod!$B$1:$AH$479,MATCH(D$2,Kraftvärmeprod!$B$1:$AG$1,0),FALSE)/1,"")</f>
        <v>0.875</v>
      </c>
      <c r="F296">
        <f>IF($D296="","",IFERROR(VLOOKUP($B296,Kraftvärmeprod!$B$1:$BX$550,MATCH(F$2,Kraftvärmeprod!$B$1:$VX$1,0),FALSE)/1,0)-IFERROR(VLOOKUP($B296,'Slutlig allokering kvv'!$B$2:$BX$550,MATCH(F$2,'Slutlig allokering kvv'!$B$1:$BX$1,0),FALSE)/1,0))</f>
        <v>0</v>
      </c>
      <c r="G296">
        <f>IF($D296="","",IFERROR(VLOOKUP($B296,Kraftvärmeprod!$B$1:$BX$550,MATCH(G$2,Kraftvärmeprod!$B$1:$VX$1,0),FALSE)/1,0)-IFERROR(VLOOKUP($B296,'Slutlig allokering kvv'!$B$2:$BX$550,MATCH(G$2,'Slutlig allokering kvv'!$B$1:$BX$1,0),FALSE)/1,0))</f>
        <v>0</v>
      </c>
      <c r="H296">
        <f>IF($D296="","",IFERROR(VLOOKUP($B296,Kraftvärmeprod!$B$1:$BX$550,MATCH(H$2,Kraftvärmeprod!$B$1:$VX$1,0),FALSE)/1,0)-IFERROR(VLOOKUP($B296,'Slutlig allokering kvv'!$B$2:$BX$550,MATCH(H$2,'Slutlig allokering kvv'!$B$1:$BX$1,0),FALSE)/1,0))</f>
        <v>0</v>
      </c>
      <c r="I296">
        <f>IF($D296="","",IFERROR(VLOOKUP($B296,Kraftvärmeprod!$B$1:$BX$550,MATCH(I$2,Kraftvärmeprod!$B$1:$VX$1,0),FALSE)/1,0)-IFERROR(VLOOKUP($B296,'Slutlig allokering kvv'!$B$2:$BX$550,MATCH(I$2,'Slutlig allokering kvv'!$B$1:$BX$1,0),FALSE)/1,0))</f>
        <v>0</v>
      </c>
      <c r="J296">
        <f>IF($D296="","",IFERROR(VLOOKUP($B296,Kraftvärmeprod!$B$1:$BX$550,MATCH(J$2,Kraftvärmeprod!$B$1:$VX$1,0),FALSE)/1,0)-IFERROR(VLOOKUP($B296,'Slutlig allokering kvv'!$B$2:$BX$550,MATCH(J$2,'Slutlig allokering kvv'!$B$1:$BX$1,0),FALSE)/1,0))</f>
        <v>0</v>
      </c>
      <c r="K296">
        <f>IF($D296="","",IFERROR(VLOOKUP($B296,Kraftvärmeprod!$B$1:$BX$550,MATCH(K$2,Kraftvärmeprod!$B$1:$VX$1,0),FALSE)/1,0)-IFERROR(VLOOKUP($B296,'Slutlig allokering kvv'!$B$2:$BX$550,MATCH(K$2,'Slutlig allokering kvv'!$B$1:$BX$1,0),FALSE)/1,0))</f>
        <v>0</v>
      </c>
      <c r="L296">
        <f>IF($D296="","",IFERROR(VLOOKUP($B296,Kraftvärmeprod!$B$1:$BX$550,MATCH(L$2,Kraftvärmeprod!$B$1:$VX$1,0),FALSE)/1,0)-IFERROR(VLOOKUP($B296,'Slutlig allokering kvv'!$B$2:$BX$550,MATCH(L$2,'Slutlig allokering kvv'!$B$1:$BX$1,0),FALSE)/1,0))</f>
        <v>0</v>
      </c>
      <c r="M296">
        <f>IF($D296="","",IFERROR(VLOOKUP($B296,Kraftvärmeprod!$B$1:$BX$550,MATCH(M$2,Kraftvärmeprod!$B$1:$VX$1,0),FALSE)/1,0)-IFERROR(VLOOKUP($B296,'Slutlig allokering kvv'!$B$2:$BX$550,MATCH(M$2,'Slutlig allokering kvv'!$B$1:$BX$1,0),FALSE)/1,0))</f>
        <v>0</v>
      </c>
      <c r="N296">
        <f>IF($D296="","",IFERROR(VLOOKUP($B296,Kraftvärmeprod!$B$1:$BX$550,MATCH(N$2,Kraftvärmeprod!$B$1:$VX$1,0),FALSE)/1,0)-IFERROR(VLOOKUP($B296,'Slutlig allokering kvv'!$B$2:$BX$550,MATCH(N$2,'Slutlig allokering kvv'!$B$1:$BX$1,0),FALSE)/1,0))</f>
        <v>1.4036799999999996</v>
      </c>
      <c r="O296">
        <f>IF($D296="","",IFERROR(VLOOKUP($B296,Kraftvärmeprod!$B$1:$BX$550,MATCH(O$2,Kraftvärmeprod!$B$1:$VX$1,0),FALSE)/1,0)-IFERROR(VLOOKUP($B296,'Slutlig allokering kvv'!$B$2:$BX$550,MATCH(O$2,'Slutlig allokering kvv'!$B$1:$BX$1,0),FALSE)/1,0))</f>
        <v>0.58420000000000005</v>
      </c>
      <c r="P296">
        <f>IF($D296="","",IFERROR(VLOOKUP($B296,Kraftvärmeprod!$B$1:$BX$550,MATCH(P$2,Kraftvärmeprod!$B$1:$VX$1,0),FALSE)/1,0)-IFERROR(VLOOKUP($B296,'Slutlig allokering kvv'!$B$2:$BX$550,MATCH(P$2,'Slutlig allokering kvv'!$B$1:$BX$1,0),FALSE)/1,0))</f>
        <v>0</v>
      </c>
      <c r="Q296">
        <f>IF($D296="","",IFERROR(VLOOKUP($B296,Kraftvärmeprod!$B$1:$BX$550,MATCH(Q$2,Kraftvärmeprod!$B$1:$VX$1,0),FALSE)/1,0)-IFERROR(VLOOKUP($B296,'Slutlig allokering kvv'!$B$2:$BX$550,MATCH(Q$2,'Slutlig allokering kvv'!$B$1:$BX$1,0),FALSE)/1,0))</f>
        <v>0</v>
      </c>
      <c r="R296">
        <f>IF($D296="","",IFERROR(VLOOKUP($B296,Kraftvärmeprod!$B$1:$BX$550,MATCH(R$2,Kraftvärmeprod!$B$1:$VX$1,0),FALSE)/1,0)-IFERROR(VLOOKUP($B296,'Slutlig allokering kvv'!$B$2:$BX$550,MATCH(R$2,'Slutlig allokering kvv'!$B$1:$BX$1,0),FALSE)/1,0))</f>
        <v>0</v>
      </c>
      <c r="S296">
        <f>IF($D296="","",IFERROR(VLOOKUP($B296,Kraftvärmeprod!$B$1:$BX$550,MATCH(S$2,Kraftvärmeprod!$B$1:$VX$1,0),FALSE)/1,0)-IFERROR(VLOOKUP($B296,'Slutlig allokering kvv'!$B$2:$BX$550,MATCH(S$2,'Slutlig allokering kvv'!$B$1:$BX$1,0),FALSE)/1,0))</f>
        <v>0</v>
      </c>
      <c r="T296">
        <f>IF($D296="","",IFERROR(VLOOKUP($B296,Kraftvärmeprod!$B$1:$BX$550,MATCH(T$2,Kraftvärmeprod!$B$1:$VX$1,0),FALSE)/1,0)-IFERROR(VLOOKUP($B296,'Slutlig allokering kvv'!$B$2:$BX$550,MATCH(T$2,'Slutlig allokering kvv'!$B$1:$BX$1,0),FALSE)/1,0))</f>
        <v>0</v>
      </c>
      <c r="U296">
        <f>IF($D296="","",IFERROR(VLOOKUP($B296,Kraftvärmeprod!$B$1:$BX$550,MATCH(U$2,Kraftvärmeprod!$B$1:$VX$1,0),FALSE)/1,0)-IFERROR(VLOOKUP($B296,'Slutlig allokering kvv'!$B$2:$BX$550,MATCH(U$2,'Slutlig allokering kvv'!$B$1:$BX$1,0),FALSE)/1,0))</f>
        <v>0</v>
      </c>
      <c r="V296">
        <f>IF($D296="","",IFERROR(VLOOKUP($B296,Kraftvärmeprod!$B$1:$BX$550,MATCH(V$2,Kraftvärmeprod!$B$1:$VX$1,0),FALSE)/1,0)-IFERROR(VLOOKUP($B296,'Slutlig allokering kvv'!$B$2:$BX$550,MATCH(V$2,'Slutlig allokering kvv'!$B$1:$BX$1,0),FALSE)/1,0))</f>
        <v>0</v>
      </c>
      <c r="W296">
        <f>IF($D296="","",IFERROR(VLOOKUP($B296,Kraftvärmeprod!$B$1:$BX$550,MATCH(W$2,Kraftvärmeprod!$B$1:$VX$1,0),FALSE)/1,0)-IFERROR(VLOOKUP($B296,'Slutlig allokering kvv'!$B$2:$BX$550,MATCH(W$2,'Slutlig allokering kvv'!$B$1:$BX$1,0),FALSE)/1,0))</f>
        <v>0</v>
      </c>
      <c r="X296">
        <f>IF($D296="","",IFERROR(VLOOKUP($B296,Kraftvärmeprod!$B$1:$BX$550,MATCH(X$2,Kraftvärmeprod!$B$1:$VX$1,0),FALSE)/1,0)-IFERROR(VLOOKUP($B296,'Slutlig allokering kvv'!$B$2:$BX$550,MATCH(X$2,'Slutlig allokering kvv'!$B$1:$BX$1,0),FALSE)/1,0))</f>
        <v>0</v>
      </c>
      <c r="Y296">
        <f>IF($D296="","",IFERROR(VLOOKUP($B296,Kraftvärmeprod!$B$1:$BX$550,MATCH(Y$2,Kraftvärmeprod!$B$1:$VX$1,0),FALSE)/1,0)-IFERROR(VLOOKUP($B296,'Slutlig allokering kvv'!$B$2:$BX$550,MATCH(Y$2,'Slutlig allokering kvv'!$B$1:$BX$1,0),FALSE)/1,0))</f>
        <v>0</v>
      </c>
      <c r="Z296">
        <f>IF($D296="","",IFERROR(VLOOKUP($B296,Kraftvärmeprod!$B$1:$BX$550,MATCH(Z$2,Kraftvärmeprod!$B$1:$VX$1,0),FALSE)/1,0)-IFERROR(VLOOKUP($B296,'Slutlig allokering kvv'!$B$2:$BX$550,MATCH(Z$2,'Slutlig allokering kvv'!$B$1:$BX$1,0),FALSE)/1,0))</f>
        <v>0</v>
      </c>
      <c r="AA296">
        <f>IF($D296="","",IFERROR(VLOOKUP($B296,Kraftvärmeprod!$B$1:$BX$550,MATCH(AA$2,Kraftvärmeprod!$B$1:$VX$1,0),FALSE)/1,0)-IFERROR(VLOOKUP($B296,'Slutlig allokering kvv'!$B$2:$BX$550,MATCH(AA$2,'Slutlig allokering kvv'!$B$1:$BX$1,0),FALSE)/1,0))</f>
        <v>0</v>
      </c>
      <c r="AB296">
        <f>IF($D296="","",IFERROR(VLOOKUP($B296,Kraftvärmeprod!$B$1:$BX$550,MATCH(AB$2,Kraftvärmeprod!$B$1:$VX$1,0),FALSE)/1,0)-IFERROR(VLOOKUP($B296,'Slutlig allokering kvv'!$B$2:$BX$550,MATCH(AB$2,'Slutlig allokering kvv'!$B$1:$BX$1,0),FALSE)/1,0))</f>
        <v>0</v>
      </c>
      <c r="AC296">
        <f>IF($D296="","",IFERROR(VLOOKUP($B296,Kraftvärmeprod!$B$1:$BX$550,MATCH(AC$2,Kraftvärmeprod!$B$1:$VX$1,0),FALSE)/1,0)-IFERROR(VLOOKUP($B296,'Slutlig allokering kvv'!$B$2:$BX$550,MATCH(AC$2,'Slutlig allokering kvv'!$B$1:$BX$1,0),FALSE)/1,0))</f>
        <v>0</v>
      </c>
      <c r="AE296">
        <f>IF($D296="","",IFERROR(VLOOKUP($B296,Miljö!$B$1:$E$550,MATCH("Hjälpel kraftvärme (GWh)",Miljö!$B$1:$E$1,0),FALSE)/1,0)-IFERROR(VLOOKUP($B296,'Slutlig allokering kvv'!$B$2:$BX$550,MATCH(AE$2,'Slutlig allokering kvv'!$B$1:$BX$1,0),FALSE)/1,0))</f>
        <v>6.4576999999999996E-2</v>
      </c>
      <c r="AI296">
        <f t="shared" si="16"/>
        <v>1.9878799999999996</v>
      </c>
      <c r="AK296">
        <f>IFERROR(VLOOKUP($B296,'Slutlig allokering kvv'!$B$2:$AX$550,MATCH("Summa slutlig allokerad tillförd energi (utan hjälpel och rökgaskondensering):",'Slutlig allokering kvv'!$B$1:$AX$1,0),FALSE)/1,"")</f>
        <v>5.9541199999999996</v>
      </c>
      <c r="AM296" s="289">
        <f>IFERROR(1-VLOOKUP($B296,'Slutlig allokering kvv'!$B$2:$AX$550,MATCH("Andel av bränsle i kvv som allokerats till värme, exklusive rökgaskondensering och hjälpel",'Slutlig allokering kvv'!$B$1:$AX$1,0),FALSE),"")</f>
        <v>0.25029967262654251</v>
      </c>
      <c r="AN296" s="287"/>
      <c r="AO296" s="289">
        <f t="shared" si="17"/>
        <v>0.2502996726265424</v>
      </c>
      <c r="AP296" s="290">
        <f t="shared" si="18"/>
        <v>1.1102230246251565E-16</v>
      </c>
      <c r="AQ296" s="290"/>
      <c r="AR296" s="239">
        <f t="shared" si="19"/>
        <v>0.42631831020089589</v>
      </c>
      <c r="AS296" s="290"/>
    </row>
    <row r="297" spans="1:45" x14ac:dyDescent="0.25">
      <c r="A297" s="2" t="str">
        <f>'Miljövärden för publ företag'!B299</f>
        <v>Värmevärden AB</v>
      </c>
      <c r="B297" s="2" t="str">
        <f>'Miljövärden för publ företag'!C299</f>
        <v>Hudiksvall</v>
      </c>
      <c r="C297">
        <f>IFERROR(VLOOKUP($B297,Kraftvärmeprod!$B$1:$AH$479,MATCH(C$2,Kraftvärmeprod!$B$1:$AG$1,0),FALSE)/1,"")</f>
        <v>91.146000000000001</v>
      </c>
      <c r="D297">
        <f>IFERROR(VLOOKUP($B297,Kraftvärmeprod!$B$1:$AH$479,MATCH(D$2,Kraftvärmeprod!$B$1:$AG$1,0),FALSE)/1,"")</f>
        <v>23.896999999999998</v>
      </c>
      <c r="F297">
        <f>IF($D297="","",IFERROR(VLOOKUP($B297,Kraftvärmeprod!$B$1:$BX$550,MATCH(F$2,Kraftvärmeprod!$B$1:$VX$1,0),FALSE)/1,0)-IFERROR(VLOOKUP($B297,'Slutlig allokering kvv'!$B$2:$BX$550,MATCH(F$2,'Slutlig allokering kvv'!$B$1:$BX$1,0),FALSE)/1,0))</f>
        <v>0</v>
      </c>
      <c r="G297">
        <f>IF($D297="","",IFERROR(VLOOKUP($B297,Kraftvärmeprod!$B$1:$BX$550,MATCH(G$2,Kraftvärmeprod!$B$1:$VX$1,0),FALSE)/1,0)-IFERROR(VLOOKUP($B297,'Slutlig allokering kvv'!$B$2:$BX$550,MATCH(G$2,'Slutlig allokering kvv'!$B$1:$BX$1,0),FALSE)/1,0))</f>
        <v>0</v>
      </c>
      <c r="H297">
        <f>IF($D297="","",IFERROR(VLOOKUP($B297,Kraftvärmeprod!$B$1:$BX$550,MATCH(H$2,Kraftvärmeprod!$B$1:$VX$1,0),FALSE)/1,0)-IFERROR(VLOOKUP($B297,'Slutlig allokering kvv'!$B$2:$BX$550,MATCH(H$2,'Slutlig allokering kvv'!$B$1:$BX$1,0),FALSE)/1,0))</f>
        <v>0</v>
      </c>
      <c r="I297">
        <f>IF($D297="","",IFERROR(VLOOKUP($B297,Kraftvärmeprod!$B$1:$BX$550,MATCH(I$2,Kraftvärmeprod!$B$1:$VX$1,0),FALSE)/1,0)-IFERROR(VLOOKUP($B297,'Slutlig allokering kvv'!$B$2:$BX$550,MATCH(I$2,'Slutlig allokering kvv'!$B$1:$BX$1,0),FALSE)/1,0))</f>
        <v>0</v>
      </c>
      <c r="J297">
        <f>IF($D297="","",IFERROR(VLOOKUP($B297,Kraftvärmeprod!$B$1:$BX$550,MATCH(J$2,Kraftvärmeprod!$B$1:$VX$1,0),FALSE)/1,0)-IFERROR(VLOOKUP($B297,'Slutlig allokering kvv'!$B$2:$BX$550,MATCH(J$2,'Slutlig allokering kvv'!$B$1:$BX$1,0),FALSE)/1,0))</f>
        <v>0</v>
      </c>
      <c r="K297">
        <f>IF($D297="","",IFERROR(VLOOKUP($B297,Kraftvärmeprod!$B$1:$BX$550,MATCH(K$2,Kraftvärmeprod!$B$1:$VX$1,0),FALSE)/1,0)-IFERROR(VLOOKUP($B297,'Slutlig allokering kvv'!$B$2:$BX$550,MATCH(K$2,'Slutlig allokering kvv'!$B$1:$BX$1,0),FALSE)/1,0))</f>
        <v>0</v>
      </c>
      <c r="L297">
        <f>IF($D297="","",IFERROR(VLOOKUP($B297,Kraftvärmeprod!$B$1:$BX$550,MATCH(L$2,Kraftvärmeprod!$B$1:$VX$1,0),FALSE)/1,0)-IFERROR(VLOOKUP($B297,'Slutlig allokering kvv'!$B$2:$BX$550,MATCH(L$2,'Slutlig allokering kvv'!$B$1:$BX$1,0),FALSE)/1,0))</f>
        <v>0</v>
      </c>
      <c r="M297">
        <f>IF($D297="","",IFERROR(VLOOKUP($B297,Kraftvärmeprod!$B$1:$BX$550,MATCH(M$2,Kraftvärmeprod!$B$1:$VX$1,0),FALSE)/1,0)-IFERROR(VLOOKUP($B297,'Slutlig allokering kvv'!$B$2:$BX$550,MATCH(M$2,'Slutlig allokering kvv'!$B$1:$BX$1,0),FALSE)/1,0))</f>
        <v>29.986699999999992</v>
      </c>
      <c r="N297">
        <f>IF($D297="","",IFERROR(VLOOKUP($B297,Kraftvärmeprod!$B$1:$BX$550,MATCH(N$2,Kraftvärmeprod!$B$1:$VX$1,0),FALSE)/1,0)-IFERROR(VLOOKUP($B297,'Slutlig allokering kvv'!$B$2:$BX$550,MATCH(N$2,'Slutlig allokering kvv'!$B$1:$BX$1,0),FALSE)/1,0))</f>
        <v>1.5607500000000001</v>
      </c>
      <c r="O297">
        <f>IF($D297="","",IFERROR(VLOOKUP($B297,Kraftvärmeprod!$B$1:$BX$550,MATCH(O$2,Kraftvärmeprod!$B$1:$VX$1,0),FALSE)/1,0)-IFERROR(VLOOKUP($B297,'Slutlig allokering kvv'!$B$2:$BX$550,MATCH(O$2,'Slutlig allokering kvv'!$B$1:$BX$1,0),FALSE)/1,0))</f>
        <v>22.629899999999999</v>
      </c>
      <c r="P297">
        <f>IF($D297="","",IFERROR(VLOOKUP($B297,Kraftvärmeprod!$B$1:$BX$550,MATCH(P$2,Kraftvärmeprod!$B$1:$VX$1,0),FALSE)/1,0)-IFERROR(VLOOKUP($B297,'Slutlig allokering kvv'!$B$2:$BX$550,MATCH(P$2,'Slutlig allokering kvv'!$B$1:$BX$1,0),FALSE)/1,0))</f>
        <v>0</v>
      </c>
      <c r="Q297">
        <f>IF($D297="","",IFERROR(VLOOKUP($B297,Kraftvärmeprod!$B$1:$BX$550,MATCH(Q$2,Kraftvärmeprod!$B$1:$VX$1,0),FALSE)/1,0)-IFERROR(VLOOKUP($B297,'Slutlig allokering kvv'!$B$2:$BX$550,MATCH(Q$2,'Slutlig allokering kvv'!$B$1:$BX$1,0),FALSE)/1,0))</f>
        <v>0.85243000000000002</v>
      </c>
      <c r="R297">
        <f>IF($D297="","",IFERROR(VLOOKUP($B297,Kraftvärmeprod!$B$1:$BX$550,MATCH(R$2,Kraftvärmeprod!$B$1:$VX$1,0),FALSE)/1,0)-IFERROR(VLOOKUP($B297,'Slutlig allokering kvv'!$B$2:$BX$550,MATCH(R$2,'Slutlig allokering kvv'!$B$1:$BX$1,0),FALSE)/1,0))</f>
        <v>0</v>
      </c>
      <c r="S297">
        <f>IF($D297="","",IFERROR(VLOOKUP($B297,Kraftvärmeprod!$B$1:$BX$550,MATCH(S$2,Kraftvärmeprod!$B$1:$VX$1,0),FALSE)/1,0)-IFERROR(VLOOKUP($B297,'Slutlig allokering kvv'!$B$2:$BX$550,MATCH(S$2,'Slutlig allokering kvv'!$B$1:$BX$1,0),FALSE)/1,0))</f>
        <v>0</v>
      </c>
      <c r="T297">
        <f>IF($D297="","",IFERROR(VLOOKUP($B297,Kraftvärmeprod!$B$1:$BX$550,MATCH(T$2,Kraftvärmeprod!$B$1:$VX$1,0),FALSE)/1,0)-IFERROR(VLOOKUP($B297,'Slutlig allokering kvv'!$B$2:$BX$550,MATCH(T$2,'Slutlig allokering kvv'!$B$1:$BX$1,0),FALSE)/1,0))</f>
        <v>0</v>
      </c>
      <c r="U297">
        <f>IF($D297="","",IFERROR(VLOOKUP($B297,Kraftvärmeprod!$B$1:$BX$550,MATCH(U$2,Kraftvärmeprod!$B$1:$VX$1,0),FALSE)/1,0)-IFERROR(VLOOKUP($B297,'Slutlig allokering kvv'!$B$2:$BX$550,MATCH(U$2,'Slutlig allokering kvv'!$B$1:$BX$1,0),FALSE)/1,0))</f>
        <v>0</v>
      </c>
      <c r="V297">
        <f>IF($D297="","",IFERROR(VLOOKUP($B297,Kraftvärmeprod!$B$1:$BX$550,MATCH(V$2,Kraftvärmeprod!$B$1:$VX$1,0),FALSE)/1,0)-IFERROR(VLOOKUP($B297,'Slutlig allokering kvv'!$B$2:$BX$550,MATCH(V$2,'Slutlig allokering kvv'!$B$1:$BX$1,0),FALSE)/1,0))</f>
        <v>0</v>
      </c>
      <c r="W297">
        <f>IF($D297="","",IFERROR(VLOOKUP($B297,Kraftvärmeprod!$B$1:$BX$550,MATCH(W$2,Kraftvärmeprod!$B$1:$VX$1,0),FALSE)/1,0)-IFERROR(VLOOKUP($B297,'Slutlig allokering kvv'!$B$2:$BX$550,MATCH(W$2,'Slutlig allokering kvv'!$B$1:$BX$1,0),FALSE)/1,0))</f>
        <v>0</v>
      </c>
      <c r="X297">
        <f>IF($D297="","",IFERROR(VLOOKUP($B297,Kraftvärmeprod!$B$1:$BX$550,MATCH(X$2,Kraftvärmeprod!$B$1:$VX$1,0),FALSE)/1,0)-IFERROR(VLOOKUP($B297,'Slutlig allokering kvv'!$B$2:$BX$550,MATCH(X$2,'Slutlig allokering kvv'!$B$1:$BX$1,0),FALSE)/1,0))</f>
        <v>0</v>
      </c>
      <c r="Y297">
        <f>IF($D297="","",IFERROR(VLOOKUP($B297,Kraftvärmeprod!$B$1:$BX$550,MATCH(Y$2,Kraftvärmeprod!$B$1:$VX$1,0),FALSE)/1,0)-IFERROR(VLOOKUP($B297,'Slutlig allokering kvv'!$B$2:$BX$550,MATCH(Y$2,'Slutlig allokering kvv'!$B$1:$BX$1,0),FALSE)/1,0))</f>
        <v>0</v>
      </c>
      <c r="Z297">
        <f>IF($D297="","",IFERROR(VLOOKUP($B297,Kraftvärmeprod!$B$1:$BX$550,MATCH(Z$2,Kraftvärmeprod!$B$1:$VX$1,0),FALSE)/1,0)-IFERROR(VLOOKUP($B297,'Slutlig allokering kvv'!$B$2:$BX$550,MATCH(Z$2,'Slutlig allokering kvv'!$B$1:$BX$1,0),FALSE)/1,0))</f>
        <v>0</v>
      </c>
      <c r="AA297">
        <f>IF($D297="","",IFERROR(VLOOKUP($B297,Kraftvärmeprod!$B$1:$BX$550,MATCH(AA$2,Kraftvärmeprod!$B$1:$VX$1,0),FALSE)/1,0)-IFERROR(VLOOKUP($B297,'Slutlig allokering kvv'!$B$2:$BX$550,MATCH(AA$2,'Slutlig allokering kvv'!$B$1:$BX$1,0),FALSE)/1,0))</f>
        <v>0</v>
      </c>
      <c r="AB297">
        <f>IF($D297="","",IFERROR(VLOOKUP($B297,Kraftvärmeprod!$B$1:$BX$550,MATCH(AB$2,Kraftvärmeprod!$B$1:$VX$1,0),FALSE)/1,0)-IFERROR(VLOOKUP($B297,'Slutlig allokering kvv'!$B$2:$BX$550,MATCH(AB$2,'Slutlig allokering kvv'!$B$1:$BX$1,0),FALSE)/1,0))</f>
        <v>1.3725899999999998</v>
      </c>
      <c r="AC297">
        <f>IF($D297="","",IFERROR(VLOOKUP($B297,Kraftvärmeprod!$B$1:$BX$550,MATCH(AC$2,Kraftvärmeprod!$B$1:$VX$1,0),FALSE)/1,0)-IFERROR(VLOOKUP($B297,'Slutlig allokering kvv'!$B$2:$BX$550,MATCH(AC$2,'Slutlig allokering kvv'!$B$1:$BX$1,0),FALSE)/1,0))</f>
        <v>0</v>
      </c>
      <c r="AE297">
        <f>IF($D297="","",IFERROR(VLOOKUP($B297,Miljö!$B$1:$E$550,MATCH("Hjälpel kraftvärme (GWh)",Miljö!$B$1:$E$1,0),FALSE)/1,0)-IFERROR(VLOOKUP($B297,'Slutlig allokering kvv'!$B$2:$BX$550,MATCH(AE$2,'Slutlig allokering kvv'!$B$1:$BX$1,0),FALSE)/1,0))</f>
        <v>2.3203899999999997</v>
      </c>
      <c r="AI297">
        <f t="shared" si="16"/>
        <v>56.402369999999991</v>
      </c>
      <c r="AK297">
        <f>IFERROR(VLOOKUP($B297,'Slutlig allokering kvv'!$B$2:$AX$550,MATCH("Summa slutlig allokerad tillförd energi (utan hjälpel och rökgaskondensering):",'Slutlig allokering kvv'!$B$1:$AX$1,0),FALSE)/1,"")</f>
        <v>82.82962999999998</v>
      </c>
      <c r="AM297" s="289">
        <f>IFERROR(1-VLOOKUP($B297,'Slutlig allokering kvv'!$B$2:$AX$550,MATCH("Andel av bränsle i kvv som allokerats till värme, exklusive rökgaskondensering och hjälpel",'Slutlig allokering kvv'!$B$1:$AX$1,0),FALSE),"")</f>
        <v>0.4050963140657321</v>
      </c>
      <c r="AO297" s="289">
        <f t="shared" si="17"/>
        <v>0.40509631406573204</v>
      </c>
      <c r="AP297" s="290">
        <f t="shared" si="18"/>
        <v>5.5511151231257827E-17</v>
      </c>
      <c r="AQ297" s="290"/>
      <c r="AR297" s="239">
        <f t="shared" si="19"/>
        <v>0.40694613127857071</v>
      </c>
      <c r="AS297" s="290"/>
    </row>
    <row r="298" spans="1:45" x14ac:dyDescent="0.25">
      <c r="A298" s="2" t="str">
        <f>'Miljövärden för publ företag'!B300</f>
        <v>Värmevärden AB</v>
      </c>
      <c r="B298" s="2" t="str">
        <f>'Miljövärden för publ företag'!C300</f>
        <v>Hällefors</v>
      </c>
      <c r="C298" t="str">
        <f>IFERROR(VLOOKUP($B298,Kraftvärmeprod!$B$1:$AH$479,MATCH(C$2,Kraftvärmeprod!$B$1:$AG$1,0),FALSE)/1,"")</f>
        <v/>
      </c>
      <c r="D298" t="str">
        <f>IFERROR(VLOOKUP($B298,Kraftvärmeprod!$B$1:$AH$479,MATCH(D$2,Kraftvärmeprod!$B$1:$AG$1,0),FALSE)/1,"")</f>
        <v/>
      </c>
      <c r="F298" t="str">
        <f>IF($D298="","",IFERROR(VLOOKUP($B298,Kraftvärmeprod!$B$1:$BX$550,MATCH(F$2,Kraftvärmeprod!$B$1:$VX$1,0),FALSE)/1,0)-IFERROR(VLOOKUP($B298,'Slutlig allokering kvv'!$B$2:$BX$550,MATCH(F$2,'Slutlig allokering kvv'!$B$1:$BX$1,0),FALSE)/1,0))</f>
        <v/>
      </c>
      <c r="G298" t="str">
        <f>IF($D298="","",IFERROR(VLOOKUP($B298,Kraftvärmeprod!$B$1:$BX$550,MATCH(G$2,Kraftvärmeprod!$B$1:$VX$1,0),FALSE)/1,0)-IFERROR(VLOOKUP($B298,'Slutlig allokering kvv'!$B$2:$BX$550,MATCH(G$2,'Slutlig allokering kvv'!$B$1:$BX$1,0),FALSE)/1,0))</f>
        <v/>
      </c>
      <c r="H298" t="str">
        <f>IF($D298="","",IFERROR(VLOOKUP($B298,Kraftvärmeprod!$B$1:$BX$550,MATCH(H$2,Kraftvärmeprod!$B$1:$VX$1,0),FALSE)/1,0)-IFERROR(VLOOKUP($B298,'Slutlig allokering kvv'!$B$2:$BX$550,MATCH(H$2,'Slutlig allokering kvv'!$B$1:$BX$1,0),FALSE)/1,0))</f>
        <v/>
      </c>
      <c r="I298" t="str">
        <f>IF($D298="","",IFERROR(VLOOKUP($B298,Kraftvärmeprod!$B$1:$BX$550,MATCH(I$2,Kraftvärmeprod!$B$1:$VX$1,0),FALSE)/1,0)-IFERROR(VLOOKUP($B298,'Slutlig allokering kvv'!$B$2:$BX$550,MATCH(I$2,'Slutlig allokering kvv'!$B$1:$BX$1,0),FALSE)/1,0))</f>
        <v/>
      </c>
      <c r="J298" t="str">
        <f>IF($D298="","",IFERROR(VLOOKUP($B298,Kraftvärmeprod!$B$1:$BX$550,MATCH(J$2,Kraftvärmeprod!$B$1:$VX$1,0),FALSE)/1,0)-IFERROR(VLOOKUP($B298,'Slutlig allokering kvv'!$B$2:$BX$550,MATCH(J$2,'Slutlig allokering kvv'!$B$1:$BX$1,0),FALSE)/1,0))</f>
        <v/>
      </c>
      <c r="K298" t="str">
        <f>IF($D298="","",IFERROR(VLOOKUP($B298,Kraftvärmeprod!$B$1:$BX$550,MATCH(K$2,Kraftvärmeprod!$B$1:$VX$1,0),FALSE)/1,0)-IFERROR(VLOOKUP($B298,'Slutlig allokering kvv'!$B$2:$BX$550,MATCH(K$2,'Slutlig allokering kvv'!$B$1:$BX$1,0),FALSE)/1,0))</f>
        <v/>
      </c>
      <c r="L298" t="str">
        <f>IF($D298="","",IFERROR(VLOOKUP($B298,Kraftvärmeprod!$B$1:$BX$550,MATCH(L$2,Kraftvärmeprod!$B$1:$VX$1,0),FALSE)/1,0)-IFERROR(VLOOKUP($B298,'Slutlig allokering kvv'!$B$2:$BX$550,MATCH(L$2,'Slutlig allokering kvv'!$B$1:$BX$1,0),FALSE)/1,0))</f>
        <v/>
      </c>
      <c r="M298" t="str">
        <f>IF($D298="","",IFERROR(VLOOKUP($B298,Kraftvärmeprod!$B$1:$BX$550,MATCH(M$2,Kraftvärmeprod!$B$1:$VX$1,0),FALSE)/1,0)-IFERROR(VLOOKUP($B298,'Slutlig allokering kvv'!$B$2:$BX$550,MATCH(M$2,'Slutlig allokering kvv'!$B$1:$BX$1,0),FALSE)/1,0))</f>
        <v/>
      </c>
      <c r="N298" t="str">
        <f>IF($D298="","",IFERROR(VLOOKUP($B298,Kraftvärmeprod!$B$1:$BX$550,MATCH(N$2,Kraftvärmeprod!$B$1:$VX$1,0),FALSE)/1,0)-IFERROR(VLOOKUP($B298,'Slutlig allokering kvv'!$B$2:$BX$550,MATCH(N$2,'Slutlig allokering kvv'!$B$1:$BX$1,0),FALSE)/1,0))</f>
        <v/>
      </c>
      <c r="O298" t="str">
        <f>IF($D298="","",IFERROR(VLOOKUP($B298,Kraftvärmeprod!$B$1:$BX$550,MATCH(O$2,Kraftvärmeprod!$B$1:$VX$1,0),FALSE)/1,0)-IFERROR(VLOOKUP($B298,'Slutlig allokering kvv'!$B$2:$BX$550,MATCH(O$2,'Slutlig allokering kvv'!$B$1:$BX$1,0),FALSE)/1,0))</f>
        <v/>
      </c>
      <c r="P298" t="str">
        <f>IF($D298="","",IFERROR(VLOOKUP($B298,Kraftvärmeprod!$B$1:$BX$550,MATCH(P$2,Kraftvärmeprod!$B$1:$VX$1,0),FALSE)/1,0)-IFERROR(VLOOKUP($B298,'Slutlig allokering kvv'!$B$2:$BX$550,MATCH(P$2,'Slutlig allokering kvv'!$B$1:$BX$1,0),FALSE)/1,0))</f>
        <v/>
      </c>
      <c r="Q298" t="str">
        <f>IF($D298="","",IFERROR(VLOOKUP($B298,Kraftvärmeprod!$B$1:$BX$550,MATCH(Q$2,Kraftvärmeprod!$B$1:$VX$1,0),FALSE)/1,0)-IFERROR(VLOOKUP($B298,'Slutlig allokering kvv'!$B$2:$BX$550,MATCH(Q$2,'Slutlig allokering kvv'!$B$1:$BX$1,0),FALSE)/1,0))</f>
        <v/>
      </c>
      <c r="R298" t="str">
        <f>IF($D298="","",IFERROR(VLOOKUP($B298,Kraftvärmeprod!$B$1:$BX$550,MATCH(R$2,Kraftvärmeprod!$B$1:$VX$1,0),FALSE)/1,0)-IFERROR(VLOOKUP($B298,'Slutlig allokering kvv'!$B$2:$BX$550,MATCH(R$2,'Slutlig allokering kvv'!$B$1:$BX$1,0),FALSE)/1,0))</f>
        <v/>
      </c>
      <c r="S298" t="str">
        <f>IF($D298="","",IFERROR(VLOOKUP($B298,Kraftvärmeprod!$B$1:$BX$550,MATCH(S$2,Kraftvärmeprod!$B$1:$VX$1,0),FALSE)/1,0)-IFERROR(VLOOKUP($B298,'Slutlig allokering kvv'!$B$2:$BX$550,MATCH(S$2,'Slutlig allokering kvv'!$B$1:$BX$1,0),FALSE)/1,0))</f>
        <v/>
      </c>
      <c r="T298" t="str">
        <f>IF($D298="","",IFERROR(VLOOKUP($B298,Kraftvärmeprod!$B$1:$BX$550,MATCH(T$2,Kraftvärmeprod!$B$1:$VX$1,0),FALSE)/1,0)-IFERROR(VLOOKUP($B298,'Slutlig allokering kvv'!$B$2:$BX$550,MATCH(T$2,'Slutlig allokering kvv'!$B$1:$BX$1,0),FALSE)/1,0))</f>
        <v/>
      </c>
      <c r="U298" t="str">
        <f>IF($D298="","",IFERROR(VLOOKUP($B298,Kraftvärmeprod!$B$1:$BX$550,MATCH(U$2,Kraftvärmeprod!$B$1:$VX$1,0),FALSE)/1,0)-IFERROR(VLOOKUP($B298,'Slutlig allokering kvv'!$B$2:$BX$550,MATCH(U$2,'Slutlig allokering kvv'!$B$1:$BX$1,0),FALSE)/1,0))</f>
        <v/>
      </c>
      <c r="V298" t="str">
        <f>IF($D298="","",IFERROR(VLOOKUP($B298,Kraftvärmeprod!$B$1:$BX$550,MATCH(V$2,Kraftvärmeprod!$B$1:$VX$1,0),FALSE)/1,0)-IFERROR(VLOOKUP($B298,'Slutlig allokering kvv'!$B$2:$BX$550,MATCH(V$2,'Slutlig allokering kvv'!$B$1:$BX$1,0),FALSE)/1,0))</f>
        <v/>
      </c>
      <c r="W298" t="str">
        <f>IF($D298="","",IFERROR(VLOOKUP($B298,Kraftvärmeprod!$B$1:$BX$550,MATCH(W$2,Kraftvärmeprod!$B$1:$VX$1,0),FALSE)/1,0)-IFERROR(VLOOKUP($B298,'Slutlig allokering kvv'!$B$2:$BX$550,MATCH(W$2,'Slutlig allokering kvv'!$B$1:$BX$1,0),FALSE)/1,0))</f>
        <v/>
      </c>
      <c r="X298" t="str">
        <f>IF($D298="","",IFERROR(VLOOKUP($B298,Kraftvärmeprod!$B$1:$BX$550,MATCH(X$2,Kraftvärmeprod!$B$1:$VX$1,0),FALSE)/1,0)-IFERROR(VLOOKUP($B298,'Slutlig allokering kvv'!$B$2:$BX$550,MATCH(X$2,'Slutlig allokering kvv'!$B$1:$BX$1,0),FALSE)/1,0))</f>
        <v/>
      </c>
      <c r="Y298" t="str">
        <f>IF($D298="","",IFERROR(VLOOKUP($B298,Kraftvärmeprod!$B$1:$BX$550,MATCH(Y$2,Kraftvärmeprod!$B$1:$VX$1,0),FALSE)/1,0)-IFERROR(VLOOKUP($B298,'Slutlig allokering kvv'!$B$2:$BX$550,MATCH(Y$2,'Slutlig allokering kvv'!$B$1:$BX$1,0),FALSE)/1,0))</f>
        <v/>
      </c>
      <c r="Z298" t="str">
        <f>IF($D298="","",IFERROR(VLOOKUP($B298,Kraftvärmeprod!$B$1:$BX$550,MATCH(Z$2,Kraftvärmeprod!$B$1:$VX$1,0),FALSE)/1,0)-IFERROR(VLOOKUP($B298,'Slutlig allokering kvv'!$B$2:$BX$550,MATCH(Z$2,'Slutlig allokering kvv'!$B$1:$BX$1,0),FALSE)/1,0))</f>
        <v/>
      </c>
      <c r="AA298" t="str">
        <f>IF($D298="","",IFERROR(VLOOKUP($B298,Kraftvärmeprod!$B$1:$BX$550,MATCH(AA$2,Kraftvärmeprod!$B$1:$VX$1,0),FALSE)/1,0)-IFERROR(VLOOKUP($B298,'Slutlig allokering kvv'!$B$2:$BX$550,MATCH(AA$2,'Slutlig allokering kvv'!$B$1:$BX$1,0),FALSE)/1,0))</f>
        <v/>
      </c>
      <c r="AB298" t="str">
        <f>IF($D298="","",IFERROR(VLOOKUP($B298,Kraftvärmeprod!$B$1:$BX$550,MATCH(AB$2,Kraftvärmeprod!$B$1:$VX$1,0),FALSE)/1,0)-IFERROR(VLOOKUP($B298,'Slutlig allokering kvv'!$B$2:$BX$550,MATCH(AB$2,'Slutlig allokering kvv'!$B$1:$BX$1,0),FALSE)/1,0))</f>
        <v/>
      </c>
      <c r="AC298" t="str">
        <f>IF($D298="","",IFERROR(VLOOKUP($B298,Kraftvärmeprod!$B$1:$BX$550,MATCH(AC$2,Kraftvärmeprod!$B$1:$VX$1,0),FALSE)/1,0)-IFERROR(VLOOKUP($B298,'Slutlig allokering kvv'!$B$2:$BX$550,MATCH(AC$2,'Slutlig allokering kvv'!$B$1:$BX$1,0),FALSE)/1,0))</f>
        <v/>
      </c>
      <c r="AE298" t="str">
        <f>IF($D298="","",IFERROR(VLOOKUP($B298,Miljö!$B$1:$E$550,MATCH("Hjälpel kraftvärme (GWh)",Miljö!$B$1:$E$1,0),FALSE)/1,0)-IFERROR(VLOOKUP($B298,'Slutlig allokering kvv'!$B$2:$BX$550,MATCH(AE$2,'Slutlig allokering kvv'!$B$1:$BX$1,0),FALSE)/1,0))</f>
        <v/>
      </c>
      <c r="AI298">
        <f t="shared" si="16"/>
        <v>0</v>
      </c>
      <c r="AK298">
        <f>IFERROR(VLOOKUP($B298,'Slutlig allokering kvv'!$B$2:$AX$550,MATCH("Summa slutlig allokerad tillförd energi (utan hjälpel och rökgaskondensering):",'Slutlig allokering kvv'!$B$1:$AX$1,0),FALSE)/1,"")</f>
        <v>0</v>
      </c>
      <c r="AM298" s="289" t="str">
        <f>IFERROR(1-VLOOKUP($B298,'Slutlig allokering kvv'!$B$2:$AX$550,MATCH("Andel av bränsle i kvv som allokerats till värme, exklusive rökgaskondensering och hjälpel",'Slutlig allokering kvv'!$B$1:$AX$1,0),FALSE),"")</f>
        <v/>
      </c>
      <c r="AO298" s="289" t="str">
        <f t="shared" si="17"/>
        <v/>
      </c>
      <c r="AP298" s="290" t="str">
        <f t="shared" si="18"/>
        <v/>
      </c>
      <c r="AQ298" s="290"/>
      <c r="AR298" s="239" t="str">
        <f t="shared" si="19"/>
        <v/>
      </c>
      <c r="AS298" s="290"/>
    </row>
    <row r="299" spans="1:45" x14ac:dyDescent="0.25">
      <c r="A299" s="2" t="str">
        <f>'Miljövärden för publ företag'!B301</f>
        <v>Värmevärden AB</v>
      </c>
      <c r="B299" s="2" t="str">
        <f>'Miljövärden för publ företag'!C301</f>
        <v>Iggesund</v>
      </c>
      <c r="C299" t="str">
        <f>IFERROR(VLOOKUP($B299,Kraftvärmeprod!$B$1:$AH$479,MATCH(C$2,Kraftvärmeprod!$B$1:$AG$1,0),FALSE)/1,"")</f>
        <v/>
      </c>
      <c r="D299" t="str">
        <f>IFERROR(VLOOKUP($B299,Kraftvärmeprod!$B$1:$AH$479,MATCH(D$2,Kraftvärmeprod!$B$1:$AG$1,0),FALSE)/1,"")</f>
        <v/>
      </c>
      <c r="F299" t="str">
        <f>IF($D299="","",IFERROR(VLOOKUP($B299,Kraftvärmeprod!$B$1:$BX$550,MATCH(F$2,Kraftvärmeprod!$B$1:$VX$1,0),FALSE)/1,0)-IFERROR(VLOOKUP($B299,'Slutlig allokering kvv'!$B$2:$BX$550,MATCH(F$2,'Slutlig allokering kvv'!$B$1:$BX$1,0),FALSE)/1,0))</f>
        <v/>
      </c>
      <c r="G299" t="str">
        <f>IF($D299="","",IFERROR(VLOOKUP($B299,Kraftvärmeprod!$B$1:$BX$550,MATCH(G$2,Kraftvärmeprod!$B$1:$VX$1,0),FALSE)/1,0)-IFERROR(VLOOKUP($B299,'Slutlig allokering kvv'!$B$2:$BX$550,MATCH(G$2,'Slutlig allokering kvv'!$B$1:$BX$1,0),FALSE)/1,0))</f>
        <v/>
      </c>
      <c r="H299" t="str">
        <f>IF($D299="","",IFERROR(VLOOKUP($B299,Kraftvärmeprod!$B$1:$BX$550,MATCH(H$2,Kraftvärmeprod!$B$1:$VX$1,0),FALSE)/1,0)-IFERROR(VLOOKUP($B299,'Slutlig allokering kvv'!$B$2:$BX$550,MATCH(H$2,'Slutlig allokering kvv'!$B$1:$BX$1,0),FALSE)/1,0))</f>
        <v/>
      </c>
      <c r="I299" t="str">
        <f>IF($D299="","",IFERROR(VLOOKUP($B299,Kraftvärmeprod!$B$1:$BX$550,MATCH(I$2,Kraftvärmeprod!$B$1:$VX$1,0),FALSE)/1,0)-IFERROR(VLOOKUP($B299,'Slutlig allokering kvv'!$B$2:$BX$550,MATCH(I$2,'Slutlig allokering kvv'!$B$1:$BX$1,0),FALSE)/1,0))</f>
        <v/>
      </c>
      <c r="J299" t="str">
        <f>IF($D299="","",IFERROR(VLOOKUP($B299,Kraftvärmeprod!$B$1:$BX$550,MATCH(J$2,Kraftvärmeprod!$B$1:$VX$1,0),FALSE)/1,0)-IFERROR(VLOOKUP($B299,'Slutlig allokering kvv'!$B$2:$BX$550,MATCH(J$2,'Slutlig allokering kvv'!$B$1:$BX$1,0),FALSE)/1,0))</f>
        <v/>
      </c>
      <c r="K299" t="str">
        <f>IF($D299="","",IFERROR(VLOOKUP($B299,Kraftvärmeprod!$B$1:$BX$550,MATCH(K$2,Kraftvärmeprod!$B$1:$VX$1,0),FALSE)/1,0)-IFERROR(VLOOKUP($B299,'Slutlig allokering kvv'!$B$2:$BX$550,MATCH(K$2,'Slutlig allokering kvv'!$B$1:$BX$1,0),FALSE)/1,0))</f>
        <v/>
      </c>
      <c r="L299" t="str">
        <f>IF($D299="","",IFERROR(VLOOKUP($B299,Kraftvärmeprod!$B$1:$BX$550,MATCH(L$2,Kraftvärmeprod!$B$1:$VX$1,0),FALSE)/1,0)-IFERROR(VLOOKUP($B299,'Slutlig allokering kvv'!$B$2:$BX$550,MATCH(L$2,'Slutlig allokering kvv'!$B$1:$BX$1,0),FALSE)/1,0))</f>
        <v/>
      </c>
      <c r="M299" t="str">
        <f>IF($D299="","",IFERROR(VLOOKUP($B299,Kraftvärmeprod!$B$1:$BX$550,MATCH(M$2,Kraftvärmeprod!$B$1:$VX$1,0),FALSE)/1,0)-IFERROR(VLOOKUP($B299,'Slutlig allokering kvv'!$B$2:$BX$550,MATCH(M$2,'Slutlig allokering kvv'!$B$1:$BX$1,0),FALSE)/1,0))</f>
        <v/>
      </c>
      <c r="N299" t="str">
        <f>IF($D299="","",IFERROR(VLOOKUP($B299,Kraftvärmeprod!$B$1:$BX$550,MATCH(N$2,Kraftvärmeprod!$B$1:$VX$1,0),FALSE)/1,0)-IFERROR(VLOOKUP($B299,'Slutlig allokering kvv'!$B$2:$BX$550,MATCH(N$2,'Slutlig allokering kvv'!$B$1:$BX$1,0),FALSE)/1,0))</f>
        <v/>
      </c>
      <c r="O299" t="str">
        <f>IF($D299="","",IFERROR(VLOOKUP($B299,Kraftvärmeprod!$B$1:$BX$550,MATCH(O$2,Kraftvärmeprod!$B$1:$VX$1,0),FALSE)/1,0)-IFERROR(VLOOKUP($B299,'Slutlig allokering kvv'!$B$2:$BX$550,MATCH(O$2,'Slutlig allokering kvv'!$B$1:$BX$1,0),FALSE)/1,0))</f>
        <v/>
      </c>
      <c r="P299" t="str">
        <f>IF($D299="","",IFERROR(VLOOKUP($B299,Kraftvärmeprod!$B$1:$BX$550,MATCH(P$2,Kraftvärmeprod!$B$1:$VX$1,0),FALSE)/1,0)-IFERROR(VLOOKUP($B299,'Slutlig allokering kvv'!$B$2:$BX$550,MATCH(P$2,'Slutlig allokering kvv'!$B$1:$BX$1,0),FALSE)/1,0))</f>
        <v/>
      </c>
      <c r="Q299" t="str">
        <f>IF($D299="","",IFERROR(VLOOKUP($B299,Kraftvärmeprod!$B$1:$BX$550,MATCH(Q$2,Kraftvärmeprod!$B$1:$VX$1,0),FALSE)/1,0)-IFERROR(VLOOKUP($B299,'Slutlig allokering kvv'!$B$2:$BX$550,MATCH(Q$2,'Slutlig allokering kvv'!$B$1:$BX$1,0),FALSE)/1,0))</f>
        <v/>
      </c>
      <c r="R299" t="str">
        <f>IF($D299="","",IFERROR(VLOOKUP($B299,Kraftvärmeprod!$B$1:$BX$550,MATCH(R$2,Kraftvärmeprod!$B$1:$VX$1,0),FALSE)/1,0)-IFERROR(VLOOKUP($B299,'Slutlig allokering kvv'!$B$2:$BX$550,MATCH(R$2,'Slutlig allokering kvv'!$B$1:$BX$1,0),FALSE)/1,0))</f>
        <v/>
      </c>
      <c r="S299" t="str">
        <f>IF($D299="","",IFERROR(VLOOKUP($B299,Kraftvärmeprod!$B$1:$BX$550,MATCH(S$2,Kraftvärmeprod!$B$1:$VX$1,0),FALSE)/1,0)-IFERROR(VLOOKUP($B299,'Slutlig allokering kvv'!$B$2:$BX$550,MATCH(S$2,'Slutlig allokering kvv'!$B$1:$BX$1,0),FALSE)/1,0))</f>
        <v/>
      </c>
      <c r="T299" t="str">
        <f>IF($D299="","",IFERROR(VLOOKUP($B299,Kraftvärmeprod!$B$1:$BX$550,MATCH(T$2,Kraftvärmeprod!$B$1:$VX$1,0),FALSE)/1,0)-IFERROR(VLOOKUP($B299,'Slutlig allokering kvv'!$B$2:$BX$550,MATCH(T$2,'Slutlig allokering kvv'!$B$1:$BX$1,0),FALSE)/1,0))</f>
        <v/>
      </c>
      <c r="U299" t="str">
        <f>IF($D299="","",IFERROR(VLOOKUP($B299,Kraftvärmeprod!$B$1:$BX$550,MATCH(U$2,Kraftvärmeprod!$B$1:$VX$1,0),FALSE)/1,0)-IFERROR(VLOOKUP($B299,'Slutlig allokering kvv'!$B$2:$BX$550,MATCH(U$2,'Slutlig allokering kvv'!$B$1:$BX$1,0),FALSE)/1,0))</f>
        <v/>
      </c>
      <c r="V299" t="str">
        <f>IF($D299="","",IFERROR(VLOOKUP($B299,Kraftvärmeprod!$B$1:$BX$550,MATCH(V$2,Kraftvärmeprod!$B$1:$VX$1,0),FALSE)/1,0)-IFERROR(VLOOKUP($B299,'Slutlig allokering kvv'!$B$2:$BX$550,MATCH(V$2,'Slutlig allokering kvv'!$B$1:$BX$1,0),FALSE)/1,0))</f>
        <v/>
      </c>
      <c r="W299" t="str">
        <f>IF($D299="","",IFERROR(VLOOKUP($B299,Kraftvärmeprod!$B$1:$BX$550,MATCH(W$2,Kraftvärmeprod!$B$1:$VX$1,0),FALSE)/1,0)-IFERROR(VLOOKUP($B299,'Slutlig allokering kvv'!$B$2:$BX$550,MATCH(W$2,'Slutlig allokering kvv'!$B$1:$BX$1,0),FALSE)/1,0))</f>
        <v/>
      </c>
      <c r="X299" t="str">
        <f>IF($D299="","",IFERROR(VLOOKUP($B299,Kraftvärmeprod!$B$1:$BX$550,MATCH(X$2,Kraftvärmeprod!$B$1:$VX$1,0),FALSE)/1,0)-IFERROR(VLOOKUP($B299,'Slutlig allokering kvv'!$B$2:$BX$550,MATCH(X$2,'Slutlig allokering kvv'!$B$1:$BX$1,0),FALSE)/1,0))</f>
        <v/>
      </c>
      <c r="Y299" t="str">
        <f>IF($D299="","",IFERROR(VLOOKUP($B299,Kraftvärmeprod!$B$1:$BX$550,MATCH(Y$2,Kraftvärmeprod!$B$1:$VX$1,0),FALSE)/1,0)-IFERROR(VLOOKUP($B299,'Slutlig allokering kvv'!$B$2:$BX$550,MATCH(Y$2,'Slutlig allokering kvv'!$B$1:$BX$1,0),FALSE)/1,0))</f>
        <v/>
      </c>
      <c r="Z299" t="str">
        <f>IF($D299="","",IFERROR(VLOOKUP($B299,Kraftvärmeprod!$B$1:$BX$550,MATCH(Z$2,Kraftvärmeprod!$B$1:$VX$1,0),FALSE)/1,0)-IFERROR(VLOOKUP($B299,'Slutlig allokering kvv'!$B$2:$BX$550,MATCH(Z$2,'Slutlig allokering kvv'!$B$1:$BX$1,0),FALSE)/1,0))</f>
        <v/>
      </c>
      <c r="AA299" t="str">
        <f>IF($D299="","",IFERROR(VLOOKUP($B299,Kraftvärmeprod!$B$1:$BX$550,MATCH(AA$2,Kraftvärmeprod!$B$1:$VX$1,0),FALSE)/1,0)-IFERROR(VLOOKUP($B299,'Slutlig allokering kvv'!$B$2:$BX$550,MATCH(AA$2,'Slutlig allokering kvv'!$B$1:$BX$1,0),FALSE)/1,0))</f>
        <v/>
      </c>
      <c r="AB299" t="str">
        <f>IF($D299="","",IFERROR(VLOOKUP($B299,Kraftvärmeprod!$B$1:$BX$550,MATCH(AB$2,Kraftvärmeprod!$B$1:$VX$1,0),FALSE)/1,0)-IFERROR(VLOOKUP($B299,'Slutlig allokering kvv'!$B$2:$BX$550,MATCH(AB$2,'Slutlig allokering kvv'!$B$1:$BX$1,0),FALSE)/1,0))</f>
        <v/>
      </c>
      <c r="AC299" t="str">
        <f>IF($D299="","",IFERROR(VLOOKUP($B299,Kraftvärmeprod!$B$1:$BX$550,MATCH(AC$2,Kraftvärmeprod!$B$1:$VX$1,0),FALSE)/1,0)-IFERROR(VLOOKUP($B299,'Slutlig allokering kvv'!$B$2:$BX$550,MATCH(AC$2,'Slutlig allokering kvv'!$B$1:$BX$1,0),FALSE)/1,0))</f>
        <v/>
      </c>
      <c r="AE299" t="str">
        <f>IF($D299="","",IFERROR(VLOOKUP($B299,Miljö!$B$1:$E$550,MATCH("Hjälpel kraftvärme (GWh)",Miljö!$B$1:$E$1,0),FALSE)/1,0)-IFERROR(VLOOKUP($B299,'Slutlig allokering kvv'!$B$2:$BX$550,MATCH(AE$2,'Slutlig allokering kvv'!$B$1:$BX$1,0),FALSE)/1,0))</f>
        <v/>
      </c>
      <c r="AI299">
        <f t="shared" si="16"/>
        <v>0</v>
      </c>
      <c r="AK299">
        <f>IFERROR(VLOOKUP($B299,'Slutlig allokering kvv'!$B$2:$AX$550,MATCH("Summa slutlig allokerad tillförd energi (utan hjälpel och rökgaskondensering):",'Slutlig allokering kvv'!$B$1:$AX$1,0),FALSE)/1,"")</f>
        <v>0</v>
      </c>
      <c r="AM299" s="289" t="str">
        <f>IFERROR(1-VLOOKUP($B299,'Slutlig allokering kvv'!$B$2:$AX$550,MATCH("Andel av bränsle i kvv som allokerats till värme, exklusive rökgaskondensering och hjälpel",'Slutlig allokering kvv'!$B$1:$AX$1,0),FALSE),"")</f>
        <v/>
      </c>
      <c r="AO299" s="289" t="str">
        <f t="shared" si="17"/>
        <v/>
      </c>
      <c r="AP299" s="290" t="str">
        <f t="shared" si="18"/>
        <v/>
      </c>
      <c r="AQ299" s="290"/>
      <c r="AR299" s="239" t="str">
        <f t="shared" si="19"/>
        <v/>
      </c>
      <c r="AS299" s="290"/>
    </row>
    <row r="300" spans="1:45" x14ac:dyDescent="0.25">
      <c r="A300" s="2" t="str">
        <f>'Miljövärden för publ företag'!B302</f>
        <v>Värmevärden AB</v>
      </c>
      <c r="B300" s="2" t="str">
        <f>'Miljövärden för publ företag'!C302</f>
        <v>Kopparberg</v>
      </c>
      <c r="C300" t="str">
        <f>IFERROR(VLOOKUP($B300,Kraftvärmeprod!$B$1:$AH$479,MATCH(C$2,Kraftvärmeprod!$B$1:$AG$1,0),FALSE)/1,"")</f>
        <v/>
      </c>
      <c r="D300" t="str">
        <f>IFERROR(VLOOKUP($B300,Kraftvärmeprod!$B$1:$AH$479,MATCH(D$2,Kraftvärmeprod!$B$1:$AG$1,0),FALSE)/1,"")</f>
        <v/>
      </c>
      <c r="F300" t="str">
        <f>IF($D300="","",IFERROR(VLOOKUP($B300,Kraftvärmeprod!$B$1:$BX$550,MATCH(F$2,Kraftvärmeprod!$B$1:$VX$1,0),FALSE)/1,0)-IFERROR(VLOOKUP($B300,'Slutlig allokering kvv'!$B$2:$BX$550,MATCH(F$2,'Slutlig allokering kvv'!$B$1:$BX$1,0),FALSE)/1,0))</f>
        <v/>
      </c>
      <c r="G300" t="str">
        <f>IF($D300="","",IFERROR(VLOOKUP($B300,Kraftvärmeprod!$B$1:$BX$550,MATCH(G$2,Kraftvärmeprod!$B$1:$VX$1,0),FALSE)/1,0)-IFERROR(VLOOKUP($B300,'Slutlig allokering kvv'!$B$2:$BX$550,MATCH(G$2,'Slutlig allokering kvv'!$B$1:$BX$1,0),FALSE)/1,0))</f>
        <v/>
      </c>
      <c r="H300" t="str">
        <f>IF($D300="","",IFERROR(VLOOKUP($B300,Kraftvärmeprod!$B$1:$BX$550,MATCH(H$2,Kraftvärmeprod!$B$1:$VX$1,0),FALSE)/1,0)-IFERROR(VLOOKUP($B300,'Slutlig allokering kvv'!$B$2:$BX$550,MATCH(H$2,'Slutlig allokering kvv'!$B$1:$BX$1,0),FALSE)/1,0))</f>
        <v/>
      </c>
      <c r="I300" t="str">
        <f>IF($D300="","",IFERROR(VLOOKUP($B300,Kraftvärmeprod!$B$1:$BX$550,MATCH(I$2,Kraftvärmeprod!$B$1:$VX$1,0),FALSE)/1,0)-IFERROR(VLOOKUP($B300,'Slutlig allokering kvv'!$B$2:$BX$550,MATCH(I$2,'Slutlig allokering kvv'!$B$1:$BX$1,0),FALSE)/1,0))</f>
        <v/>
      </c>
      <c r="J300" t="str">
        <f>IF($D300="","",IFERROR(VLOOKUP($B300,Kraftvärmeprod!$B$1:$BX$550,MATCH(J$2,Kraftvärmeprod!$B$1:$VX$1,0),FALSE)/1,0)-IFERROR(VLOOKUP($B300,'Slutlig allokering kvv'!$B$2:$BX$550,MATCH(J$2,'Slutlig allokering kvv'!$B$1:$BX$1,0),FALSE)/1,0))</f>
        <v/>
      </c>
      <c r="K300" t="str">
        <f>IF($D300="","",IFERROR(VLOOKUP($B300,Kraftvärmeprod!$B$1:$BX$550,MATCH(K$2,Kraftvärmeprod!$B$1:$VX$1,0),FALSE)/1,0)-IFERROR(VLOOKUP($B300,'Slutlig allokering kvv'!$B$2:$BX$550,MATCH(K$2,'Slutlig allokering kvv'!$B$1:$BX$1,0),FALSE)/1,0))</f>
        <v/>
      </c>
      <c r="L300" t="str">
        <f>IF($D300="","",IFERROR(VLOOKUP($B300,Kraftvärmeprod!$B$1:$BX$550,MATCH(L$2,Kraftvärmeprod!$B$1:$VX$1,0),FALSE)/1,0)-IFERROR(VLOOKUP($B300,'Slutlig allokering kvv'!$B$2:$BX$550,MATCH(L$2,'Slutlig allokering kvv'!$B$1:$BX$1,0),FALSE)/1,0))</f>
        <v/>
      </c>
      <c r="M300" t="str">
        <f>IF($D300="","",IFERROR(VLOOKUP($B300,Kraftvärmeprod!$B$1:$BX$550,MATCH(M$2,Kraftvärmeprod!$B$1:$VX$1,0),FALSE)/1,0)-IFERROR(VLOOKUP($B300,'Slutlig allokering kvv'!$B$2:$BX$550,MATCH(M$2,'Slutlig allokering kvv'!$B$1:$BX$1,0),FALSE)/1,0))</f>
        <v/>
      </c>
      <c r="N300" t="str">
        <f>IF($D300="","",IFERROR(VLOOKUP($B300,Kraftvärmeprod!$B$1:$BX$550,MATCH(N$2,Kraftvärmeprod!$B$1:$VX$1,0),FALSE)/1,0)-IFERROR(VLOOKUP($B300,'Slutlig allokering kvv'!$B$2:$BX$550,MATCH(N$2,'Slutlig allokering kvv'!$B$1:$BX$1,0),FALSE)/1,0))</f>
        <v/>
      </c>
      <c r="O300" t="str">
        <f>IF($D300="","",IFERROR(VLOOKUP($B300,Kraftvärmeprod!$B$1:$BX$550,MATCH(O$2,Kraftvärmeprod!$B$1:$VX$1,0),FALSE)/1,0)-IFERROR(VLOOKUP($B300,'Slutlig allokering kvv'!$B$2:$BX$550,MATCH(O$2,'Slutlig allokering kvv'!$B$1:$BX$1,0),FALSE)/1,0))</f>
        <v/>
      </c>
      <c r="P300" t="str">
        <f>IF($D300="","",IFERROR(VLOOKUP($B300,Kraftvärmeprod!$B$1:$BX$550,MATCH(P$2,Kraftvärmeprod!$B$1:$VX$1,0),FALSE)/1,0)-IFERROR(VLOOKUP($B300,'Slutlig allokering kvv'!$B$2:$BX$550,MATCH(P$2,'Slutlig allokering kvv'!$B$1:$BX$1,0),FALSE)/1,0))</f>
        <v/>
      </c>
      <c r="Q300" t="str">
        <f>IF($D300="","",IFERROR(VLOOKUP($B300,Kraftvärmeprod!$B$1:$BX$550,MATCH(Q$2,Kraftvärmeprod!$B$1:$VX$1,0),FALSE)/1,0)-IFERROR(VLOOKUP($B300,'Slutlig allokering kvv'!$B$2:$BX$550,MATCH(Q$2,'Slutlig allokering kvv'!$B$1:$BX$1,0),FALSE)/1,0))</f>
        <v/>
      </c>
      <c r="R300" t="str">
        <f>IF($D300="","",IFERROR(VLOOKUP($B300,Kraftvärmeprod!$B$1:$BX$550,MATCH(R$2,Kraftvärmeprod!$B$1:$VX$1,0),FALSE)/1,0)-IFERROR(VLOOKUP($B300,'Slutlig allokering kvv'!$B$2:$BX$550,MATCH(R$2,'Slutlig allokering kvv'!$B$1:$BX$1,0),FALSE)/1,0))</f>
        <v/>
      </c>
      <c r="S300" t="str">
        <f>IF($D300="","",IFERROR(VLOOKUP($B300,Kraftvärmeprod!$B$1:$BX$550,MATCH(S$2,Kraftvärmeprod!$B$1:$VX$1,0),FALSE)/1,0)-IFERROR(VLOOKUP($B300,'Slutlig allokering kvv'!$B$2:$BX$550,MATCH(S$2,'Slutlig allokering kvv'!$B$1:$BX$1,0),FALSE)/1,0))</f>
        <v/>
      </c>
      <c r="T300" t="str">
        <f>IF($D300="","",IFERROR(VLOOKUP($B300,Kraftvärmeprod!$B$1:$BX$550,MATCH(T$2,Kraftvärmeprod!$B$1:$VX$1,0),FALSE)/1,0)-IFERROR(VLOOKUP($B300,'Slutlig allokering kvv'!$B$2:$BX$550,MATCH(T$2,'Slutlig allokering kvv'!$B$1:$BX$1,0),FALSE)/1,0))</f>
        <v/>
      </c>
      <c r="U300" t="str">
        <f>IF($D300="","",IFERROR(VLOOKUP($B300,Kraftvärmeprod!$B$1:$BX$550,MATCH(U$2,Kraftvärmeprod!$B$1:$VX$1,0),FALSE)/1,0)-IFERROR(VLOOKUP($B300,'Slutlig allokering kvv'!$B$2:$BX$550,MATCH(U$2,'Slutlig allokering kvv'!$B$1:$BX$1,0),FALSE)/1,0))</f>
        <v/>
      </c>
      <c r="V300" t="str">
        <f>IF($D300="","",IFERROR(VLOOKUP($B300,Kraftvärmeprod!$B$1:$BX$550,MATCH(V$2,Kraftvärmeprod!$B$1:$VX$1,0),FALSE)/1,0)-IFERROR(VLOOKUP($B300,'Slutlig allokering kvv'!$B$2:$BX$550,MATCH(V$2,'Slutlig allokering kvv'!$B$1:$BX$1,0),FALSE)/1,0))</f>
        <v/>
      </c>
      <c r="W300" t="str">
        <f>IF($D300="","",IFERROR(VLOOKUP($B300,Kraftvärmeprod!$B$1:$BX$550,MATCH(W$2,Kraftvärmeprod!$B$1:$VX$1,0),FALSE)/1,0)-IFERROR(VLOOKUP($B300,'Slutlig allokering kvv'!$B$2:$BX$550,MATCH(W$2,'Slutlig allokering kvv'!$B$1:$BX$1,0),FALSE)/1,0))</f>
        <v/>
      </c>
      <c r="X300" t="str">
        <f>IF($D300="","",IFERROR(VLOOKUP($B300,Kraftvärmeprod!$B$1:$BX$550,MATCH(X$2,Kraftvärmeprod!$B$1:$VX$1,0),FALSE)/1,0)-IFERROR(VLOOKUP($B300,'Slutlig allokering kvv'!$B$2:$BX$550,MATCH(X$2,'Slutlig allokering kvv'!$B$1:$BX$1,0),FALSE)/1,0))</f>
        <v/>
      </c>
      <c r="Y300" t="str">
        <f>IF($D300="","",IFERROR(VLOOKUP($B300,Kraftvärmeprod!$B$1:$BX$550,MATCH(Y$2,Kraftvärmeprod!$B$1:$VX$1,0),FALSE)/1,0)-IFERROR(VLOOKUP($B300,'Slutlig allokering kvv'!$B$2:$BX$550,MATCH(Y$2,'Slutlig allokering kvv'!$B$1:$BX$1,0),FALSE)/1,0))</f>
        <v/>
      </c>
      <c r="Z300" t="str">
        <f>IF($D300="","",IFERROR(VLOOKUP($B300,Kraftvärmeprod!$B$1:$BX$550,MATCH(Z$2,Kraftvärmeprod!$B$1:$VX$1,0),FALSE)/1,0)-IFERROR(VLOOKUP($B300,'Slutlig allokering kvv'!$B$2:$BX$550,MATCH(Z$2,'Slutlig allokering kvv'!$B$1:$BX$1,0),FALSE)/1,0))</f>
        <v/>
      </c>
      <c r="AA300" t="str">
        <f>IF($D300="","",IFERROR(VLOOKUP($B300,Kraftvärmeprod!$B$1:$BX$550,MATCH(AA$2,Kraftvärmeprod!$B$1:$VX$1,0),FALSE)/1,0)-IFERROR(VLOOKUP($B300,'Slutlig allokering kvv'!$B$2:$BX$550,MATCH(AA$2,'Slutlig allokering kvv'!$B$1:$BX$1,0),FALSE)/1,0))</f>
        <v/>
      </c>
      <c r="AB300" t="str">
        <f>IF($D300="","",IFERROR(VLOOKUP($B300,Kraftvärmeprod!$B$1:$BX$550,MATCH(AB$2,Kraftvärmeprod!$B$1:$VX$1,0),FALSE)/1,0)-IFERROR(VLOOKUP($B300,'Slutlig allokering kvv'!$B$2:$BX$550,MATCH(AB$2,'Slutlig allokering kvv'!$B$1:$BX$1,0),FALSE)/1,0))</f>
        <v/>
      </c>
      <c r="AC300" t="str">
        <f>IF($D300="","",IFERROR(VLOOKUP($B300,Kraftvärmeprod!$B$1:$BX$550,MATCH(AC$2,Kraftvärmeprod!$B$1:$VX$1,0),FALSE)/1,0)-IFERROR(VLOOKUP($B300,'Slutlig allokering kvv'!$B$2:$BX$550,MATCH(AC$2,'Slutlig allokering kvv'!$B$1:$BX$1,0),FALSE)/1,0))</f>
        <v/>
      </c>
      <c r="AE300" t="str">
        <f>IF($D300="","",IFERROR(VLOOKUP($B300,Miljö!$B$1:$E$550,MATCH("Hjälpel kraftvärme (GWh)",Miljö!$B$1:$E$1,0),FALSE)/1,0)-IFERROR(VLOOKUP($B300,'Slutlig allokering kvv'!$B$2:$BX$550,MATCH(AE$2,'Slutlig allokering kvv'!$B$1:$BX$1,0),FALSE)/1,0))</f>
        <v/>
      </c>
      <c r="AI300">
        <f t="shared" si="16"/>
        <v>0</v>
      </c>
      <c r="AK300">
        <f>IFERROR(VLOOKUP($B300,'Slutlig allokering kvv'!$B$2:$AX$550,MATCH("Summa slutlig allokerad tillförd energi (utan hjälpel och rökgaskondensering):",'Slutlig allokering kvv'!$B$1:$AX$1,0),FALSE)/1,"")</f>
        <v>0</v>
      </c>
      <c r="AM300" s="289" t="str">
        <f>IFERROR(1-VLOOKUP($B300,'Slutlig allokering kvv'!$B$2:$AX$550,MATCH("Andel av bränsle i kvv som allokerats till värme, exklusive rökgaskondensering och hjälpel",'Slutlig allokering kvv'!$B$1:$AX$1,0),FALSE),"")</f>
        <v/>
      </c>
      <c r="AO300" s="289" t="str">
        <f t="shared" si="17"/>
        <v/>
      </c>
      <c r="AP300" s="290" t="str">
        <f t="shared" si="18"/>
        <v/>
      </c>
      <c r="AQ300" s="290"/>
      <c r="AR300" s="239" t="str">
        <f t="shared" si="19"/>
        <v/>
      </c>
      <c r="AS300" s="290"/>
    </row>
    <row r="301" spans="1:45" x14ac:dyDescent="0.25">
      <c r="A301" s="2" t="str">
        <f>'Miljövärden för publ företag'!B303</f>
        <v>Värmevärden AB</v>
      </c>
      <c r="B301" s="2" t="str">
        <f>'Miljövärden för publ företag'!C303</f>
        <v>Kristinehamn(Värmevärden)</v>
      </c>
      <c r="C301" t="str">
        <f>IFERROR(VLOOKUP($B301,Kraftvärmeprod!$B$1:$AH$479,MATCH(C$2,Kraftvärmeprod!$B$1:$AG$1,0),FALSE)/1,"")</f>
        <v/>
      </c>
      <c r="D301" t="str">
        <f>IFERROR(VLOOKUP($B301,Kraftvärmeprod!$B$1:$AH$479,MATCH(D$2,Kraftvärmeprod!$B$1:$AG$1,0),FALSE)/1,"")</f>
        <v/>
      </c>
      <c r="F301" t="str">
        <f>IF($D301="","",IFERROR(VLOOKUP($B301,Kraftvärmeprod!$B$1:$BX$550,MATCH(F$2,Kraftvärmeprod!$B$1:$VX$1,0),FALSE)/1,0)-IFERROR(VLOOKUP($B301,'Slutlig allokering kvv'!$B$2:$BX$550,MATCH(F$2,'Slutlig allokering kvv'!$B$1:$BX$1,0),FALSE)/1,0))</f>
        <v/>
      </c>
      <c r="G301" t="str">
        <f>IF($D301="","",IFERROR(VLOOKUP($B301,Kraftvärmeprod!$B$1:$BX$550,MATCH(G$2,Kraftvärmeprod!$B$1:$VX$1,0),FALSE)/1,0)-IFERROR(VLOOKUP($B301,'Slutlig allokering kvv'!$B$2:$BX$550,MATCH(G$2,'Slutlig allokering kvv'!$B$1:$BX$1,0),FALSE)/1,0))</f>
        <v/>
      </c>
      <c r="H301" t="str">
        <f>IF($D301="","",IFERROR(VLOOKUP($B301,Kraftvärmeprod!$B$1:$BX$550,MATCH(H$2,Kraftvärmeprod!$B$1:$VX$1,0),FALSE)/1,0)-IFERROR(VLOOKUP($B301,'Slutlig allokering kvv'!$B$2:$BX$550,MATCH(H$2,'Slutlig allokering kvv'!$B$1:$BX$1,0),FALSE)/1,0))</f>
        <v/>
      </c>
      <c r="I301" t="str">
        <f>IF($D301="","",IFERROR(VLOOKUP($B301,Kraftvärmeprod!$B$1:$BX$550,MATCH(I$2,Kraftvärmeprod!$B$1:$VX$1,0),FALSE)/1,0)-IFERROR(VLOOKUP($B301,'Slutlig allokering kvv'!$B$2:$BX$550,MATCH(I$2,'Slutlig allokering kvv'!$B$1:$BX$1,0),FALSE)/1,0))</f>
        <v/>
      </c>
      <c r="J301" t="str">
        <f>IF($D301="","",IFERROR(VLOOKUP($B301,Kraftvärmeprod!$B$1:$BX$550,MATCH(J$2,Kraftvärmeprod!$B$1:$VX$1,0),FALSE)/1,0)-IFERROR(VLOOKUP($B301,'Slutlig allokering kvv'!$B$2:$BX$550,MATCH(J$2,'Slutlig allokering kvv'!$B$1:$BX$1,0),FALSE)/1,0))</f>
        <v/>
      </c>
      <c r="K301" t="str">
        <f>IF($D301="","",IFERROR(VLOOKUP($B301,Kraftvärmeprod!$B$1:$BX$550,MATCH(K$2,Kraftvärmeprod!$B$1:$VX$1,0),FALSE)/1,0)-IFERROR(VLOOKUP($B301,'Slutlig allokering kvv'!$B$2:$BX$550,MATCH(K$2,'Slutlig allokering kvv'!$B$1:$BX$1,0),FALSE)/1,0))</f>
        <v/>
      </c>
      <c r="L301" t="str">
        <f>IF($D301="","",IFERROR(VLOOKUP($B301,Kraftvärmeprod!$B$1:$BX$550,MATCH(L$2,Kraftvärmeprod!$B$1:$VX$1,0),FALSE)/1,0)-IFERROR(VLOOKUP($B301,'Slutlig allokering kvv'!$B$2:$BX$550,MATCH(L$2,'Slutlig allokering kvv'!$B$1:$BX$1,0),FALSE)/1,0))</f>
        <v/>
      </c>
      <c r="M301" t="str">
        <f>IF($D301="","",IFERROR(VLOOKUP($B301,Kraftvärmeprod!$B$1:$BX$550,MATCH(M$2,Kraftvärmeprod!$B$1:$VX$1,0),FALSE)/1,0)-IFERROR(VLOOKUP($B301,'Slutlig allokering kvv'!$B$2:$BX$550,MATCH(M$2,'Slutlig allokering kvv'!$B$1:$BX$1,0),FALSE)/1,0))</f>
        <v/>
      </c>
      <c r="N301" t="str">
        <f>IF($D301="","",IFERROR(VLOOKUP($B301,Kraftvärmeprod!$B$1:$BX$550,MATCH(N$2,Kraftvärmeprod!$B$1:$VX$1,0),FALSE)/1,0)-IFERROR(VLOOKUP($B301,'Slutlig allokering kvv'!$B$2:$BX$550,MATCH(N$2,'Slutlig allokering kvv'!$B$1:$BX$1,0),FALSE)/1,0))</f>
        <v/>
      </c>
      <c r="O301" t="str">
        <f>IF($D301="","",IFERROR(VLOOKUP($B301,Kraftvärmeprod!$B$1:$BX$550,MATCH(O$2,Kraftvärmeprod!$B$1:$VX$1,0),FALSE)/1,0)-IFERROR(VLOOKUP($B301,'Slutlig allokering kvv'!$B$2:$BX$550,MATCH(O$2,'Slutlig allokering kvv'!$B$1:$BX$1,0),FALSE)/1,0))</f>
        <v/>
      </c>
      <c r="P301" t="str">
        <f>IF($D301="","",IFERROR(VLOOKUP($B301,Kraftvärmeprod!$B$1:$BX$550,MATCH(P$2,Kraftvärmeprod!$B$1:$VX$1,0),FALSE)/1,0)-IFERROR(VLOOKUP($B301,'Slutlig allokering kvv'!$B$2:$BX$550,MATCH(P$2,'Slutlig allokering kvv'!$B$1:$BX$1,0),FALSE)/1,0))</f>
        <v/>
      </c>
      <c r="Q301" t="str">
        <f>IF($D301="","",IFERROR(VLOOKUP($B301,Kraftvärmeprod!$B$1:$BX$550,MATCH(Q$2,Kraftvärmeprod!$B$1:$VX$1,0),FALSE)/1,0)-IFERROR(VLOOKUP($B301,'Slutlig allokering kvv'!$B$2:$BX$550,MATCH(Q$2,'Slutlig allokering kvv'!$B$1:$BX$1,0),FALSE)/1,0))</f>
        <v/>
      </c>
      <c r="R301" t="str">
        <f>IF($D301="","",IFERROR(VLOOKUP($B301,Kraftvärmeprod!$B$1:$BX$550,MATCH(R$2,Kraftvärmeprod!$B$1:$VX$1,0),FALSE)/1,0)-IFERROR(VLOOKUP($B301,'Slutlig allokering kvv'!$B$2:$BX$550,MATCH(R$2,'Slutlig allokering kvv'!$B$1:$BX$1,0),FALSE)/1,0))</f>
        <v/>
      </c>
      <c r="S301" t="str">
        <f>IF($D301="","",IFERROR(VLOOKUP($B301,Kraftvärmeprod!$B$1:$BX$550,MATCH(S$2,Kraftvärmeprod!$B$1:$VX$1,0),FALSE)/1,0)-IFERROR(VLOOKUP($B301,'Slutlig allokering kvv'!$B$2:$BX$550,MATCH(S$2,'Slutlig allokering kvv'!$B$1:$BX$1,0),FALSE)/1,0))</f>
        <v/>
      </c>
      <c r="T301" t="str">
        <f>IF($D301="","",IFERROR(VLOOKUP($B301,Kraftvärmeprod!$B$1:$BX$550,MATCH(T$2,Kraftvärmeprod!$B$1:$VX$1,0),FALSE)/1,0)-IFERROR(VLOOKUP($B301,'Slutlig allokering kvv'!$B$2:$BX$550,MATCH(T$2,'Slutlig allokering kvv'!$B$1:$BX$1,0),FALSE)/1,0))</f>
        <v/>
      </c>
      <c r="U301" t="str">
        <f>IF($D301="","",IFERROR(VLOOKUP($B301,Kraftvärmeprod!$B$1:$BX$550,MATCH(U$2,Kraftvärmeprod!$B$1:$VX$1,0),FALSE)/1,0)-IFERROR(VLOOKUP($B301,'Slutlig allokering kvv'!$B$2:$BX$550,MATCH(U$2,'Slutlig allokering kvv'!$B$1:$BX$1,0),FALSE)/1,0))</f>
        <v/>
      </c>
      <c r="V301" t="str">
        <f>IF($D301="","",IFERROR(VLOOKUP($B301,Kraftvärmeprod!$B$1:$BX$550,MATCH(V$2,Kraftvärmeprod!$B$1:$VX$1,0),FALSE)/1,0)-IFERROR(VLOOKUP($B301,'Slutlig allokering kvv'!$B$2:$BX$550,MATCH(V$2,'Slutlig allokering kvv'!$B$1:$BX$1,0),FALSE)/1,0))</f>
        <v/>
      </c>
      <c r="W301" t="str">
        <f>IF($D301="","",IFERROR(VLOOKUP($B301,Kraftvärmeprod!$B$1:$BX$550,MATCH(W$2,Kraftvärmeprod!$B$1:$VX$1,0),FALSE)/1,0)-IFERROR(VLOOKUP($B301,'Slutlig allokering kvv'!$B$2:$BX$550,MATCH(W$2,'Slutlig allokering kvv'!$B$1:$BX$1,0),FALSE)/1,0))</f>
        <v/>
      </c>
      <c r="X301" t="str">
        <f>IF($D301="","",IFERROR(VLOOKUP($B301,Kraftvärmeprod!$B$1:$BX$550,MATCH(X$2,Kraftvärmeprod!$B$1:$VX$1,0),FALSE)/1,0)-IFERROR(VLOOKUP($B301,'Slutlig allokering kvv'!$B$2:$BX$550,MATCH(X$2,'Slutlig allokering kvv'!$B$1:$BX$1,0),FALSE)/1,0))</f>
        <v/>
      </c>
      <c r="Y301" t="str">
        <f>IF($D301="","",IFERROR(VLOOKUP($B301,Kraftvärmeprod!$B$1:$BX$550,MATCH(Y$2,Kraftvärmeprod!$B$1:$VX$1,0),FALSE)/1,0)-IFERROR(VLOOKUP($B301,'Slutlig allokering kvv'!$B$2:$BX$550,MATCH(Y$2,'Slutlig allokering kvv'!$B$1:$BX$1,0),FALSE)/1,0))</f>
        <v/>
      </c>
      <c r="Z301" t="str">
        <f>IF($D301="","",IFERROR(VLOOKUP($B301,Kraftvärmeprod!$B$1:$BX$550,MATCH(Z$2,Kraftvärmeprod!$B$1:$VX$1,0),FALSE)/1,0)-IFERROR(VLOOKUP($B301,'Slutlig allokering kvv'!$B$2:$BX$550,MATCH(Z$2,'Slutlig allokering kvv'!$B$1:$BX$1,0),FALSE)/1,0))</f>
        <v/>
      </c>
      <c r="AA301" t="str">
        <f>IF($D301="","",IFERROR(VLOOKUP($B301,Kraftvärmeprod!$B$1:$BX$550,MATCH(AA$2,Kraftvärmeprod!$B$1:$VX$1,0),FALSE)/1,0)-IFERROR(VLOOKUP($B301,'Slutlig allokering kvv'!$B$2:$BX$550,MATCH(AA$2,'Slutlig allokering kvv'!$B$1:$BX$1,0),FALSE)/1,0))</f>
        <v/>
      </c>
      <c r="AB301" t="str">
        <f>IF($D301="","",IFERROR(VLOOKUP($B301,Kraftvärmeprod!$B$1:$BX$550,MATCH(AB$2,Kraftvärmeprod!$B$1:$VX$1,0),FALSE)/1,0)-IFERROR(VLOOKUP($B301,'Slutlig allokering kvv'!$B$2:$BX$550,MATCH(AB$2,'Slutlig allokering kvv'!$B$1:$BX$1,0),FALSE)/1,0))</f>
        <v/>
      </c>
      <c r="AC301" t="str">
        <f>IF($D301="","",IFERROR(VLOOKUP($B301,Kraftvärmeprod!$B$1:$BX$550,MATCH(AC$2,Kraftvärmeprod!$B$1:$VX$1,0),FALSE)/1,0)-IFERROR(VLOOKUP($B301,'Slutlig allokering kvv'!$B$2:$BX$550,MATCH(AC$2,'Slutlig allokering kvv'!$B$1:$BX$1,0),FALSE)/1,0))</f>
        <v/>
      </c>
      <c r="AE301" t="str">
        <f>IF($D301="","",IFERROR(VLOOKUP($B301,Miljö!$B$1:$E$550,MATCH("Hjälpel kraftvärme (GWh)",Miljö!$B$1:$E$1,0),FALSE)/1,0)-IFERROR(VLOOKUP($B301,'Slutlig allokering kvv'!$B$2:$BX$550,MATCH(AE$2,'Slutlig allokering kvv'!$B$1:$BX$1,0),FALSE)/1,0))</f>
        <v/>
      </c>
      <c r="AI301">
        <f t="shared" si="16"/>
        <v>0</v>
      </c>
      <c r="AK301">
        <f>IFERROR(VLOOKUP($B301,'Slutlig allokering kvv'!$B$2:$AX$550,MATCH("Summa slutlig allokerad tillförd energi (utan hjälpel och rökgaskondensering):",'Slutlig allokering kvv'!$B$1:$AX$1,0),FALSE)/1,"")</f>
        <v>0</v>
      </c>
      <c r="AM301" s="289" t="str">
        <f>IFERROR(1-VLOOKUP($B301,'Slutlig allokering kvv'!$B$2:$AX$550,MATCH("Andel av bränsle i kvv som allokerats till värme, exklusive rökgaskondensering och hjälpel",'Slutlig allokering kvv'!$B$1:$AX$1,0),FALSE),"")</f>
        <v/>
      </c>
      <c r="AO301" s="289" t="str">
        <f t="shared" si="17"/>
        <v/>
      </c>
      <c r="AP301" s="290" t="str">
        <f t="shared" si="18"/>
        <v/>
      </c>
      <c r="AQ301" s="290"/>
      <c r="AR301" s="239" t="str">
        <f t="shared" si="19"/>
        <v/>
      </c>
      <c r="AS301" s="290"/>
    </row>
    <row r="302" spans="1:45" x14ac:dyDescent="0.25">
      <c r="A302" s="2" t="str">
        <f>'Miljövärden för publ företag'!B304</f>
        <v>Värmevärden AB</v>
      </c>
      <c r="B302" s="2" t="str">
        <f>'Miljövärden för publ företag'!C304</f>
        <v>Stöllet</v>
      </c>
      <c r="C302" t="str">
        <f>IFERROR(VLOOKUP($B302,Kraftvärmeprod!$B$1:$AH$479,MATCH(C$2,Kraftvärmeprod!$B$1:$AG$1,0),FALSE)/1,"")</f>
        <v/>
      </c>
      <c r="D302" t="str">
        <f>IFERROR(VLOOKUP($B302,Kraftvärmeprod!$B$1:$AH$479,MATCH(D$2,Kraftvärmeprod!$B$1:$AG$1,0),FALSE)/1,"")</f>
        <v/>
      </c>
      <c r="F302" t="str">
        <f>IF($D302="","",IFERROR(VLOOKUP($B302,Kraftvärmeprod!$B$1:$BX$550,MATCH(F$2,Kraftvärmeprod!$B$1:$VX$1,0),FALSE)/1,0)-IFERROR(VLOOKUP($B302,'Slutlig allokering kvv'!$B$2:$BX$550,MATCH(F$2,'Slutlig allokering kvv'!$B$1:$BX$1,0),FALSE)/1,0))</f>
        <v/>
      </c>
      <c r="G302" t="str">
        <f>IF($D302="","",IFERROR(VLOOKUP($B302,Kraftvärmeprod!$B$1:$BX$550,MATCH(G$2,Kraftvärmeprod!$B$1:$VX$1,0),FALSE)/1,0)-IFERROR(VLOOKUP($B302,'Slutlig allokering kvv'!$B$2:$BX$550,MATCH(G$2,'Slutlig allokering kvv'!$B$1:$BX$1,0),FALSE)/1,0))</f>
        <v/>
      </c>
      <c r="H302" t="str">
        <f>IF($D302="","",IFERROR(VLOOKUP($B302,Kraftvärmeprod!$B$1:$BX$550,MATCH(H$2,Kraftvärmeprod!$B$1:$VX$1,0),FALSE)/1,0)-IFERROR(VLOOKUP($B302,'Slutlig allokering kvv'!$B$2:$BX$550,MATCH(H$2,'Slutlig allokering kvv'!$B$1:$BX$1,0),FALSE)/1,0))</f>
        <v/>
      </c>
      <c r="I302" t="str">
        <f>IF($D302="","",IFERROR(VLOOKUP($B302,Kraftvärmeprod!$B$1:$BX$550,MATCH(I$2,Kraftvärmeprod!$B$1:$VX$1,0),FALSE)/1,0)-IFERROR(VLOOKUP($B302,'Slutlig allokering kvv'!$B$2:$BX$550,MATCH(I$2,'Slutlig allokering kvv'!$B$1:$BX$1,0),FALSE)/1,0))</f>
        <v/>
      </c>
      <c r="J302" t="str">
        <f>IF($D302="","",IFERROR(VLOOKUP($B302,Kraftvärmeprod!$B$1:$BX$550,MATCH(J$2,Kraftvärmeprod!$B$1:$VX$1,0),FALSE)/1,0)-IFERROR(VLOOKUP($B302,'Slutlig allokering kvv'!$B$2:$BX$550,MATCH(J$2,'Slutlig allokering kvv'!$B$1:$BX$1,0),FALSE)/1,0))</f>
        <v/>
      </c>
      <c r="K302" t="str">
        <f>IF($D302="","",IFERROR(VLOOKUP($B302,Kraftvärmeprod!$B$1:$BX$550,MATCH(K$2,Kraftvärmeprod!$B$1:$VX$1,0),FALSE)/1,0)-IFERROR(VLOOKUP($B302,'Slutlig allokering kvv'!$B$2:$BX$550,MATCH(K$2,'Slutlig allokering kvv'!$B$1:$BX$1,0),FALSE)/1,0))</f>
        <v/>
      </c>
      <c r="L302" t="str">
        <f>IF($D302="","",IFERROR(VLOOKUP($B302,Kraftvärmeprod!$B$1:$BX$550,MATCH(L$2,Kraftvärmeprod!$B$1:$VX$1,0),FALSE)/1,0)-IFERROR(VLOOKUP($B302,'Slutlig allokering kvv'!$B$2:$BX$550,MATCH(L$2,'Slutlig allokering kvv'!$B$1:$BX$1,0),FALSE)/1,0))</f>
        <v/>
      </c>
      <c r="M302" t="str">
        <f>IF($D302="","",IFERROR(VLOOKUP($B302,Kraftvärmeprod!$B$1:$BX$550,MATCH(M$2,Kraftvärmeprod!$B$1:$VX$1,0),FALSE)/1,0)-IFERROR(VLOOKUP($B302,'Slutlig allokering kvv'!$B$2:$BX$550,MATCH(M$2,'Slutlig allokering kvv'!$B$1:$BX$1,0),FALSE)/1,0))</f>
        <v/>
      </c>
      <c r="N302" t="str">
        <f>IF($D302="","",IFERROR(VLOOKUP($B302,Kraftvärmeprod!$B$1:$BX$550,MATCH(N$2,Kraftvärmeprod!$B$1:$VX$1,0),FALSE)/1,0)-IFERROR(VLOOKUP($B302,'Slutlig allokering kvv'!$B$2:$BX$550,MATCH(N$2,'Slutlig allokering kvv'!$B$1:$BX$1,0),FALSE)/1,0))</f>
        <v/>
      </c>
      <c r="O302" t="str">
        <f>IF($D302="","",IFERROR(VLOOKUP($B302,Kraftvärmeprod!$B$1:$BX$550,MATCH(O$2,Kraftvärmeprod!$B$1:$VX$1,0),FALSE)/1,0)-IFERROR(VLOOKUP($B302,'Slutlig allokering kvv'!$B$2:$BX$550,MATCH(O$2,'Slutlig allokering kvv'!$B$1:$BX$1,0),FALSE)/1,0))</f>
        <v/>
      </c>
      <c r="P302" t="str">
        <f>IF($D302="","",IFERROR(VLOOKUP($B302,Kraftvärmeprod!$B$1:$BX$550,MATCH(P$2,Kraftvärmeprod!$B$1:$VX$1,0),FALSE)/1,0)-IFERROR(VLOOKUP($B302,'Slutlig allokering kvv'!$B$2:$BX$550,MATCH(P$2,'Slutlig allokering kvv'!$B$1:$BX$1,0),FALSE)/1,0))</f>
        <v/>
      </c>
      <c r="Q302" t="str">
        <f>IF($D302="","",IFERROR(VLOOKUP($B302,Kraftvärmeprod!$B$1:$BX$550,MATCH(Q$2,Kraftvärmeprod!$B$1:$VX$1,0),FALSE)/1,0)-IFERROR(VLOOKUP($B302,'Slutlig allokering kvv'!$B$2:$BX$550,MATCH(Q$2,'Slutlig allokering kvv'!$B$1:$BX$1,0),FALSE)/1,0))</f>
        <v/>
      </c>
      <c r="R302" t="str">
        <f>IF($D302="","",IFERROR(VLOOKUP($B302,Kraftvärmeprod!$B$1:$BX$550,MATCH(R$2,Kraftvärmeprod!$B$1:$VX$1,0),FALSE)/1,0)-IFERROR(VLOOKUP($B302,'Slutlig allokering kvv'!$B$2:$BX$550,MATCH(R$2,'Slutlig allokering kvv'!$B$1:$BX$1,0),FALSE)/1,0))</f>
        <v/>
      </c>
      <c r="S302" t="str">
        <f>IF($D302="","",IFERROR(VLOOKUP($B302,Kraftvärmeprod!$B$1:$BX$550,MATCH(S$2,Kraftvärmeprod!$B$1:$VX$1,0),FALSE)/1,0)-IFERROR(VLOOKUP($B302,'Slutlig allokering kvv'!$B$2:$BX$550,MATCH(S$2,'Slutlig allokering kvv'!$B$1:$BX$1,0),FALSE)/1,0))</f>
        <v/>
      </c>
      <c r="T302" t="str">
        <f>IF($D302="","",IFERROR(VLOOKUP($B302,Kraftvärmeprod!$B$1:$BX$550,MATCH(T$2,Kraftvärmeprod!$B$1:$VX$1,0),FALSE)/1,0)-IFERROR(VLOOKUP($B302,'Slutlig allokering kvv'!$B$2:$BX$550,MATCH(T$2,'Slutlig allokering kvv'!$B$1:$BX$1,0),FALSE)/1,0))</f>
        <v/>
      </c>
      <c r="U302" t="str">
        <f>IF($D302="","",IFERROR(VLOOKUP($B302,Kraftvärmeprod!$B$1:$BX$550,MATCH(U$2,Kraftvärmeprod!$B$1:$VX$1,0),FALSE)/1,0)-IFERROR(VLOOKUP($B302,'Slutlig allokering kvv'!$B$2:$BX$550,MATCH(U$2,'Slutlig allokering kvv'!$B$1:$BX$1,0),FALSE)/1,0))</f>
        <v/>
      </c>
      <c r="V302" t="str">
        <f>IF($D302="","",IFERROR(VLOOKUP($B302,Kraftvärmeprod!$B$1:$BX$550,MATCH(V$2,Kraftvärmeprod!$B$1:$VX$1,0),FALSE)/1,0)-IFERROR(VLOOKUP($B302,'Slutlig allokering kvv'!$B$2:$BX$550,MATCH(V$2,'Slutlig allokering kvv'!$B$1:$BX$1,0),FALSE)/1,0))</f>
        <v/>
      </c>
      <c r="W302" t="str">
        <f>IF($D302="","",IFERROR(VLOOKUP($B302,Kraftvärmeprod!$B$1:$BX$550,MATCH(W$2,Kraftvärmeprod!$B$1:$VX$1,0),FALSE)/1,0)-IFERROR(VLOOKUP($B302,'Slutlig allokering kvv'!$B$2:$BX$550,MATCH(W$2,'Slutlig allokering kvv'!$B$1:$BX$1,0),FALSE)/1,0))</f>
        <v/>
      </c>
      <c r="X302" t="str">
        <f>IF($D302="","",IFERROR(VLOOKUP($B302,Kraftvärmeprod!$B$1:$BX$550,MATCH(X$2,Kraftvärmeprod!$B$1:$VX$1,0),FALSE)/1,0)-IFERROR(VLOOKUP($B302,'Slutlig allokering kvv'!$B$2:$BX$550,MATCH(X$2,'Slutlig allokering kvv'!$B$1:$BX$1,0),FALSE)/1,0))</f>
        <v/>
      </c>
      <c r="Y302" t="str">
        <f>IF($D302="","",IFERROR(VLOOKUP($B302,Kraftvärmeprod!$B$1:$BX$550,MATCH(Y$2,Kraftvärmeprod!$B$1:$VX$1,0),FALSE)/1,0)-IFERROR(VLOOKUP($B302,'Slutlig allokering kvv'!$B$2:$BX$550,MATCH(Y$2,'Slutlig allokering kvv'!$B$1:$BX$1,0),FALSE)/1,0))</f>
        <v/>
      </c>
      <c r="Z302" t="str">
        <f>IF($D302="","",IFERROR(VLOOKUP($B302,Kraftvärmeprod!$B$1:$BX$550,MATCH(Z$2,Kraftvärmeprod!$B$1:$VX$1,0),FALSE)/1,0)-IFERROR(VLOOKUP($B302,'Slutlig allokering kvv'!$B$2:$BX$550,MATCH(Z$2,'Slutlig allokering kvv'!$B$1:$BX$1,0),FALSE)/1,0))</f>
        <v/>
      </c>
      <c r="AA302" t="str">
        <f>IF($D302="","",IFERROR(VLOOKUP($B302,Kraftvärmeprod!$B$1:$BX$550,MATCH(AA$2,Kraftvärmeprod!$B$1:$VX$1,0),FALSE)/1,0)-IFERROR(VLOOKUP($B302,'Slutlig allokering kvv'!$B$2:$BX$550,MATCH(AA$2,'Slutlig allokering kvv'!$B$1:$BX$1,0),FALSE)/1,0))</f>
        <v/>
      </c>
      <c r="AB302" t="str">
        <f>IF($D302="","",IFERROR(VLOOKUP($B302,Kraftvärmeprod!$B$1:$BX$550,MATCH(AB$2,Kraftvärmeprod!$B$1:$VX$1,0),FALSE)/1,0)-IFERROR(VLOOKUP($B302,'Slutlig allokering kvv'!$B$2:$BX$550,MATCH(AB$2,'Slutlig allokering kvv'!$B$1:$BX$1,0),FALSE)/1,0))</f>
        <v/>
      </c>
      <c r="AC302" t="str">
        <f>IF($D302="","",IFERROR(VLOOKUP($B302,Kraftvärmeprod!$B$1:$BX$550,MATCH(AC$2,Kraftvärmeprod!$B$1:$VX$1,0),FALSE)/1,0)-IFERROR(VLOOKUP($B302,'Slutlig allokering kvv'!$B$2:$BX$550,MATCH(AC$2,'Slutlig allokering kvv'!$B$1:$BX$1,0),FALSE)/1,0))</f>
        <v/>
      </c>
      <c r="AE302" t="str">
        <f>IF($D302="","",IFERROR(VLOOKUP($B302,Miljö!$B$1:$E$550,MATCH("Hjälpel kraftvärme (GWh)",Miljö!$B$1:$E$1,0),FALSE)/1,0)-IFERROR(VLOOKUP($B302,'Slutlig allokering kvv'!$B$2:$BX$550,MATCH(AE$2,'Slutlig allokering kvv'!$B$1:$BX$1,0),FALSE)/1,0))</f>
        <v/>
      </c>
      <c r="AI302">
        <f t="shared" si="16"/>
        <v>0</v>
      </c>
      <c r="AK302">
        <f>IFERROR(VLOOKUP($B302,'Slutlig allokering kvv'!$B$2:$AX$550,MATCH("Summa slutlig allokerad tillförd energi (utan hjälpel och rökgaskondensering):",'Slutlig allokering kvv'!$B$1:$AX$1,0),FALSE)/1,"")</f>
        <v>0</v>
      </c>
      <c r="AM302" s="289" t="str">
        <f>IFERROR(1-VLOOKUP($B302,'Slutlig allokering kvv'!$B$2:$AX$550,MATCH("Andel av bränsle i kvv som allokerats till värme, exklusive rökgaskondensering och hjälpel",'Slutlig allokering kvv'!$B$1:$AX$1,0),FALSE),"")</f>
        <v/>
      </c>
      <c r="AO302" s="289" t="str">
        <f t="shared" si="17"/>
        <v/>
      </c>
      <c r="AP302" s="290" t="str">
        <f t="shared" si="18"/>
        <v/>
      </c>
      <c r="AQ302" s="290"/>
      <c r="AR302" s="239" t="str">
        <f t="shared" si="19"/>
        <v/>
      </c>
      <c r="AS302" s="290"/>
    </row>
    <row r="303" spans="1:45" x14ac:dyDescent="0.25">
      <c r="A303" s="2" t="str">
        <f>'Miljövärden för publ företag'!B305</f>
        <v>Värmevärden AB</v>
      </c>
      <c r="B303" s="2" t="str">
        <f>'Miljövärden för publ företag'!C305</f>
        <v xml:space="preserve">Säffle </v>
      </c>
      <c r="C303" t="str">
        <f>IFERROR(VLOOKUP($B303,Kraftvärmeprod!$B$1:$AH$479,MATCH(C$2,Kraftvärmeprod!$B$1:$AG$1,0),FALSE)/1,"")</f>
        <v/>
      </c>
      <c r="D303" t="str">
        <f>IFERROR(VLOOKUP($B303,Kraftvärmeprod!$B$1:$AH$479,MATCH(D$2,Kraftvärmeprod!$B$1:$AG$1,0),FALSE)/1,"")</f>
        <v/>
      </c>
      <c r="F303" t="str">
        <f>IF($D303="","",IFERROR(VLOOKUP($B303,Kraftvärmeprod!$B$1:$BX$550,MATCH(F$2,Kraftvärmeprod!$B$1:$VX$1,0),FALSE)/1,0)-IFERROR(VLOOKUP($B303,'Slutlig allokering kvv'!$B$2:$BX$550,MATCH(F$2,'Slutlig allokering kvv'!$B$1:$BX$1,0),FALSE)/1,0))</f>
        <v/>
      </c>
      <c r="G303" t="str">
        <f>IF($D303="","",IFERROR(VLOOKUP($B303,Kraftvärmeprod!$B$1:$BX$550,MATCH(G$2,Kraftvärmeprod!$B$1:$VX$1,0),FALSE)/1,0)-IFERROR(VLOOKUP($B303,'Slutlig allokering kvv'!$B$2:$BX$550,MATCH(G$2,'Slutlig allokering kvv'!$B$1:$BX$1,0),FALSE)/1,0))</f>
        <v/>
      </c>
      <c r="H303" t="str">
        <f>IF($D303="","",IFERROR(VLOOKUP($B303,Kraftvärmeprod!$B$1:$BX$550,MATCH(H$2,Kraftvärmeprod!$B$1:$VX$1,0),FALSE)/1,0)-IFERROR(VLOOKUP($B303,'Slutlig allokering kvv'!$B$2:$BX$550,MATCH(H$2,'Slutlig allokering kvv'!$B$1:$BX$1,0),FALSE)/1,0))</f>
        <v/>
      </c>
      <c r="I303" t="str">
        <f>IF($D303="","",IFERROR(VLOOKUP($B303,Kraftvärmeprod!$B$1:$BX$550,MATCH(I$2,Kraftvärmeprod!$B$1:$VX$1,0),FALSE)/1,0)-IFERROR(VLOOKUP($B303,'Slutlig allokering kvv'!$B$2:$BX$550,MATCH(I$2,'Slutlig allokering kvv'!$B$1:$BX$1,0),FALSE)/1,0))</f>
        <v/>
      </c>
      <c r="J303" t="str">
        <f>IF($D303="","",IFERROR(VLOOKUP($B303,Kraftvärmeprod!$B$1:$BX$550,MATCH(J$2,Kraftvärmeprod!$B$1:$VX$1,0),FALSE)/1,0)-IFERROR(VLOOKUP($B303,'Slutlig allokering kvv'!$B$2:$BX$550,MATCH(J$2,'Slutlig allokering kvv'!$B$1:$BX$1,0),FALSE)/1,0))</f>
        <v/>
      </c>
      <c r="K303" t="str">
        <f>IF($D303="","",IFERROR(VLOOKUP($B303,Kraftvärmeprod!$B$1:$BX$550,MATCH(K$2,Kraftvärmeprod!$B$1:$VX$1,0),FALSE)/1,0)-IFERROR(VLOOKUP($B303,'Slutlig allokering kvv'!$B$2:$BX$550,MATCH(K$2,'Slutlig allokering kvv'!$B$1:$BX$1,0),FALSE)/1,0))</f>
        <v/>
      </c>
      <c r="L303" t="str">
        <f>IF($D303="","",IFERROR(VLOOKUP($B303,Kraftvärmeprod!$B$1:$BX$550,MATCH(L$2,Kraftvärmeprod!$B$1:$VX$1,0),FALSE)/1,0)-IFERROR(VLOOKUP($B303,'Slutlig allokering kvv'!$B$2:$BX$550,MATCH(L$2,'Slutlig allokering kvv'!$B$1:$BX$1,0),FALSE)/1,0))</f>
        <v/>
      </c>
      <c r="M303" t="str">
        <f>IF($D303="","",IFERROR(VLOOKUP($B303,Kraftvärmeprod!$B$1:$BX$550,MATCH(M$2,Kraftvärmeprod!$B$1:$VX$1,0),FALSE)/1,0)-IFERROR(VLOOKUP($B303,'Slutlig allokering kvv'!$B$2:$BX$550,MATCH(M$2,'Slutlig allokering kvv'!$B$1:$BX$1,0),FALSE)/1,0))</f>
        <v/>
      </c>
      <c r="N303" t="str">
        <f>IF($D303="","",IFERROR(VLOOKUP($B303,Kraftvärmeprod!$B$1:$BX$550,MATCH(N$2,Kraftvärmeprod!$B$1:$VX$1,0),FALSE)/1,0)-IFERROR(VLOOKUP($B303,'Slutlig allokering kvv'!$B$2:$BX$550,MATCH(N$2,'Slutlig allokering kvv'!$B$1:$BX$1,0),FALSE)/1,0))</f>
        <v/>
      </c>
      <c r="O303" t="str">
        <f>IF($D303="","",IFERROR(VLOOKUP($B303,Kraftvärmeprod!$B$1:$BX$550,MATCH(O$2,Kraftvärmeprod!$B$1:$VX$1,0),FALSE)/1,0)-IFERROR(VLOOKUP($B303,'Slutlig allokering kvv'!$B$2:$BX$550,MATCH(O$2,'Slutlig allokering kvv'!$B$1:$BX$1,0),FALSE)/1,0))</f>
        <v/>
      </c>
      <c r="P303" t="str">
        <f>IF($D303="","",IFERROR(VLOOKUP($B303,Kraftvärmeprod!$B$1:$BX$550,MATCH(P$2,Kraftvärmeprod!$B$1:$VX$1,0),FALSE)/1,0)-IFERROR(VLOOKUP($B303,'Slutlig allokering kvv'!$B$2:$BX$550,MATCH(P$2,'Slutlig allokering kvv'!$B$1:$BX$1,0),FALSE)/1,0))</f>
        <v/>
      </c>
      <c r="Q303" t="str">
        <f>IF($D303="","",IFERROR(VLOOKUP($B303,Kraftvärmeprod!$B$1:$BX$550,MATCH(Q$2,Kraftvärmeprod!$B$1:$VX$1,0),FALSE)/1,0)-IFERROR(VLOOKUP($B303,'Slutlig allokering kvv'!$B$2:$BX$550,MATCH(Q$2,'Slutlig allokering kvv'!$B$1:$BX$1,0),FALSE)/1,0))</f>
        <v/>
      </c>
      <c r="R303" t="str">
        <f>IF($D303="","",IFERROR(VLOOKUP($B303,Kraftvärmeprod!$B$1:$BX$550,MATCH(R$2,Kraftvärmeprod!$B$1:$VX$1,0),FALSE)/1,0)-IFERROR(VLOOKUP($B303,'Slutlig allokering kvv'!$B$2:$BX$550,MATCH(R$2,'Slutlig allokering kvv'!$B$1:$BX$1,0),FALSE)/1,0))</f>
        <v/>
      </c>
      <c r="S303" t="str">
        <f>IF($D303="","",IFERROR(VLOOKUP($B303,Kraftvärmeprod!$B$1:$BX$550,MATCH(S$2,Kraftvärmeprod!$B$1:$VX$1,0),FALSE)/1,0)-IFERROR(VLOOKUP($B303,'Slutlig allokering kvv'!$B$2:$BX$550,MATCH(S$2,'Slutlig allokering kvv'!$B$1:$BX$1,0),FALSE)/1,0))</f>
        <v/>
      </c>
      <c r="T303" t="str">
        <f>IF($D303="","",IFERROR(VLOOKUP($B303,Kraftvärmeprod!$B$1:$BX$550,MATCH(T$2,Kraftvärmeprod!$B$1:$VX$1,0),FALSE)/1,0)-IFERROR(VLOOKUP($B303,'Slutlig allokering kvv'!$B$2:$BX$550,MATCH(T$2,'Slutlig allokering kvv'!$B$1:$BX$1,0),FALSE)/1,0))</f>
        <v/>
      </c>
      <c r="U303" t="str">
        <f>IF($D303="","",IFERROR(VLOOKUP($B303,Kraftvärmeprod!$B$1:$BX$550,MATCH(U$2,Kraftvärmeprod!$B$1:$VX$1,0),FALSE)/1,0)-IFERROR(VLOOKUP($B303,'Slutlig allokering kvv'!$B$2:$BX$550,MATCH(U$2,'Slutlig allokering kvv'!$B$1:$BX$1,0),FALSE)/1,0))</f>
        <v/>
      </c>
      <c r="V303" t="str">
        <f>IF($D303="","",IFERROR(VLOOKUP($B303,Kraftvärmeprod!$B$1:$BX$550,MATCH(V$2,Kraftvärmeprod!$B$1:$VX$1,0),FALSE)/1,0)-IFERROR(VLOOKUP($B303,'Slutlig allokering kvv'!$B$2:$BX$550,MATCH(V$2,'Slutlig allokering kvv'!$B$1:$BX$1,0),FALSE)/1,0))</f>
        <v/>
      </c>
      <c r="W303" t="str">
        <f>IF($D303="","",IFERROR(VLOOKUP($B303,Kraftvärmeprod!$B$1:$BX$550,MATCH(W$2,Kraftvärmeprod!$B$1:$VX$1,0),FALSE)/1,0)-IFERROR(VLOOKUP($B303,'Slutlig allokering kvv'!$B$2:$BX$550,MATCH(W$2,'Slutlig allokering kvv'!$B$1:$BX$1,0),FALSE)/1,0))</f>
        <v/>
      </c>
      <c r="X303" t="str">
        <f>IF($D303="","",IFERROR(VLOOKUP($B303,Kraftvärmeprod!$B$1:$BX$550,MATCH(X$2,Kraftvärmeprod!$B$1:$VX$1,0),FALSE)/1,0)-IFERROR(VLOOKUP($B303,'Slutlig allokering kvv'!$B$2:$BX$550,MATCH(X$2,'Slutlig allokering kvv'!$B$1:$BX$1,0),FALSE)/1,0))</f>
        <v/>
      </c>
      <c r="Y303" t="str">
        <f>IF($D303="","",IFERROR(VLOOKUP($B303,Kraftvärmeprod!$B$1:$BX$550,MATCH(Y$2,Kraftvärmeprod!$B$1:$VX$1,0),FALSE)/1,0)-IFERROR(VLOOKUP($B303,'Slutlig allokering kvv'!$B$2:$BX$550,MATCH(Y$2,'Slutlig allokering kvv'!$B$1:$BX$1,0),FALSE)/1,0))</f>
        <v/>
      </c>
      <c r="Z303" t="str">
        <f>IF($D303="","",IFERROR(VLOOKUP($B303,Kraftvärmeprod!$B$1:$BX$550,MATCH(Z$2,Kraftvärmeprod!$B$1:$VX$1,0),FALSE)/1,0)-IFERROR(VLOOKUP($B303,'Slutlig allokering kvv'!$B$2:$BX$550,MATCH(Z$2,'Slutlig allokering kvv'!$B$1:$BX$1,0),FALSE)/1,0))</f>
        <v/>
      </c>
      <c r="AA303" t="str">
        <f>IF($D303="","",IFERROR(VLOOKUP($B303,Kraftvärmeprod!$B$1:$BX$550,MATCH(AA$2,Kraftvärmeprod!$B$1:$VX$1,0),FALSE)/1,0)-IFERROR(VLOOKUP($B303,'Slutlig allokering kvv'!$B$2:$BX$550,MATCH(AA$2,'Slutlig allokering kvv'!$B$1:$BX$1,0),FALSE)/1,0))</f>
        <v/>
      </c>
      <c r="AB303" t="str">
        <f>IF($D303="","",IFERROR(VLOOKUP($B303,Kraftvärmeprod!$B$1:$BX$550,MATCH(AB$2,Kraftvärmeprod!$B$1:$VX$1,0),FALSE)/1,0)-IFERROR(VLOOKUP($B303,'Slutlig allokering kvv'!$B$2:$BX$550,MATCH(AB$2,'Slutlig allokering kvv'!$B$1:$BX$1,0),FALSE)/1,0))</f>
        <v/>
      </c>
      <c r="AC303" t="str">
        <f>IF($D303="","",IFERROR(VLOOKUP($B303,Kraftvärmeprod!$B$1:$BX$550,MATCH(AC$2,Kraftvärmeprod!$B$1:$VX$1,0),FALSE)/1,0)-IFERROR(VLOOKUP($B303,'Slutlig allokering kvv'!$B$2:$BX$550,MATCH(AC$2,'Slutlig allokering kvv'!$B$1:$BX$1,0),FALSE)/1,0))</f>
        <v/>
      </c>
      <c r="AE303" t="str">
        <f>IF($D303="","",IFERROR(VLOOKUP($B303,Miljö!$B$1:$E$550,MATCH("Hjälpel kraftvärme (GWh)",Miljö!$B$1:$E$1,0),FALSE)/1,0)-IFERROR(VLOOKUP($B303,'Slutlig allokering kvv'!$B$2:$BX$550,MATCH(AE$2,'Slutlig allokering kvv'!$B$1:$BX$1,0),FALSE)/1,0))</f>
        <v/>
      </c>
      <c r="AI303">
        <f t="shared" si="16"/>
        <v>0</v>
      </c>
      <c r="AK303">
        <f>IFERROR(VLOOKUP($B303,'Slutlig allokering kvv'!$B$2:$AX$550,MATCH("Summa slutlig allokerad tillförd energi (utan hjälpel och rökgaskondensering):",'Slutlig allokering kvv'!$B$1:$AX$1,0),FALSE)/1,"")</f>
        <v>0</v>
      </c>
      <c r="AM303" s="289" t="str">
        <f>IFERROR(1-VLOOKUP($B303,'Slutlig allokering kvv'!$B$2:$AX$550,MATCH("Andel av bränsle i kvv som allokerats till värme, exklusive rökgaskondensering och hjälpel",'Slutlig allokering kvv'!$B$1:$AX$1,0),FALSE),"")</f>
        <v/>
      </c>
      <c r="AO303" s="289" t="str">
        <f t="shared" si="17"/>
        <v/>
      </c>
      <c r="AP303" s="290" t="str">
        <f t="shared" si="18"/>
        <v/>
      </c>
      <c r="AQ303" s="290"/>
      <c r="AR303" s="239" t="str">
        <f t="shared" si="19"/>
        <v/>
      </c>
      <c r="AS303" s="290"/>
    </row>
    <row r="304" spans="1:45" x14ac:dyDescent="0.25">
      <c r="A304" s="2" t="str">
        <f>'Miljövärden för publ företag'!B306</f>
        <v>Värmevärden AB</v>
      </c>
      <c r="B304" s="2" t="str">
        <f>'Miljövärden för publ företag'!C306</f>
        <v>Sörforsa</v>
      </c>
      <c r="C304" t="str">
        <f>IFERROR(VLOOKUP($B304,Kraftvärmeprod!$B$1:$AH$479,MATCH(C$2,Kraftvärmeprod!$B$1:$AG$1,0),FALSE)/1,"")</f>
        <v/>
      </c>
      <c r="D304" t="str">
        <f>IFERROR(VLOOKUP($B304,Kraftvärmeprod!$B$1:$AH$479,MATCH(D$2,Kraftvärmeprod!$B$1:$AG$1,0),FALSE)/1,"")</f>
        <v/>
      </c>
      <c r="F304" t="str">
        <f>IF($D304="","",IFERROR(VLOOKUP($B304,Kraftvärmeprod!$B$1:$BX$550,MATCH(F$2,Kraftvärmeprod!$B$1:$VX$1,0),FALSE)/1,0)-IFERROR(VLOOKUP($B304,'Slutlig allokering kvv'!$B$2:$BX$550,MATCH(F$2,'Slutlig allokering kvv'!$B$1:$BX$1,0),FALSE)/1,0))</f>
        <v/>
      </c>
      <c r="G304" t="str">
        <f>IF($D304="","",IFERROR(VLOOKUP($B304,Kraftvärmeprod!$B$1:$BX$550,MATCH(G$2,Kraftvärmeprod!$B$1:$VX$1,0),FALSE)/1,0)-IFERROR(VLOOKUP($B304,'Slutlig allokering kvv'!$B$2:$BX$550,MATCH(G$2,'Slutlig allokering kvv'!$B$1:$BX$1,0),FALSE)/1,0))</f>
        <v/>
      </c>
      <c r="H304" t="str">
        <f>IF($D304="","",IFERROR(VLOOKUP($B304,Kraftvärmeprod!$B$1:$BX$550,MATCH(H$2,Kraftvärmeprod!$B$1:$VX$1,0),FALSE)/1,0)-IFERROR(VLOOKUP($B304,'Slutlig allokering kvv'!$B$2:$BX$550,MATCH(H$2,'Slutlig allokering kvv'!$B$1:$BX$1,0),FALSE)/1,0))</f>
        <v/>
      </c>
      <c r="I304" t="str">
        <f>IF($D304="","",IFERROR(VLOOKUP($B304,Kraftvärmeprod!$B$1:$BX$550,MATCH(I$2,Kraftvärmeprod!$B$1:$VX$1,0),FALSE)/1,0)-IFERROR(VLOOKUP($B304,'Slutlig allokering kvv'!$B$2:$BX$550,MATCH(I$2,'Slutlig allokering kvv'!$B$1:$BX$1,0),FALSE)/1,0))</f>
        <v/>
      </c>
      <c r="J304" t="str">
        <f>IF($D304="","",IFERROR(VLOOKUP($B304,Kraftvärmeprod!$B$1:$BX$550,MATCH(J$2,Kraftvärmeprod!$B$1:$VX$1,0),FALSE)/1,0)-IFERROR(VLOOKUP($B304,'Slutlig allokering kvv'!$B$2:$BX$550,MATCH(J$2,'Slutlig allokering kvv'!$B$1:$BX$1,0),FALSE)/1,0))</f>
        <v/>
      </c>
      <c r="K304" t="str">
        <f>IF($D304="","",IFERROR(VLOOKUP($B304,Kraftvärmeprod!$B$1:$BX$550,MATCH(K$2,Kraftvärmeprod!$B$1:$VX$1,0),FALSE)/1,0)-IFERROR(VLOOKUP($B304,'Slutlig allokering kvv'!$B$2:$BX$550,MATCH(K$2,'Slutlig allokering kvv'!$B$1:$BX$1,0),FALSE)/1,0))</f>
        <v/>
      </c>
      <c r="L304" t="str">
        <f>IF($D304="","",IFERROR(VLOOKUP($B304,Kraftvärmeprod!$B$1:$BX$550,MATCH(L$2,Kraftvärmeprod!$B$1:$VX$1,0),FALSE)/1,0)-IFERROR(VLOOKUP($B304,'Slutlig allokering kvv'!$B$2:$BX$550,MATCH(L$2,'Slutlig allokering kvv'!$B$1:$BX$1,0),FALSE)/1,0))</f>
        <v/>
      </c>
      <c r="M304" t="str">
        <f>IF($D304="","",IFERROR(VLOOKUP($B304,Kraftvärmeprod!$B$1:$BX$550,MATCH(M$2,Kraftvärmeprod!$B$1:$VX$1,0),FALSE)/1,0)-IFERROR(VLOOKUP($B304,'Slutlig allokering kvv'!$B$2:$BX$550,MATCH(M$2,'Slutlig allokering kvv'!$B$1:$BX$1,0),FALSE)/1,0))</f>
        <v/>
      </c>
      <c r="N304" t="str">
        <f>IF($D304="","",IFERROR(VLOOKUP($B304,Kraftvärmeprod!$B$1:$BX$550,MATCH(N$2,Kraftvärmeprod!$B$1:$VX$1,0),FALSE)/1,0)-IFERROR(VLOOKUP($B304,'Slutlig allokering kvv'!$B$2:$BX$550,MATCH(N$2,'Slutlig allokering kvv'!$B$1:$BX$1,0),FALSE)/1,0))</f>
        <v/>
      </c>
      <c r="O304" t="str">
        <f>IF($D304="","",IFERROR(VLOOKUP($B304,Kraftvärmeprod!$B$1:$BX$550,MATCH(O$2,Kraftvärmeprod!$B$1:$VX$1,0),FALSE)/1,0)-IFERROR(VLOOKUP($B304,'Slutlig allokering kvv'!$B$2:$BX$550,MATCH(O$2,'Slutlig allokering kvv'!$B$1:$BX$1,0),FALSE)/1,0))</f>
        <v/>
      </c>
      <c r="P304" t="str">
        <f>IF($D304="","",IFERROR(VLOOKUP($B304,Kraftvärmeprod!$B$1:$BX$550,MATCH(P$2,Kraftvärmeprod!$B$1:$VX$1,0),FALSE)/1,0)-IFERROR(VLOOKUP($B304,'Slutlig allokering kvv'!$B$2:$BX$550,MATCH(P$2,'Slutlig allokering kvv'!$B$1:$BX$1,0),FALSE)/1,0))</f>
        <v/>
      </c>
      <c r="Q304" t="str">
        <f>IF($D304="","",IFERROR(VLOOKUP($B304,Kraftvärmeprod!$B$1:$BX$550,MATCH(Q$2,Kraftvärmeprod!$B$1:$VX$1,0),FALSE)/1,0)-IFERROR(VLOOKUP($B304,'Slutlig allokering kvv'!$B$2:$BX$550,MATCH(Q$2,'Slutlig allokering kvv'!$B$1:$BX$1,0),FALSE)/1,0))</f>
        <v/>
      </c>
      <c r="R304" t="str">
        <f>IF($D304="","",IFERROR(VLOOKUP($B304,Kraftvärmeprod!$B$1:$BX$550,MATCH(R$2,Kraftvärmeprod!$B$1:$VX$1,0),FALSE)/1,0)-IFERROR(VLOOKUP($B304,'Slutlig allokering kvv'!$B$2:$BX$550,MATCH(R$2,'Slutlig allokering kvv'!$B$1:$BX$1,0),FALSE)/1,0))</f>
        <v/>
      </c>
      <c r="S304" t="str">
        <f>IF($D304="","",IFERROR(VLOOKUP($B304,Kraftvärmeprod!$B$1:$BX$550,MATCH(S$2,Kraftvärmeprod!$B$1:$VX$1,0),FALSE)/1,0)-IFERROR(VLOOKUP($B304,'Slutlig allokering kvv'!$B$2:$BX$550,MATCH(S$2,'Slutlig allokering kvv'!$B$1:$BX$1,0),FALSE)/1,0))</f>
        <v/>
      </c>
      <c r="T304" t="str">
        <f>IF($D304="","",IFERROR(VLOOKUP($B304,Kraftvärmeprod!$B$1:$BX$550,MATCH(T$2,Kraftvärmeprod!$B$1:$VX$1,0),FALSE)/1,0)-IFERROR(VLOOKUP($B304,'Slutlig allokering kvv'!$B$2:$BX$550,MATCH(T$2,'Slutlig allokering kvv'!$B$1:$BX$1,0),FALSE)/1,0))</f>
        <v/>
      </c>
      <c r="U304" t="str">
        <f>IF($D304="","",IFERROR(VLOOKUP($B304,Kraftvärmeprod!$B$1:$BX$550,MATCH(U$2,Kraftvärmeprod!$B$1:$VX$1,0),FALSE)/1,0)-IFERROR(VLOOKUP($B304,'Slutlig allokering kvv'!$B$2:$BX$550,MATCH(U$2,'Slutlig allokering kvv'!$B$1:$BX$1,0),FALSE)/1,0))</f>
        <v/>
      </c>
      <c r="V304" t="str">
        <f>IF($D304="","",IFERROR(VLOOKUP($B304,Kraftvärmeprod!$B$1:$BX$550,MATCH(V$2,Kraftvärmeprod!$B$1:$VX$1,0),FALSE)/1,0)-IFERROR(VLOOKUP($B304,'Slutlig allokering kvv'!$B$2:$BX$550,MATCH(V$2,'Slutlig allokering kvv'!$B$1:$BX$1,0),FALSE)/1,0))</f>
        <v/>
      </c>
      <c r="W304" t="str">
        <f>IF($D304="","",IFERROR(VLOOKUP($B304,Kraftvärmeprod!$B$1:$BX$550,MATCH(W$2,Kraftvärmeprod!$B$1:$VX$1,0),FALSE)/1,0)-IFERROR(VLOOKUP($B304,'Slutlig allokering kvv'!$B$2:$BX$550,MATCH(W$2,'Slutlig allokering kvv'!$B$1:$BX$1,0),FALSE)/1,0))</f>
        <v/>
      </c>
      <c r="X304" t="str">
        <f>IF($D304="","",IFERROR(VLOOKUP($B304,Kraftvärmeprod!$B$1:$BX$550,MATCH(X$2,Kraftvärmeprod!$B$1:$VX$1,0),FALSE)/1,0)-IFERROR(VLOOKUP($B304,'Slutlig allokering kvv'!$B$2:$BX$550,MATCH(X$2,'Slutlig allokering kvv'!$B$1:$BX$1,0),FALSE)/1,0))</f>
        <v/>
      </c>
      <c r="Y304" t="str">
        <f>IF($D304="","",IFERROR(VLOOKUP($B304,Kraftvärmeprod!$B$1:$BX$550,MATCH(Y$2,Kraftvärmeprod!$B$1:$VX$1,0),FALSE)/1,0)-IFERROR(VLOOKUP($B304,'Slutlig allokering kvv'!$B$2:$BX$550,MATCH(Y$2,'Slutlig allokering kvv'!$B$1:$BX$1,0),FALSE)/1,0))</f>
        <v/>
      </c>
      <c r="Z304" t="str">
        <f>IF($D304="","",IFERROR(VLOOKUP($B304,Kraftvärmeprod!$B$1:$BX$550,MATCH(Z$2,Kraftvärmeprod!$B$1:$VX$1,0),FALSE)/1,0)-IFERROR(VLOOKUP($B304,'Slutlig allokering kvv'!$B$2:$BX$550,MATCH(Z$2,'Slutlig allokering kvv'!$B$1:$BX$1,0),FALSE)/1,0))</f>
        <v/>
      </c>
      <c r="AA304" t="str">
        <f>IF($D304="","",IFERROR(VLOOKUP($B304,Kraftvärmeprod!$B$1:$BX$550,MATCH(AA$2,Kraftvärmeprod!$B$1:$VX$1,0),FALSE)/1,0)-IFERROR(VLOOKUP($B304,'Slutlig allokering kvv'!$B$2:$BX$550,MATCH(AA$2,'Slutlig allokering kvv'!$B$1:$BX$1,0),FALSE)/1,0))</f>
        <v/>
      </c>
      <c r="AB304" t="str">
        <f>IF($D304="","",IFERROR(VLOOKUP($B304,Kraftvärmeprod!$B$1:$BX$550,MATCH(AB$2,Kraftvärmeprod!$B$1:$VX$1,0),FALSE)/1,0)-IFERROR(VLOOKUP($B304,'Slutlig allokering kvv'!$B$2:$BX$550,MATCH(AB$2,'Slutlig allokering kvv'!$B$1:$BX$1,0),FALSE)/1,0))</f>
        <v/>
      </c>
      <c r="AC304" t="str">
        <f>IF($D304="","",IFERROR(VLOOKUP($B304,Kraftvärmeprod!$B$1:$BX$550,MATCH(AC$2,Kraftvärmeprod!$B$1:$VX$1,0),FALSE)/1,0)-IFERROR(VLOOKUP($B304,'Slutlig allokering kvv'!$B$2:$BX$550,MATCH(AC$2,'Slutlig allokering kvv'!$B$1:$BX$1,0),FALSE)/1,0))</f>
        <v/>
      </c>
      <c r="AE304" t="str">
        <f>IF($D304="","",IFERROR(VLOOKUP($B304,Miljö!$B$1:$E$550,MATCH("Hjälpel kraftvärme (GWh)",Miljö!$B$1:$E$1,0),FALSE)/1,0)-IFERROR(VLOOKUP($B304,'Slutlig allokering kvv'!$B$2:$BX$550,MATCH(AE$2,'Slutlig allokering kvv'!$B$1:$BX$1,0),FALSE)/1,0))</f>
        <v/>
      </c>
      <c r="AI304">
        <f t="shared" si="16"/>
        <v>0</v>
      </c>
      <c r="AK304">
        <f>IFERROR(VLOOKUP($B304,'Slutlig allokering kvv'!$B$2:$AX$550,MATCH("Summa slutlig allokerad tillförd energi (utan hjälpel och rökgaskondensering):",'Slutlig allokering kvv'!$B$1:$AX$1,0),FALSE)/1,"")</f>
        <v>0</v>
      </c>
      <c r="AM304" s="289" t="str">
        <f>IFERROR(1-VLOOKUP($B304,'Slutlig allokering kvv'!$B$2:$AX$550,MATCH("Andel av bränsle i kvv som allokerats till värme, exklusive rökgaskondensering och hjälpel",'Slutlig allokering kvv'!$B$1:$AX$1,0),FALSE),"")</f>
        <v/>
      </c>
      <c r="AO304" s="289" t="str">
        <f t="shared" si="17"/>
        <v/>
      </c>
      <c r="AP304" s="290" t="str">
        <f t="shared" si="18"/>
        <v/>
      </c>
      <c r="AQ304" s="290"/>
      <c r="AR304" s="239" t="str">
        <f t="shared" si="19"/>
        <v/>
      </c>
      <c r="AS304" s="290"/>
    </row>
    <row r="305" spans="1:45" x14ac:dyDescent="0.25">
      <c r="A305" s="2" t="str">
        <f>'Miljövärden för publ företag'!B307</f>
        <v>Värmevärden AB</v>
      </c>
      <c r="B305" s="2" t="str">
        <f>'Miljövärden för publ företag'!C307</f>
        <v>Torsby</v>
      </c>
      <c r="C305" t="str">
        <f>IFERROR(VLOOKUP($B305,Kraftvärmeprod!$B$1:$AH$479,MATCH(C$2,Kraftvärmeprod!$B$1:$AG$1,0),FALSE)/1,"")</f>
        <v/>
      </c>
      <c r="D305" t="str">
        <f>IFERROR(VLOOKUP($B305,Kraftvärmeprod!$B$1:$AH$479,MATCH(D$2,Kraftvärmeprod!$B$1:$AG$1,0),FALSE)/1,"")</f>
        <v/>
      </c>
      <c r="F305" t="str">
        <f>IF($D305="","",IFERROR(VLOOKUP($B305,Kraftvärmeprod!$B$1:$BX$550,MATCH(F$2,Kraftvärmeprod!$B$1:$VX$1,0),FALSE)/1,0)-IFERROR(VLOOKUP($B305,'Slutlig allokering kvv'!$B$2:$BX$550,MATCH(F$2,'Slutlig allokering kvv'!$B$1:$BX$1,0),FALSE)/1,0))</f>
        <v/>
      </c>
      <c r="G305" t="str">
        <f>IF($D305="","",IFERROR(VLOOKUP($B305,Kraftvärmeprod!$B$1:$BX$550,MATCH(G$2,Kraftvärmeprod!$B$1:$VX$1,0),FALSE)/1,0)-IFERROR(VLOOKUP($B305,'Slutlig allokering kvv'!$B$2:$BX$550,MATCH(G$2,'Slutlig allokering kvv'!$B$1:$BX$1,0),FALSE)/1,0))</f>
        <v/>
      </c>
      <c r="H305" t="str">
        <f>IF($D305="","",IFERROR(VLOOKUP($B305,Kraftvärmeprod!$B$1:$BX$550,MATCH(H$2,Kraftvärmeprod!$B$1:$VX$1,0),FALSE)/1,0)-IFERROR(VLOOKUP($B305,'Slutlig allokering kvv'!$B$2:$BX$550,MATCH(H$2,'Slutlig allokering kvv'!$B$1:$BX$1,0),FALSE)/1,0))</f>
        <v/>
      </c>
      <c r="I305" t="str">
        <f>IF($D305="","",IFERROR(VLOOKUP($B305,Kraftvärmeprod!$B$1:$BX$550,MATCH(I$2,Kraftvärmeprod!$B$1:$VX$1,0),FALSE)/1,0)-IFERROR(VLOOKUP($B305,'Slutlig allokering kvv'!$B$2:$BX$550,MATCH(I$2,'Slutlig allokering kvv'!$B$1:$BX$1,0),FALSE)/1,0))</f>
        <v/>
      </c>
      <c r="J305" t="str">
        <f>IF($D305="","",IFERROR(VLOOKUP($B305,Kraftvärmeprod!$B$1:$BX$550,MATCH(J$2,Kraftvärmeprod!$B$1:$VX$1,0),FALSE)/1,0)-IFERROR(VLOOKUP($B305,'Slutlig allokering kvv'!$B$2:$BX$550,MATCH(J$2,'Slutlig allokering kvv'!$B$1:$BX$1,0),FALSE)/1,0))</f>
        <v/>
      </c>
      <c r="K305" t="str">
        <f>IF($D305="","",IFERROR(VLOOKUP($B305,Kraftvärmeprod!$B$1:$BX$550,MATCH(K$2,Kraftvärmeprod!$B$1:$VX$1,0),FALSE)/1,0)-IFERROR(VLOOKUP($B305,'Slutlig allokering kvv'!$B$2:$BX$550,MATCH(K$2,'Slutlig allokering kvv'!$B$1:$BX$1,0),FALSE)/1,0))</f>
        <v/>
      </c>
      <c r="L305" t="str">
        <f>IF($D305="","",IFERROR(VLOOKUP($B305,Kraftvärmeprod!$B$1:$BX$550,MATCH(L$2,Kraftvärmeprod!$B$1:$VX$1,0),FALSE)/1,0)-IFERROR(VLOOKUP($B305,'Slutlig allokering kvv'!$B$2:$BX$550,MATCH(L$2,'Slutlig allokering kvv'!$B$1:$BX$1,0),FALSE)/1,0))</f>
        <v/>
      </c>
      <c r="M305" t="str">
        <f>IF($D305="","",IFERROR(VLOOKUP($B305,Kraftvärmeprod!$B$1:$BX$550,MATCH(M$2,Kraftvärmeprod!$B$1:$VX$1,0),FALSE)/1,0)-IFERROR(VLOOKUP($B305,'Slutlig allokering kvv'!$B$2:$BX$550,MATCH(M$2,'Slutlig allokering kvv'!$B$1:$BX$1,0),FALSE)/1,0))</f>
        <v/>
      </c>
      <c r="N305" t="str">
        <f>IF($D305="","",IFERROR(VLOOKUP($B305,Kraftvärmeprod!$B$1:$BX$550,MATCH(N$2,Kraftvärmeprod!$B$1:$VX$1,0),FALSE)/1,0)-IFERROR(VLOOKUP($B305,'Slutlig allokering kvv'!$B$2:$BX$550,MATCH(N$2,'Slutlig allokering kvv'!$B$1:$BX$1,0),FALSE)/1,0))</f>
        <v/>
      </c>
      <c r="O305" t="str">
        <f>IF($D305="","",IFERROR(VLOOKUP($B305,Kraftvärmeprod!$B$1:$BX$550,MATCH(O$2,Kraftvärmeprod!$B$1:$VX$1,0),FALSE)/1,0)-IFERROR(VLOOKUP($B305,'Slutlig allokering kvv'!$B$2:$BX$550,MATCH(O$2,'Slutlig allokering kvv'!$B$1:$BX$1,0),FALSE)/1,0))</f>
        <v/>
      </c>
      <c r="P305" t="str">
        <f>IF($D305="","",IFERROR(VLOOKUP($B305,Kraftvärmeprod!$B$1:$BX$550,MATCH(P$2,Kraftvärmeprod!$B$1:$VX$1,0),FALSE)/1,0)-IFERROR(VLOOKUP($B305,'Slutlig allokering kvv'!$B$2:$BX$550,MATCH(P$2,'Slutlig allokering kvv'!$B$1:$BX$1,0),FALSE)/1,0))</f>
        <v/>
      </c>
      <c r="Q305" t="str">
        <f>IF($D305="","",IFERROR(VLOOKUP($B305,Kraftvärmeprod!$B$1:$BX$550,MATCH(Q$2,Kraftvärmeprod!$B$1:$VX$1,0),FALSE)/1,0)-IFERROR(VLOOKUP($B305,'Slutlig allokering kvv'!$B$2:$BX$550,MATCH(Q$2,'Slutlig allokering kvv'!$B$1:$BX$1,0),FALSE)/1,0))</f>
        <v/>
      </c>
      <c r="R305" t="str">
        <f>IF($D305="","",IFERROR(VLOOKUP($B305,Kraftvärmeprod!$B$1:$BX$550,MATCH(R$2,Kraftvärmeprod!$B$1:$VX$1,0),FALSE)/1,0)-IFERROR(VLOOKUP($B305,'Slutlig allokering kvv'!$B$2:$BX$550,MATCH(R$2,'Slutlig allokering kvv'!$B$1:$BX$1,0),FALSE)/1,0))</f>
        <v/>
      </c>
      <c r="S305" t="str">
        <f>IF($D305="","",IFERROR(VLOOKUP($B305,Kraftvärmeprod!$B$1:$BX$550,MATCH(S$2,Kraftvärmeprod!$B$1:$VX$1,0),FALSE)/1,0)-IFERROR(VLOOKUP($B305,'Slutlig allokering kvv'!$B$2:$BX$550,MATCH(S$2,'Slutlig allokering kvv'!$B$1:$BX$1,0),FALSE)/1,0))</f>
        <v/>
      </c>
      <c r="T305" t="str">
        <f>IF($D305="","",IFERROR(VLOOKUP($B305,Kraftvärmeprod!$B$1:$BX$550,MATCH(T$2,Kraftvärmeprod!$B$1:$VX$1,0),FALSE)/1,0)-IFERROR(VLOOKUP($B305,'Slutlig allokering kvv'!$B$2:$BX$550,MATCH(T$2,'Slutlig allokering kvv'!$B$1:$BX$1,0),FALSE)/1,0))</f>
        <v/>
      </c>
      <c r="U305" t="str">
        <f>IF($D305="","",IFERROR(VLOOKUP($B305,Kraftvärmeprod!$B$1:$BX$550,MATCH(U$2,Kraftvärmeprod!$B$1:$VX$1,0),FALSE)/1,0)-IFERROR(VLOOKUP($B305,'Slutlig allokering kvv'!$B$2:$BX$550,MATCH(U$2,'Slutlig allokering kvv'!$B$1:$BX$1,0),FALSE)/1,0))</f>
        <v/>
      </c>
      <c r="V305" t="str">
        <f>IF($D305="","",IFERROR(VLOOKUP($B305,Kraftvärmeprod!$B$1:$BX$550,MATCH(V$2,Kraftvärmeprod!$B$1:$VX$1,0),FALSE)/1,0)-IFERROR(VLOOKUP($B305,'Slutlig allokering kvv'!$B$2:$BX$550,MATCH(V$2,'Slutlig allokering kvv'!$B$1:$BX$1,0),FALSE)/1,0))</f>
        <v/>
      </c>
      <c r="W305" t="str">
        <f>IF($D305="","",IFERROR(VLOOKUP($B305,Kraftvärmeprod!$B$1:$BX$550,MATCH(W$2,Kraftvärmeprod!$B$1:$VX$1,0),FALSE)/1,0)-IFERROR(VLOOKUP($B305,'Slutlig allokering kvv'!$B$2:$BX$550,MATCH(W$2,'Slutlig allokering kvv'!$B$1:$BX$1,0),FALSE)/1,0))</f>
        <v/>
      </c>
      <c r="X305" t="str">
        <f>IF($D305="","",IFERROR(VLOOKUP($B305,Kraftvärmeprod!$B$1:$BX$550,MATCH(X$2,Kraftvärmeprod!$B$1:$VX$1,0),FALSE)/1,0)-IFERROR(VLOOKUP($B305,'Slutlig allokering kvv'!$B$2:$BX$550,MATCH(X$2,'Slutlig allokering kvv'!$B$1:$BX$1,0),FALSE)/1,0))</f>
        <v/>
      </c>
      <c r="Y305" t="str">
        <f>IF($D305="","",IFERROR(VLOOKUP($B305,Kraftvärmeprod!$B$1:$BX$550,MATCH(Y$2,Kraftvärmeprod!$B$1:$VX$1,0),FALSE)/1,0)-IFERROR(VLOOKUP($B305,'Slutlig allokering kvv'!$B$2:$BX$550,MATCH(Y$2,'Slutlig allokering kvv'!$B$1:$BX$1,0),FALSE)/1,0))</f>
        <v/>
      </c>
      <c r="Z305" t="str">
        <f>IF($D305="","",IFERROR(VLOOKUP($B305,Kraftvärmeprod!$B$1:$BX$550,MATCH(Z$2,Kraftvärmeprod!$B$1:$VX$1,0),FALSE)/1,0)-IFERROR(VLOOKUP($B305,'Slutlig allokering kvv'!$B$2:$BX$550,MATCH(Z$2,'Slutlig allokering kvv'!$B$1:$BX$1,0),FALSE)/1,0))</f>
        <v/>
      </c>
      <c r="AA305" t="str">
        <f>IF($D305="","",IFERROR(VLOOKUP($B305,Kraftvärmeprod!$B$1:$BX$550,MATCH(AA$2,Kraftvärmeprod!$B$1:$VX$1,0),FALSE)/1,0)-IFERROR(VLOOKUP($B305,'Slutlig allokering kvv'!$B$2:$BX$550,MATCH(AA$2,'Slutlig allokering kvv'!$B$1:$BX$1,0),FALSE)/1,0))</f>
        <v/>
      </c>
      <c r="AB305" t="str">
        <f>IF($D305="","",IFERROR(VLOOKUP($B305,Kraftvärmeprod!$B$1:$BX$550,MATCH(AB$2,Kraftvärmeprod!$B$1:$VX$1,0),FALSE)/1,0)-IFERROR(VLOOKUP($B305,'Slutlig allokering kvv'!$B$2:$BX$550,MATCH(AB$2,'Slutlig allokering kvv'!$B$1:$BX$1,0),FALSE)/1,0))</f>
        <v/>
      </c>
      <c r="AC305" t="str">
        <f>IF($D305="","",IFERROR(VLOOKUP($B305,Kraftvärmeprod!$B$1:$BX$550,MATCH(AC$2,Kraftvärmeprod!$B$1:$VX$1,0),FALSE)/1,0)-IFERROR(VLOOKUP($B305,'Slutlig allokering kvv'!$B$2:$BX$550,MATCH(AC$2,'Slutlig allokering kvv'!$B$1:$BX$1,0),FALSE)/1,0))</f>
        <v/>
      </c>
      <c r="AE305" t="str">
        <f>IF($D305="","",IFERROR(VLOOKUP($B305,Miljö!$B$1:$E$550,MATCH("Hjälpel kraftvärme (GWh)",Miljö!$B$1:$E$1,0),FALSE)/1,0)-IFERROR(VLOOKUP($B305,'Slutlig allokering kvv'!$B$2:$BX$550,MATCH(AE$2,'Slutlig allokering kvv'!$B$1:$BX$1,0),FALSE)/1,0))</f>
        <v/>
      </c>
      <c r="AI305">
        <f t="shared" si="16"/>
        <v>0</v>
      </c>
      <c r="AK305">
        <f>IFERROR(VLOOKUP($B305,'Slutlig allokering kvv'!$B$2:$AX$550,MATCH("Summa slutlig allokerad tillförd energi (utan hjälpel och rökgaskondensering):",'Slutlig allokering kvv'!$B$1:$AX$1,0),FALSE)/1,"")</f>
        <v>0</v>
      </c>
      <c r="AM305" s="289" t="str">
        <f>IFERROR(1-VLOOKUP($B305,'Slutlig allokering kvv'!$B$2:$AX$550,MATCH("Andel av bränsle i kvv som allokerats till värme, exklusive rökgaskondensering och hjälpel",'Slutlig allokering kvv'!$B$1:$AX$1,0),FALSE),"")</f>
        <v/>
      </c>
      <c r="AO305" s="289" t="str">
        <f t="shared" si="17"/>
        <v/>
      </c>
      <c r="AP305" s="290" t="str">
        <f t="shared" si="18"/>
        <v/>
      </c>
      <c r="AQ305" s="290"/>
      <c r="AR305" s="239" t="str">
        <f t="shared" si="19"/>
        <v/>
      </c>
      <c r="AS305" s="290"/>
    </row>
    <row r="306" spans="1:45" x14ac:dyDescent="0.25">
      <c r="A306" s="2" t="str">
        <f>'Miljövärden för publ företag'!B308</f>
        <v>Värnamo Energi AB</v>
      </c>
      <c r="B306" s="2" t="str">
        <f>'Miljövärden för publ företag'!C308</f>
        <v>Rydaholm</v>
      </c>
      <c r="C306" t="str">
        <f>IFERROR(VLOOKUP($B306,Kraftvärmeprod!$B$1:$AH$479,MATCH(C$2,Kraftvärmeprod!$B$1:$AG$1,0),FALSE)/1,"")</f>
        <v/>
      </c>
      <c r="D306" t="str">
        <f>IFERROR(VLOOKUP($B306,Kraftvärmeprod!$B$1:$AH$479,MATCH(D$2,Kraftvärmeprod!$B$1:$AG$1,0),FALSE)/1,"")</f>
        <v/>
      </c>
      <c r="F306" t="str">
        <f>IF($D306="","",IFERROR(VLOOKUP($B306,Kraftvärmeprod!$B$1:$BX$550,MATCH(F$2,Kraftvärmeprod!$B$1:$VX$1,0),FALSE)/1,0)-IFERROR(VLOOKUP($B306,'Slutlig allokering kvv'!$B$2:$BX$550,MATCH(F$2,'Slutlig allokering kvv'!$B$1:$BX$1,0),FALSE)/1,0))</f>
        <v/>
      </c>
      <c r="G306" t="str">
        <f>IF($D306="","",IFERROR(VLOOKUP($B306,Kraftvärmeprod!$B$1:$BX$550,MATCH(G$2,Kraftvärmeprod!$B$1:$VX$1,0),FALSE)/1,0)-IFERROR(VLOOKUP($B306,'Slutlig allokering kvv'!$B$2:$BX$550,MATCH(G$2,'Slutlig allokering kvv'!$B$1:$BX$1,0),FALSE)/1,0))</f>
        <v/>
      </c>
      <c r="H306" t="str">
        <f>IF($D306="","",IFERROR(VLOOKUP($B306,Kraftvärmeprod!$B$1:$BX$550,MATCH(H$2,Kraftvärmeprod!$B$1:$VX$1,0),FALSE)/1,0)-IFERROR(VLOOKUP($B306,'Slutlig allokering kvv'!$B$2:$BX$550,MATCH(H$2,'Slutlig allokering kvv'!$B$1:$BX$1,0),FALSE)/1,0))</f>
        <v/>
      </c>
      <c r="I306" t="str">
        <f>IF($D306="","",IFERROR(VLOOKUP($B306,Kraftvärmeprod!$B$1:$BX$550,MATCH(I$2,Kraftvärmeprod!$B$1:$VX$1,0),FALSE)/1,0)-IFERROR(VLOOKUP($B306,'Slutlig allokering kvv'!$B$2:$BX$550,MATCH(I$2,'Slutlig allokering kvv'!$B$1:$BX$1,0),FALSE)/1,0))</f>
        <v/>
      </c>
      <c r="J306" t="str">
        <f>IF($D306="","",IFERROR(VLOOKUP($B306,Kraftvärmeprod!$B$1:$BX$550,MATCH(J$2,Kraftvärmeprod!$B$1:$VX$1,0),FALSE)/1,0)-IFERROR(VLOOKUP($B306,'Slutlig allokering kvv'!$B$2:$BX$550,MATCH(J$2,'Slutlig allokering kvv'!$B$1:$BX$1,0),FALSE)/1,0))</f>
        <v/>
      </c>
      <c r="K306" t="str">
        <f>IF($D306="","",IFERROR(VLOOKUP($B306,Kraftvärmeprod!$B$1:$BX$550,MATCH(K$2,Kraftvärmeprod!$B$1:$VX$1,0),FALSE)/1,0)-IFERROR(VLOOKUP($B306,'Slutlig allokering kvv'!$B$2:$BX$550,MATCH(K$2,'Slutlig allokering kvv'!$B$1:$BX$1,0),FALSE)/1,0))</f>
        <v/>
      </c>
      <c r="L306" t="str">
        <f>IF($D306="","",IFERROR(VLOOKUP($B306,Kraftvärmeprod!$B$1:$BX$550,MATCH(L$2,Kraftvärmeprod!$B$1:$VX$1,0),FALSE)/1,0)-IFERROR(VLOOKUP($B306,'Slutlig allokering kvv'!$B$2:$BX$550,MATCH(L$2,'Slutlig allokering kvv'!$B$1:$BX$1,0),FALSE)/1,0))</f>
        <v/>
      </c>
      <c r="M306" t="str">
        <f>IF($D306="","",IFERROR(VLOOKUP($B306,Kraftvärmeprod!$B$1:$BX$550,MATCH(M$2,Kraftvärmeprod!$B$1:$VX$1,0),FALSE)/1,0)-IFERROR(VLOOKUP($B306,'Slutlig allokering kvv'!$B$2:$BX$550,MATCH(M$2,'Slutlig allokering kvv'!$B$1:$BX$1,0),FALSE)/1,0))</f>
        <v/>
      </c>
      <c r="N306" t="str">
        <f>IF($D306="","",IFERROR(VLOOKUP($B306,Kraftvärmeprod!$B$1:$BX$550,MATCH(N$2,Kraftvärmeprod!$B$1:$VX$1,0),FALSE)/1,0)-IFERROR(VLOOKUP($B306,'Slutlig allokering kvv'!$B$2:$BX$550,MATCH(N$2,'Slutlig allokering kvv'!$B$1:$BX$1,0),FALSE)/1,0))</f>
        <v/>
      </c>
      <c r="O306" t="str">
        <f>IF($D306="","",IFERROR(VLOOKUP($B306,Kraftvärmeprod!$B$1:$BX$550,MATCH(O$2,Kraftvärmeprod!$B$1:$VX$1,0),FALSE)/1,0)-IFERROR(VLOOKUP($B306,'Slutlig allokering kvv'!$B$2:$BX$550,MATCH(O$2,'Slutlig allokering kvv'!$B$1:$BX$1,0),FALSE)/1,0))</f>
        <v/>
      </c>
      <c r="P306" t="str">
        <f>IF($D306="","",IFERROR(VLOOKUP($B306,Kraftvärmeprod!$B$1:$BX$550,MATCH(P$2,Kraftvärmeprod!$B$1:$VX$1,0),FALSE)/1,0)-IFERROR(VLOOKUP($B306,'Slutlig allokering kvv'!$B$2:$BX$550,MATCH(P$2,'Slutlig allokering kvv'!$B$1:$BX$1,0),FALSE)/1,0))</f>
        <v/>
      </c>
      <c r="Q306" t="str">
        <f>IF($D306="","",IFERROR(VLOOKUP($B306,Kraftvärmeprod!$B$1:$BX$550,MATCH(Q$2,Kraftvärmeprod!$B$1:$VX$1,0),FALSE)/1,0)-IFERROR(VLOOKUP($B306,'Slutlig allokering kvv'!$B$2:$BX$550,MATCH(Q$2,'Slutlig allokering kvv'!$B$1:$BX$1,0),FALSE)/1,0))</f>
        <v/>
      </c>
      <c r="R306" t="str">
        <f>IF($D306="","",IFERROR(VLOOKUP($B306,Kraftvärmeprod!$B$1:$BX$550,MATCH(R$2,Kraftvärmeprod!$B$1:$VX$1,0),FALSE)/1,0)-IFERROR(VLOOKUP($B306,'Slutlig allokering kvv'!$B$2:$BX$550,MATCH(R$2,'Slutlig allokering kvv'!$B$1:$BX$1,0),FALSE)/1,0))</f>
        <v/>
      </c>
      <c r="S306" t="str">
        <f>IF($D306="","",IFERROR(VLOOKUP($B306,Kraftvärmeprod!$B$1:$BX$550,MATCH(S$2,Kraftvärmeprod!$B$1:$VX$1,0),FALSE)/1,0)-IFERROR(VLOOKUP($B306,'Slutlig allokering kvv'!$B$2:$BX$550,MATCH(S$2,'Slutlig allokering kvv'!$B$1:$BX$1,0),FALSE)/1,0))</f>
        <v/>
      </c>
      <c r="T306" t="str">
        <f>IF($D306="","",IFERROR(VLOOKUP($B306,Kraftvärmeprod!$B$1:$BX$550,MATCH(T$2,Kraftvärmeprod!$B$1:$VX$1,0),FALSE)/1,0)-IFERROR(VLOOKUP($B306,'Slutlig allokering kvv'!$B$2:$BX$550,MATCH(T$2,'Slutlig allokering kvv'!$B$1:$BX$1,0),FALSE)/1,0))</f>
        <v/>
      </c>
      <c r="U306" t="str">
        <f>IF($D306="","",IFERROR(VLOOKUP($B306,Kraftvärmeprod!$B$1:$BX$550,MATCH(U$2,Kraftvärmeprod!$B$1:$VX$1,0),FALSE)/1,0)-IFERROR(VLOOKUP($B306,'Slutlig allokering kvv'!$B$2:$BX$550,MATCH(U$2,'Slutlig allokering kvv'!$B$1:$BX$1,0),FALSE)/1,0))</f>
        <v/>
      </c>
      <c r="V306" t="str">
        <f>IF($D306="","",IFERROR(VLOOKUP($B306,Kraftvärmeprod!$B$1:$BX$550,MATCH(V$2,Kraftvärmeprod!$B$1:$VX$1,0),FALSE)/1,0)-IFERROR(VLOOKUP($B306,'Slutlig allokering kvv'!$B$2:$BX$550,MATCH(V$2,'Slutlig allokering kvv'!$B$1:$BX$1,0),FALSE)/1,0))</f>
        <v/>
      </c>
      <c r="W306" t="str">
        <f>IF($D306="","",IFERROR(VLOOKUP($B306,Kraftvärmeprod!$B$1:$BX$550,MATCH(W$2,Kraftvärmeprod!$B$1:$VX$1,0),FALSE)/1,0)-IFERROR(VLOOKUP($B306,'Slutlig allokering kvv'!$B$2:$BX$550,MATCH(W$2,'Slutlig allokering kvv'!$B$1:$BX$1,0),FALSE)/1,0))</f>
        <v/>
      </c>
      <c r="X306" t="str">
        <f>IF($D306="","",IFERROR(VLOOKUP($B306,Kraftvärmeprod!$B$1:$BX$550,MATCH(X$2,Kraftvärmeprod!$B$1:$VX$1,0),FALSE)/1,0)-IFERROR(VLOOKUP($B306,'Slutlig allokering kvv'!$B$2:$BX$550,MATCH(X$2,'Slutlig allokering kvv'!$B$1:$BX$1,0),FALSE)/1,0))</f>
        <v/>
      </c>
      <c r="Y306" t="str">
        <f>IF($D306="","",IFERROR(VLOOKUP($B306,Kraftvärmeprod!$B$1:$BX$550,MATCH(Y$2,Kraftvärmeprod!$B$1:$VX$1,0),FALSE)/1,0)-IFERROR(VLOOKUP($B306,'Slutlig allokering kvv'!$B$2:$BX$550,MATCH(Y$2,'Slutlig allokering kvv'!$B$1:$BX$1,0),FALSE)/1,0))</f>
        <v/>
      </c>
      <c r="Z306" t="str">
        <f>IF($D306="","",IFERROR(VLOOKUP($B306,Kraftvärmeprod!$B$1:$BX$550,MATCH(Z$2,Kraftvärmeprod!$B$1:$VX$1,0),FALSE)/1,0)-IFERROR(VLOOKUP($B306,'Slutlig allokering kvv'!$B$2:$BX$550,MATCH(Z$2,'Slutlig allokering kvv'!$B$1:$BX$1,0),FALSE)/1,0))</f>
        <v/>
      </c>
      <c r="AA306" t="str">
        <f>IF($D306="","",IFERROR(VLOOKUP($B306,Kraftvärmeprod!$B$1:$BX$550,MATCH(AA$2,Kraftvärmeprod!$B$1:$VX$1,0),FALSE)/1,0)-IFERROR(VLOOKUP($B306,'Slutlig allokering kvv'!$B$2:$BX$550,MATCH(AA$2,'Slutlig allokering kvv'!$B$1:$BX$1,0),FALSE)/1,0))</f>
        <v/>
      </c>
      <c r="AB306" t="str">
        <f>IF($D306="","",IFERROR(VLOOKUP($B306,Kraftvärmeprod!$B$1:$BX$550,MATCH(AB$2,Kraftvärmeprod!$B$1:$VX$1,0),FALSE)/1,0)-IFERROR(VLOOKUP($B306,'Slutlig allokering kvv'!$B$2:$BX$550,MATCH(AB$2,'Slutlig allokering kvv'!$B$1:$BX$1,0),FALSE)/1,0))</f>
        <v/>
      </c>
      <c r="AC306" t="str">
        <f>IF($D306="","",IFERROR(VLOOKUP($B306,Kraftvärmeprod!$B$1:$BX$550,MATCH(AC$2,Kraftvärmeprod!$B$1:$VX$1,0),FALSE)/1,0)-IFERROR(VLOOKUP($B306,'Slutlig allokering kvv'!$B$2:$BX$550,MATCH(AC$2,'Slutlig allokering kvv'!$B$1:$BX$1,0),FALSE)/1,0))</f>
        <v/>
      </c>
      <c r="AE306" t="str">
        <f>IF($D306="","",IFERROR(VLOOKUP($B306,Miljö!$B$1:$E$550,MATCH("Hjälpel kraftvärme (GWh)",Miljö!$B$1:$E$1,0),FALSE)/1,0)-IFERROR(VLOOKUP($B306,'Slutlig allokering kvv'!$B$2:$BX$550,MATCH(AE$2,'Slutlig allokering kvv'!$B$1:$BX$1,0),FALSE)/1,0))</f>
        <v/>
      </c>
      <c r="AI306">
        <f t="shared" si="16"/>
        <v>0</v>
      </c>
      <c r="AK306">
        <f>IFERROR(VLOOKUP($B306,'Slutlig allokering kvv'!$B$2:$AX$550,MATCH("Summa slutlig allokerad tillförd energi (utan hjälpel och rökgaskondensering):",'Slutlig allokering kvv'!$B$1:$AX$1,0),FALSE)/1,"")</f>
        <v>0</v>
      </c>
      <c r="AM306" s="289" t="str">
        <f>IFERROR(1-VLOOKUP($B306,'Slutlig allokering kvv'!$B$2:$AX$550,MATCH("Andel av bränsle i kvv som allokerats till värme, exklusive rökgaskondensering och hjälpel",'Slutlig allokering kvv'!$B$1:$AX$1,0),FALSE),"")</f>
        <v/>
      </c>
      <c r="AO306" s="289" t="str">
        <f t="shared" si="17"/>
        <v/>
      </c>
      <c r="AP306" s="290" t="str">
        <f t="shared" si="18"/>
        <v/>
      </c>
      <c r="AQ306" s="290"/>
      <c r="AR306" s="239" t="str">
        <f t="shared" si="19"/>
        <v/>
      </c>
      <c r="AS306" s="290"/>
    </row>
    <row r="307" spans="1:45" x14ac:dyDescent="0.25">
      <c r="A307" s="2" t="str">
        <f>'Miljövärden för publ företag'!B309</f>
        <v>Värnamo Energi AB</v>
      </c>
      <c r="B307" s="2" t="str">
        <f>'Miljövärden för publ företag'!C309</f>
        <v>Värnamo</v>
      </c>
      <c r="C307">
        <f>IFERROR(VLOOKUP($B307,Kraftvärmeprod!$B$1:$AH$479,MATCH(C$2,Kraftvärmeprod!$B$1:$AG$1,0),FALSE)/1,"")</f>
        <v>64.349999999999994</v>
      </c>
      <c r="D307">
        <f>IFERROR(VLOOKUP($B307,Kraftvärmeprod!$B$1:$AH$479,MATCH(D$2,Kraftvärmeprod!$B$1:$AG$1,0),FALSE)/1,"")</f>
        <v>13.443</v>
      </c>
      <c r="F307">
        <f>IF($D307="","",IFERROR(VLOOKUP($B307,Kraftvärmeprod!$B$1:$BX$550,MATCH(F$2,Kraftvärmeprod!$B$1:$VX$1,0),FALSE)/1,0)-IFERROR(VLOOKUP($B307,'Slutlig allokering kvv'!$B$2:$BX$550,MATCH(F$2,'Slutlig allokering kvv'!$B$1:$BX$1,0),FALSE)/1,0))</f>
        <v>0</v>
      </c>
      <c r="G307">
        <f>IF($D307="","",IFERROR(VLOOKUP($B307,Kraftvärmeprod!$B$1:$BX$550,MATCH(G$2,Kraftvärmeprod!$B$1:$VX$1,0),FALSE)/1,0)-IFERROR(VLOOKUP($B307,'Slutlig allokering kvv'!$B$2:$BX$550,MATCH(G$2,'Slutlig allokering kvv'!$B$1:$BX$1,0),FALSE)/1,0))</f>
        <v>0</v>
      </c>
      <c r="H307">
        <f>IF($D307="","",IFERROR(VLOOKUP($B307,Kraftvärmeprod!$B$1:$BX$550,MATCH(H$2,Kraftvärmeprod!$B$1:$VX$1,0),FALSE)/1,0)-IFERROR(VLOOKUP($B307,'Slutlig allokering kvv'!$B$2:$BX$550,MATCH(H$2,'Slutlig allokering kvv'!$B$1:$BX$1,0),FALSE)/1,0))</f>
        <v>0</v>
      </c>
      <c r="I307">
        <f>IF($D307="","",IFERROR(VLOOKUP($B307,Kraftvärmeprod!$B$1:$BX$550,MATCH(I$2,Kraftvärmeprod!$B$1:$VX$1,0),FALSE)/1,0)-IFERROR(VLOOKUP($B307,'Slutlig allokering kvv'!$B$2:$BX$550,MATCH(I$2,'Slutlig allokering kvv'!$B$1:$BX$1,0),FALSE)/1,0))</f>
        <v>0</v>
      </c>
      <c r="J307">
        <f>IF($D307="","",IFERROR(VLOOKUP($B307,Kraftvärmeprod!$B$1:$BX$550,MATCH(J$2,Kraftvärmeprod!$B$1:$VX$1,0),FALSE)/1,0)-IFERROR(VLOOKUP($B307,'Slutlig allokering kvv'!$B$2:$BX$550,MATCH(J$2,'Slutlig allokering kvv'!$B$1:$BX$1,0),FALSE)/1,0))</f>
        <v>0</v>
      </c>
      <c r="K307">
        <f>IF($D307="","",IFERROR(VLOOKUP($B307,Kraftvärmeprod!$B$1:$BX$550,MATCH(K$2,Kraftvärmeprod!$B$1:$VX$1,0),FALSE)/1,0)-IFERROR(VLOOKUP($B307,'Slutlig allokering kvv'!$B$2:$BX$550,MATCH(K$2,'Slutlig allokering kvv'!$B$1:$BX$1,0),FALSE)/1,0))</f>
        <v>0</v>
      </c>
      <c r="L307">
        <f>IF($D307="","",IFERROR(VLOOKUP($B307,Kraftvärmeprod!$B$1:$BX$550,MATCH(L$2,Kraftvärmeprod!$B$1:$VX$1,0),FALSE)/1,0)-IFERROR(VLOOKUP($B307,'Slutlig allokering kvv'!$B$2:$BX$550,MATCH(L$2,'Slutlig allokering kvv'!$B$1:$BX$1,0),FALSE)/1,0))</f>
        <v>15.898100000000003</v>
      </c>
      <c r="M307">
        <f>IF($D307="","",IFERROR(VLOOKUP($B307,Kraftvärmeprod!$B$1:$BX$550,MATCH(M$2,Kraftvärmeprod!$B$1:$VX$1,0),FALSE)/1,0)-IFERROR(VLOOKUP($B307,'Slutlig allokering kvv'!$B$2:$BX$550,MATCH(M$2,'Slutlig allokering kvv'!$B$1:$BX$1,0),FALSE)/1,0))</f>
        <v>10.205400000000001</v>
      </c>
      <c r="N307">
        <f>IF($D307="","",IFERROR(VLOOKUP($B307,Kraftvärmeprod!$B$1:$BX$550,MATCH(N$2,Kraftvärmeprod!$B$1:$VX$1,0),FALSE)/1,0)-IFERROR(VLOOKUP($B307,'Slutlig allokering kvv'!$B$2:$BX$550,MATCH(N$2,'Slutlig allokering kvv'!$B$1:$BX$1,0),FALSE)/1,0))</f>
        <v>6.0032000000000014</v>
      </c>
      <c r="O307">
        <f>IF($D307="","",IFERROR(VLOOKUP($B307,Kraftvärmeprod!$B$1:$BX$550,MATCH(O$2,Kraftvärmeprod!$B$1:$VX$1,0),FALSE)/1,0)-IFERROR(VLOOKUP($B307,'Slutlig allokering kvv'!$B$2:$BX$550,MATCH(O$2,'Slutlig allokering kvv'!$B$1:$BX$1,0),FALSE)/1,0))</f>
        <v>0</v>
      </c>
      <c r="P307">
        <f>IF($D307="","",IFERROR(VLOOKUP($B307,Kraftvärmeprod!$B$1:$BX$550,MATCH(P$2,Kraftvärmeprod!$B$1:$VX$1,0),FALSE)/1,0)-IFERROR(VLOOKUP($B307,'Slutlig allokering kvv'!$B$2:$BX$550,MATCH(P$2,'Slutlig allokering kvv'!$B$1:$BX$1,0),FALSE)/1,0))</f>
        <v>0</v>
      </c>
      <c r="Q307">
        <f>IF($D307="","",IFERROR(VLOOKUP($B307,Kraftvärmeprod!$B$1:$BX$550,MATCH(Q$2,Kraftvärmeprod!$B$1:$VX$1,0),FALSE)/1,0)-IFERROR(VLOOKUP($B307,'Slutlig allokering kvv'!$B$2:$BX$550,MATCH(Q$2,'Slutlig allokering kvv'!$B$1:$BX$1,0),FALSE)/1,0))</f>
        <v>0</v>
      </c>
      <c r="R307">
        <f>IF($D307="","",IFERROR(VLOOKUP($B307,Kraftvärmeprod!$B$1:$BX$550,MATCH(R$2,Kraftvärmeprod!$B$1:$VX$1,0),FALSE)/1,0)-IFERROR(VLOOKUP($B307,'Slutlig allokering kvv'!$B$2:$BX$550,MATCH(R$2,'Slutlig allokering kvv'!$B$1:$BX$1,0),FALSE)/1,0))</f>
        <v>0</v>
      </c>
      <c r="S307">
        <f>IF($D307="","",IFERROR(VLOOKUP($B307,Kraftvärmeprod!$B$1:$BX$550,MATCH(S$2,Kraftvärmeprod!$B$1:$VX$1,0),FALSE)/1,0)-IFERROR(VLOOKUP($B307,'Slutlig allokering kvv'!$B$2:$BX$550,MATCH(S$2,'Slutlig allokering kvv'!$B$1:$BX$1,0),FALSE)/1,0))</f>
        <v>0</v>
      </c>
      <c r="T307">
        <f>IF($D307="","",IFERROR(VLOOKUP($B307,Kraftvärmeprod!$B$1:$BX$550,MATCH(T$2,Kraftvärmeprod!$B$1:$VX$1,0),FALSE)/1,0)-IFERROR(VLOOKUP($B307,'Slutlig allokering kvv'!$B$2:$BX$550,MATCH(T$2,'Slutlig allokering kvv'!$B$1:$BX$1,0),FALSE)/1,0))</f>
        <v>0</v>
      </c>
      <c r="U307">
        <f>IF($D307="","",IFERROR(VLOOKUP($B307,Kraftvärmeprod!$B$1:$BX$550,MATCH(U$2,Kraftvärmeprod!$B$1:$VX$1,0),FALSE)/1,0)-IFERROR(VLOOKUP($B307,'Slutlig allokering kvv'!$B$2:$BX$550,MATCH(U$2,'Slutlig allokering kvv'!$B$1:$BX$1,0),FALSE)/1,0))</f>
        <v>0</v>
      </c>
      <c r="V307">
        <f>IF($D307="","",IFERROR(VLOOKUP($B307,Kraftvärmeprod!$B$1:$BX$550,MATCH(V$2,Kraftvärmeprod!$B$1:$VX$1,0),FALSE)/1,0)-IFERROR(VLOOKUP($B307,'Slutlig allokering kvv'!$B$2:$BX$550,MATCH(V$2,'Slutlig allokering kvv'!$B$1:$BX$1,0),FALSE)/1,0))</f>
        <v>0</v>
      </c>
      <c r="W307">
        <f>IF($D307="","",IFERROR(VLOOKUP($B307,Kraftvärmeprod!$B$1:$BX$550,MATCH(W$2,Kraftvärmeprod!$B$1:$VX$1,0),FALSE)/1,0)-IFERROR(VLOOKUP($B307,'Slutlig allokering kvv'!$B$2:$BX$550,MATCH(W$2,'Slutlig allokering kvv'!$B$1:$BX$1,0),FALSE)/1,0))</f>
        <v>0</v>
      </c>
      <c r="X307">
        <f>IF($D307="","",IFERROR(VLOOKUP($B307,Kraftvärmeprod!$B$1:$BX$550,MATCH(X$2,Kraftvärmeprod!$B$1:$VX$1,0),FALSE)/1,0)-IFERROR(VLOOKUP($B307,'Slutlig allokering kvv'!$B$2:$BX$550,MATCH(X$2,'Slutlig allokering kvv'!$B$1:$BX$1,0),FALSE)/1,0))</f>
        <v>0</v>
      </c>
      <c r="Y307">
        <f>IF($D307="","",IFERROR(VLOOKUP($B307,Kraftvärmeprod!$B$1:$BX$550,MATCH(Y$2,Kraftvärmeprod!$B$1:$VX$1,0),FALSE)/1,0)-IFERROR(VLOOKUP($B307,'Slutlig allokering kvv'!$B$2:$BX$550,MATCH(Y$2,'Slutlig allokering kvv'!$B$1:$BX$1,0),FALSE)/1,0))</f>
        <v>0</v>
      </c>
      <c r="Z307">
        <f>IF($D307="","",IFERROR(VLOOKUP($B307,Kraftvärmeprod!$B$1:$BX$550,MATCH(Z$2,Kraftvärmeprod!$B$1:$VX$1,0),FALSE)/1,0)-IFERROR(VLOOKUP($B307,'Slutlig allokering kvv'!$B$2:$BX$550,MATCH(Z$2,'Slutlig allokering kvv'!$B$1:$BX$1,0),FALSE)/1,0))</f>
        <v>0</v>
      </c>
      <c r="AA307">
        <f>IF($D307="","",IFERROR(VLOOKUP($B307,Kraftvärmeprod!$B$1:$BX$550,MATCH(AA$2,Kraftvärmeprod!$B$1:$VX$1,0),FALSE)/1,0)-IFERROR(VLOOKUP($B307,'Slutlig allokering kvv'!$B$2:$BX$550,MATCH(AA$2,'Slutlig allokering kvv'!$B$1:$BX$1,0),FALSE)/1,0))</f>
        <v>0</v>
      </c>
      <c r="AB307">
        <f>IF($D307="","",IFERROR(VLOOKUP($B307,Kraftvärmeprod!$B$1:$BX$550,MATCH(AB$2,Kraftvärmeprod!$B$1:$VX$1,0),FALSE)/1,0)-IFERROR(VLOOKUP($B307,'Slutlig allokering kvv'!$B$2:$BX$550,MATCH(AB$2,'Slutlig allokering kvv'!$B$1:$BX$1,0),FALSE)/1,0))</f>
        <v>0</v>
      </c>
      <c r="AC307">
        <f>IF($D307="","",IFERROR(VLOOKUP($B307,Kraftvärmeprod!$B$1:$BX$550,MATCH(AC$2,Kraftvärmeprod!$B$1:$VX$1,0),FALSE)/1,0)-IFERROR(VLOOKUP($B307,'Slutlig allokering kvv'!$B$2:$BX$550,MATCH(AC$2,'Slutlig allokering kvv'!$B$1:$BX$1,0),FALSE)/1,0))</f>
        <v>0</v>
      </c>
      <c r="AE307">
        <f>IF($D307="","",IFERROR(VLOOKUP($B307,Miljö!$B$1:$E$550,MATCH("Hjälpel kraftvärme (GWh)",Miljö!$B$1:$E$1,0),FALSE)/1,0)-IFERROR(VLOOKUP($B307,'Slutlig allokering kvv'!$B$2:$BX$550,MATCH(AE$2,'Slutlig allokering kvv'!$B$1:$BX$1,0),FALSE)/1,0))</f>
        <v>0</v>
      </c>
      <c r="AI307">
        <f t="shared" si="16"/>
        <v>32.106700000000004</v>
      </c>
      <c r="AK307">
        <f>IFERROR(VLOOKUP($B307,'Slutlig allokering kvv'!$B$2:$AX$550,MATCH("Summa slutlig allokerad tillförd energi (utan hjälpel och rökgaskondensering):",'Slutlig allokering kvv'!$B$1:$AX$1,0),FALSE)/1,"")</f>
        <v>58.974300000000007</v>
      </c>
      <c r="AM307" s="289">
        <f>IFERROR(1-VLOOKUP($B307,'Slutlig allokering kvv'!$B$2:$AX$550,MATCH("Andel av bränsle i kvv som allokerats till värme, exklusive rökgaskondensering och hjälpel",'Slutlig allokering kvv'!$B$1:$AX$1,0),FALSE),"")</f>
        <v>0.35250710905677363</v>
      </c>
      <c r="AO307" s="289">
        <f t="shared" si="17"/>
        <v>0.35250710905677363</v>
      </c>
      <c r="AP307" s="290">
        <f t="shared" si="18"/>
        <v>0</v>
      </c>
      <c r="AQ307" s="290"/>
      <c r="AR307" s="239">
        <f t="shared" si="19"/>
        <v>0.41869765500658734</v>
      </c>
      <c r="AS307" s="290"/>
    </row>
    <row r="308" spans="1:45" x14ac:dyDescent="0.25">
      <c r="A308" s="2" t="str">
        <f>'Miljövärden för publ företag'!B310</f>
        <v>Västerbergslagens Energi AB</v>
      </c>
      <c r="B308" s="2" t="str">
        <f>'Miljövärden för publ företag'!C310</f>
        <v>Fagersta</v>
      </c>
      <c r="C308" t="str">
        <f>IFERROR(VLOOKUP($B308,Kraftvärmeprod!$B$1:$AH$479,MATCH(C$2,Kraftvärmeprod!$B$1:$AG$1,0),FALSE)/1,"")</f>
        <v/>
      </c>
      <c r="D308" t="str">
        <f>IFERROR(VLOOKUP($B308,Kraftvärmeprod!$B$1:$AH$479,MATCH(D$2,Kraftvärmeprod!$B$1:$AG$1,0),FALSE)/1,"")</f>
        <v/>
      </c>
      <c r="F308" t="str">
        <f>IF($D308="","",IFERROR(VLOOKUP($B308,Kraftvärmeprod!$B$1:$BX$550,MATCH(F$2,Kraftvärmeprod!$B$1:$VX$1,0),FALSE)/1,0)-IFERROR(VLOOKUP($B308,'Slutlig allokering kvv'!$B$2:$BX$550,MATCH(F$2,'Slutlig allokering kvv'!$B$1:$BX$1,0),FALSE)/1,0))</f>
        <v/>
      </c>
      <c r="G308" t="str">
        <f>IF($D308="","",IFERROR(VLOOKUP($B308,Kraftvärmeprod!$B$1:$BX$550,MATCH(G$2,Kraftvärmeprod!$B$1:$VX$1,0),FALSE)/1,0)-IFERROR(VLOOKUP($B308,'Slutlig allokering kvv'!$B$2:$BX$550,MATCH(G$2,'Slutlig allokering kvv'!$B$1:$BX$1,0),FALSE)/1,0))</f>
        <v/>
      </c>
      <c r="H308" t="str">
        <f>IF($D308="","",IFERROR(VLOOKUP($B308,Kraftvärmeprod!$B$1:$BX$550,MATCH(H$2,Kraftvärmeprod!$B$1:$VX$1,0),FALSE)/1,0)-IFERROR(VLOOKUP($B308,'Slutlig allokering kvv'!$B$2:$BX$550,MATCH(H$2,'Slutlig allokering kvv'!$B$1:$BX$1,0),FALSE)/1,0))</f>
        <v/>
      </c>
      <c r="I308" t="str">
        <f>IF($D308="","",IFERROR(VLOOKUP($B308,Kraftvärmeprod!$B$1:$BX$550,MATCH(I$2,Kraftvärmeprod!$B$1:$VX$1,0),FALSE)/1,0)-IFERROR(VLOOKUP($B308,'Slutlig allokering kvv'!$B$2:$BX$550,MATCH(I$2,'Slutlig allokering kvv'!$B$1:$BX$1,0),FALSE)/1,0))</f>
        <v/>
      </c>
      <c r="J308" t="str">
        <f>IF($D308="","",IFERROR(VLOOKUP($B308,Kraftvärmeprod!$B$1:$BX$550,MATCH(J$2,Kraftvärmeprod!$B$1:$VX$1,0),FALSE)/1,0)-IFERROR(VLOOKUP($B308,'Slutlig allokering kvv'!$B$2:$BX$550,MATCH(J$2,'Slutlig allokering kvv'!$B$1:$BX$1,0),FALSE)/1,0))</f>
        <v/>
      </c>
      <c r="K308" t="str">
        <f>IF($D308="","",IFERROR(VLOOKUP($B308,Kraftvärmeprod!$B$1:$BX$550,MATCH(K$2,Kraftvärmeprod!$B$1:$VX$1,0),FALSE)/1,0)-IFERROR(VLOOKUP($B308,'Slutlig allokering kvv'!$B$2:$BX$550,MATCH(K$2,'Slutlig allokering kvv'!$B$1:$BX$1,0),FALSE)/1,0))</f>
        <v/>
      </c>
      <c r="L308" t="str">
        <f>IF($D308="","",IFERROR(VLOOKUP($B308,Kraftvärmeprod!$B$1:$BX$550,MATCH(L$2,Kraftvärmeprod!$B$1:$VX$1,0),FALSE)/1,0)-IFERROR(VLOOKUP($B308,'Slutlig allokering kvv'!$B$2:$BX$550,MATCH(L$2,'Slutlig allokering kvv'!$B$1:$BX$1,0),FALSE)/1,0))</f>
        <v/>
      </c>
      <c r="M308" t="str">
        <f>IF($D308="","",IFERROR(VLOOKUP($B308,Kraftvärmeprod!$B$1:$BX$550,MATCH(M$2,Kraftvärmeprod!$B$1:$VX$1,0),FALSE)/1,0)-IFERROR(VLOOKUP($B308,'Slutlig allokering kvv'!$B$2:$BX$550,MATCH(M$2,'Slutlig allokering kvv'!$B$1:$BX$1,0),FALSE)/1,0))</f>
        <v/>
      </c>
      <c r="N308" t="str">
        <f>IF($D308="","",IFERROR(VLOOKUP($B308,Kraftvärmeprod!$B$1:$BX$550,MATCH(N$2,Kraftvärmeprod!$B$1:$VX$1,0),FALSE)/1,0)-IFERROR(VLOOKUP($B308,'Slutlig allokering kvv'!$B$2:$BX$550,MATCH(N$2,'Slutlig allokering kvv'!$B$1:$BX$1,0),FALSE)/1,0))</f>
        <v/>
      </c>
      <c r="O308" t="str">
        <f>IF($D308="","",IFERROR(VLOOKUP($B308,Kraftvärmeprod!$B$1:$BX$550,MATCH(O$2,Kraftvärmeprod!$B$1:$VX$1,0),FALSE)/1,0)-IFERROR(VLOOKUP($B308,'Slutlig allokering kvv'!$B$2:$BX$550,MATCH(O$2,'Slutlig allokering kvv'!$B$1:$BX$1,0),FALSE)/1,0))</f>
        <v/>
      </c>
      <c r="P308" t="str">
        <f>IF($D308="","",IFERROR(VLOOKUP($B308,Kraftvärmeprod!$B$1:$BX$550,MATCH(P$2,Kraftvärmeprod!$B$1:$VX$1,0),FALSE)/1,0)-IFERROR(VLOOKUP($B308,'Slutlig allokering kvv'!$B$2:$BX$550,MATCH(P$2,'Slutlig allokering kvv'!$B$1:$BX$1,0),FALSE)/1,0))</f>
        <v/>
      </c>
      <c r="Q308" t="str">
        <f>IF($D308="","",IFERROR(VLOOKUP($B308,Kraftvärmeprod!$B$1:$BX$550,MATCH(Q$2,Kraftvärmeprod!$B$1:$VX$1,0),FALSE)/1,0)-IFERROR(VLOOKUP($B308,'Slutlig allokering kvv'!$B$2:$BX$550,MATCH(Q$2,'Slutlig allokering kvv'!$B$1:$BX$1,0),FALSE)/1,0))</f>
        <v/>
      </c>
      <c r="R308" t="str">
        <f>IF($D308="","",IFERROR(VLOOKUP($B308,Kraftvärmeprod!$B$1:$BX$550,MATCH(R$2,Kraftvärmeprod!$B$1:$VX$1,0),FALSE)/1,0)-IFERROR(VLOOKUP($B308,'Slutlig allokering kvv'!$B$2:$BX$550,MATCH(R$2,'Slutlig allokering kvv'!$B$1:$BX$1,0),FALSE)/1,0))</f>
        <v/>
      </c>
      <c r="S308" t="str">
        <f>IF($D308="","",IFERROR(VLOOKUP($B308,Kraftvärmeprod!$B$1:$BX$550,MATCH(S$2,Kraftvärmeprod!$B$1:$VX$1,0),FALSE)/1,0)-IFERROR(VLOOKUP($B308,'Slutlig allokering kvv'!$B$2:$BX$550,MATCH(S$2,'Slutlig allokering kvv'!$B$1:$BX$1,0),FALSE)/1,0))</f>
        <v/>
      </c>
      <c r="T308" t="str">
        <f>IF($D308="","",IFERROR(VLOOKUP($B308,Kraftvärmeprod!$B$1:$BX$550,MATCH(T$2,Kraftvärmeprod!$B$1:$VX$1,0),FALSE)/1,0)-IFERROR(VLOOKUP($B308,'Slutlig allokering kvv'!$B$2:$BX$550,MATCH(T$2,'Slutlig allokering kvv'!$B$1:$BX$1,0),FALSE)/1,0))</f>
        <v/>
      </c>
      <c r="U308" t="str">
        <f>IF($D308="","",IFERROR(VLOOKUP($B308,Kraftvärmeprod!$B$1:$BX$550,MATCH(U$2,Kraftvärmeprod!$B$1:$VX$1,0),FALSE)/1,0)-IFERROR(VLOOKUP($B308,'Slutlig allokering kvv'!$B$2:$BX$550,MATCH(U$2,'Slutlig allokering kvv'!$B$1:$BX$1,0),FALSE)/1,0))</f>
        <v/>
      </c>
      <c r="V308" t="str">
        <f>IF($D308="","",IFERROR(VLOOKUP($B308,Kraftvärmeprod!$B$1:$BX$550,MATCH(V$2,Kraftvärmeprod!$B$1:$VX$1,0),FALSE)/1,0)-IFERROR(VLOOKUP($B308,'Slutlig allokering kvv'!$B$2:$BX$550,MATCH(V$2,'Slutlig allokering kvv'!$B$1:$BX$1,0),FALSE)/1,0))</f>
        <v/>
      </c>
      <c r="W308" t="str">
        <f>IF($D308="","",IFERROR(VLOOKUP($B308,Kraftvärmeprod!$B$1:$BX$550,MATCH(W$2,Kraftvärmeprod!$B$1:$VX$1,0),FALSE)/1,0)-IFERROR(VLOOKUP($B308,'Slutlig allokering kvv'!$B$2:$BX$550,MATCH(W$2,'Slutlig allokering kvv'!$B$1:$BX$1,0),FALSE)/1,0))</f>
        <v/>
      </c>
      <c r="X308" t="str">
        <f>IF($D308="","",IFERROR(VLOOKUP($B308,Kraftvärmeprod!$B$1:$BX$550,MATCH(X$2,Kraftvärmeprod!$B$1:$VX$1,0),FALSE)/1,0)-IFERROR(VLOOKUP($B308,'Slutlig allokering kvv'!$B$2:$BX$550,MATCH(X$2,'Slutlig allokering kvv'!$B$1:$BX$1,0),FALSE)/1,0))</f>
        <v/>
      </c>
      <c r="Y308" t="str">
        <f>IF($D308="","",IFERROR(VLOOKUP($B308,Kraftvärmeprod!$B$1:$BX$550,MATCH(Y$2,Kraftvärmeprod!$B$1:$VX$1,0),FALSE)/1,0)-IFERROR(VLOOKUP($B308,'Slutlig allokering kvv'!$B$2:$BX$550,MATCH(Y$2,'Slutlig allokering kvv'!$B$1:$BX$1,0),FALSE)/1,0))</f>
        <v/>
      </c>
      <c r="Z308" t="str">
        <f>IF($D308="","",IFERROR(VLOOKUP($B308,Kraftvärmeprod!$B$1:$BX$550,MATCH(Z$2,Kraftvärmeprod!$B$1:$VX$1,0),FALSE)/1,0)-IFERROR(VLOOKUP($B308,'Slutlig allokering kvv'!$B$2:$BX$550,MATCH(Z$2,'Slutlig allokering kvv'!$B$1:$BX$1,0),FALSE)/1,0))</f>
        <v/>
      </c>
      <c r="AA308" t="str">
        <f>IF($D308="","",IFERROR(VLOOKUP($B308,Kraftvärmeprod!$B$1:$BX$550,MATCH(AA$2,Kraftvärmeprod!$B$1:$VX$1,0),FALSE)/1,0)-IFERROR(VLOOKUP($B308,'Slutlig allokering kvv'!$B$2:$BX$550,MATCH(AA$2,'Slutlig allokering kvv'!$B$1:$BX$1,0),FALSE)/1,0))</f>
        <v/>
      </c>
      <c r="AB308" t="str">
        <f>IF($D308="","",IFERROR(VLOOKUP($B308,Kraftvärmeprod!$B$1:$BX$550,MATCH(AB$2,Kraftvärmeprod!$B$1:$VX$1,0),FALSE)/1,0)-IFERROR(VLOOKUP($B308,'Slutlig allokering kvv'!$B$2:$BX$550,MATCH(AB$2,'Slutlig allokering kvv'!$B$1:$BX$1,0),FALSE)/1,0))</f>
        <v/>
      </c>
      <c r="AC308" t="str">
        <f>IF($D308="","",IFERROR(VLOOKUP($B308,Kraftvärmeprod!$B$1:$BX$550,MATCH(AC$2,Kraftvärmeprod!$B$1:$VX$1,0),FALSE)/1,0)-IFERROR(VLOOKUP($B308,'Slutlig allokering kvv'!$B$2:$BX$550,MATCH(AC$2,'Slutlig allokering kvv'!$B$1:$BX$1,0),FALSE)/1,0))</f>
        <v/>
      </c>
      <c r="AE308" t="str">
        <f>IF($D308="","",IFERROR(VLOOKUP($B308,Miljö!$B$1:$E$550,MATCH("Hjälpel kraftvärme (GWh)",Miljö!$B$1:$E$1,0),FALSE)/1,0)-IFERROR(VLOOKUP($B308,'Slutlig allokering kvv'!$B$2:$BX$550,MATCH(AE$2,'Slutlig allokering kvv'!$B$1:$BX$1,0),FALSE)/1,0))</f>
        <v/>
      </c>
      <c r="AI308">
        <f t="shared" si="16"/>
        <v>0</v>
      </c>
      <c r="AK308">
        <f>IFERROR(VLOOKUP($B308,'Slutlig allokering kvv'!$B$2:$AX$550,MATCH("Summa slutlig allokerad tillförd energi (utan hjälpel och rökgaskondensering):",'Slutlig allokering kvv'!$B$1:$AX$1,0),FALSE)/1,"")</f>
        <v>0</v>
      </c>
      <c r="AM308" s="289" t="str">
        <f>IFERROR(1-VLOOKUP($B308,'Slutlig allokering kvv'!$B$2:$AX$550,MATCH("Andel av bränsle i kvv som allokerats till värme, exklusive rökgaskondensering och hjälpel",'Slutlig allokering kvv'!$B$1:$AX$1,0),FALSE),"")</f>
        <v/>
      </c>
      <c r="AO308" s="289" t="str">
        <f t="shared" si="17"/>
        <v/>
      </c>
      <c r="AP308" s="290" t="str">
        <f t="shared" si="18"/>
        <v/>
      </c>
      <c r="AQ308" s="290"/>
      <c r="AR308" s="239" t="str">
        <f t="shared" si="19"/>
        <v/>
      </c>
      <c r="AS308" s="290"/>
    </row>
    <row r="309" spans="1:45" x14ac:dyDescent="0.25">
      <c r="A309" s="2" t="str">
        <f>'Miljövärden för publ företag'!B311</f>
        <v>Västerbergslagens Energi AB</v>
      </c>
      <c r="B309" s="2" t="str">
        <f>'Miljövärden för publ företag'!C311</f>
        <v>Grängesberg</v>
      </c>
      <c r="C309" t="str">
        <f>IFERROR(VLOOKUP($B309,Kraftvärmeprod!$B$1:$AH$479,MATCH(C$2,Kraftvärmeprod!$B$1:$AG$1,0),FALSE)/1,"")</f>
        <v/>
      </c>
      <c r="D309" t="str">
        <f>IFERROR(VLOOKUP($B309,Kraftvärmeprod!$B$1:$AH$479,MATCH(D$2,Kraftvärmeprod!$B$1:$AG$1,0),FALSE)/1,"")</f>
        <v/>
      </c>
      <c r="F309" t="str">
        <f>IF($D309="","",IFERROR(VLOOKUP($B309,Kraftvärmeprod!$B$1:$BX$550,MATCH(F$2,Kraftvärmeprod!$B$1:$VX$1,0),FALSE)/1,0)-IFERROR(VLOOKUP($B309,'Slutlig allokering kvv'!$B$2:$BX$550,MATCH(F$2,'Slutlig allokering kvv'!$B$1:$BX$1,0),FALSE)/1,0))</f>
        <v/>
      </c>
      <c r="G309" t="str">
        <f>IF($D309="","",IFERROR(VLOOKUP($B309,Kraftvärmeprod!$B$1:$BX$550,MATCH(G$2,Kraftvärmeprod!$B$1:$VX$1,0),FALSE)/1,0)-IFERROR(VLOOKUP($B309,'Slutlig allokering kvv'!$B$2:$BX$550,MATCH(G$2,'Slutlig allokering kvv'!$B$1:$BX$1,0),FALSE)/1,0))</f>
        <v/>
      </c>
      <c r="H309" t="str">
        <f>IF($D309="","",IFERROR(VLOOKUP($B309,Kraftvärmeprod!$B$1:$BX$550,MATCH(H$2,Kraftvärmeprod!$B$1:$VX$1,0),FALSE)/1,0)-IFERROR(VLOOKUP($B309,'Slutlig allokering kvv'!$B$2:$BX$550,MATCH(H$2,'Slutlig allokering kvv'!$B$1:$BX$1,0),FALSE)/1,0))</f>
        <v/>
      </c>
      <c r="I309" t="str">
        <f>IF($D309="","",IFERROR(VLOOKUP($B309,Kraftvärmeprod!$B$1:$BX$550,MATCH(I$2,Kraftvärmeprod!$B$1:$VX$1,0),FALSE)/1,0)-IFERROR(VLOOKUP($B309,'Slutlig allokering kvv'!$B$2:$BX$550,MATCH(I$2,'Slutlig allokering kvv'!$B$1:$BX$1,0),FALSE)/1,0))</f>
        <v/>
      </c>
      <c r="J309" t="str">
        <f>IF($D309="","",IFERROR(VLOOKUP($B309,Kraftvärmeprod!$B$1:$BX$550,MATCH(J$2,Kraftvärmeprod!$B$1:$VX$1,0),FALSE)/1,0)-IFERROR(VLOOKUP($B309,'Slutlig allokering kvv'!$B$2:$BX$550,MATCH(J$2,'Slutlig allokering kvv'!$B$1:$BX$1,0),FALSE)/1,0))</f>
        <v/>
      </c>
      <c r="K309" t="str">
        <f>IF($D309="","",IFERROR(VLOOKUP($B309,Kraftvärmeprod!$B$1:$BX$550,MATCH(K$2,Kraftvärmeprod!$B$1:$VX$1,0),FALSE)/1,0)-IFERROR(VLOOKUP($B309,'Slutlig allokering kvv'!$B$2:$BX$550,MATCH(K$2,'Slutlig allokering kvv'!$B$1:$BX$1,0),FALSE)/1,0))</f>
        <v/>
      </c>
      <c r="L309" t="str">
        <f>IF($D309="","",IFERROR(VLOOKUP($B309,Kraftvärmeprod!$B$1:$BX$550,MATCH(L$2,Kraftvärmeprod!$B$1:$VX$1,0),FALSE)/1,0)-IFERROR(VLOOKUP($B309,'Slutlig allokering kvv'!$B$2:$BX$550,MATCH(L$2,'Slutlig allokering kvv'!$B$1:$BX$1,0),FALSE)/1,0))</f>
        <v/>
      </c>
      <c r="M309" t="str">
        <f>IF($D309="","",IFERROR(VLOOKUP($B309,Kraftvärmeprod!$B$1:$BX$550,MATCH(M$2,Kraftvärmeprod!$B$1:$VX$1,0),FALSE)/1,0)-IFERROR(VLOOKUP($B309,'Slutlig allokering kvv'!$B$2:$BX$550,MATCH(M$2,'Slutlig allokering kvv'!$B$1:$BX$1,0),FALSE)/1,0))</f>
        <v/>
      </c>
      <c r="N309" t="str">
        <f>IF($D309="","",IFERROR(VLOOKUP($B309,Kraftvärmeprod!$B$1:$BX$550,MATCH(N$2,Kraftvärmeprod!$B$1:$VX$1,0),FALSE)/1,0)-IFERROR(VLOOKUP($B309,'Slutlig allokering kvv'!$B$2:$BX$550,MATCH(N$2,'Slutlig allokering kvv'!$B$1:$BX$1,0),FALSE)/1,0))</f>
        <v/>
      </c>
      <c r="O309" t="str">
        <f>IF($D309="","",IFERROR(VLOOKUP($B309,Kraftvärmeprod!$B$1:$BX$550,MATCH(O$2,Kraftvärmeprod!$B$1:$VX$1,0),FALSE)/1,0)-IFERROR(VLOOKUP($B309,'Slutlig allokering kvv'!$B$2:$BX$550,MATCH(O$2,'Slutlig allokering kvv'!$B$1:$BX$1,0),FALSE)/1,0))</f>
        <v/>
      </c>
      <c r="P309" t="str">
        <f>IF($D309="","",IFERROR(VLOOKUP($B309,Kraftvärmeprod!$B$1:$BX$550,MATCH(P$2,Kraftvärmeprod!$B$1:$VX$1,0),FALSE)/1,0)-IFERROR(VLOOKUP($B309,'Slutlig allokering kvv'!$B$2:$BX$550,MATCH(P$2,'Slutlig allokering kvv'!$B$1:$BX$1,0),FALSE)/1,0))</f>
        <v/>
      </c>
      <c r="Q309" t="str">
        <f>IF($D309="","",IFERROR(VLOOKUP($B309,Kraftvärmeprod!$B$1:$BX$550,MATCH(Q$2,Kraftvärmeprod!$B$1:$VX$1,0),FALSE)/1,0)-IFERROR(VLOOKUP($B309,'Slutlig allokering kvv'!$B$2:$BX$550,MATCH(Q$2,'Slutlig allokering kvv'!$B$1:$BX$1,0),FALSE)/1,0))</f>
        <v/>
      </c>
      <c r="R309" t="str">
        <f>IF($D309="","",IFERROR(VLOOKUP($B309,Kraftvärmeprod!$B$1:$BX$550,MATCH(R$2,Kraftvärmeprod!$B$1:$VX$1,0),FALSE)/1,0)-IFERROR(VLOOKUP($B309,'Slutlig allokering kvv'!$B$2:$BX$550,MATCH(R$2,'Slutlig allokering kvv'!$B$1:$BX$1,0),FALSE)/1,0))</f>
        <v/>
      </c>
      <c r="S309" t="str">
        <f>IF($D309="","",IFERROR(VLOOKUP($B309,Kraftvärmeprod!$B$1:$BX$550,MATCH(S$2,Kraftvärmeprod!$B$1:$VX$1,0),FALSE)/1,0)-IFERROR(VLOOKUP($B309,'Slutlig allokering kvv'!$B$2:$BX$550,MATCH(S$2,'Slutlig allokering kvv'!$B$1:$BX$1,0),FALSE)/1,0))</f>
        <v/>
      </c>
      <c r="T309" t="str">
        <f>IF($D309="","",IFERROR(VLOOKUP($B309,Kraftvärmeprod!$B$1:$BX$550,MATCH(T$2,Kraftvärmeprod!$B$1:$VX$1,0),FALSE)/1,0)-IFERROR(VLOOKUP($B309,'Slutlig allokering kvv'!$B$2:$BX$550,MATCH(T$2,'Slutlig allokering kvv'!$B$1:$BX$1,0),FALSE)/1,0))</f>
        <v/>
      </c>
      <c r="U309" t="str">
        <f>IF($D309="","",IFERROR(VLOOKUP($B309,Kraftvärmeprod!$B$1:$BX$550,MATCH(U$2,Kraftvärmeprod!$B$1:$VX$1,0),FALSE)/1,0)-IFERROR(VLOOKUP($B309,'Slutlig allokering kvv'!$B$2:$BX$550,MATCH(U$2,'Slutlig allokering kvv'!$B$1:$BX$1,0),FALSE)/1,0))</f>
        <v/>
      </c>
      <c r="V309" t="str">
        <f>IF($D309="","",IFERROR(VLOOKUP($B309,Kraftvärmeprod!$B$1:$BX$550,MATCH(V$2,Kraftvärmeprod!$B$1:$VX$1,0),FALSE)/1,0)-IFERROR(VLOOKUP($B309,'Slutlig allokering kvv'!$B$2:$BX$550,MATCH(V$2,'Slutlig allokering kvv'!$B$1:$BX$1,0),FALSE)/1,0))</f>
        <v/>
      </c>
      <c r="W309" t="str">
        <f>IF($D309="","",IFERROR(VLOOKUP($B309,Kraftvärmeprod!$B$1:$BX$550,MATCH(W$2,Kraftvärmeprod!$B$1:$VX$1,0),FALSE)/1,0)-IFERROR(VLOOKUP($B309,'Slutlig allokering kvv'!$B$2:$BX$550,MATCH(W$2,'Slutlig allokering kvv'!$B$1:$BX$1,0),FALSE)/1,0))</f>
        <v/>
      </c>
      <c r="X309" t="str">
        <f>IF($D309="","",IFERROR(VLOOKUP($B309,Kraftvärmeprod!$B$1:$BX$550,MATCH(X$2,Kraftvärmeprod!$B$1:$VX$1,0),FALSE)/1,0)-IFERROR(VLOOKUP($B309,'Slutlig allokering kvv'!$B$2:$BX$550,MATCH(X$2,'Slutlig allokering kvv'!$B$1:$BX$1,0),FALSE)/1,0))</f>
        <v/>
      </c>
      <c r="Y309" t="str">
        <f>IF($D309="","",IFERROR(VLOOKUP($B309,Kraftvärmeprod!$B$1:$BX$550,MATCH(Y$2,Kraftvärmeprod!$B$1:$VX$1,0),FALSE)/1,0)-IFERROR(VLOOKUP($B309,'Slutlig allokering kvv'!$B$2:$BX$550,MATCH(Y$2,'Slutlig allokering kvv'!$B$1:$BX$1,0),FALSE)/1,0))</f>
        <v/>
      </c>
      <c r="Z309" t="str">
        <f>IF($D309="","",IFERROR(VLOOKUP($B309,Kraftvärmeprod!$B$1:$BX$550,MATCH(Z$2,Kraftvärmeprod!$B$1:$VX$1,0),FALSE)/1,0)-IFERROR(VLOOKUP($B309,'Slutlig allokering kvv'!$B$2:$BX$550,MATCH(Z$2,'Slutlig allokering kvv'!$B$1:$BX$1,0),FALSE)/1,0))</f>
        <v/>
      </c>
      <c r="AA309" t="str">
        <f>IF($D309="","",IFERROR(VLOOKUP($B309,Kraftvärmeprod!$B$1:$BX$550,MATCH(AA$2,Kraftvärmeprod!$B$1:$VX$1,0),FALSE)/1,0)-IFERROR(VLOOKUP($B309,'Slutlig allokering kvv'!$B$2:$BX$550,MATCH(AA$2,'Slutlig allokering kvv'!$B$1:$BX$1,0),FALSE)/1,0))</f>
        <v/>
      </c>
      <c r="AB309" t="str">
        <f>IF($D309="","",IFERROR(VLOOKUP($B309,Kraftvärmeprod!$B$1:$BX$550,MATCH(AB$2,Kraftvärmeprod!$B$1:$VX$1,0),FALSE)/1,0)-IFERROR(VLOOKUP($B309,'Slutlig allokering kvv'!$B$2:$BX$550,MATCH(AB$2,'Slutlig allokering kvv'!$B$1:$BX$1,0),FALSE)/1,0))</f>
        <v/>
      </c>
      <c r="AC309" t="str">
        <f>IF($D309="","",IFERROR(VLOOKUP($B309,Kraftvärmeprod!$B$1:$BX$550,MATCH(AC$2,Kraftvärmeprod!$B$1:$VX$1,0),FALSE)/1,0)-IFERROR(VLOOKUP($B309,'Slutlig allokering kvv'!$B$2:$BX$550,MATCH(AC$2,'Slutlig allokering kvv'!$B$1:$BX$1,0),FALSE)/1,0))</f>
        <v/>
      </c>
      <c r="AE309" t="str">
        <f>IF($D309="","",IFERROR(VLOOKUP($B309,Miljö!$B$1:$E$550,MATCH("Hjälpel kraftvärme (GWh)",Miljö!$B$1:$E$1,0),FALSE)/1,0)-IFERROR(VLOOKUP($B309,'Slutlig allokering kvv'!$B$2:$BX$550,MATCH(AE$2,'Slutlig allokering kvv'!$B$1:$BX$1,0),FALSE)/1,0))</f>
        <v/>
      </c>
      <c r="AI309">
        <f t="shared" si="16"/>
        <v>0</v>
      </c>
      <c r="AK309">
        <f>IFERROR(VLOOKUP($B309,'Slutlig allokering kvv'!$B$2:$AX$550,MATCH("Summa slutlig allokerad tillförd energi (utan hjälpel och rökgaskondensering):",'Slutlig allokering kvv'!$B$1:$AX$1,0),FALSE)/1,"")</f>
        <v>0</v>
      </c>
      <c r="AM309" s="289" t="str">
        <f>IFERROR(1-VLOOKUP($B309,'Slutlig allokering kvv'!$B$2:$AX$550,MATCH("Andel av bränsle i kvv som allokerats till värme, exklusive rökgaskondensering och hjälpel",'Slutlig allokering kvv'!$B$1:$AX$1,0),FALSE),"")</f>
        <v/>
      </c>
      <c r="AO309" s="289" t="str">
        <f t="shared" si="17"/>
        <v/>
      </c>
      <c r="AP309" s="290" t="str">
        <f t="shared" si="18"/>
        <v/>
      </c>
      <c r="AQ309" s="290"/>
      <c r="AR309" s="239" t="str">
        <f t="shared" si="19"/>
        <v/>
      </c>
      <c r="AS309" s="290"/>
    </row>
    <row r="310" spans="1:45" x14ac:dyDescent="0.25">
      <c r="A310" s="2" t="str">
        <f>'Miljövärden för publ företag'!B312</f>
        <v>Västerbergslagens Energi AB</v>
      </c>
      <c r="B310" s="2" t="str">
        <f>'Miljövärden för publ företag'!C312</f>
        <v>Ludvika</v>
      </c>
      <c r="C310" t="str">
        <f>IFERROR(VLOOKUP($B310,Kraftvärmeprod!$B$1:$AH$479,MATCH(C$2,Kraftvärmeprod!$B$1:$AG$1,0),FALSE)/1,"")</f>
        <v/>
      </c>
      <c r="D310" t="str">
        <f>IFERROR(VLOOKUP($B310,Kraftvärmeprod!$B$1:$AH$479,MATCH(D$2,Kraftvärmeprod!$B$1:$AG$1,0),FALSE)/1,"")</f>
        <v/>
      </c>
      <c r="F310" t="str">
        <f>IF($D310="","",IFERROR(VLOOKUP($B310,Kraftvärmeprod!$B$1:$BX$550,MATCH(F$2,Kraftvärmeprod!$B$1:$VX$1,0),FALSE)/1,0)-IFERROR(VLOOKUP($B310,'Slutlig allokering kvv'!$B$2:$BX$550,MATCH(F$2,'Slutlig allokering kvv'!$B$1:$BX$1,0),FALSE)/1,0))</f>
        <v/>
      </c>
      <c r="G310" t="str">
        <f>IF($D310="","",IFERROR(VLOOKUP($B310,Kraftvärmeprod!$B$1:$BX$550,MATCH(G$2,Kraftvärmeprod!$B$1:$VX$1,0),FALSE)/1,0)-IFERROR(VLOOKUP($B310,'Slutlig allokering kvv'!$B$2:$BX$550,MATCH(G$2,'Slutlig allokering kvv'!$B$1:$BX$1,0),FALSE)/1,0))</f>
        <v/>
      </c>
      <c r="H310" t="str">
        <f>IF($D310="","",IFERROR(VLOOKUP($B310,Kraftvärmeprod!$B$1:$BX$550,MATCH(H$2,Kraftvärmeprod!$B$1:$VX$1,0),FALSE)/1,0)-IFERROR(VLOOKUP($B310,'Slutlig allokering kvv'!$B$2:$BX$550,MATCH(H$2,'Slutlig allokering kvv'!$B$1:$BX$1,0),FALSE)/1,0))</f>
        <v/>
      </c>
      <c r="I310" t="str">
        <f>IF($D310="","",IFERROR(VLOOKUP($B310,Kraftvärmeprod!$B$1:$BX$550,MATCH(I$2,Kraftvärmeprod!$B$1:$VX$1,0),FALSE)/1,0)-IFERROR(VLOOKUP($B310,'Slutlig allokering kvv'!$B$2:$BX$550,MATCH(I$2,'Slutlig allokering kvv'!$B$1:$BX$1,0),FALSE)/1,0))</f>
        <v/>
      </c>
      <c r="J310" t="str">
        <f>IF($D310="","",IFERROR(VLOOKUP($B310,Kraftvärmeprod!$B$1:$BX$550,MATCH(J$2,Kraftvärmeprod!$B$1:$VX$1,0),FALSE)/1,0)-IFERROR(VLOOKUP($B310,'Slutlig allokering kvv'!$B$2:$BX$550,MATCH(J$2,'Slutlig allokering kvv'!$B$1:$BX$1,0),FALSE)/1,0))</f>
        <v/>
      </c>
      <c r="K310" t="str">
        <f>IF($D310="","",IFERROR(VLOOKUP($B310,Kraftvärmeprod!$B$1:$BX$550,MATCH(K$2,Kraftvärmeprod!$B$1:$VX$1,0),FALSE)/1,0)-IFERROR(VLOOKUP($B310,'Slutlig allokering kvv'!$B$2:$BX$550,MATCH(K$2,'Slutlig allokering kvv'!$B$1:$BX$1,0),FALSE)/1,0))</f>
        <v/>
      </c>
      <c r="L310" t="str">
        <f>IF($D310="","",IFERROR(VLOOKUP($B310,Kraftvärmeprod!$B$1:$BX$550,MATCH(L$2,Kraftvärmeprod!$B$1:$VX$1,0),FALSE)/1,0)-IFERROR(VLOOKUP($B310,'Slutlig allokering kvv'!$B$2:$BX$550,MATCH(L$2,'Slutlig allokering kvv'!$B$1:$BX$1,0),FALSE)/1,0))</f>
        <v/>
      </c>
      <c r="M310" t="str">
        <f>IF($D310="","",IFERROR(VLOOKUP($B310,Kraftvärmeprod!$B$1:$BX$550,MATCH(M$2,Kraftvärmeprod!$B$1:$VX$1,0),FALSE)/1,0)-IFERROR(VLOOKUP($B310,'Slutlig allokering kvv'!$B$2:$BX$550,MATCH(M$2,'Slutlig allokering kvv'!$B$1:$BX$1,0),FALSE)/1,0))</f>
        <v/>
      </c>
      <c r="N310" t="str">
        <f>IF($D310="","",IFERROR(VLOOKUP($B310,Kraftvärmeprod!$B$1:$BX$550,MATCH(N$2,Kraftvärmeprod!$B$1:$VX$1,0),FALSE)/1,0)-IFERROR(VLOOKUP($B310,'Slutlig allokering kvv'!$B$2:$BX$550,MATCH(N$2,'Slutlig allokering kvv'!$B$1:$BX$1,0),FALSE)/1,0))</f>
        <v/>
      </c>
      <c r="O310" t="str">
        <f>IF($D310="","",IFERROR(VLOOKUP($B310,Kraftvärmeprod!$B$1:$BX$550,MATCH(O$2,Kraftvärmeprod!$B$1:$VX$1,0),FALSE)/1,0)-IFERROR(VLOOKUP($B310,'Slutlig allokering kvv'!$B$2:$BX$550,MATCH(O$2,'Slutlig allokering kvv'!$B$1:$BX$1,0),FALSE)/1,0))</f>
        <v/>
      </c>
      <c r="P310" t="str">
        <f>IF($D310="","",IFERROR(VLOOKUP($B310,Kraftvärmeprod!$B$1:$BX$550,MATCH(P$2,Kraftvärmeprod!$B$1:$VX$1,0),FALSE)/1,0)-IFERROR(VLOOKUP($B310,'Slutlig allokering kvv'!$B$2:$BX$550,MATCH(P$2,'Slutlig allokering kvv'!$B$1:$BX$1,0),FALSE)/1,0))</f>
        <v/>
      </c>
      <c r="Q310" t="str">
        <f>IF($D310="","",IFERROR(VLOOKUP($B310,Kraftvärmeprod!$B$1:$BX$550,MATCH(Q$2,Kraftvärmeprod!$B$1:$VX$1,0),FALSE)/1,0)-IFERROR(VLOOKUP($B310,'Slutlig allokering kvv'!$B$2:$BX$550,MATCH(Q$2,'Slutlig allokering kvv'!$B$1:$BX$1,0),FALSE)/1,0))</f>
        <v/>
      </c>
      <c r="R310" t="str">
        <f>IF($D310="","",IFERROR(VLOOKUP($B310,Kraftvärmeprod!$B$1:$BX$550,MATCH(R$2,Kraftvärmeprod!$B$1:$VX$1,0),FALSE)/1,0)-IFERROR(VLOOKUP($B310,'Slutlig allokering kvv'!$B$2:$BX$550,MATCH(R$2,'Slutlig allokering kvv'!$B$1:$BX$1,0),FALSE)/1,0))</f>
        <v/>
      </c>
      <c r="S310" t="str">
        <f>IF($D310="","",IFERROR(VLOOKUP($B310,Kraftvärmeprod!$B$1:$BX$550,MATCH(S$2,Kraftvärmeprod!$B$1:$VX$1,0),FALSE)/1,0)-IFERROR(VLOOKUP($B310,'Slutlig allokering kvv'!$B$2:$BX$550,MATCH(S$2,'Slutlig allokering kvv'!$B$1:$BX$1,0),FALSE)/1,0))</f>
        <v/>
      </c>
      <c r="T310" t="str">
        <f>IF($D310="","",IFERROR(VLOOKUP($B310,Kraftvärmeprod!$B$1:$BX$550,MATCH(T$2,Kraftvärmeprod!$B$1:$VX$1,0),FALSE)/1,0)-IFERROR(VLOOKUP($B310,'Slutlig allokering kvv'!$B$2:$BX$550,MATCH(T$2,'Slutlig allokering kvv'!$B$1:$BX$1,0),FALSE)/1,0))</f>
        <v/>
      </c>
      <c r="U310" t="str">
        <f>IF($D310="","",IFERROR(VLOOKUP($B310,Kraftvärmeprod!$B$1:$BX$550,MATCH(U$2,Kraftvärmeprod!$B$1:$VX$1,0),FALSE)/1,0)-IFERROR(VLOOKUP($B310,'Slutlig allokering kvv'!$B$2:$BX$550,MATCH(U$2,'Slutlig allokering kvv'!$B$1:$BX$1,0),FALSE)/1,0))</f>
        <v/>
      </c>
      <c r="V310" t="str">
        <f>IF($D310="","",IFERROR(VLOOKUP($B310,Kraftvärmeprod!$B$1:$BX$550,MATCH(V$2,Kraftvärmeprod!$B$1:$VX$1,0),FALSE)/1,0)-IFERROR(VLOOKUP($B310,'Slutlig allokering kvv'!$B$2:$BX$550,MATCH(V$2,'Slutlig allokering kvv'!$B$1:$BX$1,0),FALSE)/1,0))</f>
        <v/>
      </c>
      <c r="W310" t="str">
        <f>IF($D310="","",IFERROR(VLOOKUP($B310,Kraftvärmeprod!$B$1:$BX$550,MATCH(W$2,Kraftvärmeprod!$B$1:$VX$1,0),FALSE)/1,0)-IFERROR(VLOOKUP($B310,'Slutlig allokering kvv'!$B$2:$BX$550,MATCH(W$2,'Slutlig allokering kvv'!$B$1:$BX$1,0),FALSE)/1,0))</f>
        <v/>
      </c>
      <c r="X310" t="str">
        <f>IF($D310="","",IFERROR(VLOOKUP($B310,Kraftvärmeprod!$B$1:$BX$550,MATCH(X$2,Kraftvärmeprod!$B$1:$VX$1,0),FALSE)/1,0)-IFERROR(VLOOKUP($B310,'Slutlig allokering kvv'!$B$2:$BX$550,MATCH(X$2,'Slutlig allokering kvv'!$B$1:$BX$1,0),FALSE)/1,0))</f>
        <v/>
      </c>
      <c r="Y310" t="str">
        <f>IF($D310="","",IFERROR(VLOOKUP($B310,Kraftvärmeprod!$B$1:$BX$550,MATCH(Y$2,Kraftvärmeprod!$B$1:$VX$1,0),FALSE)/1,0)-IFERROR(VLOOKUP($B310,'Slutlig allokering kvv'!$B$2:$BX$550,MATCH(Y$2,'Slutlig allokering kvv'!$B$1:$BX$1,0),FALSE)/1,0))</f>
        <v/>
      </c>
      <c r="Z310" t="str">
        <f>IF($D310="","",IFERROR(VLOOKUP($B310,Kraftvärmeprod!$B$1:$BX$550,MATCH(Z$2,Kraftvärmeprod!$B$1:$VX$1,0),FALSE)/1,0)-IFERROR(VLOOKUP($B310,'Slutlig allokering kvv'!$B$2:$BX$550,MATCH(Z$2,'Slutlig allokering kvv'!$B$1:$BX$1,0),FALSE)/1,0))</f>
        <v/>
      </c>
      <c r="AA310" t="str">
        <f>IF($D310="","",IFERROR(VLOOKUP($B310,Kraftvärmeprod!$B$1:$BX$550,MATCH(AA$2,Kraftvärmeprod!$B$1:$VX$1,0),FALSE)/1,0)-IFERROR(VLOOKUP($B310,'Slutlig allokering kvv'!$B$2:$BX$550,MATCH(AA$2,'Slutlig allokering kvv'!$B$1:$BX$1,0),FALSE)/1,0))</f>
        <v/>
      </c>
      <c r="AB310" t="str">
        <f>IF($D310="","",IFERROR(VLOOKUP($B310,Kraftvärmeprod!$B$1:$BX$550,MATCH(AB$2,Kraftvärmeprod!$B$1:$VX$1,0),FALSE)/1,0)-IFERROR(VLOOKUP($B310,'Slutlig allokering kvv'!$B$2:$BX$550,MATCH(AB$2,'Slutlig allokering kvv'!$B$1:$BX$1,0),FALSE)/1,0))</f>
        <v/>
      </c>
      <c r="AC310" t="str">
        <f>IF($D310="","",IFERROR(VLOOKUP($B310,Kraftvärmeprod!$B$1:$BX$550,MATCH(AC$2,Kraftvärmeprod!$B$1:$VX$1,0),FALSE)/1,0)-IFERROR(VLOOKUP($B310,'Slutlig allokering kvv'!$B$2:$BX$550,MATCH(AC$2,'Slutlig allokering kvv'!$B$1:$BX$1,0),FALSE)/1,0))</f>
        <v/>
      </c>
      <c r="AE310" t="str">
        <f>IF($D310="","",IFERROR(VLOOKUP($B310,Miljö!$B$1:$E$550,MATCH("Hjälpel kraftvärme (GWh)",Miljö!$B$1:$E$1,0),FALSE)/1,0)-IFERROR(VLOOKUP($B310,'Slutlig allokering kvv'!$B$2:$BX$550,MATCH(AE$2,'Slutlig allokering kvv'!$B$1:$BX$1,0),FALSE)/1,0))</f>
        <v/>
      </c>
      <c r="AI310">
        <f t="shared" si="16"/>
        <v>0</v>
      </c>
      <c r="AK310">
        <f>IFERROR(VLOOKUP($B310,'Slutlig allokering kvv'!$B$2:$AX$550,MATCH("Summa slutlig allokerad tillförd energi (utan hjälpel och rökgaskondensering):",'Slutlig allokering kvv'!$B$1:$AX$1,0),FALSE)/1,"")</f>
        <v>0</v>
      </c>
      <c r="AM310" s="289" t="str">
        <f>IFERROR(1-VLOOKUP($B310,'Slutlig allokering kvv'!$B$2:$AX$550,MATCH("Andel av bränsle i kvv som allokerats till värme, exklusive rökgaskondensering och hjälpel",'Slutlig allokering kvv'!$B$1:$AX$1,0),FALSE),"")</f>
        <v/>
      </c>
      <c r="AO310" s="289" t="str">
        <f t="shared" si="17"/>
        <v/>
      </c>
      <c r="AP310" s="290" t="str">
        <f t="shared" si="18"/>
        <v/>
      </c>
      <c r="AQ310" s="290"/>
      <c r="AR310" s="239" t="str">
        <f t="shared" si="19"/>
        <v/>
      </c>
      <c r="AS310" s="290"/>
    </row>
    <row r="311" spans="1:45" x14ac:dyDescent="0.25">
      <c r="A311" s="2" t="str">
        <f>'Miljövärden för publ företag'!B313</f>
        <v>Västerbergslagens Energi AB</v>
      </c>
      <c r="B311" s="2" t="str">
        <f>'Miljövärden för publ företag'!C313</f>
        <v>Norberg</v>
      </c>
      <c r="C311" t="str">
        <f>IFERROR(VLOOKUP($B311,Kraftvärmeprod!$B$1:$AH$479,MATCH(C$2,Kraftvärmeprod!$B$1:$AG$1,0),FALSE)/1,"")</f>
        <v/>
      </c>
      <c r="D311" t="str">
        <f>IFERROR(VLOOKUP($B311,Kraftvärmeprod!$B$1:$AH$479,MATCH(D$2,Kraftvärmeprod!$B$1:$AG$1,0),FALSE)/1,"")</f>
        <v/>
      </c>
      <c r="F311" t="str">
        <f>IF($D311="","",IFERROR(VLOOKUP($B311,Kraftvärmeprod!$B$1:$BX$550,MATCH(F$2,Kraftvärmeprod!$B$1:$VX$1,0),FALSE)/1,0)-IFERROR(VLOOKUP($B311,'Slutlig allokering kvv'!$B$2:$BX$550,MATCH(F$2,'Slutlig allokering kvv'!$B$1:$BX$1,0),FALSE)/1,0))</f>
        <v/>
      </c>
      <c r="G311" t="str">
        <f>IF($D311="","",IFERROR(VLOOKUP($B311,Kraftvärmeprod!$B$1:$BX$550,MATCH(G$2,Kraftvärmeprod!$B$1:$VX$1,0),FALSE)/1,0)-IFERROR(VLOOKUP($B311,'Slutlig allokering kvv'!$B$2:$BX$550,MATCH(G$2,'Slutlig allokering kvv'!$B$1:$BX$1,0),FALSE)/1,0))</f>
        <v/>
      </c>
      <c r="H311" t="str">
        <f>IF($D311="","",IFERROR(VLOOKUP($B311,Kraftvärmeprod!$B$1:$BX$550,MATCH(H$2,Kraftvärmeprod!$B$1:$VX$1,0),FALSE)/1,0)-IFERROR(VLOOKUP($B311,'Slutlig allokering kvv'!$B$2:$BX$550,MATCH(H$2,'Slutlig allokering kvv'!$B$1:$BX$1,0),FALSE)/1,0))</f>
        <v/>
      </c>
      <c r="I311" t="str">
        <f>IF($D311="","",IFERROR(VLOOKUP($B311,Kraftvärmeprod!$B$1:$BX$550,MATCH(I$2,Kraftvärmeprod!$B$1:$VX$1,0),FALSE)/1,0)-IFERROR(VLOOKUP($B311,'Slutlig allokering kvv'!$B$2:$BX$550,MATCH(I$2,'Slutlig allokering kvv'!$B$1:$BX$1,0),FALSE)/1,0))</f>
        <v/>
      </c>
      <c r="J311" t="str">
        <f>IF($D311="","",IFERROR(VLOOKUP($B311,Kraftvärmeprod!$B$1:$BX$550,MATCH(J$2,Kraftvärmeprod!$B$1:$VX$1,0),FALSE)/1,0)-IFERROR(VLOOKUP($B311,'Slutlig allokering kvv'!$B$2:$BX$550,MATCH(J$2,'Slutlig allokering kvv'!$B$1:$BX$1,0),FALSE)/1,0))</f>
        <v/>
      </c>
      <c r="K311" t="str">
        <f>IF($D311="","",IFERROR(VLOOKUP($B311,Kraftvärmeprod!$B$1:$BX$550,MATCH(K$2,Kraftvärmeprod!$B$1:$VX$1,0),FALSE)/1,0)-IFERROR(VLOOKUP($B311,'Slutlig allokering kvv'!$B$2:$BX$550,MATCH(K$2,'Slutlig allokering kvv'!$B$1:$BX$1,0),FALSE)/1,0))</f>
        <v/>
      </c>
      <c r="L311" t="str">
        <f>IF($D311="","",IFERROR(VLOOKUP($B311,Kraftvärmeprod!$B$1:$BX$550,MATCH(L$2,Kraftvärmeprod!$B$1:$VX$1,0),FALSE)/1,0)-IFERROR(VLOOKUP($B311,'Slutlig allokering kvv'!$B$2:$BX$550,MATCH(L$2,'Slutlig allokering kvv'!$B$1:$BX$1,0),FALSE)/1,0))</f>
        <v/>
      </c>
      <c r="M311" t="str">
        <f>IF($D311="","",IFERROR(VLOOKUP($B311,Kraftvärmeprod!$B$1:$BX$550,MATCH(M$2,Kraftvärmeprod!$B$1:$VX$1,0),FALSE)/1,0)-IFERROR(VLOOKUP($B311,'Slutlig allokering kvv'!$B$2:$BX$550,MATCH(M$2,'Slutlig allokering kvv'!$B$1:$BX$1,0),FALSE)/1,0))</f>
        <v/>
      </c>
      <c r="N311" t="str">
        <f>IF($D311="","",IFERROR(VLOOKUP($B311,Kraftvärmeprod!$B$1:$BX$550,MATCH(N$2,Kraftvärmeprod!$B$1:$VX$1,0),FALSE)/1,0)-IFERROR(VLOOKUP($B311,'Slutlig allokering kvv'!$B$2:$BX$550,MATCH(N$2,'Slutlig allokering kvv'!$B$1:$BX$1,0),FALSE)/1,0))</f>
        <v/>
      </c>
      <c r="O311" t="str">
        <f>IF($D311="","",IFERROR(VLOOKUP($B311,Kraftvärmeprod!$B$1:$BX$550,MATCH(O$2,Kraftvärmeprod!$B$1:$VX$1,0),FALSE)/1,0)-IFERROR(VLOOKUP($B311,'Slutlig allokering kvv'!$B$2:$BX$550,MATCH(O$2,'Slutlig allokering kvv'!$B$1:$BX$1,0),FALSE)/1,0))</f>
        <v/>
      </c>
      <c r="P311" t="str">
        <f>IF($D311="","",IFERROR(VLOOKUP($B311,Kraftvärmeprod!$B$1:$BX$550,MATCH(P$2,Kraftvärmeprod!$B$1:$VX$1,0),FALSE)/1,0)-IFERROR(VLOOKUP($B311,'Slutlig allokering kvv'!$B$2:$BX$550,MATCH(P$2,'Slutlig allokering kvv'!$B$1:$BX$1,0),FALSE)/1,0))</f>
        <v/>
      </c>
      <c r="Q311" t="str">
        <f>IF($D311="","",IFERROR(VLOOKUP($B311,Kraftvärmeprod!$B$1:$BX$550,MATCH(Q$2,Kraftvärmeprod!$B$1:$VX$1,0),FALSE)/1,0)-IFERROR(VLOOKUP($B311,'Slutlig allokering kvv'!$B$2:$BX$550,MATCH(Q$2,'Slutlig allokering kvv'!$B$1:$BX$1,0),FALSE)/1,0))</f>
        <v/>
      </c>
      <c r="R311" t="str">
        <f>IF($D311="","",IFERROR(VLOOKUP($B311,Kraftvärmeprod!$B$1:$BX$550,MATCH(R$2,Kraftvärmeprod!$B$1:$VX$1,0),FALSE)/1,0)-IFERROR(VLOOKUP($B311,'Slutlig allokering kvv'!$B$2:$BX$550,MATCH(R$2,'Slutlig allokering kvv'!$B$1:$BX$1,0),FALSE)/1,0))</f>
        <v/>
      </c>
      <c r="S311" t="str">
        <f>IF($D311="","",IFERROR(VLOOKUP($B311,Kraftvärmeprod!$B$1:$BX$550,MATCH(S$2,Kraftvärmeprod!$B$1:$VX$1,0),FALSE)/1,0)-IFERROR(VLOOKUP($B311,'Slutlig allokering kvv'!$B$2:$BX$550,MATCH(S$2,'Slutlig allokering kvv'!$B$1:$BX$1,0),FALSE)/1,0))</f>
        <v/>
      </c>
      <c r="T311" t="str">
        <f>IF($D311="","",IFERROR(VLOOKUP($B311,Kraftvärmeprod!$B$1:$BX$550,MATCH(T$2,Kraftvärmeprod!$B$1:$VX$1,0),FALSE)/1,0)-IFERROR(VLOOKUP($B311,'Slutlig allokering kvv'!$B$2:$BX$550,MATCH(T$2,'Slutlig allokering kvv'!$B$1:$BX$1,0),FALSE)/1,0))</f>
        <v/>
      </c>
      <c r="U311" t="str">
        <f>IF($D311="","",IFERROR(VLOOKUP($B311,Kraftvärmeprod!$B$1:$BX$550,MATCH(U$2,Kraftvärmeprod!$B$1:$VX$1,0),FALSE)/1,0)-IFERROR(VLOOKUP($B311,'Slutlig allokering kvv'!$B$2:$BX$550,MATCH(U$2,'Slutlig allokering kvv'!$B$1:$BX$1,0),FALSE)/1,0))</f>
        <v/>
      </c>
      <c r="V311" t="str">
        <f>IF($D311="","",IFERROR(VLOOKUP($B311,Kraftvärmeprod!$B$1:$BX$550,MATCH(V$2,Kraftvärmeprod!$B$1:$VX$1,0),FALSE)/1,0)-IFERROR(VLOOKUP($B311,'Slutlig allokering kvv'!$B$2:$BX$550,MATCH(V$2,'Slutlig allokering kvv'!$B$1:$BX$1,0),FALSE)/1,0))</f>
        <v/>
      </c>
      <c r="W311" t="str">
        <f>IF($D311="","",IFERROR(VLOOKUP($B311,Kraftvärmeprod!$B$1:$BX$550,MATCH(W$2,Kraftvärmeprod!$B$1:$VX$1,0),FALSE)/1,0)-IFERROR(VLOOKUP($B311,'Slutlig allokering kvv'!$B$2:$BX$550,MATCH(W$2,'Slutlig allokering kvv'!$B$1:$BX$1,0),FALSE)/1,0))</f>
        <v/>
      </c>
      <c r="X311" t="str">
        <f>IF($D311="","",IFERROR(VLOOKUP($B311,Kraftvärmeprod!$B$1:$BX$550,MATCH(X$2,Kraftvärmeprod!$B$1:$VX$1,0),FALSE)/1,0)-IFERROR(VLOOKUP($B311,'Slutlig allokering kvv'!$B$2:$BX$550,MATCH(X$2,'Slutlig allokering kvv'!$B$1:$BX$1,0),FALSE)/1,0))</f>
        <v/>
      </c>
      <c r="Y311" t="str">
        <f>IF($D311="","",IFERROR(VLOOKUP($B311,Kraftvärmeprod!$B$1:$BX$550,MATCH(Y$2,Kraftvärmeprod!$B$1:$VX$1,0),FALSE)/1,0)-IFERROR(VLOOKUP($B311,'Slutlig allokering kvv'!$B$2:$BX$550,MATCH(Y$2,'Slutlig allokering kvv'!$B$1:$BX$1,0),FALSE)/1,0))</f>
        <v/>
      </c>
      <c r="Z311" t="str">
        <f>IF($D311="","",IFERROR(VLOOKUP($B311,Kraftvärmeprod!$B$1:$BX$550,MATCH(Z$2,Kraftvärmeprod!$B$1:$VX$1,0),FALSE)/1,0)-IFERROR(VLOOKUP($B311,'Slutlig allokering kvv'!$B$2:$BX$550,MATCH(Z$2,'Slutlig allokering kvv'!$B$1:$BX$1,0),FALSE)/1,0))</f>
        <v/>
      </c>
      <c r="AA311" t="str">
        <f>IF($D311="","",IFERROR(VLOOKUP($B311,Kraftvärmeprod!$B$1:$BX$550,MATCH(AA$2,Kraftvärmeprod!$B$1:$VX$1,0),FALSE)/1,0)-IFERROR(VLOOKUP($B311,'Slutlig allokering kvv'!$B$2:$BX$550,MATCH(AA$2,'Slutlig allokering kvv'!$B$1:$BX$1,0),FALSE)/1,0))</f>
        <v/>
      </c>
      <c r="AB311" t="str">
        <f>IF($D311="","",IFERROR(VLOOKUP($B311,Kraftvärmeprod!$B$1:$BX$550,MATCH(AB$2,Kraftvärmeprod!$B$1:$VX$1,0),FALSE)/1,0)-IFERROR(VLOOKUP($B311,'Slutlig allokering kvv'!$B$2:$BX$550,MATCH(AB$2,'Slutlig allokering kvv'!$B$1:$BX$1,0),FALSE)/1,0))</f>
        <v/>
      </c>
      <c r="AC311" t="str">
        <f>IF($D311="","",IFERROR(VLOOKUP($B311,Kraftvärmeprod!$B$1:$BX$550,MATCH(AC$2,Kraftvärmeprod!$B$1:$VX$1,0),FALSE)/1,0)-IFERROR(VLOOKUP($B311,'Slutlig allokering kvv'!$B$2:$BX$550,MATCH(AC$2,'Slutlig allokering kvv'!$B$1:$BX$1,0),FALSE)/1,0))</f>
        <v/>
      </c>
      <c r="AE311" t="str">
        <f>IF($D311="","",IFERROR(VLOOKUP($B311,Miljö!$B$1:$E$550,MATCH("Hjälpel kraftvärme (GWh)",Miljö!$B$1:$E$1,0),FALSE)/1,0)-IFERROR(VLOOKUP($B311,'Slutlig allokering kvv'!$B$2:$BX$550,MATCH(AE$2,'Slutlig allokering kvv'!$B$1:$BX$1,0),FALSE)/1,0))</f>
        <v/>
      </c>
      <c r="AI311">
        <f t="shared" si="16"/>
        <v>0</v>
      </c>
      <c r="AK311">
        <f>IFERROR(VLOOKUP($B311,'Slutlig allokering kvv'!$B$2:$AX$550,MATCH("Summa slutlig allokerad tillförd energi (utan hjälpel och rökgaskondensering):",'Slutlig allokering kvv'!$B$1:$AX$1,0),FALSE)/1,"")</f>
        <v>0</v>
      </c>
      <c r="AM311" s="289" t="str">
        <f>IFERROR(1-VLOOKUP($B311,'Slutlig allokering kvv'!$B$2:$AX$550,MATCH("Andel av bränsle i kvv som allokerats till värme, exklusive rökgaskondensering och hjälpel",'Slutlig allokering kvv'!$B$1:$AX$1,0),FALSE),"")</f>
        <v/>
      </c>
      <c r="AO311" s="289" t="str">
        <f t="shared" si="17"/>
        <v/>
      </c>
      <c r="AP311" s="290" t="str">
        <f t="shared" si="18"/>
        <v/>
      </c>
      <c r="AQ311" s="290"/>
      <c r="AR311" s="239" t="str">
        <f t="shared" si="19"/>
        <v/>
      </c>
      <c r="AS311" s="290"/>
    </row>
    <row r="312" spans="1:45" x14ac:dyDescent="0.25">
      <c r="A312" s="2" t="str">
        <f>'Miljövärden för publ företag'!B314</f>
        <v>Västervik Miljö &amp; Energi AB</v>
      </c>
      <c r="B312" s="2" t="str">
        <f>'Miljövärden för publ företag'!C314</f>
        <v>Ankarsrum</v>
      </c>
      <c r="C312" t="str">
        <f>IFERROR(VLOOKUP($B312,Kraftvärmeprod!$B$1:$AH$479,MATCH(C$2,Kraftvärmeprod!$B$1:$AG$1,0),FALSE)/1,"")</f>
        <v/>
      </c>
      <c r="D312" t="str">
        <f>IFERROR(VLOOKUP($B312,Kraftvärmeprod!$B$1:$AH$479,MATCH(D$2,Kraftvärmeprod!$B$1:$AG$1,0),FALSE)/1,"")</f>
        <v/>
      </c>
      <c r="F312" t="str">
        <f>IF($D312="","",IFERROR(VLOOKUP($B312,Kraftvärmeprod!$B$1:$BX$550,MATCH(F$2,Kraftvärmeprod!$B$1:$VX$1,0),FALSE)/1,0)-IFERROR(VLOOKUP($B312,'Slutlig allokering kvv'!$B$2:$BX$550,MATCH(F$2,'Slutlig allokering kvv'!$B$1:$BX$1,0),FALSE)/1,0))</f>
        <v/>
      </c>
      <c r="G312" t="str">
        <f>IF($D312="","",IFERROR(VLOOKUP($B312,Kraftvärmeprod!$B$1:$BX$550,MATCH(G$2,Kraftvärmeprod!$B$1:$VX$1,0),FALSE)/1,0)-IFERROR(VLOOKUP($B312,'Slutlig allokering kvv'!$B$2:$BX$550,MATCH(G$2,'Slutlig allokering kvv'!$B$1:$BX$1,0),FALSE)/1,0))</f>
        <v/>
      </c>
      <c r="H312" t="str">
        <f>IF($D312="","",IFERROR(VLOOKUP($B312,Kraftvärmeprod!$B$1:$BX$550,MATCH(H$2,Kraftvärmeprod!$B$1:$VX$1,0),FALSE)/1,0)-IFERROR(VLOOKUP($B312,'Slutlig allokering kvv'!$B$2:$BX$550,MATCH(H$2,'Slutlig allokering kvv'!$B$1:$BX$1,0),FALSE)/1,0))</f>
        <v/>
      </c>
      <c r="I312" t="str">
        <f>IF($D312="","",IFERROR(VLOOKUP($B312,Kraftvärmeprod!$B$1:$BX$550,MATCH(I$2,Kraftvärmeprod!$B$1:$VX$1,0),FALSE)/1,0)-IFERROR(VLOOKUP($B312,'Slutlig allokering kvv'!$B$2:$BX$550,MATCH(I$2,'Slutlig allokering kvv'!$B$1:$BX$1,0),FALSE)/1,0))</f>
        <v/>
      </c>
      <c r="J312" t="str">
        <f>IF($D312="","",IFERROR(VLOOKUP($B312,Kraftvärmeprod!$B$1:$BX$550,MATCH(J$2,Kraftvärmeprod!$B$1:$VX$1,0),FALSE)/1,0)-IFERROR(VLOOKUP($B312,'Slutlig allokering kvv'!$B$2:$BX$550,MATCH(J$2,'Slutlig allokering kvv'!$B$1:$BX$1,0),FALSE)/1,0))</f>
        <v/>
      </c>
      <c r="K312" t="str">
        <f>IF($D312="","",IFERROR(VLOOKUP($B312,Kraftvärmeprod!$B$1:$BX$550,MATCH(K$2,Kraftvärmeprod!$B$1:$VX$1,0),FALSE)/1,0)-IFERROR(VLOOKUP($B312,'Slutlig allokering kvv'!$B$2:$BX$550,MATCH(K$2,'Slutlig allokering kvv'!$B$1:$BX$1,0),FALSE)/1,0))</f>
        <v/>
      </c>
      <c r="L312" t="str">
        <f>IF($D312="","",IFERROR(VLOOKUP($B312,Kraftvärmeprod!$B$1:$BX$550,MATCH(L$2,Kraftvärmeprod!$B$1:$VX$1,0),FALSE)/1,0)-IFERROR(VLOOKUP($B312,'Slutlig allokering kvv'!$B$2:$BX$550,MATCH(L$2,'Slutlig allokering kvv'!$B$1:$BX$1,0),FALSE)/1,0))</f>
        <v/>
      </c>
      <c r="M312" t="str">
        <f>IF($D312="","",IFERROR(VLOOKUP($B312,Kraftvärmeprod!$B$1:$BX$550,MATCH(M$2,Kraftvärmeprod!$B$1:$VX$1,0),FALSE)/1,0)-IFERROR(VLOOKUP($B312,'Slutlig allokering kvv'!$B$2:$BX$550,MATCH(M$2,'Slutlig allokering kvv'!$B$1:$BX$1,0),FALSE)/1,0))</f>
        <v/>
      </c>
      <c r="N312" t="str">
        <f>IF($D312="","",IFERROR(VLOOKUP($B312,Kraftvärmeprod!$B$1:$BX$550,MATCH(N$2,Kraftvärmeprod!$B$1:$VX$1,0),FALSE)/1,0)-IFERROR(VLOOKUP($B312,'Slutlig allokering kvv'!$B$2:$BX$550,MATCH(N$2,'Slutlig allokering kvv'!$B$1:$BX$1,0),FALSE)/1,0))</f>
        <v/>
      </c>
      <c r="O312" t="str">
        <f>IF($D312="","",IFERROR(VLOOKUP($B312,Kraftvärmeprod!$B$1:$BX$550,MATCH(O$2,Kraftvärmeprod!$B$1:$VX$1,0),FALSE)/1,0)-IFERROR(VLOOKUP($B312,'Slutlig allokering kvv'!$B$2:$BX$550,MATCH(O$2,'Slutlig allokering kvv'!$B$1:$BX$1,0),FALSE)/1,0))</f>
        <v/>
      </c>
      <c r="P312" t="str">
        <f>IF($D312="","",IFERROR(VLOOKUP($B312,Kraftvärmeprod!$B$1:$BX$550,MATCH(P$2,Kraftvärmeprod!$B$1:$VX$1,0),FALSE)/1,0)-IFERROR(VLOOKUP($B312,'Slutlig allokering kvv'!$B$2:$BX$550,MATCH(P$2,'Slutlig allokering kvv'!$B$1:$BX$1,0),FALSE)/1,0))</f>
        <v/>
      </c>
      <c r="Q312" t="str">
        <f>IF($D312="","",IFERROR(VLOOKUP($B312,Kraftvärmeprod!$B$1:$BX$550,MATCH(Q$2,Kraftvärmeprod!$B$1:$VX$1,0),FALSE)/1,0)-IFERROR(VLOOKUP($B312,'Slutlig allokering kvv'!$B$2:$BX$550,MATCH(Q$2,'Slutlig allokering kvv'!$B$1:$BX$1,0),FALSE)/1,0))</f>
        <v/>
      </c>
      <c r="R312" t="str">
        <f>IF($D312="","",IFERROR(VLOOKUP($B312,Kraftvärmeprod!$B$1:$BX$550,MATCH(R$2,Kraftvärmeprod!$B$1:$VX$1,0),FALSE)/1,0)-IFERROR(VLOOKUP($B312,'Slutlig allokering kvv'!$B$2:$BX$550,MATCH(R$2,'Slutlig allokering kvv'!$B$1:$BX$1,0),FALSE)/1,0))</f>
        <v/>
      </c>
      <c r="S312" t="str">
        <f>IF($D312="","",IFERROR(VLOOKUP($B312,Kraftvärmeprod!$B$1:$BX$550,MATCH(S$2,Kraftvärmeprod!$B$1:$VX$1,0),FALSE)/1,0)-IFERROR(VLOOKUP($B312,'Slutlig allokering kvv'!$B$2:$BX$550,MATCH(S$2,'Slutlig allokering kvv'!$B$1:$BX$1,0),FALSE)/1,0))</f>
        <v/>
      </c>
      <c r="T312" t="str">
        <f>IF($D312="","",IFERROR(VLOOKUP($B312,Kraftvärmeprod!$B$1:$BX$550,MATCH(T$2,Kraftvärmeprod!$B$1:$VX$1,0),FALSE)/1,0)-IFERROR(VLOOKUP($B312,'Slutlig allokering kvv'!$B$2:$BX$550,MATCH(T$2,'Slutlig allokering kvv'!$B$1:$BX$1,0),FALSE)/1,0))</f>
        <v/>
      </c>
      <c r="U312" t="str">
        <f>IF($D312="","",IFERROR(VLOOKUP($B312,Kraftvärmeprod!$B$1:$BX$550,MATCH(U$2,Kraftvärmeprod!$B$1:$VX$1,0),FALSE)/1,0)-IFERROR(VLOOKUP($B312,'Slutlig allokering kvv'!$B$2:$BX$550,MATCH(U$2,'Slutlig allokering kvv'!$B$1:$BX$1,0),FALSE)/1,0))</f>
        <v/>
      </c>
      <c r="V312" t="str">
        <f>IF($D312="","",IFERROR(VLOOKUP($B312,Kraftvärmeprod!$B$1:$BX$550,MATCH(V$2,Kraftvärmeprod!$B$1:$VX$1,0),FALSE)/1,0)-IFERROR(VLOOKUP($B312,'Slutlig allokering kvv'!$B$2:$BX$550,MATCH(V$2,'Slutlig allokering kvv'!$B$1:$BX$1,0),FALSE)/1,0))</f>
        <v/>
      </c>
      <c r="W312" t="str">
        <f>IF($D312="","",IFERROR(VLOOKUP($B312,Kraftvärmeprod!$B$1:$BX$550,MATCH(W$2,Kraftvärmeprod!$B$1:$VX$1,0),FALSE)/1,0)-IFERROR(VLOOKUP($B312,'Slutlig allokering kvv'!$B$2:$BX$550,MATCH(W$2,'Slutlig allokering kvv'!$B$1:$BX$1,0),FALSE)/1,0))</f>
        <v/>
      </c>
      <c r="X312" t="str">
        <f>IF($D312="","",IFERROR(VLOOKUP($B312,Kraftvärmeprod!$B$1:$BX$550,MATCH(X$2,Kraftvärmeprod!$B$1:$VX$1,0),FALSE)/1,0)-IFERROR(VLOOKUP($B312,'Slutlig allokering kvv'!$B$2:$BX$550,MATCH(X$2,'Slutlig allokering kvv'!$B$1:$BX$1,0),FALSE)/1,0))</f>
        <v/>
      </c>
      <c r="Y312" t="str">
        <f>IF($D312="","",IFERROR(VLOOKUP($B312,Kraftvärmeprod!$B$1:$BX$550,MATCH(Y$2,Kraftvärmeprod!$B$1:$VX$1,0),FALSE)/1,0)-IFERROR(VLOOKUP($B312,'Slutlig allokering kvv'!$B$2:$BX$550,MATCH(Y$2,'Slutlig allokering kvv'!$B$1:$BX$1,0),FALSE)/1,0))</f>
        <v/>
      </c>
      <c r="Z312" t="str">
        <f>IF($D312="","",IFERROR(VLOOKUP($B312,Kraftvärmeprod!$B$1:$BX$550,MATCH(Z$2,Kraftvärmeprod!$B$1:$VX$1,0),FALSE)/1,0)-IFERROR(VLOOKUP($B312,'Slutlig allokering kvv'!$B$2:$BX$550,MATCH(Z$2,'Slutlig allokering kvv'!$B$1:$BX$1,0),FALSE)/1,0))</f>
        <v/>
      </c>
      <c r="AA312" t="str">
        <f>IF($D312="","",IFERROR(VLOOKUP($B312,Kraftvärmeprod!$B$1:$BX$550,MATCH(AA$2,Kraftvärmeprod!$B$1:$VX$1,0),FALSE)/1,0)-IFERROR(VLOOKUP($B312,'Slutlig allokering kvv'!$B$2:$BX$550,MATCH(AA$2,'Slutlig allokering kvv'!$B$1:$BX$1,0),FALSE)/1,0))</f>
        <v/>
      </c>
      <c r="AB312" t="str">
        <f>IF($D312="","",IFERROR(VLOOKUP($B312,Kraftvärmeprod!$B$1:$BX$550,MATCH(AB$2,Kraftvärmeprod!$B$1:$VX$1,0),FALSE)/1,0)-IFERROR(VLOOKUP($B312,'Slutlig allokering kvv'!$B$2:$BX$550,MATCH(AB$2,'Slutlig allokering kvv'!$B$1:$BX$1,0),FALSE)/1,0))</f>
        <v/>
      </c>
      <c r="AC312" t="str">
        <f>IF($D312="","",IFERROR(VLOOKUP($B312,Kraftvärmeprod!$B$1:$BX$550,MATCH(AC$2,Kraftvärmeprod!$B$1:$VX$1,0),FALSE)/1,0)-IFERROR(VLOOKUP($B312,'Slutlig allokering kvv'!$B$2:$BX$550,MATCH(AC$2,'Slutlig allokering kvv'!$B$1:$BX$1,0),FALSE)/1,0))</f>
        <v/>
      </c>
      <c r="AE312" t="str">
        <f>IF($D312="","",IFERROR(VLOOKUP($B312,Miljö!$B$1:$E$550,MATCH("Hjälpel kraftvärme (GWh)",Miljö!$B$1:$E$1,0),FALSE)/1,0)-IFERROR(VLOOKUP($B312,'Slutlig allokering kvv'!$B$2:$BX$550,MATCH(AE$2,'Slutlig allokering kvv'!$B$1:$BX$1,0),FALSE)/1,0))</f>
        <v/>
      </c>
      <c r="AI312">
        <f t="shared" si="16"/>
        <v>0</v>
      </c>
      <c r="AK312">
        <f>IFERROR(VLOOKUP($B312,'Slutlig allokering kvv'!$B$2:$AX$550,MATCH("Summa slutlig allokerad tillförd energi (utan hjälpel och rökgaskondensering):",'Slutlig allokering kvv'!$B$1:$AX$1,0),FALSE)/1,"")</f>
        <v>0</v>
      </c>
      <c r="AM312" s="289" t="str">
        <f>IFERROR(1-VLOOKUP($B312,'Slutlig allokering kvv'!$B$2:$AX$550,MATCH("Andel av bränsle i kvv som allokerats till värme, exklusive rökgaskondensering och hjälpel",'Slutlig allokering kvv'!$B$1:$AX$1,0),FALSE),"")</f>
        <v/>
      </c>
      <c r="AO312" s="289" t="str">
        <f t="shared" si="17"/>
        <v/>
      </c>
      <c r="AP312" s="290" t="str">
        <f t="shared" si="18"/>
        <v/>
      </c>
      <c r="AQ312" s="290"/>
      <c r="AR312" s="239" t="str">
        <f t="shared" si="19"/>
        <v/>
      </c>
      <c r="AS312" s="290"/>
    </row>
    <row r="313" spans="1:45" x14ac:dyDescent="0.25">
      <c r="A313" s="2" t="str">
        <f>'Miljövärden för publ företag'!B315</f>
        <v>Västervik Miljö &amp; Energi AB</v>
      </c>
      <c r="B313" s="2" t="str">
        <f>'Miljövärden för publ företag'!C315</f>
        <v>Gamleby</v>
      </c>
      <c r="C313" t="str">
        <f>IFERROR(VLOOKUP($B313,Kraftvärmeprod!$B$1:$AH$479,MATCH(C$2,Kraftvärmeprod!$B$1:$AG$1,0),FALSE)/1,"")</f>
        <v/>
      </c>
      <c r="D313" t="str">
        <f>IFERROR(VLOOKUP($B313,Kraftvärmeprod!$B$1:$AH$479,MATCH(D$2,Kraftvärmeprod!$B$1:$AG$1,0),FALSE)/1,"")</f>
        <v/>
      </c>
      <c r="F313" t="str">
        <f>IF($D313="","",IFERROR(VLOOKUP($B313,Kraftvärmeprod!$B$1:$BX$550,MATCH(F$2,Kraftvärmeprod!$B$1:$VX$1,0),FALSE)/1,0)-IFERROR(VLOOKUP($B313,'Slutlig allokering kvv'!$B$2:$BX$550,MATCH(F$2,'Slutlig allokering kvv'!$B$1:$BX$1,0),FALSE)/1,0))</f>
        <v/>
      </c>
      <c r="G313" t="str">
        <f>IF($D313="","",IFERROR(VLOOKUP($B313,Kraftvärmeprod!$B$1:$BX$550,MATCH(G$2,Kraftvärmeprod!$B$1:$VX$1,0),FALSE)/1,0)-IFERROR(VLOOKUP($B313,'Slutlig allokering kvv'!$B$2:$BX$550,MATCH(G$2,'Slutlig allokering kvv'!$B$1:$BX$1,0),FALSE)/1,0))</f>
        <v/>
      </c>
      <c r="H313" t="str">
        <f>IF($D313="","",IFERROR(VLOOKUP($B313,Kraftvärmeprod!$B$1:$BX$550,MATCH(H$2,Kraftvärmeprod!$B$1:$VX$1,0),FALSE)/1,0)-IFERROR(VLOOKUP($B313,'Slutlig allokering kvv'!$B$2:$BX$550,MATCH(H$2,'Slutlig allokering kvv'!$B$1:$BX$1,0),FALSE)/1,0))</f>
        <v/>
      </c>
      <c r="I313" t="str">
        <f>IF($D313="","",IFERROR(VLOOKUP($B313,Kraftvärmeprod!$B$1:$BX$550,MATCH(I$2,Kraftvärmeprod!$B$1:$VX$1,0),FALSE)/1,0)-IFERROR(VLOOKUP($B313,'Slutlig allokering kvv'!$B$2:$BX$550,MATCH(I$2,'Slutlig allokering kvv'!$B$1:$BX$1,0),FALSE)/1,0))</f>
        <v/>
      </c>
      <c r="J313" t="str">
        <f>IF($D313="","",IFERROR(VLOOKUP($B313,Kraftvärmeprod!$B$1:$BX$550,MATCH(J$2,Kraftvärmeprod!$B$1:$VX$1,0),FALSE)/1,0)-IFERROR(VLOOKUP($B313,'Slutlig allokering kvv'!$B$2:$BX$550,MATCH(J$2,'Slutlig allokering kvv'!$B$1:$BX$1,0),FALSE)/1,0))</f>
        <v/>
      </c>
      <c r="K313" t="str">
        <f>IF($D313="","",IFERROR(VLOOKUP($B313,Kraftvärmeprod!$B$1:$BX$550,MATCH(K$2,Kraftvärmeprod!$B$1:$VX$1,0),FALSE)/1,0)-IFERROR(VLOOKUP($B313,'Slutlig allokering kvv'!$B$2:$BX$550,MATCH(K$2,'Slutlig allokering kvv'!$B$1:$BX$1,0),FALSE)/1,0))</f>
        <v/>
      </c>
      <c r="L313" t="str">
        <f>IF($D313="","",IFERROR(VLOOKUP($B313,Kraftvärmeprod!$B$1:$BX$550,MATCH(L$2,Kraftvärmeprod!$B$1:$VX$1,0),FALSE)/1,0)-IFERROR(VLOOKUP($B313,'Slutlig allokering kvv'!$B$2:$BX$550,MATCH(L$2,'Slutlig allokering kvv'!$B$1:$BX$1,0),FALSE)/1,0))</f>
        <v/>
      </c>
      <c r="M313" t="str">
        <f>IF($D313="","",IFERROR(VLOOKUP($B313,Kraftvärmeprod!$B$1:$BX$550,MATCH(M$2,Kraftvärmeprod!$B$1:$VX$1,0),FALSE)/1,0)-IFERROR(VLOOKUP($B313,'Slutlig allokering kvv'!$B$2:$BX$550,MATCH(M$2,'Slutlig allokering kvv'!$B$1:$BX$1,0),FALSE)/1,0))</f>
        <v/>
      </c>
      <c r="N313" t="str">
        <f>IF($D313="","",IFERROR(VLOOKUP($B313,Kraftvärmeprod!$B$1:$BX$550,MATCH(N$2,Kraftvärmeprod!$B$1:$VX$1,0),FALSE)/1,0)-IFERROR(VLOOKUP($B313,'Slutlig allokering kvv'!$B$2:$BX$550,MATCH(N$2,'Slutlig allokering kvv'!$B$1:$BX$1,0),FALSE)/1,0))</f>
        <v/>
      </c>
      <c r="O313" t="str">
        <f>IF($D313="","",IFERROR(VLOOKUP($B313,Kraftvärmeprod!$B$1:$BX$550,MATCH(O$2,Kraftvärmeprod!$B$1:$VX$1,0),FALSE)/1,0)-IFERROR(VLOOKUP($B313,'Slutlig allokering kvv'!$B$2:$BX$550,MATCH(O$2,'Slutlig allokering kvv'!$B$1:$BX$1,0),FALSE)/1,0))</f>
        <v/>
      </c>
      <c r="P313" t="str">
        <f>IF($D313="","",IFERROR(VLOOKUP($B313,Kraftvärmeprod!$B$1:$BX$550,MATCH(P$2,Kraftvärmeprod!$B$1:$VX$1,0),FALSE)/1,0)-IFERROR(VLOOKUP($B313,'Slutlig allokering kvv'!$B$2:$BX$550,MATCH(P$2,'Slutlig allokering kvv'!$B$1:$BX$1,0),FALSE)/1,0))</f>
        <v/>
      </c>
      <c r="Q313" t="str">
        <f>IF($D313="","",IFERROR(VLOOKUP($B313,Kraftvärmeprod!$B$1:$BX$550,MATCH(Q$2,Kraftvärmeprod!$B$1:$VX$1,0),FALSE)/1,0)-IFERROR(VLOOKUP($B313,'Slutlig allokering kvv'!$B$2:$BX$550,MATCH(Q$2,'Slutlig allokering kvv'!$B$1:$BX$1,0),FALSE)/1,0))</f>
        <v/>
      </c>
      <c r="R313" t="str">
        <f>IF($D313="","",IFERROR(VLOOKUP($B313,Kraftvärmeprod!$B$1:$BX$550,MATCH(R$2,Kraftvärmeprod!$B$1:$VX$1,0),FALSE)/1,0)-IFERROR(VLOOKUP($B313,'Slutlig allokering kvv'!$B$2:$BX$550,MATCH(R$2,'Slutlig allokering kvv'!$B$1:$BX$1,0),FALSE)/1,0))</f>
        <v/>
      </c>
      <c r="S313" t="str">
        <f>IF($D313="","",IFERROR(VLOOKUP($B313,Kraftvärmeprod!$B$1:$BX$550,MATCH(S$2,Kraftvärmeprod!$B$1:$VX$1,0),FALSE)/1,0)-IFERROR(VLOOKUP($B313,'Slutlig allokering kvv'!$B$2:$BX$550,MATCH(S$2,'Slutlig allokering kvv'!$B$1:$BX$1,0),FALSE)/1,0))</f>
        <v/>
      </c>
      <c r="T313" t="str">
        <f>IF($D313="","",IFERROR(VLOOKUP($B313,Kraftvärmeprod!$B$1:$BX$550,MATCH(T$2,Kraftvärmeprod!$B$1:$VX$1,0),FALSE)/1,0)-IFERROR(VLOOKUP($B313,'Slutlig allokering kvv'!$B$2:$BX$550,MATCH(T$2,'Slutlig allokering kvv'!$B$1:$BX$1,0),FALSE)/1,0))</f>
        <v/>
      </c>
      <c r="U313" t="str">
        <f>IF($D313="","",IFERROR(VLOOKUP($B313,Kraftvärmeprod!$B$1:$BX$550,MATCH(U$2,Kraftvärmeprod!$B$1:$VX$1,0),FALSE)/1,0)-IFERROR(VLOOKUP($B313,'Slutlig allokering kvv'!$B$2:$BX$550,MATCH(U$2,'Slutlig allokering kvv'!$B$1:$BX$1,0),FALSE)/1,0))</f>
        <v/>
      </c>
      <c r="V313" t="str">
        <f>IF($D313="","",IFERROR(VLOOKUP($B313,Kraftvärmeprod!$B$1:$BX$550,MATCH(V$2,Kraftvärmeprod!$B$1:$VX$1,0),FALSE)/1,0)-IFERROR(VLOOKUP($B313,'Slutlig allokering kvv'!$B$2:$BX$550,MATCH(V$2,'Slutlig allokering kvv'!$B$1:$BX$1,0),FALSE)/1,0))</f>
        <v/>
      </c>
      <c r="W313" t="str">
        <f>IF($D313="","",IFERROR(VLOOKUP($B313,Kraftvärmeprod!$B$1:$BX$550,MATCH(W$2,Kraftvärmeprod!$B$1:$VX$1,0),FALSE)/1,0)-IFERROR(VLOOKUP($B313,'Slutlig allokering kvv'!$B$2:$BX$550,MATCH(W$2,'Slutlig allokering kvv'!$B$1:$BX$1,0),FALSE)/1,0))</f>
        <v/>
      </c>
      <c r="X313" t="str">
        <f>IF($D313="","",IFERROR(VLOOKUP($B313,Kraftvärmeprod!$B$1:$BX$550,MATCH(X$2,Kraftvärmeprod!$B$1:$VX$1,0),FALSE)/1,0)-IFERROR(VLOOKUP($B313,'Slutlig allokering kvv'!$B$2:$BX$550,MATCH(X$2,'Slutlig allokering kvv'!$B$1:$BX$1,0),FALSE)/1,0))</f>
        <v/>
      </c>
      <c r="Y313" t="str">
        <f>IF($D313="","",IFERROR(VLOOKUP($B313,Kraftvärmeprod!$B$1:$BX$550,MATCH(Y$2,Kraftvärmeprod!$B$1:$VX$1,0),FALSE)/1,0)-IFERROR(VLOOKUP($B313,'Slutlig allokering kvv'!$B$2:$BX$550,MATCH(Y$2,'Slutlig allokering kvv'!$B$1:$BX$1,0),FALSE)/1,0))</f>
        <v/>
      </c>
      <c r="Z313" t="str">
        <f>IF($D313="","",IFERROR(VLOOKUP($B313,Kraftvärmeprod!$B$1:$BX$550,MATCH(Z$2,Kraftvärmeprod!$B$1:$VX$1,0),FALSE)/1,0)-IFERROR(VLOOKUP($B313,'Slutlig allokering kvv'!$B$2:$BX$550,MATCH(Z$2,'Slutlig allokering kvv'!$B$1:$BX$1,0),FALSE)/1,0))</f>
        <v/>
      </c>
      <c r="AA313" t="str">
        <f>IF($D313="","",IFERROR(VLOOKUP($B313,Kraftvärmeprod!$B$1:$BX$550,MATCH(AA$2,Kraftvärmeprod!$B$1:$VX$1,0),FALSE)/1,0)-IFERROR(VLOOKUP($B313,'Slutlig allokering kvv'!$B$2:$BX$550,MATCH(AA$2,'Slutlig allokering kvv'!$B$1:$BX$1,0),FALSE)/1,0))</f>
        <v/>
      </c>
      <c r="AB313" t="str">
        <f>IF($D313="","",IFERROR(VLOOKUP($B313,Kraftvärmeprod!$B$1:$BX$550,MATCH(AB$2,Kraftvärmeprod!$B$1:$VX$1,0),FALSE)/1,0)-IFERROR(VLOOKUP($B313,'Slutlig allokering kvv'!$B$2:$BX$550,MATCH(AB$2,'Slutlig allokering kvv'!$B$1:$BX$1,0),FALSE)/1,0))</f>
        <v/>
      </c>
      <c r="AC313" t="str">
        <f>IF($D313="","",IFERROR(VLOOKUP($B313,Kraftvärmeprod!$B$1:$BX$550,MATCH(AC$2,Kraftvärmeprod!$B$1:$VX$1,0),FALSE)/1,0)-IFERROR(VLOOKUP($B313,'Slutlig allokering kvv'!$B$2:$BX$550,MATCH(AC$2,'Slutlig allokering kvv'!$B$1:$BX$1,0),FALSE)/1,0))</f>
        <v/>
      </c>
      <c r="AE313" t="str">
        <f>IF($D313="","",IFERROR(VLOOKUP($B313,Miljö!$B$1:$E$550,MATCH("Hjälpel kraftvärme (GWh)",Miljö!$B$1:$E$1,0),FALSE)/1,0)-IFERROR(VLOOKUP($B313,'Slutlig allokering kvv'!$B$2:$BX$550,MATCH(AE$2,'Slutlig allokering kvv'!$B$1:$BX$1,0),FALSE)/1,0))</f>
        <v/>
      </c>
      <c r="AI313">
        <f t="shared" si="16"/>
        <v>0</v>
      </c>
      <c r="AK313">
        <f>IFERROR(VLOOKUP($B313,'Slutlig allokering kvv'!$B$2:$AX$550,MATCH("Summa slutlig allokerad tillförd energi (utan hjälpel och rökgaskondensering):",'Slutlig allokering kvv'!$B$1:$AX$1,0),FALSE)/1,"")</f>
        <v>0</v>
      </c>
      <c r="AM313" s="289" t="str">
        <f>IFERROR(1-VLOOKUP($B313,'Slutlig allokering kvv'!$B$2:$AX$550,MATCH("Andel av bränsle i kvv som allokerats till värme, exklusive rökgaskondensering och hjälpel",'Slutlig allokering kvv'!$B$1:$AX$1,0),FALSE),"")</f>
        <v/>
      </c>
      <c r="AO313" s="289" t="str">
        <f t="shared" si="17"/>
        <v/>
      </c>
      <c r="AP313" s="290" t="str">
        <f t="shared" si="18"/>
        <v/>
      </c>
      <c r="AQ313" s="290"/>
      <c r="AR313" s="239" t="str">
        <f t="shared" si="19"/>
        <v/>
      </c>
      <c r="AS313" s="290"/>
    </row>
    <row r="314" spans="1:45" x14ac:dyDescent="0.25">
      <c r="A314" s="2" t="str">
        <f>'Miljövärden för publ företag'!B316</f>
        <v>Västervik Miljö &amp; Energi AB</v>
      </c>
      <c r="B314" s="2" t="str">
        <f>'Miljövärden för publ företag'!C316</f>
        <v>Västervik</v>
      </c>
      <c r="C314">
        <f>IFERROR(VLOOKUP($B314,Kraftvärmeprod!$B$1:$AH$479,MATCH(C$2,Kraftvärmeprod!$B$1:$AG$1,0),FALSE)/1,"")</f>
        <v>100.18</v>
      </c>
      <c r="D314">
        <f>IFERROR(VLOOKUP($B314,Kraftvärmeprod!$B$1:$AH$479,MATCH(D$2,Kraftvärmeprod!$B$1:$AG$1,0),FALSE)/1,"")</f>
        <v>20.8</v>
      </c>
      <c r="F314">
        <f>IF($D314="","",IFERROR(VLOOKUP($B314,Kraftvärmeprod!$B$1:$BX$550,MATCH(F$2,Kraftvärmeprod!$B$1:$VX$1,0),FALSE)/1,0)-IFERROR(VLOOKUP($B314,'Slutlig allokering kvv'!$B$2:$BX$550,MATCH(F$2,'Slutlig allokering kvv'!$B$1:$BX$1,0),FALSE)/1,0))</f>
        <v>0</v>
      </c>
      <c r="G314">
        <f>IF($D314="","",IFERROR(VLOOKUP($B314,Kraftvärmeprod!$B$1:$BX$550,MATCH(G$2,Kraftvärmeprod!$B$1:$VX$1,0),FALSE)/1,0)-IFERROR(VLOOKUP($B314,'Slutlig allokering kvv'!$B$2:$BX$550,MATCH(G$2,'Slutlig allokering kvv'!$B$1:$BX$1,0),FALSE)/1,0))</f>
        <v>0.26618399999999998</v>
      </c>
      <c r="H314">
        <f>IF($D314="","",IFERROR(VLOOKUP($B314,Kraftvärmeprod!$B$1:$BX$550,MATCH(H$2,Kraftvärmeprod!$B$1:$VX$1,0),FALSE)/1,0)-IFERROR(VLOOKUP($B314,'Slutlig allokering kvv'!$B$2:$BX$550,MATCH(H$2,'Slutlig allokering kvv'!$B$1:$BX$1,0),FALSE)/1,0))</f>
        <v>0</v>
      </c>
      <c r="I314">
        <f>IF($D314="","",IFERROR(VLOOKUP($B314,Kraftvärmeprod!$B$1:$BX$550,MATCH(I$2,Kraftvärmeprod!$B$1:$VX$1,0),FALSE)/1,0)-IFERROR(VLOOKUP($B314,'Slutlig allokering kvv'!$B$2:$BX$550,MATCH(I$2,'Slutlig allokering kvv'!$B$1:$BX$1,0),FALSE)/1,0))</f>
        <v>0</v>
      </c>
      <c r="J314">
        <f>IF($D314="","",IFERROR(VLOOKUP($B314,Kraftvärmeprod!$B$1:$BX$550,MATCH(J$2,Kraftvärmeprod!$B$1:$VX$1,0),FALSE)/1,0)-IFERROR(VLOOKUP($B314,'Slutlig allokering kvv'!$B$2:$BX$550,MATCH(J$2,'Slutlig allokering kvv'!$B$1:$BX$1,0),FALSE)/1,0))</f>
        <v>0</v>
      </c>
      <c r="K314">
        <f>IF($D314="","",IFERROR(VLOOKUP($B314,Kraftvärmeprod!$B$1:$BX$550,MATCH(K$2,Kraftvärmeprod!$B$1:$VX$1,0),FALSE)/1,0)-IFERROR(VLOOKUP($B314,'Slutlig allokering kvv'!$B$2:$BX$550,MATCH(K$2,'Slutlig allokering kvv'!$B$1:$BX$1,0),FALSE)/1,0))</f>
        <v>0</v>
      </c>
      <c r="L314">
        <f>IF($D314="","",IFERROR(VLOOKUP($B314,Kraftvärmeprod!$B$1:$BX$550,MATCH(L$2,Kraftvärmeprod!$B$1:$VX$1,0),FALSE)/1,0)-IFERROR(VLOOKUP($B314,'Slutlig allokering kvv'!$B$2:$BX$550,MATCH(L$2,'Slutlig allokering kvv'!$B$1:$BX$1,0),FALSE)/1,0))</f>
        <v>0</v>
      </c>
      <c r="M314">
        <f>IF($D314="","",IFERROR(VLOOKUP($B314,Kraftvärmeprod!$B$1:$BX$550,MATCH(M$2,Kraftvärmeprod!$B$1:$VX$1,0),FALSE)/1,0)-IFERROR(VLOOKUP($B314,'Slutlig allokering kvv'!$B$2:$BX$550,MATCH(M$2,'Slutlig allokering kvv'!$B$1:$BX$1,0),FALSE)/1,0))</f>
        <v>0</v>
      </c>
      <c r="N314">
        <f>IF($D314="","",IFERROR(VLOOKUP($B314,Kraftvärmeprod!$B$1:$BX$550,MATCH(N$2,Kraftvärmeprod!$B$1:$VX$1,0),FALSE)/1,0)-IFERROR(VLOOKUP($B314,'Slutlig allokering kvv'!$B$2:$BX$550,MATCH(N$2,'Slutlig allokering kvv'!$B$1:$BX$1,0),FALSE)/1,0))</f>
        <v>0</v>
      </c>
      <c r="O314">
        <f>IF($D314="","",IFERROR(VLOOKUP($B314,Kraftvärmeprod!$B$1:$BX$550,MATCH(O$2,Kraftvärmeprod!$B$1:$VX$1,0),FALSE)/1,0)-IFERROR(VLOOKUP($B314,'Slutlig allokering kvv'!$B$2:$BX$550,MATCH(O$2,'Slutlig allokering kvv'!$B$1:$BX$1,0),FALSE)/1,0))</f>
        <v>0</v>
      </c>
      <c r="P314">
        <f>IF($D314="","",IFERROR(VLOOKUP($B314,Kraftvärmeprod!$B$1:$BX$550,MATCH(P$2,Kraftvärmeprod!$B$1:$VX$1,0),FALSE)/1,0)-IFERROR(VLOOKUP($B314,'Slutlig allokering kvv'!$B$2:$BX$550,MATCH(P$2,'Slutlig allokering kvv'!$B$1:$BX$1,0),FALSE)/1,0))</f>
        <v>0</v>
      </c>
      <c r="Q314">
        <f>IF($D314="","",IFERROR(VLOOKUP($B314,Kraftvärmeprod!$B$1:$BX$550,MATCH(Q$2,Kraftvärmeprod!$B$1:$VX$1,0),FALSE)/1,0)-IFERROR(VLOOKUP($B314,'Slutlig allokering kvv'!$B$2:$BX$550,MATCH(Q$2,'Slutlig allokering kvv'!$B$1:$BX$1,0),FALSE)/1,0))</f>
        <v>0</v>
      </c>
      <c r="R314">
        <f>IF($D314="","",IFERROR(VLOOKUP($B314,Kraftvärmeprod!$B$1:$BX$550,MATCH(R$2,Kraftvärmeprod!$B$1:$VX$1,0),FALSE)/1,0)-IFERROR(VLOOKUP($B314,'Slutlig allokering kvv'!$B$2:$BX$550,MATCH(R$2,'Slutlig allokering kvv'!$B$1:$BX$1,0),FALSE)/1,0))</f>
        <v>0</v>
      </c>
      <c r="S314">
        <f>IF($D314="","",IFERROR(VLOOKUP($B314,Kraftvärmeprod!$B$1:$BX$550,MATCH(S$2,Kraftvärmeprod!$B$1:$VX$1,0),FALSE)/1,0)-IFERROR(VLOOKUP($B314,'Slutlig allokering kvv'!$B$2:$BX$550,MATCH(S$2,'Slutlig allokering kvv'!$B$1:$BX$1,0),FALSE)/1,0))</f>
        <v>0</v>
      </c>
      <c r="T314">
        <f>IF($D314="","",IFERROR(VLOOKUP($B314,Kraftvärmeprod!$B$1:$BX$550,MATCH(T$2,Kraftvärmeprod!$B$1:$VX$1,0),FALSE)/1,0)-IFERROR(VLOOKUP($B314,'Slutlig allokering kvv'!$B$2:$BX$550,MATCH(T$2,'Slutlig allokering kvv'!$B$1:$BX$1,0),FALSE)/1,0))</f>
        <v>0</v>
      </c>
      <c r="U314">
        <f>IF($D314="","",IFERROR(VLOOKUP($B314,Kraftvärmeprod!$B$1:$BX$550,MATCH(U$2,Kraftvärmeprod!$B$1:$VX$1,0),FALSE)/1,0)-IFERROR(VLOOKUP($B314,'Slutlig allokering kvv'!$B$2:$BX$550,MATCH(U$2,'Slutlig allokering kvv'!$B$1:$BX$1,0),FALSE)/1,0))</f>
        <v>0</v>
      </c>
      <c r="V314">
        <f>IF($D314="","",IFERROR(VLOOKUP($B314,Kraftvärmeprod!$B$1:$BX$550,MATCH(V$2,Kraftvärmeprod!$B$1:$VX$1,0),FALSE)/1,0)-IFERROR(VLOOKUP($B314,'Slutlig allokering kvv'!$B$2:$BX$550,MATCH(V$2,'Slutlig allokering kvv'!$B$1:$BX$1,0),FALSE)/1,0))</f>
        <v>0</v>
      </c>
      <c r="W314">
        <f>IF($D314="","",IFERROR(VLOOKUP($B314,Kraftvärmeprod!$B$1:$BX$550,MATCH(W$2,Kraftvärmeprod!$B$1:$VX$1,0),FALSE)/1,0)-IFERROR(VLOOKUP($B314,'Slutlig allokering kvv'!$B$2:$BX$550,MATCH(W$2,'Slutlig allokering kvv'!$B$1:$BX$1,0),FALSE)/1,0))</f>
        <v>0</v>
      </c>
      <c r="X314">
        <f>IF($D314="","",IFERROR(VLOOKUP($B314,Kraftvärmeprod!$B$1:$BX$550,MATCH(X$2,Kraftvärmeprod!$B$1:$VX$1,0),FALSE)/1,0)-IFERROR(VLOOKUP($B314,'Slutlig allokering kvv'!$B$2:$BX$550,MATCH(X$2,'Slutlig allokering kvv'!$B$1:$BX$1,0),FALSE)/1,0))</f>
        <v>0</v>
      </c>
      <c r="Y314">
        <f>IF($D314="","",IFERROR(VLOOKUP($B314,Kraftvärmeprod!$B$1:$BX$550,MATCH(Y$2,Kraftvärmeprod!$B$1:$VX$1,0),FALSE)/1,0)-IFERROR(VLOOKUP($B314,'Slutlig allokering kvv'!$B$2:$BX$550,MATCH(Y$2,'Slutlig allokering kvv'!$B$1:$BX$1,0),FALSE)/1,0))</f>
        <v>0</v>
      </c>
      <c r="Z314">
        <f>IF($D314="","",IFERROR(VLOOKUP($B314,Kraftvärmeprod!$B$1:$BX$550,MATCH(Z$2,Kraftvärmeprod!$B$1:$VX$1,0),FALSE)/1,0)-IFERROR(VLOOKUP($B314,'Slutlig allokering kvv'!$B$2:$BX$550,MATCH(Z$2,'Slutlig allokering kvv'!$B$1:$BX$1,0),FALSE)/1,0))</f>
        <v>0</v>
      </c>
      <c r="AA314">
        <f>IF($D314="","",IFERROR(VLOOKUP($B314,Kraftvärmeprod!$B$1:$BX$550,MATCH(AA$2,Kraftvärmeprod!$B$1:$VX$1,0),FALSE)/1,0)-IFERROR(VLOOKUP($B314,'Slutlig allokering kvv'!$B$2:$BX$550,MATCH(AA$2,'Slutlig allokering kvv'!$B$1:$BX$1,0),FALSE)/1,0))</f>
        <v>51.022100000000009</v>
      </c>
      <c r="AB314">
        <f>IF($D314="","",IFERROR(VLOOKUP($B314,Kraftvärmeprod!$B$1:$BX$550,MATCH(AB$2,Kraftvärmeprod!$B$1:$VX$1,0),FALSE)/1,0)-IFERROR(VLOOKUP($B314,'Slutlig allokering kvv'!$B$2:$BX$550,MATCH(AB$2,'Slutlig allokering kvv'!$B$1:$BX$1,0),FALSE)/1,0))</f>
        <v>0</v>
      </c>
      <c r="AC314">
        <f>IF($D314="","",IFERROR(VLOOKUP($B314,Kraftvärmeprod!$B$1:$BX$550,MATCH(AC$2,Kraftvärmeprod!$B$1:$VX$1,0),FALSE)/1,0)-IFERROR(VLOOKUP($B314,'Slutlig allokering kvv'!$B$2:$BX$550,MATCH(AC$2,'Slutlig allokering kvv'!$B$1:$BX$1,0),FALSE)/1,0))</f>
        <v>0</v>
      </c>
      <c r="AE314">
        <f>IF($D314="","",IFERROR(VLOOKUP($B314,Miljö!$B$1:$E$550,MATCH("Hjälpel kraftvärme (GWh)",Miljö!$B$1:$E$1,0),FALSE)/1,0)-IFERROR(VLOOKUP($B314,'Slutlig allokering kvv'!$B$2:$BX$550,MATCH(AE$2,'Slutlig allokering kvv'!$B$1:$BX$1,0),FALSE)/1,0))</f>
        <v>0</v>
      </c>
      <c r="AI314">
        <f t="shared" si="16"/>
        <v>51.288284000000012</v>
      </c>
      <c r="AK314">
        <f>IFERROR(VLOOKUP($B314,'Slutlig allokering kvv'!$B$2:$AX$550,MATCH("Summa slutlig allokerad tillförd energi (utan hjälpel och rökgaskondensering):",'Slutlig allokering kvv'!$B$1:$AX$1,0),FALSE)/1,"")</f>
        <v>77.42771599999999</v>
      </c>
      <c r="AM314" s="289">
        <f>IFERROR(1-VLOOKUP($B314,'Slutlig allokering kvv'!$B$2:$AX$550,MATCH("Andel av bränsle i kvv som allokerats till värme, exklusive rökgaskondensering och hjälpel",'Slutlig allokering kvv'!$B$1:$AX$1,0),FALSE),"")</f>
        <v>0.39846082849063069</v>
      </c>
      <c r="AO314" s="289">
        <f t="shared" si="17"/>
        <v>0.39846082849063058</v>
      </c>
      <c r="AP314" s="290">
        <f t="shared" si="18"/>
        <v>1.1102230246251565E-16</v>
      </c>
      <c r="AQ314" s="290"/>
      <c r="AR314" s="239">
        <f t="shared" si="19"/>
        <v>0.40555071017778632</v>
      </c>
      <c r="AS314" s="290"/>
    </row>
    <row r="315" spans="1:45" x14ac:dyDescent="0.25">
      <c r="A315" s="2" t="str">
        <f>'Miljövärden för publ företag'!B317</f>
        <v>Västra Mälardalens Energi Miljö AB (VME)</v>
      </c>
      <c r="B315" s="2" t="str">
        <f>'Miljövärden för publ företag'!C317</f>
        <v>Arboga - Köping</v>
      </c>
      <c r="C315" t="str">
        <f>IFERROR(VLOOKUP($B315,Kraftvärmeprod!$B$1:$AH$479,MATCH(C$2,Kraftvärmeprod!$B$1:$AG$1,0),FALSE)/1,"")</f>
        <v/>
      </c>
      <c r="D315" t="str">
        <f>IFERROR(VLOOKUP($B315,Kraftvärmeprod!$B$1:$AH$479,MATCH(D$2,Kraftvärmeprod!$B$1:$AG$1,0),FALSE)/1,"")</f>
        <v/>
      </c>
      <c r="F315" t="str">
        <f>IF($D315="","",IFERROR(VLOOKUP($B315,Kraftvärmeprod!$B$1:$BX$550,MATCH(F$2,Kraftvärmeprod!$B$1:$VX$1,0),FALSE)/1,0)-IFERROR(VLOOKUP($B315,'Slutlig allokering kvv'!$B$2:$BX$550,MATCH(F$2,'Slutlig allokering kvv'!$B$1:$BX$1,0),FALSE)/1,0))</f>
        <v/>
      </c>
      <c r="G315" t="str">
        <f>IF($D315="","",IFERROR(VLOOKUP($B315,Kraftvärmeprod!$B$1:$BX$550,MATCH(G$2,Kraftvärmeprod!$B$1:$VX$1,0),FALSE)/1,0)-IFERROR(VLOOKUP($B315,'Slutlig allokering kvv'!$B$2:$BX$550,MATCH(G$2,'Slutlig allokering kvv'!$B$1:$BX$1,0),FALSE)/1,0))</f>
        <v/>
      </c>
      <c r="H315" t="str">
        <f>IF($D315="","",IFERROR(VLOOKUP($B315,Kraftvärmeprod!$B$1:$BX$550,MATCH(H$2,Kraftvärmeprod!$B$1:$VX$1,0),FALSE)/1,0)-IFERROR(VLOOKUP($B315,'Slutlig allokering kvv'!$B$2:$BX$550,MATCH(H$2,'Slutlig allokering kvv'!$B$1:$BX$1,0),FALSE)/1,0))</f>
        <v/>
      </c>
      <c r="I315" t="str">
        <f>IF($D315="","",IFERROR(VLOOKUP($B315,Kraftvärmeprod!$B$1:$BX$550,MATCH(I$2,Kraftvärmeprod!$B$1:$VX$1,0),FALSE)/1,0)-IFERROR(VLOOKUP($B315,'Slutlig allokering kvv'!$B$2:$BX$550,MATCH(I$2,'Slutlig allokering kvv'!$B$1:$BX$1,0),FALSE)/1,0))</f>
        <v/>
      </c>
      <c r="J315" t="str">
        <f>IF($D315="","",IFERROR(VLOOKUP($B315,Kraftvärmeprod!$B$1:$BX$550,MATCH(J$2,Kraftvärmeprod!$B$1:$VX$1,0),FALSE)/1,0)-IFERROR(VLOOKUP($B315,'Slutlig allokering kvv'!$B$2:$BX$550,MATCH(J$2,'Slutlig allokering kvv'!$B$1:$BX$1,0),FALSE)/1,0))</f>
        <v/>
      </c>
      <c r="K315" t="str">
        <f>IF($D315="","",IFERROR(VLOOKUP($B315,Kraftvärmeprod!$B$1:$BX$550,MATCH(K$2,Kraftvärmeprod!$B$1:$VX$1,0),FALSE)/1,0)-IFERROR(VLOOKUP($B315,'Slutlig allokering kvv'!$B$2:$BX$550,MATCH(K$2,'Slutlig allokering kvv'!$B$1:$BX$1,0),FALSE)/1,0))</f>
        <v/>
      </c>
      <c r="L315" t="str">
        <f>IF($D315="","",IFERROR(VLOOKUP($B315,Kraftvärmeprod!$B$1:$BX$550,MATCH(L$2,Kraftvärmeprod!$B$1:$VX$1,0),FALSE)/1,0)-IFERROR(VLOOKUP($B315,'Slutlig allokering kvv'!$B$2:$BX$550,MATCH(L$2,'Slutlig allokering kvv'!$B$1:$BX$1,0),FALSE)/1,0))</f>
        <v/>
      </c>
      <c r="M315" t="str">
        <f>IF($D315="","",IFERROR(VLOOKUP($B315,Kraftvärmeprod!$B$1:$BX$550,MATCH(M$2,Kraftvärmeprod!$B$1:$VX$1,0),FALSE)/1,0)-IFERROR(VLOOKUP($B315,'Slutlig allokering kvv'!$B$2:$BX$550,MATCH(M$2,'Slutlig allokering kvv'!$B$1:$BX$1,0),FALSE)/1,0))</f>
        <v/>
      </c>
      <c r="N315" t="str">
        <f>IF($D315="","",IFERROR(VLOOKUP($B315,Kraftvärmeprod!$B$1:$BX$550,MATCH(N$2,Kraftvärmeprod!$B$1:$VX$1,0),FALSE)/1,0)-IFERROR(VLOOKUP($B315,'Slutlig allokering kvv'!$B$2:$BX$550,MATCH(N$2,'Slutlig allokering kvv'!$B$1:$BX$1,0),FALSE)/1,0))</f>
        <v/>
      </c>
      <c r="O315" t="str">
        <f>IF($D315="","",IFERROR(VLOOKUP($B315,Kraftvärmeprod!$B$1:$BX$550,MATCH(O$2,Kraftvärmeprod!$B$1:$VX$1,0),FALSE)/1,0)-IFERROR(VLOOKUP($B315,'Slutlig allokering kvv'!$B$2:$BX$550,MATCH(O$2,'Slutlig allokering kvv'!$B$1:$BX$1,0),FALSE)/1,0))</f>
        <v/>
      </c>
      <c r="P315" t="str">
        <f>IF($D315="","",IFERROR(VLOOKUP($B315,Kraftvärmeprod!$B$1:$BX$550,MATCH(P$2,Kraftvärmeprod!$B$1:$VX$1,0),FALSE)/1,0)-IFERROR(VLOOKUP($B315,'Slutlig allokering kvv'!$B$2:$BX$550,MATCH(P$2,'Slutlig allokering kvv'!$B$1:$BX$1,0),FALSE)/1,0))</f>
        <v/>
      </c>
      <c r="Q315" t="str">
        <f>IF($D315="","",IFERROR(VLOOKUP($B315,Kraftvärmeprod!$B$1:$BX$550,MATCH(Q$2,Kraftvärmeprod!$B$1:$VX$1,0),FALSE)/1,0)-IFERROR(VLOOKUP($B315,'Slutlig allokering kvv'!$B$2:$BX$550,MATCH(Q$2,'Slutlig allokering kvv'!$B$1:$BX$1,0),FALSE)/1,0))</f>
        <v/>
      </c>
      <c r="R315" t="str">
        <f>IF($D315="","",IFERROR(VLOOKUP($B315,Kraftvärmeprod!$B$1:$BX$550,MATCH(R$2,Kraftvärmeprod!$B$1:$VX$1,0),FALSE)/1,0)-IFERROR(VLOOKUP($B315,'Slutlig allokering kvv'!$B$2:$BX$550,MATCH(R$2,'Slutlig allokering kvv'!$B$1:$BX$1,0),FALSE)/1,0))</f>
        <v/>
      </c>
      <c r="S315" t="str">
        <f>IF($D315="","",IFERROR(VLOOKUP($B315,Kraftvärmeprod!$B$1:$BX$550,MATCH(S$2,Kraftvärmeprod!$B$1:$VX$1,0),FALSE)/1,0)-IFERROR(VLOOKUP($B315,'Slutlig allokering kvv'!$B$2:$BX$550,MATCH(S$2,'Slutlig allokering kvv'!$B$1:$BX$1,0),FALSE)/1,0))</f>
        <v/>
      </c>
      <c r="T315" t="str">
        <f>IF($D315="","",IFERROR(VLOOKUP($B315,Kraftvärmeprod!$B$1:$BX$550,MATCH(T$2,Kraftvärmeprod!$B$1:$VX$1,0),FALSE)/1,0)-IFERROR(VLOOKUP($B315,'Slutlig allokering kvv'!$B$2:$BX$550,MATCH(T$2,'Slutlig allokering kvv'!$B$1:$BX$1,0),FALSE)/1,0))</f>
        <v/>
      </c>
      <c r="U315" t="str">
        <f>IF($D315="","",IFERROR(VLOOKUP($B315,Kraftvärmeprod!$B$1:$BX$550,MATCH(U$2,Kraftvärmeprod!$B$1:$VX$1,0),FALSE)/1,0)-IFERROR(VLOOKUP($B315,'Slutlig allokering kvv'!$B$2:$BX$550,MATCH(U$2,'Slutlig allokering kvv'!$B$1:$BX$1,0),FALSE)/1,0))</f>
        <v/>
      </c>
      <c r="V315" t="str">
        <f>IF($D315="","",IFERROR(VLOOKUP($B315,Kraftvärmeprod!$B$1:$BX$550,MATCH(V$2,Kraftvärmeprod!$B$1:$VX$1,0),FALSE)/1,0)-IFERROR(VLOOKUP($B315,'Slutlig allokering kvv'!$B$2:$BX$550,MATCH(V$2,'Slutlig allokering kvv'!$B$1:$BX$1,0),FALSE)/1,0))</f>
        <v/>
      </c>
      <c r="W315" t="str">
        <f>IF($D315="","",IFERROR(VLOOKUP($B315,Kraftvärmeprod!$B$1:$BX$550,MATCH(W$2,Kraftvärmeprod!$B$1:$VX$1,0),FALSE)/1,0)-IFERROR(VLOOKUP($B315,'Slutlig allokering kvv'!$B$2:$BX$550,MATCH(W$2,'Slutlig allokering kvv'!$B$1:$BX$1,0),FALSE)/1,0))</f>
        <v/>
      </c>
      <c r="X315" t="str">
        <f>IF($D315="","",IFERROR(VLOOKUP($B315,Kraftvärmeprod!$B$1:$BX$550,MATCH(X$2,Kraftvärmeprod!$B$1:$VX$1,0),FALSE)/1,0)-IFERROR(VLOOKUP($B315,'Slutlig allokering kvv'!$B$2:$BX$550,MATCH(X$2,'Slutlig allokering kvv'!$B$1:$BX$1,0),FALSE)/1,0))</f>
        <v/>
      </c>
      <c r="Y315" t="str">
        <f>IF($D315="","",IFERROR(VLOOKUP($B315,Kraftvärmeprod!$B$1:$BX$550,MATCH(Y$2,Kraftvärmeprod!$B$1:$VX$1,0),FALSE)/1,0)-IFERROR(VLOOKUP($B315,'Slutlig allokering kvv'!$B$2:$BX$550,MATCH(Y$2,'Slutlig allokering kvv'!$B$1:$BX$1,0),FALSE)/1,0))</f>
        <v/>
      </c>
      <c r="Z315" t="str">
        <f>IF($D315="","",IFERROR(VLOOKUP($B315,Kraftvärmeprod!$B$1:$BX$550,MATCH(Z$2,Kraftvärmeprod!$B$1:$VX$1,0),FALSE)/1,0)-IFERROR(VLOOKUP($B315,'Slutlig allokering kvv'!$B$2:$BX$550,MATCH(Z$2,'Slutlig allokering kvv'!$B$1:$BX$1,0),FALSE)/1,0))</f>
        <v/>
      </c>
      <c r="AA315" t="str">
        <f>IF($D315="","",IFERROR(VLOOKUP($B315,Kraftvärmeprod!$B$1:$BX$550,MATCH(AA$2,Kraftvärmeprod!$B$1:$VX$1,0),FALSE)/1,0)-IFERROR(VLOOKUP($B315,'Slutlig allokering kvv'!$B$2:$BX$550,MATCH(AA$2,'Slutlig allokering kvv'!$B$1:$BX$1,0),FALSE)/1,0))</f>
        <v/>
      </c>
      <c r="AB315" t="str">
        <f>IF($D315="","",IFERROR(VLOOKUP($B315,Kraftvärmeprod!$B$1:$BX$550,MATCH(AB$2,Kraftvärmeprod!$B$1:$VX$1,0),FALSE)/1,0)-IFERROR(VLOOKUP($B315,'Slutlig allokering kvv'!$B$2:$BX$550,MATCH(AB$2,'Slutlig allokering kvv'!$B$1:$BX$1,0),FALSE)/1,0))</f>
        <v/>
      </c>
      <c r="AC315" t="str">
        <f>IF($D315="","",IFERROR(VLOOKUP($B315,Kraftvärmeprod!$B$1:$BX$550,MATCH(AC$2,Kraftvärmeprod!$B$1:$VX$1,0),FALSE)/1,0)-IFERROR(VLOOKUP($B315,'Slutlig allokering kvv'!$B$2:$BX$550,MATCH(AC$2,'Slutlig allokering kvv'!$B$1:$BX$1,0),FALSE)/1,0))</f>
        <v/>
      </c>
      <c r="AE315" t="str">
        <f>IF($D315="","",IFERROR(VLOOKUP($B315,Miljö!$B$1:$E$550,MATCH("Hjälpel kraftvärme (GWh)",Miljö!$B$1:$E$1,0),FALSE)/1,0)-IFERROR(VLOOKUP($B315,'Slutlig allokering kvv'!$B$2:$BX$550,MATCH(AE$2,'Slutlig allokering kvv'!$B$1:$BX$1,0),FALSE)/1,0))</f>
        <v/>
      </c>
      <c r="AI315">
        <f t="shared" si="16"/>
        <v>0</v>
      </c>
      <c r="AK315">
        <f>IFERROR(VLOOKUP($B315,'Slutlig allokering kvv'!$B$2:$AX$550,MATCH("Summa slutlig allokerad tillförd energi (utan hjälpel och rökgaskondensering):",'Slutlig allokering kvv'!$B$1:$AX$1,0),FALSE)/1,"")</f>
        <v>0</v>
      </c>
      <c r="AM315" s="289" t="str">
        <f>IFERROR(1-VLOOKUP($B315,'Slutlig allokering kvv'!$B$2:$AX$550,MATCH("Andel av bränsle i kvv som allokerats till värme, exklusive rökgaskondensering och hjälpel",'Slutlig allokering kvv'!$B$1:$AX$1,0),FALSE),"")</f>
        <v/>
      </c>
      <c r="AO315" s="289" t="str">
        <f t="shared" si="17"/>
        <v/>
      </c>
      <c r="AP315" s="290" t="str">
        <f t="shared" si="18"/>
        <v/>
      </c>
      <c r="AQ315" s="290"/>
      <c r="AR315" s="239" t="str">
        <f t="shared" si="19"/>
        <v/>
      </c>
      <c r="AS315" s="290"/>
    </row>
    <row r="316" spans="1:45" x14ac:dyDescent="0.25">
      <c r="A316" s="2" t="str">
        <f>'Miljövärden för publ företag'!B318</f>
        <v>Växjö Energi AB</v>
      </c>
      <c r="B316" s="2" t="str">
        <f>'Miljövärden för publ företag'!C318</f>
        <v>Braås</v>
      </c>
      <c r="C316" t="str">
        <f>IFERROR(VLOOKUP($B316,Kraftvärmeprod!$B$1:$AH$479,MATCH(C$2,Kraftvärmeprod!$B$1:$AG$1,0),FALSE)/1,"")</f>
        <v/>
      </c>
      <c r="D316" t="str">
        <f>IFERROR(VLOOKUP($B316,Kraftvärmeprod!$B$1:$AH$479,MATCH(D$2,Kraftvärmeprod!$B$1:$AG$1,0),FALSE)/1,"")</f>
        <v/>
      </c>
      <c r="F316" t="str">
        <f>IF($D316="","",IFERROR(VLOOKUP($B316,Kraftvärmeprod!$B$1:$BX$550,MATCH(F$2,Kraftvärmeprod!$B$1:$VX$1,0),FALSE)/1,0)-IFERROR(VLOOKUP($B316,'Slutlig allokering kvv'!$B$2:$BX$550,MATCH(F$2,'Slutlig allokering kvv'!$B$1:$BX$1,0),FALSE)/1,0))</f>
        <v/>
      </c>
      <c r="G316" t="str">
        <f>IF($D316="","",IFERROR(VLOOKUP($B316,Kraftvärmeprod!$B$1:$BX$550,MATCH(G$2,Kraftvärmeprod!$B$1:$VX$1,0),FALSE)/1,0)-IFERROR(VLOOKUP($B316,'Slutlig allokering kvv'!$B$2:$BX$550,MATCH(G$2,'Slutlig allokering kvv'!$B$1:$BX$1,0),FALSE)/1,0))</f>
        <v/>
      </c>
      <c r="H316" t="str">
        <f>IF($D316="","",IFERROR(VLOOKUP($B316,Kraftvärmeprod!$B$1:$BX$550,MATCH(H$2,Kraftvärmeprod!$B$1:$VX$1,0),FALSE)/1,0)-IFERROR(VLOOKUP($B316,'Slutlig allokering kvv'!$B$2:$BX$550,MATCH(H$2,'Slutlig allokering kvv'!$B$1:$BX$1,0),FALSE)/1,0))</f>
        <v/>
      </c>
      <c r="I316" t="str">
        <f>IF($D316="","",IFERROR(VLOOKUP($B316,Kraftvärmeprod!$B$1:$BX$550,MATCH(I$2,Kraftvärmeprod!$B$1:$VX$1,0),FALSE)/1,0)-IFERROR(VLOOKUP($B316,'Slutlig allokering kvv'!$B$2:$BX$550,MATCH(I$2,'Slutlig allokering kvv'!$B$1:$BX$1,0),FALSE)/1,0))</f>
        <v/>
      </c>
      <c r="J316" t="str">
        <f>IF($D316="","",IFERROR(VLOOKUP($B316,Kraftvärmeprod!$B$1:$BX$550,MATCH(J$2,Kraftvärmeprod!$B$1:$VX$1,0),FALSE)/1,0)-IFERROR(VLOOKUP($B316,'Slutlig allokering kvv'!$B$2:$BX$550,MATCH(J$2,'Slutlig allokering kvv'!$B$1:$BX$1,0),FALSE)/1,0))</f>
        <v/>
      </c>
      <c r="K316" t="str">
        <f>IF($D316="","",IFERROR(VLOOKUP($B316,Kraftvärmeprod!$B$1:$BX$550,MATCH(K$2,Kraftvärmeprod!$B$1:$VX$1,0),FALSE)/1,0)-IFERROR(VLOOKUP($B316,'Slutlig allokering kvv'!$B$2:$BX$550,MATCH(K$2,'Slutlig allokering kvv'!$B$1:$BX$1,0),FALSE)/1,0))</f>
        <v/>
      </c>
      <c r="L316" t="str">
        <f>IF($D316="","",IFERROR(VLOOKUP($B316,Kraftvärmeprod!$B$1:$BX$550,MATCH(L$2,Kraftvärmeprod!$B$1:$VX$1,0),FALSE)/1,0)-IFERROR(VLOOKUP($B316,'Slutlig allokering kvv'!$B$2:$BX$550,MATCH(L$2,'Slutlig allokering kvv'!$B$1:$BX$1,0),FALSE)/1,0))</f>
        <v/>
      </c>
      <c r="M316" t="str">
        <f>IF($D316="","",IFERROR(VLOOKUP($B316,Kraftvärmeprod!$B$1:$BX$550,MATCH(M$2,Kraftvärmeprod!$B$1:$VX$1,0),FALSE)/1,0)-IFERROR(VLOOKUP($B316,'Slutlig allokering kvv'!$B$2:$BX$550,MATCH(M$2,'Slutlig allokering kvv'!$B$1:$BX$1,0),FALSE)/1,0))</f>
        <v/>
      </c>
      <c r="N316" t="str">
        <f>IF($D316="","",IFERROR(VLOOKUP($B316,Kraftvärmeprod!$B$1:$BX$550,MATCH(N$2,Kraftvärmeprod!$B$1:$VX$1,0),FALSE)/1,0)-IFERROR(VLOOKUP($B316,'Slutlig allokering kvv'!$B$2:$BX$550,MATCH(N$2,'Slutlig allokering kvv'!$B$1:$BX$1,0),FALSE)/1,0))</f>
        <v/>
      </c>
      <c r="O316" t="str">
        <f>IF($D316="","",IFERROR(VLOOKUP($B316,Kraftvärmeprod!$B$1:$BX$550,MATCH(O$2,Kraftvärmeprod!$B$1:$VX$1,0),FALSE)/1,0)-IFERROR(VLOOKUP($B316,'Slutlig allokering kvv'!$B$2:$BX$550,MATCH(O$2,'Slutlig allokering kvv'!$B$1:$BX$1,0),FALSE)/1,0))</f>
        <v/>
      </c>
      <c r="P316" t="str">
        <f>IF($D316="","",IFERROR(VLOOKUP($B316,Kraftvärmeprod!$B$1:$BX$550,MATCH(P$2,Kraftvärmeprod!$B$1:$VX$1,0),FALSE)/1,0)-IFERROR(VLOOKUP($B316,'Slutlig allokering kvv'!$B$2:$BX$550,MATCH(P$2,'Slutlig allokering kvv'!$B$1:$BX$1,0),FALSE)/1,0))</f>
        <v/>
      </c>
      <c r="Q316" t="str">
        <f>IF($D316="","",IFERROR(VLOOKUP($B316,Kraftvärmeprod!$B$1:$BX$550,MATCH(Q$2,Kraftvärmeprod!$B$1:$VX$1,0),FALSE)/1,0)-IFERROR(VLOOKUP($B316,'Slutlig allokering kvv'!$B$2:$BX$550,MATCH(Q$2,'Slutlig allokering kvv'!$B$1:$BX$1,0),FALSE)/1,0))</f>
        <v/>
      </c>
      <c r="R316" t="str">
        <f>IF($D316="","",IFERROR(VLOOKUP($B316,Kraftvärmeprod!$B$1:$BX$550,MATCH(R$2,Kraftvärmeprod!$B$1:$VX$1,0),FALSE)/1,0)-IFERROR(VLOOKUP($B316,'Slutlig allokering kvv'!$B$2:$BX$550,MATCH(R$2,'Slutlig allokering kvv'!$B$1:$BX$1,0),FALSE)/1,0))</f>
        <v/>
      </c>
      <c r="S316" t="str">
        <f>IF($D316="","",IFERROR(VLOOKUP($B316,Kraftvärmeprod!$B$1:$BX$550,MATCH(S$2,Kraftvärmeprod!$B$1:$VX$1,0),FALSE)/1,0)-IFERROR(VLOOKUP($B316,'Slutlig allokering kvv'!$B$2:$BX$550,MATCH(S$2,'Slutlig allokering kvv'!$B$1:$BX$1,0),FALSE)/1,0))</f>
        <v/>
      </c>
      <c r="T316" t="str">
        <f>IF($D316="","",IFERROR(VLOOKUP($B316,Kraftvärmeprod!$B$1:$BX$550,MATCH(T$2,Kraftvärmeprod!$B$1:$VX$1,0),FALSE)/1,0)-IFERROR(VLOOKUP($B316,'Slutlig allokering kvv'!$B$2:$BX$550,MATCH(T$2,'Slutlig allokering kvv'!$B$1:$BX$1,0),FALSE)/1,0))</f>
        <v/>
      </c>
      <c r="U316" t="str">
        <f>IF($D316="","",IFERROR(VLOOKUP($B316,Kraftvärmeprod!$B$1:$BX$550,MATCH(U$2,Kraftvärmeprod!$B$1:$VX$1,0),FALSE)/1,0)-IFERROR(VLOOKUP($B316,'Slutlig allokering kvv'!$B$2:$BX$550,MATCH(U$2,'Slutlig allokering kvv'!$B$1:$BX$1,0),FALSE)/1,0))</f>
        <v/>
      </c>
      <c r="V316" t="str">
        <f>IF($D316="","",IFERROR(VLOOKUP($B316,Kraftvärmeprod!$B$1:$BX$550,MATCH(V$2,Kraftvärmeprod!$B$1:$VX$1,0),FALSE)/1,0)-IFERROR(VLOOKUP($B316,'Slutlig allokering kvv'!$B$2:$BX$550,MATCH(V$2,'Slutlig allokering kvv'!$B$1:$BX$1,0),FALSE)/1,0))</f>
        <v/>
      </c>
      <c r="W316" t="str">
        <f>IF($D316="","",IFERROR(VLOOKUP($B316,Kraftvärmeprod!$B$1:$BX$550,MATCH(W$2,Kraftvärmeprod!$B$1:$VX$1,0),FALSE)/1,0)-IFERROR(VLOOKUP($B316,'Slutlig allokering kvv'!$B$2:$BX$550,MATCH(W$2,'Slutlig allokering kvv'!$B$1:$BX$1,0),FALSE)/1,0))</f>
        <v/>
      </c>
      <c r="X316" t="str">
        <f>IF($D316="","",IFERROR(VLOOKUP($B316,Kraftvärmeprod!$B$1:$BX$550,MATCH(X$2,Kraftvärmeprod!$B$1:$VX$1,0),FALSE)/1,0)-IFERROR(VLOOKUP($B316,'Slutlig allokering kvv'!$B$2:$BX$550,MATCH(X$2,'Slutlig allokering kvv'!$B$1:$BX$1,0),FALSE)/1,0))</f>
        <v/>
      </c>
      <c r="Y316" t="str">
        <f>IF($D316="","",IFERROR(VLOOKUP($B316,Kraftvärmeprod!$B$1:$BX$550,MATCH(Y$2,Kraftvärmeprod!$B$1:$VX$1,0),FALSE)/1,0)-IFERROR(VLOOKUP($B316,'Slutlig allokering kvv'!$B$2:$BX$550,MATCH(Y$2,'Slutlig allokering kvv'!$B$1:$BX$1,0),FALSE)/1,0))</f>
        <v/>
      </c>
      <c r="Z316" t="str">
        <f>IF($D316="","",IFERROR(VLOOKUP($B316,Kraftvärmeprod!$B$1:$BX$550,MATCH(Z$2,Kraftvärmeprod!$B$1:$VX$1,0),FALSE)/1,0)-IFERROR(VLOOKUP($B316,'Slutlig allokering kvv'!$B$2:$BX$550,MATCH(Z$2,'Slutlig allokering kvv'!$B$1:$BX$1,0),FALSE)/1,0))</f>
        <v/>
      </c>
      <c r="AA316" t="str">
        <f>IF($D316="","",IFERROR(VLOOKUP($B316,Kraftvärmeprod!$B$1:$BX$550,MATCH(AA$2,Kraftvärmeprod!$B$1:$VX$1,0),FALSE)/1,0)-IFERROR(VLOOKUP($B316,'Slutlig allokering kvv'!$B$2:$BX$550,MATCH(AA$2,'Slutlig allokering kvv'!$B$1:$BX$1,0),FALSE)/1,0))</f>
        <v/>
      </c>
      <c r="AB316" t="str">
        <f>IF($D316="","",IFERROR(VLOOKUP($B316,Kraftvärmeprod!$B$1:$BX$550,MATCH(AB$2,Kraftvärmeprod!$B$1:$VX$1,0),FALSE)/1,0)-IFERROR(VLOOKUP($B316,'Slutlig allokering kvv'!$B$2:$BX$550,MATCH(AB$2,'Slutlig allokering kvv'!$B$1:$BX$1,0),FALSE)/1,0))</f>
        <v/>
      </c>
      <c r="AC316" t="str">
        <f>IF($D316="","",IFERROR(VLOOKUP($B316,Kraftvärmeprod!$B$1:$BX$550,MATCH(AC$2,Kraftvärmeprod!$B$1:$VX$1,0),FALSE)/1,0)-IFERROR(VLOOKUP($B316,'Slutlig allokering kvv'!$B$2:$BX$550,MATCH(AC$2,'Slutlig allokering kvv'!$B$1:$BX$1,0),FALSE)/1,0))</f>
        <v/>
      </c>
      <c r="AE316" t="str">
        <f>IF($D316="","",IFERROR(VLOOKUP($B316,Miljö!$B$1:$E$550,MATCH("Hjälpel kraftvärme (GWh)",Miljö!$B$1:$E$1,0),FALSE)/1,0)-IFERROR(VLOOKUP($B316,'Slutlig allokering kvv'!$B$2:$BX$550,MATCH(AE$2,'Slutlig allokering kvv'!$B$1:$BX$1,0),FALSE)/1,0))</f>
        <v/>
      </c>
      <c r="AI316">
        <f t="shared" si="16"/>
        <v>0</v>
      </c>
      <c r="AK316">
        <f>IFERROR(VLOOKUP($B316,'Slutlig allokering kvv'!$B$2:$AX$550,MATCH("Summa slutlig allokerad tillförd energi (utan hjälpel och rökgaskondensering):",'Slutlig allokering kvv'!$B$1:$AX$1,0),FALSE)/1,"")</f>
        <v>0</v>
      </c>
      <c r="AM316" s="289" t="str">
        <f>IFERROR(1-VLOOKUP($B316,'Slutlig allokering kvv'!$B$2:$AX$550,MATCH("Andel av bränsle i kvv som allokerats till värme, exklusive rökgaskondensering och hjälpel",'Slutlig allokering kvv'!$B$1:$AX$1,0),FALSE),"")</f>
        <v/>
      </c>
      <c r="AO316" s="289" t="str">
        <f t="shared" si="17"/>
        <v/>
      </c>
      <c r="AP316" s="290" t="str">
        <f t="shared" si="18"/>
        <v/>
      </c>
      <c r="AQ316" s="290"/>
      <c r="AR316" s="239" t="str">
        <f t="shared" si="19"/>
        <v/>
      </c>
      <c r="AS316" s="290"/>
    </row>
    <row r="317" spans="1:45" x14ac:dyDescent="0.25">
      <c r="A317" s="2" t="str">
        <f>'Miljövärden för publ företag'!B319</f>
        <v>Växjö Energi AB</v>
      </c>
      <c r="B317" s="2" t="str">
        <f>'Miljövärden för publ företag'!C319</f>
        <v>Ingelstad</v>
      </c>
      <c r="C317" t="str">
        <f>IFERROR(VLOOKUP($B317,Kraftvärmeprod!$B$1:$AH$479,MATCH(C$2,Kraftvärmeprod!$B$1:$AG$1,0),FALSE)/1,"")</f>
        <v/>
      </c>
      <c r="D317" t="str">
        <f>IFERROR(VLOOKUP($B317,Kraftvärmeprod!$B$1:$AH$479,MATCH(D$2,Kraftvärmeprod!$B$1:$AG$1,0),FALSE)/1,"")</f>
        <v/>
      </c>
      <c r="F317" t="str">
        <f>IF($D317="","",IFERROR(VLOOKUP($B317,Kraftvärmeprod!$B$1:$BX$550,MATCH(F$2,Kraftvärmeprod!$B$1:$VX$1,0),FALSE)/1,0)-IFERROR(VLOOKUP($B317,'Slutlig allokering kvv'!$B$2:$BX$550,MATCH(F$2,'Slutlig allokering kvv'!$B$1:$BX$1,0),FALSE)/1,0))</f>
        <v/>
      </c>
      <c r="G317" t="str">
        <f>IF($D317="","",IFERROR(VLOOKUP($B317,Kraftvärmeprod!$B$1:$BX$550,MATCH(G$2,Kraftvärmeprod!$B$1:$VX$1,0),FALSE)/1,0)-IFERROR(VLOOKUP($B317,'Slutlig allokering kvv'!$B$2:$BX$550,MATCH(G$2,'Slutlig allokering kvv'!$B$1:$BX$1,0),FALSE)/1,0))</f>
        <v/>
      </c>
      <c r="H317" t="str">
        <f>IF($D317="","",IFERROR(VLOOKUP($B317,Kraftvärmeprod!$B$1:$BX$550,MATCH(H$2,Kraftvärmeprod!$B$1:$VX$1,0),FALSE)/1,0)-IFERROR(VLOOKUP($B317,'Slutlig allokering kvv'!$B$2:$BX$550,MATCH(H$2,'Slutlig allokering kvv'!$B$1:$BX$1,0),FALSE)/1,0))</f>
        <v/>
      </c>
      <c r="I317" t="str">
        <f>IF($D317="","",IFERROR(VLOOKUP($B317,Kraftvärmeprod!$B$1:$BX$550,MATCH(I$2,Kraftvärmeprod!$B$1:$VX$1,0),FALSE)/1,0)-IFERROR(VLOOKUP($B317,'Slutlig allokering kvv'!$B$2:$BX$550,MATCH(I$2,'Slutlig allokering kvv'!$B$1:$BX$1,0),FALSE)/1,0))</f>
        <v/>
      </c>
      <c r="J317" t="str">
        <f>IF($D317="","",IFERROR(VLOOKUP($B317,Kraftvärmeprod!$B$1:$BX$550,MATCH(J$2,Kraftvärmeprod!$B$1:$VX$1,0),FALSE)/1,0)-IFERROR(VLOOKUP($B317,'Slutlig allokering kvv'!$B$2:$BX$550,MATCH(J$2,'Slutlig allokering kvv'!$B$1:$BX$1,0),FALSE)/1,0))</f>
        <v/>
      </c>
      <c r="K317" t="str">
        <f>IF($D317="","",IFERROR(VLOOKUP($B317,Kraftvärmeprod!$B$1:$BX$550,MATCH(K$2,Kraftvärmeprod!$B$1:$VX$1,0),FALSE)/1,0)-IFERROR(VLOOKUP($B317,'Slutlig allokering kvv'!$B$2:$BX$550,MATCH(K$2,'Slutlig allokering kvv'!$B$1:$BX$1,0),FALSE)/1,0))</f>
        <v/>
      </c>
      <c r="L317" t="str">
        <f>IF($D317="","",IFERROR(VLOOKUP($B317,Kraftvärmeprod!$B$1:$BX$550,MATCH(L$2,Kraftvärmeprod!$B$1:$VX$1,0),FALSE)/1,0)-IFERROR(VLOOKUP($B317,'Slutlig allokering kvv'!$B$2:$BX$550,MATCH(L$2,'Slutlig allokering kvv'!$B$1:$BX$1,0),FALSE)/1,0))</f>
        <v/>
      </c>
      <c r="M317" t="str">
        <f>IF($D317="","",IFERROR(VLOOKUP($B317,Kraftvärmeprod!$B$1:$BX$550,MATCH(M$2,Kraftvärmeprod!$B$1:$VX$1,0),FALSE)/1,0)-IFERROR(VLOOKUP($B317,'Slutlig allokering kvv'!$B$2:$BX$550,MATCH(M$2,'Slutlig allokering kvv'!$B$1:$BX$1,0),FALSE)/1,0))</f>
        <v/>
      </c>
      <c r="N317" t="str">
        <f>IF($D317="","",IFERROR(VLOOKUP($B317,Kraftvärmeprod!$B$1:$BX$550,MATCH(N$2,Kraftvärmeprod!$B$1:$VX$1,0),FALSE)/1,0)-IFERROR(VLOOKUP($B317,'Slutlig allokering kvv'!$B$2:$BX$550,MATCH(N$2,'Slutlig allokering kvv'!$B$1:$BX$1,0),FALSE)/1,0))</f>
        <v/>
      </c>
      <c r="O317" t="str">
        <f>IF($D317="","",IFERROR(VLOOKUP($B317,Kraftvärmeprod!$B$1:$BX$550,MATCH(O$2,Kraftvärmeprod!$B$1:$VX$1,0),FALSE)/1,0)-IFERROR(VLOOKUP($B317,'Slutlig allokering kvv'!$B$2:$BX$550,MATCH(O$2,'Slutlig allokering kvv'!$B$1:$BX$1,0),FALSE)/1,0))</f>
        <v/>
      </c>
      <c r="P317" t="str">
        <f>IF($D317="","",IFERROR(VLOOKUP($B317,Kraftvärmeprod!$B$1:$BX$550,MATCH(P$2,Kraftvärmeprod!$B$1:$VX$1,0),FALSE)/1,0)-IFERROR(VLOOKUP($B317,'Slutlig allokering kvv'!$B$2:$BX$550,MATCH(P$2,'Slutlig allokering kvv'!$B$1:$BX$1,0),FALSE)/1,0))</f>
        <v/>
      </c>
      <c r="Q317" t="str">
        <f>IF($D317="","",IFERROR(VLOOKUP($B317,Kraftvärmeprod!$B$1:$BX$550,MATCH(Q$2,Kraftvärmeprod!$B$1:$VX$1,0),FALSE)/1,0)-IFERROR(VLOOKUP($B317,'Slutlig allokering kvv'!$B$2:$BX$550,MATCH(Q$2,'Slutlig allokering kvv'!$B$1:$BX$1,0),FALSE)/1,0))</f>
        <v/>
      </c>
      <c r="R317" t="str">
        <f>IF($D317="","",IFERROR(VLOOKUP($B317,Kraftvärmeprod!$B$1:$BX$550,MATCH(R$2,Kraftvärmeprod!$B$1:$VX$1,0),FALSE)/1,0)-IFERROR(VLOOKUP($B317,'Slutlig allokering kvv'!$B$2:$BX$550,MATCH(R$2,'Slutlig allokering kvv'!$B$1:$BX$1,0),FALSE)/1,0))</f>
        <v/>
      </c>
      <c r="S317" t="str">
        <f>IF($D317="","",IFERROR(VLOOKUP($B317,Kraftvärmeprod!$B$1:$BX$550,MATCH(S$2,Kraftvärmeprod!$B$1:$VX$1,0),FALSE)/1,0)-IFERROR(VLOOKUP($B317,'Slutlig allokering kvv'!$B$2:$BX$550,MATCH(S$2,'Slutlig allokering kvv'!$B$1:$BX$1,0),FALSE)/1,0))</f>
        <v/>
      </c>
      <c r="T317" t="str">
        <f>IF($D317="","",IFERROR(VLOOKUP($B317,Kraftvärmeprod!$B$1:$BX$550,MATCH(T$2,Kraftvärmeprod!$B$1:$VX$1,0),FALSE)/1,0)-IFERROR(VLOOKUP($B317,'Slutlig allokering kvv'!$B$2:$BX$550,MATCH(T$2,'Slutlig allokering kvv'!$B$1:$BX$1,0),FALSE)/1,0))</f>
        <v/>
      </c>
      <c r="U317" t="str">
        <f>IF($D317="","",IFERROR(VLOOKUP($B317,Kraftvärmeprod!$B$1:$BX$550,MATCH(U$2,Kraftvärmeprod!$B$1:$VX$1,0),FALSE)/1,0)-IFERROR(VLOOKUP($B317,'Slutlig allokering kvv'!$B$2:$BX$550,MATCH(U$2,'Slutlig allokering kvv'!$B$1:$BX$1,0),FALSE)/1,0))</f>
        <v/>
      </c>
      <c r="V317" t="str">
        <f>IF($D317="","",IFERROR(VLOOKUP($B317,Kraftvärmeprod!$B$1:$BX$550,MATCH(V$2,Kraftvärmeprod!$B$1:$VX$1,0),FALSE)/1,0)-IFERROR(VLOOKUP($B317,'Slutlig allokering kvv'!$B$2:$BX$550,MATCH(V$2,'Slutlig allokering kvv'!$B$1:$BX$1,0),FALSE)/1,0))</f>
        <v/>
      </c>
      <c r="W317" t="str">
        <f>IF($D317="","",IFERROR(VLOOKUP($B317,Kraftvärmeprod!$B$1:$BX$550,MATCH(W$2,Kraftvärmeprod!$B$1:$VX$1,0),FALSE)/1,0)-IFERROR(VLOOKUP($B317,'Slutlig allokering kvv'!$B$2:$BX$550,MATCH(W$2,'Slutlig allokering kvv'!$B$1:$BX$1,0),FALSE)/1,0))</f>
        <v/>
      </c>
      <c r="X317" t="str">
        <f>IF($D317="","",IFERROR(VLOOKUP($B317,Kraftvärmeprod!$B$1:$BX$550,MATCH(X$2,Kraftvärmeprod!$B$1:$VX$1,0),FALSE)/1,0)-IFERROR(VLOOKUP($B317,'Slutlig allokering kvv'!$B$2:$BX$550,MATCH(X$2,'Slutlig allokering kvv'!$B$1:$BX$1,0),FALSE)/1,0))</f>
        <v/>
      </c>
      <c r="Y317" t="str">
        <f>IF($D317="","",IFERROR(VLOOKUP($B317,Kraftvärmeprod!$B$1:$BX$550,MATCH(Y$2,Kraftvärmeprod!$B$1:$VX$1,0),FALSE)/1,0)-IFERROR(VLOOKUP($B317,'Slutlig allokering kvv'!$B$2:$BX$550,MATCH(Y$2,'Slutlig allokering kvv'!$B$1:$BX$1,0),FALSE)/1,0))</f>
        <v/>
      </c>
      <c r="Z317" t="str">
        <f>IF($D317="","",IFERROR(VLOOKUP($B317,Kraftvärmeprod!$B$1:$BX$550,MATCH(Z$2,Kraftvärmeprod!$B$1:$VX$1,0),FALSE)/1,0)-IFERROR(VLOOKUP($B317,'Slutlig allokering kvv'!$B$2:$BX$550,MATCH(Z$2,'Slutlig allokering kvv'!$B$1:$BX$1,0),FALSE)/1,0))</f>
        <v/>
      </c>
      <c r="AA317" t="str">
        <f>IF($D317="","",IFERROR(VLOOKUP($B317,Kraftvärmeprod!$B$1:$BX$550,MATCH(AA$2,Kraftvärmeprod!$B$1:$VX$1,0),FALSE)/1,0)-IFERROR(VLOOKUP($B317,'Slutlig allokering kvv'!$B$2:$BX$550,MATCH(AA$2,'Slutlig allokering kvv'!$B$1:$BX$1,0),FALSE)/1,0))</f>
        <v/>
      </c>
      <c r="AB317" t="str">
        <f>IF($D317="","",IFERROR(VLOOKUP($B317,Kraftvärmeprod!$B$1:$BX$550,MATCH(AB$2,Kraftvärmeprod!$B$1:$VX$1,0),FALSE)/1,0)-IFERROR(VLOOKUP($B317,'Slutlig allokering kvv'!$B$2:$BX$550,MATCH(AB$2,'Slutlig allokering kvv'!$B$1:$BX$1,0),FALSE)/1,0))</f>
        <v/>
      </c>
      <c r="AC317" t="str">
        <f>IF($D317="","",IFERROR(VLOOKUP($B317,Kraftvärmeprod!$B$1:$BX$550,MATCH(AC$2,Kraftvärmeprod!$B$1:$VX$1,0),FALSE)/1,0)-IFERROR(VLOOKUP($B317,'Slutlig allokering kvv'!$B$2:$BX$550,MATCH(AC$2,'Slutlig allokering kvv'!$B$1:$BX$1,0),FALSE)/1,0))</f>
        <v/>
      </c>
      <c r="AE317" t="str">
        <f>IF($D317="","",IFERROR(VLOOKUP($B317,Miljö!$B$1:$E$550,MATCH("Hjälpel kraftvärme (GWh)",Miljö!$B$1:$E$1,0),FALSE)/1,0)-IFERROR(VLOOKUP($B317,'Slutlig allokering kvv'!$B$2:$BX$550,MATCH(AE$2,'Slutlig allokering kvv'!$B$1:$BX$1,0),FALSE)/1,0))</f>
        <v/>
      </c>
      <c r="AI317">
        <f t="shared" si="16"/>
        <v>0</v>
      </c>
      <c r="AK317">
        <f>IFERROR(VLOOKUP($B317,'Slutlig allokering kvv'!$B$2:$AX$550,MATCH("Summa slutlig allokerad tillförd energi (utan hjälpel och rökgaskondensering):",'Slutlig allokering kvv'!$B$1:$AX$1,0),FALSE)/1,"")</f>
        <v>0</v>
      </c>
      <c r="AM317" s="289" t="str">
        <f>IFERROR(1-VLOOKUP($B317,'Slutlig allokering kvv'!$B$2:$AX$550,MATCH("Andel av bränsle i kvv som allokerats till värme, exklusive rökgaskondensering och hjälpel",'Slutlig allokering kvv'!$B$1:$AX$1,0),FALSE),"")</f>
        <v/>
      </c>
      <c r="AO317" s="289" t="str">
        <f t="shared" si="17"/>
        <v/>
      </c>
      <c r="AP317" s="290" t="str">
        <f t="shared" si="18"/>
        <v/>
      </c>
      <c r="AQ317" s="290"/>
      <c r="AR317" s="239" t="str">
        <f t="shared" si="19"/>
        <v/>
      </c>
      <c r="AS317" s="290"/>
    </row>
    <row r="318" spans="1:45" x14ac:dyDescent="0.25">
      <c r="A318" s="2" t="str">
        <f>'Miljövärden för publ företag'!B320</f>
        <v>Växjö Energi AB</v>
      </c>
      <c r="B318" s="2" t="str">
        <f>'Miljövärden för publ företag'!C320</f>
        <v>Rottne</v>
      </c>
      <c r="C318" t="str">
        <f>IFERROR(VLOOKUP($B318,Kraftvärmeprod!$B$1:$AH$479,MATCH(C$2,Kraftvärmeprod!$B$1:$AG$1,0),FALSE)/1,"")</f>
        <v/>
      </c>
      <c r="D318" t="str">
        <f>IFERROR(VLOOKUP($B318,Kraftvärmeprod!$B$1:$AH$479,MATCH(D$2,Kraftvärmeprod!$B$1:$AG$1,0),FALSE)/1,"")</f>
        <v/>
      </c>
      <c r="F318" t="str">
        <f>IF($D318="","",IFERROR(VLOOKUP($B318,Kraftvärmeprod!$B$1:$BX$550,MATCH(F$2,Kraftvärmeprod!$B$1:$VX$1,0),FALSE)/1,0)-IFERROR(VLOOKUP($B318,'Slutlig allokering kvv'!$B$2:$BX$550,MATCH(F$2,'Slutlig allokering kvv'!$B$1:$BX$1,0),FALSE)/1,0))</f>
        <v/>
      </c>
      <c r="G318" t="str">
        <f>IF($D318="","",IFERROR(VLOOKUP($B318,Kraftvärmeprod!$B$1:$BX$550,MATCH(G$2,Kraftvärmeprod!$B$1:$VX$1,0),FALSE)/1,0)-IFERROR(VLOOKUP($B318,'Slutlig allokering kvv'!$B$2:$BX$550,MATCH(G$2,'Slutlig allokering kvv'!$B$1:$BX$1,0),FALSE)/1,0))</f>
        <v/>
      </c>
      <c r="H318" t="str">
        <f>IF($D318="","",IFERROR(VLOOKUP($B318,Kraftvärmeprod!$B$1:$BX$550,MATCH(H$2,Kraftvärmeprod!$B$1:$VX$1,0),FALSE)/1,0)-IFERROR(VLOOKUP($B318,'Slutlig allokering kvv'!$B$2:$BX$550,MATCH(H$2,'Slutlig allokering kvv'!$B$1:$BX$1,0),FALSE)/1,0))</f>
        <v/>
      </c>
      <c r="I318" t="str">
        <f>IF($D318="","",IFERROR(VLOOKUP($B318,Kraftvärmeprod!$B$1:$BX$550,MATCH(I$2,Kraftvärmeprod!$B$1:$VX$1,0),FALSE)/1,0)-IFERROR(VLOOKUP($B318,'Slutlig allokering kvv'!$B$2:$BX$550,MATCH(I$2,'Slutlig allokering kvv'!$B$1:$BX$1,0),FALSE)/1,0))</f>
        <v/>
      </c>
      <c r="J318" t="str">
        <f>IF($D318="","",IFERROR(VLOOKUP($B318,Kraftvärmeprod!$B$1:$BX$550,MATCH(J$2,Kraftvärmeprod!$B$1:$VX$1,0),FALSE)/1,0)-IFERROR(VLOOKUP($B318,'Slutlig allokering kvv'!$B$2:$BX$550,MATCH(J$2,'Slutlig allokering kvv'!$B$1:$BX$1,0),FALSE)/1,0))</f>
        <v/>
      </c>
      <c r="K318" t="str">
        <f>IF($D318="","",IFERROR(VLOOKUP($B318,Kraftvärmeprod!$B$1:$BX$550,MATCH(K$2,Kraftvärmeprod!$B$1:$VX$1,0),FALSE)/1,0)-IFERROR(VLOOKUP($B318,'Slutlig allokering kvv'!$B$2:$BX$550,MATCH(K$2,'Slutlig allokering kvv'!$B$1:$BX$1,0),FALSE)/1,0))</f>
        <v/>
      </c>
      <c r="L318" t="str">
        <f>IF($D318="","",IFERROR(VLOOKUP($B318,Kraftvärmeprod!$B$1:$BX$550,MATCH(L$2,Kraftvärmeprod!$B$1:$VX$1,0),FALSE)/1,0)-IFERROR(VLOOKUP($B318,'Slutlig allokering kvv'!$B$2:$BX$550,MATCH(L$2,'Slutlig allokering kvv'!$B$1:$BX$1,0),FALSE)/1,0))</f>
        <v/>
      </c>
      <c r="M318" t="str">
        <f>IF($D318="","",IFERROR(VLOOKUP($B318,Kraftvärmeprod!$B$1:$BX$550,MATCH(M$2,Kraftvärmeprod!$B$1:$VX$1,0),FALSE)/1,0)-IFERROR(VLOOKUP($B318,'Slutlig allokering kvv'!$B$2:$BX$550,MATCH(M$2,'Slutlig allokering kvv'!$B$1:$BX$1,0),FALSE)/1,0))</f>
        <v/>
      </c>
      <c r="N318" t="str">
        <f>IF($D318="","",IFERROR(VLOOKUP($B318,Kraftvärmeprod!$B$1:$BX$550,MATCH(N$2,Kraftvärmeprod!$B$1:$VX$1,0),FALSE)/1,0)-IFERROR(VLOOKUP($B318,'Slutlig allokering kvv'!$B$2:$BX$550,MATCH(N$2,'Slutlig allokering kvv'!$B$1:$BX$1,0),FALSE)/1,0))</f>
        <v/>
      </c>
      <c r="O318" t="str">
        <f>IF($D318="","",IFERROR(VLOOKUP($B318,Kraftvärmeprod!$B$1:$BX$550,MATCH(O$2,Kraftvärmeprod!$B$1:$VX$1,0),FALSE)/1,0)-IFERROR(VLOOKUP($B318,'Slutlig allokering kvv'!$B$2:$BX$550,MATCH(O$2,'Slutlig allokering kvv'!$B$1:$BX$1,0),FALSE)/1,0))</f>
        <v/>
      </c>
      <c r="P318" t="str">
        <f>IF($D318="","",IFERROR(VLOOKUP($B318,Kraftvärmeprod!$B$1:$BX$550,MATCH(P$2,Kraftvärmeprod!$B$1:$VX$1,0),FALSE)/1,0)-IFERROR(VLOOKUP($B318,'Slutlig allokering kvv'!$B$2:$BX$550,MATCH(P$2,'Slutlig allokering kvv'!$B$1:$BX$1,0),FALSE)/1,0))</f>
        <v/>
      </c>
      <c r="Q318" t="str">
        <f>IF($D318="","",IFERROR(VLOOKUP($B318,Kraftvärmeprod!$B$1:$BX$550,MATCH(Q$2,Kraftvärmeprod!$B$1:$VX$1,0),FALSE)/1,0)-IFERROR(VLOOKUP($B318,'Slutlig allokering kvv'!$B$2:$BX$550,MATCH(Q$2,'Slutlig allokering kvv'!$B$1:$BX$1,0),FALSE)/1,0))</f>
        <v/>
      </c>
      <c r="R318" t="str">
        <f>IF($D318="","",IFERROR(VLOOKUP($B318,Kraftvärmeprod!$B$1:$BX$550,MATCH(R$2,Kraftvärmeprod!$B$1:$VX$1,0),FALSE)/1,0)-IFERROR(VLOOKUP($B318,'Slutlig allokering kvv'!$B$2:$BX$550,MATCH(R$2,'Slutlig allokering kvv'!$B$1:$BX$1,0),FALSE)/1,0))</f>
        <v/>
      </c>
      <c r="S318" t="str">
        <f>IF($D318="","",IFERROR(VLOOKUP($B318,Kraftvärmeprod!$B$1:$BX$550,MATCH(S$2,Kraftvärmeprod!$B$1:$VX$1,0),FALSE)/1,0)-IFERROR(VLOOKUP($B318,'Slutlig allokering kvv'!$B$2:$BX$550,MATCH(S$2,'Slutlig allokering kvv'!$B$1:$BX$1,0),FALSE)/1,0))</f>
        <v/>
      </c>
      <c r="T318" t="str">
        <f>IF($D318="","",IFERROR(VLOOKUP($B318,Kraftvärmeprod!$B$1:$BX$550,MATCH(T$2,Kraftvärmeprod!$B$1:$VX$1,0),FALSE)/1,0)-IFERROR(VLOOKUP($B318,'Slutlig allokering kvv'!$B$2:$BX$550,MATCH(T$2,'Slutlig allokering kvv'!$B$1:$BX$1,0),FALSE)/1,0))</f>
        <v/>
      </c>
      <c r="U318" t="str">
        <f>IF($D318="","",IFERROR(VLOOKUP($B318,Kraftvärmeprod!$B$1:$BX$550,MATCH(U$2,Kraftvärmeprod!$B$1:$VX$1,0),FALSE)/1,0)-IFERROR(VLOOKUP($B318,'Slutlig allokering kvv'!$B$2:$BX$550,MATCH(U$2,'Slutlig allokering kvv'!$B$1:$BX$1,0),FALSE)/1,0))</f>
        <v/>
      </c>
      <c r="V318" t="str">
        <f>IF($D318="","",IFERROR(VLOOKUP($B318,Kraftvärmeprod!$B$1:$BX$550,MATCH(V$2,Kraftvärmeprod!$B$1:$VX$1,0),FALSE)/1,0)-IFERROR(VLOOKUP($B318,'Slutlig allokering kvv'!$B$2:$BX$550,MATCH(V$2,'Slutlig allokering kvv'!$B$1:$BX$1,0),FALSE)/1,0))</f>
        <v/>
      </c>
      <c r="W318" t="str">
        <f>IF($D318="","",IFERROR(VLOOKUP($B318,Kraftvärmeprod!$B$1:$BX$550,MATCH(W$2,Kraftvärmeprod!$B$1:$VX$1,0),FALSE)/1,0)-IFERROR(VLOOKUP($B318,'Slutlig allokering kvv'!$B$2:$BX$550,MATCH(W$2,'Slutlig allokering kvv'!$B$1:$BX$1,0),FALSE)/1,0))</f>
        <v/>
      </c>
      <c r="X318" t="str">
        <f>IF($D318="","",IFERROR(VLOOKUP($B318,Kraftvärmeprod!$B$1:$BX$550,MATCH(X$2,Kraftvärmeprod!$B$1:$VX$1,0),FALSE)/1,0)-IFERROR(VLOOKUP($B318,'Slutlig allokering kvv'!$B$2:$BX$550,MATCH(X$2,'Slutlig allokering kvv'!$B$1:$BX$1,0),FALSE)/1,0))</f>
        <v/>
      </c>
      <c r="Y318" t="str">
        <f>IF($D318="","",IFERROR(VLOOKUP($B318,Kraftvärmeprod!$B$1:$BX$550,MATCH(Y$2,Kraftvärmeprod!$B$1:$VX$1,0),FALSE)/1,0)-IFERROR(VLOOKUP($B318,'Slutlig allokering kvv'!$B$2:$BX$550,MATCH(Y$2,'Slutlig allokering kvv'!$B$1:$BX$1,0),FALSE)/1,0))</f>
        <v/>
      </c>
      <c r="Z318" t="str">
        <f>IF($D318="","",IFERROR(VLOOKUP($B318,Kraftvärmeprod!$B$1:$BX$550,MATCH(Z$2,Kraftvärmeprod!$B$1:$VX$1,0),FALSE)/1,0)-IFERROR(VLOOKUP($B318,'Slutlig allokering kvv'!$B$2:$BX$550,MATCH(Z$2,'Slutlig allokering kvv'!$B$1:$BX$1,0),FALSE)/1,0))</f>
        <v/>
      </c>
      <c r="AA318" t="str">
        <f>IF($D318="","",IFERROR(VLOOKUP($B318,Kraftvärmeprod!$B$1:$BX$550,MATCH(AA$2,Kraftvärmeprod!$B$1:$VX$1,0),FALSE)/1,0)-IFERROR(VLOOKUP($B318,'Slutlig allokering kvv'!$B$2:$BX$550,MATCH(AA$2,'Slutlig allokering kvv'!$B$1:$BX$1,0),FALSE)/1,0))</f>
        <v/>
      </c>
      <c r="AB318" t="str">
        <f>IF($D318="","",IFERROR(VLOOKUP($B318,Kraftvärmeprod!$B$1:$BX$550,MATCH(AB$2,Kraftvärmeprod!$B$1:$VX$1,0),FALSE)/1,0)-IFERROR(VLOOKUP($B318,'Slutlig allokering kvv'!$B$2:$BX$550,MATCH(AB$2,'Slutlig allokering kvv'!$B$1:$BX$1,0),FALSE)/1,0))</f>
        <v/>
      </c>
      <c r="AC318" t="str">
        <f>IF($D318="","",IFERROR(VLOOKUP($B318,Kraftvärmeprod!$B$1:$BX$550,MATCH(AC$2,Kraftvärmeprod!$B$1:$VX$1,0),FALSE)/1,0)-IFERROR(VLOOKUP($B318,'Slutlig allokering kvv'!$B$2:$BX$550,MATCH(AC$2,'Slutlig allokering kvv'!$B$1:$BX$1,0),FALSE)/1,0))</f>
        <v/>
      </c>
      <c r="AE318" t="str">
        <f>IF($D318="","",IFERROR(VLOOKUP($B318,Miljö!$B$1:$E$550,MATCH("Hjälpel kraftvärme (GWh)",Miljö!$B$1:$E$1,0),FALSE)/1,0)-IFERROR(VLOOKUP($B318,'Slutlig allokering kvv'!$B$2:$BX$550,MATCH(AE$2,'Slutlig allokering kvv'!$B$1:$BX$1,0),FALSE)/1,0))</f>
        <v/>
      </c>
      <c r="AI318">
        <f t="shared" si="16"/>
        <v>0</v>
      </c>
      <c r="AK318">
        <f>IFERROR(VLOOKUP($B318,'Slutlig allokering kvv'!$B$2:$AX$550,MATCH("Summa slutlig allokerad tillförd energi (utan hjälpel och rökgaskondensering):",'Slutlig allokering kvv'!$B$1:$AX$1,0),FALSE)/1,"")</f>
        <v>0</v>
      </c>
      <c r="AM318" s="289" t="str">
        <f>IFERROR(1-VLOOKUP($B318,'Slutlig allokering kvv'!$B$2:$AX$550,MATCH("Andel av bränsle i kvv som allokerats till värme, exklusive rökgaskondensering och hjälpel",'Slutlig allokering kvv'!$B$1:$AX$1,0),FALSE),"")</f>
        <v/>
      </c>
      <c r="AO318" s="289" t="str">
        <f t="shared" si="17"/>
        <v/>
      </c>
      <c r="AP318" s="290" t="str">
        <f t="shared" si="18"/>
        <v/>
      </c>
      <c r="AQ318" s="290"/>
      <c r="AR318" s="239" t="str">
        <f t="shared" si="19"/>
        <v/>
      </c>
      <c r="AS318" s="290"/>
    </row>
    <row r="319" spans="1:45" x14ac:dyDescent="0.25">
      <c r="A319" s="2" t="str">
        <f>'Miljövärden för publ företag'!B321</f>
        <v>Växjö Energi AB</v>
      </c>
      <c r="B319" s="2" t="str">
        <f>'Miljövärden för publ företag'!C321</f>
        <v>Växjö fjärrvärme</v>
      </c>
      <c r="C319">
        <f>IFERROR(VLOOKUP($B319,Kraftvärmeprod!$B$1:$AH$479,MATCH(C$2,Kraftvärmeprod!$B$1:$AG$1,0),FALSE)/1,"")</f>
        <v>526.70000000000005</v>
      </c>
      <c r="D319">
        <f>IFERROR(VLOOKUP($B319,Kraftvärmeprod!$B$1:$AH$479,MATCH(D$2,Kraftvärmeprod!$B$1:$AG$1,0),FALSE)/1,"")</f>
        <v>229.9</v>
      </c>
      <c r="F319">
        <f>IF($D319="","",IFERROR(VLOOKUP($B319,Kraftvärmeprod!$B$1:$BX$550,MATCH(F$2,Kraftvärmeprod!$B$1:$VX$1,0),FALSE)/1,0)-IFERROR(VLOOKUP($B319,'Slutlig allokering kvv'!$B$2:$BX$550,MATCH(F$2,'Slutlig allokering kvv'!$B$1:$BX$1,0),FALSE)/1,0))</f>
        <v>0</v>
      </c>
      <c r="G319">
        <f>IF($D319="","",IFERROR(VLOOKUP($B319,Kraftvärmeprod!$B$1:$BX$550,MATCH(G$2,Kraftvärmeprod!$B$1:$VX$1,0),FALSE)/1,0)-IFERROR(VLOOKUP($B319,'Slutlig allokering kvv'!$B$2:$BX$550,MATCH(G$2,'Slutlig allokering kvv'!$B$1:$BX$1,0),FALSE)/1,0))</f>
        <v>1.2999999999999998</v>
      </c>
      <c r="H319">
        <f>IF($D319="","",IFERROR(VLOOKUP($B319,Kraftvärmeprod!$B$1:$BX$550,MATCH(H$2,Kraftvärmeprod!$B$1:$VX$1,0),FALSE)/1,0)-IFERROR(VLOOKUP($B319,'Slutlig allokering kvv'!$B$2:$BX$550,MATCH(H$2,'Slutlig allokering kvv'!$B$1:$BX$1,0),FALSE)/1,0))</f>
        <v>0</v>
      </c>
      <c r="I319">
        <f>IF($D319="","",IFERROR(VLOOKUP($B319,Kraftvärmeprod!$B$1:$BX$550,MATCH(I$2,Kraftvärmeprod!$B$1:$VX$1,0),FALSE)/1,0)-IFERROR(VLOOKUP($B319,'Slutlig allokering kvv'!$B$2:$BX$550,MATCH(I$2,'Slutlig allokering kvv'!$B$1:$BX$1,0),FALSE)/1,0))</f>
        <v>0</v>
      </c>
      <c r="J319">
        <f>IF($D319="","",IFERROR(VLOOKUP($B319,Kraftvärmeprod!$B$1:$BX$550,MATCH(J$2,Kraftvärmeprod!$B$1:$VX$1,0),FALSE)/1,0)-IFERROR(VLOOKUP($B319,'Slutlig allokering kvv'!$B$2:$BX$550,MATCH(J$2,'Slutlig allokering kvv'!$B$1:$BX$1,0),FALSE)/1,0))</f>
        <v>0</v>
      </c>
      <c r="K319">
        <f>IF($D319="","",IFERROR(VLOOKUP($B319,Kraftvärmeprod!$B$1:$BX$550,MATCH(K$2,Kraftvärmeprod!$B$1:$VX$1,0),FALSE)/1,0)-IFERROR(VLOOKUP($B319,'Slutlig allokering kvv'!$B$2:$BX$550,MATCH(K$2,'Slutlig allokering kvv'!$B$1:$BX$1,0),FALSE)/1,0))</f>
        <v>0</v>
      </c>
      <c r="L319">
        <f>IF($D319="","",IFERROR(VLOOKUP($B319,Kraftvärmeprod!$B$1:$BX$550,MATCH(L$2,Kraftvärmeprod!$B$1:$VX$1,0),FALSE)/1,0)-IFERROR(VLOOKUP($B319,'Slutlig allokering kvv'!$B$2:$BX$550,MATCH(L$2,'Slutlig allokering kvv'!$B$1:$BX$1,0),FALSE)/1,0))</f>
        <v>296.39999999999998</v>
      </c>
      <c r="M319">
        <f>IF($D319="","",IFERROR(VLOOKUP($B319,Kraftvärmeprod!$B$1:$BX$550,MATCH(M$2,Kraftvärmeprod!$B$1:$VX$1,0),FALSE)/1,0)-IFERROR(VLOOKUP($B319,'Slutlig allokering kvv'!$B$2:$BX$550,MATCH(M$2,'Slutlig allokering kvv'!$B$1:$BX$1,0),FALSE)/1,0))</f>
        <v>59</v>
      </c>
      <c r="N319">
        <f>IF($D319="","",IFERROR(VLOOKUP($B319,Kraftvärmeprod!$B$1:$BX$550,MATCH(N$2,Kraftvärmeprod!$B$1:$VX$1,0),FALSE)/1,0)-IFERROR(VLOOKUP($B319,'Slutlig allokering kvv'!$B$2:$BX$550,MATCH(N$2,'Slutlig allokering kvv'!$B$1:$BX$1,0),FALSE)/1,0))</f>
        <v>80.199999999999989</v>
      </c>
      <c r="O319">
        <f>IF($D319="","",IFERROR(VLOOKUP($B319,Kraftvärmeprod!$B$1:$BX$550,MATCH(O$2,Kraftvärmeprod!$B$1:$VX$1,0),FALSE)/1,0)-IFERROR(VLOOKUP($B319,'Slutlig allokering kvv'!$B$2:$BX$550,MATCH(O$2,'Slutlig allokering kvv'!$B$1:$BX$1,0),FALSE)/1,0))</f>
        <v>28.599999999999994</v>
      </c>
      <c r="P319">
        <f>IF($D319="","",IFERROR(VLOOKUP($B319,Kraftvärmeprod!$B$1:$BX$550,MATCH(P$2,Kraftvärmeprod!$B$1:$VX$1,0),FALSE)/1,0)-IFERROR(VLOOKUP($B319,'Slutlig allokering kvv'!$B$2:$BX$550,MATCH(P$2,'Slutlig allokering kvv'!$B$1:$BX$1,0),FALSE)/1,0))</f>
        <v>0</v>
      </c>
      <c r="Q319">
        <f>IF($D319="","",IFERROR(VLOOKUP($B319,Kraftvärmeprod!$B$1:$BX$550,MATCH(Q$2,Kraftvärmeprod!$B$1:$VX$1,0),FALSE)/1,0)-IFERROR(VLOOKUP($B319,'Slutlig allokering kvv'!$B$2:$BX$550,MATCH(Q$2,'Slutlig allokering kvv'!$B$1:$BX$1,0),FALSE)/1,0))</f>
        <v>0</v>
      </c>
      <c r="R319">
        <f>IF($D319="","",IFERROR(VLOOKUP($B319,Kraftvärmeprod!$B$1:$BX$550,MATCH(R$2,Kraftvärmeprod!$B$1:$VX$1,0),FALSE)/1,0)-IFERROR(VLOOKUP($B319,'Slutlig allokering kvv'!$B$2:$BX$550,MATCH(R$2,'Slutlig allokering kvv'!$B$1:$BX$1,0),FALSE)/1,0))</f>
        <v>0</v>
      </c>
      <c r="S319">
        <f>IF($D319="","",IFERROR(VLOOKUP($B319,Kraftvärmeprod!$B$1:$BX$550,MATCH(S$2,Kraftvärmeprod!$B$1:$VX$1,0),FALSE)/1,0)-IFERROR(VLOOKUP($B319,'Slutlig allokering kvv'!$B$2:$BX$550,MATCH(S$2,'Slutlig allokering kvv'!$B$1:$BX$1,0),FALSE)/1,0))</f>
        <v>0</v>
      </c>
      <c r="T319">
        <f>IF($D319="","",IFERROR(VLOOKUP($B319,Kraftvärmeprod!$B$1:$BX$550,MATCH(T$2,Kraftvärmeprod!$B$1:$VX$1,0),FALSE)/1,0)-IFERROR(VLOOKUP($B319,'Slutlig allokering kvv'!$B$2:$BX$550,MATCH(T$2,'Slutlig allokering kvv'!$B$1:$BX$1,0),FALSE)/1,0))</f>
        <v>0</v>
      </c>
      <c r="U319">
        <f>IF($D319="","",IFERROR(VLOOKUP($B319,Kraftvärmeprod!$B$1:$BX$550,MATCH(U$2,Kraftvärmeprod!$B$1:$VX$1,0),FALSE)/1,0)-IFERROR(VLOOKUP($B319,'Slutlig allokering kvv'!$B$2:$BX$550,MATCH(U$2,'Slutlig allokering kvv'!$B$1:$BX$1,0),FALSE)/1,0))</f>
        <v>0</v>
      </c>
      <c r="V319">
        <f>IF($D319="","",IFERROR(VLOOKUP($B319,Kraftvärmeprod!$B$1:$BX$550,MATCH(V$2,Kraftvärmeprod!$B$1:$VX$1,0),FALSE)/1,0)-IFERROR(VLOOKUP($B319,'Slutlig allokering kvv'!$B$2:$BX$550,MATCH(V$2,'Slutlig allokering kvv'!$B$1:$BX$1,0),FALSE)/1,0))</f>
        <v>18.299999999999997</v>
      </c>
      <c r="W319">
        <f>IF($D319="","",IFERROR(VLOOKUP($B319,Kraftvärmeprod!$B$1:$BX$550,MATCH(W$2,Kraftvärmeprod!$B$1:$VX$1,0),FALSE)/1,0)-IFERROR(VLOOKUP($B319,'Slutlig allokering kvv'!$B$2:$BX$550,MATCH(W$2,'Slutlig allokering kvv'!$B$1:$BX$1,0),FALSE)/1,0))</f>
        <v>0</v>
      </c>
      <c r="X319">
        <f>IF($D319="","",IFERROR(VLOOKUP($B319,Kraftvärmeprod!$B$1:$BX$550,MATCH(X$2,Kraftvärmeprod!$B$1:$VX$1,0),FALSE)/1,0)-IFERROR(VLOOKUP($B319,'Slutlig allokering kvv'!$B$2:$BX$550,MATCH(X$2,'Slutlig allokering kvv'!$B$1:$BX$1,0),FALSE)/1,0))</f>
        <v>0</v>
      </c>
      <c r="Y319">
        <f>IF($D319="","",IFERROR(VLOOKUP($B319,Kraftvärmeprod!$B$1:$BX$550,MATCH(Y$2,Kraftvärmeprod!$B$1:$VX$1,0),FALSE)/1,0)-IFERROR(VLOOKUP($B319,'Slutlig allokering kvv'!$B$2:$BX$550,MATCH(Y$2,'Slutlig allokering kvv'!$B$1:$BX$1,0),FALSE)/1,0))</f>
        <v>0</v>
      </c>
      <c r="Z319">
        <f>IF($D319="","",IFERROR(VLOOKUP($B319,Kraftvärmeprod!$B$1:$BX$550,MATCH(Z$2,Kraftvärmeprod!$B$1:$VX$1,0),FALSE)/1,0)-IFERROR(VLOOKUP($B319,'Slutlig allokering kvv'!$B$2:$BX$550,MATCH(Z$2,'Slutlig allokering kvv'!$B$1:$BX$1,0),FALSE)/1,0))</f>
        <v>14.5</v>
      </c>
      <c r="AA319">
        <f>IF($D319="","",IFERROR(VLOOKUP($B319,Kraftvärmeprod!$B$1:$BX$550,MATCH(AA$2,Kraftvärmeprod!$B$1:$VX$1,0),FALSE)/1,0)-IFERROR(VLOOKUP($B319,'Slutlig allokering kvv'!$B$2:$BX$550,MATCH(AA$2,'Slutlig allokering kvv'!$B$1:$BX$1,0),FALSE)/1,0))</f>
        <v>0</v>
      </c>
      <c r="AB319">
        <f>IF($D319="","",IFERROR(VLOOKUP($B319,Kraftvärmeprod!$B$1:$BX$550,MATCH(AB$2,Kraftvärmeprod!$B$1:$VX$1,0),FALSE)/1,0)-IFERROR(VLOOKUP($B319,'Slutlig allokering kvv'!$B$2:$BX$550,MATCH(AB$2,'Slutlig allokering kvv'!$B$1:$BX$1,0),FALSE)/1,0))</f>
        <v>0</v>
      </c>
      <c r="AC319">
        <f>IF($D319="","",IFERROR(VLOOKUP($B319,Kraftvärmeprod!$B$1:$BX$550,MATCH(AC$2,Kraftvärmeprod!$B$1:$VX$1,0),FALSE)/1,0)-IFERROR(VLOOKUP($B319,'Slutlig allokering kvv'!$B$2:$BX$550,MATCH(AC$2,'Slutlig allokering kvv'!$B$1:$BX$1,0),FALSE)/1,0))</f>
        <v>0</v>
      </c>
      <c r="AE319">
        <f>IF($D319="","",IFERROR(VLOOKUP($B319,Miljö!$B$1:$E$550,MATCH("Hjälpel kraftvärme (GWh)",Miljö!$B$1:$E$1,0),FALSE)/1,0)-IFERROR(VLOOKUP($B319,'Slutlig allokering kvv'!$B$2:$BX$550,MATCH(AE$2,'Slutlig allokering kvv'!$B$1:$BX$1,0),FALSE)/1,0))</f>
        <v>2.5443699999999998</v>
      </c>
      <c r="AI319">
        <f t="shared" si="16"/>
        <v>498.3</v>
      </c>
      <c r="AK319">
        <f>IFERROR(VLOOKUP($B319,'Slutlig allokering kvv'!$B$2:$AX$550,MATCH("Summa slutlig allokerad tillförd energi (utan hjälpel och rökgaskondensering):",'Slutlig allokering kvv'!$B$1:$AX$1,0),FALSE)/1,"")</f>
        <v>383</v>
      </c>
      <c r="AM319" s="289">
        <f>IFERROR(1-VLOOKUP($B319,'Slutlig allokering kvv'!$B$2:$AX$550,MATCH("Andel av bränsle i kvv som allokerats till värme, exklusive rökgaskondensering och hjälpel",'Slutlig allokering kvv'!$B$1:$AX$1,0),FALSE),"")</f>
        <v>0.56541472824236927</v>
      </c>
      <c r="AO319" s="289">
        <f t="shared" si="17"/>
        <v>0.56541472824236927</v>
      </c>
      <c r="AP319" s="290">
        <f t="shared" si="18"/>
        <v>0</v>
      </c>
      <c r="AQ319" s="290"/>
      <c r="AR319" s="239">
        <f t="shared" si="19"/>
        <v>0.45902482641464054</v>
      </c>
      <c r="AS319" s="290"/>
    </row>
    <row r="320" spans="1:45" x14ac:dyDescent="0.25">
      <c r="A320" s="2" t="str">
        <f>'Miljövärden för publ företag'!B322</f>
        <v>Ystad Energi AB</v>
      </c>
      <c r="B320" s="2" t="str">
        <f>'Miljövärden för publ företag'!C322</f>
        <v>Ystad</v>
      </c>
      <c r="C320" t="str">
        <f>IFERROR(VLOOKUP($B320,Kraftvärmeprod!$B$1:$AH$479,MATCH(C$2,Kraftvärmeprod!$B$1:$AG$1,0),FALSE)/1,"")</f>
        <v/>
      </c>
      <c r="D320" t="str">
        <f>IFERROR(VLOOKUP($B320,Kraftvärmeprod!$B$1:$AH$479,MATCH(D$2,Kraftvärmeprod!$B$1:$AG$1,0),FALSE)/1,"")</f>
        <v/>
      </c>
      <c r="F320" t="str">
        <f>IF($D320="","",IFERROR(VLOOKUP($B320,Kraftvärmeprod!$B$1:$BX$550,MATCH(F$2,Kraftvärmeprod!$B$1:$VX$1,0),FALSE)/1,0)-IFERROR(VLOOKUP($B320,'Slutlig allokering kvv'!$B$2:$BX$550,MATCH(F$2,'Slutlig allokering kvv'!$B$1:$BX$1,0),FALSE)/1,0))</f>
        <v/>
      </c>
      <c r="G320" t="str">
        <f>IF($D320="","",IFERROR(VLOOKUP($B320,Kraftvärmeprod!$B$1:$BX$550,MATCH(G$2,Kraftvärmeprod!$B$1:$VX$1,0),FALSE)/1,0)-IFERROR(VLOOKUP($B320,'Slutlig allokering kvv'!$B$2:$BX$550,MATCH(G$2,'Slutlig allokering kvv'!$B$1:$BX$1,0),FALSE)/1,0))</f>
        <v/>
      </c>
      <c r="H320" t="str">
        <f>IF($D320="","",IFERROR(VLOOKUP($B320,Kraftvärmeprod!$B$1:$BX$550,MATCH(H$2,Kraftvärmeprod!$B$1:$VX$1,0),FALSE)/1,0)-IFERROR(VLOOKUP($B320,'Slutlig allokering kvv'!$B$2:$BX$550,MATCH(H$2,'Slutlig allokering kvv'!$B$1:$BX$1,0),FALSE)/1,0))</f>
        <v/>
      </c>
      <c r="I320" t="str">
        <f>IF($D320="","",IFERROR(VLOOKUP($B320,Kraftvärmeprod!$B$1:$BX$550,MATCH(I$2,Kraftvärmeprod!$B$1:$VX$1,0),FALSE)/1,0)-IFERROR(VLOOKUP($B320,'Slutlig allokering kvv'!$B$2:$BX$550,MATCH(I$2,'Slutlig allokering kvv'!$B$1:$BX$1,0),FALSE)/1,0))</f>
        <v/>
      </c>
      <c r="J320" t="str">
        <f>IF($D320="","",IFERROR(VLOOKUP($B320,Kraftvärmeprod!$B$1:$BX$550,MATCH(J$2,Kraftvärmeprod!$B$1:$VX$1,0),FALSE)/1,0)-IFERROR(VLOOKUP($B320,'Slutlig allokering kvv'!$B$2:$BX$550,MATCH(J$2,'Slutlig allokering kvv'!$B$1:$BX$1,0),FALSE)/1,0))</f>
        <v/>
      </c>
      <c r="K320" t="str">
        <f>IF($D320="","",IFERROR(VLOOKUP($B320,Kraftvärmeprod!$B$1:$BX$550,MATCH(K$2,Kraftvärmeprod!$B$1:$VX$1,0),FALSE)/1,0)-IFERROR(VLOOKUP($B320,'Slutlig allokering kvv'!$B$2:$BX$550,MATCH(K$2,'Slutlig allokering kvv'!$B$1:$BX$1,0),FALSE)/1,0))</f>
        <v/>
      </c>
      <c r="L320" t="str">
        <f>IF($D320="","",IFERROR(VLOOKUP($B320,Kraftvärmeprod!$B$1:$BX$550,MATCH(L$2,Kraftvärmeprod!$B$1:$VX$1,0),FALSE)/1,0)-IFERROR(VLOOKUP($B320,'Slutlig allokering kvv'!$B$2:$BX$550,MATCH(L$2,'Slutlig allokering kvv'!$B$1:$BX$1,0),FALSE)/1,0))</f>
        <v/>
      </c>
      <c r="M320" t="str">
        <f>IF($D320="","",IFERROR(VLOOKUP($B320,Kraftvärmeprod!$B$1:$BX$550,MATCH(M$2,Kraftvärmeprod!$B$1:$VX$1,0),FALSE)/1,0)-IFERROR(VLOOKUP($B320,'Slutlig allokering kvv'!$B$2:$BX$550,MATCH(M$2,'Slutlig allokering kvv'!$B$1:$BX$1,0),FALSE)/1,0))</f>
        <v/>
      </c>
      <c r="N320" t="str">
        <f>IF($D320="","",IFERROR(VLOOKUP($B320,Kraftvärmeprod!$B$1:$BX$550,MATCH(N$2,Kraftvärmeprod!$B$1:$VX$1,0),FALSE)/1,0)-IFERROR(VLOOKUP($B320,'Slutlig allokering kvv'!$B$2:$BX$550,MATCH(N$2,'Slutlig allokering kvv'!$B$1:$BX$1,0),FALSE)/1,0))</f>
        <v/>
      </c>
      <c r="O320" t="str">
        <f>IF($D320="","",IFERROR(VLOOKUP($B320,Kraftvärmeprod!$B$1:$BX$550,MATCH(O$2,Kraftvärmeprod!$B$1:$VX$1,0),FALSE)/1,0)-IFERROR(VLOOKUP($B320,'Slutlig allokering kvv'!$B$2:$BX$550,MATCH(O$2,'Slutlig allokering kvv'!$B$1:$BX$1,0),FALSE)/1,0))</f>
        <v/>
      </c>
      <c r="P320" t="str">
        <f>IF($D320="","",IFERROR(VLOOKUP($B320,Kraftvärmeprod!$B$1:$BX$550,MATCH(P$2,Kraftvärmeprod!$B$1:$VX$1,0),FALSE)/1,0)-IFERROR(VLOOKUP($B320,'Slutlig allokering kvv'!$B$2:$BX$550,MATCH(P$2,'Slutlig allokering kvv'!$B$1:$BX$1,0),FALSE)/1,0))</f>
        <v/>
      </c>
      <c r="Q320" t="str">
        <f>IF($D320="","",IFERROR(VLOOKUP($B320,Kraftvärmeprod!$B$1:$BX$550,MATCH(Q$2,Kraftvärmeprod!$B$1:$VX$1,0),FALSE)/1,0)-IFERROR(VLOOKUP($B320,'Slutlig allokering kvv'!$B$2:$BX$550,MATCH(Q$2,'Slutlig allokering kvv'!$B$1:$BX$1,0),FALSE)/1,0))</f>
        <v/>
      </c>
      <c r="R320" t="str">
        <f>IF($D320="","",IFERROR(VLOOKUP($B320,Kraftvärmeprod!$B$1:$BX$550,MATCH(R$2,Kraftvärmeprod!$B$1:$VX$1,0),FALSE)/1,0)-IFERROR(VLOOKUP($B320,'Slutlig allokering kvv'!$B$2:$BX$550,MATCH(R$2,'Slutlig allokering kvv'!$B$1:$BX$1,0),FALSE)/1,0))</f>
        <v/>
      </c>
      <c r="S320" t="str">
        <f>IF($D320="","",IFERROR(VLOOKUP($B320,Kraftvärmeprod!$B$1:$BX$550,MATCH(S$2,Kraftvärmeprod!$B$1:$VX$1,0),FALSE)/1,0)-IFERROR(VLOOKUP($B320,'Slutlig allokering kvv'!$B$2:$BX$550,MATCH(S$2,'Slutlig allokering kvv'!$B$1:$BX$1,0),FALSE)/1,0))</f>
        <v/>
      </c>
      <c r="T320" t="str">
        <f>IF($D320="","",IFERROR(VLOOKUP($B320,Kraftvärmeprod!$B$1:$BX$550,MATCH(T$2,Kraftvärmeprod!$B$1:$VX$1,0),FALSE)/1,0)-IFERROR(VLOOKUP($B320,'Slutlig allokering kvv'!$B$2:$BX$550,MATCH(T$2,'Slutlig allokering kvv'!$B$1:$BX$1,0),FALSE)/1,0))</f>
        <v/>
      </c>
      <c r="U320" t="str">
        <f>IF($D320="","",IFERROR(VLOOKUP($B320,Kraftvärmeprod!$B$1:$BX$550,MATCH(U$2,Kraftvärmeprod!$B$1:$VX$1,0),FALSE)/1,0)-IFERROR(VLOOKUP($B320,'Slutlig allokering kvv'!$B$2:$BX$550,MATCH(U$2,'Slutlig allokering kvv'!$B$1:$BX$1,0),FALSE)/1,0))</f>
        <v/>
      </c>
      <c r="V320" t="str">
        <f>IF($D320="","",IFERROR(VLOOKUP($B320,Kraftvärmeprod!$B$1:$BX$550,MATCH(V$2,Kraftvärmeprod!$B$1:$VX$1,0),FALSE)/1,0)-IFERROR(VLOOKUP($B320,'Slutlig allokering kvv'!$B$2:$BX$550,MATCH(V$2,'Slutlig allokering kvv'!$B$1:$BX$1,0),FALSE)/1,0))</f>
        <v/>
      </c>
      <c r="W320" t="str">
        <f>IF($D320="","",IFERROR(VLOOKUP($B320,Kraftvärmeprod!$B$1:$BX$550,MATCH(W$2,Kraftvärmeprod!$B$1:$VX$1,0),FALSE)/1,0)-IFERROR(VLOOKUP($B320,'Slutlig allokering kvv'!$B$2:$BX$550,MATCH(W$2,'Slutlig allokering kvv'!$B$1:$BX$1,0),FALSE)/1,0))</f>
        <v/>
      </c>
      <c r="X320" t="str">
        <f>IF($D320="","",IFERROR(VLOOKUP($B320,Kraftvärmeprod!$B$1:$BX$550,MATCH(X$2,Kraftvärmeprod!$B$1:$VX$1,0),FALSE)/1,0)-IFERROR(VLOOKUP($B320,'Slutlig allokering kvv'!$B$2:$BX$550,MATCH(X$2,'Slutlig allokering kvv'!$B$1:$BX$1,0),FALSE)/1,0))</f>
        <v/>
      </c>
      <c r="Y320" t="str">
        <f>IF($D320="","",IFERROR(VLOOKUP($B320,Kraftvärmeprod!$B$1:$BX$550,MATCH(Y$2,Kraftvärmeprod!$B$1:$VX$1,0),FALSE)/1,0)-IFERROR(VLOOKUP($B320,'Slutlig allokering kvv'!$B$2:$BX$550,MATCH(Y$2,'Slutlig allokering kvv'!$B$1:$BX$1,0),FALSE)/1,0))</f>
        <v/>
      </c>
      <c r="Z320" t="str">
        <f>IF($D320="","",IFERROR(VLOOKUP($B320,Kraftvärmeprod!$B$1:$BX$550,MATCH(Z$2,Kraftvärmeprod!$B$1:$VX$1,0),FALSE)/1,0)-IFERROR(VLOOKUP($B320,'Slutlig allokering kvv'!$B$2:$BX$550,MATCH(Z$2,'Slutlig allokering kvv'!$B$1:$BX$1,0),FALSE)/1,0))</f>
        <v/>
      </c>
      <c r="AA320" t="str">
        <f>IF($D320="","",IFERROR(VLOOKUP($B320,Kraftvärmeprod!$B$1:$BX$550,MATCH(AA$2,Kraftvärmeprod!$B$1:$VX$1,0),FALSE)/1,0)-IFERROR(VLOOKUP($B320,'Slutlig allokering kvv'!$B$2:$BX$550,MATCH(AA$2,'Slutlig allokering kvv'!$B$1:$BX$1,0),FALSE)/1,0))</f>
        <v/>
      </c>
      <c r="AB320" t="str">
        <f>IF($D320="","",IFERROR(VLOOKUP($B320,Kraftvärmeprod!$B$1:$BX$550,MATCH(AB$2,Kraftvärmeprod!$B$1:$VX$1,0),FALSE)/1,0)-IFERROR(VLOOKUP($B320,'Slutlig allokering kvv'!$B$2:$BX$550,MATCH(AB$2,'Slutlig allokering kvv'!$B$1:$BX$1,0),FALSE)/1,0))</f>
        <v/>
      </c>
      <c r="AC320" t="str">
        <f>IF($D320="","",IFERROR(VLOOKUP($B320,Kraftvärmeprod!$B$1:$BX$550,MATCH(AC$2,Kraftvärmeprod!$B$1:$VX$1,0),FALSE)/1,0)-IFERROR(VLOOKUP($B320,'Slutlig allokering kvv'!$B$2:$BX$550,MATCH(AC$2,'Slutlig allokering kvv'!$B$1:$BX$1,0),FALSE)/1,0))</f>
        <v/>
      </c>
      <c r="AE320" t="str">
        <f>IF($D320="","",IFERROR(VLOOKUP($B320,Miljö!$B$1:$E$550,MATCH("Hjälpel kraftvärme (GWh)",Miljö!$B$1:$E$1,0),FALSE)/1,0)-IFERROR(VLOOKUP($B320,'Slutlig allokering kvv'!$B$2:$BX$550,MATCH(AE$2,'Slutlig allokering kvv'!$B$1:$BX$1,0),FALSE)/1,0))</f>
        <v/>
      </c>
      <c r="AI320">
        <f t="shared" si="16"/>
        <v>0</v>
      </c>
      <c r="AK320">
        <f>IFERROR(VLOOKUP($B320,'Slutlig allokering kvv'!$B$2:$AX$550,MATCH("Summa slutlig allokerad tillförd energi (utan hjälpel och rökgaskondensering):",'Slutlig allokering kvv'!$B$1:$AX$1,0),FALSE)/1,"")</f>
        <v>0</v>
      </c>
      <c r="AM320" s="289" t="str">
        <f>IFERROR(1-VLOOKUP($B320,'Slutlig allokering kvv'!$B$2:$AX$550,MATCH("Andel av bränsle i kvv som allokerats till värme, exklusive rökgaskondensering och hjälpel",'Slutlig allokering kvv'!$B$1:$AX$1,0),FALSE),"")</f>
        <v/>
      </c>
      <c r="AO320" s="289" t="str">
        <f t="shared" si="17"/>
        <v/>
      </c>
      <c r="AP320" s="290" t="str">
        <f t="shared" si="18"/>
        <v/>
      </c>
      <c r="AQ320" s="290"/>
      <c r="AR320" s="239" t="str">
        <f t="shared" si="19"/>
        <v/>
      </c>
      <c r="AS320" s="290"/>
    </row>
    <row r="321" spans="1:45" x14ac:dyDescent="0.25">
      <c r="A321" s="2" t="str">
        <f>'Miljövärden för publ företag'!B323</f>
        <v>Ånge Energi AB</v>
      </c>
      <c r="B321" s="2" t="str">
        <f>'Miljövärden för publ företag'!C323</f>
        <v>Fränsta</v>
      </c>
      <c r="C321" t="str">
        <f>IFERROR(VLOOKUP($B321,Kraftvärmeprod!$B$1:$AH$479,MATCH(C$2,Kraftvärmeprod!$B$1:$AG$1,0),FALSE)/1,"")</f>
        <v/>
      </c>
      <c r="D321" t="str">
        <f>IFERROR(VLOOKUP($B321,Kraftvärmeprod!$B$1:$AH$479,MATCH(D$2,Kraftvärmeprod!$B$1:$AG$1,0),FALSE)/1,"")</f>
        <v/>
      </c>
      <c r="F321" t="str">
        <f>IF($D321="","",IFERROR(VLOOKUP($B321,Kraftvärmeprod!$B$1:$BX$550,MATCH(F$2,Kraftvärmeprod!$B$1:$VX$1,0),FALSE)/1,0)-IFERROR(VLOOKUP($B321,'Slutlig allokering kvv'!$B$2:$BX$550,MATCH(F$2,'Slutlig allokering kvv'!$B$1:$BX$1,0),FALSE)/1,0))</f>
        <v/>
      </c>
      <c r="G321" t="str">
        <f>IF($D321="","",IFERROR(VLOOKUP($B321,Kraftvärmeprod!$B$1:$BX$550,MATCH(G$2,Kraftvärmeprod!$B$1:$VX$1,0),FALSE)/1,0)-IFERROR(VLOOKUP($B321,'Slutlig allokering kvv'!$B$2:$BX$550,MATCH(G$2,'Slutlig allokering kvv'!$B$1:$BX$1,0),FALSE)/1,0))</f>
        <v/>
      </c>
      <c r="H321" t="str">
        <f>IF($D321="","",IFERROR(VLOOKUP($B321,Kraftvärmeprod!$B$1:$BX$550,MATCH(H$2,Kraftvärmeprod!$B$1:$VX$1,0),FALSE)/1,0)-IFERROR(VLOOKUP($B321,'Slutlig allokering kvv'!$B$2:$BX$550,MATCH(H$2,'Slutlig allokering kvv'!$B$1:$BX$1,0),FALSE)/1,0))</f>
        <v/>
      </c>
      <c r="I321" t="str">
        <f>IF($D321="","",IFERROR(VLOOKUP($B321,Kraftvärmeprod!$B$1:$BX$550,MATCH(I$2,Kraftvärmeprod!$B$1:$VX$1,0),FALSE)/1,0)-IFERROR(VLOOKUP($B321,'Slutlig allokering kvv'!$B$2:$BX$550,MATCH(I$2,'Slutlig allokering kvv'!$B$1:$BX$1,0),FALSE)/1,0))</f>
        <v/>
      </c>
      <c r="J321" t="str">
        <f>IF($D321="","",IFERROR(VLOOKUP($B321,Kraftvärmeprod!$B$1:$BX$550,MATCH(J$2,Kraftvärmeprod!$B$1:$VX$1,0),FALSE)/1,0)-IFERROR(VLOOKUP($B321,'Slutlig allokering kvv'!$B$2:$BX$550,MATCH(J$2,'Slutlig allokering kvv'!$B$1:$BX$1,0),FALSE)/1,0))</f>
        <v/>
      </c>
      <c r="K321" t="str">
        <f>IF($D321="","",IFERROR(VLOOKUP($B321,Kraftvärmeprod!$B$1:$BX$550,MATCH(K$2,Kraftvärmeprod!$B$1:$VX$1,0),FALSE)/1,0)-IFERROR(VLOOKUP($B321,'Slutlig allokering kvv'!$B$2:$BX$550,MATCH(K$2,'Slutlig allokering kvv'!$B$1:$BX$1,0),FALSE)/1,0))</f>
        <v/>
      </c>
      <c r="L321" t="str">
        <f>IF($D321="","",IFERROR(VLOOKUP($B321,Kraftvärmeprod!$B$1:$BX$550,MATCH(L$2,Kraftvärmeprod!$B$1:$VX$1,0),FALSE)/1,0)-IFERROR(VLOOKUP($B321,'Slutlig allokering kvv'!$B$2:$BX$550,MATCH(L$2,'Slutlig allokering kvv'!$B$1:$BX$1,0),FALSE)/1,0))</f>
        <v/>
      </c>
      <c r="M321" t="str">
        <f>IF($D321="","",IFERROR(VLOOKUP($B321,Kraftvärmeprod!$B$1:$BX$550,MATCH(M$2,Kraftvärmeprod!$B$1:$VX$1,0),FALSE)/1,0)-IFERROR(VLOOKUP($B321,'Slutlig allokering kvv'!$B$2:$BX$550,MATCH(M$2,'Slutlig allokering kvv'!$B$1:$BX$1,0),FALSE)/1,0))</f>
        <v/>
      </c>
      <c r="N321" t="str">
        <f>IF($D321="","",IFERROR(VLOOKUP($B321,Kraftvärmeprod!$B$1:$BX$550,MATCH(N$2,Kraftvärmeprod!$B$1:$VX$1,0),FALSE)/1,0)-IFERROR(VLOOKUP($B321,'Slutlig allokering kvv'!$B$2:$BX$550,MATCH(N$2,'Slutlig allokering kvv'!$B$1:$BX$1,0),FALSE)/1,0))</f>
        <v/>
      </c>
      <c r="O321" t="str">
        <f>IF($D321="","",IFERROR(VLOOKUP($B321,Kraftvärmeprod!$B$1:$BX$550,MATCH(O$2,Kraftvärmeprod!$B$1:$VX$1,0),FALSE)/1,0)-IFERROR(VLOOKUP($B321,'Slutlig allokering kvv'!$B$2:$BX$550,MATCH(O$2,'Slutlig allokering kvv'!$B$1:$BX$1,0),FALSE)/1,0))</f>
        <v/>
      </c>
      <c r="P321" t="str">
        <f>IF($D321="","",IFERROR(VLOOKUP($B321,Kraftvärmeprod!$B$1:$BX$550,MATCH(P$2,Kraftvärmeprod!$B$1:$VX$1,0),FALSE)/1,0)-IFERROR(VLOOKUP($B321,'Slutlig allokering kvv'!$B$2:$BX$550,MATCH(P$2,'Slutlig allokering kvv'!$B$1:$BX$1,0),FALSE)/1,0))</f>
        <v/>
      </c>
      <c r="Q321" t="str">
        <f>IF($D321="","",IFERROR(VLOOKUP($B321,Kraftvärmeprod!$B$1:$BX$550,MATCH(Q$2,Kraftvärmeprod!$B$1:$VX$1,0),FALSE)/1,0)-IFERROR(VLOOKUP($B321,'Slutlig allokering kvv'!$B$2:$BX$550,MATCH(Q$2,'Slutlig allokering kvv'!$B$1:$BX$1,0),FALSE)/1,0))</f>
        <v/>
      </c>
      <c r="R321" t="str">
        <f>IF($D321="","",IFERROR(VLOOKUP($B321,Kraftvärmeprod!$B$1:$BX$550,MATCH(R$2,Kraftvärmeprod!$B$1:$VX$1,0),FALSE)/1,0)-IFERROR(VLOOKUP($B321,'Slutlig allokering kvv'!$B$2:$BX$550,MATCH(R$2,'Slutlig allokering kvv'!$B$1:$BX$1,0),FALSE)/1,0))</f>
        <v/>
      </c>
      <c r="S321" t="str">
        <f>IF($D321="","",IFERROR(VLOOKUP($B321,Kraftvärmeprod!$B$1:$BX$550,MATCH(S$2,Kraftvärmeprod!$B$1:$VX$1,0),FALSE)/1,0)-IFERROR(VLOOKUP($B321,'Slutlig allokering kvv'!$B$2:$BX$550,MATCH(S$2,'Slutlig allokering kvv'!$B$1:$BX$1,0),FALSE)/1,0))</f>
        <v/>
      </c>
      <c r="T321" t="str">
        <f>IF($D321="","",IFERROR(VLOOKUP($B321,Kraftvärmeprod!$B$1:$BX$550,MATCH(T$2,Kraftvärmeprod!$B$1:$VX$1,0),FALSE)/1,0)-IFERROR(VLOOKUP($B321,'Slutlig allokering kvv'!$B$2:$BX$550,MATCH(T$2,'Slutlig allokering kvv'!$B$1:$BX$1,0),FALSE)/1,0))</f>
        <v/>
      </c>
      <c r="U321" t="str">
        <f>IF($D321="","",IFERROR(VLOOKUP($B321,Kraftvärmeprod!$B$1:$BX$550,MATCH(U$2,Kraftvärmeprod!$B$1:$VX$1,0),FALSE)/1,0)-IFERROR(VLOOKUP($B321,'Slutlig allokering kvv'!$B$2:$BX$550,MATCH(U$2,'Slutlig allokering kvv'!$B$1:$BX$1,0),FALSE)/1,0))</f>
        <v/>
      </c>
      <c r="V321" t="str">
        <f>IF($D321="","",IFERROR(VLOOKUP($B321,Kraftvärmeprod!$B$1:$BX$550,MATCH(V$2,Kraftvärmeprod!$B$1:$VX$1,0),FALSE)/1,0)-IFERROR(VLOOKUP($B321,'Slutlig allokering kvv'!$B$2:$BX$550,MATCH(V$2,'Slutlig allokering kvv'!$B$1:$BX$1,0),FALSE)/1,0))</f>
        <v/>
      </c>
      <c r="W321" t="str">
        <f>IF($D321="","",IFERROR(VLOOKUP($B321,Kraftvärmeprod!$B$1:$BX$550,MATCH(W$2,Kraftvärmeprod!$B$1:$VX$1,0),FALSE)/1,0)-IFERROR(VLOOKUP($B321,'Slutlig allokering kvv'!$B$2:$BX$550,MATCH(W$2,'Slutlig allokering kvv'!$B$1:$BX$1,0),FALSE)/1,0))</f>
        <v/>
      </c>
      <c r="X321" t="str">
        <f>IF($D321="","",IFERROR(VLOOKUP($B321,Kraftvärmeprod!$B$1:$BX$550,MATCH(X$2,Kraftvärmeprod!$B$1:$VX$1,0),FALSE)/1,0)-IFERROR(VLOOKUP($B321,'Slutlig allokering kvv'!$B$2:$BX$550,MATCH(X$2,'Slutlig allokering kvv'!$B$1:$BX$1,0),FALSE)/1,0))</f>
        <v/>
      </c>
      <c r="Y321" t="str">
        <f>IF($D321="","",IFERROR(VLOOKUP($B321,Kraftvärmeprod!$B$1:$BX$550,MATCH(Y$2,Kraftvärmeprod!$B$1:$VX$1,0),FALSE)/1,0)-IFERROR(VLOOKUP($B321,'Slutlig allokering kvv'!$B$2:$BX$550,MATCH(Y$2,'Slutlig allokering kvv'!$B$1:$BX$1,0),FALSE)/1,0))</f>
        <v/>
      </c>
      <c r="Z321" t="str">
        <f>IF($D321="","",IFERROR(VLOOKUP($B321,Kraftvärmeprod!$B$1:$BX$550,MATCH(Z$2,Kraftvärmeprod!$B$1:$VX$1,0),FALSE)/1,0)-IFERROR(VLOOKUP($B321,'Slutlig allokering kvv'!$B$2:$BX$550,MATCH(Z$2,'Slutlig allokering kvv'!$B$1:$BX$1,0),FALSE)/1,0))</f>
        <v/>
      </c>
      <c r="AA321" t="str">
        <f>IF($D321="","",IFERROR(VLOOKUP($B321,Kraftvärmeprod!$B$1:$BX$550,MATCH(AA$2,Kraftvärmeprod!$B$1:$VX$1,0),FALSE)/1,0)-IFERROR(VLOOKUP($B321,'Slutlig allokering kvv'!$B$2:$BX$550,MATCH(AA$2,'Slutlig allokering kvv'!$B$1:$BX$1,0),FALSE)/1,0))</f>
        <v/>
      </c>
      <c r="AB321" t="str">
        <f>IF($D321="","",IFERROR(VLOOKUP($B321,Kraftvärmeprod!$B$1:$BX$550,MATCH(AB$2,Kraftvärmeprod!$B$1:$VX$1,0),FALSE)/1,0)-IFERROR(VLOOKUP($B321,'Slutlig allokering kvv'!$B$2:$BX$550,MATCH(AB$2,'Slutlig allokering kvv'!$B$1:$BX$1,0),FALSE)/1,0))</f>
        <v/>
      </c>
      <c r="AC321" t="str">
        <f>IF($D321="","",IFERROR(VLOOKUP($B321,Kraftvärmeprod!$B$1:$BX$550,MATCH(AC$2,Kraftvärmeprod!$B$1:$VX$1,0),FALSE)/1,0)-IFERROR(VLOOKUP($B321,'Slutlig allokering kvv'!$B$2:$BX$550,MATCH(AC$2,'Slutlig allokering kvv'!$B$1:$BX$1,0),FALSE)/1,0))</f>
        <v/>
      </c>
      <c r="AE321" t="str">
        <f>IF($D321="","",IFERROR(VLOOKUP($B321,Miljö!$B$1:$E$550,MATCH("Hjälpel kraftvärme (GWh)",Miljö!$B$1:$E$1,0),FALSE)/1,0)-IFERROR(VLOOKUP($B321,'Slutlig allokering kvv'!$B$2:$BX$550,MATCH(AE$2,'Slutlig allokering kvv'!$B$1:$BX$1,0),FALSE)/1,0))</f>
        <v/>
      </c>
      <c r="AI321">
        <f t="shared" si="16"/>
        <v>0</v>
      </c>
      <c r="AK321">
        <f>IFERROR(VLOOKUP($B321,'Slutlig allokering kvv'!$B$2:$AX$550,MATCH("Summa slutlig allokerad tillförd energi (utan hjälpel och rökgaskondensering):",'Slutlig allokering kvv'!$B$1:$AX$1,0),FALSE)/1,"")</f>
        <v>0</v>
      </c>
      <c r="AM321" s="289" t="str">
        <f>IFERROR(1-VLOOKUP($B321,'Slutlig allokering kvv'!$B$2:$AX$550,MATCH("Andel av bränsle i kvv som allokerats till värme, exklusive rökgaskondensering och hjälpel",'Slutlig allokering kvv'!$B$1:$AX$1,0),FALSE),"")</f>
        <v/>
      </c>
      <c r="AO321" s="289" t="str">
        <f t="shared" si="17"/>
        <v/>
      </c>
      <c r="AP321" s="290" t="str">
        <f t="shared" si="18"/>
        <v/>
      </c>
      <c r="AQ321" s="290"/>
      <c r="AR321" s="239" t="str">
        <f t="shared" si="19"/>
        <v/>
      </c>
      <c r="AS321" s="290"/>
    </row>
    <row r="322" spans="1:45" x14ac:dyDescent="0.25">
      <c r="A322" s="2" t="str">
        <f>'Miljövärden för publ företag'!B324</f>
        <v>Ånge Energi AB</v>
      </c>
      <c r="B322" s="2" t="str">
        <f>'Miljövärden för publ företag'!C324</f>
        <v>Ånge</v>
      </c>
      <c r="C322" t="str">
        <f>IFERROR(VLOOKUP($B322,Kraftvärmeprod!$B$1:$AH$479,MATCH(C$2,Kraftvärmeprod!$B$1:$AG$1,0),FALSE)/1,"")</f>
        <v/>
      </c>
      <c r="D322" t="str">
        <f>IFERROR(VLOOKUP($B322,Kraftvärmeprod!$B$1:$AH$479,MATCH(D$2,Kraftvärmeprod!$B$1:$AG$1,0),FALSE)/1,"")</f>
        <v/>
      </c>
      <c r="F322" t="str">
        <f>IF($D322="","",IFERROR(VLOOKUP($B322,Kraftvärmeprod!$B$1:$BX$550,MATCH(F$2,Kraftvärmeprod!$B$1:$VX$1,0),FALSE)/1,0)-IFERROR(VLOOKUP($B322,'Slutlig allokering kvv'!$B$2:$BX$550,MATCH(F$2,'Slutlig allokering kvv'!$B$1:$BX$1,0),FALSE)/1,0))</f>
        <v/>
      </c>
      <c r="G322" t="str">
        <f>IF($D322="","",IFERROR(VLOOKUP($B322,Kraftvärmeprod!$B$1:$BX$550,MATCH(G$2,Kraftvärmeprod!$B$1:$VX$1,0),FALSE)/1,0)-IFERROR(VLOOKUP($B322,'Slutlig allokering kvv'!$B$2:$BX$550,MATCH(G$2,'Slutlig allokering kvv'!$B$1:$BX$1,0),FALSE)/1,0))</f>
        <v/>
      </c>
      <c r="H322" t="str">
        <f>IF($D322="","",IFERROR(VLOOKUP($B322,Kraftvärmeprod!$B$1:$BX$550,MATCH(H$2,Kraftvärmeprod!$B$1:$VX$1,0),FALSE)/1,0)-IFERROR(VLOOKUP($B322,'Slutlig allokering kvv'!$B$2:$BX$550,MATCH(H$2,'Slutlig allokering kvv'!$B$1:$BX$1,0),FALSE)/1,0))</f>
        <v/>
      </c>
      <c r="I322" t="str">
        <f>IF($D322="","",IFERROR(VLOOKUP($B322,Kraftvärmeprod!$B$1:$BX$550,MATCH(I$2,Kraftvärmeprod!$B$1:$VX$1,0),FALSE)/1,0)-IFERROR(VLOOKUP($B322,'Slutlig allokering kvv'!$B$2:$BX$550,MATCH(I$2,'Slutlig allokering kvv'!$B$1:$BX$1,0),FALSE)/1,0))</f>
        <v/>
      </c>
      <c r="J322" t="str">
        <f>IF($D322="","",IFERROR(VLOOKUP($B322,Kraftvärmeprod!$B$1:$BX$550,MATCH(J$2,Kraftvärmeprod!$B$1:$VX$1,0),FALSE)/1,0)-IFERROR(VLOOKUP($B322,'Slutlig allokering kvv'!$B$2:$BX$550,MATCH(J$2,'Slutlig allokering kvv'!$B$1:$BX$1,0),FALSE)/1,0))</f>
        <v/>
      </c>
      <c r="K322" t="str">
        <f>IF($D322="","",IFERROR(VLOOKUP($B322,Kraftvärmeprod!$B$1:$BX$550,MATCH(K$2,Kraftvärmeprod!$B$1:$VX$1,0),FALSE)/1,0)-IFERROR(VLOOKUP($B322,'Slutlig allokering kvv'!$B$2:$BX$550,MATCH(K$2,'Slutlig allokering kvv'!$B$1:$BX$1,0),FALSE)/1,0))</f>
        <v/>
      </c>
      <c r="L322" t="str">
        <f>IF($D322="","",IFERROR(VLOOKUP($B322,Kraftvärmeprod!$B$1:$BX$550,MATCH(L$2,Kraftvärmeprod!$B$1:$VX$1,0),FALSE)/1,0)-IFERROR(VLOOKUP($B322,'Slutlig allokering kvv'!$B$2:$BX$550,MATCH(L$2,'Slutlig allokering kvv'!$B$1:$BX$1,0),FALSE)/1,0))</f>
        <v/>
      </c>
      <c r="M322" t="str">
        <f>IF($D322="","",IFERROR(VLOOKUP($B322,Kraftvärmeprod!$B$1:$BX$550,MATCH(M$2,Kraftvärmeprod!$B$1:$VX$1,0),FALSE)/1,0)-IFERROR(VLOOKUP($B322,'Slutlig allokering kvv'!$B$2:$BX$550,MATCH(M$2,'Slutlig allokering kvv'!$B$1:$BX$1,0),FALSE)/1,0))</f>
        <v/>
      </c>
      <c r="N322" t="str">
        <f>IF($D322="","",IFERROR(VLOOKUP($B322,Kraftvärmeprod!$B$1:$BX$550,MATCH(N$2,Kraftvärmeprod!$B$1:$VX$1,0),FALSE)/1,0)-IFERROR(VLOOKUP($B322,'Slutlig allokering kvv'!$B$2:$BX$550,MATCH(N$2,'Slutlig allokering kvv'!$B$1:$BX$1,0),FALSE)/1,0))</f>
        <v/>
      </c>
      <c r="O322" t="str">
        <f>IF($D322="","",IFERROR(VLOOKUP($B322,Kraftvärmeprod!$B$1:$BX$550,MATCH(O$2,Kraftvärmeprod!$B$1:$VX$1,0),FALSE)/1,0)-IFERROR(VLOOKUP($B322,'Slutlig allokering kvv'!$B$2:$BX$550,MATCH(O$2,'Slutlig allokering kvv'!$B$1:$BX$1,0),FALSE)/1,0))</f>
        <v/>
      </c>
      <c r="P322" t="str">
        <f>IF($D322="","",IFERROR(VLOOKUP($B322,Kraftvärmeprod!$B$1:$BX$550,MATCH(P$2,Kraftvärmeprod!$B$1:$VX$1,0),FALSE)/1,0)-IFERROR(VLOOKUP($B322,'Slutlig allokering kvv'!$B$2:$BX$550,MATCH(P$2,'Slutlig allokering kvv'!$B$1:$BX$1,0),FALSE)/1,0))</f>
        <v/>
      </c>
      <c r="Q322" t="str">
        <f>IF($D322="","",IFERROR(VLOOKUP($B322,Kraftvärmeprod!$B$1:$BX$550,MATCH(Q$2,Kraftvärmeprod!$B$1:$VX$1,0),FALSE)/1,0)-IFERROR(VLOOKUP($B322,'Slutlig allokering kvv'!$B$2:$BX$550,MATCH(Q$2,'Slutlig allokering kvv'!$B$1:$BX$1,0),FALSE)/1,0))</f>
        <v/>
      </c>
      <c r="R322" t="str">
        <f>IF($D322="","",IFERROR(VLOOKUP($B322,Kraftvärmeprod!$B$1:$BX$550,MATCH(R$2,Kraftvärmeprod!$B$1:$VX$1,0),FALSE)/1,0)-IFERROR(VLOOKUP($B322,'Slutlig allokering kvv'!$B$2:$BX$550,MATCH(R$2,'Slutlig allokering kvv'!$B$1:$BX$1,0),FALSE)/1,0))</f>
        <v/>
      </c>
      <c r="S322" t="str">
        <f>IF($D322="","",IFERROR(VLOOKUP($B322,Kraftvärmeprod!$B$1:$BX$550,MATCH(S$2,Kraftvärmeprod!$B$1:$VX$1,0),FALSE)/1,0)-IFERROR(VLOOKUP($B322,'Slutlig allokering kvv'!$B$2:$BX$550,MATCH(S$2,'Slutlig allokering kvv'!$B$1:$BX$1,0),FALSE)/1,0))</f>
        <v/>
      </c>
      <c r="T322" t="str">
        <f>IF($D322="","",IFERROR(VLOOKUP($B322,Kraftvärmeprod!$B$1:$BX$550,MATCH(T$2,Kraftvärmeprod!$B$1:$VX$1,0),FALSE)/1,0)-IFERROR(VLOOKUP($B322,'Slutlig allokering kvv'!$B$2:$BX$550,MATCH(T$2,'Slutlig allokering kvv'!$B$1:$BX$1,0),FALSE)/1,0))</f>
        <v/>
      </c>
      <c r="U322" t="str">
        <f>IF($D322="","",IFERROR(VLOOKUP($B322,Kraftvärmeprod!$B$1:$BX$550,MATCH(U$2,Kraftvärmeprod!$B$1:$VX$1,0),FALSE)/1,0)-IFERROR(VLOOKUP($B322,'Slutlig allokering kvv'!$B$2:$BX$550,MATCH(U$2,'Slutlig allokering kvv'!$B$1:$BX$1,0),FALSE)/1,0))</f>
        <v/>
      </c>
      <c r="V322" t="str">
        <f>IF($D322="","",IFERROR(VLOOKUP($B322,Kraftvärmeprod!$B$1:$BX$550,MATCH(V$2,Kraftvärmeprod!$B$1:$VX$1,0),FALSE)/1,0)-IFERROR(VLOOKUP($B322,'Slutlig allokering kvv'!$B$2:$BX$550,MATCH(V$2,'Slutlig allokering kvv'!$B$1:$BX$1,0),FALSE)/1,0))</f>
        <v/>
      </c>
      <c r="W322" t="str">
        <f>IF($D322="","",IFERROR(VLOOKUP($B322,Kraftvärmeprod!$B$1:$BX$550,MATCH(W$2,Kraftvärmeprod!$B$1:$VX$1,0),FALSE)/1,0)-IFERROR(VLOOKUP($B322,'Slutlig allokering kvv'!$B$2:$BX$550,MATCH(W$2,'Slutlig allokering kvv'!$B$1:$BX$1,0),FALSE)/1,0))</f>
        <v/>
      </c>
      <c r="X322" t="str">
        <f>IF($D322="","",IFERROR(VLOOKUP($B322,Kraftvärmeprod!$B$1:$BX$550,MATCH(X$2,Kraftvärmeprod!$B$1:$VX$1,0),FALSE)/1,0)-IFERROR(VLOOKUP($B322,'Slutlig allokering kvv'!$B$2:$BX$550,MATCH(X$2,'Slutlig allokering kvv'!$B$1:$BX$1,0),FALSE)/1,0))</f>
        <v/>
      </c>
      <c r="Y322" t="str">
        <f>IF($D322="","",IFERROR(VLOOKUP($B322,Kraftvärmeprod!$B$1:$BX$550,MATCH(Y$2,Kraftvärmeprod!$B$1:$VX$1,0),FALSE)/1,0)-IFERROR(VLOOKUP($B322,'Slutlig allokering kvv'!$B$2:$BX$550,MATCH(Y$2,'Slutlig allokering kvv'!$B$1:$BX$1,0),FALSE)/1,0))</f>
        <v/>
      </c>
      <c r="Z322" t="str">
        <f>IF($D322="","",IFERROR(VLOOKUP($B322,Kraftvärmeprod!$B$1:$BX$550,MATCH(Z$2,Kraftvärmeprod!$B$1:$VX$1,0),FALSE)/1,0)-IFERROR(VLOOKUP($B322,'Slutlig allokering kvv'!$B$2:$BX$550,MATCH(Z$2,'Slutlig allokering kvv'!$B$1:$BX$1,0),FALSE)/1,0))</f>
        <v/>
      </c>
      <c r="AA322" t="str">
        <f>IF($D322="","",IFERROR(VLOOKUP($B322,Kraftvärmeprod!$B$1:$BX$550,MATCH(AA$2,Kraftvärmeprod!$B$1:$VX$1,0),FALSE)/1,0)-IFERROR(VLOOKUP($B322,'Slutlig allokering kvv'!$B$2:$BX$550,MATCH(AA$2,'Slutlig allokering kvv'!$B$1:$BX$1,0),FALSE)/1,0))</f>
        <v/>
      </c>
      <c r="AB322" t="str">
        <f>IF($D322="","",IFERROR(VLOOKUP($B322,Kraftvärmeprod!$B$1:$BX$550,MATCH(AB$2,Kraftvärmeprod!$B$1:$VX$1,0),FALSE)/1,0)-IFERROR(VLOOKUP($B322,'Slutlig allokering kvv'!$B$2:$BX$550,MATCH(AB$2,'Slutlig allokering kvv'!$B$1:$BX$1,0),FALSE)/1,0))</f>
        <v/>
      </c>
      <c r="AC322" t="str">
        <f>IF($D322="","",IFERROR(VLOOKUP($B322,Kraftvärmeprod!$B$1:$BX$550,MATCH(AC$2,Kraftvärmeprod!$B$1:$VX$1,0),FALSE)/1,0)-IFERROR(VLOOKUP($B322,'Slutlig allokering kvv'!$B$2:$BX$550,MATCH(AC$2,'Slutlig allokering kvv'!$B$1:$BX$1,0),FALSE)/1,0))</f>
        <v/>
      </c>
      <c r="AE322" t="str">
        <f>IF($D322="","",IFERROR(VLOOKUP($B322,Miljö!$B$1:$E$550,MATCH("Hjälpel kraftvärme (GWh)",Miljö!$B$1:$E$1,0),FALSE)/1,0)-IFERROR(VLOOKUP($B322,'Slutlig allokering kvv'!$B$2:$BX$550,MATCH(AE$2,'Slutlig allokering kvv'!$B$1:$BX$1,0),FALSE)/1,0))</f>
        <v/>
      </c>
      <c r="AI322">
        <f t="shared" si="16"/>
        <v>0</v>
      </c>
      <c r="AK322">
        <f>IFERROR(VLOOKUP($B322,'Slutlig allokering kvv'!$B$2:$AX$550,MATCH("Summa slutlig allokerad tillförd energi (utan hjälpel och rökgaskondensering):",'Slutlig allokering kvv'!$B$1:$AX$1,0),FALSE)/1,"")</f>
        <v>0</v>
      </c>
      <c r="AM322" s="289" t="str">
        <f>IFERROR(1-VLOOKUP($B322,'Slutlig allokering kvv'!$B$2:$AX$550,MATCH("Andel av bränsle i kvv som allokerats till värme, exklusive rökgaskondensering och hjälpel",'Slutlig allokering kvv'!$B$1:$AX$1,0),FALSE),"")</f>
        <v/>
      </c>
      <c r="AO322" s="289" t="str">
        <f t="shared" si="17"/>
        <v/>
      </c>
      <c r="AP322" s="290" t="str">
        <f t="shared" si="18"/>
        <v/>
      </c>
      <c r="AQ322" s="290"/>
      <c r="AR322" s="239" t="str">
        <f t="shared" si="19"/>
        <v/>
      </c>
      <c r="AS322" s="290"/>
    </row>
    <row r="323" spans="1:45" x14ac:dyDescent="0.25">
      <c r="A323" s="2" t="str">
        <f>'Miljövärden för publ företag'!B325</f>
        <v>Öresundskraft AB</v>
      </c>
      <c r="B323" s="2" t="str">
        <f>'Miljövärden för publ företag'!C325</f>
        <v>Helsingborg</v>
      </c>
      <c r="C323">
        <f>IFERROR(VLOOKUP($B323,Kraftvärmeprod!$B$1:$AH$479,MATCH(C$2,Kraftvärmeprod!$B$1:$AG$1,0),FALSE)/1,"")</f>
        <v>532</v>
      </c>
      <c r="D323">
        <f>IFERROR(VLOOKUP($B323,Kraftvärmeprod!$B$1:$AH$479,MATCH(D$2,Kraftvärmeprod!$B$1:$AG$1,0),FALSE)/1,"")</f>
        <v>191.78299999999999</v>
      </c>
      <c r="F323">
        <f>IF($D323="","",IFERROR(VLOOKUP($B323,Kraftvärmeprod!$B$1:$BX$550,MATCH(F$2,Kraftvärmeprod!$B$1:$VX$1,0),FALSE)/1,0)-IFERROR(VLOOKUP($B323,'Slutlig allokering kvv'!$B$2:$BX$550,MATCH(F$2,'Slutlig allokering kvv'!$B$1:$BX$1,0),FALSE)/1,0))</f>
        <v>0</v>
      </c>
      <c r="G323">
        <f>IF($D323="","",IFERROR(VLOOKUP($B323,Kraftvärmeprod!$B$1:$BX$550,MATCH(G$2,Kraftvärmeprod!$B$1:$VX$1,0),FALSE)/1,0)-IFERROR(VLOOKUP($B323,'Slutlig allokering kvv'!$B$2:$BX$550,MATCH(G$2,'Slutlig allokering kvv'!$B$1:$BX$1,0),FALSE)/1,0))</f>
        <v>1.956</v>
      </c>
      <c r="H323">
        <f>IF($D323="","",IFERROR(VLOOKUP($B323,Kraftvärmeprod!$B$1:$BX$550,MATCH(H$2,Kraftvärmeprod!$B$1:$VX$1,0),FALSE)/1,0)-IFERROR(VLOOKUP($B323,'Slutlig allokering kvv'!$B$2:$BX$550,MATCH(H$2,'Slutlig allokering kvv'!$B$1:$BX$1,0),FALSE)/1,0))</f>
        <v>0</v>
      </c>
      <c r="I323">
        <f>IF($D323="","",IFERROR(VLOOKUP($B323,Kraftvärmeprod!$B$1:$BX$550,MATCH(I$2,Kraftvärmeprod!$B$1:$VX$1,0),FALSE)/1,0)-IFERROR(VLOOKUP($B323,'Slutlig allokering kvv'!$B$2:$BX$550,MATCH(I$2,'Slutlig allokering kvv'!$B$1:$BX$1,0),FALSE)/1,0))</f>
        <v>1.1409999999999998</v>
      </c>
      <c r="J323">
        <f>IF($D323="","",IFERROR(VLOOKUP($B323,Kraftvärmeprod!$B$1:$BX$550,MATCH(J$2,Kraftvärmeprod!$B$1:$VX$1,0),FALSE)/1,0)-IFERROR(VLOOKUP($B323,'Slutlig allokering kvv'!$B$2:$BX$550,MATCH(J$2,'Slutlig allokering kvv'!$B$1:$BX$1,0),FALSE)/1,0))</f>
        <v>0</v>
      </c>
      <c r="K323">
        <f>IF($D323="","",IFERROR(VLOOKUP($B323,Kraftvärmeprod!$B$1:$BX$550,MATCH(K$2,Kraftvärmeprod!$B$1:$VX$1,0),FALSE)/1,0)-IFERROR(VLOOKUP($B323,'Slutlig allokering kvv'!$B$2:$BX$550,MATCH(K$2,'Slutlig allokering kvv'!$B$1:$BX$1,0),FALSE)/1,0))</f>
        <v>0</v>
      </c>
      <c r="L323">
        <f>IF($D323="","",IFERROR(VLOOKUP($B323,Kraftvärmeprod!$B$1:$BX$550,MATCH(L$2,Kraftvärmeprod!$B$1:$VX$1,0),FALSE)/1,0)-IFERROR(VLOOKUP($B323,'Slutlig allokering kvv'!$B$2:$BX$550,MATCH(L$2,'Slutlig allokering kvv'!$B$1:$BX$1,0),FALSE)/1,0))</f>
        <v>0</v>
      </c>
      <c r="M323">
        <f>IF($D323="","",IFERROR(VLOOKUP($B323,Kraftvärmeprod!$B$1:$BX$550,MATCH(M$2,Kraftvärmeprod!$B$1:$VX$1,0),FALSE)/1,0)-IFERROR(VLOOKUP($B323,'Slutlig allokering kvv'!$B$2:$BX$550,MATCH(M$2,'Slutlig allokering kvv'!$B$1:$BX$1,0),FALSE)/1,0))</f>
        <v>0</v>
      </c>
      <c r="N323">
        <f>IF($D323="","",IFERROR(VLOOKUP($B323,Kraftvärmeprod!$B$1:$BX$550,MATCH(N$2,Kraftvärmeprod!$B$1:$VX$1,0),FALSE)/1,0)-IFERROR(VLOOKUP($B323,'Slutlig allokering kvv'!$B$2:$BX$550,MATCH(N$2,'Slutlig allokering kvv'!$B$1:$BX$1,0),FALSE)/1,0))</f>
        <v>0</v>
      </c>
      <c r="O323">
        <f>IF($D323="","",IFERROR(VLOOKUP($B323,Kraftvärmeprod!$B$1:$BX$550,MATCH(O$2,Kraftvärmeprod!$B$1:$VX$1,0),FALSE)/1,0)-IFERROR(VLOOKUP($B323,'Slutlig allokering kvv'!$B$2:$BX$550,MATCH(O$2,'Slutlig allokering kvv'!$B$1:$BX$1,0),FALSE)/1,0))</f>
        <v>0</v>
      </c>
      <c r="P323">
        <f>IF($D323="","",IFERROR(VLOOKUP($B323,Kraftvärmeprod!$B$1:$BX$550,MATCH(P$2,Kraftvärmeprod!$B$1:$VX$1,0),FALSE)/1,0)-IFERROR(VLOOKUP($B323,'Slutlig allokering kvv'!$B$2:$BX$550,MATCH(P$2,'Slutlig allokering kvv'!$B$1:$BX$1,0),FALSE)/1,0))</f>
        <v>0</v>
      </c>
      <c r="Q323">
        <f>IF($D323="","",IFERROR(VLOOKUP($B323,Kraftvärmeprod!$B$1:$BX$550,MATCH(Q$2,Kraftvärmeprod!$B$1:$VX$1,0),FALSE)/1,0)-IFERROR(VLOOKUP($B323,'Slutlig allokering kvv'!$B$2:$BX$550,MATCH(Q$2,'Slutlig allokering kvv'!$B$1:$BX$1,0),FALSE)/1,0))</f>
        <v>0</v>
      </c>
      <c r="R323">
        <f>IF($D323="","",IFERROR(VLOOKUP($B323,Kraftvärmeprod!$B$1:$BX$550,MATCH(R$2,Kraftvärmeprod!$B$1:$VX$1,0),FALSE)/1,0)-IFERROR(VLOOKUP($B323,'Slutlig allokering kvv'!$B$2:$BX$550,MATCH(R$2,'Slutlig allokering kvv'!$B$1:$BX$1,0),FALSE)/1,0))</f>
        <v>0</v>
      </c>
      <c r="S323">
        <f>IF($D323="","",IFERROR(VLOOKUP($B323,Kraftvärmeprod!$B$1:$BX$550,MATCH(S$2,Kraftvärmeprod!$B$1:$VX$1,0),FALSE)/1,0)-IFERROR(VLOOKUP($B323,'Slutlig allokering kvv'!$B$2:$BX$550,MATCH(S$2,'Slutlig allokering kvv'!$B$1:$BX$1,0),FALSE)/1,0))</f>
        <v>149.70000000000002</v>
      </c>
      <c r="T323">
        <f>IF($D323="","",IFERROR(VLOOKUP($B323,Kraftvärmeprod!$B$1:$BX$550,MATCH(T$2,Kraftvärmeprod!$B$1:$VX$1,0),FALSE)/1,0)-IFERROR(VLOOKUP($B323,'Slutlig allokering kvv'!$B$2:$BX$550,MATCH(T$2,'Slutlig allokering kvv'!$B$1:$BX$1,0),FALSE)/1,0))</f>
        <v>0</v>
      </c>
      <c r="U323">
        <f>IF($D323="","",IFERROR(VLOOKUP($B323,Kraftvärmeprod!$B$1:$BX$550,MATCH(U$2,Kraftvärmeprod!$B$1:$VX$1,0),FALSE)/1,0)-IFERROR(VLOOKUP($B323,'Slutlig allokering kvv'!$B$2:$BX$550,MATCH(U$2,'Slutlig allokering kvv'!$B$1:$BX$1,0),FALSE)/1,0))</f>
        <v>0</v>
      </c>
      <c r="V323">
        <f>IF($D323="","",IFERROR(VLOOKUP($B323,Kraftvärmeprod!$B$1:$BX$550,MATCH(V$2,Kraftvärmeprod!$B$1:$VX$1,0),FALSE)/1,0)-IFERROR(VLOOKUP($B323,'Slutlig allokering kvv'!$B$2:$BX$550,MATCH(V$2,'Slutlig allokering kvv'!$B$1:$BX$1,0),FALSE)/1,0))</f>
        <v>0</v>
      </c>
      <c r="W323">
        <f>IF($D323="","",IFERROR(VLOOKUP($B323,Kraftvärmeprod!$B$1:$BX$550,MATCH(W$2,Kraftvärmeprod!$B$1:$VX$1,0),FALSE)/1,0)-IFERROR(VLOOKUP($B323,'Slutlig allokering kvv'!$B$2:$BX$550,MATCH(W$2,'Slutlig allokering kvv'!$B$1:$BX$1,0),FALSE)/1,0))</f>
        <v>0</v>
      </c>
      <c r="X323">
        <f>IF($D323="","",IFERROR(VLOOKUP($B323,Kraftvärmeprod!$B$1:$BX$550,MATCH(X$2,Kraftvärmeprod!$B$1:$VX$1,0),FALSE)/1,0)-IFERROR(VLOOKUP($B323,'Slutlig allokering kvv'!$B$2:$BX$550,MATCH(X$2,'Slutlig allokering kvv'!$B$1:$BX$1,0),FALSE)/1,0))</f>
        <v>0</v>
      </c>
      <c r="Y323">
        <f>IF($D323="","",IFERROR(VLOOKUP($B323,Kraftvärmeprod!$B$1:$BX$550,MATCH(Y$2,Kraftvärmeprod!$B$1:$VX$1,0),FALSE)/1,0)-IFERROR(VLOOKUP($B323,'Slutlig allokering kvv'!$B$2:$BX$550,MATCH(Y$2,'Slutlig allokering kvv'!$B$1:$BX$1,0),FALSE)/1,0))</f>
        <v>0</v>
      </c>
      <c r="Z323">
        <f>IF($D323="","",IFERROR(VLOOKUP($B323,Kraftvärmeprod!$B$1:$BX$550,MATCH(Z$2,Kraftvärmeprod!$B$1:$VX$1,0),FALSE)/1,0)-IFERROR(VLOOKUP($B323,'Slutlig allokering kvv'!$B$2:$BX$550,MATCH(Z$2,'Slutlig allokering kvv'!$B$1:$BX$1,0),FALSE)/1,0))</f>
        <v>0</v>
      </c>
      <c r="AA323">
        <f>IF($D323="","",IFERROR(VLOOKUP($B323,Kraftvärmeprod!$B$1:$BX$550,MATCH(AA$2,Kraftvärmeprod!$B$1:$VX$1,0),FALSE)/1,0)-IFERROR(VLOOKUP($B323,'Slutlig allokering kvv'!$B$2:$BX$550,MATCH(AA$2,'Slutlig allokering kvv'!$B$1:$BX$1,0),FALSE)/1,0))</f>
        <v>341.29999999999995</v>
      </c>
      <c r="AB323">
        <f>IF($D323="","",IFERROR(VLOOKUP($B323,Kraftvärmeprod!$B$1:$BX$550,MATCH(AB$2,Kraftvärmeprod!$B$1:$VX$1,0),FALSE)/1,0)-IFERROR(VLOOKUP($B323,'Slutlig allokering kvv'!$B$2:$BX$550,MATCH(AB$2,'Slutlig allokering kvv'!$B$1:$BX$1,0),FALSE)/1,0))</f>
        <v>0</v>
      </c>
      <c r="AC323">
        <f>IF($D323="","",IFERROR(VLOOKUP($B323,Kraftvärmeprod!$B$1:$BX$550,MATCH(AC$2,Kraftvärmeprod!$B$1:$VX$1,0),FALSE)/1,0)-IFERROR(VLOOKUP($B323,'Slutlig allokering kvv'!$B$2:$BX$550,MATCH(AC$2,'Slutlig allokering kvv'!$B$1:$BX$1,0),FALSE)/1,0))</f>
        <v>0</v>
      </c>
      <c r="AE323">
        <f>IF($D323="","",IFERROR(VLOOKUP($B323,Miljö!$B$1:$E$550,MATCH("Hjälpel kraftvärme (GWh)",Miljö!$B$1:$E$1,0),FALSE)/1,0)-IFERROR(VLOOKUP($B323,'Slutlig allokering kvv'!$B$2:$BX$550,MATCH(AE$2,'Slutlig allokering kvv'!$B$1:$BX$1,0),FALSE)/1,0))</f>
        <v>16.904599999999999</v>
      </c>
      <c r="AI323">
        <f t="shared" si="16"/>
        <v>494.09699999999998</v>
      </c>
      <c r="AK323">
        <f>IFERROR(VLOOKUP($B323,'Slutlig allokering kvv'!$B$2:$AX$550,MATCH("Summa slutlig allokerad tillförd energi (utan hjälpel och rökgaskondensering):",'Slutlig allokering kvv'!$B$1:$AX$1,0),FALSE)/1,"")</f>
        <v>418.91399999999999</v>
      </c>
      <c r="AM323" s="289">
        <f>IFERROR(1-VLOOKUP($B323,'Slutlig allokering kvv'!$B$2:$AX$550,MATCH("Andel av bränsle i kvv som allokerats till värme, exklusive rökgaskondensering och hjälpel",'Slutlig allokering kvv'!$B$1:$AX$1,0),FALSE),"")</f>
        <v>0.54117310744339342</v>
      </c>
      <c r="AO323" s="289">
        <f t="shared" si="17"/>
        <v>0.54117310744339331</v>
      </c>
      <c r="AP323" s="290">
        <f t="shared" si="18"/>
        <v>1.1102230246251565E-16</v>
      </c>
      <c r="AQ323" s="290"/>
      <c r="AR323" s="239">
        <f t="shared" si="19"/>
        <v>0.37530802251891188</v>
      </c>
      <c r="AS323" s="290"/>
    </row>
    <row r="324" spans="1:45" x14ac:dyDescent="0.25">
      <c r="A324" s="2" t="str">
        <f>'Miljövärden för publ företag'!B326</f>
        <v>Öresundskraft AB</v>
      </c>
      <c r="B324" s="2" t="str">
        <f>'Miljövärden för publ företag'!C326</f>
        <v>Hjärnarp</v>
      </c>
      <c r="C324" t="str">
        <f>IFERROR(VLOOKUP($B324,Kraftvärmeprod!$B$1:$AH$479,MATCH(C$2,Kraftvärmeprod!$B$1:$AG$1,0),FALSE)/1,"")</f>
        <v/>
      </c>
      <c r="D324" t="str">
        <f>IFERROR(VLOOKUP($B324,Kraftvärmeprod!$B$1:$AH$479,MATCH(D$2,Kraftvärmeprod!$B$1:$AG$1,0),FALSE)/1,"")</f>
        <v/>
      </c>
      <c r="F324" t="str">
        <f>IF($D324="","",IFERROR(VLOOKUP($B324,Kraftvärmeprod!$B$1:$BX$550,MATCH(F$2,Kraftvärmeprod!$B$1:$VX$1,0),FALSE)/1,0)-IFERROR(VLOOKUP($B324,'Slutlig allokering kvv'!$B$2:$BX$550,MATCH(F$2,'Slutlig allokering kvv'!$B$1:$BX$1,0),FALSE)/1,0))</f>
        <v/>
      </c>
      <c r="G324" t="str">
        <f>IF($D324="","",IFERROR(VLOOKUP($B324,Kraftvärmeprod!$B$1:$BX$550,MATCH(G$2,Kraftvärmeprod!$B$1:$VX$1,0),FALSE)/1,0)-IFERROR(VLOOKUP($B324,'Slutlig allokering kvv'!$B$2:$BX$550,MATCH(G$2,'Slutlig allokering kvv'!$B$1:$BX$1,0),FALSE)/1,0))</f>
        <v/>
      </c>
      <c r="H324" t="str">
        <f>IF($D324="","",IFERROR(VLOOKUP($B324,Kraftvärmeprod!$B$1:$BX$550,MATCH(H$2,Kraftvärmeprod!$B$1:$VX$1,0),FALSE)/1,0)-IFERROR(VLOOKUP($B324,'Slutlig allokering kvv'!$B$2:$BX$550,MATCH(H$2,'Slutlig allokering kvv'!$B$1:$BX$1,0),FALSE)/1,0))</f>
        <v/>
      </c>
      <c r="I324" t="str">
        <f>IF($D324="","",IFERROR(VLOOKUP($B324,Kraftvärmeprod!$B$1:$BX$550,MATCH(I$2,Kraftvärmeprod!$B$1:$VX$1,0),FALSE)/1,0)-IFERROR(VLOOKUP($B324,'Slutlig allokering kvv'!$B$2:$BX$550,MATCH(I$2,'Slutlig allokering kvv'!$B$1:$BX$1,0),FALSE)/1,0))</f>
        <v/>
      </c>
      <c r="J324" t="str">
        <f>IF($D324="","",IFERROR(VLOOKUP($B324,Kraftvärmeprod!$B$1:$BX$550,MATCH(J$2,Kraftvärmeprod!$B$1:$VX$1,0),FALSE)/1,0)-IFERROR(VLOOKUP($B324,'Slutlig allokering kvv'!$B$2:$BX$550,MATCH(J$2,'Slutlig allokering kvv'!$B$1:$BX$1,0),FALSE)/1,0))</f>
        <v/>
      </c>
      <c r="K324" t="str">
        <f>IF($D324="","",IFERROR(VLOOKUP($B324,Kraftvärmeprod!$B$1:$BX$550,MATCH(K$2,Kraftvärmeprod!$B$1:$VX$1,0),FALSE)/1,0)-IFERROR(VLOOKUP($B324,'Slutlig allokering kvv'!$B$2:$BX$550,MATCH(K$2,'Slutlig allokering kvv'!$B$1:$BX$1,0),FALSE)/1,0))</f>
        <v/>
      </c>
      <c r="L324" t="str">
        <f>IF($D324="","",IFERROR(VLOOKUP($B324,Kraftvärmeprod!$B$1:$BX$550,MATCH(L$2,Kraftvärmeprod!$B$1:$VX$1,0),FALSE)/1,0)-IFERROR(VLOOKUP($B324,'Slutlig allokering kvv'!$B$2:$BX$550,MATCH(L$2,'Slutlig allokering kvv'!$B$1:$BX$1,0),FALSE)/1,0))</f>
        <v/>
      </c>
      <c r="M324" t="str">
        <f>IF($D324="","",IFERROR(VLOOKUP($B324,Kraftvärmeprod!$B$1:$BX$550,MATCH(M$2,Kraftvärmeprod!$B$1:$VX$1,0),FALSE)/1,0)-IFERROR(VLOOKUP($B324,'Slutlig allokering kvv'!$B$2:$BX$550,MATCH(M$2,'Slutlig allokering kvv'!$B$1:$BX$1,0),FALSE)/1,0))</f>
        <v/>
      </c>
      <c r="N324" t="str">
        <f>IF($D324="","",IFERROR(VLOOKUP($B324,Kraftvärmeprod!$B$1:$BX$550,MATCH(N$2,Kraftvärmeprod!$B$1:$VX$1,0),FALSE)/1,0)-IFERROR(VLOOKUP($B324,'Slutlig allokering kvv'!$B$2:$BX$550,MATCH(N$2,'Slutlig allokering kvv'!$B$1:$BX$1,0),FALSE)/1,0))</f>
        <v/>
      </c>
      <c r="O324" t="str">
        <f>IF($D324="","",IFERROR(VLOOKUP($B324,Kraftvärmeprod!$B$1:$BX$550,MATCH(O$2,Kraftvärmeprod!$B$1:$VX$1,0),FALSE)/1,0)-IFERROR(VLOOKUP($B324,'Slutlig allokering kvv'!$B$2:$BX$550,MATCH(O$2,'Slutlig allokering kvv'!$B$1:$BX$1,0),FALSE)/1,0))</f>
        <v/>
      </c>
      <c r="P324" t="str">
        <f>IF($D324="","",IFERROR(VLOOKUP($B324,Kraftvärmeprod!$B$1:$BX$550,MATCH(P$2,Kraftvärmeprod!$B$1:$VX$1,0),FALSE)/1,0)-IFERROR(VLOOKUP($B324,'Slutlig allokering kvv'!$B$2:$BX$550,MATCH(P$2,'Slutlig allokering kvv'!$B$1:$BX$1,0),FALSE)/1,0))</f>
        <v/>
      </c>
      <c r="Q324" t="str">
        <f>IF($D324="","",IFERROR(VLOOKUP($B324,Kraftvärmeprod!$B$1:$BX$550,MATCH(Q$2,Kraftvärmeprod!$B$1:$VX$1,0),FALSE)/1,0)-IFERROR(VLOOKUP($B324,'Slutlig allokering kvv'!$B$2:$BX$550,MATCH(Q$2,'Slutlig allokering kvv'!$B$1:$BX$1,0),FALSE)/1,0))</f>
        <v/>
      </c>
      <c r="R324" t="str">
        <f>IF($D324="","",IFERROR(VLOOKUP($B324,Kraftvärmeprod!$B$1:$BX$550,MATCH(R$2,Kraftvärmeprod!$B$1:$VX$1,0),FALSE)/1,0)-IFERROR(VLOOKUP($B324,'Slutlig allokering kvv'!$B$2:$BX$550,MATCH(R$2,'Slutlig allokering kvv'!$B$1:$BX$1,0),FALSE)/1,0))</f>
        <v/>
      </c>
      <c r="S324" t="str">
        <f>IF($D324="","",IFERROR(VLOOKUP($B324,Kraftvärmeprod!$B$1:$BX$550,MATCH(S$2,Kraftvärmeprod!$B$1:$VX$1,0),FALSE)/1,0)-IFERROR(VLOOKUP($B324,'Slutlig allokering kvv'!$B$2:$BX$550,MATCH(S$2,'Slutlig allokering kvv'!$B$1:$BX$1,0),FALSE)/1,0))</f>
        <v/>
      </c>
      <c r="T324" t="str">
        <f>IF($D324="","",IFERROR(VLOOKUP($B324,Kraftvärmeprod!$B$1:$BX$550,MATCH(T$2,Kraftvärmeprod!$B$1:$VX$1,0),FALSE)/1,0)-IFERROR(VLOOKUP($B324,'Slutlig allokering kvv'!$B$2:$BX$550,MATCH(T$2,'Slutlig allokering kvv'!$B$1:$BX$1,0),FALSE)/1,0))</f>
        <v/>
      </c>
      <c r="U324" t="str">
        <f>IF($D324="","",IFERROR(VLOOKUP($B324,Kraftvärmeprod!$B$1:$BX$550,MATCH(U$2,Kraftvärmeprod!$B$1:$VX$1,0),FALSE)/1,0)-IFERROR(VLOOKUP($B324,'Slutlig allokering kvv'!$B$2:$BX$550,MATCH(U$2,'Slutlig allokering kvv'!$B$1:$BX$1,0),FALSE)/1,0))</f>
        <v/>
      </c>
      <c r="V324" t="str">
        <f>IF($D324="","",IFERROR(VLOOKUP($B324,Kraftvärmeprod!$B$1:$BX$550,MATCH(V$2,Kraftvärmeprod!$B$1:$VX$1,0),FALSE)/1,0)-IFERROR(VLOOKUP($B324,'Slutlig allokering kvv'!$B$2:$BX$550,MATCH(V$2,'Slutlig allokering kvv'!$B$1:$BX$1,0),FALSE)/1,0))</f>
        <v/>
      </c>
      <c r="W324" t="str">
        <f>IF($D324="","",IFERROR(VLOOKUP($B324,Kraftvärmeprod!$B$1:$BX$550,MATCH(W$2,Kraftvärmeprod!$B$1:$VX$1,0),FALSE)/1,0)-IFERROR(VLOOKUP($B324,'Slutlig allokering kvv'!$B$2:$BX$550,MATCH(W$2,'Slutlig allokering kvv'!$B$1:$BX$1,0),FALSE)/1,0))</f>
        <v/>
      </c>
      <c r="X324" t="str">
        <f>IF($D324="","",IFERROR(VLOOKUP($B324,Kraftvärmeprod!$B$1:$BX$550,MATCH(X$2,Kraftvärmeprod!$B$1:$VX$1,0),FALSE)/1,0)-IFERROR(VLOOKUP($B324,'Slutlig allokering kvv'!$B$2:$BX$550,MATCH(X$2,'Slutlig allokering kvv'!$B$1:$BX$1,0),FALSE)/1,0))</f>
        <v/>
      </c>
      <c r="Y324" t="str">
        <f>IF($D324="","",IFERROR(VLOOKUP($B324,Kraftvärmeprod!$B$1:$BX$550,MATCH(Y$2,Kraftvärmeprod!$B$1:$VX$1,0),FALSE)/1,0)-IFERROR(VLOOKUP($B324,'Slutlig allokering kvv'!$B$2:$BX$550,MATCH(Y$2,'Slutlig allokering kvv'!$B$1:$BX$1,0),FALSE)/1,0))</f>
        <v/>
      </c>
      <c r="Z324" t="str">
        <f>IF($D324="","",IFERROR(VLOOKUP($B324,Kraftvärmeprod!$B$1:$BX$550,MATCH(Z$2,Kraftvärmeprod!$B$1:$VX$1,0),FALSE)/1,0)-IFERROR(VLOOKUP($B324,'Slutlig allokering kvv'!$B$2:$BX$550,MATCH(Z$2,'Slutlig allokering kvv'!$B$1:$BX$1,0),FALSE)/1,0))</f>
        <v/>
      </c>
      <c r="AA324" t="str">
        <f>IF($D324="","",IFERROR(VLOOKUP($B324,Kraftvärmeprod!$B$1:$BX$550,MATCH(AA$2,Kraftvärmeprod!$B$1:$VX$1,0),FALSE)/1,0)-IFERROR(VLOOKUP($B324,'Slutlig allokering kvv'!$B$2:$BX$550,MATCH(AA$2,'Slutlig allokering kvv'!$B$1:$BX$1,0),FALSE)/1,0))</f>
        <v/>
      </c>
      <c r="AB324" t="str">
        <f>IF($D324="","",IFERROR(VLOOKUP($B324,Kraftvärmeprod!$B$1:$BX$550,MATCH(AB$2,Kraftvärmeprod!$B$1:$VX$1,0),FALSE)/1,0)-IFERROR(VLOOKUP($B324,'Slutlig allokering kvv'!$B$2:$BX$550,MATCH(AB$2,'Slutlig allokering kvv'!$B$1:$BX$1,0),FALSE)/1,0))</f>
        <v/>
      </c>
      <c r="AC324" t="str">
        <f>IF($D324="","",IFERROR(VLOOKUP($B324,Kraftvärmeprod!$B$1:$BX$550,MATCH(AC$2,Kraftvärmeprod!$B$1:$VX$1,0),FALSE)/1,0)-IFERROR(VLOOKUP($B324,'Slutlig allokering kvv'!$B$2:$BX$550,MATCH(AC$2,'Slutlig allokering kvv'!$B$1:$BX$1,0),FALSE)/1,0))</f>
        <v/>
      </c>
      <c r="AE324" t="str">
        <f>IF($D324="","",IFERROR(VLOOKUP($B324,Miljö!$B$1:$E$550,MATCH("Hjälpel kraftvärme (GWh)",Miljö!$B$1:$E$1,0),FALSE)/1,0)-IFERROR(VLOOKUP($B324,'Slutlig allokering kvv'!$B$2:$BX$550,MATCH(AE$2,'Slutlig allokering kvv'!$B$1:$BX$1,0),FALSE)/1,0))</f>
        <v/>
      </c>
      <c r="AI324">
        <f t="shared" ref="AI324:AI387" si="20">SUM(F324:AB324)</f>
        <v>0</v>
      </c>
      <c r="AK324">
        <f>IFERROR(VLOOKUP($B324,'Slutlig allokering kvv'!$B$2:$AX$550,MATCH("Summa slutlig allokerad tillförd energi (utan hjälpel och rökgaskondensering):",'Slutlig allokering kvv'!$B$1:$AX$1,0),FALSE)/1,"")</f>
        <v>0</v>
      </c>
      <c r="AM324" s="289" t="str">
        <f>IFERROR(1-VLOOKUP($B324,'Slutlig allokering kvv'!$B$2:$AX$550,MATCH("Andel av bränsle i kvv som allokerats till värme, exklusive rökgaskondensering och hjälpel",'Slutlig allokering kvv'!$B$1:$AX$1,0),FALSE),"")</f>
        <v/>
      </c>
      <c r="AO324" s="289" t="str">
        <f t="shared" ref="AO324:AO387" si="21">IFERROR(AI324/(AI324+AK324),"")</f>
        <v/>
      </c>
      <c r="AP324" s="290" t="str">
        <f t="shared" ref="AP324:AP387" si="22">IFERROR(AM324-AO324,"")</f>
        <v/>
      </c>
      <c r="AQ324" s="290"/>
      <c r="AR324" s="239" t="str">
        <f t="shared" ref="AR324:AR387" si="23">IFERROR(D324/(AI324+AE324),"")</f>
        <v/>
      </c>
      <c r="AS324" s="290"/>
    </row>
    <row r="325" spans="1:45" x14ac:dyDescent="0.25">
      <c r="A325" s="2" t="str">
        <f>'Miljövärden för publ företag'!B327</f>
        <v>Öresundskraft AB</v>
      </c>
      <c r="B325" s="2" t="str">
        <f>'Miljövärden för publ företag'!C327</f>
        <v>Vejbystrand</v>
      </c>
      <c r="C325" t="str">
        <f>IFERROR(VLOOKUP($B325,Kraftvärmeprod!$B$1:$AH$479,MATCH(C$2,Kraftvärmeprod!$B$1:$AG$1,0),FALSE)/1,"")</f>
        <v/>
      </c>
      <c r="D325" t="str">
        <f>IFERROR(VLOOKUP($B325,Kraftvärmeprod!$B$1:$AH$479,MATCH(D$2,Kraftvärmeprod!$B$1:$AG$1,0),FALSE)/1,"")</f>
        <v/>
      </c>
      <c r="F325" t="str">
        <f>IF($D325="","",IFERROR(VLOOKUP($B325,Kraftvärmeprod!$B$1:$BX$550,MATCH(F$2,Kraftvärmeprod!$B$1:$VX$1,0),FALSE)/1,0)-IFERROR(VLOOKUP($B325,'Slutlig allokering kvv'!$B$2:$BX$550,MATCH(F$2,'Slutlig allokering kvv'!$B$1:$BX$1,0),FALSE)/1,0))</f>
        <v/>
      </c>
      <c r="G325" t="str">
        <f>IF($D325="","",IFERROR(VLOOKUP($B325,Kraftvärmeprod!$B$1:$BX$550,MATCH(G$2,Kraftvärmeprod!$B$1:$VX$1,0),FALSE)/1,0)-IFERROR(VLOOKUP($B325,'Slutlig allokering kvv'!$B$2:$BX$550,MATCH(G$2,'Slutlig allokering kvv'!$B$1:$BX$1,0),FALSE)/1,0))</f>
        <v/>
      </c>
      <c r="H325" t="str">
        <f>IF($D325="","",IFERROR(VLOOKUP($B325,Kraftvärmeprod!$B$1:$BX$550,MATCH(H$2,Kraftvärmeprod!$B$1:$VX$1,0),FALSE)/1,0)-IFERROR(VLOOKUP($B325,'Slutlig allokering kvv'!$B$2:$BX$550,MATCH(H$2,'Slutlig allokering kvv'!$B$1:$BX$1,0),FALSE)/1,0))</f>
        <v/>
      </c>
      <c r="I325" t="str">
        <f>IF($D325="","",IFERROR(VLOOKUP($B325,Kraftvärmeprod!$B$1:$BX$550,MATCH(I$2,Kraftvärmeprod!$B$1:$VX$1,0),FALSE)/1,0)-IFERROR(VLOOKUP($B325,'Slutlig allokering kvv'!$B$2:$BX$550,MATCH(I$2,'Slutlig allokering kvv'!$B$1:$BX$1,0),FALSE)/1,0))</f>
        <v/>
      </c>
      <c r="J325" t="str">
        <f>IF($D325="","",IFERROR(VLOOKUP($B325,Kraftvärmeprod!$B$1:$BX$550,MATCH(J$2,Kraftvärmeprod!$B$1:$VX$1,0),FALSE)/1,0)-IFERROR(VLOOKUP($B325,'Slutlig allokering kvv'!$B$2:$BX$550,MATCH(J$2,'Slutlig allokering kvv'!$B$1:$BX$1,0),FALSE)/1,0))</f>
        <v/>
      </c>
      <c r="K325" t="str">
        <f>IF($D325="","",IFERROR(VLOOKUP($B325,Kraftvärmeprod!$B$1:$BX$550,MATCH(K$2,Kraftvärmeprod!$B$1:$VX$1,0),FALSE)/1,0)-IFERROR(VLOOKUP($B325,'Slutlig allokering kvv'!$B$2:$BX$550,MATCH(K$2,'Slutlig allokering kvv'!$B$1:$BX$1,0),FALSE)/1,0))</f>
        <v/>
      </c>
      <c r="L325" t="str">
        <f>IF($D325="","",IFERROR(VLOOKUP($B325,Kraftvärmeprod!$B$1:$BX$550,MATCH(L$2,Kraftvärmeprod!$B$1:$VX$1,0),FALSE)/1,0)-IFERROR(VLOOKUP($B325,'Slutlig allokering kvv'!$B$2:$BX$550,MATCH(L$2,'Slutlig allokering kvv'!$B$1:$BX$1,0),FALSE)/1,0))</f>
        <v/>
      </c>
      <c r="M325" t="str">
        <f>IF($D325="","",IFERROR(VLOOKUP($B325,Kraftvärmeprod!$B$1:$BX$550,MATCH(M$2,Kraftvärmeprod!$B$1:$VX$1,0),FALSE)/1,0)-IFERROR(VLOOKUP($B325,'Slutlig allokering kvv'!$B$2:$BX$550,MATCH(M$2,'Slutlig allokering kvv'!$B$1:$BX$1,0),FALSE)/1,0))</f>
        <v/>
      </c>
      <c r="N325" t="str">
        <f>IF($D325="","",IFERROR(VLOOKUP($B325,Kraftvärmeprod!$B$1:$BX$550,MATCH(N$2,Kraftvärmeprod!$B$1:$VX$1,0),FALSE)/1,0)-IFERROR(VLOOKUP($B325,'Slutlig allokering kvv'!$B$2:$BX$550,MATCH(N$2,'Slutlig allokering kvv'!$B$1:$BX$1,0),FALSE)/1,0))</f>
        <v/>
      </c>
      <c r="O325" t="str">
        <f>IF($D325="","",IFERROR(VLOOKUP($B325,Kraftvärmeprod!$B$1:$BX$550,MATCH(O$2,Kraftvärmeprod!$B$1:$VX$1,0),FALSE)/1,0)-IFERROR(VLOOKUP($B325,'Slutlig allokering kvv'!$B$2:$BX$550,MATCH(O$2,'Slutlig allokering kvv'!$B$1:$BX$1,0),FALSE)/1,0))</f>
        <v/>
      </c>
      <c r="P325" t="str">
        <f>IF($D325="","",IFERROR(VLOOKUP($B325,Kraftvärmeprod!$B$1:$BX$550,MATCH(P$2,Kraftvärmeprod!$B$1:$VX$1,0),FALSE)/1,0)-IFERROR(VLOOKUP($B325,'Slutlig allokering kvv'!$B$2:$BX$550,MATCH(P$2,'Slutlig allokering kvv'!$B$1:$BX$1,0),FALSE)/1,0))</f>
        <v/>
      </c>
      <c r="Q325" t="str">
        <f>IF($D325="","",IFERROR(VLOOKUP($B325,Kraftvärmeprod!$B$1:$BX$550,MATCH(Q$2,Kraftvärmeprod!$B$1:$VX$1,0),FALSE)/1,0)-IFERROR(VLOOKUP($B325,'Slutlig allokering kvv'!$B$2:$BX$550,MATCH(Q$2,'Slutlig allokering kvv'!$B$1:$BX$1,0),FALSE)/1,0))</f>
        <v/>
      </c>
      <c r="R325" t="str">
        <f>IF($D325="","",IFERROR(VLOOKUP($B325,Kraftvärmeprod!$B$1:$BX$550,MATCH(R$2,Kraftvärmeprod!$B$1:$VX$1,0),FALSE)/1,0)-IFERROR(VLOOKUP($B325,'Slutlig allokering kvv'!$B$2:$BX$550,MATCH(R$2,'Slutlig allokering kvv'!$B$1:$BX$1,0),FALSE)/1,0))</f>
        <v/>
      </c>
      <c r="S325" t="str">
        <f>IF($D325="","",IFERROR(VLOOKUP($B325,Kraftvärmeprod!$B$1:$BX$550,MATCH(S$2,Kraftvärmeprod!$B$1:$VX$1,0),FALSE)/1,0)-IFERROR(VLOOKUP($B325,'Slutlig allokering kvv'!$B$2:$BX$550,MATCH(S$2,'Slutlig allokering kvv'!$B$1:$BX$1,0),FALSE)/1,0))</f>
        <v/>
      </c>
      <c r="T325" t="str">
        <f>IF($D325="","",IFERROR(VLOOKUP($B325,Kraftvärmeprod!$B$1:$BX$550,MATCH(T$2,Kraftvärmeprod!$B$1:$VX$1,0),FALSE)/1,0)-IFERROR(VLOOKUP($B325,'Slutlig allokering kvv'!$B$2:$BX$550,MATCH(T$2,'Slutlig allokering kvv'!$B$1:$BX$1,0),FALSE)/1,0))</f>
        <v/>
      </c>
      <c r="U325" t="str">
        <f>IF($D325="","",IFERROR(VLOOKUP($B325,Kraftvärmeprod!$B$1:$BX$550,MATCH(U$2,Kraftvärmeprod!$B$1:$VX$1,0),FALSE)/1,0)-IFERROR(VLOOKUP($B325,'Slutlig allokering kvv'!$B$2:$BX$550,MATCH(U$2,'Slutlig allokering kvv'!$B$1:$BX$1,0),FALSE)/1,0))</f>
        <v/>
      </c>
      <c r="V325" t="str">
        <f>IF($D325="","",IFERROR(VLOOKUP($B325,Kraftvärmeprod!$B$1:$BX$550,MATCH(V$2,Kraftvärmeprod!$B$1:$VX$1,0),FALSE)/1,0)-IFERROR(VLOOKUP($B325,'Slutlig allokering kvv'!$B$2:$BX$550,MATCH(V$2,'Slutlig allokering kvv'!$B$1:$BX$1,0),FALSE)/1,0))</f>
        <v/>
      </c>
      <c r="W325" t="str">
        <f>IF($D325="","",IFERROR(VLOOKUP($B325,Kraftvärmeprod!$B$1:$BX$550,MATCH(W$2,Kraftvärmeprod!$B$1:$VX$1,0),FALSE)/1,0)-IFERROR(VLOOKUP($B325,'Slutlig allokering kvv'!$B$2:$BX$550,MATCH(W$2,'Slutlig allokering kvv'!$B$1:$BX$1,0),FALSE)/1,0))</f>
        <v/>
      </c>
      <c r="X325" t="str">
        <f>IF($D325="","",IFERROR(VLOOKUP($B325,Kraftvärmeprod!$B$1:$BX$550,MATCH(X$2,Kraftvärmeprod!$B$1:$VX$1,0),FALSE)/1,0)-IFERROR(VLOOKUP($B325,'Slutlig allokering kvv'!$B$2:$BX$550,MATCH(X$2,'Slutlig allokering kvv'!$B$1:$BX$1,0),FALSE)/1,0))</f>
        <v/>
      </c>
      <c r="Y325" t="str">
        <f>IF($D325="","",IFERROR(VLOOKUP($B325,Kraftvärmeprod!$B$1:$BX$550,MATCH(Y$2,Kraftvärmeprod!$B$1:$VX$1,0),FALSE)/1,0)-IFERROR(VLOOKUP($B325,'Slutlig allokering kvv'!$B$2:$BX$550,MATCH(Y$2,'Slutlig allokering kvv'!$B$1:$BX$1,0),FALSE)/1,0))</f>
        <v/>
      </c>
      <c r="Z325" t="str">
        <f>IF($D325="","",IFERROR(VLOOKUP($B325,Kraftvärmeprod!$B$1:$BX$550,MATCH(Z$2,Kraftvärmeprod!$B$1:$VX$1,0),FALSE)/1,0)-IFERROR(VLOOKUP($B325,'Slutlig allokering kvv'!$B$2:$BX$550,MATCH(Z$2,'Slutlig allokering kvv'!$B$1:$BX$1,0),FALSE)/1,0))</f>
        <v/>
      </c>
      <c r="AA325" t="str">
        <f>IF($D325="","",IFERROR(VLOOKUP($B325,Kraftvärmeprod!$B$1:$BX$550,MATCH(AA$2,Kraftvärmeprod!$B$1:$VX$1,0),FALSE)/1,0)-IFERROR(VLOOKUP($B325,'Slutlig allokering kvv'!$B$2:$BX$550,MATCH(AA$2,'Slutlig allokering kvv'!$B$1:$BX$1,0),FALSE)/1,0))</f>
        <v/>
      </c>
      <c r="AB325" t="str">
        <f>IF($D325="","",IFERROR(VLOOKUP($B325,Kraftvärmeprod!$B$1:$BX$550,MATCH(AB$2,Kraftvärmeprod!$B$1:$VX$1,0),FALSE)/1,0)-IFERROR(VLOOKUP($B325,'Slutlig allokering kvv'!$B$2:$BX$550,MATCH(AB$2,'Slutlig allokering kvv'!$B$1:$BX$1,0),FALSE)/1,0))</f>
        <v/>
      </c>
      <c r="AC325" t="str">
        <f>IF($D325="","",IFERROR(VLOOKUP($B325,Kraftvärmeprod!$B$1:$BX$550,MATCH(AC$2,Kraftvärmeprod!$B$1:$VX$1,0),FALSE)/1,0)-IFERROR(VLOOKUP($B325,'Slutlig allokering kvv'!$B$2:$BX$550,MATCH(AC$2,'Slutlig allokering kvv'!$B$1:$BX$1,0),FALSE)/1,0))</f>
        <v/>
      </c>
      <c r="AE325" t="str">
        <f>IF($D325="","",IFERROR(VLOOKUP($B325,Miljö!$B$1:$E$550,MATCH("Hjälpel kraftvärme (GWh)",Miljö!$B$1:$E$1,0),FALSE)/1,0)-IFERROR(VLOOKUP($B325,'Slutlig allokering kvv'!$B$2:$BX$550,MATCH(AE$2,'Slutlig allokering kvv'!$B$1:$BX$1,0),FALSE)/1,0))</f>
        <v/>
      </c>
      <c r="AI325">
        <f t="shared" si="20"/>
        <v>0</v>
      </c>
      <c r="AK325">
        <f>IFERROR(VLOOKUP($B325,'Slutlig allokering kvv'!$B$2:$AX$550,MATCH("Summa slutlig allokerad tillförd energi (utan hjälpel och rökgaskondensering):",'Slutlig allokering kvv'!$B$1:$AX$1,0),FALSE)/1,"")</f>
        <v>0</v>
      </c>
      <c r="AM325" s="289" t="str">
        <f>IFERROR(1-VLOOKUP($B325,'Slutlig allokering kvv'!$B$2:$AX$550,MATCH("Andel av bränsle i kvv som allokerats till värme, exklusive rökgaskondensering och hjälpel",'Slutlig allokering kvv'!$B$1:$AX$1,0),FALSE),"")</f>
        <v/>
      </c>
      <c r="AO325" s="289" t="str">
        <f t="shared" si="21"/>
        <v/>
      </c>
      <c r="AP325" s="290" t="str">
        <f t="shared" si="22"/>
        <v/>
      </c>
      <c r="AQ325" s="290"/>
      <c r="AR325" s="239" t="str">
        <f t="shared" si="23"/>
        <v/>
      </c>
      <c r="AS325" s="290"/>
    </row>
    <row r="326" spans="1:45" x14ac:dyDescent="0.25">
      <c r="A326" s="2" t="str">
        <f>'Miljövärden för publ företag'!B328</f>
        <v>Öresundskraft AB</v>
      </c>
      <c r="B326" s="2" t="str">
        <f>'Miljövärden för publ företag'!C328</f>
        <v>Ängelholm</v>
      </c>
      <c r="C326" t="str">
        <f>IFERROR(VLOOKUP($B326,Kraftvärmeprod!$B$1:$AH$479,MATCH(C$2,Kraftvärmeprod!$B$1:$AG$1,0),FALSE)/1,"")</f>
        <v/>
      </c>
      <c r="D326" t="str">
        <f>IFERROR(VLOOKUP($B326,Kraftvärmeprod!$B$1:$AH$479,MATCH(D$2,Kraftvärmeprod!$B$1:$AG$1,0),FALSE)/1,"")</f>
        <v/>
      </c>
      <c r="F326" t="str">
        <f>IF($D326="","",IFERROR(VLOOKUP($B326,Kraftvärmeprod!$B$1:$BX$550,MATCH(F$2,Kraftvärmeprod!$B$1:$VX$1,0),FALSE)/1,0)-IFERROR(VLOOKUP($B326,'Slutlig allokering kvv'!$B$2:$BX$550,MATCH(F$2,'Slutlig allokering kvv'!$B$1:$BX$1,0),FALSE)/1,0))</f>
        <v/>
      </c>
      <c r="G326" t="str">
        <f>IF($D326="","",IFERROR(VLOOKUP($B326,Kraftvärmeprod!$B$1:$BX$550,MATCH(G$2,Kraftvärmeprod!$B$1:$VX$1,0),FALSE)/1,0)-IFERROR(VLOOKUP($B326,'Slutlig allokering kvv'!$B$2:$BX$550,MATCH(G$2,'Slutlig allokering kvv'!$B$1:$BX$1,0),FALSE)/1,0))</f>
        <v/>
      </c>
      <c r="H326" t="str">
        <f>IF($D326="","",IFERROR(VLOOKUP($B326,Kraftvärmeprod!$B$1:$BX$550,MATCH(H$2,Kraftvärmeprod!$B$1:$VX$1,0),FALSE)/1,0)-IFERROR(VLOOKUP($B326,'Slutlig allokering kvv'!$B$2:$BX$550,MATCH(H$2,'Slutlig allokering kvv'!$B$1:$BX$1,0),FALSE)/1,0))</f>
        <v/>
      </c>
      <c r="I326" t="str">
        <f>IF($D326="","",IFERROR(VLOOKUP($B326,Kraftvärmeprod!$B$1:$BX$550,MATCH(I$2,Kraftvärmeprod!$B$1:$VX$1,0),FALSE)/1,0)-IFERROR(VLOOKUP($B326,'Slutlig allokering kvv'!$B$2:$BX$550,MATCH(I$2,'Slutlig allokering kvv'!$B$1:$BX$1,0),FALSE)/1,0))</f>
        <v/>
      </c>
      <c r="J326" t="str">
        <f>IF($D326="","",IFERROR(VLOOKUP($B326,Kraftvärmeprod!$B$1:$BX$550,MATCH(J$2,Kraftvärmeprod!$B$1:$VX$1,0),FALSE)/1,0)-IFERROR(VLOOKUP($B326,'Slutlig allokering kvv'!$B$2:$BX$550,MATCH(J$2,'Slutlig allokering kvv'!$B$1:$BX$1,0),FALSE)/1,0))</f>
        <v/>
      </c>
      <c r="K326" t="str">
        <f>IF($D326="","",IFERROR(VLOOKUP($B326,Kraftvärmeprod!$B$1:$BX$550,MATCH(K$2,Kraftvärmeprod!$B$1:$VX$1,0),FALSE)/1,0)-IFERROR(VLOOKUP($B326,'Slutlig allokering kvv'!$B$2:$BX$550,MATCH(K$2,'Slutlig allokering kvv'!$B$1:$BX$1,0),FALSE)/1,0))</f>
        <v/>
      </c>
      <c r="L326" t="str">
        <f>IF($D326="","",IFERROR(VLOOKUP($B326,Kraftvärmeprod!$B$1:$BX$550,MATCH(L$2,Kraftvärmeprod!$B$1:$VX$1,0),FALSE)/1,0)-IFERROR(VLOOKUP($B326,'Slutlig allokering kvv'!$B$2:$BX$550,MATCH(L$2,'Slutlig allokering kvv'!$B$1:$BX$1,0),FALSE)/1,0))</f>
        <v/>
      </c>
      <c r="M326" t="str">
        <f>IF($D326="","",IFERROR(VLOOKUP($B326,Kraftvärmeprod!$B$1:$BX$550,MATCH(M$2,Kraftvärmeprod!$B$1:$VX$1,0),FALSE)/1,0)-IFERROR(VLOOKUP($B326,'Slutlig allokering kvv'!$B$2:$BX$550,MATCH(M$2,'Slutlig allokering kvv'!$B$1:$BX$1,0),FALSE)/1,0))</f>
        <v/>
      </c>
      <c r="N326" t="str">
        <f>IF($D326="","",IFERROR(VLOOKUP($B326,Kraftvärmeprod!$B$1:$BX$550,MATCH(N$2,Kraftvärmeprod!$B$1:$VX$1,0),FALSE)/1,0)-IFERROR(VLOOKUP($B326,'Slutlig allokering kvv'!$B$2:$BX$550,MATCH(N$2,'Slutlig allokering kvv'!$B$1:$BX$1,0),FALSE)/1,0))</f>
        <v/>
      </c>
      <c r="O326" t="str">
        <f>IF($D326="","",IFERROR(VLOOKUP($B326,Kraftvärmeprod!$B$1:$BX$550,MATCH(O$2,Kraftvärmeprod!$B$1:$VX$1,0),FALSE)/1,0)-IFERROR(VLOOKUP($B326,'Slutlig allokering kvv'!$B$2:$BX$550,MATCH(O$2,'Slutlig allokering kvv'!$B$1:$BX$1,0),FALSE)/1,0))</f>
        <v/>
      </c>
      <c r="P326" t="str">
        <f>IF($D326="","",IFERROR(VLOOKUP($B326,Kraftvärmeprod!$B$1:$BX$550,MATCH(P$2,Kraftvärmeprod!$B$1:$VX$1,0),FALSE)/1,0)-IFERROR(VLOOKUP($B326,'Slutlig allokering kvv'!$B$2:$BX$550,MATCH(P$2,'Slutlig allokering kvv'!$B$1:$BX$1,0),FALSE)/1,0))</f>
        <v/>
      </c>
      <c r="Q326" t="str">
        <f>IF($D326="","",IFERROR(VLOOKUP($B326,Kraftvärmeprod!$B$1:$BX$550,MATCH(Q$2,Kraftvärmeprod!$B$1:$VX$1,0),FALSE)/1,0)-IFERROR(VLOOKUP($B326,'Slutlig allokering kvv'!$B$2:$BX$550,MATCH(Q$2,'Slutlig allokering kvv'!$B$1:$BX$1,0),FALSE)/1,0))</f>
        <v/>
      </c>
      <c r="R326" t="str">
        <f>IF($D326="","",IFERROR(VLOOKUP($B326,Kraftvärmeprod!$B$1:$BX$550,MATCH(R$2,Kraftvärmeprod!$B$1:$VX$1,0),FALSE)/1,0)-IFERROR(VLOOKUP($B326,'Slutlig allokering kvv'!$B$2:$BX$550,MATCH(R$2,'Slutlig allokering kvv'!$B$1:$BX$1,0),FALSE)/1,0))</f>
        <v/>
      </c>
      <c r="S326" t="str">
        <f>IF($D326="","",IFERROR(VLOOKUP($B326,Kraftvärmeprod!$B$1:$BX$550,MATCH(S$2,Kraftvärmeprod!$B$1:$VX$1,0),FALSE)/1,0)-IFERROR(VLOOKUP($B326,'Slutlig allokering kvv'!$B$2:$BX$550,MATCH(S$2,'Slutlig allokering kvv'!$B$1:$BX$1,0),FALSE)/1,0))</f>
        <v/>
      </c>
      <c r="T326" t="str">
        <f>IF($D326="","",IFERROR(VLOOKUP($B326,Kraftvärmeprod!$B$1:$BX$550,MATCH(T$2,Kraftvärmeprod!$B$1:$VX$1,0),FALSE)/1,0)-IFERROR(VLOOKUP($B326,'Slutlig allokering kvv'!$B$2:$BX$550,MATCH(T$2,'Slutlig allokering kvv'!$B$1:$BX$1,0),FALSE)/1,0))</f>
        <v/>
      </c>
      <c r="U326" t="str">
        <f>IF($D326="","",IFERROR(VLOOKUP($B326,Kraftvärmeprod!$B$1:$BX$550,MATCH(U$2,Kraftvärmeprod!$B$1:$VX$1,0),FALSE)/1,0)-IFERROR(VLOOKUP($B326,'Slutlig allokering kvv'!$B$2:$BX$550,MATCH(U$2,'Slutlig allokering kvv'!$B$1:$BX$1,0),FALSE)/1,0))</f>
        <v/>
      </c>
      <c r="V326" t="str">
        <f>IF($D326="","",IFERROR(VLOOKUP($B326,Kraftvärmeprod!$B$1:$BX$550,MATCH(V$2,Kraftvärmeprod!$B$1:$VX$1,0),FALSE)/1,0)-IFERROR(VLOOKUP($B326,'Slutlig allokering kvv'!$B$2:$BX$550,MATCH(V$2,'Slutlig allokering kvv'!$B$1:$BX$1,0),FALSE)/1,0))</f>
        <v/>
      </c>
      <c r="W326" t="str">
        <f>IF($D326="","",IFERROR(VLOOKUP($B326,Kraftvärmeprod!$B$1:$BX$550,MATCH(W$2,Kraftvärmeprod!$B$1:$VX$1,0),FALSE)/1,0)-IFERROR(VLOOKUP($B326,'Slutlig allokering kvv'!$B$2:$BX$550,MATCH(W$2,'Slutlig allokering kvv'!$B$1:$BX$1,0),FALSE)/1,0))</f>
        <v/>
      </c>
      <c r="X326" t="str">
        <f>IF($D326="","",IFERROR(VLOOKUP($B326,Kraftvärmeprod!$B$1:$BX$550,MATCH(X$2,Kraftvärmeprod!$B$1:$VX$1,0),FALSE)/1,0)-IFERROR(VLOOKUP($B326,'Slutlig allokering kvv'!$B$2:$BX$550,MATCH(X$2,'Slutlig allokering kvv'!$B$1:$BX$1,0),FALSE)/1,0))</f>
        <v/>
      </c>
      <c r="Y326" t="str">
        <f>IF($D326="","",IFERROR(VLOOKUP($B326,Kraftvärmeprod!$B$1:$BX$550,MATCH(Y$2,Kraftvärmeprod!$B$1:$VX$1,0),FALSE)/1,0)-IFERROR(VLOOKUP($B326,'Slutlig allokering kvv'!$B$2:$BX$550,MATCH(Y$2,'Slutlig allokering kvv'!$B$1:$BX$1,0),FALSE)/1,0))</f>
        <v/>
      </c>
      <c r="Z326" t="str">
        <f>IF($D326="","",IFERROR(VLOOKUP($B326,Kraftvärmeprod!$B$1:$BX$550,MATCH(Z$2,Kraftvärmeprod!$B$1:$VX$1,0),FALSE)/1,0)-IFERROR(VLOOKUP($B326,'Slutlig allokering kvv'!$B$2:$BX$550,MATCH(Z$2,'Slutlig allokering kvv'!$B$1:$BX$1,0),FALSE)/1,0))</f>
        <v/>
      </c>
      <c r="AA326" t="str">
        <f>IF($D326="","",IFERROR(VLOOKUP($B326,Kraftvärmeprod!$B$1:$BX$550,MATCH(AA$2,Kraftvärmeprod!$B$1:$VX$1,0),FALSE)/1,0)-IFERROR(VLOOKUP($B326,'Slutlig allokering kvv'!$B$2:$BX$550,MATCH(AA$2,'Slutlig allokering kvv'!$B$1:$BX$1,0),FALSE)/1,0))</f>
        <v/>
      </c>
      <c r="AB326" t="str">
        <f>IF($D326="","",IFERROR(VLOOKUP($B326,Kraftvärmeprod!$B$1:$BX$550,MATCH(AB$2,Kraftvärmeprod!$B$1:$VX$1,0),FALSE)/1,0)-IFERROR(VLOOKUP($B326,'Slutlig allokering kvv'!$B$2:$BX$550,MATCH(AB$2,'Slutlig allokering kvv'!$B$1:$BX$1,0),FALSE)/1,0))</f>
        <v/>
      </c>
      <c r="AC326" t="str">
        <f>IF($D326="","",IFERROR(VLOOKUP($B326,Kraftvärmeprod!$B$1:$BX$550,MATCH(AC$2,Kraftvärmeprod!$B$1:$VX$1,0),FALSE)/1,0)-IFERROR(VLOOKUP($B326,'Slutlig allokering kvv'!$B$2:$BX$550,MATCH(AC$2,'Slutlig allokering kvv'!$B$1:$BX$1,0),FALSE)/1,0))</f>
        <v/>
      </c>
      <c r="AE326" t="str">
        <f>IF($D326="","",IFERROR(VLOOKUP($B326,Miljö!$B$1:$E$550,MATCH("Hjälpel kraftvärme (GWh)",Miljö!$B$1:$E$1,0),FALSE)/1,0)-IFERROR(VLOOKUP($B326,'Slutlig allokering kvv'!$B$2:$BX$550,MATCH(AE$2,'Slutlig allokering kvv'!$B$1:$BX$1,0),FALSE)/1,0))</f>
        <v/>
      </c>
      <c r="AI326">
        <f t="shared" si="20"/>
        <v>0</v>
      </c>
      <c r="AK326">
        <f>IFERROR(VLOOKUP($B326,'Slutlig allokering kvv'!$B$2:$AX$550,MATCH("Summa slutlig allokerad tillförd energi (utan hjälpel och rökgaskondensering):",'Slutlig allokering kvv'!$B$1:$AX$1,0),FALSE)/1,"")</f>
        <v>0</v>
      </c>
      <c r="AM326" s="289" t="str">
        <f>IFERROR(1-VLOOKUP($B326,'Slutlig allokering kvv'!$B$2:$AX$550,MATCH("Andel av bränsle i kvv som allokerats till värme, exklusive rökgaskondensering och hjälpel",'Slutlig allokering kvv'!$B$1:$AX$1,0),FALSE),"")</f>
        <v/>
      </c>
      <c r="AO326" s="289" t="str">
        <f t="shared" si="21"/>
        <v/>
      </c>
      <c r="AP326" s="290" t="str">
        <f t="shared" si="22"/>
        <v/>
      </c>
      <c r="AQ326" s="290"/>
      <c r="AR326" s="239" t="str">
        <f t="shared" si="23"/>
        <v/>
      </c>
      <c r="AS326" s="290"/>
    </row>
    <row r="327" spans="1:45" x14ac:dyDescent="0.25">
      <c r="A327" s="2" t="str">
        <f>'Miljövärden för publ företag'!B329</f>
        <v>Örkelljunga Fjärrvärmeverk AB</v>
      </c>
      <c r="B327" s="2" t="str">
        <f>'Miljövärden för publ företag'!C329</f>
        <v>Örkelljunga</v>
      </c>
      <c r="C327" t="str">
        <f>IFERROR(VLOOKUP($B327,Kraftvärmeprod!$B$1:$AH$479,MATCH(C$2,Kraftvärmeprod!$B$1:$AG$1,0),FALSE)/1,"")</f>
        <v/>
      </c>
      <c r="D327" t="str">
        <f>IFERROR(VLOOKUP($B327,Kraftvärmeprod!$B$1:$AH$479,MATCH(D$2,Kraftvärmeprod!$B$1:$AG$1,0),FALSE)/1,"")</f>
        <v/>
      </c>
      <c r="F327" t="str">
        <f>IF($D327="","",IFERROR(VLOOKUP($B327,Kraftvärmeprod!$B$1:$BX$550,MATCH(F$2,Kraftvärmeprod!$B$1:$VX$1,0),FALSE)/1,0)-IFERROR(VLOOKUP($B327,'Slutlig allokering kvv'!$B$2:$BX$550,MATCH(F$2,'Slutlig allokering kvv'!$B$1:$BX$1,0),FALSE)/1,0))</f>
        <v/>
      </c>
      <c r="G327" t="str">
        <f>IF($D327="","",IFERROR(VLOOKUP($B327,Kraftvärmeprod!$B$1:$BX$550,MATCH(G$2,Kraftvärmeprod!$B$1:$VX$1,0),FALSE)/1,0)-IFERROR(VLOOKUP($B327,'Slutlig allokering kvv'!$B$2:$BX$550,MATCH(G$2,'Slutlig allokering kvv'!$B$1:$BX$1,0),FALSE)/1,0))</f>
        <v/>
      </c>
      <c r="H327" t="str">
        <f>IF($D327="","",IFERROR(VLOOKUP($B327,Kraftvärmeprod!$B$1:$BX$550,MATCH(H$2,Kraftvärmeprod!$B$1:$VX$1,0),FALSE)/1,0)-IFERROR(VLOOKUP($B327,'Slutlig allokering kvv'!$B$2:$BX$550,MATCH(H$2,'Slutlig allokering kvv'!$B$1:$BX$1,0),FALSE)/1,0))</f>
        <v/>
      </c>
      <c r="I327" t="str">
        <f>IF($D327="","",IFERROR(VLOOKUP($B327,Kraftvärmeprod!$B$1:$BX$550,MATCH(I$2,Kraftvärmeprod!$B$1:$VX$1,0),FALSE)/1,0)-IFERROR(VLOOKUP($B327,'Slutlig allokering kvv'!$B$2:$BX$550,MATCH(I$2,'Slutlig allokering kvv'!$B$1:$BX$1,0),FALSE)/1,0))</f>
        <v/>
      </c>
      <c r="J327" t="str">
        <f>IF($D327="","",IFERROR(VLOOKUP($B327,Kraftvärmeprod!$B$1:$BX$550,MATCH(J$2,Kraftvärmeprod!$B$1:$VX$1,0),FALSE)/1,0)-IFERROR(VLOOKUP($B327,'Slutlig allokering kvv'!$B$2:$BX$550,MATCH(J$2,'Slutlig allokering kvv'!$B$1:$BX$1,0),FALSE)/1,0))</f>
        <v/>
      </c>
      <c r="K327" t="str">
        <f>IF($D327="","",IFERROR(VLOOKUP($B327,Kraftvärmeprod!$B$1:$BX$550,MATCH(K$2,Kraftvärmeprod!$B$1:$VX$1,0),FALSE)/1,0)-IFERROR(VLOOKUP($B327,'Slutlig allokering kvv'!$B$2:$BX$550,MATCH(K$2,'Slutlig allokering kvv'!$B$1:$BX$1,0),FALSE)/1,0))</f>
        <v/>
      </c>
      <c r="L327" t="str">
        <f>IF($D327="","",IFERROR(VLOOKUP($B327,Kraftvärmeprod!$B$1:$BX$550,MATCH(L$2,Kraftvärmeprod!$B$1:$VX$1,0),FALSE)/1,0)-IFERROR(VLOOKUP($B327,'Slutlig allokering kvv'!$B$2:$BX$550,MATCH(L$2,'Slutlig allokering kvv'!$B$1:$BX$1,0),FALSE)/1,0))</f>
        <v/>
      </c>
      <c r="M327" t="str">
        <f>IF($D327="","",IFERROR(VLOOKUP($B327,Kraftvärmeprod!$B$1:$BX$550,MATCH(M$2,Kraftvärmeprod!$B$1:$VX$1,0),FALSE)/1,0)-IFERROR(VLOOKUP($B327,'Slutlig allokering kvv'!$B$2:$BX$550,MATCH(M$2,'Slutlig allokering kvv'!$B$1:$BX$1,0),FALSE)/1,0))</f>
        <v/>
      </c>
      <c r="N327" t="str">
        <f>IF($D327="","",IFERROR(VLOOKUP($B327,Kraftvärmeprod!$B$1:$BX$550,MATCH(N$2,Kraftvärmeprod!$B$1:$VX$1,0),FALSE)/1,0)-IFERROR(VLOOKUP($B327,'Slutlig allokering kvv'!$B$2:$BX$550,MATCH(N$2,'Slutlig allokering kvv'!$B$1:$BX$1,0),FALSE)/1,0))</f>
        <v/>
      </c>
      <c r="O327" t="str">
        <f>IF($D327="","",IFERROR(VLOOKUP($B327,Kraftvärmeprod!$B$1:$BX$550,MATCH(O$2,Kraftvärmeprod!$B$1:$VX$1,0),FALSE)/1,0)-IFERROR(VLOOKUP($B327,'Slutlig allokering kvv'!$B$2:$BX$550,MATCH(O$2,'Slutlig allokering kvv'!$B$1:$BX$1,0),FALSE)/1,0))</f>
        <v/>
      </c>
      <c r="P327" t="str">
        <f>IF($D327="","",IFERROR(VLOOKUP($B327,Kraftvärmeprod!$B$1:$BX$550,MATCH(P$2,Kraftvärmeprod!$B$1:$VX$1,0),FALSE)/1,0)-IFERROR(VLOOKUP($B327,'Slutlig allokering kvv'!$B$2:$BX$550,MATCH(P$2,'Slutlig allokering kvv'!$B$1:$BX$1,0),FALSE)/1,0))</f>
        <v/>
      </c>
      <c r="Q327" t="str">
        <f>IF($D327="","",IFERROR(VLOOKUP($B327,Kraftvärmeprod!$B$1:$BX$550,MATCH(Q$2,Kraftvärmeprod!$B$1:$VX$1,0),FALSE)/1,0)-IFERROR(VLOOKUP($B327,'Slutlig allokering kvv'!$B$2:$BX$550,MATCH(Q$2,'Slutlig allokering kvv'!$B$1:$BX$1,0),FALSE)/1,0))</f>
        <v/>
      </c>
      <c r="R327" t="str">
        <f>IF($D327="","",IFERROR(VLOOKUP($B327,Kraftvärmeprod!$B$1:$BX$550,MATCH(R$2,Kraftvärmeprod!$B$1:$VX$1,0),FALSE)/1,0)-IFERROR(VLOOKUP($B327,'Slutlig allokering kvv'!$B$2:$BX$550,MATCH(R$2,'Slutlig allokering kvv'!$B$1:$BX$1,0),FALSE)/1,0))</f>
        <v/>
      </c>
      <c r="S327" t="str">
        <f>IF($D327="","",IFERROR(VLOOKUP($B327,Kraftvärmeprod!$B$1:$BX$550,MATCH(S$2,Kraftvärmeprod!$B$1:$VX$1,0),FALSE)/1,0)-IFERROR(VLOOKUP($B327,'Slutlig allokering kvv'!$B$2:$BX$550,MATCH(S$2,'Slutlig allokering kvv'!$B$1:$BX$1,0),FALSE)/1,0))</f>
        <v/>
      </c>
      <c r="T327" t="str">
        <f>IF($D327="","",IFERROR(VLOOKUP($B327,Kraftvärmeprod!$B$1:$BX$550,MATCH(T$2,Kraftvärmeprod!$B$1:$VX$1,0),FALSE)/1,0)-IFERROR(VLOOKUP($B327,'Slutlig allokering kvv'!$B$2:$BX$550,MATCH(T$2,'Slutlig allokering kvv'!$B$1:$BX$1,0),FALSE)/1,0))</f>
        <v/>
      </c>
      <c r="U327" t="str">
        <f>IF($D327="","",IFERROR(VLOOKUP($B327,Kraftvärmeprod!$B$1:$BX$550,MATCH(U$2,Kraftvärmeprod!$B$1:$VX$1,0),FALSE)/1,0)-IFERROR(VLOOKUP($B327,'Slutlig allokering kvv'!$B$2:$BX$550,MATCH(U$2,'Slutlig allokering kvv'!$B$1:$BX$1,0),FALSE)/1,0))</f>
        <v/>
      </c>
      <c r="V327" t="str">
        <f>IF($D327="","",IFERROR(VLOOKUP($B327,Kraftvärmeprod!$B$1:$BX$550,MATCH(V$2,Kraftvärmeprod!$B$1:$VX$1,0),FALSE)/1,0)-IFERROR(VLOOKUP($B327,'Slutlig allokering kvv'!$B$2:$BX$550,MATCH(V$2,'Slutlig allokering kvv'!$B$1:$BX$1,0),FALSE)/1,0))</f>
        <v/>
      </c>
      <c r="W327" t="str">
        <f>IF($D327="","",IFERROR(VLOOKUP($B327,Kraftvärmeprod!$B$1:$BX$550,MATCH(W$2,Kraftvärmeprod!$B$1:$VX$1,0),FALSE)/1,0)-IFERROR(VLOOKUP($B327,'Slutlig allokering kvv'!$B$2:$BX$550,MATCH(W$2,'Slutlig allokering kvv'!$B$1:$BX$1,0),FALSE)/1,0))</f>
        <v/>
      </c>
      <c r="X327" t="str">
        <f>IF($D327="","",IFERROR(VLOOKUP($B327,Kraftvärmeprod!$B$1:$BX$550,MATCH(X$2,Kraftvärmeprod!$B$1:$VX$1,0),FALSE)/1,0)-IFERROR(VLOOKUP($B327,'Slutlig allokering kvv'!$B$2:$BX$550,MATCH(X$2,'Slutlig allokering kvv'!$B$1:$BX$1,0),FALSE)/1,0))</f>
        <v/>
      </c>
      <c r="Y327" t="str">
        <f>IF($D327="","",IFERROR(VLOOKUP($B327,Kraftvärmeprod!$B$1:$BX$550,MATCH(Y$2,Kraftvärmeprod!$B$1:$VX$1,0),FALSE)/1,0)-IFERROR(VLOOKUP($B327,'Slutlig allokering kvv'!$B$2:$BX$550,MATCH(Y$2,'Slutlig allokering kvv'!$B$1:$BX$1,0),FALSE)/1,0))</f>
        <v/>
      </c>
      <c r="Z327" t="str">
        <f>IF($D327="","",IFERROR(VLOOKUP($B327,Kraftvärmeprod!$B$1:$BX$550,MATCH(Z$2,Kraftvärmeprod!$B$1:$VX$1,0),FALSE)/1,0)-IFERROR(VLOOKUP($B327,'Slutlig allokering kvv'!$B$2:$BX$550,MATCH(Z$2,'Slutlig allokering kvv'!$B$1:$BX$1,0),FALSE)/1,0))</f>
        <v/>
      </c>
      <c r="AA327" t="str">
        <f>IF($D327="","",IFERROR(VLOOKUP($B327,Kraftvärmeprod!$B$1:$BX$550,MATCH(AA$2,Kraftvärmeprod!$B$1:$VX$1,0),FALSE)/1,0)-IFERROR(VLOOKUP($B327,'Slutlig allokering kvv'!$B$2:$BX$550,MATCH(AA$2,'Slutlig allokering kvv'!$B$1:$BX$1,0),FALSE)/1,0))</f>
        <v/>
      </c>
      <c r="AB327" t="str">
        <f>IF($D327="","",IFERROR(VLOOKUP($B327,Kraftvärmeprod!$B$1:$BX$550,MATCH(AB$2,Kraftvärmeprod!$B$1:$VX$1,0),FALSE)/1,0)-IFERROR(VLOOKUP($B327,'Slutlig allokering kvv'!$B$2:$BX$550,MATCH(AB$2,'Slutlig allokering kvv'!$B$1:$BX$1,0),FALSE)/1,0))</f>
        <v/>
      </c>
      <c r="AC327" t="str">
        <f>IF($D327="","",IFERROR(VLOOKUP($B327,Kraftvärmeprod!$B$1:$BX$550,MATCH(AC$2,Kraftvärmeprod!$B$1:$VX$1,0),FALSE)/1,0)-IFERROR(VLOOKUP($B327,'Slutlig allokering kvv'!$B$2:$BX$550,MATCH(AC$2,'Slutlig allokering kvv'!$B$1:$BX$1,0),FALSE)/1,0))</f>
        <v/>
      </c>
      <c r="AE327" t="str">
        <f>IF($D327="","",IFERROR(VLOOKUP($B327,Miljö!$B$1:$E$550,MATCH("Hjälpel kraftvärme (GWh)",Miljö!$B$1:$E$1,0),FALSE)/1,0)-IFERROR(VLOOKUP($B327,'Slutlig allokering kvv'!$B$2:$BX$550,MATCH(AE$2,'Slutlig allokering kvv'!$B$1:$BX$1,0),FALSE)/1,0))</f>
        <v/>
      </c>
      <c r="AI327">
        <f t="shared" si="20"/>
        <v>0</v>
      </c>
      <c r="AK327">
        <f>IFERROR(VLOOKUP($B327,'Slutlig allokering kvv'!$B$2:$AX$550,MATCH("Summa slutlig allokerad tillförd energi (utan hjälpel och rökgaskondensering):",'Slutlig allokering kvv'!$B$1:$AX$1,0),FALSE)/1,"")</f>
        <v>0</v>
      </c>
      <c r="AM327" s="289" t="str">
        <f>IFERROR(1-VLOOKUP($B327,'Slutlig allokering kvv'!$B$2:$AX$550,MATCH("Andel av bränsle i kvv som allokerats till värme, exklusive rökgaskondensering och hjälpel",'Slutlig allokering kvv'!$B$1:$AX$1,0),FALSE),"")</f>
        <v/>
      </c>
      <c r="AO327" s="289" t="str">
        <f t="shared" si="21"/>
        <v/>
      </c>
      <c r="AP327" s="290" t="str">
        <f t="shared" si="22"/>
        <v/>
      </c>
      <c r="AQ327" s="290"/>
      <c r="AR327" s="239" t="str">
        <f t="shared" si="23"/>
        <v/>
      </c>
      <c r="AS327" s="290"/>
    </row>
    <row r="328" spans="1:45" x14ac:dyDescent="0.25">
      <c r="A328" s="2" t="str">
        <f>'Miljövärden för publ företag'!B330</f>
        <v>Österlens Kraft AB</v>
      </c>
      <c r="B328" s="2" t="str">
        <f>'Miljövärden för publ företag'!C330</f>
        <v>Simrishamn</v>
      </c>
      <c r="C328" t="str">
        <f>IFERROR(VLOOKUP($B328,Kraftvärmeprod!$B$1:$AH$479,MATCH(C$2,Kraftvärmeprod!$B$1:$AG$1,0),FALSE)/1,"")</f>
        <v/>
      </c>
      <c r="D328" t="str">
        <f>IFERROR(VLOOKUP($B328,Kraftvärmeprod!$B$1:$AH$479,MATCH(D$2,Kraftvärmeprod!$B$1:$AG$1,0),FALSE)/1,"")</f>
        <v/>
      </c>
      <c r="F328" t="str">
        <f>IF($D328="","",IFERROR(VLOOKUP($B328,Kraftvärmeprod!$B$1:$BX$550,MATCH(F$2,Kraftvärmeprod!$B$1:$VX$1,0),FALSE)/1,0)-IFERROR(VLOOKUP($B328,'Slutlig allokering kvv'!$B$2:$BX$550,MATCH(F$2,'Slutlig allokering kvv'!$B$1:$BX$1,0),FALSE)/1,0))</f>
        <v/>
      </c>
      <c r="G328" t="str">
        <f>IF($D328="","",IFERROR(VLOOKUP($B328,Kraftvärmeprod!$B$1:$BX$550,MATCH(G$2,Kraftvärmeprod!$B$1:$VX$1,0),FALSE)/1,0)-IFERROR(VLOOKUP($B328,'Slutlig allokering kvv'!$B$2:$BX$550,MATCH(G$2,'Slutlig allokering kvv'!$B$1:$BX$1,0),FALSE)/1,0))</f>
        <v/>
      </c>
      <c r="H328" t="str">
        <f>IF($D328="","",IFERROR(VLOOKUP($B328,Kraftvärmeprod!$B$1:$BX$550,MATCH(H$2,Kraftvärmeprod!$B$1:$VX$1,0),FALSE)/1,0)-IFERROR(VLOOKUP($B328,'Slutlig allokering kvv'!$B$2:$BX$550,MATCH(H$2,'Slutlig allokering kvv'!$B$1:$BX$1,0),FALSE)/1,0))</f>
        <v/>
      </c>
      <c r="I328" t="str">
        <f>IF($D328="","",IFERROR(VLOOKUP($B328,Kraftvärmeprod!$B$1:$BX$550,MATCH(I$2,Kraftvärmeprod!$B$1:$VX$1,0),FALSE)/1,0)-IFERROR(VLOOKUP($B328,'Slutlig allokering kvv'!$B$2:$BX$550,MATCH(I$2,'Slutlig allokering kvv'!$B$1:$BX$1,0),FALSE)/1,0))</f>
        <v/>
      </c>
      <c r="J328" t="str">
        <f>IF($D328="","",IFERROR(VLOOKUP($B328,Kraftvärmeprod!$B$1:$BX$550,MATCH(J$2,Kraftvärmeprod!$B$1:$VX$1,0),FALSE)/1,0)-IFERROR(VLOOKUP($B328,'Slutlig allokering kvv'!$B$2:$BX$550,MATCH(J$2,'Slutlig allokering kvv'!$B$1:$BX$1,0),FALSE)/1,0))</f>
        <v/>
      </c>
      <c r="K328" t="str">
        <f>IF($D328="","",IFERROR(VLOOKUP($B328,Kraftvärmeprod!$B$1:$BX$550,MATCH(K$2,Kraftvärmeprod!$B$1:$VX$1,0),FALSE)/1,0)-IFERROR(VLOOKUP($B328,'Slutlig allokering kvv'!$B$2:$BX$550,MATCH(K$2,'Slutlig allokering kvv'!$B$1:$BX$1,0),FALSE)/1,0))</f>
        <v/>
      </c>
      <c r="L328" t="str">
        <f>IF($D328="","",IFERROR(VLOOKUP($B328,Kraftvärmeprod!$B$1:$BX$550,MATCH(L$2,Kraftvärmeprod!$B$1:$VX$1,0),FALSE)/1,0)-IFERROR(VLOOKUP($B328,'Slutlig allokering kvv'!$B$2:$BX$550,MATCH(L$2,'Slutlig allokering kvv'!$B$1:$BX$1,0),FALSE)/1,0))</f>
        <v/>
      </c>
      <c r="M328" t="str">
        <f>IF($D328="","",IFERROR(VLOOKUP($B328,Kraftvärmeprod!$B$1:$BX$550,MATCH(M$2,Kraftvärmeprod!$B$1:$VX$1,0),FALSE)/1,0)-IFERROR(VLOOKUP($B328,'Slutlig allokering kvv'!$B$2:$BX$550,MATCH(M$2,'Slutlig allokering kvv'!$B$1:$BX$1,0),FALSE)/1,0))</f>
        <v/>
      </c>
      <c r="N328" t="str">
        <f>IF($D328="","",IFERROR(VLOOKUP($B328,Kraftvärmeprod!$B$1:$BX$550,MATCH(N$2,Kraftvärmeprod!$B$1:$VX$1,0),FALSE)/1,0)-IFERROR(VLOOKUP($B328,'Slutlig allokering kvv'!$B$2:$BX$550,MATCH(N$2,'Slutlig allokering kvv'!$B$1:$BX$1,0),FALSE)/1,0))</f>
        <v/>
      </c>
      <c r="O328" t="str">
        <f>IF($D328="","",IFERROR(VLOOKUP($B328,Kraftvärmeprod!$B$1:$BX$550,MATCH(O$2,Kraftvärmeprod!$B$1:$VX$1,0),FALSE)/1,0)-IFERROR(VLOOKUP($B328,'Slutlig allokering kvv'!$B$2:$BX$550,MATCH(O$2,'Slutlig allokering kvv'!$B$1:$BX$1,0),FALSE)/1,0))</f>
        <v/>
      </c>
      <c r="P328" t="str">
        <f>IF($D328="","",IFERROR(VLOOKUP($B328,Kraftvärmeprod!$B$1:$BX$550,MATCH(P$2,Kraftvärmeprod!$B$1:$VX$1,0),FALSE)/1,0)-IFERROR(VLOOKUP($B328,'Slutlig allokering kvv'!$B$2:$BX$550,MATCH(P$2,'Slutlig allokering kvv'!$B$1:$BX$1,0),FALSE)/1,0))</f>
        <v/>
      </c>
      <c r="Q328" t="str">
        <f>IF($D328="","",IFERROR(VLOOKUP($B328,Kraftvärmeprod!$B$1:$BX$550,MATCH(Q$2,Kraftvärmeprod!$B$1:$VX$1,0),FALSE)/1,0)-IFERROR(VLOOKUP($B328,'Slutlig allokering kvv'!$B$2:$BX$550,MATCH(Q$2,'Slutlig allokering kvv'!$B$1:$BX$1,0),FALSE)/1,0))</f>
        <v/>
      </c>
      <c r="R328" t="str">
        <f>IF($D328="","",IFERROR(VLOOKUP($B328,Kraftvärmeprod!$B$1:$BX$550,MATCH(R$2,Kraftvärmeprod!$B$1:$VX$1,0),FALSE)/1,0)-IFERROR(VLOOKUP($B328,'Slutlig allokering kvv'!$B$2:$BX$550,MATCH(R$2,'Slutlig allokering kvv'!$B$1:$BX$1,0),FALSE)/1,0))</f>
        <v/>
      </c>
      <c r="S328" t="str">
        <f>IF($D328="","",IFERROR(VLOOKUP($B328,Kraftvärmeprod!$B$1:$BX$550,MATCH(S$2,Kraftvärmeprod!$B$1:$VX$1,0),FALSE)/1,0)-IFERROR(VLOOKUP($B328,'Slutlig allokering kvv'!$B$2:$BX$550,MATCH(S$2,'Slutlig allokering kvv'!$B$1:$BX$1,0),FALSE)/1,0))</f>
        <v/>
      </c>
      <c r="T328" t="str">
        <f>IF($D328="","",IFERROR(VLOOKUP($B328,Kraftvärmeprod!$B$1:$BX$550,MATCH(T$2,Kraftvärmeprod!$B$1:$VX$1,0),FALSE)/1,0)-IFERROR(VLOOKUP($B328,'Slutlig allokering kvv'!$B$2:$BX$550,MATCH(T$2,'Slutlig allokering kvv'!$B$1:$BX$1,0),FALSE)/1,0))</f>
        <v/>
      </c>
      <c r="U328" t="str">
        <f>IF($D328="","",IFERROR(VLOOKUP($B328,Kraftvärmeprod!$B$1:$BX$550,MATCH(U$2,Kraftvärmeprod!$B$1:$VX$1,0),FALSE)/1,0)-IFERROR(VLOOKUP($B328,'Slutlig allokering kvv'!$B$2:$BX$550,MATCH(U$2,'Slutlig allokering kvv'!$B$1:$BX$1,0),FALSE)/1,0))</f>
        <v/>
      </c>
      <c r="V328" t="str">
        <f>IF($D328="","",IFERROR(VLOOKUP($B328,Kraftvärmeprod!$B$1:$BX$550,MATCH(V$2,Kraftvärmeprod!$B$1:$VX$1,0),FALSE)/1,0)-IFERROR(VLOOKUP($B328,'Slutlig allokering kvv'!$B$2:$BX$550,MATCH(V$2,'Slutlig allokering kvv'!$B$1:$BX$1,0),FALSE)/1,0))</f>
        <v/>
      </c>
      <c r="W328" t="str">
        <f>IF($D328="","",IFERROR(VLOOKUP($B328,Kraftvärmeprod!$B$1:$BX$550,MATCH(W$2,Kraftvärmeprod!$B$1:$VX$1,0),FALSE)/1,0)-IFERROR(VLOOKUP($B328,'Slutlig allokering kvv'!$B$2:$BX$550,MATCH(W$2,'Slutlig allokering kvv'!$B$1:$BX$1,0),FALSE)/1,0))</f>
        <v/>
      </c>
      <c r="X328" t="str">
        <f>IF($D328="","",IFERROR(VLOOKUP($B328,Kraftvärmeprod!$B$1:$BX$550,MATCH(X$2,Kraftvärmeprod!$B$1:$VX$1,0),FALSE)/1,0)-IFERROR(VLOOKUP($B328,'Slutlig allokering kvv'!$B$2:$BX$550,MATCH(X$2,'Slutlig allokering kvv'!$B$1:$BX$1,0),FALSE)/1,0))</f>
        <v/>
      </c>
      <c r="Y328" t="str">
        <f>IF($D328="","",IFERROR(VLOOKUP($B328,Kraftvärmeprod!$B$1:$BX$550,MATCH(Y$2,Kraftvärmeprod!$B$1:$VX$1,0),FALSE)/1,0)-IFERROR(VLOOKUP($B328,'Slutlig allokering kvv'!$B$2:$BX$550,MATCH(Y$2,'Slutlig allokering kvv'!$B$1:$BX$1,0),FALSE)/1,0))</f>
        <v/>
      </c>
      <c r="Z328" t="str">
        <f>IF($D328="","",IFERROR(VLOOKUP($B328,Kraftvärmeprod!$B$1:$BX$550,MATCH(Z$2,Kraftvärmeprod!$B$1:$VX$1,0),FALSE)/1,0)-IFERROR(VLOOKUP($B328,'Slutlig allokering kvv'!$B$2:$BX$550,MATCH(Z$2,'Slutlig allokering kvv'!$B$1:$BX$1,0),FALSE)/1,0))</f>
        <v/>
      </c>
      <c r="AA328" t="str">
        <f>IF($D328="","",IFERROR(VLOOKUP($B328,Kraftvärmeprod!$B$1:$BX$550,MATCH(AA$2,Kraftvärmeprod!$B$1:$VX$1,0),FALSE)/1,0)-IFERROR(VLOOKUP($B328,'Slutlig allokering kvv'!$B$2:$BX$550,MATCH(AA$2,'Slutlig allokering kvv'!$B$1:$BX$1,0),FALSE)/1,0))</f>
        <v/>
      </c>
      <c r="AB328" t="str">
        <f>IF($D328="","",IFERROR(VLOOKUP($B328,Kraftvärmeprod!$B$1:$BX$550,MATCH(AB$2,Kraftvärmeprod!$B$1:$VX$1,0),FALSE)/1,0)-IFERROR(VLOOKUP($B328,'Slutlig allokering kvv'!$B$2:$BX$550,MATCH(AB$2,'Slutlig allokering kvv'!$B$1:$BX$1,0),FALSE)/1,0))</f>
        <v/>
      </c>
      <c r="AC328" t="str">
        <f>IF($D328="","",IFERROR(VLOOKUP($B328,Kraftvärmeprod!$B$1:$BX$550,MATCH(AC$2,Kraftvärmeprod!$B$1:$VX$1,0),FALSE)/1,0)-IFERROR(VLOOKUP($B328,'Slutlig allokering kvv'!$B$2:$BX$550,MATCH(AC$2,'Slutlig allokering kvv'!$B$1:$BX$1,0),FALSE)/1,0))</f>
        <v/>
      </c>
      <c r="AE328" t="str">
        <f>IF($D328="","",IFERROR(VLOOKUP($B328,Miljö!$B$1:$E$550,MATCH("Hjälpel kraftvärme (GWh)",Miljö!$B$1:$E$1,0),FALSE)/1,0)-IFERROR(VLOOKUP($B328,'Slutlig allokering kvv'!$B$2:$BX$550,MATCH(AE$2,'Slutlig allokering kvv'!$B$1:$BX$1,0),FALSE)/1,0))</f>
        <v/>
      </c>
      <c r="AI328">
        <f t="shared" si="20"/>
        <v>0</v>
      </c>
      <c r="AK328">
        <f>IFERROR(VLOOKUP($B328,'Slutlig allokering kvv'!$B$2:$AX$550,MATCH("Summa slutlig allokerad tillförd energi (utan hjälpel och rökgaskondensering):",'Slutlig allokering kvv'!$B$1:$AX$1,0),FALSE)/1,"")</f>
        <v>0</v>
      </c>
      <c r="AM328" s="289" t="str">
        <f>IFERROR(1-VLOOKUP($B328,'Slutlig allokering kvv'!$B$2:$AX$550,MATCH("Andel av bränsle i kvv som allokerats till värme, exklusive rökgaskondensering och hjälpel",'Slutlig allokering kvv'!$B$1:$AX$1,0),FALSE),"")</f>
        <v/>
      </c>
      <c r="AO328" s="289" t="str">
        <f t="shared" si="21"/>
        <v/>
      </c>
      <c r="AP328" s="290" t="str">
        <f t="shared" si="22"/>
        <v/>
      </c>
      <c r="AQ328" s="290"/>
      <c r="AR328" s="239" t="str">
        <f t="shared" si="23"/>
        <v/>
      </c>
      <c r="AS328" s="290"/>
    </row>
    <row r="329" spans="1:45" x14ac:dyDescent="0.25">
      <c r="A329" s="2" t="str">
        <f>'Miljövärden för publ företag'!B331</f>
        <v>Övik Energi AB</v>
      </c>
      <c r="B329" s="2" t="str">
        <f>'Miljövärden för publ företag'!C331</f>
        <v>Bjästa</v>
      </c>
      <c r="C329" t="str">
        <f>IFERROR(VLOOKUP($B329,Kraftvärmeprod!$B$1:$AH$479,MATCH(C$2,Kraftvärmeprod!$B$1:$AG$1,0),FALSE)/1,"")</f>
        <v/>
      </c>
      <c r="D329" t="str">
        <f>IFERROR(VLOOKUP($B329,Kraftvärmeprod!$B$1:$AH$479,MATCH(D$2,Kraftvärmeprod!$B$1:$AG$1,0),FALSE)/1,"")</f>
        <v/>
      </c>
      <c r="F329" t="str">
        <f>IF($D329="","",IFERROR(VLOOKUP($B329,Kraftvärmeprod!$B$1:$BX$550,MATCH(F$2,Kraftvärmeprod!$B$1:$VX$1,0),FALSE)/1,0)-IFERROR(VLOOKUP($B329,'Slutlig allokering kvv'!$B$2:$BX$550,MATCH(F$2,'Slutlig allokering kvv'!$B$1:$BX$1,0),FALSE)/1,0))</f>
        <v/>
      </c>
      <c r="G329" t="str">
        <f>IF($D329="","",IFERROR(VLOOKUP($B329,Kraftvärmeprod!$B$1:$BX$550,MATCH(G$2,Kraftvärmeprod!$B$1:$VX$1,0),FALSE)/1,0)-IFERROR(VLOOKUP($B329,'Slutlig allokering kvv'!$B$2:$BX$550,MATCH(G$2,'Slutlig allokering kvv'!$B$1:$BX$1,0),FALSE)/1,0))</f>
        <v/>
      </c>
      <c r="H329" t="str">
        <f>IF($D329="","",IFERROR(VLOOKUP($B329,Kraftvärmeprod!$B$1:$BX$550,MATCH(H$2,Kraftvärmeprod!$B$1:$VX$1,0),FALSE)/1,0)-IFERROR(VLOOKUP($B329,'Slutlig allokering kvv'!$B$2:$BX$550,MATCH(H$2,'Slutlig allokering kvv'!$B$1:$BX$1,0),FALSE)/1,0))</f>
        <v/>
      </c>
      <c r="I329" t="str">
        <f>IF($D329="","",IFERROR(VLOOKUP($B329,Kraftvärmeprod!$B$1:$BX$550,MATCH(I$2,Kraftvärmeprod!$B$1:$VX$1,0),FALSE)/1,0)-IFERROR(VLOOKUP($B329,'Slutlig allokering kvv'!$B$2:$BX$550,MATCH(I$2,'Slutlig allokering kvv'!$B$1:$BX$1,0),FALSE)/1,0))</f>
        <v/>
      </c>
      <c r="J329" t="str">
        <f>IF($D329="","",IFERROR(VLOOKUP($B329,Kraftvärmeprod!$B$1:$BX$550,MATCH(J$2,Kraftvärmeprod!$B$1:$VX$1,0),FALSE)/1,0)-IFERROR(VLOOKUP($B329,'Slutlig allokering kvv'!$B$2:$BX$550,MATCH(J$2,'Slutlig allokering kvv'!$B$1:$BX$1,0),FALSE)/1,0))</f>
        <v/>
      </c>
      <c r="K329" t="str">
        <f>IF($D329="","",IFERROR(VLOOKUP($B329,Kraftvärmeprod!$B$1:$BX$550,MATCH(K$2,Kraftvärmeprod!$B$1:$VX$1,0),FALSE)/1,0)-IFERROR(VLOOKUP($B329,'Slutlig allokering kvv'!$B$2:$BX$550,MATCH(K$2,'Slutlig allokering kvv'!$B$1:$BX$1,0),FALSE)/1,0))</f>
        <v/>
      </c>
      <c r="L329" t="str">
        <f>IF($D329="","",IFERROR(VLOOKUP($B329,Kraftvärmeprod!$B$1:$BX$550,MATCH(L$2,Kraftvärmeprod!$B$1:$VX$1,0),FALSE)/1,0)-IFERROR(VLOOKUP($B329,'Slutlig allokering kvv'!$B$2:$BX$550,MATCH(L$2,'Slutlig allokering kvv'!$B$1:$BX$1,0),FALSE)/1,0))</f>
        <v/>
      </c>
      <c r="M329" t="str">
        <f>IF($D329="","",IFERROR(VLOOKUP($B329,Kraftvärmeprod!$B$1:$BX$550,MATCH(M$2,Kraftvärmeprod!$B$1:$VX$1,0),FALSE)/1,0)-IFERROR(VLOOKUP($B329,'Slutlig allokering kvv'!$B$2:$BX$550,MATCH(M$2,'Slutlig allokering kvv'!$B$1:$BX$1,0),FALSE)/1,0))</f>
        <v/>
      </c>
      <c r="N329" t="str">
        <f>IF($D329="","",IFERROR(VLOOKUP($B329,Kraftvärmeprod!$B$1:$BX$550,MATCH(N$2,Kraftvärmeprod!$B$1:$VX$1,0),FALSE)/1,0)-IFERROR(VLOOKUP($B329,'Slutlig allokering kvv'!$B$2:$BX$550,MATCH(N$2,'Slutlig allokering kvv'!$B$1:$BX$1,0),FALSE)/1,0))</f>
        <v/>
      </c>
      <c r="O329" t="str">
        <f>IF($D329="","",IFERROR(VLOOKUP($B329,Kraftvärmeprod!$B$1:$BX$550,MATCH(O$2,Kraftvärmeprod!$B$1:$VX$1,0),FALSE)/1,0)-IFERROR(VLOOKUP($B329,'Slutlig allokering kvv'!$B$2:$BX$550,MATCH(O$2,'Slutlig allokering kvv'!$B$1:$BX$1,0),FALSE)/1,0))</f>
        <v/>
      </c>
      <c r="P329" t="str">
        <f>IF($D329="","",IFERROR(VLOOKUP($B329,Kraftvärmeprod!$B$1:$BX$550,MATCH(P$2,Kraftvärmeprod!$B$1:$VX$1,0),FALSE)/1,0)-IFERROR(VLOOKUP($B329,'Slutlig allokering kvv'!$B$2:$BX$550,MATCH(P$2,'Slutlig allokering kvv'!$B$1:$BX$1,0),FALSE)/1,0))</f>
        <v/>
      </c>
      <c r="Q329" t="str">
        <f>IF($D329="","",IFERROR(VLOOKUP($B329,Kraftvärmeprod!$B$1:$BX$550,MATCH(Q$2,Kraftvärmeprod!$B$1:$VX$1,0),FALSE)/1,0)-IFERROR(VLOOKUP($B329,'Slutlig allokering kvv'!$B$2:$BX$550,MATCH(Q$2,'Slutlig allokering kvv'!$B$1:$BX$1,0),FALSE)/1,0))</f>
        <v/>
      </c>
      <c r="R329" t="str">
        <f>IF($D329="","",IFERROR(VLOOKUP($B329,Kraftvärmeprod!$B$1:$BX$550,MATCH(R$2,Kraftvärmeprod!$B$1:$VX$1,0),FALSE)/1,0)-IFERROR(VLOOKUP($B329,'Slutlig allokering kvv'!$B$2:$BX$550,MATCH(R$2,'Slutlig allokering kvv'!$B$1:$BX$1,0),FALSE)/1,0))</f>
        <v/>
      </c>
      <c r="S329" t="str">
        <f>IF($D329="","",IFERROR(VLOOKUP($B329,Kraftvärmeprod!$B$1:$BX$550,MATCH(S$2,Kraftvärmeprod!$B$1:$VX$1,0),FALSE)/1,0)-IFERROR(VLOOKUP($B329,'Slutlig allokering kvv'!$B$2:$BX$550,MATCH(S$2,'Slutlig allokering kvv'!$B$1:$BX$1,0),FALSE)/1,0))</f>
        <v/>
      </c>
      <c r="T329" t="str">
        <f>IF($D329="","",IFERROR(VLOOKUP($B329,Kraftvärmeprod!$B$1:$BX$550,MATCH(T$2,Kraftvärmeprod!$B$1:$VX$1,0),FALSE)/1,0)-IFERROR(VLOOKUP($B329,'Slutlig allokering kvv'!$B$2:$BX$550,MATCH(T$2,'Slutlig allokering kvv'!$B$1:$BX$1,0),FALSE)/1,0))</f>
        <v/>
      </c>
      <c r="U329" t="str">
        <f>IF($D329="","",IFERROR(VLOOKUP($B329,Kraftvärmeprod!$B$1:$BX$550,MATCH(U$2,Kraftvärmeprod!$B$1:$VX$1,0),FALSE)/1,0)-IFERROR(VLOOKUP($B329,'Slutlig allokering kvv'!$B$2:$BX$550,MATCH(U$2,'Slutlig allokering kvv'!$B$1:$BX$1,0),FALSE)/1,0))</f>
        <v/>
      </c>
      <c r="V329" t="str">
        <f>IF($D329="","",IFERROR(VLOOKUP($B329,Kraftvärmeprod!$B$1:$BX$550,MATCH(V$2,Kraftvärmeprod!$B$1:$VX$1,0),FALSE)/1,0)-IFERROR(VLOOKUP($B329,'Slutlig allokering kvv'!$B$2:$BX$550,MATCH(V$2,'Slutlig allokering kvv'!$B$1:$BX$1,0),FALSE)/1,0))</f>
        <v/>
      </c>
      <c r="W329" t="str">
        <f>IF($D329="","",IFERROR(VLOOKUP($B329,Kraftvärmeprod!$B$1:$BX$550,MATCH(W$2,Kraftvärmeprod!$B$1:$VX$1,0),FALSE)/1,0)-IFERROR(VLOOKUP($B329,'Slutlig allokering kvv'!$B$2:$BX$550,MATCH(W$2,'Slutlig allokering kvv'!$B$1:$BX$1,0),FALSE)/1,0))</f>
        <v/>
      </c>
      <c r="X329" t="str">
        <f>IF($D329="","",IFERROR(VLOOKUP($B329,Kraftvärmeprod!$B$1:$BX$550,MATCH(X$2,Kraftvärmeprod!$B$1:$VX$1,0),FALSE)/1,0)-IFERROR(VLOOKUP($B329,'Slutlig allokering kvv'!$B$2:$BX$550,MATCH(X$2,'Slutlig allokering kvv'!$B$1:$BX$1,0),FALSE)/1,0))</f>
        <v/>
      </c>
      <c r="Y329" t="str">
        <f>IF($D329="","",IFERROR(VLOOKUP($B329,Kraftvärmeprod!$B$1:$BX$550,MATCH(Y$2,Kraftvärmeprod!$B$1:$VX$1,0),FALSE)/1,0)-IFERROR(VLOOKUP($B329,'Slutlig allokering kvv'!$B$2:$BX$550,MATCH(Y$2,'Slutlig allokering kvv'!$B$1:$BX$1,0),FALSE)/1,0))</f>
        <v/>
      </c>
      <c r="Z329" t="str">
        <f>IF($D329="","",IFERROR(VLOOKUP($B329,Kraftvärmeprod!$B$1:$BX$550,MATCH(Z$2,Kraftvärmeprod!$B$1:$VX$1,0),FALSE)/1,0)-IFERROR(VLOOKUP($B329,'Slutlig allokering kvv'!$B$2:$BX$550,MATCH(Z$2,'Slutlig allokering kvv'!$B$1:$BX$1,0),FALSE)/1,0))</f>
        <v/>
      </c>
      <c r="AA329" t="str">
        <f>IF($D329="","",IFERROR(VLOOKUP($B329,Kraftvärmeprod!$B$1:$BX$550,MATCH(AA$2,Kraftvärmeprod!$B$1:$VX$1,0),FALSE)/1,0)-IFERROR(VLOOKUP($B329,'Slutlig allokering kvv'!$B$2:$BX$550,MATCH(AA$2,'Slutlig allokering kvv'!$B$1:$BX$1,0),FALSE)/1,0))</f>
        <v/>
      </c>
      <c r="AB329" t="str">
        <f>IF($D329="","",IFERROR(VLOOKUP($B329,Kraftvärmeprod!$B$1:$BX$550,MATCH(AB$2,Kraftvärmeprod!$B$1:$VX$1,0),FALSE)/1,0)-IFERROR(VLOOKUP($B329,'Slutlig allokering kvv'!$B$2:$BX$550,MATCH(AB$2,'Slutlig allokering kvv'!$B$1:$BX$1,0),FALSE)/1,0))</f>
        <v/>
      </c>
      <c r="AC329" t="str">
        <f>IF($D329="","",IFERROR(VLOOKUP($B329,Kraftvärmeprod!$B$1:$BX$550,MATCH(AC$2,Kraftvärmeprod!$B$1:$VX$1,0),FALSE)/1,0)-IFERROR(VLOOKUP($B329,'Slutlig allokering kvv'!$B$2:$BX$550,MATCH(AC$2,'Slutlig allokering kvv'!$B$1:$BX$1,0),FALSE)/1,0))</f>
        <v/>
      </c>
      <c r="AE329" t="str">
        <f>IF($D329="","",IFERROR(VLOOKUP($B329,Miljö!$B$1:$E$550,MATCH("Hjälpel kraftvärme (GWh)",Miljö!$B$1:$E$1,0),FALSE)/1,0)-IFERROR(VLOOKUP($B329,'Slutlig allokering kvv'!$B$2:$BX$550,MATCH(AE$2,'Slutlig allokering kvv'!$B$1:$BX$1,0),FALSE)/1,0))</f>
        <v/>
      </c>
      <c r="AI329">
        <f t="shared" si="20"/>
        <v>0</v>
      </c>
      <c r="AK329">
        <f>IFERROR(VLOOKUP($B329,'Slutlig allokering kvv'!$B$2:$AX$550,MATCH("Summa slutlig allokerad tillförd energi (utan hjälpel och rökgaskondensering):",'Slutlig allokering kvv'!$B$1:$AX$1,0),FALSE)/1,"")</f>
        <v>0</v>
      </c>
      <c r="AM329" s="289" t="str">
        <f>IFERROR(1-VLOOKUP($B329,'Slutlig allokering kvv'!$B$2:$AX$550,MATCH("Andel av bränsle i kvv som allokerats till värme, exklusive rökgaskondensering och hjälpel",'Slutlig allokering kvv'!$B$1:$AX$1,0),FALSE),"")</f>
        <v/>
      </c>
      <c r="AO329" s="289" t="str">
        <f t="shared" si="21"/>
        <v/>
      </c>
      <c r="AP329" s="290" t="str">
        <f t="shared" si="22"/>
        <v/>
      </c>
      <c r="AQ329" s="290"/>
      <c r="AR329" s="239" t="str">
        <f t="shared" si="23"/>
        <v/>
      </c>
      <c r="AS329" s="290"/>
    </row>
    <row r="330" spans="1:45" x14ac:dyDescent="0.25">
      <c r="A330" s="2" t="str">
        <f>'Miljövärden för publ företag'!B332</f>
        <v>Övik Energi AB</v>
      </c>
      <c r="B330" s="2" t="str">
        <f>'Miljövärden för publ företag'!C332</f>
        <v>Bredbyn</v>
      </c>
      <c r="C330" t="str">
        <f>IFERROR(VLOOKUP($B330,Kraftvärmeprod!$B$1:$AH$479,MATCH(C$2,Kraftvärmeprod!$B$1:$AG$1,0),FALSE)/1,"")</f>
        <v/>
      </c>
      <c r="D330" t="str">
        <f>IFERROR(VLOOKUP($B330,Kraftvärmeprod!$B$1:$AH$479,MATCH(D$2,Kraftvärmeprod!$B$1:$AG$1,0),FALSE)/1,"")</f>
        <v/>
      </c>
      <c r="F330" t="str">
        <f>IF($D330="","",IFERROR(VLOOKUP($B330,Kraftvärmeprod!$B$1:$BX$550,MATCH(F$2,Kraftvärmeprod!$B$1:$VX$1,0),FALSE)/1,0)-IFERROR(VLOOKUP($B330,'Slutlig allokering kvv'!$B$2:$BX$550,MATCH(F$2,'Slutlig allokering kvv'!$B$1:$BX$1,0),FALSE)/1,0))</f>
        <v/>
      </c>
      <c r="G330" t="str">
        <f>IF($D330="","",IFERROR(VLOOKUP($B330,Kraftvärmeprod!$B$1:$BX$550,MATCH(G$2,Kraftvärmeprod!$B$1:$VX$1,0),FALSE)/1,0)-IFERROR(VLOOKUP($B330,'Slutlig allokering kvv'!$B$2:$BX$550,MATCH(G$2,'Slutlig allokering kvv'!$B$1:$BX$1,0),FALSE)/1,0))</f>
        <v/>
      </c>
      <c r="H330" t="str">
        <f>IF($D330="","",IFERROR(VLOOKUP($B330,Kraftvärmeprod!$B$1:$BX$550,MATCH(H$2,Kraftvärmeprod!$B$1:$VX$1,0),FALSE)/1,0)-IFERROR(VLOOKUP($B330,'Slutlig allokering kvv'!$B$2:$BX$550,MATCH(H$2,'Slutlig allokering kvv'!$B$1:$BX$1,0),FALSE)/1,0))</f>
        <v/>
      </c>
      <c r="I330" t="str">
        <f>IF($D330="","",IFERROR(VLOOKUP($B330,Kraftvärmeprod!$B$1:$BX$550,MATCH(I$2,Kraftvärmeprod!$B$1:$VX$1,0),FALSE)/1,0)-IFERROR(VLOOKUP($B330,'Slutlig allokering kvv'!$B$2:$BX$550,MATCH(I$2,'Slutlig allokering kvv'!$B$1:$BX$1,0),FALSE)/1,0))</f>
        <v/>
      </c>
      <c r="J330" t="str">
        <f>IF($D330="","",IFERROR(VLOOKUP($B330,Kraftvärmeprod!$B$1:$BX$550,MATCH(J$2,Kraftvärmeprod!$B$1:$VX$1,0),FALSE)/1,0)-IFERROR(VLOOKUP($B330,'Slutlig allokering kvv'!$B$2:$BX$550,MATCH(J$2,'Slutlig allokering kvv'!$B$1:$BX$1,0),FALSE)/1,0))</f>
        <v/>
      </c>
      <c r="K330" t="str">
        <f>IF($D330="","",IFERROR(VLOOKUP($B330,Kraftvärmeprod!$B$1:$BX$550,MATCH(K$2,Kraftvärmeprod!$B$1:$VX$1,0),FALSE)/1,0)-IFERROR(VLOOKUP($B330,'Slutlig allokering kvv'!$B$2:$BX$550,MATCH(K$2,'Slutlig allokering kvv'!$B$1:$BX$1,0),FALSE)/1,0))</f>
        <v/>
      </c>
      <c r="L330" t="str">
        <f>IF($D330="","",IFERROR(VLOOKUP($B330,Kraftvärmeprod!$B$1:$BX$550,MATCH(L$2,Kraftvärmeprod!$B$1:$VX$1,0),FALSE)/1,0)-IFERROR(VLOOKUP($B330,'Slutlig allokering kvv'!$B$2:$BX$550,MATCH(L$2,'Slutlig allokering kvv'!$B$1:$BX$1,0),FALSE)/1,0))</f>
        <v/>
      </c>
      <c r="M330" t="str">
        <f>IF($D330="","",IFERROR(VLOOKUP($B330,Kraftvärmeprod!$B$1:$BX$550,MATCH(M$2,Kraftvärmeprod!$B$1:$VX$1,0),FALSE)/1,0)-IFERROR(VLOOKUP($B330,'Slutlig allokering kvv'!$B$2:$BX$550,MATCH(M$2,'Slutlig allokering kvv'!$B$1:$BX$1,0),FALSE)/1,0))</f>
        <v/>
      </c>
      <c r="N330" t="str">
        <f>IF($D330="","",IFERROR(VLOOKUP($B330,Kraftvärmeprod!$B$1:$BX$550,MATCH(N$2,Kraftvärmeprod!$B$1:$VX$1,0),FALSE)/1,0)-IFERROR(VLOOKUP($B330,'Slutlig allokering kvv'!$B$2:$BX$550,MATCH(N$2,'Slutlig allokering kvv'!$B$1:$BX$1,0),FALSE)/1,0))</f>
        <v/>
      </c>
      <c r="O330" t="str">
        <f>IF($D330="","",IFERROR(VLOOKUP($B330,Kraftvärmeprod!$B$1:$BX$550,MATCH(O$2,Kraftvärmeprod!$B$1:$VX$1,0),FALSE)/1,0)-IFERROR(VLOOKUP($B330,'Slutlig allokering kvv'!$B$2:$BX$550,MATCH(O$2,'Slutlig allokering kvv'!$B$1:$BX$1,0),FALSE)/1,0))</f>
        <v/>
      </c>
      <c r="P330" t="str">
        <f>IF($D330="","",IFERROR(VLOOKUP($B330,Kraftvärmeprod!$B$1:$BX$550,MATCH(P$2,Kraftvärmeprod!$B$1:$VX$1,0),FALSE)/1,0)-IFERROR(VLOOKUP($B330,'Slutlig allokering kvv'!$B$2:$BX$550,MATCH(P$2,'Slutlig allokering kvv'!$B$1:$BX$1,0),FALSE)/1,0))</f>
        <v/>
      </c>
      <c r="Q330" t="str">
        <f>IF($D330="","",IFERROR(VLOOKUP($B330,Kraftvärmeprod!$B$1:$BX$550,MATCH(Q$2,Kraftvärmeprod!$B$1:$VX$1,0),FALSE)/1,0)-IFERROR(VLOOKUP($B330,'Slutlig allokering kvv'!$B$2:$BX$550,MATCH(Q$2,'Slutlig allokering kvv'!$B$1:$BX$1,0),FALSE)/1,0))</f>
        <v/>
      </c>
      <c r="R330" t="str">
        <f>IF($D330="","",IFERROR(VLOOKUP($B330,Kraftvärmeprod!$B$1:$BX$550,MATCH(R$2,Kraftvärmeprod!$B$1:$VX$1,0),FALSE)/1,0)-IFERROR(VLOOKUP($B330,'Slutlig allokering kvv'!$B$2:$BX$550,MATCH(R$2,'Slutlig allokering kvv'!$B$1:$BX$1,0),FALSE)/1,0))</f>
        <v/>
      </c>
      <c r="S330" t="str">
        <f>IF($D330="","",IFERROR(VLOOKUP($B330,Kraftvärmeprod!$B$1:$BX$550,MATCH(S$2,Kraftvärmeprod!$B$1:$VX$1,0),FALSE)/1,0)-IFERROR(VLOOKUP($B330,'Slutlig allokering kvv'!$B$2:$BX$550,MATCH(S$2,'Slutlig allokering kvv'!$B$1:$BX$1,0),FALSE)/1,0))</f>
        <v/>
      </c>
      <c r="T330" t="str">
        <f>IF($D330="","",IFERROR(VLOOKUP($B330,Kraftvärmeprod!$B$1:$BX$550,MATCH(T$2,Kraftvärmeprod!$B$1:$VX$1,0),FALSE)/1,0)-IFERROR(VLOOKUP($B330,'Slutlig allokering kvv'!$B$2:$BX$550,MATCH(T$2,'Slutlig allokering kvv'!$B$1:$BX$1,0),FALSE)/1,0))</f>
        <v/>
      </c>
      <c r="U330" t="str">
        <f>IF($D330="","",IFERROR(VLOOKUP($B330,Kraftvärmeprod!$B$1:$BX$550,MATCH(U$2,Kraftvärmeprod!$B$1:$VX$1,0),FALSE)/1,0)-IFERROR(VLOOKUP($B330,'Slutlig allokering kvv'!$B$2:$BX$550,MATCH(U$2,'Slutlig allokering kvv'!$B$1:$BX$1,0),FALSE)/1,0))</f>
        <v/>
      </c>
      <c r="V330" t="str">
        <f>IF($D330="","",IFERROR(VLOOKUP($B330,Kraftvärmeprod!$B$1:$BX$550,MATCH(V$2,Kraftvärmeprod!$B$1:$VX$1,0),FALSE)/1,0)-IFERROR(VLOOKUP($B330,'Slutlig allokering kvv'!$B$2:$BX$550,MATCH(V$2,'Slutlig allokering kvv'!$B$1:$BX$1,0),FALSE)/1,0))</f>
        <v/>
      </c>
      <c r="W330" t="str">
        <f>IF($D330="","",IFERROR(VLOOKUP($B330,Kraftvärmeprod!$B$1:$BX$550,MATCH(W$2,Kraftvärmeprod!$B$1:$VX$1,0),FALSE)/1,0)-IFERROR(VLOOKUP($B330,'Slutlig allokering kvv'!$B$2:$BX$550,MATCH(W$2,'Slutlig allokering kvv'!$B$1:$BX$1,0),FALSE)/1,0))</f>
        <v/>
      </c>
      <c r="X330" t="str">
        <f>IF($D330="","",IFERROR(VLOOKUP($B330,Kraftvärmeprod!$B$1:$BX$550,MATCH(X$2,Kraftvärmeprod!$B$1:$VX$1,0),FALSE)/1,0)-IFERROR(VLOOKUP($B330,'Slutlig allokering kvv'!$B$2:$BX$550,MATCH(X$2,'Slutlig allokering kvv'!$B$1:$BX$1,0),FALSE)/1,0))</f>
        <v/>
      </c>
      <c r="Y330" t="str">
        <f>IF($D330="","",IFERROR(VLOOKUP($B330,Kraftvärmeprod!$B$1:$BX$550,MATCH(Y$2,Kraftvärmeprod!$B$1:$VX$1,0),FALSE)/1,0)-IFERROR(VLOOKUP($B330,'Slutlig allokering kvv'!$B$2:$BX$550,MATCH(Y$2,'Slutlig allokering kvv'!$B$1:$BX$1,0),FALSE)/1,0))</f>
        <v/>
      </c>
      <c r="Z330" t="str">
        <f>IF($D330="","",IFERROR(VLOOKUP($B330,Kraftvärmeprod!$B$1:$BX$550,MATCH(Z$2,Kraftvärmeprod!$B$1:$VX$1,0),FALSE)/1,0)-IFERROR(VLOOKUP($B330,'Slutlig allokering kvv'!$B$2:$BX$550,MATCH(Z$2,'Slutlig allokering kvv'!$B$1:$BX$1,0),FALSE)/1,0))</f>
        <v/>
      </c>
      <c r="AA330" t="str">
        <f>IF($D330="","",IFERROR(VLOOKUP($B330,Kraftvärmeprod!$B$1:$BX$550,MATCH(AA$2,Kraftvärmeprod!$B$1:$VX$1,0),FALSE)/1,0)-IFERROR(VLOOKUP($B330,'Slutlig allokering kvv'!$B$2:$BX$550,MATCH(AA$2,'Slutlig allokering kvv'!$B$1:$BX$1,0),FALSE)/1,0))</f>
        <v/>
      </c>
      <c r="AB330" t="str">
        <f>IF($D330="","",IFERROR(VLOOKUP($B330,Kraftvärmeprod!$B$1:$BX$550,MATCH(AB$2,Kraftvärmeprod!$B$1:$VX$1,0),FALSE)/1,0)-IFERROR(VLOOKUP($B330,'Slutlig allokering kvv'!$B$2:$BX$550,MATCH(AB$2,'Slutlig allokering kvv'!$B$1:$BX$1,0),FALSE)/1,0))</f>
        <v/>
      </c>
      <c r="AC330" t="str">
        <f>IF($D330="","",IFERROR(VLOOKUP($B330,Kraftvärmeprod!$B$1:$BX$550,MATCH(AC$2,Kraftvärmeprod!$B$1:$VX$1,0),FALSE)/1,0)-IFERROR(VLOOKUP($B330,'Slutlig allokering kvv'!$B$2:$BX$550,MATCH(AC$2,'Slutlig allokering kvv'!$B$1:$BX$1,0),FALSE)/1,0))</f>
        <v/>
      </c>
      <c r="AE330" t="str">
        <f>IF($D330="","",IFERROR(VLOOKUP($B330,Miljö!$B$1:$E$550,MATCH("Hjälpel kraftvärme (GWh)",Miljö!$B$1:$E$1,0),FALSE)/1,0)-IFERROR(VLOOKUP($B330,'Slutlig allokering kvv'!$B$2:$BX$550,MATCH(AE$2,'Slutlig allokering kvv'!$B$1:$BX$1,0),FALSE)/1,0))</f>
        <v/>
      </c>
      <c r="AI330">
        <f t="shared" si="20"/>
        <v>0</v>
      </c>
      <c r="AK330">
        <f>IFERROR(VLOOKUP($B330,'Slutlig allokering kvv'!$B$2:$AX$550,MATCH("Summa slutlig allokerad tillförd energi (utan hjälpel och rökgaskondensering):",'Slutlig allokering kvv'!$B$1:$AX$1,0),FALSE)/1,"")</f>
        <v>0</v>
      </c>
      <c r="AM330" s="289" t="str">
        <f>IFERROR(1-VLOOKUP($B330,'Slutlig allokering kvv'!$B$2:$AX$550,MATCH("Andel av bränsle i kvv som allokerats till värme, exklusive rökgaskondensering och hjälpel",'Slutlig allokering kvv'!$B$1:$AX$1,0),FALSE),"")</f>
        <v/>
      </c>
      <c r="AO330" s="289" t="str">
        <f t="shared" si="21"/>
        <v/>
      </c>
      <c r="AP330" s="290" t="str">
        <f t="shared" si="22"/>
        <v/>
      </c>
      <c r="AQ330" s="290"/>
      <c r="AR330" s="239" t="str">
        <f t="shared" si="23"/>
        <v/>
      </c>
      <c r="AS330" s="290"/>
    </row>
    <row r="331" spans="1:45" x14ac:dyDescent="0.25">
      <c r="A331" s="2" t="str">
        <f>'Miljövärden för publ företag'!B333</f>
        <v>Övik Energi AB</v>
      </c>
      <c r="B331" s="2" t="str">
        <f>'Miljövärden för publ företag'!C333</f>
        <v>Husum</v>
      </c>
      <c r="C331" t="str">
        <f>IFERROR(VLOOKUP($B331,Kraftvärmeprod!$B$1:$AH$479,MATCH(C$2,Kraftvärmeprod!$B$1:$AG$1,0),FALSE)/1,"")</f>
        <v/>
      </c>
      <c r="D331" t="str">
        <f>IFERROR(VLOOKUP($B331,Kraftvärmeprod!$B$1:$AH$479,MATCH(D$2,Kraftvärmeprod!$B$1:$AG$1,0),FALSE)/1,"")</f>
        <v/>
      </c>
      <c r="F331" t="str">
        <f>IF($D331="","",IFERROR(VLOOKUP($B331,Kraftvärmeprod!$B$1:$BX$550,MATCH(F$2,Kraftvärmeprod!$B$1:$VX$1,0),FALSE)/1,0)-IFERROR(VLOOKUP($B331,'Slutlig allokering kvv'!$B$2:$BX$550,MATCH(F$2,'Slutlig allokering kvv'!$B$1:$BX$1,0),FALSE)/1,0))</f>
        <v/>
      </c>
      <c r="G331" t="str">
        <f>IF($D331="","",IFERROR(VLOOKUP($B331,Kraftvärmeprod!$B$1:$BX$550,MATCH(G$2,Kraftvärmeprod!$B$1:$VX$1,0),FALSE)/1,0)-IFERROR(VLOOKUP($B331,'Slutlig allokering kvv'!$B$2:$BX$550,MATCH(G$2,'Slutlig allokering kvv'!$B$1:$BX$1,0),FALSE)/1,0))</f>
        <v/>
      </c>
      <c r="H331" t="str">
        <f>IF($D331="","",IFERROR(VLOOKUP($B331,Kraftvärmeprod!$B$1:$BX$550,MATCH(H$2,Kraftvärmeprod!$B$1:$VX$1,0),FALSE)/1,0)-IFERROR(VLOOKUP($B331,'Slutlig allokering kvv'!$B$2:$BX$550,MATCH(H$2,'Slutlig allokering kvv'!$B$1:$BX$1,0),FALSE)/1,0))</f>
        <v/>
      </c>
      <c r="I331" t="str">
        <f>IF($D331="","",IFERROR(VLOOKUP($B331,Kraftvärmeprod!$B$1:$BX$550,MATCH(I$2,Kraftvärmeprod!$B$1:$VX$1,0),FALSE)/1,0)-IFERROR(VLOOKUP($B331,'Slutlig allokering kvv'!$B$2:$BX$550,MATCH(I$2,'Slutlig allokering kvv'!$B$1:$BX$1,0),FALSE)/1,0))</f>
        <v/>
      </c>
      <c r="J331" t="str">
        <f>IF($D331="","",IFERROR(VLOOKUP($B331,Kraftvärmeprod!$B$1:$BX$550,MATCH(J$2,Kraftvärmeprod!$B$1:$VX$1,0),FALSE)/1,0)-IFERROR(VLOOKUP($B331,'Slutlig allokering kvv'!$B$2:$BX$550,MATCH(J$2,'Slutlig allokering kvv'!$B$1:$BX$1,0),FALSE)/1,0))</f>
        <v/>
      </c>
      <c r="K331" t="str">
        <f>IF($D331="","",IFERROR(VLOOKUP($B331,Kraftvärmeprod!$B$1:$BX$550,MATCH(K$2,Kraftvärmeprod!$B$1:$VX$1,0),FALSE)/1,0)-IFERROR(VLOOKUP($B331,'Slutlig allokering kvv'!$B$2:$BX$550,MATCH(K$2,'Slutlig allokering kvv'!$B$1:$BX$1,0),FALSE)/1,0))</f>
        <v/>
      </c>
      <c r="L331" t="str">
        <f>IF($D331="","",IFERROR(VLOOKUP($B331,Kraftvärmeprod!$B$1:$BX$550,MATCH(L$2,Kraftvärmeprod!$B$1:$VX$1,0),FALSE)/1,0)-IFERROR(VLOOKUP($B331,'Slutlig allokering kvv'!$B$2:$BX$550,MATCH(L$2,'Slutlig allokering kvv'!$B$1:$BX$1,0),FALSE)/1,0))</f>
        <v/>
      </c>
      <c r="M331" t="str">
        <f>IF($D331="","",IFERROR(VLOOKUP($B331,Kraftvärmeprod!$B$1:$BX$550,MATCH(M$2,Kraftvärmeprod!$B$1:$VX$1,0),FALSE)/1,0)-IFERROR(VLOOKUP($B331,'Slutlig allokering kvv'!$B$2:$BX$550,MATCH(M$2,'Slutlig allokering kvv'!$B$1:$BX$1,0),FALSE)/1,0))</f>
        <v/>
      </c>
      <c r="N331" t="str">
        <f>IF($D331="","",IFERROR(VLOOKUP($B331,Kraftvärmeprod!$B$1:$BX$550,MATCH(N$2,Kraftvärmeprod!$B$1:$VX$1,0),FALSE)/1,0)-IFERROR(VLOOKUP($B331,'Slutlig allokering kvv'!$B$2:$BX$550,MATCH(N$2,'Slutlig allokering kvv'!$B$1:$BX$1,0),FALSE)/1,0))</f>
        <v/>
      </c>
      <c r="O331" t="str">
        <f>IF($D331="","",IFERROR(VLOOKUP($B331,Kraftvärmeprod!$B$1:$BX$550,MATCH(O$2,Kraftvärmeprod!$B$1:$VX$1,0),FALSE)/1,0)-IFERROR(VLOOKUP($B331,'Slutlig allokering kvv'!$B$2:$BX$550,MATCH(O$2,'Slutlig allokering kvv'!$B$1:$BX$1,0),FALSE)/1,0))</f>
        <v/>
      </c>
      <c r="P331" t="str">
        <f>IF($D331="","",IFERROR(VLOOKUP($B331,Kraftvärmeprod!$B$1:$BX$550,MATCH(P$2,Kraftvärmeprod!$B$1:$VX$1,0),FALSE)/1,0)-IFERROR(VLOOKUP($B331,'Slutlig allokering kvv'!$B$2:$BX$550,MATCH(P$2,'Slutlig allokering kvv'!$B$1:$BX$1,0),FALSE)/1,0))</f>
        <v/>
      </c>
      <c r="Q331" t="str">
        <f>IF($D331="","",IFERROR(VLOOKUP($B331,Kraftvärmeprod!$B$1:$BX$550,MATCH(Q$2,Kraftvärmeprod!$B$1:$VX$1,0),FALSE)/1,0)-IFERROR(VLOOKUP($B331,'Slutlig allokering kvv'!$B$2:$BX$550,MATCH(Q$2,'Slutlig allokering kvv'!$B$1:$BX$1,0),FALSE)/1,0))</f>
        <v/>
      </c>
      <c r="R331" t="str">
        <f>IF($D331="","",IFERROR(VLOOKUP($B331,Kraftvärmeprod!$B$1:$BX$550,MATCH(R$2,Kraftvärmeprod!$B$1:$VX$1,0),FALSE)/1,0)-IFERROR(VLOOKUP($B331,'Slutlig allokering kvv'!$B$2:$BX$550,MATCH(R$2,'Slutlig allokering kvv'!$B$1:$BX$1,0),FALSE)/1,0))</f>
        <v/>
      </c>
      <c r="S331" t="str">
        <f>IF($D331="","",IFERROR(VLOOKUP($B331,Kraftvärmeprod!$B$1:$BX$550,MATCH(S$2,Kraftvärmeprod!$B$1:$VX$1,0),FALSE)/1,0)-IFERROR(VLOOKUP($B331,'Slutlig allokering kvv'!$B$2:$BX$550,MATCH(S$2,'Slutlig allokering kvv'!$B$1:$BX$1,0),FALSE)/1,0))</f>
        <v/>
      </c>
      <c r="T331" t="str">
        <f>IF($D331="","",IFERROR(VLOOKUP($B331,Kraftvärmeprod!$B$1:$BX$550,MATCH(T$2,Kraftvärmeprod!$B$1:$VX$1,0),FALSE)/1,0)-IFERROR(VLOOKUP($B331,'Slutlig allokering kvv'!$B$2:$BX$550,MATCH(T$2,'Slutlig allokering kvv'!$B$1:$BX$1,0),FALSE)/1,0))</f>
        <v/>
      </c>
      <c r="U331" t="str">
        <f>IF($D331="","",IFERROR(VLOOKUP($B331,Kraftvärmeprod!$B$1:$BX$550,MATCH(U$2,Kraftvärmeprod!$B$1:$VX$1,0),FALSE)/1,0)-IFERROR(VLOOKUP($B331,'Slutlig allokering kvv'!$B$2:$BX$550,MATCH(U$2,'Slutlig allokering kvv'!$B$1:$BX$1,0),FALSE)/1,0))</f>
        <v/>
      </c>
      <c r="V331" t="str">
        <f>IF($D331="","",IFERROR(VLOOKUP($B331,Kraftvärmeprod!$B$1:$BX$550,MATCH(V$2,Kraftvärmeprod!$B$1:$VX$1,0),FALSE)/1,0)-IFERROR(VLOOKUP($B331,'Slutlig allokering kvv'!$B$2:$BX$550,MATCH(V$2,'Slutlig allokering kvv'!$B$1:$BX$1,0),FALSE)/1,0))</f>
        <v/>
      </c>
      <c r="W331" t="str">
        <f>IF($D331="","",IFERROR(VLOOKUP($B331,Kraftvärmeprod!$B$1:$BX$550,MATCH(W$2,Kraftvärmeprod!$B$1:$VX$1,0),FALSE)/1,0)-IFERROR(VLOOKUP($B331,'Slutlig allokering kvv'!$B$2:$BX$550,MATCH(W$2,'Slutlig allokering kvv'!$B$1:$BX$1,0),FALSE)/1,0))</f>
        <v/>
      </c>
      <c r="X331" t="str">
        <f>IF($D331="","",IFERROR(VLOOKUP($B331,Kraftvärmeprod!$B$1:$BX$550,MATCH(X$2,Kraftvärmeprod!$B$1:$VX$1,0),FALSE)/1,0)-IFERROR(VLOOKUP($B331,'Slutlig allokering kvv'!$B$2:$BX$550,MATCH(X$2,'Slutlig allokering kvv'!$B$1:$BX$1,0),FALSE)/1,0))</f>
        <v/>
      </c>
      <c r="Y331" t="str">
        <f>IF($D331="","",IFERROR(VLOOKUP($B331,Kraftvärmeprod!$B$1:$BX$550,MATCH(Y$2,Kraftvärmeprod!$B$1:$VX$1,0),FALSE)/1,0)-IFERROR(VLOOKUP($B331,'Slutlig allokering kvv'!$B$2:$BX$550,MATCH(Y$2,'Slutlig allokering kvv'!$B$1:$BX$1,0),FALSE)/1,0))</f>
        <v/>
      </c>
      <c r="Z331" t="str">
        <f>IF($D331="","",IFERROR(VLOOKUP($B331,Kraftvärmeprod!$B$1:$BX$550,MATCH(Z$2,Kraftvärmeprod!$B$1:$VX$1,0),FALSE)/1,0)-IFERROR(VLOOKUP($B331,'Slutlig allokering kvv'!$B$2:$BX$550,MATCH(Z$2,'Slutlig allokering kvv'!$B$1:$BX$1,0),FALSE)/1,0))</f>
        <v/>
      </c>
      <c r="AA331" t="str">
        <f>IF($D331="","",IFERROR(VLOOKUP($B331,Kraftvärmeprod!$B$1:$BX$550,MATCH(AA$2,Kraftvärmeprod!$B$1:$VX$1,0),FALSE)/1,0)-IFERROR(VLOOKUP($B331,'Slutlig allokering kvv'!$B$2:$BX$550,MATCH(AA$2,'Slutlig allokering kvv'!$B$1:$BX$1,0),FALSE)/1,0))</f>
        <v/>
      </c>
      <c r="AB331" t="str">
        <f>IF($D331="","",IFERROR(VLOOKUP($B331,Kraftvärmeprod!$B$1:$BX$550,MATCH(AB$2,Kraftvärmeprod!$B$1:$VX$1,0),FALSE)/1,0)-IFERROR(VLOOKUP($B331,'Slutlig allokering kvv'!$B$2:$BX$550,MATCH(AB$2,'Slutlig allokering kvv'!$B$1:$BX$1,0),FALSE)/1,0))</f>
        <v/>
      </c>
      <c r="AC331" t="str">
        <f>IF($D331="","",IFERROR(VLOOKUP($B331,Kraftvärmeprod!$B$1:$BX$550,MATCH(AC$2,Kraftvärmeprod!$B$1:$VX$1,0),FALSE)/1,0)-IFERROR(VLOOKUP($B331,'Slutlig allokering kvv'!$B$2:$BX$550,MATCH(AC$2,'Slutlig allokering kvv'!$B$1:$BX$1,0),FALSE)/1,0))</f>
        <v/>
      </c>
      <c r="AE331" t="str">
        <f>IF($D331="","",IFERROR(VLOOKUP($B331,Miljö!$B$1:$E$550,MATCH("Hjälpel kraftvärme (GWh)",Miljö!$B$1:$E$1,0),FALSE)/1,0)-IFERROR(VLOOKUP($B331,'Slutlig allokering kvv'!$B$2:$BX$550,MATCH(AE$2,'Slutlig allokering kvv'!$B$1:$BX$1,0),FALSE)/1,0))</f>
        <v/>
      </c>
      <c r="AI331">
        <f t="shared" si="20"/>
        <v>0</v>
      </c>
      <c r="AK331">
        <f>IFERROR(VLOOKUP($B331,'Slutlig allokering kvv'!$B$2:$AX$550,MATCH("Summa slutlig allokerad tillförd energi (utan hjälpel och rökgaskondensering):",'Slutlig allokering kvv'!$B$1:$AX$1,0),FALSE)/1,"")</f>
        <v>0</v>
      </c>
      <c r="AM331" s="289" t="str">
        <f>IFERROR(1-VLOOKUP($B331,'Slutlig allokering kvv'!$B$2:$AX$550,MATCH("Andel av bränsle i kvv som allokerats till värme, exklusive rökgaskondensering och hjälpel",'Slutlig allokering kvv'!$B$1:$AX$1,0),FALSE),"")</f>
        <v/>
      </c>
      <c r="AO331" s="289" t="str">
        <f t="shared" si="21"/>
        <v/>
      </c>
      <c r="AP331" s="290" t="str">
        <f t="shared" si="22"/>
        <v/>
      </c>
      <c r="AQ331" s="290"/>
      <c r="AR331" s="239" t="str">
        <f t="shared" si="23"/>
        <v/>
      </c>
      <c r="AS331" s="290"/>
    </row>
    <row r="332" spans="1:45" x14ac:dyDescent="0.25">
      <c r="A332" s="2" t="str">
        <f>'Miljövärden för publ företag'!B334</f>
        <v>Övik Energi AB</v>
      </c>
      <c r="B332" s="2" t="str">
        <f>'Miljövärden för publ företag'!C334</f>
        <v>Moliden</v>
      </c>
      <c r="C332" t="str">
        <f>IFERROR(VLOOKUP($B332,Kraftvärmeprod!$B$1:$AH$479,MATCH(C$2,Kraftvärmeprod!$B$1:$AG$1,0),FALSE)/1,"")</f>
        <v/>
      </c>
      <c r="D332" t="str">
        <f>IFERROR(VLOOKUP($B332,Kraftvärmeprod!$B$1:$AH$479,MATCH(D$2,Kraftvärmeprod!$B$1:$AG$1,0),FALSE)/1,"")</f>
        <v/>
      </c>
      <c r="F332" t="str">
        <f>IF($D332="","",IFERROR(VLOOKUP($B332,Kraftvärmeprod!$B$1:$BX$550,MATCH(F$2,Kraftvärmeprod!$B$1:$VX$1,0),FALSE)/1,0)-IFERROR(VLOOKUP($B332,'Slutlig allokering kvv'!$B$2:$BX$550,MATCH(F$2,'Slutlig allokering kvv'!$B$1:$BX$1,0),FALSE)/1,0))</f>
        <v/>
      </c>
      <c r="G332" t="str">
        <f>IF($D332="","",IFERROR(VLOOKUP($B332,Kraftvärmeprod!$B$1:$BX$550,MATCH(G$2,Kraftvärmeprod!$B$1:$VX$1,0),FALSE)/1,0)-IFERROR(VLOOKUP($B332,'Slutlig allokering kvv'!$B$2:$BX$550,MATCH(G$2,'Slutlig allokering kvv'!$B$1:$BX$1,0),FALSE)/1,0))</f>
        <v/>
      </c>
      <c r="H332" t="str">
        <f>IF($D332="","",IFERROR(VLOOKUP($B332,Kraftvärmeprod!$B$1:$BX$550,MATCH(H$2,Kraftvärmeprod!$B$1:$VX$1,0),FALSE)/1,0)-IFERROR(VLOOKUP($B332,'Slutlig allokering kvv'!$B$2:$BX$550,MATCH(H$2,'Slutlig allokering kvv'!$B$1:$BX$1,0),FALSE)/1,0))</f>
        <v/>
      </c>
      <c r="I332" t="str">
        <f>IF($D332="","",IFERROR(VLOOKUP($B332,Kraftvärmeprod!$B$1:$BX$550,MATCH(I$2,Kraftvärmeprod!$B$1:$VX$1,0),FALSE)/1,0)-IFERROR(VLOOKUP($B332,'Slutlig allokering kvv'!$B$2:$BX$550,MATCH(I$2,'Slutlig allokering kvv'!$B$1:$BX$1,0),FALSE)/1,0))</f>
        <v/>
      </c>
      <c r="J332" t="str">
        <f>IF($D332="","",IFERROR(VLOOKUP($B332,Kraftvärmeprod!$B$1:$BX$550,MATCH(J$2,Kraftvärmeprod!$B$1:$VX$1,0),FALSE)/1,0)-IFERROR(VLOOKUP($B332,'Slutlig allokering kvv'!$B$2:$BX$550,MATCH(J$2,'Slutlig allokering kvv'!$B$1:$BX$1,0),FALSE)/1,0))</f>
        <v/>
      </c>
      <c r="K332" t="str">
        <f>IF($D332="","",IFERROR(VLOOKUP($B332,Kraftvärmeprod!$B$1:$BX$550,MATCH(K$2,Kraftvärmeprod!$B$1:$VX$1,0),FALSE)/1,0)-IFERROR(VLOOKUP($B332,'Slutlig allokering kvv'!$B$2:$BX$550,MATCH(K$2,'Slutlig allokering kvv'!$B$1:$BX$1,0),FALSE)/1,0))</f>
        <v/>
      </c>
      <c r="L332" t="str">
        <f>IF($D332="","",IFERROR(VLOOKUP($B332,Kraftvärmeprod!$B$1:$BX$550,MATCH(L$2,Kraftvärmeprod!$B$1:$VX$1,0),FALSE)/1,0)-IFERROR(VLOOKUP($B332,'Slutlig allokering kvv'!$B$2:$BX$550,MATCH(L$2,'Slutlig allokering kvv'!$B$1:$BX$1,0),FALSE)/1,0))</f>
        <v/>
      </c>
      <c r="M332" t="str">
        <f>IF($D332="","",IFERROR(VLOOKUP($B332,Kraftvärmeprod!$B$1:$BX$550,MATCH(M$2,Kraftvärmeprod!$B$1:$VX$1,0),FALSE)/1,0)-IFERROR(VLOOKUP($B332,'Slutlig allokering kvv'!$B$2:$BX$550,MATCH(M$2,'Slutlig allokering kvv'!$B$1:$BX$1,0),FALSE)/1,0))</f>
        <v/>
      </c>
      <c r="N332" t="str">
        <f>IF($D332="","",IFERROR(VLOOKUP($B332,Kraftvärmeprod!$B$1:$BX$550,MATCH(N$2,Kraftvärmeprod!$B$1:$VX$1,0),FALSE)/1,0)-IFERROR(VLOOKUP($B332,'Slutlig allokering kvv'!$B$2:$BX$550,MATCH(N$2,'Slutlig allokering kvv'!$B$1:$BX$1,0),FALSE)/1,0))</f>
        <v/>
      </c>
      <c r="O332" t="str">
        <f>IF($D332="","",IFERROR(VLOOKUP($B332,Kraftvärmeprod!$B$1:$BX$550,MATCH(O$2,Kraftvärmeprod!$B$1:$VX$1,0),FALSE)/1,0)-IFERROR(VLOOKUP($B332,'Slutlig allokering kvv'!$B$2:$BX$550,MATCH(O$2,'Slutlig allokering kvv'!$B$1:$BX$1,0),FALSE)/1,0))</f>
        <v/>
      </c>
      <c r="P332" t="str">
        <f>IF($D332="","",IFERROR(VLOOKUP($B332,Kraftvärmeprod!$B$1:$BX$550,MATCH(P$2,Kraftvärmeprod!$B$1:$VX$1,0),FALSE)/1,0)-IFERROR(VLOOKUP($B332,'Slutlig allokering kvv'!$B$2:$BX$550,MATCH(P$2,'Slutlig allokering kvv'!$B$1:$BX$1,0),FALSE)/1,0))</f>
        <v/>
      </c>
      <c r="Q332" t="str">
        <f>IF($D332="","",IFERROR(VLOOKUP($B332,Kraftvärmeprod!$B$1:$BX$550,MATCH(Q$2,Kraftvärmeprod!$B$1:$VX$1,0),FALSE)/1,0)-IFERROR(VLOOKUP($B332,'Slutlig allokering kvv'!$B$2:$BX$550,MATCH(Q$2,'Slutlig allokering kvv'!$B$1:$BX$1,0),FALSE)/1,0))</f>
        <v/>
      </c>
      <c r="R332" t="str">
        <f>IF($D332="","",IFERROR(VLOOKUP($B332,Kraftvärmeprod!$B$1:$BX$550,MATCH(R$2,Kraftvärmeprod!$B$1:$VX$1,0),FALSE)/1,0)-IFERROR(VLOOKUP($B332,'Slutlig allokering kvv'!$B$2:$BX$550,MATCH(R$2,'Slutlig allokering kvv'!$B$1:$BX$1,0),FALSE)/1,0))</f>
        <v/>
      </c>
      <c r="S332" t="str">
        <f>IF($D332="","",IFERROR(VLOOKUP($B332,Kraftvärmeprod!$B$1:$BX$550,MATCH(S$2,Kraftvärmeprod!$B$1:$VX$1,0),FALSE)/1,0)-IFERROR(VLOOKUP($B332,'Slutlig allokering kvv'!$B$2:$BX$550,MATCH(S$2,'Slutlig allokering kvv'!$B$1:$BX$1,0),FALSE)/1,0))</f>
        <v/>
      </c>
      <c r="T332" t="str">
        <f>IF($D332="","",IFERROR(VLOOKUP($B332,Kraftvärmeprod!$B$1:$BX$550,MATCH(T$2,Kraftvärmeprod!$B$1:$VX$1,0),FALSE)/1,0)-IFERROR(VLOOKUP($B332,'Slutlig allokering kvv'!$B$2:$BX$550,MATCH(T$2,'Slutlig allokering kvv'!$B$1:$BX$1,0),FALSE)/1,0))</f>
        <v/>
      </c>
      <c r="U332" t="str">
        <f>IF($D332="","",IFERROR(VLOOKUP($B332,Kraftvärmeprod!$B$1:$BX$550,MATCH(U$2,Kraftvärmeprod!$B$1:$VX$1,0),FALSE)/1,0)-IFERROR(VLOOKUP($B332,'Slutlig allokering kvv'!$B$2:$BX$550,MATCH(U$2,'Slutlig allokering kvv'!$B$1:$BX$1,0),FALSE)/1,0))</f>
        <v/>
      </c>
      <c r="V332" t="str">
        <f>IF($D332="","",IFERROR(VLOOKUP($B332,Kraftvärmeprod!$B$1:$BX$550,MATCH(V$2,Kraftvärmeprod!$B$1:$VX$1,0),FALSE)/1,0)-IFERROR(VLOOKUP($B332,'Slutlig allokering kvv'!$B$2:$BX$550,MATCH(V$2,'Slutlig allokering kvv'!$B$1:$BX$1,0),FALSE)/1,0))</f>
        <v/>
      </c>
      <c r="W332" t="str">
        <f>IF($D332="","",IFERROR(VLOOKUP($B332,Kraftvärmeprod!$B$1:$BX$550,MATCH(W$2,Kraftvärmeprod!$B$1:$VX$1,0),FALSE)/1,0)-IFERROR(VLOOKUP($B332,'Slutlig allokering kvv'!$B$2:$BX$550,MATCH(W$2,'Slutlig allokering kvv'!$B$1:$BX$1,0),FALSE)/1,0))</f>
        <v/>
      </c>
      <c r="X332" t="str">
        <f>IF($D332="","",IFERROR(VLOOKUP($B332,Kraftvärmeprod!$B$1:$BX$550,MATCH(X$2,Kraftvärmeprod!$B$1:$VX$1,0),FALSE)/1,0)-IFERROR(VLOOKUP($B332,'Slutlig allokering kvv'!$B$2:$BX$550,MATCH(X$2,'Slutlig allokering kvv'!$B$1:$BX$1,0),FALSE)/1,0))</f>
        <v/>
      </c>
      <c r="Y332" t="str">
        <f>IF($D332="","",IFERROR(VLOOKUP($B332,Kraftvärmeprod!$B$1:$BX$550,MATCH(Y$2,Kraftvärmeprod!$B$1:$VX$1,0),FALSE)/1,0)-IFERROR(VLOOKUP($B332,'Slutlig allokering kvv'!$B$2:$BX$550,MATCH(Y$2,'Slutlig allokering kvv'!$B$1:$BX$1,0),FALSE)/1,0))</f>
        <v/>
      </c>
      <c r="Z332" t="str">
        <f>IF($D332="","",IFERROR(VLOOKUP($B332,Kraftvärmeprod!$B$1:$BX$550,MATCH(Z$2,Kraftvärmeprod!$B$1:$VX$1,0),FALSE)/1,0)-IFERROR(VLOOKUP($B332,'Slutlig allokering kvv'!$B$2:$BX$550,MATCH(Z$2,'Slutlig allokering kvv'!$B$1:$BX$1,0),FALSE)/1,0))</f>
        <v/>
      </c>
      <c r="AA332" t="str">
        <f>IF($D332="","",IFERROR(VLOOKUP($B332,Kraftvärmeprod!$B$1:$BX$550,MATCH(AA$2,Kraftvärmeprod!$B$1:$VX$1,0),FALSE)/1,0)-IFERROR(VLOOKUP($B332,'Slutlig allokering kvv'!$B$2:$BX$550,MATCH(AA$2,'Slutlig allokering kvv'!$B$1:$BX$1,0),FALSE)/1,0))</f>
        <v/>
      </c>
      <c r="AB332" t="str">
        <f>IF($D332="","",IFERROR(VLOOKUP($B332,Kraftvärmeprod!$B$1:$BX$550,MATCH(AB$2,Kraftvärmeprod!$B$1:$VX$1,0),FALSE)/1,0)-IFERROR(VLOOKUP($B332,'Slutlig allokering kvv'!$B$2:$BX$550,MATCH(AB$2,'Slutlig allokering kvv'!$B$1:$BX$1,0),FALSE)/1,0))</f>
        <v/>
      </c>
      <c r="AC332" t="str">
        <f>IF($D332="","",IFERROR(VLOOKUP($B332,Kraftvärmeprod!$B$1:$BX$550,MATCH(AC$2,Kraftvärmeprod!$B$1:$VX$1,0),FALSE)/1,0)-IFERROR(VLOOKUP($B332,'Slutlig allokering kvv'!$B$2:$BX$550,MATCH(AC$2,'Slutlig allokering kvv'!$B$1:$BX$1,0),FALSE)/1,0))</f>
        <v/>
      </c>
      <c r="AE332" t="str">
        <f>IF($D332="","",IFERROR(VLOOKUP($B332,Miljö!$B$1:$E$550,MATCH("Hjälpel kraftvärme (GWh)",Miljö!$B$1:$E$1,0),FALSE)/1,0)-IFERROR(VLOOKUP($B332,'Slutlig allokering kvv'!$B$2:$BX$550,MATCH(AE$2,'Slutlig allokering kvv'!$B$1:$BX$1,0),FALSE)/1,0))</f>
        <v/>
      </c>
      <c r="AI332">
        <f t="shared" si="20"/>
        <v>0</v>
      </c>
      <c r="AK332">
        <f>IFERROR(VLOOKUP($B332,'Slutlig allokering kvv'!$B$2:$AX$550,MATCH("Summa slutlig allokerad tillförd energi (utan hjälpel och rökgaskondensering):",'Slutlig allokering kvv'!$B$1:$AX$1,0),FALSE)/1,"")</f>
        <v>0</v>
      </c>
      <c r="AM332" s="289" t="str">
        <f>IFERROR(1-VLOOKUP($B332,'Slutlig allokering kvv'!$B$2:$AX$550,MATCH("Andel av bränsle i kvv som allokerats till värme, exklusive rökgaskondensering och hjälpel",'Slutlig allokering kvv'!$B$1:$AX$1,0),FALSE),"")</f>
        <v/>
      </c>
      <c r="AO332" s="289" t="str">
        <f t="shared" si="21"/>
        <v/>
      </c>
      <c r="AP332" s="290" t="str">
        <f t="shared" si="22"/>
        <v/>
      </c>
      <c r="AQ332" s="290"/>
      <c r="AR332" s="239" t="str">
        <f t="shared" si="23"/>
        <v/>
      </c>
      <c r="AS332" s="290"/>
    </row>
    <row r="333" spans="1:45" x14ac:dyDescent="0.25">
      <c r="A333" s="2" t="str">
        <f>'Miljövärden för publ företag'!B335</f>
        <v>Övik Energi AB</v>
      </c>
      <c r="B333" s="2" t="str">
        <f>'Miljövärden för publ företag'!C335</f>
        <v>Processånga</v>
      </c>
      <c r="C333">
        <f>IFERROR(VLOOKUP($B333,Kraftvärmeprod!$B$1:$AH$479,MATCH(C$2,Kraftvärmeprod!$B$1:$AG$1,0),FALSE)/1,"")</f>
        <v>271.31400000000002</v>
      </c>
      <c r="D333">
        <f>IFERROR(VLOOKUP($B333,Kraftvärmeprod!$B$1:$AH$479,MATCH(D$2,Kraftvärmeprod!$B$1:$AG$1,0),FALSE)/1,"")</f>
        <v>97.373999999999995</v>
      </c>
      <c r="F333">
        <f>IF($D333="","",IFERROR(VLOOKUP($B333,Kraftvärmeprod!$B$1:$BX$550,MATCH(F$2,Kraftvärmeprod!$B$1:$VX$1,0),FALSE)/1,0)-IFERROR(VLOOKUP($B333,'Slutlig allokering kvv'!$B$2:$BX$550,MATCH(F$2,'Slutlig allokering kvv'!$B$1:$BX$1,0),FALSE)/1,0))</f>
        <v>0</v>
      </c>
      <c r="G333">
        <f>IF($D333="","",IFERROR(VLOOKUP($B333,Kraftvärmeprod!$B$1:$BX$550,MATCH(G$2,Kraftvärmeprod!$B$1:$VX$1,0),FALSE)/1,0)-IFERROR(VLOOKUP($B333,'Slutlig allokering kvv'!$B$2:$BX$550,MATCH(G$2,'Slutlig allokering kvv'!$B$1:$BX$1,0),FALSE)/1,0))</f>
        <v>0</v>
      </c>
      <c r="H333">
        <f>IF($D333="","",IFERROR(VLOOKUP($B333,Kraftvärmeprod!$B$1:$BX$550,MATCH(H$2,Kraftvärmeprod!$B$1:$VX$1,0),FALSE)/1,0)-IFERROR(VLOOKUP($B333,'Slutlig allokering kvv'!$B$2:$BX$550,MATCH(H$2,'Slutlig allokering kvv'!$B$1:$BX$1,0),FALSE)/1,0))</f>
        <v>0</v>
      </c>
      <c r="I333">
        <f>IF($D333="","",IFERROR(VLOOKUP($B333,Kraftvärmeprod!$B$1:$BX$550,MATCH(I$2,Kraftvärmeprod!$B$1:$VX$1,0),FALSE)/1,0)-IFERROR(VLOOKUP($B333,'Slutlig allokering kvv'!$B$2:$BX$550,MATCH(I$2,'Slutlig allokering kvv'!$B$1:$BX$1,0),FALSE)/1,0))</f>
        <v>10.369639999999999</v>
      </c>
      <c r="J333">
        <f>IF($D333="","",IFERROR(VLOOKUP($B333,Kraftvärmeprod!$B$1:$BX$550,MATCH(J$2,Kraftvärmeprod!$B$1:$VX$1,0),FALSE)/1,0)-IFERROR(VLOOKUP($B333,'Slutlig allokering kvv'!$B$2:$BX$550,MATCH(J$2,'Slutlig allokering kvv'!$B$1:$BX$1,0),FALSE)/1,0))</f>
        <v>0</v>
      </c>
      <c r="K333">
        <f>IF($D333="","",IFERROR(VLOOKUP($B333,Kraftvärmeprod!$B$1:$BX$550,MATCH(K$2,Kraftvärmeprod!$B$1:$VX$1,0),FALSE)/1,0)-IFERROR(VLOOKUP($B333,'Slutlig allokering kvv'!$B$2:$BX$550,MATCH(K$2,'Slutlig allokering kvv'!$B$1:$BX$1,0),FALSE)/1,0))</f>
        <v>0</v>
      </c>
      <c r="L333">
        <f>IF($D333="","",IFERROR(VLOOKUP($B333,Kraftvärmeprod!$B$1:$BX$550,MATCH(L$2,Kraftvärmeprod!$B$1:$VX$1,0),FALSE)/1,0)-IFERROR(VLOOKUP($B333,'Slutlig allokering kvv'!$B$2:$BX$550,MATCH(L$2,'Slutlig allokering kvv'!$B$1:$BX$1,0),FALSE)/1,0))</f>
        <v>9.6400999999999986</v>
      </c>
      <c r="M333">
        <f>IF($D333="","",IFERROR(VLOOKUP($B333,Kraftvärmeprod!$B$1:$BX$550,MATCH(M$2,Kraftvärmeprod!$B$1:$VX$1,0),FALSE)/1,0)-IFERROR(VLOOKUP($B333,'Slutlig allokering kvv'!$B$2:$BX$550,MATCH(M$2,'Slutlig allokering kvv'!$B$1:$BX$1,0),FALSE)/1,0))</f>
        <v>88.607699999999994</v>
      </c>
      <c r="N333">
        <f>IF($D333="","",IFERROR(VLOOKUP($B333,Kraftvärmeprod!$B$1:$BX$550,MATCH(N$2,Kraftvärmeprod!$B$1:$VX$1,0),FALSE)/1,0)-IFERROR(VLOOKUP($B333,'Slutlig allokering kvv'!$B$2:$BX$550,MATCH(N$2,'Slutlig allokering kvv'!$B$1:$BX$1,0),FALSE)/1,0))</f>
        <v>23.669</v>
      </c>
      <c r="O333">
        <f>IF($D333="","",IFERROR(VLOOKUP($B333,Kraftvärmeprod!$B$1:$BX$550,MATCH(O$2,Kraftvärmeprod!$B$1:$VX$1,0),FALSE)/1,0)-IFERROR(VLOOKUP($B333,'Slutlig allokering kvv'!$B$2:$BX$550,MATCH(O$2,'Slutlig allokering kvv'!$B$1:$BX$1,0),FALSE)/1,0))</f>
        <v>57.1158</v>
      </c>
      <c r="P333">
        <f>IF($D333="","",IFERROR(VLOOKUP($B333,Kraftvärmeprod!$B$1:$BX$550,MATCH(P$2,Kraftvärmeprod!$B$1:$VX$1,0),FALSE)/1,0)-IFERROR(VLOOKUP($B333,'Slutlig allokering kvv'!$B$2:$BX$550,MATCH(P$2,'Slutlig allokering kvv'!$B$1:$BX$1,0),FALSE)/1,0))</f>
        <v>0</v>
      </c>
      <c r="Q333">
        <f>IF($D333="","",IFERROR(VLOOKUP($B333,Kraftvärmeprod!$B$1:$BX$550,MATCH(Q$2,Kraftvärmeprod!$B$1:$VX$1,0),FALSE)/1,0)-IFERROR(VLOOKUP($B333,'Slutlig allokering kvv'!$B$2:$BX$550,MATCH(Q$2,'Slutlig allokering kvv'!$B$1:$BX$1,0),FALSE)/1,0))</f>
        <v>0</v>
      </c>
      <c r="R333">
        <f>IF($D333="","",IFERROR(VLOOKUP($B333,Kraftvärmeprod!$B$1:$BX$550,MATCH(R$2,Kraftvärmeprod!$B$1:$VX$1,0),FALSE)/1,0)-IFERROR(VLOOKUP($B333,'Slutlig allokering kvv'!$B$2:$BX$550,MATCH(R$2,'Slutlig allokering kvv'!$B$1:$BX$1,0),FALSE)/1,0))</f>
        <v>0</v>
      </c>
      <c r="S333">
        <f>IF($D333="","",IFERROR(VLOOKUP($B333,Kraftvärmeprod!$B$1:$BX$550,MATCH(S$2,Kraftvärmeprod!$B$1:$VX$1,0),FALSE)/1,0)-IFERROR(VLOOKUP($B333,'Slutlig allokering kvv'!$B$2:$BX$550,MATCH(S$2,'Slutlig allokering kvv'!$B$1:$BX$1,0),FALSE)/1,0))</f>
        <v>0</v>
      </c>
      <c r="T333">
        <f>IF($D333="","",IFERROR(VLOOKUP($B333,Kraftvärmeprod!$B$1:$BX$550,MATCH(T$2,Kraftvärmeprod!$B$1:$VX$1,0),FALSE)/1,0)-IFERROR(VLOOKUP($B333,'Slutlig allokering kvv'!$B$2:$BX$550,MATCH(T$2,'Slutlig allokering kvv'!$B$1:$BX$1,0),FALSE)/1,0))</f>
        <v>0</v>
      </c>
      <c r="U333">
        <f>IF($D333="","",IFERROR(VLOOKUP($B333,Kraftvärmeprod!$B$1:$BX$550,MATCH(U$2,Kraftvärmeprod!$B$1:$VX$1,0),FALSE)/1,0)-IFERROR(VLOOKUP($B333,'Slutlig allokering kvv'!$B$2:$BX$550,MATCH(U$2,'Slutlig allokering kvv'!$B$1:$BX$1,0),FALSE)/1,0))</f>
        <v>0</v>
      </c>
      <c r="V333">
        <f>IF($D333="","",IFERROR(VLOOKUP($B333,Kraftvärmeprod!$B$1:$BX$550,MATCH(V$2,Kraftvärmeprod!$B$1:$VX$1,0),FALSE)/1,0)-IFERROR(VLOOKUP($B333,'Slutlig allokering kvv'!$B$2:$BX$550,MATCH(V$2,'Slutlig allokering kvv'!$B$1:$BX$1,0),FALSE)/1,0))</f>
        <v>0</v>
      </c>
      <c r="W333">
        <f>IF($D333="","",IFERROR(VLOOKUP($B333,Kraftvärmeprod!$B$1:$BX$550,MATCH(W$2,Kraftvärmeprod!$B$1:$VX$1,0),FALSE)/1,0)-IFERROR(VLOOKUP($B333,'Slutlig allokering kvv'!$B$2:$BX$550,MATCH(W$2,'Slutlig allokering kvv'!$B$1:$BX$1,0),FALSE)/1,0))</f>
        <v>0</v>
      </c>
      <c r="X333">
        <f>IF($D333="","",IFERROR(VLOOKUP($B333,Kraftvärmeprod!$B$1:$BX$550,MATCH(X$2,Kraftvärmeprod!$B$1:$VX$1,0),FALSE)/1,0)-IFERROR(VLOOKUP($B333,'Slutlig allokering kvv'!$B$2:$BX$550,MATCH(X$2,'Slutlig allokering kvv'!$B$1:$BX$1,0),FALSE)/1,0))</f>
        <v>0</v>
      </c>
      <c r="Y333">
        <f>IF($D333="","",IFERROR(VLOOKUP($B333,Kraftvärmeprod!$B$1:$BX$550,MATCH(Y$2,Kraftvärmeprod!$B$1:$VX$1,0),FALSE)/1,0)-IFERROR(VLOOKUP($B333,'Slutlig allokering kvv'!$B$2:$BX$550,MATCH(Y$2,'Slutlig allokering kvv'!$B$1:$BX$1,0),FALSE)/1,0))</f>
        <v>0</v>
      </c>
      <c r="Z333">
        <f>IF($D333="","",IFERROR(VLOOKUP($B333,Kraftvärmeprod!$B$1:$BX$550,MATCH(Z$2,Kraftvärmeprod!$B$1:$VX$1,0),FALSE)/1,0)-IFERROR(VLOOKUP($B333,'Slutlig allokering kvv'!$B$2:$BX$550,MATCH(Z$2,'Slutlig allokering kvv'!$B$1:$BX$1,0),FALSE)/1,0))</f>
        <v>25.886200000000002</v>
      </c>
      <c r="AA333">
        <f>IF($D333="","",IFERROR(VLOOKUP($B333,Kraftvärmeprod!$B$1:$BX$550,MATCH(AA$2,Kraftvärmeprod!$B$1:$VX$1,0),FALSE)/1,0)-IFERROR(VLOOKUP($B333,'Slutlig allokering kvv'!$B$2:$BX$550,MATCH(AA$2,'Slutlig allokering kvv'!$B$1:$BX$1,0),FALSE)/1,0))</f>
        <v>0</v>
      </c>
      <c r="AB333">
        <f>IF($D333="","",IFERROR(VLOOKUP($B333,Kraftvärmeprod!$B$1:$BX$550,MATCH(AB$2,Kraftvärmeprod!$B$1:$VX$1,0),FALSE)/1,0)-IFERROR(VLOOKUP($B333,'Slutlig allokering kvv'!$B$2:$BX$550,MATCH(AB$2,'Slutlig allokering kvv'!$B$1:$BX$1,0),FALSE)/1,0))</f>
        <v>1.9936800000000003</v>
      </c>
      <c r="AC333">
        <f>IF($D333="","",IFERROR(VLOOKUP($B333,Kraftvärmeprod!$B$1:$BX$550,MATCH(AC$2,Kraftvärmeprod!$B$1:$VX$1,0),FALSE)/1,0)-IFERROR(VLOOKUP($B333,'Slutlig allokering kvv'!$B$2:$BX$550,MATCH(AC$2,'Slutlig allokering kvv'!$B$1:$BX$1,0),FALSE)/1,0))</f>
        <v>0</v>
      </c>
      <c r="AE333">
        <f>IF($D333="","",IFERROR(VLOOKUP($B333,Miljö!$B$1:$E$550,MATCH("Hjälpel kraftvärme (GWh)",Miljö!$B$1:$E$1,0),FALSE)/1,0)-IFERROR(VLOOKUP($B333,'Slutlig allokering kvv'!$B$2:$BX$550,MATCH(AE$2,'Slutlig allokering kvv'!$B$1:$BX$1,0),FALSE)/1,0))</f>
        <v>8.3351700000000015</v>
      </c>
      <c r="AI333">
        <f t="shared" si="20"/>
        <v>217.28212000000002</v>
      </c>
      <c r="AK333">
        <f>IFERROR(VLOOKUP($B333,'Slutlig allokering kvv'!$B$2:$AX$550,MATCH("Summa slutlig allokerad tillförd energi (utan hjälpel och rökgaskondensering):",'Slutlig allokering kvv'!$B$1:$AX$1,0),FALSE)/1,"")</f>
        <v>240.83862000000002</v>
      </c>
      <c r="AM333" s="289">
        <f>IFERROR(1-VLOOKUP($B333,'Slutlig allokering kvv'!$B$2:$AX$550,MATCH("Andel av bränsle i kvv som allokerats till värme, exklusive rökgaskondensering och hjälpel",'Slutlig allokering kvv'!$B$1:$AX$1,0),FALSE),"")</f>
        <v>0.47429007470825257</v>
      </c>
      <c r="AO333" s="289">
        <f t="shared" si="21"/>
        <v>0.47429007470825263</v>
      </c>
      <c r="AP333" s="290">
        <f t="shared" si="22"/>
        <v>-5.5511151231257827E-17</v>
      </c>
      <c r="AQ333" s="290"/>
      <c r="AR333" s="239">
        <f t="shared" si="23"/>
        <v>0.43158926339377618</v>
      </c>
      <c r="AS333" s="290"/>
    </row>
    <row r="334" spans="1:45" x14ac:dyDescent="0.25">
      <c r="A334" s="2" t="str">
        <f>'Miljövärden för publ företag'!B336</f>
        <v>Övik Energi AB</v>
      </c>
      <c r="B334" s="2" t="str">
        <f>'Miljövärden för publ företag'!C336</f>
        <v>Örnsköldsvik</v>
      </c>
      <c r="C334">
        <f>IFERROR(VLOOKUP($B334,Kraftvärmeprod!$B$1:$AH$479,MATCH(C$2,Kraftvärmeprod!$B$1:$AG$1,0),FALSE)/1,"")</f>
        <v>183.48599999999999</v>
      </c>
      <c r="D334">
        <f>IFERROR(VLOOKUP($B334,Kraftvärmeprod!$B$1:$AH$479,MATCH(D$2,Kraftvärmeprod!$B$1:$AG$1,0),FALSE)/1,"")</f>
        <v>91.77</v>
      </c>
      <c r="F334">
        <f>IF($D334="","",IFERROR(VLOOKUP($B334,Kraftvärmeprod!$B$1:$BX$550,MATCH(F$2,Kraftvärmeprod!$B$1:$VX$1,0),FALSE)/1,0)-IFERROR(VLOOKUP($B334,'Slutlig allokering kvv'!$B$2:$BX$550,MATCH(F$2,'Slutlig allokering kvv'!$B$1:$BX$1,0),FALSE)/1,0))</f>
        <v>0</v>
      </c>
      <c r="G334">
        <f>IF($D334="","",IFERROR(VLOOKUP($B334,Kraftvärmeprod!$B$1:$BX$550,MATCH(G$2,Kraftvärmeprod!$B$1:$VX$1,0),FALSE)/1,0)-IFERROR(VLOOKUP($B334,'Slutlig allokering kvv'!$B$2:$BX$550,MATCH(G$2,'Slutlig allokering kvv'!$B$1:$BX$1,0),FALSE)/1,0))</f>
        <v>0</v>
      </c>
      <c r="H334">
        <f>IF($D334="","",IFERROR(VLOOKUP($B334,Kraftvärmeprod!$B$1:$BX$550,MATCH(H$2,Kraftvärmeprod!$B$1:$VX$1,0),FALSE)/1,0)-IFERROR(VLOOKUP($B334,'Slutlig allokering kvv'!$B$2:$BX$550,MATCH(H$2,'Slutlig allokering kvv'!$B$1:$BX$1,0),FALSE)/1,0))</f>
        <v>0</v>
      </c>
      <c r="I334">
        <f>IF($D334="","",IFERROR(VLOOKUP($B334,Kraftvärmeprod!$B$1:$BX$550,MATCH(I$2,Kraftvärmeprod!$B$1:$VX$1,0),FALSE)/1,0)-IFERROR(VLOOKUP($B334,'Slutlig allokering kvv'!$B$2:$BX$550,MATCH(I$2,'Slutlig allokering kvv'!$B$1:$BX$1,0),FALSE)/1,0))</f>
        <v>6.0347799999999993E-2</v>
      </c>
      <c r="J334">
        <f>IF($D334="","",IFERROR(VLOOKUP($B334,Kraftvärmeprod!$B$1:$BX$550,MATCH(J$2,Kraftvärmeprod!$B$1:$VX$1,0),FALSE)/1,0)-IFERROR(VLOOKUP($B334,'Slutlig allokering kvv'!$B$2:$BX$550,MATCH(J$2,'Slutlig allokering kvv'!$B$1:$BX$1,0),FALSE)/1,0))</f>
        <v>0</v>
      </c>
      <c r="K334">
        <f>IF($D334="","",IFERROR(VLOOKUP($B334,Kraftvärmeprod!$B$1:$BX$550,MATCH(K$2,Kraftvärmeprod!$B$1:$VX$1,0),FALSE)/1,0)-IFERROR(VLOOKUP($B334,'Slutlig allokering kvv'!$B$2:$BX$550,MATCH(K$2,'Slutlig allokering kvv'!$B$1:$BX$1,0),FALSE)/1,0))</f>
        <v>0</v>
      </c>
      <c r="L334">
        <f>IF($D334="","",IFERROR(VLOOKUP($B334,Kraftvärmeprod!$B$1:$BX$550,MATCH(L$2,Kraftvärmeprod!$B$1:$VX$1,0),FALSE)/1,0)-IFERROR(VLOOKUP($B334,'Slutlig allokering kvv'!$B$2:$BX$550,MATCH(L$2,'Slutlig allokering kvv'!$B$1:$BX$1,0),FALSE)/1,0))</f>
        <v>7.2362400000000004</v>
      </c>
      <c r="M334">
        <f>IF($D334="","",IFERROR(VLOOKUP($B334,Kraftvärmeprod!$B$1:$BX$550,MATCH(M$2,Kraftvärmeprod!$B$1:$VX$1,0),FALSE)/1,0)-IFERROR(VLOOKUP($B334,'Slutlig allokering kvv'!$B$2:$BX$550,MATCH(M$2,'Slutlig allokering kvv'!$B$1:$BX$1,0),FALSE)/1,0))</f>
        <v>68.090100000000007</v>
      </c>
      <c r="N334">
        <f>IF($D334="","",IFERROR(VLOOKUP($B334,Kraftvärmeprod!$B$1:$BX$550,MATCH(N$2,Kraftvärmeprod!$B$1:$VX$1,0),FALSE)/1,0)-IFERROR(VLOOKUP($B334,'Slutlig allokering kvv'!$B$2:$BX$550,MATCH(N$2,'Slutlig allokering kvv'!$B$1:$BX$1,0),FALSE)/1,0))</f>
        <v>20.4468</v>
      </c>
      <c r="O334">
        <f>IF($D334="","",IFERROR(VLOOKUP($B334,Kraftvärmeprod!$B$1:$BX$550,MATCH(O$2,Kraftvärmeprod!$B$1:$VX$1,0),FALSE)/1,0)-IFERROR(VLOOKUP($B334,'Slutlig allokering kvv'!$B$2:$BX$550,MATCH(O$2,'Slutlig allokering kvv'!$B$1:$BX$1,0),FALSE)/1,0))</f>
        <v>47.712299999999999</v>
      </c>
      <c r="P334">
        <f>IF($D334="","",IFERROR(VLOOKUP($B334,Kraftvärmeprod!$B$1:$BX$550,MATCH(P$2,Kraftvärmeprod!$B$1:$VX$1,0),FALSE)/1,0)-IFERROR(VLOOKUP($B334,'Slutlig allokering kvv'!$B$2:$BX$550,MATCH(P$2,'Slutlig allokering kvv'!$B$1:$BX$1,0),FALSE)/1,0))</f>
        <v>0</v>
      </c>
      <c r="Q334">
        <f>IF($D334="","",IFERROR(VLOOKUP($B334,Kraftvärmeprod!$B$1:$BX$550,MATCH(Q$2,Kraftvärmeprod!$B$1:$VX$1,0),FALSE)/1,0)-IFERROR(VLOOKUP($B334,'Slutlig allokering kvv'!$B$2:$BX$550,MATCH(Q$2,'Slutlig allokering kvv'!$B$1:$BX$1,0),FALSE)/1,0))</f>
        <v>0</v>
      </c>
      <c r="R334">
        <f>IF($D334="","",IFERROR(VLOOKUP($B334,Kraftvärmeprod!$B$1:$BX$550,MATCH(R$2,Kraftvärmeprod!$B$1:$VX$1,0),FALSE)/1,0)-IFERROR(VLOOKUP($B334,'Slutlig allokering kvv'!$B$2:$BX$550,MATCH(R$2,'Slutlig allokering kvv'!$B$1:$BX$1,0),FALSE)/1,0))</f>
        <v>0</v>
      </c>
      <c r="S334">
        <f>IF($D334="","",IFERROR(VLOOKUP($B334,Kraftvärmeprod!$B$1:$BX$550,MATCH(S$2,Kraftvärmeprod!$B$1:$VX$1,0),FALSE)/1,0)-IFERROR(VLOOKUP($B334,'Slutlig allokering kvv'!$B$2:$BX$550,MATCH(S$2,'Slutlig allokering kvv'!$B$1:$BX$1,0),FALSE)/1,0))</f>
        <v>0</v>
      </c>
      <c r="T334">
        <f>IF($D334="","",IFERROR(VLOOKUP($B334,Kraftvärmeprod!$B$1:$BX$550,MATCH(T$2,Kraftvärmeprod!$B$1:$VX$1,0),FALSE)/1,0)-IFERROR(VLOOKUP($B334,'Slutlig allokering kvv'!$B$2:$BX$550,MATCH(T$2,'Slutlig allokering kvv'!$B$1:$BX$1,0),FALSE)/1,0))</f>
        <v>0</v>
      </c>
      <c r="U334">
        <f>IF($D334="","",IFERROR(VLOOKUP($B334,Kraftvärmeprod!$B$1:$BX$550,MATCH(U$2,Kraftvärmeprod!$B$1:$VX$1,0),FALSE)/1,0)-IFERROR(VLOOKUP($B334,'Slutlig allokering kvv'!$B$2:$BX$550,MATCH(U$2,'Slutlig allokering kvv'!$B$1:$BX$1,0),FALSE)/1,0))</f>
        <v>0</v>
      </c>
      <c r="V334">
        <f>IF($D334="","",IFERROR(VLOOKUP($B334,Kraftvärmeprod!$B$1:$BX$550,MATCH(V$2,Kraftvärmeprod!$B$1:$VX$1,0),FALSE)/1,0)-IFERROR(VLOOKUP($B334,'Slutlig allokering kvv'!$B$2:$BX$550,MATCH(V$2,'Slutlig allokering kvv'!$B$1:$BX$1,0),FALSE)/1,0))</f>
        <v>0</v>
      </c>
      <c r="W334">
        <f>IF($D334="","",IFERROR(VLOOKUP($B334,Kraftvärmeprod!$B$1:$BX$550,MATCH(W$2,Kraftvärmeprod!$B$1:$VX$1,0),FALSE)/1,0)-IFERROR(VLOOKUP($B334,'Slutlig allokering kvv'!$B$2:$BX$550,MATCH(W$2,'Slutlig allokering kvv'!$B$1:$BX$1,0),FALSE)/1,0))</f>
        <v>0</v>
      </c>
      <c r="X334">
        <f>IF($D334="","",IFERROR(VLOOKUP($B334,Kraftvärmeprod!$B$1:$BX$550,MATCH(X$2,Kraftvärmeprod!$B$1:$VX$1,0),FALSE)/1,0)-IFERROR(VLOOKUP($B334,'Slutlig allokering kvv'!$B$2:$BX$550,MATCH(X$2,'Slutlig allokering kvv'!$B$1:$BX$1,0),FALSE)/1,0))</f>
        <v>0</v>
      </c>
      <c r="Y334">
        <f>IF($D334="","",IFERROR(VLOOKUP($B334,Kraftvärmeprod!$B$1:$BX$550,MATCH(Y$2,Kraftvärmeprod!$B$1:$VX$1,0),FALSE)/1,0)-IFERROR(VLOOKUP($B334,'Slutlig allokering kvv'!$B$2:$BX$550,MATCH(Y$2,'Slutlig allokering kvv'!$B$1:$BX$1,0),FALSE)/1,0))</f>
        <v>0</v>
      </c>
      <c r="Z334">
        <f>IF($D334="","",IFERROR(VLOOKUP($B334,Kraftvärmeprod!$B$1:$BX$550,MATCH(Z$2,Kraftvärmeprod!$B$1:$VX$1,0),FALSE)/1,0)-IFERROR(VLOOKUP($B334,'Slutlig allokering kvv'!$B$2:$BX$550,MATCH(Z$2,'Slutlig allokering kvv'!$B$1:$BX$1,0),FALSE)/1,0))</f>
        <v>22.647400000000001</v>
      </c>
      <c r="AA334">
        <f>IF($D334="","",IFERROR(VLOOKUP($B334,Kraftvärmeprod!$B$1:$BX$550,MATCH(AA$2,Kraftvärmeprod!$B$1:$VX$1,0),FALSE)/1,0)-IFERROR(VLOOKUP($B334,'Slutlig allokering kvv'!$B$2:$BX$550,MATCH(AA$2,'Slutlig allokering kvv'!$B$1:$BX$1,0),FALSE)/1,0))</f>
        <v>0</v>
      </c>
      <c r="AB334">
        <f>IF($D334="","",IFERROR(VLOOKUP($B334,Kraftvärmeprod!$B$1:$BX$550,MATCH(AB$2,Kraftvärmeprod!$B$1:$VX$1,0),FALSE)/1,0)-IFERROR(VLOOKUP($B334,'Slutlig allokering kvv'!$B$2:$BX$550,MATCH(AB$2,'Slutlig allokering kvv'!$B$1:$BX$1,0),FALSE)/1,0))</f>
        <v>1.7389099999999997</v>
      </c>
      <c r="AC334">
        <f>IF($D334="","",IFERROR(VLOOKUP($B334,Kraftvärmeprod!$B$1:$BX$550,MATCH(AC$2,Kraftvärmeprod!$B$1:$VX$1,0),FALSE)/1,0)-IFERROR(VLOOKUP($B334,'Slutlig allokering kvv'!$B$2:$BX$550,MATCH(AC$2,'Slutlig allokering kvv'!$B$1:$BX$1,0),FALSE)/1,0))</f>
        <v>0</v>
      </c>
      <c r="AE334">
        <f>IF($D334="","",IFERROR(VLOOKUP($B334,Miljö!$B$1:$E$550,MATCH("Hjälpel kraftvärme (GWh)",Miljö!$B$1:$E$1,0),FALSE)/1,0)-IFERROR(VLOOKUP($B334,'Slutlig allokering kvv'!$B$2:$BX$550,MATCH(AE$2,'Slutlig allokering kvv'!$B$1:$BX$1,0),FALSE)/1,0))</f>
        <v>7.0075199999999995</v>
      </c>
      <c r="AI334">
        <f t="shared" si="20"/>
        <v>167.93209780000001</v>
      </c>
      <c r="AK334">
        <f>IFERROR(VLOOKUP($B334,'Slutlig allokering kvv'!$B$2:$AX$550,MATCH("Summa slutlig allokerad tillförd energi (utan hjälpel och rökgaskondensering):",'Slutlig allokering kvv'!$B$1:$AX$1,0),FALSE)/1,"")</f>
        <v>132.1999022</v>
      </c>
      <c r="AM334" s="289">
        <f>IFERROR(1-VLOOKUP($B334,'Slutlig allokering kvv'!$B$2:$AX$550,MATCH("Andel av bränsle i kvv som allokerats till värme, exklusive rökgaskondensering och hjälpel",'Slutlig allokering kvv'!$B$1:$AX$1,0),FALSE),"")</f>
        <v>0.55952746724774438</v>
      </c>
      <c r="AO334" s="289">
        <f t="shared" si="21"/>
        <v>0.55952746724774438</v>
      </c>
      <c r="AP334" s="290">
        <f t="shared" si="22"/>
        <v>0</v>
      </c>
      <c r="AQ334" s="290"/>
      <c r="AR334" s="239">
        <f t="shared" si="23"/>
        <v>0.52458100202846103</v>
      </c>
      <c r="AS334" s="290"/>
    </row>
    <row r="335" spans="1:45" x14ac:dyDescent="0.25">
      <c r="A335" s="2" t="str">
        <f>'Miljövärden för publ företag'!B337</f>
        <v/>
      </c>
      <c r="B335" s="2" t="str">
        <f>'Miljövärden för publ företag'!C337</f>
        <v/>
      </c>
      <c r="C335" t="str">
        <f>IFERROR(VLOOKUP($B335,Kraftvärmeprod!$B$1:$AH$479,MATCH(C$2,Kraftvärmeprod!$B$1:$AG$1,0),FALSE)/1,"")</f>
        <v/>
      </c>
      <c r="D335" t="str">
        <f>IFERROR(VLOOKUP($B335,Kraftvärmeprod!$B$1:$AH$479,MATCH(D$2,Kraftvärmeprod!$B$1:$AG$1,0),FALSE)/1,"")</f>
        <v/>
      </c>
      <c r="F335" t="str">
        <f>IF($D335="","",IFERROR(VLOOKUP($B335,Kraftvärmeprod!$B$1:$BX$550,MATCH(F$2,Kraftvärmeprod!$B$1:$VX$1,0),FALSE)/1,0)-IFERROR(VLOOKUP($B335,'Slutlig allokering kvv'!$B$2:$BX$550,MATCH(F$2,'Slutlig allokering kvv'!$B$1:$BX$1,0),FALSE)/1,0))</f>
        <v/>
      </c>
      <c r="G335" t="str">
        <f>IF($D335="","",IFERROR(VLOOKUP($B335,Kraftvärmeprod!$B$1:$BX$550,MATCH(G$2,Kraftvärmeprod!$B$1:$VX$1,0),FALSE)/1,0)-IFERROR(VLOOKUP($B335,'Slutlig allokering kvv'!$B$2:$BX$550,MATCH(G$2,'Slutlig allokering kvv'!$B$1:$BX$1,0),FALSE)/1,0))</f>
        <v/>
      </c>
      <c r="H335" t="str">
        <f>IF($D335="","",IFERROR(VLOOKUP($B335,Kraftvärmeprod!$B$1:$BX$550,MATCH(H$2,Kraftvärmeprod!$B$1:$VX$1,0),FALSE)/1,0)-IFERROR(VLOOKUP($B335,'Slutlig allokering kvv'!$B$2:$BX$550,MATCH(H$2,'Slutlig allokering kvv'!$B$1:$BX$1,0),FALSE)/1,0))</f>
        <v/>
      </c>
      <c r="I335" t="str">
        <f>IF($D335="","",IFERROR(VLOOKUP($B335,Kraftvärmeprod!$B$1:$BX$550,MATCH(I$2,Kraftvärmeprod!$B$1:$VX$1,0),FALSE)/1,0)-IFERROR(VLOOKUP($B335,'Slutlig allokering kvv'!$B$2:$BX$550,MATCH(I$2,'Slutlig allokering kvv'!$B$1:$BX$1,0),FALSE)/1,0))</f>
        <v/>
      </c>
      <c r="J335" t="str">
        <f>IF($D335="","",IFERROR(VLOOKUP($B335,Kraftvärmeprod!$B$1:$BX$550,MATCH(J$2,Kraftvärmeprod!$B$1:$VX$1,0),FALSE)/1,0)-IFERROR(VLOOKUP($B335,'Slutlig allokering kvv'!$B$2:$BX$550,MATCH(J$2,'Slutlig allokering kvv'!$B$1:$BX$1,0),FALSE)/1,0))</f>
        <v/>
      </c>
      <c r="K335" t="str">
        <f>IF($D335="","",IFERROR(VLOOKUP($B335,Kraftvärmeprod!$B$1:$BX$550,MATCH(K$2,Kraftvärmeprod!$B$1:$VX$1,0),FALSE)/1,0)-IFERROR(VLOOKUP($B335,'Slutlig allokering kvv'!$B$2:$BX$550,MATCH(K$2,'Slutlig allokering kvv'!$B$1:$BX$1,0),FALSE)/1,0))</f>
        <v/>
      </c>
      <c r="L335" t="str">
        <f>IF($D335="","",IFERROR(VLOOKUP($B335,Kraftvärmeprod!$B$1:$BX$550,MATCH(L$2,Kraftvärmeprod!$B$1:$VX$1,0),FALSE)/1,0)-IFERROR(VLOOKUP($B335,'Slutlig allokering kvv'!$B$2:$BX$550,MATCH(L$2,'Slutlig allokering kvv'!$B$1:$BX$1,0),FALSE)/1,0))</f>
        <v/>
      </c>
      <c r="M335" t="str">
        <f>IF($D335="","",IFERROR(VLOOKUP($B335,Kraftvärmeprod!$B$1:$BX$550,MATCH(M$2,Kraftvärmeprod!$B$1:$VX$1,0),FALSE)/1,0)-IFERROR(VLOOKUP($B335,'Slutlig allokering kvv'!$B$2:$BX$550,MATCH(M$2,'Slutlig allokering kvv'!$B$1:$BX$1,0),FALSE)/1,0))</f>
        <v/>
      </c>
      <c r="N335" t="str">
        <f>IF($D335="","",IFERROR(VLOOKUP($B335,Kraftvärmeprod!$B$1:$BX$550,MATCH(N$2,Kraftvärmeprod!$B$1:$VX$1,0),FALSE)/1,0)-IFERROR(VLOOKUP($B335,'Slutlig allokering kvv'!$B$2:$BX$550,MATCH(N$2,'Slutlig allokering kvv'!$B$1:$BX$1,0),FALSE)/1,0))</f>
        <v/>
      </c>
      <c r="O335" t="str">
        <f>IF($D335="","",IFERROR(VLOOKUP($B335,Kraftvärmeprod!$B$1:$BX$550,MATCH(O$2,Kraftvärmeprod!$B$1:$VX$1,0),FALSE)/1,0)-IFERROR(VLOOKUP($B335,'Slutlig allokering kvv'!$B$2:$BX$550,MATCH(O$2,'Slutlig allokering kvv'!$B$1:$BX$1,0),FALSE)/1,0))</f>
        <v/>
      </c>
      <c r="P335" t="str">
        <f>IF($D335="","",IFERROR(VLOOKUP($B335,Kraftvärmeprod!$B$1:$BX$550,MATCH(P$2,Kraftvärmeprod!$B$1:$VX$1,0),FALSE)/1,0)-IFERROR(VLOOKUP($B335,'Slutlig allokering kvv'!$B$2:$BX$550,MATCH(P$2,'Slutlig allokering kvv'!$B$1:$BX$1,0),FALSE)/1,0))</f>
        <v/>
      </c>
      <c r="Q335" t="str">
        <f>IF($D335="","",IFERROR(VLOOKUP($B335,Kraftvärmeprod!$B$1:$BX$550,MATCH(Q$2,Kraftvärmeprod!$B$1:$VX$1,0),FALSE)/1,0)-IFERROR(VLOOKUP($B335,'Slutlig allokering kvv'!$B$2:$BX$550,MATCH(Q$2,'Slutlig allokering kvv'!$B$1:$BX$1,0),FALSE)/1,0))</f>
        <v/>
      </c>
      <c r="R335" t="str">
        <f>IF($D335="","",IFERROR(VLOOKUP($B335,Kraftvärmeprod!$B$1:$BX$550,MATCH(R$2,Kraftvärmeprod!$B$1:$VX$1,0),FALSE)/1,0)-IFERROR(VLOOKUP($B335,'Slutlig allokering kvv'!$B$2:$BX$550,MATCH(R$2,'Slutlig allokering kvv'!$B$1:$BX$1,0),FALSE)/1,0))</f>
        <v/>
      </c>
      <c r="S335" t="str">
        <f>IF($D335="","",IFERROR(VLOOKUP($B335,Kraftvärmeprod!$B$1:$BX$550,MATCH(S$2,Kraftvärmeprod!$B$1:$VX$1,0),FALSE)/1,0)-IFERROR(VLOOKUP($B335,'Slutlig allokering kvv'!$B$2:$BX$550,MATCH(S$2,'Slutlig allokering kvv'!$B$1:$BX$1,0),FALSE)/1,0))</f>
        <v/>
      </c>
      <c r="T335" t="str">
        <f>IF($D335="","",IFERROR(VLOOKUP($B335,Kraftvärmeprod!$B$1:$BX$550,MATCH(T$2,Kraftvärmeprod!$B$1:$VX$1,0),FALSE)/1,0)-IFERROR(VLOOKUP($B335,'Slutlig allokering kvv'!$B$2:$BX$550,MATCH(T$2,'Slutlig allokering kvv'!$B$1:$BX$1,0),FALSE)/1,0))</f>
        <v/>
      </c>
      <c r="U335" t="str">
        <f>IF($D335="","",IFERROR(VLOOKUP($B335,Kraftvärmeprod!$B$1:$BX$550,MATCH(U$2,Kraftvärmeprod!$B$1:$VX$1,0),FALSE)/1,0)-IFERROR(VLOOKUP($B335,'Slutlig allokering kvv'!$B$2:$BX$550,MATCH(U$2,'Slutlig allokering kvv'!$B$1:$BX$1,0),FALSE)/1,0))</f>
        <v/>
      </c>
      <c r="V335" t="str">
        <f>IF($D335="","",IFERROR(VLOOKUP($B335,Kraftvärmeprod!$B$1:$BX$550,MATCH(V$2,Kraftvärmeprod!$B$1:$VX$1,0),FALSE)/1,0)-IFERROR(VLOOKUP($B335,'Slutlig allokering kvv'!$B$2:$BX$550,MATCH(V$2,'Slutlig allokering kvv'!$B$1:$BX$1,0),FALSE)/1,0))</f>
        <v/>
      </c>
      <c r="W335" t="str">
        <f>IF($D335="","",IFERROR(VLOOKUP($B335,Kraftvärmeprod!$B$1:$BX$550,MATCH(W$2,Kraftvärmeprod!$B$1:$VX$1,0),FALSE)/1,0)-IFERROR(VLOOKUP($B335,'Slutlig allokering kvv'!$B$2:$BX$550,MATCH(W$2,'Slutlig allokering kvv'!$B$1:$BX$1,0),FALSE)/1,0))</f>
        <v/>
      </c>
      <c r="X335" t="str">
        <f>IF($D335="","",IFERROR(VLOOKUP($B335,Kraftvärmeprod!$B$1:$BX$550,MATCH(X$2,Kraftvärmeprod!$B$1:$VX$1,0),FALSE)/1,0)-IFERROR(VLOOKUP($B335,'Slutlig allokering kvv'!$B$2:$BX$550,MATCH(X$2,'Slutlig allokering kvv'!$B$1:$BX$1,0),FALSE)/1,0))</f>
        <v/>
      </c>
      <c r="Y335" t="str">
        <f>IF($D335="","",IFERROR(VLOOKUP($B335,Kraftvärmeprod!$B$1:$BX$550,MATCH(Y$2,Kraftvärmeprod!$B$1:$VX$1,0),FALSE)/1,0)-IFERROR(VLOOKUP($B335,'Slutlig allokering kvv'!$B$2:$BX$550,MATCH(Y$2,'Slutlig allokering kvv'!$B$1:$BX$1,0),FALSE)/1,0))</f>
        <v/>
      </c>
      <c r="Z335" t="str">
        <f>IF($D335="","",IFERROR(VLOOKUP($B335,Kraftvärmeprod!$B$1:$BX$550,MATCH(Z$2,Kraftvärmeprod!$B$1:$VX$1,0),FALSE)/1,0)-IFERROR(VLOOKUP($B335,'Slutlig allokering kvv'!$B$2:$BX$550,MATCH(Z$2,'Slutlig allokering kvv'!$B$1:$BX$1,0),FALSE)/1,0))</f>
        <v/>
      </c>
      <c r="AA335" t="str">
        <f>IF($D335="","",IFERROR(VLOOKUP($B335,Kraftvärmeprod!$B$1:$BX$550,MATCH(AA$2,Kraftvärmeprod!$B$1:$VX$1,0),FALSE)/1,0)-IFERROR(VLOOKUP($B335,'Slutlig allokering kvv'!$B$2:$BX$550,MATCH(AA$2,'Slutlig allokering kvv'!$B$1:$BX$1,0),FALSE)/1,0))</f>
        <v/>
      </c>
      <c r="AB335" t="str">
        <f>IF($D335="","",IFERROR(VLOOKUP($B335,Kraftvärmeprod!$B$1:$BX$550,MATCH(AB$2,Kraftvärmeprod!$B$1:$VX$1,0),FALSE)/1,0)-IFERROR(VLOOKUP($B335,'Slutlig allokering kvv'!$B$2:$BX$550,MATCH(AB$2,'Slutlig allokering kvv'!$B$1:$BX$1,0),FALSE)/1,0))</f>
        <v/>
      </c>
      <c r="AC335" t="str">
        <f>IF($D335="","",IFERROR(VLOOKUP($B335,Kraftvärmeprod!$B$1:$BX$550,MATCH(AC$2,Kraftvärmeprod!$B$1:$VX$1,0),FALSE)/1,0)-IFERROR(VLOOKUP($B335,'Slutlig allokering kvv'!$B$2:$BX$550,MATCH(AC$2,'Slutlig allokering kvv'!$B$1:$BX$1,0),FALSE)/1,0))</f>
        <v/>
      </c>
      <c r="AE335" t="str">
        <f>IF($D335="","",IFERROR(VLOOKUP($B335,Miljö!$B$1:$E$550,MATCH("Hjälpel kraftvärme (GWh)",Miljö!$B$1:$E$1,0),FALSE)/1,0)-IFERROR(VLOOKUP($B335,'Slutlig allokering kvv'!$B$2:$BX$550,MATCH(AE$2,'Slutlig allokering kvv'!$B$1:$BX$1,0),FALSE)/1,0))</f>
        <v/>
      </c>
      <c r="AI335">
        <f t="shared" si="20"/>
        <v>0</v>
      </c>
      <c r="AK335" t="str">
        <f>IFERROR(VLOOKUP($B335,'Slutlig allokering kvv'!$B$2:$AX$550,MATCH("Summa slutlig allokerad tillförd energi (utan hjälpel och rökgaskondensering):",'Slutlig allokering kvv'!$B$1:$AX$1,0),FALSE)/1,"")</f>
        <v/>
      </c>
      <c r="AM335" s="289" t="str">
        <f>IFERROR(1-VLOOKUP($B335,'Slutlig allokering kvv'!$B$2:$AX$550,MATCH("Andel av bränsle i kvv som allokerats till värme, exklusive rökgaskondensering och hjälpel",'Slutlig allokering kvv'!$B$1:$AX$1,0),FALSE),"")</f>
        <v/>
      </c>
      <c r="AO335" s="289" t="str">
        <f t="shared" si="21"/>
        <v/>
      </c>
      <c r="AP335" s="290" t="str">
        <f t="shared" si="22"/>
        <v/>
      </c>
      <c r="AQ335" s="290"/>
      <c r="AR335" s="239" t="str">
        <f t="shared" si="23"/>
        <v/>
      </c>
      <c r="AS335" s="290"/>
    </row>
    <row r="336" spans="1:45" x14ac:dyDescent="0.25">
      <c r="A336" s="2" t="str">
        <f>'Miljövärden för publ företag'!B338</f>
        <v/>
      </c>
      <c r="B336" s="2" t="str">
        <f>'Miljövärden för publ företag'!C338</f>
        <v/>
      </c>
      <c r="C336" t="str">
        <f>IFERROR(VLOOKUP($B336,Kraftvärmeprod!$B$1:$AH$479,MATCH(C$2,Kraftvärmeprod!$B$1:$AG$1,0),FALSE)/1,"")</f>
        <v/>
      </c>
      <c r="D336" t="str">
        <f>IFERROR(VLOOKUP($B336,Kraftvärmeprod!$B$1:$AH$479,MATCH(D$2,Kraftvärmeprod!$B$1:$AG$1,0),FALSE)/1,"")</f>
        <v/>
      </c>
      <c r="F336" t="str">
        <f>IF($D336="","",IFERROR(VLOOKUP($B336,Kraftvärmeprod!$B$1:$BX$550,MATCH(F$2,Kraftvärmeprod!$B$1:$VX$1,0),FALSE)/1,0)-IFERROR(VLOOKUP($B336,'Slutlig allokering kvv'!$B$2:$BX$550,MATCH(F$2,'Slutlig allokering kvv'!$B$1:$BX$1,0),FALSE)/1,0))</f>
        <v/>
      </c>
      <c r="G336" t="str">
        <f>IF($D336="","",IFERROR(VLOOKUP($B336,Kraftvärmeprod!$B$1:$BX$550,MATCH(G$2,Kraftvärmeprod!$B$1:$VX$1,0),FALSE)/1,0)-IFERROR(VLOOKUP($B336,'Slutlig allokering kvv'!$B$2:$BX$550,MATCH(G$2,'Slutlig allokering kvv'!$B$1:$BX$1,0),FALSE)/1,0))</f>
        <v/>
      </c>
      <c r="H336" t="str">
        <f>IF($D336="","",IFERROR(VLOOKUP($B336,Kraftvärmeprod!$B$1:$BX$550,MATCH(H$2,Kraftvärmeprod!$B$1:$VX$1,0),FALSE)/1,0)-IFERROR(VLOOKUP($B336,'Slutlig allokering kvv'!$B$2:$BX$550,MATCH(H$2,'Slutlig allokering kvv'!$B$1:$BX$1,0),FALSE)/1,0))</f>
        <v/>
      </c>
      <c r="I336" t="str">
        <f>IF($D336="","",IFERROR(VLOOKUP($B336,Kraftvärmeprod!$B$1:$BX$550,MATCH(I$2,Kraftvärmeprod!$B$1:$VX$1,0),FALSE)/1,0)-IFERROR(VLOOKUP($B336,'Slutlig allokering kvv'!$B$2:$BX$550,MATCH(I$2,'Slutlig allokering kvv'!$B$1:$BX$1,0),FALSE)/1,0))</f>
        <v/>
      </c>
      <c r="J336" t="str">
        <f>IF($D336="","",IFERROR(VLOOKUP($B336,Kraftvärmeprod!$B$1:$BX$550,MATCH(J$2,Kraftvärmeprod!$B$1:$VX$1,0),FALSE)/1,0)-IFERROR(VLOOKUP($B336,'Slutlig allokering kvv'!$B$2:$BX$550,MATCH(J$2,'Slutlig allokering kvv'!$B$1:$BX$1,0),FALSE)/1,0))</f>
        <v/>
      </c>
      <c r="K336" t="str">
        <f>IF($D336="","",IFERROR(VLOOKUP($B336,Kraftvärmeprod!$B$1:$BX$550,MATCH(K$2,Kraftvärmeprod!$B$1:$VX$1,0),FALSE)/1,0)-IFERROR(VLOOKUP($B336,'Slutlig allokering kvv'!$B$2:$BX$550,MATCH(K$2,'Slutlig allokering kvv'!$B$1:$BX$1,0),FALSE)/1,0))</f>
        <v/>
      </c>
      <c r="L336" t="str">
        <f>IF($D336="","",IFERROR(VLOOKUP($B336,Kraftvärmeprod!$B$1:$BX$550,MATCH(L$2,Kraftvärmeprod!$B$1:$VX$1,0),FALSE)/1,0)-IFERROR(VLOOKUP($B336,'Slutlig allokering kvv'!$B$2:$BX$550,MATCH(L$2,'Slutlig allokering kvv'!$B$1:$BX$1,0),FALSE)/1,0))</f>
        <v/>
      </c>
      <c r="M336" t="str">
        <f>IF($D336="","",IFERROR(VLOOKUP($B336,Kraftvärmeprod!$B$1:$BX$550,MATCH(M$2,Kraftvärmeprod!$B$1:$VX$1,0),FALSE)/1,0)-IFERROR(VLOOKUP($B336,'Slutlig allokering kvv'!$B$2:$BX$550,MATCH(M$2,'Slutlig allokering kvv'!$B$1:$BX$1,0),FALSE)/1,0))</f>
        <v/>
      </c>
      <c r="N336" t="str">
        <f>IF($D336="","",IFERROR(VLOOKUP($B336,Kraftvärmeprod!$B$1:$BX$550,MATCH(N$2,Kraftvärmeprod!$B$1:$VX$1,0),FALSE)/1,0)-IFERROR(VLOOKUP($B336,'Slutlig allokering kvv'!$B$2:$BX$550,MATCH(N$2,'Slutlig allokering kvv'!$B$1:$BX$1,0),FALSE)/1,0))</f>
        <v/>
      </c>
      <c r="O336" t="str">
        <f>IF($D336="","",IFERROR(VLOOKUP($B336,Kraftvärmeprod!$B$1:$BX$550,MATCH(O$2,Kraftvärmeprod!$B$1:$VX$1,0),FALSE)/1,0)-IFERROR(VLOOKUP($B336,'Slutlig allokering kvv'!$B$2:$BX$550,MATCH(O$2,'Slutlig allokering kvv'!$B$1:$BX$1,0),FALSE)/1,0))</f>
        <v/>
      </c>
      <c r="P336" t="str">
        <f>IF($D336="","",IFERROR(VLOOKUP($B336,Kraftvärmeprod!$B$1:$BX$550,MATCH(P$2,Kraftvärmeprod!$B$1:$VX$1,0),FALSE)/1,0)-IFERROR(VLOOKUP($B336,'Slutlig allokering kvv'!$B$2:$BX$550,MATCH(P$2,'Slutlig allokering kvv'!$B$1:$BX$1,0),FALSE)/1,0))</f>
        <v/>
      </c>
      <c r="Q336" t="str">
        <f>IF($D336="","",IFERROR(VLOOKUP($B336,Kraftvärmeprod!$B$1:$BX$550,MATCH(Q$2,Kraftvärmeprod!$B$1:$VX$1,0),FALSE)/1,0)-IFERROR(VLOOKUP($B336,'Slutlig allokering kvv'!$B$2:$BX$550,MATCH(Q$2,'Slutlig allokering kvv'!$B$1:$BX$1,0),FALSE)/1,0))</f>
        <v/>
      </c>
      <c r="R336" t="str">
        <f>IF($D336="","",IFERROR(VLOOKUP($B336,Kraftvärmeprod!$B$1:$BX$550,MATCH(R$2,Kraftvärmeprod!$B$1:$VX$1,0),FALSE)/1,0)-IFERROR(VLOOKUP($B336,'Slutlig allokering kvv'!$B$2:$BX$550,MATCH(R$2,'Slutlig allokering kvv'!$B$1:$BX$1,0),FALSE)/1,0))</f>
        <v/>
      </c>
      <c r="S336" t="str">
        <f>IF($D336="","",IFERROR(VLOOKUP($B336,Kraftvärmeprod!$B$1:$BX$550,MATCH(S$2,Kraftvärmeprod!$B$1:$VX$1,0),FALSE)/1,0)-IFERROR(VLOOKUP($B336,'Slutlig allokering kvv'!$B$2:$BX$550,MATCH(S$2,'Slutlig allokering kvv'!$B$1:$BX$1,0),FALSE)/1,0))</f>
        <v/>
      </c>
      <c r="T336" t="str">
        <f>IF($D336="","",IFERROR(VLOOKUP($B336,Kraftvärmeprod!$B$1:$BX$550,MATCH(T$2,Kraftvärmeprod!$B$1:$VX$1,0),FALSE)/1,0)-IFERROR(VLOOKUP($B336,'Slutlig allokering kvv'!$B$2:$BX$550,MATCH(T$2,'Slutlig allokering kvv'!$B$1:$BX$1,0),FALSE)/1,0))</f>
        <v/>
      </c>
      <c r="U336" t="str">
        <f>IF($D336="","",IFERROR(VLOOKUP($B336,Kraftvärmeprod!$B$1:$BX$550,MATCH(U$2,Kraftvärmeprod!$B$1:$VX$1,0),FALSE)/1,0)-IFERROR(VLOOKUP($B336,'Slutlig allokering kvv'!$B$2:$BX$550,MATCH(U$2,'Slutlig allokering kvv'!$B$1:$BX$1,0),FALSE)/1,0))</f>
        <v/>
      </c>
      <c r="V336" t="str">
        <f>IF($D336="","",IFERROR(VLOOKUP($B336,Kraftvärmeprod!$B$1:$BX$550,MATCH(V$2,Kraftvärmeprod!$B$1:$VX$1,0),FALSE)/1,0)-IFERROR(VLOOKUP($B336,'Slutlig allokering kvv'!$B$2:$BX$550,MATCH(V$2,'Slutlig allokering kvv'!$B$1:$BX$1,0),FALSE)/1,0))</f>
        <v/>
      </c>
      <c r="W336" t="str">
        <f>IF($D336="","",IFERROR(VLOOKUP($B336,Kraftvärmeprod!$B$1:$BX$550,MATCH(W$2,Kraftvärmeprod!$B$1:$VX$1,0),FALSE)/1,0)-IFERROR(VLOOKUP($B336,'Slutlig allokering kvv'!$B$2:$BX$550,MATCH(W$2,'Slutlig allokering kvv'!$B$1:$BX$1,0),FALSE)/1,0))</f>
        <v/>
      </c>
      <c r="X336" t="str">
        <f>IF($D336="","",IFERROR(VLOOKUP($B336,Kraftvärmeprod!$B$1:$BX$550,MATCH(X$2,Kraftvärmeprod!$B$1:$VX$1,0),FALSE)/1,0)-IFERROR(VLOOKUP($B336,'Slutlig allokering kvv'!$B$2:$BX$550,MATCH(X$2,'Slutlig allokering kvv'!$B$1:$BX$1,0),FALSE)/1,0))</f>
        <v/>
      </c>
      <c r="Y336" t="str">
        <f>IF($D336="","",IFERROR(VLOOKUP($B336,Kraftvärmeprod!$B$1:$BX$550,MATCH(Y$2,Kraftvärmeprod!$B$1:$VX$1,0),FALSE)/1,0)-IFERROR(VLOOKUP($B336,'Slutlig allokering kvv'!$B$2:$BX$550,MATCH(Y$2,'Slutlig allokering kvv'!$B$1:$BX$1,0),FALSE)/1,0))</f>
        <v/>
      </c>
      <c r="Z336" t="str">
        <f>IF($D336="","",IFERROR(VLOOKUP($B336,Kraftvärmeprod!$B$1:$BX$550,MATCH(Z$2,Kraftvärmeprod!$B$1:$VX$1,0),FALSE)/1,0)-IFERROR(VLOOKUP($B336,'Slutlig allokering kvv'!$B$2:$BX$550,MATCH(Z$2,'Slutlig allokering kvv'!$B$1:$BX$1,0),FALSE)/1,0))</f>
        <v/>
      </c>
      <c r="AA336" t="str">
        <f>IF($D336="","",IFERROR(VLOOKUP($B336,Kraftvärmeprod!$B$1:$BX$550,MATCH(AA$2,Kraftvärmeprod!$B$1:$VX$1,0),FALSE)/1,0)-IFERROR(VLOOKUP($B336,'Slutlig allokering kvv'!$B$2:$BX$550,MATCH(AA$2,'Slutlig allokering kvv'!$B$1:$BX$1,0),FALSE)/1,0))</f>
        <v/>
      </c>
      <c r="AB336" t="str">
        <f>IF($D336="","",IFERROR(VLOOKUP($B336,Kraftvärmeprod!$B$1:$BX$550,MATCH(AB$2,Kraftvärmeprod!$B$1:$VX$1,0),FALSE)/1,0)-IFERROR(VLOOKUP($B336,'Slutlig allokering kvv'!$B$2:$BX$550,MATCH(AB$2,'Slutlig allokering kvv'!$B$1:$BX$1,0),FALSE)/1,0))</f>
        <v/>
      </c>
      <c r="AC336" t="str">
        <f>IF($D336="","",IFERROR(VLOOKUP($B336,Kraftvärmeprod!$B$1:$BX$550,MATCH(AC$2,Kraftvärmeprod!$B$1:$VX$1,0),FALSE)/1,0)-IFERROR(VLOOKUP($B336,'Slutlig allokering kvv'!$B$2:$BX$550,MATCH(AC$2,'Slutlig allokering kvv'!$B$1:$BX$1,0),FALSE)/1,0))</f>
        <v/>
      </c>
      <c r="AE336" t="str">
        <f>IF($D336="","",IFERROR(VLOOKUP($B336,Miljö!$B$1:$E$550,MATCH("Hjälpel kraftvärme (GWh)",Miljö!$B$1:$E$1,0),FALSE)/1,0)-IFERROR(VLOOKUP($B336,'Slutlig allokering kvv'!$B$2:$BX$550,MATCH(AE$2,'Slutlig allokering kvv'!$B$1:$BX$1,0),FALSE)/1,0))</f>
        <v/>
      </c>
      <c r="AI336">
        <f t="shared" si="20"/>
        <v>0</v>
      </c>
      <c r="AK336" t="str">
        <f>IFERROR(VLOOKUP($B336,'Slutlig allokering kvv'!$B$2:$AX$550,MATCH("Summa slutlig allokerad tillförd energi (utan hjälpel och rökgaskondensering):",'Slutlig allokering kvv'!$B$1:$AX$1,0),FALSE)/1,"")</f>
        <v/>
      </c>
      <c r="AM336" s="289" t="str">
        <f>IFERROR(1-VLOOKUP($B336,'Slutlig allokering kvv'!$B$2:$AX$550,MATCH("Andel av bränsle i kvv som allokerats till värme, exklusive rökgaskondensering och hjälpel",'Slutlig allokering kvv'!$B$1:$AX$1,0),FALSE),"")</f>
        <v/>
      </c>
      <c r="AO336" s="289" t="str">
        <f t="shared" si="21"/>
        <v/>
      </c>
      <c r="AP336" s="290" t="str">
        <f t="shared" si="22"/>
        <v/>
      </c>
      <c r="AQ336" s="290"/>
      <c r="AR336" s="239" t="str">
        <f t="shared" si="23"/>
        <v/>
      </c>
      <c r="AS336" s="290"/>
    </row>
    <row r="337" spans="1:45" x14ac:dyDescent="0.25">
      <c r="A337" s="2" t="str">
        <f>'Miljövärden för publ företag'!B339</f>
        <v/>
      </c>
      <c r="B337" s="2" t="str">
        <f>'Miljövärden för publ företag'!C339</f>
        <v/>
      </c>
      <c r="C337" t="str">
        <f>IFERROR(VLOOKUP($B337,Kraftvärmeprod!$B$1:$AH$479,MATCH(C$2,Kraftvärmeprod!$B$1:$AG$1,0),FALSE)/1,"")</f>
        <v/>
      </c>
      <c r="D337" t="str">
        <f>IFERROR(VLOOKUP($B337,Kraftvärmeprod!$B$1:$AH$479,MATCH(D$2,Kraftvärmeprod!$B$1:$AG$1,0),FALSE)/1,"")</f>
        <v/>
      </c>
      <c r="F337" t="str">
        <f>IF($D337="","",IFERROR(VLOOKUP($B337,Kraftvärmeprod!$B$1:$BX$550,MATCH(F$2,Kraftvärmeprod!$B$1:$VX$1,0),FALSE)/1,0)-IFERROR(VLOOKUP($B337,'Slutlig allokering kvv'!$B$2:$BX$550,MATCH(F$2,'Slutlig allokering kvv'!$B$1:$BX$1,0),FALSE)/1,0))</f>
        <v/>
      </c>
      <c r="G337" t="str">
        <f>IF($D337="","",IFERROR(VLOOKUP($B337,Kraftvärmeprod!$B$1:$BX$550,MATCH(G$2,Kraftvärmeprod!$B$1:$VX$1,0),FALSE)/1,0)-IFERROR(VLOOKUP($B337,'Slutlig allokering kvv'!$B$2:$BX$550,MATCH(G$2,'Slutlig allokering kvv'!$B$1:$BX$1,0),FALSE)/1,0))</f>
        <v/>
      </c>
      <c r="H337" t="str">
        <f>IF($D337="","",IFERROR(VLOOKUP($B337,Kraftvärmeprod!$B$1:$BX$550,MATCH(H$2,Kraftvärmeprod!$B$1:$VX$1,0),FALSE)/1,0)-IFERROR(VLOOKUP($B337,'Slutlig allokering kvv'!$B$2:$BX$550,MATCH(H$2,'Slutlig allokering kvv'!$B$1:$BX$1,0),FALSE)/1,0))</f>
        <v/>
      </c>
      <c r="I337" t="str">
        <f>IF($D337="","",IFERROR(VLOOKUP($B337,Kraftvärmeprod!$B$1:$BX$550,MATCH(I$2,Kraftvärmeprod!$B$1:$VX$1,0),FALSE)/1,0)-IFERROR(VLOOKUP($B337,'Slutlig allokering kvv'!$B$2:$BX$550,MATCH(I$2,'Slutlig allokering kvv'!$B$1:$BX$1,0),FALSE)/1,0))</f>
        <v/>
      </c>
      <c r="J337" t="str">
        <f>IF($D337="","",IFERROR(VLOOKUP($B337,Kraftvärmeprod!$B$1:$BX$550,MATCH(J$2,Kraftvärmeprod!$B$1:$VX$1,0),FALSE)/1,0)-IFERROR(VLOOKUP($B337,'Slutlig allokering kvv'!$B$2:$BX$550,MATCH(J$2,'Slutlig allokering kvv'!$B$1:$BX$1,0),FALSE)/1,0))</f>
        <v/>
      </c>
      <c r="K337" t="str">
        <f>IF($D337="","",IFERROR(VLOOKUP($B337,Kraftvärmeprod!$B$1:$BX$550,MATCH(K$2,Kraftvärmeprod!$B$1:$VX$1,0),FALSE)/1,0)-IFERROR(VLOOKUP($B337,'Slutlig allokering kvv'!$B$2:$BX$550,MATCH(K$2,'Slutlig allokering kvv'!$B$1:$BX$1,0),FALSE)/1,0))</f>
        <v/>
      </c>
      <c r="L337" t="str">
        <f>IF($D337="","",IFERROR(VLOOKUP($B337,Kraftvärmeprod!$B$1:$BX$550,MATCH(L$2,Kraftvärmeprod!$B$1:$VX$1,0),FALSE)/1,0)-IFERROR(VLOOKUP($B337,'Slutlig allokering kvv'!$B$2:$BX$550,MATCH(L$2,'Slutlig allokering kvv'!$B$1:$BX$1,0),FALSE)/1,0))</f>
        <v/>
      </c>
      <c r="M337" t="str">
        <f>IF($D337="","",IFERROR(VLOOKUP($B337,Kraftvärmeprod!$B$1:$BX$550,MATCH(M$2,Kraftvärmeprod!$B$1:$VX$1,0),FALSE)/1,0)-IFERROR(VLOOKUP($B337,'Slutlig allokering kvv'!$B$2:$BX$550,MATCH(M$2,'Slutlig allokering kvv'!$B$1:$BX$1,0),FALSE)/1,0))</f>
        <v/>
      </c>
      <c r="N337" t="str">
        <f>IF($D337="","",IFERROR(VLOOKUP($B337,Kraftvärmeprod!$B$1:$BX$550,MATCH(N$2,Kraftvärmeprod!$B$1:$VX$1,0),FALSE)/1,0)-IFERROR(VLOOKUP($B337,'Slutlig allokering kvv'!$B$2:$BX$550,MATCH(N$2,'Slutlig allokering kvv'!$B$1:$BX$1,0),FALSE)/1,0))</f>
        <v/>
      </c>
      <c r="O337" t="str">
        <f>IF($D337="","",IFERROR(VLOOKUP($B337,Kraftvärmeprod!$B$1:$BX$550,MATCH(O$2,Kraftvärmeprod!$B$1:$VX$1,0),FALSE)/1,0)-IFERROR(VLOOKUP($B337,'Slutlig allokering kvv'!$B$2:$BX$550,MATCH(O$2,'Slutlig allokering kvv'!$B$1:$BX$1,0),FALSE)/1,0))</f>
        <v/>
      </c>
      <c r="P337" t="str">
        <f>IF($D337="","",IFERROR(VLOOKUP($B337,Kraftvärmeprod!$B$1:$BX$550,MATCH(P$2,Kraftvärmeprod!$B$1:$VX$1,0),FALSE)/1,0)-IFERROR(VLOOKUP($B337,'Slutlig allokering kvv'!$B$2:$BX$550,MATCH(P$2,'Slutlig allokering kvv'!$B$1:$BX$1,0),FALSE)/1,0))</f>
        <v/>
      </c>
      <c r="Q337" t="str">
        <f>IF($D337="","",IFERROR(VLOOKUP($B337,Kraftvärmeprod!$B$1:$BX$550,MATCH(Q$2,Kraftvärmeprod!$B$1:$VX$1,0),FALSE)/1,0)-IFERROR(VLOOKUP($B337,'Slutlig allokering kvv'!$B$2:$BX$550,MATCH(Q$2,'Slutlig allokering kvv'!$B$1:$BX$1,0),FALSE)/1,0))</f>
        <v/>
      </c>
      <c r="R337" t="str">
        <f>IF($D337="","",IFERROR(VLOOKUP($B337,Kraftvärmeprod!$B$1:$BX$550,MATCH(R$2,Kraftvärmeprod!$B$1:$VX$1,0),FALSE)/1,0)-IFERROR(VLOOKUP($B337,'Slutlig allokering kvv'!$B$2:$BX$550,MATCH(R$2,'Slutlig allokering kvv'!$B$1:$BX$1,0),FALSE)/1,0))</f>
        <v/>
      </c>
      <c r="S337" t="str">
        <f>IF($D337="","",IFERROR(VLOOKUP($B337,Kraftvärmeprod!$B$1:$BX$550,MATCH(S$2,Kraftvärmeprod!$B$1:$VX$1,0),FALSE)/1,0)-IFERROR(VLOOKUP($B337,'Slutlig allokering kvv'!$B$2:$BX$550,MATCH(S$2,'Slutlig allokering kvv'!$B$1:$BX$1,0),FALSE)/1,0))</f>
        <v/>
      </c>
      <c r="T337" t="str">
        <f>IF($D337="","",IFERROR(VLOOKUP($B337,Kraftvärmeprod!$B$1:$BX$550,MATCH(T$2,Kraftvärmeprod!$B$1:$VX$1,0),FALSE)/1,0)-IFERROR(VLOOKUP($B337,'Slutlig allokering kvv'!$B$2:$BX$550,MATCH(T$2,'Slutlig allokering kvv'!$B$1:$BX$1,0),FALSE)/1,0))</f>
        <v/>
      </c>
      <c r="U337" t="str">
        <f>IF($D337="","",IFERROR(VLOOKUP($B337,Kraftvärmeprod!$B$1:$BX$550,MATCH(U$2,Kraftvärmeprod!$B$1:$VX$1,0),FALSE)/1,0)-IFERROR(VLOOKUP($B337,'Slutlig allokering kvv'!$B$2:$BX$550,MATCH(U$2,'Slutlig allokering kvv'!$B$1:$BX$1,0),FALSE)/1,0))</f>
        <v/>
      </c>
      <c r="V337" t="str">
        <f>IF($D337="","",IFERROR(VLOOKUP($B337,Kraftvärmeprod!$B$1:$BX$550,MATCH(V$2,Kraftvärmeprod!$B$1:$VX$1,0),FALSE)/1,0)-IFERROR(VLOOKUP($B337,'Slutlig allokering kvv'!$B$2:$BX$550,MATCH(V$2,'Slutlig allokering kvv'!$B$1:$BX$1,0),FALSE)/1,0))</f>
        <v/>
      </c>
      <c r="W337" t="str">
        <f>IF($D337="","",IFERROR(VLOOKUP($B337,Kraftvärmeprod!$B$1:$BX$550,MATCH(W$2,Kraftvärmeprod!$B$1:$VX$1,0),FALSE)/1,0)-IFERROR(VLOOKUP($B337,'Slutlig allokering kvv'!$B$2:$BX$550,MATCH(W$2,'Slutlig allokering kvv'!$B$1:$BX$1,0),FALSE)/1,0))</f>
        <v/>
      </c>
      <c r="X337" t="str">
        <f>IF($D337="","",IFERROR(VLOOKUP($B337,Kraftvärmeprod!$B$1:$BX$550,MATCH(X$2,Kraftvärmeprod!$B$1:$VX$1,0),FALSE)/1,0)-IFERROR(VLOOKUP($B337,'Slutlig allokering kvv'!$B$2:$BX$550,MATCH(X$2,'Slutlig allokering kvv'!$B$1:$BX$1,0),FALSE)/1,0))</f>
        <v/>
      </c>
      <c r="Y337" t="str">
        <f>IF($D337="","",IFERROR(VLOOKUP($B337,Kraftvärmeprod!$B$1:$BX$550,MATCH(Y$2,Kraftvärmeprod!$B$1:$VX$1,0),FALSE)/1,0)-IFERROR(VLOOKUP($B337,'Slutlig allokering kvv'!$B$2:$BX$550,MATCH(Y$2,'Slutlig allokering kvv'!$B$1:$BX$1,0),FALSE)/1,0))</f>
        <v/>
      </c>
      <c r="Z337" t="str">
        <f>IF($D337="","",IFERROR(VLOOKUP($B337,Kraftvärmeprod!$B$1:$BX$550,MATCH(Z$2,Kraftvärmeprod!$B$1:$VX$1,0),FALSE)/1,0)-IFERROR(VLOOKUP($B337,'Slutlig allokering kvv'!$B$2:$BX$550,MATCH(Z$2,'Slutlig allokering kvv'!$B$1:$BX$1,0),FALSE)/1,0))</f>
        <v/>
      </c>
      <c r="AA337" t="str">
        <f>IF($D337="","",IFERROR(VLOOKUP($B337,Kraftvärmeprod!$B$1:$BX$550,MATCH(AA$2,Kraftvärmeprod!$B$1:$VX$1,0),FALSE)/1,0)-IFERROR(VLOOKUP($B337,'Slutlig allokering kvv'!$B$2:$BX$550,MATCH(AA$2,'Slutlig allokering kvv'!$B$1:$BX$1,0),FALSE)/1,0))</f>
        <v/>
      </c>
      <c r="AB337" t="str">
        <f>IF($D337="","",IFERROR(VLOOKUP($B337,Kraftvärmeprod!$B$1:$BX$550,MATCH(AB$2,Kraftvärmeprod!$B$1:$VX$1,0),FALSE)/1,0)-IFERROR(VLOOKUP($B337,'Slutlig allokering kvv'!$B$2:$BX$550,MATCH(AB$2,'Slutlig allokering kvv'!$B$1:$BX$1,0),FALSE)/1,0))</f>
        <v/>
      </c>
      <c r="AC337" t="str">
        <f>IF($D337="","",IFERROR(VLOOKUP($B337,Kraftvärmeprod!$B$1:$BX$550,MATCH(AC$2,Kraftvärmeprod!$B$1:$VX$1,0),FALSE)/1,0)-IFERROR(VLOOKUP($B337,'Slutlig allokering kvv'!$B$2:$BX$550,MATCH(AC$2,'Slutlig allokering kvv'!$B$1:$BX$1,0),FALSE)/1,0))</f>
        <v/>
      </c>
      <c r="AE337" t="str">
        <f>IF($D337="","",IFERROR(VLOOKUP($B337,Miljö!$B$1:$E$550,MATCH("Hjälpel kraftvärme (GWh)",Miljö!$B$1:$E$1,0),FALSE)/1,0)-IFERROR(VLOOKUP($B337,'Slutlig allokering kvv'!$B$2:$BX$550,MATCH(AE$2,'Slutlig allokering kvv'!$B$1:$BX$1,0),FALSE)/1,0))</f>
        <v/>
      </c>
      <c r="AI337">
        <f t="shared" si="20"/>
        <v>0</v>
      </c>
      <c r="AK337" t="str">
        <f>IFERROR(VLOOKUP($B337,'Slutlig allokering kvv'!$B$2:$AX$550,MATCH("Summa slutlig allokerad tillförd energi (utan hjälpel och rökgaskondensering):",'Slutlig allokering kvv'!$B$1:$AX$1,0),FALSE)/1,"")</f>
        <v/>
      </c>
      <c r="AM337" s="289" t="str">
        <f>IFERROR(1-VLOOKUP($B337,'Slutlig allokering kvv'!$B$2:$AX$550,MATCH("Andel av bränsle i kvv som allokerats till värme, exklusive rökgaskondensering och hjälpel",'Slutlig allokering kvv'!$B$1:$AX$1,0),FALSE),"")</f>
        <v/>
      </c>
      <c r="AO337" s="289" t="str">
        <f t="shared" si="21"/>
        <v/>
      </c>
      <c r="AP337" s="290" t="str">
        <f t="shared" si="22"/>
        <v/>
      </c>
      <c r="AQ337" s="290"/>
      <c r="AR337" s="239" t="str">
        <f t="shared" si="23"/>
        <v/>
      </c>
      <c r="AS337" s="290"/>
    </row>
    <row r="338" spans="1:45" x14ac:dyDescent="0.25">
      <c r="A338" s="2" t="str">
        <f>'Miljövärden för publ företag'!B340</f>
        <v/>
      </c>
      <c r="B338" s="2" t="str">
        <f>'Miljövärden för publ företag'!C340</f>
        <v/>
      </c>
      <c r="C338" t="str">
        <f>IFERROR(VLOOKUP($B338,Kraftvärmeprod!$B$1:$AH$479,MATCH(C$2,Kraftvärmeprod!$B$1:$AG$1,0),FALSE)/1,"")</f>
        <v/>
      </c>
      <c r="D338" t="str">
        <f>IFERROR(VLOOKUP($B338,Kraftvärmeprod!$B$1:$AH$479,MATCH(D$2,Kraftvärmeprod!$B$1:$AG$1,0),FALSE)/1,"")</f>
        <v/>
      </c>
      <c r="F338" t="str">
        <f>IF($D338="","",IFERROR(VLOOKUP($B338,Kraftvärmeprod!$B$1:$BX$550,MATCH(F$2,Kraftvärmeprod!$B$1:$VX$1,0),FALSE)/1,0)-IFERROR(VLOOKUP($B338,'Slutlig allokering kvv'!$B$2:$BX$550,MATCH(F$2,'Slutlig allokering kvv'!$B$1:$BX$1,0),FALSE)/1,0))</f>
        <v/>
      </c>
      <c r="G338" t="str">
        <f>IF($D338="","",IFERROR(VLOOKUP($B338,Kraftvärmeprod!$B$1:$BX$550,MATCH(G$2,Kraftvärmeprod!$B$1:$VX$1,0),FALSE)/1,0)-IFERROR(VLOOKUP($B338,'Slutlig allokering kvv'!$B$2:$BX$550,MATCH(G$2,'Slutlig allokering kvv'!$B$1:$BX$1,0),FALSE)/1,0))</f>
        <v/>
      </c>
      <c r="H338" t="str">
        <f>IF($D338="","",IFERROR(VLOOKUP($B338,Kraftvärmeprod!$B$1:$BX$550,MATCH(H$2,Kraftvärmeprod!$B$1:$VX$1,0),FALSE)/1,0)-IFERROR(VLOOKUP($B338,'Slutlig allokering kvv'!$B$2:$BX$550,MATCH(H$2,'Slutlig allokering kvv'!$B$1:$BX$1,0),FALSE)/1,0))</f>
        <v/>
      </c>
      <c r="I338" t="str">
        <f>IF($D338="","",IFERROR(VLOOKUP($B338,Kraftvärmeprod!$B$1:$BX$550,MATCH(I$2,Kraftvärmeprod!$B$1:$VX$1,0),FALSE)/1,0)-IFERROR(VLOOKUP($B338,'Slutlig allokering kvv'!$B$2:$BX$550,MATCH(I$2,'Slutlig allokering kvv'!$B$1:$BX$1,0),FALSE)/1,0))</f>
        <v/>
      </c>
      <c r="J338" t="str">
        <f>IF($D338="","",IFERROR(VLOOKUP($B338,Kraftvärmeprod!$B$1:$BX$550,MATCH(J$2,Kraftvärmeprod!$B$1:$VX$1,0),FALSE)/1,0)-IFERROR(VLOOKUP($B338,'Slutlig allokering kvv'!$B$2:$BX$550,MATCH(J$2,'Slutlig allokering kvv'!$B$1:$BX$1,0),FALSE)/1,0))</f>
        <v/>
      </c>
      <c r="K338" t="str">
        <f>IF($D338="","",IFERROR(VLOOKUP($B338,Kraftvärmeprod!$B$1:$BX$550,MATCH(K$2,Kraftvärmeprod!$B$1:$VX$1,0),FALSE)/1,0)-IFERROR(VLOOKUP($B338,'Slutlig allokering kvv'!$B$2:$BX$550,MATCH(K$2,'Slutlig allokering kvv'!$B$1:$BX$1,0),FALSE)/1,0))</f>
        <v/>
      </c>
      <c r="L338" t="str">
        <f>IF($D338="","",IFERROR(VLOOKUP($B338,Kraftvärmeprod!$B$1:$BX$550,MATCH(L$2,Kraftvärmeprod!$B$1:$VX$1,0),FALSE)/1,0)-IFERROR(VLOOKUP($B338,'Slutlig allokering kvv'!$B$2:$BX$550,MATCH(L$2,'Slutlig allokering kvv'!$B$1:$BX$1,0),FALSE)/1,0))</f>
        <v/>
      </c>
      <c r="M338" t="str">
        <f>IF($D338="","",IFERROR(VLOOKUP($B338,Kraftvärmeprod!$B$1:$BX$550,MATCH(M$2,Kraftvärmeprod!$B$1:$VX$1,0),FALSE)/1,0)-IFERROR(VLOOKUP($B338,'Slutlig allokering kvv'!$B$2:$BX$550,MATCH(M$2,'Slutlig allokering kvv'!$B$1:$BX$1,0),FALSE)/1,0))</f>
        <v/>
      </c>
      <c r="N338" t="str">
        <f>IF($D338="","",IFERROR(VLOOKUP($B338,Kraftvärmeprod!$B$1:$BX$550,MATCH(N$2,Kraftvärmeprod!$B$1:$VX$1,0),FALSE)/1,0)-IFERROR(VLOOKUP($B338,'Slutlig allokering kvv'!$B$2:$BX$550,MATCH(N$2,'Slutlig allokering kvv'!$B$1:$BX$1,0),FALSE)/1,0))</f>
        <v/>
      </c>
      <c r="O338" t="str">
        <f>IF($D338="","",IFERROR(VLOOKUP($B338,Kraftvärmeprod!$B$1:$BX$550,MATCH(O$2,Kraftvärmeprod!$B$1:$VX$1,0),FALSE)/1,0)-IFERROR(VLOOKUP($B338,'Slutlig allokering kvv'!$B$2:$BX$550,MATCH(O$2,'Slutlig allokering kvv'!$B$1:$BX$1,0),FALSE)/1,0))</f>
        <v/>
      </c>
      <c r="P338" t="str">
        <f>IF($D338="","",IFERROR(VLOOKUP($B338,Kraftvärmeprod!$B$1:$BX$550,MATCH(P$2,Kraftvärmeprod!$B$1:$VX$1,0),FALSE)/1,0)-IFERROR(VLOOKUP($B338,'Slutlig allokering kvv'!$B$2:$BX$550,MATCH(P$2,'Slutlig allokering kvv'!$B$1:$BX$1,0),FALSE)/1,0))</f>
        <v/>
      </c>
      <c r="Q338" t="str">
        <f>IF($D338="","",IFERROR(VLOOKUP($B338,Kraftvärmeprod!$B$1:$BX$550,MATCH(Q$2,Kraftvärmeprod!$B$1:$VX$1,0),FALSE)/1,0)-IFERROR(VLOOKUP($B338,'Slutlig allokering kvv'!$B$2:$BX$550,MATCH(Q$2,'Slutlig allokering kvv'!$B$1:$BX$1,0),FALSE)/1,0))</f>
        <v/>
      </c>
      <c r="R338" t="str">
        <f>IF($D338="","",IFERROR(VLOOKUP($B338,Kraftvärmeprod!$B$1:$BX$550,MATCH(R$2,Kraftvärmeprod!$B$1:$VX$1,0),FALSE)/1,0)-IFERROR(VLOOKUP($B338,'Slutlig allokering kvv'!$B$2:$BX$550,MATCH(R$2,'Slutlig allokering kvv'!$B$1:$BX$1,0),FALSE)/1,0))</f>
        <v/>
      </c>
      <c r="S338" t="str">
        <f>IF($D338="","",IFERROR(VLOOKUP($B338,Kraftvärmeprod!$B$1:$BX$550,MATCH(S$2,Kraftvärmeprod!$B$1:$VX$1,0),FALSE)/1,0)-IFERROR(VLOOKUP($B338,'Slutlig allokering kvv'!$B$2:$BX$550,MATCH(S$2,'Slutlig allokering kvv'!$B$1:$BX$1,0),FALSE)/1,0))</f>
        <v/>
      </c>
      <c r="T338" t="str">
        <f>IF($D338="","",IFERROR(VLOOKUP($B338,Kraftvärmeprod!$B$1:$BX$550,MATCH(T$2,Kraftvärmeprod!$B$1:$VX$1,0),FALSE)/1,0)-IFERROR(VLOOKUP($B338,'Slutlig allokering kvv'!$B$2:$BX$550,MATCH(T$2,'Slutlig allokering kvv'!$B$1:$BX$1,0),FALSE)/1,0))</f>
        <v/>
      </c>
      <c r="U338" t="str">
        <f>IF($D338="","",IFERROR(VLOOKUP($B338,Kraftvärmeprod!$B$1:$BX$550,MATCH(U$2,Kraftvärmeprod!$B$1:$VX$1,0),FALSE)/1,0)-IFERROR(VLOOKUP($B338,'Slutlig allokering kvv'!$B$2:$BX$550,MATCH(U$2,'Slutlig allokering kvv'!$B$1:$BX$1,0),FALSE)/1,0))</f>
        <v/>
      </c>
      <c r="V338" t="str">
        <f>IF($D338="","",IFERROR(VLOOKUP($B338,Kraftvärmeprod!$B$1:$BX$550,MATCH(V$2,Kraftvärmeprod!$B$1:$VX$1,0),FALSE)/1,0)-IFERROR(VLOOKUP($B338,'Slutlig allokering kvv'!$B$2:$BX$550,MATCH(V$2,'Slutlig allokering kvv'!$B$1:$BX$1,0),FALSE)/1,0))</f>
        <v/>
      </c>
      <c r="W338" t="str">
        <f>IF($D338="","",IFERROR(VLOOKUP($B338,Kraftvärmeprod!$B$1:$BX$550,MATCH(W$2,Kraftvärmeprod!$B$1:$VX$1,0),FALSE)/1,0)-IFERROR(VLOOKUP($B338,'Slutlig allokering kvv'!$B$2:$BX$550,MATCH(W$2,'Slutlig allokering kvv'!$B$1:$BX$1,0),FALSE)/1,0))</f>
        <v/>
      </c>
      <c r="X338" t="str">
        <f>IF($D338="","",IFERROR(VLOOKUP($B338,Kraftvärmeprod!$B$1:$BX$550,MATCH(X$2,Kraftvärmeprod!$B$1:$VX$1,0),FALSE)/1,0)-IFERROR(VLOOKUP($B338,'Slutlig allokering kvv'!$B$2:$BX$550,MATCH(X$2,'Slutlig allokering kvv'!$B$1:$BX$1,0),FALSE)/1,0))</f>
        <v/>
      </c>
      <c r="Y338" t="str">
        <f>IF($D338="","",IFERROR(VLOOKUP($B338,Kraftvärmeprod!$B$1:$BX$550,MATCH(Y$2,Kraftvärmeprod!$B$1:$VX$1,0),FALSE)/1,0)-IFERROR(VLOOKUP($B338,'Slutlig allokering kvv'!$B$2:$BX$550,MATCH(Y$2,'Slutlig allokering kvv'!$B$1:$BX$1,0),FALSE)/1,0))</f>
        <v/>
      </c>
      <c r="Z338" t="str">
        <f>IF($D338="","",IFERROR(VLOOKUP($B338,Kraftvärmeprod!$B$1:$BX$550,MATCH(Z$2,Kraftvärmeprod!$B$1:$VX$1,0),FALSE)/1,0)-IFERROR(VLOOKUP($B338,'Slutlig allokering kvv'!$B$2:$BX$550,MATCH(Z$2,'Slutlig allokering kvv'!$B$1:$BX$1,0),FALSE)/1,0))</f>
        <v/>
      </c>
      <c r="AA338" t="str">
        <f>IF($D338="","",IFERROR(VLOOKUP($B338,Kraftvärmeprod!$B$1:$BX$550,MATCH(AA$2,Kraftvärmeprod!$B$1:$VX$1,0),FALSE)/1,0)-IFERROR(VLOOKUP($B338,'Slutlig allokering kvv'!$B$2:$BX$550,MATCH(AA$2,'Slutlig allokering kvv'!$B$1:$BX$1,0),FALSE)/1,0))</f>
        <v/>
      </c>
      <c r="AB338" t="str">
        <f>IF($D338="","",IFERROR(VLOOKUP($B338,Kraftvärmeprod!$B$1:$BX$550,MATCH(AB$2,Kraftvärmeprod!$B$1:$VX$1,0),FALSE)/1,0)-IFERROR(VLOOKUP($B338,'Slutlig allokering kvv'!$B$2:$BX$550,MATCH(AB$2,'Slutlig allokering kvv'!$B$1:$BX$1,0),FALSE)/1,0))</f>
        <v/>
      </c>
      <c r="AC338" t="str">
        <f>IF($D338="","",IFERROR(VLOOKUP($B338,Kraftvärmeprod!$B$1:$BX$550,MATCH(AC$2,Kraftvärmeprod!$B$1:$VX$1,0),FALSE)/1,0)-IFERROR(VLOOKUP($B338,'Slutlig allokering kvv'!$B$2:$BX$550,MATCH(AC$2,'Slutlig allokering kvv'!$B$1:$BX$1,0),FALSE)/1,0))</f>
        <v/>
      </c>
      <c r="AE338" t="str">
        <f>IF($D338="","",IFERROR(VLOOKUP($B338,Miljö!$B$1:$E$550,MATCH("Hjälpel kraftvärme (GWh)",Miljö!$B$1:$E$1,0),FALSE)/1,0)-IFERROR(VLOOKUP($B338,'Slutlig allokering kvv'!$B$2:$BX$550,MATCH(AE$2,'Slutlig allokering kvv'!$B$1:$BX$1,0),FALSE)/1,0))</f>
        <v/>
      </c>
      <c r="AI338">
        <f t="shared" si="20"/>
        <v>0</v>
      </c>
      <c r="AK338" t="str">
        <f>IFERROR(VLOOKUP($B338,'Slutlig allokering kvv'!$B$2:$AX$550,MATCH("Summa slutlig allokerad tillförd energi (utan hjälpel och rökgaskondensering):",'Slutlig allokering kvv'!$B$1:$AX$1,0),FALSE)/1,"")</f>
        <v/>
      </c>
      <c r="AM338" s="289" t="str">
        <f>IFERROR(1-VLOOKUP($B338,'Slutlig allokering kvv'!$B$2:$AX$550,MATCH("Andel av bränsle i kvv som allokerats till värme, exklusive rökgaskondensering och hjälpel",'Slutlig allokering kvv'!$B$1:$AX$1,0),FALSE),"")</f>
        <v/>
      </c>
      <c r="AO338" s="289" t="str">
        <f t="shared" si="21"/>
        <v/>
      </c>
      <c r="AP338" s="290" t="str">
        <f t="shared" si="22"/>
        <v/>
      </c>
      <c r="AQ338" s="290"/>
      <c r="AR338" s="239" t="str">
        <f t="shared" si="23"/>
        <v/>
      </c>
      <c r="AS338" s="290"/>
    </row>
    <row r="339" spans="1:45" x14ac:dyDescent="0.25">
      <c r="A339" s="2" t="str">
        <f>'Miljövärden för publ företag'!B341</f>
        <v/>
      </c>
      <c r="B339" s="2" t="str">
        <f>'Miljövärden för publ företag'!C341</f>
        <v/>
      </c>
      <c r="C339" t="str">
        <f>IFERROR(VLOOKUP($B339,Kraftvärmeprod!$B$1:$AH$479,MATCH(C$2,Kraftvärmeprod!$B$1:$AG$1,0),FALSE)/1,"")</f>
        <v/>
      </c>
      <c r="D339" t="str">
        <f>IFERROR(VLOOKUP($B339,Kraftvärmeprod!$B$1:$AH$479,MATCH(D$2,Kraftvärmeprod!$B$1:$AG$1,0),FALSE)/1,"")</f>
        <v/>
      </c>
      <c r="F339" t="str">
        <f>IF($D339="","",IFERROR(VLOOKUP($B339,Kraftvärmeprod!$B$1:$BX$550,MATCH(F$2,Kraftvärmeprod!$B$1:$VX$1,0),FALSE)/1,0)-IFERROR(VLOOKUP($B339,'Slutlig allokering kvv'!$B$2:$BX$550,MATCH(F$2,'Slutlig allokering kvv'!$B$1:$BX$1,0),FALSE)/1,0))</f>
        <v/>
      </c>
      <c r="G339" t="str">
        <f>IF($D339="","",IFERROR(VLOOKUP($B339,Kraftvärmeprod!$B$1:$BX$550,MATCH(G$2,Kraftvärmeprod!$B$1:$VX$1,0),FALSE)/1,0)-IFERROR(VLOOKUP($B339,'Slutlig allokering kvv'!$B$2:$BX$550,MATCH(G$2,'Slutlig allokering kvv'!$B$1:$BX$1,0),FALSE)/1,0))</f>
        <v/>
      </c>
      <c r="H339" t="str">
        <f>IF($D339="","",IFERROR(VLOOKUP($B339,Kraftvärmeprod!$B$1:$BX$550,MATCH(H$2,Kraftvärmeprod!$B$1:$VX$1,0),FALSE)/1,0)-IFERROR(VLOOKUP($B339,'Slutlig allokering kvv'!$B$2:$BX$550,MATCH(H$2,'Slutlig allokering kvv'!$B$1:$BX$1,0),FALSE)/1,0))</f>
        <v/>
      </c>
      <c r="I339" t="str">
        <f>IF($D339="","",IFERROR(VLOOKUP($B339,Kraftvärmeprod!$B$1:$BX$550,MATCH(I$2,Kraftvärmeprod!$B$1:$VX$1,0),FALSE)/1,0)-IFERROR(VLOOKUP($B339,'Slutlig allokering kvv'!$B$2:$BX$550,MATCH(I$2,'Slutlig allokering kvv'!$B$1:$BX$1,0),FALSE)/1,0))</f>
        <v/>
      </c>
      <c r="J339" t="str">
        <f>IF($D339="","",IFERROR(VLOOKUP($B339,Kraftvärmeprod!$B$1:$BX$550,MATCH(J$2,Kraftvärmeprod!$B$1:$VX$1,0),FALSE)/1,0)-IFERROR(VLOOKUP($B339,'Slutlig allokering kvv'!$B$2:$BX$550,MATCH(J$2,'Slutlig allokering kvv'!$B$1:$BX$1,0),FALSE)/1,0))</f>
        <v/>
      </c>
      <c r="K339" t="str">
        <f>IF($D339="","",IFERROR(VLOOKUP($B339,Kraftvärmeprod!$B$1:$BX$550,MATCH(K$2,Kraftvärmeprod!$B$1:$VX$1,0),FALSE)/1,0)-IFERROR(VLOOKUP($B339,'Slutlig allokering kvv'!$B$2:$BX$550,MATCH(K$2,'Slutlig allokering kvv'!$B$1:$BX$1,0),FALSE)/1,0))</f>
        <v/>
      </c>
      <c r="L339" t="str">
        <f>IF($D339="","",IFERROR(VLOOKUP($B339,Kraftvärmeprod!$B$1:$BX$550,MATCH(L$2,Kraftvärmeprod!$B$1:$VX$1,0),FALSE)/1,0)-IFERROR(VLOOKUP($B339,'Slutlig allokering kvv'!$B$2:$BX$550,MATCH(L$2,'Slutlig allokering kvv'!$B$1:$BX$1,0),FALSE)/1,0))</f>
        <v/>
      </c>
      <c r="M339" t="str">
        <f>IF($D339="","",IFERROR(VLOOKUP($B339,Kraftvärmeprod!$B$1:$BX$550,MATCH(M$2,Kraftvärmeprod!$B$1:$VX$1,0),FALSE)/1,0)-IFERROR(VLOOKUP($B339,'Slutlig allokering kvv'!$B$2:$BX$550,MATCH(M$2,'Slutlig allokering kvv'!$B$1:$BX$1,0),FALSE)/1,0))</f>
        <v/>
      </c>
      <c r="N339" t="str">
        <f>IF($D339="","",IFERROR(VLOOKUP($B339,Kraftvärmeprod!$B$1:$BX$550,MATCH(N$2,Kraftvärmeprod!$B$1:$VX$1,0),FALSE)/1,0)-IFERROR(VLOOKUP($B339,'Slutlig allokering kvv'!$B$2:$BX$550,MATCH(N$2,'Slutlig allokering kvv'!$B$1:$BX$1,0),FALSE)/1,0))</f>
        <v/>
      </c>
      <c r="O339" t="str">
        <f>IF($D339="","",IFERROR(VLOOKUP($B339,Kraftvärmeprod!$B$1:$BX$550,MATCH(O$2,Kraftvärmeprod!$B$1:$VX$1,0),FALSE)/1,0)-IFERROR(VLOOKUP($B339,'Slutlig allokering kvv'!$B$2:$BX$550,MATCH(O$2,'Slutlig allokering kvv'!$B$1:$BX$1,0),FALSE)/1,0))</f>
        <v/>
      </c>
      <c r="P339" t="str">
        <f>IF($D339="","",IFERROR(VLOOKUP($B339,Kraftvärmeprod!$B$1:$BX$550,MATCH(P$2,Kraftvärmeprod!$B$1:$VX$1,0),FALSE)/1,0)-IFERROR(VLOOKUP($B339,'Slutlig allokering kvv'!$B$2:$BX$550,MATCH(P$2,'Slutlig allokering kvv'!$B$1:$BX$1,0),FALSE)/1,0))</f>
        <v/>
      </c>
      <c r="Q339" t="str">
        <f>IF($D339="","",IFERROR(VLOOKUP($B339,Kraftvärmeprod!$B$1:$BX$550,MATCH(Q$2,Kraftvärmeprod!$B$1:$VX$1,0),FALSE)/1,0)-IFERROR(VLOOKUP($B339,'Slutlig allokering kvv'!$B$2:$BX$550,MATCH(Q$2,'Slutlig allokering kvv'!$B$1:$BX$1,0),FALSE)/1,0))</f>
        <v/>
      </c>
      <c r="R339" t="str">
        <f>IF($D339="","",IFERROR(VLOOKUP($B339,Kraftvärmeprod!$B$1:$BX$550,MATCH(R$2,Kraftvärmeprod!$B$1:$VX$1,0),FALSE)/1,0)-IFERROR(VLOOKUP($B339,'Slutlig allokering kvv'!$B$2:$BX$550,MATCH(R$2,'Slutlig allokering kvv'!$B$1:$BX$1,0),FALSE)/1,0))</f>
        <v/>
      </c>
      <c r="S339" t="str">
        <f>IF($D339="","",IFERROR(VLOOKUP($B339,Kraftvärmeprod!$B$1:$BX$550,MATCH(S$2,Kraftvärmeprod!$B$1:$VX$1,0),FALSE)/1,0)-IFERROR(VLOOKUP($B339,'Slutlig allokering kvv'!$B$2:$BX$550,MATCH(S$2,'Slutlig allokering kvv'!$B$1:$BX$1,0),FALSE)/1,0))</f>
        <v/>
      </c>
      <c r="T339" t="str">
        <f>IF($D339="","",IFERROR(VLOOKUP($B339,Kraftvärmeprod!$B$1:$BX$550,MATCH(T$2,Kraftvärmeprod!$B$1:$VX$1,0),FALSE)/1,0)-IFERROR(VLOOKUP($B339,'Slutlig allokering kvv'!$B$2:$BX$550,MATCH(T$2,'Slutlig allokering kvv'!$B$1:$BX$1,0),FALSE)/1,0))</f>
        <v/>
      </c>
      <c r="U339" t="str">
        <f>IF($D339="","",IFERROR(VLOOKUP($B339,Kraftvärmeprod!$B$1:$BX$550,MATCH(U$2,Kraftvärmeprod!$B$1:$VX$1,0),FALSE)/1,0)-IFERROR(VLOOKUP($B339,'Slutlig allokering kvv'!$B$2:$BX$550,MATCH(U$2,'Slutlig allokering kvv'!$B$1:$BX$1,0),FALSE)/1,0))</f>
        <v/>
      </c>
      <c r="V339" t="str">
        <f>IF($D339="","",IFERROR(VLOOKUP($B339,Kraftvärmeprod!$B$1:$BX$550,MATCH(V$2,Kraftvärmeprod!$B$1:$VX$1,0),FALSE)/1,0)-IFERROR(VLOOKUP($B339,'Slutlig allokering kvv'!$B$2:$BX$550,MATCH(V$2,'Slutlig allokering kvv'!$B$1:$BX$1,0),FALSE)/1,0))</f>
        <v/>
      </c>
      <c r="W339" t="str">
        <f>IF($D339="","",IFERROR(VLOOKUP($B339,Kraftvärmeprod!$B$1:$BX$550,MATCH(W$2,Kraftvärmeprod!$B$1:$VX$1,0),FALSE)/1,0)-IFERROR(VLOOKUP($B339,'Slutlig allokering kvv'!$B$2:$BX$550,MATCH(W$2,'Slutlig allokering kvv'!$B$1:$BX$1,0),FALSE)/1,0))</f>
        <v/>
      </c>
      <c r="X339" t="str">
        <f>IF($D339="","",IFERROR(VLOOKUP($B339,Kraftvärmeprod!$B$1:$BX$550,MATCH(X$2,Kraftvärmeprod!$B$1:$VX$1,0),FALSE)/1,0)-IFERROR(VLOOKUP($B339,'Slutlig allokering kvv'!$B$2:$BX$550,MATCH(X$2,'Slutlig allokering kvv'!$B$1:$BX$1,0),FALSE)/1,0))</f>
        <v/>
      </c>
      <c r="Y339" t="str">
        <f>IF($D339="","",IFERROR(VLOOKUP($B339,Kraftvärmeprod!$B$1:$BX$550,MATCH(Y$2,Kraftvärmeprod!$B$1:$VX$1,0),FALSE)/1,0)-IFERROR(VLOOKUP($B339,'Slutlig allokering kvv'!$B$2:$BX$550,MATCH(Y$2,'Slutlig allokering kvv'!$B$1:$BX$1,0),FALSE)/1,0))</f>
        <v/>
      </c>
      <c r="Z339" t="str">
        <f>IF($D339="","",IFERROR(VLOOKUP($B339,Kraftvärmeprod!$B$1:$BX$550,MATCH(Z$2,Kraftvärmeprod!$B$1:$VX$1,0),FALSE)/1,0)-IFERROR(VLOOKUP($B339,'Slutlig allokering kvv'!$B$2:$BX$550,MATCH(Z$2,'Slutlig allokering kvv'!$B$1:$BX$1,0),FALSE)/1,0))</f>
        <v/>
      </c>
      <c r="AA339" t="str">
        <f>IF($D339="","",IFERROR(VLOOKUP($B339,Kraftvärmeprod!$B$1:$BX$550,MATCH(AA$2,Kraftvärmeprod!$B$1:$VX$1,0),FALSE)/1,0)-IFERROR(VLOOKUP($B339,'Slutlig allokering kvv'!$B$2:$BX$550,MATCH(AA$2,'Slutlig allokering kvv'!$B$1:$BX$1,0),FALSE)/1,0))</f>
        <v/>
      </c>
      <c r="AB339" t="str">
        <f>IF($D339="","",IFERROR(VLOOKUP($B339,Kraftvärmeprod!$B$1:$BX$550,MATCH(AB$2,Kraftvärmeprod!$B$1:$VX$1,0),FALSE)/1,0)-IFERROR(VLOOKUP($B339,'Slutlig allokering kvv'!$B$2:$BX$550,MATCH(AB$2,'Slutlig allokering kvv'!$B$1:$BX$1,0),FALSE)/1,0))</f>
        <v/>
      </c>
      <c r="AC339" t="str">
        <f>IF($D339="","",IFERROR(VLOOKUP($B339,Kraftvärmeprod!$B$1:$BX$550,MATCH(AC$2,Kraftvärmeprod!$B$1:$VX$1,0),FALSE)/1,0)-IFERROR(VLOOKUP($B339,'Slutlig allokering kvv'!$B$2:$BX$550,MATCH(AC$2,'Slutlig allokering kvv'!$B$1:$BX$1,0),FALSE)/1,0))</f>
        <v/>
      </c>
      <c r="AE339" t="str">
        <f>IF($D339="","",IFERROR(VLOOKUP($B339,Miljö!$B$1:$E$550,MATCH("Hjälpel kraftvärme (GWh)",Miljö!$B$1:$E$1,0),FALSE)/1,0)-IFERROR(VLOOKUP($B339,'Slutlig allokering kvv'!$B$2:$BX$550,MATCH(AE$2,'Slutlig allokering kvv'!$B$1:$BX$1,0),FALSE)/1,0))</f>
        <v/>
      </c>
      <c r="AI339">
        <f t="shared" si="20"/>
        <v>0</v>
      </c>
      <c r="AK339" t="str">
        <f>IFERROR(VLOOKUP($B339,'Slutlig allokering kvv'!$B$2:$AX$550,MATCH("Summa slutlig allokerad tillförd energi (utan hjälpel och rökgaskondensering):",'Slutlig allokering kvv'!$B$1:$AX$1,0),FALSE)/1,"")</f>
        <v/>
      </c>
      <c r="AM339" s="289" t="str">
        <f>IFERROR(1-VLOOKUP($B339,'Slutlig allokering kvv'!$B$2:$AX$550,MATCH("Andel av bränsle i kvv som allokerats till värme, exklusive rökgaskondensering och hjälpel",'Slutlig allokering kvv'!$B$1:$AX$1,0),FALSE),"")</f>
        <v/>
      </c>
      <c r="AO339" s="289" t="str">
        <f t="shared" si="21"/>
        <v/>
      </c>
      <c r="AP339" s="290" t="str">
        <f t="shared" si="22"/>
        <v/>
      </c>
      <c r="AQ339" s="290"/>
      <c r="AR339" s="239" t="str">
        <f t="shared" si="23"/>
        <v/>
      </c>
      <c r="AS339" s="290"/>
    </row>
    <row r="340" spans="1:45" x14ac:dyDescent="0.25">
      <c r="A340" s="2" t="str">
        <f>'Miljövärden för publ företag'!B342</f>
        <v/>
      </c>
      <c r="B340" s="2" t="str">
        <f>'Miljövärden för publ företag'!C342</f>
        <v/>
      </c>
      <c r="C340" t="str">
        <f>IFERROR(VLOOKUP($B340,Kraftvärmeprod!$B$1:$AH$479,MATCH(C$2,Kraftvärmeprod!$B$1:$AG$1,0),FALSE)/1,"")</f>
        <v/>
      </c>
      <c r="D340" t="str">
        <f>IFERROR(VLOOKUP($B340,Kraftvärmeprod!$B$1:$AH$479,MATCH(D$2,Kraftvärmeprod!$B$1:$AG$1,0),FALSE)/1,"")</f>
        <v/>
      </c>
      <c r="F340" t="str">
        <f>IF($D340="","",IFERROR(VLOOKUP($B340,Kraftvärmeprod!$B$1:$BX$550,MATCH(F$2,Kraftvärmeprod!$B$1:$VX$1,0),FALSE)/1,0)-IFERROR(VLOOKUP($B340,'Slutlig allokering kvv'!$B$2:$BX$550,MATCH(F$2,'Slutlig allokering kvv'!$B$1:$BX$1,0),FALSE)/1,0))</f>
        <v/>
      </c>
      <c r="G340" t="str">
        <f>IF($D340="","",IFERROR(VLOOKUP($B340,Kraftvärmeprod!$B$1:$BX$550,MATCH(G$2,Kraftvärmeprod!$B$1:$VX$1,0),FALSE)/1,0)-IFERROR(VLOOKUP($B340,'Slutlig allokering kvv'!$B$2:$BX$550,MATCH(G$2,'Slutlig allokering kvv'!$B$1:$BX$1,0),FALSE)/1,0))</f>
        <v/>
      </c>
      <c r="H340" t="str">
        <f>IF($D340="","",IFERROR(VLOOKUP($B340,Kraftvärmeprod!$B$1:$BX$550,MATCH(H$2,Kraftvärmeprod!$B$1:$VX$1,0),FALSE)/1,0)-IFERROR(VLOOKUP($B340,'Slutlig allokering kvv'!$B$2:$BX$550,MATCH(H$2,'Slutlig allokering kvv'!$B$1:$BX$1,0),FALSE)/1,0))</f>
        <v/>
      </c>
      <c r="I340" t="str">
        <f>IF($D340="","",IFERROR(VLOOKUP($B340,Kraftvärmeprod!$B$1:$BX$550,MATCH(I$2,Kraftvärmeprod!$B$1:$VX$1,0),FALSE)/1,0)-IFERROR(VLOOKUP($B340,'Slutlig allokering kvv'!$B$2:$BX$550,MATCH(I$2,'Slutlig allokering kvv'!$B$1:$BX$1,0),FALSE)/1,0))</f>
        <v/>
      </c>
      <c r="J340" t="str">
        <f>IF($D340="","",IFERROR(VLOOKUP($B340,Kraftvärmeprod!$B$1:$BX$550,MATCH(J$2,Kraftvärmeprod!$B$1:$VX$1,0),FALSE)/1,0)-IFERROR(VLOOKUP($B340,'Slutlig allokering kvv'!$B$2:$BX$550,MATCH(J$2,'Slutlig allokering kvv'!$B$1:$BX$1,0),FALSE)/1,0))</f>
        <v/>
      </c>
      <c r="K340" t="str">
        <f>IF($D340="","",IFERROR(VLOOKUP($B340,Kraftvärmeprod!$B$1:$BX$550,MATCH(K$2,Kraftvärmeprod!$B$1:$VX$1,0),FALSE)/1,0)-IFERROR(VLOOKUP($B340,'Slutlig allokering kvv'!$B$2:$BX$550,MATCH(K$2,'Slutlig allokering kvv'!$B$1:$BX$1,0),FALSE)/1,0))</f>
        <v/>
      </c>
      <c r="L340" t="str">
        <f>IF($D340="","",IFERROR(VLOOKUP($B340,Kraftvärmeprod!$B$1:$BX$550,MATCH(L$2,Kraftvärmeprod!$B$1:$VX$1,0),FALSE)/1,0)-IFERROR(VLOOKUP($B340,'Slutlig allokering kvv'!$B$2:$BX$550,MATCH(L$2,'Slutlig allokering kvv'!$B$1:$BX$1,0),FALSE)/1,0))</f>
        <v/>
      </c>
      <c r="M340" t="str">
        <f>IF($D340="","",IFERROR(VLOOKUP($B340,Kraftvärmeprod!$B$1:$BX$550,MATCH(M$2,Kraftvärmeprod!$B$1:$VX$1,0),FALSE)/1,0)-IFERROR(VLOOKUP($B340,'Slutlig allokering kvv'!$B$2:$BX$550,MATCH(M$2,'Slutlig allokering kvv'!$B$1:$BX$1,0),FALSE)/1,0))</f>
        <v/>
      </c>
      <c r="N340" t="str">
        <f>IF($D340="","",IFERROR(VLOOKUP($B340,Kraftvärmeprod!$B$1:$BX$550,MATCH(N$2,Kraftvärmeprod!$B$1:$VX$1,0),FALSE)/1,0)-IFERROR(VLOOKUP($B340,'Slutlig allokering kvv'!$B$2:$BX$550,MATCH(N$2,'Slutlig allokering kvv'!$B$1:$BX$1,0),FALSE)/1,0))</f>
        <v/>
      </c>
      <c r="O340" t="str">
        <f>IF($D340="","",IFERROR(VLOOKUP($B340,Kraftvärmeprod!$B$1:$BX$550,MATCH(O$2,Kraftvärmeprod!$B$1:$VX$1,0),FALSE)/1,0)-IFERROR(VLOOKUP($B340,'Slutlig allokering kvv'!$B$2:$BX$550,MATCH(O$2,'Slutlig allokering kvv'!$B$1:$BX$1,0),FALSE)/1,0))</f>
        <v/>
      </c>
      <c r="P340" t="str">
        <f>IF($D340="","",IFERROR(VLOOKUP($B340,Kraftvärmeprod!$B$1:$BX$550,MATCH(P$2,Kraftvärmeprod!$B$1:$VX$1,0),FALSE)/1,0)-IFERROR(VLOOKUP($B340,'Slutlig allokering kvv'!$B$2:$BX$550,MATCH(P$2,'Slutlig allokering kvv'!$B$1:$BX$1,0),FALSE)/1,0))</f>
        <v/>
      </c>
      <c r="Q340" t="str">
        <f>IF($D340="","",IFERROR(VLOOKUP($B340,Kraftvärmeprod!$B$1:$BX$550,MATCH(Q$2,Kraftvärmeprod!$B$1:$VX$1,0),FALSE)/1,0)-IFERROR(VLOOKUP($B340,'Slutlig allokering kvv'!$B$2:$BX$550,MATCH(Q$2,'Slutlig allokering kvv'!$B$1:$BX$1,0),FALSE)/1,0))</f>
        <v/>
      </c>
      <c r="R340" t="str">
        <f>IF($D340="","",IFERROR(VLOOKUP($B340,Kraftvärmeprod!$B$1:$BX$550,MATCH(R$2,Kraftvärmeprod!$B$1:$VX$1,0),FALSE)/1,0)-IFERROR(VLOOKUP($B340,'Slutlig allokering kvv'!$B$2:$BX$550,MATCH(R$2,'Slutlig allokering kvv'!$B$1:$BX$1,0),FALSE)/1,0))</f>
        <v/>
      </c>
      <c r="S340" t="str">
        <f>IF($D340="","",IFERROR(VLOOKUP($B340,Kraftvärmeprod!$B$1:$BX$550,MATCH(S$2,Kraftvärmeprod!$B$1:$VX$1,0),FALSE)/1,0)-IFERROR(VLOOKUP($B340,'Slutlig allokering kvv'!$B$2:$BX$550,MATCH(S$2,'Slutlig allokering kvv'!$B$1:$BX$1,0),FALSE)/1,0))</f>
        <v/>
      </c>
      <c r="T340" t="str">
        <f>IF($D340="","",IFERROR(VLOOKUP($B340,Kraftvärmeprod!$B$1:$BX$550,MATCH(T$2,Kraftvärmeprod!$B$1:$VX$1,0),FALSE)/1,0)-IFERROR(VLOOKUP($B340,'Slutlig allokering kvv'!$B$2:$BX$550,MATCH(T$2,'Slutlig allokering kvv'!$B$1:$BX$1,0),FALSE)/1,0))</f>
        <v/>
      </c>
      <c r="U340" t="str">
        <f>IF($D340="","",IFERROR(VLOOKUP($B340,Kraftvärmeprod!$B$1:$BX$550,MATCH(U$2,Kraftvärmeprod!$B$1:$VX$1,0),FALSE)/1,0)-IFERROR(VLOOKUP($B340,'Slutlig allokering kvv'!$B$2:$BX$550,MATCH(U$2,'Slutlig allokering kvv'!$B$1:$BX$1,0),FALSE)/1,0))</f>
        <v/>
      </c>
      <c r="V340" t="str">
        <f>IF($D340="","",IFERROR(VLOOKUP($B340,Kraftvärmeprod!$B$1:$BX$550,MATCH(V$2,Kraftvärmeprod!$B$1:$VX$1,0),FALSE)/1,0)-IFERROR(VLOOKUP($B340,'Slutlig allokering kvv'!$B$2:$BX$550,MATCH(V$2,'Slutlig allokering kvv'!$B$1:$BX$1,0),FALSE)/1,0))</f>
        <v/>
      </c>
      <c r="W340" t="str">
        <f>IF($D340="","",IFERROR(VLOOKUP($B340,Kraftvärmeprod!$B$1:$BX$550,MATCH(W$2,Kraftvärmeprod!$B$1:$VX$1,0),FALSE)/1,0)-IFERROR(VLOOKUP($B340,'Slutlig allokering kvv'!$B$2:$BX$550,MATCH(W$2,'Slutlig allokering kvv'!$B$1:$BX$1,0),FALSE)/1,0))</f>
        <v/>
      </c>
      <c r="X340" t="str">
        <f>IF($D340="","",IFERROR(VLOOKUP($B340,Kraftvärmeprod!$B$1:$BX$550,MATCH(X$2,Kraftvärmeprod!$B$1:$VX$1,0),FALSE)/1,0)-IFERROR(VLOOKUP($B340,'Slutlig allokering kvv'!$B$2:$BX$550,MATCH(X$2,'Slutlig allokering kvv'!$B$1:$BX$1,0),FALSE)/1,0))</f>
        <v/>
      </c>
      <c r="Y340" t="str">
        <f>IF($D340="","",IFERROR(VLOOKUP($B340,Kraftvärmeprod!$B$1:$BX$550,MATCH(Y$2,Kraftvärmeprod!$B$1:$VX$1,0),FALSE)/1,0)-IFERROR(VLOOKUP($B340,'Slutlig allokering kvv'!$B$2:$BX$550,MATCH(Y$2,'Slutlig allokering kvv'!$B$1:$BX$1,0),FALSE)/1,0))</f>
        <v/>
      </c>
      <c r="Z340" t="str">
        <f>IF($D340="","",IFERROR(VLOOKUP($B340,Kraftvärmeprod!$B$1:$BX$550,MATCH(Z$2,Kraftvärmeprod!$B$1:$VX$1,0),FALSE)/1,0)-IFERROR(VLOOKUP($B340,'Slutlig allokering kvv'!$B$2:$BX$550,MATCH(Z$2,'Slutlig allokering kvv'!$B$1:$BX$1,0),FALSE)/1,0))</f>
        <v/>
      </c>
      <c r="AA340" t="str">
        <f>IF($D340="","",IFERROR(VLOOKUP($B340,Kraftvärmeprod!$B$1:$BX$550,MATCH(AA$2,Kraftvärmeprod!$B$1:$VX$1,0),FALSE)/1,0)-IFERROR(VLOOKUP($B340,'Slutlig allokering kvv'!$B$2:$BX$550,MATCH(AA$2,'Slutlig allokering kvv'!$B$1:$BX$1,0),FALSE)/1,0))</f>
        <v/>
      </c>
      <c r="AB340" t="str">
        <f>IF($D340="","",IFERROR(VLOOKUP($B340,Kraftvärmeprod!$B$1:$BX$550,MATCH(AB$2,Kraftvärmeprod!$B$1:$VX$1,0),FALSE)/1,0)-IFERROR(VLOOKUP($B340,'Slutlig allokering kvv'!$B$2:$BX$550,MATCH(AB$2,'Slutlig allokering kvv'!$B$1:$BX$1,0),FALSE)/1,0))</f>
        <v/>
      </c>
      <c r="AC340" t="str">
        <f>IF($D340="","",IFERROR(VLOOKUP($B340,Kraftvärmeprod!$B$1:$BX$550,MATCH(AC$2,Kraftvärmeprod!$B$1:$VX$1,0),FALSE)/1,0)-IFERROR(VLOOKUP($B340,'Slutlig allokering kvv'!$B$2:$BX$550,MATCH(AC$2,'Slutlig allokering kvv'!$B$1:$BX$1,0),FALSE)/1,0))</f>
        <v/>
      </c>
      <c r="AE340" t="str">
        <f>IF($D340="","",IFERROR(VLOOKUP($B340,Miljö!$B$1:$E$550,MATCH("Hjälpel kraftvärme (GWh)",Miljö!$B$1:$E$1,0),FALSE)/1,0)-IFERROR(VLOOKUP($B340,'Slutlig allokering kvv'!$B$2:$BX$550,MATCH(AE$2,'Slutlig allokering kvv'!$B$1:$BX$1,0),FALSE)/1,0))</f>
        <v/>
      </c>
      <c r="AI340">
        <f t="shared" si="20"/>
        <v>0</v>
      </c>
      <c r="AK340" t="str">
        <f>IFERROR(VLOOKUP($B340,'Slutlig allokering kvv'!$B$2:$AX$550,MATCH("Summa slutlig allokerad tillförd energi (utan hjälpel och rökgaskondensering):",'Slutlig allokering kvv'!$B$1:$AX$1,0),FALSE)/1,"")</f>
        <v/>
      </c>
      <c r="AM340" s="289" t="str">
        <f>IFERROR(1-VLOOKUP($B340,'Slutlig allokering kvv'!$B$2:$AX$550,MATCH("Andel av bränsle i kvv som allokerats till värme, exklusive rökgaskondensering och hjälpel",'Slutlig allokering kvv'!$B$1:$AX$1,0),FALSE),"")</f>
        <v/>
      </c>
      <c r="AO340" s="289" t="str">
        <f t="shared" si="21"/>
        <v/>
      </c>
      <c r="AP340" s="290" t="str">
        <f t="shared" si="22"/>
        <v/>
      </c>
      <c r="AQ340" s="290"/>
      <c r="AR340" s="239" t="str">
        <f t="shared" si="23"/>
        <v/>
      </c>
      <c r="AS340" s="290"/>
    </row>
    <row r="341" spans="1:45" x14ac:dyDescent="0.25">
      <c r="A341" s="2" t="str">
        <f>'Miljövärden för publ företag'!B343</f>
        <v/>
      </c>
      <c r="B341" s="2" t="str">
        <f>'Miljövärden för publ företag'!C343</f>
        <v/>
      </c>
      <c r="C341" t="str">
        <f>IFERROR(VLOOKUP($B341,Kraftvärmeprod!$B$1:$AH$479,MATCH(C$2,Kraftvärmeprod!$B$1:$AG$1,0),FALSE)/1,"")</f>
        <v/>
      </c>
      <c r="D341" t="str">
        <f>IFERROR(VLOOKUP($B341,Kraftvärmeprod!$B$1:$AH$479,MATCH(D$2,Kraftvärmeprod!$B$1:$AG$1,0),FALSE)/1,"")</f>
        <v/>
      </c>
      <c r="F341" t="str">
        <f>IF($D341="","",IFERROR(VLOOKUP($B341,Kraftvärmeprod!$B$1:$BX$550,MATCH(F$2,Kraftvärmeprod!$B$1:$VX$1,0),FALSE)/1,0)-IFERROR(VLOOKUP($B341,'Slutlig allokering kvv'!$B$2:$BX$550,MATCH(F$2,'Slutlig allokering kvv'!$B$1:$BX$1,0),FALSE)/1,0))</f>
        <v/>
      </c>
      <c r="G341" t="str">
        <f>IF($D341="","",IFERROR(VLOOKUP($B341,Kraftvärmeprod!$B$1:$BX$550,MATCH(G$2,Kraftvärmeprod!$B$1:$VX$1,0),FALSE)/1,0)-IFERROR(VLOOKUP($B341,'Slutlig allokering kvv'!$B$2:$BX$550,MATCH(G$2,'Slutlig allokering kvv'!$B$1:$BX$1,0),FALSE)/1,0))</f>
        <v/>
      </c>
      <c r="H341" t="str">
        <f>IF($D341="","",IFERROR(VLOOKUP($B341,Kraftvärmeprod!$B$1:$BX$550,MATCH(H$2,Kraftvärmeprod!$B$1:$VX$1,0),FALSE)/1,0)-IFERROR(VLOOKUP($B341,'Slutlig allokering kvv'!$B$2:$BX$550,MATCH(H$2,'Slutlig allokering kvv'!$B$1:$BX$1,0),FALSE)/1,0))</f>
        <v/>
      </c>
      <c r="I341" t="str">
        <f>IF($D341="","",IFERROR(VLOOKUP($B341,Kraftvärmeprod!$B$1:$BX$550,MATCH(I$2,Kraftvärmeprod!$B$1:$VX$1,0),FALSE)/1,0)-IFERROR(VLOOKUP($B341,'Slutlig allokering kvv'!$B$2:$BX$550,MATCH(I$2,'Slutlig allokering kvv'!$B$1:$BX$1,0),FALSE)/1,0))</f>
        <v/>
      </c>
      <c r="J341" t="str">
        <f>IF($D341="","",IFERROR(VLOOKUP($B341,Kraftvärmeprod!$B$1:$BX$550,MATCH(J$2,Kraftvärmeprod!$B$1:$VX$1,0),FALSE)/1,0)-IFERROR(VLOOKUP($B341,'Slutlig allokering kvv'!$B$2:$BX$550,MATCH(J$2,'Slutlig allokering kvv'!$B$1:$BX$1,0),FALSE)/1,0))</f>
        <v/>
      </c>
      <c r="K341" t="str">
        <f>IF($D341="","",IFERROR(VLOOKUP($B341,Kraftvärmeprod!$B$1:$BX$550,MATCH(K$2,Kraftvärmeprod!$B$1:$VX$1,0),FALSE)/1,0)-IFERROR(VLOOKUP($B341,'Slutlig allokering kvv'!$B$2:$BX$550,MATCH(K$2,'Slutlig allokering kvv'!$B$1:$BX$1,0),FALSE)/1,0))</f>
        <v/>
      </c>
      <c r="L341" t="str">
        <f>IF($D341="","",IFERROR(VLOOKUP($B341,Kraftvärmeprod!$B$1:$BX$550,MATCH(L$2,Kraftvärmeprod!$B$1:$VX$1,0),FALSE)/1,0)-IFERROR(VLOOKUP($B341,'Slutlig allokering kvv'!$B$2:$BX$550,MATCH(L$2,'Slutlig allokering kvv'!$B$1:$BX$1,0),FALSE)/1,0))</f>
        <v/>
      </c>
      <c r="M341" t="str">
        <f>IF($D341="","",IFERROR(VLOOKUP($B341,Kraftvärmeprod!$B$1:$BX$550,MATCH(M$2,Kraftvärmeprod!$B$1:$VX$1,0),FALSE)/1,0)-IFERROR(VLOOKUP($B341,'Slutlig allokering kvv'!$B$2:$BX$550,MATCH(M$2,'Slutlig allokering kvv'!$B$1:$BX$1,0),FALSE)/1,0))</f>
        <v/>
      </c>
      <c r="N341" t="str">
        <f>IF($D341="","",IFERROR(VLOOKUP($B341,Kraftvärmeprod!$B$1:$BX$550,MATCH(N$2,Kraftvärmeprod!$B$1:$VX$1,0),FALSE)/1,0)-IFERROR(VLOOKUP($B341,'Slutlig allokering kvv'!$B$2:$BX$550,MATCH(N$2,'Slutlig allokering kvv'!$B$1:$BX$1,0),FALSE)/1,0))</f>
        <v/>
      </c>
      <c r="O341" t="str">
        <f>IF($D341="","",IFERROR(VLOOKUP($B341,Kraftvärmeprod!$B$1:$BX$550,MATCH(O$2,Kraftvärmeprod!$B$1:$VX$1,0),FALSE)/1,0)-IFERROR(VLOOKUP($B341,'Slutlig allokering kvv'!$B$2:$BX$550,MATCH(O$2,'Slutlig allokering kvv'!$B$1:$BX$1,0),FALSE)/1,0))</f>
        <v/>
      </c>
      <c r="P341" t="str">
        <f>IF($D341="","",IFERROR(VLOOKUP($B341,Kraftvärmeprod!$B$1:$BX$550,MATCH(P$2,Kraftvärmeprod!$B$1:$VX$1,0),FALSE)/1,0)-IFERROR(VLOOKUP($B341,'Slutlig allokering kvv'!$B$2:$BX$550,MATCH(P$2,'Slutlig allokering kvv'!$B$1:$BX$1,0),FALSE)/1,0))</f>
        <v/>
      </c>
      <c r="Q341" t="str">
        <f>IF($D341="","",IFERROR(VLOOKUP($B341,Kraftvärmeprod!$B$1:$BX$550,MATCH(Q$2,Kraftvärmeprod!$B$1:$VX$1,0),FALSE)/1,0)-IFERROR(VLOOKUP($B341,'Slutlig allokering kvv'!$B$2:$BX$550,MATCH(Q$2,'Slutlig allokering kvv'!$B$1:$BX$1,0),FALSE)/1,0))</f>
        <v/>
      </c>
      <c r="R341" t="str">
        <f>IF($D341="","",IFERROR(VLOOKUP($B341,Kraftvärmeprod!$B$1:$BX$550,MATCH(R$2,Kraftvärmeprod!$B$1:$VX$1,0),FALSE)/1,0)-IFERROR(VLOOKUP($B341,'Slutlig allokering kvv'!$B$2:$BX$550,MATCH(R$2,'Slutlig allokering kvv'!$B$1:$BX$1,0),FALSE)/1,0))</f>
        <v/>
      </c>
      <c r="S341" t="str">
        <f>IF($D341="","",IFERROR(VLOOKUP($B341,Kraftvärmeprod!$B$1:$BX$550,MATCH(S$2,Kraftvärmeprod!$B$1:$VX$1,0),FALSE)/1,0)-IFERROR(VLOOKUP($B341,'Slutlig allokering kvv'!$B$2:$BX$550,MATCH(S$2,'Slutlig allokering kvv'!$B$1:$BX$1,0),FALSE)/1,0))</f>
        <v/>
      </c>
      <c r="T341" t="str">
        <f>IF($D341="","",IFERROR(VLOOKUP($B341,Kraftvärmeprod!$B$1:$BX$550,MATCH(T$2,Kraftvärmeprod!$B$1:$VX$1,0),FALSE)/1,0)-IFERROR(VLOOKUP($B341,'Slutlig allokering kvv'!$B$2:$BX$550,MATCH(T$2,'Slutlig allokering kvv'!$B$1:$BX$1,0),FALSE)/1,0))</f>
        <v/>
      </c>
      <c r="U341" t="str">
        <f>IF($D341="","",IFERROR(VLOOKUP($B341,Kraftvärmeprod!$B$1:$BX$550,MATCH(U$2,Kraftvärmeprod!$B$1:$VX$1,0),FALSE)/1,0)-IFERROR(VLOOKUP($B341,'Slutlig allokering kvv'!$B$2:$BX$550,MATCH(U$2,'Slutlig allokering kvv'!$B$1:$BX$1,0),FALSE)/1,0))</f>
        <v/>
      </c>
      <c r="V341" t="str">
        <f>IF($D341="","",IFERROR(VLOOKUP($B341,Kraftvärmeprod!$B$1:$BX$550,MATCH(V$2,Kraftvärmeprod!$B$1:$VX$1,0),FALSE)/1,0)-IFERROR(VLOOKUP($B341,'Slutlig allokering kvv'!$B$2:$BX$550,MATCH(V$2,'Slutlig allokering kvv'!$B$1:$BX$1,0),FALSE)/1,0))</f>
        <v/>
      </c>
      <c r="W341" t="str">
        <f>IF($D341="","",IFERROR(VLOOKUP($B341,Kraftvärmeprod!$B$1:$BX$550,MATCH(W$2,Kraftvärmeprod!$B$1:$VX$1,0),FALSE)/1,0)-IFERROR(VLOOKUP($B341,'Slutlig allokering kvv'!$B$2:$BX$550,MATCH(W$2,'Slutlig allokering kvv'!$B$1:$BX$1,0),FALSE)/1,0))</f>
        <v/>
      </c>
      <c r="X341" t="str">
        <f>IF($D341="","",IFERROR(VLOOKUP($B341,Kraftvärmeprod!$B$1:$BX$550,MATCH(X$2,Kraftvärmeprod!$B$1:$VX$1,0),FALSE)/1,0)-IFERROR(VLOOKUP($B341,'Slutlig allokering kvv'!$B$2:$BX$550,MATCH(X$2,'Slutlig allokering kvv'!$B$1:$BX$1,0),FALSE)/1,0))</f>
        <v/>
      </c>
      <c r="Y341" t="str">
        <f>IF($D341="","",IFERROR(VLOOKUP($B341,Kraftvärmeprod!$B$1:$BX$550,MATCH(Y$2,Kraftvärmeprod!$B$1:$VX$1,0),FALSE)/1,0)-IFERROR(VLOOKUP($B341,'Slutlig allokering kvv'!$B$2:$BX$550,MATCH(Y$2,'Slutlig allokering kvv'!$B$1:$BX$1,0),FALSE)/1,0))</f>
        <v/>
      </c>
      <c r="Z341" t="str">
        <f>IF($D341="","",IFERROR(VLOOKUP($B341,Kraftvärmeprod!$B$1:$BX$550,MATCH(Z$2,Kraftvärmeprod!$B$1:$VX$1,0),FALSE)/1,0)-IFERROR(VLOOKUP($B341,'Slutlig allokering kvv'!$B$2:$BX$550,MATCH(Z$2,'Slutlig allokering kvv'!$B$1:$BX$1,0),FALSE)/1,0))</f>
        <v/>
      </c>
      <c r="AA341" t="str">
        <f>IF($D341="","",IFERROR(VLOOKUP($B341,Kraftvärmeprod!$B$1:$BX$550,MATCH(AA$2,Kraftvärmeprod!$B$1:$VX$1,0),FALSE)/1,0)-IFERROR(VLOOKUP($B341,'Slutlig allokering kvv'!$B$2:$BX$550,MATCH(AA$2,'Slutlig allokering kvv'!$B$1:$BX$1,0),FALSE)/1,0))</f>
        <v/>
      </c>
      <c r="AB341" t="str">
        <f>IF($D341="","",IFERROR(VLOOKUP($B341,Kraftvärmeprod!$B$1:$BX$550,MATCH(AB$2,Kraftvärmeprod!$B$1:$VX$1,0),FALSE)/1,0)-IFERROR(VLOOKUP($B341,'Slutlig allokering kvv'!$B$2:$BX$550,MATCH(AB$2,'Slutlig allokering kvv'!$B$1:$BX$1,0),FALSE)/1,0))</f>
        <v/>
      </c>
      <c r="AC341" t="str">
        <f>IF($D341="","",IFERROR(VLOOKUP($B341,Kraftvärmeprod!$B$1:$BX$550,MATCH(AC$2,Kraftvärmeprod!$B$1:$VX$1,0),FALSE)/1,0)-IFERROR(VLOOKUP($B341,'Slutlig allokering kvv'!$B$2:$BX$550,MATCH(AC$2,'Slutlig allokering kvv'!$B$1:$BX$1,0),FALSE)/1,0))</f>
        <v/>
      </c>
      <c r="AE341" t="str">
        <f>IF($D341="","",IFERROR(VLOOKUP($B341,Miljö!$B$1:$E$550,MATCH("Hjälpel kraftvärme (GWh)",Miljö!$B$1:$E$1,0),FALSE)/1,0)-IFERROR(VLOOKUP($B341,'Slutlig allokering kvv'!$B$2:$BX$550,MATCH(AE$2,'Slutlig allokering kvv'!$B$1:$BX$1,0),FALSE)/1,0))</f>
        <v/>
      </c>
      <c r="AI341">
        <f t="shared" si="20"/>
        <v>0</v>
      </c>
      <c r="AK341" t="str">
        <f>IFERROR(VLOOKUP($B341,'Slutlig allokering kvv'!$B$2:$AX$550,MATCH("Summa slutlig allokerad tillförd energi (utan hjälpel och rökgaskondensering):",'Slutlig allokering kvv'!$B$1:$AX$1,0),FALSE)/1,"")</f>
        <v/>
      </c>
      <c r="AM341" s="289" t="str">
        <f>IFERROR(1-VLOOKUP($B341,'Slutlig allokering kvv'!$B$2:$AX$550,MATCH("Andel av bränsle i kvv som allokerats till värme, exklusive rökgaskondensering och hjälpel",'Slutlig allokering kvv'!$B$1:$AX$1,0),FALSE),"")</f>
        <v/>
      </c>
      <c r="AO341" s="289" t="str">
        <f t="shared" si="21"/>
        <v/>
      </c>
      <c r="AP341" s="290" t="str">
        <f t="shared" si="22"/>
        <v/>
      </c>
      <c r="AQ341" s="290"/>
      <c r="AR341" s="239" t="str">
        <f t="shared" si="23"/>
        <v/>
      </c>
      <c r="AS341" s="290"/>
    </row>
    <row r="342" spans="1:45" x14ac:dyDescent="0.25">
      <c r="A342" s="2" t="str">
        <f>'Miljövärden för publ företag'!B344</f>
        <v/>
      </c>
      <c r="B342" s="2" t="str">
        <f>'Miljövärden för publ företag'!C344</f>
        <v/>
      </c>
      <c r="C342" t="str">
        <f>IFERROR(VLOOKUP($B342,Kraftvärmeprod!$B$1:$AH$479,MATCH(C$2,Kraftvärmeprod!$B$1:$AG$1,0),FALSE)/1,"")</f>
        <v/>
      </c>
      <c r="D342" t="str">
        <f>IFERROR(VLOOKUP($B342,Kraftvärmeprod!$B$1:$AH$479,MATCH(D$2,Kraftvärmeprod!$B$1:$AG$1,0),FALSE)/1,"")</f>
        <v/>
      </c>
      <c r="F342" t="str">
        <f>IF($D342="","",IFERROR(VLOOKUP($B342,Kraftvärmeprod!$B$1:$BX$550,MATCH(F$2,Kraftvärmeprod!$B$1:$VX$1,0),FALSE)/1,0)-IFERROR(VLOOKUP($B342,'Slutlig allokering kvv'!$B$2:$BX$550,MATCH(F$2,'Slutlig allokering kvv'!$B$1:$BX$1,0),FALSE)/1,0))</f>
        <v/>
      </c>
      <c r="G342" t="str">
        <f>IF($D342="","",IFERROR(VLOOKUP($B342,Kraftvärmeprod!$B$1:$BX$550,MATCH(G$2,Kraftvärmeprod!$B$1:$VX$1,0),FALSE)/1,0)-IFERROR(VLOOKUP($B342,'Slutlig allokering kvv'!$B$2:$BX$550,MATCH(G$2,'Slutlig allokering kvv'!$B$1:$BX$1,0),FALSE)/1,0))</f>
        <v/>
      </c>
      <c r="H342" t="str">
        <f>IF($D342="","",IFERROR(VLOOKUP($B342,Kraftvärmeprod!$B$1:$BX$550,MATCH(H$2,Kraftvärmeprod!$B$1:$VX$1,0),FALSE)/1,0)-IFERROR(VLOOKUP($B342,'Slutlig allokering kvv'!$B$2:$BX$550,MATCH(H$2,'Slutlig allokering kvv'!$B$1:$BX$1,0),FALSE)/1,0))</f>
        <v/>
      </c>
      <c r="I342" t="str">
        <f>IF($D342="","",IFERROR(VLOOKUP($B342,Kraftvärmeprod!$B$1:$BX$550,MATCH(I$2,Kraftvärmeprod!$B$1:$VX$1,0),FALSE)/1,0)-IFERROR(VLOOKUP($B342,'Slutlig allokering kvv'!$B$2:$BX$550,MATCH(I$2,'Slutlig allokering kvv'!$B$1:$BX$1,0),FALSE)/1,0))</f>
        <v/>
      </c>
      <c r="J342" t="str">
        <f>IF($D342="","",IFERROR(VLOOKUP($B342,Kraftvärmeprod!$B$1:$BX$550,MATCH(J$2,Kraftvärmeprod!$B$1:$VX$1,0),FALSE)/1,0)-IFERROR(VLOOKUP($B342,'Slutlig allokering kvv'!$B$2:$BX$550,MATCH(J$2,'Slutlig allokering kvv'!$B$1:$BX$1,0),FALSE)/1,0))</f>
        <v/>
      </c>
      <c r="K342" t="str">
        <f>IF($D342="","",IFERROR(VLOOKUP($B342,Kraftvärmeprod!$B$1:$BX$550,MATCH(K$2,Kraftvärmeprod!$B$1:$VX$1,0),FALSE)/1,0)-IFERROR(VLOOKUP($B342,'Slutlig allokering kvv'!$B$2:$BX$550,MATCH(K$2,'Slutlig allokering kvv'!$B$1:$BX$1,0),FALSE)/1,0))</f>
        <v/>
      </c>
      <c r="L342" t="str">
        <f>IF($D342="","",IFERROR(VLOOKUP($B342,Kraftvärmeprod!$B$1:$BX$550,MATCH(L$2,Kraftvärmeprod!$B$1:$VX$1,0),FALSE)/1,0)-IFERROR(VLOOKUP($B342,'Slutlig allokering kvv'!$B$2:$BX$550,MATCH(L$2,'Slutlig allokering kvv'!$B$1:$BX$1,0),FALSE)/1,0))</f>
        <v/>
      </c>
      <c r="M342" t="str">
        <f>IF($D342="","",IFERROR(VLOOKUP($B342,Kraftvärmeprod!$B$1:$BX$550,MATCH(M$2,Kraftvärmeprod!$B$1:$VX$1,0),FALSE)/1,0)-IFERROR(VLOOKUP($B342,'Slutlig allokering kvv'!$B$2:$BX$550,MATCH(M$2,'Slutlig allokering kvv'!$B$1:$BX$1,0),FALSE)/1,0))</f>
        <v/>
      </c>
      <c r="N342" t="str">
        <f>IF($D342="","",IFERROR(VLOOKUP($B342,Kraftvärmeprod!$B$1:$BX$550,MATCH(N$2,Kraftvärmeprod!$B$1:$VX$1,0),FALSE)/1,0)-IFERROR(VLOOKUP($B342,'Slutlig allokering kvv'!$B$2:$BX$550,MATCH(N$2,'Slutlig allokering kvv'!$B$1:$BX$1,0),FALSE)/1,0))</f>
        <v/>
      </c>
      <c r="O342" t="str">
        <f>IF($D342="","",IFERROR(VLOOKUP($B342,Kraftvärmeprod!$B$1:$BX$550,MATCH(O$2,Kraftvärmeprod!$B$1:$VX$1,0),FALSE)/1,0)-IFERROR(VLOOKUP($B342,'Slutlig allokering kvv'!$B$2:$BX$550,MATCH(O$2,'Slutlig allokering kvv'!$B$1:$BX$1,0),FALSE)/1,0))</f>
        <v/>
      </c>
      <c r="P342" t="str">
        <f>IF($D342="","",IFERROR(VLOOKUP($B342,Kraftvärmeprod!$B$1:$BX$550,MATCH(P$2,Kraftvärmeprod!$B$1:$VX$1,0),FALSE)/1,0)-IFERROR(VLOOKUP($B342,'Slutlig allokering kvv'!$B$2:$BX$550,MATCH(P$2,'Slutlig allokering kvv'!$B$1:$BX$1,0),FALSE)/1,0))</f>
        <v/>
      </c>
      <c r="Q342" t="str">
        <f>IF($D342="","",IFERROR(VLOOKUP($B342,Kraftvärmeprod!$B$1:$BX$550,MATCH(Q$2,Kraftvärmeprod!$B$1:$VX$1,0),FALSE)/1,0)-IFERROR(VLOOKUP($B342,'Slutlig allokering kvv'!$B$2:$BX$550,MATCH(Q$2,'Slutlig allokering kvv'!$B$1:$BX$1,0),FALSE)/1,0))</f>
        <v/>
      </c>
      <c r="R342" t="str">
        <f>IF($D342="","",IFERROR(VLOOKUP($B342,Kraftvärmeprod!$B$1:$BX$550,MATCH(R$2,Kraftvärmeprod!$B$1:$VX$1,0),FALSE)/1,0)-IFERROR(VLOOKUP($B342,'Slutlig allokering kvv'!$B$2:$BX$550,MATCH(R$2,'Slutlig allokering kvv'!$B$1:$BX$1,0),FALSE)/1,0))</f>
        <v/>
      </c>
      <c r="S342" t="str">
        <f>IF($D342="","",IFERROR(VLOOKUP($B342,Kraftvärmeprod!$B$1:$BX$550,MATCH(S$2,Kraftvärmeprod!$B$1:$VX$1,0),FALSE)/1,0)-IFERROR(VLOOKUP($B342,'Slutlig allokering kvv'!$B$2:$BX$550,MATCH(S$2,'Slutlig allokering kvv'!$B$1:$BX$1,0),FALSE)/1,0))</f>
        <v/>
      </c>
      <c r="T342" t="str">
        <f>IF($D342="","",IFERROR(VLOOKUP($B342,Kraftvärmeprod!$B$1:$BX$550,MATCH(T$2,Kraftvärmeprod!$B$1:$VX$1,0),FALSE)/1,0)-IFERROR(VLOOKUP($B342,'Slutlig allokering kvv'!$B$2:$BX$550,MATCH(T$2,'Slutlig allokering kvv'!$B$1:$BX$1,0),FALSE)/1,0))</f>
        <v/>
      </c>
      <c r="U342" t="str">
        <f>IF($D342="","",IFERROR(VLOOKUP($B342,Kraftvärmeprod!$B$1:$BX$550,MATCH(U$2,Kraftvärmeprod!$B$1:$VX$1,0),FALSE)/1,0)-IFERROR(VLOOKUP($B342,'Slutlig allokering kvv'!$B$2:$BX$550,MATCH(U$2,'Slutlig allokering kvv'!$B$1:$BX$1,0),FALSE)/1,0))</f>
        <v/>
      </c>
      <c r="V342" t="str">
        <f>IF($D342="","",IFERROR(VLOOKUP($B342,Kraftvärmeprod!$B$1:$BX$550,MATCH(V$2,Kraftvärmeprod!$B$1:$VX$1,0),FALSE)/1,0)-IFERROR(VLOOKUP($B342,'Slutlig allokering kvv'!$B$2:$BX$550,MATCH(V$2,'Slutlig allokering kvv'!$B$1:$BX$1,0),FALSE)/1,0))</f>
        <v/>
      </c>
      <c r="W342" t="str">
        <f>IF($D342="","",IFERROR(VLOOKUP($B342,Kraftvärmeprod!$B$1:$BX$550,MATCH(W$2,Kraftvärmeprod!$B$1:$VX$1,0),FALSE)/1,0)-IFERROR(VLOOKUP($B342,'Slutlig allokering kvv'!$B$2:$BX$550,MATCH(W$2,'Slutlig allokering kvv'!$B$1:$BX$1,0),FALSE)/1,0))</f>
        <v/>
      </c>
      <c r="X342" t="str">
        <f>IF($D342="","",IFERROR(VLOOKUP($B342,Kraftvärmeprod!$B$1:$BX$550,MATCH(X$2,Kraftvärmeprod!$B$1:$VX$1,0),FALSE)/1,0)-IFERROR(VLOOKUP($B342,'Slutlig allokering kvv'!$B$2:$BX$550,MATCH(X$2,'Slutlig allokering kvv'!$B$1:$BX$1,0),FALSE)/1,0))</f>
        <v/>
      </c>
      <c r="Y342" t="str">
        <f>IF($D342="","",IFERROR(VLOOKUP($B342,Kraftvärmeprod!$B$1:$BX$550,MATCH(Y$2,Kraftvärmeprod!$B$1:$VX$1,0),FALSE)/1,0)-IFERROR(VLOOKUP($B342,'Slutlig allokering kvv'!$B$2:$BX$550,MATCH(Y$2,'Slutlig allokering kvv'!$B$1:$BX$1,0),FALSE)/1,0))</f>
        <v/>
      </c>
      <c r="Z342" t="str">
        <f>IF($D342="","",IFERROR(VLOOKUP($B342,Kraftvärmeprod!$B$1:$BX$550,MATCH(Z$2,Kraftvärmeprod!$B$1:$VX$1,0),FALSE)/1,0)-IFERROR(VLOOKUP($B342,'Slutlig allokering kvv'!$B$2:$BX$550,MATCH(Z$2,'Slutlig allokering kvv'!$B$1:$BX$1,0),FALSE)/1,0))</f>
        <v/>
      </c>
      <c r="AA342" t="str">
        <f>IF($D342="","",IFERROR(VLOOKUP($B342,Kraftvärmeprod!$B$1:$BX$550,MATCH(AA$2,Kraftvärmeprod!$B$1:$VX$1,0),FALSE)/1,0)-IFERROR(VLOOKUP($B342,'Slutlig allokering kvv'!$B$2:$BX$550,MATCH(AA$2,'Slutlig allokering kvv'!$B$1:$BX$1,0),FALSE)/1,0))</f>
        <v/>
      </c>
      <c r="AB342" t="str">
        <f>IF($D342="","",IFERROR(VLOOKUP($B342,Kraftvärmeprod!$B$1:$BX$550,MATCH(AB$2,Kraftvärmeprod!$B$1:$VX$1,0),FALSE)/1,0)-IFERROR(VLOOKUP($B342,'Slutlig allokering kvv'!$B$2:$BX$550,MATCH(AB$2,'Slutlig allokering kvv'!$B$1:$BX$1,0),FALSE)/1,0))</f>
        <v/>
      </c>
      <c r="AC342" t="str">
        <f>IF($D342="","",IFERROR(VLOOKUP($B342,Kraftvärmeprod!$B$1:$BX$550,MATCH(AC$2,Kraftvärmeprod!$B$1:$VX$1,0),FALSE)/1,0)-IFERROR(VLOOKUP($B342,'Slutlig allokering kvv'!$B$2:$BX$550,MATCH(AC$2,'Slutlig allokering kvv'!$B$1:$BX$1,0),FALSE)/1,0))</f>
        <v/>
      </c>
      <c r="AE342" t="str">
        <f>IF($D342="","",IFERROR(VLOOKUP($B342,Miljö!$B$1:$E$550,MATCH("Hjälpel kraftvärme (GWh)",Miljö!$B$1:$E$1,0),FALSE)/1,0)-IFERROR(VLOOKUP($B342,'Slutlig allokering kvv'!$B$2:$BX$550,MATCH(AE$2,'Slutlig allokering kvv'!$B$1:$BX$1,0),FALSE)/1,0))</f>
        <v/>
      </c>
      <c r="AI342">
        <f t="shared" si="20"/>
        <v>0</v>
      </c>
      <c r="AK342" t="str">
        <f>IFERROR(VLOOKUP($B342,'Slutlig allokering kvv'!$B$2:$AX$550,MATCH("Summa slutlig allokerad tillförd energi (utan hjälpel och rökgaskondensering):",'Slutlig allokering kvv'!$B$1:$AX$1,0),FALSE)/1,"")</f>
        <v/>
      </c>
      <c r="AM342" s="289" t="str">
        <f>IFERROR(1-VLOOKUP($B342,'Slutlig allokering kvv'!$B$2:$AX$550,MATCH("Andel av bränsle i kvv som allokerats till värme, exklusive rökgaskondensering och hjälpel",'Slutlig allokering kvv'!$B$1:$AX$1,0),FALSE),"")</f>
        <v/>
      </c>
      <c r="AO342" s="289" t="str">
        <f t="shared" si="21"/>
        <v/>
      </c>
      <c r="AP342" s="290" t="str">
        <f t="shared" si="22"/>
        <v/>
      </c>
      <c r="AQ342" s="290"/>
      <c r="AR342" s="239" t="str">
        <f t="shared" si="23"/>
        <v/>
      </c>
      <c r="AS342" s="290"/>
    </row>
    <row r="343" spans="1:45" x14ac:dyDescent="0.25">
      <c r="A343" s="2" t="str">
        <f>'Miljövärden för publ företag'!B345</f>
        <v/>
      </c>
      <c r="B343" s="2" t="str">
        <f>'Miljövärden för publ företag'!C345</f>
        <v/>
      </c>
      <c r="C343" t="str">
        <f>IFERROR(VLOOKUP($B343,Kraftvärmeprod!$B$1:$AH$479,MATCH(C$2,Kraftvärmeprod!$B$1:$AG$1,0),FALSE)/1,"")</f>
        <v/>
      </c>
      <c r="D343" t="str">
        <f>IFERROR(VLOOKUP($B343,Kraftvärmeprod!$B$1:$AH$479,MATCH(D$2,Kraftvärmeprod!$B$1:$AG$1,0),FALSE)/1,"")</f>
        <v/>
      </c>
      <c r="F343" t="str">
        <f>IF($D343="","",IFERROR(VLOOKUP($B343,Kraftvärmeprod!$B$1:$BX$550,MATCH(F$2,Kraftvärmeprod!$B$1:$VX$1,0),FALSE)/1,0)-IFERROR(VLOOKUP($B343,'Slutlig allokering kvv'!$B$2:$BX$550,MATCH(F$2,'Slutlig allokering kvv'!$B$1:$BX$1,0),FALSE)/1,0))</f>
        <v/>
      </c>
      <c r="G343" t="str">
        <f>IF($D343="","",IFERROR(VLOOKUP($B343,Kraftvärmeprod!$B$1:$BX$550,MATCH(G$2,Kraftvärmeprod!$B$1:$VX$1,0),FALSE)/1,0)-IFERROR(VLOOKUP($B343,'Slutlig allokering kvv'!$B$2:$BX$550,MATCH(G$2,'Slutlig allokering kvv'!$B$1:$BX$1,0),FALSE)/1,0))</f>
        <v/>
      </c>
      <c r="H343" t="str">
        <f>IF($D343="","",IFERROR(VLOOKUP($B343,Kraftvärmeprod!$B$1:$BX$550,MATCH(H$2,Kraftvärmeprod!$B$1:$VX$1,0),FALSE)/1,0)-IFERROR(VLOOKUP($B343,'Slutlig allokering kvv'!$B$2:$BX$550,MATCH(H$2,'Slutlig allokering kvv'!$B$1:$BX$1,0),FALSE)/1,0))</f>
        <v/>
      </c>
      <c r="I343" t="str">
        <f>IF($D343="","",IFERROR(VLOOKUP($B343,Kraftvärmeprod!$B$1:$BX$550,MATCH(I$2,Kraftvärmeprod!$B$1:$VX$1,0),FALSE)/1,0)-IFERROR(VLOOKUP($B343,'Slutlig allokering kvv'!$B$2:$BX$550,MATCH(I$2,'Slutlig allokering kvv'!$B$1:$BX$1,0),FALSE)/1,0))</f>
        <v/>
      </c>
      <c r="J343" t="str">
        <f>IF($D343="","",IFERROR(VLOOKUP($B343,Kraftvärmeprod!$B$1:$BX$550,MATCH(J$2,Kraftvärmeprod!$B$1:$VX$1,0),FALSE)/1,0)-IFERROR(VLOOKUP($B343,'Slutlig allokering kvv'!$B$2:$BX$550,MATCH(J$2,'Slutlig allokering kvv'!$B$1:$BX$1,0),FALSE)/1,0))</f>
        <v/>
      </c>
      <c r="K343" t="str">
        <f>IF($D343="","",IFERROR(VLOOKUP($B343,Kraftvärmeprod!$B$1:$BX$550,MATCH(K$2,Kraftvärmeprod!$B$1:$VX$1,0),FALSE)/1,0)-IFERROR(VLOOKUP($B343,'Slutlig allokering kvv'!$B$2:$BX$550,MATCH(K$2,'Slutlig allokering kvv'!$B$1:$BX$1,0),FALSE)/1,0))</f>
        <v/>
      </c>
      <c r="L343" t="str">
        <f>IF($D343="","",IFERROR(VLOOKUP($B343,Kraftvärmeprod!$B$1:$BX$550,MATCH(L$2,Kraftvärmeprod!$B$1:$VX$1,0),FALSE)/1,0)-IFERROR(VLOOKUP($B343,'Slutlig allokering kvv'!$B$2:$BX$550,MATCH(L$2,'Slutlig allokering kvv'!$B$1:$BX$1,0),FALSE)/1,0))</f>
        <v/>
      </c>
      <c r="M343" t="str">
        <f>IF($D343="","",IFERROR(VLOOKUP($B343,Kraftvärmeprod!$B$1:$BX$550,MATCH(M$2,Kraftvärmeprod!$B$1:$VX$1,0),FALSE)/1,0)-IFERROR(VLOOKUP($B343,'Slutlig allokering kvv'!$B$2:$BX$550,MATCH(M$2,'Slutlig allokering kvv'!$B$1:$BX$1,0),FALSE)/1,0))</f>
        <v/>
      </c>
      <c r="N343" t="str">
        <f>IF($D343="","",IFERROR(VLOOKUP($B343,Kraftvärmeprod!$B$1:$BX$550,MATCH(N$2,Kraftvärmeprod!$B$1:$VX$1,0),FALSE)/1,0)-IFERROR(VLOOKUP($B343,'Slutlig allokering kvv'!$B$2:$BX$550,MATCH(N$2,'Slutlig allokering kvv'!$B$1:$BX$1,0),FALSE)/1,0))</f>
        <v/>
      </c>
      <c r="O343" t="str">
        <f>IF($D343="","",IFERROR(VLOOKUP($B343,Kraftvärmeprod!$B$1:$BX$550,MATCH(O$2,Kraftvärmeprod!$B$1:$VX$1,0),FALSE)/1,0)-IFERROR(VLOOKUP($B343,'Slutlig allokering kvv'!$B$2:$BX$550,MATCH(O$2,'Slutlig allokering kvv'!$B$1:$BX$1,0),FALSE)/1,0))</f>
        <v/>
      </c>
      <c r="P343" t="str">
        <f>IF($D343="","",IFERROR(VLOOKUP($B343,Kraftvärmeprod!$B$1:$BX$550,MATCH(P$2,Kraftvärmeprod!$B$1:$VX$1,0),FALSE)/1,0)-IFERROR(VLOOKUP($B343,'Slutlig allokering kvv'!$B$2:$BX$550,MATCH(P$2,'Slutlig allokering kvv'!$B$1:$BX$1,0),FALSE)/1,0))</f>
        <v/>
      </c>
      <c r="Q343" t="str">
        <f>IF($D343="","",IFERROR(VLOOKUP($B343,Kraftvärmeprod!$B$1:$BX$550,MATCH(Q$2,Kraftvärmeprod!$B$1:$VX$1,0),FALSE)/1,0)-IFERROR(VLOOKUP($B343,'Slutlig allokering kvv'!$B$2:$BX$550,MATCH(Q$2,'Slutlig allokering kvv'!$B$1:$BX$1,0),FALSE)/1,0))</f>
        <v/>
      </c>
      <c r="R343" t="str">
        <f>IF($D343="","",IFERROR(VLOOKUP($B343,Kraftvärmeprod!$B$1:$BX$550,MATCH(R$2,Kraftvärmeprod!$B$1:$VX$1,0),FALSE)/1,0)-IFERROR(VLOOKUP($B343,'Slutlig allokering kvv'!$B$2:$BX$550,MATCH(R$2,'Slutlig allokering kvv'!$B$1:$BX$1,0),FALSE)/1,0))</f>
        <v/>
      </c>
      <c r="S343" t="str">
        <f>IF($D343="","",IFERROR(VLOOKUP($B343,Kraftvärmeprod!$B$1:$BX$550,MATCH(S$2,Kraftvärmeprod!$B$1:$VX$1,0),FALSE)/1,0)-IFERROR(VLOOKUP($B343,'Slutlig allokering kvv'!$B$2:$BX$550,MATCH(S$2,'Slutlig allokering kvv'!$B$1:$BX$1,0),FALSE)/1,0))</f>
        <v/>
      </c>
      <c r="T343" t="str">
        <f>IF($D343="","",IFERROR(VLOOKUP($B343,Kraftvärmeprod!$B$1:$BX$550,MATCH(T$2,Kraftvärmeprod!$B$1:$VX$1,0),FALSE)/1,0)-IFERROR(VLOOKUP($B343,'Slutlig allokering kvv'!$B$2:$BX$550,MATCH(T$2,'Slutlig allokering kvv'!$B$1:$BX$1,0),FALSE)/1,0))</f>
        <v/>
      </c>
      <c r="U343" t="str">
        <f>IF($D343="","",IFERROR(VLOOKUP($B343,Kraftvärmeprod!$B$1:$BX$550,MATCH(U$2,Kraftvärmeprod!$B$1:$VX$1,0),FALSE)/1,0)-IFERROR(VLOOKUP($B343,'Slutlig allokering kvv'!$B$2:$BX$550,MATCH(U$2,'Slutlig allokering kvv'!$B$1:$BX$1,0),FALSE)/1,0))</f>
        <v/>
      </c>
      <c r="V343" t="str">
        <f>IF($D343="","",IFERROR(VLOOKUP($B343,Kraftvärmeprod!$B$1:$BX$550,MATCH(V$2,Kraftvärmeprod!$B$1:$VX$1,0),FALSE)/1,0)-IFERROR(VLOOKUP($B343,'Slutlig allokering kvv'!$B$2:$BX$550,MATCH(V$2,'Slutlig allokering kvv'!$B$1:$BX$1,0),FALSE)/1,0))</f>
        <v/>
      </c>
      <c r="W343" t="str">
        <f>IF($D343="","",IFERROR(VLOOKUP($B343,Kraftvärmeprod!$B$1:$BX$550,MATCH(W$2,Kraftvärmeprod!$B$1:$VX$1,0),FALSE)/1,0)-IFERROR(VLOOKUP($B343,'Slutlig allokering kvv'!$B$2:$BX$550,MATCH(W$2,'Slutlig allokering kvv'!$B$1:$BX$1,0),FALSE)/1,0))</f>
        <v/>
      </c>
      <c r="X343" t="str">
        <f>IF($D343="","",IFERROR(VLOOKUP($B343,Kraftvärmeprod!$B$1:$BX$550,MATCH(X$2,Kraftvärmeprod!$B$1:$VX$1,0),FALSE)/1,0)-IFERROR(VLOOKUP($B343,'Slutlig allokering kvv'!$B$2:$BX$550,MATCH(X$2,'Slutlig allokering kvv'!$B$1:$BX$1,0),FALSE)/1,0))</f>
        <v/>
      </c>
      <c r="Y343" t="str">
        <f>IF($D343="","",IFERROR(VLOOKUP($B343,Kraftvärmeprod!$B$1:$BX$550,MATCH(Y$2,Kraftvärmeprod!$B$1:$VX$1,0),FALSE)/1,0)-IFERROR(VLOOKUP($B343,'Slutlig allokering kvv'!$B$2:$BX$550,MATCH(Y$2,'Slutlig allokering kvv'!$B$1:$BX$1,0),FALSE)/1,0))</f>
        <v/>
      </c>
      <c r="Z343" t="str">
        <f>IF($D343="","",IFERROR(VLOOKUP($B343,Kraftvärmeprod!$B$1:$BX$550,MATCH(Z$2,Kraftvärmeprod!$B$1:$VX$1,0),FALSE)/1,0)-IFERROR(VLOOKUP($B343,'Slutlig allokering kvv'!$B$2:$BX$550,MATCH(Z$2,'Slutlig allokering kvv'!$B$1:$BX$1,0),FALSE)/1,0))</f>
        <v/>
      </c>
      <c r="AA343" t="str">
        <f>IF($D343="","",IFERROR(VLOOKUP($B343,Kraftvärmeprod!$B$1:$BX$550,MATCH(AA$2,Kraftvärmeprod!$B$1:$VX$1,0),FALSE)/1,0)-IFERROR(VLOOKUP($B343,'Slutlig allokering kvv'!$B$2:$BX$550,MATCH(AA$2,'Slutlig allokering kvv'!$B$1:$BX$1,0),FALSE)/1,0))</f>
        <v/>
      </c>
      <c r="AB343" t="str">
        <f>IF($D343="","",IFERROR(VLOOKUP($B343,Kraftvärmeprod!$B$1:$BX$550,MATCH(AB$2,Kraftvärmeprod!$B$1:$VX$1,0),FALSE)/1,0)-IFERROR(VLOOKUP($B343,'Slutlig allokering kvv'!$B$2:$BX$550,MATCH(AB$2,'Slutlig allokering kvv'!$B$1:$BX$1,0),FALSE)/1,0))</f>
        <v/>
      </c>
      <c r="AC343" t="str">
        <f>IF($D343="","",IFERROR(VLOOKUP($B343,Kraftvärmeprod!$B$1:$BX$550,MATCH(AC$2,Kraftvärmeprod!$B$1:$VX$1,0),FALSE)/1,0)-IFERROR(VLOOKUP($B343,'Slutlig allokering kvv'!$B$2:$BX$550,MATCH(AC$2,'Slutlig allokering kvv'!$B$1:$BX$1,0),FALSE)/1,0))</f>
        <v/>
      </c>
      <c r="AE343" t="str">
        <f>IF($D343="","",IFERROR(VLOOKUP($B343,Miljö!$B$1:$E$550,MATCH("Hjälpel kraftvärme (GWh)",Miljö!$B$1:$E$1,0),FALSE)/1,0)-IFERROR(VLOOKUP($B343,'Slutlig allokering kvv'!$B$2:$BX$550,MATCH(AE$2,'Slutlig allokering kvv'!$B$1:$BX$1,0),FALSE)/1,0))</f>
        <v/>
      </c>
      <c r="AI343">
        <f t="shared" si="20"/>
        <v>0</v>
      </c>
      <c r="AK343" t="str">
        <f>IFERROR(VLOOKUP($B343,'Slutlig allokering kvv'!$B$2:$AX$550,MATCH("Summa slutlig allokerad tillförd energi (utan hjälpel och rökgaskondensering):",'Slutlig allokering kvv'!$B$1:$AX$1,0),FALSE)/1,"")</f>
        <v/>
      </c>
      <c r="AM343" s="289" t="str">
        <f>IFERROR(1-VLOOKUP($B343,'Slutlig allokering kvv'!$B$2:$AX$550,MATCH("Andel av bränsle i kvv som allokerats till värme, exklusive rökgaskondensering och hjälpel",'Slutlig allokering kvv'!$B$1:$AX$1,0),FALSE),"")</f>
        <v/>
      </c>
      <c r="AO343" s="289" t="str">
        <f t="shared" si="21"/>
        <v/>
      </c>
      <c r="AP343" s="290" t="str">
        <f t="shared" si="22"/>
        <v/>
      </c>
      <c r="AQ343" s="290"/>
      <c r="AR343" s="239" t="str">
        <f t="shared" si="23"/>
        <v/>
      </c>
      <c r="AS343" s="290"/>
    </row>
    <row r="344" spans="1:45" x14ac:dyDescent="0.25">
      <c r="A344" s="2" t="str">
        <f>'Miljövärden för publ företag'!B346</f>
        <v/>
      </c>
      <c r="B344" s="2" t="str">
        <f>'Miljövärden för publ företag'!C346</f>
        <v/>
      </c>
      <c r="C344" t="str">
        <f>IFERROR(VLOOKUP($B344,Kraftvärmeprod!$B$1:$AH$479,MATCH(C$2,Kraftvärmeprod!$B$1:$AG$1,0),FALSE)/1,"")</f>
        <v/>
      </c>
      <c r="D344" t="str">
        <f>IFERROR(VLOOKUP($B344,Kraftvärmeprod!$B$1:$AH$479,MATCH(D$2,Kraftvärmeprod!$B$1:$AG$1,0),FALSE)/1,"")</f>
        <v/>
      </c>
      <c r="F344" t="str">
        <f>IF($D344="","",IFERROR(VLOOKUP($B344,Kraftvärmeprod!$B$1:$BX$550,MATCH(F$2,Kraftvärmeprod!$B$1:$VX$1,0),FALSE)/1,0)-IFERROR(VLOOKUP($B344,'Slutlig allokering kvv'!$B$2:$BX$550,MATCH(F$2,'Slutlig allokering kvv'!$B$1:$BX$1,0),FALSE)/1,0))</f>
        <v/>
      </c>
      <c r="G344" t="str">
        <f>IF($D344="","",IFERROR(VLOOKUP($B344,Kraftvärmeprod!$B$1:$BX$550,MATCH(G$2,Kraftvärmeprod!$B$1:$VX$1,0),FALSE)/1,0)-IFERROR(VLOOKUP($B344,'Slutlig allokering kvv'!$B$2:$BX$550,MATCH(G$2,'Slutlig allokering kvv'!$B$1:$BX$1,0),FALSE)/1,0))</f>
        <v/>
      </c>
      <c r="H344" t="str">
        <f>IF($D344="","",IFERROR(VLOOKUP($B344,Kraftvärmeprod!$B$1:$BX$550,MATCH(H$2,Kraftvärmeprod!$B$1:$VX$1,0),FALSE)/1,0)-IFERROR(VLOOKUP($B344,'Slutlig allokering kvv'!$B$2:$BX$550,MATCH(H$2,'Slutlig allokering kvv'!$B$1:$BX$1,0),FALSE)/1,0))</f>
        <v/>
      </c>
      <c r="I344" t="str">
        <f>IF($D344="","",IFERROR(VLOOKUP($B344,Kraftvärmeprod!$B$1:$BX$550,MATCH(I$2,Kraftvärmeprod!$B$1:$VX$1,0),FALSE)/1,0)-IFERROR(VLOOKUP($B344,'Slutlig allokering kvv'!$B$2:$BX$550,MATCH(I$2,'Slutlig allokering kvv'!$B$1:$BX$1,0),FALSE)/1,0))</f>
        <v/>
      </c>
      <c r="J344" t="str">
        <f>IF($D344="","",IFERROR(VLOOKUP($B344,Kraftvärmeprod!$B$1:$BX$550,MATCH(J$2,Kraftvärmeprod!$B$1:$VX$1,0),FALSE)/1,0)-IFERROR(VLOOKUP($B344,'Slutlig allokering kvv'!$B$2:$BX$550,MATCH(J$2,'Slutlig allokering kvv'!$B$1:$BX$1,0),FALSE)/1,0))</f>
        <v/>
      </c>
      <c r="K344" t="str">
        <f>IF($D344="","",IFERROR(VLOOKUP($B344,Kraftvärmeprod!$B$1:$BX$550,MATCH(K$2,Kraftvärmeprod!$B$1:$VX$1,0),FALSE)/1,0)-IFERROR(VLOOKUP($B344,'Slutlig allokering kvv'!$B$2:$BX$550,MATCH(K$2,'Slutlig allokering kvv'!$B$1:$BX$1,0),FALSE)/1,0))</f>
        <v/>
      </c>
      <c r="L344" t="str">
        <f>IF($D344="","",IFERROR(VLOOKUP($B344,Kraftvärmeprod!$B$1:$BX$550,MATCH(L$2,Kraftvärmeprod!$B$1:$VX$1,0),FALSE)/1,0)-IFERROR(VLOOKUP($B344,'Slutlig allokering kvv'!$B$2:$BX$550,MATCH(L$2,'Slutlig allokering kvv'!$B$1:$BX$1,0),FALSE)/1,0))</f>
        <v/>
      </c>
      <c r="M344" t="str">
        <f>IF($D344="","",IFERROR(VLOOKUP($B344,Kraftvärmeprod!$B$1:$BX$550,MATCH(M$2,Kraftvärmeprod!$B$1:$VX$1,0),FALSE)/1,0)-IFERROR(VLOOKUP($B344,'Slutlig allokering kvv'!$B$2:$BX$550,MATCH(M$2,'Slutlig allokering kvv'!$B$1:$BX$1,0),FALSE)/1,0))</f>
        <v/>
      </c>
      <c r="N344" t="str">
        <f>IF($D344="","",IFERROR(VLOOKUP($B344,Kraftvärmeprod!$B$1:$BX$550,MATCH(N$2,Kraftvärmeprod!$B$1:$VX$1,0),FALSE)/1,0)-IFERROR(VLOOKUP($B344,'Slutlig allokering kvv'!$B$2:$BX$550,MATCH(N$2,'Slutlig allokering kvv'!$B$1:$BX$1,0),FALSE)/1,0))</f>
        <v/>
      </c>
      <c r="O344" t="str">
        <f>IF($D344="","",IFERROR(VLOOKUP($B344,Kraftvärmeprod!$B$1:$BX$550,MATCH(O$2,Kraftvärmeprod!$B$1:$VX$1,0),FALSE)/1,0)-IFERROR(VLOOKUP($B344,'Slutlig allokering kvv'!$B$2:$BX$550,MATCH(O$2,'Slutlig allokering kvv'!$B$1:$BX$1,0),FALSE)/1,0))</f>
        <v/>
      </c>
      <c r="P344" t="str">
        <f>IF($D344="","",IFERROR(VLOOKUP($B344,Kraftvärmeprod!$B$1:$BX$550,MATCH(P$2,Kraftvärmeprod!$B$1:$VX$1,0),FALSE)/1,0)-IFERROR(VLOOKUP($B344,'Slutlig allokering kvv'!$B$2:$BX$550,MATCH(P$2,'Slutlig allokering kvv'!$B$1:$BX$1,0),FALSE)/1,0))</f>
        <v/>
      </c>
      <c r="Q344" t="str">
        <f>IF($D344="","",IFERROR(VLOOKUP($B344,Kraftvärmeprod!$B$1:$BX$550,MATCH(Q$2,Kraftvärmeprod!$B$1:$VX$1,0),FALSE)/1,0)-IFERROR(VLOOKUP($B344,'Slutlig allokering kvv'!$B$2:$BX$550,MATCH(Q$2,'Slutlig allokering kvv'!$B$1:$BX$1,0),FALSE)/1,0))</f>
        <v/>
      </c>
      <c r="R344" t="str">
        <f>IF($D344="","",IFERROR(VLOOKUP($B344,Kraftvärmeprod!$B$1:$BX$550,MATCH(R$2,Kraftvärmeprod!$B$1:$VX$1,0),FALSE)/1,0)-IFERROR(VLOOKUP($B344,'Slutlig allokering kvv'!$B$2:$BX$550,MATCH(R$2,'Slutlig allokering kvv'!$B$1:$BX$1,0),FALSE)/1,0))</f>
        <v/>
      </c>
      <c r="S344" t="str">
        <f>IF($D344="","",IFERROR(VLOOKUP($B344,Kraftvärmeprod!$B$1:$BX$550,MATCH(S$2,Kraftvärmeprod!$B$1:$VX$1,0),FALSE)/1,0)-IFERROR(VLOOKUP($B344,'Slutlig allokering kvv'!$B$2:$BX$550,MATCH(S$2,'Slutlig allokering kvv'!$B$1:$BX$1,0),FALSE)/1,0))</f>
        <v/>
      </c>
      <c r="T344" t="str">
        <f>IF($D344="","",IFERROR(VLOOKUP($B344,Kraftvärmeprod!$B$1:$BX$550,MATCH(T$2,Kraftvärmeprod!$B$1:$VX$1,0),FALSE)/1,0)-IFERROR(VLOOKUP($B344,'Slutlig allokering kvv'!$B$2:$BX$550,MATCH(T$2,'Slutlig allokering kvv'!$B$1:$BX$1,0),FALSE)/1,0))</f>
        <v/>
      </c>
      <c r="U344" t="str">
        <f>IF($D344="","",IFERROR(VLOOKUP($B344,Kraftvärmeprod!$B$1:$BX$550,MATCH(U$2,Kraftvärmeprod!$B$1:$VX$1,0),FALSE)/1,0)-IFERROR(VLOOKUP($B344,'Slutlig allokering kvv'!$B$2:$BX$550,MATCH(U$2,'Slutlig allokering kvv'!$B$1:$BX$1,0),FALSE)/1,0))</f>
        <v/>
      </c>
      <c r="V344" t="str">
        <f>IF($D344="","",IFERROR(VLOOKUP($B344,Kraftvärmeprod!$B$1:$BX$550,MATCH(V$2,Kraftvärmeprod!$B$1:$VX$1,0),FALSE)/1,0)-IFERROR(VLOOKUP($B344,'Slutlig allokering kvv'!$B$2:$BX$550,MATCH(V$2,'Slutlig allokering kvv'!$B$1:$BX$1,0),FALSE)/1,0))</f>
        <v/>
      </c>
      <c r="W344" t="str">
        <f>IF($D344="","",IFERROR(VLOOKUP($B344,Kraftvärmeprod!$B$1:$BX$550,MATCH(W$2,Kraftvärmeprod!$B$1:$VX$1,0),FALSE)/1,0)-IFERROR(VLOOKUP($B344,'Slutlig allokering kvv'!$B$2:$BX$550,MATCH(W$2,'Slutlig allokering kvv'!$B$1:$BX$1,0),FALSE)/1,0))</f>
        <v/>
      </c>
      <c r="X344" t="str">
        <f>IF($D344="","",IFERROR(VLOOKUP($B344,Kraftvärmeprod!$B$1:$BX$550,MATCH(X$2,Kraftvärmeprod!$B$1:$VX$1,0),FALSE)/1,0)-IFERROR(VLOOKUP($B344,'Slutlig allokering kvv'!$B$2:$BX$550,MATCH(X$2,'Slutlig allokering kvv'!$B$1:$BX$1,0),FALSE)/1,0))</f>
        <v/>
      </c>
      <c r="Y344" t="str">
        <f>IF($D344="","",IFERROR(VLOOKUP($B344,Kraftvärmeprod!$B$1:$BX$550,MATCH(Y$2,Kraftvärmeprod!$B$1:$VX$1,0),FALSE)/1,0)-IFERROR(VLOOKUP($B344,'Slutlig allokering kvv'!$B$2:$BX$550,MATCH(Y$2,'Slutlig allokering kvv'!$B$1:$BX$1,0),FALSE)/1,0))</f>
        <v/>
      </c>
      <c r="Z344" t="str">
        <f>IF($D344="","",IFERROR(VLOOKUP($B344,Kraftvärmeprod!$B$1:$BX$550,MATCH(Z$2,Kraftvärmeprod!$B$1:$VX$1,0),FALSE)/1,0)-IFERROR(VLOOKUP($B344,'Slutlig allokering kvv'!$B$2:$BX$550,MATCH(Z$2,'Slutlig allokering kvv'!$B$1:$BX$1,0),FALSE)/1,0))</f>
        <v/>
      </c>
      <c r="AA344" t="str">
        <f>IF($D344="","",IFERROR(VLOOKUP($B344,Kraftvärmeprod!$B$1:$BX$550,MATCH(AA$2,Kraftvärmeprod!$B$1:$VX$1,0),FALSE)/1,0)-IFERROR(VLOOKUP($B344,'Slutlig allokering kvv'!$B$2:$BX$550,MATCH(AA$2,'Slutlig allokering kvv'!$B$1:$BX$1,0),FALSE)/1,0))</f>
        <v/>
      </c>
      <c r="AB344" t="str">
        <f>IF($D344="","",IFERROR(VLOOKUP($B344,Kraftvärmeprod!$B$1:$BX$550,MATCH(AB$2,Kraftvärmeprod!$B$1:$VX$1,0),FALSE)/1,0)-IFERROR(VLOOKUP($B344,'Slutlig allokering kvv'!$B$2:$BX$550,MATCH(AB$2,'Slutlig allokering kvv'!$B$1:$BX$1,0),FALSE)/1,0))</f>
        <v/>
      </c>
      <c r="AC344" t="str">
        <f>IF($D344="","",IFERROR(VLOOKUP($B344,Kraftvärmeprod!$B$1:$BX$550,MATCH(AC$2,Kraftvärmeprod!$B$1:$VX$1,0),FALSE)/1,0)-IFERROR(VLOOKUP($B344,'Slutlig allokering kvv'!$B$2:$BX$550,MATCH(AC$2,'Slutlig allokering kvv'!$B$1:$BX$1,0),FALSE)/1,0))</f>
        <v/>
      </c>
      <c r="AE344" t="str">
        <f>IF($D344="","",IFERROR(VLOOKUP($B344,Miljö!$B$1:$E$550,MATCH("Hjälpel kraftvärme (GWh)",Miljö!$B$1:$E$1,0),FALSE)/1,0)-IFERROR(VLOOKUP($B344,'Slutlig allokering kvv'!$B$2:$BX$550,MATCH(AE$2,'Slutlig allokering kvv'!$B$1:$BX$1,0),FALSE)/1,0))</f>
        <v/>
      </c>
      <c r="AI344">
        <f t="shared" si="20"/>
        <v>0</v>
      </c>
      <c r="AK344" t="str">
        <f>IFERROR(VLOOKUP($B344,'Slutlig allokering kvv'!$B$2:$AX$550,MATCH("Summa slutlig allokerad tillförd energi (utan hjälpel och rökgaskondensering):",'Slutlig allokering kvv'!$B$1:$AX$1,0),FALSE)/1,"")</f>
        <v/>
      </c>
      <c r="AM344" s="289" t="str">
        <f>IFERROR(1-VLOOKUP($B344,'Slutlig allokering kvv'!$B$2:$AX$550,MATCH("Andel av bränsle i kvv som allokerats till värme, exklusive rökgaskondensering och hjälpel",'Slutlig allokering kvv'!$B$1:$AX$1,0),FALSE),"")</f>
        <v/>
      </c>
      <c r="AO344" s="289" t="str">
        <f t="shared" si="21"/>
        <v/>
      </c>
      <c r="AP344" s="290" t="str">
        <f t="shared" si="22"/>
        <v/>
      </c>
      <c r="AQ344" s="290"/>
      <c r="AR344" s="239" t="str">
        <f t="shared" si="23"/>
        <v/>
      </c>
      <c r="AS344" s="290"/>
    </row>
    <row r="345" spans="1:45" x14ac:dyDescent="0.25">
      <c r="A345" s="2" t="str">
        <f>'Miljövärden för publ företag'!B347</f>
        <v/>
      </c>
      <c r="B345" s="2" t="str">
        <f>'Miljövärden för publ företag'!C347</f>
        <v/>
      </c>
      <c r="C345" t="str">
        <f>IFERROR(VLOOKUP($B345,Kraftvärmeprod!$B$1:$AH$479,MATCH(C$2,Kraftvärmeprod!$B$1:$AG$1,0),FALSE)/1,"")</f>
        <v/>
      </c>
      <c r="D345" t="str">
        <f>IFERROR(VLOOKUP($B345,Kraftvärmeprod!$B$1:$AH$479,MATCH(D$2,Kraftvärmeprod!$B$1:$AG$1,0),FALSE)/1,"")</f>
        <v/>
      </c>
      <c r="F345" t="str">
        <f>IF($D345="","",IFERROR(VLOOKUP($B345,Kraftvärmeprod!$B$1:$BX$550,MATCH(F$2,Kraftvärmeprod!$B$1:$VX$1,0),FALSE)/1,0)-IFERROR(VLOOKUP($B345,'Slutlig allokering kvv'!$B$2:$BX$550,MATCH(F$2,'Slutlig allokering kvv'!$B$1:$BX$1,0),FALSE)/1,0))</f>
        <v/>
      </c>
      <c r="G345" t="str">
        <f>IF($D345="","",IFERROR(VLOOKUP($B345,Kraftvärmeprod!$B$1:$BX$550,MATCH(G$2,Kraftvärmeprod!$B$1:$VX$1,0),FALSE)/1,0)-IFERROR(VLOOKUP($B345,'Slutlig allokering kvv'!$B$2:$BX$550,MATCH(G$2,'Slutlig allokering kvv'!$B$1:$BX$1,0),FALSE)/1,0))</f>
        <v/>
      </c>
      <c r="H345" t="str">
        <f>IF($D345="","",IFERROR(VLOOKUP($B345,Kraftvärmeprod!$B$1:$BX$550,MATCH(H$2,Kraftvärmeprod!$B$1:$VX$1,0),FALSE)/1,0)-IFERROR(VLOOKUP($B345,'Slutlig allokering kvv'!$B$2:$BX$550,MATCH(H$2,'Slutlig allokering kvv'!$B$1:$BX$1,0),FALSE)/1,0))</f>
        <v/>
      </c>
      <c r="I345" t="str">
        <f>IF($D345="","",IFERROR(VLOOKUP($B345,Kraftvärmeprod!$B$1:$BX$550,MATCH(I$2,Kraftvärmeprod!$B$1:$VX$1,0),FALSE)/1,0)-IFERROR(VLOOKUP($B345,'Slutlig allokering kvv'!$B$2:$BX$550,MATCH(I$2,'Slutlig allokering kvv'!$B$1:$BX$1,0),FALSE)/1,0))</f>
        <v/>
      </c>
      <c r="J345" t="str">
        <f>IF($D345="","",IFERROR(VLOOKUP($B345,Kraftvärmeprod!$B$1:$BX$550,MATCH(J$2,Kraftvärmeprod!$B$1:$VX$1,0),FALSE)/1,0)-IFERROR(VLOOKUP($B345,'Slutlig allokering kvv'!$B$2:$BX$550,MATCH(J$2,'Slutlig allokering kvv'!$B$1:$BX$1,0),FALSE)/1,0))</f>
        <v/>
      </c>
      <c r="K345" t="str">
        <f>IF($D345="","",IFERROR(VLOOKUP($B345,Kraftvärmeprod!$B$1:$BX$550,MATCH(K$2,Kraftvärmeprod!$B$1:$VX$1,0),FALSE)/1,0)-IFERROR(VLOOKUP($B345,'Slutlig allokering kvv'!$B$2:$BX$550,MATCH(K$2,'Slutlig allokering kvv'!$B$1:$BX$1,0),FALSE)/1,0))</f>
        <v/>
      </c>
      <c r="L345" t="str">
        <f>IF($D345="","",IFERROR(VLOOKUP($B345,Kraftvärmeprod!$B$1:$BX$550,MATCH(L$2,Kraftvärmeprod!$B$1:$VX$1,0),FALSE)/1,0)-IFERROR(VLOOKUP($B345,'Slutlig allokering kvv'!$B$2:$BX$550,MATCH(L$2,'Slutlig allokering kvv'!$B$1:$BX$1,0),FALSE)/1,0))</f>
        <v/>
      </c>
      <c r="M345" t="str">
        <f>IF($D345="","",IFERROR(VLOOKUP($B345,Kraftvärmeprod!$B$1:$BX$550,MATCH(M$2,Kraftvärmeprod!$B$1:$VX$1,0),FALSE)/1,0)-IFERROR(VLOOKUP($B345,'Slutlig allokering kvv'!$B$2:$BX$550,MATCH(M$2,'Slutlig allokering kvv'!$B$1:$BX$1,0),FALSE)/1,0))</f>
        <v/>
      </c>
      <c r="N345" t="str">
        <f>IF($D345="","",IFERROR(VLOOKUP($B345,Kraftvärmeprod!$B$1:$BX$550,MATCH(N$2,Kraftvärmeprod!$B$1:$VX$1,0),FALSE)/1,0)-IFERROR(VLOOKUP($B345,'Slutlig allokering kvv'!$B$2:$BX$550,MATCH(N$2,'Slutlig allokering kvv'!$B$1:$BX$1,0),FALSE)/1,0))</f>
        <v/>
      </c>
      <c r="O345" t="str">
        <f>IF($D345="","",IFERROR(VLOOKUP($B345,Kraftvärmeprod!$B$1:$BX$550,MATCH(O$2,Kraftvärmeprod!$B$1:$VX$1,0),FALSE)/1,0)-IFERROR(VLOOKUP($B345,'Slutlig allokering kvv'!$B$2:$BX$550,MATCH(O$2,'Slutlig allokering kvv'!$B$1:$BX$1,0),FALSE)/1,0))</f>
        <v/>
      </c>
      <c r="P345" t="str">
        <f>IF($D345="","",IFERROR(VLOOKUP($B345,Kraftvärmeprod!$B$1:$BX$550,MATCH(P$2,Kraftvärmeprod!$B$1:$VX$1,0),FALSE)/1,0)-IFERROR(VLOOKUP($B345,'Slutlig allokering kvv'!$B$2:$BX$550,MATCH(P$2,'Slutlig allokering kvv'!$B$1:$BX$1,0),FALSE)/1,0))</f>
        <v/>
      </c>
      <c r="Q345" t="str">
        <f>IF($D345="","",IFERROR(VLOOKUP($B345,Kraftvärmeprod!$B$1:$BX$550,MATCH(Q$2,Kraftvärmeprod!$B$1:$VX$1,0),FALSE)/1,0)-IFERROR(VLOOKUP($B345,'Slutlig allokering kvv'!$B$2:$BX$550,MATCH(Q$2,'Slutlig allokering kvv'!$B$1:$BX$1,0),FALSE)/1,0))</f>
        <v/>
      </c>
      <c r="R345" t="str">
        <f>IF($D345="","",IFERROR(VLOOKUP($B345,Kraftvärmeprod!$B$1:$BX$550,MATCH(R$2,Kraftvärmeprod!$B$1:$VX$1,0),FALSE)/1,0)-IFERROR(VLOOKUP($B345,'Slutlig allokering kvv'!$B$2:$BX$550,MATCH(R$2,'Slutlig allokering kvv'!$B$1:$BX$1,0),FALSE)/1,0))</f>
        <v/>
      </c>
      <c r="S345" t="str">
        <f>IF($D345="","",IFERROR(VLOOKUP($B345,Kraftvärmeprod!$B$1:$BX$550,MATCH(S$2,Kraftvärmeprod!$B$1:$VX$1,0),FALSE)/1,0)-IFERROR(VLOOKUP($B345,'Slutlig allokering kvv'!$B$2:$BX$550,MATCH(S$2,'Slutlig allokering kvv'!$B$1:$BX$1,0),FALSE)/1,0))</f>
        <v/>
      </c>
      <c r="T345" t="str">
        <f>IF($D345="","",IFERROR(VLOOKUP($B345,Kraftvärmeprod!$B$1:$BX$550,MATCH(T$2,Kraftvärmeprod!$B$1:$VX$1,0),FALSE)/1,0)-IFERROR(VLOOKUP($B345,'Slutlig allokering kvv'!$B$2:$BX$550,MATCH(T$2,'Slutlig allokering kvv'!$B$1:$BX$1,0),FALSE)/1,0))</f>
        <v/>
      </c>
      <c r="U345" t="str">
        <f>IF($D345="","",IFERROR(VLOOKUP($B345,Kraftvärmeprod!$B$1:$BX$550,MATCH(U$2,Kraftvärmeprod!$B$1:$VX$1,0),FALSE)/1,0)-IFERROR(VLOOKUP($B345,'Slutlig allokering kvv'!$B$2:$BX$550,MATCH(U$2,'Slutlig allokering kvv'!$B$1:$BX$1,0),FALSE)/1,0))</f>
        <v/>
      </c>
      <c r="V345" t="str">
        <f>IF($D345="","",IFERROR(VLOOKUP($B345,Kraftvärmeprod!$B$1:$BX$550,MATCH(V$2,Kraftvärmeprod!$B$1:$VX$1,0),FALSE)/1,0)-IFERROR(VLOOKUP($B345,'Slutlig allokering kvv'!$B$2:$BX$550,MATCH(V$2,'Slutlig allokering kvv'!$B$1:$BX$1,0),FALSE)/1,0))</f>
        <v/>
      </c>
      <c r="W345" t="str">
        <f>IF($D345="","",IFERROR(VLOOKUP($B345,Kraftvärmeprod!$B$1:$BX$550,MATCH(W$2,Kraftvärmeprod!$B$1:$VX$1,0),FALSE)/1,0)-IFERROR(VLOOKUP($B345,'Slutlig allokering kvv'!$B$2:$BX$550,MATCH(W$2,'Slutlig allokering kvv'!$B$1:$BX$1,0),FALSE)/1,0))</f>
        <v/>
      </c>
      <c r="X345" t="str">
        <f>IF($D345="","",IFERROR(VLOOKUP($B345,Kraftvärmeprod!$B$1:$BX$550,MATCH(X$2,Kraftvärmeprod!$B$1:$VX$1,0),FALSE)/1,0)-IFERROR(VLOOKUP($B345,'Slutlig allokering kvv'!$B$2:$BX$550,MATCH(X$2,'Slutlig allokering kvv'!$B$1:$BX$1,0),FALSE)/1,0))</f>
        <v/>
      </c>
      <c r="Y345" t="str">
        <f>IF($D345="","",IFERROR(VLOOKUP($B345,Kraftvärmeprod!$B$1:$BX$550,MATCH(Y$2,Kraftvärmeprod!$B$1:$VX$1,0),FALSE)/1,0)-IFERROR(VLOOKUP($B345,'Slutlig allokering kvv'!$B$2:$BX$550,MATCH(Y$2,'Slutlig allokering kvv'!$B$1:$BX$1,0),FALSE)/1,0))</f>
        <v/>
      </c>
      <c r="Z345" t="str">
        <f>IF($D345="","",IFERROR(VLOOKUP($B345,Kraftvärmeprod!$B$1:$BX$550,MATCH(Z$2,Kraftvärmeprod!$B$1:$VX$1,0),FALSE)/1,0)-IFERROR(VLOOKUP($B345,'Slutlig allokering kvv'!$B$2:$BX$550,MATCH(Z$2,'Slutlig allokering kvv'!$B$1:$BX$1,0),FALSE)/1,0))</f>
        <v/>
      </c>
      <c r="AA345" t="str">
        <f>IF($D345="","",IFERROR(VLOOKUP($B345,Kraftvärmeprod!$B$1:$BX$550,MATCH(AA$2,Kraftvärmeprod!$B$1:$VX$1,0),FALSE)/1,0)-IFERROR(VLOOKUP($B345,'Slutlig allokering kvv'!$B$2:$BX$550,MATCH(AA$2,'Slutlig allokering kvv'!$B$1:$BX$1,0),FALSE)/1,0))</f>
        <v/>
      </c>
      <c r="AB345" t="str">
        <f>IF($D345="","",IFERROR(VLOOKUP($B345,Kraftvärmeprod!$B$1:$BX$550,MATCH(AB$2,Kraftvärmeprod!$B$1:$VX$1,0),FALSE)/1,0)-IFERROR(VLOOKUP($B345,'Slutlig allokering kvv'!$B$2:$BX$550,MATCH(AB$2,'Slutlig allokering kvv'!$B$1:$BX$1,0),FALSE)/1,0))</f>
        <v/>
      </c>
      <c r="AC345" t="str">
        <f>IF($D345="","",IFERROR(VLOOKUP($B345,Kraftvärmeprod!$B$1:$BX$550,MATCH(AC$2,Kraftvärmeprod!$B$1:$VX$1,0),FALSE)/1,0)-IFERROR(VLOOKUP($B345,'Slutlig allokering kvv'!$B$2:$BX$550,MATCH(AC$2,'Slutlig allokering kvv'!$B$1:$BX$1,0),FALSE)/1,0))</f>
        <v/>
      </c>
      <c r="AE345" t="str">
        <f>IF($D345="","",IFERROR(VLOOKUP($B345,Miljö!$B$1:$E$550,MATCH("Hjälpel kraftvärme (GWh)",Miljö!$B$1:$E$1,0),FALSE)/1,0)-IFERROR(VLOOKUP($B345,'Slutlig allokering kvv'!$B$2:$BX$550,MATCH(AE$2,'Slutlig allokering kvv'!$B$1:$BX$1,0),FALSE)/1,0))</f>
        <v/>
      </c>
      <c r="AI345">
        <f t="shared" si="20"/>
        <v>0</v>
      </c>
      <c r="AK345" t="str">
        <f>IFERROR(VLOOKUP($B345,'Slutlig allokering kvv'!$B$2:$AX$550,MATCH("Summa slutlig allokerad tillförd energi (utan hjälpel och rökgaskondensering):",'Slutlig allokering kvv'!$B$1:$AX$1,0),FALSE)/1,"")</f>
        <v/>
      </c>
      <c r="AM345" s="289" t="str">
        <f>IFERROR(1-VLOOKUP($B345,'Slutlig allokering kvv'!$B$2:$AX$550,MATCH("Andel av bränsle i kvv som allokerats till värme, exklusive rökgaskondensering och hjälpel",'Slutlig allokering kvv'!$B$1:$AX$1,0),FALSE),"")</f>
        <v/>
      </c>
      <c r="AO345" s="289" t="str">
        <f t="shared" si="21"/>
        <v/>
      </c>
      <c r="AP345" s="290" t="str">
        <f t="shared" si="22"/>
        <v/>
      </c>
      <c r="AQ345" s="290"/>
      <c r="AR345" s="239" t="str">
        <f t="shared" si="23"/>
        <v/>
      </c>
      <c r="AS345" s="290"/>
    </row>
    <row r="346" spans="1:45" x14ac:dyDescent="0.25">
      <c r="A346" s="2" t="str">
        <f>'Miljövärden för publ företag'!B348</f>
        <v/>
      </c>
      <c r="B346" s="2" t="str">
        <f>'Miljövärden för publ företag'!C348</f>
        <v/>
      </c>
      <c r="C346" t="str">
        <f>IFERROR(VLOOKUP($B346,Kraftvärmeprod!$B$1:$AH$479,MATCH(C$2,Kraftvärmeprod!$B$1:$AG$1,0),FALSE)/1,"")</f>
        <v/>
      </c>
      <c r="D346" t="str">
        <f>IFERROR(VLOOKUP($B346,Kraftvärmeprod!$B$1:$AH$479,MATCH(D$2,Kraftvärmeprod!$B$1:$AG$1,0),FALSE)/1,"")</f>
        <v/>
      </c>
      <c r="F346" t="str">
        <f>IF($D346="","",IFERROR(VLOOKUP($B346,Kraftvärmeprod!$B$1:$BX$550,MATCH(F$2,Kraftvärmeprod!$B$1:$VX$1,0),FALSE)/1,0)-IFERROR(VLOOKUP($B346,'Slutlig allokering kvv'!$B$2:$BX$550,MATCH(F$2,'Slutlig allokering kvv'!$B$1:$BX$1,0),FALSE)/1,0))</f>
        <v/>
      </c>
      <c r="G346" t="str">
        <f>IF($D346="","",IFERROR(VLOOKUP($B346,Kraftvärmeprod!$B$1:$BX$550,MATCH(G$2,Kraftvärmeprod!$B$1:$VX$1,0),FALSE)/1,0)-IFERROR(VLOOKUP($B346,'Slutlig allokering kvv'!$B$2:$BX$550,MATCH(G$2,'Slutlig allokering kvv'!$B$1:$BX$1,0),FALSE)/1,0))</f>
        <v/>
      </c>
      <c r="H346" t="str">
        <f>IF($D346="","",IFERROR(VLOOKUP($B346,Kraftvärmeprod!$B$1:$BX$550,MATCH(H$2,Kraftvärmeprod!$B$1:$VX$1,0),FALSE)/1,0)-IFERROR(VLOOKUP($B346,'Slutlig allokering kvv'!$B$2:$BX$550,MATCH(H$2,'Slutlig allokering kvv'!$B$1:$BX$1,0),FALSE)/1,0))</f>
        <v/>
      </c>
      <c r="I346" t="str">
        <f>IF($D346="","",IFERROR(VLOOKUP($B346,Kraftvärmeprod!$B$1:$BX$550,MATCH(I$2,Kraftvärmeprod!$B$1:$VX$1,0),FALSE)/1,0)-IFERROR(VLOOKUP($B346,'Slutlig allokering kvv'!$B$2:$BX$550,MATCH(I$2,'Slutlig allokering kvv'!$B$1:$BX$1,0),FALSE)/1,0))</f>
        <v/>
      </c>
      <c r="J346" t="str">
        <f>IF($D346="","",IFERROR(VLOOKUP($B346,Kraftvärmeprod!$B$1:$BX$550,MATCH(J$2,Kraftvärmeprod!$B$1:$VX$1,0),FALSE)/1,0)-IFERROR(VLOOKUP($B346,'Slutlig allokering kvv'!$B$2:$BX$550,MATCH(J$2,'Slutlig allokering kvv'!$B$1:$BX$1,0),FALSE)/1,0))</f>
        <v/>
      </c>
      <c r="K346" t="str">
        <f>IF($D346="","",IFERROR(VLOOKUP($B346,Kraftvärmeprod!$B$1:$BX$550,MATCH(K$2,Kraftvärmeprod!$B$1:$VX$1,0),FALSE)/1,0)-IFERROR(VLOOKUP($B346,'Slutlig allokering kvv'!$B$2:$BX$550,MATCH(K$2,'Slutlig allokering kvv'!$B$1:$BX$1,0),FALSE)/1,0))</f>
        <v/>
      </c>
      <c r="L346" t="str">
        <f>IF($D346="","",IFERROR(VLOOKUP($B346,Kraftvärmeprod!$B$1:$BX$550,MATCH(L$2,Kraftvärmeprod!$B$1:$VX$1,0),FALSE)/1,0)-IFERROR(VLOOKUP($B346,'Slutlig allokering kvv'!$B$2:$BX$550,MATCH(L$2,'Slutlig allokering kvv'!$B$1:$BX$1,0),FALSE)/1,0))</f>
        <v/>
      </c>
      <c r="M346" t="str">
        <f>IF($D346="","",IFERROR(VLOOKUP($B346,Kraftvärmeprod!$B$1:$BX$550,MATCH(M$2,Kraftvärmeprod!$B$1:$VX$1,0),FALSE)/1,0)-IFERROR(VLOOKUP($B346,'Slutlig allokering kvv'!$B$2:$BX$550,MATCH(M$2,'Slutlig allokering kvv'!$B$1:$BX$1,0),FALSE)/1,0))</f>
        <v/>
      </c>
      <c r="N346" t="str">
        <f>IF($D346="","",IFERROR(VLOOKUP($B346,Kraftvärmeprod!$B$1:$BX$550,MATCH(N$2,Kraftvärmeprod!$B$1:$VX$1,0),FALSE)/1,0)-IFERROR(VLOOKUP($B346,'Slutlig allokering kvv'!$B$2:$BX$550,MATCH(N$2,'Slutlig allokering kvv'!$B$1:$BX$1,0),FALSE)/1,0))</f>
        <v/>
      </c>
      <c r="O346" t="str">
        <f>IF($D346="","",IFERROR(VLOOKUP($B346,Kraftvärmeprod!$B$1:$BX$550,MATCH(O$2,Kraftvärmeprod!$B$1:$VX$1,0),FALSE)/1,0)-IFERROR(VLOOKUP($B346,'Slutlig allokering kvv'!$B$2:$BX$550,MATCH(O$2,'Slutlig allokering kvv'!$B$1:$BX$1,0),FALSE)/1,0))</f>
        <v/>
      </c>
      <c r="P346" t="str">
        <f>IF($D346="","",IFERROR(VLOOKUP($B346,Kraftvärmeprod!$B$1:$BX$550,MATCH(P$2,Kraftvärmeprod!$B$1:$VX$1,0),FALSE)/1,0)-IFERROR(VLOOKUP($B346,'Slutlig allokering kvv'!$B$2:$BX$550,MATCH(P$2,'Slutlig allokering kvv'!$B$1:$BX$1,0),FALSE)/1,0))</f>
        <v/>
      </c>
      <c r="Q346" t="str">
        <f>IF($D346="","",IFERROR(VLOOKUP($B346,Kraftvärmeprod!$B$1:$BX$550,MATCH(Q$2,Kraftvärmeprod!$B$1:$VX$1,0),FALSE)/1,0)-IFERROR(VLOOKUP($B346,'Slutlig allokering kvv'!$B$2:$BX$550,MATCH(Q$2,'Slutlig allokering kvv'!$B$1:$BX$1,0),FALSE)/1,0))</f>
        <v/>
      </c>
      <c r="R346" t="str">
        <f>IF($D346="","",IFERROR(VLOOKUP($B346,Kraftvärmeprod!$B$1:$BX$550,MATCH(R$2,Kraftvärmeprod!$B$1:$VX$1,0),FALSE)/1,0)-IFERROR(VLOOKUP($B346,'Slutlig allokering kvv'!$B$2:$BX$550,MATCH(R$2,'Slutlig allokering kvv'!$B$1:$BX$1,0),FALSE)/1,0))</f>
        <v/>
      </c>
      <c r="S346" t="str">
        <f>IF($D346="","",IFERROR(VLOOKUP($B346,Kraftvärmeprod!$B$1:$BX$550,MATCH(S$2,Kraftvärmeprod!$B$1:$VX$1,0),FALSE)/1,0)-IFERROR(VLOOKUP($B346,'Slutlig allokering kvv'!$B$2:$BX$550,MATCH(S$2,'Slutlig allokering kvv'!$B$1:$BX$1,0),FALSE)/1,0))</f>
        <v/>
      </c>
      <c r="T346" t="str">
        <f>IF($D346="","",IFERROR(VLOOKUP($B346,Kraftvärmeprod!$B$1:$BX$550,MATCH(T$2,Kraftvärmeprod!$B$1:$VX$1,0),FALSE)/1,0)-IFERROR(VLOOKUP($B346,'Slutlig allokering kvv'!$B$2:$BX$550,MATCH(T$2,'Slutlig allokering kvv'!$B$1:$BX$1,0),FALSE)/1,0))</f>
        <v/>
      </c>
      <c r="U346" t="str">
        <f>IF($D346="","",IFERROR(VLOOKUP($B346,Kraftvärmeprod!$B$1:$BX$550,MATCH(U$2,Kraftvärmeprod!$B$1:$VX$1,0),FALSE)/1,0)-IFERROR(VLOOKUP($B346,'Slutlig allokering kvv'!$B$2:$BX$550,MATCH(U$2,'Slutlig allokering kvv'!$B$1:$BX$1,0),FALSE)/1,0))</f>
        <v/>
      </c>
      <c r="V346" t="str">
        <f>IF($D346="","",IFERROR(VLOOKUP($B346,Kraftvärmeprod!$B$1:$BX$550,MATCH(V$2,Kraftvärmeprod!$B$1:$VX$1,0),FALSE)/1,0)-IFERROR(VLOOKUP($B346,'Slutlig allokering kvv'!$B$2:$BX$550,MATCH(V$2,'Slutlig allokering kvv'!$B$1:$BX$1,0),FALSE)/1,0))</f>
        <v/>
      </c>
      <c r="W346" t="str">
        <f>IF($D346="","",IFERROR(VLOOKUP($B346,Kraftvärmeprod!$B$1:$BX$550,MATCH(W$2,Kraftvärmeprod!$B$1:$VX$1,0),FALSE)/1,0)-IFERROR(VLOOKUP($B346,'Slutlig allokering kvv'!$B$2:$BX$550,MATCH(W$2,'Slutlig allokering kvv'!$B$1:$BX$1,0),FALSE)/1,0))</f>
        <v/>
      </c>
      <c r="X346" t="str">
        <f>IF($D346="","",IFERROR(VLOOKUP($B346,Kraftvärmeprod!$B$1:$BX$550,MATCH(X$2,Kraftvärmeprod!$B$1:$VX$1,0),FALSE)/1,0)-IFERROR(VLOOKUP($B346,'Slutlig allokering kvv'!$B$2:$BX$550,MATCH(X$2,'Slutlig allokering kvv'!$B$1:$BX$1,0),FALSE)/1,0))</f>
        <v/>
      </c>
      <c r="Y346" t="str">
        <f>IF($D346="","",IFERROR(VLOOKUP($B346,Kraftvärmeprod!$B$1:$BX$550,MATCH(Y$2,Kraftvärmeprod!$B$1:$VX$1,0),FALSE)/1,0)-IFERROR(VLOOKUP($B346,'Slutlig allokering kvv'!$B$2:$BX$550,MATCH(Y$2,'Slutlig allokering kvv'!$B$1:$BX$1,0),FALSE)/1,0))</f>
        <v/>
      </c>
      <c r="Z346" t="str">
        <f>IF($D346="","",IFERROR(VLOOKUP($B346,Kraftvärmeprod!$B$1:$BX$550,MATCH(Z$2,Kraftvärmeprod!$B$1:$VX$1,0),FALSE)/1,0)-IFERROR(VLOOKUP($B346,'Slutlig allokering kvv'!$B$2:$BX$550,MATCH(Z$2,'Slutlig allokering kvv'!$B$1:$BX$1,0),FALSE)/1,0))</f>
        <v/>
      </c>
      <c r="AA346" t="str">
        <f>IF($D346="","",IFERROR(VLOOKUP($B346,Kraftvärmeprod!$B$1:$BX$550,MATCH(AA$2,Kraftvärmeprod!$B$1:$VX$1,0),FALSE)/1,0)-IFERROR(VLOOKUP($B346,'Slutlig allokering kvv'!$B$2:$BX$550,MATCH(AA$2,'Slutlig allokering kvv'!$B$1:$BX$1,0),FALSE)/1,0))</f>
        <v/>
      </c>
      <c r="AB346" t="str">
        <f>IF($D346="","",IFERROR(VLOOKUP($B346,Kraftvärmeprod!$B$1:$BX$550,MATCH(AB$2,Kraftvärmeprod!$B$1:$VX$1,0),FALSE)/1,0)-IFERROR(VLOOKUP($B346,'Slutlig allokering kvv'!$B$2:$BX$550,MATCH(AB$2,'Slutlig allokering kvv'!$B$1:$BX$1,0),FALSE)/1,0))</f>
        <v/>
      </c>
      <c r="AC346" t="str">
        <f>IF($D346="","",IFERROR(VLOOKUP($B346,Kraftvärmeprod!$B$1:$BX$550,MATCH(AC$2,Kraftvärmeprod!$B$1:$VX$1,0),FALSE)/1,0)-IFERROR(VLOOKUP($B346,'Slutlig allokering kvv'!$B$2:$BX$550,MATCH(AC$2,'Slutlig allokering kvv'!$B$1:$BX$1,0),FALSE)/1,0))</f>
        <v/>
      </c>
      <c r="AE346" t="str">
        <f>IF($D346="","",IFERROR(VLOOKUP($B346,Miljö!$B$1:$E$550,MATCH("Hjälpel kraftvärme (GWh)",Miljö!$B$1:$E$1,0),FALSE)/1,0)-IFERROR(VLOOKUP($B346,'Slutlig allokering kvv'!$B$2:$BX$550,MATCH(AE$2,'Slutlig allokering kvv'!$B$1:$BX$1,0),FALSE)/1,0))</f>
        <v/>
      </c>
      <c r="AI346">
        <f t="shared" si="20"/>
        <v>0</v>
      </c>
      <c r="AK346" t="str">
        <f>IFERROR(VLOOKUP($B346,'Slutlig allokering kvv'!$B$2:$AX$550,MATCH("Summa slutlig allokerad tillförd energi (utan hjälpel och rökgaskondensering):",'Slutlig allokering kvv'!$B$1:$AX$1,0),FALSE)/1,"")</f>
        <v/>
      </c>
      <c r="AM346" s="289" t="str">
        <f>IFERROR(1-VLOOKUP($B346,'Slutlig allokering kvv'!$B$2:$AX$550,MATCH("Andel av bränsle i kvv som allokerats till värme, exklusive rökgaskondensering och hjälpel",'Slutlig allokering kvv'!$B$1:$AX$1,0),FALSE),"")</f>
        <v/>
      </c>
      <c r="AO346" s="289" t="str">
        <f t="shared" si="21"/>
        <v/>
      </c>
      <c r="AP346" s="290" t="str">
        <f t="shared" si="22"/>
        <v/>
      </c>
      <c r="AQ346" s="290"/>
      <c r="AR346" s="239" t="str">
        <f t="shared" si="23"/>
        <v/>
      </c>
      <c r="AS346" s="290"/>
    </row>
    <row r="347" spans="1:45" x14ac:dyDescent="0.25">
      <c r="A347" s="2" t="str">
        <f>'Miljövärden för publ företag'!B349</f>
        <v/>
      </c>
      <c r="B347" s="2" t="str">
        <f>'Miljövärden för publ företag'!C349</f>
        <v/>
      </c>
      <c r="C347" t="str">
        <f>IFERROR(VLOOKUP($B347,Kraftvärmeprod!$B$1:$AH$479,MATCH(C$2,Kraftvärmeprod!$B$1:$AG$1,0),FALSE)/1,"")</f>
        <v/>
      </c>
      <c r="D347" t="str">
        <f>IFERROR(VLOOKUP($B347,Kraftvärmeprod!$B$1:$AH$479,MATCH(D$2,Kraftvärmeprod!$B$1:$AG$1,0),FALSE)/1,"")</f>
        <v/>
      </c>
      <c r="F347" t="str">
        <f>IF($D347="","",IFERROR(VLOOKUP($B347,Kraftvärmeprod!$B$1:$BX$550,MATCH(F$2,Kraftvärmeprod!$B$1:$VX$1,0),FALSE)/1,0)-IFERROR(VLOOKUP($B347,'Slutlig allokering kvv'!$B$2:$BX$550,MATCH(F$2,'Slutlig allokering kvv'!$B$1:$BX$1,0),FALSE)/1,0))</f>
        <v/>
      </c>
      <c r="G347" t="str">
        <f>IF($D347="","",IFERROR(VLOOKUP($B347,Kraftvärmeprod!$B$1:$BX$550,MATCH(G$2,Kraftvärmeprod!$B$1:$VX$1,0),FALSE)/1,0)-IFERROR(VLOOKUP($B347,'Slutlig allokering kvv'!$B$2:$BX$550,MATCH(G$2,'Slutlig allokering kvv'!$B$1:$BX$1,0),FALSE)/1,0))</f>
        <v/>
      </c>
      <c r="H347" t="str">
        <f>IF($D347="","",IFERROR(VLOOKUP($B347,Kraftvärmeprod!$B$1:$BX$550,MATCH(H$2,Kraftvärmeprod!$B$1:$VX$1,0),FALSE)/1,0)-IFERROR(VLOOKUP($B347,'Slutlig allokering kvv'!$B$2:$BX$550,MATCH(H$2,'Slutlig allokering kvv'!$B$1:$BX$1,0),FALSE)/1,0))</f>
        <v/>
      </c>
      <c r="I347" t="str">
        <f>IF($D347="","",IFERROR(VLOOKUP($B347,Kraftvärmeprod!$B$1:$BX$550,MATCH(I$2,Kraftvärmeprod!$B$1:$VX$1,0),FALSE)/1,0)-IFERROR(VLOOKUP($B347,'Slutlig allokering kvv'!$B$2:$BX$550,MATCH(I$2,'Slutlig allokering kvv'!$B$1:$BX$1,0),FALSE)/1,0))</f>
        <v/>
      </c>
      <c r="J347" t="str">
        <f>IF($D347="","",IFERROR(VLOOKUP($B347,Kraftvärmeprod!$B$1:$BX$550,MATCH(J$2,Kraftvärmeprod!$B$1:$VX$1,0),FALSE)/1,0)-IFERROR(VLOOKUP($B347,'Slutlig allokering kvv'!$B$2:$BX$550,MATCH(J$2,'Slutlig allokering kvv'!$B$1:$BX$1,0),FALSE)/1,0))</f>
        <v/>
      </c>
      <c r="K347" t="str">
        <f>IF($D347="","",IFERROR(VLOOKUP($B347,Kraftvärmeprod!$B$1:$BX$550,MATCH(K$2,Kraftvärmeprod!$B$1:$VX$1,0),FALSE)/1,0)-IFERROR(VLOOKUP($B347,'Slutlig allokering kvv'!$B$2:$BX$550,MATCH(K$2,'Slutlig allokering kvv'!$B$1:$BX$1,0),FALSE)/1,0))</f>
        <v/>
      </c>
      <c r="L347" t="str">
        <f>IF($D347="","",IFERROR(VLOOKUP($B347,Kraftvärmeprod!$B$1:$BX$550,MATCH(L$2,Kraftvärmeprod!$B$1:$VX$1,0),FALSE)/1,0)-IFERROR(VLOOKUP($B347,'Slutlig allokering kvv'!$B$2:$BX$550,MATCH(L$2,'Slutlig allokering kvv'!$B$1:$BX$1,0),FALSE)/1,0))</f>
        <v/>
      </c>
      <c r="M347" t="str">
        <f>IF($D347="","",IFERROR(VLOOKUP($B347,Kraftvärmeprod!$B$1:$BX$550,MATCH(M$2,Kraftvärmeprod!$B$1:$VX$1,0),FALSE)/1,0)-IFERROR(VLOOKUP($B347,'Slutlig allokering kvv'!$B$2:$BX$550,MATCH(M$2,'Slutlig allokering kvv'!$B$1:$BX$1,0),FALSE)/1,0))</f>
        <v/>
      </c>
      <c r="N347" t="str">
        <f>IF($D347="","",IFERROR(VLOOKUP($B347,Kraftvärmeprod!$B$1:$BX$550,MATCH(N$2,Kraftvärmeprod!$B$1:$VX$1,0),FALSE)/1,0)-IFERROR(VLOOKUP($B347,'Slutlig allokering kvv'!$B$2:$BX$550,MATCH(N$2,'Slutlig allokering kvv'!$B$1:$BX$1,0),FALSE)/1,0))</f>
        <v/>
      </c>
      <c r="O347" t="str">
        <f>IF($D347="","",IFERROR(VLOOKUP($B347,Kraftvärmeprod!$B$1:$BX$550,MATCH(O$2,Kraftvärmeprod!$B$1:$VX$1,0),FALSE)/1,0)-IFERROR(VLOOKUP($B347,'Slutlig allokering kvv'!$B$2:$BX$550,MATCH(O$2,'Slutlig allokering kvv'!$B$1:$BX$1,0),FALSE)/1,0))</f>
        <v/>
      </c>
      <c r="P347" t="str">
        <f>IF($D347="","",IFERROR(VLOOKUP($B347,Kraftvärmeprod!$B$1:$BX$550,MATCH(P$2,Kraftvärmeprod!$B$1:$VX$1,0),FALSE)/1,0)-IFERROR(VLOOKUP($B347,'Slutlig allokering kvv'!$B$2:$BX$550,MATCH(P$2,'Slutlig allokering kvv'!$B$1:$BX$1,0),FALSE)/1,0))</f>
        <v/>
      </c>
      <c r="Q347" t="str">
        <f>IF($D347="","",IFERROR(VLOOKUP($B347,Kraftvärmeprod!$B$1:$BX$550,MATCH(Q$2,Kraftvärmeprod!$B$1:$VX$1,0),FALSE)/1,0)-IFERROR(VLOOKUP($B347,'Slutlig allokering kvv'!$B$2:$BX$550,MATCH(Q$2,'Slutlig allokering kvv'!$B$1:$BX$1,0),FALSE)/1,0))</f>
        <v/>
      </c>
      <c r="R347" t="str">
        <f>IF($D347="","",IFERROR(VLOOKUP($B347,Kraftvärmeprod!$B$1:$BX$550,MATCH(R$2,Kraftvärmeprod!$B$1:$VX$1,0),FALSE)/1,0)-IFERROR(VLOOKUP($B347,'Slutlig allokering kvv'!$B$2:$BX$550,MATCH(R$2,'Slutlig allokering kvv'!$B$1:$BX$1,0),FALSE)/1,0))</f>
        <v/>
      </c>
      <c r="S347" t="str">
        <f>IF($D347="","",IFERROR(VLOOKUP($B347,Kraftvärmeprod!$B$1:$BX$550,MATCH(S$2,Kraftvärmeprod!$B$1:$VX$1,0),FALSE)/1,0)-IFERROR(VLOOKUP($B347,'Slutlig allokering kvv'!$B$2:$BX$550,MATCH(S$2,'Slutlig allokering kvv'!$B$1:$BX$1,0),FALSE)/1,0))</f>
        <v/>
      </c>
      <c r="T347" t="str">
        <f>IF($D347="","",IFERROR(VLOOKUP($B347,Kraftvärmeprod!$B$1:$BX$550,MATCH(T$2,Kraftvärmeprod!$B$1:$VX$1,0),FALSE)/1,0)-IFERROR(VLOOKUP($B347,'Slutlig allokering kvv'!$B$2:$BX$550,MATCH(T$2,'Slutlig allokering kvv'!$B$1:$BX$1,0),FALSE)/1,0))</f>
        <v/>
      </c>
      <c r="U347" t="str">
        <f>IF($D347="","",IFERROR(VLOOKUP($B347,Kraftvärmeprod!$B$1:$BX$550,MATCH(U$2,Kraftvärmeprod!$B$1:$VX$1,0),FALSE)/1,0)-IFERROR(VLOOKUP($B347,'Slutlig allokering kvv'!$B$2:$BX$550,MATCH(U$2,'Slutlig allokering kvv'!$B$1:$BX$1,0),FALSE)/1,0))</f>
        <v/>
      </c>
      <c r="V347" t="str">
        <f>IF($D347="","",IFERROR(VLOOKUP($B347,Kraftvärmeprod!$B$1:$BX$550,MATCH(V$2,Kraftvärmeprod!$B$1:$VX$1,0),FALSE)/1,0)-IFERROR(VLOOKUP($B347,'Slutlig allokering kvv'!$B$2:$BX$550,MATCH(V$2,'Slutlig allokering kvv'!$B$1:$BX$1,0),FALSE)/1,0))</f>
        <v/>
      </c>
      <c r="W347" t="str">
        <f>IF($D347="","",IFERROR(VLOOKUP($B347,Kraftvärmeprod!$B$1:$BX$550,MATCH(W$2,Kraftvärmeprod!$B$1:$VX$1,0),FALSE)/1,0)-IFERROR(VLOOKUP($B347,'Slutlig allokering kvv'!$B$2:$BX$550,MATCH(W$2,'Slutlig allokering kvv'!$B$1:$BX$1,0),FALSE)/1,0))</f>
        <v/>
      </c>
      <c r="X347" t="str">
        <f>IF($D347="","",IFERROR(VLOOKUP($B347,Kraftvärmeprod!$B$1:$BX$550,MATCH(X$2,Kraftvärmeprod!$B$1:$VX$1,0),FALSE)/1,0)-IFERROR(VLOOKUP($B347,'Slutlig allokering kvv'!$B$2:$BX$550,MATCH(X$2,'Slutlig allokering kvv'!$B$1:$BX$1,0),FALSE)/1,0))</f>
        <v/>
      </c>
      <c r="Y347" t="str">
        <f>IF($D347="","",IFERROR(VLOOKUP($B347,Kraftvärmeprod!$B$1:$BX$550,MATCH(Y$2,Kraftvärmeprod!$B$1:$VX$1,0),FALSE)/1,0)-IFERROR(VLOOKUP($B347,'Slutlig allokering kvv'!$B$2:$BX$550,MATCH(Y$2,'Slutlig allokering kvv'!$B$1:$BX$1,0),FALSE)/1,0))</f>
        <v/>
      </c>
      <c r="Z347" t="str">
        <f>IF($D347="","",IFERROR(VLOOKUP($B347,Kraftvärmeprod!$B$1:$BX$550,MATCH(Z$2,Kraftvärmeprod!$B$1:$VX$1,0),FALSE)/1,0)-IFERROR(VLOOKUP($B347,'Slutlig allokering kvv'!$B$2:$BX$550,MATCH(Z$2,'Slutlig allokering kvv'!$B$1:$BX$1,0),FALSE)/1,0))</f>
        <v/>
      </c>
      <c r="AA347" t="str">
        <f>IF($D347="","",IFERROR(VLOOKUP($B347,Kraftvärmeprod!$B$1:$BX$550,MATCH(AA$2,Kraftvärmeprod!$B$1:$VX$1,0),FALSE)/1,0)-IFERROR(VLOOKUP($B347,'Slutlig allokering kvv'!$B$2:$BX$550,MATCH(AA$2,'Slutlig allokering kvv'!$B$1:$BX$1,0),FALSE)/1,0))</f>
        <v/>
      </c>
      <c r="AB347" t="str">
        <f>IF($D347="","",IFERROR(VLOOKUP($B347,Kraftvärmeprod!$B$1:$BX$550,MATCH(AB$2,Kraftvärmeprod!$B$1:$VX$1,0),FALSE)/1,0)-IFERROR(VLOOKUP($B347,'Slutlig allokering kvv'!$B$2:$BX$550,MATCH(AB$2,'Slutlig allokering kvv'!$B$1:$BX$1,0),FALSE)/1,0))</f>
        <v/>
      </c>
      <c r="AC347" t="str">
        <f>IF($D347="","",IFERROR(VLOOKUP($B347,Kraftvärmeprod!$B$1:$BX$550,MATCH(AC$2,Kraftvärmeprod!$B$1:$VX$1,0),FALSE)/1,0)-IFERROR(VLOOKUP($B347,'Slutlig allokering kvv'!$B$2:$BX$550,MATCH(AC$2,'Slutlig allokering kvv'!$B$1:$BX$1,0),FALSE)/1,0))</f>
        <v/>
      </c>
      <c r="AE347" t="str">
        <f>IF($D347="","",IFERROR(VLOOKUP($B347,Miljö!$B$1:$E$550,MATCH("Hjälpel kraftvärme (GWh)",Miljö!$B$1:$E$1,0),FALSE)/1,0)-IFERROR(VLOOKUP($B347,'Slutlig allokering kvv'!$B$2:$BX$550,MATCH(AE$2,'Slutlig allokering kvv'!$B$1:$BX$1,0),FALSE)/1,0))</f>
        <v/>
      </c>
      <c r="AI347">
        <f t="shared" si="20"/>
        <v>0</v>
      </c>
      <c r="AK347" t="str">
        <f>IFERROR(VLOOKUP($B347,'Slutlig allokering kvv'!$B$2:$AX$550,MATCH("Summa slutlig allokerad tillförd energi (utan hjälpel och rökgaskondensering):",'Slutlig allokering kvv'!$B$1:$AX$1,0),FALSE)/1,"")</f>
        <v/>
      </c>
      <c r="AM347" s="289" t="str">
        <f>IFERROR(1-VLOOKUP($B347,'Slutlig allokering kvv'!$B$2:$AX$550,MATCH("Andel av bränsle i kvv som allokerats till värme, exklusive rökgaskondensering och hjälpel",'Slutlig allokering kvv'!$B$1:$AX$1,0),FALSE),"")</f>
        <v/>
      </c>
      <c r="AO347" s="289" t="str">
        <f t="shared" si="21"/>
        <v/>
      </c>
      <c r="AP347" s="290" t="str">
        <f t="shared" si="22"/>
        <v/>
      </c>
      <c r="AQ347" s="290"/>
      <c r="AR347" s="239" t="str">
        <f t="shared" si="23"/>
        <v/>
      </c>
      <c r="AS347" s="290"/>
    </row>
    <row r="348" spans="1:45" x14ac:dyDescent="0.25">
      <c r="A348" s="2" t="str">
        <f>'Miljövärden för publ företag'!B350</f>
        <v/>
      </c>
      <c r="B348" s="2" t="str">
        <f>'Miljövärden för publ företag'!C350</f>
        <v/>
      </c>
      <c r="C348" t="str">
        <f>IFERROR(VLOOKUP($B348,Kraftvärmeprod!$B$1:$AH$479,MATCH(C$2,Kraftvärmeprod!$B$1:$AG$1,0),FALSE)/1,"")</f>
        <v/>
      </c>
      <c r="D348" t="str">
        <f>IFERROR(VLOOKUP($B348,Kraftvärmeprod!$B$1:$AH$479,MATCH(D$2,Kraftvärmeprod!$B$1:$AG$1,0),FALSE)/1,"")</f>
        <v/>
      </c>
      <c r="F348" t="str">
        <f>IF($D348="","",IFERROR(VLOOKUP($B348,Kraftvärmeprod!$B$1:$BX$550,MATCH(F$2,Kraftvärmeprod!$B$1:$VX$1,0),FALSE)/1,0)-IFERROR(VLOOKUP($B348,'Slutlig allokering kvv'!$B$2:$BX$550,MATCH(F$2,'Slutlig allokering kvv'!$B$1:$BX$1,0),FALSE)/1,0))</f>
        <v/>
      </c>
      <c r="G348" t="str">
        <f>IF($D348="","",IFERROR(VLOOKUP($B348,Kraftvärmeprod!$B$1:$BX$550,MATCH(G$2,Kraftvärmeprod!$B$1:$VX$1,0),FALSE)/1,0)-IFERROR(VLOOKUP($B348,'Slutlig allokering kvv'!$B$2:$BX$550,MATCH(G$2,'Slutlig allokering kvv'!$B$1:$BX$1,0),FALSE)/1,0))</f>
        <v/>
      </c>
      <c r="H348" t="str">
        <f>IF($D348="","",IFERROR(VLOOKUP($B348,Kraftvärmeprod!$B$1:$BX$550,MATCH(H$2,Kraftvärmeprod!$B$1:$VX$1,0),FALSE)/1,0)-IFERROR(VLOOKUP($B348,'Slutlig allokering kvv'!$B$2:$BX$550,MATCH(H$2,'Slutlig allokering kvv'!$B$1:$BX$1,0),FALSE)/1,0))</f>
        <v/>
      </c>
      <c r="I348" t="str">
        <f>IF($D348="","",IFERROR(VLOOKUP($B348,Kraftvärmeprod!$B$1:$BX$550,MATCH(I$2,Kraftvärmeprod!$B$1:$VX$1,0),FALSE)/1,0)-IFERROR(VLOOKUP($B348,'Slutlig allokering kvv'!$B$2:$BX$550,MATCH(I$2,'Slutlig allokering kvv'!$B$1:$BX$1,0),FALSE)/1,0))</f>
        <v/>
      </c>
      <c r="J348" t="str">
        <f>IF($D348="","",IFERROR(VLOOKUP($B348,Kraftvärmeprod!$B$1:$BX$550,MATCH(J$2,Kraftvärmeprod!$B$1:$VX$1,0),FALSE)/1,0)-IFERROR(VLOOKUP($B348,'Slutlig allokering kvv'!$B$2:$BX$550,MATCH(J$2,'Slutlig allokering kvv'!$B$1:$BX$1,0),FALSE)/1,0))</f>
        <v/>
      </c>
      <c r="K348" t="str">
        <f>IF($D348="","",IFERROR(VLOOKUP($B348,Kraftvärmeprod!$B$1:$BX$550,MATCH(K$2,Kraftvärmeprod!$B$1:$VX$1,0),FALSE)/1,0)-IFERROR(VLOOKUP($B348,'Slutlig allokering kvv'!$B$2:$BX$550,MATCH(K$2,'Slutlig allokering kvv'!$B$1:$BX$1,0),FALSE)/1,0))</f>
        <v/>
      </c>
      <c r="L348" t="str">
        <f>IF($D348="","",IFERROR(VLOOKUP($B348,Kraftvärmeprod!$B$1:$BX$550,MATCH(L$2,Kraftvärmeprod!$B$1:$VX$1,0),FALSE)/1,0)-IFERROR(VLOOKUP($B348,'Slutlig allokering kvv'!$B$2:$BX$550,MATCH(L$2,'Slutlig allokering kvv'!$B$1:$BX$1,0),FALSE)/1,0))</f>
        <v/>
      </c>
      <c r="M348" t="str">
        <f>IF($D348="","",IFERROR(VLOOKUP($B348,Kraftvärmeprod!$B$1:$BX$550,MATCH(M$2,Kraftvärmeprod!$B$1:$VX$1,0),FALSE)/1,0)-IFERROR(VLOOKUP($B348,'Slutlig allokering kvv'!$B$2:$BX$550,MATCH(M$2,'Slutlig allokering kvv'!$B$1:$BX$1,0),FALSE)/1,0))</f>
        <v/>
      </c>
      <c r="N348" t="str">
        <f>IF($D348="","",IFERROR(VLOOKUP($B348,Kraftvärmeprod!$B$1:$BX$550,MATCH(N$2,Kraftvärmeprod!$B$1:$VX$1,0),FALSE)/1,0)-IFERROR(VLOOKUP($B348,'Slutlig allokering kvv'!$B$2:$BX$550,MATCH(N$2,'Slutlig allokering kvv'!$B$1:$BX$1,0),FALSE)/1,0))</f>
        <v/>
      </c>
      <c r="O348" t="str">
        <f>IF($D348="","",IFERROR(VLOOKUP($B348,Kraftvärmeprod!$B$1:$BX$550,MATCH(O$2,Kraftvärmeprod!$B$1:$VX$1,0),FALSE)/1,0)-IFERROR(VLOOKUP($B348,'Slutlig allokering kvv'!$B$2:$BX$550,MATCH(O$2,'Slutlig allokering kvv'!$B$1:$BX$1,0),FALSE)/1,0))</f>
        <v/>
      </c>
      <c r="P348" t="str">
        <f>IF($D348="","",IFERROR(VLOOKUP($B348,Kraftvärmeprod!$B$1:$BX$550,MATCH(P$2,Kraftvärmeprod!$B$1:$VX$1,0),FALSE)/1,0)-IFERROR(VLOOKUP($B348,'Slutlig allokering kvv'!$B$2:$BX$550,MATCH(P$2,'Slutlig allokering kvv'!$B$1:$BX$1,0),FALSE)/1,0))</f>
        <v/>
      </c>
      <c r="Q348" t="str">
        <f>IF($D348="","",IFERROR(VLOOKUP($B348,Kraftvärmeprod!$B$1:$BX$550,MATCH(Q$2,Kraftvärmeprod!$B$1:$VX$1,0),FALSE)/1,0)-IFERROR(VLOOKUP($B348,'Slutlig allokering kvv'!$B$2:$BX$550,MATCH(Q$2,'Slutlig allokering kvv'!$B$1:$BX$1,0),FALSE)/1,0))</f>
        <v/>
      </c>
      <c r="R348" t="str">
        <f>IF($D348="","",IFERROR(VLOOKUP($B348,Kraftvärmeprod!$B$1:$BX$550,MATCH(R$2,Kraftvärmeprod!$B$1:$VX$1,0),FALSE)/1,0)-IFERROR(VLOOKUP($B348,'Slutlig allokering kvv'!$B$2:$BX$550,MATCH(R$2,'Slutlig allokering kvv'!$B$1:$BX$1,0),FALSE)/1,0))</f>
        <v/>
      </c>
      <c r="S348" t="str">
        <f>IF($D348="","",IFERROR(VLOOKUP($B348,Kraftvärmeprod!$B$1:$BX$550,MATCH(S$2,Kraftvärmeprod!$B$1:$VX$1,0),FALSE)/1,0)-IFERROR(VLOOKUP($B348,'Slutlig allokering kvv'!$B$2:$BX$550,MATCH(S$2,'Slutlig allokering kvv'!$B$1:$BX$1,0),FALSE)/1,0))</f>
        <v/>
      </c>
      <c r="T348" t="str">
        <f>IF($D348="","",IFERROR(VLOOKUP($B348,Kraftvärmeprod!$B$1:$BX$550,MATCH(T$2,Kraftvärmeprod!$B$1:$VX$1,0),FALSE)/1,0)-IFERROR(VLOOKUP($B348,'Slutlig allokering kvv'!$B$2:$BX$550,MATCH(T$2,'Slutlig allokering kvv'!$B$1:$BX$1,0),FALSE)/1,0))</f>
        <v/>
      </c>
      <c r="U348" t="str">
        <f>IF($D348="","",IFERROR(VLOOKUP($B348,Kraftvärmeprod!$B$1:$BX$550,MATCH(U$2,Kraftvärmeprod!$B$1:$VX$1,0),FALSE)/1,0)-IFERROR(VLOOKUP($B348,'Slutlig allokering kvv'!$B$2:$BX$550,MATCH(U$2,'Slutlig allokering kvv'!$B$1:$BX$1,0),FALSE)/1,0))</f>
        <v/>
      </c>
      <c r="V348" t="str">
        <f>IF($D348="","",IFERROR(VLOOKUP($B348,Kraftvärmeprod!$B$1:$BX$550,MATCH(V$2,Kraftvärmeprod!$B$1:$VX$1,0),FALSE)/1,0)-IFERROR(VLOOKUP($B348,'Slutlig allokering kvv'!$B$2:$BX$550,MATCH(V$2,'Slutlig allokering kvv'!$B$1:$BX$1,0),FALSE)/1,0))</f>
        <v/>
      </c>
      <c r="W348" t="str">
        <f>IF($D348="","",IFERROR(VLOOKUP($B348,Kraftvärmeprod!$B$1:$BX$550,MATCH(W$2,Kraftvärmeprod!$B$1:$VX$1,0),FALSE)/1,0)-IFERROR(VLOOKUP($B348,'Slutlig allokering kvv'!$B$2:$BX$550,MATCH(W$2,'Slutlig allokering kvv'!$B$1:$BX$1,0),FALSE)/1,0))</f>
        <v/>
      </c>
      <c r="X348" t="str">
        <f>IF($D348="","",IFERROR(VLOOKUP($B348,Kraftvärmeprod!$B$1:$BX$550,MATCH(X$2,Kraftvärmeprod!$B$1:$VX$1,0),FALSE)/1,0)-IFERROR(VLOOKUP($B348,'Slutlig allokering kvv'!$B$2:$BX$550,MATCH(X$2,'Slutlig allokering kvv'!$B$1:$BX$1,0),FALSE)/1,0))</f>
        <v/>
      </c>
      <c r="Y348" t="str">
        <f>IF($D348="","",IFERROR(VLOOKUP($B348,Kraftvärmeprod!$B$1:$BX$550,MATCH(Y$2,Kraftvärmeprod!$B$1:$VX$1,0),FALSE)/1,0)-IFERROR(VLOOKUP($B348,'Slutlig allokering kvv'!$B$2:$BX$550,MATCH(Y$2,'Slutlig allokering kvv'!$B$1:$BX$1,0),FALSE)/1,0))</f>
        <v/>
      </c>
      <c r="Z348" t="str">
        <f>IF($D348="","",IFERROR(VLOOKUP($B348,Kraftvärmeprod!$B$1:$BX$550,MATCH(Z$2,Kraftvärmeprod!$B$1:$VX$1,0),FALSE)/1,0)-IFERROR(VLOOKUP($B348,'Slutlig allokering kvv'!$B$2:$BX$550,MATCH(Z$2,'Slutlig allokering kvv'!$B$1:$BX$1,0),FALSE)/1,0))</f>
        <v/>
      </c>
      <c r="AA348" t="str">
        <f>IF($D348="","",IFERROR(VLOOKUP($B348,Kraftvärmeprod!$B$1:$BX$550,MATCH(AA$2,Kraftvärmeprod!$B$1:$VX$1,0),FALSE)/1,0)-IFERROR(VLOOKUP($B348,'Slutlig allokering kvv'!$B$2:$BX$550,MATCH(AA$2,'Slutlig allokering kvv'!$B$1:$BX$1,0),FALSE)/1,0))</f>
        <v/>
      </c>
      <c r="AB348" t="str">
        <f>IF($D348="","",IFERROR(VLOOKUP($B348,Kraftvärmeprod!$B$1:$BX$550,MATCH(AB$2,Kraftvärmeprod!$B$1:$VX$1,0),FALSE)/1,0)-IFERROR(VLOOKUP($B348,'Slutlig allokering kvv'!$B$2:$BX$550,MATCH(AB$2,'Slutlig allokering kvv'!$B$1:$BX$1,0),FALSE)/1,0))</f>
        <v/>
      </c>
      <c r="AC348" t="str">
        <f>IF($D348="","",IFERROR(VLOOKUP($B348,Kraftvärmeprod!$B$1:$BX$550,MATCH(AC$2,Kraftvärmeprod!$B$1:$VX$1,0),FALSE)/1,0)-IFERROR(VLOOKUP($B348,'Slutlig allokering kvv'!$B$2:$BX$550,MATCH(AC$2,'Slutlig allokering kvv'!$B$1:$BX$1,0),FALSE)/1,0))</f>
        <v/>
      </c>
      <c r="AE348" t="str">
        <f>IF($D348="","",IFERROR(VLOOKUP($B348,Miljö!$B$1:$E$550,MATCH("Hjälpel kraftvärme (GWh)",Miljö!$B$1:$E$1,0),FALSE)/1,0)-IFERROR(VLOOKUP($B348,'Slutlig allokering kvv'!$B$2:$BX$550,MATCH(AE$2,'Slutlig allokering kvv'!$B$1:$BX$1,0),FALSE)/1,0))</f>
        <v/>
      </c>
      <c r="AI348">
        <f t="shared" si="20"/>
        <v>0</v>
      </c>
      <c r="AK348" t="str">
        <f>IFERROR(VLOOKUP($B348,'Slutlig allokering kvv'!$B$2:$AX$550,MATCH("Summa slutlig allokerad tillförd energi (utan hjälpel och rökgaskondensering):",'Slutlig allokering kvv'!$B$1:$AX$1,0),FALSE)/1,"")</f>
        <v/>
      </c>
      <c r="AM348" s="289" t="str">
        <f>IFERROR(1-VLOOKUP($B348,'Slutlig allokering kvv'!$B$2:$AX$550,MATCH("Andel av bränsle i kvv som allokerats till värme, exklusive rökgaskondensering och hjälpel",'Slutlig allokering kvv'!$B$1:$AX$1,0),FALSE),"")</f>
        <v/>
      </c>
      <c r="AO348" s="289" t="str">
        <f t="shared" si="21"/>
        <v/>
      </c>
      <c r="AP348" s="290" t="str">
        <f t="shared" si="22"/>
        <v/>
      </c>
      <c r="AQ348" s="290"/>
      <c r="AR348" s="239" t="str">
        <f t="shared" si="23"/>
        <v/>
      </c>
      <c r="AS348" s="290"/>
    </row>
    <row r="349" spans="1:45" x14ac:dyDescent="0.25">
      <c r="A349" s="2" t="str">
        <f>'Miljövärden för publ företag'!B351</f>
        <v/>
      </c>
      <c r="B349" s="2" t="str">
        <f>'Miljövärden för publ företag'!C351</f>
        <v/>
      </c>
      <c r="C349" t="str">
        <f>IFERROR(VLOOKUP($B349,Kraftvärmeprod!$B$1:$AH$479,MATCH(C$2,Kraftvärmeprod!$B$1:$AG$1,0),FALSE)/1,"")</f>
        <v/>
      </c>
      <c r="D349" t="str">
        <f>IFERROR(VLOOKUP($B349,Kraftvärmeprod!$B$1:$AH$479,MATCH(D$2,Kraftvärmeprod!$B$1:$AG$1,0),FALSE)/1,"")</f>
        <v/>
      </c>
      <c r="F349" t="str">
        <f>IF($D349="","",IFERROR(VLOOKUP($B349,Kraftvärmeprod!$B$1:$BX$550,MATCH(F$2,Kraftvärmeprod!$B$1:$VX$1,0),FALSE)/1,0)-IFERROR(VLOOKUP($B349,'Slutlig allokering kvv'!$B$2:$BX$550,MATCH(F$2,'Slutlig allokering kvv'!$B$1:$BX$1,0),FALSE)/1,0))</f>
        <v/>
      </c>
      <c r="G349" t="str">
        <f>IF($D349="","",IFERROR(VLOOKUP($B349,Kraftvärmeprod!$B$1:$BX$550,MATCH(G$2,Kraftvärmeprod!$B$1:$VX$1,0),FALSE)/1,0)-IFERROR(VLOOKUP($B349,'Slutlig allokering kvv'!$B$2:$BX$550,MATCH(G$2,'Slutlig allokering kvv'!$B$1:$BX$1,0),FALSE)/1,0))</f>
        <v/>
      </c>
      <c r="H349" t="str">
        <f>IF($D349="","",IFERROR(VLOOKUP($B349,Kraftvärmeprod!$B$1:$BX$550,MATCH(H$2,Kraftvärmeprod!$B$1:$VX$1,0),FALSE)/1,0)-IFERROR(VLOOKUP($B349,'Slutlig allokering kvv'!$B$2:$BX$550,MATCH(H$2,'Slutlig allokering kvv'!$B$1:$BX$1,0),FALSE)/1,0))</f>
        <v/>
      </c>
      <c r="I349" t="str">
        <f>IF($D349="","",IFERROR(VLOOKUP($B349,Kraftvärmeprod!$B$1:$BX$550,MATCH(I$2,Kraftvärmeprod!$B$1:$VX$1,0),FALSE)/1,0)-IFERROR(VLOOKUP($B349,'Slutlig allokering kvv'!$B$2:$BX$550,MATCH(I$2,'Slutlig allokering kvv'!$B$1:$BX$1,0),FALSE)/1,0))</f>
        <v/>
      </c>
      <c r="J349" t="str">
        <f>IF($D349="","",IFERROR(VLOOKUP($B349,Kraftvärmeprod!$B$1:$BX$550,MATCH(J$2,Kraftvärmeprod!$B$1:$VX$1,0),FALSE)/1,0)-IFERROR(VLOOKUP($B349,'Slutlig allokering kvv'!$B$2:$BX$550,MATCH(J$2,'Slutlig allokering kvv'!$B$1:$BX$1,0),FALSE)/1,0))</f>
        <v/>
      </c>
      <c r="K349" t="str">
        <f>IF($D349="","",IFERROR(VLOOKUP($B349,Kraftvärmeprod!$B$1:$BX$550,MATCH(K$2,Kraftvärmeprod!$B$1:$VX$1,0),FALSE)/1,0)-IFERROR(VLOOKUP($B349,'Slutlig allokering kvv'!$B$2:$BX$550,MATCH(K$2,'Slutlig allokering kvv'!$B$1:$BX$1,0),FALSE)/1,0))</f>
        <v/>
      </c>
      <c r="L349" t="str">
        <f>IF($D349="","",IFERROR(VLOOKUP($B349,Kraftvärmeprod!$B$1:$BX$550,MATCH(L$2,Kraftvärmeprod!$B$1:$VX$1,0),FALSE)/1,0)-IFERROR(VLOOKUP($B349,'Slutlig allokering kvv'!$B$2:$BX$550,MATCH(L$2,'Slutlig allokering kvv'!$B$1:$BX$1,0),FALSE)/1,0))</f>
        <v/>
      </c>
      <c r="M349" t="str">
        <f>IF($D349="","",IFERROR(VLOOKUP($B349,Kraftvärmeprod!$B$1:$BX$550,MATCH(M$2,Kraftvärmeprod!$B$1:$VX$1,0),FALSE)/1,0)-IFERROR(VLOOKUP($B349,'Slutlig allokering kvv'!$B$2:$BX$550,MATCH(M$2,'Slutlig allokering kvv'!$B$1:$BX$1,0),FALSE)/1,0))</f>
        <v/>
      </c>
      <c r="N349" t="str">
        <f>IF($D349="","",IFERROR(VLOOKUP($B349,Kraftvärmeprod!$B$1:$BX$550,MATCH(N$2,Kraftvärmeprod!$B$1:$VX$1,0),FALSE)/1,0)-IFERROR(VLOOKUP($B349,'Slutlig allokering kvv'!$B$2:$BX$550,MATCH(N$2,'Slutlig allokering kvv'!$B$1:$BX$1,0),FALSE)/1,0))</f>
        <v/>
      </c>
      <c r="O349" t="str">
        <f>IF($D349="","",IFERROR(VLOOKUP($B349,Kraftvärmeprod!$B$1:$BX$550,MATCH(O$2,Kraftvärmeprod!$B$1:$VX$1,0),FALSE)/1,0)-IFERROR(VLOOKUP($B349,'Slutlig allokering kvv'!$B$2:$BX$550,MATCH(O$2,'Slutlig allokering kvv'!$B$1:$BX$1,0),FALSE)/1,0))</f>
        <v/>
      </c>
      <c r="P349" t="str">
        <f>IF($D349="","",IFERROR(VLOOKUP($B349,Kraftvärmeprod!$B$1:$BX$550,MATCH(P$2,Kraftvärmeprod!$B$1:$VX$1,0),FALSE)/1,0)-IFERROR(VLOOKUP($B349,'Slutlig allokering kvv'!$B$2:$BX$550,MATCH(P$2,'Slutlig allokering kvv'!$B$1:$BX$1,0),FALSE)/1,0))</f>
        <v/>
      </c>
      <c r="Q349" t="str">
        <f>IF($D349="","",IFERROR(VLOOKUP($B349,Kraftvärmeprod!$B$1:$BX$550,MATCH(Q$2,Kraftvärmeprod!$B$1:$VX$1,0),FALSE)/1,0)-IFERROR(VLOOKUP($B349,'Slutlig allokering kvv'!$B$2:$BX$550,MATCH(Q$2,'Slutlig allokering kvv'!$B$1:$BX$1,0),FALSE)/1,0))</f>
        <v/>
      </c>
      <c r="R349" t="str">
        <f>IF($D349="","",IFERROR(VLOOKUP($B349,Kraftvärmeprod!$B$1:$BX$550,MATCH(R$2,Kraftvärmeprod!$B$1:$VX$1,0),FALSE)/1,0)-IFERROR(VLOOKUP($B349,'Slutlig allokering kvv'!$B$2:$BX$550,MATCH(R$2,'Slutlig allokering kvv'!$B$1:$BX$1,0),FALSE)/1,0))</f>
        <v/>
      </c>
      <c r="S349" t="str">
        <f>IF($D349="","",IFERROR(VLOOKUP($B349,Kraftvärmeprod!$B$1:$BX$550,MATCH(S$2,Kraftvärmeprod!$B$1:$VX$1,0),FALSE)/1,0)-IFERROR(VLOOKUP($B349,'Slutlig allokering kvv'!$B$2:$BX$550,MATCH(S$2,'Slutlig allokering kvv'!$B$1:$BX$1,0),FALSE)/1,0))</f>
        <v/>
      </c>
      <c r="T349" t="str">
        <f>IF($D349="","",IFERROR(VLOOKUP($B349,Kraftvärmeprod!$B$1:$BX$550,MATCH(T$2,Kraftvärmeprod!$B$1:$VX$1,0),FALSE)/1,0)-IFERROR(VLOOKUP($B349,'Slutlig allokering kvv'!$B$2:$BX$550,MATCH(T$2,'Slutlig allokering kvv'!$B$1:$BX$1,0),FALSE)/1,0))</f>
        <v/>
      </c>
      <c r="U349" t="str">
        <f>IF($D349="","",IFERROR(VLOOKUP($B349,Kraftvärmeprod!$B$1:$BX$550,MATCH(U$2,Kraftvärmeprod!$B$1:$VX$1,0),FALSE)/1,0)-IFERROR(VLOOKUP($B349,'Slutlig allokering kvv'!$B$2:$BX$550,MATCH(U$2,'Slutlig allokering kvv'!$B$1:$BX$1,0),FALSE)/1,0))</f>
        <v/>
      </c>
      <c r="V349" t="str">
        <f>IF($D349="","",IFERROR(VLOOKUP($B349,Kraftvärmeprod!$B$1:$BX$550,MATCH(V$2,Kraftvärmeprod!$B$1:$VX$1,0),FALSE)/1,0)-IFERROR(VLOOKUP($B349,'Slutlig allokering kvv'!$B$2:$BX$550,MATCH(V$2,'Slutlig allokering kvv'!$B$1:$BX$1,0),FALSE)/1,0))</f>
        <v/>
      </c>
      <c r="W349" t="str">
        <f>IF($D349="","",IFERROR(VLOOKUP($B349,Kraftvärmeprod!$B$1:$BX$550,MATCH(W$2,Kraftvärmeprod!$B$1:$VX$1,0),FALSE)/1,0)-IFERROR(VLOOKUP($B349,'Slutlig allokering kvv'!$B$2:$BX$550,MATCH(W$2,'Slutlig allokering kvv'!$B$1:$BX$1,0),FALSE)/1,0))</f>
        <v/>
      </c>
      <c r="X349" t="str">
        <f>IF($D349="","",IFERROR(VLOOKUP($B349,Kraftvärmeprod!$B$1:$BX$550,MATCH(X$2,Kraftvärmeprod!$B$1:$VX$1,0),FALSE)/1,0)-IFERROR(VLOOKUP($B349,'Slutlig allokering kvv'!$B$2:$BX$550,MATCH(X$2,'Slutlig allokering kvv'!$B$1:$BX$1,0),FALSE)/1,0))</f>
        <v/>
      </c>
      <c r="Y349" t="str">
        <f>IF($D349="","",IFERROR(VLOOKUP($B349,Kraftvärmeprod!$B$1:$BX$550,MATCH(Y$2,Kraftvärmeprod!$B$1:$VX$1,0),FALSE)/1,0)-IFERROR(VLOOKUP($B349,'Slutlig allokering kvv'!$B$2:$BX$550,MATCH(Y$2,'Slutlig allokering kvv'!$B$1:$BX$1,0),FALSE)/1,0))</f>
        <v/>
      </c>
      <c r="Z349" t="str">
        <f>IF($D349="","",IFERROR(VLOOKUP($B349,Kraftvärmeprod!$B$1:$BX$550,MATCH(Z$2,Kraftvärmeprod!$B$1:$VX$1,0),FALSE)/1,0)-IFERROR(VLOOKUP($B349,'Slutlig allokering kvv'!$B$2:$BX$550,MATCH(Z$2,'Slutlig allokering kvv'!$B$1:$BX$1,0),FALSE)/1,0))</f>
        <v/>
      </c>
      <c r="AA349" t="str">
        <f>IF($D349="","",IFERROR(VLOOKUP($B349,Kraftvärmeprod!$B$1:$BX$550,MATCH(AA$2,Kraftvärmeprod!$B$1:$VX$1,0),FALSE)/1,0)-IFERROR(VLOOKUP($B349,'Slutlig allokering kvv'!$B$2:$BX$550,MATCH(AA$2,'Slutlig allokering kvv'!$B$1:$BX$1,0),FALSE)/1,0))</f>
        <v/>
      </c>
      <c r="AB349" t="str">
        <f>IF($D349="","",IFERROR(VLOOKUP($B349,Kraftvärmeprod!$B$1:$BX$550,MATCH(AB$2,Kraftvärmeprod!$B$1:$VX$1,0),FALSE)/1,0)-IFERROR(VLOOKUP($B349,'Slutlig allokering kvv'!$B$2:$BX$550,MATCH(AB$2,'Slutlig allokering kvv'!$B$1:$BX$1,0),FALSE)/1,0))</f>
        <v/>
      </c>
      <c r="AC349" t="str">
        <f>IF($D349="","",IFERROR(VLOOKUP($B349,Kraftvärmeprod!$B$1:$BX$550,MATCH(AC$2,Kraftvärmeprod!$B$1:$VX$1,0),FALSE)/1,0)-IFERROR(VLOOKUP($B349,'Slutlig allokering kvv'!$B$2:$BX$550,MATCH(AC$2,'Slutlig allokering kvv'!$B$1:$BX$1,0),FALSE)/1,0))</f>
        <v/>
      </c>
      <c r="AE349" t="str">
        <f>IF($D349="","",IFERROR(VLOOKUP($B349,Miljö!$B$1:$E$550,MATCH("Hjälpel kraftvärme (GWh)",Miljö!$B$1:$E$1,0),FALSE)/1,0)-IFERROR(VLOOKUP($B349,'Slutlig allokering kvv'!$B$2:$BX$550,MATCH(AE$2,'Slutlig allokering kvv'!$B$1:$BX$1,0),FALSE)/1,0))</f>
        <v/>
      </c>
      <c r="AI349">
        <f t="shared" si="20"/>
        <v>0</v>
      </c>
      <c r="AK349" t="str">
        <f>IFERROR(VLOOKUP($B349,'Slutlig allokering kvv'!$B$2:$AX$550,MATCH("Summa slutlig allokerad tillförd energi (utan hjälpel och rökgaskondensering):",'Slutlig allokering kvv'!$B$1:$AX$1,0),FALSE)/1,"")</f>
        <v/>
      </c>
      <c r="AM349" s="289" t="str">
        <f>IFERROR(1-VLOOKUP($B349,'Slutlig allokering kvv'!$B$2:$AX$550,MATCH("Andel av bränsle i kvv som allokerats till värme, exklusive rökgaskondensering och hjälpel",'Slutlig allokering kvv'!$B$1:$AX$1,0),FALSE),"")</f>
        <v/>
      </c>
      <c r="AO349" s="289" t="str">
        <f t="shared" si="21"/>
        <v/>
      </c>
      <c r="AP349" s="290" t="str">
        <f t="shared" si="22"/>
        <v/>
      </c>
      <c r="AQ349" s="290"/>
      <c r="AR349" s="239" t="str">
        <f t="shared" si="23"/>
        <v/>
      </c>
      <c r="AS349" s="290"/>
    </row>
    <row r="350" spans="1:45" x14ac:dyDescent="0.25">
      <c r="A350" s="2" t="str">
        <f>'Miljövärden för publ företag'!B352</f>
        <v/>
      </c>
      <c r="B350" s="2" t="str">
        <f>'Miljövärden för publ företag'!C352</f>
        <v/>
      </c>
      <c r="C350" t="str">
        <f>IFERROR(VLOOKUP($B350,Kraftvärmeprod!$B$1:$AH$479,MATCH(C$2,Kraftvärmeprod!$B$1:$AG$1,0),FALSE)/1,"")</f>
        <v/>
      </c>
      <c r="D350" t="str">
        <f>IFERROR(VLOOKUP($B350,Kraftvärmeprod!$B$1:$AH$479,MATCH(D$2,Kraftvärmeprod!$B$1:$AG$1,0),FALSE)/1,"")</f>
        <v/>
      </c>
      <c r="F350" t="str">
        <f>IF($D350="","",IFERROR(VLOOKUP($B350,Kraftvärmeprod!$B$1:$BX$550,MATCH(F$2,Kraftvärmeprod!$B$1:$VX$1,0),FALSE)/1,0)-IFERROR(VLOOKUP($B350,'Slutlig allokering kvv'!$B$2:$BX$550,MATCH(F$2,'Slutlig allokering kvv'!$B$1:$BX$1,0),FALSE)/1,0))</f>
        <v/>
      </c>
      <c r="G350" t="str">
        <f>IF($D350="","",IFERROR(VLOOKUP($B350,Kraftvärmeprod!$B$1:$BX$550,MATCH(G$2,Kraftvärmeprod!$B$1:$VX$1,0),FALSE)/1,0)-IFERROR(VLOOKUP($B350,'Slutlig allokering kvv'!$B$2:$BX$550,MATCH(G$2,'Slutlig allokering kvv'!$B$1:$BX$1,0),FALSE)/1,0))</f>
        <v/>
      </c>
      <c r="H350" t="str">
        <f>IF($D350="","",IFERROR(VLOOKUP($B350,Kraftvärmeprod!$B$1:$BX$550,MATCH(H$2,Kraftvärmeprod!$B$1:$VX$1,0),FALSE)/1,0)-IFERROR(VLOOKUP($B350,'Slutlig allokering kvv'!$B$2:$BX$550,MATCH(H$2,'Slutlig allokering kvv'!$B$1:$BX$1,0),FALSE)/1,0))</f>
        <v/>
      </c>
      <c r="I350" t="str">
        <f>IF($D350="","",IFERROR(VLOOKUP($B350,Kraftvärmeprod!$B$1:$BX$550,MATCH(I$2,Kraftvärmeprod!$B$1:$VX$1,0),FALSE)/1,0)-IFERROR(VLOOKUP($B350,'Slutlig allokering kvv'!$B$2:$BX$550,MATCH(I$2,'Slutlig allokering kvv'!$B$1:$BX$1,0),FALSE)/1,0))</f>
        <v/>
      </c>
      <c r="J350" t="str">
        <f>IF($D350="","",IFERROR(VLOOKUP($B350,Kraftvärmeprod!$B$1:$BX$550,MATCH(J$2,Kraftvärmeprod!$B$1:$VX$1,0),FALSE)/1,0)-IFERROR(VLOOKUP($B350,'Slutlig allokering kvv'!$B$2:$BX$550,MATCH(J$2,'Slutlig allokering kvv'!$B$1:$BX$1,0),FALSE)/1,0))</f>
        <v/>
      </c>
      <c r="K350" t="str">
        <f>IF($D350="","",IFERROR(VLOOKUP($B350,Kraftvärmeprod!$B$1:$BX$550,MATCH(K$2,Kraftvärmeprod!$B$1:$VX$1,0),FALSE)/1,0)-IFERROR(VLOOKUP($B350,'Slutlig allokering kvv'!$B$2:$BX$550,MATCH(K$2,'Slutlig allokering kvv'!$B$1:$BX$1,0),FALSE)/1,0))</f>
        <v/>
      </c>
      <c r="L350" t="str">
        <f>IF($D350="","",IFERROR(VLOOKUP($B350,Kraftvärmeprod!$B$1:$BX$550,MATCH(L$2,Kraftvärmeprod!$B$1:$VX$1,0),FALSE)/1,0)-IFERROR(VLOOKUP($B350,'Slutlig allokering kvv'!$B$2:$BX$550,MATCH(L$2,'Slutlig allokering kvv'!$B$1:$BX$1,0),FALSE)/1,0))</f>
        <v/>
      </c>
      <c r="M350" t="str">
        <f>IF($D350="","",IFERROR(VLOOKUP($B350,Kraftvärmeprod!$B$1:$BX$550,MATCH(M$2,Kraftvärmeprod!$B$1:$VX$1,0),FALSE)/1,0)-IFERROR(VLOOKUP($B350,'Slutlig allokering kvv'!$B$2:$BX$550,MATCH(M$2,'Slutlig allokering kvv'!$B$1:$BX$1,0),FALSE)/1,0))</f>
        <v/>
      </c>
      <c r="N350" t="str">
        <f>IF($D350="","",IFERROR(VLOOKUP($B350,Kraftvärmeprod!$B$1:$BX$550,MATCH(N$2,Kraftvärmeprod!$B$1:$VX$1,0),FALSE)/1,0)-IFERROR(VLOOKUP($B350,'Slutlig allokering kvv'!$B$2:$BX$550,MATCH(N$2,'Slutlig allokering kvv'!$B$1:$BX$1,0),FALSE)/1,0))</f>
        <v/>
      </c>
      <c r="O350" t="str">
        <f>IF($D350="","",IFERROR(VLOOKUP($B350,Kraftvärmeprod!$B$1:$BX$550,MATCH(O$2,Kraftvärmeprod!$B$1:$VX$1,0),FALSE)/1,0)-IFERROR(VLOOKUP($B350,'Slutlig allokering kvv'!$B$2:$BX$550,MATCH(O$2,'Slutlig allokering kvv'!$B$1:$BX$1,0),FALSE)/1,0))</f>
        <v/>
      </c>
      <c r="P350" t="str">
        <f>IF($D350="","",IFERROR(VLOOKUP($B350,Kraftvärmeprod!$B$1:$BX$550,MATCH(P$2,Kraftvärmeprod!$B$1:$VX$1,0),FALSE)/1,0)-IFERROR(VLOOKUP($B350,'Slutlig allokering kvv'!$B$2:$BX$550,MATCH(P$2,'Slutlig allokering kvv'!$B$1:$BX$1,0),FALSE)/1,0))</f>
        <v/>
      </c>
      <c r="Q350" t="str">
        <f>IF($D350="","",IFERROR(VLOOKUP($B350,Kraftvärmeprod!$B$1:$BX$550,MATCH(Q$2,Kraftvärmeprod!$B$1:$VX$1,0),FALSE)/1,0)-IFERROR(VLOOKUP($B350,'Slutlig allokering kvv'!$B$2:$BX$550,MATCH(Q$2,'Slutlig allokering kvv'!$B$1:$BX$1,0),FALSE)/1,0))</f>
        <v/>
      </c>
      <c r="R350" t="str">
        <f>IF($D350="","",IFERROR(VLOOKUP($B350,Kraftvärmeprod!$B$1:$BX$550,MATCH(R$2,Kraftvärmeprod!$B$1:$VX$1,0),FALSE)/1,0)-IFERROR(VLOOKUP($B350,'Slutlig allokering kvv'!$B$2:$BX$550,MATCH(R$2,'Slutlig allokering kvv'!$B$1:$BX$1,0),FALSE)/1,0))</f>
        <v/>
      </c>
      <c r="S350" t="str">
        <f>IF($D350="","",IFERROR(VLOOKUP($B350,Kraftvärmeprod!$B$1:$BX$550,MATCH(S$2,Kraftvärmeprod!$B$1:$VX$1,0),FALSE)/1,0)-IFERROR(VLOOKUP($B350,'Slutlig allokering kvv'!$B$2:$BX$550,MATCH(S$2,'Slutlig allokering kvv'!$B$1:$BX$1,0),FALSE)/1,0))</f>
        <v/>
      </c>
      <c r="T350" t="str">
        <f>IF($D350="","",IFERROR(VLOOKUP($B350,Kraftvärmeprod!$B$1:$BX$550,MATCH(T$2,Kraftvärmeprod!$B$1:$VX$1,0),FALSE)/1,0)-IFERROR(VLOOKUP($B350,'Slutlig allokering kvv'!$B$2:$BX$550,MATCH(T$2,'Slutlig allokering kvv'!$B$1:$BX$1,0),FALSE)/1,0))</f>
        <v/>
      </c>
      <c r="U350" t="str">
        <f>IF($D350="","",IFERROR(VLOOKUP($B350,Kraftvärmeprod!$B$1:$BX$550,MATCH(U$2,Kraftvärmeprod!$B$1:$VX$1,0),FALSE)/1,0)-IFERROR(VLOOKUP($B350,'Slutlig allokering kvv'!$B$2:$BX$550,MATCH(U$2,'Slutlig allokering kvv'!$B$1:$BX$1,0),FALSE)/1,0))</f>
        <v/>
      </c>
      <c r="V350" t="str">
        <f>IF($D350="","",IFERROR(VLOOKUP($B350,Kraftvärmeprod!$B$1:$BX$550,MATCH(V$2,Kraftvärmeprod!$B$1:$VX$1,0),FALSE)/1,0)-IFERROR(VLOOKUP($B350,'Slutlig allokering kvv'!$B$2:$BX$550,MATCH(V$2,'Slutlig allokering kvv'!$B$1:$BX$1,0),FALSE)/1,0))</f>
        <v/>
      </c>
      <c r="W350" t="str">
        <f>IF($D350="","",IFERROR(VLOOKUP($B350,Kraftvärmeprod!$B$1:$BX$550,MATCH(W$2,Kraftvärmeprod!$B$1:$VX$1,0),FALSE)/1,0)-IFERROR(VLOOKUP($B350,'Slutlig allokering kvv'!$B$2:$BX$550,MATCH(W$2,'Slutlig allokering kvv'!$B$1:$BX$1,0),FALSE)/1,0))</f>
        <v/>
      </c>
      <c r="X350" t="str">
        <f>IF($D350="","",IFERROR(VLOOKUP($B350,Kraftvärmeprod!$B$1:$BX$550,MATCH(X$2,Kraftvärmeprod!$B$1:$VX$1,0),FALSE)/1,0)-IFERROR(VLOOKUP($B350,'Slutlig allokering kvv'!$B$2:$BX$550,MATCH(X$2,'Slutlig allokering kvv'!$B$1:$BX$1,0),FALSE)/1,0))</f>
        <v/>
      </c>
      <c r="Y350" t="str">
        <f>IF($D350="","",IFERROR(VLOOKUP($B350,Kraftvärmeprod!$B$1:$BX$550,MATCH(Y$2,Kraftvärmeprod!$B$1:$VX$1,0),FALSE)/1,0)-IFERROR(VLOOKUP($B350,'Slutlig allokering kvv'!$B$2:$BX$550,MATCH(Y$2,'Slutlig allokering kvv'!$B$1:$BX$1,0),FALSE)/1,0))</f>
        <v/>
      </c>
      <c r="Z350" t="str">
        <f>IF($D350="","",IFERROR(VLOOKUP($B350,Kraftvärmeprod!$B$1:$BX$550,MATCH(Z$2,Kraftvärmeprod!$B$1:$VX$1,0),FALSE)/1,0)-IFERROR(VLOOKUP($B350,'Slutlig allokering kvv'!$B$2:$BX$550,MATCH(Z$2,'Slutlig allokering kvv'!$B$1:$BX$1,0),FALSE)/1,0))</f>
        <v/>
      </c>
      <c r="AA350" t="str">
        <f>IF($D350="","",IFERROR(VLOOKUP($B350,Kraftvärmeprod!$B$1:$BX$550,MATCH(AA$2,Kraftvärmeprod!$B$1:$VX$1,0),FALSE)/1,0)-IFERROR(VLOOKUP($B350,'Slutlig allokering kvv'!$B$2:$BX$550,MATCH(AA$2,'Slutlig allokering kvv'!$B$1:$BX$1,0),FALSE)/1,0))</f>
        <v/>
      </c>
      <c r="AB350" t="str">
        <f>IF($D350="","",IFERROR(VLOOKUP($B350,Kraftvärmeprod!$B$1:$BX$550,MATCH(AB$2,Kraftvärmeprod!$B$1:$VX$1,0),FALSE)/1,0)-IFERROR(VLOOKUP($B350,'Slutlig allokering kvv'!$B$2:$BX$550,MATCH(AB$2,'Slutlig allokering kvv'!$B$1:$BX$1,0),FALSE)/1,0))</f>
        <v/>
      </c>
      <c r="AC350" t="str">
        <f>IF($D350="","",IFERROR(VLOOKUP($B350,Kraftvärmeprod!$B$1:$BX$550,MATCH(AC$2,Kraftvärmeprod!$B$1:$VX$1,0),FALSE)/1,0)-IFERROR(VLOOKUP($B350,'Slutlig allokering kvv'!$B$2:$BX$550,MATCH(AC$2,'Slutlig allokering kvv'!$B$1:$BX$1,0),FALSE)/1,0))</f>
        <v/>
      </c>
      <c r="AE350" t="str">
        <f>IF($D350="","",IFERROR(VLOOKUP($B350,Miljö!$B$1:$E$550,MATCH("Hjälpel kraftvärme (GWh)",Miljö!$B$1:$E$1,0),FALSE)/1,0)-IFERROR(VLOOKUP($B350,'Slutlig allokering kvv'!$B$2:$BX$550,MATCH(AE$2,'Slutlig allokering kvv'!$B$1:$BX$1,0),FALSE)/1,0))</f>
        <v/>
      </c>
      <c r="AI350">
        <f t="shared" si="20"/>
        <v>0</v>
      </c>
      <c r="AK350" t="str">
        <f>IFERROR(VLOOKUP($B350,'Slutlig allokering kvv'!$B$2:$AX$550,MATCH("Summa slutlig allokerad tillförd energi (utan hjälpel och rökgaskondensering):",'Slutlig allokering kvv'!$B$1:$AX$1,0),FALSE)/1,"")</f>
        <v/>
      </c>
      <c r="AM350" s="289" t="str">
        <f>IFERROR(1-VLOOKUP($B350,'Slutlig allokering kvv'!$B$2:$AX$550,MATCH("Andel av bränsle i kvv som allokerats till värme, exklusive rökgaskondensering och hjälpel",'Slutlig allokering kvv'!$B$1:$AX$1,0),FALSE),"")</f>
        <v/>
      </c>
      <c r="AO350" s="289" t="str">
        <f t="shared" si="21"/>
        <v/>
      </c>
      <c r="AP350" s="290" t="str">
        <f t="shared" si="22"/>
        <v/>
      </c>
      <c r="AQ350" s="290"/>
      <c r="AR350" s="239" t="str">
        <f t="shared" si="23"/>
        <v/>
      </c>
      <c r="AS350" s="290"/>
    </row>
    <row r="351" spans="1:45" x14ac:dyDescent="0.25">
      <c r="A351" s="2" t="str">
        <f>'Miljövärden för publ företag'!B353</f>
        <v/>
      </c>
      <c r="B351" s="2" t="str">
        <f>'Miljövärden för publ företag'!C353</f>
        <v/>
      </c>
      <c r="C351" t="str">
        <f>IFERROR(VLOOKUP($B351,Kraftvärmeprod!$B$1:$AH$479,MATCH(C$2,Kraftvärmeprod!$B$1:$AG$1,0),FALSE)/1,"")</f>
        <v/>
      </c>
      <c r="D351" t="str">
        <f>IFERROR(VLOOKUP($B351,Kraftvärmeprod!$B$1:$AH$479,MATCH(D$2,Kraftvärmeprod!$B$1:$AG$1,0),FALSE)/1,"")</f>
        <v/>
      </c>
      <c r="F351" t="str">
        <f>IF($D351="","",IFERROR(VLOOKUP($B351,Kraftvärmeprod!$B$1:$BX$550,MATCH(F$2,Kraftvärmeprod!$B$1:$VX$1,0),FALSE)/1,0)-IFERROR(VLOOKUP($B351,'Slutlig allokering kvv'!$B$2:$BX$550,MATCH(F$2,'Slutlig allokering kvv'!$B$1:$BX$1,0),FALSE)/1,0))</f>
        <v/>
      </c>
      <c r="G351" t="str">
        <f>IF($D351="","",IFERROR(VLOOKUP($B351,Kraftvärmeprod!$B$1:$BX$550,MATCH(G$2,Kraftvärmeprod!$B$1:$VX$1,0),FALSE)/1,0)-IFERROR(VLOOKUP($B351,'Slutlig allokering kvv'!$B$2:$BX$550,MATCH(G$2,'Slutlig allokering kvv'!$B$1:$BX$1,0),FALSE)/1,0))</f>
        <v/>
      </c>
      <c r="H351" t="str">
        <f>IF($D351="","",IFERROR(VLOOKUP($B351,Kraftvärmeprod!$B$1:$BX$550,MATCH(H$2,Kraftvärmeprod!$B$1:$VX$1,0),FALSE)/1,0)-IFERROR(VLOOKUP($B351,'Slutlig allokering kvv'!$B$2:$BX$550,MATCH(H$2,'Slutlig allokering kvv'!$B$1:$BX$1,0),FALSE)/1,0))</f>
        <v/>
      </c>
      <c r="I351" t="str">
        <f>IF($D351="","",IFERROR(VLOOKUP($B351,Kraftvärmeprod!$B$1:$BX$550,MATCH(I$2,Kraftvärmeprod!$B$1:$VX$1,0),FALSE)/1,0)-IFERROR(VLOOKUP($B351,'Slutlig allokering kvv'!$B$2:$BX$550,MATCH(I$2,'Slutlig allokering kvv'!$B$1:$BX$1,0),FALSE)/1,0))</f>
        <v/>
      </c>
      <c r="J351" t="str">
        <f>IF($D351="","",IFERROR(VLOOKUP($B351,Kraftvärmeprod!$B$1:$BX$550,MATCH(J$2,Kraftvärmeprod!$B$1:$VX$1,0),FALSE)/1,0)-IFERROR(VLOOKUP($B351,'Slutlig allokering kvv'!$B$2:$BX$550,MATCH(J$2,'Slutlig allokering kvv'!$B$1:$BX$1,0),FALSE)/1,0))</f>
        <v/>
      </c>
      <c r="K351" t="str">
        <f>IF($D351="","",IFERROR(VLOOKUP($B351,Kraftvärmeprod!$B$1:$BX$550,MATCH(K$2,Kraftvärmeprod!$B$1:$VX$1,0),FALSE)/1,0)-IFERROR(VLOOKUP($B351,'Slutlig allokering kvv'!$B$2:$BX$550,MATCH(K$2,'Slutlig allokering kvv'!$B$1:$BX$1,0),FALSE)/1,0))</f>
        <v/>
      </c>
      <c r="L351" t="str">
        <f>IF($D351="","",IFERROR(VLOOKUP($B351,Kraftvärmeprod!$B$1:$BX$550,MATCH(L$2,Kraftvärmeprod!$B$1:$VX$1,0),FALSE)/1,0)-IFERROR(VLOOKUP($B351,'Slutlig allokering kvv'!$B$2:$BX$550,MATCH(L$2,'Slutlig allokering kvv'!$B$1:$BX$1,0),FALSE)/1,0))</f>
        <v/>
      </c>
      <c r="M351" t="str">
        <f>IF($D351="","",IFERROR(VLOOKUP($B351,Kraftvärmeprod!$B$1:$BX$550,MATCH(M$2,Kraftvärmeprod!$B$1:$VX$1,0),FALSE)/1,0)-IFERROR(VLOOKUP($B351,'Slutlig allokering kvv'!$B$2:$BX$550,MATCH(M$2,'Slutlig allokering kvv'!$B$1:$BX$1,0),FALSE)/1,0))</f>
        <v/>
      </c>
      <c r="N351" t="str">
        <f>IF($D351="","",IFERROR(VLOOKUP($B351,Kraftvärmeprod!$B$1:$BX$550,MATCH(N$2,Kraftvärmeprod!$B$1:$VX$1,0),FALSE)/1,0)-IFERROR(VLOOKUP($B351,'Slutlig allokering kvv'!$B$2:$BX$550,MATCH(N$2,'Slutlig allokering kvv'!$B$1:$BX$1,0),FALSE)/1,0))</f>
        <v/>
      </c>
      <c r="O351" t="str">
        <f>IF($D351="","",IFERROR(VLOOKUP($B351,Kraftvärmeprod!$B$1:$BX$550,MATCH(O$2,Kraftvärmeprod!$B$1:$VX$1,0),FALSE)/1,0)-IFERROR(VLOOKUP($B351,'Slutlig allokering kvv'!$B$2:$BX$550,MATCH(O$2,'Slutlig allokering kvv'!$B$1:$BX$1,0),FALSE)/1,0))</f>
        <v/>
      </c>
      <c r="P351" t="str">
        <f>IF($D351="","",IFERROR(VLOOKUP($B351,Kraftvärmeprod!$B$1:$BX$550,MATCH(P$2,Kraftvärmeprod!$B$1:$VX$1,0),FALSE)/1,0)-IFERROR(VLOOKUP($B351,'Slutlig allokering kvv'!$B$2:$BX$550,MATCH(P$2,'Slutlig allokering kvv'!$B$1:$BX$1,0),FALSE)/1,0))</f>
        <v/>
      </c>
      <c r="Q351" t="str">
        <f>IF($D351="","",IFERROR(VLOOKUP($B351,Kraftvärmeprod!$B$1:$BX$550,MATCH(Q$2,Kraftvärmeprod!$B$1:$VX$1,0),FALSE)/1,0)-IFERROR(VLOOKUP($B351,'Slutlig allokering kvv'!$B$2:$BX$550,MATCH(Q$2,'Slutlig allokering kvv'!$B$1:$BX$1,0),FALSE)/1,0))</f>
        <v/>
      </c>
      <c r="R351" t="str">
        <f>IF($D351="","",IFERROR(VLOOKUP($B351,Kraftvärmeprod!$B$1:$BX$550,MATCH(R$2,Kraftvärmeprod!$B$1:$VX$1,0),FALSE)/1,0)-IFERROR(VLOOKUP($B351,'Slutlig allokering kvv'!$B$2:$BX$550,MATCH(R$2,'Slutlig allokering kvv'!$B$1:$BX$1,0),FALSE)/1,0))</f>
        <v/>
      </c>
      <c r="S351" t="str">
        <f>IF($D351="","",IFERROR(VLOOKUP($B351,Kraftvärmeprod!$B$1:$BX$550,MATCH(S$2,Kraftvärmeprod!$B$1:$VX$1,0),FALSE)/1,0)-IFERROR(VLOOKUP($B351,'Slutlig allokering kvv'!$B$2:$BX$550,MATCH(S$2,'Slutlig allokering kvv'!$B$1:$BX$1,0),FALSE)/1,0))</f>
        <v/>
      </c>
      <c r="T351" t="str">
        <f>IF($D351="","",IFERROR(VLOOKUP($B351,Kraftvärmeprod!$B$1:$BX$550,MATCH(T$2,Kraftvärmeprod!$B$1:$VX$1,0),FALSE)/1,0)-IFERROR(VLOOKUP($B351,'Slutlig allokering kvv'!$B$2:$BX$550,MATCH(T$2,'Slutlig allokering kvv'!$B$1:$BX$1,0),FALSE)/1,0))</f>
        <v/>
      </c>
      <c r="U351" t="str">
        <f>IF($D351="","",IFERROR(VLOOKUP($B351,Kraftvärmeprod!$B$1:$BX$550,MATCH(U$2,Kraftvärmeprod!$B$1:$VX$1,0),FALSE)/1,0)-IFERROR(VLOOKUP($B351,'Slutlig allokering kvv'!$B$2:$BX$550,MATCH(U$2,'Slutlig allokering kvv'!$B$1:$BX$1,0),FALSE)/1,0))</f>
        <v/>
      </c>
      <c r="V351" t="str">
        <f>IF($D351="","",IFERROR(VLOOKUP($B351,Kraftvärmeprod!$B$1:$BX$550,MATCH(V$2,Kraftvärmeprod!$B$1:$VX$1,0),FALSE)/1,0)-IFERROR(VLOOKUP($B351,'Slutlig allokering kvv'!$B$2:$BX$550,MATCH(V$2,'Slutlig allokering kvv'!$B$1:$BX$1,0),FALSE)/1,0))</f>
        <v/>
      </c>
      <c r="W351" t="str">
        <f>IF($D351="","",IFERROR(VLOOKUP($B351,Kraftvärmeprod!$B$1:$BX$550,MATCH(W$2,Kraftvärmeprod!$B$1:$VX$1,0),FALSE)/1,0)-IFERROR(VLOOKUP($B351,'Slutlig allokering kvv'!$B$2:$BX$550,MATCH(W$2,'Slutlig allokering kvv'!$B$1:$BX$1,0),FALSE)/1,0))</f>
        <v/>
      </c>
      <c r="X351" t="str">
        <f>IF($D351="","",IFERROR(VLOOKUP($B351,Kraftvärmeprod!$B$1:$BX$550,MATCH(X$2,Kraftvärmeprod!$B$1:$VX$1,0),FALSE)/1,0)-IFERROR(VLOOKUP($B351,'Slutlig allokering kvv'!$B$2:$BX$550,MATCH(X$2,'Slutlig allokering kvv'!$B$1:$BX$1,0),FALSE)/1,0))</f>
        <v/>
      </c>
      <c r="Y351" t="str">
        <f>IF($D351="","",IFERROR(VLOOKUP($B351,Kraftvärmeprod!$B$1:$BX$550,MATCH(Y$2,Kraftvärmeprod!$B$1:$VX$1,0),FALSE)/1,0)-IFERROR(VLOOKUP($B351,'Slutlig allokering kvv'!$B$2:$BX$550,MATCH(Y$2,'Slutlig allokering kvv'!$B$1:$BX$1,0),FALSE)/1,0))</f>
        <v/>
      </c>
      <c r="Z351" t="str">
        <f>IF($D351="","",IFERROR(VLOOKUP($B351,Kraftvärmeprod!$B$1:$BX$550,MATCH(Z$2,Kraftvärmeprod!$B$1:$VX$1,0),FALSE)/1,0)-IFERROR(VLOOKUP($B351,'Slutlig allokering kvv'!$B$2:$BX$550,MATCH(Z$2,'Slutlig allokering kvv'!$B$1:$BX$1,0),FALSE)/1,0))</f>
        <v/>
      </c>
      <c r="AA351" t="str">
        <f>IF($D351="","",IFERROR(VLOOKUP($B351,Kraftvärmeprod!$B$1:$BX$550,MATCH(AA$2,Kraftvärmeprod!$B$1:$VX$1,0),FALSE)/1,0)-IFERROR(VLOOKUP($B351,'Slutlig allokering kvv'!$B$2:$BX$550,MATCH(AA$2,'Slutlig allokering kvv'!$B$1:$BX$1,0),FALSE)/1,0))</f>
        <v/>
      </c>
      <c r="AB351" t="str">
        <f>IF($D351="","",IFERROR(VLOOKUP($B351,Kraftvärmeprod!$B$1:$BX$550,MATCH(AB$2,Kraftvärmeprod!$B$1:$VX$1,0),FALSE)/1,0)-IFERROR(VLOOKUP($B351,'Slutlig allokering kvv'!$B$2:$BX$550,MATCH(AB$2,'Slutlig allokering kvv'!$B$1:$BX$1,0),FALSE)/1,0))</f>
        <v/>
      </c>
      <c r="AC351" t="str">
        <f>IF($D351="","",IFERROR(VLOOKUP($B351,Kraftvärmeprod!$B$1:$BX$550,MATCH(AC$2,Kraftvärmeprod!$B$1:$VX$1,0),FALSE)/1,0)-IFERROR(VLOOKUP($B351,'Slutlig allokering kvv'!$B$2:$BX$550,MATCH(AC$2,'Slutlig allokering kvv'!$B$1:$BX$1,0),FALSE)/1,0))</f>
        <v/>
      </c>
      <c r="AE351" t="str">
        <f>IF($D351="","",IFERROR(VLOOKUP($B351,Miljö!$B$1:$E$550,MATCH("Hjälpel kraftvärme (GWh)",Miljö!$B$1:$E$1,0),FALSE)/1,0)-IFERROR(VLOOKUP($B351,'Slutlig allokering kvv'!$B$2:$BX$550,MATCH(AE$2,'Slutlig allokering kvv'!$B$1:$BX$1,0),FALSE)/1,0))</f>
        <v/>
      </c>
      <c r="AI351">
        <f t="shared" si="20"/>
        <v>0</v>
      </c>
      <c r="AK351" t="str">
        <f>IFERROR(VLOOKUP($B351,'Slutlig allokering kvv'!$B$2:$AX$550,MATCH("Summa slutlig allokerad tillförd energi (utan hjälpel och rökgaskondensering):",'Slutlig allokering kvv'!$B$1:$AX$1,0),FALSE)/1,"")</f>
        <v/>
      </c>
      <c r="AM351" s="289" t="str">
        <f>IFERROR(1-VLOOKUP($B351,'Slutlig allokering kvv'!$B$2:$AX$550,MATCH("Andel av bränsle i kvv som allokerats till värme, exklusive rökgaskondensering och hjälpel",'Slutlig allokering kvv'!$B$1:$AX$1,0),FALSE),"")</f>
        <v/>
      </c>
      <c r="AO351" s="289" t="str">
        <f t="shared" si="21"/>
        <v/>
      </c>
      <c r="AP351" s="290" t="str">
        <f t="shared" si="22"/>
        <v/>
      </c>
      <c r="AQ351" s="290"/>
      <c r="AR351" s="239" t="str">
        <f t="shared" si="23"/>
        <v/>
      </c>
      <c r="AS351" s="290"/>
    </row>
    <row r="352" spans="1:45" x14ac:dyDescent="0.25">
      <c r="A352" s="2" t="str">
        <f>'Miljövärden för publ företag'!B354</f>
        <v/>
      </c>
      <c r="B352" s="2" t="str">
        <f>'Miljövärden för publ företag'!C354</f>
        <v/>
      </c>
      <c r="C352" t="str">
        <f>IFERROR(VLOOKUP($B352,Kraftvärmeprod!$B$1:$AH$479,MATCH(C$2,Kraftvärmeprod!$B$1:$AG$1,0),FALSE)/1,"")</f>
        <v/>
      </c>
      <c r="D352" t="str">
        <f>IFERROR(VLOOKUP($B352,Kraftvärmeprod!$B$1:$AH$479,MATCH(D$2,Kraftvärmeprod!$B$1:$AG$1,0),FALSE)/1,"")</f>
        <v/>
      </c>
      <c r="F352" t="str">
        <f>IF($D352="","",IFERROR(VLOOKUP($B352,Kraftvärmeprod!$B$1:$BX$550,MATCH(F$2,Kraftvärmeprod!$B$1:$VX$1,0),FALSE)/1,0)-IFERROR(VLOOKUP($B352,'Slutlig allokering kvv'!$B$2:$BX$550,MATCH(F$2,'Slutlig allokering kvv'!$B$1:$BX$1,0),FALSE)/1,0))</f>
        <v/>
      </c>
      <c r="G352" t="str">
        <f>IF($D352="","",IFERROR(VLOOKUP($B352,Kraftvärmeprod!$B$1:$BX$550,MATCH(G$2,Kraftvärmeprod!$B$1:$VX$1,0),FALSE)/1,0)-IFERROR(VLOOKUP($B352,'Slutlig allokering kvv'!$B$2:$BX$550,MATCH(G$2,'Slutlig allokering kvv'!$B$1:$BX$1,0),FALSE)/1,0))</f>
        <v/>
      </c>
      <c r="H352" t="str">
        <f>IF($D352="","",IFERROR(VLOOKUP($B352,Kraftvärmeprod!$B$1:$BX$550,MATCH(H$2,Kraftvärmeprod!$B$1:$VX$1,0),FALSE)/1,0)-IFERROR(VLOOKUP($B352,'Slutlig allokering kvv'!$B$2:$BX$550,MATCH(H$2,'Slutlig allokering kvv'!$B$1:$BX$1,0),FALSE)/1,0))</f>
        <v/>
      </c>
      <c r="I352" t="str">
        <f>IF($D352="","",IFERROR(VLOOKUP($B352,Kraftvärmeprod!$B$1:$BX$550,MATCH(I$2,Kraftvärmeprod!$B$1:$VX$1,0),FALSE)/1,0)-IFERROR(VLOOKUP($B352,'Slutlig allokering kvv'!$B$2:$BX$550,MATCH(I$2,'Slutlig allokering kvv'!$B$1:$BX$1,0),FALSE)/1,0))</f>
        <v/>
      </c>
      <c r="J352" t="str">
        <f>IF($D352="","",IFERROR(VLOOKUP($B352,Kraftvärmeprod!$B$1:$BX$550,MATCH(J$2,Kraftvärmeprod!$B$1:$VX$1,0),FALSE)/1,0)-IFERROR(VLOOKUP($B352,'Slutlig allokering kvv'!$B$2:$BX$550,MATCH(J$2,'Slutlig allokering kvv'!$B$1:$BX$1,0),FALSE)/1,0))</f>
        <v/>
      </c>
      <c r="K352" t="str">
        <f>IF($D352="","",IFERROR(VLOOKUP($B352,Kraftvärmeprod!$B$1:$BX$550,MATCH(K$2,Kraftvärmeprod!$B$1:$VX$1,0),FALSE)/1,0)-IFERROR(VLOOKUP($B352,'Slutlig allokering kvv'!$B$2:$BX$550,MATCH(K$2,'Slutlig allokering kvv'!$B$1:$BX$1,0),FALSE)/1,0))</f>
        <v/>
      </c>
      <c r="L352" t="str">
        <f>IF($D352="","",IFERROR(VLOOKUP($B352,Kraftvärmeprod!$B$1:$BX$550,MATCH(L$2,Kraftvärmeprod!$B$1:$VX$1,0),FALSE)/1,0)-IFERROR(VLOOKUP($B352,'Slutlig allokering kvv'!$B$2:$BX$550,MATCH(L$2,'Slutlig allokering kvv'!$B$1:$BX$1,0),FALSE)/1,0))</f>
        <v/>
      </c>
      <c r="M352" t="str">
        <f>IF($D352="","",IFERROR(VLOOKUP($B352,Kraftvärmeprod!$B$1:$BX$550,MATCH(M$2,Kraftvärmeprod!$B$1:$VX$1,0),FALSE)/1,0)-IFERROR(VLOOKUP($B352,'Slutlig allokering kvv'!$B$2:$BX$550,MATCH(M$2,'Slutlig allokering kvv'!$B$1:$BX$1,0),FALSE)/1,0))</f>
        <v/>
      </c>
      <c r="N352" t="str">
        <f>IF($D352="","",IFERROR(VLOOKUP($B352,Kraftvärmeprod!$B$1:$BX$550,MATCH(N$2,Kraftvärmeprod!$B$1:$VX$1,0),FALSE)/1,0)-IFERROR(VLOOKUP($B352,'Slutlig allokering kvv'!$B$2:$BX$550,MATCH(N$2,'Slutlig allokering kvv'!$B$1:$BX$1,0),FALSE)/1,0))</f>
        <v/>
      </c>
      <c r="O352" t="str">
        <f>IF($D352="","",IFERROR(VLOOKUP($B352,Kraftvärmeprod!$B$1:$BX$550,MATCH(O$2,Kraftvärmeprod!$B$1:$VX$1,0),FALSE)/1,0)-IFERROR(VLOOKUP($B352,'Slutlig allokering kvv'!$B$2:$BX$550,MATCH(O$2,'Slutlig allokering kvv'!$B$1:$BX$1,0),FALSE)/1,0))</f>
        <v/>
      </c>
      <c r="P352" t="str">
        <f>IF($D352="","",IFERROR(VLOOKUP($B352,Kraftvärmeprod!$B$1:$BX$550,MATCH(P$2,Kraftvärmeprod!$B$1:$VX$1,0),FALSE)/1,0)-IFERROR(VLOOKUP($B352,'Slutlig allokering kvv'!$B$2:$BX$550,MATCH(P$2,'Slutlig allokering kvv'!$B$1:$BX$1,0),FALSE)/1,0))</f>
        <v/>
      </c>
      <c r="Q352" t="str">
        <f>IF($D352="","",IFERROR(VLOOKUP($B352,Kraftvärmeprod!$B$1:$BX$550,MATCH(Q$2,Kraftvärmeprod!$B$1:$VX$1,0),FALSE)/1,0)-IFERROR(VLOOKUP($B352,'Slutlig allokering kvv'!$B$2:$BX$550,MATCH(Q$2,'Slutlig allokering kvv'!$B$1:$BX$1,0),FALSE)/1,0))</f>
        <v/>
      </c>
      <c r="R352" t="str">
        <f>IF($D352="","",IFERROR(VLOOKUP($B352,Kraftvärmeprod!$B$1:$BX$550,MATCH(R$2,Kraftvärmeprod!$B$1:$VX$1,0),FALSE)/1,0)-IFERROR(VLOOKUP($B352,'Slutlig allokering kvv'!$B$2:$BX$550,MATCH(R$2,'Slutlig allokering kvv'!$B$1:$BX$1,0),FALSE)/1,0))</f>
        <v/>
      </c>
      <c r="S352" t="str">
        <f>IF($D352="","",IFERROR(VLOOKUP($B352,Kraftvärmeprod!$B$1:$BX$550,MATCH(S$2,Kraftvärmeprod!$B$1:$VX$1,0),FALSE)/1,0)-IFERROR(VLOOKUP($B352,'Slutlig allokering kvv'!$B$2:$BX$550,MATCH(S$2,'Slutlig allokering kvv'!$B$1:$BX$1,0),FALSE)/1,0))</f>
        <v/>
      </c>
      <c r="T352" t="str">
        <f>IF($D352="","",IFERROR(VLOOKUP($B352,Kraftvärmeprod!$B$1:$BX$550,MATCH(T$2,Kraftvärmeprod!$B$1:$VX$1,0),FALSE)/1,0)-IFERROR(VLOOKUP($B352,'Slutlig allokering kvv'!$B$2:$BX$550,MATCH(T$2,'Slutlig allokering kvv'!$B$1:$BX$1,0),FALSE)/1,0))</f>
        <v/>
      </c>
      <c r="U352" t="str">
        <f>IF($D352="","",IFERROR(VLOOKUP($B352,Kraftvärmeprod!$B$1:$BX$550,MATCH(U$2,Kraftvärmeprod!$B$1:$VX$1,0),FALSE)/1,0)-IFERROR(VLOOKUP($B352,'Slutlig allokering kvv'!$B$2:$BX$550,MATCH(U$2,'Slutlig allokering kvv'!$B$1:$BX$1,0),FALSE)/1,0))</f>
        <v/>
      </c>
      <c r="V352" t="str">
        <f>IF($D352="","",IFERROR(VLOOKUP($B352,Kraftvärmeprod!$B$1:$BX$550,MATCH(V$2,Kraftvärmeprod!$B$1:$VX$1,0),FALSE)/1,0)-IFERROR(VLOOKUP($B352,'Slutlig allokering kvv'!$B$2:$BX$550,MATCH(V$2,'Slutlig allokering kvv'!$B$1:$BX$1,0),FALSE)/1,0))</f>
        <v/>
      </c>
      <c r="W352" t="str">
        <f>IF($D352="","",IFERROR(VLOOKUP($B352,Kraftvärmeprod!$B$1:$BX$550,MATCH(W$2,Kraftvärmeprod!$B$1:$VX$1,0),FALSE)/1,0)-IFERROR(VLOOKUP($B352,'Slutlig allokering kvv'!$B$2:$BX$550,MATCH(W$2,'Slutlig allokering kvv'!$B$1:$BX$1,0),FALSE)/1,0))</f>
        <v/>
      </c>
      <c r="X352" t="str">
        <f>IF($D352="","",IFERROR(VLOOKUP($B352,Kraftvärmeprod!$B$1:$BX$550,MATCH(X$2,Kraftvärmeprod!$B$1:$VX$1,0),FALSE)/1,0)-IFERROR(VLOOKUP($B352,'Slutlig allokering kvv'!$B$2:$BX$550,MATCH(X$2,'Slutlig allokering kvv'!$B$1:$BX$1,0),FALSE)/1,0))</f>
        <v/>
      </c>
      <c r="Y352" t="str">
        <f>IF($D352="","",IFERROR(VLOOKUP($B352,Kraftvärmeprod!$B$1:$BX$550,MATCH(Y$2,Kraftvärmeprod!$B$1:$VX$1,0),FALSE)/1,0)-IFERROR(VLOOKUP($B352,'Slutlig allokering kvv'!$B$2:$BX$550,MATCH(Y$2,'Slutlig allokering kvv'!$B$1:$BX$1,0),FALSE)/1,0))</f>
        <v/>
      </c>
      <c r="Z352" t="str">
        <f>IF($D352="","",IFERROR(VLOOKUP($B352,Kraftvärmeprod!$B$1:$BX$550,MATCH(Z$2,Kraftvärmeprod!$B$1:$VX$1,0),FALSE)/1,0)-IFERROR(VLOOKUP($B352,'Slutlig allokering kvv'!$B$2:$BX$550,MATCH(Z$2,'Slutlig allokering kvv'!$B$1:$BX$1,0),FALSE)/1,0))</f>
        <v/>
      </c>
      <c r="AA352" t="str">
        <f>IF($D352="","",IFERROR(VLOOKUP($B352,Kraftvärmeprod!$B$1:$BX$550,MATCH(AA$2,Kraftvärmeprod!$B$1:$VX$1,0),FALSE)/1,0)-IFERROR(VLOOKUP($B352,'Slutlig allokering kvv'!$B$2:$BX$550,MATCH(AA$2,'Slutlig allokering kvv'!$B$1:$BX$1,0),FALSE)/1,0))</f>
        <v/>
      </c>
      <c r="AB352" t="str">
        <f>IF($D352="","",IFERROR(VLOOKUP($B352,Kraftvärmeprod!$B$1:$BX$550,MATCH(AB$2,Kraftvärmeprod!$B$1:$VX$1,0),FALSE)/1,0)-IFERROR(VLOOKUP($B352,'Slutlig allokering kvv'!$B$2:$BX$550,MATCH(AB$2,'Slutlig allokering kvv'!$B$1:$BX$1,0),FALSE)/1,0))</f>
        <v/>
      </c>
      <c r="AC352" t="str">
        <f>IF($D352="","",IFERROR(VLOOKUP($B352,Kraftvärmeprod!$B$1:$BX$550,MATCH(AC$2,Kraftvärmeprod!$B$1:$VX$1,0),FALSE)/1,0)-IFERROR(VLOOKUP($B352,'Slutlig allokering kvv'!$B$2:$BX$550,MATCH(AC$2,'Slutlig allokering kvv'!$B$1:$BX$1,0),FALSE)/1,0))</f>
        <v/>
      </c>
      <c r="AE352" t="str">
        <f>IF($D352="","",IFERROR(VLOOKUP($B352,Miljö!$B$1:$E$550,MATCH("Hjälpel kraftvärme (GWh)",Miljö!$B$1:$E$1,0),FALSE)/1,0)-IFERROR(VLOOKUP($B352,'Slutlig allokering kvv'!$B$2:$BX$550,MATCH(AE$2,'Slutlig allokering kvv'!$B$1:$BX$1,0),FALSE)/1,0))</f>
        <v/>
      </c>
      <c r="AI352">
        <f t="shared" si="20"/>
        <v>0</v>
      </c>
      <c r="AK352" t="str">
        <f>IFERROR(VLOOKUP($B352,'Slutlig allokering kvv'!$B$2:$AX$550,MATCH("Summa slutlig allokerad tillförd energi (utan hjälpel och rökgaskondensering):",'Slutlig allokering kvv'!$B$1:$AX$1,0),FALSE)/1,"")</f>
        <v/>
      </c>
      <c r="AM352" s="289" t="str">
        <f>IFERROR(1-VLOOKUP($B352,'Slutlig allokering kvv'!$B$2:$AX$550,MATCH("Andel av bränsle i kvv som allokerats till värme, exklusive rökgaskondensering och hjälpel",'Slutlig allokering kvv'!$B$1:$AX$1,0),FALSE),"")</f>
        <v/>
      </c>
      <c r="AO352" s="289" t="str">
        <f t="shared" si="21"/>
        <v/>
      </c>
      <c r="AP352" s="290" t="str">
        <f t="shared" si="22"/>
        <v/>
      </c>
      <c r="AQ352" s="290"/>
      <c r="AR352" s="239" t="str">
        <f t="shared" si="23"/>
        <v/>
      </c>
      <c r="AS352" s="290"/>
    </row>
    <row r="353" spans="1:45" x14ac:dyDescent="0.25">
      <c r="A353" s="2" t="str">
        <f>'Miljövärden för publ företag'!B355</f>
        <v/>
      </c>
      <c r="B353" s="2" t="str">
        <f>'Miljövärden för publ företag'!C355</f>
        <v/>
      </c>
      <c r="C353" t="str">
        <f>IFERROR(VLOOKUP($B353,Kraftvärmeprod!$B$1:$AH$479,MATCH(C$2,Kraftvärmeprod!$B$1:$AG$1,0),FALSE)/1,"")</f>
        <v/>
      </c>
      <c r="D353" t="str">
        <f>IFERROR(VLOOKUP($B353,Kraftvärmeprod!$B$1:$AH$479,MATCH(D$2,Kraftvärmeprod!$B$1:$AG$1,0),FALSE)/1,"")</f>
        <v/>
      </c>
      <c r="F353" t="str">
        <f>IF($D353="","",IFERROR(VLOOKUP($B353,Kraftvärmeprod!$B$1:$BX$550,MATCH(F$2,Kraftvärmeprod!$B$1:$VX$1,0),FALSE)/1,0)-IFERROR(VLOOKUP($B353,'Slutlig allokering kvv'!$B$2:$BX$550,MATCH(F$2,'Slutlig allokering kvv'!$B$1:$BX$1,0),FALSE)/1,0))</f>
        <v/>
      </c>
      <c r="G353" t="str">
        <f>IF($D353="","",IFERROR(VLOOKUP($B353,Kraftvärmeprod!$B$1:$BX$550,MATCH(G$2,Kraftvärmeprod!$B$1:$VX$1,0),FALSE)/1,0)-IFERROR(VLOOKUP($B353,'Slutlig allokering kvv'!$B$2:$BX$550,MATCH(G$2,'Slutlig allokering kvv'!$B$1:$BX$1,0),FALSE)/1,0))</f>
        <v/>
      </c>
      <c r="H353" t="str">
        <f>IF($D353="","",IFERROR(VLOOKUP($B353,Kraftvärmeprod!$B$1:$BX$550,MATCH(H$2,Kraftvärmeprod!$B$1:$VX$1,0),FALSE)/1,0)-IFERROR(VLOOKUP($B353,'Slutlig allokering kvv'!$B$2:$BX$550,MATCH(H$2,'Slutlig allokering kvv'!$B$1:$BX$1,0),FALSE)/1,0))</f>
        <v/>
      </c>
      <c r="I353" t="str">
        <f>IF($D353="","",IFERROR(VLOOKUP($B353,Kraftvärmeprod!$B$1:$BX$550,MATCH(I$2,Kraftvärmeprod!$B$1:$VX$1,0),FALSE)/1,0)-IFERROR(VLOOKUP($B353,'Slutlig allokering kvv'!$B$2:$BX$550,MATCH(I$2,'Slutlig allokering kvv'!$B$1:$BX$1,0),FALSE)/1,0))</f>
        <v/>
      </c>
      <c r="J353" t="str">
        <f>IF($D353="","",IFERROR(VLOOKUP($B353,Kraftvärmeprod!$B$1:$BX$550,MATCH(J$2,Kraftvärmeprod!$B$1:$VX$1,0),FALSE)/1,0)-IFERROR(VLOOKUP($B353,'Slutlig allokering kvv'!$B$2:$BX$550,MATCH(J$2,'Slutlig allokering kvv'!$B$1:$BX$1,0),FALSE)/1,0))</f>
        <v/>
      </c>
      <c r="K353" t="str">
        <f>IF($D353="","",IFERROR(VLOOKUP($B353,Kraftvärmeprod!$B$1:$BX$550,MATCH(K$2,Kraftvärmeprod!$B$1:$VX$1,0),FALSE)/1,0)-IFERROR(VLOOKUP($B353,'Slutlig allokering kvv'!$B$2:$BX$550,MATCH(K$2,'Slutlig allokering kvv'!$B$1:$BX$1,0),FALSE)/1,0))</f>
        <v/>
      </c>
      <c r="L353" t="str">
        <f>IF($D353="","",IFERROR(VLOOKUP($B353,Kraftvärmeprod!$B$1:$BX$550,MATCH(L$2,Kraftvärmeprod!$B$1:$VX$1,0),FALSE)/1,0)-IFERROR(VLOOKUP($B353,'Slutlig allokering kvv'!$B$2:$BX$550,MATCH(L$2,'Slutlig allokering kvv'!$B$1:$BX$1,0),FALSE)/1,0))</f>
        <v/>
      </c>
      <c r="M353" t="str">
        <f>IF($D353="","",IFERROR(VLOOKUP($B353,Kraftvärmeprod!$B$1:$BX$550,MATCH(M$2,Kraftvärmeprod!$B$1:$VX$1,0),FALSE)/1,0)-IFERROR(VLOOKUP($B353,'Slutlig allokering kvv'!$B$2:$BX$550,MATCH(M$2,'Slutlig allokering kvv'!$B$1:$BX$1,0),FALSE)/1,0))</f>
        <v/>
      </c>
      <c r="N353" t="str">
        <f>IF($D353="","",IFERROR(VLOOKUP($B353,Kraftvärmeprod!$B$1:$BX$550,MATCH(N$2,Kraftvärmeprod!$B$1:$VX$1,0),FALSE)/1,0)-IFERROR(VLOOKUP($B353,'Slutlig allokering kvv'!$B$2:$BX$550,MATCH(N$2,'Slutlig allokering kvv'!$B$1:$BX$1,0),FALSE)/1,0))</f>
        <v/>
      </c>
      <c r="O353" t="str">
        <f>IF($D353="","",IFERROR(VLOOKUP($B353,Kraftvärmeprod!$B$1:$BX$550,MATCH(O$2,Kraftvärmeprod!$B$1:$VX$1,0),FALSE)/1,0)-IFERROR(VLOOKUP($B353,'Slutlig allokering kvv'!$B$2:$BX$550,MATCH(O$2,'Slutlig allokering kvv'!$B$1:$BX$1,0),FALSE)/1,0))</f>
        <v/>
      </c>
      <c r="P353" t="str">
        <f>IF($D353="","",IFERROR(VLOOKUP($B353,Kraftvärmeprod!$B$1:$BX$550,MATCH(P$2,Kraftvärmeprod!$B$1:$VX$1,0),FALSE)/1,0)-IFERROR(VLOOKUP($B353,'Slutlig allokering kvv'!$B$2:$BX$550,MATCH(P$2,'Slutlig allokering kvv'!$B$1:$BX$1,0),FALSE)/1,0))</f>
        <v/>
      </c>
      <c r="Q353" t="str">
        <f>IF($D353="","",IFERROR(VLOOKUP($B353,Kraftvärmeprod!$B$1:$BX$550,MATCH(Q$2,Kraftvärmeprod!$B$1:$VX$1,0),FALSE)/1,0)-IFERROR(VLOOKUP($B353,'Slutlig allokering kvv'!$B$2:$BX$550,MATCH(Q$2,'Slutlig allokering kvv'!$B$1:$BX$1,0),FALSE)/1,0))</f>
        <v/>
      </c>
      <c r="R353" t="str">
        <f>IF($D353="","",IFERROR(VLOOKUP($B353,Kraftvärmeprod!$B$1:$BX$550,MATCH(R$2,Kraftvärmeprod!$B$1:$VX$1,0),FALSE)/1,0)-IFERROR(VLOOKUP($B353,'Slutlig allokering kvv'!$B$2:$BX$550,MATCH(R$2,'Slutlig allokering kvv'!$B$1:$BX$1,0),FALSE)/1,0))</f>
        <v/>
      </c>
      <c r="S353" t="str">
        <f>IF($D353="","",IFERROR(VLOOKUP($B353,Kraftvärmeprod!$B$1:$BX$550,MATCH(S$2,Kraftvärmeprod!$B$1:$VX$1,0),FALSE)/1,0)-IFERROR(VLOOKUP($B353,'Slutlig allokering kvv'!$B$2:$BX$550,MATCH(S$2,'Slutlig allokering kvv'!$B$1:$BX$1,0),FALSE)/1,0))</f>
        <v/>
      </c>
      <c r="T353" t="str">
        <f>IF($D353="","",IFERROR(VLOOKUP($B353,Kraftvärmeprod!$B$1:$BX$550,MATCH(T$2,Kraftvärmeprod!$B$1:$VX$1,0),FALSE)/1,0)-IFERROR(VLOOKUP($B353,'Slutlig allokering kvv'!$B$2:$BX$550,MATCH(T$2,'Slutlig allokering kvv'!$B$1:$BX$1,0),FALSE)/1,0))</f>
        <v/>
      </c>
      <c r="U353" t="str">
        <f>IF($D353="","",IFERROR(VLOOKUP($B353,Kraftvärmeprod!$B$1:$BX$550,MATCH(U$2,Kraftvärmeprod!$B$1:$VX$1,0),FALSE)/1,0)-IFERROR(VLOOKUP($B353,'Slutlig allokering kvv'!$B$2:$BX$550,MATCH(U$2,'Slutlig allokering kvv'!$B$1:$BX$1,0),FALSE)/1,0))</f>
        <v/>
      </c>
      <c r="V353" t="str">
        <f>IF($D353="","",IFERROR(VLOOKUP($B353,Kraftvärmeprod!$B$1:$BX$550,MATCH(V$2,Kraftvärmeprod!$B$1:$VX$1,0),FALSE)/1,0)-IFERROR(VLOOKUP($B353,'Slutlig allokering kvv'!$B$2:$BX$550,MATCH(V$2,'Slutlig allokering kvv'!$B$1:$BX$1,0),FALSE)/1,0))</f>
        <v/>
      </c>
      <c r="W353" t="str">
        <f>IF($D353="","",IFERROR(VLOOKUP($B353,Kraftvärmeprod!$B$1:$BX$550,MATCH(W$2,Kraftvärmeprod!$B$1:$VX$1,0),FALSE)/1,0)-IFERROR(VLOOKUP($B353,'Slutlig allokering kvv'!$B$2:$BX$550,MATCH(W$2,'Slutlig allokering kvv'!$B$1:$BX$1,0),FALSE)/1,0))</f>
        <v/>
      </c>
      <c r="X353" t="str">
        <f>IF($D353="","",IFERROR(VLOOKUP($B353,Kraftvärmeprod!$B$1:$BX$550,MATCH(X$2,Kraftvärmeprod!$B$1:$VX$1,0),FALSE)/1,0)-IFERROR(VLOOKUP($B353,'Slutlig allokering kvv'!$B$2:$BX$550,MATCH(X$2,'Slutlig allokering kvv'!$B$1:$BX$1,0),FALSE)/1,0))</f>
        <v/>
      </c>
      <c r="Y353" t="str">
        <f>IF($D353="","",IFERROR(VLOOKUP($B353,Kraftvärmeprod!$B$1:$BX$550,MATCH(Y$2,Kraftvärmeprod!$B$1:$VX$1,0),FALSE)/1,0)-IFERROR(VLOOKUP($B353,'Slutlig allokering kvv'!$B$2:$BX$550,MATCH(Y$2,'Slutlig allokering kvv'!$B$1:$BX$1,0),FALSE)/1,0))</f>
        <v/>
      </c>
      <c r="Z353" t="str">
        <f>IF($D353="","",IFERROR(VLOOKUP($B353,Kraftvärmeprod!$B$1:$BX$550,MATCH(Z$2,Kraftvärmeprod!$B$1:$VX$1,0),FALSE)/1,0)-IFERROR(VLOOKUP($B353,'Slutlig allokering kvv'!$B$2:$BX$550,MATCH(Z$2,'Slutlig allokering kvv'!$B$1:$BX$1,0),FALSE)/1,0))</f>
        <v/>
      </c>
      <c r="AA353" t="str">
        <f>IF($D353="","",IFERROR(VLOOKUP($B353,Kraftvärmeprod!$B$1:$BX$550,MATCH(AA$2,Kraftvärmeprod!$B$1:$VX$1,0),FALSE)/1,0)-IFERROR(VLOOKUP($B353,'Slutlig allokering kvv'!$B$2:$BX$550,MATCH(AA$2,'Slutlig allokering kvv'!$B$1:$BX$1,0),FALSE)/1,0))</f>
        <v/>
      </c>
      <c r="AB353" t="str">
        <f>IF($D353="","",IFERROR(VLOOKUP($B353,Kraftvärmeprod!$B$1:$BX$550,MATCH(AB$2,Kraftvärmeprod!$B$1:$VX$1,0),FALSE)/1,0)-IFERROR(VLOOKUP($B353,'Slutlig allokering kvv'!$B$2:$BX$550,MATCH(AB$2,'Slutlig allokering kvv'!$B$1:$BX$1,0),FALSE)/1,0))</f>
        <v/>
      </c>
      <c r="AC353" t="str">
        <f>IF($D353="","",IFERROR(VLOOKUP($B353,Kraftvärmeprod!$B$1:$BX$550,MATCH(AC$2,Kraftvärmeprod!$B$1:$VX$1,0),FALSE)/1,0)-IFERROR(VLOOKUP($B353,'Slutlig allokering kvv'!$B$2:$BX$550,MATCH(AC$2,'Slutlig allokering kvv'!$B$1:$BX$1,0),FALSE)/1,0))</f>
        <v/>
      </c>
      <c r="AE353" t="str">
        <f>IF($D353="","",IFERROR(VLOOKUP($B353,Miljö!$B$1:$E$550,MATCH("Hjälpel kraftvärme (GWh)",Miljö!$B$1:$E$1,0),FALSE)/1,0)-IFERROR(VLOOKUP($B353,'Slutlig allokering kvv'!$B$2:$BX$550,MATCH(AE$2,'Slutlig allokering kvv'!$B$1:$BX$1,0),FALSE)/1,0))</f>
        <v/>
      </c>
      <c r="AI353">
        <f t="shared" si="20"/>
        <v>0</v>
      </c>
      <c r="AK353" t="str">
        <f>IFERROR(VLOOKUP($B353,'Slutlig allokering kvv'!$B$2:$AX$550,MATCH("Summa slutlig allokerad tillförd energi (utan hjälpel och rökgaskondensering):",'Slutlig allokering kvv'!$B$1:$AX$1,0),FALSE)/1,"")</f>
        <v/>
      </c>
      <c r="AM353" s="289" t="str">
        <f>IFERROR(1-VLOOKUP($B353,'Slutlig allokering kvv'!$B$2:$AX$550,MATCH("Andel av bränsle i kvv som allokerats till värme, exklusive rökgaskondensering och hjälpel",'Slutlig allokering kvv'!$B$1:$AX$1,0),FALSE),"")</f>
        <v/>
      </c>
      <c r="AO353" s="289" t="str">
        <f t="shared" si="21"/>
        <v/>
      </c>
      <c r="AP353" s="290" t="str">
        <f t="shared" si="22"/>
        <v/>
      </c>
      <c r="AQ353" s="290"/>
      <c r="AR353" s="239" t="str">
        <f t="shared" si="23"/>
        <v/>
      </c>
      <c r="AS353" s="290"/>
    </row>
    <row r="354" spans="1:45" x14ac:dyDescent="0.25">
      <c r="A354" s="2" t="str">
        <f>'Miljövärden för publ företag'!B356</f>
        <v/>
      </c>
      <c r="B354" s="2" t="str">
        <f>'Miljövärden för publ företag'!C356</f>
        <v/>
      </c>
      <c r="C354" t="str">
        <f>IFERROR(VLOOKUP($B354,Kraftvärmeprod!$B$1:$AH$479,MATCH(C$2,Kraftvärmeprod!$B$1:$AG$1,0),FALSE)/1,"")</f>
        <v/>
      </c>
      <c r="D354" t="str">
        <f>IFERROR(VLOOKUP($B354,Kraftvärmeprod!$B$1:$AH$479,MATCH(D$2,Kraftvärmeprod!$B$1:$AG$1,0),FALSE)/1,"")</f>
        <v/>
      </c>
      <c r="F354" t="str">
        <f>IF($D354="","",IFERROR(VLOOKUP($B354,Kraftvärmeprod!$B$1:$BX$550,MATCH(F$2,Kraftvärmeprod!$B$1:$VX$1,0),FALSE)/1,0)-IFERROR(VLOOKUP($B354,'Slutlig allokering kvv'!$B$2:$BX$550,MATCH(F$2,'Slutlig allokering kvv'!$B$1:$BX$1,0),FALSE)/1,0))</f>
        <v/>
      </c>
      <c r="G354" t="str">
        <f>IF($D354="","",IFERROR(VLOOKUP($B354,Kraftvärmeprod!$B$1:$BX$550,MATCH(G$2,Kraftvärmeprod!$B$1:$VX$1,0),FALSE)/1,0)-IFERROR(VLOOKUP($B354,'Slutlig allokering kvv'!$B$2:$BX$550,MATCH(G$2,'Slutlig allokering kvv'!$B$1:$BX$1,0),FALSE)/1,0))</f>
        <v/>
      </c>
      <c r="H354" t="str">
        <f>IF($D354="","",IFERROR(VLOOKUP($B354,Kraftvärmeprod!$B$1:$BX$550,MATCH(H$2,Kraftvärmeprod!$B$1:$VX$1,0),FALSE)/1,0)-IFERROR(VLOOKUP($B354,'Slutlig allokering kvv'!$B$2:$BX$550,MATCH(H$2,'Slutlig allokering kvv'!$B$1:$BX$1,0),FALSE)/1,0))</f>
        <v/>
      </c>
      <c r="I354" t="str">
        <f>IF($D354="","",IFERROR(VLOOKUP($B354,Kraftvärmeprod!$B$1:$BX$550,MATCH(I$2,Kraftvärmeprod!$B$1:$VX$1,0),FALSE)/1,0)-IFERROR(VLOOKUP($B354,'Slutlig allokering kvv'!$B$2:$BX$550,MATCH(I$2,'Slutlig allokering kvv'!$B$1:$BX$1,0),FALSE)/1,0))</f>
        <v/>
      </c>
      <c r="J354" t="str">
        <f>IF($D354="","",IFERROR(VLOOKUP($B354,Kraftvärmeprod!$B$1:$BX$550,MATCH(J$2,Kraftvärmeprod!$B$1:$VX$1,0),FALSE)/1,0)-IFERROR(VLOOKUP($B354,'Slutlig allokering kvv'!$B$2:$BX$550,MATCH(J$2,'Slutlig allokering kvv'!$B$1:$BX$1,0),FALSE)/1,0))</f>
        <v/>
      </c>
      <c r="K354" t="str">
        <f>IF($D354="","",IFERROR(VLOOKUP($B354,Kraftvärmeprod!$B$1:$BX$550,MATCH(K$2,Kraftvärmeprod!$B$1:$VX$1,0),FALSE)/1,0)-IFERROR(VLOOKUP($B354,'Slutlig allokering kvv'!$B$2:$BX$550,MATCH(K$2,'Slutlig allokering kvv'!$B$1:$BX$1,0),FALSE)/1,0))</f>
        <v/>
      </c>
      <c r="L354" t="str">
        <f>IF($D354="","",IFERROR(VLOOKUP($B354,Kraftvärmeprod!$B$1:$BX$550,MATCH(L$2,Kraftvärmeprod!$B$1:$VX$1,0),FALSE)/1,0)-IFERROR(VLOOKUP($B354,'Slutlig allokering kvv'!$B$2:$BX$550,MATCH(L$2,'Slutlig allokering kvv'!$B$1:$BX$1,0),FALSE)/1,0))</f>
        <v/>
      </c>
      <c r="M354" t="str">
        <f>IF($D354="","",IFERROR(VLOOKUP($B354,Kraftvärmeprod!$B$1:$BX$550,MATCH(M$2,Kraftvärmeprod!$B$1:$VX$1,0),FALSE)/1,0)-IFERROR(VLOOKUP($B354,'Slutlig allokering kvv'!$B$2:$BX$550,MATCH(M$2,'Slutlig allokering kvv'!$B$1:$BX$1,0),FALSE)/1,0))</f>
        <v/>
      </c>
      <c r="N354" t="str">
        <f>IF($D354="","",IFERROR(VLOOKUP($B354,Kraftvärmeprod!$B$1:$BX$550,MATCH(N$2,Kraftvärmeprod!$B$1:$VX$1,0),FALSE)/1,0)-IFERROR(VLOOKUP($B354,'Slutlig allokering kvv'!$B$2:$BX$550,MATCH(N$2,'Slutlig allokering kvv'!$B$1:$BX$1,0),FALSE)/1,0))</f>
        <v/>
      </c>
      <c r="O354" t="str">
        <f>IF($D354="","",IFERROR(VLOOKUP($B354,Kraftvärmeprod!$B$1:$BX$550,MATCH(O$2,Kraftvärmeprod!$B$1:$VX$1,0),FALSE)/1,0)-IFERROR(VLOOKUP($B354,'Slutlig allokering kvv'!$B$2:$BX$550,MATCH(O$2,'Slutlig allokering kvv'!$B$1:$BX$1,0),FALSE)/1,0))</f>
        <v/>
      </c>
      <c r="P354" t="str">
        <f>IF($D354="","",IFERROR(VLOOKUP($B354,Kraftvärmeprod!$B$1:$BX$550,MATCH(P$2,Kraftvärmeprod!$B$1:$VX$1,0),FALSE)/1,0)-IFERROR(VLOOKUP($B354,'Slutlig allokering kvv'!$B$2:$BX$550,MATCH(P$2,'Slutlig allokering kvv'!$B$1:$BX$1,0),FALSE)/1,0))</f>
        <v/>
      </c>
      <c r="Q354" t="str">
        <f>IF($D354="","",IFERROR(VLOOKUP($B354,Kraftvärmeprod!$B$1:$BX$550,MATCH(Q$2,Kraftvärmeprod!$B$1:$VX$1,0),FALSE)/1,0)-IFERROR(VLOOKUP($B354,'Slutlig allokering kvv'!$B$2:$BX$550,MATCH(Q$2,'Slutlig allokering kvv'!$B$1:$BX$1,0),FALSE)/1,0))</f>
        <v/>
      </c>
      <c r="R354" t="str">
        <f>IF($D354="","",IFERROR(VLOOKUP($B354,Kraftvärmeprod!$B$1:$BX$550,MATCH(R$2,Kraftvärmeprod!$B$1:$VX$1,0),FALSE)/1,0)-IFERROR(VLOOKUP($B354,'Slutlig allokering kvv'!$B$2:$BX$550,MATCH(R$2,'Slutlig allokering kvv'!$B$1:$BX$1,0),FALSE)/1,0))</f>
        <v/>
      </c>
      <c r="S354" t="str">
        <f>IF($D354="","",IFERROR(VLOOKUP($B354,Kraftvärmeprod!$B$1:$BX$550,MATCH(S$2,Kraftvärmeprod!$B$1:$VX$1,0),FALSE)/1,0)-IFERROR(VLOOKUP($B354,'Slutlig allokering kvv'!$B$2:$BX$550,MATCH(S$2,'Slutlig allokering kvv'!$B$1:$BX$1,0),FALSE)/1,0))</f>
        <v/>
      </c>
      <c r="T354" t="str">
        <f>IF($D354="","",IFERROR(VLOOKUP($B354,Kraftvärmeprod!$B$1:$BX$550,MATCH(T$2,Kraftvärmeprod!$B$1:$VX$1,0),FALSE)/1,0)-IFERROR(VLOOKUP($B354,'Slutlig allokering kvv'!$B$2:$BX$550,MATCH(T$2,'Slutlig allokering kvv'!$B$1:$BX$1,0),FALSE)/1,0))</f>
        <v/>
      </c>
      <c r="U354" t="str">
        <f>IF($D354="","",IFERROR(VLOOKUP($B354,Kraftvärmeprod!$B$1:$BX$550,MATCH(U$2,Kraftvärmeprod!$B$1:$VX$1,0),FALSE)/1,0)-IFERROR(VLOOKUP($B354,'Slutlig allokering kvv'!$B$2:$BX$550,MATCH(U$2,'Slutlig allokering kvv'!$B$1:$BX$1,0),FALSE)/1,0))</f>
        <v/>
      </c>
      <c r="V354" t="str">
        <f>IF($D354="","",IFERROR(VLOOKUP($B354,Kraftvärmeprod!$B$1:$BX$550,MATCH(V$2,Kraftvärmeprod!$B$1:$VX$1,0),FALSE)/1,0)-IFERROR(VLOOKUP($B354,'Slutlig allokering kvv'!$B$2:$BX$550,MATCH(V$2,'Slutlig allokering kvv'!$B$1:$BX$1,0),FALSE)/1,0))</f>
        <v/>
      </c>
      <c r="W354" t="str">
        <f>IF($D354="","",IFERROR(VLOOKUP($B354,Kraftvärmeprod!$B$1:$BX$550,MATCH(W$2,Kraftvärmeprod!$B$1:$VX$1,0),FALSE)/1,0)-IFERROR(VLOOKUP($B354,'Slutlig allokering kvv'!$B$2:$BX$550,MATCH(W$2,'Slutlig allokering kvv'!$B$1:$BX$1,0),FALSE)/1,0))</f>
        <v/>
      </c>
      <c r="X354" t="str">
        <f>IF($D354="","",IFERROR(VLOOKUP($B354,Kraftvärmeprod!$B$1:$BX$550,MATCH(X$2,Kraftvärmeprod!$B$1:$VX$1,0),FALSE)/1,0)-IFERROR(VLOOKUP($B354,'Slutlig allokering kvv'!$B$2:$BX$550,MATCH(X$2,'Slutlig allokering kvv'!$B$1:$BX$1,0),FALSE)/1,0))</f>
        <v/>
      </c>
      <c r="Y354" t="str">
        <f>IF($D354="","",IFERROR(VLOOKUP($B354,Kraftvärmeprod!$B$1:$BX$550,MATCH(Y$2,Kraftvärmeprod!$B$1:$VX$1,0),FALSE)/1,0)-IFERROR(VLOOKUP($B354,'Slutlig allokering kvv'!$B$2:$BX$550,MATCH(Y$2,'Slutlig allokering kvv'!$B$1:$BX$1,0),FALSE)/1,0))</f>
        <v/>
      </c>
      <c r="Z354" t="str">
        <f>IF($D354="","",IFERROR(VLOOKUP($B354,Kraftvärmeprod!$B$1:$BX$550,MATCH(Z$2,Kraftvärmeprod!$B$1:$VX$1,0),FALSE)/1,0)-IFERROR(VLOOKUP($B354,'Slutlig allokering kvv'!$B$2:$BX$550,MATCH(Z$2,'Slutlig allokering kvv'!$B$1:$BX$1,0),FALSE)/1,0))</f>
        <v/>
      </c>
      <c r="AA354" t="str">
        <f>IF($D354="","",IFERROR(VLOOKUP($B354,Kraftvärmeprod!$B$1:$BX$550,MATCH(AA$2,Kraftvärmeprod!$B$1:$VX$1,0),FALSE)/1,0)-IFERROR(VLOOKUP($B354,'Slutlig allokering kvv'!$B$2:$BX$550,MATCH(AA$2,'Slutlig allokering kvv'!$B$1:$BX$1,0),FALSE)/1,0))</f>
        <v/>
      </c>
      <c r="AB354" t="str">
        <f>IF($D354="","",IFERROR(VLOOKUP($B354,Kraftvärmeprod!$B$1:$BX$550,MATCH(AB$2,Kraftvärmeprod!$B$1:$VX$1,0),FALSE)/1,0)-IFERROR(VLOOKUP($B354,'Slutlig allokering kvv'!$B$2:$BX$550,MATCH(AB$2,'Slutlig allokering kvv'!$B$1:$BX$1,0),FALSE)/1,0))</f>
        <v/>
      </c>
      <c r="AC354" t="str">
        <f>IF($D354="","",IFERROR(VLOOKUP($B354,Kraftvärmeprod!$B$1:$BX$550,MATCH(AC$2,Kraftvärmeprod!$B$1:$VX$1,0),FALSE)/1,0)-IFERROR(VLOOKUP($B354,'Slutlig allokering kvv'!$B$2:$BX$550,MATCH(AC$2,'Slutlig allokering kvv'!$B$1:$BX$1,0),FALSE)/1,0))</f>
        <v/>
      </c>
      <c r="AE354" t="str">
        <f>IF($D354="","",IFERROR(VLOOKUP($B354,Miljö!$B$1:$E$550,MATCH("Hjälpel kraftvärme (GWh)",Miljö!$B$1:$E$1,0),FALSE)/1,0)-IFERROR(VLOOKUP($B354,'Slutlig allokering kvv'!$B$2:$BX$550,MATCH(AE$2,'Slutlig allokering kvv'!$B$1:$BX$1,0),FALSE)/1,0))</f>
        <v/>
      </c>
      <c r="AI354">
        <f t="shared" si="20"/>
        <v>0</v>
      </c>
      <c r="AK354" t="str">
        <f>IFERROR(VLOOKUP($B354,'Slutlig allokering kvv'!$B$2:$AX$550,MATCH("Summa slutlig allokerad tillförd energi (utan hjälpel och rökgaskondensering):",'Slutlig allokering kvv'!$B$1:$AX$1,0),FALSE)/1,"")</f>
        <v/>
      </c>
      <c r="AM354" s="289" t="str">
        <f>IFERROR(1-VLOOKUP($B354,'Slutlig allokering kvv'!$B$2:$AX$550,MATCH("Andel av bränsle i kvv som allokerats till värme, exklusive rökgaskondensering och hjälpel",'Slutlig allokering kvv'!$B$1:$AX$1,0),FALSE),"")</f>
        <v/>
      </c>
      <c r="AO354" s="289" t="str">
        <f t="shared" si="21"/>
        <v/>
      </c>
      <c r="AP354" s="290" t="str">
        <f t="shared" si="22"/>
        <v/>
      </c>
      <c r="AQ354" s="290"/>
      <c r="AR354" s="239" t="str">
        <f t="shared" si="23"/>
        <v/>
      </c>
      <c r="AS354" s="290"/>
    </row>
    <row r="355" spans="1:45" x14ac:dyDescent="0.25">
      <c r="A355" s="2" t="str">
        <f>'Miljövärden för publ företag'!B357</f>
        <v/>
      </c>
      <c r="B355" s="2" t="str">
        <f>'Miljövärden för publ företag'!C357</f>
        <v/>
      </c>
      <c r="C355" t="str">
        <f>IFERROR(VLOOKUP($B355,Kraftvärmeprod!$B$1:$AH$479,MATCH(C$2,Kraftvärmeprod!$B$1:$AG$1,0),FALSE)/1,"")</f>
        <v/>
      </c>
      <c r="D355" t="str">
        <f>IFERROR(VLOOKUP($B355,Kraftvärmeprod!$B$1:$AH$479,MATCH(D$2,Kraftvärmeprod!$B$1:$AG$1,0),FALSE)/1,"")</f>
        <v/>
      </c>
      <c r="F355" t="str">
        <f>IF($D355="","",IFERROR(VLOOKUP($B355,Kraftvärmeprod!$B$1:$BX$550,MATCH(F$2,Kraftvärmeprod!$B$1:$VX$1,0),FALSE)/1,0)-IFERROR(VLOOKUP($B355,'Slutlig allokering kvv'!$B$2:$BX$550,MATCH(F$2,'Slutlig allokering kvv'!$B$1:$BX$1,0),FALSE)/1,0))</f>
        <v/>
      </c>
      <c r="G355" t="str">
        <f>IF($D355="","",IFERROR(VLOOKUP($B355,Kraftvärmeprod!$B$1:$BX$550,MATCH(G$2,Kraftvärmeprod!$B$1:$VX$1,0),FALSE)/1,0)-IFERROR(VLOOKUP($B355,'Slutlig allokering kvv'!$B$2:$BX$550,MATCH(G$2,'Slutlig allokering kvv'!$B$1:$BX$1,0),FALSE)/1,0))</f>
        <v/>
      </c>
      <c r="H355" t="str">
        <f>IF($D355="","",IFERROR(VLOOKUP($B355,Kraftvärmeprod!$B$1:$BX$550,MATCH(H$2,Kraftvärmeprod!$B$1:$VX$1,0),FALSE)/1,0)-IFERROR(VLOOKUP($B355,'Slutlig allokering kvv'!$B$2:$BX$550,MATCH(H$2,'Slutlig allokering kvv'!$B$1:$BX$1,0),FALSE)/1,0))</f>
        <v/>
      </c>
      <c r="I355" t="str">
        <f>IF($D355="","",IFERROR(VLOOKUP($B355,Kraftvärmeprod!$B$1:$BX$550,MATCH(I$2,Kraftvärmeprod!$B$1:$VX$1,0),FALSE)/1,0)-IFERROR(VLOOKUP($B355,'Slutlig allokering kvv'!$B$2:$BX$550,MATCH(I$2,'Slutlig allokering kvv'!$B$1:$BX$1,0),FALSE)/1,0))</f>
        <v/>
      </c>
      <c r="J355" t="str">
        <f>IF($D355="","",IFERROR(VLOOKUP($B355,Kraftvärmeprod!$B$1:$BX$550,MATCH(J$2,Kraftvärmeprod!$B$1:$VX$1,0),FALSE)/1,0)-IFERROR(VLOOKUP($B355,'Slutlig allokering kvv'!$B$2:$BX$550,MATCH(J$2,'Slutlig allokering kvv'!$B$1:$BX$1,0),FALSE)/1,0))</f>
        <v/>
      </c>
      <c r="K355" t="str">
        <f>IF($D355="","",IFERROR(VLOOKUP($B355,Kraftvärmeprod!$B$1:$BX$550,MATCH(K$2,Kraftvärmeprod!$B$1:$VX$1,0),FALSE)/1,0)-IFERROR(VLOOKUP($B355,'Slutlig allokering kvv'!$B$2:$BX$550,MATCH(K$2,'Slutlig allokering kvv'!$B$1:$BX$1,0),FALSE)/1,0))</f>
        <v/>
      </c>
      <c r="L355" t="str">
        <f>IF($D355="","",IFERROR(VLOOKUP($B355,Kraftvärmeprod!$B$1:$BX$550,MATCH(L$2,Kraftvärmeprod!$B$1:$VX$1,0),FALSE)/1,0)-IFERROR(VLOOKUP($B355,'Slutlig allokering kvv'!$B$2:$BX$550,MATCH(L$2,'Slutlig allokering kvv'!$B$1:$BX$1,0),FALSE)/1,0))</f>
        <v/>
      </c>
      <c r="M355" t="str">
        <f>IF($D355="","",IFERROR(VLOOKUP($B355,Kraftvärmeprod!$B$1:$BX$550,MATCH(M$2,Kraftvärmeprod!$B$1:$VX$1,0),FALSE)/1,0)-IFERROR(VLOOKUP($B355,'Slutlig allokering kvv'!$B$2:$BX$550,MATCH(M$2,'Slutlig allokering kvv'!$B$1:$BX$1,0),FALSE)/1,0))</f>
        <v/>
      </c>
      <c r="N355" t="str">
        <f>IF($D355="","",IFERROR(VLOOKUP($B355,Kraftvärmeprod!$B$1:$BX$550,MATCH(N$2,Kraftvärmeprod!$B$1:$VX$1,0),FALSE)/1,0)-IFERROR(VLOOKUP($B355,'Slutlig allokering kvv'!$B$2:$BX$550,MATCH(N$2,'Slutlig allokering kvv'!$B$1:$BX$1,0),FALSE)/1,0))</f>
        <v/>
      </c>
      <c r="O355" t="str">
        <f>IF($D355="","",IFERROR(VLOOKUP($B355,Kraftvärmeprod!$B$1:$BX$550,MATCH(O$2,Kraftvärmeprod!$B$1:$VX$1,0),FALSE)/1,0)-IFERROR(VLOOKUP($B355,'Slutlig allokering kvv'!$B$2:$BX$550,MATCH(O$2,'Slutlig allokering kvv'!$B$1:$BX$1,0),FALSE)/1,0))</f>
        <v/>
      </c>
      <c r="P355" t="str">
        <f>IF($D355="","",IFERROR(VLOOKUP($B355,Kraftvärmeprod!$B$1:$BX$550,MATCH(P$2,Kraftvärmeprod!$B$1:$VX$1,0),FALSE)/1,0)-IFERROR(VLOOKUP($B355,'Slutlig allokering kvv'!$B$2:$BX$550,MATCH(P$2,'Slutlig allokering kvv'!$B$1:$BX$1,0),FALSE)/1,0))</f>
        <v/>
      </c>
      <c r="Q355" t="str">
        <f>IF($D355="","",IFERROR(VLOOKUP($B355,Kraftvärmeprod!$B$1:$BX$550,MATCH(Q$2,Kraftvärmeprod!$B$1:$VX$1,0),FALSE)/1,0)-IFERROR(VLOOKUP($B355,'Slutlig allokering kvv'!$B$2:$BX$550,MATCH(Q$2,'Slutlig allokering kvv'!$B$1:$BX$1,0),FALSE)/1,0))</f>
        <v/>
      </c>
      <c r="R355" t="str">
        <f>IF($D355="","",IFERROR(VLOOKUP($B355,Kraftvärmeprod!$B$1:$BX$550,MATCH(R$2,Kraftvärmeprod!$B$1:$VX$1,0),FALSE)/1,0)-IFERROR(VLOOKUP($B355,'Slutlig allokering kvv'!$B$2:$BX$550,MATCH(R$2,'Slutlig allokering kvv'!$B$1:$BX$1,0),FALSE)/1,0))</f>
        <v/>
      </c>
      <c r="S355" t="str">
        <f>IF($D355="","",IFERROR(VLOOKUP($B355,Kraftvärmeprod!$B$1:$BX$550,MATCH(S$2,Kraftvärmeprod!$B$1:$VX$1,0),FALSE)/1,0)-IFERROR(VLOOKUP($B355,'Slutlig allokering kvv'!$B$2:$BX$550,MATCH(S$2,'Slutlig allokering kvv'!$B$1:$BX$1,0),FALSE)/1,0))</f>
        <v/>
      </c>
      <c r="T355" t="str">
        <f>IF($D355="","",IFERROR(VLOOKUP($B355,Kraftvärmeprod!$B$1:$BX$550,MATCH(T$2,Kraftvärmeprod!$B$1:$VX$1,0),FALSE)/1,0)-IFERROR(VLOOKUP($B355,'Slutlig allokering kvv'!$B$2:$BX$550,MATCH(T$2,'Slutlig allokering kvv'!$B$1:$BX$1,0),FALSE)/1,0))</f>
        <v/>
      </c>
      <c r="U355" t="str">
        <f>IF($D355="","",IFERROR(VLOOKUP($B355,Kraftvärmeprod!$B$1:$BX$550,MATCH(U$2,Kraftvärmeprod!$B$1:$VX$1,0),FALSE)/1,0)-IFERROR(VLOOKUP($B355,'Slutlig allokering kvv'!$B$2:$BX$550,MATCH(U$2,'Slutlig allokering kvv'!$B$1:$BX$1,0),FALSE)/1,0))</f>
        <v/>
      </c>
      <c r="V355" t="str">
        <f>IF($D355="","",IFERROR(VLOOKUP($B355,Kraftvärmeprod!$B$1:$BX$550,MATCH(V$2,Kraftvärmeprod!$B$1:$VX$1,0),FALSE)/1,0)-IFERROR(VLOOKUP($B355,'Slutlig allokering kvv'!$B$2:$BX$550,MATCH(V$2,'Slutlig allokering kvv'!$B$1:$BX$1,0),FALSE)/1,0))</f>
        <v/>
      </c>
      <c r="W355" t="str">
        <f>IF($D355="","",IFERROR(VLOOKUP($B355,Kraftvärmeprod!$B$1:$BX$550,MATCH(W$2,Kraftvärmeprod!$B$1:$VX$1,0),FALSE)/1,0)-IFERROR(VLOOKUP($B355,'Slutlig allokering kvv'!$B$2:$BX$550,MATCH(W$2,'Slutlig allokering kvv'!$B$1:$BX$1,0),FALSE)/1,0))</f>
        <v/>
      </c>
      <c r="X355" t="str">
        <f>IF($D355="","",IFERROR(VLOOKUP($B355,Kraftvärmeprod!$B$1:$BX$550,MATCH(X$2,Kraftvärmeprod!$B$1:$VX$1,0),FALSE)/1,0)-IFERROR(VLOOKUP($B355,'Slutlig allokering kvv'!$B$2:$BX$550,MATCH(X$2,'Slutlig allokering kvv'!$B$1:$BX$1,0),FALSE)/1,0))</f>
        <v/>
      </c>
      <c r="Y355" t="str">
        <f>IF($D355="","",IFERROR(VLOOKUP($B355,Kraftvärmeprod!$B$1:$BX$550,MATCH(Y$2,Kraftvärmeprod!$B$1:$VX$1,0),FALSE)/1,0)-IFERROR(VLOOKUP($B355,'Slutlig allokering kvv'!$B$2:$BX$550,MATCH(Y$2,'Slutlig allokering kvv'!$B$1:$BX$1,0),FALSE)/1,0))</f>
        <v/>
      </c>
      <c r="Z355" t="str">
        <f>IF($D355="","",IFERROR(VLOOKUP($B355,Kraftvärmeprod!$B$1:$BX$550,MATCH(Z$2,Kraftvärmeprod!$B$1:$VX$1,0),FALSE)/1,0)-IFERROR(VLOOKUP($B355,'Slutlig allokering kvv'!$B$2:$BX$550,MATCH(Z$2,'Slutlig allokering kvv'!$B$1:$BX$1,0),FALSE)/1,0))</f>
        <v/>
      </c>
      <c r="AA355" t="str">
        <f>IF($D355="","",IFERROR(VLOOKUP($B355,Kraftvärmeprod!$B$1:$BX$550,MATCH(AA$2,Kraftvärmeprod!$B$1:$VX$1,0),FALSE)/1,0)-IFERROR(VLOOKUP($B355,'Slutlig allokering kvv'!$B$2:$BX$550,MATCH(AA$2,'Slutlig allokering kvv'!$B$1:$BX$1,0),FALSE)/1,0))</f>
        <v/>
      </c>
      <c r="AB355" t="str">
        <f>IF($D355="","",IFERROR(VLOOKUP($B355,Kraftvärmeprod!$B$1:$BX$550,MATCH(AB$2,Kraftvärmeprod!$B$1:$VX$1,0),FALSE)/1,0)-IFERROR(VLOOKUP($B355,'Slutlig allokering kvv'!$B$2:$BX$550,MATCH(AB$2,'Slutlig allokering kvv'!$B$1:$BX$1,0),FALSE)/1,0))</f>
        <v/>
      </c>
      <c r="AC355" t="str">
        <f>IF($D355="","",IFERROR(VLOOKUP($B355,Kraftvärmeprod!$B$1:$BX$550,MATCH(AC$2,Kraftvärmeprod!$B$1:$VX$1,0),FALSE)/1,0)-IFERROR(VLOOKUP($B355,'Slutlig allokering kvv'!$B$2:$BX$550,MATCH(AC$2,'Slutlig allokering kvv'!$B$1:$BX$1,0),FALSE)/1,0))</f>
        <v/>
      </c>
      <c r="AE355" t="str">
        <f>IF($D355="","",IFERROR(VLOOKUP($B355,Miljö!$B$1:$E$550,MATCH("Hjälpel kraftvärme (GWh)",Miljö!$B$1:$E$1,0),FALSE)/1,0)-IFERROR(VLOOKUP($B355,'Slutlig allokering kvv'!$B$2:$BX$550,MATCH(AE$2,'Slutlig allokering kvv'!$B$1:$BX$1,0),FALSE)/1,0))</f>
        <v/>
      </c>
      <c r="AI355">
        <f t="shared" si="20"/>
        <v>0</v>
      </c>
      <c r="AK355" t="str">
        <f>IFERROR(VLOOKUP($B355,'Slutlig allokering kvv'!$B$2:$AX$550,MATCH("Summa slutlig allokerad tillförd energi (utan hjälpel och rökgaskondensering):",'Slutlig allokering kvv'!$B$1:$AX$1,0),FALSE)/1,"")</f>
        <v/>
      </c>
      <c r="AM355" s="289" t="str">
        <f>IFERROR(1-VLOOKUP($B355,'Slutlig allokering kvv'!$B$2:$AX$550,MATCH("Andel av bränsle i kvv som allokerats till värme, exklusive rökgaskondensering och hjälpel",'Slutlig allokering kvv'!$B$1:$AX$1,0),FALSE),"")</f>
        <v/>
      </c>
      <c r="AO355" s="289" t="str">
        <f t="shared" si="21"/>
        <v/>
      </c>
      <c r="AP355" s="290" t="str">
        <f t="shared" si="22"/>
        <v/>
      </c>
      <c r="AQ355" s="290"/>
      <c r="AR355" s="239" t="str">
        <f t="shared" si="23"/>
        <v/>
      </c>
      <c r="AS355" s="290"/>
    </row>
    <row r="356" spans="1:45" x14ac:dyDescent="0.25">
      <c r="A356" s="2" t="str">
        <f>'Miljövärden för publ företag'!B358</f>
        <v/>
      </c>
      <c r="B356" s="2" t="str">
        <f>'Miljövärden för publ företag'!C358</f>
        <v/>
      </c>
      <c r="C356" t="str">
        <f>IFERROR(VLOOKUP($B356,Kraftvärmeprod!$B$1:$AH$479,MATCH(C$2,Kraftvärmeprod!$B$1:$AG$1,0),FALSE)/1,"")</f>
        <v/>
      </c>
      <c r="D356" t="str">
        <f>IFERROR(VLOOKUP($B356,Kraftvärmeprod!$B$1:$AH$479,MATCH(D$2,Kraftvärmeprod!$B$1:$AG$1,0),FALSE)/1,"")</f>
        <v/>
      </c>
      <c r="F356" t="str">
        <f>IF($D356="","",IFERROR(VLOOKUP($B356,Kraftvärmeprod!$B$1:$BX$550,MATCH(F$2,Kraftvärmeprod!$B$1:$VX$1,0),FALSE)/1,0)-IFERROR(VLOOKUP($B356,'Slutlig allokering kvv'!$B$2:$BX$550,MATCH(F$2,'Slutlig allokering kvv'!$B$1:$BX$1,0),FALSE)/1,0))</f>
        <v/>
      </c>
      <c r="G356" t="str">
        <f>IF($D356="","",IFERROR(VLOOKUP($B356,Kraftvärmeprod!$B$1:$BX$550,MATCH(G$2,Kraftvärmeprod!$B$1:$VX$1,0),FALSE)/1,0)-IFERROR(VLOOKUP($B356,'Slutlig allokering kvv'!$B$2:$BX$550,MATCH(G$2,'Slutlig allokering kvv'!$B$1:$BX$1,0),FALSE)/1,0))</f>
        <v/>
      </c>
      <c r="H356" t="str">
        <f>IF($D356="","",IFERROR(VLOOKUP($B356,Kraftvärmeprod!$B$1:$BX$550,MATCH(H$2,Kraftvärmeprod!$B$1:$VX$1,0),FALSE)/1,0)-IFERROR(VLOOKUP($B356,'Slutlig allokering kvv'!$B$2:$BX$550,MATCH(H$2,'Slutlig allokering kvv'!$B$1:$BX$1,0),FALSE)/1,0))</f>
        <v/>
      </c>
      <c r="I356" t="str">
        <f>IF($D356="","",IFERROR(VLOOKUP($B356,Kraftvärmeprod!$B$1:$BX$550,MATCH(I$2,Kraftvärmeprod!$B$1:$VX$1,0),FALSE)/1,0)-IFERROR(VLOOKUP($B356,'Slutlig allokering kvv'!$B$2:$BX$550,MATCH(I$2,'Slutlig allokering kvv'!$B$1:$BX$1,0),FALSE)/1,0))</f>
        <v/>
      </c>
      <c r="J356" t="str">
        <f>IF($D356="","",IFERROR(VLOOKUP($B356,Kraftvärmeprod!$B$1:$BX$550,MATCH(J$2,Kraftvärmeprod!$B$1:$VX$1,0),FALSE)/1,0)-IFERROR(VLOOKUP($B356,'Slutlig allokering kvv'!$B$2:$BX$550,MATCH(J$2,'Slutlig allokering kvv'!$B$1:$BX$1,0),FALSE)/1,0))</f>
        <v/>
      </c>
      <c r="K356" t="str">
        <f>IF($D356="","",IFERROR(VLOOKUP($B356,Kraftvärmeprod!$B$1:$BX$550,MATCH(K$2,Kraftvärmeprod!$B$1:$VX$1,0),FALSE)/1,0)-IFERROR(VLOOKUP($B356,'Slutlig allokering kvv'!$B$2:$BX$550,MATCH(K$2,'Slutlig allokering kvv'!$B$1:$BX$1,0),FALSE)/1,0))</f>
        <v/>
      </c>
      <c r="L356" t="str">
        <f>IF($D356="","",IFERROR(VLOOKUP($B356,Kraftvärmeprod!$B$1:$BX$550,MATCH(L$2,Kraftvärmeprod!$B$1:$VX$1,0),FALSE)/1,0)-IFERROR(VLOOKUP($B356,'Slutlig allokering kvv'!$B$2:$BX$550,MATCH(L$2,'Slutlig allokering kvv'!$B$1:$BX$1,0),FALSE)/1,0))</f>
        <v/>
      </c>
      <c r="M356" t="str">
        <f>IF($D356="","",IFERROR(VLOOKUP($B356,Kraftvärmeprod!$B$1:$BX$550,MATCH(M$2,Kraftvärmeprod!$B$1:$VX$1,0),FALSE)/1,0)-IFERROR(VLOOKUP($B356,'Slutlig allokering kvv'!$B$2:$BX$550,MATCH(M$2,'Slutlig allokering kvv'!$B$1:$BX$1,0),FALSE)/1,0))</f>
        <v/>
      </c>
      <c r="N356" t="str">
        <f>IF($D356="","",IFERROR(VLOOKUP($B356,Kraftvärmeprod!$B$1:$BX$550,MATCH(N$2,Kraftvärmeprod!$B$1:$VX$1,0),FALSE)/1,0)-IFERROR(VLOOKUP($B356,'Slutlig allokering kvv'!$B$2:$BX$550,MATCH(N$2,'Slutlig allokering kvv'!$B$1:$BX$1,0),FALSE)/1,0))</f>
        <v/>
      </c>
      <c r="O356" t="str">
        <f>IF($D356="","",IFERROR(VLOOKUP($B356,Kraftvärmeprod!$B$1:$BX$550,MATCH(O$2,Kraftvärmeprod!$B$1:$VX$1,0),FALSE)/1,0)-IFERROR(VLOOKUP($B356,'Slutlig allokering kvv'!$B$2:$BX$550,MATCH(O$2,'Slutlig allokering kvv'!$B$1:$BX$1,0),FALSE)/1,0))</f>
        <v/>
      </c>
      <c r="P356" t="str">
        <f>IF($D356="","",IFERROR(VLOOKUP($B356,Kraftvärmeprod!$B$1:$BX$550,MATCH(P$2,Kraftvärmeprod!$B$1:$VX$1,0),FALSE)/1,0)-IFERROR(VLOOKUP($B356,'Slutlig allokering kvv'!$B$2:$BX$550,MATCH(P$2,'Slutlig allokering kvv'!$B$1:$BX$1,0),FALSE)/1,0))</f>
        <v/>
      </c>
      <c r="Q356" t="str">
        <f>IF($D356="","",IFERROR(VLOOKUP($B356,Kraftvärmeprod!$B$1:$BX$550,MATCH(Q$2,Kraftvärmeprod!$B$1:$VX$1,0),FALSE)/1,0)-IFERROR(VLOOKUP($B356,'Slutlig allokering kvv'!$B$2:$BX$550,MATCH(Q$2,'Slutlig allokering kvv'!$B$1:$BX$1,0),FALSE)/1,0))</f>
        <v/>
      </c>
      <c r="R356" t="str">
        <f>IF($D356="","",IFERROR(VLOOKUP($B356,Kraftvärmeprod!$B$1:$BX$550,MATCH(R$2,Kraftvärmeprod!$B$1:$VX$1,0),FALSE)/1,0)-IFERROR(VLOOKUP($B356,'Slutlig allokering kvv'!$B$2:$BX$550,MATCH(R$2,'Slutlig allokering kvv'!$B$1:$BX$1,0),FALSE)/1,0))</f>
        <v/>
      </c>
      <c r="S356" t="str">
        <f>IF($D356="","",IFERROR(VLOOKUP($B356,Kraftvärmeprod!$B$1:$BX$550,MATCH(S$2,Kraftvärmeprod!$B$1:$VX$1,0),FALSE)/1,0)-IFERROR(VLOOKUP($B356,'Slutlig allokering kvv'!$B$2:$BX$550,MATCH(S$2,'Slutlig allokering kvv'!$B$1:$BX$1,0),FALSE)/1,0))</f>
        <v/>
      </c>
      <c r="T356" t="str">
        <f>IF($D356="","",IFERROR(VLOOKUP($B356,Kraftvärmeprod!$B$1:$BX$550,MATCH(T$2,Kraftvärmeprod!$B$1:$VX$1,0),FALSE)/1,0)-IFERROR(VLOOKUP($B356,'Slutlig allokering kvv'!$B$2:$BX$550,MATCH(T$2,'Slutlig allokering kvv'!$B$1:$BX$1,0),FALSE)/1,0))</f>
        <v/>
      </c>
      <c r="U356" t="str">
        <f>IF($D356="","",IFERROR(VLOOKUP($B356,Kraftvärmeprod!$B$1:$BX$550,MATCH(U$2,Kraftvärmeprod!$B$1:$VX$1,0),FALSE)/1,0)-IFERROR(VLOOKUP($B356,'Slutlig allokering kvv'!$B$2:$BX$550,MATCH(U$2,'Slutlig allokering kvv'!$B$1:$BX$1,0),FALSE)/1,0))</f>
        <v/>
      </c>
      <c r="V356" t="str">
        <f>IF($D356="","",IFERROR(VLOOKUP($B356,Kraftvärmeprod!$B$1:$BX$550,MATCH(V$2,Kraftvärmeprod!$B$1:$VX$1,0),FALSE)/1,0)-IFERROR(VLOOKUP($B356,'Slutlig allokering kvv'!$B$2:$BX$550,MATCH(V$2,'Slutlig allokering kvv'!$B$1:$BX$1,0),FALSE)/1,0))</f>
        <v/>
      </c>
      <c r="W356" t="str">
        <f>IF($D356="","",IFERROR(VLOOKUP($B356,Kraftvärmeprod!$B$1:$BX$550,MATCH(W$2,Kraftvärmeprod!$B$1:$VX$1,0),FALSE)/1,0)-IFERROR(VLOOKUP($B356,'Slutlig allokering kvv'!$B$2:$BX$550,MATCH(W$2,'Slutlig allokering kvv'!$B$1:$BX$1,0),FALSE)/1,0))</f>
        <v/>
      </c>
      <c r="X356" t="str">
        <f>IF($D356="","",IFERROR(VLOOKUP($B356,Kraftvärmeprod!$B$1:$BX$550,MATCH(X$2,Kraftvärmeprod!$B$1:$VX$1,0),FALSE)/1,0)-IFERROR(VLOOKUP($B356,'Slutlig allokering kvv'!$B$2:$BX$550,MATCH(X$2,'Slutlig allokering kvv'!$B$1:$BX$1,0),FALSE)/1,0))</f>
        <v/>
      </c>
      <c r="Y356" t="str">
        <f>IF($D356="","",IFERROR(VLOOKUP($B356,Kraftvärmeprod!$B$1:$BX$550,MATCH(Y$2,Kraftvärmeprod!$B$1:$VX$1,0),FALSE)/1,0)-IFERROR(VLOOKUP($B356,'Slutlig allokering kvv'!$B$2:$BX$550,MATCH(Y$2,'Slutlig allokering kvv'!$B$1:$BX$1,0),FALSE)/1,0))</f>
        <v/>
      </c>
      <c r="Z356" t="str">
        <f>IF($D356="","",IFERROR(VLOOKUP($B356,Kraftvärmeprod!$B$1:$BX$550,MATCH(Z$2,Kraftvärmeprod!$B$1:$VX$1,0),FALSE)/1,0)-IFERROR(VLOOKUP($B356,'Slutlig allokering kvv'!$B$2:$BX$550,MATCH(Z$2,'Slutlig allokering kvv'!$B$1:$BX$1,0),FALSE)/1,0))</f>
        <v/>
      </c>
      <c r="AA356" t="str">
        <f>IF($D356="","",IFERROR(VLOOKUP($B356,Kraftvärmeprod!$B$1:$BX$550,MATCH(AA$2,Kraftvärmeprod!$B$1:$VX$1,0),FALSE)/1,0)-IFERROR(VLOOKUP($B356,'Slutlig allokering kvv'!$B$2:$BX$550,MATCH(AA$2,'Slutlig allokering kvv'!$B$1:$BX$1,0),FALSE)/1,0))</f>
        <v/>
      </c>
      <c r="AB356" t="str">
        <f>IF($D356="","",IFERROR(VLOOKUP($B356,Kraftvärmeprod!$B$1:$BX$550,MATCH(AB$2,Kraftvärmeprod!$B$1:$VX$1,0),FALSE)/1,0)-IFERROR(VLOOKUP($B356,'Slutlig allokering kvv'!$B$2:$BX$550,MATCH(AB$2,'Slutlig allokering kvv'!$B$1:$BX$1,0),FALSE)/1,0))</f>
        <v/>
      </c>
      <c r="AC356" t="str">
        <f>IF($D356="","",IFERROR(VLOOKUP($B356,Kraftvärmeprod!$B$1:$BX$550,MATCH(AC$2,Kraftvärmeprod!$B$1:$VX$1,0),FALSE)/1,0)-IFERROR(VLOOKUP($B356,'Slutlig allokering kvv'!$B$2:$BX$550,MATCH(AC$2,'Slutlig allokering kvv'!$B$1:$BX$1,0),FALSE)/1,0))</f>
        <v/>
      </c>
      <c r="AE356" t="str">
        <f>IF($D356="","",IFERROR(VLOOKUP($B356,Miljö!$B$1:$E$550,MATCH("Hjälpel kraftvärme (GWh)",Miljö!$B$1:$E$1,0),FALSE)/1,0)-IFERROR(VLOOKUP($B356,'Slutlig allokering kvv'!$B$2:$BX$550,MATCH(AE$2,'Slutlig allokering kvv'!$B$1:$BX$1,0),FALSE)/1,0))</f>
        <v/>
      </c>
      <c r="AI356">
        <f t="shared" si="20"/>
        <v>0</v>
      </c>
      <c r="AK356" t="str">
        <f>IFERROR(VLOOKUP($B356,'Slutlig allokering kvv'!$B$2:$AX$550,MATCH("Summa slutlig allokerad tillförd energi (utan hjälpel och rökgaskondensering):",'Slutlig allokering kvv'!$B$1:$AX$1,0),FALSE)/1,"")</f>
        <v/>
      </c>
      <c r="AM356" s="289" t="str">
        <f>IFERROR(1-VLOOKUP($B356,'Slutlig allokering kvv'!$B$2:$AX$550,MATCH("Andel av bränsle i kvv som allokerats till värme, exklusive rökgaskondensering och hjälpel",'Slutlig allokering kvv'!$B$1:$AX$1,0),FALSE),"")</f>
        <v/>
      </c>
      <c r="AO356" s="289" t="str">
        <f t="shared" si="21"/>
        <v/>
      </c>
      <c r="AP356" s="290" t="str">
        <f t="shared" si="22"/>
        <v/>
      </c>
      <c r="AQ356" s="290"/>
      <c r="AR356" s="239" t="str">
        <f t="shared" si="23"/>
        <v/>
      </c>
      <c r="AS356" s="290"/>
    </row>
    <row r="357" spans="1:45" x14ac:dyDescent="0.25">
      <c r="A357" s="2" t="str">
        <f>'Miljövärden för publ företag'!B359</f>
        <v/>
      </c>
      <c r="B357" s="2" t="str">
        <f>'Miljövärden för publ företag'!C359</f>
        <v/>
      </c>
      <c r="C357" t="str">
        <f>IFERROR(VLOOKUP($B357,Kraftvärmeprod!$B$1:$AH$479,MATCH(C$2,Kraftvärmeprod!$B$1:$AG$1,0),FALSE)/1,"")</f>
        <v/>
      </c>
      <c r="D357" t="str">
        <f>IFERROR(VLOOKUP($B357,Kraftvärmeprod!$B$1:$AH$479,MATCH(D$2,Kraftvärmeprod!$B$1:$AG$1,0),FALSE)/1,"")</f>
        <v/>
      </c>
      <c r="F357" t="str">
        <f>IF($D357="","",IFERROR(VLOOKUP($B357,Kraftvärmeprod!$B$1:$BX$550,MATCH(F$2,Kraftvärmeprod!$B$1:$VX$1,0),FALSE)/1,0)-IFERROR(VLOOKUP($B357,'Slutlig allokering kvv'!$B$2:$BX$550,MATCH(F$2,'Slutlig allokering kvv'!$B$1:$BX$1,0),FALSE)/1,0))</f>
        <v/>
      </c>
      <c r="G357" t="str">
        <f>IF($D357="","",IFERROR(VLOOKUP($B357,Kraftvärmeprod!$B$1:$BX$550,MATCH(G$2,Kraftvärmeprod!$B$1:$VX$1,0),FALSE)/1,0)-IFERROR(VLOOKUP($B357,'Slutlig allokering kvv'!$B$2:$BX$550,MATCH(G$2,'Slutlig allokering kvv'!$B$1:$BX$1,0),FALSE)/1,0))</f>
        <v/>
      </c>
      <c r="H357" t="str">
        <f>IF($D357="","",IFERROR(VLOOKUP($B357,Kraftvärmeprod!$B$1:$BX$550,MATCH(H$2,Kraftvärmeprod!$B$1:$VX$1,0),FALSE)/1,0)-IFERROR(VLOOKUP($B357,'Slutlig allokering kvv'!$B$2:$BX$550,MATCH(H$2,'Slutlig allokering kvv'!$B$1:$BX$1,0),FALSE)/1,0))</f>
        <v/>
      </c>
      <c r="I357" t="str">
        <f>IF($D357="","",IFERROR(VLOOKUP($B357,Kraftvärmeprod!$B$1:$BX$550,MATCH(I$2,Kraftvärmeprod!$B$1:$VX$1,0),FALSE)/1,0)-IFERROR(VLOOKUP($B357,'Slutlig allokering kvv'!$B$2:$BX$550,MATCH(I$2,'Slutlig allokering kvv'!$B$1:$BX$1,0),FALSE)/1,0))</f>
        <v/>
      </c>
      <c r="J357" t="str">
        <f>IF($D357="","",IFERROR(VLOOKUP($B357,Kraftvärmeprod!$B$1:$BX$550,MATCH(J$2,Kraftvärmeprod!$B$1:$VX$1,0),FALSE)/1,0)-IFERROR(VLOOKUP($B357,'Slutlig allokering kvv'!$B$2:$BX$550,MATCH(J$2,'Slutlig allokering kvv'!$B$1:$BX$1,0),FALSE)/1,0))</f>
        <v/>
      </c>
      <c r="K357" t="str">
        <f>IF($D357="","",IFERROR(VLOOKUP($B357,Kraftvärmeprod!$B$1:$BX$550,MATCH(K$2,Kraftvärmeprod!$B$1:$VX$1,0),FALSE)/1,0)-IFERROR(VLOOKUP($B357,'Slutlig allokering kvv'!$B$2:$BX$550,MATCH(K$2,'Slutlig allokering kvv'!$B$1:$BX$1,0),FALSE)/1,0))</f>
        <v/>
      </c>
      <c r="L357" t="str">
        <f>IF($D357="","",IFERROR(VLOOKUP($B357,Kraftvärmeprod!$B$1:$BX$550,MATCH(L$2,Kraftvärmeprod!$B$1:$VX$1,0),FALSE)/1,0)-IFERROR(VLOOKUP($B357,'Slutlig allokering kvv'!$B$2:$BX$550,MATCH(L$2,'Slutlig allokering kvv'!$B$1:$BX$1,0),FALSE)/1,0))</f>
        <v/>
      </c>
      <c r="M357" t="str">
        <f>IF($D357="","",IFERROR(VLOOKUP($B357,Kraftvärmeprod!$B$1:$BX$550,MATCH(M$2,Kraftvärmeprod!$B$1:$VX$1,0),FALSE)/1,0)-IFERROR(VLOOKUP($B357,'Slutlig allokering kvv'!$B$2:$BX$550,MATCH(M$2,'Slutlig allokering kvv'!$B$1:$BX$1,0),FALSE)/1,0))</f>
        <v/>
      </c>
      <c r="N357" t="str">
        <f>IF($D357="","",IFERROR(VLOOKUP($B357,Kraftvärmeprod!$B$1:$BX$550,MATCH(N$2,Kraftvärmeprod!$B$1:$VX$1,0),FALSE)/1,0)-IFERROR(VLOOKUP($B357,'Slutlig allokering kvv'!$B$2:$BX$550,MATCH(N$2,'Slutlig allokering kvv'!$B$1:$BX$1,0),FALSE)/1,0))</f>
        <v/>
      </c>
      <c r="O357" t="str">
        <f>IF($D357="","",IFERROR(VLOOKUP($B357,Kraftvärmeprod!$B$1:$BX$550,MATCH(O$2,Kraftvärmeprod!$B$1:$VX$1,0),FALSE)/1,0)-IFERROR(VLOOKUP($B357,'Slutlig allokering kvv'!$B$2:$BX$550,MATCH(O$2,'Slutlig allokering kvv'!$B$1:$BX$1,0),FALSE)/1,0))</f>
        <v/>
      </c>
      <c r="P357" t="str">
        <f>IF($D357="","",IFERROR(VLOOKUP($B357,Kraftvärmeprod!$B$1:$BX$550,MATCH(P$2,Kraftvärmeprod!$B$1:$VX$1,0),FALSE)/1,0)-IFERROR(VLOOKUP($B357,'Slutlig allokering kvv'!$B$2:$BX$550,MATCH(P$2,'Slutlig allokering kvv'!$B$1:$BX$1,0),FALSE)/1,0))</f>
        <v/>
      </c>
      <c r="Q357" t="str">
        <f>IF($D357="","",IFERROR(VLOOKUP($B357,Kraftvärmeprod!$B$1:$BX$550,MATCH(Q$2,Kraftvärmeprod!$B$1:$VX$1,0),FALSE)/1,0)-IFERROR(VLOOKUP($B357,'Slutlig allokering kvv'!$B$2:$BX$550,MATCH(Q$2,'Slutlig allokering kvv'!$B$1:$BX$1,0),FALSE)/1,0))</f>
        <v/>
      </c>
      <c r="R357" t="str">
        <f>IF($D357="","",IFERROR(VLOOKUP($B357,Kraftvärmeprod!$B$1:$BX$550,MATCH(R$2,Kraftvärmeprod!$B$1:$VX$1,0),FALSE)/1,0)-IFERROR(VLOOKUP($B357,'Slutlig allokering kvv'!$B$2:$BX$550,MATCH(R$2,'Slutlig allokering kvv'!$B$1:$BX$1,0),FALSE)/1,0))</f>
        <v/>
      </c>
      <c r="S357" t="str">
        <f>IF($D357="","",IFERROR(VLOOKUP($B357,Kraftvärmeprod!$B$1:$BX$550,MATCH(S$2,Kraftvärmeprod!$B$1:$VX$1,0),FALSE)/1,0)-IFERROR(VLOOKUP($B357,'Slutlig allokering kvv'!$B$2:$BX$550,MATCH(S$2,'Slutlig allokering kvv'!$B$1:$BX$1,0),FALSE)/1,0))</f>
        <v/>
      </c>
      <c r="T357" t="str">
        <f>IF($D357="","",IFERROR(VLOOKUP($B357,Kraftvärmeprod!$B$1:$BX$550,MATCH(T$2,Kraftvärmeprod!$B$1:$VX$1,0),FALSE)/1,0)-IFERROR(VLOOKUP($B357,'Slutlig allokering kvv'!$B$2:$BX$550,MATCH(T$2,'Slutlig allokering kvv'!$B$1:$BX$1,0),FALSE)/1,0))</f>
        <v/>
      </c>
      <c r="U357" t="str">
        <f>IF($D357="","",IFERROR(VLOOKUP($B357,Kraftvärmeprod!$B$1:$BX$550,MATCH(U$2,Kraftvärmeprod!$B$1:$VX$1,0),FALSE)/1,0)-IFERROR(VLOOKUP($B357,'Slutlig allokering kvv'!$B$2:$BX$550,MATCH(U$2,'Slutlig allokering kvv'!$B$1:$BX$1,0),FALSE)/1,0))</f>
        <v/>
      </c>
      <c r="V357" t="str">
        <f>IF($D357="","",IFERROR(VLOOKUP($B357,Kraftvärmeprod!$B$1:$BX$550,MATCH(V$2,Kraftvärmeprod!$B$1:$VX$1,0),FALSE)/1,0)-IFERROR(VLOOKUP($B357,'Slutlig allokering kvv'!$B$2:$BX$550,MATCH(V$2,'Slutlig allokering kvv'!$B$1:$BX$1,0),FALSE)/1,0))</f>
        <v/>
      </c>
      <c r="W357" t="str">
        <f>IF($D357="","",IFERROR(VLOOKUP($B357,Kraftvärmeprod!$B$1:$BX$550,MATCH(W$2,Kraftvärmeprod!$B$1:$VX$1,0),FALSE)/1,0)-IFERROR(VLOOKUP($B357,'Slutlig allokering kvv'!$B$2:$BX$550,MATCH(W$2,'Slutlig allokering kvv'!$B$1:$BX$1,0),FALSE)/1,0))</f>
        <v/>
      </c>
      <c r="X357" t="str">
        <f>IF($D357="","",IFERROR(VLOOKUP($B357,Kraftvärmeprod!$B$1:$BX$550,MATCH(X$2,Kraftvärmeprod!$B$1:$VX$1,0),FALSE)/1,0)-IFERROR(VLOOKUP($B357,'Slutlig allokering kvv'!$B$2:$BX$550,MATCH(X$2,'Slutlig allokering kvv'!$B$1:$BX$1,0),FALSE)/1,0))</f>
        <v/>
      </c>
      <c r="Y357" t="str">
        <f>IF($D357="","",IFERROR(VLOOKUP($B357,Kraftvärmeprod!$B$1:$BX$550,MATCH(Y$2,Kraftvärmeprod!$B$1:$VX$1,0),FALSE)/1,0)-IFERROR(VLOOKUP($B357,'Slutlig allokering kvv'!$B$2:$BX$550,MATCH(Y$2,'Slutlig allokering kvv'!$B$1:$BX$1,0),FALSE)/1,0))</f>
        <v/>
      </c>
      <c r="Z357" t="str">
        <f>IF($D357="","",IFERROR(VLOOKUP($B357,Kraftvärmeprod!$B$1:$BX$550,MATCH(Z$2,Kraftvärmeprod!$B$1:$VX$1,0),FALSE)/1,0)-IFERROR(VLOOKUP($B357,'Slutlig allokering kvv'!$B$2:$BX$550,MATCH(Z$2,'Slutlig allokering kvv'!$B$1:$BX$1,0),FALSE)/1,0))</f>
        <v/>
      </c>
      <c r="AA357" t="str">
        <f>IF($D357="","",IFERROR(VLOOKUP($B357,Kraftvärmeprod!$B$1:$BX$550,MATCH(AA$2,Kraftvärmeprod!$B$1:$VX$1,0),FALSE)/1,0)-IFERROR(VLOOKUP($B357,'Slutlig allokering kvv'!$B$2:$BX$550,MATCH(AA$2,'Slutlig allokering kvv'!$B$1:$BX$1,0),FALSE)/1,0))</f>
        <v/>
      </c>
      <c r="AB357" t="str">
        <f>IF($D357="","",IFERROR(VLOOKUP($B357,Kraftvärmeprod!$B$1:$BX$550,MATCH(AB$2,Kraftvärmeprod!$B$1:$VX$1,0),FALSE)/1,0)-IFERROR(VLOOKUP($B357,'Slutlig allokering kvv'!$B$2:$BX$550,MATCH(AB$2,'Slutlig allokering kvv'!$B$1:$BX$1,0),FALSE)/1,0))</f>
        <v/>
      </c>
      <c r="AC357" t="str">
        <f>IF($D357="","",IFERROR(VLOOKUP($B357,Kraftvärmeprod!$B$1:$BX$550,MATCH(AC$2,Kraftvärmeprod!$B$1:$VX$1,0),FALSE)/1,0)-IFERROR(VLOOKUP($B357,'Slutlig allokering kvv'!$B$2:$BX$550,MATCH(AC$2,'Slutlig allokering kvv'!$B$1:$BX$1,0),FALSE)/1,0))</f>
        <v/>
      </c>
      <c r="AE357" t="str">
        <f>IF($D357="","",IFERROR(VLOOKUP($B357,Miljö!$B$1:$E$550,MATCH("Hjälpel kraftvärme (GWh)",Miljö!$B$1:$E$1,0),FALSE)/1,0)-IFERROR(VLOOKUP($B357,'Slutlig allokering kvv'!$B$2:$BX$550,MATCH(AE$2,'Slutlig allokering kvv'!$B$1:$BX$1,0),FALSE)/1,0))</f>
        <v/>
      </c>
      <c r="AI357">
        <f t="shared" si="20"/>
        <v>0</v>
      </c>
      <c r="AK357" t="str">
        <f>IFERROR(VLOOKUP($B357,'Slutlig allokering kvv'!$B$2:$AX$550,MATCH("Summa slutlig allokerad tillförd energi (utan hjälpel och rökgaskondensering):",'Slutlig allokering kvv'!$B$1:$AX$1,0),FALSE)/1,"")</f>
        <v/>
      </c>
      <c r="AM357" s="289" t="str">
        <f>IFERROR(1-VLOOKUP($B357,'Slutlig allokering kvv'!$B$2:$AX$550,MATCH("Andel av bränsle i kvv som allokerats till värme, exklusive rökgaskondensering och hjälpel",'Slutlig allokering kvv'!$B$1:$AX$1,0),FALSE),"")</f>
        <v/>
      </c>
      <c r="AO357" s="289" t="str">
        <f t="shared" si="21"/>
        <v/>
      </c>
      <c r="AP357" s="290" t="str">
        <f t="shared" si="22"/>
        <v/>
      </c>
      <c r="AQ357" s="290"/>
      <c r="AR357" s="239" t="str">
        <f t="shared" si="23"/>
        <v/>
      </c>
      <c r="AS357" s="290"/>
    </row>
    <row r="358" spans="1:45" x14ac:dyDescent="0.25">
      <c r="A358" s="2" t="str">
        <f>'Miljövärden för publ företag'!B360</f>
        <v/>
      </c>
      <c r="B358" s="2" t="str">
        <f>'Miljövärden för publ företag'!C360</f>
        <v/>
      </c>
      <c r="C358" t="str">
        <f>IFERROR(VLOOKUP($B358,Kraftvärmeprod!$B$1:$AH$479,MATCH(C$2,Kraftvärmeprod!$B$1:$AG$1,0),FALSE)/1,"")</f>
        <v/>
      </c>
      <c r="D358" t="str">
        <f>IFERROR(VLOOKUP($B358,Kraftvärmeprod!$B$1:$AH$479,MATCH(D$2,Kraftvärmeprod!$B$1:$AG$1,0),FALSE)/1,"")</f>
        <v/>
      </c>
      <c r="F358" t="str">
        <f>IF($D358="","",IFERROR(VLOOKUP($B358,Kraftvärmeprod!$B$1:$BX$550,MATCH(F$2,Kraftvärmeprod!$B$1:$VX$1,0),FALSE)/1,0)-IFERROR(VLOOKUP($B358,'Slutlig allokering kvv'!$B$2:$BX$550,MATCH(F$2,'Slutlig allokering kvv'!$B$1:$BX$1,0),FALSE)/1,0))</f>
        <v/>
      </c>
      <c r="G358" t="str">
        <f>IF($D358="","",IFERROR(VLOOKUP($B358,Kraftvärmeprod!$B$1:$BX$550,MATCH(G$2,Kraftvärmeprod!$B$1:$VX$1,0),FALSE)/1,0)-IFERROR(VLOOKUP($B358,'Slutlig allokering kvv'!$B$2:$BX$550,MATCH(G$2,'Slutlig allokering kvv'!$B$1:$BX$1,0),FALSE)/1,0))</f>
        <v/>
      </c>
      <c r="H358" t="str">
        <f>IF($D358="","",IFERROR(VLOOKUP($B358,Kraftvärmeprod!$B$1:$BX$550,MATCH(H$2,Kraftvärmeprod!$B$1:$VX$1,0),FALSE)/1,0)-IFERROR(VLOOKUP($B358,'Slutlig allokering kvv'!$B$2:$BX$550,MATCH(H$2,'Slutlig allokering kvv'!$B$1:$BX$1,0),FALSE)/1,0))</f>
        <v/>
      </c>
      <c r="I358" t="str">
        <f>IF($D358="","",IFERROR(VLOOKUP($B358,Kraftvärmeprod!$B$1:$BX$550,MATCH(I$2,Kraftvärmeprod!$B$1:$VX$1,0),FALSE)/1,0)-IFERROR(VLOOKUP($B358,'Slutlig allokering kvv'!$B$2:$BX$550,MATCH(I$2,'Slutlig allokering kvv'!$B$1:$BX$1,0),FALSE)/1,0))</f>
        <v/>
      </c>
      <c r="J358" t="str">
        <f>IF($D358="","",IFERROR(VLOOKUP($B358,Kraftvärmeprod!$B$1:$BX$550,MATCH(J$2,Kraftvärmeprod!$B$1:$VX$1,0),FALSE)/1,0)-IFERROR(VLOOKUP($B358,'Slutlig allokering kvv'!$B$2:$BX$550,MATCH(J$2,'Slutlig allokering kvv'!$B$1:$BX$1,0),FALSE)/1,0))</f>
        <v/>
      </c>
      <c r="K358" t="str">
        <f>IF($D358="","",IFERROR(VLOOKUP($B358,Kraftvärmeprod!$B$1:$BX$550,MATCH(K$2,Kraftvärmeprod!$B$1:$VX$1,0),FALSE)/1,0)-IFERROR(VLOOKUP($B358,'Slutlig allokering kvv'!$B$2:$BX$550,MATCH(K$2,'Slutlig allokering kvv'!$B$1:$BX$1,0),FALSE)/1,0))</f>
        <v/>
      </c>
      <c r="L358" t="str">
        <f>IF($D358="","",IFERROR(VLOOKUP($B358,Kraftvärmeprod!$B$1:$BX$550,MATCH(L$2,Kraftvärmeprod!$B$1:$VX$1,0),FALSE)/1,0)-IFERROR(VLOOKUP($B358,'Slutlig allokering kvv'!$B$2:$BX$550,MATCH(L$2,'Slutlig allokering kvv'!$B$1:$BX$1,0),FALSE)/1,0))</f>
        <v/>
      </c>
      <c r="M358" t="str">
        <f>IF($D358="","",IFERROR(VLOOKUP($B358,Kraftvärmeprod!$B$1:$BX$550,MATCH(M$2,Kraftvärmeprod!$B$1:$VX$1,0),FALSE)/1,0)-IFERROR(VLOOKUP($B358,'Slutlig allokering kvv'!$B$2:$BX$550,MATCH(M$2,'Slutlig allokering kvv'!$B$1:$BX$1,0),FALSE)/1,0))</f>
        <v/>
      </c>
      <c r="N358" t="str">
        <f>IF($D358="","",IFERROR(VLOOKUP($B358,Kraftvärmeprod!$B$1:$BX$550,MATCH(N$2,Kraftvärmeprod!$B$1:$VX$1,0),FALSE)/1,0)-IFERROR(VLOOKUP($B358,'Slutlig allokering kvv'!$B$2:$BX$550,MATCH(N$2,'Slutlig allokering kvv'!$B$1:$BX$1,0),FALSE)/1,0))</f>
        <v/>
      </c>
      <c r="O358" t="str">
        <f>IF($D358="","",IFERROR(VLOOKUP($B358,Kraftvärmeprod!$B$1:$BX$550,MATCH(O$2,Kraftvärmeprod!$B$1:$VX$1,0),FALSE)/1,0)-IFERROR(VLOOKUP($B358,'Slutlig allokering kvv'!$B$2:$BX$550,MATCH(O$2,'Slutlig allokering kvv'!$B$1:$BX$1,0),FALSE)/1,0))</f>
        <v/>
      </c>
      <c r="P358" t="str">
        <f>IF($D358="","",IFERROR(VLOOKUP($B358,Kraftvärmeprod!$B$1:$BX$550,MATCH(P$2,Kraftvärmeprod!$B$1:$VX$1,0),FALSE)/1,0)-IFERROR(VLOOKUP($B358,'Slutlig allokering kvv'!$B$2:$BX$550,MATCH(P$2,'Slutlig allokering kvv'!$B$1:$BX$1,0),FALSE)/1,0))</f>
        <v/>
      </c>
      <c r="Q358" t="str">
        <f>IF($D358="","",IFERROR(VLOOKUP($B358,Kraftvärmeprod!$B$1:$BX$550,MATCH(Q$2,Kraftvärmeprod!$B$1:$VX$1,0),FALSE)/1,0)-IFERROR(VLOOKUP($B358,'Slutlig allokering kvv'!$B$2:$BX$550,MATCH(Q$2,'Slutlig allokering kvv'!$B$1:$BX$1,0),FALSE)/1,0))</f>
        <v/>
      </c>
      <c r="R358" t="str">
        <f>IF($D358="","",IFERROR(VLOOKUP($B358,Kraftvärmeprod!$B$1:$BX$550,MATCH(R$2,Kraftvärmeprod!$B$1:$VX$1,0),FALSE)/1,0)-IFERROR(VLOOKUP($B358,'Slutlig allokering kvv'!$B$2:$BX$550,MATCH(R$2,'Slutlig allokering kvv'!$B$1:$BX$1,0),FALSE)/1,0))</f>
        <v/>
      </c>
      <c r="S358" t="str">
        <f>IF($D358="","",IFERROR(VLOOKUP($B358,Kraftvärmeprod!$B$1:$BX$550,MATCH(S$2,Kraftvärmeprod!$B$1:$VX$1,0),FALSE)/1,0)-IFERROR(VLOOKUP($B358,'Slutlig allokering kvv'!$B$2:$BX$550,MATCH(S$2,'Slutlig allokering kvv'!$B$1:$BX$1,0),FALSE)/1,0))</f>
        <v/>
      </c>
      <c r="T358" t="str">
        <f>IF($D358="","",IFERROR(VLOOKUP($B358,Kraftvärmeprod!$B$1:$BX$550,MATCH(T$2,Kraftvärmeprod!$B$1:$VX$1,0),FALSE)/1,0)-IFERROR(VLOOKUP($B358,'Slutlig allokering kvv'!$B$2:$BX$550,MATCH(T$2,'Slutlig allokering kvv'!$B$1:$BX$1,0),FALSE)/1,0))</f>
        <v/>
      </c>
      <c r="U358" t="str">
        <f>IF($D358="","",IFERROR(VLOOKUP($B358,Kraftvärmeprod!$B$1:$BX$550,MATCH(U$2,Kraftvärmeprod!$B$1:$VX$1,0),FALSE)/1,0)-IFERROR(VLOOKUP($B358,'Slutlig allokering kvv'!$B$2:$BX$550,MATCH(U$2,'Slutlig allokering kvv'!$B$1:$BX$1,0),FALSE)/1,0))</f>
        <v/>
      </c>
      <c r="V358" t="str">
        <f>IF($D358="","",IFERROR(VLOOKUP($B358,Kraftvärmeprod!$B$1:$BX$550,MATCH(V$2,Kraftvärmeprod!$B$1:$VX$1,0),FALSE)/1,0)-IFERROR(VLOOKUP($B358,'Slutlig allokering kvv'!$B$2:$BX$550,MATCH(V$2,'Slutlig allokering kvv'!$B$1:$BX$1,0),FALSE)/1,0))</f>
        <v/>
      </c>
      <c r="W358" t="str">
        <f>IF($D358="","",IFERROR(VLOOKUP($B358,Kraftvärmeprod!$B$1:$BX$550,MATCH(W$2,Kraftvärmeprod!$B$1:$VX$1,0),FALSE)/1,0)-IFERROR(VLOOKUP($B358,'Slutlig allokering kvv'!$B$2:$BX$550,MATCH(W$2,'Slutlig allokering kvv'!$B$1:$BX$1,0),FALSE)/1,0))</f>
        <v/>
      </c>
      <c r="X358" t="str">
        <f>IF($D358="","",IFERROR(VLOOKUP($B358,Kraftvärmeprod!$B$1:$BX$550,MATCH(X$2,Kraftvärmeprod!$B$1:$VX$1,0),FALSE)/1,0)-IFERROR(VLOOKUP($B358,'Slutlig allokering kvv'!$B$2:$BX$550,MATCH(X$2,'Slutlig allokering kvv'!$B$1:$BX$1,0),FALSE)/1,0))</f>
        <v/>
      </c>
      <c r="Y358" t="str">
        <f>IF($D358="","",IFERROR(VLOOKUP($B358,Kraftvärmeprod!$B$1:$BX$550,MATCH(Y$2,Kraftvärmeprod!$B$1:$VX$1,0),FALSE)/1,0)-IFERROR(VLOOKUP($B358,'Slutlig allokering kvv'!$B$2:$BX$550,MATCH(Y$2,'Slutlig allokering kvv'!$B$1:$BX$1,0),FALSE)/1,0))</f>
        <v/>
      </c>
      <c r="Z358" t="str">
        <f>IF($D358="","",IFERROR(VLOOKUP($B358,Kraftvärmeprod!$B$1:$BX$550,MATCH(Z$2,Kraftvärmeprod!$B$1:$VX$1,0),FALSE)/1,0)-IFERROR(VLOOKUP($B358,'Slutlig allokering kvv'!$B$2:$BX$550,MATCH(Z$2,'Slutlig allokering kvv'!$B$1:$BX$1,0),FALSE)/1,0))</f>
        <v/>
      </c>
      <c r="AA358" t="str">
        <f>IF($D358="","",IFERROR(VLOOKUP($B358,Kraftvärmeprod!$B$1:$BX$550,MATCH(AA$2,Kraftvärmeprod!$B$1:$VX$1,0),FALSE)/1,0)-IFERROR(VLOOKUP($B358,'Slutlig allokering kvv'!$B$2:$BX$550,MATCH(AA$2,'Slutlig allokering kvv'!$B$1:$BX$1,0),FALSE)/1,0))</f>
        <v/>
      </c>
      <c r="AB358" t="str">
        <f>IF($D358="","",IFERROR(VLOOKUP($B358,Kraftvärmeprod!$B$1:$BX$550,MATCH(AB$2,Kraftvärmeprod!$B$1:$VX$1,0),FALSE)/1,0)-IFERROR(VLOOKUP($B358,'Slutlig allokering kvv'!$B$2:$BX$550,MATCH(AB$2,'Slutlig allokering kvv'!$B$1:$BX$1,0),FALSE)/1,0))</f>
        <v/>
      </c>
      <c r="AC358" t="str">
        <f>IF($D358="","",IFERROR(VLOOKUP($B358,Kraftvärmeprod!$B$1:$BX$550,MATCH(AC$2,Kraftvärmeprod!$B$1:$VX$1,0),FALSE)/1,0)-IFERROR(VLOOKUP($B358,'Slutlig allokering kvv'!$B$2:$BX$550,MATCH(AC$2,'Slutlig allokering kvv'!$B$1:$BX$1,0),FALSE)/1,0))</f>
        <v/>
      </c>
      <c r="AE358" t="str">
        <f>IF($D358="","",IFERROR(VLOOKUP($B358,Miljö!$B$1:$E$550,MATCH("Hjälpel kraftvärme (GWh)",Miljö!$B$1:$E$1,0),FALSE)/1,0)-IFERROR(VLOOKUP($B358,'Slutlig allokering kvv'!$B$2:$BX$550,MATCH(AE$2,'Slutlig allokering kvv'!$B$1:$BX$1,0),FALSE)/1,0))</f>
        <v/>
      </c>
      <c r="AI358">
        <f t="shared" si="20"/>
        <v>0</v>
      </c>
      <c r="AK358" t="str">
        <f>IFERROR(VLOOKUP($B358,'Slutlig allokering kvv'!$B$2:$AX$550,MATCH("Summa slutlig allokerad tillförd energi (utan hjälpel och rökgaskondensering):",'Slutlig allokering kvv'!$B$1:$AX$1,0),FALSE)/1,"")</f>
        <v/>
      </c>
      <c r="AM358" s="289" t="str">
        <f>IFERROR(1-VLOOKUP($B358,'Slutlig allokering kvv'!$B$2:$AX$550,MATCH("Andel av bränsle i kvv som allokerats till värme, exklusive rökgaskondensering och hjälpel",'Slutlig allokering kvv'!$B$1:$AX$1,0),FALSE),"")</f>
        <v/>
      </c>
      <c r="AO358" s="289" t="str">
        <f t="shared" si="21"/>
        <v/>
      </c>
      <c r="AP358" s="290" t="str">
        <f t="shared" si="22"/>
        <v/>
      </c>
      <c r="AQ358" s="290"/>
      <c r="AR358" s="239" t="str">
        <f t="shared" si="23"/>
        <v/>
      </c>
      <c r="AS358" s="290"/>
    </row>
    <row r="359" spans="1:45" x14ac:dyDescent="0.25">
      <c r="A359" s="2" t="str">
        <f>'Miljövärden för publ företag'!B361</f>
        <v/>
      </c>
      <c r="B359" s="2" t="str">
        <f>'Miljövärden för publ företag'!C361</f>
        <v/>
      </c>
      <c r="C359" t="str">
        <f>IFERROR(VLOOKUP($B359,Kraftvärmeprod!$B$1:$AH$479,MATCH(C$2,Kraftvärmeprod!$B$1:$AG$1,0),FALSE)/1,"")</f>
        <v/>
      </c>
      <c r="D359" t="str">
        <f>IFERROR(VLOOKUP($B359,Kraftvärmeprod!$B$1:$AH$479,MATCH(D$2,Kraftvärmeprod!$B$1:$AG$1,0),FALSE)/1,"")</f>
        <v/>
      </c>
      <c r="F359" t="str">
        <f>IF($D359="","",IFERROR(VLOOKUP($B359,Kraftvärmeprod!$B$1:$BX$550,MATCH(F$2,Kraftvärmeprod!$B$1:$VX$1,0),FALSE)/1,0)-IFERROR(VLOOKUP($B359,'Slutlig allokering kvv'!$B$2:$BX$550,MATCH(F$2,'Slutlig allokering kvv'!$B$1:$BX$1,0),FALSE)/1,0))</f>
        <v/>
      </c>
      <c r="G359" t="str">
        <f>IF($D359="","",IFERROR(VLOOKUP($B359,Kraftvärmeprod!$B$1:$BX$550,MATCH(G$2,Kraftvärmeprod!$B$1:$VX$1,0),FALSE)/1,0)-IFERROR(VLOOKUP($B359,'Slutlig allokering kvv'!$B$2:$BX$550,MATCH(G$2,'Slutlig allokering kvv'!$B$1:$BX$1,0),FALSE)/1,0))</f>
        <v/>
      </c>
      <c r="H359" t="str">
        <f>IF($D359="","",IFERROR(VLOOKUP($B359,Kraftvärmeprod!$B$1:$BX$550,MATCH(H$2,Kraftvärmeprod!$B$1:$VX$1,0),FALSE)/1,0)-IFERROR(VLOOKUP($B359,'Slutlig allokering kvv'!$B$2:$BX$550,MATCH(H$2,'Slutlig allokering kvv'!$B$1:$BX$1,0),FALSE)/1,0))</f>
        <v/>
      </c>
      <c r="I359" t="str">
        <f>IF($D359="","",IFERROR(VLOOKUP($B359,Kraftvärmeprod!$B$1:$BX$550,MATCH(I$2,Kraftvärmeprod!$B$1:$VX$1,0),FALSE)/1,0)-IFERROR(VLOOKUP($B359,'Slutlig allokering kvv'!$B$2:$BX$550,MATCH(I$2,'Slutlig allokering kvv'!$B$1:$BX$1,0),FALSE)/1,0))</f>
        <v/>
      </c>
      <c r="J359" t="str">
        <f>IF($D359="","",IFERROR(VLOOKUP($B359,Kraftvärmeprod!$B$1:$BX$550,MATCH(J$2,Kraftvärmeprod!$B$1:$VX$1,0),FALSE)/1,0)-IFERROR(VLOOKUP($B359,'Slutlig allokering kvv'!$B$2:$BX$550,MATCH(J$2,'Slutlig allokering kvv'!$B$1:$BX$1,0),FALSE)/1,0))</f>
        <v/>
      </c>
      <c r="K359" t="str">
        <f>IF($D359="","",IFERROR(VLOOKUP($B359,Kraftvärmeprod!$B$1:$BX$550,MATCH(K$2,Kraftvärmeprod!$B$1:$VX$1,0),FALSE)/1,0)-IFERROR(VLOOKUP($B359,'Slutlig allokering kvv'!$B$2:$BX$550,MATCH(K$2,'Slutlig allokering kvv'!$B$1:$BX$1,0),FALSE)/1,0))</f>
        <v/>
      </c>
      <c r="L359" t="str">
        <f>IF($D359="","",IFERROR(VLOOKUP($B359,Kraftvärmeprod!$B$1:$BX$550,MATCH(L$2,Kraftvärmeprod!$B$1:$VX$1,0),FALSE)/1,0)-IFERROR(VLOOKUP($B359,'Slutlig allokering kvv'!$B$2:$BX$550,MATCH(L$2,'Slutlig allokering kvv'!$B$1:$BX$1,0),FALSE)/1,0))</f>
        <v/>
      </c>
      <c r="M359" t="str">
        <f>IF($D359="","",IFERROR(VLOOKUP($B359,Kraftvärmeprod!$B$1:$BX$550,MATCH(M$2,Kraftvärmeprod!$B$1:$VX$1,0),FALSE)/1,0)-IFERROR(VLOOKUP($B359,'Slutlig allokering kvv'!$B$2:$BX$550,MATCH(M$2,'Slutlig allokering kvv'!$B$1:$BX$1,0),FALSE)/1,0))</f>
        <v/>
      </c>
      <c r="N359" t="str">
        <f>IF($D359="","",IFERROR(VLOOKUP($B359,Kraftvärmeprod!$B$1:$BX$550,MATCH(N$2,Kraftvärmeprod!$B$1:$VX$1,0),FALSE)/1,0)-IFERROR(VLOOKUP($B359,'Slutlig allokering kvv'!$B$2:$BX$550,MATCH(N$2,'Slutlig allokering kvv'!$B$1:$BX$1,0),FALSE)/1,0))</f>
        <v/>
      </c>
      <c r="O359" t="str">
        <f>IF($D359="","",IFERROR(VLOOKUP($B359,Kraftvärmeprod!$B$1:$BX$550,MATCH(O$2,Kraftvärmeprod!$B$1:$VX$1,0),FALSE)/1,0)-IFERROR(VLOOKUP($B359,'Slutlig allokering kvv'!$B$2:$BX$550,MATCH(O$2,'Slutlig allokering kvv'!$B$1:$BX$1,0),FALSE)/1,0))</f>
        <v/>
      </c>
      <c r="P359" t="str">
        <f>IF($D359="","",IFERROR(VLOOKUP($B359,Kraftvärmeprod!$B$1:$BX$550,MATCH(P$2,Kraftvärmeprod!$B$1:$VX$1,0),FALSE)/1,0)-IFERROR(VLOOKUP($B359,'Slutlig allokering kvv'!$B$2:$BX$550,MATCH(P$2,'Slutlig allokering kvv'!$B$1:$BX$1,0),FALSE)/1,0))</f>
        <v/>
      </c>
      <c r="Q359" t="str">
        <f>IF($D359="","",IFERROR(VLOOKUP($B359,Kraftvärmeprod!$B$1:$BX$550,MATCH(Q$2,Kraftvärmeprod!$B$1:$VX$1,0),FALSE)/1,0)-IFERROR(VLOOKUP($B359,'Slutlig allokering kvv'!$B$2:$BX$550,MATCH(Q$2,'Slutlig allokering kvv'!$B$1:$BX$1,0),FALSE)/1,0))</f>
        <v/>
      </c>
      <c r="R359" t="str">
        <f>IF($D359="","",IFERROR(VLOOKUP($B359,Kraftvärmeprod!$B$1:$BX$550,MATCH(R$2,Kraftvärmeprod!$B$1:$VX$1,0),FALSE)/1,0)-IFERROR(VLOOKUP($B359,'Slutlig allokering kvv'!$B$2:$BX$550,MATCH(R$2,'Slutlig allokering kvv'!$B$1:$BX$1,0),FALSE)/1,0))</f>
        <v/>
      </c>
      <c r="S359" t="str">
        <f>IF($D359="","",IFERROR(VLOOKUP($B359,Kraftvärmeprod!$B$1:$BX$550,MATCH(S$2,Kraftvärmeprod!$B$1:$VX$1,0),FALSE)/1,0)-IFERROR(VLOOKUP($B359,'Slutlig allokering kvv'!$B$2:$BX$550,MATCH(S$2,'Slutlig allokering kvv'!$B$1:$BX$1,0),FALSE)/1,0))</f>
        <v/>
      </c>
      <c r="T359" t="str">
        <f>IF($D359="","",IFERROR(VLOOKUP($B359,Kraftvärmeprod!$B$1:$BX$550,MATCH(T$2,Kraftvärmeprod!$B$1:$VX$1,0),FALSE)/1,0)-IFERROR(VLOOKUP($B359,'Slutlig allokering kvv'!$B$2:$BX$550,MATCH(T$2,'Slutlig allokering kvv'!$B$1:$BX$1,0),FALSE)/1,0))</f>
        <v/>
      </c>
      <c r="U359" t="str">
        <f>IF($D359="","",IFERROR(VLOOKUP($B359,Kraftvärmeprod!$B$1:$BX$550,MATCH(U$2,Kraftvärmeprod!$B$1:$VX$1,0),FALSE)/1,0)-IFERROR(VLOOKUP($B359,'Slutlig allokering kvv'!$B$2:$BX$550,MATCH(U$2,'Slutlig allokering kvv'!$B$1:$BX$1,0),FALSE)/1,0))</f>
        <v/>
      </c>
      <c r="V359" t="str">
        <f>IF($D359="","",IFERROR(VLOOKUP($B359,Kraftvärmeprod!$B$1:$BX$550,MATCH(V$2,Kraftvärmeprod!$B$1:$VX$1,0),FALSE)/1,0)-IFERROR(VLOOKUP($B359,'Slutlig allokering kvv'!$B$2:$BX$550,MATCH(V$2,'Slutlig allokering kvv'!$B$1:$BX$1,0),FALSE)/1,0))</f>
        <v/>
      </c>
      <c r="W359" t="str">
        <f>IF($D359="","",IFERROR(VLOOKUP($B359,Kraftvärmeprod!$B$1:$BX$550,MATCH(W$2,Kraftvärmeprod!$B$1:$VX$1,0),FALSE)/1,0)-IFERROR(VLOOKUP($B359,'Slutlig allokering kvv'!$B$2:$BX$550,MATCH(W$2,'Slutlig allokering kvv'!$B$1:$BX$1,0),FALSE)/1,0))</f>
        <v/>
      </c>
      <c r="X359" t="str">
        <f>IF($D359="","",IFERROR(VLOOKUP($B359,Kraftvärmeprod!$B$1:$BX$550,MATCH(X$2,Kraftvärmeprod!$B$1:$VX$1,0),FALSE)/1,0)-IFERROR(VLOOKUP($B359,'Slutlig allokering kvv'!$B$2:$BX$550,MATCH(X$2,'Slutlig allokering kvv'!$B$1:$BX$1,0),FALSE)/1,0))</f>
        <v/>
      </c>
      <c r="Y359" t="str">
        <f>IF($D359="","",IFERROR(VLOOKUP($B359,Kraftvärmeprod!$B$1:$BX$550,MATCH(Y$2,Kraftvärmeprod!$B$1:$VX$1,0),FALSE)/1,0)-IFERROR(VLOOKUP($B359,'Slutlig allokering kvv'!$B$2:$BX$550,MATCH(Y$2,'Slutlig allokering kvv'!$B$1:$BX$1,0),FALSE)/1,0))</f>
        <v/>
      </c>
      <c r="Z359" t="str">
        <f>IF($D359="","",IFERROR(VLOOKUP($B359,Kraftvärmeprod!$B$1:$BX$550,MATCH(Z$2,Kraftvärmeprod!$B$1:$VX$1,0),FALSE)/1,0)-IFERROR(VLOOKUP($B359,'Slutlig allokering kvv'!$B$2:$BX$550,MATCH(Z$2,'Slutlig allokering kvv'!$B$1:$BX$1,0),FALSE)/1,0))</f>
        <v/>
      </c>
      <c r="AA359" t="str">
        <f>IF($D359="","",IFERROR(VLOOKUP($B359,Kraftvärmeprod!$B$1:$BX$550,MATCH(AA$2,Kraftvärmeprod!$B$1:$VX$1,0),FALSE)/1,0)-IFERROR(VLOOKUP($B359,'Slutlig allokering kvv'!$B$2:$BX$550,MATCH(AA$2,'Slutlig allokering kvv'!$B$1:$BX$1,0),FALSE)/1,0))</f>
        <v/>
      </c>
      <c r="AB359" t="str">
        <f>IF($D359="","",IFERROR(VLOOKUP($B359,Kraftvärmeprod!$B$1:$BX$550,MATCH(AB$2,Kraftvärmeprod!$B$1:$VX$1,0),FALSE)/1,0)-IFERROR(VLOOKUP($B359,'Slutlig allokering kvv'!$B$2:$BX$550,MATCH(AB$2,'Slutlig allokering kvv'!$B$1:$BX$1,0),FALSE)/1,0))</f>
        <v/>
      </c>
      <c r="AC359" t="str">
        <f>IF($D359="","",IFERROR(VLOOKUP($B359,Kraftvärmeprod!$B$1:$BX$550,MATCH(AC$2,Kraftvärmeprod!$B$1:$VX$1,0),FALSE)/1,0)-IFERROR(VLOOKUP($B359,'Slutlig allokering kvv'!$B$2:$BX$550,MATCH(AC$2,'Slutlig allokering kvv'!$B$1:$BX$1,0),FALSE)/1,0))</f>
        <v/>
      </c>
      <c r="AE359" t="str">
        <f>IF($D359="","",IFERROR(VLOOKUP($B359,Miljö!$B$1:$E$550,MATCH("Hjälpel kraftvärme (GWh)",Miljö!$B$1:$E$1,0),FALSE)/1,0)-IFERROR(VLOOKUP($B359,'Slutlig allokering kvv'!$B$2:$BX$550,MATCH(AE$2,'Slutlig allokering kvv'!$B$1:$BX$1,0),FALSE)/1,0))</f>
        <v/>
      </c>
      <c r="AI359">
        <f t="shared" si="20"/>
        <v>0</v>
      </c>
      <c r="AK359" t="str">
        <f>IFERROR(VLOOKUP($B359,'Slutlig allokering kvv'!$B$2:$AX$550,MATCH("Summa slutlig allokerad tillförd energi (utan hjälpel och rökgaskondensering):",'Slutlig allokering kvv'!$B$1:$AX$1,0),FALSE)/1,"")</f>
        <v/>
      </c>
      <c r="AM359" s="289" t="str">
        <f>IFERROR(1-VLOOKUP($B359,'Slutlig allokering kvv'!$B$2:$AX$550,MATCH("Andel av bränsle i kvv som allokerats till värme, exklusive rökgaskondensering och hjälpel",'Slutlig allokering kvv'!$B$1:$AX$1,0),FALSE),"")</f>
        <v/>
      </c>
      <c r="AO359" s="289" t="str">
        <f t="shared" si="21"/>
        <v/>
      </c>
      <c r="AP359" s="290" t="str">
        <f t="shared" si="22"/>
        <v/>
      </c>
      <c r="AQ359" s="290"/>
      <c r="AR359" s="239" t="str">
        <f t="shared" si="23"/>
        <v/>
      </c>
      <c r="AS359" s="290"/>
    </row>
    <row r="360" spans="1:45" x14ac:dyDescent="0.25">
      <c r="A360" s="2" t="str">
        <f>'Miljövärden för publ företag'!B362</f>
        <v/>
      </c>
      <c r="B360" s="2" t="str">
        <f>'Miljövärden för publ företag'!C362</f>
        <v/>
      </c>
      <c r="C360" t="str">
        <f>IFERROR(VLOOKUP($B360,Kraftvärmeprod!$B$1:$AH$479,MATCH(C$2,Kraftvärmeprod!$B$1:$AG$1,0),FALSE)/1,"")</f>
        <v/>
      </c>
      <c r="D360" t="str">
        <f>IFERROR(VLOOKUP($B360,Kraftvärmeprod!$B$1:$AH$479,MATCH(D$2,Kraftvärmeprod!$B$1:$AG$1,0),FALSE)/1,"")</f>
        <v/>
      </c>
      <c r="F360" t="str">
        <f>IF($D360="","",IFERROR(VLOOKUP($B360,Kraftvärmeprod!$B$1:$BX$550,MATCH(F$2,Kraftvärmeprod!$B$1:$VX$1,0),FALSE)/1,0)-IFERROR(VLOOKUP($B360,'Slutlig allokering kvv'!$B$2:$BX$550,MATCH(F$2,'Slutlig allokering kvv'!$B$1:$BX$1,0),FALSE)/1,0))</f>
        <v/>
      </c>
      <c r="G360" t="str">
        <f>IF($D360="","",IFERROR(VLOOKUP($B360,Kraftvärmeprod!$B$1:$BX$550,MATCH(G$2,Kraftvärmeprod!$B$1:$VX$1,0),FALSE)/1,0)-IFERROR(VLOOKUP($B360,'Slutlig allokering kvv'!$B$2:$BX$550,MATCH(G$2,'Slutlig allokering kvv'!$B$1:$BX$1,0),FALSE)/1,0))</f>
        <v/>
      </c>
      <c r="H360" t="str">
        <f>IF($D360="","",IFERROR(VLOOKUP($B360,Kraftvärmeprod!$B$1:$BX$550,MATCH(H$2,Kraftvärmeprod!$B$1:$VX$1,0),FALSE)/1,0)-IFERROR(VLOOKUP($B360,'Slutlig allokering kvv'!$B$2:$BX$550,MATCH(H$2,'Slutlig allokering kvv'!$B$1:$BX$1,0),FALSE)/1,0))</f>
        <v/>
      </c>
      <c r="I360" t="str">
        <f>IF($D360="","",IFERROR(VLOOKUP($B360,Kraftvärmeprod!$B$1:$BX$550,MATCH(I$2,Kraftvärmeprod!$B$1:$VX$1,0),FALSE)/1,0)-IFERROR(VLOOKUP($B360,'Slutlig allokering kvv'!$B$2:$BX$550,MATCH(I$2,'Slutlig allokering kvv'!$B$1:$BX$1,0),FALSE)/1,0))</f>
        <v/>
      </c>
      <c r="J360" t="str">
        <f>IF($D360="","",IFERROR(VLOOKUP($B360,Kraftvärmeprod!$B$1:$BX$550,MATCH(J$2,Kraftvärmeprod!$B$1:$VX$1,0),FALSE)/1,0)-IFERROR(VLOOKUP($B360,'Slutlig allokering kvv'!$B$2:$BX$550,MATCH(J$2,'Slutlig allokering kvv'!$B$1:$BX$1,0),FALSE)/1,0))</f>
        <v/>
      </c>
      <c r="K360" t="str">
        <f>IF($D360="","",IFERROR(VLOOKUP($B360,Kraftvärmeprod!$B$1:$BX$550,MATCH(K$2,Kraftvärmeprod!$B$1:$VX$1,0),FALSE)/1,0)-IFERROR(VLOOKUP($B360,'Slutlig allokering kvv'!$B$2:$BX$550,MATCH(K$2,'Slutlig allokering kvv'!$B$1:$BX$1,0),FALSE)/1,0))</f>
        <v/>
      </c>
      <c r="L360" t="str">
        <f>IF($D360="","",IFERROR(VLOOKUP($B360,Kraftvärmeprod!$B$1:$BX$550,MATCH(L$2,Kraftvärmeprod!$B$1:$VX$1,0),FALSE)/1,0)-IFERROR(VLOOKUP($B360,'Slutlig allokering kvv'!$B$2:$BX$550,MATCH(L$2,'Slutlig allokering kvv'!$B$1:$BX$1,0),FALSE)/1,0))</f>
        <v/>
      </c>
      <c r="M360" t="str">
        <f>IF($D360="","",IFERROR(VLOOKUP($B360,Kraftvärmeprod!$B$1:$BX$550,MATCH(M$2,Kraftvärmeprod!$B$1:$VX$1,0),FALSE)/1,0)-IFERROR(VLOOKUP($B360,'Slutlig allokering kvv'!$B$2:$BX$550,MATCH(M$2,'Slutlig allokering kvv'!$B$1:$BX$1,0),FALSE)/1,0))</f>
        <v/>
      </c>
      <c r="N360" t="str">
        <f>IF($D360="","",IFERROR(VLOOKUP($B360,Kraftvärmeprod!$B$1:$BX$550,MATCH(N$2,Kraftvärmeprod!$B$1:$VX$1,0),FALSE)/1,0)-IFERROR(VLOOKUP($B360,'Slutlig allokering kvv'!$B$2:$BX$550,MATCH(N$2,'Slutlig allokering kvv'!$B$1:$BX$1,0),FALSE)/1,0))</f>
        <v/>
      </c>
      <c r="O360" t="str">
        <f>IF($D360="","",IFERROR(VLOOKUP($B360,Kraftvärmeprod!$B$1:$BX$550,MATCH(O$2,Kraftvärmeprod!$B$1:$VX$1,0),FALSE)/1,0)-IFERROR(VLOOKUP($B360,'Slutlig allokering kvv'!$B$2:$BX$550,MATCH(O$2,'Slutlig allokering kvv'!$B$1:$BX$1,0),FALSE)/1,0))</f>
        <v/>
      </c>
      <c r="P360" t="str">
        <f>IF($D360="","",IFERROR(VLOOKUP($B360,Kraftvärmeprod!$B$1:$BX$550,MATCH(P$2,Kraftvärmeprod!$B$1:$VX$1,0),FALSE)/1,0)-IFERROR(VLOOKUP($B360,'Slutlig allokering kvv'!$B$2:$BX$550,MATCH(P$2,'Slutlig allokering kvv'!$B$1:$BX$1,0),FALSE)/1,0))</f>
        <v/>
      </c>
      <c r="Q360" t="str">
        <f>IF($D360="","",IFERROR(VLOOKUP($B360,Kraftvärmeprod!$B$1:$BX$550,MATCH(Q$2,Kraftvärmeprod!$B$1:$VX$1,0),FALSE)/1,0)-IFERROR(VLOOKUP($B360,'Slutlig allokering kvv'!$B$2:$BX$550,MATCH(Q$2,'Slutlig allokering kvv'!$B$1:$BX$1,0),FALSE)/1,0))</f>
        <v/>
      </c>
      <c r="R360" t="str">
        <f>IF($D360="","",IFERROR(VLOOKUP($B360,Kraftvärmeprod!$B$1:$BX$550,MATCH(R$2,Kraftvärmeprod!$B$1:$VX$1,0),FALSE)/1,0)-IFERROR(VLOOKUP($B360,'Slutlig allokering kvv'!$B$2:$BX$550,MATCH(R$2,'Slutlig allokering kvv'!$B$1:$BX$1,0),FALSE)/1,0))</f>
        <v/>
      </c>
      <c r="S360" t="str">
        <f>IF($D360="","",IFERROR(VLOOKUP($B360,Kraftvärmeprod!$B$1:$BX$550,MATCH(S$2,Kraftvärmeprod!$B$1:$VX$1,0),FALSE)/1,0)-IFERROR(VLOOKUP($B360,'Slutlig allokering kvv'!$B$2:$BX$550,MATCH(S$2,'Slutlig allokering kvv'!$B$1:$BX$1,0),FALSE)/1,0))</f>
        <v/>
      </c>
      <c r="T360" t="str">
        <f>IF($D360="","",IFERROR(VLOOKUP($B360,Kraftvärmeprod!$B$1:$BX$550,MATCH(T$2,Kraftvärmeprod!$B$1:$VX$1,0),FALSE)/1,0)-IFERROR(VLOOKUP($B360,'Slutlig allokering kvv'!$B$2:$BX$550,MATCH(T$2,'Slutlig allokering kvv'!$B$1:$BX$1,0),FALSE)/1,0))</f>
        <v/>
      </c>
      <c r="U360" t="str">
        <f>IF($D360="","",IFERROR(VLOOKUP($B360,Kraftvärmeprod!$B$1:$BX$550,MATCH(U$2,Kraftvärmeprod!$B$1:$VX$1,0),FALSE)/1,0)-IFERROR(VLOOKUP($B360,'Slutlig allokering kvv'!$B$2:$BX$550,MATCH(U$2,'Slutlig allokering kvv'!$B$1:$BX$1,0),FALSE)/1,0))</f>
        <v/>
      </c>
      <c r="V360" t="str">
        <f>IF($D360="","",IFERROR(VLOOKUP($B360,Kraftvärmeprod!$B$1:$BX$550,MATCH(V$2,Kraftvärmeprod!$B$1:$VX$1,0),FALSE)/1,0)-IFERROR(VLOOKUP($B360,'Slutlig allokering kvv'!$B$2:$BX$550,MATCH(V$2,'Slutlig allokering kvv'!$B$1:$BX$1,0),FALSE)/1,0))</f>
        <v/>
      </c>
      <c r="W360" t="str">
        <f>IF($D360="","",IFERROR(VLOOKUP($B360,Kraftvärmeprod!$B$1:$BX$550,MATCH(W$2,Kraftvärmeprod!$B$1:$VX$1,0),FALSE)/1,0)-IFERROR(VLOOKUP($B360,'Slutlig allokering kvv'!$B$2:$BX$550,MATCH(W$2,'Slutlig allokering kvv'!$B$1:$BX$1,0),FALSE)/1,0))</f>
        <v/>
      </c>
      <c r="X360" t="str">
        <f>IF($D360="","",IFERROR(VLOOKUP($B360,Kraftvärmeprod!$B$1:$BX$550,MATCH(X$2,Kraftvärmeprod!$B$1:$VX$1,0),FALSE)/1,0)-IFERROR(VLOOKUP($B360,'Slutlig allokering kvv'!$B$2:$BX$550,MATCH(X$2,'Slutlig allokering kvv'!$B$1:$BX$1,0),FALSE)/1,0))</f>
        <v/>
      </c>
      <c r="Y360" t="str">
        <f>IF($D360="","",IFERROR(VLOOKUP($B360,Kraftvärmeprod!$B$1:$BX$550,MATCH(Y$2,Kraftvärmeprod!$B$1:$VX$1,0),FALSE)/1,0)-IFERROR(VLOOKUP($B360,'Slutlig allokering kvv'!$B$2:$BX$550,MATCH(Y$2,'Slutlig allokering kvv'!$B$1:$BX$1,0),FALSE)/1,0))</f>
        <v/>
      </c>
      <c r="Z360" t="str">
        <f>IF($D360="","",IFERROR(VLOOKUP($B360,Kraftvärmeprod!$B$1:$BX$550,MATCH(Z$2,Kraftvärmeprod!$B$1:$VX$1,0),FALSE)/1,0)-IFERROR(VLOOKUP($B360,'Slutlig allokering kvv'!$B$2:$BX$550,MATCH(Z$2,'Slutlig allokering kvv'!$B$1:$BX$1,0),FALSE)/1,0))</f>
        <v/>
      </c>
      <c r="AA360" t="str">
        <f>IF($D360="","",IFERROR(VLOOKUP($B360,Kraftvärmeprod!$B$1:$BX$550,MATCH(AA$2,Kraftvärmeprod!$B$1:$VX$1,0),FALSE)/1,0)-IFERROR(VLOOKUP($B360,'Slutlig allokering kvv'!$B$2:$BX$550,MATCH(AA$2,'Slutlig allokering kvv'!$B$1:$BX$1,0),FALSE)/1,0))</f>
        <v/>
      </c>
      <c r="AB360" t="str">
        <f>IF($D360="","",IFERROR(VLOOKUP($B360,Kraftvärmeprod!$B$1:$BX$550,MATCH(AB$2,Kraftvärmeprod!$B$1:$VX$1,0),FALSE)/1,0)-IFERROR(VLOOKUP($B360,'Slutlig allokering kvv'!$B$2:$BX$550,MATCH(AB$2,'Slutlig allokering kvv'!$B$1:$BX$1,0),FALSE)/1,0))</f>
        <v/>
      </c>
      <c r="AC360" t="str">
        <f>IF($D360="","",IFERROR(VLOOKUP($B360,Kraftvärmeprod!$B$1:$BX$550,MATCH(AC$2,Kraftvärmeprod!$B$1:$VX$1,0),FALSE)/1,0)-IFERROR(VLOOKUP($B360,'Slutlig allokering kvv'!$B$2:$BX$550,MATCH(AC$2,'Slutlig allokering kvv'!$B$1:$BX$1,0),FALSE)/1,0))</f>
        <v/>
      </c>
      <c r="AE360" t="str">
        <f>IF($D360="","",IFERROR(VLOOKUP($B360,Miljö!$B$1:$E$550,MATCH("Hjälpel kraftvärme (GWh)",Miljö!$B$1:$E$1,0),FALSE)/1,0)-IFERROR(VLOOKUP($B360,'Slutlig allokering kvv'!$B$2:$BX$550,MATCH(AE$2,'Slutlig allokering kvv'!$B$1:$BX$1,0),FALSE)/1,0))</f>
        <v/>
      </c>
      <c r="AI360">
        <f t="shared" si="20"/>
        <v>0</v>
      </c>
      <c r="AK360" t="str">
        <f>IFERROR(VLOOKUP($B360,'Slutlig allokering kvv'!$B$2:$AX$550,MATCH("Summa slutlig allokerad tillförd energi (utan hjälpel och rökgaskondensering):",'Slutlig allokering kvv'!$B$1:$AX$1,0),FALSE)/1,"")</f>
        <v/>
      </c>
      <c r="AM360" s="289" t="str">
        <f>IFERROR(1-VLOOKUP($B360,'Slutlig allokering kvv'!$B$2:$AX$550,MATCH("Andel av bränsle i kvv som allokerats till värme, exklusive rökgaskondensering och hjälpel",'Slutlig allokering kvv'!$B$1:$AX$1,0),FALSE),"")</f>
        <v/>
      </c>
      <c r="AO360" s="289" t="str">
        <f t="shared" si="21"/>
        <v/>
      </c>
      <c r="AP360" s="290" t="str">
        <f t="shared" si="22"/>
        <v/>
      </c>
      <c r="AQ360" s="290"/>
      <c r="AR360" s="239" t="str">
        <f t="shared" si="23"/>
        <v/>
      </c>
      <c r="AS360" s="290"/>
    </row>
    <row r="361" spans="1:45" x14ac:dyDescent="0.25">
      <c r="A361" s="2" t="str">
        <f>'Miljövärden för publ företag'!B363</f>
        <v/>
      </c>
      <c r="B361" s="2" t="str">
        <f>'Miljövärden för publ företag'!C363</f>
        <v/>
      </c>
      <c r="C361" t="str">
        <f>IFERROR(VLOOKUP($B361,Kraftvärmeprod!$B$1:$AH$479,MATCH(C$2,Kraftvärmeprod!$B$1:$AG$1,0),FALSE)/1,"")</f>
        <v/>
      </c>
      <c r="D361" t="str">
        <f>IFERROR(VLOOKUP($B361,Kraftvärmeprod!$B$1:$AH$479,MATCH(D$2,Kraftvärmeprod!$B$1:$AG$1,0),FALSE)/1,"")</f>
        <v/>
      </c>
      <c r="F361" t="str">
        <f>IF($D361="","",IFERROR(VLOOKUP($B361,Kraftvärmeprod!$B$1:$BX$550,MATCH(F$2,Kraftvärmeprod!$B$1:$VX$1,0),FALSE)/1,0)-IFERROR(VLOOKUP($B361,'Slutlig allokering kvv'!$B$2:$BX$550,MATCH(F$2,'Slutlig allokering kvv'!$B$1:$BX$1,0),FALSE)/1,0))</f>
        <v/>
      </c>
      <c r="G361" t="str">
        <f>IF($D361="","",IFERROR(VLOOKUP($B361,Kraftvärmeprod!$B$1:$BX$550,MATCH(G$2,Kraftvärmeprod!$B$1:$VX$1,0),FALSE)/1,0)-IFERROR(VLOOKUP($B361,'Slutlig allokering kvv'!$B$2:$BX$550,MATCH(G$2,'Slutlig allokering kvv'!$B$1:$BX$1,0),FALSE)/1,0))</f>
        <v/>
      </c>
      <c r="H361" t="str">
        <f>IF($D361="","",IFERROR(VLOOKUP($B361,Kraftvärmeprod!$B$1:$BX$550,MATCH(H$2,Kraftvärmeprod!$B$1:$VX$1,0),FALSE)/1,0)-IFERROR(VLOOKUP($B361,'Slutlig allokering kvv'!$B$2:$BX$550,MATCH(H$2,'Slutlig allokering kvv'!$B$1:$BX$1,0),FALSE)/1,0))</f>
        <v/>
      </c>
      <c r="I361" t="str">
        <f>IF($D361="","",IFERROR(VLOOKUP($B361,Kraftvärmeprod!$B$1:$BX$550,MATCH(I$2,Kraftvärmeprod!$B$1:$VX$1,0),FALSE)/1,0)-IFERROR(VLOOKUP($B361,'Slutlig allokering kvv'!$B$2:$BX$550,MATCH(I$2,'Slutlig allokering kvv'!$B$1:$BX$1,0),FALSE)/1,0))</f>
        <v/>
      </c>
      <c r="J361" t="str">
        <f>IF($D361="","",IFERROR(VLOOKUP($B361,Kraftvärmeprod!$B$1:$BX$550,MATCH(J$2,Kraftvärmeprod!$B$1:$VX$1,0),FALSE)/1,0)-IFERROR(VLOOKUP($B361,'Slutlig allokering kvv'!$B$2:$BX$550,MATCH(J$2,'Slutlig allokering kvv'!$B$1:$BX$1,0),FALSE)/1,0))</f>
        <v/>
      </c>
      <c r="K361" t="str">
        <f>IF($D361="","",IFERROR(VLOOKUP($B361,Kraftvärmeprod!$B$1:$BX$550,MATCH(K$2,Kraftvärmeprod!$B$1:$VX$1,0),FALSE)/1,0)-IFERROR(VLOOKUP($B361,'Slutlig allokering kvv'!$B$2:$BX$550,MATCH(K$2,'Slutlig allokering kvv'!$B$1:$BX$1,0),FALSE)/1,0))</f>
        <v/>
      </c>
      <c r="L361" t="str">
        <f>IF($D361="","",IFERROR(VLOOKUP($B361,Kraftvärmeprod!$B$1:$BX$550,MATCH(L$2,Kraftvärmeprod!$B$1:$VX$1,0),FALSE)/1,0)-IFERROR(VLOOKUP($B361,'Slutlig allokering kvv'!$B$2:$BX$550,MATCH(L$2,'Slutlig allokering kvv'!$B$1:$BX$1,0),FALSE)/1,0))</f>
        <v/>
      </c>
      <c r="M361" t="str">
        <f>IF($D361="","",IFERROR(VLOOKUP($B361,Kraftvärmeprod!$B$1:$BX$550,MATCH(M$2,Kraftvärmeprod!$B$1:$VX$1,0),FALSE)/1,0)-IFERROR(VLOOKUP($B361,'Slutlig allokering kvv'!$B$2:$BX$550,MATCH(M$2,'Slutlig allokering kvv'!$B$1:$BX$1,0),FALSE)/1,0))</f>
        <v/>
      </c>
      <c r="N361" t="str">
        <f>IF($D361="","",IFERROR(VLOOKUP($B361,Kraftvärmeprod!$B$1:$BX$550,MATCH(N$2,Kraftvärmeprod!$B$1:$VX$1,0),FALSE)/1,0)-IFERROR(VLOOKUP($B361,'Slutlig allokering kvv'!$B$2:$BX$550,MATCH(N$2,'Slutlig allokering kvv'!$B$1:$BX$1,0),FALSE)/1,0))</f>
        <v/>
      </c>
      <c r="O361" t="str">
        <f>IF($D361="","",IFERROR(VLOOKUP($B361,Kraftvärmeprod!$B$1:$BX$550,MATCH(O$2,Kraftvärmeprod!$B$1:$VX$1,0),FALSE)/1,0)-IFERROR(VLOOKUP($B361,'Slutlig allokering kvv'!$B$2:$BX$550,MATCH(O$2,'Slutlig allokering kvv'!$B$1:$BX$1,0),FALSE)/1,0))</f>
        <v/>
      </c>
      <c r="P361" t="str">
        <f>IF($D361="","",IFERROR(VLOOKUP($B361,Kraftvärmeprod!$B$1:$BX$550,MATCH(P$2,Kraftvärmeprod!$B$1:$VX$1,0),FALSE)/1,0)-IFERROR(VLOOKUP($B361,'Slutlig allokering kvv'!$B$2:$BX$550,MATCH(P$2,'Slutlig allokering kvv'!$B$1:$BX$1,0),FALSE)/1,0))</f>
        <v/>
      </c>
      <c r="Q361" t="str">
        <f>IF($D361="","",IFERROR(VLOOKUP($B361,Kraftvärmeprod!$B$1:$BX$550,MATCH(Q$2,Kraftvärmeprod!$B$1:$VX$1,0),FALSE)/1,0)-IFERROR(VLOOKUP($B361,'Slutlig allokering kvv'!$B$2:$BX$550,MATCH(Q$2,'Slutlig allokering kvv'!$B$1:$BX$1,0),FALSE)/1,0))</f>
        <v/>
      </c>
      <c r="R361" t="str">
        <f>IF($D361="","",IFERROR(VLOOKUP($B361,Kraftvärmeprod!$B$1:$BX$550,MATCH(R$2,Kraftvärmeprod!$B$1:$VX$1,0),FALSE)/1,0)-IFERROR(VLOOKUP($B361,'Slutlig allokering kvv'!$B$2:$BX$550,MATCH(R$2,'Slutlig allokering kvv'!$B$1:$BX$1,0),FALSE)/1,0))</f>
        <v/>
      </c>
      <c r="S361" t="str">
        <f>IF($D361="","",IFERROR(VLOOKUP($B361,Kraftvärmeprod!$B$1:$BX$550,MATCH(S$2,Kraftvärmeprod!$B$1:$VX$1,0),FALSE)/1,0)-IFERROR(VLOOKUP($B361,'Slutlig allokering kvv'!$B$2:$BX$550,MATCH(S$2,'Slutlig allokering kvv'!$B$1:$BX$1,0),FALSE)/1,0))</f>
        <v/>
      </c>
      <c r="T361" t="str">
        <f>IF($D361="","",IFERROR(VLOOKUP($B361,Kraftvärmeprod!$B$1:$BX$550,MATCH(T$2,Kraftvärmeprod!$B$1:$VX$1,0),FALSE)/1,0)-IFERROR(VLOOKUP($B361,'Slutlig allokering kvv'!$B$2:$BX$550,MATCH(T$2,'Slutlig allokering kvv'!$B$1:$BX$1,0),FALSE)/1,0))</f>
        <v/>
      </c>
      <c r="U361" t="str">
        <f>IF($D361="","",IFERROR(VLOOKUP($B361,Kraftvärmeprod!$B$1:$BX$550,MATCH(U$2,Kraftvärmeprod!$B$1:$VX$1,0),FALSE)/1,0)-IFERROR(VLOOKUP($B361,'Slutlig allokering kvv'!$B$2:$BX$550,MATCH(U$2,'Slutlig allokering kvv'!$B$1:$BX$1,0),FALSE)/1,0))</f>
        <v/>
      </c>
      <c r="V361" t="str">
        <f>IF($D361="","",IFERROR(VLOOKUP($B361,Kraftvärmeprod!$B$1:$BX$550,MATCH(V$2,Kraftvärmeprod!$B$1:$VX$1,0),FALSE)/1,0)-IFERROR(VLOOKUP($B361,'Slutlig allokering kvv'!$B$2:$BX$550,MATCH(V$2,'Slutlig allokering kvv'!$B$1:$BX$1,0),FALSE)/1,0))</f>
        <v/>
      </c>
      <c r="W361" t="str">
        <f>IF($D361="","",IFERROR(VLOOKUP($B361,Kraftvärmeprod!$B$1:$BX$550,MATCH(W$2,Kraftvärmeprod!$B$1:$VX$1,0),FALSE)/1,0)-IFERROR(VLOOKUP($B361,'Slutlig allokering kvv'!$B$2:$BX$550,MATCH(W$2,'Slutlig allokering kvv'!$B$1:$BX$1,0),FALSE)/1,0))</f>
        <v/>
      </c>
      <c r="X361" t="str">
        <f>IF($D361="","",IFERROR(VLOOKUP($B361,Kraftvärmeprod!$B$1:$BX$550,MATCH(X$2,Kraftvärmeprod!$B$1:$VX$1,0),FALSE)/1,0)-IFERROR(VLOOKUP($B361,'Slutlig allokering kvv'!$B$2:$BX$550,MATCH(X$2,'Slutlig allokering kvv'!$B$1:$BX$1,0),FALSE)/1,0))</f>
        <v/>
      </c>
      <c r="Y361" t="str">
        <f>IF($D361="","",IFERROR(VLOOKUP($B361,Kraftvärmeprod!$B$1:$BX$550,MATCH(Y$2,Kraftvärmeprod!$B$1:$VX$1,0),FALSE)/1,0)-IFERROR(VLOOKUP($B361,'Slutlig allokering kvv'!$B$2:$BX$550,MATCH(Y$2,'Slutlig allokering kvv'!$B$1:$BX$1,0),FALSE)/1,0))</f>
        <v/>
      </c>
      <c r="Z361" t="str">
        <f>IF($D361="","",IFERROR(VLOOKUP($B361,Kraftvärmeprod!$B$1:$BX$550,MATCH(Z$2,Kraftvärmeprod!$B$1:$VX$1,0),FALSE)/1,0)-IFERROR(VLOOKUP($B361,'Slutlig allokering kvv'!$B$2:$BX$550,MATCH(Z$2,'Slutlig allokering kvv'!$B$1:$BX$1,0),FALSE)/1,0))</f>
        <v/>
      </c>
      <c r="AA361" t="str">
        <f>IF($D361="","",IFERROR(VLOOKUP($B361,Kraftvärmeprod!$B$1:$BX$550,MATCH(AA$2,Kraftvärmeprod!$B$1:$VX$1,0),FALSE)/1,0)-IFERROR(VLOOKUP($B361,'Slutlig allokering kvv'!$B$2:$BX$550,MATCH(AA$2,'Slutlig allokering kvv'!$B$1:$BX$1,0),FALSE)/1,0))</f>
        <v/>
      </c>
      <c r="AB361" t="str">
        <f>IF($D361="","",IFERROR(VLOOKUP($B361,Kraftvärmeprod!$B$1:$BX$550,MATCH(AB$2,Kraftvärmeprod!$B$1:$VX$1,0),FALSE)/1,0)-IFERROR(VLOOKUP($B361,'Slutlig allokering kvv'!$B$2:$BX$550,MATCH(AB$2,'Slutlig allokering kvv'!$B$1:$BX$1,0),FALSE)/1,0))</f>
        <v/>
      </c>
      <c r="AC361" t="str">
        <f>IF($D361="","",IFERROR(VLOOKUP($B361,Kraftvärmeprod!$B$1:$BX$550,MATCH(AC$2,Kraftvärmeprod!$B$1:$VX$1,0),FALSE)/1,0)-IFERROR(VLOOKUP($B361,'Slutlig allokering kvv'!$B$2:$BX$550,MATCH(AC$2,'Slutlig allokering kvv'!$B$1:$BX$1,0),FALSE)/1,0))</f>
        <v/>
      </c>
      <c r="AE361" t="str">
        <f>IF($D361="","",IFERROR(VLOOKUP($B361,Miljö!$B$1:$E$550,MATCH("Hjälpel kraftvärme (GWh)",Miljö!$B$1:$E$1,0),FALSE)/1,0)-IFERROR(VLOOKUP($B361,'Slutlig allokering kvv'!$B$2:$BX$550,MATCH(AE$2,'Slutlig allokering kvv'!$B$1:$BX$1,0),FALSE)/1,0))</f>
        <v/>
      </c>
      <c r="AI361">
        <f t="shared" si="20"/>
        <v>0</v>
      </c>
      <c r="AK361" t="str">
        <f>IFERROR(VLOOKUP($B361,'Slutlig allokering kvv'!$B$2:$AX$550,MATCH("Summa slutlig allokerad tillförd energi (utan hjälpel och rökgaskondensering):",'Slutlig allokering kvv'!$B$1:$AX$1,0),FALSE)/1,"")</f>
        <v/>
      </c>
      <c r="AM361" s="289" t="str">
        <f>IFERROR(1-VLOOKUP($B361,'Slutlig allokering kvv'!$B$2:$AX$550,MATCH("Andel av bränsle i kvv som allokerats till värme, exklusive rökgaskondensering och hjälpel",'Slutlig allokering kvv'!$B$1:$AX$1,0),FALSE),"")</f>
        <v/>
      </c>
      <c r="AO361" s="289" t="str">
        <f t="shared" si="21"/>
        <v/>
      </c>
      <c r="AP361" s="290" t="str">
        <f t="shared" si="22"/>
        <v/>
      </c>
      <c r="AQ361" s="290"/>
      <c r="AR361" s="239" t="str">
        <f t="shared" si="23"/>
        <v/>
      </c>
      <c r="AS361" s="290"/>
    </row>
    <row r="362" spans="1:45" x14ac:dyDescent="0.25">
      <c r="A362" s="2" t="str">
        <f>'Miljövärden för publ företag'!B364</f>
        <v/>
      </c>
      <c r="B362" s="2" t="str">
        <f>'Miljövärden för publ företag'!C364</f>
        <v/>
      </c>
      <c r="C362" t="str">
        <f>IFERROR(VLOOKUP($B362,Kraftvärmeprod!$B$1:$AH$479,MATCH(C$2,Kraftvärmeprod!$B$1:$AG$1,0),FALSE)/1,"")</f>
        <v/>
      </c>
      <c r="D362" t="str">
        <f>IFERROR(VLOOKUP($B362,Kraftvärmeprod!$B$1:$AH$479,MATCH(D$2,Kraftvärmeprod!$B$1:$AG$1,0),FALSE)/1,"")</f>
        <v/>
      </c>
      <c r="F362" t="str">
        <f>IF($D362="","",IFERROR(VLOOKUP($B362,Kraftvärmeprod!$B$1:$BX$550,MATCH(F$2,Kraftvärmeprod!$B$1:$VX$1,0),FALSE)/1,0)-IFERROR(VLOOKUP($B362,'Slutlig allokering kvv'!$B$2:$BX$550,MATCH(F$2,'Slutlig allokering kvv'!$B$1:$BX$1,0),FALSE)/1,0))</f>
        <v/>
      </c>
      <c r="G362" t="str">
        <f>IF($D362="","",IFERROR(VLOOKUP($B362,Kraftvärmeprod!$B$1:$BX$550,MATCH(G$2,Kraftvärmeprod!$B$1:$VX$1,0),FALSE)/1,0)-IFERROR(VLOOKUP($B362,'Slutlig allokering kvv'!$B$2:$BX$550,MATCH(G$2,'Slutlig allokering kvv'!$B$1:$BX$1,0),FALSE)/1,0))</f>
        <v/>
      </c>
      <c r="H362" t="str">
        <f>IF($D362="","",IFERROR(VLOOKUP($B362,Kraftvärmeprod!$B$1:$BX$550,MATCH(H$2,Kraftvärmeprod!$B$1:$VX$1,0),FALSE)/1,0)-IFERROR(VLOOKUP($B362,'Slutlig allokering kvv'!$B$2:$BX$550,MATCH(H$2,'Slutlig allokering kvv'!$B$1:$BX$1,0),FALSE)/1,0))</f>
        <v/>
      </c>
      <c r="I362" t="str">
        <f>IF($D362="","",IFERROR(VLOOKUP($B362,Kraftvärmeprod!$B$1:$BX$550,MATCH(I$2,Kraftvärmeprod!$B$1:$VX$1,0),FALSE)/1,0)-IFERROR(VLOOKUP($B362,'Slutlig allokering kvv'!$B$2:$BX$550,MATCH(I$2,'Slutlig allokering kvv'!$B$1:$BX$1,0),FALSE)/1,0))</f>
        <v/>
      </c>
      <c r="J362" t="str">
        <f>IF($D362="","",IFERROR(VLOOKUP($B362,Kraftvärmeprod!$B$1:$BX$550,MATCH(J$2,Kraftvärmeprod!$B$1:$VX$1,0),FALSE)/1,0)-IFERROR(VLOOKUP($B362,'Slutlig allokering kvv'!$B$2:$BX$550,MATCH(J$2,'Slutlig allokering kvv'!$B$1:$BX$1,0),FALSE)/1,0))</f>
        <v/>
      </c>
      <c r="K362" t="str">
        <f>IF($D362="","",IFERROR(VLOOKUP($B362,Kraftvärmeprod!$B$1:$BX$550,MATCH(K$2,Kraftvärmeprod!$B$1:$VX$1,0),FALSE)/1,0)-IFERROR(VLOOKUP($B362,'Slutlig allokering kvv'!$B$2:$BX$550,MATCH(K$2,'Slutlig allokering kvv'!$B$1:$BX$1,0),FALSE)/1,0))</f>
        <v/>
      </c>
      <c r="L362" t="str">
        <f>IF($D362="","",IFERROR(VLOOKUP($B362,Kraftvärmeprod!$B$1:$BX$550,MATCH(L$2,Kraftvärmeprod!$B$1:$VX$1,0),FALSE)/1,0)-IFERROR(VLOOKUP($B362,'Slutlig allokering kvv'!$B$2:$BX$550,MATCH(L$2,'Slutlig allokering kvv'!$B$1:$BX$1,0),FALSE)/1,0))</f>
        <v/>
      </c>
      <c r="M362" t="str">
        <f>IF($D362="","",IFERROR(VLOOKUP($B362,Kraftvärmeprod!$B$1:$BX$550,MATCH(M$2,Kraftvärmeprod!$B$1:$VX$1,0),FALSE)/1,0)-IFERROR(VLOOKUP($B362,'Slutlig allokering kvv'!$B$2:$BX$550,MATCH(M$2,'Slutlig allokering kvv'!$B$1:$BX$1,0),FALSE)/1,0))</f>
        <v/>
      </c>
      <c r="N362" t="str">
        <f>IF($D362="","",IFERROR(VLOOKUP($B362,Kraftvärmeprod!$B$1:$BX$550,MATCH(N$2,Kraftvärmeprod!$B$1:$VX$1,0),FALSE)/1,0)-IFERROR(VLOOKUP($B362,'Slutlig allokering kvv'!$B$2:$BX$550,MATCH(N$2,'Slutlig allokering kvv'!$B$1:$BX$1,0),FALSE)/1,0))</f>
        <v/>
      </c>
      <c r="O362" t="str">
        <f>IF($D362="","",IFERROR(VLOOKUP($B362,Kraftvärmeprod!$B$1:$BX$550,MATCH(O$2,Kraftvärmeprod!$B$1:$VX$1,0),FALSE)/1,0)-IFERROR(VLOOKUP($B362,'Slutlig allokering kvv'!$B$2:$BX$550,MATCH(O$2,'Slutlig allokering kvv'!$B$1:$BX$1,0),FALSE)/1,0))</f>
        <v/>
      </c>
      <c r="P362" t="str">
        <f>IF($D362="","",IFERROR(VLOOKUP($B362,Kraftvärmeprod!$B$1:$BX$550,MATCH(P$2,Kraftvärmeprod!$B$1:$VX$1,0),FALSE)/1,0)-IFERROR(VLOOKUP($B362,'Slutlig allokering kvv'!$B$2:$BX$550,MATCH(P$2,'Slutlig allokering kvv'!$B$1:$BX$1,0),FALSE)/1,0))</f>
        <v/>
      </c>
      <c r="Q362" t="str">
        <f>IF($D362="","",IFERROR(VLOOKUP($B362,Kraftvärmeprod!$B$1:$BX$550,MATCH(Q$2,Kraftvärmeprod!$B$1:$VX$1,0),FALSE)/1,0)-IFERROR(VLOOKUP($B362,'Slutlig allokering kvv'!$B$2:$BX$550,MATCH(Q$2,'Slutlig allokering kvv'!$B$1:$BX$1,0),FALSE)/1,0))</f>
        <v/>
      </c>
      <c r="R362" t="str">
        <f>IF($D362="","",IFERROR(VLOOKUP($B362,Kraftvärmeprod!$B$1:$BX$550,MATCH(R$2,Kraftvärmeprod!$B$1:$VX$1,0),FALSE)/1,0)-IFERROR(VLOOKUP($B362,'Slutlig allokering kvv'!$B$2:$BX$550,MATCH(R$2,'Slutlig allokering kvv'!$B$1:$BX$1,0),FALSE)/1,0))</f>
        <v/>
      </c>
      <c r="S362" t="str">
        <f>IF($D362="","",IFERROR(VLOOKUP($B362,Kraftvärmeprod!$B$1:$BX$550,MATCH(S$2,Kraftvärmeprod!$B$1:$VX$1,0),FALSE)/1,0)-IFERROR(VLOOKUP($B362,'Slutlig allokering kvv'!$B$2:$BX$550,MATCH(S$2,'Slutlig allokering kvv'!$B$1:$BX$1,0),FALSE)/1,0))</f>
        <v/>
      </c>
      <c r="T362" t="str">
        <f>IF($D362="","",IFERROR(VLOOKUP($B362,Kraftvärmeprod!$B$1:$BX$550,MATCH(T$2,Kraftvärmeprod!$B$1:$VX$1,0),FALSE)/1,0)-IFERROR(VLOOKUP($B362,'Slutlig allokering kvv'!$B$2:$BX$550,MATCH(T$2,'Slutlig allokering kvv'!$B$1:$BX$1,0),FALSE)/1,0))</f>
        <v/>
      </c>
      <c r="U362" t="str">
        <f>IF($D362="","",IFERROR(VLOOKUP($B362,Kraftvärmeprod!$B$1:$BX$550,MATCH(U$2,Kraftvärmeprod!$B$1:$VX$1,0),FALSE)/1,0)-IFERROR(VLOOKUP($B362,'Slutlig allokering kvv'!$B$2:$BX$550,MATCH(U$2,'Slutlig allokering kvv'!$B$1:$BX$1,0),FALSE)/1,0))</f>
        <v/>
      </c>
      <c r="V362" t="str">
        <f>IF($D362="","",IFERROR(VLOOKUP($B362,Kraftvärmeprod!$B$1:$BX$550,MATCH(V$2,Kraftvärmeprod!$B$1:$VX$1,0),FALSE)/1,0)-IFERROR(VLOOKUP($B362,'Slutlig allokering kvv'!$B$2:$BX$550,MATCH(V$2,'Slutlig allokering kvv'!$B$1:$BX$1,0),FALSE)/1,0))</f>
        <v/>
      </c>
      <c r="W362" t="str">
        <f>IF($D362="","",IFERROR(VLOOKUP($B362,Kraftvärmeprod!$B$1:$BX$550,MATCH(W$2,Kraftvärmeprod!$B$1:$VX$1,0),FALSE)/1,0)-IFERROR(VLOOKUP($B362,'Slutlig allokering kvv'!$B$2:$BX$550,MATCH(W$2,'Slutlig allokering kvv'!$B$1:$BX$1,0),FALSE)/1,0))</f>
        <v/>
      </c>
      <c r="X362" t="str">
        <f>IF($D362="","",IFERROR(VLOOKUP($B362,Kraftvärmeprod!$B$1:$BX$550,MATCH(X$2,Kraftvärmeprod!$B$1:$VX$1,0),FALSE)/1,0)-IFERROR(VLOOKUP($B362,'Slutlig allokering kvv'!$B$2:$BX$550,MATCH(X$2,'Slutlig allokering kvv'!$B$1:$BX$1,0),FALSE)/1,0))</f>
        <v/>
      </c>
      <c r="Y362" t="str">
        <f>IF($D362="","",IFERROR(VLOOKUP($B362,Kraftvärmeprod!$B$1:$BX$550,MATCH(Y$2,Kraftvärmeprod!$B$1:$VX$1,0),FALSE)/1,0)-IFERROR(VLOOKUP($B362,'Slutlig allokering kvv'!$B$2:$BX$550,MATCH(Y$2,'Slutlig allokering kvv'!$B$1:$BX$1,0),FALSE)/1,0))</f>
        <v/>
      </c>
      <c r="Z362" t="str">
        <f>IF($D362="","",IFERROR(VLOOKUP($B362,Kraftvärmeprod!$B$1:$BX$550,MATCH(Z$2,Kraftvärmeprod!$B$1:$VX$1,0),FALSE)/1,0)-IFERROR(VLOOKUP($B362,'Slutlig allokering kvv'!$B$2:$BX$550,MATCH(Z$2,'Slutlig allokering kvv'!$B$1:$BX$1,0),FALSE)/1,0))</f>
        <v/>
      </c>
      <c r="AA362" t="str">
        <f>IF($D362="","",IFERROR(VLOOKUP($B362,Kraftvärmeprod!$B$1:$BX$550,MATCH(AA$2,Kraftvärmeprod!$B$1:$VX$1,0),FALSE)/1,0)-IFERROR(VLOOKUP($B362,'Slutlig allokering kvv'!$B$2:$BX$550,MATCH(AA$2,'Slutlig allokering kvv'!$B$1:$BX$1,0),FALSE)/1,0))</f>
        <v/>
      </c>
      <c r="AB362" t="str">
        <f>IF($D362="","",IFERROR(VLOOKUP($B362,Kraftvärmeprod!$B$1:$BX$550,MATCH(AB$2,Kraftvärmeprod!$B$1:$VX$1,0),FALSE)/1,0)-IFERROR(VLOOKUP($B362,'Slutlig allokering kvv'!$B$2:$BX$550,MATCH(AB$2,'Slutlig allokering kvv'!$B$1:$BX$1,0),FALSE)/1,0))</f>
        <v/>
      </c>
      <c r="AC362" t="str">
        <f>IF($D362="","",IFERROR(VLOOKUP($B362,Kraftvärmeprod!$B$1:$BX$550,MATCH(AC$2,Kraftvärmeprod!$B$1:$VX$1,0),FALSE)/1,0)-IFERROR(VLOOKUP($B362,'Slutlig allokering kvv'!$B$2:$BX$550,MATCH(AC$2,'Slutlig allokering kvv'!$B$1:$BX$1,0),FALSE)/1,0))</f>
        <v/>
      </c>
      <c r="AE362" t="str">
        <f>IF($D362="","",IFERROR(VLOOKUP($B362,Miljö!$B$1:$E$550,MATCH("Hjälpel kraftvärme (GWh)",Miljö!$B$1:$E$1,0),FALSE)/1,0)-IFERROR(VLOOKUP($B362,'Slutlig allokering kvv'!$B$2:$BX$550,MATCH(AE$2,'Slutlig allokering kvv'!$B$1:$BX$1,0),FALSE)/1,0))</f>
        <v/>
      </c>
      <c r="AI362">
        <f t="shared" si="20"/>
        <v>0</v>
      </c>
      <c r="AK362" t="str">
        <f>IFERROR(VLOOKUP($B362,'Slutlig allokering kvv'!$B$2:$AX$550,MATCH("Summa slutlig allokerad tillförd energi (utan hjälpel och rökgaskondensering):",'Slutlig allokering kvv'!$B$1:$AX$1,0),FALSE)/1,"")</f>
        <v/>
      </c>
      <c r="AM362" s="289" t="str">
        <f>IFERROR(1-VLOOKUP($B362,'Slutlig allokering kvv'!$B$2:$AX$550,MATCH("Andel av bränsle i kvv som allokerats till värme, exklusive rökgaskondensering och hjälpel",'Slutlig allokering kvv'!$B$1:$AX$1,0),FALSE),"")</f>
        <v/>
      </c>
      <c r="AO362" s="289" t="str">
        <f t="shared" si="21"/>
        <v/>
      </c>
      <c r="AP362" s="290" t="str">
        <f t="shared" si="22"/>
        <v/>
      </c>
      <c r="AQ362" s="290"/>
      <c r="AR362" s="239" t="str">
        <f t="shared" si="23"/>
        <v/>
      </c>
      <c r="AS362" s="290"/>
    </row>
    <row r="363" spans="1:45" x14ac:dyDescent="0.25">
      <c r="A363" s="2" t="str">
        <f>'Miljövärden för publ företag'!B365</f>
        <v/>
      </c>
      <c r="B363" s="2" t="str">
        <f>'Miljövärden för publ företag'!C365</f>
        <v/>
      </c>
      <c r="C363" t="str">
        <f>IFERROR(VLOOKUP($B363,Kraftvärmeprod!$B$1:$AH$479,MATCH(C$2,Kraftvärmeprod!$B$1:$AG$1,0),FALSE)/1,"")</f>
        <v/>
      </c>
      <c r="D363" t="str">
        <f>IFERROR(VLOOKUP($B363,Kraftvärmeprod!$B$1:$AH$479,MATCH(D$2,Kraftvärmeprod!$B$1:$AG$1,0),FALSE)/1,"")</f>
        <v/>
      </c>
      <c r="F363" t="str">
        <f>IF($D363="","",IFERROR(VLOOKUP($B363,Kraftvärmeprod!$B$1:$BX$550,MATCH(F$2,Kraftvärmeprod!$B$1:$VX$1,0),FALSE)/1,0)-IFERROR(VLOOKUP($B363,'Slutlig allokering kvv'!$B$2:$BX$550,MATCH(F$2,'Slutlig allokering kvv'!$B$1:$BX$1,0),FALSE)/1,0))</f>
        <v/>
      </c>
      <c r="G363" t="str">
        <f>IF($D363="","",IFERROR(VLOOKUP($B363,Kraftvärmeprod!$B$1:$BX$550,MATCH(G$2,Kraftvärmeprod!$B$1:$VX$1,0),FALSE)/1,0)-IFERROR(VLOOKUP($B363,'Slutlig allokering kvv'!$B$2:$BX$550,MATCH(G$2,'Slutlig allokering kvv'!$B$1:$BX$1,0),FALSE)/1,0))</f>
        <v/>
      </c>
      <c r="H363" t="str">
        <f>IF($D363="","",IFERROR(VLOOKUP($B363,Kraftvärmeprod!$B$1:$BX$550,MATCH(H$2,Kraftvärmeprod!$B$1:$VX$1,0),FALSE)/1,0)-IFERROR(VLOOKUP($B363,'Slutlig allokering kvv'!$B$2:$BX$550,MATCH(H$2,'Slutlig allokering kvv'!$B$1:$BX$1,0),FALSE)/1,0))</f>
        <v/>
      </c>
      <c r="I363" t="str">
        <f>IF($D363="","",IFERROR(VLOOKUP($B363,Kraftvärmeprod!$B$1:$BX$550,MATCH(I$2,Kraftvärmeprod!$B$1:$VX$1,0),FALSE)/1,0)-IFERROR(VLOOKUP($B363,'Slutlig allokering kvv'!$B$2:$BX$550,MATCH(I$2,'Slutlig allokering kvv'!$B$1:$BX$1,0),FALSE)/1,0))</f>
        <v/>
      </c>
      <c r="J363" t="str">
        <f>IF($D363="","",IFERROR(VLOOKUP($B363,Kraftvärmeprod!$B$1:$BX$550,MATCH(J$2,Kraftvärmeprod!$B$1:$VX$1,0),FALSE)/1,0)-IFERROR(VLOOKUP($B363,'Slutlig allokering kvv'!$B$2:$BX$550,MATCH(J$2,'Slutlig allokering kvv'!$B$1:$BX$1,0),FALSE)/1,0))</f>
        <v/>
      </c>
      <c r="K363" t="str">
        <f>IF($D363="","",IFERROR(VLOOKUP($B363,Kraftvärmeprod!$B$1:$BX$550,MATCH(K$2,Kraftvärmeprod!$B$1:$VX$1,0),FALSE)/1,0)-IFERROR(VLOOKUP($B363,'Slutlig allokering kvv'!$B$2:$BX$550,MATCH(K$2,'Slutlig allokering kvv'!$B$1:$BX$1,0),FALSE)/1,0))</f>
        <v/>
      </c>
      <c r="L363" t="str">
        <f>IF($D363="","",IFERROR(VLOOKUP($B363,Kraftvärmeprod!$B$1:$BX$550,MATCH(L$2,Kraftvärmeprod!$B$1:$VX$1,0),FALSE)/1,0)-IFERROR(VLOOKUP($B363,'Slutlig allokering kvv'!$B$2:$BX$550,MATCH(L$2,'Slutlig allokering kvv'!$B$1:$BX$1,0),FALSE)/1,0))</f>
        <v/>
      </c>
      <c r="M363" t="str">
        <f>IF($D363="","",IFERROR(VLOOKUP($B363,Kraftvärmeprod!$B$1:$BX$550,MATCH(M$2,Kraftvärmeprod!$B$1:$VX$1,0),FALSE)/1,0)-IFERROR(VLOOKUP($B363,'Slutlig allokering kvv'!$B$2:$BX$550,MATCH(M$2,'Slutlig allokering kvv'!$B$1:$BX$1,0),FALSE)/1,0))</f>
        <v/>
      </c>
      <c r="N363" t="str">
        <f>IF($D363="","",IFERROR(VLOOKUP($B363,Kraftvärmeprod!$B$1:$BX$550,MATCH(N$2,Kraftvärmeprod!$B$1:$VX$1,0),FALSE)/1,0)-IFERROR(VLOOKUP($B363,'Slutlig allokering kvv'!$B$2:$BX$550,MATCH(N$2,'Slutlig allokering kvv'!$B$1:$BX$1,0),FALSE)/1,0))</f>
        <v/>
      </c>
      <c r="O363" t="str">
        <f>IF($D363="","",IFERROR(VLOOKUP($B363,Kraftvärmeprod!$B$1:$BX$550,MATCH(O$2,Kraftvärmeprod!$B$1:$VX$1,0),FALSE)/1,0)-IFERROR(VLOOKUP($B363,'Slutlig allokering kvv'!$B$2:$BX$550,MATCH(O$2,'Slutlig allokering kvv'!$B$1:$BX$1,0),FALSE)/1,0))</f>
        <v/>
      </c>
      <c r="P363" t="str">
        <f>IF($D363="","",IFERROR(VLOOKUP($B363,Kraftvärmeprod!$B$1:$BX$550,MATCH(P$2,Kraftvärmeprod!$B$1:$VX$1,0),FALSE)/1,0)-IFERROR(VLOOKUP($B363,'Slutlig allokering kvv'!$B$2:$BX$550,MATCH(P$2,'Slutlig allokering kvv'!$B$1:$BX$1,0),FALSE)/1,0))</f>
        <v/>
      </c>
      <c r="Q363" t="str">
        <f>IF($D363="","",IFERROR(VLOOKUP($B363,Kraftvärmeprod!$B$1:$BX$550,MATCH(Q$2,Kraftvärmeprod!$B$1:$VX$1,0),FALSE)/1,0)-IFERROR(VLOOKUP($B363,'Slutlig allokering kvv'!$B$2:$BX$550,MATCH(Q$2,'Slutlig allokering kvv'!$B$1:$BX$1,0),FALSE)/1,0))</f>
        <v/>
      </c>
      <c r="R363" t="str">
        <f>IF($D363="","",IFERROR(VLOOKUP($B363,Kraftvärmeprod!$B$1:$BX$550,MATCH(R$2,Kraftvärmeprod!$B$1:$VX$1,0),FALSE)/1,0)-IFERROR(VLOOKUP($B363,'Slutlig allokering kvv'!$B$2:$BX$550,MATCH(R$2,'Slutlig allokering kvv'!$B$1:$BX$1,0),FALSE)/1,0))</f>
        <v/>
      </c>
      <c r="S363" t="str">
        <f>IF($D363="","",IFERROR(VLOOKUP($B363,Kraftvärmeprod!$B$1:$BX$550,MATCH(S$2,Kraftvärmeprod!$B$1:$VX$1,0),FALSE)/1,0)-IFERROR(VLOOKUP($B363,'Slutlig allokering kvv'!$B$2:$BX$550,MATCH(S$2,'Slutlig allokering kvv'!$B$1:$BX$1,0),FALSE)/1,0))</f>
        <v/>
      </c>
      <c r="T363" t="str">
        <f>IF($D363="","",IFERROR(VLOOKUP($B363,Kraftvärmeprod!$B$1:$BX$550,MATCH(T$2,Kraftvärmeprod!$B$1:$VX$1,0),FALSE)/1,0)-IFERROR(VLOOKUP($B363,'Slutlig allokering kvv'!$B$2:$BX$550,MATCH(T$2,'Slutlig allokering kvv'!$B$1:$BX$1,0),FALSE)/1,0))</f>
        <v/>
      </c>
      <c r="U363" t="str">
        <f>IF($D363="","",IFERROR(VLOOKUP($B363,Kraftvärmeprod!$B$1:$BX$550,MATCH(U$2,Kraftvärmeprod!$B$1:$VX$1,0),FALSE)/1,0)-IFERROR(VLOOKUP($B363,'Slutlig allokering kvv'!$B$2:$BX$550,MATCH(U$2,'Slutlig allokering kvv'!$B$1:$BX$1,0),FALSE)/1,0))</f>
        <v/>
      </c>
      <c r="V363" t="str">
        <f>IF($D363="","",IFERROR(VLOOKUP($B363,Kraftvärmeprod!$B$1:$BX$550,MATCH(V$2,Kraftvärmeprod!$B$1:$VX$1,0),FALSE)/1,0)-IFERROR(VLOOKUP($B363,'Slutlig allokering kvv'!$B$2:$BX$550,MATCH(V$2,'Slutlig allokering kvv'!$B$1:$BX$1,0),FALSE)/1,0))</f>
        <v/>
      </c>
      <c r="W363" t="str">
        <f>IF($D363="","",IFERROR(VLOOKUP($B363,Kraftvärmeprod!$B$1:$BX$550,MATCH(W$2,Kraftvärmeprod!$B$1:$VX$1,0),FALSE)/1,0)-IFERROR(VLOOKUP($B363,'Slutlig allokering kvv'!$B$2:$BX$550,MATCH(W$2,'Slutlig allokering kvv'!$B$1:$BX$1,0),FALSE)/1,0))</f>
        <v/>
      </c>
      <c r="X363" t="str">
        <f>IF($D363="","",IFERROR(VLOOKUP($B363,Kraftvärmeprod!$B$1:$BX$550,MATCH(X$2,Kraftvärmeprod!$B$1:$VX$1,0),FALSE)/1,0)-IFERROR(VLOOKUP($B363,'Slutlig allokering kvv'!$B$2:$BX$550,MATCH(X$2,'Slutlig allokering kvv'!$B$1:$BX$1,0),FALSE)/1,0))</f>
        <v/>
      </c>
      <c r="Y363" t="str">
        <f>IF($D363="","",IFERROR(VLOOKUP($B363,Kraftvärmeprod!$B$1:$BX$550,MATCH(Y$2,Kraftvärmeprod!$B$1:$VX$1,0),FALSE)/1,0)-IFERROR(VLOOKUP($B363,'Slutlig allokering kvv'!$B$2:$BX$550,MATCH(Y$2,'Slutlig allokering kvv'!$B$1:$BX$1,0),FALSE)/1,0))</f>
        <v/>
      </c>
      <c r="Z363" t="str">
        <f>IF($D363="","",IFERROR(VLOOKUP($B363,Kraftvärmeprod!$B$1:$BX$550,MATCH(Z$2,Kraftvärmeprod!$B$1:$VX$1,0),FALSE)/1,0)-IFERROR(VLOOKUP($B363,'Slutlig allokering kvv'!$B$2:$BX$550,MATCH(Z$2,'Slutlig allokering kvv'!$B$1:$BX$1,0),FALSE)/1,0))</f>
        <v/>
      </c>
      <c r="AA363" t="str">
        <f>IF($D363="","",IFERROR(VLOOKUP($B363,Kraftvärmeprod!$B$1:$BX$550,MATCH(AA$2,Kraftvärmeprod!$B$1:$VX$1,0),FALSE)/1,0)-IFERROR(VLOOKUP($B363,'Slutlig allokering kvv'!$B$2:$BX$550,MATCH(AA$2,'Slutlig allokering kvv'!$B$1:$BX$1,0),FALSE)/1,0))</f>
        <v/>
      </c>
      <c r="AB363" t="str">
        <f>IF($D363="","",IFERROR(VLOOKUP($B363,Kraftvärmeprod!$B$1:$BX$550,MATCH(AB$2,Kraftvärmeprod!$B$1:$VX$1,0),FALSE)/1,0)-IFERROR(VLOOKUP($B363,'Slutlig allokering kvv'!$B$2:$BX$550,MATCH(AB$2,'Slutlig allokering kvv'!$B$1:$BX$1,0),FALSE)/1,0))</f>
        <v/>
      </c>
      <c r="AC363" t="str">
        <f>IF($D363="","",IFERROR(VLOOKUP($B363,Kraftvärmeprod!$B$1:$BX$550,MATCH(AC$2,Kraftvärmeprod!$B$1:$VX$1,0),FALSE)/1,0)-IFERROR(VLOOKUP($B363,'Slutlig allokering kvv'!$B$2:$BX$550,MATCH(AC$2,'Slutlig allokering kvv'!$B$1:$BX$1,0),FALSE)/1,0))</f>
        <v/>
      </c>
      <c r="AE363" t="str">
        <f>IF($D363="","",IFERROR(VLOOKUP($B363,Miljö!$B$1:$E$550,MATCH("Hjälpel kraftvärme (GWh)",Miljö!$B$1:$E$1,0),FALSE)/1,0)-IFERROR(VLOOKUP($B363,'Slutlig allokering kvv'!$B$2:$BX$550,MATCH(AE$2,'Slutlig allokering kvv'!$B$1:$BX$1,0),FALSE)/1,0))</f>
        <v/>
      </c>
      <c r="AI363">
        <f t="shared" si="20"/>
        <v>0</v>
      </c>
      <c r="AK363" t="str">
        <f>IFERROR(VLOOKUP($B363,'Slutlig allokering kvv'!$B$2:$AX$550,MATCH("Summa slutlig allokerad tillförd energi (utan hjälpel och rökgaskondensering):",'Slutlig allokering kvv'!$B$1:$AX$1,0),FALSE)/1,"")</f>
        <v/>
      </c>
      <c r="AM363" s="289" t="str">
        <f>IFERROR(1-VLOOKUP($B363,'Slutlig allokering kvv'!$B$2:$AX$550,MATCH("Andel av bränsle i kvv som allokerats till värme, exklusive rökgaskondensering och hjälpel",'Slutlig allokering kvv'!$B$1:$AX$1,0),FALSE),"")</f>
        <v/>
      </c>
      <c r="AO363" s="289" t="str">
        <f t="shared" si="21"/>
        <v/>
      </c>
      <c r="AP363" s="290" t="str">
        <f t="shared" si="22"/>
        <v/>
      </c>
      <c r="AQ363" s="290"/>
      <c r="AR363" s="239" t="str">
        <f t="shared" si="23"/>
        <v/>
      </c>
      <c r="AS363" s="290"/>
    </row>
    <row r="364" spans="1:45" x14ac:dyDescent="0.25">
      <c r="A364" s="2" t="str">
        <f>'Miljövärden för publ företag'!B366</f>
        <v/>
      </c>
      <c r="B364" s="2" t="str">
        <f>'Miljövärden för publ företag'!C366</f>
        <v/>
      </c>
      <c r="C364" t="str">
        <f>IFERROR(VLOOKUP($B364,Kraftvärmeprod!$B$1:$AH$479,MATCH(C$2,Kraftvärmeprod!$B$1:$AG$1,0),FALSE)/1,"")</f>
        <v/>
      </c>
      <c r="D364" t="str">
        <f>IFERROR(VLOOKUP($B364,Kraftvärmeprod!$B$1:$AH$479,MATCH(D$2,Kraftvärmeprod!$B$1:$AG$1,0),FALSE)/1,"")</f>
        <v/>
      </c>
      <c r="F364" t="str">
        <f>IF($D364="","",IFERROR(VLOOKUP($B364,Kraftvärmeprod!$B$1:$BX$550,MATCH(F$2,Kraftvärmeprod!$B$1:$VX$1,0),FALSE)/1,0)-IFERROR(VLOOKUP($B364,'Slutlig allokering kvv'!$B$2:$BX$550,MATCH(F$2,'Slutlig allokering kvv'!$B$1:$BX$1,0),FALSE)/1,0))</f>
        <v/>
      </c>
      <c r="G364" t="str">
        <f>IF($D364="","",IFERROR(VLOOKUP($B364,Kraftvärmeprod!$B$1:$BX$550,MATCH(G$2,Kraftvärmeprod!$B$1:$VX$1,0),FALSE)/1,0)-IFERROR(VLOOKUP($B364,'Slutlig allokering kvv'!$B$2:$BX$550,MATCH(G$2,'Slutlig allokering kvv'!$B$1:$BX$1,0),FALSE)/1,0))</f>
        <v/>
      </c>
      <c r="H364" t="str">
        <f>IF($D364="","",IFERROR(VLOOKUP($B364,Kraftvärmeprod!$B$1:$BX$550,MATCH(H$2,Kraftvärmeprod!$B$1:$VX$1,0),FALSE)/1,0)-IFERROR(VLOOKUP($B364,'Slutlig allokering kvv'!$B$2:$BX$550,MATCH(H$2,'Slutlig allokering kvv'!$B$1:$BX$1,0),FALSE)/1,0))</f>
        <v/>
      </c>
      <c r="I364" t="str">
        <f>IF($D364="","",IFERROR(VLOOKUP($B364,Kraftvärmeprod!$B$1:$BX$550,MATCH(I$2,Kraftvärmeprod!$B$1:$VX$1,0),FALSE)/1,0)-IFERROR(VLOOKUP($B364,'Slutlig allokering kvv'!$B$2:$BX$550,MATCH(I$2,'Slutlig allokering kvv'!$B$1:$BX$1,0),FALSE)/1,0))</f>
        <v/>
      </c>
      <c r="J364" t="str">
        <f>IF($D364="","",IFERROR(VLOOKUP($B364,Kraftvärmeprod!$B$1:$BX$550,MATCH(J$2,Kraftvärmeprod!$B$1:$VX$1,0),FALSE)/1,0)-IFERROR(VLOOKUP($B364,'Slutlig allokering kvv'!$B$2:$BX$550,MATCH(J$2,'Slutlig allokering kvv'!$B$1:$BX$1,0),FALSE)/1,0))</f>
        <v/>
      </c>
      <c r="K364" t="str">
        <f>IF($D364="","",IFERROR(VLOOKUP($B364,Kraftvärmeprod!$B$1:$BX$550,MATCH(K$2,Kraftvärmeprod!$B$1:$VX$1,0),FALSE)/1,0)-IFERROR(VLOOKUP($B364,'Slutlig allokering kvv'!$B$2:$BX$550,MATCH(K$2,'Slutlig allokering kvv'!$B$1:$BX$1,0),FALSE)/1,0))</f>
        <v/>
      </c>
      <c r="L364" t="str">
        <f>IF($D364="","",IFERROR(VLOOKUP($B364,Kraftvärmeprod!$B$1:$BX$550,MATCH(L$2,Kraftvärmeprod!$B$1:$VX$1,0),FALSE)/1,0)-IFERROR(VLOOKUP($B364,'Slutlig allokering kvv'!$B$2:$BX$550,MATCH(L$2,'Slutlig allokering kvv'!$B$1:$BX$1,0),FALSE)/1,0))</f>
        <v/>
      </c>
      <c r="M364" t="str">
        <f>IF($D364="","",IFERROR(VLOOKUP($B364,Kraftvärmeprod!$B$1:$BX$550,MATCH(M$2,Kraftvärmeprod!$B$1:$VX$1,0),FALSE)/1,0)-IFERROR(VLOOKUP($B364,'Slutlig allokering kvv'!$B$2:$BX$550,MATCH(M$2,'Slutlig allokering kvv'!$B$1:$BX$1,0),FALSE)/1,0))</f>
        <v/>
      </c>
      <c r="N364" t="str">
        <f>IF($D364="","",IFERROR(VLOOKUP($B364,Kraftvärmeprod!$B$1:$BX$550,MATCH(N$2,Kraftvärmeprod!$B$1:$VX$1,0),FALSE)/1,0)-IFERROR(VLOOKUP($B364,'Slutlig allokering kvv'!$B$2:$BX$550,MATCH(N$2,'Slutlig allokering kvv'!$B$1:$BX$1,0),FALSE)/1,0))</f>
        <v/>
      </c>
      <c r="O364" t="str">
        <f>IF($D364="","",IFERROR(VLOOKUP($B364,Kraftvärmeprod!$B$1:$BX$550,MATCH(O$2,Kraftvärmeprod!$B$1:$VX$1,0),FALSE)/1,0)-IFERROR(VLOOKUP($B364,'Slutlig allokering kvv'!$B$2:$BX$550,MATCH(O$2,'Slutlig allokering kvv'!$B$1:$BX$1,0),FALSE)/1,0))</f>
        <v/>
      </c>
      <c r="P364" t="str">
        <f>IF($D364="","",IFERROR(VLOOKUP($B364,Kraftvärmeprod!$B$1:$BX$550,MATCH(P$2,Kraftvärmeprod!$B$1:$VX$1,0),FALSE)/1,0)-IFERROR(VLOOKUP($B364,'Slutlig allokering kvv'!$B$2:$BX$550,MATCH(P$2,'Slutlig allokering kvv'!$B$1:$BX$1,0),FALSE)/1,0))</f>
        <v/>
      </c>
      <c r="Q364" t="str">
        <f>IF($D364="","",IFERROR(VLOOKUP($B364,Kraftvärmeprod!$B$1:$BX$550,MATCH(Q$2,Kraftvärmeprod!$B$1:$VX$1,0),FALSE)/1,0)-IFERROR(VLOOKUP($B364,'Slutlig allokering kvv'!$B$2:$BX$550,MATCH(Q$2,'Slutlig allokering kvv'!$B$1:$BX$1,0),FALSE)/1,0))</f>
        <v/>
      </c>
      <c r="R364" t="str">
        <f>IF($D364="","",IFERROR(VLOOKUP($B364,Kraftvärmeprod!$B$1:$BX$550,MATCH(R$2,Kraftvärmeprod!$B$1:$VX$1,0),FALSE)/1,0)-IFERROR(VLOOKUP($B364,'Slutlig allokering kvv'!$B$2:$BX$550,MATCH(R$2,'Slutlig allokering kvv'!$B$1:$BX$1,0),FALSE)/1,0))</f>
        <v/>
      </c>
      <c r="S364" t="str">
        <f>IF($D364="","",IFERROR(VLOOKUP($B364,Kraftvärmeprod!$B$1:$BX$550,MATCH(S$2,Kraftvärmeprod!$B$1:$VX$1,0),FALSE)/1,0)-IFERROR(VLOOKUP($B364,'Slutlig allokering kvv'!$B$2:$BX$550,MATCH(S$2,'Slutlig allokering kvv'!$B$1:$BX$1,0),FALSE)/1,0))</f>
        <v/>
      </c>
      <c r="T364" t="str">
        <f>IF($D364="","",IFERROR(VLOOKUP($B364,Kraftvärmeprod!$B$1:$BX$550,MATCH(T$2,Kraftvärmeprod!$B$1:$VX$1,0),FALSE)/1,0)-IFERROR(VLOOKUP($B364,'Slutlig allokering kvv'!$B$2:$BX$550,MATCH(T$2,'Slutlig allokering kvv'!$B$1:$BX$1,0),FALSE)/1,0))</f>
        <v/>
      </c>
      <c r="U364" t="str">
        <f>IF($D364="","",IFERROR(VLOOKUP($B364,Kraftvärmeprod!$B$1:$BX$550,MATCH(U$2,Kraftvärmeprod!$B$1:$VX$1,0),FALSE)/1,0)-IFERROR(VLOOKUP($B364,'Slutlig allokering kvv'!$B$2:$BX$550,MATCH(U$2,'Slutlig allokering kvv'!$B$1:$BX$1,0),FALSE)/1,0))</f>
        <v/>
      </c>
      <c r="V364" t="str">
        <f>IF($D364="","",IFERROR(VLOOKUP($B364,Kraftvärmeprod!$B$1:$BX$550,MATCH(V$2,Kraftvärmeprod!$B$1:$VX$1,0),FALSE)/1,0)-IFERROR(VLOOKUP($B364,'Slutlig allokering kvv'!$B$2:$BX$550,MATCH(V$2,'Slutlig allokering kvv'!$B$1:$BX$1,0),FALSE)/1,0))</f>
        <v/>
      </c>
      <c r="W364" t="str">
        <f>IF($D364="","",IFERROR(VLOOKUP($B364,Kraftvärmeprod!$B$1:$BX$550,MATCH(W$2,Kraftvärmeprod!$B$1:$VX$1,0),FALSE)/1,0)-IFERROR(VLOOKUP($B364,'Slutlig allokering kvv'!$B$2:$BX$550,MATCH(W$2,'Slutlig allokering kvv'!$B$1:$BX$1,0),FALSE)/1,0))</f>
        <v/>
      </c>
      <c r="X364" t="str">
        <f>IF($D364="","",IFERROR(VLOOKUP($B364,Kraftvärmeprod!$B$1:$BX$550,MATCH(X$2,Kraftvärmeprod!$B$1:$VX$1,0),FALSE)/1,0)-IFERROR(VLOOKUP($B364,'Slutlig allokering kvv'!$B$2:$BX$550,MATCH(X$2,'Slutlig allokering kvv'!$B$1:$BX$1,0),FALSE)/1,0))</f>
        <v/>
      </c>
      <c r="Y364" t="str">
        <f>IF($D364="","",IFERROR(VLOOKUP($B364,Kraftvärmeprod!$B$1:$BX$550,MATCH(Y$2,Kraftvärmeprod!$B$1:$VX$1,0),FALSE)/1,0)-IFERROR(VLOOKUP($B364,'Slutlig allokering kvv'!$B$2:$BX$550,MATCH(Y$2,'Slutlig allokering kvv'!$B$1:$BX$1,0),FALSE)/1,0))</f>
        <v/>
      </c>
      <c r="Z364" t="str">
        <f>IF($D364="","",IFERROR(VLOOKUP($B364,Kraftvärmeprod!$B$1:$BX$550,MATCH(Z$2,Kraftvärmeprod!$B$1:$VX$1,0),FALSE)/1,0)-IFERROR(VLOOKUP($B364,'Slutlig allokering kvv'!$B$2:$BX$550,MATCH(Z$2,'Slutlig allokering kvv'!$B$1:$BX$1,0),FALSE)/1,0))</f>
        <v/>
      </c>
      <c r="AA364" t="str">
        <f>IF($D364="","",IFERROR(VLOOKUP($B364,Kraftvärmeprod!$B$1:$BX$550,MATCH(AA$2,Kraftvärmeprod!$B$1:$VX$1,0),FALSE)/1,0)-IFERROR(VLOOKUP($B364,'Slutlig allokering kvv'!$B$2:$BX$550,MATCH(AA$2,'Slutlig allokering kvv'!$B$1:$BX$1,0),FALSE)/1,0))</f>
        <v/>
      </c>
      <c r="AB364" t="str">
        <f>IF($D364="","",IFERROR(VLOOKUP($B364,Kraftvärmeprod!$B$1:$BX$550,MATCH(AB$2,Kraftvärmeprod!$B$1:$VX$1,0),FALSE)/1,0)-IFERROR(VLOOKUP($B364,'Slutlig allokering kvv'!$B$2:$BX$550,MATCH(AB$2,'Slutlig allokering kvv'!$B$1:$BX$1,0),FALSE)/1,0))</f>
        <v/>
      </c>
      <c r="AC364" t="str">
        <f>IF($D364="","",IFERROR(VLOOKUP($B364,Kraftvärmeprod!$B$1:$BX$550,MATCH(AC$2,Kraftvärmeprod!$B$1:$VX$1,0),FALSE)/1,0)-IFERROR(VLOOKUP($B364,'Slutlig allokering kvv'!$B$2:$BX$550,MATCH(AC$2,'Slutlig allokering kvv'!$B$1:$BX$1,0),FALSE)/1,0))</f>
        <v/>
      </c>
      <c r="AE364" t="str">
        <f>IF($D364="","",IFERROR(VLOOKUP($B364,Miljö!$B$1:$E$550,MATCH("Hjälpel kraftvärme (GWh)",Miljö!$B$1:$E$1,0),FALSE)/1,0)-IFERROR(VLOOKUP($B364,'Slutlig allokering kvv'!$B$2:$BX$550,MATCH(AE$2,'Slutlig allokering kvv'!$B$1:$BX$1,0),FALSE)/1,0))</f>
        <v/>
      </c>
      <c r="AI364">
        <f t="shared" si="20"/>
        <v>0</v>
      </c>
      <c r="AK364" t="str">
        <f>IFERROR(VLOOKUP($B364,'Slutlig allokering kvv'!$B$2:$AX$550,MATCH("Summa slutlig allokerad tillförd energi (utan hjälpel och rökgaskondensering):",'Slutlig allokering kvv'!$B$1:$AX$1,0),FALSE)/1,"")</f>
        <v/>
      </c>
      <c r="AM364" s="289" t="str">
        <f>IFERROR(1-VLOOKUP($B364,'Slutlig allokering kvv'!$B$2:$AX$550,MATCH("Andel av bränsle i kvv som allokerats till värme, exklusive rökgaskondensering och hjälpel",'Slutlig allokering kvv'!$B$1:$AX$1,0),FALSE),"")</f>
        <v/>
      </c>
      <c r="AO364" s="289" t="str">
        <f t="shared" si="21"/>
        <v/>
      </c>
      <c r="AP364" s="290" t="str">
        <f t="shared" si="22"/>
        <v/>
      </c>
      <c r="AQ364" s="290"/>
      <c r="AR364" s="239" t="str">
        <f t="shared" si="23"/>
        <v/>
      </c>
      <c r="AS364" s="290"/>
    </row>
    <row r="365" spans="1:45" x14ac:dyDescent="0.25">
      <c r="A365" s="2" t="str">
        <f>'Miljövärden för publ företag'!B367</f>
        <v/>
      </c>
      <c r="B365" s="2" t="str">
        <f>'Miljövärden för publ företag'!C367</f>
        <v/>
      </c>
      <c r="C365" t="str">
        <f>IFERROR(VLOOKUP($B365,Kraftvärmeprod!$B$1:$AH$479,MATCH(C$2,Kraftvärmeprod!$B$1:$AG$1,0),FALSE)/1,"")</f>
        <v/>
      </c>
      <c r="D365" t="str">
        <f>IFERROR(VLOOKUP($B365,Kraftvärmeprod!$B$1:$AH$479,MATCH(D$2,Kraftvärmeprod!$B$1:$AG$1,0),FALSE)/1,"")</f>
        <v/>
      </c>
      <c r="F365" t="str">
        <f>IF($D365="","",IFERROR(VLOOKUP($B365,Kraftvärmeprod!$B$1:$BX$550,MATCH(F$2,Kraftvärmeprod!$B$1:$VX$1,0),FALSE)/1,0)-IFERROR(VLOOKUP($B365,'Slutlig allokering kvv'!$B$2:$BX$550,MATCH(F$2,'Slutlig allokering kvv'!$B$1:$BX$1,0),FALSE)/1,0))</f>
        <v/>
      </c>
      <c r="G365" t="str">
        <f>IF($D365="","",IFERROR(VLOOKUP($B365,Kraftvärmeprod!$B$1:$BX$550,MATCH(G$2,Kraftvärmeprod!$B$1:$VX$1,0),FALSE)/1,0)-IFERROR(VLOOKUP($B365,'Slutlig allokering kvv'!$B$2:$BX$550,MATCH(G$2,'Slutlig allokering kvv'!$B$1:$BX$1,0),FALSE)/1,0))</f>
        <v/>
      </c>
      <c r="H365" t="str">
        <f>IF($D365="","",IFERROR(VLOOKUP($B365,Kraftvärmeprod!$B$1:$BX$550,MATCH(H$2,Kraftvärmeprod!$B$1:$VX$1,0),FALSE)/1,0)-IFERROR(VLOOKUP($B365,'Slutlig allokering kvv'!$B$2:$BX$550,MATCH(H$2,'Slutlig allokering kvv'!$B$1:$BX$1,0),FALSE)/1,0))</f>
        <v/>
      </c>
      <c r="I365" t="str">
        <f>IF($D365="","",IFERROR(VLOOKUP($B365,Kraftvärmeprod!$B$1:$BX$550,MATCH(I$2,Kraftvärmeprod!$B$1:$VX$1,0),FALSE)/1,0)-IFERROR(VLOOKUP($B365,'Slutlig allokering kvv'!$B$2:$BX$550,MATCH(I$2,'Slutlig allokering kvv'!$B$1:$BX$1,0),FALSE)/1,0))</f>
        <v/>
      </c>
      <c r="J365" t="str">
        <f>IF($D365="","",IFERROR(VLOOKUP($B365,Kraftvärmeprod!$B$1:$BX$550,MATCH(J$2,Kraftvärmeprod!$B$1:$VX$1,0),FALSE)/1,0)-IFERROR(VLOOKUP($B365,'Slutlig allokering kvv'!$B$2:$BX$550,MATCH(J$2,'Slutlig allokering kvv'!$B$1:$BX$1,0),FALSE)/1,0))</f>
        <v/>
      </c>
      <c r="K365" t="str">
        <f>IF($D365="","",IFERROR(VLOOKUP($B365,Kraftvärmeprod!$B$1:$BX$550,MATCH(K$2,Kraftvärmeprod!$B$1:$VX$1,0),FALSE)/1,0)-IFERROR(VLOOKUP($B365,'Slutlig allokering kvv'!$B$2:$BX$550,MATCH(K$2,'Slutlig allokering kvv'!$B$1:$BX$1,0),FALSE)/1,0))</f>
        <v/>
      </c>
      <c r="L365" t="str">
        <f>IF($D365="","",IFERROR(VLOOKUP($B365,Kraftvärmeprod!$B$1:$BX$550,MATCH(L$2,Kraftvärmeprod!$B$1:$VX$1,0),FALSE)/1,0)-IFERROR(VLOOKUP($B365,'Slutlig allokering kvv'!$B$2:$BX$550,MATCH(L$2,'Slutlig allokering kvv'!$B$1:$BX$1,0),FALSE)/1,0))</f>
        <v/>
      </c>
      <c r="M365" t="str">
        <f>IF($D365="","",IFERROR(VLOOKUP($B365,Kraftvärmeprod!$B$1:$BX$550,MATCH(M$2,Kraftvärmeprod!$B$1:$VX$1,0),FALSE)/1,0)-IFERROR(VLOOKUP($B365,'Slutlig allokering kvv'!$B$2:$BX$550,MATCH(M$2,'Slutlig allokering kvv'!$B$1:$BX$1,0),FALSE)/1,0))</f>
        <v/>
      </c>
      <c r="N365" t="str">
        <f>IF($D365="","",IFERROR(VLOOKUP($B365,Kraftvärmeprod!$B$1:$BX$550,MATCH(N$2,Kraftvärmeprod!$B$1:$VX$1,0),FALSE)/1,0)-IFERROR(VLOOKUP($B365,'Slutlig allokering kvv'!$B$2:$BX$550,MATCH(N$2,'Slutlig allokering kvv'!$B$1:$BX$1,0),FALSE)/1,0))</f>
        <v/>
      </c>
      <c r="O365" t="str">
        <f>IF($D365="","",IFERROR(VLOOKUP($B365,Kraftvärmeprod!$B$1:$BX$550,MATCH(O$2,Kraftvärmeprod!$B$1:$VX$1,0),FALSE)/1,0)-IFERROR(VLOOKUP($B365,'Slutlig allokering kvv'!$B$2:$BX$550,MATCH(O$2,'Slutlig allokering kvv'!$B$1:$BX$1,0),FALSE)/1,0))</f>
        <v/>
      </c>
      <c r="P365" t="str">
        <f>IF($D365="","",IFERROR(VLOOKUP($B365,Kraftvärmeprod!$B$1:$BX$550,MATCH(P$2,Kraftvärmeprod!$B$1:$VX$1,0),FALSE)/1,0)-IFERROR(VLOOKUP($B365,'Slutlig allokering kvv'!$B$2:$BX$550,MATCH(P$2,'Slutlig allokering kvv'!$B$1:$BX$1,0),FALSE)/1,0))</f>
        <v/>
      </c>
      <c r="Q365" t="str">
        <f>IF($D365="","",IFERROR(VLOOKUP($B365,Kraftvärmeprod!$B$1:$BX$550,MATCH(Q$2,Kraftvärmeprod!$B$1:$VX$1,0),FALSE)/1,0)-IFERROR(VLOOKUP($B365,'Slutlig allokering kvv'!$B$2:$BX$550,MATCH(Q$2,'Slutlig allokering kvv'!$B$1:$BX$1,0),FALSE)/1,0))</f>
        <v/>
      </c>
      <c r="R365" t="str">
        <f>IF($D365="","",IFERROR(VLOOKUP($B365,Kraftvärmeprod!$B$1:$BX$550,MATCH(R$2,Kraftvärmeprod!$B$1:$VX$1,0),FALSE)/1,0)-IFERROR(VLOOKUP($B365,'Slutlig allokering kvv'!$B$2:$BX$550,MATCH(R$2,'Slutlig allokering kvv'!$B$1:$BX$1,0),FALSE)/1,0))</f>
        <v/>
      </c>
      <c r="S365" t="str">
        <f>IF($D365="","",IFERROR(VLOOKUP($B365,Kraftvärmeprod!$B$1:$BX$550,MATCH(S$2,Kraftvärmeprod!$B$1:$VX$1,0),FALSE)/1,0)-IFERROR(VLOOKUP($B365,'Slutlig allokering kvv'!$B$2:$BX$550,MATCH(S$2,'Slutlig allokering kvv'!$B$1:$BX$1,0),FALSE)/1,0))</f>
        <v/>
      </c>
      <c r="T365" t="str">
        <f>IF($D365="","",IFERROR(VLOOKUP($B365,Kraftvärmeprod!$B$1:$BX$550,MATCH(T$2,Kraftvärmeprod!$B$1:$VX$1,0),FALSE)/1,0)-IFERROR(VLOOKUP($B365,'Slutlig allokering kvv'!$B$2:$BX$550,MATCH(T$2,'Slutlig allokering kvv'!$B$1:$BX$1,0),FALSE)/1,0))</f>
        <v/>
      </c>
      <c r="U365" t="str">
        <f>IF($D365="","",IFERROR(VLOOKUP($B365,Kraftvärmeprod!$B$1:$BX$550,MATCH(U$2,Kraftvärmeprod!$B$1:$VX$1,0),FALSE)/1,0)-IFERROR(VLOOKUP($B365,'Slutlig allokering kvv'!$B$2:$BX$550,MATCH(U$2,'Slutlig allokering kvv'!$B$1:$BX$1,0),FALSE)/1,0))</f>
        <v/>
      </c>
      <c r="V365" t="str">
        <f>IF($D365="","",IFERROR(VLOOKUP($B365,Kraftvärmeprod!$B$1:$BX$550,MATCH(V$2,Kraftvärmeprod!$B$1:$VX$1,0),FALSE)/1,0)-IFERROR(VLOOKUP($B365,'Slutlig allokering kvv'!$B$2:$BX$550,MATCH(V$2,'Slutlig allokering kvv'!$B$1:$BX$1,0),FALSE)/1,0))</f>
        <v/>
      </c>
      <c r="W365" t="str">
        <f>IF($D365="","",IFERROR(VLOOKUP($B365,Kraftvärmeprod!$B$1:$BX$550,MATCH(W$2,Kraftvärmeprod!$B$1:$VX$1,0),FALSE)/1,0)-IFERROR(VLOOKUP($B365,'Slutlig allokering kvv'!$B$2:$BX$550,MATCH(W$2,'Slutlig allokering kvv'!$B$1:$BX$1,0),FALSE)/1,0))</f>
        <v/>
      </c>
      <c r="X365" t="str">
        <f>IF($D365="","",IFERROR(VLOOKUP($B365,Kraftvärmeprod!$B$1:$BX$550,MATCH(X$2,Kraftvärmeprod!$B$1:$VX$1,0),FALSE)/1,0)-IFERROR(VLOOKUP($B365,'Slutlig allokering kvv'!$B$2:$BX$550,MATCH(X$2,'Slutlig allokering kvv'!$B$1:$BX$1,0),FALSE)/1,0))</f>
        <v/>
      </c>
      <c r="Y365" t="str">
        <f>IF($D365="","",IFERROR(VLOOKUP($B365,Kraftvärmeprod!$B$1:$BX$550,MATCH(Y$2,Kraftvärmeprod!$B$1:$VX$1,0),FALSE)/1,0)-IFERROR(VLOOKUP($B365,'Slutlig allokering kvv'!$B$2:$BX$550,MATCH(Y$2,'Slutlig allokering kvv'!$B$1:$BX$1,0),FALSE)/1,0))</f>
        <v/>
      </c>
      <c r="Z365" t="str">
        <f>IF($D365="","",IFERROR(VLOOKUP($B365,Kraftvärmeprod!$B$1:$BX$550,MATCH(Z$2,Kraftvärmeprod!$B$1:$VX$1,0),FALSE)/1,0)-IFERROR(VLOOKUP($B365,'Slutlig allokering kvv'!$B$2:$BX$550,MATCH(Z$2,'Slutlig allokering kvv'!$B$1:$BX$1,0),FALSE)/1,0))</f>
        <v/>
      </c>
      <c r="AA365" t="str">
        <f>IF($D365="","",IFERROR(VLOOKUP($B365,Kraftvärmeprod!$B$1:$BX$550,MATCH(AA$2,Kraftvärmeprod!$B$1:$VX$1,0),FALSE)/1,0)-IFERROR(VLOOKUP($B365,'Slutlig allokering kvv'!$B$2:$BX$550,MATCH(AA$2,'Slutlig allokering kvv'!$B$1:$BX$1,0),FALSE)/1,0))</f>
        <v/>
      </c>
      <c r="AB365" t="str">
        <f>IF($D365="","",IFERROR(VLOOKUP($B365,Kraftvärmeprod!$B$1:$BX$550,MATCH(AB$2,Kraftvärmeprod!$B$1:$VX$1,0),FALSE)/1,0)-IFERROR(VLOOKUP($B365,'Slutlig allokering kvv'!$B$2:$BX$550,MATCH(AB$2,'Slutlig allokering kvv'!$B$1:$BX$1,0),FALSE)/1,0))</f>
        <v/>
      </c>
      <c r="AC365" t="str">
        <f>IF($D365="","",IFERROR(VLOOKUP($B365,Kraftvärmeprod!$B$1:$BX$550,MATCH(AC$2,Kraftvärmeprod!$B$1:$VX$1,0),FALSE)/1,0)-IFERROR(VLOOKUP($B365,'Slutlig allokering kvv'!$B$2:$BX$550,MATCH(AC$2,'Slutlig allokering kvv'!$B$1:$BX$1,0),FALSE)/1,0))</f>
        <v/>
      </c>
      <c r="AE365" t="str">
        <f>IF($D365="","",IFERROR(VLOOKUP($B365,Miljö!$B$1:$E$550,MATCH("Hjälpel kraftvärme (GWh)",Miljö!$B$1:$E$1,0),FALSE)/1,0)-IFERROR(VLOOKUP($B365,'Slutlig allokering kvv'!$B$2:$BX$550,MATCH(AE$2,'Slutlig allokering kvv'!$B$1:$BX$1,0),FALSE)/1,0))</f>
        <v/>
      </c>
      <c r="AI365">
        <f t="shared" si="20"/>
        <v>0</v>
      </c>
      <c r="AK365" t="str">
        <f>IFERROR(VLOOKUP($B365,'Slutlig allokering kvv'!$B$2:$AX$550,MATCH("Summa slutlig allokerad tillförd energi (utan hjälpel och rökgaskondensering):",'Slutlig allokering kvv'!$B$1:$AX$1,0),FALSE)/1,"")</f>
        <v/>
      </c>
      <c r="AM365" s="289" t="str">
        <f>IFERROR(1-VLOOKUP($B365,'Slutlig allokering kvv'!$B$2:$AX$550,MATCH("Andel av bränsle i kvv som allokerats till värme, exklusive rökgaskondensering och hjälpel",'Slutlig allokering kvv'!$B$1:$AX$1,0),FALSE),"")</f>
        <v/>
      </c>
      <c r="AO365" s="289" t="str">
        <f t="shared" si="21"/>
        <v/>
      </c>
      <c r="AP365" s="290" t="str">
        <f t="shared" si="22"/>
        <v/>
      </c>
      <c r="AQ365" s="290"/>
      <c r="AR365" s="239" t="str">
        <f t="shared" si="23"/>
        <v/>
      </c>
      <c r="AS365" s="290"/>
    </row>
    <row r="366" spans="1:45" x14ac:dyDescent="0.25">
      <c r="A366" s="2" t="str">
        <f>'Miljövärden för publ företag'!B368</f>
        <v/>
      </c>
      <c r="B366" s="2" t="str">
        <f>'Miljövärden för publ företag'!C368</f>
        <v/>
      </c>
      <c r="C366" t="str">
        <f>IFERROR(VLOOKUP($B366,Kraftvärmeprod!$B$1:$AH$479,MATCH(C$2,Kraftvärmeprod!$B$1:$AG$1,0),FALSE)/1,"")</f>
        <v/>
      </c>
      <c r="D366" t="str">
        <f>IFERROR(VLOOKUP($B366,Kraftvärmeprod!$B$1:$AH$479,MATCH(D$2,Kraftvärmeprod!$B$1:$AG$1,0),FALSE)/1,"")</f>
        <v/>
      </c>
      <c r="F366" t="str">
        <f>IF($D366="","",IFERROR(VLOOKUP($B366,Kraftvärmeprod!$B$1:$BX$550,MATCH(F$2,Kraftvärmeprod!$B$1:$VX$1,0),FALSE)/1,0)-IFERROR(VLOOKUP($B366,'Slutlig allokering kvv'!$B$2:$BX$550,MATCH(F$2,'Slutlig allokering kvv'!$B$1:$BX$1,0),FALSE)/1,0))</f>
        <v/>
      </c>
      <c r="G366" t="str">
        <f>IF($D366="","",IFERROR(VLOOKUP($B366,Kraftvärmeprod!$B$1:$BX$550,MATCH(G$2,Kraftvärmeprod!$B$1:$VX$1,0),FALSE)/1,0)-IFERROR(VLOOKUP($B366,'Slutlig allokering kvv'!$B$2:$BX$550,MATCH(G$2,'Slutlig allokering kvv'!$B$1:$BX$1,0),FALSE)/1,0))</f>
        <v/>
      </c>
      <c r="H366" t="str">
        <f>IF($D366="","",IFERROR(VLOOKUP($B366,Kraftvärmeprod!$B$1:$BX$550,MATCH(H$2,Kraftvärmeprod!$B$1:$VX$1,0),FALSE)/1,0)-IFERROR(VLOOKUP($B366,'Slutlig allokering kvv'!$B$2:$BX$550,MATCH(H$2,'Slutlig allokering kvv'!$B$1:$BX$1,0),FALSE)/1,0))</f>
        <v/>
      </c>
      <c r="I366" t="str">
        <f>IF($D366="","",IFERROR(VLOOKUP($B366,Kraftvärmeprod!$B$1:$BX$550,MATCH(I$2,Kraftvärmeprod!$B$1:$VX$1,0),FALSE)/1,0)-IFERROR(VLOOKUP($B366,'Slutlig allokering kvv'!$B$2:$BX$550,MATCH(I$2,'Slutlig allokering kvv'!$B$1:$BX$1,0),FALSE)/1,0))</f>
        <v/>
      </c>
      <c r="J366" t="str">
        <f>IF($D366="","",IFERROR(VLOOKUP($B366,Kraftvärmeprod!$B$1:$BX$550,MATCH(J$2,Kraftvärmeprod!$B$1:$VX$1,0),FALSE)/1,0)-IFERROR(VLOOKUP($B366,'Slutlig allokering kvv'!$B$2:$BX$550,MATCH(J$2,'Slutlig allokering kvv'!$B$1:$BX$1,0),FALSE)/1,0))</f>
        <v/>
      </c>
      <c r="K366" t="str">
        <f>IF($D366="","",IFERROR(VLOOKUP($B366,Kraftvärmeprod!$B$1:$BX$550,MATCH(K$2,Kraftvärmeprod!$B$1:$VX$1,0),FALSE)/1,0)-IFERROR(VLOOKUP($B366,'Slutlig allokering kvv'!$B$2:$BX$550,MATCH(K$2,'Slutlig allokering kvv'!$B$1:$BX$1,0),FALSE)/1,0))</f>
        <v/>
      </c>
      <c r="L366" t="str">
        <f>IF($D366="","",IFERROR(VLOOKUP($B366,Kraftvärmeprod!$B$1:$BX$550,MATCH(L$2,Kraftvärmeprod!$B$1:$VX$1,0),FALSE)/1,0)-IFERROR(VLOOKUP($B366,'Slutlig allokering kvv'!$B$2:$BX$550,MATCH(L$2,'Slutlig allokering kvv'!$B$1:$BX$1,0),FALSE)/1,0))</f>
        <v/>
      </c>
      <c r="M366" t="str">
        <f>IF($D366="","",IFERROR(VLOOKUP($B366,Kraftvärmeprod!$B$1:$BX$550,MATCH(M$2,Kraftvärmeprod!$B$1:$VX$1,0),FALSE)/1,0)-IFERROR(VLOOKUP($B366,'Slutlig allokering kvv'!$B$2:$BX$550,MATCH(M$2,'Slutlig allokering kvv'!$B$1:$BX$1,0),FALSE)/1,0))</f>
        <v/>
      </c>
      <c r="N366" t="str">
        <f>IF($D366="","",IFERROR(VLOOKUP($B366,Kraftvärmeprod!$B$1:$BX$550,MATCH(N$2,Kraftvärmeprod!$B$1:$VX$1,0),FALSE)/1,0)-IFERROR(VLOOKUP($B366,'Slutlig allokering kvv'!$B$2:$BX$550,MATCH(N$2,'Slutlig allokering kvv'!$B$1:$BX$1,0),FALSE)/1,0))</f>
        <v/>
      </c>
      <c r="O366" t="str">
        <f>IF($D366="","",IFERROR(VLOOKUP($B366,Kraftvärmeprod!$B$1:$BX$550,MATCH(O$2,Kraftvärmeprod!$B$1:$VX$1,0),FALSE)/1,0)-IFERROR(VLOOKUP($B366,'Slutlig allokering kvv'!$B$2:$BX$550,MATCH(O$2,'Slutlig allokering kvv'!$B$1:$BX$1,0),FALSE)/1,0))</f>
        <v/>
      </c>
      <c r="P366" t="str">
        <f>IF($D366="","",IFERROR(VLOOKUP($B366,Kraftvärmeprod!$B$1:$BX$550,MATCH(P$2,Kraftvärmeprod!$B$1:$VX$1,0),FALSE)/1,0)-IFERROR(VLOOKUP($B366,'Slutlig allokering kvv'!$B$2:$BX$550,MATCH(P$2,'Slutlig allokering kvv'!$B$1:$BX$1,0),FALSE)/1,0))</f>
        <v/>
      </c>
      <c r="Q366" t="str">
        <f>IF($D366="","",IFERROR(VLOOKUP($B366,Kraftvärmeprod!$B$1:$BX$550,MATCH(Q$2,Kraftvärmeprod!$B$1:$VX$1,0),FALSE)/1,0)-IFERROR(VLOOKUP($B366,'Slutlig allokering kvv'!$B$2:$BX$550,MATCH(Q$2,'Slutlig allokering kvv'!$B$1:$BX$1,0),FALSE)/1,0))</f>
        <v/>
      </c>
      <c r="R366" t="str">
        <f>IF($D366="","",IFERROR(VLOOKUP($B366,Kraftvärmeprod!$B$1:$BX$550,MATCH(R$2,Kraftvärmeprod!$B$1:$VX$1,0),FALSE)/1,0)-IFERROR(VLOOKUP($B366,'Slutlig allokering kvv'!$B$2:$BX$550,MATCH(R$2,'Slutlig allokering kvv'!$B$1:$BX$1,0),FALSE)/1,0))</f>
        <v/>
      </c>
      <c r="S366" t="str">
        <f>IF($D366="","",IFERROR(VLOOKUP($B366,Kraftvärmeprod!$B$1:$BX$550,MATCH(S$2,Kraftvärmeprod!$B$1:$VX$1,0),FALSE)/1,0)-IFERROR(VLOOKUP($B366,'Slutlig allokering kvv'!$B$2:$BX$550,MATCH(S$2,'Slutlig allokering kvv'!$B$1:$BX$1,0),FALSE)/1,0))</f>
        <v/>
      </c>
      <c r="T366" t="str">
        <f>IF($D366="","",IFERROR(VLOOKUP($B366,Kraftvärmeprod!$B$1:$BX$550,MATCH(T$2,Kraftvärmeprod!$B$1:$VX$1,0),FALSE)/1,0)-IFERROR(VLOOKUP($B366,'Slutlig allokering kvv'!$B$2:$BX$550,MATCH(T$2,'Slutlig allokering kvv'!$B$1:$BX$1,0),FALSE)/1,0))</f>
        <v/>
      </c>
      <c r="U366" t="str">
        <f>IF($D366="","",IFERROR(VLOOKUP($B366,Kraftvärmeprod!$B$1:$BX$550,MATCH(U$2,Kraftvärmeprod!$B$1:$VX$1,0),FALSE)/1,0)-IFERROR(VLOOKUP($B366,'Slutlig allokering kvv'!$B$2:$BX$550,MATCH(U$2,'Slutlig allokering kvv'!$B$1:$BX$1,0),FALSE)/1,0))</f>
        <v/>
      </c>
      <c r="V366" t="str">
        <f>IF($D366="","",IFERROR(VLOOKUP($B366,Kraftvärmeprod!$B$1:$BX$550,MATCH(V$2,Kraftvärmeprod!$B$1:$VX$1,0),FALSE)/1,0)-IFERROR(VLOOKUP($B366,'Slutlig allokering kvv'!$B$2:$BX$550,MATCH(V$2,'Slutlig allokering kvv'!$B$1:$BX$1,0),FALSE)/1,0))</f>
        <v/>
      </c>
      <c r="W366" t="str">
        <f>IF($D366="","",IFERROR(VLOOKUP($B366,Kraftvärmeprod!$B$1:$BX$550,MATCH(W$2,Kraftvärmeprod!$B$1:$VX$1,0),FALSE)/1,0)-IFERROR(VLOOKUP($B366,'Slutlig allokering kvv'!$B$2:$BX$550,MATCH(W$2,'Slutlig allokering kvv'!$B$1:$BX$1,0),FALSE)/1,0))</f>
        <v/>
      </c>
      <c r="X366" t="str">
        <f>IF($D366="","",IFERROR(VLOOKUP($B366,Kraftvärmeprod!$B$1:$BX$550,MATCH(X$2,Kraftvärmeprod!$B$1:$VX$1,0),FALSE)/1,0)-IFERROR(VLOOKUP($B366,'Slutlig allokering kvv'!$B$2:$BX$550,MATCH(X$2,'Slutlig allokering kvv'!$B$1:$BX$1,0),FALSE)/1,0))</f>
        <v/>
      </c>
      <c r="Y366" t="str">
        <f>IF($D366="","",IFERROR(VLOOKUP($B366,Kraftvärmeprod!$B$1:$BX$550,MATCH(Y$2,Kraftvärmeprod!$B$1:$VX$1,0),FALSE)/1,0)-IFERROR(VLOOKUP($B366,'Slutlig allokering kvv'!$B$2:$BX$550,MATCH(Y$2,'Slutlig allokering kvv'!$B$1:$BX$1,0),FALSE)/1,0))</f>
        <v/>
      </c>
      <c r="Z366" t="str">
        <f>IF($D366="","",IFERROR(VLOOKUP($B366,Kraftvärmeprod!$B$1:$BX$550,MATCH(Z$2,Kraftvärmeprod!$B$1:$VX$1,0),FALSE)/1,0)-IFERROR(VLOOKUP($B366,'Slutlig allokering kvv'!$B$2:$BX$550,MATCH(Z$2,'Slutlig allokering kvv'!$B$1:$BX$1,0),FALSE)/1,0))</f>
        <v/>
      </c>
      <c r="AA366" t="str">
        <f>IF($D366="","",IFERROR(VLOOKUP($B366,Kraftvärmeprod!$B$1:$BX$550,MATCH(AA$2,Kraftvärmeprod!$B$1:$VX$1,0),FALSE)/1,0)-IFERROR(VLOOKUP($B366,'Slutlig allokering kvv'!$B$2:$BX$550,MATCH(AA$2,'Slutlig allokering kvv'!$B$1:$BX$1,0),FALSE)/1,0))</f>
        <v/>
      </c>
      <c r="AB366" t="str">
        <f>IF($D366="","",IFERROR(VLOOKUP($B366,Kraftvärmeprod!$B$1:$BX$550,MATCH(AB$2,Kraftvärmeprod!$B$1:$VX$1,0),FALSE)/1,0)-IFERROR(VLOOKUP($B366,'Slutlig allokering kvv'!$B$2:$BX$550,MATCH(AB$2,'Slutlig allokering kvv'!$B$1:$BX$1,0),FALSE)/1,0))</f>
        <v/>
      </c>
      <c r="AC366" t="str">
        <f>IF($D366="","",IFERROR(VLOOKUP($B366,Kraftvärmeprod!$B$1:$BX$550,MATCH(AC$2,Kraftvärmeprod!$B$1:$VX$1,0),FALSE)/1,0)-IFERROR(VLOOKUP($B366,'Slutlig allokering kvv'!$B$2:$BX$550,MATCH(AC$2,'Slutlig allokering kvv'!$B$1:$BX$1,0),FALSE)/1,0))</f>
        <v/>
      </c>
      <c r="AE366" t="str">
        <f>IF($D366="","",IFERROR(VLOOKUP($B366,Miljö!$B$1:$E$550,MATCH("Hjälpel kraftvärme (GWh)",Miljö!$B$1:$E$1,0),FALSE)/1,0)-IFERROR(VLOOKUP($B366,'Slutlig allokering kvv'!$B$2:$BX$550,MATCH(AE$2,'Slutlig allokering kvv'!$B$1:$BX$1,0),FALSE)/1,0))</f>
        <v/>
      </c>
      <c r="AI366">
        <f t="shared" si="20"/>
        <v>0</v>
      </c>
      <c r="AK366" t="str">
        <f>IFERROR(VLOOKUP($B366,'Slutlig allokering kvv'!$B$2:$AX$550,MATCH("Summa slutlig allokerad tillförd energi (utan hjälpel och rökgaskondensering):",'Slutlig allokering kvv'!$B$1:$AX$1,0),FALSE)/1,"")</f>
        <v/>
      </c>
      <c r="AM366" s="289" t="str">
        <f>IFERROR(1-VLOOKUP($B366,'Slutlig allokering kvv'!$B$2:$AX$550,MATCH("Andel av bränsle i kvv som allokerats till värme, exklusive rökgaskondensering och hjälpel",'Slutlig allokering kvv'!$B$1:$AX$1,0),FALSE),"")</f>
        <v/>
      </c>
      <c r="AO366" s="289" t="str">
        <f t="shared" si="21"/>
        <v/>
      </c>
      <c r="AP366" s="290" t="str">
        <f t="shared" si="22"/>
        <v/>
      </c>
      <c r="AQ366" s="290"/>
      <c r="AR366" s="239" t="str">
        <f t="shared" si="23"/>
        <v/>
      </c>
      <c r="AS366" s="290"/>
    </row>
    <row r="367" spans="1:45" x14ac:dyDescent="0.25">
      <c r="A367" s="2" t="str">
        <f>'Miljövärden för publ företag'!B369</f>
        <v/>
      </c>
      <c r="B367" s="2" t="str">
        <f>'Miljövärden för publ företag'!C369</f>
        <v/>
      </c>
      <c r="C367" t="str">
        <f>IFERROR(VLOOKUP($B367,Kraftvärmeprod!$B$1:$AH$479,MATCH(C$2,Kraftvärmeprod!$B$1:$AG$1,0),FALSE)/1,"")</f>
        <v/>
      </c>
      <c r="D367" t="str">
        <f>IFERROR(VLOOKUP($B367,Kraftvärmeprod!$B$1:$AH$479,MATCH(D$2,Kraftvärmeprod!$B$1:$AG$1,0),FALSE)/1,"")</f>
        <v/>
      </c>
      <c r="F367" t="str">
        <f>IF($D367="","",IFERROR(VLOOKUP($B367,Kraftvärmeprod!$B$1:$BX$550,MATCH(F$2,Kraftvärmeprod!$B$1:$VX$1,0),FALSE)/1,0)-IFERROR(VLOOKUP($B367,'Slutlig allokering kvv'!$B$2:$BX$550,MATCH(F$2,'Slutlig allokering kvv'!$B$1:$BX$1,0),FALSE)/1,0))</f>
        <v/>
      </c>
      <c r="G367" t="str">
        <f>IF($D367="","",IFERROR(VLOOKUP($B367,Kraftvärmeprod!$B$1:$BX$550,MATCH(G$2,Kraftvärmeprod!$B$1:$VX$1,0),FALSE)/1,0)-IFERROR(VLOOKUP($B367,'Slutlig allokering kvv'!$B$2:$BX$550,MATCH(G$2,'Slutlig allokering kvv'!$B$1:$BX$1,0),FALSE)/1,0))</f>
        <v/>
      </c>
      <c r="H367" t="str">
        <f>IF($D367="","",IFERROR(VLOOKUP($B367,Kraftvärmeprod!$B$1:$BX$550,MATCH(H$2,Kraftvärmeprod!$B$1:$VX$1,0),FALSE)/1,0)-IFERROR(VLOOKUP($B367,'Slutlig allokering kvv'!$B$2:$BX$550,MATCH(H$2,'Slutlig allokering kvv'!$B$1:$BX$1,0),FALSE)/1,0))</f>
        <v/>
      </c>
      <c r="I367" t="str">
        <f>IF($D367="","",IFERROR(VLOOKUP($B367,Kraftvärmeprod!$B$1:$BX$550,MATCH(I$2,Kraftvärmeprod!$B$1:$VX$1,0),FALSE)/1,0)-IFERROR(VLOOKUP($B367,'Slutlig allokering kvv'!$B$2:$BX$550,MATCH(I$2,'Slutlig allokering kvv'!$B$1:$BX$1,0),FALSE)/1,0))</f>
        <v/>
      </c>
      <c r="J367" t="str">
        <f>IF($D367="","",IFERROR(VLOOKUP($B367,Kraftvärmeprod!$B$1:$BX$550,MATCH(J$2,Kraftvärmeprod!$B$1:$VX$1,0),FALSE)/1,0)-IFERROR(VLOOKUP($B367,'Slutlig allokering kvv'!$B$2:$BX$550,MATCH(J$2,'Slutlig allokering kvv'!$B$1:$BX$1,0),FALSE)/1,0))</f>
        <v/>
      </c>
      <c r="K367" t="str">
        <f>IF($D367="","",IFERROR(VLOOKUP($B367,Kraftvärmeprod!$B$1:$BX$550,MATCH(K$2,Kraftvärmeprod!$B$1:$VX$1,0),FALSE)/1,0)-IFERROR(VLOOKUP($B367,'Slutlig allokering kvv'!$B$2:$BX$550,MATCH(K$2,'Slutlig allokering kvv'!$B$1:$BX$1,0),FALSE)/1,0))</f>
        <v/>
      </c>
      <c r="L367" t="str">
        <f>IF($D367="","",IFERROR(VLOOKUP($B367,Kraftvärmeprod!$B$1:$BX$550,MATCH(L$2,Kraftvärmeprod!$B$1:$VX$1,0),FALSE)/1,0)-IFERROR(VLOOKUP($B367,'Slutlig allokering kvv'!$B$2:$BX$550,MATCH(L$2,'Slutlig allokering kvv'!$B$1:$BX$1,0),FALSE)/1,0))</f>
        <v/>
      </c>
      <c r="M367" t="str">
        <f>IF($D367="","",IFERROR(VLOOKUP($B367,Kraftvärmeprod!$B$1:$BX$550,MATCH(M$2,Kraftvärmeprod!$B$1:$VX$1,0),FALSE)/1,0)-IFERROR(VLOOKUP($B367,'Slutlig allokering kvv'!$B$2:$BX$550,MATCH(M$2,'Slutlig allokering kvv'!$B$1:$BX$1,0),FALSE)/1,0))</f>
        <v/>
      </c>
      <c r="N367" t="str">
        <f>IF($D367="","",IFERROR(VLOOKUP($B367,Kraftvärmeprod!$B$1:$BX$550,MATCH(N$2,Kraftvärmeprod!$B$1:$VX$1,0),FALSE)/1,0)-IFERROR(VLOOKUP($B367,'Slutlig allokering kvv'!$B$2:$BX$550,MATCH(N$2,'Slutlig allokering kvv'!$B$1:$BX$1,0),FALSE)/1,0))</f>
        <v/>
      </c>
      <c r="O367" t="str">
        <f>IF($D367="","",IFERROR(VLOOKUP($B367,Kraftvärmeprod!$B$1:$BX$550,MATCH(O$2,Kraftvärmeprod!$B$1:$VX$1,0),FALSE)/1,0)-IFERROR(VLOOKUP($B367,'Slutlig allokering kvv'!$B$2:$BX$550,MATCH(O$2,'Slutlig allokering kvv'!$B$1:$BX$1,0),FALSE)/1,0))</f>
        <v/>
      </c>
      <c r="P367" t="str">
        <f>IF($D367="","",IFERROR(VLOOKUP($B367,Kraftvärmeprod!$B$1:$BX$550,MATCH(P$2,Kraftvärmeprod!$B$1:$VX$1,0),FALSE)/1,0)-IFERROR(VLOOKUP($B367,'Slutlig allokering kvv'!$B$2:$BX$550,MATCH(P$2,'Slutlig allokering kvv'!$B$1:$BX$1,0),FALSE)/1,0))</f>
        <v/>
      </c>
      <c r="Q367" t="str">
        <f>IF($D367="","",IFERROR(VLOOKUP($B367,Kraftvärmeprod!$B$1:$BX$550,MATCH(Q$2,Kraftvärmeprod!$B$1:$VX$1,0),FALSE)/1,0)-IFERROR(VLOOKUP($B367,'Slutlig allokering kvv'!$B$2:$BX$550,MATCH(Q$2,'Slutlig allokering kvv'!$B$1:$BX$1,0),FALSE)/1,0))</f>
        <v/>
      </c>
      <c r="R367" t="str">
        <f>IF($D367="","",IFERROR(VLOOKUP($B367,Kraftvärmeprod!$B$1:$BX$550,MATCH(R$2,Kraftvärmeprod!$B$1:$VX$1,0),FALSE)/1,0)-IFERROR(VLOOKUP($B367,'Slutlig allokering kvv'!$B$2:$BX$550,MATCH(R$2,'Slutlig allokering kvv'!$B$1:$BX$1,0),FALSE)/1,0))</f>
        <v/>
      </c>
      <c r="S367" t="str">
        <f>IF($D367="","",IFERROR(VLOOKUP($B367,Kraftvärmeprod!$B$1:$BX$550,MATCH(S$2,Kraftvärmeprod!$B$1:$VX$1,0),FALSE)/1,0)-IFERROR(VLOOKUP($B367,'Slutlig allokering kvv'!$B$2:$BX$550,MATCH(S$2,'Slutlig allokering kvv'!$B$1:$BX$1,0),FALSE)/1,0))</f>
        <v/>
      </c>
      <c r="T367" t="str">
        <f>IF($D367="","",IFERROR(VLOOKUP($B367,Kraftvärmeprod!$B$1:$BX$550,MATCH(T$2,Kraftvärmeprod!$B$1:$VX$1,0),FALSE)/1,0)-IFERROR(VLOOKUP($B367,'Slutlig allokering kvv'!$B$2:$BX$550,MATCH(T$2,'Slutlig allokering kvv'!$B$1:$BX$1,0),FALSE)/1,0))</f>
        <v/>
      </c>
      <c r="U367" t="str">
        <f>IF($D367="","",IFERROR(VLOOKUP($B367,Kraftvärmeprod!$B$1:$BX$550,MATCH(U$2,Kraftvärmeprod!$B$1:$VX$1,0),FALSE)/1,0)-IFERROR(VLOOKUP($B367,'Slutlig allokering kvv'!$B$2:$BX$550,MATCH(U$2,'Slutlig allokering kvv'!$B$1:$BX$1,0),FALSE)/1,0))</f>
        <v/>
      </c>
      <c r="V367" t="str">
        <f>IF($D367="","",IFERROR(VLOOKUP($B367,Kraftvärmeprod!$B$1:$BX$550,MATCH(V$2,Kraftvärmeprod!$B$1:$VX$1,0),FALSE)/1,0)-IFERROR(VLOOKUP($B367,'Slutlig allokering kvv'!$B$2:$BX$550,MATCH(V$2,'Slutlig allokering kvv'!$B$1:$BX$1,0),FALSE)/1,0))</f>
        <v/>
      </c>
      <c r="W367" t="str">
        <f>IF($D367="","",IFERROR(VLOOKUP($B367,Kraftvärmeprod!$B$1:$BX$550,MATCH(W$2,Kraftvärmeprod!$B$1:$VX$1,0),FALSE)/1,0)-IFERROR(VLOOKUP($B367,'Slutlig allokering kvv'!$B$2:$BX$550,MATCH(W$2,'Slutlig allokering kvv'!$B$1:$BX$1,0),FALSE)/1,0))</f>
        <v/>
      </c>
      <c r="X367" t="str">
        <f>IF($D367="","",IFERROR(VLOOKUP($B367,Kraftvärmeprod!$B$1:$BX$550,MATCH(X$2,Kraftvärmeprod!$B$1:$VX$1,0),FALSE)/1,0)-IFERROR(VLOOKUP($B367,'Slutlig allokering kvv'!$B$2:$BX$550,MATCH(X$2,'Slutlig allokering kvv'!$B$1:$BX$1,0),FALSE)/1,0))</f>
        <v/>
      </c>
      <c r="Y367" t="str">
        <f>IF($D367="","",IFERROR(VLOOKUP($B367,Kraftvärmeprod!$B$1:$BX$550,MATCH(Y$2,Kraftvärmeprod!$B$1:$VX$1,0),FALSE)/1,0)-IFERROR(VLOOKUP($B367,'Slutlig allokering kvv'!$B$2:$BX$550,MATCH(Y$2,'Slutlig allokering kvv'!$B$1:$BX$1,0),FALSE)/1,0))</f>
        <v/>
      </c>
      <c r="Z367" t="str">
        <f>IF($D367="","",IFERROR(VLOOKUP($B367,Kraftvärmeprod!$B$1:$BX$550,MATCH(Z$2,Kraftvärmeprod!$B$1:$VX$1,0),FALSE)/1,0)-IFERROR(VLOOKUP($B367,'Slutlig allokering kvv'!$B$2:$BX$550,MATCH(Z$2,'Slutlig allokering kvv'!$B$1:$BX$1,0),FALSE)/1,0))</f>
        <v/>
      </c>
      <c r="AA367" t="str">
        <f>IF($D367="","",IFERROR(VLOOKUP($B367,Kraftvärmeprod!$B$1:$BX$550,MATCH(AA$2,Kraftvärmeprod!$B$1:$VX$1,0),FALSE)/1,0)-IFERROR(VLOOKUP($B367,'Slutlig allokering kvv'!$B$2:$BX$550,MATCH(AA$2,'Slutlig allokering kvv'!$B$1:$BX$1,0),FALSE)/1,0))</f>
        <v/>
      </c>
      <c r="AB367" t="str">
        <f>IF($D367="","",IFERROR(VLOOKUP($B367,Kraftvärmeprod!$B$1:$BX$550,MATCH(AB$2,Kraftvärmeprod!$B$1:$VX$1,0),FALSE)/1,0)-IFERROR(VLOOKUP($B367,'Slutlig allokering kvv'!$B$2:$BX$550,MATCH(AB$2,'Slutlig allokering kvv'!$B$1:$BX$1,0),FALSE)/1,0))</f>
        <v/>
      </c>
      <c r="AC367" t="str">
        <f>IF($D367="","",IFERROR(VLOOKUP($B367,Kraftvärmeprod!$B$1:$BX$550,MATCH(AC$2,Kraftvärmeprod!$B$1:$VX$1,0),FALSE)/1,0)-IFERROR(VLOOKUP($B367,'Slutlig allokering kvv'!$B$2:$BX$550,MATCH(AC$2,'Slutlig allokering kvv'!$B$1:$BX$1,0),FALSE)/1,0))</f>
        <v/>
      </c>
      <c r="AE367" t="str">
        <f>IF($D367="","",IFERROR(VLOOKUP($B367,Miljö!$B$1:$E$550,MATCH("Hjälpel kraftvärme (GWh)",Miljö!$B$1:$E$1,0),FALSE)/1,0)-IFERROR(VLOOKUP($B367,'Slutlig allokering kvv'!$B$2:$BX$550,MATCH(AE$2,'Slutlig allokering kvv'!$B$1:$BX$1,0),FALSE)/1,0))</f>
        <v/>
      </c>
      <c r="AI367">
        <f t="shared" si="20"/>
        <v>0</v>
      </c>
      <c r="AK367" t="str">
        <f>IFERROR(VLOOKUP($B367,'Slutlig allokering kvv'!$B$2:$AX$550,MATCH("Summa slutlig allokerad tillförd energi (utan hjälpel och rökgaskondensering):",'Slutlig allokering kvv'!$B$1:$AX$1,0),FALSE)/1,"")</f>
        <v/>
      </c>
      <c r="AM367" s="289" t="str">
        <f>IFERROR(1-VLOOKUP($B367,'Slutlig allokering kvv'!$B$2:$AX$550,MATCH("Andel av bränsle i kvv som allokerats till värme, exklusive rökgaskondensering och hjälpel",'Slutlig allokering kvv'!$B$1:$AX$1,0),FALSE),"")</f>
        <v/>
      </c>
      <c r="AO367" s="289" t="str">
        <f t="shared" si="21"/>
        <v/>
      </c>
      <c r="AP367" s="290" t="str">
        <f t="shared" si="22"/>
        <v/>
      </c>
      <c r="AQ367" s="290"/>
      <c r="AR367" s="239" t="str">
        <f t="shared" si="23"/>
        <v/>
      </c>
      <c r="AS367" s="290"/>
    </row>
    <row r="368" spans="1:45" x14ac:dyDescent="0.25">
      <c r="A368" s="2" t="str">
        <f>'Miljövärden för publ företag'!B370</f>
        <v/>
      </c>
      <c r="B368" s="2" t="str">
        <f>'Miljövärden för publ företag'!C370</f>
        <v/>
      </c>
      <c r="C368" t="str">
        <f>IFERROR(VLOOKUP($B368,Kraftvärmeprod!$B$1:$AH$479,MATCH(C$2,Kraftvärmeprod!$B$1:$AG$1,0),FALSE)/1,"")</f>
        <v/>
      </c>
      <c r="D368" t="str">
        <f>IFERROR(VLOOKUP($B368,Kraftvärmeprod!$B$1:$AH$479,MATCH(D$2,Kraftvärmeprod!$B$1:$AG$1,0),FALSE)/1,"")</f>
        <v/>
      </c>
      <c r="F368" t="str">
        <f>IF($D368="","",IFERROR(VLOOKUP($B368,Kraftvärmeprod!$B$1:$BX$550,MATCH(F$2,Kraftvärmeprod!$B$1:$VX$1,0),FALSE)/1,0)-IFERROR(VLOOKUP($B368,'Slutlig allokering kvv'!$B$2:$BX$550,MATCH(F$2,'Slutlig allokering kvv'!$B$1:$BX$1,0),FALSE)/1,0))</f>
        <v/>
      </c>
      <c r="G368" t="str">
        <f>IF($D368="","",IFERROR(VLOOKUP($B368,Kraftvärmeprod!$B$1:$BX$550,MATCH(G$2,Kraftvärmeprod!$B$1:$VX$1,0),FALSE)/1,0)-IFERROR(VLOOKUP($B368,'Slutlig allokering kvv'!$B$2:$BX$550,MATCH(G$2,'Slutlig allokering kvv'!$B$1:$BX$1,0),FALSE)/1,0))</f>
        <v/>
      </c>
      <c r="H368" t="str">
        <f>IF($D368="","",IFERROR(VLOOKUP($B368,Kraftvärmeprod!$B$1:$BX$550,MATCH(H$2,Kraftvärmeprod!$B$1:$VX$1,0),FALSE)/1,0)-IFERROR(VLOOKUP($B368,'Slutlig allokering kvv'!$B$2:$BX$550,MATCH(H$2,'Slutlig allokering kvv'!$B$1:$BX$1,0),FALSE)/1,0))</f>
        <v/>
      </c>
      <c r="I368" t="str">
        <f>IF($D368="","",IFERROR(VLOOKUP($B368,Kraftvärmeprod!$B$1:$BX$550,MATCH(I$2,Kraftvärmeprod!$B$1:$VX$1,0),FALSE)/1,0)-IFERROR(VLOOKUP($B368,'Slutlig allokering kvv'!$B$2:$BX$550,MATCH(I$2,'Slutlig allokering kvv'!$B$1:$BX$1,0),FALSE)/1,0))</f>
        <v/>
      </c>
      <c r="J368" t="str">
        <f>IF($D368="","",IFERROR(VLOOKUP($B368,Kraftvärmeprod!$B$1:$BX$550,MATCH(J$2,Kraftvärmeprod!$B$1:$VX$1,0),FALSE)/1,0)-IFERROR(VLOOKUP($B368,'Slutlig allokering kvv'!$B$2:$BX$550,MATCH(J$2,'Slutlig allokering kvv'!$B$1:$BX$1,0),FALSE)/1,0))</f>
        <v/>
      </c>
      <c r="K368" t="str">
        <f>IF($D368="","",IFERROR(VLOOKUP($B368,Kraftvärmeprod!$B$1:$BX$550,MATCH(K$2,Kraftvärmeprod!$B$1:$VX$1,0),FALSE)/1,0)-IFERROR(VLOOKUP($B368,'Slutlig allokering kvv'!$B$2:$BX$550,MATCH(K$2,'Slutlig allokering kvv'!$B$1:$BX$1,0),FALSE)/1,0))</f>
        <v/>
      </c>
      <c r="L368" t="str">
        <f>IF($D368="","",IFERROR(VLOOKUP($B368,Kraftvärmeprod!$B$1:$BX$550,MATCH(L$2,Kraftvärmeprod!$B$1:$VX$1,0),FALSE)/1,0)-IFERROR(VLOOKUP($B368,'Slutlig allokering kvv'!$B$2:$BX$550,MATCH(L$2,'Slutlig allokering kvv'!$B$1:$BX$1,0),FALSE)/1,0))</f>
        <v/>
      </c>
      <c r="M368" t="str">
        <f>IF($D368="","",IFERROR(VLOOKUP($B368,Kraftvärmeprod!$B$1:$BX$550,MATCH(M$2,Kraftvärmeprod!$B$1:$VX$1,0),FALSE)/1,0)-IFERROR(VLOOKUP($B368,'Slutlig allokering kvv'!$B$2:$BX$550,MATCH(M$2,'Slutlig allokering kvv'!$B$1:$BX$1,0),FALSE)/1,0))</f>
        <v/>
      </c>
      <c r="N368" t="str">
        <f>IF($D368="","",IFERROR(VLOOKUP($B368,Kraftvärmeprod!$B$1:$BX$550,MATCH(N$2,Kraftvärmeprod!$B$1:$VX$1,0),FALSE)/1,0)-IFERROR(VLOOKUP($B368,'Slutlig allokering kvv'!$B$2:$BX$550,MATCH(N$2,'Slutlig allokering kvv'!$B$1:$BX$1,0),FALSE)/1,0))</f>
        <v/>
      </c>
      <c r="O368" t="str">
        <f>IF($D368="","",IFERROR(VLOOKUP($B368,Kraftvärmeprod!$B$1:$BX$550,MATCH(O$2,Kraftvärmeprod!$B$1:$VX$1,0),FALSE)/1,0)-IFERROR(VLOOKUP($B368,'Slutlig allokering kvv'!$B$2:$BX$550,MATCH(O$2,'Slutlig allokering kvv'!$B$1:$BX$1,0),FALSE)/1,0))</f>
        <v/>
      </c>
      <c r="P368" t="str">
        <f>IF($D368="","",IFERROR(VLOOKUP($B368,Kraftvärmeprod!$B$1:$BX$550,MATCH(P$2,Kraftvärmeprod!$B$1:$VX$1,0),FALSE)/1,0)-IFERROR(VLOOKUP($B368,'Slutlig allokering kvv'!$B$2:$BX$550,MATCH(P$2,'Slutlig allokering kvv'!$B$1:$BX$1,0),FALSE)/1,0))</f>
        <v/>
      </c>
      <c r="Q368" t="str">
        <f>IF($D368="","",IFERROR(VLOOKUP($B368,Kraftvärmeprod!$B$1:$BX$550,MATCH(Q$2,Kraftvärmeprod!$B$1:$VX$1,0),FALSE)/1,0)-IFERROR(VLOOKUP($B368,'Slutlig allokering kvv'!$B$2:$BX$550,MATCH(Q$2,'Slutlig allokering kvv'!$B$1:$BX$1,0),FALSE)/1,0))</f>
        <v/>
      </c>
      <c r="R368" t="str">
        <f>IF($D368="","",IFERROR(VLOOKUP($B368,Kraftvärmeprod!$B$1:$BX$550,MATCH(R$2,Kraftvärmeprod!$B$1:$VX$1,0),FALSE)/1,0)-IFERROR(VLOOKUP($B368,'Slutlig allokering kvv'!$B$2:$BX$550,MATCH(R$2,'Slutlig allokering kvv'!$B$1:$BX$1,0),FALSE)/1,0))</f>
        <v/>
      </c>
      <c r="S368" t="str">
        <f>IF($D368="","",IFERROR(VLOOKUP($B368,Kraftvärmeprod!$B$1:$BX$550,MATCH(S$2,Kraftvärmeprod!$B$1:$VX$1,0),FALSE)/1,0)-IFERROR(VLOOKUP($B368,'Slutlig allokering kvv'!$B$2:$BX$550,MATCH(S$2,'Slutlig allokering kvv'!$B$1:$BX$1,0),FALSE)/1,0))</f>
        <v/>
      </c>
      <c r="T368" t="str">
        <f>IF($D368="","",IFERROR(VLOOKUP($B368,Kraftvärmeprod!$B$1:$BX$550,MATCH(T$2,Kraftvärmeprod!$B$1:$VX$1,0),FALSE)/1,0)-IFERROR(VLOOKUP($B368,'Slutlig allokering kvv'!$B$2:$BX$550,MATCH(T$2,'Slutlig allokering kvv'!$B$1:$BX$1,0),FALSE)/1,0))</f>
        <v/>
      </c>
      <c r="U368" t="str">
        <f>IF($D368="","",IFERROR(VLOOKUP($B368,Kraftvärmeprod!$B$1:$BX$550,MATCH(U$2,Kraftvärmeprod!$B$1:$VX$1,0),FALSE)/1,0)-IFERROR(VLOOKUP($B368,'Slutlig allokering kvv'!$B$2:$BX$550,MATCH(U$2,'Slutlig allokering kvv'!$B$1:$BX$1,0),FALSE)/1,0))</f>
        <v/>
      </c>
      <c r="V368" t="str">
        <f>IF($D368="","",IFERROR(VLOOKUP($B368,Kraftvärmeprod!$B$1:$BX$550,MATCH(V$2,Kraftvärmeprod!$B$1:$VX$1,0),FALSE)/1,0)-IFERROR(VLOOKUP($B368,'Slutlig allokering kvv'!$B$2:$BX$550,MATCH(V$2,'Slutlig allokering kvv'!$B$1:$BX$1,0),FALSE)/1,0))</f>
        <v/>
      </c>
      <c r="W368" t="str">
        <f>IF($D368="","",IFERROR(VLOOKUP($B368,Kraftvärmeprod!$B$1:$BX$550,MATCH(W$2,Kraftvärmeprod!$B$1:$VX$1,0),FALSE)/1,0)-IFERROR(VLOOKUP($B368,'Slutlig allokering kvv'!$B$2:$BX$550,MATCH(W$2,'Slutlig allokering kvv'!$B$1:$BX$1,0),FALSE)/1,0))</f>
        <v/>
      </c>
      <c r="X368" t="str">
        <f>IF($D368="","",IFERROR(VLOOKUP($B368,Kraftvärmeprod!$B$1:$BX$550,MATCH(X$2,Kraftvärmeprod!$B$1:$VX$1,0),FALSE)/1,0)-IFERROR(VLOOKUP($B368,'Slutlig allokering kvv'!$B$2:$BX$550,MATCH(X$2,'Slutlig allokering kvv'!$B$1:$BX$1,0),FALSE)/1,0))</f>
        <v/>
      </c>
      <c r="Y368" t="str">
        <f>IF($D368="","",IFERROR(VLOOKUP($B368,Kraftvärmeprod!$B$1:$BX$550,MATCH(Y$2,Kraftvärmeprod!$B$1:$VX$1,0),FALSE)/1,0)-IFERROR(VLOOKUP($B368,'Slutlig allokering kvv'!$B$2:$BX$550,MATCH(Y$2,'Slutlig allokering kvv'!$B$1:$BX$1,0),FALSE)/1,0))</f>
        <v/>
      </c>
      <c r="Z368" t="str">
        <f>IF($D368="","",IFERROR(VLOOKUP($B368,Kraftvärmeprod!$B$1:$BX$550,MATCH(Z$2,Kraftvärmeprod!$B$1:$VX$1,0),FALSE)/1,0)-IFERROR(VLOOKUP($B368,'Slutlig allokering kvv'!$B$2:$BX$550,MATCH(Z$2,'Slutlig allokering kvv'!$B$1:$BX$1,0),FALSE)/1,0))</f>
        <v/>
      </c>
      <c r="AA368" t="str">
        <f>IF($D368="","",IFERROR(VLOOKUP($B368,Kraftvärmeprod!$B$1:$BX$550,MATCH(AA$2,Kraftvärmeprod!$B$1:$VX$1,0),FALSE)/1,0)-IFERROR(VLOOKUP($B368,'Slutlig allokering kvv'!$B$2:$BX$550,MATCH(AA$2,'Slutlig allokering kvv'!$B$1:$BX$1,0),FALSE)/1,0))</f>
        <v/>
      </c>
      <c r="AB368" t="str">
        <f>IF($D368="","",IFERROR(VLOOKUP($B368,Kraftvärmeprod!$B$1:$BX$550,MATCH(AB$2,Kraftvärmeprod!$B$1:$VX$1,0),FALSE)/1,0)-IFERROR(VLOOKUP($B368,'Slutlig allokering kvv'!$B$2:$BX$550,MATCH(AB$2,'Slutlig allokering kvv'!$B$1:$BX$1,0),FALSE)/1,0))</f>
        <v/>
      </c>
      <c r="AC368" t="str">
        <f>IF($D368="","",IFERROR(VLOOKUP($B368,Kraftvärmeprod!$B$1:$BX$550,MATCH(AC$2,Kraftvärmeprod!$B$1:$VX$1,0),FALSE)/1,0)-IFERROR(VLOOKUP($B368,'Slutlig allokering kvv'!$B$2:$BX$550,MATCH(AC$2,'Slutlig allokering kvv'!$B$1:$BX$1,0),FALSE)/1,0))</f>
        <v/>
      </c>
      <c r="AE368" t="str">
        <f>IF($D368="","",IFERROR(VLOOKUP($B368,Miljö!$B$1:$E$550,MATCH("Hjälpel kraftvärme (GWh)",Miljö!$B$1:$E$1,0),FALSE)/1,0)-IFERROR(VLOOKUP($B368,'Slutlig allokering kvv'!$B$2:$BX$550,MATCH(AE$2,'Slutlig allokering kvv'!$B$1:$BX$1,0),FALSE)/1,0))</f>
        <v/>
      </c>
      <c r="AI368">
        <f t="shared" si="20"/>
        <v>0</v>
      </c>
      <c r="AK368" t="str">
        <f>IFERROR(VLOOKUP($B368,'Slutlig allokering kvv'!$B$2:$AX$550,MATCH("Summa slutlig allokerad tillförd energi (utan hjälpel och rökgaskondensering):",'Slutlig allokering kvv'!$B$1:$AX$1,0),FALSE)/1,"")</f>
        <v/>
      </c>
      <c r="AM368" s="289" t="str">
        <f>IFERROR(1-VLOOKUP($B368,'Slutlig allokering kvv'!$B$2:$AX$550,MATCH("Andel av bränsle i kvv som allokerats till värme, exklusive rökgaskondensering och hjälpel",'Slutlig allokering kvv'!$B$1:$AX$1,0),FALSE),"")</f>
        <v/>
      </c>
      <c r="AO368" s="289" t="str">
        <f t="shared" si="21"/>
        <v/>
      </c>
      <c r="AP368" s="290" t="str">
        <f t="shared" si="22"/>
        <v/>
      </c>
      <c r="AQ368" s="290"/>
      <c r="AR368" s="239" t="str">
        <f t="shared" si="23"/>
        <v/>
      </c>
      <c r="AS368" s="290"/>
    </row>
    <row r="369" spans="1:45" x14ac:dyDescent="0.25">
      <c r="A369" s="2" t="str">
        <f>'Miljövärden för publ företag'!B371</f>
        <v/>
      </c>
      <c r="B369" s="2" t="str">
        <f>'Miljövärden för publ företag'!C371</f>
        <v/>
      </c>
      <c r="C369" t="str">
        <f>IFERROR(VLOOKUP($B369,Kraftvärmeprod!$B$1:$AH$479,MATCH(C$2,Kraftvärmeprod!$B$1:$AG$1,0),FALSE)/1,"")</f>
        <v/>
      </c>
      <c r="D369" t="str">
        <f>IFERROR(VLOOKUP($B369,Kraftvärmeprod!$B$1:$AH$479,MATCH(D$2,Kraftvärmeprod!$B$1:$AG$1,0),FALSE)/1,"")</f>
        <v/>
      </c>
      <c r="F369" t="str">
        <f>IF($D369="","",IFERROR(VLOOKUP($B369,Kraftvärmeprod!$B$1:$BX$550,MATCH(F$2,Kraftvärmeprod!$B$1:$VX$1,0),FALSE)/1,0)-IFERROR(VLOOKUP($B369,'Slutlig allokering kvv'!$B$2:$BX$550,MATCH(F$2,'Slutlig allokering kvv'!$B$1:$BX$1,0),FALSE)/1,0))</f>
        <v/>
      </c>
      <c r="G369" t="str">
        <f>IF($D369="","",IFERROR(VLOOKUP($B369,Kraftvärmeprod!$B$1:$BX$550,MATCH(G$2,Kraftvärmeprod!$B$1:$VX$1,0),FALSE)/1,0)-IFERROR(VLOOKUP($B369,'Slutlig allokering kvv'!$B$2:$BX$550,MATCH(G$2,'Slutlig allokering kvv'!$B$1:$BX$1,0),FALSE)/1,0))</f>
        <v/>
      </c>
      <c r="H369" t="str">
        <f>IF($D369="","",IFERROR(VLOOKUP($B369,Kraftvärmeprod!$B$1:$BX$550,MATCH(H$2,Kraftvärmeprod!$B$1:$VX$1,0),FALSE)/1,0)-IFERROR(VLOOKUP($B369,'Slutlig allokering kvv'!$B$2:$BX$550,MATCH(H$2,'Slutlig allokering kvv'!$B$1:$BX$1,0),FALSE)/1,0))</f>
        <v/>
      </c>
      <c r="I369" t="str">
        <f>IF($D369="","",IFERROR(VLOOKUP($B369,Kraftvärmeprod!$B$1:$BX$550,MATCH(I$2,Kraftvärmeprod!$B$1:$VX$1,0),FALSE)/1,0)-IFERROR(VLOOKUP($B369,'Slutlig allokering kvv'!$B$2:$BX$550,MATCH(I$2,'Slutlig allokering kvv'!$B$1:$BX$1,0),FALSE)/1,0))</f>
        <v/>
      </c>
      <c r="J369" t="str">
        <f>IF($D369="","",IFERROR(VLOOKUP($B369,Kraftvärmeprod!$B$1:$BX$550,MATCH(J$2,Kraftvärmeprod!$B$1:$VX$1,0),FALSE)/1,0)-IFERROR(VLOOKUP($B369,'Slutlig allokering kvv'!$B$2:$BX$550,MATCH(J$2,'Slutlig allokering kvv'!$B$1:$BX$1,0),FALSE)/1,0))</f>
        <v/>
      </c>
      <c r="K369" t="str">
        <f>IF($D369="","",IFERROR(VLOOKUP($B369,Kraftvärmeprod!$B$1:$BX$550,MATCH(K$2,Kraftvärmeprod!$B$1:$VX$1,0),FALSE)/1,0)-IFERROR(VLOOKUP($B369,'Slutlig allokering kvv'!$B$2:$BX$550,MATCH(K$2,'Slutlig allokering kvv'!$B$1:$BX$1,0),FALSE)/1,0))</f>
        <v/>
      </c>
      <c r="L369" t="str">
        <f>IF($D369="","",IFERROR(VLOOKUP($B369,Kraftvärmeprod!$B$1:$BX$550,MATCH(L$2,Kraftvärmeprod!$B$1:$VX$1,0),FALSE)/1,0)-IFERROR(VLOOKUP($B369,'Slutlig allokering kvv'!$B$2:$BX$550,MATCH(L$2,'Slutlig allokering kvv'!$B$1:$BX$1,0),FALSE)/1,0))</f>
        <v/>
      </c>
      <c r="M369" t="str">
        <f>IF($D369="","",IFERROR(VLOOKUP($B369,Kraftvärmeprod!$B$1:$BX$550,MATCH(M$2,Kraftvärmeprod!$B$1:$VX$1,0),FALSE)/1,0)-IFERROR(VLOOKUP($B369,'Slutlig allokering kvv'!$B$2:$BX$550,MATCH(M$2,'Slutlig allokering kvv'!$B$1:$BX$1,0),FALSE)/1,0))</f>
        <v/>
      </c>
      <c r="N369" t="str">
        <f>IF($D369="","",IFERROR(VLOOKUP($B369,Kraftvärmeprod!$B$1:$BX$550,MATCH(N$2,Kraftvärmeprod!$B$1:$VX$1,0),FALSE)/1,0)-IFERROR(VLOOKUP($B369,'Slutlig allokering kvv'!$B$2:$BX$550,MATCH(N$2,'Slutlig allokering kvv'!$B$1:$BX$1,0),FALSE)/1,0))</f>
        <v/>
      </c>
      <c r="O369" t="str">
        <f>IF($D369="","",IFERROR(VLOOKUP($B369,Kraftvärmeprod!$B$1:$BX$550,MATCH(O$2,Kraftvärmeprod!$B$1:$VX$1,0),FALSE)/1,0)-IFERROR(VLOOKUP($B369,'Slutlig allokering kvv'!$B$2:$BX$550,MATCH(O$2,'Slutlig allokering kvv'!$B$1:$BX$1,0),FALSE)/1,0))</f>
        <v/>
      </c>
      <c r="P369" t="str">
        <f>IF($D369="","",IFERROR(VLOOKUP($B369,Kraftvärmeprod!$B$1:$BX$550,MATCH(P$2,Kraftvärmeprod!$B$1:$VX$1,0),FALSE)/1,0)-IFERROR(VLOOKUP($B369,'Slutlig allokering kvv'!$B$2:$BX$550,MATCH(P$2,'Slutlig allokering kvv'!$B$1:$BX$1,0),FALSE)/1,0))</f>
        <v/>
      </c>
      <c r="Q369" t="str">
        <f>IF($D369="","",IFERROR(VLOOKUP($B369,Kraftvärmeprod!$B$1:$BX$550,MATCH(Q$2,Kraftvärmeprod!$B$1:$VX$1,0),FALSE)/1,0)-IFERROR(VLOOKUP($B369,'Slutlig allokering kvv'!$B$2:$BX$550,MATCH(Q$2,'Slutlig allokering kvv'!$B$1:$BX$1,0),FALSE)/1,0))</f>
        <v/>
      </c>
      <c r="R369" t="str">
        <f>IF($D369="","",IFERROR(VLOOKUP($B369,Kraftvärmeprod!$B$1:$BX$550,MATCH(R$2,Kraftvärmeprod!$B$1:$VX$1,0),FALSE)/1,0)-IFERROR(VLOOKUP($B369,'Slutlig allokering kvv'!$B$2:$BX$550,MATCH(R$2,'Slutlig allokering kvv'!$B$1:$BX$1,0),FALSE)/1,0))</f>
        <v/>
      </c>
      <c r="S369" t="str">
        <f>IF($D369="","",IFERROR(VLOOKUP($B369,Kraftvärmeprod!$B$1:$BX$550,MATCH(S$2,Kraftvärmeprod!$B$1:$VX$1,0),FALSE)/1,0)-IFERROR(VLOOKUP($B369,'Slutlig allokering kvv'!$B$2:$BX$550,MATCH(S$2,'Slutlig allokering kvv'!$B$1:$BX$1,0),FALSE)/1,0))</f>
        <v/>
      </c>
      <c r="T369" t="str">
        <f>IF($D369="","",IFERROR(VLOOKUP($B369,Kraftvärmeprod!$B$1:$BX$550,MATCH(T$2,Kraftvärmeprod!$B$1:$VX$1,0),FALSE)/1,0)-IFERROR(VLOOKUP($B369,'Slutlig allokering kvv'!$B$2:$BX$550,MATCH(T$2,'Slutlig allokering kvv'!$B$1:$BX$1,0),FALSE)/1,0))</f>
        <v/>
      </c>
      <c r="U369" t="str">
        <f>IF($D369="","",IFERROR(VLOOKUP($B369,Kraftvärmeprod!$B$1:$BX$550,MATCH(U$2,Kraftvärmeprod!$B$1:$VX$1,0),FALSE)/1,0)-IFERROR(VLOOKUP($B369,'Slutlig allokering kvv'!$B$2:$BX$550,MATCH(U$2,'Slutlig allokering kvv'!$B$1:$BX$1,0),FALSE)/1,0))</f>
        <v/>
      </c>
      <c r="V369" t="str">
        <f>IF($D369="","",IFERROR(VLOOKUP($B369,Kraftvärmeprod!$B$1:$BX$550,MATCH(V$2,Kraftvärmeprod!$B$1:$VX$1,0),FALSE)/1,0)-IFERROR(VLOOKUP($B369,'Slutlig allokering kvv'!$B$2:$BX$550,MATCH(V$2,'Slutlig allokering kvv'!$B$1:$BX$1,0),FALSE)/1,0))</f>
        <v/>
      </c>
      <c r="W369" t="str">
        <f>IF($D369="","",IFERROR(VLOOKUP($B369,Kraftvärmeprod!$B$1:$BX$550,MATCH(W$2,Kraftvärmeprod!$B$1:$VX$1,0),FALSE)/1,0)-IFERROR(VLOOKUP($B369,'Slutlig allokering kvv'!$B$2:$BX$550,MATCH(W$2,'Slutlig allokering kvv'!$B$1:$BX$1,0),FALSE)/1,0))</f>
        <v/>
      </c>
      <c r="X369" t="str">
        <f>IF($D369="","",IFERROR(VLOOKUP($B369,Kraftvärmeprod!$B$1:$BX$550,MATCH(X$2,Kraftvärmeprod!$B$1:$VX$1,0),FALSE)/1,0)-IFERROR(VLOOKUP($B369,'Slutlig allokering kvv'!$B$2:$BX$550,MATCH(X$2,'Slutlig allokering kvv'!$B$1:$BX$1,0),FALSE)/1,0))</f>
        <v/>
      </c>
      <c r="Y369" t="str">
        <f>IF($D369="","",IFERROR(VLOOKUP($B369,Kraftvärmeprod!$B$1:$BX$550,MATCH(Y$2,Kraftvärmeprod!$B$1:$VX$1,0),FALSE)/1,0)-IFERROR(VLOOKUP($B369,'Slutlig allokering kvv'!$B$2:$BX$550,MATCH(Y$2,'Slutlig allokering kvv'!$B$1:$BX$1,0),FALSE)/1,0))</f>
        <v/>
      </c>
      <c r="Z369" t="str">
        <f>IF($D369="","",IFERROR(VLOOKUP($B369,Kraftvärmeprod!$B$1:$BX$550,MATCH(Z$2,Kraftvärmeprod!$B$1:$VX$1,0),FALSE)/1,0)-IFERROR(VLOOKUP($B369,'Slutlig allokering kvv'!$B$2:$BX$550,MATCH(Z$2,'Slutlig allokering kvv'!$B$1:$BX$1,0),FALSE)/1,0))</f>
        <v/>
      </c>
      <c r="AA369" t="str">
        <f>IF($D369="","",IFERROR(VLOOKUP($B369,Kraftvärmeprod!$B$1:$BX$550,MATCH(AA$2,Kraftvärmeprod!$B$1:$VX$1,0),FALSE)/1,0)-IFERROR(VLOOKUP($B369,'Slutlig allokering kvv'!$B$2:$BX$550,MATCH(AA$2,'Slutlig allokering kvv'!$B$1:$BX$1,0),FALSE)/1,0))</f>
        <v/>
      </c>
      <c r="AB369" t="str">
        <f>IF($D369="","",IFERROR(VLOOKUP($B369,Kraftvärmeprod!$B$1:$BX$550,MATCH(AB$2,Kraftvärmeprod!$B$1:$VX$1,0),FALSE)/1,0)-IFERROR(VLOOKUP($B369,'Slutlig allokering kvv'!$B$2:$BX$550,MATCH(AB$2,'Slutlig allokering kvv'!$B$1:$BX$1,0),FALSE)/1,0))</f>
        <v/>
      </c>
      <c r="AC369" t="str">
        <f>IF($D369="","",IFERROR(VLOOKUP($B369,Kraftvärmeprod!$B$1:$BX$550,MATCH(AC$2,Kraftvärmeprod!$B$1:$VX$1,0),FALSE)/1,0)-IFERROR(VLOOKUP($B369,'Slutlig allokering kvv'!$B$2:$BX$550,MATCH(AC$2,'Slutlig allokering kvv'!$B$1:$BX$1,0),FALSE)/1,0))</f>
        <v/>
      </c>
      <c r="AE369" t="str">
        <f>IF($D369="","",IFERROR(VLOOKUP($B369,Miljö!$B$1:$E$550,MATCH("Hjälpel kraftvärme (GWh)",Miljö!$B$1:$E$1,0),FALSE)/1,0)-IFERROR(VLOOKUP($B369,'Slutlig allokering kvv'!$B$2:$BX$550,MATCH(AE$2,'Slutlig allokering kvv'!$B$1:$BX$1,0),FALSE)/1,0))</f>
        <v/>
      </c>
      <c r="AI369">
        <f t="shared" si="20"/>
        <v>0</v>
      </c>
      <c r="AK369" t="str">
        <f>IFERROR(VLOOKUP($B369,'Slutlig allokering kvv'!$B$2:$AX$550,MATCH("Summa slutlig allokerad tillförd energi (utan hjälpel och rökgaskondensering):",'Slutlig allokering kvv'!$B$1:$AX$1,0),FALSE)/1,"")</f>
        <v/>
      </c>
      <c r="AM369" s="289" t="str">
        <f>IFERROR(1-VLOOKUP($B369,'Slutlig allokering kvv'!$B$2:$AX$550,MATCH("Andel av bränsle i kvv som allokerats till värme, exklusive rökgaskondensering och hjälpel",'Slutlig allokering kvv'!$B$1:$AX$1,0),FALSE),"")</f>
        <v/>
      </c>
      <c r="AO369" s="289" t="str">
        <f t="shared" si="21"/>
        <v/>
      </c>
      <c r="AP369" s="290" t="str">
        <f t="shared" si="22"/>
        <v/>
      </c>
      <c r="AQ369" s="290"/>
      <c r="AR369" s="239" t="str">
        <f t="shared" si="23"/>
        <v/>
      </c>
      <c r="AS369" s="290"/>
    </row>
    <row r="370" spans="1:45" x14ac:dyDescent="0.25">
      <c r="A370" s="2" t="str">
        <f>'Miljövärden för publ företag'!B372</f>
        <v/>
      </c>
      <c r="B370" s="2" t="str">
        <f>'Miljövärden för publ företag'!C372</f>
        <v/>
      </c>
      <c r="C370" t="str">
        <f>IFERROR(VLOOKUP($B370,Kraftvärmeprod!$B$1:$AH$479,MATCH(C$2,Kraftvärmeprod!$B$1:$AG$1,0),FALSE)/1,"")</f>
        <v/>
      </c>
      <c r="D370" t="str">
        <f>IFERROR(VLOOKUP($B370,Kraftvärmeprod!$B$1:$AH$479,MATCH(D$2,Kraftvärmeprod!$B$1:$AG$1,0),FALSE)/1,"")</f>
        <v/>
      </c>
      <c r="F370" t="str">
        <f>IF($D370="","",IFERROR(VLOOKUP($B370,Kraftvärmeprod!$B$1:$BX$550,MATCH(F$2,Kraftvärmeprod!$B$1:$VX$1,0),FALSE)/1,0)-IFERROR(VLOOKUP($B370,'Slutlig allokering kvv'!$B$2:$BX$550,MATCH(F$2,'Slutlig allokering kvv'!$B$1:$BX$1,0),FALSE)/1,0))</f>
        <v/>
      </c>
      <c r="G370" t="str">
        <f>IF($D370="","",IFERROR(VLOOKUP($B370,Kraftvärmeprod!$B$1:$BX$550,MATCH(G$2,Kraftvärmeprod!$B$1:$VX$1,0),FALSE)/1,0)-IFERROR(VLOOKUP($B370,'Slutlig allokering kvv'!$B$2:$BX$550,MATCH(G$2,'Slutlig allokering kvv'!$B$1:$BX$1,0),FALSE)/1,0))</f>
        <v/>
      </c>
      <c r="H370" t="str">
        <f>IF($D370="","",IFERROR(VLOOKUP($B370,Kraftvärmeprod!$B$1:$BX$550,MATCH(H$2,Kraftvärmeprod!$B$1:$VX$1,0),FALSE)/1,0)-IFERROR(VLOOKUP($B370,'Slutlig allokering kvv'!$B$2:$BX$550,MATCH(H$2,'Slutlig allokering kvv'!$B$1:$BX$1,0),FALSE)/1,0))</f>
        <v/>
      </c>
      <c r="I370" t="str">
        <f>IF($D370="","",IFERROR(VLOOKUP($B370,Kraftvärmeprod!$B$1:$BX$550,MATCH(I$2,Kraftvärmeprod!$B$1:$VX$1,0),FALSE)/1,0)-IFERROR(VLOOKUP($B370,'Slutlig allokering kvv'!$B$2:$BX$550,MATCH(I$2,'Slutlig allokering kvv'!$B$1:$BX$1,0),FALSE)/1,0))</f>
        <v/>
      </c>
      <c r="J370" t="str">
        <f>IF($D370="","",IFERROR(VLOOKUP($B370,Kraftvärmeprod!$B$1:$BX$550,MATCH(J$2,Kraftvärmeprod!$B$1:$VX$1,0),FALSE)/1,0)-IFERROR(VLOOKUP($B370,'Slutlig allokering kvv'!$B$2:$BX$550,MATCH(J$2,'Slutlig allokering kvv'!$B$1:$BX$1,0),FALSE)/1,0))</f>
        <v/>
      </c>
      <c r="K370" t="str">
        <f>IF($D370="","",IFERROR(VLOOKUP($B370,Kraftvärmeprod!$B$1:$BX$550,MATCH(K$2,Kraftvärmeprod!$B$1:$VX$1,0),FALSE)/1,0)-IFERROR(VLOOKUP($B370,'Slutlig allokering kvv'!$B$2:$BX$550,MATCH(K$2,'Slutlig allokering kvv'!$B$1:$BX$1,0),FALSE)/1,0))</f>
        <v/>
      </c>
      <c r="L370" t="str">
        <f>IF($D370="","",IFERROR(VLOOKUP($B370,Kraftvärmeprod!$B$1:$BX$550,MATCH(L$2,Kraftvärmeprod!$B$1:$VX$1,0),FALSE)/1,0)-IFERROR(VLOOKUP($B370,'Slutlig allokering kvv'!$B$2:$BX$550,MATCH(L$2,'Slutlig allokering kvv'!$B$1:$BX$1,0),FALSE)/1,0))</f>
        <v/>
      </c>
      <c r="M370" t="str">
        <f>IF($D370="","",IFERROR(VLOOKUP($B370,Kraftvärmeprod!$B$1:$BX$550,MATCH(M$2,Kraftvärmeprod!$B$1:$VX$1,0),FALSE)/1,0)-IFERROR(VLOOKUP($B370,'Slutlig allokering kvv'!$B$2:$BX$550,MATCH(M$2,'Slutlig allokering kvv'!$B$1:$BX$1,0),FALSE)/1,0))</f>
        <v/>
      </c>
      <c r="N370" t="str">
        <f>IF($D370="","",IFERROR(VLOOKUP($B370,Kraftvärmeprod!$B$1:$BX$550,MATCH(N$2,Kraftvärmeprod!$B$1:$VX$1,0),FALSE)/1,0)-IFERROR(VLOOKUP($B370,'Slutlig allokering kvv'!$B$2:$BX$550,MATCH(N$2,'Slutlig allokering kvv'!$B$1:$BX$1,0),FALSE)/1,0))</f>
        <v/>
      </c>
      <c r="O370" t="str">
        <f>IF($D370="","",IFERROR(VLOOKUP($B370,Kraftvärmeprod!$B$1:$BX$550,MATCH(O$2,Kraftvärmeprod!$B$1:$VX$1,0),FALSE)/1,0)-IFERROR(VLOOKUP($B370,'Slutlig allokering kvv'!$B$2:$BX$550,MATCH(O$2,'Slutlig allokering kvv'!$B$1:$BX$1,0),FALSE)/1,0))</f>
        <v/>
      </c>
      <c r="P370" t="str">
        <f>IF($D370="","",IFERROR(VLOOKUP($B370,Kraftvärmeprod!$B$1:$BX$550,MATCH(P$2,Kraftvärmeprod!$B$1:$VX$1,0),FALSE)/1,0)-IFERROR(VLOOKUP($B370,'Slutlig allokering kvv'!$B$2:$BX$550,MATCH(P$2,'Slutlig allokering kvv'!$B$1:$BX$1,0),FALSE)/1,0))</f>
        <v/>
      </c>
      <c r="Q370" t="str">
        <f>IF($D370="","",IFERROR(VLOOKUP($B370,Kraftvärmeprod!$B$1:$BX$550,MATCH(Q$2,Kraftvärmeprod!$B$1:$VX$1,0),FALSE)/1,0)-IFERROR(VLOOKUP($B370,'Slutlig allokering kvv'!$B$2:$BX$550,MATCH(Q$2,'Slutlig allokering kvv'!$B$1:$BX$1,0),FALSE)/1,0))</f>
        <v/>
      </c>
      <c r="R370" t="str">
        <f>IF($D370="","",IFERROR(VLOOKUP($B370,Kraftvärmeprod!$B$1:$BX$550,MATCH(R$2,Kraftvärmeprod!$B$1:$VX$1,0),FALSE)/1,0)-IFERROR(VLOOKUP($B370,'Slutlig allokering kvv'!$B$2:$BX$550,MATCH(R$2,'Slutlig allokering kvv'!$B$1:$BX$1,0),FALSE)/1,0))</f>
        <v/>
      </c>
      <c r="S370" t="str">
        <f>IF($D370="","",IFERROR(VLOOKUP($B370,Kraftvärmeprod!$B$1:$BX$550,MATCH(S$2,Kraftvärmeprod!$B$1:$VX$1,0),FALSE)/1,0)-IFERROR(VLOOKUP($B370,'Slutlig allokering kvv'!$B$2:$BX$550,MATCH(S$2,'Slutlig allokering kvv'!$B$1:$BX$1,0),FALSE)/1,0))</f>
        <v/>
      </c>
      <c r="T370" t="str">
        <f>IF($D370="","",IFERROR(VLOOKUP($B370,Kraftvärmeprod!$B$1:$BX$550,MATCH(T$2,Kraftvärmeprod!$B$1:$VX$1,0),FALSE)/1,0)-IFERROR(VLOOKUP($B370,'Slutlig allokering kvv'!$B$2:$BX$550,MATCH(T$2,'Slutlig allokering kvv'!$B$1:$BX$1,0),FALSE)/1,0))</f>
        <v/>
      </c>
      <c r="U370" t="str">
        <f>IF($D370="","",IFERROR(VLOOKUP($B370,Kraftvärmeprod!$B$1:$BX$550,MATCH(U$2,Kraftvärmeprod!$B$1:$VX$1,0),FALSE)/1,0)-IFERROR(VLOOKUP($B370,'Slutlig allokering kvv'!$B$2:$BX$550,MATCH(U$2,'Slutlig allokering kvv'!$B$1:$BX$1,0),FALSE)/1,0))</f>
        <v/>
      </c>
      <c r="V370" t="str">
        <f>IF($D370="","",IFERROR(VLOOKUP($B370,Kraftvärmeprod!$B$1:$BX$550,MATCH(V$2,Kraftvärmeprod!$B$1:$VX$1,0),FALSE)/1,0)-IFERROR(VLOOKUP($B370,'Slutlig allokering kvv'!$B$2:$BX$550,MATCH(V$2,'Slutlig allokering kvv'!$B$1:$BX$1,0),FALSE)/1,0))</f>
        <v/>
      </c>
      <c r="W370" t="str">
        <f>IF($D370="","",IFERROR(VLOOKUP($B370,Kraftvärmeprod!$B$1:$BX$550,MATCH(W$2,Kraftvärmeprod!$B$1:$VX$1,0),FALSE)/1,0)-IFERROR(VLOOKUP($B370,'Slutlig allokering kvv'!$B$2:$BX$550,MATCH(W$2,'Slutlig allokering kvv'!$B$1:$BX$1,0),FALSE)/1,0))</f>
        <v/>
      </c>
      <c r="X370" t="str">
        <f>IF($D370="","",IFERROR(VLOOKUP($B370,Kraftvärmeprod!$B$1:$BX$550,MATCH(X$2,Kraftvärmeprod!$B$1:$VX$1,0),FALSE)/1,0)-IFERROR(VLOOKUP($B370,'Slutlig allokering kvv'!$B$2:$BX$550,MATCH(X$2,'Slutlig allokering kvv'!$B$1:$BX$1,0),FALSE)/1,0))</f>
        <v/>
      </c>
      <c r="Y370" t="str">
        <f>IF($D370="","",IFERROR(VLOOKUP($B370,Kraftvärmeprod!$B$1:$BX$550,MATCH(Y$2,Kraftvärmeprod!$B$1:$VX$1,0),FALSE)/1,0)-IFERROR(VLOOKUP($B370,'Slutlig allokering kvv'!$B$2:$BX$550,MATCH(Y$2,'Slutlig allokering kvv'!$B$1:$BX$1,0),FALSE)/1,0))</f>
        <v/>
      </c>
      <c r="Z370" t="str">
        <f>IF($D370="","",IFERROR(VLOOKUP($B370,Kraftvärmeprod!$B$1:$BX$550,MATCH(Z$2,Kraftvärmeprod!$B$1:$VX$1,0),FALSE)/1,0)-IFERROR(VLOOKUP($B370,'Slutlig allokering kvv'!$B$2:$BX$550,MATCH(Z$2,'Slutlig allokering kvv'!$B$1:$BX$1,0),FALSE)/1,0))</f>
        <v/>
      </c>
      <c r="AA370" t="str">
        <f>IF($D370="","",IFERROR(VLOOKUP($B370,Kraftvärmeprod!$B$1:$BX$550,MATCH(AA$2,Kraftvärmeprod!$B$1:$VX$1,0),FALSE)/1,0)-IFERROR(VLOOKUP($B370,'Slutlig allokering kvv'!$B$2:$BX$550,MATCH(AA$2,'Slutlig allokering kvv'!$B$1:$BX$1,0),FALSE)/1,0))</f>
        <v/>
      </c>
      <c r="AB370" t="str">
        <f>IF($D370="","",IFERROR(VLOOKUP($B370,Kraftvärmeprod!$B$1:$BX$550,MATCH(AB$2,Kraftvärmeprod!$B$1:$VX$1,0),FALSE)/1,0)-IFERROR(VLOOKUP($B370,'Slutlig allokering kvv'!$B$2:$BX$550,MATCH(AB$2,'Slutlig allokering kvv'!$B$1:$BX$1,0),FALSE)/1,0))</f>
        <v/>
      </c>
      <c r="AC370" t="str">
        <f>IF($D370="","",IFERROR(VLOOKUP($B370,Kraftvärmeprod!$B$1:$BX$550,MATCH(AC$2,Kraftvärmeprod!$B$1:$VX$1,0),FALSE)/1,0)-IFERROR(VLOOKUP($B370,'Slutlig allokering kvv'!$B$2:$BX$550,MATCH(AC$2,'Slutlig allokering kvv'!$B$1:$BX$1,0),FALSE)/1,0))</f>
        <v/>
      </c>
      <c r="AE370" t="str">
        <f>IF($D370="","",IFERROR(VLOOKUP($B370,Miljö!$B$1:$E$550,MATCH("Hjälpel kraftvärme (GWh)",Miljö!$B$1:$E$1,0),FALSE)/1,0)-IFERROR(VLOOKUP($B370,'Slutlig allokering kvv'!$B$2:$BX$550,MATCH(AE$2,'Slutlig allokering kvv'!$B$1:$BX$1,0),FALSE)/1,0))</f>
        <v/>
      </c>
      <c r="AI370">
        <f t="shared" si="20"/>
        <v>0</v>
      </c>
      <c r="AK370" t="str">
        <f>IFERROR(VLOOKUP($B370,'Slutlig allokering kvv'!$B$2:$AX$550,MATCH("Summa slutlig allokerad tillförd energi (utan hjälpel och rökgaskondensering):",'Slutlig allokering kvv'!$B$1:$AX$1,0),FALSE)/1,"")</f>
        <v/>
      </c>
      <c r="AM370" s="289" t="str">
        <f>IFERROR(1-VLOOKUP($B370,'Slutlig allokering kvv'!$B$2:$AX$550,MATCH("Andel av bränsle i kvv som allokerats till värme, exklusive rökgaskondensering och hjälpel",'Slutlig allokering kvv'!$B$1:$AX$1,0),FALSE),"")</f>
        <v/>
      </c>
      <c r="AO370" s="289" t="str">
        <f t="shared" si="21"/>
        <v/>
      </c>
      <c r="AP370" s="290" t="str">
        <f t="shared" si="22"/>
        <v/>
      </c>
      <c r="AQ370" s="290"/>
      <c r="AR370" s="239" t="str">
        <f t="shared" si="23"/>
        <v/>
      </c>
      <c r="AS370" s="290"/>
    </row>
    <row r="371" spans="1:45" x14ac:dyDescent="0.25">
      <c r="A371" s="2" t="str">
        <f>'Miljövärden för publ företag'!B373</f>
        <v/>
      </c>
      <c r="B371" s="2" t="str">
        <f>'Miljövärden för publ företag'!C373</f>
        <v/>
      </c>
      <c r="C371" t="str">
        <f>IFERROR(VLOOKUP($B371,Kraftvärmeprod!$B$1:$AH$479,MATCH(C$2,Kraftvärmeprod!$B$1:$AG$1,0),FALSE)/1,"")</f>
        <v/>
      </c>
      <c r="D371" t="str">
        <f>IFERROR(VLOOKUP($B371,Kraftvärmeprod!$B$1:$AH$479,MATCH(D$2,Kraftvärmeprod!$B$1:$AG$1,0),FALSE)/1,"")</f>
        <v/>
      </c>
      <c r="F371" t="str">
        <f>IF($D371="","",IFERROR(VLOOKUP($B371,Kraftvärmeprod!$B$1:$BX$550,MATCH(F$2,Kraftvärmeprod!$B$1:$VX$1,0),FALSE)/1,0)-IFERROR(VLOOKUP($B371,'Slutlig allokering kvv'!$B$2:$BX$550,MATCH(F$2,'Slutlig allokering kvv'!$B$1:$BX$1,0),FALSE)/1,0))</f>
        <v/>
      </c>
      <c r="G371" t="str">
        <f>IF($D371="","",IFERROR(VLOOKUP($B371,Kraftvärmeprod!$B$1:$BX$550,MATCH(G$2,Kraftvärmeprod!$B$1:$VX$1,0),FALSE)/1,0)-IFERROR(VLOOKUP($B371,'Slutlig allokering kvv'!$B$2:$BX$550,MATCH(G$2,'Slutlig allokering kvv'!$B$1:$BX$1,0),FALSE)/1,0))</f>
        <v/>
      </c>
      <c r="H371" t="str">
        <f>IF($D371="","",IFERROR(VLOOKUP($B371,Kraftvärmeprod!$B$1:$BX$550,MATCH(H$2,Kraftvärmeprod!$B$1:$VX$1,0),FALSE)/1,0)-IFERROR(VLOOKUP($B371,'Slutlig allokering kvv'!$B$2:$BX$550,MATCH(H$2,'Slutlig allokering kvv'!$B$1:$BX$1,0),FALSE)/1,0))</f>
        <v/>
      </c>
      <c r="I371" t="str">
        <f>IF($D371="","",IFERROR(VLOOKUP($B371,Kraftvärmeprod!$B$1:$BX$550,MATCH(I$2,Kraftvärmeprod!$B$1:$VX$1,0),FALSE)/1,0)-IFERROR(VLOOKUP($B371,'Slutlig allokering kvv'!$B$2:$BX$550,MATCH(I$2,'Slutlig allokering kvv'!$B$1:$BX$1,0),FALSE)/1,0))</f>
        <v/>
      </c>
      <c r="J371" t="str">
        <f>IF($D371="","",IFERROR(VLOOKUP($B371,Kraftvärmeprod!$B$1:$BX$550,MATCH(J$2,Kraftvärmeprod!$B$1:$VX$1,0),FALSE)/1,0)-IFERROR(VLOOKUP($B371,'Slutlig allokering kvv'!$B$2:$BX$550,MATCH(J$2,'Slutlig allokering kvv'!$B$1:$BX$1,0),FALSE)/1,0))</f>
        <v/>
      </c>
      <c r="K371" t="str">
        <f>IF($D371="","",IFERROR(VLOOKUP($B371,Kraftvärmeprod!$B$1:$BX$550,MATCH(K$2,Kraftvärmeprod!$B$1:$VX$1,0),FALSE)/1,0)-IFERROR(VLOOKUP($B371,'Slutlig allokering kvv'!$B$2:$BX$550,MATCH(K$2,'Slutlig allokering kvv'!$B$1:$BX$1,0),FALSE)/1,0))</f>
        <v/>
      </c>
      <c r="L371" t="str">
        <f>IF($D371="","",IFERROR(VLOOKUP($B371,Kraftvärmeprod!$B$1:$BX$550,MATCH(L$2,Kraftvärmeprod!$B$1:$VX$1,0),FALSE)/1,0)-IFERROR(VLOOKUP($B371,'Slutlig allokering kvv'!$B$2:$BX$550,MATCH(L$2,'Slutlig allokering kvv'!$B$1:$BX$1,0),FALSE)/1,0))</f>
        <v/>
      </c>
      <c r="M371" t="str">
        <f>IF($D371="","",IFERROR(VLOOKUP($B371,Kraftvärmeprod!$B$1:$BX$550,MATCH(M$2,Kraftvärmeprod!$B$1:$VX$1,0),FALSE)/1,0)-IFERROR(VLOOKUP($B371,'Slutlig allokering kvv'!$B$2:$BX$550,MATCH(M$2,'Slutlig allokering kvv'!$B$1:$BX$1,0),FALSE)/1,0))</f>
        <v/>
      </c>
      <c r="N371" t="str">
        <f>IF($D371="","",IFERROR(VLOOKUP($B371,Kraftvärmeprod!$B$1:$BX$550,MATCH(N$2,Kraftvärmeprod!$B$1:$VX$1,0),FALSE)/1,0)-IFERROR(VLOOKUP($B371,'Slutlig allokering kvv'!$B$2:$BX$550,MATCH(N$2,'Slutlig allokering kvv'!$B$1:$BX$1,0),FALSE)/1,0))</f>
        <v/>
      </c>
      <c r="O371" t="str">
        <f>IF($D371="","",IFERROR(VLOOKUP($B371,Kraftvärmeprod!$B$1:$BX$550,MATCH(O$2,Kraftvärmeprod!$B$1:$VX$1,0),FALSE)/1,0)-IFERROR(VLOOKUP($B371,'Slutlig allokering kvv'!$B$2:$BX$550,MATCH(O$2,'Slutlig allokering kvv'!$B$1:$BX$1,0),FALSE)/1,0))</f>
        <v/>
      </c>
      <c r="P371" t="str">
        <f>IF($D371="","",IFERROR(VLOOKUP($B371,Kraftvärmeprod!$B$1:$BX$550,MATCH(P$2,Kraftvärmeprod!$B$1:$VX$1,0),FALSE)/1,0)-IFERROR(VLOOKUP($B371,'Slutlig allokering kvv'!$B$2:$BX$550,MATCH(P$2,'Slutlig allokering kvv'!$B$1:$BX$1,0),FALSE)/1,0))</f>
        <v/>
      </c>
      <c r="Q371" t="str">
        <f>IF($D371="","",IFERROR(VLOOKUP($B371,Kraftvärmeprod!$B$1:$BX$550,MATCH(Q$2,Kraftvärmeprod!$B$1:$VX$1,0),FALSE)/1,0)-IFERROR(VLOOKUP($B371,'Slutlig allokering kvv'!$B$2:$BX$550,MATCH(Q$2,'Slutlig allokering kvv'!$B$1:$BX$1,0),FALSE)/1,0))</f>
        <v/>
      </c>
      <c r="R371" t="str">
        <f>IF($D371="","",IFERROR(VLOOKUP($B371,Kraftvärmeprod!$B$1:$BX$550,MATCH(R$2,Kraftvärmeprod!$B$1:$VX$1,0),FALSE)/1,0)-IFERROR(VLOOKUP($B371,'Slutlig allokering kvv'!$B$2:$BX$550,MATCH(R$2,'Slutlig allokering kvv'!$B$1:$BX$1,0),FALSE)/1,0))</f>
        <v/>
      </c>
      <c r="S371" t="str">
        <f>IF($D371="","",IFERROR(VLOOKUP($B371,Kraftvärmeprod!$B$1:$BX$550,MATCH(S$2,Kraftvärmeprod!$B$1:$VX$1,0),FALSE)/1,0)-IFERROR(VLOOKUP($B371,'Slutlig allokering kvv'!$B$2:$BX$550,MATCH(S$2,'Slutlig allokering kvv'!$B$1:$BX$1,0),FALSE)/1,0))</f>
        <v/>
      </c>
      <c r="T371" t="str">
        <f>IF($D371="","",IFERROR(VLOOKUP($B371,Kraftvärmeprod!$B$1:$BX$550,MATCH(T$2,Kraftvärmeprod!$B$1:$VX$1,0),FALSE)/1,0)-IFERROR(VLOOKUP($B371,'Slutlig allokering kvv'!$B$2:$BX$550,MATCH(T$2,'Slutlig allokering kvv'!$B$1:$BX$1,0),FALSE)/1,0))</f>
        <v/>
      </c>
      <c r="U371" t="str">
        <f>IF($D371="","",IFERROR(VLOOKUP($B371,Kraftvärmeprod!$B$1:$BX$550,MATCH(U$2,Kraftvärmeprod!$B$1:$VX$1,0),FALSE)/1,0)-IFERROR(VLOOKUP($B371,'Slutlig allokering kvv'!$B$2:$BX$550,MATCH(U$2,'Slutlig allokering kvv'!$B$1:$BX$1,0),FALSE)/1,0))</f>
        <v/>
      </c>
      <c r="V371" t="str">
        <f>IF($D371="","",IFERROR(VLOOKUP($B371,Kraftvärmeprod!$B$1:$BX$550,MATCH(V$2,Kraftvärmeprod!$B$1:$VX$1,0),FALSE)/1,0)-IFERROR(VLOOKUP($B371,'Slutlig allokering kvv'!$B$2:$BX$550,MATCH(V$2,'Slutlig allokering kvv'!$B$1:$BX$1,0),FALSE)/1,0))</f>
        <v/>
      </c>
      <c r="W371" t="str">
        <f>IF($D371="","",IFERROR(VLOOKUP($B371,Kraftvärmeprod!$B$1:$BX$550,MATCH(W$2,Kraftvärmeprod!$B$1:$VX$1,0),FALSE)/1,0)-IFERROR(VLOOKUP($B371,'Slutlig allokering kvv'!$B$2:$BX$550,MATCH(W$2,'Slutlig allokering kvv'!$B$1:$BX$1,0),FALSE)/1,0))</f>
        <v/>
      </c>
      <c r="X371" t="str">
        <f>IF($D371="","",IFERROR(VLOOKUP($B371,Kraftvärmeprod!$B$1:$BX$550,MATCH(X$2,Kraftvärmeprod!$B$1:$VX$1,0),FALSE)/1,0)-IFERROR(VLOOKUP($B371,'Slutlig allokering kvv'!$B$2:$BX$550,MATCH(X$2,'Slutlig allokering kvv'!$B$1:$BX$1,0),FALSE)/1,0))</f>
        <v/>
      </c>
      <c r="Y371" t="str">
        <f>IF($D371="","",IFERROR(VLOOKUP($B371,Kraftvärmeprod!$B$1:$BX$550,MATCH(Y$2,Kraftvärmeprod!$B$1:$VX$1,0),FALSE)/1,0)-IFERROR(VLOOKUP($B371,'Slutlig allokering kvv'!$B$2:$BX$550,MATCH(Y$2,'Slutlig allokering kvv'!$B$1:$BX$1,0),FALSE)/1,0))</f>
        <v/>
      </c>
      <c r="Z371" t="str">
        <f>IF($D371="","",IFERROR(VLOOKUP($B371,Kraftvärmeprod!$B$1:$BX$550,MATCH(Z$2,Kraftvärmeprod!$B$1:$VX$1,0),FALSE)/1,0)-IFERROR(VLOOKUP($B371,'Slutlig allokering kvv'!$B$2:$BX$550,MATCH(Z$2,'Slutlig allokering kvv'!$B$1:$BX$1,0),FALSE)/1,0))</f>
        <v/>
      </c>
      <c r="AA371" t="str">
        <f>IF($D371="","",IFERROR(VLOOKUP($B371,Kraftvärmeprod!$B$1:$BX$550,MATCH(AA$2,Kraftvärmeprod!$B$1:$VX$1,0),FALSE)/1,0)-IFERROR(VLOOKUP($B371,'Slutlig allokering kvv'!$B$2:$BX$550,MATCH(AA$2,'Slutlig allokering kvv'!$B$1:$BX$1,0),FALSE)/1,0))</f>
        <v/>
      </c>
      <c r="AB371" t="str">
        <f>IF($D371="","",IFERROR(VLOOKUP($B371,Kraftvärmeprod!$B$1:$BX$550,MATCH(AB$2,Kraftvärmeprod!$B$1:$VX$1,0),FALSE)/1,0)-IFERROR(VLOOKUP($B371,'Slutlig allokering kvv'!$B$2:$BX$550,MATCH(AB$2,'Slutlig allokering kvv'!$B$1:$BX$1,0),FALSE)/1,0))</f>
        <v/>
      </c>
      <c r="AC371" t="str">
        <f>IF($D371="","",IFERROR(VLOOKUP($B371,Kraftvärmeprod!$B$1:$BX$550,MATCH(AC$2,Kraftvärmeprod!$B$1:$VX$1,0),FALSE)/1,0)-IFERROR(VLOOKUP($B371,'Slutlig allokering kvv'!$B$2:$BX$550,MATCH(AC$2,'Slutlig allokering kvv'!$B$1:$BX$1,0),FALSE)/1,0))</f>
        <v/>
      </c>
      <c r="AE371" t="str">
        <f>IF($D371="","",IFERROR(VLOOKUP($B371,Miljö!$B$1:$E$550,MATCH("Hjälpel kraftvärme (GWh)",Miljö!$B$1:$E$1,0),FALSE)/1,0)-IFERROR(VLOOKUP($B371,'Slutlig allokering kvv'!$B$2:$BX$550,MATCH(AE$2,'Slutlig allokering kvv'!$B$1:$BX$1,0),FALSE)/1,0))</f>
        <v/>
      </c>
      <c r="AI371">
        <f t="shared" si="20"/>
        <v>0</v>
      </c>
      <c r="AK371" t="str">
        <f>IFERROR(VLOOKUP($B371,'Slutlig allokering kvv'!$B$2:$AX$550,MATCH("Summa slutlig allokerad tillförd energi (utan hjälpel och rökgaskondensering):",'Slutlig allokering kvv'!$B$1:$AX$1,0),FALSE)/1,"")</f>
        <v/>
      </c>
      <c r="AM371" s="289" t="str">
        <f>IFERROR(1-VLOOKUP($B371,'Slutlig allokering kvv'!$B$2:$AX$550,MATCH("Andel av bränsle i kvv som allokerats till värme, exklusive rökgaskondensering och hjälpel",'Slutlig allokering kvv'!$B$1:$AX$1,0),FALSE),"")</f>
        <v/>
      </c>
      <c r="AO371" s="289" t="str">
        <f t="shared" si="21"/>
        <v/>
      </c>
      <c r="AP371" s="290" t="str">
        <f t="shared" si="22"/>
        <v/>
      </c>
      <c r="AQ371" s="290"/>
      <c r="AR371" s="239" t="str">
        <f t="shared" si="23"/>
        <v/>
      </c>
      <c r="AS371" s="290"/>
    </row>
    <row r="372" spans="1:45" x14ac:dyDescent="0.25">
      <c r="A372" s="2" t="str">
        <f>'Miljövärden för publ företag'!B374</f>
        <v/>
      </c>
      <c r="B372" s="2" t="str">
        <f>'Miljövärden för publ företag'!C374</f>
        <v/>
      </c>
      <c r="C372" t="str">
        <f>IFERROR(VLOOKUP($B372,Kraftvärmeprod!$B$1:$AH$479,MATCH(C$2,Kraftvärmeprod!$B$1:$AG$1,0),FALSE)/1,"")</f>
        <v/>
      </c>
      <c r="D372" t="str">
        <f>IFERROR(VLOOKUP($B372,Kraftvärmeprod!$B$1:$AH$479,MATCH(D$2,Kraftvärmeprod!$B$1:$AG$1,0),FALSE)/1,"")</f>
        <v/>
      </c>
      <c r="F372" t="str">
        <f>IF($D372="","",IFERROR(VLOOKUP($B372,Kraftvärmeprod!$B$1:$BX$550,MATCH(F$2,Kraftvärmeprod!$B$1:$VX$1,0),FALSE)/1,0)-IFERROR(VLOOKUP($B372,'Slutlig allokering kvv'!$B$2:$BX$550,MATCH(F$2,'Slutlig allokering kvv'!$B$1:$BX$1,0),FALSE)/1,0))</f>
        <v/>
      </c>
      <c r="G372" t="str">
        <f>IF($D372="","",IFERROR(VLOOKUP($B372,Kraftvärmeprod!$B$1:$BX$550,MATCH(G$2,Kraftvärmeprod!$B$1:$VX$1,0),FALSE)/1,0)-IFERROR(VLOOKUP($B372,'Slutlig allokering kvv'!$B$2:$BX$550,MATCH(G$2,'Slutlig allokering kvv'!$B$1:$BX$1,0),FALSE)/1,0))</f>
        <v/>
      </c>
      <c r="H372" t="str">
        <f>IF($D372="","",IFERROR(VLOOKUP($B372,Kraftvärmeprod!$B$1:$BX$550,MATCH(H$2,Kraftvärmeprod!$B$1:$VX$1,0),FALSE)/1,0)-IFERROR(VLOOKUP($B372,'Slutlig allokering kvv'!$B$2:$BX$550,MATCH(H$2,'Slutlig allokering kvv'!$B$1:$BX$1,0),FALSE)/1,0))</f>
        <v/>
      </c>
      <c r="I372" t="str">
        <f>IF($D372="","",IFERROR(VLOOKUP($B372,Kraftvärmeprod!$B$1:$BX$550,MATCH(I$2,Kraftvärmeprod!$B$1:$VX$1,0),FALSE)/1,0)-IFERROR(VLOOKUP($B372,'Slutlig allokering kvv'!$B$2:$BX$550,MATCH(I$2,'Slutlig allokering kvv'!$B$1:$BX$1,0),FALSE)/1,0))</f>
        <v/>
      </c>
      <c r="J372" t="str">
        <f>IF($D372="","",IFERROR(VLOOKUP($B372,Kraftvärmeprod!$B$1:$BX$550,MATCH(J$2,Kraftvärmeprod!$B$1:$VX$1,0),FALSE)/1,0)-IFERROR(VLOOKUP($B372,'Slutlig allokering kvv'!$B$2:$BX$550,MATCH(J$2,'Slutlig allokering kvv'!$B$1:$BX$1,0),FALSE)/1,0))</f>
        <v/>
      </c>
      <c r="K372" t="str">
        <f>IF($D372="","",IFERROR(VLOOKUP($B372,Kraftvärmeprod!$B$1:$BX$550,MATCH(K$2,Kraftvärmeprod!$B$1:$VX$1,0),FALSE)/1,0)-IFERROR(VLOOKUP($B372,'Slutlig allokering kvv'!$B$2:$BX$550,MATCH(K$2,'Slutlig allokering kvv'!$B$1:$BX$1,0),FALSE)/1,0))</f>
        <v/>
      </c>
      <c r="L372" t="str">
        <f>IF($D372="","",IFERROR(VLOOKUP($B372,Kraftvärmeprod!$B$1:$BX$550,MATCH(L$2,Kraftvärmeprod!$B$1:$VX$1,0),FALSE)/1,0)-IFERROR(VLOOKUP($B372,'Slutlig allokering kvv'!$B$2:$BX$550,MATCH(L$2,'Slutlig allokering kvv'!$B$1:$BX$1,0),FALSE)/1,0))</f>
        <v/>
      </c>
      <c r="M372" t="str">
        <f>IF($D372="","",IFERROR(VLOOKUP($B372,Kraftvärmeprod!$B$1:$BX$550,MATCH(M$2,Kraftvärmeprod!$B$1:$VX$1,0),FALSE)/1,0)-IFERROR(VLOOKUP($B372,'Slutlig allokering kvv'!$B$2:$BX$550,MATCH(M$2,'Slutlig allokering kvv'!$B$1:$BX$1,0),FALSE)/1,0))</f>
        <v/>
      </c>
      <c r="N372" t="str">
        <f>IF($D372="","",IFERROR(VLOOKUP($B372,Kraftvärmeprod!$B$1:$BX$550,MATCH(N$2,Kraftvärmeprod!$B$1:$VX$1,0),FALSE)/1,0)-IFERROR(VLOOKUP($B372,'Slutlig allokering kvv'!$B$2:$BX$550,MATCH(N$2,'Slutlig allokering kvv'!$B$1:$BX$1,0),FALSE)/1,0))</f>
        <v/>
      </c>
      <c r="O372" t="str">
        <f>IF($D372="","",IFERROR(VLOOKUP($B372,Kraftvärmeprod!$B$1:$BX$550,MATCH(O$2,Kraftvärmeprod!$B$1:$VX$1,0),FALSE)/1,0)-IFERROR(VLOOKUP($B372,'Slutlig allokering kvv'!$B$2:$BX$550,MATCH(O$2,'Slutlig allokering kvv'!$B$1:$BX$1,0),FALSE)/1,0))</f>
        <v/>
      </c>
      <c r="P372" t="str">
        <f>IF($D372="","",IFERROR(VLOOKUP($B372,Kraftvärmeprod!$B$1:$BX$550,MATCH(P$2,Kraftvärmeprod!$B$1:$VX$1,0),FALSE)/1,0)-IFERROR(VLOOKUP($B372,'Slutlig allokering kvv'!$B$2:$BX$550,MATCH(P$2,'Slutlig allokering kvv'!$B$1:$BX$1,0),FALSE)/1,0))</f>
        <v/>
      </c>
      <c r="Q372" t="str">
        <f>IF($D372="","",IFERROR(VLOOKUP($B372,Kraftvärmeprod!$B$1:$BX$550,MATCH(Q$2,Kraftvärmeprod!$B$1:$VX$1,0),FALSE)/1,0)-IFERROR(VLOOKUP($B372,'Slutlig allokering kvv'!$B$2:$BX$550,MATCH(Q$2,'Slutlig allokering kvv'!$B$1:$BX$1,0),FALSE)/1,0))</f>
        <v/>
      </c>
      <c r="R372" t="str">
        <f>IF($D372="","",IFERROR(VLOOKUP($B372,Kraftvärmeprod!$B$1:$BX$550,MATCH(R$2,Kraftvärmeprod!$B$1:$VX$1,0),FALSE)/1,0)-IFERROR(VLOOKUP($B372,'Slutlig allokering kvv'!$B$2:$BX$550,MATCH(R$2,'Slutlig allokering kvv'!$B$1:$BX$1,0),FALSE)/1,0))</f>
        <v/>
      </c>
      <c r="S372" t="str">
        <f>IF($D372="","",IFERROR(VLOOKUP($B372,Kraftvärmeprod!$B$1:$BX$550,MATCH(S$2,Kraftvärmeprod!$B$1:$VX$1,0),FALSE)/1,0)-IFERROR(VLOOKUP($B372,'Slutlig allokering kvv'!$B$2:$BX$550,MATCH(S$2,'Slutlig allokering kvv'!$B$1:$BX$1,0),FALSE)/1,0))</f>
        <v/>
      </c>
      <c r="T372" t="str">
        <f>IF($D372="","",IFERROR(VLOOKUP($B372,Kraftvärmeprod!$B$1:$BX$550,MATCH(T$2,Kraftvärmeprod!$B$1:$VX$1,0),FALSE)/1,0)-IFERROR(VLOOKUP($B372,'Slutlig allokering kvv'!$B$2:$BX$550,MATCH(T$2,'Slutlig allokering kvv'!$B$1:$BX$1,0),FALSE)/1,0))</f>
        <v/>
      </c>
      <c r="U372" t="str">
        <f>IF($D372="","",IFERROR(VLOOKUP($B372,Kraftvärmeprod!$B$1:$BX$550,MATCH(U$2,Kraftvärmeprod!$B$1:$VX$1,0),FALSE)/1,0)-IFERROR(VLOOKUP($B372,'Slutlig allokering kvv'!$B$2:$BX$550,MATCH(U$2,'Slutlig allokering kvv'!$B$1:$BX$1,0),FALSE)/1,0))</f>
        <v/>
      </c>
      <c r="V372" t="str">
        <f>IF($D372="","",IFERROR(VLOOKUP($B372,Kraftvärmeprod!$B$1:$BX$550,MATCH(V$2,Kraftvärmeprod!$B$1:$VX$1,0),FALSE)/1,0)-IFERROR(VLOOKUP($B372,'Slutlig allokering kvv'!$B$2:$BX$550,MATCH(V$2,'Slutlig allokering kvv'!$B$1:$BX$1,0),FALSE)/1,0))</f>
        <v/>
      </c>
      <c r="W372" t="str">
        <f>IF($D372="","",IFERROR(VLOOKUP($B372,Kraftvärmeprod!$B$1:$BX$550,MATCH(W$2,Kraftvärmeprod!$B$1:$VX$1,0),FALSE)/1,0)-IFERROR(VLOOKUP($B372,'Slutlig allokering kvv'!$B$2:$BX$550,MATCH(W$2,'Slutlig allokering kvv'!$B$1:$BX$1,0),FALSE)/1,0))</f>
        <v/>
      </c>
      <c r="X372" t="str">
        <f>IF($D372="","",IFERROR(VLOOKUP($B372,Kraftvärmeprod!$B$1:$BX$550,MATCH(X$2,Kraftvärmeprod!$B$1:$VX$1,0),FALSE)/1,0)-IFERROR(VLOOKUP($B372,'Slutlig allokering kvv'!$B$2:$BX$550,MATCH(X$2,'Slutlig allokering kvv'!$B$1:$BX$1,0),FALSE)/1,0))</f>
        <v/>
      </c>
      <c r="Y372" t="str">
        <f>IF($D372="","",IFERROR(VLOOKUP($B372,Kraftvärmeprod!$B$1:$BX$550,MATCH(Y$2,Kraftvärmeprod!$B$1:$VX$1,0),FALSE)/1,0)-IFERROR(VLOOKUP($B372,'Slutlig allokering kvv'!$B$2:$BX$550,MATCH(Y$2,'Slutlig allokering kvv'!$B$1:$BX$1,0),FALSE)/1,0))</f>
        <v/>
      </c>
      <c r="Z372" t="str">
        <f>IF($D372="","",IFERROR(VLOOKUP($B372,Kraftvärmeprod!$B$1:$BX$550,MATCH(Z$2,Kraftvärmeprod!$B$1:$VX$1,0),FALSE)/1,0)-IFERROR(VLOOKUP($B372,'Slutlig allokering kvv'!$B$2:$BX$550,MATCH(Z$2,'Slutlig allokering kvv'!$B$1:$BX$1,0),FALSE)/1,0))</f>
        <v/>
      </c>
      <c r="AA372" t="str">
        <f>IF($D372="","",IFERROR(VLOOKUP($B372,Kraftvärmeprod!$B$1:$BX$550,MATCH(AA$2,Kraftvärmeprod!$B$1:$VX$1,0),FALSE)/1,0)-IFERROR(VLOOKUP($B372,'Slutlig allokering kvv'!$B$2:$BX$550,MATCH(AA$2,'Slutlig allokering kvv'!$B$1:$BX$1,0),FALSE)/1,0))</f>
        <v/>
      </c>
      <c r="AB372" t="str">
        <f>IF($D372="","",IFERROR(VLOOKUP($B372,Kraftvärmeprod!$B$1:$BX$550,MATCH(AB$2,Kraftvärmeprod!$B$1:$VX$1,0),FALSE)/1,0)-IFERROR(VLOOKUP($B372,'Slutlig allokering kvv'!$B$2:$BX$550,MATCH(AB$2,'Slutlig allokering kvv'!$B$1:$BX$1,0),FALSE)/1,0))</f>
        <v/>
      </c>
      <c r="AC372" t="str">
        <f>IF($D372="","",IFERROR(VLOOKUP($B372,Kraftvärmeprod!$B$1:$BX$550,MATCH(AC$2,Kraftvärmeprod!$B$1:$VX$1,0),FALSE)/1,0)-IFERROR(VLOOKUP($B372,'Slutlig allokering kvv'!$B$2:$BX$550,MATCH(AC$2,'Slutlig allokering kvv'!$B$1:$BX$1,0),FALSE)/1,0))</f>
        <v/>
      </c>
      <c r="AE372" t="str">
        <f>IF($D372="","",IFERROR(VLOOKUP($B372,Miljö!$B$1:$E$550,MATCH("Hjälpel kraftvärme (GWh)",Miljö!$B$1:$E$1,0),FALSE)/1,0)-IFERROR(VLOOKUP($B372,'Slutlig allokering kvv'!$B$2:$BX$550,MATCH(AE$2,'Slutlig allokering kvv'!$B$1:$BX$1,0),FALSE)/1,0))</f>
        <v/>
      </c>
      <c r="AI372">
        <f t="shared" si="20"/>
        <v>0</v>
      </c>
      <c r="AK372" t="str">
        <f>IFERROR(VLOOKUP($B372,'Slutlig allokering kvv'!$B$2:$AX$550,MATCH("Summa slutlig allokerad tillförd energi (utan hjälpel och rökgaskondensering):",'Slutlig allokering kvv'!$B$1:$AX$1,0),FALSE)/1,"")</f>
        <v/>
      </c>
      <c r="AM372" s="289" t="str">
        <f>IFERROR(1-VLOOKUP($B372,'Slutlig allokering kvv'!$B$2:$AX$550,MATCH("Andel av bränsle i kvv som allokerats till värme, exklusive rökgaskondensering och hjälpel",'Slutlig allokering kvv'!$B$1:$AX$1,0),FALSE),"")</f>
        <v/>
      </c>
      <c r="AO372" s="289" t="str">
        <f t="shared" si="21"/>
        <v/>
      </c>
      <c r="AP372" s="290" t="str">
        <f t="shared" si="22"/>
        <v/>
      </c>
      <c r="AQ372" s="290"/>
      <c r="AR372" s="239" t="str">
        <f t="shared" si="23"/>
        <v/>
      </c>
      <c r="AS372" s="290"/>
    </row>
    <row r="373" spans="1:45" x14ac:dyDescent="0.25">
      <c r="A373" s="2" t="str">
        <f>'Miljövärden för publ företag'!B375</f>
        <v/>
      </c>
      <c r="B373" s="2" t="str">
        <f>'Miljövärden för publ företag'!C375</f>
        <v/>
      </c>
      <c r="C373" t="str">
        <f>IFERROR(VLOOKUP($B373,Kraftvärmeprod!$B$1:$AH$479,MATCH(C$2,Kraftvärmeprod!$B$1:$AG$1,0),FALSE)/1,"")</f>
        <v/>
      </c>
      <c r="D373" t="str">
        <f>IFERROR(VLOOKUP($B373,Kraftvärmeprod!$B$1:$AH$479,MATCH(D$2,Kraftvärmeprod!$B$1:$AG$1,0),FALSE)/1,"")</f>
        <v/>
      </c>
      <c r="F373" t="str">
        <f>IF($D373="","",IFERROR(VLOOKUP($B373,Kraftvärmeprod!$B$1:$BX$550,MATCH(F$2,Kraftvärmeprod!$B$1:$VX$1,0),FALSE)/1,0)-IFERROR(VLOOKUP($B373,'Slutlig allokering kvv'!$B$2:$BX$550,MATCH(F$2,'Slutlig allokering kvv'!$B$1:$BX$1,0),FALSE)/1,0))</f>
        <v/>
      </c>
      <c r="G373" t="str">
        <f>IF($D373="","",IFERROR(VLOOKUP($B373,Kraftvärmeprod!$B$1:$BX$550,MATCH(G$2,Kraftvärmeprod!$B$1:$VX$1,0),FALSE)/1,0)-IFERROR(VLOOKUP($B373,'Slutlig allokering kvv'!$B$2:$BX$550,MATCH(G$2,'Slutlig allokering kvv'!$B$1:$BX$1,0),FALSE)/1,0))</f>
        <v/>
      </c>
      <c r="H373" t="str">
        <f>IF($D373="","",IFERROR(VLOOKUP($B373,Kraftvärmeprod!$B$1:$BX$550,MATCH(H$2,Kraftvärmeprod!$B$1:$VX$1,0),FALSE)/1,0)-IFERROR(VLOOKUP($B373,'Slutlig allokering kvv'!$B$2:$BX$550,MATCH(H$2,'Slutlig allokering kvv'!$B$1:$BX$1,0),FALSE)/1,0))</f>
        <v/>
      </c>
      <c r="I373" t="str">
        <f>IF($D373="","",IFERROR(VLOOKUP($B373,Kraftvärmeprod!$B$1:$BX$550,MATCH(I$2,Kraftvärmeprod!$B$1:$VX$1,0),FALSE)/1,0)-IFERROR(VLOOKUP($B373,'Slutlig allokering kvv'!$B$2:$BX$550,MATCH(I$2,'Slutlig allokering kvv'!$B$1:$BX$1,0),FALSE)/1,0))</f>
        <v/>
      </c>
      <c r="J373" t="str">
        <f>IF($D373="","",IFERROR(VLOOKUP($B373,Kraftvärmeprod!$B$1:$BX$550,MATCH(J$2,Kraftvärmeprod!$B$1:$VX$1,0),FALSE)/1,0)-IFERROR(VLOOKUP($B373,'Slutlig allokering kvv'!$B$2:$BX$550,MATCH(J$2,'Slutlig allokering kvv'!$B$1:$BX$1,0),FALSE)/1,0))</f>
        <v/>
      </c>
      <c r="K373" t="str">
        <f>IF($D373="","",IFERROR(VLOOKUP($B373,Kraftvärmeprod!$B$1:$BX$550,MATCH(K$2,Kraftvärmeprod!$B$1:$VX$1,0),FALSE)/1,0)-IFERROR(VLOOKUP($B373,'Slutlig allokering kvv'!$B$2:$BX$550,MATCH(K$2,'Slutlig allokering kvv'!$B$1:$BX$1,0),FALSE)/1,0))</f>
        <v/>
      </c>
      <c r="L373" t="str">
        <f>IF($D373="","",IFERROR(VLOOKUP($B373,Kraftvärmeprod!$B$1:$BX$550,MATCH(L$2,Kraftvärmeprod!$B$1:$VX$1,0),FALSE)/1,0)-IFERROR(VLOOKUP($B373,'Slutlig allokering kvv'!$B$2:$BX$550,MATCH(L$2,'Slutlig allokering kvv'!$B$1:$BX$1,0),FALSE)/1,0))</f>
        <v/>
      </c>
      <c r="M373" t="str">
        <f>IF($D373="","",IFERROR(VLOOKUP($B373,Kraftvärmeprod!$B$1:$BX$550,MATCH(M$2,Kraftvärmeprod!$B$1:$VX$1,0),FALSE)/1,0)-IFERROR(VLOOKUP($B373,'Slutlig allokering kvv'!$B$2:$BX$550,MATCH(M$2,'Slutlig allokering kvv'!$B$1:$BX$1,0),FALSE)/1,0))</f>
        <v/>
      </c>
      <c r="N373" t="str">
        <f>IF($D373="","",IFERROR(VLOOKUP($B373,Kraftvärmeprod!$B$1:$BX$550,MATCH(N$2,Kraftvärmeprod!$B$1:$VX$1,0),FALSE)/1,0)-IFERROR(VLOOKUP($B373,'Slutlig allokering kvv'!$B$2:$BX$550,MATCH(N$2,'Slutlig allokering kvv'!$B$1:$BX$1,0),FALSE)/1,0))</f>
        <v/>
      </c>
      <c r="O373" t="str">
        <f>IF($D373="","",IFERROR(VLOOKUP($B373,Kraftvärmeprod!$B$1:$BX$550,MATCH(O$2,Kraftvärmeprod!$B$1:$VX$1,0),FALSE)/1,0)-IFERROR(VLOOKUP($B373,'Slutlig allokering kvv'!$B$2:$BX$550,MATCH(O$2,'Slutlig allokering kvv'!$B$1:$BX$1,0),FALSE)/1,0))</f>
        <v/>
      </c>
      <c r="P373" t="str">
        <f>IF($D373="","",IFERROR(VLOOKUP($B373,Kraftvärmeprod!$B$1:$BX$550,MATCH(P$2,Kraftvärmeprod!$B$1:$VX$1,0),FALSE)/1,0)-IFERROR(VLOOKUP($B373,'Slutlig allokering kvv'!$B$2:$BX$550,MATCH(P$2,'Slutlig allokering kvv'!$B$1:$BX$1,0),FALSE)/1,0))</f>
        <v/>
      </c>
      <c r="Q373" t="str">
        <f>IF($D373="","",IFERROR(VLOOKUP($B373,Kraftvärmeprod!$B$1:$BX$550,MATCH(Q$2,Kraftvärmeprod!$B$1:$VX$1,0),FALSE)/1,0)-IFERROR(VLOOKUP($B373,'Slutlig allokering kvv'!$B$2:$BX$550,MATCH(Q$2,'Slutlig allokering kvv'!$B$1:$BX$1,0),FALSE)/1,0))</f>
        <v/>
      </c>
      <c r="R373" t="str">
        <f>IF($D373="","",IFERROR(VLOOKUP($B373,Kraftvärmeprod!$B$1:$BX$550,MATCH(R$2,Kraftvärmeprod!$B$1:$VX$1,0),FALSE)/1,0)-IFERROR(VLOOKUP($B373,'Slutlig allokering kvv'!$B$2:$BX$550,MATCH(R$2,'Slutlig allokering kvv'!$B$1:$BX$1,0),FALSE)/1,0))</f>
        <v/>
      </c>
      <c r="S373" t="str">
        <f>IF($D373="","",IFERROR(VLOOKUP($B373,Kraftvärmeprod!$B$1:$BX$550,MATCH(S$2,Kraftvärmeprod!$B$1:$VX$1,0),FALSE)/1,0)-IFERROR(VLOOKUP($B373,'Slutlig allokering kvv'!$B$2:$BX$550,MATCH(S$2,'Slutlig allokering kvv'!$B$1:$BX$1,0),FALSE)/1,0))</f>
        <v/>
      </c>
      <c r="T373" t="str">
        <f>IF($D373="","",IFERROR(VLOOKUP($B373,Kraftvärmeprod!$B$1:$BX$550,MATCH(T$2,Kraftvärmeprod!$B$1:$VX$1,0),FALSE)/1,0)-IFERROR(VLOOKUP($B373,'Slutlig allokering kvv'!$B$2:$BX$550,MATCH(T$2,'Slutlig allokering kvv'!$B$1:$BX$1,0),FALSE)/1,0))</f>
        <v/>
      </c>
      <c r="U373" t="str">
        <f>IF($D373="","",IFERROR(VLOOKUP($B373,Kraftvärmeprod!$B$1:$BX$550,MATCH(U$2,Kraftvärmeprod!$B$1:$VX$1,0),FALSE)/1,0)-IFERROR(VLOOKUP($B373,'Slutlig allokering kvv'!$B$2:$BX$550,MATCH(U$2,'Slutlig allokering kvv'!$B$1:$BX$1,0),FALSE)/1,0))</f>
        <v/>
      </c>
      <c r="V373" t="str">
        <f>IF($D373="","",IFERROR(VLOOKUP($B373,Kraftvärmeprod!$B$1:$BX$550,MATCH(V$2,Kraftvärmeprod!$B$1:$VX$1,0),FALSE)/1,0)-IFERROR(VLOOKUP($B373,'Slutlig allokering kvv'!$B$2:$BX$550,MATCH(V$2,'Slutlig allokering kvv'!$B$1:$BX$1,0),FALSE)/1,0))</f>
        <v/>
      </c>
      <c r="W373" t="str">
        <f>IF($D373="","",IFERROR(VLOOKUP($B373,Kraftvärmeprod!$B$1:$BX$550,MATCH(W$2,Kraftvärmeprod!$B$1:$VX$1,0),FALSE)/1,0)-IFERROR(VLOOKUP($B373,'Slutlig allokering kvv'!$B$2:$BX$550,MATCH(W$2,'Slutlig allokering kvv'!$B$1:$BX$1,0),FALSE)/1,0))</f>
        <v/>
      </c>
      <c r="X373" t="str">
        <f>IF($D373="","",IFERROR(VLOOKUP($B373,Kraftvärmeprod!$B$1:$BX$550,MATCH(X$2,Kraftvärmeprod!$B$1:$VX$1,0),FALSE)/1,0)-IFERROR(VLOOKUP($B373,'Slutlig allokering kvv'!$B$2:$BX$550,MATCH(X$2,'Slutlig allokering kvv'!$B$1:$BX$1,0),FALSE)/1,0))</f>
        <v/>
      </c>
      <c r="Y373" t="str">
        <f>IF($D373="","",IFERROR(VLOOKUP($B373,Kraftvärmeprod!$B$1:$BX$550,MATCH(Y$2,Kraftvärmeprod!$B$1:$VX$1,0),FALSE)/1,0)-IFERROR(VLOOKUP($B373,'Slutlig allokering kvv'!$B$2:$BX$550,MATCH(Y$2,'Slutlig allokering kvv'!$B$1:$BX$1,0),FALSE)/1,0))</f>
        <v/>
      </c>
      <c r="Z373" t="str">
        <f>IF($D373="","",IFERROR(VLOOKUP($B373,Kraftvärmeprod!$B$1:$BX$550,MATCH(Z$2,Kraftvärmeprod!$B$1:$VX$1,0),FALSE)/1,0)-IFERROR(VLOOKUP($B373,'Slutlig allokering kvv'!$B$2:$BX$550,MATCH(Z$2,'Slutlig allokering kvv'!$B$1:$BX$1,0),FALSE)/1,0))</f>
        <v/>
      </c>
      <c r="AA373" t="str">
        <f>IF($D373="","",IFERROR(VLOOKUP($B373,Kraftvärmeprod!$B$1:$BX$550,MATCH(AA$2,Kraftvärmeprod!$B$1:$VX$1,0),FALSE)/1,0)-IFERROR(VLOOKUP($B373,'Slutlig allokering kvv'!$B$2:$BX$550,MATCH(AA$2,'Slutlig allokering kvv'!$B$1:$BX$1,0),FALSE)/1,0))</f>
        <v/>
      </c>
      <c r="AB373" t="str">
        <f>IF($D373="","",IFERROR(VLOOKUP($B373,Kraftvärmeprod!$B$1:$BX$550,MATCH(AB$2,Kraftvärmeprod!$B$1:$VX$1,0),FALSE)/1,0)-IFERROR(VLOOKUP($B373,'Slutlig allokering kvv'!$B$2:$BX$550,MATCH(AB$2,'Slutlig allokering kvv'!$B$1:$BX$1,0),FALSE)/1,0))</f>
        <v/>
      </c>
      <c r="AC373" t="str">
        <f>IF($D373="","",IFERROR(VLOOKUP($B373,Kraftvärmeprod!$B$1:$BX$550,MATCH(AC$2,Kraftvärmeprod!$B$1:$VX$1,0),FALSE)/1,0)-IFERROR(VLOOKUP($B373,'Slutlig allokering kvv'!$B$2:$BX$550,MATCH(AC$2,'Slutlig allokering kvv'!$B$1:$BX$1,0),FALSE)/1,0))</f>
        <v/>
      </c>
      <c r="AE373" t="str">
        <f>IF($D373="","",IFERROR(VLOOKUP($B373,Miljö!$B$1:$E$550,MATCH("Hjälpel kraftvärme (GWh)",Miljö!$B$1:$E$1,0),FALSE)/1,0)-IFERROR(VLOOKUP($B373,'Slutlig allokering kvv'!$B$2:$BX$550,MATCH(AE$2,'Slutlig allokering kvv'!$B$1:$BX$1,0),FALSE)/1,0))</f>
        <v/>
      </c>
      <c r="AI373">
        <f t="shared" si="20"/>
        <v>0</v>
      </c>
      <c r="AK373" t="str">
        <f>IFERROR(VLOOKUP($B373,'Slutlig allokering kvv'!$B$2:$AX$550,MATCH("Summa slutlig allokerad tillförd energi (utan hjälpel och rökgaskondensering):",'Slutlig allokering kvv'!$B$1:$AX$1,0),FALSE)/1,"")</f>
        <v/>
      </c>
      <c r="AM373" s="289" t="str">
        <f>IFERROR(1-VLOOKUP($B373,'Slutlig allokering kvv'!$B$2:$AX$550,MATCH("Andel av bränsle i kvv som allokerats till värme, exklusive rökgaskondensering och hjälpel",'Slutlig allokering kvv'!$B$1:$AX$1,0),FALSE),"")</f>
        <v/>
      </c>
      <c r="AO373" s="289" t="str">
        <f t="shared" si="21"/>
        <v/>
      </c>
      <c r="AP373" s="290" t="str">
        <f t="shared" si="22"/>
        <v/>
      </c>
      <c r="AQ373" s="290"/>
      <c r="AR373" s="239" t="str">
        <f t="shared" si="23"/>
        <v/>
      </c>
      <c r="AS373" s="290"/>
    </row>
    <row r="374" spans="1:45" x14ac:dyDescent="0.25">
      <c r="A374" s="2" t="str">
        <f>'Miljövärden för publ företag'!B376</f>
        <v/>
      </c>
      <c r="B374" s="2" t="str">
        <f>'Miljövärden för publ företag'!C376</f>
        <v/>
      </c>
      <c r="C374" t="str">
        <f>IFERROR(VLOOKUP($B374,Kraftvärmeprod!$B$1:$AH$479,MATCH(C$2,Kraftvärmeprod!$B$1:$AG$1,0),FALSE)/1,"")</f>
        <v/>
      </c>
      <c r="D374" t="str">
        <f>IFERROR(VLOOKUP($B374,Kraftvärmeprod!$B$1:$AH$479,MATCH(D$2,Kraftvärmeprod!$B$1:$AG$1,0),FALSE)/1,"")</f>
        <v/>
      </c>
      <c r="F374" t="str">
        <f>IF($D374="","",IFERROR(VLOOKUP($B374,Kraftvärmeprod!$B$1:$BX$550,MATCH(F$2,Kraftvärmeprod!$B$1:$VX$1,0),FALSE)/1,0)-IFERROR(VLOOKUP($B374,'Slutlig allokering kvv'!$B$2:$BX$550,MATCH(F$2,'Slutlig allokering kvv'!$B$1:$BX$1,0),FALSE)/1,0))</f>
        <v/>
      </c>
      <c r="G374" t="str">
        <f>IF($D374="","",IFERROR(VLOOKUP($B374,Kraftvärmeprod!$B$1:$BX$550,MATCH(G$2,Kraftvärmeprod!$B$1:$VX$1,0),FALSE)/1,0)-IFERROR(VLOOKUP($B374,'Slutlig allokering kvv'!$B$2:$BX$550,MATCH(G$2,'Slutlig allokering kvv'!$B$1:$BX$1,0),FALSE)/1,0))</f>
        <v/>
      </c>
      <c r="H374" t="str">
        <f>IF($D374="","",IFERROR(VLOOKUP($B374,Kraftvärmeprod!$B$1:$BX$550,MATCH(H$2,Kraftvärmeprod!$B$1:$VX$1,0),FALSE)/1,0)-IFERROR(VLOOKUP($B374,'Slutlig allokering kvv'!$B$2:$BX$550,MATCH(H$2,'Slutlig allokering kvv'!$B$1:$BX$1,0),FALSE)/1,0))</f>
        <v/>
      </c>
      <c r="I374" t="str">
        <f>IF($D374="","",IFERROR(VLOOKUP($B374,Kraftvärmeprod!$B$1:$BX$550,MATCH(I$2,Kraftvärmeprod!$B$1:$VX$1,0),FALSE)/1,0)-IFERROR(VLOOKUP($B374,'Slutlig allokering kvv'!$B$2:$BX$550,MATCH(I$2,'Slutlig allokering kvv'!$B$1:$BX$1,0),FALSE)/1,0))</f>
        <v/>
      </c>
      <c r="J374" t="str">
        <f>IF($D374="","",IFERROR(VLOOKUP($B374,Kraftvärmeprod!$B$1:$BX$550,MATCH(J$2,Kraftvärmeprod!$B$1:$VX$1,0),FALSE)/1,0)-IFERROR(VLOOKUP($B374,'Slutlig allokering kvv'!$B$2:$BX$550,MATCH(J$2,'Slutlig allokering kvv'!$B$1:$BX$1,0),FALSE)/1,0))</f>
        <v/>
      </c>
      <c r="K374" t="str">
        <f>IF($D374="","",IFERROR(VLOOKUP($B374,Kraftvärmeprod!$B$1:$BX$550,MATCH(K$2,Kraftvärmeprod!$B$1:$VX$1,0),FALSE)/1,0)-IFERROR(VLOOKUP($B374,'Slutlig allokering kvv'!$B$2:$BX$550,MATCH(K$2,'Slutlig allokering kvv'!$B$1:$BX$1,0),FALSE)/1,0))</f>
        <v/>
      </c>
      <c r="L374" t="str">
        <f>IF($D374="","",IFERROR(VLOOKUP($B374,Kraftvärmeprod!$B$1:$BX$550,MATCH(L$2,Kraftvärmeprod!$B$1:$VX$1,0),FALSE)/1,0)-IFERROR(VLOOKUP($B374,'Slutlig allokering kvv'!$B$2:$BX$550,MATCH(L$2,'Slutlig allokering kvv'!$B$1:$BX$1,0),FALSE)/1,0))</f>
        <v/>
      </c>
      <c r="M374" t="str">
        <f>IF($D374="","",IFERROR(VLOOKUP($B374,Kraftvärmeprod!$B$1:$BX$550,MATCH(M$2,Kraftvärmeprod!$B$1:$VX$1,0),FALSE)/1,0)-IFERROR(VLOOKUP($B374,'Slutlig allokering kvv'!$B$2:$BX$550,MATCH(M$2,'Slutlig allokering kvv'!$B$1:$BX$1,0),FALSE)/1,0))</f>
        <v/>
      </c>
      <c r="N374" t="str">
        <f>IF($D374="","",IFERROR(VLOOKUP($B374,Kraftvärmeprod!$B$1:$BX$550,MATCH(N$2,Kraftvärmeprod!$B$1:$VX$1,0),FALSE)/1,0)-IFERROR(VLOOKUP($B374,'Slutlig allokering kvv'!$B$2:$BX$550,MATCH(N$2,'Slutlig allokering kvv'!$B$1:$BX$1,0),FALSE)/1,0))</f>
        <v/>
      </c>
      <c r="O374" t="str">
        <f>IF($D374="","",IFERROR(VLOOKUP($B374,Kraftvärmeprod!$B$1:$BX$550,MATCH(O$2,Kraftvärmeprod!$B$1:$VX$1,0),FALSE)/1,0)-IFERROR(VLOOKUP($B374,'Slutlig allokering kvv'!$B$2:$BX$550,MATCH(O$2,'Slutlig allokering kvv'!$B$1:$BX$1,0),FALSE)/1,0))</f>
        <v/>
      </c>
      <c r="P374" t="str">
        <f>IF($D374="","",IFERROR(VLOOKUP($B374,Kraftvärmeprod!$B$1:$BX$550,MATCH(P$2,Kraftvärmeprod!$B$1:$VX$1,0),FALSE)/1,0)-IFERROR(VLOOKUP($B374,'Slutlig allokering kvv'!$B$2:$BX$550,MATCH(P$2,'Slutlig allokering kvv'!$B$1:$BX$1,0),FALSE)/1,0))</f>
        <v/>
      </c>
      <c r="Q374" t="str">
        <f>IF($D374="","",IFERROR(VLOOKUP($B374,Kraftvärmeprod!$B$1:$BX$550,MATCH(Q$2,Kraftvärmeprod!$B$1:$VX$1,0),FALSE)/1,0)-IFERROR(VLOOKUP($B374,'Slutlig allokering kvv'!$B$2:$BX$550,MATCH(Q$2,'Slutlig allokering kvv'!$B$1:$BX$1,0),FALSE)/1,0))</f>
        <v/>
      </c>
      <c r="R374" t="str">
        <f>IF($D374="","",IFERROR(VLOOKUP($B374,Kraftvärmeprod!$B$1:$BX$550,MATCH(R$2,Kraftvärmeprod!$B$1:$VX$1,0),FALSE)/1,0)-IFERROR(VLOOKUP($B374,'Slutlig allokering kvv'!$B$2:$BX$550,MATCH(R$2,'Slutlig allokering kvv'!$B$1:$BX$1,0),FALSE)/1,0))</f>
        <v/>
      </c>
      <c r="S374" t="str">
        <f>IF($D374="","",IFERROR(VLOOKUP($B374,Kraftvärmeprod!$B$1:$BX$550,MATCH(S$2,Kraftvärmeprod!$B$1:$VX$1,0),FALSE)/1,0)-IFERROR(VLOOKUP($B374,'Slutlig allokering kvv'!$B$2:$BX$550,MATCH(S$2,'Slutlig allokering kvv'!$B$1:$BX$1,0),FALSE)/1,0))</f>
        <v/>
      </c>
      <c r="T374" t="str">
        <f>IF($D374="","",IFERROR(VLOOKUP($B374,Kraftvärmeprod!$B$1:$BX$550,MATCH(T$2,Kraftvärmeprod!$B$1:$VX$1,0),FALSE)/1,0)-IFERROR(VLOOKUP($B374,'Slutlig allokering kvv'!$B$2:$BX$550,MATCH(T$2,'Slutlig allokering kvv'!$B$1:$BX$1,0),FALSE)/1,0))</f>
        <v/>
      </c>
      <c r="U374" t="str">
        <f>IF($D374="","",IFERROR(VLOOKUP($B374,Kraftvärmeprod!$B$1:$BX$550,MATCH(U$2,Kraftvärmeprod!$B$1:$VX$1,0),FALSE)/1,0)-IFERROR(VLOOKUP($B374,'Slutlig allokering kvv'!$B$2:$BX$550,MATCH(U$2,'Slutlig allokering kvv'!$B$1:$BX$1,0),FALSE)/1,0))</f>
        <v/>
      </c>
      <c r="V374" t="str">
        <f>IF($D374="","",IFERROR(VLOOKUP($B374,Kraftvärmeprod!$B$1:$BX$550,MATCH(V$2,Kraftvärmeprod!$B$1:$VX$1,0),FALSE)/1,0)-IFERROR(VLOOKUP($B374,'Slutlig allokering kvv'!$B$2:$BX$550,MATCH(V$2,'Slutlig allokering kvv'!$B$1:$BX$1,0),FALSE)/1,0))</f>
        <v/>
      </c>
      <c r="W374" t="str">
        <f>IF($D374="","",IFERROR(VLOOKUP($B374,Kraftvärmeprod!$B$1:$BX$550,MATCH(W$2,Kraftvärmeprod!$B$1:$VX$1,0),FALSE)/1,0)-IFERROR(VLOOKUP($B374,'Slutlig allokering kvv'!$B$2:$BX$550,MATCH(W$2,'Slutlig allokering kvv'!$B$1:$BX$1,0),FALSE)/1,0))</f>
        <v/>
      </c>
      <c r="X374" t="str">
        <f>IF($D374="","",IFERROR(VLOOKUP($B374,Kraftvärmeprod!$B$1:$BX$550,MATCH(X$2,Kraftvärmeprod!$B$1:$VX$1,0),FALSE)/1,0)-IFERROR(VLOOKUP($B374,'Slutlig allokering kvv'!$B$2:$BX$550,MATCH(X$2,'Slutlig allokering kvv'!$B$1:$BX$1,0),FALSE)/1,0))</f>
        <v/>
      </c>
      <c r="Y374" t="str">
        <f>IF($D374="","",IFERROR(VLOOKUP($B374,Kraftvärmeprod!$B$1:$BX$550,MATCH(Y$2,Kraftvärmeprod!$B$1:$VX$1,0),FALSE)/1,0)-IFERROR(VLOOKUP($B374,'Slutlig allokering kvv'!$B$2:$BX$550,MATCH(Y$2,'Slutlig allokering kvv'!$B$1:$BX$1,0),FALSE)/1,0))</f>
        <v/>
      </c>
      <c r="Z374" t="str">
        <f>IF($D374="","",IFERROR(VLOOKUP($B374,Kraftvärmeprod!$B$1:$BX$550,MATCH(Z$2,Kraftvärmeprod!$B$1:$VX$1,0),FALSE)/1,0)-IFERROR(VLOOKUP($B374,'Slutlig allokering kvv'!$B$2:$BX$550,MATCH(Z$2,'Slutlig allokering kvv'!$B$1:$BX$1,0),FALSE)/1,0))</f>
        <v/>
      </c>
      <c r="AA374" t="str">
        <f>IF($D374="","",IFERROR(VLOOKUP($B374,Kraftvärmeprod!$B$1:$BX$550,MATCH(AA$2,Kraftvärmeprod!$B$1:$VX$1,0),FALSE)/1,0)-IFERROR(VLOOKUP($B374,'Slutlig allokering kvv'!$B$2:$BX$550,MATCH(AA$2,'Slutlig allokering kvv'!$B$1:$BX$1,0),FALSE)/1,0))</f>
        <v/>
      </c>
      <c r="AB374" t="str">
        <f>IF($D374="","",IFERROR(VLOOKUP($B374,Kraftvärmeprod!$B$1:$BX$550,MATCH(AB$2,Kraftvärmeprod!$B$1:$VX$1,0),FALSE)/1,0)-IFERROR(VLOOKUP($B374,'Slutlig allokering kvv'!$B$2:$BX$550,MATCH(AB$2,'Slutlig allokering kvv'!$B$1:$BX$1,0),FALSE)/1,0))</f>
        <v/>
      </c>
      <c r="AC374" t="str">
        <f>IF($D374="","",IFERROR(VLOOKUP($B374,Kraftvärmeprod!$B$1:$BX$550,MATCH(AC$2,Kraftvärmeprod!$B$1:$VX$1,0),FALSE)/1,0)-IFERROR(VLOOKUP($B374,'Slutlig allokering kvv'!$B$2:$BX$550,MATCH(AC$2,'Slutlig allokering kvv'!$B$1:$BX$1,0),FALSE)/1,0))</f>
        <v/>
      </c>
      <c r="AE374" t="str">
        <f>IF($D374="","",IFERROR(VLOOKUP($B374,Miljö!$B$1:$E$550,MATCH("Hjälpel kraftvärme (GWh)",Miljö!$B$1:$E$1,0),FALSE)/1,0)-IFERROR(VLOOKUP($B374,'Slutlig allokering kvv'!$B$2:$BX$550,MATCH(AE$2,'Slutlig allokering kvv'!$B$1:$BX$1,0),FALSE)/1,0))</f>
        <v/>
      </c>
      <c r="AI374">
        <f t="shared" si="20"/>
        <v>0</v>
      </c>
      <c r="AK374" t="str">
        <f>IFERROR(VLOOKUP($B374,'Slutlig allokering kvv'!$B$2:$AX$550,MATCH("Summa slutlig allokerad tillförd energi (utan hjälpel och rökgaskondensering):",'Slutlig allokering kvv'!$B$1:$AX$1,0),FALSE)/1,"")</f>
        <v/>
      </c>
      <c r="AM374" s="289" t="str">
        <f>IFERROR(1-VLOOKUP($B374,'Slutlig allokering kvv'!$B$2:$AX$550,MATCH("Andel av bränsle i kvv som allokerats till värme, exklusive rökgaskondensering och hjälpel",'Slutlig allokering kvv'!$B$1:$AX$1,0),FALSE),"")</f>
        <v/>
      </c>
      <c r="AO374" s="289" t="str">
        <f t="shared" si="21"/>
        <v/>
      </c>
      <c r="AP374" s="290" t="str">
        <f t="shared" si="22"/>
        <v/>
      </c>
      <c r="AQ374" s="290"/>
      <c r="AR374" s="239" t="str">
        <f t="shared" si="23"/>
        <v/>
      </c>
      <c r="AS374" s="290"/>
    </row>
    <row r="375" spans="1:45" x14ac:dyDescent="0.25">
      <c r="A375" s="2" t="str">
        <f>'Miljövärden för publ företag'!B377</f>
        <v/>
      </c>
      <c r="B375" s="2" t="str">
        <f>'Miljövärden för publ företag'!C377</f>
        <v/>
      </c>
      <c r="C375" t="str">
        <f>IFERROR(VLOOKUP($B375,Kraftvärmeprod!$B$1:$AH$479,MATCH(C$2,Kraftvärmeprod!$B$1:$AG$1,0),FALSE)/1,"")</f>
        <v/>
      </c>
      <c r="D375" t="str">
        <f>IFERROR(VLOOKUP($B375,Kraftvärmeprod!$B$1:$AH$479,MATCH(D$2,Kraftvärmeprod!$B$1:$AG$1,0),FALSE)/1,"")</f>
        <v/>
      </c>
      <c r="F375" t="str">
        <f>IF($D375="","",IFERROR(VLOOKUP($B375,Kraftvärmeprod!$B$1:$BX$550,MATCH(F$2,Kraftvärmeprod!$B$1:$VX$1,0),FALSE)/1,0)-IFERROR(VLOOKUP($B375,'Slutlig allokering kvv'!$B$2:$BX$550,MATCH(F$2,'Slutlig allokering kvv'!$B$1:$BX$1,0),FALSE)/1,0))</f>
        <v/>
      </c>
      <c r="G375" t="str">
        <f>IF($D375="","",IFERROR(VLOOKUP($B375,Kraftvärmeprod!$B$1:$BX$550,MATCH(G$2,Kraftvärmeprod!$B$1:$VX$1,0),FALSE)/1,0)-IFERROR(VLOOKUP($B375,'Slutlig allokering kvv'!$B$2:$BX$550,MATCH(G$2,'Slutlig allokering kvv'!$B$1:$BX$1,0),FALSE)/1,0))</f>
        <v/>
      </c>
      <c r="H375" t="str">
        <f>IF($D375="","",IFERROR(VLOOKUP($B375,Kraftvärmeprod!$B$1:$BX$550,MATCH(H$2,Kraftvärmeprod!$B$1:$VX$1,0),FALSE)/1,0)-IFERROR(VLOOKUP($B375,'Slutlig allokering kvv'!$B$2:$BX$550,MATCH(H$2,'Slutlig allokering kvv'!$B$1:$BX$1,0),FALSE)/1,0))</f>
        <v/>
      </c>
      <c r="I375" t="str">
        <f>IF($D375="","",IFERROR(VLOOKUP($B375,Kraftvärmeprod!$B$1:$BX$550,MATCH(I$2,Kraftvärmeprod!$B$1:$VX$1,0),FALSE)/1,0)-IFERROR(VLOOKUP($B375,'Slutlig allokering kvv'!$B$2:$BX$550,MATCH(I$2,'Slutlig allokering kvv'!$B$1:$BX$1,0),FALSE)/1,0))</f>
        <v/>
      </c>
      <c r="J375" t="str">
        <f>IF($D375="","",IFERROR(VLOOKUP($B375,Kraftvärmeprod!$B$1:$BX$550,MATCH(J$2,Kraftvärmeprod!$B$1:$VX$1,0),FALSE)/1,0)-IFERROR(VLOOKUP($B375,'Slutlig allokering kvv'!$B$2:$BX$550,MATCH(J$2,'Slutlig allokering kvv'!$B$1:$BX$1,0),FALSE)/1,0))</f>
        <v/>
      </c>
      <c r="K375" t="str">
        <f>IF($D375="","",IFERROR(VLOOKUP($B375,Kraftvärmeprod!$B$1:$BX$550,MATCH(K$2,Kraftvärmeprod!$B$1:$VX$1,0),FALSE)/1,0)-IFERROR(VLOOKUP($B375,'Slutlig allokering kvv'!$B$2:$BX$550,MATCH(K$2,'Slutlig allokering kvv'!$B$1:$BX$1,0),FALSE)/1,0))</f>
        <v/>
      </c>
      <c r="L375" t="str">
        <f>IF($D375="","",IFERROR(VLOOKUP($B375,Kraftvärmeprod!$B$1:$BX$550,MATCH(L$2,Kraftvärmeprod!$B$1:$VX$1,0),FALSE)/1,0)-IFERROR(VLOOKUP($B375,'Slutlig allokering kvv'!$B$2:$BX$550,MATCH(L$2,'Slutlig allokering kvv'!$B$1:$BX$1,0),FALSE)/1,0))</f>
        <v/>
      </c>
      <c r="M375" t="str">
        <f>IF($D375="","",IFERROR(VLOOKUP($B375,Kraftvärmeprod!$B$1:$BX$550,MATCH(M$2,Kraftvärmeprod!$B$1:$VX$1,0),FALSE)/1,0)-IFERROR(VLOOKUP($B375,'Slutlig allokering kvv'!$B$2:$BX$550,MATCH(M$2,'Slutlig allokering kvv'!$B$1:$BX$1,0),FALSE)/1,0))</f>
        <v/>
      </c>
      <c r="N375" t="str">
        <f>IF($D375="","",IFERROR(VLOOKUP($B375,Kraftvärmeprod!$B$1:$BX$550,MATCH(N$2,Kraftvärmeprod!$B$1:$VX$1,0),FALSE)/1,0)-IFERROR(VLOOKUP($B375,'Slutlig allokering kvv'!$B$2:$BX$550,MATCH(N$2,'Slutlig allokering kvv'!$B$1:$BX$1,0),FALSE)/1,0))</f>
        <v/>
      </c>
      <c r="O375" t="str">
        <f>IF($D375="","",IFERROR(VLOOKUP($B375,Kraftvärmeprod!$B$1:$BX$550,MATCH(O$2,Kraftvärmeprod!$B$1:$VX$1,0),FALSE)/1,0)-IFERROR(VLOOKUP($B375,'Slutlig allokering kvv'!$B$2:$BX$550,MATCH(O$2,'Slutlig allokering kvv'!$B$1:$BX$1,0),FALSE)/1,0))</f>
        <v/>
      </c>
      <c r="P375" t="str">
        <f>IF($D375="","",IFERROR(VLOOKUP($B375,Kraftvärmeprod!$B$1:$BX$550,MATCH(P$2,Kraftvärmeprod!$B$1:$VX$1,0),FALSE)/1,0)-IFERROR(VLOOKUP($B375,'Slutlig allokering kvv'!$B$2:$BX$550,MATCH(P$2,'Slutlig allokering kvv'!$B$1:$BX$1,0),FALSE)/1,0))</f>
        <v/>
      </c>
      <c r="Q375" t="str">
        <f>IF($D375="","",IFERROR(VLOOKUP($B375,Kraftvärmeprod!$B$1:$BX$550,MATCH(Q$2,Kraftvärmeprod!$B$1:$VX$1,0),FALSE)/1,0)-IFERROR(VLOOKUP($B375,'Slutlig allokering kvv'!$B$2:$BX$550,MATCH(Q$2,'Slutlig allokering kvv'!$B$1:$BX$1,0),FALSE)/1,0))</f>
        <v/>
      </c>
      <c r="R375" t="str">
        <f>IF($D375="","",IFERROR(VLOOKUP($B375,Kraftvärmeprod!$B$1:$BX$550,MATCH(R$2,Kraftvärmeprod!$B$1:$VX$1,0),FALSE)/1,0)-IFERROR(VLOOKUP($B375,'Slutlig allokering kvv'!$B$2:$BX$550,MATCH(R$2,'Slutlig allokering kvv'!$B$1:$BX$1,0),FALSE)/1,0))</f>
        <v/>
      </c>
      <c r="S375" t="str">
        <f>IF($D375="","",IFERROR(VLOOKUP($B375,Kraftvärmeprod!$B$1:$BX$550,MATCH(S$2,Kraftvärmeprod!$B$1:$VX$1,0),FALSE)/1,0)-IFERROR(VLOOKUP($B375,'Slutlig allokering kvv'!$B$2:$BX$550,MATCH(S$2,'Slutlig allokering kvv'!$B$1:$BX$1,0),FALSE)/1,0))</f>
        <v/>
      </c>
      <c r="T375" t="str">
        <f>IF($D375="","",IFERROR(VLOOKUP($B375,Kraftvärmeprod!$B$1:$BX$550,MATCH(T$2,Kraftvärmeprod!$B$1:$VX$1,0),FALSE)/1,0)-IFERROR(VLOOKUP($B375,'Slutlig allokering kvv'!$B$2:$BX$550,MATCH(T$2,'Slutlig allokering kvv'!$B$1:$BX$1,0),FALSE)/1,0))</f>
        <v/>
      </c>
      <c r="U375" t="str">
        <f>IF($D375="","",IFERROR(VLOOKUP($B375,Kraftvärmeprod!$B$1:$BX$550,MATCH(U$2,Kraftvärmeprod!$B$1:$VX$1,0),FALSE)/1,0)-IFERROR(VLOOKUP($B375,'Slutlig allokering kvv'!$B$2:$BX$550,MATCH(U$2,'Slutlig allokering kvv'!$B$1:$BX$1,0),FALSE)/1,0))</f>
        <v/>
      </c>
      <c r="V375" t="str">
        <f>IF($D375="","",IFERROR(VLOOKUP($B375,Kraftvärmeprod!$B$1:$BX$550,MATCH(V$2,Kraftvärmeprod!$B$1:$VX$1,0),FALSE)/1,0)-IFERROR(VLOOKUP($B375,'Slutlig allokering kvv'!$B$2:$BX$550,MATCH(V$2,'Slutlig allokering kvv'!$B$1:$BX$1,0),FALSE)/1,0))</f>
        <v/>
      </c>
      <c r="W375" t="str">
        <f>IF($D375="","",IFERROR(VLOOKUP($B375,Kraftvärmeprod!$B$1:$BX$550,MATCH(W$2,Kraftvärmeprod!$B$1:$VX$1,0),FALSE)/1,0)-IFERROR(VLOOKUP($B375,'Slutlig allokering kvv'!$B$2:$BX$550,MATCH(W$2,'Slutlig allokering kvv'!$B$1:$BX$1,0),FALSE)/1,0))</f>
        <v/>
      </c>
      <c r="X375" t="str">
        <f>IF($D375="","",IFERROR(VLOOKUP($B375,Kraftvärmeprod!$B$1:$BX$550,MATCH(X$2,Kraftvärmeprod!$B$1:$VX$1,0),FALSE)/1,0)-IFERROR(VLOOKUP($B375,'Slutlig allokering kvv'!$B$2:$BX$550,MATCH(X$2,'Slutlig allokering kvv'!$B$1:$BX$1,0),FALSE)/1,0))</f>
        <v/>
      </c>
      <c r="Y375" t="str">
        <f>IF($D375="","",IFERROR(VLOOKUP($B375,Kraftvärmeprod!$B$1:$BX$550,MATCH(Y$2,Kraftvärmeprod!$B$1:$VX$1,0),FALSE)/1,0)-IFERROR(VLOOKUP($B375,'Slutlig allokering kvv'!$B$2:$BX$550,MATCH(Y$2,'Slutlig allokering kvv'!$B$1:$BX$1,0),FALSE)/1,0))</f>
        <v/>
      </c>
      <c r="Z375" t="str">
        <f>IF($D375="","",IFERROR(VLOOKUP($B375,Kraftvärmeprod!$B$1:$BX$550,MATCH(Z$2,Kraftvärmeprod!$B$1:$VX$1,0),FALSE)/1,0)-IFERROR(VLOOKUP($B375,'Slutlig allokering kvv'!$B$2:$BX$550,MATCH(Z$2,'Slutlig allokering kvv'!$B$1:$BX$1,0),FALSE)/1,0))</f>
        <v/>
      </c>
      <c r="AA375" t="str">
        <f>IF($D375="","",IFERROR(VLOOKUP($B375,Kraftvärmeprod!$B$1:$BX$550,MATCH(AA$2,Kraftvärmeprod!$B$1:$VX$1,0),FALSE)/1,0)-IFERROR(VLOOKUP($B375,'Slutlig allokering kvv'!$B$2:$BX$550,MATCH(AA$2,'Slutlig allokering kvv'!$B$1:$BX$1,0),FALSE)/1,0))</f>
        <v/>
      </c>
      <c r="AB375" t="str">
        <f>IF($D375="","",IFERROR(VLOOKUP($B375,Kraftvärmeprod!$B$1:$BX$550,MATCH(AB$2,Kraftvärmeprod!$B$1:$VX$1,0),FALSE)/1,0)-IFERROR(VLOOKUP($B375,'Slutlig allokering kvv'!$B$2:$BX$550,MATCH(AB$2,'Slutlig allokering kvv'!$B$1:$BX$1,0),FALSE)/1,0))</f>
        <v/>
      </c>
      <c r="AC375" t="str">
        <f>IF($D375="","",IFERROR(VLOOKUP($B375,Kraftvärmeprod!$B$1:$BX$550,MATCH(AC$2,Kraftvärmeprod!$B$1:$VX$1,0),FALSE)/1,0)-IFERROR(VLOOKUP($B375,'Slutlig allokering kvv'!$B$2:$BX$550,MATCH(AC$2,'Slutlig allokering kvv'!$B$1:$BX$1,0),FALSE)/1,0))</f>
        <v/>
      </c>
      <c r="AE375" t="str">
        <f>IF($D375="","",IFERROR(VLOOKUP($B375,Miljö!$B$1:$E$550,MATCH("Hjälpel kraftvärme (GWh)",Miljö!$B$1:$E$1,0),FALSE)/1,0)-IFERROR(VLOOKUP($B375,'Slutlig allokering kvv'!$B$2:$BX$550,MATCH(AE$2,'Slutlig allokering kvv'!$B$1:$BX$1,0),FALSE)/1,0))</f>
        <v/>
      </c>
      <c r="AI375">
        <f t="shared" si="20"/>
        <v>0</v>
      </c>
      <c r="AK375" t="str">
        <f>IFERROR(VLOOKUP($B375,'Slutlig allokering kvv'!$B$2:$AX$550,MATCH("Summa slutlig allokerad tillförd energi (utan hjälpel och rökgaskondensering):",'Slutlig allokering kvv'!$B$1:$AX$1,0),FALSE)/1,"")</f>
        <v/>
      </c>
      <c r="AM375" s="289" t="str">
        <f>IFERROR(1-VLOOKUP($B375,'Slutlig allokering kvv'!$B$2:$AX$550,MATCH("Andel av bränsle i kvv som allokerats till värme, exklusive rökgaskondensering och hjälpel",'Slutlig allokering kvv'!$B$1:$AX$1,0),FALSE),"")</f>
        <v/>
      </c>
      <c r="AO375" s="289" t="str">
        <f t="shared" si="21"/>
        <v/>
      </c>
      <c r="AP375" s="290" t="str">
        <f t="shared" si="22"/>
        <v/>
      </c>
      <c r="AQ375" s="290"/>
      <c r="AR375" s="239" t="str">
        <f t="shared" si="23"/>
        <v/>
      </c>
      <c r="AS375" s="290"/>
    </row>
    <row r="376" spans="1:45" x14ac:dyDescent="0.25">
      <c r="A376" s="2" t="str">
        <f>'Miljövärden för publ företag'!B378</f>
        <v/>
      </c>
      <c r="B376" s="2" t="str">
        <f>'Miljövärden för publ företag'!C378</f>
        <v/>
      </c>
      <c r="C376" t="str">
        <f>IFERROR(VLOOKUP($B376,Kraftvärmeprod!$B$1:$AH$479,MATCH(C$2,Kraftvärmeprod!$B$1:$AG$1,0),FALSE)/1,"")</f>
        <v/>
      </c>
      <c r="D376" t="str">
        <f>IFERROR(VLOOKUP($B376,Kraftvärmeprod!$B$1:$AH$479,MATCH(D$2,Kraftvärmeprod!$B$1:$AG$1,0),FALSE)/1,"")</f>
        <v/>
      </c>
      <c r="F376" t="str">
        <f>IF($D376="","",IFERROR(VLOOKUP($B376,Kraftvärmeprod!$B$1:$BX$550,MATCH(F$2,Kraftvärmeprod!$B$1:$VX$1,0),FALSE)/1,0)-IFERROR(VLOOKUP($B376,'Slutlig allokering kvv'!$B$2:$BX$550,MATCH(F$2,'Slutlig allokering kvv'!$B$1:$BX$1,0),FALSE)/1,0))</f>
        <v/>
      </c>
      <c r="G376" t="str">
        <f>IF($D376="","",IFERROR(VLOOKUP($B376,Kraftvärmeprod!$B$1:$BX$550,MATCH(G$2,Kraftvärmeprod!$B$1:$VX$1,0),FALSE)/1,0)-IFERROR(VLOOKUP($B376,'Slutlig allokering kvv'!$B$2:$BX$550,MATCH(G$2,'Slutlig allokering kvv'!$B$1:$BX$1,0),FALSE)/1,0))</f>
        <v/>
      </c>
      <c r="H376" t="str">
        <f>IF($D376="","",IFERROR(VLOOKUP($B376,Kraftvärmeprod!$B$1:$BX$550,MATCH(H$2,Kraftvärmeprod!$B$1:$VX$1,0),FALSE)/1,0)-IFERROR(VLOOKUP($B376,'Slutlig allokering kvv'!$B$2:$BX$550,MATCH(H$2,'Slutlig allokering kvv'!$B$1:$BX$1,0),FALSE)/1,0))</f>
        <v/>
      </c>
      <c r="I376" t="str">
        <f>IF($D376="","",IFERROR(VLOOKUP($B376,Kraftvärmeprod!$B$1:$BX$550,MATCH(I$2,Kraftvärmeprod!$B$1:$VX$1,0),FALSE)/1,0)-IFERROR(VLOOKUP($B376,'Slutlig allokering kvv'!$B$2:$BX$550,MATCH(I$2,'Slutlig allokering kvv'!$B$1:$BX$1,0),FALSE)/1,0))</f>
        <v/>
      </c>
      <c r="J376" t="str">
        <f>IF($D376="","",IFERROR(VLOOKUP($B376,Kraftvärmeprod!$B$1:$BX$550,MATCH(J$2,Kraftvärmeprod!$B$1:$VX$1,0),FALSE)/1,0)-IFERROR(VLOOKUP($B376,'Slutlig allokering kvv'!$B$2:$BX$550,MATCH(J$2,'Slutlig allokering kvv'!$B$1:$BX$1,0),FALSE)/1,0))</f>
        <v/>
      </c>
      <c r="K376" t="str">
        <f>IF($D376="","",IFERROR(VLOOKUP($B376,Kraftvärmeprod!$B$1:$BX$550,MATCH(K$2,Kraftvärmeprod!$B$1:$VX$1,0),FALSE)/1,0)-IFERROR(VLOOKUP($B376,'Slutlig allokering kvv'!$B$2:$BX$550,MATCH(K$2,'Slutlig allokering kvv'!$B$1:$BX$1,0),FALSE)/1,0))</f>
        <v/>
      </c>
      <c r="L376" t="str">
        <f>IF($D376="","",IFERROR(VLOOKUP($B376,Kraftvärmeprod!$B$1:$BX$550,MATCH(L$2,Kraftvärmeprod!$B$1:$VX$1,0),FALSE)/1,0)-IFERROR(VLOOKUP($B376,'Slutlig allokering kvv'!$B$2:$BX$550,MATCH(L$2,'Slutlig allokering kvv'!$B$1:$BX$1,0),FALSE)/1,0))</f>
        <v/>
      </c>
      <c r="M376" t="str">
        <f>IF($D376="","",IFERROR(VLOOKUP($B376,Kraftvärmeprod!$B$1:$BX$550,MATCH(M$2,Kraftvärmeprod!$B$1:$VX$1,0),FALSE)/1,0)-IFERROR(VLOOKUP($B376,'Slutlig allokering kvv'!$B$2:$BX$550,MATCH(M$2,'Slutlig allokering kvv'!$B$1:$BX$1,0),FALSE)/1,0))</f>
        <v/>
      </c>
      <c r="N376" t="str">
        <f>IF($D376="","",IFERROR(VLOOKUP($B376,Kraftvärmeprod!$B$1:$BX$550,MATCH(N$2,Kraftvärmeprod!$B$1:$VX$1,0),FALSE)/1,0)-IFERROR(VLOOKUP($B376,'Slutlig allokering kvv'!$B$2:$BX$550,MATCH(N$2,'Slutlig allokering kvv'!$B$1:$BX$1,0),FALSE)/1,0))</f>
        <v/>
      </c>
      <c r="O376" t="str">
        <f>IF($D376="","",IFERROR(VLOOKUP($B376,Kraftvärmeprod!$B$1:$BX$550,MATCH(O$2,Kraftvärmeprod!$B$1:$VX$1,0),FALSE)/1,0)-IFERROR(VLOOKUP($B376,'Slutlig allokering kvv'!$B$2:$BX$550,MATCH(O$2,'Slutlig allokering kvv'!$B$1:$BX$1,0),FALSE)/1,0))</f>
        <v/>
      </c>
      <c r="P376" t="str">
        <f>IF($D376="","",IFERROR(VLOOKUP($B376,Kraftvärmeprod!$B$1:$BX$550,MATCH(P$2,Kraftvärmeprod!$B$1:$VX$1,0),FALSE)/1,0)-IFERROR(VLOOKUP($B376,'Slutlig allokering kvv'!$B$2:$BX$550,MATCH(P$2,'Slutlig allokering kvv'!$B$1:$BX$1,0),FALSE)/1,0))</f>
        <v/>
      </c>
      <c r="Q376" t="str">
        <f>IF($D376="","",IFERROR(VLOOKUP($B376,Kraftvärmeprod!$B$1:$BX$550,MATCH(Q$2,Kraftvärmeprod!$B$1:$VX$1,0),FALSE)/1,0)-IFERROR(VLOOKUP($B376,'Slutlig allokering kvv'!$B$2:$BX$550,MATCH(Q$2,'Slutlig allokering kvv'!$B$1:$BX$1,0),FALSE)/1,0))</f>
        <v/>
      </c>
      <c r="R376" t="str">
        <f>IF($D376="","",IFERROR(VLOOKUP($B376,Kraftvärmeprod!$B$1:$BX$550,MATCH(R$2,Kraftvärmeprod!$B$1:$VX$1,0),FALSE)/1,0)-IFERROR(VLOOKUP($B376,'Slutlig allokering kvv'!$B$2:$BX$550,MATCH(R$2,'Slutlig allokering kvv'!$B$1:$BX$1,0),FALSE)/1,0))</f>
        <v/>
      </c>
      <c r="S376" t="str">
        <f>IF($D376="","",IFERROR(VLOOKUP($B376,Kraftvärmeprod!$B$1:$BX$550,MATCH(S$2,Kraftvärmeprod!$B$1:$VX$1,0),FALSE)/1,0)-IFERROR(VLOOKUP($B376,'Slutlig allokering kvv'!$B$2:$BX$550,MATCH(S$2,'Slutlig allokering kvv'!$B$1:$BX$1,0),FALSE)/1,0))</f>
        <v/>
      </c>
      <c r="T376" t="str">
        <f>IF($D376="","",IFERROR(VLOOKUP($B376,Kraftvärmeprod!$B$1:$BX$550,MATCH(T$2,Kraftvärmeprod!$B$1:$VX$1,0),FALSE)/1,0)-IFERROR(VLOOKUP($B376,'Slutlig allokering kvv'!$B$2:$BX$550,MATCH(T$2,'Slutlig allokering kvv'!$B$1:$BX$1,0),FALSE)/1,0))</f>
        <v/>
      </c>
      <c r="U376" t="str">
        <f>IF($D376="","",IFERROR(VLOOKUP($B376,Kraftvärmeprod!$B$1:$BX$550,MATCH(U$2,Kraftvärmeprod!$B$1:$VX$1,0),FALSE)/1,0)-IFERROR(VLOOKUP($B376,'Slutlig allokering kvv'!$B$2:$BX$550,MATCH(U$2,'Slutlig allokering kvv'!$B$1:$BX$1,0),FALSE)/1,0))</f>
        <v/>
      </c>
      <c r="V376" t="str">
        <f>IF($D376="","",IFERROR(VLOOKUP($B376,Kraftvärmeprod!$B$1:$BX$550,MATCH(V$2,Kraftvärmeprod!$B$1:$VX$1,0),FALSE)/1,0)-IFERROR(VLOOKUP($B376,'Slutlig allokering kvv'!$B$2:$BX$550,MATCH(V$2,'Slutlig allokering kvv'!$B$1:$BX$1,0),FALSE)/1,0))</f>
        <v/>
      </c>
      <c r="W376" t="str">
        <f>IF($D376="","",IFERROR(VLOOKUP($B376,Kraftvärmeprod!$B$1:$BX$550,MATCH(W$2,Kraftvärmeprod!$B$1:$VX$1,0),FALSE)/1,0)-IFERROR(VLOOKUP($B376,'Slutlig allokering kvv'!$B$2:$BX$550,MATCH(W$2,'Slutlig allokering kvv'!$B$1:$BX$1,0),FALSE)/1,0))</f>
        <v/>
      </c>
      <c r="X376" t="str">
        <f>IF($D376="","",IFERROR(VLOOKUP($B376,Kraftvärmeprod!$B$1:$BX$550,MATCH(X$2,Kraftvärmeprod!$B$1:$VX$1,0),FALSE)/1,0)-IFERROR(VLOOKUP($B376,'Slutlig allokering kvv'!$B$2:$BX$550,MATCH(X$2,'Slutlig allokering kvv'!$B$1:$BX$1,0),FALSE)/1,0))</f>
        <v/>
      </c>
      <c r="Y376" t="str">
        <f>IF($D376="","",IFERROR(VLOOKUP($B376,Kraftvärmeprod!$B$1:$BX$550,MATCH(Y$2,Kraftvärmeprod!$B$1:$VX$1,0),FALSE)/1,0)-IFERROR(VLOOKUP($B376,'Slutlig allokering kvv'!$B$2:$BX$550,MATCH(Y$2,'Slutlig allokering kvv'!$B$1:$BX$1,0),FALSE)/1,0))</f>
        <v/>
      </c>
      <c r="Z376" t="str">
        <f>IF($D376="","",IFERROR(VLOOKUP($B376,Kraftvärmeprod!$B$1:$BX$550,MATCH(Z$2,Kraftvärmeprod!$B$1:$VX$1,0),FALSE)/1,0)-IFERROR(VLOOKUP($B376,'Slutlig allokering kvv'!$B$2:$BX$550,MATCH(Z$2,'Slutlig allokering kvv'!$B$1:$BX$1,0),FALSE)/1,0))</f>
        <v/>
      </c>
      <c r="AA376" t="str">
        <f>IF($D376="","",IFERROR(VLOOKUP($B376,Kraftvärmeprod!$B$1:$BX$550,MATCH(AA$2,Kraftvärmeprod!$B$1:$VX$1,0),FALSE)/1,0)-IFERROR(VLOOKUP($B376,'Slutlig allokering kvv'!$B$2:$BX$550,MATCH(AA$2,'Slutlig allokering kvv'!$B$1:$BX$1,0),FALSE)/1,0))</f>
        <v/>
      </c>
      <c r="AB376" t="str">
        <f>IF($D376="","",IFERROR(VLOOKUP($B376,Kraftvärmeprod!$B$1:$BX$550,MATCH(AB$2,Kraftvärmeprod!$B$1:$VX$1,0),FALSE)/1,0)-IFERROR(VLOOKUP($B376,'Slutlig allokering kvv'!$B$2:$BX$550,MATCH(AB$2,'Slutlig allokering kvv'!$B$1:$BX$1,0),FALSE)/1,0))</f>
        <v/>
      </c>
      <c r="AC376" t="str">
        <f>IF($D376="","",IFERROR(VLOOKUP($B376,Kraftvärmeprod!$B$1:$BX$550,MATCH(AC$2,Kraftvärmeprod!$B$1:$VX$1,0),FALSE)/1,0)-IFERROR(VLOOKUP($B376,'Slutlig allokering kvv'!$B$2:$BX$550,MATCH(AC$2,'Slutlig allokering kvv'!$B$1:$BX$1,0),FALSE)/1,0))</f>
        <v/>
      </c>
      <c r="AE376" t="str">
        <f>IF($D376="","",IFERROR(VLOOKUP($B376,Miljö!$B$1:$E$550,MATCH("Hjälpel kraftvärme (GWh)",Miljö!$B$1:$E$1,0),FALSE)/1,0)-IFERROR(VLOOKUP($B376,'Slutlig allokering kvv'!$B$2:$BX$550,MATCH(AE$2,'Slutlig allokering kvv'!$B$1:$BX$1,0),FALSE)/1,0))</f>
        <v/>
      </c>
      <c r="AI376">
        <f t="shared" si="20"/>
        <v>0</v>
      </c>
      <c r="AK376" t="str">
        <f>IFERROR(VLOOKUP($B376,'Slutlig allokering kvv'!$B$2:$AX$550,MATCH("Summa slutlig allokerad tillförd energi (utan hjälpel och rökgaskondensering):",'Slutlig allokering kvv'!$B$1:$AX$1,0),FALSE)/1,"")</f>
        <v/>
      </c>
      <c r="AM376" s="289" t="str">
        <f>IFERROR(1-VLOOKUP($B376,'Slutlig allokering kvv'!$B$2:$AX$550,MATCH("Andel av bränsle i kvv som allokerats till värme, exklusive rökgaskondensering och hjälpel",'Slutlig allokering kvv'!$B$1:$AX$1,0),FALSE),"")</f>
        <v/>
      </c>
      <c r="AO376" s="289" t="str">
        <f t="shared" si="21"/>
        <v/>
      </c>
      <c r="AP376" s="290" t="str">
        <f t="shared" si="22"/>
        <v/>
      </c>
      <c r="AQ376" s="290"/>
      <c r="AR376" s="239" t="str">
        <f t="shared" si="23"/>
        <v/>
      </c>
      <c r="AS376" s="290"/>
    </row>
    <row r="377" spans="1:45" x14ac:dyDescent="0.25">
      <c r="A377" s="2" t="str">
        <f>'Miljövärden för publ företag'!B379</f>
        <v/>
      </c>
      <c r="B377" s="2" t="str">
        <f>'Miljövärden för publ företag'!C379</f>
        <v/>
      </c>
      <c r="C377" t="str">
        <f>IFERROR(VLOOKUP($B377,Kraftvärmeprod!$B$1:$AH$479,MATCH(C$2,Kraftvärmeprod!$B$1:$AG$1,0),FALSE)/1,"")</f>
        <v/>
      </c>
      <c r="D377" t="str">
        <f>IFERROR(VLOOKUP($B377,Kraftvärmeprod!$B$1:$AH$479,MATCH(D$2,Kraftvärmeprod!$B$1:$AG$1,0),FALSE)/1,"")</f>
        <v/>
      </c>
      <c r="F377" t="str">
        <f>IF($D377="","",IFERROR(VLOOKUP($B377,Kraftvärmeprod!$B$1:$BX$550,MATCH(F$2,Kraftvärmeprod!$B$1:$VX$1,0),FALSE)/1,0)-IFERROR(VLOOKUP($B377,'Slutlig allokering kvv'!$B$2:$BX$550,MATCH(F$2,'Slutlig allokering kvv'!$B$1:$BX$1,0),FALSE)/1,0))</f>
        <v/>
      </c>
      <c r="G377" t="str">
        <f>IF($D377="","",IFERROR(VLOOKUP($B377,Kraftvärmeprod!$B$1:$BX$550,MATCH(G$2,Kraftvärmeprod!$B$1:$VX$1,0),FALSE)/1,0)-IFERROR(VLOOKUP($B377,'Slutlig allokering kvv'!$B$2:$BX$550,MATCH(G$2,'Slutlig allokering kvv'!$B$1:$BX$1,0),FALSE)/1,0))</f>
        <v/>
      </c>
      <c r="H377" t="str">
        <f>IF($D377="","",IFERROR(VLOOKUP($B377,Kraftvärmeprod!$B$1:$BX$550,MATCH(H$2,Kraftvärmeprod!$B$1:$VX$1,0),FALSE)/1,0)-IFERROR(VLOOKUP($B377,'Slutlig allokering kvv'!$B$2:$BX$550,MATCH(H$2,'Slutlig allokering kvv'!$B$1:$BX$1,0),FALSE)/1,0))</f>
        <v/>
      </c>
      <c r="I377" t="str">
        <f>IF($D377="","",IFERROR(VLOOKUP($B377,Kraftvärmeprod!$B$1:$BX$550,MATCH(I$2,Kraftvärmeprod!$B$1:$VX$1,0),FALSE)/1,0)-IFERROR(VLOOKUP($B377,'Slutlig allokering kvv'!$B$2:$BX$550,MATCH(I$2,'Slutlig allokering kvv'!$B$1:$BX$1,0),FALSE)/1,0))</f>
        <v/>
      </c>
      <c r="J377" t="str">
        <f>IF($D377="","",IFERROR(VLOOKUP($B377,Kraftvärmeprod!$B$1:$BX$550,MATCH(J$2,Kraftvärmeprod!$B$1:$VX$1,0),FALSE)/1,0)-IFERROR(VLOOKUP($B377,'Slutlig allokering kvv'!$B$2:$BX$550,MATCH(J$2,'Slutlig allokering kvv'!$B$1:$BX$1,0),FALSE)/1,0))</f>
        <v/>
      </c>
      <c r="K377" t="str">
        <f>IF($D377="","",IFERROR(VLOOKUP($B377,Kraftvärmeprod!$B$1:$BX$550,MATCH(K$2,Kraftvärmeprod!$B$1:$VX$1,0),FALSE)/1,0)-IFERROR(VLOOKUP($B377,'Slutlig allokering kvv'!$B$2:$BX$550,MATCH(K$2,'Slutlig allokering kvv'!$B$1:$BX$1,0),FALSE)/1,0))</f>
        <v/>
      </c>
      <c r="L377" t="str">
        <f>IF($D377="","",IFERROR(VLOOKUP($B377,Kraftvärmeprod!$B$1:$BX$550,MATCH(L$2,Kraftvärmeprod!$B$1:$VX$1,0),FALSE)/1,0)-IFERROR(VLOOKUP($B377,'Slutlig allokering kvv'!$B$2:$BX$550,MATCH(L$2,'Slutlig allokering kvv'!$B$1:$BX$1,0),FALSE)/1,0))</f>
        <v/>
      </c>
      <c r="M377" t="str">
        <f>IF($D377="","",IFERROR(VLOOKUP($B377,Kraftvärmeprod!$B$1:$BX$550,MATCH(M$2,Kraftvärmeprod!$B$1:$VX$1,0),FALSE)/1,0)-IFERROR(VLOOKUP($B377,'Slutlig allokering kvv'!$B$2:$BX$550,MATCH(M$2,'Slutlig allokering kvv'!$B$1:$BX$1,0),FALSE)/1,0))</f>
        <v/>
      </c>
      <c r="N377" t="str">
        <f>IF($D377="","",IFERROR(VLOOKUP($B377,Kraftvärmeprod!$B$1:$BX$550,MATCH(N$2,Kraftvärmeprod!$B$1:$VX$1,0),FALSE)/1,0)-IFERROR(VLOOKUP($B377,'Slutlig allokering kvv'!$B$2:$BX$550,MATCH(N$2,'Slutlig allokering kvv'!$B$1:$BX$1,0),FALSE)/1,0))</f>
        <v/>
      </c>
      <c r="O377" t="str">
        <f>IF($D377="","",IFERROR(VLOOKUP($B377,Kraftvärmeprod!$B$1:$BX$550,MATCH(O$2,Kraftvärmeprod!$B$1:$VX$1,0),FALSE)/1,0)-IFERROR(VLOOKUP($B377,'Slutlig allokering kvv'!$B$2:$BX$550,MATCH(O$2,'Slutlig allokering kvv'!$B$1:$BX$1,0),FALSE)/1,0))</f>
        <v/>
      </c>
      <c r="P377" t="str">
        <f>IF($D377="","",IFERROR(VLOOKUP($B377,Kraftvärmeprod!$B$1:$BX$550,MATCH(P$2,Kraftvärmeprod!$B$1:$VX$1,0),FALSE)/1,0)-IFERROR(VLOOKUP($B377,'Slutlig allokering kvv'!$B$2:$BX$550,MATCH(P$2,'Slutlig allokering kvv'!$B$1:$BX$1,0),FALSE)/1,0))</f>
        <v/>
      </c>
      <c r="Q377" t="str">
        <f>IF($D377="","",IFERROR(VLOOKUP($B377,Kraftvärmeprod!$B$1:$BX$550,MATCH(Q$2,Kraftvärmeprod!$B$1:$VX$1,0),FALSE)/1,0)-IFERROR(VLOOKUP($B377,'Slutlig allokering kvv'!$B$2:$BX$550,MATCH(Q$2,'Slutlig allokering kvv'!$B$1:$BX$1,0),FALSE)/1,0))</f>
        <v/>
      </c>
      <c r="R377" t="str">
        <f>IF($D377="","",IFERROR(VLOOKUP($B377,Kraftvärmeprod!$B$1:$BX$550,MATCH(R$2,Kraftvärmeprod!$B$1:$VX$1,0),FALSE)/1,0)-IFERROR(VLOOKUP($B377,'Slutlig allokering kvv'!$B$2:$BX$550,MATCH(R$2,'Slutlig allokering kvv'!$B$1:$BX$1,0),FALSE)/1,0))</f>
        <v/>
      </c>
      <c r="S377" t="str">
        <f>IF($D377="","",IFERROR(VLOOKUP($B377,Kraftvärmeprod!$B$1:$BX$550,MATCH(S$2,Kraftvärmeprod!$B$1:$VX$1,0),FALSE)/1,0)-IFERROR(VLOOKUP($B377,'Slutlig allokering kvv'!$B$2:$BX$550,MATCH(S$2,'Slutlig allokering kvv'!$B$1:$BX$1,0),FALSE)/1,0))</f>
        <v/>
      </c>
      <c r="T377" t="str">
        <f>IF($D377="","",IFERROR(VLOOKUP($B377,Kraftvärmeprod!$B$1:$BX$550,MATCH(T$2,Kraftvärmeprod!$B$1:$VX$1,0),FALSE)/1,0)-IFERROR(VLOOKUP($B377,'Slutlig allokering kvv'!$B$2:$BX$550,MATCH(T$2,'Slutlig allokering kvv'!$B$1:$BX$1,0),FALSE)/1,0))</f>
        <v/>
      </c>
      <c r="U377" t="str">
        <f>IF($D377="","",IFERROR(VLOOKUP($B377,Kraftvärmeprod!$B$1:$BX$550,MATCH(U$2,Kraftvärmeprod!$B$1:$VX$1,0),FALSE)/1,0)-IFERROR(VLOOKUP($B377,'Slutlig allokering kvv'!$B$2:$BX$550,MATCH(U$2,'Slutlig allokering kvv'!$B$1:$BX$1,0),FALSE)/1,0))</f>
        <v/>
      </c>
      <c r="V377" t="str">
        <f>IF($D377="","",IFERROR(VLOOKUP($B377,Kraftvärmeprod!$B$1:$BX$550,MATCH(V$2,Kraftvärmeprod!$B$1:$VX$1,0),FALSE)/1,0)-IFERROR(VLOOKUP($B377,'Slutlig allokering kvv'!$B$2:$BX$550,MATCH(V$2,'Slutlig allokering kvv'!$B$1:$BX$1,0),FALSE)/1,0))</f>
        <v/>
      </c>
      <c r="W377" t="str">
        <f>IF($D377="","",IFERROR(VLOOKUP($B377,Kraftvärmeprod!$B$1:$BX$550,MATCH(W$2,Kraftvärmeprod!$B$1:$VX$1,0),FALSE)/1,0)-IFERROR(VLOOKUP($B377,'Slutlig allokering kvv'!$B$2:$BX$550,MATCH(W$2,'Slutlig allokering kvv'!$B$1:$BX$1,0),FALSE)/1,0))</f>
        <v/>
      </c>
      <c r="X377" t="str">
        <f>IF($D377="","",IFERROR(VLOOKUP($B377,Kraftvärmeprod!$B$1:$BX$550,MATCH(X$2,Kraftvärmeprod!$B$1:$VX$1,0),FALSE)/1,0)-IFERROR(VLOOKUP($B377,'Slutlig allokering kvv'!$B$2:$BX$550,MATCH(X$2,'Slutlig allokering kvv'!$B$1:$BX$1,0),FALSE)/1,0))</f>
        <v/>
      </c>
      <c r="Y377" t="str">
        <f>IF($D377="","",IFERROR(VLOOKUP($B377,Kraftvärmeprod!$B$1:$BX$550,MATCH(Y$2,Kraftvärmeprod!$B$1:$VX$1,0),FALSE)/1,0)-IFERROR(VLOOKUP($B377,'Slutlig allokering kvv'!$B$2:$BX$550,MATCH(Y$2,'Slutlig allokering kvv'!$B$1:$BX$1,0),FALSE)/1,0))</f>
        <v/>
      </c>
      <c r="Z377" t="str">
        <f>IF($D377="","",IFERROR(VLOOKUP($B377,Kraftvärmeprod!$B$1:$BX$550,MATCH(Z$2,Kraftvärmeprod!$B$1:$VX$1,0),FALSE)/1,0)-IFERROR(VLOOKUP($B377,'Slutlig allokering kvv'!$B$2:$BX$550,MATCH(Z$2,'Slutlig allokering kvv'!$B$1:$BX$1,0),FALSE)/1,0))</f>
        <v/>
      </c>
      <c r="AA377" t="str">
        <f>IF($D377="","",IFERROR(VLOOKUP($B377,Kraftvärmeprod!$B$1:$BX$550,MATCH(AA$2,Kraftvärmeprod!$B$1:$VX$1,0),FALSE)/1,0)-IFERROR(VLOOKUP($B377,'Slutlig allokering kvv'!$B$2:$BX$550,MATCH(AA$2,'Slutlig allokering kvv'!$B$1:$BX$1,0),FALSE)/1,0))</f>
        <v/>
      </c>
      <c r="AB377" t="str">
        <f>IF($D377="","",IFERROR(VLOOKUP($B377,Kraftvärmeprod!$B$1:$BX$550,MATCH(AB$2,Kraftvärmeprod!$B$1:$VX$1,0),FALSE)/1,0)-IFERROR(VLOOKUP($B377,'Slutlig allokering kvv'!$B$2:$BX$550,MATCH(AB$2,'Slutlig allokering kvv'!$B$1:$BX$1,0),FALSE)/1,0))</f>
        <v/>
      </c>
      <c r="AC377" t="str">
        <f>IF($D377="","",IFERROR(VLOOKUP($B377,Kraftvärmeprod!$B$1:$BX$550,MATCH(AC$2,Kraftvärmeprod!$B$1:$VX$1,0),FALSE)/1,0)-IFERROR(VLOOKUP($B377,'Slutlig allokering kvv'!$B$2:$BX$550,MATCH(AC$2,'Slutlig allokering kvv'!$B$1:$BX$1,0),FALSE)/1,0))</f>
        <v/>
      </c>
      <c r="AE377" t="str">
        <f>IF($D377="","",IFERROR(VLOOKUP($B377,Miljö!$B$1:$E$550,MATCH("Hjälpel kraftvärme (GWh)",Miljö!$B$1:$E$1,0),FALSE)/1,0)-IFERROR(VLOOKUP($B377,'Slutlig allokering kvv'!$B$2:$BX$550,MATCH(AE$2,'Slutlig allokering kvv'!$B$1:$BX$1,0),FALSE)/1,0))</f>
        <v/>
      </c>
      <c r="AI377">
        <f t="shared" si="20"/>
        <v>0</v>
      </c>
      <c r="AK377" t="str">
        <f>IFERROR(VLOOKUP($B377,'Slutlig allokering kvv'!$B$2:$AX$550,MATCH("Summa slutlig allokerad tillförd energi (utan hjälpel och rökgaskondensering):",'Slutlig allokering kvv'!$B$1:$AX$1,0),FALSE)/1,"")</f>
        <v/>
      </c>
      <c r="AM377" s="289" t="str">
        <f>IFERROR(1-VLOOKUP($B377,'Slutlig allokering kvv'!$B$2:$AX$550,MATCH("Andel av bränsle i kvv som allokerats till värme, exklusive rökgaskondensering och hjälpel",'Slutlig allokering kvv'!$B$1:$AX$1,0),FALSE),"")</f>
        <v/>
      </c>
      <c r="AO377" s="289" t="str">
        <f t="shared" si="21"/>
        <v/>
      </c>
      <c r="AP377" s="290" t="str">
        <f t="shared" si="22"/>
        <v/>
      </c>
      <c r="AQ377" s="290"/>
      <c r="AR377" s="239" t="str">
        <f t="shared" si="23"/>
        <v/>
      </c>
      <c r="AS377" s="290"/>
    </row>
    <row r="378" spans="1:45" x14ac:dyDescent="0.25">
      <c r="A378" s="2" t="str">
        <f>'Miljövärden för publ företag'!B380</f>
        <v/>
      </c>
      <c r="B378" s="2" t="str">
        <f>'Miljövärden för publ företag'!C380</f>
        <v/>
      </c>
      <c r="C378" t="str">
        <f>IFERROR(VLOOKUP($B378,Kraftvärmeprod!$B$1:$AH$479,MATCH(C$2,Kraftvärmeprod!$B$1:$AG$1,0),FALSE)/1,"")</f>
        <v/>
      </c>
      <c r="D378" t="str">
        <f>IFERROR(VLOOKUP($B378,Kraftvärmeprod!$B$1:$AH$479,MATCH(D$2,Kraftvärmeprod!$B$1:$AG$1,0),FALSE)/1,"")</f>
        <v/>
      </c>
      <c r="F378" t="str">
        <f>IF($D378="","",IFERROR(VLOOKUP($B378,Kraftvärmeprod!$B$1:$BX$550,MATCH(F$2,Kraftvärmeprod!$B$1:$VX$1,0),FALSE)/1,0)-IFERROR(VLOOKUP($B378,'Slutlig allokering kvv'!$B$2:$BX$550,MATCH(F$2,'Slutlig allokering kvv'!$B$1:$BX$1,0),FALSE)/1,0))</f>
        <v/>
      </c>
      <c r="G378" t="str">
        <f>IF($D378="","",IFERROR(VLOOKUP($B378,Kraftvärmeprod!$B$1:$BX$550,MATCH(G$2,Kraftvärmeprod!$B$1:$VX$1,0),FALSE)/1,0)-IFERROR(VLOOKUP($B378,'Slutlig allokering kvv'!$B$2:$BX$550,MATCH(G$2,'Slutlig allokering kvv'!$B$1:$BX$1,0),FALSE)/1,0))</f>
        <v/>
      </c>
      <c r="H378" t="str">
        <f>IF($D378="","",IFERROR(VLOOKUP($B378,Kraftvärmeprod!$B$1:$BX$550,MATCH(H$2,Kraftvärmeprod!$B$1:$VX$1,0),FALSE)/1,0)-IFERROR(VLOOKUP($B378,'Slutlig allokering kvv'!$B$2:$BX$550,MATCH(H$2,'Slutlig allokering kvv'!$B$1:$BX$1,0),FALSE)/1,0))</f>
        <v/>
      </c>
      <c r="I378" t="str">
        <f>IF($D378="","",IFERROR(VLOOKUP($B378,Kraftvärmeprod!$B$1:$BX$550,MATCH(I$2,Kraftvärmeprod!$B$1:$VX$1,0),FALSE)/1,0)-IFERROR(VLOOKUP($B378,'Slutlig allokering kvv'!$B$2:$BX$550,MATCH(I$2,'Slutlig allokering kvv'!$B$1:$BX$1,0),FALSE)/1,0))</f>
        <v/>
      </c>
      <c r="J378" t="str">
        <f>IF($D378="","",IFERROR(VLOOKUP($B378,Kraftvärmeprod!$B$1:$BX$550,MATCH(J$2,Kraftvärmeprod!$B$1:$VX$1,0),FALSE)/1,0)-IFERROR(VLOOKUP($B378,'Slutlig allokering kvv'!$B$2:$BX$550,MATCH(J$2,'Slutlig allokering kvv'!$B$1:$BX$1,0),FALSE)/1,0))</f>
        <v/>
      </c>
      <c r="K378" t="str">
        <f>IF($D378="","",IFERROR(VLOOKUP($B378,Kraftvärmeprod!$B$1:$BX$550,MATCH(K$2,Kraftvärmeprod!$B$1:$VX$1,0),FALSE)/1,0)-IFERROR(VLOOKUP($B378,'Slutlig allokering kvv'!$B$2:$BX$550,MATCH(K$2,'Slutlig allokering kvv'!$B$1:$BX$1,0),FALSE)/1,0))</f>
        <v/>
      </c>
      <c r="L378" t="str">
        <f>IF($D378="","",IFERROR(VLOOKUP($B378,Kraftvärmeprod!$B$1:$BX$550,MATCH(L$2,Kraftvärmeprod!$B$1:$VX$1,0),FALSE)/1,0)-IFERROR(VLOOKUP($B378,'Slutlig allokering kvv'!$B$2:$BX$550,MATCH(L$2,'Slutlig allokering kvv'!$B$1:$BX$1,0),FALSE)/1,0))</f>
        <v/>
      </c>
      <c r="M378" t="str">
        <f>IF($D378="","",IFERROR(VLOOKUP($B378,Kraftvärmeprod!$B$1:$BX$550,MATCH(M$2,Kraftvärmeprod!$B$1:$VX$1,0),FALSE)/1,0)-IFERROR(VLOOKUP($B378,'Slutlig allokering kvv'!$B$2:$BX$550,MATCH(M$2,'Slutlig allokering kvv'!$B$1:$BX$1,0),FALSE)/1,0))</f>
        <v/>
      </c>
      <c r="N378" t="str">
        <f>IF($D378="","",IFERROR(VLOOKUP($B378,Kraftvärmeprod!$B$1:$BX$550,MATCH(N$2,Kraftvärmeprod!$B$1:$VX$1,0),FALSE)/1,0)-IFERROR(VLOOKUP($B378,'Slutlig allokering kvv'!$B$2:$BX$550,MATCH(N$2,'Slutlig allokering kvv'!$B$1:$BX$1,0),FALSE)/1,0))</f>
        <v/>
      </c>
      <c r="O378" t="str">
        <f>IF($D378="","",IFERROR(VLOOKUP($B378,Kraftvärmeprod!$B$1:$BX$550,MATCH(O$2,Kraftvärmeprod!$B$1:$VX$1,0),FALSE)/1,0)-IFERROR(VLOOKUP($B378,'Slutlig allokering kvv'!$B$2:$BX$550,MATCH(O$2,'Slutlig allokering kvv'!$B$1:$BX$1,0),FALSE)/1,0))</f>
        <v/>
      </c>
      <c r="P378" t="str">
        <f>IF($D378="","",IFERROR(VLOOKUP($B378,Kraftvärmeprod!$B$1:$BX$550,MATCH(P$2,Kraftvärmeprod!$B$1:$VX$1,0),FALSE)/1,0)-IFERROR(VLOOKUP($B378,'Slutlig allokering kvv'!$B$2:$BX$550,MATCH(P$2,'Slutlig allokering kvv'!$B$1:$BX$1,0),FALSE)/1,0))</f>
        <v/>
      </c>
      <c r="Q378" t="str">
        <f>IF($D378="","",IFERROR(VLOOKUP($B378,Kraftvärmeprod!$B$1:$BX$550,MATCH(Q$2,Kraftvärmeprod!$B$1:$VX$1,0),FALSE)/1,0)-IFERROR(VLOOKUP($B378,'Slutlig allokering kvv'!$B$2:$BX$550,MATCH(Q$2,'Slutlig allokering kvv'!$B$1:$BX$1,0),FALSE)/1,0))</f>
        <v/>
      </c>
      <c r="R378" t="str">
        <f>IF($D378="","",IFERROR(VLOOKUP($B378,Kraftvärmeprod!$B$1:$BX$550,MATCH(R$2,Kraftvärmeprod!$B$1:$VX$1,0),FALSE)/1,0)-IFERROR(VLOOKUP($B378,'Slutlig allokering kvv'!$B$2:$BX$550,MATCH(R$2,'Slutlig allokering kvv'!$B$1:$BX$1,0),FALSE)/1,0))</f>
        <v/>
      </c>
      <c r="S378" t="str">
        <f>IF($D378="","",IFERROR(VLOOKUP($B378,Kraftvärmeprod!$B$1:$BX$550,MATCH(S$2,Kraftvärmeprod!$B$1:$VX$1,0),FALSE)/1,0)-IFERROR(VLOOKUP($B378,'Slutlig allokering kvv'!$B$2:$BX$550,MATCH(S$2,'Slutlig allokering kvv'!$B$1:$BX$1,0),FALSE)/1,0))</f>
        <v/>
      </c>
      <c r="T378" t="str">
        <f>IF($D378="","",IFERROR(VLOOKUP($B378,Kraftvärmeprod!$B$1:$BX$550,MATCH(T$2,Kraftvärmeprod!$B$1:$VX$1,0),FALSE)/1,0)-IFERROR(VLOOKUP($B378,'Slutlig allokering kvv'!$B$2:$BX$550,MATCH(T$2,'Slutlig allokering kvv'!$B$1:$BX$1,0),FALSE)/1,0))</f>
        <v/>
      </c>
      <c r="U378" t="str">
        <f>IF($D378="","",IFERROR(VLOOKUP($B378,Kraftvärmeprod!$B$1:$BX$550,MATCH(U$2,Kraftvärmeprod!$B$1:$VX$1,0),FALSE)/1,0)-IFERROR(VLOOKUP($B378,'Slutlig allokering kvv'!$B$2:$BX$550,MATCH(U$2,'Slutlig allokering kvv'!$B$1:$BX$1,0),FALSE)/1,0))</f>
        <v/>
      </c>
      <c r="V378" t="str">
        <f>IF($D378="","",IFERROR(VLOOKUP($B378,Kraftvärmeprod!$B$1:$BX$550,MATCH(V$2,Kraftvärmeprod!$B$1:$VX$1,0),FALSE)/1,0)-IFERROR(VLOOKUP($B378,'Slutlig allokering kvv'!$B$2:$BX$550,MATCH(V$2,'Slutlig allokering kvv'!$B$1:$BX$1,0),FALSE)/1,0))</f>
        <v/>
      </c>
      <c r="W378" t="str">
        <f>IF($D378="","",IFERROR(VLOOKUP($B378,Kraftvärmeprod!$B$1:$BX$550,MATCH(W$2,Kraftvärmeprod!$B$1:$VX$1,0),FALSE)/1,0)-IFERROR(VLOOKUP($B378,'Slutlig allokering kvv'!$B$2:$BX$550,MATCH(W$2,'Slutlig allokering kvv'!$B$1:$BX$1,0),FALSE)/1,0))</f>
        <v/>
      </c>
      <c r="X378" t="str">
        <f>IF($D378="","",IFERROR(VLOOKUP($B378,Kraftvärmeprod!$B$1:$BX$550,MATCH(X$2,Kraftvärmeprod!$B$1:$VX$1,0),FALSE)/1,0)-IFERROR(VLOOKUP($B378,'Slutlig allokering kvv'!$B$2:$BX$550,MATCH(X$2,'Slutlig allokering kvv'!$B$1:$BX$1,0),FALSE)/1,0))</f>
        <v/>
      </c>
      <c r="Y378" t="str">
        <f>IF($D378="","",IFERROR(VLOOKUP($B378,Kraftvärmeprod!$B$1:$BX$550,MATCH(Y$2,Kraftvärmeprod!$B$1:$VX$1,0),FALSE)/1,0)-IFERROR(VLOOKUP($B378,'Slutlig allokering kvv'!$B$2:$BX$550,MATCH(Y$2,'Slutlig allokering kvv'!$B$1:$BX$1,0),FALSE)/1,0))</f>
        <v/>
      </c>
      <c r="Z378" t="str">
        <f>IF($D378="","",IFERROR(VLOOKUP($B378,Kraftvärmeprod!$B$1:$BX$550,MATCH(Z$2,Kraftvärmeprod!$B$1:$VX$1,0),FALSE)/1,0)-IFERROR(VLOOKUP($B378,'Slutlig allokering kvv'!$B$2:$BX$550,MATCH(Z$2,'Slutlig allokering kvv'!$B$1:$BX$1,0),FALSE)/1,0))</f>
        <v/>
      </c>
      <c r="AA378" t="str">
        <f>IF($D378="","",IFERROR(VLOOKUP($B378,Kraftvärmeprod!$B$1:$BX$550,MATCH(AA$2,Kraftvärmeprod!$B$1:$VX$1,0),FALSE)/1,0)-IFERROR(VLOOKUP($B378,'Slutlig allokering kvv'!$B$2:$BX$550,MATCH(AA$2,'Slutlig allokering kvv'!$B$1:$BX$1,0),FALSE)/1,0))</f>
        <v/>
      </c>
      <c r="AB378" t="str">
        <f>IF($D378="","",IFERROR(VLOOKUP($B378,Kraftvärmeprod!$B$1:$BX$550,MATCH(AB$2,Kraftvärmeprod!$B$1:$VX$1,0),FALSE)/1,0)-IFERROR(VLOOKUP($B378,'Slutlig allokering kvv'!$B$2:$BX$550,MATCH(AB$2,'Slutlig allokering kvv'!$B$1:$BX$1,0),FALSE)/1,0))</f>
        <v/>
      </c>
      <c r="AC378" t="str">
        <f>IF($D378="","",IFERROR(VLOOKUP($B378,Kraftvärmeprod!$B$1:$BX$550,MATCH(AC$2,Kraftvärmeprod!$B$1:$VX$1,0),FALSE)/1,0)-IFERROR(VLOOKUP($B378,'Slutlig allokering kvv'!$B$2:$BX$550,MATCH(AC$2,'Slutlig allokering kvv'!$B$1:$BX$1,0),FALSE)/1,0))</f>
        <v/>
      </c>
      <c r="AE378" t="str">
        <f>IF($D378="","",IFERROR(VLOOKUP($B378,Miljö!$B$1:$E$550,MATCH("Hjälpel kraftvärme (GWh)",Miljö!$B$1:$E$1,0),FALSE)/1,0)-IFERROR(VLOOKUP($B378,'Slutlig allokering kvv'!$B$2:$BX$550,MATCH(AE$2,'Slutlig allokering kvv'!$B$1:$BX$1,0),FALSE)/1,0))</f>
        <v/>
      </c>
      <c r="AI378">
        <f t="shared" si="20"/>
        <v>0</v>
      </c>
      <c r="AK378" t="str">
        <f>IFERROR(VLOOKUP($B378,'Slutlig allokering kvv'!$B$2:$AX$550,MATCH("Summa slutlig allokerad tillförd energi (utan hjälpel och rökgaskondensering):",'Slutlig allokering kvv'!$B$1:$AX$1,0),FALSE)/1,"")</f>
        <v/>
      </c>
      <c r="AM378" s="289" t="str">
        <f>IFERROR(1-VLOOKUP($B378,'Slutlig allokering kvv'!$B$2:$AX$550,MATCH("Andel av bränsle i kvv som allokerats till värme, exklusive rökgaskondensering och hjälpel",'Slutlig allokering kvv'!$B$1:$AX$1,0),FALSE),"")</f>
        <v/>
      </c>
      <c r="AO378" s="289" t="str">
        <f t="shared" si="21"/>
        <v/>
      </c>
      <c r="AP378" s="290" t="str">
        <f t="shared" si="22"/>
        <v/>
      </c>
      <c r="AQ378" s="290"/>
      <c r="AR378" s="239" t="str">
        <f t="shared" si="23"/>
        <v/>
      </c>
      <c r="AS378" s="290"/>
    </row>
    <row r="379" spans="1:45" x14ac:dyDescent="0.25">
      <c r="A379" s="2" t="str">
        <f>'Miljövärden för publ företag'!B381</f>
        <v/>
      </c>
      <c r="B379" s="2" t="str">
        <f>'Miljövärden för publ företag'!C381</f>
        <v/>
      </c>
      <c r="C379" t="str">
        <f>IFERROR(VLOOKUP($B379,Kraftvärmeprod!$B$1:$AH$479,MATCH(C$2,Kraftvärmeprod!$B$1:$AG$1,0),FALSE)/1,"")</f>
        <v/>
      </c>
      <c r="D379" t="str">
        <f>IFERROR(VLOOKUP($B379,Kraftvärmeprod!$B$1:$AH$479,MATCH(D$2,Kraftvärmeprod!$B$1:$AG$1,0),FALSE)/1,"")</f>
        <v/>
      </c>
      <c r="F379" t="str">
        <f>IF($D379="","",IFERROR(VLOOKUP($B379,Kraftvärmeprod!$B$1:$BX$550,MATCH(F$2,Kraftvärmeprod!$B$1:$VX$1,0),FALSE)/1,0)-IFERROR(VLOOKUP($B379,'Slutlig allokering kvv'!$B$2:$BX$550,MATCH(F$2,'Slutlig allokering kvv'!$B$1:$BX$1,0),FALSE)/1,0))</f>
        <v/>
      </c>
      <c r="G379" t="str">
        <f>IF($D379="","",IFERROR(VLOOKUP($B379,Kraftvärmeprod!$B$1:$BX$550,MATCH(G$2,Kraftvärmeprod!$B$1:$VX$1,0),FALSE)/1,0)-IFERROR(VLOOKUP($B379,'Slutlig allokering kvv'!$B$2:$BX$550,MATCH(G$2,'Slutlig allokering kvv'!$B$1:$BX$1,0),FALSE)/1,0))</f>
        <v/>
      </c>
      <c r="H379" t="str">
        <f>IF($D379="","",IFERROR(VLOOKUP($B379,Kraftvärmeprod!$B$1:$BX$550,MATCH(H$2,Kraftvärmeprod!$B$1:$VX$1,0),FALSE)/1,0)-IFERROR(VLOOKUP($B379,'Slutlig allokering kvv'!$B$2:$BX$550,MATCH(H$2,'Slutlig allokering kvv'!$B$1:$BX$1,0),FALSE)/1,0))</f>
        <v/>
      </c>
      <c r="I379" t="str">
        <f>IF($D379="","",IFERROR(VLOOKUP($B379,Kraftvärmeprod!$B$1:$BX$550,MATCH(I$2,Kraftvärmeprod!$B$1:$VX$1,0),FALSE)/1,0)-IFERROR(VLOOKUP($B379,'Slutlig allokering kvv'!$B$2:$BX$550,MATCH(I$2,'Slutlig allokering kvv'!$B$1:$BX$1,0),FALSE)/1,0))</f>
        <v/>
      </c>
      <c r="J379" t="str">
        <f>IF($D379="","",IFERROR(VLOOKUP($B379,Kraftvärmeprod!$B$1:$BX$550,MATCH(J$2,Kraftvärmeprod!$B$1:$VX$1,0),FALSE)/1,0)-IFERROR(VLOOKUP($B379,'Slutlig allokering kvv'!$B$2:$BX$550,MATCH(J$2,'Slutlig allokering kvv'!$B$1:$BX$1,0),FALSE)/1,0))</f>
        <v/>
      </c>
      <c r="K379" t="str">
        <f>IF($D379="","",IFERROR(VLOOKUP($B379,Kraftvärmeprod!$B$1:$BX$550,MATCH(K$2,Kraftvärmeprod!$B$1:$VX$1,0),FALSE)/1,0)-IFERROR(VLOOKUP($B379,'Slutlig allokering kvv'!$B$2:$BX$550,MATCH(K$2,'Slutlig allokering kvv'!$B$1:$BX$1,0),FALSE)/1,0))</f>
        <v/>
      </c>
      <c r="L379" t="str">
        <f>IF($D379="","",IFERROR(VLOOKUP($B379,Kraftvärmeprod!$B$1:$BX$550,MATCH(L$2,Kraftvärmeprod!$B$1:$VX$1,0),FALSE)/1,0)-IFERROR(VLOOKUP($B379,'Slutlig allokering kvv'!$B$2:$BX$550,MATCH(L$2,'Slutlig allokering kvv'!$B$1:$BX$1,0),FALSE)/1,0))</f>
        <v/>
      </c>
      <c r="M379" t="str">
        <f>IF($D379="","",IFERROR(VLOOKUP($B379,Kraftvärmeprod!$B$1:$BX$550,MATCH(M$2,Kraftvärmeprod!$B$1:$VX$1,0),FALSE)/1,0)-IFERROR(VLOOKUP($B379,'Slutlig allokering kvv'!$B$2:$BX$550,MATCH(M$2,'Slutlig allokering kvv'!$B$1:$BX$1,0),FALSE)/1,0))</f>
        <v/>
      </c>
      <c r="N379" t="str">
        <f>IF($D379="","",IFERROR(VLOOKUP($B379,Kraftvärmeprod!$B$1:$BX$550,MATCH(N$2,Kraftvärmeprod!$B$1:$VX$1,0),FALSE)/1,0)-IFERROR(VLOOKUP($B379,'Slutlig allokering kvv'!$B$2:$BX$550,MATCH(N$2,'Slutlig allokering kvv'!$B$1:$BX$1,0),FALSE)/1,0))</f>
        <v/>
      </c>
      <c r="O379" t="str">
        <f>IF($D379="","",IFERROR(VLOOKUP($B379,Kraftvärmeprod!$B$1:$BX$550,MATCH(O$2,Kraftvärmeprod!$B$1:$VX$1,0),FALSE)/1,0)-IFERROR(VLOOKUP($B379,'Slutlig allokering kvv'!$B$2:$BX$550,MATCH(O$2,'Slutlig allokering kvv'!$B$1:$BX$1,0),FALSE)/1,0))</f>
        <v/>
      </c>
      <c r="P379" t="str">
        <f>IF($D379="","",IFERROR(VLOOKUP($B379,Kraftvärmeprod!$B$1:$BX$550,MATCH(P$2,Kraftvärmeprod!$B$1:$VX$1,0),FALSE)/1,0)-IFERROR(VLOOKUP($B379,'Slutlig allokering kvv'!$B$2:$BX$550,MATCH(P$2,'Slutlig allokering kvv'!$B$1:$BX$1,0),FALSE)/1,0))</f>
        <v/>
      </c>
      <c r="Q379" t="str">
        <f>IF($D379="","",IFERROR(VLOOKUP($B379,Kraftvärmeprod!$B$1:$BX$550,MATCH(Q$2,Kraftvärmeprod!$B$1:$VX$1,0),FALSE)/1,0)-IFERROR(VLOOKUP($B379,'Slutlig allokering kvv'!$B$2:$BX$550,MATCH(Q$2,'Slutlig allokering kvv'!$B$1:$BX$1,0),FALSE)/1,0))</f>
        <v/>
      </c>
      <c r="R379" t="str">
        <f>IF($D379="","",IFERROR(VLOOKUP($B379,Kraftvärmeprod!$B$1:$BX$550,MATCH(R$2,Kraftvärmeprod!$B$1:$VX$1,0),FALSE)/1,0)-IFERROR(VLOOKUP($B379,'Slutlig allokering kvv'!$B$2:$BX$550,MATCH(R$2,'Slutlig allokering kvv'!$B$1:$BX$1,0),FALSE)/1,0))</f>
        <v/>
      </c>
      <c r="S379" t="str">
        <f>IF($D379="","",IFERROR(VLOOKUP($B379,Kraftvärmeprod!$B$1:$BX$550,MATCH(S$2,Kraftvärmeprod!$B$1:$VX$1,0),FALSE)/1,0)-IFERROR(VLOOKUP($B379,'Slutlig allokering kvv'!$B$2:$BX$550,MATCH(S$2,'Slutlig allokering kvv'!$B$1:$BX$1,0),FALSE)/1,0))</f>
        <v/>
      </c>
      <c r="T379" t="str">
        <f>IF($D379="","",IFERROR(VLOOKUP($B379,Kraftvärmeprod!$B$1:$BX$550,MATCH(T$2,Kraftvärmeprod!$B$1:$VX$1,0),FALSE)/1,0)-IFERROR(VLOOKUP($B379,'Slutlig allokering kvv'!$B$2:$BX$550,MATCH(T$2,'Slutlig allokering kvv'!$B$1:$BX$1,0),FALSE)/1,0))</f>
        <v/>
      </c>
      <c r="U379" t="str">
        <f>IF($D379="","",IFERROR(VLOOKUP($B379,Kraftvärmeprod!$B$1:$BX$550,MATCH(U$2,Kraftvärmeprod!$B$1:$VX$1,0),FALSE)/1,0)-IFERROR(VLOOKUP($B379,'Slutlig allokering kvv'!$B$2:$BX$550,MATCH(U$2,'Slutlig allokering kvv'!$B$1:$BX$1,0),FALSE)/1,0))</f>
        <v/>
      </c>
      <c r="V379" t="str">
        <f>IF($D379="","",IFERROR(VLOOKUP($B379,Kraftvärmeprod!$B$1:$BX$550,MATCH(V$2,Kraftvärmeprod!$B$1:$VX$1,0),FALSE)/1,0)-IFERROR(VLOOKUP($B379,'Slutlig allokering kvv'!$B$2:$BX$550,MATCH(V$2,'Slutlig allokering kvv'!$B$1:$BX$1,0),FALSE)/1,0))</f>
        <v/>
      </c>
      <c r="W379" t="str">
        <f>IF($D379="","",IFERROR(VLOOKUP($B379,Kraftvärmeprod!$B$1:$BX$550,MATCH(W$2,Kraftvärmeprod!$B$1:$VX$1,0),FALSE)/1,0)-IFERROR(VLOOKUP($B379,'Slutlig allokering kvv'!$B$2:$BX$550,MATCH(W$2,'Slutlig allokering kvv'!$B$1:$BX$1,0),FALSE)/1,0))</f>
        <v/>
      </c>
      <c r="X379" t="str">
        <f>IF($D379="","",IFERROR(VLOOKUP($B379,Kraftvärmeprod!$B$1:$BX$550,MATCH(X$2,Kraftvärmeprod!$B$1:$VX$1,0),FALSE)/1,0)-IFERROR(VLOOKUP($B379,'Slutlig allokering kvv'!$B$2:$BX$550,MATCH(X$2,'Slutlig allokering kvv'!$B$1:$BX$1,0),FALSE)/1,0))</f>
        <v/>
      </c>
      <c r="Y379" t="str">
        <f>IF($D379="","",IFERROR(VLOOKUP($B379,Kraftvärmeprod!$B$1:$BX$550,MATCH(Y$2,Kraftvärmeprod!$B$1:$VX$1,0),FALSE)/1,0)-IFERROR(VLOOKUP($B379,'Slutlig allokering kvv'!$B$2:$BX$550,MATCH(Y$2,'Slutlig allokering kvv'!$B$1:$BX$1,0),FALSE)/1,0))</f>
        <v/>
      </c>
      <c r="Z379" t="str">
        <f>IF($D379="","",IFERROR(VLOOKUP($B379,Kraftvärmeprod!$B$1:$BX$550,MATCH(Z$2,Kraftvärmeprod!$B$1:$VX$1,0),FALSE)/1,0)-IFERROR(VLOOKUP($B379,'Slutlig allokering kvv'!$B$2:$BX$550,MATCH(Z$2,'Slutlig allokering kvv'!$B$1:$BX$1,0),FALSE)/1,0))</f>
        <v/>
      </c>
      <c r="AA379" t="str">
        <f>IF($D379="","",IFERROR(VLOOKUP($B379,Kraftvärmeprod!$B$1:$BX$550,MATCH(AA$2,Kraftvärmeprod!$B$1:$VX$1,0),FALSE)/1,0)-IFERROR(VLOOKUP($B379,'Slutlig allokering kvv'!$B$2:$BX$550,MATCH(AA$2,'Slutlig allokering kvv'!$B$1:$BX$1,0),FALSE)/1,0))</f>
        <v/>
      </c>
      <c r="AB379" t="str">
        <f>IF($D379="","",IFERROR(VLOOKUP($B379,Kraftvärmeprod!$B$1:$BX$550,MATCH(AB$2,Kraftvärmeprod!$B$1:$VX$1,0),FALSE)/1,0)-IFERROR(VLOOKUP($B379,'Slutlig allokering kvv'!$B$2:$BX$550,MATCH(AB$2,'Slutlig allokering kvv'!$B$1:$BX$1,0),FALSE)/1,0))</f>
        <v/>
      </c>
      <c r="AC379" t="str">
        <f>IF($D379="","",IFERROR(VLOOKUP($B379,Kraftvärmeprod!$B$1:$BX$550,MATCH(AC$2,Kraftvärmeprod!$B$1:$VX$1,0),FALSE)/1,0)-IFERROR(VLOOKUP($B379,'Slutlig allokering kvv'!$B$2:$BX$550,MATCH(AC$2,'Slutlig allokering kvv'!$B$1:$BX$1,0),FALSE)/1,0))</f>
        <v/>
      </c>
      <c r="AE379" t="str">
        <f>IF($D379="","",IFERROR(VLOOKUP($B379,Miljö!$B$1:$E$550,MATCH("Hjälpel kraftvärme (GWh)",Miljö!$B$1:$E$1,0),FALSE)/1,0)-IFERROR(VLOOKUP($B379,'Slutlig allokering kvv'!$B$2:$BX$550,MATCH(AE$2,'Slutlig allokering kvv'!$B$1:$BX$1,0),FALSE)/1,0))</f>
        <v/>
      </c>
      <c r="AI379">
        <f t="shared" si="20"/>
        <v>0</v>
      </c>
      <c r="AK379" t="str">
        <f>IFERROR(VLOOKUP($B379,'Slutlig allokering kvv'!$B$2:$AX$550,MATCH("Summa slutlig allokerad tillförd energi (utan hjälpel och rökgaskondensering):",'Slutlig allokering kvv'!$B$1:$AX$1,0),FALSE)/1,"")</f>
        <v/>
      </c>
      <c r="AM379" s="289" t="str">
        <f>IFERROR(1-VLOOKUP($B379,'Slutlig allokering kvv'!$B$2:$AX$550,MATCH("Andel av bränsle i kvv som allokerats till värme, exklusive rökgaskondensering och hjälpel",'Slutlig allokering kvv'!$B$1:$AX$1,0),FALSE),"")</f>
        <v/>
      </c>
      <c r="AO379" s="289" t="str">
        <f t="shared" si="21"/>
        <v/>
      </c>
      <c r="AP379" s="290" t="str">
        <f t="shared" si="22"/>
        <v/>
      </c>
      <c r="AQ379" s="290"/>
      <c r="AR379" s="239" t="str">
        <f t="shared" si="23"/>
        <v/>
      </c>
      <c r="AS379" s="290"/>
    </row>
    <row r="380" spans="1:45" x14ac:dyDescent="0.25">
      <c r="A380" s="2" t="str">
        <f>'Miljövärden för publ företag'!B382</f>
        <v/>
      </c>
      <c r="B380" s="2" t="str">
        <f>'Miljövärden för publ företag'!C382</f>
        <v/>
      </c>
      <c r="C380" t="str">
        <f>IFERROR(VLOOKUP($B380,Kraftvärmeprod!$B$1:$AH$479,MATCH(C$2,Kraftvärmeprod!$B$1:$AG$1,0),FALSE)/1,"")</f>
        <v/>
      </c>
      <c r="D380" t="str">
        <f>IFERROR(VLOOKUP($B380,Kraftvärmeprod!$B$1:$AH$479,MATCH(D$2,Kraftvärmeprod!$B$1:$AG$1,0),FALSE)/1,"")</f>
        <v/>
      </c>
      <c r="F380" t="str">
        <f>IF($D380="","",IFERROR(VLOOKUP($B380,Kraftvärmeprod!$B$1:$BX$550,MATCH(F$2,Kraftvärmeprod!$B$1:$VX$1,0),FALSE)/1,0)-IFERROR(VLOOKUP($B380,'Slutlig allokering kvv'!$B$2:$BX$550,MATCH(F$2,'Slutlig allokering kvv'!$B$1:$BX$1,0),FALSE)/1,0))</f>
        <v/>
      </c>
      <c r="G380" t="str">
        <f>IF($D380="","",IFERROR(VLOOKUP($B380,Kraftvärmeprod!$B$1:$BX$550,MATCH(G$2,Kraftvärmeprod!$B$1:$VX$1,0),FALSE)/1,0)-IFERROR(VLOOKUP($B380,'Slutlig allokering kvv'!$B$2:$BX$550,MATCH(G$2,'Slutlig allokering kvv'!$B$1:$BX$1,0),FALSE)/1,0))</f>
        <v/>
      </c>
      <c r="H380" t="str">
        <f>IF($D380="","",IFERROR(VLOOKUP($B380,Kraftvärmeprod!$B$1:$BX$550,MATCH(H$2,Kraftvärmeprod!$B$1:$VX$1,0),FALSE)/1,0)-IFERROR(VLOOKUP($B380,'Slutlig allokering kvv'!$B$2:$BX$550,MATCH(H$2,'Slutlig allokering kvv'!$B$1:$BX$1,0),FALSE)/1,0))</f>
        <v/>
      </c>
      <c r="I380" t="str">
        <f>IF($D380="","",IFERROR(VLOOKUP($B380,Kraftvärmeprod!$B$1:$BX$550,MATCH(I$2,Kraftvärmeprod!$B$1:$VX$1,0),FALSE)/1,0)-IFERROR(VLOOKUP($B380,'Slutlig allokering kvv'!$B$2:$BX$550,MATCH(I$2,'Slutlig allokering kvv'!$B$1:$BX$1,0),FALSE)/1,0))</f>
        <v/>
      </c>
      <c r="J380" t="str">
        <f>IF($D380="","",IFERROR(VLOOKUP($B380,Kraftvärmeprod!$B$1:$BX$550,MATCH(J$2,Kraftvärmeprod!$B$1:$VX$1,0),FALSE)/1,0)-IFERROR(VLOOKUP($B380,'Slutlig allokering kvv'!$B$2:$BX$550,MATCH(J$2,'Slutlig allokering kvv'!$B$1:$BX$1,0),FALSE)/1,0))</f>
        <v/>
      </c>
      <c r="K380" t="str">
        <f>IF($D380="","",IFERROR(VLOOKUP($B380,Kraftvärmeprod!$B$1:$BX$550,MATCH(K$2,Kraftvärmeprod!$B$1:$VX$1,0),FALSE)/1,0)-IFERROR(VLOOKUP($B380,'Slutlig allokering kvv'!$B$2:$BX$550,MATCH(K$2,'Slutlig allokering kvv'!$B$1:$BX$1,0),FALSE)/1,0))</f>
        <v/>
      </c>
      <c r="L380" t="str">
        <f>IF($D380="","",IFERROR(VLOOKUP($B380,Kraftvärmeprod!$B$1:$BX$550,MATCH(L$2,Kraftvärmeprod!$B$1:$VX$1,0),FALSE)/1,0)-IFERROR(VLOOKUP($B380,'Slutlig allokering kvv'!$B$2:$BX$550,MATCH(L$2,'Slutlig allokering kvv'!$B$1:$BX$1,0),FALSE)/1,0))</f>
        <v/>
      </c>
      <c r="M380" t="str">
        <f>IF($D380="","",IFERROR(VLOOKUP($B380,Kraftvärmeprod!$B$1:$BX$550,MATCH(M$2,Kraftvärmeprod!$B$1:$VX$1,0),FALSE)/1,0)-IFERROR(VLOOKUP($B380,'Slutlig allokering kvv'!$B$2:$BX$550,MATCH(M$2,'Slutlig allokering kvv'!$B$1:$BX$1,0),FALSE)/1,0))</f>
        <v/>
      </c>
      <c r="N380" t="str">
        <f>IF($D380="","",IFERROR(VLOOKUP($B380,Kraftvärmeprod!$B$1:$BX$550,MATCH(N$2,Kraftvärmeprod!$B$1:$VX$1,0),FALSE)/1,0)-IFERROR(VLOOKUP($B380,'Slutlig allokering kvv'!$B$2:$BX$550,MATCH(N$2,'Slutlig allokering kvv'!$B$1:$BX$1,0),FALSE)/1,0))</f>
        <v/>
      </c>
      <c r="O380" t="str">
        <f>IF($D380="","",IFERROR(VLOOKUP($B380,Kraftvärmeprod!$B$1:$BX$550,MATCH(O$2,Kraftvärmeprod!$B$1:$VX$1,0),FALSE)/1,0)-IFERROR(VLOOKUP($B380,'Slutlig allokering kvv'!$B$2:$BX$550,MATCH(O$2,'Slutlig allokering kvv'!$B$1:$BX$1,0),FALSE)/1,0))</f>
        <v/>
      </c>
      <c r="P380" t="str">
        <f>IF($D380="","",IFERROR(VLOOKUP($B380,Kraftvärmeprod!$B$1:$BX$550,MATCH(P$2,Kraftvärmeprod!$B$1:$VX$1,0),FALSE)/1,0)-IFERROR(VLOOKUP($B380,'Slutlig allokering kvv'!$B$2:$BX$550,MATCH(P$2,'Slutlig allokering kvv'!$B$1:$BX$1,0),FALSE)/1,0))</f>
        <v/>
      </c>
      <c r="Q380" t="str">
        <f>IF($D380="","",IFERROR(VLOOKUP($B380,Kraftvärmeprod!$B$1:$BX$550,MATCH(Q$2,Kraftvärmeprod!$B$1:$VX$1,0),FALSE)/1,0)-IFERROR(VLOOKUP($B380,'Slutlig allokering kvv'!$B$2:$BX$550,MATCH(Q$2,'Slutlig allokering kvv'!$B$1:$BX$1,0),FALSE)/1,0))</f>
        <v/>
      </c>
      <c r="R380" t="str">
        <f>IF($D380="","",IFERROR(VLOOKUP($B380,Kraftvärmeprod!$B$1:$BX$550,MATCH(R$2,Kraftvärmeprod!$B$1:$VX$1,0),FALSE)/1,0)-IFERROR(VLOOKUP($B380,'Slutlig allokering kvv'!$B$2:$BX$550,MATCH(R$2,'Slutlig allokering kvv'!$B$1:$BX$1,0),FALSE)/1,0))</f>
        <v/>
      </c>
      <c r="S380" t="str">
        <f>IF($D380="","",IFERROR(VLOOKUP($B380,Kraftvärmeprod!$B$1:$BX$550,MATCH(S$2,Kraftvärmeprod!$B$1:$VX$1,0),FALSE)/1,0)-IFERROR(VLOOKUP($B380,'Slutlig allokering kvv'!$B$2:$BX$550,MATCH(S$2,'Slutlig allokering kvv'!$B$1:$BX$1,0),FALSE)/1,0))</f>
        <v/>
      </c>
      <c r="T380" t="str">
        <f>IF($D380="","",IFERROR(VLOOKUP($B380,Kraftvärmeprod!$B$1:$BX$550,MATCH(T$2,Kraftvärmeprod!$B$1:$VX$1,0),FALSE)/1,0)-IFERROR(VLOOKUP($B380,'Slutlig allokering kvv'!$B$2:$BX$550,MATCH(T$2,'Slutlig allokering kvv'!$B$1:$BX$1,0),FALSE)/1,0))</f>
        <v/>
      </c>
      <c r="U380" t="str">
        <f>IF($D380="","",IFERROR(VLOOKUP($B380,Kraftvärmeprod!$B$1:$BX$550,MATCH(U$2,Kraftvärmeprod!$B$1:$VX$1,0),FALSE)/1,0)-IFERROR(VLOOKUP($B380,'Slutlig allokering kvv'!$B$2:$BX$550,MATCH(U$2,'Slutlig allokering kvv'!$B$1:$BX$1,0),FALSE)/1,0))</f>
        <v/>
      </c>
      <c r="V380" t="str">
        <f>IF($D380="","",IFERROR(VLOOKUP($B380,Kraftvärmeprod!$B$1:$BX$550,MATCH(V$2,Kraftvärmeprod!$B$1:$VX$1,0),FALSE)/1,0)-IFERROR(VLOOKUP($B380,'Slutlig allokering kvv'!$B$2:$BX$550,MATCH(V$2,'Slutlig allokering kvv'!$B$1:$BX$1,0),FALSE)/1,0))</f>
        <v/>
      </c>
      <c r="W380" t="str">
        <f>IF($D380="","",IFERROR(VLOOKUP($B380,Kraftvärmeprod!$B$1:$BX$550,MATCH(W$2,Kraftvärmeprod!$B$1:$VX$1,0),FALSE)/1,0)-IFERROR(VLOOKUP($B380,'Slutlig allokering kvv'!$B$2:$BX$550,MATCH(W$2,'Slutlig allokering kvv'!$B$1:$BX$1,0),FALSE)/1,0))</f>
        <v/>
      </c>
      <c r="X380" t="str">
        <f>IF($D380="","",IFERROR(VLOOKUP($B380,Kraftvärmeprod!$B$1:$BX$550,MATCH(X$2,Kraftvärmeprod!$B$1:$VX$1,0),FALSE)/1,0)-IFERROR(VLOOKUP($B380,'Slutlig allokering kvv'!$B$2:$BX$550,MATCH(X$2,'Slutlig allokering kvv'!$B$1:$BX$1,0),FALSE)/1,0))</f>
        <v/>
      </c>
      <c r="Y380" t="str">
        <f>IF($D380="","",IFERROR(VLOOKUP($B380,Kraftvärmeprod!$B$1:$BX$550,MATCH(Y$2,Kraftvärmeprod!$B$1:$VX$1,0),FALSE)/1,0)-IFERROR(VLOOKUP($B380,'Slutlig allokering kvv'!$B$2:$BX$550,MATCH(Y$2,'Slutlig allokering kvv'!$B$1:$BX$1,0),FALSE)/1,0))</f>
        <v/>
      </c>
      <c r="Z380" t="str">
        <f>IF($D380="","",IFERROR(VLOOKUP($B380,Kraftvärmeprod!$B$1:$BX$550,MATCH(Z$2,Kraftvärmeprod!$B$1:$VX$1,0),FALSE)/1,0)-IFERROR(VLOOKUP($B380,'Slutlig allokering kvv'!$B$2:$BX$550,MATCH(Z$2,'Slutlig allokering kvv'!$B$1:$BX$1,0),FALSE)/1,0))</f>
        <v/>
      </c>
      <c r="AA380" t="str">
        <f>IF($D380="","",IFERROR(VLOOKUP($B380,Kraftvärmeprod!$B$1:$BX$550,MATCH(AA$2,Kraftvärmeprod!$B$1:$VX$1,0),FALSE)/1,0)-IFERROR(VLOOKUP($B380,'Slutlig allokering kvv'!$B$2:$BX$550,MATCH(AA$2,'Slutlig allokering kvv'!$B$1:$BX$1,0),FALSE)/1,0))</f>
        <v/>
      </c>
      <c r="AB380" t="str">
        <f>IF($D380="","",IFERROR(VLOOKUP($B380,Kraftvärmeprod!$B$1:$BX$550,MATCH(AB$2,Kraftvärmeprod!$B$1:$VX$1,0),FALSE)/1,0)-IFERROR(VLOOKUP($B380,'Slutlig allokering kvv'!$B$2:$BX$550,MATCH(AB$2,'Slutlig allokering kvv'!$B$1:$BX$1,0),FALSE)/1,0))</f>
        <v/>
      </c>
      <c r="AC380" t="str">
        <f>IF($D380="","",IFERROR(VLOOKUP($B380,Kraftvärmeprod!$B$1:$BX$550,MATCH(AC$2,Kraftvärmeprod!$B$1:$VX$1,0),FALSE)/1,0)-IFERROR(VLOOKUP($B380,'Slutlig allokering kvv'!$B$2:$BX$550,MATCH(AC$2,'Slutlig allokering kvv'!$B$1:$BX$1,0),FALSE)/1,0))</f>
        <v/>
      </c>
      <c r="AE380" t="str">
        <f>IF($D380="","",IFERROR(VLOOKUP($B380,Miljö!$B$1:$E$550,MATCH("Hjälpel kraftvärme (GWh)",Miljö!$B$1:$E$1,0),FALSE)/1,0)-IFERROR(VLOOKUP($B380,'Slutlig allokering kvv'!$B$2:$BX$550,MATCH(AE$2,'Slutlig allokering kvv'!$B$1:$BX$1,0),FALSE)/1,0))</f>
        <v/>
      </c>
      <c r="AI380">
        <f t="shared" si="20"/>
        <v>0</v>
      </c>
      <c r="AK380" t="str">
        <f>IFERROR(VLOOKUP($B380,'Slutlig allokering kvv'!$B$2:$AX$550,MATCH("Summa slutlig allokerad tillförd energi (utan hjälpel och rökgaskondensering):",'Slutlig allokering kvv'!$B$1:$AX$1,0),FALSE)/1,"")</f>
        <v/>
      </c>
      <c r="AM380" s="289" t="str">
        <f>IFERROR(1-VLOOKUP($B380,'Slutlig allokering kvv'!$B$2:$AX$550,MATCH("Andel av bränsle i kvv som allokerats till värme, exklusive rökgaskondensering och hjälpel",'Slutlig allokering kvv'!$B$1:$AX$1,0),FALSE),"")</f>
        <v/>
      </c>
      <c r="AO380" s="289" t="str">
        <f t="shared" si="21"/>
        <v/>
      </c>
      <c r="AP380" s="290" t="str">
        <f t="shared" si="22"/>
        <v/>
      </c>
      <c r="AQ380" s="290"/>
      <c r="AR380" s="239" t="str">
        <f t="shared" si="23"/>
        <v/>
      </c>
      <c r="AS380" s="290"/>
    </row>
    <row r="381" spans="1:45" x14ac:dyDescent="0.25">
      <c r="A381" s="2" t="str">
        <f>'Miljövärden för publ företag'!B383</f>
        <v/>
      </c>
      <c r="B381" s="2" t="str">
        <f>'Miljövärden för publ företag'!C383</f>
        <v/>
      </c>
      <c r="C381" t="str">
        <f>IFERROR(VLOOKUP($B381,Kraftvärmeprod!$B$1:$AH$479,MATCH(C$2,Kraftvärmeprod!$B$1:$AG$1,0),FALSE)/1,"")</f>
        <v/>
      </c>
      <c r="D381" t="str">
        <f>IFERROR(VLOOKUP($B381,Kraftvärmeprod!$B$1:$AH$479,MATCH(D$2,Kraftvärmeprod!$B$1:$AG$1,0),FALSE)/1,"")</f>
        <v/>
      </c>
      <c r="F381" t="str">
        <f>IF($D381="","",IFERROR(VLOOKUP($B381,Kraftvärmeprod!$B$1:$BX$550,MATCH(F$2,Kraftvärmeprod!$B$1:$VX$1,0),FALSE)/1,0)-IFERROR(VLOOKUP($B381,'Slutlig allokering kvv'!$B$2:$BX$550,MATCH(F$2,'Slutlig allokering kvv'!$B$1:$BX$1,0),FALSE)/1,0))</f>
        <v/>
      </c>
      <c r="G381" t="str">
        <f>IF($D381="","",IFERROR(VLOOKUP($B381,Kraftvärmeprod!$B$1:$BX$550,MATCH(G$2,Kraftvärmeprod!$B$1:$VX$1,0),FALSE)/1,0)-IFERROR(VLOOKUP($B381,'Slutlig allokering kvv'!$B$2:$BX$550,MATCH(G$2,'Slutlig allokering kvv'!$B$1:$BX$1,0),FALSE)/1,0))</f>
        <v/>
      </c>
      <c r="H381" t="str">
        <f>IF($D381="","",IFERROR(VLOOKUP($B381,Kraftvärmeprod!$B$1:$BX$550,MATCH(H$2,Kraftvärmeprod!$B$1:$VX$1,0),FALSE)/1,0)-IFERROR(VLOOKUP($B381,'Slutlig allokering kvv'!$B$2:$BX$550,MATCH(H$2,'Slutlig allokering kvv'!$B$1:$BX$1,0),FALSE)/1,0))</f>
        <v/>
      </c>
      <c r="I381" t="str">
        <f>IF($D381="","",IFERROR(VLOOKUP($B381,Kraftvärmeprod!$B$1:$BX$550,MATCH(I$2,Kraftvärmeprod!$B$1:$VX$1,0),FALSE)/1,0)-IFERROR(VLOOKUP($B381,'Slutlig allokering kvv'!$B$2:$BX$550,MATCH(I$2,'Slutlig allokering kvv'!$B$1:$BX$1,0),FALSE)/1,0))</f>
        <v/>
      </c>
      <c r="J381" t="str">
        <f>IF($D381="","",IFERROR(VLOOKUP($B381,Kraftvärmeprod!$B$1:$BX$550,MATCH(J$2,Kraftvärmeprod!$B$1:$VX$1,0),FALSE)/1,0)-IFERROR(VLOOKUP($B381,'Slutlig allokering kvv'!$B$2:$BX$550,MATCH(J$2,'Slutlig allokering kvv'!$B$1:$BX$1,0),FALSE)/1,0))</f>
        <v/>
      </c>
      <c r="K381" t="str">
        <f>IF($D381="","",IFERROR(VLOOKUP($B381,Kraftvärmeprod!$B$1:$BX$550,MATCH(K$2,Kraftvärmeprod!$B$1:$VX$1,0),FALSE)/1,0)-IFERROR(VLOOKUP($B381,'Slutlig allokering kvv'!$B$2:$BX$550,MATCH(K$2,'Slutlig allokering kvv'!$B$1:$BX$1,0),FALSE)/1,0))</f>
        <v/>
      </c>
      <c r="L381" t="str">
        <f>IF($D381="","",IFERROR(VLOOKUP($B381,Kraftvärmeprod!$B$1:$BX$550,MATCH(L$2,Kraftvärmeprod!$B$1:$VX$1,0),FALSE)/1,0)-IFERROR(VLOOKUP($B381,'Slutlig allokering kvv'!$B$2:$BX$550,MATCH(L$2,'Slutlig allokering kvv'!$B$1:$BX$1,0),FALSE)/1,0))</f>
        <v/>
      </c>
      <c r="M381" t="str">
        <f>IF($D381="","",IFERROR(VLOOKUP($B381,Kraftvärmeprod!$B$1:$BX$550,MATCH(M$2,Kraftvärmeprod!$B$1:$VX$1,0),FALSE)/1,0)-IFERROR(VLOOKUP($B381,'Slutlig allokering kvv'!$B$2:$BX$550,MATCH(M$2,'Slutlig allokering kvv'!$B$1:$BX$1,0),FALSE)/1,0))</f>
        <v/>
      </c>
      <c r="N381" t="str">
        <f>IF($D381="","",IFERROR(VLOOKUP($B381,Kraftvärmeprod!$B$1:$BX$550,MATCH(N$2,Kraftvärmeprod!$B$1:$VX$1,0),FALSE)/1,0)-IFERROR(VLOOKUP($B381,'Slutlig allokering kvv'!$B$2:$BX$550,MATCH(N$2,'Slutlig allokering kvv'!$B$1:$BX$1,0),FALSE)/1,0))</f>
        <v/>
      </c>
      <c r="O381" t="str">
        <f>IF($D381="","",IFERROR(VLOOKUP($B381,Kraftvärmeprod!$B$1:$BX$550,MATCH(O$2,Kraftvärmeprod!$B$1:$VX$1,0),FALSE)/1,0)-IFERROR(VLOOKUP($B381,'Slutlig allokering kvv'!$B$2:$BX$550,MATCH(O$2,'Slutlig allokering kvv'!$B$1:$BX$1,0),FALSE)/1,0))</f>
        <v/>
      </c>
      <c r="P381" t="str">
        <f>IF($D381="","",IFERROR(VLOOKUP($B381,Kraftvärmeprod!$B$1:$BX$550,MATCH(P$2,Kraftvärmeprod!$B$1:$VX$1,0),FALSE)/1,0)-IFERROR(VLOOKUP($B381,'Slutlig allokering kvv'!$B$2:$BX$550,MATCH(P$2,'Slutlig allokering kvv'!$B$1:$BX$1,0),FALSE)/1,0))</f>
        <v/>
      </c>
      <c r="Q381" t="str">
        <f>IF($D381="","",IFERROR(VLOOKUP($B381,Kraftvärmeprod!$B$1:$BX$550,MATCH(Q$2,Kraftvärmeprod!$B$1:$VX$1,0),FALSE)/1,0)-IFERROR(VLOOKUP($B381,'Slutlig allokering kvv'!$B$2:$BX$550,MATCH(Q$2,'Slutlig allokering kvv'!$B$1:$BX$1,0),FALSE)/1,0))</f>
        <v/>
      </c>
      <c r="R381" t="str">
        <f>IF($D381="","",IFERROR(VLOOKUP($B381,Kraftvärmeprod!$B$1:$BX$550,MATCH(R$2,Kraftvärmeprod!$B$1:$VX$1,0),FALSE)/1,0)-IFERROR(VLOOKUP($B381,'Slutlig allokering kvv'!$B$2:$BX$550,MATCH(R$2,'Slutlig allokering kvv'!$B$1:$BX$1,0),FALSE)/1,0))</f>
        <v/>
      </c>
      <c r="S381" t="str">
        <f>IF($D381="","",IFERROR(VLOOKUP($B381,Kraftvärmeprod!$B$1:$BX$550,MATCH(S$2,Kraftvärmeprod!$B$1:$VX$1,0),FALSE)/1,0)-IFERROR(VLOOKUP($B381,'Slutlig allokering kvv'!$B$2:$BX$550,MATCH(S$2,'Slutlig allokering kvv'!$B$1:$BX$1,0),FALSE)/1,0))</f>
        <v/>
      </c>
      <c r="T381" t="str">
        <f>IF($D381="","",IFERROR(VLOOKUP($B381,Kraftvärmeprod!$B$1:$BX$550,MATCH(T$2,Kraftvärmeprod!$B$1:$VX$1,0),FALSE)/1,0)-IFERROR(VLOOKUP($B381,'Slutlig allokering kvv'!$B$2:$BX$550,MATCH(T$2,'Slutlig allokering kvv'!$B$1:$BX$1,0),FALSE)/1,0))</f>
        <v/>
      </c>
      <c r="U381" t="str">
        <f>IF($D381="","",IFERROR(VLOOKUP($B381,Kraftvärmeprod!$B$1:$BX$550,MATCH(U$2,Kraftvärmeprod!$B$1:$VX$1,0),FALSE)/1,0)-IFERROR(VLOOKUP($B381,'Slutlig allokering kvv'!$B$2:$BX$550,MATCH(U$2,'Slutlig allokering kvv'!$B$1:$BX$1,0),FALSE)/1,0))</f>
        <v/>
      </c>
      <c r="V381" t="str">
        <f>IF($D381="","",IFERROR(VLOOKUP($B381,Kraftvärmeprod!$B$1:$BX$550,MATCH(V$2,Kraftvärmeprod!$B$1:$VX$1,0),FALSE)/1,0)-IFERROR(VLOOKUP($B381,'Slutlig allokering kvv'!$B$2:$BX$550,MATCH(V$2,'Slutlig allokering kvv'!$B$1:$BX$1,0),FALSE)/1,0))</f>
        <v/>
      </c>
      <c r="W381" t="str">
        <f>IF($D381="","",IFERROR(VLOOKUP($B381,Kraftvärmeprod!$B$1:$BX$550,MATCH(W$2,Kraftvärmeprod!$B$1:$VX$1,0),FALSE)/1,0)-IFERROR(VLOOKUP($B381,'Slutlig allokering kvv'!$B$2:$BX$550,MATCH(W$2,'Slutlig allokering kvv'!$B$1:$BX$1,0),FALSE)/1,0))</f>
        <v/>
      </c>
      <c r="X381" t="str">
        <f>IF($D381="","",IFERROR(VLOOKUP($B381,Kraftvärmeprod!$B$1:$BX$550,MATCH(X$2,Kraftvärmeprod!$B$1:$VX$1,0),FALSE)/1,0)-IFERROR(VLOOKUP($B381,'Slutlig allokering kvv'!$B$2:$BX$550,MATCH(X$2,'Slutlig allokering kvv'!$B$1:$BX$1,0),FALSE)/1,0))</f>
        <v/>
      </c>
      <c r="Y381" t="str">
        <f>IF($D381="","",IFERROR(VLOOKUP($B381,Kraftvärmeprod!$B$1:$BX$550,MATCH(Y$2,Kraftvärmeprod!$B$1:$VX$1,0),FALSE)/1,0)-IFERROR(VLOOKUP($B381,'Slutlig allokering kvv'!$B$2:$BX$550,MATCH(Y$2,'Slutlig allokering kvv'!$B$1:$BX$1,0),FALSE)/1,0))</f>
        <v/>
      </c>
      <c r="Z381" t="str">
        <f>IF($D381="","",IFERROR(VLOOKUP($B381,Kraftvärmeprod!$B$1:$BX$550,MATCH(Z$2,Kraftvärmeprod!$B$1:$VX$1,0),FALSE)/1,0)-IFERROR(VLOOKUP($B381,'Slutlig allokering kvv'!$B$2:$BX$550,MATCH(Z$2,'Slutlig allokering kvv'!$B$1:$BX$1,0),FALSE)/1,0))</f>
        <v/>
      </c>
      <c r="AA381" t="str">
        <f>IF($D381="","",IFERROR(VLOOKUP($B381,Kraftvärmeprod!$B$1:$BX$550,MATCH(AA$2,Kraftvärmeprod!$B$1:$VX$1,0),FALSE)/1,0)-IFERROR(VLOOKUP($B381,'Slutlig allokering kvv'!$B$2:$BX$550,MATCH(AA$2,'Slutlig allokering kvv'!$B$1:$BX$1,0),FALSE)/1,0))</f>
        <v/>
      </c>
      <c r="AB381" t="str">
        <f>IF($D381="","",IFERROR(VLOOKUP($B381,Kraftvärmeprod!$B$1:$BX$550,MATCH(AB$2,Kraftvärmeprod!$B$1:$VX$1,0),FALSE)/1,0)-IFERROR(VLOOKUP($B381,'Slutlig allokering kvv'!$B$2:$BX$550,MATCH(AB$2,'Slutlig allokering kvv'!$B$1:$BX$1,0),FALSE)/1,0))</f>
        <v/>
      </c>
      <c r="AC381" t="str">
        <f>IF($D381="","",IFERROR(VLOOKUP($B381,Kraftvärmeprod!$B$1:$BX$550,MATCH(AC$2,Kraftvärmeprod!$B$1:$VX$1,0),FALSE)/1,0)-IFERROR(VLOOKUP($B381,'Slutlig allokering kvv'!$B$2:$BX$550,MATCH(AC$2,'Slutlig allokering kvv'!$B$1:$BX$1,0),FALSE)/1,0))</f>
        <v/>
      </c>
      <c r="AE381" t="str">
        <f>IF($D381="","",IFERROR(VLOOKUP($B381,Miljö!$B$1:$E$550,MATCH("Hjälpel kraftvärme (GWh)",Miljö!$B$1:$E$1,0),FALSE)/1,0)-IFERROR(VLOOKUP($B381,'Slutlig allokering kvv'!$B$2:$BX$550,MATCH(AE$2,'Slutlig allokering kvv'!$B$1:$BX$1,0),FALSE)/1,0))</f>
        <v/>
      </c>
      <c r="AI381">
        <f t="shared" si="20"/>
        <v>0</v>
      </c>
      <c r="AK381" t="str">
        <f>IFERROR(VLOOKUP($B381,'Slutlig allokering kvv'!$B$2:$AX$550,MATCH("Summa slutlig allokerad tillförd energi (utan hjälpel och rökgaskondensering):",'Slutlig allokering kvv'!$B$1:$AX$1,0),FALSE)/1,"")</f>
        <v/>
      </c>
      <c r="AM381" s="289" t="str">
        <f>IFERROR(1-VLOOKUP($B381,'Slutlig allokering kvv'!$B$2:$AX$550,MATCH("Andel av bränsle i kvv som allokerats till värme, exklusive rökgaskondensering och hjälpel",'Slutlig allokering kvv'!$B$1:$AX$1,0),FALSE),"")</f>
        <v/>
      </c>
      <c r="AO381" s="289" t="str">
        <f t="shared" si="21"/>
        <v/>
      </c>
      <c r="AP381" s="290" t="str">
        <f t="shared" si="22"/>
        <v/>
      </c>
      <c r="AQ381" s="290"/>
      <c r="AR381" s="239" t="str">
        <f t="shared" si="23"/>
        <v/>
      </c>
      <c r="AS381" s="290"/>
    </row>
    <row r="382" spans="1:45" x14ac:dyDescent="0.25">
      <c r="A382" s="2" t="str">
        <f>'Miljövärden för publ företag'!B384</f>
        <v/>
      </c>
      <c r="B382" s="2" t="str">
        <f>'Miljövärden för publ företag'!C384</f>
        <v/>
      </c>
      <c r="C382" t="str">
        <f>IFERROR(VLOOKUP($B382,Kraftvärmeprod!$B$1:$AH$479,MATCH(C$2,Kraftvärmeprod!$B$1:$AG$1,0),FALSE)/1,"")</f>
        <v/>
      </c>
      <c r="D382" t="str">
        <f>IFERROR(VLOOKUP($B382,Kraftvärmeprod!$B$1:$AH$479,MATCH(D$2,Kraftvärmeprod!$B$1:$AG$1,0),FALSE)/1,"")</f>
        <v/>
      </c>
      <c r="F382" t="str">
        <f>IF($D382="","",IFERROR(VLOOKUP($B382,Kraftvärmeprod!$B$1:$BX$550,MATCH(F$2,Kraftvärmeprod!$B$1:$VX$1,0),FALSE)/1,0)-IFERROR(VLOOKUP($B382,'Slutlig allokering kvv'!$B$2:$BX$550,MATCH(F$2,'Slutlig allokering kvv'!$B$1:$BX$1,0),FALSE)/1,0))</f>
        <v/>
      </c>
      <c r="G382" t="str">
        <f>IF($D382="","",IFERROR(VLOOKUP($B382,Kraftvärmeprod!$B$1:$BX$550,MATCH(G$2,Kraftvärmeprod!$B$1:$VX$1,0),FALSE)/1,0)-IFERROR(VLOOKUP($B382,'Slutlig allokering kvv'!$B$2:$BX$550,MATCH(G$2,'Slutlig allokering kvv'!$B$1:$BX$1,0),FALSE)/1,0))</f>
        <v/>
      </c>
      <c r="H382" t="str">
        <f>IF($D382="","",IFERROR(VLOOKUP($B382,Kraftvärmeprod!$B$1:$BX$550,MATCH(H$2,Kraftvärmeprod!$B$1:$VX$1,0),FALSE)/1,0)-IFERROR(VLOOKUP($B382,'Slutlig allokering kvv'!$B$2:$BX$550,MATCH(H$2,'Slutlig allokering kvv'!$B$1:$BX$1,0),FALSE)/1,0))</f>
        <v/>
      </c>
      <c r="I382" t="str">
        <f>IF($D382="","",IFERROR(VLOOKUP($B382,Kraftvärmeprod!$B$1:$BX$550,MATCH(I$2,Kraftvärmeprod!$B$1:$VX$1,0),FALSE)/1,0)-IFERROR(VLOOKUP($B382,'Slutlig allokering kvv'!$B$2:$BX$550,MATCH(I$2,'Slutlig allokering kvv'!$B$1:$BX$1,0),FALSE)/1,0))</f>
        <v/>
      </c>
      <c r="J382" t="str">
        <f>IF($D382="","",IFERROR(VLOOKUP($B382,Kraftvärmeprod!$B$1:$BX$550,MATCH(J$2,Kraftvärmeprod!$B$1:$VX$1,0),FALSE)/1,0)-IFERROR(VLOOKUP($B382,'Slutlig allokering kvv'!$B$2:$BX$550,MATCH(J$2,'Slutlig allokering kvv'!$B$1:$BX$1,0),FALSE)/1,0))</f>
        <v/>
      </c>
      <c r="K382" t="str">
        <f>IF($D382="","",IFERROR(VLOOKUP($B382,Kraftvärmeprod!$B$1:$BX$550,MATCH(K$2,Kraftvärmeprod!$B$1:$VX$1,0),FALSE)/1,0)-IFERROR(VLOOKUP($B382,'Slutlig allokering kvv'!$B$2:$BX$550,MATCH(K$2,'Slutlig allokering kvv'!$B$1:$BX$1,0),FALSE)/1,0))</f>
        <v/>
      </c>
      <c r="L382" t="str">
        <f>IF($D382="","",IFERROR(VLOOKUP($B382,Kraftvärmeprod!$B$1:$BX$550,MATCH(L$2,Kraftvärmeprod!$B$1:$VX$1,0),FALSE)/1,0)-IFERROR(VLOOKUP($B382,'Slutlig allokering kvv'!$B$2:$BX$550,MATCH(L$2,'Slutlig allokering kvv'!$B$1:$BX$1,0),FALSE)/1,0))</f>
        <v/>
      </c>
      <c r="M382" t="str">
        <f>IF($D382="","",IFERROR(VLOOKUP($B382,Kraftvärmeprod!$B$1:$BX$550,MATCH(M$2,Kraftvärmeprod!$B$1:$VX$1,0),FALSE)/1,0)-IFERROR(VLOOKUP($B382,'Slutlig allokering kvv'!$B$2:$BX$550,MATCH(M$2,'Slutlig allokering kvv'!$B$1:$BX$1,0),FALSE)/1,0))</f>
        <v/>
      </c>
      <c r="N382" t="str">
        <f>IF($D382="","",IFERROR(VLOOKUP($B382,Kraftvärmeprod!$B$1:$BX$550,MATCH(N$2,Kraftvärmeprod!$B$1:$VX$1,0),FALSE)/1,0)-IFERROR(VLOOKUP($B382,'Slutlig allokering kvv'!$B$2:$BX$550,MATCH(N$2,'Slutlig allokering kvv'!$B$1:$BX$1,0),FALSE)/1,0))</f>
        <v/>
      </c>
      <c r="O382" t="str">
        <f>IF($D382="","",IFERROR(VLOOKUP($B382,Kraftvärmeprod!$B$1:$BX$550,MATCH(O$2,Kraftvärmeprod!$B$1:$VX$1,0),FALSE)/1,0)-IFERROR(VLOOKUP($B382,'Slutlig allokering kvv'!$B$2:$BX$550,MATCH(O$2,'Slutlig allokering kvv'!$B$1:$BX$1,0),FALSE)/1,0))</f>
        <v/>
      </c>
      <c r="P382" t="str">
        <f>IF($D382="","",IFERROR(VLOOKUP($B382,Kraftvärmeprod!$B$1:$BX$550,MATCH(P$2,Kraftvärmeprod!$B$1:$VX$1,0),FALSE)/1,0)-IFERROR(VLOOKUP($B382,'Slutlig allokering kvv'!$B$2:$BX$550,MATCH(P$2,'Slutlig allokering kvv'!$B$1:$BX$1,0),FALSE)/1,0))</f>
        <v/>
      </c>
      <c r="Q382" t="str">
        <f>IF($D382="","",IFERROR(VLOOKUP($B382,Kraftvärmeprod!$B$1:$BX$550,MATCH(Q$2,Kraftvärmeprod!$B$1:$VX$1,0),FALSE)/1,0)-IFERROR(VLOOKUP($B382,'Slutlig allokering kvv'!$B$2:$BX$550,MATCH(Q$2,'Slutlig allokering kvv'!$B$1:$BX$1,0),FALSE)/1,0))</f>
        <v/>
      </c>
      <c r="R382" t="str">
        <f>IF($D382="","",IFERROR(VLOOKUP($B382,Kraftvärmeprod!$B$1:$BX$550,MATCH(R$2,Kraftvärmeprod!$B$1:$VX$1,0),FALSE)/1,0)-IFERROR(VLOOKUP($B382,'Slutlig allokering kvv'!$B$2:$BX$550,MATCH(R$2,'Slutlig allokering kvv'!$B$1:$BX$1,0),FALSE)/1,0))</f>
        <v/>
      </c>
      <c r="S382" t="str">
        <f>IF($D382="","",IFERROR(VLOOKUP($B382,Kraftvärmeprod!$B$1:$BX$550,MATCH(S$2,Kraftvärmeprod!$B$1:$VX$1,0),FALSE)/1,0)-IFERROR(VLOOKUP($B382,'Slutlig allokering kvv'!$B$2:$BX$550,MATCH(S$2,'Slutlig allokering kvv'!$B$1:$BX$1,0),FALSE)/1,0))</f>
        <v/>
      </c>
      <c r="T382" t="str">
        <f>IF($D382="","",IFERROR(VLOOKUP($B382,Kraftvärmeprod!$B$1:$BX$550,MATCH(T$2,Kraftvärmeprod!$B$1:$VX$1,0),FALSE)/1,0)-IFERROR(VLOOKUP($B382,'Slutlig allokering kvv'!$B$2:$BX$550,MATCH(T$2,'Slutlig allokering kvv'!$B$1:$BX$1,0),FALSE)/1,0))</f>
        <v/>
      </c>
      <c r="U382" t="str">
        <f>IF($D382="","",IFERROR(VLOOKUP($B382,Kraftvärmeprod!$B$1:$BX$550,MATCH(U$2,Kraftvärmeprod!$B$1:$VX$1,0),FALSE)/1,0)-IFERROR(VLOOKUP($B382,'Slutlig allokering kvv'!$B$2:$BX$550,MATCH(U$2,'Slutlig allokering kvv'!$B$1:$BX$1,0),FALSE)/1,0))</f>
        <v/>
      </c>
      <c r="V382" t="str">
        <f>IF($D382="","",IFERROR(VLOOKUP($B382,Kraftvärmeprod!$B$1:$BX$550,MATCH(V$2,Kraftvärmeprod!$B$1:$VX$1,0),FALSE)/1,0)-IFERROR(VLOOKUP($B382,'Slutlig allokering kvv'!$B$2:$BX$550,MATCH(V$2,'Slutlig allokering kvv'!$B$1:$BX$1,0),FALSE)/1,0))</f>
        <v/>
      </c>
      <c r="W382" t="str">
        <f>IF($D382="","",IFERROR(VLOOKUP($B382,Kraftvärmeprod!$B$1:$BX$550,MATCH(W$2,Kraftvärmeprod!$B$1:$VX$1,0),FALSE)/1,0)-IFERROR(VLOOKUP($B382,'Slutlig allokering kvv'!$B$2:$BX$550,MATCH(W$2,'Slutlig allokering kvv'!$B$1:$BX$1,0),FALSE)/1,0))</f>
        <v/>
      </c>
      <c r="X382" t="str">
        <f>IF($D382="","",IFERROR(VLOOKUP($B382,Kraftvärmeprod!$B$1:$BX$550,MATCH(X$2,Kraftvärmeprod!$B$1:$VX$1,0),FALSE)/1,0)-IFERROR(VLOOKUP($B382,'Slutlig allokering kvv'!$B$2:$BX$550,MATCH(X$2,'Slutlig allokering kvv'!$B$1:$BX$1,0),FALSE)/1,0))</f>
        <v/>
      </c>
      <c r="Y382" t="str">
        <f>IF($D382="","",IFERROR(VLOOKUP($B382,Kraftvärmeprod!$B$1:$BX$550,MATCH(Y$2,Kraftvärmeprod!$B$1:$VX$1,0),FALSE)/1,0)-IFERROR(VLOOKUP($B382,'Slutlig allokering kvv'!$B$2:$BX$550,MATCH(Y$2,'Slutlig allokering kvv'!$B$1:$BX$1,0),FALSE)/1,0))</f>
        <v/>
      </c>
      <c r="Z382" t="str">
        <f>IF($D382="","",IFERROR(VLOOKUP($B382,Kraftvärmeprod!$B$1:$BX$550,MATCH(Z$2,Kraftvärmeprod!$B$1:$VX$1,0),FALSE)/1,0)-IFERROR(VLOOKUP($B382,'Slutlig allokering kvv'!$B$2:$BX$550,MATCH(Z$2,'Slutlig allokering kvv'!$B$1:$BX$1,0),FALSE)/1,0))</f>
        <v/>
      </c>
      <c r="AA382" t="str">
        <f>IF($D382="","",IFERROR(VLOOKUP($B382,Kraftvärmeprod!$B$1:$BX$550,MATCH(AA$2,Kraftvärmeprod!$B$1:$VX$1,0),FALSE)/1,0)-IFERROR(VLOOKUP($B382,'Slutlig allokering kvv'!$B$2:$BX$550,MATCH(AA$2,'Slutlig allokering kvv'!$B$1:$BX$1,0),FALSE)/1,0))</f>
        <v/>
      </c>
      <c r="AB382" t="str">
        <f>IF($D382="","",IFERROR(VLOOKUP($B382,Kraftvärmeprod!$B$1:$BX$550,MATCH(AB$2,Kraftvärmeprod!$B$1:$VX$1,0),FALSE)/1,0)-IFERROR(VLOOKUP($B382,'Slutlig allokering kvv'!$B$2:$BX$550,MATCH(AB$2,'Slutlig allokering kvv'!$B$1:$BX$1,0),FALSE)/1,0))</f>
        <v/>
      </c>
      <c r="AC382" t="str">
        <f>IF($D382="","",IFERROR(VLOOKUP($B382,Kraftvärmeprod!$B$1:$BX$550,MATCH(AC$2,Kraftvärmeprod!$B$1:$VX$1,0),FALSE)/1,0)-IFERROR(VLOOKUP($B382,'Slutlig allokering kvv'!$B$2:$BX$550,MATCH(AC$2,'Slutlig allokering kvv'!$B$1:$BX$1,0),FALSE)/1,0))</f>
        <v/>
      </c>
      <c r="AE382" t="str">
        <f>IF($D382="","",IFERROR(VLOOKUP($B382,Miljö!$B$1:$E$550,MATCH("Hjälpel kraftvärme (GWh)",Miljö!$B$1:$E$1,0),FALSE)/1,0)-IFERROR(VLOOKUP($B382,'Slutlig allokering kvv'!$B$2:$BX$550,MATCH(AE$2,'Slutlig allokering kvv'!$B$1:$BX$1,0),FALSE)/1,0))</f>
        <v/>
      </c>
      <c r="AI382">
        <f t="shared" si="20"/>
        <v>0</v>
      </c>
      <c r="AK382" t="str">
        <f>IFERROR(VLOOKUP($B382,'Slutlig allokering kvv'!$B$2:$AX$550,MATCH("Summa slutlig allokerad tillförd energi (utan hjälpel och rökgaskondensering):",'Slutlig allokering kvv'!$B$1:$AX$1,0),FALSE)/1,"")</f>
        <v/>
      </c>
      <c r="AM382" s="289" t="str">
        <f>IFERROR(1-VLOOKUP($B382,'Slutlig allokering kvv'!$B$2:$AX$550,MATCH("Andel av bränsle i kvv som allokerats till värme, exklusive rökgaskondensering och hjälpel",'Slutlig allokering kvv'!$B$1:$AX$1,0),FALSE),"")</f>
        <v/>
      </c>
      <c r="AO382" s="289" t="str">
        <f t="shared" si="21"/>
        <v/>
      </c>
      <c r="AP382" s="290" t="str">
        <f t="shared" si="22"/>
        <v/>
      </c>
      <c r="AQ382" s="290"/>
      <c r="AR382" s="239" t="str">
        <f t="shared" si="23"/>
        <v/>
      </c>
      <c r="AS382" s="290"/>
    </row>
    <row r="383" spans="1:45" x14ac:dyDescent="0.25">
      <c r="A383" s="2" t="str">
        <f>'Miljövärden för publ företag'!B385</f>
        <v/>
      </c>
      <c r="B383" s="2" t="str">
        <f>'Miljövärden för publ företag'!C385</f>
        <v/>
      </c>
      <c r="C383" t="str">
        <f>IFERROR(VLOOKUP($B383,Kraftvärmeprod!$B$1:$AH$479,MATCH(C$2,Kraftvärmeprod!$B$1:$AG$1,0),FALSE)/1,"")</f>
        <v/>
      </c>
      <c r="D383" t="str">
        <f>IFERROR(VLOOKUP($B383,Kraftvärmeprod!$B$1:$AH$479,MATCH(D$2,Kraftvärmeprod!$B$1:$AG$1,0),FALSE)/1,"")</f>
        <v/>
      </c>
      <c r="F383" t="str">
        <f>IF($D383="","",IFERROR(VLOOKUP($B383,Kraftvärmeprod!$B$1:$BX$550,MATCH(F$2,Kraftvärmeprod!$B$1:$VX$1,0),FALSE)/1,0)-IFERROR(VLOOKUP($B383,'Slutlig allokering kvv'!$B$2:$BX$550,MATCH(F$2,'Slutlig allokering kvv'!$B$1:$BX$1,0),FALSE)/1,0))</f>
        <v/>
      </c>
      <c r="G383" t="str">
        <f>IF($D383="","",IFERROR(VLOOKUP($B383,Kraftvärmeprod!$B$1:$BX$550,MATCH(G$2,Kraftvärmeprod!$B$1:$VX$1,0),FALSE)/1,0)-IFERROR(VLOOKUP($B383,'Slutlig allokering kvv'!$B$2:$BX$550,MATCH(G$2,'Slutlig allokering kvv'!$B$1:$BX$1,0),FALSE)/1,0))</f>
        <v/>
      </c>
      <c r="H383" t="str">
        <f>IF($D383="","",IFERROR(VLOOKUP($B383,Kraftvärmeprod!$B$1:$BX$550,MATCH(H$2,Kraftvärmeprod!$B$1:$VX$1,0),FALSE)/1,0)-IFERROR(VLOOKUP($B383,'Slutlig allokering kvv'!$B$2:$BX$550,MATCH(H$2,'Slutlig allokering kvv'!$B$1:$BX$1,0),FALSE)/1,0))</f>
        <v/>
      </c>
      <c r="I383" t="str">
        <f>IF($D383="","",IFERROR(VLOOKUP($B383,Kraftvärmeprod!$B$1:$BX$550,MATCH(I$2,Kraftvärmeprod!$B$1:$VX$1,0),FALSE)/1,0)-IFERROR(VLOOKUP($B383,'Slutlig allokering kvv'!$B$2:$BX$550,MATCH(I$2,'Slutlig allokering kvv'!$B$1:$BX$1,0),FALSE)/1,0))</f>
        <v/>
      </c>
      <c r="J383" t="str">
        <f>IF($D383="","",IFERROR(VLOOKUP($B383,Kraftvärmeprod!$B$1:$BX$550,MATCH(J$2,Kraftvärmeprod!$B$1:$VX$1,0),FALSE)/1,0)-IFERROR(VLOOKUP($B383,'Slutlig allokering kvv'!$B$2:$BX$550,MATCH(J$2,'Slutlig allokering kvv'!$B$1:$BX$1,0),FALSE)/1,0))</f>
        <v/>
      </c>
      <c r="K383" t="str">
        <f>IF($D383="","",IFERROR(VLOOKUP($B383,Kraftvärmeprod!$B$1:$BX$550,MATCH(K$2,Kraftvärmeprod!$B$1:$VX$1,0),FALSE)/1,0)-IFERROR(VLOOKUP($B383,'Slutlig allokering kvv'!$B$2:$BX$550,MATCH(K$2,'Slutlig allokering kvv'!$B$1:$BX$1,0),FALSE)/1,0))</f>
        <v/>
      </c>
      <c r="L383" t="str">
        <f>IF($D383="","",IFERROR(VLOOKUP($B383,Kraftvärmeprod!$B$1:$BX$550,MATCH(L$2,Kraftvärmeprod!$B$1:$VX$1,0),FALSE)/1,0)-IFERROR(VLOOKUP($B383,'Slutlig allokering kvv'!$B$2:$BX$550,MATCH(L$2,'Slutlig allokering kvv'!$B$1:$BX$1,0),FALSE)/1,0))</f>
        <v/>
      </c>
      <c r="M383" t="str">
        <f>IF($D383="","",IFERROR(VLOOKUP($B383,Kraftvärmeprod!$B$1:$BX$550,MATCH(M$2,Kraftvärmeprod!$B$1:$VX$1,0),FALSE)/1,0)-IFERROR(VLOOKUP($B383,'Slutlig allokering kvv'!$B$2:$BX$550,MATCH(M$2,'Slutlig allokering kvv'!$B$1:$BX$1,0),FALSE)/1,0))</f>
        <v/>
      </c>
      <c r="N383" t="str">
        <f>IF($D383="","",IFERROR(VLOOKUP($B383,Kraftvärmeprod!$B$1:$BX$550,MATCH(N$2,Kraftvärmeprod!$B$1:$VX$1,0),FALSE)/1,0)-IFERROR(VLOOKUP($B383,'Slutlig allokering kvv'!$B$2:$BX$550,MATCH(N$2,'Slutlig allokering kvv'!$B$1:$BX$1,0),FALSE)/1,0))</f>
        <v/>
      </c>
      <c r="O383" t="str">
        <f>IF($D383="","",IFERROR(VLOOKUP($B383,Kraftvärmeprod!$B$1:$BX$550,MATCH(O$2,Kraftvärmeprod!$B$1:$VX$1,0),FALSE)/1,0)-IFERROR(VLOOKUP($B383,'Slutlig allokering kvv'!$B$2:$BX$550,MATCH(O$2,'Slutlig allokering kvv'!$B$1:$BX$1,0),FALSE)/1,0))</f>
        <v/>
      </c>
      <c r="P383" t="str">
        <f>IF($D383="","",IFERROR(VLOOKUP($B383,Kraftvärmeprod!$B$1:$BX$550,MATCH(P$2,Kraftvärmeprod!$B$1:$VX$1,0),FALSE)/1,0)-IFERROR(VLOOKUP($B383,'Slutlig allokering kvv'!$B$2:$BX$550,MATCH(P$2,'Slutlig allokering kvv'!$B$1:$BX$1,0),FALSE)/1,0))</f>
        <v/>
      </c>
      <c r="Q383" t="str">
        <f>IF($D383="","",IFERROR(VLOOKUP($B383,Kraftvärmeprod!$B$1:$BX$550,MATCH(Q$2,Kraftvärmeprod!$B$1:$VX$1,0),FALSE)/1,0)-IFERROR(VLOOKUP($B383,'Slutlig allokering kvv'!$B$2:$BX$550,MATCH(Q$2,'Slutlig allokering kvv'!$B$1:$BX$1,0),FALSE)/1,0))</f>
        <v/>
      </c>
      <c r="R383" t="str">
        <f>IF($D383="","",IFERROR(VLOOKUP($B383,Kraftvärmeprod!$B$1:$BX$550,MATCH(R$2,Kraftvärmeprod!$B$1:$VX$1,0),FALSE)/1,0)-IFERROR(VLOOKUP($B383,'Slutlig allokering kvv'!$B$2:$BX$550,MATCH(R$2,'Slutlig allokering kvv'!$B$1:$BX$1,0),FALSE)/1,0))</f>
        <v/>
      </c>
      <c r="S383" t="str">
        <f>IF($D383="","",IFERROR(VLOOKUP($B383,Kraftvärmeprod!$B$1:$BX$550,MATCH(S$2,Kraftvärmeprod!$B$1:$VX$1,0),FALSE)/1,0)-IFERROR(VLOOKUP($B383,'Slutlig allokering kvv'!$B$2:$BX$550,MATCH(S$2,'Slutlig allokering kvv'!$B$1:$BX$1,0),FALSE)/1,0))</f>
        <v/>
      </c>
      <c r="T383" t="str">
        <f>IF($D383="","",IFERROR(VLOOKUP($B383,Kraftvärmeprod!$B$1:$BX$550,MATCH(T$2,Kraftvärmeprod!$B$1:$VX$1,0),FALSE)/1,0)-IFERROR(VLOOKUP($B383,'Slutlig allokering kvv'!$B$2:$BX$550,MATCH(T$2,'Slutlig allokering kvv'!$B$1:$BX$1,0),FALSE)/1,0))</f>
        <v/>
      </c>
      <c r="U383" t="str">
        <f>IF($D383="","",IFERROR(VLOOKUP($B383,Kraftvärmeprod!$B$1:$BX$550,MATCH(U$2,Kraftvärmeprod!$B$1:$VX$1,0),FALSE)/1,0)-IFERROR(VLOOKUP($B383,'Slutlig allokering kvv'!$B$2:$BX$550,MATCH(U$2,'Slutlig allokering kvv'!$B$1:$BX$1,0),FALSE)/1,0))</f>
        <v/>
      </c>
      <c r="V383" t="str">
        <f>IF($D383="","",IFERROR(VLOOKUP($B383,Kraftvärmeprod!$B$1:$BX$550,MATCH(V$2,Kraftvärmeprod!$B$1:$VX$1,0),FALSE)/1,0)-IFERROR(VLOOKUP($B383,'Slutlig allokering kvv'!$B$2:$BX$550,MATCH(V$2,'Slutlig allokering kvv'!$B$1:$BX$1,0),FALSE)/1,0))</f>
        <v/>
      </c>
      <c r="W383" t="str">
        <f>IF($D383="","",IFERROR(VLOOKUP($B383,Kraftvärmeprod!$B$1:$BX$550,MATCH(W$2,Kraftvärmeprod!$B$1:$VX$1,0),FALSE)/1,0)-IFERROR(VLOOKUP($B383,'Slutlig allokering kvv'!$B$2:$BX$550,MATCH(W$2,'Slutlig allokering kvv'!$B$1:$BX$1,0),FALSE)/1,0))</f>
        <v/>
      </c>
      <c r="X383" t="str">
        <f>IF($D383="","",IFERROR(VLOOKUP($B383,Kraftvärmeprod!$B$1:$BX$550,MATCH(X$2,Kraftvärmeprod!$B$1:$VX$1,0),FALSE)/1,0)-IFERROR(VLOOKUP($B383,'Slutlig allokering kvv'!$B$2:$BX$550,MATCH(X$2,'Slutlig allokering kvv'!$B$1:$BX$1,0),FALSE)/1,0))</f>
        <v/>
      </c>
      <c r="Y383" t="str">
        <f>IF($D383="","",IFERROR(VLOOKUP($B383,Kraftvärmeprod!$B$1:$BX$550,MATCH(Y$2,Kraftvärmeprod!$B$1:$VX$1,0),FALSE)/1,0)-IFERROR(VLOOKUP($B383,'Slutlig allokering kvv'!$B$2:$BX$550,MATCH(Y$2,'Slutlig allokering kvv'!$B$1:$BX$1,0),FALSE)/1,0))</f>
        <v/>
      </c>
      <c r="Z383" t="str">
        <f>IF($D383="","",IFERROR(VLOOKUP($B383,Kraftvärmeprod!$B$1:$BX$550,MATCH(Z$2,Kraftvärmeprod!$B$1:$VX$1,0),FALSE)/1,0)-IFERROR(VLOOKUP($B383,'Slutlig allokering kvv'!$B$2:$BX$550,MATCH(Z$2,'Slutlig allokering kvv'!$B$1:$BX$1,0),FALSE)/1,0))</f>
        <v/>
      </c>
      <c r="AA383" t="str">
        <f>IF($D383="","",IFERROR(VLOOKUP($B383,Kraftvärmeprod!$B$1:$BX$550,MATCH(AA$2,Kraftvärmeprod!$B$1:$VX$1,0),FALSE)/1,0)-IFERROR(VLOOKUP($B383,'Slutlig allokering kvv'!$B$2:$BX$550,MATCH(AA$2,'Slutlig allokering kvv'!$B$1:$BX$1,0),FALSE)/1,0))</f>
        <v/>
      </c>
      <c r="AB383" t="str">
        <f>IF($D383="","",IFERROR(VLOOKUP($B383,Kraftvärmeprod!$B$1:$BX$550,MATCH(AB$2,Kraftvärmeprod!$B$1:$VX$1,0),FALSE)/1,0)-IFERROR(VLOOKUP($B383,'Slutlig allokering kvv'!$B$2:$BX$550,MATCH(AB$2,'Slutlig allokering kvv'!$B$1:$BX$1,0),FALSE)/1,0))</f>
        <v/>
      </c>
      <c r="AC383" t="str">
        <f>IF($D383="","",IFERROR(VLOOKUP($B383,Kraftvärmeprod!$B$1:$BX$550,MATCH(AC$2,Kraftvärmeprod!$B$1:$VX$1,0),FALSE)/1,0)-IFERROR(VLOOKUP($B383,'Slutlig allokering kvv'!$B$2:$BX$550,MATCH(AC$2,'Slutlig allokering kvv'!$B$1:$BX$1,0),FALSE)/1,0))</f>
        <v/>
      </c>
      <c r="AE383" t="str">
        <f>IF($D383="","",IFERROR(VLOOKUP($B383,Miljö!$B$1:$E$550,MATCH("Hjälpel kraftvärme (GWh)",Miljö!$B$1:$E$1,0),FALSE)/1,0)-IFERROR(VLOOKUP($B383,'Slutlig allokering kvv'!$B$2:$BX$550,MATCH(AE$2,'Slutlig allokering kvv'!$B$1:$BX$1,0),FALSE)/1,0))</f>
        <v/>
      </c>
      <c r="AI383">
        <f t="shared" si="20"/>
        <v>0</v>
      </c>
      <c r="AK383" t="str">
        <f>IFERROR(VLOOKUP($B383,'Slutlig allokering kvv'!$B$2:$AX$550,MATCH("Summa slutlig allokerad tillförd energi (utan hjälpel och rökgaskondensering):",'Slutlig allokering kvv'!$B$1:$AX$1,0),FALSE)/1,"")</f>
        <v/>
      </c>
      <c r="AM383" s="289" t="str">
        <f>IFERROR(1-VLOOKUP($B383,'Slutlig allokering kvv'!$B$2:$AX$550,MATCH("Andel av bränsle i kvv som allokerats till värme, exklusive rökgaskondensering och hjälpel",'Slutlig allokering kvv'!$B$1:$AX$1,0),FALSE),"")</f>
        <v/>
      </c>
      <c r="AO383" s="289" t="str">
        <f t="shared" si="21"/>
        <v/>
      </c>
      <c r="AP383" s="290" t="str">
        <f t="shared" si="22"/>
        <v/>
      </c>
      <c r="AQ383" s="290"/>
      <c r="AR383" s="239" t="str">
        <f t="shared" si="23"/>
        <v/>
      </c>
      <c r="AS383" s="290"/>
    </row>
    <row r="384" spans="1:45" x14ac:dyDescent="0.25">
      <c r="A384" s="2" t="str">
        <f>'Miljövärden för publ företag'!B386</f>
        <v/>
      </c>
      <c r="B384" s="2" t="str">
        <f>'Miljövärden för publ företag'!C386</f>
        <v/>
      </c>
      <c r="C384" t="str">
        <f>IFERROR(VLOOKUP($B384,Kraftvärmeprod!$B$1:$AH$479,MATCH(C$2,Kraftvärmeprod!$B$1:$AG$1,0),FALSE)/1,"")</f>
        <v/>
      </c>
      <c r="D384" t="str">
        <f>IFERROR(VLOOKUP($B384,Kraftvärmeprod!$B$1:$AH$479,MATCH(D$2,Kraftvärmeprod!$B$1:$AG$1,0),FALSE)/1,"")</f>
        <v/>
      </c>
      <c r="F384" t="str">
        <f>IF($D384="","",IFERROR(VLOOKUP($B384,Kraftvärmeprod!$B$1:$BX$550,MATCH(F$2,Kraftvärmeprod!$B$1:$VX$1,0),FALSE)/1,0)-IFERROR(VLOOKUP($B384,'Slutlig allokering kvv'!$B$2:$BX$550,MATCH(F$2,'Slutlig allokering kvv'!$B$1:$BX$1,0),FALSE)/1,0))</f>
        <v/>
      </c>
      <c r="G384" t="str">
        <f>IF($D384="","",IFERROR(VLOOKUP($B384,Kraftvärmeprod!$B$1:$BX$550,MATCH(G$2,Kraftvärmeprod!$B$1:$VX$1,0),FALSE)/1,0)-IFERROR(VLOOKUP($B384,'Slutlig allokering kvv'!$B$2:$BX$550,MATCH(G$2,'Slutlig allokering kvv'!$B$1:$BX$1,0),FALSE)/1,0))</f>
        <v/>
      </c>
      <c r="H384" t="str">
        <f>IF($D384="","",IFERROR(VLOOKUP($B384,Kraftvärmeprod!$B$1:$BX$550,MATCH(H$2,Kraftvärmeprod!$B$1:$VX$1,0),FALSE)/1,0)-IFERROR(VLOOKUP($B384,'Slutlig allokering kvv'!$B$2:$BX$550,MATCH(H$2,'Slutlig allokering kvv'!$B$1:$BX$1,0),FALSE)/1,0))</f>
        <v/>
      </c>
      <c r="I384" t="str">
        <f>IF($D384="","",IFERROR(VLOOKUP($B384,Kraftvärmeprod!$B$1:$BX$550,MATCH(I$2,Kraftvärmeprod!$B$1:$VX$1,0),FALSE)/1,0)-IFERROR(VLOOKUP($B384,'Slutlig allokering kvv'!$B$2:$BX$550,MATCH(I$2,'Slutlig allokering kvv'!$B$1:$BX$1,0),FALSE)/1,0))</f>
        <v/>
      </c>
      <c r="J384" t="str">
        <f>IF($D384="","",IFERROR(VLOOKUP($B384,Kraftvärmeprod!$B$1:$BX$550,MATCH(J$2,Kraftvärmeprod!$B$1:$VX$1,0),FALSE)/1,0)-IFERROR(VLOOKUP($B384,'Slutlig allokering kvv'!$B$2:$BX$550,MATCH(J$2,'Slutlig allokering kvv'!$B$1:$BX$1,0),FALSE)/1,0))</f>
        <v/>
      </c>
      <c r="K384" t="str">
        <f>IF($D384="","",IFERROR(VLOOKUP($B384,Kraftvärmeprod!$B$1:$BX$550,MATCH(K$2,Kraftvärmeprod!$B$1:$VX$1,0),FALSE)/1,0)-IFERROR(VLOOKUP($B384,'Slutlig allokering kvv'!$B$2:$BX$550,MATCH(K$2,'Slutlig allokering kvv'!$B$1:$BX$1,0),FALSE)/1,0))</f>
        <v/>
      </c>
      <c r="L384" t="str">
        <f>IF($D384="","",IFERROR(VLOOKUP($B384,Kraftvärmeprod!$B$1:$BX$550,MATCH(L$2,Kraftvärmeprod!$B$1:$VX$1,0),FALSE)/1,0)-IFERROR(VLOOKUP($B384,'Slutlig allokering kvv'!$B$2:$BX$550,MATCH(L$2,'Slutlig allokering kvv'!$B$1:$BX$1,0),FALSE)/1,0))</f>
        <v/>
      </c>
      <c r="M384" t="str">
        <f>IF($D384="","",IFERROR(VLOOKUP($B384,Kraftvärmeprod!$B$1:$BX$550,MATCH(M$2,Kraftvärmeprod!$B$1:$VX$1,0),FALSE)/1,0)-IFERROR(VLOOKUP($B384,'Slutlig allokering kvv'!$B$2:$BX$550,MATCH(M$2,'Slutlig allokering kvv'!$B$1:$BX$1,0),FALSE)/1,0))</f>
        <v/>
      </c>
      <c r="N384" t="str">
        <f>IF($D384="","",IFERROR(VLOOKUP($B384,Kraftvärmeprod!$B$1:$BX$550,MATCH(N$2,Kraftvärmeprod!$B$1:$VX$1,0),FALSE)/1,0)-IFERROR(VLOOKUP($B384,'Slutlig allokering kvv'!$B$2:$BX$550,MATCH(N$2,'Slutlig allokering kvv'!$B$1:$BX$1,0),FALSE)/1,0))</f>
        <v/>
      </c>
      <c r="O384" t="str">
        <f>IF($D384="","",IFERROR(VLOOKUP($B384,Kraftvärmeprod!$B$1:$BX$550,MATCH(O$2,Kraftvärmeprod!$B$1:$VX$1,0),FALSE)/1,0)-IFERROR(VLOOKUP($B384,'Slutlig allokering kvv'!$B$2:$BX$550,MATCH(O$2,'Slutlig allokering kvv'!$B$1:$BX$1,0),FALSE)/1,0))</f>
        <v/>
      </c>
      <c r="P384" t="str">
        <f>IF($D384="","",IFERROR(VLOOKUP($B384,Kraftvärmeprod!$B$1:$BX$550,MATCH(P$2,Kraftvärmeprod!$B$1:$VX$1,0),FALSE)/1,0)-IFERROR(VLOOKUP($B384,'Slutlig allokering kvv'!$B$2:$BX$550,MATCH(P$2,'Slutlig allokering kvv'!$B$1:$BX$1,0),FALSE)/1,0))</f>
        <v/>
      </c>
      <c r="Q384" t="str">
        <f>IF($D384="","",IFERROR(VLOOKUP($B384,Kraftvärmeprod!$B$1:$BX$550,MATCH(Q$2,Kraftvärmeprod!$B$1:$VX$1,0),FALSE)/1,0)-IFERROR(VLOOKUP($B384,'Slutlig allokering kvv'!$B$2:$BX$550,MATCH(Q$2,'Slutlig allokering kvv'!$B$1:$BX$1,0),FALSE)/1,0))</f>
        <v/>
      </c>
      <c r="R384" t="str">
        <f>IF($D384="","",IFERROR(VLOOKUP($B384,Kraftvärmeprod!$B$1:$BX$550,MATCH(R$2,Kraftvärmeprod!$B$1:$VX$1,0),FALSE)/1,0)-IFERROR(VLOOKUP($B384,'Slutlig allokering kvv'!$B$2:$BX$550,MATCH(R$2,'Slutlig allokering kvv'!$B$1:$BX$1,0),FALSE)/1,0))</f>
        <v/>
      </c>
      <c r="S384" t="str">
        <f>IF($D384="","",IFERROR(VLOOKUP($B384,Kraftvärmeprod!$B$1:$BX$550,MATCH(S$2,Kraftvärmeprod!$B$1:$VX$1,0),FALSE)/1,0)-IFERROR(VLOOKUP($B384,'Slutlig allokering kvv'!$B$2:$BX$550,MATCH(S$2,'Slutlig allokering kvv'!$B$1:$BX$1,0),FALSE)/1,0))</f>
        <v/>
      </c>
      <c r="T384" t="str">
        <f>IF($D384="","",IFERROR(VLOOKUP($B384,Kraftvärmeprod!$B$1:$BX$550,MATCH(T$2,Kraftvärmeprod!$B$1:$VX$1,0),FALSE)/1,0)-IFERROR(VLOOKUP($B384,'Slutlig allokering kvv'!$B$2:$BX$550,MATCH(T$2,'Slutlig allokering kvv'!$B$1:$BX$1,0),FALSE)/1,0))</f>
        <v/>
      </c>
      <c r="U384" t="str">
        <f>IF($D384="","",IFERROR(VLOOKUP($B384,Kraftvärmeprod!$B$1:$BX$550,MATCH(U$2,Kraftvärmeprod!$B$1:$VX$1,0),FALSE)/1,0)-IFERROR(VLOOKUP($B384,'Slutlig allokering kvv'!$B$2:$BX$550,MATCH(U$2,'Slutlig allokering kvv'!$B$1:$BX$1,0),FALSE)/1,0))</f>
        <v/>
      </c>
      <c r="V384" t="str">
        <f>IF($D384="","",IFERROR(VLOOKUP($B384,Kraftvärmeprod!$B$1:$BX$550,MATCH(V$2,Kraftvärmeprod!$B$1:$VX$1,0),FALSE)/1,0)-IFERROR(VLOOKUP($B384,'Slutlig allokering kvv'!$B$2:$BX$550,MATCH(V$2,'Slutlig allokering kvv'!$B$1:$BX$1,0),FALSE)/1,0))</f>
        <v/>
      </c>
      <c r="W384" t="str">
        <f>IF($D384="","",IFERROR(VLOOKUP($B384,Kraftvärmeprod!$B$1:$BX$550,MATCH(W$2,Kraftvärmeprod!$B$1:$VX$1,0),FALSE)/1,0)-IFERROR(VLOOKUP($B384,'Slutlig allokering kvv'!$B$2:$BX$550,MATCH(W$2,'Slutlig allokering kvv'!$B$1:$BX$1,0),FALSE)/1,0))</f>
        <v/>
      </c>
      <c r="X384" t="str">
        <f>IF($D384="","",IFERROR(VLOOKUP($B384,Kraftvärmeprod!$B$1:$BX$550,MATCH(X$2,Kraftvärmeprod!$B$1:$VX$1,0),FALSE)/1,0)-IFERROR(VLOOKUP($B384,'Slutlig allokering kvv'!$B$2:$BX$550,MATCH(X$2,'Slutlig allokering kvv'!$B$1:$BX$1,0),FALSE)/1,0))</f>
        <v/>
      </c>
      <c r="Y384" t="str">
        <f>IF($D384="","",IFERROR(VLOOKUP($B384,Kraftvärmeprod!$B$1:$BX$550,MATCH(Y$2,Kraftvärmeprod!$B$1:$VX$1,0),FALSE)/1,0)-IFERROR(VLOOKUP($B384,'Slutlig allokering kvv'!$B$2:$BX$550,MATCH(Y$2,'Slutlig allokering kvv'!$B$1:$BX$1,0),FALSE)/1,0))</f>
        <v/>
      </c>
      <c r="Z384" t="str">
        <f>IF($D384="","",IFERROR(VLOOKUP($B384,Kraftvärmeprod!$B$1:$BX$550,MATCH(Z$2,Kraftvärmeprod!$B$1:$VX$1,0),FALSE)/1,0)-IFERROR(VLOOKUP($B384,'Slutlig allokering kvv'!$B$2:$BX$550,MATCH(Z$2,'Slutlig allokering kvv'!$B$1:$BX$1,0),FALSE)/1,0))</f>
        <v/>
      </c>
      <c r="AA384" t="str">
        <f>IF($D384="","",IFERROR(VLOOKUP($B384,Kraftvärmeprod!$B$1:$BX$550,MATCH(AA$2,Kraftvärmeprod!$B$1:$VX$1,0),FALSE)/1,0)-IFERROR(VLOOKUP($B384,'Slutlig allokering kvv'!$B$2:$BX$550,MATCH(AA$2,'Slutlig allokering kvv'!$B$1:$BX$1,0),FALSE)/1,0))</f>
        <v/>
      </c>
      <c r="AB384" t="str">
        <f>IF($D384="","",IFERROR(VLOOKUP($B384,Kraftvärmeprod!$B$1:$BX$550,MATCH(AB$2,Kraftvärmeprod!$B$1:$VX$1,0),FALSE)/1,0)-IFERROR(VLOOKUP($B384,'Slutlig allokering kvv'!$B$2:$BX$550,MATCH(AB$2,'Slutlig allokering kvv'!$B$1:$BX$1,0),FALSE)/1,0))</f>
        <v/>
      </c>
      <c r="AC384" t="str">
        <f>IF($D384="","",IFERROR(VLOOKUP($B384,Kraftvärmeprod!$B$1:$BX$550,MATCH(AC$2,Kraftvärmeprod!$B$1:$VX$1,0),FALSE)/1,0)-IFERROR(VLOOKUP($B384,'Slutlig allokering kvv'!$B$2:$BX$550,MATCH(AC$2,'Slutlig allokering kvv'!$B$1:$BX$1,0),FALSE)/1,0))</f>
        <v/>
      </c>
      <c r="AE384" t="str">
        <f>IF($D384="","",IFERROR(VLOOKUP($B384,Miljö!$B$1:$E$550,MATCH("Hjälpel kraftvärme (GWh)",Miljö!$B$1:$E$1,0),FALSE)/1,0)-IFERROR(VLOOKUP($B384,'Slutlig allokering kvv'!$B$2:$BX$550,MATCH(AE$2,'Slutlig allokering kvv'!$B$1:$BX$1,0),FALSE)/1,0))</f>
        <v/>
      </c>
      <c r="AI384">
        <f t="shared" si="20"/>
        <v>0</v>
      </c>
      <c r="AK384" t="str">
        <f>IFERROR(VLOOKUP($B384,'Slutlig allokering kvv'!$B$2:$AX$550,MATCH("Summa slutlig allokerad tillförd energi (utan hjälpel och rökgaskondensering):",'Slutlig allokering kvv'!$B$1:$AX$1,0),FALSE)/1,"")</f>
        <v/>
      </c>
      <c r="AM384" s="289" t="str">
        <f>IFERROR(1-VLOOKUP($B384,'Slutlig allokering kvv'!$B$2:$AX$550,MATCH("Andel av bränsle i kvv som allokerats till värme, exklusive rökgaskondensering och hjälpel",'Slutlig allokering kvv'!$B$1:$AX$1,0),FALSE),"")</f>
        <v/>
      </c>
      <c r="AO384" s="289" t="str">
        <f t="shared" si="21"/>
        <v/>
      </c>
      <c r="AP384" s="290" t="str">
        <f t="shared" si="22"/>
        <v/>
      </c>
      <c r="AQ384" s="290"/>
      <c r="AR384" s="239" t="str">
        <f t="shared" si="23"/>
        <v/>
      </c>
      <c r="AS384" s="290"/>
    </row>
    <row r="385" spans="1:45" x14ac:dyDescent="0.25">
      <c r="A385" s="2" t="str">
        <f>'Miljövärden för publ företag'!B387</f>
        <v/>
      </c>
      <c r="B385" s="2" t="str">
        <f>'Miljövärden för publ företag'!C387</f>
        <v/>
      </c>
      <c r="C385" t="str">
        <f>IFERROR(VLOOKUP($B385,Kraftvärmeprod!$B$1:$AH$479,MATCH(C$2,Kraftvärmeprod!$B$1:$AG$1,0),FALSE)/1,"")</f>
        <v/>
      </c>
      <c r="D385" t="str">
        <f>IFERROR(VLOOKUP($B385,Kraftvärmeprod!$B$1:$AH$479,MATCH(D$2,Kraftvärmeprod!$B$1:$AG$1,0),FALSE)/1,"")</f>
        <v/>
      </c>
      <c r="F385" t="str">
        <f>IF($D385="","",IFERROR(VLOOKUP($B385,Kraftvärmeprod!$B$1:$BX$550,MATCH(F$2,Kraftvärmeprod!$B$1:$VX$1,0),FALSE)/1,0)-IFERROR(VLOOKUP($B385,'Slutlig allokering kvv'!$B$2:$BX$550,MATCH(F$2,'Slutlig allokering kvv'!$B$1:$BX$1,0),FALSE)/1,0))</f>
        <v/>
      </c>
      <c r="G385" t="str">
        <f>IF($D385="","",IFERROR(VLOOKUP($B385,Kraftvärmeprod!$B$1:$BX$550,MATCH(G$2,Kraftvärmeprod!$B$1:$VX$1,0),FALSE)/1,0)-IFERROR(VLOOKUP($B385,'Slutlig allokering kvv'!$B$2:$BX$550,MATCH(G$2,'Slutlig allokering kvv'!$B$1:$BX$1,0),FALSE)/1,0))</f>
        <v/>
      </c>
      <c r="H385" t="str">
        <f>IF($D385="","",IFERROR(VLOOKUP($B385,Kraftvärmeprod!$B$1:$BX$550,MATCH(H$2,Kraftvärmeprod!$B$1:$VX$1,0),FALSE)/1,0)-IFERROR(VLOOKUP($B385,'Slutlig allokering kvv'!$B$2:$BX$550,MATCH(H$2,'Slutlig allokering kvv'!$B$1:$BX$1,0),FALSE)/1,0))</f>
        <v/>
      </c>
      <c r="I385" t="str">
        <f>IF($D385="","",IFERROR(VLOOKUP($B385,Kraftvärmeprod!$B$1:$BX$550,MATCH(I$2,Kraftvärmeprod!$B$1:$VX$1,0),FALSE)/1,0)-IFERROR(VLOOKUP($B385,'Slutlig allokering kvv'!$B$2:$BX$550,MATCH(I$2,'Slutlig allokering kvv'!$B$1:$BX$1,0),FALSE)/1,0))</f>
        <v/>
      </c>
      <c r="J385" t="str">
        <f>IF($D385="","",IFERROR(VLOOKUP($B385,Kraftvärmeprod!$B$1:$BX$550,MATCH(J$2,Kraftvärmeprod!$B$1:$VX$1,0),FALSE)/1,0)-IFERROR(VLOOKUP($B385,'Slutlig allokering kvv'!$B$2:$BX$550,MATCH(J$2,'Slutlig allokering kvv'!$B$1:$BX$1,0),FALSE)/1,0))</f>
        <v/>
      </c>
      <c r="K385" t="str">
        <f>IF($D385="","",IFERROR(VLOOKUP($B385,Kraftvärmeprod!$B$1:$BX$550,MATCH(K$2,Kraftvärmeprod!$B$1:$VX$1,0),FALSE)/1,0)-IFERROR(VLOOKUP($B385,'Slutlig allokering kvv'!$B$2:$BX$550,MATCH(K$2,'Slutlig allokering kvv'!$B$1:$BX$1,0),FALSE)/1,0))</f>
        <v/>
      </c>
      <c r="L385" t="str">
        <f>IF($D385="","",IFERROR(VLOOKUP($B385,Kraftvärmeprod!$B$1:$BX$550,MATCH(L$2,Kraftvärmeprod!$B$1:$VX$1,0),FALSE)/1,0)-IFERROR(VLOOKUP($B385,'Slutlig allokering kvv'!$B$2:$BX$550,MATCH(L$2,'Slutlig allokering kvv'!$B$1:$BX$1,0),FALSE)/1,0))</f>
        <v/>
      </c>
      <c r="M385" t="str">
        <f>IF($D385="","",IFERROR(VLOOKUP($B385,Kraftvärmeprod!$B$1:$BX$550,MATCH(M$2,Kraftvärmeprod!$B$1:$VX$1,0),FALSE)/1,0)-IFERROR(VLOOKUP($B385,'Slutlig allokering kvv'!$B$2:$BX$550,MATCH(M$2,'Slutlig allokering kvv'!$B$1:$BX$1,0),FALSE)/1,0))</f>
        <v/>
      </c>
      <c r="N385" t="str">
        <f>IF($D385="","",IFERROR(VLOOKUP($B385,Kraftvärmeprod!$B$1:$BX$550,MATCH(N$2,Kraftvärmeprod!$B$1:$VX$1,0),FALSE)/1,0)-IFERROR(VLOOKUP($B385,'Slutlig allokering kvv'!$B$2:$BX$550,MATCH(N$2,'Slutlig allokering kvv'!$B$1:$BX$1,0),FALSE)/1,0))</f>
        <v/>
      </c>
      <c r="O385" t="str">
        <f>IF($D385="","",IFERROR(VLOOKUP($B385,Kraftvärmeprod!$B$1:$BX$550,MATCH(O$2,Kraftvärmeprod!$B$1:$VX$1,0),FALSE)/1,0)-IFERROR(VLOOKUP($B385,'Slutlig allokering kvv'!$B$2:$BX$550,MATCH(O$2,'Slutlig allokering kvv'!$B$1:$BX$1,0),FALSE)/1,0))</f>
        <v/>
      </c>
      <c r="P385" t="str">
        <f>IF($D385="","",IFERROR(VLOOKUP($B385,Kraftvärmeprod!$B$1:$BX$550,MATCH(P$2,Kraftvärmeprod!$B$1:$VX$1,0),FALSE)/1,0)-IFERROR(VLOOKUP($B385,'Slutlig allokering kvv'!$B$2:$BX$550,MATCH(P$2,'Slutlig allokering kvv'!$B$1:$BX$1,0),FALSE)/1,0))</f>
        <v/>
      </c>
      <c r="Q385" t="str">
        <f>IF($D385="","",IFERROR(VLOOKUP($B385,Kraftvärmeprod!$B$1:$BX$550,MATCH(Q$2,Kraftvärmeprod!$B$1:$VX$1,0),FALSE)/1,0)-IFERROR(VLOOKUP($B385,'Slutlig allokering kvv'!$B$2:$BX$550,MATCH(Q$2,'Slutlig allokering kvv'!$B$1:$BX$1,0),FALSE)/1,0))</f>
        <v/>
      </c>
      <c r="R385" t="str">
        <f>IF($D385="","",IFERROR(VLOOKUP($B385,Kraftvärmeprod!$B$1:$BX$550,MATCH(R$2,Kraftvärmeprod!$B$1:$VX$1,0),FALSE)/1,0)-IFERROR(VLOOKUP($B385,'Slutlig allokering kvv'!$B$2:$BX$550,MATCH(R$2,'Slutlig allokering kvv'!$B$1:$BX$1,0),FALSE)/1,0))</f>
        <v/>
      </c>
      <c r="S385" t="str">
        <f>IF($D385="","",IFERROR(VLOOKUP($B385,Kraftvärmeprod!$B$1:$BX$550,MATCH(S$2,Kraftvärmeprod!$B$1:$VX$1,0),FALSE)/1,0)-IFERROR(VLOOKUP($B385,'Slutlig allokering kvv'!$B$2:$BX$550,MATCH(S$2,'Slutlig allokering kvv'!$B$1:$BX$1,0),FALSE)/1,0))</f>
        <v/>
      </c>
      <c r="T385" t="str">
        <f>IF($D385="","",IFERROR(VLOOKUP($B385,Kraftvärmeprod!$B$1:$BX$550,MATCH(T$2,Kraftvärmeprod!$B$1:$VX$1,0),FALSE)/1,0)-IFERROR(VLOOKUP($B385,'Slutlig allokering kvv'!$B$2:$BX$550,MATCH(T$2,'Slutlig allokering kvv'!$B$1:$BX$1,0),FALSE)/1,0))</f>
        <v/>
      </c>
      <c r="U385" t="str">
        <f>IF($D385="","",IFERROR(VLOOKUP($B385,Kraftvärmeprod!$B$1:$BX$550,MATCH(U$2,Kraftvärmeprod!$B$1:$VX$1,0),FALSE)/1,0)-IFERROR(VLOOKUP($B385,'Slutlig allokering kvv'!$B$2:$BX$550,MATCH(U$2,'Slutlig allokering kvv'!$B$1:$BX$1,0),FALSE)/1,0))</f>
        <v/>
      </c>
      <c r="V385" t="str">
        <f>IF($D385="","",IFERROR(VLOOKUP($B385,Kraftvärmeprod!$B$1:$BX$550,MATCH(V$2,Kraftvärmeprod!$B$1:$VX$1,0),FALSE)/1,0)-IFERROR(VLOOKUP($B385,'Slutlig allokering kvv'!$B$2:$BX$550,MATCH(V$2,'Slutlig allokering kvv'!$B$1:$BX$1,0),FALSE)/1,0))</f>
        <v/>
      </c>
      <c r="W385" t="str">
        <f>IF($D385="","",IFERROR(VLOOKUP($B385,Kraftvärmeprod!$B$1:$BX$550,MATCH(W$2,Kraftvärmeprod!$B$1:$VX$1,0),FALSE)/1,0)-IFERROR(VLOOKUP($B385,'Slutlig allokering kvv'!$B$2:$BX$550,MATCH(W$2,'Slutlig allokering kvv'!$B$1:$BX$1,0),FALSE)/1,0))</f>
        <v/>
      </c>
      <c r="X385" t="str">
        <f>IF($D385="","",IFERROR(VLOOKUP($B385,Kraftvärmeprod!$B$1:$BX$550,MATCH(X$2,Kraftvärmeprod!$B$1:$VX$1,0),FALSE)/1,0)-IFERROR(VLOOKUP($B385,'Slutlig allokering kvv'!$B$2:$BX$550,MATCH(X$2,'Slutlig allokering kvv'!$B$1:$BX$1,0),FALSE)/1,0))</f>
        <v/>
      </c>
      <c r="Y385" t="str">
        <f>IF($D385="","",IFERROR(VLOOKUP($B385,Kraftvärmeprod!$B$1:$BX$550,MATCH(Y$2,Kraftvärmeprod!$B$1:$VX$1,0),FALSE)/1,0)-IFERROR(VLOOKUP($B385,'Slutlig allokering kvv'!$B$2:$BX$550,MATCH(Y$2,'Slutlig allokering kvv'!$B$1:$BX$1,0),FALSE)/1,0))</f>
        <v/>
      </c>
      <c r="Z385" t="str">
        <f>IF($D385="","",IFERROR(VLOOKUP($B385,Kraftvärmeprod!$B$1:$BX$550,MATCH(Z$2,Kraftvärmeprod!$B$1:$VX$1,0),FALSE)/1,0)-IFERROR(VLOOKUP($B385,'Slutlig allokering kvv'!$B$2:$BX$550,MATCH(Z$2,'Slutlig allokering kvv'!$B$1:$BX$1,0),FALSE)/1,0))</f>
        <v/>
      </c>
      <c r="AA385" t="str">
        <f>IF($D385="","",IFERROR(VLOOKUP($B385,Kraftvärmeprod!$B$1:$BX$550,MATCH(AA$2,Kraftvärmeprod!$B$1:$VX$1,0),FALSE)/1,0)-IFERROR(VLOOKUP($B385,'Slutlig allokering kvv'!$B$2:$BX$550,MATCH(AA$2,'Slutlig allokering kvv'!$B$1:$BX$1,0),FALSE)/1,0))</f>
        <v/>
      </c>
      <c r="AB385" t="str">
        <f>IF($D385="","",IFERROR(VLOOKUP($B385,Kraftvärmeprod!$B$1:$BX$550,MATCH(AB$2,Kraftvärmeprod!$B$1:$VX$1,0),FALSE)/1,0)-IFERROR(VLOOKUP($B385,'Slutlig allokering kvv'!$B$2:$BX$550,MATCH(AB$2,'Slutlig allokering kvv'!$B$1:$BX$1,0),FALSE)/1,0))</f>
        <v/>
      </c>
      <c r="AC385" t="str">
        <f>IF($D385="","",IFERROR(VLOOKUP($B385,Kraftvärmeprod!$B$1:$BX$550,MATCH(AC$2,Kraftvärmeprod!$B$1:$VX$1,0),FALSE)/1,0)-IFERROR(VLOOKUP($B385,'Slutlig allokering kvv'!$B$2:$BX$550,MATCH(AC$2,'Slutlig allokering kvv'!$B$1:$BX$1,0),FALSE)/1,0))</f>
        <v/>
      </c>
      <c r="AE385" t="str">
        <f>IF($D385="","",IFERROR(VLOOKUP($B385,Miljö!$B$1:$E$550,MATCH("Hjälpel kraftvärme (GWh)",Miljö!$B$1:$E$1,0),FALSE)/1,0)-IFERROR(VLOOKUP($B385,'Slutlig allokering kvv'!$B$2:$BX$550,MATCH(AE$2,'Slutlig allokering kvv'!$B$1:$BX$1,0),FALSE)/1,0))</f>
        <v/>
      </c>
      <c r="AI385">
        <f t="shared" si="20"/>
        <v>0</v>
      </c>
      <c r="AK385" t="str">
        <f>IFERROR(VLOOKUP($B385,'Slutlig allokering kvv'!$B$2:$AX$550,MATCH("Summa slutlig allokerad tillförd energi (utan hjälpel och rökgaskondensering):",'Slutlig allokering kvv'!$B$1:$AX$1,0),FALSE)/1,"")</f>
        <v/>
      </c>
      <c r="AM385" s="289" t="str">
        <f>IFERROR(1-VLOOKUP($B385,'Slutlig allokering kvv'!$B$2:$AX$550,MATCH("Andel av bränsle i kvv som allokerats till värme, exklusive rökgaskondensering och hjälpel",'Slutlig allokering kvv'!$B$1:$AX$1,0),FALSE),"")</f>
        <v/>
      </c>
      <c r="AO385" s="289" t="str">
        <f t="shared" si="21"/>
        <v/>
      </c>
      <c r="AP385" s="290" t="str">
        <f t="shared" si="22"/>
        <v/>
      </c>
      <c r="AQ385" s="290"/>
      <c r="AR385" s="239" t="str">
        <f t="shared" si="23"/>
        <v/>
      </c>
      <c r="AS385" s="290"/>
    </row>
    <row r="386" spans="1:45" x14ac:dyDescent="0.25">
      <c r="A386" s="2" t="str">
        <f>'Miljövärden för publ företag'!B388</f>
        <v/>
      </c>
      <c r="B386" s="2" t="str">
        <f>'Miljövärden för publ företag'!C388</f>
        <v/>
      </c>
      <c r="C386" t="str">
        <f>IFERROR(VLOOKUP($B386,Kraftvärmeprod!$B$1:$AH$479,MATCH(C$2,Kraftvärmeprod!$B$1:$AG$1,0),FALSE)/1,"")</f>
        <v/>
      </c>
      <c r="D386" t="str">
        <f>IFERROR(VLOOKUP($B386,Kraftvärmeprod!$B$1:$AH$479,MATCH(D$2,Kraftvärmeprod!$B$1:$AG$1,0),FALSE)/1,"")</f>
        <v/>
      </c>
      <c r="F386" t="str">
        <f>IF($D386="","",IFERROR(VLOOKUP($B386,Kraftvärmeprod!$B$1:$BX$550,MATCH(F$2,Kraftvärmeprod!$B$1:$VX$1,0),FALSE)/1,0)-IFERROR(VLOOKUP($B386,'Slutlig allokering kvv'!$B$2:$BX$550,MATCH(F$2,'Slutlig allokering kvv'!$B$1:$BX$1,0),FALSE)/1,0))</f>
        <v/>
      </c>
      <c r="G386" t="str">
        <f>IF($D386="","",IFERROR(VLOOKUP($B386,Kraftvärmeprod!$B$1:$BX$550,MATCH(G$2,Kraftvärmeprod!$B$1:$VX$1,0),FALSE)/1,0)-IFERROR(VLOOKUP($B386,'Slutlig allokering kvv'!$B$2:$BX$550,MATCH(G$2,'Slutlig allokering kvv'!$B$1:$BX$1,0),FALSE)/1,0))</f>
        <v/>
      </c>
      <c r="H386" t="str">
        <f>IF($D386="","",IFERROR(VLOOKUP($B386,Kraftvärmeprod!$B$1:$BX$550,MATCH(H$2,Kraftvärmeprod!$B$1:$VX$1,0),FALSE)/1,0)-IFERROR(VLOOKUP($B386,'Slutlig allokering kvv'!$B$2:$BX$550,MATCH(H$2,'Slutlig allokering kvv'!$B$1:$BX$1,0),FALSE)/1,0))</f>
        <v/>
      </c>
      <c r="I386" t="str">
        <f>IF($D386="","",IFERROR(VLOOKUP($B386,Kraftvärmeprod!$B$1:$BX$550,MATCH(I$2,Kraftvärmeprod!$B$1:$VX$1,0),FALSE)/1,0)-IFERROR(VLOOKUP($B386,'Slutlig allokering kvv'!$B$2:$BX$550,MATCH(I$2,'Slutlig allokering kvv'!$B$1:$BX$1,0),FALSE)/1,0))</f>
        <v/>
      </c>
      <c r="J386" t="str">
        <f>IF($D386="","",IFERROR(VLOOKUP($B386,Kraftvärmeprod!$B$1:$BX$550,MATCH(J$2,Kraftvärmeprod!$B$1:$VX$1,0),FALSE)/1,0)-IFERROR(VLOOKUP($B386,'Slutlig allokering kvv'!$B$2:$BX$550,MATCH(J$2,'Slutlig allokering kvv'!$B$1:$BX$1,0),FALSE)/1,0))</f>
        <v/>
      </c>
      <c r="K386" t="str">
        <f>IF($D386="","",IFERROR(VLOOKUP($B386,Kraftvärmeprod!$B$1:$BX$550,MATCH(K$2,Kraftvärmeprod!$B$1:$VX$1,0),FALSE)/1,0)-IFERROR(VLOOKUP($B386,'Slutlig allokering kvv'!$B$2:$BX$550,MATCH(K$2,'Slutlig allokering kvv'!$B$1:$BX$1,0),FALSE)/1,0))</f>
        <v/>
      </c>
      <c r="L386" t="str">
        <f>IF($D386="","",IFERROR(VLOOKUP($B386,Kraftvärmeprod!$B$1:$BX$550,MATCH(L$2,Kraftvärmeprod!$B$1:$VX$1,0),FALSE)/1,0)-IFERROR(VLOOKUP($B386,'Slutlig allokering kvv'!$B$2:$BX$550,MATCH(L$2,'Slutlig allokering kvv'!$B$1:$BX$1,0),FALSE)/1,0))</f>
        <v/>
      </c>
      <c r="M386" t="str">
        <f>IF($D386="","",IFERROR(VLOOKUP($B386,Kraftvärmeprod!$B$1:$BX$550,MATCH(M$2,Kraftvärmeprod!$B$1:$VX$1,0),FALSE)/1,0)-IFERROR(VLOOKUP($B386,'Slutlig allokering kvv'!$B$2:$BX$550,MATCH(M$2,'Slutlig allokering kvv'!$B$1:$BX$1,0),FALSE)/1,0))</f>
        <v/>
      </c>
      <c r="N386" t="str">
        <f>IF($D386="","",IFERROR(VLOOKUP($B386,Kraftvärmeprod!$B$1:$BX$550,MATCH(N$2,Kraftvärmeprod!$B$1:$VX$1,0),FALSE)/1,0)-IFERROR(VLOOKUP($B386,'Slutlig allokering kvv'!$B$2:$BX$550,MATCH(N$2,'Slutlig allokering kvv'!$B$1:$BX$1,0),FALSE)/1,0))</f>
        <v/>
      </c>
      <c r="O386" t="str">
        <f>IF($D386="","",IFERROR(VLOOKUP($B386,Kraftvärmeprod!$B$1:$BX$550,MATCH(O$2,Kraftvärmeprod!$B$1:$VX$1,0),FALSE)/1,0)-IFERROR(VLOOKUP($B386,'Slutlig allokering kvv'!$B$2:$BX$550,MATCH(O$2,'Slutlig allokering kvv'!$B$1:$BX$1,0),FALSE)/1,0))</f>
        <v/>
      </c>
      <c r="P386" t="str">
        <f>IF($D386="","",IFERROR(VLOOKUP($B386,Kraftvärmeprod!$B$1:$BX$550,MATCH(P$2,Kraftvärmeprod!$B$1:$VX$1,0),FALSE)/1,0)-IFERROR(VLOOKUP($B386,'Slutlig allokering kvv'!$B$2:$BX$550,MATCH(P$2,'Slutlig allokering kvv'!$B$1:$BX$1,0),FALSE)/1,0))</f>
        <v/>
      </c>
      <c r="Q386" t="str">
        <f>IF($D386="","",IFERROR(VLOOKUP($B386,Kraftvärmeprod!$B$1:$BX$550,MATCH(Q$2,Kraftvärmeprod!$B$1:$VX$1,0),FALSE)/1,0)-IFERROR(VLOOKUP($B386,'Slutlig allokering kvv'!$B$2:$BX$550,MATCH(Q$2,'Slutlig allokering kvv'!$B$1:$BX$1,0),FALSE)/1,0))</f>
        <v/>
      </c>
      <c r="R386" t="str">
        <f>IF($D386="","",IFERROR(VLOOKUP($B386,Kraftvärmeprod!$B$1:$BX$550,MATCH(R$2,Kraftvärmeprod!$B$1:$VX$1,0),FALSE)/1,0)-IFERROR(VLOOKUP($B386,'Slutlig allokering kvv'!$B$2:$BX$550,MATCH(R$2,'Slutlig allokering kvv'!$B$1:$BX$1,0),FALSE)/1,0))</f>
        <v/>
      </c>
      <c r="S386" t="str">
        <f>IF($D386="","",IFERROR(VLOOKUP($B386,Kraftvärmeprod!$B$1:$BX$550,MATCH(S$2,Kraftvärmeprod!$B$1:$VX$1,0),FALSE)/1,0)-IFERROR(VLOOKUP($B386,'Slutlig allokering kvv'!$B$2:$BX$550,MATCH(S$2,'Slutlig allokering kvv'!$B$1:$BX$1,0),FALSE)/1,0))</f>
        <v/>
      </c>
      <c r="T386" t="str">
        <f>IF($D386="","",IFERROR(VLOOKUP($B386,Kraftvärmeprod!$B$1:$BX$550,MATCH(T$2,Kraftvärmeprod!$B$1:$VX$1,0),FALSE)/1,0)-IFERROR(VLOOKUP($B386,'Slutlig allokering kvv'!$B$2:$BX$550,MATCH(T$2,'Slutlig allokering kvv'!$B$1:$BX$1,0),FALSE)/1,0))</f>
        <v/>
      </c>
      <c r="U386" t="str">
        <f>IF($D386="","",IFERROR(VLOOKUP($B386,Kraftvärmeprod!$B$1:$BX$550,MATCH(U$2,Kraftvärmeprod!$B$1:$VX$1,0),FALSE)/1,0)-IFERROR(VLOOKUP($B386,'Slutlig allokering kvv'!$B$2:$BX$550,MATCH(U$2,'Slutlig allokering kvv'!$B$1:$BX$1,0),FALSE)/1,0))</f>
        <v/>
      </c>
      <c r="V386" t="str">
        <f>IF($D386="","",IFERROR(VLOOKUP($B386,Kraftvärmeprod!$B$1:$BX$550,MATCH(V$2,Kraftvärmeprod!$B$1:$VX$1,0),FALSE)/1,0)-IFERROR(VLOOKUP($B386,'Slutlig allokering kvv'!$B$2:$BX$550,MATCH(V$2,'Slutlig allokering kvv'!$B$1:$BX$1,0),FALSE)/1,0))</f>
        <v/>
      </c>
      <c r="W386" t="str">
        <f>IF($D386="","",IFERROR(VLOOKUP($B386,Kraftvärmeprod!$B$1:$BX$550,MATCH(W$2,Kraftvärmeprod!$B$1:$VX$1,0),FALSE)/1,0)-IFERROR(VLOOKUP($B386,'Slutlig allokering kvv'!$B$2:$BX$550,MATCH(W$2,'Slutlig allokering kvv'!$B$1:$BX$1,0),FALSE)/1,0))</f>
        <v/>
      </c>
      <c r="X386" t="str">
        <f>IF($D386="","",IFERROR(VLOOKUP($B386,Kraftvärmeprod!$B$1:$BX$550,MATCH(X$2,Kraftvärmeprod!$B$1:$VX$1,0),FALSE)/1,0)-IFERROR(VLOOKUP($B386,'Slutlig allokering kvv'!$B$2:$BX$550,MATCH(X$2,'Slutlig allokering kvv'!$B$1:$BX$1,0),FALSE)/1,0))</f>
        <v/>
      </c>
      <c r="Y386" t="str">
        <f>IF($D386="","",IFERROR(VLOOKUP($B386,Kraftvärmeprod!$B$1:$BX$550,MATCH(Y$2,Kraftvärmeprod!$B$1:$VX$1,0),FALSE)/1,0)-IFERROR(VLOOKUP($B386,'Slutlig allokering kvv'!$B$2:$BX$550,MATCH(Y$2,'Slutlig allokering kvv'!$B$1:$BX$1,0),FALSE)/1,0))</f>
        <v/>
      </c>
      <c r="Z386" t="str">
        <f>IF($D386="","",IFERROR(VLOOKUP($B386,Kraftvärmeprod!$B$1:$BX$550,MATCH(Z$2,Kraftvärmeprod!$B$1:$VX$1,0),FALSE)/1,0)-IFERROR(VLOOKUP($B386,'Slutlig allokering kvv'!$B$2:$BX$550,MATCH(Z$2,'Slutlig allokering kvv'!$B$1:$BX$1,0),FALSE)/1,0))</f>
        <v/>
      </c>
      <c r="AA386" t="str">
        <f>IF($D386="","",IFERROR(VLOOKUP($B386,Kraftvärmeprod!$B$1:$BX$550,MATCH(AA$2,Kraftvärmeprod!$B$1:$VX$1,0),FALSE)/1,0)-IFERROR(VLOOKUP($B386,'Slutlig allokering kvv'!$B$2:$BX$550,MATCH(AA$2,'Slutlig allokering kvv'!$B$1:$BX$1,0),FALSE)/1,0))</f>
        <v/>
      </c>
      <c r="AB386" t="str">
        <f>IF($D386="","",IFERROR(VLOOKUP($B386,Kraftvärmeprod!$B$1:$BX$550,MATCH(AB$2,Kraftvärmeprod!$B$1:$VX$1,0),FALSE)/1,0)-IFERROR(VLOOKUP($B386,'Slutlig allokering kvv'!$B$2:$BX$550,MATCH(AB$2,'Slutlig allokering kvv'!$B$1:$BX$1,0),FALSE)/1,0))</f>
        <v/>
      </c>
      <c r="AC386" t="str">
        <f>IF($D386="","",IFERROR(VLOOKUP($B386,Kraftvärmeprod!$B$1:$BX$550,MATCH(AC$2,Kraftvärmeprod!$B$1:$VX$1,0),FALSE)/1,0)-IFERROR(VLOOKUP($B386,'Slutlig allokering kvv'!$B$2:$BX$550,MATCH(AC$2,'Slutlig allokering kvv'!$B$1:$BX$1,0),FALSE)/1,0))</f>
        <v/>
      </c>
      <c r="AE386" t="str">
        <f>IF($D386="","",IFERROR(VLOOKUP($B386,Miljö!$B$1:$E$550,MATCH("Hjälpel kraftvärme (GWh)",Miljö!$B$1:$E$1,0),FALSE)/1,0)-IFERROR(VLOOKUP($B386,'Slutlig allokering kvv'!$B$2:$BX$550,MATCH(AE$2,'Slutlig allokering kvv'!$B$1:$BX$1,0),FALSE)/1,0))</f>
        <v/>
      </c>
      <c r="AI386">
        <f t="shared" si="20"/>
        <v>0</v>
      </c>
      <c r="AK386" t="str">
        <f>IFERROR(VLOOKUP($B386,'Slutlig allokering kvv'!$B$2:$AX$550,MATCH("Summa slutlig allokerad tillförd energi (utan hjälpel och rökgaskondensering):",'Slutlig allokering kvv'!$B$1:$AX$1,0),FALSE)/1,"")</f>
        <v/>
      </c>
      <c r="AM386" s="289" t="str">
        <f>IFERROR(1-VLOOKUP($B386,'Slutlig allokering kvv'!$B$2:$AX$550,MATCH("Andel av bränsle i kvv som allokerats till värme, exklusive rökgaskondensering och hjälpel",'Slutlig allokering kvv'!$B$1:$AX$1,0),FALSE),"")</f>
        <v/>
      </c>
      <c r="AO386" s="289" t="str">
        <f t="shared" si="21"/>
        <v/>
      </c>
      <c r="AP386" s="290" t="str">
        <f t="shared" si="22"/>
        <v/>
      </c>
      <c r="AQ386" s="290"/>
      <c r="AR386" s="239" t="str">
        <f t="shared" si="23"/>
        <v/>
      </c>
      <c r="AS386" s="290"/>
    </row>
    <row r="387" spans="1:45" x14ac:dyDescent="0.25">
      <c r="A387" s="2" t="str">
        <f>'Miljövärden för publ företag'!B389</f>
        <v/>
      </c>
      <c r="B387" s="2" t="str">
        <f>'Miljövärden för publ företag'!C389</f>
        <v/>
      </c>
      <c r="C387" t="str">
        <f>IFERROR(VLOOKUP($B387,Kraftvärmeprod!$B$1:$AH$479,MATCH(C$2,Kraftvärmeprod!$B$1:$AG$1,0),FALSE)/1,"")</f>
        <v/>
      </c>
      <c r="D387" t="str">
        <f>IFERROR(VLOOKUP($B387,Kraftvärmeprod!$B$1:$AH$479,MATCH(D$2,Kraftvärmeprod!$B$1:$AG$1,0),FALSE)/1,"")</f>
        <v/>
      </c>
      <c r="F387" t="str">
        <f>IF($D387="","",IFERROR(VLOOKUP($B387,Kraftvärmeprod!$B$1:$BX$550,MATCH(F$2,Kraftvärmeprod!$B$1:$VX$1,0),FALSE)/1,0)-IFERROR(VLOOKUP($B387,'Slutlig allokering kvv'!$B$2:$BX$550,MATCH(F$2,'Slutlig allokering kvv'!$B$1:$BX$1,0),FALSE)/1,0))</f>
        <v/>
      </c>
      <c r="G387" t="str">
        <f>IF($D387="","",IFERROR(VLOOKUP($B387,Kraftvärmeprod!$B$1:$BX$550,MATCH(G$2,Kraftvärmeprod!$B$1:$VX$1,0),FALSE)/1,0)-IFERROR(VLOOKUP($B387,'Slutlig allokering kvv'!$B$2:$BX$550,MATCH(G$2,'Slutlig allokering kvv'!$B$1:$BX$1,0),FALSE)/1,0))</f>
        <v/>
      </c>
      <c r="H387" t="str">
        <f>IF($D387="","",IFERROR(VLOOKUP($B387,Kraftvärmeprod!$B$1:$BX$550,MATCH(H$2,Kraftvärmeprod!$B$1:$VX$1,0),FALSE)/1,0)-IFERROR(VLOOKUP($B387,'Slutlig allokering kvv'!$B$2:$BX$550,MATCH(H$2,'Slutlig allokering kvv'!$B$1:$BX$1,0),FALSE)/1,0))</f>
        <v/>
      </c>
      <c r="I387" t="str">
        <f>IF($D387="","",IFERROR(VLOOKUP($B387,Kraftvärmeprod!$B$1:$BX$550,MATCH(I$2,Kraftvärmeprod!$B$1:$VX$1,0),FALSE)/1,0)-IFERROR(VLOOKUP($B387,'Slutlig allokering kvv'!$B$2:$BX$550,MATCH(I$2,'Slutlig allokering kvv'!$B$1:$BX$1,0),FALSE)/1,0))</f>
        <v/>
      </c>
      <c r="J387" t="str">
        <f>IF($D387="","",IFERROR(VLOOKUP($B387,Kraftvärmeprod!$B$1:$BX$550,MATCH(J$2,Kraftvärmeprod!$B$1:$VX$1,0),FALSE)/1,0)-IFERROR(VLOOKUP($B387,'Slutlig allokering kvv'!$B$2:$BX$550,MATCH(J$2,'Slutlig allokering kvv'!$B$1:$BX$1,0),FALSE)/1,0))</f>
        <v/>
      </c>
      <c r="K387" t="str">
        <f>IF($D387="","",IFERROR(VLOOKUP($B387,Kraftvärmeprod!$B$1:$BX$550,MATCH(K$2,Kraftvärmeprod!$B$1:$VX$1,0),FALSE)/1,0)-IFERROR(VLOOKUP($B387,'Slutlig allokering kvv'!$B$2:$BX$550,MATCH(K$2,'Slutlig allokering kvv'!$B$1:$BX$1,0),FALSE)/1,0))</f>
        <v/>
      </c>
      <c r="L387" t="str">
        <f>IF($D387="","",IFERROR(VLOOKUP($B387,Kraftvärmeprod!$B$1:$BX$550,MATCH(L$2,Kraftvärmeprod!$B$1:$VX$1,0),FALSE)/1,0)-IFERROR(VLOOKUP($B387,'Slutlig allokering kvv'!$B$2:$BX$550,MATCH(L$2,'Slutlig allokering kvv'!$B$1:$BX$1,0),FALSE)/1,0))</f>
        <v/>
      </c>
      <c r="M387" t="str">
        <f>IF($D387="","",IFERROR(VLOOKUP($B387,Kraftvärmeprod!$B$1:$BX$550,MATCH(M$2,Kraftvärmeprod!$B$1:$VX$1,0),FALSE)/1,0)-IFERROR(VLOOKUP($B387,'Slutlig allokering kvv'!$B$2:$BX$550,MATCH(M$2,'Slutlig allokering kvv'!$B$1:$BX$1,0),FALSE)/1,0))</f>
        <v/>
      </c>
      <c r="N387" t="str">
        <f>IF($D387="","",IFERROR(VLOOKUP($B387,Kraftvärmeprod!$B$1:$BX$550,MATCH(N$2,Kraftvärmeprod!$B$1:$VX$1,0),FALSE)/1,0)-IFERROR(VLOOKUP($B387,'Slutlig allokering kvv'!$B$2:$BX$550,MATCH(N$2,'Slutlig allokering kvv'!$B$1:$BX$1,0),FALSE)/1,0))</f>
        <v/>
      </c>
      <c r="O387" t="str">
        <f>IF($D387="","",IFERROR(VLOOKUP($B387,Kraftvärmeprod!$B$1:$BX$550,MATCH(O$2,Kraftvärmeprod!$B$1:$VX$1,0),FALSE)/1,0)-IFERROR(VLOOKUP($B387,'Slutlig allokering kvv'!$B$2:$BX$550,MATCH(O$2,'Slutlig allokering kvv'!$B$1:$BX$1,0),FALSE)/1,0))</f>
        <v/>
      </c>
      <c r="P387" t="str">
        <f>IF($D387="","",IFERROR(VLOOKUP($B387,Kraftvärmeprod!$B$1:$BX$550,MATCH(P$2,Kraftvärmeprod!$B$1:$VX$1,0),FALSE)/1,0)-IFERROR(VLOOKUP($B387,'Slutlig allokering kvv'!$B$2:$BX$550,MATCH(P$2,'Slutlig allokering kvv'!$B$1:$BX$1,0),FALSE)/1,0))</f>
        <v/>
      </c>
      <c r="Q387" t="str">
        <f>IF($D387="","",IFERROR(VLOOKUP($B387,Kraftvärmeprod!$B$1:$BX$550,MATCH(Q$2,Kraftvärmeprod!$B$1:$VX$1,0),FALSE)/1,0)-IFERROR(VLOOKUP($B387,'Slutlig allokering kvv'!$B$2:$BX$550,MATCH(Q$2,'Slutlig allokering kvv'!$B$1:$BX$1,0),FALSE)/1,0))</f>
        <v/>
      </c>
      <c r="R387" t="str">
        <f>IF($D387="","",IFERROR(VLOOKUP($B387,Kraftvärmeprod!$B$1:$BX$550,MATCH(R$2,Kraftvärmeprod!$B$1:$VX$1,0),FALSE)/1,0)-IFERROR(VLOOKUP($B387,'Slutlig allokering kvv'!$B$2:$BX$550,MATCH(R$2,'Slutlig allokering kvv'!$B$1:$BX$1,0),FALSE)/1,0))</f>
        <v/>
      </c>
      <c r="S387" t="str">
        <f>IF($D387="","",IFERROR(VLOOKUP($B387,Kraftvärmeprod!$B$1:$BX$550,MATCH(S$2,Kraftvärmeprod!$B$1:$VX$1,0),FALSE)/1,0)-IFERROR(VLOOKUP($B387,'Slutlig allokering kvv'!$B$2:$BX$550,MATCH(S$2,'Slutlig allokering kvv'!$B$1:$BX$1,0),FALSE)/1,0))</f>
        <v/>
      </c>
      <c r="T387" t="str">
        <f>IF($D387="","",IFERROR(VLOOKUP($B387,Kraftvärmeprod!$B$1:$BX$550,MATCH(T$2,Kraftvärmeprod!$B$1:$VX$1,0),FALSE)/1,0)-IFERROR(VLOOKUP($B387,'Slutlig allokering kvv'!$B$2:$BX$550,MATCH(T$2,'Slutlig allokering kvv'!$B$1:$BX$1,0),FALSE)/1,0))</f>
        <v/>
      </c>
      <c r="U387" t="str">
        <f>IF($D387="","",IFERROR(VLOOKUP($B387,Kraftvärmeprod!$B$1:$BX$550,MATCH(U$2,Kraftvärmeprod!$B$1:$VX$1,0),FALSE)/1,0)-IFERROR(VLOOKUP($B387,'Slutlig allokering kvv'!$B$2:$BX$550,MATCH(U$2,'Slutlig allokering kvv'!$B$1:$BX$1,0),FALSE)/1,0))</f>
        <v/>
      </c>
      <c r="V387" t="str">
        <f>IF($D387="","",IFERROR(VLOOKUP($B387,Kraftvärmeprod!$B$1:$BX$550,MATCH(V$2,Kraftvärmeprod!$B$1:$VX$1,0),FALSE)/1,0)-IFERROR(VLOOKUP($B387,'Slutlig allokering kvv'!$B$2:$BX$550,MATCH(V$2,'Slutlig allokering kvv'!$B$1:$BX$1,0),FALSE)/1,0))</f>
        <v/>
      </c>
      <c r="W387" t="str">
        <f>IF($D387="","",IFERROR(VLOOKUP($B387,Kraftvärmeprod!$B$1:$BX$550,MATCH(W$2,Kraftvärmeprod!$B$1:$VX$1,0),FALSE)/1,0)-IFERROR(VLOOKUP($B387,'Slutlig allokering kvv'!$B$2:$BX$550,MATCH(W$2,'Slutlig allokering kvv'!$B$1:$BX$1,0),FALSE)/1,0))</f>
        <v/>
      </c>
      <c r="X387" t="str">
        <f>IF($D387="","",IFERROR(VLOOKUP($B387,Kraftvärmeprod!$B$1:$BX$550,MATCH(X$2,Kraftvärmeprod!$B$1:$VX$1,0),FALSE)/1,0)-IFERROR(VLOOKUP($B387,'Slutlig allokering kvv'!$B$2:$BX$550,MATCH(X$2,'Slutlig allokering kvv'!$B$1:$BX$1,0),FALSE)/1,0))</f>
        <v/>
      </c>
      <c r="Y387" t="str">
        <f>IF($D387="","",IFERROR(VLOOKUP($B387,Kraftvärmeprod!$B$1:$BX$550,MATCH(Y$2,Kraftvärmeprod!$B$1:$VX$1,0),FALSE)/1,0)-IFERROR(VLOOKUP($B387,'Slutlig allokering kvv'!$B$2:$BX$550,MATCH(Y$2,'Slutlig allokering kvv'!$B$1:$BX$1,0),FALSE)/1,0))</f>
        <v/>
      </c>
      <c r="Z387" t="str">
        <f>IF($D387="","",IFERROR(VLOOKUP($B387,Kraftvärmeprod!$B$1:$BX$550,MATCH(Z$2,Kraftvärmeprod!$B$1:$VX$1,0),FALSE)/1,0)-IFERROR(VLOOKUP($B387,'Slutlig allokering kvv'!$B$2:$BX$550,MATCH(Z$2,'Slutlig allokering kvv'!$B$1:$BX$1,0),FALSE)/1,0))</f>
        <v/>
      </c>
      <c r="AA387" t="str">
        <f>IF($D387="","",IFERROR(VLOOKUP($B387,Kraftvärmeprod!$B$1:$BX$550,MATCH(AA$2,Kraftvärmeprod!$B$1:$VX$1,0),FALSE)/1,0)-IFERROR(VLOOKUP($B387,'Slutlig allokering kvv'!$B$2:$BX$550,MATCH(AA$2,'Slutlig allokering kvv'!$B$1:$BX$1,0),FALSE)/1,0))</f>
        <v/>
      </c>
      <c r="AB387" t="str">
        <f>IF($D387="","",IFERROR(VLOOKUP($B387,Kraftvärmeprod!$B$1:$BX$550,MATCH(AB$2,Kraftvärmeprod!$B$1:$VX$1,0),FALSE)/1,0)-IFERROR(VLOOKUP($B387,'Slutlig allokering kvv'!$B$2:$BX$550,MATCH(AB$2,'Slutlig allokering kvv'!$B$1:$BX$1,0),FALSE)/1,0))</f>
        <v/>
      </c>
      <c r="AC387" t="str">
        <f>IF($D387="","",IFERROR(VLOOKUP($B387,Kraftvärmeprod!$B$1:$BX$550,MATCH(AC$2,Kraftvärmeprod!$B$1:$VX$1,0),FALSE)/1,0)-IFERROR(VLOOKUP($B387,'Slutlig allokering kvv'!$B$2:$BX$550,MATCH(AC$2,'Slutlig allokering kvv'!$B$1:$BX$1,0),FALSE)/1,0))</f>
        <v/>
      </c>
      <c r="AE387" t="str">
        <f>IF($D387="","",IFERROR(VLOOKUP($B387,Miljö!$B$1:$E$550,MATCH("Hjälpel kraftvärme (GWh)",Miljö!$B$1:$E$1,0),FALSE)/1,0)-IFERROR(VLOOKUP($B387,'Slutlig allokering kvv'!$B$2:$BX$550,MATCH(AE$2,'Slutlig allokering kvv'!$B$1:$BX$1,0),FALSE)/1,0))</f>
        <v/>
      </c>
      <c r="AI387">
        <f t="shared" si="20"/>
        <v>0</v>
      </c>
      <c r="AK387" t="str">
        <f>IFERROR(VLOOKUP($B387,'Slutlig allokering kvv'!$B$2:$AX$550,MATCH("Summa slutlig allokerad tillförd energi (utan hjälpel och rökgaskondensering):",'Slutlig allokering kvv'!$B$1:$AX$1,0),FALSE)/1,"")</f>
        <v/>
      </c>
      <c r="AM387" s="289" t="str">
        <f>IFERROR(1-VLOOKUP($B387,'Slutlig allokering kvv'!$B$2:$AX$550,MATCH("Andel av bränsle i kvv som allokerats till värme, exklusive rökgaskondensering och hjälpel",'Slutlig allokering kvv'!$B$1:$AX$1,0),FALSE),"")</f>
        <v/>
      </c>
      <c r="AO387" s="289" t="str">
        <f t="shared" si="21"/>
        <v/>
      </c>
      <c r="AP387" s="290" t="str">
        <f t="shared" si="22"/>
        <v/>
      </c>
      <c r="AQ387" s="290"/>
      <c r="AR387" s="239" t="str">
        <f t="shared" si="23"/>
        <v/>
      </c>
      <c r="AS387" s="290"/>
    </row>
    <row r="388" spans="1:45" x14ac:dyDescent="0.25">
      <c r="A388" s="2" t="str">
        <f>'Miljövärden för publ företag'!B390</f>
        <v/>
      </c>
      <c r="B388" s="2" t="str">
        <f>'Miljövärden för publ företag'!C390</f>
        <v/>
      </c>
      <c r="C388" t="str">
        <f>IFERROR(VLOOKUP($B388,Kraftvärmeprod!$B$1:$AH$479,MATCH(C$2,Kraftvärmeprod!$B$1:$AG$1,0),FALSE)/1,"")</f>
        <v/>
      </c>
      <c r="D388" t="str">
        <f>IFERROR(VLOOKUP($B388,Kraftvärmeprod!$B$1:$AH$479,MATCH(D$2,Kraftvärmeprod!$B$1:$AG$1,0),FALSE)/1,"")</f>
        <v/>
      </c>
      <c r="F388" t="str">
        <f>IF($D388="","",IFERROR(VLOOKUP($B388,Kraftvärmeprod!$B$1:$BX$550,MATCH(F$2,Kraftvärmeprod!$B$1:$VX$1,0),FALSE)/1,0)-IFERROR(VLOOKUP($B388,'Slutlig allokering kvv'!$B$2:$BX$550,MATCH(F$2,'Slutlig allokering kvv'!$B$1:$BX$1,0),FALSE)/1,0))</f>
        <v/>
      </c>
      <c r="G388" t="str">
        <f>IF($D388="","",IFERROR(VLOOKUP($B388,Kraftvärmeprod!$B$1:$BX$550,MATCH(G$2,Kraftvärmeprod!$B$1:$VX$1,0),FALSE)/1,0)-IFERROR(VLOOKUP($B388,'Slutlig allokering kvv'!$B$2:$BX$550,MATCH(G$2,'Slutlig allokering kvv'!$B$1:$BX$1,0),FALSE)/1,0))</f>
        <v/>
      </c>
      <c r="H388" t="str">
        <f>IF($D388="","",IFERROR(VLOOKUP($B388,Kraftvärmeprod!$B$1:$BX$550,MATCH(H$2,Kraftvärmeprod!$B$1:$VX$1,0),FALSE)/1,0)-IFERROR(VLOOKUP($B388,'Slutlig allokering kvv'!$B$2:$BX$550,MATCH(H$2,'Slutlig allokering kvv'!$B$1:$BX$1,0),FALSE)/1,0))</f>
        <v/>
      </c>
      <c r="I388" t="str">
        <f>IF($D388="","",IFERROR(VLOOKUP($B388,Kraftvärmeprod!$B$1:$BX$550,MATCH(I$2,Kraftvärmeprod!$B$1:$VX$1,0),FALSE)/1,0)-IFERROR(VLOOKUP($B388,'Slutlig allokering kvv'!$B$2:$BX$550,MATCH(I$2,'Slutlig allokering kvv'!$B$1:$BX$1,0),FALSE)/1,0))</f>
        <v/>
      </c>
      <c r="J388" t="str">
        <f>IF($D388="","",IFERROR(VLOOKUP($B388,Kraftvärmeprod!$B$1:$BX$550,MATCH(J$2,Kraftvärmeprod!$B$1:$VX$1,0),FALSE)/1,0)-IFERROR(VLOOKUP($B388,'Slutlig allokering kvv'!$B$2:$BX$550,MATCH(J$2,'Slutlig allokering kvv'!$B$1:$BX$1,0),FALSE)/1,0))</f>
        <v/>
      </c>
      <c r="K388" t="str">
        <f>IF($D388="","",IFERROR(VLOOKUP($B388,Kraftvärmeprod!$B$1:$BX$550,MATCH(K$2,Kraftvärmeprod!$B$1:$VX$1,0),FALSE)/1,0)-IFERROR(VLOOKUP($B388,'Slutlig allokering kvv'!$B$2:$BX$550,MATCH(K$2,'Slutlig allokering kvv'!$B$1:$BX$1,0),FALSE)/1,0))</f>
        <v/>
      </c>
      <c r="L388" t="str">
        <f>IF($D388="","",IFERROR(VLOOKUP($B388,Kraftvärmeprod!$B$1:$BX$550,MATCH(L$2,Kraftvärmeprod!$B$1:$VX$1,0),FALSE)/1,0)-IFERROR(VLOOKUP($B388,'Slutlig allokering kvv'!$B$2:$BX$550,MATCH(L$2,'Slutlig allokering kvv'!$B$1:$BX$1,0),FALSE)/1,0))</f>
        <v/>
      </c>
      <c r="M388" t="str">
        <f>IF($D388="","",IFERROR(VLOOKUP($B388,Kraftvärmeprod!$B$1:$BX$550,MATCH(M$2,Kraftvärmeprod!$B$1:$VX$1,0),FALSE)/1,0)-IFERROR(VLOOKUP($B388,'Slutlig allokering kvv'!$B$2:$BX$550,MATCH(M$2,'Slutlig allokering kvv'!$B$1:$BX$1,0),FALSE)/1,0))</f>
        <v/>
      </c>
      <c r="N388" t="str">
        <f>IF($D388="","",IFERROR(VLOOKUP($B388,Kraftvärmeprod!$B$1:$BX$550,MATCH(N$2,Kraftvärmeprod!$B$1:$VX$1,0),FALSE)/1,0)-IFERROR(VLOOKUP($B388,'Slutlig allokering kvv'!$B$2:$BX$550,MATCH(N$2,'Slutlig allokering kvv'!$B$1:$BX$1,0),FALSE)/1,0))</f>
        <v/>
      </c>
      <c r="O388" t="str">
        <f>IF($D388="","",IFERROR(VLOOKUP($B388,Kraftvärmeprod!$B$1:$BX$550,MATCH(O$2,Kraftvärmeprod!$B$1:$VX$1,0),FALSE)/1,0)-IFERROR(VLOOKUP($B388,'Slutlig allokering kvv'!$B$2:$BX$550,MATCH(O$2,'Slutlig allokering kvv'!$B$1:$BX$1,0),FALSE)/1,0))</f>
        <v/>
      </c>
      <c r="P388" t="str">
        <f>IF($D388="","",IFERROR(VLOOKUP($B388,Kraftvärmeprod!$B$1:$BX$550,MATCH(P$2,Kraftvärmeprod!$B$1:$VX$1,0),FALSE)/1,0)-IFERROR(VLOOKUP($B388,'Slutlig allokering kvv'!$B$2:$BX$550,MATCH(P$2,'Slutlig allokering kvv'!$B$1:$BX$1,0),FALSE)/1,0))</f>
        <v/>
      </c>
      <c r="Q388" t="str">
        <f>IF($D388="","",IFERROR(VLOOKUP($B388,Kraftvärmeprod!$B$1:$BX$550,MATCH(Q$2,Kraftvärmeprod!$B$1:$VX$1,0),FALSE)/1,0)-IFERROR(VLOOKUP($B388,'Slutlig allokering kvv'!$B$2:$BX$550,MATCH(Q$2,'Slutlig allokering kvv'!$B$1:$BX$1,0),FALSE)/1,0))</f>
        <v/>
      </c>
      <c r="R388" t="str">
        <f>IF($D388="","",IFERROR(VLOOKUP($B388,Kraftvärmeprod!$B$1:$BX$550,MATCH(R$2,Kraftvärmeprod!$B$1:$VX$1,0),FALSE)/1,0)-IFERROR(VLOOKUP($B388,'Slutlig allokering kvv'!$B$2:$BX$550,MATCH(R$2,'Slutlig allokering kvv'!$B$1:$BX$1,0),FALSE)/1,0))</f>
        <v/>
      </c>
      <c r="S388" t="str">
        <f>IF($D388="","",IFERROR(VLOOKUP($B388,Kraftvärmeprod!$B$1:$BX$550,MATCH(S$2,Kraftvärmeprod!$B$1:$VX$1,0),FALSE)/1,0)-IFERROR(VLOOKUP($B388,'Slutlig allokering kvv'!$B$2:$BX$550,MATCH(S$2,'Slutlig allokering kvv'!$B$1:$BX$1,0),FALSE)/1,0))</f>
        <v/>
      </c>
      <c r="T388" t="str">
        <f>IF($D388="","",IFERROR(VLOOKUP($B388,Kraftvärmeprod!$B$1:$BX$550,MATCH(T$2,Kraftvärmeprod!$B$1:$VX$1,0),FALSE)/1,0)-IFERROR(VLOOKUP($B388,'Slutlig allokering kvv'!$B$2:$BX$550,MATCH(T$2,'Slutlig allokering kvv'!$B$1:$BX$1,0),FALSE)/1,0))</f>
        <v/>
      </c>
      <c r="U388" t="str">
        <f>IF($D388="","",IFERROR(VLOOKUP($B388,Kraftvärmeprod!$B$1:$BX$550,MATCH(U$2,Kraftvärmeprod!$B$1:$VX$1,0),FALSE)/1,0)-IFERROR(VLOOKUP($B388,'Slutlig allokering kvv'!$B$2:$BX$550,MATCH(U$2,'Slutlig allokering kvv'!$B$1:$BX$1,0),FALSE)/1,0))</f>
        <v/>
      </c>
      <c r="V388" t="str">
        <f>IF($D388="","",IFERROR(VLOOKUP($B388,Kraftvärmeprod!$B$1:$BX$550,MATCH(V$2,Kraftvärmeprod!$B$1:$VX$1,0),FALSE)/1,0)-IFERROR(VLOOKUP($B388,'Slutlig allokering kvv'!$B$2:$BX$550,MATCH(V$2,'Slutlig allokering kvv'!$B$1:$BX$1,0),FALSE)/1,0))</f>
        <v/>
      </c>
      <c r="W388" t="str">
        <f>IF($D388="","",IFERROR(VLOOKUP($B388,Kraftvärmeprod!$B$1:$BX$550,MATCH(W$2,Kraftvärmeprod!$B$1:$VX$1,0),FALSE)/1,0)-IFERROR(VLOOKUP($B388,'Slutlig allokering kvv'!$B$2:$BX$550,MATCH(W$2,'Slutlig allokering kvv'!$B$1:$BX$1,0),FALSE)/1,0))</f>
        <v/>
      </c>
      <c r="X388" t="str">
        <f>IF($D388="","",IFERROR(VLOOKUP($B388,Kraftvärmeprod!$B$1:$BX$550,MATCH(X$2,Kraftvärmeprod!$B$1:$VX$1,0),FALSE)/1,0)-IFERROR(VLOOKUP($B388,'Slutlig allokering kvv'!$B$2:$BX$550,MATCH(X$2,'Slutlig allokering kvv'!$B$1:$BX$1,0),FALSE)/1,0))</f>
        <v/>
      </c>
      <c r="Y388" t="str">
        <f>IF($D388="","",IFERROR(VLOOKUP($B388,Kraftvärmeprod!$B$1:$BX$550,MATCH(Y$2,Kraftvärmeprod!$B$1:$VX$1,0),FALSE)/1,0)-IFERROR(VLOOKUP($B388,'Slutlig allokering kvv'!$B$2:$BX$550,MATCH(Y$2,'Slutlig allokering kvv'!$B$1:$BX$1,0),FALSE)/1,0))</f>
        <v/>
      </c>
      <c r="Z388" t="str">
        <f>IF($D388="","",IFERROR(VLOOKUP($B388,Kraftvärmeprod!$B$1:$BX$550,MATCH(Z$2,Kraftvärmeprod!$B$1:$VX$1,0),FALSE)/1,0)-IFERROR(VLOOKUP($B388,'Slutlig allokering kvv'!$B$2:$BX$550,MATCH(Z$2,'Slutlig allokering kvv'!$B$1:$BX$1,0),FALSE)/1,0))</f>
        <v/>
      </c>
      <c r="AA388" t="str">
        <f>IF($D388="","",IFERROR(VLOOKUP($B388,Kraftvärmeprod!$B$1:$BX$550,MATCH(AA$2,Kraftvärmeprod!$B$1:$VX$1,0),FALSE)/1,0)-IFERROR(VLOOKUP($B388,'Slutlig allokering kvv'!$B$2:$BX$550,MATCH(AA$2,'Slutlig allokering kvv'!$B$1:$BX$1,0),FALSE)/1,0))</f>
        <v/>
      </c>
      <c r="AB388" t="str">
        <f>IF($D388="","",IFERROR(VLOOKUP($B388,Kraftvärmeprod!$B$1:$BX$550,MATCH(AB$2,Kraftvärmeprod!$B$1:$VX$1,0),FALSE)/1,0)-IFERROR(VLOOKUP($B388,'Slutlig allokering kvv'!$B$2:$BX$550,MATCH(AB$2,'Slutlig allokering kvv'!$B$1:$BX$1,0),FALSE)/1,0))</f>
        <v/>
      </c>
      <c r="AC388" t="str">
        <f>IF($D388="","",IFERROR(VLOOKUP($B388,Kraftvärmeprod!$B$1:$BX$550,MATCH(AC$2,Kraftvärmeprod!$B$1:$VX$1,0),FALSE)/1,0)-IFERROR(VLOOKUP($B388,'Slutlig allokering kvv'!$B$2:$BX$550,MATCH(AC$2,'Slutlig allokering kvv'!$B$1:$BX$1,0),FALSE)/1,0))</f>
        <v/>
      </c>
      <c r="AE388" t="str">
        <f>IF($D388="","",IFERROR(VLOOKUP($B388,Miljö!$B$1:$E$550,MATCH("Hjälpel kraftvärme (GWh)",Miljö!$B$1:$E$1,0),FALSE)/1,0)-IFERROR(VLOOKUP($B388,'Slutlig allokering kvv'!$B$2:$BX$550,MATCH(AE$2,'Slutlig allokering kvv'!$B$1:$BX$1,0),FALSE)/1,0))</f>
        <v/>
      </c>
      <c r="AI388">
        <f t="shared" ref="AI388:AI412" si="24">SUM(F388:AB388)</f>
        <v>0</v>
      </c>
      <c r="AK388" t="str">
        <f>IFERROR(VLOOKUP($B388,'Slutlig allokering kvv'!$B$2:$AX$550,MATCH("Summa slutlig allokerad tillförd energi (utan hjälpel och rökgaskondensering):",'Slutlig allokering kvv'!$B$1:$AX$1,0),FALSE)/1,"")</f>
        <v/>
      </c>
      <c r="AM388" s="289" t="str">
        <f>IFERROR(1-VLOOKUP($B388,'Slutlig allokering kvv'!$B$2:$AX$550,MATCH("Andel av bränsle i kvv som allokerats till värme, exklusive rökgaskondensering och hjälpel",'Slutlig allokering kvv'!$B$1:$AX$1,0),FALSE),"")</f>
        <v/>
      </c>
      <c r="AO388" s="289" t="str">
        <f t="shared" ref="AO388:AO412" si="25">IFERROR(AI388/(AI388+AK388),"")</f>
        <v/>
      </c>
      <c r="AP388" s="290" t="str">
        <f t="shared" ref="AP388:AP451" si="26">IFERROR(AM388-AO388,"")</f>
        <v/>
      </c>
      <c r="AQ388" s="290"/>
      <c r="AR388" s="239" t="str">
        <f t="shared" ref="AR388:AR451" si="27">IFERROR(D388/(AI388+AE388),"")</f>
        <v/>
      </c>
      <c r="AS388" s="290"/>
    </row>
    <row r="389" spans="1:45" x14ac:dyDescent="0.25">
      <c r="A389" s="2" t="str">
        <f>'Miljövärden för publ företag'!B391</f>
        <v/>
      </c>
      <c r="B389" s="2" t="str">
        <f>'Miljövärden för publ företag'!C391</f>
        <v/>
      </c>
      <c r="C389" t="str">
        <f>IFERROR(VLOOKUP($B389,Kraftvärmeprod!$B$1:$AH$479,MATCH(C$2,Kraftvärmeprod!$B$1:$AG$1,0),FALSE)/1,"")</f>
        <v/>
      </c>
      <c r="D389" t="str">
        <f>IFERROR(VLOOKUP($B389,Kraftvärmeprod!$B$1:$AH$479,MATCH(D$2,Kraftvärmeprod!$B$1:$AG$1,0),FALSE)/1,"")</f>
        <v/>
      </c>
      <c r="F389" t="str">
        <f>IF($D389="","",IFERROR(VLOOKUP($B389,Kraftvärmeprod!$B$1:$BX$550,MATCH(F$2,Kraftvärmeprod!$B$1:$VX$1,0),FALSE)/1,0)-IFERROR(VLOOKUP($B389,'Slutlig allokering kvv'!$B$2:$BX$550,MATCH(F$2,'Slutlig allokering kvv'!$B$1:$BX$1,0),FALSE)/1,0))</f>
        <v/>
      </c>
      <c r="G389" t="str">
        <f>IF($D389="","",IFERROR(VLOOKUP($B389,Kraftvärmeprod!$B$1:$BX$550,MATCH(G$2,Kraftvärmeprod!$B$1:$VX$1,0),FALSE)/1,0)-IFERROR(VLOOKUP($B389,'Slutlig allokering kvv'!$B$2:$BX$550,MATCH(G$2,'Slutlig allokering kvv'!$B$1:$BX$1,0),FALSE)/1,0))</f>
        <v/>
      </c>
      <c r="H389" t="str">
        <f>IF($D389="","",IFERROR(VLOOKUP($B389,Kraftvärmeprod!$B$1:$BX$550,MATCH(H$2,Kraftvärmeprod!$B$1:$VX$1,0),FALSE)/1,0)-IFERROR(VLOOKUP($B389,'Slutlig allokering kvv'!$B$2:$BX$550,MATCH(H$2,'Slutlig allokering kvv'!$B$1:$BX$1,0),FALSE)/1,0))</f>
        <v/>
      </c>
      <c r="I389" t="str">
        <f>IF($D389="","",IFERROR(VLOOKUP($B389,Kraftvärmeprod!$B$1:$BX$550,MATCH(I$2,Kraftvärmeprod!$B$1:$VX$1,0),FALSE)/1,0)-IFERROR(VLOOKUP($B389,'Slutlig allokering kvv'!$B$2:$BX$550,MATCH(I$2,'Slutlig allokering kvv'!$B$1:$BX$1,0),FALSE)/1,0))</f>
        <v/>
      </c>
      <c r="J389" t="str">
        <f>IF($D389="","",IFERROR(VLOOKUP($B389,Kraftvärmeprod!$B$1:$BX$550,MATCH(J$2,Kraftvärmeprod!$B$1:$VX$1,0),FALSE)/1,0)-IFERROR(VLOOKUP($B389,'Slutlig allokering kvv'!$B$2:$BX$550,MATCH(J$2,'Slutlig allokering kvv'!$B$1:$BX$1,0),FALSE)/1,0))</f>
        <v/>
      </c>
      <c r="K389" t="str">
        <f>IF($D389="","",IFERROR(VLOOKUP($B389,Kraftvärmeprod!$B$1:$BX$550,MATCH(K$2,Kraftvärmeprod!$B$1:$VX$1,0),FALSE)/1,0)-IFERROR(VLOOKUP($B389,'Slutlig allokering kvv'!$B$2:$BX$550,MATCH(K$2,'Slutlig allokering kvv'!$B$1:$BX$1,0),FALSE)/1,0))</f>
        <v/>
      </c>
      <c r="L389" t="str">
        <f>IF($D389="","",IFERROR(VLOOKUP($B389,Kraftvärmeprod!$B$1:$BX$550,MATCH(L$2,Kraftvärmeprod!$B$1:$VX$1,0),FALSE)/1,0)-IFERROR(VLOOKUP($B389,'Slutlig allokering kvv'!$B$2:$BX$550,MATCH(L$2,'Slutlig allokering kvv'!$B$1:$BX$1,0),FALSE)/1,0))</f>
        <v/>
      </c>
      <c r="M389" t="str">
        <f>IF($D389="","",IFERROR(VLOOKUP($B389,Kraftvärmeprod!$B$1:$BX$550,MATCH(M$2,Kraftvärmeprod!$B$1:$VX$1,0),FALSE)/1,0)-IFERROR(VLOOKUP($B389,'Slutlig allokering kvv'!$B$2:$BX$550,MATCH(M$2,'Slutlig allokering kvv'!$B$1:$BX$1,0),FALSE)/1,0))</f>
        <v/>
      </c>
      <c r="N389" t="str">
        <f>IF($D389="","",IFERROR(VLOOKUP($B389,Kraftvärmeprod!$B$1:$BX$550,MATCH(N$2,Kraftvärmeprod!$B$1:$VX$1,0),FALSE)/1,0)-IFERROR(VLOOKUP($B389,'Slutlig allokering kvv'!$B$2:$BX$550,MATCH(N$2,'Slutlig allokering kvv'!$B$1:$BX$1,0),FALSE)/1,0))</f>
        <v/>
      </c>
      <c r="O389" t="str">
        <f>IF($D389="","",IFERROR(VLOOKUP($B389,Kraftvärmeprod!$B$1:$BX$550,MATCH(O$2,Kraftvärmeprod!$B$1:$VX$1,0),FALSE)/1,0)-IFERROR(VLOOKUP($B389,'Slutlig allokering kvv'!$B$2:$BX$550,MATCH(O$2,'Slutlig allokering kvv'!$B$1:$BX$1,0),FALSE)/1,0))</f>
        <v/>
      </c>
      <c r="P389" t="str">
        <f>IF($D389="","",IFERROR(VLOOKUP($B389,Kraftvärmeprod!$B$1:$BX$550,MATCH(P$2,Kraftvärmeprod!$B$1:$VX$1,0),FALSE)/1,0)-IFERROR(VLOOKUP($B389,'Slutlig allokering kvv'!$B$2:$BX$550,MATCH(P$2,'Slutlig allokering kvv'!$B$1:$BX$1,0),FALSE)/1,0))</f>
        <v/>
      </c>
      <c r="Q389" t="str">
        <f>IF($D389="","",IFERROR(VLOOKUP($B389,Kraftvärmeprod!$B$1:$BX$550,MATCH(Q$2,Kraftvärmeprod!$B$1:$VX$1,0),FALSE)/1,0)-IFERROR(VLOOKUP($B389,'Slutlig allokering kvv'!$B$2:$BX$550,MATCH(Q$2,'Slutlig allokering kvv'!$B$1:$BX$1,0),FALSE)/1,0))</f>
        <v/>
      </c>
      <c r="R389" t="str">
        <f>IF($D389="","",IFERROR(VLOOKUP($B389,Kraftvärmeprod!$B$1:$BX$550,MATCH(R$2,Kraftvärmeprod!$B$1:$VX$1,0),FALSE)/1,0)-IFERROR(VLOOKUP($B389,'Slutlig allokering kvv'!$B$2:$BX$550,MATCH(R$2,'Slutlig allokering kvv'!$B$1:$BX$1,0),FALSE)/1,0))</f>
        <v/>
      </c>
      <c r="S389" t="str">
        <f>IF($D389="","",IFERROR(VLOOKUP($B389,Kraftvärmeprod!$B$1:$BX$550,MATCH(S$2,Kraftvärmeprod!$B$1:$VX$1,0),FALSE)/1,0)-IFERROR(VLOOKUP($B389,'Slutlig allokering kvv'!$B$2:$BX$550,MATCH(S$2,'Slutlig allokering kvv'!$B$1:$BX$1,0),FALSE)/1,0))</f>
        <v/>
      </c>
      <c r="T389" t="str">
        <f>IF($D389="","",IFERROR(VLOOKUP($B389,Kraftvärmeprod!$B$1:$BX$550,MATCH(T$2,Kraftvärmeprod!$B$1:$VX$1,0),FALSE)/1,0)-IFERROR(VLOOKUP($B389,'Slutlig allokering kvv'!$B$2:$BX$550,MATCH(T$2,'Slutlig allokering kvv'!$B$1:$BX$1,0),FALSE)/1,0))</f>
        <v/>
      </c>
      <c r="U389" t="str">
        <f>IF($D389="","",IFERROR(VLOOKUP($B389,Kraftvärmeprod!$B$1:$BX$550,MATCH(U$2,Kraftvärmeprod!$B$1:$VX$1,0),FALSE)/1,0)-IFERROR(VLOOKUP($B389,'Slutlig allokering kvv'!$B$2:$BX$550,MATCH(U$2,'Slutlig allokering kvv'!$B$1:$BX$1,0),FALSE)/1,0))</f>
        <v/>
      </c>
      <c r="V389" t="str">
        <f>IF($D389="","",IFERROR(VLOOKUP($B389,Kraftvärmeprod!$B$1:$BX$550,MATCH(V$2,Kraftvärmeprod!$B$1:$VX$1,0),FALSE)/1,0)-IFERROR(VLOOKUP($B389,'Slutlig allokering kvv'!$B$2:$BX$550,MATCH(V$2,'Slutlig allokering kvv'!$B$1:$BX$1,0),FALSE)/1,0))</f>
        <v/>
      </c>
      <c r="W389" t="str">
        <f>IF($D389="","",IFERROR(VLOOKUP($B389,Kraftvärmeprod!$B$1:$BX$550,MATCH(W$2,Kraftvärmeprod!$B$1:$VX$1,0),FALSE)/1,0)-IFERROR(VLOOKUP($B389,'Slutlig allokering kvv'!$B$2:$BX$550,MATCH(W$2,'Slutlig allokering kvv'!$B$1:$BX$1,0),FALSE)/1,0))</f>
        <v/>
      </c>
      <c r="X389" t="str">
        <f>IF($D389="","",IFERROR(VLOOKUP($B389,Kraftvärmeprod!$B$1:$BX$550,MATCH(X$2,Kraftvärmeprod!$B$1:$VX$1,0),FALSE)/1,0)-IFERROR(VLOOKUP($B389,'Slutlig allokering kvv'!$B$2:$BX$550,MATCH(X$2,'Slutlig allokering kvv'!$B$1:$BX$1,0),FALSE)/1,0))</f>
        <v/>
      </c>
      <c r="Y389" t="str">
        <f>IF($D389="","",IFERROR(VLOOKUP($B389,Kraftvärmeprod!$B$1:$BX$550,MATCH(Y$2,Kraftvärmeprod!$B$1:$VX$1,0),FALSE)/1,0)-IFERROR(VLOOKUP($B389,'Slutlig allokering kvv'!$B$2:$BX$550,MATCH(Y$2,'Slutlig allokering kvv'!$B$1:$BX$1,0),FALSE)/1,0))</f>
        <v/>
      </c>
      <c r="Z389" t="str">
        <f>IF($D389="","",IFERROR(VLOOKUP($B389,Kraftvärmeprod!$B$1:$BX$550,MATCH(Z$2,Kraftvärmeprod!$B$1:$VX$1,0),FALSE)/1,0)-IFERROR(VLOOKUP($B389,'Slutlig allokering kvv'!$B$2:$BX$550,MATCH(Z$2,'Slutlig allokering kvv'!$B$1:$BX$1,0),FALSE)/1,0))</f>
        <v/>
      </c>
      <c r="AA389" t="str">
        <f>IF($D389="","",IFERROR(VLOOKUP($B389,Kraftvärmeprod!$B$1:$BX$550,MATCH(AA$2,Kraftvärmeprod!$B$1:$VX$1,0),FALSE)/1,0)-IFERROR(VLOOKUP($B389,'Slutlig allokering kvv'!$B$2:$BX$550,MATCH(AA$2,'Slutlig allokering kvv'!$B$1:$BX$1,0),FALSE)/1,0))</f>
        <v/>
      </c>
      <c r="AB389" t="str">
        <f>IF($D389="","",IFERROR(VLOOKUP($B389,Kraftvärmeprod!$B$1:$BX$550,MATCH(AB$2,Kraftvärmeprod!$B$1:$VX$1,0),FALSE)/1,0)-IFERROR(VLOOKUP($B389,'Slutlig allokering kvv'!$B$2:$BX$550,MATCH(AB$2,'Slutlig allokering kvv'!$B$1:$BX$1,0),FALSE)/1,0))</f>
        <v/>
      </c>
      <c r="AC389" t="str">
        <f>IF($D389="","",IFERROR(VLOOKUP($B389,Kraftvärmeprod!$B$1:$BX$550,MATCH(AC$2,Kraftvärmeprod!$B$1:$VX$1,0),FALSE)/1,0)-IFERROR(VLOOKUP($B389,'Slutlig allokering kvv'!$B$2:$BX$550,MATCH(AC$2,'Slutlig allokering kvv'!$B$1:$BX$1,0),FALSE)/1,0))</f>
        <v/>
      </c>
      <c r="AE389" t="str">
        <f>IF($D389="","",IFERROR(VLOOKUP($B389,Miljö!$B$1:$E$550,MATCH("Hjälpel kraftvärme (GWh)",Miljö!$B$1:$E$1,0),FALSE)/1,0)-IFERROR(VLOOKUP($B389,'Slutlig allokering kvv'!$B$2:$BX$550,MATCH(AE$2,'Slutlig allokering kvv'!$B$1:$BX$1,0),FALSE)/1,0))</f>
        <v/>
      </c>
      <c r="AI389">
        <f t="shared" si="24"/>
        <v>0</v>
      </c>
      <c r="AK389" t="str">
        <f>IFERROR(VLOOKUP($B389,'Slutlig allokering kvv'!$B$2:$AX$550,MATCH("Summa slutlig allokerad tillförd energi (utan hjälpel och rökgaskondensering):",'Slutlig allokering kvv'!$B$1:$AX$1,0),FALSE)/1,"")</f>
        <v/>
      </c>
      <c r="AM389" s="289" t="str">
        <f>IFERROR(1-VLOOKUP($B389,'Slutlig allokering kvv'!$B$2:$AX$550,MATCH("Andel av bränsle i kvv som allokerats till värme, exklusive rökgaskondensering och hjälpel",'Slutlig allokering kvv'!$B$1:$AX$1,0),FALSE),"")</f>
        <v/>
      </c>
      <c r="AO389" s="289" t="str">
        <f t="shared" si="25"/>
        <v/>
      </c>
      <c r="AP389" s="290" t="str">
        <f t="shared" si="26"/>
        <v/>
      </c>
      <c r="AQ389" s="290"/>
      <c r="AR389" s="239" t="str">
        <f t="shared" si="27"/>
        <v/>
      </c>
      <c r="AS389" s="290"/>
    </row>
    <row r="390" spans="1:45" x14ac:dyDescent="0.25">
      <c r="A390" s="2" t="str">
        <f>'Miljövärden för publ företag'!B392</f>
        <v/>
      </c>
      <c r="B390" s="2" t="str">
        <f>'Miljövärden för publ företag'!C392</f>
        <v/>
      </c>
      <c r="C390" t="str">
        <f>IFERROR(VLOOKUP($B390,Kraftvärmeprod!$B$1:$AH$479,MATCH(C$2,Kraftvärmeprod!$B$1:$AG$1,0),FALSE)/1,"")</f>
        <v/>
      </c>
      <c r="D390" t="str">
        <f>IFERROR(VLOOKUP($B390,Kraftvärmeprod!$B$1:$AH$479,MATCH(D$2,Kraftvärmeprod!$B$1:$AG$1,0),FALSE)/1,"")</f>
        <v/>
      </c>
      <c r="F390" t="str">
        <f>IF($D390="","",IFERROR(VLOOKUP($B390,Kraftvärmeprod!$B$1:$BX$550,MATCH(F$2,Kraftvärmeprod!$B$1:$VX$1,0),FALSE)/1,0)-IFERROR(VLOOKUP($B390,'Slutlig allokering kvv'!$B$2:$BX$550,MATCH(F$2,'Slutlig allokering kvv'!$B$1:$BX$1,0),FALSE)/1,0))</f>
        <v/>
      </c>
      <c r="G390" t="str">
        <f>IF($D390="","",IFERROR(VLOOKUP($B390,Kraftvärmeprod!$B$1:$BX$550,MATCH(G$2,Kraftvärmeprod!$B$1:$VX$1,0),FALSE)/1,0)-IFERROR(VLOOKUP($B390,'Slutlig allokering kvv'!$B$2:$BX$550,MATCH(G$2,'Slutlig allokering kvv'!$B$1:$BX$1,0),FALSE)/1,0))</f>
        <v/>
      </c>
      <c r="H390" t="str">
        <f>IF($D390="","",IFERROR(VLOOKUP($B390,Kraftvärmeprod!$B$1:$BX$550,MATCH(H$2,Kraftvärmeprod!$B$1:$VX$1,0),FALSE)/1,0)-IFERROR(VLOOKUP($B390,'Slutlig allokering kvv'!$B$2:$BX$550,MATCH(H$2,'Slutlig allokering kvv'!$B$1:$BX$1,0),FALSE)/1,0))</f>
        <v/>
      </c>
      <c r="I390" t="str">
        <f>IF($D390="","",IFERROR(VLOOKUP($B390,Kraftvärmeprod!$B$1:$BX$550,MATCH(I$2,Kraftvärmeprod!$B$1:$VX$1,0),FALSE)/1,0)-IFERROR(VLOOKUP($B390,'Slutlig allokering kvv'!$B$2:$BX$550,MATCH(I$2,'Slutlig allokering kvv'!$B$1:$BX$1,0),FALSE)/1,0))</f>
        <v/>
      </c>
      <c r="J390" t="str">
        <f>IF($D390="","",IFERROR(VLOOKUP($B390,Kraftvärmeprod!$B$1:$BX$550,MATCH(J$2,Kraftvärmeprod!$B$1:$VX$1,0),FALSE)/1,0)-IFERROR(VLOOKUP($B390,'Slutlig allokering kvv'!$B$2:$BX$550,MATCH(J$2,'Slutlig allokering kvv'!$B$1:$BX$1,0),FALSE)/1,0))</f>
        <v/>
      </c>
      <c r="K390" t="str">
        <f>IF($D390="","",IFERROR(VLOOKUP($B390,Kraftvärmeprod!$B$1:$BX$550,MATCH(K$2,Kraftvärmeprod!$B$1:$VX$1,0),FALSE)/1,0)-IFERROR(VLOOKUP($B390,'Slutlig allokering kvv'!$B$2:$BX$550,MATCH(K$2,'Slutlig allokering kvv'!$B$1:$BX$1,0),FALSE)/1,0))</f>
        <v/>
      </c>
      <c r="L390" t="str">
        <f>IF($D390="","",IFERROR(VLOOKUP($B390,Kraftvärmeprod!$B$1:$BX$550,MATCH(L$2,Kraftvärmeprod!$B$1:$VX$1,0),FALSE)/1,0)-IFERROR(VLOOKUP($B390,'Slutlig allokering kvv'!$B$2:$BX$550,MATCH(L$2,'Slutlig allokering kvv'!$B$1:$BX$1,0),FALSE)/1,0))</f>
        <v/>
      </c>
      <c r="M390" t="str">
        <f>IF($D390="","",IFERROR(VLOOKUP($B390,Kraftvärmeprod!$B$1:$BX$550,MATCH(M$2,Kraftvärmeprod!$B$1:$VX$1,0),FALSE)/1,0)-IFERROR(VLOOKUP($B390,'Slutlig allokering kvv'!$B$2:$BX$550,MATCH(M$2,'Slutlig allokering kvv'!$B$1:$BX$1,0),FALSE)/1,0))</f>
        <v/>
      </c>
      <c r="N390" t="str">
        <f>IF($D390="","",IFERROR(VLOOKUP($B390,Kraftvärmeprod!$B$1:$BX$550,MATCH(N$2,Kraftvärmeprod!$B$1:$VX$1,0),FALSE)/1,0)-IFERROR(VLOOKUP($B390,'Slutlig allokering kvv'!$B$2:$BX$550,MATCH(N$2,'Slutlig allokering kvv'!$B$1:$BX$1,0),FALSE)/1,0))</f>
        <v/>
      </c>
      <c r="O390" t="str">
        <f>IF($D390="","",IFERROR(VLOOKUP($B390,Kraftvärmeprod!$B$1:$BX$550,MATCH(O$2,Kraftvärmeprod!$B$1:$VX$1,0),FALSE)/1,0)-IFERROR(VLOOKUP($B390,'Slutlig allokering kvv'!$B$2:$BX$550,MATCH(O$2,'Slutlig allokering kvv'!$B$1:$BX$1,0),FALSE)/1,0))</f>
        <v/>
      </c>
      <c r="P390" t="str">
        <f>IF($D390="","",IFERROR(VLOOKUP($B390,Kraftvärmeprod!$B$1:$BX$550,MATCH(P$2,Kraftvärmeprod!$B$1:$VX$1,0),FALSE)/1,0)-IFERROR(VLOOKUP($B390,'Slutlig allokering kvv'!$B$2:$BX$550,MATCH(P$2,'Slutlig allokering kvv'!$B$1:$BX$1,0),FALSE)/1,0))</f>
        <v/>
      </c>
      <c r="Q390" t="str">
        <f>IF($D390="","",IFERROR(VLOOKUP($B390,Kraftvärmeprod!$B$1:$BX$550,MATCH(Q$2,Kraftvärmeprod!$B$1:$VX$1,0),FALSE)/1,0)-IFERROR(VLOOKUP($B390,'Slutlig allokering kvv'!$B$2:$BX$550,MATCH(Q$2,'Slutlig allokering kvv'!$B$1:$BX$1,0),FALSE)/1,0))</f>
        <v/>
      </c>
      <c r="R390" t="str">
        <f>IF($D390="","",IFERROR(VLOOKUP($B390,Kraftvärmeprod!$B$1:$BX$550,MATCH(R$2,Kraftvärmeprod!$B$1:$VX$1,0),FALSE)/1,0)-IFERROR(VLOOKUP($B390,'Slutlig allokering kvv'!$B$2:$BX$550,MATCH(R$2,'Slutlig allokering kvv'!$B$1:$BX$1,0),FALSE)/1,0))</f>
        <v/>
      </c>
      <c r="S390" t="str">
        <f>IF($D390="","",IFERROR(VLOOKUP($B390,Kraftvärmeprod!$B$1:$BX$550,MATCH(S$2,Kraftvärmeprod!$B$1:$VX$1,0),FALSE)/1,0)-IFERROR(VLOOKUP($B390,'Slutlig allokering kvv'!$B$2:$BX$550,MATCH(S$2,'Slutlig allokering kvv'!$B$1:$BX$1,0),FALSE)/1,0))</f>
        <v/>
      </c>
      <c r="T390" t="str">
        <f>IF($D390="","",IFERROR(VLOOKUP($B390,Kraftvärmeprod!$B$1:$BX$550,MATCH(T$2,Kraftvärmeprod!$B$1:$VX$1,0),FALSE)/1,0)-IFERROR(VLOOKUP($B390,'Slutlig allokering kvv'!$B$2:$BX$550,MATCH(T$2,'Slutlig allokering kvv'!$B$1:$BX$1,0),FALSE)/1,0))</f>
        <v/>
      </c>
      <c r="U390" t="str">
        <f>IF($D390="","",IFERROR(VLOOKUP($B390,Kraftvärmeprod!$B$1:$BX$550,MATCH(U$2,Kraftvärmeprod!$B$1:$VX$1,0),FALSE)/1,0)-IFERROR(VLOOKUP($B390,'Slutlig allokering kvv'!$B$2:$BX$550,MATCH(U$2,'Slutlig allokering kvv'!$B$1:$BX$1,0),FALSE)/1,0))</f>
        <v/>
      </c>
      <c r="V390" t="str">
        <f>IF($D390="","",IFERROR(VLOOKUP($B390,Kraftvärmeprod!$B$1:$BX$550,MATCH(V$2,Kraftvärmeprod!$B$1:$VX$1,0),FALSE)/1,0)-IFERROR(VLOOKUP($B390,'Slutlig allokering kvv'!$B$2:$BX$550,MATCH(V$2,'Slutlig allokering kvv'!$B$1:$BX$1,0),FALSE)/1,0))</f>
        <v/>
      </c>
      <c r="W390" t="str">
        <f>IF($D390="","",IFERROR(VLOOKUP($B390,Kraftvärmeprod!$B$1:$BX$550,MATCH(W$2,Kraftvärmeprod!$B$1:$VX$1,0),FALSE)/1,0)-IFERROR(VLOOKUP($B390,'Slutlig allokering kvv'!$B$2:$BX$550,MATCH(W$2,'Slutlig allokering kvv'!$B$1:$BX$1,0),FALSE)/1,0))</f>
        <v/>
      </c>
      <c r="X390" t="str">
        <f>IF($D390="","",IFERROR(VLOOKUP($B390,Kraftvärmeprod!$B$1:$BX$550,MATCH(X$2,Kraftvärmeprod!$B$1:$VX$1,0),FALSE)/1,0)-IFERROR(VLOOKUP($B390,'Slutlig allokering kvv'!$B$2:$BX$550,MATCH(X$2,'Slutlig allokering kvv'!$B$1:$BX$1,0),FALSE)/1,0))</f>
        <v/>
      </c>
      <c r="Y390" t="str">
        <f>IF($D390="","",IFERROR(VLOOKUP($B390,Kraftvärmeprod!$B$1:$BX$550,MATCH(Y$2,Kraftvärmeprod!$B$1:$VX$1,0),FALSE)/1,0)-IFERROR(VLOOKUP($B390,'Slutlig allokering kvv'!$B$2:$BX$550,MATCH(Y$2,'Slutlig allokering kvv'!$B$1:$BX$1,0),FALSE)/1,0))</f>
        <v/>
      </c>
      <c r="Z390" t="str">
        <f>IF($D390="","",IFERROR(VLOOKUP($B390,Kraftvärmeprod!$B$1:$BX$550,MATCH(Z$2,Kraftvärmeprod!$B$1:$VX$1,0),FALSE)/1,0)-IFERROR(VLOOKUP($B390,'Slutlig allokering kvv'!$B$2:$BX$550,MATCH(Z$2,'Slutlig allokering kvv'!$B$1:$BX$1,0),FALSE)/1,0))</f>
        <v/>
      </c>
      <c r="AA390" t="str">
        <f>IF($D390="","",IFERROR(VLOOKUP($B390,Kraftvärmeprod!$B$1:$BX$550,MATCH(AA$2,Kraftvärmeprod!$B$1:$VX$1,0),FALSE)/1,0)-IFERROR(VLOOKUP($B390,'Slutlig allokering kvv'!$B$2:$BX$550,MATCH(AA$2,'Slutlig allokering kvv'!$B$1:$BX$1,0),FALSE)/1,0))</f>
        <v/>
      </c>
      <c r="AB390" t="str">
        <f>IF($D390="","",IFERROR(VLOOKUP($B390,Kraftvärmeprod!$B$1:$BX$550,MATCH(AB$2,Kraftvärmeprod!$B$1:$VX$1,0),FALSE)/1,0)-IFERROR(VLOOKUP($B390,'Slutlig allokering kvv'!$B$2:$BX$550,MATCH(AB$2,'Slutlig allokering kvv'!$B$1:$BX$1,0),FALSE)/1,0))</f>
        <v/>
      </c>
      <c r="AC390" t="str">
        <f>IF($D390="","",IFERROR(VLOOKUP($B390,Kraftvärmeprod!$B$1:$BX$550,MATCH(AC$2,Kraftvärmeprod!$B$1:$VX$1,0),FALSE)/1,0)-IFERROR(VLOOKUP($B390,'Slutlig allokering kvv'!$B$2:$BX$550,MATCH(AC$2,'Slutlig allokering kvv'!$B$1:$BX$1,0),FALSE)/1,0))</f>
        <v/>
      </c>
      <c r="AE390" t="str">
        <f>IF($D390="","",IFERROR(VLOOKUP($B390,Miljö!$B$1:$E$550,MATCH("Hjälpel kraftvärme (GWh)",Miljö!$B$1:$E$1,0),FALSE)/1,0)-IFERROR(VLOOKUP($B390,'Slutlig allokering kvv'!$B$2:$BX$550,MATCH(AE$2,'Slutlig allokering kvv'!$B$1:$BX$1,0),FALSE)/1,0))</f>
        <v/>
      </c>
      <c r="AI390">
        <f t="shared" si="24"/>
        <v>0</v>
      </c>
      <c r="AK390" t="str">
        <f>IFERROR(VLOOKUP($B390,'Slutlig allokering kvv'!$B$2:$AX$550,MATCH("Summa slutlig allokerad tillförd energi (utan hjälpel och rökgaskondensering):",'Slutlig allokering kvv'!$B$1:$AX$1,0),FALSE)/1,"")</f>
        <v/>
      </c>
      <c r="AM390" s="289" t="str">
        <f>IFERROR(1-VLOOKUP($B390,'Slutlig allokering kvv'!$B$2:$AX$550,MATCH("Andel av bränsle i kvv som allokerats till värme, exklusive rökgaskondensering och hjälpel",'Slutlig allokering kvv'!$B$1:$AX$1,0),FALSE),"")</f>
        <v/>
      </c>
      <c r="AO390" s="289" t="str">
        <f t="shared" si="25"/>
        <v/>
      </c>
      <c r="AP390" s="290" t="str">
        <f t="shared" si="26"/>
        <v/>
      </c>
      <c r="AQ390" s="290"/>
      <c r="AR390" s="239" t="str">
        <f t="shared" si="27"/>
        <v/>
      </c>
      <c r="AS390" s="290"/>
    </row>
    <row r="391" spans="1:45" x14ac:dyDescent="0.25">
      <c r="A391" s="2" t="str">
        <f>'Miljövärden för publ företag'!B393</f>
        <v/>
      </c>
      <c r="B391" s="2" t="str">
        <f>'Miljövärden för publ företag'!C393</f>
        <v/>
      </c>
      <c r="C391" t="str">
        <f>IFERROR(VLOOKUP($B391,Kraftvärmeprod!$B$1:$AH$479,MATCH(C$2,Kraftvärmeprod!$B$1:$AG$1,0),FALSE)/1,"")</f>
        <v/>
      </c>
      <c r="D391" t="str">
        <f>IFERROR(VLOOKUP($B391,Kraftvärmeprod!$B$1:$AH$479,MATCH(D$2,Kraftvärmeprod!$B$1:$AG$1,0),FALSE)/1,"")</f>
        <v/>
      </c>
      <c r="F391" t="str">
        <f>IF($D391="","",IFERROR(VLOOKUP($B391,Kraftvärmeprod!$B$1:$BX$550,MATCH(F$2,Kraftvärmeprod!$B$1:$VX$1,0),FALSE)/1,0)-IFERROR(VLOOKUP($B391,'Slutlig allokering kvv'!$B$2:$BX$550,MATCH(F$2,'Slutlig allokering kvv'!$B$1:$BX$1,0),FALSE)/1,0))</f>
        <v/>
      </c>
      <c r="G391" t="str">
        <f>IF($D391="","",IFERROR(VLOOKUP($B391,Kraftvärmeprod!$B$1:$BX$550,MATCH(G$2,Kraftvärmeprod!$B$1:$VX$1,0),FALSE)/1,0)-IFERROR(VLOOKUP($B391,'Slutlig allokering kvv'!$B$2:$BX$550,MATCH(G$2,'Slutlig allokering kvv'!$B$1:$BX$1,0),FALSE)/1,0))</f>
        <v/>
      </c>
      <c r="H391" t="str">
        <f>IF($D391="","",IFERROR(VLOOKUP($B391,Kraftvärmeprod!$B$1:$BX$550,MATCH(H$2,Kraftvärmeprod!$B$1:$VX$1,0),FALSE)/1,0)-IFERROR(VLOOKUP($B391,'Slutlig allokering kvv'!$B$2:$BX$550,MATCH(H$2,'Slutlig allokering kvv'!$B$1:$BX$1,0),FALSE)/1,0))</f>
        <v/>
      </c>
      <c r="I391" t="str">
        <f>IF($D391="","",IFERROR(VLOOKUP($B391,Kraftvärmeprod!$B$1:$BX$550,MATCH(I$2,Kraftvärmeprod!$B$1:$VX$1,0),FALSE)/1,0)-IFERROR(VLOOKUP($B391,'Slutlig allokering kvv'!$B$2:$BX$550,MATCH(I$2,'Slutlig allokering kvv'!$B$1:$BX$1,0),FALSE)/1,0))</f>
        <v/>
      </c>
      <c r="J391" t="str">
        <f>IF($D391="","",IFERROR(VLOOKUP($B391,Kraftvärmeprod!$B$1:$BX$550,MATCH(J$2,Kraftvärmeprod!$B$1:$VX$1,0),FALSE)/1,0)-IFERROR(VLOOKUP($B391,'Slutlig allokering kvv'!$B$2:$BX$550,MATCH(J$2,'Slutlig allokering kvv'!$B$1:$BX$1,0),FALSE)/1,0))</f>
        <v/>
      </c>
      <c r="K391" t="str">
        <f>IF($D391="","",IFERROR(VLOOKUP($B391,Kraftvärmeprod!$B$1:$BX$550,MATCH(K$2,Kraftvärmeprod!$B$1:$VX$1,0),FALSE)/1,0)-IFERROR(VLOOKUP($B391,'Slutlig allokering kvv'!$B$2:$BX$550,MATCH(K$2,'Slutlig allokering kvv'!$B$1:$BX$1,0),FALSE)/1,0))</f>
        <v/>
      </c>
      <c r="L391" t="str">
        <f>IF($D391="","",IFERROR(VLOOKUP($B391,Kraftvärmeprod!$B$1:$BX$550,MATCH(L$2,Kraftvärmeprod!$B$1:$VX$1,0),FALSE)/1,0)-IFERROR(VLOOKUP($B391,'Slutlig allokering kvv'!$B$2:$BX$550,MATCH(L$2,'Slutlig allokering kvv'!$B$1:$BX$1,0),FALSE)/1,0))</f>
        <v/>
      </c>
      <c r="M391" t="str">
        <f>IF($D391="","",IFERROR(VLOOKUP($B391,Kraftvärmeprod!$B$1:$BX$550,MATCH(M$2,Kraftvärmeprod!$B$1:$VX$1,0),FALSE)/1,0)-IFERROR(VLOOKUP($B391,'Slutlig allokering kvv'!$B$2:$BX$550,MATCH(M$2,'Slutlig allokering kvv'!$B$1:$BX$1,0),FALSE)/1,0))</f>
        <v/>
      </c>
      <c r="N391" t="str">
        <f>IF($D391="","",IFERROR(VLOOKUP($B391,Kraftvärmeprod!$B$1:$BX$550,MATCH(N$2,Kraftvärmeprod!$B$1:$VX$1,0),FALSE)/1,0)-IFERROR(VLOOKUP($B391,'Slutlig allokering kvv'!$B$2:$BX$550,MATCH(N$2,'Slutlig allokering kvv'!$B$1:$BX$1,0),FALSE)/1,0))</f>
        <v/>
      </c>
      <c r="O391" t="str">
        <f>IF($D391="","",IFERROR(VLOOKUP($B391,Kraftvärmeprod!$B$1:$BX$550,MATCH(O$2,Kraftvärmeprod!$B$1:$VX$1,0),FALSE)/1,0)-IFERROR(VLOOKUP($B391,'Slutlig allokering kvv'!$B$2:$BX$550,MATCH(O$2,'Slutlig allokering kvv'!$B$1:$BX$1,0),FALSE)/1,0))</f>
        <v/>
      </c>
      <c r="P391" t="str">
        <f>IF($D391="","",IFERROR(VLOOKUP($B391,Kraftvärmeprod!$B$1:$BX$550,MATCH(P$2,Kraftvärmeprod!$B$1:$VX$1,0),FALSE)/1,0)-IFERROR(VLOOKUP($B391,'Slutlig allokering kvv'!$B$2:$BX$550,MATCH(P$2,'Slutlig allokering kvv'!$B$1:$BX$1,0),FALSE)/1,0))</f>
        <v/>
      </c>
      <c r="Q391" t="str">
        <f>IF($D391="","",IFERROR(VLOOKUP($B391,Kraftvärmeprod!$B$1:$BX$550,MATCH(Q$2,Kraftvärmeprod!$B$1:$VX$1,0),FALSE)/1,0)-IFERROR(VLOOKUP($B391,'Slutlig allokering kvv'!$B$2:$BX$550,MATCH(Q$2,'Slutlig allokering kvv'!$B$1:$BX$1,0),FALSE)/1,0))</f>
        <v/>
      </c>
      <c r="R391" t="str">
        <f>IF($D391="","",IFERROR(VLOOKUP($B391,Kraftvärmeprod!$B$1:$BX$550,MATCH(R$2,Kraftvärmeprod!$B$1:$VX$1,0),FALSE)/1,0)-IFERROR(VLOOKUP($B391,'Slutlig allokering kvv'!$B$2:$BX$550,MATCH(R$2,'Slutlig allokering kvv'!$B$1:$BX$1,0),FALSE)/1,0))</f>
        <v/>
      </c>
      <c r="S391" t="str">
        <f>IF($D391="","",IFERROR(VLOOKUP($B391,Kraftvärmeprod!$B$1:$BX$550,MATCH(S$2,Kraftvärmeprod!$B$1:$VX$1,0),FALSE)/1,0)-IFERROR(VLOOKUP($B391,'Slutlig allokering kvv'!$B$2:$BX$550,MATCH(S$2,'Slutlig allokering kvv'!$B$1:$BX$1,0),FALSE)/1,0))</f>
        <v/>
      </c>
      <c r="T391" t="str">
        <f>IF($D391="","",IFERROR(VLOOKUP($B391,Kraftvärmeprod!$B$1:$BX$550,MATCH(T$2,Kraftvärmeprod!$B$1:$VX$1,0),FALSE)/1,0)-IFERROR(VLOOKUP($B391,'Slutlig allokering kvv'!$B$2:$BX$550,MATCH(T$2,'Slutlig allokering kvv'!$B$1:$BX$1,0),FALSE)/1,0))</f>
        <v/>
      </c>
      <c r="U391" t="str">
        <f>IF($D391="","",IFERROR(VLOOKUP($B391,Kraftvärmeprod!$B$1:$BX$550,MATCH(U$2,Kraftvärmeprod!$B$1:$VX$1,0),FALSE)/1,0)-IFERROR(VLOOKUP($B391,'Slutlig allokering kvv'!$B$2:$BX$550,MATCH(U$2,'Slutlig allokering kvv'!$B$1:$BX$1,0),FALSE)/1,0))</f>
        <v/>
      </c>
      <c r="V391" t="str">
        <f>IF($D391="","",IFERROR(VLOOKUP($B391,Kraftvärmeprod!$B$1:$BX$550,MATCH(V$2,Kraftvärmeprod!$B$1:$VX$1,0),FALSE)/1,0)-IFERROR(VLOOKUP($B391,'Slutlig allokering kvv'!$B$2:$BX$550,MATCH(V$2,'Slutlig allokering kvv'!$B$1:$BX$1,0),FALSE)/1,0))</f>
        <v/>
      </c>
      <c r="W391" t="str">
        <f>IF($D391="","",IFERROR(VLOOKUP($B391,Kraftvärmeprod!$B$1:$BX$550,MATCH(W$2,Kraftvärmeprod!$B$1:$VX$1,0),FALSE)/1,0)-IFERROR(VLOOKUP($B391,'Slutlig allokering kvv'!$B$2:$BX$550,MATCH(W$2,'Slutlig allokering kvv'!$B$1:$BX$1,0),FALSE)/1,0))</f>
        <v/>
      </c>
      <c r="X391" t="str">
        <f>IF($D391="","",IFERROR(VLOOKUP($B391,Kraftvärmeprod!$B$1:$BX$550,MATCH(X$2,Kraftvärmeprod!$B$1:$VX$1,0),FALSE)/1,0)-IFERROR(VLOOKUP($B391,'Slutlig allokering kvv'!$B$2:$BX$550,MATCH(X$2,'Slutlig allokering kvv'!$B$1:$BX$1,0),FALSE)/1,0))</f>
        <v/>
      </c>
      <c r="Y391" t="str">
        <f>IF($D391="","",IFERROR(VLOOKUP($B391,Kraftvärmeprod!$B$1:$BX$550,MATCH(Y$2,Kraftvärmeprod!$B$1:$VX$1,0),FALSE)/1,0)-IFERROR(VLOOKUP($B391,'Slutlig allokering kvv'!$B$2:$BX$550,MATCH(Y$2,'Slutlig allokering kvv'!$B$1:$BX$1,0),FALSE)/1,0))</f>
        <v/>
      </c>
      <c r="Z391" t="str">
        <f>IF($D391="","",IFERROR(VLOOKUP($B391,Kraftvärmeprod!$B$1:$BX$550,MATCH(Z$2,Kraftvärmeprod!$B$1:$VX$1,0),FALSE)/1,0)-IFERROR(VLOOKUP($B391,'Slutlig allokering kvv'!$B$2:$BX$550,MATCH(Z$2,'Slutlig allokering kvv'!$B$1:$BX$1,0),FALSE)/1,0))</f>
        <v/>
      </c>
      <c r="AA391" t="str">
        <f>IF($D391="","",IFERROR(VLOOKUP($B391,Kraftvärmeprod!$B$1:$BX$550,MATCH(AA$2,Kraftvärmeprod!$B$1:$VX$1,0),FALSE)/1,0)-IFERROR(VLOOKUP($B391,'Slutlig allokering kvv'!$B$2:$BX$550,MATCH(AA$2,'Slutlig allokering kvv'!$B$1:$BX$1,0),FALSE)/1,0))</f>
        <v/>
      </c>
      <c r="AB391" t="str">
        <f>IF($D391="","",IFERROR(VLOOKUP($B391,Kraftvärmeprod!$B$1:$BX$550,MATCH(AB$2,Kraftvärmeprod!$B$1:$VX$1,0),FALSE)/1,0)-IFERROR(VLOOKUP($B391,'Slutlig allokering kvv'!$B$2:$BX$550,MATCH(AB$2,'Slutlig allokering kvv'!$B$1:$BX$1,0),FALSE)/1,0))</f>
        <v/>
      </c>
      <c r="AC391" t="str">
        <f>IF($D391="","",IFERROR(VLOOKUP($B391,Kraftvärmeprod!$B$1:$BX$550,MATCH(AC$2,Kraftvärmeprod!$B$1:$VX$1,0),FALSE)/1,0)-IFERROR(VLOOKUP($B391,'Slutlig allokering kvv'!$B$2:$BX$550,MATCH(AC$2,'Slutlig allokering kvv'!$B$1:$BX$1,0),FALSE)/1,0))</f>
        <v/>
      </c>
      <c r="AE391" t="str">
        <f>IF($D391="","",IFERROR(VLOOKUP($B391,Miljö!$B$1:$E$550,MATCH("Hjälpel kraftvärme (GWh)",Miljö!$B$1:$E$1,0),FALSE)/1,0)-IFERROR(VLOOKUP($B391,'Slutlig allokering kvv'!$B$2:$BX$550,MATCH(AE$2,'Slutlig allokering kvv'!$B$1:$BX$1,0),FALSE)/1,0))</f>
        <v/>
      </c>
      <c r="AI391">
        <f t="shared" si="24"/>
        <v>0</v>
      </c>
      <c r="AK391" t="str">
        <f>IFERROR(VLOOKUP($B391,'Slutlig allokering kvv'!$B$2:$AX$550,MATCH("Summa slutlig allokerad tillförd energi (utan hjälpel och rökgaskondensering):",'Slutlig allokering kvv'!$B$1:$AX$1,0),FALSE)/1,"")</f>
        <v/>
      </c>
      <c r="AM391" s="289" t="str">
        <f>IFERROR(1-VLOOKUP($B391,'Slutlig allokering kvv'!$B$2:$AX$550,MATCH("Andel av bränsle i kvv som allokerats till värme, exklusive rökgaskondensering och hjälpel",'Slutlig allokering kvv'!$B$1:$AX$1,0),FALSE),"")</f>
        <v/>
      </c>
      <c r="AO391" s="289" t="str">
        <f t="shared" si="25"/>
        <v/>
      </c>
      <c r="AP391" s="290" t="str">
        <f t="shared" si="26"/>
        <v/>
      </c>
      <c r="AQ391" s="290"/>
      <c r="AR391" s="239" t="str">
        <f t="shared" si="27"/>
        <v/>
      </c>
      <c r="AS391" s="290"/>
    </row>
    <row r="392" spans="1:45" x14ac:dyDescent="0.25">
      <c r="A392" s="2" t="str">
        <f>'Miljövärden för publ företag'!B394</f>
        <v/>
      </c>
      <c r="B392" s="2" t="str">
        <f>'Miljövärden för publ företag'!C394</f>
        <v/>
      </c>
      <c r="C392" t="str">
        <f>IFERROR(VLOOKUP($B392,Kraftvärmeprod!$B$1:$AH$479,MATCH(C$2,Kraftvärmeprod!$B$1:$AG$1,0),FALSE)/1,"")</f>
        <v/>
      </c>
      <c r="D392" t="str">
        <f>IFERROR(VLOOKUP($B392,Kraftvärmeprod!$B$1:$AH$479,MATCH(D$2,Kraftvärmeprod!$B$1:$AG$1,0),FALSE)/1,"")</f>
        <v/>
      </c>
      <c r="F392" t="str">
        <f>IF($D392="","",IFERROR(VLOOKUP($B392,Kraftvärmeprod!$B$1:$BX$550,MATCH(F$2,Kraftvärmeprod!$B$1:$VX$1,0),FALSE)/1,0)-IFERROR(VLOOKUP($B392,'Slutlig allokering kvv'!$B$2:$BX$550,MATCH(F$2,'Slutlig allokering kvv'!$B$1:$BX$1,0),FALSE)/1,0))</f>
        <v/>
      </c>
      <c r="G392" t="str">
        <f>IF($D392="","",IFERROR(VLOOKUP($B392,Kraftvärmeprod!$B$1:$BX$550,MATCH(G$2,Kraftvärmeprod!$B$1:$VX$1,0),FALSE)/1,0)-IFERROR(VLOOKUP($B392,'Slutlig allokering kvv'!$B$2:$BX$550,MATCH(G$2,'Slutlig allokering kvv'!$B$1:$BX$1,0),FALSE)/1,0))</f>
        <v/>
      </c>
      <c r="H392" t="str">
        <f>IF($D392="","",IFERROR(VLOOKUP($B392,Kraftvärmeprod!$B$1:$BX$550,MATCH(H$2,Kraftvärmeprod!$B$1:$VX$1,0),FALSE)/1,0)-IFERROR(VLOOKUP($B392,'Slutlig allokering kvv'!$B$2:$BX$550,MATCH(H$2,'Slutlig allokering kvv'!$B$1:$BX$1,0),FALSE)/1,0))</f>
        <v/>
      </c>
      <c r="I392" t="str">
        <f>IF($D392="","",IFERROR(VLOOKUP($B392,Kraftvärmeprod!$B$1:$BX$550,MATCH(I$2,Kraftvärmeprod!$B$1:$VX$1,0),FALSE)/1,0)-IFERROR(VLOOKUP($B392,'Slutlig allokering kvv'!$B$2:$BX$550,MATCH(I$2,'Slutlig allokering kvv'!$B$1:$BX$1,0),FALSE)/1,0))</f>
        <v/>
      </c>
      <c r="J392" t="str">
        <f>IF($D392="","",IFERROR(VLOOKUP($B392,Kraftvärmeprod!$B$1:$BX$550,MATCH(J$2,Kraftvärmeprod!$B$1:$VX$1,0),FALSE)/1,0)-IFERROR(VLOOKUP($B392,'Slutlig allokering kvv'!$B$2:$BX$550,MATCH(J$2,'Slutlig allokering kvv'!$B$1:$BX$1,0),FALSE)/1,0))</f>
        <v/>
      </c>
      <c r="K392" t="str">
        <f>IF($D392="","",IFERROR(VLOOKUP($B392,Kraftvärmeprod!$B$1:$BX$550,MATCH(K$2,Kraftvärmeprod!$B$1:$VX$1,0),FALSE)/1,0)-IFERROR(VLOOKUP($B392,'Slutlig allokering kvv'!$B$2:$BX$550,MATCH(K$2,'Slutlig allokering kvv'!$B$1:$BX$1,0),FALSE)/1,0))</f>
        <v/>
      </c>
      <c r="L392" t="str">
        <f>IF($D392="","",IFERROR(VLOOKUP($B392,Kraftvärmeprod!$B$1:$BX$550,MATCH(L$2,Kraftvärmeprod!$B$1:$VX$1,0),FALSE)/1,0)-IFERROR(VLOOKUP($B392,'Slutlig allokering kvv'!$B$2:$BX$550,MATCH(L$2,'Slutlig allokering kvv'!$B$1:$BX$1,0),FALSE)/1,0))</f>
        <v/>
      </c>
      <c r="M392" t="str">
        <f>IF($D392="","",IFERROR(VLOOKUP($B392,Kraftvärmeprod!$B$1:$BX$550,MATCH(M$2,Kraftvärmeprod!$B$1:$VX$1,0),FALSE)/1,0)-IFERROR(VLOOKUP($B392,'Slutlig allokering kvv'!$B$2:$BX$550,MATCH(M$2,'Slutlig allokering kvv'!$B$1:$BX$1,0),FALSE)/1,0))</f>
        <v/>
      </c>
      <c r="N392" t="str">
        <f>IF($D392="","",IFERROR(VLOOKUP($B392,Kraftvärmeprod!$B$1:$BX$550,MATCH(N$2,Kraftvärmeprod!$B$1:$VX$1,0),FALSE)/1,0)-IFERROR(VLOOKUP($B392,'Slutlig allokering kvv'!$B$2:$BX$550,MATCH(N$2,'Slutlig allokering kvv'!$B$1:$BX$1,0),FALSE)/1,0))</f>
        <v/>
      </c>
      <c r="O392" t="str">
        <f>IF($D392="","",IFERROR(VLOOKUP($B392,Kraftvärmeprod!$B$1:$BX$550,MATCH(O$2,Kraftvärmeprod!$B$1:$VX$1,0),FALSE)/1,0)-IFERROR(VLOOKUP($B392,'Slutlig allokering kvv'!$B$2:$BX$550,MATCH(O$2,'Slutlig allokering kvv'!$B$1:$BX$1,0),FALSE)/1,0))</f>
        <v/>
      </c>
      <c r="P392" t="str">
        <f>IF($D392="","",IFERROR(VLOOKUP($B392,Kraftvärmeprod!$B$1:$BX$550,MATCH(P$2,Kraftvärmeprod!$B$1:$VX$1,0),FALSE)/1,0)-IFERROR(VLOOKUP($B392,'Slutlig allokering kvv'!$B$2:$BX$550,MATCH(P$2,'Slutlig allokering kvv'!$B$1:$BX$1,0),FALSE)/1,0))</f>
        <v/>
      </c>
      <c r="Q392" t="str">
        <f>IF($D392="","",IFERROR(VLOOKUP($B392,Kraftvärmeprod!$B$1:$BX$550,MATCH(Q$2,Kraftvärmeprod!$B$1:$VX$1,0),FALSE)/1,0)-IFERROR(VLOOKUP($B392,'Slutlig allokering kvv'!$B$2:$BX$550,MATCH(Q$2,'Slutlig allokering kvv'!$B$1:$BX$1,0),FALSE)/1,0))</f>
        <v/>
      </c>
      <c r="R392" t="str">
        <f>IF($D392="","",IFERROR(VLOOKUP($B392,Kraftvärmeprod!$B$1:$BX$550,MATCH(R$2,Kraftvärmeprod!$B$1:$VX$1,0),FALSE)/1,0)-IFERROR(VLOOKUP($B392,'Slutlig allokering kvv'!$B$2:$BX$550,MATCH(R$2,'Slutlig allokering kvv'!$B$1:$BX$1,0),FALSE)/1,0))</f>
        <v/>
      </c>
      <c r="S392" t="str">
        <f>IF($D392="","",IFERROR(VLOOKUP($B392,Kraftvärmeprod!$B$1:$BX$550,MATCH(S$2,Kraftvärmeprod!$B$1:$VX$1,0),FALSE)/1,0)-IFERROR(VLOOKUP($B392,'Slutlig allokering kvv'!$B$2:$BX$550,MATCH(S$2,'Slutlig allokering kvv'!$B$1:$BX$1,0),FALSE)/1,0))</f>
        <v/>
      </c>
      <c r="T392" t="str">
        <f>IF($D392="","",IFERROR(VLOOKUP($B392,Kraftvärmeprod!$B$1:$BX$550,MATCH(T$2,Kraftvärmeprod!$B$1:$VX$1,0),FALSE)/1,0)-IFERROR(VLOOKUP($B392,'Slutlig allokering kvv'!$B$2:$BX$550,MATCH(T$2,'Slutlig allokering kvv'!$B$1:$BX$1,0),FALSE)/1,0))</f>
        <v/>
      </c>
      <c r="U392" t="str">
        <f>IF($D392="","",IFERROR(VLOOKUP($B392,Kraftvärmeprod!$B$1:$BX$550,MATCH(U$2,Kraftvärmeprod!$B$1:$VX$1,0),FALSE)/1,0)-IFERROR(VLOOKUP($B392,'Slutlig allokering kvv'!$B$2:$BX$550,MATCH(U$2,'Slutlig allokering kvv'!$B$1:$BX$1,0),FALSE)/1,0))</f>
        <v/>
      </c>
      <c r="V392" t="str">
        <f>IF($D392="","",IFERROR(VLOOKUP($B392,Kraftvärmeprod!$B$1:$BX$550,MATCH(V$2,Kraftvärmeprod!$B$1:$VX$1,0),FALSE)/1,0)-IFERROR(VLOOKUP($B392,'Slutlig allokering kvv'!$B$2:$BX$550,MATCH(V$2,'Slutlig allokering kvv'!$B$1:$BX$1,0),FALSE)/1,0))</f>
        <v/>
      </c>
      <c r="W392" t="str">
        <f>IF($D392="","",IFERROR(VLOOKUP($B392,Kraftvärmeprod!$B$1:$BX$550,MATCH(W$2,Kraftvärmeprod!$B$1:$VX$1,0),FALSE)/1,0)-IFERROR(VLOOKUP($B392,'Slutlig allokering kvv'!$B$2:$BX$550,MATCH(W$2,'Slutlig allokering kvv'!$B$1:$BX$1,0),FALSE)/1,0))</f>
        <v/>
      </c>
      <c r="X392" t="str">
        <f>IF($D392="","",IFERROR(VLOOKUP($B392,Kraftvärmeprod!$B$1:$BX$550,MATCH(X$2,Kraftvärmeprod!$B$1:$VX$1,0),FALSE)/1,0)-IFERROR(VLOOKUP($B392,'Slutlig allokering kvv'!$B$2:$BX$550,MATCH(X$2,'Slutlig allokering kvv'!$B$1:$BX$1,0),FALSE)/1,0))</f>
        <v/>
      </c>
      <c r="Y392" t="str">
        <f>IF($D392="","",IFERROR(VLOOKUP($B392,Kraftvärmeprod!$B$1:$BX$550,MATCH(Y$2,Kraftvärmeprod!$B$1:$VX$1,0),FALSE)/1,0)-IFERROR(VLOOKUP($B392,'Slutlig allokering kvv'!$B$2:$BX$550,MATCH(Y$2,'Slutlig allokering kvv'!$B$1:$BX$1,0),FALSE)/1,0))</f>
        <v/>
      </c>
      <c r="Z392" t="str">
        <f>IF($D392="","",IFERROR(VLOOKUP($B392,Kraftvärmeprod!$B$1:$BX$550,MATCH(Z$2,Kraftvärmeprod!$B$1:$VX$1,0),FALSE)/1,0)-IFERROR(VLOOKUP($B392,'Slutlig allokering kvv'!$B$2:$BX$550,MATCH(Z$2,'Slutlig allokering kvv'!$B$1:$BX$1,0),FALSE)/1,0))</f>
        <v/>
      </c>
      <c r="AA392" t="str">
        <f>IF($D392="","",IFERROR(VLOOKUP($B392,Kraftvärmeprod!$B$1:$BX$550,MATCH(AA$2,Kraftvärmeprod!$B$1:$VX$1,0),FALSE)/1,0)-IFERROR(VLOOKUP($B392,'Slutlig allokering kvv'!$B$2:$BX$550,MATCH(AA$2,'Slutlig allokering kvv'!$B$1:$BX$1,0),FALSE)/1,0))</f>
        <v/>
      </c>
      <c r="AB392" t="str">
        <f>IF($D392="","",IFERROR(VLOOKUP($B392,Kraftvärmeprod!$B$1:$BX$550,MATCH(AB$2,Kraftvärmeprod!$B$1:$VX$1,0),FALSE)/1,0)-IFERROR(VLOOKUP($B392,'Slutlig allokering kvv'!$B$2:$BX$550,MATCH(AB$2,'Slutlig allokering kvv'!$B$1:$BX$1,0),FALSE)/1,0))</f>
        <v/>
      </c>
      <c r="AC392" t="str">
        <f>IF($D392="","",IFERROR(VLOOKUP($B392,Kraftvärmeprod!$B$1:$BX$550,MATCH(AC$2,Kraftvärmeprod!$B$1:$VX$1,0),FALSE)/1,0)-IFERROR(VLOOKUP($B392,'Slutlig allokering kvv'!$B$2:$BX$550,MATCH(AC$2,'Slutlig allokering kvv'!$B$1:$BX$1,0),FALSE)/1,0))</f>
        <v/>
      </c>
      <c r="AE392" t="str">
        <f>IF($D392="","",IFERROR(VLOOKUP($B392,Miljö!$B$1:$E$550,MATCH("Hjälpel kraftvärme (GWh)",Miljö!$B$1:$E$1,0),FALSE)/1,0)-IFERROR(VLOOKUP($B392,'Slutlig allokering kvv'!$B$2:$BX$550,MATCH(AE$2,'Slutlig allokering kvv'!$B$1:$BX$1,0),FALSE)/1,0))</f>
        <v/>
      </c>
      <c r="AI392">
        <f t="shared" si="24"/>
        <v>0</v>
      </c>
      <c r="AK392" t="str">
        <f>IFERROR(VLOOKUP($B392,'Slutlig allokering kvv'!$B$2:$AX$550,MATCH("Summa slutlig allokerad tillförd energi (utan hjälpel och rökgaskondensering):",'Slutlig allokering kvv'!$B$1:$AX$1,0),FALSE)/1,"")</f>
        <v/>
      </c>
      <c r="AM392" s="289" t="str">
        <f>IFERROR(1-VLOOKUP($B392,'Slutlig allokering kvv'!$B$2:$AX$550,MATCH("Andel av bränsle i kvv som allokerats till värme, exklusive rökgaskondensering och hjälpel",'Slutlig allokering kvv'!$B$1:$AX$1,0),FALSE),"")</f>
        <v/>
      </c>
      <c r="AO392" s="289" t="str">
        <f t="shared" si="25"/>
        <v/>
      </c>
      <c r="AP392" s="290" t="str">
        <f t="shared" si="26"/>
        <v/>
      </c>
      <c r="AQ392" s="290"/>
      <c r="AR392" s="239" t="str">
        <f t="shared" si="27"/>
        <v/>
      </c>
      <c r="AS392" s="290"/>
    </row>
    <row r="393" spans="1:45" x14ac:dyDescent="0.25">
      <c r="A393" s="2" t="str">
        <f>'Miljövärden för publ företag'!B395</f>
        <v/>
      </c>
      <c r="B393" s="2" t="str">
        <f>'Miljövärden för publ företag'!C395</f>
        <v/>
      </c>
      <c r="C393" t="str">
        <f>IFERROR(VLOOKUP($B393,Kraftvärmeprod!$B$1:$AH$479,MATCH(C$2,Kraftvärmeprod!$B$1:$AG$1,0),FALSE)/1,"")</f>
        <v/>
      </c>
      <c r="D393" t="str">
        <f>IFERROR(VLOOKUP($B393,Kraftvärmeprod!$B$1:$AH$479,MATCH(D$2,Kraftvärmeprod!$B$1:$AG$1,0),FALSE)/1,"")</f>
        <v/>
      </c>
      <c r="F393" t="str">
        <f>IF($D393="","",IFERROR(VLOOKUP($B393,Kraftvärmeprod!$B$1:$BX$550,MATCH(F$2,Kraftvärmeprod!$B$1:$VX$1,0),FALSE)/1,0)-IFERROR(VLOOKUP($B393,'Slutlig allokering kvv'!$B$2:$BX$550,MATCH(F$2,'Slutlig allokering kvv'!$B$1:$BX$1,0),FALSE)/1,0))</f>
        <v/>
      </c>
      <c r="G393" t="str">
        <f>IF($D393="","",IFERROR(VLOOKUP($B393,Kraftvärmeprod!$B$1:$BX$550,MATCH(G$2,Kraftvärmeprod!$B$1:$VX$1,0),FALSE)/1,0)-IFERROR(VLOOKUP($B393,'Slutlig allokering kvv'!$B$2:$BX$550,MATCH(G$2,'Slutlig allokering kvv'!$B$1:$BX$1,0),FALSE)/1,0))</f>
        <v/>
      </c>
      <c r="H393" t="str">
        <f>IF($D393="","",IFERROR(VLOOKUP($B393,Kraftvärmeprod!$B$1:$BX$550,MATCH(H$2,Kraftvärmeprod!$B$1:$VX$1,0),FALSE)/1,0)-IFERROR(VLOOKUP($B393,'Slutlig allokering kvv'!$B$2:$BX$550,MATCH(H$2,'Slutlig allokering kvv'!$B$1:$BX$1,0),FALSE)/1,0))</f>
        <v/>
      </c>
      <c r="I393" t="str">
        <f>IF($D393="","",IFERROR(VLOOKUP($B393,Kraftvärmeprod!$B$1:$BX$550,MATCH(I$2,Kraftvärmeprod!$B$1:$VX$1,0),FALSE)/1,0)-IFERROR(VLOOKUP($B393,'Slutlig allokering kvv'!$B$2:$BX$550,MATCH(I$2,'Slutlig allokering kvv'!$B$1:$BX$1,0),FALSE)/1,0))</f>
        <v/>
      </c>
      <c r="J393" t="str">
        <f>IF($D393="","",IFERROR(VLOOKUP($B393,Kraftvärmeprod!$B$1:$BX$550,MATCH(J$2,Kraftvärmeprod!$B$1:$VX$1,0),FALSE)/1,0)-IFERROR(VLOOKUP($B393,'Slutlig allokering kvv'!$B$2:$BX$550,MATCH(J$2,'Slutlig allokering kvv'!$B$1:$BX$1,0),FALSE)/1,0))</f>
        <v/>
      </c>
      <c r="K393" t="str">
        <f>IF($D393="","",IFERROR(VLOOKUP($B393,Kraftvärmeprod!$B$1:$BX$550,MATCH(K$2,Kraftvärmeprod!$B$1:$VX$1,0),FALSE)/1,0)-IFERROR(VLOOKUP($B393,'Slutlig allokering kvv'!$B$2:$BX$550,MATCH(K$2,'Slutlig allokering kvv'!$B$1:$BX$1,0),FALSE)/1,0))</f>
        <v/>
      </c>
      <c r="L393" t="str">
        <f>IF($D393="","",IFERROR(VLOOKUP($B393,Kraftvärmeprod!$B$1:$BX$550,MATCH(L$2,Kraftvärmeprod!$B$1:$VX$1,0),FALSE)/1,0)-IFERROR(VLOOKUP($B393,'Slutlig allokering kvv'!$B$2:$BX$550,MATCH(L$2,'Slutlig allokering kvv'!$B$1:$BX$1,0),FALSE)/1,0))</f>
        <v/>
      </c>
      <c r="M393" t="str">
        <f>IF($D393="","",IFERROR(VLOOKUP($B393,Kraftvärmeprod!$B$1:$BX$550,MATCH(M$2,Kraftvärmeprod!$B$1:$VX$1,0),FALSE)/1,0)-IFERROR(VLOOKUP($B393,'Slutlig allokering kvv'!$B$2:$BX$550,MATCH(M$2,'Slutlig allokering kvv'!$B$1:$BX$1,0),FALSE)/1,0))</f>
        <v/>
      </c>
      <c r="N393" t="str">
        <f>IF($D393="","",IFERROR(VLOOKUP($B393,Kraftvärmeprod!$B$1:$BX$550,MATCH(N$2,Kraftvärmeprod!$B$1:$VX$1,0),FALSE)/1,0)-IFERROR(VLOOKUP($B393,'Slutlig allokering kvv'!$B$2:$BX$550,MATCH(N$2,'Slutlig allokering kvv'!$B$1:$BX$1,0),FALSE)/1,0))</f>
        <v/>
      </c>
      <c r="O393" t="str">
        <f>IF($D393="","",IFERROR(VLOOKUP($B393,Kraftvärmeprod!$B$1:$BX$550,MATCH(O$2,Kraftvärmeprod!$B$1:$VX$1,0),FALSE)/1,0)-IFERROR(VLOOKUP($B393,'Slutlig allokering kvv'!$B$2:$BX$550,MATCH(O$2,'Slutlig allokering kvv'!$B$1:$BX$1,0),FALSE)/1,0))</f>
        <v/>
      </c>
      <c r="P393" t="str">
        <f>IF($D393="","",IFERROR(VLOOKUP($B393,Kraftvärmeprod!$B$1:$BX$550,MATCH(P$2,Kraftvärmeprod!$B$1:$VX$1,0),FALSE)/1,0)-IFERROR(VLOOKUP($B393,'Slutlig allokering kvv'!$B$2:$BX$550,MATCH(P$2,'Slutlig allokering kvv'!$B$1:$BX$1,0),FALSE)/1,0))</f>
        <v/>
      </c>
      <c r="Q393" t="str">
        <f>IF($D393="","",IFERROR(VLOOKUP($B393,Kraftvärmeprod!$B$1:$BX$550,MATCH(Q$2,Kraftvärmeprod!$B$1:$VX$1,0),FALSE)/1,0)-IFERROR(VLOOKUP($B393,'Slutlig allokering kvv'!$B$2:$BX$550,MATCH(Q$2,'Slutlig allokering kvv'!$B$1:$BX$1,0),FALSE)/1,0))</f>
        <v/>
      </c>
      <c r="R393" t="str">
        <f>IF($D393="","",IFERROR(VLOOKUP($B393,Kraftvärmeprod!$B$1:$BX$550,MATCH(R$2,Kraftvärmeprod!$B$1:$VX$1,0),FALSE)/1,0)-IFERROR(VLOOKUP($B393,'Slutlig allokering kvv'!$B$2:$BX$550,MATCH(R$2,'Slutlig allokering kvv'!$B$1:$BX$1,0),FALSE)/1,0))</f>
        <v/>
      </c>
      <c r="S393" t="str">
        <f>IF($D393="","",IFERROR(VLOOKUP($B393,Kraftvärmeprod!$B$1:$BX$550,MATCH(S$2,Kraftvärmeprod!$B$1:$VX$1,0),FALSE)/1,0)-IFERROR(VLOOKUP($B393,'Slutlig allokering kvv'!$B$2:$BX$550,MATCH(S$2,'Slutlig allokering kvv'!$B$1:$BX$1,0),FALSE)/1,0))</f>
        <v/>
      </c>
      <c r="T393" t="str">
        <f>IF($D393="","",IFERROR(VLOOKUP($B393,Kraftvärmeprod!$B$1:$BX$550,MATCH(T$2,Kraftvärmeprod!$B$1:$VX$1,0),FALSE)/1,0)-IFERROR(VLOOKUP($B393,'Slutlig allokering kvv'!$B$2:$BX$550,MATCH(T$2,'Slutlig allokering kvv'!$B$1:$BX$1,0),FALSE)/1,0))</f>
        <v/>
      </c>
      <c r="U393" t="str">
        <f>IF($D393="","",IFERROR(VLOOKUP($B393,Kraftvärmeprod!$B$1:$BX$550,MATCH(U$2,Kraftvärmeprod!$B$1:$VX$1,0),FALSE)/1,0)-IFERROR(VLOOKUP($B393,'Slutlig allokering kvv'!$B$2:$BX$550,MATCH(U$2,'Slutlig allokering kvv'!$B$1:$BX$1,0),FALSE)/1,0))</f>
        <v/>
      </c>
      <c r="V393" t="str">
        <f>IF($D393="","",IFERROR(VLOOKUP($B393,Kraftvärmeprod!$B$1:$BX$550,MATCH(V$2,Kraftvärmeprod!$B$1:$VX$1,0),FALSE)/1,0)-IFERROR(VLOOKUP($B393,'Slutlig allokering kvv'!$B$2:$BX$550,MATCH(V$2,'Slutlig allokering kvv'!$B$1:$BX$1,0),FALSE)/1,0))</f>
        <v/>
      </c>
      <c r="W393" t="str">
        <f>IF($D393="","",IFERROR(VLOOKUP($B393,Kraftvärmeprod!$B$1:$BX$550,MATCH(W$2,Kraftvärmeprod!$B$1:$VX$1,0),FALSE)/1,0)-IFERROR(VLOOKUP($B393,'Slutlig allokering kvv'!$B$2:$BX$550,MATCH(W$2,'Slutlig allokering kvv'!$B$1:$BX$1,0),FALSE)/1,0))</f>
        <v/>
      </c>
      <c r="X393" t="str">
        <f>IF($D393="","",IFERROR(VLOOKUP($B393,Kraftvärmeprod!$B$1:$BX$550,MATCH(X$2,Kraftvärmeprod!$B$1:$VX$1,0),FALSE)/1,0)-IFERROR(VLOOKUP($B393,'Slutlig allokering kvv'!$B$2:$BX$550,MATCH(X$2,'Slutlig allokering kvv'!$B$1:$BX$1,0),FALSE)/1,0))</f>
        <v/>
      </c>
      <c r="Y393" t="str">
        <f>IF($D393="","",IFERROR(VLOOKUP($B393,Kraftvärmeprod!$B$1:$BX$550,MATCH(Y$2,Kraftvärmeprod!$B$1:$VX$1,0),FALSE)/1,0)-IFERROR(VLOOKUP($B393,'Slutlig allokering kvv'!$B$2:$BX$550,MATCH(Y$2,'Slutlig allokering kvv'!$B$1:$BX$1,0),FALSE)/1,0))</f>
        <v/>
      </c>
      <c r="Z393" t="str">
        <f>IF($D393="","",IFERROR(VLOOKUP($B393,Kraftvärmeprod!$B$1:$BX$550,MATCH(Z$2,Kraftvärmeprod!$B$1:$VX$1,0),FALSE)/1,0)-IFERROR(VLOOKUP($B393,'Slutlig allokering kvv'!$B$2:$BX$550,MATCH(Z$2,'Slutlig allokering kvv'!$B$1:$BX$1,0),FALSE)/1,0))</f>
        <v/>
      </c>
      <c r="AA393" t="str">
        <f>IF($D393="","",IFERROR(VLOOKUP($B393,Kraftvärmeprod!$B$1:$BX$550,MATCH(AA$2,Kraftvärmeprod!$B$1:$VX$1,0),FALSE)/1,0)-IFERROR(VLOOKUP($B393,'Slutlig allokering kvv'!$B$2:$BX$550,MATCH(AA$2,'Slutlig allokering kvv'!$B$1:$BX$1,0),FALSE)/1,0))</f>
        <v/>
      </c>
      <c r="AB393" t="str">
        <f>IF($D393="","",IFERROR(VLOOKUP($B393,Kraftvärmeprod!$B$1:$BX$550,MATCH(AB$2,Kraftvärmeprod!$B$1:$VX$1,0),FALSE)/1,0)-IFERROR(VLOOKUP($B393,'Slutlig allokering kvv'!$B$2:$BX$550,MATCH(AB$2,'Slutlig allokering kvv'!$B$1:$BX$1,0),FALSE)/1,0))</f>
        <v/>
      </c>
      <c r="AC393" t="str">
        <f>IF($D393="","",IFERROR(VLOOKUP($B393,Kraftvärmeprod!$B$1:$BX$550,MATCH(AC$2,Kraftvärmeprod!$B$1:$VX$1,0),FALSE)/1,0)-IFERROR(VLOOKUP($B393,'Slutlig allokering kvv'!$B$2:$BX$550,MATCH(AC$2,'Slutlig allokering kvv'!$B$1:$BX$1,0),FALSE)/1,0))</f>
        <v/>
      </c>
      <c r="AE393" t="str">
        <f>IF($D393="","",IFERROR(VLOOKUP($B393,Miljö!$B$1:$E$550,MATCH("Hjälpel kraftvärme (GWh)",Miljö!$B$1:$E$1,0),FALSE)/1,0)-IFERROR(VLOOKUP($B393,'Slutlig allokering kvv'!$B$2:$BX$550,MATCH(AE$2,'Slutlig allokering kvv'!$B$1:$BX$1,0),FALSE)/1,0))</f>
        <v/>
      </c>
      <c r="AI393">
        <f t="shared" si="24"/>
        <v>0</v>
      </c>
      <c r="AK393" t="str">
        <f>IFERROR(VLOOKUP($B393,'Slutlig allokering kvv'!$B$2:$AX$550,MATCH("Summa slutlig allokerad tillförd energi (utan hjälpel och rökgaskondensering):",'Slutlig allokering kvv'!$B$1:$AX$1,0),FALSE)/1,"")</f>
        <v/>
      </c>
      <c r="AM393" s="289" t="str">
        <f>IFERROR(1-VLOOKUP($B393,'Slutlig allokering kvv'!$B$2:$AX$550,MATCH("Andel av bränsle i kvv som allokerats till värme, exklusive rökgaskondensering och hjälpel",'Slutlig allokering kvv'!$B$1:$AX$1,0),FALSE),"")</f>
        <v/>
      </c>
      <c r="AO393" s="289" t="str">
        <f t="shared" si="25"/>
        <v/>
      </c>
      <c r="AP393" s="290" t="str">
        <f t="shared" si="26"/>
        <v/>
      </c>
      <c r="AQ393" s="290"/>
      <c r="AR393" s="239" t="str">
        <f t="shared" si="27"/>
        <v/>
      </c>
      <c r="AS393" s="290"/>
    </row>
    <row r="394" spans="1:45" x14ac:dyDescent="0.25">
      <c r="A394" s="2" t="str">
        <f>'Miljövärden för publ företag'!B396</f>
        <v/>
      </c>
      <c r="B394" s="2" t="str">
        <f>'Miljövärden för publ företag'!C396</f>
        <v/>
      </c>
      <c r="C394" t="str">
        <f>IFERROR(VLOOKUP($B394,Kraftvärmeprod!$B$1:$AH$479,MATCH(C$2,Kraftvärmeprod!$B$1:$AG$1,0),FALSE)/1,"")</f>
        <v/>
      </c>
      <c r="D394" t="str">
        <f>IFERROR(VLOOKUP($B394,Kraftvärmeprod!$B$1:$AH$479,MATCH(D$2,Kraftvärmeprod!$B$1:$AG$1,0),FALSE)/1,"")</f>
        <v/>
      </c>
      <c r="F394" t="str">
        <f>IF($D394="","",IFERROR(VLOOKUP($B394,Kraftvärmeprod!$B$1:$BX$550,MATCH(F$2,Kraftvärmeprod!$B$1:$VX$1,0),FALSE)/1,0)-IFERROR(VLOOKUP($B394,'Slutlig allokering kvv'!$B$2:$BX$550,MATCH(F$2,'Slutlig allokering kvv'!$B$1:$BX$1,0),FALSE)/1,0))</f>
        <v/>
      </c>
      <c r="G394" t="str">
        <f>IF($D394="","",IFERROR(VLOOKUP($B394,Kraftvärmeprod!$B$1:$BX$550,MATCH(G$2,Kraftvärmeprod!$B$1:$VX$1,0),FALSE)/1,0)-IFERROR(VLOOKUP($B394,'Slutlig allokering kvv'!$B$2:$BX$550,MATCH(G$2,'Slutlig allokering kvv'!$B$1:$BX$1,0),FALSE)/1,0))</f>
        <v/>
      </c>
      <c r="H394" t="str">
        <f>IF($D394="","",IFERROR(VLOOKUP($B394,Kraftvärmeprod!$B$1:$BX$550,MATCH(H$2,Kraftvärmeprod!$B$1:$VX$1,0),FALSE)/1,0)-IFERROR(VLOOKUP($B394,'Slutlig allokering kvv'!$B$2:$BX$550,MATCH(H$2,'Slutlig allokering kvv'!$B$1:$BX$1,0),FALSE)/1,0))</f>
        <v/>
      </c>
      <c r="I394" t="str">
        <f>IF($D394="","",IFERROR(VLOOKUP($B394,Kraftvärmeprod!$B$1:$BX$550,MATCH(I$2,Kraftvärmeprod!$B$1:$VX$1,0),FALSE)/1,0)-IFERROR(VLOOKUP($B394,'Slutlig allokering kvv'!$B$2:$BX$550,MATCH(I$2,'Slutlig allokering kvv'!$B$1:$BX$1,0),FALSE)/1,0))</f>
        <v/>
      </c>
      <c r="J394" t="str">
        <f>IF($D394="","",IFERROR(VLOOKUP($B394,Kraftvärmeprod!$B$1:$BX$550,MATCH(J$2,Kraftvärmeprod!$B$1:$VX$1,0),FALSE)/1,0)-IFERROR(VLOOKUP($B394,'Slutlig allokering kvv'!$B$2:$BX$550,MATCH(J$2,'Slutlig allokering kvv'!$B$1:$BX$1,0),FALSE)/1,0))</f>
        <v/>
      </c>
      <c r="K394" t="str">
        <f>IF($D394="","",IFERROR(VLOOKUP($B394,Kraftvärmeprod!$B$1:$BX$550,MATCH(K$2,Kraftvärmeprod!$B$1:$VX$1,0),FALSE)/1,0)-IFERROR(VLOOKUP($B394,'Slutlig allokering kvv'!$B$2:$BX$550,MATCH(K$2,'Slutlig allokering kvv'!$B$1:$BX$1,0),FALSE)/1,0))</f>
        <v/>
      </c>
      <c r="L394" t="str">
        <f>IF($D394="","",IFERROR(VLOOKUP($B394,Kraftvärmeprod!$B$1:$BX$550,MATCH(L$2,Kraftvärmeprod!$B$1:$VX$1,0),FALSE)/1,0)-IFERROR(VLOOKUP($B394,'Slutlig allokering kvv'!$B$2:$BX$550,MATCH(L$2,'Slutlig allokering kvv'!$B$1:$BX$1,0),FALSE)/1,0))</f>
        <v/>
      </c>
      <c r="M394" t="str">
        <f>IF($D394="","",IFERROR(VLOOKUP($B394,Kraftvärmeprod!$B$1:$BX$550,MATCH(M$2,Kraftvärmeprod!$B$1:$VX$1,0),FALSE)/1,0)-IFERROR(VLOOKUP($B394,'Slutlig allokering kvv'!$B$2:$BX$550,MATCH(M$2,'Slutlig allokering kvv'!$B$1:$BX$1,0),FALSE)/1,0))</f>
        <v/>
      </c>
      <c r="N394" t="str">
        <f>IF($D394="","",IFERROR(VLOOKUP($B394,Kraftvärmeprod!$B$1:$BX$550,MATCH(N$2,Kraftvärmeprod!$B$1:$VX$1,0),FALSE)/1,0)-IFERROR(VLOOKUP($B394,'Slutlig allokering kvv'!$B$2:$BX$550,MATCH(N$2,'Slutlig allokering kvv'!$B$1:$BX$1,0),FALSE)/1,0))</f>
        <v/>
      </c>
      <c r="O394" t="str">
        <f>IF($D394="","",IFERROR(VLOOKUP($B394,Kraftvärmeprod!$B$1:$BX$550,MATCH(O$2,Kraftvärmeprod!$B$1:$VX$1,0),FALSE)/1,0)-IFERROR(VLOOKUP($B394,'Slutlig allokering kvv'!$B$2:$BX$550,MATCH(O$2,'Slutlig allokering kvv'!$B$1:$BX$1,0),FALSE)/1,0))</f>
        <v/>
      </c>
      <c r="P394" t="str">
        <f>IF($D394="","",IFERROR(VLOOKUP($B394,Kraftvärmeprod!$B$1:$BX$550,MATCH(P$2,Kraftvärmeprod!$B$1:$VX$1,0),FALSE)/1,0)-IFERROR(VLOOKUP($B394,'Slutlig allokering kvv'!$B$2:$BX$550,MATCH(P$2,'Slutlig allokering kvv'!$B$1:$BX$1,0),FALSE)/1,0))</f>
        <v/>
      </c>
      <c r="Q394" t="str">
        <f>IF($D394="","",IFERROR(VLOOKUP($B394,Kraftvärmeprod!$B$1:$BX$550,MATCH(Q$2,Kraftvärmeprod!$B$1:$VX$1,0),FALSE)/1,0)-IFERROR(VLOOKUP($B394,'Slutlig allokering kvv'!$B$2:$BX$550,MATCH(Q$2,'Slutlig allokering kvv'!$B$1:$BX$1,0),FALSE)/1,0))</f>
        <v/>
      </c>
      <c r="R394" t="str">
        <f>IF($D394="","",IFERROR(VLOOKUP($B394,Kraftvärmeprod!$B$1:$BX$550,MATCH(R$2,Kraftvärmeprod!$B$1:$VX$1,0),FALSE)/1,0)-IFERROR(VLOOKUP($B394,'Slutlig allokering kvv'!$B$2:$BX$550,MATCH(R$2,'Slutlig allokering kvv'!$B$1:$BX$1,0),FALSE)/1,0))</f>
        <v/>
      </c>
      <c r="S394" t="str">
        <f>IF($D394="","",IFERROR(VLOOKUP($B394,Kraftvärmeprod!$B$1:$BX$550,MATCH(S$2,Kraftvärmeprod!$B$1:$VX$1,0),FALSE)/1,0)-IFERROR(VLOOKUP($B394,'Slutlig allokering kvv'!$B$2:$BX$550,MATCH(S$2,'Slutlig allokering kvv'!$B$1:$BX$1,0),FALSE)/1,0))</f>
        <v/>
      </c>
      <c r="T394" t="str">
        <f>IF($D394="","",IFERROR(VLOOKUP($B394,Kraftvärmeprod!$B$1:$BX$550,MATCH(T$2,Kraftvärmeprod!$B$1:$VX$1,0),FALSE)/1,0)-IFERROR(VLOOKUP($B394,'Slutlig allokering kvv'!$B$2:$BX$550,MATCH(T$2,'Slutlig allokering kvv'!$B$1:$BX$1,0),FALSE)/1,0))</f>
        <v/>
      </c>
      <c r="U394" t="str">
        <f>IF($D394="","",IFERROR(VLOOKUP($B394,Kraftvärmeprod!$B$1:$BX$550,MATCH(U$2,Kraftvärmeprod!$B$1:$VX$1,0),FALSE)/1,0)-IFERROR(VLOOKUP($B394,'Slutlig allokering kvv'!$B$2:$BX$550,MATCH(U$2,'Slutlig allokering kvv'!$B$1:$BX$1,0),FALSE)/1,0))</f>
        <v/>
      </c>
      <c r="V394" t="str">
        <f>IF($D394="","",IFERROR(VLOOKUP($B394,Kraftvärmeprod!$B$1:$BX$550,MATCH(V$2,Kraftvärmeprod!$B$1:$VX$1,0),FALSE)/1,0)-IFERROR(VLOOKUP($B394,'Slutlig allokering kvv'!$B$2:$BX$550,MATCH(V$2,'Slutlig allokering kvv'!$B$1:$BX$1,0),FALSE)/1,0))</f>
        <v/>
      </c>
      <c r="W394" t="str">
        <f>IF($D394="","",IFERROR(VLOOKUP($B394,Kraftvärmeprod!$B$1:$BX$550,MATCH(W$2,Kraftvärmeprod!$B$1:$VX$1,0),FALSE)/1,0)-IFERROR(VLOOKUP($B394,'Slutlig allokering kvv'!$B$2:$BX$550,MATCH(W$2,'Slutlig allokering kvv'!$B$1:$BX$1,0),FALSE)/1,0))</f>
        <v/>
      </c>
      <c r="X394" t="str">
        <f>IF($D394="","",IFERROR(VLOOKUP($B394,Kraftvärmeprod!$B$1:$BX$550,MATCH(X$2,Kraftvärmeprod!$B$1:$VX$1,0),FALSE)/1,0)-IFERROR(VLOOKUP($B394,'Slutlig allokering kvv'!$B$2:$BX$550,MATCH(X$2,'Slutlig allokering kvv'!$B$1:$BX$1,0),FALSE)/1,0))</f>
        <v/>
      </c>
      <c r="Y394" t="str">
        <f>IF($D394="","",IFERROR(VLOOKUP($B394,Kraftvärmeprod!$B$1:$BX$550,MATCH(Y$2,Kraftvärmeprod!$B$1:$VX$1,0),FALSE)/1,0)-IFERROR(VLOOKUP($B394,'Slutlig allokering kvv'!$B$2:$BX$550,MATCH(Y$2,'Slutlig allokering kvv'!$B$1:$BX$1,0),FALSE)/1,0))</f>
        <v/>
      </c>
      <c r="Z394" t="str">
        <f>IF($D394="","",IFERROR(VLOOKUP($B394,Kraftvärmeprod!$B$1:$BX$550,MATCH(Z$2,Kraftvärmeprod!$B$1:$VX$1,0),FALSE)/1,0)-IFERROR(VLOOKUP($B394,'Slutlig allokering kvv'!$B$2:$BX$550,MATCH(Z$2,'Slutlig allokering kvv'!$B$1:$BX$1,0),FALSE)/1,0))</f>
        <v/>
      </c>
      <c r="AA394" t="str">
        <f>IF($D394="","",IFERROR(VLOOKUP($B394,Kraftvärmeprod!$B$1:$BX$550,MATCH(AA$2,Kraftvärmeprod!$B$1:$VX$1,0),FALSE)/1,0)-IFERROR(VLOOKUP($B394,'Slutlig allokering kvv'!$B$2:$BX$550,MATCH(AA$2,'Slutlig allokering kvv'!$B$1:$BX$1,0),FALSE)/1,0))</f>
        <v/>
      </c>
      <c r="AB394" t="str">
        <f>IF($D394="","",IFERROR(VLOOKUP($B394,Kraftvärmeprod!$B$1:$BX$550,MATCH(AB$2,Kraftvärmeprod!$B$1:$VX$1,0),FALSE)/1,0)-IFERROR(VLOOKUP($B394,'Slutlig allokering kvv'!$B$2:$BX$550,MATCH(AB$2,'Slutlig allokering kvv'!$B$1:$BX$1,0),FALSE)/1,0))</f>
        <v/>
      </c>
      <c r="AC394" t="str">
        <f>IF($D394="","",IFERROR(VLOOKUP($B394,Kraftvärmeprod!$B$1:$BX$550,MATCH(AC$2,Kraftvärmeprod!$B$1:$VX$1,0),FALSE)/1,0)-IFERROR(VLOOKUP($B394,'Slutlig allokering kvv'!$B$2:$BX$550,MATCH(AC$2,'Slutlig allokering kvv'!$B$1:$BX$1,0),FALSE)/1,0))</f>
        <v/>
      </c>
      <c r="AE394" t="str">
        <f>IF($D394="","",IFERROR(VLOOKUP($B394,Miljö!$B$1:$E$550,MATCH("Hjälpel kraftvärme (GWh)",Miljö!$B$1:$E$1,0),FALSE)/1,0)-IFERROR(VLOOKUP($B394,'Slutlig allokering kvv'!$B$2:$BX$550,MATCH(AE$2,'Slutlig allokering kvv'!$B$1:$BX$1,0),FALSE)/1,0))</f>
        <v/>
      </c>
      <c r="AI394">
        <f t="shared" si="24"/>
        <v>0</v>
      </c>
      <c r="AK394" t="str">
        <f>IFERROR(VLOOKUP($B394,'Slutlig allokering kvv'!$B$2:$AX$550,MATCH("Summa slutlig allokerad tillförd energi (utan hjälpel och rökgaskondensering):",'Slutlig allokering kvv'!$B$1:$AX$1,0),FALSE)/1,"")</f>
        <v/>
      </c>
      <c r="AM394" s="289" t="str">
        <f>IFERROR(1-VLOOKUP($B394,'Slutlig allokering kvv'!$B$2:$AX$550,MATCH("Andel av bränsle i kvv som allokerats till värme, exklusive rökgaskondensering och hjälpel",'Slutlig allokering kvv'!$B$1:$AX$1,0),FALSE),"")</f>
        <v/>
      </c>
      <c r="AO394" s="289" t="str">
        <f t="shared" si="25"/>
        <v/>
      </c>
      <c r="AP394" s="290" t="str">
        <f t="shared" si="26"/>
        <v/>
      </c>
      <c r="AQ394" s="290"/>
      <c r="AR394" s="239" t="str">
        <f t="shared" si="27"/>
        <v/>
      </c>
      <c r="AS394" s="290"/>
    </row>
    <row r="395" spans="1:45" x14ac:dyDescent="0.25">
      <c r="A395" s="2" t="str">
        <f>'Miljövärden för publ företag'!B397</f>
        <v/>
      </c>
      <c r="B395" s="2" t="str">
        <f>'Miljövärden för publ företag'!C397</f>
        <v/>
      </c>
      <c r="C395" t="str">
        <f>IFERROR(VLOOKUP($B395,Kraftvärmeprod!$B$1:$AH$479,MATCH(C$2,Kraftvärmeprod!$B$1:$AG$1,0),FALSE)/1,"")</f>
        <v/>
      </c>
      <c r="D395" t="str">
        <f>IFERROR(VLOOKUP($B395,Kraftvärmeprod!$B$1:$AH$479,MATCH(D$2,Kraftvärmeprod!$B$1:$AG$1,0),FALSE)/1,"")</f>
        <v/>
      </c>
      <c r="F395" t="str">
        <f>IF($D395="","",IFERROR(VLOOKUP($B395,Kraftvärmeprod!$B$1:$BX$550,MATCH(F$2,Kraftvärmeprod!$B$1:$VX$1,0),FALSE)/1,0)-IFERROR(VLOOKUP($B395,'Slutlig allokering kvv'!$B$2:$BX$550,MATCH(F$2,'Slutlig allokering kvv'!$B$1:$BX$1,0),FALSE)/1,0))</f>
        <v/>
      </c>
      <c r="G395" t="str">
        <f>IF($D395="","",IFERROR(VLOOKUP($B395,Kraftvärmeprod!$B$1:$BX$550,MATCH(G$2,Kraftvärmeprod!$B$1:$VX$1,0),FALSE)/1,0)-IFERROR(VLOOKUP($B395,'Slutlig allokering kvv'!$B$2:$BX$550,MATCH(G$2,'Slutlig allokering kvv'!$B$1:$BX$1,0),FALSE)/1,0))</f>
        <v/>
      </c>
      <c r="H395" t="str">
        <f>IF($D395="","",IFERROR(VLOOKUP($B395,Kraftvärmeprod!$B$1:$BX$550,MATCH(H$2,Kraftvärmeprod!$B$1:$VX$1,0),FALSE)/1,0)-IFERROR(VLOOKUP($B395,'Slutlig allokering kvv'!$B$2:$BX$550,MATCH(H$2,'Slutlig allokering kvv'!$B$1:$BX$1,0),FALSE)/1,0))</f>
        <v/>
      </c>
      <c r="I395" t="str">
        <f>IF($D395="","",IFERROR(VLOOKUP($B395,Kraftvärmeprod!$B$1:$BX$550,MATCH(I$2,Kraftvärmeprod!$B$1:$VX$1,0),FALSE)/1,0)-IFERROR(VLOOKUP($B395,'Slutlig allokering kvv'!$B$2:$BX$550,MATCH(I$2,'Slutlig allokering kvv'!$B$1:$BX$1,0),FALSE)/1,0))</f>
        <v/>
      </c>
      <c r="J395" t="str">
        <f>IF($D395="","",IFERROR(VLOOKUP($B395,Kraftvärmeprod!$B$1:$BX$550,MATCH(J$2,Kraftvärmeprod!$B$1:$VX$1,0),FALSE)/1,0)-IFERROR(VLOOKUP($B395,'Slutlig allokering kvv'!$B$2:$BX$550,MATCH(J$2,'Slutlig allokering kvv'!$B$1:$BX$1,0),FALSE)/1,0))</f>
        <v/>
      </c>
      <c r="K395" t="str">
        <f>IF($D395="","",IFERROR(VLOOKUP($B395,Kraftvärmeprod!$B$1:$BX$550,MATCH(K$2,Kraftvärmeprod!$B$1:$VX$1,0),FALSE)/1,0)-IFERROR(VLOOKUP($B395,'Slutlig allokering kvv'!$B$2:$BX$550,MATCH(K$2,'Slutlig allokering kvv'!$B$1:$BX$1,0),FALSE)/1,0))</f>
        <v/>
      </c>
      <c r="L395" t="str">
        <f>IF($D395="","",IFERROR(VLOOKUP($B395,Kraftvärmeprod!$B$1:$BX$550,MATCH(L$2,Kraftvärmeprod!$B$1:$VX$1,0),FALSE)/1,0)-IFERROR(VLOOKUP($B395,'Slutlig allokering kvv'!$B$2:$BX$550,MATCH(L$2,'Slutlig allokering kvv'!$B$1:$BX$1,0),FALSE)/1,0))</f>
        <v/>
      </c>
      <c r="M395" t="str">
        <f>IF($D395="","",IFERROR(VLOOKUP($B395,Kraftvärmeprod!$B$1:$BX$550,MATCH(M$2,Kraftvärmeprod!$B$1:$VX$1,0),FALSE)/1,0)-IFERROR(VLOOKUP($B395,'Slutlig allokering kvv'!$B$2:$BX$550,MATCH(M$2,'Slutlig allokering kvv'!$B$1:$BX$1,0),FALSE)/1,0))</f>
        <v/>
      </c>
      <c r="N395" t="str">
        <f>IF($D395="","",IFERROR(VLOOKUP($B395,Kraftvärmeprod!$B$1:$BX$550,MATCH(N$2,Kraftvärmeprod!$B$1:$VX$1,0),FALSE)/1,0)-IFERROR(VLOOKUP($B395,'Slutlig allokering kvv'!$B$2:$BX$550,MATCH(N$2,'Slutlig allokering kvv'!$B$1:$BX$1,0),FALSE)/1,0))</f>
        <v/>
      </c>
      <c r="O395" t="str">
        <f>IF($D395="","",IFERROR(VLOOKUP($B395,Kraftvärmeprod!$B$1:$BX$550,MATCH(O$2,Kraftvärmeprod!$B$1:$VX$1,0),FALSE)/1,0)-IFERROR(VLOOKUP($B395,'Slutlig allokering kvv'!$B$2:$BX$550,MATCH(O$2,'Slutlig allokering kvv'!$B$1:$BX$1,0),FALSE)/1,0))</f>
        <v/>
      </c>
      <c r="P395" t="str">
        <f>IF($D395="","",IFERROR(VLOOKUP($B395,Kraftvärmeprod!$B$1:$BX$550,MATCH(P$2,Kraftvärmeprod!$B$1:$VX$1,0),FALSE)/1,0)-IFERROR(VLOOKUP($B395,'Slutlig allokering kvv'!$B$2:$BX$550,MATCH(P$2,'Slutlig allokering kvv'!$B$1:$BX$1,0),FALSE)/1,0))</f>
        <v/>
      </c>
      <c r="Q395" t="str">
        <f>IF($D395="","",IFERROR(VLOOKUP($B395,Kraftvärmeprod!$B$1:$BX$550,MATCH(Q$2,Kraftvärmeprod!$B$1:$VX$1,0),FALSE)/1,0)-IFERROR(VLOOKUP($B395,'Slutlig allokering kvv'!$B$2:$BX$550,MATCH(Q$2,'Slutlig allokering kvv'!$B$1:$BX$1,0),FALSE)/1,0))</f>
        <v/>
      </c>
      <c r="R395" t="str">
        <f>IF($D395="","",IFERROR(VLOOKUP($B395,Kraftvärmeprod!$B$1:$BX$550,MATCH(R$2,Kraftvärmeprod!$B$1:$VX$1,0),FALSE)/1,0)-IFERROR(VLOOKUP($B395,'Slutlig allokering kvv'!$B$2:$BX$550,MATCH(R$2,'Slutlig allokering kvv'!$B$1:$BX$1,0),FALSE)/1,0))</f>
        <v/>
      </c>
      <c r="S395" t="str">
        <f>IF($D395="","",IFERROR(VLOOKUP($B395,Kraftvärmeprod!$B$1:$BX$550,MATCH(S$2,Kraftvärmeprod!$B$1:$VX$1,0),FALSE)/1,0)-IFERROR(VLOOKUP($B395,'Slutlig allokering kvv'!$B$2:$BX$550,MATCH(S$2,'Slutlig allokering kvv'!$B$1:$BX$1,0),FALSE)/1,0))</f>
        <v/>
      </c>
      <c r="T395" t="str">
        <f>IF($D395="","",IFERROR(VLOOKUP($B395,Kraftvärmeprod!$B$1:$BX$550,MATCH(T$2,Kraftvärmeprod!$B$1:$VX$1,0),FALSE)/1,0)-IFERROR(VLOOKUP($B395,'Slutlig allokering kvv'!$B$2:$BX$550,MATCH(T$2,'Slutlig allokering kvv'!$B$1:$BX$1,0),FALSE)/1,0))</f>
        <v/>
      </c>
      <c r="U395" t="str">
        <f>IF($D395="","",IFERROR(VLOOKUP($B395,Kraftvärmeprod!$B$1:$BX$550,MATCH(U$2,Kraftvärmeprod!$B$1:$VX$1,0),FALSE)/1,0)-IFERROR(VLOOKUP($B395,'Slutlig allokering kvv'!$B$2:$BX$550,MATCH(U$2,'Slutlig allokering kvv'!$B$1:$BX$1,0),FALSE)/1,0))</f>
        <v/>
      </c>
      <c r="V395" t="str">
        <f>IF($D395="","",IFERROR(VLOOKUP($B395,Kraftvärmeprod!$B$1:$BX$550,MATCH(V$2,Kraftvärmeprod!$B$1:$VX$1,0),FALSE)/1,0)-IFERROR(VLOOKUP($B395,'Slutlig allokering kvv'!$B$2:$BX$550,MATCH(V$2,'Slutlig allokering kvv'!$B$1:$BX$1,0),FALSE)/1,0))</f>
        <v/>
      </c>
      <c r="W395" t="str">
        <f>IF($D395="","",IFERROR(VLOOKUP($B395,Kraftvärmeprod!$B$1:$BX$550,MATCH(W$2,Kraftvärmeprod!$B$1:$VX$1,0),FALSE)/1,0)-IFERROR(VLOOKUP($B395,'Slutlig allokering kvv'!$B$2:$BX$550,MATCH(W$2,'Slutlig allokering kvv'!$B$1:$BX$1,0),FALSE)/1,0))</f>
        <v/>
      </c>
      <c r="X395" t="str">
        <f>IF($D395="","",IFERROR(VLOOKUP($B395,Kraftvärmeprod!$B$1:$BX$550,MATCH(X$2,Kraftvärmeprod!$B$1:$VX$1,0),FALSE)/1,0)-IFERROR(VLOOKUP($B395,'Slutlig allokering kvv'!$B$2:$BX$550,MATCH(X$2,'Slutlig allokering kvv'!$B$1:$BX$1,0),FALSE)/1,0))</f>
        <v/>
      </c>
      <c r="Y395" t="str">
        <f>IF($D395="","",IFERROR(VLOOKUP($B395,Kraftvärmeprod!$B$1:$BX$550,MATCH(Y$2,Kraftvärmeprod!$B$1:$VX$1,0),FALSE)/1,0)-IFERROR(VLOOKUP($B395,'Slutlig allokering kvv'!$B$2:$BX$550,MATCH(Y$2,'Slutlig allokering kvv'!$B$1:$BX$1,0),FALSE)/1,0))</f>
        <v/>
      </c>
      <c r="Z395" t="str">
        <f>IF($D395="","",IFERROR(VLOOKUP($B395,Kraftvärmeprod!$B$1:$BX$550,MATCH(Z$2,Kraftvärmeprod!$B$1:$VX$1,0),FALSE)/1,0)-IFERROR(VLOOKUP($B395,'Slutlig allokering kvv'!$B$2:$BX$550,MATCH(Z$2,'Slutlig allokering kvv'!$B$1:$BX$1,0),FALSE)/1,0))</f>
        <v/>
      </c>
      <c r="AA395" t="str">
        <f>IF($D395="","",IFERROR(VLOOKUP($B395,Kraftvärmeprod!$B$1:$BX$550,MATCH(AA$2,Kraftvärmeprod!$B$1:$VX$1,0),FALSE)/1,0)-IFERROR(VLOOKUP($B395,'Slutlig allokering kvv'!$B$2:$BX$550,MATCH(AA$2,'Slutlig allokering kvv'!$B$1:$BX$1,0),FALSE)/1,0))</f>
        <v/>
      </c>
      <c r="AB395" t="str">
        <f>IF($D395="","",IFERROR(VLOOKUP($B395,Kraftvärmeprod!$B$1:$BX$550,MATCH(AB$2,Kraftvärmeprod!$B$1:$VX$1,0),FALSE)/1,0)-IFERROR(VLOOKUP($B395,'Slutlig allokering kvv'!$B$2:$BX$550,MATCH(AB$2,'Slutlig allokering kvv'!$B$1:$BX$1,0),FALSE)/1,0))</f>
        <v/>
      </c>
      <c r="AC395" t="str">
        <f>IF($D395="","",IFERROR(VLOOKUP($B395,Kraftvärmeprod!$B$1:$BX$550,MATCH(AC$2,Kraftvärmeprod!$B$1:$VX$1,0),FALSE)/1,0)-IFERROR(VLOOKUP($B395,'Slutlig allokering kvv'!$B$2:$BX$550,MATCH(AC$2,'Slutlig allokering kvv'!$B$1:$BX$1,0),FALSE)/1,0))</f>
        <v/>
      </c>
      <c r="AE395" t="str">
        <f>IF($D395="","",IFERROR(VLOOKUP($B395,Miljö!$B$1:$E$550,MATCH("Hjälpel kraftvärme (GWh)",Miljö!$B$1:$E$1,0),FALSE)/1,0)-IFERROR(VLOOKUP($B395,'Slutlig allokering kvv'!$B$2:$BX$550,MATCH(AE$2,'Slutlig allokering kvv'!$B$1:$BX$1,0),FALSE)/1,0))</f>
        <v/>
      </c>
      <c r="AI395">
        <f t="shared" si="24"/>
        <v>0</v>
      </c>
      <c r="AK395" t="str">
        <f>IFERROR(VLOOKUP($B395,'Slutlig allokering kvv'!$B$2:$AX$550,MATCH("Summa slutlig allokerad tillförd energi (utan hjälpel och rökgaskondensering):",'Slutlig allokering kvv'!$B$1:$AX$1,0),FALSE)/1,"")</f>
        <v/>
      </c>
      <c r="AM395" s="289" t="str">
        <f>IFERROR(1-VLOOKUP($B395,'Slutlig allokering kvv'!$B$2:$AX$550,MATCH("Andel av bränsle i kvv som allokerats till värme, exklusive rökgaskondensering och hjälpel",'Slutlig allokering kvv'!$B$1:$AX$1,0),FALSE),"")</f>
        <v/>
      </c>
      <c r="AO395" s="289" t="str">
        <f t="shared" si="25"/>
        <v/>
      </c>
      <c r="AP395" s="290" t="str">
        <f t="shared" si="26"/>
        <v/>
      </c>
      <c r="AQ395" s="290"/>
      <c r="AR395" s="239" t="str">
        <f t="shared" si="27"/>
        <v/>
      </c>
      <c r="AS395" s="290"/>
    </row>
    <row r="396" spans="1:45" x14ac:dyDescent="0.25">
      <c r="A396" s="2" t="str">
        <f>'Miljövärden för publ företag'!B398</f>
        <v/>
      </c>
      <c r="B396" s="2" t="str">
        <f>'Miljövärden för publ företag'!C398</f>
        <v/>
      </c>
      <c r="C396" t="str">
        <f>IFERROR(VLOOKUP($B396,Kraftvärmeprod!$B$1:$AH$479,MATCH(C$2,Kraftvärmeprod!$B$1:$AG$1,0),FALSE)/1,"")</f>
        <v/>
      </c>
      <c r="D396" t="str">
        <f>IFERROR(VLOOKUP($B396,Kraftvärmeprod!$B$1:$AH$479,MATCH(D$2,Kraftvärmeprod!$B$1:$AG$1,0),FALSE)/1,"")</f>
        <v/>
      </c>
      <c r="F396" t="str">
        <f>IF($D396="","",IFERROR(VLOOKUP($B396,Kraftvärmeprod!$B$1:$BX$550,MATCH(F$2,Kraftvärmeprod!$B$1:$VX$1,0),FALSE)/1,0)-IFERROR(VLOOKUP($B396,'Slutlig allokering kvv'!$B$2:$BX$550,MATCH(F$2,'Slutlig allokering kvv'!$B$1:$BX$1,0),FALSE)/1,0))</f>
        <v/>
      </c>
      <c r="G396" t="str">
        <f>IF($D396="","",IFERROR(VLOOKUP($B396,Kraftvärmeprod!$B$1:$BX$550,MATCH(G$2,Kraftvärmeprod!$B$1:$VX$1,0),FALSE)/1,0)-IFERROR(VLOOKUP($B396,'Slutlig allokering kvv'!$B$2:$BX$550,MATCH(G$2,'Slutlig allokering kvv'!$B$1:$BX$1,0),FALSE)/1,0))</f>
        <v/>
      </c>
      <c r="H396" t="str">
        <f>IF($D396="","",IFERROR(VLOOKUP($B396,Kraftvärmeprod!$B$1:$BX$550,MATCH(H$2,Kraftvärmeprod!$B$1:$VX$1,0),FALSE)/1,0)-IFERROR(VLOOKUP($B396,'Slutlig allokering kvv'!$B$2:$BX$550,MATCH(H$2,'Slutlig allokering kvv'!$B$1:$BX$1,0),FALSE)/1,0))</f>
        <v/>
      </c>
      <c r="I396" t="str">
        <f>IF($D396="","",IFERROR(VLOOKUP($B396,Kraftvärmeprod!$B$1:$BX$550,MATCH(I$2,Kraftvärmeprod!$B$1:$VX$1,0),FALSE)/1,0)-IFERROR(VLOOKUP($B396,'Slutlig allokering kvv'!$B$2:$BX$550,MATCH(I$2,'Slutlig allokering kvv'!$B$1:$BX$1,0),FALSE)/1,0))</f>
        <v/>
      </c>
      <c r="J396" t="str">
        <f>IF($D396="","",IFERROR(VLOOKUP($B396,Kraftvärmeprod!$B$1:$BX$550,MATCH(J$2,Kraftvärmeprod!$B$1:$VX$1,0),FALSE)/1,0)-IFERROR(VLOOKUP($B396,'Slutlig allokering kvv'!$B$2:$BX$550,MATCH(J$2,'Slutlig allokering kvv'!$B$1:$BX$1,0),FALSE)/1,0))</f>
        <v/>
      </c>
      <c r="K396" t="str">
        <f>IF($D396="","",IFERROR(VLOOKUP($B396,Kraftvärmeprod!$B$1:$BX$550,MATCH(K$2,Kraftvärmeprod!$B$1:$VX$1,0),FALSE)/1,0)-IFERROR(VLOOKUP($B396,'Slutlig allokering kvv'!$B$2:$BX$550,MATCH(K$2,'Slutlig allokering kvv'!$B$1:$BX$1,0),FALSE)/1,0))</f>
        <v/>
      </c>
      <c r="L396" t="str">
        <f>IF($D396="","",IFERROR(VLOOKUP($B396,Kraftvärmeprod!$B$1:$BX$550,MATCH(L$2,Kraftvärmeprod!$B$1:$VX$1,0),FALSE)/1,0)-IFERROR(VLOOKUP($B396,'Slutlig allokering kvv'!$B$2:$BX$550,MATCH(L$2,'Slutlig allokering kvv'!$B$1:$BX$1,0),FALSE)/1,0))</f>
        <v/>
      </c>
      <c r="M396" t="str">
        <f>IF($D396="","",IFERROR(VLOOKUP($B396,Kraftvärmeprod!$B$1:$BX$550,MATCH(M$2,Kraftvärmeprod!$B$1:$VX$1,0),FALSE)/1,0)-IFERROR(VLOOKUP($B396,'Slutlig allokering kvv'!$B$2:$BX$550,MATCH(M$2,'Slutlig allokering kvv'!$B$1:$BX$1,0),FALSE)/1,0))</f>
        <v/>
      </c>
      <c r="N396" t="str">
        <f>IF($D396="","",IFERROR(VLOOKUP($B396,Kraftvärmeprod!$B$1:$BX$550,MATCH(N$2,Kraftvärmeprod!$B$1:$VX$1,0),FALSE)/1,0)-IFERROR(VLOOKUP($B396,'Slutlig allokering kvv'!$B$2:$BX$550,MATCH(N$2,'Slutlig allokering kvv'!$B$1:$BX$1,0),FALSE)/1,0))</f>
        <v/>
      </c>
      <c r="O396" t="str">
        <f>IF($D396="","",IFERROR(VLOOKUP($B396,Kraftvärmeprod!$B$1:$BX$550,MATCH(O$2,Kraftvärmeprod!$B$1:$VX$1,0),FALSE)/1,0)-IFERROR(VLOOKUP($B396,'Slutlig allokering kvv'!$B$2:$BX$550,MATCH(O$2,'Slutlig allokering kvv'!$B$1:$BX$1,0),FALSE)/1,0))</f>
        <v/>
      </c>
      <c r="P396" t="str">
        <f>IF($D396="","",IFERROR(VLOOKUP($B396,Kraftvärmeprod!$B$1:$BX$550,MATCH(P$2,Kraftvärmeprod!$B$1:$VX$1,0),FALSE)/1,0)-IFERROR(VLOOKUP($B396,'Slutlig allokering kvv'!$B$2:$BX$550,MATCH(P$2,'Slutlig allokering kvv'!$B$1:$BX$1,0),FALSE)/1,0))</f>
        <v/>
      </c>
      <c r="Q396" t="str">
        <f>IF($D396="","",IFERROR(VLOOKUP($B396,Kraftvärmeprod!$B$1:$BX$550,MATCH(Q$2,Kraftvärmeprod!$B$1:$VX$1,0),FALSE)/1,0)-IFERROR(VLOOKUP($B396,'Slutlig allokering kvv'!$B$2:$BX$550,MATCH(Q$2,'Slutlig allokering kvv'!$B$1:$BX$1,0),FALSE)/1,0))</f>
        <v/>
      </c>
      <c r="R396" t="str">
        <f>IF($D396="","",IFERROR(VLOOKUP($B396,Kraftvärmeprod!$B$1:$BX$550,MATCH(R$2,Kraftvärmeprod!$B$1:$VX$1,0),FALSE)/1,0)-IFERROR(VLOOKUP($B396,'Slutlig allokering kvv'!$B$2:$BX$550,MATCH(R$2,'Slutlig allokering kvv'!$B$1:$BX$1,0),FALSE)/1,0))</f>
        <v/>
      </c>
      <c r="S396" t="str">
        <f>IF($D396="","",IFERROR(VLOOKUP($B396,Kraftvärmeprod!$B$1:$BX$550,MATCH(S$2,Kraftvärmeprod!$B$1:$VX$1,0),FALSE)/1,0)-IFERROR(VLOOKUP($B396,'Slutlig allokering kvv'!$B$2:$BX$550,MATCH(S$2,'Slutlig allokering kvv'!$B$1:$BX$1,0),FALSE)/1,0))</f>
        <v/>
      </c>
      <c r="T396" t="str">
        <f>IF($D396="","",IFERROR(VLOOKUP($B396,Kraftvärmeprod!$B$1:$BX$550,MATCH(T$2,Kraftvärmeprod!$B$1:$VX$1,0),FALSE)/1,0)-IFERROR(VLOOKUP($B396,'Slutlig allokering kvv'!$B$2:$BX$550,MATCH(T$2,'Slutlig allokering kvv'!$B$1:$BX$1,0),FALSE)/1,0))</f>
        <v/>
      </c>
      <c r="U396" t="str">
        <f>IF($D396="","",IFERROR(VLOOKUP($B396,Kraftvärmeprod!$B$1:$BX$550,MATCH(U$2,Kraftvärmeprod!$B$1:$VX$1,0),FALSE)/1,0)-IFERROR(VLOOKUP($B396,'Slutlig allokering kvv'!$B$2:$BX$550,MATCH(U$2,'Slutlig allokering kvv'!$B$1:$BX$1,0),FALSE)/1,0))</f>
        <v/>
      </c>
      <c r="V396" t="str">
        <f>IF($D396="","",IFERROR(VLOOKUP($B396,Kraftvärmeprod!$B$1:$BX$550,MATCH(V$2,Kraftvärmeprod!$B$1:$VX$1,0),FALSE)/1,0)-IFERROR(VLOOKUP($B396,'Slutlig allokering kvv'!$B$2:$BX$550,MATCH(V$2,'Slutlig allokering kvv'!$B$1:$BX$1,0),FALSE)/1,0))</f>
        <v/>
      </c>
      <c r="W396" t="str">
        <f>IF($D396="","",IFERROR(VLOOKUP($B396,Kraftvärmeprod!$B$1:$BX$550,MATCH(W$2,Kraftvärmeprod!$B$1:$VX$1,0),FALSE)/1,0)-IFERROR(VLOOKUP($B396,'Slutlig allokering kvv'!$B$2:$BX$550,MATCH(W$2,'Slutlig allokering kvv'!$B$1:$BX$1,0),FALSE)/1,0))</f>
        <v/>
      </c>
      <c r="X396" t="str">
        <f>IF($D396="","",IFERROR(VLOOKUP($B396,Kraftvärmeprod!$B$1:$BX$550,MATCH(X$2,Kraftvärmeprod!$B$1:$VX$1,0),FALSE)/1,0)-IFERROR(VLOOKUP($B396,'Slutlig allokering kvv'!$B$2:$BX$550,MATCH(X$2,'Slutlig allokering kvv'!$B$1:$BX$1,0),FALSE)/1,0))</f>
        <v/>
      </c>
      <c r="Y396" t="str">
        <f>IF($D396="","",IFERROR(VLOOKUP($B396,Kraftvärmeprod!$B$1:$BX$550,MATCH(Y$2,Kraftvärmeprod!$B$1:$VX$1,0),FALSE)/1,0)-IFERROR(VLOOKUP($B396,'Slutlig allokering kvv'!$B$2:$BX$550,MATCH(Y$2,'Slutlig allokering kvv'!$B$1:$BX$1,0),FALSE)/1,0))</f>
        <v/>
      </c>
      <c r="Z396" t="str">
        <f>IF($D396="","",IFERROR(VLOOKUP($B396,Kraftvärmeprod!$B$1:$BX$550,MATCH(Z$2,Kraftvärmeprod!$B$1:$VX$1,0),FALSE)/1,0)-IFERROR(VLOOKUP($B396,'Slutlig allokering kvv'!$B$2:$BX$550,MATCH(Z$2,'Slutlig allokering kvv'!$B$1:$BX$1,0),FALSE)/1,0))</f>
        <v/>
      </c>
      <c r="AA396" t="str">
        <f>IF($D396="","",IFERROR(VLOOKUP($B396,Kraftvärmeprod!$B$1:$BX$550,MATCH(AA$2,Kraftvärmeprod!$B$1:$VX$1,0),FALSE)/1,0)-IFERROR(VLOOKUP($B396,'Slutlig allokering kvv'!$B$2:$BX$550,MATCH(AA$2,'Slutlig allokering kvv'!$B$1:$BX$1,0),FALSE)/1,0))</f>
        <v/>
      </c>
      <c r="AB396" t="str">
        <f>IF($D396="","",IFERROR(VLOOKUP($B396,Kraftvärmeprod!$B$1:$BX$550,MATCH(AB$2,Kraftvärmeprod!$B$1:$VX$1,0),FALSE)/1,0)-IFERROR(VLOOKUP($B396,'Slutlig allokering kvv'!$B$2:$BX$550,MATCH(AB$2,'Slutlig allokering kvv'!$B$1:$BX$1,0),FALSE)/1,0))</f>
        <v/>
      </c>
      <c r="AC396" t="str">
        <f>IF($D396="","",IFERROR(VLOOKUP($B396,Kraftvärmeprod!$B$1:$BX$550,MATCH(AC$2,Kraftvärmeprod!$B$1:$VX$1,0),FALSE)/1,0)-IFERROR(VLOOKUP($B396,'Slutlig allokering kvv'!$B$2:$BX$550,MATCH(AC$2,'Slutlig allokering kvv'!$B$1:$BX$1,0),FALSE)/1,0))</f>
        <v/>
      </c>
      <c r="AE396" t="str">
        <f>IF($D396="","",IFERROR(VLOOKUP($B396,Miljö!$B$1:$E$550,MATCH("Hjälpel kraftvärme (GWh)",Miljö!$B$1:$E$1,0),FALSE)/1,0)-IFERROR(VLOOKUP($B396,'Slutlig allokering kvv'!$B$2:$BX$550,MATCH(AE$2,'Slutlig allokering kvv'!$B$1:$BX$1,0),FALSE)/1,0))</f>
        <v/>
      </c>
      <c r="AI396">
        <f t="shared" si="24"/>
        <v>0</v>
      </c>
      <c r="AK396" t="str">
        <f>IFERROR(VLOOKUP($B396,'Slutlig allokering kvv'!$B$2:$AX$550,MATCH("Summa slutlig allokerad tillförd energi (utan hjälpel och rökgaskondensering):",'Slutlig allokering kvv'!$B$1:$AX$1,0),FALSE)/1,"")</f>
        <v/>
      </c>
      <c r="AM396" s="289" t="str">
        <f>IFERROR(1-VLOOKUP($B396,'Slutlig allokering kvv'!$B$2:$AX$550,MATCH("Andel av bränsle i kvv som allokerats till värme, exklusive rökgaskondensering och hjälpel",'Slutlig allokering kvv'!$B$1:$AX$1,0),FALSE),"")</f>
        <v/>
      </c>
      <c r="AO396" s="289" t="str">
        <f t="shared" si="25"/>
        <v/>
      </c>
      <c r="AP396" s="290" t="str">
        <f t="shared" si="26"/>
        <v/>
      </c>
      <c r="AQ396" s="290"/>
      <c r="AR396" s="239" t="str">
        <f t="shared" si="27"/>
        <v/>
      </c>
      <c r="AS396" s="290"/>
    </row>
    <row r="397" spans="1:45" x14ac:dyDescent="0.25">
      <c r="A397" s="2" t="str">
        <f>'Miljövärden för publ företag'!B399</f>
        <v/>
      </c>
      <c r="B397" s="2" t="str">
        <f>'Miljövärden för publ företag'!C399</f>
        <v/>
      </c>
      <c r="C397" t="str">
        <f>IFERROR(VLOOKUP($B397,Kraftvärmeprod!$B$1:$AH$479,MATCH(C$2,Kraftvärmeprod!$B$1:$AG$1,0),FALSE)/1,"")</f>
        <v/>
      </c>
      <c r="D397" t="str">
        <f>IFERROR(VLOOKUP($B397,Kraftvärmeprod!$B$1:$AH$479,MATCH(D$2,Kraftvärmeprod!$B$1:$AG$1,0),FALSE)/1,"")</f>
        <v/>
      </c>
      <c r="F397" t="str">
        <f>IF($D397="","",IFERROR(VLOOKUP($B397,Kraftvärmeprod!$B$1:$BX$550,MATCH(F$2,Kraftvärmeprod!$B$1:$VX$1,0),FALSE)/1,0)-IFERROR(VLOOKUP($B397,'Slutlig allokering kvv'!$B$2:$BX$550,MATCH(F$2,'Slutlig allokering kvv'!$B$1:$BX$1,0),FALSE)/1,0))</f>
        <v/>
      </c>
      <c r="G397" t="str">
        <f>IF($D397="","",IFERROR(VLOOKUP($B397,Kraftvärmeprod!$B$1:$BX$550,MATCH(G$2,Kraftvärmeprod!$B$1:$VX$1,0),FALSE)/1,0)-IFERROR(VLOOKUP($B397,'Slutlig allokering kvv'!$B$2:$BX$550,MATCH(G$2,'Slutlig allokering kvv'!$B$1:$BX$1,0),FALSE)/1,0))</f>
        <v/>
      </c>
      <c r="H397" t="str">
        <f>IF($D397="","",IFERROR(VLOOKUP($B397,Kraftvärmeprod!$B$1:$BX$550,MATCH(H$2,Kraftvärmeprod!$B$1:$VX$1,0),FALSE)/1,0)-IFERROR(VLOOKUP($B397,'Slutlig allokering kvv'!$B$2:$BX$550,MATCH(H$2,'Slutlig allokering kvv'!$B$1:$BX$1,0),FALSE)/1,0))</f>
        <v/>
      </c>
      <c r="I397" t="str">
        <f>IF($D397="","",IFERROR(VLOOKUP($B397,Kraftvärmeprod!$B$1:$BX$550,MATCH(I$2,Kraftvärmeprod!$B$1:$VX$1,0),FALSE)/1,0)-IFERROR(VLOOKUP($B397,'Slutlig allokering kvv'!$B$2:$BX$550,MATCH(I$2,'Slutlig allokering kvv'!$B$1:$BX$1,0),FALSE)/1,0))</f>
        <v/>
      </c>
      <c r="J397" t="str">
        <f>IF($D397="","",IFERROR(VLOOKUP($B397,Kraftvärmeprod!$B$1:$BX$550,MATCH(J$2,Kraftvärmeprod!$B$1:$VX$1,0),FALSE)/1,0)-IFERROR(VLOOKUP($B397,'Slutlig allokering kvv'!$B$2:$BX$550,MATCH(J$2,'Slutlig allokering kvv'!$B$1:$BX$1,0),FALSE)/1,0))</f>
        <v/>
      </c>
      <c r="K397" t="str">
        <f>IF($D397="","",IFERROR(VLOOKUP($B397,Kraftvärmeprod!$B$1:$BX$550,MATCH(K$2,Kraftvärmeprod!$B$1:$VX$1,0),FALSE)/1,0)-IFERROR(VLOOKUP($B397,'Slutlig allokering kvv'!$B$2:$BX$550,MATCH(K$2,'Slutlig allokering kvv'!$B$1:$BX$1,0),FALSE)/1,0))</f>
        <v/>
      </c>
      <c r="L397" t="str">
        <f>IF($D397="","",IFERROR(VLOOKUP($B397,Kraftvärmeprod!$B$1:$BX$550,MATCH(L$2,Kraftvärmeprod!$B$1:$VX$1,0),FALSE)/1,0)-IFERROR(VLOOKUP($B397,'Slutlig allokering kvv'!$B$2:$BX$550,MATCH(L$2,'Slutlig allokering kvv'!$B$1:$BX$1,0),FALSE)/1,0))</f>
        <v/>
      </c>
      <c r="M397" t="str">
        <f>IF($D397="","",IFERROR(VLOOKUP($B397,Kraftvärmeprod!$B$1:$BX$550,MATCH(M$2,Kraftvärmeprod!$B$1:$VX$1,0),FALSE)/1,0)-IFERROR(VLOOKUP($B397,'Slutlig allokering kvv'!$B$2:$BX$550,MATCH(M$2,'Slutlig allokering kvv'!$B$1:$BX$1,0),FALSE)/1,0))</f>
        <v/>
      </c>
      <c r="N397" t="str">
        <f>IF($D397="","",IFERROR(VLOOKUP($B397,Kraftvärmeprod!$B$1:$BX$550,MATCH(N$2,Kraftvärmeprod!$B$1:$VX$1,0),FALSE)/1,0)-IFERROR(VLOOKUP($B397,'Slutlig allokering kvv'!$B$2:$BX$550,MATCH(N$2,'Slutlig allokering kvv'!$B$1:$BX$1,0),FALSE)/1,0))</f>
        <v/>
      </c>
      <c r="O397" t="str">
        <f>IF($D397="","",IFERROR(VLOOKUP($B397,Kraftvärmeprod!$B$1:$BX$550,MATCH(O$2,Kraftvärmeprod!$B$1:$VX$1,0),FALSE)/1,0)-IFERROR(VLOOKUP($B397,'Slutlig allokering kvv'!$B$2:$BX$550,MATCH(O$2,'Slutlig allokering kvv'!$B$1:$BX$1,0),FALSE)/1,0))</f>
        <v/>
      </c>
      <c r="P397" t="str">
        <f>IF($D397="","",IFERROR(VLOOKUP($B397,Kraftvärmeprod!$B$1:$BX$550,MATCH(P$2,Kraftvärmeprod!$B$1:$VX$1,0),FALSE)/1,0)-IFERROR(VLOOKUP($B397,'Slutlig allokering kvv'!$B$2:$BX$550,MATCH(P$2,'Slutlig allokering kvv'!$B$1:$BX$1,0),FALSE)/1,0))</f>
        <v/>
      </c>
      <c r="Q397" t="str">
        <f>IF($D397="","",IFERROR(VLOOKUP($B397,Kraftvärmeprod!$B$1:$BX$550,MATCH(Q$2,Kraftvärmeprod!$B$1:$VX$1,0),FALSE)/1,0)-IFERROR(VLOOKUP($B397,'Slutlig allokering kvv'!$B$2:$BX$550,MATCH(Q$2,'Slutlig allokering kvv'!$B$1:$BX$1,0),FALSE)/1,0))</f>
        <v/>
      </c>
      <c r="R397" t="str">
        <f>IF($D397="","",IFERROR(VLOOKUP($B397,Kraftvärmeprod!$B$1:$BX$550,MATCH(R$2,Kraftvärmeprod!$B$1:$VX$1,0),FALSE)/1,0)-IFERROR(VLOOKUP($B397,'Slutlig allokering kvv'!$B$2:$BX$550,MATCH(R$2,'Slutlig allokering kvv'!$B$1:$BX$1,0),FALSE)/1,0))</f>
        <v/>
      </c>
      <c r="S397" t="str">
        <f>IF($D397="","",IFERROR(VLOOKUP($B397,Kraftvärmeprod!$B$1:$BX$550,MATCH(S$2,Kraftvärmeprod!$B$1:$VX$1,0),FALSE)/1,0)-IFERROR(VLOOKUP($B397,'Slutlig allokering kvv'!$B$2:$BX$550,MATCH(S$2,'Slutlig allokering kvv'!$B$1:$BX$1,0),FALSE)/1,0))</f>
        <v/>
      </c>
      <c r="T397" t="str">
        <f>IF($D397="","",IFERROR(VLOOKUP($B397,Kraftvärmeprod!$B$1:$BX$550,MATCH(T$2,Kraftvärmeprod!$B$1:$VX$1,0),FALSE)/1,0)-IFERROR(VLOOKUP($B397,'Slutlig allokering kvv'!$B$2:$BX$550,MATCH(T$2,'Slutlig allokering kvv'!$B$1:$BX$1,0),FALSE)/1,0))</f>
        <v/>
      </c>
      <c r="U397" t="str">
        <f>IF($D397="","",IFERROR(VLOOKUP($B397,Kraftvärmeprod!$B$1:$BX$550,MATCH(U$2,Kraftvärmeprod!$B$1:$VX$1,0),FALSE)/1,0)-IFERROR(VLOOKUP($B397,'Slutlig allokering kvv'!$B$2:$BX$550,MATCH(U$2,'Slutlig allokering kvv'!$B$1:$BX$1,0),FALSE)/1,0))</f>
        <v/>
      </c>
      <c r="V397" t="str">
        <f>IF($D397="","",IFERROR(VLOOKUP($B397,Kraftvärmeprod!$B$1:$BX$550,MATCH(V$2,Kraftvärmeprod!$B$1:$VX$1,0),FALSE)/1,0)-IFERROR(VLOOKUP($B397,'Slutlig allokering kvv'!$B$2:$BX$550,MATCH(V$2,'Slutlig allokering kvv'!$B$1:$BX$1,0),FALSE)/1,0))</f>
        <v/>
      </c>
      <c r="W397" t="str">
        <f>IF($D397="","",IFERROR(VLOOKUP($B397,Kraftvärmeprod!$B$1:$BX$550,MATCH(W$2,Kraftvärmeprod!$B$1:$VX$1,0),FALSE)/1,0)-IFERROR(VLOOKUP($B397,'Slutlig allokering kvv'!$B$2:$BX$550,MATCH(W$2,'Slutlig allokering kvv'!$B$1:$BX$1,0),FALSE)/1,0))</f>
        <v/>
      </c>
      <c r="X397" t="str">
        <f>IF($D397="","",IFERROR(VLOOKUP($B397,Kraftvärmeprod!$B$1:$BX$550,MATCH(X$2,Kraftvärmeprod!$B$1:$VX$1,0),FALSE)/1,0)-IFERROR(VLOOKUP($B397,'Slutlig allokering kvv'!$B$2:$BX$550,MATCH(X$2,'Slutlig allokering kvv'!$B$1:$BX$1,0),FALSE)/1,0))</f>
        <v/>
      </c>
      <c r="Y397" t="str">
        <f>IF($D397="","",IFERROR(VLOOKUP($B397,Kraftvärmeprod!$B$1:$BX$550,MATCH(Y$2,Kraftvärmeprod!$B$1:$VX$1,0),FALSE)/1,0)-IFERROR(VLOOKUP($B397,'Slutlig allokering kvv'!$B$2:$BX$550,MATCH(Y$2,'Slutlig allokering kvv'!$B$1:$BX$1,0),FALSE)/1,0))</f>
        <v/>
      </c>
      <c r="Z397" t="str">
        <f>IF($D397="","",IFERROR(VLOOKUP($B397,Kraftvärmeprod!$B$1:$BX$550,MATCH(Z$2,Kraftvärmeprod!$B$1:$VX$1,0),FALSE)/1,0)-IFERROR(VLOOKUP($B397,'Slutlig allokering kvv'!$B$2:$BX$550,MATCH(Z$2,'Slutlig allokering kvv'!$B$1:$BX$1,0),FALSE)/1,0))</f>
        <v/>
      </c>
      <c r="AA397" t="str">
        <f>IF($D397="","",IFERROR(VLOOKUP($B397,Kraftvärmeprod!$B$1:$BX$550,MATCH(AA$2,Kraftvärmeprod!$B$1:$VX$1,0),FALSE)/1,0)-IFERROR(VLOOKUP($B397,'Slutlig allokering kvv'!$B$2:$BX$550,MATCH(AA$2,'Slutlig allokering kvv'!$B$1:$BX$1,0),FALSE)/1,0))</f>
        <v/>
      </c>
      <c r="AB397" t="str">
        <f>IF($D397="","",IFERROR(VLOOKUP($B397,Kraftvärmeprod!$B$1:$BX$550,MATCH(AB$2,Kraftvärmeprod!$B$1:$VX$1,0),FALSE)/1,0)-IFERROR(VLOOKUP($B397,'Slutlig allokering kvv'!$B$2:$BX$550,MATCH(AB$2,'Slutlig allokering kvv'!$B$1:$BX$1,0),FALSE)/1,0))</f>
        <v/>
      </c>
      <c r="AC397" t="str">
        <f>IF($D397="","",IFERROR(VLOOKUP($B397,Kraftvärmeprod!$B$1:$BX$550,MATCH(AC$2,Kraftvärmeprod!$B$1:$VX$1,0),FALSE)/1,0)-IFERROR(VLOOKUP($B397,'Slutlig allokering kvv'!$B$2:$BX$550,MATCH(AC$2,'Slutlig allokering kvv'!$B$1:$BX$1,0),FALSE)/1,0))</f>
        <v/>
      </c>
      <c r="AE397" t="str">
        <f>IF($D397="","",IFERROR(VLOOKUP($B397,Miljö!$B$1:$E$550,MATCH("Hjälpel kraftvärme (GWh)",Miljö!$B$1:$E$1,0),FALSE)/1,0)-IFERROR(VLOOKUP($B397,'Slutlig allokering kvv'!$B$2:$BX$550,MATCH(AE$2,'Slutlig allokering kvv'!$B$1:$BX$1,0),FALSE)/1,0))</f>
        <v/>
      </c>
      <c r="AI397">
        <f t="shared" si="24"/>
        <v>0</v>
      </c>
      <c r="AK397" t="str">
        <f>IFERROR(VLOOKUP($B397,'Slutlig allokering kvv'!$B$2:$AX$550,MATCH("Summa slutlig allokerad tillförd energi (utan hjälpel och rökgaskondensering):",'Slutlig allokering kvv'!$B$1:$AX$1,0),FALSE)/1,"")</f>
        <v/>
      </c>
      <c r="AM397" s="289" t="str">
        <f>IFERROR(1-VLOOKUP($B397,'Slutlig allokering kvv'!$B$2:$AX$550,MATCH("Andel av bränsle i kvv som allokerats till värme, exklusive rökgaskondensering och hjälpel",'Slutlig allokering kvv'!$B$1:$AX$1,0),FALSE),"")</f>
        <v/>
      </c>
      <c r="AO397" s="289" t="str">
        <f t="shared" si="25"/>
        <v/>
      </c>
      <c r="AP397" s="290" t="str">
        <f t="shared" si="26"/>
        <v/>
      </c>
      <c r="AQ397" s="290"/>
      <c r="AR397" s="239" t="str">
        <f t="shared" si="27"/>
        <v/>
      </c>
      <c r="AS397" s="290"/>
    </row>
    <row r="398" spans="1:45" x14ac:dyDescent="0.25">
      <c r="A398" s="2" t="str">
        <f>'Miljövärden för publ företag'!B400</f>
        <v/>
      </c>
      <c r="B398" s="2" t="str">
        <f>'Miljövärden för publ företag'!C400</f>
        <v/>
      </c>
      <c r="C398" t="str">
        <f>IFERROR(VLOOKUP($B398,Kraftvärmeprod!$B$1:$AH$479,MATCH(C$2,Kraftvärmeprod!$B$1:$AG$1,0),FALSE)/1,"")</f>
        <v/>
      </c>
      <c r="D398" t="str">
        <f>IFERROR(VLOOKUP($B398,Kraftvärmeprod!$B$1:$AH$479,MATCH(D$2,Kraftvärmeprod!$B$1:$AG$1,0),FALSE)/1,"")</f>
        <v/>
      </c>
      <c r="F398" t="str">
        <f>IF($D398="","",IFERROR(VLOOKUP($B398,Kraftvärmeprod!$B$1:$BX$550,MATCH(F$2,Kraftvärmeprod!$B$1:$VX$1,0),FALSE)/1,0)-IFERROR(VLOOKUP($B398,'Slutlig allokering kvv'!$B$2:$BX$550,MATCH(F$2,'Slutlig allokering kvv'!$B$1:$BX$1,0),FALSE)/1,0))</f>
        <v/>
      </c>
      <c r="G398" t="str">
        <f>IF($D398="","",IFERROR(VLOOKUP($B398,Kraftvärmeprod!$B$1:$BX$550,MATCH(G$2,Kraftvärmeprod!$B$1:$VX$1,0),FALSE)/1,0)-IFERROR(VLOOKUP($B398,'Slutlig allokering kvv'!$B$2:$BX$550,MATCH(G$2,'Slutlig allokering kvv'!$B$1:$BX$1,0),FALSE)/1,0))</f>
        <v/>
      </c>
      <c r="H398" t="str">
        <f>IF($D398="","",IFERROR(VLOOKUP($B398,Kraftvärmeprod!$B$1:$BX$550,MATCH(H$2,Kraftvärmeprod!$B$1:$VX$1,0),FALSE)/1,0)-IFERROR(VLOOKUP($B398,'Slutlig allokering kvv'!$B$2:$BX$550,MATCH(H$2,'Slutlig allokering kvv'!$B$1:$BX$1,0),FALSE)/1,0))</f>
        <v/>
      </c>
      <c r="I398" t="str">
        <f>IF($D398="","",IFERROR(VLOOKUP($B398,Kraftvärmeprod!$B$1:$BX$550,MATCH(I$2,Kraftvärmeprod!$B$1:$VX$1,0),FALSE)/1,0)-IFERROR(VLOOKUP($B398,'Slutlig allokering kvv'!$B$2:$BX$550,MATCH(I$2,'Slutlig allokering kvv'!$B$1:$BX$1,0),FALSE)/1,0))</f>
        <v/>
      </c>
      <c r="J398" t="str">
        <f>IF($D398="","",IFERROR(VLOOKUP($B398,Kraftvärmeprod!$B$1:$BX$550,MATCH(J$2,Kraftvärmeprod!$B$1:$VX$1,0),FALSE)/1,0)-IFERROR(VLOOKUP($B398,'Slutlig allokering kvv'!$B$2:$BX$550,MATCH(J$2,'Slutlig allokering kvv'!$B$1:$BX$1,0),FALSE)/1,0))</f>
        <v/>
      </c>
      <c r="K398" t="str">
        <f>IF($D398="","",IFERROR(VLOOKUP($B398,Kraftvärmeprod!$B$1:$BX$550,MATCH(K$2,Kraftvärmeprod!$B$1:$VX$1,0),FALSE)/1,0)-IFERROR(VLOOKUP($B398,'Slutlig allokering kvv'!$B$2:$BX$550,MATCH(K$2,'Slutlig allokering kvv'!$B$1:$BX$1,0),FALSE)/1,0))</f>
        <v/>
      </c>
      <c r="L398" t="str">
        <f>IF($D398="","",IFERROR(VLOOKUP($B398,Kraftvärmeprod!$B$1:$BX$550,MATCH(L$2,Kraftvärmeprod!$B$1:$VX$1,0),FALSE)/1,0)-IFERROR(VLOOKUP($B398,'Slutlig allokering kvv'!$B$2:$BX$550,MATCH(L$2,'Slutlig allokering kvv'!$B$1:$BX$1,0),FALSE)/1,0))</f>
        <v/>
      </c>
      <c r="M398" t="str">
        <f>IF($D398="","",IFERROR(VLOOKUP($B398,Kraftvärmeprod!$B$1:$BX$550,MATCH(M$2,Kraftvärmeprod!$B$1:$VX$1,0),FALSE)/1,0)-IFERROR(VLOOKUP($B398,'Slutlig allokering kvv'!$B$2:$BX$550,MATCH(M$2,'Slutlig allokering kvv'!$B$1:$BX$1,0),FALSE)/1,0))</f>
        <v/>
      </c>
      <c r="N398" t="str">
        <f>IF($D398="","",IFERROR(VLOOKUP($B398,Kraftvärmeprod!$B$1:$BX$550,MATCH(N$2,Kraftvärmeprod!$B$1:$VX$1,0),FALSE)/1,0)-IFERROR(VLOOKUP($B398,'Slutlig allokering kvv'!$B$2:$BX$550,MATCH(N$2,'Slutlig allokering kvv'!$B$1:$BX$1,0),FALSE)/1,0))</f>
        <v/>
      </c>
      <c r="O398" t="str">
        <f>IF($D398="","",IFERROR(VLOOKUP($B398,Kraftvärmeprod!$B$1:$BX$550,MATCH(O$2,Kraftvärmeprod!$B$1:$VX$1,0),FALSE)/1,0)-IFERROR(VLOOKUP($B398,'Slutlig allokering kvv'!$B$2:$BX$550,MATCH(O$2,'Slutlig allokering kvv'!$B$1:$BX$1,0),FALSE)/1,0))</f>
        <v/>
      </c>
      <c r="P398" t="str">
        <f>IF($D398="","",IFERROR(VLOOKUP($B398,Kraftvärmeprod!$B$1:$BX$550,MATCH(P$2,Kraftvärmeprod!$B$1:$VX$1,0),FALSE)/1,0)-IFERROR(VLOOKUP($B398,'Slutlig allokering kvv'!$B$2:$BX$550,MATCH(P$2,'Slutlig allokering kvv'!$B$1:$BX$1,0),FALSE)/1,0))</f>
        <v/>
      </c>
      <c r="Q398" t="str">
        <f>IF($D398="","",IFERROR(VLOOKUP($B398,Kraftvärmeprod!$B$1:$BX$550,MATCH(Q$2,Kraftvärmeprod!$B$1:$VX$1,0),FALSE)/1,0)-IFERROR(VLOOKUP($B398,'Slutlig allokering kvv'!$B$2:$BX$550,MATCH(Q$2,'Slutlig allokering kvv'!$B$1:$BX$1,0),FALSE)/1,0))</f>
        <v/>
      </c>
      <c r="R398" t="str">
        <f>IF($D398="","",IFERROR(VLOOKUP($B398,Kraftvärmeprod!$B$1:$BX$550,MATCH(R$2,Kraftvärmeprod!$B$1:$VX$1,0),FALSE)/1,0)-IFERROR(VLOOKUP($B398,'Slutlig allokering kvv'!$B$2:$BX$550,MATCH(R$2,'Slutlig allokering kvv'!$B$1:$BX$1,0),FALSE)/1,0))</f>
        <v/>
      </c>
      <c r="S398" t="str">
        <f>IF($D398="","",IFERROR(VLOOKUP($B398,Kraftvärmeprod!$B$1:$BX$550,MATCH(S$2,Kraftvärmeprod!$B$1:$VX$1,0),FALSE)/1,0)-IFERROR(VLOOKUP($B398,'Slutlig allokering kvv'!$B$2:$BX$550,MATCH(S$2,'Slutlig allokering kvv'!$B$1:$BX$1,0),FALSE)/1,0))</f>
        <v/>
      </c>
      <c r="T398" t="str">
        <f>IF($D398="","",IFERROR(VLOOKUP($B398,Kraftvärmeprod!$B$1:$BX$550,MATCH(T$2,Kraftvärmeprod!$B$1:$VX$1,0),FALSE)/1,0)-IFERROR(VLOOKUP($B398,'Slutlig allokering kvv'!$B$2:$BX$550,MATCH(T$2,'Slutlig allokering kvv'!$B$1:$BX$1,0),FALSE)/1,0))</f>
        <v/>
      </c>
      <c r="U398" t="str">
        <f>IF($D398="","",IFERROR(VLOOKUP($B398,Kraftvärmeprod!$B$1:$BX$550,MATCH(U$2,Kraftvärmeprod!$B$1:$VX$1,0),FALSE)/1,0)-IFERROR(VLOOKUP($B398,'Slutlig allokering kvv'!$B$2:$BX$550,MATCH(U$2,'Slutlig allokering kvv'!$B$1:$BX$1,0),FALSE)/1,0))</f>
        <v/>
      </c>
      <c r="V398" t="str">
        <f>IF($D398="","",IFERROR(VLOOKUP($B398,Kraftvärmeprod!$B$1:$BX$550,MATCH(V$2,Kraftvärmeprod!$B$1:$VX$1,0),FALSE)/1,0)-IFERROR(VLOOKUP($B398,'Slutlig allokering kvv'!$B$2:$BX$550,MATCH(V$2,'Slutlig allokering kvv'!$B$1:$BX$1,0),FALSE)/1,0))</f>
        <v/>
      </c>
      <c r="W398" t="str">
        <f>IF($D398="","",IFERROR(VLOOKUP($B398,Kraftvärmeprod!$B$1:$BX$550,MATCH(W$2,Kraftvärmeprod!$B$1:$VX$1,0),FALSE)/1,0)-IFERROR(VLOOKUP($B398,'Slutlig allokering kvv'!$B$2:$BX$550,MATCH(W$2,'Slutlig allokering kvv'!$B$1:$BX$1,0),FALSE)/1,0))</f>
        <v/>
      </c>
      <c r="X398" t="str">
        <f>IF($D398="","",IFERROR(VLOOKUP($B398,Kraftvärmeprod!$B$1:$BX$550,MATCH(X$2,Kraftvärmeprod!$B$1:$VX$1,0),FALSE)/1,0)-IFERROR(VLOOKUP($B398,'Slutlig allokering kvv'!$B$2:$BX$550,MATCH(X$2,'Slutlig allokering kvv'!$B$1:$BX$1,0),FALSE)/1,0))</f>
        <v/>
      </c>
      <c r="Y398" t="str">
        <f>IF($D398="","",IFERROR(VLOOKUP($B398,Kraftvärmeprod!$B$1:$BX$550,MATCH(Y$2,Kraftvärmeprod!$B$1:$VX$1,0),FALSE)/1,0)-IFERROR(VLOOKUP($B398,'Slutlig allokering kvv'!$B$2:$BX$550,MATCH(Y$2,'Slutlig allokering kvv'!$B$1:$BX$1,0),FALSE)/1,0))</f>
        <v/>
      </c>
      <c r="Z398" t="str">
        <f>IF($D398="","",IFERROR(VLOOKUP($B398,Kraftvärmeprod!$B$1:$BX$550,MATCH(Z$2,Kraftvärmeprod!$B$1:$VX$1,0),FALSE)/1,0)-IFERROR(VLOOKUP($B398,'Slutlig allokering kvv'!$B$2:$BX$550,MATCH(Z$2,'Slutlig allokering kvv'!$B$1:$BX$1,0),FALSE)/1,0))</f>
        <v/>
      </c>
      <c r="AA398" t="str">
        <f>IF($D398="","",IFERROR(VLOOKUP($B398,Kraftvärmeprod!$B$1:$BX$550,MATCH(AA$2,Kraftvärmeprod!$B$1:$VX$1,0),FALSE)/1,0)-IFERROR(VLOOKUP($B398,'Slutlig allokering kvv'!$B$2:$BX$550,MATCH(AA$2,'Slutlig allokering kvv'!$B$1:$BX$1,0),FALSE)/1,0))</f>
        <v/>
      </c>
      <c r="AB398" t="str">
        <f>IF($D398="","",IFERROR(VLOOKUP($B398,Kraftvärmeprod!$B$1:$BX$550,MATCH(AB$2,Kraftvärmeprod!$B$1:$VX$1,0),FALSE)/1,0)-IFERROR(VLOOKUP($B398,'Slutlig allokering kvv'!$B$2:$BX$550,MATCH(AB$2,'Slutlig allokering kvv'!$B$1:$BX$1,0),FALSE)/1,0))</f>
        <v/>
      </c>
      <c r="AC398" t="str">
        <f>IF($D398="","",IFERROR(VLOOKUP($B398,Kraftvärmeprod!$B$1:$BX$550,MATCH(AC$2,Kraftvärmeprod!$B$1:$VX$1,0),FALSE)/1,0)-IFERROR(VLOOKUP($B398,'Slutlig allokering kvv'!$B$2:$BX$550,MATCH(AC$2,'Slutlig allokering kvv'!$B$1:$BX$1,0),FALSE)/1,0))</f>
        <v/>
      </c>
      <c r="AE398" t="str">
        <f>IF($D398="","",IFERROR(VLOOKUP($B398,Miljö!$B$1:$E$550,MATCH("Hjälpel kraftvärme (GWh)",Miljö!$B$1:$E$1,0),FALSE)/1,0)-IFERROR(VLOOKUP($B398,'Slutlig allokering kvv'!$B$2:$BX$550,MATCH(AE$2,'Slutlig allokering kvv'!$B$1:$BX$1,0),FALSE)/1,0))</f>
        <v/>
      </c>
      <c r="AI398">
        <f t="shared" si="24"/>
        <v>0</v>
      </c>
      <c r="AK398" t="str">
        <f>IFERROR(VLOOKUP($B398,'Slutlig allokering kvv'!$B$2:$AX$550,MATCH("Summa slutlig allokerad tillförd energi (utan hjälpel och rökgaskondensering):",'Slutlig allokering kvv'!$B$1:$AX$1,0),FALSE)/1,"")</f>
        <v/>
      </c>
      <c r="AM398" s="289" t="str">
        <f>IFERROR(1-VLOOKUP($B398,'Slutlig allokering kvv'!$B$2:$AX$550,MATCH("Andel av bränsle i kvv som allokerats till värme, exklusive rökgaskondensering och hjälpel",'Slutlig allokering kvv'!$B$1:$AX$1,0),FALSE),"")</f>
        <v/>
      </c>
      <c r="AO398" s="289" t="str">
        <f t="shared" si="25"/>
        <v/>
      </c>
      <c r="AP398" s="290" t="str">
        <f t="shared" si="26"/>
        <v/>
      </c>
      <c r="AQ398" s="290"/>
      <c r="AR398" s="239" t="str">
        <f t="shared" si="27"/>
        <v/>
      </c>
      <c r="AS398" s="290"/>
    </row>
    <row r="399" spans="1:45" x14ac:dyDescent="0.25">
      <c r="A399" s="2" t="str">
        <f>'Miljövärden för publ företag'!B401</f>
        <v/>
      </c>
      <c r="B399" s="2" t="str">
        <f>'Miljövärden för publ företag'!C401</f>
        <v/>
      </c>
      <c r="C399" t="str">
        <f>IFERROR(VLOOKUP($B399,Kraftvärmeprod!$B$1:$AH$479,MATCH(C$2,Kraftvärmeprod!$B$1:$AG$1,0),FALSE)/1,"")</f>
        <v/>
      </c>
      <c r="D399" t="str">
        <f>IFERROR(VLOOKUP($B399,Kraftvärmeprod!$B$1:$AH$479,MATCH(D$2,Kraftvärmeprod!$B$1:$AG$1,0),FALSE)/1,"")</f>
        <v/>
      </c>
      <c r="F399" t="str">
        <f>IF($D399="","",IFERROR(VLOOKUP($B399,Kraftvärmeprod!$B$1:$BX$550,MATCH(F$2,Kraftvärmeprod!$B$1:$VX$1,0),FALSE)/1,0)-IFERROR(VLOOKUP($B399,'Slutlig allokering kvv'!$B$2:$BX$550,MATCH(F$2,'Slutlig allokering kvv'!$B$1:$BX$1,0),FALSE)/1,0))</f>
        <v/>
      </c>
      <c r="G399" t="str">
        <f>IF($D399="","",IFERROR(VLOOKUP($B399,Kraftvärmeprod!$B$1:$BX$550,MATCH(G$2,Kraftvärmeprod!$B$1:$VX$1,0),FALSE)/1,0)-IFERROR(VLOOKUP($B399,'Slutlig allokering kvv'!$B$2:$BX$550,MATCH(G$2,'Slutlig allokering kvv'!$B$1:$BX$1,0),FALSE)/1,0))</f>
        <v/>
      </c>
      <c r="H399" t="str">
        <f>IF($D399="","",IFERROR(VLOOKUP($B399,Kraftvärmeprod!$B$1:$BX$550,MATCH(H$2,Kraftvärmeprod!$B$1:$VX$1,0),FALSE)/1,0)-IFERROR(VLOOKUP($B399,'Slutlig allokering kvv'!$B$2:$BX$550,MATCH(H$2,'Slutlig allokering kvv'!$B$1:$BX$1,0),FALSE)/1,0))</f>
        <v/>
      </c>
      <c r="I399" t="str">
        <f>IF($D399="","",IFERROR(VLOOKUP($B399,Kraftvärmeprod!$B$1:$BX$550,MATCH(I$2,Kraftvärmeprod!$B$1:$VX$1,0),FALSE)/1,0)-IFERROR(VLOOKUP($B399,'Slutlig allokering kvv'!$B$2:$BX$550,MATCH(I$2,'Slutlig allokering kvv'!$B$1:$BX$1,0),FALSE)/1,0))</f>
        <v/>
      </c>
      <c r="J399" t="str">
        <f>IF($D399="","",IFERROR(VLOOKUP($B399,Kraftvärmeprod!$B$1:$BX$550,MATCH(J$2,Kraftvärmeprod!$B$1:$VX$1,0),FALSE)/1,0)-IFERROR(VLOOKUP($B399,'Slutlig allokering kvv'!$B$2:$BX$550,MATCH(J$2,'Slutlig allokering kvv'!$B$1:$BX$1,0),FALSE)/1,0))</f>
        <v/>
      </c>
      <c r="K399" t="str">
        <f>IF($D399="","",IFERROR(VLOOKUP($B399,Kraftvärmeprod!$B$1:$BX$550,MATCH(K$2,Kraftvärmeprod!$B$1:$VX$1,0),FALSE)/1,0)-IFERROR(VLOOKUP($B399,'Slutlig allokering kvv'!$B$2:$BX$550,MATCH(K$2,'Slutlig allokering kvv'!$B$1:$BX$1,0),FALSE)/1,0))</f>
        <v/>
      </c>
      <c r="L399" t="str">
        <f>IF($D399="","",IFERROR(VLOOKUP($B399,Kraftvärmeprod!$B$1:$BX$550,MATCH(L$2,Kraftvärmeprod!$B$1:$VX$1,0),FALSE)/1,0)-IFERROR(VLOOKUP($B399,'Slutlig allokering kvv'!$B$2:$BX$550,MATCH(L$2,'Slutlig allokering kvv'!$B$1:$BX$1,0),FALSE)/1,0))</f>
        <v/>
      </c>
      <c r="M399" t="str">
        <f>IF($D399="","",IFERROR(VLOOKUP($B399,Kraftvärmeprod!$B$1:$BX$550,MATCH(M$2,Kraftvärmeprod!$B$1:$VX$1,0),FALSE)/1,0)-IFERROR(VLOOKUP($B399,'Slutlig allokering kvv'!$B$2:$BX$550,MATCH(M$2,'Slutlig allokering kvv'!$B$1:$BX$1,0),FALSE)/1,0))</f>
        <v/>
      </c>
      <c r="N399" t="str">
        <f>IF($D399="","",IFERROR(VLOOKUP($B399,Kraftvärmeprod!$B$1:$BX$550,MATCH(N$2,Kraftvärmeprod!$B$1:$VX$1,0),FALSE)/1,0)-IFERROR(VLOOKUP($B399,'Slutlig allokering kvv'!$B$2:$BX$550,MATCH(N$2,'Slutlig allokering kvv'!$B$1:$BX$1,0),FALSE)/1,0))</f>
        <v/>
      </c>
      <c r="O399" t="str">
        <f>IF($D399="","",IFERROR(VLOOKUP($B399,Kraftvärmeprod!$B$1:$BX$550,MATCH(O$2,Kraftvärmeprod!$B$1:$VX$1,0),FALSE)/1,0)-IFERROR(VLOOKUP($B399,'Slutlig allokering kvv'!$B$2:$BX$550,MATCH(O$2,'Slutlig allokering kvv'!$B$1:$BX$1,0),FALSE)/1,0))</f>
        <v/>
      </c>
      <c r="P399" t="str">
        <f>IF($D399="","",IFERROR(VLOOKUP($B399,Kraftvärmeprod!$B$1:$BX$550,MATCH(P$2,Kraftvärmeprod!$B$1:$VX$1,0),FALSE)/1,0)-IFERROR(VLOOKUP($B399,'Slutlig allokering kvv'!$B$2:$BX$550,MATCH(P$2,'Slutlig allokering kvv'!$B$1:$BX$1,0),FALSE)/1,0))</f>
        <v/>
      </c>
      <c r="Q399" t="str">
        <f>IF($D399="","",IFERROR(VLOOKUP($B399,Kraftvärmeprod!$B$1:$BX$550,MATCH(Q$2,Kraftvärmeprod!$B$1:$VX$1,0),FALSE)/1,0)-IFERROR(VLOOKUP($B399,'Slutlig allokering kvv'!$B$2:$BX$550,MATCH(Q$2,'Slutlig allokering kvv'!$B$1:$BX$1,0),FALSE)/1,0))</f>
        <v/>
      </c>
      <c r="R399" t="str">
        <f>IF($D399="","",IFERROR(VLOOKUP($B399,Kraftvärmeprod!$B$1:$BX$550,MATCH(R$2,Kraftvärmeprod!$B$1:$VX$1,0),FALSE)/1,0)-IFERROR(VLOOKUP($B399,'Slutlig allokering kvv'!$B$2:$BX$550,MATCH(R$2,'Slutlig allokering kvv'!$B$1:$BX$1,0),FALSE)/1,0))</f>
        <v/>
      </c>
      <c r="S399" t="str">
        <f>IF($D399="","",IFERROR(VLOOKUP($B399,Kraftvärmeprod!$B$1:$BX$550,MATCH(S$2,Kraftvärmeprod!$B$1:$VX$1,0),FALSE)/1,0)-IFERROR(VLOOKUP($B399,'Slutlig allokering kvv'!$B$2:$BX$550,MATCH(S$2,'Slutlig allokering kvv'!$B$1:$BX$1,0),FALSE)/1,0))</f>
        <v/>
      </c>
      <c r="T399" t="str">
        <f>IF($D399="","",IFERROR(VLOOKUP($B399,Kraftvärmeprod!$B$1:$BX$550,MATCH(T$2,Kraftvärmeprod!$B$1:$VX$1,0),FALSE)/1,0)-IFERROR(VLOOKUP($B399,'Slutlig allokering kvv'!$B$2:$BX$550,MATCH(T$2,'Slutlig allokering kvv'!$B$1:$BX$1,0),FALSE)/1,0))</f>
        <v/>
      </c>
      <c r="U399" t="str">
        <f>IF($D399="","",IFERROR(VLOOKUP($B399,Kraftvärmeprod!$B$1:$BX$550,MATCH(U$2,Kraftvärmeprod!$B$1:$VX$1,0),FALSE)/1,0)-IFERROR(VLOOKUP($B399,'Slutlig allokering kvv'!$B$2:$BX$550,MATCH(U$2,'Slutlig allokering kvv'!$B$1:$BX$1,0),FALSE)/1,0))</f>
        <v/>
      </c>
      <c r="V399" t="str">
        <f>IF($D399="","",IFERROR(VLOOKUP($B399,Kraftvärmeprod!$B$1:$BX$550,MATCH(V$2,Kraftvärmeprod!$B$1:$VX$1,0),FALSE)/1,0)-IFERROR(VLOOKUP($B399,'Slutlig allokering kvv'!$B$2:$BX$550,MATCH(V$2,'Slutlig allokering kvv'!$B$1:$BX$1,0),FALSE)/1,0))</f>
        <v/>
      </c>
      <c r="W399" t="str">
        <f>IF($D399="","",IFERROR(VLOOKUP($B399,Kraftvärmeprod!$B$1:$BX$550,MATCH(W$2,Kraftvärmeprod!$B$1:$VX$1,0),FALSE)/1,0)-IFERROR(VLOOKUP($B399,'Slutlig allokering kvv'!$B$2:$BX$550,MATCH(W$2,'Slutlig allokering kvv'!$B$1:$BX$1,0),FALSE)/1,0))</f>
        <v/>
      </c>
      <c r="X399" t="str">
        <f>IF($D399="","",IFERROR(VLOOKUP($B399,Kraftvärmeprod!$B$1:$BX$550,MATCH(X$2,Kraftvärmeprod!$B$1:$VX$1,0),FALSE)/1,0)-IFERROR(VLOOKUP($B399,'Slutlig allokering kvv'!$B$2:$BX$550,MATCH(X$2,'Slutlig allokering kvv'!$B$1:$BX$1,0),FALSE)/1,0))</f>
        <v/>
      </c>
      <c r="Y399" t="str">
        <f>IF($D399="","",IFERROR(VLOOKUP($B399,Kraftvärmeprod!$B$1:$BX$550,MATCH(Y$2,Kraftvärmeprod!$B$1:$VX$1,0),FALSE)/1,0)-IFERROR(VLOOKUP($B399,'Slutlig allokering kvv'!$B$2:$BX$550,MATCH(Y$2,'Slutlig allokering kvv'!$B$1:$BX$1,0),FALSE)/1,0))</f>
        <v/>
      </c>
      <c r="Z399" t="str">
        <f>IF($D399="","",IFERROR(VLOOKUP($B399,Kraftvärmeprod!$B$1:$BX$550,MATCH(Z$2,Kraftvärmeprod!$B$1:$VX$1,0),FALSE)/1,0)-IFERROR(VLOOKUP($B399,'Slutlig allokering kvv'!$B$2:$BX$550,MATCH(Z$2,'Slutlig allokering kvv'!$B$1:$BX$1,0),FALSE)/1,0))</f>
        <v/>
      </c>
      <c r="AA399" t="str">
        <f>IF($D399="","",IFERROR(VLOOKUP($B399,Kraftvärmeprod!$B$1:$BX$550,MATCH(AA$2,Kraftvärmeprod!$B$1:$VX$1,0),FALSE)/1,0)-IFERROR(VLOOKUP($B399,'Slutlig allokering kvv'!$B$2:$BX$550,MATCH(AA$2,'Slutlig allokering kvv'!$B$1:$BX$1,0),FALSE)/1,0))</f>
        <v/>
      </c>
      <c r="AB399" t="str">
        <f>IF($D399="","",IFERROR(VLOOKUP($B399,Kraftvärmeprod!$B$1:$BX$550,MATCH(AB$2,Kraftvärmeprod!$B$1:$VX$1,0),FALSE)/1,0)-IFERROR(VLOOKUP($B399,'Slutlig allokering kvv'!$B$2:$BX$550,MATCH(AB$2,'Slutlig allokering kvv'!$B$1:$BX$1,0),FALSE)/1,0))</f>
        <v/>
      </c>
      <c r="AC399" t="str">
        <f>IF($D399="","",IFERROR(VLOOKUP($B399,Kraftvärmeprod!$B$1:$BX$550,MATCH(AC$2,Kraftvärmeprod!$B$1:$VX$1,0),FALSE)/1,0)-IFERROR(VLOOKUP($B399,'Slutlig allokering kvv'!$B$2:$BX$550,MATCH(AC$2,'Slutlig allokering kvv'!$B$1:$BX$1,0),FALSE)/1,0))</f>
        <v/>
      </c>
      <c r="AE399" t="str">
        <f>IF($D399="","",IFERROR(VLOOKUP($B399,Miljö!$B$1:$E$550,MATCH("Hjälpel kraftvärme (GWh)",Miljö!$B$1:$E$1,0),FALSE)/1,0)-IFERROR(VLOOKUP($B399,'Slutlig allokering kvv'!$B$2:$BX$550,MATCH(AE$2,'Slutlig allokering kvv'!$B$1:$BX$1,0),FALSE)/1,0))</f>
        <v/>
      </c>
      <c r="AI399">
        <f t="shared" si="24"/>
        <v>0</v>
      </c>
      <c r="AK399" t="str">
        <f>IFERROR(VLOOKUP($B399,'Slutlig allokering kvv'!$B$2:$AX$550,MATCH("Summa slutlig allokerad tillförd energi (utan hjälpel och rökgaskondensering):",'Slutlig allokering kvv'!$B$1:$AX$1,0),FALSE)/1,"")</f>
        <v/>
      </c>
      <c r="AM399" s="289" t="str">
        <f>IFERROR(1-VLOOKUP($B399,'Slutlig allokering kvv'!$B$2:$AX$550,MATCH("Andel av bränsle i kvv som allokerats till värme, exklusive rökgaskondensering och hjälpel",'Slutlig allokering kvv'!$B$1:$AX$1,0),FALSE),"")</f>
        <v/>
      </c>
      <c r="AO399" s="289" t="str">
        <f t="shared" si="25"/>
        <v/>
      </c>
      <c r="AP399" s="290" t="str">
        <f t="shared" si="26"/>
        <v/>
      </c>
      <c r="AQ399" s="290"/>
      <c r="AR399" s="239" t="str">
        <f t="shared" si="27"/>
        <v/>
      </c>
      <c r="AS399" s="290"/>
    </row>
    <row r="400" spans="1:45" x14ac:dyDescent="0.25">
      <c r="A400" s="2" t="str">
        <f>'Miljövärden för publ företag'!B402</f>
        <v/>
      </c>
      <c r="B400" s="2" t="str">
        <f>'Miljövärden för publ företag'!C402</f>
        <v/>
      </c>
      <c r="C400" t="str">
        <f>IFERROR(VLOOKUP($B400,Kraftvärmeprod!$B$1:$AH$479,MATCH(C$2,Kraftvärmeprod!$B$1:$AG$1,0),FALSE)/1,"")</f>
        <v/>
      </c>
      <c r="D400" t="str">
        <f>IFERROR(VLOOKUP($B400,Kraftvärmeprod!$B$1:$AH$479,MATCH(D$2,Kraftvärmeprod!$B$1:$AG$1,0),FALSE)/1,"")</f>
        <v/>
      </c>
      <c r="F400" t="str">
        <f>IF($D400="","",IFERROR(VLOOKUP($B400,Kraftvärmeprod!$B$1:$BX$550,MATCH(F$2,Kraftvärmeprod!$B$1:$VX$1,0),FALSE)/1,0)-IFERROR(VLOOKUP($B400,'Slutlig allokering kvv'!$B$2:$BX$550,MATCH(F$2,'Slutlig allokering kvv'!$B$1:$BX$1,0),FALSE)/1,0))</f>
        <v/>
      </c>
      <c r="G400" t="str">
        <f>IF($D400="","",IFERROR(VLOOKUP($B400,Kraftvärmeprod!$B$1:$BX$550,MATCH(G$2,Kraftvärmeprod!$B$1:$VX$1,0),FALSE)/1,0)-IFERROR(VLOOKUP($B400,'Slutlig allokering kvv'!$B$2:$BX$550,MATCH(G$2,'Slutlig allokering kvv'!$B$1:$BX$1,0),FALSE)/1,0))</f>
        <v/>
      </c>
      <c r="H400" t="str">
        <f>IF($D400="","",IFERROR(VLOOKUP($B400,Kraftvärmeprod!$B$1:$BX$550,MATCH(H$2,Kraftvärmeprod!$B$1:$VX$1,0),FALSE)/1,0)-IFERROR(VLOOKUP($B400,'Slutlig allokering kvv'!$B$2:$BX$550,MATCH(H$2,'Slutlig allokering kvv'!$B$1:$BX$1,0),FALSE)/1,0))</f>
        <v/>
      </c>
      <c r="I400" t="str">
        <f>IF($D400="","",IFERROR(VLOOKUP($B400,Kraftvärmeprod!$B$1:$BX$550,MATCH(I$2,Kraftvärmeprod!$B$1:$VX$1,0),FALSE)/1,0)-IFERROR(VLOOKUP($B400,'Slutlig allokering kvv'!$B$2:$BX$550,MATCH(I$2,'Slutlig allokering kvv'!$B$1:$BX$1,0),FALSE)/1,0))</f>
        <v/>
      </c>
      <c r="J400" t="str">
        <f>IF($D400="","",IFERROR(VLOOKUP($B400,Kraftvärmeprod!$B$1:$BX$550,MATCH(J$2,Kraftvärmeprod!$B$1:$VX$1,0),FALSE)/1,0)-IFERROR(VLOOKUP($B400,'Slutlig allokering kvv'!$B$2:$BX$550,MATCH(J$2,'Slutlig allokering kvv'!$B$1:$BX$1,0),FALSE)/1,0))</f>
        <v/>
      </c>
      <c r="K400" t="str">
        <f>IF($D400="","",IFERROR(VLOOKUP($B400,Kraftvärmeprod!$B$1:$BX$550,MATCH(K$2,Kraftvärmeprod!$B$1:$VX$1,0),FALSE)/1,0)-IFERROR(VLOOKUP($B400,'Slutlig allokering kvv'!$B$2:$BX$550,MATCH(K$2,'Slutlig allokering kvv'!$B$1:$BX$1,0),FALSE)/1,0))</f>
        <v/>
      </c>
      <c r="L400" t="str">
        <f>IF($D400="","",IFERROR(VLOOKUP($B400,Kraftvärmeprod!$B$1:$BX$550,MATCH(L$2,Kraftvärmeprod!$B$1:$VX$1,0),FALSE)/1,0)-IFERROR(VLOOKUP($B400,'Slutlig allokering kvv'!$B$2:$BX$550,MATCH(L$2,'Slutlig allokering kvv'!$B$1:$BX$1,0),FALSE)/1,0))</f>
        <v/>
      </c>
      <c r="M400" t="str">
        <f>IF($D400="","",IFERROR(VLOOKUP($B400,Kraftvärmeprod!$B$1:$BX$550,MATCH(M$2,Kraftvärmeprod!$B$1:$VX$1,0),FALSE)/1,0)-IFERROR(VLOOKUP($B400,'Slutlig allokering kvv'!$B$2:$BX$550,MATCH(M$2,'Slutlig allokering kvv'!$B$1:$BX$1,0),FALSE)/1,0))</f>
        <v/>
      </c>
      <c r="N400" t="str">
        <f>IF($D400="","",IFERROR(VLOOKUP($B400,Kraftvärmeprod!$B$1:$BX$550,MATCH(N$2,Kraftvärmeprod!$B$1:$VX$1,0),FALSE)/1,0)-IFERROR(VLOOKUP($B400,'Slutlig allokering kvv'!$B$2:$BX$550,MATCH(N$2,'Slutlig allokering kvv'!$B$1:$BX$1,0),FALSE)/1,0))</f>
        <v/>
      </c>
      <c r="O400" t="str">
        <f>IF($D400="","",IFERROR(VLOOKUP($B400,Kraftvärmeprod!$B$1:$BX$550,MATCH(O$2,Kraftvärmeprod!$B$1:$VX$1,0),FALSE)/1,0)-IFERROR(VLOOKUP($B400,'Slutlig allokering kvv'!$B$2:$BX$550,MATCH(O$2,'Slutlig allokering kvv'!$B$1:$BX$1,0),FALSE)/1,0))</f>
        <v/>
      </c>
      <c r="P400" t="str">
        <f>IF($D400="","",IFERROR(VLOOKUP($B400,Kraftvärmeprod!$B$1:$BX$550,MATCH(P$2,Kraftvärmeprod!$B$1:$VX$1,0),FALSE)/1,0)-IFERROR(VLOOKUP($B400,'Slutlig allokering kvv'!$B$2:$BX$550,MATCH(P$2,'Slutlig allokering kvv'!$B$1:$BX$1,0),FALSE)/1,0))</f>
        <v/>
      </c>
      <c r="Q400" t="str">
        <f>IF($D400="","",IFERROR(VLOOKUP($B400,Kraftvärmeprod!$B$1:$BX$550,MATCH(Q$2,Kraftvärmeprod!$B$1:$VX$1,0),FALSE)/1,0)-IFERROR(VLOOKUP($B400,'Slutlig allokering kvv'!$B$2:$BX$550,MATCH(Q$2,'Slutlig allokering kvv'!$B$1:$BX$1,0),FALSE)/1,0))</f>
        <v/>
      </c>
      <c r="R400" t="str">
        <f>IF($D400="","",IFERROR(VLOOKUP($B400,Kraftvärmeprod!$B$1:$BX$550,MATCH(R$2,Kraftvärmeprod!$B$1:$VX$1,0),FALSE)/1,0)-IFERROR(VLOOKUP($B400,'Slutlig allokering kvv'!$B$2:$BX$550,MATCH(R$2,'Slutlig allokering kvv'!$B$1:$BX$1,0),FALSE)/1,0))</f>
        <v/>
      </c>
      <c r="S400" t="str">
        <f>IF($D400="","",IFERROR(VLOOKUP($B400,Kraftvärmeprod!$B$1:$BX$550,MATCH(S$2,Kraftvärmeprod!$B$1:$VX$1,0),FALSE)/1,0)-IFERROR(VLOOKUP($B400,'Slutlig allokering kvv'!$B$2:$BX$550,MATCH(S$2,'Slutlig allokering kvv'!$B$1:$BX$1,0),FALSE)/1,0))</f>
        <v/>
      </c>
      <c r="T400" t="str">
        <f>IF($D400="","",IFERROR(VLOOKUP($B400,Kraftvärmeprod!$B$1:$BX$550,MATCH(T$2,Kraftvärmeprod!$B$1:$VX$1,0),FALSE)/1,0)-IFERROR(VLOOKUP($B400,'Slutlig allokering kvv'!$B$2:$BX$550,MATCH(T$2,'Slutlig allokering kvv'!$B$1:$BX$1,0),FALSE)/1,0))</f>
        <v/>
      </c>
      <c r="U400" t="str">
        <f>IF($D400="","",IFERROR(VLOOKUP($B400,Kraftvärmeprod!$B$1:$BX$550,MATCH(U$2,Kraftvärmeprod!$B$1:$VX$1,0),FALSE)/1,0)-IFERROR(VLOOKUP($B400,'Slutlig allokering kvv'!$B$2:$BX$550,MATCH(U$2,'Slutlig allokering kvv'!$B$1:$BX$1,0),FALSE)/1,0))</f>
        <v/>
      </c>
      <c r="V400" t="str">
        <f>IF($D400="","",IFERROR(VLOOKUP($B400,Kraftvärmeprod!$B$1:$BX$550,MATCH(V$2,Kraftvärmeprod!$B$1:$VX$1,0),FALSE)/1,0)-IFERROR(VLOOKUP($B400,'Slutlig allokering kvv'!$B$2:$BX$550,MATCH(V$2,'Slutlig allokering kvv'!$B$1:$BX$1,0),FALSE)/1,0))</f>
        <v/>
      </c>
      <c r="W400" t="str">
        <f>IF($D400="","",IFERROR(VLOOKUP($B400,Kraftvärmeprod!$B$1:$BX$550,MATCH(W$2,Kraftvärmeprod!$B$1:$VX$1,0),FALSE)/1,0)-IFERROR(VLOOKUP($B400,'Slutlig allokering kvv'!$B$2:$BX$550,MATCH(W$2,'Slutlig allokering kvv'!$B$1:$BX$1,0),FALSE)/1,0))</f>
        <v/>
      </c>
      <c r="X400" t="str">
        <f>IF($D400="","",IFERROR(VLOOKUP($B400,Kraftvärmeprod!$B$1:$BX$550,MATCH(X$2,Kraftvärmeprod!$B$1:$VX$1,0),FALSE)/1,0)-IFERROR(VLOOKUP($B400,'Slutlig allokering kvv'!$B$2:$BX$550,MATCH(X$2,'Slutlig allokering kvv'!$B$1:$BX$1,0),FALSE)/1,0))</f>
        <v/>
      </c>
      <c r="Y400" t="str">
        <f>IF($D400="","",IFERROR(VLOOKUP($B400,Kraftvärmeprod!$B$1:$BX$550,MATCH(Y$2,Kraftvärmeprod!$B$1:$VX$1,0),FALSE)/1,0)-IFERROR(VLOOKUP($B400,'Slutlig allokering kvv'!$B$2:$BX$550,MATCH(Y$2,'Slutlig allokering kvv'!$B$1:$BX$1,0),FALSE)/1,0))</f>
        <v/>
      </c>
      <c r="Z400" t="str">
        <f>IF($D400="","",IFERROR(VLOOKUP($B400,Kraftvärmeprod!$B$1:$BX$550,MATCH(Z$2,Kraftvärmeprod!$B$1:$VX$1,0),FALSE)/1,0)-IFERROR(VLOOKUP($B400,'Slutlig allokering kvv'!$B$2:$BX$550,MATCH(Z$2,'Slutlig allokering kvv'!$B$1:$BX$1,0),FALSE)/1,0))</f>
        <v/>
      </c>
      <c r="AA400" t="str">
        <f>IF($D400="","",IFERROR(VLOOKUP($B400,Kraftvärmeprod!$B$1:$BX$550,MATCH(AA$2,Kraftvärmeprod!$B$1:$VX$1,0),FALSE)/1,0)-IFERROR(VLOOKUP($B400,'Slutlig allokering kvv'!$B$2:$BX$550,MATCH(AA$2,'Slutlig allokering kvv'!$B$1:$BX$1,0),FALSE)/1,0))</f>
        <v/>
      </c>
      <c r="AB400" t="str">
        <f>IF($D400="","",IFERROR(VLOOKUP($B400,Kraftvärmeprod!$B$1:$BX$550,MATCH(AB$2,Kraftvärmeprod!$B$1:$VX$1,0),FALSE)/1,0)-IFERROR(VLOOKUP($B400,'Slutlig allokering kvv'!$B$2:$BX$550,MATCH(AB$2,'Slutlig allokering kvv'!$B$1:$BX$1,0),FALSE)/1,0))</f>
        <v/>
      </c>
      <c r="AC400" t="str">
        <f>IF($D400="","",IFERROR(VLOOKUP($B400,Kraftvärmeprod!$B$1:$BX$550,MATCH(AC$2,Kraftvärmeprod!$B$1:$VX$1,0),FALSE)/1,0)-IFERROR(VLOOKUP($B400,'Slutlig allokering kvv'!$B$2:$BX$550,MATCH(AC$2,'Slutlig allokering kvv'!$B$1:$BX$1,0),FALSE)/1,0))</f>
        <v/>
      </c>
      <c r="AE400" t="str">
        <f>IF($D400="","",IFERROR(VLOOKUP($B400,Miljö!$B$1:$E$550,MATCH("Hjälpel kraftvärme (GWh)",Miljö!$B$1:$E$1,0),FALSE)/1,0)-IFERROR(VLOOKUP($B400,'Slutlig allokering kvv'!$B$2:$BX$550,MATCH(AE$2,'Slutlig allokering kvv'!$B$1:$BX$1,0),FALSE)/1,0))</f>
        <v/>
      </c>
      <c r="AI400">
        <f t="shared" si="24"/>
        <v>0</v>
      </c>
      <c r="AK400" t="str">
        <f>IFERROR(VLOOKUP($B400,'Slutlig allokering kvv'!$B$2:$AX$550,MATCH("Summa slutlig allokerad tillförd energi (utan hjälpel och rökgaskondensering):",'Slutlig allokering kvv'!$B$1:$AX$1,0),FALSE)/1,"")</f>
        <v/>
      </c>
      <c r="AM400" s="289" t="str">
        <f>IFERROR(1-VLOOKUP($B400,'Slutlig allokering kvv'!$B$2:$AX$550,MATCH("Andel av bränsle i kvv som allokerats till värme, exklusive rökgaskondensering och hjälpel",'Slutlig allokering kvv'!$B$1:$AX$1,0),FALSE),"")</f>
        <v/>
      </c>
      <c r="AO400" s="289" t="str">
        <f t="shared" si="25"/>
        <v/>
      </c>
      <c r="AP400" s="290" t="str">
        <f t="shared" si="26"/>
        <v/>
      </c>
      <c r="AQ400" s="290"/>
      <c r="AR400" s="239" t="str">
        <f t="shared" si="27"/>
        <v/>
      </c>
      <c r="AS400" s="290"/>
    </row>
    <row r="401" spans="1:45" x14ac:dyDescent="0.25">
      <c r="A401" s="2" t="str">
        <f>'Miljövärden för publ företag'!B403</f>
        <v/>
      </c>
      <c r="B401" s="2" t="str">
        <f>'Miljövärden för publ företag'!C403</f>
        <v/>
      </c>
      <c r="C401" t="str">
        <f>IFERROR(VLOOKUP($B401,Kraftvärmeprod!$B$1:$AH$479,MATCH(C$2,Kraftvärmeprod!$B$1:$AG$1,0),FALSE)/1,"")</f>
        <v/>
      </c>
      <c r="D401" t="str">
        <f>IFERROR(VLOOKUP($B401,Kraftvärmeprod!$B$1:$AH$479,MATCH(D$2,Kraftvärmeprod!$B$1:$AG$1,0),FALSE)/1,"")</f>
        <v/>
      </c>
      <c r="F401" t="str">
        <f>IF($D401="","",IFERROR(VLOOKUP($B401,Kraftvärmeprod!$B$1:$BX$550,MATCH(F$2,Kraftvärmeprod!$B$1:$VX$1,0),FALSE)/1,0)-IFERROR(VLOOKUP($B401,'Slutlig allokering kvv'!$B$2:$BX$550,MATCH(F$2,'Slutlig allokering kvv'!$B$1:$BX$1,0),FALSE)/1,0))</f>
        <v/>
      </c>
      <c r="G401" t="str">
        <f>IF($D401="","",IFERROR(VLOOKUP($B401,Kraftvärmeprod!$B$1:$BX$550,MATCH(G$2,Kraftvärmeprod!$B$1:$VX$1,0),FALSE)/1,0)-IFERROR(VLOOKUP($B401,'Slutlig allokering kvv'!$B$2:$BX$550,MATCH(G$2,'Slutlig allokering kvv'!$B$1:$BX$1,0),FALSE)/1,0))</f>
        <v/>
      </c>
      <c r="H401" t="str">
        <f>IF($D401="","",IFERROR(VLOOKUP($B401,Kraftvärmeprod!$B$1:$BX$550,MATCH(H$2,Kraftvärmeprod!$B$1:$VX$1,0),FALSE)/1,0)-IFERROR(VLOOKUP($B401,'Slutlig allokering kvv'!$B$2:$BX$550,MATCH(H$2,'Slutlig allokering kvv'!$B$1:$BX$1,0),FALSE)/1,0))</f>
        <v/>
      </c>
      <c r="I401" t="str">
        <f>IF($D401="","",IFERROR(VLOOKUP($B401,Kraftvärmeprod!$B$1:$BX$550,MATCH(I$2,Kraftvärmeprod!$B$1:$VX$1,0),FALSE)/1,0)-IFERROR(VLOOKUP($B401,'Slutlig allokering kvv'!$B$2:$BX$550,MATCH(I$2,'Slutlig allokering kvv'!$B$1:$BX$1,0),FALSE)/1,0))</f>
        <v/>
      </c>
      <c r="J401" t="str">
        <f>IF($D401="","",IFERROR(VLOOKUP($B401,Kraftvärmeprod!$B$1:$BX$550,MATCH(J$2,Kraftvärmeprod!$B$1:$VX$1,0),FALSE)/1,0)-IFERROR(VLOOKUP($B401,'Slutlig allokering kvv'!$B$2:$BX$550,MATCH(J$2,'Slutlig allokering kvv'!$B$1:$BX$1,0),FALSE)/1,0))</f>
        <v/>
      </c>
      <c r="K401" t="str">
        <f>IF($D401="","",IFERROR(VLOOKUP($B401,Kraftvärmeprod!$B$1:$BX$550,MATCH(K$2,Kraftvärmeprod!$B$1:$VX$1,0),FALSE)/1,0)-IFERROR(VLOOKUP($B401,'Slutlig allokering kvv'!$B$2:$BX$550,MATCH(K$2,'Slutlig allokering kvv'!$B$1:$BX$1,0),FALSE)/1,0))</f>
        <v/>
      </c>
      <c r="L401" t="str">
        <f>IF($D401="","",IFERROR(VLOOKUP($B401,Kraftvärmeprod!$B$1:$BX$550,MATCH(L$2,Kraftvärmeprod!$B$1:$VX$1,0),FALSE)/1,0)-IFERROR(VLOOKUP($B401,'Slutlig allokering kvv'!$B$2:$BX$550,MATCH(L$2,'Slutlig allokering kvv'!$B$1:$BX$1,0),FALSE)/1,0))</f>
        <v/>
      </c>
      <c r="M401" t="str">
        <f>IF($D401="","",IFERROR(VLOOKUP($B401,Kraftvärmeprod!$B$1:$BX$550,MATCH(M$2,Kraftvärmeprod!$B$1:$VX$1,0),FALSE)/1,0)-IFERROR(VLOOKUP($B401,'Slutlig allokering kvv'!$B$2:$BX$550,MATCH(M$2,'Slutlig allokering kvv'!$B$1:$BX$1,0),FALSE)/1,0))</f>
        <v/>
      </c>
      <c r="N401" t="str">
        <f>IF($D401="","",IFERROR(VLOOKUP($B401,Kraftvärmeprod!$B$1:$BX$550,MATCH(N$2,Kraftvärmeprod!$B$1:$VX$1,0),FALSE)/1,0)-IFERROR(VLOOKUP($B401,'Slutlig allokering kvv'!$B$2:$BX$550,MATCH(N$2,'Slutlig allokering kvv'!$B$1:$BX$1,0),FALSE)/1,0))</f>
        <v/>
      </c>
      <c r="O401" t="str">
        <f>IF($D401="","",IFERROR(VLOOKUP($B401,Kraftvärmeprod!$B$1:$BX$550,MATCH(O$2,Kraftvärmeprod!$B$1:$VX$1,0),FALSE)/1,0)-IFERROR(VLOOKUP($B401,'Slutlig allokering kvv'!$B$2:$BX$550,MATCH(O$2,'Slutlig allokering kvv'!$B$1:$BX$1,0),FALSE)/1,0))</f>
        <v/>
      </c>
      <c r="P401" t="str">
        <f>IF($D401="","",IFERROR(VLOOKUP($B401,Kraftvärmeprod!$B$1:$BX$550,MATCH(P$2,Kraftvärmeprod!$B$1:$VX$1,0),FALSE)/1,0)-IFERROR(VLOOKUP($B401,'Slutlig allokering kvv'!$B$2:$BX$550,MATCH(P$2,'Slutlig allokering kvv'!$B$1:$BX$1,0),FALSE)/1,0))</f>
        <v/>
      </c>
      <c r="Q401" t="str">
        <f>IF($D401="","",IFERROR(VLOOKUP($B401,Kraftvärmeprod!$B$1:$BX$550,MATCH(Q$2,Kraftvärmeprod!$B$1:$VX$1,0),FALSE)/1,0)-IFERROR(VLOOKUP($B401,'Slutlig allokering kvv'!$B$2:$BX$550,MATCH(Q$2,'Slutlig allokering kvv'!$B$1:$BX$1,0),FALSE)/1,0))</f>
        <v/>
      </c>
      <c r="R401" t="str">
        <f>IF($D401="","",IFERROR(VLOOKUP($B401,Kraftvärmeprod!$B$1:$BX$550,MATCH(R$2,Kraftvärmeprod!$B$1:$VX$1,0),FALSE)/1,0)-IFERROR(VLOOKUP($B401,'Slutlig allokering kvv'!$B$2:$BX$550,MATCH(R$2,'Slutlig allokering kvv'!$B$1:$BX$1,0),FALSE)/1,0))</f>
        <v/>
      </c>
      <c r="S401" t="str">
        <f>IF($D401="","",IFERROR(VLOOKUP($B401,Kraftvärmeprod!$B$1:$BX$550,MATCH(S$2,Kraftvärmeprod!$B$1:$VX$1,0),FALSE)/1,0)-IFERROR(VLOOKUP($B401,'Slutlig allokering kvv'!$B$2:$BX$550,MATCH(S$2,'Slutlig allokering kvv'!$B$1:$BX$1,0),FALSE)/1,0))</f>
        <v/>
      </c>
      <c r="T401" t="str">
        <f>IF($D401="","",IFERROR(VLOOKUP($B401,Kraftvärmeprod!$B$1:$BX$550,MATCH(T$2,Kraftvärmeprod!$B$1:$VX$1,0),FALSE)/1,0)-IFERROR(VLOOKUP($B401,'Slutlig allokering kvv'!$B$2:$BX$550,MATCH(T$2,'Slutlig allokering kvv'!$B$1:$BX$1,0),FALSE)/1,0))</f>
        <v/>
      </c>
      <c r="U401" t="str">
        <f>IF($D401="","",IFERROR(VLOOKUP($B401,Kraftvärmeprod!$B$1:$BX$550,MATCH(U$2,Kraftvärmeprod!$B$1:$VX$1,0),FALSE)/1,0)-IFERROR(VLOOKUP($B401,'Slutlig allokering kvv'!$B$2:$BX$550,MATCH(U$2,'Slutlig allokering kvv'!$B$1:$BX$1,0),FALSE)/1,0))</f>
        <v/>
      </c>
      <c r="V401" t="str">
        <f>IF($D401="","",IFERROR(VLOOKUP($B401,Kraftvärmeprod!$B$1:$BX$550,MATCH(V$2,Kraftvärmeprod!$B$1:$VX$1,0),FALSE)/1,0)-IFERROR(VLOOKUP($B401,'Slutlig allokering kvv'!$B$2:$BX$550,MATCH(V$2,'Slutlig allokering kvv'!$B$1:$BX$1,0),FALSE)/1,0))</f>
        <v/>
      </c>
      <c r="W401" t="str">
        <f>IF($D401="","",IFERROR(VLOOKUP($B401,Kraftvärmeprod!$B$1:$BX$550,MATCH(W$2,Kraftvärmeprod!$B$1:$VX$1,0),FALSE)/1,0)-IFERROR(VLOOKUP($B401,'Slutlig allokering kvv'!$B$2:$BX$550,MATCH(W$2,'Slutlig allokering kvv'!$B$1:$BX$1,0),FALSE)/1,0))</f>
        <v/>
      </c>
      <c r="X401" t="str">
        <f>IF($D401="","",IFERROR(VLOOKUP($B401,Kraftvärmeprod!$B$1:$BX$550,MATCH(X$2,Kraftvärmeprod!$B$1:$VX$1,0),FALSE)/1,0)-IFERROR(VLOOKUP($B401,'Slutlig allokering kvv'!$B$2:$BX$550,MATCH(X$2,'Slutlig allokering kvv'!$B$1:$BX$1,0),FALSE)/1,0))</f>
        <v/>
      </c>
      <c r="Y401" t="str">
        <f>IF($D401="","",IFERROR(VLOOKUP($B401,Kraftvärmeprod!$B$1:$BX$550,MATCH(Y$2,Kraftvärmeprod!$B$1:$VX$1,0),FALSE)/1,0)-IFERROR(VLOOKUP($B401,'Slutlig allokering kvv'!$B$2:$BX$550,MATCH(Y$2,'Slutlig allokering kvv'!$B$1:$BX$1,0),FALSE)/1,0))</f>
        <v/>
      </c>
      <c r="Z401" t="str">
        <f>IF($D401="","",IFERROR(VLOOKUP($B401,Kraftvärmeprod!$B$1:$BX$550,MATCH(Z$2,Kraftvärmeprod!$B$1:$VX$1,0),FALSE)/1,0)-IFERROR(VLOOKUP($B401,'Slutlig allokering kvv'!$B$2:$BX$550,MATCH(Z$2,'Slutlig allokering kvv'!$B$1:$BX$1,0),FALSE)/1,0))</f>
        <v/>
      </c>
      <c r="AA401" t="str">
        <f>IF($D401="","",IFERROR(VLOOKUP($B401,Kraftvärmeprod!$B$1:$BX$550,MATCH(AA$2,Kraftvärmeprod!$B$1:$VX$1,0),FALSE)/1,0)-IFERROR(VLOOKUP($B401,'Slutlig allokering kvv'!$B$2:$BX$550,MATCH(AA$2,'Slutlig allokering kvv'!$B$1:$BX$1,0),FALSE)/1,0))</f>
        <v/>
      </c>
      <c r="AB401" t="str">
        <f>IF($D401="","",IFERROR(VLOOKUP($B401,Kraftvärmeprod!$B$1:$BX$550,MATCH(AB$2,Kraftvärmeprod!$B$1:$VX$1,0),FALSE)/1,0)-IFERROR(VLOOKUP($B401,'Slutlig allokering kvv'!$B$2:$BX$550,MATCH(AB$2,'Slutlig allokering kvv'!$B$1:$BX$1,0),FALSE)/1,0))</f>
        <v/>
      </c>
      <c r="AC401" t="str">
        <f>IF($D401="","",IFERROR(VLOOKUP($B401,Kraftvärmeprod!$B$1:$BX$550,MATCH(AC$2,Kraftvärmeprod!$B$1:$VX$1,0),FALSE)/1,0)-IFERROR(VLOOKUP($B401,'Slutlig allokering kvv'!$B$2:$BX$550,MATCH(AC$2,'Slutlig allokering kvv'!$B$1:$BX$1,0),FALSE)/1,0))</f>
        <v/>
      </c>
      <c r="AE401" t="str">
        <f>IF($D401="","",IFERROR(VLOOKUP($B401,Miljö!$B$1:$E$550,MATCH("Hjälpel kraftvärme (GWh)",Miljö!$B$1:$E$1,0),FALSE)/1,0)-IFERROR(VLOOKUP($B401,'Slutlig allokering kvv'!$B$2:$BX$550,MATCH(AE$2,'Slutlig allokering kvv'!$B$1:$BX$1,0),FALSE)/1,0))</f>
        <v/>
      </c>
      <c r="AI401">
        <f t="shared" si="24"/>
        <v>0</v>
      </c>
      <c r="AK401" t="str">
        <f>IFERROR(VLOOKUP($B401,'Slutlig allokering kvv'!$B$2:$AX$550,MATCH("Summa slutlig allokerad tillförd energi (utan hjälpel och rökgaskondensering):",'Slutlig allokering kvv'!$B$1:$AX$1,0),FALSE)/1,"")</f>
        <v/>
      </c>
      <c r="AM401" s="289" t="str">
        <f>IFERROR(1-VLOOKUP($B401,'Slutlig allokering kvv'!$B$2:$AX$550,MATCH("Andel av bränsle i kvv som allokerats till värme, exklusive rökgaskondensering och hjälpel",'Slutlig allokering kvv'!$B$1:$AX$1,0),FALSE),"")</f>
        <v/>
      </c>
      <c r="AO401" s="289" t="str">
        <f t="shared" si="25"/>
        <v/>
      </c>
      <c r="AP401" s="290" t="str">
        <f t="shared" si="26"/>
        <v/>
      </c>
      <c r="AQ401" s="290"/>
      <c r="AR401" s="239" t="str">
        <f t="shared" si="27"/>
        <v/>
      </c>
      <c r="AS401" s="290"/>
    </row>
    <row r="402" spans="1:45" x14ac:dyDescent="0.25">
      <c r="A402" s="2" t="str">
        <f>'Miljövärden för publ företag'!B404</f>
        <v/>
      </c>
      <c r="B402" s="2" t="str">
        <f>'Miljövärden för publ företag'!C404</f>
        <v/>
      </c>
      <c r="C402" t="str">
        <f>IFERROR(VLOOKUP($B402,Kraftvärmeprod!$B$1:$AH$479,MATCH(C$2,Kraftvärmeprod!$B$1:$AG$1,0),FALSE)/1,"")</f>
        <v/>
      </c>
      <c r="D402" t="str">
        <f>IFERROR(VLOOKUP($B402,Kraftvärmeprod!$B$1:$AH$479,MATCH(D$2,Kraftvärmeprod!$B$1:$AG$1,0),FALSE)/1,"")</f>
        <v/>
      </c>
      <c r="F402" t="str">
        <f>IF($D402="","",IFERROR(VLOOKUP($B402,Kraftvärmeprod!$B$1:$BX$550,MATCH(F$2,Kraftvärmeprod!$B$1:$VX$1,0),FALSE)/1,0)-IFERROR(VLOOKUP($B402,'Slutlig allokering kvv'!$B$2:$BX$550,MATCH(F$2,'Slutlig allokering kvv'!$B$1:$BX$1,0),FALSE)/1,0))</f>
        <v/>
      </c>
      <c r="G402" t="str">
        <f>IF($D402="","",IFERROR(VLOOKUP($B402,Kraftvärmeprod!$B$1:$BX$550,MATCH(G$2,Kraftvärmeprod!$B$1:$VX$1,0),FALSE)/1,0)-IFERROR(VLOOKUP($B402,'Slutlig allokering kvv'!$B$2:$BX$550,MATCH(G$2,'Slutlig allokering kvv'!$B$1:$BX$1,0),FALSE)/1,0))</f>
        <v/>
      </c>
      <c r="H402" t="str">
        <f>IF($D402="","",IFERROR(VLOOKUP($B402,Kraftvärmeprod!$B$1:$BX$550,MATCH(H$2,Kraftvärmeprod!$B$1:$VX$1,0),FALSE)/1,0)-IFERROR(VLOOKUP($B402,'Slutlig allokering kvv'!$B$2:$BX$550,MATCH(H$2,'Slutlig allokering kvv'!$B$1:$BX$1,0),FALSE)/1,0))</f>
        <v/>
      </c>
      <c r="I402" t="str">
        <f>IF($D402="","",IFERROR(VLOOKUP($B402,Kraftvärmeprod!$B$1:$BX$550,MATCH(I$2,Kraftvärmeprod!$B$1:$VX$1,0),FALSE)/1,0)-IFERROR(VLOOKUP($B402,'Slutlig allokering kvv'!$B$2:$BX$550,MATCH(I$2,'Slutlig allokering kvv'!$B$1:$BX$1,0),FALSE)/1,0))</f>
        <v/>
      </c>
      <c r="J402" t="str">
        <f>IF($D402="","",IFERROR(VLOOKUP($B402,Kraftvärmeprod!$B$1:$BX$550,MATCH(J$2,Kraftvärmeprod!$B$1:$VX$1,0),FALSE)/1,0)-IFERROR(VLOOKUP($B402,'Slutlig allokering kvv'!$B$2:$BX$550,MATCH(J$2,'Slutlig allokering kvv'!$B$1:$BX$1,0),FALSE)/1,0))</f>
        <v/>
      </c>
      <c r="K402" t="str">
        <f>IF($D402="","",IFERROR(VLOOKUP($B402,Kraftvärmeprod!$B$1:$BX$550,MATCH(K$2,Kraftvärmeprod!$B$1:$VX$1,0),FALSE)/1,0)-IFERROR(VLOOKUP($B402,'Slutlig allokering kvv'!$B$2:$BX$550,MATCH(K$2,'Slutlig allokering kvv'!$B$1:$BX$1,0),FALSE)/1,0))</f>
        <v/>
      </c>
      <c r="L402" t="str">
        <f>IF($D402="","",IFERROR(VLOOKUP($B402,Kraftvärmeprod!$B$1:$BX$550,MATCH(L$2,Kraftvärmeprod!$B$1:$VX$1,0),FALSE)/1,0)-IFERROR(VLOOKUP($B402,'Slutlig allokering kvv'!$B$2:$BX$550,MATCH(L$2,'Slutlig allokering kvv'!$B$1:$BX$1,0),FALSE)/1,0))</f>
        <v/>
      </c>
      <c r="M402" t="str">
        <f>IF($D402="","",IFERROR(VLOOKUP($B402,Kraftvärmeprod!$B$1:$BX$550,MATCH(M$2,Kraftvärmeprod!$B$1:$VX$1,0),FALSE)/1,0)-IFERROR(VLOOKUP($B402,'Slutlig allokering kvv'!$B$2:$BX$550,MATCH(M$2,'Slutlig allokering kvv'!$B$1:$BX$1,0),FALSE)/1,0))</f>
        <v/>
      </c>
      <c r="N402" t="str">
        <f>IF($D402="","",IFERROR(VLOOKUP($B402,Kraftvärmeprod!$B$1:$BX$550,MATCH(N$2,Kraftvärmeprod!$B$1:$VX$1,0),FALSE)/1,0)-IFERROR(VLOOKUP($B402,'Slutlig allokering kvv'!$B$2:$BX$550,MATCH(N$2,'Slutlig allokering kvv'!$B$1:$BX$1,0),FALSE)/1,0))</f>
        <v/>
      </c>
      <c r="O402" t="str">
        <f>IF($D402="","",IFERROR(VLOOKUP($B402,Kraftvärmeprod!$B$1:$BX$550,MATCH(O$2,Kraftvärmeprod!$B$1:$VX$1,0),FALSE)/1,0)-IFERROR(VLOOKUP($B402,'Slutlig allokering kvv'!$B$2:$BX$550,MATCH(O$2,'Slutlig allokering kvv'!$B$1:$BX$1,0),FALSE)/1,0))</f>
        <v/>
      </c>
      <c r="P402" t="str">
        <f>IF($D402="","",IFERROR(VLOOKUP($B402,Kraftvärmeprod!$B$1:$BX$550,MATCH(P$2,Kraftvärmeprod!$B$1:$VX$1,0),FALSE)/1,0)-IFERROR(VLOOKUP($B402,'Slutlig allokering kvv'!$B$2:$BX$550,MATCH(P$2,'Slutlig allokering kvv'!$B$1:$BX$1,0),FALSE)/1,0))</f>
        <v/>
      </c>
      <c r="Q402" t="str">
        <f>IF($D402="","",IFERROR(VLOOKUP($B402,Kraftvärmeprod!$B$1:$BX$550,MATCH(Q$2,Kraftvärmeprod!$B$1:$VX$1,0),FALSE)/1,0)-IFERROR(VLOOKUP($B402,'Slutlig allokering kvv'!$B$2:$BX$550,MATCH(Q$2,'Slutlig allokering kvv'!$B$1:$BX$1,0),FALSE)/1,0))</f>
        <v/>
      </c>
      <c r="R402" t="str">
        <f>IF($D402="","",IFERROR(VLOOKUP($B402,Kraftvärmeprod!$B$1:$BX$550,MATCH(R$2,Kraftvärmeprod!$B$1:$VX$1,0),FALSE)/1,0)-IFERROR(VLOOKUP($B402,'Slutlig allokering kvv'!$B$2:$BX$550,MATCH(R$2,'Slutlig allokering kvv'!$B$1:$BX$1,0),FALSE)/1,0))</f>
        <v/>
      </c>
      <c r="S402" t="str">
        <f>IF($D402="","",IFERROR(VLOOKUP($B402,Kraftvärmeprod!$B$1:$BX$550,MATCH(S$2,Kraftvärmeprod!$B$1:$VX$1,0),FALSE)/1,0)-IFERROR(VLOOKUP($B402,'Slutlig allokering kvv'!$B$2:$BX$550,MATCH(S$2,'Slutlig allokering kvv'!$B$1:$BX$1,0),FALSE)/1,0))</f>
        <v/>
      </c>
      <c r="T402" t="str">
        <f>IF($D402="","",IFERROR(VLOOKUP($B402,Kraftvärmeprod!$B$1:$BX$550,MATCH(T$2,Kraftvärmeprod!$B$1:$VX$1,0),FALSE)/1,0)-IFERROR(VLOOKUP($B402,'Slutlig allokering kvv'!$B$2:$BX$550,MATCH(T$2,'Slutlig allokering kvv'!$B$1:$BX$1,0),FALSE)/1,0))</f>
        <v/>
      </c>
      <c r="U402" t="str">
        <f>IF($D402="","",IFERROR(VLOOKUP($B402,Kraftvärmeprod!$B$1:$BX$550,MATCH(U$2,Kraftvärmeprod!$B$1:$VX$1,0),FALSE)/1,0)-IFERROR(VLOOKUP($B402,'Slutlig allokering kvv'!$B$2:$BX$550,MATCH(U$2,'Slutlig allokering kvv'!$B$1:$BX$1,0),FALSE)/1,0))</f>
        <v/>
      </c>
      <c r="V402" t="str">
        <f>IF($D402="","",IFERROR(VLOOKUP($B402,Kraftvärmeprod!$B$1:$BX$550,MATCH(V$2,Kraftvärmeprod!$B$1:$VX$1,0),FALSE)/1,0)-IFERROR(VLOOKUP($B402,'Slutlig allokering kvv'!$B$2:$BX$550,MATCH(V$2,'Slutlig allokering kvv'!$B$1:$BX$1,0),FALSE)/1,0))</f>
        <v/>
      </c>
      <c r="W402" t="str">
        <f>IF($D402="","",IFERROR(VLOOKUP($B402,Kraftvärmeprod!$B$1:$BX$550,MATCH(W$2,Kraftvärmeprod!$B$1:$VX$1,0),FALSE)/1,0)-IFERROR(VLOOKUP($B402,'Slutlig allokering kvv'!$B$2:$BX$550,MATCH(W$2,'Slutlig allokering kvv'!$B$1:$BX$1,0),FALSE)/1,0))</f>
        <v/>
      </c>
      <c r="X402" t="str">
        <f>IF($D402="","",IFERROR(VLOOKUP($B402,Kraftvärmeprod!$B$1:$BX$550,MATCH(X$2,Kraftvärmeprod!$B$1:$VX$1,0),FALSE)/1,0)-IFERROR(VLOOKUP($B402,'Slutlig allokering kvv'!$B$2:$BX$550,MATCH(X$2,'Slutlig allokering kvv'!$B$1:$BX$1,0),FALSE)/1,0))</f>
        <v/>
      </c>
      <c r="Y402" t="str">
        <f>IF($D402="","",IFERROR(VLOOKUP($B402,Kraftvärmeprod!$B$1:$BX$550,MATCH(Y$2,Kraftvärmeprod!$B$1:$VX$1,0),FALSE)/1,0)-IFERROR(VLOOKUP($B402,'Slutlig allokering kvv'!$B$2:$BX$550,MATCH(Y$2,'Slutlig allokering kvv'!$B$1:$BX$1,0),FALSE)/1,0))</f>
        <v/>
      </c>
      <c r="Z402" t="str">
        <f>IF($D402="","",IFERROR(VLOOKUP($B402,Kraftvärmeprod!$B$1:$BX$550,MATCH(Z$2,Kraftvärmeprod!$B$1:$VX$1,0),FALSE)/1,0)-IFERROR(VLOOKUP($B402,'Slutlig allokering kvv'!$B$2:$BX$550,MATCH(Z$2,'Slutlig allokering kvv'!$B$1:$BX$1,0),FALSE)/1,0))</f>
        <v/>
      </c>
      <c r="AA402" t="str">
        <f>IF($D402="","",IFERROR(VLOOKUP($B402,Kraftvärmeprod!$B$1:$BX$550,MATCH(AA$2,Kraftvärmeprod!$B$1:$VX$1,0),FALSE)/1,0)-IFERROR(VLOOKUP($B402,'Slutlig allokering kvv'!$B$2:$BX$550,MATCH(AA$2,'Slutlig allokering kvv'!$B$1:$BX$1,0),FALSE)/1,0))</f>
        <v/>
      </c>
      <c r="AB402" t="str">
        <f>IF($D402="","",IFERROR(VLOOKUP($B402,Kraftvärmeprod!$B$1:$BX$550,MATCH(AB$2,Kraftvärmeprod!$B$1:$VX$1,0),FALSE)/1,0)-IFERROR(VLOOKUP($B402,'Slutlig allokering kvv'!$B$2:$BX$550,MATCH(AB$2,'Slutlig allokering kvv'!$B$1:$BX$1,0),FALSE)/1,0))</f>
        <v/>
      </c>
      <c r="AC402" t="str">
        <f>IF($D402="","",IFERROR(VLOOKUP($B402,Kraftvärmeprod!$B$1:$BX$550,MATCH(AC$2,Kraftvärmeprod!$B$1:$VX$1,0),FALSE)/1,0)-IFERROR(VLOOKUP($B402,'Slutlig allokering kvv'!$B$2:$BX$550,MATCH(AC$2,'Slutlig allokering kvv'!$B$1:$BX$1,0),FALSE)/1,0))</f>
        <v/>
      </c>
      <c r="AE402" t="str">
        <f>IF($D402="","",IFERROR(VLOOKUP($B402,Miljö!$B$1:$E$550,MATCH("Hjälpel kraftvärme (GWh)",Miljö!$B$1:$E$1,0),FALSE)/1,0)-IFERROR(VLOOKUP($B402,'Slutlig allokering kvv'!$B$2:$BX$550,MATCH(AE$2,'Slutlig allokering kvv'!$B$1:$BX$1,0),FALSE)/1,0))</f>
        <v/>
      </c>
      <c r="AI402">
        <f t="shared" si="24"/>
        <v>0</v>
      </c>
      <c r="AK402" t="str">
        <f>IFERROR(VLOOKUP($B402,'Slutlig allokering kvv'!$B$2:$AX$550,MATCH("Summa slutlig allokerad tillförd energi (utan hjälpel och rökgaskondensering):",'Slutlig allokering kvv'!$B$1:$AX$1,0),FALSE)/1,"")</f>
        <v/>
      </c>
      <c r="AM402" s="289" t="str">
        <f>IFERROR(1-VLOOKUP($B402,'Slutlig allokering kvv'!$B$2:$AX$550,MATCH("Andel av bränsle i kvv som allokerats till värme, exklusive rökgaskondensering och hjälpel",'Slutlig allokering kvv'!$B$1:$AX$1,0),FALSE),"")</f>
        <v/>
      </c>
      <c r="AO402" s="289" t="str">
        <f t="shared" si="25"/>
        <v/>
      </c>
      <c r="AP402" s="290" t="str">
        <f t="shared" si="26"/>
        <v/>
      </c>
      <c r="AQ402" s="290"/>
      <c r="AR402" s="239" t="str">
        <f t="shared" si="27"/>
        <v/>
      </c>
      <c r="AS402" s="290"/>
    </row>
    <row r="403" spans="1:45" x14ac:dyDescent="0.25">
      <c r="A403" s="2" t="str">
        <f>'Miljövärden för publ företag'!B405</f>
        <v/>
      </c>
      <c r="B403" s="2" t="str">
        <f>'Miljövärden för publ företag'!C405</f>
        <v/>
      </c>
      <c r="C403" t="str">
        <f>IFERROR(VLOOKUP($B403,Kraftvärmeprod!$B$1:$AH$479,MATCH(C$2,Kraftvärmeprod!$B$1:$AG$1,0),FALSE)/1,"")</f>
        <v/>
      </c>
      <c r="D403" t="str">
        <f>IFERROR(VLOOKUP($B403,Kraftvärmeprod!$B$1:$AH$479,MATCH(D$2,Kraftvärmeprod!$B$1:$AG$1,0),FALSE)/1,"")</f>
        <v/>
      </c>
      <c r="F403" t="str">
        <f>IF($D403="","",IFERROR(VLOOKUP($B403,Kraftvärmeprod!$B$1:$BX$550,MATCH(F$2,Kraftvärmeprod!$B$1:$VX$1,0),FALSE)/1,0)-IFERROR(VLOOKUP($B403,'Slutlig allokering kvv'!$B$2:$BX$550,MATCH(F$2,'Slutlig allokering kvv'!$B$1:$BX$1,0),FALSE)/1,0))</f>
        <v/>
      </c>
      <c r="G403" t="str">
        <f>IF($D403="","",IFERROR(VLOOKUP($B403,Kraftvärmeprod!$B$1:$BX$550,MATCH(G$2,Kraftvärmeprod!$B$1:$VX$1,0),FALSE)/1,0)-IFERROR(VLOOKUP($B403,'Slutlig allokering kvv'!$B$2:$BX$550,MATCH(G$2,'Slutlig allokering kvv'!$B$1:$BX$1,0),FALSE)/1,0))</f>
        <v/>
      </c>
      <c r="H403" t="str">
        <f>IF($D403="","",IFERROR(VLOOKUP($B403,Kraftvärmeprod!$B$1:$BX$550,MATCH(H$2,Kraftvärmeprod!$B$1:$VX$1,0),FALSE)/1,0)-IFERROR(VLOOKUP($B403,'Slutlig allokering kvv'!$B$2:$BX$550,MATCH(H$2,'Slutlig allokering kvv'!$B$1:$BX$1,0),FALSE)/1,0))</f>
        <v/>
      </c>
      <c r="I403" t="str">
        <f>IF($D403="","",IFERROR(VLOOKUP($B403,Kraftvärmeprod!$B$1:$BX$550,MATCH(I$2,Kraftvärmeprod!$B$1:$VX$1,0),FALSE)/1,0)-IFERROR(VLOOKUP($B403,'Slutlig allokering kvv'!$B$2:$BX$550,MATCH(I$2,'Slutlig allokering kvv'!$B$1:$BX$1,0),FALSE)/1,0))</f>
        <v/>
      </c>
      <c r="J403" t="str">
        <f>IF($D403="","",IFERROR(VLOOKUP($B403,Kraftvärmeprod!$B$1:$BX$550,MATCH(J$2,Kraftvärmeprod!$B$1:$VX$1,0),FALSE)/1,0)-IFERROR(VLOOKUP($B403,'Slutlig allokering kvv'!$B$2:$BX$550,MATCH(J$2,'Slutlig allokering kvv'!$B$1:$BX$1,0),FALSE)/1,0))</f>
        <v/>
      </c>
      <c r="K403" t="str">
        <f>IF($D403="","",IFERROR(VLOOKUP($B403,Kraftvärmeprod!$B$1:$BX$550,MATCH(K$2,Kraftvärmeprod!$B$1:$VX$1,0),FALSE)/1,0)-IFERROR(VLOOKUP($B403,'Slutlig allokering kvv'!$B$2:$BX$550,MATCH(K$2,'Slutlig allokering kvv'!$B$1:$BX$1,0),FALSE)/1,0))</f>
        <v/>
      </c>
      <c r="L403" t="str">
        <f>IF($D403="","",IFERROR(VLOOKUP($B403,Kraftvärmeprod!$B$1:$BX$550,MATCH(L$2,Kraftvärmeprod!$B$1:$VX$1,0),FALSE)/1,0)-IFERROR(VLOOKUP($B403,'Slutlig allokering kvv'!$B$2:$BX$550,MATCH(L$2,'Slutlig allokering kvv'!$B$1:$BX$1,0),FALSE)/1,0))</f>
        <v/>
      </c>
      <c r="M403" t="str">
        <f>IF($D403="","",IFERROR(VLOOKUP($B403,Kraftvärmeprod!$B$1:$BX$550,MATCH(M$2,Kraftvärmeprod!$B$1:$VX$1,0),FALSE)/1,0)-IFERROR(VLOOKUP($B403,'Slutlig allokering kvv'!$B$2:$BX$550,MATCH(M$2,'Slutlig allokering kvv'!$B$1:$BX$1,0),FALSE)/1,0))</f>
        <v/>
      </c>
      <c r="N403" t="str">
        <f>IF($D403="","",IFERROR(VLOOKUP($B403,Kraftvärmeprod!$B$1:$BX$550,MATCH(N$2,Kraftvärmeprod!$B$1:$VX$1,0),FALSE)/1,0)-IFERROR(VLOOKUP($B403,'Slutlig allokering kvv'!$B$2:$BX$550,MATCH(N$2,'Slutlig allokering kvv'!$B$1:$BX$1,0),FALSE)/1,0))</f>
        <v/>
      </c>
      <c r="O403" t="str">
        <f>IF($D403="","",IFERROR(VLOOKUP($B403,Kraftvärmeprod!$B$1:$BX$550,MATCH(O$2,Kraftvärmeprod!$B$1:$VX$1,0),FALSE)/1,0)-IFERROR(VLOOKUP($B403,'Slutlig allokering kvv'!$B$2:$BX$550,MATCH(O$2,'Slutlig allokering kvv'!$B$1:$BX$1,0),FALSE)/1,0))</f>
        <v/>
      </c>
      <c r="P403" t="str">
        <f>IF($D403="","",IFERROR(VLOOKUP($B403,Kraftvärmeprod!$B$1:$BX$550,MATCH(P$2,Kraftvärmeprod!$B$1:$VX$1,0),FALSE)/1,0)-IFERROR(VLOOKUP($B403,'Slutlig allokering kvv'!$B$2:$BX$550,MATCH(P$2,'Slutlig allokering kvv'!$B$1:$BX$1,0),FALSE)/1,0))</f>
        <v/>
      </c>
      <c r="Q403" t="str">
        <f>IF($D403="","",IFERROR(VLOOKUP($B403,Kraftvärmeprod!$B$1:$BX$550,MATCH(Q$2,Kraftvärmeprod!$B$1:$VX$1,0),FALSE)/1,0)-IFERROR(VLOOKUP($B403,'Slutlig allokering kvv'!$B$2:$BX$550,MATCH(Q$2,'Slutlig allokering kvv'!$B$1:$BX$1,0),FALSE)/1,0))</f>
        <v/>
      </c>
      <c r="R403" t="str">
        <f>IF($D403="","",IFERROR(VLOOKUP($B403,Kraftvärmeprod!$B$1:$BX$550,MATCH(R$2,Kraftvärmeprod!$B$1:$VX$1,0),FALSE)/1,0)-IFERROR(VLOOKUP($B403,'Slutlig allokering kvv'!$B$2:$BX$550,MATCH(R$2,'Slutlig allokering kvv'!$B$1:$BX$1,0),FALSE)/1,0))</f>
        <v/>
      </c>
      <c r="S403" t="str">
        <f>IF($D403="","",IFERROR(VLOOKUP($B403,Kraftvärmeprod!$B$1:$BX$550,MATCH(S$2,Kraftvärmeprod!$B$1:$VX$1,0),FALSE)/1,0)-IFERROR(VLOOKUP($B403,'Slutlig allokering kvv'!$B$2:$BX$550,MATCH(S$2,'Slutlig allokering kvv'!$B$1:$BX$1,0),FALSE)/1,0))</f>
        <v/>
      </c>
      <c r="T403" t="str">
        <f>IF($D403="","",IFERROR(VLOOKUP($B403,Kraftvärmeprod!$B$1:$BX$550,MATCH(T$2,Kraftvärmeprod!$B$1:$VX$1,0),FALSE)/1,0)-IFERROR(VLOOKUP($B403,'Slutlig allokering kvv'!$B$2:$BX$550,MATCH(T$2,'Slutlig allokering kvv'!$B$1:$BX$1,0),FALSE)/1,0))</f>
        <v/>
      </c>
      <c r="U403" t="str">
        <f>IF($D403="","",IFERROR(VLOOKUP($B403,Kraftvärmeprod!$B$1:$BX$550,MATCH(U$2,Kraftvärmeprod!$B$1:$VX$1,0),FALSE)/1,0)-IFERROR(VLOOKUP($B403,'Slutlig allokering kvv'!$B$2:$BX$550,MATCH(U$2,'Slutlig allokering kvv'!$B$1:$BX$1,0),FALSE)/1,0))</f>
        <v/>
      </c>
      <c r="V403" t="str">
        <f>IF($D403="","",IFERROR(VLOOKUP($B403,Kraftvärmeprod!$B$1:$BX$550,MATCH(V$2,Kraftvärmeprod!$B$1:$VX$1,0),FALSE)/1,0)-IFERROR(VLOOKUP($B403,'Slutlig allokering kvv'!$B$2:$BX$550,MATCH(V$2,'Slutlig allokering kvv'!$B$1:$BX$1,0),FALSE)/1,0))</f>
        <v/>
      </c>
      <c r="W403" t="str">
        <f>IF($D403="","",IFERROR(VLOOKUP($B403,Kraftvärmeprod!$B$1:$BX$550,MATCH(W$2,Kraftvärmeprod!$B$1:$VX$1,0),FALSE)/1,0)-IFERROR(VLOOKUP($B403,'Slutlig allokering kvv'!$B$2:$BX$550,MATCH(W$2,'Slutlig allokering kvv'!$B$1:$BX$1,0),FALSE)/1,0))</f>
        <v/>
      </c>
      <c r="X403" t="str">
        <f>IF($D403="","",IFERROR(VLOOKUP($B403,Kraftvärmeprod!$B$1:$BX$550,MATCH(X$2,Kraftvärmeprod!$B$1:$VX$1,0),FALSE)/1,0)-IFERROR(VLOOKUP($B403,'Slutlig allokering kvv'!$B$2:$BX$550,MATCH(X$2,'Slutlig allokering kvv'!$B$1:$BX$1,0),FALSE)/1,0))</f>
        <v/>
      </c>
      <c r="Y403" t="str">
        <f>IF($D403="","",IFERROR(VLOOKUP($B403,Kraftvärmeprod!$B$1:$BX$550,MATCH(Y$2,Kraftvärmeprod!$B$1:$VX$1,0),FALSE)/1,0)-IFERROR(VLOOKUP($B403,'Slutlig allokering kvv'!$B$2:$BX$550,MATCH(Y$2,'Slutlig allokering kvv'!$B$1:$BX$1,0),FALSE)/1,0))</f>
        <v/>
      </c>
      <c r="Z403" t="str">
        <f>IF($D403="","",IFERROR(VLOOKUP($B403,Kraftvärmeprod!$B$1:$BX$550,MATCH(Z$2,Kraftvärmeprod!$B$1:$VX$1,0),FALSE)/1,0)-IFERROR(VLOOKUP($B403,'Slutlig allokering kvv'!$B$2:$BX$550,MATCH(Z$2,'Slutlig allokering kvv'!$B$1:$BX$1,0),FALSE)/1,0))</f>
        <v/>
      </c>
      <c r="AA403" t="str">
        <f>IF($D403="","",IFERROR(VLOOKUP($B403,Kraftvärmeprod!$B$1:$BX$550,MATCH(AA$2,Kraftvärmeprod!$B$1:$VX$1,0),FALSE)/1,0)-IFERROR(VLOOKUP($B403,'Slutlig allokering kvv'!$B$2:$BX$550,MATCH(AA$2,'Slutlig allokering kvv'!$B$1:$BX$1,0),FALSE)/1,0))</f>
        <v/>
      </c>
      <c r="AB403" t="str">
        <f>IF($D403="","",IFERROR(VLOOKUP($B403,Kraftvärmeprod!$B$1:$BX$550,MATCH(AB$2,Kraftvärmeprod!$B$1:$VX$1,0),FALSE)/1,0)-IFERROR(VLOOKUP($B403,'Slutlig allokering kvv'!$B$2:$BX$550,MATCH(AB$2,'Slutlig allokering kvv'!$B$1:$BX$1,0),FALSE)/1,0))</f>
        <v/>
      </c>
      <c r="AC403" t="str">
        <f>IF($D403="","",IFERROR(VLOOKUP($B403,Kraftvärmeprod!$B$1:$BX$550,MATCH(AC$2,Kraftvärmeprod!$B$1:$VX$1,0),FALSE)/1,0)-IFERROR(VLOOKUP($B403,'Slutlig allokering kvv'!$B$2:$BX$550,MATCH(AC$2,'Slutlig allokering kvv'!$B$1:$BX$1,0),FALSE)/1,0))</f>
        <v/>
      </c>
      <c r="AE403" t="str">
        <f>IF($D403="","",IFERROR(VLOOKUP($B403,Miljö!$B$1:$E$550,MATCH("Hjälpel kraftvärme (GWh)",Miljö!$B$1:$E$1,0),FALSE)/1,0)-IFERROR(VLOOKUP($B403,'Slutlig allokering kvv'!$B$2:$BX$550,MATCH(AE$2,'Slutlig allokering kvv'!$B$1:$BX$1,0),FALSE)/1,0))</f>
        <v/>
      </c>
      <c r="AI403">
        <f t="shared" si="24"/>
        <v>0</v>
      </c>
      <c r="AK403" t="str">
        <f>IFERROR(VLOOKUP($B403,'Slutlig allokering kvv'!$B$2:$AX$550,MATCH("Summa slutlig allokerad tillförd energi (utan hjälpel och rökgaskondensering):",'Slutlig allokering kvv'!$B$1:$AX$1,0),FALSE)/1,"")</f>
        <v/>
      </c>
      <c r="AM403" s="289" t="str">
        <f>IFERROR(1-VLOOKUP($B403,'Slutlig allokering kvv'!$B$2:$AX$550,MATCH("Andel av bränsle i kvv som allokerats till värme, exklusive rökgaskondensering och hjälpel",'Slutlig allokering kvv'!$B$1:$AX$1,0),FALSE),"")</f>
        <v/>
      </c>
      <c r="AO403" s="289" t="str">
        <f t="shared" si="25"/>
        <v/>
      </c>
      <c r="AP403" s="290" t="str">
        <f t="shared" si="26"/>
        <v/>
      </c>
      <c r="AQ403" s="290"/>
      <c r="AR403" s="239" t="str">
        <f t="shared" si="27"/>
        <v/>
      </c>
      <c r="AS403" s="290"/>
    </row>
    <row r="404" spans="1:45" x14ac:dyDescent="0.25">
      <c r="A404" s="2" t="str">
        <f>'Miljövärden för publ företag'!B406</f>
        <v/>
      </c>
      <c r="B404" s="2" t="str">
        <f>'Miljövärden för publ företag'!C406</f>
        <v/>
      </c>
      <c r="C404" t="str">
        <f>IFERROR(VLOOKUP($B404,Kraftvärmeprod!$B$1:$AH$479,MATCH(C$2,Kraftvärmeprod!$B$1:$AG$1,0),FALSE)/1,"")</f>
        <v/>
      </c>
      <c r="D404" t="str">
        <f>IFERROR(VLOOKUP($B404,Kraftvärmeprod!$B$1:$AH$479,MATCH(D$2,Kraftvärmeprod!$B$1:$AG$1,0),FALSE)/1,"")</f>
        <v/>
      </c>
      <c r="F404" t="str">
        <f>IF($D404="","",IFERROR(VLOOKUP($B404,Kraftvärmeprod!$B$1:$BX$550,MATCH(F$2,Kraftvärmeprod!$B$1:$VX$1,0),FALSE)/1,0)-IFERROR(VLOOKUP($B404,'Slutlig allokering kvv'!$B$2:$BX$550,MATCH(F$2,'Slutlig allokering kvv'!$B$1:$BX$1,0),FALSE)/1,0))</f>
        <v/>
      </c>
      <c r="G404" t="str">
        <f>IF($D404="","",IFERROR(VLOOKUP($B404,Kraftvärmeprod!$B$1:$BX$550,MATCH(G$2,Kraftvärmeprod!$B$1:$VX$1,0),FALSE)/1,0)-IFERROR(VLOOKUP($B404,'Slutlig allokering kvv'!$B$2:$BX$550,MATCH(G$2,'Slutlig allokering kvv'!$B$1:$BX$1,0),FALSE)/1,0))</f>
        <v/>
      </c>
      <c r="H404" t="str">
        <f>IF($D404="","",IFERROR(VLOOKUP($B404,Kraftvärmeprod!$B$1:$BX$550,MATCH(H$2,Kraftvärmeprod!$B$1:$VX$1,0),FALSE)/1,0)-IFERROR(VLOOKUP($B404,'Slutlig allokering kvv'!$B$2:$BX$550,MATCH(H$2,'Slutlig allokering kvv'!$B$1:$BX$1,0),FALSE)/1,0))</f>
        <v/>
      </c>
      <c r="I404" t="str">
        <f>IF($D404="","",IFERROR(VLOOKUP($B404,Kraftvärmeprod!$B$1:$BX$550,MATCH(I$2,Kraftvärmeprod!$B$1:$VX$1,0),FALSE)/1,0)-IFERROR(VLOOKUP($B404,'Slutlig allokering kvv'!$B$2:$BX$550,MATCH(I$2,'Slutlig allokering kvv'!$B$1:$BX$1,0),FALSE)/1,0))</f>
        <v/>
      </c>
      <c r="J404" t="str">
        <f>IF($D404="","",IFERROR(VLOOKUP($B404,Kraftvärmeprod!$B$1:$BX$550,MATCH(J$2,Kraftvärmeprod!$B$1:$VX$1,0),FALSE)/1,0)-IFERROR(VLOOKUP($B404,'Slutlig allokering kvv'!$B$2:$BX$550,MATCH(J$2,'Slutlig allokering kvv'!$B$1:$BX$1,0),FALSE)/1,0))</f>
        <v/>
      </c>
      <c r="K404" t="str">
        <f>IF($D404="","",IFERROR(VLOOKUP($B404,Kraftvärmeprod!$B$1:$BX$550,MATCH(K$2,Kraftvärmeprod!$B$1:$VX$1,0),FALSE)/1,0)-IFERROR(VLOOKUP($B404,'Slutlig allokering kvv'!$B$2:$BX$550,MATCH(K$2,'Slutlig allokering kvv'!$B$1:$BX$1,0),FALSE)/1,0))</f>
        <v/>
      </c>
      <c r="L404" t="str">
        <f>IF($D404="","",IFERROR(VLOOKUP($B404,Kraftvärmeprod!$B$1:$BX$550,MATCH(L$2,Kraftvärmeprod!$B$1:$VX$1,0),FALSE)/1,0)-IFERROR(VLOOKUP($B404,'Slutlig allokering kvv'!$B$2:$BX$550,MATCH(L$2,'Slutlig allokering kvv'!$B$1:$BX$1,0),FALSE)/1,0))</f>
        <v/>
      </c>
      <c r="M404" t="str">
        <f>IF($D404="","",IFERROR(VLOOKUP($B404,Kraftvärmeprod!$B$1:$BX$550,MATCH(M$2,Kraftvärmeprod!$B$1:$VX$1,0),FALSE)/1,0)-IFERROR(VLOOKUP($B404,'Slutlig allokering kvv'!$B$2:$BX$550,MATCH(M$2,'Slutlig allokering kvv'!$B$1:$BX$1,0),FALSE)/1,0))</f>
        <v/>
      </c>
      <c r="N404" t="str">
        <f>IF($D404="","",IFERROR(VLOOKUP($B404,Kraftvärmeprod!$B$1:$BX$550,MATCH(N$2,Kraftvärmeprod!$B$1:$VX$1,0),FALSE)/1,0)-IFERROR(VLOOKUP($B404,'Slutlig allokering kvv'!$B$2:$BX$550,MATCH(N$2,'Slutlig allokering kvv'!$B$1:$BX$1,0),FALSE)/1,0))</f>
        <v/>
      </c>
      <c r="O404" t="str">
        <f>IF($D404="","",IFERROR(VLOOKUP($B404,Kraftvärmeprod!$B$1:$BX$550,MATCH(O$2,Kraftvärmeprod!$B$1:$VX$1,0),FALSE)/1,0)-IFERROR(VLOOKUP($B404,'Slutlig allokering kvv'!$B$2:$BX$550,MATCH(O$2,'Slutlig allokering kvv'!$B$1:$BX$1,0),FALSE)/1,0))</f>
        <v/>
      </c>
      <c r="P404" t="str">
        <f>IF($D404="","",IFERROR(VLOOKUP($B404,Kraftvärmeprod!$B$1:$BX$550,MATCH(P$2,Kraftvärmeprod!$B$1:$VX$1,0),FALSE)/1,0)-IFERROR(VLOOKUP($B404,'Slutlig allokering kvv'!$B$2:$BX$550,MATCH(P$2,'Slutlig allokering kvv'!$B$1:$BX$1,0),FALSE)/1,0))</f>
        <v/>
      </c>
      <c r="Q404" t="str">
        <f>IF($D404="","",IFERROR(VLOOKUP($B404,Kraftvärmeprod!$B$1:$BX$550,MATCH(Q$2,Kraftvärmeprod!$B$1:$VX$1,0),FALSE)/1,0)-IFERROR(VLOOKUP($B404,'Slutlig allokering kvv'!$B$2:$BX$550,MATCH(Q$2,'Slutlig allokering kvv'!$B$1:$BX$1,0),FALSE)/1,0))</f>
        <v/>
      </c>
      <c r="R404" t="str">
        <f>IF($D404="","",IFERROR(VLOOKUP($B404,Kraftvärmeprod!$B$1:$BX$550,MATCH(R$2,Kraftvärmeprod!$B$1:$VX$1,0),FALSE)/1,0)-IFERROR(VLOOKUP($B404,'Slutlig allokering kvv'!$B$2:$BX$550,MATCH(R$2,'Slutlig allokering kvv'!$B$1:$BX$1,0),FALSE)/1,0))</f>
        <v/>
      </c>
      <c r="S404" t="str">
        <f>IF($D404="","",IFERROR(VLOOKUP($B404,Kraftvärmeprod!$B$1:$BX$550,MATCH(S$2,Kraftvärmeprod!$B$1:$VX$1,0),FALSE)/1,0)-IFERROR(VLOOKUP($B404,'Slutlig allokering kvv'!$B$2:$BX$550,MATCH(S$2,'Slutlig allokering kvv'!$B$1:$BX$1,0),FALSE)/1,0))</f>
        <v/>
      </c>
      <c r="T404" t="str">
        <f>IF($D404="","",IFERROR(VLOOKUP($B404,Kraftvärmeprod!$B$1:$BX$550,MATCH(T$2,Kraftvärmeprod!$B$1:$VX$1,0),FALSE)/1,0)-IFERROR(VLOOKUP($B404,'Slutlig allokering kvv'!$B$2:$BX$550,MATCH(T$2,'Slutlig allokering kvv'!$B$1:$BX$1,0),FALSE)/1,0))</f>
        <v/>
      </c>
      <c r="U404" t="str">
        <f>IF($D404="","",IFERROR(VLOOKUP($B404,Kraftvärmeprod!$B$1:$BX$550,MATCH(U$2,Kraftvärmeprod!$B$1:$VX$1,0),FALSE)/1,0)-IFERROR(VLOOKUP($B404,'Slutlig allokering kvv'!$B$2:$BX$550,MATCH(U$2,'Slutlig allokering kvv'!$B$1:$BX$1,0),FALSE)/1,0))</f>
        <v/>
      </c>
      <c r="V404" t="str">
        <f>IF($D404="","",IFERROR(VLOOKUP($B404,Kraftvärmeprod!$B$1:$BX$550,MATCH(V$2,Kraftvärmeprod!$B$1:$VX$1,0),FALSE)/1,0)-IFERROR(VLOOKUP($B404,'Slutlig allokering kvv'!$B$2:$BX$550,MATCH(V$2,'Slutlig allokering kvv'!$B$1:$BX$1,0),FALSE)/1,0))</f>
        <v/>
      </c>
      <c r="W404" t="str">
        <f>IF($D404="","",IFERROR(VLOOKUP($B404,Kraftvärmeprod!$B$1:$BX$550,MATCH(W$2,Kraftvärmeprod!$B$1:$VX$1,0),FALSE)/1,0)-IFERROR(VLOOKUP($B404,'Slutlig allokering kvv'!$B$2:$BX$550,MATCH(W$2,'Slutlig allokering kvv'!$B$1:$BX$1,0),FALSE)/1,0))</f>
        <v/>
      </c>
      <c r="X404" t="str">
        <f>IF($D404="","",IFERROR(VLOOKUP($B404,Kraftvärmeprod!$B$1:$BX$550,MATCH(X$2,Kraftvärmeprod!$B$1:$VX$1,0),FALSE)/1,0)-IFERROR(VLOOKUP($B404,'Slutlig allokering kvv'!$B$2:$BX$550,MATCH(X$2,'Slutlig allokering kvv'!$B$1:$BX$1,0),FALSE)/1,0))</f>
        <v/>
      </c>
      <c r="Y404" t="str">
        <f>IF($D404="","",IFERROR(VLOOKUP($B404,Kraftvärmeprod!$B$1:$BX$550,MATCH(Y$2,Kraftvärmeprod!$B$1:$VX$1,0),FALSE)/1,0)-IFERROR(VLOOKUP($B404,'Slutlig allokering kvv'!$B$2:$BX$550,MATCH(Y$2,'Slutlig allokering kvv'!$B$1:$BX$1,0),FALSE)/1,0))</f>
        <v/>
      </c>
      <c r="Z404" t="str">
        <f>IF($D404="","",IFERROR(VLOOKUP($B404,Kraftvärmeprod!$B$1:$BX$550,MATCH(Z$2,Kraftvärmeprod!$B$1:$VX$1,0),FALSE)/1,0)-IFERROR(VLOOKUP($B404,'Slutlig allokering kvv'!$B$2:$BX$550,MATCH(Z$2,'Slutlig allokering kvv'!$B$1:$BX$1,0),FALSE)/1,0))</f>
        <v/>
      </c>
      <c r="AA404" t="str">
        <f>IF($D404="","",IFERROR(VLOOKUP($B404,Kraftvärmeprod!$B$1:$BX$550,MATCH(AA$2,Kraftvärmeprod!$B$1:$VX$1,0),FALSE)/1,0)-IFERROR(VLOOKUP($B404,'Slutlig allokering kvv'!$B$2:$BX$550,MATCH(AA$2,'Slutlig allokering kvv'!$B$1:$BX$1,0),FALSE)/1,0))</f>
        <v/>
      </c>
      <c r="AB404" t="str">
        <f>IF($D404="","",IFERROR(VLOOKUP($B404,Kraftvärmeprod!$B$1:$BX$550,MATCH(AB$2,Kraftvärmeprod!$B$1:$VX$1,0),FALSE)/1,0)-IFERROR(VLOOKUP($B404,'Slutlig allokering kvv'!$B$2:$BX$550,MATCH(AB$2,'Slutlig allokering kvv'!$B$1:$BX$1,0),FALSE)/1,0))</f>
        <v/>
      </c>
      <c r="AC404" t="str">
        <f>IF($D404="","",IFERROR(VLOOKUP($B404,Kraftvärmeprod!$B$1:$BX$550,MATCH(AC$2,Kraftvärmeprod!$B$1:$VX$1,0),FALSE)/1,0)-IFERROR(VLOOKUP($B404,'Slutlig allokering kvv'!$B$2:$BX$550,MATCH(AC$2,'Slutlig allokering kvv'!$B$1:$BX$1,0),FALSE)/1,0))</f>
        <v/>
      </c>
      <c r="AE404" t="str">
        <f>IF($D404="","",IFERROR(VLOOKUP($B404,Miljö!$B$1:$E$550,MATCH("Hjälpel kraftvärme (GWh)",Miljö!$B$1:$E$1,0),FALSE)/1,0)-IFERROR(VLOOKUP($B404,'Slutlig allokering kvv'!$B$2:$BX$550,MATCH(AE$2,'Slutlig allokering kvv'!$B$1:$BX$1,0),FALSE)/1,0))</f>
        <v/>
      </c>
      <c r="AI404">
        <f t="shared" si="24"/>
        <v>0</v>
      </c>
      <c r="AK404" t="str">
        <f>IFERROR(VLOOKUP($B404,'Slutlig allokering kvv'!$B$2:$AX$550,MATCH("Summa slutlig allokerad tillförd energi (utan hjälpel och rökgaskondensering):",'Slutlig allokering kvv'!$B$1:$AX$1,0),FALSE)/1,"")</f>
        <v/>
      </c>
      <c r="AM404" s="289" t="str">
        <f>IFERROR(1-VLOOKUP($B404,'Slutlig allokering kvv'!$B$2:$AX$550,MATCH("Andel av bränsle i kvv som allokerats till värme, exklusive rökgaskondensering och hjälpel",'Slutlig allokering kvv'!$B$1:$AX$1,0),FALSE),"")</f>
        <v/>
      </c>
      <c r="AO404" s="289" t="str">
        <f t="shared" si="25"/>
        <v/>
      </c>
      <c r="AP404" s="290" t="str">
        <f t="shared" si="26"/>
        <v/>
      </c>
      <c r="AQ404" s="290"/>
      <c r="AR404" s="239" t="str">
        <f t="shared" si="27"/>
        <v/>
      </c>
      <c r="AS404" s="290"/>
    </row>
    <row r="405" spans="1:45" x14ac:dyDescent="0.25">
      <c r="A405" s="2" t="str">
        <f>'Miljövärden för publ företag'!B407</f>
        <v/>
      </c>
      <c r="B405" s="2" t="str">
        <f>'Miljövärden för publ företag'!C407</f>
        <v/>
      </c>
      <c r="C405" t="str">
        <f>IFERROR(VLOOKUP($B405,Kraftvärmeprod!$B$1:$AH$479,MATCH(C$2,Kraftvärmeprod!$B$1:$AG$1,0),FALSE)/1,"")</f>
        <v/>
      </c>
      <c r="D405" t="str">
        <f>IFERROR(VLOOKUP($B405,Kraftvärmeprod!$B$1:$AH$479,MATCH(D$2,Kraftvärmeprod!$B$1:$AG$1,0),FALSE)/1,"")</f>
        <v/>
      </c>
      <c r="F405" t="str">
        <f>IF($D405="","",IFERROR(VLOOKUP($B405,Kraftvärmeprod!$B$1:$BX$550,MATCH(F$2,Kraftvärmeprod!$B$1:$VX$1,0),FALSE)/1,0)-IFERROR(VLOOKUP($B405,'Slutlig allokering kvv'!$B$2:$BX$550,MATCH(F$2,'Slutlig allokering kvv'!$B$1:$BX$1,0),FALSE)/1,0))</f>
        <v/>
      </c>
      <c r="G405" t="str">
        <f>IF($D405="","",IFERROR(VLOOKUP($B405,Kraftvärmeprod!$B$1:$BX$550,MATCH(G$2,Kraftvärmeprod!$B$1:$VX$1,0),FALSE)/1,0)-IFERROR(VLOOKUP($B405,'Slutlig allokering kvv'!$B$2:$BX$550,MATCH(G$2,'Slutlig allokering kvv'!$B$1:$BX$1,0),FALSE)/1,0))</f>
        <v/>
      </c>
      <c r="H405" t="str">
        <f>IF($D405="","",IFERROR(VLOOKUP($B405,Kraftvärmeprod!$B$1:$BX$550,MATCH(H$2,Kraftvärmeprod!$B$1:$VX$1,0),FALSE)/1,0)-IFERROR(VLOOKUP($B405,'Slutlig allokering kvv'!$B$2:$BX$550,MATCH(H$2,'Slutlig allokering kvv'!$B$1:$BX$1,0),FALSE)/1,0))</f>
        <v/>
      </c>
      <c r="I405" t="str">
        <f>IF($D405="","",IFERROR(VLOOKUP($B405,Kraftvärmeprod!$B$1:$BX$550,MATCH(I$2,Kraftvärmeprod!$B$1:$VX$1,0),FALSE)/1,0)-IFERROR(VLOOKUP($B405,'Slutlig allokering kvv'!$B$2:$BX$550,MATCH(I$2,'Slutlig allokering kvv'!$B$1:$BX$1,0),FALSE)/1,0))</f>
        <v/>
      </c>
      <c r="J405" t="str">
        <f>IF($D405="","",IFERROR(VLOOKUP($B405,Kraftvärmeprod!$B$1:$BX$550,MATCH(J$2,Kraftvärmeprod!$B$1:$VX$1,0),FALSE)/1,0)-IFERROR(VLOOKUP($B405,'Slutlig allokering kvv'!$B$2:$BX$550,MATCH(J$2,'Slutlig allokering kvv'!$B$1:$BX$1,0),FALSE)/1,0))</f>
        <v/>
      </c>
      <c r="K405" t="str">
        <f>IF($D405="","",IFERROR(VLOOKUP($B405,Kraftvärmeprod!$B$1:$BX$550,MATCH(K$2,Kraftvärmeprod!$B$1:$VX$1,0),FALSE)/1,0)-IFERROR(VLOOKUP($B405,'Slutlig allokering kvv'!$B$2:$BX$550,MATCH(K$2,'Slutlig allokering kvv'!$B$1:$BX$1,0),FALSE)/1,0))</f>
        <v/>
      </c>
      <c r="L405" t="str">
        <f>IF($D405="","",IFERROR(VLOOKUP($B405,Kraftvärmeprod!$B$1:$BX$550,MATCH(L$2,Kraftvärmeprod!$B$1:$VX$1,0),FALSE)/1,0)-IFERROR(VLOOKUP($B405,'Slutlig allokering kvv'!$B$2:$BX$550,MATCH(L$2,'Slutlig allokering kvv'!$B$1:$BX$1,0),FALSE)/1,0))</f>
        <v/>
      </c>
      <c r="M405" t="str">
        <f>IF($D405="","",IFERROR(VLOOKUP($B405,Kraftvärmeprod!$B$1:$BX$550,MATCH(M$2,Kraftvärmeprod!$B$1:$VX$1,0),FALSE)/1,0)-IFERROR(VLOOKUP($B405,'Slutlig allokering kvv'!$B$2:$BX$550,MATCH(M$2,'Slutlig allokering kvv'!$B$1:$BX$1,0),FALSE)/1,0))</f>
        <v/>
      </c>
      <c r="N405" t="str">
        <f>IF($D405="","",IFERROR(VLOOKUP($B405,Kraftvärmeprod!$B$1:$BX$550,MATCH(N$2,Kraftvärmeprod!$B$1:$VX$1,0),FALSE)/1,0)-IFERROR(VLOOKUP($B405,'Slutlig allokering kvv'!$B$2:$BX$550,MATCH(N$2,'Slutlig allokering kvv'!$B$1:$BX$1,0),FALSE)/1,0))</f>
        <v/>
      </c>
      <c r="O405" t="str">
        <f>IF($D405="","",IFERROR(VLOOKUP($B405,Kraftvärmeprod!$B$1:$BX$550,MATCH(O$2,Kraftvärmeprod!$B$1:$VX$1,0),FALSE)/1,0)-IFERROR(VLOOKUP($B405,'Slutlig allokering kvv'!$B$2:$BX$550,MATCH(O$2,'Slutlig allokering kvv'!$B$1:$BX$1,0),FALSE)/1,0))</f>
        <v/>
      </c>
      <c r="P405" t="str">
        <f>IF($D405="","",IFERROR(VLOOKUP($B405,Kraftvärmeprod!$B$1:$BX$550,MATCH(P$2,Kraftvärmeprod!$B$1:$VX$1,0),FALSE)/1,0)-IFERROR(VLOOKUP($B405,'Slutlig allokering kvv'!$B$2:$BX$550,MATCH(P$2,'Slutlig allokering kvv'!$B$1:$BX$1,0),FALSE)/1,0))</f>
        <v/>
      </c>
      <c r="Q405" t="str">
        <f>IF($D405="","",IFERROR(VLOOKUP($B405,Kraftvärmeprod!$B$1:$BX$550,MATCH(Q$2,Kraftvärmeprod!$B$1:$VX$1,0),FALSE)/1,0)-IFERROR(VLOOKUP($B405,'Slutlig allokering kvv'!$B$2:$BX$550,MATCH(Q$2,'Slutlig allokering kvv'!$B$1:$BX$1,0),FALSE)/1,0))</f>
        <v/>
      </c>
      <c r="R405" t="str">
        <f>IF($D405="","",IFERROR(VLOOKUP($B405,Kraftvärmeprod!$B$1:$BX$550,MATCH(R$2,Kraftvärmeprod!$B$1:$VX$1,0),FALSE)/1,0)-IFERROR(VLOOKUP($B405,'Slutlig allokering kvv'!$B$2:$BX$550,MATCH(R$2,'Slutlig allokering kvv'!$B$1:$BX$1,0),FALSE)/1,0))</f>
        <v/>
      </c>
      <c r="S405" t="str">
        <f>IF($D405="","",IFERROR(VLOOKUP($B405,Kraftvärmeprod!$B$1:$BX$550,MATCH(S$2,Kraftvärmeprod!$B$1:$VX$1,0),FALSE)/1,0)-IFERROR(VLOOKUP($B405,'Slutlig allokering kvv'!$B$2:$BX$550,MATCH(S$2,'Slutlig allokering kvv'!$B$1:$BX$1,0),FALSE)/1,0))</f>
        <v/>
      </c>
      <c r="T405" t="str">
        <f>IF($D405="","",IFERROR(VLOOKUP($B405,Kraftvärmeprod!$B$1:$BX$550,MATCH(T$2,Kraftvärmeprod!$B$1:$VX$1,0),FALSE)/1,0)-IFERROR(VLOOKUP($B405,'Slutlig allokering kvv'!$B$2:$BX$550,MATCH(T$2,'Slutlig allokering kvv'!$B$1:$BX$1,0),FALSE)/1,0))</f>
        <v/>
      </c>
      <c r="U405" t="str">
        <f>IF($D405="","",IFERROR(VLOOKUP($B405,Kraftvärmeprod!$B$1:$BX$550,MATCH(U$2,Kraftvärmeprod!$B$1:$VX$1,0),FALSE)/1,0)-IFERROR(VLOOKUP($B405,'Slutlig allokering kvv'!$B$2:$BX$550,MATCH(U$2,'Slutlig allokering kvv'!$B$1:$BX$1,0),FALSE)/1,0))</f>
        <v/>
      </c>
      <c r="V405" t="str">
        <f>IF($D405="","",IFERROR(VLOOKUP($B405,Kraftvärmeprod!$B$1:$BX$550,MATCH(V$2,Kraftvärmeprod!$B$1:$VX$1,0),FALSE)/1,0)-IFERROR(VLOOKUP($B405,'Slutlig allokering kvv'!$B$2:$BX$550,MATCH(V$2,'Slutlig allokering kvv'!$B$1:$BX$1,0),FALSE)/1,0))</f>
        <v/>
      </c>
      <c r="W405" t="str">
        <f>IF($D405="","",IFERROR(VLOOKUP($B405,Kraftvärmeprod!$B$1:$BX$550,MATCH(W$2,Kraftvärmeprod!$B$1:$VX$1,0),FALSE)/1,0)-IFERROR(VLOOKUP($B405,'Slutlig allokering kvv'!$B$2:$BX$550,MATCH(W$2,'Slutlig allokering kvv'!$B$1:$BX$1,0),FALSE)/1,0))</f>
        <v/>
      </c>
      <c r="X405" t="str">
        <f>IF($D405="","",IFERROR(VLOOKUP($B405,Kraftvärmeprod!$B$1:$BX$550,MATCH(X$2,Kraftvärmeprod!$B$1:$VX$1,0),FALSE)/1,0)-IFERROR(VLOOKUP($B405,'Slutlig allokering kvv'!$B$2:$BX$550,MATCH(X$2,'Slutlig allokering kvv'!$B$1:$BX$1,0),FALSE)/1,0))</f>
        <v/>
      </c>
      <c r="Y405" t="str">
        <f>IF($D405="","",IFERROR(VLOOKUP($B405,Kraftvärmeprod!$B$1:$BX$550,MATCH(Y$2,Kraftvärmeprod!$B$1:$VX$1,0),FALSE)/1,0)-IFERROR(VLOOKUP($B405,'Slutlig allokering kvv'!$B$2:$BX$550,MATCH(Y$2,'Slutlig allokering kvv'!$B$1:$BX$1,0),FALSE)/1,0))</f>
        <v/>
      </c>
      <c r="Z405" t="str">
        <f>IF($D405="","",IFERROR(VLOOKUP($B405,Kraftvärmeprod!$B$1:$BX$550,MATCH(Z$2,Kraftvärmeprod!$B$1:$VX$1,0),FALSE)/1,0)-IFERROR(VLOOKUP($B405,'Slutlig allokering kvv'!$B$2:$BX$550,MATCH(Z$2,'Slutlig allokering kvv'!$B$1:$BX$1,0),FALSE)/1,0))</f>
        <v/>
      </c>
      <c r="AA405" t="str">
        <f>IF($D405="","",IFERROR(VLOOKUP($B405,Kraftvärmeprod!$B$1:$BX$550,MATCH(AA$2,Kraftvärmeprod!$B$1:$VX$1,0),FALSE)/1,0)-IFERROR(VLOOKUP($B405,'Slutlig allokering kvv'!$B$2:$BX$550,MATCH(AA$2,'Slutlig allokering kvv'!$B$1:$BX$1,0),FALSE)/1,0))</f>
        <v/>
      </c>
      <c r="AB405" t="str">
        <f>IF($D405="","",IFERROR(VLOOKUP($B405,Kraftvärmeprod!$B$1:$BX$550,MATCH(AB$2,Kraftvärmeprod!$B$1:$VX$1,0),FALSE)/1,0)-IFERROR(VLOOKUP($B405,'Slutlig allokering kvv'!$B$2:$BX$550,MATCH(AB$2,'Slutlig allokering kvv'!$B$1:$BX$1,0),FALSE)/1,0))</f>
        <v/>
      </c>
      <c r="AC405" t="str">
        <f>IF($D405="","",IFERROR(VLOOKUP($B405,Kraftvärmeprod!$B$1:$BX$550,MATCH(AC$2,Kraftvärmeprod!$B$1:$VX$1,0),FALSE)/1,0)-IFERROR(VLOOKUP($B405,'Slutlig allokering kvv'!$B$2:$BX$550,MATCH(AC$2,'Slutlig allokering kvv'!$B$1:$BX$1,0),FALSE)/1,0))</f>
        <v/>
      </c>
      <c r="AE405" t="str">
        <f>IF($D405="","",IFERROR(VLOOKUP($B405,Miljö!$B$1:$E$550,MATCH("Hjälpel kraftvärme (GWh)",Miljö!$B$1:$E$1,0),FALSE)/1,0)-IFERROR(VLOOKUP($B405,'Slutlig allokering kvv'!$B$2:$BX$550,MATCH(AE$2,'Slutlig allokering kvv'!$B$1:$BX$1,0),FALSE)/1,0))</f>
        <v/>
      </c>
      <c r="AI405">
        <f t="shared" si="24"/>
        <v>0</v>
      </c>
      <c r="AK405" t="str">
        <f>IFERROR(VLOOKUP($B405,'Slutlig allokering kvv'!$B$2:$AX$550,MATCH("Summa slutlig allokerad tillförd energi (utan hjälpel och rökgaskondensering):",'Slutlig allokering kvv'!$B$1:$AX$1,0),FALSE)/1,"")</f>
        <v/>
      </c>
      <c r="AM405" s="289" t="str">
        <f>IFERROR(1-VLOOKUP($B405,'Slutlig allokering kvv'!$B$2:$AX$550,MATCH("Andel av bränsle i kvv som allokerats till värme, exklusive rökgaskondensering och hjälpel",'Slutlig allokering kvv'!$B$1:$AX$1,0),FALSE),"")</f>
        <v/>
      </c>
      <c r="AO405" s="289" t="str">
        <f t="shared" si="25"/>
        <v/>
      </c>
      <c r="AP405" s="290" t="str">
        <f t="shared" si="26"/>
        <v/>
      </c>
      <c r="AQ405" s="290"/>
      <c r="AR405" s="239" t="str">
        <f t="shared" si="27"/>
        <v/>
      </c>
      <c r="AS405" s="290"/>
    </row>
    <row r="406" spans="1:45" x14ac:dyDescent="0.25">
      <c r="A406" s="2" t="str">
        <f>'Miljövärden för publ företag'!B408</f>
        <v/>
      </c>
      <c r="B406" s="2" t="str">
        <f>'Miljövärden för publ företag'!C408</f>
        <v/>
      </c>
      <c r="C406" t="str">
        <f>IFERROR(VLOOKUP($B406,Kraftvärmeprod!$B$1:$AH$479,MATCH(C$2,Kraftvärmeprod!$B$1:$AG$1,0),FALSE)/1,"")</f>
        <v/>
      </c>
      <c r="D406" t="str">
        <f>IFERROR(VLOOKUP($B406,Kraftvärmeprod!$B$1:$AH$479,MATCH(D$2,Kraftvärmeprod!$B$1:$AG$1,0),FALSE)/1,"")</f>
        <v/>
      </c>
      <c r="F406" t="str">
        <f>IF($D406="","",IFERROR(VLOOKUP($B406,Kraftvärmeprod!$B$1:$BX$550,MATCH(F$2,Kraftvärmeprod!$B$1:$VX$1,0),FALSE)/1,0)-IFERROR(VLOOKUP($B406,'Slutlig allokering kvv'!$B$2:$BX$550,MATCH(F$2,'Slutlig allokering kvv'!$B$1:$BX$1,0),FALSE)/1,0))</f>
        <v/>
      </c>
      <c r="G406" t="str">
        <f>IF($D406="","",IFERROR(VLOOKUP($B406,Kraftvärmeprod!$B$1:$BX$550,MATCH(G$2,Kraftvärmeprod!$B$1:$VX$1,0),FALSE)/1,0)-IFERROR(VLOOKUP($B406,'Slutlig allokering kvv'!$B$2:$BX$550,MATCH(G$2,'Slutlig allokering kvv'!$B$1:$BX$1,0),FALSE)/1,0))</f>
        <v/>
      </c>
      <c r="H406" t="str">
        <f>IF($D406="","",IFERROR(VLOOKUP($B406,Kraftvärmeprod!$B$1:$BX$550,MATCH(H$2,Kraftvärmeprod!$B$1:$VX$1,0),FALSE)/1,0)-IFERROR(VLOOKUP($B406,'Slutlig allokering kvv'!$B$2:$BX$550,MATCH(H$2,'Slutlig allokering kvv'!$B$1:$BX$1,0),FALSE)/1,0))</f>
        <v/>
      </c>
      <c r="I406" t="str">
        <f>IF($D406="","",IFERROR(VLOOKUP($B406,Kraftvärmeprod!$B$1:$BX$550,MATCH(I$2,Kraftvärmeprod!$B$1:$VX$1,0),FALSE)/1,0)-IFERROR(VLOOKUP($B406,'Slutlig allokering kvv'!$B$2:$BX$550,MATCH(I$2,'Slutlig allokering kvv'!$B$1:$BX$1,0),FALSE)/1,0))</f>
        <v/>
      </c>
      <c r="J406" t="str">
        <f>IF($D406="","",IFERROR(VLOOKUP($B406,Kraftvärmeprod!$B$1:$BX$550,MATCH(J$2,Kraftvärmeprod!$B$1:$VX$1,0),FALSE)/1,0)-IFERROR(VLOOKUP($B406,'Slutlig allokering kvv'!$B$2:$BX$550,MATCH(J$2,'Slutlig allokering kvv'!$B$1:$BX$1,0),FALSE)/1,0))</f>
        <v/>
      </c>
      <c r="K406" t="str">
        <f>IF($D406="","",IFERROR(VLOOKUP($B406,Kraftvärmeprod!$B$1:$BX$550,MATCH(K$2,Kraftvärmeprod!$B$1:$VX$1,0),FALSE)/1,0)-IFERROR(VLOOKUP($B406,'Slutlig allokering kvv'!$B$2:$BX$550,MATCH(K$2,'Slutlig allokering kvv'!$B$1:$BX$1,0),FALSE)/1,0))</f>
        <v/>
      </c>
      <c r="L406" t="str">
        <f>IF($D406="","",IFERROR(VLOOKUP($B406,Kraftvärmeprod!$B$1:$BX$550,MATCH(L$2,Kraftvärmeprod!$B$1:$VX$1,0),FALSE)/1,0)-IFERROR(VLOOKUP($B406,'Slutlig allokering kvv'!$B$2:$BX$550,MATCH(L$2,'Slutlig allokering kvv'!$B$1:$BX$1,0),FALSE)/1,0))</f>
        <v/>
      </c>
      <c r="M406" t="str">
        <f>IF($D406="","",IFERROR(VLOOKUP($B406,Kraftvärmeprod!$B$1:$BX$550,MATCH(M$2,Kraftvärmeprod!$B$1:$VX$1,0),FALSE)/1,0)-IFERROR(VLOOKUP($B406,'Slutlig allokering kvv'!$B$2:$BX$550,MATCH(M$2,'Slutlig allokering kvv'!$B$1:$BX$1,0),FALSE)/1,0))</f>
        <v/>
      </c>
      <c r="N406" t="str">
        <f>IF($D406="","",IFERROR(VLOOKUP($B406,Kraftvärmeprod!$B$1:$BX$550,MATCH(N$2,Kraftvärmeprod!$B$1:$VX$1,0),FALSE)/1,0)-IFERROR(VLOOKUP($B406,'Slutlig allokering kvv'!$B$2:$BX$550,MATCH(N$2,'Slutlig allokering kvv'!$B$1:$BX$1,0),FALSE)/1,0))</f>
        <v/>
      </c>
      <c r="O406" t="str">
        <f>IF($D406="","",IFERROR(VLOOKUP($B406,Kraftvärmeprod!$B$1:$BX$550,MATCH(O$2,Kraftvärmeprod!$B$1:$VX$1,0),FALSE)/1,0)-IFERROR(VLOOKUP($B406,'Slutlig allokering kvv'!$B$2:$BX$550,MATCH(O$2,'Slutlig allokering kvv'!$B$1:$BX$1,0),FALSE)/1,0))</f>
        <v/>
      </c>
      <c r="P406" t="str">
        <f>IF($D406="","",IFERROR(VLOOKUP($B406,Kraftvärmeprod!$B$1:$BX$550,MATCH(P$2,Kraftvärmeprod!$B$1:$VX$1,0),FALSE)/1,0)-IFERROR(VLOOKUP($B406,'Slutlig allokering kvv'!$B$2:$BX$550,MATCH(P$2,'Slutlig allokering kvv'!$B$1:$BX$1,0),FALSE)/1,0))</f>
        <v/>
      </c>
      <c r="Q406" t="str">
        <f>IF($D406="","",IFERROR(VLOOKUP($B406,Kraftvärmeprod!$B$1:$BX$550,MATCH(Q$2,Kraftvärmeprod!$B$1:$VX$1,0),FALSE)/1,0)-IFERROR(VLOOKUP($B406,'Slutlig allokering kvv'!$B$2:$BX$550,MATCH(Q$2,'Slutlig allokering kvv'!$B$1:$BX$1,0),FALSE)/1,0))</f>
        <v/>
      </c>
      <c r="R406" t="str">
        <f>IF($D406="","",IFERROR(VLOOKUP($B406,Kraftvärmeprod!$B$1:$BX$550,MATCH(R$2,Kraftvärmeprod!$B$1:$VX$1,0),FALSE)/1,0)-IFERROR(VLOOKUP($B406,'Slutlig allokering kvv'!$B$2:$BX$550,MATCH(R$2,'Slutlig allokering kvv'!$B$1:$BX$1,0),FALSE)/1,0))</f>
        <v/>
      </c>
      <c r="S406" t="str">
        <f>IF($D406="","",IFERROR(VLOOKUP($B406,Kraftvärmeprod!$B$1:$BX$550,MATCH(S$2,Kraftvärmeprod!$B$1:$VX$1,0),FALSE)/1,0)-IFERROR(VLOOKUP($B406,'Slutlig allokering kvv'!$B$2:$BX$550,MATCH(S$2,'Slutlig allokering kvv'!$B$1:$BX$1,0),FALSE)/1,0))</f>
        <v/>
      </c>
      <c r="T406" t="str">
        <f>IF($D406="","",IFERROR(VLOOKUP($B406,Kraftvärmeprod!$B$1:$BX$550,MATCH(T$2,Kraftvärmeprod!$B$1:$VX$1,0),FALSE)/1,0)-IFERROR(VLOOKUP($B406,'Slutlig allokering kvv'!$B$2:$BX$550,MATCH(T$2,'Slutlig allokering kvv'!$B$1:$BX$1,0),FALSE)/1,0))</f>
        <v/>
      </c>
      <c r="U406" t="str">
        <f>IF($D406="","",IFERROR(VLOOKUP($B406,Kraftvärmeprod!$B$1:$BX$550,MATCH(U$2,Kraftvärmeprod!$B$1:$VX$1,0),FALSE)/1,0)-IFERROR(VLOOKUP($B406,'Slutlig allokering kvv'!$B$2:$BX$550,MATCH(U$2,'Slutlig allokering kvv'!$B$1:$BX$1,0),FALSE)/1,0))</f>
        <v/>
      </c>
      <c r="V406" t="str">
        <f>IF($D406="","",IFERROR(VLOOKUP($B406,Kraftvärmeprod!$B$1:$BX$550,MATCH(V$2,Kraftvärmeprod!$B$1:$VX$1,0),FALSE)/1,0)-IFERROR(VLOOKUP($B406,'Slutlig allokering kvv'!$B$2:$BX$550,MATCH(V$2,'Slutlig allokering kvv'!$B$1:$BX$1,0),FALSE)/1,0))</f>
        <v/>
      </c>
      <c r="W406" t="str">
        <f>IF($D406="","",IFERROR(VLOOKUP($B406,Kraftvärmeprod!$B$1:$BX$550,MATCH(W$2,Kraftvärmeprod!$B$1:$VX$1,0),FALSE)/1,0)-IFERROR(VLOOKUP($B406,'Slutlig allokering kvv'!$B$2:$BX$550,MATCH(W$2,'Slutlig allokering kvv'!$B$1:$BX$1,0),FALSE)/1,0))</f>
        <v/>
      </c>
      <c r="X406" t="str">
        <f>IF($D406="","",IFERROR(VLOOKUP($B406,Kraftvärmeprod!$B$1:$BX$550,MATCH(X$2,Kraftvärmeprod!$B$1:$VX$1,0),FALSE)/1,0)-IFERROR(VLOOKUP($B406,'Slutlig allokering kvv'!$B$2:$BX$550,MATCH(X$2,'Slutlig allokering kvv'!$B$1:$BX$1,0),FALSE)/1,0))</f>
        <v/>
      </c>
      <c r="Y406" t="str">
        <f>IF($D406="","",IFERROR(VLOOKUP($B406,Kraftvärmeprod!$B$1:$BX$550,MATCH(Y$2,Kraftvärmeprod!$B$1:$VX$1,0),FALSE)/1,0)-IFERROR(VLOOKUP($B406,'Slutlig allokering kvv'!$B$2:$BX$550,MATCH(Y$2,'Slutlig allokering kvv'!$B$1:$BX$1,0),FALSE)/1,0))</f>
        <v/>
      </c>
      <c r="Z406" t="str">
        <f>IF($D406="","",IFERROR(VLOOKUP($B406,Kraftvärmeprod!$B$1:$BX$550,MATCH(Z$2,Kraftvärmeprod!$B$1:$VX$1,0),FALSE)/1,0)-IFERROR(VLOOKUP($B406,'Slutlig allokering kvv'!$B$2:$BX$550,MATCH(Z$2,'Slutlig allokering kvv'!$B$1:$BX$1,0),FALSE)/1,0))</f>
        <v/>
      </c>
      <c r="AA406" t="str">
        <f>IF($D406="","",IFERROR(VLOOKUP($B406,Kraftvärmeprod!$B$1:$BX$550,MATCH(AA$2,Kraftvärmeprod!$B$1:$VX$1,0),FALSE)/1,0)-IFERROR(VLOOKUP($B406,'Slutlig allokering kvv'!$B$2:$BX$550,MATCH(AA$2,'Slutlig allokering kvv'!$B$1:$BX$1,0),FALSE)/1,0))</f>
        <v/>
      </c>
      <c r="AB406" t="str">
        <f>IF($D406="","",IFERROR(VLOOKUP($B406,Kraftvärmeprod!$B$1:$BX$550,MATCH(AB$2,Kraftvärmeprod!$B$1:$VX$1,0),FALSE)/1,0)-IFERROR(VLOOKUP($B406,'Slutlig allokering kvv'!$B$2:$BX$550,MATCH(AB$2,'Slutlig allokering kvv'!$B$1:$BX$1,0),FALSE)/1,0))</f>
        <v/>
      </c>
      <c r="AC406" t="str">
        <f>IF($D406="","",IFERROR(VLOOKUP($B406,Kraftvärmeprod!$B$1:$BX$550,MATCH(AC$2,Kraftvärmeprod!$B$1:$VX$1,0),FALSE)/1,0)-IFERROR(VLOOKUP($B406,'Slutlig allokering kvv'!$B$2:$BX$550,MATCH(AC$2,'Slutlig allokering kvv'!$B$1:$BX$1,0),FALSE)/1,0))</f>
        <v/>
      </c>
      <c r="AE406" t="str">
        <f>IF($D406="","",IFERROR(VLOOKUP($B406,Miljö!$B$1:$E$550,MATCH("Hjälpel kraftvärme (GWh)",Miljö!$B$1:$E$1,0),FALSE)/1,0)-IFERROR(VLOOKUP($B406,'Slutlig allokering kvv'!$B$2:$BX$550,MATCH(AE$2,'Slutlig allokering kvv'!$B$1:$BX$1,0),FALSE)/1,0))</f>
        <v/>
      </c>
      <c r="AI406">
        <f t="shared" si="24"/>
        <v>0</v>
      </c>
      <c r="AK406" t="str">
        <f>IFERROR(VLOOKUP($B406,'Slutlig allokering kvv'!$B$2:$AX$550,MATCH("Summa slutlig allokerad tillförd energi (utan hjälpel och rökgaskondensering):",'Slutlig allokering kvv'!$B$1:$AX$1,0),FALSE)/1,"")</f>
        <v/>
      </c>
      <c r="AM406" s="289" t="str">
        <f>IFERROR(1-VLOOKUP($B406,'Slutlig allokering kvv'!$B$2:$AX$550,MATCH("Andel av bränsle i kvv som allokerats till värme, exklusive rökgaskondensering och hjälpel",'Slutlig allokering kvv'!$B$1:$AX$1,0),FALSE),"")</f>
        <v/>
      </c>
      <c r="AO406" s="289" t="str">
        <f t="shared" si="25"/>
        <v/>
      </c>
      <c r="AP406" s="290" t="str">
        <f t="shared" si="26"/>
        <v/>
      </c>
      <c r="AQ406" s="290"/>
      <c r="AR406" s="239" t="str">
        <f t="shared" si="27"/>
        <v/>
      </c>
      <c r="AS406" s="290"/>
    </row>
    <row r="407" spans="1:45" x14ac:dyDescent="0.25">
      <c r="A407" s="2" t="str">
        <f>'Miljövärden för publ företag'!B409</f>
        <v/>
      </c>
      <c r="B407" s="2" t="str">
        <f>'Miljövärden för publ företag'!C409</f>
        <v/>
      </c>
      <c r="C407" t="str">
        <f>IFERROR(VLOOKUP($B407,Kraftvärmeprod!$B$1:$AH$479,MATCH(C$2,Kraftvärmeprod!$B$1:$AG$1,0),FALSE)/1,"")</f>
        <v/>
      </c>
      <c r="D407" t="str">
        <f>IFERROR(VLOOKUP($B407,Kraftvärmeprod!$B$1:$AH$479,MATCH(D$2,Kraftvärmeprod!$B$1:$AG$1,0),FALSE)/1,"")</f>
        <v/>
      </c>
      <c r="F407" t="str">
        <f>IF($D407="","",IFERROR(VLOOKUP($B407,Kraftvärmeprod!$B$1:$BX$550,MATCH(F$2,Kraftvärmeprod!$B$1:$VX$1,0),FALSE)/1,0)-IFERROR(VLOOKUP($B407,'Slutlig allokering kvv'!$B$2:$BX$550,MATCH(F$2,'Slutlig allokering kvv'!$B$1:$BX$1,0),FALSE)/1,0))</f>
        <v/>
      </c>
      <c r="G407" t="str">
        <f>IF($D407="","",IFERROR(VLOOKUP($B407,Kraftvärmeprod!$B$1:$BX$550,MATCH(G$2,Kraftvärmeprod!$B$1:$VX$1,0),FALSE)/1,0)-IFERROR(VLOOKUP($B407,'Slutlig allokering kvv'!$B$2:$BX$550,MATCH(G$2,'Slutlig allokering kvv'!$B$1:$BX$1,0),FALSE)/1,0))</f>
        <v/>
      </c>
      <c r="H407" t="str">
        <f>IF($D407="","",IFERROR(VLOOKUP($B407,Kraftvärmeprod!$B$1:$BX$550,MATCH(H$2,Kraftvärmeprod!$B$1:$VX$1,0),FALSE)/1,0)-IFERROR(VLOOKUP($B407,'Slutlig allokering kvv'!$B$2:$BX$550,MATCH(H$2,'Slutlig allokering kvv'!$B$1:$BX$1,0),FALSE)/1,0))</f>
        <v/>
      </c>
      <c r="I407" t="str">
        <f>IF($D407="","",IFERROR(VLOOKUP($B407,Kraftvärmeprod!$B$1:$BX$550,MATCH(I$2,Kraftvärmeprod!$B$1:$VX$1,0),FALSE)/1,0)-IFERROR(VLOOKUP($B407,'Slutlig allokering kvv'!$B$2:$BX$550,MATCH(I$2,'Slutlig allokering kvv'!$B$1:$BX$1,0),FALSE)/1,0))</f>
        <v/>
      </c>
      <c r="J407" t="str">
        <f>IF($D407="","",IFERROR(VLOOKUP($B407,Kraftvärmeprod!$B$1:$BX$550,MATCH(J$2,Kraftvärmeprod!$B$1:$VX$1,0),FALSE)/1,0)-IFERROR(VLOOKUP($B407,'Slutlig allokering kvv'!$B$2:$BX$550,MATCH(J$2,'Slutlig allokering kvv'!$B$1:$BX$1,0),FALSE)/1,0))</f>
        <v/>
      </c>
      <c r="K407" t="str">
        <f>IF($D407="","",IFERROR(VLOOKUP($B407,Kraftvärmeprod!$B$1:$BX$550,MATCH(K$2,Kraftvärmeprod!$B$1:$VX$1,0),FALSE)/1,0)-IFERROR(VLOOKUP($B407,'Slutlig allokering kvv'!$B$2:$BX$550,MATCH(K$2,'Slutlig allokering kvv'!$B$1:$BX$1,0),FALSE)/1,0))</f>
        <v/>
      </c>
      <c r="L407" t="str">
        <f>IF($D407="","",IFERROR(VLOOKUP($B407,Kraftvärmeprod!$B$1:$BX$550,MATCH(L$2,Kraftvärmeprod!$B$1:$VX$1,0),FALSE)/1,0)-IFERROR(VLOOKUP($B407,'Slutlig allokering kvv'!$B$2:$BX$550,MATCH(L$2,'Slutlig allokering kvv'!$B$1:$BX$1,0),FALSE)/1,0))</f>
        <v/>
      </c>
      <c r="M407" t="str">
        <f>IF($D407="","",IFERROR(VLOOKUP($B407,Kraftvärmeprod!$B$1:$BX$550,MATCH(M$2,Kraftvärmeprod!$B$1:$VX$1,0),FALSE)/1,0)-IFERROR(VLOOKUP($B407,'Slutlig allokering kvv'!$B$2:$BX$550,MATCH(M$2,'Slutlig allokering kvv'!$B$1:$BX$1,0),FALSE)/1,0))</f>
        <v/>
      </c>
      <c r="N407" t="str">
        <f>IF($D407="","",IFERROR(VLOOKUP($B407,Kraftvärmeprod!$B$1:$BX$550,MATCH(N$2,Kraftvärmeprod!$B$1:$VX$1,0),FALSE)/1,0)-IFERROR(VLOOKUP($B407,'Slutlig allokering kvv'!$B$2:$BX$550,MATCH(N$2,'Slutlig allokering kvv'!$B$1:$BX$1,0),FALSE)/1,0))</f>
        <v/>
      </c>
      <c r="O407" t="str">
        <f>IF($D407="","",IFERROR(VLOOKUP($B407,Kraftvärmeprod!$B$1:$BX$550,MATCH(O$2,Kraftvärmeprod!$B$1:$VX$1,0),FALSE)/1,0)-IFERROR(VLOOKUP($B407,'Slutlig allokering kvv'!$B$2:$BX$550,MATCH(O$2,'Slutlig allokering kvv'!$B$1:$BX$1,0),FALSE)/1,0))</f>
        <v/>
      </c>
      <c r="P407" t="str">
        <f>IF($D407="","",IFERROR(VLOOKUP($B407,Kraftvärmeprod!$B$1:$BX$550,MATCH(P$2,Kraftvärmeprod!$B$1:$VX$1,0),FALSE)/1,0)-IFERROR(VLOOKUP($B407,'Slutlig allokering kvv'!$B$2:$BX$550,MATCH(P$2,'Slutlig allokering kvv'!$B$1:$BX$1,0),FALSE)/1,0))</f>
        <v/>
      </c>
      <c r="Q407" t="str">
        <f>IF($D407="","",IFERROR(VLOOKUP($B407,Kraftvärmeprod!$B$1:$BX$550,MATCH(Q$2,Kraftvärmeprod!$B$1:$VX$1,0),FALSE)/1,0)-IFERROR(VLOOKUP($B407,'Slutlig allokering kvv'!$B$2:$BX$550,MATCH(Q$2,'Slutlig allokering kvv'!$B$1:$BX$1,0),FALSE)/1,0))</f>
        <v/>
      </c>
      <c r="R407" t="str">
        <f>IF($D407="","",IFERROR(VLOOKUP($B407,Kraftvärmeprod!$B$1:$BX$550,MATCH(R$2,Kraftvärmeprod!$B$1:$VX$1,0),FALSE)/1,0)-IFERROR(VLOOKUP($B407,'Slutlig allokering kvv'!$B$2:$BX$550,MATCH(R$2,'Slutlig allokering kvv'!$B$1:$BX$1,0),FALSE)/1,0))</f>
        <v/>
      </c>
      <c r="S407" t="str">
        <f>IF($D407="","",IFERROR(VLOOKUP($B407,Kraftvärmeprod!$B$1:$BX$550,MATCH(S$2,Kraftvärmeprod!$B$1:$VX$1,0),FALSE)/1,0)-IFERROR(VLOOKUP($B407,'Slutlig allokering kvv'!$B$2:$BX$550,MATCH(S$2,'Slutlig allokering kvv'!$B$1:$BX$1,0),FALSE)/1,0))</f>
        <v/>
      </c>
      <c r="T407" t="str">
        <f>IF($D407="","",IFERROR(VLOOKUP($B407,Kraftvärmeprod!$B$1:$BX$550,MATCH(T$2,Kraftvärmeprod!$B$1:$VX$1,0),FALSE)/1,0)-IFERROR(VLOOKUP($B407,'Slutlig allokering kvv'!$B$2:$BX$550,MATCH(T$2,'Slutlig allokering kvv'!$B$1:$BX$1,0),FALSE)/1,0))</f>
        <v/>
      </c>
      <c r="U407" t="str">
        <f>IF($D407="","",IFERROR(VLOOKUP($B407,Kraftvärmeprod!$B$1:$BX$550,MATCH(U$2,Kraftvärmeprod!$B$1:$VX$1,0),FALSE)/1,0)-IFERROR(VLOOKUP($B407,'Slutlig allokering kvv'!$B$2:$BX$550,MATCH(U$2,'Slutlig allokering kvv'!$B$1:$BX$1,0),FALSE)/1,0))</f>
        <v/>
      </c>
      <c r="V407" t="str">
        <f>IF($D407="","",IFERROR(VLOOKUP($B407,Kraftvärmeprod!$B$1:$BX$550,MATCH(V$2,Kraftvärmeprod!$B$1:$VX$1,0),FALSE)/1,0)-IFERROR(VLOOKUP($B407,'Slutlig allokering kvv'!$B$2:$BX$550,MATCH(V$2,'Slutlig allokering kvv'!$B$1:$BX$1,0),FALSE)/1,0))</f>
        <v/>
      </c>
      <c r="W407" t="str">
        <f>IF($D407="","",IFERROR(VLOOKUP($B407,Kraftvärmeprod!$B$1:$BX$550,MATCH(W$2,Kraftvärmeprod!$B$1:$VX$1,0),FALSE)/1,0)-IFERROR(VLOOKUP($B407,'Slutlig allokering kvv'!$B$2:$BX$550,MATCH(W$2,'Slutlig allokering kvv'!$B$1:$BX$1,0),FALSE)/1,0))</f>
        <v/>
      </c>
      <c r="X407" t="str">
        <f>IF($D407="","",IFERROR(VLOOKUP($B407,Kraftvärmeprod!$B$1:$BX$550,MATCH(X$2,Kraftvärmeprod!$B$1:$VX$1,0),FALSE)/1,0)-IFERROR(VLOOKUP($B407,'Slutlig allokering kvv'!$B$2:$BX$550,MATCH(X$2,'Slutlig allokering kvv'!$B$1:$BX$1,0),FALSE)/1,0))</f>
        <v/>
      </c>
      <c r="Y407" t="str">
        <f>IF($D407="","",IFERROR(VLOOKUP($B407,Kraftvärmeprod!$B$1:$BX$550,MATCH(Y$2,Kraftvärmeprod!$B$1:$VX$1,0),FALSE)/1,0)-IFERROR(VLOOKUP($B407,'Slutlig allokering kvv'!$B$2:$BX$550,MATCH(Y$2,'Slutlig allokering kvv'!$B$1:$BX$1,0),FALSE)/1,0))</f>
        <v/>
      </c>
      <c r="Z407" t="str">
        <f>IF($D407="","",IFERROR(VLOOKUP($B407,Kraftvärmeprod!$B$1:$BX$550,MATCH(Z$2,Kraftvärmeprod!$B$1:$VX$1,0),FALSE)/1,0)-IFERROR(VLOOKUP($B407,'Slutlig allokering kvv'!$B$2:$BX$550,MATCH(Z$2,'Slutlig allokering kvv'!$B$1:$BX$1,0),FALSE)/1,0))</f>
        <v/>
      </c>
      <c r="AA407" t="str">
        <f>IF($D407="","",IFERROR(VLOOKUP($B407,Kraftvärmeprod!$B$1:$BX$550,MATCH(AA$2,Kraftvärmeprod!$B$1:$VX$1,0),FALSE)/1,0)-IFERROR(VLOOKUP($B407,'Slutlig allokering kvv'!$B$2:$BX$550,MATCH(AA$2,'Slutlig allokering kvv'!$B$1:$BX$1,0),FALSE)/1,0))</f>
        <v/>
      </c>
      <c r="AB407" t="str">
        <f>IF($D407="","",IFERROR(VLOOKUP($B407,Kraftvärmeprod!$B$1:$BX$550,MATCH(AB$2,Kraftvärmeprod!$B$1:$VX$1,0),FALSE)/1,0)-IFERROR(VLOOKUP($B407,'Slutlig allokering kvv'!$B$2:$BX$550,MATCH(AB$2,'Slutlig allokering kvv'!$B$1:$BX$1,0),FALSE)/1,0))</f>
        <v/>
      </c>
      <c r="AC407" t="str">
        <f>IF($D407="","",IFERROR(VLOOKUP($B407,Kraftvärmeprod!$B$1:$BX$550,MATCH(AC$2,Kraftvärmeprod!$B$1:$VX$1,0),FALSE)/1,0)-IFERROR(VLOOKUP($B407,'Slutlig allokering kvv'!$B$2:$BX$550,MATCH(AC$2,'Slutlig allokering kvv'!$B$1:$BX$1,0),FALSE)/1,0))</f>
        <v/>
      </c>
      <c r="AE407" t="str">
        <f>IF($D407="","",IFERROR(VLOOKUP($B407,Miljö!$B$1:$E$550,MATCH("Hjälpel kraftvärme (GWh)",Miljö!$B$1:$E$1,0),FALSE)/1,0)-IFERROR(VLOOKUP($B407,'Slutlig allokering kvv'!$B$2:$BX$550,MATCH(AE$2,'Slutlig allokering kvv'!$B$1:$BX$1,0),FALSE)/1,0))</f>
        <v/>
      </c>
      <c r="AI407">
        <f t="shared" si="24"/>
        <v>0</v>
      </c>
      <c r="AK407" t="str">
        <f>IFERROR(VLOOKUP($B407,'Slutlig allokering kvv'!$B$2:$AX$550,MATCH("Summa slutlig allokerad tillförd energi (utan hjälpel och rökgaskondensering):",'Slutlig allokering kvv'!$B$1:$AX$1,0),FALSE)/1,"")</f>
        <v/>
      </c>
      <c r="AM407" s="289" t="str">
        <f>IFERROR(1-VLOOKUP($B407,'Slutlig allokering kvv'!$B$2:$AX$550,MATCH("Andel av bränsle i kvv som allokerats till värme, exklusive rökgaskondensering och hjälpel",'Slutlig allokering kvv'!$B$1:$AX$1,0),FALSE),"")</f>
        <v/>
      </c>
      <c r="AO407" s="289" t="str">
        <f t="shared" si="25"/>
        <v/>
      </c>
      <c r="AP407" s="290" t="str">
        <f t="shared" si="26"/>
        <v/>
      </c>
      <c r="AQ407" s="290"/>
      <c r="AR407" s="239" t="str">
        <f t="shared" si="27"/>
        <v/>
      </c>
      <c r="AS407" s="290"/>
    </row>
    <row r="408" spans="1:45" x14ac:dyDescent="0.25">
      <c r="A408" s="2" t="str">
        <f>'Miljövärden för publ företag'!B410</f>
        <v/>
      </c>
      <c r="B408" s="2" t="str">
        <f>'Miljövärden för publ företag'!C410</f>
        <v/>
      </c>
      <c r="C408" t="str">
        <f>IFERROR(VLOOKUP($B408,Kraftvärmeprod!$B$1:$AH$479,MATCH(C$2,Kraftvärmeprod!$B$1:$AG$1,0),FALSE)/1,"")</f>
        <v/>
      </c>
      <c r="D408" t="str">
        <f>IFERROR(VLOOKUP($B408,Kraftvärmeprod!$B$1:$AH$479,MATCH(D$2,Kraftvärmeprod!$B$1:$AG$1,0),FALSE)/1,"")</f>
        <v/>
      </c>
      <c r="F408" t="str">
        <f>IF($D408="","",IFERROR(VLOOKUP($B408,Kraftvärmeprod!$B$1:$BX$550,MATCH(F$2,Kraftvärmeprod!$B$1:$VX$1,0),FALSE)/1,0)-IFERROR(VLOOKUP($B408,'Slutlig allokering kvv'!$B$2:$BX$550,MATCH(F$2,'Slutlig allokering kvv'!$B$1:$BX$1,0),FALSE)/1,0))</f>
        <v/>
      </c>
      <c r="G408" t="str">
        <f>IF($D408="","",IFERROR(VLOOKUP($B408,Kraftvärmeprod!$B$1:$BX$550,MATCH(G$2,Kraftvärmeprod!$B$1:$VX$1,0),FALSE)/1,0)-IFERROR(VLOOKUP($B408,'Slutlig allokering kvv'!$B$2:$BX$550,MATCH(G$2,'Slutlig allokering kvv'!$B$1:$BX$1,0),FALSE)/1,0))</f>
        <v/>
      </c>
      <c r="H408" t="str">
        <f>IF($D408="","",IFERROR(VLOOKUP($B408,Kraftvärmeprod!$B$1:$BX$550,MATCH(H$2,Kraftvärmeprod!$B$1:$VX$1,0),FALSE)/1,0)-IFERROR(VLOOKUP($B408,'Slutlig allokering kvv'!$B$2:$BX$550,MATCH(H$2,'Slutlig allokering kvv'!$B$1:$BX$1,0),FALSE)/1,0))</f>
        <v/>
      </c>
      <c r="I408" t="str">
        <f>IF($D408="","",IFERROR(VLOOKUP($B408,Kraftvärmeprod!$B$1:$BX$550,MATCH(I$2,Kraftvärmeprod!$B$1:$VX$1,0),FALSE)/1,0)-IFERROR(VLOOKUP($B408,'Slutlig allokering kvv'!$B$2:$BX$550,MATCH(I$2,'Slutlig allokering kvv'!$B$1:$BX$1,0),FALSE)/1,0))</f>
        <v/>
      </c>
      <c r="J408" t="str">
        <f>IF($D408="","",IFERROR(VLOOKUP($B408,Kraftvärmeprod!$B$1:$BX$550,MATCH(J$2,Kraftvärmeprod!$B$1:$VX$1,0),FALSE)/1,0)-IFERROR(VLOOKUP($B408,'Slutlig allokering kvv'!$B$2:$BX$550,MATCH(J$2,'Slutlig allokering kvv'!$B$1:$BX$1,0),FALSE)/1,0))</f>
        <v/>
      </c>
      <c r="K408" t="str">
        <f>IF($D408="","",IFERROR(VLOOKUP($B408,Kraftvärmeprod!$B$1:$BX$550,MATCH(K$2,Kraftvärmeprod!$B$1:$VX$1,0),FALSE)/1,0)-IFERROR(VLOOKUP($B408,'Slutlig allokering kvv'!$B$2:$BX$550,MATCH(K$2,'Slutlig allokering kvv'!$B$1:$BX$1,0),FALSE)/1,0))</f>
        <v/>
      </c>
      <c r="L408" t="str">
        <f>IF($D408="","",IFERROR(VLOOKUP($B408,Kraftvärmeprod!$B$1:$BX$550,MATCH(L$2,Kraftvärmeprod!$B$1:$VX$1,0),FALSE)/1,0)-IFERROR(VLOOKUP($B408,'Slutlig allokering kvv'!$B$2:$BX$550,MATCH(L$2,'Slutlig allokering kvv'!$B$1:$BX$1,0),FALSE)/1,0))</f>
        <v/>
      </c>
      <c r="M408" t="str">
        <f>IF($D408="","",IFERROR(VLOOKUP($B408,Kraftvärmeprod!$B$1:$BX$550,MATCH(M$2,Kraftvärmeprod!$B$1:$VX$1,0),FALSE)/1,0)-IFERROR(VLOOKUP($B408,'Slutlig allokering kvv'!$B$2:$BX$550,MATCH(M$2,'Slutlig allokering kvv'!$B$1:$BX$1,0),FALSE)/1,0))</f>
        <v/>
      </c>
      <c r="N408" t="str">
        <f>IF($D408="","",IFERROR(VLOOKUP($B408,Kraftvärmeprod!$B$1:$BX$550,MATCH(N$2,Kraftvärmeprod!$B$1:$VX$1,0),FALSE)/1,0)-IFERROR(VLOOKUP($B408,'Slutlig allokering kvv'!$B$2:$BX$550,MATCH(N$2,'Slutlig allokering kvv'!$B$1:$BX$1,0),FALSE)/1,0))</f>
        <v/>
      </c>
      <c r="O408" t="str">
        <f>IF($D408="","",IFERROR(VLOOKUP($B408,Kraftvärmeprod!$B$1:$BX$550,MATCH(O$2,Kraftvärmeprod!$B$1:$VX$1,0),FALSE)/1,0)-IFERROR(VLOOKUP($B408,'Slutlig allokering kvv'!$B$2:$BX$550,MATCH(O$2,'Slutlig allokering kvv'!$B$1:$BX$1,0),FALSE)/1,0))</f>
        <v/>
      </c>
      <c r="P408" t="str">
        <f>IF($D408="","",IFERROR(VLOOKUP($B408,Kraftvärmeprod!$B$1:$BX$550,MATCH(P$2,Kraftvärmeprod!$B$1:$VX$1,0),FALSE)/1,0)-IFERROR(VLOOKUP($B408,'Slutlig allokering kvv'!$B$2:$BX$550,MATCH(P$2,'Slutlig allokering kvv'!$B$1:$BX$1,0),FALSE)/1,0))</f>
        <v/>
      </c>
      <c r="Q408" t="str">
        <f>IF($D408="","",IFERROR(VLOOKUP($B408,Kraftvärmeprod!$B$1:$BX$550,MATCH(Q$2,Kraftvärmeprod!$B$1:$VX$1,0),FALSE)/1,0)-IFERROR(VLOOKUP($B408,'Slutlig allokering kvv'!$B$2:$BX$550,MATCH(Q$2,'Slutlig allokering kvv'!$B$1:$BX$1,0),FALSE)/1,0))</f>
        <v/>
      </c>
      <c r="R408" t="str">
        <f>IF($D408="","",IFERROR(VLOOKUP($B408,Kraftvärmeprod!$B$1:$BX$550,MATCH(R$2,Kraftvärmeprod!$B$1:$VX$1,0),FALSE)/1,0)-IFERROR(VLOOKUP($B408,'Slutlig allokering kvv'!$B$2:$BX$550,MATCH(R$2,'Slutlig allokering kvv'!$B$1:$BX$1,0),FALSE)/1,0))</f>
        <v/>
      </c>
      <c r="S408" t="str">
        <f>IF($D408="","",IFERROR(VLOOKUP($B408,Kraftvärmeprod!$B$1:$BX$550,MATCH(S$2,Kraftvärmeprod!$B$1:$VX$1,0),FALSE)/1,0)-IFERROR(VLOOKUP($B408,'Slutlig allokering kvv'!$B$2:$BX$550,MATCH(S$2,'Slutlig allokering kvv'!$B$1:$BX$1,0),FALSE)/1,0))</f>
        <v/>
      </c>
      <c r="T408" t="str">
        <f>IF($D408="","",IFERROR(VLOOKUP($B408,Kraftvärmeprod!$B$1:$BX$550,MATCH(T$2,Kraftvärmeprod!$B$1:$VX$1,0),FALSE)/1,0)-IFERROR(VLOOKUP($B408,'Slutlig allokering kvv'!$B$2:$BX$550,MATCH(T$2,'Slutlig allokering kvv'!$B$1:$BX$1,0),FALSE)/1,0))</f>
        <v/>
      </c>
      <c r="U408" t="str">
        <f>IF($D408="","",IFERROR(VLOOKUP($B408,Kraftvärmeprod!$B$1:$BX$550,MATCH(U$2,Kraftvärmeprod!$B$1:$VX$1,0),FALSE)/1,0)-IFERROR(VLOOKUP($B408,'Slutlig allokering kvv'!$B$2:$BX$550,MATCH(U$2,'Slutlig allokering kvv'!$B$1:$BX$1,0),FALSE)/1,0))</f>
        <v/>
      </c>
      <c r="V408" t="str">
        <f>IF($D408="","",IFERROR(VLOOKUP($B408,Kraftvärmeprod!$B$1:$BX$550,MATCH(V$2,Kraftvärmeprod!$B$1:$VX$1,0),FALSE)/1,0)-IFERROR(VLOOKUP($B408,'Slutlig allokering kvv'!$B$2:$BX$550,MATCH(V$2,'Slutlig allokering kvv'!$B$1:$BX$1,0),FALSE)/1,0))</f>
        <v/>
      </c>
      <c r="W408" t="str">
        <f>IF($D408="","",IFERROR(VLOOKUP($B408,Kraftvärmeprod!$B$1:$BX$550,MATCH(W$2,Kraftvärmeprod!$B$1:$VX$1,0),FALSE)/1,0)-IFERROR(VLOOKUP($B408,'Slutlig allokering kvv'!$B$2:$BX$550,MATCH(W$2,'Slutlig allokering kvv'!$B$1:$BX$1,0),FALSE)/1,0))</f>
        <v/>
      </c>
      <c r="X408" t="str">
        <f>IF($D408="","",IFERROR(VLOOKUP($B408,Kraftvärmeprod!$B$1:$BX$550,MATCH(X$2,Kraftvärmeprod!$B$1:$VX$1,0),FALSE)/1,0)-IFERROR(VLOOKUP($B408,'Slutlig allokering kvv'!$B$2:$BX$550,MATCH(X$2,'Slutlig allokering kvv'!$B$1:$BX$1,0),FALSE)/1,0))</f>
        <v/>
      </c>
      <c r="Y408" t="str">
        <f>IF($D408="","",IFERROR(VLOOKUP($B408,Kraftvärmeprod!$B$1:$BX$550,MATCH(Y$2,Kraftvärmeprod!$B$1:$VX$1,0),FALSE)/1,0)-IFERROR(VLOOKUP($B408,'Slutlig allokering kvv'!$B$2:$BX$550,MATCH(Y$2,'Slutlig allokering kvv'!$B$1:$BX$1,0),FALSE)/1,0))</f>
        <v/>
      </c>
      <c r="Z408" t="str">
        <f>IF($D408="","",IFERROR(VLOOKUP($B408,Kraftvärmeprod!$B$1:$BX$550,MATCH(Z$2,Kraftvärmeprod!$B$1:$VX$1,0),FALSE)/1,0)-IFERROR(VLOOKUP($B408,'Slutlig allokering kvv'!$B$2:$BX$550,MATCH(Z$2,'Slutlig allokering kvv'!$B$1:$BX$1,0),FALSE)/1,0))</f>
        <v/>
      </c>
      <c r="AA408" t="str">
        <f>IF($D408="","",IFERROR(VLOOKUP($B408,Kraftvärmeprod!$B$1:$BX$550,MATCH(AA$2,Kraftvärmeprod!$B$1:$VX$1,0),FALSE)/1,0)-IFERROR(VLOOKUP($B408,'Slutlig allokering kvv'!$B$2:$BX$550,MATCH(AA$2,'Slutlig allokering kvv'!$B$1:$BX$1,0),FALSE)/1,0))</f>
        <v/>
      </c>
      <c r="AB408" t="str">
        <f>IF($D408="","",IFERROR(VLOOKUP($B408,Kraftvärmeprod!$B$1:$BX$550,MATCH(AB$2,Kraftvärmeprod!$B$1:$VX$1,0),FALSE)/1,0)-IFERROR(VLOOKUP($B408,'Slutlig allokering kvv'!$B$2:$BX$550,MATCH(AB$2,'Slutlig allokering kvv'!$B$1:$BX$1,0),FALSE)/1,0))</f>
        <v/>
      </c>
      <c r="AC408" t="str">
        <f>IF($D408="","",IFERROR(VLOOKUP($B408,Kraftvärmeprod!$B$1:$BX$550,MATCH(AC$2,Kraftvärmeprod!$B$1:$VX$1,0),FALSE)/1,0)-IFERROR(VLOOKUP($B408,'Slutlig allokering kvv'!$B$2:$BX$550,MATCH(AC$2,'Slutlig allokering kvv'!$B$1:$BX$1,0),FALSE)/1,0))</f>
        <v/>
      </c>
      <c r="AE408" t="str">
        <f>IF($D408="","",IFERROR(VLOOKUP($B408,Miljö!$B$1:$E$550,MATCH("Hjälpel kraftvärme (GWh)",Miljö!$B$1:$E$1,0),FALSE)/1,0)-IFERROR(VLOOKUP($B408,'Slutlig allokering kvv'!$B$2:$BX$550,MATCH(AE$2,'Slutlig allokering kvv'!$B$1:$BX$1,0),FALSE)/1,0))</f>
        <v/>
      </c>
      <c r="AI408">
        <f t="shared" si="24"/>
        <v>0</v>
      </c>
      <c r="AK408" t="str">
        <f>IFERROR(VLOOKUP($B408,'Slutlig allokering kvv'!$B$2:$AX$550,MATCH("Summa slutlig allokerad tillförd energi (utan hjälpel och rökgaskondensering):",'Slutlig allokering kvv'!$B$1:$AX$1,0),FALSE)/1,"")</f>
        <v/>
      </c>
      <c r="AM408" s="289" t="str">
        <f>IFERROR(1-VLOOKUP($B408,'Slutlig allokering kvv'!$B$2:$AX$550,MATCH("Andel av bränsle i kvv som allokerats till värme, exklusive rökgaskondensering och hjälpel",'Slutlig allokering kvv'!$B$1:$AX$1,0),FALSE),"")</f>
        <v/>
      </c>
      <c r="AO408" s="289" t="str">
        <f t="shared" si="25"/>
        <v/>
      </c>
      <c r="AP408" s="290" t="str">
        <f t="shared" si="26"/>
        <v/>
      </c>
      <c r="AQ408" s="290"/>
      <c r="AR408" s="239" t="str">
        <f t="shared" si="27"/>
        <v/>
      </c>
      <c r="AS408" s="290"/>
    </row>
    <row r="409" spans="1:45" x14ac:dyDescent="0.25">
      <c r="A409" s="2" t="str">
        <f>'Miljövärden för publ företag'!B411</f>
        <v/>
      </c>
      <c r="B409" s="2" t="str">
        <f>'Miljövärden för publ företag'!C411</f>
        <v/>
      </c>
      <c r="C409" t="str">
        <f>IFERROR(VLOOKUP($B409,Kraftvärmeprod!$B$1:$AH$479,MATCH(C$2,Kraftvärmeprod!$B$1:$AG$1,0),FALSE)/1,"")</f>
        <v/>
      </c>
      <c r="D409" t="str">
        <f>IFERROR(VLOOKUP($B409,Kraftvärmeprod!$B$1:$AH$479,MATCH(D$2,Kraftvärmeprod!$B$1:$AG$1,0),FALSE)/1,"")</f>
        <v/>
      </c>
      <c r="F409" t="str">
        <f>IF($D409="","",IFERROR(VLOOKUP($B409,Kraftvärmeprod!$B$1:$BX$550,MATCH(F$2,Kraftvärmeprod!$B$1:$VX$1,0),FALSE)/1,0)-IFERROR(VLOOKUP($B409,'Slutlig allokering kvv'!$B$2:$BX$550,MATCH(F$2,'Slutlig allokering kvv'!$B$1:$BX$1,0),FALSE)/1,0))</f>
        <v/>
      </c>
      <c r="G409" t="str">
        <f>IF($D409="","",IFERROR(VLOOKUP($B409,Kraftvärmeprod!$B$1:$BX$550,MATCH(G$2,Kraftvärmeprod!$B$1:$VX$1,0),FALSE)/1,0)-IFERROR(VLOOKUP($B409,'Slutlig allokering kvv'!$B$2:$BX$550,MATCH(G$2,'Slutlig allokering kvv'!$B$1:$BX$1,0),FALSE)/1,0))</f>
        <v/>
      </c>
      <c r="H409" t="str">
        <f>IF($D409="","",IFERROR(VLOOKUP($B409,Kraftvärmeprod!$B$1:$BX$550,MATCH(H$2,Kraftvärmeprod!$B$1:$VX$1,0),FALSE)/1,0)-IFERROR(VLOOKUP($B409,'Slutlig allokering kvv'!$B$2:$BX$550,MATCH(H$2,'Slutlig allokering kvv'!$B$1:$BX$1,0),FALSE)/1,0))</f>
        <v/>
      </c>
      <c r="I409" t="str">
        <f>IF($D409="","",IFERROR(VLOOKUP($B409,Kraftvärmeprod!$B$1:$BX$550,MATCH(I$2,Kraftvärmeprod!$B$1:$VX$1,0),FALSE)/1,0)-IFERROR(VLOOKUP($B409,'Slutlig allokering kvv'!$B$2:$BX$550,MATCH(I$2,'Slutlig allokering kvv'!$B$1:$BX$1,0),FALSE)/1,0))</f>
        <v/>
      </c>
      <c r="J409" t="str">
        <f>IF($D409="","",IFERROR(VLOOKUP($B409,Kraftvärmeprod!$B$1:$BX$550,MATCH(J$2,Kraftvärmeprod!$B$1:$VX$1,0),FALSE)/1,0)-IFERROR(VLOOKUP($B409,'Slutlig allokering kvv'!$B$2:$BX$550,MATCH(J$2,'Slutlig allokering kvv'!$B$1:$BX$1,0),FALSE)/1,0))</f>
        <v/>
      </c>
      <c r="K409" t="str">
        <f>IF($D409="","",IFERROR(VLOOKUP($B409,Kraftvärmeprod!$B$1:$BX$550,MATCH(K$2,Kraftvärmeprod!$B$1:$VX$1,0),FALSE)/1,0)-IFERROR(VLOOKUP($B409,'Slutlig allokering kvv'!$B$2:$BX$550,MATCH(K$2,'Slutlig allokering kvv'!$B$1:$BX$1,0),FALSE)/1,0))</f>
        <v/>
      </c>
      <c r="L409" t="str">
        <f>IF($D409="","",IFERROR(VLOOKUP($B409,Kraftvärmeprod!$B$1:$BX$550,MATCH(L$2,Kraftvärmeprod!$B$1:$VX$1,0),FALSE)/1,0)-IFERROR(VLOOKUP($B409,'Slutlig allokering kvv'!$B$2:$BX$550,MATCH(L$2,'Slutlig allokering kvv'!$B$1:$BX$1,0),FALSE)/1,0))</f>
        <v/>
      </c>
      <c r="M409" t="str">
        <f>IF($D409="","",IFERROR(VLOOKUP($B409,Kraftvärmeprod!$B$1:$BX$550,MATCH(M$2,Kraftvärmeprod!$B$1:$VX$1,0),FALSE)/1,0)-IFERROR(VLOOKUP($B409,'Slutlig allokering kvv'!$B$2:$BX$550,MATCH(M$2,'Slutlig allokering kvv'!$B$1:$BX$1,0),FALSE)/1,0))</f>
        <v/>
      </c>
      <c r="N409" t="str">
        <f>IF($D409="","",IFERROR(VLOOKUP($B409,Kraftvärmeprod!$B$1:$BX$550,MATCH(N$2,Kraftvärmeprod!$B$1:$VX$1,0),FALSE)/1,0)-IFERROR(VLOOKUP($B409,'Slutlig allokering kvv'!$B$2:$BX$550,MATCH(N$2,'Slutlig allokering kvv'!$B$1:$BX$1,0),FALSE)/1,0))</f>
        <v/>
      </c>
      <c r="O409" t="str">
        <f>IF($D409="","",IFERROR(VLOOKUP($B409,Kraftvärmeprod!$B$1:$BX$550,MATCH(O$2,Kraftvärmeprod!$B$1:$VX$1,0),FALSE)/1,0)-IFERROR(VLOOKUP($B409,'Slutlig allokering kvv'!$B$2:$BX$550,MATCH(O$2,'Slutlig allokering kvv'!$B$1:$BX$1,0),FALSE)/1,0))</f>
        <v/>
      </c>
      <c r="P409" t="str">
        <f>IF($D409="","",IFERROR(VLOOKUP($B409,Kraftvärmeprod!$B$1:$BX$550,MATCH(P$2,Kraftvärmeprod!$B$1:$VX$1,0),FALSE)/1,0)-IFERROR(VLOOKUP($B409,'Slutlig allokering kvv'!$B$2:$BX$550,MATCH(P$2,'Slutlig allokering kvv'!$B$1:$BX$1,0),FALSE)/1,0))</f>
        <v/>
      </c>
      <c r="Q409" t="str">
        <f>IF($D409="","",IFERROR(VLOOKUP($B409,Kraftvärmeprod!$B$1:$BX$550,MATCH(Q$2,Kraftvärmeprod!$B$1:$VX$1,0),FALSE)/1,0)-IFERROR(VLOOKUP($B409,'Slutlig allokering kvv'!$B$2:$BX$550,MATCH(Q$2,'Slutlig allokering kvv'!$B$1:$BX$1,0),FALSE)/1,0))</f>
        <v/>
      </c>
      <c r="R409" t="str">
        <f>IF($D409="","",IFERROR(VLOOKUP($B409,Kraftvärmeprod!$B$1:$BX$550,MATCH(R$2,Kraftvärmeprod!$B$1:$VX$1,0),FALSE)/1,0)-IFERROR(VLOOKUP($B409,'Slutlig allokering kvv'!$B$2:$BX$550,MATCH(R$2,'Slutlig allokering kvv'!$B$1:$BX$1,0),FALSE)/1,0))</f>
        <v/>
      </c>
      <c r="S409" t="str">
        <f>IF($D409="","",IFERROR(VLOOKUP($B409,Kraftvärmeprod!$B$1:$BX$550,MATCH(S$2,Kraftvärmeprod!$B$1:$VX$1,0),FALSE)/1,0)-IFERROR(VLOOKUP($B409,'Slutlig allokering kvv'!$B$2:$BX$550,MATCH(S$2,'Slutlig allokering kvv'!$B$1:$BX$1,0),FALSE)/1,0))</f>
        <v/>
      </c>
      <c r="T409" t="str">
        <f>IF($D409="","",IFERROR(VLOOKUP($B409,Kraftvärmeprod!$B$1:$BX$550,MATCH(T$2,Kraftvärmeprod!$B$1:$VX$1,0),FALSE)/1,0)-IFERROR(VLOOKUP($B409,'Slutlig allokering kvv'!$B$2:$BX$550,MATCH(T$2,'Slutlig allokering kvv'!$B$1:$BX$1,0),FALSE)/1,0))</f>
        <v/>
      </c>
      <c r="U409" t="str">
        <f>IF($D409="","",IFERROR(VLOOKUP($B409,Kraftvärmeprod!$B$1:$BX$550,MATCH(U$2,Kraftvärmeprod!$B$1:$VX$1,0),FALSE)/1,0)-IFERROR(VLOOKUP($B409,'Slutlig allokering kvv'!$B$2:$BX$550,MATCH(U$2,'Slutlig allokering kvv'!$B$1:$BX$1,0),FALSE)/1,0))</f>
        <v/>
      </c>
      <c r="V409" t="str">
        <f>IF($D409="","",IFERROR(VLOOKUP($B409,Kraftvärmeprod!$B$1:$BX$550,MATCH(V$2,Kraftvärmeprod!$B$1:$VX$1,0),FALSE)/1,0)-IFERROR(VLOOKUP($B409,'Slutlig allokering kvv'!$B$2:$BX$550,MATCH(V$2,'Slutlig allokering kvv'!$B$1:$BX$1,0),FALSE)/1,0))</f>
        <v/>
      </c>
      <c r="W409" t="str">
        <f>IF($D409="","",IFERROR(VLOOKUP($B409,Kraftvärmeprod!$B$1:$BX$550,MATCH(W$2,Kraftvärmeprod!$B$1:$VX$1,0),FALSE)/1,0)-IFERROR(VLOOKUP($B409,'Slutlig allokering kvv'!$B$2:$BX$550,MATCH(W$2,'Slutlig allokering kvv'!$B$1:$BX$1,0),FALSE)/1,0))</f>
        <v/>
      </c>
      <c r="X409" t="str">
        <f>IF($D409="","",IFERROR(VLOOKUP($B409,Kraftvärmeprod!$B$1:$BX$550,MATCH(X$2,Kraftvärmeprod!$B$1:$VX$1,0),FALSE)/1,0)-IFERROR(VLOOKUP($B409,'Slutlig allokering kvv'!$B$2:$BX$550,MATCH(X$2,'Slutlig allokering kvv'!$B$1:$BX$1,0),FALSE)/1,0))</f>
        <v/>
      </c>
      <c r="Y409" t="str">
        <f>IF($D409="","",IFERROR(VLOOKUP($B409,Kraftvärmeprod!$B$1:$BX$550,MATCH(Y$2,Kraftvärmeprod!$B$1:$VX$1,0),FALSE)/1,0)-IFERROR(VLOOKUP($B409,'Slutlig allokering kvv'!$B$2:$BX$550,MATCH(Y$2,'Slutlig allokering kvv'!$B$1:$BX$1,0),FALSE)/1,0))</f>
        <v/>
      </c>
      <c r="Z409" t="str">
        <f>IF($D409="","",IFERROR(VLOOKUP($B409,Kraftvärmeprod!$B$1:$BX$550,MATCH(Z$2,Kraftvärmeprod!$B$1:$VX$1,0),FALSE)/1,0)-IFERROR(VLOOKUP($B409,'Slutlig allokering kvv'!$B$2:$BX$550,MATCH(Z$2,'Slutlig allokering kvv'!$B$1:$BX$1,0),FALSE)/1,0))</f>
        <v/>
      </c>
      <c r="AA409" t="str">
        <f>IF($D409="","",IFERROR(VLOOKUP($B409,Kraftvärmeprod!$B$1:$BX$550,MATCH(AA$2,Kraftvärmeprod!$B$1:$VX$1,0),FALSE)/1,0)-IFERROR(VLOOKUP($B409,'Slutlig allokering kvv'!$B$2:$BX$550,MATCH(AA$2,'Slutlig allokering kvv'!$B$1:$BX$1,0),FALSE)/1,0))</f>
        <v/>
      </c>
      <c r="AB409" t="str">
        <f>IF($D409="","",IFERROR(VLOOKUP($B409,Kraftvärmeprod!$B$1:$BX$550,MATCH(AB$2,Kraftvärmeprod!$B$1:$VX$1,0),FALSE)/1,0)-IFERROR(VLOOKUP($B409,'Slutlig allokering kvv'!$B$2:$BX$550,MATCH(AB$2,'Slutlig allokering kvv'!$B$1:$BX$1,0),FALSE)/1,0))</f>
        <v/>
      </c>
      <c r="AC409" t="str">
        <f>IF($D409="","",IFERROR(VLOOKUP($B409,Kraftvärmeprod!$B$1:$BX$550,MATCH(AC$2,Kraftvärmeprod!$B$1:$VX$1,0),FALSE)/1,0)-IFERROR(VLOOKUP($B409,'Slutlig allokering kvv'!$B$2:$BX$550,MATCH(AC$2,'Slutlig allokering kvv'!$B$1:$BX$1,0),FALSE)/1,0))</f>
        <v/>
      </c>
      <c r="AE409" t="str">
        <f>IF($D409="","",IFERROR(VLOOKUP($B409,Miljö!$B$1:$E$550,MATCH("Hjälpel kraftvärme (GWh)",Miljö!$B$1:$E$1,0),FALSE)/1,0)-IFERROR(VLOOKUP($B409,'Slutlig allokering kvv'!$B$2:$BX$550,MATCH(AE$2,'Slutlig allokering kvv'!$B$1:$BX$1,0),FALSE)/1,0))</f>
        <v/>
      </c>
      <c r="AI409">
        <f t="shared" si="24"/>
        <v>0</v>
      </c>
      <c r="AK409" t="str">
        <f>IFERROR(VLOOKUP($B409,'Slutlig allokering kvv'!$B$2:$AX$550,MATCH("Summa slutlig allokerad tillförd energi (utan hjälpel och rökgaskondensering):",'Slutlig allokering kvv'!$B$1:$AX$1,0),FALSE)/1,"")</f>
        <v/>
      </c>
      <c r="AM409" s="289" t="str">
        <f>IFERROR(1-VLOOKUP($B409,'Slutlig allokering kvv'!$B$2:$AX$550,MATCH("Andel av bränsle i kvv som allokerats till värme, exklusive rökgaskondensering och hjälpel",'Slutlig allokering kvv'!$B$1:$AX$1,0),FALSE),"")</f>
        <v/>
      </c>
      <c r="AO409" s="289" t="str">
        <f t="shared" si="25"/>
        <v/>
      </c>
      <c r="AP409" s="290" t="str">
        <f t="shared" si="26"/>
        <v/>
      </c>
      <c r="AQ409" s="290"/>
      <c r="AR409" s="239" t="str">
        <f t="shared" si="27"/>
        <v/>
      </c>
      <c r="AS409" s="290"/>
    </row>
    <row r="410" spans="1:45" x14ac:dyDescent="0.25">
      <c r="A410" s="2" t="str">
        <f>'Miljövärden för publ företag'!B412</f>
        <v/>
      </c>
      <c r="B410" s="2" t="str">
        <f>'Miljövärden för publ företag'!C412</f>
        <v/>
      </c>
      <c r="C410" t="str">
        <f>IFERROR(VLOOKUP($B410,Kraftvärmeprod!$B$1:$AH$479,MATCH(C$2,Kraftvärmeprod!$B$1:$AG$1,0),FALSE)/1,"")</f>
        <v/>
      </c>
      <c r="D410" t="str">
        <f>IFERROR(VLOOKUP($B410,Kraftvärmeprod!$B$1:$AH$479,MATCH(D$2,Kraftvärmeprod!$B$1:$AG$1,0),FALSE)/1,"")</f>
        <v/>
      </c>
      <c r="F410" t="str">
        <f>IF($D410="","",IFERROR(VLOOKUP($B410,Kraftvärmeprod!$B$1:$BX$550,MATCH(F$2,Kraftvärmeprod!$B$1:$VX$1,0),FALSE)/1,0)-IFERROR(VLOOKUP($B410,'Slutlig allokering kvv'!$B$2:$BX$550,MATCH(F$2,'Slutlig allokering kvv'!$B$1:$BX$1,0),FALSE)/1,0))</f>
        <v/>
      </c>
      <c r="G410" t="str">
        <f>IF($D410="","",IFERROR(VLOOKUP($B410,Kraftvärmeprod!$B$1:$BX$550,MATCH(G$2,Kraftvärmeprod!$B$1:$VX$1,0),FALSE)/1,0)-IFERROR(VLOOKUP($B410,'Slutlig allokering kvv'!$B$2:$BX$550,MATCH(G$2,'Slutlig allokering kvv'!$B$1:$BX$1,0),FALSE)/1,0))</f>
        <v/>
      </c>
      <c r="H410" t="str">
        <f>IF($D410="","",IFERROR(VLOOKUP($B410,Kraftvärmeprod!$B$1:$BX$550,MATCH(H$2,Kraftvärmeprod!$B$1:$VX$1,0),FALSE)/1,0)-IFERROR(VLOOKUP($B410,'Slutlig allokering kvv'!$B$2:$BX$550,MATCH(H$2,'Slutlig allokering kvv'!$B$1:$BX$1,0),FALSE)/1,0))</f>
        <v/>
      </c>
      <c r="I410" t="str">
        <f>IF($D410="","",IFERROR(VLOOKUP($B410,Kraftvärmeprod!$B$1:$BX$550,MATCH(I$2,Kraftvärmeprod!$B$1:$VX$1,0),FALSE)/1,0)-IFERROR(VLOOKUP($B410,'Slutlig allokering kvv'!$B$2:$BX$550,MATCH(I$2,'Slutlig allokering kvv'!$B$1:$BX$1,0),FALSE)/1,0))</f>
        <v/>
      </c>
      <c r="J410" t="str">
        <f>IF($D410="","",IFERROR(VLOOKUP($B410,Kraftvärmeprod!$B$1:$BX$550,MATCH(J$2,Kraftvärmeprod!$B$1:$VX$1,0),FALSE)/1,0)-IFERROR(VLOOKUP($B410,'Slutlig allokering kvv'!$B$2:$BX$550,MATCH(J$2,'Slutlig allokering kvv'!$B$1:$BX$1,0),FALSE)/1,0))</f>
        <v/>
      </c>
      <c r="K410" t="str">
        <f>IF($D410="","",IFERROR(VLOOKUP($B410,Kraftvärmeprod!$B$1:$BX$550,MATCH(K$2,Kraftvärmeprod!$B$1:$VX$1,0),FALSE)/1,0)-IFERROR(VLOOKUP($B410,'Slutlig allokering kvv'!$B$2:$BX$550,MATCH(K$2,'Slutlig allokering kvv'!$B$1:$BX$1,0),FALSE)/1,0))</f>
        <v/>
      </c>
      <c r="L410" t="str">
        <f>IF($D410="","",IFERROR(VLOOKUP($B410,Kraftvärmeprod!$B$1:$BX$550,MATCH(L$2,Kraftvärmeprod!$B$1:$VX$1,0),FALSE)/1,0)-IFERROR(VLOOKUP($B410,'Slutlig allokering kvv'!$B$2:$BX$550,MATCH(L$2,'Slutlig allokering kvv'!$B$1:$BX$1,0),FALSE)/1,0))</f>
        <v/>
      </c>
      <c r="M410" t="str">
        <f>IF($D410="","",IFERROR(VLOOKUP($B410,Kraftvärmeprod!$B$1:$BX$550,MATCH(M$2,Kraftvärmeprod!$B$1:$VX$1,0),FALSE)/1,0)-IFERROR(VLOOKUP($B410,'Slutlig allokering kvv'!$B$2:$BX$550,MATCH(M$2,'Slutlig allokering kvv'!$B$1:$BX$1,0),FALSE)/1,0))</f>
        <v/>
      </c>
      <c r="N410" t="str">
        <f>IF($D410="","",IFERROR(VLOOKUP($B410,Kraftvärmeprod!$B$1:$BX$550,MATCH(N$2,Kraftvärmeprod!$B$1:$VX$1,0),FALSE)/1,0)-IFERROR(VLOOKUP($B410,'Slutlig allokering kvv'!$B$2:$BX$550,MATCH(N$2,'Slutlig allokering kvv'!$B$1:$BX$1,0),FALSE)/1,0))</f>
        <v/>
      </c>
      <c r="O410" t="str">
        <f>IF($D410="","",IFERROR(VLOOKUP($B410,Kraftvärmeprod!$B$1:$BX$550,MATCH(O$2,Kraftvärmeprod!$B$1:$VX$1,0),FALSE)/1,0)-IFERROR(VLOOKUP($B410,'Slutlig allokering kvv'!$B$2:$BX$550,MATCH(O$2,'Slutlig allokering kvv'!$B$1:$BX$1,0),FALSE)/1,0))</f>
        <v/>
      </c>
      <c r="P410" t="str">
        <f>IF($D410="","",IFERROR(VLOOKUP($B410,Kraftvärmeprod!$B$1:$BX$550,MATCH(P$2,Kraftvärmeprod!$B$1:$VX$1,0),FALSE)/1,0)-IFERROR(VLOOKUP($B410,'Slutlig allokering kvv'!$B$2:$BX$550,MATCH(P$2,'Slutlig allokering kvv'!$B$1:$BX$1,0),FALSE)/1,0))</f>
        <v/>
      </c>
      <c r="Q410" t="str">
        <f>IF($D410="","",IFERROR(VLOOKUP($B410,Kraftvärmeprod!$B$1:$BX$550,MATCH(Q$2,Kraftvärmeprod!$B$1:$VX$1,0),FALSE)/1,0)-IFERROR(VLOOKUP($B410,'Slutlig allokering kvv'!$B$2:$BX$550,MATCH(Q$2,'Slutlig allokering kvv'!$B$1:$BX$1,0),FALSE)/1,0))</f>
        <v/>
      </c>
      <c r="R410" t="str">
        <f>IF($D410="","",IFERROR(VLOOKUP($B410,Kraftvärmeprod!$B$1:$BX$550,MATCH(R$2,Kraftvärmeprod!$B$1:$VX$1,0),FALSE)/1,0)-IFERROR(VLOOKUP($B410,'Slutlig allokering kvv'!$B$2:$BX$550,MATCH(R$2,'Slutlig allokering kvv'!$B$1:$BX$1,0),FALSE)/1,0))</f>
        <v/>
      </c>
      <c r="S410" t="str">
        <f>IF($D410="","",IFERROR(VLOOKUP($B410,Kraftvärmeprod!$B$1:$BX$550,MATCH(S$2,Kraftvärmeprod!$B$1:$VX$1,0),FALSE)/1,0)-IFERROR(VLOOKUP($B410,'Slutlig allokering kvv'!$B$2:$BX$550,MATCH(S$2,'Slutlig allokering kvv'!$B$1:$BX$1,0),FALSE)/1,0))</f>
        <v/>
      </c>
      <c r="T410" t="str">
        <f>IF($D410="","",IFERROR(VLOOKUP($B410,Kraftvärmeprod!$B$1:$BX$550,MATCH(T$2,Kraftvärmeprod!$B$1:$VX$1,0),FALSE)/1,0)-IFERROR(VLOOKUP($B410,'Slutlig allokering kvv'!$B$2:$BX$550,MATCH(T$2,'Slutlig allokering kvv'!$B$1:$BX$1,0),FALSE)/1,0))</f>
        <v/>
      </c>
      <c r="U410" t="str">
        <f>IF($D410="","",IFERROR(VLOOKUP($B410,Kraftvärmeprod!$B$1:$BX$550,MATCH(U$2,Kraftvärmeprod!$B$1:$VX$1,0),FALSE)/1,0)-IFERROR(VLOOKUP($B410,'Slutlig allokering kvv'!$B$2:$BX$550,MATCH(U$2,'Slutlig allokering kvv'!$B$1:$BX$1,0),FALSE)/1,0))</f>
        <v/>
      </c>
      <c r="V410" t="str">
        <f>IF($D410="","",IFERROR(VLOOKUP($B410,Kraftvärmeprod!$B$1:$BX$550,MATCH(V$2,Kraftvärmeprod!$B$1:$VX$1,0),FALSE)/1,0)-IFERROR(VLOOKUP($B410,'Slutlig allokering kvv'!$B$2:$BX$550,MATCH(V$2,'Slutlig allokering kvv'!$B$1:$BX$1,0),FALSE)/1,0))</f>
        <v/>
      </c>
      <c r="W410" t="str">
        <f>IF($D410="","",IFERROR(VLOOKUP($B410,Kraftvärmeprod!$B$1:$BX$550,MATCH(W$2,Kraftvärmeprod!$B$1:$VX$1,0),FALSE)/1,0)-IFERROR(VLOOKUP($B410,'Slutlig allokering kvv'!$B$2:$BX$550,MATCH(W$2,'Slutlig allokering kvv'!$B$1:$BX$1,0),FALSE)/1,0))</f>
        <v/>
      </c>
      <c r="X410" t="str">
        <f>IF($D410="","",IFERROR(VLOOKUP($B410,Kraftvärmeprod!$B$1:$BX$550,MATCH(X$2,Kraftvärmeprod!$B$1:$VX$1,0),FALSE)/1,0)-IFERROR(VLOOKUP($B410,'Slutlig allokering kvv'!$B$2:$BX$550,MATCH(X$2,'Slutlig allokering kvv'!$B$1:$BX$1,0),FALSE)/1,0))</f>
        <v/>
      </c>
      <c r="Y410" t="str">
        <f>IF($D410="","",IFERROR(VLOOKUP($B410,Kraftvärmeprod!$B$1:$BX$550,MATCH(Y$2,Kraftvärmeprod!$B$1:$VX$1,0),FALSE)/1,0)-IFERROR(VLOOKUP($B410,'Slutlig allokering kvv'!$B$2:$BX$550,MATCH(Y$2,'Slutlig allokering kvv'!$B$1:$BX$1,0),FALSE)/1,0))</f>
        <v/>
      </c>
      <c r="Z410" t="str">
        <f>IF($D410="","",IFERROR(VLOOKUP($B410,Kraftvärmeprod!$B$1:$BX$550,MATCH(Z$2,Kraftvärmeprod!$B$1:$VX$1,0),FALSE)/1,0)-IFERROR(VLOOKUP($B410,'Slutlig allokering kvv'!$B$2:$BX$550,MATCH(Z$2,'Slutlig allokering kvv'!$B$1:$BX$1,0),FALSE)/1,0))</f>
        <v/>
      </c>
      <c r="AA410" t="str">
        <f>IF($D410="","",IFERROR(VLOOKUP($B410,Kraftvärmeprod!$B$1:$BX$550,MATCH(AA$2,Kraftvärmeprod!$B$1:$VX$1,0),FALSE)/1,0)-IFERROR(VLOOKUP($B410,'Slutlig allokering kvv'!$B$2:$BX$550,MATCH(AA$2,'Slutlig allokering kvv'!$B$1:$BX$1,0),FALSE)/1,0))</f>
        <v/>
      </c>
      <c r="AB410" t="str">
        <f>IF($D410="","",IFERROR(VLOOKUP($B410,Kraftvärmeprod!$B$1:$BX$550,MATCH(AB$2,Kraftvärmeprod!$B$1:$VX$1,0),FALSE)/1,0)-IFERROR(VLOOKUP($B410,'Slutlig allokering kvv'!$B$2:$BX$550,MATCH(AB$2,'Slutlig allokering kvv'!$B$1:$BX$1,0),FALSE)/1,0))</f>
        <v/>
      </c>
      <c r="AC410" t="str">
        <f>IF($D410="","",IFERROR(VLOOKUP($B410,Kraftvärmeprod!$B$1:$BX$550,MATCH(AC$2,Kraftvärmeprod!$B$1:$VX$1,0),FALSE)/1,0)-IFERROR(VLOOKUP($B410,'Slutlig allokering kvv'!$B$2:$BX$550,MATCH(AC$2,'Slutlig allokering kvv'!$B$1:$BX$1,0),FALSE)/1,0))</f>
        <v/>
      </c>
      <c r="AE410" t="str">
        <f>IF($D410="","",IFERROR(VLOOKUP($B410,Miljö!$B$1:$E$550,MATCH("Hjälpel kraftvärme (GWh)",Miljö!$B$1:$E$1,0),FALSE)/1,0)-IFERROR(VLOOKUP($B410,'Slutlig allokering kvv'!$B$2:$BX$550,MATCH(AE$2,'Slutlig allokering kvv'!$B$1:$BX$1,0),FALSE)/1,0))</f>
        <v/>
      </c>
      <c r="AI410">
        <f t="shared" si="24"/>
        <v>0</v>
      </c>
      <c r="AK410" t="str">
        <f>IFERROR(VLOOKUP($B410,'Slutlig allokering kvv'!$B$2:$AX$550,MATCH("Summa slutlig allokerad tillförd energi (utan hjälpel och rökgaskondensering):",'Slutlig allokering kvv'!$B$1:$AX$1,0),FALSE)/1,"")</f>
        <v/>
      </c>
      <c r="AM410" s="289" t="str">
        <f>IFERROR(1-VLOOKUP($B410,'Slutlig allokering kvv'!$B$2:$AX$550,MATCH("Andel av bränsle i kvv som allokerats till värme, exklusive rökgaskondensering och hjälpel",'Slutlig allokering kvv'!$B$1:$AX$1,0),FALSE),"")</f>
        <v/>
      </c>
      <c r="AO410" s="289" t="str">
        <f t="shared" si="25"/>
        <v/>
      </c>
      <c r="AP410" s="290" t="str">
        <f t="shared" si="26"/>
        <v/>
      </c>
      <c r="AQ410" s="290"/>
      <c r="AR410" s="239" t="str">
        <f t="shared" si="27"/>
        <v/>
      </c>
      <c r="AS410" s="290"/>
    </row>
    <row r="411" spans="1:45" x14ac:dyDescent="0.25">
      <c r="A411" s="2" t="str">
        <f>'Miljövärden för publ företag'!B413</f>
        <v/>
      </c>
      <c r="B411" s="2" t="str">
        <f>'Miljövärden för publ företag'!C413</f>
        <v/>
      </c>
      <c r="C411" t="str">
        <f>IFERROR(VLOOKUP($B411,Kraftvärmeprod!$B$1:$AH$479,MATCH(C$2,Kraftvärmeprod!$B$1:$AG$1,0),FALSE)/1,"")</f>
        <v/>
      </c>
      <c r="D411" t="str">
        <f>IFERROR(VLOOKUP($B411,Kraftvärmeprod!$B$1:$AH$479,MATCH(D$2,Kraftvärmeprod!$B$1:$AG$1,0),FALSE)/1,"")</f>
        <v/>
      </c>
      <c r="F411" t="str">
        <f>IF($D411="","",IFERROR(VLOOKUP($B411,Kraftvärmeprod!$B$1:$BX$550,MATCH(F$2,Kraftvärmeprod!$B$1:$VX$1,0),FALSE)/1,0)-IFERROR(VLOOKUP($B411,'Slutlig allokering kvv'!$B$2:$BX$550,MATCH(F$2,'Slutlig allokering kvv'!$B$1:$BX$1,0),FALSE)/1,0))</f>
        <v/>
      </c>
      <c r="G411" t="str">
        <f>IF($D411="","",IFERROR(VLOOKUP($B411,Kraftvärmeprod!$B$1:$BX$550,MATCH(G$2,Kraftvärmeprod!$B$1:$VX$1,0),FALSE)/1,0)-IFERROR(VLOOKUP($B411,'Slutlig allokering kvv'!$B$2:$BX$550,MATCH(G$2,'Slutlig allokering kvv'!$B$1:$BX$1,0),FALSE)/1,0))</f>
        <v/>
      </c>
      <c r="H411" t="str">
        <f>IF($D411="","",IFERROR(VLOOKUP($B411,Kraftvärmeprod!$B$1:$BX$550,MATCH(H$2,Kraftvärmeprod!$B$1:$VX$1,0),FALSE)/1,0)-IFERROR(VLOOKUP($B411,'Slutlig allokering kvv'!$B$2:$BX$550,MATCH(H$2,'Slutlig allokering kvv'!$B$1:$BX$1,0),FALSE)/1,0))</f>
        <v/>
      </c>
      <c r="I411" t="str">
        <f>IF($D411="","",IFERROR(VLOOKUP($B411,Kraftvärmeprod!$B$1:$BX$550,MATCH(I$2,Kraftvärmeprod!$B$1:$VX$1,0),FALSE)/1,0)-IFERROR(VLOOKUP($B411,'Slutlig allokering kvv'!$B$2:$BX$550,MATCH(I$2,'Slutlig allokering kvv'!$B$1:$BX$1,0),FALSE)/1,0))</f>
        <v/>
      </c>
      <c r="J411" t="str">
        <f>IF($D411="","",IFERROR(VLOOKUP($B411,Kraftvärmeprod!$B$1:$BX$550,MATCH(J$2,Kraftvärmeprod!$B$1:$VX$1,0),FALSE)/1,0)-IFERROR(VLOOKUP($B411,'Slutlig allokering kvv'!$B$2:$BX$550,MATCH(J$2,'Slutlig allokering kvv'!$B$1:$BX$1,0),FALSE)/1,0))</f>
        <v/>
      </c>
      <c r="K411" t="str">
        <f>IF($D411="","",IFERROR(VLOOKUP($B411,Kraftvärmeprod!$B$1:$BX$550,MATCH(K$2,Kraftvärmeprod!$B$1:$VX$1,0),FALSE)/1,0)-IFERROR(VLOOKUP($B411,'Slutlig allokering kvv'!$B$2:$BX$550,MATCH(K$2,'Slutlig allokering kvv'!$B$1:$BX$1,0),FALSE)/1,0))</f>
        <v/>
      </c>
      <c r="L411" t="str">
        <f>IF($D411="","",IFERROR(VLOOKUP($B411,Kraftvärmeprod!$B$1:$BX$550,MATCH(L$2,Kraftvärmeprod!$B$1:$VX$1,0),FALSE)/1,0)-IFERROR(VLOOKUP($B411,'Slutlig allokering kvv'!$B$2:$BX$550,MATCH(L$2,'Slutlig allokering kvv'!$B$1:$BX$1,0),FALSE)/1,0))</f>
        <v/>
      </c>
      <c r="M411" t="str">
        <f>IF($D411="","",IFERROR(VLOOKUP($B411,Kraftvärmeprod!$B$1:$BX$550,MATCH(M$2,Kraftvärmeprod!$B$1:$VX$1,0),FALSE)/1,0)-IFERROR(VLOOKUP($B411,'Slutlig allokering kvv'!$B$2:$BX$550,MATCH(M$2,'Slutlig allokering kvv'!$B$1:$BX$1,0),FALSE)/1,0))</f>
        <v/>
      </c>
      <c r="N411" t="str">
        <f>IF($D411="","",IFERROR(VLOOKUP($B411,Kraftvärmeprod!$B$1:$BX$550,MATCH(N$2,Kraftvärmeprod!$B$1:$VX$1,0),FALSE)/1,0)-IFERROR(VLOOKUP($B411,'Slutlig allokering kvv'!$B$2:$BX$550,MATCH(N$2,'Slutlig allokering kvv'!$B$1:$BX$1,0),FALSE)/1,0))</f>
        <v/>
      </c>
      <c r="O411" t="str">
        <f>IF($D411="","",IFERROR(VLOOKUP($B411,Kraftvärmeprod!$B$1:$BX$550,MATCH(O$2,Kraftvärmeprod!$B$1:$VX$1,0),FALSE)/1,0)-IFERROR(VLOOKUP($B411,'Slutlig allokering kvv'!$B$2:$BX$550,MATCH(O$2,'Slutlig allokering kvv'!$B$1:$BX$1,0),FALSE)/1,0))</f>
        <v/>
      </c>
      <c r="P411" t="str">
        <f>IF($D411="","",IFERROR(VLOOKUP($B411,Kraftvärmeprod!$B$1:$BX$550,MATCH(P$2,Kraftvärmeprod!$B$1:$VX$1,0),FALSE)/1,0)-IFERROR(VLOOKUP($B411,'Slutlig allokering kvv'!$B$2:$BX$550,MATCH(P$2,'Slutlig allokering kvv'!$B$1:$BX$1,0),FALSE)/1,0))</f>
        <v/>
      </c>
      <c r="Q411" t="str">
        <f>IF($D411="","",IFERROR(VLOOKUP($B411,Kraftvärmeprod!$B$1:$BX$550,MATCH(Q$2,Kraftvärmeprod!$B$1:$VX$1,0),FALSE)/1,0)-IFERROR(VLOOKUP($B411,'Slutlig allokering kvv'!$B$2:$BX$550,MATCH(Q$2,'Slutlig allokering kvv'!$B$1:$BX$1,0),FALSE)/1,0))</f>
        <v/>
      </c>
      <c r="R411" t="str">
        <f>IF($D411="","",IFERROR(VLOOKUP($B411,Kraftvärmeprod!$B$1:$BX$550,MATCH(R$2,Kraftvärmeprod!$B$1:$VX$1,0),FALSE)/1,0)-IFERROR(VLOOKUP($B411,'Slutlig allokering kvv'!$B$2:$BX$550,MATCH(R$2,'Slutlig allokering kvv'!$B$1:$BX$1,0),FALSE)/1,0))</f>
        <v/>
      </c>
      <c r="S411" t="str">
        <f>IF($D411="","",IFERROR(VLOOKUP($B411,Kraftvärmeprod!$B$1:$BX$550,MATCH(S$2,Kraftvärmeprod!$B$1:$VX$1,0),FALSE)/1,0)-IFERROR(VLOOKUP($B411,'Slutlig allokering kvv'!$B$2:$BX$550,MATCH(S$2,'Slutlig allokering kvv'!$B$1:$BX$1,0),FALSE)/1,0))</f>
        <v/>
      </c>
      <c r="T411" t="str">
        <f>IF($D411="","",IFERROR(VLOOKUP($B411,Kraftvärmeprod!$B$1:$BX$550,MATCH(T$2,Kraftvärmeprod!$B$1:$VX$1,0),FALSE)/1,0)-IFERROR(VLOOKUP($B411,'Slutlig allokering kvv'!$B$2:$BX$550,MATCH(T$2,'Slutlig allokering kvv'!$B$1:$BX$1,0),FALSE)/1,0))</f>
        <v/>
      </c>
      <c r="U411" t="str">
        <f>IF($D411="","",IFERROR(VLOOKUP($B411,Kraftvärmeprod!$B$1:$BX$550,MATCH(U$2,Kraftvärmeprod!$B$1:$VX$1,0),FALSE)/1,0)-IFERROR(VLOOKUP($B411,'Slutlig allokering kvv'!$B$2:$BX$550,MATCH(U$2,'Slutlig allokering kvv'!$B$1:$BX$1,0),FALSE)/1,0))</f>
        <v/>
      </c>
      <c r="V411" t="str">
        <f>IF($D411="","",IFERROR(VLOOKUP($B411,Kraftvärmeprod!$B$1:$BX$550,MATCH(V$2,Kraftvärmeprod!$B$1:$VX$1,0),FALSE)/1,0)-IFERROR(VLOOKUP($B411,'Slutlig allokering kvv'!$B$2:$BX$550,MATCH(V$2,'Slutlig allokering kvv'!$B$1:$BX$1,0),FALSE)/1,0))</f>
        <v/>
      </c>
      <c r="W411" t="str">
        <f>IF($D411="","",IFERROR(VLOOKUP($B411,Kraftvärmeprod!$B$1:$BX$550,MATCH(W$2,Kraftvärmeprod!$B$1:$VX$1,0),FALSE)/1,0)-IFERROR(VLOOKUP($B411,'Slutlig allokering kvv'!$B$2:$BX$550,MATCH(W$2,'Slutlig allokering kvv'!$B$1:$BX$1,0),FALSE)/1,0))</f>
        <v/>
      </c>
      <c r="X411" t="str">
        <f>IF($D411="","",IFERROR(VLOOKUP($B411,Kraftvärmeprod!$B$1:$BX$550,MATCH(X$2,Kraftvärmeprod!$B$1:$VX$1,0),FALSE)/1,0)-IFERROR(VLOOKUP($B411,'Slutlig allokering kvv'!$B$2:$BX$550,MATCH(X$2,'Slutlig allokering kvv'!$B$1:$BX$1,0),FALSE)/1,0))</f>
        <v/>
      </c>
      <c r="Y411" t="str">
        <f>IF($D411="","",IFERROR(VLOOKUP($B411,Kraftvärmeprod!$B$1:$BX$550,MATCH(Y$2,Kraftvärmeprod!$B$1:$VX$1,0),FALSE)/1,0)-IFERROR(VLOOKUP($B411,'Slutlig allokering kvv'!$B$2:$BX$550,MATCH(Y$2,'Slutlig allokering kvv'!$B$1:$BX$1,0),FALSE)/1,0))</f>
        <v/>
      </c>
      <c r="Z411" t="str">
        <f>IF($D411="","",IFERROR(VLOOKUP($B411,Kraftvärmeprod!$B$1:$BX$550,MATCH(Z$2,Kraftvärmeprod!$B$1:$VX$1,0),FALSE)/1,0)-IFERROR(VLOOKUP($B411,'Slutlig allokering kvv'!$B$2:$BX$550,MATCH(Z$2,'Slutlig allokering kvv'!$B$1:$BX$1,0),FALSE)/1,0))</f>
        <v/>
      </c>
      <c r="AA411" t="str">
        <f>IF($D411="","",IFERROR(VLOOKUP($B411,Kraftvärmeprod!$B$1:$BX$550,MATCH(AA$2,Kraftvärmeprod!$B$1:$VX$1,0),FALSE)/1,0)-IFERROR(VLOOKUP($B411,'Slutlig allokering kvv'!$B$2:$BX$550,MATCH(AA$2,'Slutlig allokering kvv'!$B$1:$BX$1,0),FALSE)/1,0))</f>
        <v/>
      </c>
      <c r="AB411" t="str">
        <f>IF($D411="","",IFERROR(VLOOKUP($B411,Kraftvärmeprod!$B$1:$BX$550,MATCH(AB$2,Kraftvärmeprod!$B$1:$VX$1,0),FALSE)/1,0)-IFERROR(VLOOKUP($B411,'Slutlig allokering kvv'!$B$2:$BX$550,MATCH(AB$2,'Slutlig allokering kvv'!$B$1:$BX$1,0),FALSE)/1,0))</f>
        <v/>
      </c>
      <c r="AC411" t="str">
        <f>IF($D411="","",IFERROR(VLOOKUP($B411,Kraftvärmeprod!$B$1:$BX$550,MATCH(AC$2,Kraftvärmeprod!$B$1:$VX$1,0),FALSE)/1,0)-IFERROR(VLOOKUP($B411,'Slutlig allokering kvv'!$B$2:$BX$550,MATCH(AC$2,'Slutlig allokering kvv'!$B$1:$BX$1,0),FALSE)/1,0))</f>
        <v/>
      </c>
      <c r="AE411" t="str">
        <f>IF($D411="","",IFERROR(VLOOKUP($B411,Miljö!$B$1:$E$550,MATCH("Hjälpel kraftvärme (GWh)",Miljö!$B$1:$E$1,0),FALSE)/1,0)-IFERROR(VLOOKUP($B411,'Slutlig allokering kvv'!$B$2:$BX$550,MATCH(AE$2,'Slutlig allokering kvv'!$B$1:$BX$1,0),FALSE)/1,0))</f>
        <v/>
      </c>
      <c r="AI411">
        <f t="shared" si="24"/>
        <v>0</v>
      </c>
      <c r="AK411" t="str">
        <f>IFERROR(VLOOKUP($B411,'Slutlig allokering kvv'!$B$2:$AX$550,MATCH("Summa slutlig allokerad tillförd energi (utan hjälpel och rökgaskondensering):",'Slutlig allokering kvv'!$B$1:$AX$1,0),FALSE)/1,"")</f>
        <v/>
      </c>
      <c r="AM411" s="289" t="str">
        <f>IFERROR(1-VLOOKUP($B411,'Slutlig allokering kvv'!$B$2:$AX$550,MATCH("Andel av bränsle i kvv som allokerats till värme, exklusive rökgaskondensering och hjälpel",'Slutlig allokering kvv'!$B$1:$AX$1,0),FALSE),"")</f>
        <v/>
      </c>
      <c r="AO411" s="289" t="str">
        <f t="shared" si="25"/>
        <v/>
      </c>
      <c r="AP411" s="290" t="str">
        <f t="shared" si="26"/>
        <v/>
      </c>
      <c r="AQ411" s="290"/>
      <c r="AR411" s="239" t="str">
        <f t="shared" si="27"/>
        <v/>
      </c>
      <c r="AS411" s="290"/>
    </row>
    <row r="412" spans="1:45" x14ac:dyDescent="0.25">
      <c r="A412" s="2" t="str">
        <f>'Miljövärden för publ företag'!B414</f>
        <v/>
      </c>
      <c r="B412" s="2" t="str">
        <f>'Miljövärden för publ företag'!C414</f>
        <v/>
      </c>
      <c r="C412" t="str">
        <f>IFERROR(VLOOKUP($B412,Kraftvärmeprod!$B$1:$AH$479,MATCH(C$2,Kraftvärmeprod!$B$1:$AG$1,0),FALSE)/1,"")</f>
        <v/>
      </c>
      <c r="D412" t="str">
        <f>IFERROR(VLOOKUP($B412,Kraftvärmeprod!$B$1:$AH$479,MATCH(D$2,Kraftvärmeprod!$B$1:$AG$1,0),FALSE)/1,"")</f>
        <v/>
      </c>
      <c r="F412" t="str">
        <f>IF($D412="","",IFERROR(VLOOKUP($B412,Kraftvärmeprod!$B$1:$BX$550,MATCH(F$2,Kraftvärmeprod!$B$1:$VX$1,0),FALSE)/1,0)-IFERROR(VLOOKUP($B412,'Slutlig allokering kvv'!$B$2:$BX$550,MATCH(F$2,'Slutlig allokering kvv'!$B$1:$BX$1,0),FALSE)/1,0))</f>
        <v/>
      </c>
      <c r="G412" t="str">
        <f>IF($D412="","",IFERROR(VLOOKUP($B412,Kraftvärmeprod!$B$1:$BX$550,MATCH(G$2,Kraftvärmeprod!$B$1:$VX$1,0),FALSE)/1,0)-IFERROR(VLOOKUP($B412,'Slutlig allokering kvv'!$B$2:$BX$550,MATCH(G$2,'Slutlig allokering kvv'!$B$1:$BX$1,0),FALSE)/1,0))</f>
        <v/>
      </c>
      <c r="H412" t="str">
        <f>IF($D412="","",IFERROR(VLOOKUP($B412,Kraftvärmeprod!$B$1:$BX$550,MATCH(H$2,Kraftvärmeprod!$B$1:$VX$1,0),FALSE)/1,0)-IFERROR(VLOOKUP($B412,'Slutlig allokering kvv'!$B$2:$BX$550,MATCH(H$2,'Slutlig allokering kvv'!$B$1:$BX$1,0),FALSE)/1,0))</f>
        <v/>
      </c>
      <c r="I412" t="str">
        <f>IF($D412="","",IFERROR(VLOOKUP($B412,Kraftvärmeprod!$B$1:$BX$550,MATCH(I$2,Kraftvärmeprod!$B$1:$VX$1,0),FALSE)/1,0)-IFERROR(VLOOKUP($B412,'Slutlig allokering kvv'!$B$2:$BX$550,MATCH(I$2,'Slutlig allokering kvv'!$B$1:$BX$1,0),FALSE)/1,0))</f>
        <v/>
      </c>
      <c r="J412" t="str">
        <f>IF($D412="","",IFERROR(VLOOKUP($B412,Kraftvärmeprod!$B$1:$BX$550,MATCH(J$2,Kraftvärmeprod!$B$1:$VX$1,0),FALSE)/1,0)-IFERROR(VLOOKUP($B412,'Slutlig allokering kvv'!$B$2:$BX$550,MATCH(J$2,'Slutlig allokering kvv'!$B$1:$BX$1,0),FALSE)/1,0))</f>
        <v/>
      </c>
      <c r="K412" t="str">
        <f>IF($D412="","",IFERROR(VLOOKUP($B412,Kraftvärmeprod!$B$1:$BX$550,MATCH(K$2,Kraftvärmeprod!$B$1:$VX$1,0),FALSE)/1,0)-IFERROR(VLOOKUP($B412,'Slutlig allokering kvv'!$B$2:$BX$550,MATCH(K$2,'Slutlig allokering kvv'!$B$1:$BX$1,0),FALSE)/1,0))</f>
        <v/>
      </c>
      <c r="L412" t="str">
        <f>IF($D412="","",IFERROR(VLOOKUP($B412,Kraftvärmeprod!$B$1:$BX$550,MATCH(L$2,Kraftvärmeprod!$B$1:$VX$1,0),FALSE)/1,0)-IFERROR(VLOOKUP($B412,'Slutlig allokering kvv'!$B$2:$BX$550,MATCH(L$2,'Slutlig allokering kvv'!$B$1:$BX$1,0),FALSE)/1,0))</f>
        <v/>
      </c>
      <c r="M412" t="str">
        <f>IF($D412="","",IFERROR(VLOOKUP($B412,Kraftvärmeprod!$B$1:$BX$550,MATCH(M$2,Kraftvärmeprod!$B$1:$VX$1,0),FALSE)/1,0)-IFERROR(VLOOKUP($B412,'Slutlig allokering kvv'!$B$2:$BX$550,MATCH(M$2,'Slutlig allokering kvv'!$B$1:$BX$1,0),FALSE)/1,0))</f>
        <v/>
      </c>
      <c r="N412" t="str">
        <f>IF($D412="","",IFERROR(VLOOKUP($B412,Kraftvärmeprod!$B$1:$BX$550,MATCH(N$2,Kraftvärmeprod!$B$1:$VX$1,0),FALSE)/1,0)-IFERROR(VLOOKUP($B412,'Slutlig allokering kvv'!$B$2:$BX$550,MATCH(N$2,'Slutlig allokering kvv'!$B$1:$BX$1,0),FALSE)/1,0))</f>
        <v/>
      </c>
      <c r="O412" t="str">
        <f>IF($D412="","",IFERROR(VLOOKUP($B412,Kraftvärmeprod!$B$1:$BX$550,MATCH(O$2,Kraftvärmeprod!$B$1:$VX$1,0),FALSE)/1,0)-IFERROR(VLOOKUP($B412,'Slutlig allokering kvv'!$B$2:$BX$550,MATCH(O$2,'Slutlig allokering kvv'!$B$1:$BX$1,0),FALSE)/1,0))</f>
        <v/>
      </c>
      <c r="P412" t="str">
        <f>IF($D412="","",IFERROR(VLOOKUP($B412,Kraftvärmeprod!$B$1:$BX$550,MATCH(P$2,Kraftvärmeprod!$B$1:$VX$1,0),FALSE)/1,0)-IFERROR(VLOOKUP($B412,'Slutlig allokering kvv'!$B$2:$BX$550,MATCH(P$2,'Slutlig allokering kvv'!$B$1:$BX$1,0),FALSE)/1,0))</f>
        <v/>
      </c>
      <c r="Q412" t="str">
        <f>IF($D412="","",IFERROR(VLOOKUP($B412,Kraftvärmeprod!$B$1:$BX$550,MATCH(Q$2,Kraftvärmeprod!$B$1:$VX$1,0),FALSE)/1,0)-IFERROR(VLOOKUP($B412,'Slutlig allokering kvv'!$B$2:$BX$550,MATCH(Q$2,'Slutlig allokering kvv'!$B$1:$BX$1,0),FALSE)/1,0))</f>
        <v/>
      </c>
      <c r="R412" t="str">
        <f>IF($D412="","",IFERROR(VLOOKUP($B412,Kraftvärmeprod!$B$1:$BX$550,MATCH(R$2,Kraftvärmeprod!$B$1:$VX$1,0),FALSE)/1,0)-IFERROR(VLOOKUP($B412,'Slutlig allokering kvv'!$B$2:$BX$550,MATCH(R$2,'Slutlig allokering kvv'!$B$1:$BX$1,0),FALSE)/1,0))</f>
        <v/>
      </c>
      <c r="S412" t="str">
        <f>IF($D412="","",IFERROR(VLOOKUP($B412,Kraftvärmeprod!$B$1:$BX$550,MATCH(S$2,Kraftvärmeprod!$B$1:$VX$1,0),FALSE)/1,0)-IFERROR(VLOOKUP($B412,'Slutlig allokering kvv'!$B$2:$BX$550,MATCH(S$2,'Slutlig allokering kvv'!$B$1:$BX$1,0),FALSE)/1,0))</f>
        <v/>
      </c>
      <c r="T412" t="str">
        <f>IF($D412="","",IFERROR(VLOOKUP($B412,Kraftvärmeprod!$B$1:$BX$550,MATCH(T$2,Kraftvärmeprod!$B$1:$VX$1,0),FALSE)/1,0)-IFERROR(VLOOKUP($B412,'Slutlig allokering kvv'!$B$2:$BX$550,MATCH(T$2,'Slutlig allokering kvv'!$B$1:$BX$1,0),FALSE)/1,0))</f>
        <v/>
      </c>
      <c r="U412" t="str">
        <f>IF($D412="","",IFERROR(VLOOKUP($B412,Kraftvärmeprod!$B$1:$BX$550,MATCH(U$2,Kraftvärmeprod!$B$1:$VX$1,0),FALSE)/1,0)-IFERROR(VLOOKUP($B412,'Slutlig allokering kvv'!$B$2:$BX$550,MATCH(U$2,'Slutlig allokering kvv'!$B$1:$BX$1,0),FALSE)/1,0))</f>
        <v/>
      </c>
      <c r="V412" t="str">
        <f>IF($D412="","",IFERROR(VLOOKUP($B412,Kraftvärmeprod!$B$1:$BX$550,MATCH(V$2,Kraftvärmeprod!$B$1:$VX$1,0),FALSE)/1,0)-IFERROR(VLOOKUP($B412,'Slutlig allokering kvv'!$B$2:$BX$550,MATCH(V$2,'Slutlig allokering kvv'!$B$1:$BX$1,0),FALSE)/1,0))</f>
        <v/>
      </c>
      <c r="W412" t="str">
        <f>IF($D412="","",IFERROR(VLOOKUP($B412,Kraftvärmeprod!$B$1:$BX$550,MATCH(W$2,Kraftvärmeprod!$B$1:$VX$1,0),FALSE)/1,0)-IFERROR(VLOOKUP($B412,'Slutlig allokering kvv'!$B$2:$BX$550,MATCH(W$2,'Slutlig allokering kvv'!$B$1:$BX$1,0),FALSE)/1,0))</f>
        <v/>
      </c>
      <c r="X412" t="str">
        <f>IF($D412="","",IFERROR(VLOOKUP($B412,Kraftvärmeprod!$B$1:$BX$550,MATCH(X$2,Kraftvärmeprod!$B$1:$VX$1,0),FALSE)/1,0)-IFERROR(VLOOKUP($B412,'Slutlig allokering kvv'!$B$2:$BX$550,MATCH(X$2,'Slutlig allokering kvv'!$B$1:$BX$1,0),FALSE)/1,0))</f>
        <v/>
      </c>
      <c r="Y412" t="str">
        <f>IF($D412="","",IFERROR(VLOOKUP($B412,Kraftvärmeprod!$B$1:$BX$550,MATCH(Y$2,Kraftvärmeprod!$B$1:$VX$1,0),FALSE)/1,0)-IFERROR(VLOOKUP($B412,'Slutlig allokering kvv'!$B$2:$BX$550,MATCH(Y$2,'Slutlig allokering kvv'!$B$1:$BX$1,0),FALSE)/1,0))</f>
        <v/>
      </c>
      <c r="Z412" t="str">
        <f>IF($D412="","",IFERROR(VLOOKUP($B412,Kraftvärmeprod!$B$1:$BX$550,MATCH(Z$2,Kraftvärmeprod!$B$1:$VX$1,0),FALSE)/1,0)-IFERROR(VLOOKUP($B412,'Slutlig allokering kvv'!$B$2:$BX$550,MATCH(Z$2,'Slutlig allokering kvv'!$B$1:$BX$1,0),FALSE)/1,0))</f>
        <v/>
      </c>
      <c r="AA412" t="str">
        <f>IF($D412="","",IFERROR(VLOOKUP($B412,Kraftvärmeprod!$B$1:$BX$550,MATCH(AA$2,Kraftvärmeprod!$B$1:$VX$1,0),FALSE)/1,0)-IFERROR(VLOOKUP($B412,'Slutlig allokering kvv'!$B$2:$BX$550,MATCH(AA$2,'Slutlig allokering kvv'!$B$1:$BX$1,0),FALSE)/1,0))</f>
        <v/>
      </c>
      <c r="AB412" t="str">
        <f>IF($D412="","",IFERROR(VLOOKUP($B412,Kraftvärmeprod!$B$1:$BX$550,MATCH(AB$2,Kraftvärmeprod!$B$1:$VX$1,0),FALSE)/1,0)-IFERROR(VLOOKUP($B412,'Slutlig allokering kvv'!$B$2:$BX$550,MATCH(AB$2,'Slutlig allokering kvv'!$B$1:$BX$1,0),FALSE)/1,0))</f>
        <v/>
      </c>
      <c r="AC412" t="str">
        <f>IF($D412="","",IFERROR(VLOOKUP($B412,Kraftvärmeprod!$B$1:$BX$550,MATCH(AC$2,Kraftvärmeprod!$B$1:$VX$1,0),FALSE)/1,0)-IFERROR(VLOOKUP($B412,'Slutlig allokering kvv'!$B$2:$BX$550,MATCH(AC$2,'Slutlig allokering kvv'!$B$1:$BX$1,0),FALSE)/1,0))</f>
        <v/>
      </c>
      <c r="AE412" t="str">
        <f>IF($D412="","",IFERROR(VLOOKUP($B412,Miljö!$B$1:$E$550,MATCH("Hjälpel kraftvärme (GWh)",Miljö!$B$1:$E$1,0),FALSE)/1,0)-IFERROR(VLOOKUP($B412,'Slutlig allokering kvv'!$B$2:$BX$550,MATCH(AE$2,'Slutlig allokering kvv'!$B$1:$BX$1,0),FALSE)/1,0))</f>
        <v/>
      </c>
      <c r="AI412">
        <f t="shared" si="24"/>
        <v>0</v>
      </c>
      <c r="AK412" t="str">
        <f>IFERROR(VLOOKUP($B412,'Slutlig allokering kvv'!$B$2:$AX$550,MATCH("Summa slutlig allokerad tillförd energi (utan hjälpel och rökgaskondensering):",'Slutlig allokering kvv'!$B$1:$AX$1,0),FALSE)/1,"")</f>
        <v/>
      </c>
      <c r="AM412" s="289" t="str">
        <f>IFERROR(1-VLOOKUP($B412,'Slutlig allokering kvv'!$B$2:$AX$550,MATCH("Andel av bränsle i kvv som allokerats till värme, exklusive rökgaskondensering och hjälpel",'Slutlig allokering kvv'!$B$1:$AX$1,0),FALSE),"")</f>
        <v/>
      </c>
      <c r="AO412" s="289" t="str">
        <f t="shared" si="25"/>
        <v/>
      </c>
      <c r="AP412" s="290" t="str">
        <f t="shared" si="26"/>
        <v/>
      </c>
      <c r="AQ412" s="290"/>
      <c r="AR412" s="239" t="str">
        <f t="shared" si="27"/>
        <v/>
      </c>
      <c r="AS412" s="290"/>
    </row>
    <row r="413" spans="1:45" x14ac:dyDescent="0.25">
      <c r="A413" s="2" t="str">
        <f>'Miljövärden för publ företag'!B415</f>
        <v/>
      </c>
      <c r="B413" s="2" t="str">
        <f>'Miljövärden för publ företag'!C415</f>
        <v/>
      </c>
      <c r="C413" t="str">
        <f>IFERROR(VLOOKUP($B413,Kraftvärmeprod!$B$1:$AH$479,MATCH(C$2,Kraftvärmeprod!$B$1:$AG$1,0),FALSE)/1,"")</f>
        <v/>
      </c>
      <c r="D413" t="str">
        <f>IFERROR(VLOOKUP($B413,Kraftvärmeprod!$B$1:$AH$479,MATCH(D$2,Kraftvärmeprod!$B$1:$AG$1,0),FALSE)/1,"")</f>
        <v/>
      </c>
      <c r="F413" t="str">
        <f>IF($D413="","",IFERROR(VLOOKUP($B413,Kraftvärmeprod!$B$1:$BX$550,MATCH(F$2,Kraftvärmeprod!$B$1:$VX$1,0),FALSE)/1,0)-IFERROR(VLOOKUP($B413,'Slutlig allokering kvv'!$B$2:$BX$550,MATCH(F$2,'Slutlig allokering kvv'!$B$1:$BX$1,0),FALSE)/1,0))</f>
        <v/>
      </c>
      <c r="G413" t="str">
        <f>IF($D413="","",IFERROR(VLOOKUP($B413,Kraftvärmeprod!$B$1:$BX$550,MATCH(G$2,Kraftvärmeprod!$B$1:$VX$1,0),FALSE)/1,0)-IFERROR(VLOOKUP($B413,'Slutlig allokering kvv'!$B$2:$BX$550,MATCH(G$2,'Slutlig allokering kvv'!$B$1:$BX$1,0),FALSE)/1,0))</f>
        <v/>
      </c>
      <c r="H413" t="str">
        <f>IF($D413="","",IFERROR(VLOOKUP($B413,Kraftvärmeprod!$B$1:$BX$550,MATCH(H$2,Kraftvärmeprod!$B$1:$VX$1,0),FALSE)/1,0)-IFERROR(VLOOKUP($B413,'Slutlig allokering kvv'!$B$2:$BX$550,MATCH(H$2,'Slutlig allokering kvv'!$B$1:$BX$1,0),FALSE)/1,0))</f>
        <v/>
      </c>
      <c r="I413" t="str">
        <f>IF($D413="","",IFERROR(VLOOKUP($B413,Kraftvärmeprod!$B$1:$BX$550,MATCH(I$2,Kraftvärmeprod!$B$1:$VX$1,0),FALSE)/1,0)-IFERROR(VLOOKUP($B413,'Slutlig allokering kvv'!$B$2:$BX$550,MATCH(I$2,'Slutlig allokering kvv'!$B$1:$BX$1,0),FALSE)/1,0))</f>
        <v/>
      </c>
      <c r="J413" t="str">
        <f>IF($D413="","",IFERROR(VLOOKUP($B413,Kraftvärmeprod!$B$1:$BX$550,MATCH(J$2,Kraftvärmeprod!$B$1:$VX$1,0),FALSE)/1,0)-IFERROR(VLOOKUP($B413,'Slutlig allokering kvv'!$B$2:$BX$550,MATCH(J$2,'Slutlig allokering kvv'!$B$1:$BX$1,0),FALSE)/1,0))</f>
        <v/>
      </c>
      <c r="K413" t="str">
        <f>IF($D413="","",IFERROR(VLOOKUP($B413,Kraftvärmeprod!$B$1:$BX$550,MATCH(K$2,Kraftvärmeprod!$B$1:$VX$1,0),FALSE)/1,0)-IFERROR(VLOOKUP($B413,'Slutlig allokering kvv'!$B$2:$BX$550,MATCH(K$2,'Slutlig allokering kvv'!$B$1:$BX$1,0),FALSE)/1,0))</f>
        <v/>
      </c>
      <c r="L413" t="str">
        <f>IF($D413="","",IFERROR(VLOOKUP($B413,Kraftvärmeprod!$B$1:$BX$550,MATCH(L$2,Kraftvärmeprod!$B$1:$VX$1,0),FALSE)/1,0)-IFERROR(VLOOKUP($B413,'Slutlig allokering kvv'!$B$2:$BX$550,MATCH(L$2,'Slutlig allokering kvv'!$B$1:$BX$1,0),FALSE)/1,0))</f>
        <v/>
      </c>
      <c r="M413" t="str">
        <f>IF($D413="","",IFERROR(VLOOKUP($B413,Kraftvärmeprod!$B$1:$BX$550,MATCH(M$2,Kraftvärmeprod!$B$1:$VX$1,0),FALSE)/1,0)-IFERROR(VLOOKUP($B413,'Slutlig allokering kvv'!$B$2:$BX$550,MATCH(M$2,'Slutlig allokering kvv'!$B$1:$BX$1,0),FALSE)/1,0))</f>
        <v/>
      </c>
      <c r="N413" t="str">
        <f>IF($D413="","",IFERROR(VLOOKUP($B413,Kraftvärmeprod!$B$1:$BX$550,MATCH(N$2,Kraftvärmeprod!$B$1:$VX$1,0),FALSE)/1,0)-IFERROR(VLOOKUP($B413,'Slutlig allokering kvv'!$B$2:$BX$550,MATCH(N$2,'Slutlig allokering kvv'!$B$1:$BX$1,0),FALSE)/1,0))</f>
        <v/>
      </c>
      <c r="O413" t="str">
        <f>IF($D413="","",IFERROR(VLOOKUP($B413,Kraftvärmeprod!$B$1:$BX$550,MATCH(O$2,Kraftvärmeprod!$B$1:$VX$1,0),FALSE)/1,0)-IFERROR(VLOOKUP($B413,'Slutlig allokering kvv'!$B$2:$BX$550,MATCH(O$2,'Slutlig allokering kvv'!$B$1:$BX$1,0),FALSE)/1,0))</f>
        <v/>
      </c>
      <c r="P413" t="str">
        <f>IF($D413="","",IFERROR(VLOOKUP($B413,Kraftvärmeprod!$B$1:$BX$550,MATCH(P$2,Kraftvärmeprod!$B$1:$VX$1,0),FALSE)/1,0)-IFERROR(VLOOKUP($B413,'Slutlig allokering kvv'!$B$2:$BX$550,MATCH(P$2,'Slutlig allokering kvv'!$B$1:$BX$1,0),FALSE)/1,0))</f>
        <v/>
      </c>
      <c r="Q413" t="str">
        <f>IF($D413="","",IFERROR(VLOOKUP($B413,Kraftvärmeprod!$B$1:$BX$550,MATCH(Q$2,Kraftvärmeprod!$B$1:$VX$1,0),FALSE)/1,0)-IFERROR(VLOOKUP($B413,'Slutlig allokering kvv'!$B$2:$BX$550,MATCH(Q$2,'Slutlig allokering kvv'!$B$1:$BX$1,0),FALSE)/1,0))</f>
        <v/>
      </c>
      <c r="R413" t="str">
        <f>IF($D413="","",IFERROR(VLOOKUP($B413,Kraftvärmeprod!$B$1:$BX$550,MATCH(R$2,Kraftvärmeprod!$B$1:$VX$1,0),FALSE)/1,0)-IFERROR(VLOOKUP($B413,'Slutlig allokering kvv'!$B$2:$BX$550,MATCH(R$2,'Slutlig allokering kvv'!$B$1:$BX$1,0),FALSE)/1,0))</f>
        <v/>
      </c>
      <c r="S413" t="str">
        <f>IF($D413="","",IFERROR(VLOOKUP($B413,Kraftvärmeprod!$B$1:$BX$550,MATCH(S$2,Kraftvärmeprod!$B$1:$VX$1,0),FALSE)/1,0)-IFERROR(VLOOKUP($B413,'Slutlig allokering kvv'!$B$2:$BX$550,MATCH(S$2,'Slutlig allokering kvv'!$B$1:$BX$1,0),FALSE)/1,0))</f>
        <v/>
      </c>
      <c r="T413" t="str">
        <f>IF($D413="","",IFERROR(VLOOKUP($B413,Kraftvärmeprod!$B$1:$BX$550,MATCH(T$2,Kraftvärmeprod!$B$1:$VX$1,0),FALSE)/1,0)-IFERROR(VLOOKUP($B413,'Slutlig allokering kvv'!$B$2:$BX$550,MATCH(T$2,'Slutlig allokering kvv'!$B$1:$BX$1,0),FALSE)/1,0))</f>
        <v/>
      </c>
      <c r="U413" t="str">
        <f>IF($D413="","",IFERROR(VLOOKUP($B413,Kraftvärmeprod!$B$1:$BX$550,MATCH(U$2,Kraftvärmeprod!$B$1:$VX$1,0),FALSE)/1,0)-IFERROR(VLOOKUP($B413,'Slutlig allokering kvv'!$B$2:$BX$550,MATCH(U$2,'Slutlig allokering kvv'!$B$1:$BX$1,0),FALSE)/1,0))</f>
        <v/>
      </c>
      <c r="V413" t="str">
        <f>IF($D413="","",IFERROR(VLOOKUP($B413,Kraftvärmeprod!$B$1:$BX$550,MATCH(V$2,Kraftvärmeprod!$B$1:$VX$1,0),FALSE)/1,0)-IFERROR(VLOOKUP($B413,'Slutlig allokering kvv'!$B$2:$BX$550,MATCH(V$2,'Slutlig allokering kvv'!$B$1:$BX$1,0),FALSE)/1,0))</f>
        <v/>
      </c>
      <c r="W413" t="str">
        <f>IF($D413="","",IFERROR(VLOOKUP($B413,Kraftvärmeprod!$B$1:$BX$550,MATCH(W$2,Kraftvärmeprod!$B$1:$VX$1,0),FALSE)/1,0)-IFERROR(VLOOKUP($B413,'Slutlig allokering kvv'!$B$2:$BX$550,MATCH(W$2,'Slutlig allokering kvv'!$B$1:$BX$1,0),FALSE)/1,0))</f>
        <v/>
      </c>
      <c r="X413" t="str">
        <f>IF($D413="","",IFERROR(VLOOKUP($B413,Kraftvärmeprod!$B$1:$BX$550,MATCH(X$2,Kraftvärmeprod!$B$1:$VX$1,0),FALSE)/1,0)-IFERROR(VLOOKUP($B413,'Slutlig allokering kvv'!$B$2:$BX$550,MATCH(X$2,'Slutlig allokering kvv'!$B$1:$BX$1,0),FALSE)/1,0))</f>
        <v/>
      </c>
      <c r="Y413" t="str">
        <f>IF($D413="","",IFERROR(VLOOKUP($B413,Kraftvärmeprod!$B$1:$BX$550,MATCH(Y$2,Kraftvärmeprod!$B$1:$VX$1,0),FALSE)/1,0)-IFERROR(VLOOKUP($B413,'Slutlig allokering kvv'!$B$2:$BX$550,MATCH(Y$2,'Slutlig allokering kvv'!$B$1:$BX$1,0),FALSE)/1,0))</f>
        <v/>
      </c>
      <c r="Z413" t="str">
        <f>IF($D413="","",IFERROR(VLOOKUP($B413,Kraftvärmeprod!$B$1:$BX$550,MATCH(Z$2,Kraftvärmeprod!$B$1:$VX$1,0),FALSE)/1,0)-IFERROR(VLOOKUP($B413,'Slutlig allokering kvv'!$B$2:$BX$550,MATCH(Z$2,'Slutlig allokering kvv'!$B$1:$BX$1,0),FALSE)/1,0))</f>
        <v/>
      </c>
      <c r="AA413" t="str">
        <f>IF($D413="","",IFERROR(VLOOKUP($B413,Kraftvärmeprod!$B$1:$BX$550,MATCH(AA$2,Kraftvärmeprod!$B$1:$VX$1,0),FALSE)/1,0)-IFERROR(VLOOKUP($B413,'Slutlig allokering kvv'!$B$2:$BX$550,MATCH(AA$2,'Slutlig allokering kvv'!$B$1:$BX$1,0),FALSE)/1,0))</f>
        <v/>
      </c>
      <c r="AB413" t="str">
        <f>IF($D413="","",IFERROR(VLOOKUP($B413,Kraftvärmeprod!$B$1:$BX$550,MATCH(AB$2,Kraftvärmeprod!$B$1:$VX$1,0),FALSE)/1,0)-IFERROR(VLOOKUP($B413,'Slutlig allokering kvv'!$B$2:$BX$550,MATCH(AB$2,'Slutlig allokering kvv'!$B$1:$BX$1,0),FALSE)/1,0))</f>
        <v/>
      </c>
      <c r="AC413" t="str">
        <f>IF($D413="","",IFERROR(VLOOKUP($B413,Kraftvärmeprod!$B$1:$BX$550,MATCH(AC$2,Kraftvärmeprod!$B$1:$VX$1,0),FALSE)/1,0)-IFERROR(VLOOKUP($B413,'Slutlig allokering kvv'!$B$2:$BX$550,MATCH(AC$2,'Slutlig allokering kvv'!$B$1:$BX$1,0),FALSE)/1,0))</f>
        <v/>
      </c>
      <c r="AE413" t="str">
        <f>IF($D413="","",IFERROR(VLOOKUP($B413,Miljö!$B$1:$E$550,MATCH("Hjälpel kraftvärme (GWh)",Miljö!$B$1:$E$1,0),FALSE)/1,0)-IFERROR(VLOOKUP($B413,'Slutlig allokering kvv'!$B$2:$BX$550,MATCH(AE$2,'Slutlig allokering kvv'!$B$1:$BX$1,0),FALSE)/1,0))</f>
        <v/>
      </c>
      <c r="AP413" s="290">
        <f t="shared" si="26"/>
        <v>0</v>
      </c>
      <c r="AQ413" s="290"/>
      <c r="AR413" s="239" t="str">
        <f t="shared" si="27"/>
        <v/>
      </c>
      <c r="AS413" s="290"/>
    </row>
    <row r="414" spans="1:45" x14ac:dyDescent="0.25">
      <c r="A414" s="2" t="str">
        <f>'Miljövärden för publ företag'!B416</f>
        <v/>
      </c>
      <c r="B414" s="2" t="str">
        <f>'Miljövärden för publ företag'!C416</f>
        <v/>
      </c>
      <c r="C414" t="str">
        <f>IFERROR(VLOOKUP($B414,Kraftvärmeprod!$B$1:$AH$479,MATCH(C$2,Kraftvärmeprod!$B$1:$AG$1,0),FALSE)/1,"")</f>
        <v/>
      </c>
      <c r="D414" t="str">
        <f>IFERROR(VLOOKUP($B414,Kraftvärmeprod!$B$1:$AH$479,MATCH(D$2,Kraftvärmeprod!$B$1:$AG$1,0),FALSE)/1,"")</f>
        <v/>
      </c>
      <c r="F414" t="str">
        <f>IF($D414="","",IFERROR(VLOOKUP($B414,Kraftvärmeprod!$B$1:$BX$550,MATCH(F$2,Kraftvärmeprod!$B$1:$VX$1,0),FALSE)/1,0)-IFERROR(VLOOKUP($B414,'Slutlig allokering kvv'!$B$2:$BX$550,MATCH(F$2,'Slutlig allokering kvv'!$B$1:$BX$1,0),FALSE)/1,0))</f>
        <v/>
      </c>
      <c r="G414" t="str">
        <f>IF($D414="","",IFERROR(VLOOKUP($B414,Kraftvärmeprod!$B$1:$BX$550,MATCH(G$2,Kraftvärmeprod!$B$1:$VX$1,0),FALSE)/1,0)-IFERROR(VLOOKUP($B414,'Slutlig allokering kvv'!$B$2:$BX$550,MATCH(G$2,'Slutlig allokering kvv'!$B$1:$BX$1,0),FALSE)/1,0))</f>
        <v/>
      </c>
      <c r="H414" t="str">
        <f>IF($D414="","",IFERROR(VLOOKUP($B414,Kraftvärmeprod!$B$1:$BX$550,MATCH(H$2,Kraftvärmeprod!$B$1:$VX$1,0),FALSE)/1,0)-IFERROR(VLOOKUP($B414,'Slutlig allokering kvv'!$B$2:$BX$550,MATCH(H$2,'Slutlig allokering kvv'!$B$1:$BX$1,0),FALSE)/1,0))</f>
        <v/>
      </c>
      <c r="I414" t="str">
        <f>IF($D414="","",IFERROR(VLOOKUP($B414,Kraftvärmeprod!$B$1:$BX$550,MATCH(I$2,Kraftvärmeprod!$B$1:$VX$1,0),FALSE)/1,0)-IFERROR(VLOOKUP($B414,'Slutlig allokering kvv'!$B$2:$BX$550,MATCH(I$2,'Slutlig allokering kvv'!$B$1:$BX$1,0),FALSE)/1,0))</f>
        <v/>
      </c>
      <c r="J414" t="str">
        <f>IF($D414="","",IFERROR(VLOOKUP($B414,Kraftvärmeprod!$B$1:$BX$550,MATCH(J$2,Kraftvärmeprod!$B$1:$VX$1,0),FALSE)/1,0)-IFERROR(VLOOKUP($B414,'Slutlig allokering kvv'!$B$2:$BX$550,MATCH(J$2,'Slutlig allokering kvv'!$B$1:$BX$1,0),FALSE)/1,0))</f>
        <v/>
      </c>
      <c r="K414" t="str">
        <f>IF($D414="","",IFERROR(VLOOKUP($B414,Kraftvärmeprod!$B$1:$BX$550,MATCH(K$2,Kraftvärmeprod!$B$1:$VX$1,0),FALSE)/1,0)-IFERROR(VLOOKUP($B414,'Slutlig allokering kvv'!$B$2:$BX$550,MATCH(K$2,'Slutlig allokering kvv'!$B$1:$BX$1,0),FALSE)/1,0))</f>
        <v/>
      </c>
      <c r="L414" t="str">
        <f>IF($D414="","",IFERROR(VLOOKUP($B414,Kraftvärmeprod!$B$1:$BX$550,MATCH(L$2,Kraftvärmeprod!$B$1:$VX$1,0),FALSE)/1,0)-IFERROR(VLOOKUP($B414,'Slutlig allokering kvv'!$B$2:$BX$550,MATCH(L$2,'Slutlig allokering kvv'!$B$1:$BX$1,0),FALSE)/1,0))</f>
        <v/>
      </c>
      <c r="M414" t="str">
        <f>IF($D414="","",IFERROR(VLOOKUP($B414,Kraftvärmeprod!$B$1:$BX$550,MATCH(M$2,Kraftvärmeprod!$B$1:$VX$1,0),FALSE)/1,0)-IFERROR(VLOOKUP($B414,'Slutlig allokering kvv'!$B$2:$BX$550,MATCH(M$2,'Slutlig allokering kvv'!$B$1:$BX$1,0),FALSE)/1,0))</f>
        <v/>
      </c>
      <c r="N414" t="str">
        <f>IF($D414="","",IFERROR(VLOOKUP($B414,Kraftvärmeprod!$B$1:$BX$550,MATCH(N$2,Kraftvärmeprod!$B$1:$VX$1,0),FALSE)/1,0)-IFERROR(VLOOKUP($B414,'Slutlig allokering kvv'!$B$2:$BX$550,MATCH(N$2,'Slutlig allokering kvv'!$B$1:$BX$1,0),FALSE)/1,0))</f>
        <v/>
      </c>
      <c r="O414" t="str">
        <f>IF($D414="","",IFERROR(VLOOKUP($B414,Kraftvärmeprod!$B$1:$BX$550,MATCH(O$2,Kraftvärmeprod!$B$1:$VX$1,0),FALSE)/1,0)-IFERROR(VLOOKUP($B414,'Slutlig allokering kvv'!$B$2:$BX$550,MATCH(O$2,'Slutlig allokering kvv'!$B$1:$BX$1,0),FALSE)/1,0))</f>
        <v/>
      </c>
      <c r="P414" t="str">
        <f>IF($D414="","",IFERROR(VLOOKUP($B414,Kraftvärmeprod!$B$1:$BX$550,MATCH(P$2,Kraftvärmeprod!$B$1:$VX$1,0),FALSE)/1,0)-IFERROR(VLOOKUP($B414,'Slutlig allokering kvv'!$B$2:$BX$550,MATCH(P$2,'Slutlig allokering kvv'!$B$1:$BX$1,0),FALSE)/1,0))</f>
        <v/>
      </c>
      <c r="Q414" t="str">
        <f>IF($D414="","",IFERROR(VLOOKUP($B414,Kraftvärmeprod!$B$1:$BX$550,MATCH(Q$2,Kraftvärmeprod!$B$1:$VX$1,0),FALSE)/1,0)-IFERROR(VLOOKUP($B414,'Slutlig allokering kvv'!$B$2:$BX$550,MATCH(Q$2,'Slutlig allokering kvv'!$B$1:$BX$1,0),FALSE)/1,0))</f>
        <v/>
      </c>
      <c r="R414" t="str">
        <f>IF($D414="","",IFERROR(VLOOKUP($B414,Kraftvärmeprod!$B$1:$BX$550,MATCH(R$2,Kraftvärmeprod!$B$1:$VX$1,0),FALSE)/1,0)-IFERROR(VLOOKUP($B414,'Slutlig allokering kvv'!$B$2:$BX$550,MATCH(R$2,'Slutlig allokering kvv'!$B$1:$BX$1,0),FALSE)/1,0))</f>
        <v/>
      </c>
      <c r="S414" t="str">
        <f>IF($D414="","",IFERROR(VLOOKUP($B414,Kraftvärmeprod!$B$1:$BX$550,MATCH(S$2,Kraftvärmeprod!$B$1:$VX$1,0),FALSE)/1,0)-IFERROR(VLOOKUP($B414,'Slutlig allokering kvv'!$B$2:$BX$550,MATCH(S$2,'Slutlig allokering kvv'!$B$1:$BX$1,0),FALSE)/1,0))</f>
        <v/>
      </c>
      <c r="T414" t="str">
        <f>IF($D414="","",IFERROR(VLOOKUP($B414,Kraftvärmeprod!$B$1:$BX$550,MATCH(T$2,Kraftvärmeprod!$B$1:$VX$1,0),FALSE)/1,0)-IFERROR(VLOOKUP($B414,'Slutlig allokering kvv'!$B$2:$BX$550,MATCH(T$2,'Slutlig allokering kvv'!$B$1:$BX$1,0),FALSE)/1,0))</f>
        <v/>
      </c>
      <c r="U414" t="str">
        <f>IF($D414="","",IFERROR(VLOOKUP($B414,Kraftvärmeprod!$B$1:$BX$550,MATCH(U$2,Kraftvärmeprod!$B$1:$VX$1,0),FALSE)/1,0)-IFERROR(VLOOKUP($B414,'Slutlig allokering kvv'!$B$2:$BX$550,MATCH(U$2,'Slutlig allokering kvv'!$B$1:$BX$1,0),FALSE)/1,0))</f>
        <v/>
      </c>
      <c r="V414" t="str">
        <f>IF($D414="","",IFERROR(VLOOKUP($B414,Kraftvärmeprod!$B$1:$BX$550,MATCH(V$2,Kraftvärmeprod!$B$1:$VX$1,0),FALSE)/1,0)-IFERROR(VLOOKUP($B414,'Slutlig allokering kvv'!$B$2:$BX$550,MATCH(V$2,'Slutlig allokering kvv'!$B$1:$BX$1,0),FALSE)/1,0))</f>
        <v/>
      </c>
      <c r="W414" t="str">
        <f>IF($D414="","",IFERROR(VLOOKUP($B414,Kraftvärmeprod!$B$1:$BX$550,MATCH(W$2,Kraftvärmeprod!$B$1:$VX$1,0),FALSE)/1,0)-IFERROR(VLOOKUP($B414,'Slutlig allokering kvv'!$B$2:$BX$550,MATCH(W$2,'Slutlig allokering kvv'!$B$1:$BX$1,0),FALSE)/1,0))</f>
        <v/>
      </c>
      <c r="X414" t="str">
        <f>IF($D414="","",IFERROR(VLOOKUP($B414,Kraftvärmeprod!$B$1:$BX$550,MATCH(X$2,Kraftvärmeprod!$B$1:$VX$1,0),FALSE)/1,0)-IFERROR(VLOOKUP($B414,'Slutlig allokering kvv'!$B$2:$BX$550,MATCH(X$2,'Slutlig allokering kvv'!$B$1:$BX$1,0),FALSE)/1,0))</f>
        <v/>
      </c>
      <c r="Y414" t="str">
        <f>IF($D414="","",IFERROR(VLOOKUP($B414,Kraftvärmeprod!$B$1:$BX$550,MATCH(Y$2,Kraftvärmeprod!$B$1:$VX$1,0),FALSE)/1,0)-IFERROR(VLOOKUP($B414,'Slutlig allokering kvv'!$B$2:$BX$550,MATCH(Y$2,'Slutlig allokering kvv'!$B$1:$BX$1,0),FALSE)/1,0))</f>
        <v/>
      </c>
      <c r="Z414" t="str">
        <f>IF($D414="","",IFERROR(VLOOKUP($B414,Kraftvärmeprod!$B$1:$BX$550,MATCH(Z$2,Kraftvärmeprod!$B$1:$VX$1,0),FALSE)/1,0)-IFERROR(VLOOKUP($B414,'Slutlig allokering kvv'!$B$2:$BX$550,MATCH(Z$2,'Slutlig allokering kvv'!$B$1:$BX$1,0),FALSE)/1,0))</f>
        <v/>
      </c>
      <c r="AA414" t="str">
        <f>IF($D414="","",IFERROR(VLOOKUP($B414,Kraftvärmeprod!$B$1:$BX$550,MATCH(AA$2,Kraftvärmeprod!$B$1:$VX$1,0),FALSE)/1,0)-IFERROR(VLOOKUP($B414,'Slutlig allokering kvv'!$B$2:$BX$550,MATCH(AA$2,'Slutlig allokering kvv'!$B$1:$BX$1,0),FALSE)/1,0))</f>
        <v/>
      </c>
      <c r="AB414" t="str">
        <f>IF($D414="","",IFERROR(VLOOKUP($B414,Kraftvärmeprod!$B$1:$BX$550,MATCH(AB$2,Kraftvärmeprod!$B$1:$VX$1,0),FALSE)/1,0)-IFERROR(VLOOKUP($B414,'Slutlig allokering kvv'!$B$2:$BX$550,MATCH(AB$2,'Slutlig allokering kvv'!$B$1:$BX$1,0),FALSE)/1,0))</f>
        <v/>
      </c>
      <c r="AC414" t="str">
        <f>IF($D414="","",IFERROR(VLOOKUP($B414,Kraftvärmeprod!$B$1:$BX$550,MATCH(AC$2,Kraftvärmeprod!$B$1:$VX$1,0),FALSE)/1,0)-IFERROR(VLOOKUP($B414,'Slutlig allokering kvv'!$B$2:$BX$550,MATCH(AC$2,'Slutlig allokering kvv'!$B$1:$BX$1,0),FALSE)/1,0))</f>
        <v/>
      </c>
      <c r="AE414" t="str">
        <f>IF($D414="","",IFERROR(VLOOKUP($B414,Miljö!$B$1:$E$550,MATCH("Hjälpel kraftvärme (GWh)",Miljö!$B$1:$E$1,0),FALSE)/1,0)-IFERROR(VLOOKUP($B414,'Slutlig allokering kvv'!$B$2:$BX$550,MATCH(AE$2,'Slutlig allokering kvv'!$B$1:$BX$1,0),FALSE)/1,0))</f>
        <v/>
      </c>
      <c r="AP414" s="290">
        <f t="shared" si="26"/>
        <v>0</v>
      </c>
      <c r="AQ414" s="290"/>
      <c r="AR414" s="239" t="str">
        <f t="shared" si="27"/>
        <v/>
      </c>
      <c r="AS414" s="290"/>
    </row>
    <row r="415" spans="1:45" x14ac:dyDescent="0.25">
      <c r="A415" s="2" t="str">
        <f>'Miljövärden för publ företag'!B417</f>
        <v/>
      </c>
      <c r="B415" s="2" t="str">
        <f>'Miljövärden för publ företag'!C417</f>
        <v/>
      </c>
      <c r="C415" t="str">
        <f>IFERROR(VLOOKUP($B415,Kraftvärmeprod!$B$1:$AH$479,MATCH(C$2,Kraftvärmeprod!$B$1:$AG$1,0),FALSE)/1,"")</f>
        <v/>
      </c>
      <c r="D415" t="str">
        <f>IFERROR(VLOOKUP($B415,Kraftvärmeprod!$B$1:$AH$479,MATCH(D$2,Kraftvärmeprod!$B$1:$AG$1,0),FALSE)/1,"")</f>
        <v/>
      </c>
      <c r="F415" t="str">
        <f>IF($D415="","",IFERROR(VLOOKUP($B415,Kraftvärmeprod!$B$1:$BX$550,MATCH(F$2,Kraftvärmeprod!$B$1:$VX$1,0),FALSE)/1,0)-IFERROR(VLOOKUP($B415,'Slutlig allokering kvv'!$B$2:$BX$550,MATCH(F$2,'Slutlig allokering kvv'!$B$1:$BX$1,0),FALSE)/1,0))</f>
        <v/>
      </c>
      <c r="G415" t="str">
        <f>IF($D415="","",IFERROR(VLOOKUP($B415,Kraftvärmeprod!$B$1:$BX$550,MATCH(G$2,Kraftvärmeprod!$B$1:$VX$1,0),FALSE)/1,0)-IFERROR(VLOOKUP($B415,'Slutlig allokering kvv'!$B$2:$BX$550,MATCH(G$2,'Slutlig allokering kvv'!$B$1:$BX$1,0),FALSE)/1,0))</f>
        <v/>
      </c>
      <c r="H415" t="str">
        <f>IF($D415="","",IFERROR(VLOOKUP($B415,Kraftvärmeprod!$B$1:$BX$550,MATCH(H$2,Kraftvärmeprod!$B$1:$VX$1,0),FALSE)/1,0)-IFERROR(VLOOKUP($B415,'Slutlig allokering kvv'!$B$2:$BX$550,MATCH(H$2,'Slutlig allokering kvv'!$B$1:$BX$1,0),FALSE)/1,0))</f>
        <v/>
      </c>
      <c r="I415" t="str">
        <f>IF($D415="","",IFERROR(VLOOKUP($B415,Kraftvärmeprod!$B$1:$BX$550,MATCH(I$2,Kraftvärmeprod!$B$1:$VX$1,0),FALSE)/1,0)-IFERROR(VLOOKUP($B415,'Slutlig allokering kvv'!$B$2:$BX$550,MATCH(I$2,'Slutlig allokering kvv'!$B$1:$BX$1,0),FALSE)/1,0))</f>
        <v/>
      </c>
      <c r="J415" t="str">
        <f>IF($D415="","",IFERROR(VLOOKUP($B415,Kraftvärmeprod!$B$1:$BX$550,MATCH(J$2,Kraftvärmeprod!$B$1:$VX$1,0),FALSE)/1,0)-IFERROR(VLOOKUP($B415,'Slutlig allokering kvv'!$B$2:$BX$550,MATCH(J$2,'Slutlig allokering kvv'!$B$1:$BX$1,0),FALSE)/1,0))</f>
        <v/>
      </c>
      <c r="K415" t="str">
        <f>IF($D415="","",IFERROR(VLOOKUP($B415,Kraftvärmeprod!$B$1:$BX$550,MATCH(K$2,Kraftvärmeprod!$B$1:$VX$1,0),FALSE)/1,0)-IFERROR(VLOOKUP($B415,'Slutlig allokering kvv'!$B$2:$BX$550,MATCH(K$2,'Slutlig allokering kvv'!$B$1:$BX$1,0),FALSE)/1,0))</f>
        <v/>
      </c>
      <c r="L415" t="str">
        <f>IF($D415="","",IFERROR(VLOOKUP($B415,Kraftvärmeprod!$B$1:$BX$550,MATCH(L$2,Kraftvärmeprod!$B$1:$VX$1,0),FALSE)/1,0)-IFERROR(VLOOKUP($B415,'Slutlig allokering kvv'!$B$2:$BX$550,MATCH(L$2,'Slutlig allokering kvv'!$B$1:$BX$1,0),FALSE)/1,0))</f>
        <v/>
      </c>
      <c r="M415" t="str">
        <f>IF($D415="","",IFERROR(VLOOKUP($B415,Kraftvärmeprod!$B$1:$BX$550,MATCH(M$2,Kraftvärmeprod!$B$1:$VX$1,0),FALSE)/1,0)-IFERROR(VLOOKUP($B415,'Slutlig allokering kvv'!$B$2:$BX$550,MATCH(M$2,'Slutlig allokering kvv'!$B$1:$BX$1,0),FALSE)/1,0))</f>
        <v/>
      </c>
      <c r="N415" t="str">
        <f>IF($D415="","",IFERROR(VLOOKUP($B415,Kraftvärmeprod!$B$1:$BX$550,MATCH(N$2,Kraftvärmeprod!$B$1:$VX$1,0),FALSE)/1,0)-IFERROR(VLOOKUP($B415,'Slutlig allokering kvv'!$B$2:$BX$550,MATCH(N$2,'Slutlig allokering kvv'!$B$1:$BX$1,0),FALSE)/1,0))</f>
        <v/>
      </c>
      <c r="O415" t="str">
        <f>IF($D415="","",IFERROR(VLOOKUP($B415,Kraftvärmeprod!$B$1:$BX$550,MATCH(O$2,Kraftvärmeprod!$B$1:$VX$1,0),FALSE)/1,0)-IFERROR(VLOOKUP($B415,'Slutlig allokering kvv'!$B$2:$BX$550,MATCH(O$2,'Slutlig allokering kvv'!$B$1:$BX$1,0),FALSE)/1,0))</f>
        <v/>
      </c>
      <c r="P415" t="str">
        <f>IF($D415="","",IFERROR(VLOOKUP($B415,Kraftvärmeprod!$B$1:$BX$550,MATCH(P$2,Kraftvärmeprod!$B$1:$VX$1,0),FALSE)/1,0)-IFERROR(VLOOKUP($B415,'Slutlig allokering kvv'!$B$2:$BX$550,MATCH(P$2,'Slutlig allokering kvv'!$B$1:$BX$1,0),FALSE)/1,0))</f>
        <v/>
      </c>
      <c r="Q415" t="str">
        <f>IF($D415="","",IFERROR(VLOOKUP($B415,Kraftvärmeprod!$B$1:$BX$550,MATCH(Q$2,Kraftvärmeprod!$B$1:$VX$1,0),FALSE)/1,0)-IFERROR(VLOOKUP($B415,'Slutlig allokering kvv'!$B$2:$BX$550,MATCH(Q$2,'Slutlig allokering kvv'!$B$1:$BX$1,0),FALSE)/1,0))</f>
        <v/>
      </c>
      <c r="R415" t="str">
        <f>IF($D415="","",IFERROR(VLOOKUP($B415,Kraftvärmeprod!$B$1:$BX$550,MATCH(R$2,Kraftvärmeprod!$B$1:$VX$1,0),FALSE)/1,0)-IFERROR(VLOOKUP($B415,'Slutlig allokering kvv'!$B$2:$BX$550,MATCH(R$2,'Slutlig allokering kvv'!$B$1:$BX$1,0),FALSE)/1,0))</f>
        <v/>
      </c>
      <c r="S415" t="str">
        <f>IF($D415="","",IFERROR(VLOOKUP($B415,Kraftvärmeprod!$B$1:$BX$550,MATCH(S$2,Kraftvärmeprod!$B$1:$VX$1,0),FALSE)/1,0)-IFERROR(VLOOKUP($B415,'Slutlig allokering kvv'!$B$2:$BX$550,MATCH(S$2,'Slutlig allokering kvv'!$B$1:$BX$1,0),FALSE)/1,0))</f>
        <v/>
      </c>
      <c r="T415" t="str">
        <f>IF($D415="","",IFERROR(VLOOKUP($B415,Kraftvärmeprod!$B$1:$BX$550,MATCH(T$2,Kraftvärmeprod!$B$1:$VX$1,0),FALSE)/1,0)-IFERROR(VLOOKUP($B415,'Slutlig allokering kvv'!$B$2:$BX$550,MATCH(T$2,'Slutlig allokering kvv'!$B$1:$BX$1,0),FALSE)/1,0))</f>
        <v/>
      </c>
      <c r="U415" t="str">
        <f>IF($D415="","",IFERROR(VLOOKUP($B415,Kraftvärmeprod!$B$1:$BX$550,MATCH(U$2,Kraftvärmeprod!$B$1:$VX$1,0),FALSE)/1,0)-IFERROR(VLOOKUP($B415,'Slutlig allokering kvv'!$B$2:$BX$550,MATCH(U$2,'Slutlig allokering kvv'!$B$1:$BX$1,0),FALSE)/1,0))</f>
        <v/>
      </c>
      <c r="V415" t="str">
        <f>IF($D415="","",IFERROR(VLOOKUP($B415,Kraftvärmeprod!$B$1:$BX$550,MATCH(V$2,Kraftvärmeprod!$B$1:$VX$1,0),FALSE)/1,0)-IFERROR(VLOOKUP($B415,'Slutlig allokering kvv'!$B$2:$BX$550,MATCH(V$2,'Slutlig allokering kvv'!$B$1:$BX$1,0),FALSE)/1,0))</f>
        <v/>
      </c>
      <c r="W415" t="str">
        <f>IF($D415="","",IFERROR(VLOOKUP($B415,Kraftvärmeprod!$B$1:$BX$550,MATCH(W$2,Kraftvärmeprod!$B$1:$VX$1,0),FALSE)/1,0)-IFERROR(VLOOKUP($B415,'Slutlig allokering kvv'!$B$2:$BX$550,MATCH(W$2,'Slutlig allokering kvv'!$B$1:$BX$1,0),FALSE)/1,0))</f>
        <v/>
      </c>
      <c r="X415" t="str">
        <f>IF($D415="","",IFERROR(VLOOKUP($B415,Kraftvärmeprod!$B$1:$BX$550,MATCH(X$2,Kraftvärmeprod!$B$1:$VX$1,0),FALSE)/1,0)-IFERROR(VLOOKUP($B415,'Slutlig allokering kvv'!$B$2:$BX$550,MATCH(X$2,'Slutlig allokering kvv'!$B$1:$BX$1,0),FALSE)/1,0))</f>
        <v/>
      </c>
      <c r="Y415" t="str">
        <f>IF($D415="","",IFERROR(VLOOKUP($B415,Kraftvärmeprod!$B$1:$BX$550,MATCH(Y$2,Kraftvärmeprod!$B$1:$VX$1,0),FALSE)/1,0)-IFERROR(VLOOKUP($B415,'Slutlig allokering kvv'!$B$2:$BX$550,MATCH(Y$2,'Slutlig allokering kvv'!$B$1:$BX$1,0),FALSE)/1,0))</f>
        <v/>
      </c>
      <c r="Z415" t="str">
        <f>IF($D415="","",IFERROR(VLOOKUP($B415,Kraftvärmeprod!$B$1:$BX$550,MATCH(Z$2,Kraftvärmeprod!$B$1:$VX$1,0),FALSE)/1,0)-IFERROR(VLOOKUP($B415,'Slutlig allokering kvv'!$B$2:$BX$550,MATCH(Z$2,'Slutlig allokering kvv'!$B$1:$BX$1,0),FALSE)/1,0))</f>
        <v/>
      </c>
      <c r="AA415" t="str">
        <f>IF($D415="","",IFERROR(VLOOKUP($B415,Kraftvärmeprod!$B$1:$BX$550,MATCH(AA$2,Kraftvärmeprod!$B$1:$VX$1,0),FALSE)/1,0)-IFERROR(VLOOKUP($B415,'Slutlig allokering kvv'!$B$2:$BX$550,MATCH(AA$2,'Slutlig allokering kvv'!$B$1:$BX$1,0),FALSE)/1,0))</f>
        <v/>
      </c>
      <c r="AB415" t="str">
        <f>IF($D415="","",IFERROR(VLOOKUP($B415,Kraftvärmeprod!$B$1:$BX$550,MATCH(AB$2,Kraftvärmeprod!$B$1:$VX$1,0),FALSE)/1,0)-IFERROR(VLOOKUP($B415,'Slutlig allokering kvv'!$B$2:$BX$550,MATCH(AB$2,'Slutlig allokering kvv'!$B$1:$BX$1,0),FALSE)/1,0))</f>
        <v/>
      </c>
      <c r="AC415" t="str">
        <f>IF($D415="","",IFERROR(VLOOKUP($B415,Kraftvärmeprod!$B$1:$BX$550,MATCH(AC$2,Kraftvärmeprod!$B$1:$VX$1,0),FALSE)/1,0)-IFERROR(VLOOKUP($B415,'Slutlig allokering kvv'!$B$2:$BX$550,MATCH(AC$2,'Slutlig allokering kvv'!$B$1:$BX$1,0),FALSE)/1,0))</f>
        <v/>
      </c>
      <c r="AE415" t="str">
        <f>IF($D415="","",IFERROR(VLOOKUP($B415,Miljö!$B$1:$E$550,MATCH("Hjälpel kraftvärme (GWh)",Miljö!$B$1:$E$1,0),FALSE)/1,0)-IFERROR(VLOOKUP($B415,'Slutlig allokering kvv'!$B$2:$BX$550,MATCH(AE$2,'Slutlig allokering kvv'!$B$1:$BX$1,0),FALSE)/1,0))</f>
        <v/>
      </c>
      <c r="AP415" s="290">
        <f t="shared" si="26"/>
        <v>0</v>
      </c>
      <c r="AQ415" s="290"/>
      <c r="AR415" s="239" t="str">
        <f t="shared" si="27"/>
        <v/>
      </c>
      <c r="AS415" s="290"/>
    </row>
    <row r="416" spans="1:45" x14ac:dyDescent="0.25">
      <c r="A416" s="2" t="str">
        <f>'Miljövärden för publ företag'!B418</f>
        <v/>
      </c>
      <c r="B416" s="2" t="str">
        <f>'Miljövärden för publ företag'!C418</f>
        <v/>
      </c>
      <c r="C416" t="str">
        <f>IFERROR(VLOOKUP($B416,Kraftvärmeprod!$B$1:$AH$479,MATCH(C$2,Kraftvärmeprod!$B$1:$AG$1,0),FALSE)/1,"")</f>
        <v/>
      </c>
      <c r="D416" t="str">
        <f>IFERROR(VLOOKUP($B416,Kraftvärmeprod!$B$1:$AH$479,MATCH(D$2,Kraftvärmeprod!$B$1:$AG$1,0),FALSE)/1,"")</f>
        <v/>
      </c>
      <c r="F416" t="str">
        <f>IF($D416="","",IFERROR(VLOOKUP($B416,Kraftvärmeprod!$B$1:$BX$550,MATCH(F$2,Kraftvärmeprod!$B$1:$VX$1,0),FALSE)/1,0)-IFERROR(VLOOKUP($B416,'Slutlig allokering kvv'!$B$2:$BX$550,MATCH(F$2,'Slutlig allokering kvv'!$B$1:$BX$1,0),FALSE)/1,0))</f>
        <v/>
      </c>
      <c r="G416" t="str">
        <f>IF($D416="","",IFERROR(VLOOKUP($B416,Kraftvärmeprod!$B$1:$BX$550,MATCH(G$2,Kraftvärmeprod!$B$1:$VX$1,0),FALSE)/1,0)-IFERROR(VLOOKUP($B416,'Slutlig allokering kvv'!$B$2:$BX$550,MATCH(G$2,'Slutlig allokering kvv'!$B$1:$BX$1,0),FALSE)/1,0))</f>
        <v/>
      </c>
      <c r="H416" t="str">
        <f>IF($D416="","",IFERROR(VLOOKUP($B416,Kraftvärmeprod!$B$1:$BX$550,MATCH(H$2,Kraftvärmeprod!$B$1:$VX$1,0),FALSE)/1,0)-IFERROR(VLOOKUP($B416,'Slutlig allokering kvv'!$B$2:$BX$550,MATCH(H$2,'Slutlig allokering kvv'!$B$1:$BX$1,0),FALSE)/1,0))</f>
        <v/>
      </c>
      <c r="I416" t="str">
        <f>IF($D416="","",IFERROR(VLOOKUP($B416,Kraftvärmeprod!$B$1:$BX$550,MATCH(I$2,Kraftvärmeprod!$B$1:$VX$1,0),FALSE)/1,0)-IFERROR(VLOOKUP($B416,'Slutlig allokering kvv'!$B$2:$BX$550,MATCH(I$2,'Slutlig allokering kvv'!$B$1:$BX$1,0),FALSE)/1,0))</f>
        <v/>
      </c>
      <c r="J416" t="str">
        <f>IF($D416="","",IFERROR(VLOOKUP($B416,Kraftvärmeprod!$B$1:$BX$550,MATCH(J$2,Kraftvärmeprod!$B$1:$VX$1,0),FALSE)/1,0)-IFERROR(VLOOKUP($B416,'Slutlig allokering kvv'!$B$2:$BX$550,MATCH(J$2,'Slutlig allokering kvv'!$B$1:$BX$1,0),FALSE)/1,0))</f>
        <v/>
      </c>
      <c r="K416" t="str">
        <f>IF($D416="","",IFERROR(VLOOKUP($B416,Kraftvärmeprod!$B$1:$BX$550,MATCH(K$2,Kraftvärmeprod!$B$1:$VX$1,0),FALSE)/1,0)-IFERROR(VLOOKUP($B416,'Slutlig allokering kvv'!$B$2:$BX$550,MATCH(K$2,'Slutlig allokering kvv'!$B$1:$BX$1,0),FALSE)/1,0))</f>
        <v/>
      </c>
      <c r="L416" t="str">
        <f>IF($D416="","",IFERROR(VLOOKUP($B416,Kraftvärmeprod!$B$1:$BX$550,MATCH(L$2,Kraftvärmeprod!$B$1:$VX$1,0),FALSE)/1,0)-IFERROR(VLOOKUP($B416,'Slutlig allokering kvv'!$B$2:$BX$550,MATCH(L$2,'Slutlig allokering kvv'!$B$1:$BX$1,0),FALSE)/1,0))</f>
        <v/>
      </c>
      <c r="M416" t="str">
        <f>IF($D416="","",IFERROR(VLOOKUP($B416,Kraftvärmeprod!$B$1:$BX$550,MATCH(M$2,Kraftvärmeprod!$B$1:$VX$1,0),FALSE)/1,0)-IFERROR(VLOOKUP($B416,'Slutlig allokering kvv'!$B$2:$BX$550,MATCH(M$2,'Slutlig allokering kvv'!$B$1:$BX$1,0),FALSE)/1,0))</f>
        <v/>
      </c>
      <c r="N416" t="str">
        <f>IF($D416="","",IFERROR(VLOOKUP($B416,Kraftvärmeprod!$B$1:$BX$550,MATCH(N$2,Kraftvärmeprod!$B$1:$VX$1,0),FALSE)/1,0)-IFERROR(VLOOKUP($B416,'Slutlig allokering kvv'!$B$2:$BX$550,MATCH(N$2,'Slutlig allokering kvv'!$B$1:$BX$1,0),FALSE)/1,0))</f>
        <v/>
      </c>
      <c r="O416" t="str">
        <f>IF($D416="","",IFERROR(VLOOKUP($B416,Kraftvärmeprod!$B$1:$BX$550,MATCH(O$2,Kraftvärmeprod!$B$1:$VX$1,0),FALSE)/1,0)-IFERROR(VLOOKUP($B416,'Slutlig allokering kvv'!$B$2:$BX$550,MATCH(O$2,'Slutlig allokering kvv'!$B$1:$BX$1,0),FALSE)/1,0))</f>
        <v/>
      </c>
      <c r="P416" t="str">
        <f>IF($D416="","",IFERROR(VLOOKUP($B416,Kraftvärmeprod!$B$1:$BX$550,MATCH(P$2,Kraftvärmeprod!$B$1:$VX$1,0),FALSE)/1,0)-IFERROR(VLOOKUP($B416,'Slutlig allokering kvv'!$B$2:$BX$550,MATCH(P$2,'Slutlig allokering kvv'!$B$1:$BX$1,0),FALSE)/1,0))</f>
        <v/>
      </c>
      <c r="Q416" t="str">
        <f>IF($D416="","",IFERROR(VLOOKUP($B416,Kraftvärmeprod!$B$1:$BX$550,MATCH(Q$2,Kraftvärmeprod!$B$1:$VX$1,0),FALSE)/1,0)-IFERROR(VLOOKUP($B416,'Slutlig allokering kvv'!$B$2:$BX$550,MATCH(Q$2,'Slutlig allokering kvv'!$B$1:$BX$1,0),FALSE)/1,0))</f>
        <v/>
      </c>
      <c r="R416" t="str">
        <f>IF($D416="","",IFERROR(VLOOKUP($B416,Kraftvärmeprod!$B$1:$BX$550,MATCH(R$2,Kraftvärmeprod!$B$1:$VX$1,0),FALSE)/1,0)-IFERROR(VLOOKUP($B416,'Slutlig allokering kvv'!$B$2:$BX$550,MATCH(R$2,'Slutlig allokering kvv'!$B$1:$BX$1,0),FALSE)/1,0))</f>
        <v/>
      </c>
      <c r="S416" t="str">
        <f>IF($D416="","",IFERROR(VLOOKUP($B416,Kraftvärmeprod!$B$1:$BX$550,MATCH(S$2,Kraftvärmeprod!$B$1:$VX$1,0),FALSE)/1,0)-IFERROR(VLOOKUP($B416,'Slutlig allokering kvv'!$B$2:$BX$550,MATCH(S$2,'Slutlig allokering kvv'!$B$1:$BX$1,0),FALSE)/1,0))</f>
        <v/>
      </c>
      <c r="T416" t="str">
        <f>IF($D416="","",IFERROR(VLOOKUP($B416,Kraftvärmeprod!$B$1:$BX$550,MATCH(T$2,Kraftvärmeprod!$B$1:$VX$1,0),FALSE)/1,0)-IFERROR(VLOOKUP($B416,'Slutlig allokering kvv'!$B$2:$BX$550,MATCH(T$2,'Slutlig allokering kvv'!$B$1:$BX$1,0),FALSE)/1,0))</f>
        <v/>
      </c>
      <c r="U416" t="str">
        <f>IF($D416="","",IFERROR(VLOOKUP($B416,Kraftvärmeprod!$B$1:$BX$550,MATCH(U$2,Kraftvärmeprod!$B$1:$VX$1,0),FALSE)/1,0)-IFERROR(VLOOKUP($B416,'Slutlig allokering kvv'!$B$2:$BX$550,MATCH(U$2,'Slutlig allokering kvv'!$B$1:$BX$1,0),FALSE)/1,0))</f>
        <v/>
      </c>
      <c r="V416" t="str">
        <f>IF($D416="","",IFERROR(VLOOKUP($B416,Kraftvärmeprod!$B$1:$BX$550,MATCH(V$2,Kraftvärmeprod!$B$1:$VX$1,0),FALSE)/1,0)-IFERROR(VLOOKUP($B416,'Slutlig allokering kvv'!$B$2:$BX$550,MATCH(V$2,'Slutlig allokering kvv'!$B$1:$BX$1,0),FALSE)/1,0))</f>
        <v/>
      </c>
      <c r="W416" t="str">
        <f>IF($D416="","",IFERROR(VLOOKUP($B416,Kraftvärmeprod!$B$1:$BX$550,MATCH(W$2,Kraftvärmeprod!$B$1:$VX$1,0),FALSE)/1,0)-IFERROR(VLOOKUP($B416,'Slutlig allokering kvv'!$B$2:$BX$550,MATCH(W$2,'Slutlig allokering kvv'!$B$1:$BX$1,0),FALSE)/1,0))</f>
        <v/>
      </c>
      <c r="X416" t="str">
        <f>IF($D416="","",IFERROR(VLOOKUP($B416,Kraftvärmeprod!$B$1:$BX$550,MATCH(X$2,Kraftvärmeprod!$B$1:$VX$1,0),FALSE)/1,0)-IFERROR(VLOOKUP($B416,'Slutlig allokering kvv'!$B$2:$BX$550,MATCH(X$2,'Slutlig allokering kvv'!$B$1:$BX$1,0),FALSE)/1,0))</f>
        <v/>
      </c>
      <c r="Y416" t="str">
        <f>IF($D416="","",IFERROR(VLOOKUP($B416,Kraftvärmeprod!$B$1:$BX$550,MATCH(Y$2,Kraftvärmeprod!$B$1:$VX$1,0),FALSE)/1,0)-IFERROR(VLOOKUP($B416,'Slutlig allokering kvv'!$B$2:$BX$550,MATCH(Y$2,'Slutlig allokering kvv'!$B$1:$BX$1,0),FALSE)/1,0))</f>
        <v/>
      </c>
      <c r="Z416" t="str">
        <f>IF($D416="","",IFERROR(VLOOKUP($B416,Kraftvärmeprod!$B$1:$BX$550,MATCH(Z$2,Kraftvärmeprod!$B$1:$VX$1,0),FALSE)/1,0)-IFERROR(VLOOKUP($B416,'Slutlig allokering kvv'!$B$2:$BX$550,MATCH(Z$2,'Slutlig allokering kvv'!$B$1:$BX$1,0),FALSE)/1,0))</f>
        <v/>
      </c>
      <c r="AA416" t="str">
        <f>IF($D416="","",IFERROR(VLOOKUP($B416,Kraftvärmeprod!$B$1:$BX$550,MATCH(AA$2,Kraftvärmeprod!$B$1:$VX$1,0),FALSE)/1,0)-IFERROR(VLOOKUP($B416,'Slutlig allokering kvv'!$B$2:$BX$550,MATCH(AA$2,'Slutlig allokering kvv'!$B$1:$BX$1,0),FALSE)/1,0))</f>
        <v/>
      </c>
      <c r="AB416" t="str">
        <f>IF($D416="","",IFERROR(VLOOKUP($B416,Kraftvärmeprod!$B$1:$BX$550,MATCH(AB$2,Kraftvärmeprod!$B$1:$VX$1,0),FALSE)/1,0)-IFERROR(VLOOKUP($B416,'Slutlig allokering kvv'!$B$2:$BX$550,MATCH(AB$2,'Slutlig allokering kvv'!$B$1:$BX$1,0),FALSE)/1,0))</f>
        <v/>
      </c>
      <c r="AC416" t="str">
        <f>IF($D416="","",IFERROR(VLOOKUP($B416,Kraftvärmeprod!$B$1:$BX$550,MATCH(AC$2,Kraftvärmeprod!$B$1:$VX$1,0),FALSE)/1,0)-IFERROR(VLOOKUP($B416,'Slutlig allokering kvv'!$B$2:$BX$550,MATCH(AC$2,'Slutlig allokering kvv'!$B$1:$BX$1,0),FALSE)/1,0))</f>
        <v/>
      </c>
      <c r="AE416" t="str">
        <f>IF($D416="","",IFERROR(VLOOKUP($B416,Miljö!$B$1:$E$550,MATCH("Hjälpel kraftvärme (GWh)",Miljö!$B$1:$E$1,0),FALSE)/1,0)-IFERROR(VLOOKUP($B416,'Slutlig allokering kvv'!$B$2:$BX$550,MATCH(AE$2,'Slutlig allokering kvv'!$B$1:$BX$1,0),FALSE)/1,0))</f>
        <v/>
      </c>
      <c r="AP416" s="290">
        <f t="shared" si="26"/>
        <v>0</v>
      </c>
      <c r="AQ416" s="290"/>
      <c r="AR416" s="239" t="str">
        <f t="shared" si="27"/>
        <v/>
      </c>
      <c r="AS416" s="290"/>
    </row>
    <row r="417" spans="1:45" x14ac:dyDescent="0.25">
      <c r="A417" s="2" t="str">
        <f>'Miljövärden för publ företag'!B419</f>
        <v/>
      </c>
      <c r="B417" s="2" t="str">
        <f>'Miljövärden för publ företag'!C419</f>
        <v/>
      </c>
      <c r="C417" t="str">
        <f>IFERROR(VLOOKUP($B417,Kraftvärmeprod!$B$1:$AH$479,MATCH(C$2,Kraftvärmeprod!$B$1:$AG$1,0),FALSE)/1,"")</f>
        <v/>
      </c>
      <c r="D417" t="str">
        <f>IFERROR(VLOOKUP($B417,Kraftvärmeprod!$B$1:$AH$479,MATCH(D$2,Kraftvärmeprod!$B$1:$AG$1,0),FALSE)/1,"")</f>
        <v/>
      </c>
      <c r="F417" t="str">
        <f>IF($D417="","",IFERROR(VLOOKUP($B417,Kraftvärmeprod!$B$1:$BX$550,MATCH(F$2,Kraftvärmeprod!$B$1:$VX$1,0),FALSE)/1,0)-IFERROR(VLOOKUP($B417,'Slutlig allokering kvv'!$B$2:$BX$550,MATCH(F$2,'Slutlig allokering kvv'!$B$1:$BX$1,0),FALSE)/1,0))</f>
        <v/>
      </c>
      <c r="G417" t="str">
        <f>IF($D417="","",IFERROR(VLOOKUP($B417,Kraftvärmeprod!$B$1:$BX$550,MATCH(G$2,Kraftvärmeprod!$B$1:$VX$1,0),FALSE)/1,0)-IFERROR(VLOOKUP($B417,'Slutlig allokering kvv'!$B$2:$BX$550,MATCH(G$2,'Slutlig allokering kvv'!$B$1:$BX$1,0),FALSE)/1,0))</f>
        <v/>
      </c>
      <c r="H417" t="str">
        <f>IF($D417="","",IFERROR(VLOOKUP($B417,Kraftvärmeprod!$B$1:$BX$550,MATCH(H$2,Kraftvärmeprod!$B$1:$VX$1,0),FALSE)/1,0)-IFERROR(VLOOKUP($B417,'Slutlig allokering kvv'!$B$2:$BX$550,MATCH(H$2,'Slutlig allokering kvv'!$B$1:$BX$1,0),FALSE)/1,0))</f>
        <v/>
      </c>
      <c r="I417" t="str">
        <f>IF($D417="","",IFERROR(VLOOKUP($B417,Kraftvärmeprod!$B$1:$BX$550,MATCH(I$2,Kraftvärmeprod!$B$1:$VX$1,0),FALSE)/1,0)-IFERROR(VLOOKUP($B417,'Slutlig allokering kvv'!$B$2:$BX$550,MATCH(I$2,'Slutlig allokering kvv'!$B$1:$BX$1,0),FALSE)/1,0))</f>
        <v/>
      </c>
      <c r="J417" t="str">
        <f>IF($D417="","",IFERROR(VLOOKUP($B417,Kraftvärmeprod!$B$1:$BX$550,MATCH(J$2,Kraftvärmeprod!$B$1:$VX$1,0),FALSE)/1,0)-IFERROR(VLOOKUP($B417,'Slutlig allokering kvv'!$B$2:$BX$550,MATCH(J$2,'Slutlig allokering kvv'!$B$1:$BX$1,0),FALSE)/1,0))</f>
        <v/>
      </c>
      <c r="K417" t="str">
        <f>IF($D417="","",IFERROR(VLOOKUP($B417,Kraftvärmeprod!$B$1:$BX$550,MATCH(K$2,Kraftvärmeprod!$B$1:$VX$1,0),FALSE)/1,0)-IFERROR(VLOOKUP($B417,'Slutlig allokering kvv'!$B$2:$BX$550,MATCH(K$2,'Slutlig allokering kvv'!$B$1:$BX$1,0),FALSE)/1,0))</f>
        <v/>
      </c>
      <c r="L417" t="str">
        <f>IF($D417="","",IFERROR(VLOOKUP($B417,Kraftvärmeprod!$B$1:$BX$550,MATCH(L$2,Kraftvärmeprod!$B$1:$VX$1,0),FALSE)/1,0)-IFERROR(VLOOKUP($B417,'Slutlig allokering kvv'!$B$2:$BX$550,MATCH(L$2,'Slutlig allokering kvv'!$B$1:$BX$1,0),FALSE)/1,0))</f>
        <v/>
      </c>
      <c r="M417" t="str">
        <f>IF($D417="","",IFERROR(VLOOKUP($B417,Kraftvärmeprod!$B$1:$BX$550,MATCH(M$2,Kraftvärmeprod!$B$1:$VX$1,0),FALSE)/1,0)-IFERROR(VLOOKUP($B417,'Slutlig allokering kvv'!$B$2:$BX$550,MATCH(M$2,'Slutlig allokering kvv'!$B$1:$BX$1,0),FALSE)/1,0))</f>
        <v/>
      </c>
      <c r="N417" t="str">
        <f>IF($D417="","",IFERROR(VLOOKUP($B417,Kraftvärmeprod!$B$1:$BX$550,MATCH(N$2,Kraftvärmeprod!$B$1:$VX$1,0),FALSE)/1,0)-IFERROR(VLOOKUP($B417,'Slutlig allokering kvv'!$B$2:$BX$550,MATCH(N$2,'Slutlig allokering kvv'!$B$1:$BX$1,0),FALSE)/1,0))</f>
        <v/>
      </c>
      <c r="O417" t="str">
        <f>IF($D417="","",IFERROR(VLOOKUP($B417,Kraftvärmeprod!$B$1:$BX$550,MATCH(O$2,Kraftvärmeprod!$B$1:$VX$1,0),FALSE)/1,0)-IFERROR(VLOOKUP($B417,'Slutlig allokering kvv'!$B$2:$BX$550,MATCH(O$2,'Slutlig allokering kvv'!$B$1:$BX$1,0),FALSE)/1,0))</f>
        <v/>
      </c>
      <c r="P417" t="str">
        <f>IF($D417="","",IFERROR(VLOOKUP($B417,Kraftvärmeprod!$B$1:$BX$550,MATCH(P$2,Kraftvärmeprod!$B$1:$VX$1,0),FALSE)/1,0)-IFERROR(VLOOKUP($B417,'Slutlig allokering kvv'!$B$2:$BX$550,MATCH(P$2,'Slutlig allokering kvv'!$B$1:$BX$1,0),FALSE)/1,0))</f>
        <v/>
      </c>
      <c r="Q417" t="str">
        <f>IF($D417="","",IFERROR(VLOOKUP($B417,Kraftvärmeprod!$B$1:$BX$550,MATCH(Q$2,Kraftvärmeprod!$B$1:$VX$1,0),FALSE)/1,0)-IFERROR(VLOOKUP($B417,'Slutlig allokering kvv'!$B$2:$BX$550,MATCH(Q$2,'Slutlig allokering kvv'!$B$1:$BX$1,0),FALSE)/1,0))</f>
        <v/>
      </c>
      <c r="R417" t="str">
        <f>IF($D417="","",IFERROR(VLOOKUP($B417,Kraftvärmeprod!$B$1:$BX$550,MATCH(R$2,Kraftvärmeprod!$B$1:$VX$1,0),FALSE)/1,0)-IFERROR(VLOOKUP($B417,'Slutlig allokering kvv'!$B$2:$BX$550,MATCH(R$2,'Slutlig allokering kvv'!$B$1:$BX$1,0),FALSE)/1,0))</f>
        <v/>
      </c>
      <c r="S417" t="str">
        <f>IF($D417="","",IFERROR(VLOOKUP($B417,Kraftvärmeprod!$B$1:$BX$550,MATCH(S$2,Kraftvärmeprod!$B$1:$VX$1,0),FALSE)/1,0)-IFERROR(VLOOKUP($B417,'Slutlig allokering kvv'!$B$2:$BX$550,MATCH(S$2,'Slutlig allokering kvv'!$B$1:$BX$1,0),FALSE)/1,0))</f>
        <v/>
      </c>
      <c r="T417" t="str">
        <f>IF($D417="","",IFERROR(VLOOKUP($B417,Kraftvärmeprod!$B$1:$BX$550,MATCH(T$2,Kraftvärmeprod!$B$1:$VX$1,0),FALSE)/1,0)-IFERROR(VLOOKUP($B417,'Slutlig allokering kvv'!$B$2:$BX$550,MATCH(T$2,'Slutlig allokering kvv'!$B$1:$BX$1,0),FALSE)/1,0))</f>
        <v/>
      </c>
      <c r="U417" t="str">
        <f>IF($D417="","",IFERROR(VLOOKUP($B417,Kraftvärmeprod!$B$1:$BX$550,MATCH(U$2,Kraftvärmeprod!$B$1:$VX$1,0),FALSE)/1,0)-IFERROR(VLOOKUP($B417,'Slutlig allokering kvv'!$B$2:$BX$550,MATCH(U$2,'Slutlig allokering kvv'!$B$1:$BX$1,0),FALSE)/1,0))</f>
        <v/>
      </c>
      <c r="V417" t="str">
        <f>IF($D417="","",IFERROR(VLOOKUP($B417,Kraftvärmeprod!$B$1:$BX$550,MATCH(V$2,Kraftvärmeprod!$B$1:$VX$1,0),FALSE)/1,0)-IFERROR(VLOOKUP($B417,'Slutlig allokering kvv'!$B$2:$BX$550,MATCH(V$2,'Slutlig allokering kvv'!$B$1:$BX$1,0),FALSE)/1,0))</f>
        <v/>
      </c>
      <c r="W417" t="str">
        <f>IF($D417="","",IFERROR(VLOOKUP($B417,Kraftvärmeprod!$B$1:$BX$550,MATCH(W$2,Kraftvärmeprod!$B$1:$VX$1,0),FALSE)/1,0)-IFERROR(VLOOKUP($B417,'Slutlig allokering kvv'!$B$2:$BX$550,MATCH(W$2,'Slutlig allokering kvv'!$B$1:$BX$1,0),FALSE)/1,0))</f>
        <v/>
      </c>
      <c r="X417" t="str">
        <f>IF($D417="","",IFERROR(VLOOKUP($B417,Kraftvärmeprod!$B$1:$BX$550,MATCH(X$2,Kraftvärmeprod!$B$1:$VX$1,0),FALSE)/1,0)-IFERROR(VLOOKUP($B417,'Slutlig allokering kvv'!$B$2:$BX$550,MATCH(X$2,'Slutlig allokering kvv'!$B$1:$BX$1,0),FALSE)/1,0))</f>
        <v/>
      </c>
      <c r="Y417" t="str">
        <f>IF($D417="","",IFERROR(VLOOKUP($B417,Kraftvärmeprod!$B$1:$BX$550,MATCH(Y$2,Kraftvärmeprod!$B$1:$VX$1,0),FALSE)/1,0)-IFERROR(VLOOKUP($B417,'Slutlig allokering kvv'!$B$2:$BX$550,MATCH(Y$2,'Slutlig allokering kvv'!$B$1:$BX$1,0),FALSE)/1,0))</f>
        <v/>
      </c>
      <c r="Z417" t="str">
        <f>IF($D417="","",IFERROR(VLOOKUP($B417,Kraftvärmeprod!$B$1:$BX$550,MATCH(Z$2,Kraftvärmeprod!$B$1:$VX$1,0),FALSE)/1,0)-IFERROR(VLOOKUP($B417,'Slutlig allokering kvv'!$B$2:$BX$550,MATCH(Z$2,'Slutlig allokering kvv'!$B$1:$BX$1,0),FALSE)/1,0))</f>
        <v/>
      </c>
      <c r="AA417" t="str">
        <f>IF($D417="","",IFERROR(VLOOKUP($B417,Kraftvärmeprod!$B$1:$BX$550,MATCH(AA$2,Kraftvärmeprod!$B$1:$VX$1,0),FALSE)/1,0)-IFERROR(VLOOKUP($B417,'Slutlig allokering kvv'!$B$2:$BX$550,MATCH(AA$2,'Slutlig allokering kvv'!$B$1:$BX$1,0),FALSE)/1,0))</f>
        <v/>
      </c>
      <c r="AB417" t="str">
        <f>IF($D417="","",IFERROR(VLOOKUP($B417,Kraftvärmeprod!$B$1:$BX$550,MATCH(AB$2,Kraftvärmeprod!$B$1:$VX$1,0),FALSE)/1,0)-IFERROR(VLOOKUP($B417,'Slutlig allokering kvv'!$B$2:$BX$550,MATCH(AB$2,'Slutlig allokering kvv'!$B$1:$BX$1,0),FALSE)/1,0))</f>
        <v/>
      </c>
      <c r="AC417" t="str">
        <f>IF($D417="","",IFERROR(VLOOKUP($B417,Kraftvärmeprod!$B$1:$BX$550,MATCH(AC$2,Kraftvärmeprod!$B$1:$VX$1,0),FALSE)/1,0)-IFERROR(VLOOKUP($B417,'Slutlig allokering kvv'!$B$2:$BX$550,MATCH(AC$2,'Slutlig allokering kvv'!$B$1:$BX$1,0),FALSE)/1,0))</f>
        <v/>
      </c>
      <c r="AE417" t="str">
        <f>IF($D417="","",IFERROR(VLOOKUP($B417,Miljö!$B$1:$E$550,MATCH("Hjälpel kraftvärme (GWh)",Miljö!$B$1:$E$1,0),FALSE)/1,0)-IFERROR(VLOOKUP($B417,'Slutlig allokering kvv'!$B$2:$BX$550,MATCH(AE$2,'Slutlig allokering kvv'!$B$1:$BX$1,0),FALSE)/1,0))</f>
        <v/>
      </c>
      <c r="AP417" s="290">
        <f t="shared" si="26"/>
        <v>0</v>
      </c>
      <c r="AQ417" s="290"/>
      <c r="AR417" s="239" t="str">
        <f t="shared" si="27"/>
        <v/>
      </c>
      <c r="AS417" s="290"/>
    </row>
    <row r="418" spans="1:45" x14ac:dyDescent="0.25">
      <c r="A418" s="2" t="str">
        <f>'Miljövärden för publ företag'!B420</f>
        <v/>
      </c>
      <c r="B418" s="2" t="str">
        <f>'Miljövärden för publ företag'!C420</f>
        <v/>
      </c>
      <c r="C418" t="str">
        <f>IFERROR(VLOOKUP($B418,Kraftvärmeprod!$B$1:$AH$479,MATCH(C$2,Kraftvärmeprod!$B$1:$AG$1,0),FALSE)/1,"")</f>
        <v/>
      </c>
      <c r="D418" t="str">
        <f>IFERROR(VLOOKUP($B418,Kraftvärmeprod!$B$1:$AH$479,MATCH(D$2,Kraftvärmeprod!$B$1:$AG$1,0),FALSE)/1,"")</f>
        <v/>
      </c>
      <c r="F418" t="str">
        <f>IF($D418="","",IFERROR(VLOOKUP($B418,Kraftvärmeprod!$B$1:$BX$550,MATCH(F$2,Kraftvärmeprod!$B$1:$VX$1,0),FALSE)/1,0)-IFERROR(VLOOKUP($B418,'Slutlig allokering kvv'!$B$2:$BX$550,MATCH(F$2,'Slutlig allokering kvv'!$B$1:$BX$1,0),FALSE)/1,0))</f>
        <v/>
      </c>
      <c r="G418" t="str">
        <f>IF($D418="","",IFERROR(VLOOKUP($B418,Kraftvärmeprod!$B$1:$BX$550,MATCH(G$2,Kraftvärmeprod!$B$1:$VX$1,0),FALSE)/1,0)-IFERROR(VLOOKUP($B418,'Slutlig allokering kvv'!$B$2:$BX$550,MATCH(G$2,'Slutlig allokering kvv'!$B$1:$BX$1,0),FALSE)/1,0))</f>
        <v/>
      </c>
      <c r="H418" t="str">
        <f>IF($D418="","",IFERROR(VLOOKUP($B418,Kraftvärmeprod!$B$1:$BX$550,MATCH(H$2,Kraftvärmeprod!$B$1:$VX$1,0),FALSE)/1,0)-IFERROR(VLOOKUP($B418,'Slutlig allokering kvv'!$B$2:$BX$550,MATCH(H$2,'Slutlig allokering kvv'!$B$1:$BX$1,0),FALSE)/1,0))</f>
        <v/>
      </c>
      <c r="I418" t="str">
        <f>IF($D418="","",IFERROR(VLOOKUP($B418,Kraftvärmeprod!$B$1:$BX$550,MATCH(I$2,Kraftvärmeprod!$B$1:$VX$1,0),FALSE)/1,0)-IFERROR(VLOOKUP($B418,'Slutlig allokering kvv'!$B$2:$BX$550,MATCH(I$2,'Slutlig allokering kvv'!$B$1:$BX$1,0),FALSE)/1,0))</f>
        <v/>
      </c>
      <c r="J418" t="str">
        <f>IF($D418="","",IFERROR(VLOOKUP($B418,Kraftvärmeprod!$B$1:$BX$550,MATCH(J$2,Kraftvärmeprod!$B$1:$VX$1,0),FALSE)/1,0)-IFERROR(VLOOKUP($B418,'Slutlig allokering kvv'!$B$2:$BX$550,MATCH(J$2,'Slutlig allokering kvv'!$B$1:$BX$1,0),FALSE)/1,0))</f>
        <v/>
      </c>
      <c r="K418" t="str">
        <f>IF($D418="","",IFERROR(VLOOKUP($B418,Kraftvärmeprod!$B$1:$BX$550,MATCH(K$2,Kraftvärmeprod!$B$1:$VX$1,0),FALSE)/1,0)-IFERROR(VLOOKUP($B418,'Slutlig allokering kvv'!$B$2:$BX$550,MATCH(K$2,'Slutlig allokering kvv'!$B$1:$BX$1,0),FALSE)/1,0))</f>
        <v/>
      </c>
      <c r="L418" t="str">
        <f>IF($D418="","",IFERROR(VLOOKUP($B418,Kraftvärmeprod!$B$1:$BX$550,MATCH(L$2,Kraftvärmeprod!$B$1:$VX$1,0),FALSE)/1,0)-IFERROR(VLOOKUP($B418,'Slutlig allokering kvv'!$B$2:$BX$550,MATCH(L$2,'Slutlig allokering kvv'!$B$1:$BX$1,0),FALSE)/1,0))</f>
        <v/>
      </c>
      <c r="M418" t="str">
        <f>IF($D418="","",IFERROR(VLOOKUP($B418,Kraftvärmeprod!$B$1:$BX$550,MATCH(M$2,Kraftvärmeprod!$B$1:$VX$1,0),FALSE)/1,0)-IFERROR(VLOOKUP($B418,'Slutlig allokering kvv'!$B$2:$BX$550,MATCH(M$2,'Slutlig allokering kvv'!$B$1:$BX$1,0),FALSE)/1,0))</f>
        <v/>
      </c>
      <c r="N418" t="str">
        <f>IF($D418="","",IFERROR(VLOOKUP($B418,Kraftvärmeprod!$B$1:$BX$550,MATCH(N$2,Kraftvärmeprod!$B$1:$VX$1,0),FALSE)/1,0)-IFERROR(VLOOKUP($B418,'Slutlig allokering kvv'!$B$2:$BX$550,MATCH(N$2,'Slutlig allokering kvv'!$B$1:$BX$1,0),FALSE)/1,0))</f>
        <v/>
      </c>
      <c r="O418" t="str">
        <f>IF($D418="","",IFERROR(VLOOKUP($B418,Kraftvärmeprod!$B$1:$BX$550,MATCH(O$2,Kraftvärmeprod!$B$1:$VX$1,0),FALSE)/1,0)-IFERROR(VLOOKUP($B418,'Slutlig allokering kvv'!$B$2:$BX$550,MATCH(O$2,'Slutlig allokering kvv'!$B$1:$BX$1,0),FALSE)/1,0))</f>
        <v/>
      </c>
      <c r="P418" t="str">
        <f>IF($D418="","",IFERROR(VLOOKUP($B418,Kraftvärmeprod!$B$1:$BX$550,MATCH(P$2,Kraftvärmeprod!$B$1:$VX$1,0),FALSE)/1,0)-IFERROR(VLOOKUP($B418,'Slutlig allokering kvv'!$B$2:$BX$550,MATCH(P$2,'Slutlig allokering kvv'!$B$1:$BX$1,0),FALSE)/1,0))</f>
        <v/>
      </c>
      <c r="Q418" t="str">
        <f>IF($D418="","",IFERROR(VLOOKUP($B418,Kraftvärmeprod!$B$1:$BX$550,MATCH(Q$2,Kraftvärmeprod!$B$1:$VX$1,0),FALSE)/1,0)-IFERROR(VLOOKUP($B418,'Slutlig allokering kvv'!$B$2:$BX$550,MATCH(Q$2,'Slutlig allokering kvv'!$B$1:$BX$1,0),FALSE)/1,0))</f>
        <v/>
      </c>
      <c r="R418" t="str">
        <f>IF($D418="","",IFERROR(VLOOKUP($B418,Kraftvärmeprod!$B$1:$BX$550,MATCH(R$2,Kraftvärmeprod!$B$1:$VX$1,0),FALSE)/1,0)-IFERROR(VLOOKUP($B418,'Slutlig allokering kvv'!$B$2:$BX$550,MATCH(R$2,'Slutlig allokering kvv'!$B$1:$BX$1,0),FALSE)/1,0))</f>
        <v/>
      </c>
      <c r="S418" t="str">
        <f>IF($D418="","",IFERROR(VLOOKUP($B418,Kraftvärmeprod!$B$1:$BX$550,MATCH(S$2,Kraftvärmeprod!$B$1:$VX$1,0),FALSE)/1,0)-IFERROR(VLOOKUP($B418,'Slutlig allokering kvv'!$B$2:$BX$550,MATCH(S$2,'Slutlig allokering kvv'!$B$1:$BX$1,0),FALSE)/1,0))</f>
        <v/>
      </c>
      <c r="T418" t="str">
        <f>IF($D418="","",IFERROR(VLOOKUP($B418,Kraftvärmeprod!$B$1:$BX$550,MATCH(T$2,Kraftvärmeprod!$B$1:$VX$1,0),FALSE)/1,0)-IFERROR(VLOOKUP($B418,'Slutlig allokering kvv'!$B$2:$BX$550,MATCH(T$2,'Slutlig allokering kvv'!$B$1:$BX$1,0),FALSE)/1,0))</f>
        <v/>
      </c>
      <c r="U418" t="str">
        <f>IF($D418="","",IFERROR(VLOOKUP($B418,Kraftvärmeprod!$B$1:$BX$550,MATCH(U$2,Kraftvärmeprod!$B$1:$VX$1,0),FALSE)/1,0)-IFERROR(VLOOKUP($B418,'Slutlig allokering kvv'!$B$2:$BX$550,MATCH(U$2,'Slutlig allokering kvv'!$B$1:$BX$1,0),FALSE)/1,0))</f>
        <v/>
      </c>
      <c r="V418" t="str">
        <f>IF($D418="","",IFERROR(VLOOKUP($B418,Kraftvärmeprod!$B$1:$BX$550,MATCH(V$2,Kraftvärmeprod!$B$1:$VX$1,0),FALSE)/1,0)-IFERROR(VLOOKUP($B418,'Slutlig allokering kvv'!$B$2:$BX$550,MATCH(V$2,'Slutlig allokering kvv'!$B$1:$BX$1,0),FALSE)/1,0))</f>
        <v/>
      </c>
      <c r="W418" t="str">
        <f>IF($D418="","",IFERROR(VLOOKUP($B418,Kraftvärmeprod!$B$1:$BX$550,MATCH(W$2,Kraftvärmeprod!$B$1:$VX$1,0),FALSE)/1,0)-IFERROR(VLOOKUP($B418,'Slutlig allokering kvv'!$B$2:$BX$550,MATCH(W$2,'Slutlig allokering kvv'!$B$1:$BX$1,0),FALSE)/1,0))</f>
        <v/>
      </c>
      <c r="X418" t="str">
        <f>IF($D418="","",IFERROR(VLOOKUP($B418,Kraftvärmeprod!$B$1:$BX$550,MATCH(X$2,Kraftvärmeprod!$B$1:$VX$1,0),FALSE)/1,0)-IFERROR(VLOOKUP($B418,'Slutlig allokering kvv'!$B$2:$BX$550,MATCH(X$2,'Slutlig allokering kvv'!$B$1:$BX$1,0),FALSE)/1,0))</f>
        <v/>
      </c>
      <c r="Y418" t="str">
        <f>IF($D418="","",IFERROR(VLOOKUP($B418,Kraftvärmeprod!$B$1:$BX$550,MATCH(Y$2,Kraftvärmeprod!$B$1:$VX$1,0),FALSE)/1,0)-IFERROR(VLOOKUP($B418,'Slutlig allokering kvv'!$B$2:$BX$550,MATCH(Y$2,'Slutlig allokering kvv'!$B$1:$BX$1,0),FALSE)/1,0))</f>
        <v/>
      </c>
      <c r="Z418" t="str">
        <f>IF($D418="","",IFERROR(VLOOKUP($B418,Kraftvärmeprod!$B$1:$BX$550,MATCH(Z$2,Kraftvärmeprod!$B$1:$VX$1,0),FALSE)/1,0)-IFERROR(VLOOKUP($B418,'Slutlig allokering kvv'!$B$2:$BX$550,MATCH(Z$2,'Slutlig allokering kvv'!$B$1:$BX$1,0),FALSE)/1,0))</f>
        <v/>
      </c>
      <c r="AA418" t="str">
        <f>IF($D418="","",IFERROR(VLOOKUP($B418,Kraftvärmeprod!$B$1:$BX$550,MATCH(AA$2,Kraftvärmeprod!$B$1:$VX$1,0),FALSE)/1,0)-IFERROR(VLOOKUP($B418,'Slutlig allokering kvv'!$B$2:$BX$550,MATCH(AA$2,'Slutlig allokering kvv'!$B$1:$BX$1,0),FALSE)/1,0))</f>
        <v/>
      </c>
      <c r="AB418" t="str">
        <f>IF($D418="","",IFERROR(VLOOKUP($B418,Kraftvärmeprod!$B$1:$BX$550,MATCH(AB$2,Kraftvärmeprod!$B$1:$VX$1,0),FALSE)/1,0)-IFERROR(VLOOKUP($B418,'Slutlig allokering kvv'!$B$2:$BX$550,MATCH(AB$2,'Slutlig allokering kvv'!$B$1:$BX$1,0),FALSE)/1,0))</f>
        <v/>
      </c>
      <c r="AC418" t="str">
        <f>IF($D418="","",IFERROR(VLOOKUP($B418,Kraftvärmeprod!$B$1:$BX$550,MATCH(AC$2,Kraftvärmeprod!$B$1:$VX$1,0),FALSE)/1,0)-IFERROR(VLOOKUP($B418,'Slutlig allokering kvv'!$B$2:$BX$550,MATCH(AC$2,'Slutlig allokering kvv'!$B$1:$BX$1,0),FALSE)/1,0))</f>
        <v/>
      </c>
      <c r="AE418" t="str">
        <f>IF($D418="","",IFERROR(VLOOKUP($B418,Miljö!$B$1:$E$550,MATCH("Hjälpel kraftvärme (GWh)",Miljö!$B$1:$E$1,0),FALSE)/1,0)-IFERROR(VLOOKUP($B418,'Slutlig allokering kvv'!$B$2:$BX$550,MATCH(AE$2,'Slutlig allokering kvv'!$B$1:$BX$1,0),FALSE)/1,0))</f>
        <v/>
      </c>
      <c r="AP418" s="290">
        <f t="shared" si="26"/>
        <v>0</v>
      </c>
      <c r="AQ418" s="290"/>
      <c r="AR418" s="239" t="str">
        <f t="shared" si="27"/>
        <v/>
      </c>
      <c r="AS418" s="290"/>
    </row>
    <row r="419" spans="1:45" x14ac:dyDescent="0.25">
      <c r="A419" s="2" t="str">
        <f>'Miljövärden för publ företag'!B421</f>
        <v/>
      </c>
      <c r="B419" s="2" t="str">
        <f>'Miljövärden för publ företag'!C421</f>
        <v/>
      </c>
      <c r="C419" t="str">
        <f>IFERROR(VLOOKUP($B419,Kraftvärmeprod!$B$1:$AH$479,MATCH(C$2,Kraftvärmeprod!$B$1:$AG$1,0),FALSE)/1,"")</f>
        <v/>
      </c>
      <c r="D419" t="str">
        <f>IFERROR(VLOOKUP($B419,Kraftvärmeprod!$B$1:$AH$479,MATCH(D$2,Kraftvärmeprod!$B$1:$AG$1,0),FALSE)/1,"")</f>
        <v/>
      </c>
      <c r="F419" t="str">
        <f>IF($D419="","",IFERROR(VLOOKUP($B419,Kraftvärmeprod!$B$1:$BX$550,MATCH(F$2,Kraftvärmeprod!$B$1:$VX$1,0),FALSE)/1,0)-IFERROR(VLOOKUP($B419,'Slutlig allokering kvv'!$B$2:$BX$550,MATCH(F$2,'Slutlig allokering kvv'!$B$1:$BX$1,0),FALSE)/1,0))</f>
        <v/>
      </c>
      <c r="G419" t="str">
        <f>IF($D419="","",IFERROR(VLOOKUP($B419,Kraftvärmeprod!$B$1:$BX$550,MATCH(G$2,Kraftvärmeprod!$B$1:$VX$1,0),FALSE)/1,0)-IFERROR(VLOOKUP($B419,'Slutlig allokering kvv'!$B$2:$BX$550,MATCH(G$2,'Slutlig allokering kvv'!$B$1:$BX$1,0),FALSE)/1,0))</f>
        <v/>
      </c>
      <c r="H419" t="str">
        <f>IF($D419="","",IFERROR(VLOOKUP($B419,Kraftvärmeprod!$B$1:$BX$550,MATCH(H$2,Kraftvärmeprod!$B$1:$VX$1,0),FALSE)/1,0)-IFERROR(VLOOKUP($B419,'Slutlig allokering kvv'!$B$2:$BX$550,MATCH(H$2,'Slutlig allokering kvv'!$B$1:$BX$1,0),FALSE)/1,0))</f>
        <v/>
      </c>
      <c r="I419" t="str">
        <f>IF($D419="","",IFERROR(VLOOKUP($B419,Kraftvärmeprod!$B$1:$BX$550,MATCH(I$2,Kraftvärmeprod!$B$1:$VX$1,0),FALSE)/1,0)-IFERROR(VLOOKUP($B419,'Slutlig allokering kvv'!$B$2:$BX$550,MATCH(I$2,'Slutlig allokering kvv'!$B$1:$BX$1,0),FALSE)/1,0))</f>
        <v/>
      </c>
      <c r="J419" t="str">
        <f>IF($D419="","",IFERROR(VLOOKUP($B419,Kraftvärmeprod!$B$1:$BX$550,MATCH(J$2,Kraftvärmeprod!$B$1:$VX$1,0),FALSE)/1,0)-IFERROR(VLOOKUP($B419,'Slutlig allokering kvv'!$B$2:$BX$550,MATCH(J$2,'Slutlig allokering kvv'!$B$1:$BX$1,0),FALSE)/1,0))</f>
        <v/>
      </c>
      <c r="K419" t="str">
        <f>IF($D419="","",IFERROR(VLOOKUP($B419,Kraftvärmeprod!$B$1:$BX$550,MATCH(K$2,Kraftvärmeprod!$B$1:$VX$1,0),FALSE)/1,0)-IFERROR(VLOOKUP($B419,'Slutlig allokering kvv'!$B$2:$BX$550,MATCH(K$2,'Slutlig allokering kvv'!$B$1:$BX$1,0),FALSE)/1,0))</f>
        <v/>
      </c>
      <c r="L419" t="str">
        <f>IF($D419="","",IFERROR(VLOOKUP($B419,Kraftvärmeprod!$B$1:$BX$550,MATCH(L$2,Kraftvärmeprod!$B$1:$VX$1,0),FALSE)/1,0)-IFERROR(VLOOKUP($B419,'Slutlig allokering kvv'!$B$2:$BX$550,MATCH(L$2,'Slutlig allokering kvv'!$B$1:$BX$1,0),FALSE)/1,0))</f>
        <v/>
      </c>
      <c r="M419" t="str">
        <f>IF($D419="","",IFERROR(VLOOKUP($B419,Kraftvärmeprod!$B$1:$BX$550,MATCH(M$2,Kraftvärmeprod!$B$1:$VX$1,0),FALSE)/1,0)-IFERROR(VLOOKUP($B419,'Slutlig allokering kvv'!$B$2:$BX$550,MATCH(M$2,'Slutlig allokering kvv'!$B$1:$BX$1,0),FALSE)/1,0))</f>
        <v/>
      </c>
      <c r="N419" t="str">
        <f>IF($D419="","",IFERROR(VLOOKUP($B419,Kraftvärmeprod!$B$1:$BX$550,MATCH(N$2,Kraftvärmeprod!$B$1:$VX$1,0),FALSE)/1,0)-IFERROR(VLOOKUP($B419,'Slutlig allokering kvv'!$B$2:$BX$550,MATCH(N$2,'Slutlig allokering kvv'!$B$1:$BX$1,0),FALSE)/1,0))</f>
        <v/>
      </c>
      <c r="O419" t="str">
        <f>IF($D419="","",IFERROR(VLOOKUP($B419,Kraftvärmeprod!$B$1:$BX$550,MATCH(O$2,Kraftvärmeprod!$B$1:$VX$1,0),FALSE)/1,0)-IFERROR(VLOOKUP($B419,'Slutlig allokering kvv'!$B$2:$BX$550,MATCH(O$2,'Slutlig allokering kvv'!$B$1:$BX$1,0),FALSE)/1,0))</f>
        <v/>
      </c>
      <c r="P419" t="str">
        <f>IF($D419="","",IFERROR(VLOOKUP($B419,Kraftvärmeprod!$B$1:$BX$550,MATCH(P$2,Kraftvärmeprod!$B$1:$VX$1,0),FALSE)/1,0)-IFERROR(VLOOKUP($B419,'Slutlig allokering kvv'!$B$2:$BX$550,MATCH(P$2,'Slutlig allokering kvv'!$B$1:$BX$1,0),FALSE)/1,0))</f>
        <v/>
      </c>
      <c r="Q419" t="str">
        <f>IF($D419="","",IFERROR(VLOOKUP($B419,Kraftvärmeprod!$B$1:$BX$550,MATCH(Q$2,Kraftvärmeprod!$B$1:$VX$1,0),FALSE)/1,0)-IFERROR(VLOOKUP($B419,'Slutlig allokering kvv'!$B$2:$BX$550,MATCH(Q$2,'Slutlig allokering kvv'!$B$1:$BX$1,0),FALSE)/1,0))</f>
        <v/>
      </c>
      <c r="R419" t="str">
        <f>IF($D419="","",IFERROR(VLOOKUP($B419,Kraftvärmeprod!$B$1:$BX$550,MATCH(R$2,Kraftvärmeprod!$B$1:$VX$1,0),FALSE)/1,0)-IFERROR(VLOOKUP($B419,'Slutlig allokering kvv'!$B$2:$BX$550,MATCH(R$2,'Slutlig allokering kvv'!$B$1:$BX$1,0),FALSE)/1,0))</f>
        <v/>
      </c>
      <c r="S419" t="str">
        <f>IF($D419="","",IFERROR(VLOOKUP($B419,Kraftvärmeprod!$B$1:$BX$550,MATCH(S$2,Kraftvärmeprod!$B$1:$VX$1,0),FALSE)/1,0)-IFERROR(VLOOKUP($B419,'Slutlig allokering kvv'!$B$2:$BX$550,MATCH(S$2,'Slutlig allokering kvv'!$B$1:$BX$1,0),FALSE)/1,0))</f>
        <v/>
      </c>
      <c r="T419" t="str">
        <f>IF($D419="","",IFERROR(VLOOKUP($B419,Kraftvärmeprod!$B$1:$BX$550,MATCH(T$2,Kraftvärmeprod!$B$1:$VX$1,0),FALSE)/1,0)-IFERROR(VLOOKUP($B419,'Slutlig allokering kvv'!$B$2:$BX$550,MATCH(T$2,'Slutlig allokering kvv'!$B$1:$BX$1,0),FALSE)/1,0))</f>
        <v/>
      </c>
      <c r="U419" t="str">
        <f>IF($D419="","",IFERROR(VLOOKUP($B419,Kraftvärmeprod!$B$1:$BX$550,MATCH(U$2,Kraftvärmeprod!$B$1:$VX$1,0),FALSE)/1,0)-IFERROR(VLOOKUP($B419,'Slutlig allokering kvv'!$B$2:$BX$550,MATCH(U$2,'Slutlig allokering kvv'!$B$1:$BX$1,0),FALSE)/1,0))</f>
        <v/>
      </c>
      <c r="V419" t="str">
        <f>IF($D419="","",IFERROR(VLOOKUP($B419,Kraftvärmeprod!$B$1:$BX$550,MATCH(V$2,Kraftvärmeprod!$B$1:$VX$1,0),FALSE)/1,0)-IFERROR(VLOOKUP($B419,'Slutlig allokering kvv'!$B$2:$BX$550,MATCH(V$2,'Slutlig allokering kvv'!$B$1:$BX$1,0),FALSE)/1,0))</f>
        <v/>
      </c>
      <c r="W419" t="str">
        <f>IF($D419="","",IFERROR(VLOOKUP($B419,Kraftvärmeprod!$B$1:$BX$550,MATCH(W$2,Kraftvärmeprod!$B$1:$VX$1,0),FALSE)/1,0)-IFERROR(VLOOKUP($B419,'Slutlig allokering kvv'!$B$2:$BX$550,MATCH(W$2,'Slutlig allokering kvv'!$B$1:$BX$1,0),FALSE)/1,0))</f>
        <v/>
      </c>
      <c r="X419" t="str">
        <f>IF($D419="","",IFERROR(VLOOKUP($B419,Kraftvärmeprod!$B$1:$BX$550,MATCH(X$2,Kraftvärmeprod!$B$1:$VX$1,0),FALSE)/1,0)-IFERROR(VLOOKUP($B419,'Slutlig allokering kvv'!$B$2:$BX$550,MATCH(X$2,'Slutlig allokering kvv'!$B$1:$BX$1,0),FALSE)/1,0))</f>
        <v/>
      </c>
      <c r="Y419" t="str">
        <f>IF($D419="","",IFERROR(VLOOKUP($B419,Kraftvärmeprod!$B$1:$BX$550,MATCH(Y$2,Kraftvärmeprod!$B$1:$VX$1,0),FALSE)/1,0)-IFERROR(VLOOKUP($B419,'Slutlig allokering kvv'!$B$2:$BX$550,MATCH(Y$2,'Slutlig allokering kvv'!$B$1:$BX$1,0),FALSE)/1,0))</f>
        <v/>
      </c>
      <c r="Z419" t="str">
        <f>IF($D419="","",IFERROR(VLOOKUP($B419,Kraftvärmeprod!$B$1:$BX$550,MATCH(Z$2,Kraftvärmeprod!$B$1:$VX$1,0),FALSE)/1,0)-IFERROR(VLOOKUP($B419,'Slutlig allokering kvv'!$B$2:$BX$550,MATCH(Z$2,'Slutlig allokering kvv'!$B$1:$BX$1,0),FALSE)/1,0))</f>
        <v/>
      </c>
      <c r="AA419" t="str">
        <f>IF($D419="","",IFERROR(VLOOKUP($B419,Kraftvärmeprod!$B$1:$BX$550,MATCH(AA$2,Kraftvärmeprod!$B$1:$VX$1,0),FALSE)/1,0)-IFERROR(VLOOKUP($B419,'Slutlig allokering kvv'!$B$2:$BX$550,MATCH(AA$2,'Slutlig allokering kvv'!$B$1:$BX$1,0),FALSE)/1,0))</f>
        <v/>
      </c>
      <c r="AB419" t="str">
        <f>IF($D419="","",IFERROR(VLOOKUP($B419,Kraftvärmeprod!$B$1:$BX$550,MATCH(AB$2,Kraftvärmeprod!$B$1:$VX$1,0),FALSE)/1,0)-IFERROR(VLOOKUP($B419,'Slutlig allokering kvv'!$B$2:$BX$550,MATCH(AB$2,'Slutlig allokering kvv'!$B$1:$BX$1,0),FALSE)/1,0))</f>
        <v/>
      </c>
      <c r="AC419" t="str">
        <f>IF($D419="","",IFERROR(VLOOKUP($B419,Kraftvärmeprod!$B$1:$BX$550,MATCH(AC$2,Kraftvärmeprod!$B$1:$VX$1,0),FALSE)/1,0)-IFERROR(VLOOKUP($B419,'Slutlig allokering kvv'!$B$2:$BX$550,MATCH(AC$2,'Slutlig allokering kvv'!$B$1:$BX$1,0),FALSE)/1,0))</f>
        <v/>
      </c>
      <c r="AE419" t="str">
        <f>IF($D419="","",IFERROR(VLOOKUP($B419,Miljö!$B$1:$E$550,MATCH("Hjälpel kraftvärme (GWh)",Miljö!$B$1:$E$1,0),FALSE)/1,0)-IFERROR(VLOOKUP($B419,'Slutlig allokering kvv'!$B$2:$BX$550,MATCH(AE$2,'Slutlig allokering kvv'!$B$1:$BX$1,0),FALSE)/1,0))</f>
        <v/>
      </c>
      <c r="AP419" s="290">
        <f t="shared" si="26"/>
        <v>0</v>
      </c>
      <c r="AQ419" s="290"/>
      <c r="AR419" s="239" t="str">
        <f t="shared" si="27"/>
        <v/>
      </c>
      <c r="AS419" s="290"/>
    </row>
    <row r="420" spans="1:45" x14ac:dyDescent="0.25">
      <c r="A420" s="2" t="str">
        <f>'Miljövärden för publ företag'!B422</f>
        <v/>
      </c>
      <c r="B420" s="2" t="str">
        <f>'Miljövärden för publ företag'!C422</f>
        <v/>
      </c>
      <c r="C420" t="str">
        <f>IFERROR(VLOOKUP($B420,Kraftvärmeprod!$B$1:$AH$479,MATCH(C$2,Kraftvärmeprod!$B$1:$AG$1,0),FALSE)/1,"")</f>
        <v/>
      </c>
      <c r="D420" t="str">
        <f>IFERROR(VLOOKUP($B420,Kraftvärmeprod!$B$1:$AH$479,MATCH(D$2,Kraftvärmeprod!$B$1:$AG$1,0),FALSE)/1,"")</f>
        <v/>
      </c>
      <c r="F420" t="str">
        <f>IF($D420="","",IFERROR(VLOOKUP($B420,Kraftvärmeprod!$B$1:$BX$550,MATCH(F$2,Kraftvärmeprod!$B$1:$VX$1,0),FALSE)/1,0)-IFERROR(VLOOKUP($B420,'Slutlig allokering kvv'!$B$2:$BX$550,MATCH(F$2,'Slutlig allokering kvv'!$B$1:$BX$1,0),FALSE)/1,0))</f>
        <v/>
      </c>
      <c r="G420" t="str">
        <f>IF($D420="","",IFERROR(VLOOKUP($B420,Kraftvärmeprod!$B$1:$BX$550,MATCH(G$2,Kraftvärmeprod!$B$1:$VX$1,0),FALSE)/1,0)-IFERROR(VLOOKUP($B420,'Slutlig allokering kvv'!$B$2:$BX$550,MATCH(G$2,'Slutlig allokering kvv'!$B$1:$BX$1,0),FALSE)/1,0))</f>
        <v/>
      </c>
      <c r="H420" t="str">
        <f>IF($D420="","",IFERROR(VLOOKUP($B420,Kraftvärmeprod!$B$1:$BX$550,MATCH(H$2,Kraftvärmeprod!$B$1:$VX$1,0),FALSE)/1,0)-IFERROR(VLOOKUP($B420,'Slutlig allokering kvv'!$B$2:$BX$550,MATCH(H$2,'Slutlig allokering kvv'!$B$1:$BX$1,0),FALSE)/1,0))</f>
        <v/>
      </c>
      <c r="I420" t="str">
        <f>IF($D420="","",IFERROR(VLOOKUP($B420,Kraftvärmeprod!$B$1:$BX$550,MATCH(I$2,Kraftvärmeprod!$B$1:$VX$1,0),FALSE)/1,0)-IFERROR(VLOOKUP($B420,'Slutlig allokering kvv'!$B$2:$BX$550,MATCH(I$2,'Slutlig allokering kvv'!$B$1:$BX$1,0),FALSE)/1,0))</f>
        <v/>
      </c>
      <c r="J420" t="str">
        <f>IF($D420="","",IFERROR(VLOOKUP($B420,Kraftvärmeprod!$B$1:$BX$550,MATCH(J$2,Kraftvärmeprod!$B$1:$VX$1,0),FALSE)/1,0)-IFERROR(VLOOKUP($B420,'Slutlig allokering kvv'!$B$2:$BX$550,MATCH(J$2,'Slutlig allokering kvv'!$B$1:$BX$1,0),FALSE)/1,0))</f>
        <v/>
      </c>
      <c r="K420" t="str">
        <f>IF($D420="","",IFERROR(VLOOKUP($B420,Kraftvärmeprod!$B$1:$BX$550,MATCH(K$2,Kraftvärmeprod!$B$1:$VX$1,0),FALSE)/1,0)-IFERROR(VLOOKUP($B420,'Slutlig allokering kvv'!$B$2:$BX$550,MATCH(K$2,'Slutlig allokering kvv'!$B$1:$BX$1,0),FALSE)/1,0))</f>
        <v/>
      </c>
      <c r="L420" t="str">
        <f>IF($D420="","",IFERROR(VLOOKUP($B420,Kraftvärmeprod!$B$1:$BX$550,MATCH(L$2,Kraftvärmeprod!$B$1:$VX$1,0),FALSE)/1,0)-IFERROR(VLOOKUP($B420,'Slutlig allokering kvv'!$B$2:$BX$550,MATCH(L$2,'Slutlig allokering kvv'!$B$1:$BX$1,0),FALSE)/1,0))</f>
        <v/>
      </c>
      <c r="M420" t="str">
        <f>IF($D420="","",IFERROR(VLOOKUP($B420,Kraftvärmeprod!$B$1:$BX$550,MATCH(M$2,Kraftvärmeprod!$B$1:$VX$1,0),FALSE)/1,0)-IFERROR(VLOOKUP($B420,'Slutlig allokering kvv'!$B$2:$BX$550,MATCH(M$2,'Slutlig allokering kvv'!$B$1:$BX$1,0),FALSE)/1,0))</f>
        <v/>
      </c>
      <c r="N420" t="str">
        <f>IF($D420="","",IFERROR(VLOOKUP($B420,Kraftvärmeprod!$B$1:$BX$550,MATCH(N$2,Kraftvärmeprod!$B$1:$VX$1,0),FALSE)/1,0)-IFERROR(VLOOKUP($B420,'Slutlig allokering kvv'!$B$2:$BX$550,MATCH(N$2,'Slutlig allokering kvv'!$B$1:$BX$1,0),FALSE)/1,0))</f>
        <v/>
      </c>
      <c r="O420" t="str">
        <f>IF($D420="","",IFERROR(VLOOKUP($B420,Kraftvärmeprod!$B$1:$BX$550,MATCH(O$2,Kraftvärmeprod!$B$1:$VX$1,0),FALSE)/1,0)-IFERROR(VLOOKUP($B420,'Slutlig allokering kvv'!$B$2:$BX$550,MATCH(O$2,'Slutlig allokering kvv'!$B$1:$BX$1,0),FALSE)/1,0))</f>
        <v/>
      </c>
      <c r="P420" t="str">
        <f>IF($D420="","",IFERROR(VLOOKUP($B420,Kraftvärmeprod!$B$1:$BX$550,MATCH(P$2,Kraftvärmeprod!$B$1:$VX$1,0),FALSE)/1,0)-IFERROR(VLOOKUP($B420,'Slutlig allokering kvv'!$B$2:$BX$550,MATCH(P$2,'Slutlig allokering kvv'!$B$1:$BX$1,0),FALSE)/1,0))</f>
        <v/>
      </c>
      <c r="Q420" t="str">
        <f>IF($D420="","",IFERROR(VLOOKUP($B420,Kraftvärmeprod!$B$1:$BX$550,MATCH(Q$2,Kraftvärmeprod!$B$1:$VX$1,0),FALSE)/1,0)-IFERROR(VLOOKUP($B420,'Slutlig allokering kvv'!$B$2:$BX$550,MATCH(Q$2,'Slutlig allokering kvv'!$B$1:$BX$1,0),FALSE)/1,0))</f>
        <v/>
      </c>
      <c r="R420" t="str">
        <f>IF($D420="","",IFERROR(VLOOKUP($B420,Kraftvärmeprod!$B$1:$BX$550,MATCH(R$2,Kraftvärmeprod!$B$1:$VX$1,0),FALSE)/1,0)-IFERROR(VLOOKUP($B420,'Slutlig allokering kvv'!$B$2:$BX$550,MATCH(R$2,'Slutlig allokering kvv'!$B$1:$BX$1,0),FALSE)/1,0))</f>
        <v/>
      </c>
      <c r="S420" t="str">
        <f>IF($D420="","",IFERROR(VLOOKUP($B420,Kraftvärmeprod!$B$1:$BX$550,MATCH(S$2,Kraftvärmeprod!$B$1:$VX$1,0),FALSE)/1,0)-IFERROR(VLOOKUP($B420,'Slutlig allokering kvv'!$B$2:$BX$550,MATCH(S$2,'Slutlig allokering kvv'!$B$1:$BX$1,0),FALSE)/1,0))</f>
        <v/>
      </c>
      <c r="T420" t="str">
        <f>IF($D420="","",IFERROR(VLOOKUP($B420,Kraftvärmeprod!$B$1:$BX$550,MATCH(T$2,Kraftvärmeprod!$B$1:$VX$1,0),FALSE)/1,0)-IFERROR(VLOOKUP($B420,'Slutlig allokering kvv'!$B$2:$BX$550,MATCH(T$2,'Slutlig allokering kvv'!$B$1:$BX$1,0),FALSE)/1,0))</f>
        <v/>
      </c>
      <c r="U420" t="str">
        <f>IF($D420="","",IFERROR(VLOOKUP($B420,Kraftvärmeprod!$B$1:$BX$550,MATCH(U$2,Kraftvärmeprod!$B$1:$VX$1,0),FALSE)/1,0)-IFERROR(VLOOKUP($B420,'Slutlig allokering kvv'!$B$2:$BX$550,MATCH(U$2,'Slutlig allokering kvv'!$B$1:$BX$1,0),FALSE)/1,0))</f>
        <v/>
      </c>
      <c r="V420" t="str">
        <f>IF($D420="","",IFERROR(VLOOKUP($B420,Kraftvärmeprod!$B$1:$BX$550,MATCH(V$2,Kraftvärmeprod!$B$1:$VX$1,0),FALSE)/1,0)-IFERROR(VLOOKUP($B420,'Slutlig allokering kvv'!$B$2:$BX$550,MATCH(V$2,'Slutlig allokering kvv'!$B$1:$BX$1,0),FALSE)/1,0))</f>
        <v/>
      </c>
      <c r="W420" t="str">
        <f>IF($D420="","",IFERROR(VLOOKUP($B420,Kraftvärmeprod!$B$1:$BX$550,MATCH(W$2,Kraftvärmeprod!$B$1:$VX$1,0),FALSE)/1,0)-IFERROR(VLOOKUP($B420,'Slutlig allokering kvv'!$B$2:$BX$550,MATCH(W$2,'Slutlig allokering kvv'!$B$1:$BX$1,0),FALSE)/1,0))</f>
        <v/>
      </c>
      <c r="X420" t="str">
        <f>IF($D420="","",IFERROR(VLOOKUP($B420,Kraftvärmeprod!$B$1:$BX$550,MATCH(X$2,Kraftvärmeprod!$B$1:$VX$1,0),FALSE)/1,0)-IFERROR(VLOOKUP($B420,'Slutlig allokering kvv'!$B$2:$BX$550,MATCH(X$2,'Slutlig allokering kvv'!$B$1:$BX$1,0),FALSE)/1,0))</f>
        <v/>
      </c>
      <c r="Y420" t="str">
        <f>IF($D420="","",IFERROR(VLOOKUP($B420,Kraftvärmeprod!$B$1:$BX$550,MATCH(Y$2,Kraftvärmeprod!$B$1:$VX$1,0),FALSE)/1,0)-IFERROR(VLOOKUP($B420,'Slutlig allokering kvv'!$B$2:$BX$550,MATCH(Y$2,'Slutlig allokering kvv'!$B$1:$BX$1,0),FALSE)/1,0))</f>
        <v/>
      </c>
      <c r="Z420" t="str">
        <f>IF($D420="","",IFERROR(VLOOKUP($B420,Kraftvärmeprod!$B$1:$BX$550,MATCH(Z$2,Kraftvärmeprod!$B$1:$VX$1,0),FALSE)/1,0)-IFERROR(VLOOKUP($B420,'Slutlig allokering kvv'!$B$2:$BX$550,MATCH(Z$2,'Slutlig allokering kvv'!$B$1:$BX$1,0),FALSE)/1,0))</f>
        <v/>
      </c>
      <c r="AA420" t="str">
        <f>IF($D420="","",IFERROR(VLOOKUP($B420,Kraftvärmeprod!$B$1:$BX$550,MATCH(AA$2,Kraftvärmeprod!$B$1:$VX$1,0),FALSE)/1,0)-IFERROR(VLOOKUP($B420,'Slutlig allokering kvv'!$B$2:$BX$550,MATCH(AA$2,'Slutlig allokering kvv'!$B$1:$BX$1,0),FALSE)/1,0))</f>
        <v/>
      </c>
      <c r="AB420" t="str">
        <f>IF($D420="","",IFERROR(VLOOKUP($B420,Kraftvärmeprod!$B$1:$BX$550,MATCH(AB$2,Kraftvärmeprod!$B$1:$VX$1,0),FALSE)/1,0)-IFERROR(VLOOKUP($B420,'Slutlig allokering kvv'!$B$2:$BX$550,MATCH(AB$2,'Slutlig allokering kvv'!$B$1:$BX$1,0),FALSE)/1,0))</f>
        <v/>
      </c>
      <c r="AC420" t="str">
        <f>IF($D420="","",IFERROR(VLOOKUP($B420,Kraftvärmeprod!$B$1:$BX$550,MATCH(AC$2,Kraftvärmeprod!$B$1:$VX$1,0),FALSE)/1,0)-IFERROR(VLOOKUP($B420,'Slutlig allokering kvv'!$B$2:$BX$550,MATCH(AC$2,'Slutlig allokering kvv'!$B$1:$BX$1,0),FALSE)/1,0))</f>
        <v/>
      </c>
      <c r="AE420" t="str">
        <f>IF($D420="","",IFERROR(VLOOKUP($B420,Miljö!$B$1:$E$550,MATCH("Hjälpel kraftvärme (GWh)",Miljö!$B$1:$E$1,0),FALSE)/1,0)-IFERROR(VLOOKUP($B420,'Slutlig allokering kvv'!$B$2:$BX$550,MATCH(AE$2,'Slutlig allokering kvv'!$B$1:$BX$1,0),FALSE)/1,0))</f>
        <v/>
      </c>
      <c r="AP420" s="290">
        <f t="shared" si="26"/>
        <v>0</v>
      </c>
      <c r="AQ420" s="290"/>
      <c r="AR420" s="239" t="str">
        <f t="shared" si="27"/>
        <v/>
      </c>
      <c r="AS420" s="290"/>
    </row>
    <row r="421" spans="1:45" x14ac:dyDescent="0.25">
      <c r="A421" s="2" t="str">
        <f>'Miljövärden för publ företag'!B423</f>
        <v/>
      </c>
      <c r="B421" s="2" t="str">
        <f>'Miljövärden för publ företag'!C423</f>
        <v/>
      </c>
      <c r="C421" t="str">
        <f>IFERROR(VLOOKUP($B421,Kraftvärmeprod!$B$1:$AH$479,MATCH(C$2,Kraftvärmeprod!$B$1:$AG$1,0),FALSE)/1,"")</f>
        <v/>
      </c>
      <c r="D421" t="str">
        <f>IFERROR(VLOOKUP($B421,Kraftvärmeprod!$B$1:$AH$479,MATCH(D$2,Kraftvärmeprod!$B$1:$AG$1,0),FALSE)/1,"")</f>
        <v/>
      </c>
      <c r="F421" t="str">
        <f>IF($D421="","",IFERROR(VLOOKUP($B421,Kraftvärmeprod!$B$1:$BX$550,MATCH(F$2,Kraftvärmeprod!$B$1:$VX$1,0),FALSE)/1,0)-IFERROR(VLOOKUP($B421,'Slutlig allokering kvv'!$B$2:$BX$550,MATCH(F$2,'Slutlig allokering kvv'!$B$1:$BX$1,0),FALSE)/1,0))</f>
        <v/>
      </c>
      <c r="G421" t="str">
        <f>IF($D421="","",IFERROR(VLOOKUP($B421,Kraftvärmeprod!$B$1:$BX$550,MATCH(G$2,Kraftvärmeprod!$B$1:$VX$1,0),FALSE)/1,0)-IFERROR(VLOOKUP($B421,'Slutlig allokering kvv'!$B$2:$BX$550,MATCH(G$2,'Slutlig allokering kvv'!$B$1:$BX$1,0),FALSE)/1,0))</f>
        <v/>
      </c>
      <c r="H421" t="str">
        <f>IF($D421="","",IFERROR(VLOOKUP($B421,Kraftvärmeprod!$B$1:$BX$550,MATCH(H$2,Kraftvärmeprod!$B$1:$VX$1,0),FALSE)/1,0)-IFERROR(VLOOKUP($B421,'Slutlig allokering kvv'!$B$2:$BX$550,MATCH(H$2,'Slutlig allokering kvv'!$B$1:$BX$1,0),FALSE)/1,0))</f>
        <v/>
      </c>
      <c r="I421" t="str">
        <f>IF($D421="","",IFERROR(VLOOKUP($B421,Kraftvärmeprod!$B$1:$BX$550,MATCH(I$2,Kraftvärmeprod!$B$1:$VX$1,0),FALSE)/1,0)-IFERROR(VLOOKUP($B421,'Slutlig allokering kvv'!$B$2:$BX$550,MATCH(I$2,'Slutlig allokering kvv'!$B$1:$BX$1,0),FALSE)/1,0))</f>
        <v/>
      </c>
      <c r="J421" t="str">
        <f>IF($D421="","",IFERROR(VLOOKUP($B421,Kraftvärmeprod!$B$1:$BX$550,MATCH(J$2,Kraftvärmeprod!$B$1:$VX$1,0),FALSE)/1,0)-IFERROR(VLOOKUP($B421,'Slutlig allokering kvv'!$B$2:$BX$550,MATCH(J$2,'Slutlig allokering kvv'!$B$1:$BX$1,0),FALSE)/1,0))</f>
        <v/>
      </c>
      <c r="K421" t="str">
        <f>IF($D421="","",IFERROR(VLOOKUP($B421,Kraftvärmeprod!$B$1:$BX$550,MATCH(K$2,Kraftvärmeprod!$B$1:$VX$1,0),FALSE)/1,0)-IFERROR(VLOOKUP($B421,'Slutlig allokering kvv'!$B$2:$BX$550,MATCH(K$2,'Slutlig allokering kvv'!$B$1:$BX$1,0),FALSE)/1,0))</f>
        <v/>
      </c>
      <c r="L421" t="str">
        <f>IF($D421="","",IFERROR(VLOOKUP($B421,Kraftvärmeprod!$B$1:$BX$550,MATCH(L$2,Kraftvärmeprod!$B$1:$VX$1,0),FALSE)/1,0)-IFERROR(VLOOKUP($B421,'Slutlig allokering kvv'!$B$2:$BX$550,MATCH(L$2,'Slutlig allokering kvv'!$B$1:$BX$1,0),FALSE)/1,0))</f>
        <v/>
      </c>
      <c r="M421" t="str">
        <f>IF($D421="","",IFERROR(VLOOKUP($B421,Kraftvärmeprod!$B$1:$BX$550,MATCH(M$2,Kraftvärmeprod!$B$1:$VX$1,0),FALSE)/1,0)-IFERROR(VLOOKUP($B421,'Slutlig allokering kvv'!$B$2:$BX$550,MATCH(M$2,'Slutlig allokering kvv'!$B$1:$BX$1,0),FALSE)/1,0))</f>
        <v/>
      </c>
      <c r="N421" t="str">
        <f>IF($D421="","",IFERROR(VLOOKUP($B421,Kraftvärmeprod!$B$1:$BX$550,MATCH(N$2,Kraftvärmeprod!$B$1:$VX$1,0),FALSE)/1,0)-IFERROR(VLOOKUP($B421,'Slutlig allokering kvv'!$B$2:$BX$550,MATCH(N$2,'Slutlig allokering kvv'!$B$1:$BX$1,0),FALSE)/1,0))</f>
        <v/>
      </c>
      <c r="O421" t="str">
        <f>IF($D421="","",IFERROR(VLOOKUP($B421,Kraftvärmeprod!$B$1:$BX$550,MATCH(O$2,Kraftvärmeprod!$B$1:$VX$1,0),FALSE)/1,0)-IFERROR(VLOOKUP($B421,'Slutlig allokering kvv'!$B$2:$BX$550,MATCH(O$2,'Slutlig allokering kvv'!$B$1:$BX$1,0),FALSE)/1,0))</f>
        <v/>
      </c>
      <c r="P421" t="str">
        <f>IF($D421="","",IFERROR(VLOOKUP($B421,Kraftvärmeprod!$B$1:$BX$550,MATCH(P$2,Kraftvärmeprod!$B$1:$VX$1,0),FALSE)/1,0)-IFERROR(VLOOKUP($B421,'Slutlig allokering kvv'!$B$2:$BX$550,MATCH(P$2,'Slutlig allokering kvv'!$B$1:$BX$1,0),FALSE)/1,0))</f>
        <v/>
      </c>
      <c r="Q421" t="str">
        <f>IF($D421="","",IFERROR(VLOOKUP($B421,Kraftvärmeprod!$B$1:$BX$550,MATCH(Q$2,Kraftvärmeprod!$B$1:$VX$1,0),FALSE)/1,0)-IFERROR(VLOOKUP($B421,'Slutlig allokering kvv'!$B$2:$BX$550,MATCH(Q$2,'Slutlig allokering kvv'!$B$1:$BX$1,0),FALSE)/1,0))</f>
        <v/>
      </c>
      <c r="R421" t="str">
        <f>IF($D421="","",IFERROR(VLOOKUP($B421,Kraftvärmeprod!$B$1:$BX$550,MATCH(R$2,Kraftvärmeprod!$B$1:$VX$1,0),FALSE)/1,0)-IFERROR(VLOOKUP($B421,'Slutlig allokering kvv'!$B$2:$BX$550,MATCH(R$2,'Slutlig allokering kvv'!$B$1:$BX$1,0),FALSE)/1,0))</f>
        <v/>
      </c>
      <c r="S421" t="str">
        <f>IF($D421="","",IFERROR(VLOOKUP($B421,Kraftvärmeprod!$B$1:$BX$550,MATCH(S$2,Kraftvärmeprod!$B$1:$VX$1,0),FALSE)/1,0)-IFERROR(VLOOKUP($B421,'Slutlig allokering kvv'!$B$2:$BX$550,MATCH(S$2,'Slutlig allokering kvv'!$B$1:$BX$1,0),FALSE)/1,0))</f>
        <v/>
      </c>
      <c r="T421" t="str">
        <f>IF($D421="","",IFERROR(VLOOKUP($B421,Kraftvärmeprod!$B$1:$BX$550,MATCH(T$2,Kraftvärmeprod!$B$1:$VX$1,0),FALSE)/1,0)-IFERROR(VLOOKUP($B421,'Slutlig allokering kvv'!$B$2:$BX$550,MATCH(T$2,'Slutlig allokering kvv'!$B$1:$BX$1,0),FALSE)/1,0))</f>
        <v/>
      </c>
      <c r="U421" t="str">
        <f>IF($D421="","",IFERROR(VLOOKUP($B421,Kraftvärmeprod!$B$1:$BX$550,MATCH(U$2,Kraftvärmeprod!$B$1:$VX$1,0),FALSE)/1,0)-IFERROR(VLOOKUP($B421,'Slutlig allokering kvv'!$B$2:$BX$550,MATCH(U$2,'Slutlig allokering kvv'!$B$1:$BX$1,0),FALSE)/1,0))</f>
        <v/>
      </c>
      <c r="V421" t="str">
        <f>IF($D421="","",IFERROR(VLOOKUP($B421,Kraftvärmeprod!$B$1:$BX$550,MATCH(V$2,Kraftvärmeprod!$B$1:$VX$1,0),FALSE)/1,0)-IFERROR(VLOOKUP($B421,'Slutlig allokering kvv'!$B$2:$BX$550,MATCH(V$2,'Slutlig allokering kvv'!$B$1:$BX$1,0),FALSE)/1,0))</f>
        <v/>
      </c>
      <c r="W421" t="str">
        <f>IF($D421="","",IFERROR(VLOOKUP($B421,Kraftvärmeprod!$B$1:$BX$550,MATCH(W$2,Kraftvärmeprod!$B$1:$VX$1,0),FALSE)/1,0)-IFERROR(VLOOKUP($B421,'Slutlig allokering kvv'!$B$2:$BX$550,MATCH(W$2,'Slutlig allokering kvv'!$B$1:$BX$1,0),FALSE)/1,0))</f>
        <v/>
      </c>
      <c r="X421" t="str">
        <f>IF($D421="","",IFERROR(VLOOKUP($B421,Kraftvärmeprod!$B$1:$BX$550,MATCH(X$2,Kraftvärmeprod!$B$1:$VX$1,0),FALSE)/1,0)-IFERROR(VLOOKUP($B421,'Slutlig allokering kvv'!$B$2:$BX$550,MATCH(X$2,'Slutlig allokering kvv'!$B$1:$BX$1,0),FALSE)/1,0))</f>
        <v/>
      </c>
      <c r="Y421" t="str">
        <f>IF($D421="","",IFERROR(VLOOKUP($B421,Kraftvärmeprod!$B$1:$BX$550,MATCH(Y$2,Kraftvärmeprod!$B$1:$VX$1,0),FALSE)/1,0)-IFERROR(VLOOKUP($B421,'Slutlig allokering kvv'!$B$2:$BX$550,MATCH(Y$2,'Slutlig allokering kvv'!$B$1:$BX$1,0),FALSE)/1,0))</f>
        <v/>
      </c>
      <c r="Z421" t="str">
        <f>IF($D421="","",IFERROR(VLOOKUP($B421,Kraftvärmeprod!$B$1:$BX$550,MATCH(Z$2,Kraftvärmeprod!$B$1:$VX$1,0),FALSE)/1,0)-IFERROR(VLOOKUP($B421,'Slutlig allokering kvv'!$B$2:$BX$550,MATCH(Z$2,'Slutlig allokering kvv'!$B$1:$BX$1,0),FALSE)/1,0))</f>
        <v/>
      </c>
      <c r="AA421" t="str">
        <f>IF($D421="","",IFERROR(VLOOKUP($B421,Kraftvärmeprod!$B$1:$BX$550,MATCH(AA$2,Kraftvärmeprod!$B$1:$VX$1,0),FALSE)/1,0)-IFERROR(VLOOKUP($B421,'Slutlig allokering kvv'!$B$2:$BX$550,MATCH(AA$2,'Slutlig allokering kvv'!$B$1:$BX$1,0),FALSE)/1,0))</f>
        <v/>
      </c>
      <c r="AB421" t="str">
        <f>IF($D421="","",IFERROR(VLOOKUP($B421,Kraftvärmeprod!$B$1:$BX$550,MATCH(AB$2,Kraftvärmeprod!$B$1:$VX$1,0),FALSE)/1,0)-IFERROR(VLOOKUP($B421,'Slutlig allokering kvv'!$B$2:$BX$550,MATCH(AB$2,'Slutlig allokering kvv'!$B$1:$BX$1,0),FALSE)/1,0))</f>
        <v/>
      </c>
      <c r="AC421" t="str">
        <f>IF($D421="","",IFERROR(VLOOKUP($B421,Kraftvärmeprod!$B$1:$BX$550,MATCH(AC$2,Kraftvärmeprod!$B$1:$VX$1,0),FALSE)/1,0)-IFERROR(VLOOKUP($B421,'Slutlig allokering kvv'!$B$2:$BX$550,MATCH(AC$2,'Slutlig allokering kvv'!$B$1:$BX$1,0),FALSE)/1,0))</f>
        <v/>
      </c>
      <c r="AE421" t="str">
        <f>IF($D421="","",IFERROR(VLOOKUP($B421,Miljö!$B$1:$E$550,MATCH("Hjälpel kraftvärme (GWh)",Miljö!$B$1:$E$1,0),FALSE)/1,0)-IFERROR(VLOOKUP($B421,'Slutlig allokering kvv'!$B$2:$BX$550,MATCH(AE$2,'Slutlig allokering kvv'!$B$1:$BX$1,0),FALSE)/1,0))</f>
        <v/>
      </c>
      <c r="AP421" s="290">
        <f t="shared" si="26"/>
        <v>0</v>
      </c>
      <c r="AQ421" s="290"/>
      <c r="AR421" s="239" t="str">
        <f t="shared" si="27"/>
        <v/>
      </c>
      <c r="AS421" s="290"/>
    </row>
    <row r="422" spans="1:45" x14ac:dyDescent="0.25">
      <c r="A422" s="2" t="str">
        <f>'Miljövärden för publ företag'!B424</f>
        <v/>
      </c>
      <c r="B422" s="2" t="str">
        <f>'Miljövärden för publ företag'!C424</f>
        <v/>
      </c>
      <c r="C422" t="str">
        <f>IFERROR(VLOOKUP($B422,Kraftvärmeprod!$B$1:$AH$479,MATCH(C$2,Kraftvärmeprod!$B$1:$AG$1,0),FALSE)/1,"")</f>
        <v/>
      </c>
      <c r="D422" t="str">
        <f>IFERROR(VLOOKUP($B422,Kraftvärmeprod!$B$1:$AH$479,MATCH(D$2,Kraftvärmeprod!$B$1:$AG$1,0),FALSE)/1,"")</f>
        <v/>
      </c>
      <c r="F422" t="str">
        <f>IF($D422="","",IFERROR(VLOOKUP($B422,Kraftvärmeprod!$B$1:$BX$550,MATCH(F$2,Kraftvärmeprod!$B$1:$VX$1,0),FALSE)/1,0)-IFERROR(VLOOKUP($B422,'Slutlig allokering kvv'!$B$2:$BX$550,MATCH(F$2,'Slutlig allokering kvv'!$B$1:$BX$1,0),FALSE)/1,0))</f>
        <v/>
      </c>
      <c r="G422" t="str">
        <f>IF($D422="","",IFERROR(VLOOKUP($B422,Kraftvärmeprod!$B$1:$BX$550,MATCH(G$2,Kraftvärmeprod!$B$1:$VX$1,0),FALSE)/1,0)-IFERROR(VLOOKUP($B422,'Slutlig allokering kvv'!$B$2:$BX$550,MATCH(G$2,'Slutlig allokering kvv'!$B$1:$BX$1,0),FALSE)/1,0))</f>
        <v/>
      </c>
      <c r="H422" t="str">
        <f>IF($D422="","",IFERROR(VLOOKUP($B422,Kraftvärmeprod!$B$1:$BX$550,MATCH(H$2,Kraftvärmeprod!$B$1:$VX$1,0),FALSE)/1,0)-IFERROR(VLOOKUP($B422,'Slutlig allokering kvv'!$B$2:$BX$550,MATCH(H$2,'Slutlig allokering kvv'!$B$1:$BX$1,0),FALSE)/1,0))</f>
        <v/>
      </c>
      <c r="I422" t="str">
        <f>IF($D422="","",IFERROR(VLOOKUP($B422,Kraftvärmeprod!$B$1:$BX$550,MATCH(I$2,Kraftvärmeprod!$B$1:$VX$1,0),FALSE)/1,0)-IFERROR(VLOOKUP($B422,'Slutlig allokering kvv'!$B$2:$BX$550,MATCH(I$2,'Slutlig allokering kvv'!$B$1:$BX$1,0),FALSE)/1,0))</f>
        <v/>
      </c>
      <c r="J422" t="str">
        <f>IF($D422="","",IFERROR(VLOOKUP($B422,Kraftvärmeprod!$B$1:$BX$550,MATCH(J$2,Kraftvärmeprod!$B$1:$VX$1,0),FALSE)/1,0)-IFERROR(VLOOKUP($B422,'Slutlig allokering kvv'!$B$2:$BX$550,MATCH(J$2,'Slutlig allokering kvv'!$B$1:$BX$1,0),FALSE)/1,0))</f>
        <v/>
      </c>
      <c r="K422" t="str">
        <f>IF($D422="","",IFERROR(VLOOKUP($B422,Kraftvärmeprod!$B$1:$BX$550,MATCH(K$2,Kraftvärmeprod!$B$1:$VX$1,0),FALSE)/1,0)-IFERROR(VLOOKUP($B422,'Slutlig allokering kvv'!$B$2:$BX$550,MATCH(K$2,'Slutlig allokering kvv'!$B$1:$BX$1,0),FALSE)/1,0))</f>
        <v/>
      </c>
      <c r="L422" t="str">
        <f>IF($D422="","",IFERROR(VLOOKUP($B422,Kraftvärmeprod!$B$1:$BX$550,MATCH(L$2,Kraftvärmeprod!$B$1:$VX$1,0),FALSE)/1,0)-IFERROR(VLOOKUP($B422,'Slutlig allokering kvv'!$B$2:$BX$550,MATCH(L$2,'Slutlig allokering kvv'!$B$1:$BX$1,0),FALSE)/1,0))</f>
        <v/>
      </c>
      <c r="M422" t="str">
        <f>IF($D422="","",IFERROR(VLOOKUP($B422,Kraftvärmeprod!$B$1:$BX$550,MATCH(M$2,Kraftvärmeprod!$B$1:$VX$1,0),FALSE)/1,0)-IFERROR(VLOOKUP($B422,'Slutlig allokering kvv'!$B$2:$BX$550,MATCH(M$2,'Slutlig allokering kvv'!$B$1:$BX$1,0),FALSE)/1,0))</f>
        <v/>
      </c>
      <c r="N422" t="str">
        <f>IF($D422="","",IFERROR(VLOOKUP($B422,Kraftvärmeprod!$B$1:$BX$550,MATCH(N$2,Kraftvärmeprod!$B$1:$VX$1,0),FALSE)/1,0)-IFERROR(VLOOKUP($B422,'Slutlig allokering kvv'!$B$2:$BX$550,MATCH(N$2,'Slutlig allokering kvv'!$B$1:$BX$1,0),FALSE)/1,0))</f>
        <v/>
      </c>
      <c r="O422" t="str">
        <f>IF($D422="","",IFERROR(VLOOKUP($B422,Kraftvärmeprod!$B$1:$BX$550,MATCH(O$2,Kraftvärmeprod!$B$1:$VX$1,0),FALSE)/1,0)-IFERROR(VLOOKUP($B422,'Slutlig allokering kvv'!$B$2:$BX$550,MATCH(O$2,'Slutlig allokering kvv'!$B$1:$BX$1,0),FALSE)/1,0))</f>
        <v/>
      </c>
      <c r="P422" t="str">
        <f>IF($D422="","",IFERROR(VLOOKUP($B422,Kraftvärmeprod!$B$1:$BX$550,MATCH(P$2,Kraftvärmeprod!$B$1:$VX$1,0),FALSE)/1,0)-IFERROR(VLOOKUP($B422,'Slutlig allokering kvv'!$B$2:$BX$550,MATCH(P$2,'Slutlig allokering kvv'!$B$1:$BX$1,0),FALSE)/1,0))</f>
        <v/>
      </c>
      <c r="Q422" t="str">
        <f>IF($D422="","",IFERROR(VLOOKUP($B422,Kraftvärmeprod!$B$1:$BX$550,MATCH(Q$2,Kraftvärmeprod!$B$1:$VX$1,0),FALSE)/1,0)-IFERROR(VLOOKUP($B422,'Slutlig allokering kvv'!$B$2:$BX$550,MATCH(Q$2,'Slutlig allokering kvv'!$B$1:$BX$1,0),FALSE)/1,0))</f>
        <v/>
      </c>
      <c r="R422" t="str">
        <f>IF($D422="","",IFERROR(VLOOKUP($B422,Kraftvärmeprod!$B$1:$BX$550,MATCH(R$2,Kraftvärmeprod!$B$1:$VX$1,0),FALSE)/1,0)-IFERROR(VLOOKUP($B422,'Slutlig allokering kvv'!$B$2:$BX$550,MATCH(R$2,'Slutlig allokering kvv'!$B$1:$BX$1,0),FALSE)/1,0))</f>
        <v/>
      </c>
      <c r="S422" t="str">
        <f>IF($D422="","",IFERROR(VLOOKUP($B422,Kraftvärmeprod!$B$1:$BX$550,MATCH(S$2,Kraftvärmeprod!$B$1:$VX$1,0),FALSE)/1,0)-IFERROR(VLOOKUP($B422,'Slutlig allokering kvv'!$B$2:$BX$550,MATCH(S$2,'Slutlig allokering kvv'!$B$1:$BX$1,0),FALSE)/1,0))</f>
        <v/>
      </c>
      <c r="T422" t="str">
        <f>IF($D422="","",IFERROR(VLOOKUP($B422,Kraftvärmeprod!$B$1:$BX$550,MATCH(T$2,Kraftvärmeprod!$B$1:$VX$1,0),FALSE)/1,0)-IFERROR(VLOOKUP($B422,'Slutlig allokering kvv'!$B$2:$BX$550,MATCH(T$2,'Slutlig allokering kvv'!$B$1:$BX$1,0),FALSE)/1,0))</f>
        <v/>
      </c>
      <c r="U422" t="str">
        <f>IF($D422="","",IFERROR(VLOOKUP($B422,Kraftvärmeprod!$B$1:$BX$550,MATCH(U$2,Kraftvärmeprod!$B$1:$VX$1,0),FALSE)/1,0)-IFERROR(VLOOKUP($B422,'Slutlig allokering kvv'!$B$2:$BX$550,MATCH(U$2,'Slutlig allokering kvv'!$B$1:$BX$1,0),FALSE)/1,0))</f>
        <v/>
      </c>
      <c r="V422" t="str">
        <f>IF($D422="","",IFERROR(VLOOKUP($B422,Kraftvärmeprod!$B$1:$BX$550,MATCH(V$2,Kraftvärmeprod!$B$1:$VX$1,0),FALSE)/1,0)-IFERROR(VLOOKUP($B422,'Slutlig allokering kvv'!$B$2:$BX$550,MATCH(V$2,'Slutlig allokering kvv'!$B$1:$BX$1,0),FALSE)/1,0))</f>
        <v/>
      </c>
      <c r="W422" t="str">
        <f>IF($D422="","",IFERROR(VLOOKUP($B422,Kraftvärmeprod!$B$1:$BX$550,MATCH(W$2,Kraftvärmeprod!$B$1:$VX$1,0),FALSE)/1,0)-IFERROR(VLOOKUP($B422,'Slutlig allokering kvv'!$B$2:$BX$550,MATCH(W$2,'Slutlig allokering kvv'!$B$1:$BX$1,0),FALSE)/1,0))</f>
        <v/>
      </c>
      <c r="X422" t="str">
        <f>IF($D422="","",IFERROR(VLOOKUP($B422,Kraftvärmeprod!$B$1:$BX$550,MATCH(X$2,Kraftvärmeprod!$B$1:$VX$1,0),FALSE)/1,0)-IFERROR(VLOOKUP($B422,'Slutlig allokering kvv'!$B$2:$BX$550,MATCH(X$2,'Slutlig allokering kvv'!$B$1:$BX$1,0),FALSE)/1,0))</f>
        <v/>
      </c>
      <c r="Y422" t="str">
        <f>IF($D422="","",IFERROR(VLOOKUP($B422,Kraftvärmeprod!$B$1:$BX$550,MATCH(Y$2,Kraftvärmeprod!$B$1:$VX$1,0),FALSE)/1,0)-IFERROR(VLOOKUP($B422,'Slutlig allokering kvv'!$B$2:$BX$550,MATCH(Y$2,'Slutlig allokering kvv'!$B$1:$BX$1,0),FALSE)/1,0))</f>
        <v/>
      </c>
      <c r="Z422" t="str">
        <f>IF($D422="","",IFERROR(VLOOKUP($B422,Kraftvärmeprod!$B$1:$BX$550,MATCH(Z$2,Kraftvärmeprod!$B$1:$VX$1,0),FALSE)/1,0)-IFERROR(VLOOKUP($B422,'Slutlig allokering kvv'!$B$2:$BX$550,MATCH(Z$2,'Slutlig allokering kvv'!$B$1:$BX$1,0),FALSE)/1,0))</f>
        <v/>
      </c>
      <c r="AA422" t="str">
        <f>IF($D422="","",IFERROR(VLOOKUP($B422,Kraftvärmeprod!$B$1:$BX$550,MATCH(AA$2,Kraftvärmeprod!$B$1:$VX$1,0),FALSE)/1,0)-IFERROR(VLOOKUP($B422,'Slutlig allokering kvv'!$B$2:$BX$550,MATCH(AA$2,'Slutlig allokering kvv'!$B$1:$BX$1,0),FALSE)/1,0))</f>
        <v/>
      </c>
      <c r="AB422" t="str">
        <f>IF($D422="","",IFERROR(VLOOKUP($B422,Kraftvärmeprod!$B$1:$BX$550,MATCH(AB$2,Kraftvärmeprod!$B$1:$VX$1,0),FALSE)/1,0)-IFERROR(VLOOKUP($B422,'Slutlig allokering kvv'!$B$2:$BX$550,MATCH(AB$2,'Slutlig allokering kvv'!$B$1:$BX$1,0),FALSE)/1,0))</f>
        <v/>
      </c>
      <c r="AC422" t="str">
        <f>IF($D422="","",IFERROR(VLOOKUP($B422,Kraftvärmeprod!$B$1:$BX$550,MATCH(AC$2,Kraftvärmeprod!$B$1:$VX$1,0),FALSE)/1,0)-IFERROR(VLOOKUP($B422,'Slutlig allokering kvv'!$B$2:$BX$550,MATCH(AC$2,'Slutlig allokering kvv'!$B$1:$BX$1,0),FALSE)/1,0))</f>
        <v/>
      </c>
      <c r="AE422" t="str">
        <f>IF($D422="","",IFERROR(VLOOKUP($B422,Miljö!$B$1:$E$550,MATCH("Hjälpel kraftvärme (GWh)",Miljö!$B$1:$E$1,0),FALSE)/1,0)-IFERROR(VLOOKUP($B422,'Slutlig allokering kvv'!$B$2:$BX$550,MATCH(AE$2,'Slutlig allokering kvv'!$B$1:$BX$1,0),FALSE)/1,0))</f>
        <v/>
      </c>
      <c r="AP422" s="290">
        <f t="shared" si="26"/>
        <v>0</v>
      </c>
      <c r="AQ422" s="290"/>
      <c r="AR422" s="239" t="str">
        <f t="shared" si="27"/>
        <v/>
      </c>
      <c r="AS422" s="290"/>
    </row>
    <row r="423" spans="1:45" x14ac:dyDescent="0.25">
      <c r="A423" s="2" t="str">
        <f>'Miljövärden för publ företag'!B425</f>
        <v/>
      </c>
      <c r="B423" s="2" t="str">
        <f>'Miljövärden för publ företag'!C425</f>
        <v/>
      </c>
      <c r="C423" t="str">
        <f>IFERROR(VLOOKUP($B423,Kraftvärmeprod!$B$1:$AH$479,MATCH(C$2,Kraftvärmeprod!$B$1:$AG$1,0),FALSE)/1,"")</f>
        <v/>
      </c>
      <c r="D423" t="str">
        <f>IFERROR(VLOOKUP($B423,Kraftvärmeprod!$B$1:$AH$479,MATCH(D$2,Kraftvärmeprod!$B$1:$AG$1,0),FALSE)/1,"")</f>
        <v/>
      </c>
      <c r="F423" t="str">
        <f>IF($D423="","",IFERROR(VLOOKUP($B423,Kraftvärmeprod!$B$1:$BX$550,MATCH(F$2,Kraftvärmeprod!$B$1:$VX$1,0),FALSE)/1,0)-IFERROR(VLOOKUP($B423,'Slutlig allokering kvv'!$B$2:$BX$550,MATCH(F$2,'Slutlig allokering kvv'!$B$1:$BX$1,0),FALSE)/1,0))</f>
        <v/>
      </c>
      <c r="G423" t="str">
        <f>IF($D423="","",IFERROR(VLOOKUP($B423,Kraftvärmeprod!$B$1:$BX$550,MATCH(G$2,Kraftvärmeprod!$B$1:$VX$1,0),FALSE)/1,0)-IFERROR(VLOOKUP($B423,'Slutlig allokering kvv'!$B$2:$BX$550,MATCH(G$2,'Slutlig allokering kvv'!$B$1:$BX$1,0),FALSE)/1,0))</f>
        <v/>
      </c>
      <c r="H423" t="str">
        <f>IF($D423="","",IFERROR(VLOOKUP($B423,Kraftvärmeprod!$B$1:$BX$550,MATCH(H$2,Kraftvärmeprod!$B$1:$VX$1,0),FALSE)/1,0)-IFERROR(VLOOKUP($B423,'Slutlig allokering kvv'!$B$2:$BX$550,MATCH(H$2,'Slutlig allokering kvv'!$B$1:$BX$1,0),FALSE)/1,0))</f>
        <v/>
      </c>
      <c r="I423" t="str">
        <f>IF($D423="","",IFERROR(VLOOKUP($B423,Kraftvärmeprod!$B$1:$BX$550,MATCH(I$2,Kraftvärmeprod!$B$1:$VX$1,0),FALSE)/1,0)-IFERROR(VLOOKUP($B423,'Slutlig allokering kvv'!$B$2:$BX$550,MATCH(I$2,'Slutlig allokering kvv'!$B$1:$BX$1,0),FALSE)/1,0))</f>
        <v/>
      </c>
      <c r="J423" t="str">
        <f>IF($D423="","",IFERROR(VLOOKUP($B423,Kraftvärmeprod!$B$1:$BX$550,MATCH(J$2,Kraftvärmeprod!$B$1:$VX$1,0),FALSE)/1,0)-IFERROR(VLOOKUP($B423,'Slutlig allokering kvv'!$B$2:$BX$550,MATCH(J$2,'Slutlig allokering kvv'!$B$1:$BX$1,0),FALSE)/1,0))</f>
        <v/>
      </c>
      <c r="K423" t="str">
        <f>IF($D423="","",IFERROR(VLOOKUP($B423,Kraftvärmeprod!$B$1:$BX$550,MATCH(K$2,Kraftvärmeprod!$B$1:$VX$1,0),FALSE)/1,0)-IFERROR(VLOOKUP($B423,'Slutlig allokering kvv'!$B$2:$BX$550,MATCH(K$2,'Slutlig allokering kvv'!$B$1:$BX$1,0),FALSE)/1,0))</f>
        <v/>
      </c>
      <c r="L423" t="str">
        <f>IF($D423="","",IFERROR(VLOOKUP($B423,Kraftvärmeprod!$B$1:$BX$550,MATCH(L$2,Kraftvärmeprod!$B$1:$VX$1,0),FALSE)/1,0)-IFERROR(VLOOKUP($B423,'Slutlig allokering kvv'!$B$2:$BX$550,MATCH(L$2,'Slutlig allokering kvv'!$B$1:$BX$1,0),FALSE)/1,0))</f>
        <v/>
      </c>
      <c r="M423" t="str">
        <f>IF($D423="","",IFERROR(VLOOKUP($B423,Kraftvärmeprod!$B$1:$BX$550,MATCH(M$2,Kraftvärmeprod!$B$1:$VX$1,0),FALSE)/1,0)-IFERROR(VLOOKUP($B423,'Slutlig allokering kvv'!$B$2:$BX$550,MATCH(M$2,'Slutlig allokering kvv'!$B$1:$BX$1,0),FALSE)/1,0))</f>
        <v/>
      </c>
      <c r="N423" t="str">
        <f>IF($D423="","",IFERROR(VLOOKUP($B423,Kraftvärmeprod!$B$1:$BX$550,MATCH(N$2,Kraftvärmeprod!$B$1:$VX$1,0),FALSE)/1,0)-IFERROR(VLOOKUP($B423,'Slutlig allokering kvv'!$B$2:$BX$550,MATCH(N$2,'Slutlig allokering kvv'!$B$1:$BX$1,0),FALSE)/1,0))</f>
        <v/>
      </c>
      <c r="O423" t="str">
        <f>IF($D423="","",IFERROR(VLOOKUP($B423,Kraftvärmeprod!$B$1:$BX$550,MATCH(O$2,Kraftvärmeprod!$B$1:$VX$1,0),FALSE)/1,0)-IFERROR(VLOOKUP($B423,'Slutlig allokering kvv'!$B$2:$BX$550,MATCH(O$2,'Slutlig allokering kvv'!$B$1:$BX$1,0),FALSE)/1,0))</f>
        <v/>
      </c>
      <c r="P423" t="str">
        <f>IF($D423="","",IFERROR(VLOOKUP($B423,Kraftvärmeprod!$B$1:$BX$550,MATCH(P$2,Kraftvärmeprod!$B$1:$VX$1,0),FALSE)/1,0)-IFERROR(VLOOKUP($B423,'Slutlig allokering kvv'!$B$2:$BX$550,MATCH(P$2,'Slutlig allokering kvv'!$B$1:$BX$1,0),FALSE)/1,0))</f>
        <v/>
      </c>
      <c r="Q423" t="str">
        <f>IF($D423="","",IFERROR(VLOOKUP($B423,Kraftvärmeprod!$B$1:$BX$550,MATCH(Q$2,Kraftvärmeprod!$B$1:$VX$1,0),FALSE)/1,0)-IFERROR(VLOOKUP($B423,'Slutlig allokering kvv'!$B$2:$BX$550,MATCH(Q$2,'Slutlig allokering kvv'!$B$1:$BX$1,0),FALSE)/1,0))</f>
        <v/>
      </c>
      <c r="R423" t="str">
        <f>IF($D423="","",IFERROR(VLOOKUP($B423,Kraftvärmeprod!$B$1:$BX$550,MATCH(R$2,Kraftvärmeprod!$B$1:$VX$1,0),FALSE)/1,0)-IFERROR(VLOOKUP($B423,'Slutlig allokering kvv'!$B$2:$BX$550,MATCH(R$2,'Slutlig allokering kvv'!$B$1:$BX$1,0),FALSE)/1,0))</f>
        <v/>
      </c>
      <c r="S423" t="str">
        <f>IF($D423="","",IFERROR(VLOOKUP($B423,Kraftvärmeprod!$B$1:$BX$550,MATCH(S$2,Kraftvärmeprod!$B$1:$VX$1,0),FALSE)/1,0)-IFERROR(VLOOKUP($B423,'Slutlig allokering kvv'!$B$2:$BX$550,MATCH(S$2,'Slutlig allokering kvv'!$B$1:$BX$1,0),FALSE)/1,0))</f>
        <v/>
      </c>
      <c r="T423" t="str">
        <f>IF($D423="","",IFERROR(VLOOKUP($B423,Kraftvärmeprod!$B$1:$BX$550,MATCH(T$2,Kraftvärmeprod!$B$1:$VX$1,0),FALSE)/1,0)-IFERROR(VLOOKUP($B423,'Slutlig allokering kvv'!$B$2:$BX$550,MATCH(T$2,'Slutlig allokering kvv'!$B$1:$BX$1,0),FALSE)/1,0))</f>
        <v/>
      </c>
      <c r="U423" t="str">
        <f>IF($D423="","",IFERROR(VLOOKUP($B423,Kraftvärmeprod!$B$1:$BX$550,MATCH(U$2,Kraftvärmeprod!$B$1:$VX$1,0),FALSE)/1,0)-IFERROR(VLOOKUP($B423,'Slutlig allokering kvv'!$B$2:$BX$550,MATCH(U$2,'Slutlig allokering kvv'!$B$1:$BX$1,0),FALSE)/1,0))</f>
        <v/>
      </c>
      <c r="V423" t="str">
        <f>IF($D423="","",IFERROR(VLOOKUP($B423,Kraftvärmeprod!$B$1:$BX$550,MATCH(V$2,Kraftvärmeprod!$B$1:$VX$1,0),FALSE)/1,0)-IFERROR(VLOOKUP($B423,'Slutlig allokering kvv'!$B$2:$BX$550,MATCH(V$2,'Slutlig allokering kvv'!$B$1:$BX$1,0),FALSE)/1,0))</f>
        <v/>
      </c>
      <c r="W423" t="str">
        <f>IF($D423="","",IFERROR(VLOOKUP($B423,Kraftvärmeprod!$B$1:$BX$550,MATCH(W$2,Kraftvärmeprod!$B$1:$VX$1,0),FALSE)/1,0)-IFERROR(VLOOKUP($B423,'Slutlig allokering kvv'!$B$2:$BX$550,MATCH(W$2,'Slutlig allokering kvv'!$B$1:$BX$1,0),FALSE)/1,0))</f>
        <v/>
      </c>
      <c r="X423" t="str">
        <f>IF($D423="","",IFERROR(VLOOKUP($B423,Kraftvärmeprod!$B$1:$BX$550,MATCH(X$2,Kraftvärmeprod!$B$1:$VX$1,0),FALSE)/1,0)-IFERROR(VLOOKUP($B423,'Slutlig allokering kvv'!$B$2:$BX$550,MATCH(X$2,'Slutlig allokering kvv'!$B$1:$BX$1,0),FALSE)/1,0))</f>
        <v/>
      </c>
      <c r="Y423" t="str">
        <f>IF($D423="","",IFERROR(VLOOKUP($B423,Kraftvärmeprod!$B$1:$BX$550,MATCH(Y$2,Kraftvärmeprod!$B$1:$VX$1,0),FALSE)/1,0)-IFERROR(VLOOKUP($B423,'Slutlig allokering kvv'!$B$2:$BX$550,MATCH(Y$2,'Slutlig allokering kvv'!$B$1:$BX$1,0),FALSE)/1,0))</f>
        <v/>
      </c>
      <c r="Z423" t="str">
        <f>IF($D423="","",IFERROR(VLOOKUP($B423,Kraftvärmeprod!$B$1:$BX$550,MATCH(Z$2,Kraftvärmeprod!$B$1:$VX$1,0),FALSE)/1,0)-IFERROR(VLOOKUP($B423,'Slutlig allokering kvv'!$B$2:$BX$550,MATCH(Z$2,'Slutlig allokering kvv'!$B$1:$BX$1,0),FALSE)/1,0))</f>
        <v/>
      </c>
      <c r="AA423" t="str">
        <f>IF($D423="","",IFERROR(VLOOKUP($B423,Kraftvärmeprod!$B$1:$BX$550,MATCH(AA$2,Kraftvärmeprod!$B$1:$VX$1,0),FALSE)/1,0)-IFERROR(VLOOKUP($B423,'Slutlig allokering kvv'!$B$2:$BX$550,MATCH(AA$2,'Slutlig allokering kvv'!$B$1:$BX$1,0),FALSE)/1,0))</f>
        <v/>
      </c>
      <c r="AB423" t="str">
        <f>IF($D423="","",IFERROR(VLOOKUP($B423,Kraftvärmeprod!$B$1:$BX$550,MATCH(AB$2,Kraftvärmeprod!$B$1:$VX$1,0),FALSE)/1,0)-IFERROR(VLOOKUP($B423,'Slutlig allokering kvv'!$B$2:$BX$550,MATCH(AB$2,'Slutlig allokering kvv'!$B$1:$BX$1,0),FALSE)/1,0))</f>
        <v/>
      </c>
      <c r="AC423" t="str">
        <f>IF($D423="","",IFERROR(VLOOKUP($B423,Kraftvärmeprod!$B$1:$BX$550,MATCH(AC$2,Kraftvärmeprod!$B$1:$VX$1,0),FALSE)/1,0)-IFERROR(VLOOKUP($B423,'Slutlig allokering kvv'!$B$2:$BX$550,MATCH(AC$2,'Slutlig allokering kvv'!$B$1:$BX$1,0),FALSE)/1,0))</f>
        <v/>
      </c>
      <c r="AE423" t="str">
        <f>IF($D423="","",IFERROR(VLOOKUP($B423,Miljö!$B$1:$E$550,MATCH("Hjälpel kraftvärme (GWh)",Miljö!$B$1:$E$1,0),FALSE)/1,0)-IFERROR(VLOOKUP($B423,'Slutlig allokering kvv'!$B$2:$BX$550,MATCH(AE$2,'Slutlig allokering kvv'!$B$1:$BX$1,0),FALSE)/1,0))</f>
        <v/>
      </c>
      <c r="AP423" s="290">
        <f t="shared" si="26"/>
        <v>0</v>
      </c>
      <c r="AQ423" s="290"/>
      <c r="AR423" s="239" t="str">
        <f t="shared" si="27"/>
        <v/>
      </c>
      <c r="AS423" s="290"/>
    </row>
    <row r="424" spans="1:45" x14ac:dyDescent="0.25">
      <c r="A424" s="2" t="str">
        <f>'Miljövärden för publ företag'!B426</f>
        <v/>
      </c>
      <c r="B424" s="2" t="str">
        <f>'Miljövärden för publ företag'!C426</f>
        <v/>
      </c>
      <c r="C424" t="str">
        <f>IFERROR(VLOOKUP($B424,Kraftvärmeprod!$B$1:$AH$479,MATCH(C$2,Kraftvärmeprod!$B$1:$AG$1,0),FALSE)/1,"")</f>
        <v/>
      </c>
      <c r="D424" t="str">
        <f>IFERROR(VLOOKUP($B424,Kraftvärmeprod!$B$1:$AH$479,MATCH(D$2,Kraftvärmeprod!$B$1:$AG$1,0),FALSE)/1,"")</f>
        <v/>
      </c>
      <c r="F424" t="str">
        <f>IF($D424="","",IFERROR(VLOOKUP($B424,Kraftvärmeprod!$B$1:$BX$550,MATCH(F$2,Kraftvärmeprod!$B$1:$VX$1,0),FALSE)/1,0)-IFERROR(VLOOKUP($B424,'Slutlig allokering kvv'!$B$2:$BX$550,MATCH(F$2,'Slutlig allokering kvv'!$B$1:$BX$1,0),FALSE)/1,0))</f>
        <v/>
      </c>
      <c r="G424" t="str">
        <f>IF($D424="","",IFERROR(VLOOKUP($B424,Kraftvärmeprod!$B$1:$BX$550,MATCH(G$2,Kraftvärmeprod!$B$1:$VX$1,0),FALSE)/1,0)-IFERROR(VLOOKUP($B424,'Slutlig allokering kvv'!$B$2:$BX$550,MATCH(G$2,'Slutlig allokering kvv'!$B$1:$BX$1,0),FALSE)/1,0))</f>
        <v/>
      </c>
      <c r="H424" t="str">
        <f>IF($D424="","",IFERROR(VLOOKUP($B424,Kraftvärmeprod!$B$1:$BX$550,MATCH(H$2,Kraftvärmeprod!$B$1:$VX$1,0),FALSE)/1,0)-IFERROR(VLOOKUP($B424,'Slutlig allokering kvv'!$B$2:$BX$550,MATCH(H$2,'Slutlig allokering kvv'!$B$1:$BX$1,0),FALSE)/1,0))</f>
        <v/>
      </c>
      <c r="I424" t="str">
        <f>IF($D424="","",IFERROR(VLOOKUP($B424,Kraftvärmeprod!$B$1:$BX$550,MATCH(I$2,Kraftvärmeprod!$B$1:$VX$1,0),FALSE)/1,0)-IFERROR(VLOOKUP($B424,'Slutlig allokering kvv'!$B$2:$BX$550,MATCH(I$2,'Slutlig allokering kvv'!$B$1:$BX$1,0),FALSE)/1,0))</f>
        <v/>
      </c>
      <c r="J424" t="str">
        <f>IF($D424="","",IFERROR(VLOOKUP($B424,Kraftvärmeprod!$B$1:$BX$550,MATCH(J$2,Kraftvärmeprod!$B$1:$VX$1,0),FALSE)/1,0)-IFERROR(VLOOKUP($B424,'Slutlig allokering kvv'!$B$2:$BX$550,MATCH(J$2,'Slutlig allokering kvv'!$B$1:$BX$1,0),FALSE)/1,0))</f>
        <v/>
      </c>
      <c r="K424" t="str">
        <f>IF($D424="","",IFERROR(VLOOKUP($B424,Kraftvärmeprod!$B$1:$BX$550,MATCH(K$2,Kraftvärmeprod!$B$1:$VX$1,0),FALSE)/1,0)-IFERROR(VLOOKUP($B424,'Slutlig allokering kvv'!$B$2:$BX$550,MATCH(K$2,'Slutlig allokering kvv'!$B$1:$BX$1,0),FALSE)/1,0))</f>
        <v/>
      </c>
      <c r="L424" t="str">
        <f>IF($D424="","",IFERROR(VLOOKUP($B424,Kraftvärmeprod!$B$1:$BX$550,MATCH(L$2,Kraftvärmeprod!$B$1:$VX$1,0),FALSE)/1,0)-IFERROR(VLOOKUP($B424,'Slutlig allokering kvv'!$B$2:$BX$550,MATCH(L$2,'Slutlig allokering kvv'!$B$1:$BX$1,0),FALSE)/1,0))</f>
        <v/>
      </c>
      <c r="M424" t="str">
        <f>IF($D424="","",IFERROR(VLOOKUP($B424,Kraftvärmeprod!$B$1:$BX$550,MATCH(M$2,Kraftvärmeprod!$B$1:$VX$1,0),FALSE)/1,0)-IFERROR(VLOOKUP($B424,'Slutlig allokering kvv'!$B$2:$BX$550,MATCH(M$2,'Slutlig allokering kvv'!$B$1:$BX$1,0),FALSE)/1,0))</f>
        <v/>
      </c>
      <c r="N424" t="str">
        <f>IF($D424="","",IFERROR(VLOOKUP($B424,Kraftvärmeprod!$B$1:$BX$550,MATCH(N$2,Kraftvärmeprod!$B$1:$VX$1,0),FALSE)/1,0)-IFERROR(VLOOKUP($B424,'Slutlig allokering kvv'!$B$2:$BX$550,MATCH(N$2,'Slutlig allokering kvv'!$B$1:$BX$1,0),FALSE)/1,0))</f>
        <v/>
      </c>
      <c r="O424" t="str">
        <f>IF($D424="","",IFERROR(VLOOKUP($B424,Kraftvärmeprod!$B$1:$BX$550,MATCH(O$2,Kraftvärmeprod!$B$1:$VX$1,0),FALSE)/1,0)-IFERROR(VLOOKUP($B424,'Slutlig allokering kvv'!$B$2:$BX$550,MATCH(O$2,'Slutlig allokering kvv'!$B$1:$BX$1,0),FALSE)/1,0))</f>
        <v/>
      </c>
      <c r="P424" t="str">
        <f>IF($D424="","",IFERROR(VLOOKUP($B424,Kraftvärmeprod!$B$1:$BX$550,MATCH(P$2,Kraftvärmeprod!$B$1:$VX$1,0),FALSE)/1,0)-IFERROR(VLOOKUP($B424,'Slutlig allokering kvv'!$B$2:$BX$550,MATCH(P$2,'Slutlig allokering kvv'!$B$1:$BX$1,0),FALSE)/1,0))</f>
        <v/>
      </c>
      <c r="Q424" t="str">
        <f>IF($D424="","",IFERROR(VLOOKUP($B424,Kraftvärmeprod!$B$1:$BX$550,MATCH(Q$2,Kraftvärmeprod!$B$1:$VX$1,0),FALSE)/1,0)-IFERROR(VLOOKUP($B424,'Slutlig allokering kvv'!$B$2:$BX$550,MATCH(Q$2,'Slutlig allokering kvv'!$B$1:$BX$1,0),FALSE)/1,0))</f>
        <v/>
      </c>
      <c r="R424" t="str">
        <f>IF($D424="","",IFERROR(VLOOKUP($B424,Kraftvärmeprod!$B$1:$BX$550,MATCH(R$2,Kraftvärmeprod!$B$1:$VX$1,0),FALSE)/1,0)-IFERROR(VLOOKUP($B424,'Slutlig allokering kvv'!$B$2:$BX$550,MATCH(R$2,'Slutlig allokering kvv'!$B$1:$BX$1,0),FALSE)/1,0))</f>
        <v/>
      </c>
      <c r="S424" t="str">
        <f>IF($D424="","",IFERROR(VLOOKUP($B424,Kraftvärmeprod!$B$1:$BX$550,MATCH(S$2,Kraftvärmeprod!$B$1:$VX$1,0),FALSE)/1,0)-IFERROR(VLOOKUP($B424,'Slutlig allokering kvv'!$B$2:$BX$550,MATCH(S$2,'Slutlig allokering kvv'!$B$1:$BX$1,0),FALSE)/1,0))</f>
        <v/>
      </c>
      <c r="T424" t="str">
        <f>IF($D424="","",IFERROR(VLOOKUP($B424,Kraftvärmeprod!$B$1:$BX$550,MATCH(T$2,Kraftvärmeprod!$B$1:$VX$1,0),FALSE)/1,0)-IFERROR(VLOOKUP($B424,'Slutlig allokering kvv'!$B$2:$BX$550,MATCH(T$2,'Slutlig allokering kvv'!$B$1:$BX$1,0),FALSE)/1,0))</f>
        <v/>
      </c>
      <c r="U424" t="str">
        <f>IF($D424="","",IFERROR(VLOOKUP($B424,Kraftvärmeprod!$B$1:$BX$550,MATCH(U$2,Kraftvärmeprod!$B$1:$VX$1,0),FALSE)/1,0)-IFERROR(VLOOKUP($B424,'Slutlig allokering kvv'!$B$2:$BX$550,MATCH(U$2,'Slutlig allokering kvv'!$B$1:$BX$1,0),FALSE)/1,0))</f>
        <v/>
      </c>
      <c r="V424" t="str">
        <f>IF($D424="","",IFERROR(VLOOKUP($B424,Kraftvärmeprod!$B$1:$BX$550,MATCH(V$2,Kraftvärmeprod!$B$1:$VX$1,0),FALSE)/1,0)-IFERROR(VLOOKUP($B424,'Slutlig allokering kvv'!$B$2:$BX$550,MATCH(V$2,'Slutlig allokering kvv'!$B$1:$BX$1,0),FALSE)/1,0))</f>
        <v/>
      </c>
      <c r="W424" t="str">
        <f>IF($D424="","",IFERROR(VLOOKUP($B424,Kraftvärmeprod!$B$1:$BX$550,MATCH(W$2,Kraftvärmeprod!$B$1:$VX$1,0),FALSE)/1,0)-IFERROR(VLOOKUP($B424,'Slutlig allokering kvv'!$B$2:$BX$550,MATCH(W$2,'Slutlig allokering kvv'!$B$1:$BX$1,0),FALSE)/1,0))</f>
        <v/>
      </c>
      <c r="X424" t="str">
        <f>IF($D424="","",IFERROR(VLOOKUP($B424,Kraftvärmeprod!$B$1:$BX$550,MATCH(X$2,Kraftvärmeprod!$B$1:$VX$1,0),FALSE)/1,0)-IFERROR(VLOOKUP($B424,'Slutlig allokering kvv'!$B$2:$BX$550,MATCH(X$2,'Slutlig allokering kvv'!$B$1:$BX$1,0),FALSE)/1,0))</f>
        <v/>
      </c>
      <c r="Y424" t="str">
        <f>IF($D424="","",IFERROR(VLOOKUP($B424,Kraftvärmeprod!$B$1:$BX$550,MATCH(Y$2,Kraftvärmeprod!$B$1:$VX$1,0),FALSE)/1,0)-IFERROR(VLOOKUP($B424,'Slutlig allokering kvv'!$B$2:$BX$550,MATCH(Y$2,'Slutlig allokering kvv'!$B$1:$BX$1,0),FALSE)/1,0))</f>
        <v/>
      </c>
      <c r="Z424" t="str">
        <f>IF($D424="","",IFERROR(VLOOKUP($B424,Kraftvärmeprod!$B$1:$BX$550,MATCH(Z$2,Kraftvärmeprod!$B$1:$VX$1,0),FALSE)/1,0)-IFERROR(VLOOKUP($B424,'Slutlig allokering kvv'!$B$2:$BX$550,MATCH(Z$2,'Slutlig allokering kvv'!$B$1:$BX$1,0),FALSE)/1,0))</f>
        <v/>
      </c>
      <c r="AA424" t="str">
        <f>IF($D424="","",IFERROR(VLOOKUP($B424,Kraftvärmeprod!$B$1:$BX$550,MATCH(AA$2,Kraftvärmeprod!$B$1:$VX$1,0),FALSE)/1,0)-IFERROR(VLOOKUP($B424,'Slutlig allokering kvv'!$B$2:$BX$550,MATCH(AA$2,'Slutlig allokering kvv'!$B$1:$BX$1,0),FALSE)/1,0))</f>
        <v/>
      </c>
      <c r="AB424" t="str">
        <f>IF($D424="","",IFERROR(VLOOKUP($B424,Kraftvärmeprod!$B$1:$BX$550,MATCH(AB$2,Kraftvärmeprod!$B$1:$VX$1,0),FALSE)/1,0)-IFERROR(VLOOKUP($B424,'Slutlig allokering kvv'!$B$2:$BX$550,MATCH(AB$2,'Slutlig allokering kvv'!$B$1:$BX$1,0),FALSE)/1,0))</f>
        <v/>
      </c>
      <c r="AC424" t="str">
        <f>IF($D424="","",IFERROR(VLOOKUP($B424,Kraftvärmeprod!$B$1:$BX$550,MATCH(AC$2,Kraftvärmeprod!$B$1:$VX$1,0),FALSE)/1,0)-IFERROR(VLOOKUP($B424,'Slutlig allokering kvv'!$B$2:$BX$550,MATCH(AC$2,'Slutlig allokering kvv'!$B$1:$BX$1,0),FALSE)/1,0))</f>
        <v/>
      </c>
      <c r="AE424" t="str">
        <f>IF($D424="","",IFERROR(VLOOKUP($B424,Miljö!$B$1:$E$550,MATCH("Hjälpel kraftvärme (GWh)",Miljö!$B$1:$E$1,0),FALSE)/1,0)-IFERROR(VLOOKUP($B424,'Slutlig allokering kvv'!$B$2:$BX$550,MATCH(AE$2,'Slutlig allokering kvv'!$B$1:$BX$1,0),FALSE)/1,0))</f>
        <v/>
      </c>
      <c r="AP424" s="290">
        <f t="shared" si="26"/>
        <v>0</v>
      </c>
      <c r="AQ424" s="290"/>
      <c r="AR424" s="239" t="str">
        <f t="shared" si="27"/>
        <v/>
      </c>
      <c r="AS424" s="290"/>
    </row>
    <row r="425" spans="1:45" x14ac:dyDescent="0.25">
      <c r="A425" s="2" t="str">
        <f>'Miljövärden för publ företag'!B427</f>
        <v/>
      </c>
      <c r="B425" s="2" t="str">
        <f>'Miljövärden för publ företag'!C427</f>
        <v/>
      </c>
      <c r="C425" t="str">
        <f>IFERROR(VLOOKUP($B425,Kraftvärmeprod!$B$1:$AH$479,MATCH(C$2,Kraftvärmeprod!$B$1:$AG$1,0),FALSE)/1,"")</f>
        <v/>
      </c>
      <c r="D425" t="str">
        <f>IFERROR(VLOOKUP($B425,Kraftvärmeprod!$B$1:$AH$479,MATCH(D$2,Kraftvärmeprod!$B$1:$AG$1,0),FALSE)/1,"")</f>
        <v/>
      </c>
      <c r="F425" t="str">
        <f>IF($D425="","",IFERROR(VLOOKUP($B425,Kraftvärmeprod!$B$1:$BX$550,MATCH(F$2,Kraftvärmeprod!$B$1:$VX$1,0),FALSE)/1,0)-IFERROR(VLOOKUP($B425,'Slutlig allokering kvv'!$B$2:$BX$550,MATCH(F$2,'Slutlig allokering kvv'!$B$1:$BX$1,0),FALSE)/1,0))</f>
        <v/>
      </c>
      <c r="G425" t="str">
        <f>IF($D425="","",IFERROR(VLOOKUP($B425,Kraftvärmeprod!$B$1:$BX$550,MATCH(G$2,Kraftvärmeprod!$B$1:$VX$1,0),FALSE)/1,0)-IFERROR(VLOOKUP($B425,'Slutlig allokering kvv'!$B$2:$BX$550,MATCH(G$2,'Slutlig allokering kvv'!$B$1:$BX$1,0),FALSE)/1,0))</f>
        <v/>
      </c>
      <c r="H425" t="str">
        <f>IF($D425="","",IFERROR(VLOOKUP($B425,Kraftvärmeprod!$B$1:$BX$550,MATCH(H$2,Kraftvärmeprod!$B$1:$VX$1,0),FALSE)/1,0)-IFERROR(VLOOKUP($B425,'Slutlig allokering kvv'!$B$2:$BX$550,MATCH(H$2,'Slutlig allokering kvv'!$B$1:$BX$1,0),FALSE)/1,0))</f>
        <v/>
      </c>
      <c r="I425" t="str">
        <f>IF($D425="","",IFERROR(VLOOKUP($B425,Kraftvärmeprod!$B$1:$BX$550,MATCH(I$2,Kraftvärmeprod!$B$1:$VX$1,0),FALSE)/1,0)-IFERROR(VLOOKUP($B425,'Slutlig allokering kvv'!$B$2:$BX$550,MATCH(I$2,'Slutlig allokering kvv'!$B$1:$BX$1,0),FALSE)/1,0))</f>
        <v/>
      </c>
      <c r="J425" t="str">
        <f>IF($D425="","",IFERROR(VLOOKUP($B425,Kraftvärmeprod!$B$1:$BX$550,MATCH(J$2,Kraftvärmeprod!$B$1:$VX$1,0),FALSE)/1,0)-IFERROR(VLOOKUP($B425,'Slutlig allokering kvv'!$B$2:$BX$550,MATCH(J$2,'Slutlig allokering kvv'!$B$1:$BX$1,0),FALSE)/1,0))</f>
        <v/>
      </c>
      <c r="K425" t="str">
        <f>IF($D425="","",IFERROR(VLOOKUP($B425,Kraftvärmeprod!$B$1:$BX$550,MATCH(K$2,Kraftvärmeprod!$B$1:$VX$1,0),FALSE)/1,0)-IFERROR(VLOOKUP($B425,'Slutlig allokering kvv'!$B$2:$BX$550,MATCH(K$2,'Slutlig allokering kvv'!$B$1:$BX$1,0),FALSE)/1,0))</f>
        <v/>
      </c>
      <c r="L425" t="str">
        <f>IF($D425="","",IFERROR(VLOOKUP($B425,Kraftvärmeprod!$B$1:$BX$550,MATCH(L$2,Kraftvärmeprod!$B$1:$VX$1,0),FALSE)/1,0)-IFERROR(VLOOKUP($B425,'Slutlig allokering kvv'!$B$2:$BX$550,MATCH(L$2,'Slutlig allokering kvv'!$B$1:$BX$1,0),FALSE)/1,0))</f>
        <v/>
      </c>
      <c r="M425" t="str">
        <f>IF($D425="","",IFERROR(VLOOKUP($B425,Kraftvärmeprod!$B$1:$BX$550,MATCH(M$2,Kraftvärmeprod!$B$1:$VX$1,0),FALSE)/1,0)-IFERROR(VLOOKUP($B425,'Slutlig allokering kvv'!$B$2:$BX$550,MATCH(M$2,'Slutlig allokering kvv'!$B$1:$BX$1,0),FALSE)/1,0))</f>
        <v/>
      </c>
      <c r="N425" t="str">
        <f>IF($D425="","",IFERROR(VLOOKUP($B425,Kraftvärmeprod!$B$1:$BX$550,MATCH(N$2,Kraftvärmeprod!$B$1:$VX$1,0),FALSE)/1,0)-IFERROR(VLOOKUP($B425,'Slutlig allokering kvv'!$B$2:$BX$550,MATCH(N$2,'Slutlig allokering kvv'!$B$1:$BX$1,0),FALSE)/1,0))</f>
        <v/>
      </c>
      <c r="O425" t="str">
        <f>IF($D425="","",IFERROR(VLOOKUP($B425,Kraftvärmeprod!$B$1:$BX$550,MATCH(O$2,Kraftvärmeprod!$B$1:$VX$1,0),FALSE)/1,0)-IFERROR(VLOOKUP($B425,'Slutlig allokering kvv'!$B$2:$BX$550,MATCH(O$2,'Slutlig allokering kvv'!$B$1:$BX$1,0),FALSE)/1,0))</f>
        <v/>
      </c>
      <c r="P425" t="str">
        <f>IF($D425="","",IFERROR(VLOOKUP($B425,Kraftvärmeprod!$B$1:$BX$550,MATCH(P$2,Kraftvärmeprod!$B$1:$VX$1,0),FALSE)/1,0)-IFERROR(VLOOKUP($B425,'Slutlig allokering kvv'!$B$2:$BX$550,MATCH(P$2,'Slutlig allokering kvv'!$B$1:$BX$1,0),FALSE)/1,0))</f>
        <v/>
      </c>
      <c r="Q425" t="str">
        <f>IF($D425="","",IFERROR(VLOOKUP($B425,Kraftvärmeprod!$B$1:$BX$550,MATCH(Q$2,Kraftvärmeprod!$B$1:$VX$1,0),FALSE)/1,0)-IFERROR(VLOOKUP($B425,'Slutlig allokering kvv'!$B$2:$BX$550,MATCH(Q$2,'Slutlig allokering kvv'!$B$1:$BX$1,0),FALSE)/1,0))</f>
        <v/>
      </c>
      <c r="R425" t="str">
        <f>IF($D425="","",IFERROR(VLOOKUP($B425,Kraftvärmeprod!$B$1:$BX$550,MATCH(R$2,Kraftvärmeprod!$B$1:$VX$1,0),FALSE)/1,0)-IFERROR(VLOOKUP($B425,'Slutlig allokering kvv'!$B$2:$BX$550,MATCH(R$2,'Slutlig allokering kvv'!$B$1:$BX$1,0),FALSE)/1,0))</f>
        <v/>
      </c>
      <c r="S425" t="str">
        <f>IF($D425="","",IFERROR(VLOOKUP($B425,Kraftvärmeprod!$B$1:$BX$550,MATCH(S$2,Kraftvärmeprod!$B$1:$VX$1,0),FALSE)/1,0)-IFERROR(VLOOKUP($B425,'Slutlig allokering kvv'!$B$2:$BX$550,MATCH(S$2,'Slutlig allokering kvv'!$B$1:$BX$1,0),FALSE)/1,0))</f>
        <v/>
      </c>
      <c r="T425" t="str">
        <f>IF($D425="","",IFERROR(VLOOKUP($B425,Kraftvärmeprod!$B$1:$BX$550,MATCH(T$2,Kraftvärmeprod!$B$1:$VX$1,0),FALSE)/1,0)-IFERROR(VLOOKUP($B425,'Slutlig allokering kvv'!$B$2:$BX$550,MATCH(T$2,'Slutlig allokering kvv'!$B$1:$BX$1,0),FALSE)/1,0))</f>
        <v/>
      </c>
      <c r="U425" t="str">
        <f>IF($D425="","",IFERROR(VLOOKUP($B425,Kraftvärmeprod!$B$1:$BX$550,MATCH(U$2,Kraftvärmeprod!$B$1:$VX$1,0),FALSE)/1,0)-IFERROR(VLOOKUP($B425,'Slutlig allokering kvv'!$B$2:$BX$550,MATCH(U$2,'Slutlig allokering kvv'!$B$1:$BX$1,0),FALSE)/1,0))</f>
        <v/>
      </c>
      <c r="V425" t="str">
        <f>IF($D425="","",IFERROR(VLOOKUP($B425,Kraftvärmeprod!$B$1:$BX$550,MATCH(V$2,Kraftvärmeprod!$B$1:$VX$1,0),FALSE)/1,0)-IFERROR(VLOOKUP($B425,'Slutlig allokering kvv'!$B$2:$BX$550,MATCH(V$2,'Slutlig allokering kvv'!$B$1:$BX$1,0),FALSE)/1,0))</f>
        <v/>
      </c>
      <c r="W425" t="str">
        <f>IF($D425="","",IFERROR(VLOOKUP($B425,Kraftvärmeprod!$B$1:$BX$550,MATCH(W$2,Kraftvärmeprod!$B$1:$VX$1,0),FALSE)/1,0)-IFERROR(VLOOKUP($B425,'Slutlig allokering kvv'!$B$2:$BX$550,MATCH(W$2,'Slutlig allokering kvv'!$B$1:$BX$1,0),FALSE)/1,0))</f>
        <v/>
      </c>
      <c r="X425" t="str">
        <f>IF($D425="","",IFERROR(VLOOKUP($B425,Kraftvärmeprod!$B$1:$BX$550,MATCH(X$2,Kraftvärmeprod!$B$1:$VX$1,0),FALSE)/1,0)-IFERROR(VLOOKUP($B425,'Slutlig allokering kvv'!$B$2:$BX$550,MATCH(X$2,'Slutlig allokering kvv'!$B$1:$BX$1,0),FALSE)/1,0))</f>
        <v/>
      </c>
      <c r="Y425" t="str">
        <f>IF($D425="","",IFERROR(VLOOKUP($B425,Kraftvärmeprod!$B$1:$BX$550,MATCH(Y$2,Kraftvärmeprod!$B$1:$VX$1,0),FALSE)/1,0)-IFERROR(VLOOKUP($B425,'Slutlig allokering kvv'!$B$2:$BX$550,MATCH(Y$2,'Slutlig allokering kvv'!$B$1:$BX$1,0),FALSE)/1,0))</f>
        <v/>
      </c>
      <c r="Z425" t="str">
        <f>IF($D425="","",IFERROR(VLOOKUP($B425,Kraftvärmeprod!$B$1:$BX$550,MATCH(Z$2,Kraftvärmeprod!$B$1:$VX$1,0),FALSE)/1,0)-IFERROR(VLOOKUP($B425,'Slutlig allokering kvv'!$B$2:$BX$550,MATCH(Z$2,'Slutlig allokering kvv'!$B$1:$BX$1,0),FALSE)/1,0))</f>
        <v/>
      </c>
      <c r="AA425" t="str">
        <f>IF($D425="","",IFERROR(VLOOKUP($B425,Kraftvärmeprod!$B$1:$BX$550,MATCH(AA$2,Kraftvärmeprod!$B$1:$VX$1,0),FALSE)/1,0)-IFERROR(VLOOKUP($B425,'Slutlig allokering kvv'!$B$2:$BX$550,MATCH(AA$2,'Slutlig allokering kvv'!$B$1:$BX$1,0),FALSE)/1,0))</f>
        <v/>
      </c>
      <c r="AB425" t="str">
        <f>IF($D425="","",IFERROR(VLOOKUP($B425,Kraftvärmeprod!$B$1:$BX$550,MATCH(AB$2,Kraftvärmeprod!$B$1:$VX$1,0),FALSE)/1,0)-IFERROR(VLOOKUP($B425,'Slutlig allokering kvv'!$B$2:$BX$550,MATCH(AB$2,'Slutlig allokering kvv'!$B$1:$BX$1,0),FALSE)/1,0))</f>
        <v/>
      </c>
      <c r="AC425" t="str">
        <f>IF($D425="","",IFERROR(VLOOKUP($B425,Kraftvärmeprod!$B$1:$BX$550,MATCH(AC$2,Kraftvärmeprod!$B$1:$VX$1,0),FALSE)/1,0)-IFERROR(VLOOKUP($B425,'Slutlig allokering kvv'!$B$2:$BX$550,MATCH(AC$2,'Slutlig allokering kvv'!$B$1:$BX$1,0),FALSE)/1,0))</f>
        <v/>
      </c>
      <c r="AE425" t="str">
        <f>IF($D425="","",IFERROR(VLOOKUP($B425,Miljö!$B$1:$E$550,MATCH("Hjälpel kraftvärme (GWh)",Miljö!$B$1:$E$1,0),FALSE)/1,0)-IFERROR(VLOOKUP($B425,'Slutlig allokering kvv'!$B$2:$BX$550,MATCH(AE$2,'Slutlig allokering kvv'!$B$1:$BX$1,0),FALSE)/1,0))</f>
        <v/>
      </c>
      <c r="AP425" s="290">
        <f t="shared" si="26"/>
        <v>0</v>
      </c>
      <c r="AQ425" s="290"/>
      <c r="AR425" s="239" t="str">
        <f t="shared" si="27"/>
        <v/>
      </c>
      <c r="AS425" s="290"/>
    </row>
    <row r="426" spans="1:45" x14ac:dyDescent="0.25">
      <c r="A426" s="2" t="str">
        <f>'Miljövärden för publ företag'!B428</f>
        <v/>
      </c>
      <c r="B426" s="2" t="str">
        <f>'Miljövärden för publ företag'!C428</f>
        <v/>
      </c>
      <c r="C426" t="str">
        <f>IFERROR(VLOOKUP($B426,Kraftvärmeprod!$B$1:$AH$479,MATCH(C$2,Kraftvärmeprod!$B$1:$AG$1,0),FALSE)/1,"")</f>
        <v/>
      </c>
      <c r="D426" t="str">
        <f>IFERROR(VLOOKUP($B426,Kraftvärmeprod!$B$1:$AH$479,MATCH(D$2,Kraftvärmeprod!$B$1:$AG$1,0),FALSE)/1,"")</f>
        <v/>
      </c>
      <c r="F426" t="str">
        <f>IF($D426="","",IFERROR(VLOOKUP($B426,Kraftvärmeprod!$B$1:$BX$550,MATCH(F$2,Kraftvärmeprod!$B$1:$VX$1,0),FALSE)/1,0)-IFERROR(VLOOKUP($B426,'Slutlig allokering kvv'!$B$2:$BX$550,MATCH(F$2,'Slutlig allokering kvv'!$B$1:$BX$1,0),FALSE)/1,0))</f>
        <v/>
      </c>
      <c r="G426" t="str">
        <f>IF($D426="","",IFERROR(VLOOKUP($B426,Kraftvärmeprod!$B$1:$BX$550,MATCH(G$2,Kraftvärmeprod!$B$1:$VX$1,0),FALSE)/1,0)-IFERROR(VLOOKUP($B426,'Slutlig allokering kvv'!$B$2:$BX$550,MATCH(G$2,'Slutlig allokering kvv'!$B$1:$BX$1,0),FALSE)/1,0))</f>
        <v/>
      </c>
      <c r="H426" t="str">
        <f>IF($D426="","",IFERROR(VLOOKUP($B426,Kraftvärmeprod!$B$1:$BX$550,MATCH(H$2,Kraftvärmeprod!$B$1:$VX$1,0),FALSE)/1,0)-IFERROR(VLOOKUP($B426,'Slutlig allokering kvv'!$B$2:$BX$550,MATCH(H$2,'Slutlig allokering kvv'!$B$1:$BX$1,0),FALSE)/1,0))</f>
        <v/>
      </c>
      <c r="I426" t="str">
        <f>IF($D426="","",IFERROR(VLOOKUP($B426,Kraftvärmeprod!$B$1:$BX$550,MATCH(I$2,Kraftvärmeprod!$B$1:$VX$1,0),FALSE)/1,0)-IFERROR(VLOOKUP($B426,'Slutlig allokering kvv'!$B$2:$BX$550,MATCH(I$2,'Slutlig allokering kvv'!$B$1:$BX$1,0),FALSE)/1,0))</f>
        <v/>
      </c>
      <c r="J426" t="str">
        <f>IF($D426="","",IFERROR(VLOOKUP($B426,Kraftvärmeprod!$B$1:$BX$550,MATCH(J$2,Kraftvärmeprod!$B$1:$VX$1,0),FALSE)/1,0)-IFERROR(VLOOKUP($B426,'Slutlig allokering kvv'!$B$2:$BX$550,MATCH(J$2,'Slutlig allokering kvv'!$B$1:$BX$1,0),FALSE)/1,0))</f>
        <v/>
      </c>
      <c r="K426" t="str">
        <f>IF($D426="","",IFERROR(VLOOKUP($B426,Kraftvärmeprod!$B$1:$BX$550,MATCH(K$2,Kraftvärmeprod!$B$1:$VX$1,0),FALSE)/1,0)-IFERROR(VLOOKUP($B426,'Slutlig allokering kvv'!$B$2:$BX$550,MATCH(K$2,'Slutlig allokering kvv'!$B$1:$BX$1,0),FALSE)/1,0))</f>
        <v/>
      </c>
      <c r="L426" t="str">
        <f>IF($D426="","",IFERROR(VLOOKUP($B426,Kraftvärmeprod!$B$1:$BX$550,MATCH(L$2,Kraftvärmeprod!$B$1:$VX$1,0),FALSE)/1,0)-IFERROR(VLOOKUP($B426,'Slutlig allokering kvv'!$B$2:$BX$550,MATCH(L$2,'Slutlig allokering kvv'!$B$1:$BX$1,0),FALSE)/1,0))</f>
        <v/>
      </c>
      <c r="M426" t="str">
        <f>IF($D426="","",IFERROR(VLOOKUP($B426,Kraftvärmeprod!$B$1:$BX$550,MATCH(M$2,Kraftvärmeprod!$B$1:$VX$1,0),FALSE)/1,0)-IFERROR(VLOOKUP($B426,'Slutlig allokering kvv'!$B$2:$BX$550,MATCH(M$2,'Slutlig allokering kvv'!$B$1:$BX$1,0),FALSE)/1,0))</f>
        <v/>
      </c>
      <c r="N426" t="str">
        <f>IF($D426="","",IFERROR(VLOOKUP($B426,Kraftvärmeprod!$B$1:$BX$550,MATCH(N$2,Kraftvärmeprod!$B$1:$VX$1,0),FALSE)/1,0)-IFERROR(VLOOKUP($B426,'Slutlig allokering kvv'!$B$2:$BX$550,MATCH(N$2,'Slutlig allokering kvv'!$B$1:$BX$1,0),FALSE)/1,0))</f>
        <v/>
      </c>
      <c r="O426" t="str">
        <f>IF($D426="","",IFERROR(VLOOKUP($B426,Kraftvärmeprod!$B$1:$BX$550,MATCH(O$2,Kraftvärmeprod!$B$1:$VX$1,0),FALSE)/1,0)-IFERROR(VLOOKUP($B426,'Slutlig allokering kvv'!$B$2:$BX$550,MATCH(O$2,'Slutlig allokering kvv'!$B$1:$BX$1,0),FALSE)/1,0))</f>
        <v/>
      </c>
      <c r="P426" t="str">
        <f>IF($D426="","",IFERROR(VLOOKUP($B426,Kraftvärmeprod!$B$1:$BX$550,MATCH(P$2,Kraftvärmeprod!$B$1:$VX$1,0),FALSE)/1,0)-IFERROR(VLOOKUP($B426,'Slutlig allokering kvv'!$B$2:$BX$550,MATCH(P$2,'Slutlig allokering kvv'!$B$1:$BX$1,0),FALSE)/1,0))</f>
        <v/>
      </c>
      <c r="Q426" t="str">
        <f>IF($D426="","",IFERROR(VLOOKUP($B426,Kraftvärmeprod!$B$1:$BX$550,MATCH(Q$2,Kraftvärmeprod!$B$1:$VX$1,0),FALSE)/1,0)-IFERROR(VLOOKUP($B426,'Slutlig allokering kvv'!$B$2:$BX$550,MATCH(Q$2,'Slutlig allokering kvv'!$B$1:$BX$1,0),FALSE)/1,0))</f>
        <v/>
      </c>
      <c r="R426" t="str">
        <f>IF($D426="","",IFERROR(VLOOKUP($B426,Kraftvärmeprod!$B$1:$BX$550,MATCH(R$2,Kraftvärmeprod!$B$1:$VX$1,0),FALSE)/1,0)-IFERROR(VLOOKUP($B426,'Slutlig allokering kvv'!$B$2:$BX$550,MATCH(R$2,'Slutlig allokering kvv'!$B$1:$BX$1,0),FALSE)/1,0))</f>
        <v/>
      </c>
      <c r="S426" t="str">
        <f>IF($D426="","",IFERROR(VLOOKUP($B426,Kraftvärmeprod!$B$1:$BX$550,MATCH(S$2,Kraftvärmeprod!$B$1:$VX$1,0),FALSE)/1,0)-IFERROR(VLOOKUP($B426,'Slutlig allokering kvv'!$B$2:$BX$550,MATCH(S$2,'Slutlig allokering kvv'!$B$1:$BX$1,0),FALSE)/1,0))</f>
        <v/>
      </c>
      <c r="T426" t="str">
        <f>IF($D426="","",IFERROR(VLOOKUP($B426,Kraftvärmeprod!$B$1:$BX$550,MATCH(T$2,Kraftvärmeprod!$B$1:$VX$1,0),FALSE)/1,0)-IFERROR(VLOOKUP($B426,'Slutlig allokering kvv'!$B$2:$BX$550,MATCH(T$2,'Slutlig allokering kvv'!$B$1:$BX$1,0),FALSE)/1,0))</f>
        <v/>
      </c>
      <c r="U426" t="str">
        <f>IF($D426="","",IFERROR(VLOOKUP($B426,Kraftvärmeprod!$B$1:$BX$550,MATCH(U$2,Kraftvärmeprod!$B$1:$VX$1,0),FALSE)/1,0)-IFERROR(VLOOKUP($B426,'Slutlig allokering kvv'!$B$2:$BX$550,MATCH(U$2,'Slutlig allokering kvv'!$B$1:$BX$1,0),FALSE)/1,0))</f>
        <v/>
      </c>
      <c r="V426" t="str">
        <f>IF($D426="","",IFERROR(VLOOKUP($B426,Kraftvärmeprod!$B$1:$BX$550,MATCH(V$2,Kraftvärmeprod!$B$1:$VX$1,0),FALSE)/1,0)-IFERROR(VLOOKUP($B426,'Slutlig allokering kvv'!$B$2:$BX$550,MATCH(V$2,'Slutlig allokering kvv'!$B$1:$BX$1,0),FALSE)/1,0))</f>
        <v/>
      </c>
      <c r="W426" t="str">
        <f>IF($D426="","",IFERROR(VLOOKUP($B426,Kraftvärmeprod!$B$1:$BX$550,MATCH(W$2,Kraftvärmeprod!$B$1:$VX$1,0),FALSE)/1,0)-IFERROR(VLOOKUP($B426,'Slutlig allokering kvv'!$B$2:$BX$550,MATCH(W$2,'Slutlig allokering kvv'!$B$1:$BX$1,0),FALSE)/1,0))</f>
        <v/>
      </c>
      <c r="X426" t="str">
        <f>IF($D426="","",IFERROR(VLOOKUP($B426,Kraftvärmeprod!$B$1:$BX$550,MATCH(X$2,Kraftvärmeprod!$B$1:$VX$1,0),FALSE)/1,0)-IFERROR(VLOOKUP($B426,'Slutlig allokering kvv'!$B$2:$BX$550,MATCH(X$2,'Slutlig allokering kvv'!$B$1:$BX$1,0),FALSE)/1,0))</f>
        <v/>
      </c>
      <c r="Y426" t="str">
        <f>IF($D426="","",IFERROR(VLOOKUP($B426,Kraftvärmeprod!$B$1:$BX$550,MATCH(Y$2,Kraftvärmeprod!$B$1:$VX$1,0),FALSE)/1,0)-IFERROR(VLOOKUP($B426,'Slutlig allokering kvv'!$B$2:$BX$550,MATCH(Y$2,'Slutlig allokering kvv'!$B$1:$BX$1,0),FALSE)/1,0))</f>
        <v/>
      </c>
      <c r="Z426" t="str">
        <f>IF($D426="","",IFERROR(VLOOKUP($B426,Kraftvärmeprod!$B$1:$BX$550,MATCH(Z$2,Kraftvärmeprod!$B$1:$VX$1,0),FALSE)/1,0)-IFERROR(VLOOKUP($B426,'Slutlig allokering kvv'!$B$2:$BX$550,MATCH(Z$2,'Slutlig allokering kvv'!$B$1:$BX$1,0),FALSE)/1,0))</f>
        <v/>
      </c>
      <c r="AA426" t="str">
        <f>IF($D426="","",IFERROR(VLOOKUP($B426,Kraftvärmeprod!$B$1:$BX$550,MATCH(AA$2,Kraftvärmeprod!$B$1:$VX$1,0),FALSE)/1,0)-IFERROR(VLOOKUP($B426,'Slutlig allokering kvv'!$B$2:$BX$550,MATCH(AA$2,'Slutlig allokering kvv'!$B$1:$BX$1,0),FALSE)/1,0))</f>
        <v/>
      </c>
      <c r="AB426" t="str">
        <f>IF($D426="","",IFERROR(VLOOKUP($B426,Kraftvärmeprod!$B$1:$BX$550,MATCH(AB$2,Kraftvärmeprod!$B$1:$VX$1,0),FALSE)/1,0)-IFERROR(VLOOKUP($B426,'Slutlig allokering kvv'!$B$2:$BX$550,MATCH(AB$2,'Slutlig allokering kvv'!$B$1:$BX$1,0),FALSE)/1,0))</f>
        <v/>
      </c>
      <c r="AC426" t="str">
        <f>IF($D426="","",IFERROR(VLOOKUP($B426,Kraftvärmeprod!$B$1:$BX$550,MATCH(AC$2,Kraftvärmeprod!$B$1:$VX$1,0),FALSE)/1,0)-IFERROR(VLOOKUP($B426,'Slutlig allokering kvv'!$B$2:$BX$550,MATCH(AC$2,'Slutlig allokering kvv'!$B$1:$BX$1,0),FALSE)/1,0))</f>
        <v/>
      </c>
      <c r="AE426" t="str">
        <f>IF($D426="","",IFERROR(VLOOKUP($B426,Miljö!$B$1:$E$550,MATCH("Hjälpel kraftvärme (GWh)",Miljö!$B$1:$E$1,0),FALSE)/1,0)-IFERROR(VLOOKUP($B426,'Slutlig allokering kvv'!$B$2:$BX$550,MATCH(AE$2,'Slutlig allokering kvv'!$B$1:$BX$1,0),FALSE)/1,0))</f>
        <v/>
      </c>
      <c r="AP426" s="290">
        <f t="shared" si="26"/>
        <v>0</v>
      </c>
      <c r="AQ426" s="290"/>
      <c r="AR426" s="239" t="str">
        <f t="shared" si="27"/>
        <v/>
      </c>
      <c r="AS426" s="290"/>
    </row>
    <row r="427" spans="1:45" x14ac:dyDescent="0.25">
      <c r="A427" s="2" t="str">
        <f>'Miljövärden för publ företag'!B429</f>
        <v/>
      </c>
      <c r="B427" s="2" t="str">
        <f>'Miljövärden för publ företag'!C429</f>
        <v/>
      </c>
      <c r="C427" t="str">
        <f>IFERROR(VLOOKUP($B427,Kraftvärmeprod!$B$1:$AH$479,MATCH(C$2,Kraftvärmeprod!$B$1:$AG$1,0),FALSE)/1,"")</f>
        <v/>
      </c>
      <c r="D427" t="str">
        <f>IFERROR(VLOOKUP($B427,Kraftvärmeprod!$B$1:$AH$479,MATCH(D$2,Kraftvärmeprod!$B$1:$AG$1,0),FALSE)/1,"")</f>
        <v/>
      </c>
      <c r="F427" t="str">
        <f>IF($D427="","",IFERROR(VLOOKUP($B427,Kraftvärmeprod!$B$1:$BX$550,MATCH(F$2,Kraftvärmeprod!$B$1:$VX$1,0),FALSE)/1,0)-IFERROR(VLOOKUP($B427,'Slutlig allokering kvv'!$B$2:$BX$550,MATCH(F$2,'Slutlig allokering kvv'!$B$1:$BX$1,0),FALSE)/1,0))</f>
        <v/>
      </c>
      <c r="G427" t="str">
        <f>IF($D427="","",IFERROR(VLOOKUP($B427,Kraftvärmeprod!$B$1:$BX$550,MATCH(G$2,Kraftvärmeprod!$B$1:$VX$1,0),FALSE)/1,0)-IFERROR(VLOOKUP($B427,'Slutlig allokering kvv'!$B$2:$BX$550,MATCH(G$2,'Slutlig allokering kvv'!$B$1:$BX$1,0),FALSE)/1,0))</f>
        <v/>
      </c>
      <c r="H427" t="str">
        <f>IF($D427="","",IFERROR(VLOOKUP($B427,Kraftvärmeprod!$B$1:$BX$550,MATCH(H$2,Kraftvärmeprod!$B$1:$VX$1,0),FALSE)/1,0)-IFERROR(VLOOKUP($B427,'Slutlig allokering kvv'!$B$2:$BX$550,MATCH(H$2,'Slutlig allokering kvv'!$B$1:$BX$1,0),FALSE)/1,0))</f>
        <v/>
      </c>
      <c r="I427" t="str">
        <f>IF($D427="","",IFERROR(VLOOKUP($B427,Kraftvärmeprod!$B$1:$BX$550,MATCH(I$2,Kraftvärmeprod!$B$1:$VX$1,0),FALSE)/1,0)-IFERROR(VLOOKUP($B427,'Slutlig allokering kvv'!$B$2:$BX$550,MATCH(I$2,'Slutlig allokering kvv'!$B$1:$BX$1,0),FALSE)/1,0))</f>
        <v/>
      </c>
      <c r="J427" t="str">
        <f>IF($D427="","",IFERROR(VLOOKUP($B427,Kraftvärmeprod!$B$1:$BX$550,MATCH(J$2,Kraftvärmeprod!$B$1:$VX$1,0),FALSE)/1,0)-IFERROR(VLOOKUP($B427,'Slutlig allokering kvv'!$B$2:$BX$550,MATCH(J$2,'Slutlig allokering kvv'!$B$1:$BX$1,0),FALSE)/1,0))</f>
        <v/>
      </c>
      <c r="K427" t="str">
        <f>IF($D427="","",IFERROR(VLOOKUP($B427,Kraftvärmeprod!$B$1:$BX$550,MATCH(K$2,Kraftvärmeprod!$B$1:$VX$1,0),FALSE)/1,0)-IFERROR(VLOOKUP($B427,'Slutlig allokering kvv'!$B$2:$BX$550,MATCH(K$2,'Slutlig allokering kvv'!$B$1:$BX$1,0),FALSE)/1,0))</f>
        <v/>
      </c>
      <c r="L427" t="str">
        <f>IF($D427="","",IFERROR(VLOOKUP($B427,Kraftvärmeprod!$B$1:$BX$550,MATCH(L$2,Kraftvärmeprod!$B$1:$VX$1,0),FALSE)/1,0)-IFERROR(VLOOKUP($B427,'Slutlig allokering kvv'!$B$2:$BX$550,MATCH(L$2,'Slutlig allokering kvv'!$B$1:$BX$1,0),FALSE)/1,0))</f>
        <v/>
      </c>
      <c r="M427" t="str">
        <f>IF($D427="","",IFERROR(VLOOKUP($B427,Kraftvärmeprod!$B$1:$BX$550,MATCH(M$2,Kraftvärmeprod!$B$1:$VX$1,0),FALSE)/1,0)-IFERROR(VLOOKUP($B427,'Slutlig allokering kvv'!$B$2:$BX$550,MATCH(M$2,'Slutlig allokering kvv'!$B$1:$BX$1,0),FALSE)/1,0))</f>
        <v/>
      </c>
      <c r="N427" t="str">
        <f>IF($D427="","",IFERROR(VLOOKUP($B427,Kraftvärmeprod!$B$1:$BX$550,MATCH(N$2,Kraftvärmeprod!$B$1:$VX$1,0),FALSE)/1,0)-IFERROR(VLOOKUP($B427,'Slutlig allokering kvv'!$B$2:$BX$550,MATCH(N$2,'Slutlig allokering kvv'!$B$1:$BX$1,0),FALSE)/1,0))</f>
        <v/>
      </c>
      <c r="O427" t="str">
        <f>IF($D427="","",IFERROR(VLOOKUP($B427,Kraftvärmeprod!$B$1:$BX$550,MATCH(O$2,Kraftvärmeprod!$B$1:$VX$1,0),FALSE)/1,0)-IFERROR(VLOOKUP($B427,'Slutlig allokering kvv'!$B$2:$BX$550,MATCH(O$2,'Slutlig allokering kvv'!$B$1:$BX$1,0),FALSE)/1,0))</f>
        <v/>
      </c>
      <c r="P427" t="str">
        <f>IF($D427="","",IFERROR(VLOOKUP($B427,Kraftvärmeprod!$B$1:$BX$550,MATCH(P$2,Kraftvärmeprod!$B$1:$VX$1,0),FALSE)/1,0)-IFERROR(VLOOKUP($B427,'Slutlig allokering kvv'!$B$2:$BX$550,MATCH(P$2,'Slutlig allokering kvv'!$B$1:$BX$1,0),FALSE)/1,0))</f>
        <v/>
      </c>
      <c r="Q427" t="str">
        <f>IF($D427="","",IFERROR(VLOOKUP($B427,Kraftvärmeprod!$B$1:$BX$550,MATCH(Q$2,Kraftvärmeprod!$B$1:$VX$1,0),FALSE)/1,0)-IFERROR(VLOOKUP($B427,'Slutlig allokering kvv'!$B$2:$BX$550,MATCH(Q$2,'Slutlig allokering kvv'!$B$1:$BX$1,0),FALSE)/1,0))</f>
        <v/>
      </c>
      <c r="R427" t="str">
        <f>IF($D427="","",IFERROR(VLOOKUP($B427,Kraftvärmeprod!$B$1:$BX$550,MATCH(R$2,Kraftvärmeprod!$B$1:$VX$1,0),FALSE)/1,0)-IFERROR(VLOOKUP($B427,'Slutlig allokering kvv'!$B$2:$BX$550,MATCH(R$2,'Slutlig allokering kvv'!$B$1:$BX$1,0),FALSE)/1,0))</f>
        <v/>
      </c>
      <c r="S427" t="str">
        <f>IF($D427="","",IFERROR(VLOOKUP($B427,Kraftvärmeprod!$B$1:$BX$550,MATCH(S$2,Kraftvärmeprod!$B$1:$VX$1,0),FALSE)/1,0)-IFERROR(VLOOKUP($B427,'Slutlig allokering kvv'!$B$2:$BX$550,MATCH(S$2,'Slutlig allokering kvv'!$B$1:$BX$1,0),FALSE)/1,0))</f>
        <v/>
      </c>
      <c r="T427" t="str">
        <f>IF($D427="","",IFERROR(VLOOKUP($B427,Kraftvärmeprod!$B$1:$BX$550,MATCH(T$2,Kraftvärmeprod!$B$1:$VX$1,0),FALSE)/1,0)-IFERROR(VLOOKUP($B427,'Slutlig allokering kvv'!$B$2:$BX$550,MATCH(T$2,'Slutlig allokering kvv'!$B$1:$BX$1,0),FALSE)/1,0))</f>
        <v/>
      </c>
      <c r="U427" t="str">
        <f>IF($D427="","",IFERROR(VLOOKUP($B427,Kraftvärmeprod!$B$1:$BX$550,MATCH(U$2,Kraftvärmeprod!$B$1:$VX$1,0),FALSE)/1,0)-IFERROR(VLOOKUP($B427,'Slutlig allokering kvv'!$B$2:$BX$550,MATCH(U$2,'Slutlig allokering kvv'!$B$1:$BX$1,0),FALSE)/1,0))</f>
        <v/>
      </c>
      <c r="V427" t="str">
        <f>IF($D427="","",IFERROR(VLOOKUP($B427,Kraftvärmeprod!$B$1:$BX$550,MATCH(V$2,Kraftvärmeprod!$B$1:$VX$1,0),FALSE)/1,0)-IFERROR(VLOOKUP($B427,'Slutlig allokering kvv'!$B$2:$BX$550,MATCH(V$2,'Slutlig allokering kvv'!$B$1:$BX$1,0),FALSE)/1,0))</f>
        <v/>
      </c>
      <c r="W427" t="str">
        <f>IF($D427="","",IFERROR(VLOOKUP($B427,Kraftvärmeprod!$B$1:$BX$550,MATCH(W$2,Kraftvärmeprod!$B$1:$VX$1,0),FALSE)/1,0)-IFERROR(VLOOKUP($B427,'Slutlig allokering kvv'!$B$2:$BX$550,MATCH(W$2,'Slutlig allokering kvv'!$B$1:$BX$1,0),FALSE)/1,0))</f>
        <v/>
      </c>
      <c r="X427" t="str">
        <f>IF($D427="","",IFERROR(VLOOKUP($B427,Kraftvärmeprod!$B$1:$BX$550,MATCH(X$2,Kraftvärmeprod!$B$1:$VX$1,0),FALSE)/1,0)-IFERROR(VLOOKUP($B427,'Slutlig allokering kvv'!$B$2:$BX$550,MATCH(X$2,'Slutlig allokering kvv'!$B$1:$BX$1,0),FALSE)/1,0))</f>
        <v/>
      </c>
      <c r="Y427" t="str">
        <f>IF($D427="","",IFERROR(VLOOKUP($B427,Kraftvärmeprod!$B$1:$BX$550,MATCH(Y$2,Kraftvärmeprod!$B$1:$VX$1,0),FALSE)/1,0)-IFERROR(VLOOKUP($B427,'Slutlig allokering kvv'!$B$2:$BX$550,MATCH(Y$2,'Slutlig allokering kvv'!$B$1:$BX$1,0),FALSE)/1,0))</f>
        <v/>
      </c>
      <c r="Z427" t="str">
        <f>IF($D427="","",IFERROR(VLOOKUP($B427,Kraftvärmeprod!$B$1:$BX$550,MATCH(Z$2,Kraftvärmeprod!$B$1:$VX$1,0),FALSE)/1,0)-IFERROR(VLOOKUP($B427,'Slutlig allokering kvv'!$B$2:$BX$550,MATCH(Z$2,'Slutlig allokering kvv'!$B$1:$BX$1,0),FALSE)/1,0))</f>
        <v/>
      </c>
      <c r="AA427" t="str">
        <f>IF($D427="","",IFERROR(VLOOKUP($B427,Kraftvärmeprod!$B$1:$BX$550,MATCH(AA$2,Kraftvärmeprod!$B$1:$VX$1,0),FALSE)/1,0)-IFERROR(VLOOKUP($B427,'Slutlig allokering kvv'!$B$2:$BX$550,MATCH(AA$2,'Slutlig allokering kvv'!$B$1:$BX$1,0),FALSE)/1,0))</f>
        <v/>
      </c>
      <c r="AB427" t="str">
        <f>IF($D427="","",IFERROR(VLOOKUP($B427,Kraftvärmeprod!$B$1:$BX$550,MATCH(AB$2,Kraftvärmeprod!$B$1:$VX$1,0),FALSE)/1,0)-IFERROR(VLOOKUP($B427,'Slutlig allokering kvv'!$B$2:$BX$550,MATCH(AB$2,'Slutlig allokering kvv'!$B$1:$BX$1,0),FALSE)/1,0))</f>
        <v/>
      </c>
      <c r="AC427" t="str">
        <f>IF($D427="","",IFERROR(VLOOKUP($B427,Kraftvärmeprod!$B$1:$BX$550,MATCH(AC$2,Kraftvärmeprod!$B$1:$VX$1,0),FALSE)/1,0)-IFERROR(VLOOKUP($B427,'Slutlig allokering kvv'!$B$2:$BX$550,MATCH(AC$2,'Slutlig allokering kvv'!$B$1:$BX$1,0),FALSE)/1,0))</f>
        <v/>
      </c>
      <c r="AE427" t="str">
        <f>IF($D427="","",IFERROR(VLOOKUP($B427,Miljö!$B$1:$E$550,MATCH("Hjälpel kraftvärme (GWh)",Miljö!$B$1:$E$1,0),FALSE)/1,0)-IFERROR(VLOOKUP($B427,'Slutlig allokering kvv'!$B$2:$BX$550,MATCH(AE$2,'Slutlig allokering kvv'!$B$1:$BX$1,0),FALSE)/1,0))</f>
        <v/>
      </c>
      <c r="AP427" s="290">
        <f t="shared" si="26"/>
        <v>0</v>
      </c>
      <c r="AQ427" s="290"/>
      <c r="AR427" s="239" t="str">
        <f t="shared" si="27"/>
        <v/>
      </c>
      <c r="AS427" s="290"/>
    </row>
    <row r="428" spans="1:45" x14ac:dyDescent="0.25">
      <c r="A428" s="2" t="str">
        <f>'Miljövärden för publ företag'!B430</f>
        <v/>
      </c>
      <c r="B428" s="2" t="str">
        <f>'Miljövärden för publ företag'!C430</f>
        <v/>
      </c>
      <c r="C428" t="str">
        <f>IFERROR(VLOOKUP($B428,Kraftvärmeprod!$B$1:$AH$479,MATCH(C$2,Kraftvärmeprod!$B$1:$AG$1,0),FALSE)/1,"")</f>
        <v/>
      </c>
      <c r="D428" t="str">
        <f>IFERROR(VLOOKUP($B428,Kraftvärmeprod!$B$1:$AH$479,MATCH(D$2,Kraftvärmeprod!$B$1:$AG$1,0),FALSE)/1,"")</f>
        <v/>
      </c>
      <c r="F428" t="str">
        <f>IF($D428="","",IFERROR(VLOOKUP($B428,Kraftvärmeprod!$B$1:$BX$550,MATCH(F$2,Kraftvärmeprod!$B$1:$VX$1,0),FALSE)/1,0)-IFERROR(VLOOKUP($B428,'Slutlig allokering kvv'!$B$2:$BX$550,MATCH(F$2,'Slutlig allokering kvv'!$B$1:$BX$1,0),FALSE)/1,0))</f>
        <v/>
      </c>
      <c r="G428" t="str">
        <f>IF($D428="","",IFERROR(VLOOKUP($B428,Kraftvärmeprod!$B$1:$BX$550,MATCH(G$2,Kraftvärmeprod!$B$1:$VX$1,0),FALSE)/1,0)-IFERROR(VLOOKUP($B428,'Slutlig allokering kvv'!$B$2:$BX$550,MATCH(G$2,'Slutlig allokering kvv'!$B$1:$BX$1,0),FALSE)/1,0))</f>
        <v/>
      </c>
      <c r="H428" t="str">
        <f>IF($D428="","",IFERROR(VLOOKUP($B428,Kraftvärmeprod!$B$1:$BX$550,MATCH(H$2,Kraftvärmeprod!$B$1:$VX$1,0),FALSE)/1,0)-IFERROR(VLOOKUP($B428,'Slutlig allokering kvv'!$B$2:$BX$550,MATCH(H$2,'Slutlig allokering kvv'!$B$1:$BX$1,0),FALSE)/1,0))</f>
        <v/>
      </c>
      <c r="I428" t="str">
        <f>IF($D428="","",IFERROR(VLOOKUP($B428,Kraftvärmeprod!$B$1:$BX$550,MATCH(I$2,Kraftvärmeprod!$B$1:$VX$1,0),FALSE)/1,0)-IFERROR(VLOOKUP($B428,'Slutlig allokering kvv'!$B$2:$BX$550,MATCH(I$2,'Slutlig allokering kvv'!$B$1:$BX$1,0),FALSE)/1,0))</f>
        <v/>
      </c>
      <c r="J428" t="str">
        <f>IF($D428="","",IFERROR(VLOOKUP($B428,Kraftvärmeprod!$B$1:$BX$550,MATCH(J$2,Kraftvärmeprod!$B$1:$VX$1,0),FALSE)/1,0)-IFERROR(VLOOKUP($B428,'Slutlig allokering kvv'!$B$2:$BX$550,MATCH(J$2,'Slutlig allokering kvv'!$B$1:$BX$1,0),FALSE)/1,0))</f>
        <v/>
      </c>
      <c r="K428" t="str">
        <f>IF($D428="","",IFERROR(VLOOKUP($B428,Kraftvärmeprod!$B$1:$BX$550,MATCH(K$2,Kraftvärmeprod!$B$1:$VX$1,0),FALSE)/1,0)-IFERROR(VLOOKUP($B428,'Slutlig allokering kvv'!$B$2:$BX$550,MATCH(K$2,'Slutlig allokering kvv'!$B$1:$BX$1,0),FALSE)/1,0))</f>
        <v/>
      </c>
      <c r="L428" t="str">
        <f>IF($D428="","",IFERROR(VLOOKUP($B428,Kraftvärmeprod!$B$1:$BX$550,MATCH(L$2,Kraftvärmeprod!$B$1:$VX$1,0),FALSE)/1,0)-IFERROR(VLOOKUP($B428,'Slutlig allokering kvv'!$B$2:$BX$550,MATCH(L$2,'Slutlig allokering kvv'!$B$1:$BX$1,0),FALSE)/1,0))</f>
        <v/>
      </c>
      <c r="M428" t="str">
        <f>IF($D428="","",IFERROR(VLOOKUP($B428,Kraftvärmeprod!$B$1:$BX$550,MATCH(M$2,Kraftvärmeprod!$B$1:$VX$1,0),FALSE)/1,0)-IFERROR(VLOOKUP($B428,'Slutlig allokering kvv'!$B$2:$BX$550,MATCH(M$2,'Slutlig allokering kvv'!$B$1:$BX$1,0),FALSE)/1,0))</f>
        <v/>
      </c>
      <c r="N428" t="str">
        <f>IF($D428="","",IFERROR(VLOOKUP($B428,Kraftvärmeprod!$B$1:$BX$550,MATCH(N$2,Kraftvärmeprod!$B$1:$VX$1,0),FALSE)/1,0)-IFERROR(VLOOKUP($B428,'Slutlig allokering kvv'!$B$2:$BX$550,MATCH(N$2,'Slutlig allokering kvv'!$B$1:$BX$1,0),FALSE)/1,0))</f>
        <v/>
      </c>
      <c r="O428" t="str">
        <f>IF($D428="","",IFERROR(VLOOKUP($B428,Kraftvärmeprod!$B$1:$BX$550,MATCH(O$2,Kraftvärmeprod!$B$1:$VX$1,0),FALSE)/1,0)-IFERROR(VLOOKUP($B428,'Slutlig allokering kvv'!$B$2:$BX$550,MATCH(O$2,'Slutlig allokering kvv'!$B$1:$BX$1,0),FALSE)/1,0))</f>
        <v/>
      </c>
      <c r="P428" t="str">
        <f>IF($D428="","",IFERROR(VLOOKUP($B428,Kraftvärmeprod!$B$1:$BX$550,MATCH(P$2,Kraftvärmeprod!$B$1:$VX$1,0),FALSE)/1,0)-IFERROR(VLOOKUP($B428,'Slutlig allokering kvv'!$B$2:$BX$550,MATCH(P$2,'Slutlig allokering kvv'!$B$1:$BX$1,0),FALSE)/1,0))</f>
        <v/>
      </c>
      <c r="Q428" t="str">
        <f>IF($D428="","",IFERROR(VLOOKUP($B428,Kraftvärmeprod!$B$1:$BX$550,MATCH(Q$2,Kraftvärmeprod!$B$1:$VX$1,0),FALSE)/1,0)-IFERROR(VLOOKUP($B428,'Slutlig allokering kvv'!$B$2:$BX$550,MATCH(Q$2,'Slutlig allokering kvv'!$B$1:$BX$1,0),FALSE)/1,0))</f>
        <v/>
      </c>
      <c r="R428" t="str">
        <f>IF($D428="","",IFERROR(VLOOKUP($B428,Kraftvärmeprod!$B$1:$BX$550,MATCH(R$2,Kraftvärmeprod!$B$1:$VX$1,0),FALSE)/1,0)-IFERROR(VLOOKUP($B428,'Slutlig allokering kvv'!$B$2:$BX$550,MATCH(R$2,'Slutlig allokering kvv'!$B$1:$BX$1,0),FALSE)/1,0))</f>
        <v/>
      </c>
      <c r="S428" t="str">
        <f>IF($D428="","",IFERROR(VLOOKUP($B428,Kraftvärmeprod!$B$1:$BX$550,MATCH(S$2,Kraftvärmeprod!$B$1:$VX$1,0),FALSE)/1,0)-IFERROR(VLOOKUP($B428,'Slutlig allokering kvv'!$B$2:$BX$550,MATCH(S$2,'Slutlig allokering kvv'!$B$1:$BX$1,0),FALSE)/1,0))</f>
        <v/>
      </c>
      <c r="T428" t="str">
        <f>IF($D428="","",IFERROR(VLOOKUP($B428,Kraftvärmeprod!$B$1:$BX$550,MATCH(T$2,Kraftvärmeprod!$B$1:$VX$1,0),FALSE)/1,0)-IFERROR(VLOOKUP($B428,'Slutlig allokering kvv'!$B$2:$BX$550,MATCH(T$2,'Slutlig allokering kvv'!$B$1:$BX$1,0),FALSE)/1,0))</f>
        <v/>
      </c>
      <c r="U428" t="str">
        <f>IF($D428="","",IFERROR(VLOOKUP($B428,Kraftvärmeprod!$B$1:$BX$550,MATCH(U$2,Kraftvärmeprod!$B$1:$VX$1,0),FALSE)/1,0)-IFERROR(VLOOKUP($B428,'Slutlig allokering kvv'!$B$2:$BX$550,MATCH(U$2,'Slutlig allokering kvv'!$B$1:$BX$1,0),FALSE)/1,0))</f>
        <v/>
      </c>
      <c r="V428" t="str">
        <f>IF($D428="","",IFERROR(VLOOKUP($B428,Kraftvärmeprod!$B$1:$BX$550,MATCH(V$2,Kraftvärmeprod!$B$1:$VX$1,0),FALSE)/1,0)-IFERROR(VLOOKUP($B428,'Slutlig allokering kvv'!$B$2:$BX$550,MATCH(V$2,'Slutlig allokering kvv'!$B$1:$BX$1,0),FALSE)/1,0))</f>
        <v/>
      </c>
      <c r="W428" t="str">
        <f>IF($D428="","",IFERROR(VLOOKUP($B428,Kraftvärmeprod!$B$1:$BX$550,MATCH(W$2,Kraftvärmeprod!$B$1:$VX$1,0),FALSE)/1,0)-IFERROR(VLOOKUP($B428,'Slutlig allokering kvv'!$B$2:$BX$550,MATCH(W$2,'Slutlig allokering kvv'!$B$1:$BX$1,0),FALSE)/1,0))</f>
        <v/>
      </c>
      <c r="X428" t="str">
        <f>IF($D428="","",IFERROR(VLOOKUP($B428,Kraftvärmeprod!$B$1:$BX$550,MATCH(X$2,Kraftvärmeprod!$B$1:$VX$1,0),FALSE)/1,0)-IFERROR(VLOOKUP($B428,'Slutlig allokering kvv'!$B$2:$BX$550,MATCH(X$2,'Slutlig allokering kvv'!$B$1:$BX$1,0),FALSE)/1,0))</f>
        <v/>
      </c>
      <c r="Y428" t="str">
        <f>IF($D428="","",IFERROR(VLOOKUP($B428,Kraftvärmeprod!$B$1:$BX$550,MATCH(Y$2,Kraftvärmeprod!$B$1:$VX$1,0),FALSE)/1,0)-IFERROR(VLOOKUP($B428,'Slutlig allokering kvv'!$B$2:$BX$550,MATCH(Y$2,'Slutlig allokering kvv'!$B$1:$BX$1,0),FALSE)/1,0))</f>
        <v/>
      </c>
      <c r="Z428" t="str">
        <f>IF($D428="","",IFERROR(VLOOKUP($B428,Kraftvärmeprod!$B$1:$BX$550,MATCH(Z$2,Kraftvärmeprod!$B$1:$VX$1,0),FALSE)/1,0)-IFERROR(VLOOKUP($B428,'Slutlig allokering kvv'!$B$2:$BX$550,MATCH(Z$2,'Slutlig allokering kvv'!$B$1:$BX$1,0),FALSE)/1,0))</f>
        <v/>
      </c>
      <c r="AA428" t="str">
        <f>IF($D428="","",IFERROR(VLOOKUP($B428,Kraftvärmeprod!$B$1:$BX$550,MATCH(AA$2,Kraftvärmeprod!$B$1:$VX$1,0),FALSE)/1,0)-IFERROR(VLOOKUP($B428,'Slutlig allokering kvv'!$B$2:$BX$550,MATCH(AA$2,'Slutlig allokering kvv'!$B$1:$BX$1,0),FALSE)/1,0))</f>
        <v/>
      </c>
      <c r="AB428" t="str">
        <f>IF($D428="","",IFERROR(VLOOKUP($B428,Kraftvärmeprod!$B$1:$BX$550,MATCH(AB$2,Kraftvärmeprod!$B$1:$VX$1,0),FALSE)/1,0)-IFERROR(VLOOKUP($B428,'Slutlig allokering kvv'!$B$2:$BX$550,MATCH(AB$2,'Slutlig allokering kvv'!$B$1:$BX$1,0),FALSE)/1,0))</f>
        <v/>
      </c>
      <c r="AC428" t="str">
        <f>IF($D428="","",IFERROR(VLOOKUP($B428,Kraftvärmeprod!$B$1:$BX$550,MATCH(AC$2,Kraftvärmeprod!$B$1:$VX$1,0),FALSE)/1,0)-IFERROR(VLOOKUP($B428,'Slutlig allokering kvv'!$B$2:$BX$550,MATCH(AC$2,'Slutlig allokering kvv'!$B$1:$BX$1,0),FALSE)/1,0))</f>
        <v/>
      </c>
      <c r="AE428" t="str">
        <f>IF($D428="","",IFERROR(VLOOKUP($B428,Miljö!$B$1:$E$550,MATCH("Hjälpel kraftvärme (GWh)",Miljö!$B$1:$E$1,0),FALSE)/1,0)-IFERROR(VLOOKUP($B428,'Slutlig allokering kvv'!$B$2:$BX$550,MATCH(AE$2,'Slutlig allokering kvv'!$B$1:$BX$1,0),FALSE)/1,0))</f>
        <v/>
      </c>
      <c r="AP428" s="290">
        <f t="shared" si="26"/>
        <v>0</v>
      </c>
      <c r="AQ428" s="290"/>
      <c r="AR428" s="239" t="str">
        <f t="shared" si="27"/>
        <v/>
      </c>
      <c r="AS428" s="290"/>
    </row>
    <row r="429" spans="1:45" x14ac:dyDescent="0.25">
      <c r="A429" s="2" t="str">
        <f>'Miljövärden för publ företag'!B431</f>
        <v/>
      </c>
      <c r="B429" s="2" t="str">
        <f>'Miljövärden för publ företag'!C431</f>
        <v/>
      </c>
      <c r="C429" t="str">
        <f>IFERROR(VLOOKUP($B429,Kraftvärmeprod!$B$1:$AH$479,MATCH(C$2,Kraftvärmeprod!$B$1:$AG$1,0),FALSE)/1,"")</f>
        <v/>
      </c>
      <c r="D429" t="str">
        <f>IFERROR(VLOOKUP($B429,Kraftvärmeprod!$B$1:$AH$479,MATCH(D$2,Kraftvärmeprod!$B$1:$AG$1,0),FALSE)/1,"")</f>
        <v/>
      </c>
      <c r="F429" t="str">
        <f>IF($D429="","",IFERROR(VLOOKUP($B429,Kraftvärmeprod!$B$1:$BX$550,MATCH(F$2,Kraftvärmeprod!$B$1:$VX$1,0),FALSE)/1,0)-IFERROR(VLOOKUP($B429,'Slutlig allokering kvv'!$B$2:$BX$550,MATCH(F$2,'Slutlig allokering kvv'!$B$1:$BX$1,0),FALSE)/1,0))</f>
        <v/>
      </c>
      <c r="G429" t="str">
        <f>IF($D429="","",IFERROR(VLOOKUP($B429,Kraftvärmeprod!$B$1:$BX$550,MATCH(G$2,Kraftvärmeprod!$B$1:$VX$1,0),FALSE)/1,0)-IFERROR(VLOOKUP($B429,'Slutlig allokering kvv'!$B$2:$BX$550,MATCH(G$2,'Slutlig allokering kvv'!$B$1:$BX$1,0),FALSE)/1,0))</f>
        <v/>
      </c>
      <c r="H429" t="str">
        <f>IF($D429="","",IFERROR(VLOOKUP($B429,Kraftvärmeprod!$B$1:$BX$550,MATCH(H$2,Kraftvärmeprod!$B$1:$VX$1,0),FALSE)/1,0)-IFERROR(VLOOKUP($B429,'Slutlig allokering kvv'!$B$2:$BX$550,MATCH(H$2,'Slutlig allokering kvv'!$B$1:$BX$1,0),FALSE)/1,0))</f>
        <v/>
      </c>
      <c r="I429" t="str">
        <f>IF($D429="","",IFERROR(VLOOKUP($B429,Kraftvärmeprod!$B$1:$BX$550,MATCH(I$2,Kraftvärmeprod!$B$1:$VX$1,0),FALSE)/1,0)-IFERROR(VLOOKUP($B429,'Slutlig allokering kvv'!$B$2:$BX$550,MATCH(I$2,'Slutlig allokering kvv'!$B$1:$BX$1,0),FALSE)/1,0))</f>
        <v/>
      </c>
      <c r="J429" t="str">
        <f>IF($D429="","",IFERROR(VLOOKUP($B429,Kraftvärmeprod!$B$1:$BX$550,MATCH(J$2,Kraftvärmeprod!$B$1:$VX$1,0),FALSE)/1,0)-IFERROR(VLOOKUP($B429,'Slutlig allokering kvv'!$B$2:$BX$550,MATCH(J$2,'Slutlig allokering kvv'!$B$1:$BX$1,0),FALSE)/1,0))</f>
        <v/>
      </c>
      <c r="K429" t="str">
        <f>IF($D429="","",IFERROR(VLOOKUP($B429,Kraftvärmeprod!$B$1:$BX$550,MATCH(K$2,Kraftvärmeprod!$B$1:$VX$1,0),FALSE)/1,0)-IFERROR(VLOOKUP($B429,'Slutlig allokering kvv'!$B$2:$BX$550,MATCH(K$2,'Slutlig allokering kvv'!$B$1:$BX$1,0),FALSE)/1,0))</f>
        <v/>
      </c>
      <c r="L429" t="str">
        <f>IF($D429="","",IFERROR(VLOOKUP($B429,Kraftvärmeprod!$B$1:$BX$550,MATCH(L$2,Kraftvärmeprod!$B$1:$VX$1,0),FALSE)/1,0)-IFERROR(VLOOKUP($B429,'Slutlig allokering kvv'!$B$2:$BX$550,MATCH(L$2,'Slutlig allokering kvv'!$B$1:$BX$1,0),FALSE)/1,0))</f>
        <v/>
      </c>
      <c r="M429" t="str">
        <f>IF($D429="","",IFERROR(VLOOKUP($B429,Kraftvärmeprod!$B$1:$BX$550,MATCH(M$2,Kraftvärmeprod!$B$1:$VX$1,0),FALSE)/1,0)-IFERROR(VLOOKUP($B429,'Slutlig allokering kvv'!$B$2:$BX$550,MATCH(M$2,'Slutlig allokering kvv'!$B$1:$BX$1,0),FALSE)/1,0))</f>
        <v/>
      </c>
      <c r="N429" t="str">
        <f>IF($D429="","",IFERROR(VLOOKUP($B429,Kraftvärmeprod!$B$1:$BX$550,MATCH(N$2,Kraftvärmeprod!$B$1:$VX$1,0),FALSE)/1,0)-IFERROR(VLOOKUP($B429,'Slutlig allokering kvv'!$B$2:$BX$550,MATCH(N$2,'Slutlig allokering kvv'!$B$1:$BX$1,0),FALSE)/1,0))</f>
        <v/>
      </c>
      <c r="O429" t="str">
        <f>IF($D429="","",IFERROR(VLOOKUP($B429,Kraftvärmeprod!$B$1:$BX$550,MATCH(O$2,Kraftvärmeprod!$B$1:$VX$1,0),FALSE)/1,0)-IFERROR(VLOOKUP($B429,'Slutlig allokering kvv'!$B$2:$BX$550,MATCH(O$2,'Slutlig allokering kvv'!$B$1:$BX$1,0),FALSE)/1,0))</f>
        <v/>
      </c>
      <c r="P429" t="str">
        <f>IF($D429="","",IFERROR(VLOOKUP($B429,Kraftvärmeprod!$B$1:$BX$550,MATCH(P$2,Kraftvärmeprod!$B$1:$VX$1,0),FALSE)/1,0)-IFERROR(VLOOKUP($B429,'Slutlig allokering kvv'!$B$2:$BX$550,MATCH(P$2,'Slutlig allokering kvv'!$B$1:$BX$1,0),FALSE)/1,0))</f>
        <v/>
      </c>
      <c r="Q429" t="str">
        <f>IF($D429="","",IFERROR(VLOOKUP($B429,Kraftvärmeprod!$B$1:$BX$550,MATCH(Q$2,Kraftvärmeprod!$B$1:$VX$1,0),FALSE)/1,0)-IFERROR(VLOOKUP($B429,'Slutlig allokering kvv'!$B$2:$BX$550,MATCH(Q$2,'Slutlig allokering kvv'!$B$1:$BX$1,0),FALSE)/1,0))</f>
        <v/>
      </c>
      <c r="R429" t="str">
        <f>IF($D429="","",IFERROR(VLOOKUP($B429,Kraftvärmeprod!$B$1:$BX$550,MATCH(R$2,Kraftvärmeprod!$B$1:$VX$1,0),FALSE)/1,0)-IFERROR(VLOOKUP($B429,'Slutlig allokering kvv'!$B$2:$BX$550,MATCH(R$2,'Slutlig allokering kvv'!$B$1:$BX$1,0),FALSE)/1,0))</f>
        <v/>
      </c>
      <c r="S429" t="str">
        <f>IF($D429="","",IFERROR(VLOOKUP($B429,Kraftvärmeprod!$B$1:$BX$550,MATCH(S$2,Kraftvärmeprod!$B$1:$VX$1,0),FALSE)/1,0)-IFERROR(VLOOKUP($B429,'Slutlig allokering kvv'!$B$2:$BX$550,MATCH(S$2,'Slutlig allokering kvv'!$B$1:$BX$1,0),FALSE)/1,0))</f>
        <v/>
      </c>
      <c r="T429" t="str">
        <f>IF($D429="","",IFERROR(VLOOKUP($B429,Kraftvärmeprod!$B$1:$BX$550,MATCH(T$2,Kraftvärmeprod!$B$1:$VX$1,0),FALSE)/1,0)-IFERROR(VLOOKUP($B429,'Slutlig allokering kvv'!$B$2:$BX$550,MATCH(T$2,'Slutlig allokering kvv'!$B$1:$BX$1,0),FALSE)/1,0))</f>
        <v/>
      </c>
      <c r="U429" t="str">
        <f>IF($D429="","",IFERROR(VLOOKUP($B429,Kraftvärmeprod!$B$1:$BX$550,MATCH(U$2,Kraftvärmeprod!$B$1:$VX$1,0),FALSE)/1,0)-IFERROR(VLOOKUP($B429,'Slutlig allokering kvv'!$B$2:$BX$550,MATCH(U$2,'Slutlig allokering kvv'!$B$1:$BX$1,0),FALSE)/1,0))</f>
        <v/>
      </c>
      <c r="V429" t="str">
        <f>IF($D429="","",IFERROR(VLOOKUP($B429,Kraftvärmeprod!$B$1:$BX$550,MATCH(V$2,Kraftvärmeprod!$B$1:$VX$1,0),FALSE)/1,0)-IFERROR(VLOOKUP($B429,'Slutlig allokering kvv'!$B$2:$BX$550,MATCH(V$2,'Slutlig allokering kvv'!$B$1:$BX$1,0),FALSE)/1,0))</f>
        <v/>
      </c>
      <c r="W429" t="str">
        <f>IF($D429="","",IFERROR(VLOOKUP($B429,Kraftvärmeprod!$B$1:$BX$550,MATCH(W$2,Kraftvärmeprod!$B$1:$VX$1,0),FALSE)/1,0)-IFERROR(VLOOKUP($B429,'Slutlig allokering kvv'!$B$2:$BX$550,MATCH(W$2,'Slutlig allokering kvv'!$B$1:$BX$1,0),FALSE)/1,0))</f>
        <v/>
      </c>
      <c r="X429" t="str">
        <f>IF($D429="","",IFERROR(VLOOKUP($B429,Kraftvärmeprod!$B$1:$BX$550,MATCH(X$2,Kraftvärmeprod!$B$1:$VX$1,0),FALSE)/1,0)-IFERROR(VLOOKUP($B429,'Slutlig allokering kvv'!$B$2:$BX$550,MATCH(X$2,'Slutlig allokering kvv'!$B$1:$BX$1,0),FALSE)/1,0))</f>
        <v/>
      </c>
      <c r="Y429" t="str">
        <f>IF($D429="","",IFERROR(VLOOKUP($B429,Kraftvärmeprod!$B$1:$BX$550,MATCH(Y$2,Kraftvärmeprod!$B$1:$VX$1,0),FALSE)/1,0)-IFERROR(VLOOKUP($B429,'Slutlig allokering kvv'!$B$2:$BX$550,MATCH(Y$2,'Slutlig allokering kvv'!$B$1:$BX$1,0),FALSE)/1,0))</f>
        <v/>
      </c>
      <c r="Z429" t="str">
        <f>IF($D429="","",IFERROR(VLOOKUP($B429,Kraftvärmeprod!$B$1:$BX$550,MATCH(Z$2,Kraftvärmeprod!$B$1:$VX$1,0),FALSE)/1,0)-IFERROR(VLOOKUP($B429,'Slutlig allokering kvv'!$B$2:$BX$550,MATCH(Z$2,'Slutlig allokering kvv'!$B$1:$BX$1,0),FALSE)/1,0))</f>
        <v/>
      </c>
      <c r="AA429" t="str">
        <f>IF($D429="","",IFERROR(VLOOKUP($B429,Kraftvärmeprod!$B$1:$BX$550,MATCH(AA$2,Kraftvärmeprod!$B$1:$VX$1,0),FALSE)/1,0)-IFERROR(VLOOKUP($B429,'Slutlig allokering kvv'!$B$2:$BX$550,MATCH(AA$2,'Slutlig allokering kvv'!$B$1:$BX$1,0),FALSE)/1,0))</f>
        <v/>
      </c>
      <c r="AB429" t="str">
        <f>IF($D429="","",IFERROR(VLOOKUP($B429,Kraftvärmeprod!$B$1:$BX$550,MATCH(AB$2,Kraftvärmeprod!$B$1:$VX$1,0),FALSE)/1,0)-IFERROR(VLOOKUP($B429,'Slutlig allokering kvv'!$B$2:$BX$550,MATCH(AB$2,'Slutlig allokering kvv'!$B$1:$BX$1,0),FALSE)/1,0))</f>
        <v/>
      </c>
      <c r="AC429" t="str">
        <f>IF($D429="","",IFERROR(VLOOKUP($B429,Kraftvärmeprod!$B$1:$BX$550,MATCH(AC$2,Kraftvärmeprod!$B$1:$VX$1,0),FALSE)/1,0)-IFERROR(VLOOKUP($B429,'Slutlig allokering kvv'!$B$2:$BX$550,MATCH(AC$2,'Slutlig allokering kvv'!$B$1:$BX$1,0),FALSE)/1,0))</f>
        <v/>
      </c>
      <c r="AE429" t="str">
        <f>IF($D429="","",IFERROR(VLOOKUP($B429,Miljö!$B$1:$E$550,MATCH("Hjälpel kraftvärme (GWh)",Miljö!$B$1:$E$1,0),FALSE)/1,0)-IFERROR(VLOOKUP($B429,'Slutlig allokering kvv'!$B$2:$BX$550,MATCH(AE$2,'Slutlig allokering kvv'!$B$1:$BX$1,0),FALSE)/1,0))</f>
        <v/>
      </c>
      <c r="AP429" s="290">
        <f t="shared" si="26"/>
        <v>0</v>
      </c>
      <c r="AQ429" s="290"/>
      <c r="AR429" s="239" t="str">
        <f t="shared" si="27"/>
        <v/>
      </c>
      <c r="AS429" s="290"/>
    </row>
    <row r="430" spans="1:45" x14ac:dyDescent="0.25">
      <c r="A430" s="2" t="str">
        <f>'Miljövärden för publ företag'!B432</f>
        <v/>
      </c>
      <c r="B430" s="2" t="str">
        <f>'Miljövärden för publ företag'!C432</f>
        <v/>
      </c>
      <c r="C430" t="str">
        <f>IFERROR(VLOOKUP($B430,Kraftvärmeprod!$B$1:$AH$479,MATCH(C$2,Kraftvärmeprod!$B$1:$AG$1,0),FALSE)/1,"")</f>
        <v/>
      </c>
      <c r="D430" t="str">
        <f>IFERROR(VLOOKUP($B430,Kraftvärmeprod!$B$1:$AH$479,MATCH(D$2,Kraftvärmeprod!$B$1:$AG$1,0),FALSE)/1,"")</f>
        <v/>
      </c>
      <c r="F430" t="str">
        <f>IF($D430="","",IFERROR(VLOOKUP($B430,Kraftvärmeprod!$B$1:$BX$550,MATCH(F$2,Kraftvärmeprod!$B$1:$VX$1,0),FALSE)/1,0)-IFERROR(VLOOKUP($B430,'Slutlig allokering kvv'!$B$2:$BX$550,MATCH(F$2,'Slutlig allokering kvv'!$B$1:$BX$1,0),FALSE)/1,0))</f>
        <v/>
      </c>
      <c r="G430" t="str">
        <f>IF($D430="","",IFERROR(VLOOKUP($B430,Kraftvärmeprod!$B$1:$BX$550,MATCH(G$2,Kraftvärmeprod!$B$1:$VX$1,0),FALSE)/1,0)-IFERROR(VLOOKUP($B430,'Slutlig allokering kvv'!$B$2:$BX$550,MATCH(G$2,'Slutlig allokering kvv'!$B$1:$BX$1,0),FALSE)/1,0))</f>
        <v/>
      </c>
      <c r="H430" t="str">
        <f>IF($D430="","",IFERROR(VLOOKUP($B430,Kraftvärmeprod!$B$1:$BX$550,MATCH(H$2,Kraftvärmeprod!$B$1:$VX$1,0),FALSE)/1,0)-IFERROR(VLOOKUP($B430,'Slutlig allokering kvv'!$B$2:$BX$550,MATCH(H$2,'Slutlig allokering kvv'!$B$1:$BX$1,0),FALSE)/1,0))</f>
        <v/>
      </c>
      <c r="I430" t="str">
        <f>IF($D430="","",IFERROR(VLOOKUP($B430,Kraftvärmeprod!$B$1:$BX$550,MATCH(I$2,Kraftvärmeprod!$B$1:$VX$1,0),FALSE)/1,0)-IFERROR(VLOOKUP($B430,'Slutlig allokering kvv'!$B$2:$BX$550,MATCH(I$2,'Slutlig allokering kvv'!$B$1:$BX$1,0),FALSE)/1,0))</f>
        <v/>
      </c>
      <c r="J430" t="str">
        <f>IF($D430="","",IFERROR(VLOOKUP($B430,Kraftvärmeprod!$B$1:$BX$550,MATCH(J$2,Kraftvärmeprod!$B$1:$VX$1,0),FALSE)/1,0)-IFERROR(VLOOKUP($B430,'Slutlig allokering kvv'!$B$2:$BX$550,MATCH(J$2,'Slutlig allokering kvv'!$B$1:$BX$1,0),FALSE)/1,0))</f>
        <v/>
      </c>
      <c r="K430" t="str">
        <f>IF($D430="","",IFERROR(VLOOKUP($B430,Kraftvärmeprod!$B$1:$BX$550,MATCH(K$2,Kraftvärmeprod!$B$1:$VX$1,0),FALSE)/1,0)-IFERROR(VLOOKUP($B430,'Slutlig allokering kvv'!$B$2:$BX$550,MATCH(K$2,'Slutlig allokering kvv'!$B$1:$BX$1,0),FALSE)/1,0))</f>
        <v/>
      </c>
      <c r="L430" t="str">
        <f>IF($D430="","",IFERROR(VLOOKUP($B430,Kraftvärmeprod!$B$1:$BX$550,MATCH(L$2,Kraftvärmeprod!$B$1:$VX$1,0),FALSE)/1,0)-IFERROR(VLOOKUP($B430,'Slutlig allokering kvv'!$B$2:$BX$550,MATCH(L$2,'Slutlig allokering kvv'!$B$1:$BX$1,0),FALSE)/1,0))</f>
        <v/>
      </c>
      <c r="M430" t="str">
        <f>IF($D430="","",IFERROR(VLOOKUP($B430,Kraftvärmeprod!$B$1:$BX$550,MATCH(M$2,Kraftvärmeprod!$B$1:$VX$1,0),FALSE)/1,0)-IFERROR(VLOOKUP($B430,'Slutlig allokering kvv'!$B$2:$BX$550,MATCH(M$2,'Slutlig allokering kvv'!$B$1:$BX$1,0),FALSE)/1,0))</f>
        <v/>
      </c>
      <c r="N430" t="str">
        <f>IF($D430="","",IFERROR(VLOOKUP($B430,Kraftvärmeprod!$B$1:$BX$550,MATCH(N$2,Kraftvärmeprod!$B$1:$VX$1,0),FALSE)/1,0)-IFERROR(VLOOKUP($B430,'Slutlig allokering kvv'!$B$2:$BX$550,MATCH(N$2,'Slutlig allokering kvv'!$B$1:$BX$1,0),FALSE)/1,0))</f>
        <v/>
      </c>
      <c r="O430" t="str">
        <f>IF($D430="","",IFERROR(VLOOKUP($B430,Kraftvärmeprod!$B$1:$BX$550,MATCH(O$2,Kraftvärmeprod!$B$1:$VX$1,0),FALSE)/1,0)-IFERROR(VLOOKUP($B430,'Slutlig allokering kvv'!$B$2:$BX$550,MATCH(O$2,'Slutlig allokering kvv'!$B$1:$BX$1,0),FALSE)/1,0))</f>
        <v/>
      </c>
      <c r="P430" t="str">
        <f>IF($D430="","",IFERROR(VLOOKUP($B430,Kraftvärmeprod!$B$1:$BX$550,MATCH(P$2,Kraftvärmeprod!$B$1:$VX$1,0),FALSE)/1,0)-IFERROR(VLOOKUP($B430,'Slutlig allokering kvv'!$B$2:$BX$550,MATCH(P$2,'Slutlig allokering kvv'!$B$1:$BX$1,0),FALSE)/1,0))</f>
        <v/>
      </c>
      <c r="Q430" t="str">
        <f>IF($D430="","",IFERROR(VLOOKUP($B430,Kraftvärmeprod!$B$1:$BX$550,MATCH(Q$2,Kraftvärmeprod!$B$1:$VX$1,0),FALSE)/1,0)-IFERROR(VLOOKUP($B430,'Slutlig allokering kvv'!$B$2:$BX$550,MATCH(Q$2,'Slutlig allokering kvv'!$B$1:$BX$1,0),FALSE)/1,0))</f>
        <v/>
      </c>
      <c r="R430" t="str">
        <f>IF($D430="","",IFERROR(VLOOKUP($B430,Kraftvärmeprod!$B$1:$BX$550,MATCH(R$2,Kraftvärmeprod!$B$1:$VX$1,0),FALSE)/1,0)-IFERROR(VLOOKUP($B430,'Slutlig allokering kvv'!$B$2:$BX$550,MATCH(R$2,'Slutlig allokering kvv'!$B$1:$BX$1,0),FALSE)/1,0))</f>
        <v/>
      </c>
      <c r="S430" t="str">
        <f>IF($D430="","",IFERROR(VLOOKUP($B430,Kraftvärmeprod!$B$1:$BX$550,MATCH(S$2,Kraftvärmeprod!$B$1:$VX$1,0),FALSE)/1,0)-IFERROR(VLOOKUP($B430,'Slutlig allokering kvv'!$B$2:$BX$550,MATCH(S$2,'Slutlig allokering kvv'!$B$1:$BX$1,0),FALSE)/1,0))</f>
        <v/>
      </c>
      <c r="T430" t="str">
        <f>IF($D430="","",IFERROR(VLOOKUP($B430,Kraftvärmeprod!$B$1:$BX$550,MATCH(T$2,Kraftvärmeprod!$B$1:$VX$1,0),FALSE)/1,0)-IFERROR(VLOOKUP($B430,'Slutlig allokering kvv'!$B$2:$BX$550,MATCH(T$2,'Slutlig allokering kvv'!$B$1:$BX$1,0),FALSE)/1,0))</f>
        <v/>
      </c>
      <c r="U430" t="str">
        <f>IF($D430="","",IFERROR(VLOOKUP($B430,Kraftvärmeprod!$B$1:$BX$550,MATCH(U$2,Kraftvärmeprod!$B$1:$VX$1,0),FALSE)/1,0)-IFERROR(VLOOKUP($B430,'Slutlig allokering kvv'!$B$2:$BX$550,MATCH(U$2,'Slutlig allokering kvv'!$B$1:$BX$1,0),FALSE)/1,0))</f>
        <v/>
      </c>
      <c r="V430" t="str">
        <f>IF($D430="","",IFERROR(VLOOKUP($B430,Kraftvärmeprod!$B$1:$BX$550,MATCH(V$2,Kraftvärmeprod!$B$1:$VX$1,0),FALSE)/1,0)-IFERROR(VLOOKUP($B430,'Slutlig allokering kvv'!$B$2:$BX$550,MATCH(V$2,'Slutlig allokering kvv'!$B$1:$BX$1,0),FALSE)/1,0))</f>
        <v/>
      </c>
      <c r="W430" t="str">
        <f>IF($D430="","",IFERROR(VLOOKUP($B430,Kraftvärmeprod!$B$1:$BX$550,MATCH(W$2,Kraftvärmeprod!$B$1:$VX$1,0),FALSE)/1,0)-IFERROR(VLOOKUP($B430,'Slutlig allokering kvv'!$B$2:$BX$550,MATCH(W$2,'Slutlig allokering kvv'!$B$1:$BX$1,0),FALSE)/1,0))</f>
        <v/>
      </c>
      <c r="X430" t="str">
        <f>IF($D430="","",IFERROR(VLOOKUP($B430,Kraftvärmeprod!$B$1:$BX$550,MATCH(X$2,Kraftvärmeprod!$B$1:$VX$1,0),FALSE)/1,0)-IFERROR(VLOOKUP($B430,'Slutlig allokering kvv'!$B$2:$BX$550,MATCH(X$2,'Slutlig allokering kvv'!$B$1:$BX$1,0),FALSE)/1,0))</f>
        <v/>
      </c>
      <c r="Y430" t="str">
        <f>IF($D430="","",IFERROR(VLOOKUP($B430,Kraftvärmeprod!$B$1:$BX$550,MATCH(Y$2,Kraftvärmeprod!$B$1:$VX$1,0),FALSE)/1,0)-IFERROR(VLOOKUP($B430,'Slutlig allokering kvv'!$B$2:$BX$550,MATCH(Y$2,'Slutlig allokering kvv'!$B$1:$BX$1,0),FALSE)/1,0))</f>
        <v/>
      </c>
      <c r="Z430" t="str">
        <f>IF($D430="","",IFERROR(VLOOKUP($B430,Kraftvärmeprod!$B$1:$BX$550,MATCH(Z$2,Kraftvärmeprod!$B$1:$VX$1,0),FALSE)/1,0)-IFERROR(VLOOKUP($B430,'Slutlig allokering kvv'!$B$2:$BX$550,MATCH(Z$2,'Slutlig allokering kvv'!$B$1:$BX$1,0),FALSE)/1,0))</f>
        <v/>
      </c>
      <c r="AA430" t="str">
        <f>IF($D430="","",IFERROR(VLOOKUP($B430,Kraftvärmeprod!$B$1:$BX$550,MATCH(AA$2,Kraftvärmeprod!$B$1:$VX$1,0),FALSE)/1,0)-IFERROR(VLOOKUP($B430,'Slutlig allokering kvv'!$B$2:$BX$550,MATCH(AA$2,'Slutlig allokering kvv'!$B$1:$BX$1,0),FALSE)/1,0))</f>
        <v/>
      </c>
      <c r="AB430" t="str">
        <f>IF($D430="","",IFERROR(VLOOKUP($B430,Kraftvärmeprod!$B$1:$BX$550,MATCH(AB$2,Kraftvärmeprod!$B$1:$VX$1,0),FALSE)/1,0)-IFERROR(VLOOKUP($B430,'Slutlig allokering kvv'!$B$2:$BX$550,MATCH(AB$2,'Slutlig allokering kvv'!$B$1:$BX$1,0),FALSE)/1,0))</f>
        <v/>
      </c>
      <c r="AC430" t="str">
        <f>IF($D430="","",IFERROR(VLOOKUP($B430,Kraftvärmeprod!$B$1:$BX$550,MATCH(AC$2,Kraftvärmeprod!$B$1:$VX$1,0),FALSE)/1,0)-IFERROR(VLOOKUP($B430,'Slutlig allokering kvv'!$B$2:$BX$550,MATCH(AC$2,'Slutlig allokering kvv'!$B$1:$BX$1,0),FALSE)/1,0))</f>
        <v/>
      </c>
      <c r="AE430" t="str">
        <f>IF($D430="","",IFERROR(VLOOKUP($B430,Miljö!$B$1:$E$550,MATCH("Hjälpel kraftvärme (GWh)",Miljö!$B$1:$E$1,0),FALSE)/1,0)-IFERROR(VLOOKUP($B430,'Slutlig allokering kvv'!$B$2:$BX$550,MATCH(AE$2,'Slutlig allokering kvv'!$B$1:$BX$1,0),FALSE)/1,0))</f>
        <v/>
      </c>
      <c r="AP430" s="290">
        <f t="shared" si="26"/>
        <v>0</v>
      </c>
      <c r="AQ430" s="290"/>
      <c r="AR430" s="239" t="str">
        <f t="shared" si="27"/>
        <v/>
      </c>
      <c r="AS430" s="290"/>
    </row>
    <row r="431" spans="1:45" x14ac:dyDescent="0.25">
      <c r="A431" s="2" t="str">
        <f>'Miljövärden för publ företag'!B433</f>
        <v/>
      </c>
      <c r="B431" s="2" t="str">
        <f>'Miljövärden för publ företag'!C433</f>
        <v/>
      </c>
      <c r="C431" t="str">
        <f>IFERROR(VLOOKUP($B431,Kraftvärmeprod!$B$1:$AH$479,MATCH(C$2,Kraftvärmeprod!$B$1:$AG$1,0),FALSE)/1,"")</f>
        <v/>
      </c>
      <c r="D431" t="str">
        <f>IFERROR(VLOOKUP($B431,Kraftvärmeprod!$B$1:$AH$479,MATCH(D$2,Kraftvärmeprod!$B$1:$AG$1,0),FALSE)/1,"")</f>
        <v/>
      </c>
      <c r="F431" t="str">
        <f>IF($D431="","",IFERROR(VLOOKUP($B431,Kraftvärmeprod!$B$1:$BX$550,MATCH(F$2,Kraftvärmeprod!$B$1:$VX$1,0),FALSE)/1,0)-IFERROR(VLOOKUP($B431,'Slutlig allokering kvv'!$B$2:$BX$550,MATCH(F$2,'Slutlig allokering kvv'!$B$1:$BX$1,0),FALSE)/1,0))</f>
        <v/>
      </c>
      <c r="G431" t="str">
        <f>IF($D431="","",IFERROR(VLOOKUP($B431,Kraftvärmeprod!$B$1:$BX$550,MATCH(G$2,Kraftvärmeprod!$B$1:$VX$1,0),FALSE)/1,0)-IFERROR(VLOOKUP($B431,'Slutlig allokering kvv'!$B$2:$BX$550,MATCH(G$2,'Slutlig allokering kvv'!$B$1:$BX$1,0),FALSE)/1,0))</f>
        <v/>
      </c>
      <c r="H431" t="str">
        <f>IF($D431="","",IFERROR(VLOOKUP($B431,Kraftvärmeprod!$B$1:$BX$550,MATCH(H$2,Kraftvärmeprod!$B$1:$VX$1,0),FALSE)/1,0)-IFERROR(VLOOKUP($B431,'Slutlig allokering kvv'!$B$2:$BX$550,MATCH(H$2,'Slutlig allokering kvv'!$B$1:$BX$1,0),FALSE)/1,0))</f>
        <v/>
      </c>
      <c r="I431" t="str">
        <f>IF($D431="","",IFERROR(VLOOKUP($B431,Kraftvärmeprod!$B$1:$BX$550,MATCH(I$2,Kraftvärmeprod!$B$1:$VX$1,0),FALSE)/1,0)-IFERROR(VLOOKUP($B431,'Slutlig allokering kvv'!$B$2:$BX$550,MATCH(I$2,'Slutlig allokering kvv'!$B$1:$BX$1,0),FALSE)/1,0))</f>
        <v/>
      </c>
      <c r="J431" t="str">
        <f>IF($D431="","",IFERROR(VLOOKUP($B431,Kraftvärmeprod!$B$1:$BX$550,MATCH(J$2,Kraftvärmeprod!$B$1:$VX$1,0),FALSE)/1,0)-IFERROR(VLOOKUP($B431,'Slutlig allokering kvv'!$B$2:$BX$550,MATCH(J$2,'Slutlig allokering kvv'!$B$1:$BX$1,0),FALSE)/1,0))</f>
        <v/>
      </c>
      <c r="K431" t="str">
        <f>IF($D431="","",IFERROR(VLOOKUP($B431,Kraftvärmeprod!$B$1:$BX$550,MATCH(K$2,Kraftvärmeprod!$B$1:$VX$1,0),FALSE)/1,0)-IFERROR(VLOOKUP($B431,'Slutlig allokering kvv'!$B$2:$BX$550,MATCH(K$2,'Slutlig allokering kvv'!$B$1:$BX$1,0),FALSE)/1,0))</f>
        <v/>
      </c>
      <c r="L431" t="str">
        <f>IF($D431="","",IFERROR(VLOOKUP($B431,Kraftvärmeprod!$B$1:$BX$550,MATCH(L$2,Kraftvärmeprod!$B$1:$VX$1,0),FALSE)/1,0)-IFERROR(VLOOKUP($B431,'Slutlig allokering kvv'!$B$2:$BX$550,MATCH(L$2,'Slutlig allokering kvv'!$B$1:$BX$1,0),FALSE)/1,0))</f>
        <v/>
      </c>
      <c r="M431" t="str">
        <f>IF($D431="","",IFERROR(VLOOKUP($B431,Kraftvärmeprod!$B$1:$BX$550,MATCH(M$2,Kraftvärmeprod!$B$1:$VX$1,0),FALSE)/1,0)-IFERROR(VLOOKUP($B431,'Slutlig allokering kvv'!$B$2:$BX$550,MATCH(M$2,'Slutlig allokering kvv'!$B$1:$BX$1,0),FALSE)/1,0))</f>
        <v/>
      </c>
      <c r="N431" t="str">
        <f>IF($D431="","",IFERROR(VLOOKUP($B431,Kraftvärmeprod!$B$1:$BX$550,MATCH(N$2,Kraftvärmeprod!$B$1:$VX$1,0),FALSE)/1,0)-IFERROR(VLOOKUP($B431,'Slutlig allokering kvv'!$B$2:$BX$550,MATCH(N$2,'Slutlig allokering kvv'!$B$1:$BX$1,0),FALSE)/1,0))</f>
        <v/>
      </c>
      <c r="O431" t="str">
        <f>IF($D431="","",IFERROR(VLOOKUP($B431,Kraftvärmeprod!$B$1:$BX$550,MATCH(O$2,Kraftvärmeprod!$B$1:$VX$1,0),FALSE)/1,0)-IFERROR(VLOOKUP($B431,'Slutlig allokering kvv'!$B$2:$BX$550,MATCH(O$2,'Slutlig allokering kvv'!$B$1:$BX$1,0),FALSE)/1,0))</f>
        <v/>
      </c>
      <c r="P431" t="str">
        <f>IF($D431="","",IFERROR(VLOOKUP($B431,Kraftvärmeprod!$B$1:$BX$550,MATCH(P$2,Kraftvärmeprod!$B$1:$VX$1,0),FALSE)/1,0)-IFERROR(VLOOKUP($B431,'Slutlig allokering kvv'!$B$2:$BX$550,MATCH(P$2,'Slutlig allokering kvv'!$B$1:$BX$1,0),FALSE)/1,0))</f>
        <v/>
      </c>
      <c r="Q431" t="str">
        <f>IF($D431="","",IFERROR(VLOOKUP($B431,Kraftvärmeprod!$B$1:$BX$550,MATCH(Q$2,Kraftvärmeprod!$B$1:$VX$1,0),FALSE)/1,0)-IFERROR(VLOOKUP($B431,'Slutlig allokering kvv'!$B$2:$BX$550,MATCH(Q$2,'Slutlig allokering kvv'!$B$1:$BX$1,0),FALSE)/1,0))</f>
        <v/>
      </c>
      <c r="R431" t="str">
        <f>IF($D431="","",IFERROR(VLOOKUP($B431,Kraftvärmeprod!$B$1:$BX$550,MATCH(R$2,Kraftvärmeprod!$B$1:$VX$1,0),FALSE)/1,0)-IFERROR(VLOOKUP($B431,'Slutlig allokering kvv'!$B$2:$BX$550,MATCH(R$2,'Slutlig allokering kvv'!$B$1:$BX$1,0),FALSE)/1,0))</f>
        <v/>
      </c>
      <c r="S431" t="str">
        <f>IF($D431="","",IFERROR(VLOOKUP($B431,Kraftvärmeprod!$B$1:$BX$550,MATCH(S$2,Kraftvärmeprod!$B$1:$VX$1,0),FALSE)/1,0)-IFERROR(VLOOKUP($B431,'Slutlig allokering kvv'!$B$2:$BX$550,MATCH(S$2,'Slutlig allokering kvv'!$B$1:$BX$1,0),FALSE)/1,0))</f>
        <v/>
      </c>
      <c r="T431" t="str">
        <f>IF($D431="","",IFERROR(VLOOKUP($B431,Kraftvärmeprod!$B$1:$BX$550,MATCH(T$2,Kraftvärmeprod!$B$1:$VX$1,0),FALSE)/1,0)-IFERROR(VLOOKUP($B431,'Slutlig allokering kvv'!$B$2:$BX$550,MATCH(T$2,'Slutlig allokering kvv'!$B$1:$BX$1,0),FALSE)/1,0))</f>
        <v/>
      </c>
      <c r="U431" t="str">
        <f>IF($D431="","",IFERROR(VLOOKUP($B431,Kraftvärmeprod!$B$1:$BX$550,MATCH(U$2,Kraftvärmeprod!$B$1:$VX$1,0),FALSE)/1,0)-IFERROR(VLOOKUP($B431,'Slutlig allokering kvv'!$B$2:$BX$550,MATCH(U$2,'Slutlig allokering kvv'!$B$1:$BX$1,0),FALSE)/1,0))</f>
        <v/>
      </c>
      <c r="V431" t="str">
        <f>IF($D431="","",IFERROR(VLOOKUP($B431,Kraftvärmeprod!$B$1:$BX$550,MATCH(V$2,Kraftvärmeprod!$B$1:$VX$1,0),FALSE)/1,0)-IFERROR(VLOOKUP($B431,'Slutlig allokering kvv'!$B$2:$BX$550,MATCH(V$2,'Slutlig allokering kvv'!$B$1:$BX$1,0),FALSE)/1,0))</f>
        <v/>
      </c>
      <c r="W431" t="str">
        <f>IF($D431="","",IFERROR(VLOOKUP($B431,Kraftvärmeprod!$B$1:$BX$550,MATCH(W$2,Kraftvärmeprod!$B$1:$VX$1,0),FALSE)/1,0)-IFERROR(VLOOKUP($B431,'Slutlig allokering kvv'!$B$2:$BX$550,MATCH(W$2,'Slutlig allokering kvv'!$B$1:$BX$1,0),FALSE)/1,0))</f>
        <v/>
      </c>
      <c r="X431" t="str">
        <f>IF($D431="","",IFERROR(VLOOKUP($B431,Kraftvärmeprod!$B$1:$BX$550,MATCH(X$2,Kraftvärmeprod!$B$1:$VX$1,0),FALSE)/1,0)-IFERROR(VLOOKUP($B431,'Slutlig allokering kvv'!$B$2:$BX$550,MATCH(X$2,'Slutlig allokering kvv'!$B$1:$BX$1,0),FALSE)/1,0))</f>
        <v/>
      </c>
      <c r="Y431" t="str">
        <f>IF($D431="","",IFERROR(VLOOKUP($B431,Kraftvärmeprod!$B$1:$BX$550,MATCH(Y$2,Kraftvärmeprod!$B$1:$VX$1,0),FALSE)/1,0)-IFERROR(VLOOKUP($B431,'Slutlig allokering kvv'!$B$2:$BX$550,MATCH(Y$2,'Slutlig allokering kvv'!$B$1:$BX$1,0),FALSE)/1,0))</f>
        <v/>
      </c>
      <c r="Z431" t="str">
        <f>IF($D431="","",IFERROR(VLOOKUP($B431,Kraftvärmeprod!$B$1:$BX$550,MATCH(Z$2,Kraftvärmeprod!$B$1:$VX$1,0),FALSE)/1,0)-IFERROR(VLOOKUP($B431,'Slutlig allokering kvv'!$B$2:$BX$550,MATCH(Z$2,'Slutlig allokering kvv'!$B$1:$BX$1,0),FALSE)/1,0))</f>
        <v/>
      </c>
      <c r="AA431" t="str">
        <f>IF($D431="","",IFERROR(VLOOKUP($B431,Kraftvärmeprod!$B$1:$BX$550,MATCH(AA$2,Kraftvärmeprod!$B$1:$VX$1,0),FALSE)/1,0)-IFERROR(VLOOKUP($B431,'Slutlig allokering kvv'!$B$2:$BX$550,MATCH(AA$2,'Slutlig allokering kvv'!$B$1:$BX$1,0),FALSE)/1,0))</f>
        <v/>
      </c>
      <c r="AB431" t="str">
        <f>IF($D431="","",IFERROR(VLOOKUP($B431,Kraftvärmeprod!$B$1:$BX$550,MATCH(AB$2,Kraftvärmeprod!$B$1:$VX$1,0),FALSE)/1,0)-IFERROR(VLOOKUP($B431,'Slutlig allokering kvv'!$B$2:$BX$550,MATCH(AB$2,'Slutlig allokering kvv'!$B$1:$BX$1,0),FALSE)/1,0))</f>
        <v/>
      </c>
      <c r="AC431" t="str">
        <f>IF($D431="","",IFERROR(VLOOKUP($B431,Kraftvärmeprod!$B$1:$BX$550,MATCH(AC$2,Kraftvärmeprod!$B$1:$VX$1,0),FALSE)/1,0)-IFERROR(VLOOKUP($B431,'Slutlig allokering kvv'!$B$2:$BX$550,MATCH(AC$2,'Slutlig allokering kvv'!$B$1:$BX$1,0),FALSE)/1,0))</f>
        <v/>
      </c>
      <c r="AE431" t="str">
        <f>IF($D431="","",IFERROR(VLOOKUP($B431,Miljö!$B$1:$E$550,MATCH("Hjälpel kraftvärme (GWh)",Miljö!$B$1:$E$1,0),FALSE)/1,0)-IFERROR(VLOOKUP($B431,'Slutlig allokering kvv'!$B$2:$BX$550,MATCH(AE$2,'Slutlig allokering kvv'!$B$1:$BX$1,0),FALSE)/1,0))</f>
        <v/>
      </c>
      <c r="AP431" s="290">
        <f t="shared" si="26"/>
        <v>0</v>
      </c>
      <c r="AQ431" s="290"/>
      <c r="AR431" s="239" t="str">
        <f t="shared" si="27"/>
        <v/>
      </c>
      <c r="AS431" s="290"/>
    </row>
    <row r="432" spans="1:45" x14ac:dyDescent="0.25">
      <c r="A432" s="2" t="str">
        <f>'Miljövärden för publ företag'!B434</f>
        <v/>
      </c>
      <c r="B432" s="2" t="str">
        <f>'Miljövärden för publ företag'!C434</f>
        <v/>
      </c>
      <c r="C432" t="str">
        <f>IFERROR(VLOOKUP($B432,Kraftvärmeprod!$B$1:$AH$479,MATCH(C$2,Kraftvärmeprod!$B$1:$AG$1,0),FALSE)/1,"")</f>
        <v/>
      </c>
      <c r="D432" t="str">
        <f>IFERROR(VLOOKUP($B432,Kraftvärmeprod!$B$1:$AH$479,MATCH(D$2,Kraftvärmeprod!$B$1:$AG$1,0),FALSE)/1,"")</f>
        <v/>
      </c>
      <c r="F432" t="str">
        <f>IF($D432="","",IFERROR(VLOOKUP($B432,Kraftvärmeprod!$B$1:$BX$550,MATCH(F$2,Kraftvärmeprod!$B$1:$VX$1,0),FALSE)/1,0)-IFERROR(VLOOKUP($B432,'Slutlig allokering kvv'!$B$2:$BX$550,MATCH(F$2,'Slutlig allokering kvv'!$B$1:$BX$1,0),FALSE)/1,0))</f>
        <v/>
      </c>
      <c r="G432" t="str">
        <f>IF($D432="","",IFERROR(VLOOKUP($B432,Kraftvärmeprod!$B$1:$BX$550,MATCH(G$2,Kraftvärmeprod!$B$1:$VX$1,0),FALSE)/1,0)-IFERROR(VLOOKUP($B432,'Slutlig allokering kvv'!$B$2:$BX$550,MATCH(G$2,'Slutlig allokering kvv'!$B$1:$BX$1,0),FALSE)/1,0))</f>
        <v/>
      </c>
      <c r="H432" t="str">
        <f>IF($D432="","",IFERROR(VLOOKUP($B432,Kraftvärmeprod!$B$1:$BX$550,MATCH(H$2,Kraftvärmeprod!$B$1:$VX$1,0),FALSE)/1,0)-IFERROR(VLOOKUP($B432,'Slutlig allokering kvv'!$B$2:$BX$550,MATCH(H$2,'Slutlig allokering kvv'!$B$1:$BX$1,0),FALSE)/1,0))</f>
        <v/>
      </c>
      <c r="I432" t="str">
        <f>IF($D432="","",IFERROR(VLOOKUP($B432,Kraftvärmeprod!$B$1:$BX$550,MATCH(I$2,Kraftvärmeprod!$B$1:$VX$1,0),FALSE)/1,0)-IFERROR(VLOOKUP($B432,'Slutlig allokering kvv'!$B$2:$BX$550,MATCH(I$2,'Slutlig allokering kvv'!$B$1:$BX$1,0),FALSE)/1,0))</f>
        <v/>
      </c>
      <c r="J432" t="str">
        <f>IF($D432="","",IFERROR(VLOOKUP($B432,Kraftvärmeprod!$B$1:$BX$550,MATCH(J$2,Kraftvärmeprod!$B$1:$VX$1,0),FALSE)/1,0)-IFERROR(VLOOKUP($B432,'Slutlig allokering kvv'!$B$2:$BX$550,MATCH(J$2,'Slutlig allokering kvv'!$B$1:$BX$1,0),FALSE)/1,0))</f>
        <v/>
      </c>
      <c r="K432" t="str">
        <f>IF($D432="","",IFERROR(VLOOKUP($B432,Kraftvärmeprod!$B$1:$BX$550,MATCH(K$2,Kraftvärmeprod!$B$1:$VX$1,0),FALSE)/1,0)-IFERROR(VLOOKUP($B432,'Slutlig allokering kvv'!$B$2:$BX$550,MATCH(K$2,'Slutlig allokering kvv'!$B$1:$BX$1,0),FALSE)/1,0))</f>
        <v/>
      </c>
      <c r="L432" t="str">
        <f>IF($D432="","",IFERROR(VLOOKUP($B432,Kraftvärmeprod!$B$1:$BX$550,MATCH(L$2,Kraftvärmeprod!$B$1:$VX$1,0),FALSE)/1,0)-IFERROR(VLOOKUP($B432,'Slutlig allokering kvv'!$B$2:$BX$550,MATCH(L$2,'Slutlig allokering kvv'!$B$1:$BX$1,0),FALSE)/1,0))</f>
        <v/>
      </c>
      <c r="M432" t="str">
        <f>IF($D432="","",IFERROR(VLOOKUP($B432,Kraftvärmeprod!$B$1:$BX$550,MATCH(M$2,Kraftvärmeprod!$B$1:$VX$1,0),FALSE)/1,0)-IFERROR(VLOOKUP($B432,'Slutlig allokering kvv'!$B$2:$BX$550,MATCH(M$2,'Slutlig allokering kvv'!$B$1:$BX$1,0),FALSE)/1,0))</f>
        <v/>
      </c>
      <c r="N432" t="str">
        <f>IF($D432="","",IFERROR(VLOOKUP($B432,Kraftvärmeprod!$B$1:$BX$550,MATCH(N$2,Kraftvärmeprod!$B$1:$VX$1,0),FALSE)/1,0)-IFERROR(VLOOKUP($B432,'Slutlig allokering kvv'!$B$2:$BX$550,MATCH(N$2,'Slutlig allokering kvv'!$B$1:$BX$1,0),FALSE)/1,0))</f>
        <v/>
      </c>
      <c r="O432" t="str">
        <f>IF($D432="","",IFERROR(VLOOKUP($B432,Kraftvärmeprod!$B$1:$BX$550,MATCH(O$2,Kraftvärmeprod!$B$1:$VX$1,0),FALSE)/1,0)-IFERROR(VLOOKUP($B432,'Slutlig allokering kvv'!$B$2:$BX$550,MATCH(O$2,'Slutlig allokering kvv'!$B$1:$BX$1,0),FALSE)/1,0))</f>
        <v/>
      </c>
      <c r="P432" t="str">
        <f>IF($D432="","",IFERROR(VLOOKUP($B432,Kraftvärmeprod!$B$1:$BX$550,MATCH(P$2,Kraftvärmeprod!$B$1:$VX$1,0),FALSE)/1,0)-IFERROR(VLOOKUP($B432,'Slutlig allokering kvv'!$B$2:$BX$550,MATCH(P$2,'Slutlig allokering kvv'!$B$1:$BX$1,0),FALSE)/1,0))</f>
        <v/>
      </c>
      <c r="Q432" t="str">
        <f>IF($D432="","",IFERROR(VLOOKUP($B432,Kraftvärmeprod!$B$1:$BX$550,MATCH(Q$2,Kraftvärmeprod!$B$1:$VX$1,0),FALSE)/1,0)-IFERROR(VLOOKUP($B432,'Slutlig allokering kvv'!$B$2:$BX$550,MATCH(Q$2,'Slutlig allokering kvv'!$B$1:$BX$1,0),FALSE)/1,0))</f>
        <v/>
      </c>
      <c r="R432" t="str">
        <f>IF($D432="","",IFERROR(VLOOKUP($B432,Kraftvärmeprod!$B$1:$BX$550,MATCH(R$2,Kraftvärmeprod!$B$1:$VX$1,0),FALSE)/1,0)-IFERROR(VLOOKUP($B432,'Slutlig allokering kvv'!$B$2:$BX$550,MATCH(R$2,'Slutlig allokering kvv'!$B$1:$BX$1,0),FALSE)/1,0))</f>
        <v/>
      </c>
      <c r="S432" t="str">
        <f>IF($D432="","",IFERROR(VLOOKUP($B432,Kraftvärmeprod!$B$1:$BX$550,MATCH(S$2,Kraftvärmeprod!$B$1:$VX$1,0),FALSE)/1,0)-IFERROR(VLOOKUP($B432,'Slutlig allokering kvv'!$B$2:$BX$550,MATCH(S$2,'Slutlig allokering kvv'!$B$1:$BX$1,0),FALSE)/1,0))</f>
        <v/>
      </c>
      <c r="T432" t="str">
        <f>IF($D432="","",IFERROR(VLOOKUP($B432,Kraftvärmeprod!$B$1:$BX$550,MATCH(T$2,Kraftvärmeprod!$B$1:$VX$1,0),FALSE)/1,0)-IFERROR(VLOOKUP($B432,'Slutlig allokering kvv'!$B$2:$BX$550,MATCH(T$2,'Slutlig allokering kvv'!$B$1:$BX$1,0),FALSE)/1,0))</f>
        <v/>
      </c>
      <c r="U432" t="str">
        <f>IF($D432="","",IFERROR(VLOOKUP($B432,Kraftvärmeprod!$B$1:$BX$550,MATCH(U$2,Kraftvärmeprod!$B$1:$VX$1,0),FALSE)/1,0)-IFERROR(VLOOKUP($B432,'Slutlig allokering kvv'!$B$2:$BX$550,MATCH(U$2,'Slutlig allokering kvv'!$B$1:$BX$1,0),FALSE)/1,0))</f>
        <v/>
      </c>
      <c r="V432" t="str">
        <f>IF($D432="","",IFERROR(VLOOKUP($B432,Kraftvärmeprod!$B$1:$BX$550,MATCH(V$2,Kraftvärmeprod!$B$1:$VX$1,0),FALSE)/1,0)-IFERROR(VLOOKUP($B432,'Slutlig allokering kvv'!$B$2:$BX$550,MATCH(V$2,'Slutlig allokering kvv'!$B$1:$BX$1,0),FALSE)/1,0))</f>
        <v/>
      </c>
      <c r="W432" t="str">
        <f>IF($D432="","",IFERROR(VLOOKUP($B432,Kraftvärmeprod!$B$1:$BX$550,MATCH(W$2,Kraftvärmeprod!$B$1:$VX$1,0),FALSE)/1,0)-IFERROR(VLOOKUP($B432,'Slutlig allokering kvv'!$B$2:$BX$550,MATCH(W$2,'Slutlig allokering kvv'!$B$1:$BX$1,0),FALSE)/1,0))</f>
        <v/>
      </c>
      <c r="X432" t="str">
        <f>IF($D432="","",IFERROR(VLOOKUP($B432,Kraftvärmeprod!$B$1:$BX$550,MATCH(X$2,Kraftvärmeprod!$B$1:$VX$1,0),FALSE)/1,0)-IFERROR(VLOOKUP($B432,'Slutlig allokering kvv'!$B$2:$BX$550,MATCH(X$2,'Slutlig allokering kvv'!$B$1:$BX$1,0),FALSE)/1,0))</f>
        <v/>
      </c>
      <c r="Y432" t="str">
        <f>IF($D432="","",IFERROR(VLOOKUP($B432,Kraftvärmeprod!$B$1:$BX$550,MATCH(Y$2,Kraftvärmeprod!$B$1:$VX$1,0),FALSE)/1,0)-IFERROR(VLOOKUP($B432,'Slutlig allokering kvv'!$B$2:$BX$550,MATCH(Y$2,'Slutlig allokering kvv'!$B$1:$BX$1,0),FALSE)/1,0))</f>
        <v/>
      </c>
      <c r="Z432" t="str">
        <f>IF($D432="","",IFERROR(VLOOKUP($B432,Kraftvärmeprod!$B$1:$BX$550,MATCH(Z$2,Kraftvärmeprod!$B$1:$VX$1,0),FALSE)/1,0)-IFERROR(VLOOKUP($B432,'Slutlig allokering kvv'!$B$2:$BX$550,MATCH(Z$2,'Slutlig allokering kvv'!$B$1:$BX$1,0),FALSE)/1,0))</f>
        <v/>
      </c>
      <c r="AA432" t="str">
        <f>IF($D432="","",IFERROR(VLOOKUP($B432,Kraftvärmeprod!$B$1:$BX$550,MATCH(AA$2,Kraftvärmeprod!$B$1:$VX$1,0),FALSE)/1,0)-IFERROR(VLOOKUP($B432,'Slutlig allokering kvv'!$B$2:$BX$550,MATCH(AA$2,'Slutlig allokering kvv'!$B$1:$BX$1,0),FALSE)/1,0))</f>
        <v/>
      </c>
      <c r="AB432" t="str">
        <f>IF($D432="","",IFERROR(VLOOKUP($B432,Kraftvärmeprod!$B$1:$BX$550,MATCH(AB$2,Kraftvärmeprod!$B$1:$VX$1,0),FALSE)/1,0)-IFERROR(VLOOKUP($B432,'Slutlig allokering kvv'!$B$2:$BX$550,MATCH(AB$2,'Slutlig allokering kvv'!$B$1:$BX$1,0),FALSE)/1,0))</f>
        <v/>
      </c>
      <c r="AC432" t="str">
        <f>IF($D432="","",IFERROR(VLOOKUP($B432,Kraftvärmeprod!$B$1:$BX$550,MATCH(AC$2,Kraftvärmeprod!$B$1:$VX$1,0),FALSE)/1,0)-IFERROR(VLOOKUP($B432,'Slutlig allokering kvv'!$B$2:$BX$550,MATCH(AC$2,'Slutlig allokering kvv'!$B$1:$BX$1,0),FALSE)/1,0))</f>
        <v/>
      </c>
      <c r="AE432" t="str">
        <f>IF($D432="","",IFERROR(VLOOKUP($B432,Miljö!$B$1:$E$550,MATCH("Hjälpel kraftvärme (GWh)",Miljö!$B$1:$E$1,0),FALSE)/1,0)-IFERROR(VLOOKUP($B432,'Slutlig allokering kvv'!$B$2:$BX$550,MATCH(AE$2,'Slutlig allokering kvv'!$B$1:$BX$1,0),FALSE)/1,0))</f>
        <v/>
      </c>
      <c r="AP432" s="290">
        <f t="shared" si="26"/>
        <v>0</v>
      </c>
      <c r="AQ432" s="290"/>
      <c r="AR432" s="239" t="str">
        <f t="shared" si="27"/>
        <v/>
      </c>
      <c r="AS432" s="290"/>
    </row>
    <row r="433" spans="1:45" x14ac:dyDescent="0.25">
      <c r="A433" s="2" t="str">
        <f>'Miljövärden för publ företag'!B435</f>
        <v/>
      </c>
      <c r="B433" s="2" t="str">
        <f>'Miljövärden för publ företag'!C435</f>
        <v/>
      </c>
      <c r="C433" t="str">
        <f>IFERROR(VLOOKUP($B433,Kraftvärmeprod!$B$1:$AH$479,MATCH(C$2,Kraftvärmeprod!$B$1:$AG$1,0),FALSE)/1,"")</f>
        <v/>
      </c>
      <c r="D433" t="str">
        <f>IFERROR(VLOOKUP($B433,Kraftvärmeprod!$B$1:$AH$479,MATCH(D$2,Kraftvärmeprod!$B$1:$AG$1,0),FALSE)/1,"")</f>
        <v/>
      </c>
      <c r="F433" t="str">
        <f>IF($D433="","",IFERROR(VLOOKUP($B433,Kraftvärmeprod!$B$1:$BX$550,MATCH(F$2,Kraftvärmeprod!$B$1:$VX$1,0),FALSE)/1,0)-IFERROR(VLOOKUP($B433,'Slutlig allokering kvv'!$B$2:$BX$550,MATCH(F$2,'Slutlig allokering kvv'!$B$1:$BX$1,0),FALSE)/1,0))</f>
        <v/>
      </c>
      <c r="G433" t="str">
        <f>IF($D433="","",IFERROR(VLOOKUP($B433,Kraftvärmeprod!$B$1:$BX$550,MATCH(G$2,Kraftvärmeprod!$B$1:$VX$1,0),FALSE)/1,0)-IFERROR(VLOOKUP($B433,'Slutlig allokering kvv'!$B$2:$BX$550,MATCH(G$2,'Slutlig allokering kvv'!$B$1:$BX$1,0),FALSE)/1,0))</f>
        <v/>
      </c>
      <c r="H433" t="str">
        <f>IF($D433="","",IFERROR(VLOOKUP($B433,Kraftvärmeprod!$B$1:$BX$550,MATCH(H$2,Kraftvärmeprod!$B$1:$VX$1,0),FALSE)/1,0)-IFERROR(VLOOKUP($B433,'Slutlig allokering kvv'!$B$2:$BX$550,MATCH(H$2,'Slutlig allokering kvv'!$B$1:$BX$1,0),FALSE)/1,0))</f>
        <v/>
      </c>
      <c r="I433" t="str">
        <f>IF($D433="","",IFERROR(VLOOKUP($B433,Kraftvärmeprod!$B$1:$BX$550,MATCH(I$2,Kraftvärmeprod!$B$1:$VX$1,0),FALSE)/1,0)-IFERROR(VLOOKUP($B433,'Slutlig allokering kvv'!$B$2:$BX$550,MATCH(I$2,'Slutlig allokering kvv'!$B$1:$BX$1,0),FALSE)/1,0))</f>
        <v/>
      </c>
      <c r="J433" t="str">
        <f>IF($D433="","",IFERROR(VLOOKUP($B433,Kraftvärmeprod!$B$1:$BX$550,MATCH(J$2,Kraftvärmeprod!$B$1:$VX$1,0),FALSE)/1,0)-IFERROR(VLOOKUP($B433,'Slutlig allokering kvv'!$B$2:$BX$550,MATCH(J$2,'Slutlig allokering kvv'!$B$1:$BX$1,0),FALSE)/1,0))</f>
        <v/>
      </c>
      <c r="K433" t="str">
        <f>IF($D433="","",IFERROR(VLOOKUP($B433,Kraftvärmeprod!$B$1:$BX$550,MATCH(K$2,Kraftvärmeprod!$B$1:$VX$1,0),FALSE)/1,0)-IFERROR(VLOOKUP($B433,'Slutlig allokering kvv'!$B$2:$BX$550,MATCH(K$2,'Slutlig allokering kvv'!$B$1:$BX$1,0),FALSE)/1,0))</f>
        <v/>
      </c>
      <c r="L433" t="str">
        <f>IF($D433="","",IFERROR(VLOOKUP($B433,Kraftvärmeprod!$B$1:$BX$550,MATCH(L$2,Kraftvärmeprod!$B$1:$VX$1,0),FALSE)/1,0)-IFERROR(VLOOKUP($B433,'Slutlig allokering kvv'!$B$2:$BX$550,MATCH(L$2,'Slutlig allokering kvv'!$B$1:$BX$1,0),FALSE)/1,0))</f>
        <v/>
      </c>
      <c r="M433" t="str">
        <f>IF($D433="","",IFERROR(VLOOKUP($B433,Kraftvärmeprod!$B$1:$BX$550,MATCH(M$2,Kraftvärmeprod!$B$1:$VX$1,0),FALSE)/1,0)-IFERROR(VLOOKUP($B433,'Slutlig allokering kvv'!$B$2:$BX$550,MATCH(M$2,'Slutlig allokering kvv'!$B$1:$BX$1,0),FALSE)/1,0))</f>
        <v/>
      </c>
      <c r="N433" t="str">
        <f>IF($D433="","",IFERROR(VLOOKUP($B433,Kraftvärmeprod!$B$1:$BX$550,MATCH(N$2,Kraftvärmeprod!$B$1:$VX$1,0),FALSE)/1,0)-IFERROR(VLOOKUP($B433,'Slutlig allokering kvv'!$B$2:$BX$550,MATCH(N$2,'Slutlig allokering kvv'!$B$1:$BX$1,0),FALSE)/1,0))</f>
        <v/>
      </c>
      <c r="O433" t="str">
        <f>IF($D433="","",IFERROR(VLOOKUP($B433,Kraftvärmeprod!$B$1:$BX$550,MATCH(O$2,Kraftvärmeprod!$B$1:$VX$1,0),FALSE)/1,0)-IFERROR(VLOOKUP($B433,'Slutlig allokering kvv'!$B$2:$BX$550,MATCH(O$2,'Slutlig allokering kvv'!$B$1:$BX$1,0),FALSE)/1,0))</f>
        <v/>
      </c>
      <c r="P433" t="str">
        <f>IF($D433="","",IFERROR(VLOOKUP($B433,Kraftvärmeprod!$B$1:$BX$550,MATCH(P$2,Kraftvärmeprod!$B$1:$VX$1,0),FALSE)/1,0)-IFERROR(VLOOKUP($B433,'Slutlig allokering kvv'!$B$2:$BX$550,MATCH(P$2,'Slutlig allokering kvv'!$B$1:$BX$1,0),FALSE)/1,0))</f>
        <v/>
      </c>
      <c r="Q433" t="str">
        <f>IF($D433="","",IFERROR(VLOOKUP($B433,Kraftvärmeprod!$B$1:$BX$550,MATCH(Q$2,Kraftvärmeprod!$B$1:$VX$1,0),FALSE)/1,0)-IFERROR(VLOOKUP($B433,'Slutlig allokering kvv'!$B$2:$BX$550,MATCH(Q$2,'Slutlig allokering kvv'!$B$1:$BX$1,0),FALSE)/1,0))</f>
        <v/>
      </c>
      <c r="R433" t="str">
        <f>IF($D433="","",IFERROR(VLOOKUP($B433,Kraftvärmeprod!$B$1:$BX$550,MATCH(R$2,Kraftvärmeprod!$B$1:$VX$1,0),FALSE)/1,0)-IFERROR(VLOOKUP($B433,'Slutlig allokering kvv'!$B$2:$BX$550,MATCH(R$2,'Slutlig allokering kvv'!$B$1:$BX$1,0),FALSE)/1,0))</f>
        <v/>
      </c>
      <c r="S433" t="str">
        <f>IF($D433="","",IFERROR(VLOOKUP($B433,Kraftvärmeprod!$B$1:$BX$550,MATCH(S$2,Kraftvärmeprod!$B$1:$VX$1,0),FALSE)/1,0)-IFERROR(VLOOKUP($B433,'Slutlig allokering kvv'!$B$2:$BX$550,MATCH(S$2,'Slutlig allokering kvv'!$B$1:$BX$1,0),FALSE)/1,0))</f>
        <v/>
      </c>
      <c r="T433" t="str">
        <f>IF($D433="","",IFERROR(VLOOKUP($B433,Kraftvärmeprod!$B$1:$BX$550,MATCH(T$2,Kraftvärmeprod!$B$1:$VX$1,0),FALSE)/1,0)-IFERROR(VLOOKUP($B433,'Slutlig allokering kvv'!$B$2:$BX$550,MATCH(T$2,'Slutlig allokering kvv'!$B$1:$BX$1,0),FALSE)/1,0))</f>
        <v/>
      </c>
      <c r="U433" t="str">
        <f>IF($D433="","",IFERROR(VLOOKUP($B433,Kraftvärmeprod!$B$1:$BX$550,MATCH(U$2,Kraftvärmeprod!$B$1:$VX$1,0),FALSE)/1,0)-IFERROR(VLOOKUP($B433,'Slutlig allokering kvv'!$B$2:$BX$550,MATCH(U$2,'Slutlig allokering kvv'!$B$1:$BX$1,0),FALSE)/1,0))</f>
        <v/>
      </c>
      <c r="V433" t="str">
        <f>IF($D433="","",IFERROR(VLOOKUP($B433,Kraftvärmeprod!$B$1:$BX$550,MATCH(V$2,Kraftvärmeprod!$B$1:$VX$1,0),FALSE)/1,0)-IFERROR(VLOOKUP($B433,'Slutlig allokering kvv'!$B$2:$BX$550,MATCH(V$2,'Slutlig allokering kvv'!$B$1:$BX$1,0),FALSE)/1,0))</f>
        <v/>
      </c>
      <c r="W433" t="str">
        <f>IF($D433="","",IFERROR(VLOOKUP($B433,Kraftvärmeprod!$B$1:$BX$550,MATCH(W$2,Kraftvärmeprod!$B$1:$VX$1,0),FALSE)/1,0)-IFERROR(VLOOKUP($B433,'Slutlig allokering kvv'!$B$2:$BX$550,MATCH(W$2,'Slutlig allokering kvv'!$B$1:$BX$1,0),FALSE)/1,0))</f>
        <v/>
      </c>
      <c r="X433" t="str">
        <f>IF($D433="","",IFERROR(VLOOKUP($B433,Kraftvärmeprod!$B$1:$BX$550,MATCH(X$2,Kraftvärmeprod!$B$1:$VX$1,0),FALSE)/1,0)-IFERROR(VLOOKUP($B433,'Slutlig allokering kvv'!$B$2:$BX$550,MATCH(X$2,'Slutlig allokering kvv'!$B$1:$BX$1,0),FALSE)/1,0))</f>
        <v/>
      </c>
      <c r="Y433" t="str">
        <f>IF($D433="","",IFERROR(VLOOKUP($B433,Kraftvärmeprod!$B$1:$BX$550,MATCH(Y$2,Kraftvärmeprod!$B$1:$VX$1,0),FALSE)/1,0)-IFERROR(VLOOKUP($B433,'Slutlig allokering kvv'!$B$2:$BX$550,MATCH(Y$2,'Slutlig allokering kvv'!$B$1:$BX$1,0),FALSE)/1,0))</f>
        <v/>
      </c>
      <c r="Z433" t="str">
        <f>IF($D433="","",IFERROR(VLOOKUP($B433,Kraftvärmeprod!$B$1:$BX$550,MATCH(Z$2,Kraftvärmeprod!$B$1:$VX$1,0),FALSE)/1,0)-IFERROR(VLOOKUP($B433,'Slutlig allokering kvv'!$B$2:$BX$550,MATCH(Z$2,'Slutlig allokering kvv'!$B$1:$BX$1,0),FALSE)/1,0))</f>
        <v/>
      </c>
      <c r="AA433" t="str">
        <f>IF($D433="","",IFERROR(VLOOKUP($B433,Kraftvärmeprod!$B$1:$BX$550,MATCH(AA$2,Kraftvärmeprod!$B$1:$VX$1,0),FALSE)/1,0)-IFERROR(VLOOKUP($B433,'Slutlig allokering kvv'!$B$2:$BX$550,MATCH(AA$2,'Slutlig allokering kvv'!$B$1:$BX$1,0),FALSE)/1,0))</f>
        <v/>
      </c>
      <c r="AB433" t="str">
        <f>IF($D433="","",IFERROR(VLOOKUP($B433,Kraftvärmeprod!$B$1:$BX$550,MATCH(AB$2,Kraftvärmeprod!$B$1:$VX$1,0),FALSE)/1,0)-IFERROR(VLOOKUP($B433,'Slutlig allokering kvv'!$B$2:$BX$550,MATCH(AB$2,'Slutlig allokering kvv'!$B$1:$BX$1,0),FALSE)/1,0))</f>
        <v/>
      </c>
      <c r="AC433" t="str">
        <f>IF($D433="","",IFERROR(VLOOKUP($B433,Kraftvärmeprod!$B$1:$BX$550,MATCH(AC$2,Kraftvärmeprod!$B$1:$VX$1,0),FALSE)/1,0)-IFERROR(VLOOKUP($B433,'Slutlig allokering kvv'!$B$2:$BX$550,MATCH(AC$2,'Slutlig allokering kvv'!$B$1:$BX$1,0),FALSE)/1,0))</f>
        <v/>
      </c>
      <c r="AE433" t="str">
        <f>IF($D433="","",IFERROR(VLOOKUP($B433,Miljö!$B$1:$E$550,MATCH("Hjälpel kraftvärme (GWh)",Miljö!$B$1:$E$1,0),FALSE)/1,0)-IFERROR(VLOOKUP($B433,'Slutlig allokering kvv'!$B$2:$BX$550,MATCH(AE$2,'Slutlig allokering kvv'!$B$1:$BX$1,0),FALSE)/1,0))</f>
        <v/>
      </c>
      <c r="AP433" s="290">
        <f t="shared" si="26"/>
        <v>0</v>
      </c>
      <c r="AQ433" s="290"/>
      <c r="AR433" s="239" t="str">
        <f t="shared" si="27"/>
        <v/>
      </c>
      <c r="AS433" s="290"/>
    </row>
    <row r="434" spans="1:45" x14ac:dyDescent="0.25">
      <c r="A434" s="2" t="str">
        <f>'Miljövärden för publ företag'!B436</f>
        <v/>
      </c>
      <c r="B434" s="2" t="str">
        <f>'Miljövärden för publ företag'!C436</f>
        <v/>
      </c>
      <c r="C434" t="str">
        <f>IFERROR(VLOOKUP($B434,Kraftvärmeprod!$B$1:$AH$479,MATCH(C$2,Kraftvärmeprod!$B$1:$AG$1,0),FALSE)/1,"")</f>
        <v/>
      </c>
      <c r="D434" t="str">
        <f>IFERROR(VLOOKUP($B434,Kraftvärmeprod!$B$1:$AH$479,MATCH(D$2,Kraftvärmeprod!$B$1:$AG$1,0),FALSE)/1,"")</f>
        <v/>
      </c>
      <c r="F434" t="str">
        <f>IF($D434="","",IFERROR(VLOOKUP($B434,Kraftvärmeprod!$B$1:$BX$550,MATCH(F$2,Kraftvärmeprod!$B$1:$VX$1,0),FALSE)/1,0)-IFERROR(VLOOKUP($B434,'Slutlig allokering kvv'!$B$2:$BX$550,MATCH(F$2,'Slutlig allokering kvv'!$B$1:$BX$1,0),FALSE)/1,0))</f>
        <v/>
      </c>
      <c r="G434" t="str">
        <f>IF($D434="","",IFERROR(VLOOKUP($B434,Kraftvärmeprod!$B$1:$BX$550,MATCH(G$2,Kraftvärmeprod!$B$1:$VX$1,0),FALSE)/1,0)-IFERROR(VLOOKUP($B434,'Slutlig allokering kvv'!$B$2:$BX$550,MATCH(G$2,'Slutlig allokering kvv'!$B$1:$BX$1,0),FALSE)/1,0))</f>
        <v/>
      </c>
      <c r="H434" t="str">
        <f>IF($D434="","",IFERROR(VLOOKUP($B434,Kraftvärmeprod!$B$1:$BX$550,MATCH(H$2,Kraftvärmeprod!$B$1:$VX$1,0),FALSE)/1,0)-IFERROR(VLOOKUP($B434,'Slutlig allokering kvv'!$B$2:$BX$550,MATCH(H$2,'Slutlig allokering kvv'!$B$1:$BX$1,0),FALSE)/1,0))</f>
        <v/>
      </c>
      <c r="I434" t="str">
        <f>IF($D434="","",IFERROR(VLOOKUP($B434,Kraftvärmeprod!$B$1:$BX$550,MATCH(I$2,Kraftvärmeprod!$B$1:$VX$1,0),FALSE)/1,0)-IFERROR(VLOOKUP($B434,'Slutlig allokering kvv'!$B$2:$BX$550,MATCH(I$2,'Slutlig allokering kvv'!$B$1:$BX$1,0),FALSE)/1,0))</f>
        <v/>
      </c>
      <c r="J434" t="str">
        <f>IF($D434="","",IFERROR(VLOOKUP($B434,Kraftvärmeprod!$B$1:$BX$550,MATCH(J$2,Kraftvärmeprod!$B$1:$VX$1,0),FALSE)/1,0)-IFERROR(VLOOKUP($B434,'Slutlig allokering kvv'!$B$2:$BX$550,MATCH(J$2,'Slutlig allokering kvv'!$B$1:$BX$1,0),FALSE)/1,0))</f>
        <v/>
      </c>
      <c r="K434" t="str">
        <f>IF($D434="","",IFERROR(VLOOKUP($B434,Kraftvärmeprod!$B$1:$BX$550,MATCH(K$2,Kraftvärmeprod!$B$1:$VX$1,0),FALSE)/1,0)-IFERROR(VLOOKUP($B434,'Slutlig allokering kvv'!$B$2:$BX$550,MATCH(K$2,'Slutlig allokering kvv'!$B$1:$BX$1,0),FALSE)/1,0))</f>
        <v/>
      </c>
      <c r="L434" t="str">
        <f>IF($D434="","",IFERROR(VLOOKUP($B434,Kraftvärmeprod!$B$1:$BX$550,MATCH(L$2,Kraftvärmeprod!$B$1:$VX$1,0),FALSE)/1,0)-IFERROR(VLOOKUP($B434,'Slutlig allokering kvv'!$B$2:$BX$550,MATCH(L$2,'Slutlig allokering kvv'!$B$1:$BX$1,0),FALSE)/1,0))</f>
        <v/>
      </c>
      <c r="M434" t="str">
        <f>IF($D434="","",IFERROR(VLOOKUP($B434,Kraftvärmeprod!$B$1:$BX$550,MATCH(M$2,Kraftvärmeprod!$B$1:$VX$1,0),FALSE)/1,0)-IFERROR(VLOOKUP($B434,'Slutlig allokering kvv'!$B$2:$BX$550,MATCH(M$2,'Slutlig allokering kvv'!$B$1:$BX$1,0),FALSE)/1,0))</f>
        <v/>
      </c>
      <c r="N434" t="str">
        <f>IF($D434="","",IFERROR(VLOOKUP($B434,Kraftvärmeprod!$B$1:$BX$550,MATCH(N$2,Kraftvärmeprod!$B$1:$VX$1,0),FALSE)/1,0)-IFERROR(VLOOKUP($B434,'Slutlig allokering kvv'!$B$2:$BX$550,MATCH(N$2,'Slutlig allokering kvv'!$B$1:$BX$1,0),FALSE)/1,0))</f>
        <v/>
      </c>
      <c r="O434" t="str">
        <f>IF($D434="","",IFERROR(VLOOKUP($B434,Kraftvärmeprod!$B$1:$BX$550,MATCH(O$2,Kraftvärmeprod!$B$1:$VX$1,0),FALSE)/1,0)-IFERROR(VLOOKUP($B434,'Slutlig allokering kvv'!$B$2:$BX$550,MATCH(O$2,'Slutlig allokering kvv'!$B$1:$BX$1,0),FALSE)/1,0))</f>
        <v/>
      </c>
      <c r="P434" t="str">
        <f>IF($D434="","",IFERROR(VLOOKUP($B434,Kraftvärmeprod!$B$1:$BX$550,MATCH(P$2,Kraftvärmeprod!$B$1:$VX$1,0),FALSE)/1,0)-IFERROR(VLOOKUP($B434,'Slutlig allokering kvv'!$B$2:$BX$550,MATCH(P$2,'Slutlig allokering kvv'!$B$1:$BX$1,0),FALSE)/1,0))</f>
        <v/>
      </c>
      <c r="Q434" t="str">
        <f>IF($D434="","",IFERROR(VLOOKUP($B434,Kraftvärmeprod!$B$1:$BX$550,MATCH(Q$2,Kraftvärmeprod!$B$1:$VX$1,0),FALSE)/1,0)-IFERROR(VLOOKUP($B434,'Slutlig allokering kvv'!$B$2:$BX$550,MATCH(Q$2,'Slutlig allokering kvv'!$B$1:$BX$1,0),FALSE)/1,0))</f>
        <v/>
      </c>
      <c r="R434" t="str">
        <f>IF($D434="","",IFERROR(VLOOKUP($B434,Kraftvärmeprod!$B$1:$BX$550,MATCH(R$2,Kraftvärmeprod!$B$1:$VX$1,0),FALSE)/1,0)-IFERROR(VLOOKUP($B434,'Slutlig allokering kvv'!$B$2:$BX$550,MATCH(R$2,'Slutlig allokering kvv'!$B$1:$BX$1,0),FALSE)/1,0))</f>
        <v/>
      </c>
      <c r="S434" t="str">
        <f>IF($D434="","",IFERROR(VLOOKUP($B434,Kraftvärmeprod!$B$1:$BX$550,MATCH(S$2,Kraftvärmeprod!$B$1:$VX$1,0),FALSE)/1,0)-IFERROR(VLOOKUP($B434,'Slutlig allokering kvv'!$B$2:$BX$550,MATCH(S$2,'Slutlig allokering kvv'!$B$1:$BX$1,0),FALSE)/1,0))</f>
        <v/>
      </c>
      <c r="T434" t="str">
        <f>IF($D434="","",IFERROR(VLOOKUP($B434,Kraftvärmeprod!$B$1:$BX$550,MATCH(T$2,Kraftvärmeprod!$B$1:$VX$1,0),FALSE)/1,0)-IFERROR(VLOOKUP($B434,'Slutlig allokering kvv'!$B$2:$BX$550,MATCH(T$2,'Slutlig allokering kvv'!$B$1:$BX$1,0),FALSE)/1,0))</f>
        <v/>
      </c>
      <c r="U434" t="str">
        <f>IF($D434="","",IFERROR(VLOOKUP($B434,Kraftvärmeprod!$B$1:$BX$550,MATCH(U$2,Kraftvärmeprod!$B$1:$VX$1,0),FALSE)/1,0)-IFERROR(VLOOKUP($B434,'Slutlig allokering kvv'!$B$2:$BX$550,MATCH(U$2,'Slutlig allokering kvv'!$B$1:$BX$1,0),FALSE)/1,0))</f>
        <v/>
      </c>
      <c r="V434" t="str">
        <f>IF($D434="","",IFERROR(VLOOKUP($B434,Kraftvärmeprod!$B$1:$BX$550,MATCH(V$2,Kraftvärmeprod!$B$1:$VX$1,0),FALSE)/1,0)-IFERROR(VLOOKUP($B434,'Slutlig allokering kvv'!$B$2:$BX$550,MATCH(V$2,'Slutlig allokering kvv'!$B$1:$BX$1,0),FALSE)/1,0))</f>
        <v/>
      </c>
      <c r="W434" t="str">
        <f>IF($D434="","",IFERROR(VLOOKUP($B434,Kraftvärmeprod!$B$1:$BX$550,MATCH(W$2,Kraftvärmeprod!$B$1:$VX$1,0),FALSE)/1,0)-IFERROR(VLOOKUP($B434,'Slutlig allokering kvv'!$B$2:$BX$550,MATCH(W$2,'Slutlig allokering kvv'!$B$1:$BX$1,0),FALSE)/1,0))</f>
        <v/>
      </c>
      <c r="X434" t="str">
        <f>IF($D434="","",IFERROR(VLOOKUP($B434,Kraftvärmeprod!$B$1:$BX$550,MATCH(X$2,Kraftvärmeprod!$B$1:$VX$1,0),FALSE)/1,0)-IFERROR(VLOOKUP($B434,'Slutlig allokering kvv'!$B$2:$BX$550,MATCH(X$2,'Slutlig allokering kvv'!$B$1:$BX$1,0),FALSE)/1,0))</f>
        <v/>
      </c>
      <c r="Y434" t="str">
        <f>IF($D434="","",IFERROR(VLOOKUP($B434,Kraftvärmeprod!$B$1:$BX$550,MATCH(Y$2,Kraftvärmeprod!$B$1:$VX$1,0),FALSE)/1,0)-IFERROR(VLOOKUP($B434,'Slutlig allokering kvv'!$B$2:$BX$550,MATCH(Y$2,'Slutlig allokering kvv'!$B$1:$BX$1,0),FALSE)/1,0))</f>
        <v/>
      </c>
      <c r="Z434" t="str">
        <f>IF($D434="","",IFERROR(VLOOKUP($B434,Kraftvärmeprod!$B$1:$BX$550,MATCH(Z$2,Kraftvärmeprod!$B$1:$VX$1,0),FALSE)/1,0)-IFERROR(VLOOKUP($B434,'Slutlig allokering kvv'!$B$2:$BX$550,MATCH(Z$2,'Slutlig allokering kvv'!$B$1:$BX$1,0),FALSE)/1,0))</f>
        <v/>
      </c>
      <c r="AA434" t="str">
        <f>IF($D434="","",IFERROR(VLOOKUP($B434,Kraftvärmeprod!$B$1:$BX$550,MATCH(AA$2,Kraftvärmeprod!$B$1:$VX$1,0),FALSE)/1,0)-IFERROR(VLOOKUP($B434,'Slutlig allokering kvv'!$B$2:$BX$550,MATCH(AA$2,'Slutlig allokering kvv'!$B$1:$BX$1,0),FALSE)/1,0))</f>
        <v/>
      </c>
      <c r="AB434" t="str">
        <f>IF($D434="","",IFERROR(VLOOKUP($B434,Kraftvärmeprod!$B$1:$BX$550,MATCH(AB$2,Kraftvärmeprod!$B$1:$VX$1,0),FALSE)/1,0)-IFERROR(VLOOKUP($B434,'Slutlig allokering kvv'!$B$2:$BX$550,MATCH(AB$2,'Slutlig allokering kvv'!$B$1:$BX$1,0),FALSE)/1,0))</f>
        <v/>
      </c>
      <c r="AC434" t="str">
        <f>IF($D434="","",IFERROR(VLOOKUP($B434,Kraftvärmeprod!$B$1:$BX$550,MATCH(AC$2,Kraftvärmeprod!$B$1:$VX$1,0),FALSE)/1,0)-IFERROR(VLOOKUP($B434,'Slutlig allokering kvv'!$B$2:$BX$550,MATCH(AC$2,'Slutlig allokering kvv'!$B$1:$BX$1,0),FALSE)/1,0))</f>
        <v/>
      </c>
      <c r="AE434" t="str">
        <f>IF($D434="","",IFERROR(VLOOKUP($B434,Miljö!$B$1:$E$550,MATCH("Hjälpel kraftvärme (GWh)",Miljö!$B$1:$E$1,0),FALSE)/1,0)-IFERROR(VLOOKUP($B434,'Slutlig allokering kvv'!$B$2:$BX$550,MATCH(AE$2,'Slutlig allokering kvv'!$B$1:$BX$1,0),FALSE)/1,0))</f>
        <v/>
      </c>
      <c r="AP434" s="290">
        <f t="shared" si="26"/>
        <v>0</v>
      </c>
      <c r="AQ434" s="290"/>
      <c r="AR434" s="239" t="str">
        <f t="shared" si="27"/>
        <v/>
      </c>
      <c r="AS434" s="290"/>
    </row>
    <row r="435" spans="1:45" x14ac:dyDescent="0.25">
      <c r="A435" s="2" t="str">
        <f>'Miljövärden för publ företag'!B437</f>
        <v/>
      </c>
      <c r="B435" s="2" t="str">
        <f>'Miljövärden för publ företag'!C437</f>
        <v/>
      </c>
      <c r="C435" t="str">
        <f>IFERROR(VLOOKUP($B435,Kraftvärmeprod!$B$1:$AH$479,MATCH(C$2,Kraftvärmeprod!$B$1:$AG$1,0),FALSE)/1,"")</f>
        <v/>
      </c>
      <c r="D435" t="str">
        <f>IFERROR(VLOOKUP($B435,Kraftvärmeprod!$B$1:$AH$479,MATCH(D$2,Kraftvärmeprod!$B$1:$AG$1,0),FALSE)/1,"")</f>
        <v/>
      </c>
      <c r="F435" t="str">
        <f>IF($D435="","",IFERROR(VLOOKUP($B435,Kraftvärmeprod!$B$1:$BX$550,MATCH(F$2,Kraftvärmeprod!$B$1:$VX$1,0),FALSE)/1,0)-IFERROR(VLOOKUP($B435,'Slutlig allokering kvv'!$B$2:$BX$550,MATCH(F$2,'Slutlig allokering kvv'!$B$1:$BX$1,0),FALSE)/1,0))</f>
        <v/>
      </c>
      <c r="G435" t="str">
        <f>IF($D435="","",IFERROR(VLOOKUP($B435,Kraftvärmeprod!$B$1:$BX$550,MATCH(G$2,Kraftvärmeprod!$B$1:$VX$1,0),FALSE)/1,0)-IFERROR(VLOOKUP($B435,'Slutlig allokering kvv'!$B$2:$BX$550,MATCH(G$2,'Slutlig allokering kvv'!$B$1:$BX$1,0),FALSE)/1,0))</f>
        <v/>
      </c>
      <c r="H435" t="str">
        <f>IF($D435="","",IFERROR(VLOOKUP($B435,Kraftvärmeprod!$B$1:$BX$550,MATCH(H$2,Kraftvärmeprod!$B$1:$VX$1,0),FALSE)/1,0)-IFERROR(VLOOKUP($B435,'Slutlig allokering kvv'!$B$2:$BX$550,MATCH(H$2,'Slutlig allokering kvv'!$B$1:$BX$1,0),FALSE)/1,0))</f>
        <v/>
      </c>
      <c r="I435" t="str">
        <f>IF($D435="","",IFERROR(VLOOKUP($B435,Kraftvärmeprod!$B$1:$BX$550,MATCH(I$2,Kraftvärmeprod!$B$1:$VX$1,0),FALSE)/1,0)-IFERROR(VLOOKUP($B435,'Slutlig allokering kvv'!$B$2:$BX$550,MATCH(I$2,'Slutlig allokering kvv'!$B$1:$BX$1,0),FALSE)/1,0))</f>
        <v/>
      </c>
      <c r="J435" t="str">
        <f>IF($D435="","",IFERROR(VLOOKUP($B435,Kraftvärmeprod!$B$1:$BX$550,MATCH(J$2,Kraftvärmeprod!$B$1:$VX$1,0),FALSE)/1,0)-IFERROR(VLOOKUP($B435,'Slutlig allokering kvv'!$B$2:$BX$550,MATCH(J$2,'Slutlig allokering kvv'!$B$1:$BX$1,0),FALSE)/1,0))</f>
        <v/>
      </c>
      <c r="K435" t="str">
        <f>IF($D435="","",IFERROR(VLOOKUP($B435,Kraftvärmeprod!$B$1:$BX$550,MATCH(K$2,Kraftvärmeprod!$B$1:$VX$1,0),FALSE)/1,0)-IFERROR(VLOOKUP($B435,'Slutlig allokering kvv'!$B$2:$BX$550,MATCH(K$2,'Slutlig allokering kvv'!$B$1:$BX$1,0),FALSE)/1,0))</f>
        <v/>
      </c>
      <c r="L435" t="str">
        <f>IF($D435="","",IFERROR(VLOOKUP($B435,Kraftvärmeprod!$B$1:$BX$550,MATCH(L$2,Kraftvärmeprod!$B$1:$VX$1,0),FALSE)/1,0)-IFERROR(VLOOKUP($B435,'Slutlig allokering kvv'!$B$2:$BX$550,MATCH(L$2,'Slutlig allokering kvv'!$B$1:$BX$1,0),FALSE)/1,0))</f>
        <v/>
      </c>
      <c r="M435" t="str">
        <f>IF($D435="","",IFERROR(VLOOKUP($B435,Kraftvärmeprod!$B$1:$BX$550,MATCH(M$2,Kraftvärmeprod!$B$1:$VX$1,0),FALSE)/1,0)-IFERROR(VLOOKUP($B435,'Slutlig allokering kvv'!$B$2:$BX$550,MATCH(M$2,'Slutlig allokering kvv'!$B$1:$BX$1,0),FALSE)/1,0))</f>
        <v/>
      </c>
      <c r="N435" t="str">
        <f>IF($D435="","",IFERROR(VLOOKUP($B435,Kraftvärmeprod!$B$1:$BX$550,MATCH(N$2,Kraftvärmeprod!$B$1:$VX$1,0),FALSE)/1,0)-IFERROR(VLOOKUP($B435,'Slutlig allokering kvv'!$B$2:$BX$550,MATCH(N$2,'Slutlig allokering kvv'!$B$1:$BX$1,0),FALSE)/1,0))</f>
        <v/>
      </c>
      <c r="O435" t="str">
        <f>IF($D435="","",IFERROR(VLOOKUP($B435,Kraftvärmeprod!$B$1:$BX$550,MATCH(O$2,Kraftvärmeprod!$B$1:$VX$1,0),FALSE)/1,0)-IFERROR(VLOOKUP($B435,'Slutlig allokering kvv'!$B$2:$BX$550,MATCH(O$2,'Slutlig allokering kvv'!$B$1:$BX$1,0),FALSE)/1,0))</f>
        <v/>
      </c>
      <c r="P435" t="str">
        <f>IF($D435="","",IFERROR(VLOOKUP($B435,Kraftvärmeprod!$B$1:$BX$550,MATCH(P$2,Kraftvärmeprod!$B$1:$VX$1,0),FALSE)/1,0)-IFERROR(VLOOKUP($B435,'Slutlig allokering kvv'!$B$2:$BX$550,MATCH(P$2,'Slutlig allokering kvv'!$B$1:$BX$1,0),FALSE)/1,0))</f>
        <v/>
      </c>
      <c r="Q435" t="str">
        <f>IF($D435="","",IFERROR(VLOOKUP($B435,Kraftvärmeprod!$B$1:$BX$550,MATCH(Q$2,Kraftvärmeprod!$B$1:$VX$1,0),FALSE)/1,0)-IFERROR(VLOOKUP($B435,'Slutlig allokering kvv'!$B$2:$BX$550,MATCH(Q$2,'Slutlig allokering kvv'!$B$1:$BX$1,0),FALSE)/1,0))</f>
        <v/>
      </c>
      <c r="R435" t="str">
        <f>IF($D435="","",IFERROR(VLOOKUP($B435,Kraftvärmeprod!$B$1:$BX$550,MATCH(R$2,Kraftvärmeprod!$B$1:$VX$1,0),FALSE)/1,0)-IFERROR(VLOOKUP($B435,'Slutlig allokering kvv'!$B$2:$BX$550,MATCH(R$2,'Slutlig allokering kvv'!$B$1:$BX$1,0),FALSE)/1,0))</f>
        <v/>
      </c>
      <c r="S435" t="str">
        <f>IF($D435="","",IFERROR(VLOOKUP($B435,Kraftvärmeprod!$B$1:$BX$550,MATCH(S$2,Kraftvärmeprod!$B$1:$VX$1,0),FALSE)/1,0)-IFERROR(VLOOKUP($B435,'Slutlig allokering kvv'!$B$2:$BX$550,MATCH(S$2,'Slutlig allokering kvv'!$B$1:$BX$1,0),FALSE)/1,0))</f>
        <v/>
      </c>
      <c r="T435" t="str">
        <f>IF($D435="","",IFERROR(VLOOKUP($B435,Kraftvärmeprod!$B$1:$BX$550,MATCH(T$2,Kraftvärmeprod!$B$1:$VX$1,0),FALSE)/1,0)-IFERROR(VLOOKUP($B435,'Slutlig allokering kvv'!$B$2:$BX$550,MATCH(T$2,'Slutlig allokering kvv'!$B$1:$BX$1,0),FALSE)/1,0))</f>
        <v/>
      </c>
      <c r="U435" t="str">
        <f>IF($D435="","",IFERROR(VLOOKUP($B435,Kraftvärmeprod!$B$1:$BX$550,MATCH(U$2,Kraftvärmeprod!$B$1:$VX$1,0),FALSE)/1,0)-IFERROR(VLOOKUP($B435,'Slutlig allokering kvv'!$B$2:$BX$550,MATCH(U$2,'Slutlig allokering kvv'!$B$1:$BX$1,0),FALSE)/1,0))</f>
        <v/>
      </c>
      <c r="V435" t="str">
        <f>IF($D435="","",IFERROR(VLOOKUP($B435,Kraftvärmeprod!$B$1:$BX$550,MATCH(V$2,Kraftvärmeprod!$B$1:$VX$1,0),FALSE)/1,0)-IFERROR(VLOOKUP($B435,'Slutlig allokering kvv'!$B$2:$BX$550,MATCH(V$2,'Slutlig allokering kvv'!$B$1:$BX$1,0),FALSE)/1,0))</f>
        <v/>
      </c>
      <c r="W435" t="str">
        <f>IF($D435="","",IFERROR(VLOOKUP($B435,Kraftvärmeprod!$B$1:$BX$550,MATCH(W$2,Kraftvärmeprod!$B$1:$VX$1,0),FALSE)/1,0)-IFERROR(VLOOKUP($B435,'Slutlig allokering kvv'!$B$2:$BX$550,MATCH(W$2,'Slutlig allokering kvv'!$B$1:$BX$1,0),FALSE)/1,0))</f>
        <v/>
      </c>
      <c r="X435" t="str">
        <f>IF($D435="","",IFERROR(VLOOKUP($B435,Kraftvärmeprod!$B$1:$BX$550,MATCH(X$2,Kraftvärmeprod!$B$1:$VX$1,0),FALSE)/1,0)-IFERROR(VLOOKUP($B435,'Slutlig allokering kvv'!$B$2:$BX$550,MATCH(X$2,'Slutlig allokering kvv'!$B$1:$BX$1,0),FALSE)/1,0))</f>
        <v/>
      </c>
      <c r="Y435" t="str">
        <f>IF($D435="","",IFERROR(VLOOKUP($B435,Kraftvärmeprod!$B$1:$BX$550,MATCH(Y$2,Kraftvärmeprod!$B$1:$VX$1,0),FALSE)/1,0)-IFERROR(VLOOKUP($B435,'Slutlig allokering kvv'!$B$2:$BX$550,MATCH(Y$2,'Slutlig allokering kvv'!$B$1:$BX$1,0),FALSE)/1,0))</f>
        <v/>
      </c>
      <c r="Z435" t="str">
        <f>IF($D435="","",IFERROR(VLOOKUP($B435,Kraftvärmeprod!$B$1:$BX$550,MATCH(Z$2,Kraftvärmeprod!$B$1:$VX$1,0),FALSE)/1,0)-IFERROR(VLOOKUP($B435,'Slutlig allokering kvv'!$B$2:$BX$550,MATCH(Z$2,'Slutlig allokering kvv'!$B$1:$BX$1,0),FALSE)/1,0))</f>
        <v/>
      </c>
      <c r="AA435" t="str">
        <f>IF($D435="","",IFERROR(VLOOKUP($B435,Kraftvärmeprod!$B$1:$BX$550,MATCH(AA$2,Kraftvärmeprod!$B$1:$VX$1,0),FALSE)/1,0)-IFERROR(VLOOKUP($B435,'Slutlig allokering kvv'!$B$2:$BX$550,MATCH(AA$2,'Slutlig allokering kvv'!$B$1:$BX$1,0),FALSE)/1,0))</f>
        <v/>
      </c>
      <c r="AB435" t="str">
        <f>IF($D435="","",IFERROR(VLOOKUP($B435,Kraftvärmeprod!$B$1:$BX$550,MATCH(AB$2,Kraftvärmeprod!$B$1:$VX$1,0),FALSE)/1,0)-IFERROR(VLOOKUP($B435,'Slutlig allokering kvv'!$B$2:$BX$550,MATCH(AB$2,'Slutlig allokering kvv'!$B$1:$BX$1,0),FALSE)/1,0))</f>
        <v/>
      </c>
      <c r="AC435" t="str">
        <f>IF($D435="","",IFERROR(VLOOKUP($B435,Kraftvärmeprod!$B$1:$BX$550,MATCH(AC$2,Kraftvärmeprod!$B$1:$VX$1,0),FALSE)/1,0)-IFERROR(VLOOKUP($B435,'Slutlig allokering kvv'!$B$2:$BX$550,MATCH(AC$2,'Slutlig allokering kvv'!$B$1:$BX$1,0),FALSE)/1,0))</f>
        <v/>
      </c>
      <c r="AE435" t="str">
        <f>IF($D435="","",IFERROR(VLOOKUP($B435,Miljö!$B$1:$E$550,MATCH("Hjälpel kraftvärme (GWh)",Miljö!$B$1:$E$1,0),FALSE)/1,0)-IFERROR(VLOOKUP($B435,'Slutlig allokering kvv'!$B$2:$BX$550,MATCH(AE$2,'Slutlig allokering kvv'!$B$1:$BX$1,0),FALSE)/1,0))</f>
        <v/>
      </c>
      <c r="AP435" s="290">
        <f t="shared" si="26"/>
        <v>0</v>
      </c>
      <c r="AQ435" s="290"/>
      <c r="AR435" s="239" t="str">
        <f t="shared" si="27"/>
        <v/>
      </c>
      <c r="AS435" s="290"/>
    </row>
    <row r="436" spans="1:45" x14ac:dyDescent="0.25">
      <c r="A436" s="2" t="str">
        <f>'Miljövärden för publ företag'!B438</f>
        <v/>
      </c>
      <c r="B436" s="2" t="str">
        <f>'Miljövärden för publ företag'!C438</f>
        <v/>
      </c>
      <c r="C436" t="str">
        <f>IFERROR(VLOOKUP($B436,Kraftvärmeprod!$B$1:$AH$479,MATCH(C$2,Kraftvärmeprod!$B$1:$AG$1,0),FALSE)/1,"")</f>
        <v/>
      </c>
      <c r="D436" t="str">
        <f>IFERROR(VLOOKUP($B436,Kraftvärmeprod!$B$1:$AH$479,MATCH(D$2,Kraftvärmeprod!$B$1:$AG$1,0),FALSE)/1,"")</f>
        <v/>
      </c>
      <c r="F436" t="str">
        <f>IF($D436="","",IFERROR(VLOOKUP($B436,Kraftvärmeprod!$B$1:$BX$550,MATCH(F$2,Kraftvärmeprod!$B$1:$VX$1,0),FALSE)/1,0)-IFERROR(VLOOKUP($B436,'Slutlig allokering kvv'!$B$2:$BX$550,MATCH(F$2,'Slutlig allokering kvv'!$B$1:$BX$1,0),FALSE)/1,0))</f>
        <v/>
      </c>
      <c r="G436" t="str">
        <f>IF($D436="","",IFERROR(VLOOKUP($B436,Kraftvärmeprod!$B$1:$BX$550,MATCH(G$2,Kraftvärmeprod!$B$1:$VX$1,0),FALSE)/1,0)-IFERROR(VLOOKUP($B436,'Slutlig allokering kvv'!$B$2:$BX$550,MATCH(G$2,'Slutlig allokering kvv'!$B$1:$BX$1,0),FALSE)/1,0))</f>
        <v/>
      </c>
      <c r="H436" t="str">
        <f>IF($D436="","",IFERROR(VLOOKUP($B436,Kraftvärmeprod!$B$1:$BX$550,MATCH(H$2,Kraftvärmeprod!$B$1:$VX$1,0),FALSE)/1,0)-IFERROR(VLOOKUP($B436,'Slutlig allokering kvv'!$B$2:$BX$550,MATCH(H$2,'Slutlig allokering kvv'!$B$1:$BX$1,0),FALSE)/1,0))</f>
        <v/>
      </c>
      <c r="I436" t="str">
        <f>IF($D436="","",IFERROR(VLOOKUP($B436,Kraftvärmeprod!$B$1:$BX$550,MATCH(I$2,Kraftvärmeprod!$B$1:$VX$1,0),FALSE)/1,0)-IFERROR(VLOOKUP($B436,'Slutlig allokering kvv'!$B$2:$BX$550,MATCH(I$2,'Slutlig allokering kvv'!$B$1:$BX$1,0),FALSE)/1,0))</f>
        <v/>
      </c>
      <c r="J436" t="str">
        <f>IF($D436="","",IFERROR(VLOOKUP($B436,Kraftvärmeprod!$B$1:$BX$550,MATCH(J$2,Kraftvärmeprod!$B$1:$VX$1,0),FALSE)/1,0)-IFERROR(VLOOKUP($B436,'Slutlig allokering kvv'!$B$2:$BX$550,MATCH(J$2,'Slutlig allokering kvv'!$B$1:$BX$1,0),FALSE)/1,0))</f>
        <v/>
      </c>
      <c r="K436" t="str">
        <f>IF($D436="","",IFERROR(VLOOKUP($B436,Kraftvärmeprod!$B$1:$BX$550,MATCH(K$2,Kraftvärmeprod!$B$1:$VX$1,0),FALSE)/1,0)-IFERROR(VLOOKUP($B436,'Slutlig allokering kvv'!$B$2:$BX$550,MATCH(K$2,'Slutlig allokering kvv'!$B$1:$BX$1,0),FALSE)/1,0))</f>
        <v/>
      </c>
      <c r="L436" t="str">
        <f>IF($D436="","",IFERROR(VLOOKUP($B436,Kraftvärmeprod!$B$1:$BX$550,MATCH(L$2,Kraftvärmeprod!$B$1:$VX$1,0),FALSE)/1,0)-IFERROR(VLOOKUP($B436,'Slutlig allokering kvv'!$B$2:$BX$550,MATCH(L$2,'Slutlig allokering kvv'!$B$1:$BX$1,0),FALSE)/1,0))</f>
        <v/>
      </c>
      <c r="M436" t="str">
        <f>IF($D436="","",IFERROR(VLOOKUP($B436,Kraftvärmeprod!$B$1:$BX$550,MATCH(M$2,Kraftvärmeprod!$B$1:$VX$1,0),FALSE)/1,0)-IFERROR(VLOOKUP($B436,'Slutlig allokering kvv'!$B$2:$BX$550,MATCH(M$2,'Slutlig allokering kvv'!$B$1:$BX$1,0),FALSE)/1,0))</f>
        <v/>
      </c>
      <c r="N436" t="str">
        <f>IF($D436="","",IFERROR(VLOOKUP($B436,Kraftvärmeprod!$B$1:$BX$550,MATCH(N$2,Kraftvärmeprod!$B$1:$VX$1,0),FALSE)/1,0)-IFERROR(VLOOKUP($B436,'Slutlig allokering kvv'!$B$2:$BX$550,MATCH(N$2,'Slutlig allokering kvv'!$B$1:$BX$1,0),FALSE)/1,0))</f>
        <v/>
      </c>
      <c r="O436" t="str">
        <f>IF($D436="","",IFERROR(VLOOKUP($B436,Kraftvärmeprod!$B$1:$BX$550,MATCH(O$2,Kraftvärmeprod!$B$1:$VX$1,0),FALSE)/1,0)-IFERROR(VLOOKUP($B436,'Slutlig allokering kvv'!$B$2:$BX$550,MATCH(O$2,'Slutlig allokering kvv'!$B$1:$BX$1,0),FALSE)/1,0))</f>
        <v/>
      </c>
      <c r="P436" t="str">
        <f>IF($D436="","",IFERROR(VLOOKUP($B436,Kraftvärmeprod!$B$1:$BX$550,MATCH(P$2,Kraftvärmeprod!$B$1:$VX$1,0),FALSE)/1,0)-IFERROR(VLOOKUP($B436,'Slutlig allokering kvv'!$B$2:$BX$550,MATCH(P$2,'Slutlig allokering kvv'!$B$1:$BX$1,0),FALSE)/1,0))</f>
        <v/>
      </c>
      <c r="Q436" t="str">
        <f>IF($D436="","",IFERROR(VLOOKUP($B436,Kraftvärmeprod!$B$1:$BX$550,MATCH(Q$2,Kraftvärmeprod!$B$1:$VX$1,0),FALSE)/1,0)-IFERROR(VLOOKUP($B436,'Slutlig allokering kvv'!$B$2:$BX$550,MATCH(Q$2,'Slutlig allokering kvv'!$B$1:$BX$1,0),FALSE)/1,0))</f>
        <v/>
      </c>
      <c r="R436" t="str">
        <f>IF($D436="","",IFERROR(VLOOKUP($B436,Kraftvärmeprod!$B$1:$BX$550,MATCH(R$2,Kraftvärmeprod!$B$1:$VX$1,0),FALSE)/1,0)-IFERROR(VLOOKUP($B436,'Slutlig allokering kvv'!$B$2:$BX$550,MATCH(R$2,'Slutlig allokering kvv'!$B$1:$BX$1,0),FALSE)/1,0))</f>
        <v/>
      </c>
      <c r="S436" t="str">
        <f>IF($D436="","",IFERROR(VLOOKUP($B436,Kraftvärmeprod!$B$1:$BX$550,MATCH(S$2,Kraftvärmeprod!$B$1:$VX$1,0),FALSE)/1,0)-IFERROR(VLOOKUP($B436,'Slutlig allokering kvv'!$B$2:$BX$550,MATCH(S$2,'Slutlig allokering kvv'!$B$1:$BX$1,0),FALSE)/1,0))</f>
        <v/>
      </c>
      <c r="T436" t="str">
        <f>IF($D436="","",IFERROR(VLOOKUP($B436,Kraftvärmeprod!$B$1:$BX$550,MATCH(T$2,Kraftvärmeprod!$B$1:$VX$1,0),FALSE)/1,0)-IFERROR(VLOOKUP($B436,'Slutlig allokering kvv'!$B$2:$BX$550,MATCH(T$2,'Slutlig allokering kvv'!$B$1:$BX$1,0),FALSE)/1,0))</f>
        <v/>
      </c>
      <c r="U436" t="str">
        <f>IF($D436="","",IFERROR(VLOOKUP($B436,Kraftvärmeprod!$B$1:$BX$550,MATCH(U$2,Kraftvärmeprod!$B$1:$VX$1,0),FALSE)/1,0)-IFERROR(VLOOKUP($B436,'Slutlig allokering kvv'!$B$2:$BX$550,MATCH(U$2,'Slutlig allokering kvv'!$B$1:$BX$1,0),FALSE)/1,0))</f>
        <v/>
      </c>
      <c r="V436" t="str">
        <f>IF($D436="","",IFERROR(VLOOKUP($B436,Kraftvärmeprod!$B$1:$BX$550,MATCH(V$2,Kraftvärmeprod!$B$1:$VX$1,0),FALSE)/1,0)-IFERROR(VLOOKUP($B436,'Slutlig allokering kvv'!$B$2:$BX$550,MATCH(V$2,'Slutlig allokering kvv'!$B$1:$BX$1,0),FALSE)/1,0))</f>
        <v/>
      </c>
      <c r="W436" t="str">
        <f>IF($D436="","",IFERROR(VLOOKUP($B436,Kraftvärmeprod!$B$1:$BX$550,MATCH(W$2,Kraftvärmeprod!$B$1:$VX$1,0),FALSE)/1,0)-IFERROR(VLOOKUP($B436,'Slutlig allokering kvv'!$B$2:$BX$550,MATCH(W$2,'Slutlig allokering kvv'!$B$1:$BX$1,0),FALSE)/1,0))</f>
        <v/>
      </c>
      <c r="X436" t="str">
        <f>IF($D436="","",IFERROR(VLOOKUP($B436,Kraftvärmeprod!$B$1:$BX$550,MATCH(X$2,Kraftvärmeprod!$B$1:$VX$1,0),FALSE)/1,0)-IFERROR(VLOOKUP($B436,'Slutlig allokering kvv'!$B$2:$BX$550,MATCH(X$2,'Slutlig allokering kvv'!$B$1:$BX$1,0),FALSE)/1,0))</f>
        <v/>
      </c>
      <c r="Y436" t="str">
        <f>IF($D436="","",IFERROR(VLOOKUP($B436,Kraftvärmeprod!$B$1:$BX$550,MATCH(Y$2,Kraftvärmeprod!$B$1:$VX$1,0),FALSE)/1,0)-IFERROR(VLOOKUP($B436,'Slutlig allokering kvv'!$B$2:$BX$550,MATCH(Y$2,'Slutlig allokering kvv'!$B$1:$BX$1,0),FALSE)/1,0))</f>
        <v/>
      </c>
      <c r="Z436" t="str">
        <f>IF($D436="","",IFERROR(VLOOKUP($B436,Kraftvärmeprod!$B$1:$BX$550,MATCH(Z$2,Kraftvärmeprod!$B$1:$VX$1,0),FALSE)/1,0)-IFERROR(VLOOKUP($B436,'Slutlig allokering kvv'!$B$2:$BX$550,MATCH(Z$2,'Slutlig allokering kvv'!$B$1:$BX$1,0),FALSE)/1,0))</f>
        <v/>
      </c>
      <c r="AA436" t="str">
        <f>IF($D436="","",IFERROR(VLOOKUP($B436,Kraftvärmeprod!$B$1:$BX$550,MATCH(AA$2,Kraftvärmeprod!$B$1:$VX$1,0),FALSE)/1,0)-IFERROR(VLOOKUP($B436,'Slutlig allokering kvv'!$B$2:$BX$550,MATCH(AA$2,'Slutlig allokering kvv'!$B$1:$BX$1,0),FALSE)/1,0))</f>
        <v/>
      </c>
      <c r="AB436" t="str">
        <f>IF($D436="","",IFERROR(VLOOKUP($B436,Kraftvärmeprod!$B$1:$BX$550,MATCH(AB$2,Kraftvärmeprod!$B$1:$VX$1,0),FALSE)/1,0)-IFERROR(VLOOKUP($B436,'Slutlig allokering kvv'!$B$2:$BX$550,MATCH(AB$2,'Slutlig allokering kvv'!$B$1:$BX$1,0),FALSE)/1,0))</f>
        <v/>
      </c>
      <c r="AC436" t="str">
        <f>IF($D436="","",IFERROR(VLOOKUP($B436,Kraftvärmeprod!$B$1:$BX$550,MATCH(AC$2,Kraftvärmeprod!$B$1:$VX$1,0),FALSE)/1,0)-IFERROR(VLOOKUP($B436,'Slutlig allokering kvv'!$B$2:$BX$550,MATCH(AC$2,'Slutlig allokering kvv'!$B$1:$BX$1,0),FALSE)/1,0))</f>
        <v/>
      </c>
      <c r="AE436" t="str">
        <f>IF($D436="","",IFERROR(VLOOKUP($B436,Miljö!$B$1:$E$550,MATCH("Hjälpel kraftvärme (GWh)",Miljö!$B$1:$E$1,0),FALSE)/1,0)-IFERROR(VLOOKUP($B436,'Slutlig allokering kvv'!$B$2:$BX$550,MATCH(AE$2,'Slutlig allokering kvv'!$B$1:$BX$1,0),FALSE)/1,0))</f>
        <v/>
      </c>
      <c r="AP436" s="290">
        <f t="shared" si="26"/>
        <v>0</v>
      </c>
      <c r="AQ436" s="290"/>
      <c r="AR436" s="239" t="str">
        <f t="shared" si="27"/>
        <v/>
      </c>
      <c r="AS436" s="290"/>
    </row>
    <row r="437" spans="1:45" x14ac:dyDescent="0.25">
      <c r="A437" s="2" t="str">
        <f>'Miljövärden för publ företag'!B439</f>
        <v/>
      </c>
      <c r="B437" s="2" t="str">
        <f>'Miljövärden för publ företag'!C439</f>
        <v/>
      </c>
      <c r="C437" t="str">
        <f>IFERROR(VLOOKUP($B437,Kraftvärmeprod!$B$1:$AH$479,MATCH(C$2,Kraftvärmeprod!$B$1:$AG$1,0),FALSE)/1,"")</f>
        <v/>
      </c>
      <c r="D437" t="str">
        <f>IFERROR(VLOOKUP($B437,Kraftvärmeprod!$B$1:$AH$479,MATCH(D$2,Kraftvärmeprod!$B$1:$AG$1,0),FALSE)/1,"")</f>
        <v/>
      </c>
      <c r="F437" t="str">
        <f>IF($D437="","",IFERROR(VLOOKUP($B437,Kraftvärmeprod!$B$1:$BX$550,MATCH(F$2,Kraftvärmeprod!$B$1:$VX$1,0),FALSE)/1,0)-IFERROR(VLOOKUP($B437,'Slutlig allokering kvv'!$B$2:$BX$550,MATCH(F$2,'Slutlig allokering kvv'!$B$1:$BX$1,0),FALSE)/1,0))</f>
        <v/>
      </c>
      <c r="G437" t="str">
        <f>IF($D437="","",IFERROR(VLOOKUP($B437,Kraftvärmeprod!$B$1:$BX$550,MATCH(G$2,Kraftvärmeprod!$B$1:$VX$1,0),FALSE)/1,0)-IFERROR(VLOOKUP($B437,'Slutlig allokering kvv'!$B$2:$BX$550,MATCH(G$2,'Slutlig allokering kvv'!$B$1:$BX$1,0),FALSE)/1,0))</f>
        <v/>
      </c>
      <c r="H437" t="str">
        <f>IF($D437="","",IFERROR(VLOOKUP($B437,Kraftvärmeprod!$B$1:$BX$550,MATCH(H$2,Kraftvärmeprod!$B$1:$VX$1,0),FALSE)/1,0)-IFERROR(VLOOKUP($B437,'Slutlig allokering kvv'!$B$2:$BX$550,MATCH(H$2,'Slutlig allokering kvv'!$B$1:$BX$1,0),FALSE)/1,0))</f>
        <v/>
      </c>
      <c r="I437" t="str">
        <f>IF($D437="","",IFERROR(VLOOKUP($B437,Kraftvärmeprod!$B$1:$BX$550,MATCH(I$2,Kraftvärmeprod!$B$1:$VX$1,0),FALSE)/1,0)-IFERROR(VLOOKUP($B437,'Slutlig allokering kvv'!$B$2:$BX$550,MATCH(I$2,'Slutlig allokering kvv'!$B$1:$BX$1,0),FALSE)/1,0))</f>
        <v/>
      </c>
      <c r="J437" t="str">
        <f>IF($D437="","",IFERROR(VLOOKUP($B437,Kraftvärmeprod!$B$1:$BX$550,MATCH(J$2,Kraftvärmeprod!$B$1:$VX$1,0),FALSE)/1,0)-IFERROR(VLOOKUP($B437,'Slutlig allokering kvv'!$B$2:$BX$550,MATCH(J$2,'Slutlig allokering kvv'!$B$1:$BX$1,0),FALSE)/1,0))</f>
        <v/>
      </c>
      <c r="K437" t="str">
        <f>IF($D437="","",IFERROR(VLOOKUP($B437,Kraftvärmeprod!$B$1:$BX$550,MATCH(K$2,Kraftvärmeprod!$B$1:$VX$1,0),FALSE)/1,0)-IFERROR(VLOOKUP($B437,'Slutlig allokering kvv'!$B$2:$BX$550,MATCH(K$2,'Slutlig allokering kvv'!$B$1:$BX$1,0),FALSE)/1,0))</f>
        <v/>
      </c>
      <c r="L437" t="str">
        <f>IF($D437="","",IFERROR(VLOOKUP($B437,Kraftvärmeprod!$B$1:$BX$550,MATCH(L$2,Kraftvärmeprod!$B$1:$VX$1,0),FALSE)/1,0)-IFERROR(VLOOKUP($B437,'Slutlig allokering kvv'!$B$2:$BX$550,MATCH(L$2,'Slutlig allokering kvv'!$B$1:$BX$1,0),FALSE)/1,0))</f>
        <v/>
      </c>
      <c r="M437" t="str">
        <f>IF($D437="","",IFERROR(VLOOKUP($B437,Kraftvärmeprod!$B$1:$BX$550,MATCH(M$2,Kraftvärmeprod!$B$1:$VX$1,0),FALSE)/1,0)-IFERROR(VLOOKUP($B437,'Slutlig allokering kvv'!$B$2:$BX$550,MATCH(M$2,'Slutlig allokering kvv'!$B$1:$BX$1,0),FALSE)/1,0))</f>
        <v/>
      </c>
      <c r="N437" t="str">
        <f>IF($D437="","",IFERROR(VLOOKUP($B437,Kraftvärmeprod!$B$1:$BX$550,MATCH(N$2,Kraftvärmeprod!$B$1:$VX$1,0),FALSE)/1,0)-IFERROR(VLOOKUP($B437,'Slutlig allokering kvv'!$B$2:$BX$550,MATCH(N$2,'Slutlig allokering kvv'!$B$1:$BX$1,0),FALSE)/1,0))</f>
        <v/>
      </c>
      <c r="O437" t="str">
        <f>IF($D437="","",IFERROR(VLOOKUP($B437,Kraftvärmeprod!$B$1:$BX$550,MATCH(O$2,Kraftvärmeprod!$B$1:$VX$1,0),FALSE)/1,0)-IFERROR(VLOOKUP($B437,'Slutlig allokering kvv'!$B$2:$BX$550,MATCH(O$2,'Slutlig allokering kvv'!$B$1:$BX$1,0),FALSE)/1,0))</f>
        <v/>
      </c>
      <c r="P437" t="str">
        <f>IF($D437="","",IFERROR(VLOOKUP($B437,Kraftvärmeprod!$B$1:$BX$550,MATCH(P$2,Kraftvärmeprod!$B$1:$VX$1,0),FALSE)/1,0)-IFERROR(VLOOKUP($B437,'Slutlig allokering kvv'!$B$2:$BX$550,MATCH(P$2,'Slutlig allokering kvv'!$B$1:$BX$1,0),FALSE)/1,0))</f>
        <v/>
      </c>
      <c r="Q437" t="str">
        <f>IF($D437="","",IFERROR(VLOOKUP($B437,Kraftvärmeprod!$B$1:$BX$550,MATCH(Q$2,Kraftvärmeprod!$B$1:$VX$1,0),FALSE)/1,0)-IFERROR(VLOOKUP($B437,'Slutlig allokering kvv'!$B$2:$BX$550,MATCH(Q$2,'Slutlig allokering kvv'!$B$1:$BX$1,0),FALSE)/1,0))</f>
        <v/>
      </c>
      <c r="R437" t="str">
        <f>IF($D437="","",IFERROR(VLOOKUP($B437,Kraftvärmeprod!$B$1:$BX$550,MATCH(R$2,Kraftvärmeprod!$B$1:$VX$1,0),FALSE)/1,0)-IFERROR(VLOOKUP($B437,'Slutlig allokering kvv'!$B$2:$BX$550,MATCH(R$2,'Slutlig allokering kvv'!$B$1:$BX$1,0),FALSE)/1,0))</f>
        <v/>
      </c>
      <c r="S437" t="str">
        <f>IF($D437="","",IFERROR(VLOOKUP($B437,Kraftvärmeprod!$B$1:$BX$550,MATCH(S$2,Kraftvärmeprod!$B$1:$VX$1,0),FALSE)/1,0)-IFERROR(VLOOKUP($B437,'Slutlig allokering kvv'!$B$2:$BX$550,MATCH(S$2,'Slutlig allokering kvv'!$B$1:$BX$1,0),FALSE)/1,0))</f>
        <v/>
      </c>
      <c r="T437" t="str">
        <f>IF($D437="","",IFERROR(VLOOKUP($B437,Kraftvärmeprod!$B$1:$BX$550,MATCH(T$2,Kraftvärmeprod!$B$1:$VX$1,0),FALSE)/1,0)-IFERROR(VLOOKUP($B437,'Slutlig allokering kvv'!$B$2:$BX$550,MATCH(T$2,'Slutlig allokering kvv'!$B$1:$BX$1,0),FALSE)/1,0))</f>
        <v/>
      </c>
      <c r="U437" t="str">
        <f>IF($D437="","",IFERROR(VLOOKUP($B437,Kraftvärmeprod!$B$1:$BX$550,MATCH(U$2,Kraftvärmeprod!$B$1:$VX$1,0),FALSE)/1,0)-IFERROR(VLOOKUP($B437,'Slutlig allokering kvv'!$B$2:$BX$550,MATCH(U$2,'Slutlig allokering kvv'!$B$1:$BX$1,0),FALSE)/1,0))</f>
        <v/>
      </c>
      <c r="V437" t="str">
        <f>IF($D437="","",IFERROR(VLOOKUP($B437,Kraftvärmeprod!$B$1:$BX$550,MATCH(V$2,Kraftvärmeprod!$B$1:$VX$1,0),FALSE)/1,0)-IFERROR(VLOOKUP($B437,'Slutlig allokering kvv'!$B$2:$BX$550,MATCH(V$2,'Slutlig allokering kvv'!$B$1:$BX$1,0),FALSE)/1,0))</f>
        <v/>
      </c>
      <c r="W437" t="str">
        <f>IF($D437="","",IFERROR(VLOOKUP($B437,Kraftvärmeprod!$B$1:$BX$550,MATCH(W$2,Kraftvärmeprod!$B$1:$VX$1,0),FALSE)/1,0)-IFERROR(VLOOKUP($B437,'Slutlig allokering kvv'!$B$2:$BX$550,MATCH(W$2,'Slutlig allokering kvv'!$B$1:$BX$1,0),FALSE)/1,0))</f>
        <v/>
      </c>
      <c r="X437" t="str">
        <f>IF($D437="","",IFERROR(VLOOKUP($B437,Kraftvärmeprod!$B$1:$BX$550,MATCH(X$2,Kraftvärmeprod!$B$1:$VX$1,0),FALSE)/1,0)-IFERROR(VLOOKUP($B437,'Slutlig allokering kvv'!$B$2:$BX$550,MATCH(X$2,'Slutlig allokering kvv'!$B$1:$BX$1,0),FALSE)/1,0))</f>
        <v/>
      </c>
      <c r="Y437" t="str">
        <f>IF($D437="","",IFERROR(VLOOKUP($B437,Kraftvärmeprod!$B$1:$BX$550,MATCH(Y$2,Kraftvärmeprod!$B$1:$VX$1,0),FALSE)/1,0)-IFERROR(VLOOKUP($B437,'Slutlig allokering kvv'!$B$2:$BX$550,MATCH(Y$2,'Slutlig allokering kvv'!$B$1:$BX$1,0),FALSE)/1,0))</f>
        <v/>
      </c>
      <c r="Z437" t="str">
        <f>IF($D437="","",IFERROR(VLOOKUP($B437,Kraftvärmeprod!$B$1:$BX$550,MATCH(Z$2,Kraftvärmeprod!$B$1:$VX$1,0),FALSE)/1,0)-IFERROR(VLOOKUP($B437,'Slutlig allokering kvv'!$B$2:$BX$550,MATCH(Z$2,'Slutlig allokering kvv'!$B$1:$BX$1,0),FALSE)/1,0))</f>
        <v/>
      </c>
      <c r="AA437" t="str">
        <f>IF($D437="","",IFERROR(VLOOKUP($B437,Kraftvärmeprod!$B$1:$BX$550,MATCH(AA$2,Kraftvärmeprod!$B$1:$VX$1,0),FALSE)/1,0)-IFERROR(VLOOKUP($B437,'Slutlig allokering kvv'!$B$2:$BX$550,MATCH(AA$2,'Slutlig allokering kvv'!$B$1:$BX$1,0),FALSE)/1,0))</f>
        <v/>
      </c>
      <c r="AB437" t="str">
        <f>IF($D437="","",IFERROR(VLOOKUP($B437,Kraftvärmeprod!$B$1:$BX$550,MATCH(AB$2,Kraftvärmeprod!$B$1:$VX$1,0),FALSE)/1,0)-IFERROR(VLOOKUP($B437,'Slutlig allokering kvv'!$B$2:$BX$550,MATCH(AB$2,'Slutlig allokering kvv'!$B$1:$BX$1,0),FALSE)/1,0))</f>
        <v/>
      </c>
      <c r="AC437" t="str">
        <f>IF($D437="","",IFERROR(VLOOKUP($B437,Kraftvärmeprod!$B$1:$BX$550,MATCH(AC$2,Kraftvärmeprod!$B$1:$VX$1,0),FALSE)/1,0)-IFERROR(VLOOKUP($B437,'Slutlig allokering kvv'!$B$2:$BX$550,MATCH(AC$2,'Slutlig allokering kvv'!$B$1:$BX$1,0),FALSE)/1,0))</f>
        <v/>
      </c>
      <c r="AE437" t="str">
        <f>IF($D437="","",IFERROR(VLOOKUP($B437,Miljö!$B$1:$E$550,MATCH("Hjälpel kraftvärme (GWh)",Miljö!$B$1:$E$1,0),FALSE)/1,0)-IFERROR(VLOOKUP($B437,'Slutlig allokering kvv'!$B$2:$BX$550,MATCH(AE$2,'Slutlig allokering kvv'!$B$1:$BX$1,0),FALSE)/1,0))</f>
        <v/>
      </c>
      <c r="AP437" s="290">
        <f t="shared" si="26"/>
        <v>0</v>
      </c>
      <c r="AQ437" s="290"/>
      <c r="AR437" s="239" t="str">
        <f t="shared" si="27"/>
        <v/>
      </c>
      <c r="AS437" s="290"/>
    </row>
    <row r="438" spans="1:45" x14ac:dyDescent="0.25">
      <c r="A438" s="2" t="str">
        <f>'Miljövärden för publ företag'!B440</f>
        <v/>
      </c>
      <c r="B438" s="2" t="str">
        <f>'Miljövärden för publ företag'!C440</f>
        <v/>
      </c>
      <c r="C438" t="str">
        <f>IFERROR(VLOOKUP($B438,Kraftvärmeprod!$B$1:$AH$479,MATCH(C$2,Kraftvärmeprod!$B$1:$AG$1,0),FALSE)/1,"")</f>
        <v/>
      </c>
      <c r="D438" t="str">
        <f>IFERROR(VLOOKUP($B438,Kraftvärmeprod!$B$1:$AH$479,MATCH(D$2,Kraftvärmeprod!$B$1:$AG$1,0),FALSE)/1,"")</f>
        <v/>
      </c>
      <c r="F438" t="str">
        <f>IF($D438="","",IFERROR(VLOOKUP($B438,Kraftvärmeprod!$B$1:$BX$550,MATCH(F$2,Kraftvärmeprod!$B$1:$VX$1,0),FALSE)/1,0)-IFERROR(VLOOKUP($B438,'Slutlig allokering kvv'!$B$2:$BX$550,MATCH(F$2,'Slutlig allokering kvv'!$B$1:$BX$1,0),FALSE)/1,0))</f>
        <v/>
      </c>
      <c r="G438" t="str">
        <f>IF($D438="","",IFERROR(VLOOKUP($B438,Kraftvärmeprod!$B$1:$BX$550,MATCH(G$2,Kraftvärmeprod!$B$1:$VX$1,0),FALSE)/1,0)-IFERROR(VLOOKUP($B438,'Slutlig allokering kvv'!$B$2:$BX$550,MATCH(G$2,'Slutlig allokering kvv'!$B$1:$BX$1,0),FALSE)/1,0))</f>
        <v/>
      </c>
      <c r="H438" t="str">
        <f>IF($D438="","",IFERROR(VLOOKUP($B438,Kraftvärmeprod!$B$1:$BX$550,MATCH(H$2,Kraftvärmeprod!$B$1:$VX$1,0),FALSE)/1,0)-IFERROR(VLOOKUP($B438,'Slutlig allokering kvv'!$B$2:$BX$550,MATCH(H$2,'Slutlig allokering kvv'!$B$1:$BX$1,0),FALSE)/1,0))</f>
        <v/>
      </c>
      <c r="I438" t="str">
        <f>IF($D438="","",IFERROR(VLOOKUP($B438,Kraftvärmeprod!$B$1:$BX$550,MATCH(I$2,Kraftvärmeprod!$B$1:$VX$1,0),FALSE)/1,0)-IFERROR(VLOOKUP($B438,'Slutlig allokering kvv'!$B$2:$BX$550,MATCH(I$2,'Slutlig allokering kvv'!$B$1:$BX$1,0),FALSE)/1,0))</f>
        <v/>
      </c>
      <c r="J438" t="str">
        <f>IF($D438="","",IFERROR(VLOOKUP($B438,Kraftvärmeprod!$B$1:$BX$550,MATCH(J$2,Kraftvärmeprod!$B$1:$VX$1,0),FALSE)/1,0)-IFERROR(VLOOKUP($B438,'Slutlig allokering kvv'!$B$2:$BX$550,MATCH(J$2,'Slutlig allokering kvv'!$B$1:$BX$1,0),FALSE)/1,0))</f>
        <v/>
      </c>
      <c r="K438" t="str">
        <f>IF($D438="","",IFERROR(VLOOKUP($B438,Kraftvärmeprod!$B$1:$BX$550,MATCH(K$2,Kraftvärmeprod!$B$1:$VX$1,0),FALSE)/1,0)-IFERROR(VLOOKUP($B438,'Slutlig allokering kvv'!$B$2:$BX$550,MATCH(K$2,'Slutlig allokering kvv'!$B$1:$BX$1,0),FALSE)/1,0))</f>
        <v/>
      </c>
      <c r="L438" t="str">
        <f>IF($D438="","",IFERROR(VLOOKUP($B438,Kraftvärmeprod!$B$1:$BX$550,MATCH(L$2,Kraftvärmeprod!$B$1:$VX$1,0),FALSE)/1,0)-IFERROR(VLOOKUP($B438,'Slutlig allokering kvv'!$B$2:$BX$550,MATCH(L$2,'Slutlig allokering kvv'!$B$1:$BX$1,0),FALSE)/1,0))</f>
        <v/>
      </c>
      <c r="M438" t="str">
        <f>IF($D438="","",IFERROR(VLOOKUP($B438,Kraftvärmeprod!$B$1:$BX$550,MATCH(M$2,Kraftvärmeprod!$B$1:$VX$1,0),FALSE)/1,0)-IFERROR(VLOOKUP($B438,'Slutlig allokering kvv'!$B$2:$BX$550,MATCH(M$2,'Slutlig allokering kvv'!$B$1:$BX$1,0),FALSE)/1,0))</f>
        <v/>
      </c>
      <c r="N438" t="str">
        <f>IF($D438="","",IFERROR(VLOOKUP($B438,Kraftvärmeprod!$B$1:$BX$550,MATCH(N$2,Kraftvärmeprod!$B$1:$VX$1,0),FALSE)/1,0)-IFERROR(VLOOKUP($B438,'Slutlig allokering kvv'!$B$2:$BX$550,MATCH(N$2,'Slutlig allokering kvv'!$B$1:$BX$1,0),FALSE)/1,0))</f>
        <v/>
      </c>
      <c r="O438" t="str">
        <f>IF($D438="","",IFERROR(VLOOKUP($B438,Kraftvärmeprod!$B$1:$BX$550,MATCH(O$2,Kraftvärmeprod!$B$1:$VX$1,0),FALSE)/1,0)-IFERROR(VLOOKUP($B438,'Slutlig allokering kvv'!$B$2:$BX$550,MATCH(O$2,'Slutlig allokering kvv'!$B$1:$BX$1,0),FALSE)/1,0))</f>
        <v/>
      </c>
      <c r="P438" t="str">
        <f>IF($D438="","",IFERROR(VLOOKUP($B438,Kraftvärmeprod!$B$1:$BX$550,MATCH(P$2,Kraftvärmeprod!$B$1:$VX$1,0),FALSE)/1,0)-IFERROR(VLOOKUP($B438,'Slutlig allokering kvv'!$B$2:$BX$550,MATCH(P$2,'Slutlig allokering kvv'!$B$1:$BX$1,0),FALSE)/1,0))</f>
        <v/>
      </c>
      <c r="Q438" t="str">
        <f>IF($D438="","",IFERROR(VLOOKUP($B438,Kraftvärmeprod!$B$1:$BX$550,MATCH(Q$2,Kraftvärmeprod!$B$1:$VX$1,0),FALSE)/1,0)-IFERROR(VLOOKUP($B438,'Slutlig allokering kvv'!$B$2:$BX$550,MATCH(Q$2,'Slutlig allokering kvv'!$B$1:$BX$1,0),FALSE)/1,0))</f>
        <v/>
      </c>
      <c r="R438" t="str">
        <f>IF($D438="","",IFERROR(VLOOKUP($B438,Kraftvärmeprod!$B$1:$BX$550,MATCH(R$2,Kraftvärmeprod!$B$1:$VX$1,0),FALSE)/1,0)-IFERROR(VLOOKUP($B438,'Slutlig allokering kvv'!$B$2:$BX$550,MATCH(R$2,'Slutlig allokering kvv'!$B$1:$BX$1,0),FALSE)/1,0))</f>
        <v/>
      </c>
      <c r="S438" t="str">
        <f>IF($D438="","",IFERROR(VLOOKUP($B438,Kraftvärmeprod!$B$1:$BX$550,MATCH(S$2,Kraftvärmeprod!$B$1:$VX$1,0),FALSE)/1,0)-IFERROR(VLOOKUP($B438,'Slutlig allokering kvv'!$B$2:$BX$550,MATCH(S$2,'Slutlig allokering kvv'!$B$1:$BX$1,0),FALSE)/1,0))</f>
        <v/>
      </c>
      <c r="T438" t="str">
        <f>IF($D438="","",IFERROR(VLOOKUP($B438,Kraftvärmeprod!$B$1:$BX$550,MATCH(T$2,Kraftvärmeprod!$B$1:$VX$1,0),FALSE)/1,0)-IFERROR(VLOOKUP($B438,'Slutlig allokering kvv'!$B$2:$BX$550,MATCH(T$2,'Slutlig allokering kvv'!$B$1:$BX$1,0),FALSE)/1,0))</f>
        <v/>
      </c>
      <c r="U438" t="str">
        <f>IF($D438="","",IFERROR(VLOOKUP($B438,Kraftvärmeprod!$B$1:$BX$550,MATCH(U$2,Kraftvärmeprod!$B$1:$VX$1,0),FALSE)/1,0)-IFERROR(VLOOKUP($B438,'Slutlig allokering kvv'!$B$2:$BX$550,MATCH(U$2,'Slutlig allokering kvv'!$B$1:$BX$1,0),FALSE)/1,0))</f>
        <v/>
      </c>
      <c r="V438" t="str">
        <f>IF($D438="","",IFERROR(VLOOKUP($B438,Kraftvärmeprod!$B$1:$BX$550,MATCH(V$2,Kraftvärmeprod!$B$1:$VX$1,0),FALSE)/1,0)-IFERROR(VLOOKUP($B438,'Slutlig allokering kvv'!$B$2:$BX$550,MATCH(V$2,'Slutlig allokering kvv'!$B$1:$BX$1,0),FALSE)/1,0))</f>
        <v/>
      </c>
      <c r="W438" t="str">
        <f>IF($D438="","",IFERROR(VLOOKUP($B438,Kraftvärmeprod!$B$1:$BX$550,MATCH(W$2,Kraftvärmeprod!$B$1:$VX$1,0),FALSE)/1,0)-IFERROR(VLOOKUP($B438,'Slutlig allokering kvv'!$B$2:$BX$550,MATCH(W$2,'Slutlig allokering kvv'!$B$1:$BX$1,0),FALSE)/1,0))</f>
        <v/>
      </c>
      <c r="X438" t="str">
        <f>IF($D438="","",IFERROR(VLOOKUP($B438,Kraftvärmeprod!$B$1:$BX$550,MATCH(X$2,Kraftvärmeprod!$B$1:$VX$1,0),FALSE)/1,0)-IFERROR(VLOOKUP($B438,'Slutlig allokering kvv'!$B$2:$BX$550,MATCH(X$2,'Slutlig allokering kvv'!$B$1:$BX$1,0),FALSE)/1,0))</f>
        <v/>
      </c>
      <c r="Y438" t="str">
        <f>IF($D438="","",IFERROR(VLOOKUP($B438,Kraftvärmeprod!$B$1:$BX$550,MATCH(Y$2,Kraftvärmeprod!$B$1:$VX$1,0),FALSE)/1,0)-IFERROR(VLOOKUP($B438,'Slutlig allokering kvv'!$B$2:$BX$550,MATCH(Y$2,'Slutlig allokering kvv'!$B$1:$BX$1,0),FALSE)/1,0))</f>
        <v/>
      </c>
      <c r="Z438" t="str">
        <f>IF($D438="","",IFERROR(VLOOKUP($B438,Kraftvärmeprod!$B$1:$BX$550,MATCH(Z$2,Kraftvärmeprod!$B$1:$VX$1,0),FALSE)/1,0)-IFERROR(VLOOKUP($B438,'Slutlig allokering kvv'!$B$2:$BX$550,MATCH(Z$2,'Slutlig allokering kvv'!$B$1:$BX$1,0),FALSE)/1,0))</f>
        <v/>
      </c>
      <c r="AA438" t="str">
        <f>IF($D438="","",IFERROR(VLOOKUP($B438,Kraftvärmeprod!$B$1:$BX$550,MATCH(AA$2,Kraftvärmeprod!$B$1:$VX$1,0),FALSE)/1,0)-IFERROR(VLOOKUP($B438,'Slutlig allokering kvv'!$B$2:$BX$550,MATCH(AA$2,'Slutlig allokering kvv'!$B$1:$BX$1,0),FALSE)/1,0))</f>
        <v/>
      </c>
      <c r="AB438" t="str">
        <f>IF($D438="","",IFERROR(VLOOKUP($B438,Kraftvärmeprod!$B$1:$BX$550,MATCH(AB$2,Kraftvärmeprod!$B$1:$VX$1,0),FALSE)/1,0)-IFERROR(VLOOKUP($B438,'Slutlig allokering kvv'!$B$2:$BX$550,MATCH(AB$2,'Slutlig allokering kvv'!$B$1:$BX$1,0),FALSE)/1,0))</f>
        <v/>
      </c>
      <c r="AC438" t="str">
        <f>IF($D438="","",IFERROR(VLOOKUP($B438,Kraftvärmeprod!$B$1:$BX$550,MATCH(AC$2,Kraftvärmeprod!$B$1:$VX$1,0),FALSE)/1,0)-IFERROR(VLOOKUP($B438,'Slutlig allokering kvv'!$B$2:$BX$550,MATCH(AC$2,'Slutlig allokering kvv'!$B$1:$BX$1,0),FALSE)/1,0))</f>
        <v/>
      </c>
      <c r="AE438" t="str">
        <f>IF($D438="","",IFERROR(VLOOKUP($B438,Miljö!$B$1:$E$550,MATCH("Hjälpel kraftvärme (GWh)",Miljö!$B$1:$E$1,0),FALSE)/1,0)-IFERROR(VLOOKUP($B438,'Slutlig allokering kvv'!$B$2:$BX$550,MATCH(AE$2,'Slutlig allokering kvv'!$B$1:$BX$1,0),FALSE)/1,0))</f>
        <v/>
      </c>
      <c r="AP438" s="290">
        <f t="shared" si="26"/>
        <v>0</v>
      </c>
      <c r="AQ438" s="290"/>
      <c r="AR438" s="239" t="str">
        <f t="shared" si="27"/>
        <v/>
      </c>
      <c r="AS438" s="290"/>
    </row>
    <row r="439" spans="1:45" x14ac:dyDescent="0.25">
      <c r="A439" s="2" t="str">
        <f>'Miljövärden för publ företag'!B441</f>
        <v/>
      </c>
      <c r="B439" s="2" t="str">
        <f>'Miljövärden för publ företag'!C441</f>
        <v/>
      </c>
      <c r="C439" t="str">
        <f>IFERROR(VLOOKUP($B439,Kraftvärmeprod!$B$1:$AH$479,MATCH(C$2,Kraftvärmeprod!$B$1:$AG$1,0),FALSE)/1,"")</f>
        <v/>
      </c>
      <c r="D439" t="str">
        <f>IFERROR(VLOOKUP($B439,Kraftvärmeprod!$B$1:$AH$479,MATCH(D$2,Kraftvärmeprod!$B$1:$AG$1,0),FALSE)/1,"")</f>
        <v/>
      </c>
      <c r="F439" t="str">
        <f>IF($D439="","",IFERROR(VLOOKUP($B439,Kraftvärmeprod!$B$1:$BX$550,MATCH(F$2,Kraftvärmeprod!$B$1:$VX$1,0),FALSE)/1,0)-IFERROR(VLOOKUP($B439,'Slutlig allokering kvv'!$B$2:$BX$550,MATCH(F$2,'Slutlig allokering kvv'!$B$1:$BX$1,0),FALSE)/1,0))</f>
        <v/>
      </c>
      <c r="G439" t="str">
        <f>IF($D439="","",IFERROR(VLOOKUP($B439,Kraftvärmeprod!$B$1:$BX$550,MATCH(G$2,Kraftvärmeprod!$B$1:$VX$1,0),FALSE)/1,0)-IFERROR(VLOOKUP($B439,'Slutlig allokering kvv'!$B$2:$BX$550,MATCH(G$2,'Slutlig allokering kvv'!$B$1:$BX$1,0),FALSE)/1,0))</f>
        <v/>
      </c>
      <c r="H439" t="str">
        <f>IF($D439="","",IFERROR(VLOOKUP($B439,Kraftvärmeprod!$B$1:$BX$550,MATCH(H$2,Kraftvärmeprod!$B$1:$VX$1,0),FALSE)/1,0)-IFERROR(VLOOKUP($B439,'Slutlig allokering kvv'!$B$2:$BX$550,MATCH(H$2,'Slutlig allokering kvv'!$B$1:$BX$1,0),FALSE)/1,0))</f>
        <v/>
      </c>
      <c r="I439" t="str">
        <f>IF($D439="","",IFERROR(VLOOKUP($B439,Kraftvärmeprod!$B$1:$BX$550,MATCH(I$2,Kraftvärmeprod!$B$1:$VX$1,0),FALSE)/1,0)-IFERROR(VLOOKUP($B439,'Slutlig allokering kvv'!$B$2:$BX$550,MATCH(I$2,'Slutlig allokering kvv'!$B$1:$BX$1,0),FALSE)/1,0))</f>
        <v/>
      </c>
      <c r="J439" t="str">
        <f>IF($D439="","",IFERROR(VLOOKUP($B439,Kraftvärmeprod!$B$1:$BX$550,MATCH(J$2,Kraftvärmeprod!$B$1:$VX$1,0),FALSE)/1,0)-IFERROR(VLOOKUP($B439,'Slutlig allokering kvv'!$B$2:$BX$550,MATCH(J$2,'Slutlig allokering kvv'!$B$1:$BX$1,0),FALSE)/1,0))</f>
        <v/>
      </c>
      <c r="K439" t="str">
        <f>IF($D439="","",IFERROR(VLOOKUP($B439,Kraftvärmeprod!$B$1:$BX$550,MATCH(K$2,Kraftvärmeprod!$B$1:$VX$1,0),FALSE)/1,0)-IFERROR(VLOOKUP($B439,'Slutlig allokering kvv'!$B$2:$BX$550,MATCH(K$2,'Slutlig allokering kvv'!$B$1:$BX$1,0),FALSE)/1,0))</f>
        <v/>
      </c>
      <c r="L439" t="str">
        <f>IF($D439="","",IFERROR(VLOOKUP($B439,Kraftvärmeprod!$B$1:$BX$550,MATCH(L$2,Kraftvärmeprod!$B$1:$VX$1,0),FALSE)/1,0)-IFERROR(VLOOKUP($B439,'Slutlig allokering kvv'!$B$2:$BX$550,MATCH(L$2,'Slutlig allokering kvv'!$B$1:$BX$1,0),FALSE)/1,0))</f>
        <v/>
      </c>
      <c r="M439" t="str">
        <f>IF($D439="","",IFERROR(VLOOKUP($B439,Kraftvärmeprod!$B$1:$BX$550,MATCH(M$2,Kraftvärmeprod!$B$1:$VX$1,0),FALSE)/1,0)-IFERROR(VLOOKUP($B439,'Slutlig allokering kvv'!$B$2:$BX$550,MATCH(M$2,'Slutlig allokering kvv'!$B$1:$BX$1,0),FALSE)/1,0))</f>
        <v/>
      </c>
      <c r="N439" t="str">
        <f>IF($D439="","",IFERROR(VLOOKUP($B439,Kraftvärmeprod!$B$1:$BX$550,MATCH(N$2,Kraftvärmeprod!$B$1:$VX$1,0),FALSE)/1,0)-IFERROR(VLOOKUP($B439,'Slutlig allokering kvv'!$B$2:$BX$550,MATCH(N$2,'Slutlig allokering kvv'!$B$1:$BX$1,0),FALSE)/1,0))</f>
        <v/>
      </c>
      <c r="O439" t="str">
        <f>IF($D439="","",IFERROR(VLOOKUP($B439,Kraftvärmeprod!$B$1:$BX$550,MATCH(O$2,Kraftvärmeprod!$B$1:$VX$1,0),FALSE)/1,0)-IFERROR(VLOOKUP($B439,'Slutlig allokering kvv'!$B$2:$BX$550,MATCH(O$2,'Slutlig allokering kvv'!$B$1:$BX$1,0),FALSE)/1,0))</f>
        <v/>
      </c>
      <c r="P439" t="str">
        <f>IF($D439="","",IFERROR(VLOOKUP($B439,Kraftvärmeprod!$B$1:$BX$550,MATCH(P$2,Kraftvärmeprod!$B$1:$VX$1,0),FALSE)/1,0)-IFERROR(VLOOKUP($B439,'Slutlig allokering kvv'!$B$2:$BX$550,MATCH(P$2,'Slutlig allokering kvv'!$B$1:$BX$1,0),FALSE)/1,0))</f>
        <v/>
      </c>
      <c r="Q439" t="str">
        <f>IF($D439="","",IFERROR(VLOOKUP($B439,Kraftvärmeprod!$B$1:$BX$550,MATCH(Q$2,Kraftvärmeprod!$B$1:$VX$1,0),FALSE)/1,0)-IFERROR(VLOOKUP($B439,'Slutlig allokering kvv'!$B$2:$BX$550,MATCH(Q$2,'Slutlig allokering kvv'!$B$1:$BX$1,0),FALSE)/1,0))</f>
        <v/>
      </c>
      <c r="R439" t="str">
        <f>IF($D439="","",IFERROR(VLOOKUP($B439,Kraftvärmeprod!$B$1:$BX$550,MATCH(R$2,Kraftvärmeprod!$B$1:$VX$1,0),FALSE)/1,0)-IFERROR(VLOOKUP($B439,'Slutlig allokering kvv'!$B$2:$BX$550,MATCH(R$2,'Slutlig allokering kvv'!$B$1:$BX$1,0),FALSE)/1,0))</f>
        <v/>
      </c>
      <c r="S439" t="str">
        <f>IF($D439="","",IFERROR(VLOOKUP($B439,Kraftvärmeprod!$B$1:$BX$550,MATCH(S$2,Kraftvärmeprod!$B$1:$VX$1,0),FALSE)/1,0)-IFERROR(VLOOKUP($B439,'Slutlig allokering kvv'!$B$2:$BX$550,MATCH(S$2,'Slutlig allokering kvv'!$B$1:$BX$1,0),FALSE)/1,0))</f>
        <v/>
      </c>
      <c r="T439" t="str">
        <f>IF($D439="","",IFERROR(VLOOKUP($B439,Kraftvärmeprod!$B$1:$BX$550,MATCH(T$2,Kraftvärmeprod!$B$1:$VX$1,0),FALSE)/1,0)-IFERROR(VLOOKUP($B439,'Slutlig allokering kvv'!$B$2:$BX$550,MATCH(T$2,'Slutlig allokering kvv'!$B$1:$BX$1,0),FALSE)/1,0))</f>
        <v/>
      </c>
      <c r="U439" t="str">
        <f>IF($D439="","",IFERROR(VLOOKUP($B439,Kraftvärmeprod!$B$1:$BX$550,MATCH(U$2,Kraftvärmeprod!$B$1:$VX$1,0),FALSE)/1,0)-IFERROR(VLOOKUP($B439,'Slutlig allokering kvv'!$B$2:$BX$550,MATCH(U$2,'Slutlig allokering kvv'!$B$1:$BX$1,0),FALSE)/1,0))</f>
        <v/>
      </c>
      <c r="V439" t="str">
        <f>IF($D439="","",IFERROR(VLOOKUP($B439,Kraftvärmeprod!$B$1:$BX$550,MATCH(V$2,Kraftvärmeprod!$B$1:$VX$1,0),FALSE)/1,0)-IFERROR(VLOOKUP($B439,'Slutlig allokering kvv'!$B$2:$BX$550,MATCH(V$2,'Slutlig allokering kvv'!$B$1:$BX$1,0),FALSE)/1,0))</f>
        <v/>
      </c>
      <c r="W439" t="str">
        <f>IF($D439="","",IFERROR(VLOOKUP($B439,Kraftvärmeprod!$B$1:$BX$550,MATCH(W$2,Kraftvärmeprod!$B$1:$VX$1,0),FALSE)/1,0)-IFERROR(VLOOKUP($B439,'Slutlig allokering kvv'!$B$2:$BX$550,MATCH(W$2,'Slutlig allokering kvv'!$B$1:$BX$1,0),FALSE)/1,0))</f>
        <v/>
      </c>
      <c r="X439" t="str">
        <f>IF($D439="","",IFERROR(VLOOKUP($B439,Kraftvärmeprod!$B$1:$BX$550,MATCH(X$2,Kraftvärmeprod!$B$1:$VX$1,0),FALSE)/1,0)-IFERROR(VLOOKUP($B439,'Slutlig allokering kvv'!$B$2:$BX$550,MATCH(X$2,'Slutlig allokering kvv'!$B$1:$BX$1,0),FALSE)/1,0))</f>
        <v/>
      </c>
      <c r="Y439" t="str">
        <f>IF($D439="","",IFERROR(VLOOKUP($B439,Kraftvärmeprod!$B$1:$BX$550,MATCH(Y$2,Kraftvärmeprod!$B$1:$VX$1,0),FALSE)/1,0)-IFERROR(VLOOKUP($B439,'Slutlig allokering kvv'!$B$2:$BX$550,MATCH(Y$2,'Slutlig allokering kvv'!$B$1:$BX$1,0),FALSE)/1,0))</f>
        <v/>
      </c>
      <c r="Z439" t="str">
        <f>IF($D439="","",IFERROR(VLOOKUP($B439,Kraftvärmeprod!$B$1:$BX$550,MATCH(Z$2,Kraftvärmeprod!$B$1:$VX$1,0),FALSE)/1,0)-IFERROR(VLOOKUP($B439,'Slutlig allokering kvv'!$B$2:$BX$550,MATCH(Z$2,'Slutlig allokering kvv'!$B$1:$BX$1,0),FALSE)/1,0))</f>
        <v/>
      </c>
      <c r="AA439" t="str">
        <f>IF($D439="","",IFERROR(VLOOKUP($B439,Kraftvärmeprod!$B$1:$BX$550,MATCH(AA$2,Kraftvärmeprod!$B$1:$VX$1,0),FALSE)/1,0)-IFERROR(VLOOKUP($B439,'Slutlig allokering kvv'!$B$2:$BX$550,MATCH(AA$2,'Slutlig allokering kvv'!$B$1:$BX$1,0),FALSE)/1,0))</f>
        <v/>
      </c>
      <c r="AB439" t="str">
        <f>IF($D439="","",IFERROR(VLOOKUP($B439,Kraftvärmeprod!$B$1:$BX$550,MATCH(AB$2,Kraftvärmeprod!$B$1:$VX$1,0),FALSE)/1,0)-IFERROR(VLOOKUP($B439,'Slutlig allokering kvv'!$B$2:$BX$550,MATCH(AB$2,'Slutlig allokering kvv'!$B$1:$BX$1,0),FALSE)/1,0))</f>
        <v/>
      </c>
      <c r="AC439" t="str">
        <f>IF($D439="","",IFERROR(VLOOKUP($B439,Kraftvärmeprod!$B$1:$BX$550,MATCH(AC$2,Kraftvärmeprod!$B$1:$VX$1,0),FALSE)/1,0)-IFERROR(VLOOKUP($B439,'Slutlig allokering kvv'!$B$2:$BX$550,MATCH(AC$2,'Slutlig allokering kvv'!$B$1:$BX$1,0),FALSE)/1,0))</f>
        <v/>
      </c>
      <c r="AE439" t="str">
        <f>IF($D439="","",IFERROR(VLOOKUP($B439,Miljö!$B$1:$E$550,MATCH("Hjälpel kraftvärme (GWh)",Miljö!$B$1:$E$1,0),FALSE)/1,0)-IFERROR(VLOOKUP($B439,'Slutlig allokering kvv'!$B$2:$BX$550,MATCH(AE$2,'Slutlig allokering kvv'!$B$1:$BX$1,0),FALSE)/1,0))</f>
        <v/>
      </c>
      <c r="AP439" s="290">
        <f t="shared" si="26"/>
        <v>0</v>
      </c>
      <c r="AQ439" s="290"/>
      <c r="AR439" s="239" t="str">
        <f t="shared" si="27"/>
        <v/>
      </c>
      <c r="AS439" s="290"/>
    </row>
    <row r="440" spans="1:45" x14ac:dyDescent="0.25">
      <c r="A440" s="2" t="str">
        <f>'Miljövärden för publ företag'!B442</f>
        <v/>
      </c>
      <c r="B440" s="2" t="str">
        <f>'Miljövärden för publ företag'!C442</f>
        <v/>
      </c>
      <c r="C440" t="str">
        <f>IFERROR(VLOOKUP($B440,Kraftvärmeprod!$B$1:$AH$479,MATCH(C$2,Kraftvärmeprod!$B$1:$AG$1,0),FALSE)/1,"")</f>
        <v/>
      </c>
      <c r="D440" t="str">
        <f>IFERROR(VLOOKUP($B440,Kraftvärmeprod!$B$1:$AH$479,MATCH(D$2,Kraftvärmeprod!$B$1:$AG$1,0),FALSE)/1,"")</f>
        <v/>
      </c>
      <c r="AC440" t="str">
        <f>IF($D440="","",IFERROR(VLOOKUP($B440,Kraftvärmeprod!$B$1:$BX$550,MATCH(AC$2,Kraftvärmeprod!$B$1:$VX$1,0),FALSE)/1,0)-IFERROR(VLOOKUP($B440,'Slutlig allokering kvv'!$B$2:$BX$550,MATCH(AC$2,'Slutlig allokering kvv'!$B$1:$BX$1,0),FALSE)/1,0))</f>
        <v/>
      </c>
      <c r="AP440" s="290">
        <f t="shared" si="26"/>
        <v>0</v>
      </c>
      <c r="AQ440" s="290"/>
      <c r="AR440" s="239" t="str">
        <f t="shared" si="27"/>
        <v/>
      </c>
      <c r="AS440" s="290"/>
    </row>
    <row r="441" spans="1:45" x14ac:dyDescent="0.25">
      <c r="A441" s="2" t="str">
        <f>'Miljövärden för publ företag'!B443</f>
        <v/>
      </c>
      <c r="B441" s="2" t="str">
        <f>'Miljövärden för publ företag'!C443</f>
        <v/>
      </c>
      <c r="C441" t="str">
        <f>IFERROR(VLOOKUP($B441,Kraftvärmeprod!$B$1:$AH$479,MATCH(C$2,Kraftvärmeprod!$B$1:$AG$1,0),FALSE)/1,"")</f>
        <v/>
      </c>
      <c r="D441" t="str">
        <f>IFERROR(VLOOKUP($B441,Kraftvärmeprod!$B$1:$AH$479,MATCH(D$2,Kraftvärmeprod!$B$1:$AG$1,0),FALSE)/1,"")</f>
        <v/>
      </c>
      <c r="AC441" t="str">
        <f>IF($D441="","",IFERROR(VLOOKUP($B441,Kraftvärmeprod!$B$1:$BX$550,MATCH(AC$2,Kraftvärmeprod!$B$1:$VX$1,0),FALSE)/1,0)-IFERROR(VLOOKUP($B441,'Slutlig allokering kvv'!$B$2:$BX$550,MATCH(AC$2,'Slutlig allokering kvv'!$B$1:$BX$1,0),FALSE)/1,0))</f>
        <v/>
      </c>
      <c r="AP441" s="290">
        <f t="shared" si="26"/>
        <v>0</v>
      </c>
      <c r="AQ441" s="290"/>
      <c r="AR441" s="239" t="str">
        <f t="shared" si="27"/>
        <v/>
      </c>
      <c r="AS441" s="290"/>
    </row>
    <row r="442" spans="1:45" x14ac:dyDescent="0.25">
      <c r="A442" s="2" t="str">
        <f>'Miljövärden för publ företag'!B444</f>
        <v/>
      </c>
      <c r="B442" s="2" t="str">
        <f>'Miljövärden för publ företag'!C444</f>
        <v/>
      </c>
      <c r="C442" t="str">
        <f>IFERROR(VLOOKUP($B442,Kraftvärmeprod!$B$1:$AH$479,MATCH(C$2,Kraftvärmeprod!$B$1:$AG$1,0),FALSE)/1,"")</f>
        <v/>
      </c>
      <c r="D442" t="str">
        <f>IFERROR(VLOOKUP($B442,Kraftvärmeprod!$B$1:$AH$479,MATCH(D$2,Kraftvärmeprod!$B$1:$AG$1,0),FALSE)/1,"")</f>
        <v/>
      </c>
      <c r="AC442" t="str">
        <f>IF($D442="","",IFERROR(VLOOKUP($B442,Kraftvärmeprod!$B$1:$BX$550,MATCH(AC$2,Kraftvärmeprod!$B$1:$VX$1,0),FALSE)/1,0)-IFERROR(VLOOKUP($B442,'Slutlig allokering kvv'!$B$2:$BX$550,MATCH(AC$2,'Slutlig allokering kvv'!$B$1:$BX$1,0),FALSE)/1,0))</f>
        <v/>
      </c>
      <c r="AP442" s="290">
        <f t="shared" si="26"/>
        <v>0</v>
      </c>
      <c r="AQ442" s="290"/>
      <c r="AR442" s="239" t="str">
        <f t="shared" si="27"/>
        <v/>
      </c>
      <c r="AS442" s="290"/>
    </row>
    <row r="443" spans="1:45" x14ac:dyDescent="0.25">
      <c r="A443" s="2" t="str">
        <f>'Miljövärden för publ företag'!B445</f>
        <v/>
      </c>
      <c r="B443" s="2" t="str">
        <f>'Miljövärden för publ företag'!C445</f>
        <v/>
      </c>
      <c r="C443" t="str">
        <f>IFERROR(VLOOKUP($B443,Kraftvärmeprod!$B$1:$AH$479,MATCH(C$2,Kraftvärmeprod!$B$1:$AG$1,0),FALSE)/1,"")</f>
        <v/>
      </c>
      <c r="D443" t="str">
        <f>IFERROR(VLOOKUP($B443,Kraftvärmeprod!$B$1:$AH$479,MATCH(D$2,Kraftvärmeprod!$B$1:$AG$1,0),FALSE)/1,"")</f>
        <v/>
      </c>
      <c r="AC443" t="str">
        <f>IF($D443="","",IFERROR(VLOOKUP($B443,Kraftvärmeprod!$B$1:$BX$550,MATCH(AC$2,Kraftvärmeprod!$B$1:$VX$1,0),FALSE)/1,0)-IFERROR(VLOOKUP($B443,'Slutlig allokering kvv'!$B$2:$BX$550,MATCH(AC$2,'Slutlig allokering kvv'!$B$1:$BX$1,0),FALSE)/1,0))</f>
        <v/>
      </c>
      <c r="AP443" s="290">
        <f t="shared" si="26"/>
        <v>0</v>
      </c>
      <c r="AQ443" s="290"/>
      <c r="AR443" s="239" t="str">
        <f t="shared" si="27"/>
        <v/>
      </c>
      <c r="AS443" s="290"/>
    </row>
    <row r="444" spans="1:45" x14ac:dyDescent="0.25">
      <c r="A444" s="2" t="str">
        <f>'Miljövärden för publ företag'!B446</f>
        <v/>
      </c>
      <c r="B444" s="2" t="str">
        <f>'Miljövärden för publ företag'!C446</f>
        <v/>
      </c>
      <c r="C444" t="str">
        <f>IFERROR(VLOOKUP($B444,Kraftvärmeprod!$B$1:$AH$479,MATCH(C$2,Kraftvärmeprod!$B$1:$AG$1,0),FALSE)/1,"")</f>
        <v/>
      </c>
      <c r="D444" t="str">
        <f>IFERROR(VLOOKUP($B444,Kraftvärmeprod!$B$1:$AH$479,MATCH(D$2,Kraftvärmeprod!$B$1:$AG$1,0),FALSE)/1,"")</f>
        <v/>
      </c>
      <c r="AC444" t="str">
        <f>IF($D444="","",IFERROR(VLOOKUP($B444,Kraftvärmeprod!$B$1:$BX$550,MATCH(AC$2,Kraftvärmeprod!$B$1:$VX$1,0),FALSE)/1,0)-IFERROR(VLOOKUP($B444,'Slutlig allokering kvv'!$B$2:$BX$550,MATCH(AC$2,'Slutlig allokering kvv'!$B$1:$BX$1,0),FALSE)/1,0))</f>
        <v/>
      </c>
      <c r="AP444" s="290">
        <f t="shared" si="26"/>
        <v>0</v>
      </c>
      <c r="AQ444" s="290"/>
      <c r="AR444" s="239" t="str">
        <f t="shared" si="27"/>
        <v/>
      </c>
      <c r="AS444" s="290"/>
    </row>
    <row r="445" spans="1:45" x14ac:dyDescent="0.25">
      <c r="A445" s="2" t="str">
        <f>'Miljövärden för publ företag'!B447</f>
        <v/>
      </c>
      <c r="B445" s="2" t="str">
        <f>'Miljövärden för publ företag'!C447</f>
        <v/>
      </c>
      <c r="C445" t="str">
        <f>IFERROR(VLOOKUP($B445,Kraftvärmeprod!$B$1:$AH$479,MATCH(C$2,Kraftvärmeprod!$B$1:$AG$1,0),FALSE)/1,"")</f>
        <v/>
      </c>
      <c r="D445" t="str">
        <f>IFERROR(VLOOKUP($B445,Kraftvärmeprod!$B$1:$AH$479,MATCH(D$2,Kraftvärmeprod!$B$1:$AG$1,0),FALSE)/1,"")</f>
        <v/>
      </c>
      <c r="AC445" t="str">
        <f>IF($D445="","",IFERROR(VLOOKUP($B445,Kraftvärmeprod!$B$1:$BX$550,MATCH(AC$2,Kraftvärmeprod!$B$1:$VX$1,0),FALSE)/1,0)-IFERROR(VLOOKUP($B445,'Slutlig allokering kvv'!$B$2:$BX$550,MATCH(AC$2,'Slutlig allokering kvv'!$B$1:$BX$1,0),FALSE)/1,0))</f>
        <v/>
      </c>
      <c r="AP445" s="290">
        <f t="shared" si="26"/>
        <v>0</v>
      </c>
      <c r="AQ445" s="290"/>
      <c r="AR445" s="239" t="str">
        <f t="shared" si="27"/>
        <v/>
      </c>
      <c r="AS445" s="290"/>
    </row>
    <row r="446" spans="1:45" x14ac:dyDescent="0.25">
      <c r="A446" s="2" t="str">
        <f>'Miljövärden för publ företag'!B448</f>
        <v/>
      </c>
      <c r="B446" s="2" t="str">
        <f>'Miljövärden för publ företag'!C448</f>
        <v/>
      </c>
      <c r="C446" t="str">
        <f>IFERROR(VLOOKUP($B446,Kraftvärmeprod!$B$1:$AH$479,MATCH(C$2,Kraftvärmeprod!$B$1:$AG$1,0),FALSE)/1,"")</f>
        <v/>
      </c>
      <c r="D446" t="str">
        <f>IFERROR(VLOOKUP($B446,Kraftvärmeprod!$B$1:$AH$479,MATCH(D$2,Kraftvärmeprod!$B$1:$AG$1,0),FALSE)/1,"")</f>
        <v/>
      </c>
      <c r="AC446" t="str">
        <f>IF($D446="","",IFERROR(VLOOKUP($B446,Kraftvärmeprod!$B$1:$BX$550,MATCH(AC$2,Kraftvärmeprod!$B$1:$VX$1,0),FALSE)/1,0)-IFERROR(VLOOKUP($B446,'Slutlig allokering kvv'!$B$2:$BX$550,MATCH(AC$2,'Slutlig allokering kvv'!$B$1:$BX$1,0),FALSE)/1,0))</f>
        <v/>
      </c>
      <c r="AP446" s="290">
        <f t="shared" si="26"/>
        <v>0</v>
      </c>
      <c r="AQ446" s="290"/>
      <c r="AR446" s="239" t="str">
        <f t="shared" si="27"/>
        <v/>
      </c>
      <c r="AS446" s="290"/>
    </row>
    <row r="447" spans="1:45" x14ac:dyDescent="0.25">
      <c r="A447" s="2" t="str">
        <f>'Miljövärden för publ företag'!B449</f>
        <v/>
      </c>
      <c r="B447" s="2" t="str">
        <f>'Miljövärden för publ företag'!C449</f>
        <v/>
      </c>
      <c r="C447" t="str">
        <f>IFERROR(VLOOKUP($B447,Kraftvärmeprod!$B$1:$AH$479,MATCH(C$2,Kraftvärmeprod!$B$1:$AG$1,0),FALSE)/1,"")</f>
        <v/>
      </c>
      <c r="D447" t="str">
        <f>IFERROR(VLOOKUP($B447,Kraftvärmeprod!$B$1:$AH$479,MATCH(D$2,Kraftvärmeprod!$B$1:$AG$1,0),FALSE)/1,"")</f>
        <v/>
      </c>
      <c r="AC447" t="str">
        <f>IF($D447="","",IFERROR(VLOOKUP($B447,Kraftvärmeprod!$B$1:$BX$550,MATCH(AC$2,Kraftvärmeprod!$B$1:$VX$1,0),FALSE)/1,0)-IFERROR(VLOOKUP($B447,'Slutlig allokering kvv'!$B$2:$BX$550,MATCH(AC$2,'Slutlig allokering kvv'!$B$1:$BX$1,0),FALSE)/1,0))</f>
        <v/>
      </c>
      <c r="AP447" s="290">
        <f t="shared" si="26"/>
        <v>0</v>
      </c>
      <c r="AQ447" s="290"/>
      <c r="AR447" s="239" t="str">
        <f t="shared" si="27"/>
        <v/>
      </c>
      <c r="AS447" s="290"/>
    </row>
    <row r="448" spans="1:45" x14ac:dyDescent="0.25">
      <c r="A448" s="2" t="str">
        <f>'Miljövärden för publ företag'!B450</f>
        <v/>
      </c>
      <c r="B448" s="2" t="str">
        <f>'Miljövärden för publ företag'!C450</f>
        <v/>
      </c>
      <c r="C448" t="str">
        <f>IFERROR(VLOOKUP($B448,Kraftvärmeprod!$B$1:$AH$479,MATCH(C$2,Kraftvärmeprod!$B$1:$AG$1,0),FALSE)/1,"")</f>
        <v/>
      </c>
      <c r="D448" t="str">
        <f>IFERROR(VLOOKUP($B448,Kraftvärmeprod!$B$1:$AH$479,MATCH(D$2,Kraftvärmeprod!$B$1:$AG$1,0),FALSE)/1,"")</f>
        <v/>
      </c>
      <c r="AC448" t="str">
        <f>IF($D448="","",IFERROR(VLOOKUP($B448,Kraftvärmeprod!$B$1:$BX$550,MATCH(AC$2,Kraftvärmeprod!$B$1:$VX$1,0),FALSE)/1,0)-IFERROR(VLOOKUP($B448,'Slutlig allokering kvv'!$B$2:$BX$550,MATCH(AC$2,'Slutlig allokering kvv'!$B$1:$BX$1,0),FALSE)/1,0))</f>
        <v/>
      </c>
      <c r="AP448" s="290">
        <f t="shared" si="26"/>
        <v>0</v>
      </c>
      <c r="AQ448" s="290"/>
      <c r="AR448" s="239" t="str">
        <f t="shared" si="27"/>
        <v/>
      </c>
      <c r="AS448" s="290"/>
    </row>
    <row r="449" spans="1:45" x14ac:dyDescent="0.25">
      <c r="A449" s="2" t="str">
        <f>'Miljövärden för publ företag'!B451</f>
        <v/>
      </c>
      <c r="B449" s="2" t="str">
        <f>'Miljövärden för publ företag'!C451</f>
        <v/>
      </c>
      <c r="C449" t="str">
        <f>IFERROR(VLOOKUP($B449,Kraftvärmeprod!$B$1:$AH$479,MATCH(C$2,Kraftvärmeprod!$B$1:$AG$1,0),FALSE)/1,"")</f>
        <v/>
      </c>
      <c r="D449" t="str">
        <f>IFERROR(VLOOKUP($B449,Kraftvärmeprod!$B$1:$AH$479,MATCH(D$2,Kraftvärmeprod!$B$1:$AG$1,0),FALSE)/1,"")</f>
        <v/>
      </c>
      <c r="AC449" t="str">
        <f>IF($D449="","",IFERROR(VLOOKUP($B449,Kraftvärmeprod!$B$1:$BX$550,MATCH(AC$2,Kraftvärmeprod!$B$1:$VX$1,0),FALSE)/1,0)-IFERROR(VLOOKUP($B449,'Slutlig allokering kvv'!$B$2:$BX$550,MATCH(AC$2,'Slutlig allokering kvv'!$B$1:$BX$1,0),FALSE)/1,0))</f>
        <v/>
      </c>
      <c r="AP449" s="290">
        <f t="shared" si="26"/>
        <v>0</v>
      </c>
      <c r="AQ449" s="290"/>
      <c r="AR449" s="239" t="str">
        <f t="shared" si="27"/>
        <v/>
      </c>
      <c r="AS449" s="290"/>
    </row>
    <row r="450" spans="1:45" x14ac:dyDescent="0.25">
      <c r="A450" s="2" t="str">
        <f>'Miljövärden för publ företag'!B452</f>
        <v/>
      </c>
      <c r="B450" s="2" t="str">
        <f>'Miljövärden för publ företag'!C452</f>
        <v/>
      </c>
      <c r="C450" t="str">
        <f>IFERROR(VLOOKUP($B450,Kraftvärmeprod!$B$1:$AH$479,MATCH(C$2,Kraftvärmeprod!$B$1:$AG$1,0),FALSE)/1,"")</f>
        <v/>
      </c>
      <c r="D450" t="str">
        <f>IFERROR(VLOOKUP($B450,Kraftvärmeprod!$B$1:$AH$479,MATCH(D$2,Kraftvärmeprod!$B$1:$AG$1,0),FALSE)/1,"")</f>
        <v/>
      </c>
      <c r="AC450" t="str">
        <f>IF($D450="","",IFERROR(VLOOKUP($B450,Kraftvärmeprod!$B$1:$BX$550,MATCH(AC$2,Kraftvärmeprod!$B$1:$VX$1,0),FALSE)/1,0)-IFERROR(VLOOKUP($B450,'Slutlig allokering kvv'!$B$2:$BX$550,MATCH(AC$2,'Slutlig allokering kvv'!$B$1:$BX$1,0),FALSE)/1,0))</f>
        <v/>
      </c>
      <c r="AP450" s="290">
        <f t="shared" si="26"/>
        <v>0</v>
      </c>
      <c r="AQ450" s="290"/>
      <c r="AR450" s="239" t="str">
        <f t="shared" si="27"/>
        <v/>
      </c>
      <c r="AS450" s="290"/>
    </row>
    <row r="451" spans="1:45" x14ac:dyDescent="0.25">
      <c r="A451" s="2" t="str">
        <f>'Miljövärden för publ företag'!B453</f>
        <v/>
      </c>
      <c r="B451" s="2" t="str">
        <f>'Miljövärden för publ företag'!C453</f>
        <v/>
      </c>
      <c r="C451" t="str">
        <f>IFERROR(VLOOKUP($B451,Kraftvärmeprod!$B$1:$AH$479,MATCH(C$2,Kraftvärmeprod!$B$1:$AG$1,0),FALSE)/1,"")</f>
        <v/>
      </c>
      <c r="D451" t="str">
        <f>IFERROR(VLOOKUP($B451,Kraftvärmeprod!$B$1:$AH$479,MATCH(D$2,Kraftvärmeprod!$B$1:$AG$1,0),FALSE)/1,"")</f>
        <v/>
      </c>
      <c r="AC451" t="str">
        <f>IF($D451="","",IFERROR(VLOOKUP($B451,Kraftvärmeprod!$B$1:$BX$550,MATCH(AC$2,Kraftvärmeprod!$B$1:$VX$1,0),FALSE)/1,0)-IFERROR(VLOOKUP($B451,'Slutlig allokering kvv'!$B$2:$BX$550,MATCH(AC$2,'Slutlig allokering kvv'!$B$1:$BX$1,0),FALSE)/1,0))</f>
        <v/>
      </c>
      <c r="AP451" s="290">
        <f t="shared" si="26"/>
        <v>0</v>
      </c>
      <c r="AQ451" s="290"/>
      <c r="AR451" s="239" t="str">
        <f t="shared" si="27"/>
        <v/>
      </c>
      <c r="AS451" s="290"/>
    </row>
    <row r="452" spans="1:45" x14ac:dyDescent="0.25">
      <c r="A452" s="2" t="str">
        <f>'Miljövärden för publ företag'!B454</f>
        <v/>
      </c>
      <c r="B452" s="2" t="str">
        <f>'Miljövärden för publ företag'!C454</f>
        <v/>
      </c>
      <c r="C452" t="str">
        <f>IFERROR(VLOOKUP($B452,Kraftvärmeprod!$B$1:$AH$479,MATCH(C$2,Kraftvärmeprod!$B$1:$AG$1,0),FALSE)/1,"")</f>
        <v/>
      </c>
      <c r="D452" t="str">
        <f>IFERROR(VLOOKUP($B452,Kraftvärmeprod!$B$1:$AH$479,MATCH(D$2,Kraftvärmeprod!$B$1:$AG$1,0),FALSE)/1,"")</f>
        <v/>
      </c>
      <c r="AC452" t="str">
        <f>IF($D452="","",IFERROR(VLOOKUP($B452,Kraftvärmeprod!$B$1:$BX$550,MATCH(AC$2,Kraftvärmeprod!$B$1:$VX$1,0),FALSE)/1,0)-IFERROR(VLOOKUP($B452,'Slutlig allokering kvv'!$B$2:$BX$550,MATCH(AC$2,'Slutlig allokering kvv'!$B$1:$BX$1,0),FALSE)/1,0))</f>
        <v/>
      </c>
      <c r="AP452" s="290">
        <f t="shared" ref="AP452:AP474" si="28">IFERROR(AM452-AO452,"")</f>
        <v>0</v>
      </c>
      <c r="AQ452" s="290"/>
      <c r="AR452" s="239" t="str">
        <f t="shared" ref="AR452:AR474" si="29">IFERROR(D452/(AI452+AE452),"")</f>
        <v/>
      </c>
      <c r="AS452" s="290"/>
    </row>
    <row r="453" spans="1:45" x14ac:dyDescent="0.25">
      <c r="A453" s="2" t="str">
        <f>'Miljövärden för publ företag'!B455</f>
        <v/>
      </c>
      <c r="B453" s="2" t="str">
        <f>'Miljövärden för publ företag'!C455</f>
        <v/>
      </c>
      <c r="C453" t="str">
        <f>IFERROR(VLOOKUP($B453,Kraftvärmeprod!$B$1:$AH$479,MATCH(C$2,Kraftvärmeprod!$B$1:$AG$1,0),FALSE)/1,"")</f>
        <v/>
      </c>
      <c r="D453" t="str">
        <f>IFERROR(VLOOKUP($B453,Kraftvärmeprod!$B$1:$AH$479,MATCH(D$2,Kraftvärmeprod!$B$1:$AG$1,0),FALSE)/1,"")</f>
        <v/>
      </c>
      <c r="AC453" t="str">
        <f>IF($D453="","",IFERROR(VLOOKUP($B453,Kraftvärmeprod!$B$1:$BX$550,MATCH(AC$2,Kraftvärmeprod!$B$1:$VX$1,0),FALSE)/1,0)-IFERROR(VLOOKUP($B453,'Slutlig allokering kvv'!$B$2:$BX$550,MATCH(AC$2,'Slutlig allokering kvv'!$B$1:$BX$1,0),FALSE)/1,0))</f>
        <v/>
      </c>
      <c r="AP453" s="290">
        <f t="shared" si="28"/>
        <v>0</v>
      </c>
      <c r="AQ453" s="290"/>
      <c r="AR453" s="239" t="str">
        <f t="shared" si="29"/>
        <v/>
      </c>
      <c r="AS453" s="290"/>
    </row>
    <row r="454" spans="1:45" x14ac:dyDescent="0.25">
      <c r="A454" s="2" t="str">
        <f>'Miljövärden för publ företag'!B456</f>
        <v/>
      </c>
      <c r="B454" s="2" t="str">
        <f>'Miljövärden för publ företag'!C456</f>
        <v/>
      </c>
      <c r="C454" t="str">
        <f>IFERROR(VLOOKUP($B454,Kraftvärmeprod!$B$1:$AH$479,MATCH(C$2,Kraftvärmeprod!$B$1:$AG$1,0),FALSE)/1,"")</f>
        <v/>
      </c>
      <c r="D454" t="str">
        <f>IFERROR(VLOOKUP($B454,Kraftvärmeprod!$B$1:$AH$479,MATCH(D$2,Kraftvärmeprod!$B$1:$AG$1,0),FALSE)/1,"")</f>
        <v/>
      </c>
      <c r="AC454" t="str">
        <f>IF($D454="","",IFERROR(VLOOKUP($B454,Kraftvärmeprod!$B$1:$BX$550,MATCH(AC$2,Kraftvärmeprod!$B$1:$VX$1,0),FALSE)/1,0)-IFERROR(VLOOKUP($B454,'Slutlig allokering kvv'!$B$2:$BX$550,MATCH(AC$2,'Slutlig allokering kvv'!$B$1:$BX$1,0),FALSE)/1,0))</f>
        <v/>
      </c>
      <c r="AP454" s="290">
        <f t="shared" si="28"/>
        <v>0</v>
      </c>
      <c r="AQ454" s="290"/>
      <c r="AR454" s="239" t="str">
        <f t="shared" si="29"/>
        <v/>
      </c>
      <c r="AS454" s="290"/>
    </row>
    <row r="455" spans="1:45" x14ac:dyDescent="0.25">
      <c r="A455" s="2" t="str">
        <f>'Miljövärden för publ företag'!B457</f>
        <v/>
      </c>
      <c r="B455" s="2" t="str">
        <f>'Miljövärden för publ företag'!C457</f>
        <v/>
      </c>
      <c r="C455" t="str">
        <f>IFERROR(VLOOKUP($B455,Kraftvärmeprod!$B$1:$AH$479,MATCH(C$2,Kraftvärmeprod!$B$1:$AG$1,0),FALSE)/1,"")</f>
        <v/>
      </c>
      <c r="D455" t="str">
        <f>IFERROR(VLOOKUP($B455,Kraftvärmeprod!$B$1:$AH$479,MATCH(D$2,Kraftvärmeprod!$B$1:$AG$1,0),FALSE)/1,"")</f>
        <v/>
      </c>
      <c r="AC455" t="str">
        <f>IF($D455="","",IFERROR(VLOOKUP($B455,Kraftvärmeprod!$B$1:$BX$550,MATCH(AC$2,Kraftvärmeprod!$B$1:$VX$1,0),FALSE)/1,0)-IFERROR(VLOOKUP($B455,'Slutlig allokering kvv'!$B$2:$BX$550,MATCH(AC$2,'Slutlig allokering kvv'!$B$1:$BX$1,0),FALSE)/1,0))</f>
        <v/>
      </c>
      <c r="AP455" s="290">
        <f t="shared" si="28"/>
        <v>0</v>
      </c>
      <c r="AQ455" s="290"/>
      <c r="AR455" s="239" t="str">
        <f t="shared" si="29"/>
        <v/>
      </c>
      <c r="AS455" s="290"/>
    </row>
    <row r="456" spans="1:45" x14ac:dyDescent="0.25">
      <c r="A456" s="2" t="str">
        <f>'Miljövärden för publ företag'!B458</f>
        <v/>
      </c>
      <c r="B456" s="2" t="str">
        <f>'Miljövärden för publ företag'!C458</f>
        <v/>
      </c>
      <c r="C456" t="str">
        <f>IFERROR(VLOOKUP($B456,Kraftvärmeprod!$B$1:$AH$479,MATCH(C$2,Kraftvärmeprod!$B$1:$AG$1,0),FALSE)/1,"")</f>
        <v/>
      </c>
      <c r="D456" t="str">
        <f>IFERROR(VLOOKUP($B456,Kraftvärmeprod!$B$1:$AH$479,MATCH(D$2,Kraftvärmeprod!$B$1:$AG$1,0),FALSE)/1,"")</f>
        <v/>
      </c>
      <c r="AC456" t="str">
        <f>IF($D456="","",IFERROR(VLOOKUP($B456,Kraftvärmeprod!$B$1:$BX$550,MATCH(AC$2,Kraftvärmeprod!$B$1:$VX$1,0),FALSE)/1,0)-IFERROR(VLOOKUP($B456,'Slutlig allokering kvv'!$B$2:$BX$550,MATCH(AC$2,'Slutlig allokering kvv'!$B$1:$BX$1,0),FALSE)/1,0))</f>
        <v/>
      </c>
      <c r="AP456" s="290">
        <f t="shared" si="28"/>
        <v>0</v>
      </c>
      <c r="AQ456" s="290"/>
      <c r="AR456" s="239" t="str">
        <f t="shared" si="29"/>
        <v/>
      </c>
      <c r="AS456" s="290"/>
    </row>
    <row r="457" spans="1:45" x14ac:dyDescent="0.25">
      <c r="A457" s="2" t="str">
        <f>'Miljövärden för publ företag'!B459</f>
        <v/>
      </c>
      <c r="B457" s="2" t="str">
        <f>'Miljövärden för publ företag'!C459</f>
        <v/>
      </c>
      <c r="C457" t="str">
        <f>IFERROR(VLOOKUP($B457,Kraftvärmeprod!$B$1:$AH$479,MATCH(C$2,Kraftvärmeprod!$B$1:$AG$1,0),FALSE)/1,"")</f>
        <v/>
      </c>
      <c r="D457" t="str">
        <f>IFERROR(VLOOKUP($B457,Kraftvärmeprod!$B$1:$AH$479,MATCH(D$2,Kraftvärmeprod!$B$1:$AG$1,0),FALSE)/1,"")</f>
        <v/>
      </c>
      <c r="AC457" t="str">
        <f>IF($D457="","",IFERROR(VLOOKUP($B457,Kraftvärmeprod!$B$1:$BX$550,MATCH(AC$2,Kraftvärmeprod!$B$1:$VX$1,0),FALSE)/1,0)-IFERROR(VLOOKUP($B457,'Slutlig allokering kvv'!$B$2:$BX$550,MATCH(AC$2,'Slutlig allokering kvv'!$B$1:$BX$1,0),FALSE)/1,0))</f>
        <v/>
      </c>
      <c r="AP457" s="290">
        <f t="shared" si="28"/>
        <v>0</v>
      </c>
      <c r="AQ457" s="290"/>
      <c r="AR457" s="239" t="str">
        <f t="shared" si="29"/>
        <v/>
      </c>
      <c r="AS457" s="290"/>
    </row>
    <row r="458" spans="1:45" x14ac:dyDescent="0.25">
      <c r="A458" s="2" t="str">
        <f>'Miljövärden för publ företag'!B460</f>
        <v/>
      </c>
      <c r="B458" s="2" t="str">
        <f>'Miljövärden för publ företag'!C460</f>
        <v/>
      </c>
      <c r="C458" t="str">
        <f>IFERROR(VLOOKUP($B458,Kraftvärmeprod!$B$1:$AH$479,MATCH(C$2,Kraftvärmeprod!$B$1:$AG$1,0),FALSE)/1,"")</f>
        <v/>
      </c>
      <c r="D458" t="str">
        <f>IFERROR(VLOOKUP($B458,Kraftvärmeprod!$B$1:$AH$479,MATCH(D$2,Kraftvärmeprod!$B$1:$AG$1,0),FALSE)/1,"")</f>
        <v/>
      </c>
      <c r="AC458" t="str">
        <f>IF($D458="","",IFERROR(VLOOKUP($B458,Kraftvärmeprod!$B$1:$BX$550,MATCH(AC$2,Kraftvärmeprod!$B$1:$VX$1,0),FALSE)/1,0)-IFERROR(VLOOKUP($B458,'Slutlig allokering kvv'!$B$2:$BX$550,MATCH(AC$2,'Slutlig allokering kvv'!$B$1:$BX$1,0),FALSE)/1,0))</f>
        <v/>
      </c>
      <c r="AP458" s="290">
        <f t="shared" si="28"/>
        <v>0</v>
      </c>
      <c r="AQ458" s="290"/>
      <c r="AR458" s="239" t="str">
        <f t="shared" si="29"/>
        <v/>
      </c>
      <c r="AS458" s="290"/>
    </row>
    <row r="459" spans="1:45" x14ac:dyDescent="0.25">
      <c r="A459" s="2" t="str">
        <f>'Miljövärden för publ företag'!B461</f>
        <v/>
      </c>
      <c r="B459" s="2" t="str">
        <f>'Miljövärden för publ företag'!C461</f>
        <v/>
      </c>
      <c r="C459" t="str">
        <f>IFERROR(VLOOKUP($B459,Kraftvärmeprod!$B$1:$AH$479,MATCH(C$2,Kraftvärmeprod!$B$1:$AG$1,0),FALSE)/1,"")</f>
        <v/>
      </c>
      <c r="D459" t="str">
        <f>IFERROR(VLOOKUP($B459,Kraftvärmeprod!$B$1:$AH$479,MATCH(D$2,Kraftvärmeprod!$B$1:$AG$1,0),FALSE)/1,"")</f>
        <v/>
      </c>
      <c r="AC459" t="str">
        <f>IF($D459="","",IFERROR(VLOOKUP($B459,Kraftvärmeprod!$B$1:$BX$550,MATCH(AC$2,Kraftvärmeprod!$B$1:$VX$1,0),FALSE)/1,0)-IFERROR(VLOOKUP($B459,'Slutlig allokering kvv'!$B$2:$BX$550,MATCH(AC$2,'Slutlig allokering kvv'!$B$1:$BX$1,0),FALSE)/1,0))</f>
        <v/>
      </c>
      <c r="AP459" s="290">
        <f t="shared" si="28"/>
        <v>0</v>
      </c>
      <c r="AQ459" s="290"/>
      <c r="AR459" s="239" t="str">
        <f t="shared" si="29"/>
        <v/>
      </c>
      <c r="AS459" s="290"/>
    </row>
    <row r="460" spans="1:45" x14ac:dyDescent="0.25">
      <c r="A460" s="2" t="str">
        <f>'Miljövärden för publ företag'!B462</f>
        <v/>
      </c>
      <c r="B460" s="2" t="str">
        <f>'Miljövärden för publ företag'!C462</f>
        <v/>
      </c>
      <c r="C460" t="str">
        <f>IFERROR(VLOOKUP($B460,Kraftvärmeprod!$B$1:$AH$479,MATCH(C$2,Kraftvärmeprod!$B$1:$AG$1,0),FALSE)/1,"")</f>
        <v/>
      </c>
      <c r="D460" t="str">
        <f>IFERROR(VLOOKUP($B460,Kraftvärmeprod!$B$1:$AH$479,MATCH(D$2,Kraftvärmeprod!$B$1:$AG$1,0),FALSE)/1,"")</f>
        <v/>
      </c>
      <c r="AC460" t="str">
        <f>IF($D460="","",IFERROR(VLOOKUP($B460,Kraftvärmeprod!$B$1:$BX$550,MATCH(AC$2,Kraftvärmeprod!$B$1:$VX$1,0),FALSE)/1,0)-IFERROR(VLOOKUP($B460,'Slutlig allokering kvv'!$B$2:$BX$550,MATCH(AC$2,'Slutlig allokering kvv'!$B$1:$BX$1,0),FALSE)/1,0))</f>
        <v/>
      </c>
      <c r="AP460" s="290">
        <f t="shared" si="28"/>
        <v>0</v>
      </c>
      <c r="AQ460" s="290"/>
      <c r="AR460" s="239" t="str">
        <f t="shared" si="29"/>
        <v/>
      </c>
      <c r="AS460" s="290"/>
    </row>
    <row r="461" spans="1:45" x14ac:dyDescent="0.25">
      <c r="A461" s="2" t="str">
        <f>'Miljövärden för publ företag'!B463</f>
        <v/>
      </c>
      <c r="B461" s="2" t="str">
        <f>'Miljövärden för publ företag'!C463</f>
        <v/>
      </c>
      <c r="C461" t="str">
        <f>IFERROR(VLOOKUP($B461,Kraftvärmeprod!$B$1:$AH$479,MATCH(C$2,Kraftvärmeprod!$B$1:$AG$1,0),FALSE)/1,"")</f>
        <v/>
      </c>
      <c r="D461" t="str">
        <f>IFERROR(VLOOKUP($B461,Kraftvärmeprod!$B$1:$AH$479,MATCH(D$2,Kraftvärmeprod!$B$1:$AG$1,0),FALSE)/1,"")</f>
        <v/>
      </c>
      <c r="AC461" t="str">
        <f>IF($D461="","",IFERROR(VLOOKUP($B461,Kraftvärmeprod!$B$1:$BX$550,MATCH(AC$2,Kraftvärmeprod!$B$1:$VX$1,0),FALSE)/1,0)-IFERROR(VLOOKUP($B461,'Slutlig allokering kvv'!$B$2:$BX$550,MATCH(AC$2,'Slutlig allokering kvv'!$B$1:$BX$1,0),FALSE)/1,0))</f>
        <v/>
      </c>
      <c r="AP461" s="290">
        <f t="shared" si="28"/>
        <v>0</v>
      </c>
      <c r="AQ461" s="290"/>
      <c r="AR461" s="239" t="str">
        <f t="shared" si="29"/>
        <v/>
      </c>
      <c r="AS461" s="290"/>
    </row>
    <row r="462" spans="1:45" x14ac:dyDescent="0.25">
      <c r="A462" s="2" t="str">
        <f>'Miljövärden för publ företag'!B464</f>
        <v/>
      </c>
      <c r="B462" s="2" t="str">
        <f>'Miljövärden för publ företag'!C464</f>
        <v/>
      </c>
      <c r="C462" t="str">
        <f>IFERROR(VLOOKUP($B462,Kraftvärmeprod!$B$1:$AH$479,MATCH(C$2,Kraftvärmeprod!$B$1:$AG$1,0),FALSE)/1,"")</f>
        <v/>
      </c>
      <c r="D462" t="str">
        <f>IFERROR(VLOOKUP($B462,Kraftvärmeprod!$B$1:$AH$479,MATCH(D$2,Kraftvärmeprod!$B$1:$AG$1,0),FALSE)/1,"")</f>
        <v/>
      </c>
      <c r="AC462" t="str">
        <f>IF($D462="","",IFERROR(VLOOKUP($B462,Kraftvärmeprod!$B$1:$BX$550,MATCH(AC$2,Kraftvärmeprod!$B$1:$VX$1,0),FALSE)/1,0)-IFERROR(VLOOKUP($B462,'Slutlig allokering kvv'!$B$2:$BX$550,MATCH(AC$2,'Slutlig allokering kvv'!$B$1:$BX$1,0),FALSE)/1,0))</f>
        <v/>
      </c>
      <c r="AP462" s="290">
        <f t="shared" si="28"/>
        <v>0</v>
      </c>
      <c r="AQ462" s="290"/>
      <c r="AR462" s="239" t="str">
        <f t="shared" si="29"/>
        <v/>
      </c>
      <c r="AS462" s="290"/>
    </row>
    <row r="463" spans="1:45" x14ac:dyDescent="0.25">
      <c r="A463" s="2" t="str">
        <f>'Miljövärden för publ företag'!B465</f>
        <v/>
      </c>
      <c r="B463" s="2" t="str">
        <f>'Miljövärden för publ företag'!C465</f>
        <v/>
      </c>
      <c r="C463" t="str">
        <f>IFERROR(VLOOKUP($B463,Kraftvärmeprod!$B$1:$AH$479,MATCH(C$2,Kraftvärmeprod!$B$1:$AG$1,0),FALSE)/1,"")</f>
        <v/>
      </c>
      <c r="D463" t="str">
        <f>IFERROR(VLOOKUP($B463,Kraftvärmeprod!$B$1:$AH$479,MATCH(D$2,Kraftvärmeprod!$B$1:$AG$1,0),FALSE)/1,"")</f>
        <v/>
      </c>
      <c r="AC463" t="str">
        <f>IF($D463="","",IFERROR(VLOOKUP($B463,Kraftvärmeprod!$B$1:$BX$550,MATCH(AC$2,Kraftvärmeprod!$B$1:$VX$1,0),FALSE)/1,0)-IFERROR(VLOOKUP($B463,'Slutlig allokering kvv'!$B$2:$BX$550,MATCH(AC$2,'Slutlig allokering kvv'!$B$1:$BX$1,0),FALSE)/1,0))</f>
        <v/>
      </c>
      <c r="AP463" s="290">
        <f t="shared" si="28"/>
        <v>0</v>
      </c>
      <c r="AQ463" s="290"/>
      <c r="AR463" s="239" t="str">
        <f t="shared" si="29"/>
        <v/>
      </c>
      <c r="AS463" s="290"/>
    </row>
    <row r="464" spans="1:45" x14ac:dyDescent="0.25">
      <c r="A464" s="2" t="str">
        <f>'Miljövärden för publ företag'!B466</f>
        <v/>
      </c>
      <c r="B464" s="2" t="str">
        <f>'Miljövärden för publ företag'!C466</f>
        <v/>
      </c>
      <c r="C464" t="str">
        <f>IFERROR(VLOOKUP($B464,Kraftvärmeprod!$B$1:$AH$479,MATCH(C$2,Kraftvärmeprod!$B$1:$AG$1,0),FALSE)/1,"")</f>
        <v/>
      </c>
      <c r="D464" t="str">
        <f>IFERROR(VLOOKUP($B464,Kraftvärmeprod!$B$1:$AH$479,MATCH(D$2,Kraftvärmeprod!$B$1:$AG$1,0),FALSE)/1,"")</f>
        <v/>
      </c>
      <c r="AC464" t="str">
        <f>IF($D464="","",IFERROR(VLOOKUP($B464,Kraftvärmeprod!$B$1:$BX$550,MATCH(AC$2,Kraftvärmeprod!$B$1:$VX$1,0),FALSE)/1,0)-IFERROR(VLOOKUP($B464,'Slutlig allokering kvv'!$B$2:$BX$550,MATCH(AC$2,'Slutlig allokering kvv'!$B$1:$BX$1,0),FALSE)/1,0))</f>
        <v/>
      </c>
      <c r="AP464" s="290">
        <f t="shared" si="28"/>
        <v>0</v>
      </c>
      <c r="AQ464" s="290"/>
      <c r="AR464" s="239" t="str">
        <f t="shared" si="29"/>
        <v/>
      </c>
      <c r="AS464" s="290"/>
    </row>
    <row r="465" spans="1:45" x14ac:dyDescent="0.25">
      <c r="A465" s="2" t="str">
        <f>'Miljövärden för publ företag'!B467</f>
        <v/>
      </c>
      <c r="B465" s="2" t="str">
        <f>'Miljövärden för publ företag'!C467</f>
        <v/>
      </c>
      <c r="C465" t="str">
        <f>IFERROR(VLOOKUP($B465,Kraftvärmeprod!$B$1:$AH$479,MATCH(C$2,Kraftvärmeprod!$B$1:$AG$1,0),FALSE)/1,"")</f>
        <v/>
      </c>
      <c r="D465" t="str">
        <f>IFERROR(VLOOKUP($B465,Kraftvärmeprod!$B$1:$AH$479,MATCH(D$2,Kraftvärmeprod!$B$1:$AG$1,0),FALSE)/1,"")</f>
        <v/>
      </c>
      <c r="AC465" t="str">
        <f>IF($D465="","",IFERROR(VLOOKUP($B465,Kraftvärmeprod!$B$1:$BX$550,MATCH(AC$2,Kraftvärmeprod!$B$1:$VX$1,0),FALSE)/1,0)-IFERROR(VLOOKUP($B465,'Slutlig allokering kvv'!$B$2:$BX$550,MATCH(AC$2,'Slutlig allokering kvv'!$B$1:$BX$1,0),FALSE)/1,0))</f>
        <v/>
      </c>
      <c r="AP465" s="290">
        <f t="shared" si="28"/>
        <v>0</v>
      </c>
      <c r="AQ465" s="290"/>
      <c r="AR465" s="239" t="str">
        <f t="shared" si="29"/>
        <v/>
      </c>
      <c r="AS465" s="290"/>
    </row>
    <row r="466" spans="1:45" x14ac:dyDescent="0.25">
      <c r="A466" s="2" t="str">
        <f>'Miljövärden för publ företag'!B468</f>
        <v/>
      </c>
      <c r="B466" s="2" t="str">
        <f>'Miljövärden för publ företag'!C468</f>
        <v/>
      </c>
      <c r="C466" t="str">
        <f>IFERROR(VLOOKUP($B466,Kraftvärmeprod!$B$1:$AH$479,MATCH(C$2,Kraftvärmeprod!$B$1:$AG$1,0),FALSE)/1,"")</f>
        <v/>
      </c>
      <c r="D466" t="str">
        <f>IFERROR(VLOOKUP($B466,Kraftvärmeprod!$B$1:$AH$479,MATCH(D$2,Kraftvärmeprod!$B$1:$AG$1,0),FALSE)/1,"")</f>
        <v/>
      </c>
      <c r="AC466" t="str">
        <f>IF($D466="","",IFERROR(VLOOKUP($B466,Kraftvärmeprod!$B$1:$BX$550,MATCH(AC$2,Kraftvärmeprod!$B$1:$VX$1,0),FALSE)/1,0)-IFERROR(VLOOKUP($B466,'Slutlig allokering kvv'!$B$2:$BX$550,MATCH(AC$2,'Slutlig allokering kvv'!$B$1:$BX$1,0),FALSE)/1,0))</f>
        <v/>
      </c>
      <c r="AP466" s="290">
        <f t="shared" si="28"/>
        <v>0</v>
      </c>
      <c r="AQ466" s="290"/>
      <c r="AR466" s="239" t="str">
        <f t="shared" si="29"/>
        <v/>
      </c>
      <c r="AS466" s="290"/>
    </row>
    <row r="467" spans="1:45" x14ac:dyDescent="0.25">
      <c r="A467" s="2" t="str">
        <f>'Miljövärden för publ företag'!B469</f>
        <v/>
      </c>
      <c r="B467" s="2" t="str">
        <f>'Miljövärden för publ företag'!C469</f>
        <v/>
      </c>
      <c r="C467" t="str">
        <f>IFERROR(VLOOKUP($B467,Kraftvärmeprod!$B$1:$AH$479,MATCH(C$2,Kraftvärmeprod!$B$1:$AG$1,0),FALSE)/1,"")</f>
        <v/>
      </c>
      <c r="D467" t="str">
        <f>IFERROR(VLOOKUP($B467,Kraftvärmeprod!$B$1:$AH$479,MATCH(D$2,Kraftvärmeprod!$B$1:$AG$1,0),FALSE)/1,"")</f>
        <v/>
      </c>
      <c r="AC467" t="str">
        <f>IF($D467="","",IFERROR(VLOOKUP($B467,Kraftvärmeprod!$B$1:$BX$550,MATCH(AC$2,Kraftvärmeprod!$B$1:$VX$1,0),FALSE)/1,0)-IFERROR(VLOOKUP($B467,'Slutlig allokering kvv'!$B$2:$BX$550,MATCH(AC$2,'Slutlig allokering kvv'!$B$1:$BX$1,0),FALSE)/1,0))</f>
        <v/>
      </c>
      <c r="AP467" s="290">
        <f t="shared" si="28"/>
        <v>0</v>
      </c>
      <c r="AQ467" s="290"/>
      <c r="AR467" s="239" t="str">
        <f t="shared" si="29"/>
        <v/>
      </c>
      <c r="AS467" s="290"/>
    </row>
    <row r="468" spans="1:45" x14ac:dyDescent="0.25">
      <c r="A468" s="2" t="str">
        <f>'Miljövärden för publ företag'!B470</f>
        <v/>
      </c>
      <c r="B468" s="2" t="str">
        <f>'Miljövärden för publ företag'!C470</f>
        <v/>
      </c>
      <c r="C468" t="str">
        <f>IFERROR(VLOOKUP($B468,Kraftvärmeprod!$B$1:$AH$479,MATCH(C$2,Kraftvärmeprod!$B$1:$AG$1,0),FALSE)/1,"")</f>
        <v/>
      </c>
      <c r="D468" t="str">
        <f>IFERROR(VLOOKUP($B468,Kraftvärmeprod!$B$1:$AH$479,MATCH(D$2,Kraftvärmeprod!$B$1:$AG$1,0),FALSE)/1,"")</f>
        <v/>
      </c>
      <c r="AC468" t="str">
        <f>IF($D468="","",IFERROR(VLOOKUP($B468,Kraftvärmeprod!$B$1:$BX$550,MATCH(AC$2,Kraftvärmeprod!$B$1:$VX$1,0),FALSE)/1,0)-IFERROR(VLOOKUP($B468,'Slutlig allokering kvv'!$B$2:$BX$550,MATCH(AC$2,'Slutlig allokering kvv'!$B$1:$BX$1,0),FALSE)/1,0))</f>
        <v/>
      </c>
      <c r="AP468" s="290">
        <f t="shared" si="28"/>
        <v>0</v>
      </c>
      <c r="AQ468" s="290"/>
      <c r="AR468" s="239" t="str">
        <f t="shared" si="29"/>
        <v/>
      </c>
      <c r="AS468" s="290"/>
    </row>
    <row r="469" spans="1:45" x14ac:dyDescent="0.25">
      <c r="A469" s="2" t="str">
        <f>'Miljövärden för publ företag'!B471</f>
        <v/>
      </c>
      <c r="B469" s="2" t="str">
        <f>'Miljövärden för publ företag'!C471</f>
        <v/>
      </c>
      <c r="C469" t="str">
        <f>IFERROR(VLOOKUP($B469,Kraftvärmeprod!$B$1:$AH$479,MATCH(C$2,Kraftvärmeprod!$B$1:$AG$1,0),FALSE)/1,"")</f>
        <v/>
      </c>
      <c r="D469" t="str">
        <f>IFERROR(VLOOKUP($B469,Kraftvärmeprod!$B$1:$AH$479,MATCH(D$2,Kraftvärmeprod!$B$1:$AG$1,0),FALSE)/1,"")</f>
        <v/>
      </c>
      <c r="AC469" t="str">
        <f>IF($D469="","",IFERROR(VLOOKUP($B469,Kraftvärmeprod!$B$1:$BX$550,MATCH(AC$2,Kraftvärmeprod!$B$1:$VX$1,0),FALSE)/1,0)-IFERROR(VLOOKUP($B469,'Slutlig allokering kvv'!$B$2:$BX$550,MATCH(AC$2,'Slutlig allokering kvv'!$B$1:$BX$1,0),FALSE)/1,0))</f>
        <v/>
      </c>
      <c r="AP469" s="290">
        <f t="shared" si="28"/>
        <v>0</v>
      </c>
      <c r="AQ469" s="290"/>
      <c r="AR469" s="239" t="str">
        <f t="shared" si="29"/>
        <v/>
      </c>
      <c r="AS469" s="290"/>
    </row>
    <row r="470" spans="1:45" x14ac:dyDescent="0.25">
      <c r="A470" s="2" t="str">
        <f>'Miljövärden för publ företag'!B472</f>
        <v/>
      </c>
      <c r="B470" s="2" t="str">
        <f>'Miljövärden för publ företag'!C472</f>
        <v/>
      </c>
      <c r="C470" t="str">
        <f>IFERROR(VLOOKUP($B470,Kraftvärmeprod!$B$1:$AH$479,MATCH(C$2,Kraftvärmeprod!$B$1:$AG$1,0),FALSE)/1,"")</f>
        <v/>
      </c>
      <c r="D470" t="str">
        <f>IFERROR(VLOOKUP($B470,Kraftvärmeprod!$B$1:$AH$479,MATCH(D$2,Kraftvärmeprod!$B$1:$AG$1,0),FALSE)/1,"")</f>
        <v/>
      </c>
      <c r="AC470" t="str">
        <f>IF($D470="","",IFERROR(VLOOKUP($B470,Kraftvärmeprod!$B$1:$BX$550,MATCH(AC$2,Kraftvärmeprod!$B$1:$VX$1,0),FALSE)/1,0)-IFERROR(VLOOKUP($B470,'Slutlig allokering kvv'!$B$2:$BX$550,MATCH(AC$2,'Slutlig allokering kvv'!$B$1:$BX$1,0),FALSE)/1,0))</f>
        <v/>
      </c>
      <c r="AP470" s="290">
        <f t="shared" si="28"/>
        <v>0</v>
      </c>
      <c r="AQ470" s="290"/>
      <c r="AR470" s="239" t="str">
        <f t="shared" si="29"/>
        <v/>
      </c>
      <c r="AS470" s="290"/>
    </row>
    <row r="471" spans="1:45" x14ac:dyDescent="0.25">
      <c r="A471" s="2" t="str">
        <f>'Miljövärden för publ företag'!B473</f>
        <v/>
      </c>
      <c r="B471" s="2" t="str">
        <f>'Miljövärden för publ företag'!C473</f>
        <v/>
      </c>
      <c r="C471" t="str">
        <f>IFERROR(VLOOKUP($B471,Kraftvärmeprod!$B$1:$AH$479,MATCH(C$2,Kraftvärmeprod!$B$1:$AG$1,0),FALSE)/1,"")</f>
        <v/>
      </c>
      <c r="D471" t="str">
        <f>IFERROR(VLOOKUP($B471,Kraftvärmeprod!$B$1:$AH$479,MATCH(D$2,Kraftvärmeprod!$B$1:$AG$1,0),FALSE)/1,"")</f>
        <v/>
      </c>
      <c r="AC471" t="str">
        <f>IF($D471="","",IFERROR(VLOOKUP($B471,Kraftvärmeprod!$B$1:$BX$550,MATCH(AC$2,Kraftvärmeprod!$B$1:$VX$1,0),FALSE)/1,0)-IFERROR(VLOOKUP($B471,'Slutlig allokering kvv'!$B$2:$BX$550,MATCH(AC$2,'Slutlig allokering kvv'!$B$1:$BX$1,0),FALSE)/1,0))</f>
        <v/>
      </c>
      <c r="AP471" s="290">
        <f t="shared" si="28"/>
        <v>0</v>
      </c>
      <c r="AQ471" s="290"/>
      <c r="AR471" s="239" t="str">
        <f t="shared" si="29"/>
        <v/>
      </c>
      <c r="AS471" s="290"/>
    </row>
    <row r="472" spans="1:45" x14ac:dyDescent="0.25">
      <c r="A472" s="2" t="str">
        <f>'Miljövärden för publ företag'!B474</f>
        <v/>
      </c>
      <c r="B472" s="2" t="str">
        <f>'Miljövärden för publ företag'!C474</f>
        <v/>
      </c>
      <c r="C472" t="str">
        <f>IFERROR(VLOOKUP($B472,Kraftvärmeprod!$B$1:$AH$479,MATCH(C$2,Kraftvärmeprod!$B$1:$AG$1,0),FALSE)/1,"")</f>
        <v/>
      </c>
      <c r="D472" t="str">
        <f>IFERROR(VLOOKUP($B472,Kraftvärmeprod!$B$1:$AH$479,MATCH(D$2,Kraftvärmeprod!$B$1:$AG$1,0),FALSE)/1,"")</f>
        <v/>
      </c>
      <c r="AC472" t="str">
        <f>IF($D472="","",IFERROR(VLOOKUP($B472,Kraftvärmeprod!$B$1:$BX$550,MATCH(AC$2,Kraftvärmeprod!$B$1:$VX$1,0),FALSE)/1,0)-IFERROR(VLOOKUP($B472,'Slutlig allokering kvv'!$B$2:$BX$550,MATCH(AC$2,'Slutlig allokering kvv'!$B$1:$BX$1,0),FALSE)/1,0))</f>
        <v/>
      </c>
      <c r="AP472" s="290">
        <f t="shared" si="28"/>
        <v>0</v>
      </c>
      <c r="AQ472" s="290"/>
      <c r="AR472" s="239" t="str">
        <f t="shared" si="29"/>
        <v/>
      </c>
      <c r="AS472" s="290"/>
    </row>
    <row r="473" spans="1:45" x14ac:dyDescent="0.25">
      <c r="A473" s="2" t="str">
        <f>'Miljövärden för publ företag'!B475</f>
        <v/>
      </c>
      <c r="B473" s="2" t="str">
        <f>'Miljövärden för publ företag'!C475</f>
        <v/>
      </c>
      <c r="C473" t="str">
        <f>IFERROR(VLOOKUP($B473,Kraftvärmeprod!$B$1:$AH$479,MATCH(C$2,Kraftvärmeprod!$B$1:$AG$1,0),FALSE)/1,"")</f>
        <v/>
      </c>
      <c r="D473" t="str">
        <f>IFERROR(VLOOKUP($B473,Kraftvärmeprod!$B$1:$AH$479,MATCH(D$2,Kraftvärmeprod!$B$1:$AG$1,0),FALSE)/1,"")</f>
        <v/>
      </c>
      <c r="AC473" t="str">
        <f>IF($D473="","",IFERROR(VLOOKUP($B473,Kraftvärmeprod!$B$1:$BX$550,MATCH(AC$2,Kraftvärmeprod!$B$1:$VX$1,0),FALSE)/1,0)-IFERROR(VLOOKUP($B473,'Slutlig allokering kvv'!$B$2:$BX$550,MATCH(AC$2,'Slutlig allokering kvv'!$B$1:$BX$1,0),FALSE)/1,0))</f>
        <v/>
      </c>
      <c r="AP473" s="290">
        <f t="shared" si="28"/>
        <v>0</v>
      </c>
      <c r="AQ473" s="290"/>
      <c r="AR473" s="239" t="str">
        <f t="shared" si="29"/>
        <v/>
      </c>
      <c r="AS473" s="290"/>
    </row>
    <row r="474" spans="1:45" x14ac:dyDescent="0.25">
      <c r="A474" s="2" t="str">
        <f>'Miljövärden för publ företag'!B476</f>
        <v/>
      </c>
      <c r="B474" s="2" t="str">
        <f>'Miljövärden för publ företag'!C476</f>
        <v/>
      </c>
      <c r="C474" t="str">
        <f>IFERROR(VLOOKUP($B474,Kraftvärmeprod!$B$1:$AH$479,MATCH(C$2,Kraftvärmeprod!$B$1:$AG$1,0),FALSE)/1,"")</f>
        <v/>
      </c>
      <c r="D474" t="str">
        <f>IFERROR(VLOOKUP($B474,Kraftvärmeprod!$B$1:$AH$479,MATCH(D$2,Kraftvärmeprod!$B$1:$AG$1,0),FALSE)/1,"")</f>
        <v/>
      </c>
      <c r="AC474" t="str">
        <f>IF($D474="","",IFERROR(VLOOKUP($B474,Kraftvärmeprod!$B$1:$BX$550,MATCH(AC$2,Kraftvärmeprod!$B$1:$VX$1,0),FALSE)/1,0)-IFERROR(VLOOKUP($B474,'Slutlig allokering kvv'!$B$2:$BX$550,MATCH(AC$2,'Slutlig allokering kvv'!$B$1:$BX$1,0),FALSE)/1,0))</f>
        <v/>
      </c>
      <c r="AP474" s="290">
        <f t="shared" si="28"/>
        <v>0</v>
      </c>
      <c r="AQ474" s="290"/>
      <c r="AR474" s="239" t="str">
        <f t="shared" si="29"/>
        <v/>
      </c>
      <c r="AS474" s="290"/>
    </row>
  </sheetData>
  <autoFilter ref="A2:AT474"/>
  <mergeCells count="1">
    <mergeCell ref="A1:B1"/>
  </mergeCells>
  <conditionalFormatting sqref="F3:AE439">
    <cfRule type="cellIs" dxfId="3" priority="1" operator="between">
      <formula>-10000000</formula>
      <formula>-0.000000001</formula>
    </cfRule>
  </conditionalFormatting>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473"/>
  <sheetViews>
    <sheetView workbookViewId="0"/>
  </sheetViews>
  <sheetFormatPr defaultRowHeight="15" customHeight="1" x14ac:dyDescent="0.25"/>
  <cols>
    <col min="1" max="1" width="26.7109375" style="2" customWidth="1"/>
    <col min="2" max="2" width="20.5703125" style="2" customWidth="1"/>
    <col min="3" max="16384" width="9.140625" style="2"/>
  </cols>
  <sheetData>
    <row r="1" spans="1:10" s="4" customFormat="1" ht="105.75" thickBot="1" x14ac:dyDescent="0.3">
      <c r="A1" s="3" t="s">
        <v>684</v>
      </c>
      <c r="B1" s="3" t="s">
        <v>1</v>
      </c>
      <c r="C1" s="3" t="s">
        <v>685</v>
      </c>
      <c r="D1" s="3" t="s">
        <v>1034</v>
      </c>
      <c r="E1" s="3" t="s">
        <v>1035</v>
      </c>
      <c r="F1" s="3" t="s">
        <v>1036</v>
      </c>
      <c r="G1" s="3" t="s">
        <v>1037</v>
      </c>
      <c r="H1" s="3" t="s">
        <v>1038</v>
      </c>
      <c r="I1" s="3" t="s">
        <v>1039</v>
      </c>
      <c r="J1" s="3" t="s">
        <v>1040</v>
      </c>
    </row>
    <row r="2" spans="1:10" ht="15" customHeight="1" x14ac:dyDescent="0.25">
      <c r="A2" s="2" t="s">
        <v>23</v>
      </c>
      <c r="B2" s="2" t="s">
        <v>24</v>
      </c>
      <c r="C2" s="2">
        <v>2017</v>
      </c>
      <c r="D2" s="2" t="s">
        <v>726</v>
      </c>
      <c r="E2" s="2" t="s">
        <v>609</v>
      </c>
      <c r="F2" s="2" t="s">
        <v>726</v>
      </c>
      <c r="G2" s="2" t="s">
        <v>609</v>
      </c>
      <c r="H2" s="2" t="s">
        <v>726</v>
      </c>
      <c r="I2" s="2" t="s">
        <v>609</v>
      </c>
      <c r="J2" s="2" t="s">
        <v>726</v>
      </c>
    </row>
    <row r="3" spans="1:10" ht="15" customHeight="1" x14ac:dyDescent="0.25">
      <c r="A3" s="2" t="s">
        <v>23</v>
      </c>
      <c r="B3" s="2" t="s">
        <v>26</v>
      </c>
      <c r="C3" s="2">
        <v>2017</v>
      </c>
      <c r="D3" s="2" t="s">
        <v>726</v>
      </c>
      <c r="E3" s="2" t="s">
        <v>609</v>
      </c>
      <c r="F3" s="2" t="s">
        <v>726</v>
      </c>
      <c r="G3" s="2" t="s">
        <v>609</v>
      </c>
      <c r="H3" s="2" t="s">
        <v>726</v>
      </c>
      <c r="I3" s="2" t="s">
        <v>609</v>
      </c>
      <c r="J3" s="2" t="s">
        <v>726</v>
      </c>
    </row>
    <row r="4" spans="1:10" ht="15" customHeight="1" x14ac:dyDescent="0.25">
      <c r="A4" s="2" t="s">
        <v>23</v>
      </c>
      <c r="B4" s="2" t="s">
        <v>27</v>
      </c>
      <c r="C4" s="2">
        <v>2017</v>
      </c>
      <c r="D4" s="2" t="s">
        <v>726</v>
      </c>
      <c r="E4" s="2" t="s">
        <v>609</v>
      </c>
      <c r="F4" s="2" t="s">
        <v>726</v>
      </c>
      <c r="G4" s="2" t="s">
        <v>609</v>
      </c>
      <c r="H4" s="2" t="s">
        <v>726</v>
      </c>
      <c r="I4" s="2" t="s">
        <v>609</v>
      </c>
      <c r="J4" s="2" t="s">
        <v>726</v>
      </c>
    </row>
    <row r="5" spans="1:10" ht="15" customHeight="1" x14ac:dyDescent="0.25">
      <c r="A5" s="2" t="s">
        <v>23</v>
      </c>
      <c r="B5" s="2" t="s">
        <v>28</v>
      </c>
      <c r="C5" s="2">
        <v>2017</v>
      </c>
      <c r="D5" s="2" t="s">
        <v>726</v>
      </c>
      <c r="E5" s="2" t="s">
        <v>609</v>
      </c>
      <c r="F5" s="2" t="s">
        <v>726</v>
      </c>
      <c r="G5" s="2" t="s">
        <v>609</v>
      </c>
      <c r="H5" s="2" t="s">
        <v>726</v>
      </c>
      <c r="I5" s="2" t="s">
        <v>609</v>
      </c>
      <c r="J5" s="2" t="s">
        <v>726</v>
      </c>
    </row>
    <row r="6" spans="1:10" ht="15" customHeight="1" x14ac:dyDescent="0.25">
      <c r="A6" s="2" t="s">
        <v>23</v>
      </c>
      <c r="B6" s="2" t="s">
        <v>29</v>
      </c>
      <c r="C6" s="2">
        <v>2017</v>
      </c>
      <c r="D6" s="2" t="s">
        <v>726</v>
      </c>
      <c r="E6" s="2" t="s">
        <v>609</v>
      </c>
      <c r="F6" s="2" t="s">
        <v>726</v>
      </c>
      <c r="G6" s="2" t="s">
        <v>609</v>
      </c>
      <c r="H6" s="2" t="s">
        <v>726</v>
      </c>
      <c r="I6" s="2" t="s">
        <v>609</v>
      </c>
      <c r="J6" s="2" t="s">
        <v>726</v>
      </c>
    </row>
    <row r="7" spans="1:10" ht="15" customHeight="1" x14ac:dyDescent="0.25">
      <c r="A7" s="2" t="s">
        <v>23</v>
      </c>
      <c r="B7" s="2" t="s">
        <v>30</v>
      </c>
      <c r="C7" s="2">
        <v>2017</v>
      </c>
      <c r="D7" s="2" t="s">
        <v>726</v>
      </c>
      <c r="E7" s="2" t="s">
        <v>609</v>
      </c>
      <c r="F7" s="2" t="s">
        <v>726</v>
      </c>
      <c r="G7" s="2" t="s">
        <v>609</v>
      </c>
      <c r="H7" s="2" t="s">
        <v>726</v>
      </c>
      <c r="I7" s="2" t="s">
        <v>609</v>
      </c>
      <c r="J7" s="2" t="s">
        <v>726</v>
      </c>
    </row>
    <row r="8" spans="1:10" ht="15" customHeight="1" x14ac:dyDescent="0.25">
      <c r="A8" s="2" t="s">
        <v>23</v>
      </c>
      <c r="B8" s="2" t="s">
        <v>31</v>
      </c>
      <c r="C8" s="2">
        <v>2017</v>
      </c>
      <c r="D8" s="2" t="s">
        <v>726</v>
      </c>
      <c r="E8" s="2" t="s">
        <v>609</v>
      </c>
      <c r="F8" s="2" t="s">
        <v>726</v>
      </c>
      <c r="G8" s="2" t="s">
        <v>609</v>
      </c>
      <c r="H8" s="2" t="s">
        <v>726</v>
      </c>
      <c r="I8" s="2" t="s">
        <v>609</v>
      </c>
      <c r="J8" s="2" t="s">
        <v>726</v>
      </c>
    </row>
    <row r="9" spans="1:10" ht="15" customHeight="1" x14ac:dyDescent="0.25">
      <c r="A9" s="2" t="s">
        <v>23</v>
      </c>
      <c r="B9" s="2" t="s">
        <v>32</v>
      </c>
      <c r="C9" s="2">
        <v>2017</v>
      </c>
      <c r="D9" s="2" t="s">
        <v>726</v>
      </c>
      <c r="E9" s="2" t="s">
        <v>609</v>
      </c>
      <c r="F9" s="2" t="s">
        <v>726</v>
      </c>
      <c r="G9" s="2" t="s">
        <v>609</v>
      </c>
      <c r="H9" s="2" t="s">
        <v>726</v>
      </c>
      <c r="I9" s="2" t="s">
        <v>609</v>
      </c>
      <c r="J9" s="2" t="s">
        <v>726</v>
      </c>
    </row>
    <row r="10" spans="1:10" ht="15" customHeight="1" x14ac:dyDescent="0.25">
      <c r="A10" s="2" t="s">
        <v>33</v>
      </c>
      <c r="B10" s="2" t="s">
        <v>34</v>
      </c>
      <c r="C10" s="2">
        <v>2017</v>
      </c>
      <c r="D10" s="2" t="s">
        <v>726</v>
      </c>
      <c r="E10" s="2" t="s">
        <v>609</v>
      </c>
      <c r="F10" s="2" t="s">
        <v>726</v>
      </c>
      <c r="G10" s="2" t="s">
        <v>609</v>
      </c>
      <c r="H10" s="2" t="s">
        <v>726</v>
      </c>
      <c r="I10" s="2" t="s">
        <v>609</v>
      </c>
      <c r="J10" s="2" t="s">
        <v>726</v>
      </c>
    </row>
    <row r="11" spans="1:10" ht="15" customHeight="1" x14ac:dyDescent="0.25">
      <c r="A11" s="2" t="s">
        <v>33</v>
      </c>
      <c r="B11" s="2" t="s">
        <v>35</v>
      </c>
      <c r="C11" s="2">
        <v>2017</v>
      </c>
      <c r="D11" s="2" t="s">
        <v>726</v>
      </c>
      <c r="E11" s="2" t="s">
        <v>609</v>
      </c>
      <c r="F11" s="2" t="s">
        <v>726</v>
      </c>
      <c r="G11" s="2" t="s">
        <v>609</v>
      </c>
      <c r="H11" s="2" t="s">
        <v>726</v>
      </c>
      <c r="I11" s="2" t="s">
        <v>609</v>
      </c>
      <c r="J11" s="2" t="s">
        <v>726</v>
      </c>
    </row>
    <row r="12" spans="1:10" ht="15" customHeight="1" x14ac:dyDescent="0.25">
      <c r="A12" s="2" t="s">
        <v>33</v>
      </c>
      <c r="B12" s="2" t="s">
        <v>36</v>
      </c>
      <c r="C12" s="2">
        <v>2017</v>
      </c>
      <c r="D12" s="2" t="s">
        <v>726</v>
      </c>
      <c r="E12" s="2" t="s">
        <v>609</v>
      </c>
      <c r="F12" s="2" t="s">
        <v>726</v>
      </c>
      <c r="G12" s="2" t="s">
        <v>609</v>
      </c>
      <c r="H12" s="2" t="s">
        <v>726</v>
      </c>
      <c r="I12" s="2" t="s">
        <v>609</v>
      </c>
      <c r="J12" s="2" t="s">
        <v>726</v>
      </c>
    </row>
    <row r="13" spans="1:10" ht="15" customHeight="1" x14ac:dyDescent="0.25">
      <c r="A13" s="2" t="s">
        <v>33</v>
      </c>
      <c r="B13" s="2" t="s">
        <v>37</v>
      </c>
      <c r="C13" s="2">
        <v>2017</v>
      </c>
      <c r="D13" s="2" t="s">
        <v>726</v>
      </c>
      <c r="E13" s="2" t="s">
        <v>609</v>
      </c>
      <c r="F13" s="2" t="s">
        <v>726</v>
      </c>
      <c r="G13" s="2" t="s">
        <v>609</v>
      </c>
      <c r="H13" s="2" t="s">
        <v>726</v>
      </c>
      <c r="I13" s="2" t="s">
        <v>609</v>
      </c>
      <c r="J13" s="2" t="s">
        <v>726</v>
      </c>
    </row>
    <row r="14" spans="1:10" ht="15" customHeight="1" x14ac:dyDescent="0.25">
      <c r="A14" s="2" t="s">
        <v>33</v>
      </c>
      <c r="B14" s="2" t="s">
        <v>38</v>
      </c>
      <c r="C14" s="2">
        <v>2017</v>
      </c>
      <c r="D14" s="2" t="s">
        <v>726</v>
      </c>
      <c r="E14" s="2" t="s">
        <v>609</v>
      </c>
      <c r="F14" s="2" t="s">
        <v>726</v>
      </c>
      <c r="G14" s="2" t="s">
        <v>609</v>
      </c>
      <c r="H14" s="2" t="s">
        <v>726</v>
      </c>
      <c r="I14" s="2" t="s">
        <v>609</v>
      </c>
      <c r="J14" s="2" t="s">
        <v>726</v>
      </c>
    </row>
    <row r="15" spans="1:10" ht="15" customHeight="1" x14ac:dyDescent="0.25">
      <c r="A15" s="2" t="s">
        <v>39</v>
      </c>
      <c r="B15" s="2" t="s">
        <v>40</v>
      </c>
      <c r="C15" s="2">
        <v>2017</v>
      </c>
      <c r="D15" s="2" t="s">
        <v>726</v>
      </c>
      <c r="E15" s="2" t="s">
        <v>609</v>
      </c>
      <c r="F15" s="2" t="s">
        <v>726</v>
      </c>
      <c r="G15" s="2" t="s">
        <v>609</v>
      </c>
      <c r="H15" s="2" t="s">
        <v>726</v>
      </c>
      <c r="I15" s="2" t="s">
        <v>609</v>
      </c>
      <c r="J15" s="2" t="s">
        <v>726</v>
      </c>
    </row>
    <row r="16" spans="1:10" ht="15" customHeight="1" x14ac:dyDescent="0.25">
      <c r="A16" s="2" t="s">
        <v>41</v>
      </c>
      <c r="B16" s="2" t="s">
        <v>42</v>
      </c>
      <c r="C16" s="2">
        <v>2017</v>
      </c>
      <c r="D16" s="2" t="s">
        <v>726</v>
      </c>
      <c r="E16" s="2" t="s">
        <v>609</v>
      </c>
      <c r="F16" s="2" t="s">
        <v>726</v>
      </c>
      <c r="G16" s="2" t="s">
        <v>609</v>
      </c>
      <c r="H16" s="2" t="s">
        <v>726</v>
      </c>
      <c r="I16" s="2" t="s">
        <v>609</v>
      </c>
      <c r="J16" s="2" t="s">
        <v>726</v>
      </c>
    </row>
    <row r="17" spans="1:10" ht="15" customHeight="1" x14ac:dyDescent="0.25">
      <c r="A17" s="2" t="s">
        <v>41</v>
      </c>
      <c r="B17" s="2" t="s">
        <v>43</v>
      </c>
      <c r="C17" s="2">
        <v>2017</v>
      </c>
      <c r="D17" s="2" t="s">
        <v>726</v>
      </c>
      <c r="E17" s="2" t="s">
        <v>609</v>
      </c>
      <c r="F17" s="2" t="s">
        <v>726</v>
      </c>
      <c r="G17" s="2" t="s">
        <v>609</v>
      </c>
      <c r="H17" s="2" t="s">
        <v>726</v>
      </c>
      <c r="I17" s="2" t="s">
        <v>609</v>
      </c>
      <c r="J17" s="2" t="s">
        <v>726</v>
      </c>
    </row>
    <row r="18" spans="1:10" ht="15" customHeight="1" x14ac:dyDescent="0.25">
      <c r="A18" s="2" t="s">
        <v>41</v>
      </c>
      <c r="B18" s="2" t="s">
        <v>44</v>
      </c>
      <c r="C18" s="2">
        <v>2017</v>
      </c>
      <c r="D18" s="2" t="s">
        <v>726</v>
      </c>
      <c r="E18" s="2" t="s">
        <v>609</v>
      </c>
      <c r="F18" s="2" t="s">
        <v>726</v>
      </c>
      <c r="G18" s="2" t="s">
        <v>609</v>
      </c>
      <c r="H18" s="2" t="s">
        <v>726</v>
      </c>
      <c r="I18" s="2" t="s">
        <v>609</v>
      </c>
      <c r="J18" s="2" t="s">
        <v>726</v>
      </c>
    </row>
    <row r="19" spans="1:10" ht="15" customHeight="1" x14ac:dyDescent="0.25">
      <c r="A19" s="2" t="s">
        <v>45</v>
      </c>
      <c r="B19" s="2" t="s">
        <v>46</v>
      </c>
      <c r="C19" s="2">
        <v>2017</v>
      </c>
      <c r="D19" s="2" t="s">
        <v>726</v>
      </c>
      <c r="E19" s="2" t="s">
        <v>726</v>
      </c>
      <c r="F19" s="2" t="s">
        <v>726</v>
      </c>
      <c r="G19" s="2" t="s">
        <v>726</v>
      </c>
      <c r="H19" s="2" t="s">
        <v>726</v>
      </c>
      <c r="I19" s="2" t="s">
        <v>726</v>
      </c>
      <c r="J19" s="2" t="s">
        <v>726</v>
      </c>
    </row>
    <row r="20" spans="1:10" ht="15" customHeight="1" x14ac:dyDescent="0.25">
      <c r="A20" s="2" t="s">
        <v>728</v>
      </c>
      <c r="B20" s="9" t="s">
        <v>1109</v>
      </c>
      <c r="C20" s="2">
        <v>2017</v>
      </c>
      <c r="D20" s="2" t="s">
        <v>609</v>
      </c>
      <c r="E20" s="2" t="s">
        <v>609</v>
      </c>
      <c r="F20" s="2" t="s">
        <v>609</v>
      </c>
      <c r="G20" s="2" t="s">
        <v>609</v>
      </c>
      <c r="H20" s="2" t="s">
        <v>609</v>
      </c>
      <c r="I20" s="2" t="s">
        <v>609</v>
      </c>
      <c r="J20" s="2" t="s">
        <v>609</v>
      </c>
    </row>
    <row r="21" spans="1:10" ht="15" customHeight="1" x14ac:dyDescent="0.25">
      <c r="A21" s="2" t="s">
        <v>47</v>
      </c>
      <c r="B21" s="2" t="s">
        <v>48</v>
      </c>
      <c r="C21" s="2">
        <v>2017</v>
      </c>
      <c r="D21" s="2" t="s">
        <v>609</v>
      </c>
      <c r="E21" s="2" t="s">
        <v>609</v>
      </c>
      <c r="F21" s="2" t="s">
        <v>609</v>
      </c>
      <c r="G21" s="2" t="s">
        <v>609</v>
      </c>
      <c r="H21" s="2" t="s">
        <v>609</v>
      </c>
      <c r="I21" s="2" t="s">
        <v>609</v>
      </c>
      <c r="J21" s="2" t="s">
        <v>609</v>
      </c>
    </row>
    <row r="22" spans="1:10" ht="15" customHeight="1" x14ac:dyDescent="0.25">
      <c r="A22" s="2" t="s">
        <v>49</v>
      </c>
      <c r="B22" s="2" t="s">
        <v>50</v>
      </c>
      <c r="C22" s="2">
        <v>2017</v>
      </c>
      <c r="D22" s="2" t="s">
        <v>609</v>
      </c>
      <c r="E22" s="2" t="s">
        <v>609</v>
      </c>
      <c r="F22" s="2" t="s">
        <v>609</v>
      </c>
      <c r="G22" s="2" t="s">
        <v>609</v>
      </c>
      <c r="H22" s="2" t="s">
        <v>609</v>
      </c>
      <c r="I22" s="2" t="s">
        <v>609</v>
      </c>
      <c r="J22" s="2" t="s">
        <v>609</v>
      </c>
    </row>
    <row r="23" spans="1:10" ht="15" customHeight="1" x14ac:dyDescent="0.25">
      <c r="A23" s="2" t="s">
        <v>53</v>
      </c>
      <c r="B23" s="2" t="s">
        <v>54</v>
      </c>
      <c r="C23" s="2">
        <v>2017</v>
      </c>
      <c r="D23" s="2">
        <v>7.93</v>
      </c>
      <c r="E23" s="2" t="s">
        <v>1041</v>
      </c>
      <c r="F23" s="2">
        <v>7.2</v>
      </c>
      <c r="G23" s="2" t="s">
        <v>1042</v>
      </c>
      <c r="H23" s="2">
        <v>0.52</v>
      </c>
      <c r="I23" s="2" t="s">
        <v>1043</v>
      </c>
      <c r="J23" s="2">
        <v>0.21</v>
      </c>
    </row>
    <row r="24" spans="1:10" ht="15" customHeight="1" x14ac:dyDescent="0.25">
      <c r="A24" s="2" t="s">
        <v>55</v>
      </c>
      <c r="B24" s="2" t="s">
        <v>56</v>
      </c>
      <c r="C24" s="2">
        <v>2017</v>
      </c>
      <c r="D24" s="2" t="s">
        <v>609</v>
      </c>
      <c r="E24" s="2" t="s">
        <v>609</v>
      </c>
      <c r="F24" s="2" t="s">
        <v>609</v>
      </c>
      <c r="G24" s="2" t="s">
        <v>609</v>
      </c>
      <c r="H24" s="2" t="s">
        <v>609</v>
      </c>
      <c r="I24" s="2" t="s">
        <v>609</v>
      </c>
      <c r="J24" s="2" t="s">
        <v>609</v>
      </c>
    </row>
    <row r="25" spans="1:10" ht="15" customHeight="1" x14ac:dyDescent="0.25">
      <c r="A25" s="2" t="s">
        <v>57</v>
      </c>
      <c r="B25" s="2" t="s">
        <v>58</v>
      </c>
      <c r="C25" s="2">
        <v>2017</v>
      </c>
      <c r="D25" s="2" t="s">
        <v>609</v>
      </c>
      <c r="E25" s="2" t="s">
        <v>609</v>
      </c>
      <c r="F25" s="2" t="s">
        <v>609</v>
      </c>
      <c r="G25" s="2" t="s">
        <v>609</v>
      </c>
      <c r="H25" s="2" t="s">
        <v>609</v>
      </c>
      <c r="I25" s="2" t="s">
        <v>609</v>
      </c>
      <c r="J25" s="2" t="s">
        <v>609</v>
      </c>
    </row>
    <row r="26" spans="1:10" ht="15" customHeight="1" x14ac:dyDescent="0.25">
      <c r="A26" s="2" t="s">
        <v>57</v>
      </c>
      <c r="B26" s="2" t="s">
        <v>59</v>
      </c>
      <c r="C26" s="2">
        <v>2017</v>
      </c>
      <c r="D26" s="2" t="s">
        <v>609</v>
      </c>
      <c r="E26" s="2" t="s">
        <v>609</v>
      </c>
      <c r="F26" s="2" t="s">
        <v>609</v>
      </c>
      <c r="G26" s="2" t="s">
        <v>609</v>
      </c>
      <c r="H26" s="2" t="s">
        <v>609</v>
      </c>
      <c r="I26" s="2" t="s">
        <v>609</v>
      </c>
      <c r="J26" s="2" t="s">
        <v>609</v>
      </c>
    </row>
    <row r="27" spans="1:10" ht="15" customHeight="1" x14ac:dyDescent="0.25">
      <c r="A27" s="2" t="s">
        <v>57</v>
      </c>
      <c r="B27" s="2" t="s">
        <v>60</v>
      </c>
      <c r="C27" s="2">
        <v>2017</v>
      </c>
      <c r="D27" s="2" t="s">
        <v>609</v>
      </c>
      <c r="E27" s="2" t="s">
        <v>609</v>
      </c>
      <c r="F27" s="2" t="s">
        <v>609</v>
      </c>
      <c r="G27" s="2" t="s">
        <v>609</v>
      </c>
      <c r="H27" s="2" t="s">
        <v>609</v>
      </c>
      <c r="I27" s="2" t="s">
        <v>609</v>
      </c>
      <c r="J27" s="2" t="s">
        <v>609</v>
      </c>
    </row>
    <row r="28" spans="1:10" ht="15" customHeight="1" x14ac:dyDescent="0.25">
      <c r="A28" s="2" t="s">
        <v>57</v>
      </c>
      <c r="B28" s="2" t="s">
        <v>61</v>
      </c>
      <c r="C28" s="2">
        <v>2017</v>
      </c>
      <c r="D28" s="2" t="s">
        <v>609</v>
      </c>
      <c r="E28" s="2" t="s">
        <v>609</v>
      </c>
      <c r="F28" s="2" t="s">
        <v>609</v>
      </c>
      <c r="G28" s="2" t="s">
        <v>609</v>
      </c>
      <c r="H28" s="2" t="s">
        <v>609</v>
      </c>
      <c r="I28" s="2" t="s">
        <v>609</v>
      </c>
      <c r="J28" s="2" t="s">
        <v>609</v>
      </c>
    </row>
    <row r="29" spans="1:10" ht="15" customHeight="1" x14ac:dyDescent="0.25">
      <c r="A29" s="2" t="s">
        <v>57</v>
      </c>
      <c r="B29" s="2" t="s">
        <v>62</v>
      </c>
      <c r="C29" s="2">
        <v>2017</v>
      </c>
      <c r="D29" s="2" t="s">
        <v>609</v>
      </c>
      <c r="E29" s="2" t="s">
        <v>609</v>
      </c>
      <c r="F29" s="2" t="s">
        <v>609</v>
      </c>
      <c r="G29" s="2" t="s">
        <v>609</v>
      </c>
      <c r="H29" s="2" t="s">
        <v>609</v>
      </c>
      <c r="I29" s="2" t="s">
        <v>609</v>
      </c>
      <c r="J29" s="2" t="s">
        <v>609</v>
      </c>
    </row>
    <row r="30" spans="1:10" ht="15" customHeight="1" x14ac:dyDescent="0.25">
      <c r="A30" s="2" t="s">
        <v>57</v>
      </c>
      <c r="B30" s="2" t="s">
        <v>63</v>
      </c>
      <c r="C30" s="2">
        <v>2017</v>
      </c>
      <c r="D30" s="2" t="s">
        <v>609</v>
      </c>
      <c r="E30" s="2" t="s">
        <v>609</v>
      </c>
      <c r="F30" s="2" t="s">
        <v>609</v>
      </c>
      <c r="G30" s="2" t="s">
        <v>609</v>
      </c>
      <c r="H30" s="2" t="s">
        <v>609</v>
      </c>
      <c r="I30" s="2" t="s">
        <v>609</v>
      </c>
      <c r="J30" s="2" t="s">
        <v>609</v>
      </c>
    </row>
    <row r="31" spans="1:10" ht="15" customHeight="1" x14ac:dyDescent="0.25">
      <c r="A31" s="2" t="s">
        <v>57</v>
      </c>
      <c r="B31" s="2" t="s">
        <v>64</v>
      </c>
      <c r="C31" s="2">
        <v>2017</v>
      </c>
      <c r="D31" s="2" t="s">
        <v>609</v>
      </c>
      <c r="E31" s="2" t="s">
        <v>609</v>
      </c>
      <c r="F31" s="2" t="s">
        <v>609</v>
      </c>
      <c r="G31" s="2" t="s">
        <v>609</v>
      </c>
      <c r="H31" s="2" t="s">
        <v>609</v>
      </c>
      <c r="I31" s="2" t="s">
        <v>609</v>
      </c>
      <c r="J31" s="2" t="s">
        <v>609</v>
      </c>
    </row>
    <row r="32" spans="1:10" ht="15" customHeight="1" x14ac:dyDescent="0.25">
      <c r="A32" s="2" t="s">
        <v>57</v>
      </c>
      <c r="B32" s="2" t="s">
        <v>65</v>
      </c>
      <c r="C32" s="2">
        <v>2017</v>
      </c>
      <c r="D32" s="2" t="s">
        <v>609</v>
      </c>
      <c r="E32" s="2" t="s">
        <v>609</v>
      </c>
      <c r="F32" s="2" t="s">
        <v>609</v>
      </c>
      <c r="G32" s="2" t="s">
        <v>609</v>
      </c>
      <c r="H32" s="2" t="s">
        <v>609</v>
      </c>
      <c r="I32" s="2" t="s">
        <v>609</v>
      </c>
      <c r="J32" s="2" t="s">
        <v>609</v>
      </c>
    </row>
    <row r="33" spans="1:10" ht="15" customHeight="1" x14ac:dyDescent="0.25">
      <c r="A33" s="2" t="s">
        <v>57</v>
      </c>
      <c r="B33" s="2" t="s">
        <v>66</v>
      </c>
      <c r="C33" s="2">
        <v>2017</v>
      </c>
      <c r="D33" s="2" t="s">
        <v>609</v>
      </c>
      <c r="E33" s="2" t="s">
        <v>609</v>
      </c>
      <c r="F33" s="2" t="s">
        <v>609</v>
      </c>
      <c r="G33" s="2" t="s">
        <v>609</v>
      </c>
      <c r="H33" s="2" t="s">
        <v>609</v>
      </c>
      <c r="I33" s="2" t="s">
        <v>609</v>
      </c>
      <c r="J33" s="2" t="s">
        <v>609</v>
      </c>
    </row>
    <row r="34" spans="1:10" ht="15" customHeight="1" x14ac:dyDescent="0.25">
      <c r="A34" s="2" t="s">
        <v>57</v>
      </c>
      <c r="B34" s="2" t="s">
        <v>67</v>
      </c>
      <c r="C34" s="2">
        <v>2017</v>
      </c>
      <c r="D34" s="2" t="s">
        <v>609</v>
      </c>
      <c r="E34" s="2" t="s">
        <v>609</v>
      </c>
      <c r="F34" s="2" t="s">
        <v>609</v>
      </c>
      <c r="G34" s="2" t="s">
        <v>609</v>
      </c>
      <c r="H34" s="2" t="s">
        <v>609</v>
      </c>
      <c r="I34" s="2" t="s">
        <v>609</v>
      </c>
      <c r="J34" s="2" t="s">
        <v>609</v>
      </c>
    </row>
    <row r="35" spans="1:10" ht="15" customHeight="1" x14ac:dyDescent="0.25">
      <c r="A35" s="2" t="s">
        <v>68</v>
      </c>
      <c r="B35" s="2" t="s">
        <v>69</v>
      </c>
      <c r="C35" s="2">
        <v>2017</v>
      </c>
      <c r="D35" s="2" t="s">
        <v>726</v>
      </c>
      <c r="E35" s="2" t="s">
        <v>726</v>
      </c>
      <c r="F35" s="2" t="s">
        <v>726</v>
      </c>
      <c r="G35" s="2" t="s">
        <v>726</v>
      </c>
      <c r="H35" s="2" t="s">
        <v>726</v>
      </c>
      <c r="I35" s="2" t="s">
        <v>726</v>
      </c>
      <c r="J35" s="2" t="s">
        <v>726</v>
      </c>
    </row>
    <row r="36" spans="1:10" ht="15" customHeight="1" x14ac:dyDescent="0.25">
      <c r="A36" s="2" t="s">
        <v>72</v>
      </c>
      <c r="B36" s="2" t="s">
        <v>73</v>
      </c>
      <c r="C36" s="2">
        <v>2017</v>
      </c>
      <c r="D36" s="2" t="s">
        <v>726</v>
      </c>
      <c r="E36" s="2" t="s">
        <v>609</v>
      </c>
      <c r="F36" s="2" t="s">
        <v>726</v>
      </c>
      <c r="G36" s="2" t="s">
        <v>609</v>
      </c>
      <c r="H36" s="2" t="s">
        <v>726</v>
      </c>
      <c r="I36" s="2" t="s">
        <v>609</v>
      </c>
      <c r="J36" s="2" t="s">
        <v>726</v>
      </c>
    </row>
    <row r="37" spans="1:10" ht="15" customHeight="1" x14ac:dyDescent="0.25">
      <c r="A37" s="2" t="s">
        <v>72</v>
      </c>
      <c r="B37" s="2" t="s">
        <v>74</v>
      </c>
      <c r="C37" s="2">
        <v>2017</v>
      </c>
      <c r="D37" s="2" t="s">
        <v>726</v>
      </c>
      <c r="E37" s="2" t="s">
        <v>609</v>
      </c>
      <c r="F37" s="2" t="s">
        <v>726</v>
      </c>
      <c r="G37" s="2" t="s">
        <v>609</v>
      </c>
      <c r="H37" s="2" t="s">
        <v>726</v>
      </c>
      <c r="I37" s="2" t="s">
        <v>609</v>
      </c>
      <c r="J37" s="2" t="s">
        <v>726</v>
      </c>
    </row>
    <row r="38" spans="1:10" ht="15" customHeight="1" x14ac:dyDescent="0.25">
      <c r="A38" s="2" t="s">
        <v>72</v>
      </c>
      <c r="B38" s="2" t="s">
        <v>75</v>
      </c>
      <c r="C38" s="2">
        <v>2017</v>
      </c>
      <c r="D38" s="2" t="s">
        <v>726</v>
      </c>
      <c r="E38" s="2" t="s">
        <v>609</v>
      </c>
      <c r="F38" s="2" t="s">
        <v>726</v>
      </c>
      <c r="G38" s="2" t="s">
        <v>609</v>
      </c>
      <c r="H38" s="2" t="s">
        <v>726</v>
      </c>
      <c r="I38" s="2" t="s">
        <v>609</v>
      </c>
      <c r="J38" s="2" t="s">
        <v>726</v>
      </c>
    </row>
    <row r="39" spans="1:10" ht="15" customHeight="1" x14ac:dyDescent="0.25">
      <c r="A39" s="2" t="s">
        <v>76</v>
      </c>
      <c r="B39" s="2" t="s">
        <v>77</v>
      </c>
      <c r="C39" s="2">
        <v>2017</v>
      </c>
      <c r="D39" s="2" t="s">
        <v>726</v>
      </c>
      <c r="E39" s="2" t="s">
        <v>609</v>
      </c>
      <c r="F39" s="2" t="s">
        <v>726</v>
      </c>
      <c r="G39" s="2" t="s">
        <v>609</v>
      </c>
      <c r="H39" s="2" t="s">
        <v>726</v>
      </c>
      <c r="I39" s="2" t="s">
        <v>609</v>
      </c>
      <c r="J39" s="2" t="s">
        <v>726</v>
      </c>
    </row>
    <row r="40" spans="1:10" ht="15" customHeight="1" x14ac:dyDescent="0.25">
      <c r="A40" s="2" t="s">
        <v>76</v>
      </c>
      <c r="B40" s="2" t="s">
        <v>78</v>
      </c>
      <c r="C40" s="2">
        <v>2017</v>
      </c>
      <c r="D40" s="2" t="s">
        <v>726</v>
      </c>
      <c r="E40" s="2" t="s">
        <v>609</v>
      </c>
      <c r="F40" s="2" t="s">
        <v>726</v>
      </c>
      <c r="G40" s="2" t="s">
        <v>609</v>
      </c>
      <c r="H40" s="2" t="s">
        <v>726</v>
      </c>
      <c r="I40" s="2" t="s">
        <v>609</v>
      </c>
      <c r="J40" s="2" t="s">
        <v>726</v>
      </c>
    </row>
    <row r="41" spans="1:10" ht="15" customHeight="1" x14ac:dyDescent="0.25">
      <c r="A41" s="2" t="s">
        <v>79</v>
      </c>
      <c r="B41" s="2" t="s">
        <v>80</v>
      </c>
      <c r="C41" s="2">
        <v>2017</v>
      </c>
      <c r="D41" s="2">
        <v>100.491</v>
      </c>
      <c r="E41" s="2" t="s">
        <v>1044</v>
      </c>
      <c r="F41" s="2">
        <v>83.519000000000005</v>
      </c>
      <c r="G41" s="2" t="s">
        <v>1045</v>
      </c>
      <c r="H41" s="2">
        <v>16.972000000000001</v>
      </c>
      <c r="I41" s="2" t="s">
        <v>609</v>
      </c>
      <c r="J41" s="2" t="s">
        <v>726</v>
      </c>
    </row>
    <row r="42" spans="1:10" ht="15" customHeight="1" x14ac:dyDescent="0.25">
      <c r="A42" s="2" t="s">
        <v>79</v>
      </c>
      <c r="B42" s="2" t="s">
        <v>81</v>
      </c>
      <c r="C42" s="2">
        <v>2017</v>
      </c>
      <c r="D42" s="2" t="s">
        <v>726</v>
      </c>
      <c r="E42" s="2" t="s">
        <v>609</v>
      </c>
      <c r="F42" s="2" t="s">
        <v>726</v>
      </c>
      <c r="G42" s="2" t="s">
        <v>609</v>
      </c>
      <c r="H42" s="2" t="s">
        <v>726</v>
      </c>
      <c r="I42" s="2" t="s">
        <v>609</v>
      </c>
      <c r="J42" s="2" t="s">
        <v>726</v>
      </c>
    </row>
    <row r="43" spans="1:10" ht="15" customHeight="1" x14ac:dyDescent="0.25">
      <c r="A43" s="2" t="s">
        <v>79</v>
      </c>
      <c r="B43" s="2" t="s">
        <v>82</v>
      </c>
      <c r="C43" s="2">
        <v>2017</v>
      </c>
      <c r="D43" s="2" t="s">
        <v>726</v>
      </c>
      <c r="E43" s="2" t="s">
        <v>609</v>
      </c>
      <c r="F43" s="2" t="s">
        <v>726</v>
      </c>
      <c r="G43" s="2" t="s">
        <v>609</v>
      </c>
      <c r="H43" s="2" t="s">
        <v>726</v>
      </c>
      <c r="I43" s="2" t="s">
        <v>609</v>
      </c>
      <c r="J43" s="2" t="s">
        <v>726</v>
      </c>
    </row>
    <row r="44" spans="1:10" ht="15" customHeight="1" x14ac:dyDescent="0.25">
      <c r="A44" s="2" t="s">
        <v>83</v>
      </c>
      <c r="B44" s="2" t="s">
        <v>84</v>
      </c>
      <c r="C44" s="2">
        <v>2017</v>
      </c>
      <c r="D44" s="2" t="s">
        <v>726</v>
      </c>
      <c r="E44" s="2" t="s">
        <v>609</v>
      </c>
      <c r="F44" s="2" t="s">
        <v>726</v>
      </c>
      <c r="G44" s="2" t="s">
        <v>609</v>
      </c>
      <c r="H44" s="2" t="s">
        <v>726</v>
      </c>
      <c r="I44" s="2" t="s">
        <v>609</v>
      </c>
      <c r="J44" s="2" t="s">
        <v>726</v>
      </c>
    </row>
    <row r="45" spans="1:10" ht="15" customHeight="1" x14ac:dyDescent="0.25">
      <c r="A45" s="2" t="s">
        <v>83</v>
      </c>
      <c r="B45" s="2" t="s">
        <v>85</v>
      </c>
      <c r="C45" s="2">
        <v>2017</v>
      </c>
      <c r="D45" s="2" t="s">
        <v>726</v>
      </c>
      <c r="E45" s="2" t="s">
        <v>609</v>
      </c>
      <c r="F45" s="2" t="s">
        <v>726</v>
      </c>
      <c r="G45" s="2" t="s">
        <v>609</v>
      </c>
      <c r="H45" s="2" t="s">
        <v>726</v>
      </c>
      <c r="I45" s="2" t="s">
        <v>609</v>
      </c>
      <c r="J45" s="2" t="s">
        <v>726</v>
      </c>
    </row>
    <row r="46" spans="1:10" ht="15" customHeight="1" x14ac:dyDescent="0.25">
      <c r="A46" s="2" t="s">
        <v>86</v>
      </c>
      <c r="B46" s="9" t="s">
        <v>1103</v>
      </c>
      <c r="C46" s="2">
        <v>2017</v>
      </c>
      <c r="D46" s="2" t="s">
        <v>609</v>
      </c>
      <c r="E46" s="2" t="s">
        <v>609</v>
      </c>
      <c r="F46" s="2" t="s">
        <v>609</v>
      </c>
      <c r="G46" s="2" t="s">
        <v>609</v>
      </c>
      <c r="H46" s="2" t="s">
        <v>609</v>
      </c>
      <c r="I46" s="2" t="s">
        <v>609</v>
      </c>
      <c r="J46" s="2" t="s">
        <v>609</v>
      </c>
    </row>
    <row r="47" spans="1:10" ht="15" customHeight="1" x14ac:dyDescent="0.25">
      <c r="A47" s="2" t="s">
        <v>88</v>
      </c>
      <c r="B47" s="2" t="s">
        <v>89</v>
      </c>
      <c r="C47" s="2">
        <v>2017</v>
      </c>
      <c r="D47" s="2" t="s">
        <v>609</v>
      </c>
      <c r="E47" s="2" t="s">
        <v>609</v>
      </c>
      <c r="F47" s="2" t="s">
        <v>609</v>
      </c>
      <c r="G47" s="2" t="s">
        <v>609</v>
      </c>
      <c r="H47" s="2" t="s">
        <v>609</v>
      </c>
      <c r="I47" s="2" t="s">
        <v>609</v>
      </c>
      <c r="J47" s="2" t="s">
        <v>609</v>
      </c>
    </row>
    <row r="48" spans="1:10" ht="15" customHeight="1" x14ac:dyDescent="0.25">
      <c r="A48" s="2" t="s">
        <v>93</v>
      </c>
      <c r="B48" s="2" t="s">
        <v>94</v>
      </c>
      <c r="C48" s="2">
        <v>2017</v>
      </c>
      <c r="D48" s="2" t="s">
        <v>726</v>
      </c>
      <c r="E48" s="2" t="s">
        <v>609</v>
      </c>
      <c r="F48" s="2" t="s">
        <v>726</v>
      </c>
      <c r="G48" s="2" t="s">
        <v>609</v>
      </c>
      <c r="H48" s="2" t="s">
        <v>726</v>
      </c>
      <c r="I48" s="2" t="s">
        <v>609</v>
      </c>
      <c r="J48" s="2" t="s">
        <v>726</v>
      </c>
    </row>
    <row r="49" spans="1:10" ht="15" customHeight="1" x14ac:dyDescent="0.25">
      <c r="A49" s="2" t="s">
        <v>98</v>
      </c>
      <c r="B49" s="2" t="s">
        <v>99</v>
      </c>
      <c r="C49" s="2">
        <v>2017</v>
      </c>
      <c r="D49" s="2" t="s">
        <v>726</v>
      </c>
      <c r="E49" s="2" t="s">
        <v>609</v>
      </c>
      <c r="F49" s="2" t="s">
        <v>726</v>
      </c>
      <c r="G49" s="2" t="s">
        <v>609</v>
      </c>
      <c r="H49" s="2" t="s">
        <v>726</v>
      </c>
      <c r="I49" s="2" t="s">
        <v>609</v>
      </c>
      <c r="J49" s="2" t="s">
        <v>726</v>
      </c>
    </row>
    <row r="50" spans="1:10" ht="15" customHeight="1" x14ac:dyDescent="0.25">
      <c r="A50" s="2" t="s">
        <v>98</v>
      </c>
      <c r="B50" s="2" t="s">
        <v>100</v>
      </c>
      <c r="C50" s="2">
        <v>2017</v>
      </c>
      <c r="D50" s="2">
        <v>0.44900000000000001</v>
      </c>
      <c r="E50" s="2" t="s">
        <v>1046</v>
      </c>
      <c r="F50" s="2">
        <v>0.44900000000000001</v>
      </c>
      <c r="G50" s="2" t="s">
        <v>609</v>
      </c>
      <c r="H50" s="2" t="s">
        <v>726</v>
      </c>
      <c r="I50" s="2" t="s">
        <v>609</v>
      </c>
      <c r="J50" s="2" t="s">
        <v>726</v>
      </c>
    </row>
    <row r="51" spans="1:10" ht="15" customHeight="1" x14ac:dyDescent="0.25">
      <c r="A51" s="2" t="s">
        <v>101</v>
      </c>
      <c r="B51" s="2" t="s">
        <v>102</v>
      </c>
      <c r="C51" s="2">
        <v>2017</v>
      </c>
      <c r="D51" s="2" t="s">
        <v>726</v>
      </c>
      <c r="E51" s="2" t="s">
        <v>609</v>
      </c>
      <c r="F51" s="2" t="s">
        <v>726</v>
      </c>
      <c r="G51" s="2" t="s">
        <v>609</v>
      </c>
      <c r="H51" s="2" t="s">
        <v>726</v>
      </c>
      <c r="I51" s="2" t="s">
        <v>609</v>
      </c>
      <c r="J51" s="2" t="s">
        <v>726</v>
      </c>
    </row>
    <row r="52" spans="1:10" ht="15" customHeight="1" x14ac:dyDescent="0.25">
      <c r="A52" s="2" t="s">
        <v>101</v>
      </c>
      <c r="B52" s="2" t="s">
        <v>103</v>
      </c>
      <c r="C52" s="2">
        <v>2017</v>
      </c>
      <c r="D52" s="2" t="s">
        <v>726</v>
      </c>
      <c r="E52" s="2" t="s">
        <v>609</v>
      </c>
      <c r="F52" s="2" t="s">
        <v>726</v>
      </c>
      <c r="G52" s="2" t="s">
        <v>609</v>
      </c>
      <c r="H52" s="2" t="s">
        <v>726</v>
      </c>
      <c r="I52" s="2" t="s">
        <v>609</v>
      </c>
      <c r="J52" s="2" t="s">
        <v>726</v>
      </c>
    </row>
    <row r="53" spans="1:10" ht="15" customHeight="1" x14ac:dyDescent="0.25">
      <c r="A53" s="2" t="s">
        <v>104</v>
      </c>
      <c r="B53" s="2" t="s">
        <v>105</v>
      </c>
      <c r="C53" s="2">
        <v>2017</v>
      </c>
      <c r="D53" s="2" t="s">
        <v>726</v>
      </c>
      <c r="E53" s="2" t="s">
        <v>734</v>
      </c>
      <c r="F53" s="2" t="s">
        <v>726</v>
      </c>
      <c r="G53" s="2" t="s">
        <v>734</v>
      </c>
      <c r="H53" s="2" t="s">
        <v>726</v>
      </c>
      <c r="I53" s="2" t="s">
        <v>734</v>
      </c>
      <c r="J53" s="2" t="s">
        <v>726</v>
      </c>
    </row>
    <row r="54" spans="1:10" ht="15" customHeight="1" x14ac:dyDescent="0.25">
      <c r="A54" s="2" t="s">
        <v>104</v>
      </c>
      <c r="B54" s="2" t="s">
        <v>106</v>
      </c>
      <c r="C54" s="2">
        <v>2017</v>
      </c>
      <c r="D54" s="2" t="s">
        <v>726</v>
      </c>
      <c r="E54" s="2" t="s">
        <v>734</v>
      </c>
      <c r="F54" s="2" t="s">
        <v>726</v>
      </c>
      <c r="G54" s="2" t="s">
        <v>734</v>
      </c>
      <c r="H54" s="2" t="s">
        <v>726</v>
      </c>
      <c r="I54" s="2" t="s">
        <v>734</v>
      </c>
      <c r="J54" s="2" t="s">
        <v>726</v>
      </c>
    </row>
    <row r="55" spans="1:10" ht="15" customHeight="1" x14ac:dyDescent="0.25">
      <c r="A55" s="2" t="s">
        <v>104</v>
      </c>
      <c r="B55" s="2" t="s">
        <v>107</v>
      </c>
      <c r="C55" s="2">
        <v>2017</v>
      </c>
      <c r="D55" s="2" t="s">
        <v>726</v>
      </c>
      <c r="E55" s="2" t="s">
        <v>734</v>
      </c>
      <c r="F55" s="2" t="s">
        <v>726</v>
      </c>
      <c r="G55" s="2" t="s">
        <v>734</v>
      </c>
      <c r="H55" s="2" t="s">
        <v>726</v>
      </c>
      <c r="I55" s="2" t="s">
        <v>734</v>
      </c>
      <c r="J55" s="2" t="s">
        <v>726</v>
      </c>
    </row>
    <row r="56" spans="1:10" ht="15" customHeight="1" x14ac:dyDescent="0.25">
      <c r="A56" s="2" t="s">
        <v>104</v>
      </c>
      <c r="B56" s="2" t="s">
        <v>108</v>
      </c>
      <c r="C56" s="2">
        <v>2017</v>
      </c>
      <c r="D56" s="2" t="s">
        <v>726</v>
      </c>
      <c r="E56" s="2" t="s">
        <v>734</v>
      </c>
      <c r="F56" s="2" t="s">
        <v>726</v>
      </c>
      <c r="G56" s="2" t="s">
        <v>734</v>
      </c>
      <c r="H56" s="2" t="s">
        <v>726</v>
      </c>
      <c r="I56" s="2" t="s">
        <v>734</v>
      </c>
      <c r="J56" s="2" t="s">
        <v>726</v>
      </c>
    </row>
    <row r="57" spans="1:10" ht="15" customHeight="1" x14ac:dyDescent="0.25">
      <c r="A57" s="2" t="s">
        <v>109</v>
      </c>
      <c r="B57" s="2" t="s">
        <v>110</v>
      </c>
      <c r="C57" s="2">
        <v>2017</v>
      </c>
      <c r="D57" s="2" t="s">
        <v>726</v>
      </c>
      <c r="E57" s="2" t="s">
        <v>609</v>
      </c>
      <c r="F57" s="2" t="s">
        <v>726</v>
      </c>
      <c r="G57" s="2" t="s">
        <v>609</v>
      </c>
      <c r="H57" s="2" t="s">
        <v>726</v>
      </c>
      <c r="I57" s="2" t="s">
        <v>609</v>
      </c>
      <c r="J57" s="2" t="s">
        <v>726</v>
      </c>
    </row>
    <row r="58" spans="1:10" ht="15" customHeight="1" x14ac:dyDescent="0.25">
      <c r="A58" s="2" t="s">
        <v>109</v>
      </c>
      <c r="B58" s="2" t="s">
        <v>111</v>
      </c>
      <c r="C58" s="2">
        <v>2017</v>
      </c>
      <c r="D58" s="2" t="s">
        <v>726</v>
      </c>
      <c r="E58" s="2" t="s">
        <v>609</v>
      </c>
      <c r="F58" s="2" t="s">
        <v>726</v>
      </c>
      <c r="G58" s="2" t="s">
        <v>609</v>
      </c>
      <c r="H58" s="2" t="s">
        <v>726</v>
      </c>
      <c r="I58" s="2" t="s">
        <v>609</v>
      </c>
      <c r="J58" s="2" t="s">
        <v>726</v>
      </c>
    </row>
    <row r="59" spans="1:10" ht="15" customHeight="1" x14ac:dyDescent="0.25">
      <c r="A59" s="2" t="s">
        <v>109</v>
      </c>
      <c r="B59" s="2" t="s">
        <v>112</v>
      </c>
      <c r="C59" s="2">
        <v>2017</v>
      </c>
      <c r="D59" s="2" t="s">
        <v>726</v>
      </c>
      <c r="E59" s="2" t="s">
        <v>609</v>
      </c>
      <c r="F59" s="2" t="s">
        <v>726</v>
      </c>
      <c r="G59" s="2" t="s">
        <v>609</v>
      </c>
      <c r="H59" s="2" t="s">
        <v>726</v>
      </c>
      <c r="I59" s="2" t="s">
        <v>609</v>
      </c>
      <c r="J59" s="2" t="s">
        <v>726</v>
      </c>
    </row>
    <row r="60" spans="1:10" ht="15" customHeight="1" x14ac:dyDescent="0.25">
      <c r="A60" s="2" t="s">
        <v>109</v>
      </c>
      <c r="B60" s="2" t="s">
        <v>113</v>
      </c>
      <c r="C60" s="2">
        <v>2017</v>
      </c>
      <c r="D60" s="2">
        <v>8.8510000000000009</v>
      </c>
      <c r="E60" s="2" t="s">
        <v>1047</v>
      </c>
      <c r="F60" s="2">
        <v>8.8510000000000009</v>
      </c>
      <c r="G60" s="2" t="s">
        <v>609</v>
      </c>
      <c r="H60" s="2" t="s">
        <v>726</v>
      </c>
      <c r="I60" s="2" t="s">
        <v>609</v>
      </c>
      <c r="J60" s="2" t="s">
        <v>726</v>
      </c>
    </row>
    <row r="61" spans="1:10" ht="15" customHeight="1" x14ac:dyDescent="0.25">
      <c r="A61" s="2" t="s">
        <v>109</v>
      </c>
      <c r="B61" s="2" t="s">
        <v>114</v>
      </c>
      <c r="C61" s="2">
        <v>2017</v>
      </c>
      <c r="D61" s="2" t="s">
        <v>726</v>
      </c>
      <c r="E61" s="2" t="s">
        <v>609</v>
      </c>
      <c r="F61" s="2" t="s">
        <v>726</v>
      </c>
      <c r="G61" s="2" t="s">
        <v>609</v>
      </c>
      <c r="H61" s="2" t="s">
        <v>726</v>
      </c>
      <c r="I61" s="2" t="s">
        <v>609</v>
      </c>
      <c r="J61" s="2" t="s">
        <v>726</v>
      </c>
    </row>
    <row r="62" spans="1:10" ht="15" customHeight="1" x14ac:dyDescent="0.25">
      <c r="A62" s="2" t="s">
        <v>109</v>
      </c>
      <c r="B62" s="2" t="s">
        <v>115</v>
      </c>
      <c r="C62" s="2">
        <v>2017</v>
      </c>
      <c r="D62" s="2">
        <v>89.953999999999994</v>
      </c>
      <c r="E62" s="2" t="s">
        <v>1048</v>
      </c>
      <c r="F62" s="2">
        <v>89.953999999999994</v>
      </c>
      <c r="G62" s="2" t="s">
        <v>609</v>
      </c>
      <c r="H62" s="2" t="s">
        <v>726</v>
      </c>
      <c r="I62" s="2" t="s">
        <v>609</v>
      </c>
      <c r="J62" s="2" t="s">
        <v>726</v>
      </c>
    </row>
    <row r="63" spans="1:10" ht="15" customHeight="1" x14ac:dyDescent="0.25">
      <c r="A63" s="2" t="s">
        <v>109</v>
      </c>
      <c r="B63" s="2" t="s">
        <v>116</v>
      </c>
      <c r="C63" s="2">
        <v>2017</v>
      </c>
      <c r="D63" s="2" t="s">
        <v>726</v>
      </c>
      <c r="E63" s="2" t="s">
        <v>609</v>
      </c>
      <c r="F63" s="2" t="s">
        <v>726</v>
      </c>
      <c r="G63" s="2" t="s">
        <v>609</v>
      </c>
      <c r="H63" s="2" t="s">
        <v>726</v>
      </c>
      <c r="I63" s="2" t="s">
        <v>609</v>
      </c>
      <c r="J63" s="2" t="s">
        <v>726</v>
      </c>
    </row>
    <row r="64" spans="1:10" ht="15" customHeight="1" x14ac:dyDescent="0.25">
      <c r="A64" s="2" t="s">
        <v>109</v>
      </c>
      <c r="B64" s="2" t="s">
        <v>117</v>
      </c>
      <c r="C64" s="2">
        <v>2017</v>
      </c>
      <c r="D64" s="2" t="s">
        <v>726</v>
      </c>
      <c r="E64" s="2" t="s">
        <v>609</v>
      </c>
      <c r="F64" s="2" t="s">
        <v>726</v>
      </c>
      <c r="G64" s="2" t="s">
        <v>609</v>
      </c>
      <c r="H64" s="2" t="s">
        <v>726</v>
      </c>
      <c r="I64" s="2" t="s">
        <v>609</v>
      </c>
      <c r="J64" s="2" t="s">
        <v>726</v>
      </c>
    </row>
    <row r="65" spans="1:10" ht="15" customHeight="1" x14ac:dyDescent="0.25">
      <c r="A65" s="2" t="s">
        <v>109</v>
      </c>
      <c r="B65" s="2" t="s">
        <v>118</v>
      </c>
      <c r="C65" s="2">
        <v>2017</v>
      </c>
      <c r="D65" s="2">
        <v>118</v>
      </c>
      <c r="E65" s="2" t="s">
        <v>1049</v>
      </c>
      <c r="F65" s="2">
        <v>118</v>
      </c>
      <c r="G65" s="2" t="s">
        <v>609</v>
      </c>
      <c r="H65" s="2" t="s">
        <v>726</v>
      </c>
      <c r="I65" s="2" t="s">
        <v>609</v>
      </c>
      <c r="J65" s="2" t="s">
        <v>726</v>
      </c>
    </row>
    <row r="66" spans="1:10" ht="15" customHeight="1" x14ac:dyDescent="0.25">
      <c r="A66" s="2" t="s">
        <v>109</v>
      </c>
      <c r="B66" s="2" t="s">
        <v>119</v>
      </c>
      <c r="C66" s="2">
        <v>2017</v>
      </c>
      <c r="D66" s="2" t="s">
        <v>726</v>
      </c>
      <c r="E66" s="2" t="s">
        <v>609</v>
      </c>
      <c r="F66" s="2" t="s">
        <v>726</v>
      </c>
      <c r="G66" s="2" t="s">
        <v>609</v>
      </c>
      <c r="H66" s="2" t="s">
        <v>726</v>
      </c>
      <c r="I66" s="2" t="s">
        <v>609</v>
      </c>
      <c r="J66" s="2" t="s">
        <v>726</v>
      </c>
    </row>
    <row r="67" spans="1:10" ht="15" customHeight="1" x14ac:dyDescent="0.25">
      <c r="A67" s="2" t="s">
        <v>109</v>
      </c>
      <c r="B67" s="2" t="s">
        <v>120</v>
      </c>
      <c r="C67" s="2">
        <v>2017</v>
      </c>
      <c r="D67" s="2" t="s">
        <v>726</v>
      </c>
      <c r="E67" s="2" t="s">
        <v>609</v>
      </c>
      <c r="F67" s="2" t="s">
        <v>726</v>
      </c>
      <c r="G67" s="2" t="s">
        <v>609</v>
      </c>
      <c r="H67" s="2" t="s">
        <v>726</v>
      </c>
      <c r="I67" s="2" t="s">
        <v>609</v>
      </c>
      <c r="J67" s="2" t="s">
        <v>726</v>
      </c>
    </row>
    <row r="68" spans="1:10" ht="15" customHeight="1" x14ac:dyDescent="0.25">
      <c r="A68" s="2" t="s">
        <v>109</v>
      </c>
      <c r="B68" s="2" t="s">
        <v>121</v>
      </c>
      <c r="C68" s="2">
        <v>2017</v>
      </c>
      <c r="D68" s="2" t="s">
        <v>726</v>
      </c>
      <c r="E68" s="2" t="s">
        <v>609</v>
      </c>
      <c r="F68" s="2" t="s">
        <v>726</v>
      </c>
      <c r="G68" s="2" t="s">
        <v>609</v>
      </c>
      <c r="H68" s="2" t="s">
        <v>726</v>
      </c>
      <c r="I68" s="2" t="s">
        <v>609</v>
      </c>
      <c r="J68" s="2" t="s">
        <v>726</v>
      </c>
    </row>
    <row r="69" spans="1:10" ht="15" customHeight="1" x14ac:dyDescent="0.25">
      <c r="A69" s="2" t="s">
        <v>109</v>
      </c>
      <c r="B69" s="2" t="s">
        <v>122</v>
      </c>
      <c r="C69" s="2">
        <v>2017</v>
      </c>
      <c r="D69" s="2" t="s">
        <v>726</v>
      </c>
      <c r="E69" s="2" t="s">
        <v>609</v>
      </c>
      <c r="F69" s="2" t="s">
        <v>726</v>
      </c>
      <c r="G69" s="2" t="s">
        <v>609</v>
      </c>
      <c r="H69" s="2" t="s">
        <v>726</v>
      </c>
      <c r="I69" s="2" t="s">
        <v>609</v>
      </c>
      <c r="J69" s="2" t="s">
        <v>726</v>
      </c>
    </row>
    <row r="70" spans="1:10" ht="15" customHeight="1" x14ac:dyDescent="0.25">
      <c r="A70" s="2" t="s">
        <v>109</v>
      </c>
      <c r="B70" s="2" t="s">
        <v>123</v>
      </c>
      <c r="C70" s="2">
        <v>2017</v>
      </c>
      <c r="D70" s="2" t="s">
        <v>726</v>
      </c>
      <c r="E70" s="2" t="s">
        <v>609</v>
      </c>
      <c r="F70" s="2" t="s">
        <v>726</v>
      </c>
      <c r="G70" s="2" t="s">
        <v>609</v>
      </c>
      <c r="H70" s="2" t="s">
        <v>726</v>
      </c>
      <c r="I70" s="2" t="s">
        <v>609</v>
      </c>
      <c r="J70" s="2" t="s">
        <v>726</v>
      </c>
    </row>
    <row r="71" spans="1:10" ht="15" customHeight="1" x14ac:dyDescent="0.25">
      <c r="A71" s="2" t="s">
        <v>109</v>
      </c>
      <c r="B71" s="2" t="s">
        <v>124</v>
      </c>
      <c r="C71" s="2">
        <v>2017</v>
      </c>
      <c r="D71" s="2">
        <v>74.39</v>
      </c>
      <c r="E71" s="2" t="s">
        <v>609</v>
      </c>
      <c r="F71" s="2">
        <v>74.39</v>
      </c>
      <c r="G71" s="2" t="s">
        <v>609</v>
      </c>
      <c r="H71" s="2" t="s">
        <v>726</v>
      </c>
      <c r="I71" s="2" t="s">
        <v>609</v>
      </c>
      <c r="J71" s="2" t="s">
        <v>726</v>
      </c>
    </row>
    <row r="72" spans="1:10" ht="15" customHeight="1" x14ac:dyDescent="0.25">
      <c r="A72" s="2" t="s">
        <v>109</v>
      </c>
      <c r="B72" s="2" t="s">
        <v>125</v>
      </c>
      <c r="C72" s="2">
        <v>2017</v>
      </c>
      <c r="D72" s="2" t="s">
        <v>726</v>
      </c>
      <c r="E72" s="2" t="s">
        <v>609</v>
      </c>
      <c r="F72" s="2" t="s">
        <v>726</v>
      </c>
      <c r="G72" s="2" t="s">
        <v>609</v>
      </c>
      <c r="H72" s="2" t="s">
        <v>726</v>
      </c>
      <c r="I72" s="2" t="s">
        <v>609</v>
      </c>
      <c r="J72" s="2" t="s">
        <v>726</v>
      </c>
    </row>
    <row r="73" spans="1:10" ht="15" customHeight="1" x14ac:dyDescent="0.25">
      <c r="A73" s="2" t="s">
        <v>109</v>
      </c>
      <c r="B73" s="2" t="s">
        <v>126</v>
      </c>
      <c r="C73" s="2">
        <v>2017</v>
      </c>
      <c r="D73" s="2" t="s">
        <v>726</v>
      </c>
      <c r="E73" s="2" t="s">
        <v>609</v>
      </c>
      <c r="F73" s="2" t="s">
        <v>726</v>
      </c>
      <c r="G73" s="2" t="s">
        <v>609</v>
      </c>
      <c r="H73" s="2" t="s">
        <v>726</v>
      </c>
      <c r="I73" s="2" t="s">
        <v>609</v>
      </c>
      <c r="J73" s="2" t="s">
        <v>726</v>
      </c>
    </row>
    <row r="74" spans="1:10" ht="15" customHeight="1" x14ac:dyDescent="0.25">
      <c r="A74" s="2" t="s">
        <v>109</v>
      </c>
      <c r="B74" s="2" t="s">
        <v>127</v>
      </c>
      <c r="C74" s="2">
        <v>2017</v>
      </c>
      <c r="D74" s="2" t="s">
        <v>726</v>
      </c>
      <c r="E74" s="2" t="s">
        <v>609</v>
      </c>
      <c r="F74" s="2" t="s">
        <v>726</v>
      </c>
      <c r="G74" s="2" t="s">
        <v>609</v>
      </c>
      <c r="H74" s="2" t="s">
        <v>726</v>
      </c>
      <c r="I74" s="2" t="s">
        <v>609</v>
      </c>
      <c r="J74" s="2" t="s">
        <v>726</v>
      </c>
    </row>
    <row r="75" spans="1:10" ht="15" customHeight="1" x14ac:dyDescent="0.25">
      <c r="A75" s="2" t="s">
        <v>109</v>
      </c>
      <c r="B75" s="2" t="s">
        <v>128</v>
      </c>
      <c r="C75" s="2">
        <v>2017</v>
      </c>
      <c r="D75" s="2">
        <v>3.5859999999999999</v>
      </c>
      <c r="E75" s="2" t="s">
        <v>1050</v>
      </c>
      <c r="F75" s="2">
        <v>3.5859999999999999</v>
      </c>
      <c r="G75" s="2" t="s">
        <v>609</v>
      </c>
      <c r="H75" s="2" t="s">
        <v>726</v>
      </c>
      <c r="I75" s="2" t="s">
        <v>609</v>
      </c>
      <c r="J75" s="2" t="s">
        <v>726</v>
      </c>
    </row>
    <row r="76" spans="1:10" ht="15" customHeight="1" x14ac:dyDescent="0.25">
      <c r="A76" s="2" t="s">
        <v>109</v>
      </c>
      <c r="B76" s="2" t="s">
        <v>129</v>
      </c>
      <c r="C76" s="2">
        <v>2017</v>
      </c>
      <c r="D76" s="2" t="s">
        <v>726</v>
      </c>
      <c r="E76" s="2" t="s">
        <v>609</v>
      </c>
      <c r="F76" s="2" t="s">
        <v>726</v>
      </c>
      <c r="G76" s="2" t="s">
        <v>609</v>
      </c>
      <c r="H76" s="2" t="s">
        <v>726</v>
      </c>
      <c r="I76" s="2" t="s">
        <v>609</v>
      </c>
      <c r="J76" s="2" t="s">
        <v>726</v>
      </c>
    </row>
    <row r="77" spans="1:10" ht="15" customHeight="1" x14ac:dyDescent="0.25">
      <c r="A77" s="2" t="s">
        <v>130</v>
      </c>
      <c r="B77" s="2" t="s">
        <v>131</v>
      </c>
      <c r="C77" s="2">
        <v>2017</v>
      </c>
      <c r="D77" s="2" t="s">
        <v>609</v>
      </c>
      <c r="E77" s="2" t="s">
        <v>609</v>
      </c>
      <c r="F77" s="2" t="s">
        <v>609</v>
      </c>
      <c r="G77" s="2" t="s">
        <v>609</v>
      </c>
      <c r="H77" s="2" t="s">
        <v>609</v>
      </c>
      <c r="I77" s="2" t="s">
        <v>609</v>
      </c>
      <c r="J77" s="2" t="s">
        <v>609</v>
      </c>
    </row>
    <row r="78" spans="1:10" ht="15" customHeight="1" x14ac:dyDescent="0.25">
      <c r="A78" s="2" t="s">
        <v>132</v>
      </c>
      <c r="B78" s="2" t="s">
        <v>133</v>
      </c>
      <c r="C78" s="2">
        <v>2017</v>
      </c>
      <c r="D78" s="2" t="s">
        <v>726</v>
      </c>
      <c r="E78" s="2" t="s">
        <v>609</v>
      </c>
      <c r="F78" s="2" t="s">
        <v>726</v>
      </c>
      <c r="G78" s="2" t="s">
        <v>609</v>
      </c>
      <c r="H78" s="2" t="s">
        <v>726</v>
      </c>
      <c r="I78" s="2" t="s">
        <v>609</v>
      </c>
      <c r="J78" s="2" t="s">
        <v>726</v>
      </c>
    </row>
    <row r="79" spans="1:10" ht="15" customHeight="1" x14ac:dyDescent="0.25">
      <c r="A79" s="2" t="s">
        <v>132</v>
      </c>
      <c r="B79" s="2" t="s">
        <v>134</v>
      </c>
      <c r="C79" s="2">
        <v>2017</v>
      </c>
      <c r="D79" s="2" t="s">
        <v>726</v>
      </c>
      <c r="E79" s="2" t="s">
        <v>609</v>
      </c>
      <c r="F79" s="2" t="s">
        <v>726</v>
      </c>
      <c r="G79" s="2" t="s">
        <v>609</v>
      </c>
      <c r="H79" s="2" t="s">
        <v>726</v>
      </c>
      <c r="I79" s="2" t="s">
        <v>609</v>
      </c>
      <c r="J79" s="2" t="s">
        <v>726</v>
      </c>
    </row>
    <row r="80" spans="1:10" ht="15" customHeight="1" x14ac:dyDescent="0.25">
      <c r="A80" s="2" t="s">
        <v>132</v>
      </c>
      <c r="B80" s="2" t="s">
        <v>135</v>
      </c>
      <c r="C80" s="2">
        <v>2017</v>
      </c>
      <c r="D80" s="2" t="s">
        <v>726</v>
      </c>
      <c r="E80" s="2" t="s">
        <v>609</v>
      </c>
      <c r="F80" s="2" t="s">
        <v>726</v>
      </c>
      <c r="G80" s="2" t="s">
        <v>609</v>
      </c>
      <c r="H80" s="2" t="s">
        <v>726</v>
      </c>
      <c r="I80" s="2" t="s">
        <v>609</v>
      </c>
      <c r="J80" s="2" t="s">
        <v>726</v>
      </c>
    </row>
    <row r="81" spans="1:10" ht="15" customHeight="1" x14ac:dyDescent="0.25">
      <c r="A81" s="2" t="s">
        <v>136</v>
      </c>
      <c r="B81" s="2" t="s">
        <v>137</v>
      </c>
      <c r="C81" s="2">
        <v>2017</v>
      </c>
      <c r="D81" s="2" t="s">
        <v>609</v>
      </c>
      <c r="E81" s="2" t="s">
        <v>609</v>
      </c>
      <c r="F81" s="2" t="s">
        <v>609</v>
      </c>
      <c r="G81" s="2" t="s">
        <v>609</v>
      </c>
      <c r="H81" s="2" t="s">
        <v>609</v>
      </c>
      <c r="I81" s="2" t="s">
        <v>609</v>
      </c>
      <c r="J81" s="2" t="s">
        <v>609</v>
      </c>
    </row>
    <row r="82" spans="1:10" ht="15" customHeight="1" x14ac:dyDescent="0.25">
      <c r="A82" s="2" t="s">
        <v>737</v>
      </c>
      <c r="B82" s="9" t="s">
        <v>1184</v>
      </c>
      <c r="C82" s="2">
        <v>2017</v>
      </c>
      <c r="D82" s="2" t="s">
        <v>609</v>
      </c>
      <c r="E82" s="2" t="s">
        <v>609</v>
      </c>
      <c r="F82" s="2" t="s">
        <v>609</v>
      </c>
      <c r="G82" s="2" t="s">
        <v>609</v>
      </c>
      <c r="H82" s="2" t="s">
        <v>609</v>
      </c>
      <c r="I82" s="2" t="s">
        <v>609</v>
      </c>
      <c r="J82" s="2" t="s">
        <v>609</v>
      </c>
    </row>
    <row r="83" spans="1:10" ht="15" customHeight="1" x14ac:dyDescent="0.25">
      <c r="A83" s="2" t="s">
        <v>138</v>
      </c>
      <c r="B83" s="2" t="s">
        <v>139</v>
      </c>
      <c r="C83" s="2">
        <v>2017</v>
      </c>
      <c r="D83" s="2" t="s">
        <v>726</v>
      </c>
      <c r="E83" s="2" t="s">
        <v>609</v>
      </c>
      <c r="F83" s="2" t="s">
        <v>726</v>
      </c>
      <c r="G83" s="2" t="s">
        <v>609</v>
      </c>
      <c r="H83" s="2" t="s">
        <v>726</v>
      </c>
      <c r="I83" s="2" t="s">
        <v>609</v>
      </c>
      <c r="J83" s="2" t="s">
        <v>726</v>
      </c>
    </row>
    <row r="84" spans="1:10" ht="15" customHeight="1" x14ac:dyDescent="0.25">
      <c r="A84" s="2" t="s">
        <v>140</v>
      </c>
      <c r="B84" s="2" t="s">
        <v>141</v>
      </c>
      <c r="C84" s="2">
        <v>2017</v>
      </c>
      <c r="D84" s="2" t="s">
        <v>726</v>
      </c>
      <c r="E84" s="2" t="s">
        <v>609</v>
      </c>
      <c r="F84" s="2" t="s">
        <v>726</v>
      </c>
      <c r="G84" s="2" t="s">
        <v>609</v>
      </c>
      <c r="H84" s="2" t="s">
        <v>726</v>
      </c>
      <c r="I84" s="2" t="s">
        <v>609</v>
      </c>
      <c r="J84" s="2" t="s">
        <v>726</v>
      </c>
    </row>
    <row r="85" spans="1:10" ht="15" customHeight="1" x14ac:dyDescent="0.25">
      <c r="A85" s="2" t="s">
        <v>142</v>
      </c>
      <c r="B85" s="2" t="s">
        <v>143</v>
      </c>
      <c r="C85" s="2">
        <v>2017</v>
      </c>
      <c r="D85" s="2" t="s">
        <v>726</v>
      </c>
      <c r="E85" s="2" t="s">
        <v>609</v>
      </c>
      <c r="F85" s="2" t="s">
        <v>726</v>
      </c>
      <c r="G85" s="2" t="s">
        <v>609</v>
      </c>
      <c r="H85" s="2" t="s">
        <v>726</v>
      </c>
      <c r="I85" s="2" t="s">
        <v>609</v>
      </c>
      <c r="J85" s="2" t="s">
        <v>726</v>
      </c>
    </row>
    <row r="86" spans="1:10" ht="15" customHeight="1" x14ac:dyDescent="0.25">
      <c r="A86" s="2" t="s">
        <v>142</v>
      </c>
      <c r="B86" s="2" t="s">
        <v>144</v>
      </c>
      <c r="C86" s="2">
        <v>2017</v>
      </c>
      <c r="D86" s="2" t="s">
        <v>726</v>
      </c>
      <c r="E86" s="2" t="s">
        <v>609</v>
      </c>
      <c r="F86" s="2" t="s">
        <v>726</v>
      </c>
      <c r="G86" s="2" t="s">
        <v>609</v>
      </c>
      <c r="H86" s="2" t="s">
        <v>726</v>
      </c>
      <c r="I86" s="2" t="s">
        <v>609</v>
      </c>
      <c r="J86" s="2" t="s">
        <v>726</v>
      </c>
    </row>
    <row r="87" spans="1:10" ht="15" customHeight="1" x14ac:dyDescent="0.25">
      <c r="A87" s="2" t="s">
        <v>142</v>
      </c>
      <c r="B87" s="2" t="s">
        <v>145</v>
      </c>
      <c r="C87" s="2">
        <v>2017</v>
      </c>
      <c r="D87" s="2" t="s">
        <v>726</v>
      </c>
      <c r="E87" s="2" t="s">
        <v>609</v>
      </c>
      <c r="F87" s="2" t="s">
        <v>726</v>
      </c>
      <c r="G87" s="2" t="s">
        <v>609</v>
      </c>
      <c r="H87" s="2" t="s">
        <v>726</v>
      </c>
      <c r="I87" s="2" t="s">
        <v>609</v>
      </c>
      <c r="J87" s="2" t="s">
        <v>726</v>
      </c>
    </row>
    <row r="88" spans="1:10" ht="15" customHeight="1" x14ac:dyDescent="0.25">
      <c r="A88" s="2" t="s">
        <v>146</v>
      </c>
      <c r="B88" s="2" t="s">
        <v>147</v>
      </c>
      <c r="C88" s="2">
        <v>2017</v>
      </c>
      <c r="D88" s="2" t="s">
        <v>726</v>
      </c>
      <c r="E88" s="2" t="s">
        <v>734</v>
      </c>
      <c r="F88" s="2" t="s">
        <v>726</v>
      </c>
      <c r="G88" s="2" t="s">
        <v>734</v>
      </c>
      <c r="H88" s="2" t="s">
        <v>726</v>
      </c>
      <c r="I88" s="2" t="s">
        <v>734</v>
      </c>
      <c r="J88" s="2" t="s">
        <v>726</v>
      </c>
    </row>
    <row r="89" spans="1:10" ht="15" customHeight="1" x14ac:dyDescent="0.25">
      <c r="A89" s="2" t="s">
        <v>146</v>
      </c>
      <c r="B89" s="2" t="s">
        <v>148</v>
      </c>
      <c r="C89" s="2">
        <v>2017</v>
      </c>
      <c r="D89" s="2" t="s">
        <v>726</v>
      </c>
      <c r="E89" s="2" t="s">
        <v>609</v>
      </c>
      <c r="F89" s="2" t="s">
        <v>726</v>
      </c>
      <c r="G89" s="2" t="s">
        <v>609</v>
      </c>
      <c r="H89" s="2" t="s">
        <v>726</v>
      </c>
      <c r="I89" s="2" t="s">
        <v>609</v>
      </c>
      <c r="J89" s="2" t="s">
        <v>726</v>
      </c>
    </row>
    <row r="90" spans="1:10" ht="15" customHeight="1" x14ac:dyDescent="0.25">
      <c r="A90" s="2" t="s">
        <v>146</v>
      </c>
      <c r="B90" s="2" t="s">
        <v>149</v>
      </c>
      <c r="C90" s="2">
        <v>2017</v>
      </c>
      <c r="D90" s="2" t="s">
        <v>726</v>
      </c>
      <c r="E90" s="2" t="s">
        <v>609</v>
      </c>
      <c r="F90" s="2" t="s">
        <v>726</v>
      </c>
      <c r="G90" s="2" t="s">
        <v>609</v>
      </c>
      <c r="H90" s="2" t="s">
        <v>726</v>
      </c>
      <c r="I90" s="2" t="s">
        <v>609</v>
      </c>
      <c r="J90" s="2" t="s">
        <v>726</v>
      </c>
    </row>
    <row r="91" spans="1:10" ht="15" customHeight="1" x14ac:dyDescent="0.25">
      <c r="A91" s="2" t="s">
        <v>150</v>
      </c>
      <c r="B91" s="2" t="s">
        <v>151</v>
      </c>
      <c r="C91" s="2">
        <v>2017</v>
      </c>
      <c r="D91" s="2" t="s">
        <v>726</v>
      </c>
      <c r="E91" s="2" t="s">
        <v>609</v>
      </c>
      <c r="F91" s="2" t="s">
        <v>726</v>
      </c>
      <c r="G91" s="2" t="s">
        <v>609</v>
      </c>
      <c r="H91" s="2" t="s">
        <v>726</v>
      </c>
      <c r="I91" s="2" t="s">
        <v>609</v>
      </c>
      <c r="J91" s="2" t="s">
        <v>726</v>
      </c>
    </row>
    <row r="92" spans="1:10" ht="15" customHeight="1" x14ac:dyDescent="0.25">
      <c r="A92" s="2" t="s">
        <v>150</v>
      </c>
      <c r="B92" s="2" t="s">
        <v>152</v>
      </c>
      <c r="C92" s="2">
        <v>2017</v>
      </c>
      <c r="D92" s="2" t="s">
        <v>726</v>
      </c>
      <c r="E92" s="2" t="s">
        <v>609</v>
      </c>
      <c r="F92" s="2" t="s">
        <v>726</v>
      </c>
      <c r="G92" s="2" t="s">
        <v>609</v>
      </c>
      <c r="H92" s="2" t="s">
        <v>726</v>
      </c>
      <c r="I92" s="2" t="s">
        <v>609</v>
      </c>
      <c r="J92" s="2" t="s">
        <v>726</v>
      </c>
    </row>
    <row r="93" spans="1:10" ht="15" customHeight="1" x14ac:dyDescent="0.25">
      <c r="A93" s="2" t="s">
        <v>150</v>
      </c>
      <c r="B93" s="2" t="s">
        <v>153</v>
      </c>
      <c r="C93" s="2">
        <v>2017</v>
      </c>
      <c r="D93" s="2" t="s">
        <v>726</v>
      </c>
      <c r="E93" s="2" t="s">
        <v>609</v>
      </c>
      <c r="F93" s="2" t="s">
        <v>726</v>
      </c>
      <c r="G93" s="2" t="s">
        <v>609</v>
      </c>
      <c r="H93" s="2" t="s">
        <v>726</v>
      </c>
      <c r="I93" s="2" t="s">
        <v>609</v>
      </c>
      <c r="J93" s="2" t="s">
        <v>726</v>
      </c>
    </row>
    <row r="94" spans="1:10" ht="15" customHeight="1" x14ac:dyDescent="0.25">
      <c r="A94" s="2" t="s">
        <v>154</v>
      </c>
      <c r="B94" s="2" t="s">
        <v>155</v>
      </c>
      <c r="C94" s="2">
        <v>2017</v>
      </c>
      <c r="D94" s="2" t="s">
        <v>726</v>
      </c>
      <c r="E94" s="2" t="s">
        <v>609</v>
      </c>
      <c r="F94" s="2" t="s">
        <v>726</v>
      </c>
      <c r="G94" s="2" t="s">
        <v>609</v>
      </c>
      <c r="H94" s="2" t="s">
        <v>726</v>
      </c>
      <c r="I94" s="2" t="s">
        <v>609</v>
      </c>
      <c r="J94" s="2" t="s">
        <v>726</v>
      </c>
    </row>
    <row r="95" spans="1:10" ht="15" customHeight="1" x14ac:dyDescent="0.25">
      <c r="A95" s="2" t="s">
        <v>154</v>
      </c>
      <c r="B95" s="2" t="s">
        <v>156</v>
      </c>
      <c r="C95" s="2">
        <v>2017</v>
      </c>
      <c r="D95" s="2">
        <v>0.39</v>
      </c>
      <c r="E95" s="2" t="s">
        <v>1051</v>
      </c>
      <c r="F95" s="2">
        <v>0.39</v>
      </c>
      <c r="G95" s="2" t="s">
        <v>609</v>
      </c>
      <c r="H95" s="2" t="s">
        <v>726</v>
      </c>
      <c r="I95" s="2" t="s">
        <v>609</v>
      </c>
      <c r="J95" s="2" t="s">
        <v>726</v>
      </c>
    </row>
    <row r="96" spans="1:10" ht="15" customHeight="1" x14ac:dyDescent="0.25">
      <c r="A96" s="2" t="s">
        <v>154</v>
      </c>
      <c r="B96" s="2" t="s">
        <v>157</v>
      </c>
      <c r="C96" s="2">
        <v>2017</v>
      </c>
      <c r="D96" s="2" t="s">
        <v>726</v>
      </c>
      <c r="E96" s="2" t="s">
        <v>609</v>
      </c>
      <c r="F96" s="2" t="s">
        <v>726</v>
      </c>
      <c r="G96" s="2" t="s">
        <v>609</v>
      </c>
      <c r="H96" s="2" t="s">
        <v>726</v>
      </c>
      <c r="I96" s="2" t="s">
        <v>609</v>
      </c>
      <c r="J96" s="2" t="s">
        <v>726</v>
      </c>
    </row>
    <row r="97" spans="1:10" ht="15" customHeight="1" x14ac:dyDescent="0.25">
      <c r="A97" s="2" t="s">
        <v>154</v>
      </c>
      <c r="B97" s="2" t="s">
        <v>158</v>
      </c>
      <c r="C97" s="2">
        <v>2017</v>
      </c>
      <c r="D97" s="2" t="s">
        <v>726</v>
      </c>
      <c r="E97" s="2" t="s">
        <v>609</v>
      </c>
      <c r="F97" s="2" t="s">
        <v>726</v>
      </c>
      <c r="G97" s="2" t="s">
        <v>609</v>
      </c>
      <c r="H97" s="2" t="s">
        <v>726</v>
      </c>
      <c r="I97" s="2" t="s">
        <v>609</v>
      </c>
      <c r="J97" s="2" t="s">
        <v>726</v>
      </c>
    </row>
    <row r="98" spans="1:10" ht="15" customHeight="1" x14ac:dyDescent="0.25">
      <c r="A98" s="2" t="s">
        <v>159</v>
      </c>
      <c r="B98" s="2" t="s">
        <v>160</v>
      </c>
      <c r="C98" s="2">
        <v>2017</v>
      </c>
      <c r="D98" s="2">
        <v>17.899999999999999</v>
      </c>
      <c r="E98" s="2" t="s">
        <v>1045</v>
      </c>
      <c r="F98" s="2">
        <v>17.899999999999999</v>
      </c>
      <c r="G98" s="2" t="s">
        <v>609</v>
      </c>
      <c r="H98" s="2" t="s">
        <v>726</v>
      </c>
      <c r="I98" s="2" t="s">
        <v>609</v>
      </c>
      <c r="J98" s="2" t="s">
        <v>726</v>
      </c>
    </row>
    <row r="99" spans="1:10" ht="15" customHeight="1" x14ac:dyDescent="0.25">
      <c r="A99" s="2" t="s">
        <v>163</v>
      </c>
      <c r="B99" s="2" t="s">
        <v>162</v>
      </c>
      <c r="C99" s="2">
        <v>2017</v>
      </c>
      <c r="D99" s="2" t="s">
        <v>609</v>
      </c>
      <c r="E99" s="2" t="s">
        <v>609</v>
      </c>
      <c r="F99" s="2" t="s">
        <v>609</v>
      </c>
      <c r="G99" s="2" t="s">
        <v>609</v>
      </c>
      <c r="H99" s="2" t="s">
        <v>609</v>
      </c>
      <c r="I99" s="2" t="s">
        <v>609</v>
      </c>
      <c r="J99" s="2" t="s">
        <v>609</v>
      </c>
    </row>
    <row r="100" spans="1:10" ht="15" customHeight="1" x14ac:dyDescent="0.25">
      <c r="A100" s="2" t="s">
        <v>168</v>
      </c>
      <c r="B100" s="2" t="s">
        <v>165</v>
      </c>
      <c r="C100" s="2">
        <v>2017</v>
      </c>
      <c r="D100" s="2" t="s">
        <v>609</v>
      </c>
      <c r="E100" s="2" t="s">
        <v>609</v>
      </c>
      <c r="F100" s="2" t="s">
        <v>609</v>
      </c>
      <c r="G100" s="2" t="s">
        <v>609</v>
      </c>
      <c r="H100" s="2" t="s">
        <v>609</v>
      </c>
      <c r="I100" s="2" t="s">
        <v>609</v>
      </c>
      <c r="J100" s="2" t="s">
        <v>609</v>
      </c>
    </row>
    <row r="101" spans="1:10" ht="15" customHeight="1" x14ac:dyDescent="0.25">
      <c r="A101" s="2" t="s">
        <v>169</v>
      </c>
      <c r="B101" s="2" t="s">
        <v>170</v>
      </c>
      <c r="C101" s="2">
        <v>2017</v>
      </c>
      <c r="D101" s="2" t="s">
        <v>609</v>
      </c>
      <c r="E101" s="2" t="s">
        <v>609</v>
      </c>
      <c r="F101" s="2" t="s">
        <v>609</v>
      </c>
      <c r="G101" s="2" t="s">
        <v>609</v>
      </c>
      <c r="H101" s="2" t="s">
        <v>609</v>
      </c>
      <c r="I101" s="2" t="s">
        <v>609</v>
      </c>
      <c r="J101" s="2" t="s">
        <v>609</v>
      </c>
    </row>
    <row r="102" spans="1:10" ht="15" customHeight="1" x14ac:dyDescent="0.25">
      <c r="A102" s="2" t="s">
        <v>169</v>
      </c>
      <c r="B102" s="2" t="s">
        <v>171</v>
      </c>
      <c r="C102" s="2">
        <v>2017</v>
      </c>
      <c r="D102" s="2" t="s">
        <v>609</v>
      </c>
      <c r="E102" s="2" t="s">
        <v>609</v>
      </c>
      <c r="F102" s="2" t="s">
        <v>609</v>
      </c>
      <c r="G102" s="2" t="s">
        <v>609</v>
      </c>
      <c r="H102" s="2" t="s">
        <v>609</v>
      </c>
      <c r="I102" s="2" t="s">
        <v>609</v>
      </c>
      <c r="J102" s="2" t="s">
        <v>609</v>
      </c>
    </row>
    <row r="103" spans="1:10" ht="15" customHeight="1" x14ac:dyDescent="0.25">
      <c r="A103" s="2" t="s">
        <v>169</v>
      </c>
      <c r="B103" s="2" t="s">
        <v>172</v>
      </c>
      <c r="C103" s="2">
        <v>2017</v>
      </c>
      <c r="D103" s="2" t="s">
        <v>609</v>
      </c>
      <c r="E103" s="2" t="s">
        <v>609</v>
      </c>
      <c r="F103" s="2" t="s">
        <v>609</v>
      </c>
      <c r="G103" s="2" t="s">
        <v>609</v>
      </c>
      <c r="H103" s="2" t="s">
        <v>609</v>
      </c>
      <c r="I103" s="2" t="s">
        <v>609</v>
      </c>
      <c r="J103" s="2" t="s">
        <v>609</v>
      </c>
    </row>
    <row r="104" spans="1:10" ht="15" customHeight="1" x14ac:dyDescent="0.25">
      <c r="A104" s="2" t="s">
        <v>169</v>
      </c>
      <c r="B104" s="2" t="s">
        <v>173</v>
      </c>
      <c r="C104" s="2">
        <v>2017</v>
      </c>
      <c r="D104" s="2" t="s">
        <v>609</v>
      </c>
      <c r="E104" s="2" t="s">
        <v>609</v>
      </c>
      <c r="F104" s="2" t="s">
        <v>609</v>
      </c>
      <c r="G104" s="2" t="s">
        <v>609</v>
      </c>
      <c r="H104" s="2" t="s">
        <v>609</v>
      </c>
      <c r="I104" s="2" t="s">
        <v>609</v>
      </c>
      <c r="J104" s="2" t="s">
        <v>609</v>
      </c>
    </row>
    <row r="105" spans="1:10" ht="15" customHeight="1" x14ac:dyDescent="0.25">
      <c r="A105" s="2" t="s">
        <v>169</v>
      </c>
      <c r="B105" s="2" t="s">
        <v>174</v>
      </c>
      <c r="C105" s="2">
        <v>2017</v>
      </c>
      <c r="D105" s="2" t="s">
        <v>609</v>
      </c>
      <c r="E105" s="2" t="s">
        <v>609</v>
      </c>
      <c r="F105" s="2" t="s">
        <v>609</v>
      </c>
      <c r="G105" s="2" t="s">
        <v>609</v>
      </c>
      <c r="H105" s="2" t="s">
        <v>609</v>
      </c>
      <c r="I105" s="2" t="s">
        <v>609</v>
      </c>
      <c r="J105" s="2" t="s">
        <v>609</v>
      </c>
    </row>
    <row r="106" spans="1:10" ht="15" customHeight="1" x14ac:dyDescent="0.25">
      <c r="A106" s="2" t="s">
        <v>169</v>
      </c>
      <c r="B106" s="2" t="s">
        <v>175</v>
      </c>
      <c r="C106" s="2">
        <v>2017</v>
      </c>
      <c r="D106" s="2" t="s">
        <v>609</v>
      </c>
      <c r="E106" s="2" t="s">
        <v>609</v>
      </c>
      <c r="F106" s="2" t="s">
        <v>609</v>
      </c>
      <c r="G106" s="2" t="s">
        <v>609</v>
      </c>
      <c r="H106" s="2" t="s">
        <v>609</v>
      </c>
      <c r="I106" s="2" t="s">
        <v>609</v>
      </c>
      <c r="J106" s="2" t="s">
        <v>609</v>
      </c>
    </row>
    <row r="107" spans="1:10" ht="15" customHeight="1" x14ac:dyDescent="0.25">
      <c r="A107" s="2" t="s">
        <v>169</v>
      </c>
      <c r="B107" s="2" t="s">
        <v>176</v>
      </c>
      <c r="C107" s="2">
        <v>2017</v>
      </c>
      <c r="D107" s="2" t="s">
        <v>609</v>
      </c>
      <c r="E107" s="2" t="s">
        <v>609</v>
      </c>
      <c r="F107" s="2" t="s">
        <v>609</v>
      </c>
      <c r="G107" s="2" t="s">
        <v>609</v>
      </c>
      <c r="H107" s="2" t="s">
        <v>609</v>
      </c>
      <c r="I107" s="2" t="s">
        <v>609</v>
      </c>
      <c r="J107" s="2" t="s">
        <v>609</v>
      </c>
    </row>
    <row r="108" spans="1:10" ht="15" customHeight="1" x14ac:dyDescent="0.25">
      <c r="A108" s="2" t="s">
        <v>177</v>
      </c>
      <c r="B108" s="2" t="s">
        <v>178</v>
      </c>
      <c r="C108" s="2">
        <v>2017</v>
      </c>
      <c r="D108" s="2">
        <v>0.217</v>
      </c>
      <c r="E108" s="2" t="s">
        <v>1052</v>
      </c>
      <c r="F108" s="2">
        <v>0.217</v>
      </c>
      <c r="G108" s="2" t="s">
        <v>609</v>
      </c>
      <c r="H108" s="2" t="s">
        <v>726</v>
      </c>
      <c r="I108" s="2" t="s">
        <v>609</v>
      </c>
      <c r="J108" s="2" t="s">
        <v>726</v>
      </c>
    </row>
    <row r="109" spans="1:10" ht="15" customHeight="1" x14ac:dyDescent="0.25">
      <c r="A109" s="2" t="s">
        <v>177</v>
      </c>
      <c r="B109" s="2" t="s">
        <v>179</v>
      </c>
      <c r="C109" s="2">
        <v>2017</v>
      </c>
      <c r="D109" s="2" t="s">
        <v>726</v>
      </c>
      <c r="E109" s="2" t="s">
        <v>609</v>
      </c>
      <c r="F109" s="2" t="s">
        <v>726</v>
      </c>
      <c r="G109" s="2" t="s">
        <v>609</v>
      </c>
      <c r="H109" s="2" t="s">
        <v>726</v>
      </c>
      <c r="I109" s="2" t="s">
        <v>609</v>
      </c>
      <c r="J109" s="2" t="s">
        <v>726</v>
      </c>
    </row>
    <row r="110" spans="1:10" ht="15" customHeight="1" x14ac:dyDescent="0.25">
      <c r="A110" s="2" t="s">
        <v>177</v>
      </c>
      <c r="B110" s="2" t="s">
        <v>180</v>
      </c>
      <c r="C110" s="2">
        <v>2017</v>
      </c>
      <c r="D110" s="2" t="s">
        <v>726</v>
      </c>
      <c r="E110" s="2" t="s">
        <v>609</v>
      </c>
      <c r="F110" s="2" t="s">
        <v>726</v>
      </c>
      <c r="G110" s="2" t="s">
        <v>609</v>
      </c>
      <c r="H110" s="2" t="s">
        <v>726</v>
      </c>
      <c r="I110" s="2" t="s">
        <v>609</v>
      </c>
      <c r="J110" s="2" t="s">
        <v>726</v>
      </c>
    </row>
    <row r="111" spans="1:10" ht="15" customHeight="1" x14ac:dyDescent="0.25">
      <c r="A111" s="2" t="s">
        <v>181</v>
      </c>
      <c r="B111" s="2" t="s">
        <v>182</v>
      </c>
      <c r="C111" s="2">
        <v>2017</v>
      </c>
      <c r="D111" s="2" t="s">
        <v>726</v>
      </c>
      <c r="E111" s="2" t="s">
        <v>726</v>
      </c>
      <c r="F111" s="2" t="s">
        <v>726</v>
      </c>
      <c r="G111" s="2" t="s">
        <v>726</v>
      </c>
      <c r="H111" s="2" t="s">
        <v>726</v>
      </c>
      <c r="I111" s="2" t="s">
        <v>726</v>
      </c>
      <c r="J111" s="2" t="s">
        <v>726</v>
      </c>
    </row>
    <row r="112" spans="1:10" ht="15" customHeight="1" x14ac:dyDescent="0.25">
      <c r="A112" s="2" t="s">
        <v>181</v>
      </c>
      <c r="B112" s="2" t="s">
        <v>183</v>
      </c>
      <c r="C112" s="2">
        <v>2017</v>
      </c>
      <c r="D112" s="2" t="s">
        <v>726</v>
      </c>
      <c r="E112" s="2" t="s">
        <v>726</v>
      </c>
      <c r="F112" s="2" t="s">
        <v>726</v>
      </c>
      <c r="G112" s="2" t="s">
        <v>726</v>
      </c>
      <c r="H112" s="2" t="s">
        <v>726</v>
      </c>
      <c r="I112" s="2" t="s">
        <v>726</v>
      </c>
      <c r="J112" s="2" t="s">
        <v>726</v>
      </c>
    </row>
    <row r="113" spans="1:10" ht="15" customHeight="1" x14ac:dyDescent="0.25">
      <c r="A113" s="2" t="s">
        <v>181</v>
      </c>
      <c r="B113" s="2" t="s">
        <v>184</v>
      </c>
      <c r="C113" s="2">
        <v>2017</v>
      </c>
      <c r="D113" s="2">
        <v>14</v>
      </c>
      <c r="E113" s="2" t="s">
        <v>1053</v>
      </c>
      <c r="F113" s="2">
        <v>14</v>
      </c>
      <c r="G113" s="2" t="s">
        <v>726</v>
      </c>
      <c r="H113" s="2" t="s">
        <v>726</v>
      </c>
      <c r="I113" s="2" t="s">
        <v>726</v>
      </c>
      <c r="J113" s="2" t="s">
        <v>726</v>
      </c>
    </row>
    <row r="114" spans="1:10" ht="15" customHeight="1" x14ac:dyDescent="0.25">
      <c r="A114" s="2" t="s">
        <v>181</v>
      </c>
      <c r="B114" s="2" t="s">
        <v>185</v>
      </c>
      <c r="C114" s="2">
        <v>2017</v>
      </c>
      <c r="D114" s="2" t="s">
        <v>726</v>
      </c>
      <c r="E114" s="2" t="s">
        <v>726</v>
      </c>
      <c r="F114" s="2" t="s">
        <v>726</v>
      </c>
      <c r="G114" s="2" t="s">
        <v>726</v>
      </c>
      <c r="H114" s="2" t="s">
        <v>726</v>
      </c>
      <c r="I114" s="2" t="s">
        <v>726</v>
      </c>
      <c r="J114" s="2" t="s">
        <v>726</v>
      </c>
    </row>
    <row r="115" spans="1:10" ht="15" customHeight="1" x14ac:dyDescent="0.25">
      <c r="A115" s="2" t="s">
        <v>186</v>
      </c>
      <c r="B115" s="2" t="s">
        <v>187</v>
      </c>
      <c r="C115" s="2">
        <v>2017</v>
      </c>
      <c r="D115" s="2" t="s">
        <v>726</v>
      </c>
      <c r="E115" s="2" t="s">
        <v>609</v>
      </c>
      <c r="F115" s="2" t="s">
        <v>726</v>
      </c>
      <c r="G115" s="2" t="s">
        <v>609</v>
      </c>
      <c r="H115" s="2" t="s">
        <v>726</v>
      </c>
      <c r="I115" s="2" t="s">
        <v>609</v>
      </c>
      <c r="J115" s="2" t="s">
        <v>726</v>
      </c>
    </row>
    <row r="116" spans="1:10" ht="15" customHeight="1" x14ac:dyDescent="0.25">
      <c r="A116" s="2" t="s">
        <v>188</v>
      </c>
      <c r="B116" s="2" t="s">
        <v>189</v>
      </c>
      <c r="C116" s="2">
        <v>2017</v>
      </c>
      <c r="D116" s="2">
        <v>415.065</v>
      </c>
      <c r="E116" s="2" t="s">
        <v>799</v>
      </c>
      <c r="F116" s="2">
        <v>286.04300000000001</v>
      </c>
      <c r="G116" s="2" t="s">
        <v>1054</v>
      </c>
      <c r="H116" s="2">
        <v>129.02199999999999</v>
      </c>
      <c r="I116" s="2" t="s">
        <v>726</v>
      </c>
      <c r="J116" s="2" t="s">
        <v>726</v>
      </c>
    </row>
    <row r="117" spans="1:10" ht="15" customHeight="1" x14ac:dyDescent="0.25">
      <c r="A117" s="2" t="s">
        <v>190</v>
      </c>
      <c r="B117" s="2" t="s">
        <v>191</v>
      </c>
      <c r="C117" s="2">
        <v>2017</v>
      </c>
      <c r="D117" s="2" t="s">
        <v>726</v>
      </c>
      <c r="E117" s="2" t="s">
        <v>609</v>
      </c>
      <c r="F117" s="2" t="s">
        <v>726</v>
      </c>
      <c r="G117" s="2" t="s">
        <v>609</v>
      </c>
      <c r="H117" s="2" t="s">
        <v>726</v>
      </c>
      <c r="I117" s="2" t="s">
        <v>609</v>
      </c>
      <c r="J117" s="2" t="s">
        <v>726</v>
      </c>
    </row>
    <row r="118" spans="1:10" ht="15" customHeight="1" x14ac:dyDescent="0.25">
      <c r="A118" s="2" t="s">
        <v>190</v>
      </c>
      <c r="B118" s="2" t="s">
        <v>192</v>
      </c>
      <c r="C118" s="2">
        <v>2017</v>
      </c>
      <c r="D118" s="2">
        <v>1119.2819999999999</v>
      </c>
      <c r="E118" s="2" t="s">
        <v>1055</v>
      </c>
      <c r="F118" s="2">
        <v>1119.2819999999999</v>
      </c>
      <c r="G118" s="2" t="s">
        <v>734</v>
      </c>
      <c r="H118" s="2" t="s">
        <v>726</v>
      </c>
      <c r="I118" s="2" t="s">
        <v>734</v>
      </c>
      <c r="J118" s="2" t="s">
        <v>726</v>
      </c>
    </row>
    <row r="119" spans="1:10" ht="15" customHeight="1" x14ac:dyDescent="0.25">
      <c r="A119" s="2" t="s">
        <v>190</v>
      </c>
      <c r="B119" s="2" t="s">
        <v>193</v>
      </c>
      <c r="C119" s="2">
        <v>2017</v>
      </c>
      <c r="D119" s="2" t="s">
        <v>726</v>
      </c>
      <c r="E119" s="2" t="s">
        <v>609</v>
      </c>
      <c r="F119" s="2" t="s">
        <v>726</v>
      </c>
      <c r="G119" s="2" t="s">
        <v>609</v>
      </c>
      <c r="H119" s="2" t="s">
        <v>726</v>
      </c>
      <c r="I119" s="2" t="s">
        <v>609</v>
      </c>
      <c r="J119" s="2" t="s">
        <v>726</v>
      </c>
    </row>
    <row r="120" spans="1:10" ht="15" customHeight="1" x14ac:dyDescent="0.25">
      <c r="A120" s="2" t="s">
        <v>190</v>
      </c>
      <c r="B120" s="2" t="s">
        <v>190</v>
      </c>
      <c r="C120" s="2">
        <v>2017</v>
      </c>
      <c r="D120" s="2" t="s">
        <v>726</v>
      </c>
      <c r="E120" s="2" t="s">
        <v>609</v>
      </c>
      <c r="F120" s="2" t="s">
        <v>726</v>
      </c>
      <c r="G120" s="2" t="s">
        <v>609</v>
      </c>
      <c r="H120" s="2" t="s">
        <v>726</v>
      </c>
      <c r="I120" s="2" t="s">
        <v>609</v>
      </c>
      <c r="J120" s="2" t="s">
        <v>726</v>
      </c>
    </row>
    <row r="121" spans="1:10" ht="15" customHeight="1" x14ac:dyDescent="0.25">
      <c r="A121" s="2" t="s">
        <v>190</v>
      </c>
      <c r="B121" s="2" t="s">
        <v>194</v>
      </c>
      <c r="C121" s="2">
        <v>2017</v>
      </c>
      <c r="D121" s="2" t="s">
        <v>726</v>
      </c>
      <c r="E121" s="2" t="s">
        <v>609</v>
      </c>
      <c r="F121" s="2" t="s">
        <v>726</v>
      </c>
      <c r="G121" s="2" t="s">
        <v>609</v>
      </c>
      <c r="H121" s="2" t="s">
        <v>726</v>
      </c>
      <c r="I121" s="2" t="s">
        <v>609</v>
      </c>
      <c r="J121" s="2" t="s">
        <v>726</v>
      </c>
    </row>
    <row r="122" spans="1:10" ht="15" customHeight="1" x14ac:dyDescent="0.25">
      <c r="A122" s="2" t="s">
        <v>190</v>
      </c>
      <c r="B122" s="2" t="s">
        <v>195</v>
      </c>
      <c r="C122" s="2">
        <v>2017</v>
      </c>
      <c r="D122" s="2" t="s">
        <v>726</v>
      </c>
      <c r="E122" s="2" t="s">
        <v>609</v>
      </c>
      <c r="F122" s="2" t="s">
        <v>726</v>
      </c>
      <c r="G122" s="2" t="s">
        <v>609</v>
      </c>
      <c r="H122" s="2" t="s">
        <v>726</v>
      </c>
      <c r="I122" s="2" t="s">
        <v>609</v>
      </c>
      <c r="J122" s="2" t="s">
        <v>726</v>
      </c>
    </row>
    <row r="123" spans="1:10" ht="15" customHeight="1" x14ac:dyDescent="0.25">
      <c r="A123" s="2" t="s">
        <v>190</v>
      </c>
      <c r="B123" s="2" t="s">
        <v>196</v>
      </c>
      <c r="C123" s="2">
        <v>2017</v>
      </c>
      <c r="D123" s="2" t="s">
        <v>726</v>
      </c>
      <c r="E123" s="2" t="s">
        <v>609</v>
      </c>
      <c r="F123" s="2" t="s">
        <v>726</v>
      </c>
      <c r="G123" s="2" t="s">
        <v>609</v>
      </c>
      <c r="H123" s="2" t="s">
        <v>726</v>
      </c>
      <c r="I123" s="2" t="s">
        <v>609</v>
      </c>
      <c r="J123" s="2" t="s">
        <v>726</v>
      </c>
    </row>
    <row r="124" spans="1:10" ht="15" customHeight="1" x14ac:dyDescent="0.25">
      <c r="A124" s="2" t="s">
        <v>197</v>
      </c>
      <c r="B124" s="2" t="s">
        <v>198</v>
      </c>
      <c r="C124" s="2">
        <v>2017</v>
      </c>
      <c r="D124" s="2" t="s">
        <v>726</v>
      </c>
      <c r="E124" s="2" t="s">
        <v>609</v>
      </c>
      <c r="F124" s="2" t="s">
        <v>726</v>
      </c>
      <c r="G124" s="2" t="s">
        <v>609</v>
      </c>
      <c r="H124" s="2" t="s">
        <v>726</v>
      </c>
      <c r="I124" s="2" t="s">
        <v>609</v>
      </c>
      <c r="J124" s="2" t="s">
        <v>726</v>
      </c>
    </row>
    <row r="125" spans="1:10" ht="15" customHeight="1" x14ac:dyDescent="0.25">
      <c r="A125" s="2" t="s">
        <v>197</v>
      </c>
      <c r="B125" s="2" t="s">
        <v>199</v>
      </c>
      <c r="C125" s="2">
        <v>2017</v>
      </c>
      <c r="D125" s="2">
        <v>3.2330000000000001</v>
      </c>
      <c r="E125" s="2" t="s">
        <v>1056</v>
      </c>
      <c r="F125" s="2">
        <v>3.2330000000000001</v>
      </c>
      <c r="G125" s="2" t="s">
        <v>609</v>
      </c>
      <c r="H125" s="2" t="s">
        <v>726</v>
      </c>
      <c r="I125" s="2" t="s">
        <v>609</v>
      </c>
      <c r="J125" s="2" t="s">
        <v>726</v>
      </c>
    </row>
    <row r="126" spans="1:10" ht="15" customHeight="1" x14ac:dyDescent="0.25">
      <c r="A126" s="2" t="s">
        <v>200</v>
      </c>
      <c r="B126" s="2" t="s">
        <v>201</v>
      </c>
      <c r="C126" s="2">
        <v>2017</v>
      </c>
      <c r="D126" s="2" t="s">
        <v>726</v>
      </c>
      <c r="E126" s="2" t="s">
        <v>609</v>
      </c>
      <c r="F126" s="2" t="s">
        <v>726</v>
      </c>
      <c r="G126" s="2" t="s">
        <v>609</v>
      </c>
      <c r="H126" s="2" t="s">
        <v>726</v>
      </c>
      <c r="I126" s="2" t="s">
        <v>609</v>
      </c>
      <c r="J126" s="2" t="s">
        <v>726</v>
      </c>
    </row>
    <row r="127" spans="1:10" ht="15" customHeight="1" x14ac:dyDescent="0.25">
      <c r="A127" s="2" t="s">
        <v>202</v>
      </c>
      <c r="B127" s="2" t="s">
        <v>203</v>
      </c>
      <c r="C127" s="2">
        <v>2017</v>
      </c>
      <c r="D127" s="2" t="s">
        <v>726</v>
      </c>
      <c r="E127" s="2" t="s">
        <v>609</v>
      </c>
      <c r="F127" s="2" t="s">
        <v>726</v>
      </c>
      <c r="G127" s="2" t="s">
        <v>609</v>
      </c>
      <c r="H127" s="2" t="s">
        <v>726</v>
      </c>
      <c r="I127" s="2" t="s">
        <v>609</v>
      </c>
      <c r="J127" s="2" t="s">
        <v>726</v>
      </c>
    </row>
    <row r="128" spans="1:10" ht="15" customHeight="1" x14ac:dyDescent="0.25">
      <c r="A128" s="2" t="s">
        <v>202</v>
      </c>
      <c r="B128" s="2" t="s">
        <v>204</v>
      </c>
      <c r="C128" s="2">
        <v>2017</v>
      </c>
      <c r="D128" s="2">
        <v>0.115</v>
      </c>
      <c r="E128" s="2" t="s">
        <v>1057</v>
      </c>
      <c r="F128" s="2">
        <v>0.115</v>
      </c>
      <c r="G128" s="2" t="s">
        <v>609</v>
      </c>
      <c r="H128" s="2" t="s">
        <v>726</v>
      </c>
      <c r="I128" s="2" t="s">
        <v>609</v>
      </c>
      <c r="J128" s="2" t="s">
        <v>726</v>
      </c>
    </row>
    <row r="129" spans="1:10" ht="15" customHeight="1" x14ac:dyDescent="0.25">
      <c r="A129" s="2" t="s">
        <v>202</v>
      </c>
      <c r="B129" s="2" t="s">
        <v>205</v>
      </c>
      <c r="C129" s="2">
        <v>2017</v>
      </c>
      <c r="D129" s="2" t="s">
        <v>726</v>
      </c>
      <c r="E129" s="2" t="s">
        <v>609</v>
      </c>
      <c r="F129" s="2" t="s">
        <v>726</v>
      </c>
      <c r="G129" s="2" t="s">
        <v>609</v>
      </c>
      <c r="H129" s="2" t="s">
        <v>726</v>
      </c>
      <c r="I129" s="2" t="s">
        <v>609</v>
      </c>
      <c r="J129" s="2" t="s">
        <v>726</v>
      </c>
    </row>
    <row r="130" spans="1:10" ht="15" customHeight="1" x14ac:dyDescent="0.25">
      <c r="A130" s="2" t="s">
        <v>206</v>
      </c>
      <c r="B130" s="2" t="s">
        <v>207</v>
      </c>
      <c r="C130" s="2">
        <v>2017</v>
      </c>
      <c r="D130" s="2">
        <v>12</v>
      </c>
      <c r="E130" s="2" t="s">
        <v>1058</v>
      </c>
      <c r="F130" s="2">
        <v>12</v>
      </c>
      <c r="G130" s="2" t="s">
        <v>609</v>
      </c>
      <c r="H130" s="2" t="s">
        <v>726</v>
      </c>
      <c r="I130" s="2" t="s">
        <v>609</v>
      </c>
      <c r="J130" s="2" t="s">
        <v>726</v>
      </c>
    </row>
    <row r="131" spans="1:10" ht="15" customHeight="1" x14ac:dyDescent="0.25">
      <c r="A131" s="2" t="s">
        <v>208</v>
      </c>
      <c r="B131" s="2" t="s">
        <v>209</v>
      </c>
      <c r="C131" s="2">
        <v>2017</v>
      </c>
      <c r="D131" s="2" t="s">
        <v>726</v>
      </c>
      <c r="E131" s="2" t="s">
        <v>734</v>
      </c>
      <c r="F131" s="2" t="s">
        <v>726</v>
      </c>
      <c r="G131" s="2" t="s">
        <v>734</v>
      </c>
      <c r="H131" s="2" t="s">
        <v>726</v>
      </c>
      <c r="I131" s="2" t="s">
        <v>734</v>
      </c>
      <c r="J131" s="2" t="s">
        <v>726</v>
      </c>
    </row>
    <row r="132" spans="1:10" ht="15" customHeight="1" x14ac:dyDescent="0.25">
      <c r="A132" s="2" t="s">
        <v>210</v>
      </c>
      <c r="B132" s="2" t="s">
        <v>211</v>
      </c>
      <c r="C132" s="2">
        <v>2017</v>
      </c>
      <c r="D132" s="2" t="s">
        <v>726</v>
      </c>
      <c r="E132" s="2" t="s">
        <v>609</v>
      </c>
      <c r="F132" s="2" t="s">
        <v>726</v>
      </c>
      <c r="G132" s="2" t="s">
        <v>609</v>
      </c>
      <c r="H132" s="2" t="s">
        <v>726</v>
      </c>
      <c r="I132" s="2" t="s">
        <v>609</v>
      </c>
      <c r="J132" s="2" t="s">
        <v>726</v>
      </c>
    </row>
    <row r="133" spans="1:10" ht="15" customHeight="1" x14ac:dyDescent="0.25">
      <c r="A133" s="2" t="s">
        <v>212</v>
      </c>
      <c r="B133" s="2" t="s">
        <v>213</v>
      </c>
      <c r="C133" s="2">
        <v>2017</v>
      </c>
      <c r="D133" s="2" t="s">
        <v>609</v>
      </c>
      <c r="E133" s="2" t="s">
        <v>609</v>
      </c>
      <c r="F133" s="2" t="s">
        <v>609</v>
      </c>
      <c r="G133" s="2" t="s">
        <v>609</v>
      </c>
      <c r="H133" s="2" t="s">
        <v>609</v>
      </c>
      <c r="I133" s="2" t="s">
        <v>609</v>
      </c>
      <c r="J133" s="2" t="s">
        <v>609</v>
      </c>
    </row>
    <row r="134" spans="1:10" ht="15" customHeight="1" x14ac:dyDescent="0.25">
      <c r="A134" s="2" t="s">
        <v>212</v>
      </c>
      <c r="B134" s="2" t="s">
        <v>214</v>
      </c>
      <c r="C134" s="2">
        <v>2017</v>
      </c>
      <c r="D134" s="2" t="s">
        <v>609</v>
      </c>
      <c r="E134" s="2" t="s">
        <v>609</v>
      </c>
      <c r="F134" s="2" t="s">
        <v>609</v>
      </c>
      <c r="G134" s="2" t="s">
        <v>609</v>
      </c>
      <c r="H134" s="2" t="s">
        <v>609</v>
      </c>
      <c r="I134" s="2" t="s">
        <v>609</v>
      </c>
      <c r="J134" s="2" t="s">
        <v>609</v>
      </c>
    </row>
    <row r="135" spans="1:10" ht="15" customHeight="1" x14ac:dyDescent="0.25">
      <c r="A135" s="2" t="s">
        <v>212</v>
      </c>
      <c r="B135" s="2" t="s">
        <v>215</v>
      </c>
      <c r="C135" s="2">
        <v>2017</v>
      </c>
      <c r="D135" s="2" t="s">
        <v>609</v>
      </c>
      <c r="E135" s="2" t="s">
        <v>609</v>
      </c>
      <c r="F135" s="2" t="s">
        <v>609</v>
      </c>
      <c r="G135" s="2" t="s">
        <v>609</v>
      </c>
      <c r="H135" s="2" t="s">
        <v>609</v>
      </c>
      <c r="I135" s="2" t="s">
        <v>609</v>
      </c>
      <c r="J135" s="2" t="s">
        <v>609</v>
      </c>
    </row>
    <row r="136" spans="1:10" ht="15" customHeight="1" x14ac:dyDescent="0.25">
      <c r="A136" s="2" t="s">
        <v>212</v>
      </c>
      <c r="B136" s="2" t="s">
        <v>216</v>
      </c>
      <c r="C136" s="2">
        <v>2017</v>
      </c>
      <c r="D136" s="2" t="s">
        <v>609</v>
      </c>
      <c r="E136" s="2" t="s">
        <v>609</v>
      </c>
      <c r="F136" s="2" t="s">
        <v>609</v>
      </c>
      <c r="G136" s="2" t="s">
        <v>609</v>
      </c>
      <c r="H136" s="2" t="s">
        <v>609</v>
      </c>
      <c r="I136" s="2" t="s">
        <v>609</v>
      </c>
      <c r="J136" s="2" t="s">
        <v>609</v>
      </c>
    </row>
    <row r="137" spans="1:10" ht="15" customHeight="1" x14ac:dyDescent="0.25">
      <c r="A137" s="2" t="s">
        <v>217</v>
      </c>
      <c r="B137" s="2" t="s">
        <v>218</v>
      </c>
      <c r="C137" s="2">
        <v>2017</v>
      </c>
      <c r="D137" s="2" t="s">
        <v>726</v>
      </c>
      <c r="E137" s="2" t="s">
        <v>609</v>
      </c>
      <c r="F137" s="2" t="s">
        <v>726</v>
      </c>
      <c r="G137" s="2" t="s">
        <v>609</v>
      </c>
      <c r="H137" s="2" t="s">
        <v>726</v>
      </c>
      <c r="I137" s="2" t="s">
        <v>609</v>
      </c>
      <c r="J137" s="2" t="s">
        <v>726</v>
      </c>
    </row>
    <row r="138" spans="1:10" ht="15" customHeight="1" x14ac:dyDescent="0.25">
      <c r="A138" s="2" t="s">
        <v>220</v>
      </c>
      <c r="B138" s="2" t="s">
        <v>221</v>
      </c>
      <c r="C138" s="2">
        <v>2017</v>
      </c>
      <c r="D138" s="2" t="s">
        <v>726</v>
      </c>
      <c r="E138" s="2" t="s">
        <v>609</v>
      </c>
      <c r="F138" s="2" t="s">
        <v>726</v>
      </c>
      <c r="G138" s="2" t="s">
        <v>609</v>
      </c>
      <c r="H138" s="2" t="s">
        <v>726</v>
      </c>
      <c r="I138" s="2" t="s">
        <v>609</v>
      </c>
      <c r="J138" s="2" t="s">
        <v>726</v>
      </c>
    </row>
    <row r="139" spans="1:10" ht="15" customHeight="1" x14ac:dyDescent="0.25">
      <c r="A139" s="2" t="s">
        <v>222</v>
      </c>
      <c r="B139" s="2" t="s">
        <v>87</v>
      </c>
      <c r="C139" s="2">
        <v>2017</v>
      </c>
      <c r="D139" s="2" t="s">
        <v>609</v>
      </c>
      <c r="E139" s="2" t="s">
        <v>609</v>
      </c>
      <c r="F139" s="2" t="s">
        <v>609</v>
      </c>
      <c r="G139" s="2" t="s">
        <v>609</v>
      </c>
      <c r="H139" s="2" t="s">
        <v>609</v>
      </c>
      <c r="I139" s="2" t="s">
        <v>609</v>
      </c>
      <c r="J139" s="2" t="s">
        <v>609</v>
      </c>
    </row>
    <row r="140" spans="1:10" ht="15" customHeight="1" x14ac:dyDescent="0.25">
      <c r="A140" s="2" t="s">
        <v>223</v>
      </c>
      <c r="B140" s="2" t="s">
        <v>224</v>
      </c>
      <c r="C140" s="2">
        <v>2017</v>
      </c>
      <c r="D140" s="2">
        <v>53.6</v>
      </c>
      <c r="E140" s="2" t="s">
        <v>1059</v>
      </c>
      <c r="F140" s="2">
        <v>53.6</v>
      </c>
      <c r="G140" s="2" t="s">
        <v>609</v>
      </c>
      <c r="H140" s="2" t="s">
        <v>726</v>
      </c>
      <c r="I140" s="2" t="s">
        <v>609</v>
      </c>
      <c r="J140" s="2" t="s">
        <v>726</v>
      </c>
    </row>
    <row r="141" spans="1:10" ht="15" customHeight="1" x14ac:dyDescent="0.25">
      <c r="A141" s="2" t="s">
        <v>225</v>
      </c>
      <c r="B141" s="2" t="s">
        <v>226</v>
      </c>
      <c r="C141" s="2">
        <v>2017</v>
      </c>
      <c r="D141" s="2">
        <v>3.1019999999999999</v>
      </c>
      <c r="E141" s="2" t="s">
        <v>1060</v>
      </c>
      <c r="F141" s="2">
        <v>3.1019999999999999</v>
      </c>
      <c r="G141" s="2" t="s">
        <v>726</v>
      </c>
      <c r="H141" s="2" t="s">
        <v>726</v>
      </c>
      <c r="I141" s="2" t="s">
        <v>726</v>
      </c>
      <c r="J141" s="2" t="s">
        <v>726</v>
      </c>
    </row>
    <row r="142" spans="1:10" ht="15" customHeight="1" x14ac:dyDescent="0.25">
      <c r="A142" s="2" t="s">
        <v>225</v>
      </c>
      <c r="B142" s="2" t="s">
        <v>227</v>
      </c>
      <c r="C142" s="2">
        <v>2017</v>
      </c>
      <c r="D142" s="2" t="s">
        <v>726</v>
      </c>
      <c r="E142" s="2" t="s">
        <v>726</v>
      </c>
      <c r="F142" s="2" t="s">
        <v>726</v>
      </c>
      <c r="G142" s="2" t="s">
        <v>726</v>
      </c>
      <c r="H142" s="2" t="s">
        <v>726</v>
      </c>
      <c r="I142" s="2" t="s">
        <v>726</v>
      </c>
      <c r="J142" s="2" t="s">
        <v>726</v>
      </c>
    </row>
    <row r="143" spans="1:10" ht="15" customHeight="1" x14ac:dyDescent="0.25">
      <c r="A143" s="2" t="s">
        <v>228</v>
      </c>
      <c r="B143" s="2" t="s">
        <v>229</v>
      </c>
      <c r="C143" s="2">
        <v>2017</v>
      </c>
      <c r="D143" s="2">
        <v>44.206000000000003</v>
      </c>
      <c r="E143" s="2" t="s">
        <v>1058</v>
      </c>
      <c r="F143" s="2">
        <v>44.206000000000003</v>
      </c>
      <c r="G143" s="2" t="s">
        <v>609</v>
      </c>
      <c r="H143" s="2" t="s">
        <v>726</v>
      </c>
      <c r="I143" s="2" t="s">
        <v>609</v>
      </c>
      <c r="J143" s="2" t="s">
        <v>726</v>
      </c>
    </row>
    <row r="144" spans="1:10" ht="15" customHeight="1" x14ac:dyDescent="0.25">
      <c r="A144" s="2" t="s">
        <v>230</v>
      </c>
      <c r="B144" s="2" t="s">
        <v>231</v>
      </c>
      <c r="C144" s="2">
        <v>2017</v>
      </c>
      <c r="D144" s="2" t="s">
        <v>726</v>
      </c>
      <c r="E144" s="2" t="s">
        <v>609</v>
      </c>
      <c r="F144" s="2" t="s">
        <v>726</v>
      </c>
      <c r="G144" s="2" t="s">
        <v>609</v>
      </c>
      <c r="H144" s="2" t="s">
        <v>726</v>
      </c>
      <c r="I144" s="2" t="s">
        <v>609</v>
      </c>
      <c r="J144" s="2" t="s">
        <v>726</v>
      </c>
    </row>
    <row r="145" spans="1:10" ht="15" customHeight="1" x14ac:dyDescent="0.25">
      <c r="A145" s="2" t="s">
        <v>232</v>
      </c>
      <c r="B145" s="2" t="s">
        <v>233</v>
      </c>
      <c r="C145" s="2">
        <v>2017</v>
      </c>
      <c r="D145" s="2" t="s">
        <v>726</v>
      </c>
      <c r="E145" s="2" t="s">
        <v>609</v>
      </c>
      <c r="F145" s="2" t="s">
        <v>726</v>
      </c>
      <c r="G145" s="2" t="s">
        <v>609</v>
      </c>
      <c r="H145" s="2" t="s">
        <v>726</v>
      </c>
      <c r="I145" s="2" t="s">
        <v>609</v>
      </c>
      <c r="J145" s="2" t="s">
        <v>726</v>
      </c>
    </row>
    <row r="146" spans="1:10" ht="15" customHeight="1" x14ac:dyDescent="0.25">
      <c r="A146" s="2" t="s">
        <v>232</v>
      </c>
      <c r="B146" s="2" t="s">
        <v>234</v>
      </c>
      <c r="C146" s="2">
        <v>2017</v>
      </c>
      <c r="D146" s="2" t="s">
        <v>726</v>
      </c>
      <c r="E146" s="2" t="s">
        <v>609</v>
      </c>
      <c r="F146" s="2" t="s">
        <v>726</v>
      </c>
      <c r="G146" s="2" t="s">
        <v>609</v>
      </c>
      <c r="H146" s="2" t="s">
        <v>726</v>
      </c>
      <c r="I146" s="2" t="s">
        <v>609</v>
      </c>
      <c r="J146" s="2" t="s">
        <v>726</v>
      </c>
    </row>
    <row r="147" spans="1:10" ht="15" customHeight="1" x14ac:dyDescent="0.25">
      <c r="A147" s="2" t="s">
        <v>232</v>
      </c>
      <c r="B147" s="2" t="s">
        <v>235</v>
      </c>
      <c r="C147" s="2">
        <v>2017</v>
      </c>
      <c r="D147" s="2" t="s">
        <v>726</v>
      </c>
      <c r="E147" s="2" t="s">
        <v>609</v>
      </c>
      <c r="F147" s="2" t="s">
        <v>726</v>
      </c>
      <c r="G147" s="2" t="s">
        <v>609</v>
      </c>
      <c r="H147" s="2" t="s">
        <v>726</v>
      </c>
      <c r="I147" s="2" t="s">
        <v>609</v>
      </c>
      <c r="J147" s="2" t="s">
        <v>726</v>
      </c>
    </row>
    <row r="148" spans="1:10" ht="15" customHeight="1" x14ac:dyDescent="0.25">
      <c r="A148" s="2" t="s">
        <v>232</v>
      </c>
      <c r="B148" s="2" t="s">
        <v>236</v>
      </c>
      <c r="C148" s="2">
        <v>2017</v>
      </c>
      <c r="D148" s="2">
        <v>3.3</v>
      </c>
      <c r="E148" s="2" t="s">
        <v>1061</v>
      </c>
      <c r="F148" s="2">
        <v>3.3</v>
      </c>
      <c r="G148" s="2" t="s">
        <v>609</v>
      </c>
      <c r="H148" s="2" t="s">
        <v>726</v>
      </c>
      <c r="I148" s="2" t="s">
        <v>609</v>
      </c>
      <c r="J148" s="2" t="s">
        <v>726</v>
      </c>
    </row>
    <row r="149" spans="1:10" ht="15" customHeight="1" x14ac:dyDescent="0.25">
      <c r="A149" s="2" t="s">
        <v>237</v>
      </c>
      <c r="B149" s="2" t="s">
        <v>238</v>
      </c>
      <c r="C149" s="2">
        <v>2017</v>
      </c>
      <c r="D149" s="2" t="s">
        <v>726</v>
      </c>
      <c r="E149" s="2" t="s">
        <v>609</v>
      </c>
      <c r="F149" s="2" t="s">
        <v>726</v>
      </c>
      <c r="G149" s="2" t="s">
        <v>609</v>
      </c>
      <c r="H149" s="2" t="s">
        <v>726</v>
      </c>
      <c r="I149" s="2" t="s">
        <v>609</v>
      </c>
      <c r="J149" s="2" t="s">
        <v>726</v>
      </c>
    </row>
    <row r="150" spans="1:10" ht="15" customHeight="1" x14ac:dyDescent="0.25">
      <c r="A150" s="2" t="s">
        <v>240</v>
      </c>
      <c r="B150" s="2" t="s">
        <v>241</v>
      </c>
      <c r="C150" s="2">
        <v>2017</v>
      </c>
      <c r="D150" s="2" t="s">
        <v>726</v>
      </c>
      <c r="E150" s="2" t="s">
        <v>609</v>
      </c>
      <c r="F150" s="2" t="s">
        <v>726</v>
      </c>
      <c r="G150" s="2" t="s">
        <v>609</v>
      </c>
      <c r="H150" s="2" t="s">
        <v>726</v>
      </c>
      <c r="I150" s="2" t="s">
        <v>609</v>
      </c>
      <c r="J150" s="2" t="s">
        <v>726</v>
      </c>
    </row>
    <row r="151" spans="1:10" ht="15" customHeight="1" x14ac:dyDescent="0.25">
      <c r="A151" s="2" t="s">
        <v>240</v>
      </c>
      <c r="B151" s="2" t="s">
        <v>242</v>
      </c>
      <c r="C151" s="2">
        <v>2017</v>
      </c>
      <c r="D151" s="2" t="s">
        <v>726</v>
      </c>
      <c r="E151" s="2" t="s">
        <v>609</v>
      </c>
      <c r="F151" s="2" t="s">
        <v>726</v>
      </c>
      <c r="G151" s="2" t="s">
        <v>609</v>
      </c>
      <c r="H151" s="2" t="s">
        <v>726</v>
      </c>
      <c r="I151" s="2" t="s">
        <v>609</v>
      </c>
      <c r="J151" s="2" t="s">
        <v>726</v>
      </c>
    </row>
    <row r="152" spans="1:10" ht="15" customHeight="1" x14ac:dyDescent="0.25">
      <c r="A152" s="2" t="s">
        <v>240</v>
      </c>
      <c r="B152" s="2" t="s">
        <v>243</v>
      </c>
      <c r="C152" s="2">
        <v>2017</v>
      </c>
      <c r="D152" s="2" t="s">
        <v>726</v>
      </c>
      <c r="E152" s="2" t="s">
        <v>609</v>
      </c>
      <c r="F152" s="2" t="s">
        <v>726</v>
      </c>
      <c r="G152" s="2" t="s">
        <v>609</v>
      </c>
      <c r="H152" s="2" t="s">
        <v>726</v>
      </c>
      <c r="I152" s="2" t="s">
        <v>609</v>
      </c>
      <c r="J152" s="2" t="s">
        <v>726</v>
      </c>
    </row>
    <row r="153" spans="1:10" ht="15" customHeight="1" x14ac:dyDescent="0.25">
      <c r="A153" s="2" t="s">
        <v>244</v>
      </c>
      <c r="B153" s="2" t="s">
        <v>245</v>
      </c>
      <c r="C153" s="2">
        <v>2017</v>
      </c>
      <c r="D153" s="2" t="s">
        <v>726</v>
      </c>
      <c r="E153" s="2" t="s">
        <v>609</v>
      </c>
      <c r="F153" s="2" t="s">
        <v>726</v>
      </c>
      <c r="G153" s="2" t="s">
        <v>609</v>
      </c>
      <c r="H153" s="2" t="s">
        <v>726</v>
      </c>
      <c r="I153" s="2" t="s">
        <v>609</v>
      </c>
      <c r="J153" s="2" t="s">
        <v>726</v>
      </c>
    </row>
    <row r="154" spans="1:10" ht="15" customHeight="1" x14ac:dyDescent="0.25">
      <c r="A154" s="2" t="s">
        <v>248</v>
      </c>
      <c r="B154" s="2" t="s">
        <v>249</v>
      </c>
      <c r="C154" s="2">
        <v>2017</v>
      </c>
      <c r="D154" s="2" t="s">
        <v>726</v>
      </c>
      <c r="E154" s="2" t="s">
        <v>609</v>
      </c>
      <c r="F154" s="2" t="s">
        <v>726</v>
      </c>
      <c r="G154" s="2" t="s">
        <v>609</v>
      </c>
      <c r="H154" s="2" t="s">
        <v>726</v>
      </c>
      <c r="I154" s="2" t="s">
        <v>609</v>
      </c>
      <c r="J154" s="2" t="s">
        <v>726</v>
      </c>
    </row>
    <row r="155" spans="1:10" ht="15" customHeight="1" x14ac:dyDescent="0.25">
      <c r="A155" s="2" t="s">
        <v>250</v>
      </c>
      <c r="B155" s="2" t="s">
        <v>251</v>
      </c>
      <c r="C155" s="2">
        <v>2017</v>
      </c>
      <c r="D155" s="2">
        <v>174.636</v>
      </c>
      <c r="E155" s="2" t="s">
        <v>1062</v>
      </c>
      <c r="F155" s="2">
        <v>174.636</v>
      </c>
      <c r="G155" s="2" t="s">
        <v>726</v>
      </c>
      <c r="H155" s="2" t="s">
        <v>726</v>
      </c>
      <c r="I155" s="2" t="s">
        <v>726</v>
      </c>
      <c r="J155" s="2" t="s">
        <v>726</v>
      </c>
    </row>
    <row r="156" spans="1:10" ht="15" customHeight="1" x14ac:dyDescent="0.25">
      <c r="A156" s="2" t="s">
        <v>254</v>
      </c>
      <c r="B156" s="2" t="s">
        <v>253</v>
      </c>
      <c r="C156" s="2">
        <v>2017</v>
      </c>
      <c r="D156" s="2" t="s">
        <v>726</v>
      </c>
      <c r="E156" s="2" t="s">
        <v>609</v>
      </c>
      <c r="F156" s="2" t="s">
        <v>726</v>
      </c>
      <c r="G156" s="2" t="s">
        <v>609</v>
      </c>
      <c r="H156" s="2" t="s">
        <v>726</v>
      </c>
      <c r="I156" s="2" t="s">
        <v>609</v>
      </c>
      <c r="J156" s="2" t="s">
        <v>726</v>
      </c>
    </row>
    <row r="157" spans="1:10" ht="15" customHeight="1" x14ac:dyDescent="0.25">
      <c r="A157" s="2" t="s">
        <v>257</v>
      </c>
      <c r="B157" s="2" t="s">
        <v>258</v>
      </c>
      <c r="C157" s="2">
        <v>2017</v>
      </c>
      <c r="D157" s="2">
        <v>8.1639999999999997</v>
      </c>
      <c r="E157" s="2" t="s">
        <v>813</v>
      </c>
      <c r="F157" s="2">
        <v>8.1639999999999997</v>
      </c>
      <c r="G157" s="2" t="s">
        <v>609</v>
      </c>
      <c r="H157" s="2" t="s">
        <v>726</v>
      </c>
      <c r="I157" s="2" t="s">
        <v>609</v>
      </c>
      <c r="J157" s="2" t="s">
        <v>726</v>
      </c>
    </row>
    <row r="158" spans="1:10" ht="15" customHeight="1" x14ac:dyDescent="0.25">
      <c r="A158" s="2" t="s">
        <v>259</v>
      </c>
      <c r="B158" s="2" t="s">
        <v>260</v>
      </c>
      <c r="C158" s="2">
        <v>2017</v>
      </c>
      <c r="D158" s="2" t="s">
        <v>609</v>
      </c>
      <c r="E158" s="2" t="s">
        <v>609</v>
      </c>
      <c r="F158" s="2" t="s">
        <v>609</v>
      </c>
      <c r="G158" s="2" t="s">
        <v>609</v>
      </c>
      <c r="H158" s="2" t="s">
        <v>609</v>
      </c>
      <c r="I158" s="2" t="s">
        <v>609</v>
      </c>
      <c r="J158" s="2" t="s">
        <v>609</v>
      </c>
    </row>
    <row r="159" spans="1:10" ht="15" customHeight="1" x14ac:dyDescent="0.25">
      <c r="A159" s="2" t="s">
        <v>261</v>
      </c>
      <c r="B159" s="2" t="s">
        <v>262</v>
      </c>
      <c r="C159" s="2">
        <v>2017</v>
      </c>
      <c r="D159" s="2" t="s">
        <v>726</v>
      </c>
      <c r="E159" s="2" t="s">
        <v>609</v>
      </c>
      <c r="F159" s="2" t="s">
        <v>726</v>
      </c>
      <c r="G159" s="2" t="s">
        <v>609</v>
      </c>
      <c r="H159" s="2" t="s">
        <v>726</v>
      </c>
      <c r="I159" s="2" t="s">
        <v>609</v>
      </c>
      <c r="J159" s="2" t="s">
        <v>726</v>
      </c>
    </row>
    <row r="160" spans="1:10" ht="15" customHeight="1" x14ac:dyDescent="0.25">
      <c r="A160" s="2" t="s">
        <v>263</v>
      </c>
      <c r="B160" s="2" t="s">
        <v>264</v>
      </c>
      <c r="C160" s="2">
        <v>2017</v>
      </c>
      <c r="D160" s="2">
        <v>42.628999999999998</v>
      </c>
      <c r="E160" s="2" t="s">
        <v>1063</v>
      </c>
      <c r="F160" s="2">
        <v>42.628999999999998</v>
      </c>
      <c r="G160" s="2" t="s">
        <v>609</v>
      </c>
      <c r="H160" s="2" t="s">
        <v>726</v>
      </c>
      <c r="I160" s="2" t="s">
        <v>609</v>
      </c>
      <c r="J160" s="2" t="s">
        <v>726</v>
      </c>
    </row>
    <row r="161" spans="1:10" ht="15" customHeight="1" x14ac:dyDescent="0.25">
      <c r="A161" s="2" t="s">
        <v>263</v>
      </c>
      <c r="B161" s="2" t="s">
        <v>265</v>
      </c>
      <c r="C161" s="2">
        <v>2017</v>
      </c>
      <c r="D161" s="2" t="s">
        <v>726</v>
      </c>
      <c r="E161" s="2" t="s">
        <v>609</v>
      </c>
      <c r="F161" s="2" t="s">
        <v>726</v>
      </c>
      <c r="G161" s="2" t="s">
        <v>609</v>
      </c>
      <c r="H161" s="2" t="s">
        <v>726</v>
      </c>
      <c r="I161" s="2" t="s">
        <v>609</v>
      </c>
      <c r="J161" s="2" t="s">
        <v>726</v>
      </c>
    </row>
    <row r="162" spans="1:10" ht="15" customHeight="1" x14ac:dyDescent="0.25">
      <c r="A162" s="2" t="s">
        <v>266</v>
      </c>
      <c r="B162" s="2" t="s">
        <v>267</v>
      </c>
      <c r="C162" s="2">
        <v>2017</v>
      </c>
      <c r="D162" s="2">
        <v>12.965999999999999</v>
      </c>
      <c r="E162" s="2" t="s">
        <v>1064</v>
      </c>
      <c r="F162" s="2">
        <v>12.965999999999999</v>
      </c>
      <c r="G162" s="2" t="s">
        <v>609</v>
      </c>
      <c r="H162" s="2" t="s">
        <v>726</v>
      </c>
      <c r="I162" s="2" t="s">
        <v>609</v>
      </c>
      <c r="J162" s="2" t="s">
        <v>726</v>
      </c>
    </row>
    <row r="163" spans="1:10" ht="15" customHeight="1" x14ac:dyDescent="0.25">
      <c r="A163" s="2" t="s">
        <v>266</v>
      </c>
      <c r="B163" s="2" t="s">
        <v>268</v>
      </c>
      <c r="C163" s="2">
        <v>2017</v>
      </c>
      <c r="D163" s="2" t="s">
        <v>726</v>
      </c>
      <c r="E163" s="2" t="s">
        <v>609</v>
      </c>
      <c r="F163" s="2" t="s">
        <v>726</v>
      </c>
      <c r="G163" s="2" t="s">
        <v>609</v>
      </c>
      <c r="H163" s="2" t="s">
        <v>726</v>
      </c>
      <c r="I163" s="2" t="s">
        <v>609</v>
      </c>
      <c r="J163" s="2" t="s">
        <v>726</v>
      </c>
    </row>
    <row r="164" spans="1:10" ht="15" customHeight="1" x14ac:dyDescent="0.25">
      <c r="A164" s="2" t="s">
        <v>269</v>
      </c>
      <c r="B164" s="2" t="s">
        <v>270</v>
      </c>
      <c r="C164" s="2">
        <v>2017</v>
      </c>
      <c r="D164" s="2" t="s">
        <v>609</v>
      </c>
      <c r="E164" s="2" t="s">
        <v>609</v>
      </c>
      <c r="F164" s="2" t="s">
        <v>609</v>
      </c>
      <c r="G164" s="2" t="s">
        <v>609</v>
      </c>
      <c r="H164" s="2" t="s">
        <v>609</v>
      </c>
      <c r="I164" s="2" t="s">
        <v>609</v>
      </c>
      <c r="J164" s="2" t="s">
        <v>609</v>
      </c>
    </row>
    <row r="165" spans="1:10" ht="15" customHeight="1" x14ac:dyDescent="0.25">
      <c r="A165" s="2" t="s">
        <v>271</v>
      </c>
      <c r="B165" s="2" t="s">
        <v>272</v>
      </c>
      <c r="C165" s="2">
        <v>2017</v>
      </c>
      <c r="D165" s="2" t="s">
        <v>726</v>
      </c>
      <c r="E165" s="2" t="s">
        <v>609</v>
      </c>
      <c r="F165" s="2" t="s">
        <v>726</v>
      </c>
      <c r="G165" s="2" t="s">
        <v>609</v>
      </c>
      <c r="H165" s="2" t="s">
        <v>726</v>
      </c>
      <c r="I165" s="2" t="s">
        <v>609</v>
      </c>
      <c r="J165" s="2" t="s">
        <v>726</v>
      </c>
    </row>
    <row r="166" spans="1:10" ht="15" customHeight="1" x14ac:dyDescent="0.25">
      <c r="A166" s="2" t="s">
        <v>271</v>
      </c>
      <c r="B166" s="2" t="s">
        <v>273</v>
      </c>
      <c r="C166" s="2">
        <v>2017</v>
      </c>
      <c r="D166" s="2" t="s">
        <v>726</v>
      </c>
      <c r="E166" s="2" t="s">
        <v>609</v>
      </c>
      <c r="F166" s="2" t="s">
        <v>726</v>
      </c>
      <c r="G166" s="2" t="s">
        <v>609</v>
      </c>
      <c r="H166" s="2" t="s">
        <v>726</v>
      </c>
      <c r="I166" s="2" t="s">
        <v>609</v>
      </c>
      <c r="J166" s="2" t="s">
        <v>726</v>
      </c>
    </row>
    <row r="167" spans="1:10" ht="15" customHeight="1" x14ac:dyDescent="0.25">
      <c r="A167" s="2" t="s">
        <v>271</v>
      </c>
      <c r="B167" s="2" t="s">
        <v>274</v>
      </c>
      <c r="C167" s="2">
        <v>2017</v>
      </c>
      <c r="D167" s="2" t="s">
        <v>726</v>
      </c>
      <c r="E167" s="2" t="s">
        <v>609</v>
      </c>
      <c r="F167" s="2" t="s">
        <v>726</v>
      </c>
      <c r="G167" s="2" t="s">
        <v>609</v>
      </c>
      <c r="H167" s="2" t="s">
        <v>726</v>
      </c>
      <c r="I167" s="2" t="s">
        <v>609</v>
      </c>
      <c r="J167" s="2" t="s">
        <v>726</v>
      </c>
    </row>
    <row r="168" spans="1:10" ht="15" customHeight="1" x14ac:dyDescent="0.25">
      <c r="A168" s="2" t="s">
        <v>271</v>
      </c>
      <c r="B168" s="2" t="s">
        <v>275</v>
      </c>
      <c r="C168" s="2">
        <v>2017</v>
      </c>
      <c r="D168" s="2" t="s">
        <v>726</v>
      </c>
      <c r="E168" s="2" t="s">
        <v>609</v>
      </c>
      <c r="F168" s="2" t="s">
        <v>726</v>
      </c>
      <c r="G168" s="2" t="s">
        <v>609</v>
      </c>
      <c r="H168" s="2" t="s">
        <v>726</v>
      </c>
      <c r="I168" s="2" t="s">
        <v>609</v>
      </c>
      <c r="J168" s="2" t="s">
        <v>726</v>
      </c>
    </row>
    <row r="169" spans="1:10" ht="15" customHeight="1" x14ac:dyDescent="0.25">
      <c r="A169" s="2" t="s">
        <v>748</v>
      </c>
      <c r="B169" s="9" t="s">
        <v>1113</v>
      </c>
      <c r="C169" s="2">
        <v>2017</v>
      </c>
      <c r="D169" s="2" t="s">
        <v>609</v>
      </c>
      <c r="E169" s="2" t="s">
        <v>609</v>
      </c>
      <c r="F169" s="2" t="s">
        <v>609</v>
      </c>
      <c r="G169" s="2" t="s">
        <v>609</v>
      </c>
      <c r="H169" s="2" t="s">
        <v>609</v>
      </c>
      <c r="I169" s="2" t="s">
        <v>609</v>
      </c>
      <c r="J169" s="2" t="s">
        <v>609</v>
      </c>
    </row>
    <row r="170" spans="1:10" ht="15" customHeight="1" x14ac:dyDescent="0.25">
      <c r="A170" s="2" t="s">
        <v>276</v>
      </c>
      <c r="B170" s="2" t="s">
        <v>277</v>
      </c>
      <c r="C170" s="2">
        <v>2017</v>
      </c>
      <c r="D170" s="2">
        <v>49.59</v>
      </c>
      <c r="E170" s="2" t="s">
        <v>1065</v>
      </c>
      <c r="F170" s="2">
        <v>8.82</v>
      </c>
      <c r="G170" s="2" t="s">
        <v>1066</v>
      </c>
      <c r="H170" s="2">
        <v>29.47</v>
      </c>
      <c r="I170" s="2" t="s">
        <v>895</v>
      </c>
      <c r="J170" s="2">
        <v>11.3</v>
      </c>
    </row>
    <row r="171" spans="1:10" ht="15" customHeight="1" x14ac:dyDescent="0.25">
      <c r="A171" s="2" t="s">
        <v>278</v>
      </c>
      <c r="B171" s="2" t="s">
        <v>279</v>
      </c>
      <c r="C171" s="2">
        <v>2017</v>
      </c>
      <c r="D171" s="2" t="s">
        <v>726</v>
      </c>
      <c r="E171" s="2" t="s">
        <v>609</v>
      </c>
      <c r="F171" s="2" t="s">
        <v>726</v>
      </c>
      <c r="G171" s="2" t="s">
        <v>609</v>
      </c>
      <c r="H171" s="2" t="s">
        <v>726</v>
      </c>
      <c r="I171" s="2" t="s">
        <v>609</v>
      </c>
      <c r="J171" s="2" t="s">
        <v>726</v>
      </c>
    </row>
    <row r="172" spans="1:10" ht="15" customHeight="1" x14ac:dyDescent="0.25">
      <c r="A172" s="2" t="s">
        <v>278</v>
      </c>
      <c r="B172" s="2" t="s">
        <v>280</v>
      </c>
      <c r="C172" s="2">
        <v>2017</v>
      </c>
      <c r="D172" s="2" t="s">
        <v>726</v>
      </c>
      <c r="E172" s="2" t="s">
        <v>609</v>
      </c>
      <c r="F172" s="2" t="s">
        <v>726</v>
      </c>
      <c r="G172" s="2" t="s">
        <v>609</v>
      </c>
      <c r="H172" s="2" t="s">
        <v>726</v>
      </c>
      <c r="I172" s="2" t="s">
        <v>609</v>
      </c>
      <c r="J172" s="2" t="s">
        <v>726</v>
      </c>
    </row>
    <row r="173" spans="1:10" ht="15" customHeight="1" x14ac:dyDescent="0.25">
      <c r="A173" s="2" t="s">
        <v>278</v>
      </c>
      <c r="B173" s="2" t="s">
        <v>281</v>
      </c>
      <c r="C173" s="2">
        <v>2017</v>
      </c>
      <c r="D173" s="2" t="s">
        <v>726</v>
      </c>
      <c r="E173" s="2" t="s">
        <v>609</v>
      </c>
      <c r="F173" s="2" t="s">
        <v>726</v>
      </c>
      <c r="G173" s="2" t="s">
        <v>609</v>
      </c>
      <c r="H173" s="2" t="s">
        <v>726</v>
      </c>
      <c r="I173" s="2" t="s">
        <v>609</v>
      </c>
      <c r="J173" s="2" t="s">
        <v>726</v>
      </c>
    </row>
    <row r="174" spans="1:10" ht="15" customHeight="1" x14ac:dyDescent="0.25">
      <c r="A174" s="2" t="s">
        <v>278</v>
      </c>
      <c r="B174" s="2" t="s">
        <v>282</v>
      </c>
      <c r="C174" s="2">
        <v>2017</v>
      </c>
      <c r="D174" s="2" t="s">
        <v>726</v>
      </c>
      <c r="E174" s="2" t="s">
        <v>609</v>
      </c>
      <c r="F174" s="2" t="s">
        <v>726</v>
      </c>
      <c r="G174" s="2" t="s">
        <v>609</v>
      </c>
      <c r="H174" s="2" t="s">
        <v>726</v>
      </c>
      <c r="I174" s="2" t="s">
        <v>609</v>
      </c>
      <c r="J174" s="2" t="s">
        <v>726</v>
      </c>
    </row>
    <row r="175" spans="1:10" ht="15" customHeight="1" x14ac:dyDescent="0.25">
      <c r="A175" s="2" t="s">
        <v>278</v>
      </c>
      <c r="B175" s="2" t="s">
        <v>283</v>
      </c>
      <c r="C175" s="2">
        <v>2017</v>
      </c>
      <c r="D175" s="2" t="s">
        <v>726</v>
      </c>
      <c r="E175" s="2" t="s">
        <v>609</v>
      </c>
      <c r="F175" s="2" t="s">
        <v>726</v>
      </c>
      <c r="G175" s="2" t="s">
        <v>609</v>
      </c>
      <c r="H175" s="2" t="s">
        <v>726</v>
      </c>
      <c r="I175" s="2" t="s">
        <v>609</v>
      </c>
      <c r="J175" s="2" t="s">
        <v>726</v>
      </c>
    </row>
    <row r="176" spans="1:10" ht="15" customHeight="1" x14ac:dyDescent="0.25">
      <c r="A176" s="2" t="s">
        <v>278</v>
      </c>
      <c r="B176" s="2" t="s">
        <v>284</v>
      </c>
      <c r="C176" s="2">
        <v>2017</v>
      </c>
      <c r="D176" s="2" t="s">
        <v>726</v>
      </c>
      <c r="E176" s="2" t="s">
        <v>609</v>
      </c>
      <c r="F176" s="2" t="s">
        <v>726</v>
      </c>
      <c r="G176" s="2" t="s">
        <v>609</v>
      </c>
      <c r="H176" s="2" t="s">
        <v>726</v>
      </c>
      <c r="I176" s="2" t="s">
        <v>609</v>
      </c>
      <c r="J176" s="2" t="s">
        <v>726</v>
      </c>
    </row>
    <row r="177" spans="1:10" ht="15" customHeight="1" x14ac:dyDescent="0.25">
      <c r="A177" s="2" t="s">
        <v>278</v>
      </c>
      <c r="B177" s="2" t="s">
        <v>285</v>
      </c>
      <c r="C177" s="2">
        <v>2017</v>
      </c>
      <c r="D177" s="2" t="s">
        <v>726</v>
      </c>
      <c r="E177" s="2" t="s">
        <v>609</v>
      </c>
      <c r="F177" s="2" t="s">
        <v>726</v>
      </c>
      <c r="G177" s="2" t="s">
        <v>609</v>
      </c>
      <c r="H177" s="2" t="s">
        <v>726</v>
      </c>
      <c r="I177" s="2" t="s">
        <v>609</v>
      </c>
      <c r="J177" s="2" t="s">
        <v>726</v>
      </c>
    </row>
    <row r="178" spans="1:10" ht="15" customHeight="1" x14ac:dyDescent="0.25">
      <c r="A178" s="2" t="s">
        <v>278</v>
      </c>
      <c r="B178" s="2" t="s">
        <v>286</v>
      </c>
      <c r="C178" s="2">
        <v>2017</v>
      </c>
      <c r="D178" s="2" t="s">
        <v>726</v>
      </c>
      <c r="E178" s="2" t="s">
        <v>609</v>
      </c>
      <c r="F178" s="2" t="s">
        <v>726</v>
      </c>
      <c r="G178" s="2" t="s">
        <v>609</v>
      </c>
      <c r="H178" s="2" t="s">
        <v>726</v>
      </c>
      <c r="I178" s="2" t="s">
        <v>609</v>
      </c>
      <c r="J178" s="2" t="s">
        <v>726</v>
      </c>
    </row>
    <row r="179" spans="1:10" ht="15" customHeight="1" x14ac:dyDescent="0.25">
      <c r="A179" s="2" t="s">
        <v>278</v>
      </c>
      <c r="B179" s="2" t="s">
        <v>287</v>
      </c>
      <c r="C179" s="2">
        <v>2017</v>
      </c>
      <c r="D179" s="2" t="s">
        <v>726</v>
      </c>
      <c r="E179" s="2" t="s">
        <v>609</v>
      </c>
      <c r="F179" s="2" t="s">
        <v>726</v>
      </c>
      <c r="G179" s="2" t="s">
        <v>609</v>
      </c>
      <c r="H179" s="2" t="s">
        <v>726</v>
      </c>
      <c r="I179" s="2" t="s">
        <v>609</v>
      </c>
      <c r="J179" s="2" t="s">
        <v>726</v>
      </c>
    </row>
    <row r="180" spans="1:10" ht="15" customHeight="1" x14ac:dyDescent="0.25">
      <c r="A180" s="2" t="s">
        <v>288</v>
      </c>
      <c r="B180" s="2" t="s">
        <v>289</v>
      </c>
      <c r="C180" s="2">
        <v>2017</v>
      </c>
      <c r="D180" s="2" t="s">
        <v>726</v>
      </c>
      <c r="E180" s="2" t="s">
        <v>609</v>
      </c>
      <c r="F180" s="2" t="s">
        <v>726</v>
      </c>
      <c r="G180" s="2" t="s">
        <v>609</v>
      </c>
      <c r="H180" s="2" t="s">
        <v>726</v>
      </c>
      <c r="I180" s="2" t="s">
        <v>609</v>
      </c>
      <c r="J180" s="2" t="s">
        <v>726</v>
      </c>
    </row>
    <row r="181" spans="1:10" ht="15" customHeight="1" x14ac:dyDescent="0.25">
      <c r="A181" s="2" t="s">
        <v>290</v>
      </c>
      <c r="B181" s="2" t="s">
        <v>291</v>
      </c>
      <c r="C181" s="2">
        <v>2017</v>
      </c>
      <c r="D181" s="2" t="s">
        <v>609</v>
      </c>
      <c r="E181" s="2" t="s">
        <v>609</v>
      </c>
      <c r="F181" s="2" t="s">
        <v>609</v>
      </c>
      <c r="G181" s="2" t="s">
        <v>609</v>
      </c>
      <c r="H181" s="2" t="s">
        <v>609</v>
      </c>
      <c r="I181" s="2" t="s">
        <v>609</v>
      </c>
      <c r="J181" s="2" t="s">
        <v>609</v>
      </c>
    </row>
    <row r="182" spans="1:10" ht="15" customHeight="1" x14ac:dyDescent="0.25">
      <c r="A182" s="2" t="s">
        <v>294</v>
      </c>
      <c r="B182" s="2" t="s">
        <v>10</v>
      </c>
      <c r="C182" s="2">
        <v>2017</v>
      </c>
      <c r="D182" s="2" t="s">
        <v>726</v>
      </c>
      <c r="E182" s="2" t="s">
        <v>609</v>
      </c>
      <c r="F182" s="2" t="s">
        <v>726</v>
      </c>
      <c r="G182" s="2" t="s">
        <v>609</v>
      </c>
      <c r="H182" s="2" t="s">
        <v>726</v>
      </c>
      <c r="I182" s="2" t="s">
        <v>609</v>
      </c>
      <c r="J182" s="2" t="s">
        <v>726</v>
      </c>
    </row>
    <row r="183" spans="1:10" ht="15" customHeight="1" x14ac:dyDescent="0.25">
      <c r="A183" s="2" t="s">
        <v>294</v>
      </c>
      <c r="B183" s="2" t="s">
        <v>295</v>
      </c>
      <c r="C183" s="2">
        <v>2017</v>
      </c>
      <c r="D183" s="2" t="s">
        <v>726</v>
      </c>
      <c r="E183" s="2" t="s">
        <v>609</v>
      </c>
      <c r="F183" s="2" t="s">
        <v>726</v>
      </c>
      <c r="G183" s="2" t="s">
        <v>609</v>
      </c>
      <c r="H183" s="2" t="s">
        <v>726</v>
      </c>
      <c r="I183" s="2" t="s">
        <v>609</v>
      </c>
      <c r="J183" s="2" t="s">
        <v>726</v>
      </c>
    </row>
    <row r="184" spans="1:10" ht="15" customHeight="1" x14ac:dyDescent="0.25">
      <c r="A184" s="2" t="s">
        <v>294</v>
      </c>
      <c r="B184" s="2" t="s">
        <v>296</v>
      </c>
      <c r="C184" s="2">
        <v>2017</v>
      </c>
      <c r="D184" s="2" t="s">
        <v>726</v>
      </c>
      <c r="E184" s="2" t="s">
        <v>609</v>
      </c>
      <c r="F184" s="2" t="s">
        <v>726</v>
      </c>
      <c r="G184" s="2" t="s">
        <v>609</v>
      </c>
      <c r="H184" s="2" t="s">
        <v>726</v>
      </c>
      <c r="I184" s="2" t="s">
        <v>609</v>
      </c>
      <c r="J184" s="2" t="s">
        <v>726</v>
      </c>
    </row>
    <row r="185" spans="1:10" ht="15" customHeight="1" x14ac:dyDescent="0.25">
      <c r="A185" s="2" t="s">
        <v>294</v>
      </c>
      <c r="B185" s="2" t="s">
        <v>297</v>
      </c>
      <c r="C185" s="2">
        <v>2017</v>
      </c>
      <c r="D185" s="2" t="s">
        <v>726</v>
      </c>
      <c r="E185" s="2" t="s">
        <v>609</v>
      </c>
      <c r="F185" s="2" t="s">
        <v>726</v>
      </c>
      <c r="G185" s="2" t="s">
        <v>609</v>
      </c>
      <c r="H185" s="2" t="s">
        <v>726</v>
      </c>
      <c r="I185" s="2" t="s">
        <v>609</v>
      </c>
      <c r="J185" s="2" t="s">
        <v>726</v>
      </c>
    </row>
    <row r="186" spans="1:10" ht="15" customHeight="1" x14ac:dyDescent="0.25">
      <c r="A186" s="2" t="s">
        <v>298</v>
      </c>
      <c r="B186" s="2" t="s">
        <v>299</v>
      </c>
      <c r="C186" s="2">
        <v>2017</v>
      </c>
      <c r="D186" s="2" t="s">
        <v>609</v>
      </c>
      <c r="E186" s="2" t="s">
        <v>609</v>
      </c>
      <c r="F186" s="2" t="s">
        <v>609</v>
      </c>
      <c r="G186" s="2" t="s">
        <v>609</v>
      </c>
      <c r="H186" s="2" t="s">
        <v>609</v>
      </c>
      <c r="I186" s="2" t="s">
        <v>609</v>
      </c>
      <c r="J186" s="2" t="s">
        <v>609</v>
      </c>
    </row>
    <row r="187" spans="1:10" ht="15" customHeight="1" x14ac:dyDescent="0.25">
      <c r="A187" s="2" t="s">
        <v>301</v>
      </c>
      <c r="B187" s="2" t="s">
        <v>302</v>
      </c>
      <c r="C187" s="2">
        <v>2017</v>
      </c>
      <c r="D187" s="2">
        <v>51.597000000000001</v>
      </c>
      <c r="E187" s="2" t="s">
        <v>1067</v>
      </c>
      <c r="F187" s="2">
        <v>51.597000000000001</v>
      </c>
      <c r="G187" s="2" t="s">
        <v>609</v>
      </c>
      <c r="H187" s="2" t="s">
        <v>726</v>
      </c>
      <c r="I187" s="2" t="s">
        <v>609</v>
      </c>
      <c r="J187" s="2" t="s">
        <v>726</v>
      </c>
    </row>
    <row r="188" spans="1:10" ht="15" customHeight="1" x14ac:dyDescent="0.25">
      <c r="A188" s="2" t="s">
        <v>303</v>
      </c>
      <c r="B188" s="2" t="s">
        <v>304</v>
      </c>
      <c r="C188" s="2">
        <v>2017</v>
      </c>
      <c r="D188" s="2">
        <v>5.0919999999999996</v>
      </c>
      <c r="E188" s="2" t="s">
        <v>1068</v>
      </c>
      <c r="F188" s="2">
        <v>5.0919999999999996</v>
      </c>
      <c r="G188" s="2" t="s">
        <v>609</v>
      </c>
      <c r="H188" s="2" t="s">
        <v>726</v>
      </c>
      <c r="I188" s="2" t="s">
        <v>609</v>
      </c>
      <c r="J188" s="2" t="s">
        <v>726</v>
      </c>
    </row>
    <row r="189" spans="1:10" ht="15" customHeight="1" x14ac:dyDescent="0.25">
      <c r="A189" s="2" t="s">
        <v>303</v>
      </c>
      <c r="B189" s="2" t="s">
        <v>305</v>
      </c>
      <c r="C189" s="2">
        <v>2017</v>
      </c>
      <c r="D189" s="2">
        <v>6.7080000000000002</v>
      </c>
      <c r="E189" s="2" t="s">
        <v>1068</v>
      </c>
      <c r="F189" s="2">
        <v>6.7080000000000002</v>
      </c>
      <c r="G189" s="2" t="s">
        <v>726</v>
      </c>
      <c r="H189" s="2" t="s">
        <v>726</v>
      </c>
      <c r="I189" s="2" t="s">
        <v>726</v>
      </c>
      <c r="J189" s="2" t="s">
        <v>726</v>
      </c>
    </row>
    <row r="190" spans="1:10" ht="15" customHeight="1" x14ac:dyDescent="0.25">
      <c r="A190" s="2" t="s">
        <v>306</v>
      </c>
      <c r="B190" s="2" t="s">
        <v>307</v>
      </c>
      <c r="C190" s="2">
        <v>2017</v>
      </c>
      <c r="D190" s="2" t="s">
        <v>726</v>
      </c>
      <c r="E190" s="2" t="s">
        <v>726</v>
      </c>
      <c r="F190" s="2" t="s">
        <v>726</v>
      </c>
      <c r="G190" s="2" t="s">
        <v>726</v>
      </c>
      <c r="H190" s="2" t="s">
        <v>726</v>
      </c>
      <c r="I190" s="2" t="s">
        <v>726</v>
      </c>
      <c r="J190" s="2" t="s">
        <v>726</v>
      </c>
    </row>
    <row r="191" spans="1:10" ht="15" customHeight="1" x14ac:dyDescent="0.25">
      <c r="A191" s="2" t="s">
        <v>308</v>
      </c>
      <c r="B191" s="2" t="s">
        <v>309</v>
      </c>
      <c r="C191" s="2">
        <v>2017</v>
      </c>
      <c r="D191" s="2">
        <v>17.600000000000001</v>
      </c>
      <c r="E191" s="2" t="s">
        <v>820</v>
      </c>
      <c r="F191" s="2">
        <v>17.600000000000001</v>
      </c>
      <c r="G191" s="2" t="s">
        <v>609</v>
      </c>
      <c r="H191" s="2" t="s">
        <v>726</v>
      </c>
      <c r="I191" s="2" t="s">
        <v>609</v>
      </c>
      <c r="J191" s="2" t="s">
        <v>726</v>
      </c>
    </row>
    <row r="192" spans="1:10" ht="15" customHeight="1" x14ac:dyDescent="0.25">
      <c r="A192" s="2" t="s">
        <v>308</v>
      </c>
      <c r="B192" s="2" t="s">
        <v>310</v>
      </c>
      <c r="C192" s="2">
        <v>2017</v>
      </c>
      <c r="D192" s="2">
        <v>0.156</v>
      </c>
      <c r="E192" s="2" t="s">
        <v>1069</v>
      </c>
      <c r="F192" s="2">
        <v>0.156</v>
      </c>
      <c r="G192" s="2" t="s">
        <v>609</v>
      </c>
      <c r="H192" s="2" t="s">
        <v>726</v>
      </c>
      <c r="I192" s="2" t="s">
        <v>609</v>
      </c>
      <c r="J192" s="2" t="s">
        <v>726</v>
      </c>
    </row>
    <row r="193" spans="1:10" ht="15" customHeight="1" x14ac:dyDescent="0.25">
      <c r="A193" s="2" t="s">
        <v>308</v>
      </c>
      <c r="B193" s="2" t="s">
        <v>311</v>
      </c>
      <c r="C193" s="2">
        <v>2017</v>
      </c>
      <c r="D193" s="2">
        <v>82.1</v>
      </c>
      <c r="E193" s="2" t="s">
        <v>820</v>
      </c>
      <c r="F193" s="2">
        <v>82.1</v>
      </c>
      <c r="G193" s="2" t="s">
        <v>609</v>
      </c>
      <c r="H193" s="2" t="s">
        <v>726</v>
      </c>
      <c r="I193" s="2" t="s">
        <v>609</v>
      </c>
      <c r="J193" s="2" t="s">
        <v>726</v>
      </c>
    </row>
    <row r="194" spans="1:10" ht="15" customHeight="1" x14ac:dyDescent="0.25">
      <c r="A194" s="2" t="s">
        <v>308</v>
      </c>
      <c r="B194" s="2" t="s">
        <v>312</v>
      </c>
      <c r="C194" s="2">
        <v>2017</v>
      </c>
      <c r="D194" s="2" t="s">
        <v>726</v>
      </c>
      <c r="E194" s="2" t="s">
        <v>609</v>
      </c>
      <c r="F194" s="2" t="s">
        <v>726</v>
      </c>
      <c r="G194" s="2" t="s">
        <v>609</v>
      </c>
      <c r="H194" s="2" t="s">
        <v>726</v>
      </c>
      <c r="I194" s="2" t="s">
        <v>609</v>
      </c>
      <c r="J194" s="2" t="s">
        <v>726</v>
      </c>
    </row>
    <row r="195" spans="1:10" ht="15" customHeight="1" x14ac:dyDescent="0.25">
      <c r="A195" s="2" t="s">
        <v>308</v>
      </c>
      <c r="B195" s="2" t="s">
        <v>314</v>
      </c>
      <c r="C195" s="2">
        <v>2017</v>
      </c>
      <c r="D195" s="2">
        <v>4.05</v>
      </c>
      <c r="E195" s="2" t="s">
        <v>1070</v>
      </c>
      <c r="F195" s="2">
        <v>4.05</v>
      </c>
      <c r="G195" s="2" t="s">
        <v>609</v>
      </c>
      <c r="H195" s="2" t="s">
        <v>726</v>
      </c>
      <c r="I195" s="2" t="s">
        <v>609</v>
      </c>
      <c r="J195" s="2" t="s">
        <v>726</v>
      </c>
    </row>
    <row r="196" spans="1:10" ht="15" customHeight="1" x14ac:dyDescent="0.25">
      <c r="A196" s="2" t="s">
        <v>315</v>
      </c>
      <c r="B196" s="2" t="s">
        <v>316</v>
      </c>
      <c r="C196" s="2">
        <v>2017</v>
      </c>
      <c r="D196" s="2" t="s">
        <v>726</v>
      </c>
      <c r="E196" s="2" t="s">
        <v>609</v>
      </c>
      <c r="F196" s="2" t="s">
        <v>726</v>
      </c>
      <c r="G196" s="2" t="s">
        <v>609</v>
      </c>
      <c r="H196" s="2" t="s">
        <v>726</v>
      </c>
      <c r="I196" s="2" t="s">
        <v>609</v>
      </c>
      <c r="J196" s="2" t="s">
        <v>726</v>
      </c>
    </row>
    <row r="197" spans="1:10" ht="15" customHeight="1" x14ac:dyDescent="0.25">
      <c r="A197" s="2" t="s">
        <v>317</v>
      </c>
      <c r="B197" s="2" t="s">
        <v>318</v>
      </c>
      <c r="C197" s="2">
        <v>2017</v>
      </c>
      <c r="D197" s="2" t="s">
        <v>726</v>
      </c>
      <c r="E197" s="2" t="s">
        <v>609</v>
      </c>
      <c r="F197" s="2" t="s">
        <v>726</v>
      </c>
      <c r="G197" s="2" t="s">
        <v>609</v>
      </c>
      <c r="H197" s="2" t="s">
        <v>726</v>
      </c>
      <c r="I197" s="2" t="s">
        <v>609</v>
      </c>
      <c r="J197" s="2" t="s">
        <v>726</v>
      </c>
    </row>
    <row r="198" spans="1:10" ht="15" customHeight="1" x14ac:dyDescent="0.25">
      <c r="A198" s="2" t="s">
        <v>317</v>
      </c>
      <c r="B198" s="2" t="s">
        <v>319</v>
      </c>
      <c r="C198" s="2">
        <v>2017</v>
      </c>
      <c r="D198" s="2" t="s">
        <v>726</v>
      </c>
      <c r="E198" s="2" t="s">
        <v>609</v>
      </c>
      <c r="F198" s="2" t="s">
        <v>726</v>
      </c>
      <c r="G198" s="2" t="s">
        <v>609</v>
      </c>
      <c r="H198" s="2" t="s">
        <v>726</v>
      </c>
      <c r="I198" s="2" t="s">
        <v>609</v>
      </c>
      <c r="J198" s="2" t="s">
        <v>726</v>
      </c>
    </row>
    <row r="199" spans="1:10" ht="15" customHeight="1" x14ac:dyDescent="0.25">
      <c r="A199" s="2" t="s">
        <v>317</v>
      </c>
      <c r="B199" s="2" t="s">
        <v>320</v>
      </c>
      <c r="C199" s="2">
        <v>2017</v>
      </c>
      <c r="D199" s="2" t="s">
        <v>726</v>
      </c>
      <c r="E199" s="2" t="s">
        <v>609</v>
      </c>
      <c r="F199" s="2" t="s">
        <v>726</v>
      </c>
      <c r="G199" s="2" t="s">
        <v>609</v>
      </c>
      <c r="H199" s="2" t="s">
        <v>726</v>
      </c>
      <c r="I199" s="2" t="s">
        <v>609</v>
      </c>
      <c r="J199" s="2" t="s">
        <v>726</v>
      </c>
    </row>
    <row r="200" spans="1:10" ht="15" customHeight="1" x14ac:dyDescent="0.25">
      <c r="A200" s="2" t="s">
        <v>321</v>
      </c>
      <c r="B200" s="2" t="s">
        <v>322</v>
      </c>
      <c r="C200" s="2">
        <v>2017</v>
      </c>
      <c r="D200" s="2" t="s">
        <v>726</v>
      </c>
      <c r="E200" s="2" t="s">
        <v>609</v>
      </c>
      <c r="F200" s="2" t="s">
        <v>726</v>
      </c>
      <c r="G200" s="2" t="s">
        <v>609</v>
      </c>
      <c r="H200" s="2" t="s">
        <v>726</v>
      </c>
      <c r="I200" s="2" t="s">
        <v>609</v>
      </c>
      <c r="J200" s="2" t="s">
        <v>726</v>
      </c>
    </row>
    <row r="201" spans="1:10" ht="15" customHeight="1" x14ac:dyDescent="0.25">
      <c r="A201" s="2" t="s">
        <v>321</v>
      </c>
      <c r="B201" s="2" t="s">
        <v>323</v>
      </c>
      <c r="C201" s="2">
        <v>2017</v>
      </c>
      <c r="D201" s="2" t="s">
        <v>726</v>
      </c>
      <c r="E201" s="2" t="s">
        <v>609</v>
      </c>
      <c r="F201" s="2" t="s">
        <v>726</v>
      </c>
      <c r="G201" s="2" t="s">
        <v>609</v>
      </c>
      <c r="H201" s="2" t="s">
        <v>726</v>
      </c>
      <c r="I201" s="2" t="s">
        <v>609</v>
      </c>
      <c r="J201" s="2" t="s">
        <v>726</v>
      </c>
    </row>
    <row r="202" spans="1:10" ht="15" customHeight="1" x14ac:dyDescent="0.25">
      <c r="A202" s="2" t="s">
        <v>321</v>
      </c>
      <c r="B202" s="2" t="s">
        <v>324</v>
      </c>
      <c r="C202" s="2">
        <v>2017</v>
      </c>
      <c r="D202" s="2" t="s">
        <v>726</v>
      </c>
      <c r="E202" s="2" t="s">
        <v>609</v>
      </c>
      <c r="F202" s="2" t="s">
        <v>726</v>
      </c>
      <c r="G202" s="2" t="s">
        <v>609</v>
      </c>
      <c r="H202" s="2" t="s">
        <v>726</v>
      </c>
      <c r="I202" s="2" t="s">
        <v>609</v>
      </c>
      <c r="J202" s="2" t="s">
        <v>726</v>
      </c>
    </row>
    <row r="203" spans="1:10" ht="15" customHeight="1" x14ac:dyDescent="0.25">
      <c r="A203" s="2" t="s">
        <v>327</v>
      </c>
      <c r="B203" s="2" t="s">
        <v>328</v>
      </c>
      <c r="C203" s="2">
        <v>2017</v>
      </c>
      <c r="D203" s="2" t="s">
        <v>726</v>
      </c>
      <c r="E203" s="2" t="s">
        <v>609</v>
      </c>
      <c r="F203" s="2" t="s">
        <v>726</v>
      </c>
      <c r="G203" s="2" t="s">
        <v>609</v>
      </c>
      <c r="H203" s="2" t="s">
        <v>726</v>
      </c>
      <c r="I203" s="2" t="s">
        <v>609</v>
      </c>
      <c r="J203" s="2" t="s">
        <v>726</v>
      </c>
    </row>
    <row r="204" spans="1:10" ht="15" customHeight="1" x14ac:dyDescent="0.25">
      <c r="A204" s="2" t="s">
        <v>329</v>
      </c>
      <c r="B204" s="2" t="s">
        <v>330</v>
      </c>
      <c r="C204" s="2">
        <v>2017</v>
      </c>
      <c r="D204" s="2" t="s">
        <v>726</v>
      </c>
      <c r="E204" s="2" t="s">
        <v>726</v>
      </c>
      <c r="F204" s="2" t="s">
        <v>726</v>
      </c>
      <c r="G204" s="2" t="s">
        <v>726</v>
      </c>
      <c r="H204" s="2" t="s">
        <v>726</v>
      </c>
      <c r="I204" s="2" t="s">
        <v>726</v>
      </c>
      <c r="J204" s="2" t="s">
        <v>726</v>
      </c>
    </row>
    <row r="205" spans="1:10" ht="15" customHeight="1" x14ac:dyDescent="0.25">
      <c r="A205" s="2" t="s">
        <v>329</v>
      </c>
      <c r="B205" s="2" t="s">
        <v>331</v>
      </c>
      <c r="C205" s="2">
        <v>2017</v>
      </c>
      <c r="D205" s="2" t="s">
        <v>726</v>
      </c>
      <c r="E205" s="2" t="s">
        <v>726</v>
      </c>
      <c r="F205" s="2" t="s">
        <v>726</v>
      </c>
      <c r="G205" s="2" t="s">
        <v>726</v>
      </c>
      <c r="H205" s="2" t="s">
        <v>726</v>
      </c>
      <c r="I205" s="2" t="s">
        <v>726</v>
      </c>
      <c r="J205" s="2" t="s">
        <v>726</v>
      </c>
    </row>
    <row r="206" spans="1:10" ht="15" customHeight="1" x14ac:dyDescent="0.25">
      <c r="A206" s="2" t="s">
        <v>334</v>
      </c>
      <c r="B206" s="2" t="s">
        <v>335</v>
      </c>
      <c r="C206" s="2">
        <v>2017</v>
      </c>
      <c r="D206" s="2" t="s">
        <v>726</v>
      </c>
      <c r="E206" s="2" t="s">
        <v>609</v>
      </c>
      <c r="F206" s="2" t="s">
        <v>726</v>
      </c>
      <c r="G206" s="2" t="s">
        <v>609</v>
      </c>
      <c r="H206" s="2" t="s">
        <v>726</v>
      </c>
      <c r="I206" s="2" t="s">
        <v>609</v>
      </c>
      <c r="J206" s="2" t="s">
        <v>726</v>
      </c>
    </row>
    <row r="207" spans="1:10" ht="15" customHeight="1" x14ac:dyDescent="0.25">
      <c r="A207" s="2" t="s">
        <v>336</v>
      </c>
      <c r="B207" s="2" t="s">
        <v>337</v>
      </c>
      <c r="C207" s="2">
        <v>2017</v>
      </c>
      <c r="D207" s="2" t="s">
        <v>726</v>
      </c>
      <c r="E207" s="2" t="s">
        <v>609</v>
      </c>
      <c r="F207" s="2" t="s">
        <v>726</v>
      </c>
      <c r="G207" s="2" t="s">
        <v>609</v>
      </c>
      <c r="H207" s="2" t="s">
        <v>726</v>
      </c>
      <c r="I207" s="2" t="s">
        <v>609</v>
      </c>
      <c r="J207" s="2" t="s">
        <v>726</v>
      </c>
    </row>
    <row r="208" spans="1:10" ht="15" customHeight="1" x14ac:dyDescent="0.25">
      <c r="A208" s="2" t="s">
        <v>338</v>
      </c>
      <c r="B208" s="2" t="s">
        <v>339</v>
      </c>
      <c r="C208" s="2">
        <v>2017</v>
      </c>
      <c r="D208" s="2" t="s">
        <v>609</v>
      </c>
      <c r="E208" s="2" t="s">
        <v>609</v>
      </c>
      <c r="F208" s="2" t="s">
        <v>609</v>
      </c>
      <c r="G208" s="2" t="s">
        <v>609</v>
      </c>
      <c r="H208" s="2" t="s">
        <v>609</v>
      </c>
      <c r="I208" s="2" t="s">
        <v>609</v>
      </c>
      <c r="J208" s="2" t="s">
        <v>609</v>
      </c>
    </row>
    <row r="209" spans="1:10" ht="15" customHeight="1" x14ac:dyDescent="0.25">
      <c r="A209" s="2" t="s">
        <v>340</v>
      </c>
      <c r="B209" s="2" t="s">
        <v>341</v>
      </c>
      <c r="C209" s="2">
        <v>2017</v>
      </c>
      <c r="D209" s="2" t="s">
        <v>726</v>
      </c>
      <c r="E209" s="2" t="s">
        <v>609</v>
      </c>
      <c r="F209" s="2" t="s">
        <v>726</v>
      </c>
      <c r="G209" s="2" t="s">
        <v>609</v>
      </c>
      <c r="H209" s="2" t="s">
        <v>726</v>
      </c>
      <c r="I209" s="2" t="s">
        <v>609</v>
      </c>
      <c r="J209" s="2" t="s">
        <v>726</v>
      </c>
    </row>
    <row r="210" spans="1:10" ht="15" customHeight="1" x14ac:dyDescent="0.25">
      <c r="A210" s="2" t="s">
        <v>340</v>
      </c>
      <c r="B210" s="2" t="s">
        <v>342</v>
      </c>
      <c r="C210" s="2">
        <v>2017</v>
      </c>
      <c r="D210" s="2" t="s">
        <v>726</v>
      </c>
      <c r="E210" s="2" t="s">
        <v>609</v>
      </c>
      <c r="F210" s="2" t="s">
        <v>726</v>
      </c>
      <c r="G210" s="2" t="s">
        <v>609</v>
      </c>
      <c r="H210" s="2" t="s">
        <v>726</v>
      </c>
      <c r="I210" s="2" t="s">
        <v>609</v>
      </c>
      <c r="J210" s="2" t="s">
        <v>726</v>
      </c>
    </row>
    <row r="211" spans="1:10" ht="15" customHeight="1" x14ac:dyDescent="0.25">
      <c r="A211" s="2" t="s">
        <v>340</v>
      </c>
      <c r="B211" s="2" t="s">
        <v>343</v>
      </c>
      <c r="C211" s="2">
        <v>2017</v>
      </c>
      <c r="D211" s="2" t="s">
        <v>726</v>
      </c>
      <c r="E211" s="2" t="s">
        <v>609</v>
      </c>
      <c r="F211" s="2" t="s">
        <v>726</v>
      </c>
      <c r="G211" s="2" t="s">
        <v>609</v>
      </c>
      <c r="H211" s="2" t="s">
        <v>726</v>
      </c>
      <c r="I211" s="2" t="s">
        <v>609</v>
      </c>
      <c r="J211" s="2" t="s">
        <v>726</v>
      </c>
    </row>
    <row r="212" spans="1:10" ht="15" customHeight="1" x14ac:dyDescent="0.25">
      <c r="A212" s="2" t="s">
        <v>340</v>
      </c>
      <c r="B212" s="2" t="s">
        <v>344</v>
      </c>
      <c r="C212" s="2">
        <v>2017</v>
      </c>
      <c r="D212" s="2" t="s">
        <v>726</v>
      </c>
      <c r="E212" s="2" t="s">
        <v>609</v>
      </c>
      <c r="F212" s="2" t="s">
        <v>726</v>
      </c>
      <c r="G212" s="2" t="s">
        <v>609</v>
      </c>
      <c r="H212" s="2" t="s">
        <v>726</v>
      </c>
      <c r="I212" s="2" t="s">
        <v>609</v>
      </c>
      <c r="J212" s="2" t="s">
        <v>726</v>
      </c>
    </row>
    <row r="213" spans="1:10" ht="15" customHeight="1" x14ac:dyDescent="0.25">
      <c r="A213" s="2" t="s">
        <v>345</v>
      </c>
      <c r="B213" s="2" t="s">
        <v>346</v>
      </c>
      <c r="C213" s="2">
        <v>2017</v>
      </c>
      <c r="D213" s="2" t="s">
        <v>726</v>
      </c>
      <c r="E213" s="2" t="s">
        <v>609</v>
      </c>
      <c r="F213" s="2" t="s">
        <v>726</v>
      </c>
      <c r="G213" s="2" t="s">
        <v>609</v>
      </c>
      <c r="H213" s="2" t="s">
        <v>726</v>
      </c>
      <c r="I213" s="2" t="s">
        <v>609</v>
      </c>
      <c r="J213" s="2" t="s">
        <v>726</v>
      </c>
    </row>
    <row r="214" spans="1:10" ht="15" customHeight="1" x14ac:dyDescent="0.25">
      <c r="A214" s="2" t="s">
        <v>345</v>
      </c>
      <c r="B214" s="2" t="s">
        <v>347</v>
      </c>
      <c r="C214" s="2">
        <v>2017</v>
      </c>
      <c r="D214" s="2" t="s">
        <v>726</v>
      </c>
      <c r="E214" s="2" t="s">
        <v>609</v>
      </c>
      <c r="F214" s="2" t="s">
        <v>726</v>
      </c>
      <c r="G214" s="2" t="s">
        <v>609</v>
      </c>
      <c r="H214" s="2" t="s">
        <v>726</v>
      </c>
      <c r="I214" s="2" t="s">
        <v>609</v>
      </c>
      <c r="J214" s="2" t="s">
        <v>726</v>
      </c>
    </row>
    <row r="215" spans="1:10" ht="15" customHeight="1" x14ac:dyDescent="0.25">
      <c r="A215" s="2" t="s">
        <v>345</v>
      </c>
      <c r="B215" s="2" t="s">
        <v>348</v>
      </c>
      <c r="C215" s="2">
        <v>2017</v>
      </c>
      <c r="D215" s="2" t="s">
        <v>726</v>
      </c>
      <c r="E215" s="2" t="s">
        <v>609</v>
      </c>
      <c r="F215" s="2" t="s">
        <v>726</v>
      </c>
      <c r="G215" s="2" t="s">
        <v>609</v>
      </c>
      <c r="H215" s="2" t="s">
        <v>726</v>
      </c>
      <c r="I215" s="2" t="s">
        <v>609</v>
      </c>
      <c r="J215" s="2" t="s">
        <v>726</v>
      </c>
    </row>
    <row r="216" spans="1:10" ht="15" customHeight="1" x14ac:dyDescent="0.25">
      <c r="A216" s="2" t="s">
        <v>349</v>
      </c>
      <c r="B216" s="2" t="s">
        <v>350</v>
      </c>
      <c r="C216" s="2">
        <v>2017</v>
      </c>
      <c r="D216" s="2" t="s">
        <v>609</v>
      </c>
      <c r="E216" s="2" t="s">
        <v>609</v>
      </c>
      <c r="F216" s="2" t="s">
        <v>609</v>
      </c>
      <c r="G216" s="2" t="s">
        <v>609</v>
      </c>
      <c r="H216" s="2" t="s">
        <v>609</v>
      </c>
      <c r="I216" s="2" t="s">
        <v>609</v>
      </c>
      <c r="J216" s="2" t="s">
        <v>609</v>
      </c>
    </row>
    <row r="217" spans="1:10" ht="15" customHeight="1" x14ac:dyDescent="0.25">
      <c r="A217" s="2" t="s">
        <v>360</v>
      </c>
      <c r="B217" s="2" t="s">
        <v>361</v>
      </c>
      <c r="C217" s="2">
        <v>2017</v>
      </c>
      <c r="D217" s="2" t="s">
        <v>609</v>
      </c>
      <c r="E217" s="2" t="s">
        <v>609</v>
      </c>
      <c r="F217" s="2" t="s">
        <v>609</v>
      </c>
      <c r="G217" s="2" t="s">
        <v>609</v>
      </c>
      <c r="H217" s="2" t="s">
        <v>609</v>
      </c>
      <c r="I217" s="2" t="s">
        <v>609</v>
      </c>
      <c r="J217" s="2" t="s">
        <v>609</v>
      </c>
    </row>
    <row r="218" spans="1:10" ht="15" customHeight="1" x14ac:dyDescent="0.25">
      <c r="A218" s="2" t="s">
        <v>360</v>
      </c>
      <c r="B218" s="2" t="s">
        <v>353</v>
      </c>
      <c r="C218" s="2">
        <v>2017</v>
      </c>
      <c r="D218" s="2" t="s">
        <v>609</v>
      </c>
      <c r="E218" s="2" t="s">
        <v>609</v>
      </c>
      <c r="F218" s="2" t="s">
        <v>609</v>
      </c>
      <c r="G218" s="2" t="s">
        <v>609</v>
      </c>
      <c r="H218" s="2" t="s">
        <v>609</v>
      </c>
      <c r="I218" s="2" t="s">
        <v>609</v>
      </c>
      <c r="J218" s="2" t="s">
        <v>609</v>
      </c>
    </row>
    <row r="219" spans="1:10" ht="15" customHeight="1" x14ac:dyDescent="0.25">
      <c r="A219" s="2" t="s">
        <v>360</v>
      </c>
      <c r="B219" s="2" t="s">
        <v>354</v>
      </c>
      <c r="C219" s="2">
        <v>2017</v>
      </c>
      <c r="D219" s="2" t="s">
        <v>609</v>
      </c>
      <c r="E219" s="2" t="s">
        <v>609</v>
      </c>
      <c r="F219" s="2" t="s">
        <v>609</v>
      </c>
      <c r="G219" s="2" t="s">
        <v>609</v>
      </c>
      <c r="H219" s="2" t="s">
        <v>609</v>
      </c>
      <c r="I219" s="2" t="s">
        <v>609</v>
      </c>
      <c r="J219" s="2" t="s">
        <v>609</v>
      </c>
    </row>
    <row r="220" spans="1:10" ht="15" customHeight="1" x14ac:dyDescent="0.25">
      <c r="A220" s="2" t="s">
        <v>360</v>
      </c>
      <c r="B220" s="2" t="s">
        <v>362</v>
      </c>
      <c r="C220" s="2">
        <v>2017</v>
      </c>
      <c r="D220" s="2" t="s">
        <v>609</v>
      </c>
      <c r="E220" s="2" t="s">
        <v>609</v>
      </c>
      <c r="F220" s="2" t="s">
        <v>609</v>
      </c>
      <c r="G220" s="2" t="s">
        <v>609</v>
      </c>
      <c r="H220" s="2" t="s">
        <v>609</v>
      </c>
      <c r="I220" s="2" t="s">
        <v>609</v>
      </c>
      <c r="J220" s="2" t="s">
        <v>609</v>
      </c>
    </row>
    <row r="221" spans="1:10" ht="15" customHeight="1" x14ac:dyDescent="0.25">
      <c r="A221" s="2" t="s">
        <v>360</v>
      </c>
      <c r="B221" s="2" t="s">
        <v>355</v>
      </c>
      <c r="C221" s="2">
        <v>2017</v>
      </c>
      <c r="D221" s="2" t="s">
        <v>609</v>
      </c>
      <c r="E221" s="2" t="s">
        <v>609</v>
      </c>
      <c r="F221" s="2" t="s">
        <v>609</v>
      </c>
      <c r="G221" s="2" t="s">
        <v>609</v>
      </c>
      <c r="H221" s="2" t="s">
        <v>609</v>
      </c>
      <c r="I221" s="2" t="s">
        <v>609</v>
      </c>
      <c r="J221" s="2" t="s">
        <v>609</v>
      </c>
    </row>
    <row r="222" spans="1:10" ht="15" customHeight="1" x14ac:dyDescent="0.25">
      <c r="A222" s="2" t="s">
        <v>360</v>
      </c>
      <c r="B222" s="2" t="s">
        <v>356</v>
      </c>
      <c r="C222" s="2">
        <v>2017</v>
      </c>
      <c r="D222" s="2" t="s">
        <v>609</v>
      </c>
      <c r="E222" s="2" t="s">
        <v>609</v>
      </c>
      <c r="F222" s="2" t="s">
        <v>609</v>
      </c>
      <c r="G222" s="2" t="s">
        <v>609</v>
      </c>
      <c r="H222" s="2" t="s">
        <v>609</v>
      </c>
      <c r="I222" s="2" t="s">
        <v>609</v>
      </c>
      <c r="J222" s="2" t="s">
        <v>609</v>
      </c>
    </row>
    <row r="223" spans="1:10" ht="15" customHeight="1" x14ac:dyDescent="0.25">
      <c r="A223" s="2" t="s">
        <v>360</v>
      </c>
      <c r="B223" s="2" t="s">
        <v>357</v>
      </c>
      <c r="C223" s="2">
        <v>2017</v>
      </c>
      <c r="D223" s="2" t="s">
        <v>609</v>
      </c>
      <c r="E223" s="2" t="s">
        <v>609</v>
      </c>
      <c r="F223" s="2" t="s">
        <v>609</v>
      </c>
      <c r="G223" s="2" t="s">
        <v>609</v>
      </c>
      <c r="H223" s="2" t="s">
        <v>609</v>
      </c>
      <c r="I223" s="2" t="s">
        <v>609</v>
      </c>
      <c r="J223" s="2" t="s">
        <v>609</v>
      </c>
    </row>
    <row r="224" spans="1:10" ht="15" customHeight="1" x14ac:dyDescent="0.25">
      <c r="A224" s="2" t="s">
        <v>360</v>
      </c>
      <c r="B224" s="2" t="s">
        <v>358</v>
      </c>
      <c r="C224" s="2">
        <v>2017</v>
      </c>
      <c r="D224" s="2" t="s">
        <v>609</v>
      </c>
      <c r="E224" s="2" t="s">
        <v>609</v>
      </c>
      <c r="F224" s="2" t="s">
        <v>609</v>
      </c>
      <c r="G224" s="2" t="s">
        <v>609</v>
      </c>
      <c r="H224" s="2" t="s">
        <v>609</v>
      </c>
      <c r="I224" s="2" t="s">
        <v>609</v>
      </c>
      <c r="J224" s="2" t="s">
        <v>609</v>
      </c>
    </row>
    <row r="225" spans="1:10" ht="15" customHeight="1" x14ac:dyDescent="0.25">
      <c r="A225" s="2" t="s">
        <v>360</v>
      </c>
      <c r="B225" s="2" t="s">
        <v>363</v>
      </c>
      <c r="C225" s="2">
        <v>2017</v>
      </c>
      <c r="D225" s="2" t="s">
        <v>609</v>
      </c>
      <c r="E225" s="2" t="s">
        <v>609</v>
      </c>
      <c r="F225" s="2" t="s">
        <v>609</v>
      </c>
      <c r="G225" s="2" t="s">
        <v>609</v>
      </c>
      <c r="H225" s="2" t="s">
        <v>609</v>
      </c>
      <c r="I225" s="2" t="s">
        <v>609</v>
      </c>
      <c r="J225" s="2" t="s">
        <v>609</v>
      </c>
    </row>
    <row r="226" spans="1:10" ht="15" customHeight="1" x14ac:dyDescent="0.25">
      <c r="A226" s="2" t="s">
        <v>360</v>
      </c>
      <c r="B226" s="2" t="s">
        <v>359</v>
      </c>
      <c r="C226" s="2">
        <v>2017</v>
      </c>
      <c r="D226" s="2" t="s">
        <v>609</v>
      </c>
      <c r="E226" s="2" t="s">
        <v>609</v>
      </c>
      <c r="F226" s="2" t="s">
        <v>609</v>
      </c>
      <c r="G226" s="2" t="s">
        <v>609</v>
      </c>
      <c r="H226" s="2" t="s">
        <v>609</v>
      </c>
      <c r="I226" s="2" t="s">
        <v>609</v>
      </c>
      <c r="J226" s="2" t="s">
        <v>609</v>
      </c>
    </row>
    <row r="227" spans="1:10" ht="15" customHeight="1" x14ac:dyDescent="0.25">
      <c r="A227" s="2" t="s">
        <v>364</v>
      </c>
      <c r="B227" s="2" t="s">
        <v>365</v>
      </c>
      <c r="C227" s="2">
        <v>2017</v>
      </c>
      <c r="D227" s="2" t="s">
        <v>726</v>
      </c>
      <c r="E227" s="2" t="s">
        <v>734</v>
      </c>
      <c r="F227" s="2" t="s">
        <v>726</v>
      </c>
      <c r="G227" s="2" t="s">
        <v>734</v>
      </c>
      <c r="H227" s="2" t="s">
        <v>726</v>
      </c>
      <c r="I227" s="2" t="s">
        <v>734</v>
      </c>
      <c r="J227" s="2" t="s">
        <v>726</v>
      </c>
    </row>
    <row r="228" spans="1:10" ht="15" customHeight="1" x14ac:dyDescent="0.25">
      <c r="A228" s="2" t="s">
        <v>364</v>
      </c>
      <c r="B228" s="2" t="s">
        <v>366</v>
      </c>
      <c r="C228" s="2">
        <v>2017</v>
      </c>
      <c r="D228" s="2" t="s">
        <v>726</v>
      </c>
      <c r="E228" s="2" t="s">
        <v>734</v>
      </c>
      <c r="F228" s="2" t="s">
        <v>726</v>
      </c>
      <c r="G228" s="2" t="s">
        <v>734</v>
      </c>
      <c r="H228" s="2" t="s">
        <v>726</v>
      </c>
      <c r="I228" s="2" t="s">
        <v>734</v>
      </c>
      <c r="J228" s="2" t="s">
        <v>726</v>
      </c>
    </row>
    <row r="229" spans="1:10" ht="15" customHeight="1" x14ac:dyDescent="0.25">
      <c r="A229" s="2" t="s">
        <v>367</v>
      </c>
      <c r="B229" s="2" t="s">
        <v>368</v>
      </c>
      <c r="C229" s="2">
        <v>2017</v>
      </c>
      <c r="D229" s="2" t="s">
        <v>726</v>
      </c>
      <c r="E229" s="2" t="s">
        <v>734</v>
      </c>
      <c r="F229" s="2" t="s">
        <v>726</v>
      </c>
      <c r="G229" s="2" t="s">
        <v>734</v>
      </c>
      <c r="H229" s="2" t="s">
        <v>726</v>
      </c>
      <c r="I229" s="2" t="s">
        <v>734</v>
      </c>
      <c r="J229" s="2" t="s">
        <v>726</v>
      </c>
    </row>
    <row r="230" spans="1:10" ht="15" customHeight="1" x14ac:dyDescent="0.25">
      <c r="A230" s="2" t="s">
        <v>367</v>
      </c>
      <c r="B230" s="2" t="s">
        <v>369</v>
      </c>
      <c r="C230" s="2">
        <v>2017</v>
      </c>
      <c r="D230" s="2" t="s">
        <v>726</v>
      </c>
      <c r="E230" s="2" t="s">
        <v>734</v>
      </c>
      <c r="F230" s="2" t="s">
        <v>726</v>
      </c>
      <c r="G230" s="2" t="s">
        <v>734</v>
      </c>
      <c r="H230" s="2" t="s">
        <v>726</v>
      </c>
      <c r="I230" s="2" t="s">
        <v>734</v>
      </c>
      <c r="J230" s="2" t="s">
        <v>726</v>
      </c>
    </row>
    <row r="231" spans="1:10" ht="15" customHeight="1" x14ac:dyDescent="0.25">
      <c r="A231" s="2" t="s">
        <v>370</v>
      </c>
      <c r="B231" s="2" t="s">
        <v>371</v>
      </c>
      <c r="C231" s="2">
        <v>2017</v>
      </c>
      <c r="D231" s="2" t="s">
        <v>726</v>
      </c>
      <c r="E231" s="2" t="s">
        <v>609</v>
      </c>
      <c r="F231" s="2" t="s">
        <v>726</v>
      </c>
      <c r="G231" s="2" t="s">
        <v>609</v>
      </c>
      <c r="H231" s="2" t="s">
        <v>726</v>
      </c>
      <c r="I231" s="2" t="s">
        <v>609</v>
      </c>
      <c r="J231" s="2" t="s">
        <v>726</v>
      </c>
    </row>
    <row r="232" spans="1:10" ht="15" customHeight="1" x14ac:dyDescent="0.25">
      <c r="A232" s="2" t="s">
        <v>372</v>
      </c>
      <c r="B232" s="2" t="s">
        <v>373</v>
      </c>
      <c r="C232" s="2">
        <v>2017</v>
      </c>
      <c r="D232" s="2">
        <v>3.1E-2</v>
      </c>
      <c r="E232" s="2" t="s">
        <v>1071</v>
      </c>
      <c r="F232" s="2">
        <v>3.1E-2</v>
      </c>
      <c r="G232" s="2" t="s">
        <v>609</v>
      </c>
      <c r="H232" s="2" t="s">
        <v>726</v>
      </c>
      <c r="I232" s="2" t="s">
        <v>609</v>
      </c>
      <c r="J232" s="2" t="s">
        <v>726</v>
      </c>
    </row>
    <row r="233" spans="1:10" ht="15" customHeight="1" x14ac:dyDescent="0.25">
      <c r="A233" s="2" t="s">
        <v>374</v>
      </c>
      <c r="B233" s="2" t="s">
        <v>375</v>
      </c>
      <c r="C233" s="2">
        <v>2017</v>
      </c>
      <c r="D233" s="2">
        <v>7.4039999999999999</v>
      </c>
      <c r="E233" s="2" t="s">
        <v>1072</v>
      </c>
      <c r="F233" s="2">
        <v>7.4039999999999999</v>
      </c>
      <c r="G233" s="2" t="s">
        <v>609</v>
      </c>
      <c r="H233" s="2" t="s">
        <v>726</v>
      </c>
      <c r="I233" s="2" t="s">
        <v>609</v>
      </c>
      <c r="J233" s="2" t="s">
        <v>726</v>
      </c>
    </row>
    <row r="234" spans="1:10" ht="15" customHeight="1" x14ac:dyDescent="0.25">
      <c r="A234" s="2" t="s">
        <v>374</v>
      </c>
      <c r="B234" s="2" t="s">
        <v>376</v>
      </c>
      <c r="C234" s="2">
        <v>2017</v>
      </c>
      <c r="D234" s="2" t="s">
        <v>726</v>
      </c>
      <c r="E234" s="2" t="s">
        <v>609</v>
      </c>
      <c r="F234" s="2" t="s">
        <v>726</v>
      </c>
      <c r="G234" s="2" t="s">
        <v>609</v>
      </c>
      <c r="H234" s="2" t="s">
        <v>726</v>
      </c>
      <c r="I234" s="2" t="s">
        <v>609</v>
      </c>
      <c r="J234" s="2" t="s">
        <v>726</v>
      </c>
    </row>
    <row r="235" spans="1:10" ht="15" customHeight="1" x14ac:dyDescent="0.25">
      <c r="A235" s="2" t="s">
        <v>374</v>
      </c>
      <c r="B235" s="2" t="s">
        <v>377</v>
      </c>
      <c r="C235" s="2">
        <v>2017</v>
      </c>
      <c r="D235" s="2" t="s">
        <v>726</v>
      </c>
      <c r="E235" s="2" t="s">
        <v>609</v>
      </c>
      <c r="F235" s="2" t="s">
        <v>726</v>
      </c>
      <c r="G235" s="2" t="s">
        <v>609</v>
      </c>
      <c r="H235" s="2" t="s">
        <v>726</v>
      </c>
      <c r="I235" s="2" t="s">
        <v>609</v>
      </c>
      <c r="J235" s="2" t="s">
        <v>726</v>
      </c>
    </row>
    <row r="236" spans="1:10" ht="15" customHeight="1" x14ac:dyDescent="0.25">
      <c r="A236" s="2" t="s">
        <v>378</v>
      </c>
      <c r="B236" s="2" t="s">
        <v>379</v>
      </c>
      <c r="C236" s="2">
        <v>2017</v>
      </c>
      <c r="D236" s="2" t="s">
        <v>609</v>
      </c>
      <c r="E236" s="2" t="s">
        <v>609</v>
      </c>
      <c r="F236" s="2" t="s">
        <v>609</v>
      </c>
      <c r="G236" s="2" t="s">
        <v>609</v>
      </c>
      <c r="H236" s="2" t="s">
        <v>609</v>
      </c>
      <c r="I236" s="2" t="s">
        <v>609</v>
      </c>
      <c r="J236" s="2" t="s">
        <v>609</v>
      </c>
    </row>
    <row r="237" spans="1:10" ht="15" customHeight="1" x14ac:dyDescent="0.25">
      <c r="A237" s="2" t="s">
        <v>380</v>
      </c>
      <c r="B237" s="2" t="s">
        <v>381</v>
      </c>
      <c r="C237" s="2">
        <v>2017</v>
      </c>
      <c r="D237" s="2" t="s">
        <v>726</v>
      </c>
      <c r="E237" s="2" t="s">
        <v>609</v>
      </c>
      <c r="F237" s="2" t="s">
        <v>726</v>
      </c>
      <c r="G237" s="2" t="s">
        <v>609</v>
      </c>
      <c r="H237" s="2" t="s">
        <v>726</v>
      </c>
      <c r="I237" s="2" t="s">
        <v>609</v>
      </c>
      <c r="J237" s="2" t="s">
        <v>726</v>
      </c>
    </row>
    <row r="238" spans="1:10" ht="15" customHeight="1" x14ac:dyDescent="0.25">
      <c r="A238" s="2" t="s">
        <v>382</v>
      </c>
      <c r="B238" s="2" t="s">
        <v>383</v>
      </c>
      <c r="C238" s="2">
        <v>2017</v>
      </c>
      <c r="D238" s="2" t="s">
        <v>609</v>
      </c>
      <c r="E238" s="2" t="s">
        <v>609</v>
      </c>
      <c r="F238" s="2" t="s">
        <v>609</v>
      </c>
      <c r="G238" s="2" t="s">
        <v>609</v>
      </c>
      <c r="H238" s="2" t="s">
        <v>609</v>
      </c>
      <c r="I238" s="2" t="s">
        <v>609</v>
      </c>
      <c r="J238" s="2" t="s">
        <v>609</v>
      </c>
    </row>
    <row r="239" spans="1:10" ht="15" customHeight="1" x14ac:dyDescent="0.25">
      <c r="A239" s="2" t="s">
        <v>382</v>
      </c>
      <c r="B239" s="2" t="s">
        <v>384</v>
      </c>
      <c r="C239" s="2">
        <v>2017</v>
      </c>
      <c r="D239" s="2" t="s">
        <v>609</v>
      </c>
      <c r="E239" s="2" t="s">
        <v>609</v>
      </c>
      <c r="F239" s="2" t="s">
        <v>609</v>
      </c>
      <c r="G239" s="2" t="s">
        <v>609</v>
      </c>
      <c r="H239" s="2" t="s">
        <v>609</v>
      </c>
      <c r="I239" s="2" t="s">
        <v>609</v>
      </c>
      <c r="J239" s="2" t="s">
        <v>609</v>
      </c>
    </row>
    <row r="240" spans="1:10" ht="15" customHeight="1" x14ac:dyDescent="0.25">
      <c r="A240" s="2" t="s">
        <v>382</v>
      </c>
      <c r="B240" s="2" t="s">
        <v>385</v>
      </c>
      <c r="C240" s="2">
        <v>2017</v>
      </c>
      <c r="D240" s="2" t="s">
        <v>609</v>
      </c>
      <c r="E240" s="2" t="s">
        <v>609</v>
      </c>
      <c r="F240" s="2" t="s">
        <v>609</v>
      </c>
      <c r="G240" s="2" t="s">
        <v>609</v>
      </c>
      <c r="H240" s="2" t="s">
        <v>609</v>
      </c>
      <c r="I240" s="2" t="s">
        <v>609</v>
      </c>
      <c r="J240" s="2" t="s">
        <v>609</v>
      </c>
    </row>
    <row r="241" spans="1:10" ht="15" customHeight="1" x14ac:dyDescent="0.25">
      <c r="A241" s="2" t="s">
        <v>386</v>
      </c>
      <c r="B241" s="2" t="s">
        <v>387</v>
      </c>
      <c r="C241" s="2">
        <v>2017</v>
      </c>
      <c r="D241" s="2" t="s">
        <v>726</v>
      </c>
      <c r="E241" s="2" t="s">
        <v>609</v>
      </c>
      <c r="F241" s="2" t="s">
        <v>726</v>
      </c>
      <c r="G241" s="2" t="s">
        <v>609</v>
      </c>
      <c r="H241" s="2" t="s">
        <v>726</v>
      </c>
      <c r="I241" s="2" t="s">
        <v>609</v>
      </c>
      <c r="J241" s="2" t="s">
        <v>726</v>
      </c>
    </row>
    <row r="242" spans="1:10" ht="15" customHeight="1" x14ac:dyDescent="0.25">
      <c r="A242" s="2" t="s">
        <v>388</v>
      </c>
      <c r="B242" s="2" t="s">
        <v>389</v>
      </c>
      <c r="C242" s="2">
        <v>2017</v>
      </c>
      <c r="D242" s="2" t="s">
        <v>609</v>
      </c>
      <c r="E242" s="2" t="s">
        <v>609</v>
      </c>
      <c r="F242" s="2" t="s">
        <v>609</v>
      </c>
      <c r="G242" s="2" t="s">
        <v>609</v>
      </c>
      <c r="H242" s="2" t="s">
        <v>609</v>
      </c>
      <c r="I242" s="2" t="s">
        <v>609</v>
      </c>
      <c r="J242" s="2" t="s">
        <v>609</v>
      </c>
    </row>
    <row r="243" spans="1:10" ht="15" customHeight="1" x14ac:dyDescent="0.25">
      <c r="A243" s="2" t="s">
        <v>388</v>
      </c>
      <c r="B243" s="2" t="s">
        <v>390</v>
      </c>
      <c r="C243" s="2">
        <v>2017</v>
      </c>
      <c r="D243" s="2" t="s">
        <v>609</v>
      </c>
      <c r="E243" s="2" t="s">
        <v>609</v>
      </c>
      <c r="F243" s="2" t="s">
        <v>609</v>
      </c>
      <c r="G243" s="2" t="s">
        <v>609</v>
      </c>
      <c r="H243" s="2" t="s">
        <v>609</v>
      </c>
      <c r="I243" s="2" t="s">
        <v>609</v>
      </c>
      <c r="J243" s="2" t="s">
        <v>609</v>
      </c>
    </row>
    <row r="244" spans="1:10" ht="15" customHeight="1" x14ac:dyDescent="0.25">
      <c r="A244" s="2" t="s">
        <v>391</v>
      </c>
      <c r="B244" s="2" t="s">
        <v>392</v>
      </c>
      <c r="C244" s="2">
        <v>2017</v>
      </c>
      <c r="D244" s="2">
        <v>0.3</v>
      </c>
      <c r="E244" s="2" t="s">
        <v>1073</v>
      </c>
      <c r="F244" s="2">
        <v>0.3</v>
      </c>
      <c r="G244" s="2" t="s">
        <v>609</v>
      </c>
      <c r="H244" s="2" t="s">
        <v>726</v>
      </c>
      <c r="I244" s="2" t="s">
        <v>609</v>
      </c>
      <c r="J244" s="2" t="s">
        <v>726</v>
      </c>
    </row>
    <row r="245" spans="1:10" ht="15" customHeight="1" x14ac:dyDescent="0.25">
      <c r="A245" s="2" t="s">
        <v>393</v>
      </c>
      <c r="B245" s="2" t="s">
        <v>394</v>
      </c>
      <c r="C245" s="2">
        <v>2017</v>
      </c>
      <c r="D245" s="2">
        <v>98.5</v>
      </c>
      <c r="E245" s="2" t="s">
        <v>1074</v>
      </c>
      <c r="F245" s="2">
        <v>98.5</v>
      </c>
      <c r="G245" s="2" t="s">
        <v>726</v>
      </c>
      <c r="H245" s="2" t="s">
        <v>726</v>
      </c>
      <c r="I245" s="2" t="s">
        <v>726</v>
      </c>
      <c r="J245" s="2" t="s">
        <v>726</v>
      </c>
    </row>
    <row r="246" spans="1:10" ht="15" customHeight="1" x14ac:dyDescent="0.25">
      <c r="A246" s="2" t="s">
        <v>395</v>
      </c>
      <c r="B246" s="2" t="s">
        <v>396</v>
      </c>
      <c r="C246" s="2">
        <v>2017</v>
      </c>
      <c r="D246" s="2" t="s">
        <v>609</v>
      </c>
      <c r="E246" s="2" t="s">
        <v>609</v>
      </c>
      <c r="F246" s="2" t="s">
        <v>609</v>
      </c>
      <c r="G246" s="2" t="s">
        <v>609</v>
      </c>
      <c r="H246" s="2" t="s">
        <v>609</v>
      </c>
      <c r="I246" s="2" t="s">
        <v>609</v>
      </c>
      <c r="J246" s="2" t="s">
        <v>609</v>
      </c>
    </row>
    <row r="247" spans="1:10" ht="15" customHeight="1" x14ac:dyDescent="0.25">
      <c r="A247" s="2" t="s">
        <v>398</v>
      </c>
      <c r="B247" s="2" t="s">
        <v>399</v>
      </c>
      <c r="C247" s="2">
        <v>2017</v>
      </c>
      <c r="D247" s="2" t="s">
        <v>609</v>
      </c>
      <c r="E247" s="2" t="s">
        <v>609</v>
      </c>
      <c r="F247" s="2" t="s">
        <v>609</v>
      </c>
      <c r="G247" s="2" t="s">
        <v>609</v>
      </c>
      <c r="H247" s="2" t="s">
        <v>609</v>
      </c>
      <c r="I247" s="2" t="s">
        <v>609</v>
      </c>
      <c r="J247" s="2" t="s">
        <v>609</v>
      </c>
    </row>
    <row r="248" spans="1:10" ht="15" customHeight="1" x14ac:dyDescent="0.25">
      <c r="A248" s="2" t="s">
        <v>750</v>
      </c>
      <c r="B248" s="9" t="s">
        <v>1110</v>
      </c>
      <c r="C248" s="2">
        <v>2017</v>
      </c>
      <c r="D248" s="2" t="s">
        <v>609</v>
      </c>
      <c r="E248" s="2" t="s">
        <v>609</v>
      </c>
      <c r="F248" s="2" t="s">
        <v>609</v>
      </c>
      <c r="G248" s="2" t="s">
        <v>609</v>
      </c>
      <c r="H248" s="2" t="s">
        <v>609</v>
      </c>
      <c r="I248" s="2" t="s">
        <v>609</v>
      </c>
      <c r="J248" s="2" t="s">
        <v>609</v>
      </c>
    </row>
    <row r="249" spans="1:10" ht="15" customHeight="1" x14ac:dyDescent="0.25">
      <c r="A249" s="2" t="s">
        <v>400</v>
      </c>
      <c r="B249" s="2" t="s">
        <v>401</v>
      </c>
      <c r="C249" s="2">
        <v>2017</v>
      </c>
      <c r="D249" s="2" t="s">
        <v>726</v>
      </c>
      <c r="E249" s="2" t="s">
        <v>609</v>
      </c>
      <c r="F249" s="2" t="s">
        <v>726</v>
      </c>
      <c r="G249" s="2" t="s">
        <v>609</v>
      </c>
      <c r="H249" s="2" t="s">
        <v>726</v>
      </c>
      <c r="I249" s="2" t="s">
        <v>609</v>
      </c>
      <c r="J249" s="2" t="s">
        <v>726</v>
      </c>
    </row>
    <row r="250" spans="1:10" ht="15" customHeight="1" x14ac:dyDescent="0.25">
      <c r="A250" s="2" t="s">
        <v>400</v>
      </c>
      <c r="B250" s="2" t="s">
        <v>402</v>
      </c>
      <c r="C250" s="2">
        <v>2017</v>
      </c>
      <c r="D250" s="2" t="s">
        <v>726</v>
      </c>
      <c r="E250" s="2" t="s">
        <v>609</v>
      </c>
      <c r="F250" s="2" t="s">
        <v>726</v>
      </c>
      <c r="G250" s="2" t="s">
        <v>609</v>
      </c>
      <c r="H250" s="2" t="s">
        <v>726</v>
      </c>
      <c r="I250" s="2" t="s">
        <v>609</v>
      </c>
      <c r="J250" s="2" t="s">
        <v>726</v>
      </c>
    </row>
    <row r="251" spans="1:10" ht="15" customHeight="1" x14ac:dyDescent="0.25">
      <c r="A251" s="2" t="s">
        <v>400</v>
      </c>
      <c r="B251" s="9" t="s">
        <v>1104</v>
      </c>
      <c r="C251" s="2">
        <v>2017</v>
      </c>
      <c r="D251" s="2" t="s">
        <v>726</v>
      </c>
      <c r="E251" s="2" t="s">
        <v>609</v>
      </c>
      <c r="F251" s="2" t="s">
        <v>726</v>
      </c>
      <c r="G251" s="2" t="s">
        <v>609</v>
      </c>
      <c r="H251" s="2" t="s">
        <v>726</v>
      </c>
      <c r="I251" s="2" t="s">
        <v>609</v>
      </c>
      <c r="J251" s="2" t="s">
        <v>726</v>
      </c>
    </row>
    <row r="252" spans="1:10" ht="15" customHeight="1" x14ac:dyDescent="0.25">
      <c r="A252" s="2" t="s">
        <v>403</v>
      </c>
      <c r="B252" s="2" t="s">
        <v>404</v>
      </c>
      <c r="C252" s="2">
        <v>2017</v>
      </c>
      <c r="D252" s="2">
        <v>11.010999999999999</v>
      </c>
      <c r="E252" s="2" t="s">
        <v>828</v>
      </c>
      <c r="F252" s="2">
        <v>11.010999999999999</v>
      </c>
      <c r="G252" s="2" t="s">
        <v>726</v>
      </c>
      <c r="H252" s="2" t="s">
        <v>726</v>
      </c>
      <c r="I252" s="2" t="s">
        <v>726</v>
      </c>
      <c r="J252" s="2" t="s">
        <v>726</v>
      </c>
    </row>
    <row r="253" spans="1:10" ht="15" customHeight="1" x14ac:dyDescent="0.25">
      <c r="A253" s="2" t="s">
        <v>405</v>
      </c>
      <c r="B253" s="2" t="s">
        <v>406</v>
      </c>
      <c r="C253" s="2">
        <v>2017</v>
      </c>
      <c r="D253" s="2" t="s">
        <v>726</v>
      </c>
      <c r="E253" s="2" t="s">
        <v>609</v>
      </c>
      <c r="F253" s="2" t="s">
        <v>726</v>
      </c>
      <c r="G253" s="2" t="s">
        <v>609</v>
      </c>
      <c r="H253" s="2" t="s">
        <v>726</v>
      </c>
      <c r="I253" s="2" t="s">
        <v>609</v>
      </c>
      <c r="J253" s="2" t="s">
        <v>726</v>
      </c>
    </row>
    <row r="254" spans="1:10" ht="15" customHeight="1" x14ac:dyDescent="0.25">
      <c r="A254" s="2" t="s">
        <v>405</v>
      </c>
      <c r="B254" s="2" t="s">
        <v>407</v>
      </c>
      <c r="C254" s="2">
        <v>2017</v>
      </c>
      <c r="D254" s="2">
        <v>285.02600000000001</v>
      </c>
      <c r="E254" s="2" t="s">
        <v>1075</v>
      </c>
      <c r="F254" s="2">
        <v>271.18700000000001</v>
      </c>
      <c r="G254" s="2" t="s">
        <v>1076</v>
      </c>
      <c r="H254" s="2">
        <v>13.839</v>
      </c>
      <c r="I254" s="2" t="s">
        <v>609</v>
      </c>
      <c r="J254" s="2" t="s">
        <v>726</v>
      </c>
    </row>
    <row r="255" spans="1:10" ht="15" customHeight="1" x14ac:dyDescent="0.25">
      <c r="A255" s="2" t="s">
        <v>405</v>
      </c>
      <c r="B255" s="2" t="s">
        <v>408</v>
      </c>
      <c r="C255" s="2">
        <v>2017</v>
      </c>
      <c r="D255" s="2" t="s">
        <v>726</v>
      </c>
      <c r="E255" s="2" t="s">
        <v>609</v>
      </c>
      <c r="F255" s="2" t="s">
        <v>726</v>
      </c>
      <c r="G255" s="2" t="s">
        <v>609</v>
      </c>
      <c r="H255" s="2" t="s">
        <v>726</v>
      </c>
      <c r="I255" s="2" t="s">
        <v>609</v>
      </c>
      <c r="J255" s="2" t="s">
        <v>726</v>
      </c>
    </row>
    <row r="256" spans="1:10" ht="15" customHeight="1" x14ac:dyDescent="0.25">
      <c r="A256" s="2" t="s">
        <v>405</v>
      </c>
      <c r="B256" s="2" t="s">
        <v>409</v>
      </c>
      <c r="C256" s="2">
        <v>2017</v>
      </c>
      <c r="D256" s="2" t="s">
        <v>726</v>
      </c>
      <c r="E256" s="2" t="s">
        <v>609</v>
      </c>
      <c r="F256" s="2" t="s">
        <v>726</v>
      </c>
      <c r="G256" s="2" t="s">
        <v>609</v>
      </c>
      <c r="H256" s="2" t="s">
        <v>726</v>
      </c>
      <c r="I256" s="2" t="s">
        <v>609</v>
      </c>
      <c r="J256" s="2" t="s">
        <v>726</v>
      </c>
    </row>
    <row r="257" spans="1:10" ht="15" customHeight="1" x14ac:dyDescent="0.25">
      <c r="A257" s="2" t="s">
        <v>410</v>
      </c>
      <c r="B257" s="2" t="s">
        <v>411</v>
      </c>
      <c r="C257" s="2">
        <v>2017</v>
      </c>
      <c r="D257" s="2" t="s">
        <v>609</v>
      </c>
      <c r="E257" s="2" t="s">
        <v>609</v>
      </c>
      <c r="F257" s="2" t="s">
        <v>609</v>
      </c>
      <c r="G257" s="2" t="s">
        <v>609</v>
      </c>
      <c r="H257" s="2" t="s">
        <v>609</v>
      </c>
      <c r="I257" s="2" t="s">
        <v>609</v>
      </c>
      <c r="J257" s="2" t="s">
        <v>609</v>
      </c>
    </row>
    <row r="258" spans="1:10" ht="15" customHeight="1" x14ac:dyDescent="0.25">
      <c r="A258" s="2" t="s">
        <v>412</v>
      </c>
      <c r="B258" s="2" t="s">
        <v>413</v>
      </c>
      <c r="C258" s="2">
        <v>2017</v>
      </c>
      <c r="D258" s="2" t="s">
        <v>726</v>
      </c>
      <c r="E258" s="2" t="s">
        <v>609</v>
      </c>
      <c r="F258" s="2" t="s">
        <v>726</v>
      </c>
      <c r="G258" s="2" t="s">
        <v>609</v>
      </c>
      <c r="H258" s="2" t="s">
        <v>726</v>
      </c>
      <c r="I258" s="2" t="s">
        <v>609</v>
      </c>
      <c r="J258" s="2" t="s">
        <v>726</v>
      </c>
    </row>
    <row r="259" spans="1:10" ht="15" customHeight="1" x14ac:dyDescent="0.25">
      <c r="A259" s="2" t="s">
        <v>414</v>
      </c>
      <c r="B259" s="2" t="s">
        <v>415</v>
      </c>
      <c r="C259" s="2">
        <v>2017</v>
      </c>
      <c r="D259" s="2" t="s">
        <v>609</v>
      </c>
      <c r="E259" s="2" t="s">
        <v>609</v>
      </c>
      <c r="F259" s="2" t="s">
        <v>609</v>
      </c>
      <c r="G259" s="2" t="s">
        <v>609</v>
      </c>
      <c r="H259" s="2" t="s">
        <v>609</v>
      </c>
      <c r="I259" s="2" t="s">
        <v>609</v>
      </c>
      <c r="J259" s="2" t="s">
        <v>609</v>
      </c>
    </row>
    <row r="260" spans="1:10" ht="15" customHeight="1" x14ac:dyDescent="0.25">
      <c r="A260" s="2" t="s">
        <v>414</v>
      </c>
      <c r="B260" s="2" t="s">
        <v>416</v>
      </c>
      <c r="C260" s="2">
        <v>2017</v>
      </c>
      <c r="D260" s="2" t="s">
        <v>726</v>
      </c>
      <c r="E260" s="2" t="s">
        <v>609</v>
      </c>
      <c r="F260" s="2" t="s">
        <v>726</v>
      </c>
      <c r="G260" s="2" t="s">
        <v>609</v>
      </c>
      <c r="H260" s="2" t="s">
        <v>726</v>
      </c>
      <c r="I260" s="2" t="s">
        <v>609</v>
      </c>
      <c r="J260" s="2" t="s">
        <v>726</v>
      </c>
    </row>
    <row r="261" spans="1:10" ht="15" customHeight="1" x14ac:dyDescent="0.25">
      <c r="A261" s="2" t="s">
        <v>414</v>
      </c>
      <c r="B261" s="2" t="s">
        <v>417</v>
      </c>
      <c r="C261" s="2">
        <v>2017</v>
      </c>
      <c r="D261" s="2" t="s">
        <v>609</v>
      </c>
      <c r="E261" s="2" t="s">
        <v>609</v>
      </c>
      <c r="F261" s="2" t="s">
        <v>609</v>
      </c>
      <c r="G261" s="2" t="s">
        <v>609</v>
      </c>
      <c r="H261" s="2" t="s">
        <v>609</v>
      </c>
      <c r="I261" s="2" t="s">
        <v>609</v>
      </c>
      <c r="J261" s="2" t="s">
        <v>609</v>
      </c>
    </row>
    <row r="262" spans="1:10" ht="15" customHeight="1" x14ac:dyDescent="0.25">
      <c r="A262" s="2" t="s">
        <v>414</v>
      </c>
      <c r="B262" s="2" t="s">
        <v>418</v>
      </c>
      <c r="C262" s="2">
        <v>2017</v>
      </c>
      <c r="D262" s="2" t="s">
        <v>609</v>
      </c>
      <c r="E262" s="2" t="s">
        <v>609</v>
      </c>
      <c r="F262" s="2" t="s">
        <v>609</v>
      </c>
      <c r="G262" s="2" t="s">
        <v>609</v>
      </c>
      <c r="H262" s="2" t="s">
        <v>609</v>
      </c>
      <c r="I262" s="2" t="s">
        <v>609</v>
      </c>
      <c r="J262" s="2" t="s">
        <v>609</v>
      </c>
    </row>
    <row r="263" spans="1:10" ht="15" customHeight="1" x14ac:dyDescent="0.25">
      <c r="A263" s="2" t="s">
        <v>414</v>
      </c>
      <c r="B263" s="2" t="s">
        <v>419</v>
      </c>
      <c r="C263" s="2">
        <v>2017</v>
      </c>
      <c r="D263" s="2" t="s">
        <v>609</v>
      </c>
      <c r="E263" s="2" t="s">
        <v>609</v>
      </c>
      <c r="F263" s="2" t="s">
        <v>609</v>
      </c>
      <c r="G263" s="2" t="s">
        <v>609</v>
      </c>
      <c r="H263" s="2" t="s">
        <v>609</v>
      </c>
      <c r="I263" s="2" t="s">
        <v>609</v>
      </c>
      <c r="J263" s="2" t="s">
        <v>609</v>
      </c>
    </row>
    <row r="264" spans="1:10" ht="15" customHeight="1" x14ac:dyDescent="0.25">
      <c r="A264" s="2" t="s">
        <v>414</v>
      </c>
      <c r="B264" s="2" t="s">
        <v>420</v>
      </c>
      <c r="C264" s="2">
        <v>2017</v>
      </c>
      <c r="D264" s="2" t="s">
        <v>609</v>
      </c>
      <c r="E264" s="2" t="s">
        <v>609</v>
      </c>
      <c r="F264" s="2" t="s">
        <v>609</v>
      </c>
      <c r="G264" s="2" t="s">
        <v>609</v>
      </c>
      <c r="H264" s="2" t="s">
        <v>609</v>
      </c>
      <c r="I264" s="2" t="s">
        <v>609</v>
      </c>
      <c r="J264" s="2" t="s">
        <v>609</v>
      </c>
    </row>
    <row r="265" spans="1:10" ht="15" customHeight="1" x14ac:dyDescent="0.25">
      <c r="A265" s="2" t="s">
        <v>414</v>
      </c>
      <c r="B265" s="2" t="s">
        <v>421</v>
      </c>
      <c r="C265" s="2">
        <v>2017</v>
      </c>
      <c r="D265" s="2" t="s">
        <v>609</v>
      </c>
      <c r="E265" s="2" t="s">
        <v>609</v>
      </c>
      <c r="F265" s="2" t="s">
        <v>609</v>
      </c>
      <c r="G265" s="2" t="s">
        <v>609</v>
      </c>
      <c r="H265" s="2" t="s">
        <v>609</v>
      </c>
      <c r="I265" s="2" t="s">
        <v>609</v>
      </c>
      <c r="J265" s="2" t="s">
        <v>609</v>
      </c>
    </row>
    <row r="266" spans="1:10" ht="15" customHeight="1" x14ac:dyDescent="0.25">
      <c r="A266" s="2" t="s">
        <v>414</v>
      </c>
      <c r="B266" s="2" t="s">
        <v>422</v>
      </c>
      <c r="C266" s="2">
        <v>2017</v>
      </c>
      <c r="D266" s="2" t="s">
        <v>609</v>
      </c>
      <c r="E266" s="2" t="s">
        <v>609</v>
      </c>
      <c r="F266" s="2" t="s">
        <v>609</v>
      </c>
      <c r="G266" s="2" t="s">
        <v>609</v>
      </c>
      <c r="H266" s="2" t="s">
        <v>609</v>
      </c>
      <c r="I266" s="2" t="s">
        <v>609</v>
      </c>
      <c r="J266" s="2" t="s">
        <v>609</v>
      </c>
    </row>
    <row r="267" spans="1:10" ht="15" customHeight="1" x14ac:dyDescent="0.25">
      <c r="A267" s="2" t="s">
        <v>414</v>
      </c>
      <c r="B267" s="2" t="s">
        <v>423</v>
      </c>
      <c r="C267" s="2">
        <v>2017</v>
      </c>
      <c r="D267" s="2" t="s">
        <v>609</v>
      </c>
      <c r="E267" s="2" t="s">
        <v>609</v>
      </c>
      <c r="F267" s="2" t="s">
        <v>609</v>
      </c>
      <c r="G267" s="2" t="s">
        <v>609</v>
      </c>
      <c r="H267" s="2" t="s">
        <v>609</v>
      </c>
      <c r="I267" s="2" t="s">
        <v>609</v>
      </c>
      <c r="J267" s="2" t="s">
        <v>609</v>
      </c>
    </row>
    <row r="268" spans="1:10" ht="15" customHeight="1" x14ac:dyDescent="0.25">
      <c r="A268" s="2" t="s">
        <v>414</v>
      </c>
      <c r="B268" s="2" t="s">
        <v>424</v>
      </c>
      <c r="C268" s="2">
        <v>2017</v>
      </c>
      <c r="D268" s="2" t="s">
        <v>609</v>
      </c>
      <c r="E268" s="2" t="s">
        <v>609</v>
      </c>
      <c r="F268" s="2" t="s">
        <v>609</v>
      </c>
      <c r="G268" s="2" t="s">
        <v>609</v>
      </c>
      <c r="H268" s="2" t="s">
        <v>609</v>
      </c>
      <c r="I268" s="2" t="s">
        <v>609</v>
      </c>
      <c r="J268" s="2" t="s">
        <v>609</v>
      </c>
    </row>
    <row r="269" spans="1:10" ht="15" customHeight="1" x14ac:dyDescent="0.25">
      <c r="A269" s="2" t="s">
        <v>414</v>
      </c>
      <c r="B269" s="2" t="s">
        <v>425</v>
      </c>
      <c r="C269" s="2">
        <v>2017</v>
      </c>
      <c r="D269" s="2" t="s">
        <v>609</v>
      </c>
      <c r="E269" s="2" t="s">
        <v>609</v>
      </c>
      <c r="F269" s="2" t="s">
        <v>609</v>
      </c>
      <c r="G269" s="2" t="s">
        <v>609</v>
      </c>
      <c r="H269" s="2" t="s">
        <v>609</v>
      </c>
      <c r="I269" s="2" t="s">
        <v>609</v>
      </c>
      <c r="J269" s="2" t="s">
        <v>609</v>
      </c>
    </row>
    <row r="270" spans="1:10" ht="15" customHeight="1" x14ac:dyDescent="0.25">
      <c r="A270" s="2" t="s">
        <v>414</v>
      </c>
      <c r="B270" s="2" t="s">
        <v>426</v>
      </c>
      <c r="C270" s="2">
        <v>2017</v>
      </c>
      <c r="D270" s="2" t="s">
        <v>609</v>
      </c>
      <c r="E270" s="2" t="s">
        <v>609</v>
      </c>
      <c r="F270" s="2" t="s">
        <v>609</v>
      </c>
      <c r="G270" s="2" t="s">
        <v>609</v>
      </c>
      <c r="H270" s="2" t="s">
        <v>609</v>
      </c>
      <c r="I270" s="2" t="s">
        <v>609</v>
      </c>
      <c r="J270" s="2" t="s">
        <v>609</v>
      </c>
    </row>
    <row r="271" spans="1:10" ht="15" customHeight="1" x14ac:dyDescent="0.25">
      <c r="A271" s="2" t="s">
        <v>414</v>
      </c>
      <c r="B271" s="2" t="s">
        <v>427</v>
      </c>
      <c r="C271" s="2">
        <v>2017</v>
      </c>
      <c r="D271" s="2" t="s">
        <v>609</v>
      </c>
      <c r="E271" s="2" t="s">
        <v>609</v>
      </c>
      <c r="F271" s="2" t="s">
        <v>609</v>
      </c>
      <c r="G271" s="2" t="s">
        <v>609</v>
      </c>
      <c r="H271" s="2" t="s">
        <v>609</v>
      </c>
      <c r="I271" s="2" t="s">
        <v>609</v>
      </c>
      <c r="J271" s="2" t="s">
        <v>609</v>
      </c>
    </row>
    <row r="272" spans="1:10" ht="15" customHeight="1" x14ac:dyDescent="0.25">
      <c r="A272" s="2" t="s">
        <v>414</v>
      </c>
      <c r="B272" s="2" t="s">
        <v>20</v>
      </c>
      <c r="C272" s="2">
        <v>2017</v>
      </c>
      <c r="D272" s="2" t="s">
        <v>609</v>
      </c>
      <c r="E272" s="2" t="s">
        <v>609</v>
      </c>
      <c r="F272" s="2" t="s">
        <v>609</v>
      </c>
      <c r="G272" s="2" t="s">
        <v>609</v>
      </c>
      <c r="H272" s="2" t="s">
        <v>609</v>
      </c>
      <c r="I272" s="2" t="s">
        <v>609</v>
      </c>
      <c r="J272" s="2" t="s">
        <v>609</v>
      </c>
    </row>
    <row r="273" spans="1:10" ht="15" customHeight="1" x14ac:dyDescent="0.25">
      <c r="A273" s="2" t="s">
        <v>753</v>
      </c>
      <c r="B273" s="9" t="s">
        <v>1111</v>
      </c>
      <c r="C273" s="2">
        <v>2017</v>
      </c>
      <c r="D273" s="2" t="s">
        <v>609</v>
      </c>
      <c r="E273" s="2" t="s">
        <v>609</v>
      </c>
      <c r="F273" s="2" t="s">
        <v>609</v>
      </c>
      <c r="G273" s="2" t="s">
        <v>609</v>
      </c>
      <c r="H273" s="2" t="s">
        <v>609</v>
      </c>
      <c r="I273" s="2" t="s">
        <v>609</v>
      </c>
      <c r="J273" s="2" t="s">
        <v>609</v>
      </c>
    </row>
    <row r="274" spans="1:10" ht="15" customHeight="1" x14ac:dyDescent="0.25">
      <c r="A274" s="2" t="s">
        <v>428</v>
      </c>
      <c r="B274" s="2" t="s">
        <v>429</v>
      </c>
      <c r="C274" s="2">
        <v>2017</v>
      </c>
      <c r="D274" s="2" t="s">
        <v>726</v>
      </c>
      <c r="E274" s="2" t="s">
        <v>609</v>
      </c>
      <c r="F274" s="2" t="s">
        <v>726</v>
      </c>
      <c r="G274" s="2" t="s">
        <v>609</v>
      </c>
      <c r="H274" s="2" t="s">
        <v>726</v>
      </c>
      <c r="I274" s="2" t="s">
        <v>609</v>
      </c>
      <c r="J274" s="2" t="s">
        <v>726</v>
      </c>
    </row>
    <row r="275" spans="1:10" ht="15" customHeight="1" x14ac:dyDescent="0.25">
      <c r="A275" s="2" t="s">
        <v>428</v>
      </c>
      <c r="B275" s="2" t="s">
        <v>430</v>
      </c>
      <c r="C275" s="2">
        <v>2017</v>
      </c>
      <c r="D275" s="2" t="s">
        <v>726</v>
      </c>
      <c r="E275" s="2" t="s">
        <v>609</v>
      </c>
      <c r="F275" s="2" t="s">
        <v>726</v>
      </c>
      <c r="G275" s="2" t="s">
        <v>609</v>
      </c>
      <c r="H275" s="2" t="s">
        <v>726</v>
      </c>
      <c r="I275" s="2" t="s">
        <v>609</v>
      </c>
      <c r="J275" s="2" t="s">
        <v>726</v>
      </c>
    </row>
    <row r="276" spans="1:10" ht="15" customHeight="1" x14ac:dyDescent="0.25">
      <c r="A276" s="2" t="s">
        <v>431</v>
      </c>
      <c r="B276" s="2" t="s">
        <v>432</v>
      </c>
      <c r="C276" s="2">
        <v>2017</v>
      </c>
      <c r="D276" s="2" t="s">
        <v>609</v>
      </c>
      <c r="E276" s="2" t="s">
        <v>609</v>
      </c>
      <c r="F276" s="2" t="s">
        <v>609</v>
      </c>
      <c r="G276" s="2" t="s">
        <v>609</v>
      </c>
      <c r="H276" s="2" t="s">
        <v>609</v>
      </c>
      <c r="I276" s="2" t="s">
        <v>609</v>
      </c>
      <c r="J276" s="2" t="s">
        <v>609</v>
      </c>
    </row>
    <row r="277" spans="1:10" ht="15" customHeight="1" x14ac:dyDescent="0.25">
      <c r="A277" s="2" t="s">
        <v>433</v>
      </c>
      <c r="B277" s="2" t="s">
        <v>434</v>
      </c>
      <c r="C277" s="2">
        <v>2017</v>
      </c>
      <c r="D277" s="2" t="s">
        <v>726</v>
      </c>
      <c r="E277" s="2" t="s">
        <v>609</v>
      </c>
      <c r="F277" s="2" t="s">
        <v>726</v>
      </c>
      <c r="G277" s="2" t="s">
        <v>609</v>
      </c>
      <c r="H277" s="2" t="s">
        <v>726</v>
      </c>
      <c r="I277" s="2" t="s">
        <v>609</v>
      </c>
      <c r="J277" s="2" t="s">
        <v>726</v>
      </c>
    </row>
    <row r="278" spans="1:10" ht="15" customHeight="1" x14ac:dyDescent="0.25">
      <c r="A278" s="2" t="s">
        <v>435</v>
      </c>
      <c r="B278" s="2" t="s">
        <v>436</v>
      </c>
      <c r="C278" s="2">
        <v>2017</v>
      </c>
      <c r="D278" s="2" t="s">
        <v>726</v>
      </c>
      <c r="E278" s="2" t="s">
        <v>609</v>
      </c>
      <c r="F278" s="2" t="s">
        <v>726</v>
      </c>
      <c r="G278" s="2" t="s">
        <v>609</v>
      </c>
      <c r="H278" s="2" t="s">
        <v>726</v>
      </c>
      <c r="I278" s="2" t="s">
        <v>609</v>
      </c>
      <c r="J278" s="2" t="s">
        <v>726</v>
      </c>
    </row>
    <row r="279" spans="1:10" ht="15" customHeight="1" x14ac:dyDescent="0.25">
      <c r="A279" s="2" t="s">
        <v>437</v>
      </c>
      <c r="B279" s="2" t="s">
        <v>438</v>
      </c>
      <c r="C279" s="2">
        <v>2017</v>
      </c>
      <c r="D279" s="2" t="s">
        <v>726</v>
      </c>
      <c r="E279" s="2" t="s">
        <v>609</v>
      </c>
      <c r="F279" s="2" t="s">
        <v>726</v>
      </c>
      <c r="G279" s="2" t="s">
        <v>609</v>
      </c>
      <c r="H279" s="2" t="s">
        <v>726</v>
      </c>
      <c r="I279" s="2" t="s">
        <v>609</v>
      </c>
      <c r="J279" s="2" t="s">
        <v>726</v>
      </c>
    </row>
    <row r="280" spans="1:10" ht="15" customHeight="1" x14ac:dyDescent="0.25">
      <c r="A280" s="2" t="s">
        <v>439</v>
      </c>
      <c r="B280" s="2" t="s">
        <v>440</v>
      </c>
      <c r="C280" s="2">
        <v>2017</v>
      </c>
      <c r="D280" s="2" t="s">
        <v>726</v>
      </c>
      <c r="E280" s="2" t="s">
        <v>609</v>
      </c>
      <c r="F280" s="2" t="s">
        <v>726</v>
      </c>
      <c r="G280" s="2" t="s">
        <v>609</v>
      </c>
      <c r="H280" s="2" t="s">
        <v>726</v>
      </c>
      <c r="I280" s="2" t="s">
        <v>609</v>
      </c>
      <c r="J280" s="2" t="s">
        <v>726</v>
      </c>
    </row>
    <row r="281" spans="1:10" ht="15" customHeight="1" x14ac:dyDescent="0.25">
      <c r="A281" s="2" t="s">
        <v>439</v>
      </c>
      <c r="B281" s="2" t="s">
        <v>441</v>
      </c>
      <c r="C281" s="2">
        <v>2017</v>
      </c>
      <c r="D281" s="2" t="s">
        <v>726</v>
      </c>
      <c r="E281" s="2" t="s">
        <v>609</v>
      </c>
      <c r="F281" s="2" t="s">
        <v>726</v>
      </c>
      <c r="G281" s="2" t="s">
        <v>609</v>
      </c>
      <c r="H281" s="2" t="s">
        <v>726</v>
      </c>
      <c r="I281" s="2" t="s">
        <v>609</v>
      </c>
      <c r="J281" s="2" t="s">
        <v>726</v>
      </c>
    </row>
    <row r="282" spans="1:10" ht="15" customHeight="1" x14ac:dyDescent="0.25">
      <c r="A282" s="2" t="s">
        <v>439</v>
      </c>
      <c r="B282" s="2" t="s">
        <v>442</v>
      </c>
      <c r="C282" s="2">
        <v>2017</v>
      </c>
      <c r="D282" s="2" t="s">
        <v>726</v>
      </c>
      <c r="E282" s="2" t="s">
        <v>609</v>
      </c>
      <c r="F282" s="2" t="s">
        <v>726</v>
      </c>
      <c r="G282" s="2" t="s">
        <v>609</v>
      </c>
      <c r="H282" s="2" t="s">
        <v>726</v>
      </c>
      <c r="I282" s="2" t="s">
        <v>609</v>
      </c>
      <c r="J282" s="2" t="s">
        <v>726</v>
      </c>
    </row>
    <row r="283" spans="1:10" ht="15" customHeight="1" x14ac:dyDescent="0.25">
      <c r="A283" s="2" t="s">
        <v>439</v>
      </c>
      <c r="B283" s="2" t="s">
        <v>443</v>
      </c>
      <c r="C283" s="2">
        <v>2017</v>
      </c>
      <c r="D283" s="2" t="s">
        <v>726</v>
      </c>
      <c r="E283" s="2" t="s">
        <v>609</v>
      </c>
      <c r="F283" s="2" t="s">
        <v>726</v>
      </c>
      <c r="G283" s="2" t="s">
        <v>609</v>
      </c>
      <c r="H283" s="2" t="s">
        <v>726</v>
      </c>
      <c r="I283" s="2" t="s">
        <v>609</v>
      </c>
      <c r="J283" s="2" t="s">
        <v>726</v>
      </c>
    </row>
    <row r="284" spans="1:10" ht="15" customHeight="1" x14ac:dyDescent="0.25">
      <c r="A284" s="2" t="s">
        <v>439</v>
      </c>
      <c r="B284" s="2" t="s">
        <v>444</v>
      </c>
      <c r="C284" s="2">
        <v>2017</v>
      </c>
      <c r="D284" s="2" t="s">
        <v>726</v>
      </c>
      <c r="E284" s="2" t="s">
        <v>609</v>
      </c>
      <c r="F284" s="2" t="s">
        <v>726</v>
      </c>
      <c r="G284" s="2" t="s">
        <v>609</v>
      </c>
      <c r="H284" s="2" t="s">
        <v>726</v>
      </c>
      <c r="I284" s="2" t="s">
        <v>609</v>
      </c>
      <c r="J284" s="2" t="s">
        <v>726</v>
      </c>
    </row>
    <row r="285" spans="1:10" ht="15" customHeight="1" x14ac:dyDescent="0.25">
      <c r="A285" s="2" t="s">
        <v>439</v>
      </c>
      <c r="B285" s="2" t="s">
        <v>445</v>
      </c>
      <c r="C285" s="2">
        <v>2017</v>
      </c>
      <c r="D285" s="2" t="s">
        <v>726</v>
      </c>
      <c r="E285" s="2" t="s">
        <v>609</v>
      </c>
      <c r="F285" s="2" t="s">
        <v>726</v>
      </c>
      <c r="G285" s="2" t="s">
        <v>609</v>
      </c>
      <c r="H285" s="2" t="s">
        <v>726</v>
      </c>
      <c r="I285" s="2" t="s">
        <v>609</v>
      </c>
      <c r="J285" s="2" t="s">
        <v>726</v>
      </c>
    </row>
    <row r="286" spans="1:10" ht="15" customHeight="1" x14ac:dyDescent="0.25">
      <c r="A286" s="2" t="s">
        <v>439</v>
      </c>
      <c r="B286" s="2" t="s">
        <v>446</v>
      </c>
      <c r="C286" s="2">
        <v>2017</v>
      </c>
      <c r="D286" s="2" t="s">
        <v>726</v>
      </c>
      <c r="E286" s="2" t="s">
        <v>609</v>
      </c>
      <c r="F286" s="2" t="s">
        <v>726</v>
      </c>
      <c r="G286" s="2" t="s">
        <v>609</v>
      </c>
      <c r="H286" s="2" t="s">
        <v>726</v>
      </c>
      <c r="I286" s="2" t="s">
        <v>609</v>
      </c>
      <c r="J286" s="2" t="s">
        <v>726</v>
      </c>
    </row>
    <row r="287" spans="1:10" ht="15" customHeight="1" x14ac:dyDescent="0.25">
      <c r="A287" s="2" t="s">
        <v>439</v>
      </c>
      <c r="B287" s="2" t="s">
        <v>447</v>
      </c>
      <c r="C287" s="2">
        <v>2017</v>
      </c>
      <c r="D287" s="2" t="s">
        <v>726</v>
      </c>
      <c r="E287" s="2" t="s">
        <v>609</v>
      </c>
      <c r="F287" s="2" t="s">
        <v>726</v>
      </c>
      <c r="G287" s="2" t="s">
        <v>609</v>
      </c>
      <c r="H287" s="2" t="s">
        <v>726</v>
      </c>
      <c r="I287" s="2" t="s">
        <v>609</v>
      </c>
      <c r="J287" s="2" t="s">
        <v>726</v>
      </c>
    </row>
    <row r="288" spans="1:10" ht="15" customHeight="1" x14ac:dyDescent="0.25">
      <c r="A288" s="2" t="s">
        <v>439</v>
      </c>
      <c r="B288" s="2" t="s">
        <v>448</v>
      </c>
      <c r="C288" s="2">
        <v>2017</v>
      </c>
      <c r="D288" s="2" t="s">
        <v>726</v>
      </c>
      <c r="E288" s="2" t="s">
        <v>609</v>
      </c>
      <c r="F288" s="2" t="s">
        <v>726</v>
      </c>
      <c r="G288" s="2" t="s">
        <v>609</v>
      </c>
      <c r="H288" s="2" t="s">
        <v>726</v>
      </c>
      <c r="I288" s="2" t="s">
        <v>609</v>
      </c>
      <c r="J288" s="2" t="s">
        <v>726</v>
      </c>
    </row>
    <row r="289" spans="1:10" ht="15" customHeight="1" x14ac:dyDescent="0.25">
      <c r="A289" s="2" t="s">
        <v>439</v>
      </c>
      <c r="B289" s="2" t="s">
        <v>449</v>
      </c>
      <c r="C289" s="2">
        <v>2017</v>
      </c>
      <c r="D289" s="2" t="s">
        <v>726</v>
      </c>
      <c r="E289" s="2" t="s">
        <v>609</v>
      </c>
      <c r="F289" s="2" t="s">
        <v>726</v>
      </c>
      <c r="G289" s="2" t="s">
        <v>609</v>
      </c>
      <c r="H289" s="2" t="s">
        <v>726</v>
      </c>
      <c r="I289" s="2" t="s">
        <v>609</v>
      </c>
      <c r="J289" s="2" t="s">
        <v>726</v>
      </c>
    </row>
    <row r="290" spans="1:10" ht="15" customHeight="1" x14ac:dyDescent="0.25">
      <c r="A290" s="2" t="s">
        <v>439</v>
      </c>
      <c r="B290" s="2" t="s">
        <v>450</v>
      </c>
      <c r="C290" s="2">
        <v>2017</v>
      </c>
      <c r="D290" s="2" t="s">
        <v>726</v>
      </c>
      <c r="E290" s="2" t="s">
        <v>609</v>
      </c>
      <c r="F290" s="2" t="s">
        <v>726</v>
      </c>
      <c r="G290" s="2" t="s">
        <v>609</v>
      </c>
      <c r="H290" s="2" t="s">
        <v>726</v>
      </c>
      <c r="I290" s="2" t="s">
        <v>609</v>
      </c>
      <c r="J290" s="2" t="s">
        <v>726</v>
      </c>
    </row>
    <row r="291" spans="1:10" ht="15" customHeight="1" x14ac:dyDescent="0.25">
      <c r="A291" s="2" t="s">
        <v>439</v>
      </c>
      <c r="B291" s="2" t="s">
        <v>451</v>
      </c>
      <c r="C291" s="2">
        <v>2017</v>
      </c>
      <c r="D291" s="2">
        <v>6.1310000000000002</v>
      </c>
      <c r="E291" s="2" t="s">
        <v>1077</v>
      </c>
      <c r="F291" s="2">
        <v>6.1310000000000002</v>
      </c>
      <c r="G291" s="2" t="s">
        <v>731</v>
      </c>
      <c r="H291" s="2" t="s">
        <v>726</v>
      </c>
      <c r="I291" s="2" t="s">
        <v>731</v>
      </c>
      <c r="J291" s="2" t="s">
        <v>726</v>
      </c>
    </row>
    <row r="292" spans="1:10" ht="15" customHeight="1" x14ac:dyDescent="0.25">
      <c r="A292" s="2" t="s">
        <v>439</v>
      </c>
      <c r="B292" s="2" t="s">
        <v>452</v>
      </c>
      <c r="C292" s="2">
        <v>2017</v>
      </c>
      <c r="D292" s="2" t="s">
        <v>726</v>
      </c>
      <c r="E292" s="2" t="s">
        <v>609</v>
      </c>
      <c r="F292" s="2" t="s">
        <v>726</v>
      </c>
      <c r="G292" s="2" t="s">
        <v>609</v>
      </c>
      <c r="H292" s="2" t="s">
        <v>726</v>
      </c>
      <c r="I292" s="2" t="s">
        <v>609</v>
      </c>
      <c r="J292" s="2" t="s">
        <v>726</v>
      </c>
    </row>
    <row r="293" spans="1:10" ht="15" customHeight="1" x14ac:dyDescent="0.25">
      <c r="A293" s="2" t="s">
        <v>439</v>
      </c>
      <c r="B293" s="2" t="s">
        <v>453</v>
      </c>
      <c r="C293" s="2">
        <v>2017</v>
      </c>
      <c r="D293" s="2" t="s">
        <v>726</v>
      </c>
      <c r="E293" s="2" t="s">
        <v>609</v>
      </c>
      <c r="F293" s="2" t="s">
        <v>726</v>
      </c>
      <c r="G293" s="2" t="s">
        <v>609</v>
      </c>
      <c r="H293" s="2" t="s">
        <v>726</v>
      </c>
      <c r="I293" s="2" t="s">
        <v>609</v>
      </c>
      <c r="J293" s="2" t="s">
        <v>726</v>
      </c>
    </row>
    <row r="294" spans="1:10" ht="15" customHeight="1" x14ac:dyDescent="0.25">
      <c r="A294" s="2" t="s">
        <v>439</v>
      </c>
      <c r="B294" s="2" t="s">
        <v>454</v>
      </c>
      <c r="C294" s="2">
        <v>2017</v>
      </c>
      <c r="D294" s="2" t="s">
        <v>726</v>
      </c>
      <c r="E294" s="2" t="s">
        <v>609</v>
      </c>
      <c r="F294" s="2" t="s">
        <v>726</v>
      </c>
      <c r="G294" s="2" t="s">
        <v>609</v>
      </c>
      <c r="H294" s="2" t="s">
        <v>726</v>
      </c>
      <c r="I294" s="2" t="s">
        <v>609</v>
      </c>
      <c r="J294" s="2" t="s">
        <v>726</v>
      </c>
    </row>
    <row r="295" spans="1:10" ht="15" customHeight="1" x14ac:dyDescent="0.25">
      <c r="A295" s="2" t="s">
        <v>439</v>
      </c>
      <c r="B295" s="2" t="s">
        <v>455</v>
      </c>
      <c r="C295" s="2">
        <v>2017</v>
      </c>
      <c r="D295" s="2">
        <v>38.057000000000002</v>
      </c>
      <c r="E295" s="2" t="s">
        <v>1078</v>
      </c>
      <c r="F295" s="2">
        <v>38.057000000000002</v>
      </c>
      <c r="G295" s="2" t="s">
        <v>731</v>
      </c>
      <c r="H295" s="2" t="s">
        <v>726</v>
      </c>
      <c r="I295" s="2" t="s">
        <v>731</v>
      </c>
      <c r="J295" s="2" t="s">
        <v>726</v>
      </c>
    </row>
    <row r="296" spans="1:10" ht="15" customHeight="1" x14ac:dyDescent="0.25">
      <c r="A296" s="2" t="s">
        <v>439</v>
      </c>
      <c r="B296" s="2" t="s">
        <v>456</v>
      </c>
      <c r="C296" s="2">
        <v>2017</v>
      </c>
      <c r="D296" s="2" t="s">
        <v>726</v>
      </c>
      <c r="E296" s="2" t="s">
        <v>609</v>
      </c>
      <c r="F296" s="2" t="s">
        <v>726</v>
      </c>
      <c r="G296" s="2" t="s">
        <v>609</v>
      </c>
      <c r="H296" s="2" t="s">
        <v>726</v>
      </c>
      <c r="I296" s="2" t="s">
        <v>609</v>
      </c>
      <c r="J296" s="2" t="s">
        <v>726</v>
      </c>
    </row>
    <row r="297" spans="1:10" ht="15" customHeight="1" x14ac:dyDescent="0.25">
      <c r="A297" s="2" t="s">
        <v>439</v>
      </c>
      <c r="B297" s="2" t="s">
        <v>457</v>
      </c>
      <c r="C297" s="2">
        <v>2017</v>
      </c>
      <c r="D297" s="2" t="s">
        <v>726</v>
      </c>
      <c r="E297" s="2" t="s">
        <v>609</v>
      </c>
      <c r="F297" s="2" t="s">
        <v>726</v>
      </c>
      <c r="G297" s="2" t="s">
        <v>609</v>
      </c>
      <c r="H297" s="2" t="s">
        <v>726</v>
      </c>
      <c r="I297" s="2" t="s">
        <v>609</v>
      </c>
      <c r="J297" s="2" t="s">
        <v>726</v>
      </c>
    </row>
    <row r="298" spans="1:10" ht="15" customHeight="1" x14ac:dyDescent="0.25">
      <c r="A298" s="2" t="s">
        <v>458</v>
      </c>
      <c r="B298" s="2" t="s">
        <v>459</v>
      </c>
      <c r="C298" s="2">
        <v>2017</v>
      </c>
      <c r="D298" s="2" t="s">
        <v>726</v>
      </c>
      <c r="E298" s="2" t="s">
        <v>726</v>
      </c>
      <c r="F298" s="2" t="s">
        <v>726</v>
      </c>
      <c r="G298" s="2" t="s">
        <v>726</v>
      </c>
      <c r="H298" s="2" t="s">
        <v>726</v>
      </c>
      <c r="I298" s="2" t="s">
        <v>726</v>
      </c>
      <c r="J298" s="2" t="s">
        <v>726</v>
      </c>
    </row>
    <row r="299" spans="1:10" ht="15" customHeight="1" x14ac:dyDescent="0.25">
      <c r="A299" s="2" t="s">
        <v>458</v>
      </c>
      <c r="B299" s="2" t="s">
        <v>460</v>
      </c>
      <c r="C299" s="2">
        <v>2017</v>
      </c>
      <c r="D299" s="2">
        <v>4.9740000000000002</v>
      </c>
      <c r="E299" s="2" t="s">
        <v>1079</v>
      </c>
      <c r="F299" s="2">
        <v>4.9740000000000002</v>
      </c>
      <c r="G299" s="2" t="s">
        <v>609</v>
      </c>
      <c r="H299" s="2" t="s">
        <v>726</v>
      </c>
      <c r="I299" s="2" t="s">
        <v>609</v>
      </c>
      <c r="J299" s="2" t="s">
        <v>726</v>
      </c>
    </row>
    <row r="300" spans="1:10" ht="15" customHeight="1" x14ac:dyDescent="0.25">
      <c r="A300" s="2" t="s">
        <v>458</v>
      </c>
      <c r="B300" s="2" t="s">
        <v>461</v>
      </c>
      <c r="C300" s="2">
        <v>2017</v>
      </c>
      <c r="D300" s="2" t="s">
        <v>726</v>
      </c>
      <c r="E300" s="2" t="s">
        <v>609</v>
      </c>
      <c r="F300" s="2" t="s">
        <v>726</v>
      </c>
      <c r="G300" s="2" t="s">
        <v>609</v>
      </c>
      <c r="H300" s="2" t="s">
        <v>726</v>
      </c>
      <c r="I300" s="2" t="s">
        <v>609</v>
      </c>
      <c r="J300" s="2" t="s">
        <v>726</v>
      </c>
    </row>
    <row r="301" spans="1:10" ht="15" customHeight="1" x14ac:dyDescent="0.25">
      <c r="A301" s="2" t="s">
        <v>458</v>
      </c>
      <c r="B301" s="2" t="s">
        <v>462</v>
      </c>
      <c r="C301" s="2">
        <v>2017</v>
      </c>
      <c r="D301" s="2" t="s">
        <v>726</v>
      </c>
      <c r="E301" s="2" t="s">
        <v>609</v>
      </c>
      <c r="F301" s="2" t="s">
        <v>726</v>
      </c>
      <c r="G301" s="2" t="s">
        <v>609</v>
      </c>
      <c r="H301" s="2" t="s">
        <v>726</v>
      </c>
      <c r="I301" s="2" t="s">
        <v>609</v>
      </c>
      <c r="J301" s="2" t="s">
        <v>726</v>
      </c>
    </row>
    <row r="302" spans="1:10" ht="15" customHeight="1" x14ac:dyDescent="0.25">
      <c r="A302" s="2" t="s">
        <v>458</v>
      </c>
      <c r="B302" s="2" t="s">
        <v>463</v>
      </c>
      <c r="C302" s="2">
        <v>2017</v>
      </c>
      <c r="D302" s="2" t="s">
        <v>726</v>
      </c>
      <c r="E302" s="2" t="s">
        <v>726</v>
      </c>
      <c r="F302" s="2" t="s">
        <v>726</v>
      </c>
      <c r="G302" s="2" t="s">
        <v>726</v>
      </c>
      <c r="H302" s="2" t="s">
        <v>726</v>
      </c>
      <c r="I302" s="2" t="s">
        <v>726</v>
      </c>
      <c r="J302" s="2" t="s">
        <v>726</v>
      </c>
    </row>
    <row r="303" spans="1:10" ht="15" customHeight="1" x14ac:dyDescent="0.25">
      <c r="A303" s="2" t="s">
        <v>464</v>
      </c>
      <c r="B303" s="2" t="s">
        <v>465</v>
      </c>
      <c r="C303" s="2">
        <v>2017</v>
      </c>
      <c r="D303" s="2">
        <v>29.105</v>
      </c>
      <c r="E303" s="2" t="s">
        <v>1080</v>
      </c>
      <c r="F303" s="2">
        <v>29.105</v>
      </c>
      <c r="G303" s="2" t="s">
        <v>609</v>
      </c>
      <c r="H303" s="2" t="s">
        <v>726</v>
      </c>
      <c r="I303" s="2" t="s">
        <v>609</v>
      </c>
      <c r="J303" s="2" t="s">
        <v>726</v>
      </c>
    </row>
    <row r="304" spans="1:10" ht="15" customHeight="1" x14ac:dyDescent="0.25">
      <c r="A304" s="2" t="s">
        <v>464</v>
      </c>
      <c r="B304" s="2" t="s">
        <v>466</v>
      </c>
      <c r="C304" s="2">
        <v>2017</v>
      </c>
      <c r="D304" s="2" t="s">
        <v>726</v>
      </c>
      <c r="E304" s="2" t="s">
        <v>609</v>
      </c>
      <c r="F304" s="2" t="s">
        <v>726</v>
      </c>
      <c r="G304" s="2" t="s">
        <v>609</v>
      </c>
      <c r="H304" s="2" t="s">
        <v>726</v>
      </c>
      <c r="I304" s="2" t="s">
        <v>609</v>
      </c>
      <c r="J304" s="2" t="s">
        <v>726</v>
      </c>
    </row>
    <row r="305" spans="1:10" ht="15" customHeight="1" x14ac:dyDescent="0.25">
      <c r="A305" s="2" t="s">
        <v>467</v>
      </c>
      <c r="B305" s="2" t="s">
        <v>468</v>
      </c>
      <c r="C305" s="2">
        <v>2017</v>
      </c>
      <c r="D305" s="2" t="s">
        <v>726</v>
      </c>
      <c r="E305" s="2" t="s">
        <v>726</v>
      </c>
      <c r="F305" s="2" t="s">
        <v>726</v>
      </c>
      <c r="G305" s="2" t="s">
        <v>726</v>
      </c>
      <c r="H305" s="2" t="s">
        <v>726</v>
      </c>
      <c r="I305" s="2" t="s">
        <v>726</v>
      </c>
      <c r="J305" s="2" t="s">
        <v>726</v>
      </c>
    </row>
    <row r="306" spans="1:10" ht="15" customHeight="1" x14ac:dyDescent="0.25">
      <c r="A306" s="2" t="s">
        <v>469</v>
      </c>
      <c r="B306" s="2" t="s">
        <v>9</v>
      </c>
      <c r="C306" s="2">
        <v>2017</v>
      </c>
      <c r="D306" s="2" t="s">
        <v>609</v>
      </c>
      <c r="E306" s="2" t="s">
        <v>609</v>
      </c>
      <c r="F306" s="2" t="s">
        <v>609</v>
      </c>
      <c r="G306" s="2" t="s">
        <v>609</v>
      </c>
      <c r="H306" s="2" t="s">
        <v>609</v>
      </c>
      <c r="I306" s="2" t="s">
        <v>609</v>
      </c>
      <c r="J306" s="2" t="s">
        <v>609</v>
      </c>
    </row>
    <row r="307" spans="1:10" ht="15" customHeight="1" x14ac:dyDescent="0.25">
      <c r="A307" s="2" t="s">
        <v>469</v>
      </c>
      <c r="B307" s="2" t="s">
        <v>470</v>
      </c>
      <c r="C307" s="2">
        <v>2017</v>
      </c>
      <c r="D307" s="2" t="s">
        <v>609</v>
      </c>
      <c r="E307" s="2" t="s">
        <v>609</v>
      </c>
      <c r="F307" s="2" t="s">
        <v>609</v>
      </c>
      <c r="G307" s="2" t="s">
        <v>609</v>
      </c>
      <c r="H307" s="2" t="s">
        <v>609</v>
      </c>
      <c r="I307" s="2" t="s">
        <v>609</v>
      </c>
      <c r="J307" s="2" t="s">
        <v>609</v>
      </c>
    </row>
    <row r="308" spans="1:10" ht="15" customHeight="1" x14ac:dyDescent="0.25">
      <c r="A308" s="2" t="s">
        <v>469</v>
      </c>
      <c r="B308" s="2" t="s">
        <v>471</v>
      </c>
      <c r="C308" s="2">
        <v>2017</v>
      </c>
      <c r="D308" s="2" t="s">
        <v>609</v>
      </c>
      <c r="E308" s="2" t="s">
        <v>609</v>
      </c>
      <c r="F308" s="2" t="s">
        <v>609</v>
      </c>
      <c r="G308" s="2" t="s">
        <v>609</v>
      </c>
      <c r="H308" s="2" t="s">
        <v>609</v>
      </c>
      <c r="I308" s="2" t="s">
        <v>609</v>
      </c>
      <c r="J308" s="2" t="s">
        <v>609</v>
      </c>
    </row>
    <row r="309" spans="1:10" ht="15" customHeight="1" x14ac:dyDescent="0.25">
      <c r="A309" s="2" t="s">
        <v>469</v>
      </c>
      <c r="B309" s="2" t="s">
        <v>12</v>
      </c>
      <c r="C309" s="2">
        <v>2017</v>
      </c>
      <c r="D309" s="2" t="s">
        <v>609</v>
      </c>
      <c r="E309" s="2" t="s">
        <v>609</v>
      </c>
      <c r="F309" s="2" t="s">
        <v>609</v>
      </c>
      <c r="G309" s="2" t="s">
        <v>609</v>
      </c>
      <c r="H309" s="2" t="s">
        <v>609</v>
      </c>
      <c r="I309" s="2" t="s">
        <v>609</v>
      </c>
      <c r="J309" s="2" t="s">
        <v>609</v>
      </c>
    </row>
    <row r="310" spans="1:10" ht="15" customHeight="1" x14ac:dyDescent="0.25">
      <c r="A310" s="2" t="s">
        <v>469</v>
      </c>
      <c r="B310" s="2" t="s">
        <v>13</v>
      </c>
      <c r="C310" s="2">
        <v>2017</v>
      </c>
      <c r="D310" s="2" t="s">
        <v>609</v>
      </c>
      <c r="E310" s="2" t="s">
        <v>609</v>
      </c>
      <c r="F310" s="2" t="s">
        <v>609</v>
      </c>
      <c r="G310" s="2" t="s">
        <v>609</v>
      </c>
      <c r="H310" s="2" t="s">
        <v>609</v>
      </c>
      <c r="I310" s="2" t="s">
        <v>609</v>
      </c>
      <c r="J310" s="2" t="s">
        <v>609</v>
      </c>
    </row>
    <row r="311" spans="1:10" ht="15" customHeight="1" x14ac:dyDescent="0.25">
      <c r="A311" s="2" t="s">
        <v>469</v>
      </c>
      <c r="B311" s="2" t="s">
        <v>14</v>
      </c>
      <c r="C311" s="2">
        <v>2017</v>
      </c>
      <c r="D311" s="2" t="s">
        <v>609</v>
      </c>
      <c r="E311" s="2" t="s">
        <v>609</v>
      </c>
      <c r="F311" s="2" t="s">
        <v>609</v>
      </c>
      <c r="G311" s="2" t="s">
        <v>609</v>
      </c>
      <c r="H311" s="2" t="s">
        <v>609</v>
      </c>
      <c r="I311" s="2" t="s">
        <v>609</v>
      </c>
      <c r="J311" s="2" t="s">
        <v>609</v>
      </c>
    </row>
    <row r="312" spans="1:10" ht="15" customHeight="1" x14ac:dyDescent="0.25">
      <c r="A312" s="2" t="s">
        <v>469</v>
      </c>
      <c r="B312" s="2" t="s">
        <v>15</v>
      </c>
      <c r="C312" s="2">
        <v>2017</v>
      </c>
      <c r="D312" s="2" t="s">
        <v>609</v>
      </c>
      <c r="E312" s="2" t="s">
        <v>609</v>
      </c>
      <c r="F312" s="2" t="s">
        <v>609</v>
      </c>
      <c r="G312" s="2" t="s">
        <v>609</v>
      </c>
      <c r="H312" s="2" t="s">
        <v>609</v>
      </c>
      <c r="I312" s="2" t="s">
        <v>609</v>
      </c>
      <c r="J312" s="2" t="s">
        <v>609</v>
      </c>
    </row>
    <row r="313" spans="1:10" ht="15" customHeight="1" x14ac:dyDescent="0.25">
      <c r="A313" s="2" t="s">
        <v>469</v>
      </c>
      <c r="B313" s="2" t="s">
        <v>16</v>
      </c>
      <c r="C313" s="2">
        <v>2017</v>
      </c>
      <c r="D313" s="2" t="s">
        <v>609</v>
      </c>
      <c r="E313" s="2" t="s">
        <v>609</v>
      </c>
      <c r="F313" s="2" t="s">
        <v>609</v>
      </c>
      <c r="G313" s="2" t="s">
        <v>609</v>
      </c>
      <c r="H313" s="2" t="s">
        <v>609</v>
      </c>
      <c r="I313" s="2" t="s">
        <v>609</v>
      </c>
      <c r="J313" s="2" t="s">
        <v>609</v>
      </c>
    </row>
    <row r="314" spans="1:10" ht="15" customHeight="1" x14ac:dyDescent="0.25">
      <c r="A314" s="2" t="s">
        <v>469</v>
      </c>
      <c r="B314" s="2" t="s">
        <v>17</v>
      </c>
      <c r="C314" s="2">
        <v>2017</v>
      </c>
      <c r="D314" s="2" t="s">
        <v>609</v>
      </c>
      <c r="E314" s="2" t="s">
        <v>609</v>
      </c>
      <c r="F314" s="2" t="s">
        <v>609</v>
      </c>
      <c r="G314" s="2" t="s">
        <v>609</v>
      </c>
      <c r="H314" s="2" t="s">
        <v>609</v>
      </c>
      <c r="I314" s="2" t="s">
        <v>609</v>
      </c>
      <c r="J314" s="2" t="s">
        <v>609</v>
      </c>
    </row>
    <row r="315" spans="1:10" ht="15" customHeight="1" x14ac:dyDescent="0.25">
      <c r="A315" s="2" t="s">
        <v>469</v>
      </c>
      <c r="B315" s="2" t="s">
        <v>18</v>
      </c>
      <c r="C315" s="2">
        <v>2017</v>
      </c>
      <c r="D315" s="2" t="s">
        <v>609</v>
      </c>
      <c r="E315" s="2" t="s">
        <v>609</v>
      </c>
      <c r="F315" s="2" t="s">
        <v>609</v>
      </c>
      <c r="G315" s="2" t="s">
        <v>609</v>
      </c>
      <c r="H315" s="2" t="s">
        <v>609</v>
      </c>
      <c r="I315" s="2" t="s">
        <v>609</v>
      </c>
      <c r="J315" s="2" t="s">
        <v>609</v>
      </c>
    </row>
    <row r="316" spans="1:10" ht="15" customHeight="1" x14ac:dyDescent="0.25">
      <c r="A316" s="2" t="s">
        <v>469</v>
      </c>
      <c r="B316" s="2" t="s">
        <v>19</v>
      </c>
      <c r="C316" s="2">
        <v>2017</v>
      </c>
      <c r="D316" s="2" t="s">
        <v>609</v>
      </c>
      <c r="E316" s="2" t="s">
        <v>609</v>
      </c>
      <c r="F316" s="2" t="s">
        <v>609</v>
      </c>
      <c r="G316" s="2" t="s">
        <v>609</v>
      </c>
      <c r="H316" s="2" t="s">
        <v>609</v>
      </c>
      <c r="I316" s="2" t="s">
        <v>609</v>
      </c>
      <c r="J316" s="2" t="s">
        <v>609</v>
      </c>
    </row>
    <row r="317" spans="1:10" ht="15" customHeight="1" x14ac:dyDescent="0.25">
      <c r="A317" s="2" t="s">
        <v>472</v>
      </c>
      <c r="B317" s="2" t="s">
        <v>473</v>
      </c>
      <c r="C317" s="2">
        <v>2017</v>
      </c>
      <c r="D317" s="2" t="s">
        <v>726</v>
      </c>
      <c r="E317" s="2" t="s">
        <v>609</v>
      </c>
      <c r="F317" s="2" t="s">
        <v>726</v>
      </c>
      <c r="G317" s="2" t="s">
        <v>609</v>
      </c>
      <c r="H317" s="2" t="s">
        <v>726</v>
      </c>
      <c r="I317" s="2" t="s">
        <v>609</v>
      </c>
      <c r="J317" s="2" t="s">
        <v>726</v>
      </c>
    </row>
    <row r="318" spans="1:10" ht="15" customHeight="1" x14ac:dyDescent="0.25">
      <c r="A318" s="2" t="s">
        <v>474</v>
      </c>
      <c r="B318" s="2" t="s">
        <v>475</v>
      </c>
      <c r="C318" s="2">
        <v>2017</v>
      </c>
      <c r="D318" s="2" t="s">
        <v>609</v>
      </c>
      <c r="E318" s="2" t="s">
        <v>609</v>
      </c>
      <c r="F318" s="2" t="s">
        <v>609</v>
      </c>
      <c r="G318" s="2" t="s">
        <v>609</v>
      </c>
      <c r="H318" s="2" t="s">
        <v>609</v>
      </c>
      <c r="I318" s="2" t="s">
        <v>609</v>
      </c>
      <c r="J318" s="2" t="s">
        <v>609</v>
      </c>
    </row>
    <row r="319" spans="1:10" ht="15" customHeight="1" x14ac:dyDescent="0.25">
      <c r="A319" s="2" t="s">
        <v>476</v>
      </c>
      <c r="B319" s="2" t="s">
        <v>477</v>
      </c>
      <c r="C319" s="2">
        <v>2017</v>
      </c>
      <c r="D319" s="2" t="s">
        <v>726</v>
      </c>
      <c r="E319" s="2" t="s">
        <v>726</v>
      </c>
      <c r="F319" s="2" t="s">
        <v>726</v>
      </c>
      <c r="G319" s="2" t="s">
        <v>726</v>
      </c>
      <c r="H319" s="2" t="s">
        <v>726</v>
      </c>
      <c r="I319" s="2" t="s">
        <v>726</v>
      </c>
      <c r="J319" s="2" t="s">
        <v>726</v>
      </c>
    </row>
    <row r="320" spans="1:10" ht="15" customHeight="1" x14ac:dyDescent="0.25">
      <c r="A320" s="2" t="s">
        <v>476</v>
      </c>
      <c r="B320" s="2" t="s">
        <v>478</v>
      </c>
      <c r="C320" s="2">
        <v>2017</v>
      </c>
      <c r="D320" s="2" t="s">
        <v>726</v>
      </c>
      <c r="E320" s="2" t="s">
        <v>726</v>
      </c>
      <c r="F320" s="2" t="s">
        <v>726</v>
      </c>
      <c r="G320" s="2" t="s">
        <v>726</v>
      </c>
      <c r="H320" s="2" t="s">
        <v>726</v>
      </c>
      <c r="I320" s="2" t="s">
        <v>726</v>
      </c>
      <c r="J320" s="2" t="s">
        <v>726</v>
      </c>
    </row>
    <row r="321" spans="1:10" ht="15" customHeight="1" x14ac:dyDescent="0.25">
      <c r="A321" s="2" t="s">
        <v>476</v>
      </c>
      <c r="B321" s="2" t="s">
        <v>479</v>
      </c>
      <c r="C321" s="2">
        <v>2017</v>
      </c>
      <c r="D321" s="2" t="s">
        <v>726</v>
      </c>
      <c r="E321" s="2" t="s">
        <v>726</v>
      </c>
      <c r="F321" s="2" t="s">
        <v>726</v>
      </c>
      <c r="G321" s="2" t="s">
        <v>726</v>
      </c>
      <c r="H321" s="2" t="s">
        <v>726</v>
      </c>
      <c r="I321" s="2" t="s">
        <v>726</v>
      </c>
      <c r="J321" s="2" t="s">
        <v>726</v>
      </c>
    </row>
    <row r="322" spans="1:10" ht="15" customHeight="1" x14ac:dyDescent="0.25">
      <c r="A322" s="2" t="s">
        <v>476</v>
      </c>
      <c r="B322" s="2" t="s">
        <v>480</v>
      </c>
      <c r="C322" s="2">
        <v>2017</v>
      </c>
      <c r="D322" s="2" t="s">
        <v>726</v>
      </c>
      <c r="E322" s="2" t="s">
        <v>726</v>
      </c>
      <c r="F322" s="2" t="s">
        <v>726</v>
      </c>
      <c r="G322" s="2" t="s">
        <v>726</v>
      </c>
      <c r="H322" s="2" t="s">
        <v>726</v>
      </c>
      <c r="I322" s="2" t="s">
        <v>726</v>
      </c>
      <c r="J322" s="2" t="s">
        <v>726</v>
      </c>
    </row>
    <row r="323" spans="1:10" ht="15" customHeight="1" x14ac:dyDescent="0.25">
      <c r="A323" s="2" t="s">
        <v>481</v>
      </c>
      <c r="B323" s="2" t="s">
        <v>482</v>
      </c>
      <c r="C323" s="2">
        <v>2017</v>
      </c>
      <c r="D323" s="2">
        <v>91</v>
      </c>
      <c r="E323" s="2" t="s">
        <v>1081</v>
      </c>
      <c r="F323" s="2">
        <v>48</v>
      </c>
      <c r="G323" s="2" t="s">
        <v>1082</v>
      </c>
      <c r="H323" s="2">
        <v>43</v>
      </c>
      <c r="I323" s="2" t="s">
        <v>726</v>
      </c>
      <c r="J323" s="2" t="s">
        <v>726</v>
      </c>
    </row>
    <row r="324" spans="1:10" ht="15" customHeight="1" x14ac:dyDescent="0.25">
      <c r="A324" s="2" t="s">
        <v>481</v>
      </c>
      <c r="B324" s="2" t="s">
        <v>483</v>
      </c>
      <c r="C324" s="2">
        <v>2017</v>
      </c>
      <c r="D324" s="2" t="s">
        <v>726</v>
      </c>
      <c r="E324" s="2" t="s">
        <v>609</v>
      </c>
      <c r="F324" s="2" t="s">
        <v>726</v>
      </c>
      <c r="G324" s="2" t="s">
        <v>609</v>
      </c>
      <c r="H324" s="2" t="s">
        <v>726</v>
      </c>
      <c r="I324" s="2" t="s">
        <v>609</v>
      </c>
      <c r="J324" s="2" t="s">
        <v>726</v>
      </c>
    </row>
    <row r="325" spans="1:10" ht="15" customHeight="1" x14ac:dyDescent="0.25">
      <c r="A325" s="2" t="s">
        <v>484</v>
      </c>
      <c r="B325" s="2" t="s">
        <v>485</v>
      </c>
      <c r="C325" s="2">
        <v>2017</v>
      </c>
      <c r="D325" s="2" t="s">
        <v>609</v>
      </c>
      <c r="E325" s="2" t="s">
        <v>609</v>
      </c>
      <c r="F325" s="2" t="s">
        <v>609</v>
      </c>
      <c r="G325" s="2" t="s">
        <v>609</v>
      </c>
      <c r="H325" s="2" t="s">
        <v>609</v>
      </c>
      <c r="I325" s="2" t="s">
        <v>609</v>
      </c>
      <c r="J325" s="2" t="s">
        <v>609</v>
      </c>
    </row>
    <row r="326" spans="1:10" ht="15" customHeight="1" x14ac:dyDescent="0.25">
      <c r="A326" s="2" t="s">
        <v>484</v>
      </c>
      <c r="B326" s="2" t="s">
        <v>486</v>
      </c>
      <c r="C326" s="2">
        <v>2017</v>
      </c>
      <c r="D326" s="2" t="s">
        <v>609</v>
      </c>
      <c r="E326" s="2" t="s">
        <v>609</v>
      </c>
      <c r="F326" s="2" t="s">
        <v>609</v>
      </c>
      <c r="G326" s="2" t="s">
        <v>609</v>
      </c>
      <c r="H326" s="2" t="s">
        <v>609</v>
      </c>
      <c r="I326" s="2" t="s">
        <v>609</v>
      </c>
      <c r="J326" s="2" t="s">
        <v>609</v>
      </c>
    </row>
    <row r="327" spans="1:10" ht="15" customHeight="1" x14ac:dyDescent="0.25">
      <c r="A327" s="2" t="s">
        <v>484</v>
      </c>
      <c r="B327" s="2" t="s">
        <v>487</v>
      </c>
      <c r="C327" s="2">
        <v>2017</v>
      </c>
      <c r="D327" s="2" t="s">
        <v>609</v>
      </c>
      <c r="E327" s="2" t="s">
        <v>609</v>
      </c>
      <c r="F327" s="2" t="s">
        <v>609</v>
      </c>
      <c r="G327" s="2" t="s">
        <v>609</v>
      </c>
      <c r="H327" s="2" t="s">
        <v>609</v>
      </c>
      <c r="I327" s="2" t="s">
        <v>609</v>
      </c>
      <c r="J327" s="2" t="s">
        <v>609</v>
      </c>
    </row>
    <row r="328" spans="1:10" ht="15" customHeight="1" x14ac:dyDescent="0.25">
      <c r="A328" s="2" t="s">
        <v>484</v>
      </c>
      <c r="B328" s="2" t="s">
        <v>488</v>
      </c>
      <c r="C328" s="2">
        <v>2017</v>
      </c>
      <c r="D328" s="2" t="s">
        <v>726</v>
      </c>
      <c r="E328" s="2" t="s">
        <v>609</v>
      </c>
      <c r="F328" s="2" t="s">
        <v>726</v>
      </c>
      <c r="G328" s="2" t="s">
        <v>609</v>
      </c>
      <c r="H328" s="2" t="s">
        <v>726</v>
      </c>
      <c r="I328" s="2" t="s">
        <v>609</v>
      </c>
      <c r="J328" s="2" t="s">
        <v>726</v>
      </c>
    </row>
    <row r="329" spans="1:10" ht="15" customHeight="1" x14ac:dyDescent="0.25">
      <c r="A329" s="2" t="s">
        <v>484</v>
      </c>
      <c r="B329" s="2" t="s">
        <v>489</v>
      </c>
      <c r="C329" s="2">
        <v>2017</v>
      </c>
      <c r="D329" s="2" t="s">
        <v>609</v>
      </c>
      <c r="E329" s="2" t="s">
        <v>609</v>
      </c>
      <c r="F329" s="2" t="s">
        <v>609</v>
      </c>
      <c r="G329" s="2" t="s">
        <v>609</v>
      </c>
      <c r="H329" s="2" t="s">
        <v>609</v>
      </c>
      <c r="I329" s="2" t="s">
        <v>609</v>
      </c>
      <c r="J329" s="2" t="s">
        <v>609</v>
      </c>
    </row>
    <row r="330" spans="1:10" ht="15" customHeight="1" x14ac:dyDescent="0.25">
      <c r="A330" s="2" t="s">
        <v>484</v>
      </c>
      <c r="B330" s="2" t="s">
        <v>490</v>
      </c>
      <c r="C330" s="2">
        <v>2017</v>
      </c>
      <c r="D330" s="2" t="s">
        <v>609</v>
      </c>
      <c r="E330" s="2" t="s">
        <v>609</v>
      </c>
      <c r="F330" s="2" t="s">
        <v>609</v>
      </c>
      <c r="G330" s="2" t="s">
        <v>609</v>
      </c>
      <c r="H330" s="2" t="s">
        <v>609</v>
      </c>
      <c r="I330" s="2" t="s">
        <v>609</v>
      </c>
      <c r="J330" s="2" t="s">
        <v>609</v>
      </c>
    </row>
    <row r="331" spans="1:10" ht="15" customHeight="1" x14ac:dyDescent="0.25">
      <c r="A331" s="2" t="s">
        <v>484</v>
      </c>
      <c r="B331" s="2" t="s">
        <v>491</v>
      </c>
      <c r="C331" s="2">
        <v>2017</v>
      </c>
      <c r="D331" s="2" t="s">
        <v>609</v>
      </c>
      <c r="E331" s="2" t="s">
        <v>609</v>
      </c>
      <c r="F331" s="2" t="s">
        <v>609</v>
      </c>
      <c r="G331" s="2" t="s">
        <v>609</v>
      </c>
      <c r="H331" s="2" t="s">
        <v>609</v>
      </c>
      <c r="I331" s="2" t="s">
        <v>609</v>
      </c>
      <c r="J331" s="2" t="s">
        <v>609</v>
      </c>
    </row>
    <row r="332" spans="1:10" ht="15" customHeight="1" x14ac:dyDescent="0.25">
      <c r="A332" s="2" t="s">
        <v>484</v>
      </c>
      <c r="B332" s="2" t="s">
        <v>492</v>
      </c>
      <c r="C332" s="2">
        <v>2017</v>
      </c>
      <c r="D332" s="2" t="s">
        <v>609</v>
      </c>
      <c r="E332" s="2" t="s">
        <v>609</v>
      </c>
      <c r="F332" s="2" t="s">
        <v>609</v>
      </c>
      <c r="G332" s="2" t="s">
        <v>609</v>
      </c>
      <c r="H332" s="2" t="s">
        <v>609</v>
      </c>
      <c r="I332" s="2" t="s">
        <v>609</v>
      </c>
      <c r="J332" s="2" t="s">
        <v>609</v>
      </c>
    </row>
    <row r="333" spans="1:10" ht="15" customHeight="1" x14ac:dyDescent="0.25">
      <c r="A333" s="2" t="s">
        <v>484</v>
      </c>
      <c r="B333" s="2" t="s">
        <v>493</v>
      </c>
      <c r="C333" s="2">
        <v>2017</v>
      </c>
      <c r="D333" s="2" t="s">
        <v>609</v>
      </c>
      <c r="E333" s="2" t="s">
        <v>609</v>
      </c>
      <c r="F333" s="2" t="s">
        <v>609</v>
      </c>
      <c r="G333" s="2" t="s">
        <v>609</v>
      </c>
      <c r="H333" s="2" t="s">
        <v>609</v>
      </c>
      <c r="I333" s="2" t="s">
        <v>609</v>
      </c>
      <c r="J333" s="2" t="s">
        <v>609</v>
      </c>
    </row>
    <row r="334" spans="1:10" ht="15" customHeight="1" x14ac:dyDescent="0.25">
      <c r="A334" s="2" t="s">
        <v>484</v>
      </c>
      <c r="B334" s="2" t="s">
        <v>494</v>
      </c>
      <c r="C334" s="2">
        <v>2017</v>
      </c>
      <c r="D334" s="2" t="s">
        <v>609</v>
      </c>
      <c r="E334" s="2" t="s">
        <v>609</v>
      </c>
      <c r="F334" s="2" t="s">
        <v>609</v>
      </c>
      <c r="G334" s="2" t="s">
        <v>609</v>
      </c>
      <c r="H334" s="2" t="s">
        <v>609</v>
      </c>
      <c r="I334" s="2" t="s">
        <v>609</v>
      </c>
      <c r="J334" s="2" t="s">
        <v>609</v>
      </c>
    </row>
    <row r="335" spans="1:10" ht="15" customHeight="1" x14ac:dyDescent="0.25">
      <c r="A335" s="2" t="s">
        <v>484</v>
      </c>
      <c r="B335" s="2" t="s">
        <v>495</v>
      </c>
      <c r="C335" s="2">
        <v>2017</v>
      </c>
      <c r="D335" s="2" t="s">
        <v>726</v>
      </c>
      <c r="E335" s="2" t="s">
        <v>609</v>
      </c>
      <c r="F335" s="2" t="s">
        <v>726</v>
      </c>
      <c r="G335" s="2" t="s">
        <v>609</v>
      </c>
      <c r="H335" s="2" t="s">
        <v>726</v>
      </c>
      <c r="I335" s="2" t="s">
        <v>609</v>
      </c>
      <c r="J335" s="2" t="s">
        <v>726</v>
      </c>
    </row>
    <row r="336" spans="1:10" ht="15" customHeight="1" x14ac:dyDescent="0.25">
      <c r="A336" s="2" t="s">
        <v>484</v>
      </c>
      <c r="B336" s="2" t="s">
        <v>496</v>
      </c>
      <c r="C336" s="2">
        <v>2017</v>
      </c>
      <c r="D336" s="2" t="s">
        <v>609</v>
      </c>
      <c r="E336" s="2" t="s">
        <v>609</v>
      </c>
      <c r="F336" s="2" t="s">
        <v>609</v>
      </c>
      <c r="G336" s="2" t="s">
        <v>609</v>
      </c>
      <c r="H336" s="2" t="s">
        <v>609</v>
      </c>
      <c r="I336" s="2" t="s">
        <v>609</v>
      </c>
      <c r="J336" s="2" t="s">
        <v>609</v>
      </c>
    </row>
    <row r="337" spans="1:10" ht="15" customHeight="1" x14ac:dyDescent="0.25">
      <c r="A337" s="2" t="s">
        <v>497</v>
      </c>
      <c r="B337" s="2" t="s">
        <v>498</v>
      </c>
      <c r="C337" s="2">
        <v>2017</v>
      </c>
      <c r="D337" s="2" t="s">
        <v>726</v>
      </c>
      <c r="E337" s="2" t="s">
        <v>609</v>
      </c>
      <c r="F337" s="2" t="s">
        <v>726</v>
      </c>
      <c r="G337" s="2" t="s">
        <v>609</v>
      </c>
      <c r="H337" s="2" t="s">
        <v>726</v>
      </c>
      <c r="I337" s="2" t="s">
        <v>609</v>
      </c>
      <c r="J337" s="2" t="s">
        <v>726</v>
      </c>
    </row>
    <row r="338" spans="1:10" ht="15" customHeight="1" x14ac:dyDescent="0.25">
      <c r="A338" s="2" t="s">
        <v>499</v>
      </c>
      <c r="B338" s="2" t="s">
        <v>500</v>
      </c>
      <c r="C338" s="2">
        <v>2017</v>
      </c>
      <c r="D338" s="2" t="s">
        <v>609</v>
      </c>
      <c r="E338" s="2" t="s">
        <v>609</v>
      </c>
      <c r="F338" s="2" t="s">
        <v>609</v>
      </c>
      <c r="G338" s="2" t="s">
        <v>609</v>
      </c>
      <c r="H338" s="2" t="s">
        <v>609</v>
      </c>
      <c r="I338" s="2" t="s">
        <v>609</v>
      </c>
      <c r="J338" s="2" t="s">
        <v>609</v>
      </c>
    </row>
    <row r="339" spans="1:10" ht="15" customHeight="1" x14ac:dyDescent="0.25">
      <c r="A339" s="2" t="s">
        <v>501</v>
      </c>
      <c r="B339" s="2" t="s">
        <v>502</v>
      </c>
      <c r="C339" s="2">
        <v>2017</v>
      </c>
      <c r="D339" s="2" t="s">
        <v>726</v>
      </c>
      <c r="E339" s="2" t="s">
        <v>609</v>
      </c>
      <c r="F339" s="2" t="s">
        <v>726</v>
      </c>
      <c r="G339" s="2" t="s">
        <v>609</v>
      </c>
      <c r="H339" s="2" t="s">
        <v>726</v>
      </c>
      <c r="I339" s="2" t="s">
        <v>609</v>
      </c>
      <c r="J339" s="2" t="s">
        <v>726</v>
      </c>
    </row>
    <row r="340" spans="1:10" ht="15" customHeight="1" x14ac:dyDescent="0.25">
      <c r="A340" s="2" t="s">
        <v>501</v>
      </c>
      <c r="B340" s="2" t="s">
        <v>503</v>
      </c>
      <c r="C340" s="2">
        <v>2017</v>
      </c>
      <c r="D340" s="2" t="s">
        <v>726</v>
      </c>
      <c r="E340" s="2" t="s">
        <v>609</v>
      </c>
      <c r="F340" s="2" t="s">
        <v>726</v>
      </c>
      <c r="G340" s="2" t="s">
        <v>609</v>
      </c>
      <c r="H340" s="2" t="s">
        <v>726</v>
      </c>
      <c r="I340" s="2" t="s">
        <v>609</v>
      </c>
      <c r="J340" s="2" t="s">
        <v>726</v>
      </c>
    </row>
    <row r="341" spans="1:10" ht="15" customHeight="1" x14ac:dyDescent="0.25">
      <c r="A341" s="2" t="s">
        <v>501</v>
      </c>
      <c r="B341" s="2" t="s">
        <v>504</v>
      </c>
      <c r="C341" s="2">
        <v>2017</v>
      </c>
      <c r="D341" s="2">
        <v>180.37100000000001</v>
      </c>
      <c r="E341" s="2" t="s">
        <v>834</v>
      </c>
      <c r="F341" s="2">
        <v>115.81699999999999</v>
      </c>
      <c r="G341" s="2" t="s">
        <v>835</v>
      </c>
      <c r="H341" s="2">
        <v>64.554000000000002</v>
      </c>
      <c r="I341" s="2" t="s">
        <v>609</v>
      </c>
      <c r="J341" s="2" t="s">
        <v>726</v>
      </c>
    </row>
    <row r="342" spans="1:10" ht="15" customHeight="1" x14ac:dyDescent="0.25">
      <c r="A342" s="2" t="s">
        <v>501</v>
      </c>
      <c r="B342" s="2" t="s">
        <v>505</v>
      </c>
      <c r="C342" s="2">
        <v>2017</v>
      </c>
      <c r="D342" s="2" t="s">
        <v>726</v>
      </c>
      <c r="E342" s="2" t="s">
        <v>609</v>
      </c>
      <c r="F342" s="2" t="s">
        <v>726</v>
      </c>
      <c r="G342" s="2" t="s">
        <v>609</v>
      </c>
      <c r="H342" s="2" t="s">
        <v>726</v>
      </c>
      <c r="I342" s="2" t="s">
        <v>609</v>
      </c>
      <c r="J342" s="2" t="s">
        <v>726</v>
      </c>
    </row>
    <row r="343" spans="1:10" ht="15" customHeight="1" x14ac:dyDescent="0.25">
      <c r="A343" s="2" t="s">
        <v>501</v>
      </c>
      <c r="B343" s="2" t="s">
        <v>506</v>
      </c>
      <c r="C343" s="2">
        <v>2017</v>
      </c>
      <c r="D343" s="2" t="s">
        <v>726</v>
      </c>
      <c r="E343" s="2" t="s">
        <v>609</v>
      </c>
      <c r="F343" s="2" t="s">
        <v>726</v>
      </c>
      <c r="G343" s="2" t="s">
        <v>609</v>
      </c>
      <c r="H343" s="2" t="s">
        <v>726</v>
      </c>
      <c r="I343" s="2" t="s">
        <v>609</v>
      </c>
      <c r="J343" s="2" t="s">
        <v>726</v>
      </c>
    </row>
    <row r="344" spans="1:10" ht="15" customHeight="1" x14ac:dyDescent="0.25">
      <c r="A344" s="2" t="s">
        <v>512</v>
      </c>
      <c r="B344" s="2" t="s">
        <v>513</v>
      </c>
      <c r="C344" s="2">
        <v>2017</v>
      </c>
      <c r="D344" s="2" t="s">
        <v>726</v>
      </c>
      <c r="E344" s="2" t="s">
        <v>609</v>
      </c>
      <c r="F344" s="2" t="s">
        <v>726</v>
      </c>
      <c r="G344" s="2" t="s">
        <v>609</v>
      </c>
      <c r="H344" s="2" t="s">
        <v>726</v>
      </c>
      <c r="I344" s="2" t="s">
        <v>609</v>
      </c>
      <c r="J344" s="2" t="s">
        <v>726</v>
      </c>
    </row>
    <row r="345" spans="1:10" ht="15" customHeight="1" x14ac:dyDescent="0.25">
      <c r="A345" s="2" t="s">
        <v>512</v>
      </c>
      <c r="B345" s="2" t="s">
        <v>514</v>
      </c>
      <c r="C345" s="2">
        <v>2017</v>
      </c>
      <c r="D345" s="2" t="s">
        <v>609</v>
      </c>
      <c r="E345" s="2" t="s">
        <v>609</v>
      </c>
      <c r="F345" s="2" t="s">
        <v>609</v>
      </c>
      <c r="G345" s="2" t="s">
        <v>609</v>
      </c>
      <c r="H345" s="2" t="s">
        <v>609</v>
      </c>
      <c r="I345" s="2" t="s">
        <v>609</v>
      </c>
      <c r="J345" s="2" t="s">
        <v>609</v>
      </c>
    </row>
    <row r="346" spans="1:10" ht="15" customHeight="1" x14ac:dyDescent="0.25">
      <c r="A346" s="2" t="s">
        <v>512</v>
      </c>
      <c r="B346" s="2" t="s">
        <v>515</v>
      </c>
      <c r="C346" s="2">
        <v>2017</v>
      </c>
      <c r="D346" s="2" t="s">
        <v>609</v>
      </c>
      <c r="E346" s="2" t="s">
        <v>609</v>
      </c>
      <c r="F346" s="2" t="s">
        <v>609</v>
      </c>
      <c r="G346" s="2" t="s">
        <v>609</v>
      </c>
      <c r="H346" s="2" t="s">
        <v>609</v>
      </c>
      <c r="I346" s="2" t="s">
        <v>609</v>
      </c>
      <c r="J346" s="2" t="s">
        <v>609</v>
      </c>
    </row>
    <row r="347" spans="1:10" ht="15" customHeight="1" x14ac:dyDescent="0.25">
      <c r="A347" s="2" t="s">
        <v>516</v>
      </c>
      <c r="B347" s="2" t="s">
        <v>517</v>
      </c>
      <c r="C347" s="2">
        <v>2017</v>
      </c>
      <c r="D347" s="2" t="s">
        <v>609</v>
      </c>
      <c r="E347" s="2" t="s">
        <v>609</v>
      </c>
      <c r="F347" s="2" t="s">
        <v>609</v>
      </c>
      <c r="G347" s="2" t="s">
        <v>609</v>
      </c>
      <c r="H347" s="2" t="s">
        <v>609</v>
      </c>
      <c r="I347" s="2" t="s">
        <v>609</v>
      </c>
      <c r="J347" s="2" t="s">
        <v>609</v>
      </c>
    </row>
    <row r="348" spans="1:10" ht="15" customHeight="1" x14ac:dyDescent="0.25">
      <c r="A348" s="2" t="s">
        <v>518</v>
      </c>
      <c r="B348" s="2" t="s">
        <v>519</v>
      </c>
      <c r="C348" s="2">
        <v>2017</v>
      </c>
      <c r="D348" s="2" t="s">
        <v>726</v>
      </c>
      <c r="E348" s="2" t="s">
        <v>609</v>
      </c>
      <c r="F348" s="2" t="s">
        <v>726</v>
      </c>
      <c r="G348" s="2" t="s">
        <v>609</v>
      </c>
      <c r="H348" s="2" t="s">
        <v>726</v>
      </c>
      <c r="I348" s="2" t="s">
        <v>609</v>
      </c>
      <c r="J348" s="2" t="s">
        <v>726</v>
      </c>
    </row>
    <row r="349" spans="1:10" ht="15" customHeight="1" x14ac:dyDescent="0.25">
      <c r="A349" s="2" t="s">
        <v>518</v>
      </c>
      <c r="B349" s="2" t="s">
        <v>520</v>
      </c>
      <c r="C349" s="2">
        <v>2017</v>
      </c>
      <c r="D349" s="2" t="s">
        <v>726</v>
      </c>
      <c r="E349" s="2" t="s">
        <v>609</v>
      </c>
      <c r="F349" s="2" t="s">
        <v>726</v>
      </c>
      <c r="G349" s="2" t="s">
        <v>609</v>
      </c>
      <c r="H349" s="2" t="s">
        <v>726</v>
      </c>
      <c r="I349" s="2" t="s">
        <v>609</v>
      </c>
      <c r="J349" s="2" t="s">
        <v>726</v>
      </c>
    </row>
    <row r="350" spans="1:10" ht="15" customHeight="1" x14ac:dyDescent="0.25">
      <c r="A350" s="2" t="s">
        <v>518</v>
      </c>
      <c r="B350" s="2" t="s">
        <v>521</v>
      </c>
      <c r="C350" s="2">
        <v>2017</v>
      </c>
      <c r="D350" s="2" t="s">
        <v>726</v>
      </c>
      <c r="E350" s="2" t="s">
        <v>609</v>
      </c>
      <c r="F350" s="2" t="s">
        <v>726</v>
      </c>
      <c r="G350" s="2" t="s">
        <v>609</v>
      </c>
      <c r="H350" s="2" t="s">
        <v>726</v>
      </c>
      <c r="I350" s="2" t="s">
        <v>609</v>
      </c>
      <c r="J350" s="2" t="s">
        <v>726</v>
      </c>
    </row>
    <row r="351" spans="1:10" ht="15" customHeight="1" x14ac:dyDescent="0.25">
      <c r="A351" s="2" t="s">
        <v>518</v>
      </c>
      <c r="B351" s="2" t="s">
        <v>522</v>
      </c>
      <c r="C351" s="2">
        <v>2017</v>
      </c>
      <c r="D351" s="2" t="s">
        <v>726</v>
      </c>
      <c r="E351" s="2" t="s">
        <v>609</v>
      </c>
      <c r="F351" s="2" t="s">
        <v>726</v>
      </c>
      <c r="G351" s="2" t="s">
        <v>609</v>
      </c>
      <c r="H351" s="2" t="s">
        <v>726</v>
      </c>
      <c r="I351" s="2" t="s">
        <v>609</v>
      </c>
      <c r="J351" s="2" t="s">
        <v>726</v>
      </c>
    </row>
    <row r="352" spans="1:10" ht="15" customHeight="1" x14ac:dyDescent="0.25">
      <c r="A352" s="2" t="s">
        <v>523</v>
      </c>
      <c r="B352" s="2" t="s">
        <v>524</v>
      </c>
      <c r="C352" s="2">
        <v>2017</v>
      </c>
      <c r="D352" s="2" t="s">
        <v>726</v>
      </c>
      <c r="E352" s="2" t="s">
        <v>609</v>
      </c>
      <c r="F352" s="2" t="s">
        <v>726</v>
      </c>
      <c r="G352" s="2" t="s">
        <v>609</v>
      </c>
      <c r="H352" s="2" t="s">
        <v>726</v>
      </c>
      <c r="I352" s="2" t="s">
        <v>609</v>
      </c>
      <c r="J352" s="2" t="s">
        <v>726</v>
      </c>
    </row>
    <row r="353" spans="1:10" ht="15" customHeight="1" x14ac:dyDescent="0.25">
      <c r="A353" s="2" t="s">
        <v>525</v>
      </c>
      <c r="B353" s="2" t="s">
        <v>526</v>
      </c>
      <c r="C353" s="2">
        <v>2017</v>
      </c>
      <c r="D353" s="2" t="s">
        <v>609</v>
      </c>
      <c r="E353" s="2" t="s">
        <v>609</v>
      </c>
      <c r="F353" s="2" t="s">
        <v>609</v>
      </c>
      <c r="G353" s="2" t="s">
        <v>609</v>
      </c>
      <c r="H353" s="2" t="s">
        <v>609</v>
      </c>
      <c r="I353" s="2" t="s">
        <v>609</v>
      </c>
      <c r="J353" s="2" t="s">
        <v>609</v>
      </c>
    </row>
    <row r="354" spans="1:10" ht="15" customHeight="1" x14ac:dyDescent="0.25">
      <c r="A354" s="2" t="s">
        <v>529</v>
      </c>
      <c r="B354" s="2" t="s">
        <v>530</v>
      </c>
      <c r="C354" s="2">
        <v>2017</v>
      </c>
      <c r="D354" s="2" t="s">
        <v>726</v>
      </c>
      <c r="E354" s="2" t="s">
        <v>609</v>
      </c>
      <c r="F354" s="2" t="s">
        <v>726</v>
      </c>
      <c r="G354" s="2" t="s">
        <v>609</v>
      </c>
      <c r="H354" s="2" t="s">
        <v>726</v>
      </c>
      <c r="I354" s="2" t="s">
        <v>609</v>
      </c>
      <c r="J354" s="2" t="s">
        <v>726</v>
      </c>
    </row>
    <row r="355" spans="1:10" ht="15" customHeight="1" x14ac:dyDescent="0.25">
      <c r="A355" s="2" t="s">
        <v>529</v>
      </c>
      <c r="B355" s="2" t="s">
        <v>531</v>
      </c>
      <c r="C355" s="2">
        <v>2017</v>
      </c>
      <c r="D355" s="2" t="s">
        <v>726</v>
      </c>
      <c r="E355" s="2" t="s">
        <v>609</v>
      </c>
      <c r="F355" s="2" t="s">
        <v>726</v>
      </c>
      <c r="G355" s="2" t="s">
        <v>609</v>
      </c>
      <c r="H355" s="2" t="s">
        <v>726</v>
      </c>
      <c r="I355" s="2" t="s">
        <v>609</v>
      </c>
      <c r="J355" s="2" t="s">
        <v>726</v>
      </c>
    </row>
    <row r="356" spans="1:10" ht="15" customHeight="1" x14ac:dyDescent="0.25">
      <c r="A356" s="2" t="s">
        <v>529</v>
      </c>
      <c r="B356" s="2" t="s">
        <v>532</v>
      </c>
      <c r="C356" s="2">
        <v>2017</v>
      </c>
      <c r="D356" s="2" t="s">
        <v>726</v>
      </c>
      <c r="E356" s="2" t="s">
        <v>609</v>
      </c>
      <c r="F356" s="2" t="s">
        <v>726</v>
      </c>
      <c r="G356" s="2" t="s">
        <v>609</v>
      </c>
      <c r="H356" s="2" t="s">
        <v>726</v>
      </c>
      <c r="I356" s="2" t="s">
        <v>609</v>
      </c>
      <c r="J356" s="2" t="s">
        <v>726</v>
      </c>
    </row>
    <row r="357" spans="1:10" ht="15" customHeight="1" x14ac:dyDescent="0.25">
      <c r="A357" s="2" t="s">
        <v>529</v>
      </c>
      <c r="B357" s="2" t="s">
        <v>533</v>
      </c>
      <c r="C357" s="2">
        <v>2017</v>
      </c>
      <c r="D357" s="2" t="s">
        <v>726</v>
      </c>
      <c r="E357" s="2" t="s">
        <v>609</v>
      </c>
      <c r="F357" s="2" t="s">
        <v>726</v>
      </c>
      <c r="G357" s="2" t="s">
        <v>609</v>
      </c>
      <c r="H357" s="2" t="s">
        <v>726</v>
      </c>
      <c r="I357" s="2" t="s">
        <v>609</v>
      </c>
      <c r="J357" s="2" t="s">
        <v>726</v>
      </c>
    </row>
    <row r="358" spans="1:10" ht="15" customHeight="1" x14ac:dyDescent="0.25">
      <c r="A358" s="2" t="s">
        <v>529</v>
      </c>
      <c r="B358" s="2" t="s">
        <v>534</v>
      </c>
      <c r="C358" s="2">
        <v>2017</v>
      </c>
      <c r="D358" s="2">
        <v>10.6</v>
      </c>
      <c r="E358" s="2" t="s">
        <v>842</v>
      </c>
      <c r="F358" s="2">
        <v>10.6</v>
      </c>
      <c r="G358" s="2" t="s">
        <v>609</v>
      </c>
      <c r="H358" s="2" t="s">
        <v>726</v>
      </c>
      <c r="I358" s="2" t="s">
        <v>609</v>
      </c>
      <c r="J358" s="2" t="s">
        <v>726</v>
      </c>
    </row>
    <row r="359" spans="1:10" ht="15" customHeight="1" x14ac:dyDescent="0.25">
      <c r="A359" s="2" t="s">
        <v>529</v>
      </c>
      <c r="B359" s="2" t="s">
        <v>535</v>
      </c>
      <c r="C359" s="2">
        <v>2017</v>
      </c>
      <c r="D359" s="2" t="s">
        <v>726</v>
      </c>
      <c r="E359" s="2" t="s">
        <v>609</v>
      </c>
      <c r="F359" s="2" t="s">
        <v>726</v>
      </c>
      <c r="G359" s="2" t="s">
        <v>609</v>
      </c>
      <c r="H359" s="2" t="s">
        <v>726</v>
      </c>
      <c r="I359" s="2" t="s">
        <v>609</v>
      </c>
      <c r="J359" s="2" t="s">
        <v>726</v>
      </c>
    </row>
    <row r="360" spans="1:10" ht="15" customHeight="1" x14ac:dyDescent="0.25">
      <c r="A360" s="2" t="s">
        <v>536</v>
      </c>
      <c r="B360" s="2" t="s">
        <v>537</v>
      </c>
      <c r="C360" s="2">
        <v>2017</v>
      </c>
      <c r="D360" s="2" t="s">
        <v>726</v>
      </c>
      <c r="E360" s="2" t="s">
        <v>609</v>
      </c>
      <c r="F360" s="2" t="s">
        <v>726</v>
      </c>
      <c r="G360" s="2" t="s">
        <v>609</v>
      </c>
      <c r="H360" s="2" t="s">
        <v>726</v>
      </c>
      <c r="I360" s="2" t="s">
        <v>609</v>
      </c>
      <c r="J360" s="2" t="s">
        <v>726</v>
      </c>
    </row>
    <row r="361" spans="1:10" ht="15" customHeight="1" x14ac:dyDescent="0.25">
      <c r="A361" s="2" t="s">
        <v>536</v>
      </c>
      <c r="B361" s="2" t="s">
        <v>538</v>
      </c>
      <c r="C361" s="2">
        <v>2017</v>
      </c>
      <c r="D361" s="2" t="s">
        <v>609</v>
      </c>
      <c r="E361" s="2" t="s">
        <v>609</v>
      </c>
      <c r="F361" s="2" t="s">
        <v>609</v>
      </c>
      <c r="G361" s="2" t="s">
        <v>609</v>
      </c>
      <c r="H361" s="2" t="s">
        <v>609</v>
      </c>
      <c r="I361" s="2" t="s">
        <v>609</v>
      </c>
      <c r="J361" s="2" t="s">
        <v>609</v>
      </c>
    </row>
    <row r="362" spans="1:10" ht="15" customHeight="1" x14ac:dyDescent="0.25">
      <c r="A362" s="2" t="s">
        <v>536</v>
      </c>
      <c r="B362" s="2" t="s">
        <v>539</v>
      </c>
      <c r="C362" s="2">
        <v>2017</v>
      </c>
      <c r="D362" s="2" t="s">
        <v>726</v>
      </c>
      <c r="E362" s="2" t="s">
        <v>609</v>
      </c>
      <c r="F362" s="2" t="s">
        <v>726</v>
      </c>
      <c r="G362" s="2" t="s">
        <v>609</v>
      </c>
      <c r="H362" s="2" t="s">
        <v>726</v>
      </c>
      <c r="I362" s="2" t="s">
        <v>609</v>
      </c>
      <c r="J362" s="2" t="s">
        <v>726</v>
      </c>
    </row>
    <row r="363" spans="1:10" ht="15" customHeight="1" x14ac:dyDescent="0.25">
      <c r="A363" s="2" t="s">
        <v>540</v>
      </c>
      <c r="B363" s="2" t="s">
        <v>541</v>
      </c>
      <c r="C363" s="2">
        <v>2017</v>
      </c>
      <c r="D363" s="2" t="s">
        <v>726</v>
      </c>
      <c r="E363" s="2" t="s">
        <v>609</v>
      </c>
      <c r="F363" s="2" t="s">
        <v>726</v>
      </c>
      <c r="G363" s="2" t="s">
        <v>609</v>
      </c>
      <c r="H363" s="2" t="s">
        <v>726</v>
      </c>
      <c r="I363" s="2" t="s">
        <v>609</v>
      </c>
      <c r="J363" s="2" t="s">
        <v>726</v>
      </c>
    </row>
    <row r="364" spans="1:10" ht="15" customHeight="1" x14ac:dyDescent="0.25">
      <c r="A364" s="2" t="s">
        <v>542</v>
      </c>
      <c r="B364" s="2" t="s">
        <v>543</v>
      </c>
      <c r="C364" s="2">
        <v>2017</v>
      </c>
      <c r="D364" s="2" t="s">
        <v>726</v>
      </c>
      <c r="E364" s="2" t="s">
        <v>609</v>
      </c>
      <c r="F364" s="2" t="s">
        <v>726</v>
      </c>
      <c r="G364" s="2" t="s">
        <v>609</v>
      </c>
      <c r="H364" s="2" t="s">
        <v>726</v>
      </c>
      <c r="I364" s="2" t="s">
        <v>609</v>
      </c>
      <c r="J364" s="2" t="s">
        <v>726</v>
      </c>
    </row>
    <row r="365" spans="1:10" ht="15" customHeight="1" x14ac:dyDescent="0.25">
      <c r="A365" s="2" t="s">
        <v>542</v>
      </c>
      <c r="B365" s="2" t="s">
        <v>544</v>
      </c>
      <c r="C365" s="2">
        <v>2017</v>
      </c>
      <c r="D365" s="2" t="s">
        <v>609</v>
      </c>
      <c r="E365" s="2" t="s">
        <v>609</v>
      </c>
      <c r="F365" s="2" t="s">
        <v>609</v>
      </c>
      <c r="G365" s="2" t="s">
        <v>609</v>
      </c>
      <c r="H365" s="2" t="s">
        <v>609</v>
      </c>
      <c r="I365" s="2" t="s">
        <v>609</v>
      </c>
      <c r="J365" s="2" t="s">
        <v>609</v>
      </c>
    </row>
    <row r="366" spans="1:10" ht="15" customHeight="1" x14ac:dyDescent="0.25">
      <c r="A366" s="2" t="s">
        <v>545</v>
      </c>
      <c r="B366" s="2" t="s">
        <v>546</v>
      </c>
      <c r="C366" s="2">
        <v>2017</v>
      </c>
      <c r="D366" s="2" t="s">
        <v>609</v>
      </c>
      <c r="E366" s="2" t="s">
        <v>609</v>
      </c>
      <c r="F366" s="2" t="s">
        <v>609</v>
      </c>
      <c r="G366" s="2" t="s">
        <v>609</v>
      </c>
      <c r="H366" s="2" t="s">
        <v>609</v>
      </c>
      <c r="I366" s="2" t="s">
        <v>609</v>
      </c>
      <c r="J366" s="2" t="s">
        <v>609</v>
      </c>
    </row>
    <row r="367" spans="1:10" ht="15" customHeight="1" x14ac:dyDescent="0.25">
      <c r="A367" s="2" t="s">
        <v>547</v>
      </c>
      <c r="B367" s="2" t="s">
        <v>547</v>
      </c>
      <c r="C367" s="2">
        <v>2017</v>
      </c>
      <c r="D367" s="2" t="s">
        <v>726</v>
      </c>
      <c r="E367" s="2" t="s">
        <v>609</v>
      </c>
      <c r="F367" s="2" t="s">
        <v>726</v>
      </c>
      <c r="G367" s="2" t="s">
        <v>609</v>
      </c>
      <c r="H367" s="2" t="s">
        <v>726</v>
      </c>
      <c r="I367" s="2" t="s">
        <v>609</v>
      </c>
      <c r="J367" s="2" t="s">
        <v>726</v>
      </c>
    </row>
    <row r="368" spans="1:10" ht="15" customHeight="1" x14ac:dyDescent="0.25">
      <c r="A368" s="2" t="s">
        <v>550</v>
      </c>
      <c r="B368" s="2" t="s">
        <v>549</v>
      </c>
      <c r="C368" s="2">
        <v>2017</v>
      </c>
      <c r="D368" s="2" t="s">
        <v>609</v>
      </c>
      <c r="E368" s="2" t="s">
        <v>609</v>
      </c>
      <c r="F368" s="2" t="s">
        <v>609</v>
      </c>
      <c r="G368" s="2" t="s">
        <v>609</v>
      </c>
      <c r="H368" s="2" t="s">
        <v>609</v>
      </c>
      <c r="I368" s="2" t="s">
        <v>609</v>
      </c>
      <c r="J368" s="2" t="s">
        <v>609</v>
      </c>
    </row>
    <row r="369" spans="1:10" ht="15" customHeight="1" x14ac:dyDescent="0.25">
      <c r="A369" s="2" t="s">
        <v>551</v>
      </c>
      <c r="B369" s="2" t="s">
        <v>552</v>
      </c>
      <c r="C369" s="2">
        <v>2017</v>
      </c>
      <c r="D369" s="2" t="s">
        <v>609</v>
      </c>
      <c r="E369" s="2" t="s">
        <v>609</v>
      </c>
      <c r="F369" s="2" t="s">
        <v>609</v>
      </c>
      <c r="G369" s="2" t="s">
        <v>609</v>
      </c>
      <c r="H369" s="2" t="s">
        <v>609</v>
      </c>
      <c r="I369" s="2" t="s">
        <v>609</v>
      </c>
      <c r="J369" s="2" t="s">
        <v>609</v>
      </c>
    </row>
    <row r="370" spans="1:10" ht="15" customHeight="1" x14ac:dyDescent="0.25">
      <c r="A370" s="2" t="s">
        <v>553</v>
      </c>
      <c r="B370" s="2" t="s">
        <v>554</v>
      </c>
      <c r="C370" s="2">
        <v>2017</v>
      </c>
      <c r="D370" s="2" t="s">
        <v>726</v>
      </c>
      <c r="E370" s="2" t="s">
        <v>609</v>
      </c>
      <c r="F370" s="2" t="s">
        <v>726</v>
      </c>
      <c r="G370" s="2" t="s">
        <v>609</v>
      </c>
      <c r="H370" s="2" t="s">
        <v>726</v>
      </c>
      <c r="I370" s="2" t="s">
        <v>609</v>
      </c>
      <c r="J370" s="2" t="s">
        <v>726</v>
      </c>
    </row>
    <row r="371" spans="1:10" ht="15" customHeight="1" x14ac:dyDescent="0.25">
      <c r="A371" s="2" t="s">
        <v>555</v>
      </c>
      <c r="B371" s="2" t="s">
        <v>556</v>
      </c>
      <c r="C371" s="2">
        <v>2017</v>
      </c>
      <c r="D371" s="2" t="s">
        <v>726</v>
      </c>
      <c r="E371" s="2" t="s">
        <v>609</v>
      </c>
      <c r="F371" s="2" t="s">
        <v>726</v>
      </c>
      <c r="G371" s="2" t="s">
        <v>609</v>
      </c>
      <c r="H371" s="2" t="s">
        <v>726</v>
      </c>
      <c r="I371" s="2" t="s">
        <v>609</v>
      </c>
      <c r="J371" s="2" t="s">
        <v>726</v>
      </c>
    </row>
    <row r="372" spans="1:10" ht="15" customHeight="1" x14ac:dyDescent="0.25">
      <c r="A372" s="2" t="s">
        <v>557</v>
      </c>
      <c r="B372" s="2" t="s">
        <v>558</v>
      </c>
      <c r="C372" s="2">
        <v>2017</v>
      </c>
      <c r="D372" s="2" t="s">
        <v>726</v>
      </c>
      <c r="E372" s="2" t="s">
        <v>726</v>
      </c>
      <c r="F372" s="2" t="s">
        <v>726</v>
      </c>
      <c r="G372" s="2" t="s">
        <v>726</v>
      </c>
      <c r="H372" s="2" t="s">
        <v>726</v>
      </c>
      <c r="I372" s="2" t="s">
        <v>726</v>
      </c>
      <c r="J372" s="2" t="s">
        <v>726</v>
      </c>
    </row>
    <row r="373" spans="1:10" ht="15" customHeight="1" x14ac:dyDescent="0.25">
      <c r="A373" s="2" t="s">
        <v>758</v>
      </c>
      <c r="B373" s="9" t="s">
        <v>1112</v>
      </c>
      <c r="C373" s="2">
        <v>2017</v>
      </c>
      <c r="D373" s="2" t="s">
        <v>609</v>
      </c>
      <c r="E373" s="2" t="s">
        <v>609</v>
      </c>
      <c r="F373" s="2" t="s">
        <v>609</v>
      </c>
      <c r="G373" s="2" t="s">
        <v>609</v>
      </c>
      <c r="H373" s="2" t="s">
        <v>609</v>
      </c>
      <c r="I373" s="2" t="s">
        <v>609</v>
      </c>
      <c r="J373" s="2" t="s">
        <v>609</v>
      </c>
    </row>
    <row r="374" spans="1:10" ht="15" customHeight="1" x14ac:dyDescent="0.25">
      <c r="A374" s="2" t="s">
        <v>559</v>
      </c>
      <c r="B374" s="2" t="s">
        <v>560</v>
      </c>
      <c r="C374" s="2">
        <v>2017</v>
      </c>
      <c r="D374" s="2" t="s">
        <v>726</v>
      </c>
      <c r="E374" s="2" t="s">
        <v>734</v>
      </c>
      <c r="F374" s="2" t="s">
        <v>726</v>
      </c>
      <c r="G374" s="2" t="s">
        <v>734</v>
      </c>
      <c r="H374" s="2" t="s">
        <v>726</v>
      </c>
      <c r="I374" s="2" t="s">
        <v>609</v>
      </c>
      <c r="J374" s="2" t="s">
        <v>726</v>
      </c>
    </row>
    <row r="375" spans="1:10" ht="15" customHeight="1" x14ac:dyDescent="0.25">
      <c r="A375" s="2" t="s">
        <v>559</v>
      </c>
      <c r="B375" s="2" t="s">
        <v>561</v>
      </c>
      <c r="C375" s="2">
        <v>2017</v>
      </c>
      <c r="D375" s="2" t="s">
        <v>726</v>
      </c>
      <c r="E375" s="2" t="s">
        <v>734</v>
      </c>
      <c r="F375" s="2" t="s">
        <v>726</v>
      </c>
      <c r="G375" s="2" t="s">
        <v>734</v>
      </c>
      <c r="H375" s="2" t="s">
        <v>726</v>
      </c>
      <c r="I375" s="2" t="s">
        <v>734</v>
      </c>
      <c r="J375" s="2" t="s">
        <v>726</v>
      </c>
    </row>
    <row r="376" spans="1:10" ht="15" customHeight="1" x14ac:dyDescent="0.25">
      <c r="A376" s="2" t="s">
        <v>559</v>
      </c>
      <c r="B376" s="2" t="s">
        <v>562</v>
      </c>
      <c r="C376" s="2">
        <v>2017</v>
      </c>
      <c r="D376" s="2" t="s">
        <v>726</v>
      </c>
      <c r="E376" s="2" t="s">
        <v>609</v>
      </c>
      <c r="F376" s="2" t="s">
        <v>726</v>
      </c>
      <c r="G376" s="2" t="s">
        <v>609</v>
      </c>
      <c r="H376" s="2" t="s">
        <v>726</v>
      </c>
      <c r="I376" s="2" t="s">
        <v>609</v>
      </c>
      <c r="J376" s="2" t="s">
        <v>726</v>
      </c>
    </row>
    <row r="377" spans="1:10" ht="15" customHeight="1" x14ac:dyDescent="0.25">
      <c r="A377" s="2" t="s">
        <v>563</v>
      </c>
      <c r="B377" s="2" t="s">
        <v>564</v>
      </c>
      <c r="C377" s="2">
        <v>2017</v>
      </c>
      <c r="D377" s="2" t="s">
        <v>726</v>
      </c>
      <c r="E377" s="2" t="s">
        <v>609</v>
      </c>
      <c r="F377" s="2" t="s">
        <v>726</v>
      </c>
      <c r="G377" s="2" t="s">
        <v>609</v>
      </c>
      <c r="H377" s="2" t="s">
        <v>726</v>
      </c>
      <c r="I377" s="2" t="s">
        <v>609</v>
      </c>
      <c r="J377" s="2" t="s">
        <v>726</v>
      </c>
    </row>
    <row r="378" spans="1:10" ht="15" customHeight="1" x14ac:dyDescent="0.25">
      <c r="A378" s="2" t="s">
        <v>563</v>
      </c>
      <c r="B378" s="2" t="s">
        <v>565</v>
      </c>
      <c r="C378" s="2">
        <v>2017</v>
      </c>
      <c r="D378" s="2" t="s">
        <v>726</v>
      </c>
      <c r="E378" s="2" t="s">
        <v>609</v>
      </c>
      <c r="F378" s="2" t="s">
        <v>726</v>
      </c>
      <c r="G378" s="2" t="s">
        <v>609</v>
      </c>
      <c r="H378" s="2" t="s">
        <v>726</v>
      </c>
      <c r="I378" s="2" t="s">
        <v>609</v>
      </c>
      <c r="J378" s="2" t="s">
        <v>726</v>
      </c>
    </row>
    <row r="379" spans="1:10" ht="15" customHeight="1" x14ac:dyDescent="0.25">
      <c r="A379" s="2" t="s">
        <v>563</v>
      </c>
      <c r="B379" s="2" t="s">
        <v>566</v>
      </c>
      <c r="C379" s="2">
        <v>2017</v>
      </c>
      <c r="D379" s="2">
        <v>34.576999999999998</v>
      </c>
      <c r="E379" s="2" t="s">
        <v>848</v>
      </c>
      <c r="F379" s="2">
        <v>33.872999999999998</v>
      </c>
      <c r="G379" s="2" t="s">
        <v>1083</v>
      </c>
      <c r="H379" s="2">
        <v>0.70399999999999996</v>
      </c>
      <c r="I379" s="2" t="s">
        <v>609</v>
      </c>
      <c r="J379" s="2" t="s">
        <v>726</v>
      </c>
    </row>
    <row r="380" spans="1:10" ht="15" customHeight="1" x14ac:dyDescent="0.25">
      <c r="A380" s="2" t="s">
        <v>567</v>
      </c>
      <c r="B380" s="2" t="s">
        <v>568</v>
      </c>
      <c r="C380" s="2">
        <v>2017</v>
      </c>
      <c r="D380" s="2" t="s">
        <v>726</v>
      </c>
      <c r="E380" s="2" t="s">
        <v>734</v>
      </c>
      <c r="F380" s="2" t="s">
        <v>726</v>
      </c>
      <c r="G380" s="2" t="s">
        <v>734</v>
      </c>
      <c r="H380" s="2" t="s">
        <v>726</v>
      </c>
      <c r="I380" s="2" t="s">
        <v>734</v>
      </c>
      <c r="J380" s="2" t="s">
        <v>726</v>
      </c>
    </row>
    <row r="381" spans="1:10" ht="15" customHeight="1" x14ac:dyDescent="0.25">
      <c r="A381" s="2" t="s">
        <v>567</v>
      </c>
      <c r="B381" s="2" t="s">
        <v>569</v>
      </c>
      <c r="C381" s="2">
        <v>2017</v>
      </c>
      <c r="D381" s="2" t="s">
        <v>726</v>
      </c>
      <c r="E381" s="2" t="s">
        <v>609</v>
      </c>
      <c r="F381" s="2" t="s">
        <v>726</v>
      </c>
      <c r="G381" s="2" t="s">
        <v>609</v>
      </c>
      <c r="H381" s="2" t="s">
        <v>726</v>
      </c>
      <c r="I381" s="2" t="s">
        <v>609</v>
      </c>
      <c r="J381" s="2" t="s">
        <v>726</v>
      </c>
    </row>
    <row r="382" spans="1:10" ht="15" customHeight="1" x14ac:dyDescent="0.25">
      <c r="A382" s="2" t="s">
        <v>567</v>
      </c>
      <c r="B382" s="2" t="s">
        <v>570</v>
      </c>
      <c r="C382" s="2">
        <v>2017</v>
      </c>
      <c r="D382" s="2" t="s">
        <v>726</v>
      </c>
      <c r="E382" s="2" t="s">
        <v>609</v>
      </c>
      <c r="F382" s="2" t="s">
        <v>726</v>
      </c>
      <c r="G382" s="2" t="s">
        <v>609</v>
      </c>
      <c r="H382" s="2" t="s">
        <v>726</v>
      </c>
      <c r="I382" s="2" t="s">
        <v>609</v>
      </c>
      <c r="J382" s="2" t="s">
        <v>726</v>
      </c>
    </row>
    <row r="383" spans="1:10" ht="15" customHeight="1" x14ac:dyDescent="0.25">
      <c r="A383" s="2" t="s">
        <v>567</v>
      </c>
      <c r="B383" s="2" t="s">
        <v>571</v>
      </c>
      <c r="C383" s="2">
        <v>2017</v>
      </c>
      <c r="D383" s="2" t="s">
        <v>726</v>
      </c>
      <c r="E383" s="2" t="s">
        <v>609</v>
      </c>
      <c r="F383" s="2" t="s">
        <v>726</v>
      </c>
      <c r="G383" s="2" t="s">
        <v>609</v>
      </c>
      <c r="H383" s="2" t="s">
        <v>726</v>
      </c>
      <c r="I383" s="2" t="s">
        <v>609</v>
      </c>
      <c r="J383" s="2" t="s">
        <v>726</v>
      </c>
    </row>
    <row r="384" spans="1:10" ht="15" customHeight="1" x14ac:dyDescent="0.25">
      <c r="A384" s="2" t="s">
        <v>572</v>
      </c>
      <c r="B384" s="2" t="s">
        <v>573</v>
      </c>
      <c r="C384" s="2">
        <v>2017</v>
      </c>
      <c r="D384" s="2" t="s">
        <v>726</v>
      </c>
      <c r="E384" s="2" t="s">
        <v>609</v>
      </c>
      <c r="F384" s="2" t="s">
        <v>726</v>
      </c>
      <c r="G384" s="2" t="s">
        <v>609</v>
      </c>
      <c r="H384" s="2" t="s">
        <v>726</v>
      </c>
      <c r="I384" s="2" t="s">
        <v>609</v>
      </c>
      <c r="J384" s="2" t="s">
        <v>726</v>
      </c>
    </row>
    <row r="385" spans="1:10" ht="15" customHeight="1" x14ac:dyDescent="0.25">
      <c r="A385" s="2" t="s">
        <v>572</v>
      </c>
      <c r="B385" s="2" t="s">
        <v>574</v>
      </c>
      <c r="C385" s="2">
        <v>2017</v>
      </c>
      <c r="D385" s="2" t="s">
        <v>726</v>
      </c>
      <c r="E385" s="2" t="s">
        <v>609</v>
      </c>
      <c r="F385" s="2" t="s">
        <v>726</v>
      </c>
      <c r="G385" s="2" t="s">
        <v>609</v>
      </c>
      <c r="H385" s="2" t="s">
        <v>726</v>
      </c>
      <c r="I385" s="2" t="s">
        <v>609</v>
      </c>
      <c r="J385" s="2" t="s">
        <v>726</v>
      </c>
    </row>
    <row r="386" spans="1:10" ht="15" customHeight="1" x14ac:dyDescent="0.25">
      <c r="A386" s="2" t="s">
        <v>575</v>
      </c>
      <c r="B386" s="2" t="s">
        <v>576</v>
      </c>
      <c r="C386" s="2">
        <v>2017</v>
      </c>
      <c r="D386" s="2" t="s">
        <v>726</v>
      </c>
      <c r="E386" s="2" t="s">
        <v>609</v>
      </c>
      <c r="F386" s="2" t="s">
        <v>726</v>
      </c>
      <c r="G386" s="2" t="s">
        <v>609</v>
      </c>
      <c r="H386" s="2" t="s">
        <v>726</v>
      </c>
      <c r="I386" s="2" t="s">
        <v>609</v>
      </c>
      <c r="J386" s="2" t="s">
        <v>726</v>
      </c>
    </row>
    <row r="387" spans="1:10" ht="15" customHeight="1" x14ac:dyDescent="0.25">
      <c r="A387" s="2" t="s">
        <v>577</v>
      </c>
      <c r="B387" s="2" t="s">
        <v>578</v>
      </c>
      <c r="C387" s="2">
        <v>2017</v>
      </c>
      <c r="D387" s="2" t="s">
        <v>726</v>
      </c>
      <c r="E387" s="2" t="s">
        <v>609</v>
      </c>
      <c r="F387" s="2" t="s">
        <v>726</v>
      </c>
      <c r="G387" s="2" t="s">
        <v>609</v>
      </c>
      <c r="H387" s="2" t="s">
        <v>726</v>
      </c>
      <c r="I387" s="2" t="s">
        <v>609</v>
      </c>
      <c r="J387" s="2" t="s">
        <v>726</v>
      </c>
    </row>
    <row r="388" spans="1:10" ht="15" customHeight="1" x14ac:dyDescent="0.25">
      <c r="A388" s="2" t="s">
        <v>577</v>
      </c>
      <c r="B388" s="2" t="s">
        <v>579</v>
      </c>
      <c r="C388" s="2">
        <v>2017</v>
      </c>
      <c r="D388" s="2">
        <v>123.803</v>
      </c>
      <c r="E388" s="2" t="s">
        <v>853</v>
      </c>
      <c r="F388" s="2">
        <v>123.803</v>
      </c>
      <c r="G388" s="2" t="s">
        <v>609</v>
      </c>
      <c r="H388" s="2" t="s">
        <v>726</v>
      </c>
      <c r="I388" s="2" t="s">
        <v>609</v>
      </c>
      <c r="J388" s="2" t="s">
        <v>726</v>
      </c>
    </row>
    <row r="389" spans="1:10" ht="15" customHeight="1" x14ac:dyDescent="0.25">
      <c r="A389" s="2" t="s">
        <v>577</v>
      </c>
      <c r="B389" s="2" t="s">
        <v>580</v>
      </c>
      <c r="C389" s="2">
        <v>2017</v>
      </c>
      <c r="D389" s="2" t="s">
        <v>726</v>
      </c>
      <c r="E389" s="2" t="s">
        <v>609</v>
      </c>
      <c r="F389" s="2" t="s">
        <v>726</v>
      </c>
      <c r="G389" s="2" t="s">
        <v>609</v>
      </c>
      <c r="H389" s="2" t="s">
        <v>726</v>
      </c>
      <c r="I389" s="2" t="s">
        <v>609</v>
      </c>
      <c r="J389" s="2" t="s">
        <v>726</v>
      </c>
    </row>
    <row r="390" spans="1:10" ht="15" customHeight="1" x14ac:dyDescent="0.25">
      <c r="A390" s="2" t="s">
        <v>581</v>
      </c>
      <c r="B390" s="2" t="s">
        <v>582</v>
      </c>
      <c r="C390" s="2">
        <v>2017</v>
      </c>
      <c r="D390" s="2" t="s">
        <v>726</v>
      </c>
      <c r="E390" s="2" t="s">
        <v>609</v>
      </c>
      <c r="F390" s="2" t="s">
        <v>726</v>
      </c>
      <c r="G390" s="2" t="s">
        <v>609</v>
      </c>
      <c r="H390" s="2" t="s">
        <v>726</v>
      </c>
      <c r="I390" s="2" t="s">
        <v>609</v>
      </c>
      <c r="J390" s="2" t="s">
        <v>726</v>
      </c>
    </row>
    <row r="391" spans="1:10" ht="15" customHeight="1" x14ac:dyDescent="0.25">
      <c r="A391" s="2" t="s">
        <v>581</v>
      </c>
      <c r="B391" s="2" t="s">
        <v>583</v>
      </c>
      <c r="C391" s="2">
        <v>2017</v>
      </c>
      <c r="D391" s="2" t="s">
        <v>726</v>
      </c>
      <c r="E391" s="2" t="s">
        <v>609</v>
      </c>
      <c r="F391" s="2" t="s">
        <v>726</v>
      </c>
      <c r="G391" s="2" t="s">
        <v>609</v>
      </c>
      <c r="H391" s="2" t="s">
        <v>726</v>
      </c>
      <c r="I391" s="2" t="s">
        <v>609</v>
      </c>
      <c r="J391" s="2" t="s">
        <v>726</v>
      </c>
    </row>
    <row r="392" spans="1:10" ht="15" customHeight="1" x14ac:dyDescent="0.25">
      <c r="A392" s="2" t="s">
        <v>581</v>
      </c>
      <c r="B392" s="2" t="s">
        <v>11</v>
      </c>
      <c r="C392" s="2">
        <v>2017</v>
      </c>
      <c r="D392" s="2" t="s">
        <v>726</v>
      </c>
      <c r="E392" s="2" t="s">
        <v>609</v>
      </c>
      <c r="F392" s="2" t="s">
        <v>726</v>
      </c>
      <c r="G392" s="2" t="s">
        <v>609</v>
      </c>
      <c r="H392" s="2" t="s">
        <v>726</v>
      </c>
      <c r="I392" s="2" t="s">
        <v>609</v>
      </c>
      <c r="J392" s="2" t="s">
        <v>726</v>
      </c>
    </row>
    <row r="393" spans="1:10" ht="15" customHeight="1" x14ac:dyDescent="0.25">
      <c r="A393" s="2" t="s">
        <v>581</v>
      </c>
      <c r="B393" s="2" t="s">
        <v>584</v>
      </c>
      <c r="C393" s="2">
        <v>2017</v>
      </c>
      <c r="D393" s="2" t="s">
        <v>726</v>
      </c>
      <c r="E393" s="2" t="s">
        <v>609</v>
      </c>
      <c r="F393" s="2" t="s">
        <v>726</v>
      </c>
      <c r="G393" s="2" t="s">
        <v>609</v>
      </c>
      <c r="H393" s="2" t="s">
        <v>726</v>
      </c>
      <c r="I393" s="2" t="s">
        <v>609</v>
      </c>
      <c r="J393" s="2" t="s">
        <v>726</v>
      </c>
    </row>
    <row r="394" spans="1:10" ht="15" customHeight="1" x14ac:dyDescent="0.25">
      <c r="A394" s="2" t="s">
        <v>581</v>
      </c>
      <c r="B394" s="2" t="s">
        <v>326</v>
      </c>
      <c r="C394" s="2">
        <v>2017</v>
      </c>
      <c r="D394" s="2" t="s">
        <v>726</v>
      </c>
      <c r="E394" s="2" t="s">
        <v>609</v>
      </c>
      <c r="F394" s="2" t="s">
        <v>726</v>
      </c>
      <c r="G394" s="2" t="s">
        <v>609</v>
      </c>
      <c r="H394" s="2" t="s">
        <v>726</v>
      </c>
      <c r="I394" s="2" t="s">
        <v>609</v>
      </c>
      <c r="J394" s="2" t="s">
        <v>726</v>
      </c>
    </row>
    <row r="395" spans="1:10" ht="15" customHeight="1" x14ac:dyDescent="0.25">
      <c r="A395" s="2" t="s">
        <v>585</v>
      </c>
      <c r="B395" s="2" t="s">
        <v>586</v>
      </c>
      <c r="C395" s="2">
        <v>2017</v>
      </c>
      <c r="D395" s="2" t="s">
        <v>726</v>
      </c>
      <c r="E395" s="2" t="s">
        <v>734</v>
      </c>
      <c r="F395" s="2" t="s">
        <v>726</v>
      </c>
      <c r="G395" s="2" t="s">
        <v>734</v>
      </c>
      <c r="H395" s="2" t="s">
        <v>726</v>
      </c>
      <c r="I395" s="2" t="s">
        <v>734</v>
      </c>
      <c r="J395" s="2" t="s">
        <v>726</v>
      </c>
    </row>
    <row r="396" spans="1:10" ht="15" customHeight="1" x14ac:dyDescent="0.25">
      <c r="A396" s="2" t="s">
        <v>585</v>
      </c>
      <c r="B396" s="2" t="s">
        <v>587</v>
      </c>
      <c r="C396" s="2">
        <v>2017</v>
      </c>
      <c r="D396" s="2">
        <v>1.794</v>
      </c>
      <c r="E396" s="2" t="s">
        <v>1084</v>
      </c>
      <c r="F396" s="2">
        <v>1.794</v>
      </c>
      <c r="G396" s="2" t="s">
        <v>609</v>
      </c>
      <c r="H396" s="2" t="s">
        <v>726</v>
      </c>
      <c r="I396" s="2" t="s">
        <v>609</v>
      </c>
      <c r="J396" s="2" t="s">
        <v>726</v>
      </c>
    </row>
    <row r="397" spans="1:10" ht="15" customHeight="1" x14ac:dyDescent="0.25">
      <c r="A397" s="2" t="s">
        <v>585</v>
      </c>
      <c r="B397" s="2" t="s">
        <v>588</v>
      </c>
      <c r="C397" s="2">
        <v>2017</v>
      </c>
      <c r="D397" s="2" t="s">
        <v>726</v>
      </c>
      <c r="E397" s="2" t="s">
        <v>609</v>
      </c>
      <c r="F397" s="2" t="s">
        <v>726</v>
      </c>
      <c r="G397" s="2" t="s">
        <v>609</v>
      </c>
      <c r="H397" s="2" t="s">
        <v>726</v>
      </c>
      <c r="I397" s="2" t="s">
        <v>609</v>
      </c>
      <c r="J397" s="2" t="s">
        <v>726</v>
      </c>
    </row>
    <row r="398" spans="1:10" ht="15" customHeight="1" x14ac:dyDescent="0.25">
      <c r="A398" s="2" t="s">
        <v>585</v>
      </c>
      <c r="B398" s="9" t="s">
        <v>1106</v>
      </c>
      <c r="C398" s="2">
        <v>2017</v>
      </c>
      <c r="D398" s="2" t="s">
        <v>726</v>
      </c>
      <c r="E398" s="2" t="s">
        <v>609</v>
      </c>
      <c r="F398" s="2" t="s">
        <v>726</v>
      </c>
      <c r="G398" s="2" t="s">
        <v>609</v>
      </c>
      <c r="H398" s="2" t="s">
        <v>726</v>
      </c>
      <c r="I398" s="2" t="s">
        <v>609</v>
      </c>
      <c r="J398" s="2" t="s">
        <v>726</v>
      </c>
    </row>
    <row r="399" spans="1:10" ht="15" customHeight="1" x14ac:dyDescent="0.25">
      <c r="A399" s="2" t="s">
        <v>585</v>
      </c>
      <c r="B399" s="2" t="s">
        <v>590</v>
      </c>
      <c r="C399" s="2">
        <v>2017</v>
      </c>
      <c r="D399" s="2" t="s">
        <v>726</v>
      </c>
      <c r="E399" s="2" t="s">
        <v>734</v>
      </c>
      <c r="F399" s="2" t="s">
        <v>726</v>
      </c>
      <c r="G399" s="2" t="s">
        <v>734</v>
      </c>
      <c r="H399" s="2" t="s">
        <v>726</v>
      </c>
      <c r="I399" s="2" t="s">
        <v>734</v>
      </c>
      <c r="J399" s="2" t="s">
        <v>726</v>
      </c>
    </row>
    <row r="400" spans="1:10" ht="15" customHeight="1" x14ac:dyDescent="0.25">
      <c r="A400" s="2" t="s">
        <v>585</v>
      </c>
      <c r="B400" s="2" t="s">
        <v>591</v>
      </c>
      <c r="C400" s="2">
        <v>2017</v>
      </c>
      <c r="D400" s="2" t="s">
        <v>726</v>
      </c>
      <c r="E400" s="2" t="s">
        <v>726</v>
      </c>
      <c r="F400" s="2" t="s">
        <v>726</v>
      </c>
      <c r="G400" s="2" t="s">
        <v>726</v>
      </c>
      <c r="H400" s="2" t="s">
        <v>726</v>
      </c>
      <c r="I400" s="2" t="s">
        <v>726</v>
      </c>
      <c r="J400" s="2" t="s">
        <v>726</v>
      </c>
    </row>
    <row r="401" spans="1:10" ht="15" customHeight="1" x14ac:dyDescent="0.25">
      <c r="A401" s="2" t="s">
        <v>585</v>
      </c>
      <c r="B401" s="2" t="s">
        <v>592</v>
      </c>
      <c r="C401" s="2">
        <v>2017</v>
      </c>
      <c r="D401" s="2" t="s">
        <v>726</v>
      </c>
      <c r="E401" s="2" t="s">
        <v>609</v>
      </c>
      <c r="F401" s="2" t="s">
        <v>726</v>
      </c>
      <c r="G401" s="2" t="s">
        <v>609</v>
      </c>
      <c r="H401" s="2" t="s">
        <v>726</v>
      </c>
      <c r="I401" s="2" t="s">
        <v>609</v>
      </c>
      <c r="J401" s="2" t="s">
        <v>726</v>
      </c>
    </row>
    <row r="402" spans="1:10" ht="15" customHeight="1" x14ac:dyDescent="0.25">
      <c r="A402" s="2" t="s">
        <v>585</v>
      </c>
      <c r="B402" s="2" t="s">
        <v>593</v>
      </c>
      <c r="C402" s="2">
        <v>2017</v>
      </c>
      <c r="D402" s="2" t="s">
        <v>726</v>
      </c>
      <c r="E402" s="2" t="s">
        <v>609</v>
      </c>
      <c r="F402" s="2" t="s">
        <v>726</v>
      </c>
      <c r="G402" s="2" t="s">
        <v>609</v>
      </c>
      <c r="H402" s="2" t="s">
        <v>726</v>
      </c>
      <c r="I402" s="2" t="s">
        <v>609</v>
      </c>
      <c r="J402" s="2" t="s">
        <v>726</v>
      </c>
    </row>
    <row r="403" spans="1:10" ht="15" customHeight="1" x14ac:dyDescent="0.25">
      <c r="A403" s="2" t="s">
        <v>585</v>
      </c>
      <c r="B403" s="2" t="s">
        <v>594</v>
      </c>
      <c r="C403" s="2">
        <v>2017</v>
      </c>
      <c r="D403" s="2" t="s">
        <v>726</v>
      </c>
      <c r="E403" s="2" t="s">
        <v>609</v>
      </c>
      <c r="F403" s="2" t="s">
        <v>726</v>
      </c>
      <c r="G403" s="2" t="s">
        <v>609</v>
      </c>
      <c r="H403" s="2" t="s">
        <v>726</v>
      </c>
      <c r="I403" s="2" t="s">
        <v>609</v>
      </c>
      <c r="J403" s="2" t="s">
        <v>726</v>
      </c>
    </row>
    <row r="404" spans="1:10" ht="15" customHeight="1" x14ac:dyDescent="0.25">
      <c r="A404" s="2" t="s">
        <v>585</v>
      </c>
      <c r="B404" s="2" t="s">
        <v>595</v>
      </c>
      <c r="C404" s="2">
        <v>2017</v>
      </c>
      <c r="D404" s="2">
        <v>127.7</v>
      </c>
      <c r="E404" s="2" t="s">
        <v>1085</v>
      </c>
      <c r="F404" s="2">
        <v>127.7</v>
      </c>
      <c r="G404" s="2" t="s">
        <v>609</v>
      </c>
      <c r="H404" s="2" t="s">
        <v>726</v>
      </c>
      <c r="I404" s="2" t="s">
        <v>609</v>
      </c>
      <c r="J404" s="2" t="s">
        <v>726</v>
      </c>
    </row>
    <row r="405" spans="1:10" ht="15" customHeight="1" x14ac:dyDescent="0.25">
      <c r="A405" s="2" t="s">
        <v>596</v>
      </c>
      <c r="B405" s="2" t="s">
        <v>597</v>
      </c>
      <c r="C405" s="2">
        <v>2017</v>
      </c>
      <c r="D405" s="2" t="s">
        <v>726</v>
      </c>
      <c r="E405" s="2" t="s">
        <v>609</v>
      </c>
      <c r="F405" s="2" t="s">
        <v>726</v>
      </c>
      <c r="G405" s="2" t="s">
        <v>609</v>
      </c>
      <c r="H405" s="2" t="s">
        <v>726</v>
      </c>
      <c r="I405" s="2" t="s">
        <v>609</v>
      </c>
      <c r="J405" s="2" t="s">
        <v>726</v>
      </c>
    </row>
    <row r="406" spans="1:10" ht="15" customHeight="1" x14ac:dyDescent="0.25">
      <c r="A406" s="2" t="s">
        <v>596</v>
      </c>
      <c r="B406" s="9" t="s">
        <v>1105</v>
      </c>
      <c r="C406" s="2">
        <v>2017</v>
      </c>
      <c r="D406" s="2" t="s">
        <v>726</v>
      </c>
      <c r="E406" s="2" t="s">
        <v>609</v>
      </c>
      <c r="F406" s="2" t="s">
        <v>726</v>
      </c>
      <c r="G406" s="2" t="s">
        <v>609</v>
      </c>
      <c r="H406" s="2" t="s">
        <v>726</v>
      </c>
      <c r="I406" s="2" t="s">
        <v>609</v>
      </c>
      <c r="J406" s="2" t="s">
        <v>726</v>
      </c>
    </row>
    <row r="407" spans="1:10" ht="15" customHeight="1" x14ac:dyDescent="0.25">
      <c r="A407" s="2" t="s">
        <v>598</v>
      </c>
      <c r="B407" s="2" t="s">
        <v>599</v>
      </c>
      <c r="C407" s="2">
        <v>2017</v>
      </c>
      <c r="D407" s="2" t="s">
        <v>726</v>
      </c>
      <c r="E407" s="2" t="s">
        <v>609</v>
      </c>
      <c r="F407" s="2" t="s">
        <v>726</v>
      </c>
      <c r="G407" s="2" t="s">
        <v>609</v>
      </c>
      <c r="H407" s="2" t="s">
        <v>726</v>
      </c>
      <c r="I407" s="2" t="s">
        <v>609</v>
      </c>
      <c r="J407" s="2" t="s">
        <v>726</v>
      </c>
    </row>
    <row r="408" spans="1:10" ht="15" customHeight="1" x14ac:dyDescent="0.25">
      <c r="A408" s="2" t="s">
        <v>598</v>
      </c>
      <c r="B408" s="2" t="s">
        <v>600</v>
      </c>
      <c r="C408" s="2">
        <v>2017</v>
      </c>
      <c r="D408" s="2" t="s">
        <v>726</v>
      </c>
      <c r="E408" s="2" t="s">
        <v>609</v>
      </c>
      <c r="F408" s="2" t="s">
        <v>726</v>
      </c>
      <c r="G408" s="2" t="s">
        <v>609</v>
      </c>
      <c r="H408" s="2" t="s">
        <v>726</v>
      </c>
      <c r="I408" s="2" t="s">
        <v>609</v>
      </c>
      <c r="J408" s="2" t="s">
        <v>726</v>
      </c>
    </row>
    <row r="409" spans="1:10" ht="15" customHeight="1" x14ac:dyDescent="0.25">
      <c r="A409" s="2" t="s">
        <v>598</v>
      </c>
      <c r="B409" s="2" t="s">
        <v>601</v>
      </c>
      <c r="C409" s="2">
        <v>2017</v>
      </c>
      <c r="D409" s="2" t="s">
        <v>726</v>
      </c>
      <c r="E409" s="2" t="s">
        <v>609</v>
      </c>
      <c r="F409" s="2" t="s">
        <v>726</v>
      </c>
      <c r="G409" s="2" t="s">
        <v>609</v>
      </c>
      <c r="H409" s="2" t="s">
        <v>726</v>
      </c>
      <c r="I409" s="2" t="s">
        <v>609</v>
      </c>
      <c r="J409" s="2" t="s">
        <v>726</v>
      </c>
    </row>
    <row r="410" spans="1:10" ht="15" customHeight="1" x14ac:dyDescent="0.25">
      <c r="A410" s="2" t="s">
        <v>598</v>
      </c>
      <c r="B410" s="2" t="s">
        <v>602</v>
      </c>
      <c r="C410" s="2">
        <v>2017</v>
      </c>
      <c r="D410" s="2" t="s">
        <v>726</v>
      </c>
      <c r="E410" s="2" t="s">
        <v>609</v>
      </c>
      <c r="F410" s="2" t="s">
        <v>726</v>
      </c>
      <c r="G410" s="2" t="s">
        <v>609</v>
      </c>
      <c r="H410" s="2" t="s">
        <v>726</v>
      </c>
      <c r="I410" s="2" t="s">
        <v>609</v>
      </c>
      <c r="J410" s="2" t="s">
        <v>726</v>
      </c>
    </row>
    <row r="411" spans="1:10" ht="15" customHeight="1" x14ac:dyDescent="0.25">
      <c r="A411" s="2" t="s">
        <v>598</v>
      </c>
      <c r="B411" s="2" t="s">
        <v>603</v>
      </c>
      <c r="C411" s="2">
        <v>2017</v>
      </c>
      <c r="D411" s="2" t="s">
        <v>726</v>
      </c>
      <c r="E411" s="2" t="s">
        <v>609</v>
      </c>
      <c r="F411" s="2" t="s">
        <v>726</v>
      </c>
      <c r="G411" s="2" t="s">
        <v>609</v>
      </c>
      <c r="H411" s="2" t="s">
        <v>726</v>
      </c>
      <c r="I411" s="2" t="s">
        <v>609</v>
      </c>
      <c r="J411" s="2" t="s">
        <v>726</v>
      </c>
    </row>
    <row r="412" spans="1:10" ht="15" customHeight="1" x14ac:dyDescent="0.25">
      <c r="A412" s="2" t="s">
        <v>604</v>
      </c>
      <c r="B412" s="2" t="s">
        <v>605</v>
      </c>
      <c r="C412" s="2">
        <v>2017</v>
      </c>
      <c r="D412" s="2" t="s">
        <v>726</v>
      </c>
      <c r="E412" s="2" t="s">
        <v>609</v>
      </c>
      <c r="F412" s="2" t="s">
        <v>726</v>
      </c>
      <c r="G412" s="2" t="s">
        <v>609</v>
      </c>
      <c r="H412" s="2" t="s">
        <v>726</v>
      </c>
      <c r="I412" s="2" t="s">
        <v>609</v>
      </c>
      <c r="J412" s="2" t="s">
        <v>726</v>
      </c>
    </row>
    <row r="413" spans="1:10" ht="15" customHeight="1" x14ac:dyDescent="0.25">
      <c r="A413" s="2" t="s">
        <v>604</v>
      </c>
      <c r="B413" s="2" t="s">
        <v>606</v>
      </c>
      <c r="C413" s="2">
        <v>2017</v>
      </c>
      <c r="D413" s="2">
        <v>0.2</v>
      </c>
      <c r="E413" s="2" t="s">
        <v>1086</v>
      </c>
      <c r="F413" s="2">
        <v>0.2</v>
      </c>
      <c r="G413" s="2" t="s">
        <v>609</v>
      </c>
      <c r="H413" s="2" t="s">
        <v>726</v>
      </c>
      <c r="I413" s="2" t="s">
        <v>609</v>
      </c>
      <c r="J413" s="2" t="s">
        <v>726</v>
      </c>
    </row>
    <row r="414" spans="1:10" ht="15" customHeight="1" x14ac:dyDescent="0.25">
      <c r="A414" s="2" t="s">
        <v>604</v>
      </c>
      <c r="B414" s="2" t="s">
        <v>607</v>
      </c>
      <c r="C414" s="2">
        <v>2017</v>
      </c>
      <c r="D414" s="2" t="s">
        <v>726</v>
      </c>
      <c r="E414" s="2" t="s">
        <v>609</v>
      </c>
      <c r="F414" s="2" t="s">
        <v>726</v>
      </c>
      <c r="G414" s="2" t="s">
        <v>609</v>
      </c>
      <c r="H414" s="2" t="s">
        <v>726</v>
      </c>
      <c r="I414" s="2" t="s">
        <v>609</v>
      </c>
      <c r="J414" s="2" t="s">
        <v>726</v>
      </c>
    </row>
    <row r="415" spans="1:10" ht="15" customHeight="1" x14ac:dyDescent="0.25">
      <c r="A415" s="2" t="s">
        <v>608</v>
      </c>
      <c r="B415" s="2" t="s">
        <v>609</v>
      </c>
      <c r="C415" s="2">
        <v>2017</v>
      </c>
      <c r="D415" s="2" t="s">
        <v>609</v>
      </c>
      <c r="E415" s="2" t="s">
        <v>609</v>
      </c>
      <c r="F415" s="2" t="s">
        <v>609</v>
      </c>
      <c r="G415" s="2" t="s">
        <v>609</v>
      </c>
      <c r="H415" s="2" t="s">
        <v>609</v>
      </c>
      <c r="I415" s="2" t="s">
        <v>609</v>
      </c>
      <c r="J415" s="2" t="s">
        <v>609</v>
      </c>
    </row>
    <row r="416" spans="1:10" ht="15" customHeight="1" x14ac:dyDescent="0.25">
      <c r="A416" s="2" t="s">
        <v>608</v>
      </c>
      <c r="B416" s="2" t="s">
        <v>609</v>
      </c>
      <c r="C416" s="2">
        <v>2017</v>
      </c>
      <c r="D416" s="2" t="s">
        <v>609</v>
      </c>
      <c r="E416" s="2" t="s">
        <v>609</v>
      </c>
      <c r="F416" s="2" t="s">
        <v>609</v>
      </c>
      <c r="G416" s="2" t="s">
        <v>609</v>
      </c>
      <c r="H416" s="2" t="s">
        <v>609</v>
      </c>
      <c r="I416" s="2" t="s">
        <v>609</v>
      </c>
      <c r="J416" s="2" t="s">
        <v>609</v>
      </c>
    </row>
    <row r="417" spans="1:10" ht="15" customHeight="1" x14ac:dyDescent="0.25">
      <c r="A417" s="2" t="s">
        <v>608</v>
      </c>
      <c r="B417" s="2" t="s">
        <v>610</v>
      </c>
      <c r="C417" s="2">
        <v>2017</v>
      </c>
      <c r="D417" s="2">
        <v>36.082000000000001</v>
      </c>
      <c r="E417" s="2" t="s">
        <v>1087</v>
      </c>
      <c r="F417" s="2">
        <v>36.082000000000001</v>
      </c>
      <c r="G417" s="2" t="s">
        <v>609</v>
      </c>
      <c r="H417" s="2" t="s">
        <v>726</v>
      </c>
      <c r="I417" s="2" t="s">
        <v>609</v>
      </c>
      <c r="J417" s="2" t="s">
        <v>726</v>
      </c>
    </row>
    <row r="418" spans="1:10" ht="15" customHeight="1" x14ac:dyDescent="0.25">
      <c r="A418" s="2" t="s">
        <v>608</v>
      </c>
      <c r="B418" s="2" t="s">
        <v>611</v>
      </c>
      <c r="C418" s="2">
        <v>2017</v>
      </c>
      <c r="D418" s="2" t="s">
        <v>726</v>
      </c>
      <c r="E418" s="2" t="s">
        <v>609</v>
      </c>
      <c r="F418" s="2" t="s">
        <v>726</v>
      </c>
      <c r="G418" s="2" t="s">
        <v>609</v>
      </c>
      <c r="H418" s="2" t="s">
        <v>726</v>
      </c>
      <c r="I418" s="2" t="s">
        <v>609</v>
      </c>
      <c r="J418" s="2" t="s">
        <v>726</v>
      </c>
    </row>
    <row r="419" spans="1:10" ht="15" customHeight="1" x14ac:dyDescent="0.25">
      <c r="A419" s="2" t="s">
        <v>608</v>
      </c>
      <c r="B419" s="2" t="s">
        <v>612</v>
      </c>
      <c r="C419" s="2">
        <v>2017</v>
      </c>
      <c r="D419" s="2">
        <v>24.831</v>
      </c>
      <c r="E419" s="2" t="s">
        <v>1088</v>
      </c>
      <c r="F419" s="2">
        <v>24.831</v>
      </c>
      <c r="G419" s="2" t="s">
        <v>609</v>
      </c>
      <c r="H419" s="2" t="s">
        <v>726</v>
      </c>
      <c r="I419" s="2" t="s">
        <v>609</v>
      </c>
      <c r="J419" s="2" t="s">
        <v>726</v>
      </c>
    </row>
    <row r="420" spans="1:10" ht="15" customHeight="1" x14ac:dyDescent="0.25">
      <c r="A420" s="2" t="s">
        <v>608</v>
      </c>
      <c r="B420" s="2" t="s">
        <v>613</v>
      </c>
      <c r="C420" s="2">
        <v>2017</v>
      </c>
      <c r="D420" s="2" t="s">
        <v>726</v>
      </c>
      <c r="E420" s="2" t="s">
        <v>609</v>
      </c>
      <c r="F420" s="2" t="s">
        <v>726</v>
      </c>
      <c r="G420" s="2" t="s">
        <v>609</v>
      </c>
      <c r="H420" s="2" t="s">
        <v>726</v>
      </c>
      <c r="I420" s="2" t="s">
        <v>609</v>
      </c>
      <c r="J420" s="2" t="s">
        <v>726</v>
      </c>
    </row>
    <row r="421" spans="1:10" ht="15" customHeight="1" x14ac:dyDescent="0.25">
      <c r="A421" s="2" t="s">
        <v>608</v>
      </c>
      <c r="B421" s="2" t="s">
        <v>614</v>
      </c>
      <c r="C421" s="2">
        <v>2017</v>
      </c>
      <c r="D421" s="2">
        <v>36.668999999999997</v>
      </c>
      <c r="E421" s="2" t="s">
        <v>1089</v>
      </c>
      <c r="F421" s="2">
        <v>36.387</v>
      </c>
      <c r="G421" s="2" t="s">
        <v>1090</v>
      </c>
      <c r="H421" s="2">
        <v>0.28199999999999997</v>
      </c>
      <c r="I421" s="2" t="s">
        <v>609</v>
      </c>
      <c r="J421" s="2" t="s">
        <v>726</v>
      </c>
    </row>
    <row r="422" spans="1:10" ht="15" customHeight="1" x14ac:dyDescent="0.25">
      <c r="A422" s="2" t="s">
        <v>608</v>
      </c>
      <c r="B422" s="2" t="s">
        <v>615</v>
      </c>
      <c r="C422" s="2">
        <v>2017</v>
      </c>
      <c r="D422" s="2" t="s">
        <v>726</v>
      </c>
      <c r="E422" s="2" t="s">
        <v>609</v>
      </c>
      <c r="F422" s="2" t="s">
        <v>726</v>
      </c>
      <c r="G422" s="2" t="s">
        <v>609</v>
      </c>
      <c r="H422" s="2" t="s">
        <v>726</v>
      </c>
      <c r="I422" s="2" t="s">
        <v>609</v>
      </c>
      <c r="J422" s="2" t="s">
        <v>726</v>
      </c>
    </row>
    <row r="423" spans="1:10" ht="15" customHeight="1" x14ac:dyDescent="0.25">
      <c r="A423" s="2" t="s">
        <v>608</v>
      </c>
      <c r="B423" s="2" t="s">
        <v>616</v>
      </c>
      <c r="C423" s="2">
        <v>2017</v>
      </c>
      <c r="D423" s="2">
        <v>6.89</v>
      </c>
      <c r="E423" s="2" t="s">
        <v>1091</v>
      </c>
      <c r="F423" s="2">
        <v>6.89</v>
      </c>
      <c r="G423" s="2" t="s">
        <v>609</v>
      </c>
      <c r="H423" s="2" t="s">
        <v>726</v>
      </c>
      <c r="I423" s="2" t="s">
        <v>609</v>
      </c>
      <c r="J423" s="2" t="s">
        <v>726</v>
      </c>
    </row>
    <row r="424" spans="1:10" ht="15" customHeight="1" x14ac:dyDescent="0.25">
      <c r="A424" s="2" t="s">
        <v>608</v>
      </c>
      <c r="B424" s="2" t="s">
        <v>617</v>
      </c>
      <c r="C424" s="2">
        <v>2017</v>
      </c>
      <c r="D424" s="2">
        <v>12.15</v>
      </c>
      <c r="E424" s="2" t="s">
        <v>861</v>
      </c>
      <c r="F424" s="2">
        <v>12.15</v>
      </c>
      <c r="G424" s="2" t="s">
        <v>609</v>
      </c>
      <c r="H424" s="2" t="s">
        <v>726</v>
      </c>
      <c r="I424" s="2" t="s">
        <v>609</v>
      </c>
      <c r="J424" s="2" t="s">
        <v>726</v>
      </c>
    </row>
    <row r="425" spans="1:10" ht="15" customHeight="1" x14ac:dyDescent="0.25">
      <c r="A425" s="2" t="s">
        <v>608</v>
      </c>
      <c r="B425" s="2" t="s">
        <v>618</v>
      </c>
      <c r="C425" s="2">
        <v>2017</v>
      </c>
      <c r="D425" s="2" t="s">
        <v>726</v>
      </c>
      <c r="E425" s="2" t="s">
        <v>609</v>
      </c>
      <c r="F425" s="2" t="s">
        <v>726</v>
      </c>
      <c r="G425" s="2" t="s">
        <v>609</v>
      </c>
      <c r="H425" s="2" t="s">
        <v>726</v>
      </c>
      <c r="I425" s="2" t="s">
        <v>609</v>
      </c>
      <c r="J425" s="2" t="s">
        <v>726</v>
      </c>
    </row>
    <row r="426" spans="1:10" ht="15" customHeight="1" x14ac:dyDescent="0.25">
      <c r="A426" s="2" t="s">
        <v>608</v>
      </c>
      <c r="B426" s="2" t="s">
        <v>619</v>
      </c>
      <c r="C426" s="2">
        <v>2017</v>
      </c>
      <c r="D426" s="2" t="s">
        <v>726</v>
      </c>
      <c r="E426" s="2" t="s">
        <v>609</v>
      </c>
      <c r="F426" s="2" t="s">
        <v>726</v>
      </c>
      <c r="G426" s="2" t="s">
        <v>609</v>
      </c>
      <c r="H426" s="2" t="s">
        <v>726</v>
      </c>
      <c r="I426" s="2" t="s">
        <v>609</v>
      </c>
      <c r="J426" s="2" t="s">
        <v>726</v>
      </c>
    </row>
    <row r="427" spans="1:10" ht="15" customHeight="1" x14ac:dyDescent="0.25">
      <c r="A427" s="2" t="s">
        <v>608</v>
      </c>
      <c r="B427" s="2" t="s">
        <v>620</v>
      </c>
      <c r="C427" s="2">
        <v>2017</v>
      </c>
      <c r="D427" s="2" t="s">
        <v>609</v>
      </c>
      <c r="E427" s="2" t="s">
        <v>609</v>
      </c>
      <c r="F427" s="2" t="s">
        <v>609</v>
      </c>
      <c r="G427" s="2" t="s">
        <v>609</v>
      </c>
      <c r="H427" s="2" t="s">
        <v>609</v>
      </c>
      <c r="I427" s="2" t="s">
        <v>609</v>
      </c>
      <c r="J427" s="2" t="s">
        <v>609</v>
      </c>
    </row>
    <row r="428" spans="1:10" ht="15" customHeight="1" x14ac:dyDescent="0.25">
      <c r="A428" s="2" t="s">
        <v>608</v>
      </c>
      <c r="B428" s="2" t="s">
        <v>621</v>
      </c>
      <c r="C428" s="2">
        <v>2017</v>
      </c>
      <c r="D428" s="2" t="s">
        <v>726</v>
      </c>
      <c r="E428" s="2" t="s">
        <v>609</v>
      </c>
      <c r="F428" s="2" t="s">
        <v>726</v>
      </c>
      <c r="G428" s="2" t="s">
        <v>609</v>
      </c>
      <c r="H428" s="2" t="s">
        <v>726</v>
      </c>
      <c r="I428" s="2" t="s">
        <v>609</v>
      </c>
      <c r="J428" s="2" t="s">
        <v>726</v>
      </c>
    </row>
    <row r="429" spans="1:10" ht="15" customHeight="1" x14ac:dyDescent="0.25">
      <c r="A429" s="2" t="s">
        <v>608</v>
      </c>
      <c r="B429" s="2" t="s">
        <v>622</v>
      </c>
      <c r="C429" s="2">
        <v>2017</v>
      </c>
      <c r="D429" s="2">
        <v>16.532</v>
      </c>
      <c r="E429" s="2" t="s">
        <v>862</v>
      </c>
      <c r="F429" s="2">
        <v>16.532</v>
      </c>
      <c r="G429" s="2" t="s">
        <v>609</v>
      </c>
      <c r="H429" s="2" t="s">
        <v>726</v>
      </c>
      <c r="I429" s="2" t="s">
        <v>609</v>
      </c>
      <c r="J429" s="2" t="s">
        <v>726</v>
      </c>
    </row>
    <row r="430" spans="1:10" ht="15" customHeight="1" x14ac:dyDescent="0.25">
      <c r="A430" s="2" t="s">
        <v>608</v>
      </c>
      <c r="B430" s="2" t="s">
        <v>623</v>
      </c>
      <c r="C430" s="2">
        <v>2017</v>
      </c>
      <c r="D430" s="2" t="s">
        <v>726</v>
      </c>
      <c r="E430" s="2" t="s">
        <v>609</v>
      </c>
      <c r="F430" s="2" t="s">
        <v>726</v>
      </c>
      <c r="G430" s="2" t="s">
        <v>609</v>
      </c>
      <c r="H430" s="2" t="s">
        <v>726</v>
      </c>
      <c r="I430" s="2" t="s">
        <v>609</v>
      </c>
      <c r="J430" s="2" t="s">
        <v>726</v>
      </c>
    </row>
    <row r="431" spans="1:10" ht="15" customHeight="1" x14ac:dyDescent="0.25">
      <c r="A431" s="2" t="s">
        <v>608</v>
      </c>
      <c r="B431" s="2" t="s">
        <v>624</v>
      </c>
      <c r="C431" s="2">
        <v>2017</v>
      </c>
      <c r="D431" s="2" t="s">
        <v>726</v>
      </c>
      <c r="E431" s="2" t="s">
        <v>609</v>
      </c>
      <c r="F431" s="2" t="s">
        <v>726</v>
      </c>
      <c r="G431" s="2" t="s">
        <v>609</v>
      </c>
      <c r="H431" s="2" t="s">
        <v>726</v>
      </c>
      <c r="I431" s="2" t="s">
        <v>609</v>
      </c>
      <c r="J431" s="2" t="s">
        <v>726</v>
      </c>
    </row>
    <row r="432" spans="1:10" ht="15" customHeight="1" x14ac:dyDescent="0.25">
      <c r="A432" s="2" t="s">
        <v>608</v>
      </c>
      <c r="B432" s="2" t="s">
        <v>625</v>
      </c>
      <c r="C432" s="2">
        <v>2017</v>
      </c>
      <c r="D432" s="2" t="s">
        <v>609</v>
      </c>
      <c r="E432" s="2" t="s">
        <v>609</v>
      </c>
      <c r="F432" s="2" t="s">
        <v>609</v>
      </c>
      <c r="G432" s="2" t="s">
        <v>609</v>
      </c>
      <c r="H432" s="2" t="s">
        <v>609</v>
      </c>
      <c r="I432" s="2" t="s">
        <v>609</v>
      </c>
      <c r="J432" s="2" t="s">
        <v>609</v>
      </c>
    </row>
    <row r="433" spans="1:10" ht="15" customHeight="1" x14ac:dyDescent="0.25">
      <c r="A433" s="2" t="s">
        <v>626</v>
      </c>
      <c r="B433" s="2" t="s">
        <v>627</v>
      </c>
      <c r="C433" s="2">
        <v>2017</v>
      </c>
      <c r="D433" s="2" t="s">
        <v>726</v>
      </c>
      <c r="E433" s="2" t="s">
        <v>734</v>
      </c>
      <c r="F433" s="2" t="s">
        <v>726</v>
      </c>
      <c r="G433" s="2" t="s">
        <v>734</v>
      </c>
      <c r="H433" s="2" t="s">
        <v>726</v>
      </c>
      <c r="I433" s="2" t="s">
        <v>734</v>
      </c>
      <c r="J433" s="2" t="s">
        <v>726</v>
      </c>
    </row>
    <row r="434" spans="1:10" ht="15" customHeight="1" x14ac:dyDescent="0.25">
      <c r="A434" s="2" t="s">
        <v>626</v>
      </c>
      <c r="B434" s="2" t="s">
        <v>628</v>
      </c>
      <c r="C434" s="2">
        <v>2017</v>
      </c>
      <c r="D434" s="2">
        <v>0.247</v>
      </c>
      <c r="E434" s="2" t="s">
        <v>1092</v>
      </c>
      <c r="F434" s="2">
        <v>0.247</v>
      </c>
      <c r="G434" s="2" t="s">
        <v>726</v>
      </c>
      <c r="H434" s="2" t="s">
        <v>726</v>
      </c>
      <c r="I434" s="2" t="s">
        <v>726</v>
      </c>
      <c r="J434" s="2" t="s">
        <v>726</v>
      </c>
    </row>
    <row r="435" spans="1:10" ht="15" customHeight="1" x14ac:dyDescent="0.25">
      <c r="A435" s="2" t="s">
        <v>629</v>
      </c>
      <c r="B435" s="2" t="s">
        <v>630</v>
      </c>
      <c r="C435" s="2">
        <v>2017</v>
      </c>
      <c r="D435" s="2">
        <v>4.7850000000000001</v>
      </c>
      <c r="E435" s="2" t="s">
        <v>1093</v>
      </c>
      <c r="F435" s="2">
        <v>4.7850000000000001</v>
      </c>
      <c r="G435" s="2" t="s">
        <v>609</v>
      </c>
      <c r="H435" s="2" t="s">
        <v>726</v>
      </c>
      <c r="I435" s="2" t="s">
        <v>609</v>
      </c>
      <c r="J435" s="2" t="s">
        <v>726</v>
      </c>
    </row>
    <row r="436" spans="1:10" ht="15" customHeight="1" x14ac:dyDescent="0.25">
      <c r="A436" s="2" t="s">
        <v>629</v>
      </c>
      <c r="B436" s="2" t="s">
        <v>631</v>
      </c>
      <c r="C436" s="2">
        <v>2017</v>
      </c>
      <c r="D436" s="2" t="s">
        <v>726</v>
      </c>
      <c r="E436" s="2" t="s">
        <v>609</v>
      </c>
      <c r="F436" s="2" t="s">
        <v>726</v>
      </c>
      <c r="G436" s="2" t="s">
        <v>609</v>
      </c>
      <c r="H436" s="2" t="s">
        <v>726</v>
      </c>
      <c r="I436" s="2" t="s">
        <v>609</v>
      </c>
      <c r="J436" s="2" t="s">
        <v>726</v>
      </c>
    </row>
    <row r="437" spans="1:10" ht="15" customHeight="1" x14ac:dyDescent="0.25">
      <c r="A437" s="2" t="s">
        <v>629</v>
      </c>
      <c r="B437" s="2" t="s">
        <v>632</v>
      </c>
      <c r="C437" s="2">
        <v>2017</v>
      </c>
      <c r="D437" s="2">
        <v>1.341</v>
      </c>
      <c r="E437" s="2" t="s">
        <v>1094</v>
      </c>
      <c r="F437" s="2">
        <v>0.32900000000000001</v>
      </c>
      <c r="G437" s="2" t="s">
        <v>1095</v>
      </c>
      <c r="H437" s="2">
        <v>1.012</v>
      </c>
      <c r="I437" s="2" t="s">
        <v>609</v>
      </c>
      <c r="J437" s="2" t="s">
        <v>726</v>
      </c>
    </row>
    <row r="438" spans="1:10" ht="15" customHeight="1" x14ac:dyDescent="0.25">
      <c r="A438" s="2" t="s">
        <v>629</v>
      </c>
      <c r="B438" s="2" t="s">
        <v>633</v>
      </c>
      <c r="C438" s="2">
        <v>2017</v>
      </c>
      <c r="D438" s="2">
        <v>18.818999999999999</v>
      </c>
      <c r="E438" s="2" t="s">
        <v>865</v>
      </c>
      <c r="F438" s="2">
        <v>18.818999999999999</v>
      </c>
      <c r="G438" s="2" t="s">
        <v>609</v>
      </c>
      <c r="H438" s="2" t="s">
        <v>726</v>
      </c>
      <c r="I438" s="2" t="s">
        <v>609</v>
      </c>
      <c r="J438" s="2" t="s">
        <v>726</v>
      </c>
    </row>
    <row r="439" spans="1:10" ht="15" customHeight="1" x14ac:dyDescent="0.25">
      <c r="A439" s="2" t="s">
        <v>634</v>
      </c>
      <c r="B439" s="2" t="s">
        <v>635</v>
      </c>
      <c r="C439" s="2">
        <v>2017</v>
      </c>
      <c r="D439" s="2" t="s">
        <v>726</v>
      </c>
      <c r="E439" s="2" t="s">
        <v>609</v>
      </c>
      <c r="F439" s="2" t="s">
        <v>726</v>
      </c>
      <c r="G439" s="2" t="s">
        <v>609</v>
      </c>
      <c r="H439" s="2" t="s">
        <v>726</v>
      </c>
      <c r="I439" s="2" t="s">
        <v>609</v>
      </c>
      <c r="J439" s="2" t="s">
        <v>726</v>
      </c>
    </row>
    <row r="440" spans="1:10" ht="15" customHeight="1" x14ac:dyDescent="0.25">
      <c r="A440" s="2" t="s">
        <v>634</v>
      </c>
      <c r="B440" s="2" t="s">
        <v>636</v>
      </c>
      <c r="C440" s="2">
        <v>2017</v>
      </c>
      <c r="D440" s="2" t="s">
        <v>726</v>
      </c>
      <c r="E440" s="2" t="s">
        <v>609</v>
      </c>
      <c r="F440" s="2" t="s">
        <v>726</v>
      </c>
      <c r="G440" s="2" t="s">
        <v>609</v>
      </c>
      <c r="H440" s="2" t="s">
        <v>726</v>
      </c>
      <c r="I440" s="2" t="s">
        <v>609</v>
      </c>
      <c r="J440" s="2" t="s">
        <v>726</v>
      </c>
    </row>
    <row r="441" spans="1:10" ht="15" customHeight="1" x14ac:dyDescent="0.25">
      <c r="A441" s="2" t="s">
        <v>634</v>
      </c>
      <c r="B441" s="2" t="s">
        <v>637</v>
      </c>
      <c r="C441" s="2">
        <v>2017</v>
      </c>
      <c r="D441" s="2" t="s">
        <v>726</v>
      </c>
      <c r="E441" s="2" t="s">
        <v>609</v>
      </c>
      <c r="F441" s="2" t="s">
        <v>726</v>
      </c>
      <c r="G441" s="2" t="s">
        <v>609</v>
      </c>
      <c r="H441" s="2" t="s">
        <v>726</v>
      </c>
      <c r="I441" s="2" t="s">
        <v>609</v>
      </c>
      <c r="J441" s="2" t="s">
        <v>726</v>
      </c>
    </row>
    <row r="442" spans="1:10" ht="15" customHeight="1" x14ac:dyDescent="0.25">
      <c r="A442" s="2" t="s">
        <v>638</v>
      </c>
      <c r="B442" s="2" t="s">
        <v>639</v>
      </c>
      <c r="C442" s="2">
        <v>2017</v>
      </c>
      <c r="D442" s="2">
        <v>189</v>
      </c>
      <c r="E442" s="2" t="s">
        <v>1096</v>
      </c>
      <c r="F442" s="2">
        <v>189</v>
      </c>
      <c r="G442" s="2" t="s">
        <v>609</v>
      </c>
      <c r="H442" s="2" t="s">
        <v>726</v>
      </c>
      <c r="I442" s="2" t="s">
        <v>609</v>
      </c>
      <c r="J442" s="2" t="s">
        <v>726</v>
      </c>
    </row>
    <row r="443" spans="1:10" ht="15" customHeight="1" x14ac:dyDescent="0.25">
      <c r="A443" s="2" t="s">
        <v>638</v>
      </c>
      <c r="B443" s="2" t="s">
        <v>640</v>
      </c>
      <c r="C443" s="2">
        <v>2017</v>
      </c>
      <c r="D443" s="2" t="s">
        <v>609</v>
      </c>
      <c r="E443" s="2" t="s">
        <v>609</v>
      </c>
      <c r="F443" s="2" t="s">
        <v>609</v>
      </c>
      <c r="G443" s="2" t="s">
        <v>609</v>
      </c>
      <c r="H443" s="2" t="s">
        <v>609</v>
      </c>
      <c r="I443" s="2" t="s">
        <v>609</v>
      </c>
      <c r="J443" s="2" t="s">
        <v>609</v>
      </c>
    </row>
    <row r="444" spans="1:10" ht="15" customHeight="1" x14ac:dyDescent="0.25">
      <c r="A444" s="2" t="s">
        <v>638</v>
      </c>
      <c r="B444" s="2" t="s">
        <v>641</v>
      </c>
      <c r="C444" s="2">
        <v>2017</v>
      </c>
      <c r="D444" s="2" t="s">
        <v>609</v>
      </c>
      <c r="E444" s="2" t="s">
        <v>609</v>
      </c>
      <c r="F444" s="2" t="s">
        <v>609</v>
      </c>
      <c r="G444" s="2" t="s">
        <v>609</v>
      </c>
      <c r="H444" s="2" t="s">
        <v>609</v>
      </c>
      <c r="I444" s="2" t="s">
        <v>609</v>
      </c>
      <c r="J444" s="2" t="s">
        <v>609</v>
      </c>
    </row>
    <row r="445" spans="1:10" ht="15" customHeight="1" x14ac:dyDescent="0.25">
      <c r="A445" s="2" t="s">
        <v>638</v>
      </c>
      <c r="B445" s="2" t="s">
        <v>642</v>
      </c>
      <c r="C445" s="2">
        <v>2017</v>
      </c>
      <c r="D445" s="2" t="s">
        <v>609</v>
      </c>
      <c r="E445" s="2" t="s">
        <v>609</v>
      </c>
      <c r="F445" s="2" t="s">
        <v>609</v>
      </c>
      <c r="G445" s="2" t="s">
        <v>609</v>
      </c>
      <c r="H445" s="2" t="s">
        <v>609</v>
      </c>
      <c r="I445" s="2" t="s">
        <v>609</v>
      </c>
      <c r="J445" s="2" t="s">
        <v>609</v>
      </c>
    </row>
    <row r="446" spans="1:10" ht="15" customHeight="1" x14ac:dyDescent="0.25">
      <c r="A446" s="2" t="s">
        <v>643</v>
      </c>
      <c r="B446" s="2" t="s">
        <v>644</v>
      </c>
      <c r="C446" s="2">
        <v>2017</v>
      </c>
      <c r="D446" s="2" t="s">
        <v>726</v>
      </c>
      <c r="E446" s="2" t="s">
        <v>609</v>
      </c>
      <c r="F446" s="2" t="s">
        <v>726</v>
      </c>
      <c r="G446" s="2" t="s">
        <v>609</v>
      </c>
      <c r="H446" s="2" t="s">
        <v>726</v>
      </c>
      <c r="I446" s="2" t="s">
        <v>609</v>
      </c>
      <c r="J446" s="2" t="s">
        <v>726</v>
      </c>
    </row>
    <row r="447" spans="1:10" ht="15" customHeight="1" x14ac:dyDescent="0.25">
      <c r="A447" s="2" t="s">
        <v>643</v>
      </c>
      <c r="B447" s="2" t="s">
        <v>645</v>
      </c>
      <c r="C447" s="2">
        <v>2017</v>
      </c>
      <c r="D447" s="2" t="s">
        <v>726</v>
      </c>
      <c r="E447" s="2" t="s">
        <v>609</v>
      </c>
      <c r="F447" s="2" t="s">
        <v>726</v>
      </c>
      <c r="G447" s="2" t="s">
        <v>609</v>
      </c>
      <c r="H447" s="2" t="s">
        <v>726</v>
      </c>
      <c r="I447" s="2" t="s">
        <v>609</v>
      </c>
      <c r="J447" s="2" t="s">
        <v>726</v>
      </c>
    </row>
    <row r="448" spans="1:10" ht="15" customHeight="1" x14ac:dyDescent="0.25">
      <c r="A448" s="2" t="s">
        <v>643</v>
      </c>
      <c r="B448" s="2" t="s">
        <v>646</v>
      </c>
      <c r="C448" s="2">
        <v>2017</v>
      </c>
      <c r="D448" s="2" t="s">
        <v>726</v>
      </c>
      <c r="E448" s="2" t="s">
        <v>609</v>
      </c>
      <c r="F448" s="2" t="s">
        <v>726</v>
      </c>
      <c r="G448" s="2" t="s">
        <v>609</v>
      </c>
      <c r="H448" s="2" t="s">
        <v>726</v>
      </c>
      <c r="I448" s="2" t="s">
        <v>609</v>
      </c>
      <c r="J448" s="2" t="s">
        <v>726</v>
      </c>
    </row>
    <row r="449" spans="1:10" ht="15" customHeight="1" x14ac:dyDescent="0.25">
      <c r="A449" s="2" t="s">
        <v>643</v>
      </c>
      <c r="B449" s="2" t="s">
        <v>647</v>
      </c>
      <c r="C449" s="2">
        <v>2017</v>
      </c>
      <c r="D449" s="2" t="s">
        <v>726</v>
      </c>
      <c r="E449" s="2" t="s">
        <v>609</v>
      </c>
      <c r="F449" s="2" t="s">
        <v>726</v>
      </c>
      <c r="G449" s="2" t="s">
        <v>609</v>
      </c>
      <c r="H449" s="2" t="s">
        <v>726</v>
      </c>
      <c r="I449" s="2" t="s">
        <v>609</v>
      </c>
      <c r="J449" s="2" t="s">
        <v>726</v>
      </c>
    </row>
    <row r="450" spans="1:10" ht="15" customHeight="1" x14ac:dyDescent="0.25">
      <c r="A450" s="2" t="s">
        <v>643</v>
      </c>
      <c r="B450" s="2" t="s">
        <v>648</v>
      </c>
      <c r="C450" s="2">
        <v>2017</v>
      </c>
      <c r="D450" s="2" t="s">
        <v>726</v>
      </c>
      <c r="E450" s="2" t="s">
        <v>609</v>
      </c>
      <c r="F450" s="2" t="s">
        <v>726</v>
      </c>
      <c r="G450" s="2" t="s">
        <v>609</v>
      </c>
      <c r="H450" s="2" t="s">
        <v>726</v>
      </c>
      <c r="I450" s="2" t="s">
        <v>609</v>
      </c>
      <c r="J450" s="2" t="s">
        <v>726</v>
      </c>
    </row>
    <row r="451" spans="1:10" ht="15" customHeight="1" x14ac:dyDescent="0.25">
      <c r="A451" s="2" t="s">
        <v>643</v>
      </c>
      <c r="B451" s="2" t="s">
        <v>649</v>
      </c>
      <c r="C451" s="2">
        <v>2017</v>
      </c>
      <c r="D451" s="2" t="s">
        <v>726</v>
      </c>
      <c r="E451" s="2" t="s">
        <v>609</v>
      </c>
      <c r="F451" s="2" t="s">
        <v>726</v>
      </c>
      <c r="G451" s="2" t="s">
        <v>609</v>
      </c>
      <c r="H451" s="2" t="s">
        <v>726</v>
      </c>
      <c r="I451" s="2" t="s">
        <v>609</v>
      </c>
      <c r="J451" s="2" t="s">
        <v>726</v>
      </c>
    </row>
    <row r="452" spans="1:10" ht="15" customHeight="1" x14ac:dyDescent="0.25">
      <c r="A452" s="2" t="s">
        <v>650</v>
      </c>
      <c r="B452" s="2" t="s">
        <v>651</v>
      </c>
      <c r="C452" s="2">
        <v>2017</v>
      </c>
      <c r="D452" s="2" t="s">
        <v>609</v>
      </c>
      <c r="E452" s="2" t="s">
        <v>609</v>
      </c>
      <c r="F452" s="2" t="s">
        <v>609</v>
      </c>
      <c r="G452" s="2" t="s">
        <v>609</v>
      </c>
      <c r="H452" s="2" t="s">
        <v>609</v>
      </c>
      <c r="I452" s="2" t="s">
        <v>609</v>
      </c>
      <c r="J452" s="2" t="s">
        <v>609</v>
      </c>
    </row>
    <row r="453" spans="1:10" ht="15" customHeight="1" x14ac:dyDescent="0.25">
      <c r="A453" s="2" t="s">
        <v>652</v>
      </c>
      <c r="B453" s="2" t="s">
        <v>653</v>
      </c>
      <c r="C453" s="2">
        <v>2017</v>
      </c>
      <c r="D453" s="2" t="s">
        <v>726</v>
      </c>
      <c r="E453" s="2" t="s">
        <v>609</v>
      </c>
      <c r="F453" s="2" t="s">
        <v>726</v>
      </c>
      <c r="G453" s="2" t="s">
        <v>609</v>
      </c>
      <c r="H453" s="2" t="s">
        <v>726</v>
      </c>
      <c r="I453" s="2" t="s">
        <v>609</v>
      </c>
      <c r="J453" s="2" t="s">
        <v>726</v>
      </c>
    </row>
    <row r="454" spans="1:10" ht="15" customHeight="1" x14ac:dyDescent="0.25">
      <c r="A454" s="2" t="s">
        <v>654</v>
      </c>
      <c r="B454" s="2" t="s">
        <v>655</v>
      </c>
      <c r="C454" s="2">
        <v>2017</v>
      </c>
      <c r="D454" s="2" t="s">
        <v>726</v>
      </c>
      <c r="E454" s="2" t="s">
        <v>609</v>
      </c>
      <c r="F454" s="2" t="s">
        <v>726</v>
      </c>
      <c r="G454" s="2" t="s">
        <v>609</v>
      </c>
      <c r="H454" s="2" t="s">
        <v>726</v>
      </c>
      <c r="I454" s="2" t="s">
        <v>609</v>
      </c>
      <c r="J454" s="2" t="s">
        <v>726</v>
      </c>
    </row>
    <row r="455" spans="1:10" ht="15" customHeight="1" x14ac:dyDescent="0.25">
      <c r="A455" s="2" t="s">
        <v>654</v>
      </c>
      <c r="B455" s="2" t="s">
        <v>656</v>
      </c>
      <c r="C455" s="2">
        <v>2017</v>
      </c>
      <c r="D455" s="2" t="s">
        <v>726</v>
      </c>
      <c r="E455" s="2" t="s">
        <v>609</v>
      </c>
      <c r="F455" s="2" t="s">
        <v>726</v>
      </c>
      <c r="G455" s="2" t="s">
        <v>609</v>
      </c>
      <c r="H455" s="2" t="s">
        <v>726</v>
      </c>
      <c r="I455" s="2" t="s">
        <v>609</v>
      </c>
      <c r="J455" s="2" t="s">
        <v>726</v>
      </c>
    </row>
    <row r="456" spans="1:10" ht="15" customHeight="1" x14ac:dyDescent="0.25">
      <c r="A456" s="2" t="s">
        <v>654</v>
      </c>
      <c r="B456" s="2" t="s">
        <v>657</v>
      </c>
      <c r="C456" s="2">
        <v>2017</v>
      </c>
      <c r="D456" s="2">
        <v>17.2</v>
      </c>
      <c r="E456" s="2" t="s">
        <v>1097</v>
      </c>
      <c r="F456" s="2">
        <v>17.2</v>
      </c>
      <c r="G456" s="2" t="s">
        <v>609</v>
      </c>
      <c r="H456" s="2" t="s">
        <v>726</v>
      </c>
      <c r="I456" s="2" t="s">
        <v>609</v>
      </c>
      <c r="J456" s="2" t="s">
        <v>726</v>
      </c>
    </row>
    <row r="457" spans="1:10" ht="15" customHeight="1" x14ac:dyDescent="0.25">
      <c r="A457" s="2" t="s">
        <v>658</v>
      </c>
      <c r="B457" s="2" t="s">
        <v>659</v>
      </c>
      <c r="C457" s="2">
        <v>2017</v>
      </c>
      <c r="D457" s="2" t="s">
        <v>609</v>
      </c>
      <c r="E457" s="2" t="s">
        <v>609</v>
      </c>
      <c r="F457" s="2" t="s">
        <v>609</v>
      </c>
      <c r="G457" s="2" t="s">
        <v>609</v>
      </c>
      <c r="H457" s="2" t="s">
        <v>609</v>
      </c>
      <c r="I457" s="2" t="s">
        <v>609</v>
      </c>
      <c r="J457" s="2" t="s">
        <v>609</v>
      </c>
    </row>
    <row r="458" spans="1:10" ht="15" customHeight="1" x14ac:dyDescent="0.25">
      <c r="A458" s="2" t="s">
        <v>661</v>
      </c>
      <c r="B458" s="2" t="s">
        <v>662</v>
      </c>
      <c r="C458" s="2">
        <v>2017</v>
      </c>
      <c r="D458" s="2" t="s">
        <v>609</v>
      </c>
      <c r="E458" s="2" t="s">
        <v>609</v>
      </c>
      <c r="F458" s="2" t="s">
        <v>609</v>
      </c>
      <c r="G458" s="2" t="s">
        <v>609</v>
      </c>
      <c r="H458" s="2" t="s">
        <v>609</v>
      </c>
      <c r="I458" s="2" t="s">
        <v>609</v>
      </c>
      <c r="J458" s="2" t="s">
        <v>609</v>
      </c>
    </row>
    <row r="459" spans="1:10" ht="15" customHeight="1" x14ac:dyDescent="0.25">
      <c r="A459" s="2" t="s">
        <v>664</v>
      </c>
      <c r="B459" s="2" t="s">
        <v>665</v>
      </c>
      <c r="C459" s="2">
        <v>2017</v>
      </c>
      <c r="D459" s="2">
        <v>363.38299999999998</v>
      </c>
      <c r="E459" s="2" t="s">
        <v>1098</v>
      </c>
      <c r="F459" s="2">
        <v>358.78199999999998</v>
      </c>
      <c r="G459" s="2" t="s">
        <v>1099</v>
      </c>
      <c r="H459" s="2">
        <v>4.59</v>
      </c>
      <c r="I459" s="2" t="s">
        <v>850</v>
      </c>
      <c r="J459" s="2">
        <v>1.0999999999999999E-2</v>
      </c>
    </row>
    <row r="460" spans="1:10" ht="15" customHeight="1" x14ac:dyDescent="0.25">
      <c r="A460" s="2" t="s">
        <v>664</v>
      </c>
      <c r="B460" s="2" t="s">
        <v>666</v>
      </c>
      <c r="C460" s="2">
        <v>2017</v>
      </c>
      <c r="D460" s="2" t="s">
        <v>726</v>
      </c>
      <c r="E460" s="2" t="s">
        <v>609</v>
      </c>
      <c r="F460" s="2" t="s">
        <v>726</v>
      </c>
      <c r="G460" s="2" t="s">
        <v>609</v>
      </c>
      <c r="H460" s="2" t="s">
        <v>726</v>
      </c>
      <c r="I460" s="2" t="s">
        <v>609</v>
      </c>
      <c r="J460" s="2" t="s">
        <v>726</v>
      </c>
    </row>
    <row r="461" spans="1:10" ht="15" customHeight="1" x14ac:dyDescent="0.25">
      <c r="A461" s="2" t="s">
        <v>664</v>
      </c>
      <c r="B461" s="2" t="s">
        <v>667</v>
      </c>
      <c r="C461" s="2">
        <v>2017</v>
      </c>
      <c r="D461" s="2" t="s">
        <v>726</v>
      </c>
      <c r="E461" s="2" t="s">
        <v>609</v>
      </c>
      <c r="F461" s="2" t="s">
        <v>726</v>
      </c>
      <c r="G461" s="2" t="s">
        <v>609</v>
      </c>
      <c r="H461" s="2" t="s">
        <v>726</v>
      </c>
      <c r="I461" s="2" t="s">
        <v>609</v>
      </c>
      <c r="J461" s="2" t="s">
        <v>726</v>
      </c>
    </row>
    <row r="462" spans="1:10" ht="15" customHeight="1" x14ac:dyDescent="0.25">
      <c r="A462" s="2" t="s">
        <v>664</v>
      </c>
      <c r="B462" s="2" t="s">
        <v>668</v>
      </c>
      <c r="C462" s="2">
        <v>2017</v>
      </c>
      <c r="D462" s="2">
        <v>0.28000000000000003</v>
      </c>
      <c r="E462" s="2" t="s">
        <v>1100</v>
      </c>
      <c r="F462" s="2">
        <v>0.28000000000000003</v>
      </c>
      <c r="G462" s="2" t="s">
        <v>609</v>
      </c>
      <c r="H462" s="2" t="s">
        <v>726</v>
      </c>
      <c r="I462" s="2" t="s">
        <v>609</v>
      </c>
      <c r="J462" s="2" t="s">
        <v>726</v>
      </c>
    </row>
    <row r="463" spans="1:10" ht="15" customHeight="1" x14ac:dyDescent="0.25">
      <c r="A463" s="2" t="s">
        <v>669</v>
      </c>
      <c r="B463" s="2" t="s">
        <v>670</v>
      </c>
      <c r="C463" s="2">
        <v>2017</v>
      </c>
      <c r="D463" s="2" t="s">
        <v>726</v>
      </c>
      <c r="E463" s="2" t="s">
        <v>609</v>
      </c>
      <c r="F463" s="2" t="s">
        <v>726</v>
      </c>
      <c r="G463" s="2" t="s">
        <v>609</v>
      </c>
      <c r="H463" s="2" t="s">
        <v>726</v>
      </c>
      <c r="I463" s="2" t="s">
        <v>609</v>
      </c>
      <c r="J463" s="2" t="s">
        <v>726</v>
      </c>
    </row>
    <row r="464" spans="1:10" ht="15" customHeight="1" x14ac:dyDescent="0.25">
      <c r="A464" s="2" t="s">
        <v>671</v>
      </c>
      <c r="B464" s="2" t="s">
        <v>672</v>
      </c>
      <c r="C464" s="2">
        <v>2017</v>
      </c>
      <c r="D464" s="2" t="s">
        <v>726</v>
      </c>
      <c r="E464" s="2" t="s">
        <v>609</v>
      </c>
      <c r="F464" s="2" t="s">
        <v>726</v>
      </c>
      <c r="G464" s="2" t="s">
        <v>609</v>
      </c>
      <c r="H464" s="2" t="s">
        <v>726</v>
      </c>
      <c r="I464" s="2" t="s">
        <v>609</v>
      </c>
      <c r="J464" s="2" t="s">
        <v>726</v>
      </c>
    </row>
    <row r="465" spans="1:10" ht="15" customHeight="1" x14ac:dyDescent="0.25">
      <c r="A465" s="2" t="s">
        <v>673</v>
      </c>
      <c r="B465" s="2" t="s">
        <v>21</v>
      </c>
      <c r="C465" s="2">
        <v>2017</v>
      </c>
      <c r="D465" s="2" t="s">
        <v>609</v>
      </c>
      <c r="E465" s="2" t="s">
        <v>609</v>
      </c>
      <c r="F465" s="2" t="s">
        <v>609</v>
      </c>
      <c r="G465" s="2" t="s">
        <v>609</v>
      </c>
      <c r="H465" s="2" t="s">
        <v>609</v>
      </c>
      <c r="I465" s="2" t="s">
        <v>609</v>
      </c>
      <c r="J465" s="2" t="s">
        <v>609</v>
      </c>
    </row>
    <row r="466" spans="1:10" ht="15" customHeight="1" x14ac:dyDescent="0.25">
      <c r="A466" s="2" t="s">
        <v>675</v>
      </c>
      <c r="B466" s="2" t="s">
        <v>22</v>
      </c>
      <c r="C466" s="2">
        <v>2017</v>
      </c>
      <c r="D466" s="2" t="s">
        <v>609</v>
      </c>
      <c r="E466" s="2" t="s">
        <v>609</v>
      </c>
      <c r="F466" s="2" t="s">
        <v>609</v>
      </c>
      <c r="G466" s="2" t="s">
        <v>609</v>
      </c>
      <c r="H466" s="2" t="s">
        <v>609</v>
      </c>
      <c r="I466" s="2" t="s">
        <v>609</v>
      </c>
      <c r="J466" s="2" t="s">
        <v>609</v>
      </c>
    </row>
    <row r="467" spans="1:10" ht="15" customHeight="1" x14ac:dyDescent="0.25">
      <c r="A467" s="2" t="s">
        <v>676</v>
      </c>
      <c r="B467" s="9" t="s">
        <v>1107</v>
      </c>
      <c r="C467" s="2">
        <v>2017</v>
      </c>
      <c r="D467" s="2" t="s">
        <v>609</v>
      </c>
      <c r="E467" s="2" t="s">
        <v>609</v>
      </c>
      <c r="F467" s="2" t="s">
        <v>609</v>
      </c>
      <c r="G467" s="2" t="s">
        <v>609</v>
      </c>
      <c r="H467" s="2" t="s">
        <v>609</v>
      </c>
      <c r="I467" s="2" t="s">
        <v>609</v>
      </c>
      <c r="J467" s="2" t="s">
        <v>609</v>
      </c>
    </row>
    <row r="468" spans="1:10" ht="15" customHeight="1" x14ac:dyDescent="0.25">
      <c r="A468" s="2" t="s">
        <v>677</v>
      </c>
      <c r="B468" s="2" t="s">
        <v>678</v>
      </c>
      <c r="C468" s="2">
        <v>2017</v>
      </c>
      <c r="D468" s="2" t="s">
        <v>726</v>
      </c>
      <c r="E468" s="2" t="s">
        <v>609</v>
      </c>
      <c r="F468" s="2" t="s">
        <v>726</v>
      </c>
      <c r="G468" s="2" t="s">
        <v>609</v>
      </c>
      <c r="H468" s="2" t="s">
        <v>726</v>
      </c>
      <c r="I468" s="2" t="s">
        <v>609</v>
      </c>
      <c r="J468" s="2" t="s">
        <v>726</v>
      </c>
    </row>
    <row r="469" spans="1:10" ht="15" customHeight="1" x14ac:dyDescent="0.25">
      <c r="A469" s="2" t="s">
        <v>677</v>
      </c>
      <c r="B469" s="2" t="s">
        <v>679</v>
      </c>
      <c r="C469" s="2">
        <v>2017</v>
      </c>
      <c r="D469" s="2" t="s">
        <v>726</v>
      </c>
      <c r="E469" s="2" t="s">
        <v>609</v>
      </c>
      <c r="F469" s="2" t="s">
        <v>726</v>
      </c>
      <c r="G469" s="2" t="s">
        <v>609</v>
      </c>
      <c r="H469" s="2" t="s">
        <v>726</v>
      </c>
      <c r="I469" s="2" t="s">
        <v>609</v>
      </c>
      <c r="J469" s="2" t="s">
        <v>726</v>
      </c>
    </row>
    <row r="470" spans="1:10" ht="15" customHeight="1" x14ac:dyDescent="0.25">
      <c r="A470" s="2" t="s">
        <v>677</v>
      </c>
      <c r="B470" s="2" t="s">
        <v>680</v>
      </c>
      <c r="C470" s="2">
        <v>2017</v>
      </c>
      <c r="D470" s="2">
        <v>5.3578000000000001</v>
      </c>
      <c r="E470" s="2" t="s">
        <v>869</v>
      </c>
      <c r="F470" s="2">
        <v>5.3578000000000001</v>
      </c>
      <c r="G470" s="2" t="s">
        <v>609</v>
      </c>
      <c r="H470" s="2" t="s">
        <v>726</v>
      </c>
      <c r="I470" s="2" t="s">
        <v>609</v>
      </c>
      <c r="J470" s="2" t="s">
        <v>726</v>
      </c>
    </row>
    <row r="471" spans="1:10" ht="15" customHeight="1" x14ac:dyDescent="0.25">
      <c r="A471" s="2" t="s">
        <v>677</v>
      </c>
      <c r="B471" s="2" t="s">
        <v>681</v>
      </c>
      <c r="C471" s="2">
        <v>2017</v>
      </c>
      <c r="D471" s="2" t="s">
        <v>726</v>
      </c>
      <c r="E471" s="2" t="s">
        <v>609</v>
      </c>
      <c r="F471" s="2" t="s">
        <v>726</v>
      </c>
      <c r="G471" s="2" t="s">
        <v>609</v>
      </c>
      <c r="H471" s="2" t="s">
        <v>726</v>
      </c>
      <c r="I471" s="2" t="s">
        <v>609</v>
      </c>
      <c r="J471" s="2" t="s">
        <v>726</v>
      </c>
    </row>
    <row r="472" spans="1:10" ht="15" customHeight="1" x14ac:dyDescent="0.25">
      <c r="A472" s="2" t="s">
        <v>677</v>
      </c>
      <c r="B472" s="2" t="s">
        <v>682</v>
      </c>
      <c r="C472" s="2">
        <v>2017</v>
      </c>
      <c r="D472" s="2" t="s">
        <v>726</v>
      </c>
      <c r="E472" s="2" t="s">
        <v>609</v>
      </c>
      <c r="F472" s="2" t="s">
        <v>726</v>
      </c>
      <c r="G472" s="2" t="s">
        <v>609</v>
      </c>
      <c r="H472" s="2" t="s">
        <v>726</v>
      </c>
      <c r="I472" s="2" t="s">
        <v>609</v>
      </c>
      <c r="J472" s="2" t="s">
        <v>726</v>
      </c>
    </row>
    <row r="473" spans="1:10" ht="15" customHeight="1" x14ac:dyDescent="0.25">
      <c r="A473" s="2" t="s">
        <v>677</v>
      </c>
      <c r="B473" s="2" t="s">
        <v>683</v>
      </c>
      <c r="C473" s="2">
        <v>2017</v>
      </c>
      <c r="D473" s="2" t="s">
        <v>726</v>
      </c>
      <c r="E473" s="2" t="s">
        <v>609</v>
      </c>
      <c r="F473" s="2" t="s">
        <v>726</v>
      </c>
      <c r="G473" s="2" t="s">
        <v>609</v>
      </c>
      <c r="H473" s="2" t="s">
        <v>726</v>
      </c>
      <c r="I473" s="2" t="s">
        <v>609</v>
      </c>
      <c r="J473" s="2" t="s">
        <v>726</v>
      </c>
    </row>
  </sheetData>
  <autoFilter ref="A1:J1"/>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73"/>
  <sheetViews>
    <sheetView workbookViewId="0">
      <pane xSplit="2" ySplit="1" topLeftCell="C2" activePane="bottomRight" state="frozen"/>
      <selection pane="topRight"/>
      <selection pane="bottomLeft"/>
      <selection pane="bottomRight"/>
    </sheetView>
  </sheetViews>
  <sheetFormatPr defaultRowHeight="15" customHeight="1" x14ac:dyDescent="0.25"/>
  <cols>
    <col min="1" max="1" width="26.7109375" style="2" customWidth="1"/>
    <col min="2" max="2" width="20.5703125" style="2" customWidth="1"/>
    <col min="3" max="5" width="9.140625" style="2" customWidth="1"/>
    <col min="6" max="6" width="13.42578125" style="2" customWidth="1"/>
    <col min="7" max="10" width="9.140625" style="2" customWidth="1"/>
    <col min="11" max="24" width="9.140625" style="2"/>
    <col min="25" max="25" width="12" style="2" customWidth="1"/>
    <col min="26" max="26" width="12.28515625" style="2" customWidth="1"/>
    <col min="27" max="27" width="11.42578125" style="2" customWidth="1"/>
    <col min="28" max="16384" width="9.140625" style="2"/>
  </cols>
  <sheetData>
    <row r="1" spans="1:31" s="4" customFormat="1" ht="165.75" thickBot="1" x14ac:dyDescent="0.3">
      <c r="A1" s="3" t="s">
        <v>684</v>
      </c>
      <c r="B1" s="3" t="s">
        <v>1</v>
      </c>
      <c r="C1" s="3" t="s">
        <v>685</v>
      </c>
      <c r="D1" s="3" t="s">
        <v>906</v>
      </c>
      <c r="E1" s="3" t="s">
        <v>907</v>
      </c>
      <c r="F1" s="3" t="s">
        <v>908</v>
      </c>
      <c r="G1" s="3" t="s">
        <v>909</v>
      </c>
      <c r="H1" s="3" t="s">
        <v>910</v>
      </c>
      <c r="I1" s="3" t="s">
        <v>911</v>
      </c>
      <c r="J1" s="3" t="s">
        <v>912</v>
      </c>
      <c r="K1" s="3" t="s">
        <v>913</v>
      </c>
      <c r="L1" s="3" t="s">
        <v>909</v>
      </c>
      <c r="M1" s="3" t="s">
        <v>914</v>
      </c>
      <c r="N1" s="3" t="s">
        <v>915</v>
      </c>
      <c r="O1" s="3" t="s">
        <v>916</v>
      </c>
      <c r="P1" s="3" t="s">
        <v>917</v>
      </c>
      <c r="Q1" s="3" t="s">
        <v>909</v>
      </c>
      <c r="R1" s="3" t="s">
        <v>914</v>
      </c>
      <c r="S1" s="3" t="s">
        <v>915</v>
      </c>
      <c r="T1" s="3" t="s">
        <v>916</v>
      </c>
      <c r="W1" s="20" t="s">
        <v>1152</v>
      </c>
      <c r="Y1" s="21" t="s">
        <v>1153</v>
      </c>
      <c r="Z1" s="22" t="s">
        <v>1154</v>
      </c>
      <c r="AA1" s="23" t="s">
        <v>1161</v>
      </c>
    </row>
    <row r="2" spans="1:31" ht="15" customHeight="1" x14ac:dyDescent="0.25">
      <c r="A2" s="2" t="s">
        <v>23</v>
      </c>
      <c r="B2" s="2" t="s">
        <v>24</v>
      </c>
      <c r="C2" s="2">
        <v>2017</v>
      </c>
      <c r="D2" s="2" t="s">
        <v>726</v>
      </c>
      <c r="E2" s="2" t="s">
        <v>726</v>
      </c>
      <c r="F2" s="2" t="s">
        <v>918</v>
      </c>
      <c r="G2" s="2">
        <v>1</v>
      </c>
      <c r="H2" s="2">
        <v>0.03</v>
      </c>
      <c r="I2" s="2">
        <v>0</v>
      </c>
      <c r="J2" s="2">
        <v>0</v>
      </c>
      <c r="K2" s="2" t="s">
        <v>726</v>
      </c>
      <c r="L2" s="2" t="s">
        <v>726</v>
      </c>
      <c r="M2" s="2" t="s">
        <v>726</v>
      </c>
      <c r="N2" s="2" t="s">
        <v>726</v>
      </c>
      <c r="O2" s="2" t="s">
        <v>726</v>
      </c>
      <c r="P2" s="2" t="s">
        <v>726</v>
      </c>
      <c r="Q2" s="2" t="s">
        <v>726</v>
      </c>
      <c r="R2" s="2" t="s">
        <v>726</v>
      </c>
      <c r="S2" s="2" t="s">
        <v>726</v>
      </c>
      <c r="T2" s="2" t="s">
        <v>726</v>
      </c>
      <c r="W2" s="2" t="str">
        <f>IF(OR(AND(G2&lt;&gt;$AD$3,G2&lt;&gt;"-"),AND(H2&lt;&gt;$AD$4,H2&lt;&gt;"-"),AND(I2&lt;&gt;$AD$5,I2&lt;&gt;"-"),AND(J2&lt;&gt;$AD$6,J2&lt;&gt;"-")),"Ja","Nej")</f>
        <v>Ja</v>
      </c>
      <c r="Y2" s="2" t="str">
        <f t="shared" ref="Y2:Y6" si="0">IF(ISERROR(1/K2),"Nej","Ja")</f>
        <v>Nej</v>
      </c>
      <c r="Z2" s="2">
        <f t="shared" ref="Z2:Z6" si="1">IF(Y2="nej",0,K2)</f>
        <v>0</v>
      </c>
      <c r="AA2" s="2">
        <f t="shared" ref="AA2:AA6" si="2">IF(Y2="nej",0,O2/100)</f>
        <v>0</v>
      </c>
      <c r="AC2" s="24" t="s">
        <v>1155</v>
      </c>
      <c r="AD2" s="25"/>
      <c r="AE2" s="25"/>
    </row>
    <row r="3" spans="1:31" ht="15" customHeight="1" x14ac:dyDescent="0.25">
      <c r="A3" s="2" t="s">
        <v>23</v>
      </c>
      <c r="B3" s="2" t="s">
        <v>26</v>
      </c>
      <c r="C3" s="2">
        <v>2017</v>
      </c>
      <c r="D3" s="2">
        <v>0.4</v>
      </c>
      <c r="E3" s="2">
        <v>0</v>
      </c>
      <c r="F3" s="2" t="s">
        <v>918</v>
      </c>
      <c r="G3" s="2">
        <v>1</v>
      </c>
      <c r="H3" s="2">
        <v>0.03</v>
      </c>
      <c r="I3" s="2">
        <v>0</v>
      </c>
      <c r="J3" s="2">
        <v>0</v>
      </c>
      <c r="K3" s="2" t="s">
        <v>726</v>
      </c>
      <c r="L3" s="2" t="s">
        <v>726</v>
      </c>
      <c r="M3" s="2" t="s">
        <v>726</v>
      </c>
      <c r="N3" s="2" t="s">
        <v>726</v>
      </c>
      <c r="O3" s="2" t="s">
        <v>726</v>
      </c>
      <c r="P3" s="2" t="s">
        <v>726</v>
      </c>
      <c r="Q3" s="2" t="s">
        <v>726</v>
      </c>
      <c r="R3" s="2" t="s">
        <v>726</v>
      </c>
      <c r="S3" s="2" t="s">
        <v>726</v>
      </c>
      <c r="T3" s="2" t="s">
        <v>726</v>
      </c>
      <c r="W3" s="2" t="str">
        <f t="shared" ref="W3:W6" si="3">IF(OR(AND(G3&lt;&gt;$AD$3,G3&lt;&gt;"-"),AND(H3&lt;&gt;$AD$4,H3&lt;&gt;"-"),AND(I3&lt;&gt;$AD$5,I3&lt;&gt;"-"),AND(J3&lt;&gt;$AD$6,J3&lt;&gt;"-")),"Ja","Nej")</f>
        <v>Ja</v>
      </c>
      <c r="Y3" s="2" t="str">
        <f t="shared" si="0"/>
        <v>Nej</v>
      </c>
      <c r="Z3" s="2">
        <f t="shared" si="1"/>
        <v>0</v>
      </c>
      <c r="AA3" s="2">
        <f t="shared" si="2"/>
        <v>0</v>
      </c>
      <c r="AC3" s="25" t="s">
        <v>1156</v>
      </c>
      <c r="AD3" s="25">
        <v>2.2400000000000002</v>
      </c>
      <c r="AE3" s="25"/>
    </row>
    <row r="4" spans="1:31" ht="15" customHeight="1" x14ac:dyDescent="0.25">
      <c r="A4" s="2" t="s">
        <v>23</v>
      </c>
      <c r="B4" s="2" t="s">
        <v>27</v>
      </c>
      <c r="C4" s="2">
        <v>2017</v>
      </c>
      <c r="D4" s="2">
        <v>0.01</v>
      </c>
      <c r="E4" s="2">
        <v>0</v>
      </c>
      <c r="F4" s="2" t="s">
        <v>918</v>
      </c>
      <c r="G4" s="2">
        <v>1</v>
      </c>
      <c r="H4" s="2">
        <v>0.03</v>
      </c>
      <c r="I4" s="2">
        <v>0</v>
      </c>
      <c r="J4" s="2">
        <v>0</v>
      </c>
      <c r="K4" s="2" t="s">
        <v>726</v>
      </c>
      <c r="L4" s="2" t="s">
        <v>726</v>
      </c>
      <c r="M4" s="2" t="s">
        <v>726</v>
      </c>
      <c r="N4" s="2" t="s">
        <v>726</v>
      </c>
      <c r="O4" s="2" t="s">
        <v>726</v>
      </c>
      <c r="P4" s="2" t="s">
        <v>726</v>
      </c>
      <c r="Q4" s="2" t="s">
        <v>726</v>
      </c>
      <c r="R4" s="2" t="s">
        <v>726</v>
      </c>
      <c r="S4" s="2" t="s">
        <v>726</v>
      </c>
      <c r="T4" s="2" t="s">
        <v>726</v>
      </c>
      <c r="W4" s="2" t="str">
        <f t="shared" si="3"/>
        <v>Ja</v>
      </c>
      <c r="Y4" s="2" t="str">
        <f t="shared" si="0"/>
        <v>Nej</v>
      </c>
      <c r="Z4" s="2">
        <f t="shared" si="1"/>
        <v>0</v>
      </c>
      <c r="AA4" s="2">
        <f t="shared" si="2"/>
        <v>0</v>
      </c>
      <c r="AC4" s="25" t="s">
        <v>1157</v>
      </c>
      <c r="AD4" s="25">
        <v>350.5</v>
      </c>
      <c r="AE4" s="25" t="s">
        <v>1158</v>
      </c>
    </row>
    <row r="5" spans="1:31" ht="15" customHeight="1" x14ac:dyDescent="0.25">
      <c r="A5" s="2" t="s">
        <v>23</v>
      </c>
      <c r="B5" s="2" t="s">
        <v>28</v>
      </c>
      <c r="C5" s="2">
        <v>2017</v>
      </c>
      <c r="D5" s="2">
        <v>0.1</v>
      </c>
      <c r="E5" s="2">
        <v>0</v>
      </c>
      <c r="F5" s="2" t="s">
        <v>918</v>
      </c>
      <c r="G5" s="2">
        <v>1</v>
      </c>
      <c r="H5" s="2">
        <v>0.03</v>
      </c>
      <c r="I5" s="2">
        <v>0</v>
      </c>
      <c r="J5" s="2">
        <v>0</v>
      </c>
      <c r="K5" s="2" t="s">
        <v>726</v>
      </c>
      <c r="L5" s="2" t="s">
        <v>726</v>
      </c>
      <c r="M5" s="2" t="s">
        <v>726</v>
      </c>
      <c r="N5" s="2" t="s">
        <v>726</v>
      </c>
      <c r="O5" s="2" t="s">
        <v>726</v>
      </c>
      <c r="P5" s="2" t="s">
        <v>726</v>
      </c>
      <c r="Q5" s="2" t="s">
        <v>726</v>
      </c>
      <c r="R5" s="2" t="s">
        <v>726</v>
      </c>
      <c r="S5" s="2" t="s">
        <v>726</v>
      </c>
      <c r="T5" s="2" t="s">
        <v>726</v>
      </c>
      <c r="W5" s="2" t="str">
        <f t="shared" si="3"/>
        <v>Ja</v>
      </c>
      <c r="Y5" s="2" t="str">
        <f t="shared" si="0"/>
        <v>Nej</v>
      </c>
      <c r="Z5" s="2">
        <f t="shared" si="1"/>
        <v>0</v>
      </c>
      <c r="AA5" s="2">
        <f t="shared" si="2"/>
        <v>0</v>
      </c>
      <c r="AC5" s="25" t="s">
        <v>1159</v>
      </c>
      <c r="AD5" s="25">
        <v>0.48399999999999999</v>
      </c>
      <c r="AE5" s="25"/>
    </row>
    <row r="6" spans="1:31" ht="15" customHeight="1" x14ac:dyDescent="0.25">
      <c r="A6" s="2" t="s">
        <v>23</v>
      </c>
      <c r="B6" s="2" t="s">
        <v>29</v>
      </c>
      <c r="C6" s="2">
        <v>2017</v>
      </c>
      <c r="D6" s="2">
        <v>0.1</v>
      </c>
      <c r="E6" s="2">
        <v>0</v>
      </c>
      <c r="F6" s="2" t="s">
        <v>918</v>
      </c>
      <c r="G6" s="2">
        <v>1</v>
      </c>
      <c r="H6" s="2">
        <v>0.03</v>
      </c>
      <c r="I6" s="2">
        <v>0</v>
      </c>
      <c r="J6" s="2">
        <v>0</v>
      </c>
      <c r="K6" s="2" t="s">
        <v>726</v>
      </c>
      <c r="L6" s="2" t="s">
        <v>726</v>
      </c>
      <c r="M6" s="2" t="s">
        <v>726</v>
      </c>
      <c r="N6" s="2" t="s">
        <v>726</v>
      </c>
      <c r="O6" s="2" t="s">
        <v>726</v>
      </c>
      <c r="P6" s="2" t="s">
        <v>726</v>
      </c>
      <c r="Q6" s="2" t="s">
        <v>726</v>
      </c>
      <c r="R6" s="2" t="s">
        <v>726</v>
      </c>
      <c r="S6" s="2" t="s">
        <v>726</v>
      </c>
      <c r="T6" s="2" t="s">
        <v>726</v>
      </c>
      <c r="W6" s="2" t="str">
        <f t="shared" si="3"/>
        <v>Ja</v>
      </c>
      <c r="Y6" s="2" t="str">
        <f t="shared" si="0"/>
        <v>Nej</v>
      </c>
      <c r="Z6" s="2">
        <f t="shared" si="1"/>
        <v>0</v>
      </c>
      <c r="AA6" s="2">
        <f t="shared" si="2"/>
        <v>0</v>
      </c>
      <c r="AC6" s="25" t="s">
        <v>1160</v>
      </c>
      <c r="AD6" s="25">
        <v>0.35</v>
      </c>
      <c r="AE6" s="25"/>
    </row>
    <row r="7" spans="1:31" ht="15" customHeight="1" x14ac:dyDescent="0.25">
      <c r="A7" s="2" t="s">
        <v>23</v>
      </c>
      <c r="B7" s="2" t="s">
        <v>30</v>
      </c>
      <c r="C7" s="2">
        <v>2017</v>
      </c>
      <c r="D7" s="2">
        <v>0.1</v>
      </c>
      <c r="E7" s="2">
        <v>0</v>
      </c>
      <c r="F7" s="2" t="s">
        <v>919</v>
      </c>
      <c r="G7" s="2">
        <v>1</v>
      </c>
      <c r="H7" s="2">
        <v>0.03</v>
      </c>
      <c r="I7" s="2">
        <v>0</v>
      </c>
      <c r="J7" s="2">
        <v>0</v>
      </c>
      <c r="K7" s="2" t="s">
        <v>726</v>
      </c>
      <c r="L7" s="2" t="s">
        <v>726</v>
      </c>
      <c r="M7" s="2" t="s">
        <v>726</v>
      </c>
      <c r="N7" s="2" t="s">
        <v>726</v>
      </c>
      <c r="O7" s="2" t="s">
        <v>726</v>
      </c>
      <c r="P7" s="2" t="s">
        <v>726</v>
      </c>
      <c r="Q7" s="2" t="s">
        <v>726</v>
      </c>
      <c r="R7" s="2" t="s">
        <v>726</v>
      </c>
      <c r="S7" s="2" t="s">
        <v>726</v>
      </c>
      <c r="T7" s="2" t="s">
        <v>726</v>
      </c>
      <c r="W7" s="2" t="str">
        <f t="shared" ref="W7:W70" si="4">IF(OR(AND(G7&lt;&gt;$AD$3,G7&lt;&gt;"-"),AND(H7&lt;&gt;$AD$4,H7&lt;&gt;"-"),AND(I7&lt;&gt;$AD$5,I7&lt;&gt;"-"),AND(J7&lt;&gt;$AD$6,J7&lt;&gt;"-")),"Ja","Nej")</f>
        <v>Ja</v>
      </c>
      <c r="Y7" s="2" t="str">
        <f t="shared" ref="Y7:Y70" si="5">IF(ISERROR(1/K7),"Nej","Ja")</f>
        <v>Nej</v>
      </c>
      <c r="Z7" s="2">
        <f t="shared" ref="Z7:Z70" si="6">IF(Y7="nej",0,K7)</f>
        <v>0</v>
      </c>
      <c r="AA7" s="2">
        <f t="shared" ref="AA7:AA70" si="7">IF(Y7="nej",0,O7/100)</f>
        <v>0</v>
      </c>
    </row>
    <row r="8" spans="1:31" ht="15" customHeight="1" x14ac:dyDescent="0.25">
      <c r="A8" s="2" t="s">
        <v>23</v>
      </c>
      <c r="B8" s="2" t="s">
        <v>31</v>
      </c>
      <c r="C8" s="2">
        <v>2017</v>
      </c>
      <c r="D8" s="2">
        <v>0.03</v>
      </c>
      <c r="E8" s="2">
        <v>0</v>
      </c>
      <c r="F8" s="2" t="s">
        <v>919</v>
      </c>
      <c r="G8" s="2">
        <v>1</v>
      </c>
      <c r="H8" s="2">
        <v>0.03</v>
      </c>
      <c r="I8" s="2">
        <v>0</v>
      </c>
      <c r="J8" s="2">
        <v>0</v>
      </c>
      <c r="K8" s="2" t="s">
        <v>726</v>
      </c>
      <c r="L8" s="2" t="s">
        <v>726</v>
      </c>
      <c r="M8" s="2" t="s">
        <v>726</v>
      </c>
      <c r="N8" s="2" t="s">
        <v>726</v>
      </c>
      <c r="O8" s="2" t="s">
        <v>726</v>
      </c>
      <c r="P8" s="2" t="s">
        <v>726</v>
      </c>
      <c r="Q8" s="2" t="s">
        <v>726</v>
      </c>
      <c r="R8" s="2" t="s">
        <v>726</v>
      </c>
      <c r="S8" s="2" t="s">
        <v>726</v>
      </c>
      <c r="T8" s="2" t="s">
        <v>726</v>
      </c>
      <c r="W8" s="2" t="str">
        <f t="shared" si="4"/>
        <v>Ja</v>
      </c>
      <c r="Y8" s="2" t="str">
        <f t="shared" si="5"/>
        <v>Nej</v>
      </c>
      <c r="Z8" s="2">
        <f t="shared" si="6"/>
        <v>0</v>
      </c>
      <c r="AA8" s="2">
        <f t="shared" si="7"/>
        <v>0</v>
      </c>
    </row>
    <row r="9" spans="1:31" ht="15" customHeight="1" x14ac:dyDescent="0.25">
      <c r="A9" s="2" t="s">
        <v>23</v>
      </c>
      <c r="B9" s="2" t="s">
        <v>32</v>
      </c>
      <c r="C9" s="2">
        <v>2017</v>
      </c>
      <c r="D9" s="2">
        <v>0.2</v>
      </c>
      <c r="E9" s="2">
        <v>0</v>
      </c>
      <c r="F9" s="2" t="s">
        <v>920</v>
      </c>
      <c r="G9" s="2">
        <v>1</v>
      </c>
      <c r="H9" s="2">
        <v>0.03</v>
      </c>
      <c r="I9" s="2">
        <v>0</v>
      </c>
      <c r="J9" s="2">
        <v>0</v>
      </c>
      <c r="K9" s="2" t="s">
        <v>726</v>
      </c>
      <c r="L9" s="2" t="s">
        <v>726</v>
      </c>
      <c r="M9" s="2" t="s">
        <v>726</v>
      </c>
      <c r="N9" s="2" t="s">
        <v>726</v>
      </c>
      <c r="O9" s="2" t="s">
        <v>726</v>
      </c>
      <c r="P9" s="2" t="s">
        <v>726</v>
      </c>
      <c r="Q9" s="2" t="s">
        <v>726</v>
      </c>
      <c r="R9" s="2" t="s">
        <v>726</v>
      </c>
      <c r="S9" s="2" t="s">
        <v>726</v>
      </c>
      <c r="T9" s="2" t="s">
        <v>726</v>
      </c>
      <c r="W9" s="2" t="str">
        <f t="shared" si="4"/>
        <v>Ja</v>
      </c>
      <c r="Y9" s="2" t="str">
        <f t="shared" si="5"/>
        <v>Nej</v>
      </c>
      <c r="Z9" s="2">
        <f t="shared" si="6"/>
        <v>0</v>
      </c>
      <c r="AA9" s="2">
        <f t="shared" si="7"/>
        <v>0</v>
      </c>
    </row>
    <row r="10" spans="1:31" ht="15" customHeight="1" x14ac:dyDescent="0.25">
      <c r="A10" s="2" t="s">
        <v>33</v>
      </c>
      <c r="B10" s="2" t="s">
        <v>34</v>
      </c>
      <c r="C10" s="2">
        <v>2017</v>
      </c>
      <c r="D10" s="2">
        <v>8.9999999999999993E-3</v>
      </c>
      <c r="E10" s="2" t="s">
        <v>726</v>
      </c>
      <c r="F10" s="2" t="s">
        <v>921</v>
      </c>
      <c r="G10" s="2">
        <v>1.1000000000000001</v>
      </c>
      <c r="H10" s="2">
        <v>0</v>
      </c>
      <c r="I10" s="2">
        <v>0</v>
      </c>
      <c r="J10" s="2">
        <v>0</v>
      </c>
      <c r="K10" s="2" t="s">
        <v>726</v>
      </c>
      <c r="L10" s="2" t="s">
        <v>726</v>
      </c>
      <c r="M10" s="2" t="s">
        <v>726</v>
      </c>
      <c r="N10" s="2" t="s">
        <v>726</v>
      </c>
      <c r="O10" s="2" t="s">
        <v>726</v>
      </c>
      <c r="P10" s="2" t="s">
        <v>726</v>
      </c>
      <c r="Q10" s="2" t="s">
        <v>726</v>
      </c>
      <c r="R10" s="2" t="s">
        <v>726</v>
      </c>
      <c r="S10" s="2" t="s">
        <v>726</v>
      </c>
      <c r="T10" s="2" t="s">
        <v>726</v>
      </c>
      <c r="W10" s="2" t="str">
        <f t="shared" si="4"/>
        <v>Ja</v>
      </c>
      <c r="Y10" s="2" t="str">
        <f t="shared" si="5"/>
        <v>Nej</v>
      </c>
      <c r="Z10" s="2">
        <f t="shared" si="6"/>
        <v>0</v>
      </c>
      <c r="AA10" s="2">
        <f t="shared" si="7"/>
        <v>0</v>
      </c>
    </row>
    <row r="11" spans="1:31" ht="15" customHeight="1" x14ac:dyDescent="0.25">
      <c r="A11" s="2" t="s">
        <v>33</v>
      </c>
      <c r="B11" s="2" t="s">
        <v>35</v>
      </c>
      <c r="C11" s="2">
        <v>2017</v>
      </c>
      <c r="D11" s="2">
        <v>9.9000000000000005E-2</v>
      </c>
      <c r="E11" s="2" t="s">
        <v>726</v>
      </c>
      <c r="F11" s="2" t="s">
        <v>922</v>
      </c>
      <c r="G11" s="2">
        <v>1.1000000000000001</v>
      </c>
      <c r="H11" s="2">
        <v>0</v>
      </c>
      <c r="I11" s="2">
        <v>0</v>
      </c>
      <c r="J11" s="2">
        <v>0</v>
      </c>
      <c r="K11" s="2" t="s">
        <v>726</v>
      </c>
      <c r="L11" s="2" t="s">
        <v>726</v>
      </c>
      <c r="M11" s="2" t="s">
        <v>726</v>
      </c>
      <c r="N11" s="2" t="s">
        <v>726</v>
      </c>
      <c r="O11" s="2" t="s">
        <v>726</v>
      </c>
      <c r="P11" s="2" t="s">
        <v>726</v>
      </c>
      <c r="Q11" s="2" t="s">
        <v>726</v>
      </c>
      <c r="R11" s="2" t="s">
        <v>726</v>
      </c>
      <c r="S11" s="2" t="s">
        <v>726</v>
      </c>
      <c r="T11" s="2" t="s">
        <v>726</v>
      </c>
      <c r="W11" s="2" t="str">
        <f t="shared" si="4"/>
        <v>Ja</v>
      </c>
      <c r="Y11" s="2" t="str">
        <f t="shared" si="5"/>
        <v>Nej</v>
      </c>
      <c r="Z11" s="2">
        <f t="shared" si="6"/>
        <v>0</v>
      </c>
      <c r="AA11" s="2">
        <f t="shared" si="7"/>
        <v>0</v>
      </c>
    </row>
    <row r="12" spans="1:31" ht="15" customHeight="1" x14ac:dyDescent="0.25">
      <c r="A12" s="2" t="s">
        <v>33</v>
      </c>
      <c r="B12" s="2" t="s">
        <v>36</v>
      </c>
      <c r="C12" s="2">
        <v>2017</v>
      </c>
      <c r="D12" s="2">
        <v>2.5030000000000001</v>
      </c>
      <c r="E12" s="2">
        <v>11.54</v>
      </c>
      <c r="F12" s="2" t="s">
        <v>922</v>
      </c>
      <c r="G12" s="2">
        <v>1.1100000000000001</v>
      </c>
      <c r="H12" s="2">
        <v>0</v>
      </c>
      <c r="I12" s="2">
        <v>0</v>
      </c>
      <c r="J12" s="2">
        <v>0</v>
      </c>
      <c r="K12" s="2" t="s">
        <v>726</v>
      </c>
      <c r="L12" s="2" t="s">
        <v>726</v>
      </c>
      <c r="M12" s="2" t="s">
        <v>726</v>
      </c>
      <c r="N12" s="2" t="s">
        <v>726</v>
      </c>
      <c r="O12" s="2" t="s">
        <v>726</v>
      </c>
      <c r="P12" s="2" t="s">
        <v>726</v>
      </c>
      <c r="Q12" s="2" t="s">
        <v>726</v>
      </c>
      <c r="R12" s="2" t="s">
        <v>726</v>
      </c>
      <c r="S12" s="2" t="s">
        <v>726</v>
      </c>
      <c r="T12" s="2" t="s">
        <v>726</v>
      </c>
      <c r="W12" s="2" t="str">
        <f t="shared" si="4"/>
        <v>Ja</v>
      </c>
      <c r="Y12" s="2" t="str">
        <f t="shared" si="5"/>
        <v>Nej</v>
      </c>
      <c r="Z12" s="2">
        <f t="shared" si="6"/>
        <v>0</v>
      </c>
      <c r="AA12" s="2">
        <f t="shared" si="7"/>
        <v>0</v>
      </c>
    </row>
    <row r="13" spans="1:31" ht="15" customHeight="1" x14ac:dyDescent="0.25">
      <c r="A13" s="2" t="s">
        <v>33</v>
      </c>
      <c r="B13" s="2" t="s">
        <v>37</v>
      </c>
      <c r="C13" s="2">
        <v>2017</v>
      </c>
      <c r="D13" s="2">
        <v>0.11799999999999999</v>
      </c>
      <c r="E13" s="2" t="s">
        <v>726</v>
      </c>
      <c r="F13" s="2" t="s">
        <v>922</v>
      </c>
      <c r="G13" s="2">
        <v>1.1000000000000001</v>
      </c>
      <c r="H13" s="2">
        <v>0</v>
      </c>
      <c r="I13" s="2">
        <v>0</v>
      </c>
      <c r="J13" s="2">
        <v>0</v>
      </c>
      <c r="K13" s="2" t="s">
        <v>726</v>
      </c>
      <c r="L13" s="2" t="s">
        <v>726</v>
      </c>
      <c r="M13" s="2" t="s">
        <v>726</v>
      </c>
      <c r="N13" s="2" t="s">
        <v>726</v>
      </c>
      <c r="O13" s="2" t="s">
        <v>726</v>
      </c>
      <c r="P13" s="2" t="s">
        <v>726</v>
      </c>
      <c r="Q13" s="2" t="s">
        <v>726</v>
      </c>
      <c r="R13" s="2" t="s">
        <v>726</v>
      </c>
      <c r="S13" s="2" t="s">
        <v>726</v>
      </c>
      <c r="T13" s="2" t="s">
        <v>726</v>
      </c>
      <c r="W13" s="2" t="str">
        <f t="shared" si="4"/>
        <v>Ja</v>
      </c>
      <c r="Y13" s="2" t="str">
        <f t="shared" si="5"/>
        <v>Nej</v>
      </c>
      <c r="Z13" s="2">
        <f t="shared" si="6"/>
        <v>0</v>
      </c>
      <c r="AA13" s="2">
        <f t="shared" si="7"/>
        <v>0</v>
      </c>
    </row>
    <row r="14" spans="1:31" ht="15" customHeight="1" x14ac:dyDescent="0.25">
      <c r="A14" s="2" t="s">
        <v>33</v>
      </c>
      <c r="B14" s="2" t="s">
        <v>38</v>
      </c>
      <c r="C14" s="2">
        <v>2017</v>
      </c>
      <c r="D14" s="2">
        <v>1.4E-2</v>
      </c>
      <c r="E14" s="2" t="s">
        <v>726</v>
      </c>
      <c r="F14" s="2" t="s">
        <v>922</v>
      </c>
      <c r="G14" s="2">
        <v>1.1000000000000001</v>
      </c>
      <c r="H14" s="2">
        <v>0</v>
      </c>
      <c r="I14" s="2">
        <v>0</v>
      </c>
      <c r="J14" s="2">
        <v>0</v>
      </c>
      <c r="K14" s="2" t="s">
        <v>726</v>
      </c>
      <c r="L14" s="2" t="s">
        <v>726</v>
      </c>
      <c r="M14" s="2" t="s">
        <v>726</v>
      </c>
      <c r="N14" s="2" t="s">
        <v>726</v>
      </c>
      <c r="O14" s="2" t="s">
        <v>726</v>
      </c>
      <c r="P14" s="2" t="s">
        <v>726</v>
      </c>
      <c r="Q14" s="2" t="s">
        <v>726</v>
      </c>
      <c r="R14" s="2" t="s">
        <v>726</v>
      </c>
      <c r="S14" s="2" t="s">
        <v>726</v>
      </c>
      <c r="T14" s="2" t="s">
        <v>726</v>
      </c>
      <c r="W14" s="2" t="str">
        <f t="shared" si="4"/>
        <v>Ja</v>
      </c>
      <c r="Y14" s="2" t="str">
        <f t="shared" si="5"/>
        <v>Nej</v>
      </c>
      <c r="Z14" s="2">
        <f t="shared" si="6"/>
        <v>0</v>
      </c>
      <c r="AA14" s="2">
        <f t="shared" si="7"/>
        <v>0</v>
      </c>
    </row>
    <row r="15" spans="1:31" ht="15" customHeight="1" x14ac:dyDescent="0.25">
      <c r="A15" s="2" t="s">
        <v>39</v>
      </c>
      <c r="B15" s="2" t="s">
        <v>40</v>
      </c>
      <c r="C15" s="2">
        <v>2017</v>
      </c>
      <c r="D15" s="2">
        <v>3.4</v>
      </c>
      <c r="E15" s="2" t="s">
        <v>726</v>
      </c>
      <c r="F15" s="2" t="s">
        <v>923</v>
      </c>
      <c r="G15" s="2">
        <v>0.95</v>
      </c>
      <c r="H15" s="2">
        <v>0</v>
      </c>
      <c r="I15" s="2">
        <v>0</v>
      </c>
      <c r="J15" s="2">
        <v>0</v>
      </c>
      <c r="K15" s="2" t="s">
        <v>726</v>
      </c>
      <c r="L15" s="2" t="s">
        <v>726</v>
      </c>
      <c r="M15" s="2" t="s">
        <v>726</v>
      </c>
      <c r="N15" s="2" t="s">
        <v>726</v>
      </c>
      <c r="O15" s="2" t="s">
        <v>726</v>
      </c>
      <c r="P15" s="2" t="s">
        <v>726</v>
      </c>
      <c r="Q15" s="2" t="s">
        <v>726</v>
      </c>
      <c r="R15" s="2" t="s">
        <v>726</v>
      </c>
      <c r="S15" s="2" t="s">
        <v>726</v>
      </c>
      <c r="T15" s="2" t="s">
        <v>726</v>
      </c>
      <c r="W15" s="2" t="str">
        <f t="shared" si="4"/>
        <v>Ja</v>
      </c>
      <c r="Y15" s="2" t="str">
        <f t="shared" si="5"/>
        <v>Nej</v>
      </c>
      <c r="Z15" s="2">
        <f t="shared" si="6"/>
        <v>0</v>
      </c>
      <c r="AA15" s="2">
        <f t="shared" si="7"/>
        <v>0</v>
      </c>
    </row>
    <row r="16" spans="1:31" ht="15" customHeight="1" x14ac:dyDescent="0.25">
      <c r="A16" s="2" t="s">
        <v>41</v>
      </c>
      <c r="B16" s="2" t="s">
        <v>42</v>
      </c>
      <c r="C16" s="2">
        <v>2017</v>
      </c>
      <c r="D16" s="2" t="s">
        <v>726</v>
      </c>
      <c r="E16" s="2" t="s">
        <v>726</v>
      </c>
      <c r="F16" s="2" t="s">
        <v>924</v>
      </c>
      <c r="G16" s="2">
        <v>2.2400000000000002</v>
      </c>
      <c r="H16" s="2">
        <v>177.44</v>
      </c>
      <c r="I16" s="2">
        <v>0.48399999999999999</v>
      </c>
      <c r="J16" s="2">
        <v>0.35</v>
      </c>
      <c r="K16" s="2" t="s">
        <v>726</v>
      </c>
      <c r="L16" s="2" t="s">
        <v>726</v>
      </c>
      <c r="M16" s="2" t="s">
        <v>726</v>
      </c>
      <c r="N16" s="2" t="s">
        <v>726</v>
      </c>
      <c r="O16" s="2" t="s">
        <v>726</v>
      </c>
      <c r="P16" s="2" t="s">
        <v>726</v>
      </c>
      <c r="Q16" s="2" t="s">
        <v>726</v>
      </c>
      <c r="R16" s="2" t="s">
        <v>726</v>
      </c>
      <c r="S16" s="2" t="s">
        <v>726</v>
      </c>
      <c r="T16" s="2" t="s">
        <v>726</v>
      </c>
      <c r="W16" s="2" t="str">
        <f t="shared" si="4"/>
        <v>Ja</v>
      </c>
      <c r="Y16" s="2" t="str">
        <f t="shared" si="5"/>
        <v>Nej</v>
      </c>
      <c r="Z16" s="2">
        <f t="shared" si="6"/>
        <v>0</v>
      </c>
      <c r="AA16" s="2">
        <f t="shared" si="7"/>
        <v>0</v>
      </c>
    </row>
    <row r="17" spans="1:27" ht="15" customHeight="1" x14ac:dyDescent="0.25">
      <c r="A17" s="2" t="s">
        <v>41</v>
      </c>
      <c r="B17" s="2" t="s">
        <v>43</v>
      </c>
      <c r="C17" s="2">
        <v>2017</v>
      </c>
      <c r="D17" s="2" t="s">
        <v>726</v>
      </c>
      <c r="E17" s="2" t="s">
        <v>726</v>
      </c>
      <c r="F17" s="2" t="s">
        <v>924</v>
      </c>
      <c r="G17" s="2">
        <v>2.2400000000000002</v>
      </c>
      <c r="H17" s="2">
        <v>177.44</v>
      </c>
      <c r="I17" s="2">
        <v>0.48399999999999999</v>
      </c>
      <c r="J17" s="2">
        <v>0.35</v>
      </c>
      <c r="K17" s="2" t="s">
        <v>726</v>
      </c>
      <c r="L17" s="2" t="s">
        <v>726</v>
      </c>
      <c r="M17" s="2" t="s">
        <v>726</v>
      </c>
      <c r="N17" s="2" t="s">
        <v>726</v>
      </c>
      <c r="O17" s="2" t="s">
        <v>726</v>
      </c>
      <c r="P17" s="2" t="s">
        <v>726</v>
      </c>
      <c r="Q17" s="2" t="s">
        <v>726</v>
      </c>
      <c r="R17" s="2" t="s">
        <v>726</v>
      </c>
      <c r="S17" s="2" t="s">
        <v>726</v>
      </c>
      <c r="T17" s="2" t="s">
        <v>726</v>
      </c>
      <c r="W17" s="2" t="str">
        <f t="shared" si="4"/>
        <v>Ja</v>
      </c>
      <c r="Y17" s="2" t="str">
        <f t="shared" si="5"/>
        <v>Nej</v>
      </c>
      <c r="Z17" s="2">
        <f t="shared" si="6"/>
        <v>0</v>
      </c>
      <c r="AA17" s="2">
        <f t="shared" si="7"/>
        <v>0</v>
      </c>
    </row>
    <row r="18" spans="1:27" ht="15" customHeight="1" x14ac:dyDescent="0.25">
      <c r="A18" s="2" t="s">
        <v>41</v>
      </c>
      <c r="B18" s="2" t="s">
        <v>44</v>
      </c>
      <c r="C18" s="2">
        <v>2017</v>
      </c>
      <c r="D18" s="2" t="s">
        <v>726</v>
      </c>
      <c r="E18" s="2" t="s">
        <v>726</v>
      </c>
      <c r="F18" s="2" t="s">
        <v>924</v>
      </c>
      <c r="G18" s="2">
        <v>2.2400000000000002</v>
      </c>
      <c r="H18" s="2">
        <v>177.44</v>
      </c>
      <c r="I18" s="2">
        <v>0.48399999999999999</v>
      </c>
      <c r="J18" s="2">
        <v>0.35</v>
      </c>
      <c r="K18" s="2" t="s">
        <v>726</v>
      </c>
      <c r="L18" s="2" t="s">
        <v>726</v>
      </c>
      <c r="M18" s="2" t="s">
        <v>726</v>
      </c>
      <c r="N18" s="2" t="s">
        <v>726</v>
      </c>
      <c r="O18" s="2" t="s">
        <v>726</v>
      </c>
      <c r="P18" s="2" t="s">
        <v>726</v>
      </c>
      <c r="Q18" s="2" t="s">
        <v>726</v>
      </c>
      <c r="R18" s="2" t="s">
        <v>726</v>
      </c>
      <c r="S18" s="2" t="s">
        <v>726</v>
      </c>
      <c r="T18" s="2" t="s">
        <v>726</v>
      </c>
      <c r="W18" s="2" t="str">
        <f t="shared" si="4"/>
        <v>Ja</v>
      </c>
      <c r="Y18" s="2" t="str">
        <f t="shared" si="5"/>
        <v>Nej</v>
      </c>
      <c r="Z18" s="2">
        <f t="shared" si="6"/>
        <v>0</v>
      </c>
      <c r="AA18" s="2">
        <f t="shared" si="7"/>
        <v>0</v>
      </c>
    </row>
    <row r="19" spans="1:27" ht="15" customHeight="1" x14ac:dyDescent="0.25">
      <c r="A19" s="2" t="s">
        <v>45</v>
      </c>
      <c r="B19" s="2" t="s">
        <v>46</v>
      </c>
      <c r="C19" s="2">
        <v>2017</v>
      </c>
      <c r="D19" s="2">
        <v>0.49</v>
      </c>
      <c r="E19" s="2" t="s">
        <v>726</v>
      </c>
      <c r="F19" s="2" t="s">
        <v>925</v>
      </c>
      <c r="G19" s="2">
        <v>1.1000000000000001</v>
      </c>
      <c r="H19" s="2">
        <v>0</v>
      </c>
      <c r="I19" s="2">
        <v>0</v>
      </c>
      <c r="J19" s="2">
        <v>0</v>
      </c>
      <c r="K19" s="2" t="s">
        <v>726</v>
      </c>
      <c r="L19" s="2" t="s">
        <v>726</v>
      </c>
      <c r="M19" s="2" t="s">
        <v>726</v>
      </c>
      <c r="N19" s="2" t="s">
        <v>726</v>
      </c>
      <c r="O19" s="2" t="s">
        <v>726</v>
      </c>
      <c r="P19" s="2" t="s">
        <v>726</v>
      </c>
      <c r="Q19" s="2" t="s">
        <v>726</v>
      </c>
      <c r="R19" s="2" t="s">
        <v>726</v>
      </c>
      <c r="S19" s="2" t="s">
        <v>726</v>
      </c>
      <c r="T19" s="2" t="s">
        <v>726</v>
      </c>
      <c r="W19" s="2" t="str">
        <f t="shared" si="4"/>
        <v>Ja</v>
      </c>
      <c r="Y19" s="2" t="str">
        <f t="shared" si="5"/>
        <v>Nej</v>
      </c>
      <c r="Z19" s="2">
        <f t="shared" si="6"/>
        <v>0</v>
      </c>
      <c r="AA19" s="2">
        <f t="shared" si="7"/>
        <v>0</v>
      </c>
    </row>
    <row r="20" spans="1:27" ht="15" customHeight="1" x14ac:dyDescent="0.25">
      <c r="A20" s="2" t="s">
        <v>728</v>
      </c>
      <c r="B20" s="9" t="s">
        <v>1109</v>
      </c>
      <c r="C20" s="2">
        <v>2017</v>
      </c>
      <c r="D20" s="2" t="s">
        <v>609</v>
      </c>
      <c r="E20" s="2" t="s">
        <v>609</v>
      </c>
      <c r="F20" s="2" t="s">
        <v>609</v>
      </c>
      <c r="G20" s="2" t="s">
        <v>609</v>
      </c>
      <c r="H20" s="2" t="s">
        <v>609</v>
      </c>
      <c r="I20" s="2" t="s">
        <v>609</v>
      </c>
      <c r="J20" s="2" t="s">
        <v>609</v>
      </c>
      <c r="K20" s="2" t="s">
        <v>609</v>
      </c>
      <c r="L20" s="2" t="s">
        <v>609</v>
      </c>
      <c r="M20" s="2" t="s">
        <v>609</v>
      </c>
      <c r="N20" s="2" t="s">
        <v>609</v>
      </c>
      <c r="O20" s="2" t="s">
        <v>609</v>
      </c>
      <c r="P20" s="2" t="s">
        <v>609</v>
      </c>
      <c r="Q20" s="2" t="s">
        <v>609</v>
      </c>
      <c r="R20" s="2" t="s">
        <v>609</v>
      </c>
      <c r="S20" s="2" t="s">
        <v>609</v>
      </c>
      <c r="T20" s="2" t="s">
        <v>609</v>
      </c>
      <c r="W20" s="2" t="str">
        <f t="shared" si="4"/>
        <v>Nej</v>
      </c>
      <c r="Y20" s="2" t="str">
        <f t="shared" si="5"/>
        <v>Nej</v>
      </c>
      <c r="Z20" s="2">
        <f t="shared" si="6"/>
        <v>0</v>
      </c>
      <c r="AA20" s="2">
        <f t="shared" si="7"/>
        <v>0</v>
      </c>
    </row>
    <row r="21" spans="1:27" ht="15" customHeight="1" x14ac:dyDescent="0.25">
      <c r="A21" s="2" t="s">
        <v>47</v>
      </c>
      <c r="B21" s="2" t="s">
        <v>48</v>
      </c>
      <c r="C21" s="2">
        <v>2017</v>
      </c>
      <c r="D21" s="2" t="s">
        <v>609</v>
      </c>
      <c r="E21" s="2" t="s">
        <v>609</v>
      </c>
      <c r="F21" s="2" t="s">
        <v>609</v>
      </c>
      <c r="G21" s="2" t="s">
        <v>609</v>
      </c>
      <c r="H21" s="2" t="s">
        <v>609</v>
      </c>
      <c r="I21" s="2" t="s">
        <v>609</v>
      </c>
      <c r="J21" s="2" t="s">
        <v>609</v>
      </c>
      <c r="K21" s="2" t="s">
        <v>609</v>
      </c>
      <c r="L21" s="2" t="s">
        <v>609</v>
      </c>
      <c r="M21" s="2" t="s">
        <v>609</v>
      </c>
      <c r="N21" s="2" t="s">
        <v>609</v>
      </c>
      <c r="O21" s="2" t="s">
        <v>609</v>
      </c>
      <c r="P21" s="2" t="s">
        <v>609</v>
      </c>
      <c r="Q21" s="2" t="s">
        <v>609</v>
      </c>
      <c r="R21" s="2" t="s">
        <v>609</v>
      </c>
      <c r="S21" s="2" t="s">
        <v>609</v>
      </c>
      <c r="T21" s="2" t="s">
        <v>609</v>
      </c>
      <c r="W21" s="2" t="str">
        <f t="shared" si="4"/>
        <v>Nej</v>
      </c>
      <c r="Y21" s="2" t="str">
        <f t="shared" si="5"/>
        <v>Nej</v>
      </c>
      <c r="Z21" s="2">
        <f t="shared" si="6"/>
        <v>0</v>
      </c>
      <c r="AA21" s="2">
        <f t="shared" si="7"/>
        <v>0</v>
      </c>
    </row>
    <row r="22" spans="1:27" ht="15" customHeight="1" x14ac:dyDescent="0.25">
      <c r="A22" s="2" t="s">
        <v>49</v>
      </c>
      <c r="B22" s="2" t="s">
        <v>50</v>
      </c>
      <c r="C22" s="2">
        <v>2017</v>
      </c>
      <c r="D22" s="2" t="s">
        <v>609</v>
      </c>
      <c r="E22" s="2" t="s">
        <v>609</v>
      </c>
      <c r="F22" s="2" t="s">
        <v>609</v>
      </c>
      <c r="G22" s="2" t="s">
        <v>609</v>
      </c>
      <c r="H22" s="2" t="s">
        <v>609</v>
      </c>
      <c r="I22" s="2" t="s">
        <v>609</v>
      </c>
      <c r="J22" s="2" t="s">
        <v>609</v>
      </c>
      <c r="K22" s="2" t="s">
        <v>609</v>
      </c>
      <c r="L22" s="2" t="s">
        <v>609</v>
      </c>
      <c r="M22" s="2" t="s">
        <v>609</v>
      </c>
      <c r="N22" s="2" t="s">
        <v>609</v>
      </c>
      <c r="O22" s="2" t="s">
        <v>609</v>
      </c>
      <c r="P22" s="2" t="s">
        <v>609</v>
      </c>
      <c r="Q22" s="2" t="s">
        <v>609</v>
      </c>
      <c r="R22" s="2" t="s">
        <v>609</v>
      </c>
      <c r="S22" s="2" t="s">
        <v>609</v>
      </c>
      <c r="T22" s="2" t="s">
        <v>609</v>
      </c>
      <c r="W22" s="2" t="str">
        <f t="shared" si="4"/>
        <v>Nej</v>
      </c>
      <c r="Y22" s="2" t="str">
        <f t="shared" si="5"/>
        <v>Nej</v>
      </c>
      <c r="Z22" s="2">
        <f t="shared" si="6"/>
        <v>0</v>
      </c>
      <c r="AA22" s="2">
        <f t="shared" si="7"/>
        <v>0</v>
      </c>
    </row>
    <row r="23" spans="1:27" ht="15" customHeight="1" x14ac:dyDescent="0.25">
      <c r="A23" s="2" t="s">
        <v>53</v>
      </c>
      <c r="B23" s="2" t="s">
        <v>54</v>
      </c>
      <c r="C23" s="2">
        <v>2017</v>
      </c>
      <c r="D23" s="2">
        <v>3.21</v>
      </c>
      <c r="E23" s="2" t="s">
        <v>726</v>
      </c>
      <c r="F23" s="2" t="s">
        <v>926</v>
      </c>
      <c r="G23" s="2">
        <v>1.1000000000000001</v>
      </c>
      <c r="H23" s="2">
        <v>0</v>
      </c>
      <c r="I23" s="2">
        <v>0</v>
      </c>
      <c r="J23" s="2">
        <v>0</v>
      </c>
      <c r="K23" s="2" t="s">
        <v>726</v>
      </c>
      <c r="L23" s="2" t="s">
        <v>726</v>
      </c>
      <c r="M23" s="2" t="s">
        <v>726</v>
      </c>
      <c r="N23" s="2" t="s">
        <v>726</v>
      </c>
      <c r="O23" s="2" t="s">
        <v>726</v>
      </c>
      <c r="P23" s="2" t="s">
        <v>726</v>
      </c>
      <c r="Q23" s="2" t="s">
        <v>726</v>
      </c>
      <c r="R23" s="2" t="s">
        <v>726</v>
      </c>
      <c r="S23" s="2" t="s">
        <v>726</v>
      </c>
      <c r="T23" s="2" t="s">
        <v>726</v>
      </c>
      <c r="W23" s="2" t="str">
        <f t="shared" si="4"/>
        <v>Ja</v>
      </c>
      <c r="Y23" s="2" t="str">
        <f t="shared" si="5"/>
        <v>Nej</v>
      </c>
      <c r="Z23" s="2">
        <f t="shared" si="6"/>
        <v>0</v>
      </c>
      <c r="AA23" s="2">
        <f t="shared" si="7"/>
        <v>0</v>
      </c>
    </row>
    <row r="24" spans="1:27" ht="15" customHeight="1" x14ac:dyDescent="0.25">
      <c r="A24" s="2" t="s">
        <v>55</v>
      </c>
      <c r="B24" s="2" t="s">
        <v>56</v>
      </c>
      <c r="C24" s="2">
        <v>2017</v>
      </c>
      <c r="D24" s="2" t="s">
        <v>609</v>
      </c>
      <c r="E24" s="2" t="s">
        <v>609</v>
      </c>
      <c r="F24" s="2" t="s">
        <v>609</v>
      </c>
      <c r="G24" s="2" t="s">
        <v>609</v>
      </c>
      <c r="H24" s="2" t="s">
        <v>609</v>
      </c>
      <c r="I24" s="2" t="s">
        <v>609</v>
      </c>
      <c r="J24" s="2" t="s">
        <v>609</v>
      </c>
      <c r="K24" s="2" t="s">
        <v>609</v>
      </c>
      <c r="L24" s="2" t="s">
        <v>609</v>
      </c>
      <c r="M24" s="2" t="s">
        <v>609</v>
      </c>
      <c r="N24" s="2" t="s">
        <v>609</v>
      </c>
      <c r="O24" s="2" t="s">
        <v>609</v>
      </c>
      <c r="P24" s="2" t="s">
        <v>609</v>
      </c>
      <c r="Q24" s="2" t="s">
        <v>609</v>
      </c>
      <c r="R24" s="2" t="s">
        <v>609</v>
      </c>
      <c r="S24" s="2" t="s">
        <v>609</v>
      </c>
      <c r="T24" s="2" t="s">
        <v>609</v>
      </c>
      <c r="W24" s="2" t="str">
        <f t="shared" si="4"/>
        <v>Nej</v>
      </c>
      <c r="Y24" s="2" t="str">
        <f t="shared" si="5"/>
        <v>Nej</v>
      </c>
      <c r="Z24" s="2">
        <f t="shared" si="6"/>
        <v>0</v>
      </c>
      <c r="AA24" s="2">
        <f t="shared" si="7"/>
        <v>0</v>
      </c>
    </row>
    <row r="25" spans="1:27" ht="15" customHeight="1" x14ac:dyDescent="0.25">
      <c r="A25" s="2" t="s">
        <v>57</v>
      </c>
      <c r="B25" s="2" t="s">
        <v>58</v>
      </c>
      <c r="C25" s="2">
        <v>2017</v>
      </c>
      <c r="D25" s="2" t="s">
        <v>609</v>
      </c>
      <c r="E25" s="2" t="s">
        <v>609</v>
      </c>
      <c r="F25" s="2" t="s">
        <v>609</v>
      </c>
      <c r="G25" s="2" t="s">
        <v>609</v>
      </c>
      <c r="H25" s="2" t="s">
        <v>609</v>
      </c>
      <c r="I25" s="2" t="s">
        <v>609</v>
      </c>
      <c r="J25" s="2" t="s">
        <v>609</v>
      </c>
      <c r="K25" s="2" t="s">
        <v>609</v>
      </c>
      <c r="L25" s="2" t="s">
        <v>609</v>
      </c>
      <c r="M25" s="2" t="s">
        <v>609</v>
      </c>
      <c r="N25" s="2" t="s">
        <v>609</v>
      </c>
      <c r="O25" s="2" t="s">
        <v>609</v>
      </c>
      <c r="P25" s="2" t="s">
        <v>609</v>
      </c>
      <c r="Q25" s="2" t="s">
        <v>609</v>
      </c>
      <c r="R25" s="2" t="s">
        <v>609</v>
      </c>
      <c r="S25" s="2" t="s">
        <v>609</v>
      </c>
      <c r="T25" s="2" t="s">
        <v>609</v>
      </c>
      <c r="W25" s="2" t="str">
        <f t="shared" si="4"/>
        <v>Nej</v>
      </c>
      <c r="Y25" s="2" t="str">
        <f t="shared" si="5"/>
        <v>Nej</v>
      </c>
      <c r="Z25" s="2">
        <f t="shared" si="6"/>
        <v>0</v>
      </c>
      <c r="AA25" s="2">
        <f t="shared" si="7"/>
        <v>0</v>
      </c>
    </row>
    <row r="26" spans="1:27" ht="15" customHeight="1" x14ac:dyDescent="0.25">
      <c r="A26" s="2" t="s">
        <v>57</v>
      </c>
      <c r="B26" s="2" t="s">
        <v>59</v>
      </c>
      <c r="C26" s="2">
        <v>2017</v>
      </c>
      <c r="D26" s="2" t="s">
        <v>609</v>
      </c>
      <c r="E26" s="2" t="s">
        <v>609</v>
      </c>
      <c r="F26" s="2" t="s">
        <v>609</v>
      </c>
      <c r="G26" s="2" t="s">
        <v>609</v>
      </c>
      <c r="H26" s="2" t="s">
        <v>609</v>
      </c>
      <c r="I26" s="2" t="s">
        <v>609</v>
      </c>
      <c r="J26" s="2" t="s">
        <v>609</v>
      </c>
      <c r="K26" s="2" t="s">
        <v>609</v>
      </c>
      <c r="L26" s="2" t="s">
        <v>609</v>
      </c>
      <c r="M26" s="2" t="s">
        <v>609</v>
      </c>
      <c r="N26" s="2" t="s">
        <v>609</v>
      </c>
      <c r="O26" s="2" t="s">
        <v>609</v>
      </c>
      <c r="P26" s="2" t="s">
        <v>609</v>
      </c>
      <c r="Q26" s="2" t="s">
        <v>609</v>
      </c>
      <c r="R26" s="2" t="s">
        <v>609</v>
      </c>
      <c r="S26" s="2" t="s">
        <v>609</v>
      </c>
      <c r="T26" s="2" t="s">
        <v>609</v>
      </c>
      <c r="W26" s="2" t="str">
        <f t="shared" si="4"/>
        <v>Nej</v>
      </c>
      <c r="Y26" s="2" t="str">
        <f t="shared" si="5"/>
        <v>Nej</v>
      </c>
      <c r="Z26" s="2">
        <f t="shared" si="6"/>
        <v>0</v>
      </c>
      <c r="AA26" s="2">
        <f t="shared" si="7"/>
        <v>0</v>
      </c>
    </row>
    <row r="27" spans="1:27" ht="15" customHeight="1" x14ac:dyDescent="0.25">
      <c r="A27" s="2" t="s">
        <v>57</v>
      </c>
      <c r="B27" s="2" t="s">
        <v>60</v>
      </c>
      <c r="C27" s="2">
        <v>2017</v>
      </c>
      <c r="D27" s="2" t="s">
        <v>609</v>
      </c>
      <c r="E27" s="2" t="s">
        <v>609</v>
      </c>
      <c r="F27" s="2" t="s">
        <v>609</v>
      </c>
      <c r="G27" s="2" t="s">
        <v>609</v>
      </c>
      <c r="H27" s="2" t="s">
        <v>609</v>
      </c>
      <c r="I27" s="2" t="s">
        <v>609</v>
      </c>
      <c r="J27" s="2" t="s">
        <v>609</v>
      </c>
      <c r="K27" s="2" t="s">
        <v>609</v>
      </c>
      <c r="L27" s="2" t="s">
        <v>609</v>
      </c>
      <c r="M27" s="2" t="s">
        <v>609</v>
      </c>
      <c r="N27" s="2" t="s">
        <v>609</v>
      </c>
      <c r="O27" s="2" t="s">
        <v>609</v>
      </c>
      <c r="P27" s="2" t="s">
        <v>609</v>
      </c>
      <c r="Q27" s="2" t="s">
        <v>609</v>
      </c>
      <c r="R27" s="2" t="s">
        <v>609</v>
      </c>
      <c r="S27" s="2" t="s">
        <v>609</v>
      </c>
      <c r="T27" s="2" t="s">
        <v>609</v>
      </c>
      <c r="W27" s="2" t="str">
        <f t="shared" si="4"/>
        <v>Nej</v>
      </c>
      <c r="Y27" s="2" t="str">
        <f t="shared" si="5"/>
        <v>Nej</v>
      </c>
      <c r="Z27" s="2">
        <f t="shared" si="6"/>
        <v>0</v>
      </c>
      <c r="AA27" s="2">
        <f t="shared" si="7"/>
        <v>0</v>
      </c>
    </row>
    <row r="28" spans="1:27" ht="15" customHeight="1" x14ac:dyDescent="0.25">
      <c r="A28" s="2" t="s">
        <v>57</v>
      </c>
      <c r="B28" s="2" t="s">
        <v>61</v>
      </c>
      <c r="C28" s="2">
        <v>2017</v>
      </c>
      <c r="D28" s="2" t="s">
        <v>609</v>
      </c>
      <c r="E28" s="2" t="s">
        <v>609</v>
      </c>
      <c r="F28" s="2" t="s">
        <v>609</v>
      </c>
      <c r="G28" s="2" t="s">
        <v>609</v>
      </c>
      <c r="H28" s="2" t="s">
        <v>609</v>
      </c>
      <c r="I28" s="2" t="s">
        <v>609</v>
      </c>
      <c r="J28" s="2" t="s">
        <v>609</v>
      </c>
      <c r="K28" s="2" t="s">
        <v>609</v>
      </c>
      <c r="L28" s="2" t="s">
        <v>609</v>
      </c>
      <c r="M28" s="2" t="s">
        <v>609</v>
      </c>
      <c r="N28" s="2" t="s">
        <v>609</v>
      </c>
      <c r="O28" s="2" t="s">
        <v>609</v>
      </c>
      <c r="P28" s="2" t="s">
        <v>609</v>
      </c>
      <c r="Q28" s="2" t="s">
        <v>609</v>
      </c>
      <c r="R28" s="2" t="s">
        <v>609</v>
      </c>
      <c r="S28" s="2" t="s">
        <v>609</v>
      </c>
      <c r="T28" s="2" t="s">
        <v>609</v>
      </c>
      <c r="W28" s="2" t="str">
        <f t="shared" si="4"/>
        <v>Nej</v>
      </c>
      <c r="Y28" s="2" t="str">
        <f t="shared" si="5"/>
        <v>Nej</v>
      </c>
      <c r="Z28" s="2">
        <f t="shared" si="6"/>
        <v>0</v>
      </c>
      <c r="AA28" s="2">
        <f t="shared" si="7"/>
        <v>0</v>
      </c>
    </row>
    <row r="29" spans="1:27" ht="15" customHeight="1" x14ac:dyDescent="0.25">
      <c r="A29" s="2" t="s">
        <v>57</v>
      </c>
      <c r="B29" s="2" t="s">
        <v>62</v>
      </c>
      <c r="C29" s="2">
        <v>2017</v>
      </c>
      <c r="D29" s="2" t="s">
        <v>609</v>
      </c>
      <c r="E29" s="2" t="s">
        <v>609</v>
      </c>
      <c r="F29" s="2" t="s">
        <v>609</v>
      </c>
      <c r="G29" s="2" t="s">
        <v>609</v>
      </c>
      <c r="H29" s="2" t="s">
        <v>609</v>
      </c>
      <c r="I29" s="2" t="s">
        <v>609</v>
      </c>
      <c r="J29" s="2" t="s">
        <v>609</v>
      </c>
      <c r="K29" s="2" t="s">
        <v>609</v>
      </c>
      <c r="L29" s="2" t="s">
        <v>609</v>
      </c>
      <c r="M29" s="2" t="s">
        <v>609</v>
      </c>
      <c r="N29" s="2" t="s">
        <v>609</v>
      </c>
      <c r="O29" s="2" t="s">
        <v>609</v>
      </c>
      <c r="P29" s="2" t="s">
        <v>609</v>
      </c>
      <c r="Q29" s="2" t="s">
        <v>609</v>
      </c>
      <c r="R29" s="2" t="s">
        <v>609</v>
      </c>
      <c r="S29" s="2" t="s">
        <v>609</v>
      </c>
      <c r="T29" s="2" t="s">
        <v>609</v>
      </c>
      <c r="W29" s="2" t="str">
        <f t="shared" si="4"/>
        <v>Nej</v>
      </c>
      <c r="Y29" s="2" t="str">
        <f t="shared" si="5"/>
        <v>Nej</v>
      </c>
      <c r="Z29" s="2">
        <f t="shared" si="6"/>
        <v>0</v>
      </c>
      <c r="AA29" s="2">
        <f t="shared" si="7"/>
        <v>0</v>
      </c>
    </row>
    <row r="30" spans="1:27" ht="15" customHeight="1" x14ac:dyDescent="0.25">
      <c r="A30" s="2" t="s">
        <v>57</v>
      </c>
      <c r="B30" s="2" t="s">
        <v>63</v>
      </c>
      <c r="C30" s="2">
        <v>2017</v>
      </c>
      <c r="D30" s="2" t="s">
        <v>609</v>
      </c>
      <c r="E30" s="2" t="s">
        <v>609</v>
      </c>
      <c r="F30" s="2" t="s">
        <v>609</v>
      </c>
      <c r="G30" s="2" t="s">
        <v>609</v>
      </c>
      <c r="H30" s="2" t="s">
        <v>609</v>
      </c>
      <c r="I30" s="2" t="s">
        <v>609</v>
      </c>
      <c r="J30" s="2" t="s">
        <v>609</v>
      </c>
      <c r="K30" s="2" t="s">
        <v>609</v>
      </c>
      <c r="L30" s="2" t="s">
        <v>609</v>
      </c>
      <c r="M30" s="2" t="s">
        <v>609</v>
      </c>
      <c r="N30" s="2" t="s">
        <v>609</v>
      </c>
      <c r="O30" s="2" t="s">
        <v>609</v>
      </c>
      <c r="P30" s="2" t="s">
        <v>609</v>
      </c>
      <c r="Q30" s="2" t="s">
        <v>609</v>
      </c>
      <c r="R30" s="2" t="s">
        <v>609</v>
      </c>
      <c r="S30" s="2" t="s">
        <v>609</v>
      </c>
      <c r="T30" s="2" t="s">
        <v>609</v>
      </c>
      <c r="W30" s="2" t="str">
        <f t="shared" si="4"/>
        <v>Nej</v>
      </c>
      <c r="Y30" s="2" t="str">
        <f t="shared" si="5"/>
        <v>Nej</v>
      </c>
      <c r="Z30" s="2">
        <f t="shared" si="6"/>
        <v>0</v>
      </c>
      <c r="AA30" s="2">
        <f t="shared" si="7"/>
        <v>0</v>
      </c>
    </row>
    <row r="31" spans="1:27" ht="15" customHeight="1" x14ac:dyDescent="0.25">
      <c r="A31" s="2" t="s">
        <v>57</v>
      </c>
      <c r="B31" s="2" t="s">
        <v>64</v>
      </c>
      <c r="C31" s="2">
        <v>2017</v>
      </c>
      <c r="D31" s="2" t="s">
        <v>609</v>
      </c>
      <c r="E31" s="2" t="s">
        <v>609</v>
      </c>
      <c r="F31" s="2" t="s">
        <v>609</v>
      </c>
      <c r="G31" s="2" t="s">
        <v>609</v>
      </c>
      <c r="H31" s="2" t="s">
        <v>609</v>
      </c>
      <c r="I31" s="2" t="s">
        <v>609</v>
      </c>
      <c r="J31" s="2" t="s">
        <v>609</v>
      </c>
      <c r="K31" s="2" t="s">
        <v>609</v>
      </c>
      <c r="L31" s="2" t="s">
        <v>609</v>
      </c>
      <c r="M31" s="2" t="s">
        <v>609</v>
      </c>
      <c r="N31" s="2" t="s">
        <v>609</v>
      </c>
      <c r="O31" s="2" t="s">
        <v>609</v>
      </c>
      <c r="P31" s="2" t="s">
        <v>609</v>
      </c>
      <c r="Q31" s="2" t="s">
        <v>609</v>
      </c>
      <c r="R31" s="2" t="s">
        <v>609</v>
      </c>
      <c r="S31" s="2" t="s">
        <v>609</v>
      </c>
      <c r="T31" s="2" t="s">
        <v>609</v>
      </c>
      <c r="W31" s="2" t="str">
        <f t="shared" si="4"/>
        <v>Nej</v>
      </c>
      <c r="Y31" s="2" t="str">
        <f t="shared" si="5"/>
        <v>Nej</v>
      </c>
      <c r="Z31" s="2">
        <f t="shared" si="6"/>
        <v>0</v>
      </c>
      <c r="AA31" s="2">
        <f t="shared" si="7"/>
        <v>0</v>
      </c>
    </row>
    <row r="32" spans="1:27" ht="15" customHeight="1" x14ac:dyDescent="0.25">
      <c r="A32" s="2" t="s">
        <v>57</v>
      </c>
      <c r="B32" s="2" t="s">
        <v>65</v>
      </c>
      <c r="C32" s="2">
        <v>2017</v>
      </c>
      <c r="D32" s="2" t="s">
        <v>609</v>
      </c>
      <c r="E32" s="2" t="s">
        <v>609</v>
      </c>
      <c r="F32" s="2" t="s">
        <v>609</v>
      </c>
      <c r="G32" s="2" t="s">
        <v>609</v>
      </c>
      <c r="H32" s="2" t="s">
        <v>609</v>
      </c>
      <c r="I32" s="2" t="s">
        <v>609</v>
      </c>
      <c r="J32" s="2" t="s">
        <v>609</v>
      </c>
      <c r="K32" s="2" t="s">
        <v>609</v>
      </c>
      <c r="L32" s="2" t="s">
        <v>609</v>
      </c>
      <c r="M32" s="2" t="s">
        <v>609</v>
      </c>
      <c r="N32" s="2" t="s">
        <v>609</v>
      </c>
      <c r="O32" s="2" t="s">
        <v>609</v>
      </c>
      <c r="P32" s="2" t="s">
        <v>609</v>
      </c>
      <c r="Q32" s="2" t="s">
        <v>609</v>
      </c>
      <c r="R32" s="2" t="s">
        <v>609</v>
      </c>
      <c r="S32" s="2" t="s">
        <v>609</v>
      </c>
      <c r="T32" s="2" t="s">
        <v>609</v>
      </c>
      <c r="W32" s="2" t="str">
        <f t="shared" si="4"/>
        <v>Nej</v>
      </c>
      <c r="Y32" s="2" t="str">
        <f t="shared" si="5"/>
        <v>Nej</v>
      </c>
      <c r="Z32" s="2">
        <f t="shared" si="6"/>
        <v>0</v>
      </c>
      <c r="AA32" s="2">
        <f t="shared" si="7"/>
        <v>0</v>
      </c>
    </row>
    <row r="33" spans="1:27" ht="15" customHeight="1" x14ac:dyDescent="0.25">
      <c r="A33" s="2" t="s">
        <v>57</v>
      </c>
      <c r="B33" s="2" t="s">
        <v>66</v>
      </c>
      <c r="C33" s="2">
        <v>2017</v>
      </c>
      <c r="D33" s="2" t="s">
        <v>609</v>
      </c>
      <c r="E33" s="2" t="s">
        <v>609</v>
      </c>
      <c r="F33" s="2" t="s">
        <v>609</v>
      </c>
      <c r="G33" s="2" t="s">
        <v>609</v>
      </c>
      <c r="H33" s="2" t="s">
        <v>609</v>
      </c>
      <c r="I33" s="2" t="s">
        <v>609</v>
      </c>
      <c r="J33" s="2" t="s">
        <v>609</v>
      </c>
      <c r="K33" s="2" t="s">
        <v>609</v>
      </c>
      <c r="L33" s="2" t="s">
        <v>609</v>
      </c>
      <c r="M33" s="2" t="s">
        <v>609</v>
      </c>
      <c r="N33" s="2" t="s">
        <v>609</v>
      </c>
      <c r="O33" s="2" t="s">
        <v>609</v>
      </c>
      <c r="P33" s="2" t="s">
        <v>609</v>
      </c>
      <c r="Q33" s="2" t="s">
        <v>609</v>
      </c>
      <c r="R33" s="2" t="s">
        <v>609</v>
      </c>
      <c r="S33" s="2" t="s">
        <v>609</v>
      </c>
      <c r="T33" s="2" t="s">
        <v>609</v>
      </c>
      <c r="W33" s="2" t="str">
        <f t="shared" si="4"/>
        <v>Nej</v>
      </c>
      <c r="Y33" s="2" t="str">
        <f t="shared" si="5"/>
        <v>Nej</v>
      </c>
      <c r="Z33" s="2">
        <f t="shared" si="6"/>
        <v>0</v>
      </c>
      <c r="AA33" s="2">
        <f t="shared" si="7"/>
        <v>0</v>
      </c>
    </row>
    <row r="34" spans="1:27" ht="15" customHeight="1" x14ac:dyDescent="0.25">
      <c r="A34" s="2" t="s">
        <v>57</v>
      </c>
      <c r="B34" s="2" t="s">
        <v>67</v>
      </c>
      <c r="C34" s="2">
        <v>2017</v>
      </c>
      <c r="D34" s="2" t="s">
        <v>609</v>
      </c>
      <c r="E34" s="2" t="s">
        <v>609</v>
      </c>
      <c r="F34" s="2" t="s">
        <v>609</v>
      </c>
      <c r="G34" s="2" t="s">
        <v>609</v>
      </c>
      <c r="H34" s="2" t="s">
        <v>609</v>
      </c>
      <c r="I34" s="2" t="s">
        <v>609</v>
      </c>
      <c r="J34" s="2" t="s">
        <v>609</v>
      </c>
      <c r="K34" s="2" t="s">
        <v>609</v>
      </c>
      <c r="L34" s="2" t="s">
        <v>609</v>
      </c>
      <c r="M34" s="2" t="s">
        <v>609</v>
      </c>
      <c r="N34" s="2" t="s">
        <v>609</v>
      </c>
      <c r="O34" s="2" t="s">
        <v>609</v>
      </c>
      <c r="P34" s="2" t="s">
        <v>609</v>
      </c>
      <c r="Q34" s="2" t="s">
        <v>609</v>
      </c>
      <c r="R34" s="2" t="s">
        <v>609</v>
      </c>
      <c r="S34" s="2" t="s">
        <v>609</v>
      </c>
      <c r="T34" s="2" t="s">
        <v>609</v>
      </c>
      <c r="W34" s="2" t="str">
        <f t="shared" si="4"/>
        <v>Nej</v>
      </c>
      <c r="Y34" s="2" t="str">
        <f t="shared" si="5"/>
        <v>Nej</v>
      </c>
      <c r="Z34" s="2">
        <f t="shared" si="6"/>
        <v>0</v>
      </c>
      <c r="AA34" s="2">
        <f t="shared" si="7"/>
        <v>0</v>
      </c>
    </row>
    <row r="35" spans="1:27" ht="15" customHeight="1" x14ac:dyDescent="0.25">
      <c r="A35" s="2" t="s">
        <v>68</v>
      </c>
      <c r="B35" s="2" t="s">
        <v>69</v>
      </c>
      <c r="C35" s="2">
        <v>2017</v>
      </c>
      <c r="D35" s="2">
        <v>7.6</v>
      </c>
      <c r="E35" s="2">
        <v>4.5999999999999996</v>
      </c>
      <c r="F35" s="2" t="s">
        <v>927</v>
      </c>
      <c r="G35" s="2">
        <v>2.2400000000000002</v>
      </c>
      <c r="H35" s="2">
        <v>350.5</v>
      </c>
      <c r="I35" s="2">
        <v>0.48399999999999999</v>
      </c>
      <c r="J35" s="2">
        <v>0.35</v>
      </c>
      <c r="K35" s="2" t="s">
        <v>726</v>
      </c>
      <c r="L35" s="2" t="s">
        <v>726</v>
      </c>
      <c r="M35" s="2" t="s">
        <v>726</v>
      </c>
      <c r="N35" s="2" t="s">
        <v>726</v>
      </c>
      <c r="O35" s="2" t="s">
        <v>726</v>
      </c>
      <c r="P35" s="2" t="s">
        <v>726</v>
      </c>
      <c r="Q35" s="2" t="s">
        <v>726</v>
      </c>
      <c r="R35" s="2" t="s">
        <v>726</v>
      </c>
      <c r="S35" s="2" t="s">
        <v>726</v>
      </c>
      <c r="T35" s="2" t="s">
        <v>726</v>
      </c>
      <c r="W35" s="2" t="str">
        <f t="shared" si="4"/>
        <v>Nej</v>
      </c>
      <c r="Y35" s="2" t="str">
        <f t="shared" si="5"/>
        <v>Nej</v>
      </c>
      <c r="Z35" s="2">
        <f t="shared" si="6"/>
        <v>0</v>
      </c>
      <c r="AA35" s="2">
        <f t="shared" si="7"/>
        <v>0</v>
      </c>
    </row>
    <row r="36" spans="1:27" ht="15" customHeight="1" x14ac:dyDescent="0.25">
      <c r="A36" s="2" t="s">
        <v>72</v>
      </c>
      <c r="B36" s="2" t="s">
        <v>73</v>
      </c>
      <c r="C36" s="2">
        <v>2017</v>
      </c>
      <c r="D36" s="2">
        <v>0.39300000000000002</v>
      </c>
      <c r="E36" s="2" t="s">
        <v>726</v>
      </c>
      <c r="F36" s="2" t="s">
        <v>926</v>
      </c>
      <c r="G36" s="2">
        <v>1.1000000000000001</v>
      </c>
      <c r="H36" s="2">
        <v>0</v>
      </c>
      <c r="I36" s="2">
        <v>0</v>
      </c>
      <c r="J36" s="2">
        <v>0</v>
      </c>
      <c r="K36" s="2" t="s">
        <v>726</v>
      </c>
      <c r="L36" s="2" t="s">
        <v>726</v>
      </c>
      <c r="M36" s="2" t="s">
        <v>726</v>
      </c>
      <c r="N36" s="2" t="s">
        <v>726</v>
      </c>
      <c r="O36" s="2" t="s">
        <v>726</v>
      </c>
      <c r="P36" s="2" t="s">
        <v>726</v>
      </c>
      <c r="Q36" s="2" t="s">
        <v>726</v>
      </c>
      <c r="R36" s="2" t="s">
        <v>726</v>
      </c>
      <c r="S36" s="2" t="s">
        <v>726</v>
      </c>
      <c r="T36" s="2" t="s">
        <v>726</v>
      </c>
      <c r="W36" s="2" t="str">
        <f t="shared" si="4"/>
        <v>Ja</v>
      </c>
      <c r="Y36" s="2" t="str">
        <f t="shared" si="5"/>
        <v>Nej</v>
      </c>
      <c r="Z36" s="2">
        <f t="shared" si="6"/>
        <v>0</v>
      </c>
      <c r="AA36" s="2">
        <f t="shared" si="7"/>
        <v>0</v>
      </c>
    </row>
    <row r="37" spans="1:27" ht="15" customHeight="1" x14ac:dyDescent="0.25">
      <c r="A37" s="2" t="s">
        <v>72</v>
      </c>
      <c r="B37" s="2" t="s">
        <v>74</v>
      </c>
      <c r="C37" s="2">
        <v>2017</v>
      </c>
      <c r="D37" s="2">
        <v>7.109</v>
      </c>
      <c r="E37" s="2">
        <v>2.3929999999999998</v>
      </c>
      <c r="F37" s="2" t="s">
        <v>926</v>
      </c>
      <c r="G37" s="2">
        <v>1.1000000000000001</v>
      </c>
      <c r="H37" s="2">
        <v>0</v>
      </c>
      <c r="I37" s="2">
        <v>0</v>
      </c>
      <c r="J37" s="2">
        <v>0</v>
      </c>
      <c r="K37" s="2" t="s">
        <v>726</v>
      </c>
      <c r="L37" s="2" t="s">
        <v>726</v>
      </c>
      <c r="M37" s="2" t="s">
        <v>726</v>
      </c>
      <c r="N37" s="2" t="s">
        <v>726</v>
      </c>
      <c r="O37" s="2" t="s">
        <v>726</v>
      </c>
      <c r="P37" s="2" t="s">
        <v>726</v>
      </c>
      <c r="Q37" s="2" t="s">
        <v>726</v>
      </c>
      <c r="R37" s="2" t="s">
        <v>726</v>
      </c>
      <c r="S37" s="2" t="s">
        <v>726</v>
      </c>
      <c r="T37" s="2" t="s">
        <v>726</v>
      </c>
      <c r="W37" s="2" t="str">
        <f t="shared" si="4"/>
        <v>Ja</v>
      </c>
      <c r="Y37" s="2" t="str">
        <f t="shared" si="5"/>
        <v>Nej</v>
      </c>
      <c r="Z37" s="2">
        <f t="shared" si="6"/>
        <v>0</v>
      </c>
      <c r="AA37" s="2">
        <f t="shared" si="7"/>
        <v>0</v>
      </c>
    </row>
    <row r="38" spans="1:27" ht="15" customHeight="1" x14ac:dyDescent="0.25">
      <c r="A38" s="2" t="s">
        <v>72</v>
      </c>
      <c r="B38" s="2" t="s">
        <v>75</v>
      </c>
      <c r="C38" s="2">
        <v>2017</v>
      </c>
      <c r="D38" s="2">
        <v>0.59199999999999997</v>
      </c>
      <c r="E38" s="2" t="s">
        <v>726</v>
      </c>
      <c r="F38" s="2" t="s">
        <v>926</v>
      </c>
      <c r="G38" s="2">
        <v>1.1000000000000001</v>
      </c>
      <c r="H38" s="2">
        <v>0</v>
      </c>
      <c r="I38" s="2">
        <v>0</v>
      </c>
      <c r="J38" s="2">
        <v>0</v>
      </c>
      <c r="K38" s="2" t="s">
        <v>726</v>
      </c>
      <c r="L38" s="2" t="s">
        <v>726</v>
      </c>
      <c r="M38" s="2" t="s">
        <v>726</v>
      </c>
      <c r="N38" s="2" t="s">
        <v>726</v>
      </c>
      <c r="O38" s="2" t="s">
        <v>726</v>
      </c>
      <c r="P38" s="2" t="s">
        <v>726</v>
      </c>
      <c r="Q38" s="2" t="s">
        <v>726</v>
      </c>
      <c r="R38" s="2" t="s">
        <v>726</v>
      </c>
      <c r="S38" s="2" t="s">
        <v>726</v>
      </c>
      <c r="T38" s="2" t="s">
        <v>726</v>
      </c>
      <c r="W38" s="2" t="str">
        <f t="shared" si="4"/>
        <v>Ja</v>
      </c>
      <c r="Y38" s="2" t="str">
        <f t="shared" si="5"/>
        <v>Nej</v>
      </c>
      <c r="Z38" s="2">
        <f t="shared" si="6"/>
        <v>0</v>
      </c>
      <c r="AA38" s="2">
        <f t="shared" si="7"/>
        <v>0</v>
      </c>
    </row>
    <row r="39" spans="1:27" ht="15" customHeight="1" x14ac:dyDescent="0.25">
      <c r="A39" s="2" t="s">
        <v>76</v>
      </c>
      <c r="B39" s="2" t="s">
        <v>77</v>
      </c>
      <c r="C39" s="2">
        <v>2017</v>
      </c>
      <c r="D39" s="2" t="s">
        <v>726</v>
      </c>
      <c r="E39" s="2" t="s">
        <v>726</v>
      </c>
      <c r="F39" s="2" t="s">
        <v>609</v>
      </c>
      <c r="G39" s="2">
        <v>2.2400000000000002</v>
      </c>
      <c r="H39" s="2">
        <v>350.5</v>
      </c>
      <c r="I39" s="2">
        <v>0.48399999999999999</v>
      </c>
      <c r="J39" s="2">
        <v>0.35</v>
      </c>
      <c r="K39" s="2" t="s">
        <v>726</v>
      </c>
      <c r="L39" s="2" t="s">
        <v>726</v>
      </c>
      <c r="M39" s="2" t="s">
        <v>726</v>
      </c>
      <c r="N39" s="2" t="s">
        <v>726</v>
      </c>
      <c r="O39" s="2" t="s">
        <v>726</v>
      </c>
      <c r="P39" s="2" t="s">
        <v>726</v>
      </c>
      <c r="Q39" s="2" t="s">
        <v>726</v>
      </c>
      <c r="R39" s="2" t="s">
        <v>726</v>
      </c>
      <c r="S39" s="2" t="s">
        <v>726</v>
      </c>
      <c r="T39" s="2" t="s">
        <v>726</v>
      </c>
      <c r="W39" s="2" t="str">
        <f t="shared" si="4"/>
        <v>Nej</v>
      </c>
      <c r="Y39" s="2" t="str">
        <f t="shared" si="5"/>
        <v>Nej</v>
      </c>
      <c r="Z39" s="2">
        <f t="shared" si="6"/>
        <v>0</v>
      </c>
      <c r="AA39" s="2">
        <f t="shared" si="7"/>
        <v>0</v>
      </c>
    </row>
    <row r="40" spans="1:27" ht="15" customHeight="1" x14ac:dyDescent="0.25">
      <c r="A40" s="2" t="s">
        <v>76</v>
      </c>
      <c r="B40" s="2" t="s">
        <v>78</v>
      </c>
      <c r="C40" s="2">
        <v>2017</v>
      </c>
      <c r="D40" s="2" t="s">
        <v>726</v>
      </c>
      <c r="E40" s="2" t="s">
        <v>726</v>
      </c>
      <c r="F40" s="2" t="s">
        <v>609</v>
      </c>
      <c r="G40" s="2">
        <v>2.2400000000000002</v>
      </c>
      <c r="H40" s="2">
        <v>350.5</v>
      </c>
      <c r="I40" s="2">
        <v>0.48399999999999999</v>
      </c>
      <c r="J40" s="2">
        <v>0.35</v>
      </c>
      <c r="K40" s="2" t="s">
        <v>726</v>
      </c>
      <c r="L40" s="2" t="s">
        <v>726</v>
      </c>
      <c r="M40" s="2" t="s">
        <v>726</v>
      </c>
      <c r="N40" s="2" t="s">
        <v>726</v>
      </c>
      <c r="O40" s="2" t="s">
        <v>726</v>
      </c>
      <c r="P40" s="2" t="s">
        <v>726</v>
      </c>
      <c r="Q40" s="2" t="s">
        <v>726</v>
      </c>
      <c r="R40" s="2" t="s">
        <v>726</v>
      </c>
      <c r="S40" s="2" t="s">
        <v>726</v>
      </c>
      <c r="T40" s="2" t="s">
        <v>726</v>
      </c>
      <c r="W40" s="2" t="str">
        <f t="shared" si="4"/>
        <v>Nej</v>
      </c>
      <c r="Y40" s="2" t="str">
        <f t="shared" si="5"/>
        <v>Nej</v>
      </c>
      <c r="Z40" s="2">
        <f t="shared" si="6"/>
        <v>0</v>
      </c>
      <c r="AA40" s="2">
        <f t="shared" si="7"/>
        <v>0</v>
      </c>
    </row>
    <row r="41" spans="1:27" ht="15" customHeight="1" x14ac:dyDescent="0.25">
      <c r="A41" s="2" t="s">
        <v>79</v>
      </c>
      <c r="B41" s="2" t="s">
        <v>80</v>
      </c>
      <c r="C41" s="2">
        <v>2017</v>
      </c>
      <c r="D41" s="2">
        <v>3.4</v>
      </c>
      <c r="E41" s="2">
        <v>6.8179999999999996</v>
      </c>
      <c r="F41" s="2" t="s">
        <v>926</v>
      </c>
      <c r="G41" s="2">
        <v>1.1000000000000001</v>
      </c>
      <c r="H41" s="2">
        <v>0</v>
      </c>
      <c r="I41" s="2">
        <v>0</v>
      </c>
      <c r="J41" s="2">
        <v>0</v>
      </c>
      <c r="K41" s="2">
        <v>3.5569999999999999</v>
      </c>
      <c r="L41" s="2">
        <v>0.03</v>
      </c>
      <c r="M41" s="2">
        <v>8.9600000000000009</v>
      </c>
      <c r="N41" s="2">
        <v>6.92</v>
      </c>
      <c r="O41" s="2">
        <v>0</v>
      </c>
      <c r="P41" s="2">
        <v>54.850999999999999</v>
      </c>
      <c r="Q41" s="2">
        <v>0.03</v>
      </c>
      <c r="R41" s="2">
        <v>8.9600000000000009</v>
      </c>
      <c r="S41" s="2">
        <v>6.92</v>
      </c>
      <c r="T41" s="2">
        <v>0</v>
      </c>
      <c r="W41" s="2" t="str">
        <f t="shared" si="4"/>
        <v>Ja</v>
      </c>
      <c r="Y41" s="2" t="str">
        <f t="shared" si="5"/>
        <v>Ja</v>
      </c>
      <c r="Z41" s="2">
        <f t="shared" si="6"/>
        <v>3.5569999999999999</v>
      </c>
      <c r="AA41" s="2">
        <f t="shared" si="7"/>
        <v>0</v>
      </c>
    </row>
    <row r="42" spans="1:27" ht="15" customHeight="1" x14ac:dyDescent="0.25">
      <c r="A42" s="2" t="s">
        <v>79</v>
      </c>
      <c r="B42" s="2" t="s">
        <v>81</v>
      </c>
      <c r="C42" s="2">
        <v>2017</v>
      </c>
      <c r="D42" s="2">
        <v>8.3000000000000001E-3</v>
      </c>
      <c r="E42" s="2" t="s">
        <v>726</v>
      </c>
      <c r="F42" s="2" t="s">
        <v>926</v>
      </c>
      <c r="G42" s="2">
        <v>1.1000000000000001</v>
      </c>
      <c r="H42" s="2">
        <v>0</v>
      </c>
      <c r="I42" s="2">
        <v>0</v>
      </c>
      <c r="J42" s="2">
        <v>0</v>
      </c>
      <c r="K42" s="2" t="s">
        <v>726</v>
      </c>
      <c r="L42" s="2" t="s">
        <v>726</v>
      </c>
      <c r="M42" s="2" t="s">
        <v>726</v>
      </c>
      <c r="N42" s="2" t="s">
        <v>726</v>
      </c>
      <c r="O42" s="2" t="s">
        <v>726</v>
      </c>
      <c r="P42" s="2" t="s">
        <v>726</v>
      </c>
      <c r="Q42" s="2" t="s">
        <v>726</v>
      </c>
      <c r="R42" s="2" t="s">
        <v>726</v>
      </c>
      <c r="S42" s="2" t="s">
        <v>726</v>
      </c>
      <c r="T42" s="2" t="s">
        <v>726</v>
      </c>
      <c r="W42" s="2" t="str">
        <f t="shared" si="4"/>
        <v>Ja</v>
      </c>
      <c r="Y42" s="2" t="str">
        <f t="shared" si="5"/>
        <v>Nej</v>
      </c>
      <c r="Z42" s="2">
        <f t="shared" si="6"/>
        <v>0</v>
      </c>
      <c r="AA42" s="2">
        <f t="shared" si="7"/>
        <v>0</v>
      </c>
    </row>
    <row r="43" spans="1:27" ht="15" customHeight="1" x14ac:dyDescent="0.25">
      <c r="A43" s="2" t="s">
        <v>79</v>
      </c>
      <c r="B43" s="2" t="s">
        <v>82</v>
      </c>
      <c r="C43" s="2">
        <v>2017</v>
      </c>
      <c r="D43" s="2">
        <v>9.2700000000000005E-2</v>
      </c>
      <c r="E43" s="2" t="s">
        <v>726</v>
      </c>
      <c r="F43" s="2" t="s">
        <v>926</v>
      </c>
      <c r="G43" s="2">
        <v>1.1000000000000001</v>
      </c>
      <c r="H43" s="2">
        <v>0</v>
      </c>
      <c r="I43" s="2">
        <v>0</v>
      </c>
      <c r="J43" s="2">
        <v>0</v>
      </c>
      <c r="K43" s="2" t="s">
        <v>726</v>
      </c>
      <c r="L43" s="2" t="s">
        <v>726</v>
      </c>
      <c r="M43" s="2" t="s">
        <v>726</v>
      </c>
      <c r="N43" s="2" t="s">
        <v>726</v>
      </c>
      <c r="O43" s="2" t="s">
        <v>726</v>
      </c>
      <c r="P43" s="2" t="s">
        <v>726</v>
      </c>
      <c r="Q43" s="2" t="s">
        <v>726</v>
      </c>
      <c r="R43" s="2" t="s">
        <v>726</v>
      </c>
      <c r="S43" s="2" t="s">
        <v>726</v>
      </c>
      <c r="T43" s="2" t="s">
        <v>726</v>
      </c>
      <c r="W43" s="2" t="str">
        <f t="shared" si="4"/>
        <v>Ja</v>
      </c>
      <c r="Y43" s="2" t="str">
        <f t="shared" si="5"/>
        <v>Nej</v>
      </c>
      <c r="Z43" s="2">
        <f t="shared" si="6"/>
        <v>0</v>
      </c>
      <c r="AA43" s="2">
        <f t="shared" si="7"/>
        <v>0</v>
      </c>
    </row>
    <row r="44" spans="1:27" ht="15" customHeight="1" x14ac:dyDescent="0.25">
      <c r="A44" s="2" t="s">
        <v>83</v>
      </c>
      <c r="B44" s="2" t="s">
        <v>84</v>
      </c>
      <c r="C44" s="2">
        <v>2017</v>
      </c>
      <c r="D44" s="2">
        <v>6.0979999999999999</v>
      </c>
      <c r="E44" s="2">
        <v>31.657</v>
      </c>
      <c r="F44" s="2" t="s">
        <v>928</v>
      </c>
      <c r="G44" s="2">
        <v>1.05</v>
      </c>
      <c r="H44" s="2">
        <v>0</v>
      </c>
      <c r="I44" s="2">
        <v>0</v>
      </c>
      <c r="J44" s="2">
        <v>0</v>
      </c>
      <c r="K44" s="2" t="s">
        <v>726</v>
      </c>
      <c r="L44" s="2" t="s">
        <v>726</v>
      </c>
      <c r="M44" s="2" t="s">
        <v>726</v>
      </c>
      <c r="N44" s="2" t="s">
        <v>726</v>
      </c>
      <c r="O44" s="2" t="s">
        <v>726</v>
      </c>
      <c r="P44" s="2" t="s">
        <v>726</v>
      </c>
      <c r="Q44" s="2" t="s">
        <v>726</v>
      </c>
      <c r="R44" s="2" t="s">
        <v>726</v>
      </c>
      <c r="S44" s="2" t="s">
        <v>726</v>
      </c>
      <c r="T44" s="2" t="s">
        <v>726</v>
      </c>
      <c r="W44" s="2" t="str">
        <f t="shared" si="4"/>
        <v>Ja</v>
      </c>
      <c r="Y44" s="2" t="str">
        <f t="shared" si="5"/>
        <v>Nej</v>
      </c>
      <c r="Z44" s="2">
        <f t="shared" si="6"/>
        <v>0</v>
      </c>
      <c r="AA44" s="2">
        <f t="shared" si="7"/>
        <v>0</v>
      </c>
    </row>
    <row r="45" spans="1:27" ht="15" customHeight="1" x14ac:dyDescent="0.25">
      <c r="A45" s="2" t="s">
        <v>83</v>
      </c>
      <c r="B45" s="2" t="s">
        <v>85</v>
      </c>
      <c r="C45" s="2">
        <v>2017</v>
      </c>
      <c r="D45" s="2">
        <v>0.42099999999999999</v>
      </c>
      <c r="E45" s="2" t="s">
        <v>726</v>
      </c>
      <c r="F45" s="2" t="s">
        <v>929</v>
      </c>
      <c r="G45" s="2">
        <v>1.05</v>
      </c>
      <c r="H45" s="2">
        <v>0</v>
      </c>
      <c r="I45" s="2">
        <v>0</v>
      </c>
      <c r="J45" s="2">
        <v>0</v>
      </c>
      <c r="K45" s="2" t="s">
        <v>726</v>
      </c>
      <c r="L45" s="2" t="s">
        <v>726</v>
      </c>
      <c r="M45" s="2" t="s">
        <v>726</v>
      </c>
      <c r="N45" s="2" t="s">
        <v>726</v>
      </c>
      <c r="O45" s="2" t="s">
        <v>726</v>
      </c>
      <c r="P45" s="2" t="s">
        <v>726</v>
      </c>
      <c r="Q45" s="2" t="s">
        <v>726</v>
      </c>
      <c r="R45" s="2" t="s">
        <v>726</v>
      </c>
      <c r="S45" s="2" t="s">
        <v>726</v>
      </c>
      <c r="T45" s="2" t="s">
        <v>726</v>
      </c>
      <c r="W45" s="2" t="str">
        <f t="shared" si="4"/>
        <v>Ja</v>
      </c>
      <c r="Y45" s="2" t="str">
        <f t="shared" si="5"/>
        <v>Nej</v>
      </c>
      <c r="Z45" s="2">
        <f t="shared" si="6"/>
        <v>0</v>
      </c>
      <c r="AA45" s="2">
        <f t="shared" si="7"/>
        <v>0</v>
      </c>
    </row>
    <row r="46" spans="1:27" ht="15" customHeight="1" x14ac:dyDescent="0.25">
      <c r="A46" s="2" t="s">
        <v>86</v>
      </c>
      <c r="B46" s="9" t="s">
        <v>1103</v>
      </c>
      <c r="C46" s="2">
        <v>2017</v>
      </c>
      <c r="D46" s="2" t="s">
        <v>609</v>
      </c>
      <c r="E46" s="2" t="s">
        <v>609</v>
      </c>
      <c r="F46" s="2" t="s">
        <v>609</v>
      </c>
      <c r="G46" s="2" t="s">
        <v>609</v>
      </c>
      <c r="H46" s="2" t="s">
        <v>609</v>
      </c>
      <c r="I46" s="2" t="s">
        <v>609</v>
      </c>
      <c r="J46" s="2" t="s">
        <v>609</v>
      </c>
      <c r="K46" s="2" t="s">
        <v>609</v>
      </c>
      <c r="L46" s="2" t="s">
        <v>609</v>
      </c>
      <c r="M46" s="2" t="s">
        <v>609</v>
      </c>
      <c r="N46" s="2" t="s">
        <v>609</v>
      </c>
      <c r="O46" s="2" t="s">
        <v>609</v>
      </c>
      <c r="P46" s="2" t="s">
        <v>609</v>
      </c>
      <c r="Q46" s="2" t="s">
        <v>609</v>
      </c>
      <c r="R46" s="2" t="s">
        <v>609</v>
      </c>
      <c r="S46" s="2" t="s">
        <v>609</v>
      </c>
      <c r="T46" s="2" t="s">
        <v>609</v>
      </c>
      <c r="W46" s="2" t="str">
        <f t="shared" si="4"/>
        <v>Nej</v>
      </c>
      <c r="Y46" s="2" t="str">
        <f t="shared" si="5"/>
        <v>Nej</v>
      </c>
      <c r="Z46" s="2">
        <f t="shared" si="6"/>
        <v>0</v>
      </c>
      <c r="AA46" s="2">
        <f t="shared" si="7"/>
        <v>0</v>
      </c>
    </row>
    <row r="47" spans="1:27" ht="15" customHeight="1" x14ac:dyDescent="0.25">
      <c r="A47" s="2" t="s">
        <v>88</v>
      </c>
      <c r="B47" s="2" t="s">
        <v>89</v>
      </c>
      <c r="C47" s="2">
        <v>2017</v>
      </c>
      <c r="D47" s="2" t="s">
        <v>609</v>
      </c>
      <c r="E47" s="2" t="s">
        <v>726</v>
      </c>
      <c r="F47" s="2" t="s">
        <v>609</v>
      </c>
      <c r="G47" s="2">
        <v>2.38</v>
      </c>
      <c r="H47" s="2" t="s">
        <v>609</v>
      </c>
      <c r="I47" s="2" t="s">
        <v>609</v>
      </c>
      <c r="J47" s="2" t="s">
        <v>609</v>
      </c>
      <c r="K47" s="2" t="s">
        <v>726</v>
      </c>
      <c r="L47" s="2" t="s">
        <v>726</v>
      </c>
      <c r="M47" s="2" t="s">
        <v>726</v>
      </c>
      <c r="N47" s="2" t="s">
        <v>726</v>
      </c>
      <c r="O47" s="2" t="s">
        <v>726</v>
      </c>
      <c r="P47" s="2" t="s">
        <v>726</v>
      </c>
      <c r="Q47" s="2" t="s">
        <v>726</v>
      </c>
      <c r="R47" s="2" t="s">
        <v>726</v>
      </c>
      <c r="S47" s="2" t="s">
        <v>726</v>
      </c>
      <c r="T47" s="2" t="s">
        <v>726</v>
      </c>
      <c r="W47" s="2" t="str">
        <f t="shared" si="4"/>
        <v>Ja</v>
      </c>
      <c r="Y47" s="2" t="str">
        <f t="shared" si="5"/>
        <v>Nej</v>
      </c>
      <c r="Z47" s="2">
        <f t="shared" si="6"/>
        <v>0</v>
      </c>
      <c r="AA47" s="2">
        <f t="shared" si="7"/>
        <v>0</v>
      </c>
    </row>
    <row r="48" spans="1:27" ht="15" customHeight="1" x14ac:dyDescent="0.25">
      <c r="A48" s="2" t="s">
        <v>93</v>
      </c>
      <c r="B48" s="2" t="s">
        <v>94</v>
      </c>
      <c r="C48" s="2">
        <v>2017</v>
      </c>
      <c r="D48" s="2" t="s">
        <v>726</v>
      </c>
      <c r="E48" s="2" t="s">
        <v>726</v>
      </c>
      <c r="F48" s="2" t="s">
        <v>609</v>
      </c>
      <c r="G48" s="2">
        <v>2.2400000000000002</v>
      </c>
      <c r="H48" s="2">
        <v>350.5</v>
      </c>
      <c r="I48" s="2">
        <v>0.48399999999999999</v>
      </c>
      <c r="J48" s="2">
        <v>0.35</v>
      </c>
      <c r="K48" s="2" t="s">
        <v>726</v>
      </c>
      <c r="L48" s="2" t="s">
        <v>726</v>
      </c>
      <c r="M48" s="2" t="s">
        <v>726</v>
      </c>
      <c r="N48" s="2" t="s">
        <v>726</v>
      </c>
      <c r="O48" s="2" t="s">
        <v>726</v>
      </c>
      <c r="P48" s="2" t="s">
        <v>726</v>
      </c>
      <c r="Q48" s="2" t="s">
        <v>726</v>
      </c>
      <c r="R48" s="2" t="s">
        <v>726</v>
      </c>
      <c r="S48" s="2" t="s">
        <v>726</v>
      </c>
      <c r="T48" s="2" t="s">
        <v>726</v>
      </c>
      <c r="W48" s="2" t="str">
        <f t="shared" si="4"/>
        <v>Nej</v>
      </c>
      <c r="Y48" s="2" t="str">
        <f t="shared" si="5"/>
        <v>Nej</v>
      </c>
      <c r="Z48" s="2">
        <f t="shared" si="6"/>
        <v>0</v>
      </c>
      <c r="AA48" s="2">
        <f t="shared" si="7"/>
        <v>0</v>
      </c>
    </row>
    <row r="49" spans="1:27" ht="15" customHeight="1" x14ac:dyDescent="0.25">
      <c r="A49" s="2" t="s">
        <v>98</v>
      </c>
      <c r="B49" s="2" t="s">
        <v>99</v>
      </c>
      <c r="C49" s="2">
        <v>2017</v>
      </c>
      <c r="D49" s="2">
        <v>0.126</v>
      </c>
      <c r="E49" s="2" t="s">
        <v>726</v>
      </c>
      <c r="F49" s="2" t="s">
        <v>930</v>
      </c>
      <c r="G49" s="2">
        <v>0.13</v>
      </c>
      <c r="H49" s="2">
        <v>0</v>
      </c>
      <c r="I49" s="2">
        <v>0</v>
      </c>
      <c r="J49" s="2">
        <v>0</v>
      </c>
      <c r="K49" s="2" t="s">
        <v>726</v>
      </c>
      <c r="L49" s="2" t="s">
        <v>726</v>
      </c>
      <c r="M49" s="2" t="s">
        <v>726</v>
      </c>
      <c r="N49" s="2" t="s">
        <v>726</v>
      </c>
      <c r="O49" s="2" t="s">
        <v>726</v>
      </c>
      <c r="P49" s="2" t="s">
        <v>726</v>
      </c>
      <c r="Q49" s="2" t="s">
        <v>726</v>
      </c>
      <c r="R49" s="2" t="s">
        <v>726</v>
      </c>
      <c r="S49" s="2" t="s">
        <v>726</v>
      </c>
      <c r="T49" s="2" t="s">
        <v>726</v>
      </c>
      <c r="W49" s="2" t="str">
        <f t="shared" si="4"/>
        <v>Ja</v>
      </c>
      <c r="Y49" s="2" t="str">
        <f t="shared" si="5"/>
        <v>Nej</v>
      </c>
      <c r="Z49" s="2">
        <f t="shared" si="6"/>
        <v>0</v>
      </c>
      <c r="AA49" s="2">
        <f t="shared" si="7"/>
        <v>0</v>
      </c>
    </row>
    <row r="50" spans="1:27" ht="15" customHeight="1" x14ac:dyDescent="0.25">
      <c r="A50" s="2" t="s">
        <v>98</v>
      </c>
      <c r="B50" s="2" t="s">
        <v>100</v>
      </c>
      <c r="C50" s="2">
        <v>2017</v>
      </c>
      <c r="D50" s="2">
        <v>0.54700000000000004</v>
      </c>
      <c r="E50" s="2">
        <v>18.239999999999998</v>
      </c>
      <c r="F50" s="2" t="s">
        <v>931</v>
      </c>
      <c r="G50" s="2">
        <v>0.13</v>
      </c>
      <c r="H50" s="2">
        <v>0</v>
      </c>
      <c r="I50" s="2">
        <v>0</v>
      </c>
      <c r="J50" s="2">
        <v>0</v>
      </c>
      <c r="K50" s="2" t="s">
        <v>726</v>
      </c>
      <c r="L50" s="2" t="s">
        <v>726</v>
      </c>
      <c r="M50" s="2" t="s">
        <v>726</v>
      </c>
      <c r="N50" s="2" t="s">
        <v>726</v>
      </c>
      <c r="O50" s="2" t="s">
        <v>726</v>
      </c>
      <c r="P50" s="2" t="s">
        <v>726</v>
      </c>
      <c r="Q50" s="2" t="s">
        <v>726</v>
      </c>
      <c r="R50" s="2" t="s">
        <v>726</v>
      </c>
      <c r="S50" s="2" t="s">
        <v>726</v>
      </c>
      <c r="T50" s="2" t="s">
        <v>726</v>
      </c>
      <c r="W50" s="2" t="str">
        <f t="shared" si="4"/>
        <v>Ja</v>
      </c>
      <c r="Y50" s="2" t="str">
        <f t="shared" si="5"/>
        <v>Nej</v>
      </c>
      <c r="Z50" s="2">
        <f t="shared" si="6"/>
        <v>0</v>
      </c>
      <c r="AA50" s="2">
        <f t="shared" si="7"/>
        <v>0</v>
      </c>
    </row>
    <row r="51" spans="1:27" ht="15" customHeight="1" x14ac:dyDescent="0.25">
      <c r="A51" s="2" t="s">
        <v>101</v>
      </c>
      <c r="B51" s="2" t="s">
        <v>102</v>
      </c>
      <c r="C51" s="2">
        <v>2017</v>
      </c>
      <c r="D51" s="2">
        <v>2.9000000000000001E-2</v>
      </c>
      <c r="E51" s="2" t="s">
        <v>726</v>
      </c>
      <c r="F51" s="2" t="s">
        <v>932</v>
      </c>
      <c r="G51" s="2">
        <v>1.1000000000000001</v>
      </c>
      <c r="H51" s="2">
        <v>0</v>
      </c>
      <c r="I51" s="2">
        <v>0</v>
      </c>
      <c r="J51" s="2">
        <v>0</v>
      </c>
      <c r="K51" s="2" t="s">
        <v>726</v>
      </c>
      <c r="L51" s="2" t="s">
        <v>726</v>
      </c>
      <c r="M51" s="2" t="s">
        <v>726</v>
      </c>
      <c r="N51" s="2" t="s">
        <v>726</v>
      </c>
      <c r="O51" s="2" t="s">
        <v>726</v>
      </c>
      <c r="P51" s="2" t="s">
        <v>726</v>
      </c>
      <c r="Q51" s="2" t="s">
        <v>726</v>
      </c>
      <c r="R51" s="2" t="s">
        <v>726</v>
      </c>
      <c r="S51" s="2" t="s">
        <v>726</v>
      </c>
      <c r="T51" s="2" t="s">
        <v>726</v>
      </c>
      <c r="W51" s="2" t="str">
        <f t="shared" si="4"/>
        <v>Ja</v>
      </c>
      <c r="Y51" s="2" t="str">
        <f t="shared" si="5"/>
        <v>Nej</v>
      </c>
      <c r="Z51" s="2">
        <f t="shared" si="6"/>
        <v>0</v>
      </c>
      <c r="AA51" s="2">
        <f t="shared" si="7"/>
        <v>0</v>
      </c>
    </row>
    <row r="52" spans="1:27" ht="15" customHeight="1" x14ac:dyDescent="0.25">
      <c r="A52" s="2" t="s">
        <v>101</v>
      </c>
      <c r="B52" s="2" t="s">
        <v>103</v>
      </c>
      <c r="C52" s="2">
        <v>2017</v>
      </c>
      <c r="D52" s="2">
        <v>1.1319999999999999</v>
      </c>
      <c r="E52" s="2" t="s">
        <v>726</v>
      </c>
      <c r="F52" s="2" t="s">
        <v>933</v>
      </c>
      <c r="G52" s="2">
        <v>1.1000000000000001</v>
      </c>
      <c r="H52" s="2">
        <v>0</v>
      </c>
      <c r="I52" s="2">
        <v>0</v>
      </c>
      <c r="J52" s="2">
        <v>0</v>
      </c>
      <c r="K52" s="2" t="s">
        <v>726</v>
      </c>
      <c r="L52" s="2" t="s">
        <v>726</v>
      </c>
      <c r="M52" s="2" t="s">
        <v>726</v>
      </c>
      <c r="N52" s="2" t="s">
        <v>726</v>
      </c>
      <c r="O52" s="2" t="s">
        <v>726</v>
      </c>
      <c r="P52" s="2" t="s">
        <v>726</v>
      </c>
      <c r="Q52" s="2" t="s">
        <v>726</v>
      </c>
      <c r="R52" s="2" t="s">
        <v>726</v>
      </c>
      <c r="S52" s="2" t="s">
        <v>726</v>
      </c>
      <c r="T52" s="2" t="s">
        <v>726</v>
      </c>
      <c r="W52" s="2" t="str">
        <f t="shared" si="4"/>
        <v>Ja</v>
      </c>
      <c r="Y52" s="2" t="str">
        <f t="shared" si="5"/>
        <v>Nej</v>
      </c>
      <c r="Z52" s="2">
        <f t="shared" si="6"/>
        <v>0</v>
      </c>
      <c r="AA52" s="2">
        <f t="shared" si="7"/>
        <v>0</v>
      </c>
    </row>
    <row r="53" spans="1:27" ht="15" customHeight="1" x14ac:dyDescent="0.25">
      <c r="A53" s="2" t="s">
        <v>104</v>
      </c>
      <c r="B53" s="2" t="s">
        <v>105</v>
      </c>
      <c r="C53" s="2">
        <v>2017</v>
      </c>
      <c r="D53" s="2">
        <v>0.6109</v>
      </c>
      <c r="E53" s="2" t="s">
        <v>726</v>
      </c>
      <c r="F53" s="2" t="s">
        <v>926</v>
      </c>
      <c r="G53" s="2">
        <v>1.1000000000000001</v>
      </c>
      <c r="H53" s="2">
        <v>0</v>
      </c>
      <c r="I53" s="2">
        <v>0</v>
      </c>
      <c r="J53" s="2">
        <v>0</v>
      </c>
      <c r="K53" s="2" t="s">
        <v>726</v>
      </c>
      <c r="L53" s="2" t="s">
        <v>726</v>
      </c>
      <c r="M53" s="2" t="s">
        <v>726</v>
      </c>
      <c r="N53" s="2" t="s">
        <v>726</v>
      </c>
      <c r="O53" s="2" t="s">
        <v>726</v>
      </c>
      <c r="P53" s="2" t="s">
        <v>726</v>
      </c>
      <c r="Q53" s="2" t="s">
        <v>726</v>
      </c>
      <c r="R53" s="2" t="s">
        <v>726</v>
      </c>
      <c r="S53" s="2" t="s">
        <v>726</v>
      </c>
      <c r="T53" s="2" t="s">
        <v>726</v>
      </c>
      <c r="W53" s="2" t="str">
        <f t="shared" si="4"/>
        <v>Ja</v>
      </c>
      <c r="Y53" s="2" t="str">
        <f t="shared" si="5"/>
        <v>Nej</v>
      </c>
      <c r="Z53" s="2">
        <f t="shared" si="6"/>
        <v>0</v>
      </c>
      <c r="AA53" s="2">
        <f t="shared" si="7"/>
        <v>0</v>
      </c>
    </row>
    <row r="54" spans="1:27" ht="15" customHeight="1" x14ac:dyDescent="0.25">
      <c r="A54" s="2" t="s">
        <v>104</v>
      </c>
      <c r="B54" s="2" t="s">
        <v>106</v>
      </c>
      <c r="C54" s="2">
        <v>2017</v>
      </c>
      <c r="D54" s="2">
        <v>4.0840000000000001E-2</v>
      </c>
      <c r="E54" s="2" t="s">
        <v>726</v>
      </c>
      <c r="F54" s="2" t="s">
        <v>934</v>
      </c>
      <c r="G54" s="2">
        <v>1.1000000000000001</v>
      </c>
      <c r="H54" s="2">
        <v>0</v>
      </c>
      <c r="I54" s="2">
        <v>0</v>
      </c>
      <c r="J54" s="2">
        <v>0</v>
      </c>
      <c r="K54" s="2" t="s">
        <v>726</v>
      </c>
      <c r="L54" s="2" t="s">
        <v>726</v>
      </c>
      <c r="M54" s="2" t="s">
        <v>726</v>
      </c>
      <c r="N54" s="2" t="s">
        <v>726</v>
      </c>
      <c r="O54" s="2" t="s">
        <v>726</v>
      </c>
      <c r="P54" s="2" t="s">
        <v>726</v>
      </c>
      <c r="Q54" s="2" t="s">
        <v>726</v>
      </c>
      <c r="R54" s="2" t="s">
        <v>726</v>
      </c>
      <c r="S54" s="2" t="s">
        <v>726</v>
      </c>
      <c r="T54" s="2" t="s">
        <v>726</v>
      </c>
      <c r="W54" s="2" t="str">
        <f t="shared" si="4"/>
        <v>Ja</v>
      </c>
      <c r="Y54" s="2" t="str">
        <f t="shared" si="5"/>
        <v>Nej</v>
      </c>
      <c r="Z54" s="2">
        <f t="shared" si="6"/>
        <v>0</v>
      </c>
      <c r="AA54" s="2">
        <f t="shared" si="7"/>
        <v>0</v>
      </c>
    </row>
    <row r="55" spans="1:27" ht="15" customHeight="1" x14ac:dyDescent="0.25">
      <c r="A55" s="2" t="s">
        <v>104</v>
      </c>
      <c r="B55" s="2" t="s">
        <v>107</v>
      </c>
      <c r="C55" s="2">
        <v>2017</v>
      </c>
      <c r="D55" s="2">
        <v>4.3090000000000003E-2</v>
      </c>
      <c r="E55" s="2" t="s">
        <v>726</v>
      </c>
      <c r="F55" s="2" t="s">
        <v>926</v>
      </c>
      <c r="G55" s="2">
        <v>1.1000000000000001</v>
      </c>
      <c r="H55" s="2">
        <v>0</v>
      </c>
      <c r="I55" s="2">
        <v>0</v>
      </c>
      <c r="J55" s="2">
        <v>0</v>
      </c>
      <c r="K55" s="2" t="s">
        <v>726</v>
      </c>
      <c r="L55" s="2" t="s">
        <v>726</v>
      </c>
      <c r="M55" s="2" t="s">
        <v>726</v>
      </c>
      <c r="N55" s="2" t="s">
        <v>726</v>
      </c>
      <c r="O55" s="2" t="s">
        <v>726</v>
      </c>
      <c r="P55" s="2" t="s">
        <v>726</v>
      </c>
      <c r="Q55" s="2" t="s">
        <v>726</v>
      </c>
      <c r="R55" s="2" t="s">
        <v>726</v>
      </c>
      <c r="S55" s="2" t="s">
        <v>726</v>
      </c>
      <c r="T55" s="2" t="s">
        <v>726</v>
      </c>
      <c r="W55" s="2" t="str">
        <f t="shared" si="4"/>
        <v>Ja</v>
      </c>
      <c r="Y55" s="2" t="str">
        <f t="shared" si="5"/>
        <v>Nej</v>
      </c>
      <c r="Z55" s="2">
        <f t="shared" si="6"/>
        <v>0</v>
      </c>
      <c r="AA55" s="2">
        <f t="shared" si="7"/>
        <v>0</v>
      </c>
    </row>
    <row r="56" spans="1:27" ht="15" customHeight="1" x14ac:dyDescent="0.25">
      <c r="A56" s="2" t="s">
        <v>104</v>
      </c>
      <c r="B56" s="2" t="s">
        <v>108</v>
      </c>
      <c r="C56" s="2">
        <v>2017</v>
      </c>
      <c r="D56" s="2" t="s">
        <v>726</v>
      </c>
      <c r="E56" s="2" t="s">
        <v>726</v>
      </c>
      <c r="F56" s="2" t="s">
        <v>926</v>
      </c>
      <c r="G56" s="2">
        <v>1.1000000000000001</v>
      </c>
      <c r="H56" s="2">
        <v>0</v>
      </c>
      <c r="I56" s="2">
        <v>0</v>
      </c>
      <c r="J56" s="2">
        <v>0</v>
      </c>
      <c r="K56" s="2" t="s">
        <v>726</v>
      </c>
      <c r="L56" s="2" t="s">
        <v>726</v>
      </c>
      <c r="M56" s="2" t="s">
        <v>726</v>
      </c>
      <c r="N56" s="2" t="s">
        <v>726</v>
      </c>
      <c r="O56" s="2" t="s">
        <v>726</v>
      </c>
      <c r="P56" s="2" t="s">
        <v>726</v>
      </c>
      <c r="Q56" s="2" t="s">
        <v>726</v>
      </c>
      <c r="R56" s="2" t="s">
        <v>726</v>
      </c>
      <c r="S56" s="2" t="s">
        <v>726</v>
      </c>
      <c r="T56" s="2" t="s">
        <v>726</v>
      </c>
      <c r="W56" s="2" t="str">
        <f t="shared" si="4"/>
        <v>Ja</v>
      </c>
      <c r="Y56" s="2" t="str">
        <f t="shared" si="5"/>
        <v>Nej</v>
      </c>
      <c r="Z56" s="2">
        <f t="shared" si="6"/>
        <v>0</v>
      </c>
      <c r="AA56" s="2">
        <f t="shared" si="7"/>
        <v>0</v>
      </c>
    </row>
    <row r="57" spans="1:27" ht="15" customHeight="1" x14ac:dyDescent="0.25">
      <c r="A57" s="2" t="s">
        <v>109</v>
      </c>
      <c r="B57" s="2" t="s">
        <v>110</v>
      </c>
      <c r="C57" s="2">
        <v>2017</v>
      </c>
      <c r="D57" s="2">
        <v>5.0999999999999997E-2</v>
      </c>
      <c r="E57" s="2" t="s">
        <v>726</v>
      </c>
      <c r="F57" s="2" t="s">
        <v>935</v>
      </c>
      <c r="G57" s="2">
        <v>1.95</v>
      </c>
      <c r="H57" s="2">
        <v>261.2</v>
      </c>
      <c r="I57" s="2">
        <v>0.36</v>
      </c>
      <c r="J57" s="2">
        <v>0.26</v>
      </c>
      <c r="K57" s="2" t="s">
        <v>726</v>
      </c>
      <c r="L57" s="2" t="s">
        <v>726</v>
      </c>
      <c r="M57" s="2" t="s">
        <v>726</v>
      </c>
      <c r="N57" s="2" t="s">
        <v>726</v>
      </c>
      <c r="O57" s="2" t="s">
        <v>726</v>
      </c>
      <c r="P57" s="2" t="s">
        <v>726</v>
      </c>
      <c r="Q57" s="2" t="s">
        <v>726</v>
      </c>
      <c r="R57" s="2" t="s">
        <v>726</v>
      </c>
      <c r="S57" s="2" t="s">
        <v>726</v>
      </c>
      <c r="T57" s="2" t="s">
        <v>726</v>
      </c>
      <c r="W57" s="2" t="str">
        <f t="shared" si="4"/>
        <v>Ja</v>
      </c>
      <c r="Y57" s="2" t="str">
        <f t="shared" si="5"/>
        <v>Nej</v>
      </c>
      <c r="Z57" s="2">
        <f t="shared" si="6"/>
        <v>0</v>
      </c>
      <c r="AA57" s="2">
        <f t="shared" si="7"/>
        <v>0</v>
      </c>
    </row>
    <row r="58" spans="1:27" ht="15" customHeight="1" x14ac:dyDescent="0.25">
      <c r="A58" s="2" t="s">
        <v>109</v>
      </c>
      <c r="B58" s="2" t="s">
        <v>111</v>
      </c>
      <c r="C58" s="2">
        <v>2017</v>
      </c>
      <c r="D58" s="2">
        <v>0.72199999999999998</v>
      </c>
      <c r="E58" s="2" t="s">
        <v>726</v>
      </c>
      <c r="F58" s="2" t="s">
        <v>936</v>
      </c>
      <c r="G58" s="2">
        <v>1.83</v>
      </c>
      <c r="H58" s="2">
        <v>224.3</v>
      </c>
      <c r="I58" s="2">
        <v>0.31</v>
      </c>
      <c r="J58" s="2">
        <v>0.22</v>
      </c>
      <c r="K58" s="2" t="s">
        <v>726</v>
      </c>
      <c r="L58" s="2" t="s">
        <v>726</v>
      </c>
      <c r="M58" s="2" t="s">
        <v>726</v>
      </c>
      <c r="N58" s="2" t="s">
        <v>726</v>
      </c>
      <c r="O58" s="2" t="s">
        <v>726</v>
      </c>
      <c r="P58" s="2" t="s">
        <v>726</v>
      </c>
      <c r="Q58" s="2" t="s">
        <v>726</v>
      </c>
      <c r="R58" s="2" t="s">
        <v>726</v>
      </c>
      <c r="S58" s="2" t="s">
        <v>726</v>
      </c>
      <c r="T58" s="2" t="s">
        <v>726</v>
      </c>
      <c r="W58" s="2" t="str">
        <f t="shared" si="4"/>
        <v>Ja</v>
      </c>
      <c r="Y58" s="2" t="str">
        <f t="shared" si="5"/>
        <v>Nej</v>
      </c>
      <c r="Z58" s="2">
        <f t="shared" si="6"/>
        <v>0</v>
      </c>
      <c r="AA58" s="2">
        <f t="shared" si="7"/>
        <v>0</v>
      </c>
    </row>
    <row r="59" spans="1:27" ht="15" customHeight="1" x14ac:dyDescent="0.25">
      <c r="A59" s="2" t="s">
        <v>109</v>
      </c>
      <c r="B59" s="2" t="s">
        <v>112</v>
      </c>
      <c r="C59" s="2">
        <v>2017</v>
      </c>
      <c r="D59" s="2">
        <v>9.7729999999999997E-2</v>
      </c>
      <c r="E59" s="2" t="s">
        <v>726</v>
      </c>
      <c r="F59" s="2" t="s">
        <v>609</v>
      </c>
      <c r="G59" s="2">
        <v>2.2400000000000002</v>
      </c>
      <c r="H59" s="2">
        <v>350.5</v>
      </c>
      <c r="I59" s="2">
        <v>0.48399999999999999</v>
      </c>
      <c r="J59" s="2">
        <v>0.35</v>
      </c>
      <c r="K59" s="2" t="s">
        <v>726</v>
      </c>
      <c r="L59" s="2" t="s">
        <v>726</v>
      </c>
      <c r="M59" s="2" t="s">
        <v>726</v>
      </c>
      <c r="N59" s="2" t="s">
        <v>726</v>
      </c>
      <c r="O59" s="2" t="s">
        <v>726</v>
      </c>
      <c r="P59" s="2" t="s">
        <v>726</v>
      </c>
      <c r="Q59" s="2" t="s">
        <v>726</v>
      </c>
      <c r="R59" s="2" t="s">
        <v>726</v>
      </c>
      <c r="S59" s="2" t="s">
        <v>726</v>
      </c>
      <c r="T59" s="2" t="s">
        <v>726</v>
      </c>
      <c r="W59" s="2" t="str">
        <f t="shared" si="4"/>
        <v>Nej</v>
      </c>
      <c r="Y59" s="2" t="str">
        <f t="shared" si="5"/>
        <v>Nej</v>
      </c>
      <c r="Z59" s="2">
        <f t="shared" si="6"/>
        <v>0</v>
      </c>
      <c r="AA59" s="2">
        <f t="shared" si="7"/>
        <v>0</v>
      </c>
    </row>
    <row r="60" spans="1:27" ht="15" customHeight="1" x14ac:dyDescent="0.25">
      <c r="A60" s="2" t="s">
        <v>109</v>
      </c>
      <c r="B60" s="2" t="s">
        <v>113</v>
      </c>
      <c r="C60" s="2">
        <v>2017</v>
      </c>
      <c r="D60" s="2">
        <v>0.94799999999999995</v>
      </c>
      <c r="E60" s="2" t="s">
        <v>726</v>
      </c>
      <c r="F60" s="2" t="s">
        <v>609</v>
      </c>
      <c r="G60" s="2">
        <v>2.2400000000000002</v>
      </c>
      <c r="H60" s="2">
        <v>350.5</v>
      </c>
      <c r="I60" s="2">
        <v>0.48399999999999999</v>
      </c>
      <c r="J60" s="2">
        <v>0.35</v>
      </c>
      <c r="K60" s="2" t="s">
        <v>726</v>
      </c>
      <c r="L60" s="2" t="s">
        <v>726</v>
      </c>
      <c r="M60" s="2" t="s">
        <v>726</v>
      </c>
      <c r="N60" s="2" t="s">
        <v>726</v>
      </c>
      <c r="O60" s="2" t="s">
        <v>726</v>
      </c>
      <c r="P60" s="2" t="s">
        <v>726</v>
      </c>
      <c r="Q60" s="2" t="s">
        <v>726</v>
      </c>
      <c r="R60" s="2" t="s">
        <v>726</v>
      </c>
      <c r="S60" s="2" t="s">
        <v>726</v>
      </c>
      <c r="T60" s="2" t="s">
        <v>726</v>
      </c>
      <c r="W60" s="2" t="str">
        <f t="shared" si="4"/>
        <v>Nej</v>
      </c>
      <c r="Y60" s="2" t="str">
        <f t="shared" si="5"/>
        <v>Nej</v>
      </c>
      <c r="Z60" s="2">
        <f t="shared" si="6"/>
        <v>0</v>
      </c>
      <c r="AA60" s="2">
        <f t="shared" si="7"/>
        <v>0</v>
      </c>
    </row>
    <row r="61" spans="1:27" ht="15" customHeight="1" x14ac:dyDescent="0.25">
      <c r="A61" s="2" t="s">
        <v>109</v>
      </c>
      <c r="B61" s="2" t="s">
        <v>114</v>
      </c>
      <c r="C61" s="2">
        <v>2017</v>
      </c>
      <c r="D61" s="2">
        <v>0.13100000000000001</v>
      </c>
      <c r="E61" s="2" t="s">
        <v>726</v>
      </c>
      <c r="F61" s="2" t="s">
        <v>609</v>
      </c>
      <c r="G61" s="2">
        <v>2.2400000000000002</v>
      </c>
      <c r="H61" s="2">
        <v>350.5</v>
      </c>
      <c r="I61" s="2">
        <v>0.48399999999999999</v>
      </c>
      <c r="J61" s="2">
        <v>0.35</v>
      </c>
      <c r="K61" s="2" t="s">
        <v>726</v>
      </c>
      <c r="L61" s="2" t="s">
        <v>726</v>
      </c>
      <c r="M61" s="2" t="s">
        <v>726</v>
      </c>
      <c r="N61" s="2" t="s">
        <v>726</v>
      </c>
      <c r="O61" s="2" t="s">
        <v>726</v>
      </c>
      <c r="P61" s="2" t="s">
        <v>726</v>
      </c>
      <c r="Q61" s="2" t="s">
        <v>726</v>
      </c>
      <c r="R61" s="2" t="s">
        <v>726</v>
      </c>
      <c r="S61" s="2" t="s">
        <v>726</v>
      </c>
      <c r="T61" s="2" t="s">
        <v>726</v>
      </c>
      <c r="W61" s="2" t="str">
        <f t="shared" si="4"/>
        <v>Nej</v>
      </c>
      <c r="Y61" s="2" t="str">
        <f t="shared" si="5"/>
        <v>Nej</v>
      </c>
      <c r="Z61" s="2">
        <f t="shared" si="6"/>
        <v>0</v>
      </c>
      <c r="AA61" s="2">
        <f t="shared" si="7"/>
        <v>0</v>
      </c>
    </row>
    <row r="62" spans="1:27" ht="15" customHeight="1" x14ac:dyDescent="0.25">
      <c r="A62" s="2" t="s">
        <v>109</v>
      </c>
      <c r="B62" s="2" t="s">
        <v>115</v>
      </c>
      <c r="C62" s="2">
        <v>2017</v>
      </c>
      <c r="D62" s="2">
        <v>51.65</v>
      </c>
      <c r="E62" s="2">
        <v>6.7030000000000003</v>
      </c>
      <c r="F62" s="2" t="s">
        <v>734</v>
      </c>
      <c r="G62" s="2">
        <v>1.53</v>
      </c>
      <c r="H62" s="2">
        <v>238</v>
      </c>
      <c r="I62" s="2">
        <v>0.32829999999999998</v>
      </c>
      <c r="J62" s="2">
        <v>0.35</v>
      </c>
      <c r="K62" s="2" t="s">
        <v>726</v>
      </c>
      <c r="L62" s="2" t="s">
        <v>726</v>
      </c>
      <c r="M62" s="2" t="s">
        <v>726</v>
      </c>
      <c r="N62" s="2" t="s">
        <v>726</v>
      </c>
      <c r="O62" s="2" t="s">
        <v>726</v>
      </c>
      <c r="P62" s="2" t="s">
        <v>726</v>
      </c>
      <c r="Q62" s="2" t="s">
        <v>726</v>
      </c>
      <c r="R62" s="2" t="s">
        <v>726</v>
      </c>
      <c r="S62" s="2" t="s">
        <v>726</v>
      </c>
      <c r="T62" s="2" t="s">
        <v>726</v>
      </c>
      <c r="W62" s="2" t="str">
        <f t="shared" si="4"/>
        <v>Ja</v>
      </c>
      <c r="Y62" s="2" t="str">
        <f t="shared" si="5"/>
        <v>Nej</v>
      </c>
      <c r="Z62" s="2">
        <f t="shared" si="6"/>
        <v>0</v>
      </c>
      <c r="AA62" s="2">
        <f t="shared" si="7"/>
        <v>0</v>
      </c>
    </row>
    <row r="63" spans="1:27" ht="15" customHeight="1" x14ac:dyDescent="0.25">
      <c r="A63" s="2" t="s">
        <v>109</v>
      </c>
      <c r="B63" s="2" t="s">
        <v>116</v>
      </c>
      <c r="C63" s="2">
        <v>2017</v>
      </c>
      <c r="D63" s="2">
        <v>3.8370000000000002</v>
      </c>
      <c r="E63" s="2" t="s">
        <v>726</v>
      </c>
      <c r="F63" s="2" t="s">
        <v>937</v>
      </c>
      <c r="G63" s="2">
        <v>2</v>
      </c>
      <c r="H63" s="2">
        <v>20.2</v>
      </c>
      <c r="I63" s="2">
        <v>0.03</v>
      </c>
      <c r="J63" s="2">
        <v>0.02</v>
      </c>
      <c r="K63" s="2">
        <v>116</v>
      </c>
      <c r="L63" s="2">
        <v>0.28000000000000003</v>
      </c>
      <c r="M63" s="2">
        <v>28</v>
      </c>
      <c r="N63" s="2">
        <v>11</v>
      </c>
      <c r="O63" s="2">
        <v>5</v>
      </c>
      <c r="P63" s="2" t="s">
        <v>726</v>
      </c>
      <c r="Q63" s="2" t="s">
        <v>726</v>
      </c>
      <c r="R63" s="2" t="s">
        <v>726</v>
      </c>
      <c r="S63" s="2" t="s">
        <v>726</v>
      </c>
      <c r="T63" s="2" t="s">
        <v>726</v>
      </c>
      <c r="W63" s="2" t="str">
        <f t="shared" si="4"/>
        <v>Ja</v>
      </c>
      <c r="Y63" s="2" t="str">
        <f t="shared" si="5"/>
        <v>Ja</v>
      </c>
      <c r="Z63" s="2">
        <f t="shared" si="6"/>
        <v>116</v>
      </c>
      <c r="AA63" s="2">
        <f t="shared" si="7"/>
        <v>0.05</v>
      </c>
    </row>
    <row r="64" spans="1:27" ht="15" customHeight="1" x14ac:dyDescent="0.25">
      <c r="A64" s="2" t="s">
        <v>109</v>
      </c>
      <c r="B64" s="2" t="s">
        <v>117</v>
      </c>
      <c r="C64" s="2">
        <v>2017</v>
      </c>
      <c r="D64" s="2">
        <v>1.8</v>
      </c>
      <c r="E64" s="2" t="s">
        <v>726</v>
      </c>
      <c r="F64" s="2" t="s">
        <v>609</v>
      </c>
      <c r="G64" s="2">
        <v>2.2400000000000002</v>
      </c>
      <c r="H64" s="2">
        <v>350.5</v>
      </c>
      <c r="I64" s="2">
        <v>0.48399999999999999</v>
      </c>
      <c r="J64" s="2">
        <v>0.35</v>
      </c>
      <c r="K64" s="2" t="s">
        <v>726</v>
      </c>
      <c r="L64" s="2" t="s">
        <v>726</v>
      </c>
      <c r="M64" s="2" t="s">
        <v>726</v>
      </c>
      <c r="N64" s="2" t="s">
        <v>726</v>
      </c>
      <c r="O64" s="2" t="s">
        <v>726</v>
      </c>
      <c r="P64" s="2" t="s">
        <v>726</v>
      </c>
      <c r="Q64" s="2" t="s">
        <v>726</v>
      </c>
      <c r="R64" s="2" t="s">
        <v>726</v>
      </c>
      <c r="S64" s="2" t="s">
        <v>726</v>
      </c>
      <c r="T64" s="2" t="s">
        <v>726</v>
      </c>
      <c r="W64" s="2" t="str">
        <f t="shared" si="4"/>
        <v>Nej</v>
      </c>
      <c r="Y64" s="2" t="str">
        <f t="shared" si="5"/>
        <v>Nej</v>
      </c>
      <c r="Z64" s="2">
        <f t="shared" si="6"/>
        <v>0</v>
      </c>
      <c r="AA64" s="2">
        <f t="shared" si="7"/>
        <v>0</v>
      </c>
    </row>
    <row r="65" spans="1:27" ht="15" customHeight="1" x14ac:dyDescent="0.25">
      <c r="A65" s="2" t="s">
        <v>109</v>
      </c>
      <c r="B65" s="2" t="s">
        <v>118</v>
      </c>
      <c r="C65" s="2">
        <v>2017</v>
      </c>
      <c r="D65" s="2">
        <v>22</v>
      </c>
      <c r="E65" s="2">
        <v>25</v>
      </c>
      <c r="F65" s="2" t="s">
        <v>609</v>
      </c>
      <c r="G65" s="2">
        <v>2.2400000000000002</v>
      </c>
      <c r="H65" s="2">
        <v>350.5</v>
      </c>
      <c r="I65" s="2">
        <v>0.48399999999999999</v>
      </c>
      <c r="J65" s="2">
        <v>0.35</v>
      </c>
      <c r="K65" s="2" t="s">
        <v>726</v>
      </c>
      <c r="L65" s="2" t="s">
        <v>726</v>
      </c>
      <c r="M65" s="2" t="s">
        <v>726</v>
      </c>
      <c r="N65" s="2" t="s">
        <v>726</v>
      </c>
      <c r="O65" s="2" t="s">
        <v>726</v>
      </c>
      <c r="P65" s="2" t="s">
        <v>726</v>
      </c>
      <c r="Q65" s="2" t="s">
        <v>726</v>
      </c>
      <c r="R65" s="2" t="s">
        <v>726</v>
      </c>
      <c r="S65" s="2" t="s">
        <v>726</v>
      </c>
      <c r="T65" s="2" t="s">
        <v>726</v>
      </c>
      <c r="W65" s="2" t="str">
        <f t="shared" si="4"/>
        <v>Nej</v>
      </c>
      <c r="Y65" s="2" t="str">
        <f t="shared" si="5"/>
        <v>Nej</v>
      </c>
      <c r="Z65" s="2">
        <f t="shared" si="6"/>
        <v>0</v>
      </c>
      <c r="AA65" s="2">
        <f t="shared" si="7"/>
        <v>0</v>
      </c>
    </row>
    <row r="66" spans="1:27" ht="15" customHeight="1" x14ac:dyDescent="0.25">
      <c r="A66" s="2" t="s">
        <v>109</v>
      </c>
      <c r="B66" s="2" t="s">
        <v>119</v>
      </c>
      <c r="C66" s="2">
        <v>2017</v>
      </c>
      <c r="D66" s="2">
        <v>3.843</v>
      </c>
      <c r="E66" s="2" t="s">
        <v>726</v>
      </c>
      <c r="F66" s="2" t="s">
        <v>935</v>
      </c>
      <c r="G66" s="2">
        <v>1.69</v>
      </c>
      <c r="H66" s="2">
        <v>180.6</v>
      </c>
      <c r="I66" s="2">
        <v>0.25</v>
      </c>
      <c r="J66" s="2">
        <v>0.18</v>
      </c>
      <c r="K66" s="2" t="s">
        <v>726</v>
      </c>
      <c r="L66" s="2" t="s">
        <v>726</v>
      </c>
      <c r="M66" s="2" t="s">
        <v>726</v>
      </c>
      <c r="N66" s="2" t="s">
        <v>726</v>
      </c>
      <c r="O66" s="2" t="s">
        <v>726</v>
      </c>
      <c r="P66" s="2" t="s">
        <v>726</v>
      </c>
      <c r="Q66" s="2" t="s">
        <v>726</v>
      </c>
      <c r="R66" s="2" t="s">
        <v>726</v>
      </c>
      <c r="S66" s="2" t="s">
        <v>726</v>
      </c>
      <c r="T66" s="2" t="s">
        <v>726</v>
      </c>
      <c r="W66" s="2" t="str">
        <f t="shared" si="4"/>
        <v>Ja</v>
      </c>
      <c r="Y66" s="2" t="str">
        <f t="shared" si="5"/>
        <v>Nej</v>
      </c>
      <c r="Z66" s="2">
        <f t="shared" si="6"/>
        <v>0</v>
      </c>
      <c r="AA66" s="2">
        <f t="shared" si="7"/>
        <v>0</v>
      </c>
    </row>
    <row r="67" spans="1:27" ht="15" customHeight="1" x14ac:dyDescent="0.25">
      <c r="A67" s="2" t="s">
        <v>109</v>
      </c>
      <c r="B67" s="2" t="s">
        <v>120</v>
      </c>
      <c r="C67" s="2">
        <v>2017</v>
      </c>
      <c r="D67" s="2">
        <v>7</v>
      </c>
      <c r="E67" s="2">
        <v>70</v>
      </c>
      <c r="F67" s="2" t="s">
        <v>938</v>
      </c>
      <c r="G67" s="2">
        <v>0</v>
      </c>
      <c r="H67" s="2">
        <v>0</v>
      </c>
      <c r="I67" s="2">
        <v>0</v>
      </c>
      <c r="J67" s="2">
        <v>0</v>
      </c>
      <c r="K67" s="2" t="s">
        <v>726</v>
      </c>
      <c r="L67" s="2" t="s">
        <v>726</v>
      </c>
      <c r="M67" s="2" t="s">
        <v>726</v>
      </c>
      <c r="N67" s="2" t="s">
        <v>726</v>
      </c>
      <c r="O67" s="2" t="s">
        <v>726</v>
      </c>
      <c r="P67" s="2">
        <v>27</v>
      </c>
      <c r="Q67" s="2">
        <v>0.114</v>
      </c>
      <c r="R67" s="2">
        <v>0</v>
      </c>
      <c r="S67" s="2">
        <v>0</v>
      </c>
      <c r="T67" s="2">
        <v>6.5</v>
      </c>
      <c r="W67" s="2" t="str">
        <f t="shared" si="4"/>
        <v>Ja</v>
      </c>
      <c r="Y67" s="2" t="str">
        <f t="shared" si="5"/>
        <v>Nej</v>
      </c>
      <c r="Z67" s="2">
        <f t="shared" si="6"/>
        <v>0</v>
      </c>
      <c r="AA67" s="2">
        <f t="shared" si="7"/>
        <v>0</v>
      </c>
    </row>
    <row r="68" spans="1:27" ht="15" customHeight="1" x14ac:dyDescent="0.25">
      <c r="A68" s="2" t="s">
        <v>109</v>
      </c>
      <c r="B68" s="2" t="s">
        <v>121</v>
      </c>
      <c r="C68" s="2">
        <v>2017</v>
      </c>
      <c r="D68" s="2">
        <v>0.496</v>
      </c>
      <c r="E68" s="2" t="s">
        <v>726</v>
      </c>
      <c r="F68" s="2" t="s">
        <v>936</v>
      </c>
      <c r="G68" s="2">
        <v>1.73</v>
      </c>
      <c r="H68" s="2">
        <v>192</v>
      </c>
      <c r="I68" s="2">
        <v>0.27</v>
      </c>
      <c r="J68" s="2">
        <v>0.19</v>
      </c>
      <c r="K68" s="2" t="s">
        <v>726</v>
      </c>
      <c r="L68" s="2" t="s">
        <v>726</v>
      </c>
      <c r="M68" s="2" t="s">
        <v>726</v>
      </c>
      <c r="N68" s="2" t="s">
        <v>726</v>
      </c>
      <c r="O68" s="2" t="s">
        <v>726</v>
      </c>
      <c r="P68" s="2" t="s">
        <v>726</v>
      </c>
      <c r="Q68" s="2" t="s">
        <v>726</v>
      </c>
      <c r="R68" s="2" t="s">
        <v>726</v>
      </c>
      <c r="S68" s="2" t="s">
        <v>726</v>
      </c>
      <c r="T68" s="2" t="s">
        <v>726</v>
      </c>
      <c r="W68" s="2" t="str">
        <f t="shared" si="4"/>
        <v>Ja</v>
      </c>
      <c r="Y68" s="2" t="str">
        <f t="shared" si="5"/>
        <v>Nej</v>
      </c>
      <c r="Z68" s="2">
        <f t="shared" si="6"/>
        <v>0</v>
      </c>
      <c r="AA68" s="2">
        <f t="shared" si="7"/>
        <v>0</v>
      </c>
    </row>
    <row r="69" spans="1:27" ht="15" customHeight="1" x14ac:dyDescent="0.25">
      <c r="A69" s="2" t="s">
        <v>109</v>
      </c>
      <c r="B69" s="2" t="s">
        <v>122</v>
      </c>
      <c r="C69" s="2">
        <v>2017</v>
      </c>
      <c r="D69" s="2">
        <v>2.2429999999999999</v>
      </c>
      <c r="E69" s="2" t="s">
        <v>726</v>
      </c>
      <c r="F69" s="2" t="s">
        <v>936</v>
      </c>
      <c r="G69" s="2">
        <v>1.72</v>
      </c>
      <c r="H69" s="2">
        <v>189</v>
      </c>
      <c r="I69" s="2">
        <v>0.26</v>
      </c>
      <c r="J69" s="2">
        <v>0.19</v>
      </c>
      <c r="K69" s="2" t="s">
        <v>726</v>
      </c>
      <c r="L69" s="2" t="s">
        <v>726</v>
      </c>
      <c r="M69" s="2" t="s">
        <v>726</v>
      </c>
      <c r="N69" s="2" t="s">
        <v>726</v>
      </c>
      <c r="O69" s="2" t="s">
        <v>726</v>
      </c>
      <c r="P69" s="2" t="s">
        <v>726</v>
      </c>
      <c r="Q69" s="2" t="s">
        <v>726</v>
      </c>
      <c r="R69" s="2" t="s">
        <v>726</v>
      </c>
      <c r="S69" s="2" t="s">
        <v>726</v>
      </c>
      <c r="T69" s="2" t="s">
        <v>726</v>
      </c>
      <c r="W69" s="2" t="str">
        <f t="shared" si="4"/>
        <v>Ja</v>
      </c>
      <c r="Y69" s="2" t="str">
        <f t="shared" si="5"/>
        <v>Nej</v>
      </c>
      <c r="Z69" s="2">
        <f t="shared" si="6"/>
        <v>0</v>
      </c>
      <c r="AA69" s="2">
        <f t="shared" si="7"/>
        <v>0</v>
      </c>
    </row>
    <row r="70" spans="1:27" ht="15" customHeight="1" x14ac:dyDescent="0.25">
      <c r="A70" s="2" t="s">
        <v>109</v>
      </c>
      <c r="B70" s="2" t="s">
        <v>123</v>
      </c>
      <c r="C70" s="2">
        <v>2017</v>
      </c>
      <c r="D70" s="2">
        <v>0.78200000000000003</v>
      </c>
      <c r="E70" s="2" t="s">
        <v>726</v>
      </c>
      <c r="F70" s="2" t="s">
        <v>939</v>
      </c>
      <c r="G70" s="2">
        <v>1.73</v>
      </c>
      <c r="H70" s="2">
        <v>195</v>
      </c>
      <c r="I70" s="2">
        <v>0.27</v>
      </c>
      <c r="J70" s="2">
        <v>0.19</v>
      </c>
      <c r="K70" s="2" t="s">
        <v>726</v>
      </c>
      <c r="L70" s="2" t="s">
        <v>726</v>
      </c>
      <c r="M70" s="2" t="s">
        <v>726</v>
      </c>
      <c r="N70" s="2" t="s">
        <v>726</v>
      </c>
      <c r="O70" s="2" t="s">
        <v>726</v>
      </c>
      <c r="P70" s="2" t="s">
        <v>726</v>
      </c>
      <c r="Q70" s="2" t="s">
        <v>726</v>
      </c>
      <c r="R70" s="2" t="s">
        <v>726</v>
      </c>
      <c r="S70" s="2" t="s">
        <v>726</v>
      </c>
      <c r="T70" s="2" t="s">
        <v>726</v>
      </c>
      <c r="W70" s="2" t="str">
        <f t="shared" si="4"/>
        <v>Ja</v>
      </c>
      <c r="Y70" s="2" t="str">
        <f t="shared" si="5"/>
        <v>Nej</v>
      </c>
      <c r="Z70" s="2">
        <f t="shared" si="6"/>
        <v>0</v>
      </c>
      <c r="AA70" s="2">
        <f t="shared" si="7"/>
        <v>0</v>
      </c>
    </row>
    <row r="71" spans="1:27" ht="15" customHeight="1" x14ac:dyDescent="0.25">
      <c r="A71" s="2" t="s">
        <v>109</v>
      </c>
      <c r="B71" s="2" t="s">
        <v>124</v>
      </c>
      <c r="C71" s="2">
        <v>2017</v>
      </c>
      <c r="D71" s="2" t="s">
        <v>726</v>
      </c>
      <c r="E71" s="2" t="s">
        <v>726</v>
      </c>
      <c r="F71" s="2" t="s">
        <v>609</v>
      </c>
      <c r="G71" s="2">
        <v>2.2400000000000002</v>
      </c>
      <c r="H71" s="2">
        <v>350.5</v>
      </c>
      <c r="I71" s="2">
        <v>0.48399999999999999</v>
      </c>
      <c r="J71" s="2">
        <v>0.35</v>
      </c>
      <c r="K71" s="2" t="s">
        <v>726</v>
      </c>
      <c r="L71" s="2" t="s">
        <v>726</v>
      </c>
      <c r="M71" s="2" t="s">
        <v>726</v>
      </c>
      <c r="N71" s="2" t="s">
        <v>726</v>
      </c>
      <c r="O71" s="2" t="s">
        <v>726</v>
      </c>
      <c r="P71" s="2" t="s">
        <v>726</v>
      </c>
      <c r="Q71" s="2" t="s">
        <v>726</v>
      </c>
      <c r="R71" s="2" t="s">
        <v>726</v>
      </c>
      <c r="S71" s="2" t="s">
        <v>726</v>
      </c>
      <c r="T71" s="2" t="s">
        <v>726</v>
      </c>
      <c r="W71" s="2" t="str">
        <f t="shared" ref="W71:W134" si="8">IF(OR(AND(G71&lt;&gt;$AD$3,G71&lt;&gt;"-"),AND(H71&lt;&gt;$AD$4,H71&lt;&gt;"-"),AND(I71&lt;&gt;$AD$5,I71&lt;&gt;"-"),AND(J71&lt;&gt;$AD$6,J71&lt;&gt;"-")),"Ja","Nej")</f>
        <v>Nej</v>
      </c>
      <c r="Y71" s="2" t="str">
        <f t="shared" ref="Y71:Y134" si="9">IF(ISERROR(1/K71),"Nej","Ja")</f>
        <v>Nej</v>
      </c>
      <c r="Z71" s="2">
        <f t="shared" ref="Z71:Z134" si="10">IF(Y71="nej",0,K71)</f>
        <v>0</v>
      </c>
      <c r="AA71" s="2">
        <f t="shared" ref="AA71:AA134" si="11">IF(Y71="nej",0,O71/100)</f>
        <v>0</v>
      </c>
    </row>
    <row r="72" spans="1:27" ht="15" customHeight="1" x14ac:dyDescent="0.25">
      <c r="A72" s="2" t="s">
        <v>109</v>
      </c>
      <c r="B72" s="2" t="s">
        <v>125</v>
      </c>
      <c r="C72" s="2">
        <v>2017</v>
      </c>
      <c r="D72" s="2">
        <v>2.2000000000000002</v>
      </c>
      <c r="E72" s="2" t="s">
        <v>726</v>
      </c>
      <c r="F72" s="2" t="s">
        <v>940</v>
      </c>
      <c r="G72" s="2">
        <v>2.2400000000000002</v>
      </c>
      <c r="H72" s="2">
        <v>9</v>
      </c>
      <c r="I72" s="2">
        <v>0</v>
      </c>
      <c r="J72" s="2">
        <v>0</v>
      </c>
      <c r="K72" s="2" t="s">
        <v>726</v>
      </c>
      <c r="L72" s="2" t="s">
        <v>726</v>
      </c>
      <c r="M72" s="2" t="s">
        <v>726</v>
      </c>
      <c r="N72" s="2" t="s">
        <v>726</v>
      </c>
      <c r="O72" s="2" t="s">
        <v>726</v>
      </c>
      <c r="P72" s="2" t="s">
        <v>726</v>
      </c>
      <c r="Q72" s="2" t="s">
        <v>726</v>
      </c>
      <c r="R72" s="2" t="s">
        <v>726</v>
      </c>
      <c r="S72" s="2" t="s">
        <v>726</v>
      </c>
      <c r="T72" s="2" t="s">
        <v>726</v>
      </c>
      <c r="W72" s="2" t="str">
        <f t="shared" si="8"/>
        <v>Ja</v>
      </c>
      <c r="Y72" s="2" t="str">
        <f t="shared" si="9"/>
        <v>Nej</v>
      </c>
      <c r="Z72" s="2">
        <f t="shared" si="10"/>
        <v>0</v>
      </c>
      <c r="AA72" s="2">
        <f t="shared" si="11"/>
        <v>0</v>
      </c>
    </row>
    <row r="73" spans="1:27" ht="15" customHeight="1" x14ac:dyDescent="0.25">
      <c r="A73" s="2" t="s">
        <v>109</v>
      </c>
      <c r="B73" s="2" t="s">
        <v>126</v>
      </c>
      <c r="C73" s="2">
        <v>2017</v>
      </c>
      <c r="D73" s="2">
        <v>4</v>
      </c>
      <c r="E73" s="2" t="s">
        <v>726</v>
      </c>
      <c r="F73" s="2" t="s">
        <v>609</v>
      </c>
      <c r="G73" s="2">
        <v>2.2400000000000002</v>
      </c>
      <c r="H73" s="2">
        <v>350.5</v>
      </c>
      <c r="I73" s="2">
        <v>0.48399999999999999</v>
      </c>
      <c r="J73" s="2">
        <v>0.35</v>
      </c>
      <c r="K73" s="2" t="s">
        <v>726</v>
      </c>
      <c r="L73" s="2" t="s">
        <v>726</v>
      </c>
      <c r="M73" s="2" t="s">
        <v>726</v>
      </c>
      <c r="N73" s="2" t="s">
        <v>726</v>
      </c>
      <c r="O73" s="2" t="s">
        <v>726</v>
      </c>
      <c r="P73" s="2" t="s">
        <v>726</v>
      </c>
      <c r="Q73" s="2" t="s">
        <v>726</v>
      </c>
      <c r="R73" s="2" t="s">
        <v>726</v>
      </c>
      <c r="S73" s="2" t="s">
        <v>726</v>
      </c>
      <c r="T73" s="2" t="s">
        <v>726</v>
      </c>
      <c r="W73" s="2" t="str">
        <f t="shared" si="8"/>
        <v>Nej</v>
      </c>
      <c r="Y73" s="2" t="str">
        <f t="shared" si="9"/>
        <v>Nej</v>
      </c>
      <c r="Z73" s="2">
        <f t="shared" si="10"/>
        <v>0</v>
      </c>
      <c r="AA73" s="2">
        <f t="shared" si="11"/>
        <v>0</v>
      </c>
    </row>
    <row r="74" spans="1:27" ht="15" customHeight="1" x14ac:dyDescent="0.25">
      <c r="A74" s="2" t="s">
        <v>109</v>
      </c>
      <c r="B74" s="2" t="s">
        <v>127</v>
      </c>
      <c r="C74" s="2">
        <v>2017</v>
      </c>
      <c r="D74" s="2">
        <v>0.95</v>
      </c>
      <c r="E74" s="2" t="s">
        <v>726</v>
      </c>
      <c r="F74" s="2" t="s">
        <v>927</v>
      </c>
      <c r="G74" s="2">
        <v>2.2400000000000002</v>
      </c>
      <c r="H74" s="2">
        <v>350.5</v>
      </c>
      <c r="I74" s="2">
        <v>0.48399999999999999</v>
      </c>
      <c r="J74" s="2">
        <v>0.35</v>
      </c>
      <c r="K74" s="2" t="s">
        <v>726</v>
      </c>
      <c r="L74" s="2" t="s">
        <v>726</v>
      </c>
      <c r="M74" s="2" t="s">
        <v>726</v>
      </c>
      <c r="N74" s="2" t="s">
        <v>726</v>
      </c>
      <c r="O74" s="2" t="s">
        <v>726</v>
      </c>
      <c r="P74" s="2" t="s">
        <v>726</v>
      </c>
      <c r="Q74" s="2" t="s">
        <v>726</v>
      </c>
      <c r="R74" s="2" t="s">
        <v>726</v>
      </c>
      <c r="S74" s="2" t="s">
        <v>726</v>
      </c>
      <c r="T74" s="2" t="s">
        <v>726</v>
      </c>
      <c r="W74" s="2" t="str">
        <f t="shared" si="8"/>
        <v>Nej</v>
      </c>
      <c r="Y74" s="2" t="str">
        <f t="shared" si="9"/>
        <v>Nej</v>
      </c>
      <c r="Z74" s="2">
        <f t="shared" si="10"/>
        <v>0</v>
      </c>
      <c r="AA74" s="2">
        <f t="shared" si="11"/>
        <v>0</v>
      </c>
    </row>
    <row r="75" spans="1:27" ht="15" customHeight="1" x14ac:dyDescent="0.25">
      <c r="A75" s="2" t="s">
        <v>109</v>
      </c>
      <c r="B75" s="2" t="s">
        <v>128</v>
      </c>
      <c r="C75" s="2">
        <v>2017</v>
      </c>
      <c r="D75" s="2">
        <v>1.6850000000000001</v>
      </c>
      <c r="E75" s="2" t="s">
        <v>726</v>
      </c>
      <c r="F75" s="2" t="s">
        <v>935</v>
      </c>
      <c r="G75" s="2">
        <v>1.73</v>
      </c>
      <c r="H75" s="2">
        <v>193.9</v>
      </c>
      <c r="I75" s="2">
        <v>0.27</v>
      </c>
      <c r="J75" s="2">
        <v>0.19</v>
      </c>
      <c r="K75" s="2" t="s">
        <v>726</v>
      </c>
      <c r="L75" s="2" t="s">
        <v>726</v>
      </c>
      <c r="M75" s="2" t="s">
        <v>726</v>
      </c>
      <c r="N75" s="2" t="s">
        <v>726</v>
      </c>
      <c r="O75" s="2" t="s">
        <v>726</v>
      </c>
      <c r="P75" s="2" t="s">
        <v>726</v>
      </c>
      <c r="Q75" s="2" t="s">
        <v>726</v>
      </c>
      <c r="R75" s="2" t="s">
        <v>726</v>
      </c>
      <c r="S75" s="2" t="s">
        <v>726</v>
      </c>
      <c r="T75" s="2" t="s">
        <v>726</v>
      </c>
      <c r="W75" s="2" t="str">
        <f t="shared" si="8"/>
        <v>Ja</v>
      </c>
      <c r="Y75" s="2" t="str">
        <f t="shared" si="9"/>
        <v>Nej</v>
      </c>
      <c r="Z75" s="2">
        <f t="shared" si="10"/>
        <v>0</v>
      </c>
      <c r="AA75" s="2">
        <f t="shared" si="11"/>
        <v>0</v>
      </c>
    </row>
    <row r="76" spans="1:27" ht="15" customHeight="1" x14ac:dyDescent="0.25">
      <c r="A76" s="2" t="s">
        <v>109</v>
      </c>
      <c r="B76" s="2" t="s">
        <v>129</v>
      </c>
      <c r="C76" s="2">
        <v>2017</v>
      </c>
      <c r="D76" s="2">
        <v>1.5</v>
      </c>
      <c r="E76" s="2" t="s">
        <v>726</v>
      </c>
      <c r="F76" s="2" t="s">
        <v>609</v>
      </c>
      <c r="G76" s="2">
        <v>2.2400000000000002</v>
      </c>
      <c r="H76" s="2">
        <v>350.5</v>
      </c>
      <c r="I76" s="2">
        <v>0.48399999999999999</v>
      </c>
      <c r="J76" s="2">
        <v>0.35</v>
      </c>
      <c r="K76" s="2" t="s">
        <v>726</v>
      </c>
      <c r="L76" s="2" t="s">
        <v>726</v>
      </c>
      <c r="M76" s="2" t="s">
        <v>726</v>
      </c>
      <c r="N76" s="2" t="s">
        <v>726</v>
      </c>
      <c r="O76" s="2" t="s">
        <v>726</v>
      </c>
      <c r="P76" s="2" t="s">
        <v>726</v>
      </c>
      <c r="Q76" s="2" t="s">
        <v>726</v>
      </c>
      <c r="R76" s="2" t="s">
        <v>726</v>
      </c>
      <c r="S76" s="2" t="s">
        <v>726</v>
      </c>
      <c r="T76" s="2" t="s">
        <v>726</v>
      </c>
      <c r="W76" s="2" t="str">
        <f t="shared" si="8"/>
        <v>Nej</v>
      </c>
      <c r="Y76" s="2" t="str">
        <f t="shared" si="9"/>
        <v>Nej</v>
      </c>
      <c r="Z76" s="2">
        <f t="shared" si="10"/>
        <v>0</v>
      </c>
      <c r="AA76" s="2">
        <f t="shared" si="11"/>
        <v>0</v>
      </c>
    </row>
    <row r="77" spans="1:27" ht="15" customHeight="1" x14ac:dyDescent="0.25">
      <c r="A77" s="2" t="s">
        <v>130</v>
      </c>
      <c r="B77" s="2" t="s">
        <v>131</v>
      </c>
      <c r="C77" s="2">
        <v>2017</v>
      </c>
      <c r="D77" s="2" t="s">
        <v>609</v>
      </c>
      <c r="E77" s="2" t="s">
        <v>609</v>
      </c>
      <c r="F77" s="2" t="s">
        <v>609</v>
      </c>
      <c r="G77" s="2" t="s">
        <v>609</v>
      </c>
      <c r="H77" s="2" t="s">
        <v>609</v>
      </c>
      <c r="I77" s="2" t="s">
        <v>609</v>
      </c>
      <c r="J77" s="2" t="s">
        <v>609</v>
      </c>
      <c r="K77" s="2" t="s">
        <v>609</v>
      </c>
      <c r="L77" s="2" t="s">
        <v>609</v>
      </c>
      <c r="M77" s="2" t="s">
        <v>609</v>
      </c>
      <c r="N77" s="2" t="s">
        <v>609</v>
      </c>
      <c r="O77" s="2" t="s">
        <v>609</v>
      </c>
      <c r="P77" s="2" t="s">
        <v>609</v>
      </c>
      <c r="Q77" s="2" t="s">
        <v>609</v>
      </c>
      <c r="R77" s="2" t="s">
        <v>609</v>
      </c>
      <c r="S77" s="2" t="s">
        <v>609</v>
      </c>
      <c r="T77" s="2" t="s">
        <v>609</v>
      </c>
      <c r="W77" s="2" t="str">
        <f t="shared" si="8"/>
        <v>Nej</v>
      </c>
      <c r="Y77" s="2" t="str">
        <f t="shared" si="9"/>
        <v>Nej</v>
      </c>
      <c r="Z77" s="2">
        <f t="shared" si="10"/>
        <v>0</v>
      </c>
      <c r="AA77" s="2">
        <f t="shared" si="11"/>
        <v>0</v>
      </c>
    </row>
    <row r="78" spans="1:27" ht="15" customHeight="1" x14ac:dyDescent="0.25">
      <c r="A78" s="2" t="s">
        <v>132</v>
      </c>
      <c r="B78" s="2" t="s">
        <v>133</v>
      </c>
      <c r="C78" s="2">
        <v>2017</v>
      </c>
      <c r="D78" s="2" t="s">
        <v>726</v>
      </c>
      <c r="E78" s="2" t="s">
        <v>726</v>
      </c>
      <c r="F78" s="2" t="s">
        <v>609</v>
      </c>
      <c r="G78" s="2">
        <v>2.2400000000000002</v>
      </c>
      <c r="H78" s="2">
        <v>350.5</v>
      </c>
      <c r="I78" s="2">
        <v>0.48399999999999999</v>
      </c>
      <c r="J78" s="2">
        <v>0.35</v>
      </c>
      <c r="K78" s="2" t="s">
        <v>726</v>
      </c>
      <c r="L78" s="2" t="s">
        <v>726</v>
      </c>
      <c r="M78" s="2" t="s">
        <v>726</v>
      </c>
      <c r="N78" s="2" t="s">
        <v>726</v>
      </c>
      <c r="O78" s="2" t="s">
        <v>726</v>
      </c>
      <c r="P78" s="2" t="s">
        <v>726</v>
      </c>
      <c r="Q78" s="2" t="s">
        <v>726</v>
      </c>
      <c r="R78" s="2" t="s">
        <v>726</v>
      </c>
      <c r="S78" s="2" t="s">
        <v>726</v>
      </c>
      <c r="T78" s="2" t="s">
        <v>726</v>
      </c>
      <c r="W78" s="2" t="str">
        <f t="shared" si="8"/>
        <v>Nej</v>
      </c>
      <c r="Y78" s="2" t="str">
        <f t="shared" si="9"/>
        <v>Nej</v>
      </c>
      <c r="Z78" s="2">
        <f t="shared" si="10"/>
        <v>0</v>
      </c>
      <c r="AA78" s="2">
        <f t="shared" si="11"/>
        <v>0</v>
      </c>
    </row>
    <row r="79" spans="1:27" ht="15" customHeight="1" x14ac:dyDescent="0.25">
      <c r="A79" s="2" t="s">
        <v>132</v>
      </c>
      <c r="B79" s="2" t="s">
        <v>134</v>
      </c>
      <c r="C79" s="2">
        <v>2017</v>
      </c>
      <c r="D79" s="2" t="s">
        <v>726</v>
      </c>
      <c r="E79" s="2" t="s">
        <v>726</v>
      </c>
      <c r="F79" s="2" t="s">
        <v>609</v>
      </c>
      <c r="G79" s="2">
        <v>2.2400000000000002</v>
      </c>
      <c r="H79" s="2">
        <v>350.5</v>
      </c>
      <c r="I79" s="2">
        <v>0.48399999999999999</v>
      </c>
      <c r="J79" s="2">
        <v>0.35</v>
      </c>
      <c r="K79" s="2" t="s">
        <v>726</v>
      </c>
      <c r="L79" s="2" t="s">
        <v>726</v>
      </c>
      <c r="M79" s="2" t="s">
        <v>726</v>
      </c>
      <c r="N79" s="2" t="s">
        <v>726</v>
      </c>
      <c r="O79" s="2" t="s">
        <v>726</v>
      </c>
      <c r="P79" s="2" t="s">
        <v>726</v>
      </c>
      <c r="Q79" s="2" t="s">
        <v>726</v>
      </c>
      <c r="R79" s="2" t="s">
        <v>726</v>
      </c>
      <c r="S79" s="2" t="s">
        <v>726</v>
      </c>
      <c r="T79" s="2" t="s">
        <v>726</v>
      </c>
      <c r="W79" s="2" t="str">
        <f t="shared" si="8"/>
        <v>Nej</v>
      </c>
      <c r="Y79" s="2" t="str">
        <f t="shared" si="9"/>
        <v>Nej</v>
      </c>
      <c r="Z79" s="2">
        <f t="shared" si="10"/>
        <v>0</v>
      </c>
      <c r="AA79" s="2">
        <f t="shared" si="11"/>
        <v>0</v>
      </c>
    </row>
    <row r="80" spans="1:27" ht="15" customHeight="1" x14ac:dyDescent="0.25">
      <c r="A80" s="2" t="s">
        <v>132</v>
      </c>
      <c r="B80" s="2" t="s">
        <v>135</v>
      </c>
      <c r="C80" s="2">
        <v>2017</v>
      </c>
      <c r="D80" s="2" t="s">
        <v>726</v>
      </c>
      <c r="E80" s="2" t="s">
        <v>726</v>
      </c>
      <c r="F80" s="2" t="s">
        <v>609</v>
      </c>
      <c r="G80" s="2">
        <v>2.2400000000000002</v>
      </c>
      <c r="H80" s="2">
        <v>350.5</v>
      </c>
      <c r="I80" s="2">
        <v>0.48399999999999999</v>
      </c>
      <c r="J80" s="2">
        <v>0.35</v>
      </c>
      <c r="K80" s="2" t="s">
        <v>726</v>
      </c>
      <c r="L80" s="2" t="s">
        <v>726</v>
      </c>
      <c r="M80" s="2" t="s">
        <v>726</v>
      </c>
      <c r="N80" s="2" t="s">
        <v>726</v>
      </c>
      <c r="O80" s="2" t="s">
        <v>726</v>
      </c>
      <c r="P80" s="2" t="s">
        <v>726</v>
      </c>
      <c r="Q80" s="2" t="s">
        <v>726</v>
      </c>
      <c r="R80" s="2" t="s">
        <v>726</v>
      </c>
      <c r="S80" s="2" t="s">
        <v>726</v>
      </c>
      <c r="T80" s="2" t="s">
        <v>726</v>
      </c>
      <c r="W80" s="2" t="str">
        <f t="shared" si="8"/>
        <v>Nej</v>
      </c>
      <c r="Y80" s="2" t="str">
        <f t="shared" si="9"/>
        <v>Nej</v>
      </c>
      <c r="Z80" s="2">
        <f t="shared" si="10"/>
        <v>0</v>
      </c>
      <c r="AA80" s="2">
        <f t="shared" si="11"/>
        <v>0</v>
      </c>
    </row>
    <row r="81" spans="1:27" ht="15" customHeight="1" x14ac:dyDescent="0.25">
      <c r="A81" s="2" t="s">
        <v>136</v>
      </c>
      <c r="B81" s="2" t="s">
        <v>137</v>
      </c>
      <c r="C81" s="2">
        <v>2017</v>
      </c>
      <c r="D81" s="2" t="s">
        <v>609</v>
      </c>
      <c r="E81" s="2" t="s">
        <v>609</v>
      </c>
      <c r="F81" s="2" t="s">
        <v>609</v>
      </c>
      <c r="G81" s="2" t="s">
        <v>609</v>
      </c>
      <c r="H81" s="2" t="s">
        <v>609</v>
      </c>
      <c r="I81" s="2" t="s">
        <v>609</v>
      </c>
      <c r="J81" s="2" t="s">
        <v>609</v>
      </c>
      <c r="K81" s="2" t="s">
        <v>609</v>
      </c>
      <c r="L81" s="2" t="s">
        <v>609</v>
      </c>
      <c r="M81" s="2" t="s">
        <v>609</v>
      </c>
      <c r="N81" s="2" t="s">
        <v>609</v>
      </c>
      <c r="O81" s="2" t="s">
        <v>609</v>
      </c>
      <c r="P81" s="2" t="s">
        <v>609</v>
      </c>
      <c r="Q81" s="2" t="s">
        <v>609</v>
      </c>
      <c r="R81" s="2" t="s">
        <v>609</v>
      </c>
      <c r="S81" s="2" t="s">
        <v>609</v>
      </c>
      <c r="T81" s="2" t="s">
        <v>609</v>
      </c>
      <c r="W81" s="2" t="str">
        <f t="shared" si="8"/>
        <v>Nej</v>
      </c>
      <c r="Y81" s="2" t="str">
        <f t="shared" si="9"/>
        <v>Nej</v>
      </c>
      <c r="Z81" s="2">
        <f t="shared" si="10"/>
        <v>0</v>
      </c>
      <c r="AA81" s="2">
        <f t="shared" si="11"/>
        <v>0</v>
      </c>
    </row>
    <row r="82" spans="1:27" ht="15" customHeight="1" x14ac:dyDescent="0.25">
      <c r="A82" s="2" t="s">
        <v>737</v>
      </c>
      <c r="B82" s="9" t="s">
        <v>1184</v>
      </c>
      <c r="C82" s="2">
        <v>2017</v>
      </c>
      <c r="D82" s="2" t="s">
        <v>609</v>
      </c>
      <c r="E82" s="2" t="s">
        <v>609</v>
      </c>
      <c r="F82" s="2" t="s">
        <v>609</v>
      </c>
      <c r="G82" s="2" t="s">
        <v>609</v>
      </c>
      <c r="H82" s="2" t="s">
        <v>609</v>
      </c>
      <c r="I82" s="2" t="s">
        <v>609</v>
      </c>
      <c r="J82" s="2" t="s">
        <v>609</v>
      </c>
      <c r="K82" s="2" t="s">
        <v>609</v>
      </c>
      <c r="L82" s="2" t="s">
        <v>609</v>
      </c>
      <c r="M82" s="2" t="s">
        <v>609</v>
      </c>
      <c r="N82" s="2" t="s">
        <v>609</v>
      </c>
      <c r="O82" s="2" t="s">
        <v>609</v>
      </c>
      <c r="P82" s="2" t="s">
        <v>609</v>
      </c>
      <c r="Q82" s="2" t="s">
        <v>609</v>
      </c>
      <c r="R82" s="2" t="s">
        <v>609</v>
      </c>
      <c r="S82" s="2" t="s">
        <v>609</v>
      </c>
      <c r="T82" s="2" t="s">
        <v>609</v>
      </c>
      <c r="W82" s="2" t="str">
        <f t="shared" si="8"/>
        <v>Nej</v>
      </c>
      <c r="Y82" s="2" t="str">
        <f t="shared" si="9"/>
        <v>Nej</v>
      </c>
      <c r="Z82" s="2">
        <f t="shared" si="10"/>
        <v>0</v>
      </c>
      <c r="AA82" s="2">
        <f t="shared" si="11"/>
        <v>0</v>
      </c>
    </row>
    <row r="83" spans="1:27" ht="15" customHeight="1" x14ac:dyDescent="0.25">
      <c r="A83" s="2" t="s">
        <v>138</v>
      </c>
      <c r="B83" s="2" t="s">
        <v>139</v>
      </c>
      <c r="C83" s="2">
        <v>2017</v>
      </c>
      <c r="D83" s="2">
        <v>1.3</v>
      </c>
      <c r="E83" s="2">
        <v>0</v>
      </c>
      <c r="F83" s="2" t="s">
        <v>941</v>
      </c>
      <c r="G83" s="2">
        <v>1.1000000000000001</v>
      </c>
      <c r="H83" s="2">
        <v>0</v>
      </c>
      <c r="I83" s="2">
        <v>0</v>
      </c>
      <c r="J83" s="2">
        <v>0</v>
      </c>
      <c r="K83" s="2" t="s">
        <v>726</v>
      </c>
      <c r="L83" s="2" t="s">
        <v>726</v>
      </c>
      <c r="M83" s="2" t="s">
        <v>726</v>
      </c>
      <c r="N83" s="2" t="s">
        <v>726</v>
      </c>
      <c r="O83" s="2" t="s">
        <v>726</v>
      </c>
      <c r="P83" s="2" t="s">
        <v>726</v>
      </c>
      <c r="Q83" s="2" t="s">
        <v>726</v>
      </c>
      <c r="R83" s="2" t="s">
        <v>726</v>
      </c>
      <c r="S83" s="2" t="s">
        <v>726</v>
      </c>
      <c r="T83" s="2" t="s">
        <v>726</v>
      </c>
      <c r="W83" s="2" t="str">
        <f t="shared" si="8"/>
        <v>Ja</v>
      </c>
      <c r="Y83" s="2" t="str">
        <f t="shared" si="9"/>
        <v>Nej</v>
      </c>
      <c r="Z83" s="2">
        <f t="shared" si="10"/>
        <v>0</v>
      </c>
      <c r="AA83" s="2">
        <f t="shared" si="11"/>
        <v>0</v>
      </c>
    </row>
    <row r="84" spans="1:27" ht="15" customHeight="1" x14ac:dyDescent="0.25">
      <c r="A84" s="2" t="s">
        <v>140</v>
      </c>
      <c r="B84" s="2" t="s">
        <v>141</v>
      </c>
      <c r="C84" s="2">
        <v>2017</v>
      </c>
      <c r="D84" s="2">
        <v>5.6</v>
      </c>
      <c r="E84" s="2">
        <v>7.3</v>
      </c>
      <c r="F84" s="2" t="s">
        <v>940</v>
      </c>
      <c r="G84" s="2">
        <v>0.05</v>
      </c>
      <c r="H84" s="2">
        <v>0</v>
      </c>
      <c r="I84" s="2">
        <v>0</v>
      </c>
      <c r="J84" s="2">
        <v>0</v>
      </c>
      <c r="K84" s="2" t="s">
        <v>726</v>
      </c>
      <c r="L84" s="2" t="s">
        <v>726</v>
      </c>
      <c r="M84" s="2" t="s">
        <v>726</v>
      </c>
      <c r="N84" s="2" t="s">
        <v>726</v>
      </c>
      <c r="O84" s="2" t="s">
        <v>726</v>
      </c>
      <c r="P84" s="2" t="s">
        <v>726</v>
      </c>
      <c r="Q84" s="2" t="s">
        <v>726</v>
      </c>
      <c r="R84" s="2" t="s">
        <v>726</v>
      </c>
      <c r="S84" s="2" t="s">
        <v>726</v>
      </c>
      <c r="T84" s="2" t="s">
        <v>726</v>
      </c>
      <c r="W84" s="2" t="str">
        <f t="shared" si="8"/>
        <v>Ja</v>
      </c>
      <c r="Y84" s="2" t="str">
        <f t="shared" si="9"/>
        <v>Nej</v>
      </c>
      <c r="Z84" s="2">
        <f t="shared" si="10"/>
        <v>0</v>
      </c>
      <c r="AA84" s="2">
        <f t="shared" si="11"/>
        <v>0</v>
      </c>
    </row>
    <row r="85" spans="1:27" ht="15" customHeight="1" x14ac:dyDescent="0.25">
      <c r="A85" s="2" t="s">
        <v>142</v>
      </c>
      <c r="B85" s="2" t="s">
        <v>143</v>
      </c>
      <c r="C85" s="2">
        <v>2017</v>
      </c>
      <c r="D85" s="2">
        <v>12.085000000000001</v>
      </c>
      <c r="E85" s="2">
        <v>23.024999999999999</v>
      </c>
      <c r="F85" s="2" t="s">
        <v>942</v>
      </c>
      <c r="G85" s="2">
        <v>0.03</v>
      </c>
      <c r="H85" s="2">
        <v>4</v>
      </c>
      <c r="I85" s="2">
        <v>0</v>
      </c>
      <c r="J85" s="2">
        <v>0</v>
      </c>
      <c r="K85" s="2" t="s">
        <v>726</v>
      </c>
      <c r="L85" s="2" t="s">
        <v>726</v>
      </c>
      <c r="M85" s="2" t="s">
        <v>726</v>
      </c>
      <c r="N85" s="2" t="s">
        <v>726</v>
      </c>
      <c r="O85" s="2" t="s">
        <v>726</v>
      </c>
      <c r="P85" s="2" t="s">
        <v>726</v>
      </c>
      <c r="Q85" s="2" t="s">
        <v>726</v>
      </c>
      <c r="R85" s="2" t="s">
        <v>726</v>
      </c>
      <c r="S85" s="2" t="s">
        <v>726</v>
      </c>
      <c r="T85" s="2" t="s">
        <v>726</v>
      </c>
      <c r="W85" s="2" t="str">
        <f t="shared" si="8"/>
        <v>Ja</v>
      </c>
      <c r="Y85" s="2" t="str">
        <f t="shared" si="9"/>
        <v>Nej</v>
      </c>
      <c r="Z85" s="2">
        <f t="shared" si="10"/>
        <v>0</v>
      </c>
      <c r="AA85" s="2">
        <f t="shared" si="11"/>
        <v>0</v>
      </c>
    </row>
    <row r="86" spans="1:27" ht="15" customHeight="1" x14ac:dyDescent="0.25">
      <c r="A86" s="2" t="s">
        <v>142</v>
      </c>
      <c r="B86" s="2" t="s">
        <v>144</v>
      </c>
      <c r="C86" s="2">
        <v>2017</v>
      </c>
      <c r="D86" s="2">
        <v>2.3E-2</v>
      </c>
      <c r="E86" s="2" t="s">
        <v>726</v>
      </c>
      <c r="F86" s="2" t="s">
        <v>942</v>
      </c>
      <c r="G86" s="2">
        <v>0.03</v>
      </c>
      <c r="H86" s="2">
        <v>4</v>
      </c>
      <c r="I86" s="2">
        <v>0</v>
      </c>
      <c r="J86" s="2">
        <v>0</v>
      </c>
      <c r="K86" s="2" t="s">
        <v>726</v>
      </c>
      <c r="L86" s="2" t="s">
        <v>726</v>
      </c>
      <c r="M86" s="2" t="s">
        <v>726</v>
      </c>
      <c r="N86" s="2" t="s">
        <v>726</v>
      </c>
      <c r="O86" s="2" t="s">
        <v>726</v>
      </c>
      <c r="P86" s="2" t="s">
        <v>726</v>
      </c>
      <c r="Q86" s="2" t="s">
        <v>726</v>
      </c>
      <c r="R86" s="2" t="s">
        <v>726</v>
      </c>
      <c r="S86" s="2" t="s">
        <v>726</v>
      </c>
      <c r="T86" s="2" t="s">
        <v>726</v>
      </c>
      <c r="W86" s="2" t="str">
        <f t="shared" si="8"/>
        <v>Ja</v>
      </c>
      <c r="Y86" s="2" t="str">
        <f t="shared" si="9"/>
        <v>Nej</v>
      </c>
      <c r="Z86" s="2">
        <f t="shared" si="10"/>
        <v>0</v>
      </c>
      <c r="AA86" s="2">
        <f t="shared" si="11"/>
        <v>0</v>
      </c>
    </row>
    <row r="87" spans="1:27" ht="15" customHeight="1" x14ac:dyDescent="0.25">
      <c r="A87" s="2" t="s">
        <v>142</v>
      </c>
      <c r="B87" s="2" t="s">
        <v>145</v>
      </c>
      <c r="C87" s="2">
        <v>2017</v>
      </c>
      <c r="D87" s="2">
        <v>0.122</v>
      </c>
      <c r="E87" s="2" t="s">
        <v>726</v>
      </c>
      <c r="F87" s="2" t="s">
        <v>943</v>
      </c>
      <c r="G87" s="2">
        <v>0.03</v>
      </c>
      <c r="H87" s="2">
        <v>4</v>
      </c>
      <c r="I87" s="2">
        <v>0</v>
      </c>
      <c r="J87" s="2">
        <v>0</v>
      </c>
      <c r="K87" s="2" t="s">
        <v>726</v>
      </c>
      <c r="L87" s="2" t="s">
        <v>726</v>
      </c>
      <c r="M87" s="2" t="s">
        <v>726</v>
      </c>
      <c r="N87" s="2" t="s">
        <v>726</v>
      </c>
      <c r="O87" s="2" t="s">
        <v>726</v>
      </c>
      <c r="P87" s="2" t="s">
        <v>726</v>
      </c>
      <c r="Q87" s="2" t="s">
        <v>726</v>
      </c>
      <c r="R87" s="2" t="s">
        <v>726</v>
      </c>
      <c r="S87" s="2" t="s">
        <v>726</v>
      </c>
      <c r="T87" s="2" t="s">
        <v>726</v>
      </c>
      <c r="W87" s="2" t="str">
        <f t="shared" si="8"/>
        <v>Ja</v>
      </c>
      <c r="Y87" s="2" t="str">
        <f t="shared" si="9"/>
        <v>Nej</v>
      </c>
      <c r="Z87" s="2">
        <f t="shared" si="10"/>
        <v>0</v>
      </c>
      <c r="AA87" s="2">
        <f t="shared" si="11"/>
        <v>0</v>
      </c>
    </row>
    <row r="88" spans="1:27" ht="15" customHeight="1" x14ac:dyDescent="0.25">
      <c r="A88" s="2" t="s">
        <v>146</v>
      </c>
      <c r="B88" s="2" t="s">
        <v>147</v>
      </c>
      <c r="C88" s="2">
        <v>2017</v>
      </c>
      <c r="D88" s="2">
        <v>2.9</v>
      </c>
      <c r="E88" s="2">
        <v>1.05</v>
      </c>
      <c r="F88" s="2" t="s">
        <v>925</v>
      </c>
      <c r="G88" s="2">
        <v>1.1000000000000001</v>
      </c>
      <c r="H88" s="2">
        <v>5</v>
      </c>
      <c r="I88" s="2">
        <v>0</v>
      </c>
      <c r="J88" s="2">
        <v>0</v>
      </c>
      <c r="K88" s="2" t="s">
        <v>726</v>
      </c>
      <c r="L88" s="2" t="s">
        <v>726</v>
      </c>
      <c r="M88" s="2" t="s">
        <v>726</v>
      </c>
      <c r="N88" s="2" t="s">
        <v>726</v>
      </c>
      <c r="O88" s="2" t="s">
        <v>726</v>
      </c>
      <c r="P88" s="2" t="s">
        <v>726</v>
      </c>
      <c r="Q88" s="2" t="s">
        <v>726</v>
      </c>
      <c r="R88" s="2" t="s">
        <v>726</v>
      </c>
      <c r="S88" s="2" t="s">
        <v>726</v>
      </c>
      <c r="T88" s="2" t="s">
        <v>726</v>
      </c>
      <c r="W88" s="2" t="str">
        <f t="shared" si="8"/>
        <v>Ja</v>
      </c>
      <c r="Y88" s="2" t="str">
        <f t="shared" si="9"/>
        <v>Nej</v>
      </c>
      <c r="Z88" s="2">
        <f t="shared" si="10"/>
        <v>0</v>
      </c>
      <c r="AA88" s="2">
        <f t="shared" si="11"/>
        <v>0</v>
      </c>
    </row>
    <row r="89" spans="1:27" ht="15" customHeight="1" x14ac:dyDescent="0.25">
      <c r="A89" s="2" t="s">
        <v>146</v>
      </c>
      <c r="B89" s="2" t="s">
        <v>148</v>
      </c>
      <c r="C89" s="2">
        <v>2017</v>
      </c>
      <c r="D89" s="2">
        <v>0.12</v>
      </c>
      <c r="E89" s="2" t="s">
        <v>726</v>
      </c>
      <c r="F89" s="2" t="s">
        <v>925</v>
      </c>
      <c r="G89" s="2">
        <v>1.1000000000000001</v>
      </c>
      <c r="H89" s="2">
        <v>5</v>
      </c>
      <c r="I89" s="2">
        <v>0</v>
      </c>
      <c r="J89" s="2">
        <v>0</v>
      </c>
      <c r="K89" s="2" t="s">
        <v>726</v>
      </c>
      <c r="L89" s="2" t="s">
        <v>726</v>
      </c>
      <c r="M89" s="2" t="s">
        <v>726</v>
      </c>
      <c r="N89" s="2" t="s">
        <v>726</v>
      </c>
      <c r="O89" s="2" t="s">
        <v>726</v>
      </c>
      <c r="P89" s="2" t="s">
        <v>726</v>
      </c>
      <c r="Q89" s="2" t="s">
        <v>726</v>
      </c>
      <c r="R89" s="2" t="s">
        <v>726</v>
      </c>
      <c r="S89" s="2" t="s">
        <v>726</v>
      </c>
      <c r="T89" s="2" t="s">
        <v>726</v>
      </c>
      <c r="W89" s="2" t="str">
        <f t="shared" si="8"/>
        <v>Ja</v>
      </c>
      <c r="Y89" s="2" t="str">
        <f t="shared" si="9"/>
        <v>Nej</v>
      </c>
      <c r="Z89" s="2">
        <f t="shared" si="10"/>
        <v>0</v>
      </c>
      <c r="AA89" s="2">
        <f t="shared" si="11"/>
        <v>0</v>
      </c>
    </row>
    <row r="90" spans="1:27" ht="15" customHeight="1" x14ac:dyDescent="0.25">
      <c r="A90" s="2" t="s">
        <v>146</v>
      </c>
      <c r="B90" s="2" t="s">
        <v>149</v>
      </c>
      <c r="C90" s="2">
        <v>2017</v>
      </c>
      <c r="D90" s="2">
        <v>0.43</v>
      </c>
      <c r="E90" s="2" t="s">
        <v>726</v>
      </c>
      <c r="F90" s="2" t="s">
        <v>925</v>
      </c>
      <c r="G90" s="2">
        <v>1.1000000000000001</v>
      </c>
      <c r="H90" s="2">
        <v>5</v>
      </c>
      <c r="I90" s="2">
        <v>0</v>
      </c>
      <c r="J90" s="2">
        <v>0</v>
      </c>
      <c r="K90" s="2" t="s">
        <v>726</v>
      </c>
      <c r="L90" s="2" t="s">
        <v>726</v>
      </c>
      <c r="M90" s="2" t="s">
        <v>726</v>
      </c>
      <c r="N90" s="2" t="s">
        <v>726</v>
      </c>
      <c r="O90" s="2" t="s">
        <v>726</v>
      </c>
      <c r="P90" s="2" t="s">
        <v>726</v>
      </c>
      <c r="Q90" s="2" t="s">
        <v>726</v>
      </c>
      <c r="R90" s="2" t="s">
        <v>726</v>
      </c>
      <c r="S90" s="2" t="s">
        <v>726</v>
      </c>
      <c r="T90" s="2" t="s">
        <v>726</v>
      </c>
      <c r="W90" s="2" t="str">
        <f t="shared" si="8"/>
        <v>Ja</v>
      </c>
      <c r="Y90" s="2" t="str">
        <f t="shared" si="9"/>
        <v>Nej</v>
      </c>
      <c r="Z90" s="2">
        <f t="shared" si="10"/>
        <v>0</v>
      </c>
      <c r="AA90" s="2">
        <f t="shared" si="11"/>
        <v>0</v>
      </c>
    </row>
    <row r="91" spans="1:27" ht="15" customHeight="1" x14ac:dyDescent="0.25">
      <c r="A91" s="2" t="s">
        <v>150</v>
      </c>
      <c r="B91" s="2" t="s">
        <v>151</v>
      </c>
      <c r="C91" s="2">
        <v>2017</v>
      </c>
      <c r="D91" s="2">
        <v>1.659</v>
      </c>
      <c r="E91" s="2" t="s">
        <v>726</v>
      </c>
      <c r="F91" s="2" t="s">
        <v>944</v>
      </c>
      <c r="G91" s="2">
        <v>0.83</v>
      </c>
      <c r="H91" s="2">
        <v>0</v>
      </c>
      <c r="I91" s="2">
        <v>0</v>
      </c>
      <c r="J91" s="2">
        <v>0</v>
      </c>
      <c r="K91" s="2" t="s">
        <v>726</v>
      </c>
      <c r="L91" s="2" t="s">
        <v>726</v>
      </c>
      <c r="M91" s="2" t="s">
        <v>726</v>
      </c>
      <c r="N91" s="2" t="s">
        <v>726</v>
      </c>
      <c r="O91" s="2" t="s">
        <v>726</v>
      </c>
      <c r="P91" s="2" t="s">
        <v>726</v>
      </c>
      <c r="Q91" s="2" t="s">
        <v>726</v>
      </c>
      <c r="R91" s="2" t="s">
        <v>726</v>
      </c>
      <c r="S91" s="2" t="s">
        <v>726</v>
      </c>
      <c r="T91" s="2" t="s">
        <v>726</v>
      </c>
      <c r="W91" s="2" t="str">
        <f t="shared" si="8"/>
        <v>Ja</v>
      </c>
      <c r="Y91" s="2" t="str">
        <f t="shared" si="9"/>
        <v>Nej</v>
      </c>
      <c r="Z91" s="2">
        <f t="shared" si="10"/>
        <v>0</v>
      </c>
      <c r="AA91" s="2">
        <f t="shared" si="11"/>
        <v>0</v>
      </c>
    </row>
    <row r="92" spans="1:27" ht="15" customHeight="1" x14ac:dyDescent="0.25">
      <c r="A92" s="2" t="s">
        <v>150</v>
      </c>
      <c r="B92" s="2" t="s">
        <v>152</v>
      </c>
      <c r="C92" s="2">
        <v>2017</v>
      </c>
      <c r="D92" s="2">
        <v>4.7E-2</v>
      </c>
      <c r="E92" s="2" t="s">
        <v>726</v>
      </c>
      <c r="F92" s="2" t="s">
        <v>944</v>
      </c>
      <c r="G92" s="2">
        <v>0.83</v>
      </c>
      <c r="H92" s="2">
        <v>0</v>
      </c>
      <c r="I92" s="2">
        <v>0</v>
      </c>
      <c r="J92" s="2">
        <v>0</v>
      </c>
      <c r="K92" s="2" t="s">
        <v>726</v>
      </c>
      <c r="L92" s="2" t="s">
        <v>726</v>
      </c>
      <c r="M92" s="2" t="s">
        <v>726</v>
      </c>
      <c r="N92" s="2" t="s">
        <v>726</v>
      </c>
      <c r="O92" s="2" t="s">
        <v>726</v>
      </c>
      <c r="P92" s="2" t="s">
        <v>726</v>
      </c>
      <c r="Q92" s="2" t="s">
        <v>726</v>
      </c>
      <c r="R92" s="2" t="s">
        <v>726</v>
      </c>
      <c r="S92" s="2" t="s">
        <v>726</v>
      </c>
      <c r="T92" s="2" t="s">
        <v>726</v>
      </c>
      <c r="W92" s="2" t="str">
        <f t="shared" si="8"/>
        <v>Ja</v>
      </c>
      <c r="Y92" s="2" t="str">
        <f t="shared" si="9"/>
        <v>Nej</v>
      </c>
      <c r="Z92" s="2">
        <f t="shared" si="10"/>
        <v>0</v>
      </c>
      <c r="AA92" s="2">
        <f t="shared" si="11"/>
        <v>0</v>
      </c>
    </row>
    <row r="93" spans="1:27" ht="15" customHeight="1" x14ac:dyDescent="0.25">
      <c r="A93" s="2" t="s">
        <v>150</v>
      </c>
      <c r="B93" s="2" t="s">
        <v>153</v>
      </c>
      <c r="C93" s="2">
        <v>2017</v>
      </c>
      <c r="D93" s="2">
        <v>0.05</v>
      </c>
      <c r="E93" s="2" t="s">
        <v>726</v>
      </c>
      <c r="F93" s="2" t="s">
        <v>945</v>
      </c>
      <c r="G93" s="2">
        <v>1.1000000000000001</v>
      </c>
      <c r="H93" s="2">
        <v>0</v>
      </c>
      <c r="I93" s="2">
        <v>0.01</v>
      </c>
      <c r="J93" s="2">
        <v>0</v>
      </c>
      <c r="K93" s="2" t="s">
        <v>726</v>
      </c>
      <c r="L93" s="2" t="s">
        <v>726</v>
      </c>
      <c r="M93" s="2" t="s">
        <v>726</v>
      </c>
      <c r="N93" s="2" t="s">
        <v>726</v>
      </c>
      <c r="O93" s="2" t="s">
        <v>726</v>
      </c>
      <c r="P93" s="2" t="s">
        <v>726</v>
      </c>
      <c r="Q93" s="2" t="s">
        <v>726</v>
      </c>
      <c r="R93" s="2" t="s">
        <v>726</v>
      </c>
      <c r="S93" s="2" t="s">
        <v>726</v>
      </c>
      <c r="T93" s="2" t="s">
        <v>726</v>
      </c>
      <c r="W93" s="2" t="str">
        <f t="shared" si="8"/>
        <v>Ja</v>
      </c>
      <c r="Y93" s="2" t="str">
        <f t="shared" si="9"/>
        <v>Nej</v>
      </c>
      <c r="Z93" s="2">
        <f t="shared" si="10"/>
        <v>0</v>
      </c>
      <c r="AA93" s="2">
        <f t="shared" si="11"/>
        <v>0</v>
      </c>
    </row>
    <row r="94" spans="1:27" ht="15" customHeight="1" x14ac:dyDescent="0.25">
      <c r="A94" s="2" t="s">
        <v>154</v>
      </c>
      <c r="B94" s="2" t="s">
        <v>155</v>
      </c>
      <c r="C94" s="2">
        <v>2017</v>
      </c>
      <c r="D94" s="2">
        <v>0.06</v>
      </c>
      <c r="E94" s="2" t="s">
        <v>726</v>
      </c>
      <c r="F94" s="2" t="s">
        <v>946</v>
      </c>
      <c r="G94" s="2">
        <v>0</v>
      </c>
      <c r="H94" s="2">
        <v>0</v>
      </c>
      <c r="I94" s="2">
        <v>0</v>
      </c>
      <c r="J94" s="2">
        <v>0</v>
      </c>
      <c r="K94" s="2" t="s">
        <v>726</v>
      </c>
      <c r="L94" s="2" t="s">
        <v>726</v>
      </c>
      <c r="M94" s="2" t="s">
        <v>726</v>
      </c>
      <c r="N94" s="2" t="s">
        <v>726</v>
      </c>
      <c r="O94" s="2" t="s">
        <v>726</v>
      </c>
      <c r="P94" s="2" t="s">
        <v>726</v>
      </c>
      <c r="Q94" s="2" t="s">
        <v>726</v>
      </c>
      <c r="R94" s="2" t="s">
        <v>726</v>
      </c>
      <c r="S94" s="2" t="s">
        <v>726</v>
      </c>
      <c r="T94" s="2" t="s">
        <v>726</v>
      </c>
      <c r="W94" s="2" t="str">
        <f t="shared" si="8"/>
        <v>Ja</v>
      </c>
      <c r="Y94" s="2" t="str">
        <f t="shared" si="9"/>
        <v>Nej</v>
      </c>
      <c r="Z94" s="2">
        <f t="shared" si="10"/>
        <v>0</v>
      </c>
      <c r="AA94" s="2">
        <f t="shared" si="11"/>
        <v>0</v>
      </c>
    </row>
    <row r="95" spans="1:27" ht="15" customHeight="1" x14ac:dyDescent="0.25">
      <c r="A95" s="2" t="s">
        <v>154</v>
      </c>
      <c r="B95" s="2" t="s">
        <v>156</v>
      </c>
      <c r="C95" s="2">
        <v>2017</v>
      </c>
      <c r="D95" s="2">
        <v>0.99</v>
      </c>
      <c r="E95" s="2">
        <v>15.74</v>
      </c>
      <c r="F95" s="2" t="s">
        <v>946</v>
      </c>
      <c r="G95" s="2">
        <v>0</v>
      </c>
      <c r="H95" s="2">
        <v>0</v>
      </c>
      <c r="I95" s="2">
        <v>0</v>
      </c>
      <c r="J95" s="2">
        <v>0</v>
      </c>
      <c r="K95" s="2">
        <v>54.85</v>
      </c>
      <c r="L95" s="2">
        <v>0.03</v>
      </c>
      <c r="M95" s="2">
        <v>8.9600000000000009</v>
      </c>
      <c r="N95" s="2">
        <v>6.92</v>
      </c>
      <c r="O95" s="2">
        <v>0</v>
      </c>
      <c r="P95" s="2">
        <v>3.55</v>
      </c>
      <c r="Q95" s="2">
        <v>0.03</v>
      </c>
      <c r="R95" s="2">
        <v>8.9600000000000009</v>
      </c>
      <c r="S95" s="2">
        <v>6.92</v>
      </c>
      <c r="T95" s="2">
        <v>0</v>
      </c>
      <c r="W95" s="2" t="str">
        <f t="shared" si="8"/>
        <v>Ja</v>
      </c>
      <c r="Y95" s="2" t="str">
        <f t="shared" si="9"/>
        <v>Ja</v>
      </c>
      <c r="Z95" s="2">
        <f t="shared" si="10"/>
        <v>54.85</v>
      </c>
      <c r="AA95" s="2">
        <f t="shared" si="11"/>
        <v>0</v>
      </c>
    </row>
    <row r="96" spans="1:27" ht="15" customHeight="1" x14ac:dyDescent="0.25">
      <c r="A96" s="2" t="s">
        <v>154</v>
      </c>
      <c r="B96" s="2" t="s">
        <v>157</v>
      </c>
      <c r="C96" s="2">
        <v>2017</v>
      </c>
      <c r="D96" s="2">
        <v>4.9000000000000002E-2</v>
      </c>
      <c r="E96" s="2" t="s">
        <v>726</v>
      </c>
      <c r="F96" s="2" t="s">
        <v>946</v>
      </c>
      <c r="G96" s="2">
        <v>0</v>
      </c>
      <c r="H96" s="2">
        <v>0</v>
      </c>
      <c r="I96" s="2">
        <v>0</v>
      </c>
      <c r="J96" s="2">
        <v>0</v>
      </c>
      <c r="K96" s="2" t="s">
        <v>726</v>
      </c>
      <c r="L96" s="2" t="s">
        <v>726</v>
      </c>
      <c r="M96" s="2" t="s">
        <v>726</v>
      </c>
      <c r="N96" s="2" t="s">
        <v>726</v>
      </c>
      <c r="O96" s="2" t="s">
        <v>726</v>
      </c>
      <c r="P96" s="2" t="s">
        <v>726</v>
      </c>
      <c r="Q96" s="2" t="s">
        <v>726</v>
      </c>
      <c r="R96" s="2" t="s">
        <v>726</v>
      </c>
      <c r="S96" s="2" t="s">
        <v>726</v>
      </c>
      <c r="T96" s="2" t="s">
        <v>726</v>
      </c>
      <c r="W96" s="2" t="str">
        <f t="shared" si="8"/>
        <v>Ja</v>
      </c>
      <c r="Y96" s="2" t="str">
        <f t="shared" si="9"/>
        <v>Nej</v>
      </c>
      <c r="Z96" s="2">
        <f t="shared" si="10"/>
        <v>0</v>
      </c>
      <c r="AA96" s="2">
        <f t="shared" si="11"/>
        <v>0</v>
      </c>
    </row>
    <row r="97" spans="1:27" ht="15" customHeight="1" x14ac:dyDescent="0.25">
      <c r="A97" s="2" t="s">
        <v>154</v>
      </c>
      <c r="B97" s="2" t="s">
        <v>158</v>
      </c>
      <c r="C97" s="2">
        <v>2017</v>
      </c>
      <c r="D97" s="2">
        <v>0.106</v>
      </c>
      <c r="E97" s="2" t="s">
        <v>726</v>
      </c>
      <c r="F97" s="2" t="s">
        <v>946</v>
      </c>
      <c r="G97" s="2">
        <v>0</v>
      </c>
      <c r="H97" s="2">
        <v>0</v>
      </c>
      <c r="I97" s="2">
        <v>0</v>
      </c>
      <c r="J97" s="2">
        <v>0</v>
      </c>
      <c r="K97" s="2" t="s">
        <v>726</v>
      </c>
      <c r="L97" s="2" t="s">
        <v>726</v>
      </c>
      <c r="M97" s="2" t="s">
        <v>726</v>
      </c>
      <c r="N97" s="2" t="s">
        <v>726</v>
      </c>
      <c r="O97" s="2" t="s">
        <v>726</v>
      </c>
      <c r="P97" s="2" t="s">
        <v>726</v>
      </c>
      <c r="Q97" s="2" t="s">
        <v>726</v>
      </c>
      <c r="R97" s="2" t="s">
        <v>726</v>
      </c>
      <c r="S97" s="2" t="s">
        <v>726</v>
      </c>
      <c r="T97" s="2" t="s">
        <v>726</v>
      </c>
      <c r="W97" s="2" t="str">
        <f t="shared" si="8"/>
        <v>Ja</v>
      </c>
      <c r="Y97" s="2" t="str">
        <f t="shared" si="9"/>
        <v>Nej</v>
      </c>
      <c r="Z97" s="2">
        <f t="shared" si="10"/>
        <v>0</v>
      </c>
      <c r="AA97" s="2">
        <f t="shared" si="11"/>
        <v>0</v>
      </c>
    </row>
    <row r="98" spans="1:27" ht="15" customHeight="1" x14ac:dyDescent="0.25">
      <c r="A98" s="2" t="s">
        <v>159</v>
      </c>
      <c r="B98" s="2" t="s">
        <v>160</v>
      </c>
      <c r="C98" s="2">
        <v>2017</v>
      </c>
      <c r="D98" s="2">
        <v>3.8</v>
      </c>
      <c r="E98" s="2" t="s">
        <v>726</v>
      </c>
      <c r="F98" s="2" t="s">
        <v>947</v>
      </c>
      <c r="G98" s="2">
        <v>1.1000000000000001</v>
      </c>
      <c r="H98" s="2">
        <v>0</v>
      </c>
      <c r="I98" s="2">
        <v>0</v>
      </c>
      <c r="J98" s="2">
        <v>0</v>
      </c>
      <c r="K98" s="2" t="s">
        <v>726</v>
      </c>
      <c r="L98" s="2" t="s">
        <v>726</v>
      </c>
      <c r="M98" s="2" t="s">
        <v>726</v>
      </c>
      <c r="N98" s="2" t="s">
        <v>726</v>
      </c>
      <c r="O98" s="2" t="s">
        <v>726</v>
      </c>
      <c r="P98" s="2" t="s">
        <v>726</v>
      </c>
      <c r="Q98" s="2" t="s">
        <v>726</v>
      </c>
      <c r="R98" s="2" t="s">
        <v>726</v>
      </c>
      <c r="S98" s="2" t="s">
        <v>726</v>
      </c>
      <c r="T98" s="2" t="s">
        <v>726</v>
      </c>
      <c r="W98" s="2" t="str">
        <f t="shared" si="8"/>
        <v>Ja</v>
      </c>
      <c r="Y98" s="2" t="str">
        <f t="shared" si="9"/>
        <v>Nej</v>
      </c>
      <c r="Z98" s="2">
        <f t="shared" si="10"/>
        <v>0</v>
      </c>
      <c r="AA98" s="2">
        <f t="shared" si="11"/>
        <v>0</v>
      </c>
    </row>
    <row r="99" spans="1:27" ht="15" customHeight="1" x14ac:dyDescent="0.25">
      <c r="A99" s="2" t="s">
        <v>163</v>
      </c>
      <c r="B99" s="2" t="s">
        <v>162</v>
      </c>
      <c r="C99" s="2">
        <v>2017</v>
      </c>
      <c r="D99" s="2" t="s">
        <v>609</v>
      </c>
      <c r="E99" s="2" t="s">
        <v>609</v>
      </c>
      <c r="F99" s="2" t="s">
        <v>609</v>
      </c>
      <c r="G99" s="2" t="s">
        <v>609</v>
      </c>
      <c r="H99" s="2" t="s">
        <v>609</v>
      </c>
      <c r="I99" s="2" t="s">
        <v>609</v>
      </c>
      <c r="J99" s="2" t="s">
        <v>609</v>
      </c>
      <c r="K99" s="2" t="s">
        <v>609</v>
      </c>
      <c r="L99" s="2" t="s">
        <v>609</v>
      </c>
      <c r="M99" s="2" t="s">
        <v>609</v>
      </c>
      <c r="N99" s="2" t="s">
        <v>609</v>
      </c>
      <c r="O99" s="2" t="s">
        <v>609</v>
      </c>
      <c r="P99" s="2" t="s">
        <v>609</v>
      </c>
      <c r="Q99" s="2" t="s">
        <v>609</v>
      </c>
      <c r="R99" s="2" t="s">
        <v>609</v>
      </c>
      <c r="S99" s="2" t="s">
        <v>609</v>
      </c>
      <c r="T99" s="2" t="s">
        <v>609</v>
      </c>
      <c r="W99" s="2" t="str">
        <f t="shared" si="8"/>
        <v>Nej</v>
      </c>
      <c r="Y99" s="2" t="str">
        <f t="shared" si="9"/>
        <v>Nej</v>
      </c>
      <c r="Z99" s="2">
        <f t="shared" si="10"/>
        <v>0</v>
      </c>
      <c r="AA99" s="2">
        <f t="shared" si="11"/>
        <v>0</v>
      </c>
    </row>
    <row r="100" spans="1:27" ht="15" customHeight="1" x14ac:dyDescent="0.25">
      <c r="A100" s="2" t="s">
        <v>168</v>
      </c>
      <c r="B100" s="2" t="s">
        <v>165</v>
      </c>
      <c r="C100" s="2">
        <v>2017</v>
      </c>
      <c r="D100" s="2" t="s">
        <v>609</v>
      </c>
      <c r="E100" s="2" t="s">
        <v>609</v>
      </c>
      <c r="F100" s="2" t="s">
        <v>609</v>
      </c>
      <c r="G100" s="2" t="s">
        <v>609</v>
      </c>
      <c r="H100" s="2" t="s">
        <v>609</v>
      </c>
      <c r="I100" s="2" t="s">
        <v>609</v>
      </c>
      <c r="J100" s="2" t="s">
        <v>609</v>
      </c>
      <c r="K100" s="2" t="s">
        <v>609</v>
      </c>
      <c r="L100" s="2" t="s">
        <v>609</v>
      </c>
      <c r="M100" s="2" t="s">
        <v>609</v>
      </c>
      <c r="N100" s="2" t="s">
        <v>609</v>
      </c>
      <c r="O100" s="2" t="s">
        <v>609</v>
      </c>
      <c r="P100" s="2" t="s">
        <v>609</v>
      </c>
      <c r="Q100" s="2" t="s">
        <v>609</v>
      </c>
      <c r="R100" s="2" t="s">
        <v>609</v>
      </c>
      <c r="S100" s="2" t="s">
        <v>609</v>
      </c>
      <c r="T100" s="2" t="s">
        <v>609</v>
      </c>
      <c r="W100" s="2" t="str">
        <f t="shared" si="8"/>
        <v>Nej</v>
      </c>
      <c r="Y100" s="2" t="str">
        <f t="shared" si="9"/>
        <v>Nej</v>
      </c>
      <c r="Z100" s="2">
        <f t="shared" si="10"/>
        <v>0</v>
      </c>
      <c r="AA100" s="2">
        <f t="shared" si="11"/>
        <v>0</v>
      </c>
    </row>
    <row r="101" spans="1:27" ht="15" customHeight="1" x14ac:dyDescent="0.25">
      <c r="A101" s="2" t="s">
        <v>169</v>
      </c>
      <c r="B101" s="2" t="s">
        <v>170</v>
      </c>
      <c r="C101" s="2">
        <v>2017</v>
      </c>
      <c r="D101" s="2" t="s">
        <v>609</v>
      </c>
      <c r="E101" s="2" t="s">
        <v>609</v>
      </c>
      <c r="F101" s="2" t="s">
        <v>609</v>
      </c>
      <c r="G101" s="2" t="s">
        <v>609</v>
      </c>
      <c r="H101" s="2" t="s">
        <v>609</v>
      </c>
      <c r="I101" s="2" t="s">
        <v>609</v>
      </c>
      <c r="J101" s="2" t="s">
        <v>609</v>
      </c>
      <c r="K101" s="2" t="s">
        <v>609</v>
      </c>
      <c r="L101" s="2" t="s">
        <v>609</v>
      </c>
      <c r="M101" s="2" t="s">
        <v>609</v>
      </c>
      <c r="N101" s="2" t="s">
        <v>609</v>
      </c>
      <c r="O101" s="2" t="s">
        <v>609</v>
      </c>
      <c r="P101" s="2" t="s">
        <v>609</v>
      </c>
      <c r="Q101" s="2" t="s">
        <v>609</v>
      </c>
      <c r="R101" s="2" t="s">
        <v>609</v>
      </c>
      <c r="S101" s="2" t="s">
        <v>609</v>
      </c>
      <c r="T101" s="2" t="s">
        <v>609</v>
      </c>
      <c r="W101" s="2" t="str">
        <f t="shared" si="8"/>
        <v>Nej</v>
      </c>
      <c r="Y101" s="2" t="str">
        <f t="shared" si="9"/>
        <v>Nej</v>
      </c>
      <c r="Z101" s="2">
        <f t="shared" si="10"/>
        <v>0</v>
      </c>
      <c r="AA101" s="2">
        <f t="shared" si="11"/>
        <v>0</v>
      </c>
    </row>
    <row r="102" spans="1:27" ht="15" customHeight="1" x14ac:dyDescent="0.25">
      <c r="A102" s="2" t="s">
        <v>169</v>
      </c>
      <c r="B102" s="2" t="s">
        <v>171</v>
      </c>
      <c r="C102" s="2">
        <v>2017</v>
      </c>
      <c r="D102" s="2" t="s">
        <v>609</v>
      </c>
      <c r="E102" s="2" t="s">
        <v>609</v>
      </c>
      <c r="F102" s="2" t="s">
        <v>609</v>
      </c>
      <c r="G102" s="2" t="s">
        <v>609</v>
      </c>
      <c r="H102" s="2" t="s">
        <v>609</v>
      </c>
      <c r="I102" s="2" t="s">
        <v>609</v>
      </c>
      <c r="J102" s="2" t="s">
        <v>609</v>
      </c>
      <c r="K102" s="2" t="s">
        <v>609</v>
      </c>
      <c r="L102" s="2" t="s">
        <v>609</v>
      </c>
      <c r="M102" s="2" t="s">
        <v>609</v>
      </c>
      <c r="N102" s="2" t="s">
        <v>609</v>
      </c>
      <c r="O102" s="2" t="s">
        <v>609</v>
      </c>
      <c r="P102" s="2" t="s">
        <v>609</v>
      </c>
      <c r="Q102" s="2" t="s">
        <v>609</v>
      </c>
      <c r="R102" s="2" t="s">
        <v>609</v>
      </c>
      <c r="S102" s="2" t="s">
        <v>609</v>
      </c>
      <c r="T102" s="2" t="s">
        <v>609</v>
      </c>
      <c r="W102" s="2" t="str">
        <f t="shared" si="8"/>
        <v>Nej</v>
      </c>
      <c r="Y102" s="2" t="str">
        <f t="shared" si="9"/>
        <v>Nej</v>
      </c>
      <c r="Z102" s="2">
        <f t="shared" si="10"/>
        <v>0</v>
      </c>
      <c r="AA102" s="2">
        <f t="shared" si="11"/>
        <v>0</v>
      </c>
    </row>
    <row r="103" spans="1:27" ht="15" customHeight="1" x14ac:dyDescent="0.25">
      <c r="A103" s="2" t="s">
        <v>169</v>
      </c>
      <c r="B103" s="2" t="s">
        <v>172</v>
      </c>
      <c r="C103" s="2">
        <v>2017</v>
      </c>
      <c r="D103" s="2" t="s">
        <v>609</v>
      </c>
      <c r="E103" s="2" t="s">
        <v>609</v>
      </c>
      <c r="F103" s="2" t="s">
        <v>609</v>
      </c>
      <c r="G103" s="2" t="s">
        <v>609</v>
      </c>
      <c r="H103" s="2" t="s">
        <v>609</v>
      </c>
      <c r="I103" s="2" t="s">
        <v>609</v>
      </c>
      <c r="J103" s="2" t="s">
        <v>609</v>
      </c>
      <c r="K103" s="2" t="s">
        <v>609</v>
      </c>
      <c r="L103" s="2" t="s">
        <v>609</v>
      </c>
      <c r="M103" s="2" t="s">
        <v>609</v>
      </c>
      <c r="N103" s="2" t="s">
        <v>609</v>
      </c>
      <c r="O103" s="2" t="s">
        <v>609</v>
      </c>
      <c r="P103" s="2" t="s">
        <v>609</v>
      </c>
      <c r="Q103" s="2" t="s">
        <v>609</v>
      </c>
      <c r="R103" s="2" t="s">
        <v>609</v>
      </c>
      <c r="S103" s="2" t="s">
        <v>609</v>
      </c>
      <c r="T103" s="2" t="s">
        <v>609</v>
      </c>
      <c r="W103" s="2" t="str">
        <f t="shared" si="8"/>
        <v>Nej</v>
      </c>
      <c r="Y103" s="2" t="str">
        <f t="shared" si="9"/>
        <v>Nej</v>
      </c>
      <c r="Z103" s="2">
        <f t="shared" si="10"/>
        <v>0</v>
      </c>
      <c r="AA103" s="2">
        <f t="shared" si="11"/>
        <v>0</v>
      </c>
    </row>
    <row r="104" spans="1:27" ht="15" customHeight="1" x14ac:dyDescent="0.25">
      <c r="A104" s="2" t="s">
        <v>169</v>
      </c>
      <c r="B104" s="2" t="s">
        <v>173</v>
      </c>
      <c r="C104" s="2">
        <v>2017</v>
      </c>
      <c r="D104" s="2" t="s">
        <v>609</v>
      </c>
      <c r="E104" s="2" t="s">
        <v>609</v>
      </c>
      <c r="F104" s="2" t="s">
        <v>609</v>
      </c>
      <c r="G104" s="2" t="s">
        <v>609</v>
      </c>
      <c r="H104" s="2" t="s">
        <v>609</v>
      </c>
      <c r="I104" s="2" t="s">
        <v>609</v>
      </c>
      <c r="J104" s="2" t="s">
        <v>609</v>
      </c>
      <c r="K104" s="2" t="s">
        <v>609</v>
      </c>
      <c r="L104" s="2" t="s">
        <v>609</v>
      </c>
      <c r="M104" s="2" t="s">
        <v>609</v>
      </c>
      <c r="N104" s="2" t="s">
        <v>609</v>
      </c>
      <c r="O104" s="2" t="s">
        <v>609</v>
      </c>
      <c r="P104" s="2" t="s">
        <v>609</v>
      </c>
      <c r="Q104" s="2" t="s">
        <v>609</v>
      </c>
      <c r="R104" s="2" t="s">
        <v>609</v>
      </c>
      <c r="S104" s="2" t="s">
        <v>609</v>
      </c>
      <c r="T104" s="2" t="s">
        <v>609</v>
      </c>
      <c r="W104" s="2" t="str">
        <f t="shared" si="8"/>
        <v>Nej</v>
      </c>
      <c r="Y104" s="2" t="str">
        <f t="shared" si="9"/>
        <v>Nej</v>
      </c>
      <c r="Z104" s="2">
        <f t="shared" si="10"/>
        <v>0</v>
      </c>
      <c r="AA104" s="2">
        <f t="shared" si="11"/>
        <v>0</v>
      </c>
    </row>
    <row r="105" spans="1:27" ht="15" customHeight="1" x14ac:dyDescent="0.25">
      <c r="A105" s="2" t="s">
        <v>169</v>
      </c>
      <c r="B105" s="2" t="s">
        <v>174</v>
      </c>
      <c r="C105" s="2">
        <v>2017</v>
      </c>
      <c r="D105" s="2" t="s">
        <v>609</v>
      </c>
      <c r="E105" s="2" t="s">
        <v>609</v>
      </c>
      <c r="F105" s="2" t="s">
        <v>609</v>
      </c>
      <c r="G105" s="2" t="s">
        <v>609</v>
      </c>
      <c r="H105" s="2" t="s">
        <v>609</v>
      </c>
      <c r="I105" s="2" t="s">
        <v>609</v>
      </c>
      <c r="J105" s="2" t="s">
        <v>609</v>
      </c>
      <c r="K105" s="2" t="s">
        <v>609</v>
      </c>
      <c r="L105" s="2" t="s">
        <v>609</v>
      </c>
      <c r="M105" s="2" t="s">
        <v>609</v>
      </c>
      <c r="N105" s="2" t="s">
        <v>609</v>
      </c>
      <c r="O105" s="2" t="s">
        <v>609</v>
      </c>
      <c r="P105" s="2" t="s">
        <v>609</v>
      </c>
      <c r="Q105" s="2" t="s">
        <v>609</v>
      </c>
      <c r="R105" s="2" t="s">
        <v>609</v>
      </c>
      <c r="S105" s="2" t="s">
        <v>609</v>
      </c>
      <c r="T105" s="2" t="s">
        <v>609</v>
      </c>
      <c r="W105" s="2" t="str">
        <f t="shared" si="8"/>
        <v>Nej</v>
      </c>
      <c r="Y105" s="2" t="str">
        <f t="shared" si="9"/>
        <v>Nej</v>
      </c>
      <c r="Z105" s="2">
        <f t="shared" si="10"/>
        <v>0</v>
      </c>
      <c r="AA105" s="2">
        <f t="shared" si="11"/>
        <v>0</v>
      </c>
    </row>
    <row r="106" spans="1:27" ht="15" customHeight="1" x14ac:dyDescent="0.25">
      <c r="A106" s="2" t="s">
        <v>169</v>
      </c>
      <c r="B106" s="2" t="s">
        <v>175</v>
      </c>
      <c r="C106" s="2">
        <v>2017</v>
      </c>
      <c r="D106" s="2" t="s">
        <v>609</v>
      </c>
      <c r="E106" s="2" t="s">
        <v>609</v>
      </c>
      <c r="F106" s="2" t="s">
        <v>609</v>
      </c>
      <c r="G106" s="2" t="s">
        <v>609</v>
      </c>
      <c r="H106" s="2" t="s">
        <v>609</v>
      </c>
      <c r="I106" s="2" t="s">
        <v>609</v>
      </c>
      <c r="J106" s="2" t="s">
        <v>609</v>
      </c>
      <c r="K106" s="2" t="s">
        <v>609</v>
      </c>
      <c r="L106" s="2" t="s">
        <v>609</v>
      </c>
      <c r="M106" s="2" t="s">
        <v>609</v>
      </c>
      <c r="N106" s="2" t="s">
        <v>609</v>
      </c>
      <c r="O106" s="2" t="s">
        <v>609</v>
      </c>
      <c r="P106" s="2" t="s">
        <v>609</v>
      </c>
      <c r="Q106" s="2" t="s">
        <v>609</v>
      </c>
      <c r="R106" s="2" t="s">
        <v>609</v>
      </c>
      <c r="S106" s="2" t="s">
        <v>609</v>
      </c>
      <c r="T106" s="2" t="s">
        <v>609</v>
      </c>
      <c r="W106" s="2" t="str">
        <f t="shared" si="8"/>
        <v>Nej</v>
      </c>
      <c r="Y106" s="2" t="str">
        <f t="shared" si="9"/>
        <v>Nej</v>
      </c>
      <c r="Z106" s="2">
        <f t="shared" si="10"/>
        <v>0</v>
      </c>
      <c r="AA106" s="2">
        <f t="shared" si="11"/>
        <v>0</v>
      </c>
    </row>
    <row r="107" spans="1:27" ht="15" customHeight="1" x14ac:dyDescent="0.25">
      <c r="A107" s="2" t="s">
        <v>169</v>
      </c>
      <c r="B107" s="2" t="s">
        <v>176</v>
      </c>
      <c r="C107" s="2">
        <v>2017</v>
      </c>
      <c r="D107" s="2" t="s">
        <v>609</v>
      </c>
      <c r="E107" s="2" t="s">
        <v>609</v>
      </c>
      <c r="F107" s="2" t="s">
        <v>609</v>
      </c>
      <c r="G107" s="2" t="s">
        <v>609</v>
      </c>
      <c r="H107" s="2" t="s">
        <v>609</v>
      </c>
      <c r="I107" s="2" t="s">
        <v>609</v>
      </c>
      <c r="J107" s="2" t="s">
        <v>609</v>
      </c>
      <c r="K107" s="2" t="s">
        <v>609</v>
      </c>
      <c r="L107" s="2" t="s">
        <v>609</v>
      </c>
      <c r="M107" s="2" t="s">
        <v>609</v>
      </c>
      <c r="N107" s="2" t="s">
        <v>609</v>
      </c>
      <c r="O107" s="2" t="s">
        <v>609</v>
      </c>
      <c r="P107" s="2" t="s">
        <v>609</v>
      </c>
      <c r="Q107" s="2" t="s">
        <v>609</v>
      </c>
      <c r="R107" s="2" t="s">
        <v>609</v>
      </c>
      <c r="S107" s="2" t="s">
        <v>609</v>
      </c>
      <c r="T107" s="2" t="s">
        <v>609</v>
      </c>
      <c r="W107" s="2" t="str">
        <f t="shared" si="8"/>
        <v>Nej</v>
      </c>
      <c r="Y107" s="2" t="str">
        <f t="shared" si="9"/>
        <v>Nej</v>
      </c>
      <c r="Z107" s="2">
        <f t="shared" si="10"/>
        <v>0</v>
      </c>
      <c r="AA107" s="2">
        <f t="shared" si="11"/>
        <v>0</v>
      </c>
    </row>
    <row r="108" spans="1:27" ht="15" customHeight="1" x14ac:dyDescent="0.25">
      <c r="A108" s="2" t="s">
        <v>177</v>
      </c>
      <c r="B108" s="2" t="s">
        <v>178</v>
      </c>
      <c r="C108" s="2">
        <v>2017</v>
      </c>
      <c r="D108" s="2" t="s">
        <v>726</v>
      </c>
      <c r="E108" s="2" t="s">
        <v>726</v>
      </c>
      <c r="F108" s="2" t="s">
        <v>948</v>
      </c>
      <c r="G108" s="2">
        <v>1.17</v>
      </c>
      <c r="H108" s="2">
        <v>0</v>
      </c>
      <c r="I108" s="2">
        <v>0</v>
      </c>
      <c r="J108" s="2">
        <v>0</v>
      </c>
      <c r="K108" s="2" t="s">
        <v>726</v>
      </c>
      <c r="L108" s="2" t="s">
        <v>726</v>
      </c>
      <c r="M108" s="2" t="s">
        <v>726</v>
      </c>
      <c r="N108" s="2" t="s">
        <v>726</v>
      </c>
      <c r="O108" s="2" t="s">
        <v>726</v>
      </c>
      <c r="P108" s="2" t="s">
        <v>726</v>
      </c>
      <c r="Q108" s="2" t="s">
        <v>726</v>
      </c>
      <c r="R108" s="2" t="s">
        <v>726</v>
      </c>
      <c r="S108" s="2" t="s">
        <v>726</v>
      </c>
      <c r="T108" s="2" t="s">
        <v>726</v>
      </c>
      <c r="W108" s="2" t="str">
        <f t="shared" si="8"/>
        <v>Ja</v>
      </c>
      <c r="Y108" s="2" t="str">
        <f t="shared" si="9"/>
        <v>Nej</v>
      </c>
      <c r="Z108" s="2">
        <f t="shared" si="10"/>
        <v>0</v>
      </c>
      <c r="AA108" s="2">
        <f t="shared" si="11"/>
        <v>0</v>
      </c>
    </row>
    <row r="109" spans="1:27" ht="15" customHeight="1" x14ac:dyDescent="0.25">
      <c r="A109" s="2" t="s">
        <v>177</v>
      </c>
      <c r="B109" s="2" t="s">
        <v>179</v>
      </c>
      <c r="C109" s="2">
        <v>2017</v>
      </c>
      <c r="D109" s="2" t="s">
        <v>726</v>
      </c>
      <c r="E109" s="2" t="s">
        <v>726</v>
      </c>
      <c r="F109" s="2" t="s">
        <v>609</v>
      </c>
      <c r="G109" s="2">
        <v>2.2400000000000002</v>
      </c>
      <c r="H109" s="2">
        <v>350.5</v>
      </c>
      <c r="I109" s="2">
        <v>0.48399999999999999</v>
      </c>
      <c r="J109" s="2">
        <v>0.35</v>
      </c>
      <c r="K109" s="2" t="s">
        <v>726</v>
      </c>
      <c r="L109" s="2" t="s">
        <v>726</v>
      </c>
      <c r="M109" s="2" t="s">
        <v>726</v>
      </c>
      <c r="N109" s="2" t="s">
        <v>726</v>
      </c>
      <c r="O109" s="2" t="s">
        <v>726</v>
      </c>
      <c r="P109" s="2" t="s">
        <v>726</v>
      </c>
      <c r="Q109" s="2" t="s">
        <v>726</v>
      </c>
      <c r="R109" s="2" t="s">
        <v>726</v>
      </c>
      <c r="S109" s="2" t="s">
        <v>726</v>
      </c>
      <c r="T109" s="2" t="s">
        <v>726</v>
      </c>
      <c r="W109" s="2" t="str">
        <f t="shared" si="8"/>
        <v>Nej</v>
      </c>
      <c r="Y109" s="2" t="str">
        <f t="shared" si="9"/>
        <v>Nej</v>
      </c>
      <c r="Z109" s="2">
        <f t="shared" si="10"/>
        <v>0</v>
      </c>
      <c r="AA109" s="2">
        <f t="shared" si="11"/>
        <v>0</v>
      </c>
    </row>
    <row r="110" spans="1:27" ht="15" customHeight="1" x14ac:dyDescent="0.25">
      <c r="A110" s="2" t="s">
        <v>177</v>
      </c>
      <c r="B110" s="2" t="s">
        <v>180</v>
      </c>
      <c r="C110" s="2">
        <v>2017</v>
      </c>
      <c r="D110" s="2">
        <v>0.01</v>
      </c>
      <c r="E110" s="2" t="s">
        <v>726</v>
      </c>
      <c r="F110" s="2" t="s">
        <v>948</v>
      </c>
      <c r="G110" s="2">
        <v>1.2</v>
      </c>
      <c r="H110" s="2">
        <v>0</v>
      </c>
      <c r="I110" s="2">
        <v>0</v>
      </c>
      <c r="J110" s="2">
        <v>0</v>
      </c>
      <c r="K110" s="2" t="s">
        <v>726</v>
      </c>
      <c r="L110" s="2" t="s">
        <v>726</v>
      </c>
      <c r="M110" s="2" t="s">
        <v>726</v>
      </c>
      <c r="N110" s="2" t="s">
        <v>726</v>
      </c>
      <c r="O110" s="2" t="s">
        <v>726</v>
      </c>
      <c r="P110" s="2" t="s">
        <v>726</v>
      </c>
      <c r="Q110" s="2" t="s">
        <v>726</v>
      </c>
      <c r="R110" s="2" t="s">
        <v>726</v>
      </c>
      <c r="S110" s="2" t="s">
        <v>726</v>
      </c>
      <c r="T110" s="2" t="s">
        <v>726</v>
      </c>
      <c r="W110" s="2" t="str">
        <f t="shared" si="8"/>
        <v>Ja</v>
      </c>
      <c r="Y110" s="2" t="str">
        <f t="shared" si="9"/>
        <v>Nej</v>
      </c>
      <c r="Z110" s="2">
        <f t="shared" si="10"/>
        <v>0</v>
      </c>
      <c r="AA110" s="2">
        <f t="shared" si="11"/>
        <v>0</v>
      </c>
    </row>
    <row r="111" spans="1:27" ht="15" customHeight="1" x14ac:dyDescent="0.25">
      <c r="A111" s="2" t="s">
        <v>181</v>
      </c>
      <c r="B111" s="2" t="s">
        <v>182</v>
      </c>
      <c r="C111" s="2">
        <v>2017</v>
      </c>
      <c r="D111" s="2" t="s">
        <v>726</v>
      </c>
      <c r="E111" s="2" t="s">
        <v>726</v>
      </c>
      <c r="F111" s="2" t="s">
        <v>949</v>
      </c>
      <c r="G111" s="2">
        <v>1.1000000000000001</v>
      </c>
      <c r="H111" s="2">
        <v>0</v>
      </c>
      <c r="I111" s="2">
        <v>0</v>
      </c>
      <c r="J111" s="2">
        <v>0</v>
      </c>
      <c r="K111" s="2" t="s">
        <v>726</v>
      </c>
      <c r="L111" s="2" t="s">
        <v>726</v>
      </c>
      <c r="M111" s="2" t="s">
        <v>726</v>
      </c>
      <c r="N111" s="2" t="s">
        <v>726</v>
      </c>
      <c r="O111" s="2" t="s">
        <v>726</v>
      </c>
      <c r="P111" s="2" t="s">
        <v>726</v>
      </c>
      <c r="Q111" s="2" t="s">
        <v>726</v>
      </c>
      <c r="R111" s="2" t="s">
        <v>726</v>
      </c>
      <c r="S111" s="2" t="s">
        <v>726</v>
      </c>
      <c r="T111" s="2" t="s">
        <v>726</v>
      </c>
      <c r="W111" s="2" t="str">
        <f t="shared" si="8"/>
        <v>Ja</v>
      </c>
      <c r="Y111" s="2" t="str">
        <f t="shared" si="9"/>
        <v>Nej</v>
      </c>
      <c r="Z111" s="2">
        <f t="shared" si="10"/>
        <v>0</v>
      </c>
      <c r="AA111" s="2">
        <f t="shared" si="11"/>
        <v>0</v>
      </c>
    </row>
    <row r="112" spans="1:27" ht="15" customHeight="1" x14ac:dyDescent="0.25">
      <c r="A112" s="2" t="s">
        <v>181</v>
      </c>
      <c r="B112" s="2" t="s">
        <v>183</v>
      </c>
      <c r="C112" s="2">
        <v>2017</v>
      </c>
      <c r="D112" s="2" t="s">
        <v>726</v>
      </c>
      <c r="E112" s="2" t="s">
        <v>726</v>
      </c>
      <c r="F112" s="2" t="s">
        <v>949</v>
      </c>
      <c r="G112" s="2">
        <v>1.1000000000000001</v>
      </c>
      <c r="H112" s="2">
        <v>0</v>
      </c>
      <c r="I112" s="2">
        <v>0</v>
      </c>
      <c r="J112" s="2">
        <v>0</v>
      </c>
      <c r="K112" s="2" t="s">
        <v>726</v>
      </c>
      <c r="L112" s="2" t="s">
        <v>726</v>
      </c>
      <c r="M112" s="2" t="s">
        <v>726</v>
      </c>
      <c r="N112" s="2" t="s">
        <v>726</v>
      </c>
      <c r="O112" s="2" t="s">
        <v>726</v>
      </c>
      <c r="P112" s="2" t="s">
        <v>726</v>
      </c>
      <c r="Q112" s="2" t="s">
        <v>726</v>
      </c>
      <c r="R112" s="2" t="s">
        <v>726</v>
      </c>
      <c r="S112" s="2" t="s">
        <v>726</v>
      </c>
      <c r="T112" s="2" t="s">
        <v>726</v>
      </c>
      <c r="W112" s="2" t="str">
        <f t="shared" si="8"/>
        <v>Ja</v>
      </c>
      <c r="Y112" s="2" t="str">
        <f t="shared" si="9"/>
        <v>Nej</v>
      </c>
      <c r="Z112" s="2">
        <f t="shared" si="10"/>
        <v>0</v>
      </c>
      <c r="AA112" s="2">
        <f t="shared" si="11"/>
        <v>0</v>
      </c>
    </row>
    <row r="113" spans="1:27" ht="15" customHeight="1" x14ac:dyDescent="0.25">
      <c r="A113" s="2" t="s">
        <v>181</v>
      </c>
      <c r="B113" s="2" t="s">
        <v>184</v>
      </c>
      <c r="C113" s="2">
        <v>2017</v>
      </c>
      <c r="D113" s="2" t="s">
        <v>726</v>
      </c>
      <c r="E113" s="2" t="s">
        <v>726</v>
      </c>
      <c r="F113" s="2" t="s">
        <v>949</v>
      </c>
      <c r="G113" s="2">
        <v>1.1000000000000001</v>
      </c>
      <c r="H113" s="2">
        <v>0</v>
      </c>
      <c r="I113" s="2">
        <v>0</v>
      </c>
      <c r="J113" s="2">
        <v>0</v>
      </c>
      <c r="K113" s="2" t="s">
        <v>726</v>
      </c>
      <c r="L113" s="2" t="s">
        <v>726</v>
      </c>
      <c r="M113" s="2" t="s">
        <v>726</v>
      </c>
      <c r="N113" s="2" t="s">
        <v>726</v>
      </c>
      <c r="O113" s="2" t="s">
        <v>726</v>
      </c>
      <c r="P113" s="2" t="s">
        <v>726</v>
      </c>
      <c r="Q113" s="2" t="s">
        <v>726</v>
      </c>
      <c r="R113" s="2" t="s">
        <v>726</v>
      </c>
      <c r="S113" s="2" t="s">
        <v>726</v>
      </c>
      <c r="T113" s="2" t="s">
        <v>726</v>
      </c>
      <c r="W113" s="2" t="str">
        <f t="shared" si="8"/>
        <v>Ja</v>
      </c>
      <c r="Y113" s="2" t="str">
        <f t="shared" si="9"/>
        <v>Nej</v>
      </c>
      <c r="Z113" s="2">
        <f t="shared" si="10"/>
        <v>0</v>
      </c>
      <c r="AA113" s="2">
        <f t="shared" si="11"/>
        <v>0</v>
      </c>
    </row>
    <row r="114" spans="1:27" ht="15" customHeight="1" x14ac:dyDescent="0.25">
      <c r="A114" s="2" t="s">
        <v>181</v>
      </c>
      <c r="B114" s="2" t="s">
        <v>185</v>
      </c>
      <c r="C114" s="2">
        <v>2017</v>
      </c>
      <c r="D114" s="2" t="s">
        <v>726</v>
      </c>
      <c r="E114" s="2" t="s">
        <v>726</v>
      </c>
      <c r="F114" s="2" t="s">
        <v>949</v>
      </c>
      <c r="G114" s="2">
        <v>1.1000000000000001</v>
      </c>
      <c r="H114" s="2">
        <v>0</v>
      </c>
      <c r="I114" s="2">
        <v>0</v>
      </c>
      <c r="J114" s="2">
        <v>0</v>
      </c>
      <c r="K114" s="2" t="s">
        <v>726</v>
      </c>
      <c r="L114" s="2" t="s">
        <v>726</v>
      </c>
      <c r="M114" s="2" t="s">
        <v>726</v>
      </c>
      <c r="N114" s="2" t="s">
        <v>726</v>
      </c>
      <c r="O114" s="2" t="s">
        <v>726</v>
      </c>
      <c r="P114" s="2" t="s">
        <v>726</v>
      </c>
      <c r="Q114" s="2" t="s">
        <v>726</v>
      </c>
      <c r="R114" s="2" t="s">
        <v>726</v>
      </c>
      <c r="S114" s="2" t="s">
        <v>726</v>
      </c>
      <c r="T114" s="2" t="s">
        <v>726</v>
      </c>
      <c r="W114" s="2" t="str">
        <f t="shared" si="8"/>
        <v>Ja</v>
      </c>
      <c r="Y114" s="2" t="str">
        <f t="shared" si="9"/>
        <v>Nej</v>
      </c>
      <c r="Z114" s="2">
        <f t="shared" si="10"/>
        <v>0</v>
      </c>
      <c r="AA114" s="2">
        <f t="shared" si="11"/>
        <v>0</v>
      </c>
    </row>
    <row r="115" spans="1:27" ht="15" customHeight="1" x14ac:dyDescent="0.25">
      <c r="A115" s="2" t="s">
        <v>186</v>
      </c>
      <c r="B115" s="2" t="s">
        <v>187</v>
      </c>
      <c r="C115" s="2">
        <v>2017</v>
      </c>
      <c r="D115" s="2">
        <v>1.7</v>
      </c>
      <c r="E115" s="2">
        <v>7.3</v>
      </c>
      <c r="F115" s="2" t="s">
        <v>609</v>
      </c>
      <c r="G115" s="2">
        <v>2.2400000000000002</v>
      </c>
      <c r="H115" s="2">
        <v>350.5</v>
      </c>
      <c r="I115" s="2">
        <v>0.39</v>
      </c>
      <c r="J115" s="2">
        <v>0</v>
      </c>
      <c r="K115" s="2" t="s">
        <v>726</v>
      </c>
      <c r="L115" s="2" t="s">
        <v>726</v>
      </c>
      <c r="M115" s="2" t="s">
        <v>726</v>
      </c>
      <c r="N115" s="2" t="s">
        <v>726</v>
      </c>
      <c r="O115" s="2" t="s">
        <v>726</v>
      </c>
      <c r="P115" s="2" t="s">
        <v>726</v>
      </c>
      <c r="Q115" s="2" t="s">
        <v>726</v>
      </c>
      <c r="R115" s="2" t="s">
        <v>726</v>
      </c>
      <c r="S115" s="2" t="s">
        <v>726</v>
      </c>
      <c r="T115" s="2" t="s">
        <v>726</v>
      </c>
      <c r="W115" s="2" t="str">
        <f t="shared" si="8"/>
        <v>Ja</v>
      </c>
      <c r="Y115" s="2" t="str">
        <f t="shared" si="9"/>
        <v>Nej</v>
      </c>
      <c r="Z115" s="2">
        <f t="shared" si="10"/>
        <v>0</v>
      </c>
      <c r="AA115" s="2">
        <f t="shared" si="11"/>
        <v>0</v>
      </c>
    </row>
    <row r="116" spans="1:27" ht="15" customHeight="1" x14ac:dyDescent="0.25">
      <c r="A116" s="2" t="s">
        <v>188</v>
      </c>
      <c r="B116" s="2" t="s">
        <v>189</v>
      </c>
      <c r="C116" s="2">
        <v>2017</v>
      </c>
      <c r="D116" s="2">
        <v>2.0299999999999998</v>
      </c>
      <c r="E116" s="2">
        <v>16.294</v>
      </c>
      <c r="F116" s="2" t="s">
        <v>950</v>
      </c>
      <c r="G116" s="2">
        <v>0.26</v>
      </c>
      <c r="H116" s="2">
        <v>0</v>
      </c>
      <c r="I116" s="2">
        <v>0</v>
      </c>
      <c r="J116" s="2">
        <v>0</v>
      </c>
      <c r="K116" s="2" t="s">
        <v>726</v>
      </c>
      <c r="L116" s="2" t="s">
        <v>726</v>
      </c>
      <c r="M116" s="2" t="s">
        <v>726</v>
      </c>
      <c r="N116" s="2" t="s">
        <v>726</v>
      </c>
      <c r="O116" s="2" t="s">
        <v>726</v>
      </c>
      <c r="P116" s="2" t="s">
        <v>726</v>
      </c>
      <c r="Q116" s="2" t="s">
        <v>726</v>
      </c>
      <c r="R116" s="2" t="s">
        <v>726</v>
      </c>
      <c r="S116" s="2" t="s">
        <v>726</v>
      </c>
      <c r="T116" s="2" t="s">
        <v>726</v>
      </c>
      <c r="W116" s="2" t="str">
        <f t="shared" si="8"/>
        <v>Ja</v>
      </c>
      <c r="Y116" s="2" t="str">
        <f t="shared" si="9"/>
        <v>Nej</v>
      </c>
      <c r="Z116" s="2">
        <f t="shared" si="10"/>
        <v>0</v>
      </c>
      <c r="AA116" s="2">
        <f t="shared" si="11"/>
        <v>0</v>
      </c>
    </row>
    <row r="117" spans="1:27" ht="15" customHeight="1" x14ac:dyDescent="0.25">
      <c r="A117" s="2" t="s">
        <v>190</v>
      </c>
      <c r="B117" s="2" t="s">
        <v>191</v>
      </c>
      <c r="C117" s="2">
        <v>2017</v>
      </c>
      <c r="D117" s="2" t="s">
        <v>726</v>
      </c>
      <c r="E117" s="2" t="s">
        <v>726</v>
      </c>
      <c r="F117" s="2" t="s">
        <v>609</v>
      </c>
      <c r="G117" s="2">
        <v>1.1036999999999999</v>
      </c>
      <c r="H117" s="2">
        <v>4.9797000000000002</v>
      </c>
      <c r="I117" s="2">
        <v>0</v>
      </c>
      <c r="J117" s="2">
        <v>0</v>
      </c>
      <c r="K117" s="2" t="s">
        <v>726</v>
      </c>
      <c r="L117" s="2" t="s">
        <v>726</v>
      </c>
      <c r="M117" s="2" t="s">
        <v>726</v>
      </c>
      <c r="N117" s="2" t="s">
        <v>726</v>
      </c>
      <c r="O117" s="2" t="s">
        <v>726</v>
      </c>
      <c r="P117" s="2" t="s">
        <v>726</v>
      </c>
      <c r="Q117" s="2" t="s">
        <v>726</v>
      </c>
      <c r="R117" s="2" t="s">
        <v>726</v>
      </c>
      <c r="S117" s="2" t="s">
        <v>726</v>
      </c>
      <c r="T117" s="2" t="s">
        <v>726</v>
      </c>
      <c r="W117" s="2" t="str">
        <f t="shared" si="8"/>
        <v>Ja</v>
      </c>
      <c r="Y117" s="2" t="str">
        <f t="shared" si="9"/>
        <v>Nej</v>
      </c>
      <c r="Z117" s="2">
        <f t="shared" si="10"/>
        <v>0</v>
      </c>
      <c r="AA117" s="2">
        <f t="shared" si="11"/>
        <v>0</v>
      </c>
    </row>
    <row r="118" spans="1:27" ht="15" customHeight="1" x14ac:dyDescent="0.25">
      <c r="A118" s="2" t="s">
        <v>190</v>
      </c>
      <c r="B118" s="2" t="s">
        <v>192</v>
      </c>
      <c r="C118" s="2">
        <v>2017</v>
      </c>
      <c r="D118" s="2">
        <v>42.974499999999999</v>
      </c>
      <c r="E118" s="2">
        <v>16.178999999999998</v>
      </c>
      <c r="F118" s="2" t="s">
        <v>951</v>
      </c>
      <c r="G118" s="2">
        <v>1.1036999999999999</v>
      </c>
      <c r="H118" s="2">
        <v>4.9797000000000002</v>
      </c>
      <c r="I118" s="2">
        <v>0</v>
      </c>
      <c r="J118" s="2">
        <v>0</v>
      </c>
      <c r="K118" s="2">
        <v>137.82499999999999</v>
      </c>
      <c r="L118" s="2">
        <v>0.02</v>
      </c>
      <c r="M118" s="2">
        <v>2.2130000000000001</v>
      </c>
      <c r="N118" s="2">
        <v>3.8719999999999999</v>
      </c>
      <c r="O118" s="2">
        <v>0</v>
      </c>
      <c r="P118" s="2">
        <v>113.78400000000001</v>
      </c>
      <c r="Q118" s="2">
        <v>0.122</v>
      </c>
      <c r="R118" s="2">
        <v>37.735999999999997</v>
      </c>
      <c r="S118" s="2">
        <v>4.2670000000000003</v>
      </c>
      <c r="T118" s="2">
        <v>6.2</v>
      </c>
      <c r="W118" s="2" t="str">
        <f t="shared" si="8"/>
        <v>Ja</v>
      </c>
      <c r="Y118" s="2" t="str">
        <f t="shared" si="9"/>
        <v>Ja</v>
      </c>
      <c r="Z118" s="2">
        <f t="shared" si="10"/>
        <v>137.82499999999999</v>
      </c>
      <c r="AA118" s="2">
        <f t="shared" si="11"/>
        <v>0</v>
      </c>
    </row>
    <row r="119" spans="1:27" ht="15" customHeight="1" x14ac:dyDescent="0.25">
      <c r="A119" s="2" t="s">
        <v>190</v>
      </c>
      <c r="B119" s="2" t="s">
        <v>193</v>
      </c>
      <c r="C119" s="2">
        <v>2017</v>
      </c>
      <c r="D119" s="2">
        <v>2.0236999999999998</v>
      </c>
      <c r="E119" s="2">
        <v>6.9173</v>
      </c>
      <c r="F119" s="2" t="s">
        <v>925</v>
      </c>
      <c r="G119" s="2">
        <v>1.1000000000000001</v>
      </c>
      <c r="H119" s="2">
        <v>5</v>
      </c>
      <c r="I119" s="2">
        <v>0</v>
      </c>
      <c r="J119" s="2">
        <v>0</v>
      </c>
      <c r="K119" s="2" t="s">
        <v>726</v>
      </c>
      <c r="L119" s="2" t="s">
        <v>726</v>
      </c>
      <c r="M119" s="2" t="s">
        <v>726</v>
      </c>
      <c r="N119" s="2" t="s">
        <v>726</v>
      </c>
      <c r="O119" s="2" t="s">
        <v>726</v>
      </c>
      <c r="P119" s="2" t="s">
        <v>726</v>
      </c>
      <c r="Q119" s="2" t="s">
        <v>726</v>
      </c>
      <c r="R119" s="2" t="s">
        <v>726</v>
      </c>
      <c r="S119" s="2" t="s">
        <v>726</v>
      </c>
      <c r="T119" s="2" t="s">
        <v>726</v>
      </c>
      <c r="W119" s="2" t="str">
        <f t="shared" si="8"/>
        <v>Ja</v>
      </c>
      <c r="Y119" s="2" t="str">
        <f t="shared" si="9"/>
        <v>Nej</v>
      </c>
      <c r="Z119" s="2">
        <f t="shared" si="10"/>
        <v>0</v>
      </c>
      <c r="AA119" s="2">
        <f t="shared" si="11"/>
        <v>0</v>
      </c>
    </row>
    <row r="120" spans="1:27" ht="15" customHeight="1" x14ac:dyDescent="0.25">
      <c r="A120" s="2" t="s">
        <v>190</v>
      </c>
      <c r="B120" s="2" t="s">
        <v>190</v>
      </c>
      <c r="C120" s="2">
        <v>2017</v>
      </c>
      <c r="D120" s="2" t="s">
        <v>726</v>
      </c>
      <c r="E120" s="2" t="s">
        <v>726</v>
      </c>
      <c r="F120" s="2" t="s">
        <v>609</v>
      </c>
      <c r="G120" s="2">
        <v>1.1036999999999999</v>
      </c>
      <c r="H120" s="2">
        <v>4.9797000000000002</v>
      </c>
      <c r="I120" s="2">
        <v>0</v>
      </c>
      <c r="J120" s="2">
        <v>0</v>
      </c>
      <c r="K120" s="2" t="s">
        <v>726</v>
      </c>
      <c r="L120" s="2" t="s">
        <v>726</v>
      </c>
      <c r="M120" s="2" t="s">
        <v>726</v>
      </c>
      <c r="N120" s="2" t="s">
        <v>726</v>
      </c>
      <c r="O120" s="2" t="s">
        <v>726</v>
      </c>
      <c r="P120" s="2" t="s">
        <v>726</v>
      </c>
      <c r="Q120" s="2" t="s">
        <v>726</v>
      </c>
      <c r="R120" s="2" t="s">
        <v>726</v>
      </c>
      <c r="S120" s="2" t="s">
        <v>726</v>
      </c>
      <c r="T120" s="2" t="s">
        <v>726</v>
      </c>
      <c r="W120" s="2" t="str">
        <f t="shared" si="8"/>
        <v>Ja</v>
      </c>
      <c r="Y120" s="2" t="str">
        <f t="shared" si="9"/>
        <v>Nej</v>
      </c>
      <c r="Z120" s="2">
        <f t="shared" si="10"/>
        <v>0</v>
      </c>
      <c r="AA120" s="2">
        <f t="shared" si="11"/>
        <v>0</v>
      </c>
    </row>
    <row r="121" spans="1:27" ht="15" customHeight="1" x14ac:dyDescent="0.25">
      <c r="A121" s="2" t="s">
        <v>190</v>
      </c>
      <c r="B121" s="2" t="s">
        <v>194</v>
      </c>
      <c r="C121" s="2">
        <v>2017</v>
      </c>
      <c r="D121" s="2" t="s">
        <v>726</v>
      </c>
      <c r="E121" s="2" t="s">
        <v>726</v>
      </c>
      <c r="F121" s="2" t="s">
        <v>609</v>
      </c>
      <c r="G121" s="2">
        <v>1.1036999999999999</v>
      </c>
      <c r="H121" s="2">
        <v>4.9797000000000002</v>
      </c>
      <c r="I121" s="2">
        <v>0</v>
      </c>
      <c r="J121" s="2">
        <v>0</v>
      </c>
      <c r="K121" s="2" t="s">
        <v>726</v>
      </c>
      <c r="L121" s="2" t="s">
        <v>726</v>
      </c>
      <c r="M121" s="2" t="s">
        <v>726</v>
      </c>
      <c r="N121" s="2" t="s">
        <v>726</v>
      </c>
      <c r="O121" s="2" t="s">
        <v>726</v>
      </c>
      <c r="P121" s="2" t="s">
        <v>726</v>
      </c>
      <c r="Q121" s="2" t="s">
        <v>726</v>
      </c>
      <c r="R121" s="2" t="s">
        <v>726</v>
      </c>
      <c r="S121" s="2" t="s">
        <v>726</v>
      </c>
      <c r="T121" s="2" t="s">
        <v>726</v>
      </c>
      <c r="W121" s="2" t="str">
        <f t="shared" si="8"/>
        <v>Ja</v>
      </c>
      <c r="Y121" s="2" t="str">
        <f t="shared" si="9"/>
        <v>Nej</v>
      </c>
      <c r="Z121" s="2">
        <f t="shared" si="10"/>
        <v>0</v>
      </c>
      <c r="AA121" s="2">
        <f t="shared" si="11"/>
        <v>0</v>
      </c>
    </row>
    <row r="122" spans="1:27" ht="15" customHeight="1" x14ac:dyDescent="0.25">
      <c r="A122" s="2" t="s">
        <v>190</v>
      </c>
      <c r="B122" s="2" t="s">
        <v>195</v>
      </c>
      <c r="C122" s="2">
        <v>2017</v>
      </c>
      <c r="D122" s="2" t="s">
        <v>726</v>
      </c>
      <c r="E122" s="2" t="s">
        <v>726</v>
      </c>
      <c r="F122" s="2" t="s">
        <v>609</v>
      </c>
      <c r="G122" s="2">
        <v>2.2400000000000002</v>
      </c>
      <c r="H122" s="2">
        <v>350.5</v>
      </c>
      <c r="I122" s="2">
        <v>0.48399999999999999</v>
      </c>
      <c r="J122" s="2">
        <v>0.35</v>
      </c>
      <c r="K122" s="2" t="s">
        <v>726</v>
      </c>
      <c r="L122" s="2" t="s">
        <v>726</v>
      </c>
      <c r="M122" s="2" t="s">
        <v>726</v>
      </c>
      <c r="N122" s="2" t="s">
        <v>726</v>
      </c>
      <c r="O122" s="2" t="s">
        <v>726</v>
      </c>
      <c r="P122" s="2" t="s">
        <v>726</v>
      </c>
      <c r="Q122" s="2" t="s">
        <v>726</v>
      </c>
      <c r="R122" s="2" t="s">
        <v>726</v>
      </c>
      <c r="S122" s="2" t="s">
        <v>726</v>
      </c>
      <c r="T122" s="2" t="s">
        <v>726</v>
      </c>
      <c r="W122" s="2" t="str">
        <f t="shared" si="8"/>
        <v>Nej</v>
      </c>
      <c r="Y122" s="2" t="str">
        <f t="shared" si="9"/>
        <v>Nej</v>
      </c>
      <c r="Z122" s="2">
        <f t="shared" si="10"/>
        <v>0</v>
      </c>
      <c r="AA122" s="2">
        <f t="shared" si="11"/>
        <v>0</v>
      </c>
    </row>
    <row r="123" spans="1:27" ht="15" customHeight="1" x14ac:dyDescent="0.25">
      <c r="A123" s="2" t="s">
        <v>190</v>
      </c>
      <c r="B123" s="2" t="s">
        <v>196</v>
      </c>
      <c r="C123" s="2">
        <v>2017</v>
      </c>
      <c r="D123" s="2" t="s">
        <v>726</v>
      </c>
      <c r="E123" s="2" t="s">
        <v>726</v>
      </c>
      <c r="F123" s="2" t="s">
        <v>609</v>
      </c>
      <c r="G123" s="2">
        <v>1.1036999999999999</v>
      </c>
      <c r="H123" s="2">
        <v>4.9797000000000002</v>
      </c>
      <c r="I123" s="2">
        <v>0</v>
      </c>
      <c r="J123" s="2">
        <v>0</v>
      </c>
      <c r="K123" s="2" t="s">
        <v>726</v>
      </c>
      <c r="L123" s="2" t="s">
        <v>726</v>
      </c>
      <c r="M123" s="2" t="s">
        <v>726</v>
      </c>
      <c r="N123" s="2" t="s">
        <v>726</v>
      </c>
      <c r="O123" s="2" t="s">
        <v>726</v>
      </c>
      <c r="P123" s="2" t="s">
        <v>726</v>
      </c>
      <c r="Q123" s="2" t="s">
        <v>726</v>
      </c>
      <c r="R123" s="2" t="s">
        <v>726</v>
      </c>
      <c r="S123" s="2" t="s">
        <v>726</v>
      </c>
      <c r="T123" s="2" t="s">
        <v>726</v>
      </c>
      <c r="W123" s="2" t="str">
        <f t="shared" si="8"/>
        <v>Ja</v>
      </c>
      <c r="Y123" s="2" t="str">
        <f t="shared" si="9"/>
        <v>Nej</v>
      </c>
      <c r="Z123" s="2">
        <f t="shared" si="10"/>
        <v>0</v>
      </c>
      <c r="AA123" s="2">
        <f t="shared" si="11"/>
        <v>0</v>
      </c>
    </row>
    <row r="124" spans="1:27" ht="15" customHeight="1" x14ac:dyDescent="0.25">
      <c r="A124" s="2" t="s">
        <v>197</v>
      </c>
      <c r="B124" s="2" t="s">
        <v>198</v>
      </c>
      <c r="C124" s="2">
        <v>2017</v>
      </c>
      <c r="D124" s="2">
        <v>3.9239999999999999</v>
      </c>
      <c r="E124" s="2" t="s">
        <v>726</v>
      </c>
      <c r="F124" s="2" t="s">
        <v>926</v>
      </c>
      <c r="G124" s="2">
        <v>1.1100000000000001</v>
      </c>
      <c r="H124" s="2">
        <v>9</v>
      </c>
      <c r="I124" s="2">
        <v>0</v>
      </c>
      <c r="J124" s="2">
        <v>0</v>
      </c>
      <c r="K124" s="2" t="s">
        <v>726</v>
      </c>
      <c r="L124" s="2" t="s">
        <v>726</v>
      </c>
      <c r="M124" s="2" t="s">
        <v>726</v>
      </c>
      <c r="N124" s="2" t="s">
        <v>726</v>
      </c>
      <c r="O124" s="2" t="s">
        <v>726</v>
      </c>
      <c r="P124" s="2" t="s">
        <v>726</v>
      </c>
      <c r="Q124" s="2" t="s">
        <v>726</v>
      </c>
      <c r="R124" s="2" t="s">
        <v>726</v>
      </c>
      <c r="S124" s="2" t="s">
        <v>726</v>
      </c>
      <c r="T124" s="2" t="s">
        <v>726</v>
      </c>
      <c r="W124" s="2" t="str">
        <f t="shared" si="8"/>
        <v>Ja</v>
      </c>
      <c r="Y124" s="2" t="str">
        <f t="shared" si="9"/>
        <v>Nej</v>
      </c>
      <c r="Z124" s="2">
        <f t="shared" si="10"/>
        <v>0</v>
      </c>
      <c r="AA124" s="2">
        <f t="shared" si="11"/>
        <v>0</v>
      </c>
    </row>
    <row r="125" spans="1:27" ht="15" customHeight="1" x14ac:dyDescent="0.25">
      <c r="A125" s="2" t="s">
        <v>197</v>
      </c>
      <c r="B125" s="2" t="s">
        <v>199</v>
      </c>
      <c r="C125" s="2">
        <v>2017</v>
      </c>
      <c r="D125" s="2" t="s">
        <v>726</v>
      </c>
      <c r="E125" s="2" t="s">
        <v>726</v>
      </c>
      <c r="F125" s="2" t="s">
        <v>926</v>
      </c>
      <c r="G125" s="2">
        <v>1.1100000000000001</v>
      </c>
      <c r="H125" s="2">
        <v>9</v>
      </c>
      <c r="I125" s="2">
        <v>0</v>
      </c>
      <c r="J125" s="2">
        <v>0</v>
      </c>
      <c r="K125" s="2" t="s">
        <v>726</v>
      </c>
      <c r="L125" s="2" t="s">
        <v>726</v>
      </c>
      <c r="M125" s="2" t="s">
        <v>726</v>
      </c>
      <c r="N125" s="2" t="s">
        <v>726</v>
      </c>
      <c r="O125" s="2" t="s">
        <v>726</v>
      </c>
      <c r="P125" s="2" t="s">
        <v>726</v>
      </c>
      <c r="Q125" s="2" t="s">
        <v>726</v>
      </c>
      <c r="R125" s="2" t="s">
        <v>726</v>
      </c>
      <c r="S125" s="2" t="s">
        <v>726</v>
      </c>
      <c r="T125" s="2" t="s">
        <v>726</v>
      </c>
      <c r="W125" s="2" t="str">
        <f t="shared" si="8"/>
        <v>Ja</v>
      </c>
      <c r="Y125" s="2" t="str">
        <f t="shared" si="9"/>
        <v>Nej</v>
      </c>
      <c r="Z125" s="2">
        <f t="shared" si="10"/>
        <v>0</v>
      </c>
      <c r="AA125" s="2">
        <f t="shared" si="11"/>
        <v>0</v>
      </c>
    </row>
    <row r="126" spans="1:27" ht="15" customHeight="1" x14ac:dyDescent="0.25">
      <c r="A126" s="2" t="s">
        <v>200</v>
      </c>
      <c r="B126" s="2" t="s">
        <v>201</v>
      </c>
      <c r="C126" s="2">
        <v>2017</v>
      </c>
      <c r="D126" s="2">
        <v>0.24</v>
      </c>
      <c r="E126" s="2" t="s">
        <v>726</v>
      </c>
      <c r="F126" s="2" t="s">
        <v>952</v>
      </c>
      <c r="G126" s="2">
        <v>1.1000000000000001</v>
      </c>
      <c r="H126" s="2">
        <v>0</v>
      </c>
      <c r="I126" s="2">
        <v>0</v>
      </c>
      <c r="J126" s="2">
        <v>0</v>
      </c>
      <c r="K126" s="2" t="s">
        <v>726</v>
      </c>
      <c r="L126" s="2" t="s">
        <v>726</v>
      </c>
      <c r="M126" s="2" t="s">
        <v>726</v>
      </c>
      <c r="N126" s="2" t="s">
        <v>726</v>
      </c>
      <c r="O126" s="2" t="s">
        <v>726</v>
      </c>
      <c r="P126" s="2" t="s">
        <v>726</v>
      </c>
      <c r="Q126" s="2" t="s">
        <v>726</v>
      </c>
      <c r="R126" s="2" t="s">
        <v>726</v>
      </c>
      <c r="S126" s="2" t="s">
        <v>726</v>
      </c>
      <c r="T126" s="2" t="s">
        <v>726</v>
      </c>
      <c r="W126" s="2" t="str">
        <f t="shared" si="8"/>
        <v>Ja</v>
      </c>
      <c r="Y126" s="2" t="str">
        <f t="shared" si="9"/>
        <v>Nej</v>
      </c>
      <c r="Z126" s="2">
        <f t="shared" si="10"/>
        <v>0</v>
      </c>
      <c r="AA126" s="2">
        <f t="shared" si="11"/>
        <v>0</v>
      </c>
    </row>
    <row r="127" spans="1:27" ht="15" customHeight="1" x14ac:dyDescent="0.25">
      <c r="A127" s="2" t="s">
        <v>202</v>
      </c>
      <c r="B127" s="2" t="s">
        <v>203</v>
      </c>
      <c r="C127" s="2">
        <v>2017</v>
      </c>
      <c r="D127" s="2">
        <v>0.21199999999999999</v>
      </c>
      <c r="E127" s="2" t="s">
        <v>726</v>
      </c>
      <c r="F127" s="2" t="s">
        <v>609</v>
      </c>
      <c r="G127" s="2">
        <v>2.2400000000000002</v>
      </c>
      <c r="H127" s="2">
        <v>350.5</v>
      </c>
      <c r="I127" s="2">
        <v>0.48399999999999999</v>
      </c>
      <c r="J127" s="2">
        <v>0.35</v>
      </c>
      <c r="K127" s="2" t="s">
        <v>726</v>
      </c>
      <c r="L127" s="2" t="s">
        <v>726</v>
      </c>
      <c r="M127" s="2" t="s">
        <v>726</v>
      </c>
      <c r="N127" s="2" t="s">
        <v>726</v>
      </c>
      <c r="O127" s="2" t="s">
        <v>726</v>
      </c>
      <c r="P127" s="2" t="s">
        <v>726</v>
      </c>
      <c r="Q127" s="2" t="s">
        <v>726</v>
      </c>
      <c r="R127" s="2" t="s">
        <v>726</v>
      </c>
      <c r="S127" s="2" t="s">
        <v>726</v>
      </c>
      <c r="T127" s="2" t="s">
        <v>726</v>
      </c>
      <c r="W127" s="2" t="str">
        <f t="shared" si="8"/>
        <v>Nej</v>
      </c>
      <c r="Y127" s="2" t="str">
        <f t="shared" si="9"/>
        <v>Nej</v>
      </c>
      <c r="Z127" s="2">
        <f t="shared" si="10"/>
        <v>0</v>
      </c>
      <c r="AA127" s="2">
        <f t="shared" si="11"/>
        <v>0</v>
      </c>
    </row>
    <row r="128" spans="1:27" ht="15" customHeight="1" x14ac:dyDescent="0.25">
      <c r="A128" s="2" t="s">
        <v>202</v>
      </c>
      <c r="B128" s="2" t="s">
        <v>204</v>
      </c>
      <c r="C128" s="2">
        <v>2017</v>
      </c>
      <c r="D128" s="2">
        <v>0.96099999999999997</v>
      </c>
      <c r="E128" s="2" t="s">
        <v>726</v>
      </c>
      <c r="F128" s="2" t="s">
        <v>609</v>
      </c>
      <c r="G128" s="2">
        <v>2.2400000000000002</v>
      </c>
      <c r="H128" s="2">
        <v>350.5</v>
      </c>
      <c r="I128" s="2">
        <v>0.48399999999999999</v>
      </c>
      <c r="J128" s="2">
        <v>0.35</v>
      </c>
      <c r="K128" s="2" t="s">
        <v>726</v>
      </c>
      <c r="L128" s="2" t="s">
        <v>726</v>
      </c>
      <c r="M128" s="2" t="s">
        <v>726</v>
      </c>
      <c r="N128" s="2" t="s">
        <v>726</v>
      </c>
      <c r="O128" s="2" t="s">
        <v>726</v>
      </c>
      <c r="P128" s="2" t="s">
        <v>726</v>
      </c>
      <c r="Q128" s="2" t="s">
        <v>726</v>
      </c>
      <c r="R128" s="2" t="s">
        <v>726</v>
      </c>
      <c r="S128" s="2" t="s">
        <v>726</v>
      </c>
      <c r="T128" s="2" t="s">
        <v>726</v>
      </c>
      <c r="W128" s="2" t="str">
        <f t="shared" si="8"/>
        <v>Nej</v>
      </c>
      <c r="Y128" s="2" t="str">
        <f t="shared" si="9"/>
        <v>Nej</v>
      </c>
      <c r="Z128" s="2">
        <f t="shared" si="10"/>
        <v>0</v>
      </c>
      <c r="AA128" s="2">
        <f t="shared" si="11"/>
        <v>0</v>
      </c>
    </row>
    <row r="129" spans="1:27" ht="15" customHeight="1" x14ac:dyDescent="0.25">
      <c r="A129" s="2" t="s">
        <v>202</v>
      </c>
      <c r="B129" s="2" t="s">
        <v>205</v>
      </c>
      <c r="C129" s="2">
        <v>2017</v>
      </c>
      <c r="D129" s="2" t="s">
        <v>726</v>
      </c>
      <c r="E129" s="2" t="s">
        <v>726</v>
      </c>
      <c r="F129" s="2" t="s">
        <v>609</v>
      </c>
      <c r="G129" s="2">
        <v>2.2400000000000002</v>
      </c>
      <c r="H129" s="2">
        <v>350.5</v>
      </c>
      <c r="I129" s="2">
        <v>0.48399999999999999</v>
      </c>
      <c r="J129" s="2">
        <v>0.35</v>
      </c>
      <c r="K129" s="2" t="s">
        <v>726</v>
      </c>
      <c r="L129" s="2" t="s">
        <v>726</v>
      </c>
      <c r="M129" s="2" t="s">
        <v>726</v>
      </c>
      <c r="N129" s="2" t="s">
        <v>726</v>
      </c>
      <c r="O129" s="2" t="s">
        <v>726</v>
      </c>
      <c r="P129" s="2" t="s">
        <v>726</v>
      </c>
      <c r="Q129" s="2" t="s">
        <v>726</v>
      </c>
      <c r="R129" s="2" t="s">
        <v>726</v>
      </c>
      <c r="S129" s="2" t="s">
        <v>726</v>
      </c>
      <c r="T129" s="2" t="s">
        <v>726</v>
      </c>
      <c r="W129" s="2" t="str">
        <f t="shared" si="8"/>
        <v>Nej</v>
      </c>
      <c r="Y129" s="2" t="str">
        <f t="shared" si="9"/>
        <v>Nej</v>
      </c>
      <c r="Z129" s="2">
        <f t="shared" si="10"/>
        <v>0</v>
      </c>
      <c r="AA129" s="2">
        <f t="shared" si="11"/>
        <v>0</v>
      </c>
    </row>
    <row r="130" spans="1:27" ht="15" customHeight="1" x14ac:dyDescent="0.25">
      <c r="A130" s="2" t="s">
        <v>206</v>
      </c>
      <c r="B130" s="2" t="s">
        <v>207</v>
      </c>
      <c r="C130" s="2">
        <v>2017</v>
      </c>
      <c r="D130" s="2">
        <v>10.6</v>
      </c>
      <c r="E130" s="2">
        <v>16.899999999999999</v>
      </c>
      <c r="F130" s="2" t="s">
        <v>953</v>
      </c>
      <c r="G130" s="2">
        <v>1.1000000000000001</v>
      </c>
      <c r="H130" s="2">
        <v>0</v>
      </c>
      <c r="I130" s="2">
        <v>0</v>
      </c>
      <c r="J130" s="2">
        <v>0</v>
      </c>
      <c r="K130" s="2" t="s">
        <v>726</v>
      </c>
      <c r="L130" s="2" t="s">
        <v>726</v>
      </c>
      <c r="M130" s="2" t="s">
        <v>726</v>
      </c>
      <c r="N130" s="2" t="s">
        <v>726</v>
      </c>
      <c r="O130" s="2" t="s">
        <v>726</v>
      </c>
      <c r="P130" s="2">
        <v>1</v>
      </c>
      <c r="Q130" s="2">
        <v>0.03</v>
      </c>
      <c r="R130" s="2">
        <v>8.9600000000000009</v>
      </c>
      <c r="S130" s="2">
        <v>6.92</v>
      </c>
      <c r="T130" s="2">
        <v>0</v>
      </c>
      <c r="W130" s="2" t="str">
        <f t="shared" si="8"/>
        <v>Ja</v>
      </c>
      <c r="Y130" s="2" t="str">
        <f t="shared" si="9"/>
        <v>Nej</v>
      </c>
      <c r="Z130" s="2">
        <f t="shared" si="10"/>
        <v>0</v>
      </c>
      <c r="AA130" s="2">
        <f t="shared" si="11"/>
        <v>0</v>
      </c>
    </row>
    <row r="131" spans="1:27" ht="15" customHeight="1" x14ac:dyDescent="0.25">
      <c r="A131" s="2" t="s">
        <v>208</v>
      </c>
      <c r="B131" s="2" t="s">
        <v>209</v>
      </c>
      <c r="C131" s="2">
        <v>2017</v>
      </c>
      <c r="D131" s="2" t="s">
        <v>726</v>
      </c>
      <c r="E131" s="2" t="s">
        <v>726</v>
      </c>
      <c r="F131" s="2" t="s">
        <v>734</v>
      </c>
      <c r="G131" s="2">
        <v>2.2400000000000002</v>
      </c>
      <c r="H131" s="2">
        <v>350.5</v>
      </c>
      <c r="I131" s="2">
        <v>0.48399999999999999</v>
      </c>
      <c r="J131" s="2">
        <v>0.35</v>
      </c>
      <c r="K131" s="2">
        <v>56.7</v>
      </c>
      <c r="L131" s="2">
        <v>0.11</v>
      </c>
      <c r="M131" s="2">
        <v>38.42</v>
      </c>
      <c r="N131" s="2">
        <v>5.54</v>
      </c>
      <c r="O131" s="2">
        <v>2</v>
      </c>
      <c r="P131" s="2" t="s">
        <v>726</v>
      </c>
      <c r="Q131" s="2" t="s">
        <v>726</v>
      </c>
      <c r="R131" s="2" t="s">
        <v>726</v>
      </c>
      <c r="S131" s="2" t="s">
        <v>726</v>
      </c>
      <c r="T131" s="2" t="s">
        <v>726</v>
      </c>
      <c r="W131" s="2" t="str">
        <f t="shared" si="8"/>
        <v>Nej</v>
      </c>
      <c r="Y131" s="2" t="str">
        <f t="shared" si="9"/>
        <v>Ja</v>
      </c>
      <c r="Z131" s="2">
        <f t="shared" si="10"/>
        <v>56.7</v>
      </c>
      <c r="AA131" s="2">
        <f t="shared" si="11"/>
        <v>0.02</v>
      </c>
    </row>
    <row r="132" spans="1:27" ht="15" customHeight="1" x14ac:dyDescent="0.25">
      <c r="A132" s="2" t="s">
        <v>210</v>
      </c>
      <c r="B132" s="2" t="s">
        <v>211</v>
      </c>
      <c r="C132" s="2">
        <v>2017</v>
      </c>
      <c r="D132" s="2">
        <v>0.497</v>
      </c>
      <c r="E132" s="2" t="s">
        <v>726</v>
      </c>
      <c r="F132" s="2" t="s">
        <v>609</v>
      </c>
      <c r="G132" s="2">
        <v>2.2400000000000002</v>
      </c>
      <c r="H132" s="2">
        <v>350.5</v>
      </c>
      <c r="I132" s="2">
        <v>0.48399999999999999</v>
      </c>
      <c r="J132" s="2">
        <v>0.35</v>
      </c>
      <c r="K132" s="2" t="s">
        <v>726</v>
      </c>
      <c r="L132" s="2" t="s">
        <v>726</v>
      </c>
      <c r="M132" s="2" t="s">
        <v>726</v>
      </c>
      <c r="N132" s="2" t="s">
        <v>726</v>
      </c>
      <c r="O132" s="2" t="s">
        <v>726</v>
      </c>
      <c r="P132" s="2" t="s">
        <v>726</v>
      </c>
      <c r="Q132" s="2" t="s">
        <v>726</v>
      </c>
      <c r="R132" s="2" t="s">
        <v>726</v>
      </c>
      <c r="S132" s="2" t="s">
        <v>726</v>
      </c>
      <c r="T132" s="2" t="s">
        <v>726</v>
      </c>
      <c r="W132" s="2" t="str">
        <f t="shared" si="8"/>
        <v>Nej</v>
      </c>
      <c r="Y132" s="2" t="str">
        <f t="shared" si="9"/>
        <v>Nej</v>
      </c>
      <c r="Z132" s="2">
        <f t="shared" si="10"/>
        <v>0</v>
      </c>
      <c r="AA132" s="2">
        <f t="shared" si="11"/>
        <v>0</v>
      </c>
    </row>
    <row r="133" spans="1:27" ht="15" customHeight="1" x14ac:dyDescent="0.25">
      <c r="A133" s="2" t="s">
        <v>212</v>
      </c>
      <c r="B133" s="2" t="s">
        <v>213</v>
      </c>
      <c r="C133" s="2">
        <v>2017</v>
      </c>
      <c r="D133" s="2" t="s">
        <v>609</v>
      </c>
      <c r="E133" s="2" t="s">
        <v>609</v>
      </c>
      <c r="F133" s="2" t="s">
        <v>609</v>
      </c>
      <c r="G133" s="2" t="s">
        <v>609</v>
      </c>
      <c r="H133" s="2" t="s">
        <v>609</v>
      </c>
      <c r="I133" s="2" t="s">
        <v>609</v>
      </c>
      <c r="J133" s="2" t="s">
        <v>609</v>
      </c>
      <c r="K133" s="2" t="s">
        <v>609</v>
      </c>
      <c r="L133" s="2" t="s">
        <v>609</v>
      </c>
      <c r="M133" s="2" t="s">
        <v>609</v>
      </c>
      <c r="N133" s="2" t="s">
        <v>609</v>
      </c>
      <c r="O133" s="2" t="s">
        <v>609</v>
      </c>
      <c r="P133" s="2" t="s">
        <v>609</v>
      </c>
      <c r="Q133" s="2" t="s">
        <v>609</v>
      </c>
      <c r="R133" s="2" t="s">
        <v>609</v>
      </c>
      <c r="S133" s="2" t="s">
        <v>609</v>
      </c>
      <c r="T133" s="2" t="s">
        <v>609</v>
      </c>
      <c r="W133" s="2" t="str">
        <f t="shared" si="8"/>
        <v>Nej</v>
      </c>
      <c r="Y133" s="2" t="str">
        <f t="shared" si="9"/>
        <v>Nej</v>
      </c>
      <c r="Z133" s="2">
        <f t="shared" si="10"/>
        <v>0</v>
      </c>
      <c r="AA133" s="2">
        <f t="shared" si="11"/>
        <v>0</v>
      </c>
    </row>
    <row r="134" spans="1:27" ht="15" customHeight="1" x14ac:dyDescent="0.25">
      <c r="A134" s="2" t="s">
        <v>212</v>
      </c>
      <c r="B134" s="2" t="s">
        <v>214</v>
      </c>
      <c r="C134" s="2">
        <v>2017</v>
      </c>
      <c r="D134" s="2" t="s">
        <v>609</v>
      </c>
      <c r="E134" s="2" t="s">
        <v>609</v>
      </c>
      <c r="F134" s="2" t="s">
        <v>609</v>
      </c>
      <c r="G134" s="2" t="s">
        <v>609</v>
      </c>
      <c r="H134" s="2" t="s">
        <v>609</v>
      </c>
      <c r="I134" s="2" t="s">
        <v>609</v>
      </c>
      <c r="J134" s="2" t="s">
        <v>609</v>
      </c>
      <c r="K134" s="2" t="s">
        <v>609</v>
      </c>
      <c r="L134" s="2" t="s">
        <v>609</v>
      </c>
      <c r="M134" s="2" t="s">
        <v>609</v>
      </c>
      <c r="N134" s="2" t="s">
        <v>609</v>
      </c>
      <c r="O134" s="2" t="s">
        <v>609</v>
      </c>
      <c r="P134" s="2" t="s">
        <v>609</v>
      </c>
      <c r="Q134" s="2" t="s">
        <v>609</v>
      </c>
      <c r="R134" s="2" t="s">
        <v>609</v>
      </c>
      <c r="S134" s="2" t="s">
        <v>609</v>
      </c>
      <c r="T134" s="2" t="s">
        <v>609</v>
      </c>
      <c r="W134" s="2" t="str">
        <f t="shared" si="8"/>
        <v>Nej</v>
      </c>
      <c r="Y134" s="2" t="str">
        <f t="shared" si="9"/>
        <v>Nej</v>
      </c>
      <c r="Z134" s="2">
        <f t="shared" si="10"/>
        <v>0</v>
      </c>
      <c r="AA134" s="2">
        <f t="shared" si="11"/>
        <v>0</v>
      </c>
    </row>
    <row r="135" spans="1:27" ht="15" customHeight="1" x14ac:dyDescent="0.25">
      <c r="A135" s="2" t="s">
        <v>212</v>
      </c>
      <c r="B135" s="2" t="s">
        <v>215</v>
      </c>
      <c r="C135" s="2">
        <v>2017</v>
      </c>
      <c r="D135" s="2" t="s">
        <v>609</v>
      </c>
      <c r="E135" s="2" t="s">
        <v>609</v>
      </c>
      <c r="F135" s="2" t="s">
        <v>609</v>
      </c>
      <c r="G135" s="2" t="s">
        <v>609</v>
      </c>
      <c r="H135" s="2" t="s">
        <v>609</v>
      </c>
      <c r="I135" s="2" t="s">
        <v>609</v>
      </c>
      <c r="J135" s="2" t="s">
        <v>609</v>
      </c>
      <c r="K135" s="2" t="s">
        <v>609</v>
      </c>
      <c r="L135" s="2" t="s">
        <v>609</v>
      </c>
      <c r="M135" s="2" t="s">
        <v>609</v>
      </c>
      <c r="N135" s="2" t="s">
        <v>609</v>
      </c>
      <c r="O135" s="2" t="s">
        <v>609</v>
      </c>
      <c r="P135" s="2" t="s">
        <v>609</v>
      </c>
      <c r="Q135" s="2" t="s">
        <v>609</v>
      </c>
      <c r="R135" s="2" t="s">
        <v>609</v>
      </c>
      <c r="S135" s="2" t="s">
        <v>609</v>
      </c>
      <c r="T135" s="2" t="s">
        <v>609</v>
      </c>
      <c r="W135" s="2" t="str">
        <f t="shared" ref="W135:W198" si="12">IF(OR(AND(G135&lt;&gt;$AD$3,G135&lt;&gt;"-"),AND(H135&lt;&gt;$AD$4,H135&lt;&gt;"-"),AND(I135&lt;&gt;$AD$5,I135&lt;&gt;"-"),AND(J135&lt;&gt;$AD$6,J135&lt;&gt;"-")),"Ja","Nej")</f>
        <v>Nej</v>
      </c>
      <c r="Y135" s="2" t="str">
        <f t="shared" ref="Y135:Y198" si="13">IF(ISERROR(1/K135),"Nej","Ja")</f>
        <v>Nej</v>
      </c>
      <c r="Z135" s="2">
        <f t="shared" ref="Z135:Z198" si="14">IF(Y135="nej",0,K135)</f>
        <v>0</v>
      </c>
      <c r="AA135" s="2">
        <f t="shared" ref="AA135:AA198" si="15">IF(Y135="nej",0,O135/100)</f>
        <v>0</v>
      </c>
    </row>
    <row r="136" spans="1:27" ht="15" customHeight="1" x14ac:dyDescent="0.25">
      <c r="A136" s="2" t="s">
        <v>212</v>
      </c>
      <c r="B136" s="2" t="s">
        <v>216</v>
      </c>
      <c r="C136" s="2">
        <v>2017</v>
      </c>
      <c r="D136" s="2" t="s">
        <v>609</v>
      </c>
      <c r="E136" s="2" t="s">
        <v>609</v>
      </c>
      <c r="F136" s="2" t="s">
        <v>609</v>
      </c>
      <c r="G136" s="2" t="s">
        <v>609</v>
      </c>
      <c r="H136" s="2" t="s">
        <v>609</v>
      </c>
      <c r="I136" s="2" t="s">
        <v>609</v>
      </c>
      <c r="J136" s="2" t="s">
        <v>609</v>
      </c>
      <c r="K136" s="2" t="s">
        <v>609</v>
      </c>
      <c r="L136" s="2" t="s">
        <v>609</v>
      </c>
      <c r="M136" s="2" t="s">
        <v>609</v>
      </c>
      <c r="N136" s="2" t="s">
        <v>609</v>
      </c>
      <c r="O136" s="2" t="s">
        <v>609</v>
      </c>
      <c r="P136" s="2" t="s">
        <v>609</v>
      </c>
      <c r="Q136" s="2" t="s">
        <v>609</v>
      </c>
      <c r="R136" s="2" t="s">
        <v>609</v>
      </c>
      <c r="S136" s="2" t="s">
        <v>609</v>
      </c>
      <c r="T136" s="2" t="s">
        <v>609</v>
      </c>
      <c r="W136" s="2" t="str">
        <f t="shared" si="12"/>
        <v>Nej</v>
      </c>
      <c r="Y136" s="2" t="str">
        <f t="shared" si="13"/>
        <v>Nej</v>
      </c>
      <c r="Z136" s="2">
        <f t="shared" si="14"/>
        <v>0</v>
      </c>
      <c r="AA136" s="2">
        <f t="shared" si="15"/>
        <v>0</v>
      </c>
    </row>
    <row r="137" spans="1:27" ht="15" customHeight="1" x14ac:dyDescent="0.25">
      <c r="A137" s="2" t="s">
        <v>217</v>
      </c>
      <c r="B137" s="2" t="s">
        <v>218</v>
      </c>
      <c r="C137" s="2">
        <v>2017</v>
      </c>
      <c r="D137" s="2">
        <v>4.9119999999999997E-2</v>
      </c>
      <c r="E137" s="2" t="s">
        <v>726</v>
      </c>
      <c r="F137" s="2" t="s">
        <v>609</v>
      </c>
      <c r="G137" s="2">
        <v>2.2400000000000002</v>
      </c>
      <c r="H137" s="2">
        <v>350.5</v>
      </c>
      <c r="I137" s="2">
        <v>0.48399999999999999</v>
      </c>
      <c r="J137" s="2">
        <v>0.35</v>
      </c>
      <c r="K137" s="2" t="s">
        <v>726</v>
      </c>
      <c r="L137" s="2" t="s">
        <v>726</v>
      </c>
      <c r="M137" s="2" t="s">
        <v>726</v>
      </c>
      <c r="N137" s="2" t="s">
        <v>726</v>
      </c>
      <c r="O137" s="2" t="s">
        <v>726</v>
      </c>
      <c r="P137" s="2" t="s">
        <v>726</v>
      </c>
      <c r="Q137" s="2" t="s">
        <v>726</v>
      </c>
      <c r="R137" s="2" t="s">
        <v>726</v>
      </c>
      <c r="S137" s="2" t="s">
        <v>726</v>
      </c>
      <c r="T137" s="2" t="s">
        <v>726</v>
      </c>
      <c r="W137" s="2" t="str">
        <f t="shared" si="12"/>
        <v>Nej</v>
      </c>
      <c r="Y137" s="2" t="str">
        <f t="shared" si="13"/>
        <v>Nej</v>
      </c>
      <c r="Z137" s="2">
        <f t="shared" si="14"/>
        <v>0</v>
      </c>
      <c r="AA137" s="2">
        <f t="shared" si="15"/>
        <v>0</v>
      </c>
    </row>
    <row r="138" spans="1:27" ht="15" customHeight="1" x14ac:dyDescent="0.25">
      <c r="A138" s="2" t="s">
        <v>220</v>
      </c>
      <c r="B138" s="2" t="s">
        <v>221</v>
      </c>
      <c r="C138" s="2">
        <v>2017</v>
      </c>
      <c r="D138" s="2">
        <v>0.89700000000000002</v>
      </c>
      <c r="E138" s="2" t="s">
        <v>726</v>
      </c>
      <c r="F138" s="2" t="s">
        <v>954</v>
      </c>
      <c r="G138" s="2">
        <v>1.1000000000000001</v>
      </c>
      <c r="H138" s="2">
        <v>1.4999999999999999E-4</v>
      </c>
      <c r="I138" s="2">
        <v>0</v>
      </c>
      <c r="J138" s="2">
        <v>0</v>
      </c>
      <c r="K138" s="2" t="s">
        <v>726</v>
      </c>
      <c r="L138" s="2" t="s">
        <v>726</v>
      </c>
      <c r="M138" s="2" t="s">
        <v>726</v>
      </c>
      <c r="N138" s="2" t="s">
        <v>726</v>
      </c>
      <c r="O138" s="2" t="s">
        <v>726</v>
      </c>
      <c r="P138" s="2" t="s">
        <v>726</v>
      </c>
      <c r="Q138" s="2" t="s">
        <v>726</v>
      </c>
      <c r="R138" s="2" t="s">
        <v>726</v>
      </c>
      <c r="S138" s="2" t="s">
        <v>726</v>
      </c>
      <c r="T138" s="2" t="s">
        <v>726</v>
      </c>
      <c r="W138" s="2" t="str">
        <f t="shared" si="12"/>
        <v>Ja</v>
      </c>
      <c r="Y138" s="2" t="str">
        <f t="shared" si="13"/>
        <v>Nej</v>
      </c>
      <c r="Z138" s="2">
        <f t="shared" si="14"/>
        <v>0</v>
      </c>
      <c r="AA138" s="2">
        <f t="shared" si="15"/>
        <v>0</v>
      </c>
    </row>
    <row r="139" spans="1:27" ht="15" customHeight="1" x14ac:dyDescent="0.25">
      <c r="A139" s="2" t="s">
        <v>222</v>
      </c>
      <c r="B139" s="2" t="s">
        <v>87</v>
      </c>
      <c r="C139" s="2">
        <v>2017</v>
      </c>
      <c r="D139" s="2" t="s">
        <v>609</v>
      </c>
      <c r="E139" s="2" t="s">
        <v>609</v>
      </c>
      <c r="F139" s="2" t="s">
        <v>609</v>
      </c>
      <c r="G139" s="2" t="s">
        <v>609</v>
      </c>
      <c r="H139" s="2" t="s">
        <v>609</v>
      </c>
      <c r="I139" s="2" t="s">
        <v>609</v>
      </c>
      <c r="J139" s="2" t="s">
        <v>609</v>
      </c>
      <c r="K139" s="2" t="s">
        <v>609</v>
      </c>
      <c r="L139" s="2" t="s">
        <v>609</v>
      </c>
      <c r="M139" s="2" t="s">
        <v>609</v>
      </c>
      <c r="N139" s="2" t="s">
        <v>609</v>
      </c>
      <c r="O139" s="2" t="s">
        <v>609</v>
      </c>
      <c r="P139" s="2" t="s">
        <v>609</v>
      </c>
      <c r="Q139" s="2" t="s">
        <v>609</v>
      </c>
      <c r="R139" s="2" t="s">
        <v>609</v>
      </c>
      <c r="S139" s="2" t="s">
        <v>609</v>
      </c>
      <c r="T139" s="2" t="s">
        <v>609</v>
      </c>
      <c r="W139" s="2" t="str">
        <f t="shared" si="12"/>
        <v>Nej</v>
      </c>
      <c r="Y139" s="2" t="str">
        <f t="shared" si="13"/>
        <v>Nej</v>
      </c>
      <c r="Z139" s="2">
        <f t="shared" si="14"/>
        <v>0</v>
      </c>
      <c r="AA139" s="2">
        <f t="shared" si="15"/>
        <v>0</v>
      </c>
    </row>
    <row r="140" spans="1:27" ht="15" customHeight="1" x14ac:dyDescent="0.25">
      <c r="A140" s="2" t="s">
        <v>223</v>
      </c>
      <c r="B140" s="2" t="s">
        <v>224</v>
      </c>
      <c r="C140" s="2">
        <v>2017</v>
      </c>
      <c r="D140" s="2">
        <v>3.1</v>
      </c>
      <c r="E140" s="2">
        <v>5.73</v>
      </c>
      <c r="F140" s="2" t="s">
        <v>940</v>
      </c>
      <c r="G140" s="2">
        <v>0.03</v>
      </c>
      <c r="H140" s="2">
        <v>0</v>
      </c>
      <c r="I140" s="2">
        <v>0</v>
      </c>
      <c r="J140" s="2">
        <v>0</v>
      </c>
      <c r="K140" s="2" t="s">
        <v>726</v>
      </c>
      <c r="L140" s="2" t="s">
        <v>726</v>
      </c>
      <c r="M140" s="2" t="s">
        <v>726</v>
      </c>
      <c r="N140" s="2" t="s">
        <v>726</v>
      </c>
      <c r="O140" s="2" t="s">
        <v>726</v>
      </c>
      <c r="P140" s="2" t="s">
        <v>726</v>
      </c>
      <c r="Q140" s="2" t="s">
        <v>726</v>
      </c>
      <c r="R140" s="2" t="s">
        <v>726</v>
      </c>
      <c r="S140" s="2" t="s">
        <v>726</v>
      </c>
      <c r="T140" s="2" t="s">
        <v>726</v>
      </c>
      <c r="W140" s="2" t="str">
        <f t="shared" si="12"/>
        <v>Ja</v>
      </c>
      <c r="Y140" s="2" t="str">
        <f t="shared" si="13"/>
        <v>Nej</v>
      </c>
      <c r="Z140" s="2">
        <f t="shared" si="14"/>
        <v>0</v>
      </c>
      <c r="AA140" s="2">
        <f t="shared" si="15"/>
        <v>0</v>
      </c>
    </row>
    <row r="141" spans="1:27" ht="15" customHeight="1" x14ac:dyDescent="0.25">
      <c r="A141" s="2" t="s">
        <v>225</v>
      </c>
      <c r="B141" s="2" t="s">
        <v>226</v>
      </c>
      <c r="C141" s="2">
        <v>2017</v>
      </c>
      <c r="D141" s="2">
        <v>7.8</v>
      </c>
      <c r="E141" s="2" t="s">
        <v>726</v>
      </c>
      <c r="F141" s="2" t="s">
        <v>926</v>
      </c>
      <c r="G141" s="2">
        <v>1.1000000000000001</v>
      </c>
      <c r="H141" s="2">
        <v>0.02</v>
      </c>
      <c r="I141" s="2">
        <v>0</v>
      </c>
      <c r="J141" s="2">
        <v>0</v>
      </c>
      <c r="K141" s="2" t="s">
        <v>726</v>
      </c>
      <c r="L141" s="2" t="s">
        <v>726</v>
      </c>
      <c r="M141" s="2" t="s">
        <v>726</v>
      </c>
      <c r="N141" s="2" t="s">
        <v>726</v>
      </c>
      <c r="O141" s="2" t="s">
        <v>726</v>
      </c>
      <c r="P141" s="2" t="s">
        <v>726</v>
      </c>
      <c r="Q141" s="2" t="s">
        <v>726</v>
      </c>
      <c r="R141" s="2" t="s">
        <v>726</v>
      </c>
      <c r="S141" s="2" t="s">
        <v>726</v>
      </c>
      <c r="T141" s="2" t="s">
        <v>726</v>
      </c>
      <c r="W141" s="2" t="str">
        <f t="shared" si="12"/>
        <v>Ja</v>
      </c>
      <c r="Y141" s="2" t="str">
        <f t="shared" si="13"/>
        <v>Nej</v>
      </c>
      <c r="Z141" s="2">
        <f t="shared" si="14"/>
        <v>0</v>
      </c>
      <c r="AA141" s="2">
        <f t="shared" si="15"/>
        <v>0</v>
      </c>
    </row>
    <row r="142" spans="1:27" ht="15" customHeight="1" x14ac:dyDescent="0.25">
      <c r="A142" s="2" t="s">
        <v>225</v>
      </c>
      <c r="B142" s="2" t="s">
        <v>227</v>
      </c>
      <c r="C142" s="2">
        <v>2017</v>
      </c>
      <c r="D142" s="2">
        <v>0.57999999999999996</v>
      </c>
      <c r="E142" s="2" t="s">
        <v>726</v>
      </c>
      <c r="F142" s="2" t="s">
        <v>926</v>
      </c>
      <c r="G142" s="2">
        <v>1.1000000000000001</v>
      </c>
      <c r="H142" s="2">
        <v>0.02</v>
      </c>
      <c r="I142" s="2">
        <v>0</v>
      </c>
      <c r="J142" s="2">
        <v>0</v>
      </c>
      <c r="K142" s="2" t="s">
        <v>726</v>
      </c>
      <c r="L142" s="2" t="s">
        <v>726</v>
      </c>
      <c r="M142" s="2" t="s">
        <v>726</v>
      </c>
      <c r="N142" s="2" t="s">
        <v>726</v>
      </c>
      <c r="O142" s="2" t="s">
        <v>726</v>
      </c>
      <c r="P142" s="2" t="s">
        <v>726</v>
      </c>
      <c r="Q142" s="2" t="s">
        <v>726</v>
      </c>
      <c r="R142" s="2" t="s">
        <v>726</v>
      </c>
      <c r="S142" s="2" t="s">
        <v>726</v>
      </c>
      <c r="T142" s="2" t="s">
        <v>726</v>
      </c>
      <c r="W142" s="2" t="str">
        <f t="shared" si="12"/>
        <v>Ja</v>
      </c>
      <c r="Y142" s="2" t="str">
        <f t="shared" si="13"/>
        <v>Nej</v>
      </c>
      <c r="Z142" s="2">
        <f t="shared" si="14"/>
        <v>0</v>
      </c>
      <c r="AA142" s="2">
        <f t="shared" si="15"/>
        <v>0</v>
      </c>
    </row>
    <row r="143" spans="1:27" ht="15" customHeight="1" x14ac:dyDescent="0.25">
      <c r="A143" s="2" t="s">
        <v>228</v>
      </c>
      <c r="B143" s="2" t="s">
        <v>229</v>
      </c>
      <c r="C143" s="2">
        <v>2017</v>
      </c>
      <c r="D143" s="2">
        <v>0.37077300000000002</v>
      </c>
      <c r="E143" s="2" t="s">
        <v>726</v>
      </c>
      <c r="F143" s="2" t="s">
        <v>926</v>
      </c>
      <c r="G143" s="2">
        <v>1.1000000000000001</v>
      </c>
      <c r="H143" s="2">
        <v>0</v>
      </c>
      <c r="I143" s="2">
        <v>0</v>
      </c>
      <c r="J143" s="2">
        <v>0</v>
      </c>
      <c r="K143" s="2" t="s">
        <v>726</v>
      </c>
      <c r="L143" s="2" t="s">
        <v>726</v>
      </c>
      <c r="M143" s="2" t="s">
        <v>726</v>
      </c>
      <c r="N143" s="2" t="s">
        <v>726</v>
      </c>
      <c r="O143" s="2" t="s">
        <v>726</v>
      </c>
      <c r="P143" s="2" t="s">
        <v>726</v>
      </c>
      <c r="Q143" s="2" t="s">
        <v>726</v>
      </c>
      <c r="R143" s="2" t="s">
        <v>726</v>
      </c>
      <c r="S143" s="2" t="s">
        <v>726</v>
      </c>
      <c r="T143" s="2" t="s">
        <v>726</v>
      </c>
      <c r="W143" s="2" t="str">
        <f t="shared" si="12"/>
        <v>Ja</v>
      </c>
      <c r="Y143" s="2" t="str">
        <f t="shared" si="13"/>
        <v>Nej</v>
      </c>
      <c r="Z143" s="2">
        <f t="shared" si="14"/>
        <v>0</v>
      </c>
      <c r="AA143" s="2">
        <f t="shared" si="15"/>
        <v>0</v>
      </c>
    </row>
    <row r="144" spans="1:27" ht="15" customHeight="1" x14ac:dyDescent="0.25">
      <c r="A144" s="2" t="s">
        <v>230</v>
      </c>
      <c r="B144" s="2" t="s">
        <v>231</v>
      </c>
      <c r="C144" s="2">
        <v>2017</v>
      </c>
      <c r="D144" s="2">
        <v>1.2</v>
      </c>
      <c r="E144" s="2" t="s">
        <v>726</v>
      </c>
      <c r="F144" s="2" t="s">
        <v>955</v>
      </c>
      <c r="G144" s="2">
        <v>1.1000000000000001</v>
      </c>
      <c r="H144" s="2">
        <v>0</v>
      </c>
      <c r="I144" s="2">
        <v>0</v>
      </c>
      <c r="J144" s="2">
        <v>0</v>
      </c>
      <c r="K144" s="2" t="s">
        <v>726</v>
      </c>
      <c r="L144" s="2" t="s">
        <v>726</v>
      </c>
      <c r="M144" s="2" t="s">
        <v>726</v>
      </c>
      <c r="N144" s="2" t="s">
        <v>726</v>
      </c>
      <c r="O144" s="2" t="s">
        <v>726</v>
      </c>
      <c r="P144" s="2" t="s">
        <v>726</v>
      </c>
      <c r="Q144" s="2" t="s">
        <v>726</v>
      </c>
      <c r="R144" s="2" t="s">
        <v>726</v>
      </c>
      <c r="S144" s="2" t="s">
        <v>726</v>
      </c>
      <c r="T144" s="2" t="s">
        <v>726</v>
      </c>
      <c r="W144" s="2" t="str">
        <f t="shared" si="12"/>
        <v>Ja</v>
      </c>
      <c r="Y144" s="2" t="str">
        <f t="shared" si="13"/>
        <v>Nej</v>
      </c>
      <c r="Z144" s="2">
        <f t="shared" si="14"/>
        <v>0</v>
      </c>
      <c r="AA144" s="2">
        <f t="shared" si="15"/>
        <v>0</v>
      </c>
    </row>
    <row r="145" spans="1:27" ht="15" customHeight="1" x14ac:dyDescent="0.25">
      <c r="A145" s="2" t="s">
        <v>232</v>
      </c>
      <c r="B145" s="2" t="s">
        <v>233</v>
      </c>
      <c r="C145" s="2">
        <v>2017</v>
      </c>
      <c r="D145" s="2" t="s">
        <v>726</v>
      </c>
      <c r="E145" s="2" t="s">
        <v>726</v>
      </c>
      <c r="F145" s="2" t="s">
        <v>956</v>
      </c>
      <c r="G145" s="2">
        <v>0.86339999999999995</v>
      </c>
      <c r="H145" s="2">
        <v>0.28339199999999998</v>
      </c>
      <c r="I145" s="2">
        <v>0</v>
      </c>
      <c r="J145" s="2">
        <v>0</v>
      </c>
      <c r="K145" s="2" t="s">
        <v>726</v>
      </c>
      <c r="L145" s="2" t="s">
        <v>726</v>
      </c>
      <c r="M145" s="2" t="s">
        <v>726</v>
      </c>
      <c r="N145" s="2" t="s">
        <v>726</v>
      </c>
      <c r="O145" s="2" t="s">
        <v>726</v>
      </c>
      <c r="P145" s="2" t="s">
        <v>726</v>
      </c>
      <c r="Q145" s="2" t="s">
        <v>726</v>
      </c>
      <c r="R145" s="2" t="s">
        <v>726</v>
      </c>
      <c r="S145" s="2" t="s">
        <v>726</v>
      </c>
      <c r="T145" s="2" t="s">
        <v>726</v>
      </c>
      <c r="W145" s="2" t="str">
        <f t="shared" si="12"/>
        <v>Ja</v>
      </c>
      <c r="Y145" s="2" t="str">
        <f t="shared" si="13"/>
        <v>Nej</v>
      </c>
      <c r="Z145" s="2">
        <f t="shared" si="14"/>
        <v>0</v>
      </c>
      <c r="AA145" s="2">
        <f t="shared" si="15"/>
        <v>0</v>
      </c>
    </row>
    <row r="146" spans="1:27" ht="15" customHeight="1" x14ac:dyDescent="0.25">
      <c r="A146" s="2" t="s">
        <v>232</v>
      </c>
      <c r="B146" s="2" t="s">
        <v>234</v>
      </c>
      <c r="C146" s="2">
        <v>2017</v>
      </c>
      <c r="D146" s="2" t="s">
        <v>726</v>
      </c>
      <c r="E146" s="2" t="s">
        <v>726</v>
      </c>
      <c r="F146" s="2" t="s">
        <v>957</v>
      </c>
      <c r="G146" s="2">
        <v>0.86350000000000005</v>
      </c>
      <c r="H146" s="2">
        <v>0.28347</v>
      </c>
      <c r="I146" s="2">
        <v>0</v>
      </c>
      <c r="J146" s="2">
        <v>0</v>
      </c>
      <c r="K146" s="2" t="s">
        <v>726</v>
      </c>
      <c r="L146" s="2" t="s">
        <v>726</v>
      </c>
      <c r="M146" s="2" t="s">
        <v>726</v>
      </c>
      <c r="N146" s="2" t="s">
        <v>726</v>
      </c>
      <c r="O146" s="2" t="s">
        <v>726</v>
      </c>
      <c r="P146" s="2" t="s">
        <v>726</v>
      </c>
      <c r="Q146" s="2" t="s">
        <v>726</v>
      </c>
      <c r="R146" s="2" t="s">
        <v>726</v>
      </c>
      <c r="S146" s="2" t="s">
        <v>726</v>
      </c>
      <c r="T146" s="2" t="s">
        <v>726</v>
      </c>
      <c r="W146" s="2" t="str">
        <f t="shared" si="12"/>
        <v>Ja</v>
      </c>
      <c r="Y146" s="2" t="str">
        <f t="shared" si="13"/>
        <v>Nej</v>
      </c>
      <c r="Z146" s="2">
        <f t="shared" si="14"/>
        <v>0</v>
      </c>
      <c r="AA146" s="2">
        <f t="shared" si="15"/>
        <v>0</v>
      </c>
    </row>
    <row r="147" spans="1:27" ht="15" customHeight="1" x14ac:dyDescent="0.25">
      <c r="A147" s="2" t="s">
        <v>232</v>
      </c>
      <c r="B147" s="2" t="s">
        <v>235</v>
      </c>
      <c r="C147" s="2">
        <v>2017</v>
      </c>
      <c r="D147" s="2" t="s">
        <v>726</v>
      </c>
      <c r="E147" s="2" t="s">
        <v>726</v>
      </c>
      <c r="F147" s="2" t="s">
        <v>957</v>
      </c>
      <c r="G147" s="2">
        <v>0.86350000000000005</v>
      </c>
      <c r="H147" s="2">
        <v>0.28347</v>
      </c>
      <c r="I147" s="2">
        <v>0</v>
      </c>
      <c r="J147" s="2">
        <v>0</v>
      </c>
      <c r="K147" s="2" t="s">
        <v>726</v>
      </c>
      <c r="L147" s="2" t="s">
        <v>726</v>
      </c>
      <c r="M147" s="2" t="s">
        <v>726</v>
      </c>
      <c r="N147" s="2" t="s">
        <v>726</v>
      </c>
      <c r="O147" s="2" t="s">
        <v>726</v>
      </c>
      <c r="P147" s="2" t="s">
        <v>726</v>
      </c>
      <c r="Q147" s="2" t="s">
        <v>726</v>
      </c>
      <c r="R147" s="2" t="s">
        <v>726</v>
      </c>
      <c r="S147" s="2" t="s">
        <v>726</v>
      </c>
      <c r="T147" s="2" t="s">
        <v>726</v>
      </c>
      <c r="W147" s="2" t="str">
        <f t="shared" si="12"/>
        <v>Ja</v>
      </c>
      <c r="Y147" s="2" t="str">
        <f t="shared" si="13"/>
        <v>Nej</v>
      </c>
      <c r="Z147" s="2">
        <f t="shared" si="14"/>
        <v>0</v>
      </c>
      <c r="AA147" s="2">
        <f t="shared" si="15"/>
        <v>0</v>
      </c>
    </row>
    <row r="148" spans="1:27" ht="15" customHeight="1" x14ac:dyDescent="0.25">
      <c r="A148" s="2" t="s">
        <v>232</v>
      </c>
      <c r="B148" s="2" t="s">
        <v>236</v>
      </c>
      <c r="C148" s="2">
        <v>2017</v>
      </c>
      <c r="D148" s="2" t="s">
        <v>726</v>
      </c>
      <c r="E148" s="2" t="s">
        <v>726</v>
      </c>
      <c r="F148" s="2" t="s">
        <v>957</v>
      </c>
      <c r="G148" s="2">
        <v>0.86350000000000005</v>
      </c>
      <c r="H148" s="2">
        <v>0.28347</v>
      </c>
      <c r="I148" s="2">
        <v>0</v>
      </c>
      <c r="J148" s="2">
        <v>0</v>
      </c>
      <c r="K148" s="2" t="s">
        <v>726</v>
      </c>
      <c r="L148" s="2" t="s">
        <v>726</v>
      </c>
      <c r="M148" s="2" t="s">
        <v>726</v>
      </c>
      <c r="N148" s="2" t="s">
        <v>726</v>
      </c>
      <c r="O148" s="2" t="s">
        <v>726</v>
      </c>
      <c r="P148" s="2">
        <v>1.7050000000000001</v>
      </c>
      <c r="Q148" s="2">
        <v>0.1</v>
      </c>
      <c r="R148" s="2">
        <v>0</v>
      </c>
      <c r="S148" s="2">
        <v>0</v>
      </c>
      <c r="T148" s="2">
        <v>0</v>
      </c>
      <c r="W148" s="2" t="str">
        <f t="shared" si="12"/>
        <v>Ja</v>
      </c>
      <c r="Y148" s="2" t="str">
        <f t="shared" si="13"/>
        <v>Nej</v>
      </c>
      <c r="Z148" s="2">
        <f t="shared" si="14"/>
        <v>0</v>
      </c>
      <c r="AA148" s="2">
        <f t="shared" si="15"/>
        <v>0</v>
      </c>
    </row>
    <row r="149" spans="1:27" ht="15" customHeight="1" x14ac:dyDescent="0.25">
      <c r="A149" s="2" t="s">
        <v>237</v>
      </c>
      <c r="B149" s="2" t="s">
        <v>238</v>
      </c>
      <c r="C149" s="2">
        <v>2017</v>
      </c>
      <c r="D149" s="2">
        <v>1</v>
      </c>
      <c r="E149" s="2" t="s">
        <v>726</v>
      </c>
      <c r="F149" s="2" t="s">
        <v>609</v>
      </c>
      <c r="G149" s="2">
        <v>2.2400000000000002</v>
      </c>
      <c r="H149" s="2">
        <v>350.5</v>
      </c>
      <c r="I149" s="2">
        <v>0.48399999999999999</v>
      </c>
      <c r="J149" s="2">
        <v>0.35</v>
      </c>
      <c r="K149" s="2" t="s">
        <v>726</v>
      </c>
      <c r="L149" s="2" t="s">
        <v>726</v>
      </c>
      <c r="M149" s="2" t="s">
        <v>726</v>
      </c>
      <c r="N149" s="2" t="s">
        <v>726</v>
      </c>
      <c r="O149" s="2" t="s">
        <v>726</v>
      </c>
      <c r="P149" s="2" t="s">
        <v>726</v>
      </c>
      <c r="Q149" s="2" t="s">
        <v>726</v>
      </c>
      <c r="R149" s="2" t="s">
        <v>726</v>
      </c>
      <c r="S149" s="2" t="s">
        <v>726</v>
      </c>
      <c r="T149" s="2" t="s">
        <v>726</v>
      </c>
      <c r="W149" s="2" t="str">
        <f t="shared" si="12"/>
        <v>Nej</v>
      </c>
      <c r="Y149" s="2" t="str">
        <f t="shared" si="13"/>
        <v>Nej</v>
      </c>
      <c r="Z149" s="2">
        <f t="shared" si="14"/>
        <v>0</v>
      </c>
      <c r="AA149" s="2">
        <f t="shared" si="15"/>
        <v>0</v>
      </c>
    </row>
    <row r="150" spans="1:27" ht="15" customHeight="1" x14ac:dyDescent="0.25">
      <c r="A150" s="2" t="s">
        <v>240</v>
      </c>
      <c r="B150" s="2" t="s">
        <v>241</v>
      </c>
      <c r="C150" s="2">
        <v>2017</v>
      </c>
      <c r="D150" s="2">
        <v>0.42</v>
      </c>
      <c r="E150" s="2" t="s">
        <v>726</v>
      </c>
      <c r="F150" s="2" t="s">
        <v>940</v>
      </c>
      <c r="G150" s="2">
        <v>2</v>
      </c>
      <c r="H150" s="2">
        <v>0</v>
      </c>
      <c r="I150" s="2">
        <v>0</v>
      </c>
      <c r="J150" s="2">
        <v>0</v>
      </c>
      <c r="K150" s="2" t="s">
        <v>726</v>
      </c>
      <c r="L150" s="2" t="s">
        <v>726</v>
      </c>
      <c r="M150" s="2" t="s">
        <v>726</v>
      </c>
      <c r="N150" s="2" t="s">
        <v>726</v>
      </c>
      <c r="O150" s="2" t="s">
        <v>726</v>
      </c>
      <c r="P150" s="2" t="s">
        <v>726</v>
      </c>
      <c r="Q150" s="2" t="s">
        <v>726</v>
      </c>
      <c r="R150" s="2" t="s">
        <v>726</v>
      </c>
      <c r="S150" s="2" t="s">
        <v>726</v>
      </c>
      <c r="T150" s="2" t="s">
        <v>726</v>
      </c>
      <c r="W150" s="2" t="str">
        <f t="shared" si="12"/>
        <v>Ja</v>
      </c>
      <c r="Y150" s="2" t="str">
        <f t="shared" si="13"/>
        <v>Nej</v>
      </c>
      <c r="Z150" s="2">
        <f t="shared" si="14"/>
        <v>0</v>
      </c>
      <c r="AA150" s="2">
        <f t="shared" si="15"/>
        <v>0</v>
      </c>
    </row>
    <row r="151" spans="1:27" ht="15" customHeight="1" x14ac:dyDescent="0.25">
      <c r="A151" s="2" t="s">
        <v>240</v>
      </c>
      <c r="B151" s="2" t="s">
        <v>242</v>
      </c>
      <c r="C151" s="2">
        <v>2017</v>
      </c>
      <c r="D151" s="2">
        <v>10.79</v>
      </c>
      <c r="E151" s="2">
        <v>33.200000000000003</v>
      </c>
      <c r="F151" s="2" t="s">
        <v>940</v>
      </c>
      <c r="G151" s="2">
        <v>2</v>
      </c>
      <c r="H151" s="2">
        <v>0</v>
      </c>
      <c r="I151" s="2">
        <v>0</v>
      </c>
      <c r="J151" s="2">
        <v>0</v>
      </c>
      <c r="K151" s="2" t="s">
        <v>726</v>
      </c>
      <c r="L151" s="2" t="s">
        <v>726</v>
      </c>
      <c r="M151" s="2" t="s">
        <v>726</v>
      </c>
      <c r="N151" s="2" t="s">
        <v>726</v>
      </c>
      <c r="O151" s="2" t="s">
        <v>726</v>
      </c>
      <c r="P151" s="2">
        <v>8.2989999999999995</v>
      </c>
      <c r="Q151" s="2">
        <v>0.11</v>
      </c>
      <c r="R151" s="2">
        <v>4</v>
      </c>
      <c r="S151" s="2">
        <v>14</v>
      </c>
      <c r="T151" s="2">
        <v>0</v>
      </c>
      <c r="W151" s="2" t="str">
        <f t="shared" si="12"/>
        <v>Ja</v>
      </c>
      <c r="Y151" s="2" t="str">
        <f t="shared" si="13"/>
        <v>Nej</v>
      </c>
      <c r="Z151" s="2">
        <f t="shared" si="14"/>
        <v>0</v>
      </c>
      <c r="AA151" s="2">
        <f t="shared" si="15"/>
        <v>0</v>
      </c>
    </row>
    <row r="152" spans="1:27" ht="15" customHeight="1" x14ac:dyDescent="0.25">
      <c r="A152" s="2" t="s">
        <v>240</v>
      </c>
      <c r="B152" s="2" t="s">
        <v>243</v>
      </c>
      <c r="C152" s="2">
        <v>2017</v>
      </c>
      <c r="D152" s="2">
        <v>0.08</v>
      </c>
      <c r="E152" s="2" t="s">
        <v>726</v>
      </c>
      <c r="F152" s="2" t="s">
        <v>940</v>
      </c>
      <c r="G152" s="2">
        <v>2</v>
      </c>
      <c r="H152" s="2">
        <v>0</v>
      </c>
      <c r="I152" s="2">
        <v>0</v>
      </c>
      <c r="J152" s="2">
        <v>0</v>
      </c>
      <c r="K152" s="2" t="s">
        <v>726</v>
      </c>
      <c r="L152" s="2" t="s">
        <v>726</v>
      </c>
      <c r="M152" s="2" t="s">
        <v>726</v>
      </c>
      <c r="N152" s="2" t="s">
        <v>726</v>
      </c>
      <c r="O152" s="2" t="s">
        <v>726</v>
      </c>
      <c r="P152" s="2" t="s">
        <v>726</v>
      </c>
      <c r="Q152" s="2" t="s">
        <v>726</v>
      </c>
      <c r="R152" s="2" t="s">
        <v>726</v>
      </c>
      <c r="S152" s="2" t="s">
        <v>726</v>
      </c>
      <c r="T152" s="2" t="s">
        <v>726</v>
      </c>
      <c r="W152" s="2" t="str">
        <f t="shared" si="12"/>
        <v>Ja</v>
      </c>
      <c r="Y152" s="2" t="str">
        <f t="shared" si="13"/>
        <v>Nej</v>
      </c>
      <c r="Z152" s="2">
        <f t="shared" si="14"/>
        <v>0</v>
      </c>
      <c r="AA152" s="2">
        <f t="shared" si="15"/>
        <v>0</v>
      </c>
    </row>
    <row r="153" spans="1:27" ht="15" customHeight="1" x14ac:dyDescent="0.25">
      <c r="A153" s="2" t="s">
        <v>244</v>
      </c>
      <c r="B153" s="2" t="s">
        <v>245</v>
      </c>
      <c r="C153" s="2">
        <v>2017</v>
      </c>
      <c r="D153" s="2">
        <v>7</v>
      </c>
      <c r="E153" s="2">
        <v>17.7</v>
      </c>
      <c r="F153" s="2" t="s">
        <v>958</v>
      </c>
      <c r="G153" s="2">
        <v>1.1000000000000001</v>
      </c>
      <c r="H153" s="2">
        <v>0</v>
      </c>
      <c r="I153" s="2">
        <v>0</v>
      </c>
      <c r="J153" s="2">
        <v>0</v>
      </c>
      <c r="K153" s="2" t="s">
        <v>726</v>
      </c>
      <c r="L153" s="2" t="s">
        <v>726</v>
      </c>
      <c r="M153" s="2" t="s">
        <v>726</v>
      </c>
      <c r="N153" s="2" t="s">
        <v>726</v>
      </c>
      <c r="O153" s="2" t="s">
        <v>726</v>
      </c>
      <c r="P153" s="2" t="s">
        <v>726</v>
      </c>
      <c r="Q153" s="2" t="s">
        <v>726</v>
      </c>
      <c r="R153" s="2" t="s">
        <v>726</v>
      </c>
      <c r="S153" s="2" t="s">
        <v>726</v>
      </c>
      <c r="T153" s="2" t="s">
        <v>726</v>
      </c>
      <c r="W153" s="2" t="str">
        <f t="shared" si="12"/>
        <v>Ja</v>
      </c>
      <c r="Y153" s="2" t="str">
        <f t="shared" si="13"/>
        <v>Nej</v>
      </c>
      <c r="Z153" s="2">
        <f t="shared" si="14"/>
        <v>0</v>
      </c>
      <c r="AA153" s="2">
        <f t="shared" si="15"/>
        <v>0</v>
      </c>
    </row>
    <row r="154" spans="1:27" ht="15" customHeight="1" x14ac:dyDescent="0.25">
      <c r="A154" s="2" t="s">
        <v>248</v>
      </c>
      <c r="B154" s="2" t="s">
        <v>249</v>
      </c>
      <c r="C154" s="2">
        <v>2017</v>
      </c>
      <c r="D154" s="2">
        <v>0.28499999999999998</v>
      </c>
      <c r="E154" s="2" t="s">
        <v>726</v>
      </c>
      <c r="F154" s="2" t="s">
        <v>609</v>
      </c>
      <c r="G154" s="2">
        <v>2.2400000000000002</v>
      </c>
      <c r="H154" s="2">
        <v>350.5</v>
      </c>
      <c r="I154" s="2">
        <v>0.48399999999999999</v>
      </c>
      <c r="J154" s="2">
        <v>0.35</v>
      </c>
      <c r="K154" s="2" t="s">
        <v>726</v>
      </c>
      <c r="L154" s="2" t="s">
        <v>726</v>
      </c>
      <c r="M154" s="2" t="s">
        <v>726</v>
      </c>
      <c r="N154" s="2" t="s">
        <v>726</v>
      </c>
      <c r="O154" s="2" t="s">
        <v>726</v>
      </c>
      <c r="P154" s="2" t="s">
        <v>726</v>
      </c>
      <c r="Q154" s="2" t="s">
        <v>726</v>
      </c>
      <c r="R154" s="2" t="s">
        <v>726</v>
      </c>
      <c r="S154" s="2" t="s">
        <v>726</v>
      </c>
      <c r="T154" s="2" t="s">
        <v>726</v>
      </c>
      <c r="W154" s="2" t="str">
        <f t="shared" si="12"/>
        <v>Nej</v>
      </c>
      <c r="Y154" s="2" t="str">
        <f t="shared" si="13"/>
        <v>Nej</v>
      </c>
      <c r="Z154" s="2">
        <f t="shared" si="14"/>
        <v>0</v>
      </c>
      <c r="AA154" s="2">
        <f t="shared" si="15"/>
        <v>0</v>
      </c>
    </row>
    <row r="155" spans="1:27" ht="15" customHeight="1" x14ac:dyDescent="0.25">
      <c r="A155" s="2" t="s">
        <v>250</v>
      </c>
      <c r="B155" s="2" t="s">
        <v>251</v>
      </c>
      <c r="C155" s="2">
        <v>2017</v>
      </c>
      <c r="D155" s="2">
        <v>0</v>
      </c>
      <c r="E155" s="2">
        <v>0</v>
      </c>
      <c r="F155" s="2" t="s">
        <v>959</v>
      </c>
      <c r="G155" s="2">
        <v>0.1</v>
      </c>
      <c r="H155" s="2">
        <v>0</v>
      </c>
      <c r="I155" s="2">
        <v>0</v>
      </c>
      <c r="J155" s="2">
        <v>0</v>
      </c>
      <c r="K155" s="2" t="s">
        <v>726</v>
      </c>
      <c r="L155" s="2" t="s">
        <v>726</v>
      </c>
      <c r="M155" s="2" t="s">
        <v>726</v>
      </c>
      <c r="N155" s="2" t="s">
        <v>726</v>
      </c>
      <c r="O155" s="2" t="s">
        <v>726</v>
      </c>
      <c r="P155" s="2" t="s">
        <v>726</v>
      </c>
      <c r="Q155" s="2" t="s">
        <v>726</v>
      </c>
      <c r="R155" s="2" t="s">
        <v>726</v>
      </c>
      <c r="S155" s="2" t="s">
        <v>726</v>
      </c>
      <c r="T155" s="2" t="s">
        <v>726</v>
      </c>
      <c r="W155" s="2" t="str">
        <f t="shared" si="12"/>
        <v>Ja</v>
      </c>
      <c r="Y155" s="2" t="str">
        <f t="shared" si="13"/>
        <v>Nej</v>
      </c>
      <c r="Z155" s="2">
        <f t="shared" si="14"/>
        <v>0</v>
      </c>
      <c r="AA155" s="2">
        <f t="shared" si="15"/>
        <v>0</v>
      </c>
    </row>
    <row r="156" spans="1:27" ht="15" customHeight="1" x14ac:dyDescent="0.25">
      <c r="A156" s="2" t="s">
        <v>254</v>
      </c>
      <c r="B156" s="2" t="s">
        <v>253</v>
      </c>
      <c r="C156" s="2">
        <v>2017</v>
      </c>
      <c r="D156" s="2">
        <v>0.374</v>
      </c>
      <c r="E156" s="2">
        <v>15.234</v>
      </c>
      <c r="F156" s="2" t="s">
        <v>926</v>
      </c>
      <c r="G156" s="2">
        <v>1.1000000000000001</v>
      </c>
      <c r="H156" s="2">
        <v>0</v>
      </c>
      <c r="I156" s="2">
        <v>0</v>
      </c>
      <c r="J156" s="2">
        <v>0</v>
      </c>
      <c r="K156" s="2" t="s">
        <v>726</v>
      </c>
      <c r="L156" s="2" t="s">
        <v>726</v>
      </c>
      <c r="M156" s="2" t="s">
        <v>726</v>
      </c>
      <c r="N156" s="2" t="s">
        <v>726</v>
      </c>
      <c r="O156" s="2" t="s">
        <v>726</v>
      </c>
      <c r="P156" s="2" t="s">
        <v>726</v>
      </c>
      <c r="Q156" s="2" t="s">
        <v>726</v>
      </c>
      <c r="R156" s="2" t="s">
        <v>726</v>
      </c>
      <c r="S156" s="2" t="s">
        <v>726</v>
      </c>
      <c r="T156" s="2" t="s">
        <v>726</v>
      </c>
      <c r="W156" s="2" t="str">
        <f t="shared" si="12"/>
        <v>Ja</v>
      </c>
      <c r="Y156" s="2" t="str">
        <f t="shared" si="13"/>
        <v>Nej</v>
      </c>
      <c r="Z156" s="2">
        <f t="shared" si="14"/>
        <v>0</v>
      </c>
      <c r="AA156" s="2">
        <f t="shared" si="15"/>
        <v>0</v>
      </c>
    </row>
    <row r="157" spans="1:27" ht="15" customHeight="1" x14ac:dyDescent="0.25">
      <c r="A157" s="2" t="s">
        <v>257</v>
      </c>
      <c r="B157" s="2" t="s">
        <v>258</v>
      </c>
      <c r="C157" s="2">
        <v>2017</v>
      </c>
      <c r="D157" s="2">
        <v>9.859</v>
      </c>
      <c r="E157" s="2">
        <v>27.852</v>
      </c>
      <c r="F157" s="2" t="s">
        <v>960</v>
      </c>
      <c r="G157" s="2">
        <v>1.2</v>
      </c>
      <c r="H157" s="2">
        <v>0</v>
      </c>
      <c r="I157" s="2">
        <v>0</v>
      </c>
      <c r="J157" s="2">
        <v>0</v>
      </c>
      <c r="K157" s="2" t="s">
        <v>726</v>
      </c>
      <c r="L157" s="2" t="s">
        <v>726</v>
      </c>
      <c r="M157" s="2" t="s">
        <v>726</v>
      </c>
      <c r="N157" s="2" t="s">
        <v>726</v>
      </c>
      <c r="O157" s="2" t="s">
        <v>726</v>
      </c>
      <c r="P157" s="2" t="s">
        <v>726</v>
      </c>
      <c r="Q157" s="2" t="s">
        <v>726</v>
      </c>
      <c r="R157" s="2" t="s">
        <v>726</v>
      </c>
      <c r="S157" s="2" t="s">
        <v>726</v>
      </c>
      <c r="T157" s="2" t="s">
        <v>726</v>
      </c>
      <c r="W157" s="2" t="str">
        <f t="shared" si="12"/>
        <v>Ja</v>
      </c>
      <c r="Y157" s="2" t="str">
        <f t="shared" si="13"/>
        <v>Nej</v>
      </c>
      <c r="Z157" s="2">
        <f t="shared" si="14"/>
        <v>0</v>
      </c>
      <c r="AA157" s="2">
        <f t="shared" si="15"/>
        <v>0</v>
      </c>
    </row>
    <row r="158" spans="1:27" ht="15" customHeight="1" x14ac:dyDescent="0.25">
      <c r="A158" s="2" t="s">
        <v>259</v>
      </c>
      <c r="B158" s="2" t="s">
        <v>260</v>
      </c>
      <c r="C158" s="2">
        <v>2017</v>
      </c>
      <c r="D158" s="2" t="s">
        <v>609</v>
      </c>
      <c r="E158" s="2" t="s">
        <v>609</v>
      </c>
      <c r="F158" s="2" t="s">
        <v>609</v>
      </c>
      <c r="G158" s="2" t="s">
        <v>609</v>
      </c>
      <c r="H158" s="2" t="s">
        <v>609</v>
      </c>
      <c r="I158" s="2" t="s">
        <v>609</v>
      </c>
      <c r="J158" s="2" t="s">
        <v>609</v>
      </c>
      <c r="K158" s="2" t="s">
        <v>609</v>
      </c>
      <c r="L158" s="2" t="s">
        <v>609</v>
      </c>
      <c r="M158" s="2" t="s">
        <v>609</v>
      </c>
      <c r="N158" s="2" t="s">
        <v>609</v>
      </c>
      <c r="O158" s="2" t="s">
        <v>609</v>
      </c>
      <c r="P158" s="2" t="s">
        <v>609</v>
      </c>
      <c r="Q158" s="2" t="s">
        <v>609</v>
      </c>
      <c r="R158" s="2" t="s">
        <v>609</v>
      </c>
      <c r="S158" s="2" t="s">
        <v>609</v>
      </c>
      <c r="T158" s="2" t="s">
        <v>609</v>
      </c>
      <c r="W158" s="2" t="str">
        <f t="shared" si="12"/>
        <v>Nej</v>
      </c>
      <c r="Y158" s="2" t="str">
        <f t="shared" si="13"/>
        <v>Nej</v>
      </c>
      <c r="Z158" s="2">
        <f t="shared" si="14"/>
        <v>0</v>
      </c>
      <c r="AA158" s="2">
        <f t="shared" si="15"/>
        <v>0</v>
      </c>
    </row>
    <row r="159" spans="1:27" ht="15" customHeight="1" x14ac:dyDescent="0.25">
      <c r="A159" s="2" t="s">
        <v>261</v>
      </c>
      <c r="B159" s="2" t="s">
        <v>262</v>
      </c>
      <c r="C159" s="2">
        <v>2017</v>
      </c>
      <c r="D159" s="2">
        <v>2.02</v>
      </c>
      <c r="E159" s="2" t="s">
        <v>726</v>
      </c>
      <c r="F159" s="2" t="s">
        <v>961</v>
      </c>
      <c r="G159" s="2">
        <v>1.19</v>
      </c>
      <c r="H159" s="2">
        <v>0</v>
      </c>
      <c r="I159" s="2">
        <v>0</v>
      </c>
      <c r="J159" s="2">
        <v>0</v>
      </c>
      <c r="K159" s="2" t="s">
        <v>726</v>
      </c>
      <c r="L159" s="2" t="s">
        <v>726</v>
      </c>
      <c r="M159" s="2" t="s">
        <v>726</v>
      </c>
      <c r="N159" s="2" t="s">
        <v>726</v>
      </c>
      <c r="O159" s="2" t="s">
        <v>726</v>
      </c>
      <c r="P159" s="2" t="s">
        <v>726</v>
      </c>
      <c r="Q159" s="2" t="s">
        <v>726</v>
      </c>
      <c r="R159" s="2" t="s">
        <v>726</v>
      </c>
      <c r="S159" s="2" t="s">
        <v>726</v>
      </c>
      <c r="T159" s="2" t="s">
        <v>726</v>
      </c>
      <c r="W159" s="2" t="str">
        <f t="shared" si="12"/>
        <v>Ja</v>
      </c>
      <c r="Y159" s="2" t="str">
        <f t="shared" si="13"/>
        <v>Nej</v>
      </c>
      <c r="Z159" s="2">
        <f t="shared" si="14"/>
        <v>0</v>
      </c>
      <c r="AA159" s="2">
        <f t="shared" si="15"/>
        <v>0</v>
      </c>
    </row>
    <row r="160" spans="1:27" ht="15" customHeight="1" x14ac:dyDescent="0.25">
      <c r="A160" s="2" t="s">
        <v>263</v>
      </c>
      <c r="B160" s="2" t="s">
        <v>264</v>
      </c>
      <c r="C160" s="2">
        <v>2017</v>
      </c>
      <c r="D160" s="2">
        <v>2.7589999999999999</v>
      </c>
      <c r="E160" s="2">
        <v>8.7590000000000003</v>
      </c>
      <c r="F160" s="2" t="s">
        <v>962</v>
      </c>
      <c r="G160" s="2">
        <v>2.2400000000000002</v>
      </c>
      <c r="H160" s="2">
        <v>142.13</v>
      </c>
      <c r="I160" s="2">
        <v>0.2</v>
      </c>
      <c r="J160" s="2">
        <v>0.14000000000000001</v>
      </c>
      <c r="K160" s="2" t="s">
        <v>726</v>
      </c>
      <c r="L160" s="2" t="s">
        <v>726</v>
      </c>
      <c r="M160" s="2" t="s">
        <v>726</v>
      </c>
      <c r="N160" s="2" t="s">
        <v>726</v>
      </c>
      <c r="O160" s="2" t="s">
        <v>726</v>
      </c>
      <c r="P160" s="2" t="s">
        <v>726</v>
      </c>
      <c r="Q160" s="2" t="s">
        <v>726</v>
      </c>
      <c r="R160" s="2" t="s">
        <v>726</v>
      </c>
      <c r="S160" s="2" t="s">
        <v>726</v>
      </c>
      <c r="T160" s="2" t="s">
        <v>726</v>
      </c>
      <c r="W160" s="2" t="str">
        <f t="shared" si="12"/>
        <v>Ja</v>
      </c>
      <c r="Y160" s="2" t="str">
        <f t="shared" si="13"/>
        <v>Nej</v>
      </c>
      <c r="Z160" s="2">
        <f t="shared" si="14"/>
        <v>0</v>
      </c>
      <c r="AA160" s="2">
        <f t="shared" si="15"/>
        <v>0</v>
      </c>
    </row>
    <row r="161" spans="1:27" ht="15" customHeight="1" x14ac:dyDescent="0.25">
      <c r="A161" s="2" t="s">
        <v>263</v>
      </c>
      <c r="B161" s="2" t="s">
        <v>265</v>
      </c>
      <c r="C161" s="2">
        <v>2017</v>
      </c>
      <c r="D161" s="2">
        <v>0.14299999999999999</v>
      </c>
      <c r="E161" s="2" t="s">
        <v>726</v>
      </c>
      <c r="F161" s="2" t="s">
        <v>962</v>
      </c>
      <c r="G161" s="2">
        <v>2.2400000000000002</v>
      </c>
      <c r="H161" s="2">
        <v>39.19</v>
      </c>
      <c r="I161" s="2">
        <v>0.05</v>
      </c>
      <c r="J161" s="2">
        <v>0.04</v>
      </c>
      <c r="K161" s="2" t="s">
        <v>726</v>
      </c>
      <c r="L161" s="2" t="s">
        <v>726</v>
      </c>
      <c r="M161" s="2" t="s">
        <v>726</v>
      </c>
      <c r="N161" s="2" t="s">
        <v>726</v>
      </c>
      <c r="O161" s="2" t="s">
        <v>726</v>
      </c>
      <c r="P161" s="2" t="s">
        <v>726</v>
      </c>
      <c r="Q161" s="2" t="s">
        <v>726</v>
      </c>
      <c r="R161" s="2" t="s">
        <v>726</v>
      </c>
      <c r="S161" s="2" t="s">
        <v>726</v>
      </c>
      <c r="T161" s="2" t="s">
        <v>726</v>
      </c>
      <c r="W161" s="2" t="str">
        <f t="shared" si="12"/>
        <v>Ja</v>
      </c>
      <c r="Y161" s="2" t="str">
        <f t="shared" si="13"/>
        <v>Nej</v>
      </c>
      <c r="Z161" s="2">
        <f t="shared" si="14"/>
        <v>0</v>
      </c>
      <c r="AA161" s="2">
        <f t="shared" si="15"/>
        <v>0</v>
      </c>
    </row>
    <row r="162" spans="1:27" ht="15" customHeight="1" x14ac:dyDescent="0.25">
      <c r="A162" s="2" t="s">
        <v>266</v>
      </c>
      <c r="B162" s="2" t="s">
        <v>267</v>
      </c>
      <c r="C162" s="2">
        <v>2017</v>
      </c>
      <c r="D162" s="2" t="s">
        <v>726</v>
      </c>
      <c r="E162" s="2" t="s">
        <v>726</v>
      </c>
      <c r="F162" s="2" t="s">
        <v>963</v>
      </c>
      <c r="G162" s="2">
        <v>1.9</v>
      </c>
      <c r="H162" s="2">
        <v>0</v>
      </c>
      <c r="I162" s="2">
        <v>0</v>
      </c>
      <c r="J162" s="2">
        <v>0</v>
      </c>
      <c r="K162" s="2">
        <v>114.07</v>
      </c>
      <c r="L162" s="2">
        <v>0.04</v>
      </c>
      <c r="M162" s="2">
        <v>15.96</v>
      </c>
      <c r="N162" s="2">
        <v>2.98</v>
      </c>
      <c r="O162" s="2">
        <v>0</v>
      </c>
      <c r="P162" s="2">
        <v>100.21</v>
      </c>
      <c r="Q162" s="2">
        <v>0.28000000000000003</v>
      </c>
      <c r="R162" s="2">
        <v>2.54</v>
      </c>
      <c r="S162" s="2">
        <v>3.8</v>
      </c>
      <c r="T162" s="2">
        <v>0</v>
      </c>
      <c r="W162" s="2" t="str">
        <f t="shared" si="12"/>
        <v>Ja</v>
      </c>
      <c r="Y162" s="2" t="str">
        <f t="shared" si="13"/>
        <v>Ja</v>
      </c>
      <c r="Z162" s="2">
        <f t="shared" si="14"/>
        <v>114.07</v>
      </c>
      <c r="AA162" s="2">
        <f t="shared" si="15"/>
        <v>0</v>
      </c>
    </row>
    <row r="163" spans="1:27" ht="15" customHeight="1" x14ac:dyDescent="0.25">
      <c r="A163" s="2" t="s">
        <v>266</v>
      </c>
      <c r="B163" s="2" t="s">
        <v>268</v>
      </c>
      <c r="C163" s="2">
        <v>2017</v>
      </c>
      <c r="D163" s="2" t="s">
        <v>726</v>
      </c>
      <c r="E163" s="2" t="s">
        <v>726</v>
      </c>
      <c r="F163" s="2" t="s">
        <v>964</v>
      </c>
      <c r="G163" s="2">
        <v>1.9</v>
      </c>
      <c r="H163" s="2">
        <v>0</v>
      </c>
      <c r="I163" s="2">
        <v>0</v>
      </c>
      <c r="J163" s="2">
        <v>0</v>
      </c>
      <c r="K163" s="2" t="s">
        <v>726</v>
      </c>
      <c r="L163" s="2" t="s">
        <v>726</v>
      </c>
      <c r="M163" s="2" t="s">
        <v>726</v>
      </c>
      <c r="N163" s="2" t="s">
        <v>726</v>
      </c>
      <c r="O163" s="2" t="s">
        <v>726</v>
      </c>
      <c r="P163" s="2" t="s">
        <v>726</v>
      </c>
      <c r="Q163" s="2" t="s">
        <v>726</v>
      </c>
      <c r="R163" s="2" t="s">
        <v>726</v>
      </c>
      <c r="S163" s="2" t="s">
        <v>726</v>
      </c>
      <c r="T163" s="2" t="s">
        <v>726</v>
      </c>
      <c r="W163" s="2" t="str">
        <f t="shared" si="12"/>
        <v>Ja</v>
      </c>
      <c r="Y163" s="2" t="str">
        <f t="shared" si="13"/>
        <v>Nej</v>
      </c>
      <c r="Z163" s="2">
        <f t="shared" si="14"/>
        <v>0</v>
      </c>
      <c r="AA163" s="2">
        <f t="shared" si="15"/>
        <v>0</v>
      </c>
    </row>
    <row r="164" spans="1:27" ht="15" customHeight="1" x14ac:dyDescent="0.25">
      <c r="A164" s="2" t="s">
        <v>269</v>
      </c>
      <c r="B164" s="2" t="s">
        <v>270</v>
      </c>
      <c r="C164" s="2">
        <v>2017</v>
      </c>
      <c r="D164" s="2" t="s">
        <v>609</v>
      </c>
      <c r="E164" s="2" t="s">
        <v>609</v>
      </c>
      <c r="F164" s="2" t="s">
        <v>609</v>
      </c>
      <c r="G164" s="2" t="s">
        <v>609</v>
      </c>
      <c r="H164" s="2" t="s">
        <v>609</v>
      </c>
      <c r="I164" s="2" t="s">
        <v>609</v>
      </c>
      <c r="J164" s="2" t="s">
        <v>609</v>
      </c>
      <c r="K164" s="2" t="s">
        <v>609</v>
      </c>
      <c r="L164" s="2" t="s">
        <v>609</v>
      </c>
      <c r="M164" s="2" t="s">
        <v>609</v>
      </c>
      <c r="N164" s="2" t="s">
        <v>609</v>
      </c>
      <c r="O164" s="2" t="s">
        <v>609</v>
      </c>
      <c r="P164" s="2" t="s">
        <v>609</v>
      </c>
      <c r="Q164" s="2" t="s">
        <v>609</v>
      </c>
      <c r="R164" s="2" t="s">
        <v>609</v>
      </c>
      <c r="S164" s="2" t="s">
        <v>609</v>
      </c>
      <c r="T164" s="2" t="s">
        <v>609</v>
      </c>
      <c r="W164" s="2" t="str">
        <f t="shared" si="12"/>
        <v>Nej</v>
      </c>
      <c r="Y164" s="2" t="str">
        <f t="shared" si="13"/>
        <v>Nej</v>
      </c>
      <c r="Z164" s="2">
        <f t="shared" si="14"/>
        <v>0</v>
      </c>
      <c r="AA164" s="2">
        <f t="shared" si="15"/>
        <v>0</v>
      </c>
    </row>
    <row r="165" spans="1:27" ht="15" customHeight="1" x14ac:dyDescent="0.25">
      <c r="A165" s="2" t="s">
        <v>271</v>
      </c>
      <c r="B165" s="2" t="s">
        <v>272</v>
      </c>
      <c r="C165" s="2">
        <v>2017</v>
      </c>
      <c r="D165" s="2">
        <v>2.4E-2</v>
      </c>
      <c r="E165" s="2" t="s">
        <v>726</v>
      </c>
      <c r="F165" s="2" t="s">
        <v>926</v>
      </c>
      <c r="G165" s="2">
        <v>1.1000000000000001</v>
      </c>
      <c r="H165" s="2">
        <v>0</v>
      </c>
      <c r="I165" s="2">
        <v>0</v>
      </c>
      <c r="J165" s="2">
        <v>0</v>
      </c>
      <c r="K165" s="2" t="s">
        <v>726</v>
      </c>
      <c r="L165" s="2" t="s">
        <v>726</v>
      </c>
      <c r="M165" s="2" t="s">
        <v>726</v>
      </c>
      <c r="N165" s="2" t="s">
        <v>726</v>
      </c>
      <c r="O165" s="2" t="s">
        <v>726</v>
      </c>
      <c r="P165" s="2" t="s">
        <v>726</v>
      </c>
      <c r="Q165" s="2" t="s">
        <v>726</v>
      </c>
      <c r="R165" s="2" t="s">
        <v>726</v>
      </c>
      <c r="S165" s="2" t="s">
        <v>726</v>
      </c>
      <c r="T165" s="2" t="s">
        <v>726</v>
      </c>
      <c r="W165" s="2" t="str">
        <f t="shared" si="12"/>
        <v>Ja</v>
      </c>
      <c r="Y165" s="2" t="str">
        <f t="shared" si="13"/>
        <v>Nej</v>
      </c>
      <c r="Z165" s="2">
        <f t="shared" si="14"/>
        <v>0</v>
      </c>
      <c r="AA165" s="2">
        <f t="shared" si="15"/>
        <v>0</v>
      </c>
    </row>
    <row r="166" spans="1:27" ht="15" customHeight="1" x14ac:dyDescent="0.25">
      <c r="A166" s="2" t="s">
        <v>271</v>
      </c>
      <c r="B166" s="2" t="s">
        <v>273</v>
      </c>
      <c r="C166" s="2">
        <v>2017</v>
      </c>
      <c r="D166" s="2">
        <v>2.8000000000000001E-2</v>
      </c>
      <c r="E166" s="2" t="s">
        <v>726</v>
      </c>
      <c r="F166" s="2" t="s">
        <v>926</v>
      </c>
      <c r="G166" s="2">
        <v>1.1000000000000001</v>
      </c>
      <c r="H166" s="2">
        <v>0</v>
      </c>
      <c r="I166" s="2">
        <v>0</v>
      </c>
      <c r="J166" s="2">
        <v>0</v>
      </c>
      <c r="K166" s="2" t="s">
        <v>726</v>
      </c>
      <c r="L166" s="2" t="s">
        <v>726</v>
      </c>
      <c r="M166" s="2" t="s">
        <v>726</v>
      </c>
      <c r="N166" s="2" t="s">
        <v>726</v>
      </c>
      <c r="O166" s="2" t="s">
        <v>726</v>
      </c>
      <c r="P166" s="2" t="s">
        <v>726</v>
      </c>
      <c r="Q166" s="2" t="s">
        <v>726</v>
      </c>
      <c r="R166" s="2" t="s">
        <v>726</v>
      </c>
      <c r="S166" s="2" t="s">
        <v>726</v>
      </c>
      <c r="T166" s="2" t="s">
        <v>726</v>
      </c>
      <c r="W166" s="2" t="str">
        <f t="shared" si="12"/>
        <v>Ja</v>
      </c>
      <c r="Y166" s="2" t="str">
        <f t="shared" si="13"/>
        <v>Nej</v>
      </c>
      <c r="Z166" s="2">
        <f t="shared" si="14"/>
        <v>0</v>
      </c>
      <c r="AA166" s="2">
        <f t="shared" si="15"/>
        <v>0</v>
      </c>
    </row>
    <row r="167" spans="1:27" ht="15" customHeight="1" x14ac:dyDescent="0.25">
      <c r="A167" s="2" t="s">
        <v>271</v>
      </c>
      <c r="B167" s="2" t="s">
        <v>274</v>
      </c>
      <c r="C167" s="2">
        <v>2017</v>
      </c>
      <c r="D167" s="2">
        <v>0.05</v>
      </c>
      <c r="E167" s="2" t="s">
        <v>726</v>
      </c>
      <c r="F167" s="2" t="s">
        <v>926</v>
      </c>
      <c r="G167" s="2">
        <v>1.1000000000000001</v>
      </c>
      <c r="H167" s="2">
        <v>0</v>
      </c>
      <c r="I167" s="2">
        <v>0</v>
      </c>
      <c r="J167" s="2">
        <v>0</v>
      </c>
      <c r="K167" s="2" t="s">
        <v>726</v>
      </c>
      <c r="L167" s="2" t="s">
        <v>726</v>
      </c>
      <c r="M167" s="2" t="s">
        <v>726</v>
      </c>
      <c r="N167" s="2" t="s">
        <v>726</v>
      </c>
      <c r="O167" s="2" t="s">
        <v>726</v>
      </c>
      <c r="P167" s="2" t="s">
        <v>726</v>
      </c>
      <c r="Q167" s="2" t="s">
        <v>726</v>
      </c>
      <c r="R167" s="2" t="s">
        <v>726</v>
      </c>
      <c r="S167" s="2" t="s">
        <v>726</v>
      </c>
      <c r="T167" s="2" t="s">
        <v>726</v>
      </c>
      <c r="W167" s="2" t="str">
        <f t="shared" si="12"/>
        <v>Ja</v>
      </c>
      <c r="Y167" s="2" t="str">
        <f t="shared" si="13"/>
        <v>Nej</v>
      </c>
      <c r="Z167" s="2">
        <f t="shared" si="14"/>
        <v>0</v>
      </c>
      <c r="AA167" s="2">
        <f t="shared" si="15"/>
        <v>0</v>
      </c>
    </row>
    <row r="168" spans="1:27" ht="15" customHeight="1" x14ac:dyDescent="0.25">
      <c r="A168" s="2" t="s">
        <v>271</v>
      </c>
      <c r="B168" s="2" t="s">
        <v>275</v>
      </c>
      <c r="C168" s="2">
        <v>2017</v>
      </c>
      <c r="D168" s="2" t="s">
        <v>726</v>
      </c>
      <c r="E168" s="2">
        <v>3.99</v>
      </c>
      <c r="F168" s="2" t="s">
        <v>926</v>
      </c>
      <c r="G168" s="2">
        <v>1.1000000000000001</v>
      </c>
      <c r="H168" s="2">
        <v>0</v>
      </c>
      <c r="I168" s="2">
        <v>0</v>
      </c>
      <c r="J168" s="2">
        <v>0</v>
      </c>
      <c r="K168" s="2">
        <v>29</v>
      </c>
      <c r="L168" s="2">
        <v>0.31</v>
      </c>
      <c r="M168" s="2">
        <v>69</v>
      </c>
      <c r="N168" s="2">
        <v>10</v>
      </c>
      <c r="O168" s="2">
        <v>13</v>
      </c>
      <c r="P168" s="2" t="s">
        <v>726</v>
      </c>
      <c r="Q168" s="2" t="s">
        <v>726</v>
      </c>
      <c r="R168" s="2" t="s">
        <v>726</v>
      </c>
      <c r="S168" s="2" t="s">
        <v>726</v>
      </c>
      <c r="T168" s="2" t="s">
        <v>726</v>
      </c>
      <c r="W168" s="2" t="str">
        <f t="shared" si="12"/>
        <v>Ja</v>
      </c>
      <c r="Y168" s="2" t="str">
        <f t="shared" si="13"/>
        <v>Ja</v>
      </c>
      <c r="Z168" s="2">
        <f t="shared" si="14"/>
        <v>29</v>
      </c>
      <c r="AA168" s="2">
        <f t="shared" si="15"/>
        <v>0.13</v>
      </c>
    </row>
    <row r="169" spans="1:27" ht="15" customHeight="1" x14ac:dyDescent="0.25">
      <c r="A169" s="2" t="s">
        <v>748</v>
      </c>
      <c r="B169" s="9" t="s">
        <v>1113</v>
      </c>
      <c r="C169" s="2">
        <v>2017</v>
      </c>
      <c r="D169" s="2" t="s">
        <v>609</v>
      </c>
      <c r="E169" s="2" t="s">
        <v>609</v>
      </c>
      <c r="F169" s="2" t="s">
        <v>609</v>
      </c>
      <c r="G169" s="2" t="s">
        <v>609</v>
      </c>
      <c r="H169" s="2" t="s">
        <v>609</v>
      </c>
      <c r="I169" s="2" t="s">
        <v>609</v>
      </c>
      <c r="J169" s="2" t="s">
        <v>609</v>
      </c>
      <c r="K169" s="2" t="s">
        <v>609</v>
      </c>
      <c r="L169" s="2" t="s">
        <v>609</v>
      </c>
      <c r="M169" s="2" t="s">
        <v>609</v>
      </c>
      <c r="N169" s="2" t="s">
        <v>609</v>
      </c>
      <c r="O169" s="2" t="s">
        <v>609</v>
      </c>
      <c r="P169" s="2" t="s">
        <v>609</v>
      </c>
      <c r="Q169" s="2" t="s">
        <v>609</v>
      </c>
      <c r="R169" s="2" t="s">
        <v>609</v>
      </c>
      <c r="S169" s="2" t="s">
        <v>609</v>
      </c>
      <c r="T169" s="2" t="s">
        <v>609</v>
      </c>
      <c r="W169" s="2" t="str">
        <f t="shared" si="12"/>
        <v>Nej</v>
      </c>
      <c r="Y169" s="2" t="str">
        <f t="shared" si="13"/>
        <v>Nej</v>
      </c>
      <c r="Z169" s="2">
        <f t="shared" si="14"/>
        <v>0</v>
      </c>
      <c r="AA169" s="2">
        <f t="shared" si="15"/>
        <v>0</v>
      </c>
    </row>
    <row r="170" spans="1:27" ht="15" customHeight="1" x14ac:dyDescent="0.25">
      <c r="A170" s="2" t="s">
        <v>276</v>
      </c>
      <c r="B170" s="2" t="s">
        <v>277</v>
      </c>
      <c r="C170" s="2">
        <v>2017</v>
      </c>
      <c r="D170" s="2">
        <v>1.7</v>
      </c>
      <c r="E170" s="2">
        <v>7.4</v>
      </c>
      <c r="F170" s="2" t="s">
        <v>926</v>
      </c>
      <c r="G170" s="2">
        <v>1.1000000000000001</v>
      </c>
      <c r="H170" s="2">
        <v>0</v>
      </c>
      <c r="I170" s="2">
        <v>0</v>
      </c>
      <c r="J170" s="2">
        <v>0</v>
      </c>
      <c r="K170" s="2">
        <v>48.4</v>
      </c>
      <c r="L170" s="2">
        <v>0.34</v>
      </c>
      <c r="M170" s="2">
        <v>17.89</v>
      </c>
      <c r="N170" s="2">
        <v>6.8</v>
      </c>
      <c r="O170" s="2">
        <v>0.2</v>
      </c>
      <c r="P170" s="2">
        <v>32.299999999999997</v>
      </c>
      <c r="Q170" s="2">
        <v>0.01</v>
      </c>
      <c r="R170" s="2">
        <v>32.799999999999997</v>
      </c>
      <c r="S170" s="2">
        <v>1.1000000000000001</v>
      </c>
      <c r="T170" s="2">
        <v>0</v>
      </c>
      <c r="W170" s="2" t="str">
        <f t="shared" si="12"/>
        <v>Ja</v>
      </c>
      <c r="Y170" s="2" t="str">
        <f t="shared" si="13"/>
        <v>Ja</v>
      </c>
      <c r="Z170" s="2">
        <f t="shared" si="14"/>
        <v>48.4</v>
      </c>
      <c r="AA170" s="2">
        <f t="shared" si="15"/>
        <v>2E-3</v>
      </c>
    </row>
    <row r="171" spans="1:27" ht="15" customHeight="1" x14ac:dyDescent="0.25">
      <c r="A171" s="2" t="s">
        <v>278</v>
      </c>
      <c r="B171" s="2" t="s">
        <v>279</v>
      </c>
      <c r="C171" s="2">
        <v>2017</v>
      </c>
      <c r="D171" s="2">
        <v>0.19800000000000001</v>
      </c>
      <c r="E171" s="2" t="s">
        <v>726</v>
      </c>
      <c r="F171" s="2" t="s">
        <v>965</v>
      </c>
      <c r="G171" s="2">
        <v>1.1000000000000001</v>
      </c>
      <c r="H171" s="2">
        <v>8.31</v>
      </c>
      <c r="I171" s="2">
        <v>0</v>
      </c>
      <c r="J171" s="2">
        <v>0</v>
      </c>
      <c r="K171" s="2" t="s">
        <v>726</v>
      </c>
      <c r="L171" s="2" t="s">
        <v>726</v>
      </c>
      <c r="M171" s="2" t="s">
        <v>726</v>
      </c>
      <c r="N171" s="2" t="s">
        <v>726</v>
      </c>
      <c r="O171" s="2" t="s">
        <v>726</v>
      </c>
      <c r="P171" s="2" t="s">
        <v>726</v>
      </c>
      <c r="Q171" s="2" t="s">
        <v>726</v>
      </c>
      <c r="R171" s="2" t="s">
        <v>726</v>
      </c>
      <c r="S171" s="2" t="s">
        <v>726</v>
      </c>
      <c r="T171" s="2" t="s">
        <v>726</v>
      </c>
      <c r="W171" s="2" t="str">
        <f t="shared" si="12"/>
        <v>Ja</v>
      </c>
      <c r="Y171" s="2" t="str">
        <f t="shared" si="13"/>
        <v>Nej</v>
      </c>
      <c r="Z171" s="2">
        <f t="shared" si="14"/>
        <v>0</v>
      </c>
      <c r="AA171" s="2">
        <f t="shared" si="15"/>
        <v>0</v>
      </c>
    </row>
    <row r="172" spans="1:27" ht="15" customHeight="1" x14ac:dyDescent="0.25">
      <c r="A172" s="2" t="s">
        <v>278</v>
      </c>
      <c r="B172" s="2" t="s">
        <v>280</v>
      </c>
      <c r="C172" s="2">
        <v>2017</v>
      </c>
      <c r="D172" s="2" t="s">
        <v>726</v>
      </c>
      <c r="E172" s="2" t="s">
        <v>726</v>
      </c>
      <c r="F172" s="2" t="s">
        <v>926</v>
      </c>
      <c r="G172" s="2">
        <v>1.1000000000000001</v>
      </c>
      <c r="H172" s="2">
        <v>8.31</v>
      </c>
      <c r="I172" s="2">
        <v>0</v>
      </c>
      <c r="J172" s="2">
        <v>0</v>
      </c>
      <c r="K172" s="2" t="s">
        <v>726</v>
      </c>
      <c r="L172" s="2" t="s">
        <v>726</v>
      </c>
      <c r="M172" s="2" t="s">
        <v>726</v>
      </c>
      <c r="N172" s="2" t="s">
        <v>726</v>
      </c>
      <c r="O172" s="2" t="s">
        <v>726</v>
      </c>
      <c r="P172" s="2" t="s">
        <v>726</v>
      </c>
      <c r="Q172" s="2" t="s">
        <v>726</v>
      </c>
      <c r="R172" s="2" t="s">
        <v>726</v>
      </c>
      <c r="S172" s="2" t="s">
        <v>726</v>
      </c>
      <c r="T172" s="2" t="s">
        <v>726</v>
      </c>
      <c r="W172" s="2" t="str">
        <f t="shared" si="12"/>
        <v>Ja</v>
      </c>
      <c r="Y172" s="2" t="str">
        <f t="shared" si="13"/>
        <v>Nej</v>
      </c>
      <c r="Z172" s="2">
        <f t="shared" si="14"/>
        <v>0</v>
      </c>
      <c r="AA172" s="2">
        <f t="shared" si="15"/>
        <v>0</v>
      </c>
    </row>
    <row r="173" spans="1:27" ht="15" customHeight="1" x14ac:dyDescent="0.25">
      <c r="A173" s="2" t="s">
        <v>278</v>
      </c>
      <c r="B173" s="2" t="s">
        <v>281</v>
      </c>
      <c r="C173" s="2">
        <v>2017</v>
      </c>
      <c r="D173" s="2" t="s">
        <v>726</v>
      </c>
      <c r="E173" s="2" t="s">
        <v>726</v>
      </c>
      <c r="F173" s="2" t="s">
        <v>926</v>
      </c>
      <c r="G173" s="2">
        <v>1.1000000000000001</v>
      </c>
      <c r="H173" s="2">
        <v>8.31</v>
      </c>
      <c r="I173" s="2">
        <v>0</v>
      </c>
      <c r="J173" s="2">
        <v>0</v>
      </c>
      <c r="K173" s="2" t="s">
        <v>726</v>
      </c>
      <c r="L173" s="2" t="s">
        <v>726</v>
      </c>
      <c r="M173" s="2" t="s">
        <v>726</v>
      </c>
      <c r="N173" s="2" t="s">
        <v>726</v>
      </c>
      <c r="O173" s="2" t="s">
        <v>726</v>
      </c>
      <c r="P173" s="2" t="s">
        <v>726</v>
      </c>
      <c r="Q173" s="2" t="s">
        <v>726</v>
      </c>
      <c r="R173" s="2" t="s">
        <v>726</v>
      </c>
      <c r="S173" s="2" t="s">
        <v>726</v>
      </c>
      <c r="T173" s="2" t="s">
        <v>726</v>
      </c>
      <c r="W173" s="2" t="str">
        <f t="shared" si="12"/>
        <v>Ja</v>
      </c>
      <c r="Y173" s="2" t="str">
        <f t="shared" si="13"/>
        <v>Nej</v>
      </c>
      <c r="Z173" s="2">
        <f t="shared" si="14"/>
        <v>0</v>
      </c>
      <c r="AA173" s="2">
        <f t="shared" si="15"/>
        <v>0</v>
      </c>
    </row>
    <row r="174" spans="1:27" ht="15" customHeight="1" x14ac:dyDescent="0.25">
      <c r="A174" s="2" t="s">
        <v>278</v>
      </c>
      <c r="B174" s="2" t="s">
        <v>282</v>
      </c>
      <c r="C174" s="2">
        <v>2017</v>
      </c>
      <c r="D174" s="2">
        <v>0.12</v>
      </c>
      <c r="E174" s="2" t="s">
        <v>726</v>
      </c>
      <c r="F174" s="2" t="s">
        <v>926</v>
      </c>
      <c r="G174" s="2">
        <v>1.1000000000000001</v>
      </c>
      <c r="H174" s="2">
        <v>8.31</v>
      </c>
      <c r="I174" s="2">
        <v>0</v>
      </c>
      <c r="J174" s="2">
        <v>0</v>
      </c>
      <c r="K174" s="2" t="s">
        <v>726</v>
      </c>
      <c r="L174" s="2" t="s">
        <v>726</v>
      </c>
      <c r="M174" s="2" t="s">
        <v>726</v>
      </c>
      <c r="N174" s="2" t="s">
        <v>726</v>
      </c>
      <c r="O174" s="2" t="s">
        <v>726</v>
      </c>
      <c r="P174" s="2" t="s">
        <v>726</v>
      </c>
      <c r="Q174" s="2" t="s">
        <v>726</v>
      </c>
      <c r="R174" s="2" t="s">
        <v>726</v>
      </c>
      <c r="S174" s="2" t="s">
        <v>726</v>
      </c>
      <c r="T174" s="2" t="s">
        <v>726</v>
      </c>
      <c r="W174" s="2" t="str">
        <f t="shared" si="12"/>
        <v>Ja</v>
      </c>
      <c r="Y174" s="2" t="str">
        <f t="shared" si="13"/>
        <v>Nej</v>
      </c>
      <c r="Z174" s="2">
        <f t="shared" si="14"/>
        <v>0</v>
      </c>
      <c r="AA174" s="2">
        <f t="shared" si="15"/>
        <v>0</v>
      </c>
    </row>
    <row r="175" spans="1:27" ht="15" customHeight="1" x14ac:dyDescent="0.25">
      <c r="A175" s="2" t="s">
        <v>278</v>
      </c>
      <c r="B175" s="2" t="s">
        <v>283</v>
      </c>
      <c r="C175" s="2">
        <v>2017</v>
      </c>
      <c r="D175" s="2">
        <v>0.25</v>
      </c>
      <c r="E175" s="2" t="s">
        <v>726</v>
      </c>
      <c r="F175" s="2" t="s">
        <v>926</v>
      </c>
      <c r="G175" s="2">
        <v>1.1000000000000001</v>
      </c>
      <c r="H175" s="2">
        <v>8.31</v>
      </c>
      <c r="I175" s="2">
        <v>0</v>
      </c>
      <c r="J175" s="2">
        <v>0</v>
      </c>
      <c r="K175" s="2" t="s">
        <v>726</v>
      </c>
      <c r="L175" s="2" t="s">
        <v>726</v>
      </c>
      <c r="M175" s="2" t="s">
        <v>726</v>
      </c>
      <c r="N175" s="2" t="s">
        <v>726</v>
      </c>
      <c r="O175" s="2" t="s">
        <v>726</v>
      </c>
      <c r="P175" s="2" t="s">
        <v>726</v>
      </c>
      <c r="Q175" s="2" t="s">
        <v>726</v>
      </c>
      <c r="R175" s="2" t="s">
        <v>726</v>
      </c>
      <c r="S175" s="2" t="s">
        <v>726</v>
      </c>
      <c r="T175" s="2" t="s">
        <v>726</v>
      </c>
      <c r="W175" s="2" t="str">
        <f t="shared" si="12"/>
        <v>Ja</v>
      </c>
      <c r="Y175" s="2" t="str">
        <f t="shared" si="13"/>
        <v>Nej</v>
      </c>
      <c r="Z175" s="2">
        <f t="shared" si="14"/>
        <v>0</v>
      </c>
      <c r="AA175" s="2">
        <f t="shared" si="15"/>
        <v>0</v>
      </c>
    </row>
    <row r="176" spans="1:27" ht="15" customHeight="1" x14ac:dyDescent="0.25">
      <c r="A176" s="2" t="s">
        <v>278</v>
      </c>
      <c r="B176" s="2" t="s">
        <v>284</v>
      </c>
      <c r="C176" s="2">
        <v>2017</v>
      </c>
      <c r="D176" s="2" t="s">
        <v>726</v>
      </c>
      <c r="E176" s="2" t="s">
        <v>726</v>
      </c>
      <c r="F176" s="2" t="s">
        <v>926</v>
      </c>
      <c r="G176" s="2">
        <v>1.1000000000000001</v>
      </c>
      <c r="H176" s="2">
        <v>8.31</v>
      </c>
      <c r="I176" s="2">
        <v>0</v>
      </c>
      <c r="J176" s="2">
        <v>0</v>
      </c>
      <c r="K176" s="2" t="s">
        <v>726</v>
      </c>
      <c r="L176" s="2" t="s">
        <v>726</v>
      </c>
      <c r="M176" s="2" t="s">
        <v>726</v>
      </c>
      <c r="N176" s="2" t="s">
        <v>726</v>
      </c>
      <c r="O176" s="2" t="s">
        <v>726</v>
      </c>
      <c r="P176" s="2" t="s">
        <v>726</v>
      </c>
      <c r="Q176" s="2" t="s">
        <v>726</v>
      </c>
      <c r="R176" s="2" t="s">
        <v>726</v>
      </c>
      <c r="S176" s="2" t="s">
        <v>726</v>
      </c>
      <c r="T176" s="2" t="s">
        <v>726</v>
      </c>
      <c r="W176" s="2" t="str">
        <f t="shared" si="12"/>
        <v>Ja</v>
      </c>
      <c r="Y176" s="2" t="str">
        <f t="shared" si="13"/>
        <v>Nej</v>
      </c>
      <c r="Z176" s="2">
        <f t="shared" si="14"/>
        <v>0</v>
      </c>
      <c r="AA176" s="2">
        <f t="shared" si="15"/>
        <v>0</v>
      </c>
    </row>
    <row r="177" spans="1:27" ht="15" customHeight="1" x14ac:dyDescent="0.25">
      <c r="A177" s="2" t="s">
        <v>278</v>
      </c>
      <c r="B177" s="2" t="s">
        <v>285</v>
      </c>
      <c r="C177" s="2">
        <v>2017</v>
      </c>
      <c r="D177" s="2" t="s">
        <v>726</v>
      </c>
      <c r="E177" s="2" t="s">
        <v>726</v>
      </c>
      <c r="F177" s="2" t="s">
        <v>609</v>
      </c>
      <c r="G177" s="2">
        <v>2.2400000000000002</v>
      </c>
      <c r="H177" s="2">
        <v>350.5</v>
      </c>
      <c r="I177" s="2">
        <v>0.48399999999999999</v>
      </c>
      <c r="J177" s="2">
        <v>0.35</v>
      </c>
      <c r="K177" s="2" t="s">
        <v>726</v>
      </c>
      <c r="L177" s="2" t="s">
        <v>726</v>
      </c>
      <c r="M177" s="2" t="s">
        <v>726</v>
      </c>
      <c r="N177" s="2" t="s">
        <v>726</v>
      </c>
      <c r="O177" s="2" t="s">
        <v>726</v>
      </c>
      <c r="P177" s="2" t="s">
        <v>726</v>
      </c>
      <c r="Q177" s="2" t="s">
        <v>726</v>
      </c>
      <c r="R177" s="2" t="s">
        <v>726</v>
      </c>
      <c r="S177" s="2" t="s">
        <v>726</v>
      </c>
      <c r="T177" s="2" t="s">
        <v>726</v>
      </c>
      <c r="W177" s="2" t="str">
        <f t="shared" si="12"/>
        <v>Nej</v>
      </c>
      <c r="Y177" s="2" t="str">
        <f t="shared" si="13"/>
        <v>Nej</v>
      </c>
      <c r="Z177" s="2">
        <f t="shared" si="14"/>
        <v>0</v>
      </c>
      <c r="AA177" s="2">
        <f t="shared" si="15"/>
        <v>0</v>
      </c>
    </row>
    <row r="178" spans="1:27" ht="15" customHeight="1" x14ac:dyDescent="0.25">
      <c r="A178" s="2" t="s">
        <v>278</v>
      </c>
      <c r="B178" s="2" t="s">
        <v>286</v>
      </c>
      <c r="C178" s="2">
        <v>2017</v>
      </c>
      <c r="D178" s="2">
        <v>0.3</v>
      </c>
      <c r="E178" s="2" t="s">
        <v>726</v>
      </c>
      <c r="F178" s="2" t="s">
        <v>926</v>
      </c>
      <c r="G178" s="2">
        <v>1.1000000000000001</v>
      </c>
      <c r="H178" s="2">
        <v>8.31</v>
      </c>
      <c r="I178" s="2">
        <v>0</v>
      </c>
      <c r="J178" s="2">
        <v>0</v>
      </c>
      <c r="K178" s="2" t="s">
        <v>726</v>
      </c>
      <c r="L178" s="2" t="s">
        <v>726</v>
      </c>
      <c r="M178" s="2" t="s">
        <v>726</v>
      </c>
      <c r="N178" s="2" t="s">
        <v>726</v>
      </c>
      <c r="O178" s="2" t="s">
        <v>726</v>
      </c>
      <c r="P178" s="2" t="s">
        <v>726</v>
      </c>
      <c r="Q178" s="2" t="s">
        <v>726</v>
      </c>
      <c r="R178" s="2" t="s">
        <v>726</v>
      </c>
      <c r="S178" s="2" t="s">
        <v>726</v>
      </c>
      <c r="T178" s="2" t="s">
        <v>726</v>
      </c>
      <c r="W178" s="2" t="str">
        <f t="shared" si="12"/>
        <v>Ja</v>
      </c>
      <c r="Y178" s="2" t="str">
        <f t="shared" si="13"/>
        <v>Nej</v>
      </c>
      <c r="Z178" s="2">
        <f t="shared" si="14"/>
        <v>0</v>
      </c>
      <c r="AA178" s="2">
        <f t="shared" si="15"/>
        <v>0</v>
      </c>
    </row>
    <row r="179" spans="1:27" ht="15" customHeight="1" x14ac:dyDescent="0.25">
      <c r="A179" s="2" t="s">
        <v>278</v>
      </c>
      <c r="B179" s="2" t="s">
        <v>287</v>
      </c>
      <c r="C179" s="2">
        <v>2017</v>
      </c>
      <c r="D179" s="2" t="s">
        <v>726</v>
      </c>
      <c r="E179" s="2" t="s">
        <v>726</v>
      </c>
      <c r="F179" s="2" t="s">
        <v>926</v>
      </c>
      <c r="G179" s="2">
        <v>1.1000000000000001</v>
      </c>
      <c r="H179" s="2">
        <v>8.31</v>
      </c>
      <c r="I179" s="2">
        <v>0</v>
      </c>
      <c r="J179" s="2">
        <v>0</v>
      </c>
      <c r="K179" s="2" t="s">
        <v>726</v>
      </c>
      <c r="L179" s="2" t="s">
        <v>726</v>
      </c>
      <c r="M179" s="2" t="s">
        <v>726</v>
      </c>
      <c r="N179" s="2" t="s">
        <v>726</v>
      </c>
      <c r="O179" s="2" t="s">
        <v>726</v>
      </c>
      <c r="P179" s="2" t="s">
        <v>726</v>
      </c>
      <c r="Q179" s="2" t="s">
        <v>726</v>
      </c>
      <c r="R179" s="2" t="s">
        <v>726</v>
      </c>
      <c r="S179" s="2" t="s">
        <v>726</v>
      </c>
      <c r="T179" s="2" t="s">
        <v>726</v>
      </c>
      <c r="W179" s="2" t="str">
        <f t="shared" si="12"/>
        <v>Ja</v>
      </c>
      <c r="Y179" s="2" t="str">
        <f t="shared" si="13"/>
        <v>Nej</v>
      </c>
      <c r="Z179" s="2">
        <f t="shared" si="14"/>
        <v>0</v>
      </c>
      <c r="AA179" s="2">
        <f t="shared" si="15"/>
        <v>0</v>
      </c>
    </row>
    <row r="180" spans="1:27" ht="15" customHeight="1" x14ac:dyDescent="0.25">
      <c r="A180" s="2" t="s">
        <v>288</v>
      </c>
      <c r="B180" s="2" t="s">
        <v>289</v>
      </c>
      <c r="C180" s="2">
        <v>2017</v>
      </c>
      <c r="D180" s="2" t="s">
        <v>609</v>
      </c>
      <c r="E180" s="2" t="s">
        <v>726</v>
      </c>
      <c r="F180" s="2" t="s">
        <v>609</v>
      </c>
      <c r="G180" s="2" t="s">
        <v>609</v>
      </c>
      <c r="H180" s="2" t="s">
        <v>609</v>
      </c>
      <c r="I180" s="2" t="s">
        <v>609</v>
      </c>
      <c r="J180" s="2" t="s">
        <v>609</v>
      </c>
      <c r="K180" s="2" t="s">
        <v>726</v>
      </c>
      <c r="L180" s="2" t="s">
        <v>726</v>
      </c>
      <c r="M180" s="2" t="s">
        <v>726</v>
      </c>
      <c r="N180" s="2" t="s">
        <v>726</v>
      </c>
      <c r="O180" s="2" t="s">
        <v>726</v>
      </c>
      <c r="P180" s="2" t="s">
        <v>726</v>
      </c>
      <c r="Q180" s="2" t="s">
        <v>726</v>
      </c>
      <c r="R180" s="2" t="s">
        <v>726</v>
      </c>
      <c r="S180" s="2" t="s">
        <v>726</v>
      </c>
      <c r="T180" s="2" t="s">
        <v>726</v>
      </c>
      <c r="W180" s="2" t="str">
        <f t="shared" si="12"/>
        <v>Nej</v>
      </c>
      <c r="Y180" s="2" t="str">
        <f t="shared" si="13"/>
        <v>Nej</v>
      </c>
      <c r="Z180" s="2">
        <f t="shared" si="14"/>
        <v>0</v>
      </c>
      <c r="AA180" s="2">
        <f t="shared" si="15"/>
        <v>0</v>
      </c>
    </row>
    <row r="181" spans="1:27" ht="15" customHeight="1" x14ac:dyDescent="0.25">
      <c r="A181" s="2" t="s">
        <v>290</v>
      </c>
      <c r="B181" s="2" t="s">
        <v>291</v>
      </c>
      <c r="C181" s="2">
        <v>2017</v>
      </c>
      <c r="D181" s="2" t="s">
        <v>609</v>
      </c>
      <c r="E181" s="2" t="s">
        <v>609</v>
      </c>
      <c r="F181" s="2" t="s">
        <v>609</v>
      </c>
      <c r="G181" s="2" t="s">
        <v>609</v>
      </c>
      <c r="H181" s="2" t="s">
        <v>609</v>
      </c>
      <c r="I181" s="2" t="s">
        <v>609</v>
      </c>
      <c r="J181" s="2" t="s">
        <v>609</v>
      </c>
      <c r="K181" s="2" t="s">
        <v>609</v>
      </c>
      <c r="L181" s="2" t="s">
        <v>609</v>
      </c>
      <c r="M181" s="2" t="s">
        <v>609</v>
      </c>
      <c r="N181" s="2" t="s">
        <v>609</v>
      </c>
      <c r="O181" s="2" t="s">
        <v>609</v>
      </c>
      <c r="P181" s="2" t="s">
        <v>609</v>
      </c>
      <c r="Q181" s="2" t="s">
        <v>609</v>
      </c>
      <c r="R181" s="2" t="s">
        <v>609</v>
      </c>
      <c r="S181" s="2" t="s">
        <v>609</v>
      </c>
      <c r="T181" s="2" t="s">
        <v>609</v>
      </c>
      <c r="W181" s="2" t="str">
        <f t="shared" si="12"/>
        <v>Nej</v>
      </c>
      <c r="Y181" s="2" t="str">
        <f t="shared" si="13"/>
        <v>Nej</v>
      </c>
      <c r="Z181" s="2">
        <f t="shared" si="14"/>
        <v>0</v>
      </c>
      <c r="AA181" s="2">
        <f t="shared" si="15"/>
        <v>0</v>
      </c>
    </row>
    <row r="182" spans="1:27" ht="15" customHeight="1" x14ac:dyDescent="0.25">
      <c r="A182" s="2" t="s">
        <v>294</v>
      </c>
      <c r="B182" s="2" t="s">
        <v>10</v>
      </c>
      <c r="C182" s="2">
        <v>2017</v>
      </c>
      <c r="D182" s="2">
        <v>0.2</v>
      </c>
      <c r="E182" s="2" t="s">
        <v>726</v>
      </c>
      <c r="F182" s="2" t="s">
        <v>609</v>
      </c>
      <c r="G182" s="2">
        <v>2.2400000000000002</v>
      </c>
      <c r="H182" s="2">
        <v>350.5</v>
      </c>
      <c r="I182" s="2">
        <v>0.48399999999999999</v>
      </c>
      <c r="J182" s="2">
        <v>0.35</v>
      </c>
      <c r="K182" s="2" t="s">
        <v>726</v>
      </c>
      <c r="L182" s="2" t="s">
        <v>726</v>
      </c>
      <c r="M182" s="2" t="s">
        <v>726</v>
      </c>
      <c r="N182" s="2" t="s">
        <v>726</v>
      </c>
      <c r="O182" s="2" t="s">
        <v>726</v>
      </c>
      <c r="P182" s="2" t="s">
        <v>726</v>
      </c>
      <c r="Q182" s="2" t="s">
        <v>726</v>
      </c>
      <c r="R182" s="2" t="s">
        <v>726</v>
      </c>
      <c r="S182" s="2" t="s">
        <v>726</v>
      </c>
      <c r="T182" s="2" t="s">
        <v>726</v>
      </c>
      <c r="W182" s="2" t="str">
        <f t="shared" si="12"/>
        <v>Nej</v>
      </c>
      <c r="Y182" s="2" t="str">
        <f t="shared" si="13"/>
        <v>Nej</v>
      </c>
      <c r="Z182" s="2">
        <f t="shared" si="14"/>
        <v>0</v>
      </c>
      <c r="AA182" s="2">
        <f t="shared" si="15"/>
        <v>0</v>
      </c>
    </row>
    <row r="183" spans="1:27" ht="15" customHeight="1" x14ac:dyDescent="0.25">
      <c r="A183" s="2" t="s">
        <v>294</v>
      </c>
      <c r="B183" s="2" t="s">
        <v>295</v>
      </c>
      <c r="C183" s="2">
        <v>2017</v>
      </c>
      <c r="D183" s="2">
        <v>0.125</v>
      </c>
      <c r="E183" s="2" t="s">
        <v>726</v>
      </c>
      <c r="F183" s="2" t="s">
        <v>966</v>
      </c>
      <c r="G183" s="2">
        <v>0.1</v>
      </c>
      <c r="H183" s="2">
        <v>0</v>
      </c>
      <c r="I183" s="2">
        <v>0</v>
      </c>
      <c r="J183" s="2">
        <v>0</v>
      </c>
      <c r="K183" s="2" t="s">
        <v>726</v>
      </c>
      <c r="L183" s="2" t="s">
        <v>726</v>
      </c>
      <c r="M183" s="2" t="s">
        <v>726</v>
      </c>
      <c r="N183" s="2" t="s">
        <v>726</v>
      </c>
      <c r="O183" s="2" t="s">
        <v>726</v>
      </c>
      <c r="P183" s="2" t="s">
        <v>726</v>
      </c>
      <c r="Q183" s="2" t="s">
        <v>726</v>
      </c>
      <c r="R183" s="2" t="s">
        <v>726</v>
      </c>
      <c r="S183" s="2" t="s">
        <v>726</v>
      </c>
      <c r="T183" s="2" t="s">
        <v>726</v>
      </c>
      <c r="W183" s="2" t="str">
        <f t="shared" si="12"/>
        <v>Ja</v>
      </c>
      <c r="Y183" s="2" t="str">
        <f t="shared" si="13"/>
        <v>Nej</v>
      </c>
      <c r="Z183" s="2">
        <f t="shared" si="14"/>
        <v>0</v>
      </c>
      <c r="AA183" s="2">
        <f t="shared" si="15"/>
        <v>0</v>
      </c>
    </row>
    <row r="184" spans="1:27" ht="15" customHeight="1" x14ac:dyDescent="0.25">
      <c r="A184" s="2" t="s">
        <v>294</v>
      </c>
      <c r="B184" s="2" t="s">
        <v>296</v>
      </c>
      <c r="C184" s="2">
        <v>2017</v>
      </c>
      <c r="D184" s="2">
        <v>0.5</v>
      </c>
      <c r="E184" s="2" t="s">
        <v>726</v>
      </c>
      <c r="F184" s="2" t="s">
        <v>967</v>
      </c>
      <c r="G184" s="2">
        <v>0.1</v>
      </c>
      <c r="H184" s="2">
        <v>0</v>
      </c>
      <c r="I184" s="2">
        <v>0</v>
      </c>
      <c r="J184" s="2">
        <v>0</v>
      </c>
      <c r="K184" s="2" t="s">
        <v>726</v>
      </c>
      <c r="L184" s="2" t="s">
        <v>726</v>
      </c>
      <c r="M184" s="2" t="s">
        <v>726</v>
      </c>
      <c r="N184" s="2" t="s">
        <v>726</v>
      </c>
      <c r="O184" s="2" t="s">
        <v>726</v>
      </c>
      <c r="P184" s="2" t="s">
        <v>726</v>
      </c>
      <c r="Q184" s="2" t="s">
        <v>726</v>
      </c>
      <c r="R184" s="2" t="s">
        <v>726</v>
      </c>
      <c r="S184" s="2" t="s">
        <v>726</v>
      </c>
      <c r="T184" s="2" t="s">
        <v>726</v>
      </c>
      <c r="W184" s="2" t="str">
        <f t="shared" si="12"/>
        <v>Ja</v>
      </c>
      <c r="Y184" s="2" t="str">
        <f t="shared" si="13"/>
        <v>Nej</v>
      </c>
      <c r="Z184" s="2">
        <f t="shared" si="14"/>
        <v>0</v>
      </c>
      <c r="AA184" s="2">
        <f t="shared" si="15"/>
        <v>0</v>
      </c>
    </row>
    <row r="185" spans="1:27" ht="15" customHeight="1" x14ac:dyDescent="0.25">
      <c r="A185" s="2" t="s">
        <v>294</v>
      </c>
      <c r="B185" s="2" t="s">
        <v>297</v>
      </c>
      <c r="C185" s="2">
        <v>2017</v>
      </c>
      <c r="D185" s="2">
        <v>2.8000000000000001E-2</v>
      </c>
      <c r="E185" s="2" t="s">
        <v>726</v>
      </c>
      <c r="F185" s="2" t="s">
        <v>968</v>
      </c>
      <c r="G185" s="2">
        <v>0.1</v>
      </c>
      <c r="H185" s="2">
        <v>0</v>
      </c>
      <c r="I185" s="2">
        <v>0</v>
      </c>
      <c r="J185" s="2">
        <v>0</v>
      </c>
      <c r="K185" s="2" t="s">
        <v>726</v>
      </c>
      <c r="L185" s="2" t="s">
        <v>726</v>
      </c>
      <c r="M185" s="2" t="s">
        <v>726</v>
      </c>
      <c r="N185" s="2" t="s">
        <v>726</v>
      </c>
      <c r="O185" s="2" t="s">
        <v>726</v>
      </c>
      <c r="P185" s="2" t="s">
        <v>726</v>
      </c>
      <c r="Q185" s="2" t="s">
        <v>726</v>
      </c>
      <c r="R185" s="2" t="s">
        <v>726</v>
      </c>
      <c r="S185" s="2" t="s">
        <v>726</v>
      </c>
      <c r="T185" s="2" t="s">
        <v>726</v>
      </c>
      <c r="W185" s="2" t="str">
        <f t="shared" si="12"/>
        <v>Ja</v>
      </c>
      <c r="Y185" s="2" t="str">
        <f t="shared" si="13"/>
        <v>Nej</v>
      </c>
      <c r="Z185" s="2">
        <f t="shared" si="14"/>
        <v>0</v>
      </c>
      <c r="AA185" s="2">
        <f t="shared" si="15"/>
        <v>0</v>
      </c>
    </row>
    <row r="186" spans="1:27" ht="15" customHeight="1" x14ac:dyDescent="0.25">
      <c r="A186" s="2" t="s">
        <v>298</v>
      </c>
      <c r="B186" s="2" t="s">
        <v>299</v>
      </c>
      <c r="C186" s="2">
        <v>2017</v>
      </c>
      <c r="D186" s="2" t="s">
        <v>609</v>
      </c>
      <c r="E186" s="2" t="s">
        <v>609</v>
      </c>
      <c r="F186" s="2" t="s">
        <v>609</v>
      </c>
      <c r="G186" s="2" t="s">
        <v>609</v>
      </c>
      <c r="H186" s="2" t="s">
        <v>609</v>
      </c>
      <c r="I186" s="2" t="s">
        <v>609</v>
      </c>
      <c r="J186" s="2" t="s">
        <v>609</v>
      </c>
      <c r="K186" s="2" t="s">
        <v>609</v>
      </c>
      <c r="L186" s="2" t="s">
        <v>609</v>
      </c>
      <c r="M186" s="2" t="s">
        <v>609</v>
      </c>
      <c r="N186" s="2" t="s">
        <v>609</v>
      </c>
      <c r="O186" s="2" t="s">
        <v>609</v>
      </c>
      <c r="P186" s="2" t="s">
        <v>609</v>
      </c>
      <c r="Q186" s="2" t="s">
        <v>609</v>
      </c>
      <c r="R186" s="2" t="s">
        <v>609</v>
      </c>
      <c r="S186" s="2" t="s">
        <v>609</v>
      </c>
      <c r="T186" s="2" t="s">
        <v>609</v>
      </c>
      <c r="W186" s="2" t="str">
        <f t="shared" si="12"/>
        <v>Nej</v>
      </c>
      <c r="Y186" s="2" t="str">
        <f t="shared" si="13"/>
        <v>Nej</v>
      </c>
      <c r="Z186" s="2">
        <f t="shared" si="14"/>
        <v>0</v>
      </c>
      <c r="AA186" s="2">
        <f t="shared" si="15"/>
        <v>0</v>
      </c>
    </row>
    <row r="187" spans="1:27" ht="15" customHeight="1" x14ac:dyDescent="0.25">
      <c r="A187" s="2" t="s">
        <v>301</v>
      </c>
      <c r="B187" s="2" t="s">
        <v>302</v>
      </c>
      <c r="C187" s="2">
        <v>2017</v>
      </c>
      <c r="D187" s="2" t="s">
        <v>726</v>
      </c>
      <c r="E187" s="2" t="s">
        <v>726</v>
      </c>
      <c r="F187" s="2" t="s">
        <v>609</v>
      </c>
      <c r="G187" s="2">
        <v>2.2400000000000002</v>
      </c>
      <c r="H187" s="2">
        <v>350.5</v>
      </c>
      <c r="I187" s="2">
        <v>0.48399999999999999</v>
      </c>
      <c r="J187" s="2">
        <v>0.35</v>
      </c>
      <c r="K187" s="2" t="s">
        <v>726</v>
      </c>
      <c r="L187" s="2" t="s">
        <v>726</v>
      </c>
      <c r="M187" s="2" t="s">
        <v>726</v>
      </c>
      <c r="N187" s="2" t="s">
        <v>726</v>
      </c>
      <c r="O187" s="2" t="s">
        <v>726</v>
      </c>
      <c r="P187" s="2" t="s">
        <v>726</v>
      </c>
      <c r="Q187" s="2" t="s">
        <v>726</v>
      </c>
      <c r="R187" s="2" t="s">
        <v>726</v>
      </c>
      <c r="S187" s="2" t="s">
        <v>726</v>
      </c>
      <c r="T187" s="2" t="s">
        <v>726</v>
      </c>
      <c r="W187" s="2" t="str">
        <f t="shared" si="12"/>
        <v>Nej</v>
      </c>
      <c r="Y187" s="2" t="str">
        <f t="shared" si="13"/>
        <v>Nej</v>
      </c>
      <c r="Z187" s="2">
        <f t="shared" si="14"/>
        <v>0</v>
      </c>
      <c r="AA187" s="2">
        <f t="shared" si="15"/>
        <v>0</v>
      </c>
    </row>
    <row r="188" spans="1:27" ht="15" customHeight="1" x14ac:dyDescent="0.25">
      <c r="A188" s="2" t="s">
        <v>303</v>
      </c>
      <c r="B188" s="2" t="s">
        <v>304</v>
      </c>
      <c r="C188" s="2">
        <v>2017</v>
      </c>
      <c r="D188" s="2">
        <v>16.251000000000001</v>
      </c>
      <c r="E188" s="2">
        <v>12.456</v>
      </c>
      <c r="F188" s="2" t="s">
        <v>926</v>
      </c>
      <c r="G188" s="2">
        <v>1.1000000000000001</v>
      </c>
      <c r="H188" s="2">
        <v>0</v>
      </c>
      <c r="I188" s="2">
        <v>0</v>
      </c>
      <c r="J188" s="2">
        <v>0</v>
      </c>
      <c r="K188" s="2" t="s">
        <v>726</v>
      </c>
      <c r="L188" s="2" t="s">
        <v>726</v>
      </c>
      <c r="M188" s="2" t="s">
        <v>726</v>
      </c>
      <c r="N188" s="2" t="s">
        <v>726</v>
      </c>
      <c r="O188" s="2" t="s">
        <v>726</v>
      </c>
      <c r="P188" s="2" t="s">
        <v>726</v>
      </c>
      <c r="Q188" s="2">
        <v>4.9200000000000001E-2</v>
      </c>
      <c r="R188" s="2">
        <v>140</v>
      </c>
      <c r="S188" s="2" t="s">
        <v>726</v>
      </c>
      <c r="T188" s="2">
        <v>0.4</v>
      </c>
      <c r="W188" s="2" t="str">
        <f t="shared" si="12"/>
        <v>Ja</v>
      </c>
      <c r="Y188" s="2" t="str">
        <f t="shared" si="13"/>
        <v>Nej</v>
      </c>
      <c r="Z188" s="2">
        <f t="shared" si="14"/>
        <v>0</v>
      </c>
      <c r="AA188" s="2">
        <f t="shared" si="15"/>
        <v>0</v>
      </c>
    </row>
    <row r="189" spans="1:27" ht="15" customHeight="1" x14ac:dyDescent="0.25">
      <c r="A189" s="2" t="s">
        <v>303</v>
      </c>
      <c r="B189" s="2" t="s">
        <v>305</v>
      </c>
      <c r="C189" s="2">
        <v>2017</v>
      </c>
      <c r="D189" s="2" t="s">
        <v>726</v>
      </c>
      <c r="E189" s="2" t="s">
        <v>726</v>
      </c>
      <c r="F189" s="2" t="s">
        <v>926</v>
      </c>
      <c r="G189" s="2">
        <v>0</v>
      </c>
      <c r="H189" s="2">
        <v>0</v>
      </c>
      <c r="I189" s="2">
        <v>0</v>
      </c>
      <c r="J189" s="2">
        <v>0</v>
      </c>
      <c r="K189" s="2" t="s">
        <v>726</v>
      </c>
      <c r="L189" s="2" t="s">
        <v>726</v>
      </c>
      <c r="M189" s="2" t="s">
        <v>726</v>
      </c>
      <c r="N189" s="2" t="s">
        <v>726</v>
      </c>
      <c r="O189" s="2" t="s">
        <v>726</v>
      </c>
      <c r="P189" s="2" t="s">
        <v>726</v>
      </c>
      <c r="Q189" s="2" t="s">
        <v>726</v>
      </c>
      <c r="R189" s="2" t="s">
        <v>726</v>
      </c>
      <c r="S189" s="2" t="s">
        <v>726</v>
      </c>
      <c r="T189" s="2" t="s">
        <v>726</v>
      </c>
      <c r="W189" s="2" t="str">
        <f t="shared" si="12"/>
        <v>Ja</v>
      </c>
      <c r="Y189" s="2" t="str">
        <f t="shared" si="13"/>
        <v>Nej</v>
      </c>
      <c r="Z189" s="2">
        <f t="shared" si="14"/>
        <v>0</v>
      </c>
      <c r="AA189" s="2">
        <f t="shared" si="15"/>
        <v>0</v>
      </c>
    </row>
    <row r="190" spans="1:27" ht="15" customHeight="1" x14ac:dyDescent="0.25">
      <c r="A190" s="2" t="s">
        <v>306</v>
      </c>
      <c r="B190" s="2" t="s">
        <v>307</v>
      </c>
      <c r="C190" s="2">
        <v>2017</v>
      </c>
      <c r="D190" s="2" t="s">
        <v>726</v>
      </c>
      <c r="E190" s="2" t="s">
        <v>726</v>
      </c>
      <c r="F190" s="2" t="s">
        <v>609</v>
      </c>
      <c r="G190" s="2">
        <v>2.2400000000000002</v>
      </c>
      <c r="H190" s="2">
        <v>350.5</v>
      </c>
      <c r="I190" s="2">
        <v>0.48399999999999999</v>
      </c>
      <c r="J190" s="2">
        <v>0.35</v>
      </c>
      <c r="K190" s="2" t="s">
        <v>726</v>
      </c>
      <c r="L190" s="2" t="s">
        <v>726</v>
      </c>
      <c r="M190" s="2" t="s">
        <v>726</v>
      </c>
      <c r="N190" s="2" t="s">
        <v>726</v>
      </c>
      <c r="O190" s="2" t="s">
        <v>726</v>
      </c>
      <c r="P190" s="2" t="s">
        <v>726</v>
      </c>
      <c r="Q190" s="2" t="s">
        <v>726</v>
      </c>
      <c r="R190" s="2" t="s">
        <v>726</v>
      </c>
      <c r="S190" s="2" t="s">
        <v>726</v>
      </c>
      <c r="T190" s="2" t="s">
        <v>726</v>
      </c>
      <c r="W190" s="2" t="str">
        <f t="shared" si="12"/>
        <v>Nej</v>
      </c>
      <c r="Y190" s="2" t="str">
        <f t="shared" si="13"/>
        <v>Nej</v>
      </c>
      <c r="Z190" s="2">
        <f t="shared" si="14"/>
        <v>0</v>
      </c>
      <c r="AA190" s="2">
        <f t="shared" si="15"/>
        <v>0</v>
      </c>
    </row>
    <row r="191" spans="1:27" ht="15" customHeight="1" x14ac:dyDescent="0.25">
      <c r="A191" s="2" t="s">
        <v>308</v>
      </c>
      <c r="B191" s="2" t="s">
        <v>309</v>
      </c>
      <c r="C191" s="2">
        <v>2017</v>
      </c>
      <c r="D191" s="2">
        <v>0.08</v>
      </c>
      <c r="E191" s="2" t="s">
        <v>726</v>
      </c>
      <c r="F191" s="2" t="s">
        <v>926</v>
      </c>
      <c r="G191" s="2">
        <v>1.1000000000000001</v>
      </c>
      <c r="H191" s="2">
        <v>0</v>
      </c>
      <c r="I191" s="2">
        <v>0</v>
      </c>
      <c r="J191" s="2">
        <v>0</v>
      </c>
      <c r="K191" s="2" t="s">
        <v>726</v>
      </c>
      <c r="L191" s="2" t="s">
        <v>726</v>
      </c>
      <c r="M191" s="2" t="s">
        <v>726</v>
      </c>
      <c r="N191" s="2" t="s">
        <v>726</v>
      </c>
      <c r="O191" s="2" t="s">
        <v>726</v>
      </c>
      <c r="P191" s="2" t="s">
        <v>726</v>
      </c>
      <c r="Q191" s="2" t="s">
        <v>726</v>
      </c>
      <c r="R191" s="2" t="s">
        <v>726</v>
      </c>
      <c r="S191" s="2" t="s">
        <v>726</v>
      </c>
      <c r="T191" s="2">
        <v>2.5</v>
      </c>
      <c r="W191" s="2" t="str">
        <f t="shared" si="12"/>
        <v>Ja</v>
      </c>
      <c r="Y191" s="2" t="str">
        <f t="shared" si="13"/>
        <v>Nej</v>
      </c>
      <c r="Z191" s="2">
        <f t="shared" si="14"/>
        <v>0</v>
      </c>
      <c r="AA191" s="2">
        <f t="shared" si="15"/>
        <v>0</v>
      </c>
    </row>
    <row r="192" spans="1:27" ht="15" customHeight="1" x14ac:dyDescent="0.25">
      <c r="A192" s="2" t="s">
        <v>308</v>
      </c>
      <c r="B192" s="2" t="s">
        <v>310</v>
      </c>
      <c r="C192" s="2">
        <v>2017</v>
      </c>
      <c r="D192" s="2">
        <v>3.1E-2</v>
      </c>
      <c r="E192" s="2" t="s">
        <v>726</v>
      </c>
      <c r="F192" s="2" t="s">
        <v>926</v>
      </c>
      <c r="G192" s="2">
        <v>1.1000000000000001</v>
      </c>
      <c r="H192" s="2">
        <v>0</v>
      </c>
      <c r="I192" s="2">
        <v>0</v>
      </c>
      <c r="J192" s="2">
        <v>0</v>
      </c>
      <c r="K192" s="2" t="s">
        <v>726</v>
      </c>
      <c r="L192" s="2" t="s">
        <v>726</v>
      </c>
      <c r="M192" s="2" t="s">
        <v>726</v>
      </c>
      <c r="N192" s="2" t="s">
        <v>726</v>
      </c>
      <c r="O192" s="2" t="s">
        <v>726</v>
      </c>
      <c r="P192" s="2" t="s">
        <v>726</v>
      </c>
      <c r="Q192" s="2" t="s">
        <v>726</v>
      </c>
      <c r="R192" s="2" t="s">
        <v>726</v>
      </c>
      <c r="S192" s="2" t="s">
        <v>726</v>
      </c>
      <c r="T192" s="2" t="s">
        <v>726</v>
      </c>
      <c r="W192" s="2" t="str">
        <f t="shared" si="12"/>
        <v>Ja</v>
      </c>
      <c r="Y192" s="2" t="str">
        <f t="shared" si="13"/>
        <v>Nej</v>
      </c>
      <c r="Z192" s="2">
        <f t="shared" si="14"/>
        <v>0</v>
      </c>
      <c r="AA192" s="2">
        <f t="shared" si="15"/>
        <v>0</v>
      </c>
    </row>
    <row r="193" spans="1:27" ht="15" customHeight="1" x14ac:dyDescent="0.25">
      <c r="A193" s="2" t="s">
        <v>308</v>
      </c>
      <c r="B193" s="2" t="s">
        <v>311</v>
      </c>
      <c r="C193" s="2">
        <v>2017</v>
      </c>
      <c r="D193" s="2">
        <v>1.3</v>
      </c>
      <c r="E193" s="2" t="s">
        <v>726</v>
      </c>
      <c r="F193" s="2" t="s">
        <v>926</v>
      </c>
      <c r="G193" s="2">
        <v>1.1000000000000001</v>
      </c>
      <c r="H193" s="2">
        <v>0</v>
      </c>
      <c r="I193" s="2">
        <v>0</v>
      </c>
      <c r="J193" s="2">
        <v>0</v>
      </c>
      <c r="K193" s="2" t="s">
        <v>726</v>
      </c>
      <c r="L193" s="2" t="s">
        <v>726</v>
      </c>
      <c r="M193" s="2" t="s">
        <v>726</v>
      </c>
      <c r="N193" s="2" t="s">
        <v>726</v>
      </c>
      <c r="O193" s="2" t="s">
        <v>726</v>
      </c>
      <c r="P193" s="2" t="s">
        <v>726</v>
      </c>
      <c r="Q193" s="2" t="s">
        <v>726</v>
      </c>
      <c r="R193" s="2" t="s">
        <v>726</v>
      </c>
      <c r="S193" s="2" t="s">
        <v>726</v>
      </c>
      <c r="T193" s="2" t="s">
        <v>726</v>
      </c>
      <c r="W193" s="2" t="str">
        <f t="shared" si="12"/>
        <v>Ja</v>
      </c>
      <c r="Y193" s="2" t="str">
        <f t="shared" si="13"/>
        <v>Nej</v>
      </c>
      <c r="Z193" s="2">
        <f t="shared" si="14"/>
        <v>0</v>
      </c>
      <c r="AA193" s="2">
        <f t="shared" si="15"/>
        <v>0</v>
      </c>
    </row>
    <row r="194" spans="1:27" ht="15" customHeight="1" x14ac:dyDescent="0.25">
      <c r="A194" s="2" t="s">
        <v>308</v>
      </c>
      <c r="B194" s="2" t="s">
        <v>312</v>
      </c>
      <c r="C194" s="2">
        <v>2017</v>
      </c>
      <c r="D194" s="2" t="s">
        <v>743</v>
      </c>
      <c r="E194" s="2" t="s">
        <v>726</v>
      </c>
      <c r="F194" s="2" t="s">
        <v>926</v>
      </c>
      <c r="G194" s="2">
        <v>1.1000000000000001</v>
      </c>
      <c r="H194" s="2">
        <v>0</v>
      </c>
      <c r="I194" s="2">
        <v>0</v>
      </c>
      <c r="J194" s="2">
        <v>0</v>
      </c>
      <c r="K194" s="2" t="s">
        <v>726</v>
      </c>
      <c r="L194" s="2" t="s">
        <v>726</v>
      </c>
      <c r="M194" s="2" t="s">
        <v>726</v>
      </c>
      <c r="N194" s="2" t="s">
        <v>726</v>
      </c>
      <c r="O194" s="2" t="s">
        <v>726</v>
      </c>
      <c r="P194" s="2" t="s">
        <v>726</v>
      </c>
      <c r="Q194" s="2" t="s">
        <v>726</v>
      </c>
      <c r="R194" s="2" t="s">
        <v>726</v>
      </c>
      <c r="S194" s="2" t="s">
        <v>726</v>
      </c>
      <c r="T194" s="2" t="s">
        <v>726</v>
      </c>
      <c r="W194" s="2" t="str">
        <f t="shared" si="12"/>
        <v>Ja</v>
      </c>
      <c r="Y194" s="2" t="str">
        <f t="shared" si="13"/>
        <v>Nej</v>
      </c>
      <c r="Z194" s="2">
        <f t="shared" si="14"/>
        <v>0</v>
      </c>
      <c r="AA194" s="2">
        <f t="shared" si="15"/>
        <v>0</v>
      </c>
    </row>
    <row r="195" spans="1:27" ht="15" customHeight="1" x14ac:dyDescent="0.25">
      <c r="A195" s="2" t="s">
        <v>308</v>
      </c>
      <c r="B195" s="2" t="s">
        <v>314</v>
      </c>
      <c r="C195" s="2">
        <v>2017</v>
      </c>
      <c r="D195" s="2">
        <v>3.3000000000000002E-2</v>
      </c>
      <c r="E195" s="2" t="s">
        <v>726</v>
      </c>
      <c r="F195" s="2" t="s">
        <v>926</v>
      </c>
      <c r="G195" s="2">
        <v>1.1000000000000001</v>
      </c>
      <c r="H195" s="2">
        <v>0</v>
      </c>
      <c r="I195" s="2">
        <v>0</v>
      </c>
      <c r="J195" s="2">
        <v>0</v>
      </c>
      <c r="K195" s="2" t="s">
        <v>726</v>
      </c>
      <c r="L195" s="2" t="s">
        <v>726</v>
      </c>
      <c r="M195" s="2" t="s">
        <v>726</v>
      </c>
      <c r="N195" s="2" t="s">
        <v>726</v>
      </c>
      <c r="O195" s="2" t="s">
        <v>726</v>
      </c>
      <c r="P195" s="2" t="s">
        <v>726</v>
      </c>
      <c r="Q195" s="2" t="s">
        <v>726</v>
      </c>
      <c r="R195" s="2" t="s">
        <v>726</v>
      </c>
      <c r="S195" s="2" t="s">
        <v>726</v>
      </c>
      <c r="T195" s="2" t="s">
        <v>726</v>
      </c>
      <c r="W195" s="2" t="str">
        <f t="shared" si="12"/>
        <v>Ja</v>
      </c>
      <c r="Y195" s="2" t="str">
        <f t="shared" si="13"/>
        <v>Nej</v>
      </c>
      <c r="Z195" s="2">
        <f t="shared" si="14"/>
        <v>0</v>
      </c>
      <c r="AA195" s="2">
        <f t="shared" si="15"/>
        <v>0</v>
      </c>
    </row>
    <row r="196" spans="1:27" ht="15" customHeight="1" x14ac:dyDescent="0.25">
      <c r="A196" s="2" t="s">
        <v>315</v>
      </c>
      <c r="B196" s="2" t="s">
        <v>316</v>
      </c>
      <c r="C196" s="2">
        <v>2017</v>
      </c>
      <c r="D196" s="2" t="s">
        <v>726</v>
      </c>
      <c r="E196" s="2" t="s">
        <v>726</v>
      </c>
      <c r="F196" s="2" t="s">
        <v>969</v>
      </c>
      <c r="G196" s="2">
        <v>1.61</v>
      </c>
      <c r="H196" s="2">
        <v>150.34</v>
      </c>
      <c r="I196" s="2">
        <v>0.20799999999999999</v>
      </c>
      <c r="J196" s="2">
        <v>0.151</v>
      </c>
      <c r="K196" s="2" t="s">
        <v>726</v>
      </c>
      <c r="L196" s="2" t="s">
        <v>726</v>
      </c>
      <c r="M196" s="2" t="s">
        <v>726</v>
      </c>
      <c r="N196" s="2" t="s">
        <v>726</v>
      </c>
      <c r="O196" s="2" t="s">
        <v>726</v>
      </c>
      <c r="P196" s="2" t="s">
        <v>726</v>
      </c>
      <c r="Q196" s="2" t="s">
        <v>726</v>
      </c>
      <c r="R196" s="2" t="s">
        <v>726</v>
      </c>
      <c r="S196" s="2" t="s">
        <v>726</v>
      </c>
      <c r="T196" s="2" t="s">
        <v>726</v>
      </c>
      <c r="W196" s="2" t="str">
        <f t="shared" si="12"/>
        <v>Ja</v>
      </c>
      <c r="Y196" s="2" t="str">
        <f t="shared" si="13"/>
        <v>Nej</v>
      </c>
      <c r="Z196" s="2">
        <f t="shared" si="14"/>
        <v>0</v>
      </c>
      <c r="AA196" s="2">
        <f t="shared" si="15"/>
        <v>0</v>
      </c>
    </row>
    <row r="197" spans="1:27" ht="15" customHeight="1" x14ac:dyDescent="0.25">
      <c r="A197" s="2" t="s">
        <v>317</v>
      </c>
      <c r="B197" s="2" t="s">
        <v>318</v>
      </c>
      <c r="C197" s="2">
        <v>2017</v>
      </c>
      <c r="D197" s="2">
        <v>0.16200000000000001</v>
      </c>
      <c r="E197" s="2" t="s">
        <v>726</v>
      </c>
      <c r="F197" s="2" t="s">
        <v>970</v>
      </c>
      <c r="G197" s="2">
        <v>1.1000000000000001</v>
      </c>
      <c r="H197" s="2">
        <v>0</v>
      </c>
      <c r="I197" s="2">
        <v>0</v>
      </c>
      <c r="J197" s="2">
        <v>0</v>
      </c>
      <c r="K197" s="2" t="s">
        <v>726</v>
      </c>
      <c r="L197" s="2" t="s">
        <v>726</v>
      </c>
      <c r="M197" s="2" t="s">
        <v>726</v>
      </c>
      <c r="N197" s="2" t="s">
        <v>726</v>
      </c>
      <c r="O197" s="2" t="s">
        <v>726</v>
      </c>
      <c r="P197" s="2" t="s">
        <v>726</v>
      </c>
      <c r="Q197" s="2" t="s">
        <v>726</v>
      </c>
      <c r="R197" s="2" t="s">
        <v>726</v>
      </c>
      <c r="S197" s="2" t="s">
        <v>726</v>
      </c>
      <c r="T197" s="2" t="s">
        <v>726</v>
      </c>
      <c r="W197" s="2" t="str">
        <f t="shared" si="12"/>
        <v>Ja</v>
      </c>
      <c r="Y197" s="2" t="str">
        <f t="shared" si="13"/>
        <v>Nej</v>
      </c>
      <c r="Z197" s="2">
        <f t="shared" si="14"/>
        <v>0</v>
      </c>
      <c r="AA197" s="2">
        <f t="shared" si="15"/>
        <v>0</v>
      </c>
    </row>
    <row r="198" spans="1:27" ht="15" customHeight="1" x14ac:dyDescent="0.25">
      <c r="A198" s="2" t="s">
        <v>317</v>
      </c>
      <c r="B198" s="2" t="s">
        <v>319</v>
      </c>
      <c r="C198" s="2">
        <v>2017</v>
      </c>
      <c r="D198" s="2">
        <v>0.315</v>
      </c>
      <c r="E198" s="2" t="s">
        <v>726</v>
      </c>
      <c r="F198" s="2" t="s">
        <v>926</v>
      </c>
      <c r="G198" s="2">
        <v>1.1000000000000001</v>
      </c>
      <c r="H198" s="2">
        <v>0</v>
      </c>
      <c r="I198" s="2">
        <v>0</v>
      </c>
      <c r="J198" s="2">
        <v>0</v>
      </c>
      <c r="K198" s="2" t="s">
        <v>726</v>
      </c>
      <c r="L198" s="2" t="s">
        <v>726</v>
      </c>
      <c r="M198" s="2" t="s">
        <v>726</v>
      </c>
      <c r="N198" s="2" t="s">
        <v>726</v>
      </c>
      <c r="O198" s="2" t="s">
        <v>726</v>
      </c>
      <c r="P198" s="2" t="s">
        <v>726</v>
      </c>
      <c r="Q198" s="2" t="s">
        <v>726</v>
      </c>
      <c r="R198" s="2" t="s">
        <v>726</v>
      </c>
      <c r="S198" s="2" t="s">
        <v>726</v>
      </c>
      <c r="T198" s="2" t="s">
        <v>726</v>
      </c>
      <c r="W198" s="2" t="str">
        <f t="shared" si="12"/>
        <v>Ja</v>
      </c>
      <c r="Y198" s="2" t="str">
        <f t="shared" si="13"/>
        <v>Nej</v>
      </c>
      <c r="Z198" s="2">
        <f t="shared" si="14"/>
        <v>0</v>
      </c>
      <c r="AA198" s="2">
        <f t="shared" si="15"/>
        <v>0</v>
      </c>
    </row>
    <row r="199" spans="1:27" ht="15" customHeight="1" x14ac:dyDescent="0.25">
      <c r="A199" s="2" t="s">
        <v>317</v>
      </c>
      <c r="B199" s="2" t="s">
        <v>320</v>
      </c>
      <c r="C199" s="2">
        <v>2017</v>
      </c>
      <c r="D199" s="2">
        <v>2.4</v>
      </c>
      <c r="E199" s="2" t="s">
        <v>726</v>
      </c>
      <c r="F199" s="2" t="s">
        <v>965</v>
      </c>
      <c r="G199" s="2">
        <v>1.1000000000000001</v>
      </c>
      <c r="H199" s="2">
        <v>0</v>
      </c>
      <c r="I199" s="2">
        <v>0</v>
      </c>
      <c r="J199" s="2">
        <v>0</v>
      </c>
      <c r="K199" s="2" t="s">
        <v>726</v>
      </c>
      <c r="L199" s="2" t="s">
        <v>726</v>
      </c>
      <c r="M199" s="2" t="s">
        <v>726</v>
      </c>
      <c r="N199" s="2" t="s">
        <v>726</v>
      </c>
      <c r="O199" s="2" t="s">
        <v>726</v>
      </c>
      <c r="P199" s="2" t="s">
        <v>726</v>
      </c>
      <c r="Q199" s="2" t="s">
        <v>726</v>
      </c>
      <c r="R199" s="2" t="s">
        <v>726</v>
      </c>
      <c r="S199" s="2" t="s">
        <v>726</v>
      </c>
      <c r="T199" s="2" t="s">
        <v>726</v>
      </c>
      <c r="W199" s="2" t="str">
        <f t="shared" ref="W199:W262" si="16">IF(OR(AND(G199&lt;&gt;$AD$3,G199&lt;&gt;"-"),AND(H199&lt;&gt;$AD$4,H199&lt;&gt;"-"),AND(I199&lt;&gt;$AD$5,I199&lt;&gt;"-"),AND(J199&lt;&gt;$AD$6,J199&lt;&gt;"-")),"Ja","Nej")</f>
        <v>Ja</v>
      </c>
      <c r="Y199" s="2" t="str">
        <f t="shared" ref="Y199:Y262" si="17">IF(ISERROR(1/K199),"Nej","Ja")</f>
        <v>Nej</v>
      </c>
      <c r="Z199" s="2">
        <f t="shared" ref="Z199:Z262" si="18">IF(Y199="nej",0,K199)</f>
        <v>0</v>
      </c>
      <c r="AA199" s="2">
        <f t="shared" ref="AA199:AA262" si="19">IF(Y199="nej",0,O199/100)</f>
        <v>0</v>
      </c>
    </row>
    <row r="200" spans="1:27" ht="15" customHeight="1" x14ac:dyDescent="0.25">
      <c r="A200" s="2" t="s">
        <v>321</v>
      </c>
      <c r="B200" s="2" t="s">
        <v>322</v>
      </c>
      <c r="C200" s="2">
        <v>2017</v>
      </c>
      <c r="D200" s="2">
        <v>20.9</v>
      </c>
      <c r="E200" s="2" t="s">
        <v>726</v>
      </c>
      <c r="F200" s="2" t="s">
        <v>971</v>
      </c>
      <c r="G200" s="2">
        <v>3.5000000000000003E-2</v>
      </c>
      <c r="H200" s="2">
        <v>11.02</v>
      </c>
      <c r="I200" s="2">
        <v>1.5800000000000002E-2</v>
      </c>
      <c r="J200" s="2">
        <v>0</v>
      </c>
      <c r="K200" s="2" t="s">
        <v>726</v>
      </c>
      <c r="L200" s="2" t="s">
        <v>726</v>
      </c>
      <c r="M200" s="2" t="s">
        <v>726</v>
      </c>
      <c r="N200" s="2" t="s">
        <v>726</v>
      </c>
      <c r="O200" s="2" t="s">
        <v>726</v>
      </c>
      <c r="P200" s="2" t="s">
        <v>726</v>
      </c>
      <c r="Q200" s="2" t="s">
        <v>726</v>
      </c>
      <c r="R200" s="2" t="s">
        <v>726</v>
      </c>
      <c r="S200" s="2" t="s">
        <v>726</v>
      </c>
      <c r="T200" s="2" t="s">
        <v>726</v>
      </c>
      <c r="W200" s="2" t="str">
        <f t="shared" si="16"/>
        <v>Ja</v>
      </c>
      <c r="Y200" s="2" t="str">
        <f t="shared" si="17"/>
        <v>Nej</v>
      </c>
      <c r="Z200" s="2">
        <f t="shared" si="18"/>
        <v>0</v>
      </c>
      <c r="AA200" s="2">
        <f t="shared" si="19"/>
        <v>0</v>
      </c>
    </row>
    <row r="201" spans="1:27" ht="15" customHeight="1" x14ac:dyDescent="0.25">
      <c r="A201" s="2" t="s">
        <v>321</v>
      </c>
      <c r="B201" s="2" t="s">
        <v>323</v>
      </c>
      <c r="C201" s="2">
        <v>2017</v>
      </c>
      <c r="D201" s="2">
        <v>0.18</v>
      </c>
      <c r="E201" s="2" t="s">
        <v>726</v>
      </c>
      <c r="F201" s="2" t="s">
        <v>971</v>
      </c>
      <c r="G201" s="2">
        <v>3.5000000000000003E-2</v>
      </c>
      <c r="H201" s="2">
        <v>0</v>
      </c>
      <c r="I201" s="2">
        <v>0</v>
      </c>
      <c r="J201" s="2">
        <v>0</v>
      </c>
      <c r="K201" s="2" t="s">
        <v>726</v>
      </c>
      <c r="L201" s="2" t="s">
        <v>726</v>
      </c>
      <c r="M201" s="2" t="s">
        <v>726</v>
      </c>
      <c r="N201" s="2" t="s">
        <v>726</v>
      </c>
      <c r="O201" s="2" t="s">
        <v>726</v>
      </c>
      <c r="P201" s="2" t="s">
        <v>726</v>
      </c>
      <c r="Q201" s="2" t="s">
        <v>726</v>
      </c>
      <c r="R201" s="2" t="s">
        <v>726</v>
      </c>
      <c r="S201" s="2" t="s">
        <v>726</v>
      </c>
      <c r="T201" s="2" t="s">
        <v>726</v>
      </c>
      <c r="W201" s="2" t="str">
        <f t="shared" si="16"/>
        <v>Ja</v>
      </c>
      <c r="Y201" s="2" t="str">
        <f t="shared" si="17"/>
        <v>Nej</v>
      </c>
      <c r="Z201" s="2">
        <f t="shared" si="18"/>
        <v>0</v>
      </c>
      <c r="AA201" s="2">
        <f t="shared" si="19"/>
        <v>0</v>
      </c>
    </row>
    <row r="202" spans="1:27" ht="15" customHeight="1" x14ac:dyDescent="0.25">
      <c r="A202" s="2" t="s">
        <v>321</v>
      </c>
      <c r="B202" s="2" t="s">
        <v>324</v>
      </c>
      <c r="C202" s="2">
        <v>2017</v>
      </c>
      <c r="D202" s="2">
        <v>0.38</v>
      </c>
      <c r="E202" s="2" t="s">
        <v>726</v>
      </c>
      <c r="F202" s="2" t="s">
        <v>972</v>
      </c>
      <c r="G202" s="2">
        <v>0.1</v>
      </c>
      <c r="H202" s="2">
        <v>0</v>
      </c>
      <c r="I202" s="2">
        <v>0</v>
      </c>
      <c r="J202" s="2">
        <v>0</v>
      </c>
      <c r="K202" s="2" t="s">
        <v>726</v>
      </c>
      <c r="L202" s="2" t="s">
        <v>726</v>
      </c>
      <c r="M202" s="2" t="s">
        <v>726</v>
      </c>
      <c r="N202" s="2" t="s">
        <v>726</v>
      </c>
      <c r="O202" s="2" t="s">
        <v>726</v>
      </c>
      <c r="P202" s="2" t="s">
        <v>726</v>
      </c>
      <c r="Q202" s="2" t="s">
        <v>726</v>
      </c>
      <c r="R202" s="2" t="s">
        <v>726</v>
      </c>
      <c r="S202" s="2" t="s">
        <v>726</v>
      </c>
      <c r="T202" s="2" t="s">
        <v>726</v>
      </c>
      <c r="W202" s="2" t="str">
        <f t="shared" si="16"/>
        <v>Ja</v>
      </c>
      <c r="Y202" s="2" t="str">
        <f t="shared" si="17"/>
        <v>Nej</v>
      </c>
      <c r="Z202" s="2">
        <f t="shared" si="18"/>
        <v>0</v>
      </c>
      <c r="AA202" s="2">
        <f t="shared" si="19"/>
        <v>0</v>
      </c>
    </row>
    <row r="203" spans="1:27" ht="15" customHeight="1" x14ac:dyDescent="0.25">
      <c r="A203" s="2" t="s">
        <v>327</v>
      </c>
      <c r="B203" s="2" t="s">
        <v>328</v>
      </c>
      <c r="C203" s="2">
        <v>2017</v>
      </c>
      <c r="D203" s="2">
        <v>0.5</v>
      </c>
      <c r="E203" s="2" t="s">
        <v>726</v>
      </c>
      <c r="F203" s="2" t="s">
        <v>973</v>
      </c>
      <c r="G203" s="2">
        <v>0</v>
      </c>
      <c r="H203" s="2">
        <v>0</v>
      </c>
      <c r="I203" s="2">
        <v>0</v>
      </c>
      <c r="J203" s="2">
        <v>0</v>
      </c>
      <c r="K203" s="2" t="s">
        <v>726</v>
      </c>
      <c r="L203" s="2" t="s">
        <v>726</v>
      </c>
      <c r="M203" s="2" t="s">
        <v>726</v>
      </c>
      <c r="N203" s="2" t="s">
        <v>726</v>
      </c>
      <c r="O203" s="2" t="s">
        <v>726</v>
      </c>
      <c r="P203" s="2" t="s">
        <v>726</v>
      </c>
      <c r="Q203" s="2" t="s">
        <v>726</v>
      </c>
      <c r="R203" s="2" t="s">
        <v>726</v>
      </c>
      <c r="S203" s="2" t="s">
        <v>726</v>
      </c>
      <c r="T203" s="2" t="s">
        <v>726</v>
      </c>
      <c r="W203" s="2" t="str">
        <f t="shared" si="16"/>
        <v>Ja</v>
      </c>
      <c r="Y203" s="2" t="str">
        <f t="shared" si="17"/>
        <v>Nej</v>
      </c>
      <c r="Z203" s="2">
        <f t="shared" si="18"/>
        <v>0</v>
      </c>
      <c r="AA203" s="2">
        <f t="shared" si="19"/>
        <v>0</v>
      </c>
    </row>
    <row r="204" spans="1:27" ht="15" customHeight="1" x14ac:dyDescent="0.25">
      <c r="A204" s="2" t="s">
        <v>329</v>
      </c>
      <c r="B204" s="2" t="s">
        <v>330</v>
      </c>
      <c r="C204" s="2">
        <v>2017</v>
      </c>
      <c r="D204" s="2">
        <v>1.51</v>
      </c>
      <c r="E204" s="2">
        <v>2.52</v>
      </c>
      <c r="F204" s="2" t="s">
        <v>974</v>
      </c>
      <c r="G204" s="2">
        <v>0.55000000000000004</v>
      </c>
      <c r="H204" s="2">
        <v>0</v>
      </c>
      <c r="I204" s="2">
        <v>0</v>
      </c>
      <c r="J204" s="2">
        <v>0</v>
      </c>
      <c r="K204" s="2" t="s">
        <v>726</v>
      </c>
      <c r="L204" s="2" t="s">
        <v>726</v>
      </c>
      <c r="M204" s="2" t="s">
        <v>726</v>
      </c>
      <c r="N204" s="2" t="s">
        <v>726</v>
      </c>
      <c r="O204" s="2" t="s">
        <v>726</v>
      </c>
      <c r="P204" s="2" t="s">
        <v>726</v>
      </c>
      <c r="Q204" s="2" t="s">
        <v>726</v>
      </c>
      <c r="R204" s="2" t="s">
        <v>726</v>
      </c>
      <c r="S204" s="2" t="s">
        <v>726</v>
      </c>
      <c r="T204" s="2" t="s">
        <v>726</v>
      </c>
      <c r="W204" s="2" t="str">
        <f t="shared" si="16"/>
        <v>Ja</v>
      </c>
      <c r="Y204" s="2" t="str">
        <f t="shared" si="17"/>
        <v>Nej</v>
      </c>
      <c r="Z204" s="2">
        <f t="shared" si="18"/>
        <v>0</v>
      </c>
      <c r="AA204" s="2">
        <f t="shared" si="19"/>
        <v>0</v>
      </c>
    </row>
    <row r="205" spans="1:27" ht="15" customHeight="1" x14ac:dyDescent="0.25">
      <c r="A205" s="2" t="s">
        <v>329</v>
      </c>
      <c r="B205" s="2" t="s">
        <v>331</v>
      </c>
      <c r="C205" s="2">
        <v>2017</v>
      </c>
      <c r="D205" s="2">
        <v>0.04</v>
      </c>
      <c r="E205" s="2" t="s">
        <v>726</v>
      </c>
      <c r="F205" s="2" t="s">
        <v>975</v>
      </c>
      <c r="G205" s="2">
        <v>1.1000000000000001</v>
      </c>
      <c r="H205" s="2">
        <v>0</v>
      </c>
      <c r="I205" s="2">
        <v>0</v>
      </c>
      <c r="J205" s="2">
        <v>0</v>
      </c>
      <c r="K205" s="2" t="s">
        <v>726</v>
      </c>
      <c r="L205" s="2" t="s">
        <v>726</v>
      </c>
      <c r="M205" s="2" t="s">
        <v>726</v>
      </c>
      <c r="N205" s="2" t="s">
        <v>726</v>
      </c>
      <c r="O205" s="2" t="s">
        <v>726</v>
      </c>
      <c r="P205" s="2" t="s">
        <v>726</v>
      </c>
      <c r="Q205" s="2" t="s">
        <v>726</v>
      </c>
      <c r="R205" s="2" t="s">
        <v>726</v>
      </c>
      <c r="S205" s="2" t="s">
        <v>726</v>
      </c>
      <c r="T205" s="2" t="s">
        <v>726</v>
      </c>
      <c r="W205" s="2" t="str">
        <f t="shared" si="16"/>
        <v>Ja</v>
      </c>
      <c r="Y205" s="2" t="str">
        <f t="shared" si="17"/>
        <v>Nej</v>
      </c>
      <c r="Z205" s="2">
        <f t="shared" si="18"/>
        <v>0</v>
      </c>
      <c r="AA205" s="2">
        <f t="shared" si="19"/>
        <v>0</v>
      </c>
    </row>
    <row r="206" spans="1:27" ht="15" customHeight="1" x14ac:dyDescent="0.25">
      <c r="A206" s="2" t="s">
        <v>334</v>
      </c>
      <c r="B206" s="2" t="s">
        <v>335</v>
      </c>
      <c r="C206" s="2">
        <v>2017</v>
      </c>
      <c r="D206" s="2">
        <v>2.1</v>
      </c>
      <c r="E206" s="2">
        <v>4.8</v>
      </c>
      <c r="F206" s="2" t="s">
        <v>976</v>
      </c>
      <c r="G206" s="2">
        <v>1.64</v>
      </c>
      <c r="H206" s="2">
        <v>150.59</v>
      </c>
      <c r="I206" s="2">
        <v>0.20799999999999999</v>
      </c>
      <c r="J206" s="2">
        <v>0.151</v>
      </c>
      <c r="K206" s="2">
        <v>86</v>
      </c>
      <c r="L206" s="2">
        <v>0.09</v>
      </c>
      <c r="M206" s="2">
        <v>101</v>
      </c>
      <c r="N206" s="2">
        <v>5</v>
      </c>
      <c r="O206" s="2">
        <v>1.9</v>
      </c>
      <c r="P206" s="2" t="s">
        <v>726</v>
      </c>
      <c r="Q206" s="2" t="s">
        <v>726</v>
      </c>
      <c r="R206" s="2" t="s">
        <v>726</v>
      </c>
      <c r="S206" s="2" t="s">
        <v>726</v>
      </c>
      <c r="T206" s="2" t="s">
        <v>726</v>
      </c>
      <c r="W206" s="2" t="str">
        <f t="shared" si="16"/>
        <v>Ja</v>
      </c>
      <c r="Y206" s="2" t="str">
        <f t="shared" si="17"/>
        <v>Ja</v>
      </c>
      <c r="Z206" s="2">
        <f t="shared" si="18"/>
        <v>86</v>
      </c>
      <c r="AA206" s="2">
        <f t="shared" si="19"/>
        <v>1.9E-2</v>
      </c>
    </row>
    <row r="207" spans="1:27" ht="15" customHeight="1" x14ac:dyDescent="0.25">
      <c r="A207" s="2" t="s">
        <v>336</v>
      </c>
      <c r="B207" s="2" t="s">
        <v>337</v>
      </c>
      <c r="C207" s="2">
        <v>2017</v>
      </c>
      <c r="D207" s="2">
        <v>0.26</v>
      </c>
      <c r="E207" s="2">
        <v>0</v>
      </c>
      <c r="F207" s="2" t="s">
        <v>734</v>
      </c>
      <c r="G207" s="2">
        <v>2.2400000000000002</v>
      </c>
      <c r="H207" s="2">
        <v>350.5</v>
      </c>
      <c r="I207" s="2">
        <v>0.48399999999999999</v>
      </c>
      <c r="J207" s="2">
        <v>0.35</v>
      </c>
      <c r="K207" s="2" t="s">
        <v>726</v>
      </c>
      <c r="L207" s="2" t="s">
        <v>726</v>
      </c>
      <c r="M207" s="2" t="s">
        <v>726</v>
      </c>
      <c r="N207" s="2" t="s">
        <v>726</v>
      </c>
      <c r="O207" s="2" t="s">
        <v>726</v>
      </c>
      <c r="P207" s="2" t="s">
        <v>726</v>
      </c>
      <c r="Q207" s="2" t="s">
        <v>726</v>
      </c>
      <c r="R207" s="2" t="s">
        <v>726</v>
      </c>
      <c r="S207" s="2" t="s">
        <v>726</v>
      </c>
      <c r="T207" s="2" t="s">
        <v>726</v>
      </c>
      <c r="W207" s="2" t="str">
        <f t="shared" si="16"/>
        <v>Nej</v>
      </c>
      <c r="Y207" s="2" t="str">
        <f t="shared" si="17"/>
        <v>Nej</v>
      </c>
      <c r="Z207" s="2">
        <f t="shared" si="18"/>
        <v>0</v>
      </c>
      <c r="AA207" s="2">
        <f t="shared" si="19"/>
        <v>0</v>
      </c>
    </row>
    <row r="208" spans="1:27" ht="15" customHeight="1" x14ac:dyDescent="0.25">
      <c r="A208" s="2" t="s">
        <v>338</v>
      </c>
      <c r="B208" s="2" t="s">
        <v>339</v>
      </c>
      <c r="C208" s="2">
        <v>2017</v>
      </c>
      <c r="D208" s="2" t="s">
        <v>609</v>
      </c>
      <c r="E208" s="2" t="s">
        <v>609</v>
      </c>
      <c r="F208" s="2" t="s">
        <v>609</v>
      </c>
      <c r="G208" s="2" t="s">
        <v>609</v>
      </c>
      <c r="H208" s="2" t="s">
        <v>609</v>
      </c>
      <c r="I208" s="2" t="s">
        <v>609</v>
      </c>
      <c r="J208" s="2" t="s">
        <v>609</v>
      </c>
      <c r="K208" s="2" t="s">
        <v>609</v>
      </c>
      <c r="L208" s="2" t="s">
        <v>609</v>
      </c>
      <c r="M208" s="2" t="s">
        <v>609</v>
      </c>
      <c r="N208" s="2" t="s">
        <v>609</v>
      </c>
      <c r="O208" s="2" t="s">
        <v>609</v>
      </c>
      <c r="P208" s="2" t="s">
        <v>609</v>
      </c>
      <c r="Q208" s="2" t="s">
        <v>609</v>
      </c>
      <c r="R208" s="2" t="s">
        <v>609</v>
      </c>
      <c r="S208" s="2" t="s">
        <v>609</v>
      </c>
      <c r="T208" s="2" t="s">
        <v>609</v>
      </c>
      <c r="W208" s="2" t="str">
        <f t="shared" si="16"/>
        <v>Nej</v>
      </c>
      <c r="Y208" s="2" t="str">
        <f t="shared" si="17"/>
        <v>Nej</v>
      </c>
      <c r="Z208" s="2">
        <f t="shared" si="18"/>
        <v>0</v>
      </c>
      <c r="AA208" s="2">
        <f t="shared" si="19"/>
        <v>0</v>
      </c>
    </row>
    <row r="209" spans="1:27" ht="15" customHeight="1" x14ac:dyDescent="0.25">
      <c r="A209" s="2" t="s">
        <v>340</v>
      </c>
      <c r="B209" s="2" t="s">
        <v>341</v>
      </c>
      <c r="C209" s="2">
        <v>2017</v>
      </c>
      <c r="D209" s="2">
        <v>1.0049999999999999</v>
      </c>
      <c r="E209" s="2" t="s">
        <v>726</v>
      </c>
      <c r="F209" s="2" t="s">
        <v>977</v>
      </c>
      <c r="G209" s="2">
        <v>0</v>
      </c>
      <c r="H209" s="2">
        <v>0</v>
      </c>
      <c r="I209" s="2">
        <v>0</v>
      </c>
      <c r="J209" s="2">
        <v>0</v>
      </c>
      <c r="K209" s="2" t="s">
        <v>726</v>
      </c>
      <c r="L209" s="2" t="s">
        <v>726</v>
      </c>
      <c r="M209" s="2" t="s">
        <v>726</v>
      </c>
      <c r="N209" s="2" t="s">
        <v>726</v>
      </c>
      <c r="O209" s="2" t="s">
        <v>726</v>
      </c>
      <c r="P209" s="2" t="s">
        <v>726</v>
      </c>
      <c r="Q209" s="2" t="s">
        <v>726</v>
      </c>
      <c r="R209" s="2" t="s">
        <v>726</v>
      </c>
      <c r="S209" s="2" t="s">
        <v>726</v>
      </c>
      <c r="T209" s="2" t="s">
        <v>726</v>
      </c>
      <c r="W209" s="2" t="str">
        <f t="shared" si="16"/>
        <v>Ja</v>
      </c>
      <c r="Y209" s="2" t="str">
        <f t="shared" si="17"/>
        <v>Nej</v>
      </c>
      <c r="Z209" s="2">
        <f t="shared" si="18"/>
        <v>0</v>
      </c>
      <c r="AA209" s="2">
        <f t="shared" si="19"/>
        <v>0</v>
      </c>
    </row>
    <row r="210" spans="1:27" ht="15" customHeight="1" x14ac:dyDescent="0.25">
      <c r="A210" s="2" t="s">
        <v>340</v>
      </c>
      <c r="B210" s="2" t="s">
        <v>342</v>
      </c>
      <c r="C210" s="2">
        <v>2017</v>
      </c>
      <c r="D210" s="2" t="s">
        <v>726</v>
      </c>
      <c r="E210" s="2" t="s">
        <v>726</v>
      </c>
      <c r="F210" s="2" t="s">
        <v>609</v>
      </c>
      <c r="G210" s="2">
        <v>2.2400000000000002</v>
      </c>
      <c r="H210" s="2">
        <v>350.5</v>
      </c>
      <c r="I210" s="2">
        <v>0.48399999999999999</v>
      </c>
      <c r="J210" s="2">
        <v>0.35</v>
      </c>
      <c r="K210" s="2" t="s">
        <v>726</v>
      </c>
      <c r="L210" s="2" t="s">
        <v>726</v>
      </c>
      <c r="M210" s="2" t="s">
        <v>726</v>
      </c>
      <c r="N210" s="2" t="s">
        <v>726</v>
      </c>
      <c r="O210" s="2" t="s">
        <v>726</v>
      </c>
      <c r="P210" s="2" t="s">
        <v>726</v>
      </c>
      <c r="Q210" s="2" t="s">
        <v>726</v>
      </c>
      <c r="R210" s="2" t="s">
        <v>726</v>
      </c>
      <c r="S210" s="2" t="s">
        <v>726</v>
      </c>
      <c r="T210" s="2" t="s">
        <v>726</v>
      </c>
      <c r="W210" s="2" t="str">
        <f t="shared" si="16"/>
        <v>Nej</v>
      </c>
      <c r="Y210" s="2" t="str">
        <f t="shared" si="17"/>
        <v>Nej</v>
      </c>
      <c r="Z210" s="2">
        <f t="shared" si="18"/>
        <v>0</v>
      </c>
      <c r="AA210" s="2">
        <f t="shared" si="19"/>
        <v>0</v>
      </c>
    </row>
    <row r="211" spans="1:27" ht="15" customHeight="1" x14ac:dyDescent="0.25">
      <c r="A211" s="2" t="s">
        <v>340</v>
      </c>
      <c r="B211" s="2" t="s">
        <v>343</v>
      </c>
      <c r="C211" s="2">
        <v>2017</v>
      </c>
      <c r="D211" s="2">
        <v>13.92</v>
      </c>
      <c r="E211" s="2">
        <v>91.33</v>
      </c>
      <c r="F211" s="2" t="s">
        <v>978</v>
      </c>
      <c r="G211" s="2">
        <v>1.5E-3</v>
      </c>
      <c r="H211" s="2">
        <v>5.36</v>
      </c>
      <c r="I211" s="2">
        <v>0</v>
      </c>
      <c r="J211" s="2">
        <v>0</v>
      </c>
      <c r="K211" s="2" t="s">
        <v>726</v>
      </c>
      <c r="L211" s="2" t="s">
        <v>726</v>
      </c>
      <c r="M211" s="2" t="s">
        <v>726</v>
      </c>
      <c r="N211" s="2" t="s">
        <v>726</v>
      </c>
      <c r="O211" s="2" t="s">
        <v>726</v>
      </c>
      <c r="P211" s="2" t="s">
        <v>726</v>
      </c>
      <c r="Q211" s="2" t="s">
        <v>726</v>
      </c>
      <c r="R211" s="2" t="s">
        <v>726</v>
      </c>
      <c r="S211" s="2" t="s">
        <v>726</v>
      </c>
      <c r="T211" s="2" t="s">
        <v>726</v>
      </c>
      <c r="W211" s="2" t="str">
        <f t="shared" si="16"/>
        <v>Ja</v>
      </c>
      <c r="Y211" s="2" t="str">
        <f t="shared" si="17"/>
        <v>Nej</v>
      </c>
      <c r="Z211" s="2">
        <f t="shared" si="18"/>
        <v>0</v>
      </c>
      <c r="AA211" s="2">
        <f t="shared" si="19"/>
        <v>0</v>
      </c>
    </row>
    <row r="212" spans="1:27" ht="15" customHeight="1" x14ac:dyDescent="0.25">
      <c r="A212" s="2" t="s">
        <v>340</v>
      </c>
      <c r="B212" s="2" t="s">
        <v>344</v>
      </c>
      <c r="C212" s="2">
        <v>2017</v>
      </c>
      <c r="D212" s="2">
        <v>0.20655999999999999</v>
      </c>
      <c r="E212" s="2">
        <v>0.98699999999999999</v>
      </c>
      <c r="F212" s="2" t="s">
        <v>979</v>
      </c>
      <c r="G212" s="2">
        <v>1.5E-3</v>
      </c>
      <c r="H212" s="2">
        <v>5.36</v>
      </c>
      <c r="I212" s="2">
        <v>0</v>
      </c>
      <c r="J212" s="2">
        <v>0</v>
      </c>
      <c r="K212" s="2" t="s">
        <v>726</v>
      </c>
      <c r="L212" s="2" t="s">
        <v>726</v>
      </c>
      <c r="M212" s="2" t="s">
        <v>726</v>
      </c>
      <c r="N212" s="2" t="s">
        <v>726</v>
      </c>
      <c r="O212" s="2" t="s">
        <v>726</v>
      </c>
      <c r="P212" s="2" t="s">
        <v>726</v>
      </c>
      <c r="Q212" s="2" t="s">
        <v>726</v>
      </c>
      <c r="R212" s="2" t="s">
        <v>726</v>
      </c>
      <c r="S212" s="2" t="s">
        <v>726</v>
      </c>
      <c r="T212" s="2" t="s">
        <v>726</v>
      </c>
      <c r="W212" s="2" t="str">
        <f t="shared" si="16"/>
        <v>Ja</v>
      </c>
      <c r="Y212" s="2" t="str">
        <f t="shared" si="17"/>
        <v>Nej</v>
      </c>
      <c r="Z212" s="2">
        <f t="shared" si="18"/>
        <v>0</v>
      </c>
      <c r="AA212" s="2">
        <f t="shared" si="19"/>
        <v>0</v>
      </c>
    </row>
    <row r="213" spans="1:27" ht="15" customHeight="1" x14ac:dyDescent="0.25">
      <c r="A213" s="2" t="s">
        <v>345</v>
      </c>
      <c r="B213" s="2" t="s">
        <v>346</v>
      </c>
      <c r="C213" s="2">
        <v>2017</v>
      </c>
      <c r="D213" s="2">
        <v>3.0489999999999999</v>
      </c>
      <c r="E213" s="2">
        <v>17.126000000000001</v>
      </c>
      <c r="F213" s="2" t="s">
        <v>980</v>
      </c>
      <c r="G213" s="2">
        <v>0.16</v>
      </c>
      <c r="H213" s="2">
        <v>0</v>
      </c>
      <c r="I213" s="2">
        <v>0</v>
      </c>
      <c r="J213" s="2">
        <v>0</v>
      </c>
      <c r="K213" s="2">
        <v>22.9</v>
      </c>
      <c r="L213" s="2">
        <v>0.05</v>
      </c>
      <c r="M213" s="2">
        <v>69</v>
      </c>
      <c r="N213" s="2">
        <v>2</v>
      </c>
      <c r="O213" s="2">
        <v>0.5</v>
      </c>
      <c r="P213" s="2">
        <v>137.83000000000001</v>
      </c>
      <c r="Q213" s="2">
        <v>0.02</v>
      </c>
      <c r="R213" s="2">
        <v>2.21</v>
      </c>
      <c r="S213" s="2">
        <v>3.9</v>
      </c>
      <c r="T213" s="2">
        <v>0</v>
      </c>
      <c r="W213" s="2" t="str">
        <f t="shared" si="16"/>
        <v>Ja</v>
      </c>
      <c r="Y213" s="2" t="str">
        <f t="shared" si="17"/>
        <v>Ja</v>
      </c>
      <c r="Z213" s="2">
        <f t="shared" si="18"/>
        <v>22.9</v>
      </c>
      <c r="AA213" s="2">
        <f t="shared" si="19"/>
        <v>5.0000000000000001E-3</v>
      </c>
    </row>
    <row r="214" spans="1:27" ht="15" customHeight="1" x14ac:dyDescent="0.25">
      <c r="A214" s="2" t="s">
        <v>345</v>
      </c>
      <c r="B214" s="2" t="s">
        <v>347</v>
      </c>
      <c r="C214" s="2">
        <v>2017</v>
      </c>
      <c r="D214" s="2" t="s">
        <v>726</v>
      </c>
      <c r="E214" s="2">
        <v>1.621</v>
      </c>
      <c r="F214" s="2" t="s">
        <v>980</v>
      </c>
      <c r="G214" s="2">
        <v>0.16</v>
      </c>
      <c r="H214" s="2">
        <v>0</v>
      </c>
      <c r="I214" s="2">
        <v>0</v>
      </c>
      <c r="J214" s="2">
        <v>0</v>
      </c>
      <c r="K214" s="2" t="s">
        <v>726</v>
      </c>
      <c r="L214" s="2" t="s">
        <v>726</v>
      </c>
      <c r="M214" s="2" t="s">
        <v>726</v>
      </c>
      <c r="N214" s="2" t="s">
        <v>726</v>
      </c>
      <c r="O214" s="2" t="s">
        <v>726</v>
      </c>
      <c r="P214" s="2" t="s">
        <v>726</v>
      </c>
      <c r="Q214" s="2" t="s">
        <v>726</v>
      </c>
      <c r="R214" s="2" t="s">
        <v>726</v>
      </c>
      <c r="S214" s="2" t="s">
        <v>726</v>
      </c>
      <c r="T214" s="2" t="s">
        <v>726</v>
      </c>
      <c r="W214" s="2" t="str">
        <f t="shared" si="16"/>
        <v>Ja</v>
      </c>
      <c r="Y214" s="2" t="str">
        <f t="shared" si="17"/>
        <v>Nej</v>
      </c>
      <c r="Z214" s="2">
        <f t="shared" si="18"/>
        <v>0</v>
      </c>
      <c r="AA214" s="2">
        <f t="shared" si="19"/>
        <v>0</v>
      </c>
    </row>
    <row r="215" spans="1:27" ht="15" customHeight="1" x14ac:dyDescent="0.25">
      <c r="A215" s="2" t="s">
        <v>345</v>
      </c>
      <c r="B215" s="2" t="s">
        <v>348</v>
      </c>
      <c r="C215" s="2">
        <v>2017</v>
      </c>
      <c r="D215" s="2" t="s">
        <v>726</v>
      </c>
      <c r="E215" s="2">
        <v>0.93700000000000006</v>
      </c>
      <c r="F215" s="2" t="s">
        <v>980</v>
      </c>
      <c r="G215" s="2">
        <v>0.16</v>
      </c>
      <c r="H215" s="2">
        <v>0</v>
      </c>
      <c r="I215" s="2">
        <v>0</v>
      </c>
      <c r="J215" s="2">
        <v>0</v>
      </c>
      <c r="K215" s="2" t="s">
        <v>726</v>
      </c>
      <c r="L215" s="2" t="s">
        <v>726</v>
      </c>
      <c r="M215" s="2" t="s">
        <v>726</v>
      </c>
      <c r="N215" s="2" t="s">
        <v>726</v>
      </c>
      <c r="O215" s="2" t="s">
        <v>726</v>
      </c>
      <c r="P215" s="2" t="s">
        <v>726</v>
      </c>
      <c r="Q215" s="2" t="s">
        <v>726</v>
      </c>
      <c r="R215" s="2" t="s">
        <v>726</v>
      </c>
      <c r="S215" s="2" t="s">
        <v>726</v>
      </c>
      <c r="T215" s="2" t="s">
        <v>726</v>
      </c>
      <c r="W215" s="2" t="str">
        <f t="shared" si="16"/>
        <v>Ja</v>
      </c>
      <c r="Y215" s="2" t="str">
        <f t="shared" si="17"/>
        <v>Nej</v>
      </c>
      <c r="Z215" s="2">
        <f t="shared" si="18"/>
        <v>0</v>
      </c>
      <c r="AA215" s="2">
        <f t="shared" si="19"/>
        <v>0</v>
      </c>
    </row>
    <row r="216" spans="1:27" ht="15" customHeight="1" x14ac:dyDescent="0.25">
      <c r="A216" s="2" t="s">
        <v>349</v>
      </c>
      <c r="B216" s="2" t="s">
        <v>350</v>
      </c>
      <c r="C216" s="2">
        <v>2017</v>
      </c>
      <c r="D216" s="2" t="s">
        <v>609</v>
      </c>
      <c r="E216" s="2" t="s">
        <v>609</v>
      </c>
      <c r="F216" s="2" t="s">
        <v>609</v>
      </c>
      <c r="G216" s="2" t="s">
        <v>609</v>
      </c>
      <c r="H216" s="2" t="s">
        <v>609</v>
      </c>
      <c r="I216" s="2" t="s">
        <v>609</v>
      </c>
      <c r="J216" s="2" t="s">
        <v>609</v>
      </c>
      <c r="K216" s="2" t="s">
        <v>609</v>
      </c>
      <c r="L216" s="2" t="s">
        <v>609</v>
      </c>
      <c r="M216" s="2" t="s">
        <v>609</v>
      </c>
      <c r="N216" s="2" t="s">
        <v>609</v>
      </c>
      <c r="O216" s="2" t="s">
        <v>609</v>
      </c>
      <c r="P216" s="2" t="s">
        <v>609</v>
      </c>
      <c r="Q216" s="2" t="s">
        <v>609</v>
      </c>
      <c r="R216" s="2" t="s">
        <v>609</v>
      </c>
      <c r="S216" s="2" t="s">
        <v>609</v>
      </c>
      <c r="T216" s="2" t="s">
        <v>609</v>
      </c>
      <c r="W216" s="2" t="str">
        <f t="shared" si="16"/>
        <v>Nej</v>
      </c>
      <c r="Y216" s="2" t="str">
        <f t="shared" si="17"/>
        <v>Nej</v>
      </c>
      <c r="Z216" s="2">
        <f t="shared" si="18"/>
        <v>0</v>
      </c>
      <c r="AA216" s="2">
        <f t="shared" si="19"/>
        <v>0</v>
      </c>
    </row>
    <row r="217" spans="1:27" ht="15" customHeight="1" x14ac:dyDescent="0.25">
      <c r="A217" s="2" t="s">
        <v>360</v>
      </c>
      <c r="B217" s="2" t="s">
        <v>361</v>
      </c>
      <c r="C217" s="2">
        <v>2017</v>
      </c>
      <c r="D217" s="2" t="s">
        <v>609</v>
      </c>
      <c r="E217" s="2" t="s">
        <v>609</v>
      </c>
      <c r="F217" s="2" t="s">
        <v>609</v>
      </c>
      <c r="G217" s="2" t="s">
        <v>609</v>
      </c>
      <c r="H217" s="2" t="s">
        <v>609</v>
      </c>
      <c r="I217" s="2" t="s">
        <v>609</v>
      </c>
      <c r="J217" s="2" t="s">
        <v>609</v>
      </c>
      <c r="K217" s="2" t="s">
        <v>609</v>
      </c>
      <c r="L217" s="2" t="s">
        <v>609</v>
      </c>
      <c r="M217" s="2" t="s">
        <v>609</v>
      </c>
      <c r="N217" s="2" t="s">
        <v>609</v>
      </c>
      <c r="O217" s="2" t="s">
        <v>609</v>
      </c>
      <c r="P217" s="2" t="s">
        <v>609</v>
      </c>
      <c r="Q217" s="2" t="s">
        <v>609</v>
      </c>
      <c r="R217" s="2" t="s">
        <v>609</v>
      </c>
      <c r="S217" s="2" t="s">
        <v>609</v>
      </c>
      <c r="T217" s="2" t="s">
        <v>609</v>
      </c>
      <c r="W217" s="2" t="str">
        <f t="shared" si="16"/>
        <v>Nej</v>
      </c>
      <c r="Y217" s="2" t="str">
        <f t="shared" si="17"/>
        <v>Nej</v>
      </c>
      <c r="Z217" s="2">
        <f t="shared" si="18"/>
        <v>0</v>
      </c>
      <c r="AA217" s="2">
        <f t="shared" si="19"/>
        <v>0</v>
      </c>
    </row>
    <row r="218" spans="1:27" ht="15" customHeight="1" x14ac:dyDescent="0.25">
      <c r="A218" s="2" t="s">
        <v>360</v>
      </c>
      <c r="B218" s="2" t="s">
        <v>353</v>
      </c>
      <c r="C218" s="2">
        <v>2017</v>
      </c>
      <c r="D218" s="2" t="s">
        <v>609</v>
      </c>
      <c r="E218" s="2" t="s">
        <v>609</v>
      </c>
      <c r="F218" s="2" t="s">
        <v>609</v>
      </c>
      <c r="G218" s="2" t="s">
        <v>609</v>
      </c>
      <c r="H218" s="2" t="s">
        <v>609</v>
      </c>
      <c r="I218" s="2" t="s">
        <v>609</v>
      </c>
      <c r="J218" s="2" t="s">
        <v>609</v>
      </c>
      <c r="K218" s="2" t="s">
        <v>609</v>
      </c>
      <c r="L218" s="2" t="s">
        <v>609</v>
      </c>
      <c r="M218" s="2" t="s">
        <v>609</v>
      </c>
      <c r="N218" s="2" t="s">
        <v>609</v>
      </c>
      <c r="O218" s="2" t="s">
        <v>609</v>
      </c>
      <c r="P218" s="2" t="s">
        <v>609</v>
      </c>
      <c r="Q218" s="2" t="s">
        <v>609</v>
      </c>
      <c r="R218" s="2" t="s">
        <v>609</v>
      </c>
      <c r="S218" s="2" t="s">
        <v>609</v>
      </c>
      <c r="T218" s="2" t="s">
        <v>609</v>
      </c>
      <c r="W218" s="2" t="str">
        <f t="shared" si="16"/>
        <v>Nej</v>
      </c>
      <c r="Y218" s="2" t="str">
        <f t="shared" si="17"/>
        <v>Nej</v>
      </c>
      <c r="Z218" s="2">
        <f t="shared" si="18"/>
        <v>0</v>
      </c>
      <c r="AA218" s="2">
        <f t="shared" si="19"/>
        <v>0</v>
      </c>
    </row>
    <row r="219" spans="1:27" ht="15" customHeight="1" x14ac:dyDescent="0.25">
      <c r="A219" s="2" t="s">
        <v>360</v>
      </c>
      <c r="B219" s="2" t="s">
        <v>354</v>
      </c>
      <c r="C219" s="2">
        <v>2017</v>
      </c>
      <c r="D219" s="2" t="s">
        <v>609</v>
      </c>
      <c r="E219" s="2" t="s">
        <v>609</v>
      </c>
      <c r="F219" s="2" t="s">
        <v>609</v>
      </c>
      <c r="G219" s="2" t="s">
        <v>609</v>
      </c>
      <c r="H219" s="2" t="s">
        <v>609</v>
      </c>
      <c r="I219" s="2" t="s">
        <v>609</v>
      </c>
      <c r="J219" s="2" t="s">
        <v>609</v>
      </c>
      <c r="K219" s="2" t="s">
        <v>609</v>
      </c>
      <c r="L219" s="2" t="s">
        <v>609</v>
      </c>
      <c r="M219" s="2" t="s">
        <v>609</v>
      </c>
      <c r="N219" s="2" t="s">
        <v>609</v>
      </c>
      <c r="O219" s="2" t="s">
        <v>609</v>
      </c>
      <c r="P219" s="2" t="s">
        <v>609</v>
      </c>
      <c r="Q219" s="2" t="s">
        <v>609</v>
      </c>
      <c r="R219" s="2" t="s">
        <v>609</v>
      </c>
      <c r="S219" s="2" t="s">
        <v>609</v>
      </c>
      <c r="T219" s="2" t="s">
        <v>609</v>
      </c>
      <c r="W219" s="2" t="str">
        <f t="shared" si="16"/>
        <v>Nej</v>
      </c>
      <c r="Y219" s="2" t="str">
        <f t="shared" si="17"/>
        <v>Nej</v>
      </c>
      <c r="Z219" s="2">
        <f t="shared" si="18"/>
        <v>0</v>
      </c>
      <c r="AA219" s="2">
        <f t="shared" si="19"/>
        <v>0</v>
      </c>
    </row>
    <row r="220" spans="1:27" ht="15" customHeight="1" x14ac:dyDescent="0.25">
      <c r="A220" s="2" t="s">
        <v>360</v>
      </c>
      <c r="B220" s="2" t="s">
        <v>362</v>
      </c>
      <c r="C220" s="2">
        <v>2017</v>
      </c>
      <c r="D220" s="2" t="s">
        <v>609</v>
      </c>
      <c r="E220" s="2" t="s">
        <v>609</v>
      </c>
      <c r="F220" s="2" t="s">
        <v>609</v>
      </c>
      <c r="G220" s="2" t="s">
        <v>609</v>
      </c>
      <c r="H220" s="2" t="s">
        <v>609</v>
      </c>
      <c r="I220" s="2" t="s">
        <v>609</v>
      </c>
      <c r="J220" s="2" t="s">
        <v>609</v>
      </c>
      <c r="K220" s="2" t="s">
        <v>609</v>
      </c>
      <c r="L220" s="2" t="s">
        <v>609</v>
      </c>
      <c r="M220" s="2" t="s">
        <v>609</v>
      </c>
      <c r="N220" s="2" t="s">
        <v>609</v>
      </c>
      <c r="O220" s="2" t="s">
        <v>609</v>
      </c>
      <c r="P220" s="2" t="s">
        <v>609</v>
      </c>
      <c r="Q220" s="2" t="s">
        <v>609</v>
      </c>
      <c r="R220" s="2" t="s">
        <v>609</v>
      </c>
      <c r="S220" s="2" t="s">
        <v>609</v>
      </c>
      <c r="T220" s="2" t="s">
        <v>609</v>
      </c>
      <c r="W220" s="2" t="str">
        <f t="shared" si="16"/>
        <v>Nej</v>
      </c>
      <c r="Y220" s="2" t="str">
        <f t="shared" si="17"/>
        <v>Nej</v>
      </c>
      <c r="Z220" s="2">
        <f t="shared" si="18"/>
        <v>0</v>
      </c>
      <c r="AA220" s="2">
        <f t="shared" si="19"/>
        <v>0</v>
      </c>
    </row>
    <row r="221" spans="1:27" ht="15" customHeight="1" x14ac:dyDescent="0.25">
      <c r="A221" s="2" t="s">
        <v>360</v>
      </c>
      <c r="B221" s="2" t="s">
        <v>355</v>
      </c>
      <c r="C221" s="2">
        <v>2017</v>
      </c>
      <c r="D221" s="2" t="s">
        <v>609</v>
      </c>
      <c r="E221" s="2" t="s">
        <v>609</v>
      </c>
      <c r="F221" s="2" t="s">
        <v>609</v>
      </c>
      <c r="G221" s="2" t="s">
        <v>609</v>
      </c>
      <c r="H221" s="2" t="s">
        <v>609</v>
      </c>
      <c r="I221" s="2" t="s">
        <v>609</v>
      </c>
      <c r="J221" s="2" t="s">
        <v>609</v>
      </c>
      <c r="K221" s="2" t="s">
        <v>609</v>
      </c>
      <c r="L221" s="2" t="s">
        <v>609</v>
      </c>
      <c r="M221" s="2" t="s">
        <v>609</v>
      </c>
      <c r="N221" s="2" t="s">
        <v>609</v>
      </c>
      <c r="O221" s="2" t="s">
        <v>609</v>
      </c>
      <c r="P221" s="2" t="s">
        <v>609</v>
      </c>
      <c r="Q221" s="2" t="s">
        <v>609</v>
      </c>
      <c r="R221" s="2" t="s">
        <v>609</v>
      </c>
      <c r="S221" s="2" t="s">
        <v>609</v>
      </c>
      <c r="T221" s="2" t="s">
        <v>609</v>
      </c>
      <c r="W221" s="2" t="str">
        <f t="shared" si="16"/>
        <v>Nej</v>
      </c>
      <c r="Y221" s="2" t="str">
        <f t="shared" si="17"/>
        <v>Nej</v>
      </c>
      <c r="Z221" s="2">
        <f t="shared" si="18"/>
        <v>0</v>
      </c>
      <c r="AA221" s="2">
        <f t="shared" si="19"/>
        <v>0</v>
      </c>
    </row>
    <row r="222" spans="1:27" ht="15" customHeight="1" x14ac:dyDescent="0.25">
      <c r="A222" s="2" t="s">
        <v>360</v>
      </c>
      <c r="B222" s="2" t="s">
        <v>356</v>
      </c>
      <c r="C222" s="2">
        <v>2017</v>
      </c>
      <c r="D222" s="2" t="s">
        <v>609</v>
      </c>
      <c r="E222" s="2" t="s">
        <v>609</v>
      </c>
      <c r="F222" s="2" t="s">
        <v>609</v>
      </c>
      <c r="G222" s="2" t="s">
        <v>609</v>
      </c>
      <c r="H222" s="2" t="s">
        <v>609</v>
      </c>
      <c r="I222" s="2" t="s">
        <v>609</v>
      </c>
      <c r="J222" s="2" t="s">
        <v>609</v>
      </c>
      <c r="K222" s="2" t="s">
        <v>609</v>
      </c>
      <c r="L222" s="2" t="s">
        <v>609</v>
      </c>
      <c r="M222" s="2" t="s">
        <v>609</v>
      </c>
      <c r="N222" s="2" t="s">
        <v>609</v>
      </c>
      <c r="O222" s="2" t="s">
        <v>609</v>
      </c>
      <c r="P222" s="2" t="s">
        <v>609</v>
      </c>
      <c r="Q222" s="2" t="s">
        <v>609</v>
      </c>
      <c r="R222" s="2" t="s">
        <v>609</v>
      </c>
      <c r="S222" s="2" t="s">
        <v>609</v>
      </c>
      <c r="T222" s="2" t="s">
        <v>609</v>
      </c>
      <c r="W222" s="2" t="str">
        <f t="shared" si="16"/>
        <v>Nej</v>
      </c>
      <c r="Y222" s="2" t="str">
        <f t="shared" si="17"/>
        <v>Nej</v>
      </c>
      <c r="Z222" s="2">
        <f t="shared" si="18"/>
        <v>0</v>
      </c>
      <c r="AA222" s="2">
        <f t="shared" si="19"/>
        <v>0</v>
      </c>
    </row>
    <row r="223" spans="1:27" ht="15" customHeight="1" x14ac:dyDescent="0.25">
      <c r="A223" s="2" t="s">
        <v>360</v>
      </c>
      <c r="B223" s="2" t="s">
        <v>357</v>
      </c>
      <c r="C223" s="2">
        <v>2017</v>
      </c>
      <c r="D223" s="2" t="s">
        <v>609</v>
      </c>
      <c r="E223" s="2" t="s">
        <v>609</v>
      </c>
      <c r="F223" s="2" t="s">
        <v>609</v>
      </c>
      <c r="G223" s="2" t="s">
        <v>609</v>
      </c>
      <c r="H223" s="2" t="s">
        <v>609</v>
      </c>
      <c r="I223" s="2" t="s">
        <v>609</v>
      </c>
      <c r="J223" s="2" t="s">
        <v>609</v>
      </c>
      <c r="K223" s="2" t="s">
        <v>609</v>
      </c>
      <c r="L223" s="2" t="s">
        <v>609</v>
      </c>
      <c r="M223" s="2" t="s">
        <v>609</v>
      </c>
      <c r="N223" s="2" t="s">
        <v>609</v>
      </c>
      <c r="O223" s="2" t="s">
        <v>609</v>
      </c>
      <c r="P223" s="2" t="s">
        <v>609</v>
      </c>
      <c r="Q223" s="2" t="s">
        <v>609</v>
      </c>
      <c r="R223" s="2" t="s">
        <v>609</v>
      </c>
      <c r="S223" s="2" t="s">
        <v>609</v>
      </c>
      <c r="T223" s="2" t="s">
        <v>609</v>
      </c>
      <c r="W223" s="2" t="str">
        <f t="shared" si="16"/>
        <v>Nej</v>
      </c>
      <c r="Y223" s="2" t="str">
        <f t="shared" si="17"/>
        <v>Nej</v>
      </c>
      <c r="Z223" s="2">
        <f t="shared" si="18"/>
        <v>0</v>
      </c>
      <c r="AA223" s="2">
        <f t="shared" si="19"/>
        <v>0</v>
      </c>
    </row>
    <row r="224" spans="1:27" ht="15" customHeight="1" x14ac:dyDescent="0.25">
      <c r="A224" s="2" t="s">
        <v>360</v>
      </c>
      <c r="B224" s="2" t="s">
        <v>358</v>
      </c>
      <c r="C224" s="2">
        <v>2017</v>
      </c>
      <c r="D224" s="2" t="s">
        <v>609</v>
      </c>
      <c r="E224" s="2" t="s">
        <v>609</v>
      </c>
      <c r="F224" s="2" t="s">
        <v>609</v>
      </c>
      <c r="G224" s="2" t="s">
        <v>609</v>
      </c>
      <c r="H224" s="2" t="s">
        <v>609</v>
      </c>
      <c r="I224" s="2" t="s">
        <v>609</v>
      </c>
      <c r="J224" s="2" t="s">
        <v>609</v>
      </c>
      <c r="K224" s="2" t="s">
        <v>609</v>
      </c>
      <c r="L224" s="2" t="s">
        <v>609</v>
      </c>
      <c r="M224" s="2" t="s">
        <v>609</v>
      </c>
      <c r="N224" s="2" t="s">
        <v>609</v>
      </c>
      <c r="O224" s="2" t="s">
        <v>609</v>
      </c>
      <c r="P224" s="2" t="s">
        <v>609</v>
      </c>
      <c r="Q224" s="2" t="s">
        <v>609</v>
      </c>
      <c r="R224" s="2" t="s">
        <v>609</v>
      </c>
      <c r="S224" s="2" t="s">
        <v>609</v>
      </c>
      <c r="T224" s="2" t="s">
        <v>609</v>
      </c>
      <c r="W224" s="2" t="str">
        <f t="shared" si="16"/>
        <v>Nej</v>
      </c>
      <c r="Y224" s="2" t="str">
        <f t="shared" si="17"/>
        <v>Nej</v>
      </c>
      <c r="Z224" s="2">
        <f t="shared" si="18"/>
        <v>0</v>
      </c>
      <c r="AA224" s="2">
        <f t="shared" si="19"/>
        <v>0</v>
      </c>
    </row>
    <row r="225" spans="1:27" ht="15" customHeight="1" x14ac:dyDescent="0.25">
      <c r="A225" s="2" t="s">
        <v>360</v>
      </c>
      <c r="B225" s="2" t="s">
        <v>363</v>
      </c>
      <c r="C225" s="2">
        <v>2017</v>
      </c>
      <c r="D225" s="2" t="s">
        <v>609</v>
      </c>
      <c r="E225" s="2" t="s">
        <v>609</v>
      </c>
      <c r="F225" s="2" t="s">
        <v>609</v>
      </c>
      <c r="G225" s="2" t="s">
        <v>609</v>
      </c>
      <c r="H225" s="2" t="s">
        <v>609</v>
      </c>
      <c r="I225" s="2" t="s">
        <v>609</v>
      </c>
      <c r="J225" s="2" t="s">
        <v>609</v>
      </c>
      <c r="K225" s="2" t="s">
        <v>609</v>
      </c>
      <c r="L225" s="2" t="s">
        <v>609</v>
      </c>
      <c r="M225" s="2" t="s">
        <v>609</v>
      </c>
      <c r="N225" s="2" t="s">
        <v>609</v>
      </c>
      <c r="O225" s="2" t="s">
        <v>609</v>
      </c>
      <c r="P225" s="2" t="s">
        <v>609</v>
      </c>
      <c r="Q225" s="2" t="s">
        <v>609</v>
      </c>
      <c r="R225" s="2" t="s">
        <v>609</v>
      </c>
      <c r="S225" s="2" t="s">
        <v>609</v>
      </c>
      <c r="T225" s="2" t="s">
        <v>609</v>
      </c>
      <c r="W225" s="2" t="str">
        <f t="shared" si="16"/>
        <v>Nej</v>
      </c>
      <c r="Y225" s="2" t="str">
        <f t="shared" si="17"/>
        <v>Nej</v>
      </c>
      <c r="Z225" s="2">
        <f t="shared" si="18"/>
        <v>0</v>
      </c>
      <c r="AA225" s="2">
        <f t="shared" si="19"/>
        <v>0</v>
      </c>
    </row>
    <row r="226" spans="1:27" ht="15" customHeight="1" x14ac:dyDescent="0.25">
      <c r="A226" s="2" t="s">
        <v>360</v>
      </c>
      <c r="B226" s="2" t="s">
        <v>359</v>
      </c>
      <c r="C226" s="2">
        <v>2017</v>
      </c>
      <c r="D226" s="2" t="s">
        <v>609</v>
      </c>
      <c r="E226" s="2" t="s">
        <v>609</v>
      </c>
      <c r="F226" s="2" t="s">
        <v>609</v>
      </c>
      <c r="G226" s="2" t="s">
        <v>609</v>
      </c>
      <c r="H226" s="2" t="s">
        <v>609</v>
      </c>
      <c r="I226" s="2" t="s">
        <v>609</v>
      </c>
      <c r="J226" s="2" t="s">
        <v>609</v>
      </c>
      <c r="K226" s="2" t="s">
        <v>609</v>
      </c>
      <c r="L226" s="2" t="s">
        <v>609</v>
      </c>
      <c r="M226" s="2" t="s">
        <v>609</v>
      </c>
      <c r="N226" s="2" t="s">
        <v>609</v>
      </c>
      <c r="O226" s="2" t="s">
        <v>609</v>
      </c>
      <c r="P226" s="2" t="s">
        <v>609</v>
      </c>
      <c r="Q226" s="2" t="s">
        <v>609</v>
      </c>
      <c r="R226" s="2" t="s">
        <v>609</v>
      </c>
      <c r="S226" s="2" t="s">
        <v>609</v>
      </c>
      <c r="T226" s="2" t="s">
        <v>609</v>
      </c>
      <c r="W226" s="2" t="str">
        <f t="shared" si="16"/>
        <v>Nej</v>
      </c>
      <c r="Y226" s="2" t="str">
        <f t="shared" si="17"/>
        <v>Nej</v>
      </c>
      <c r="Z226" s="2">
        <f t="shared" si="18"/>
        <v>0</v>
      </c>
      <c r="AA226" s="2">
        <f t="shared" si="19"/>
        <v>0</v>
      </c>
    </row>
    <row r="227" spans="1:27" ht="15" customHeight="1" x14ac:dyDescent="0.25">
      <c r="A227" s="2" t="s">
        <v>364</v>
      </c>
      <c r="B227" s="2" t="s">
        <v>365</v>
      </c>
      <c r="C227" s="2">
        <v>2017</v>
      </c>
      <c r="D227" s="2" t="s">
        <v>726</v>
      </c>
      <c r="E227" s="2" t="s">
        <v>726</v>
      </c>
      <c r="F227" s="2" t="s">
        <v>734</v>
      </c>
      <c r="G227" s="2">
        <v>2.2400000000000002</v>
      </c>
      <c r="H227" s="2">
        <v>350.5</v>
      </c>
      <c r="I227" s="2">
        <v>0.48399999999999999</v>
      </c>
      <c r="J227" s="2">
        <v>0.35</v>
      </c>
      <c r="K227" s="2" t="s">
        <v>726</v>
      </c>
      <c r="L227" s="2" t="s">
        <v>726</v>
      </c>
      <c r="M227" s="2" t="s">
        <v>726</v>
      </c>
      <c r="N227" s="2" t="s">
        <v>726</v>
      </c>
      <c r="O227" s="2" t="s">
        <v>726</v>
      </c>
      <c r="P227" s="2" t="s">
        <v>726</v>
      </c>
      <c r="Q227" s="2" t="s">
        <v>726</v>
      </c>
      <c r="R227" s="2" t="s">
        <v>726</v>
      </c>
      <c r="S227" s="2" t="s">
        <v>726</v>
      </c>
      <c r="T227" s="2" t="s">
        <v>726</v>
      </c>
      <c r="W227" s="2" t="str">
        <f t="shared" si="16"/>
        <v>Nej</v>
      </c>
      <c r="Y227" s="2" t="str">
        <f t="shared" si="17"/>
        <v>Nej</v>
      </c>
      <c r="Z227" s="2">
        <f t="shared" si="18"/>
        <v>0</v>
      </c>
      <c r="AA227" s="2">
        <f t="shared" si="19"/>
        <v>0</v>
      </c>
    </row>
    <row r="228" spans="1:27" ht="15" customHeight="1" x14ac:dyDescent="0.25">
      <c r="A228" s="2" t="s">
        <v>364</v>
      </c>
      <c r="B228" s="2" t="s">
        <v>366</v>
      </c>
      <c r="C228" s="2">
        <v>2017</v>
      </c>
      <c r="D228" s="2" t="s">
        <v>726</v>
      </c>
      <c r="E228" s="2" t="s">
        <v>726</v>
      </c>
      <c r="F228" s="2" t="s">
        <v>734</v>
      </c>
      <c r="G228" s="2">
        <v>2.2400000000000002</v>
      </c>
      <c r="H228" s="2">
        <v>350.5</v>
      </c>
      <c r="I228" s="2">
        <v>0.48399999999999999</v>
      </c>
      <c r="J228" s="2">
        <v>0.35</v>
      </c>
      <c r="K228" s="2" t="s">
        <v>726</v>
      </c>
      <c r="L228" s="2" t="s">
        <v>726</v>
      </c>
      <c r="M228" s="2" t="s">
        <v>726</v>
      </c>
      <c r="N228" s="2" t="s">
        <v>726</v>
      </c>
      <c r="O228" s="2" t="s">
        <v>726</v>
      </c>
      <c r="P228" s="2" t="s">
        <v>726</v>
      </c>
      <c r="Q228" s="2" t="s">
        <v>726</v>
      </c>
      <c r="R228" s="2" t="s">
        <v>726</v>
      </c>
      <c r="S228" s="2" t="s">
        <v>726</v>
      </c>
      <c r="T228" s="2" t="s">
        <v>726</v>
      </c>
      <c r="W228" s="2" t="str">
        <f t="shared" si="16"/>
        <v>Nej</v>
      </c>
      <c r="Y228" s="2" t="str">
        <f t="shared" si="17"/>
        <v>Nej</v>
      </c>
      <c r="Z228" s="2">
        <f t="shared" si="18"/>
        <v>0</v>
      </c>
      <c r="AA228" s="2">
        <f t="shared" si="19"/>
        <v>0</v>
      </c>
    </row>
    <row r="229" spans="1:27" ht="15" customHeight="1" x14ac:dyDescent="0.25">
      <c r="A229" s="2" t="s">
        <v>367</v>
      </c>
      <c r="B229" s="2" t="s">
        <v>368</v>
      </c>
      <c r="C229" s="2">
        <v>2017</v>
      </c>
      <c r="D229" s="2" t="s">
        <v>726</v>
      </c>
      <c r="E229" s="2" t="s">
        <v>726</v>
      </c>
      <c r="F229" s="2" t="s">
        <v>734</v>
      </c>
      <c r="G229" s="2">
        <v>2.2400000000000002</v>
      </c>
      <c r="H229" s="2">
        <v>350.5</v>
      </c>
      <c r="I229" s="2">
        <v>0.48399999999999999</v>
      </c>
      <c r="J229" s="2">
        <v>0.35</v>
      </c>
      <c r="K229" s="2" t="s">
        <v>726</v>
      </c>
      <c r="L229" s="2" t="s">
        <v>726</v>
      </c>
      <c r="M229" s="2" t="s">
        <v>726</v>
      </c>
      <c r="N229" s="2" t="s">
        <v>726</v>
      </c>
      <c r="O229" s="2" t="s">
        <v>726</v>
      </c>
      <c r="P229" s="2" t="s">
        <v>726</v>
      </c>
      <c r="Q229" s="2" t="s">
        <v>726</v>
      </c>
      <c r="R229" s="2" t="s">
        <v>726</v>
      </c>
      <c r="S229" s="2" t="s">
        <v>726</v>
      </c>
      <c r="T229" s="2" t="s">
        <v>726</v>
      </c>
      <c r="W229" s="2" t="str">
        <f t="shared" si="16"/>
        <v>Nej</v>
      </c>
      <c r="Y229" s="2" t="str">
        <f t="shared" si="17"/>
        <v>Nej</v>
      </c>
      <c r="Z229" s="2">
        <f t="shared" si="18"/>
        <v>0</v>
      </c>
      <c r="AA229" s="2">
        <f t="shared" si="19"/>
        <v>0</v>
      </c>
    </row>
    <row r="230" spans="1:27" ht="15" customHeight="1" x14ac:dyDescent="0.25">
      <c r="A230" s="2" t="s">
        <v>367</v>
      </c>
      <c r="B230" s="2" t="s">
        <v>369</v>
      </c>
      <c r="C230" s="2">
        <v>2017</v>
      </c>
      <c r="D230" s="2" t="s">
        <v>726</v>
      </c>
      <c r="E230" s="2" t="s">
        <v>726</v>
      </c>
      <c r="F230" s="2" t="s">
        <v>734</v>
      </c>
      <c r="G230" s="2">
        <v>2.2400000000000002</v>
      </c>
      <c r="H230" s="2">
        <v>350.5</v>
      </c>
      <c r="I230" s="2">
        <v>0.48399999999999999</v>
      </c>
      <c r="J230" s="2">
        <v>0.35</v>
      </c>
      <c r="K230" s="2" t="s">
        <v>726</v>
      </c>
      <c r="L230" s="2" t="s">
        <v>726</v>
      </c>
      <c r="M230" s="2" t="s">
        <v>726</v>
      </c>
      <c r="N230" s="2" t="s">
        <v>726</v>
      </c>
      <c r="O230" s="2" t="s">
        <v>726</v>
      </c>
      <c r="P230" s="2" t="s">
        <v>726</v>
      </c>
      <c r="Q230" s="2" t="s">
        <v>726</v>
      </c>
      <c r="R230" s="2" t="s">
        <v>726</v>
      </c>
      <c r="S230" s="2" t="s">
        <v>726</v>
      </c>
      <c r="T230" s="2" t="s">
        <v>726</v>
      </c>
      <c r="W230" s="2" t="str">
        <f t="shared" si="16"/>
        <v>Nej</v>
      </c>
      <c r="Y230" s="2" t="str">
        <f t="shared" si="17"/>
        <v>Nej</v>
      </c>
      <c r="Z230" s="2">
        <f t="shared" si="18"/>
        <v>0</v>
      </c>
      <c r="AA230" s="2">
        <f t="shared" si="19"/>
        <v>0</v>
      </c>
    </row>
    <row r="231" spans="1:27" ht="15" customHeight="1" x14ac:dyDescent="0.25">
      <c r="A231" s="2" t="s">
        <v>370</v>
      </c>
      <c r="B231" s="2" t="s">
        <v>371</v>
      </c>
      <c r="C231" s="2">
        <v>2017</v>
      </c>
      <c r="D231" s="2" t="s">
        <v>726</v>
      </c>
      <c r="E231" s="2" t="s">
        <v>726</v>
      </c>
      <c r="F231" s="2" t="s">
        <v>609</v>
      </c>
      <c r="G231" s="2">
        <v>2.2400000000000002</v>
      </c>
      <c r="H231" s="2">
        <v>350.5</v>
      </c>
      <c r="I231" s="2">
        <v>0.48399999999999999</v>
      </c>
      <c r="J231" s="2">
        <v>0.35</v>
      </c>
      <c r="K231" s="2" t="s">
        <v>726</v>
      </c>
      <c r="L231" s="2" t="s">
        <v>726</v>
      </c>
      <c r="M231" s="2" t="s">
        <v>726</v>
      </c>
      <c r="N231" s="2" t="s">
        <v>726</v>
      </c>
      <c r="O231" s="2" t="s">
        <v>726</v>
      </c>
      <c r="P231" s="2" t="s">
        <v>726</v>
      </c>
      <c r="Q231" s="2" t="s">
        <v>726</v>
      </c>
      <c r="R231" s="2" t="s">
        <v>726</v>
      </c>
      <c r="S231" s="2" t="s">
        <v>726</v>
      </c>
      <c r="T231" s="2" t="s">
        <v>726</v>
      </c>
      <c r="W231" s="2" t="str">
        <f t="shared" si="16"/>
        <v>Nej</v>
      </c>
      <c r="Y231" s="2" t="str">
        <f t="shared" si="17"/>
        <v>Nej</v>
      </c>
      <c r="Z231" s="2">
        <f t="shared" si="18"/>
        <v>0</v>
      </c>
      <c r="AA231" s="2">
        <f t="shared" si="19"/>
        <v>0</v>
      </c>
    </row>
    <row r="232" spans="1:27" ht="15" customHeight="1" x14ac:dyDescent="0.25">
      <c r="A232" s="2" t="s">
        <v>372</v>
      </c>
      <c r="B232" s="2" t="s">
        <v>373</v>
      </c>
      <c r="C232" s="2">
        <v>2017</v>
      </c>
      <c r="D232" s="2">
        <v>15.573</v>
      </c>
      <c r="E232" s="2" t="s">
        <v>726</v>
      </c>
      <c r="F232" s="2" t="s">
        <v>981</v>
      </c>
      <c r="G232" s="2">
        <v>1.1000000000000001</v>
      </c>
      <c r="H232" s="2">
        <v>0</v>
      </c>
      <c r="I232" s="2">
        <v>0</v>
      </c>
      <c r="J232" s="2">
        <v>0</v>
      </c>
      <c r="K232" s="2">
        <v>433.45800000000003</v>
      </c>
      <c r="L232" s="2">
        <v>0.34200000000000003</v>
      </c>
      <c r="M232" s="2">
        <v>0</v>
      </c>
      <c r="N232" s="2">
        <v>0</v>
      </c>
      <c r="O232" s="2">
        <v>0</v>
      </c>
      <c r="P232" s="2">
        <v>4.4630000000000001</v>
      </c>
      <c r="Q232" s="2">
        <v>0.35</v>
      </c>
      <c r="R232" s="2">
        <v>0.42</v>
      </c>
      <c r="S232" s="2">
        <v>0.93899999999999995</v>
      </c>
      <c r="T232" s="2">
        <v>0</v>
      </c>
      <c r="W232" s="2" t="str">
        <f t="shared" si="16"/>
        <v>Ja</v>
      </c>
      <c r="Y232" s="2" t="str">
        <f t="shared" si="17"/>
        <v>Ja</v>
      </c>
      <c r="Z232" s="2">
        <f t="shared" si="18"/>
        <v>433.45800000000003</v>
      </c>
      <c r="AA232" s="2">
        <f t="shared" si="19"/>
        <v>0</v>
      </c>
    </row>
    <row r="233" spans="1:27" ht="15" customHeight="1" x14ac:dyDescent="0.25">
      <c r="A233" s="2" t="s">
        <v>374</v>
      </c>
      <c r="B233" s="2" t="s">
        <v>375</v>
      </c>
      <c r="C233" s="2">
        <v>2017</v>
      </c>
      <c r="D233" s="2">
        <v>0.42899999999999999</v>
      </c>
      <c r="E233" s="2" t="s">
        <v>726</v>
      </c>
      <c r="F233" s="2" t="s">
        <v>982</v>
      </c>
      <c r="G233" s="2">
        <v>2.2400000000000002</v>
      </c>
      <c r="H233" s="2">
        <v>350.5</v>
      </c>
      <c r="I233" s="2">
        <v>0.48399999999999999</v>
      </c>
      <c r="J233" s="2">
        <v>0.35</v>
      </c>
      <c r="K233" s="2" t="s">
        <v>726</v>
      </c>
      <c r="L233" s="2" t="s">
        <v>726</v>
      </c>
      <c r="M233" s="2" t="s">
        <v>726</v>
      </c>
      <c r="N233" s="2" t="s">
        <v>726</v>
      </c>
      <c r="O233" s="2" t="s">
        <v>726</v>
      </c>
      <c r="P233" s="2" t="s">
        <v>726</v>
      </c>
      <c r="Q233" s="2" t="s">
        <v>726</v>
      </c>
      <c r="R233" s="2" t="s">
        <v>726</v>
      </c>
      <c r="S233" s="2" t="s">
        <v>726</v>
      </c>
      <c r="T233" s="2" t="s">
        <v>726</v>
      </c>
      <c r="W233" s="2" t="str">
        <f t="shared" si="16"/>
        <v>Nej</v>
      </c>
      <c r="Y233" s="2" t="str">
        <f t="shared" si="17"/>
        <v>Nej</v>
      </c>
      <c r="Z233" s="2">
        <f t="shared" si="18"/>
        <v>0</v>
      </c>
      <c r="AA233" s="2">
        <f t="shared" si="19"/>
        <v>0</v>
      </c>
    </row>
    <row r="234" spans="1:27" ht="15" customHeight="1" x14ac:dyDescent="0.25">
      <c r="A234" s="2" t="s">
        <v>374</v>
      </c>
      <c r="B234" s="2" t="s">
        <v>376</v>
      </c>
      <c r="C234" s="2">
        <v>2017</v>
      </c>
      <c r="D234" s="2">
        <v>3.7650000000000001</v>
      </c>
      <c r="E234" s="2">
        <v>1.4930000000000001</v>
      </c>
      <c r="F234" s="2" t="s">
        <v>983</v>
      </c>
      <c r="G234" s="2">
        <v>2.2400000000000002</v>
      </c>
      <c r="H234" s="2">
        <v>350.5</v>
      </c>
      <c r="I234" s="2">
        <v>0.48399999999999999</v>
      </c>
      <c r="J234" s="2">
        <v>0.35</v>
      </c>
      <c r="K234" s="2" t="s">
        <v>726</v>
      </c>
      <c r="L234" s="2" t="s">
        <v>726</v>
      </c>
      <c r="M234" s="2" t="s">
        <v>726</v>
      </c>
      <c r="N234" s="2" t="s">
        <v>726</v>
      </c>
      <c r="O234" s="2" t="s">
        <v>726</v>
      </c>
      <c r="P234" s="2" t="s">
        <v>726</v>
      </c>
      <c r="Q234" s="2" t="s">
        <v>726</v>
      </c>
      <c r="R234" s="2" t="s">
        <v>726</v>
      </c>
      <c r="S234" s="2" t="s">
        <v>726</v>
      </c>
      <c r="T234" s="2" t="s">
        <v>726</v>
      </c>
      <c r="W234" s="2" t="str">
        <f t="shared" si="16"/>
        <v>Nej</v>
      </c>
      <c r="Y234" s="2" t="str">
        <f t="shared" si="17"/>
        <v>Nej</v>
      </c>
      <c r="Z234" s="2">
        <f t="shared" si="18"/>
        <v>0</v>
      </c>
      <c r="AA234" s="2">
        <f t="shared" si="19"/>
        <v>0</v>
      </c>
    </row>
    <row r="235" spans="1:27" ht="15" customHeight="1" x14ac:dyDescent="0.25">
      <c r="A235" s="2" t="s">
        <v>374</v>
      </c>
      <c r="B235" s="2" t="s">
        <v>377</v>
      </c>
      <c r="C235" s="2">
        <v>2017</v>
      </c>
      <c r="D235" s="2">
        <v>0.55400000000000005</v>
      </c>
      <c r="E235" s="2" t="s">
        <v>726</v>
      </c>
      <c r="F235" s="2" t="s">
        <v>983</v>
      </c>
      <c r="G235" s="2">
        <v>2.2400000000000002</v>
      </c>
      <c r="H235" s="2">
        <v>350.5</v>
      </c>
      <c r="I235" s="2">
        <v>0.48399999999999999</v>
      </c>
      <c r="J235" s="2">
        <v>0.35</v>
      </c>
      <c r="K235" s="2" t="s">
        <v>726</v>
      </c>
      <c r="L235" s="2" t="s">
        <v>726</v>
      </c>
      <c r="M235" s="2" t="s">
        <v>726</v>
      </c>
      <c r="N235" s="2" t="s">
        <v>726</v>
      </c>
      <c r="O235" s="2" t="s">
        <v>726</v>
      </c>
      <c r="P235" s="2" t="s">
        <v>726</v>
      </c>
      <c r="Q235" s="2" t="s">
        <v>726</v>
      </c>
      <c r="R235" s="2" t="s">
        <v>726</v>
      </c>
      <c r="S235" s="2" t="s">
        <v>726</v>
      </c>
      <c r="T235" s="2" t="s">
        <v>726</v>
      </c>
      <c r="W235" s="2" t="str">
        <f t="shared" si="16"/>
        <v>Nej</v>
      </c>
      <c r="Y235" s="2" t="str">
        <f t="shared" si="17"/>
        <v>Nej</v>
      </c>
      <c r="Z235" s="2">
        <f t="shared" si="18"/>
        <v>0</v>
      </c>
      <c r="AA235" s="2">
        <f t="shared" si="19"/>
        <v>0</v>
      </c>
    </row>
    <row r="236" spans="1:27" ht="15" customHeight="1" x14ac:dyDescent="0.25">
      <c r="A236" s="2" t="s">
        <v>378</v>
      </c>
      <c r="B236" s="2" t="s">
        <v>379</v>
      </c>
      <c r="C236" s="2">
        <v>2017</v>
      </c>
      <c r="D236" s="2" t="s">
        <v>609</v>
      </c>
      <c r="E236" s="2" t="s">
        <v>609</v>
      </c>
      <c r="F236" s="2" t="s">
        <v>609</v>
      </c>
      <c r="G236" s="2" t="s">
        <v>609</v>
      </c>
      <c r="H236" s="2" t="s">
        <v>609</v>
      </c>
      <c r="I236" s="2" t="s">
        <v>609</v>
      </c>
      <c r="J236" s="2" t="s">
        <v>609</v>
      </c>
      <c r="K236" s="2" t="s">
        <v>609</v>
      </c>
      <c r="L236" s="2" t="s">
        <v>609</v>
      </c>
      <c r="M236" s="2" t="s">
        <v>609</v>
      </c>
      <c r="N236" s="2" t="s">
        <v>609</v>
      </c>
      <c r="O236" s="2" t="s">
        <v>609</v>
      </c>
      <c r="P236" s="2" t="s">
        <v>609</v>
      </c>
      <c r="Q236" s="2" t="s">
        <v>609</v>
      </c>
      <c r="R236" s="2" t="s">
        <v>609</v>
      </c>
      <c r="S236" s="2" t="s">
        <v>609</v>
      </c>
      <c r="T236" s="2" t="s">
        <v>609</v>
      </c>
      <c r="W236" s="2" t="str">
        <f t="shared" si="16"/>
        <v>Nej</v>
      </c>
      <c r="Y236" s="2" t="str">
        <f t="shared" si="17"/>
        <v>Nej</v>
      </c>
      <c r="Z236" s="2">
        <f t="shared" si="18"/>
        <v>0</v>
      </c>
      <c r="AA236" s="2">
        <f t="shared" si="19"/>
        <v>0</v>
      </c>
    </row>
    <row r="237" spans="1:27" ht="15" customHeight="1" x14ac:dyDescent="0.25">
      <c r="A237" s="2" t="s">
        <v>380</v>
      </c>
      <c r="B237" s="2" t="s">
        <v>381</v>
      </c>
      <c r="C237" s="2">
        <v>2017</v>
      </c>
      <c r="D237" s="2">
        <v>0.15</v>
      </c>
      <c r="E237" s="2">
        <v>8.6</v>
      </c>
      <c r="F237" s="2" t="s">
        <v>984</v>
      </c>
      <c r="G237" s="2">
        <v>1.1000000000000001</v>
      </c>
      <c r="H237" s="2">
        <v>0</v>
      </c>
      <c r="I237" s="2">
        <v>0</v>
      </c>
      <c r="J237" s="2">
        <v>0</v>
      </c>
      <c r="K237" s="2" t="s">
        <v>726</v>
      </c>
      <c r="L237" s="2" t="s">
        <v>726</v>
      </c>
      <c r="M237" s="2" t="s">
        <v>726</v>
      </c>
      <c r="N237" s="2" t="s">
        <v>726</v>
      </c>
      <c r="O237" s="2" t="s">
        <v>726</v>
      </c>
      <c r="P237" s="2" t="s">
        <v>726</v>
      </c>
      <c r="Q237" s="2" t="s">
        <v>726</v>
      </c>
      <c r="R237" s="2" t="s">
        <v>726</v>
      </c>
      <c r="S237" s="2" t="s">
        <v>726</v>
      </c>
      <c r="T237" s="2" t="s">
        <v>726</v>
      </c>
      <c r="W237" s="2" t="str">
        <f t="shared" si="16"/>
        <v>Ja</v>
      </c>
      <c r="Y237" s="2" t="str">
        <f t="shared" si="17"/>
        <v>Nej</v>
      </c>
      <c r="Z237" s="2">
        <f t="shared" si="18"/>
        <v>0</v>
      </c>
      <c r="AA237" s="2">
        <f t="shared" si="19"/>
        <v>0</v>
      </c>
    </row>
    <row r="238" spans="1:27" ht="15" customHeight="1" x14ac:dyDescent="0.25">
      <c r="A238" s="2" t="s">
        <v>382</v>
      </c>
      <c r="B238" s="2" t="s">
        <v>383</v>
      </c>
      <c r="C238" s="2">
        <v>2017</v>
      </c>
      <c r="D238" s="2" t="s">
        <v>609</v>
      </c>
      <c r="E238" s="2" t="s">
        <v>609</v>
      </c>
      <c r="F238" s="2" t="s">
        <v>609</v>
      </c>
      <c r="G238" s="2" t="s">
        <v>609</v>
      </c>
      <c r="H238" s="2" t="s">
        <v>609</v>
      </c>
      <c r="I238" s="2" t="s">
        <v>609</v>
      </c>
      <c r="J238" s="2" t="s">
        <v>609</v>
      </c>
      <c r="K238" s="2" t="s">
        <v>609</v>
      </c>
      <c r="L238" s="2" t="s">
        <v>609</v>
      </c>
      <c r="M238" s="2" t="s">
        <v>609</v>
      </c>
      <c r="N238" s="2" t="s">
        <v>609</v>
      </c>
      <c r="O238" s="2" t="s">
        <v>609</v>
      </c>
      <c r="P238" s="2" t="s">
        <v>609</v>
      </c>
      <c r="Q238" s="2" t="s">
        <v>609</v>
      </c>
      <c r="R238" s="2" t="s">
        <v>609</v>
      </c>
      <c r="S238" s="2" t="s">
        <v>609</v>
      </c>
      <c r="T238" s="2" t="s">
        <v>609</v>
      </c>
      <c r="W238" s="2" t="str">
        <f t="shared" si="16"/>
        <v>Nej</v>
      </c>
      <c r="Y238" s="2" t="str">
        <f t="shared" si="17"/>
        <v>Nej</v>
      </c>
      <c r="Z238" s="2">
        <f t="shared" si="18"/>
        <v>0</v>
      </c>
      <c r="AA238" s="2">
        <f t="shared" si="19"/>
        <v>0</v>
      </c>
    </row>
    <row r="239" spans="1:27" ht="15" customHeight="1" x14ac:dyDescent="0.25">
      <c r="A239" s="2" t="s">
        <v>382</v>
      </c>
      <c r="B239" s="2" t="s">
        <v>384</v>
      </c>
      <c r="C239" s="2">
        <v>2017</v>
      </c>
      <c r="D239" s="2" t="s">
        <v>609</v>
      </c>
      <c r="E239" s="2" t="s">
        <v>609</v>
      </c>
      <c r="F239" s="2" t="s">
        <v>609</v>
      </c>
      <c r="G239" s="2" t="s">
        <v>609</v>
      </c>
      <c r="H239" s="2" t="s">
        <v>609</v>
      </c>
      <c r="I239" s="2" t="s">
        <v>609</v>
      </c>
      <c r="J239" s="2" t="s">
        <v>609</v>
      </c>
      <c r="K239" s="2" t="s">
        <v>609</v>
      </c>
      <c r="L239" s="2" t="s">
        <v>609</v>
      </c>
      <c r="M239" s="2" t="s">
        <v>609</v>
      </c>
      <c r="N239" s="2" t="s">
        <v>609</v>
      </c>
      <c r="O239" s="2" t="s">
        <v>609</v>
      </c>
      <c r="P239" s="2" t="s">
        <v>609</v>
      </c>
      <c r="Q239" s="2" t="s">
        <v>609</v>
      </c>
      <c r="R239" s="2" t="s">
        <v>609</v>
      </c>
      <c r="S239" s="2" t="s">
        <v>609</v>
      </c>
      <c r="T239" s="2" t="s">
        <v>609</v>
      </c>
      <c r="W239" s="2" t="str">
        <f t="shared" si="16"/>
        <v>Nej</v>
      </c>
      <c r="Y239" s="2" t="str">
        <f t="shared" si="17"/>
        <v>Nej</v>
      </c>
      <c r="Z239" s="2">
        <f t="shared" si="18"/>
        <v>0</v>
      </c>
      <c r="AA239" s="2">
        <f t="shared" si="19"/>
        <v>0</v>
      </c>
    </row>
    <row r="240" spans="1:27" ht="15" customHeight="1" x14ac:dyDescent="0.25">
      <c r="A240" s="2" t="s">
        <v>382</v>
      </c>
      <c r="B240" s="2" t="s">
        <v>385</v>
      </c>
      <c r="C240" s="2">
        <v>2017</v>
      </c>
      <c r="D240" s="2" t="s">
        <v>609</v>
      </c>
      <c r="E240" s="2" t="s">
        <v>609</v>
      </c>
      <c r="F240" s="2" t="s">
        <v>609</v>
      </c>
      <c r="G240" s="2" t="s">
        <v>609</v>
      </c>
      <c r="H240" s="2" t="s">
        <v>609</v>
      </c>
      <c r="I240" s="2" t="s">
        <v>609</v>
      </c>
      <c r="J240" s="2" t="s">
        <v>609</v>
      </c>
      <c r="K240" s="2" t="s">
        <v>609</v>
      </c>
      <c r="L240" s="2" t="s">
        <v>609</v>
      </c>
      <c r="M240" s="2" t="s">
        <v>609</v>
      </c>
      <c r="N240" s="2" t="s">
        <v>609</v>
      </c>
      <c r="O240" s="2" t="s">
        <v>609</v>
      </c>
      <c r="P240" s="2" t="s">
        <v>609</v>
      </c>
      <c r="Q240" s="2" t="s">
        <v>609</v>
      </c>
      <c r="R240" s="2" t="s">
        <v>609</v>
      </c>
      <c r="S240" s="2" t="s">
        <v>609</v>
      </c>
      <c r="T240" s="2" t="s">
        <v>609</v>
      </c>
      <c r="W240" s="2" t="str">
        <f t="shared" si="16"/>
        <v>Nej</v>
      </c>
      <c r="Y240" s="2" t="str">
        <f t="shared" si="17"/>
        <v>Nej</v>
      </c>
      <c r="Z240" s="2">
        <f t="shared" si="18"/>
        <v>0</v>
      </c>
      <c r="AA240" s="2">
        <f t="shared" si="19"/>
        <v>0</v>
      </c>
    </row>
    <row r="241" spans="1:27" ht="15" customHeight="1" x14ac:dyDescent="0.25">
      <c r="A241" s="2" t="s">
        <v>386</v>
      </c>
      <c r="B241" s="2" t="s">
        <v>387</v>
      </c>
      <c r="C241" s="2">
        <v>2017</v>
      </c>
      <c r="D241" s="2" t="s">
        <v>726</v>
      </c>
      <c r="E241" s="2" t="s">
        <v>726</v>
      </c>
      <c r="F241" s="2" t="s">
        <v>609</v>
      </c>
      <c r="G241" s="2">
        <v>2.2400000000000002</v>
      </c>
      <c r="H241" s="2">
        <v>350.5</v>
      </c>
      <c r="I241" s="2">
        <v>0.48399999999999999</v>
      </c>
      <c r="J241" s="2">
        <v>0.35</v>
      </c>
      <c r="K241" s="2" t="s">
        <v>726</v>
      </c>
      <c r="L241" s="2" t="s">
        <v>726</v>
      </c>
      <c r="M241" s="2" t="s">
        <v>726</v>
      </c>
      <c r="N241" s="2" t="s">
        <v>726</v>
      </c>
      <c r="O241" s="2" t="s">
        <v>726</v>
      </c>
      <c r="P241" s="2" t="s">
        <v>726</v>
      </c>
      <c r="Q241" s="2" t="s">
        <v>726</v>
      </c>
      <c r="R241" s="2" t="s">
        <v>726</v>
      </c>
      <c r="S241" s="2" t="s">
        <v>726</v>
      </c>
      <c r="T241" s="2" t="s">
        <v>726</v>
      </c>
      <c r="W241" s="2" t="str">
        <f t="shared" si="16"/>
        <v>Nej</v>
      </c>
      <c r="Y241" s="2" t="str">
        <f t="shared" si="17"/>
        <v>Nej</v>
      </c>
      <c r="Z241" s="2">
        <f t="shared" si="18"/>
        <v>0</v>
      </c>
      <c r="AA241" s="2">
        <f t="shared" si="19"/>
        <v>0</v>
      </c>
    </row>
    <row r="242" spans="1:27" ht="15" customHeight="1" x14ac:dyDescent="0.25">
      <c r="A242" s="2" t="s">
        <v>388</v>
      </c>
      <c r="B242" s="2" t="s">
        <v>389</v>
      </c>
      <c r="C242" s="2">
        <v>2017</v>
      </c>
      <c r="D242" s="2" t="s">
        <v>609</v>
      </c>
      <c r="E242" s="2" t="s">
        <v>609</v>
      </c>
      <c r="F242" s="2" t="s">
        <v>609</v>
      </c>
      <c r="G242" s="2" t="s">
        <v>609</v>
      </c>
      <c r="H242" s="2" t="s">
        <v>609</v>
      </c>
      <c r="I242" s="2" t="s">
        <v>609</v>
      </c>
      <c r="J242" s="2" t="s">
        <v>609</v>
      </c>
      <c r="K242" s="2" t="s">
        <v>609</v>
      </c>
      <c r="L242" s="2" t="s">
        <v>609</v>
      </c>
      <c r="M242" s="2" t="s">
        <v>609</v>
      </c>
      <c r="N242" s="2" t="s">
        <v>609</v>
      </c>
      <c r="O242" s="2" t="s">
        <v>609</v>
      </c>
      <c r="P242" s="2" t="s">
        <v>609</v>
      </c>
      <c r="Q242" s="2" t="s">
        <v>609</v>
      </c>
      <c r="R242" s="2" t="s">
        <v>609</v>
      </c>
      <c r="S242" s="2" t="s">
        <v>609</v>
      </c>
      <c r="T242" s="2" t="s">
        <v>609</v>
      </c>
      <c r="W242" s="2" t="str">
        <f t="shared" si="16"/>
        <v>Nej</v>
      </c>
      <c r="Y242" s="2" t="str">
        <f t="shared" si="17"/>
        <v>Nej</v>
      </c>
      <c r="Z242" s="2">
        <f t="shared" si="18"/>
        <v>0</v>
      </c>
      <c r="AA242" s="2">
        <f t="shared" si="19"/>
        <v>0</v>
      </c>
    </row>
    <row r="243" spans="1:27" ht="15" customHeight="1" x14ac:dyDescent="0.25">
      <c r="A243" s="2" t="s">
        <v>388</v>
      </c>
      <c r="B243" s="2" t="s">
        <v>390</v>
      </c>
      <c r="C243" s="2">
        <v>2017</v>
      </c>
      <c r="D243" s="2" t="s">
        <v>609</v>
      </c>
      <c r="E243" s="2" t="s">
        <v>609</v>
      </c>
      <c r="F243" s="2" t="s">
        <v>609</v>
      </c>
      <c r="G243" s="2" t="s">
        <v>609</v>
      </c>
      <c r="H243" s="2" t="s">
        <v>609</v>
      </c>
      <c r="I243" s="2" t="s">
        <v>609</v>
      </c>
      <c r="J243" s="2" t="s">
        <v>609</v>
      </c>
      <c r="K243" s="2" t="s">
        <v>609</v>
      </c>
      <c r="L243" s="2" t="s">
        <v>609</v>
      </c>
      <c r="M243" s="2" t="s">
        <v>609</v>
      </c>
      <c r="N243" s="2" t="s">
        <v>609</v>
      </c>
      <c r="O243" s="2" t="s">
        <v>609</v>
      </c>
      <c r="P243" s="2" t="s">
        <v>609</v>
      </c>
      <c r="Q243" s="2" t="s">
        <v>609</v>
      </c>
      <c r="R243" s="2" t="s">
        <v>609</v>
      </c>
      <c r="S243" s="2" t="s">
        <v>609</v>
      </c>
      <c r="T243" s="2" t="s">
        <v>609</v>
      </c>
      <c r="W243" s="2" t="str">
        <f t="shared" si="16"/>
        <v>Nej</v>
      </c>
      <c r="Y243" s="2" t="str">
        <f t="shared" si="17"/>
        <v>Nej</v>
      </c>
      <c r="Z243" s="2">
        <f t="shared" si="18"/>
        <v>0</v>
      </c>
      <c r="AA243" s="2">
        <f t="shared" si="19"/>
        <v>0</v>
      </c>
    </row>
    <row r="244" spans="1:27" ht="15" customHeight="1" x14ac:dyDescent="0.25">
      <c r="A244" s="2" t="s">
        <v>391</v>
      </c>
      <c r="B244" s="2" t="s">
        <v>392</v>
      </c>
      <c r="C244" s="2">
        <v>2017</v>
      </c>
      <c r="D244" s="2">
        <v>1.7</v>
      </c>
      <c r="E244" s="2">
        <v>2.9</v>
      </c>
      <c r="F244" s="2" t="s">
        <v>985</v>
      </c>
      <c r="G244" s="2">
        <v>0</v>
      </c>
      <c r="H244" s="2">
        <v>5</v>
      </c>
      <c r="I244" s="2">
        <v>0</v>
      </c>
      <c r="J244" s="2">
        <v>0.5</v>
      </c>
      <c r="K244" s="2" t="s">
        <v>726</v>
      </c>
      <c r="L244" s="2" t="s">
        <v>726</v>
      </c>
      <c r="M244" s="2" t="s">
        <v>726</v>
      </c>
      <c r="N244" s="2" t="s">
        <v>726</v>
      </c>
      <c r="O244" s="2" t="s">
        <v>726</v>
      </c>
      <c r="P244" s="2" t="s">
        <v>726</v>
      </c>
      <c r="Q244" s="2" t="s">
        <v>726</v>
      </c>
      <c r="R244" s="2" t="s">
        <v>726</v>
      </c>
      <c r="S244" s="2" t="s">
        <v>726</v>
      </c>
      <c r="T244" s="2" t="s">
        <v>726</v>
      </c>
      <c r="W244" s="2" t="str">
        <f t="shared" si="16"/>
        <v>Ja</v>
      </c>
      <c r="Y244" s="2" t="str">
        <f t="shared" si="17"/>
        <v>Nej</v>
      </c>
      <c r="Z244" s="2">
        <f t="shared" si="18"/>
        <v>0</v>
      </c>
      <c r="AA244" s="2">
        <f t="shared" si="19"/>
        <v>0</v>
      </c>
    </row>
    <row r="245" spans="1:27" ht="15" customHeight="1" x14ac:dyDescent="0.25">
      <c r="A245" s="2" t="s">
        <v>393</v>
      </c>
      <c r="B245" s="2" t="s">
        <v>394</v>
      </c>
      <c r="C245" s="2">
        <v>2017</v>
      </c>
      <c r="D245" s="2" t="s">
        <v>726</v>
      </c>
      <c r="E245" s="2" t="s">
        <v>726</v>
      </c>
      <c r="F245" s="2" t="s">
        <v>609</v>
      </c>
      <c r="G245" s="2">
        <v>2.2400000000000002</v>
      </c>
      <c r="H245" s="2">
        <v>350.5</v>
      </c>
      <c r="I245" s="2">
        <v>0.48399999999999999</v>
      </c>
      <c r="J245" s="2">
        <v>0.35</v>
      </c>
      <c r="K245" s="2" t="s">
        <v>726</v>
      </c>
      <c r="L245" s="2" t="s">
        <v>726</v>
      </c>
      <c r="M245" s="2" t="s">
        <v>726</v>
      </c>
      <c r="N245" s="2" t="s">
        <v>726</v>
      </c>
      <c r="O245" s="2" t="s">
        <v>726</v>
      </c>
      <c r="P245" s="2" t="s">
        <v>726</v>
      </c>
      <c r="Q245" s="2" t="s">
        <v>726</v>
      </c>
      <c r="R245" s="2" t="s">
        <v>726</v>
      </c>
      <c r="S245" s="2" t="s">
        <v>726</v>
      </c>
      <c r="T245" s="2" t="s">
        <v>726</v>
      </c>
      <c r="W245" s="2" t="str">
        <f t="shared" si="16"/>
        <v>Nej</v>
      </c>
      <c r="Y245" s="2" t="str">
        <f t="shared" si="17"/>
        <v>Nej</v>
      </c>
      <c r="Z245" s="2">
        <f t="shared" si="18"/>
        <v>0</v>
      </c>
      <c r="AA245" s="2">
        <f t="shared" si="19"/>
        <v>0</v>
      </c>
    </row>
    <row r="246" spans="1:27" ht="15" customHeight="1" x14ac:dyDescent="0.25">
      <c r="A246" s="2" t="s">
        <v>395</v>
      </c>
      <c r="B246" s="2" t="s">
        <v>396</v>
      </c>
      <c r="C246" s="2">
        <v>2017</v>
      </c>
      <c r="D246" s="2" t="s">
        <v>609</v>
      </c>
      <c r="E246" s="2" t="s">
        <v>609</v>
      </c>
      <c r="F246" s="2" t="s">
        <v>609</v>
      </c>
      <c r="G246" s="2" t="s">
        <v>609</v>
      </c>
      <c r="H246" s="2" t="s">
        <v>609</v>
      </c>
      <c r="I246" s="2" t="s">
        <v>609</v>
      </c>
      <c r="J246" s="2" t="s">
        <v>609</v>
      </c>
      <c r="K246" s="2" t="s">
        <v>609</v>
      </c>
      <c r="L246" s="2" t="s">
        <v>609</v>
      </c>
      <c r="M246" s="2" t="s">
        <v>609</v>
      </c>
      <c r="N246" s="2" t="s">
        <v>609</v>
      </c>
      <c r="O246" s="2" t="s">
        <v>609</v>
      </c>
      <c r="P246" s="2" t="s">
        <v>609</v>
      </c>
      <c r="Q246" s="2" t="s">
        <v>609</v>
      </c>
      <c r="R246" s="2" t="s">
        <v>609</v>
      </c>
      <c r="S246" s="2" t="s">
        <v>609</v>
      </c>
      <c r="T246" s="2" t="s">
        <v>609</v>
      </c>
      <c r="W246" s="2" t="str">
        <f t="shared" si="16"/>
        <v>Nej</v>
      </c>
      <c r="Y246" s="2" t="str">
        <f t="shared" si="17"/>
        <v>Nej</v>
      </c>
      <c r="Z246" s="2">
        <f t="shared" si="18"/>
        <v>0</v>
      </c>
      <c r="AA246" s="2">
        <f t="shared" si="19"/>
        <v>0</v>
      </c>
    </row>
    <row r="247" spans="1:27" ht="15" customHeight="1" x14ac:dyDescent="0.25">
      <c r="A247" s="2" t="s">
        <v>398</v>
      </c>
      <c r="B247" s="2" t="s">
        <v>399</v>
      </c>
      <c r="C247" s="2">
        <v>2017</v>
      </c>
      <c r="D247" s="2" t="s">
        <v>609</v>
      </c>
      <c r="E247" s="2" t="s">
        <v>609</v>
      </c>
      <c r="F247" s="2" t="s">
        <v>609</v>
      </c>
      <c r="G247" s="2" t="s">
        <v>609</v>
      </c>
      <c r="H247" s="2" t="s">
        <v>609</v>
      </c>
      <c r="I247" s="2" t="s">
        <v>609</v>
      </c>
      <c r="J247" s="2" t="s">
        <v>609</v>
      </c>
      <c r="K247" s="2" t="s">
        <v>609</v>
      </c>
      <c r="L247" s="2" t="s">
        <v>609</v>
      </c>
      <c r="M247" s="2" t="s">
        <v>609</v>
      </c>
      <c r="N247" s="2" t="s">
        <v>609</v>
      </c>
      <c r="O247" s="2" t="s">
        <v>609</v>
      </c>
      <c r="P247" s="2" t="s">
        <v>609</v>
      </c>
      <c r="Q247" s="2" t="s">
        <v>609</v>
      </c>
      <c r="R247" s="2" t="s">
        <v>609</v>
      </c>
      <c r="S247" s="2" t="s">
        <v>609</v>
      </c>
      <c r="T247" s="2" t="s">
        <v>609</v>
      </c>
      <c r="W247" s="2" t="str">
        <f t="shared" si="16"/>
        <v>Nej</v>
      </c>
      <c r="Y247" s="2" t="str">
        <f t="shared" si="17"/>
        <v>Nej</v>
      </c>
      <c r="Z247" s="2">
        <f t="shared" si="18"/>
        <v>0</v>
      </c>
      <c r="AA247" s="2">
        <f t="shared" si="19"/>
        <v>0</v>
      </c>
    </row>
    <row r="248" spans="1:27" ht="15" customHeight="1" x14ac:dyDescent="0.25">
      <c r="A248" s="2" t="s">
        <v>750</v>
      </c>
      <c r="B248" s="9" t="s">
        <v>1110</v>
      </c>
      <c r="C248" s="2">
        <v>2017</v>
      </c>
      <c r="D248" s="2" t="s">
        <v>609</v>
      </c>
      <c r="E248" s="2" t="s">
        <v>609</v>
      </c>
      <c r="F248" s="2" t="s">
        <v>609</v>
      </c>
      <c r="G248" s="2" t="s">
        <v>609</v>
      </c>
      <c r="H248" s="2" t="s">
        <v>609</v>
      </c>
      <c r="I248" s="2" t="s">
        <v>609</v>
      </c>
      <c r="J248" s="2" t="s">
        <v>609</v>
      </c>
      <c r="K248" s="2" t="s">
        <v>609</v>
      </c>
      <c r="L248" s="2" t="s">
        <v>609</v>
      </c>
      <c r="M248" s="2" t="s">
        <v>609</v>
      </c>
      <c r="N248" s="2" t="s">
        <v>609</v>
      </c>
      <c r="O248" s="2" t="s">
        <v>609</v>
      </c>
      <c r="P248" s="2" t="s">
        <v>609</v>
      </c>
      <c r="Q248" s="2" t="s">
        <v>609</v>
      </c>
      <c r="R248" s="2" t="s">
        <v>609</v>
      </c>
      <c r="S248" s="2" t="s">
        <v>609</v>
      </c>
      <c r="T248" s="2" t="s">
        <v>609</v>
      </c>
      <c r="W248" s="2" t="str">
        <f t="shared" si="16"/>
        <v>Nej</v>
      </c>
      <c r="Y248" s="2" t="str">
        <f t="shared" si="17"/>
        <v>Nej</v>
      </c>
      <c r="Z248" s="2">
        <f t="shared" si="18"/>
        <v>0</v>
      </c>
      <c r="AA248" s="2">
        <f t="shared" si="19"/>
        <v>0</v>
      </c>
    </row>
    <row r="249" spans="1:27" ht="15" customHeight="1" x14ac:dyDescent="0.25">
      <c r="A249" s="2" t="s">
        <v>400</v>
      </c>
      <c r="B249" s="2" t="s">
        <v>401</v>
      </c>
      <c r="C249" s="2">
        <v>2017</v>
      </c>
      <c r="D249" s="2" t="s">
        <v>726</v>
      </c>
      <c r="E249" s="2" t="s">
        <v>726</v>
      </c>
      <c r="F249" s="2" t="s">
        <v>609</v>
      </c>
      <c r="G249" s="2">
        <v>2.2400000000000002</v>
      </c>
      <c r="H249" s="2">
        <v>350.5</v>
      </c>
      <c r="I249" s="2">
        <v>0.48399999999999999</v>
      </c>
      <c r="J249" s="2">
        <v>0.35</v>
      </c>
      <c r="K249" s="2" t="s">
        <v>726</v>
      </c>
      <c r="L249" s="2" t="s">
        <v>726</v>
      </c>
      <c r="M249" s="2" t="s">
        <v>726</v>
      </c>
      <c r="N249" s="2" t="s">
        <v>726</v>
      </c>
      <c r="O249" s="2" t="s">
        <v>726</v>
      </c>
      <c r="P249" s="2" t="s">
        <v>726</v>
      </c>
      <c r="Q249" s="2" t="s">
        <v>726</v>
      </c>
      <c r="R249" s="2" t="s">
        <v>726</v>
      </c>
      <c r="S249" s="2" t="s">
        <v>726</v>
      </c>
      <c r="T249" s="2" t="s">
        <v>726</v>
      </c>
      <c r="W249" s="2" t="str">
        <f t="shared" si="16"/>
        <v>Nej</v>
      </c>
      <c r="Y249" s="2" t="str">
        <f t="shared" si="17"/>
        <v>Nej</v>
      </c>
      <c r="Z249" s="2">
        <f t="shared" si="18"/>
        <v>0</v>
      </c>
      <c r="AA249" s="2">
        <f t="shared" si="19"/>
        <v>0</v>
      </c>
    </row>
    <row r="250" spans="1:27" ht="15" customHeight="1" x14ac:dyDescent="0.25">
      <c r="A250" s="2" t="s">
        <v>400</v>
      </c>
      <c r="B250" s="2" t="s">
        <v>402</v>
      </c>
      <c r="C250" s="2">
        <v>2017</v>
      </c>
      <c r="D250" s="2" t="s">
        <v>726</v>
      </c>
      <c r="E250" s="2" t="s">
        <v>726</v>
      </c>
      <c r="F250" s="2" t="s">
        <v>609</v>
      </c>
      <c r="G250" s="2">
        <v>2.2400000000000002</v>
      </c>
      <c r="H250" s="2">
        <v>350.5</v>
      </c>
      <c r="I250" s="2">
        <v>0.48399999999999999</v>
      </c>
      <c r="J250" s="2">
        <v>0.35</v>
      </c>
      <c r="K250" s="2" t="s">
        <v>726</v>
      </c>
      <c r="L250" s="2" t="s">
        <v>726</v>
      </c>
      <c r="M250" s="2" t="s">
        <v>726</v>
      </c>
      <c r="N250" s="2" t="s">
        <v>726</v>
      </c>
      <c r="O250" s="2" t="s">
        <v>726</v>
      </c>
      <c r="P250" s="2" t="s">
        <v>726</v>
      </c>
      <c r="Q250" s="2" t="s">
        <v>726</v>
      </c>
      <c r="R250" s="2" t="s">
        <v>726</v>
      </c>
      <c r="S250" s="2" t="s">
        <v>726</v>
      </c>
      <c r="T250" s="2" t="s">
        <v>726</v>
      </c>
      <c r="W250" s="2" t="str">
        <f t="shared" si="16"/>
        <v>Nej</v>
      </c>
      <c r="Y250" s="2" t="str">
        <f t="shared" si="17"/>
        <v>Nej</v>
      </c>
      <c r="Z250" s="2">
        <f t="shared" si="18"/>
        <v>0</v>
      </c>
      <c r="AA250" s="2">
        <f t="shared" si="19"/>
        <v>0</v>
      </c>
    </row>
    <row r="251" spans="1:27" ht="15" customHeight="1" x14ac:dyDescent="0.25">
      <c r="A251" s="2" t="s">
        <v>400</v>
      </c>
      <c r="B251" s="9" t="s">
        <v>1104</v>
      </c>
      <c r="C251" s="2">
        <v>2017</v>
      </c>
      <c r="D251" s="2" t="s">
        <v>726</v>
      </c>
      <c r="E251" s="2" t="s">
        <v>726</v>
      </c>
      <c r="F251" s="2" t="s">
        <v>609</v>
      </c>
      <c r="G251" s="2">
        <v>2.2400000000000002</v>
      </c>
      <c r="H251" s="2">
        <v>350.5</v>
      </c>
      <c r="I251" s="2">
        <v>0.48399999999999999</v>
      </c>
      <c r="J251" s="2">
        <v>0.35</v>
      </c>
      <c r="K251" s="2" t="s">
        <v>726</v>
      </c>
      <c r="L251" s="2" t="s">
        <v>726</v>
      </c>
      <c r="M251" s="2" t="s">
        <v>726</v>
      </c>
      <c r="N251" s="2" t="s">
        <v>726</v>
      </c>
      <c r="O251" s="2" t="s">
        <v>726</v>
      </c>
      <c r="P251" s="2" t="s">
        <v>726</v>
      </c>
      <c r="Q251" s="2" t="s">
        <v>726</v>
      </c>
      <c r="R251" s="2" t="s">
        <v>726</v>
      </c>
      <c r="S251" s="2" t="s">
        <v>726</v>
      </c>
      <c r="T251" s="2" t="s">
        <v>726</v>
      </c>
      <c r="W251" s="2" t="str">
        <f t="shared" si="16"/>
        <v>Nej</v>
      </c>
      <c r="Y251" s="2" t="str">
        <f t="shared" si="17"/>
        <v>Nej</v>
      </c>
      <c r="Z251" s="2">
        <f t="shared" si="18"/>
        <v>0</v>
      </c>
      <c r="AA251" s="2">
        <f t="shared" si="19"/>
        <v>0</v>
      </c>
    </row>
    <row r="252" spans="1:27" ht="15" customHeight="1" x14ac:dyDescent="0.25">
      <c r="A252" s="2" t="s">
        <v>403</v>
      </c>
      <c r="B252" s="2" t="s">
        <v>404</v>
      </c>
      <c r="C252" s="2">
        <v>2017</v>
      </c>
      <c r="D252" s="2">
        <v>0.999</v>
      </c>
      <c r="E252" s="2">
        <v>0</v>
      </c>
      <c r="F252" s="2" t="s">
        <v>986</v>
      </c>
      <c r="G252" s="2">
        <v>0.1</v>
      </c>
      <c r="H252" s="2">
        <v>0</v>
      </c>
      <c r="I252" s="2">
        <v>0</v>
      </c>
      <c r="J252" s="2">
        <v>0</v>
      </c>
      <c r="K252" s="2" t="s">
        <v>726</v>
      </c>
      <c r="L252" s="2" t="s">
        <v>726</v>
      </c>
      <c r="M252" s="2" t="s">
        <v>726</v>
      </c>
      <c r="N252" s="2" t="s">
        <v>726</v>
      </c>
      <c r="O252" s="2" t="s">
        <v>726</v>
      </c>
      <c r="P252" s="2" t="s">
        <v>726</v>
      </c>
      <c r="Q252" s="2" t="s">
        <v>726</v>
      </c>
      <c r="R252" s="2" t="s">
        <v>726</v>
      </c>
      <c r="S252" s="2" t="s">
        <v>726</v>
      </c>
      <c r="T252" s="2" t="s">
        <v>726</v>
      </c>
      <c r="W252" s="2" t="str">
        <f t="shared" si="16"/>
        <v>Ja</v>
      </c>
      <c r="Y252" s="2" t="str">
        <f t="shared" si="17"/>
        <v>Nej</v>
      </c>
      <c r="Z252" s="2">
        <f t="shared" si="18"/>
        <v>0</v>
      </c>
      <c r="AA252" s="2">
        <f t="shared" si="19"/>
        <v>0</v>
      </c>
    </row>
    <row r="253" spans="1:27" ht="15" customHeight="1" x14ac:dyDescent="0.25">
      <c r="A253" s="2" t="s">
        <v>405</v>
      </c>
      <c r="B253" s="2" t="s">
        <v>406</v>
      </c>
      <c r="C253" s="2">
        <v>2017</v>
      </c>
      <c r="D253" s="2">
        <v>0.6</v>
      </c>
      <c r="E253" s="2" t="s">
        <v>726</v>
      </c>
      <c r="F253" s="2" t="s">
        <v>987</v>
      </c>
      <c r="G253" s="2">
        <v>1.1000000000000001</v>
      </c>
      <c r="H253" s="2">
        <v>0</v>
      </c>
      <c r="I253" s="2">
        <v>0</v>
      </c>
      <c r="J253" s="2">
        <v>0</v>
      </c>
      <c r="K253" s="2" t="s">
        <v>726</v>
      </c>
      <c r="L253" s="2" t="s">
        <v>726</v>
      </c>
      <c r="M253" s="2" t="s">
        <v>726</v>
      </c>
      <c r="N253" s="2" t="s">
        <v>726</v>
      </c>
      <c r="O253" s="2" t="s">
        <v>726</v>
      </c>
      <c r="P253" s="2" t="s">
        <v>726</v>
      </c>
      <c r="Q253" s="2" t="s">
        <v>726</v>
      </c>
      <c r="R253" s="2" t="s">
        <v>726</v>
      </c>
      <c r="S253" s="2" t="s">
        <v>726</v>
      </c>
      <c r="T253" s="2" t="s">
        <v>726</v>
      </c>
      <c r="W253" s="2" t="str">
        <f t="shared" si="16"/>
        <v>Ja</v>
      </c>
      <c r="Y253" s="2" t="str">
        <f t="shared" si="17"/>
        <v>Nej</v>
      </c>
      <c r="Z253" s="2">
        <f t="shared" si="18"/>
        <v>0</v>
      </c>
      <c r="AA253" s="2">
        <f t="shared" si="19"/>
        <v>0</v>
      </c>
    </row>
    <row r="254" spans="1:27" ht="15" customHeight="1" x14ac:dyDescent="0.25">
      <c r="A254" s="2" t="s">
        <v>405</v>
      </c>
      <c r="B254" s="2" t="s">
        <v>407</v>
      </c>
      <c r="C254" s="2">
        <v>2017</v>
      </c>
      <c r="D254" s="2">
        <v>2</v>
      </c>
      <c r="E254" s="2" t="s">
        <v>726</v>
      </c>
      <c r="F254" s="2" t="s">
        <v>988</v>
      </c>
      <c r="G254" s="2">
        <v>1.1000000000000001</v>
      </c>
      <c r="H254" s="2">
        <v>0</v>
      </c>
      <c r="I254" s="2">
        <v>0</v>
      </c>
      <c r="J254" s="2">
        <v>0</v>
      </c>
      <c r="K254" s="2" t="s">
        <v>726</v>
      </c>
      <c r="L254" s="2" t="s">
        <v>726</v>
      </c>
      <c r="M254" s="2" t="s">
        <v>726</v>
      </c>
      <c r="N254" s="2" t="s">
        <v>726</v>
      </c>
      <c r="O254" s="2" t="s">
        <v>726</v>
      </c>
      <c r="P254" s="2" t="s">
        <v>726</v>
      </c>
      <c r="Q254" s="2" t="s">
        <v>726</v>
      </c>
      <c r="R254" s="2" t="s">
        <v>726</v>
      </c>
      <c r="S254" s="2" t="s">
        <v>726</v>
      </c>
      <c r="T254" s="2" t="s">
        <v>726</v>
      </c>
      <c r="W254" s="2" t="str">
        <f t="shared" si="16"/>
        <v>Ja</v>
      </c>
      <c r="Y254" s="2" t="str">
        <f t="shared" si="17"/>
        <v>Nej</v>
      </c>
      <c r="Z254" s="2">
        <f t="shared" si="18"/>
        <v>0</v>
      </c>
      <c r="AA254" s="2">
        <f t="shared" si="19"/>
        <v>0</v>
      </c>
    </row>
    <row r="255" spans="1:27" ht="15" customHeight="1" x14ac:dyDescent="0.25">
      <c r="A255" s="2" t="s">
        <v>405</v>
      </c>
      <c r="B255" s="2" t="s">
        <v>408</v>
      </c>
      <c r="C255" s="2">
        <v>2017</v>
      </c>
      <c r="D255" s="2" t="s">
        <v>726</v>
      </c>
      <c r="E255" s="2" t="s">
        <v>726</v>
      </c>
      <c r="F255" s="2" t="s">
        <v>988</v>
      </c>
      <c r="G255" s="2">
        <v>1.1000000000000001</v>
      </c>
      <c r="H255" s="2">
        <v>0</v>
      </c>
      <c r="I255" s="2">
        <v>0</v>
      </c>
      <c r="J255" s="2">
        <v>0</v>
      </c>
      <c r="K255" s="2" t="s">
        <v>726</v>
      </c>
      <c r="L255" s="2" t="s">
        <v>726</v>
      </c>
      <c r="M255" s="2" t="s">
        <v>726</v>
      </c>
      <c r="N255" s="2" t="s">
        <v>726</v>
      </c>
      <c r="O255" s="2" t="s">
        <v>726</v>
      </c>
      <c r="P255" s="2" t="s">
        <v>726</v>
      </c>
      <c r="Q255" s="2" t="s">
        <v>726</v>
      </c>
      <c r="R255" s="2" t="s">
        <v>726</v>
      </c>
      <c r="S255" s="2" t="s">
        <v>726</v>
      </c>
      <c r="T255" s="2" t="s">
        <v>726</v>
      </c>
      <c r="W255" s="2" t="str">
        <f t="shared" si="16"/>
        <v>Ja</v>
      </c>
      <c r="Y255" s="2" t="str">
        <f t="shared" si="17"/>
        <v>Nej</v>
      </c>
      <c r="Z255" s="2">
        <f t="shared" si="18"/>
        <v>0</v>
      </c>
      <c r="AA255" s="2">
        <f t="shared" si="19"/>
        <v>0</v>
      </c>
    </row>
    <row r="256" spans="1:27" ht="15" customHeight="1" x14ac:dyDescent="0.25">
      <c r="A256" s="2" t="s">
        <v>405</v>
      </c>
      <c r="B256" s="2" t="s">
        <v>409</v>
      </c>
      <c r="C256" s="2">
        <v>2017</v>
      </c>
      <c r="D256" s="2">
        <v>0.3</v>
      </c>
      <c r="E256" s="2" t="s">
        <v>726</v>
      </c>
      <c r="F256" s="2" t="s">
        <v>988</v>
      </c>
      <c r="G256" s="2">
        <v>1.1000000000000001</v>
      </c>
      <c r="H256" s="2">
        <v>0</v>
      </c>
      <c r="I256" s="2">
        <v>0</v>
      </c>
      <c r="J256" s="2">
        <v>0</v>
      </c>
      <c r="K256" s="2" t="s">
        <v>726</v>
      </c>
      <c r="L256" s="2" t="s">
        <v>726</v>
      </c>
      <c r="M256" s="2" t="s">
        <v>726</v>
      </c>
      <c r="N256" s="2" t="s">
        <v>726</v>
      </c>
      <c r="O256" s="2" t="s">
        <v>726</v>
      </c>
      <c r="P256" s="2" t="s">
        <v>726</v>
      </c>
      <c r="Q256" s="2" t="s">
        <v>726</v>
      </c>
      <c r="R256" s="2" t="s">
        <v>726</v>
      </c>
      <c r="S256" s="2" t="s">
        <v>726</v>
      </c>
      <c r="T256" s="2" t="s">
        <v>726</v>
      </c>
      <c r="W256" s="2" t="str">
        <f t="shared" si="16"/>
        <v>Ja</v>
      </c>
      <c r="Y256" s="2" t="str">
        <f t="shared" si="17"/>
        <v>Nej</v>
      </c>
      <c r="Z256" s="2">
        <f t="shared" si="18"/>
        <v>0</v>
      </c>
      <c r="AA256" s="2">
        <f t="shared" si="19"/>
        <v>0</v>
      </c>
    </row>
    <row r="257" spans="1:27" ht="15" customHeight="1" x14ac:dyDescent="0.25">
      <c r="A257" s="2" t="s">
        <v>410</v>
      </c>
      <c r="B257" s="2" t="s">
        <v>411</v>
      </c>
      <c r="C257" s="2">
        <v>2017</v>
      </c>
      <c r="D257" s="2" t="s">
        <v>609</v>
      </c>
      <c r="E257" s="2" t="s">
        <v>609</v>
      </c>
      <c r="F257" s="2" t="s">
        <v>609</v>
      </c>
      <c r="G257" s="2" t="s">
        <v>609</v>
      </c>
      <c r="H257" s="2" t="s">
        <v>609</v>
      </c>
      <c r="I257" s="2" t="s">
        <v>609</v>
      </c>
      <c r="J257" s="2" t="s">
        <v>609</v>
      </c>
      <c r="K257" s="2" t="s">
        <v>609</v>
      </c>
      <c r="L257" s="2" t="s">
        <v>609</v>
      </c>
      <c r="M257" s="2" t="s">
        <v>609</v>
      </c>
      <c r="N257" s="2" t="s">
        <v>609</v>
      </c>
      <c r="O257" s="2" t="s">
        <v>609</v>
      </c>
      <c r="P257" s="2" t="s">
        <v>609</v>
      </c>
      <c r="Q257" s="2" t="s">
        <v>609</v>
      </c>
      <c r="R257" s="2" t="s">
        <v>609</v>
      </c>
      <c r="S257" s="2" t="s">
        <v>609</v>
      </c>
      <c r="T257" s="2" t="s">
        <v>609</v>
      </c>
      <c r="W257" s="2" t="str">
        <f t="shared" si="16"/>
        <v>Nej</v>
      </c>
      <c r="Y257" s="2" t="str">
        <f t="shared" si="17"/>
        <v>Nej</v>
      </c>
      <c r="Z257" s="2">
        <f t="shared" si="18"/>
        <v>0</v>
      </c>
      <c r="AA257" s="2">
        <f t="shared" si="19"/>
        <v>0</v>
      </c>
    </row>
    <row r="258" spans="1:27" ht="15" customHeight="1" x14ac:dyDescent="0.25">
      <c r="A258" s="2" t="s">
        <v>412</v>
      </c>
      <c r="B258" s="2" t="s">
        <v>413</v>
      </c>
      <c r="C258" s="2">
        <v>2017</v>
      </c>
      <c r="D258" s="2" t="s">
        <v>726</v>
      </c>
      <c r="E258" s="2" t="s">
        <v>726</v>
      </c>
      <c r="F258" s="2" t="s">
        <v>609</v>
      </c>
      <c r="G258" s="2">
        <v>2.2400000000000002</v>
      </c>
      <c r="H258" s="2">
        <v>350.5</v>
      </c>
      <c r="I258" s="2">
        <v>0.48399999999999999</v>
      </c>
      <c r="J258" s="2">
        <v>0.35</v>
      </c>
      <c r="K258" s="2" t="s">
        <v>726</v>
      </c>
      <c r="L258" s="2" t="s">
        <v>726</v>
      </c>
      <c r="M258" s="2" t="s">
        <v>726</v>
      </c>
      <c r="N258" s="2" t="s">
        <v>726</v>
      </c>
      <c r="O258" s="2" t="s">
        <v>726</v>
      </c>
      <c r="P258" s="2" t="s">
        <v>726</v>
      </c>
      <c r="Q258" s="2" t="s">
        <v>726</v>
      </c>
      <c r="R258" s="2" t="s">
        <v>726</v>
      </c>
      <c r="S258" s="2" t="s">
        <v>726</v>
      </c>
      <c r="T258" s="2" t="s">
        <v>726</v>
      </c>
      <c r="W258" s="2" t="str">
        <f t="shared" si="16"/>
        <v>Nej</v>
      </c>
      <c r="Y258" s="2" t="str">
        <f t="shared" si="17"/>
        <v>Nej</v>
      </c>
      <c r="Z258" s="2">
        <f t="shared" si="18"/>
        <v>0</v>
      </c>
      <c r="AA258" s="2">
        <f t="shared" si="19"/>
        <v>0</v>
      </c>
    </row>
    <row r="259" spans="1:27" ht="15" customHeight="1" x14ac:dyDescent="0.25">
      <c r="A259" s="2" t="s">
        <v>414</v>
      </c>
      <c r="B259" s="2" t="s">
        <v>415</v>
      </c>
      <c r="C259" s="2">
        <v>2017</v>
      </c>
      <c r="D259" s="2" t="s">
        <v>609</v>
      </c>
      <c r="E259" s="2" t="s">
        <v>609</v>
      </c>
      <c r="F259" s="2" t="s">
        <v>609</v>
      </c>
      <c r="G259" s="2" t="s">
        <v>609</v>
      </c>
      <c r="H259" s="2" t="s">
        <v>609</v>
      </c>
      <c r="I259" s="2" t="s">
        <v>609</v>
      </c>
      <c r="J259" s="2" t="s">
        <v>609</v>
      </c>
      <c r="K259" s="2" t="s">
        <v>609</v>
      </c>
      <c r="L259" s="2" t="s">
        <v>609</v>
      </c>
      <c r="M259" s="2" t="s">
        <v>609</v>
      </c>
      <c r="N259" s="2" t="s">
        <v>609</v>
      </c>
      <c r="O259" s="2" t="s">
        <v>609</v>
      </c>
      <c r="P259" s="2" t="s">
        <v>609</v>
      </c>
      <c r="Q259" s="2" t="s">
        <v>609</v>
      </c>
      <c r="R259" s="2" t="s">
        <v>609</v>
      </c>
      <c r="S259" s="2" t="s">
        <v>609</v>
      </c>
      <c r="T259" s="2" t="s">
        <v>609</v>
      </c>
      <c r="W259" s="2" t="str">
        <f t="shared" si="16"/>
        <v>Nej</v>
      </c>
      <c r="Y259" s="2" t="str">
        <f t="shared" si="17"/>
        <v>Nej</v>
      </c>
      <c r="Z259" s="2">
        <f t="shared" si="18"/>
        <v>0</v>
      </c>
      <c r="AA259" s="2">
        <f t="shared" si="19"/>
        <v>0</v>
      </c>
    </row>
    <row r="260" spans="1:27" ht="15" customHeight="1" x14ac:dyDescent="0.25">
      <c r="A260" s="2" t="s">
        <v>414</v>
      </c>
      <c r="B260" s="2" t="s">
        <v>416</v>
      </c>
      <c r="C260" s="2">
        <v>2017</v>
      </c>
      <c r="D260" s="2">
        <v>1</v>
      </c>
      <c r="E260" s="2" t="s">
        <v>726</v>
      </c>
      <c r="F260" s="2" t="s">
        <v>609</v>
      </c>
      <c r="G260" s="2">
        <v>2.2400000000000002</v>
      </c>
      <c r="H260" s="2">
        <v>350.5</v>
      </c>
      <c r="I260" s="2">
        <v>0.48399999999999999</v>
      </c>
      <c r="J260" s="2">
        <v>0.35</v>
      </c>
      <c r="K260" s="2" t="s">
        <v>726</v>
      </c>
      <c r="L260" s="2" t="s">
        <v>726</v>
      </c>
      <c r="M260" s="2" t="s">
        <v>726</v>
      </c>
      <c r="N260" s="2" t="s">
        <v>726</v>
      </c>
      <c r="O260" s="2" t="s">
        <v>726</v>
      </c>
      <c r="P260" s="2" t="s">
        <v>726</v>
      </c>
      <c r="Q260" s="2" t="s">
        <v>726</v>
      </c>
      <c r="R260" s="2" t="s">
        <v>726</v>
      </c>
      <c r="S260" s="2" t="s">
        <v>726</v>
      </c>
      <c r="T260" s="2" t="s">
        <v>726</v>
      </c>
      <c r="W260" s="2" t="str">
        <f t="shared" si="16"/>
        <v>Nej</v>
      </c>
      <c r="Y260" s="2" t="str">
        <f t="shared" si="17"/>
        <v>Nej</v>
      </c>
      <c r="Z260" s="2">
        <f t="shared" si="18"/>
        <v>0</v>
      </c>
      <c r="AA260" s="2">
        <f t="shared" si="19"/>
        <v>0</v>
      </c>
    </row>
    <row r="261" spans="1:27" ht="15" customHeight="1" x14ac:dyDescent="0.25">
      <c r="A261" s="2" t="s">
        <v>414</v>
      </c>
      <c r="B261" s="2" t="s">
        <v>417</v>
      </c>
      <c r="C261" s="2">
        <v>2017</v>
      </c>
      <c r="D261" s="2" t="s">
        <v>609</v>
      </c>
      <c r="E261" s="2" t="s">
        <v>609</v>
      </c>
      <c r="F261" s="2" t="s">
        <v>609</v>
      </c>
      <c r="G261" s="2" t="s">
        <v>609</v>
      </c>
      <c r="H261" s="2" t="s">
        <v>609</v>
      </c>
      <c r="I261" s="2" t="s">
        <v>609</v>
      </c>
      <c r="J261" s="2" t="s">
        <v>609</v>
      </c>
      <c r="K261" s="2" t="s">
        <v>609</v>
      </c>
      <c r="L261" s="2" t="s">
        <v>609</v>
      </c>
      <c r="M261" s="2" t="s">
        <v>609</v>
      </c>
      <c r="N261" s="2" t="s">
        <v>609</v>
      </c>
      <c r="O261" s="2" t="s">
        <v>609</v>
      </c>
      <c r="P261" s="2" t="s">
        <v>609</v>
      </c>
      <c r="Q261" s="2" t="s">
        <v>609</v>
      </c>
      <c r="R261" s="2" t="s">
        <v>609</v>
      </c>
      <c r="S261" s="2" t="s">
        <v>609</v>
      </c>
      <c r="T261" s="2" t="s">
        <v>609</v>
      </c>
      <c r="W261" s="2" t="str">
        <f t="shared" si="16"/>
        <v>Nej</v>
      </c>
      <c r="Y261" s="2" t="str">
        <f t="shared" si="17"/>
        <v>Nej</v>
      </c>
      <c r="Z261" s="2">
        <f t="shared" si="18"/>
        <v>0</v>
      </c>
      <c r="AA261" s="2">
        <f t="shared" si="19"/>
        <v>0</v>
      </c>
    </row>
    <row r="262" spans="1:27" ht="15" customHeight="1" x14ac:dyDescent="0.25">
      <c r="A262" s="2" t="s">
        <v>414</v>
      </c>
      <c r="B262" s="2" t="s">
        <v>418</v>
      </c>
      <c r="C262" s="2">
        <v>2017</v>
      </c>
      <c r="D262" s="2" t="s">
        <v>609</v>
      </c>
      <c r="E262" s="2" t="s">
        <v>609</v>
      </c>
      <c r="F262" s="2" t="s">
        <v>609</v>
      </c>
      <c r="G262" s="2" t="s">
        <v>609</v>
      </c>
      <c r="H262" s="2" t="s">
        <v>609</v>
      </c>
      <c r="I262" s="2" t="s">
        <v>609</v>
      </c>
      <c r="J262" s="2" t="s">
        <v>609</v>
      </c>
      <c r="K262" s="2" t="s">
        <v>609</v>
      </c>
      <c r="L262" s="2" t="s">
        <v>609</v>
      </c>
      <c r="M262" s="2" t="s">
        <v>609</v>
      </c>
      <c r="N262" s="2" t="s">
        <v>609</v>
      </c>
      <c r="O262" s="2" t="s">
        <v>609</v>
      </c>
      <c r="P262" s="2" t="s">
        <v>609</v>
      </c>
      <c r="Q262" s="2" t="s">
        <v>609</v>
      </c>
      <c r="R262" s="2" t="s">
        <v>609</v>
      </c>
      <c r="S262" s="2" t="s">
        <v>609</v>
      </c>
      <c r="T262" s="2" t="s">
        <v>609</v>
      </c>
      <c r="W262" s="2" t="str">
        <f t="shared" si="16"/>
        <v>Nej</v>
      </c>
      <c r="Y262" s="2" t="str">
        <f t="shared" si="17"/>
        <v>Nej</v>
      </c>
      <c r="Z262" s="2">
        <f t="shared" si="18"/>
        <v>0</v>
      </c>
      <c r="AA262" s="2">
        <f t="shared" si="19"/>
        <v>0</v>
      </c>
    </row>
    <row r="263" spans="1:27" ht="15" customHeight="1" x14ac:dyDescent="0.25">
      <c r="A263" s="2" t="s">
        <v>414</v>
      </c>
      <c r="B263" s="2" t="s">
        <v>419</v>
      </c>
      <c r="C263" s="2">
        <v>2017</v>
      </c>
      <c r="D263" s="2" t="s">
        <v>609</v>
      </c>
      <c r="E263" s="2" t="s">
        <v>609</v>
      </c>
      <c r="F263" s="2" t="s">
        <v>609</v>
      </c>
      <c r="G263" s="2" t="s">
        <v>609</v>
      </c>
      <c r="H263" s="2" t="s">
        <v>609</v>
      </c>
      <c r="I263" s="2" t="s">
        <v>609</v>
      </c>
      <c r="J263" s="2" t="s">
        <v>609</v>
      </c>
      <c r="K263" s="2" t="s">
        <v>609</v>
      </c>
      <c r="L263" s="2" t="s">
        <v>609</v>
      </c>
      <c r="M263" s="2" t="s">
        <v>609</v>
      </c>
      <c r="N263" s="2" t="s">
        <v>609</v>
      </c>
      <c r="O263" s="2" t="s">
        <v>609</v>
      </c>
      <c r="P263" s="2" t="s">
        <v>609</v>
      </c>
      <c r="Q263" s="2" t="s">
        <v>609</v>
      </c>
      <c r="R263" s="2" t="s">
        <v>609</v>
      </c>
      <c r="S263" s="2" t="s">
        <v>609</v>
      </c>
      <c r="T263" s="2" t="s">
        <v>609</v>
      </c>
      <c r="W263" s="2" t="str">
        <f t="shared" ref="W263:W326" si="20">IF(OR(AND(G263&lt;&gt;$AD$3,G263&lt;&gt;"-"),AND(H263&lt;&gt;$AD$4,H263&lt;&gt;"-"),AND(I263&lt;&gt;$AD$5,I263&lt;&gt;"-"),AND(J263&lt;&gt;$AD$6,J263&lt;&gt;"-")),"Ja","Nej")</f>
        <v>Nej</v>
      </c>
      <c r="Y263" s="2" t="str">
        <f t="shared" ref="Y263:Y326" si="21">IF(ISERROR(1/K263),"Nej","Ja")</f>
        <v>Nej</v>
      </c>
      <c r="Z263" s="2">
        <f t="shared" ref="Z263:Z326" si="22">IF(Y263="nej",0,K263)</f>
        <v>0</v>
      </c>
      <c r="AA263" s="2">
        <f t="shared" ref="AA263:AA326" si="23">IF(Y263="nej",0,O263/100)</f>
        <v>0</v>
      </c>
    </row>
    <row r="264" spans="1:27" ht="15" customHeight="1" x14ac:dyDescent="0.25">
      <c r="A264" s="2" t="s">
        <v>414</v>
      </c>
      <c r="B264" s="2" t="s">
        <v>420</v>
      </c>
      <c r="C264" s="2">
        <v>2017</v>
      </c>
      <c r="D264" s="2" t="s">
        <v>609</v>
      </c>
      <c r="E264" s="2" t="s">
        <v>609</v>
      </c>
      <c r="F264" s="2" t="s">
        <v>609</v>
      </c>
      <c r="G264" s="2" t="s">
        <v>609</v>
      </c>
      <c r="H264" s="2" t="s">
        <v>609</v>
      </c>
      <c r="I264" s="2" t="s">
        <v>609</v>
      </c>
      <c r="J264" s="2" t="s">
        <v>609</v>
      </c>
      <c r="K264" s="2" t="s">
        <v>609</v>
      </c>
      <c r="L264" s="2" t="s">
        <v>609</v>
      </c>
      <c r="M264" s="2" t="s">
        <v>609</v>
      </c>
      <c r="N264" s="2" t="s">
        <v>609</v>
      </c>
      <c r="O264" s="2" t="s">
        <v>609</v>
      </c>
      <c r="P264" s="2" t="s">
        <v>609</v>
      </c>
      <c r="Q264" s="2" t="s">
        <v>609</v>
      </c>
      <c r="R264" s="2" t="s">
        <v>609</v>
      </c>
      <c r="S264" s="2" t="s">
        <v>609</v>
      </c>
      <c r="T264" s="2" t="s">
        <v>609</v>
      </c>
      <c r="W264" s="2" t="str">
        <f t="shared" si="20"/>
        <v>Nej</v>
      </c>
      <c r="Y264" s="2" t="str">
        <f t="shared" si="21"/>
        <v>Nej</v>
      </c>
      <c r="Z264" s="2">
        <f t="shared" si="22"/>
        <v>0</v>
      </c>
      <c r="AA264" s="2">
        <f t="shared" si="23"/>
        <v>0</v>
      </c>
    </row>
    <row r="265" spans="1:27" ht="15" customHeight="1" x14ac:dyDescent="0.25">
      <c r="A265" s="2" t="s">
        <v>414</v>
      </c>
      <c r="B265" s="2" t="s">
        <v>421</v>
      </c>
      <c r="C265" s="2">
        <v>2017</v>
      </c>
      <c r="D265" s="2" t="s">
        <v>609</v>
      </c>
      <c r="E265" s="2" t="s">
        <v>609</v>
      </c>
      <c r="F265" s="2" t="s">
        <v>609</v>
      </c>
      <c r="G265" s="2" t="s">
        <v>609</v>
      </c>
      <c r="H265" s="2" t="s">
        <v>609</v>
      </c>
      <c r="I265" s="2" t="s">
        <v>609</v>
      </c>
      <c r="J265" s="2" t="s">
        <v>609</v>
      </c>
      <c r="K265" s="2" t="s">
        <v>609</v>
      </c>
      <c r="L265" s="2" t="s">
        <v>609</v>
      </c>
      <c r="M265" s="2" t="s">
        <v>609</v>
      </c>
      <c r="N265" s="2" t="s">
        <v>609</v>
      </c>
      <c r="O265" s="2" t="s">
        <v>609</v>
      </c>
      <c r="P265" s="2" t="s">
        <v>609</v>
      </c>
      <c r="Q265" s="2" t="s">
        <v>609</v>
      </c>
      <c r="R265" s="2" t="s">
        <v>609</v>
      </c>
      <c r="S265" s="2" t="s">
        <v>609</v>
      </c>
      <c r="T265" s="2" t="s">
        <v>609</v>
      </c>
      <c r="W265" s="2" t="str">
        <f t="shared" si="20"/>
        <v>Nej</v>
      </c>
      <c r="Y265" s="2" t="str">
        <f t="shared" si="21"/>
        <v>Nej</v>
      </c>
      <c r="Z265" s="2">
        <f t="shared" si="22"/>
        <v>0</v>
      </c>
      <c r="AA265" s="2">
        <f t="shared" si="23"/>
        <v>0</v>
      </c>
    </row>
    <row r="266" spans="1:27" ht="15" customHeight="1" x14ac:dyDescent="0.25">
      <c r="A266" s="2" t="s">
        <v>414</v>
      </c>
      <c r="B266" s="2" t="s">
        <v>422</v>
      </c>
      <c r="C266" s="2">
        <v>2017</v>
      </c>
      <c r="D266" s="2" t="s">
        <v>609</v>
      </c>
      <c r="E266" s="2" t="s">
        <v>609</v>
      </c>
      <c r="F266" s="2" t="s">
        <v>609</v>
      </c>
      <c r="G266" s="2" t="s">
        <v>609</v>
      </c>
      <c r="H266" s="2" t="s">
        <v>609</v>
      </c>
      <c r="I266" s="2" t="s">
        <v>609</v>
      </c>
      <c r="J266" s="2" t="s">
        <v>609</v>
      </c>
      <c r="K266" s="2" t="s">
        <v>609</v>
      </c>
      <c r="L266" s="2" t="s">
        <v>609</v>
      </c>
      <c r="M266" s="2" t="s">
        <v>609</v>
      </c>
      <c r="N266" s="2" t="s">
        <v>609</v>
      </c>
      <c r="O266" s="2" t="s">
        <v>609</v>
      </c>
      <c r="P266" s="2" t="s">
        <v>609</v>
      </c>
      <c r="Q266" s="2" t="s">
        <v>609</v>
      </c>
      <c r="R266" s="2" t="s">
        <v>609</v>
      </c>
      <c r="S266" s="2" t="s">
        <v>609</v>
      </c>
      <c r="T266" s="2" t="s">
        <v>609</v>
      </c>
      <c r="W266" s="2" t="str">
        <f t="shared" si="20"/>
        <v>Nej</v>
      </c>
      <c r="Y266" s="2" t="str">
        <f t="shared" si="21"/>
        <v>Nej</v>
      </c>
      <c r="Z266" s="2">
        <f t="shared" si="22"/>
        <v>0</v>
      </c>
      <c r="AA266" s="2">
        <f t="shared" si="23"/>
        <v>0</v>
      </c>
    </row>
    <row r="267" spans="1:27" ht="15" customHeight="1" x14ac:dyDescent="0.25">
      <c r="A267" s="2" t="s">
        <v>414</v>
      </c>
      <c r="B267" s="2" t="s">
        <v>423</v>
      </c>
      <c r="C267" s="2">
        <v>2017</v>
      </c>
      <c r="D267" s="2" t="s">
        <v>609</v>
      </c>
      <c r="E267" s="2" t="s">
        <v>609</v>
      </c>
      <c r="F267" s="2" t="s">
        <v>609</v>
      </c>
      <c r="G267" s="2" t="s">
        <v>609</v>
      </c>
      <c r="H267" s="2" t="s">
        <v>609</v>
      </c>
      <c r="I267" s="2" t="s">
        <v>609</v>
      </c>
      <c r="J267" s="2" t="s">
        <v>609</v>
      </c>
      <c r="K267" s="2" t="s">
        <v>609</v>
      </c>
      <c r="L267" s="2" t="s">
        <v>609</v>
      </c>
      <c r="M267" s="2" t="s">
        <v>609</v>
      </c>
      <c r="N267" s="2" t="s">
        <v>609</v>
      </c>
      <c r="O267" s="2" t="s">
        <v>609</v>
      </c>
      <c r="P267" s="2" t="s">
        <v>609</v>
      </c>
      <c r="Q267" s="2" t="s">
        <v>609</v>
      </c>
      <c r="R267" s="2" t="s">
        <v>609</v>
      </c>
      <c r="S267" s="2" t="s">
        <v>609</v>
      </c>
      <c r="T267" s="2" t="s">
        <v>609</v>
      </c>
      <c r="W267" s="2" t="str">
        <f t="shared" si="20"/>
        <v>Nej</v>
      </c>
      <c r="Y267" s="2" t="str">
        <f t="shared" si="21"/>
        <v>Nej</v>
      </c>
      <c r="Z267" s="2">
        <f t="shared" si="22"/>
        <v>0</v>
      </c>
      <c r="AA267" s="2">
        <f t="shared" si="23"/>
        <v>0</v>
      </c>
    </row>
    <row r="268" spans="1:27" ht="15" customHeight="1" x14ac:dyDescent="0.25">
      <c r="A268" s="2" t="s">
        <v>414</v>
      </c>
      <c r="B268" s="2" t="s">
        <v>424</v>
      </c>
      <c r="C268" s="2">
        <v>2017</v>
      </c>
      <c r="D268" s="2" t="s">
        <v>609</v>
      </c>
      <c r="E268" s="2" t="s">
        <v>609</v>
      </c>
      <c r="F268" s="2" t="s">
        <v>609</v>
      </c>
      <c r="G268" s="2" t="s">
        <v>609</v>
      </c>
      <c r="H268" s="2" t="s">
        <v>609</v>
      </c>
      <c r="I268" s="2" t="s">
        <v>609</v>
      </c>
      <c r="J268" s="2" t="s">
        <v>609</v>
      </c>
      <c r="K268" s="2" t="s">
        <v>609</v>
      </c>
      <c r="L268" s="2" t="s">
        <v>609</v>
      </c>
      <c r="M268" s="2" t="s">
        <v>609</v>
      </c>
      <c r="N268" s="2" t="s">
        <v>609</v>
      </c>
      <c r="O268" s="2" t="s">
        <v>609</v>
      </c>
      <c r="P268" s="2" t="s">
        <v>609</v>
      </c>
      <c r="Q268" s="2" t="s">
        <v>609</v>
      </c>
      <c r="R268" s="2" t="s">
        <v>609</v>
      </c>
      <c r="S268" s="2" t="s">
        <v>609</v>
      </c>
      <c r="T268" s="2" t="s">
        <v>609</v>
      </c>
      <c r="W268" s="2" t="str">
        <f t="shared" si="20"/>
        <v>Nej</v>
      </c>
      <c r="Y268" s="2" t="str">
        <f t="shared" si="21"/>
        <v>Nej</v>
      </c>
      <c r="Z268" s="2">
        <f t="shared" si="22"/>
        <v>0</v>
      </c>
      <c r="AA268" s="2">
        <f t="shared" si="23"/>
        <v>0</v>
      </c>
    </row>
    <row r="269" spans="1:27" ht="15" customHeight="1" x14ac:dyDescent="0.25">
      <c r="A269" s="2" t="s">
        <v>414</v>
      </c>
      <c r="B269" s="2" t="s">
        <v>425</v>
      </c>
      <c r="C269" s="2">
        <v>2017</v>
      </c>
      <c r="D269" s="2" t="s">
        <v>609</v>
      </c>
      <c r="E269" s="2" t="s">
        <v>609</v>
      </c>
      <c r="F269" s="2" t="s">
        <v>609</v>
      </c>
      <c r="G269" s="2" t="s">
        <v>609</v>
      </c>
      <c r="H269" s="2" t="s">
        <v>609</v>
      </c>
      <c r="I269" s="2" t="s">
        <v>609</v>
      </c>
      <c r="J269" s="2" t="s">
        <v>609</v>
      </c>
      <c r="K269" s="2" t="s">
        <v>609</v>
      </c>
      <c r="L269" s="2" t="s">
        <v>609</v>
      </c>
      <c r="M269" s="2" t="s">
        <v>609</v>
      </c>
      <c r="N269" s="2" t="s">
        <v>609</v>
      </c>
      <c r="O269" s="2" t="s">
        <v>609</v>
      </c>
      <c r="P269" s="2" t="s">
        <v>609</v>
      </c>
      <c r="Q269" s="2" t="s">
        <v>609</v>
      </c>
      <c r="R269" s="2" t="s">
        <v>609</v>
      </c>
      <c r="S269" s="2" t="s">
        <v>609</v>
      </c>
      <c r="T269" s="2" t="s">
        <v>609</v>
      </c>
      <c r="W269" s="2" t="str">
        <f t="shared" si="20"/>
        <v>Nej</v>
      </c>
      <c r="Y269" s="2" t="str">
        <f t="shared" si="21"/>
        <v>Nej</v>
      </c>
      <c r="Z269" s="2">
        <f t="shared" si="22"/>
        <v>0</v>
      </c>
      <c r="AA269" s="2">
        <f t="shared" si="23"/>
        <v>0</v>
      </c>
    </row>
    <row r="270" spans="1:27" ht="15" customHeight="1" x14ac:dyDescent="0.25">
      <c r="A270" s="2" t="s">
        <v>414</v>
      </c>
      <c r="B270" s="2" t="s">
        <v>426</v>
      </c>
      <c r="C270" s="2">
        <v>2017</v>
      </c>
      <c r="D270" s="2" t="s">
        <v>609</v>
      </c>
      <c r="E270" s="2" t="s">
        <v>609</v>
      </c>
      <c r="F270" s="2" t="s">
        <v>609</v>
      </c>
      <c r="G270" s="2" t="s">
        <v>609</v>
      </c>
      <c r="H270" s="2" t="s">
        <v>609</v>
      </c>
      <c r="I270" s="2" t="s">
        <v>609</v>
      </c>
      <c r="J270" s="2" t="s">
        <v>609</v>
      </c>
      <c r="K270" s="2" t="s">
        <v>609</v>
      </c>
      <c r="L270" s="2" t="s">
        <v>609</v>
      </c>
      <c r="M270" s="2" t="s">
        <v>609</v>
      </c>
      <c r="N270" s="2" t="s">
        <v>609</v>
      </c>
      <c r="O270" s="2" t="s">
        <v>609</v>
      </c>
      <c r="P270" s="2" t="s">
        <v>609</v>
      </c>
      <c r="Q270" s="2" t="s">
        <v>609</v>
      </c>
      <c r="R270" s="2" t="s">
        <v>609</v>
      </c>
      <c r="S270" s="2" t="s">
        <v>609</v>
      </c>
      <c r="T270" s="2" t="s">
        <v>609</v>
      </c>
      <c r="W270" s="2" t="str">
        <f t="shared" si="20"/>
        <v>Nej</v>
      </c>
      <c r="Y270" s="2" t="str">
        <f t="shared" si="21"/>
        <v>Nej</v>
      </c>
      <c r="Z270" s="2">
        <f t="shared" si="22"/>
        <v>0</v>
      </c>
      <c r="AA270" s="2">
        <f t="shared" si="23"/>
        <v>0</v>
      </c>
    </row>
    <row r="271" spans="1:27" ht="15" customHeight="1" x14ac:dyDescent="0.25">
      <c r="A271" s="2" t="s">
        <v>414</v>
      </c>
      <c r="B271" s="2" t="s">
        <v>427</v>
      </c>
      <c r="C271" s="2">
        <v>2017</v>
      </c>
      <c r="D271" s="2" t="s">
        <v>609</v>
      </c>
      <c r="E271" s="2" t="s">
        <v>609</v>
      </c>
      <c r="F271" s="2" t="s">
        <v>609</v>
      </c>
      <c r="G271" s="2" t="s">
        <v>609</v>
      </c>
      <c r="H271" s="2" t="s">
        <v>609</v>
      </c>
      <c r="I271" s="2" t="s">
        <v>609</v>
      </c>
      <c r="J271" s="2" t="s">
        <v>609</v>
      </c>
      <c r="K271" s="2" t="s">
        <v>609</v>
      </c>
      <c r="L271" s="2" t="s">
        <v>609</v>
      </c>
      <c r="M271" s="2" t="s">
        <v>609</v>
      </c>
      <c r="N271" s="2" t="s">
        <v>609</v>
      </c>
      <c r="O271" s="2" t="s">
        <v>609</v>
      </c>
      <c r="P271" s="2" t="s">
        <v>609</v>
      </c>
      <c r="Q271" s="2" t="s">
        <v>609</v>
      </c>
      <c r="R271" s="2" t="s">
        <v>609</v>
      </c>
      <c r="S271" s="2" t="s">
        <v>609</v>
      </c>
      <c r="T271" s="2" t="s">
        <v>609</v>
      </c>
      <c r="W271" s="2" t="str">
        <f t="shared" si="20"/>
        <v>Nej</v>
      </c>
      <c r="Y271" s="2" t="str">
        <f t="shared" si="21"/>
        <v>Nej</v>
      </c>
      <c r="Z271" s="2">
        <f t="shared" si="22"/>
        <v>0</v>
      </c>
      <c r="AA271" s="2">
        <f t="shared" si="23"/>
        <v>0</v>
      </c>
    </row>
    <row r="272" spans="1:27" ht="15" customHeight="1" x14ac:dyDescent="0.25">
      <c r="A272" s="2" t="s">
        <v>414</v>
      </c>
      <c r="B272" s="2" t="s">
        <v>20</v>
      </c>
      <c r="C272" s="2">
        <v>2017</v>
      </c>
      <c r="D272" s="2" t="s">
        <v>609</v>
      </c>
      <c r="E272" s="2" t="s">
        <v>609</v>
      </c>
      <c r="F272" s="2" t="s">
        <v>609</v>
      </c>
      <c r="G272" s="2" t="s">
        <v>609</v>
      </c>
      <c r="H272" s="2" t="s">
        <v>609</v>
      </c>
      <c r="I272" s="2" t="s">
        <v>609</v>
      </c>
      <c r="J272" s="2" t="s">
        <v>609</v>
      </c>
      <c r="K272" s="2" t="s">
        <v>609</v>
      </c>
      <c r="L272" s="2" t="s">
        <v>609</v>
      </c>
      <c r="M272" s="2" t="s">
        <v>609</v>
      </c>
      <c r="N272" s="2" t="s">
        <v>609</v>
      </c>
      <c r="O272" s="2" t="s">
        <v>609</v>
      </c>
      <c r="P272" s="2" t="s">
        <v>609</v>
      </c>
      <c r="Q272" s="2" t="s">
        <v>609</v>
      </c>
      <c r="R272" s="2" t="s">
        <v>609</v>
      </c>
      <c r="S272" s="2" t="s">
        <v>609</v>
      </c>
      <c r="T272" s="2" t="s">
        <v>609</v>
      </c>
      <c r="W272" s="2" t="str">
        <f t="shared" si="20"/>
        <v>Nej</v>
      </c>
      <c r="Y272" s="2" t="str">
        <f t="shared" si="21"/>
        <v>Nej</v>
      </c>
      <c r="Z272" s="2">
        <f t="shared" si="22"/>
        <v>0</v>
      </c>
      <c r="AA272" s="2">
        <f t="shared" si="23"/>
        <v>0</v>
      </c>
    </row>
    <row r="273" spans="1:27" ht="15" customHeight="1" x14ac:dyDescent="0.25">
      <c r="A273" s="2" t="s">
        <v>753</v>
      </c>
      <c r="B273" s="9" t="s">
        <v>1111</v>
      </c>
      <c r="C273" s="2">
        <v>2017</v>
      </c>
      <c r="D273" s="2" t="s">
        <v>609</v>
      </c>
      <c r="E273" s="2" t="s">
        <v>609</v>
      </c>
      <c r="F273" s="2" t="s">
        <v>609</v>
      </c>
      <c r="G273" s="2" t="s">
        <v>609</v>
      </c>
      <c r="H273" s="2" t="s">
        <v>609</v>
      </c>
      <c r="I273" s="2" t="s">
        <v>609</v>
      </c>
      <c r="J273" s="2" t="s">
        <v>609</v>
      </c>
      <c r="K273" s="2" t="s">
        <v>609</v>
      </c>
      <c r="L273" s="2" t="s">
        <v>609</v>
      </c>
      <c r="M273" s="2" t="s">
        <v>609</v>
      </c>
      <c r="N273" s="2" t="s">
        <v>609</v>
      </c>
      <c r="O273" s="2" t="s">
        <v>609</v>
      </c>
      <c r="P273" s="2" t="s">
        <v>609</v>
      </c>
      <c r="Q273" s="2" t="s">
        <v>609</v>
      </c>
      <c r="R273" s="2" t="s">
        <v>609</v>
      </c>
      <c r="S273" s="2" t="s">
        <v>609</v>
      </c>
      <c r="T273" s="2" t="s">
        <v>609</v>
      </c>
      <c r="W273" s="2" t="str">
        <f t="shared" si="20"/>
        <v>Nej</v>
      </c>
      <c r="Y273" s="2" t="str">
        <f t="shared" si="21"/>
        <v>Nej</v>
      </c>
      <c r="Z273" s="2">
        <f t="shared" si="22"/>
        <v>0</v>
      </c>
      <c r="AA273" s="2">
        <f t="shared" si="23"/>
        <v>0</v>
      </c>
    </row>
    <row r="274" spans="1:27" ht="15" customHeight="1" x14ac:dyDescent="0.25">
      <c r="A274" s="2" t="s">
        <v>428</v>
      </c>
      <c r="B274" s="2" t="s">
        <v>429</v>
      </c>
      <c r="C274" s="2">
        <v>2017</v>
      </c>
      <c r="D274" s="2">
        <v>0.39</v>
      </c>
      <c r="E274" s="2" t="s">
        <v>726</v>
      </c>
      <c r="F274" s="2" t="s">
        <v>925</v>
      </c>
      <c r="G274" s="2">
        <v>1.1000000000000001</v>
      </c>
      <c r="H274" s="2">
        <v>1.3</v>
      </c>
      <c r="I274" s="2">
        <v>0</v>
      </c>
      <c r="J274" s="2">
        <v>0</v>
      </c>
      <c r="K274" s="2" t="s">
        <v>726</v>
      </c>
      <c r="L274" s="2" t="s">
        <v>726</v>
      </c>
      <c r="M274" s="2" t="s">
        <v>726</v>
      </c>
      <c r="N274" s="2" t="s">
        <v>726</v>
      </c>
      <c r="O274" s="2" t="s">
        <v>726</v>
      </c>
      <c r="P274" s="2" t="s">
        <v>726</v>
      </c>
      <c r="Q274" s="2" t="s">
        <v>726</v>
      </c>
      <c r="R274" s="2" t="s">
        <v>726</v>
      </c>
      <c r="S274" s="2" t="s">
        <v>726</v>
      </c>
      <c r="T274" s="2" t="s">
        <v>726</v>
      </c>
      <c r="W274" s="2" t="str">
        <f t="shared" si="20"/>
        <v>Ja</v>
      </c>
      <c r="Y274" s="2" t="str">
        <f t="shared" si="21"/>
        <v>Nej</v>
      </c>
      <c r="Z274" s="2">
        <f t="shared" si="22"/>
        <v>0</v>
      </c>
      <c r="AA274" s="2">
        <f t="shared" si="23"/>
        <v>0</v>
      </c>
    </row>
    <row r="275" spans="1:27" ht="15" customHeight="1" x14ac:dyDescent="0.25">
      <c r="A275" s="2" t="s">
        <v>428</v>
      </c>
      <c r="B275" s="2" t="s">
        <v>430</v>
      </c>
      <c r="C275" s="2">
        <v>2017</v>
      </c>
      <c r="D275" s="2">
        <v>2.2999999999999998</v>
      </c>
      <c r="E275" s="2" t="s">
        <v>726</v>
      </c>
      <c r="F275" s="2" t="s">
        <v>925</v>
      </c>
      <c r="G275" s="2">
        <v>1.1000000000000001</v>
      </c>
      <c r="H275" s="2">
        <v>1.3</v>
      </c>
      <c r="I275" s="2">
        <v>0</v>
      </c>
      <c r="J275" s="2">
        <v>0</v>
      </c>
      <c r="K275" s="2" t="s">
        <v>726</v>
      </c>
      <c r="L275" s="2" t="s">
        <v>726</v>
      </c>
      <c r="M275" s="2" t="s">
        <v>726</v>
      </c>
      <c r="N275" s="2" t="s">
        <v>726</v>
      </c>
      <c r="O275" s="2" t="s">
        <v>726</v>
      </c>
      <c r="P275" s="2" t="s">
        <v>726</v>
      </c>
      <c r="Q275" s="2" t="s">
        <v>726</v>
      </c>
      <c r="R275" s="2" t="s">
        <v>726</v>
      </c>
      <c r="S275" s="2" t="s">
        <v>726</v>
      </c>
      <c r="T275" s="2" t="s">
        <v>726</v>
      </c>
      <c r="W275" s="2" t="str">
        <f t="shared" si="20"/>
        <v>Ja</v>
      </c>
      <c r="Y275" s="2" t="str">
        <f t="shared" si="21"/>
        <v>Nej</v>
      </c>
      <c r="Z275" s="2">
        <f t="shared" si="22"/>
        <v>0</v>
      </c>
      <c r="AA275" s="2">
        <f t="shared" si="23"/>
        <v>0</v>
      </c>
    </row>
    <row r="276" spans="1:27" ht="15" customHeight="1" x14ac:dyDescent="0.25">
      <c r="A276" s="2" t="s">
        <v>431</v>
      </c>
      <c r="B276" s="2" t="s">
        <v>432</v>
      </c>
      <c r="C276" s="2">
        <v>2017</v>
      </c>
      <c r="D276" s="2" t="s">
        <v>609</v>
      </c>
      <c r="E276" s="2" t="s">
        <v>609</v>
      </c>
      <c r="F276" s="2" t="s">
        <v>609</v>
      </c>
      <c r="G276" s="2" t="s">
        <v>609</v>
      </c>
      <c r="H276" s="2" t="s">
        <v>609</v>
      </c>
      <c r="I276" s="2" t="s">
        <v>609</v>
      </c>
      <c r="J276" s="2" t="s">
        <v>609</v>
      </c>
      <c r="K276" s="2" t="s">
        <v>609</v>
      </c>
      <c r="L276" s="2" t="s">
        <v>609</v>
      </c>
      <c r="M276" s="2" t="s">
        <v>609</v>
      </c>
      <c r="N276" s="2" t="s">
        <v>609</v>
      </c>
      <c r="O276" s="2" t="s">
        <v>609</v>
      </c>
      <c r="P276" s="2" t="s">
        <v>609</v>
      </c>
      <c r="Q276" s="2" t="s">
        <v>609</v>
      </c>
      <c r="R276" s="2" t="s">
        <v>609</v>
      </c>
      <c r="S276" s="2" t="s">
        <v>609</v>
      </c>
      <c r="T276" s="2" t="s">
        <v>609</v>
      </c>
      <c r="W276" s="2" t="str">
        <f t="shared" si="20"/>
        <v>Nej</v>
      </c>
      <c r="Y276" s="2" t="str">
        <f t="shared" si="21"/>
        <v>Nej</v>
      </c>
      <c r="Z276" s="2">
        <f t="shared" si="22"/>
        <v>0</v>
      </c>
      <c r="AA276" s="2">
        <f t="shared" si="23"/>
        <v>0</v>
      </c>
    </row>
    <row r="277" spans="1:27" ht="15" customHeight="1" x14ac:dyDescent="0.25">
      <c r="A277" s="2" t="s">
        <v>433</v>
      </c>
      <c r="B277" s="2" t="s">
        <v>434</v>
      </c>
      <c r="C277" s="2">
        <v>2017</v>
      </c>
      <c r="D277" s="2">
        <v>0.85599999999999998</v>
      </c>
      <c r="E277" s="2" t="s">
        <v>726</v>
      </c>
      <c r="F277" s="2" t="s">
        <v>609</v>
      </c>
      <c r="G277" s="2">
        <v>1.1000000000000001</v>
      </c>
      <c r="H277" s="2">
        <v>0</v>
      </c>
      <c r="I277" s="2">
        <v>0</v>
      </c>
      <c r="J277" s="2">
        <v>0</v>
      </c>
      <c r="K277" s="2" t="s">
        <v>726</v>
      </c>
      <c r="L277" s="2" t="s">
        <v>726</v>
      </c>
      <c r="M277" s="2" t="s">
        <v>726</v>
      </c>
      <c r="N277" s="2" t="s">
        <v>726</v>
      </c>
      <c r="O277" s="2" t="s">
        <v>726</v>
      </c>
      <c r="P277" s="2" t="s">
        <v>726</v>
      </c>
      <c r="Q277" s="2" t="s">
        <v>726</v>
      </c>
      <c r="R277" s="2" t="s">
        <v>726</v>
      </c>
      <c r="S277" s="2" t="s">
        <v>726</v>
      </c>
      <c r="T277" s="2" t="s">
        <v>726</v>
      </c>
      <c r="W277" s="2" t="str">
        <f t="shared" si="20"/>
        <v>Ja</v>
      </c>
      <c r="Y277" s="2" t="str">
        <f t="shared" si="21"/>
        <v>Nej</v>
      </c>
      <c r="Z277" s="2">
        <f t="shared" si="22"/>
        <v>0</v>
      </c>
      <c r="AA277" s="2">
        <f t="shared" si="23"/>
        <v>0</v>
      </c>
    </row>
    <row r="278" spans="1:27" ht="15" customHeight="1" x14ac:dyDescent="0.25">
      <c r="A278" s="2" t="s">
        <v>435</v>
      </c>
      <c r="B278" s="2" t="s">
        <v>436</v>
      </c>
      <c r="C278" s="2">
        <v>2017</v>
      </c>
      <c r="D278" s="2">
        <v>8.5</v>
      </c>
      <c r="E278" s="2" t="s">
        <v>726</v>
      </c>
      <c r="F278" s="2" t="s">
        <v>609</v>
      </c>
      <c r="G278" s="2">
        <v>2.2400000000000002</v>
      </c>
      <c r="H278" s="2">
        <v>350.5</v>
      </c>
      <c r="I278" s="2">
        <v>0.48399999999999999</v>
      </c>
      <c r="J278" s="2">
        <v>0.35</v>
      </c>
      <c r="K278" s="2" t="s">
        <v>726</v>
      </c>
      <c r="L278" s="2" t="s">
        <v>726</v>
      </c>
      <c r="M278" s="2" t="s">
        <v>726</v>
      </c>
      <c r="N278" s="2" t="s">
        <v>726</v>
      </c>
      <c r="O278" s="2" t="s">
        <v>726</v>
      </c>
      <c r="P278" s="2" t="s">
        <v>726</v>
      </c>
      <c r="Q278" s="2" t="s">
        <v>726</v>
      </c>
      <c r="R278" s="2" t="s">
        <v>726</v>
      </c>
      <c r="S278" s="2" t="s">
        <v>726</v>
      </c>
      <c r="T278" s="2" t="s">
        <v>726</v>
      </c>
      <c r="W278" s="2" t="str">
        <f t="shared" si="20"/>
        <v>Nej</v>
      </c>
      <c r="Y278" s="2" t="str">
        <f t="shared" si="21"/>
        <v>Nej</v>
      </c>
      <c r="Z278" s="2">
        <f t="shared" si="22"/>
        <v>0</v>
      </c>
      <c r="AA278" s="2">
        <f t="shared" si="23"/>
        <v>0</v>
      </c>
    </row>
    <row r="279" spans="1:27" ht="15" customHeight="1" x14ac:dyDescent="0.25">
      <c r="A279" s="2" t="s">
        <v>437</v>
      </c>
      <c r="B279" s="2" t="s">
        <v>438</v>
      </c>
      <c r="C279" s="2">
        <v>2017</v>
      </c>
      <c r="D279" s="2">
        <v>1.91</v>
      </c>
      <c r="E279" s="2" t="s">
        <v>726</v>
      </c>
      <c r="F279" s="2" t="s">
        <v>989</v>
      </c>
      <c r="G279" s="2">
        <v>2.2400000000000002</v>
      </c>
      <c r="H279" s="2">
        <v>350.5</v>
      </c>
      <c r="I279" s="2">
        <v>0.48399999999999999</v>
      </c>
      <c r="J279" s="2">
        <v>0.35</v>
      </c>
      <c r="K279" s="2" t="s">
        <v>726</v>
      </c>
      <c r="L279" s="2" t="s">
        <v>726</v>
      </c>
      <c r="M279" s="2" t="s">
        <v>726</v>
      </c>
      <c r="N279" s="2" t="s">
        <v>726</v>
      </c>
      <c r="O279" s="2" t="s">
        <v>726</v>
      </c>
      <c r="P279" s="2" t="s">
        <v>726</v>
      </c>
      <c r="Q279" s="2" t="s">
        <v>726</v>
      </c>
      <c r="R279" s="2" t="s">
        <v>726</v>
      </c>
      <c r="S279" s="2" t="s">
        <v>726</v>
      </c>
      <c r="T279" s="2" t="s">
        <v>726</v>
      </c>
      <c r="W279" s="2" t="str">
        <f t="shared" si="20"/>
        <v>Nej</v>
      </c>
      <c r="Y279" s="2" t="str">
        <f t="shared" si="21"/>
        <v>Nej</v>
      </c>
      <c r="Z279" s="2">
        <f t="shared" si="22"/>
        <v>0</v>
      </c>
      <c r="AA279" s="2">
        <f t="shared" si="23"/>
        <v>0</v>
      </c>
    </row>
    <row r="280" spans="1:27" ht="15" customHeight="1" x14ac:dyDescent="0.25">
      <c r="A280" s="2" t="s">
        <v>439</v>
      </c>
      <c r="B280" s="2" t="s">
        <v>440</v>
      </c>
      <c r="C280" s="2">
        <v>2017</v>
      </c>
      <c r="D280" s="2">
        <v>0.13200000000000001</v>
      </c>
      <c r="E280" s="2" t="s">
        <v>726</v>
      </c>
      <c r="F280" s="2" t="s">
        <v>990</v>
      </c>
      <c r="G280" s="2">
        <v>0.99</v>
      </c>
      <c r="H280" s="2">
        <v>0</v>
      </c>
      <c r="I280" s="2">
        <v>0</v>
      </c>
      <c r="J280" s="2">
        <v>0</v>
      </c>
      <c r="K280" s="2" t="s">
        <v>726</v>
      </c>
      <c r="L280" s="2" t="s">
        <v>726</v>
      </c>
      <c r="M280" s="2" t="s">
        <v>726</v>
      </c>
      <c r="N280" s="2" t="s">
        <v>726</v>
      </c>
      <c r="O280" s="2" t="s">
        <v>726</v>
      </c>
      <c r="P280" s="2" t="s">
        <v>726</v>
      </c>
      <c r="Q280" s="2" t="s">
        <v>726</v>
      </c>
      <c r="R280" s="2" t="s">
        <v>726</v>
      </c>
      <c r="S280" s="2" t="s">
        <v>726</v>
      </c>
      <c r="T280" s="2" t="s">
        <v>726</v>
      </c>
      <c r="W280" s="2" t="str">
        <f t="shared" si="20"/>
        <v>Ja</v>
      </c>
      <c r="Y280" s="2" t="str">
        <f t="shared" si="21"/>
        <v>Nej</v>
      </c>
      <c r="Z280" s="2">
        <f t="shared" si="22"/>
        <v>0</v>
      </c>
      <c r="AA280" s="2">
        <f t="shared" si="23"/>
        <v>0</v>
      </c>
    </row>
    <row r="281" spans="1:27" ht="15" customHeight="1" x14ac:dyDescent="0.25">
      <c r="A281" s="2" t="s">
        <v>439</v>
      </c>
      <c r="B281" s="2" t="s">
        <v>441</v>
      </c>
      <c r="C281" s="2">
        <v>2017</v>
      </c>
      <c r="D281" s="2">
        <v>9.7000000000000003E-2</v>
      </c>
      <c r="E281" s="2" t="s">
        <v>726</v>
      </c>
      <c r="F281" s="2" t="s">
        <v>991</v>
      </c>
      <c r="G281" s="2">
        <v>0.99</v>
      </c>
      <c r="H281" s="2">
        <v>0</v>
      </c>
      <c r="I281" s="2">
        <v>0</v>
      </c>
      <c r="J281" s="2">
        <v>0</v>
      </c>
      <c r="K281" s="2" t="s">
        <v>726</v>
      </c>
      <c r="L281" s="2" t="s">
        <v>726</v>
      </c>
      <c r="M281" s="2" t="s">
        <v>726</v>
      </c>
      <c r="N281" s="2" t="s">
        <v>726</v>
      </c>
      <c r="O281" s="2" t="s">
        <v>726</v>
      </c>
      <c r="P281" s="2" t="s">
        <v>726</v>
      </c>
      <c r="Q281" s="2" t="s">
        <v>726</v>
      </c>
      <c r="R281" s="2" t="s">
        <v>726</v>
      </c>
      <c r="S281" s="2" t="s">
        <v>726</v>
      </c>
      <c r="T281" s="2" t="s">
        <v>726</v>
      </c>
      <c r="W281" s="2" t="str">
        <f t="shared" si="20"/>
        <v>Ja</v>
      </c>
      <c r="Y281" s="2" t="str">
        <f t="shared" si="21"/>
        <v>Nej</v>
      </c>
      <c r="Z281" s="2">
        <f t="shared" si="22"/>
        <v>0</v>
      </c>
      <c r="AA281" s="2">
        <f t="shared" si="23"/>
        <v>0</v>
      </c>
    </row>
    <row r="282" spans="1:27" ht="15" customHeight="1" x14ac:dyDescent="0.25">
      <c r="A282" s="2" t="s">
        <v>439</v>
      </c>
      <c r="B282" s="2" t="s">
        <v>442</v>
      </c>
      <c r="C282" s="2">
        <v>2017</v>
      </c>
      <c r="D282" s="2">
        <v>0.372</v>
      </c>
      <c r="E282" s="2" t="s">
        <v>726</v>
      </c>
      <c r="F282" s="2" t="s">
        <v>991</v>
      </c>
      <c r="G282" s="2">
        <v>0.99</v>
      </c>
      <c r="H282" s="2">
        <v>0</v>
      </c>
      <c r="I282" s="2">
        <v>0</v>
      </c>
      <c r="J282" s="2">
        <v>0</v>
      </c>
      <c r="K282" s="2" t="s">
        <v>726</v>
      </c>
      <c r="L282" s="2" t="s">
        <v>726</v>
      </c>
      <c r="M282" s="2" t="s">
        <v>726</v>
      </c>
      <c r="N282" s="2" t="s">
        <v>726</v>
      </c>
      <c r="O282" s="2" t="s">
        <v>726</v>
      </c>
      <c r="P282" s="2" t="s">
        <v>726</v>
      </c>
      <c r="Q282" s="2" t="s">
        <v>726</v>
      </c>
      <c r="R282" s="2" t="s">
        <v>726</v>
      </c>
      <c r="S282" s="2" t="s">
        <v>726</v>
      </c>
      <c r="T282" s="2" t="s">
        <v>726</v>
      </c>
      <c r="W282" s="2" t="str">
        <f t="shared" si="20"/>
        <v>Ja</v>
      </c>
      <c r="Y282" s="2" t="str">
        <f t="shared" si="21"/>
        <v>Nej</v>
      </c>
      <c r="Z282" s="2">
        <f t="shared" si="22"/>
        <v>0</v>
      </c>
      <c r="AA282" s="2">
        <f t="shared" si="23"/>
        <v>0</v>
      </c>
    </row>
    <row r="283" spans="1:27" ht="15" customHeight="1" x14ac:dyDescent="0.25">
      <c r="A283" s="2" t="s">
        <v>439</v>
      </c>
      <c r="B283" s="2" t="s">
        <v>443</v>
      </c>
      <c r="C283" s="2">
        <v>2017</v>
      </c>
      <c r="D283" s="2">
        <v>0.112</v>
      </c>
      <c r="E283" s="2" t="s">
        <v>726</v>
      </c>
      <c r="F283" s="2" t="s">
        <v>991</v>
      </c>
      <c r="G283" s="2">
        <v>0.99</v>
      </c>
      <c r="H283" s="2">
        <v>0</v>
      </c>
      <c r="I283" s="2">
        <v>0</v>
      </c>
      <c r="J283" s="2">
        <v>0</v>
      </c>
      <c r="K283" s="2" t="s">
        <v>726</v>
      </c>
      <c r="L283" s="2" t="s">
        <v>726</v>
      </c>
      <c r="M283" s="2" t="s">
        <v>726</v>
      </c>
      <c r="N283" s="2" t="s">
        <v>726</v>
      </c>
      <c r="O283" s="2" t="s">
        <v>726</v>
      </c>
      <c r="P283" s="2" t="s">
        <v>726</v>
      </c>
      <c r="Q283" s="2" t="s">
        <v>726</v>
      </c>
      <c r="R283" s="2" t="s">
        <v>726</v>
      </c>
      <c r="S283" s="2" t="s">
        <v>726</v>
      </c>
      <c r="T283" s="2" t="s">
        <v>726</v>
      </c>
      <c r="W283" s="2" t="str">
        <f t="shared" si="20"/>
        <v>Ja</v>
      </c>
      <c r="Y283" s="2" t="str">
        <f t="shared" si="21"/>
        <v>Nej</v>
      </c>
      <c r="Z283" s="2">
        <f t="shared" si="22"/>
        <v>0</v>
      </c>
      <c r="AA283" s="2">
        <f t="shared" si="23"/>
        <v>0</v>
      </c>
    </row>
    <row r="284" spans="1:27" ht="15" customHeight="1" x14ac:dyDescent="0.25">
      <c r="A284" s="2" t="s">
        <v>439</v>
      </c>
      <c r="B284" s="2" t="s">
        <v>444</v>
      </c>
      <c r="C284" s="2">
        <v>2017</v>
      </c>
      <c r="D284" s="2">
        <v>0.156</v>
      </c>
      <c r="E284" s="2" t="s">
        <v>726</v>
      </c>
      <c r="F284" s="2" t="s">
        <v>991</v>
      </c>
      <c r="G284" s="2">
        <v>0.99</v>
      </c>
      <c r="H284" s="2">
        <v>0</v>
      </c>
      <c r="I284" s="2">
        <v>0</v>
      </c>
      <c r="J284" s="2">
        <v>0</v>
      </c>
      <c r="K284" s="2" t="s">
        <v>726</v>
      </c>
      <c r="L284" s="2" t="s">
        <v>726</v>
      </c>
      <c r="M284" s="2" t="s">
        <v>726</v>
      </c>
      <c r="N284" s="2" t="s">
        <v>726</v>
      </c>
      <c r="O284" s="2" t="s">
        <v>726</v>
      </c>
      <c r="P284" s="2" t="s">
        <v>726</v>
      </c>
      <c r="Q284" s="2" t="s">
        <v>726</v>
      </c>
      <c r="R284" s="2" t="s">
        <v>726</v>
      </c>
      <c r="S284" s="2" t="s">
        <v>726</v>
      </c>
      <c r="T284" s="2" t="s">
        <v>726</v>
      </c>
      <c r="W284" s="2" t="str">
        <f t="shared" si="20"/>
        <v>Ja</v>
      </c>
      <c r="Y284" s="2" t="str">
        <f t="shared" si="21"/>
        <v>Nej</v>
      </c>
      <c r="Z284" s="2">
        <f t="shared" si="22"/>
        <v>0</v>
      </c>
      <c r="AA284" s="2">
        <f t="shared" si="23"/>
        <v>0</v>
      </c>
    </row>
    <row r="285" spans="1:27" ht="15" customHeight="1" x14ac:dyDescent="0.25">
      <c r="A285" s="2" t="s">
        <v>439</v>
      </c>
      <c r="B285" s="2" t="s">
        <v>445</v>
      </c>
      <c r="C285" s="2">
        <v>2017</v>
      </c>
      <c r="D285" s="2" t="s">
        <v>726</v>
      </c>
      <c r="E285" s="2" t="s">
        <v>726</v>
      </c>
      <c r="F285" s="2" t="s">
        <v>609</v>
      </c>
      <c r="G285" s="2">
        <v>2.2400000000000002</v>
      </c>
      <c r="H285" s="2">
        <v>350.5</v>
      </c>
      <c r="I285" s="2">
        <v>0.48399999999999999</v>
      </c>
      <c r="J285" s="2">
        <v>0.35</v>
      </c>
      <c r="K285" s="2" t="s">
        <v>726</v>
      </c>
      <c r="L285" s="2" t="s">
        <v>726</v>
      </c>
      <c r="M285" s="2" t="s">
        <v>726</v>
      </c>
      <c r="N285" s="2" t="s">
        <v>726</v>
      </c>
      <c r="O285" s="2" t="s">
        <v>726</v>
      </c>
      <c r="P285" s="2" t="s">
        <v>726</v>
      </c>
      <c r="Q285" s="2" t="s">
        <v>726</v>
      </c>
      <c r="R285" s="2" t="s">
        <v>726</v>
      </c>
      <c r="S285" s="2" t="s">
        <v>726</v>
      </c>
      <c r="T285" s="2" t="s">
        <v>726</v>
      </c>
      <c r="W285" s="2" t="str">
        <f t="shared" si="20"/>
        <v>Nej</v>
      </c>
      <c r="Y285" s="2" t="str">
        <f t="shared" si="21"/>
        <v>Nej</v>
      </c>
      <c r="Z285" s="2">
        <f t="shared" si="22"/>
        <v>0</v>
      </c>
      <c r="AA285" s="2">
        <f t="shared" si="23"/>
        <v>0</v>
      </c>
    </row>
    <row r="286" spans="1:27" ht="15" customHeight="1" x14ac:dyDescent="0.25">
      <c r="A286" s="2" t="s">
        <v>439</v>
      </c>
      <c r="B286" s="2" t="s">
        <v>446</v>
      </c>
      <c r="C286" s="2">
        <v>2017</v>
      </c>
      <c r="D286" s="2">
        <v>6.6000000000000003E-2</v>
      </c>
      <c r="E286" s="2" t="s">
        <v>726</v>
      </c>
      <c r="F286" s="2" t="s">
        <v>991</v>
      </c>
      <c r="G286" s="2">
        <v>0.99</v>
      </c>
      <c r="H286" s="2">
        <v>0</v>
      </c>
      <c r="I286" s="2">
        <v>0</v>
      </c>
      <c r="J286" s="2">
        <v>0</v>
      </c>
      <c r="K286" s="2" t="s">
        <v>726</v>
      </c>
      <c r="L286" s="2" t="s">
        <v>726</v>
      </c>
      <c r="M286" s="2" t="s">
        <v>726</v>
      </c>
      <c r="N286" s="2" t="s">
        <v>726</v>
      </c>
      <c r="O286" s="2" t="s">
        <v>726</v>
      </c>
      <c r="P286" s="2" t="s">
        <v>726</v>
      </c>
      <c r="Q286" s="2" t="s">
        <v>726</v>
      </c>
      <c r="R286" s="2" t="s">
        <v>726</v>
      </c>
      <c r="S286" s="2" t="s">
        <v>726</v>
      </c>
      <c r="T286" s="2" t="s">
        <v>726</v>
      </c>
      <c r="W286" s="2" t="str">
        <f t="shared" si="20"/>
        <v>Ja</v>
      </c>
      <c r="Y286" s="2" t="str">
        <f t="shared" si="21"/>
        <v>Nej</v>
      </c>
      <c r="Z286" s="2">
        <f t="shared" si="22"/>
        <v>0</v>
      </c>
      <c r="AA286" s="2">
        <f t="shared" si="23"/>
        <v>0</v>
      </c>
    </row>
    <row r="287" spans="1:27" ht="15" customHeight="1" x14ac:dyDescent="0.25">
      <c r="A287" s="2" t="s">
        <v>439</v>
      </c>
      <c r="B287" s="2" t="s">
        <v>447</v>
      </c>
      <c r="C287" s="2">
        <v>2017</v>
      </c>
      <c r="D287" s="2">
        <v>0.03</v>
      </c>
      <c r="E287" s="2" t="s">
        <v>726</v>
      </c>
      <c r="F287" s="2" t="s">
        <v>991</v>
      </c>
      <c r="G287" s="2">
        <v>0.99</v>
      </c>
      <c r="H287" s="2">
        <v>0</v>
      </c>
      <c r="I287" s="2">
        <v>0</v>
      </c>
      <c r="J287" s="2">
        <v>0</v>
      </c>
      <c r="K287" s="2" t="s">
        <v>726</v>
      </c>
      <c r="L287" s="2" t="s">
        <v>726</v>
      </c>
      <c r="M287" s="2" t="s">
        <v>726</v>
      </c>
      <c r="N287" s="2" t="s">
        <v>726</v>
      </c>
      <c r="O287" s="2" t="s">
        <v>726</v>
      </c>
      <c r="P287" s="2" t="s">
        <v>726</v>
      </c>
      <c r="Q287" s="2" t="s">
        <v>726</v>
      </c>
      <c r="R287" s="2" t="s">
        <v>726</v>
      </c>
      <c r="S287" s="2" t="s">
        <v>726</v>
      </c>
      <c r="T287" s="2" t="s">
        <v>726</v>
      </c>
      <c r="W287" s="2" t="str">
        <f t="shared" si="20"/>
        <v>Ja</v>
      </c>
      <c r="Y287" s="2" t="str">
        <f t="shared" si="21"/>
        <v>Nej</v>
      </c>
      <c r="Z287" s="2">
        <f t="shared" si="22"/>
        <v>0</v>
      </c>
      <c r="AA287" s="2">
        <f t="shared" si="23"/>
        <v>0</v>
      </c>
    </row>
    <row r="288" spans="1:27" ht="15" customHeight="1" x14ac:dyDescent="0.25">
      <c r="A288" s="2" t="s">
        <v>439</v>
      </c>
      <c r="B288" s="2" t="s">
        <v>448</v>
      </c>
      <c r="C288" s="2">
        <v>2017</v>
      </c>
      <c r="D288" s="2">
        <v>0.73299999999999998</v>
      </c>
      <c r="E288" s="2">
        <v>5.5949999999999998</v>
      </c>
      <c r="F288" s="2" t="s">
        <v>992</v>
      </c>
      <c r="G288" s="2">
        <v>0.36</v>
      </c>
      <c r="H288" s="2">
        <v>0</v>
      </c>
      <c r="I288" s="2">
        <v>0</v>
      </c>
      <c r="J288" s="2">
        <v>0</v>
      </c>
      <c r="K288" s="2" t="s">
        <v>726</v>
      </c>
      <c r="L288" s="2" t="s">
        <v>726</v>
      </c>
      <c r="M288" s="2" t="s">
        <v>726</v>
      </c>
      <c r="N288" s="2" t="s">
        <v>726</v>
      </c>
      <c r="O288" s="2" t="s">
        <v>726</v>
      </c>
      <c r="P288" s="2" t="s">
        <v>726</v>
      </c>
      <c r="Q288" s="2" t="s">
        <v>726</v>
      </c>
      <c r="R288" s="2" t="s">
        <v>726</v>
      </c>
      <c r="S288" s="2" t="s">
        <v>726</v>
      </c>
      <c r="T288" s="2" t="s">
        <v>726</v>
      </c>
      <c r="W288" s="2" t="str">
        <f t="shared" si="20"/>
        <v>Ja</v>
      </c>
      <c r="Y288" s="2" t="str">
        <f t="shared" si="21"/>
        <v>Nej</v>
      </c>
      <c r="Z288" s="2">
        <f t="shared" si="22"/>
        <v>0</v>
      </c>
      <c r="AA288" s="2">
        <f t="shared" si="23"/>
        <v>0</v>
      </c>
    </row>
    <row r="289" spans="1:27" ht="15" customHeight="1" x14ac:dyDescent="0.25">
      <c r="A289" s="2" t="s">
        <v>439</v>
      </c>
      <c r="B289" s="2" t="s">
        <v>449</v>
      </c>
      <c r="C289" s="2">
        <v>2017</v>
      </c>
      <c r="D289" s="2">
        <v>0.05</v>
      </c>
      <c r="E289" s="2" t="s">
        <v>726</v>
      </c>
      <c r="F289" s="2" t="s">
        <v>991</v>
      </c>
      <c r="G289" s="2">
        <v>0.99</v>
      </c>
      <c r="H289" s="2">
        <v>0</v>
      </c>
      <c r="I289" s="2">
        <v>0</v>
      </c>
      <c r="J289" s="2">
        <v>0</v>
      </c>
      <c r="K289" s="2" t="s">
        <v>726</v>
      </c>
      <c r="L289" s="2" t="s">
        <v>726</v>
      </c>
      <c r="M289" s="2" t="s">
        <v>726</v>
      </c>
      <c r="N289" s="2" t="s">
        <v>726</v>
      </c>
      <c r="O289" s="2" t="s">
        <v>726</v>
      </c>
      <c r="P289" s="2" t="s">
        <v>726</v>
      </c>
      <c r="Q289" s="2" t="s">
        <v>726</v>
      </c>
      <c r="R289" s="2" t="s">
        <v>726</v>
      </c>
      <c r="S289" s="2" t="s">
        <v>726</v>
      </c>
      <c r="T289" s="2" t="s">
        <v>726</v>
      </c>
      <c r="W289" s="2" t="str">
        <f t="shared" si="20"/>
        <v>Ja</v>
      </c>
      <c r="Y289" s="2" t="str">
        <f t="shared" si="21"/>
        <v>Nej</v>
      </c>
      <c r="Z289" s="2">
        <f t="shared" si="22"/>
        <v>0</v>
      </c>
      <c r="AA289" s="2">
        <f t="shared" si="23"/>
        <v>0</v>
      </c>
    </row>
    <row r="290" spans="1:27" ht="15" customHeight="1" x14ac:dyDescent="0.25">
      <c r="A290" s="2" t="s">
        <v>439</v>
      </c>
      <c r="B290" s="2" t="s">
        <v>450</v>
      </c>
      <c r="C290" s="2">
        <v>2017</v>
      </c>
      <c r="D290" s="2">
        <v>0.106</v>
      </c>
      <c r="E290" s="2">
        <v>4.226</v>
      </c>
      <c r="F290" s="2" t="s">
        <v>993</v>
      </c>
      <c r="G290" s="2">
        <v>0.16</v>
      </c>
      <c r="H290" s="2">
        <v>0</v>
      </c>
      <c r="I290" s="2">
        <v>0</v>
      </c>
      <c r="J290" s="2">
        <v>0</v>
      </c>
      <c r="K290" s="2" t="s">
        <v>726</v>
      </c>
      <c r="L290" s="2" t="s">
        <v>726</v>
      </c>
      <c r="M290" s="2" t="s">
        <v>726</v>
      </c>
      <c r="N290" s="2" t="s">
        <v>726</v>
      </c>
      <c r="O290" s="2" t="s">
        <v>726</v>
      </c>
      <c r="P290" s="2" t="s">
        <v>726</v>
      </c>
      <c r="Q290" s="2" t="s">
        <v>726</v>
      </c>
      <c r="R290" s="2" t="s">
        <v>726</v>
      </c>
      <c r="S290" s="2" t="s">
        <v>726</v>
      </c>
      <c r="T290" s="2" t="s">
        <v>726</v>
      </c>
      <c r="W290" s="2" t="str">
        <f t="shared" si="20"/>
        <v>Ja</v>
      </c>
      <c r="Y290" s="2" t="str">
        <f t="shared" si="21"/>
        <v>Nej</v>
      </c>
      <c r="Z290" s="2">
        <f t="shared" si="22"/>
        <v>0</v>
      </c>
      <c r="AA290" s="2">
        <f t="shared" si="23"/>
        <v>0</v>
      </c>
    </row>
    <row r="291" spans="1:27" ht="15" customHeight="1" x14ac:dyDescent="0.25">
      <c r="A291" s="2" t="s">
        <v>439</v>
      </c>
      <c r="B291" s="2" t="s">
        <v>451</v>
      </c>
      <c r="C291" s="2">
        <v>2017</v>
      </c>
      <c r="D291" s="2">
        <v>0.14099999999999999</v>
      </c>
      <c r="E291" s="2" t="s">
        <v>726</v>
      </c>
      <c r="F291" s="2" t="s">
        <v>991</v>
      </c>
      <c r="G291" s="2">
        <v>0.99</v>
      </c>
      <c r="H291" s="2">
        <v>0</v>
      </c>
      <c r="I291" s="2">
        <v>0</v>
      </c>
      <c r="J291" s="2">
        <v>0</v>
      </c>
      <c r="K291" s="2" t="s">
        <v>726</v>
      </c>
      <c r="L291" s="2" t="s">
        <v>726</v>
      </c>
      <c r="M291" s="2" t="s">
        <v>726</v>
      </c>
      <c r="N291" s="2" t="s">
        <v>726</v>
      </c>
      <c r="O291" s="2" t="s">
        <v>726</v>
      </c>
      <c r="P291" s="2" t="s">
        <v>726</v>
      </c>
      <c r="Q291" s="2" t="s">
        <v>726</v>
      </c>
      <c r="R291" s="2" t="s">
        <v>726</v>
      </c>
      <c r="S291" s="2" t="s">
        <v>726</v>
      </c>
      <c r="T291" s="2" t="s">
        <v>726</v>
      </c>
      <c r="W291" s="2" t="str">
        <f t="shared" si="20"/>
        <v>Ja</v>
      </c>
      <c r="Y291" s="2" t="str">
        <f t="shared" si="21"/>
        <v>Nej</v>
      </c>
      <c r="Z291" s="2">
        <f t="shared" si="22"/>
        <v>0</v>
      </c>
      <c r="AA291" s="2">
        <f t="shared" si="23"/>
        <v>0</v>
      </c>
    </row>
    <row r="292" spans="1:27" ht="15" customHeight="1" x14ac:dyDescent="0.25">
      <c r="A292" s="2" t="s">
        <v>439</v>
      </c>
      <c r="B292" s="2" t="s">
        <v>452</v>
      </c>
      <c r="C292" s="2">
        <v>2017</v>
      </c>
      <c r="D292" s="2">
        <v>0.107</v>
      </c>
      <c r="E292" s="2" t="s">
        <v>726</v>
      </c>
      <c r="F292" s="2" t="s">
        <v>991</v>
      </c>
      <c r="G292" s="2">
        <v>0.99</v>
      </c>
      <c r="H292" s="2">
        <v>0</v>
      </c>
      <c r="I292" s="2">
        <v>0</v>
      </c>
      <c r="J292" s="2">
        <v>0</v>
      </c>
      <c r="K292" s="2" t="s">
        <v>726</v>
      </c>
      <c r="L292" s="2" t="s">
        <v>726</v>
      </c>
      <c r="M292" s="2" t="s">
        <v>726</v>
      </c>
      <c r="N292" s="2" t="s">
        <v>726</v>
      </c>
      <c r="O292" s="2" t="s">
        <v>726</v>
      </c>
      <c r="P292" s="2" t="s">
        <v>726</v>
      </c>
      <c r="Q292" s="2" t="s">
        <v>726</v>
      </c>
      <c r="R292" s="2" t="s">
        <v>726</v>
      </c>
      <c r="S292" s="2" t="s">
        <v>726</v>
      </c>
      <c r="T292" s="2" t="s">
        <v>726</v>
      </c>
      <c r="W292" s="2" t="str">
        <f t="shared" si="20"/>
        <v>Ja</v>
      </c>
      <c r="Y292" s="2" t="str">
        <f t="shared" si="21"/>
        <v>Nej</v>
      </c>
      <c r="Z292" s="2">
        <f t="shared" si="22"/>
        <v>0</v>
      </c>
      <c r="AA292" s="2">
        <f t="shared" si="23"/>
        <v>0</v>
      </c>
    </row>
    <row r="293" spans="1:27" ht="15" customHeight="1" x14ac:dyDescent="0.25">
      <c r="A293" s="2" t="s">
        <v>439</v>
      </c>
      <c r="B293" s="2" t="s">
        <v>453</v>
      </c>
      <c r="C293" s="2">
        <v>2017</v>
      </c>
      <c r="D293" s="2">
        <v>4.1890000000000001</v>
      </c>
      <c r="E293" s="2">
        <v>19.157</v>
      </c>
      <c r="F293" s="2" t="s">
        <v>994</v>
      </c>
      <c r="G293" s="2">
        <v>0.36</v>
      </c>
      <c r="H293" s="2">
        <v>0</v>
      </c>
      <c r="I293" s="2">
        <v>0</v>
      </c>
      <c r="J293" s="2">
        <v>0</v>
      </c>
      <c r="K293" s="2" t="s">
        <v>726</v>
      </c>
      <c r="L293" s="2" t="s">
        <v>726</v>
      </c>
      <c r="M293" s="2" t="s">
        <v>726</v>
      </c>
      <c r="N293" s="2" t="s">
        <v>726</v>
      </c>
      <c r="O293" s="2" t="s">
        <v>726</v>
      </c>
      <c r="P293" s="2" t="s">
        <v>726</v>
      </c>
      <c r="Q293" s="2" t="s">
        <v>726</v>
      </c>
      <c r="R293" s="2" t="s">
        <v>726</v>
      </c>
      <c r="S293" s="2" t="s">
        <v>726</v>
      </c>
      <c r="T293" s="2" t="s">
        <v>726</v>
      </c>
      <c r="W293" s="2" t="str">
        <f t="shared" si="20"/>
        <v>Ja</v>
      </c>
      <c r="Y293" s="2" t="str">
        <f t="shared" si="21"/>
        <v>Nej</v>
      </c>
      <c r="Z293" s="2">
        <f t="shared" si="22"/>
        <v>0</v>
      </c>
      <c r="AA293" s="2">
        <f t="shared" si="23"/>
        <v>0</v>
      </c>
    </row>
    <row r="294" spans="1:27" ht="15" customHeight="1" x14ac:dyDescent="0.25">
      <c r="A294" s="2" t="s">
        <v>439</v>
      </c>
      <c r="B294" s="2" t="s">
        <v>454</v>
      </c>
      <c r="C294" s="2">
        <v>2017</v>
      </c>
      <c r="D294" s="2">
        <v>0.69499999999999995</v>
      </c>
      <c r="E294" s="2" t="s">
        <v>726</v>
      </c>
      <c r="F294" s="2" t="s">
        <v>991</v>
      </c>
      <c r="G294" s="2">
        <v>0.99</v>
      </c>
      <c r="H294" s="2">
        <v>0</v>
      </c>
      <c r="I294" s="2">
        <v>0</v>
      </c>
      <c r="J294" s="2">
        <v>0</v>
      </c>
      <c r="K294" s="2" t="s">
        <v>726</v>
      </c>
      <c r="L294" s="2" t="s">
        <v>726</v>
      </c>
      <c r="M294" s="2" t="s">
        <v>726</v>
      </c>
      <c r="N294" s="2" t="s">
        <v>726</v>
      </c>
      <c r="O294" s="2" t="s">
        <v>726</v>
      </c>
      <c r="P294" s="2" t="s">
        <v>726</v>
      </c>
      <c r="Q294" s="2" t="s">
        <v>726</v>
      </c>
      <c r="R294" s="2" t="s">
        <v>726</v>
      </c>
      <c r="S294" s="2" t="s">
        <v>726</v>
      </c>
      <c r="T294" s="2" t="s">
        <v>726</v>
      </c>
      <c r="W294" s="2" t="str">
        <f t="shared" si="20"/>
        <v>Ja</v>
      </c>
      <c r="Y294" s="2" t="str">
        <f t="shared" si="21"/>
        <v>Nej</v>
      </c>
      <c r="Z294" s="2">
        <f t="shared" si="22"/>
        <v>0</v>
      </c>
      <c r="AA294" s="2">
        <f t="shared" si="23"/>
        <v>0</v>
      </c>
    </row>
    <row r="295" spans="1:27" ht="15" customHeight="1" x14ac:dyDescent="0.25">
      <c r="A295" s="2" t="s">
        <v>439</v>
      </c>
      <c r="B295" s="2" t="s">
        <v>455</v>
      </c>
      <c r="C295" s="2">
        <v>2017</v>
      </c>
      <c r="D295" s="2">
        <v>1.0999999999999999E-2</v>
      </c>
      <c r="E295" s="2" t="s">
        <v>726</v>
      </c>
      <c r="F295" s="2" t="s">
        <v>991</v>
      </c>
      <c r="G295" s="2">
        <v>0.99</v>
      </c>
      <c r="H295" s="2">
        <v>0</v>
      </c>
      <c r="I295" s="2">
        <v>0</v>
      </c>
      <c r="J295" s="2">
        <v>0</v>
      </c>
      <c r="K295" s="2" t="s">
        <v>726</v>
      </c>
      <c r="L295" s="2" t="s">
        <v>726</v>
      </c>
      <c r="M295" s="2" t="s">
        <v>726</v>
      </c>
      <c r="N295" s="2" t="s">
        <v>726</v>
      </c>
      <c r="O295" s="2" t="s">
        <v>726</v>
      </c>
      <c r="P295" s="2" t="s">
        <v>726</v>
      </c>
      <c r="Q295" s="2" t="s">
        <v>726</v>
      </c>
      <c r="R295" s="2" t="s">
        <v>726</v>
      </c>
      <c r="S295" s="2" t="s">
        <v>726</v>
      </c>
      <c r="T295" s="2" t="s">
        <v>726</v>
      </c>
      <c r="W295" s="2" t="str">
        <f t="shared" si="20"/>
        <v>Ja</v>
      </c>
      <c r="Y295" s="2" t="str">
        <f t="shared" si="21"/>
        <v>Nej</v>
      </c>
      <c r="Z295" s="2">
        <f t="shared" si="22"/>
        <v>0</v>
      </c>
      <c r="AA295" s="2">
        <f t="shared" si="23"/>
        <v>0</v>
      </c>
    </row>
    <row r="296" spans="1:27" ht="15" customHeight="1" x14ac:dyDescent="0.25">
      <c r="A296" s="2" t="s">
        <v>439</v>
      </c>
      <c r="B296" s="2" t="s">
        <v>456</v>
      </c>
      <c r="C296" s="2">
        <v>2017</v>
      </c>
      <c r="D296" s="2">
        <v>0.14699999999999999</v>
      </c>
      <c r="E296" s="2" t="s">
        <v>726</v>
      </c>
      <c r="F296" s="2" t="s">
        <v>991</v>
      </c>
      <c r="G296" s="2">
        <v>0.99</v>
      </c>
      <c r="H296" s="2">
        <v>0</v>
      </c>
      <c r="I296" s="2">
        <v>0</v>
      </c>
      <c r="J296" s="2">
        <v>0</v>
      </c>
      <c r="K296" s="2" t="s">
        <v>726</v>
      </c>
      <c r="L296" s="2" t="s">
        <v>726</v>
      </c>
      <c r="M296" s="2" t="s">
        <v>726</v>
      </c>
      <c r="N296" s="2" t="s">
        <v>726</v>
      </c>
      <c r="O296" s="2" t="s">
        <v>726</v>
      </c>
      <c r="P296" s="2" t="s">
        <v>726</v>
      </c>
      <c r="Q296" s="2" t="s">
        <v>726</v>
      </c>
      <c r="R296" s="2" t="s">
        <v>726</v>
      </c>
      <c r="S296" s="2" t="s">
        <v>726</v>
      </c>
      <c r="T296" s="2" t="s">
        <v>726</v>
      </c>
      <c r="W296" s="2" t="str">
        <f t="shared" si="20"/>
        <v>Ja</v>
      </c>
      <c r="Y296" s="2" t="str">
        <f t="shared" si="21"/>
        <v>Nej</v>
      </c>
      <c r="Z296" s="2">
        <f t="shared" si="22"/>
        <v>0</v>
      </c>
      <c r="AA296" s="2">
        <f t="shared" si="23"/>
        <v>0</v>
      </c>
    </row>
    <row r="297" spans="1:27" ht="15" customHeight="1" x14ac:dyDescent="0.25">
      <c r="A297" s="2" t="s">
        <v>439</v>
      </c>
      <c r="B297" s="2" t="s">
        <v>457</v>
      </c>
      <c r="C297" s="2">
        <v>2017</v>
      </c>
      <c r="D297" s="2">
        <v>5.1999999999999998E-2</v>
      </c>
      <c r="E297" s="2" t="s">
        <v>726</v>
      </c>
      <c r="F297" s="2" t="s">
        <v>991</v>
      </c>
      <c r="G297" s="2">
        <v>0.99</v>
      </c>
      <c r="H297" s="2">
        <v>0</v>
      </c>
      <c r="I297" s="2">
        <v>0</v>
      </c>
      <c r="J297" s="2">
        <v>0</v>
      </c>
      <c r="K297" s="2" t="s">
        <v>726</v>
      </c>
      <c r="L297" s="2" t="s">
        <v>726</v>
      </c>
      <c r="M297" s="2" t="s">
        <v>726</v>
      </c>
      <c r="N297" s="2" t="s">
        <v>726</v>
      </c>
      <c r="O297" s="2" t="s">
        <v>726</v>
      </c>
      <c r="P297" s="2" t="s">
        <v>726</v>
      </c>
      <c r="Q297" s="2" t="s">
        <v>726</v>
      </c>
      <c r="R297" s="2" t="s">
        <v>726</v>
      </c>
      <c r="S297" s="2" t="s">
        <v>726</v>
      </c>
      <c r="T297" s="2" t="s">
        <v>726</v>
      </c>
      <c r="W297" s="2" t="str">
        <f t="shared" si="20"/>
        <v>Ja</v>
      </c>
      <c r="Y297" s="2" t="str">
        <f t="shared" si="21"/>
        <v>Nej</v>
      </c>
      <c r="Z297" s="2">
        <f t="shared" si="22"/>
        <v>0</v>
      </c>
      <c r="AA297" s="2">
        <f t="shared" si="23"/>
        <v>0</v>
      </c>
    </row>
    <row r="298" spans="1:27" ht="15" customHeight="1" x14ac:dyDescent="0.25">
      <c r="A298" s="2" t="s">
        <v>458</v>
      </c>
      <c r="B298" s="2" t="s">
        <v>459</v>
      </c>
      <c r="C298" s="2">
        <v>2017</v>
      </c>
      <c r="D298" s="2">
        <v>0.1</v>
      </c>
      <c r="E298" s="2" t="s">
        <v>726</v>
      </c>
      <c r="F298" s="2" t="s">
        <v>995</v>
      </c>
      <c r="G298" s="2">
        <v>1.1000000000000001</v>
      </c>
      <c r="H298" s="2">
        <v>0</v>
      </c>
      <c r="I298" s="2">
        <v>0</v>
      </c>
      <c r="J298" s="2">
        <v>0</v>
      </c>
      <c r="K298" s="2" t="s">
        <v>726</v>
      </c>
      <c r="L298" s="2" t="s">
        <v>726</v>
      </c>
      <c r="M298" s="2" t="s">
        <v>726</v>
      </c>
      <c r="N298" s="2" t="s">
        <v>726</v>
      </c>
      <c r="O298" s="2" t="s">
        <v>726</v>
      </c>
      <c r="P298" s="2" t="s">
        <v>726</v>
      </c>
      <c r="Q298" s="2" t="s">
        <v>726</v>
      </c>
      <c r="R298" s="2" t="s">
        <v>726</v>
      </c>
      <c r="S298" s="2" t="s">
        <v>726</v>
      </c>
      <c r="T298" s="2" t="s">
        <v>726</v>
      </c>
      <c r="W298" s="2" t="str">
        <f t="shared" si="20"/>
        <v>Ja</v>
      </c>
      <c r="Y298" s="2" t="str">
        <f t="shared" si="21"/>
        <v>Nej</v>
      </c>
      <c r="Z298" s="2">
        <f t="shared" si="22"/>
        <v>0</v>
      </c>
      <c r="AA298" s="2">
        <f t="shared" si="23"/>
        <v>0</v>
      </c>
    </row>
    <row r="299" spans="1:27" ht="15" customHeight="1" x14ac:dyDescent="0.25">
      <c r="A299" s="2" t="s">
        <v>458</v>
      </c>
      <c r="B299" s="2" t="s">
        <v>460</v>
      </c>
      <c r="C299" s="2">
        <v>2017</v>
      </c>
      <c r="D299" s="2">
        <v>4.5</v>
      </c>
      <c r="E299" s="2">
        <v>11.5</v>
      </c>
      <c r="F299" s="2" t="s">
        <v>995</v>
      </c>
      <c r="G299" s="2">
        <v>1.1000000000000001</v>
      </c>
      <c r="H299" s="2">
        <v>0</v>
      </c>
      <c r="I299" s="2">
        <v>0</v>
      </c>
      <c r="J299" s="2">
        <v>0</v>
      </c>
      <c r="K299" s="2" t="s">
        <v>726</v>
      </c>
      <c r="L299" s="2" t="s">
        <v>726</v>
      </c>
      <c r="M299" s="2" t="s">
        <v>726</v>
      </c>
      <c r="N299" s="2" t="s">
        <v>726</v>
      </c>
      <c r="O299" s="2" t="s">
        <v>726</v>
      </c>
      <c r="P299" s="2" t="s">
        <v>726</v>
      </c>
      <c r="Q299" s="2" t="s">
        <v>726</v>
      </c>
      <c r="R299" s="2" t="s">
        <v>726</v>
      </c>
      <c r="S299" s="2" t="s">
        <v>726</v>
      </c>
      <c r="T299" s="2" t="s">
        <v>726</v>
      </c>
      <c r="W299" s="2" t="str">
        <f t="shared" si="20"/>
        <v>Ja</v>
      </c>
      <c r="Y299" s="2" t="str">
        <f t="shared" si="21"/>
        <v>Nej</v>
      </c>
      <c r="Z299" s="2">
        <f t="shared" si="22"/>
        <v>0</v>
      </c>
      <c r="AA299" s="2">
        <f t="shared" si="23"/>
        <v>0</v>
      </c>
    </row>
    <row r="300" spans="1:27" ht="15" customHeight="1" x14ac:dyDescent="0.25">
      <c r="A300" s="2" t="s">
        <v>458</v>
      </c>
      <c r="B300" s="2" t="s">
        <v>461</v>
      </c>
      <c r="C300" s="2">
        <v>2017</v>
      </c>
      <c r="D300" s="2">
        <v>0.06</v>
      </c>
      <c r="E300" s="2" t="s">
        <v>726</v>
      </c>
      <c r="F300" s="2" t="s">
        <v>995</v>
      </c>
      <c r="G300" s="2">
        <v>1.1000000000000001</v>
      </c>
      <c r="H300" s="2">
        <v>0</v>
      </c>
      <c r="I300" s="2">
        <v>0</v>
      </c>
      <c r="J300" s="2">
        <v>0</v>
      </c>
      <c r="K300" s="2" t="s">
        <v>726</v>
      </c>
      <c r="L300" s="2" t="s">
        <v>726</v>
      </c>
      <c r="M300" s="2" t="s">
        <v>726</v>
      </c>
      <c r="N300" s="2" t="s">
        <v>726</v>
      </c>
      <c r="O300" s="2" t="s">
        <v>726</v>
      </c>
      <c r="P300" s="2" t="s">
        <v>726</v>
      </c>
      <c r="Q300" s="2" t="s">
        <v>726</v>
      </c>
      <c r="R300" s="2" t="s">
        <v>726</v>
      </c>
      <c r="S300" s="2" t="s">
        <v>726</v>
      </c>
      <c r="T300" s="2" t="s">
        <v>726</v>
      </c>
      <c r="W300" s="2" t="str">
        <f t="shared" si="20"/>
        <v>Ja</v>
      </c>
      <c r="Y300" s="2" t="str">
        <f t="shared" si="21"/>
        <v>Nej</v>
      </c>
      <c r="Z300" s="2">
        <f t="shared" si="22"/>
        <v>0</v>
      </c>
      <c r="AA300" s="2">
        <f t="shared" si="23"/>
        <v>0</v>
      </c>
    </row>
    <row r="301" spans="1:27" ht="15" customHeight="1" x14ac:dyDescent="0.25">
      <c r="A301" s="2" t="s">
        <v>458</v>
      </c>
      <c r="B301" s="2" t="s">
        <v>462</v>
      </c>
      <c r="C301" s="2">
        <v>2017</v>
      </c>
      <c r="D301" s="2">
        <v>2.3E-2</v>
      </c>
      <c r="E301" s="2">
        <v>0</v>
      </c>
      <c r="F301" s="2" t="s">
        <v>995</v>
      </c>
      <c r="G301" s="2">
        <v>1.1000000000000001</v>
      </c>
      <c r="H301" s="2">
        <v>0</v>
      </c>
      <c r="I301" s="2">
        <v>0</v>
      </c>
      <c r="J301" s="2">
        <v>0</v>
      </c>
      <c r="K301" s="2" t="s">
        <v>726</v>
      </c>
      <c r="L301" s="2" t="s">
        <v>726</v>
      </c>
      <c r="M301" s="2" t="s">
        <v>726</v>
      </c>
      <c r="N301" s="2" t="s">
        <v>726</v>
      </c>
      <c r="O301" s="2" t="s">
        <v>726</v>
      </c>
      <c r="P301" s="2" t="s">
        <v>726</v>
      </c>
      <c r="Q301" s="2" t="s">
        <v>726</v>
      </c>
      <c r="R301" s="2" t="s">
        <v>726</v>
      </c>
      <c r="S301" s="2" t="s">
        <v>726</v>
      </c>
      <c r="T301" s="2" t="s">
        <v>726</v>
      </c>
      <c r="W301" s="2" t="str">
        <f t="shared" si="20"/>
        <v>Ja</v>
      </c>
      <c r="Y301" s="2" t="str">
        <f t="shared" si="21"/>
        <v>Nej</v>
      </c>
      <c r="Z301" s="2">
        <f t="shared" si="22"/>
        <v>0</v>
      </c>
      <c r="AA301" s="2">
        <f t="shared" si="23"/>
        <v>0</v>
      </c>
    </row>
    <row r="302" spans="1:27" ht="15" customHeight="1" x14ac:dyDescent="0.25">
      <c r="A302" s="2" t="s">
        <v>458</v>
      </c>
      <c r="B302" s="2" t="s">
        <v>463</v>
      </c>
      <c r="C302" s="2">
        <v>2017</v>
      </c>
      <c r="D302" s="2">
        <v>0.05</v>
      </c>
      <c r="E302" s="2" t="s">
        <v>726</v>
      </c>
      <c r="F302" s="2" t="s">
        <v>996</v>
      </c>
      <c r="G302" s="2">
        <v>1.1000000000000001</v>
      </c>
      <c r="H302" s="2">
        <v>0</v>
      </c>
      <c r="I302" s="2">
        <v>0</v>
      </c>
      <c r="J302" s="2">
        <v>0</v>
      </c>
      <c r="K302" s="2" t="s">
        <v>726</v>
      </c>
      <c r="L302" s="2" t="s">
        <v>726</v>
      </c>
      <c r="M302" s="2" t="s">
        <v>726</v>
      </c>
      <c r="N302" s="2" t="s">
        <v>726</v>
      </c>
      <c r="O302" s="2" t="s">
        <v>726</v>
      </c>
      <c r="P302" s="2" t="s">
        <v>726</v>
      </c>
      <c r="Q302" s="2" t="s">
        <v>726</v>
      </c>
      <c r="R302" s="2" t="s">
        <v>726</v>
      </c>
      <c r="S302" s="2" t="s">
        <v>726</v>
      </c>
      <c r="T302" s="2" t="s">
        <v>726</v>
      </c>
      <c r="W302" s="2" t="str">
        <f t="shared" si="20"/>
        <v>Ja</v>
      </c>
      <c r="Y302" s="2" t="str">
        <f t="shared" si="21"/>
        <v>Nej</v>
      </c>
      <c r="Z302" s="2">
        <f t="shared" si="22"/>
        <v>0</v>
      </c>
      <c r="AA302" s="2">
        <f t="shared" si="23"/>
        <v>0</v>
      </c>
    </row>
    <row r="303" spans="1:27" ht="15" customHeight="1" x14ac:dyDescent="0.25">
      <c r="A303" s="2" t="s">
        <v>464</v>
      </c>
      <c r="B303" s="2" t="s">
        <v>465</v>
      </c>
      <c r="C303" s="2">
        <v>2017</v>
      </c>
      <c r="D303" s="2">
        <v>0.9</v>
      </c>
      <c r="E303" s="2" t="s">
        <v>726</v>
      </c>
      <c r="F303" s="2" t="s">
        <v>609</v>
      </c>
      <c r="G303" s="2">
        <v>2.2400000000000002</v>
      </c>
      <c r="H303" s="2">
        <v>350.5</v>
      </c>
      <c r="I303" s="2">
        <v>0.48399999999999999</v>
      </c>
      <c r="J303" s="2">
        <v>0.35</v>
      </c>
      <c r="K303" s="2" t="s">
        <v>726</v>
      </c>
      <c r="L303" s="2" t="s">
        <v>726</v>
      </c>
      <c r="M303" s="2" t="s">
        <v>726</v>
      </c>
      <c r="N303" s="2" t="s">
        <v>726</v>
      </c>
      <c r="O303" s="2" t="s">
        <v>726</v>
      </c>
      <c r="P303" s="2" t="s">
        <v>726</v>
      </c>
      <c r="Q303" s="2" t="s">
        <v>726</v>
      </c>
      <c r="R303" s="2" t="s">
        <v>726</v>
      </c>
      <c r="S303" s="2" t="s">
        <v>726</v>
      </c>
      <c r="T303" s="2" t="s">
        <v>726</v>
      </c>
      <c r="W303" s="2" t="str">
        <f t="shared" si="20"/>
        <v>Nej</v>
      </c>
      <c r="Y303" s="2" t="str">
        <f t="shared" si="21"/>
        <v>Nej</v>
      </c>
      <c r="Z303" s="2">
        <f t="shared" si="22"/>
        <v>0</v>
      </c>
      <c r="AA303" s="2">
        <f t="shared" si="23"/>
        <v>0</v>
      </c>
    </row>
    <row r="304" spans="1:27" ht="15" customHeight="1" x14ac:dyDescent="0.25">
      <c r="A304" s="2" t="s">
        <v>464</v>
      </c>
      <c r="B304" s="2" t="s">
        <v>466</v>
      </c>
      <c r="C304" s="2">
        <v>2017</v>
      </c>
      <c r="D304" s="2">
        <v>0.1</v>
      </c>
      <c r="E304" s="2" t="s">
        <v>726</v>
      </c>
      <c r="F304" s="2" t="s">
        <v>609</v>
      </c>
      <c r="G304" s="2">
        <v>2.2400000000000002</v>
      </c>
      <c r="H304" s="2">
        <v>350.5</v>
      </c>
      <c r="I304" s="2">
        <v>0.48399999999999999</v>
      </c>
      <c r="J304" s="2">
        <v>0.35</v>
      </c>
      <c r="K304" s="2" t="s">
        <v>726</v>
      </c>
      <c r="L304" s="2" t="s">
        <v>726</v>
      </c>
      <c r="M304" s="2" t="s">
        <v>726</v>
      </c>
      <c r="N304" s="2" t="s">
        <v>726</v>
      </c>
      <c r="O304" s="2" t="s">
        <v>726</v>
      </c>
      <c r="P304" s="2" t="s">
        <v>726</v>
      </c>
      <c r="Q304" s="2" t="s">
        <v>726</v>
      </c>
      <c r="R304" s="2" t="s">
        <v>726</v>
      </c>
      <c r="S304" s="2" t="s">
        <v>726</v>
      </c>
      <c r="T304" s="2" t="s">
        <v>726</v>
      </c>
      <c r="W304" s="2" t="str">
        <f t="shared" si="20"/>
        <v>Nej</v>
      </c>
      <c r="Y304" s="2" t="str">
        <f t="shared" si="21"/>
        <v>Nej</v>
      </c>
      <c r="Z304" s="2">
        <f t="shared" si="22"/>
        <v>0</v>
      </c>
      <c r="AA304" s="2">
        <f t="shared" si="23"/>
        <v>0</v>
      </c>
    </row>
    <row r="305" spans="1:27" ht="15" customHeight="1" x14ac:dyDescent="0.25">
      <c r="A305" s="2" t="s">
        <v>467</v>
      </c>
      <c r="B305" s="2" t="s">
        <v>468</v>
      </c>
      <c r="C305" s="2">
        <v>2017</v>
      </c>
      <c r="D305" s="2" t="s">
        <v>726</v>
      </c>
      <c r="E305" s="2" t="s">
        <v>726</v>
      </c>
      <c r="F305" s="2" t="s">
        <v>926</v>
      </c>
      <c r="G305" s="2">
        <v>1.1000000000000001</v>
      </c>
      <c r="H305" s="2">
        <v>0</v>
      </c>
      <c r="I305" s="2">
        <v>0</v>
      </c>
      <c r="J305" s="2">
        <v>0</v>
      </c>
      <c r="K305" s="2">
        <v>349.411</v>
      </c>
      <c r="L305" s="2">
        <v>0.11</v>
      </c>
      <c r="M305" s="2">
        <v>70.2</v>
      </c>
      <c r="N305" s="2">
        <v>4.2</v>
      </c>
      <c r="O305" s="2">
        <v>7</v>
      </c>
      <c r="P305" s="2" t="s">
        <v>726</v>
      </c>
      <c r="Q305" s="2" t="s">
        <v>726</v>
      </c>
      <c r="R305" s="2" t="s">
        <v>726</v>
      </c>
      <c r="S305" s="2" t="s">
        <v>726</v>
      </c>
      <c r="T305" s="2" t="s">
        <v>726</v>
      </c>
      <c r="W305" s="2" t="str">
        <f t="shared" si="20"/>
        <v>Ja</v>
      </c>
      <c r="Y305" s="2" t="str">
        <f t="shared" si="21"/>
        <v>Ja</v>
      </c>
      <c r="Z305" s="2">
        <f t="shared" si="22"/>
        <v>349.411</v>
      </c>
      <c r="AA305" s="2">
        <f t="shared" si="23"/>
        <v>7.0000000000000007E-2</v>
      </c>
    </row>
    <row r="306" spans="1:27" ht="15" customHeight="1" x14ac:dyDescent="0.25">
      <c r="A306" s="2" t="s">
        <v>469</v>
      </c>
      <c r="B306" s="2" t="s">
        <v>9</v>
      </c>
      <c r="C306" s="2">
        <v>2017</v>
      </c>
      <c r="D306" s="2" t="s">
        <v>609</v>
      </c>
      <c r="E306" s="2" t="s">
        <v>609</v>
      </c>
      <c r="F306" s="2" t="s">
        <v>609</v>
      </c>
      <c r="G306" s="2" t="s">
        <v>609</v>
      </c>
      <c r="H306" s="2" t="s">
        <v>609</v>
      </c>
      <c r="I306" s="2" t="s">
        <v>609</v>
      </c>
      <c r="J306" s="2" t="s">
        <v>609</v>
      </c>
      <c r="K306" s="2" t="s">
        <v>609</v>
      </c>
      <c r="L306" s="2" t="s">
        <v>609</v>
      </c>
      <c r="M306" s="2" t="s">
        <v>609</v>
      </c>
      <c r="N306" s="2" t="s">
        <v>609</v>
      </c>
      <c r="O306" s="2" t="s">
        <v>609</v>
      </c>
      <c r="P306" s="2" t="s">
        <v>609</v>
      </c>
      <c r="Q306" s="2" t="s">
        <v>609</v>
      </c>
      <c r="R306" s="2" t="s">
        <v>609</v>
      </c>
      <c r="S306" s="2" t="s">
        <v>609</v>
      </c>
      <c r="T306" s="2" t="s">
        <v>609</v>
      </c>
      <c r="W306" s="2" t="str">
        <f t="shared" si="20"/>
        <v>Nej</v>
      </c>
      <c r="Y306" s="2" t="str">
        <f t="shared" si="21"/>
        <v>Nej</v>
      </c>
      <c r="Z306" s="2">
        <f t="shared" si="22"/>
        <v>0</v>
      </c>
      <c r="AA306" s="2">
        <f t="shared" si="23"/>
        <v>0</v>
      </c>
    </row>
    <row r="307" spans="1:27" ht="15" customHeight="1" x14ac:dyDescent="0.25">
      <c r="A307" s="2" t="s">
        <v>469</v>
      </c>
      <c r="B307" s="2" t="s">
        <v>470</v>
      </c>
      <c r="C307" s="2">
        <v>2017</v>
      </c>
      <c r="D307" s="2" t="s">
        <v>609</v>
      </c>
      <c r="E307" s="2" t="s">
        <v>609</v>
      </c>
      <c r="F307" s="2" t="s">
        <v>609</v>
      </c>
      <c r="G307" s="2" t="s">
        <v>609</v>
      </c>
      <c r="H307" s="2" t="s">
        <v>609</v>
      </c>
      <c r="I307" s="2" t="s">
        <v>609</v>
      </c>
      <c r="J307" s="2" t="s">
        <v>609</v>
      </c>
      <c r="K307" s="2" t="s">
        <v>609</v>
      </c>
      <c r="L307" s="2" t="s">
        <v>609</v>
      </c>
      <c r="M307" s="2" t="s">
        <v>609</v>
      </c>
      <c r="N307" s="2" t="s">
        <v>609</v>
      </c>
      <c r="O307" s="2" t="s">
        <v>609</v>
      </c>
      <c r="P307" s="2" t="s">
        <v>609</v>
      </c>
      <c r="Q307" s="2" t="s">
        <v>609</v>
      </c>
      <c r="R307" s="2" t="s">
        <v>609</v>
      </c>
      <c r="S307" s="2" t="s">
        <v>609</v>
      </c>
      <c r="T307" s="2" t="s">
        <v>609</v>
      </c>
      <c r="W307" s="2" t="str">
        <f t="shared" si="20"/>
        <v>Nej</v>
      </c>
      <c r="Y307" s="2" t="str">
        <f t="shared" si="21"/>
        <v>Nej</v>
      </c>
      <c r="Z307" s="2">
        <f t="shared" si="22"/>
        <v>0</v>
      </c>
      <c r="AA307" s="2">
        <f t="shared" si="23"/>
        <v>0</v>
      </c>
    </row>
    <row r="308" spans="1:27" ht="15" customHeight="1" x14ac:dyDescent="0.25">
      <c r="A308" s="2" t="s">
        <v>469</v>
      </c>
      <c r="B308" s="2" t="s">
        <v>471</v>
      </c>
      <c r="C308" s="2">
        <v>2017</v>
      </c>
      <c r="D308" s="2" t="s">
        <v>609</v>
      </c>
      <c r="E308" s="2" t="s">
        <v>609</v>
      </c>
      <c r="F308" s="2" t="s">
        <v>609</v>
      </c>
      <c r="G308" s="2" t="s">
        <v>609</v>
      </c>
      <c r="H308" s="2" t="s">
        <v>609</v>
      </c>
      <c r="I308" s="2" t="s">
        <v>609</v>
      </c>
      <c r="J308" s="2" t="s">
        <v>609</v>
      </c>
      <c r="K308" s="2" t="s">
        <v>609</v>
      </c>
      <c r="L308" s="2" t="s">
        <v>609</v>
      </c>
      <c r="M308" s="2" t="s">
        <v>609</v>
      </c>
      <c r="N308" s="2" t="s">
        <v>609</v>
      </c>
      <c r="O308" s="2" t="s">
        <v>609</v>
      </c>
      <c r="P308" s="2" t="s">
        <v>609</v>
      </c>
      <c r="Q308" s="2" t="s">
        <v>609</v>
      </c>
      <c r="R308" s="2" t="s">
        <v>609</v>
      </c>
      <c r="S308" s="2" t="s">
        <v>609</v>
      </c>
      <c r="T308" s="2" t="s">
        <v>609</v>
      </c>
      <c r="W308" s="2" t="str">
        <f t="shared" si="20"/>
        <v>Nej</v>
      </c>
      <c r="Y308" s="2" t="str">
        <f t="shared" si="21"/>
        <v>Nej</v>
      </c>
      <c r="Z308" s="2">
        <f t="shared" si="22"/>
        <v>0</v>
      </c>
      <c r="AA308" s="2">
        <f t="shared" si="23"/>
        <v>0</v>
      </c>
    </row>
    <row r="309" spans="1:27" ht="15" customHeight="1" x14ac:dyDescent="0.25">
      <c r="A309" s="2" t="s">
        <v>469</v>
      </c>
      <c r="B309" s="2" t="s">
        <v>12</v>
      </c>
      <c r="C309" s="2">
        <v>2017</v>
      </c>
      <c r="D309" s="2" t="s">
        <v>609</v>
      </c>
      <c r="E309" s="2" t="s">
        <v>609</v>
      </c>
      <c r="F309" s="2" t="s">
        <v>609</v>
      </c>
      <c r="G309" s="2" t="s">
        <v>609</v>
      </c>
      <c r="H309" s="2" t="s">
        <v>609</v>
      </c>
      <c r="I309" s="2" t="s">
        <v>609</v>
      </c>
      <c r="J309" s="2" t="s">
        <v>609</v>
      </c>
      <c r="K309" s="2" t="s">
        <v>609</v>
      </c>
      <c r="L309" s="2" t="s">
        <v>609</v>
      </c>
      <c r="M309" s="2" t="s">
        <v>609</v>
      </c>
      <c r="N309" s="2" t="s">
        <v>609</v>
      </c>
      <c r="O309" s="2" t="s">
        <v>609</v>
      </c>
      <c r="P309" s="2" t="s">
        <v>609</v>
      </c>
      <c r="Q309" s="2" t="s">
        <v>609</v>
      </c>
      <c r="R309" s="2" t="s">
        <v>609</v>
      </c>
      <c r="S309" s="2" t="s">
        <v>609</v>
      </c>
      <c r="T309" s="2" t="s">
        <v>609</v>
      </c>
      <c r="W309" s="2" t="str">
        <f t="shared" si="20"/>
        <v>Nej</v>
      </c>
      <c r="Y309" s="2" t="str">
        <f t="shared" si="21"/>
        <v>Nej</v>
      </c>
      <c r="Z309" s="2">
        <f t="shared" si="22"/>
        <v>0</v>
      </c>
      <c r="AA309" s="2">
        <f t="shared" si="23"/>
        <v>0</v>
      </c>
    </row>
    <row r="310" spans="1:27" ht="15" customHeight="1" x14ac:dyDescent="0.25">
      <c r="A310" s="2" t="s">
        <v>469</v>
      </c>
      <c r="B310" s="2" t="s">
        <v>13</v>
      </c>
      <c r="C310" s="2">
        <v>2017</v>
      </c>
      <c r="D310" s="2" t="s">
        <v>609</v>
      </c>
      <c r="E310" s="2" t="s">
        <v>609</v>
      </c>
      <c r="F310" s="2" t="s">
        <v>609</v>
      </c>
      <c r="G310" s="2" t="s">
        <v>609</v>
      </c>
      <c r="H310" s="2" t="s">
        <v>609</v>
      </c>
      <c r="I310" s="2" t="s">
        <v>609</v>
      </c>
      <c r="J310" s="2" t="s">
        <v>609</v>
      </c>
      <c r="K310" s="2" t="s">
        <v>609</v>
      </c>
      <c r="L310" s="2" t="s">
        <v>609</v>
      </c>
      <c r="M310" s="2" t="s">
        <v>609</v>
      </c>
      <c r="N310" s="2" t="s">
        <v>609</v>
      </c>
      <c r="O310" s="2" t="s">
        <v>609</v>
      </c>
      <c r="P310" s="2" t="s">
        <v>609</v>
      </c>
      <c r="Q310" s="2" t="s">
        <v>609</v>
      </c>
      <c r="R310" s="2" t="s">
        <v>609</v>
      </c>
      <c r="S310" s="2" t="s">
        <v>609</v>
      </c>
      <c r="T310" s="2" t="s">
        <v>609</v>
      </c>
      <c r="W310" s="2" t="str">
        <f t="shared" si="20"/>
        <v>Nej</v>
      </c>
      <c r="Y310" s="2" t="str">
        <f t="shared" si="21"/>
        <v>Nej</v>
      </c>
      <c r="Z310" s="2">
        <f t="shared" si="22"/>
        <v>0</v>
      </c>
      <c r="AA310" s="2">
        <f t="shared" si="23"/>
        <v>0</v>
      </c>
    </row>
    <row r="311" spans="1:27" ht="15" customHeight="1" x14ac:dyDescent="0.25">
      <c r="A311" s="2" t="s">
        <v>469</v>
      </c>
      <c r="B311" s="2" t="s">
        <v>14</v>
      </c>
      <c r="C311" s="2">
        <v>2017</v>
      </c>
      <c r="D311" s="2" t="s">
        <v>609</v>
      </c>
      <c r="E311" s="2" t="s">
        <v>609</v>
      </c>
      <c r="F311" s="2" t="s">
        <v>609</v>
      </c>
      <c r="G311" s="2" t="s">
        <v>609</v>
      </c>
      <c r="H311" s="2" t="s">
        <v>609</v>
      </c>
      <c r="I311" s="2" t="s">
        <v>609</v>
      </c>
      <c r="J311" s="2" t="s">
        <v>609</v>
      </c>
      <c r="K311" s="2" t="s">
        <v>609</v>
      </c>
      <c r="L311" s="2" t="s">
        <v>609</v>
      </c>
      <c r="M311" s="2" t="s">
        <v>609</v>
      </c>
      <c r="N311" s="2" t="s">
        <v>609</v>
      </c>
      <c r="O311" s="2" t="s">
        <v>609</v>
      </c>
      <c r="P311" s="2" t="s">
        <v>609</v>
      </c>
      <c r="Q311" s="2" t="s">
        <v>609</v>
      </c>
      <c r="R311" s="2" t="s">
        <v>609</v>
      </c>
      <c r="S311" s="2" t="s">
        <v>609</v>
      </c>
      <c r="T311" s="2" t="s">
        <v>609</v>
      </c>
      <c r="W311" s="2" t="str">
        <f t="shared" si="20"/>
        <v>Nej</v>
      </c>
      <c r="Y311" s="2" t="str">
        <f t="shared" si="21"/>
        <v>Nej</v>
      </c>
      <c r="Z311" s="2">
        <f t="shared" si="22"/>
        <v>0</v>
      </c>
      <c r="AA311" s="2">
        <f t="shared" si="23"/>
        <v>0</v>
      </c>
    </row>
    <row r="312" spans="1:27" ht="15" customHeight="1" x14ac:dyDescent="0.25">
      <c r="A312" s="2" t="s">
        <v>469</v>
      </c>
      <c r="B312" s="2" t="s">
        <v>15</v>
      </c>
      <c r="C312" s="2">
        <v>2017</v>
      </c>
      <c r="D312" s="2" t="s">
        <v>609</v>
      </c>
      <c r="E312" s="2" t="s">
        <v>609</v>
      </c>
      <c r="F312" s="2" t="s">
        <v>609</v>
      </c>
      <c r="G312" s="2" t="s">
        <v>609</v>
      </c>
      <c r="H312" s="2" t="s">
        <v>609</v>
      </c>
      <c r="I312" s="2" t="s">
        <v>609</v>
      </c>
      <c r="J312" s="2" t="s">
        <v>609</v>
      </c>
      <c r="K312" s="2" t="s">
        <v>609</v>
      </c>
      <c r="L312" s="2" t="s">
        <v>609</v>
      </c>
      <c r="M312" s="2" t="s">
        <v>609</v>
      </c>
      <c r="N312" s="2" t="s">
        <v>609</v>
      </c>
      <c r="O312" s="2" t="s">
        <v>609</v>
      </c>
      <c r="P312" s="2" t="s">
        <v>609</v>
      </c>
      <c r="Q312" s="2" t="s">
        <v>609</v>
      </c>
      <c r="R312" s="2" t="s">
        <v>609</v>
      </c>
      <c r="S312" s="2" t="s">
        <v>609</v>
      </c>
      <c r="T312" s="2" t="s">
        <v>609</v>
      </c>
      <c r="W312" s="2" t="str">
        <f t="shared" si="20"/>
        <v>Nej</v>
      </c>
      <c r="Y312" s="2" t="str">
        <f t="shared" si="21"/>
        <v>Nej</v>
      </c>
      <c r="Z312" s="2">
        <f t="shared" si="22"/>
        <v>0</v>
      </c>
      <c r="AA312" s="2">
        <f t="shared" si="23"/>
        <v>0</v>
      </c>
    </row>
    <row r="313" spans="1:27" ht="15" customHeight="1" x14ac:dyDescent="0.25">
      <c r="A313" s="2" t="s">
        <v>469</v>
      </c>
      <c r="B313" s="2" t="s">
        <v>16</v>
      </c>
      <c r="C313" s="2">
        <v>2017</v>
      </c>
      <c r="D313" s="2" t="s">
        <v>609</v>
      </c>
      <c r="E313" s="2" t="s">
        <v>609</v>
      </c>
      <c r="F313" s="2" t="s">
        <v>609</v>
      </c>
      <c r="G313" s="2" t="s">
        <v>609</v>
      </c>
      <c r="H313" s="2" t="s">
        <v>609</v>
      </c>
      <c r="I313" s="2" t="s">
        <v>609</v>
      </c>
      <c r="J313" s="2" t="s">
        <v>609</v>
      </c>
      <c r="K313" s="2" t="s">
        <v>609</v>
      </c>
      <c r="L313" s="2" t="s">
        <v>609</v>
      </c>
      <c r="M313" s="2" t="s">
        <v>609</v>
      </c>
      <c r="N313" s="2" t="s">
        <v>609</v>
      </c>
      <c r="O313" s="2" t="s">
        <v>609</v>
      </c>
      <c r="P313" s="2" t="s">
        <v>609</v>
      </c>
      <c r="Q313" s="2" t="s">
        <v>609</v>
      </c>
      <c r="R313" s="2" t="s">
        <v>609</v>
      </c>
      <c r="S313" s="2" t="s">
        <v>609</v>
      </c>
      <c r="T313" s="2" t="s">
        <v>609</v>
      </c>
      <c r="W313" s="2" t="str">
        <f t="shared" si="20"/>
        <v>Nej</v>
      </c>
      <c r="Y313" s="2" t="str">
        <f t="shared" si="21"/>
        <v>Nej</v>
      </c>
      <c r="Z313" s="2">
        <f t="shared" si="22"/>
        <v>0</v>
      </c>
      <c r="AA313" s="2">
        <f t="shared" si="23"/>
        <v>0</v>
      </c>
    </row>
    <row r="314" spans="1:27" ht="15" customHeight="1" x14ac:dyDescent="0.25">
      <c r="A314" s="2" t="s">
        <v>469</v>
      </c>
      <c r="B314" s="2" t="s">
        <v>17</v>
      </c>
      <c r="C314" s="2">
        <v>2017</v>
      </c>
      <c r="D314" s="2" t="s">
        <v>609</v>
      </c>
      <c r="E314" s="2" t="s">
        <v>609</v>
      </c>
      <c r="F314" s="2" t="s">
        <v>609</v>
      </c>
      <c r="G314" s="2" t="s">
        <v>609</v>
      </c>
      <c r="H314" s="2" t="s">
        <v>609</v>
      </c>
      <c r="I314" s="2" t="s">
        <v>609</v>
      </c>
      <c r="J314" s="2" t="s">
        <v>609</v>
      </c>
      <c r="K314" s="2" t="s">
        <v>609</v>
      </c>
      <c r="L314" s="2" t="s">
        <v>609</v>
      </c>
      <c r="M314" s="2" t="s">
        <v>609</v>
      </c>
      <c r="N314" s="2" t="s">
        <v>609</v>
      </c>
      <c r="O314" s="2" t="s">
        <v>609</v>
      </c>
      <c r="P314" s="2" t="s">
        <v>609</v>
      </c>
      <c r="Q314" s="2" t="s">
        <v>609</v>
      </c>
      <c r="R314" s="2" t="s">
        <v>609</v>
      </c>
      <c r="S314" s="2" t="s">
        <v>609</v>
      </c>
      <c r="T314" s="2" t="s">
        <v>609</v>
      </c>
      <c r="W314" s="2" t="str">
        <f t="shared" si="20"/>
        <v>Nej</v>
      </c>
      <c r="Y314" s="2" t="str">
        <f t="shared" si="21"/>
        <v>Nej</v>
      </c>
      <c r="Z314" s="2">
        <f t="shared" si="22"/>
        <v>0</v>
      </c>
      <c r="AA314" s="2">
        <f t="shared" si="23"/>
        <v>0</v>
      </c>
    </row>
    <row r="315" spans="1:27" ht="15" customHeight="1" x14ac:dyDescent="0.25">
      <c r="A315" s="2" t="s">
        <v>469</v>
      </c>
      <c r="B315" s="2" t="s">
        <v>18</v>
      </c>
      <c r="C315" s="2">
        <v>2017</v>
      </c>
      <c r="D315" s="2" t="s">
        <v>609</v>
      </c>
      <c r="E315" s="2" t="s">
        <v>609</v>
      </c>
      <c r="F315" s="2" t="s">
        <v>609</v>
      </c>
      <c r="G315" s="2" t="s">
        <v>609</v>
      </c>
      <c r="H315" s="2" t="s">
        <v>609</v>
      </c>
      <c r="I315" s="2" t="s">
        <v>609</v>
      </c>
      <c r="J315" s="2" t="s">
        <v>609</v>
      </c>
      <c r="K315" s="2" t="s">
        <v>609</v>
      </c>
      <c r="L315" s="2" t="s">
        <v>609</v>
      </c>
      <c r="M315" s="2" t="s">
        <v>609</v>
      </c>
      <c r="N315" s="2" t="s">
        <v>609</v>
      </c>
      <c r="O315" s="2" t="s">
        <v>609</v>
      </c>
      <c r="P315" s="2" t="s">
        <v>609</v>
      </c>
      <c r="Q315" s="2" t="s">
        <v>609</v>
      </c>
      <c r="R315" s="2" t="s">
        <v>609</v>
      </c>
      <c r="S315" s="2" t="s">
        <v>609</v>
      </c>
      <c r="T315" s="2" t="s">
        <v>609</v>
      </c>
      <c r="W315" s="2" t="str">
        <f t="shared" si="20"/>
        <v>Nej</v>
      </c>
      <c r="Y315" s="2" t="str">
        <f t="shared" si="21"/>
        <v>Nej</v>
      </c>
      <c r="Z315" s="2">
        <f t="shared" si="22"/>
        <v>0</v>
      </c>
      <c r="AA315" s="2">
        <f t="shared" si="23"/>
        <v>0</v>
      </c>
    </row>
    <row r="316" spans="1:27" ht="15" customHeight="1" x14ac:dyDescent="0.25">
      <c r="A316" s="2" t="s">
        <v>469</v>
      </c>
      <c r="B316" s="2" t="s">
        <v>19</v>
      </c>
      <c r="C316" s="2">
        <v>2017</v>
      </c>
      <c r="D316" s="2" t="s">
        <v>609</v>
      </c>
      <c r="E316" s="2" t="s">
        <v>609</v>
      </c>
      <c r="F316" s="2" t="s">
        <v>609</v>
      </c>
      <c r="G316" s="2" t="s">
        <v>609</v>
      </c>
      <c r="H316" s="2" t="s">
        <v>609</v>
      </c>
      <c r="I316" s="2" t="s">
        <v>609</v>
      </c>
      <c r="J316" s="2" t="s">
        <v>609</v>
      </c>
      <c r="K316" s="2" t="s">
        <v>609</v>
      </c>
      <c r="L316" s="2" t="s">
        <v>609</v>
      </c>
      <c r="M316" s="2" t="s">
        <v>609</v>
      </c>
      <c r="N316" s="2" t="s">
        <v>609</v>
      </c>
      <c r="O316" s="2" t="s">
        <v>609</v>
      </c>
      <c r="P316" s="2" t="s">
        <v>609</v>
      </c>
      <c r="Q316" s="2" t="s">
        <v>609</v>
      </c>
      <c r="R316" s="2" t="s">
        <v>609</v>
      </c>
      <c r="S316" s="2" t="s">
        <v>609</v>
      </c>
      <c r="T316" s="2" t="s">
        <v>609</v>
      </c>
      <c r="W316" s="2" t="str">
        <f t="shared" si="20"/>
        <v>Nej</v>
      </c>
      <c r="Y316" s="2" t="str">
        <f t="shared" si="21"/>
        <v>Nej</v>
      </c>
      <c r="Z316" s="2">
        <f t="shared" si="22"/>
        <v>0</v>
      </c>
      <c r="AA316" s="2">
        <f t="shared" si="23"/>
        <v>0</v>
      </c>
    </row>
    <row r="317" spans="1:27" ht="15" customHeight="1" x14ac:dyDescent="0.25">
      <c r="A317" s="2" t="s">
        <v>472</v>
      </c>
      <c r="B317" s="2" t="s">
        <v>473</v>
      </c>
      <c r="C317" s="2">
        <v>2017</v>
      </c>
      <c r="D317" s="2">
        <v>1.1000000000000001</v>
      </c>
      <c r="E317" s="2" t="s">
        <v>726</v>
      </c>
      <c r="F317" s="2" t="s">
        <v>609</v>
      </c>
      <c r="G317" s="2">
        <v>2.2400000000000002</v>
      </c>
      <c r="H317" s="2">
        <v>350.5</v>
      </c>
      <c r="I317" s="2">
        <v>0.48399999999999999</v>
      </c>
      <c r="J317" s="2">
        <v>0.35</v>
      </c>
      <c r="K317" s="2" t="s">
        <v>726</v>
      </c>
      <c r="L317" s="2" t="s">
        <v>726</v>
      </c>
      <c r="M317" s="2" t="s">
        <v>726</v>
      </c>
      <c r="N317" s="2" t="s">
        <v>726</v>
      </c>
      <c r="O317" s="2" t="s">
        <v>726</v>
      </c>
      <c r="P317" s="2" t="s">
        <v>726</v>
      </c>
      <c r="Q317" s="2" t="s">
        <v>726</v>
      </c>
      <c r="R317" s="2" t="s">
        <v>726</v>
      </c>
      <c r="S317" s="2" t="s">
        <v>726</v>
      </c>
      <c r="T317" s="2" t="s">
        <v>726</v>
      </c>
      <c r="W317" s="2" t="str">
        <f t="shared" si="20"/>
        <v>Nej</v>
      </c>
      <c r="Y317" s="2" t="str">
        <f t="shared" si="21"/>
        <v>Nej</v>
      </c>
      <c r="Z317" s="2">
        <f t="shared" si="22"/>
        <v>0</v>
      </c>
      <c r="AA317" s="2">
        <f t="shared" si="23"/>
        <v>0</v>
      </c>
    </row>
    <row r="318" spans="1:27" ht="15" customHeight="1" x14ac:dyDescent="0.25">
      <c r="A318" s="2" t="s">
        <v>474</v>
      </c>
      <c r="B318" s="2" t="s">
        <v>475</v>
      </c>
      <c r="C318" s="2">
        <v>2017</v>
      </c>
      <c r="D318" s="2" t="s">
        <v>609</v>
      </c>
      <c r="E318" s="2" t="s">
        <v>609</v>
      </c>
      <c r="F318" s="2" t="s">
        <v>609</v>
      </c>
      <c r="G318" s="2" t="s">
        <v>609</v>
      </c>
      <c r="H318" s="2" t="s">
        <v>609</v>
      </c>
      <c r="I318" s="2" t="s">
        <v>609</v>
      </c>
      <c r="J318" s="2" t="s">
        <v>609</v>
      </c>
      <c r="K318" s="2" t="s">
        <v>609</v>
      </c>
      <c r="L318" s="2" t="s">
        <v>609</v>
      </c>
      <c r="M318" s="2" t="s">
        <v>609</v>
      </c>
      <c r="N318" s="2" t="s">
        <v>609</v>
      </c>
      <c r="O318" s="2" t="s">
        <v>609</v>
      </c>
      <c r="P318" s="2" t="s">
        <v>609</v>
      </c>
      <c r="Q318" s="2" t="s">
        <v>609</v>
      </c>
      <c r="R318" s="2" t="s">
        <v>609</v>
      </c>
      <c r="S318" s="2" t="s">
        <v>609</v>
      </c>
      <c r="T318" s="2" t="s">
        <v>609</v>
      </c>
      <c r="W318" s="2" t="str">
        <f t="shared" si="20"/>
        <v>Nej</v>
      </c>
      <c r="Y318" s="2" t="str">
        <f t="shared" si="21"/>
        <v>Nej</v>
      </c>
      <c r="Z318" s="2">
        <f t="shared" si="22"/>
        <v>0</v>
      </c>
      <c r="AA318" s="2">
        <f t="shared" si="23"/>
        <v>0</v>
      </c>
    </row>
    <row r="319" spans="1:27" ht="15" customHeight="1" x14ac:dyDescent="0.25">
      <c r="A319" s="2" t="s">
        <v>476</v>
      </c>
      <c r="B319" s="2" t="s">
        <v>477</v>
      </c>
      <c r="C319" s="2">
        <v>2017</v>
      </c>
      <c r="D319" s="2">
        <v>3.66</v>
      </c>
      <c r="E319" s="2" t="s">
        <v>726</v>
      </c>
      <c r="F319" s="2" t="s">
        <v>997</v>
      </c>
      <c r="G319" s="2">
        <v>0.95</v>
      </c>
      <c r="H319" s="2">
        <v>0</v>
      </c>
      <c r="I319" s="2">
        <v>0</v>
      </c>
      <c r="J319" s="2">
        <v>0</v>
      </c>
      <c r="K319" s="2" t="s">
        <v>726</v>
      </c>
      <c r="L319" s="2" t="s">
        <v>726</v>
      </c>
      <c r="M319" s="2" t="s">
        <v>726</v>
      </c>
      <c r="N319" s="2" t="s">
        <v>726</v>
      </c>
      <c r="O319" s="2" t="s">
        <v>726</v>
      </c>
      <c r="P319" s="2" t="s">
        <v>726</v>
      </c>
      <c r="Q319" s="2" t="s">
        <v>726</v>
      </c>
      <c r="R319" s="2" t="s">
        <v>726</v>
      </c>
      <c r="S319" s="2" t="s">
        <v>726</v>
      </c>
      <c r="T319" s="2" t="s">
        <v>726</v>
      </c>
      <c r="W319" s="2" t="str">
        <f t="shared" si="20"/>
        <v>Ja</v>
      </c>
      <c r="Y319" s="2" t="str">
        <f t="shared" si="21"/>
        <v>Nej</v>
      </c>
      <c r="Z319" s="2">
        <f t="shared" si="22"/>
        <v>0</v>
      </c>
      <c r="AA319" s="2">
        <f t="shared" si="23"/>
        <v>0</v>
      </c>
    </row>
    <row r="320" spans="1:27" ht="15" customHeight="1" x14ac:dyDescent="0.25">
      <c r="A320" s="2" t="s">
        <v>476</v>
      </c>
      <c r="B320" s="2" t="s">
        <v>478</v>
      </c>
      <c r="C320" s="2">
        <v>2017</v>
      </c>
      <c r="D320" s="2">
        <v>0.8</v>
      </c>
      <c r="E320" s="2" t="s">
        <v>726</v>
      </c>
      <c r="F320" s="2" t="s">
        <v>997</v>
      </c>
      <c r="G320" s="2">
        <v>0.95</v>
      </c>
      <c r="H320" s="2">
        <v>0</v>
      </c>
      <c r="I320" s="2">
        <v>0</v>
      </c>
      <c r="J320" s="2">
        <v>0</v>
      </c>
      <c r="K320" s="2" t="s">
        <v>726</v>
      </c>
      <c r="L320" s="2" t="s">
        <v>726</v>
      </c>
      <c r="M320" s="2" t="s">
        <v>726</v>
      </c>
      <c r="N320" s="2" t="s">
        <v>726</v>
      </c>
      <c r="O320" s="2" t="s">
        <v>726</v>
      </c>
      <c r="P320" s="2" t="s">
        <v>726</v>
      </c>
      <c r="Q320" s="2" t="s">
        <v>726</v>
      </c>
      <c r="R320" s="2" t="s">
        <v>726</v>
      </c>
      <c r="S320" s="2" t="s">
        <v>726</v>
      </c>
      <c r="T320" s="2" t="s">
        <v>726</v>
      </c>
      <c r="W320" s="2" t="str">
        <f t="shared" si="20"/>
        <v>Ja</v>
      </c>
      <c r="Y320" s="2" t="str">
        <f t="shared" si="21"/>
        <v>Nej</v>
      </c>
      <c r="Z320" s="2">
        <f t="shared" si="22"/>
        <v>0</v>
      </c>
      <c r="AA320" s="2">
        <f t="shared" si="23"/>
        <v>0</v>
      </c>
    </row>
    <row r="321" spans="1:27" ht="15" customHeight="1" x14ac:dyDescent="0.25">
      <c r="A321" s="2" t="s">
        <v>476</v>
      </c>
      <c r="B321" s="2" t="s">
        <v>479</v>
      </c>
      <c r="C321" s="2">
        <v>2017</v>
      </c>
      <c r="D321" s="2">
        <v>0.27</v>
      </c>
      <c r="E321" s="2" t="s">
        <v>726</v>
      </c>
      <c r="F321" s="2" t="s">
        <v>997</v>
      </c>
      <c r="G321" s="2">
        <v>0.95</v>
      </c>
      <c r="H321" s="2">
        <v>0</v>
      </c>
      <c r="I321" s="2">
        <v>0</v>
      </c>
      <c r="J321" s="2">
        <v>0</v>
      </c>
      <c r="K321" s="2" t="s">
        <v>726</v>
      </c>
      <c r="L321" s="2" t="s">
        <v>726</v>
      </c>
      <c r="M321" s="2" t="s">
        <v>726</v>
      </c>
      <c r="N321" s="2" t="s">
        <v>726</v>
      </c>
      <c r="O321" s="2" t="s">
        <v>726</v>
      </c>
      <c r="P321" s="2" t="s">
        <v>726</v>
      </c>
      <c r="Q321" s="2" t="s">
        <v>726</v>
      </c>
      <c r="R321" s="2" t="s">
        <v>726</v>
      </c>
      <c r="S321" s="2" t="s">
        <v>726</v>
      </c>
      <c r="T321" s="2" t="s">
        <v>726</v>
      </c>
      <c r="W321" s="2" t="str">
        <f t="shared" si="20"/>
        <v>Ja</v>
      </c>
      <c r="Y321" s="2" t="str">
        <f t="shared" si="21"/>
        <v>Nej</v>
      </c>
      <c r="Z321" s="2">
        <f t="shared" si="22"/>
        <v>0</v>
      </c>
      <c r="AA321" s="2">
        <f t="shared" si="23"/>
        <v>0</v>
      </c>
    </row>
    <row r="322" spans="1:27" ht="15" customHeight="1" x14ac:dyDescent="0.25">
      <c r="A322" s="2" t="s">
        <v>476</v>
      </c>
      <c r="B322" s="2" t="s">
        <v>480</v>
      </c>
      <c r="C322" s="2">
        <v>2017</v>
      </c>
      <c r="D322" s="2">
        <v>1.01</v>
      </c>
      <c r="E322" s="2" t="s">
        <v>726</v>
      </c>
      <c r="F322" s="2" t="s">
        <v>997</v>
      </c>
      <c r="G322" s="2">
        <v>0.95</v>
      </c>
      <c r="H322" s="2">
        <v>0</v>
      </c>
      <c r="I322" s="2">
        <v>0</v>
      </c>
      <c r="J322" s="2">
        <v>0</v>
      </c>
      <c r="K322" s="2" t="s">
        <v>726</v>
      </c>
      <c r="L322" s="2" t="s">
        <v>726</v>
      </c>
      <c r="M322" s="2" t="s">
        <v>726</v>
      </c>
      <c r="N322" s="2" t="s">
        <v>726</v>
      </c>
      <c r="O322" s="2" t="s">
        <v>726</v>
      </c>
      <c r="P322" s="2" t="s">
        <v>726</v>
      </c>
      <c r="Q322" s="2" t="s">
        <v>726</v>
      </c>
      <c r="R322" s="2" t="s">
        <v>726</v>
      </c>
      <c r="S322" s="2" t="s">
        <v>726</v>
      </c>
      <c r="T322" s="2" t="s">
        <v>726</v>
      </c>
      <c r="W322" s="2" t="str">
        <f t="shared" si="20"/>
        <v>Ja</v>
      </c>
      <c r="Y322" s="2" t="str">
        <f t="shared" si="21"/>
        <v>Nej</v>
      </c>
      <c r="Z322" s="2">
        <f t="shared" si="22"/>
        <v>0</v>
      </c>
      <c r="AA322" s="2">
        <f t="shared" si="23"/>
        <v>0</v>
      </c>
    </row>
    <row r="323" spans="1:27" ht="15" customHeight="1" x14ac:dyDescent="0.25">
      <c r="A323" s="2" t="s">
        <v>481</v>
      </c>
      <c r="B323" s="2" t="s">
        <v>482</v>
      </c>
      <c r="C323" s="2">
        <v>2017</v>
      </c>
      <c r="D323" s="2">
        <v>1</v>
      </c>
      <c r="E323" s="2" t="s">
        <v>726</v>
      </c>
      <c r="F323" s="2" t="s">
        <v>998</v>
      </c>
      <c r="G323" s="2">
        <v>1.1000000000000001</v>
      </c>
      <c r="H323" s="2">
        <v>0</v>
      </c>
      <c r="I323" s="2">
        <v>0</v>
      </c>
      <c r="J323" s="2">
        <v>0</v>
      </c>
      <c r="K323" s="2" t="s">
        <v>726</v>
      </c>
      <c r="L323" s="2" t="s">
        <v>726</v>
      </c>
      <c r="M323" s="2" t="s">
        <v>726</v>
      </c>
      <c r="N323" s="2" t="s">
        <v>726</v>
      </c>
      <c r="O323" s="2" t="s">
        <v>726</v>
      </c>
      <c r="P323" s="2" t="s">
        <v>726</v>
      </c>
      <c r="Q323" s="2" t="s">
        <v>726</v>
      </c>
      <c r="R323" s="2" t="s">
        <v>726</v>
      </c>
      <c r="S323" s="2" t="s">
        <v>726</v>
      </c>
      <c r="T323" s="2" t="s">
        <v>726</v>
      </c>
      <c r="W323" s="2" t="str">
        <f t="shared" si="20"/>
        <v>Ja</v>
      </c>
      <c r="Y323" s="2" t="str">
        <f t="shared" si="21"/>
        <v>Nej</v>
      </c>
      <c r="Z323" s="2">
        <f t="shared" si="22"/>
        <v>0</v>
      </c>
      <c r="AA323" s="2">
        <f t="shared" si="23"/>
        <v>0</v>
      </c>
    </row>
    <row r="324" spans="1:27" ht="15" customHeight="1" x14ac:dyDescent="0.25">
      <c r="A324" s="2" t="s">
        <v>481</v>
      </c>
      <c r="B324" s="2" t="s">
        <v>483</v>
      </c>
      <c r="C324" s="2">
        <v>2017</v>
      </c>
      <c r="D324" s="2" t="s">
        <v>726</v>
      </c>
      <c r="E324" s="2" t="s">
        <v>726</v>
      </c>
      <c r="F324" s="2" t="s">
        <v>998</v>
      </c>
      <c r="G324" s="2">
        <v>1.1000000000000001</v>
      </c>
      <c r="H324" s="2">
        <v>0</v>
      </c>
      <c r="I324" s="2">
        <v>0</v>
      </c>
      <c r="J324" s="2">
        <v>0</v>
      </c>
      <c r="K324" s="2" t="s">
        <v>726</v>
      </c>
      <c r="L324" s="2" t="s">
        <v>726</v>
      </c>
      <c r="M324" s="2" t="s">
        <v>726</v>
      </c>
      <c r="N324" s="2" t="s">
        <v>726</v>
      </c>
      <c r="O324" s="2" t="s">
        <v>726</v>
      </c>
      <c r="P324" s="2" t="s">
        <v>726</v>
      </c>
      <c r="Q324" s="2" t="s">
        <v>726</v>
      </c>
      <c r="R324" s="2" t="s">
        <v>726</v>
      </c>
      <c r="S324" s="2" t="s">
        <v>726</v>
      </c>
      <c r="T324" s="2" t="s">
        <v>726</v>
      </c>
      <c r="W324" s="2" t="str">
        <f t="shared" si="20"/>
        <v>Ja</v>
      </c>
      <c r="Y324" s="2" t="str">
        <f t="shared" si="21"/>
        <v>Nej</v>
      </c>
      <c r="Z324" s="2">
        <f t="shared" si="22"/>
        <v>0</v>
      </c>
      <c r="AA324" s="2">
        <f t="shared" si="23"/>
        <v>0</v>
      </c>
    </row>
    <row r="325" spans="1:27" ht="15" customHeight="1" x14ac:dyDescent="0.25">
      <c r="A325" s="2" t="s">
        <v>484</v>
      </c>
      <c r="B325" s="2" t="s">
        <v>485</v>
      </c>
      <c r="C325" s="2">
        <v>2017</v>
      </c>
      <c r="D325" s="2" t="s">
        <v>609</v>
      </c>
      <c r="E325" s="2" t="s">
        <v>609</v>
      </c>
      <c r="F325" s="2" t="s">
        <v>609</v>
      </c>
      <c r="G325" s="2" t="s">
        <v>609</v>
      </c>
      <c r="H325" s="2" t="s">
        <v>609</v>
      </c>
      <c r="I325" s="2" t="s">
        <v>609</v>
      </c>
      <c r="J325" s="2" t="s">
        <v>609</v>
      </c>
      <c r="K325" s="2" t="s">
        <v>609</v>
      </c>
      <c r="L325" s="2" t="s">
        <v>609</v>
      </c>
      <c r="M325" s="2" t="s">
        <v>609</v>
      </c>
      <c r="N325" s="2" t="s">
        <v>609</v>
      </c>
      <c r="O325" s="2" t="s">
        <v>609</v>
      </c>
      <c r="P325" s="2" t="s">
        <v>609</v>
      </c>
      <c r="Q325" s="2" t="s">
        <v>609</v>
      </c>
      <c r="R325" s="2" t="s">
        <v>609</v>
      </c>
      <c r="S325" s="2" t="s">
        <v>609</v>
      </c>
      <c r="T325" s="2" t="s">
        <v>609</v>
      </c>
      <c r="W325" s="2" t="str">
        <f t="shared" si="20"/>
        <v>Nej</v>
      </c>
      <c r="Y325" s="2" t="str">
        <f t="shared" si="21"/>
        <v>Nej</v>
      </c>
      <c r="Z325" s="2">
        <f t="shared" si="22"/>
        <v>0</v>
      </c>
      <c r="AA325" s="2">
        <f t="shared" si="23"/>
        <v>0</v>
      </c>
    </row>
    <row r="326" spans="1:27" ht="15" customHeight="1" x14ac:dyDescent="0.25">
      <c r="A326" s="2" t="s">
        <v>484</v>
      </c>
      <c r="B326" s="2" t="s">
        <v>486</v>
      </c>
      <c r="C326" s="2">
        <v>2017</v>
      </c>
      <c r="D326" s="2" t="s">
        <v>609</v>
      </c>
      <c r="E326" s="2" t="s">
        <v>609</v>
      </c>
      <c r="F326" s="2" t="s">
        <v>609</v>
      </c>
      <c r="G326" s="2" t="s">
        <v>609</v>
      </c>
      <c r="H326" s="2" t="s">
        <v>609</v>
      </c>
      <c r="I326" s="2" t="s">
        <v>609</v>
      </c>
      <c r="J326" s="2" t="s">
        <v>609</v>
      </c>
      <c r="K326" s="2" t="s">
        <v>609</v>
      </c>
      <c r="L326" s="2" t="s">
        <v>609</v>
      </c>
      <c r="M326" s="2" t="s">
        <v>609</v>
      </c>
      <c r="N326" s="2" t="s">
        <v>609</v>
      </c>
      <c r="O326" s="2" t="s">
        <v>609</v>
      </c>
      <c r="P326" s="2" t="s">
        <v>609</v>
      </c>
      <c r="Q326" s="2" t="s">
        <v>609</v>
      </c>
      <c r="R326" s="2" t="s">
        <v>609</v>
      </c>
      <c r="S326" s="2" t="s">
        <v>609</v>
      </c>
      <c r="T326" s="2" t="s">
        <v>609</v>
      </c>
      <c r="W326" s="2" t="str">
        <f t="shared" si="20"/>
        <v>Nej</v>
      </c>
      <c r="Y326" s="2" t="str">
        <f t="shared" si="21"/>
        <v>Nej</v>
      </c>
      <c r="Z326" s="2">
        <f t="shared" si="22"/>
        <v>0</v>
      </c>
      <c r="AA326" s="2">
        <f t="shared" si="23"/>
        <v>0</v>
      </c>
    </row>
    <row r="327" spans="1:27" ht="15" customHeight="1" x14ac:dyDescent="0.25">
      <c r="A327" s="2" t="s">
        <v>484</v>
      </c>
      <c r="B327" s="2" t="s">
        <v>487</v>
      </c>
      <c r="C327" s="2">
        <v>2017</v>
      </c>
      <c r="D327" s="2" t="s">
        <v>609</v>
      </c>
      <c r="E327" s="2" t="s">
        <v>609</v>
      </c>
      <c r="F327" s="2" t="s">
        <v>609</v>
      </c>
      <c r="G327" s="2" t="s">
        <v>609</v>
      </c>
      <c r="H327" s="2" t="s">
        <v>609</v>
      </c>
      <c r="I327" s="2" t="s">
        <v>609</v>
      </c>
      <c r="J327" s="2" t="s">
        <v>609</v>
      </c>
      <c r="K327" s="2" t="s">
        <v>609</v>
      </c>
      <c r="L327" s="2" t="s">
        <v>609</v>
      </c>
      <c r="M327" s="2" t="s">
        <v>609</v>
      </c>
      <c r="N327" s="2" t="s">
        <v>609</v>
      </c>
      <c r="O327" s="2" t="s">
        <v>609</v>
      </c>
      <c r="P327" s="2" t="s">
        <v>609</v>
      </c>
      <c r="Q327" s="2" t="s">
        <v>609</v>
      </c>
      <c r="R327" s="2" t="s">
        <v>609</v>
      </c>
      <c r="S327" s="2" t="s">
        <v>609</v>
      </c>
      <c r="T327" s="2" t="s">
        <v>609</v>
      </c>
      <c r="W327" s="2" t="str">
        <f t="shared" ref="W327:W390" si="24">IF(OR(AND(G327&lt;&gt;$AD$3,G327&lt;&gt;"-"),AND(H327&lt;&gt;$AD$4,H327&lt;&gt;"-"),AND(I327&lt;&gt;$AD$5,I327&lt;&gt;"-"),AND(J327&lt;&gt;$AD$6,J327&lt;&gt;"-")),"Ja","Nej")</f>
        <v>Nej</v>
      </c>
      <c r="Y327" s="2" t="str">
        <f t="shared" ref="Y327:Y390" si="25">IF(ISERROR(1/K327),"Nej","Ja")</f>
        <v>Nej</v>
      </c>
      <c r="Z327" s="2">
        <f t="shared" ref="Z327:Z390" si="26">IF(Y327="nej",0,K327)</f>
        <v>0</v>
      </c>
      <c r="AA327" s="2">
        <f t="shared" ref="AA327:AA390" si="27">IF(Y327="nej",0,O327/100)</f>
        <v>0</v>
      </c>
    </row>
    <row r="328" spans="1:27" ht="15" customHeight="1" x14ac:dyDescent="0.25">
      <c r="A328" s="2" t="s">
        <v>484</v>
      </c>
      <c r="B328" s="2" t="s">
        <v>488</v>
      </c>
      <c r="C328" s="2">
        <v>2017</v>
      </c>
      <c r="D328" s="2">
        <v>118.27500000000001</v>
      </c>
      <c r="E328" s="2">
        <v>362.149</v>
      </c>
      <c r="F328" s="2" t="s">
        <v>940</v>
      </c>
      <c r="G328" s="2">
        <v>0</v>
      </c>
      <c r="H328" s="2">
        <v>0</v>
      </c>
      <c r="I328" s="2">
        <v>0</v>
      </c>
      <c r="J328" s="2">
        <v>0</v>
      </c>
      <c r="K328" s="2">
        <v>0</v>
      </c>
      <c r="L328" s="2">
        <v>0</v>
      </c>
      <c r="M328" s="2">
        <v>0</v>
      </c>
      <c r="N328" s="2">
        <v>0</v>
      </c>
      <c r="O328" s="2">
        <v>0</v>
      </c>
      <c r="P328" s="2">
        <v>789.33</v>
      </c>
      <c r="Q328" s="2">
        <v>4.5999999999999999E-2</v>
      </c>
      <c r="R328" s="2">
        <v>19.829999999999998</v>
      </c>
      <c r="S328" s="2">
        <v>3.03</v>
      </c>
      <c r="T328" s="2">
        <v>2.4300000000000002</v>
      </c>
      <c r="W328" s="2" t="str">
        <f t="shared" si="24"/>
        <v>Ja</v>
      </c>
      <c r="Y328" s="2" t="str">
        <f t="shared" si="25"/>
        <v>Nej</v>
      </c>
      <c r="Z328" s="2">
        <f t="shared" si="26"/>
        <v>0</v>
      </c>
      <c r="AA328" s="2">
        <f t="shared" si="27"/>
        <v>0</v>
      </c>
    </row>
    <row r="329" spans="1:27" ht="15" customHeight="1" x14ac:dyDescent="0.25">
      <c r="A329" s="2" t="s">
        <v>484</v>
      </c>
      <c r="B329" s="2" t="s">
        <v>489</v>
      </c>
      <c r="C329" s="2">
        <v>2017</v>
      </c>
      <c r="D329" s="2" t="s">
        <v>609</v>
      </c>
      <c r="E329" s="2" t="s">
        <v>609</v>
      </c>
      <c r="F329" s="2" t="s">
        <v>609</v>
      </c>
      <c r="G329" s="2" t="s">
        <v>609</v>
      </c>
      <c r="H329" s="2" t="s">
        <v>609</v>
      </c>
      <c r="I329" s="2" t="s">
        <v>609</v>
      </c>
      <c r="J329" s="2" t="s">
        <v>609</v>
      </c>
      <c r="K329" s="2" t="s">
        <v>609</v>
      </c>
      <c r="L329" s="2" t="s">
        <v>609</v>
      </c>
      <c r="M329" s="2" t="s">
        <v>609</v>
      </c>
      <c r="N329" s="2" t="s">
        <v>609</v>
      </c>
      <c r="O329" s="2" t="s">
        <v>609</v>
      </c>
      <c r="P329" s="2" t="s">
        <v>609</v>
      </c>
      <c r="Q329" s="2" t="s">
        <v>609</v>
      </c>
      <c r="R329" s="2" t="s">
        <v>609</v>
      </c>
      <c r="S329" s="2" t="s">
        <v>609</v>
      </c>
      <c r="T329" s="2" t="s">
        <v>609</v>
      </c>
      <c r="W329" s="2" t="str">
        <f t="shared" si="24"/>
        <v>Nej</v>
      </c>
      <c r="Y329" s="2" t="str">
        <f t="shared" si="25"/>
        <v>Nej</v>
      </c>
      <c r="Z329" s="2">
        <f t="shared" si="26"/>
        <v>0</v>
      </c>
      <c r="AA329" s="2">
        <f t="shared" si="27"/>
        <v>0</v>
      </c>
    </row>
    <row r="330" spans="1:27" ht="15" customHeight="1" x14ac:dyDescent="0.25">
      <c r="A330" s="2" t="s">
        <v>484</v>
      </c>
      <c r="B330" s="2" t="s">
        <v>490</v>
      </c>
      <c r="C330" s="2">
        <v>2017</v>
      </c>
      <c r="D330" s="2" t="s">
        <v>609</v>
      </c>
      <c r="E330" s="2" t="s">
        <v>609</v>
      </c>
      <c r="F330" s="2" t="s">
        <v>609</v>
      </c>
      <c r="G330" s="2" t="s">
        <v>609</v>
      </c>
      <c r="H330" s="2" t="s">
        <v>609</v>
      </c>
      <c r="I330" s="2" t="s">
        <v>609</v>
      </c>
      <c r="J330" s="2" t="s">
        <v>609</v>
      </c>
      <c r="K330" s="2" t="s">
        <v>609</v>
      </c>
      <c r="L330" s="2" t="s">
        <v>609</v>
      </c>
      <c r="M330" s="2" t="s">
        <v>609</v>
      </c>
      <c r="N330" s="2" t="s">
        <v>609</v>
      </c>
      <c r="O330" s="2" t="s">
        <v>609</v>
      </c>
      <c r="P330" s="2" t="s">
        <v>609</v>
      </c>
      <c r="Q330" s="2" t="s">
        <v>609</v>
      </c>
      <c r="R330" s="2" t="s">
        <v>609</v>
      </c>
      <c r="S330" s="2" t="s">
        <v>609</v>
      </c>
      <c r="T330" s="2" t="s">
        <v>609</v>
      </c>
      <c r="W330" s="2" t="str">
        <f t="shared" si="24"/>
        <v>Nej</v>
      </c>
      <c r="Y330" s="2" t="str">
        <f t="shared" si="25"/>
        <v>Nej</v>
      </c>
      <c r="Z330" s="2">
        <f t="shared" si="26"/>
        <v>0</v>
      </c>
      <c r="AA330" s="2">
        <f t="shared" si="27"/>
        <v>0</v>
      </c>
    </row>
    <row r="331" spans="1:27" ht="15" customHeight="1" x14ac:dyDescent="0.25">
      <c r="A331" s="2" t="s">
        <v>484</v>
      </c>
      <c r="B331" s="2" t="s">
        <v>491</v>
      </c>
      <c r="C331" s="2">
        <v>2017</v>
      </c>
      <c r="D331" s="2" t="s">
        <v>609</v>
      </c>
      <c r="E331" s="2" t="s">
        <v>609</v>
      </c>
      <c r="F331" s="2" t="s">
        <v>609</v>
      </c>
      <c r="G331" s="2" t="s">
        <v>609</v>
      </c>
      <c r="H331" s="2" t="s">
        <v>609</v>
      </c>
      <c r="I331" s="2" t="s">
        <v>609</v>
      </c>
      <c r="J331" s="2" t="s">
        <v>609</v>
      </c>
      <c r="K331" s="2" t="s">
        <v>609</v>
      </c>
      <c r="L331" s="2" t="s">
        <v>609</v>
      </c>
      <c r="M331" s="2" t="s">
        <v>609</v>
      </c>
      <c r="N331" s="2" t="s">
        <v>609</v>
      </c>
      <c r="O331" s="2" t="s">
        <v>609</v>
      </c>
      <c r="P331" s="2" t="s">
        <v>609</v>
      </c>
      <c r="Q331" s="2" t="s">
        <v>609</v>
      </c>
      <c r="R331" s="2" t="s">
        <v>609</v>
      </c>
      <c r="S331" s="2" t="s">
        <v>609</v>
      </c>
      <c r="T331" s="2" t="s">
        <v>609</v>
      </c>
      <c r="W331" s="2" t="str">
        <f t="shared" si="24"/>
        <v>Nej</v>
      </c>
      <c r="Y331" s="2" t="str">
        <f t="shared" si="25"/>
        <v>Nej</v>
      </c>
      <c r="Z331" s="2">
        <f t="shared" si="26"/>
        <v>0</v>
      </c>
      <c r="AA331" s="2">
        <f t="shared" si="27"/>
        <v>0</v>
      </c>
    </row>
    <row r="332" spans="1:27" ht="15" customHeight="1" x14ac:dyDescent="0.25">
      <c r="A332" s="2" t="s">
        <v>484</v>
      </c>
      <c r="B332" s="2" t="s">
        <v>492</v>
      </c>
      <c r="C332" s="2">
        <v>2017</v>
      </c>
      <c r="D332" s="2" t="s">
        <v>609</v>
      </c>
      <c r="E332" s="2" t="s">
        <v>609</v>
      </c>
      <c r="F332" s="2" t="s">
        <v>609</v>
      </c>
      <c r="G332" s="2" t="s">
        <v>609</v>
      </c>
      <c r="H332" s="2" t="s">
        <v>609</v>
      </c>
      <c r="I332" s="2" t="s">
        <v>609</v>
      </c>
      <c r="J332" s="2" t="s">
        <v>609</v>
      </c>
      <c r="K332" s="2" t="s">
        <v>609</v>
      </c>
      <c r="L332" s="2" t="s">
        <v>609</v>
      </c>
      <c r="M332" s="2" t="s">
        <v>609</v>
      </c>
      <c r="N332" s="2" t="s">
        <v>609</v>
      </c>
      <c r="O332" s="2" t="s">
        <v>609</v>
      </c>
      <c r="P332" s="2" t="s">
        <v>609</v>
      </c>
      <c r="Q332" s="2" t="s">
        <v>609</v>
      </c>
      <c r="R332" s="2" t="s">
        <v>609</v>
      </c>
      <c r="S332" s="2" t="s">
        <v>609</v>
      </c>
      <c r="T332" s="2" t="s">
        <v>609</v>
      </c>
      <c r="W332" s="2" t="str">
        <f t="shared" si="24"/>
        <v>Nej</v>
      </c>
      <c r="Y332" s="2" t="str">
        <f t="shared" si="25"/>
        <v>Nej</v>
      </c>
      <c r="Z332" s="2">
        <f t="shared" si="26"/>
        <v>0</v>
      </c>
      <c r="AA332" s="2">
        <f t="shared" si="27"/>
        <v>0</v>
      </c>
    </row>
    <row r="333" spans="1:27" ht="15" customHeight="1" x14ac:dyDescent="0.25">
      <c r="A333" s="2" t="s">
        <v>484</v>
      </c>
      <c r="B333" s="2" t="s">
        <v>493</v>
      </c>
      <c r="C333" s="2">
        <v>2017</v>
      </c>
      <c r="D333" s="2" t="s">
        <v>609</v>
      </c>
      <c r="E333" s="2" t="s">
        <v>609</v>
      </c>
      <c r="F333" s="2" t="s">
        <v>609</v>
      </c>
      <c r="G333" s="2" t="s">
        <v>609</v>
      </c>
      <c r="H333" s="2" t="s">
        <v>609</v>
      </c>
      <c r="I333" s="2" t="s">
        <v>609</v>
      </c>
      <c r="J333" s="2" t="s">
        <v>609</v>
      </c>
      <c r="K333" s="2" t="s">
        <v>609</v>
      </c>
      <c r="L333" s="2" t="s">
        <v>609</v>
      </c>
      <c r="M333" s="2" t="s">
        <v>609</v>
      </c>
      <c r="N333" s="2" t="s">
        <v>609</v>
      </c>
      <c r="O333" s="2" t="s">
        <v>609</v>
      </c>
      <c r="P333" s="2" t="s">
        <v>609</v>
      </c>
      <c r="Q333" s="2" t="s">
        <v>609</v>
      </c>
      <c r="R333" s="2" t="s">
        <v>609</v>
      </c>
      <c r="S333" s="2" t="s">
        <v>609</v>
      </c>
      <c r="T333" s="2" t="s">
        <v>609</v>
      </c>
      <c r="W333" s="2" t="str">
        <f t="shared" si="24"/>
        <v>Nej</v>
      </c>
      <c r="Y333" s="2" t="str">
        <f t="shared" si="25"/>
        <v>Nej</v>
      </c>
      <c r="Z333" s="2">
        <f t="shared" si="26"/>
        <v>0</v>
      </c>
      <c r="AA333" s="2">
        <f t="shared" si="27"/>
        <v>0</v>
      </c>
    </row>
    <row r="334" spans="1:27" ht="15" customHeight="1" x14ac:dyDescent="0.25">
      <c r="A334" s="2" t="s">
        <v>484</v>
      </c>
      <c r="B334" s="2" t="s">
        <v>494</v>
      </c>
      <c r="C334" s="2">
        <v>2017</v>
      </c>
      <c r="D334" s="2" t="s">
        <v>609</v>
      </c>
      <c r="E334" s="2" t="s">
        <v>609</v>
      </c>
      <c r="F334" s="2" t="s">
        <v>609</v>
      </c>
      <c r="G334" s="2" t="s">
        <v>609</v>
      </c>
      <c r="H334" s="2" t="s">
        <v>609</v>
      </c>
      <c r="I334" s="2" t="s">
        <v>609</v>
      </c>
      <c r="J334" s="2" t="s">
        <v>609</v>
      </c>
      <c r="K334" s="2" t="s">
        <v>609</v>
      </c>
      <c r="L334" s="2" t="s">
        <v>609</v>
      </c>
      <c r="M334" s="2" t="s">
        <v>609</v>
      </c>
      <c r="N334" s="2" t="s">
        <v>609</v>
      </c>
      <c r="O334" s="2" t="s">
        <v>609</v>
      </c>
      <c r="P334" s="2" t="s">
        <v>609</v>
      </c>
      <c r="Q334" s="2" t="s">
        <v>609</v>
      </c>
      <c r="R334" s="2" t="s">
        <v>609</v>
      </c>
      <c r="S334" s="2" t="s">
        <v>609</v>
      </c>
      <c r="T334" s="2" t="s">
        <v>609</v>
      </c>
      <c r="W334" s="2" t="str">
        <f t="shared" si="24"/>
        <v>Nej</v>
      </c>
      <c r="Y334" s="2" t="str">
        <f t="shared" si="25"/>
        <v>Nej</v>
      </c>
      <c r="Z334" s="2">
        <f t="shared" si="26"/>
        <v>0</v>
      </c>
      <c r="AA334" s="2">
        <f t="shared" si="27"/>
        <v>0</v>
      </c>
    </row>
    <row r="335" spans="1:27" ht="15" customHeight="1" x14ac:dyDescent="0.25">
      <c r="A335" s="2" t="s">
        <v>484</v>
      </c>
      <c r="B335" s="2" t="s">
        <v>495</v>
      </c>
      <c r="C335" s="2">
        <v>2017</v>
      </c>
      <c r="D335" s="2">
        <v>1.19</v>
      </c>
      <c r="E335" s="2" t="s">
        <v>726</v>
      </c>
      <c r="F335" s="2" t="s">
        <v>609</v>
      </c>
      <c r="G335" s="2">
        <v>2.2400000000000002</v>
      </c>
      <c r="H335" s="2">
        <v>350.5</v>
      </c>
      <c r="I335" s="2">
        <v>0.48399999999999999</v>
      </c>
      <c r="J335" s="2">
        <v>0.35</v>
      </c>
      <c r="K335" s="2" t="s">
        <v>726</v>
      </c>
      <c r="L335" s="2" t="s">
        <v>726</v>
      </c>
      <c r="M335" s="2" t="s">
        <v>726</v>
      </c>
      <c r="N335" s="2" t="s">
        <v>726</v>
      </c>
      <c r="O335" s="2" t="s">
        <v>726</v>
      </c>
      <c r="P335" s="2" t="s">
        <v>726</v>
      </c>
      <c r="Q335" s="2" t="s">
        <v>726</v>
      </c>
      <c r="R335" s="2" t="s">
        <v>726</v>
      </c>
      <c r="S335" s="2" t="s">
        <v>726</v>
      </c>
      <c r="T335" s="2" t="s">
        <v>726</v>
      </c>
      <c r="W335" s="2" t="str">
        <f t="shared" si="24"/>
        <v>Nej</v>
      </c>
      <c r="Y335" s="2" t="str">
        <f t="shared" si="25"/>
        <v>Nej</v>
      </c>
      <c r="Z335" s="2">
        <f t="shared" si="26"/>
        <v>0</v>
      </c>
      <c r="AA335" s="2">
        <f t="shared" si="27"/>
        <v>0</v>
      </c>
    </row>
    <row r="336" spans="1:27" ht="15" customHeight="1" x14ac:dyDescent="0.25">
      <c r="A336" s="2" t="s">
        <v>484</v>
      </c>
      <c r="B336" s="2" t="s">
        <v>496</v>
      </c>
      <c r="C336" s="2">
        <v>2017</v>
      </c>
      <c r="D336" s="2" t="s">
        <v>609</v>
      </c>
      <c r="E336" s="2" t="s">
        <v>609</v>
      </c>
      <c r="F336" s="2" t="s">
        <v>609</v>
      </c>
      <c r="G336" s="2" t="s">
        <v>609</v>
      </c>
      <c r="H336" s="2" t="s">
        <v>609</v>
      </c>
      <c r="I336" s="2" t="s">
        <v>609</v>
      </c>
      <c r="J336" s="2" t="s">
        <v>609</v>
      </c>
      <c r="K336" s="2" t="s">
        <v>609</v>
      </c>
      <c r="L336" s="2" t="s">
        <v>609</v>
      </c>
      <c r="M336" s="2" t="s">
        <v>609</v>
      </c>
      <c r="N336" s="2" t="s">
        <v>609</v>
      </c>
      <c r="O336" s="2" t="s">
        <v>609</v>
      </c>
      <c r="P336" s="2" t="s">
        <v>609</v>
      </c>
      <c r="Q336" s="2" t="s">
        <v>609</v>
      </c>
      <c r="R336" s="2" t="s">
        <v>609</v>
      </c>
      <c r="S336" s="2" t="s">
        <v>609</v>
      </c>
      <c r="T336" s="2" t="s">
        <v>609</v>
      </c>
      <c r="W336" s="2" t="str">
        <f t="shared" si="24"/>
        <v>Nej</v>
      </c>
      <c r="Y336" s="2" t="str">
        <f t="shared" si="25"/>
        <v>Nej</v>
      </c>
      <c r="Z336" s="2">
        <f t="shared" si="26"/>
        <v>0</v>
      </c>
      <c r="AA336" s="2">
        <f t="shared" si="27"/>
        <v>0</v>
      </c>
    </row>
    <row r="337" spans="1:27" ht="15" customHeight="1" x14ac:dyDescent="0.25">
      <c r="A337" s="2" t="s">
        <v>497</v>
      </c>
      <c r="B337" s="2" t="s">
        <v>498</v>
      </c>
      <c r="C337" s="2">
        <v>2017</v>
      </c>
      <c r="D337" s="2">
        <v>0.41599999999999998</v>
      </c>
      <c r="E337" s="2">
        <v>5.4580000000000002</v>
      </c>
      <c r="F337" s="2" t="s">
        <v>942</v>
      </c>
      <c r="G337" s="2">
        <v>0.03</v>
      </c>
      <c r="H337" s="2">
        <v>22</v>
      </c>
      <c r="I337" s="2">
        <v>0</v>
      </c>
      <c r="J337" s="2">
        <v>0</v>
      </c>
      <c r="K337" s="2" t="s">
        <v>726</v>
      </c>
      <c r="L337" s="2" t="s">
        <v>726</v>
      </c>
      <c r="M337" s="2" t="s">
        <v>726</v>
      </c>
      <c r="N337" s="2" t="s">
        <v>726</v>
      </c>
      <c r="O337" s="2" t="s">
        <v>726</v>
      </c>
      <c r="P337" s="2" t="s">
        <v>726</v>
      </c>
      <c r="Q337" s="2" t="s">
        <v>726</v>
      </c>
      <c r="R337" s="2" t="s">
        <v>726</v>
      </c>
      <c r="S337" s="2" t="s">
        <v>726</v>
      </c>
      <c r="T337" s="2" t="s">
        <v>726</v>
      </c>
      <c r="W337" s="2" t="str">
        <f t="shared" si="24"/>
        <v>Ja</v>
      </c>
      <c r="Y337" s="2" t="str">
        <f t="shared" si="25"/>
        <v>Nej</v>
      </c>
      <c r="Z337" s="2">
        <f t="shared" si="26"/>
        <v>0</v>
      </c>
      <c r="AA337" s="2">
        <f t="shared" si="27"/>
        <v>0</v>
      </c>
    </row>
    <row r="338" spans="1:27" ht="15" customHeight="1" x14ac:dyDescent="0.25">
      <c r="A338" s="2" t="s">
        <v>499</v>
      </c>
      <c r="B338" s="2" t="s">
        <v>500</v>
      </c>
      <c r="C338" s="2">
        <v>2017</v>
      </c>
      <c r="D338" s="2" t="s">
        <v>609</v>
      </c>
      <c r="E338" s="2" t="s">
        <v>609</v>
      </c>
      <c r="F338" s="2" t="s">
        <v>609</v>
      </c>
      <c r="G338" s="2" t="s">
        <v>609</v>
      </c>
      <c r="H338" s="2" t="s">
        <v>609</v>
      </c>
      <c r="I338" s="2" t="s">
        <v>609</v>
      </c>
      <c r="J338" s="2" t="s">
        <v>609</v>
      </c>
      <c r="K338" s="2" t="s">
        <v>609</v>
      </c>
      <c r="L338" s="2" t="s">
        <v>609</v>
      </c>
      <c r="M338" s="2" t="s">
        <v>609</v>
      </c>
      <c r="N338" s="2" t="s">
        <v>609</v>
      </c>
      <c r="O338" s="2" t="s">
        <v>609</v>
      </c>
      <c r="P338" s="2" t="s">
        <v>609</v>
      </c>
      <c r="Q338" s="2" t="s">
        <v>609</v>
      </c>
      <c r="R338" s="2" t="s">
        <v>609</v>
      </c>
      <c r="S338" s="2" t="s">
        <v>609</v>
      </c>
      <c r="T338" s="2" t="s">
        <v>609</v>
      </c>
      <c r="W338" s="2" t="str">
        <f t="shared" si="24"/>
        <v>Nej</v>
      </c>
      <c r="Y338" s="2" t="str">
        <f t="shared" si="25"/>
        <v>Nej</v>
      </c>
      <c r="Z338" s="2">
        <f t="shared" si="26"/>
        <v>0</v>
      </c>
      <c r="AA338" s="2">
        <f t="shared" si="27"/>
        <v>0</v>
      </c>
    </row>
    <row r="339" spans="1:27" ht="15" customHeight="1" x14ac:dyDescent="0.25">
      <c r="A339" s="2" t="s">
        <v>501</v>
      </c>
      <c r="B339" s="2" t="s">
        <v>502</v>
      </c>
      <c r="C339" s="2">
        <v>2017</v>
      </c>
      <c r="D339" s="2">
        <v>0.76200000000000001</v>
      </c>
      <c r="E339" s="2" t="s">
        <v>726</v>
      </c>
      <c r="F339" s="2" t="s">
        <v>999</v>
      </c>
      <c r="G339" s="2">
        <v>2.2400000000000002</v>
      </c>
      <c r="H339" s="2">
        <v>350.5</v>
      </c>
      <c r="I339" s="2">
        <v>0.48399999999999999</v>
      </c>
      <c r="J339" s="2">
        <v>0.35</v>
      </c>
      <c r="K339" s="2" t="s">
        <v>726</v>
      </c>
      <c r="L339" s="2" t="s">
        <v>726</v>
      </c>
      <c r="M339" s="2" t="s">
        <v>726</v>
      </c>
      <c r="N339" s="2" t="s">
        <v>726</v>
      </c>
      <c r="O339" s="2" t="s">
        <v>726</v>
      </c>
      <c r="P339" s="2" t="s">
        <v>726</v>
      </c>
      <c r="Q339" s="2" t="s">
        <v>726</v>
      </c>
      <c r="R339" s="2" t="s">
        <v>726</v>
      </c>
      <c r="S339" s="2" t="s">
        <v>726</v>
      </c>
      <c r="T339" s="2" t="s">
        <v>726</v>
      </c>
      <c r="W339" s="2" t="str">
        <f t="shared" si="24"/>
        <v>Nej</v>
      </c>
      <c r="Y339" s="2" t="str">
        <f t="shared" si="25"/>
        <v>Nej</v>
      </c>
      <c r="Z339" s="2">
        <f t="shared" si="26"/>
        <v>0</v>
      </c>
      <c r="AA339" s="2">
        <f t="shared" si="27"/>
        <v>0</v>
      </c>
    </row>
    <row r="340" spans="1:27" ht="15" customHeight="1" x14ac:dyDescent="0.25">
      <c r="A340" s="2" t="s">
        <v>501</v>
      </c>
      <c r="B340" s="2" t="s">
        <v>503</v>
      </c>
      <c r="C340" s="2">
        <v>2017</v>
      </c>
      <c r="D340" s="2">
        <v>0.52</v>
      </c>
      <c r="E340" s="2" t="s">
        <v>726</v>
      </c>
      <c r="F340" s="2" t="s">
        <v>1000</v>
      </c>
      <c r="G340" s="2">
        <v>2.2400000000000002</v>
      </c>
      <c r="H340" s="2">
        <v>350.5</v>
      </c>
      <c r="I340" s="2">
        <v>0.48399999999999999</v>
      </c>
      <c r="J340" s="2">
        <v>0.35</v>
      </c>
      <c r="K340" s="2" t="s">
        <v>726</v>
      </c>
      <c r="L340" s="2" t="s">
        <v>726</v>
      </c>
      <c r="M340" s="2" t="s">
        <v>726</v>
      </c>
      <c r="N340" s="2" t="s">
        <v>726</v>
      </c>
      <c r="O340" s="2" t="s">
        <v>726</v>
      </c>
      <c r="P340" s="2" t="s">
        <v>726</v>
      </c>
      <c r="Q340" s="2" t="s">
        <v>726</v>
      </c>
      <c r="R340" s="2" t="s">
        <v>726</v>
      </c>
      <c r="S340" s="2" t="s">
        <v>726</v>
      </c>
      <c r="T340" s="2" t="s">
        <v>726</v>
      </c>
      <c r="W340" s="2" t="str">
        <f t="shared" si="24"/>
        <v>Nej</v>
      </c>
      <c r="Y340" s="2" t="str">
        <f t="shared" si="25"/>
        <v>Nej</v>
      </c>
      <c r="Z340" s="2">
        <f t="shared" si="26"/>
        <v>0</v>
      </c>
      <c r="AA340" s="2">
        <f t="shared" si="27"/>
        <v>0</v>
      </c>
    </row>
    <row r="341" spans="1:27" ht="15" customHeight="1" x14ac:dyDescent="0.25">
      <c r="A341" s="2" t="s">
        <v>501</v>
      </c>
      <c r="B341" s="2" t="s">
        <v>504</v>
      </c>
      <c r="C341" s="2">
        <v>2017</v>
      </c>
      <c r="D341" s="2">
        <v>10.281000000000001</v>
      </c>
      <c r="E341" s="2">
        <v>13.228999999999999</v>
      </c>
      <c r="F341" s="2" t="s">
        <v>999</v>
      </c>
      <c r="G341" s="2">
        <v>2.2400000000000002</v>
      </c>
      <c r="H341" s="2">
        <v>350.5</v>
      </c>
      <c r="I341" s="2">
        <v>0.48399999999999999</v>
      </c>
      <c r="J341" s="2">
        <v>0.35</v>
      </c>
      <c r="K341" s="2" t="s">
        <v>726</v>
      </c>
      <c r="L341" s="2" t="s">
        <v>726</v>
      </c>
      <c r="M341" s="2" t="s">
        <v>726</v>
      </c>
      <c r="N341" s="2" t="s">
        <v>726</v>
      </c>
      <c r="O341" s="2" t="s">
        <v>726</v>
      </c>
      <c r="P341" s="2">
        <v>74.744</v>
      </c>
      <c r="Q341" s="2">
        <v>0</v>
      </c>
      <c r="R341" s="2">
        <v>0</v>
      </c>
      <c r="S341" s="2">
        <v>0</v>
      </c>
      <c r="T341" s="2">
        <v>0</v>
      </c>
      <c r="W341" s="2" t="str">
        <f t="shared" si="24"/>
        <v>Nej</v>
      </c>
      <c r="Y341" s="2" t="str">
        <f t="shared" si="25"/>
        <v>Nej</v>
      </c>
      <c r="Z341" s="2">
        <f t="shared" si="26"/>
        <v>0</v>
      </c>
      <c r="AA341" s="2">
        <f t="shared" si="27"/>
        <v>0</v>
      </c>
    </row>
    <row r="342" spans="1:27" ht="15" customHeight="1" x14ac:dyDescent="0.25">
      <c r="A342" s="2" t="s">
        <v>501</v>
      </c>
      <c r="B342" s="2" t="s">
        <v>505</v>
      </c>
      <c r="C342" s="2">
        <v>2017</v>
      </c>
      <c r="D342" s="2">
        <v>3.42</v>
      </c>
      <c r="E342" s="2">
        <v>0.39900000000000002</v>
      </c>
      <c r="F342" s="2" t="s">
        <v>999</v>
      </c>
      <c r="G342" s="2">
        <v>2.2400000000000002</v>
      </c>
      <c r="H342" s="2">
        <v>350.5</v>
      </c>
      <c r="I342" s="2">
        <v>0.48399999999999999</v>
      </c>
      <c r="J342" s="2">
        <v>0.35</v>
      </c>
      <c r="K342" s="2" t="s">
        <v>726</v>
      </c>
      <c r="L342" s="2" t="s">
        <v>726</v>
      </c>
      <c r="M342" s="2" t="s">
        <v>726</v>
      </c>
      <c r="N342" s="2" t="s">
        <v>726</v>
      </c>
      <c r="O342" s="2" t="s">
        <v>726</v>
      </c>
      <c r="P342" s="2" t="s">
        <v>726</v>
      </c>
      <c r="Q342" s="2" t="s">
        <v>726</v>
      </c>
      <c r="R342" s="2" t="s">
        <v>726</v>
      </c>
      <c r="S342" s="2" t="s">
        <v>726</v>
      </c>
      <c r="T342" s="2" t="s">
        <v>726</v>
      </c>
      <c r="W342" s="2" t="str">
        <f t="shared" si="24"/>
        <v>Nej</v>
      </c>
      <c r="Y342" s="2" t="str">
        <f t="shared" si="25"/>
        <v>Nej</v>
      </c>
      <c r="Z342" s="2">
        <f t="shared" si="26"/>
        <v>0</v>
      </c>
      <c r="AA342" s="2">
        <f t="shared" si="27"/>
        <v>0</v>
      </c>
    </row>
    <row r="343" spans="1:27" ht="15" customHeight="1" x14ac:dyDescent="0.25">
      <c r="A343" s="2" t="s">
        <v>501</v>
      </c>
      <c r="B343" s="2" t="s">
        <v>506</v>
      </c>
      <c r="C343" s="2">
        <v>2017</v>
      </c>
      <c r="D343" s="2">
        <v>0.1</v>
      </c>
      <c r="E343" s="2" t="s">
        <v>726</v>
      </c>
      <c r="F343" s="2" t="s">
        <v>1001</v>
      </c>
      <c r="G343" s="2">
        <v>0.8</v>
      </c>
      <c r="H343" s="2">
        <v>0</v>
      </c>
      <c r="I343" s="2">
        <v>0</v>
      </c>
      <c r="J343" s="2">
        <v>0</v>
      </c>
      <c r="K343" s="2" t="s">
        <v>726</v>
      </c>
      <c r="L343" s="2" t="s">
        <v>726</v>
      </c>
      <c r="M343" s="2" t="s">
        <v>726</v>
      </c>
      <c r="N343" s="2" t="s">
        <v>726</v>
      </c>
      <c r="O343" s="2" t="s">
        <v>726</v>
      </c>
      <c r="P343" s="2" t="s">
        <v>726</v>
      </c>
      <c r="Q343" s="2" t="s">
        <v>726</v>
      </c>
      <c r="R343" s="2" t="s">
        <v>726</v>
      </c>
      <c r="S343" s="2" t="s">
        <v>726</v>
      </c>
      <c r="T343" s="2" t="s">
        <v>726</v>
      </c>
      <c r="W343" s="2" t="str">
        <f t="shared" si="24"/>
        <v>Ja</v>
      </c>
      <c r="Y343" s="2" t="str">
        <f t="shared" si="25"/>
        <v>Nej</v>
      </c>
      <c r="Z343" s="2">
        <f t="shared" si="26"/>
        <v>0</v>
      </c>
      <c r="AA343" s="2">
        <f t="shared" si="27"/>
        <v>0</v>
      </c>
    </row>
    <row r="344" spans="1:27" ht="15" customHeight="1" x14ac:dyDescent="0.25">
      <c r="A344" s="2" t="s">
        <v>512</v>
      </c>
      <c r="B344" s="2" t="s">
        <v>513</v>
      </c>
      <c r="C344" s="2">
        <v>2017</v>
      </c>
      <c r="D344" s="2">
        <v>20</v>
      </c>
      <c r="E344" s="2">
        <v>10</v>
      </c>
      <c r="F344" s="2" t="s">
        <v>609</v>
      </c>
      <c r="G344" s="2">
        <v>2.2400000000000002</v>
      </c>
      <c r="H344" s="2">
        <v>350.5</v>
      </c>
      <c r="I344" s="2">
        <v>0.48399999999999999</v>
      </c>
      <c r="J344" s="2">
        <v>0.35</v>
      </c>
      <c r="K344" s="2" t="s">
        <v>726</v>
      </c>
      <c r="L344" s="2" t="s">
        <v>726</v>
      </c>
      <c r="M344" s="2" t="s">
        <v>726</v>
      </c>
      <c r="N344" s="2" t="s">
        <v>726</v>
      </c>
      <c r="O344" s="2" t="s">
        <v>726</v>
      </c>
      <c r="P344" s="2" t="s">
        <v>726</v>
      </c>
      <c r="Q344" s="2" t="s">
        <v>726</v>
      </c>
      <c r="R344" s="2" t="s">
        <v>726</v>
      </c>
      <c r="S344" s="2" t="s">
        <v>726</v>
      </c>
      <c r="T344" s="2" t="s">
        <v>726</v>
      </c>
      <c r="W344" s="2" t="str">
        <f t="shared" si="24"/>
        <v>Nej</v>
      </c>
      <c r="Y344" s="2" t="str">
        <f t="shared" si="25"/>
        <v>Nej</v>
      </c>
      <c r="Z344" s="2">
        <f t="shared" si="26"/>
        <v>0</v>
      </c>
      <c r="AA344" s="2">
        <f t="shared" si="27"/>
        <v>0</v>
      </c>
    </row>
    <row r="345" spans="1:27" ht="15" customHeight="1" x14ac:dyDescent="0.25">
      <c r="A345" s="2" t="s">
        <v>512</v>
      </c>
      <c r="B345" s="2" t="s">
        <v>514</v>
      </c>
      <c r="C345" s="2">
        <v>2017</v>
      </c>
      <c r="D345" s="2" t="s">
        <v>609</v>
      </c>
      <c r="E345" s="2" t="s">
        <v>609</v>
      </c>
      <c r="F345" s="2" t="s">
        <v>609</v>
      </c>
      <c r="G345" s="2" t="s">
        <v>609</v>
      </c>
      <c r="H345" s="2" t="s">
        <v>609</v>
      </c>
      <c r="I345" s="2" t="s">
        <v>609</v>
      </c>
      <c r="J345" s="2" t="s">
        <v>609</v>
      </c>
      <c r="K345" s="2" t="s">
        <v>609</v>
      </c>
      <c r="L345" s="2" t="s">
        <v>609</v>
      </c>
      <c r="M345" s="2" t="s">
        <v>609</v>
      </c>
      <c r="N345" s="2" t="s">
        <v>609</v>
      </c>
      <c r="O345" s="2" t="s">
        <v>609</v>
      </c>
      <c r="P345" s="2" t="s">
        <v>609</v>
      </c>
      <c r="Q345" s="2" t="s">
        <v>609</v>
      </c>
      <c r="R345" s="2" t="s">
        <v>609</v>
      </c>
      <c r="S345" s="2" t="s">
        <v>609</v>
      </c>
      <c r="T345" s="2" t="s">
        <v>609</v>
      </c>
      <c r="W345" s="2" t="str">
        <f t="shared" si="24"/>
        <v>Nej</v>
      </c>
      <c r="Y345" s="2" t="str">
        <f t="shared" si="25"/>
        <v>Nej</v>
      </c>
      <c r="Z345" s="2">
        <f t="shared" si="26"/>
        <v>0</v>
      </c>
      <c r="AA345" s="2">
        <f t="shared" si="27"/>
        <v>0</v>
      </c>
    </row>
    <row r="346" spans="1:27" ht="15" customHeight="1" x14ac:dyDescent="0.25">
      <c r="A346" s="2" t="s">
        <v>512</v>
      </c>
      <c r="B346" s="2" t="s">
        <v>515</v>
      </c>
      <c r="C346" s="2">
        <v>2017</v>
      </c>
      <c r="D346" s="2">
        <v>10</v>
      </c>
      <c r="E346" s="2">
        <v>10</v>
      </c>
      <c r="F346" s="2" t="s">
        <v>609</v>
      </c>
      <c r="G346" s="2">
        <v>2.2400000000000002</v>
      </c>
      <c r="H346" s="2">
        <v>350.5</v>
      </c>
      <c r="I346" s="2">
        <v>0.48399999999999999</v>
      </c>
      <c r="J346" s="2">
        <v>0.35</v>
      </c>
      <c r="K346" s="2" t="s">
        <v>726</v>
      </c>
      <c r="L346" s="2" t="s">
        <v>726</v>
      </c>
      <c r="M346" s="2" t="s">
        <v>726</v>
      </c>
      <c r="N346" s="2" t="s">
        <v>726</v>
      </c>
      <c r="O346" s="2" t="s">
        <v>726</v>
      </c>
      <c r="P346" s="2" t="s">
        <v>726</v>
      </c>
      <c r="Q346" s="2" t="s">
        <v>726</v>
      </c>
      <c r="R346" s="2" t="s">
        <v>726</v>
      </c>
      <c r="S346" s="2" t="s">
        <v>726</v>
      </c>
      <c r="T346" s="2" t="s">
        <v>726</v>
      </c>
      <c r="W346" s="2" t="str">
        <f t="shared" si="24"/>
        <v>Nej</v>
      </c>
      <c r="Y346" s="2" t="str">
        <f t="shared" si="25"/>
        <v>Nej</v>
      </c>
      <c r="Z346" s="2">
        <f t="shared" si="26"/>
        <v>0</v>
      </c>
      <c r="AA346" s="2">
        <f t="shared" si="27"/>
        <v>0</v>
      </c>
    </row>
    <row r="347" spans="1:27" ht="15" customHeight="1" x14ac:dyDescent="0.25">
      <c r="A347" s="2" t="s">
        <v>516</v>
      </c>
      <c r="B347" s="2" t="s">
        <v>517</v>
      </c>
      <c r="C347" s="2">
        <v>2017</v>
      </c>
      <c r="D347" s="2" t="s">
        <v>609</v>
      </c>
      <c r="E347" s="2" t="s">
        <v>609</v>
      </c>
      <c r="F347" s="2" t="s">
        <v>609</v>
      </c>
      <c r="G347" s="2" t="s">
        <v>609</v>
      </c>
      <c r="H347" s="2" t="s">
        <v>609</v>
      </c>
      <c r="I347" s="2" t="s">
        <v>609</v>
      </c>
      <c r="J347" s="2" t="s">
        <v>609</v>
      </c>
      <c r="K347" s="2" t="s">
        <v>609</v>
      </c>
      <c r="L347" s="2" t="s">
        <v>609</v>
      </c>
      <c r="M347" s="2" t="s">
        <v>609</v>
      </c>
      <c r="N347" s="2" t="s">
        <v>609</v>
      </c>
      <c r="O347" s="2" t="s">
        <v>609</v>
      </c>
      <c r="P347" s="2" t="s">
        <v>609</v>
      </c>
      <c r="Q347" s="2" t="s">
        <v>609</v>
      </c>
      <c r="R347" s="2" t="s">
        <v>609</v>
      </c>
      <c r="S347" s="2" t="s">
        <v>609</v>
      </c>
      <c r="T347" s="2" t="s">
        <v>609</v>
      </c>
      <c r="W347" s="2" t="str">
        <f t="shared" si="24"/>
        <v>Nej</v>
      </c>
      <c r="Y347" s="2" t="str">
        <f t="shared" si="25"/>
        <v>Nej</v>
      </c>
      <c r="Z347" s="2">
        <f t="shared" si="26"/>
        <v>0</v>
      </c>
      <c r="AA347" s="2">
        <f t="shared" si="27"/>
        <v>0</v>
      </c>
    </row>
    <row r="348" spans="1:27" ht="15" customHeight="1" x14ac:dyDescent="0.25">
      <c r="A348" s="2" t="s">
        <v>518</v>
      </c>
      <c r="B348" s="2" t="s">
        <v>519</v>
      </c>
      <c r="C348" s="2">
        <v>2017</v>
      </c>
      <c r="D348" s="2">
        <v>0.13800000000000001</v>
      </c>
      <c r="E348" s="2" t="s">
        <v>726</v>
      </c>
      <c r="F348" s="2" t="s">
        <v>1002</v>
      </c>
      <c r="G348" s="2">
        <v>1.03</v>
      </c>
      <c r="H348" s="2">
        <v>0</v>
      </c>
      <c r="I348" s="2">
        <v>0</v>
      </c>
      <c r="J348" s="2">
        <v>0</v>
      </c>
      <c r="K348" s="2" t="s">
        <v>726</v>
      </c>
      <c r="L348" s="2" t="s">
        <v>726</v>
      </c>
      <c r="M348" s="2" t="s">
        <v>726</v>
      </c>
      <c r="N348" s="2" t="s">
        <v>726</v>
      </c>
      <c r="O348" s="2" t="s">
        <v>726</v>
      </c>
      <c r="P348" s="2" t="s">
        <v>726</v>
      </c>
      <c r="Q348" s="2" t="s">
        <v>726</v>
      </c>
      <c r="R348" s="2" t="s">
        <v>726</v>
      </c>
      <c r="S348" s="2" t="s">
        <v>726</v>
      </c>
      <c r="T348" s="2" t="s">
        <v>726</v>
      </c>
      <c r="W348" s="2" t="str">
        <f t="shared" si="24"/>
        <v>Ja</v>
      </c>
      <c r="Y348" s="2" t="str">
        <f t="shared" si="25"/>
        <v>Nej</v>
      </c>
      <c r="Z348" s="2">
        <f t="shared" si="26"/>
        <v>0</v>
      </c>
      <c r="AA348" s="2">
        <f t="shared" si="27"/>
        <v>0</v>
      </c>
    </row>
    <row r="349" spans="1:27" ht="15" customHeight="1" x14ac:dyDescent="0.25">
      <c r="A349" s="2" t="s">
        <v>518</v>
      </c>
      <c r="B349" s="2" t="s">
        <v>520</v>
      </c>
      <c r="C349" s="2">
        <v>2017</v>
      </c>
      <c r="D349" s="2" t="s">
        <v>726</v>
      </c>
      <c r="E349" s="2" t="s">
        <v>726</v>
      </c>
      <c r="F349" s="2" t="s">
        <v>609</v>
      </c>
      <c r="G349" s="2">
        <v>2.2400000000000002</v>
      </c>
      <c r="H349" s="2">
        <v>350.5</v>
      </c>
      <c r="I349" s="2">
        <v>0.48399999999999999</v>
      </c>
      <c r="J349" s="2">
        <v>0.35</v>
      </c>
      <c r="K349" s="2" t="s">
        <v>726</v>
      </c>
      <c r="L349" s="2" t="s">
        <v>726</v>
      </c>
      <c r="M349" s="2" t="s">
        <v>726</v>
      </c>
      <c r="N349" s="2" t="s">
        <v>726</v>
      </c>
      <c r="O349" s="2" t="s">
        <v>726</v>
      </c>
      <c r="P349" s="2" t="s">
        <v>726</v>
      </c>
      <c r="Q349" s="2" t="s">
        <v>726</v>
      </c>
      <c r="R349" s="2" t="s">
        <v>726</v>
      </c>
      <c r="S349" s="2" t="s">
        <v>726</v>
      </c>
      <c r="T349" s="2" t="s">
        <v>726</v>
      </c>
      <c r="W349" s="2" t="str">
        <f t="shared" si="24"/>
        <v>Nej</v>
      </c>
      <c r="Y349" s="2" t="str">
        <f t="shared" si="25"/>
        <v>Nej</v>
      </c>
      <c r="Z349" s="2">
        <f t="shared" si="26"/>
        <v>0</v>
      </c>
      <c r="AA349" s="2">
        <f t="shared" si="27"/>
        <v>0</v>
      </c>
    </row>
    <row r="350" spans="1:27" ht="15" customHeight="1" x14ac:dyDescent="0.25">
      <c r="A350" s="2" t="s">
        <v>518</v>
      </c>
      <c r="B350" s="2" t="s">
        <v>521</v>
      </c>
      <c r="C350" s="2">
        <v>2017</v>
      </c>
      <c r="D350" s="2">
        <v>5.1999999999999998E-2</v>
      </c>
      <c r="E350" s="2" t="s">
        <v>726</v>
      </c>
      <c r="F350" s="2" t="s">
        <v>1003</v>
      </c>
      <c r="G350" s="2">
        <v>1.03</v>
      </c>
      <c r="H350" s="2">
        <v>0</v>
      </c>
      <c r="I350" s="2">
        <v>0</v>
      </c>
      <c r="J350" s="2">
        <v>0</v>
      </c>
      <c r="K350" s="2" t="s">
        <v>726</v>
      </c>
      <c r="L350" s="2" t="s">
        <v>726</v>
      </c>
      <c r="M350" s="2" t="s">
        <v>726</v>
      </c>
      <c r="N350" s="2" t="s">
        <v>726</v>
      </c>
      <c r="O350" s="2" t="s">
        <v>726</v>
      </c>
      <c r="P350" s="2" t="s">
        <v>726</v>
      </c>
      <c r="Q350" s="2" t="s">
        <v>726</v>
      </c>
      <c r="R350" s="2" t="s">
        <v>726</v>
      </c>
      <c r="S350" s="2" t="s">
        <v>726</v>
      </c>
      <c r="T350" s="2" t="s">
        <v>726</v>
      </c>
      <c r="W350" s="2" t="str">
        <f t="shared" si="24"/>
        <v>Ja</v>
      </c>
      <c r="Y350" s="2" t="str">
        <f t="shared" si="25"/>
        <v>Nej</v>
      </c>
      <c r="Z350" s="2">
        <f t="shared" si="26"/>
        <v>0</v>
      </c>
      <c r="AA350" s="2">
        <f t="shared" si="27"/>
        <v>0</v>
      </c>
    </row>
    <row r="351" spans="1:27" ht="15" customHeight="1" x14ac:dyDescent="0.25">
      <c r="A351" s="2" t="s">
        <v>518</v>
      </c>
      <c r="B351" s="2" t="s">
        <v>522</v>
      </c>
      <c r="C351" s="2">
        <v>2017</v>
      </c>
      <c r="D351" s="2">
        <v>3.0249999999999999</v>
      </c>
      <c r="E351" s="2">
        <v>5.1849999999999996</v>
      </c>
      <c r="F351" s="2" t="s">
        <v>1003</v>
      </c>
      <c r="G351" s="2">
        <v>1.03</v>
      </c>
      <c r="H351" s="2">
        <v>0</v>
      </c>
      <c r="I351" s="2">
        <v>0</v>
      </c>
      <c r="J351" s="2">
        <v>0</v>
      </c>
      <c r="K351" s="2" t="s">
        <v>726</v>
      </c>
      <c r="L351" s="2" t="s">
        <v>726</v>
      </c>
      <c r="M351" s="2" t="s">
        <v>726</v>
      </c>
      <c r="N351" s="2" t="s">
        <v>726</v>
      </c>
      <c r="O351" s="2" t="s">
        <v>726</v>
      </c>
      <c r="P351" s="2" t="s">
        <v>726</v>
      </c>
      <c r="Q351" s="2" t="s">
        <v>726</v>
      </c>
      <c r="R351" s="2" t="s">
        <v>726</v>
      </c>
      <c r="S351" s="2" t="s">
        <v>726</v>
      </c>
      <c r="T351" s="2" t="s">
        <v>726</v>
      </c>
      <c r="W351" s="2" t="str">
        <f t="shared" si="24"/>
        <v>Ja</v>
      </c>
      <c r="Y351" s="2" t="str">
        <f t="shared" si="25"/>
        <v>Nej</v>
      </c>
      <c r="Z351" s="2">
        <f t="shared" si="26"/>
        <v>0</v>
      </c>
      <c r="AA351" s="2">
        <f t="shared" si="27"/>
        <v>0</v>
      </c>
    </row>
    <row r="352" spans="1:27" ht="15" customHeight="1" x14ac:dyDescent="0.25">
      <c r="A352" s="2" t="s">
        <v>523</v>
      </c>
      <c r="B352" s="2" t="s">
        <v>524</v>
      </c>
      <c r="C352" s="2">
        <v>2017</v>
      </c>
      <c r="D352" s="2">
        <v>25</v>
      </c>
      <c r="E352" s="2">
        <v>14.4</v>
      </c>
      <c r="F352" s="2" t="s">
        <v>940</v>
      </c>
      <c r="G352" s="2">
        <v>0.28000000000000003</v>
      </c>
      <c r="H352" s="2">
        <v>0</v>
      </c>
      <c r="I352" s="2">
        <v>0</v>
      </c>
      <c r="J352" s="2">
        <v>0</v>
      </c>
      <c r="K352" s="2" t="s">
        <v>726</v>
      </c>
      <c r="L352" s="2" t="s">
        <v>726</v>
      </c>
      <c r="M352" s="2" t="s">
        <v>726</v>
      </c>
      <c r="N352" s="2" t="s">
        <v>726</v>
      </c>
      <c r="O352" s="2" t="s">
        <v>726</v>
      </c>
      <c r="P352" s="2" t="s">
        <v>726</v>
      </c>
      <c r="Q352" s="2" t="s">
        <v>726</v>
      </c>
      <c r="R352" s="2" t="s">
        <v>726</v>
      </c>
      <c r="S352" s="2" t="s">
        <v>726</v>
      </c>
      <c r="T352" s="2" t="s">
        <v>726</v>
      </c>
      <c r="W352" s="2" t="str">
        <f t="shared" si="24"/>
        <v>Ja</v>
      </c>
      <c r="Y352" s="2" t="str">
        <f t="shared" si="25"/>
        <v>Nej</v>
      </c>
      <c r="Z352" s="2">
        <f t="shared" si="26"/>
        <v>0</v>
      </c>
      <c r="AA352" s="2">
        <f t="shared" si="27"/>
        <v>0</v>
      </c>
    </row>
    <row r="353" spans="1:27" ht="15" customHeight="1" x14ac:dyDescent="0.25">
      <c r="A353" s="2" t="s">
        <v>525</v>
      </c>
      <c r="B353" s="2" t="s">
        <v>526</v>
      </c>
      <c r="C353" s="2">
        <v>2017</v>
      </c>
      <c r="D353" s="2" t="s">
        <v>609</v>
      </c>
      <c r="E353" s="2" t="s">
        <v>609</v>
      </c>
      <c r="F353" s="2" t="s">
        <v>609</v>
      </c>
      <c r="G353" s="2" t="s">
        <v>609</v>
      </c>
      <c r="H353" s="2" t="s">
        <v>609</v>
      </c>
      <c r="I353" s="2" t="s">
        <v>609</v>
      </c>
      <c r="J353" s="2" t="s">
        <v>609</v>
      </c>
      <c r="K353" s="2" t="s">
        <v>609</v>
      </c>
      <c r="L353" s="2" t="s">
        <v>609</v>
      </c>
      <c r="M353" s="2" t="s">
        <v>609</v>
      </c>
      <c r="N353" s="2" t="s">
        <v>609</v>
      </c>
      <c r="O353" s="2" t="s">
        <v>609</v>
      </c>
      <c r="P353" s="2" t="s">
        <v>609</v>
      </c>
      <c r="Q353" s="2" t="s">
        <v>609</v>
      </c>
      <c r="R353" s="2" t="s">
        <v>609</v>
      </c>
      <c r="S353" s="2" t="s">
        <v>609</v>
      </c>
      <c r="T353" s="2" t="s">
        <v>609</v>
      </c>
      <c r="W353" s="2" t="str">
        <f t="shared" si="24"/>
        <v>Nej</v>
      </c>
      <c r="Y353" s="2" t="str">
        <f t="shared" si="25"/>
        <v>Nej</v>
      </c>
      <c r="Z353" s="2">
        <f t="shared" si="26"/>
        <v>0</v>
      </c>
      <c r="AA353" s="2">
        <f t="shared" si="27"/>
        <v>0</v>
      </c>
    </row>
    <row r="354" spans="1:27" ht="15" customHeight="1" x14ac:dyDescent="0.25">
      <c r="A354" s="2" t="s">
        <v>529</v>
      </c>
      <c r="B354" s="2" t="s">
        <v>530</v>
      </c>
      <c r="C354" s="2">
        <v>2017</v>
      </c>
      <c r="D354" s="2">
        <v>0.38800000000000001</v>
      </c>
      <c r="E354" s="2" t="s">
        <v>726</v>
      </c>
      <c r="F354" s="2" t="s">
        <v>926</v>
      </c>
      <c r="G354" s="2">
        <v>1.1000000000000001</v>
      </c>
      <c r="H354" s="2">
        <v>0</v>
      </c>
      <c r="I354" s="2">
        <v>0</v>
      </c>
      <c r="J354" s="2">
        <v>0</v>
      </c>
      <c r="K354" s="2" t="s">
        <v>726</v>
      </c>
      <c r="L354" s="2" t="s">
        <v>726</v>
      </c>
      <c r="M354" s="2" t="s">
        <v>726</v>
      </c>
      <c r="N354" s="2" t="s">
        <v>726</v>
      </c>
      <c r="O354" s="2" t="s">
        <v>726</v>
      </c>
      <c r="P354" s="2" t="s">
        <v>726</v>
      </c>
      <c r="Q354" s="2" t="s">
        <v>726</v>
      </c>
      <c r="R354" s="2" t="s">
        <v>726</v>
      </c>
      <c r="S354" s="2" t="s">
        <v>726</v>
      </c>
      <c r="T354" s="2" t="s">
        <v>726</v>
      </c>
      <c r="W354" s="2" t="str">
        <f t="shared" si="24"/>
        <v>Ja</v>
      </c>
      <c r="Y354" s="2" t="str">
        <f t="shared" si="25"/>
        <v>Nej</v>
      </c>
      <c r="Z354" s="2">
        <f t="shared" si="26"/>
        <v>0</v>
      </c>
      <c r="AA354" s="2">
        <f t="shared" si="27"/>
        <v>0</v>
      </c>
    </row>
    <row r="355" spans="1:27" ht="15" customHeight="1" x14ac:dyDescent="0.25">
      <c r="A355" s="2" t="s">
        <v>529</v>
      </c>
      <c r="B355" s="2" t="s">
        <v>531</v>
      </c>
      <c r="C355" s="2">
        <v>2017</v>
      </c>
      <c r="D355" s="2">
        <v>3.19</v>
      </c>
      <c r="E355" s="2">
        <v>3.18</v>
      </c>
      <c r="F355" s="2" t="s">
        <v>926</v>
      </c>
      <c r="G355" s="2">
        <v>1.1000000000000001</v>
      </c>
      <c r="H355" s="2">
        <v>0</v>
      </c>
      <c r="I355" s="2">
        <v>0</v>
      </c>
      <c r="J355" s="2">
        <v>0</v>
      </c>
      <c r="K355" s="2" t="s">
        <v>726</v>
      </c>
      <c r="L355" s="2" t="s">
        <v>726</v>
      </c>
      <c r="M355" s="2" t="s">
        <v>726</v>
      </c>
      <c r="N355" s="2" t="s">
        <v>726</v>
      </c>
      <c r="O355" s="2" t="s">
        <v>726</v>
      </c>
      <c r="P355" s="2" t="s">
        <v>726</v>
      </c>
      <c r="Q355" s="2" t="s">
        <v>726</v>
      </c>
      <c r="R355" s="2" t="s">
        <v>726</v>
      </c>
      <c r="S355" s="2" t="s">
        <v>726</v>
      </c>
      <c r="T355" s="2" t="s">
        <v>726</v>
      </c>
      <c r="W355" s="2" t="str">
        <f t="shared" si="24"/>
        <v>Ja</v>
      </c>
      <c r="Y355" s="2" t="str">
        <f t="shared" si="25"/>
        <v>Nej</v>
      </c>
      <c r="Z355" s="2">
        <f t="shared" si="26"/>
        <v>0</v>
      </c>
      <c r="AA355" s="2">
        <f t="shared" si="27"/>
        <v>0</v>
      </c>
    </row>
    <row r="356" spans="1:27" ht="15" customHeight="1" x14ac:dyDescent="0.25">
      <c r="A356" s="2" t="s">
        <v>529</v>
      </c>
      <c r="B356" s="2" t="s">
        <v>532</v>
      </c>
      <c r="C356" s="2">
        <v>2017</v>
      </c>
      <c r="D356" s="2">
        <v>0.02</v>
      </c>
      <c r="E356" s="2" t="s">
        <v>726</v>
      </c>
      <c r="F356" s="2" t="s">
        <v>926</v>
      </c>
      <c r="G356" s="2">
        <v>1.1000000000000001</v>
      </c>
      <c r="H356" s="2">
        <v>0</v>
      </c>
      <c r="I356" s="2">
        <v>0</v>
      </c>
      <c r="J356" s="2">
        <v>0</v>
      </c>
      <c r="K356" s="2" t="s">
        <v>726</v>
      </c>
      <c r="L356" s="2" t="s">
        <v>726</v>
      </c>
      <c r="M356" s="2" t="s">
        <v>726</v>
      </c>
      <c r="N356" s="2" t="s">
        <v>726</v>
      </c>
      <c r="O356" s="2" t="s">
        <v>726</v>
      </c>
      <c r="P356" s="2" t="s">
        <v>726</v>
      </c>
      <c r="Q356" s="2" t="s">
        <v>726</v>
      </c>
      <c r="R356" s="2" t="s">
        <v>726</v>
      </c>
      <c r="S356" s="2" t="s">
        <v>726</v>
      </c>
      <c r="T356" s="2" t="s">
        <v>726</v>
      </c>
      <c r="W356" s="2" t="str">
        <f t="shared" si="24"/>
        <v>Ja</v>
      </c>
      <c r="Y356" s="2" t="str">
        <f t="shared" si="25"/>
        <v>Nej</v>
      </c>
      <c r="Z356" s="2">
        <f t="shared" si="26"/>
        <v>0</v>
      </c>
      <c r="AA356" s="2">
        <f t="shared" si="27"/>
        <v>0</v>
      </c>
    </row>
    <row r="357" spans="1:27" ht="15" customHeight="1" x14ac:dyDescent="0.25">
      <c r="A357" s="2" t="s">
        <v>529</v>
      </c>
      <c r="B357" s="2" t="s">
        <v>533</v>
      </c>
      <c r="C357" s="2">
        <v>2017</v>
      </c>
      <c r="D357" s="2">
        <v>3.2</v>
      </c>
      <c r="E357" s="2">
        <v>41.6</v>
      </c>
      <c r="F357" s="2" t="s">
        <v>1004</v>
      </c>
      <c r="G357" s="2">
        <v>0.54</v>
      </c>
      <c r="H357" s="2">
        <v>0</v>
      </c>
      <c r="I357" s="2">
        <v>0</v>
      </c>
      <c r="J357" s="2">
        <v>0</v>
      </c>
      <c r="K357" s="2" t="s">
        <v>726</v>
      </c>
      <c r="L357" s="2" t="s">
        <v>726</v>
      </c>
      <c r="M357" s="2" t="s">
        <v>726</v>
      </c>
      <c r="N357" s="2" t="s">
        <v>726</v>
      </c>
      <c r="O357" s="2" t="s">
        <v>726</v>
      </c>
      <c r="P357" s="2">
        <v>3.6</v>
      </c>
      <c r="Q357" s="2">
        <v>0.05</v>
      </c>
      <c r="R357" s="2">
        <v>4</v>
      </c>
      <c r="S357" s="2">
        <v>3</v>
      </c>
      <c r="T357" s="2">
        <v>0</v>
      </c>
      <c r="W357" s="2" t="str">
        <f t="shared" si="24"/>
        <v>Ja</v>
      </c>
      <c r="Y357" s="2" t="str">
        <f t="shared" si="25"/>
        <v>Nej</v>
      </c>
      <c r="Z357" s="2">
        <f t="shared" si="26"/>
        <v>0</v>
      </c>
      <c r="AA357" s="2">
        <f t="shared" si="27"/>
        <v>0</v>
      </c>
    </row>
    <row r="358" spans="1:27" ht="15" customHeight="1" x14ac:dyDescent="0.25">
      <c r="A358" s="2" t="s">
        <v>529</v>
      </c>
      <c r="B358" s="2" t="s">
        <v>534</v>
      </c>
      <c r="C358" s="2">
        <v>2017</v>
      </c>
      <c r="D358" s="2">
        <v>0.39</v>
      </c>
      <c r="E358" s="2" t="s">
        <v>726</v>
      </c>
      <c r="F358" s="2" t="s">
        <v>609</v>
      </c>
      <c r="G358" s="2">
        <v>2.2400000000000002</v>
      </c>
      <c r="H358" s="2">
        <v>350.5</v>
      </c>
      <c r="I358" s="2">
        <v>0.48399999999999999</v>
      </c>
      <c r="J358" s="2">
        <v>0.35</v>
      </c>
      <c r="K358" s="2" t="s">
        <v>726</v>
      </c>
      <c r="L358" s="2" t="s">
        <v>726</v>
      </c>
      <c r="M358" s="2" t="s">
        <v>726</v>
      </c>
      <c r="N358" s="2" t="s">
        <v>726</v>
      </c>
      <c r="O358" s="2" t="s">
        <v>726</v>
      </c>
      <c r="P358" s="2" t="s">
        <v>726</v>
      </c>
      <c r="Q358" s="2" t="s">
        <v>726</v>
      </c>
      <c r="R358" s="2" t="s">
        <v>726</v>
      </c>
      <c r="S358" s="2" t="s">
        <v>726</v>
      </c>
      <c r="T358" s="2" t="s">
        <v>726</v>
      </c>
      <c r="W358" s="2" t="str">
        <f t="shared" si="24"/>
        <v>Nej</v>
      </c>
      <c r="Y358" s="2" t="str">
        <f t="shared" si="25"/>
        <v>Nej</v>
      </c>
      <c r="Z358" s="2">
        <f t="shared" si="26"/>
        <v>0</v>
      </c>
      <c r="AA358" s="2">
        <f t="shared" si="27"/>
        <v>0</v>
      </c>
    </row>
    <row r="359" spans="1:27" ht="15" customHeight="1" x14ac:dyDescent="0.25">
      <c r="A359" s="2" t="s">
        <v>529</v>
      </c>
      <c r="B359" s="2" t="s">
        <v>535</v>
      </c>
      <c r="C359" s="2">
        <v>2017</v>
      </c>
      <c r="D359" s="2">
        <v>0.55100000000000005</v>
      </c>
      <c r="E359" s="2" t="s">
        <v>726</v>
      </c>
      <c r="F359" s="2" t="s">
        <v>609</v>
      </c>
      <c r="G359" s="2">
        <v>2.2400000000000002</v>
      </c>
      <c r="H359" s="2">
        <v>350.5</v>
      </c>
      <c r="I359" s="2">
        <v>0.48399999999999999</v>
      </c>
      <c r="J359" s="2">
        <v>0.35</v>
      </c>
      <c r="K359" s="2" t="s">
        <v>726</v>
      </c>
      <c r="L359" s="2" t="s">
        <v>726</v>
      </c>
      <c r="M359" s="2" t="s">
        <v>726</v>
      </c>
      <c r="N359" s="2" t="s">
        <v>726</v>
      </c>
      <c r="O359" s="2" t="s">
        <v>726</v>
      </c>
      <c r="P359" s="2" t="s">
        <v>726</v>
      </c>
      <c r="Q359" s="2" t="s">
        <v>726</v>
      </c>
      <c r="R359" s="2" t="s">
        <v>726</v>
      </c>
      <c r="S359" s="2" t="s">
        <v>726</v>
      </c>
      <c r="T359" s="2" t="s">
        <v>726</v>
      </c>
      <c r="W359" s="2" t="str">
        <f t="shared" si="24"/>
        <v>Nej</v>
      </c>
      <c r="Y359" s="2" t="str">
        <f t="shared" si="25"/>
        <v>Nej</v>
      </c>
      <c r="Z359" s="2">
        <f t="shared" si="26"/>
        <v>0</v>
      </c>
      <c r="AA359" s="2">
        <f t="shared" si="27"/>
        <v>0</v>
      </c>
    </row>
    <row r="360" spans="1:27" ht="15" customHeight="1" x14ac:dyDescent="0.25">
      <c r="A360" s="2" t="s">
        <v>536</v>
      </c>
      <c r="B360" s="2" t="s">
        <v>537</v>
      </c>
      <c r="C360" s="2">
        <v>2017</v>
      </c>
      <c r="D360" s="2" t="s">
        <v>726</v>
      </c>
      <c r="E360" s="2" t="s">
        <v>726</v>
      </c>
      <c r="F360" s="2" t="s">
        <v>1005</v>
      </c>
      <c r="G360" s="2">
        <v>1</v>
      </c>
      <c r="H360" s="2">
        <v>0</v>
      </c>
      <c r="I360" s="2">
        <v>0</v>
      </c>
      <c r="J360" s="2">
        <v>0</v>
      </c>
      <c r="K360" s="2" t="s">
        <v>726</v>
      </c>
      <c r="L360" s="2" t="s">
        <v>726</v>
      </c>
      <c r="M360" s="2" t="s">
        <v>726</v>
      </c>
      <c r="N360" s="2" t="s">
        <v>726</v>
      </c>
      <c r="O360" s="2" t="s">
        <v>726</v>
      </c>
      <c r="P360" s="2" t="s">
        <v>726</v>
      </c>
      <c r="Q360" s="2" t="s">
        <v>726</v>
      </c>
      <c r="R360" s="2" t="s">
        <v>726</v>
      </c>
      <c r="S360" s="2" t="s">
        <v>726</v>
      </c>
      <c r="T360" s="2" t="s">
        <v>726</v>
      </c>
      <c r="W360" s="2" t="str">
        <f t="shared" si="24"/>
        <v>Ja</v>
      </c>
      <c r="Y360" s="2" t="str">
        <f t="shared" si="25"/>
        <v>Nej</v>
      </c>
      <c r="Z360" s="2">
        <f t="shared" si="26"/>
        <v>0</v>
      </c>
      <c r="AA360" s="2">
        <f t="shared" si="27"/>
        <v>0</v>
      </c>
    </row>
    <row r="361" spans="1:27" ht="15" customHeight="1" x14ac:dyDescent="0.25">
      <c r="A361" s="2" t="s">
        <v>536</v>
      </c>
      <c r="B361" s="2" t="s">
        <v>538</v>
      </c>
      <c r="C361" s="2">
        <v>2017</v>
      </c>
      <c r="D361" s="2" t="s">
        <v>609</v>
      </c>
      <c r="E361" s="2" t="s">
        <v>609</v>
      </c>
      <c r="F361" s="2" t="s">
        <v>609</v>
      </c>
      <c r="G361" s="2" t="s">
        <v>609</v>
      </c>
      <c r="H361" s="2" t="s">
        <v>609</v>
      </c>
      <c r="I361" s="2" t="s">
        <v>609</v>
      </c>
      <c r="J361" s="2" t="s">
        <v>609</v>
      </c>
      <c r="K361" s="2" t="s">
        <v>609</v>
      </c>
      <c r="L361" s="2" t="s">
        <v>609</v>
      </c>
      <c r="M361" s="2" t="s">
        <v>609</v>
      </c>
      <c r="N361" s="2" t="s">
        <v>609</v>
      </c>
      <c r="O361" s="2" t="s">
        <v>609</v>
      </c>
      <c r="P361" s="2" t="s">
        <v>609</v>
      </c>
      <c r="Q361" s="2" t="s">
        <v>609</v>
      </c>
      <c r="R361" s="2" t="s">
        <v>609</v>
      </c>
      <c r="S361" s="2" t="s">
        <v>609</v>
      </c>
      <c r="T361" s="2" t="s">
        <v>609</v>
      </c>
      <c r="W361" s="2" t="str">
        <f t="shared" si="24"/>
        <v>Nej</v>
      </c>
      <c r="Y361" s="2" t="str">
        <f t="shared" si="25"/>
        <v>Nej</v>
      </c>
      <c r="Z361" s="2">
        <f t="shared" si="26"/>
        <v>0</v>
      </c>
      <c r="AA361" s="2">
        <f t="shared" si="27"/>
        <v>0</v>
      </c>
    </row>
    <row r="362" spans="1:27" ht="15" customHeight="1" x14ac:dyDescent="0.25">
      <c r="A362" s="2" t="s">
        <v>536</v>
      </c>
      <c r="B362" s="2" t="s">
        <v>539</v>
      </c>
      <c r="C362" s="2">
        <v>2017</v>
      </c>
      <c r="D362" s="2">
        <v>22</v>
      </c>
      <c r="E362" s="2">
        <v>27.54</v>
      </c>
      <c r="F362" s="2" t="s">
        <v>940</v>
      </c>
      <c r="G362" s="2">
        <v>0.28000000000000003</v>
      </c>
      <c r="H362" s="2">
        <v>0</v>
      </c>
      <c r="I362" s="2">
        <v>0</v>
      </c>
      <c r="J362" s="2">
        <v>0</v>
      </c>
      <c r="K362" s="2">
        <v>2.25</v>
      </c>
      <c r="L362" s="2">
        <v>0.1</v>
      </c>
      <c r="M362" s="2">
        <v>4</v>
      </c>
      <c r="N362" s="2">
        <v>3.1</v>
      </c>
      <c r="O362" s="2">
        <v>1</v>
      </c>
      <c r="P362" s="2" t="s">
        <v>726</v>
      </c>
      <c r="Q362" s="2" t="s">
        <v>726</v>
      </c>
      <c r="R362" s="2" t="s">
        <v>726</v>
      </c>
      <c r="S362" s="2" t="s">
        <v>726</v>
      </c>
      <c r="T362" s="2" t="s">
        <v>726</v>
      </c>
      <c r="W362" s="2" t="str">
        <f t="shared" si="24"/>
        <v>Ja</v>
      </c>
      <c r="Y362" s="2" t="str">
        <f t="shared" si="25"/>
        <v>Ja</v>
      </c>
      <c r="Z362" s="2">
        <f t="shared" si="26"/>
        <v>2.25</v>
      </c>
      <c r="AA362" s="2">
        <f t="shared" si="27"/>
        <v>0.01</v>
      </c>
    </row>
    <row r="363" spans="1:27" ht="15" customHeight="1" x14ac:dyDescent="0.25">
      <c r="A363" s="2" t="s">
        <v>540</v>
      </c>
      <c r="B363" s="2" t="s">
        <v>541</v>
      </c>
      <c r="C363" s="2">
        <v>2017</v>
      </c>
      <c r="D363" s="2">
        <v>0.3</v>
      </c>
      <c r="E363" s="2">
        <v>1.909</v>
      </c>
      <c r="F363" s="2" t="s">
        <v>926</v>
      </c>
      <c r="G363" s="2">
        <v>1.1000000000000001</v>
      </c>
      <c r="H363" s="2">
        <v>0</v>
      </c>
      <c r="I363" s="2">
        <v>0</v>
      </c>
      <c r="J363" s="2">
        <v>0</v>
      </c>
      <c r="K363" s="2" t="s">
        <v>726</v>
      </c>
      <c r="L363" s="2" t="s">
        <v>726</v>
      </c>
      <c r="M363" s="2" t="s">
        <v>726</v>
      </c>
      <c r="N363" s="2" t="s">
        <v>726</v>
      </c>
      <c r="O363" s="2" t="s">
        <v>726</v>
      </c>
      <c r="P363" s="2" t="s">
        <v>726</v>
      </c>
      <c r="Q363" s="2" t="s">
        <v>726</v>
      </c>
      <c r="R363" s="2" t="s">
        <v>726</v>
      </c>
      <c r="S363" s="2" t="s">
        <v>726</v>
      </c>
      <c r="T363" s="2" t="s">
        <v>726</v>
      </c>
      <c r="W363" s="2" t="str">
        <f t="shared" si="24"/>
        <v>Ja</v>
      </c>
      <c r="Y363" s="2" t="str">
        <f t="shared" si="25"/>
        <v>Nej</v>
      </c>
      <c r="Z363" s="2">
        <f t="shared" si="26"/>
        <v>0</v>
      </c>
      <c r="AA363" s="2">
        <f t="shared" si="27"/>
        <v>0</v>
      </c>
    </row>
    <row r="364" spans="1:27" ht="15" customHeight="1" x14ac:dyDescent="0.25">
      <c r="A364" s="2" t="s">
        <v>542</v>
      </c>
      <c r="B364" s="2" t="s">
        <v>543</v>
      </c>
      <c r="C364" s="2">
        <v>2017</v>
      </c>
      <c r="D364" s="2">
        <v>1.266</v>
      </c>
      <c r="E364" s="2" t="s">
        <v>726</v>
      </c>
      <c r="F364" s="2" t="s">
        <v>609</v>
      </c>
      <c r="G364" s="2">
        <v>2.2400000000000002</v>
      </c>
      <c r="H364" s="2">
        <v>350.5</v>
      </c>
      <c r="I364" s="2">
        <v>0.48399999999999999</v>
      </c>
      <c r="J364" s="2">
        <v>0.35</v>
      </c>
      <c r="K364" s="2" t="s">
        <v>726</v>
      </c>
      <c r="L364" s="2" t="s">
        <v>726</v>
      </c>
      <c r="M364" s="2" t="s">
        <v>726</v>
      </c>
      <c r="N364" s="2" t="s">
        <v>726</v>
      </c>
      <c r="O364" s="2" t="s">
        <v>726</v>
      </c>
      <c r="P364" s="2" t="s">
        <v>726</v>
      </c>
      <c r="Q364" s="2" t="s">
        <v>726</v>
      </c>
      <c r="R364" s="2" t="s">
        <v>726</v>
      </c>
      <c r="S364" s="2" t="s">
        <v>726</v>
      </c>
      <c r="T364" s="2" t="s">
        <v>726</v>
      </c>
      <c r="W364" s="2" t="str">
        <f t="shared" si="24"/>
        <v>Nej</v>
      </c>
      <c r="Y364" s="2" t="str">
        <f t="shared" si="25"/>
        <v>Nej</v>
      </c>
      <c r="Z364" s="2">
        <f t="shared" si="26"/>
        <v>0</v>
      </c>
      <c r="AA364" s="2">
        <f t="shared" si="27"/>
        <v>0</v>
      </c>
    </row>
    <row r="365" spans="1:27" ht="15" customHeight="1" x14ac:dyDescent="0.25">
      <c r="A365" s="2" t="s">
        <v>542</v>
      </c>
      <c r="B365" s="2" t="s">
        <v>544</v>
      </c>
      <c r="C365" s="2">
        <v>2017</v>
      </c>
      <c r="D365" s="2" t="s">
        <v>609</v>
      </c>
      <c r="E365" s="2" t="s">
        <v>609</v>
      </c>
      <c r="F365" s="2" t="s">
        <v>609</v>
      </c>
      <c r="G365" s="2" t="s">
        <v>609</v>
      </c>
      <c r="H365" s="2" t="s">
        <v>609</v>
      </c>
      <c r="I365" s="2" t="s">
        <v>609</v>
      </c>
      <c r="J365" s="2" t="s">
        <v>609</v>
      </c>
      <c r="K365" s="2" t="s">
        <v>609</v>
      </c>
      <c r="L365" s="2" t="s">
        <v>609</v>
      </c>
      <c r="M365" s="2" t="s">
        <v>609</v>
      </c>
      <c r="N365" s="2" t="s">
        <v>609</v>
      </c>
      <c r="O365" s="2" t="s">
        <v>609</v>
      </c>
      <c r="P365" s="2" t="s">
        <v>609</v>
      </c>
      <c r="Q365" s="2" t="s">
        <v>609</v>
      </c>
      <c r="R365" s="2" t="s">
        <v>609</v>
      </c>
      <c r="S365" s="2" t="s">
        <v>609</v>
      </c>
      <c r="T365" s="2" t="s">
        <v>609</v>
      </c>
      <c r="W365" s="2" t="str">
        <f t="shared" si="24"/>
        <v>Nej</v>
      </c>
      <c r="Y365" s="2" t="str">
        <f t="shared" si="25"/>
        <v>Nej</v>
      </c>
      <c r="Z365" s="2">
        <f t="shared" si="26"/>
        <v>0</v>
      </c>
      <c r="AA365" s="2">
        <f t="shared" si="27"/>
        <v>0</v>
      </c>
    </row>
    <row r="366" spans="1:27" ht="15" customHeight="1" x14ac:dyDescent="0.25">
      <c r="A366" s="2" t="s">
        <v>545</v>
      </c>
      <c r="B366" s="2" t="s">
        <v>546</v>
      </c>
      <c r="C366" s="2">
        <v>2017</v>
      </c>
      <c r="D366" s="2" t="s">
        <v>609</v>
      </c>
      <c r="E366" s="2" t="s">
        <v>609</v>
      </c>
      <c r="F366" s="2" t="s">
        <v>609</v>
      </c>
      <c r="G366" s="2" t="s">
        <v>609</v>
      </c>
      <c r="H366" s="2" t="s">
        <v>609</v>
      </c>
      <c r="I366" s="2" t="s">
        <v>609</v>
      </c>
      <c r="J366" s="2" t="s">
        <v>609</v>
      </c>
      <c r="K366" s="2" t="s">
        <v>609</v>
      </c>
      <c r="L366" s="2" t="s">
        <v>609</v>
      </c>
      <c r="M366" s="2" t="s">
        <v>609</v>
      </c>
      <c r="N366" s="2" t="s">
        <v>609</v>
      </c>
      <c r="O366" s="2" t="s">
        <v>609</v>
      </c>
      <c r="P366" s="2" t="s">
        <v>609</v>
      </c>
      <c r="Q366" s="2" t="s">
        <v>609</v>
      </c>
      <c r="R366" s="2" t="s">
        <v>609</v>
      </c>
      <c r="S366" s="2" t="s">
        <v>609</v>
      </c>
      <c r="T366" s="2" t="s">
        <v>609</v>
      </c>
      <c r="W366" s="2" t="str">
        <f t="shared" si="24"/>
        <v>Nej</v>
      </c>
      <c r="Y366" s="2" t="str">
        <f t="shared" si="25"/>
        <v>Nej</v>
      </c>
      <c r="Z366" s="2">
        <f t="shared" si="26"/>
        <v>0</v>
      </c>
      <c r="AA366" s="2">
        <f t="shared" si="27"/>
        <v>0</v>
      </c>
    </row>
    <row r="367" spans="1:27" ht="15" customHeight="1" x14ac:dyDescent="0.25">
      <c r="A367" s="2" t="s">
        <v>547</v>
      </c>
      <c r="B367" s="2" t="s">
        <v>547</v>
      </c>
      <c r="C367" s="2">
        <v>2017</v>
      </c>
      <c r="D367" s="2" t="s">
        <v>726</v>
      </c>
      <c r="E367" s="2" t="s">
        <v>726</v>
      </c>
      <c r="F367" s="2" t="s">
        <v>1006</v>
      </c>
      <c r="G367" s="2">
        <v>2.2400000000000002</v>
      </c>
      <c r="H367" s="2">
        <v>0</v>
      </c>
      <c r="I367" s="2">
        <v>0</v>
      </c>
      <c r="J367" s="2">
        <v>0</v>
      </c>
      <c r="K367" s="2" t="s">
        <v>726</v>
      </c>
      <c r="L367" s="2" t="s">
        <v>726</v>
      </c>
      <c r="M367" s="2" t="s">
        <v>726</v>
      </c>
      <c r="N367" s="2" t="s">
        <v>726</v>
      </c>
      <c r="O367" s="2" t="s">
        <v>726</v>
      </c>
      <c r="P367" s="2" t="s">
        <v>726</v>
      </c>
      <c r="Q367" s="2" t="s">
        <v>726</v>
      </c>
      <c r="R367" s="2" t="s">
        <v>726</v>
      </c>
      <c r="S367" s="2" t="s">
        <v>726</v>
      </c>
      <c r="T367" s="2" t="s">
        <v>726</v>
      </c>
      <c r="W367" s="2" t="str">
        <f t="shared" si="24"/>
        <v>Ja</v>
      </c>
      <c r="Y367" s="2" t="str">
        <f t="shared" si="25"/>
        <v>Nej</v>
      </c>
      <c r="Z367" s="2">
        <f t="shared" si="26"/>
        <v>0</v>
      </c>
      <c r="AA367" s="2">
        <f t="shared" si="27"/>
        <v>0</v>
      </c>
    </row>
    <row r="368" spans="1:27" ht="15" customHeight="1" x14ac:dyDescent="0.25">
      <c r="A368" s="2" t="s">
        <v>550</v>
      </c>
      <c r="B368" s="2" t="s">
        <v>549</v>
      </c>
      <c r="C368" s="2">
        <v>2017</v>
      </c>
      <c r="D368" s="2" t="s">
        <v>609</v>
      </c>
      <c r="E368" s="2" t="s">
        <v>609</v>
      </c>
      <c r="F368" s="2" t="s">
        <v>609</v>
      </c>
      <c r="G368" s="2" t="s">
        <v>609</v>
      </c>
      <c r="H368" s="2" t="s">
        <v>609</v>
      </c>
      <c r="I368" s="2" t="s">
        <v>609</v>
      </c>
      <c r="J368" s="2" t="s">
        <v>609</v>
      </c>
      <c r="K368" s="2" t="s">
        <v>609</v>
      </c>
      <c r="L368" s="2" t="s">
        <v>609</v>
      </c>
      <c r="M368" s="2" t="s">
        <v>609</v>
      </c>
      <c r="N368" s="2" t="s">
        <v>609</v>
      </c>
      <c r="O368" s="2" t="s">
        <v>609</v>
      </c>
      <c r="P368" s="2" t="s">
        <v>609</v>
      </c>
      <c r="Q368" s="2" t="s">
        <v>609</v>
      </c>
      <c r="R368" s="2" t="s">
        <v>609</v>
      </c>
      <c r="S368" s="2" t="s">
        <v>609</v>
      </c>
      <c r="T368" s="2" t="s">
        <v>609</v>
      </c>
      <c r="W368" s="2" t="str">
        <f t="shared" si="24"/>
        <v>Nej</v>
      </c>
      <c r="Y368" s="2" t="str">
        <f t="shared" si="25"/>
        <v>Nej</v>
      </c>
      <c r="Z368" s="2">
        <f t="shared" si="26"/>
        <v>0</v>
      </c>
      <c r="AA368" s="2">
        <f t="shared" si="27"/>
        <v>0</v>
      </c>
    </row>
    <row r="369" spans="1:27" ht="15" customHeight="1" x14ac:dyDescent="0.25">
      <c r="A369" s="2" t="s">
        <v>551</v>
      </c>
      <c r="B369" s="2" t="s">
        <v>552</v>
      </c>
      <c r="C369" s="2">
        <v>2017</v>
      </c>
      <c r="D369" s="2" t="s">
        <v>609</v>
      </c>
      <c r="E369" s="2" t="s">
        <v>609</v>
      </c>
      <c r="F369" s="2" t="s">
        <v>609</v>
      </c>
      <c r="G369" s="2" t="s">
        <v>609</v>
      </c>
      <c r="H369" s="2" t="s">
        <v>609</v>
      </c>
      <c r="I369" s="2" t="s">
        <v>609</v>
      </c>
      <c r="J369" s="2" t="s">
        <v>609</v>
      </c>
      <c r="K369" s="2" t="s">
        <v>609</v>
      </c>
      <c r="L369" s="2" t="s">
        <v>609</v>
      </c>
      <c r="M369" s="2" t="s">
        <v>609</v>
      </c>
      <c r="N369" s="2" t="s">
        <v>609</v>
      </c>
      <c r="O369" s="2" t="s">
        <v>609</v>
      </c>
      <c r="P369" s="2" t="s">
        <v>609</v>
      </c>
      <c r="Q369" s="2" t="s">
        <v>609</v>
      </c>
      <c r="R369" s="2" t="s">
        <v>609</v>
      </c>
      <c r="S369" s="2" t="s">
        <v>609</v>
      </c>
      <c r="T369" s="2" t="s">
        <v>609</v>
      </c>
      <c r="W369" s="2" t="str">
        <f t="shared" si="24"/>
        <v>Nej</v>
      </c>
      <c r="Y369" s="2" t="str">
        <f t="shared" si="25"/>
        <v>Nej</v>
      </c>
      <c r="Z369" s="2">
        <f t="shared" si="26"/>
        <v>0</v>
      </c>
      <c r="AA369" s="2">
        <f t="shared" si="27"/>
        <v>0</v>
      </c>
    </row>
    <row r="370" spans="1:27" ht="15" customHeight="1" x14ac:dyDescent="0.25">
      <c r="A370" s="2" t="s">
        <v>553</v>
      </c>
      <c r="B370" s="2" t="s">
        <v>554</v>
      </c>
      <c r="C370" s="2">
        <v>2017</v>
      </c>
      <c r="D370" s="2">
        <v>5.39</v>
      </c>
      <c r="E370" s="2" t="s">
        <v>726</v>
      </c>
      <c r="F370" s="2" t="s">
        <v>926</v>
      </c>
      <c r="G370" s="2">
        <v>1.1000000000000001</v>
      </c>
      <c r="H370" s="2">
        <v>0</v>
      </c>
      <c r="I370" s="2">
        <v>0</v>
      </c>
      <c r="J370" s="2">
        <v>0</v>
      </c>
      <c r="K370" s="2" t="s">
        <v>726</v>
      </c>
      <c r="L370" s="2" t="s">
        <v>726</v>
      </c>
      <c r="M370" s="2" t="s">
        <v>726</v>
      </c>
      <c r="N370" s="2" t="s">
        <v>726</v>
      </c>
      <c r="O370" s="2" t="s">
        <v>726</v>
      </c>
      <c r="P370" s="2" t="s">
        <v>726</v>
      </c>
      <c r="Q370" s="2" t="s">
        <v>726</v>
      </c>
      <c r="R370" s="2" t="s">
        <v>726</v>
      </c>
      <c r="S370" s="2" t="s">
        <v>726</v>
      </c>
      <c r="T370" s="2" t="s">
        <v>726</v>
      </c>
      <c r="W370" s="2" t="str">
        <f t="shared" si="24"/>
        <v>Ja</v>
      </c>
      <c r="Y370" s="2" t="str">
        <f t="shared" si="25"/>
        <v>Nej</v>
      </c>
      <c r="Z370" s="2">
        <f t="shared" si="26"/>
        <v>0</v>
      </c>
      <c r="AA370" s="2">
        <f t="shared" si="27"/>
        <v>0</v>
      </c>
    </row>
    <row r="371" spans="1:27" ht="15" customHeight="1" x14ac:dyDescent="0.25">
      <c r="A371" s="2" t="s">
        <v>555</v>
      </c>
      <c r="B371" s="2" t="s">
        <v>556</v>
      </c>
      <c r="C371" s="2">
        <v>2017</v>
      </c>
      <c r="D371" s="2">
        <v>2.0409999999999999</v>
      </c>
      <c r="E371" s="2" t="s">
        <v>726</v>
      </c>
      <c r="F371" s="2" t="s">
        <v>926</v>
      </c>
      <c r="G371" s="2">
        <v>1.1000000000000001</v>
      </c>
      <c r="H371" s="2">
        <v>0</v>
      </c>
      <c r="I371" s="2">
        <v>0</v>
      </c>
      <c r="J371" s="2">
        <v>0</v>
      </c>
      <c r="K371" s="2" t="s">
        <v>726</v>
      </c>
      <c r="L371" s="2" t="s">
        <v>726</v>
      </c>
      <c r="M371" s="2" t="s">
        <v>726</v>
      </c>
      <c r="N371" s="2" t="s">
        <v>726</v>
      </c>
      <c r="O371" s="2" t="s">
        <v>726</v>
      </c>
      <c r="P371" s="2" t="s">
        <v>726</v>
      </c>
      <c r="Q371" s="2" t="s">
        <v>726</v>
      </c>
      <c r="R371" s="2" t="s">
        <v>726</v>
      </c>
      <c r="S371" s="2" t="s">
        <v>726</v>
      </c>
      <c r="T371" s="2" t="s">
        <v>726</v>
      </c>
      <c r="W371" s="2" t="str">
        <f t="shared" si="24"/>
        <v>Ja</v>
      </c>
      <c r="Y371" s="2" t="str">
        <f t="shared" si="25"/>
        <v>Nej</v>
      </c>
      <c r="Z371" s="2">
        <f t="shared" si="26"/>
        <v>0</v>
      </c>
      <c r="AA371" s="2">
        <f t="shared" si="27"/>
        <v>0</v>
      </c>
    </row>
    <row r="372" spans="1:27" ht="15" customHeight="1" x14ac:dyDescent="0.25">
      <c r="A372" s="2" t="s">
        <v>557</v>
      </c>
      <c r="B372" s="2" t="s">
        <v>558</v>
      </c>
      <c r="C372" s="2">
        <v>2017</v>
      </c>
      <c r="D372" s="2">
        <v>5.0999999999999996</v>
      </c>
      <c r="E372" s="2">
        <v>3.8</v>
      </c>
      <c r="F372" s="2" t="s">
        <v>1007</v>
      </c>
      <c r="G372" s="2">
        <v>0.03</v>
      </c>
      <c r="H372" s="2">
        <v>0</v>
      </c>
      <c r="I372" s="2">
        <v>0</v>
      </c>
      <c r="J372" s="2">
        <v>0</v>
      </c>
      <c r="K372" s="2" t="s">
        <v>726</v>
      </c>
      <c r="L372" s="2" t="s">
        <v>726</v>
      </c>
      <c r="M372" s="2" t="s">
        <v>726</v>
      </c>
      <c r="N372" s="2" t="s">
        <v>726</v>
      </c>
      <c r="O372" s="2" t="s">
        <v>726</v>
      </c>
      <c r="P372" s="2" t="s">
        <v>726</v>
      </c>
      <c r="Q372" s="2" t="s">
        <v>726</v>
      </c>
      <c r="R372" s="2" t="s">
        <v>726</v>
      </c>
      <c r="S372" s="2" t="s">
        <v>726</v>
      </c>
      <c r="T372" s="2" t="s">
        <v>726</v>
      </c>
      <c r="W372" s="2" t="str">
        <f t="shared" si="24"/>
        <v>Ja</v>
      </c>
      <c r="Y372" s="2" t="str">
        <f t="shared" si="25"/>
        <v>Nej</v>
      </c>
      <c r="Z372" s="2">
        <f t="shared" si="26"/>
        <v>0</v>
      </c>
      <c r="AA372" s="2">
        <f t="shared" si="27"/>
        <v>0</v>
      </c>
    </row>
    <row r="373" spans="1:27" ht="15" customHeight="1" x14ac:dyDescent="0.25">
      <c r="A373" s="2" t="s">
        <v>758</v>
      </c>
      <c r="B373" s="9" t="s">
        <v>1112</v>
      </c>
      <c r="C373" s="2">
        <v>2017</v>
      </c>
      <c r="D373" s="2" t="s">
        <v>609</v>
      </c>
      <c r="E373" s="2" t="s">
        <v>609</v>
      </c>
      <c r="F373" s="2" t="s">
        <v>609</v>
      </c>
      <c r="G373" s="2" t="s">
        <v>609</v>
      </c>
      <c r="H373" s="2" t="s">
        <v>609</v>
      </c>
      <c r="I373" s="2" t="s">
        <v>609</v>
      </c>
      <c r="J373" s="2" t="s">
        <v>609</v>
      </c>
      <c r="K373" s="2" t="s">
        <v>609</v>
      </c>
      <c r="L373" s="2" t="s">
        <v>609</v>
      </c>
      <c r="M373" s="2" t="s">
        <v>609</v>
      </c>
      <c r="N373" s="2" t="s">
        <v>609</v>
      </c>
      <c r="O373" s="2" t="s">
        <v>609</v>
      </c>
      <c r="P373" s="2" t="s">
        <v>609</v>
      </c>
      <c r="Q373" s="2" t="s">
        <v>609</v>
      </c>
      <c r="R373" s="2" t="s">
        <v>609</v>
      </c>
      <c r="S373" s="2" t="s">
        <v>609</v>
      </c>
      <c r="T373" s="2" t="s">
        <v>609</v>
      </c>
      <c r="W373" s="2" t="str">
        <f t="shared" si="24"/>
        <v>Nej</v>
      </c>
      <c r="Y373" s="2" t="str">
        <f t="shared" si="25"/>
        <v>Nej</v>
      </c>
      <c r="Z373" s="2">
        <f t="shared" si="26"/>
        <v>0</v>
      </c>
      <c r="AA373" s="2">
        <f t="shared" si="27"/>
        <v>0</v>
      </c>
    </row>
    <row r="374" spans="1:27" ht="15" customHeight="1" x14ac:dyDescent="0.25">
      <c r="A374" s="2" t="s">
        <v>559</v>
      </c>
      <c r="B374" s="2" t="s">
        <v>560</v>
      </c>
      <c r="C374" s="2">
        <v>2017</v>
      </c>
      <c r="D374" s="2">
        <v>9.4240000000000004E-2</v>
      </c>
      <c r="E374" s="2" t="s">
        <v>726</v>
      </c>
      <c r="F374" s="2" t="s">
        <v>989</v>
      </c>
      <c r="G374" s="2">
        <v>2.2400000000000002</v>
      </c>
      <c r="H374" s="2">
        <v>350.5</v>
      </c>
      <c r="I374" s="2">
        <v>0.48399999999999999</v>
      </c>
      <c r="J374" s="2">
        <v>0.35</v>
      </c>
      <c r="K374" s="2" t="s">
        <v>726</v>
      </c>
      <c r="L374" s="2" t="s">
        <v>726</v>
      </c>
      <c r="M374" s="2" t="s">
        <v>726</v>
      </c>
      <c r="N374" s="2" t="s">
        <v>726</v>
      </c>
      <c r="O374" s="2" t="s">
        <v>726</v>
      </c>
      <c r="P374" s="2" t="s">
        <v>726</v>
      </c>
      <c r="Q374" s="2" t="s">
        <v>726</v>
      </c>
      <c r="R374" s="2" t="s">
        <v>726</v>
      </c>
      <c r="S374" s="2" t="s">
        <v>726</v>
      </c>
      <c r="T374" s="2" t="s">
        <v>726</v>
      </c>
      <c r="W374" s="2" t="str">
        <f t="shared" si="24"/>
        <v>Nej</v>
      </c>
      <c r="Y374" s="2" t="str">
        <f t="shared" si="25"/>
        <v>Nej</v>
      </c>
      <c r="Z374" s="2">
        <f t="shared" si="26"/>
        <v>0</v>
      </c>
      <c r="AA374" s="2">
        <f t="shared" si="27"/>
        <v>0</v>
      </c>
    </row>
    <row r="375" spans="1:27" ht="15" customHeight="1" x14ac:dyDescent="0.25">
      <c r="A375" s="2" t="s">
        <v>559</v>
      </c>
      <c r="B375" s="2" t="s">
        <v>561</v>
      </c>
      <c r="C375" s="2">
        <v>2017</v>
      </c>
      <c r="D375" s="2">
        <v>0.14000000000000001</v>
      </c>
      <c r="E375" s="2" t="s">
        <v>726</v>
      </c>
      <c r="F375" s="2" t="s">
        <v>989</v>
      </c>
      <c r="G375" s="2">
        <v>2.2400000000000002</v>
      </c>
      <c r="H375" s="2">
        <v>350.5</v>
      </c>
      <c r="I375" s="2">
        <v>0.48399999999999999</v>
      </c>
      <c r="J375" s="2">
        <v>0.35</v>
      </c>
      <c r="K375" s="2" t="s">
        <v>726</v>
      </c>
      <c r="L375" s="2" t="s">
        <v>726</v>
      </c>
      <c r="M375" s="2" t="s">
        <v>726</v>
      </c>
      <c r="N375" s="2" t="s">
        <v>726</v>
      </c>
      <c r="O375" s="2" t="s">
        <v>726</v>
      </c>
      <c r="P375" s="2" t="s">
        <v>726</v>
      </c>
      <c r="Q375" s="2" t="s">
        <v>726</v>
      </c>
      <c r="R375" s="2" t="s">
        <v>726</v>
      </c>
      <c r="S375" s="2" t="s">
        <v>726</v>
      </c>
      <c r="T375" s="2" t="s">
        <v>726</v>
      </c>
      <c r="W375" s="2" t="str">
        <f t="shared" si="24"/>
        <v>Nej</v>
      </c>
      <c r="Y375" s="2" t="str">
        <f t="shared" si="25"/>
        <v>Nej</v>
      </c>
      <c r="Z375" s="2">
        <f t="shared" si="26"/>
        <v>0</v>
      </c>
      <c r="AA375" s="2">
        <f t="shared" si="27"/>
        <v>0</v>
      </c>
    </row>
    <row r="376" spans="1:27" ht="15" customHeight="1" x14ac:dyDescent="0.25">
      <c r="A376" s="2" t="s">
        <v>559</v>
      </c>
      <c r="B376" s="2" t="s">
        <v>562</v>
      </c>
      <c r="C376" s="2">
        <v>2017</v>
      </c>
      <c r="D376" s="2">
        <v>3.99</v>
      </c>
      <c r="E376" s="2">
        <v>14.5</v>
      </c>
      <c r="F376" s="2" t="s">
        <v>989</v>
      </c>
      <c r="G376" s="2">
        <v>2.2400000000000002</v>
      </c>
      <c r="H376" s="2">
        <v>350.5</v>
      </c>
      <c r="I376" s="2">
        <v>0.48399999999999999</v>
      </c>
      <c r="J376" s="2">
        <v>0.35</v>
      </c>
      <c r="K376" s="2" t="s">
        <v>726</v>
      </c>
      <c r="L376" s="2" t="s">
        <v>726</v>
      </c>
      <c r="M376" s="2" t="s">
        <v>726</v>
      </c>
      <c r="N376" s="2" t="s">
        <v>726</v>
      </c>
      <c r="O376" s="2" t="s">
        <v>726</v>
      </c>
      <c r="P376" s="2" t="s">
        <v>726</v>
      </c>
      <c r="Q376" s="2" t="s">
        <v>726</v>
      </c>
      <c r="R376" s="2" t="s">
        <v>726</v>
      </c>
      <c r="S376" s="2" t="s">
        <v>726</v>
      </c>
      <c r="T376" s="2" t="s">
        <v>726</v>
      </c>
      <c r="W376" s="2" t="str">
        <f t="shared" si="24"/>
        <v>Nej</v>
      </c>
      <c r="Y376" s="2" t="str">
        <f t="shared" si="25"/>
        <v>Nej</v>
      </c>
      <c r="Z376" s="2">
        <f t="shared" si="26"/>
        <v>0</v>
      </c>
      <c r="AA376" s="2">
        <f t="shared" si="27"/>
        <v>0</v>
      </c>
    </row>
    <row r="377" spans="1:27" ht="15" customHeight="1" x14ac:dyDescent="0.25">
      <c r="A377" s="2" t="s">
        <v>563</v>
      </c>
      <c r="B377" s="2" t="s">
        <v>564</v>
      </c>
      <c r="C377" s="2">
        <v>2017</v>
      </c>
      <c r="D377" s="2">
        <v>3.4167999999999997E-2</v>
      </c>
      <c r="E377" s="2" t="s">
        <v>726</v>
      </c>
      <c r="F377" s="2" t="s">
        <v>609</v>
      </c>
      <c r="G377" s="2">
        <v>2.2400000000000002</v>
      </c>
      <c r="H377" s="2">
        <v>350.5</v>
      </c>
      <c r="I377" s="2">
        <v>0.48399999999999999</v>
      </c>
      <c r="J377" s="2">
        <v>0.35</v>
      </c>
      <c r="K377" s="2" t="s">
        <v>726</v>
      </c>
      <c r="L377" s="2" t="s">
        <v>726</v>
      </c>
      <c r="M377" s="2" t="s">
        <v>726</v>
      </c>
      <c r="N377" s="2" t="s">
        <v>726</v>
      </c>
      <c r="O377" s="2" t="s">
        <v>726</v>
      </c>
      <c r="P377" s="2" t="s">
        <v>726</v>
      </c>
      <c r="Q377" s="2" t="s">
        <v>726</v>
      </c>
      <c r="R377" s="2" t="s">
        <v>726</v>
      </c>
      <c r="S377" s="2" t="s">
        <v>726</v>
      </c>
      <c r="T377" s="2" t="s">
        <v>726</v>
      </c>
      <c r="W377" s="2" t="str">
        <f t="shared" si="24"/>
        <v>Nej</v>
      </c>
      <c r="Y377" s="2" t="str">
        <f t="shared" si="25"/>
        <v>Nej</v>
      </c>
      <c r="Z377" s="2">
        <f t="shared" si="26"/>
        <v>0</v>
      </c>
      <c r="AA377" s="2">
        <f t="shared" si="27"/>
        <v>0</v>
      </c>
    </row>
    <row r="378" spans="1:27" ht="15" customHeight="1" x14ac:dyDescent="0.25">
      <c r="A378" s="2" t="s">
        <v>563</v>
      </c>
      <c r="B378" s="2" t="s">
        <v>565</v>
      </c>
      <c r="C378" s="2">
        <v>2017</v>
      </c>
      <c r="D378" s="2">
        <v>1.3395000000000001E-2</v>
      </c>
      <c r="E378" s="2">
        <v>0</v>
      </c>
      <c r="F378" s="2" t="s">
        <v>609</v>
      </c>
      <c r="G378" s="2">
        <v>2.2400000000000002</v>
      </c>
      <c r="H378" s="2">
        <v>350.5</v>
      </c>
      <c r="I378" s="2">
        <v>0.48399999999999999</v>
      </c>
      <c r="J378" s="2">
        <v>0.35</v>
      </c>
      <c r="K378" s="2" t="s">
        <v>726</v>
      </c>
      <c r="L378" s="2" t="s">
        <v>726</v>
      </c>
      <c r="M378" s="2" t="s">
        <v>726</v>
      </c>
      <c r="N378" s="2" t="s">
        <v>726</v>
      </c>
      <c r="O378" s="2" t="s">
        <v>726</v>
      </c>
      <c r="P378" s="2" t="s">
        <v>726</v>
      </c>
      <c r="Q378" s="2" t="s">
        <v>726</v>
      </c>
      <c r="R378" s="2" t="s">
        <v>726</v>
      </c>
      <c r="S378" s="2" t="s">
        <v>726</v>
      </c>
      <c r="T378" s="2" t="s">
        <v>726</v>
      </c>
      <c r="W378" s="2" t="str">
        <f t="shared" si="24"/>
        <v>Nej</v>
      </c>
      <c r="Y378" s="2" t="str">
        <f t="shared" si="25"/>
        <v>Nej</v>
      </c>
      <c r="Z378" s="2">
        <f t="shared" si="26"/>
        <v>0</v>
      </c>
      <c r="AA378" s="2">
        <f t="shared" si="27"/>
        <v>0</v>
      </c>
    </row>
    <row r="379" spans="1:27" ht="15" customHeight="1" x14ac:dyDescent="0.25">
      <c r="A379" s="2" t="s">
        <v>563</v>
      </c>
      <c r="B379" s="2" t="s">
        <v>566</v>
      </c>
      <c r="C379" s="2">
        <v>2017</v>
      </c>
      <c r="D379" s="2">
        <v>0.60899999999999999</v>
      </c>
      <c r="E379" s="2">
        <v>0</v>
      </c>
      <c r="F379" s="2" t="s">
        <v>609</v>
      </c>
      <c r="G379" s="2">
        <v>2.2400000000000002</v>
      </c>
      <c r="H379" s="2">
        <v>350.5</v>
      </c>
      <c r="I379" s="2">
        <v>0.48399999999999999</v>
      </c>
      <c r="J379" s="2">
        <v>0.35</v>
      </c>
      <c r="K379" s="2" t="s">
        <v>726</v>
      </c>
      <c r="L379" s="2" t="s">
        <v>726</v>
      </c>
      <c r="M379" s="2" t="s">
        <v>726</v>
      </c>
      <c r="N379" s="2" t="s">
        <v>726</v>
      </c>
      <c r="O379" s="2" t="s">
        <v>726</v>
      </c>
      <c r="P379" s="2" t="s">
        <v>726</v>
      </c>
      <c r="Q379" s="2" t="s">
        <v>726</v>
      </c>
      <c r="R379" s="2" t="s">
        <v>726</v>
      </c>
      <c r="S379" s="2" t="s">
        <v>726</v>
      </c>
      <c r="T379" s="2" t="s">
        <v>726</v>
      </c>
      <c r="W379" s="2" t="str">
        <f t="shared" si="24"/>
        <v>Nej</v>
      </c>
      <c r="Y379" s="2" t="str">
        <f t="shared" si="25"/>
        <v>Nej</v>
      </c>
      <c r="Z379" s="2">
        <f t="shared" si="26"/>
        <v>0</v>
      </c>
      <c r="AA379" s="2">
        <f t="shared" si="27"/>
        <v>0</v>
      </c>
    </row>
    <row r="380" spans="1:27" ht="15" customHeight="1" x14ac:dyDescent="0.25">
      <c r="A380" s="2" t="s">
        <v>567</v>
      </c>
      <c r="B380" s="2" t="s">
        <v>568</v>
      </c>
      <c r="C380" s="2">
        <v>2017</v>
      </c>
      <c r="D380" s="2">
        <v>0.16500000000000001</v>
      </c>
      <c r="E380" s="2" t="s">
        <v>726</v>
      </c>
      <c r="F380" s="2" t="s">
        <v>1008</v>
      </c>
      <c r="G380" s="2">
        <v>1.179</v>
      </c>
      <c r="H380" s="2">
        <v>22.86</v>
      </c>
      <c r="I380" s="2">
        <v>0</v>
      </c>
      <c r="J380" s="2">
        <v>0</v>
      </c>
      <c r="K380" s="2" t="s">
        <v>726</v>
      </c>
      <c r="L380" s="2" t="s">
        <v>726</v>
      </c>
      <c r="M380" s="2" t="s">
        <v>726</v>
      </c>
      <c r="N380" s="2" t="s">
        <v>726</v>
      </c>
      <c r="O380" s="2" t="s">
        <v>726</v>
      </c>
      <c r="P380" s="2" t="s">
        <v>726</v>
      </c>
      <c r="Q380" s="2" t="s">
        <v>726</v>
      </c>
      <c r="R380" s="2" t="s">
        <v>726</v>
      </c>
      <c r="S380" s="2" t="s">
        <v>726</v>
      </c>
      <c r="T380" s="2" t="s">
        <v>726</v>
      </c>
      <c r="W380" s="2" t="str">
        <f t="shared" si="24"/>
        <v>Ja</v>
      </c>
      <c r="Y380" s="2" t="str">
        <f t="shared" si="25"/>
        <v>Nej</v>
      </c>
      <c r="Z380" s="2">
        <f t="shared" si="26"/>
        <v>0</v>
      </c>
      <c r="AA380" s="2">
        <f t="shared" si="27"/>
        <v>0</v>
      </c>
    </row>
    <row r="381" spans="1:27" ht="15" customHeight="1" x14ac:dyDescent="0.25">
      <c r="A381" s="2" t="s">
        <v>567</v>
      </c>
      <c r="B381" s="2" t="s">
        <v>569</v>
      </c>
      <c r="C381" s="2">
        <v>2017</v>
      </c>
      <c r="D381" s="2">
        <v>0.22900000000000001</v>
      </c>
      <c r="E381" s="2" t="s">
        <v>726</v>
      </c>
      <c r="F381" s="2" t="s">
        <v>1008</v>
      </c>
      <c r="G381" s="2">
        <v>1.179</v>
      </c>
      <c r="H381" s="2">
        <v>22.86</v>
      </c>
      <c r="I381" s="2">
        <v>0</v>
      </c>
      <c r="J381" s="2">
        <v>0</v>
      </c>
      <c r="K381" s="2" t="s">
        <v>726</v>
      </c>
      <c r="L381" s="2" t="s">
        <v>726</v>
      </c>
      <c r="M381" s="2" t="s">
        <v>726</v>
      </c>
      <c r="N381" s="2" t="s">
        <v>726</v>
      </c>
      <c r="O381" s="2" t="s">
        <v>726</v>
      </c>
      <c r="P381" s="2" t="s">
        <v>726</v>
      </c>
      <c r="Q381" s="2" t="s">
        <v>726</v>
      </c>
      <c r="R381" s="2" t="s">
        <v>726</v>
      </c>
      <c r="S381" s="2" t="s">
        <v>726</v>
      </c>
      <c r="T381" s="2" t="s">
        <v>726</v>
      </c>
      <c r="W381" s="2" t="str">
        <f t="shared" si="24"/>
        <v>Ja</v>
      </c>
      <c r="Y381" s="2" t="str">
        <f t="shared" si="25"/>
        <v>Nej</v>
      </c>
      <c r="Z381" s="2">
        <f t="shared" si="26"/>
        <v>0</v>
      </c>
      <c r="AA381" s="2">
        <f t="shared" si="27"/>
        <v>0</v>
      </c>
    </row>
    <row r="382" spans="1:27" ht="15" customHeight="1" x14ac:dyDescent="0.25">
      <c r="A382" s="2" t="s">
        <v>567</v>
      </c>
      <c r="B382" s="2" t="s">
        <v>570</v>
      </c>
      <c r="C382" s="2">
        <v>2017</v>
      </c>
      <c r="D382" s="2">
        <v>0.04</v>
      </c>
      <c r="E382" s="2" t="s">
        <v>726</v>
      </c>
      <c r="F382" s="2" t="s">
        <v>1008</v>
      </c>
      <c r="G382" s="2">
        <v>1.179</v>
      </c>
      <c r="H382" s="2">
        <v>22.86</v>
      </c>
      <c r="I382" s="2">
        <v>0</v>
      </c>
      <c r="J382" s="2">
        <v>0</v>
      </c>
      <c r="K382" s="2" t="s">
        <v>726</v>
      </c>
      <c r="L382" s="2" t="s">
        <v>726</v>
      </c>
      <c r="M382" s="2" t="s">
        <v>726</v>
      </c>
      <c r="N382" s="2" t="s">
        <v>726</v>
      </c>
      <c r="O382" s="2" t="s">
        <v>726</v>
      </c>
      <c r="P382" s="2" t="s">
        <v>726</v>
      </c>
      <c r="Q382" s="2" t="s">
        <v>726</v>
      </c>
      <c r="R382" s="2" t="s">
        <v>726</v>
      </c>
      <c r="S382" s="2" t="s">
        <v>726</v>
      </c>
      <c r="T382" s="2" t="s">
        <v>726</v>
      </c>
      <c r="W382" s="2" t="str">
        <f t="shared" si="24"/>
        <v>Ja</v>
      </c>
      <c r="Y382" s="2" t="str">
        <f t="shared" si="25"/>
        <v>Nej</v>
      </c>
      <c r="Z382" s="2">
        <f t="shared" si="26"/>
        <v>0</v>
      </c>
      <c r="AA382" s="2">
        <f t="shared" si="27"/>
        <v>0</v>
      </c>
    </row>
    <row r="383" spans="1:27" ht="15" customHeight="1" x14ac:dyDescent="0.25">
      <c r="A383" s="2" t="s">
        <v>567</v>
      </c>
      <c r="B383" s="2" t="s">
        <v>571</v>
      </c>
      <c r="C383" s="2">
        <v>2017</v>
      </c>
      <c r="D383" s="2">
        <v>10.455</v>
      </c>
      <c r="E383" s="2">
        <v>46.058999999999997</v>
      </c>
      <c r="F383" s="2" t="s">
        <v>1008</v>
      </c>
      <c r="G383" s="2">
        <v>1.179</v>
      </c>
      <c r="H383" s="2">
        <v>22.86</v>
      </c>
      <c r="I383" s="2">
        <v>0</v>
      </c>
      <c r="J383" s="2">
        <v>0</v>
      </c>
      <c r="K383" s="2" t="s">
        <v>726</v>
      </c>
      <c r="L383" s="2" t="s">
        <v>726</v>
      </c>
      <c r="M383" s="2" t="s">
        <v>726</v>
      </c>
      <c r="N383" s="2" t="s">
        <v>726</v>
      </c>
      <c r="O383" s="2" t="s">
        <v>726</v>
      </c>
      <c r="P383" s="2" t="s">
        <v>726</v>
      </c>
      <c r="Q383" s="2" t="s">
        <v>726</v>
      </c>
      <c r="R383" s="2" t="s">
        <v>726</v>
      </c>
      <c r="S383" s="2" t="s">
        <v>726</v>
      </c>
      <c r="T383" s="2" t="s">
        <v>726</v>
      </c>
      <c r="W383" s="2" t="str">
        <f t="shared" si="24"/>
        <v>Ja</v>
      </c>
      <c r="Y383" s="2" t="str">
        <f t="shared" si="25"/>
        <v>Nej</v>
      </c>
      <c r="Z383" s="2">
        <f t="shared" si="26"/>
        <v>0</v>
      </c>
      <c r="AA383" s="2">
        <f t="shared" si="27"/>
        <v>0</v>
      </c>
    </row>
    <row r="384" spans="1:27" ht="15" customHeight="1" x14ac:dyDescent="0.25">
      <c r="A384" s="2" t="s">
        <v>572</v>
      </c>
      <c r="B384" s="2" t="s">
        <v>573</v>
      </c>
      <c r="C384" s="2">
        <v>2017</v>
      </c>
      <c r="D384" s="2">
        <v>0.54400000000000004</v>
      </c>
      <c r="E384" s="2" t="s">
        <v>726</v>
      </c>
      <c r="F384" s="2" t="s">
        <v>1009</v>
      </c>
      <c r="G384" s="2">
        <v>1.1000000000000001</v>
      </c>
      <c r="H384" s="2">
        <v>0</v>
      </c>
      <c r="I384" s="2">
        <v>0</v>
      </c>
      <c r="J384" s="2">
        <v>0.4</v>
      </c>
      <c r="K384" s="2" t="s">
        <v>726</v>
      </c>
      <c r="L384" s="2" t="s">
        <v>726</v>
      </c>
      <c r="M384" s="2" t="s">
        <v>726</v>
      </c>
      <c r="N384" s="2" t="s">
        <v>726</v>
      </c>
      <c r="O384" s="2" t="s">
        <v>726</v>
      </c>
      <c r="P384" s="2" t="s">
        <v>726</v>
      </c>
      <c r="Q384" s="2" t="s">
        <v>726</v>
      </c>
      <c r="R384" s="2" t="s">
        <v>726</v>
      </c>
      <c r="S384" s="2" t="s">
        <v>726</v>
      </c>
      <c r="T384" s="2" t="s">
        <v>726</v>
      </c>
      <c r="W384" s="2" t="str">
        <f t="shared" si="24"/>
        <v>Ja</v>
      </c>
      <c r="Y384" s="2" t="str">
        <f t="shared" si="25"/>
        <v>Nej</v>
      </c>
      <c r="Z384" s="2">
        <f t="shared" si="26"/>
        <v>0</v>
      </c>
      <c r="AA384" s="2">
        <f t="shared" si="27"/>
        <v>0</v>
      </c>
    </row>
    <row r="385" spans="1:27" ht="15" customHeight="1" x14ac:dyDescent="0.25">
      <c r="A385" s="2" t="s">
        <v>572</v>
      </c>
      <c r="B385" s="2" t="s">
        <v>574</v>
      </c>
      <c r="C385" s="2">
        <v>2017</v>
      </c>
      <c r="D385" s="2">
        <v>0.85399999999999998</v>
      </c>
      <c r="E385" s="2" t="s">
        <v>726</v>
      </c>
      <c r="F385" s="2" t="s">
        <v>1009</v>
      </c>
      <c r="G385" s="2">
        <v>1.1000000000000001</v>
      </c>
      <c r="H385" s="2">
        <v>0</v>
      </c>
      <c r="I385" s="2">
        <v>0</v>
      </c>
      <c r="J385" s="2">
        <v>0.4</v>
      </c>
      <c r="K385" s="2" t="s">
        <v>726</v>
      </c>
      <c r="L385" s="2" t="s">
        <v>726</v>
      </c>
      <c r="M385" s="2" t="s">
        <v>726</v>
      </c>
      <c r="N385" s="2" t="s">
        <v>726</v>
      </c>
      <c r="O385" s="2" t="s">
        <v>726</v>
      </c>
      <c r="P385" s="2" t="s">
        <v>726</v>
      </c>
      <c r="Q385" s="2" t="s">
        <v>726</v>
      </c>
      <c r="R385" s="2" t="s">
        <v>726</v>
      </c>
      <c r="S385" s="2" t="s">
        <v>726</v>
      </c>
      <c r="T385" s="2" t="s">
        <v>726</v>
      </c>
      <c r="W385" s="2" t="str">
        <f t="shared" si="24"/>
        <v>Ja</v>
      </c>
      <c r="Y385" s="2" t="str">
        <f t="shared" si="25"/>
        <v>Nej</v>
      </c>
      <c r="Z385" s="2">
        <f t="shared" si="26"/>
        <v>0</v>
      </c>
      <c r="AA385" s="2">
        <f t="shared" si="27"/>
        <v>0</v>
      </c>
    </row>
    <row r="386" spans="1:27" ht="15" customHeight="1" x14ac:dyDescent="0.25">
      <c r="A386" s="2" t="s">
        <v>575</v>
      </c>
      <c r="B386" s="2" t="s">
        <v>576</v>
      </c>
      <c r="C386" s="2">
        <v>2017</v>
      </c>
      <c r="D386" s="2">
        <v>0.68700000000000006</v>
      </c>
      <c r="E386" s="2" t="s">
        <v>726</v>
      </c>
      <c r="F386" s="2" t="s">
        <v>1010</v>
      </c>
      <c r="G386" s="2">
        <v>0</v>
      </c>
      <c r="H386" s="2">
        <v>0</v>
      </c>
      <c r="I386" s="2">
        <v>0</v>
      </c>
      <c r="J386" s="2">
        <v>0</v>
      </c>
      <c r="K386" s="2" t="s">
        <v>726</v>
      </c>
      <c r="L386" s="2" t="s">
        <v>726</v>
      </c>
      <c r="M386" s="2" t="s">
        <v>726</v>
      </c>
      <c r="N386" s="2" t="s">
        <v>726</v>
      </c>
      <c r="O386" s="2" t="s">
        <v>726</v>
      </c>
      <c r="P386" s="2" t="s">
        <v>726</v>
      </c>
      <c r="Q386" s="2" t="s">
        <v>726</v>
      </c>
      <c r="R386" s="2" t="s">
        <v>726</v>
      </c>
      <c r="S386" s="2" t="s">
        <v>726</v>
      </c>
      <c r="T386" s="2" t="s">
        <v>726</v>
      </c>
      <c r="W386" s="2" t="str">
        <f t="shared" si="24"/>
        <v>Ja</v>
      </c>
      <c r="Y386" s="2" t="str">
        <f t="shared" si="25"/>
        <v>Nej</v>
      </c>
      <c r="Z386" s="2">
        <f t="shared" si="26"/>
        <v>0</v>
      </c>
      <c r="AA386" s="2">
        <f t="shared" si="27"/>
        <v>0</v>
      </c>
    </row>
    <row r="387" spans="1:27" ht="15" customHeight="1" x14ac:dyDescent="0.25">
      <c r="A387" s="2" t="s">
        <v>577</v>
      </c>
      <c r="B387" s="2" t="s">
        <v>578</v>
      </c>
      <c r="C387" s="2">
        <v>2017</v>
      </c>
      <c r="D387" s="2">
        <v>0.505</v>
      </c>
      <c r="E387" s="2" t="s">
        <v>726</v>
      </c>
      <c r="F387" s="2" t="s">
        <v>1011</v>
      </c>
      <c r="G387" s="2">
        <v>0.59</v>
      </c>
      <c r="H387" s="2">
        <v>0</v>
      </c>
      <c r="I387" s="2">
        <v>0</v>
      </c>
      <c r="J387" s="2">
        <v>0</v>
      </c>
      <c r="K387" s="2" t="s">
        <v>726</v>
      </c>
      <c r="L387" s="2" t="s">
        <v>726</v>
      </c>
      <c r="M387" s="2" t="s">
        <v>726</v>
      </c>
      <c r="N387" s="2" t="s">
        <v>726</v>
      </c>
      <c r="O387" s="2" t="s">
        <v>726</v>
      </c>
      <c r="P387" s="2" t="s">
        <v>726</v>
      </c>
      <c r="Q387" s="2" t="s">
        <v>726</v>
      </c>
      <c r="R387" s="2" t="s">
        <v>726</v>
      </c>
      <c r="S387" s="2" t="s">
        <v>726</v>
      </c>
      <c r="T387" s="2" t="s">
        <v>726</v>
      </c>
      <c r="W387" s="2" t="str">
        <f t="shared" si="24"/>
        <v>Ja</v>
      </c>
      <c r="Y387" s="2" t="str">
        <f t="shared" si="25"/>
        <v>Nej</v>
      </c>
      <c r="Z387" s="2">
        <f t="shared" si="26"/>
        <v>0</v>
      </c>
      <c r="AA387" s="2">
        <f t="shared" si="27"/>
        <v>0</v>
      </c>
    </row>
    <row r="388" spans="1:27" ht="15" customHeight="1" x14ac:dyDescent="0.25">
      <c r="A388" s="2" t="s">
        <v>577</v>
      </c>
      <c r="B388" s="2" t="s">
        <v>579</v>
      </c>
      <c r="C388" s="2">
        <v>2017</v>
      </c>
      <c r="D388" s="2">
        <v>2.706</v>
      </c>
      <c r="E388" s="2" t="s">
        <v>726</v>
      </c>
      <c r="F388" s="2" t="s">
        <v>1012</v>
      </c>
      <c r="G388" s="2">
        <v>0.59</v>
      </c>
      <c r="H388" s="2">
        <v>0</v>
      </c>
      <c r="I388" s="2">
        <v>0</v>
      </c>
      <c r="J388" s="2">
        <v>0</v>
      </c>
      <c r="K388" s="2" t="s">
        <v>726</v>
      </c>
      <c r="L388" s="2" t="s">
        <v>726</v>
      </c>
      <c r="M388" s="2" t="s">
        <v>726</v>
      </c>
      <c r="N388" s="2" t="s">
        <v>726</v>
      </c>
      <c r="O388" s="2" t="s">
        <v>726</v>
      </c>
      <c r="P388" s="2" t="s">
        <v>726</v>
      </c>
      <c r="Q388" s="2" t="s">
        <v>726</v>
      </c>
      <c r="R388" s="2" t="s">
        <v>726</v>
      </c>
      <c r="S388" s="2" t="s">
        <v>726</v>
      </c>
      <c r="T388" s="2" t="s">
        <v>726</v>
      </c>
      <c r="W388" s="2" t="str">
        <f t="shared" si="24"/>
        <v>Ja</v>
      </c>
      <c r="Y388" s="2" t="str">
        <f t="shared" si="25"/>
        <v>Nej</v>
      </c>
      <c r="Z388" s="2">
        <f t="shared" si="26"/>
        <v>0</v>
      </c>
      <c r="AA388" s="2">
        <f t="shared" si="27"/>
        <v>0</v>
      </c>
    </row>
    <row r="389" spans="1:27" ht="15" customHeight="1" x14ac:dyDescent="0.25">
      <c r="A389" s="2" t="s">
        <v>577</v>
      </c>
      <c r="B389" s="2" t="s">
        <v>580</v>
      </c>
      <c r="C389" s="2">
        <v>2017</v>
      </c>
      <c r="D389" s="2">
        <v>8.0600000000000005E-2</v>
      </c>
      <c r="E389" s="2" t="s">
        <v>726</v>
      </c>
      <c r="F389" s="2" t="s">
        <v>1013</v>
      </c>
      <c r="G389" s="2">
        <v>0.59</v>
      </c>
      <c r="H389" s="2">
        <v>0</v>
      </c>
      <c r="I389" s="2">
        <v>0</v>
      </c>
      <c r="J389" s="2">
        <v>0</v>
      </c>
      <c r="K389" s="2" t="s">
        <v>726</v>
      </c>
      <c r="L389" s="2" t="s">
        <v>726</v>
      </c>
      <c r="M389" s="2" t="s">
        <v>726</v>
      </c>
      <c r="N389" s="2" t="s">
        <v>726</v>
      </c>
      <c r="O389" s="2" t="s">
        <v>726</v>
      </c>
      <c r="P389" s="2" t="s">
        <v>726</v>
      </c>
      <c r="Q389" s="2" t="s">
        <v>726</v>
      </c>
      <c r="R389" s="2" t="s">
        <v>726</v>
      </c>
      <c r="S389" s="2" t="s">
        <v>726</v>
      </c>
      <c r="T389" s="2" t="s">
        <v>726</v>
      </c>
      <c r="W389" s="2" t="str">
        <f t="shared" si="24"/>
        <v>Ja</v>
      </c>
      <c r="Y389" s="2" t="str">
        <f t="shared" si="25"/>
        <v>Nej</v>
      </c>
      <c r="Z389" s="2">
        <f t="shared" si="26"/>
        <v>0</v>
      </c>
      <c r="AA389" s="2">
        <f t="shared" si="27"/>
        <v>0</v>
      </c>
    </row>
    <row r="390" spans="1:27" ht="15" customHeight="1" x14ac:dyDescent="0.25">
      <c r="A390" s="2" t="s">
        <v>581</v>
      </c>
      <c r="B390" s="2" t="s">
        <v>582</v>
      </c>
      <c r="C390" s="2">
        <v>2017</v>
      </c>
      <c r="D390" s="2">
        <v>0.48299999999999998</v>
      </c>
      <c r="E390" s="2" t="s">
        <v>726</v>
      </c>
      <c r="F390" s="2" t="s">
        <v>609</v>
      </c>
      <c r="G390" s="2">
        <v>2.2400000000000002</v>
      </c>
      <c r="H390" s="2">
        <v>350.5</v>
      </c>
      <c r="I390" s="2">
        <v>0.48399999999999999</v>
      </c>
      <c r="J390" s="2">
        <v>0.35</v>
      </c>
      <c r="K390" s="2" t="s">
        <v>726</v>
      </c>
      <c r="L390" s="2" t="s">
        <v>726</v>
      </c>
      <c r="M390" s="2" t="s">
        <v>726</v>
      </c>
      <c r="N390" s="2" t="s">
        <v>726</v>
      </c>
      <c r="O390" s="2">
        <v>0</v>
      </c>
      <c r="P390" s="2" t="s">
        <v>726</v>
      </c>
      <c r="Q390" s="2" t="s">
        <v>726</v>
      </c>
      <c r="R390" s="2" t="s">
        <v>726</v>
      </c>
      <c r="S390" s="2" t="s">
        <v>726</v>
      </c>
      <c r="T390" s="2" t="s">
        <v>726</v>
      </c>
      <c r="W390" s="2" t="str">
        <f t="shared" si="24"/>
        <v>Nej</v>
      </c>
      <c r="Y390" s="2" t="str">
        <f t="shared" si="25"/>
        <v>Nej</v>
      </c>
      <c r="Z390" s="2">
        <f t="shared" si="26"/>
        <v>0</v>
      </c>
      <c r="AA390" s="2">
        <f t="shared" si="27"/>
        <v>0</v>
      </c>
    </row>
    <row r="391" spans="1:27" ht="15" customHeight="1" x14ac:dyDescent="0.25">
      <c r="A391" s="2" t="s">
        <v>581</v>
      </c>
      <c r="B391" s="2" t="s">
        <v>583</v>
      </c>
      <c r="C391" s="2">
        <v>2017</v>
      </c>
      <c r="D391" s="2">
        <v>0.106</v>
      </c>
      <c r="E391" s="2" t="s">
        <v>726</v>
      </c>
      <c r="F391" s="2" t="s">
        <v>609</v>
      </c>
      <c r="G391" s="2">
        <v>2.2400000000000002</v>
      </c>
      <c r="H391" s="2">
        <v>350.5</v>
      </c>
      <c r="I391" s="2">
        <v>0.48399999999999999</v>
      </c>
      <c r="J391" s="2">
        <v>0.35</v>
      </c>
      <c r="K391" s="2" t="s">
        <v>726</v>
      </c>
      <c r="L391" s="2" t="s">
        <v>726</v>
      </c>
      <c r="M391" s="2" t="s">
        <v>726</v>
      </c>
      <c r="N391" s="2" t="s">
        <v>726</v>
      </c>
      <c r="O391" s="2" t="s">
        <v>726</v>
      </c>
      <c r="P391" s="2" t="s">
        <v>726</v>
      </c>
      <c r="Q391" s="2" t="s">
        <v>726</v>
      </c>
      <c r="R391" s="2" t="s">
        <v>726</v>
      </c>
      <c r="S391" s="2" t="s">
        <v>726</v>
      </c>
      <c r="T391" s="2" t="s">
        <v>726</v>
      </c>
      <c r="W391" s="2" t="str">
        <f t="shared" ref="W391:W454" si="28">IF(OR(AND(G391&lt;&gt;$AD$3,G391&lt;&gt;"-"),AND(H391&lt;&gt;$AD$4,H391&lt;&gt;"-"),AND(I391&lt;&gt;$AD$5,I391&lt;&gt;"-"),AND(J391&lt;&gt;$AD$6,J391&lt;&gt;"-")),"Ja","Nej")</f>
        <v>Nej</v>
      </c>
      <c r="Y391" s="2" t="str">
        <f t="shared" ref="Y391:Y454" si="29">IF(ISERROR(1/K391),"Nej","Ja")</f>
        <v>Nej</v>
      </c>
      <c r="Z391" s="2">
        <f t="shared" ref="Z391:Z454" si="30">IF(Y391="nej",0,K391)</f>
        <v>0</v>
      </c>
      <c r="AA391" s="2">
        <f t="shared" ref="AA391:AA454" si="31">IF(Y391="nej",0,O391/100)</f>
        <v>0</v>
      </c>
    </row>
    <row r="392" spans="1:27" ht="15" customHeight="1" x14ac:dyDescent="0.25">
      <c r="A392" s="2" t="s">
        <v>581</v>
      </c>
      <c r="B392" s="2" t="s">
        <v>11</v>
      </c>
      <c r="C392" s="2">
        <v>2017</v>
      </c>
      <c r="D392" s="2">
        <v>3.8170000000000002</v>
      </c>
      <c r="E392" s="2" t="s">
        <v>726</v>
      </c>
      <c r="F392" s="2" t="s">
        <v>609</v>
      </c>
      <c r="G392" s="2">
        <v>2.2400000000000002</v>
      </c>
      <c r="H392" s="2">
        <v>350.5</v>
      </c>
      <c r="I392" s="2">
        <v>0.48399999999999999</v>
      </c>
      <c r="J392" s="2">
        <v>0.35</v>
      </c>
      <c r="K392" s="2" t="s">
        <v>726</v>
      </c>
      <c r="L392" s="2" t="s">
        <v>726</v>
      </c>
      <c r="M392" s="2" t="s">
        <v>726</v>
      </c>
      <c r="N392" s="2" t="s">
        <v>726</v>
      </c>
      <c r="O392" s="2" t="s">
        <v>726</v>
      </c>
      <c r="P392" s="2" t="s">
        <v>726</v>
      </c>
      <c r="Q392" s="2" t="s">
        <v>726</v>
      </c>
      <c r="R392" s="2" t="s">
        <v>726</v>
      </c>
      <c r="S392" s="2" t="s">
        <v>726</v>
      </c>
      <c r="T392" s="2" t="s">
        <v>726</v>
      </c>
      <c r="W392" s="2" t="str">
        <f t="shared" si="28"/>
        <v>Nej</v>
      </c>
      <c r="Y392" s="2" t="str">
        <f t="shared" si="29"/>
        <v>Nej</v>
      </c>
      <c r="Z392" s="2">
        <f t="shared" si="30"/>
        <v>0</v>
      </c>
      <c r="AA392" s="2">
        <f t="shared" si="31"/>
        <v>0</v>
      </c>
    </row>
    <row r="393" spans="1:27" ht="15" customHeight="1" x14ac:dyDescent="0.25">
      <c r="A393" s="2" t="s">
        <v>581</v>
      </c>
      <c r="B393" s="2" t="s">
        <v>584</v>
      </c>
      <c r="C393" s="2">
        <v>2017</v>
      </c>
      <c r="D393" s="2">
        <v>4.3999999999999997E-2</v>
      </c>
      <c r="E393" s="2" t="s">
        <v>726</v>
      </c>
      <c r="F393" s="2" t="s">
        <v>609</v>
      </c>
      <c r="G393" s="2">
        <v>2.2400000000000002</v>
      </c>
      <c r="H393" s="2">
        <v>350.5</v>
      </c>
      <c r="I393" s="2">
        <v>0.48399999999999999</v>
      </c>
      <c r="J393" s="2">
        <v>0.35</v>
      </c>
      <c r="K393" s="2" t="s">
        <v>726</v>
      </c>
      <c r="L393" s="2" t="s">
        <v>726</v>
      </c>
      <c r="M393" s="2" t="s">
        <v>726</v>
      </c>
      <c r="N393" s="2" t="s">
        <v>726</v>
      </c>
      <c r="O393" s="2" t="s">
        <v>726</v>
      </c>
      <c r="P393" s="2" t="s">
        <v>726</v>
      </c>
      <c r="Q393" s="2" t="s">
        <v>726</v>
      </c>
      <c r="R393" s="2" t="s">
        <v>726</v>
      </c>
      <c r="S393" s="2" t="s">
        <v>726</v>
      </c>
      <c r="T393" s="2" t="s">
        <v>726</v>
      </c>
      <c r="W393" s="2" t="str">
        <f t="shared" si="28"/>
        <v>Nej</v>
      </c>
      <c r="Y393" s="2" t="str">
        <f t="shared" si="29"/>
        <v>Nej</v>
      </c>
      <c r="Z393" s="2">
        <f t="shared" si="30"/>
        <v>0</v>
      </c>
      <c r="AA393" s="2">
        <f t="shared" si="31"/>
        <v>0</v>
      </c>
    </row>
    <row r="394" spans="1:27" ht="15" customHeight="1" x14ac:dyDescent="0.25">
      <c r="A394" s="2" t="s">
        <v>581</v>
      </c>
      <c r="B394" s="2" t="s">
        <v>326</v>
      </c>
      <c r="C394" s="2">
        <v>2017</v>
      </c>
      <c r="D394" s="2">
        <v>0.38700000000000001</v>
      </c>
      <c r="E394" s="2" t="s">
        <v>726</v>
      </c>
      <c r="F394" s="2" t="s">
        <v>609</v>
      </c>
      <c r="G394" s="2">
        <v>2.2400000000000002</v>
      </c>
      <c r="H394" s="2">
        <v>350.5</v>
      </c>
      <c r="I394" s="2">
        <v>0.48399999999999999</v>
      </c>
      <c r="J394" s="2">
        <v>0.35</v>
      </c>
      <c r="K394" s="2" t="s">
        <v>726</v>
      </c>
      <c r="L394" s="2" t="s">
        <v>726</v>
      </c>
      <c r="M394" s="2" t="s">
        <v>726</v>
      </c>
      <c r="N394" s="2" t="s">
        <v>726</v>
      </c>
      <c r="O394" s="2" t="s">
        <v>726</v>
      </c>
      <c r="P394" s="2" t="s">
        <v>726</v>
      </c>
      <c r="Q394" s="2" t="s">
        <v>726</v>
      </c>
      <c r="R394" s="2" t="s">
        <v>726</v>
      </c>
      <c r="S394" s="2" t="s">
        <v>726</v>
      </c>
      <c r="T394" s="2" t="s">
        <v>726</v>
      </c>
      <c r="W394" s="2" t="str">
        <f t="shared" si="28"/>
        <v>Nej</v>
      </c>
      <c r="Y394" s="2" t="str">
        <f t="shared" si="29"/>
        <v>Nej</v>
      </c>
      <c r="Z394" s="2">
        <f t="shared" si="30"/>
        <v>0</v>
      </c>
      <c r="AA394" s="2">
        <f t="shared" si="31"/>
        <v>0</v>
      </c>
    </row>
    <row r="395" spans="1:27" ht="15" customHeight="1" x14ac:dyDescent="0.25">
      <c r="A395" s="2" t="s">
        <v>585</v>
      </c>
      <c r="B395" s="2" t="s">
        <v>586</v>
      </c>
      <c r="C395" s="2">
        <v>2017</v>
      </c>
      <c r="D395" s="2">
        <v>0.63</v>
      </c>
      <c r="E395" s="2" t="s">
        <v>726</v>
      </c>
      <c r="F395" s="2" t="s">
        <v>1014</v>
      </c>
      <c r="G395" s="2">
        <v>1.9</v>
      </c>
      <c r="H395" s="2">
        <v>0.05</v>
      </c>
      <c r="I395" s="2">
        <v>0</v>
      </c>
      <c r="J395" s="2">
        <v>0.53400000000000003</v>
      </c>
      <c r="K395" s="2" t="s">
        <v>726</v>
      </c>
      <c r="L395" s="2" t="s">
        <v>726</v>
      </c>
      <c r="M395" s="2" t="s">
        <v>726</v>
      </c>
      <c r="N395" s="2" t="s">
        <v>726</v>
      </c>
      <c r="O395" s="2" t="s">
        <v>726</v>
      </c>
      <c r="P395" s="2" t="s">
        <v>726</v>
      </c>
      <c r="Q395" s="2" t="s">
        <v>726</v>
      </c>
      <c r="R395" s="2" t="s">
        <v>726</v>
      </c>
      <c r="S395" s="2" t="s">
        <v>726</v>
      </c>
      <c r="T395" s="2" t="s">
        <v>726</v>
      </c>
      <c r="W395" s="2" t="str">
        <f t="shared" si="28"/>
        <v>Ja</v>
      </c>
      <c r="Y395" s="2" t="str">
        <f t="shared" si="29"/>
        <v>Nej</v>
      </c>
      <c r="Z395" s="2">
        <f t="shared" si="30"/>
        <v>0</v>
      </c>
      <c r="AA395" s="2">
        <f t="shared" si="31"/>
        <v>0</v>
      </c>
    </row>
    <row r="396" spans="1:27" ht="15" customHeight="1" x14ac:dyDescent="0.25">
      <c r="A396" s="2" t="s">
        <v>585</v>
      </c>
      <c r="B396" s="2" t="s">
        <v>587</v>
      </c>
      <c r="C396" s="2">
        <v>2017</v>
      </c>
      <c r="D396" s="2">
        <v>13.8</v>
      </c>
      <c r="E396" s="2">
        <v>14.4</v>
      </c>
      <c r="F396" s="2" t="s">
        <v>1015</v>
      </c>
      <c r="G396" s="2">
        <v>0.05</v>
      </c>
      <c r="H396" s="2">
        <v>0</v>
      </c>
      <c r="I396" s="2">
        <v>0</v>
      </c>
      <c r="J396" s="2">
        <v>0</v>
      </c>
      <c r="K396" s="2" t="s">
        <v>726</v>
      </c>
      <c r="L396" s="2" t="s">
        <v>726</v>
      </c>
      <c r="M396" s="2" t="s">
        <v>726</v>
      </c>
      <c r="N396" s="2" t="s">
        <v>726</v>
      </c>
      <c r="O396" s="2" t="s">
        <v>726</v>
      </c>
      <c r="P396" s="2" t="s">
        <v>726</v>
      </c>
      <c r="Q396" s="2" t="s">
        <v>726</v>
      </c>
      <c r="R396" s="2" t="s">
        <v>726</v>
      </c>
      <c r="S396" s="2" t="s">
        <v>726</v>
      </c>
      <c r="T396" s="2" t="s">
        <v>726</v>
      </c>
      <c r="W396" s="2" t="str">
        <f t="shared" si="28"/>
        <v>Ja</v>
      </c>
      <c r="Y396" s="2" t="str">
        <f t="shared" si="29"/>
        <v>Nej</v>
      </c>
      <c r="Z396" s="2">
        <f t="shared" si="30"/>
        <v>0</v>
      </c>
      <c r="AA396" s="2">
        <f t="shared" si="31"/>
        <v>0</v>
      </c>
    </row>
    <row r="397" spans="1:27" ht="15" customHeight="1" x14ac:dyDescent="0.25">
      <c r="A397" s="2" t="s">
        <v>585</v>
      </c>
      <c r="B397" s="2" t="s">
        <v>588</v>
      </c>
      <c r="C397" s="2">
        <v>2017</v>
      </c>
      <c r="D397" s="2">
        <v>1.6</v>
      </c>
      <c r="E397" s="2" t="s">
        <v>726</v>
      </c>
      <c r="F397" s="2" t="s">
        <v>1014</v>
      </c>
      <c r="G397" s="2">
        <v>1.9</v>
      </c>
      <c r="H397" s="2">
        <v>0.05</v>
      </c>
      <c r="I397" s="2">
        <v>0</v>
      </c>
      <c r="J397" s="2">
        <v>0.53400000000000003</v>
      </c>
      <c r="K397" s="2" t="s">
        <v>726</v>
      </c>
      <c r="L397" s="2" t="s">
        <v>726</v>
      </c>
      <c r="M397" s="2" t="s">
        <v>726</v>
      </c>
      <c r="N397" s="2" t="s">
        <v>726</v>
      </c>
      <c r="O397" s="2" t="s">
        <v>726</v>
      </c>
      <c r="P397" s="2" t="s">
        <v>726</v>
      </c>
      <c r="Q397" s="2" t="s">
        <v>726</v>
      </c>
      <c r="R397" s="2" t="s">
        <v>726</v>
      </c>
      <c r="S397" s="2" t="s">
        <v>726</v>
      </c>
      <c r="T397" s="2" t="s">
        <v>726</v>
      </c>
      <c r="W397" s="2" t="str">
        <f t="shared" si="28"/>
        <v>Ja</v>
      </c>
      <c r="Y397" s="2" t="str">
        <f t="shared" si="29"/>
        <v>Nej</v>
      </c>
      <c r="Z397" s="2">
        <f t="shared" si="30"/>
        <v>0</v>
      </c>
      <c r="AA397" s="2">
        <f t="shared" si="31"/>
        <v>0</v>
      </c>
    </row>
    <row r="398" spans="1:27" ht="15" customHeight="1" x14ac:dyDescent="0.25">
      <c r="A398" s="2" t="s">
        <v>585</v>
      </c>
      <c r="B398" s="9" t="s">
        <v>1106</v>
      </c>
      <c r="C398" s="2">
        <v>2017</v>
      </c>
      <c r="D398" s="2">
        <v>2.1</v>
      </c>
      <c r="E398" s="2" t="s">
        <v>726</v>
      </c>
      <c r="F398" s="2" t="s">
        <v>1016</v>
      </c>
      <c r="G398" s="2">
        <v>1.9</v>
      </c>
      <c r="H398" s="2">
        <v>0.05</v>
      </c>
      <c r="I398" s="2">
        <v>0</v>
      </c>
      <c r="J398" s="2">
        <v>0.53400000000000003</v>
      </c>
      <c r="K398" s="2" t="s">
        <v>726</v>
      </c>
      <c r="L398" s="2" t="s">
        <v>726</v>
      </c>
      <c r="M398" s="2" t="s">
        <v>726</v>
      </c>
      <c r="N398" s="2" t="s">
        <v>726</v>
      </c>
      <c r="O398" s="2" t="s">
        <v>726</v>
      </c>
      <c r="P398" s="2" t="s">
        <v>726</v>
      </c>
      <c r="Q398" s="2" t="s">
        <v>726</v>
      </c>
      <c r="R398" s="2" t="s">
        <v>726</v>
      </c>
      <c r="S398" s="2" t="s">
        <v>726</v>
      </c>
      <c r="T398" s="2" t="s">
        <v>726</v>
      </c>
      <c r="W398" s="2" t="str">
        <f t="shared" si="28"/>
        <v>Ja</v>
      </c>
      <c r="Y398" s="2" t="str">
        <f t="shared" si="29"/>
        <v>Nej</v>
      </c>
      <c r="Z398" s="2">
        <f t="shared" si="30"/>
        <v>0</v>
      </c>
      <c r="AA398" s="2">
        <f t="shared" si="31"/>
        <v>0</v>
      </c>
    </row>
    <row r="399" spans="1:27" ht="15" customHeight="1" x14ac:dyDescent="0.25">
      <c r="A399" s="2" t="s">
        <v>585</v>
      </c>
      <c r="B399" s="2" t="s">
        <v>590</v>
      </c>
      <c r="C399" s="2">
        <v>2017</v>
      </c>
      <c r="D399" s="2">
        <v>5.4</v>
      </c>
      <c r="E399" s="2">
        <v>2</v>
      </c>
      <c r="F399" s="2" t="s">
        <v>1017</v>
      </c>
      <c r="G399" s="2">
        <v>0.05</v>
      </c>
      <c r="H399" s="2">
        <v>0</v>
      </c>
      <c r="I399" s="2">
        <v>0</v>
      </c>
      <c r="J399" s="2">
        <v>0</v>
      </c>
      <c r="K399" s="2" t="s">
        <v>726</v>
      </c>
      <c r="L399" s="2" t="s">
        <v>726</v>
      </c>
      <c r="M399" s="2" t="s">
        <v>726</v>
      </c>
      <c r="N399" s="2" t="s">
        <v>726</v>
      </c>
      <c r="O399" s="2" t="s">
        <v>726</v>
      </c>
      <c r="P399" s="2" t="s">
        <v>726</v>
      </c>
      <c r="Q399" s="2" t="s">
        <v>726</v>
      </c>
      <c r="R399" s="2" t="s">
        <v>726</v>
      </c>
      <c r="S399" s="2" t="s">
        <v>726</v>
      </c>
      <c r="T399" s="2" t="s">
        <v>726</v>
      </c>
      <c r="W399" s="2" t="str">
        <f t="shared" si="28"/>
        <v>Ja</v>
      </c>
      <c r="Y399" s="2" t="str">
        <f t="shared" si="29"/>
        <v>Nej</v>
      </c>
      <c r="Z399" s="2">
        <f t="shared" si="30"/>
        <v>0</v>
      </c>
      <c r="AA399" s="2">
        <f t="shared" si="31"/>
        <v>0</v>
      </c>
    </row>
    <row r="400" spans="1:27" ht="15" customHeight="1" x14ac:dyDescent="0.25">
      <c r="A400" s="2" t="s">
        <v>585</v>
      </c>
      <c r="B400" s="2" t="s">
        <v>591</v>
      </c>
      <c r="C400" s="2">
        <v>2017</v>
      </c>
      <c r="D400" s="2">
        <v>3.9590000000000001</v>
      </c>
      <c r="E400" s="2">
        <v>15.654</v>
      </c>
      <c r="F400" s="2" t="s">
        <v>1018</v>
      </c>
      <c r="G400" s="2">
        <v>0.05</v>
      </c>
      <c r="H400" s="2">
        <v>0</v>
      </c>
      <c r="I400" s="2">
        <v>0.1</v>
      </c>
      <c r="J400" s="2">
        <v>0</v>
      </c>
      <c r="K400" s="2" t="s">
        <v>726</v>
      </c>
      <c r="L400" s="2" t="s">
        <v>726</v>
      </c>
      <c r="M400" s="2" t="s">
        <v>726</v>
      </c>
      <c r="N400" s="2" t="s">
        <v>726</v>
      </c>
      <c r="O400" s="2" t="s">
        <v>726</v>
      </c>
      <c r="P400" s="2" t="s">
        <v>726</v>
      </c>
      <c r="Q400" s="2" t="s">
        <v>726</v>
      </c>
      <c r="R400" s="2" t="s">
        <v>726</v>
      </c>
      <c r="S400" s="2" t="s">
        <v>726</v>
      </c>
      <c r="T400" s="2" t="s">
        <v>726</v>
      </c>
      <c r="W400" s="2" t="str">
        <f t="shared" si="28"/>
        <v>Ja</v>
      </c>
      <c r="Y400" s="2" t="str">
        <f t="shared" si="29"/>
        <v>Nej</v>
      </c>
      <c r="Z400" s="2">
        <f t="shared" si="30"/>
        <v>0</v>
      </c>
      <c r="AA400" s="2">
        <f t="shared" si="31"/>
        <v>0</v>
      </c>
    </row>
    <row r="401" spans="1:27" ht="15" customHeight="1" x14ac:dyDescent="0.25">
      <c r="A401" s="2" t="s">
        <v>585</v>
      </c>
      <c r="B401" s="2" t="s">
        <v>592</v>
      </c>
      <c r="C401" s="2">
        <v>2017</v>
      </c>
      <c r="D401" s="2">
        <v>0.50900000000000001</v>
      </c>
      <c r="E401" s="2" t="s">
        <v>726</v>
      </c>
      <c r="F401" s="2" t="s">
        <v>1014</v>
      </c>
      <c r="G401" s="2">
        <v>1.9</v>
      </c>
      <c r="H401" s="2">
        <v>0.05</v>
      </c>
      <c r="I401" s="2">
        <v>0</v>
      </c>
      <c r="J401" s="2">
        <v>0.53400000000000003</v>
      </c>
      <c r="K401" s="2" t="s">
        <v>726</v>
      </c>
      <c r="L401" s="2" t="s">
        <v>726</v>
      </c>
      <c r="M401" s="2" t="s">
        <v>726</v>
      </c>
      <c r="N401" s="2" t="s">
        <v>726</v>
      </c>
      <c r="O401" s="2" t="s">
        <v>726</v>
      </c>
      <c r="P401" s="2" t="s">
        <v>726</v>
      </c>
      <c r="Q401" s="2" t="s">
        <v>726</v>
      </c>
      <c r="R401" s="2" t="s">
        <v>726</v>
      </c>
      <c r="S401" s="2" t="s">
        <v>726</v>
      </c>
      <c r="T401" s="2" t="s">
        <v>726</v>
      </c>
      <c r="W401" s="2" t="str">
        <f t="shared" si="28"/>
        <v>Ja</v>
      </c>
      <c r="Y401" s="2" t="str">
        <f t="shared" si="29"/>
        <v>Nej</v>
      </c>
      <c r="Z401" s="2">
        <f t="shared" si="30"/>
        <v>0</v>
      </c>
      <c r="AA401" s="2">
        <f t="shared" si="31"/>
        <v>0</v>
      </c>
    </row>
    <row r="402" spans="1:27" ht="15" customHeight="1" x14ac:dyDescent="0.25">
      <c r="A402" s="2" t="s">
        <v>585</v>
      </c>
      <c r="B402" s="2" t="s">
        <v>593</v>
      </c>
      <c r="C402" s="2">
        <v>2017</v>
      </c>
      <c r="D402" s="2">
        <v>0.2</v>
      </c>
      <c r="E402" s="2" t="s">
        <v>726</v>
      </c>
      <c r="F402" s="2" t="s">
        <v>1016</v>
      </c>
      <c r="G402" s="2">
        <v>1.9</v>
      </c>
      <c r="H402" s="2">
        <v>0.05</v>
      </c>
      <c r="I402" s="2">
        <v>0</v>
      </c>
      <c r="J402" s="2">
        <v>0.53400000000000003</v>
      </c>
      <c r="K402" s="2" t="s">
        <v>726</v>
      </c>
      <c r="L402" s="2" t="s">
        <v>726</v>
      </c>
      <c r="M402" s="2" t="s">
        <v>726</v>
      </c>
      <c r="N402" s="2" t="s">
        <v>726</v>
      </c>
      <c r="O402" s="2" t="s">
        <v>726</v>
      </c>
      <c r="P402" s="2" t="s">
        <v>726</v>
      </c>
      <c r="Q402" s="2" t="s">
        <v>726</v>
      </c>
      <c r="R402" s="2" t="s">
        <v>726</v>
      </c>
      <c r="S402" s="2" t="s">
        <v>726</v>
      </c>
      <c r="T402" s="2" t="s">
        <v>726</v>
      </c>
      <c r="W402" s="2" t="str">
        <f t="shared" si="28"/>
        <v>Ja</v>
      </c>
      <c r="Y402" s="2" t="str">
        <f t="shared" si="29"/>
        <v>Nej</v>
      </c>
      <c r="Z402" s="2">
        <f t="shared" si="30"/>
        <v>0</v>
      </c>
      <c r="AA402" s="2">
        <f t="shared" si="31"/>
        <v>0</v>
      </c>
    </row>
    <row r="403" spans="1:27" ht="15" customHeight="1" x14ac:dyDescent="0.25">
      <c r="A403" s="2" t="s">
        <v>585</v>
      </c>
      <c r="B403" s="2" t="s">
        <v>594</v>
      </c>
      <c r="C403" s="2">
        <v>2017</v>
      </c>
      <c r="D403" s="2">
        <v>62</v>
      </c>
      <c r="E403" s="2">
        <v>16.2</v>
      </c>
      <c r="F403" s="2" t="s">
        <v>1016</v>
      </c>
      <c r="G403" s="2">
        <v>1.9</v>
      </c>
      <c r="H403" s="2">
        <v>0.05</v>
      </c>
      <c r="I403" s="2">
        <v>0</v>
      </c>
      <c r="J403" s="2">
        <v>0.53400000000000003</v>
      </c>
      <c r="K403" s="2" t="s">
        <v>726</v>
      </c>
      <c r="L403" s="2" t="s">
        <v>726</v>
      </c>
      <c r="M403" s="2" t="s">
        <v>726</v>
      </c>
      <c r="N403" s="2" t="s">
        <v>726</v>
      </c>
      <c r="O403" s="2" t="s">
        <v>726</v>
      </c>
      <c r="P403" s="2">
        <v>96.9</v>
      </c>
      <c r="Q403" s="2">
        <v>0.01</v>
      </c>
      <c r="R403" s="2">
        <v>0</v>
      </c>
      <c r="S403" s="2">
        <v>0</v>
      </c>
      <c r="T403" s="2">
        <v>0</v>
      </c>
      <c r="W403" s="2" t="str">
        <f t="shared" si="28"/>
        <v>Ja</v>
      </c>
      <c r="Y403" s="2" t="str">
        <f t="shared" si="29"/>
        <v>Nej</v>
      </c>
      <c r="Z403" s="2">
        <f t="shared" si="30"/>
        <v>0</v>
      </c>
      <c r="AA403" s="2">
        <f t="shared" si="31"/>
        <v>0</v>
      </c>
    </row>
    <row r="404" spans="1:27" ht="15" customHeight="1" x14ac:dyDescent="0.25">
      <c r="A404" s="2" t="s">
        <v>585</v>
      </c>
      <c r="B404" s="2" t="s">
        <v>595</v>
      </c>
      <c r="C404" s="2">
        <v>2017</v>
      </c>
      <c r="D404" s="2">
        <v>1.1000000000000001</v>
      </c>
      <c r="E404" s="2" t="s">
        <v>726</v>
      </c>
      <c r="F404" s="2" t="s">
        <v>1014</v>
      </c>
      <c r="G404" s="2">
        <v>1.9</v>
      </c>
      <c r="H404" s="2">
        <v>0.05</v>
      </c>
      <c r="I404" s="2">
        <v>0</v>
      </c>
      <c r="J404" s="2">
        <v>0.53400000000000003</v>
      </c>
      <c r="K404" s="2" t="s">
        <v>726</v>
      </c>
      <c r="L404" s="2" t="s">
        <v>726</v>
      </c>
      <c r="M404" s="2" t="s">
        <v>726</v>
      </c>
      <c r="N404" s="2" t="s">
        <v>726</v>
      </c>
      <c r="O404" s="2" t="s">
        <v>726</v>
      </c>
      <c r="P404" s="2" t="s">
        <v>726</v>
      </c>
      <c r="Q404" s="2" t="s">
        <v>726</v>
      </c>
      <c r="R404" s="2" t="s">
        <v>726</v>
      </c>
      <c r="S404" s="2" t="s">
        <v>726</v>
      </c>
      <c r="T404" s="2" t="s">
        <v>726</v>
      </c>
      <c r="W404" s="2" t="str">
        <f t="shared" si="28"/>
        <v>Ja</v>
      </c>
      <c r="Y404" s="2" t="str">
        <f t="shared" si="29"/>
        <v>Nej</v>
      </c>
      <c r="Z404" s="2">
        <f t="shared" si="30"/>
        <v>0</v>
      </c>
      <c r="AA404" s="2">
        <f t="shared" si="31"/>
        <v>0</v>
      </c>
    </row>
    <row r="405" spans="1:27" ht="15" customHeight="1" x14ac:dyDescent="0.25">
      <c r="A405" s="2" t="s">
        <v>596</v>
      </c>
      <c r="B405" s="2" t="s">
        <v>597</v>
      </c>
      <c r="C405" s="2">
        <v>2017</v>
      </c>
      <c r="D405" s="2">
        <v>0.1</v>
      </c>
      <c r="E405" s="2" t="s">
        <v>726</v>
      </c>
      <c r="F405" s="2" t="s">
        <v>609</v>
      </c>
      <c r="G405" s="2">
        <v>2.2400000000000002</v>
      </c>
      <c r="H405" s="2">
        <v>350.5</v>
      </c>
      <c r="I405" s="2">
        <v>0.48399999999999999</v>
      </c>
      <c r="J405" s="2">
        <v>0.35</v>
      </c>
      <c r="K405" s="2" t="s">
        <v>726</v>
      </c>
      <c r="L405" s="2" t="s">
        <v>726</v>
      </c>
      <c r="M405" s="2" t="s">
        <v>726</v>
      </c>
      <c r="N405" s="2" t="s">
        <v>726</v>
      </c>
      <c r="O405" s="2" t="s">
        <v>726</v>
      </c>
      <c r="P405" s="2" t="s">
        <v>726</v>
      </c>
      <c r="Q405" s="2" t="s">
        <v>726</v>
      </c>
      <c r="R405" s="2" t="s">
        <v>726</v>
      </c>
      <c r="S405" s="2" t="s">
        <v>726</v>
      </c>
      <c r="T405" s="2" t="s">
        <v>726</v>
      </c>
      <c r="W405" s="2" t="str">
        <f t="shared" si="28"/>
        <v>Nej</v>
      </c>
      <c r="Y405" s="2" t="str">
        <f t="shared" si="29"/>
        <v>Nej</v>
      </c>
      <c r="Z405" s="2">
        <f t="shared" si="30"/>
        <v>0</v>
      </c>
      <c r="AA405" s="2">
        <f t="shared" si="31"/>
        <v>0</v>
      </c>
    </row>
    <row r="406" spans="1:27" ht="15" customHeight="1" x14ac:dyDescent="0.25">
      <c r="A406" s="2" t="s">
        <v>596</v>
      </c>
      <c r="B406" s="9" t="s">
        <v>1105</v>
      </c>
      <c r="C406" s="2">
        <v>2017</v>
      </c>
      <c r="D406" s="2" t="s">
        <v>726</v>
      </c>
      <c r="E406" s="2" t="s">
        <v>726</v>
      </c>
      <c r="F406" s="2" t="s">
        <v>609</v>
      </c>
      <c r="G406" s="2">
        <v>2.2400000000000002</v>
      </c>
      <c r="H406" s="2">
        <v>350.5</v>
      </c>
      <c r="I406" s="2">
        <v>0.48399999999999999</v>
      </c>
      <c r="J406" s="2">
        <v>0.35</v>
      </c>
      <c r="K406" s="2">
        <v>4.13</v>
      </c>
      <c r="L406" s="2">
        <v>0.13500000000000001</v>
      </c>
      <c r="M406" s="2">
        <v>9.5</v>
      </c>
      <c r="N406" s="2">
        <v>10.5</v>
      </c>
      <c r="O406" s="2">
        <v>0.9</v>
      </c>
      <c r="P406" s="2" t="s">
        <v>726</v>
      </c>
      <c r="Q406" s="2" t="s">
        <v>726</v>
      </c>
      <c r="R406" s="2" t="s">
        <v>726</v>
      </c>
      <c r="S406" s="2" t="s">
        <v>726</v>
      </c>
      <c r="T406" s="2" t="s">
        <v>726</v>
      </c>
      <c r="W406" s="2" t="str">
        <f t="shared" si="28"/>
        <v>Nej</v>
      </c>
      <c r="Y406" s="2" t="str">
        <f t="shared" si="29"/>
        <v>Ja</v>
      </c>
      <c r="Z406" s="2">
        <f t="shared" si="30"/>
        <v>4.13</v>
      </c>
      <c r="AA406" s="2">
        <f t="shared" si="31"/>
        <v>9.0000000000000011E-3</v>
      </c>
    </row>
    <row r="407" spans="1:27" ht="15" customHeight="1" x14ac:dyDescent="0.25">
      <c r="A407" s="2" t="s">
        <v>598</v>
      </c>
      <c r="B407" s="2" t="s">
        <v>599</v>
      </c>
      <c r="C407" s="2">
        <v>2017</v>
      </c>
      <c r="D407" s="2" t="s">
        <v>726</v>
      </c>
      <c r="E407" s="2" t="s">
        <v>726</v>
      </c>
      <c r="F407" s="2" t="s">
        <v>609</v>
      </c>
      <c r="G407" s="2">
        <v>2.2400000000000002</v>
      </c>
      <c r="H407" s="2">
        <v>350.5</v>
      </c>
      <c r="I407" s="2">
        <v>0.48399999999999999</v>
      </c>
      <c r="J407" s="2">
        <v>0.35</v>
      </c>
      <c r="K407" s="2" t="s">
        <v>726</v>
      </c>
      <c r="L407" s="2" t="s">
        <v>726</v>
      </c>
      <c r="M407" s="2" t="s">
        <v>726</v>
      </c>
      <c r="N407" s="2" t="s">
        <v>726</v>
      </c>
      <c r="O407" s="2" t="s">
        <v>726</v>
      </c>
      <c r="P407" s="2" t="s">
        <v>726</v>
      </c>
      <c r="Q407" s="2" t="s">
        <v>726</v>
      </c>
      <c r="R407" s="2" t="s">
        <v>726</v>
      </c>
      <c r="S407" s="2" t="s">
        <v>726</v>
      </c>
      <c r="T407" s="2" t="s">
        <v>726</v>
      </c>
      <c r="W407" s="2" t="str">
        <f t="shared" si="28"/>
        <v>Nej</v>
      </c>
      <c r="Y407" s="2" t="str">
        <f t="shared" si="29"/>
        <v>Nej</v>
      </c>
      <c r="Z407" s="2">
        <f t="shared" si="30"/>
        <v>0</v>
      </c>
      <c r="AA407" s="2">
        <f t="shared" si="31"/>
        <v>0</v>
      </c>
    </row>
    <row r="408" spans="1:27" ht="15" customHeight="1" x14ac:dyDescent="0.25">
      <c r="A408" s="2" t="s">
        <v>598</v>
      </c>
      <c r="B408" s="2" t="s">
        <v>600</v>
      </c>
      <c r="C408" s="2">
        <v>2017</v>
      </c>
      <c r="D408" s="2">
        <v>0.108</v>
      </c>
      <c r="E408" s="2" t="s">
        <v>726</v>
      </c>
      <c r="F408" s="2" t="s">
        <v>1019</v>
      </c>
      <c r="G408" s="2">
        <v>1.1000000000000001</v>
      </c>
      <c r="H408" s="2">
        <v>1.4999999999999999E-4</v>
      </c>
      <c r="I408" s="2">
        <v>0</v>
      </c>
      <c r="J408" s="2">
        <v>0</v>
      </c>
      <c r="K408" s="2" t="s">
        <v>726</v>
      </c>
      <c r="L408" s="2" t="s">
        <v>726</v>
      </c>
      <c r="M408" s="2" t="s">
        <v>726</v>
      </c>
      <c r="N408" s="2" t="s">
        <v>726</v>
      </c>
      <c r="O408" s="2" t="s">
        <v>726</v>
      </c>
      <c r="P408" s="2" t="s">
        <v>726</v>
      </c>
      <c r="Q408" s="2" t="s">
        <v>726</v>
      </c>
      <c r="R408" s="2" t="s">
        <v>726</v>
      </c>
      <c r="S408" s="2" t="s">
        <v>726</v>
      </c>
      <c r="T408" s="2" t="s">
        <v>726</v>
      </c>
      <c r="W408" s="2" t="str">
        <f t="shared" si="28"/>
        <v>Ja</v>
      </c>
      <c r="Y408" s="2" t="str">
        <f t="shared" si="29"/>
        <v>Nej</v>
      </c>
      <c r="Z408" s="2">
        <f t="shared" si="30"/>
        <v>0</v>
      </c>
      <c r="AA408" s="2">
        <f t="shared" si="31"/>
        <v>0</v>
      </c>
    </row>
    <row r="409" spans="1:27" ht="15" customHeight="1" x14ac:dyDescent="0.25">
      <c r="A409" s="2" t="s">
        <v>598</v>
      </c>
      <c r="B409" s="2" t="s">
        <v>601</v>
      </c>
      <c r="C409" s="2">
        <v>2017</v>
      </c>
      <c r="D409" s="2">
        <v>0.14899999999999999</v>
      </c>
      <c r="E409" s="2" t="s">
        <v>726</v>
      </c>
      <c r="F409" s="2" t="s">
        <v>1020</v>
      </c>
      <c r="G409" s="2">
        <v>1.1000000000000001</v>
      </c>
      <c r="H409" s="2">
        <v>1.4999999999999999E-4</v>
      </c>
      <c r="I409" s="2">
        <v>0</v>
      </c>
      <c r="J409" s="2">
        <v>0</v>
      </c>
      <c r="K409" s="2" t="s">
        <v>726</v>
      </c>
      <c r="L409" s="2" t="s">
        <v>726</v>
      </c>
      <c r="M409" s="2" t="s">
        <v>726</v>
      </c>
      <c r="N409" s="2" t="s">
        <v>726</v>
      </c>
      <c r="O409" s="2" t="s">
        <v>726</v>
      </c>
      <c r="P409" s="2" t="s">
        <v>726</v>
      </c>
      <c r="Q409" s="2" t="s">
        <v>726</v>
      </c>
      <c r="R409" s="2" t="s">
        <v>726</v>
      </c>
      <c r="S409" s="2" t="s">
        <v>726</v>
      </c>
      <c r="T409" s="2" t="s">
        <v>726</v>
      </c>
      <c r="W409" s="2" t="str">
        <f t="shared" si="28"/>
        <v>Ja</v>
      </c>
      <c r="Y409" s="2" t="str">
        <f t="shared" si="29"/>
        <v>Nej</v>
      </c>
      <c r="Z409" s="2">
        <f t="shared" si="30"/>
        <v>0</v>
      </c>
      <c r="AA409" s="2">
        <f t="shared" si="31"/>
        <v>0</v>
      </c>
    </row>
    <row r="410" spans="1:27" ht="15" customHeight="1" x14ac:dyDescent="0.25">
      <c r="A410" s="2" t="s">
        <v>598</v>
      </c>
      <c r="B410" s="2" t="s">
        <v>602</v>
      </c>
      <c r="C410" s="2">
        <v>2017</v>
      </c>
      <c r="D410" s="2">
        <v>0.221</v>
      </c>
      <c r="E410" s="2" t="s">
        <v>726</v>
      </c>
      <c r="F410" s="2" t="s">
        <v>1019</v>
      </c>
      <c r="G410" s="2">
        <v>1.1000000000000001</v>
      </c>
      <c r="H410" s="2">
        <v>1.4999999999999999E-4</v>
      </c>
      <c r="I410" s="2">
        <v>0</v>
      </c>
      <c r="J410" s="2">
        <v>0</v>
      </c>
      <c r="K410" s="2" t="s">
        <v>726</v>
      </c>
      <c r="L410" s="2" t="s">
        <v>726</v>
      </c>
      <c r="M410" s="2" t="s">
        <v>726</v>
      </c>
      <c r="N410" s="2" t="s">
        <v>726</v>
      </c>
      <c r="O410" s="2" t="s">
        <v>726</v>
      </c>
      <c r="P410" s="2" t="s">
        <v>726</v>
      </c>
      <c r="Q410" s="2" t="s">
        <v>726</v>
      </c>
      <c r="R410" s="2" t="s">
        <v>726</v>
      </c>
      <c r="S410" s="2" t="s">
        <v>726</v>
      </c>
      <c r="T410" s="2" t="s">
        <v>726</v>
      </c>
      <c r="W410" s="2" t="str">
        <f t="shared" si="28"/>
        <v>Ja</v>
      </c>
      <c r="Y410" s="2" t="str">
        <f t="shared" si="29"/>
        <v>Nej</v>
      </c>
      <c r="Z410" s="2">
        <f t="shared" si="30"/>
        <v>0</v>
      </c>
      <c r="AA410" s="2">
        <f t="shared" si="31"/>
        <v>0</v>
      </c>
    </row>
    <row r="411" spans="1:27" ht="15" customHeight="1" x14ac:dyDescent="0.25">
      <c r="A411" s="2" t="s">
        <v>598</v>
      </c>
      <c r="B411" s="2" t="s">
        <v>603</v>
      </c>
      <c r="C411" s="2">
        <v>2017</v>
      </c>
      <c r="D411" s="2">
        <v>0.70399999999999996</v>
      </c>
      <c r="E411" s="2">
        <v>1.849</v>
      </c>
      <c r="F411" s="2" t="s">
        <v>1019</v>
      </c>
      <c r="G411" s="2">
        <v>1.1000000000000001</v>
      </c>
      <c r="H411" s="2">
        <v>1.4999999999999999E-4</v>
      </c>
      <c r="I411" s="2">
        <v>0</v>
      </c>
      <c r="J411" s="2">
        <v>0</v>
      </c>
      <c r="K411" s="2" t="s">
        <v>726</v>
      </c>
      <c r="L411" s="2" t="s">
        <v>726</v>
      </c>
      <c r="M411" s="2" t="s">
        <v>726</v>
      </c>
      <c r="N411" s="2" t="s">
        <v>726</v>
      </c>
      <c r="O411" s="2" t="s">
        <v>726</v>
      </c>
      <c r="P411" s="2" t="s">
        <v>726</v>
      </c>
      <c r="Q411" s="2" t="s">
        <v>726</v>
      </c>
      <c r="R411" s="2" t="s">
        <v>726</v>
      </c>
      <c r="S411" s="2" t="s">
        <v>726</v>
      </c>
      <c r="T411" s="2" t="s">
        <v>726</v>
      </c>
      <c r="W411" s="2" t="str">
        <f t="shared" si="28"/>
        <v>Ja</v>
      </c>
      <c r="Y411" s="2" t="str">
        <f t="shared" si="29"/>
        <v>Nej</v>
      </c>
      <c r="Z411" s="2">
        <f t="shared" si="30"/>
        <v>0</v>
      </c>
      <c r="AA411" s="2">
        <f t="shared" si="31"/>
        <v>0</v>
      </c>
    </row>
    <row r="412" spans="1:27" ht="15" customHeight="1" x14ac:dyDescent="0.25">
      <c r="A412" s="2" t="s">
        <v>604</v>
      </c>
      <c r="B412" s="2" t="s">
        <v>605</v>
      </c>
      <c r="C412" s="2">
        <v>2017</v>
      </c>
      <c r="D412" s="2">
        <v>5.3999999999999999E-2</v>
      </c>
      <c r="E412" s="2" t="s">
        <v>726</v>
      </c>
      <c r="F412" s="2" t="s">
        <v>1021</v>
      </c>
      <c r="G412" s="2">
        <v>1.1000000000000001</v>
      </c>
      <c r="H412" s="2">
        <v>0</v>
      </c>
      <c r="I412" s="2">
        <v>0</v>
      </c>
      <c r="J412" s="2">
        <v>0</v>
      </c>
      <c r="K412" s="2" t="s">
        <v>726</v>
      </c>
      <c r="L412" s="2" t="s">
        <v>726</v>
      </c>
      <c r="M412" s="2" t="s">
        <v>726</v>
      </c>
      <c r="N412" s="2" t="s">
        <v>726</v>
      </c>
      <c r="O412" s="2" t="s">
        <v>726</v>
      </c>
      <c r="P412" s="2" t="s">
        <v>726</v>
      </c>
      <c r="Q412" s="2" t="s">
        <v>726</v>
      </c>
      <c r="R412" s="2" t="s">
        <v>726</v>
      </c>
      <c r="S412" s="2" t="s">
        <v>726</v>
      </c>
      <c r="T412" s="2" t="s">
        <v>726</v>
      </c>
      <c r="W412" s="2" t="str">
        <f t="shared" si="28"/>
        <v>Ja</v>
      </c>
      <c r="Y412" s="2" t="str">
        <f t="shared" si="29"/>
        <v>Nej</v>
      </c>
      <c r="Z412" s="2">
        <f t="shared" si="30"/>
        <v>0</v>
      </c>
      <c r="AA412" s="2">
        <f t="shared" si="31"/>
        <v>0</v>
      </c>
    </row>
    <row r="413" spans="1:27" ht="15" customHeight="1" x14ac:dyDescent="0.25">
      <c r="A413" s="2" t="s">
        <v>604</v>
      </c>
      <c r="B413" s="2" t="s">
        <v>606</v>
      </c>
      <c r="C413" s="2">
        <v>2017</v>
      </c>
      <c r="D413" s="2" t="s">
        <v>726</v>
      </c>
      <c r="E413" s="2">
        <v>4.2</v>
      </c>
      <c r="F413" s="2" t="s">
        <v>1022</v>
      </c>
      <c r="G413" s="2">
        <v>0.05</v>
      </c>
      <c r="H413" s="2">
        <v>0.7</v>
      </c>
      <c r="I413" s="2">
        <v>0</v>
      </c>
      <c r="J413" s="2">
        <v>0</v>
      </c>
      <c r="K413" s="2" t="s">
        <v>726</v>
      </c>
      <c r="L413" s="2" t="s">
        <v>726</v>
      </c>
      <c r="M413" s="2" t="s">
        <v>726</v>
      </c>
      <c r="N413" s="2" t="s">
        <v>726</v>
      </c>
      <c r="O413" s="2" t="s">
        <v>726</v>
      </c>
      <c r="P413" s="2" t="s">
        <v>726</v>
      </c>
      <c r="Q413" s="2" t="s">
        <v>726</v>
      </c>
      <c r="R413" s="2" t="s">
        <v>726</v>
      </c>
      <c r="S413" s="2" t="s">
        <v>726</v>
      </c>
      <c r="T413" s="2" t="s">
        <v>726</v>
      </c>
      <c r="W413" s="2" t="str">
        <f t="shared" si="28"/>
        <v>Ja</v>
      </c>
      <c r="Y413" s="2" t="str">
        <f t="shared" si="29"/>
        <v>Nej</v>
      </c>
      <c r="Z413" s="2">
        <f t="shared" si="30"/>
        <v>0</v>
      </c>
      <c r="AA413" s="2">
        <f t="shared" si="31"/>
        <v>0</v>
      </c>
    </row>
    <row r="414" spans="1:27" ht="15" customHeight="1" x14ac:dyDescent="0.25">
      <c r="A414" s="2" t="s">
        <v>604</v>
      </c>
      <c r="B414" s="2" t="s">
        <v>607</v>
      </c>
      <c r="C414" s="2">
        <v>2017</v>
      </c>
      <c r="D414" s="2">
        <v>0.6</v>
      </c>
      <c r="E414" s="2" t="s">
        <v>726</v>
      </c>
      <c r="F414" s="2" t="s">
        <v>1021</v>
      </c>
      <c r="G414" s="2">
        <v>1.1000000000000001</v>
      </c>
      <c r="H414" s="2">
        <v>0</v>
      </c>
      <c r="I414" s="2">
        <v>0</v>
      </c>
      <c r="J414" s="2">
        <v>0</v>
      </c>
      <c r="K414" s="2" t="s">
        <v>726</v>
      </c>
      <c r="L414" s="2" t="s">
        <v>726</v>
      </c>
      <c r="M414" s="2" t="s">
        <v>726</v>
      </c>
      <c r="N414" s="2" t="s">
        <v>726</v>
      </c>
      <c r="O414" s="2" t="s">
        <v>726</v>
      </c>
      <c r="P414" s="2" t="s">
        <v>726</v>
      </c>
      <c r="Q414" s="2" t="s">
        <v>726</v>
      </c>
      <c r="R414" s="2" t="s">
        <v>726</v>
      </c>
      <c r="S414" s="2" t="s">
        <v>726</v>
      </c>
      <c r="T414" s="2" t="s">
        <v>726</v>
      </c>
      <c r="W414" s="2" t="str">
        <f t="shared" si="28"/>
        <v>Ja</v>
      </c>
      <c r="Y414" s="2" t="str">
        <f t="shared" si="29"/>
        <v>Nej</v>
      </c>
      <c r="Z414" s="2">
        <f t="shared" si="30"/>
        <v>0</v>
      </c>
      <c r="AA414" s="2">
        <f t="shared" si="31"/>
        <v>0</v>
      </c>
    </row>
    <row r="415" spans="1:27" ht="15" customHeight="1" x14ac:dyDescent="0.25">
      <c r="A415" s="2" t="s">
        <v>608</v>
      </c>
      <c r="B415" s="2" t="s">
        <v>609</v>
      </c>
      <c r="C415" s="2">
        <v>2017</v>
      </c>
      <c r="D415" s="2" t="s">
        <v>609</v>
      </c>
      <c r="E415" s="2" t="s">
        <v>609</v>
      </c>
      <c r="F415" s="2" t="s">
        <v>609</v>
      </c>
      <c r="G415" s="2" t="s">
        <v>609</v>
      </c>
      <c r="H415" s="2" t="s">
        <v>609</v>
      </c>
      <c r="I415" s="2" t="s">
        <v>609</v>
      </c>
      <c r="J415" s="2" t="s">
        <v>609</v>
      </c>
      <c r="K415" s="2" t="s">
        <v>609</v>
      </c>
      <c r="L415" s="2" t="s">
        <v>609</v>
      </c>
      <c r="M415" s="2" t="s">
        <v>609</v>
      </c>
      <c r="N415" s="2" t="s">
        <v>609</v>
      </c>
      <c r="O415" s="2" t="s">
        <v>609</v>
      </c>
      <c r="P415" s="2" t="s">
        <v>609</v>
      </c>
      <c r="Q415" s="2" t="s">
        <v>609</v>
      </c>
      <c r="R415" s="2" t="s">
        <v>609</v>
      </c>
      <c r="S415" s="2" t="s">
        <v>609</v>
      </c>
      <c r="T415" s="2" t="s">
        <v>609</v>
      </c>
      <c r="W415" s="2" t="str">
        <f t="shared" si="28"/>
        <v>Nej</v>
      </c>
      <c r="Y415" s="2" t="str">
        <f t="shared" si="29"/>
        <v>Nej</v>
      </c>
      <c r="Z415" s="2">
        <f t="shared" si="30"/>
        <v>0</v>
      </c>
      <c r="AA415" s="2">
        <f t="shared" si="31"/>
        <v>0</v>
      </c>
    </row>
    <row r="416" spans="1:27" ht="15" customHeight="1" x14ac:dyDescent="0.25">
      <c r="A416" s="2" t="s">
        <v>608</v>
      </c>
      <c r="B416" s="2" t="s">
        <v>609</v>
      </c>
      <c r="C416" s="2">
        <v>2017</v>
      </c>
      <c r="D416" s="2" t="s">
        <v>609</v>
      </c>
      <c r="E416" s="2" t="s">
        <v>609</v>
      </c>
      <c r="F416" s="2" t="s">
        <v>609</v>
      </c>
      <c r="G416" s="2" t="s">
        <v>609</v>
      </c>
      <c r="H416" s="2" t="s">
        <v>609</v>
      </c>
      <c r="I416" s="2" t="s">
        <v>609</v>
      </c>
      <c r="J416" s="2" t="s">
        <v>609</v>
      </c>
      <c r="K416" s="2" t="s">
        <v>609</v>
      </c>
      <c r="L416" s="2" t="s">
        <v>609</v>
      </c>
      <c r="M416" s="2" t="s">
        <v>609</v>
      </c>
      <c r="N416" s="2" t="s">
        <v>609</v>
      </c>
      <c r="O416" s="2" t="s">
        <v>609</v>
      </c>
      <c r="P416" s="2" t="s">
        <v>609</v>
      </c>
      <c r="Q416" s="2" t="s">
        <v>609</v>
      </c>
      <c r="R416" s="2" t="s">
        <v>609</v>
      </c>
      <c r="S416" s="2" t="s">
        <v>609</v>
      </c>
      <c r="T416" s="2" t="s">
        <v>609</v>
      </c>
      <c r="W416" s="2" t="str">
        <f t="shared" si="28"/>
        <v>Nej</v>
      </c>
      <c r="Y416" s="2" t="str">
        <f t="shared" si="29"/>
        <v>Nej</v>
      </c>
      <c r="Z416" s="2">
        <f t="shared" si="30"/>
        <v>0</v>
      </c>
      <c r="AA416" s="2">
        <f t="shared" si="31"/>
        <v>0</v>
      </c>
    </row>
    <row r="417" spans="1:27" ht="15" customHeight="1" x14ac:dyDescent="0.25">
      <c r="A417" s="2" t="s">
        <v>608</v>
      </c>
      <c r="B417" s="2" t="s">
        <v>610</v>
      </c>
      <c r="C417" s="2">
        <v>2017</v>
      </c>
      <c r="D417" s="2">
        <v>8.4979999999999993</v>
      </c>
      <c r="E417" s="2" t="s">
        <v>726</v>
      </c>
      <c r="F417" s="2" t="s">
        <v>1023</v>
      </c>
      <c r="G417" s="2">
        <v>2</v>
      </c>
      <c r="H417" s="2">
        <v>0</v>
      </c>
      <c r="I417" s="2">
        <v>0</v>
      </c>
      <c r="J417" s="2">
        <v>0</v>
      </c>
      <c r="K417" s="2" t="s">
        <v>726</v>
      </c>
      <c r="L417" s="2" t="s">
        <v>726</v>
      </c>
      <c r="M417" s="2" t="s">
        <v>726</v>
      </c>
      <c r="N417" s="2" t="s">
        <v>726</v>
      </c>
      <c r="O417" s="2" t="s">
        <v>726</v>
      </c>
      <c r="P417" s="2" t="s">
        <v>726</v>
      </c>
      <c r="Q417" s="2" t="s">
        <v>726</v>
      </c>
      <c r="R417" s="2" t="s">
        <v>726</v>
      </c>
      <c r="S417" s="2" t="s">
        <v>726</v>
      </c>
      <c r="T417" s="2" t="s">
        <v>726</v>
      </c>
      <c r="W417" s="2" t="str">
        <f t="shared" si="28"/>
        <v>Ja</v>
      </c>
      <c r="Y417" s="2" t="str">
        <f t="shared" si="29"/>
        <v>Nej</v>
      </c>
      <c r="Z417" s="2">
        <f t="shared" si="30"/>
        <v>0</v>
      </c>
      <c r="AA417" s="2">
        <f t="shared" si="31"/>
        <v>0</v>
      </c>
    </row>
    <row r="418" spans="1:27" ht="15" customHeight="1" x14ac:dyDescent="0.25">
      <c r="A418" s="2" t="s">
        <v>608</v>
      </c>
      <c r="B418" s="2" t="s">
        <v>611</v>
      </c>
      <c r="C418" s="2">
        <v>2017</v>
      </c>
      <c r="D418" s="2">
        <v>0</v>
      </c>
      <c r="E418" s="2" t="s">
        <v>726</v>
      </c>
      <c r="F418" s="2" t="s">
        <v>1024</v>
      </c>
      <c r="G418" s="2">
        <v>2</v>
      </c>
      <c r="H418" s="2">
        <v>0</v>
      </c>
      <c r="I418" s="2">
        <v>0</v>
      </c>
      <c r="J418" s="2">
        <v>0</v>
      </c>
      <c r="K418" s="2" t="s">
        <v>726</v>
      </c>
      <c r="L418" s="2" t="s">
        <v>726</v>
      </c>
      <c r="M418" s="2" t="s">
        <v>726</v>
      </c>
      <c r="N418" s="2" t="s">
        <v>726</v>
      </c>
      <c r="O418" s="2" t="s">
        <v>726</v>
      </c>
      <c r="P418" s="2" t="s">
        <v>726</v>
      </c>
      <c r="Q418" s="2" t="s">
        <v>726</v>
      </c>
      <c r="R418" s="2" t="s">
        <v>726</v>
      </c>
      <c r="S418" s="2" t="s">
        <v>726</v>
      </c>
      <c r="T418" s="2" t="s">
        <v>726</v>
      </c>
      <c r="W418" s="2" t="str">
        <f t="shared" si="28"/>
        <v>Ja</v>
      </c>
      <c r="Y418" s="2" t="str">
        <f t="shared" si="29"/>
        <v>Nej</v>
      </c>
      <c r="Z418" s="2">
        <f t="shared" si="30"/>
        <v>0</v>
      </c>
      <c r="AA418" s="2">
        <f t="shared" si="31"/>
        <v>0</v>
      </c>
    </row>
    <row r="419" spans="1:27" ht="15" customHeight="1" x14ac:dyDescent="0.25">
      <c r="A419" s="2" t="s">
        <v>608</v>
      </c>
      <c r="B419" s="2" t="s">
        <v>612</v>
      </c>
      <c r="C419" s="2">
        <v>2017</v>
      </c>
      <c r="D419" s="2">
        <v>6.9000000000000006E-2</v>
      </c>
      <c r="E419" s="2" t="s">
        <v>726</v>
      </c>
      <c r="F419" s="2" t="s">
        <v>1023</v>
      </c>
      <c r="G419" s="2">
        <v>2</v>
      </c>
      <c r="H419" s="2">
        <v>0</v>
      </c>
      <c r="I419" s="2">
        <v>0</v>
      </c>
      <c r="J419" s="2">
        <v>0</v>
      </c>
      <c r="K419" s="2" t="s">
        <v>726</v>
      </c>
      <c r="L419" s="2" t="s">
        <v>726</v>
      </c>
      <c r="M419" s="2" t="s">
        <v>726</v>
      </c>
      <c r="N419" s="2" t="s">
        <v>726</v>
      </c>
      <c r="O419" s="2" t="s">
        <v>726</v>
      </c>
      <c r="P419" s="2" t="s">
        <v>726</v>
      </c>
      <c r="Q419" s="2" t="s">
        <v>726</v>
      </c>
      <c r="R419" s="2" t="s">
        <v>726</v>
      </c>
      <c r="S419" s="2" t="s">
        <v>726</v>
      </c>
      <c r="T419" s="2" t="s">
        <v>726</v>
      </c>
      <c r="W419" s="2" t="str">
        <f t="shared" si="28"/>
        <v>Ja</v>
      </c>
      <c r="Y419" s="2" t="str">
        <f t="shared" si="29"/>
        <v>Nej</v>
      </c>
      <c r="Z419" s="2">
        <f t="shared" si="30"/>
        <v>0</v>
      </c>
      <c r="AA419" s="2">
        <f t="shared" si="31"/>
        <v>0</v>
      </c>
    </row>
    <row r="420" spans="1:27" ht="15" customHeight="1" x14ac:dyDescent="0.25">
      <c r="A420" s="2" t="s">
        <v>608</v>
      </c>
      <c r="B420" s="2" t="s">
        <v>613</v>
      </c>
      <c r="C420" s="2">
        <v>2017</v>
      </c>
      <c r="D420" s="2">
        <v>0.123</v>
      </c>
      <c r="E420" s="2" t="s">
        <v>726</v>
      </c>
      <c r="F420" s="2" t="s">
        <v>1023</v>
      </c>
      <c r="G420" s="2">
        <v>2</v>
      </c>
      <c r="H420" s="2">
        <v>0</v>
      </c>
      <c r="I420" s="2">
        <v>0</v>
      </c>
      <c r="J420" s="2">
        <v>0</v>
      </c>
      <c r="K420" s="2" t="s">
        <v>726</v>
      </c>
      <c r="L420" s="2" t="s">
        <v>726</v>
      </c>
      <c r="M420" s="2" t="s">
        <v>726</v>
      </c>
      <c r="N420" s="2" t="s">
        <v>726</v>
      </c>
      <c r="O420" s="2" t="s">
        <v>726</v>
      </c>
      <c r="P420" s="2" t="s">
        <v>726</v>
      </c>
      <c r="Q420" s="2" t="s">
        <v>726</v>
      </c>
      <c r="R420" s="2" t="s">
        <v>726</v>
      </c>
      <c r="S420" s="2" t="s">
        <v>726</v>
      </c>
      <c r="T420" s="2" t="s">
        <v>726</v>
      </c>
      <c r="W420" s="2" t="str">
        <f t="shared" si="28"/>
        <v>Ja</v>
      </c>
      <c r="Y420" s="2" t="str">
        <f t="shared" si="29"/>
        <v>Nej</v>
      </c>
      <c r="Z420" s="2">
        <f t="shared" si="30"/>
        <v>0</v>
      </c>
      <c r="AA420" s="2">
        <f t="shared" si="31"/>
        <v>0</v>
      </c>
    </row>
    <row r="421" spans="1:27" ht="15" customHeight="1" x14ac:dyDescent="0.25">
      <c r="A421" s="2" t="s">
        <v>608</v>
      </c>
      <c r="B421" s="2" t="s">
        <v>614</v>
      </c>
      <c r="C421" s="2">
        <v>2017</v>
      </c>
      <c r="D421" s="2">
        <v>1.954</v>
      </c>
      <c r="E421" s="2">
        <v>0.25800000000000001</v>
      </c>
      <c r="F421" s="2" t="s">
        <v>1024</v>
      </c>
      <c r="G421" s="2">
        <v>2</v>
      </c>
      <c r="H421" s="2">
        <v>0</v>
      </c>
      <c r="I421" s="2">
        <v>0</v>
      </c>
      <c r="J421" s="2">
        <v>0</v>
      </c>
      <c r="K421" s="2" t="s">
        <v>726</v>
      </c>
      <c r="L421" s="2" t="s">
        <v>726</v>
      </c>
      <c r="M421" s="2" t="s">
        <v>726</v>
      </c>
      <c r="N421" s="2" t="s">
        <v>726</v>
      </c>
      <c r="O421" s="2" t="s">
        <v>726</v>
      </c>
      <c r="P421" s="2" t="s">
        <v>726</v>
      </c>
      <c r="Q421" s="2" t="s">
        <v>726</v>
      </c>
      <c r="R421" s="2" t="s">
        <v>726</v>
      </c>
      <c r="S421" s="2" t="s">
        <v>726</v>
      </c>
      <c r="T421" s="2" t="s">
        <v>726</v>
      </c>
      <c r="W421" s="2" t="str">
        <f t="shared" si="28"/>
        <v>Ja</v>
      </c>
      <c r="Y421" s="2" t="str">
        <f t="shared" si="29"/>
        <v>Nej</v>
      </c>
      <c r="Z421" s="2">
        <f t="shared" si="30"/>
        <v>0</v>
      </c>
      <c r="AA421" s="2">
        <f t="shared" si="31"/>
        <v>0</v>
      </c>
    </row>
    <row r="422" spans="1:27" ht="15" customHeight="1" x14ac:dyDescent="0.25">
      <c r="A422" s="2" t="s">
        <v>608</v>
      </c>
      <c r="B422" s="2" t="s">
        <v>615</v>
      </c>
      <c r="C422" s="2">
        <v>2017</v>
      </c>
      <c r="D422" s="2">
        <v>0.193</v>
      </c>
      <c r="E422" s="2">
        <v>5.7279999999999998</v>
      </c>
      <c r="F422" s="2" t="s">
        <v>1024</v>
      </c>
      <c r="G422" s="2">
        <v>2</v>
      </c>
      <c r="H422" s="2">
        <v>0</v>
      </c>
      <c r="I422" s="2">
        <v>0</v>
      </c>
      <c r="J422" s="2">
        <v>0</v>
      </c>
      <c r="K422" s="2" t="s">
        <v>726</v>
      </c>
      <c r="L422" s="2" t="s">
        <v>726</v>
      </c>
      <c r="M422" s="2" t="s">
        <v>726</v>
      </c>
      <c r="N422" s="2" t="s">
        <v>726</v>
      </c>
      <c r="O422" s="2" t="s">
        <v>726</v>
      </c>
      <c r="P422" s="2" t="s">
        <v>726</v>
      </c>
      <c r="Q422" s="2" t="s">
        <v>726</v>
      </c>
      <c r="R422" s="2" t="s">
        <v>726</v>
      </c>
      <c r="S422" s="2" t="s">
        <v>726</v>
      </c>
      <c r="T422" s="2" t="s">
        <v>726</v>
      </c>
      <c r="W422" s="2" t="str">
        <f t="shared" si="28"/>
        <v>Ja</v>
      </c>
      <c r="Y422" s="2" t="str">
        <f t="shared" si="29"/>
        <v>Nej</v>
      </c>
      <c r="Z422" s="2">
        <f t="shared" si="30"/>
        <v>0</v>
      </c>
      <c r="AA422" s="2">
        <f t="shared" si="31"/>
        <v>0</v>
      </c>
    </row>
    <row r="423" spans="1:27" ht="15" customHeight="1" x14ac:dyDescent="0.25">
      <c r="A423" s="2" t="s">
        <v>608</v>
      </c>
      <c r="B423" s="2" t="s">
        <v>616</v>
      </c>
      <c r="C423" s="2">
        <v>2017</v>
      </c>
      <c r="D423" s="2">
        <v>0.85799999999999998</v>
      </c>
      <c r="E423" s="2" t="s">
        <v>726</v>
      </c>
      <c r="F423" s="2" t="s">
        <v>1023</v>
      </c>
      <c r="G423" s="2">
        <v>2</v>
      </c>
      <c r="H423" s="2">
        <v>0</v>
      </c>
      <c r="I423" s="2">
        <v>0</v>
      </c>
      <c r="J423" s="2">
        <v>0</v>
      </c>
      <c r="K423" s="2" t="s">
        <v>726</v>
      </c>
      <c r="L423" s="2" t="s">
        <v>726</v>
      </c>
      <c r="M423" s="2" t="s">
        <v>726</v>
      </c>
      <c r="N423" s="2" t="s">
        <v>726</v>
      </c>
      <c r="O423" s="2" t="s">
        <v>726</v>
      </c>
      <c r="P423" s="2" t="s">
        <v>726</v>
      </c>
      <c r="Q423" s="2" t="s">
        <v>726</v>
      </c>
      <c r="R423" s="2" t="s">
        <v>726</v>
      </c>
      <c r="S423" s="2" t="s">
        <v>726</v>
      </c>
      <c r="T423" s="2" t="s">
        <v>726</v>
      </c>
      <c r="W423" s="2" t="str">
        <f t="shared" si="28"/>
        <v>Ja</v>
      </c>
      <c r="Y423" s="2" t="str">
        <f t="shared" si="29"/>
        <v>Nej</v>
      </c>
      <c r="Z423" s="2">
        <f t="shared" si="30"/>
        <v>0</v>
      </c>
      <c r="AA423" s="2">
        <f t="shared" si="31"/>
        <v>0</v>
      </c>
    </row>
    <row r="424" spans="1:27" ht="15" customHeight="1" x14ac:dyDescent="0.25">
      <c r="A424" s="2" t="s">
        <v>608</v>
      </c>
      <c r="B424" s="2" t="s">
        <v>617</v>
      </c>
      <c r="C424" s="2">
        <v>2017</v>
      </c>
      <c r="D424" s="2">
        <v>7.0000000000000007E-2</v>
      </c>
      <c r="E424" s="2" t="s">
        <v>726</v>
      </c>
      <c r="F424" s="2" t="s">
        <v>1024</v>
      </c>
      <c r="G424" s="2">
        <v>2</v>
      </c>
      <c r="H424" s="2">
        <v>0</v>
      </c>
      <c r="I424" s="2">
        <v>0</v>
      </c>
      <c r="J424" s="2">
        <v>0</v>
      </c>
      <c r="K424" s="2" t="s">
        <v>726</v>
      </c>
      <c r="L424" s="2" t="s">
        <v>726</v>
      </c>
      <c r="M424" s="2" t="s">
        <v>726</v>
      </c>
      <c r="N424" s="2" t="s">
        <v>726</v>
      </c>
      <c r="O424" s="2" t="s">
        <v>726</v>
      </c>
      <c r="P424" s="2" t="s">
        <v>726</v>
      </c>
      <c r="Q424" s="2" t="s">
        <v>726</v>
      </c>
      <c r="R424" s="2" t="s">
        <v>726</v>
      </c>
      <c r="S424" s="2" t="s">
        <v>726</v>
      </c>
      <c r="T424" s="2" t="s">
        <v>726</v>
      </c>
      <c r="W424" s="2" t="str">
        <f t="shared" si="28"/>
        <v>Ja</v>
      </c>
      <c r="Y424" s="2" t="str">
        <f t="shared" si="29"/>
        <v>Nej</v>
      </c>
      <c r="Z424" s="2">
        <f t="shared" si="30"/>
        <v>0</v>
      </c>
      <c r="AA424" s="2">
        <f t="shared" si="31"/>
        <v>0</v>
      </c>
    </row>
    <row r="425" spans="1:27" ht="15" customHeight="1" x14ac:dyDescent="0.25">
      <c r="A425" s="2" t="s">
        <v>608</v>
      </c>
      <c r="B425" s="2" t="s">
        <v>618</v>
      </c>
      <c r="C425" s="2">
        <v>2017</v>
      </c>
      <c r="D425" s="2">
        <v>0.32500000000000001</v>
      </c>
      <c r="E425" s="2" t="s">
        <v>726</v>
      </c>
      <c r="F425" s="2" t="s">
        <v>1023</v>
      </c>
      <c r="G425" s="2">
        <v>2</v>
      </c>
      <c r="H425" s="2">
        <v>0</v>
      </c>
      <c r="I425" s="2">
        <v>0</v>
      </c>
      <c r="J425" s="2">
        <v>0</v>
      </c>
      <c r="K425" s="2" t="s">
        <v>726</v>
      </c>
      <c r="L425" s="2" t="s">
        <v>726</v>
      </c>
      <c r="M425" s="2" t="s">
        <v>726</v>
      </c>
      <c r="N425" s="2" t="s">
        <v>726</v>
      </c>
      <c r="O425" s="2" t="s">
        <v>726</v>
      </c>
      <c r="P425" s="2" t="s">
        <v>726</v>
      </c>
      <c r="Q425" s="2" t="s">
        <v>726</v>
      </c>
      <c r="R425" s="2" t="s">
        <v>726</v>
      </c>
      <c r="S425" s="2" t="s">
        <v>726</v>
      </c>
      <c r="T425" s="2" t="s">
        <v>726</v>
      </c>
      <c r="W425" s="2" t="str">
        <f t="shared" si="28"/>
        <v>Ja</v>
      </c>
      <c r="Y425" s="2" t="str">
        <f t="shared" si="29"/>
        <v>Nej</v>
      </c>
      <c r="Z425" s="2">
        <f t="shared" si="30"/>
        <v>0</v>
      </c>
      <c r="AA425" s="2">
        <f t="shared" si="31"/>
        <v>0</v>
      </c>
    </row>
    <row r="426" spans="1:27" ht="15" customHeight="1" x14ac:dyDescent="0.25">
      <c r="A426" s="2" t="s">
        <v>608</v>
      </c>
      <c r="B426" s="2" t="s">
        <v>619</v>
      </c>
      <c r="C426" s="2">
        <v>2017</v>
      </c>
      <c r="D426" s="2">
        <v>2.403</v>
      </c>
      <c r="E426" s="2" t="s">
        <v>726</v>
      </c>
      <c r="F426" s="2" t="s">
        <v>1023</v>
      </c>
      <c r="G426" s="2">
        <v>2</v>
      </c>
      <c r="H426" s="2">
        <v>0</v>
      </c>
      <c r="I426" s="2">
        <v>0</v>
      </c>
      <c r="J426" s="2">
        <v>0</v>
      </c>
      <c r="K426" s="2" t="s">
        <v>726</v>
      </c>
      <c r="L426" s="2" t="s">
        <v>726</v>
      </c>
      <c r="M426" s="2" t="s">
        <v>726</v>
      </c>
      <c r="N426" s="2" t="s">
        <v>726</v>
      </c>
      <c r="O426" s="2" t="s">
        <v>726</v>
      </c>
      <c r="P426" s="2" t="s">
        <v>726</v>
      </c>
      <c r="Q426" s="2" t="s">
        <v>726</v>
      </c>
      <c r="R426" s="2" t="s">
        <v>726</v>
      </c>
      <c r="S426" s="2" t="s">
        <v>726</v>
      </c>
      <c r="T426" s="2" t="s">
        <v>726</v>
      </c>
      <c r="W426" s="2" t="str">
        <f t="shared" si="28"/>
        <v>Ja</v>
      </c>
      <c r="Y426" s="2" t="str">
        <f t="shared" si="29"/>
        <v>Nej</v>
      </c>
      <c r="Z426" s="2">
        <f t="shared" si="30"/>
        <v>0</v>
      </c>
      <c r="AA426" s="2">
        <f t="shared" si="31"/>
        <v>0</v>
      </c>
    </row>
    <row r="427" spans="1:27" ht="15" customHeight="1" x14ac:dyDescent="0.25">
      <c r="A427" s="2" t="s">
        <v>608</v>
      </c>
      <c r="B427" s="2" t="s">
        <v>620</v>
      </c>
      <c r="C427" s="2">
        <v>2017</v>
      </c>
      <c r="D427" s="2" t="s">
        <v>609</v>
      </c>
      <c r="E427" s="2" t="s">
        <v>609</v>
      </c>
      <c r="F427" s="2" t="s">
        <v>609</v>
      </c>
      <c r="G427" s="2" t="s">
        <v>609</v>
      </c>
      <c r="H427" s="2" t="s">
        <v>609</v>
      </c>
      <c r="I427" s="2" t="s">
        <v>609</v>
      </c>
      <c r="J427" s="2" t="s">
        <v>609</v>
      </c>
      <c r="K427" s="2" t="s">
        <v>609</v>
      </c>
      <c r="L427" s="2" t="s">
        <v>609</v>
      </c>
      <c r="M427" s="2" t="s">
        <v>609</v>
      </c>
      <c r="N427" s="2" t="s">
        <v>609</v>
      </c>
      <c r="O427" s="2" t="s">
        <v>609</v>
      </c>
      <c r="P427" s="2" t="s">
        <v>609</v>
      </c>
      <c r="Q427" s="2" t="s">
        <v>609</v>
      </c>
      <c r="R427" s="2" t="s">
        <v>609</v>
      </c>
      <c r="S427" s="2" t="s">
        <v>609</v>
      </c>
      <c r="T427" s="2" t="s">
        <v>609</v>
      </c>
      <c r="W427" s="2" t="str">
        <f t="shared" si="28"/>
        <v>Nej</v>
      </c>
      <c r="Y427" s="2" t="str">
        <f t="shared" si="29"/>
        <v>Nej</v>
      </c>
      <c r="Z427" s="2">
        <f t="shared" si="30"/>
        <v>0</v>
      </c>
      <c r="AA427" s="2">
        <f t="shared" si="31"/>
        <v>0</v>
      </c>
    </row>
    <row r="428" spans="1:27" ht="15" customHeight="1" x14ac:dyDescent="0.25">
      <c r="A428" s="2" t="s">
        <v>608</v>
      </c>
      <c r="B428" s="2" t="s">
        <v>621</v>
      </c>
      <c r="C428" s="2">
        <v>2017</v>
      </c>
      <c r="D428" s="2" t="s">
        <v>726</v>
      </c>
      <c r="E428" s="2" t="s">
        <v>726</v>
      </c>
      <c r="F428" s="2" t="s">
        <v>1023</v>
      </c>
      <c r="G428" s="2">
        <v>2</v>
      </c>
      <c r="H428" s="2">
        <v>0</v>
      </c>
      <c r="I428" s="2">
        <v>0</v>
      </c>
      <c r="J428" s="2">
        <v>0</v>
      </c>
      <c r="K428" s="2" t="s">
        <v>726</v>
      </c>
      <c r="L428" s="2" t="s">
        <v>726</v>
      </c>
      <c r="M428" s="2" t="s">
        <v>726</v>
      </c>
      <c r="N428" s="2" t="s">
        <v>726</v>
      </c>
      <c r="O428" s="2" t="s">
        <v>726</v>
      </c>
      <c r="P428" s="2" t="s">
        <v>726</v>
      </c>
      <c r="Q428" s="2" t="s">
        <v>726</v>
      </c>
      <c r="R428" s="2" t="s">
        <v>726</v>
      </c>
      <c r="S428" s="2" t="s">
        <v>726</v>
      </c>
      <c r="T428" s="2" t="s">
        <v>726</v>
      </c>
      <c r="W428" s="2" t="str">
        <f t="shared" si="28"/>
        <v>Ja</v>
      </c>
      <c r="Y428" s="2" t="str">
        <f t="shared" si="29"/>
        <v>Nej</v>
      </c>
      <c r="Z428" s="2">
        <f t="shared" si="30"/>
        <v>0</v>
      </c>
      <c r="AA428" s="2">
        <f t="shared" si="31"/>
        <v>0</v>
      </c>
    </row>
    <row r="429" spans="1:27" ht="15" customHeight="1" x14ac:dyDescent="0.25">
      <c r="A429" s="2" t="s">
        <v>608</v>
      </c>
      <c r="B429" s="2" t="s">
        <v>622</v>
      </c>
      <c r="C429" s="2">
        <v>2017</v>
      </c>
      <c r="D429" s="2">
        <v>0.63600000000000001</v>
      </c>
      <c r="E429" s="2" t="s">
        <v>726</v>
      </c>
      <c r="F429" s="2" t="s">
        <v>1023</v>
      </c>
      <c r="G429" s="2">
        <v>2</v>
      </c>
      <c r="H429" s="2">
        <v>0</v>
      </c>
      <c r="I429" s="2">
        <v>0</v>
      </c>
      <c r="J429" s="2">
        <v>0</v>
      </c>
      <c r="K429" s="2" t="s">
        <v>726</v>
      </c>
      <c r="L429" s="2" t="s">
        <v>726</v>
      </c>
      <c r="M429" s="2" t="s">
        <v>726</v>
      </c>
      <c r="N429" s="2" t="s">
        <v>726</v>
      </c>
      <c r="O429" s="2" t="s">
        <v>726</v>
      </c>
      <c r="P429" s="2" t="s">
        <v>726</v>
      </c>
      <c r="Q429" s="2" t="s">
        <v>726</v>
      </c>
      <c r="R429" s="2" t="s">
        <v>726</v>
      </c>
      <c r="S429" s="2" t="s">
        <v>726</v>
      </c>
      <c r="T429" s="2" t="s">
        <v>726</v>
      </c>
      <c r="W429" s="2" t="str">
        <f t="shared" si="28"/>
        <v>Ja</v>
      </c>
      <c r="Y429" s="2" t="str">
        <f t="shared" si="29"/>
        <v>Nej</v>
      </c>
      <c r="Z429" s="2">
        <f t="shared" si="30"/>
        <v>0</v>
      </c>
      <c r="AA429" s="2">
        <f t="shared" si="31"/>
        <v>0</v>
      </c>
    </row>
    <row r="430" spans="1:27" ht="15" customHeight="1" x14ac:dyDescent="0.25">
      <c r="A430" s="2" t="s">
        <v>608</v>
      </c>
      <c r="B430" s="2" t="s">
        <v>623</v>
      </c>
      <c r="C430" s="2">
        <v>2017</v>
      </c>
      <c r="D430" s="2">
        <v>0.105</v>
      </c>
      <c r="E430" s="2" t="s">
        <v>726</v>
      </c>
      <c r="F430" s="2" t="s">
        <v>1024</v>
      </c>
      <c r="G430" s="2">
        <v>2</v>
      </c>
      <c r="H430" s="2">
        <v>0</v>
      </c>
      <c r="I430" s="2">
        <v>0</v>
      </c>
      <c r="J430" s="2">
        <v>0</v>
      </c>
      <c r="K430" s="2" t="s">
        <v>726</v>
      </c>
      <c r="L430" s="2" t="s">
        <v>726</v>
      </c>
      <c r="M430" s="2" t="s">
        <v>726</v>
      </c>
      <c r="N430" s="2" t="s">
        <v>726</v>
      </c>
      <c r="O430" s="2" t="s">
        <v>726</v>
      </c>
      <c r="P430" s="2" t="s">
        <v>726</v>
      </c>
      <c r="Q430" s="2" t="s">
        <v>726</v>
      </c>
      <c r="R430" s="2" t="s">
        <v>726</v>
      </c>
      <c r="S430" s="2" t="s">
        <v>726</v>
      </c>
      <c r="T430" s="2" t="s">
        <v>726</v>
      </c>
      <c r="W430" s="2" t="str">
        <f t="shared" si="28"/>
        <v>Ja</v>
      </c>
      <c r="Y430" s="2" t="str">
        <f t="shared" si="29"/>
        <v>Nej</v>
      </c>
      <c r="Z430" s="2">
        <f t="shared" si="30"/>
        <v>0</v>
      </c>
      <c r="AA430" s="2">
        <f t="shared" si="31"/>
        <v>0</v>
      </c>
    </row>
    <row r="431" spans="1:27" ht="15" customHeight="1" x14ac:dyDescent="0.25">
      <c r="A431" s="2" t="s">
        <v>608</v>
      </c>
      <c r="B431" s="2" t="s">
        <v>624</v>
      </c>
      <c r="C431" s="2">
        <v>2017</v>
      </c>
      <c r="D431" s="2" t="s">
        <v>726</v>
      </c>
      <c r="E431" s="2" t="s">
        <v>726</v>
      </c>
      <c r="F431" s="2" t="s">
        <v>1025</v>
      </c>
      <c r="G431" s="2">
        <v>2</v>
      </c>
      <c r="H431" s="2">
        <v>0</v>
      </c>
      <c r="I431" s="2">
        <v>0</v>
      </c>
      <c r="J431" s="2">
        <v>0</v>
      </c>
      <c r="K431" s="2" t="s">
        <v>726</v>
      </c>
      <c r="L431" s="2" t="s">
        <v>726</v>
      </c>
      <c r="M431" s="2" t="s">
        <v>726</v>
      </c>
      <c r="N431" s="2" t="s">
        <v>726</v>
      </c>
      <c r="O431" s="2" t="s">
        <v>726</v>
      </c>
      <c r="P431" s="2" t="s">
        <v>726</v>
      </c>
      <c r="Q431" s="2" t="s">
        <v>726</v>
      </c>
      <c r="R431" s="2" t="s">
        <v>726</v>
      </c>
      <c r="S431" s="2" t="s">
        <v>726</v>
      </c>
      <c r="T431" s="2" t="s">
        <v>726</v>
      </c>
      <c r="W431" s="2" t="str">
        <f t="shared" si="28"/>
        <v>Ja</v>
      </c>
      <c r="Y431" s="2" t="str">
        <f t="shared" si="29"/>
        <v>Nej</v>
      </c>
      <c r="Z431" s="2">
        <f t="shared" si="30"/>
        <v>0</v>
      </c>
      <c r="AA431" s="2">
        <f t="shared" si="31"/>
        <v>0</v>
      </c>
    </row>
    <row r="432" spans="1:27" ht="15" customHeight="1" x14ac:dyDescent="0.25">
      <c r="A432" s="2" t="s">
        <v>608</v>
      </c>
      <c r="B432" s="2" t="s">
        <v>625</v>
      </c>
      <c r="C432" s="2">
        <v>2017</v>
      </c>
      <c r="D432" s="2" t="s">
        <v>609</v>
      </c>
      <c r="E432" s="2" t="s">
        <v>609</v>
      </c>
      <c r="F432" s="2" t="s">
        <v>609</v>
      </c>
      <c r="G432" s="2" t="s">
        <v>609</v>
      </c>
      <c r="H432" s="2" t="s">
        <v>609</v>
      </c>
      <c r="I432" s="2" t="s">
        <v>609</v>
      </c>
      <c r="J432" s="2" t="s">
        <v>609</v>
      </c>
      <c r="K432" s="2" t="s">
        <v>609</v>
      </c>
      <c r="L432" s="2" t="s">
        <v>609</v>
      </c>
      <c r="M432" s="2" t="s">
        <v>609</v>
      </c>
      <c r="N432" s="2" t="s">
        <v>609</v>
      </c>
      <c r="O432" s="2" t="s">
        <v>609</v>
      </c>
      <c r="P432" s="2" t="s">
        <v>609</v>
      </c>
      <c r="Q432" s="2" t="s">
        <v>609</v>
      </c>
      <c r="R432" s="2" t="s">
        <v>609</v>
      </c>
      <c r="S432" s="2" t="s">
        <v>609</v>
      </c>
      <c r="T432" s="2" t="s">
        <v>609</v>
      </c>
      <c r="W432" s="2" t="str">
        <f t="shared" si="28"/>
        <v>Nej</v>
      </c>
      <c r="Y432" s="2" t="str">
        <f t="shared" si="29"/>
        <v>Nej</v>
      </c>
      <c r="Z432" s="2">
        <f t="shared" si="30"/>
        <v>0</v>
      </c>
      <c r="AA432" s="2">
        <f t="shared" si="31"/>
        <v>0</v>
      </c>
    </row>
    <row r="433" spans="1:27" ht="15" customHeight="1" x14ac:dyDescent="0.25">
      <c r="A433" s="2" t="s">
        <v>626</v>
      </c>
      <c r="B433" s="2" t="s">
        <v>627</v>
      </c>
      <c r="C433" s="2">
        <v>2017</v>
      </c>
      <c r="D433" s="2" t="s">
        <v>726</v>
      </c>
      <c r="E433" s="2" t="s">
        <v>726</v>
      </c>
      <c r="F433" s="2" t="s">
        <v>926</v>
      </c>
      <c r="G433" s="2">
        <v>1.1000000000000001</v>
      </c>
      <c r="H433" s="2">
        <v>0</v>
      </c>
      <c r="I433" s="2">
        <v>0</v>
      </c>
      <c r="J433" s="2">
        <v>0</v>
      </c>
      <c r="K433" s="2" t="s">
        <v>726</v>
      </c>
      <c r="L433" s="2" t="s">
        <v>726</v>
      </c>
      <c r="M433" s="2" t="s">
        <v>726</v>
      </c>
      <c r="N433" s="2" t="s">
        <v>726</v>
      </c>
      <c r="O433" s="2" t="s">
        <v>726</v>
      </c>
      <c r="P433" s="2" t="s">
        <v>726</v>
      </c>
      <c r="Q433" s="2" t="s">
        <v>726</v>
      </c>
      <c r="R433" s="2" t="s">
        <v>726</v>
      </c>
      <c r="S433" s="2" t="s">
        <v>726</v>
      </c>
      <c r="T433" s="2" t="s">
        <v>726</v>
      </c>
      <c r="W433" s="2" t="str">
        <f t="shared" si="28"/>
        <v>Ja</v>
      </c>
      <c r="Y433" s="2" t="str">
        <f t="shared" si="29"/>
        <v>Nej</v>
      </c>
      <c r="Z433" s="2">
        <f t="shared" si="30"/>
        <v>0</v>
      </c>
      <c r="AA433" s="2">
        <f t="shared" si="31"/>
        <v>0</v>
      </c>
    </row>
    <row r="434" spans="1:27" ht="15" customHeight="1" x14ac:dyDescent="0.25">
      <c r="A434" s="2" t="s">
        <v>626</v>
      </c>
      <c r="B434" s="2" t="s">
        <v>628</v>
      </c>
      <c r="C434" s="2">
        <v>2017</v>
      </c>
      <c r="D434" s="2" t="s">
        <v>726</v>
      </c>
      <c r="E434" s="2" t="s">
        <v>726</v>
      </c>
      <c r="F434" s="2" t="s">
        <v>1026</v>
      </c>
      <c r="G434" s="2">
        <v>1.1000000000000001</v>
      </c>
      <c r="H434" s="2">
        <v>0</v>
      </c>
      <c r="I434" s="2">
        <v>0</v>
      </c>
      <c r="J434" s="2">
        <v>0</v>
      </c>
      <c r="K434" s="2" t="s">
        <v>726</v>
      </c>
      <c r="L434" s="2" t="s">
        <v>726</v>
      </c>
      <c r="M434" s="2" t="s">
        <v>726</v>
      </c>
      <c r="N434" s="2" t="s">
        <v>726</v>
      </c>
      <c r="O434" s="2" t="s">
        <v>726</v>
      </c>
      <c r="P434" s="2" t="s">
        <v>726</v>
      </c>
      <c r="Q434" s="2" t="s">
        <v>726</v>
      </c>
      <c r="R434" s="2" t="s">
        <v>726</v>
      </c>
      <c r="S434" s="2" t="s">
        <v>726</v>
      </c>
      <c r="T434" s="2" t="s">
        <v>726</v>
      </c>
      <c r="W434" s="2" t="str">
        <f t="shared" si="28"/>
        <v>Ja</v>
      </c>
      <c r="Y434" s="2" t="str">
        <f t="shared" si="29"/>
        <v>Nej</v>
      </c>
      <c r="Z434" s="2">
        <f t="shared" si="30"/>
        <v>0</v>
      </c>
      <c r="AA434" s="2">
        <f t="shared" si="31"/>
        <v>0</v>
      </c>
    </row>
    <row r="435" spans="1:27" ht="15" customHeight="1" x14ac:dyDescent="0.25">
      <c r="A435" s="2" t="s">
        <v>629</v>
      </c>
      <c r="B435" s="2" t="s">
        <v>630</v>
      </c>
      <c r="C435" s="2">
        <v>2017</v>
      </c>
      <c r="D435" s="2">
        <v>3.33</v>
      </c>
      <c r="E435" s="2" t="s">
        <v>726</v>
      </c>
      <c r="F435" s="2" t="s">
        <v>1027</v>
      </c>
      <c r="G435" s="2">
        <v>0.05</v>
      </c>
      <c r="H435" s="2">
        <v>0</v>
      </c>
      <c r="I435" s="2">
        <v>0</v>
      </c>
      <c r="J435" s="2">
        <v>0</v>
      </c>
      <c r="K435" s="2" t="s">
        <v>726</v>
      </c>
      <c r="L435" s="2" t="s">
        <v>726</v>
      </c>
      <c r="M435" s="2" t="s">
        <v>726</v>
      </c>
      <c r="N435" s="2" t="s">
        <v>726</v>
      </c>
      <c r="O435" s="2" t="s">
        <v>726</v>
      </c>
      <c r="P435" s="2" t="s">
        <v>726</v>
      </c>
      <c r="Q435" s="2" t="s">
        <v>726</v>
      </c>
      <c r="R435" s="2" t="s">
        <v>726</v>
      </c>
      <c r="S435" s="2" t="s">
        <v>726</v>
      </c>
      <c r="T435" s="2" t="s">
        <v>726</v>
      </c>
      <c r="W435" s="2" t="str">
        <f t="shared" si="28"/>
        <v>Ja</v>
      </c>
      <c r="Y435" s="2" t="str">
        <f t="shared" si="29"/>
        <v>Nej</v>
      </c>
      <c r="Z435" s="2">
        <f t="shared" si="30"/>
        <v>0</v>
      </c>
      <c r="AA435" s="2">
        <f t="shared" si="31"/>
        <v>0</v>
      </c>
    </row>
    <row r="436" spans="1:27" ht="15" customHeight="1" x14ac:dyDescent="0.25">
      <c r="A436" s="2" t="s">
        <v>629</v>
      </c>
      <c r="B436" s="2" t="s">
        <v>631</v>
      </c>
      <c r="C436" s="2">
        <v>2017</v>
      </c>
      <c r="D436" s="2">
        <v>0.36199999999999999</v>
      </c>
      <c r="E436" s="2" t="s">
        <v>726</v>
      </c>
      <c r="F436" s="2" t="s">
        <v>1027</v>
      </c>
      <c r="G436" s="2">
        <v>0.05</v>
      </c>
      <c r="H436" s="2">
        <v>0</v>
      </c>
      <c r="I436" s="2">
        <v>0</v>
      </c>
      <c r="J436" s="2">
        <v>0</v>
      </c>
      <c r="K436" s="2" t="s">
        <v>726</v>
      </c>
      <c r="L436" s="2" t="s">
        <v>726</v>
      </c>
      <c r="M436" s="2" t="s">
        <v>726</v>
      </c>
      <c r="N436" s="2" t="s">
        <v>726</v>
      </c>
      <c r="O436" s="2" t="s">
        <v>726</v>
      </c>
      <c r="P436" s="2" t="s">
        <v>726</v>
      </c>
      <c r="Q436" s="2" t="s">
        <v>726</v>
      </c>
      <c r="R436" s="2" t="s">
        <v>726</v>
      </c>
      <c r="S436" s="2" t="s">
        <v>726</v>
      </c>
      <c r="T436" s="2" t="s">
        <v>726</v>
      </c>
      <c r="W436" s="2" t="str">
        <f t="shared" si="28"/>
        <v>Ja</v>
      </c>
      <c r="Y436" s="2" t="str">
        <f t="shared" si="29"/>
        <v>Nej</v>
      </c>
      <c r="Z436" s="2">
        <f t="shared" si="30"/>
        <v>0</v>
      </c>
      <c r="AA436" s="2">
        <f t="shared" si="31"/>
        <v>0</v>
      </c>
    </row>
    <row r="437" spans="1:27" ht="15" customHeight="1" x14ac:dyDescent="0.25">
      <c r="A437" s="2" t="s">
        <v>629</v>
      </c>
      <c r="B437" s="2" t="s">
        <v>632</v>
      </c>
      <c r="C437" s="2">
        <v>2017</v>
      </c>
      <c r="D437" s="2">
        <v>3.7759999999999998</v>
      </c>
      <c r="E437" s="2" t="s">
        <v>726</v>
      </c>
      <c r="F437" s="2" t="s">
        <v>1027</v>
      </c>
      <c r="G437" s="2">
        <v>0.05</v>
      </c>
      <c r="H437" s="2">
        <v>0</v>
      </c>
      <c r="I437" s="2">
        <v>0</v>
      </c>
      <c r="J437" s="2">
        <v>0</v>
      </c>
      <c r="K437" s="2" t="s">
        <v>726</v>
      </c>
      <c r="L437" s="2" t="s">
        <v>726</v>
      </c>
      <c r="M437" s="2" t="s">
        <v>726</v>
      </c>
      <c r="N437" s="2" t="s">
        <v>726</v>
      </c>
      <c r="O437" s="2" t="s">
        <v>726</v>
      </c>
      <c r="P437" s="2" t="s">
        <v>726</v>
      </c>
      <c r="Q437" s="2" t="s">
        <v>726</v>
      </c>
      <c r="R437" s="2" t="s">
        <v>726</v>
      </c>
      <c r="S437" s="2" t="s">
        <v>726</v>
      </c>
      <c r="T437" s="2" t="s">
        <v>726</v>
      </c>
      <c r="W437" s="2" t="str">
        <f t="shared" si="28"/>
        <v>Ja</v>
      </c>
      <c r="Y437" s="2" t="str">
        <f t="shared" si="29"/>
        <v>Nej</v>
      </c>
      <c r="Z437" s="2">
        <f t="shared" si="30"/>
        <v>0</v>
      </c>
      <c r="AA437" s="2">
        <f t="shared" si="31"/>
        <v>0</v>
      </c>
    </row>
    <row r="438" spans="1:27" ht="15" customHeight="1" x14ac:dyDescent="0.25">
      <c r="A438" s="2" t="s">
        <v>629</v>
      </c>
      <c r="B438" s="2" t="s">
        <v>633</v>
      </c>
      <c r="C438" s="2">
        <v>2017</v>
      </c>
      <c r="D438" s="2">
        <v>8.5000000000000006E-2</v>
      </c>
      <c r="E438" s="2" t="s">
        <v>726</v>
      </c>
      <c r="F438" s="2" t="s">
        <v>927</v>
      </c>
      <c r="G438" s="2">
        <v>2.2400000000000002</v>
      </c>
      <c r="H438" s="2">
        <v>350.5</v>
      </c>
      <c r="I438" s="2">
        <v>0.48399999999999999</v>
      </c>
      <c r="J438" s="2">
        <v>0.35</v>
      </c>
      <c r="K438" s="2" t="s">
        <v>726</v>
      </c>
      <c r="L438" s="2" t="s">
        <v>726</v>
      </c>
      <c r="M438" s="2" t="s">
        <v>726</v>
      </c>
      <c r="N438" s="2" t="s">
        <v>726</v>
      </c>
      <c r="O438" s="2" t="s">
        <v>726</v>
      </c>
      <c r="P438" s="2" t="s">
        <v>726</v>
      </c>
      <c r="Q438" s="2" t="s">
        <v>726</v>
      </c>
      <c r="R438" s="2" t="s">
        <v>726</v>
      </c>
      <c r="S438" s="2" t="s">
        <v>726</v>
      </c>
      <c r="T438" s="2" t="s">
        <v>726</v>
      </c>
      <c r="W438" s="2" t="str">
        <f t="shared" si="28"/>
        <v>Nej</v>
      </c>
      <c r="Y438" s="2" t="str">
        <f t="shared" si="29"/>
        <v>Nej</v>
      </c>
      <c r="Z438" s="2">
        <f t="shared" si="30"/>
        <v>0</v>
      </c>
      <c r="AA438" s="2">
        <f t="shared" si="31"/>
        <v>0</v>
      </c>
    </row>
    <row r="439" spans="1:27" ht="15" customHeight="1" x14ac:dyDescent="0.25">
      <c r="A439" s="2" t="s">
        <v>634</v>
      </c>
      <c r="B439" s="2" t="s">
        <v>635</v>
      </c>
      <c r="C439" s="2">
        <v>2017</v>
      </c>
      <c r="D439" s="2">
        <v>0.29699999999999999</v>
      </c>
      <c r="E439" s="2" t="s">
        <v>726</v>
      </c>
      <c r="F439" s="2" t="s">
        <v>609</v>
      </c>
      <c r="G439" s="2">
        <v>2.2400000000000002</v>
      </c>
      <c r="H439" s="2">
        <v>350.5</v>
      </c>
      <c r="I439" s="2">
        <v>0.48399999999999999</v>
      </c>
      <c r="J439" s="2">
        <v>0.35</v>
      </c>
      <c r="K439" s="2" t="s">
        <v>726</v>
      </c>
      <c r="L439" s="2" t="s">
        <v>726</v>
      </c>
      <c r="M439" s="2" t="s">
        <v>726</v>
      </c>
      <c r="N439" s="2" t="s">
        <v>726</v>
      </c>
      <c r="O439" s="2" t="s">
        <v>726</v>
      </c>
      <c r="P439" s="2" t="s">
        <v>726</v>
      </c>
      <c r="Q439" s="2" t="s">
        <v>726</v>
      </c>
      <c r="R439" s="2" t="s">
        <v>726</v>
      </c>
      <c r="S439" s="2" t="s">
        <v>726</v>
      </c>
      <c r="T439" s="2" t="s">
        <v>726</v>
      </c>
      <c r="W439" s="2" t="str">
        <f t="shared" si="28"/>
        <v>Nej</v>
      </c>
      <c r="Y439" s="2" t="str">
        <f t="shared" si="29"/>
        <v>Nej</v>
      </c>
      <c r="Z439" s="2">
        <f t="shared" si="30"/>
        <v>0</v>
      </c>
      <c r="AA439" s="2">
        <f t="shared" si="31"/>
        <v>0</v>
      </c>
    </row>
    <row r="440" spans="1:27" ht="15" customHeight="1" x14ac:dyDescent="0.25">
      <c r="A440" s="2" t="s">
        <v>634</v>
      </c>
      <c r="B440" s="2" t="s">
        <v>636</v>
      </c>
      <c r="C440" s="2">
        <v>2017</v>
      </c>
      <c r="D440" s="2">
        <v>0.89200000000000002</v>
      </c>
      <c r="E440" s="2" t="s">
        <v>726</v>
      </c>
      <c r="F440" s="2" t="s">
        <v>734</v>
      </c>
      <c r="G440" s="2">
        <v>2.2400000000000002</v>
      </c>
      <c r="H440" s="2">
        <v>350.5</v>
      </c>
      <c r="I440" s="2">
        <v>0.48399999999999999</v>
      </c>
      <c r="J440" s="2">
        <v>0.35</v>
      </c>
      <c r="K440" s="2" t="s">
        <v>726</v>
      </c>
      <c r="L440" s="2" t="s">
        <v>726</v>
      </c>
      <c r="M440" s="2" t="s">
        <v>726</v>
      </c>
      <c r="N440" s="2" t="s">
        <v>726</v>
      </c>
      <c r="O440" s="2" t="s">
        <v>726</v>
      </c>
      <c r="P440" s="2" t="s">
        <v>726</v>
      </c>
      <c r="Q440" s="2" t="s">
        <v>726</v>
      </c>
      <c r="R440" s="2" t="s">
        <v>726</v>
      </c>
      <c r="S440" s="2" t="s">
        <v>726</v>
      </c>
      <c r="T440" s="2" t="s">
        <v>726</v>
      </c>
      <c r="W440" s="2" t="str">
        <f t="shared" si="28"/>
        <v>Nej</v>
      </c>
      <c r="Y440" s="2" t="str">
        <f t="shared" si="29"/>
        <v>Nej</v>
      </c>
      <c r="Z440" s="2">
        <f t="shared" si="30"/>
        <v>0</v>
      </c>
      <c r="AA440" s="2">
        <f t="shared" si="31"/>
        <v>0</v>
      </c>
    </row>
    <row r="441" spans="1:27" ht="15" customHeight="1" x14ac:dyDescent="0.25">
      <c r="A441" s="2" t="s">
        <v>634</v>
      </c>
      <c r="B441" s="2" t="s">
        <v>637</v>
      </c>
      <c r="C441" s="2">
        <v>2017</v>
      </c>
      <c r="D441" s="2" t="s">
        <v>726</v>
      </c>
      <c r="E441" s="2" t="s">
        <v>726</v>
      </c>
      <c r="F441" s="2" t="s">
        <v>734</v>
      </c>
      <c r="G441" s="2">
        <v>2.2400000000000002</v>
      </c>
      <c r="H441" s="2">
        <v>350.5</v>
      </c>
      <c r="I441" s="2">
        <v>0.48399999999999999</v>
      </c>
      <c r="J441" s="2">
        <v>0.35</v>
      </c>
      <c r="K441" s="2" t="s">
        <v>726</v>
      </c>
      <c r="L441" s="2" t="s">
        <v>726</v>
      </c>
      <c r="M441" s="2" t="s">
        <v>726</v>
      </c>
      <c r="N441" s="2" t="s">
        <v>726</v>
      </c>
      <c r="O441" s="2" t="s">
        <v>726</v>
      </c>
      <c r="P441" s="2" t="s">
        <v>726</v>
      </c>
      <c r="Q441" s="2" t="s">
        <v>726</v>
      </c>
      <c r="R441" s="2" t="s">
        <v>726</v>
      </c>
      <c r="S441" s="2" t="s">
        <v>726</v>
      </c>
      <c r="T441" s="2" t="s">
        <v>726</v>
      </c>
      <c r="W441" s="2" t="str">
        <f t="shared" si="28"/>
        <v>Nej</v>
      </c>
      <c r="Y441" s="2" t="str">
        <f t="shared" si="29"/>
        <v>Nej</v>
      </c>
      <c r="Z441" s="2">
        <f t="shared" si="30"/>
        <v>0</v>
      </c>
      <c r="AA441" s="2">
        <f t="shared" si="31"/>
        <v>0</v>
      </c>
    </row>
    <row r="442" spans="1:27" ht="15" customHeight="1" x14ac:dyDescent="0.25">
      <c r="A442" s="2" t="s">
        <v>638</v>
      </c>
      <c r="B442" s="2" t="s">
        <v>639</v>
      </c>
      <c r="C442" s="2">
        <v>2017</v>
      </c>
      <c r="D442" s="2">
        <v>5</v>
      </c>
      <c r="E442" s="2" t="s">
        <v>726</v>
      </c>
      <c r="F442" s="2" t="s">
        <v>1028</v>
      </c>
      <c r="G442" s="2">
        <v>1.1000000000000001</v>
      </c>
      <c r="H442" s="2">
        <v>8.1</v>
      </c>
      <c r="I442" s="2">
        <v>0</v>
      </c>
      <c r="J442" s="2">
        <v>0</v>
      </c>
      <c r="K442" s="2" t="s">
        <v>726</v>
      </c>
      <c r="L442" s="2" t="s">
        <v>726</v>
      </c>
      <c r="M442" s="2" t="s">
        <v>726</v>
      </c>
      <c r="N442" s="2" t="s">
        <v>726</v>
      </c>
      <c r="O442" s="2" t="s">
        <v>726</v>
      </c>
      <c r="P442" s="2" t="s">
        <v>726</v>
      </c>
      <c r="Q442" s="2" t="s">
        <v>726</v>
      </c>
      <c r="R442" s="2" t="s">
        <v>726</v>
      </c>
      <c r="S442" s="2" t="s">
        <v>726</v>
      </c>
      <c r="T442" s="2" t="s">
        <v>726</v>
      </c>
      <c r="W442" s="2" t="str">
        <f t="shared" si="28"/>
        <v>Ja</v>
      </c>
      <c r="Y442" s="2" t="str">
        <f t="shared" si="29"/>
        <v>Nej</v>
      </c>
      <c r="Z442" s="2">
        <f t="shared" si="30"/>
        <v>0</v>
      </c>
      <c r="AA442" s="2">
        <f t="shared" si="31"/>
        <v>0</v>
      </c>
    </row>
    <row r="443" spans="1:27" ht="15" customHeight="1" x14ac:dyDescent="0.25">
      <c r="A443" s="2" t="s">
        <v>638</v>
      </c>
      <c r="B443" s="2" t="s">
        <v>640</v>
      </c>
      <c r="C443" s="2">
        <v>2017</v>
      </c>
      <c r="D443" s="2" t="s">
        <v>609</v>
      </c>
      <c r="E443" s="2" t="s">
        <v>609</v>
      </c>
      <c r="F443" s="2" t="s">
        <v>609</v>
      </c>
      <c r="G443" s="2" t="s">
        <v>609</v>
      </c>
      <c r="H443" s="2" t="s">
        <v>609</v>
      </c>
      <c r="I443" s="2" t="s">
        <v>609</v>
      </c>
      <c r="J443" s="2" t="s">
        <v>609</v>
      </c>
      <c r="K443" s="2" t="s">
        <v>609</v>
      </c>
      <c r="L443" s="2" t="s">
        <v>609</v>
      </c>
      <c r="M443" s="2" t="s">
        <v>609</v>
      </c>
      <c r="N443" s="2" t="s">
        <v>609</v>
      </c>
      <c r="O443" s="2" t="s">
        <v>609</v>
      </c>
      <c r="P443" s="2" t="s">
        <v>609</v>
      </c>
      <c r="Q443" s="2" t="s">
        <v>609</v>
      </c>
      <c r="R443" s="2" t="s">
        <v>609</v>
      </c>
      <c r="S443" s="2" t="s">
        <v>609</v>
      </c>
      <c r="T443" s="2" t="s">
        <v>609</v>
      </c>
      <c r="W443" s="2" t="str">
        <f t="shared" si="28"/>
        <v>Nej</v>
      </c>
      <c r="Y443" s="2" t="str">
        <f t="shared" si="29"/>
        <v>Nej</v>
      </c>
      <c r="Z443" s="2">
        <f t="shared" si="30"/>
        <v>0</v>
      </c>
      <c r="AA443" s="2">
        <f t="shared" si="31"/>
        <v>0</v>
      </c>
    </row>
    <row r="444" spans="1:27" ht="15" customHeight="1" x14ac:dyDescent="0.25">
      <c r="A444" s="2" t="s">
        <v>638</v>
      </c>
      <c r="B444" s="2" t="s">
        <v>641</v>
      </c>
      <c r="C444" s="2">
        <v>2017</v>
      </c>
      <c r="D444" s="2" t="s">
        <v>609</v>
      </c>
      <c r="E444" s="2" t="s">
        <v>609</v>
      </c>
      <c r="F444" s="2" t="s">
        <v>609</v>
      </c>
      <c r="G444" s="2" t="s">
        <v>609</v>
      </c>
      <c r="H444" s="2" t="s">
        <v>609</v>
      </c>
      <c r="I444" s="2" t="s">
        <v>609</v>
      </c>
      <c r="J444" s="2" t="s">
        <v>609</v>
      </c>
      <c r="K444" s="2" t="s">
        <v>609</v>
      </c>
      <c r="L444" s="2" t="s">
        <v>609</v>
      </c>
      <c r="M444" s="2" t="s">
        <v>609</v>
      </c>
      <c r="N444" s="2" t="s">
        <v>609</v>
      </c>
      <c r="O444" s="2" t="s">
        <v>609</v>
      </c>
      <c r="P444" s="2" t="s">
        <v>609</v>
      </c>
      <c r="Q444" s="2" t="s">
        <v>609</v>
      </c>
      <c r="R444" s="2" t="s">
        <v>609</v>
      </c>
      <c r="S444" s="2" t="s">
        <v>609</v>
      </c>
      <c r="T444" s="2" t="s">
        <v>609</v>
      </c>
      <c r="W444" s="2" t="str">
        <f t="shared" si="28"/>
        <v>Nej</v>
      </c>
      <c r="Y444" s="2" t="str">
        <f t="shared" si="29"/>
        <v>Nej</v>
      </c>
      <c r="Z444" s="2">
        <f t="shared" si="30"/>
        <v>0</v>
      </c>
      <c r="AA444" s="2">
        <f t="shared" si="31"/>
        <v>0</v>
      </c>
    </row>
    <row r="445" spans="1:27" ht="15" customHeight="1" x14ac:dyDescent="0.25">
      <c r="A445" s="2" t="s">
        <v>638</v>
      </c>
      <c r="B445" s="2" t="s">
        <v>642</v>
      </c>
      <c r="C445" s="2">
        <v>2017</v>
      </c>
      <c r="D445" s="2" t="s">
        <v>609</v>
      </c>
      <c r="E445" s="2" t="s">
        <v>609</v>
      </c>
      <c r="F445" s="2" t="s">
        <v>609</v>
      </c>
      <c r="G445" s="2" t="s">
        <v>609</v>
      </c>
      <c r="H445" s="2" t="s">
        <v>609</v>
      </c>
      <c r="I445" s="2" t="s">
        <v>609</v>
      </c>
      <c r="J445" s="2" t="s">
        <v>609</v>
      </c>
      <c r="K445" s="2" t="s">
        <v>609</v>
      </c>
      <c r="L445" s="2" t="s">
        <v>609</v>
      </c>
      <c r="M445" s="2" t="s">
        <v>609</v>
      </c>
      <c r="N445" s="2" t="s">
        <v>609</v>
      </c>
      <c r="O445" s="2" t="s">
        <v>609</v>
      </c>
      <c r="P445" s="2" t="s">
        <v>609</v>
      </c>
      <c r="Q445" s="2" t="s">
        <v>609</v>
      </c>
      <c r="R445" s="2" t="s">
        <v>609</v>
      </c>
      <c r="S445" s="2" t="s">
        <v>609</v>
      </c>
      <c r="T445" s="2" t="s">
        <v>609</v>
      </c>
      <c r="W445" s="2" t="str">
        <f t="shared" si="28"/>
        <v>Nej</v>
      </c>
      <c r="Y445" s="2" t="str">
        <f t="shared" si="29"/>
        <v>Nej</v>
      </c>
      <c r="Z445" s="2">
        <f t="shared" si="30"/>
        <v>0</v>
      </c>
      <c r="AA445" s="2">
        <f t="shared" si="31"/>
        <v>0</v>
      </c>
    </row>
    <row r="446" spans="1:27" ht="15" customHeight="1" x14ac:dyDescent="0.25">
      <c r="A446" s="2" t="s">
        <v>643</v>
      </c>
      <c r="B446" s="2" t="s">
        <v>644</v>
      </c>
      <c r="C446" s="2">
        <v>2017</v>
      </c>
      <c r="D446" s="2">
        <v>0.25</v>
      </c>
      <c r="E446" s="2" t="s">
        <v>726</v>
      </c>
      <c r="F446" s="2" t="s">
        <v>925</v>
      </c>
      <c r="G446" s="2">
        <v>0.04</v>
      </c>
      <c r="H446" s="2">
        <v>0</v>
      </c>
      <c r="I446" s="2">
        <v>0</v>
      </c>
      <c r="J446" s="2">
        <v>0</v>
      </c>
      <c r="K446" s="2" t="s">
        <v>726</v>
      </c>
      <c r="L446" s="2" t="s">
        <v>726</v>
      </c>
      <c r="M446" s="2" t="s">
        <v>726</v>
      </c>
      <c r="N446" s="2" t="s">
        <v>726</v>
      </c>
      <c r="O446" s="2" t="s">
        <v>726</v>
      </c>
      <c r="P446" s="2" t="s">
        <v>726</v>
      </c>
      <c r="Q446" s="2" t="s">
        <v>726</v>
      </c>
      <c r="R446" s="2" t="s">
        <v>726</v>
      </c>
      <c r="S446" s="2" t="s">
        <v>726</v>
      </c>
      <c r="T446" s="2" t="s">
        <v>726</v>
      </c>
      <c r="W446" s="2" t="str">
        <f t="shared" si="28"/>
        <v>Ja</v>
      </c>
      <c r="Y446" s="2" t="str">
        <f t="shared" si="29"/>
        <v>Nej</v>
      </c>
      <c r="Z446" s="2">
        <f t="shared" si="30"/>
        <v>0</v>
      </c>
      <c r="AA446" s="2">
        <f t="shared" si="31"/>
        <v>0</v>
      </c>
    </row>
    <row r="447" spans="1:27" ht="15" customHeight="1" x14ac:dyDescent="0.25">
      <c r="A447" s="2" t="s">
        <v>643</v>
      </c>
      <c r="B447" s="2" t="s">
        <v>645</v>
      </c>
      <c r="C447" s="2">
        <v>2017</v>
      </c>
      <c r="D447" s="2">
        <v>0.22</v>
      </c>
      <c r="E447" s="2" t="s">
        <v>726</v>
      </c>
      <c r="F447" s="2" t="s">
        <v>974</v>
      </c>
      <c r="G447" s="2">
        <v>0.04</v>
      </c>
      <c r="H447" s="2">
        <v>0</v>
      </c>
      <c r="I447" s="2">
        <v>0</v>
      </c>
      <c r="J447" s="2">
        <v>0</v>
      </c>
      <c r="K447" s="2" t="s">
        <v>726</v>
      </c>
      <c r="L447" s="2" t="s">
        <v>726</v>
      </c>
      <c r="M447" s="2" t="s">
        <v>726</v>
      </c>
      <c r="N447" s="2" t="s">
        <v>726</v>
      </c>
      <c r="O447" s="2" t="s">
        <v>726</v>
      </c>
      <c r="P447" s="2" t="s">
        <v>726</v>
      </c>
      <c r="Q447" s="2" t="s">
        <v>726</v>
      </c>
      <c r="R447" s="2" t="s">
        <v>726</v>
      </c>
      <c r="S447" s="2" t="s">
        <v>726</v>
      </c>
      <c r="T447" s="2" t="s">
        <v>726</v>
      </c>
      <c r="W447" s="2" t="str">
        <f t="shared" si="28"/>
        <v>Ja</v>
      </c>
      <c r="Y447" s="2" t="str">
        <f t="shared" si="29"/>
        <v>Nej</v>
      </c>
      <c r="Z447" s="2">
        <f t="shared" si="30"/>
        <v>0</v>
      </c>
      <c r="AA447" s="2">
        <f t="shared" si="31"/>
        <v>0</v>
      </c>
    </row>
    <row r="448" spans="1:27" ht="15" customHeight="1" x14ac:dyDescent="0.25">
      <c r="A448" s="2" t="s">
        <v>643</v>
      </c>
      <c r="B448" s="2" t="s">
        <v>646</v>
      </c>
      <c r="C448" s="2">
        <v>2017</v>
      </c>
      <c r="D448" s="2">
        <v>0.16</v>
      </c>
      <c r="E448" s="2" t="s">
        <v>726</v>
      </c>
      <c r="F448" s="2" t="s">
        <v>974</v>
      </c>
      <c r="G448" s="2">
        <v>0.04</v>
      </c>
      <c r="H448" s="2">
        <v>0</v>
      </c>
      <c r="I448" s="2">
        <v>0</v>
      </c>
      <c r="J448" s="2">
        <v>0</v>
      </c>
      <c r="K448" s="2" t="s">
        <v>726</v>
      </c>
      <c r="L448" s="2" t="s">
        <v>726</v>
      </c>
      <c r="M448" s="2" t="s">
        <v>726</v>
      </c>
      <c r="N448" s="2" t="s">
        <v>726</v>
      </c>
      <c r="O448" s="2" t="s">
        <v>726</v>
      </c>
      <c r="P448" s="2" t="s">
        <v>726</v>
      </c>
      <c r="Q448" s="2" t="s">
        <v>726</v>
      </c>
      <c r="R448" s="2" t="s">
        <v>726</v>
      </c>
      <c r="S448" s="2" t="s">
        <v>726</v>
      </c>
      <c r="T448" s="2" t="s">
        <v>726</v>
      </c>
      <c r="W448" s="2" t="str">
        <f t="shared" si="28"/>
        <v>Ja</v>
      </c>
      <c r="Y448" s="2" t="str">
        <f t="shared" si="29"/>
        <v>Nej</v>
      </c>
      <c r="Z448" s="2">
        <f t="shared" si="30"/>
        <v>0</v>
      </c>
      <c r="AA448" s="2">
        <f t="shared" si="31"/>
        <v>0</v>
      </c>
    </row>
    <row r="449" spans="1:27" ht="15" customHeight="1" x14ac:dyDescent="0.25">
      <c r="A449" s="2" t="s">
        <v>643</v>
      </c>
      <c r="B449" s="2" t="s">
        <v>647</v>
      </c>
      <c r="C449" s="2">
        <v>2017</v>
      </c>
      <c r="D449" s="2">
        <v>2.17</v>
      </c>
      <c r="E449" s="2" t="s">
        <v>726</v>
      </c>
      <c r="F449" s="2" t="s">
        <v>974</v>
      </c>
      <c r="G449" s="2">
        <v>0.06</v>
      </c>
      <c r="H449" s="2">
        <v>0</v>
      </c>
      <c r="I449" s="2">
        <v>0</v>
      </c>
      <c r="J449" s="2">
        <v>0</v>
      </c>
      <c r="K449" s="2" t="s">
        <v>726</v>
      </c>
      <c r="L449" s="2" t="s">
        <v>726</v>
      </c>
      <c r="M449" s="2" t="s">
        <v>726</v>
      </c>
      <c r="N449" s="2" t="s">
        <v>726</v>
      </c>
      <c r="O449" s="2" t="s">
        <v>726</v>
      </c>
      <c r="P449" s="2" t="s">
        <v>726</v>
      </c>
      <c r="Q449" s="2" t="s">
        <v>726</v>
      </c>
      <c r="R449" s="2" t="s">
        <v>726</v>
      </c>
      <c r="S449" s="2" t="s">
        <v>726</v>
      </c>
      <c r="T449" s="2" t="s">
        <v>726</v>
      </c>
      <c r="W449" s="2" t="str">
        <f t="shared" si="28"/>
        <v>Ja</v>
      </c>
      <c r="Y449" s="2" t="str">
        <f t="shared" si="29"/>
        <v>Nej</v>
      </c>
      <c r="Z449" s="2">
        <f t="shared" si="30"/>
        <v>0</v>
      </c>
      <c r="AA449" s="2">
        <f t="shared" si="31"/>
        <v>0</v>
      </c>
    </row>
    <row r="450" spans="1:27" ht="15" customHeight="1" x14ac:dyDescent="0.25">
      <c r="A450" s="2" t="s">
        <v>643</v>
      </c>
      <c r="B450" s="2" t="s">
        <v>648</v>
      </c>
      <c r="C450" s="2">
        <v>2017</v>
      </c>
      <c r="D450" s="2">
        <v>3</v>
      </c>
      <c r="E450" s="2">
        <v>4.5</v>
      </c>
      <c r="F450" s="2" t="s">
        <v>1029</v>
      </c>
      <c r="G450" s="2">
        <v>0.05</v>
      </c>
      <c r="H450" s="2">
        <v>0</v>
      </c>
      <c r="I450" s="2">
        <v>0</v>
      </c>
      <c r="J450" s="2">
        <v>0</v>
      </c>
      <c r="K450" s="2" t="s">
        <v>726</v>
      </c>
      <c r="L450" s="2" t="s">
        <v>726</v>
      </c>
      <c r="M450" s="2" t="s">
        <v>726</v>
      </c>
      <c r="N450" s="2" t="s">
        <v>726</v>
      </c>
      <c r="O450" s="2" t="s">
        <v>726</v>
      </c>
      <c r="P450" s="2" t="s">
        <v>726</v>
      </c>
      <c r="Q450" s="2" t="s">
        <v>726</v>
      </c>
      <c r="R450" s="2" t="s">
        <v>726</v>
      </c>
      <c r="S450" s="2" t="s">
        <v>726</v>
      </c>
      <c r="T450" s="2" t="s">
        <v>726</v>
      </c>
      <c r="W450" s="2" t="str">
        <f t="shared" si="28"/>
        <v>Ja</v>
      </c>
      <c r="Y450" s="2" t="str">
        <f t="shared" si="29"/>
        <v>Nej</v>
      </c>
      <c r="Z450" s="2">
        <f t="shared" si="30"/>
        <v>0</v>
      </c>
      <c r="AA450" s="2">
        <f t="shared" si="31"/>
        <v>0</v>
      </c>
    </row>
    <row r="451" spans="1:27" ht="15" customHeight="1" x14ac:dyDescent="0.25">
      <c r="A451" s="2" t="s">
        <v>643</v>
      </c>
      <c r="B451" s="2" t="s">
        <v>649</v>
      </c>
      <c r="C451" s="2">
        <v>2017</v>
      </c>
      <c r="D451" s="2" t="s">
        <v>726</v>
      </c>
      <c r="E451" s="2">
        <v>0.1</v>
      </c>
      <c r="F451" s="2" t="s">
        <v>1029</v>
      </c>
      <c r="G451" s="2">
        <v>0.04</v>
      </c>
      <c r="H451" s="2">
        <v>0</v>
      </c>
      <c r="I451" s="2">
        <v>0</v>
      </c>
      <c r="J451" s="2">
        <v>0</v>
      </c>
      <c r="K451" s="2" t="s">
        <v>726</v>
      </c>
      <c r="L451" s="2" t="s">
        <v>726</v>
      </c>
      <c r="M451" s="2" t="s">
        <v>726</v>
      </c>
      <c r="N451" s="2" t="s">
        <v>726</v>
      </c>
      <c r="O451" s="2" t="s">
        <v>726</v>
      </c>
      <c r="P451" s="2" t="s">
        <v>726</v>
      </c>
      <c r="Q451" s="2" t="s">
        <v>726</v>
      </c>
      <c r="R451" s="2" t="s">
        <v>726</v>
      </c>
      <c r="S451" s="2" t="s">
        <v>726</v>
      </c>
      <c r="T451" s="2" t="s">
        <v>726</v>
      </c>
      <c r="W451" s="2" t="str">
        <f t="shared" si="28"/>
        <v>Ja</v>
      </c>
      <c r="Y451" s="2" t="str">
        <f t="shared" si="29"/>
        <v>Nej</v>
      </c>
      <c r="Z451" s="2">
        <f t="shared" si="30"/>
        <v>0</v>
      </c>
      <c r="AA451" s="2">
        <f t="shared" si="31"/>
        <v>0</v>
      </c>
    </row>
    <row r="452" spans="1:27" ht="15" customHeight="1" x14ac:dyDescent="0.25">
      <c r="A452" s="2" t="s">
        <v>650</v>
      </c>
      <c r="B452" s="2" t="s">
        <v>651</v>
      </c>
      <c r="C452" s="2">
        <v>2017</v>
      </c>
      <c r="D452" s="2" t="s">
        <v>609</v>
      </c>
      <c r="E452" s="2" t="s">
        <v>609</v>
      </c>
      <c r="F452" s="2" t="s">
        <v>609</v>
      </c>
      <c r="G452" s="2" t="s">
        <v>609</v>
      </c>
      <c r="H452" s="2" t="s">
        <v>609</v>
      </c>
      <c r="I452" s="2" t="s">
        <v>609</v>
      </c>
      <c r="J452" s="2" t="s">
        <v>609</v>
      </c>
      <c r="K452" s="2" t="s">
        <v>609</v>
      </c>
      <c r="L452" s="2" t="s">
        <v>609</v>
      </c>
      <c r="M452" s="2" t="s">
        <v>609</v>
      </c>
      <c r="N452" s="2" t="s">
        <v>609</v>
      </c>
      <c r="O452" s="2" t="s">
        <v>609</v>
      </c>
      <c r="P452" s="2" t="s">
        <v>609</v>
      </c>
      <c r="Q452" s="2" t="s">
        <v>609</v>
      </c>
      <c r="R452" s="2" t="s">
        <v>609</v>
      </c>
      <c r="S452" s="2" t="s">
        <v>609</v>
      </c>
      <c r="T452" s="2" t="s">
        <v>609</v>
      </c>
      <c r="W452" s="2" t="str">
        <f t="shared" si="28"/>
        <v>Nej</v>
      </c>
      <c r="Y452" s="2" t="str">
        <f t="shared" si="29"/>
        <v>Nej</v>
      </c>
      <c r="Z452" s="2">
        <f t="shared" si="30"/>
        <v>0</v>
      </c>
      <c r="AA452" s="2">
        <f t="shared" si="31"/>
        <v>0</v>
      </c>
    </row>
    <row r="453" spans="1:27" ht="15" customHeight="1" x14ac:dyDescent="0.25">
      <c r="A453" s="2" t="s">
        <v>652</v>
      </c>
      <c r="B453" s="2" t="s">
        <v>653</v>
      </c>
      <c r="C453" s="2">
        <v>2017</v>
      </c>
      <c r="D453" s="2">
        <v>4.0739999999999998</v>
      </c>
      <c r="E453" s="2">
        <v>0</v>
      </c>
      <c r="F453" s="2" t="s">
        <v>1030</v>
      </c>
      <c r="G453" s="2">
        <v>0</v>
      </c>
      <c r="H453" s="2">
        <v>0</v>
      </c>
      <c r="I453" s="2">
        <v>0</v>
      </c>
      <c r="J453" s="2">
        <v>0</v>
      </c>
      <c r="K453" s="2" t="s">
        <v>726</v>
      </c>
      <c r="L453" s="2" t="s">
        <v>726</v>
      </c>
      <c r="M453" s="2" t="s">
        <v>726</v>
      </c>
      <c r="N453" s="2" t="s">
        <v>726</v>
      </c>
      <c r="O453" s="2" t="s">
        <v>726</v>
      </c>
      <c r="P453" s="2" t="s">
        <v>726</v>
      </c>
      <c r="Q453" s="2" t="s">
        <v>726</v>
      </c>
      <c r="R453" s="2" t="s">
        <v>726</v>
      </c>
      <c r="S453" s="2" t="s">
        <v>726</v>
      </c>
      <c r="T453" s="2" t="s">
        <v>726</v>
      </c>
      <c r="W453" s="2" t="str">
        <f t="shared" si="28"/>
        <v>Ja</v>
      </c>
      <c r="Y453" s="2" t="str">
        <f t="shared" si="29"/>
        <v>Nej</v>
      </c>
      <c r="Z453" s="2">
        <f t="shared" si="30"/>
        <v>0</v>
      </c>
      <c r="AA453" s="2">
        <f t="shared" si="31"/>
        <v>0</v>
      </c>
    </row>
    <row r="454" spans="1:27" ht="15" customHeight="1" x14ac:dyDescent="0.25">
      <c r="A454" s="2" t="s">
        <v>654</v>
      </c>
      <c r="B454" s="2" t="s">
        <v>655</v>
      </c>
      <c r="C454" s="2">
        <v>2017</v>
      </c>
      <c r="D454" s="2">
        <v>0.127</v>
      </c>
      <c r="E454" s="2" t="s">
        <v>726</v>
      </c>
      <c r="F454" s="2" t="s">
        <v>609</v>
      </c>
      <c r="G454" s="2">
        <v>2.2400000000000002</v>
      </c>
      <c r="H454" s="2">
        <v>350.5</v>
      </c>
      <c r="I454" s="2">
        <v>0.48399999999999999</v>
      </c>
      <c r="J454" s="2">
        <v>0.35</v>
      </c>
      <c r="K454" s="2" t="s">
        <v>726</v>
      </c>
      <c r="L454" s="2" t="s">
        <v>726</v>
      </c>
      <c r="M454" s="2" t="s">
        <v>726</v>
      </c>
      <c r="N454" s="2" t="s">
        <v>726</v>
      </c>
      <c r="O454" s="2" t="s">
        <v>726</v>
      </c>
      <c r="P454" s="2" t="s">
        <v>726</v>
      </c>
      <c r="Q454" s="2" t="s">
        <v>726</v>
      </c>
      <c r="R454" s="2" t="s">
        <v>726</v>
      </c>
      <c r="S454" s="2" t="s">
        <v>726</v>
      </c>
      <c r="T454" s="2" t="s">
        <v>726</v>
      </c>
      <c r="W454" s="2" t="str">
        <f t="shared" si="28"/>
        <v>Nej</v>
      </c>
      <c r="Y454" s="2" t="str">
        <f t="shared" si="29"/>
        <v>Nej</v>
      </c>
      <c r="Z454" s="2">
        <f t="shared" si="30"/>
        <v>0</v>
      </c>
      <c r="AA454" s="2">
        <f t="shared" si="31"/>
        <v>0</v>
      </c>
    </row>
    <row r="455" spans="1:27" ht="15" customHeight="1" x14ac:dyDescent="0.25">
      <c r="A455" s="2" t="s">
        <v>654</v>
      </c>
      <c r="B455" s="2" t="s">
        <v>656</v>
      </c>
      <c r="C455" s="2">
        <v>2017</v>
      </c>
      <c r="D455" s="2" t="s">
        <v>726</v>
      </c>
      <c r="E455" s="2" t="s">
        <v>726</v>
      </c>
      <c r="F455" s="2" t="s">
        <v>609</v>
      </c>
      <c r="G455" s="2">
        <v>2.2400000000000002</v>
      </c>
      <c r="H455" s="2">
        <v>350.5</v>
      </c>
      <c r="I455" s="2">
        <v>0.48399999999999999</v>
      </c>
      <c r="J455" s="2">
        <v>0.35</v>
      </c>
      <c r="K455" s="2" t="s">
        <v>726</v>
      </c>
      <c r="L455" s="2" t="s">
        <v>726</v>
      </c>
      <c r="M455" s="2" t="s">
        <v>726</v>
      </c>
      <c r="N455" s="2" t="s">
        <v>726</v>
      </c>
      <c r="O455" s="2" t="s">
        <v>726</v>
      </c>
      <c r="P455" s="2" t="s">
        <v>726</v>
      </c>
      <c r="Q455" s="2" t="s">
        <v>726</v>
      </c>
      <c r="R455" s="2" t="s">
        <v>726</v>
      </c>
      <c r="S455" s="2" t="s">
        <v>726</v>
      </c>
      <c r="T455" s="2" t="s">
        <v>726</v>
      </c>
      <c r="W455" s="2" t="str">
        <f t="shared" ref="W455:W473" si="32">IF(OR(AND(G455&lt;&gt;$AD$3,G455&lt;&gt;"-"),AND(H455&lt;&gt;$AD$4,H455&lt;&gt;"-"),AND(I455&lt;&gt;$AD$5,I455&lt;&gt;"-"),AND(J455&lt;&gt;$AD$6,J455&lt;&gt;"-")),"Ja","Nej")</f>
        <v>Nej</v>
      </c>
      <c r="Y455" s="2" t="str">
        <f t="shared" ref="Y455:Y473" si="33">IF(ISERROR(1/K455),"Nej","Ja")</f>
        <v>Nej</v>
      </c>
      <c r="Z455" s="2">
        <f t="shared" ref="Z455:Z473" si="34">IF(Y455="nej",0,K455)</f>
        <v>0</v>
      </c>
      <c r="AA455" s="2">
        <f t="shared" ref="AA455:AA473" si="35">IF(Y455="nej",0,O455/100)</f>
        <v>0</v>
      </c>
    </row>
    <row r="456" spans="1:27" ht="15" customHeight="1" x14ac:dyDescent="0.25">
      <c r="A456" s="2" t="s">
        <v>654</v>
      </c>
      <c r="B456" s="2" t="s">
        <v>657</v>
      </c>
      <c r="C456" s="2">
        <v>2017</v>
      </c>
      <c r="D456" s="2">
        <v>0.66</v>
      </c>
      <c r="E456" s="2" t="s">
        <v>726</v>
      </c>
      <c r="F456" s="2" t="s">
        <v>609</v>
      </c>
      <c r="G456" s="2">
        <v>2.2400000000000002</v>
      </c>
      <c r="H456" s="2">
        <v>350.5</v>
      </c>
      <c r="I456" s="2">
        <v>0.48399999999999999</v>
      </c>
      <c r="J456" s="2">
        <v>0.35</v>
      </c>
      <c r="K456" s="2" t="s">
        <v>726</v>
      </c>
      <c r="L456" s="2" t="s">
        <v>726</v>
      </c>
      <c r="M456" s="2" t="s">
        <v>726</v>
      </c>
      <c r="N456" s="2" t="s">
        <v>726</v>
      </c>
      <c r="O456" s="2" t="s">
        <v>726</v>
      </c>
      <c r="P456" s="2" t="s">
        <v>726</v>
      </c>
      <c r="Q456" s="2" t="s">
        <v>726</v>
      </c>
      <c r="R456" s="2" t="s">
        <v>726</v>
      </c>
      <c r="S456" s="2" t="s">
        <v>726</v>
      </c>
      <c r="T456" s="2" t="s">
        <v>726</v>
      </c>
      <c r="W456" s="2" t="str">
        <f t="shared" si="32"/>
        <v>Nej</v>
      </c>
      <c r="Y456" s="2" t="str">
        <f t="shared" si="33"/>
        <v>Nej</v>
      </c>
      <c r="Z456" s="2">
        <f t="shared" si="34"/>
        <v>0</v>
      </c>
      <c r="AA456" s="2">
        <f t="shared" si="35"/>
        <v>0</v>
      </c>
    </row>
    <row r="457" spans="1:27" ht="15" customHeight="1" x14ac:dyDescent="0.25">
      <c r="A457" s="2" t="s">
        <v>658</v>
      </c>
      <c r="B457" s="2" t="s">
        <v>659</v>
      </c>
      <c r="C457" s="2">
        <v>2017</v>
      </c>
      <c r="D457" s="2" t="s">
        <v>609</v>
      </c>
      <c r="E457" s="2" t="s">
        <v>609</v>
      </c>
      <c r="F457" s="2" t="s">
        <v>609</v>
      </c>
      <c r="G457" s="2" t="s">
        <v>609</v>
      </c>
      <c r="H457" s="2" t="s">
        <v>609</v>
      </c>
      <c r="I457" s="2" t="s">
        <v>609</v>
      </c>
      <c r="J457" s="2" t="s">
        <v>609</v>
      </c>
      <c r="K457" s="2" t="s">
        <v>609</v>
      </c>
      <c r="L457" s="2" t="s">
        <v>609</v>
      </c>
      <c r="M457" s="2" t="s">
        <v>609</v>
      </c>
      <c r="N457" s="2" t="s">
        <v>609</v>
      </c>
      <c r="O457" s="2" t="s">
        <v>609</v>
      </c>
      <c r="P457" s="2" t="s">
        <v>609</v>
      </c>
      <c r="Q457" s="2" t="s">
        <v>609</v>
      </c>
      <c r="R457" s="2" t="s">
        <v>609</v>
      </c>
      <c r="S457" s="2" t="s">
        <v>609</v>
      </c>
      <c r="T457" s="2" t="s">
        <v>609</v>
      </c>
      <c r="W457" s="2" t="str">
        <f t="shared" si="32"/>
        <v>Nej</v>
      </c>
      <c r="Y457" s="2" t="str">
        <f t="shared" si="33"/>
        <v>Nej</v>
      </c>
      <c r="Z457" s="2">
        <f t="shared" si="34"/>
        <v>0</v>
      </c>
      <c r="AA457" s="2">
        <f t="shared" si="35"/>
        <v>0</v>
      </c>
    </row>
    <row r="458" spans="1:27" ht="15" customHeight="1" x14ac:dyDescent="0.25">
      <c r="A458" s="2" t="s">
        <v>661</v>
      </c>
      <c r="B458" s="2" t="s">
        <v>662</v>
      </c>
      <c r="C458" s="2">
        <v>2017</v>
      </c>
      <c r="D458" s="2" t="s">
        <v>609</v>
      </c>
      <c r="E458" s="2" t="s">
        <v>609</v>
      </c>
      <c r="F458" s="2" t="s">
        <v>609</v>
      </c>
      <c r="G458" s="2" t="s">
        <v>609</v>
      </c>
      <c r="H458" s="2" t="s">
        <v>609</v>
      </c>
      <c r="I458" s="2" t="s">
        <v>609</v>
      </c>
      <c r="J458" s="2" t="s">
        <v>609</v>
      </c>
      <c r="K458" s="2" t="s">
        <v>609</v>
      </c>
      <c r="L458" s="2" t="s">
        <v>609</v>
      </c>
      <c r="M458" s="2" t="s">
        <v>609</v>
      </c>
      <c r="N458" s="2" t="s">
        <v>609</v>
      </c>
      <c r="O458" s="2" t="s">
        <v>609</v>
      </c>
      <c r="P458" s="2" t="s">
        <v>609</v>
      </c>
      <c r="Q458" s="2" t="s">
        <v>609</v>
      </c>
      <c r="R458" s="2" t="s">
        <v>609</v>
      </c>
      <c r="S458" s="2" t="s">
        <v>609</v>
      </c>
      <c r="T458" s="2" t="s">
        <v>609</v>
      </c>
      <c r="W458" s="2" t="str">
        <f t="shared" si="32"/>
        <v>Nej</v>
      </c>
      <c r="Y458" s="2" t="str">
        <f t="shared" si="33"/>
        <v>Nej</v>
      </c>
      <c r="Z458" s="2">
        <f t="shared" si="34"/>
        <v>0</v>
      </c>
      <c r="AA458" s="2">
        <f t="shared" si="35"/>
        <v>0</v>
      </c>
    </row>
    <row r="459" spans="1:27" ht="15" customHeight="1" x14ac:dyDescent="0.25">
      <c r="A459" s="2" t="s">
        <v>664</v>
      </c>
      <c r="B459" s="2" t="s">
        <v>665</v>
      </c>
      <c r="C459" s="2">
        <v>2017</v>
      </c>
      <c r="D459" s="2">
        <v>6.968</v>
      </c>
      <c r="E459" s="2">
        <v>31.236999999999998</v>
      </c>
      <c r="F459" s="2" t="s">
        <v>1031</v>
      </c>
      <c r="G459" s="2">
        <v>0.84</v>
      </c>
      <c r="H459" s="2">
        <v>54.7</v>
      </c>
      <c r="I459" s="2">
        <v>1E-3</v>
      </c>
      <c r="J459" s="2">
        <v>0</v>
      </c>
      <c r="K459" s="2">
        <v>23.9</v>
      </c>
      <c r="L459" s="2">
        <v>0.4</v>
      </c>
      <c r="M459" s="2">
        <v>7.54</v>
      </c>
      <c r="N459" s="2">
        <v>1.64</v>
      </c>
      <c r="O459" s="2">
        <v>0.2</v>
      </c>
      <c r="P459" s="2">
        <v>270.3</v>
      </c>
      <c r="Q459" s="2">
        <v>0.04</v>
      </c>
      <c r="R459" s="2">
        <v>15.09</v>
      </c>
      <c r="S459" s="2">
        <v>3.48</v>
      </c>
      <c r="T459" s="2">
        <v>0</v>
      </c>
      <c r="W459" s="2" t="str">
        <f t="shared" si="32"/>
        <v>Ja</v>
      </c>
      <c r="Y459" s="2" t="str">
        <f t="shared" si="33"/>
        <v>Ja</v>
      </c>
      <c r="Z459" s="2">
        <f t="shared" si="34"/>
        <v>23.9</v>
      </c>
      <c r="AA459" s="2">
        <f t="shared" si="35"/>
        <v>2E-3</v>
      </c>
    </row>
    <row r="460" spans="1:27" ht="15" customHeight="1" x14ac:dyDescent="0.25">
      <c r="A460" s="2" t="s">
        <v>664</v>
      </c>
      <c r="B460" s="2" t="s">
        <v>666</v>
      </c>
      <c r="C460" s="2">
        <v>2017</v>
      </c>
      <c r="D460" s="25">
        <v>0.05</v>
      </c>
      <c r="E460" s="2" t="s">
        <v>726</v>
      </c>
      <c r="F460" s="25" t="s">
        <v>1483</v>
      </c>
      <c r="G460" s="25">
        <v>1.1000000000000001</v>
      </c>
      <c r="H460" s="25">
        <v>0</v>
      </c>
      <c r="I460" s="25">
        <v>0</v>
      </c>
      <c r="J460" s="25">
        <v>0</v>
      </c>
      <c r="K460" s="25">
        <v>0</v>
      </c>
      <c r="L460" s="25" t="s">
        <v>726</v>
      </c>
      <c r="M460" s="25" t="s">
        <v>726</v>
      </c>
      <c r="N460" s="25" t="s">
        <v>726</v>
      </c>
      <c r="O460" s="25" t="s">
        <v>726</v>
      </c>
      <c r="P460" s="2" t="s">
        <v>726</v>
      </c>
      <c r="Q460" s="2" t="s">
        <v>726</v>
      </c>
      <c r="R460" s="2" t="s">
        <v>726</v>
      </c>
      <c r="S460" s="2" t="s">
        <v>726</v>
      </c>
      <c r="T460" s="2" t="s">
        <v>726</v>
      </c>
      <c r="W460" s="2" t="str">
        <f t="shared" si="32"/>
        <v>Ja</v>
      </c>
      <c r="Y460" s="2" t="str">
        <f t="shared" si="33"/>
        <v>Nej</v>
      </c>
      <c r="Z460" s="2">
        <f t="shared" si="34"/>
        <v>0</v>
      </c>
      <c r="AA460" s="2">
        <f t="shared" si="35"/>
        <v>0</v>
      </c>
    </row>
    <row r="461" spans="1:27" ht="15" customHeight="1" x14ac:dyDescent="0.25">
      <c r="A461" s="2" t="s">
        <v>664</v>
      </c>
      <c r="B461" s="2" t="s">
        <v>667</v>
      </c>
      <c r="C461" s="2">
        <v>2017</v>
      </c>
      <c r="D461" s="25">
        <v>0.184</v>
      </c>
      <c r="E461" s="2" t="s">
        <v>726</v>
      </c>
      <c r="F461" s="25" t="s">
        <v>1483</v>
      </c>
      <c r="G461" s="25">
        <v>1.1000000000000001</v>
      </c>
      <c r="H461" s="25">
        <v>0</v>
      </c>
      <c r="I461" s="25">
        <v>0</v>
      </c>
      <c r="J461" s="25">
        <v>0</v>
      </c>
      <c r="K461" s="25">
        <v>0</v>
      </c>
      <c r="L461" s="25" t="s">
        <v>726</v>
      </c>
      <c r="M461" s="25" t="s">
        <v>726</v>
      </c>
      <c r="N461" s="25" t="s">
        <v>726</v>
      </c>
      <c r="O461" s="25" t="s">
        <v>726</v>
      </c>
      <c r="P461" s="2" t="s">
        <v>726</v>
      </c>
      <c r="Q461" s="2" t="s">
        <v>726</v>
      </c>
      <c r="R461" s="2" t="s">
        <v>726</v>
      </c>
      <c r="S461" s="2" t="s">
        <v>726</v>
      </c>
      <c r="T461" s="2" t="s">
        <v>726</v>
      </c>
      <c r="W461" s="2" t="str">
        <f t="shared" si="32"/>
        <v>Ja</v>
      </c>
      <c r="Y461" s="2" t="str">
        <f t="shared" si="33"/>
        <v>Nej</v>
      </c>
      <c r="Z461" s="2">
        <f t="shared" si="34"/>
        <v>0</v>
      </c>
      <c r="AA461" s="2">
        <f t="shared" si="35"/>
        <v>0</v>
      </c>
    </row>
    <row r="462" spans="1:27" ht="15" customHeight="1" x14ac:dyDescent="0.25">
      <c r="A462" s="2" t="s">
        <v>664</v>
      </c>
      <c r="B462" s="2" t="s">
        <v>668</v>
      </c>
      <c r="C462" s="2">
        <v>2017</v>
      </c>
      <c r="D462" s="2">
        <v>9.2829999999999995</v>
      </c>
      <c r="E462" s="2" t="s">
        <v>726</v>
      </c>
      <c r="F462" s="2" t="s">
        <v>1032</v>
      </c>
      <c r="G462" s="2">
        <v>1.1000000000000001</v>
      </c>
      <c r="H462" s="2">
        <v>0</v>
      </c>
      <c r="I462" s="2">
        <v>0</v>
      </c>
      <c r="J462" s="2">
        <v>0</v>
      </c>
      <c r="K462" s="2" t="s">
        <v>726</v>
      </c>
      <c r="L462" s="2" t="s">
        <v>726</v>
      </c>
      <c r="M462" s="2" t="s">
        <v>726</v>
      </c>
      <c r="N462" s="2" t="s">
        <v>726</v>
      </c>
      <c r="O462" s="2" t="s">
        <v>726</v>
      </c>
      <c r="P462" s="2" t="s">
        <v>726</v>
      </c>
      <c r="Q462" s="2" t="s">
        <v>726</v>
      </c>
      <c r="R462" s="2" t="s">
        <v>726</v>
      </c>
      <c r="S462" s="2" t="s">
        <v>726</v>
      </c>
      <c r="T462" s="2" t="s">
        <v>726</v>
      </c>
      <c r="W462" s="2" t="str">
        <f t="shared" si="32"/>
        <v>Ja</v>
      </c>
      <c r="Y462" s="2" t="str">
        <f t="shared" si="33"/>
        <v>Nej</v>
      </c>
      <c r="Z462" s="2">
        <f t="shared" si="34"/>
        <v>0</v>
      </c>
      <c r="AA462" s="2">
        <f t="shared" si="35"/>
        <v>0</v>
      </c>
    </row>
    <row r="463" spans="1:27" ht="15" customHeight="1" x14ac:dyDescent="0.25">
      <c r="A463" s="2" t="s">
        <v>669</v>
      </c>
      <c r="B463" s="2" t="s">
        <v>670</v>
      </c>
      <c r="C463" s="2">
        <v>2017</v>
      </c>
      <c r="D463" s="2" t="s">
        <v>726</v>
      </c>
      <c r="E463" s="2" t="s">
        <v>726</v>
      </c>
      <c r="F463" s="2" t="s">
        <v>609</v>
      </c>
      <c r="G463" s="2">
        <v>2.2400000000000002</v>
      </c>
      <c r="H463" s="2">
        <v>350.5</v>
      </c>
      <c r="I463" s="2">
        <v>0.48399999999999999</v>
      </c>
      <c r="J463" s="2">
        <v>0.35</v>
      </c>
      <c r="K463" s="2" t="s">
        <v>726</v>
      </c>
      <c r="L463" s="2" t="s">
        <v>726</v>
      </c>
      <c r="M463" s="2" t="s">
        <v>726</v>
      </c>
      <c r="N463" s="2" t="s">
        <v>726</v>
      </c>
      <c r="O463" s="2" t="s">
        <v>726</v>
      </c>
      <c r="P463" s="2" t="s">
        <v>726</v>
      </c>
      <c r="Q463" s="2" t="s">
        <v>726</v>
      </c>
      <c r="R463" s="2" t="s">
        <v>726</v>
      </c>
      <c r="S463" s="2" t="s">
        <v>726</v>
      </c>
      <c r="T463" s="2" t="s">
        <v>726</v>
      </c>
      <c r="W463" s="2" t="str">
        <f t="shared" si="32"/>
        <v>Nej</v>
      </c>
      <c r="Y463" s="2" t="str">
        <f t="shared" si="33"/>
        <v>Nej</v>
      </c>
      <c r="Z463" s="2">
        <f t="shared" si="34"/>
        <v>0</v>
      </c>
      <c r="AA463" s="2">
        <f t="shared" si="35"/>
        <v>0</v>
      </c>
    </row>
    <row r="464" spans="1:27" ht="15" customHeight="1" x14ac:dyDescent="0.25">
      <c r="A464" s="2" t="s">
        <v>671</v>
      </c>
      <c r="B464" s="2" t="s">
        <v>672</v>
      </c>
      <c r="C464" s="2">
        <v>2017</v>
      </c>
      <c r="D464" s="2">
        <v>2</v>
      </c>
      <c r="E464" s="2" t="s">
        <v>726</v>
      </c>
      <c r="F464" s="2" t="s">
        <v>609</v>
      </c>
      <c r="G464" s="2">
        <v>2.2400000000000002</v>
      </c>
      <c r="H464" s="2">
        <v>350.5</v>
      </c>
      <c r="I464" s="2">
        <v>0.48399999999999999</v>
      </c>
      <c r="J464" s="2">
        <v>0.35</v>
      </c>
      <c r="K464" s="2" t="s">
        <v>726</v>
      </c>
      <c r="L464" s="2" t="s">
        <v>726</v>
      </c>
      <c r="M464" s="2" t="s">
        <v>726</v>
      </c>
      <c r="N464" s="2" t="s">
        <v>726</v>
      </c>
      <c r="O464" s="2" t="s">
        <v>726</v>
      </c>
      <c r="P464" s="2" t="s">
        <v>726</v>
      </c>
      <c r="Q464" s="2" t="s">
        <v>726</v>
      </c>
      <c r="R464" s="2" t="s">
        <v>726</v>
      </c>
      <c r="S464" s="2" t="s">
        <v>726</v>
      </c>
      <c r="T464" s="2" t="s">
        <v>726</v>
      </c>
      <c r="W464" s="2" t="str">
        <f t="shared" si="32"/>
        <v>Nej</v>
      </c>
      <c r="Y464" s="2" t="str">
        <f t="shared" si="33"/>
        <v>Nej</v>
      </c>
      <c r="Z464" s="2">
        <f t="shared" si="34"/>
        <v>0</v>
      </c>
      <c r="AA464" s="2">
        <f t="shared" si="35"/>
        <v>0</v>
      </c>
    </row>
    <row r="465" spans="1:27" ht="15" customHeight="1" x14ac:dyDescent="0.25">
      <c r="A465" s="2" t="s">
        <v>673</v>
      </c>
      <c r="B465" s="2" t="s">
        <v>21</v>
      </c>
      <c r="C465" s="2">
        <v>2017</v>
      </c>
      <c r="D465" s="2" t="s">
        <v>609</v>
      </c>
      <c r="E465" s="2" t="s">
        <v>609</v>
      </c>
      <c r="F465" s="2" t="s">
        <v>609</v>
      </c>
      <c r="G465" s="2" t="s">
        <v>609</v>
      </c>
      <c r="H465" s="2" t="s">
        <v>609</v>
      </c>
      <c r="I465" s="2" t="s">
        <v>609</v>
      </c>
      <c r="J465" s="2" t="s">
        <v>609</v>
      </c>
      <c r="K465" s="2" t="s">
        <v>609</v>
      </c>
      <c r="L465" s="2" t="s">
        <v>609</v>
      </c>
      <c r="M465" s="2" t="s">
        <v>609</v>
      </c>
      <c r="N465" s="2" t="s">
        <v>609</v>
      </c>
      <c r="O465" s="2" t="s">
        <v>609</v>
      </c>
      <c r="P465" s="2" t="s">
        <v>609</v>
      </c>
      <c r="Q465" s="2" t="s">
        <v>609</v>
      </c>
      <c r="R465" s="2" t="s">
        <v>609</v>
      </c>
      <c r="S465" s="2" t="s">
        <v>609</v>
      </c>
      <c r="T465" s="2" t="s">
        <v>609</v>
      </c>
      <c r="W465" s="2" t="str">
        <f t="shared" si="32"/>
        <v>Nej</v>
      </c>
      <c r="Y465" s="2" t="str">
        <f t="shared" si="33"/>
        <v>Nej</v>
      </c>
      <c r="Z465" s="2">
        <f t="shared" si="34"/>
        <v>0</v>
      </c>
      <c r="AA465" s="2">
        <f t="shared" si="35"/>
        <v>0</v>
      </c>
    </row>
    <row r="466" spans="1:27" ht="15" customHeight="1" x14ac:dyDescent="0.25">
      <c r="A466" s="2" t="s">
        <v>675</v>
      </c>
      <c r="B466" s="2" t="s">
        <v>22</v>
      </c>
      <c r="C466" s="2">
        <v>2017</v>
      </c>
      <c r="D466" s="2" t="s">
        <v>609</v>
      </c>
      <c r="E466" s="2" t="s">
        <v>609</v>
      </c>
      <c r="F466" s="2" t="s">
        <v>609</v>
      </c>
      <c r="G466" s="2" t="s">
        <v>609</v>
      </c>
      <c r="H466" s="2" t="s">
        <v>609</v>
      </c>
      <c r="I466" s="2" t="s">
        <v>609</v>
      </c>
      <c r="J466" s="2" t="s">
        <v>609</v>
      </c>
      <c r="K466" s="2" t="s">
        <v>609</v>
      </c>
      <c r="L466" s="2" t="s">
        <v>609</v>
      </c>
      <c r="M466" s="2" t="s">
        <v>609</v>
      </c>
      <c r="N466" s="2" t="s">
        <v>609</v>
      </c>
      <c r="O466" s="2" t="s">
        <v>609</v>
      </c>
      <c r="P466" s="2" t="s">
        <v>609</v>
      </c>
      <c r="Q466" s="2" t="s">
        <v>609</v>
      </c>
      <c r="R466" s="2" t="s">
        <v>609</v>
      </c>
      <c r="S466" s="2" t="s">
        <v>609</v>
      </c>
      <c r="T466" s="2" t="s">
        <v>609</v>
      </c>
      <c r="W466" s="2" t="str">
        <f t="shared" si="32"/>
        <v>Nej</v>
      </c>
      <c r="Y466" s="2" t="str">
        <f t="shared" si="33"/>
        <v>Nej</v>
      </c>
      <c r="Z466" s="2">
        <f t="shared" si="34"/>
        <v>0</v>
      </c>
      <c r="AA466" s="2">
        <f t="shared" si="35"/>
        <v>0</v>
      </c>
    </row>
    <row r="467" spans="1:27" ht="15" customHeight="1" x14ac:dyDescent="0.25">
      <c r="A467" s="2" t="s">
        <v>676</v>
      </c>
      <c r="B467" s="9" t="s">
        <v>1107</v>
      </c>
      <c r="C467" s="2">
        <v>2017</v>
      </c>
      <c r="D467" s="2" t="s">
        <v>609</v>
      </c>
      <c r="E467" s="2" t="s">
        <v>609</v>
      </c>
      <c r="F467" s="2" t="s">
        <v>609</v>
      </c>
      <c r="G467" s="2" t="s">
        <v>609</v>
      </c>
      <c r="H467" s="2" t="s">
        <v>609</v>
      </c>
      <c r="I467" s="2" t="s">
        <v>609</v>
      </c>
      <c r="J467" s="2" t="s">
        <v>609</v>
      </c>
      <c r="K467" s="2" t="s">
        <v>609</v>
      </c>
      <c r="L467" s="2" t="s">
        <v>609</v>
      </c>
      <c r="M467" s="2" t="s">
        <v>609</v>
      </c>
      <c r="N467" s="2" t="s">
        <v>609</v>
      </c>
      <c r="O467" s="2" t="s">
        <v>609</v>
      </c>
      <c r="P467" s="2" t="s">
        <v>609</v>
      </c>
      <c r="Q467" s="2" t="s">
        <v>609</v>
      </c>
      <c r="R467" s="2" t="s">
        <v>609</v>
      </c>
      <c r="S467" s="2" t="s">
        <v>609</v>
      </c>
      <c r="T467" s="2" t="s">
        <v>609</v>
      </c>
      <c r="W467" s="2" t="str">
        <f t="shared" si="32"/>
        <v>Nej</v>
      </c>
      <c r="Y467" s="2" t="str">
        <f t="shared" si="33"/>
        <v>Nej</v>
      </c>
      <c r="Z467" s="2">
        <f t="shared" si="34"/>
        <v>0</v>
      </c>
      <c r="AA467" s="2">
        <f t="shared" si="35"/>
        <v>0</v>
      </c>
    </row>
    <row r="468" spans="1:27" ht="15" customHeight="1" x14ac:dyDescent="0.25">
      <c r="A468" s="2" t="s">
        <v>677</v>
      </c>
      <c r="B468" s="2" t="s">
        <v>678</v>
      </c>
      <c r="C468" s="2">
        <v>2017</v>
      </c>
      <c r="D468" s="2">
        <v>0.28297</v>
      </c>
      <c r="E468" s="2" t="s">
        <v>726</v>
      </c>
      <c r="F468" s="2" t="s">
        <v>1033</v>
      </c>
      <c r="G468" s="2">
        <v>0.17100000000000001</v>
      </c>
      <c r="H468" s="2">
        <v>55.1</v>
      </c>
      <c r="I468" s="2">
        <v>0.01</v>
      </c>
      <c r="J468" s="2">
        <v>0</v>
      </c>
      <c r="K468" s="2" t="s">
        <v>726</v>
      </c>
      <c r="L468" s="2" t="s">
        <v>726</v>
      </c>
      <c r="M468" s="2" t="s">
        <v>726</v>
      </c>
      <c r="N468" s="2" t="s">
        <v>726</v>
      </c>
      <c r="O468" s="2" t="s">
        <v>726</v>
      </c>
      <c r="P468" s="2" t="s">
        <v>726</v>
      </c>
      <c r="Q468" s="2" t="s">
        <v>726</v>
      </c>
      <c r="R468" s="2" t="s">
        <v>726</v>
      </c>
      <c r="S468" s="2" t="s">
        <v>726</v>
      </c>
      <c r="T468" s="2" t="s">
        <v>726</v>
      </c>
      <c r="W468" s="2" t="str">
        <f t="shared" si="32"/>
        <v>Ja</v>
      </c>
      <c r="Y468" s="2" t="str">
        <f t="shared" si="33"/>
        <v>Nej</v>
      </c>
      <c r="Z468" s="2">
        <f t="shared" si="34"/>
        <v>0</v>
      </c>
      <c r="AA468" s="2">
        <f t="shared" si="35"/>
        <v>0</v>
      </c>
    </row>
    <row r="469" spans="1:27" ht="15" customHeight="1" x14ac:dyDescent="0.25">
      <c r="A469" s="2" t="s">
        <v>677</v>
      </c>
      <c r="B469" s="2" t="s">
        <v>679</v>
      </c>
      <c r="C469" s="2">
        <v>2017</v>
      </c>
      <c r="D469" s="2" t="s">
        <v>726</v>
      </c>
      <c r="E469" s="2" t="s">
        <v>726</v>
      </c>
      <c r="F469" s="2" t="s">
        <v>1033</v>
      </c>
      <c r="G469" s="2">
        <v>0.17100000000000001</v>
      </c>
      <c r="H469" s="2">
        <v>55.1</v>
      </c>
      <c r="I469" s="2">
        <v>0.01</v>
      </c>
      <c r="J469" s="2">
        <v>0</v>
      </c>
      <c r="K469" s="2" t="s">
        <v>726</v>
      </c>
      <c r="L469" s="2" t="s">
        <v>726</v>
      </c>
      <c r="M469" s="2" t="s">
        <v>726</v>
      </c>
      <c r="N469" s="2" t="s">
        <v>726</v>
      </c>
      <c r="O469" s="2" t="s">
        <v>726</v>
      </c>
      <c r="P469" s="2" t="s">
        <v>726</v>
      </c>
      <c r="Q469" s="2" t="s">
        <v>726</v>
      </c>
      <c r="R469" s="2" t="s">
        <v>726</v>
      </c>
      <c r="S469" s="2" t="s">
        <v>726</v>
      </c>
      <c r="T469" s="2" t="s">
        <v>726</v>
      </c>
      <c r="W469" s="2" t="str">
        <f t="shared" si="32"/>
        <v>Ja</v>
      </c>
      <c r="Y469" s="2" t="str">
        <f t="shared" si="33"/>
        <v>Nej</v>
      </c>
      <c r="Z469" s="2">
        <f t="shared" si="34"/>
        <v>0</v>
      </c>
      <c r="AA469" s="2">
        <f t="shared" si="35"/>
        <v>0</v>
      </c>
    </row>
    <row r="470" spans="1:27" ht="15" customHeight="1" x14ac:dyDescent="0.25">
      <c r="A470" s="2" t="s">
        <v>677</v>
      </c>
      <c r="B470" s="2" t="s">
        <v>680</v>
      </c>
      <c r="C470" s="2">
        <v>2017</v>
      </c>
      <c r="D470" s="2" t="s">
        <v>726</v>
      </c>
      <c r="E470" s="2" t="s">
        <v>726</v>
      </c>
      <c r="F470" s="2" t="s">
        <v>609</v>
      </c>
      <c r="G470" s="2">
        <v>2.2400000000000002</v>
      </c>
      <c r="H470" s="2">
        <v>350.5</v>
      </c>
      <c r="I470" s="2">
        <v>0.48399999999999999</v>
      </c>
      <c r="J470" s="2">
        <v>0.35</v>
      </c>
      <c r="K470" s="2" t="s">
        <v>726</v>
      </c>
      <c r="L470" s="2" t="s">
        <v>726</v>
      </c>
      <c r="M470" s="2" t="s">
        <v>726</v>
      </c>
      <c r="N470" s="2" t="s">
        <v>726</v>
      </c>
      <c r="O470" s="2" t="s">
        <v>726</v>
      </c>
      <c r="P470" s="2" t="s">
        <v>726</v>
      </c>
      <c r="Q470" s="2" t="s">
        <v>726</v>
      </c>
      <c r="R470" s="2" t="s">
        <v>726</v>
      </c>
      <c r="S470" s="2" t="s">
        <v>726</v>
      </c>
      <c r="T470" s="2" t="s">
        <v>726</v>
      </c>
      <c r="W470" s="2" t="str">
        <f t="shared" si="32"/>
        <v>Nej</v>
      </c>
      <c r="Y470" s="2" t="str">
        <f t="shared" si="33"/>
        <v>Nej</v>
      </c>
      <c r="Z470" s="2">
        <f t="shared" si="34"/>
        <v>0</v>
      </c>
      <c r="AA470" s="2">
        <f t="shared" si="35"/>
        <v>0</v>
      </c>
    </row>
    <row r="471" spans="1:27" ht="15" customHeight="1" x14ac:dyDescent="0.25">
      <c r="A471" s="2" t="s">
        <v>677</v>
      </c>
      <c r="B471" s="2" t="s">
        <v>681</v>
      </c>
      <c r="C471" s="2">
        <v>2017</v>
      </c>
      <c r="D471" s="2">
        <v>2.3650000000000001E-2</v>
      </c>
      <c r="E471" s="2" t="s">
        <v>726</v>
      </c>
      <c r="F471" s="2" t="s">
        <v>1033</v>
      </c>
      <c r="G471" s="2">
        <v>0.17100000000000001</v>
      </c>
      <c r="H471" s="2">
        <v>55.1</v>
      </c>
      <c r="I471" s="2">
        <v>0.01</v>
      </c>
      <c r="J471" s="2">
        <v>0</v>
      </c>
      <c r="K471" s="2" t="s">
        <v>726</v>
      </c>
      <c r="L471" s="2" t="s">
        <v>726</v>
      </c>
      <c r="M471" s="2" t="s">
        <v>726</v>
      </c>
      <c r="N471" s="2" t="s">
        <v>726</v>
      </c>
      <c r="O471" s="2" t="s">
        <v>726</v>
      </c>
      <c r="P471" s="2" t="s">
        <v>726</v>
      </c>
      <c r="Q471" s="2" t="s">
        <v>726</v>
      </c>
      <c r="R471" s="2" t="s">
        <v>726</v>
      </c>
      <c r="S471" s="2" t="s">
        <v>726</v>
      </c>
      <c r="T471" s="2" t="s">
        <v>726</v>
      </c>
      <c r="W471" s="2" t="str">
        <f t="shared" si="32"/>
        <v>Ja</v>
      </c>
      <c r="Y471" s="2" t="str">
        <f t="shared" si="33"/>
        <v>Nej</v>
      </c>
      <c r="Z471" s="2">
        <f t="shared" si="34"/>
        <v>0</v>
      </c>
      <c r="AA471" s="2">
        <f t="shared" si="35"/>
        <v>0</v>
      </c>
    </row>
    <row r="472" spans="1:27" ht="15" customHeight="1" x14ac:dyDescent="0.25">
      <c r="A472" s="2" t="s">
        <v>677</v>
      </c>
      <c r="B472" s="2" t="s">
        <v>682</v>
      </c>
      <c r="C472" s="2">
        <v>2017</v>
      </c>
      <c r="D472" s="2" t="s">
        <v>726</v>
      </c>
      <c r="E472" s="2">
        <v>17.574000000000002</v>
      </c>
      <c r="F472" s="2" t="s">
        <v>1033</v>
      </c>
      <c r="G472" s="2">
        <v>0.17100000000000001</v>
      </c>
      <c r="H472" s="2">
        <v>55.1</v>
      </c>
      <c r="I472" s="2">
        <v>0.01</v>
      </c>
      <c r="J472" s="2">
        <v>0</v>
      </c>
      <c r="K472" s="2" t="s">
        <v>726</v>
      </c>
      <c r="L472" s="2" t="s">
        <v>726</v>
      </c>
      <c r="M472" s="2" t="s">
        <v>726</v>
      </c>
      <c r="N472" s="2" t="s">
        <v>726</v>
      </c>
      <c r="O472" s="2" t="s">
        <v>726</v>
      </c>
      <c r="P472" s="2" t="s">
        <v>726</v>
      </c>
      <c r="Q472" s="2" t="s">
        <v>726</v>
      </c>
      <c r="R472" s="2" t="s">
        <v>726</v>
      </c>
      <c r="S472" s="2" t="s">
        <v>726</v>
      </c>
      <c r="T472" s="2" t="s">
        <v>726</v>
      </c>
      <c r="W472" s="2" t="str">
        <f t="shared" si="32"/>
        <v>Ja</v>
      </c>
      <c r="Y472" s="2" t="str">
        <f t="shared" si="33"/>
        <v>Nej</v>
      </c>
      <c r="Z472" s="2">
        <f t="shared" si="34"/>
        <v>0</v>
      </c>
      <c r="AA472" s="2">
        <f t="shared" si="35"/>
        <v>0</v>
      </c>
    </row>
    <row r="473" spans="1:27" ht="15" customHeight="1" x14ac:dyDescent="0.25">
      <c r="A473" s="2" t="s">
        <v>677</v>
      </c>
      <c r="B473" s="2" t="s">
        <v>683</v>
      </c>
      <c r="C473" s="2">
        <v>2017</v>
      </c>
      <c r="D473" s="2">
        <v>0.55400000000000005</v>
      </c>
      <c r="E473" s="2">
        <v>12.523999999999999</v>
      </c>
      <c r="F473" s="2" t="s">
        <v>1033</v>
      </c>
      <c r="G473" s="2">
        <v>0.17100000000000001</v>
      </c>
      <c r="H473" s="2">
        <v>55.1</v>
      </c>
      <c r="I473" s="2">
        <v>0.01</v>
      </c>
      <c r="J473" s="2">
        <v>0</v>
      </c>
      <c r="K473" s="2" t="s">
        <v>726</v>
      </c>
      <c r="L473" s="2" t="s">
        <v>726</v>
      </c>
      <c r="M473" s="2" t="s">
        <v>726</v>
      </c>
      <c r="N473" s="2" t="s">
        <v>726</v>
      </c>
      <c r="O473" s="2" t="s">
        <v>726</v>
      </c>
      <c r="P473" s="2" t="s">
        <v>726</v>
      </c>
      <c r="Q473" s="2" t="s">
        <v>726</v>
      </c>
      <c r="R473" s="2" t="s">
        <v>726</v>
      </c>
      <c r="S473" s="2" t="s">
        <v>726</v>
      </c>
      <c r="T473" s="2" t="s">
        <v>726</v>
      </c>
      <c r="W473" s="2" t="str">
        <f t="shared" si="32"/>
        <v>Ja</v>
      </c>
      <c r="Y473" s="2" t="str">
        <f t="shared" si="33"/>
        <v>Nej</v>
      </c>
      <c r="Z473" s="2">
        <f t="shared" si="34"/>
        <v>0</v>
      </c>
      <c r="AA473" s="2">
        <f t="shared" si="35"/>
        <v>0</v>
      </c>
    </row>
  </sheetData>
  <autoFilter ref="A1:AE473"/>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Hifab_Kategori_Utredning_11 xmlns="8ad8428e-9403-4897-85ac-b5dd2921e67e">Ange kategori</Hifab_Kategori_Utredning_11>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0DF76B7A740D9F479C26F791EF8DE9BF" ma:contentTypeVersion="2" ma:contentTypeDescription="Skapa ett nytt dokument." ma:contentTypeScope="" ma:versionID="421f785c1d4e409f10e3f21bf49a1422">
  <xsd:schema xmlns:xsd="http://www.w3.org/2001/XMLSchema" xmlns:xs="http://www.w3.org/2001/XMLSchema" xmlns:p="http://schemas.microsoft.com/office/2006/metadata/properties" xmlns:ns2="8ad8428e-9403-4897-85ac-b5dd2921e67e" targetNamespace="http://schemas.microsoft.com/office/2006/metadata/properties" ma:root="true" ma:fieldsID="5fd608793e9af5d52c1bfe420403b38b" ns2:_="">
    <xsd:import namespace="8ad8428e-9403-4897-85ac-b5dd2921e67e"/>
    <xsd:element name="properties">
      <xsd:complexType>
        <xsd:sequence>
          <xsd:element name="documentManagement">
            <xsd:complexType>
              <xsd:all>
                <xsd:element ref="ns2:Hifab_Kategori_Utredning_11"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d8428e-9403-4897-85ac-b5dd2921e67e" elementFormDefault="qualified">
    <xsd:import namespace="http://schemas.microsoft.com/office/2006/documentManagement/types"/>
    <xsd:import namespace="http://schemas.microsoft.com/office/infopath/2007/PartnerControls"/>
    <xsd:element name="Hifab_Kategori_Utredning_11" ma:index="8" nillable="true" ma:displayName="Utredning 11.Egna utredningar/ sammanställningar" ma:default="Ange kategori" ma:internalName="Hifab_Kategori_Utredning_11">
      <xsd:simpleType>
        <xsd:union memberTypes="dms:Text">
          <xsd:simpleType>
            <xsd:restriction base="dms:Choice">
              <xsd:enumeration value="Ange kategori"/>
              <xsd:enumeration value="Arbetsrapport"/>
              <xsd:enumeration value="Dagbok"/>
              <xsd:enumeration value="Sammanställning"/>
            </xsd:restriction>
          </xsd:simpleType>
        </xsd:union>
      </xsd:simpleType>
    </xsd:element>
    <xsd:element name="SharedWithUsers" ma:index="9" nillable="true" ma:displayName="Dela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505DFB4-69CA-4381-8479-8369100C6E23}">
  <ds:schemaRefs>
    <ds:schemaRef ds:uri="http://purl.org/dc/elements/1.1/"/>
    <ds:schemaRef ds:uri="http://schemas.microsoft.com/office/2006/documentManagement/types"/>
    <ds:schemaRef ds:uri="http://www.w3.org/XML/1998/namespace"/>
    <ds:schemaRef ds:uri="http://schemas.microsoft.com/office/infopath/2007/PartnerControls"/>
    <ds:schemaRef ds:uri="http://purl.org/dc/dcmitype/"/>
    <ds:schemaRef ds:uri="http://schemas.microsoft.com/office/2006/metadata/properties"/>
    <ds:schemaRef ds:uri="8ad8428e-9403-4897-85ac-b5dd2921e67e"/>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D25B1F3E-E5F3-47C6-AC1A-F026225D6035}">
  <ds:schemaRefs>
    <ds:schemaRef ds:uri="http://schemas.microsoft.com/sharepoint/v3/contenttype/forms"/>
  </ds:schemaRefs>
</ds:datastoreItem>
</file>

<file path=customXml/itemProps3.xml><?xml version="1.0" encoding="utf-8"?>
<ds:datastoreItem xmlns:ds="http://schemas.openxmlformats.org/officeDocument/2006/customXml" ds:itemID="{A93226B1-558F-4244-820A-84F00B989D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d8428e-9403-4897-85ac-b5dd2921e6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22</vt:i4>
      </vt:variant>
    </vt:vector>
  </HeadingPairs>
  <TitlesOfParts>
    <vt:vector size="22" baseType="lpstr">
      <vt:lpstr>Balans köpt och såld fjv 180524</vt:lpstr>
      <vt:lpstr>Dublettnamn</vt:lpstr>
      <vt:lpstr>Egen hetvattenprod</vt:lpstr>
      <vt:lpstr>Köpt hetvatten</vt:lpstr>
      <vt:lpstr>Kraftvärmeprod</vt:lpstr>
      <vt:lpstr>Slutlig allokering kvv</vt:lpstr>
      <vt:lpstr>Allokerat till el</vt:lpstr>
      <vt:lpstr>Spillvärme</vt:lpstr>
      <vt:lpstr>Miljö</vt:lpstr>
      <vt:lpstr>Leveranser</vt:lpstr>
      <vt:lpstr>Tillförd energi</vt:lpstr>
      <vt:lpstr>Totalt</vt:lpstr>
      <vt:lpstr>Tillförda bränslen per nät</vt:lpstr>
      <vt:lpstr>Sammanfattning bränslen</vt:lpstr>
      <vt:lpstr>Viktade värden el</vt:lpstr>
      <vt:lpstr>Miljövärden</vt:lpstr>
      <vt:lpstr>Miljövärden urval för publ</vt:lpstr>
      <vt:lpstr>Miljövärden för publ företag</vt:lpstr>
      <vt:lpstr>Underlagsinformation</vt:lpstr>
      <vt:lpstr>Underlag till diagram</vt:lpstr>
      <vt:lpstr>Redovisning för kunder</vt:lpstr>
      <vt:lpstr>Emissionsfaktorer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Göransson Christian</dc:creator>
  <cp:lastModifiedBy>Alander, Sofia</cp:lastModifiedBy>
  <cp:lastPrinted>2018-09-17T12:20:07Z</cp:lastPrinted>
  <dcterms:created xsi:type="dcterms:W3CDTF">2013-05-21T06:30:47Z</dcterms:created>
  <dcterms:modified xsi:type="dcterms:W3CDTF">2018-09-17T12:21:44Z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0x0101000DF76B7A740D9F479C26F791EF8DE9BF</vt:lpwstr>
  </property>
</Properties>
</file>